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禁則ワード" sheetId="1" r:id="rId5"/>
    <sheet state="visible" name="チェック結果" sheetId="2" r:id="rId6"/>
    <sheet state="visible" name="260129" sheetId="3" r:id="rId7"/>
  </sheets>
  <definedNames>
    <definedName hidden="1" localSheetId="1" name="_xlnm._FilterDatabase">'チェック結果'!$A$1:$BA$1192</definedName>
    <definedName hidden="1" localSheetId="2" name="_xlnm._FilterDatabase">'260129'!$A$1:$AD$1182</definedName>
  </definedNames>
  <calcPr/>
</workbook>
</file>

<file path=xl/sharedStrings.xml><?xml version="1.0" encoding="utf-8"?>
<sst xmlns="http://schemas.openxmlformats.org/spreadsheetml/2006/main" count="4833" uniqueCount="3027">
  <si>
    <t>崩れ</t>
  </si>
  <si>
    <t>型</t>
  </si>
  <si>
    <t>文型</t>
  </si>
  <si>
    <t>迷い</t>
  </si>
  <si>
    <t>保留</t>
  </si>
  <si>
    <t>固定</t>
  </si>
  <si>
    <t>手順</t>
  </si>
  <si>
    <t>立て直</t>
  </si>
  <si>
    <t>最短</t>
  </si>
  <si>
    <t>結論だけ</t>
  </si>
  <si>
    <t>乱れ</t>
  </si>
  <si>
    <t>三点確認</t>
  </si>
  <si>
    <t>内部リンク</t>
  </si>
  <si>
    <t>CV</t>
  </si>
  <si>
    <t>導線</t>
  </si>
  <si>
    <t>刺</t>
  </si>
  <si>
    <t>設計</t>
  </si>
  <si>
    <t>網羅</t>
  </si>
  <si>
    <t>まず結論</t>
  </si>
  <si>
    <t>確実</t>
  </si>
  <si>
    <t>整え</t>
  </si>
  <si>
    <t>一気に</t>
  </si>
  <si>
    <t>押し付けない案内</t>
  </si>
  <si>
    <t>劇的に</t>
  </si>
  <si>
    <t>統一</t>
  </si>
  <si>
    <t>次の一手</t>
  </si>
  <si>
    <t>30秒</t>
  </si>
  <si>
    <t>失点</t>
  </si>
  <si>
    <t>1分</t>
  </si>
  <si>
    <t>確定</t>
  </si>
  <si>
    <t>サブコラム</t>
  </si>
  <si>
    <t>URL</t>
  </si>
  <si>
    <t>月間クリック数(30日)</t>
  </si>
  <si>
    <t>合計</t>
  </si>
  <si>
    <t>プロンプト</t>
  </si>
  <si>
    <t>更新日時</t>
  </si>
  <si>
    <t>https://jukureiwa.com/tips/tips-syakai-note/</t>
  </si>
  <si>
    <t>以下のページは不自然なワードを使用しています。
これらを適切に自然な言葉に置き換えて下さい。
なお、本文の装飾や構造は絶対に変えないでください。
【対象ページURL】
https://jukureiwa.com/tips/tips-syakai-note/
【検出された不自然ワード】
- 型
- 手順
- 立て直
- 設計
- 次の一手
- 失点
- 1分
- 網羅
【本文】
------
&lt;div class="reiwa-container pb-5" style="font-family: 'Helvetica Neue', Arial, 'Hiragino Kaku Gothic ProN', 'Hiragino Sans', Meiryo, sans-serif; color: #333; line-height: 1.8;"&gt;
&lt;div class="intro-section mb-5"&gt;
&lt;p class="lead" style="font-size: 1.25rem; color: #444;"&gt;「ノートはきれいに書けているのに、模試の点数が上がらない」&lt;/p&gt;
&lt;p&gt;社会という科目は、覚えるべき用語や資料が膨大です。そのため、真面目なお子様ほど、塾の授業内容やテキストの情報を一言一句漏らさずノートにまとめようと奮闘します。しかし、何時間もかけて作成した「力作のノート」が、実は成績アップを阻む最大の壁になっているケースが後を絶ちません。&lt;/p&gt;
&lt;p&gt;成績が伸び悩む原因は、ノートを情報の保管場所（百科事典）にしてしまっていることにあります。入試本番で必要なのは、きれいに整理されたノートではなく、頭の中に整理された知識です。合格する受験生のノートは、書くことよりも「見返すこと」に特化した、いわば&lt;strong&gt;最強の復習ツール&lt;/strong&gt;として機能しています。&lt;/p&gt;
&lt;div class="card border-0 shadow-sm mt-4" style="background-color: #f0f7ff; border-left: 5px solid #003366 !important;"&gt;
&lt;div class="card-body p-4 text-dark"&gt;
&lt;h4 class="h6 fw-bold mb-3" style="color: #003366;"&gt;&lt;i class="bi bi-journal-text me-2 text-dark"&gt;&lt;/i&gt;社会の得点力を変えるノート術のポイント&lt;/h4&gt;
&lt;ul class="list-unstyled mb-0 small vstack gap-2 text-dark"&gt;
&lt;li class="d-flex align-items-start"&gt;&lt;i class="bi bi-check2-circle text-primary me-2 fw-bold"&gt;&lt;/i&gt;&lt;br /&gt;
なぜ「まとめ過ぎるノート」ほど、本番で使い物にならないのか&lt;/li&gt;
&lt;li class="d-flex align-items-start"&gt;&lt;i class="bi bi-check2-circle text-primary me-2 fw-bold"&gt;&lt;/i&gt;&lt;br /&gt;
色分けのルールを捨て、脳が反応する「余白」を設計する技術&lt;/li&gt;
&lt;li class="d-flex align-items-start"&gt;&lt;i class="bi bi-check2-circle text-primary me-2 fw-bold"&gt;&lt;/i&gt;&lt;br /&gt;
「間違い→原因→次の一手」をセットにする実戦型ミスノートの作り方&lt;/li&gt;
&lt;li class="d-flex align-items-start"&gt;&lt;i class="bi bi-check2-circle text-primary me-2 fw-bold"&gt;&lt;/i&gt;&lt;br /&gt;
地理・歴史・公民の各分野で、失点を防ぐための情報の落とし込み方&lt;/li&gt;
&lt;li class="d-flex align-items-start border-primary"&gt;&lt;i class="bi bi-check2-circle text-primary me-2 fw-bold"&gt;&lt;/i&gt;&lt;br /&gt;
忙しい平日でも、わずか5分で1週間の復習を完了させるルーティン&lt;/li&gt;
&lt;/ul&gt;
&lt;/div&gt;
&lt;/div&gt;
&lt;/div&gt;
&lt;section class="mb-5 shadow-sm p-4 rounded bg-white border-top border-primary border-5" style="border-top-color: #003366 !important;"&gt;
&lt;h2 class="h4 fw-bold mb-4 pb-2 border-bottom" style="color: #003366;"&gt;まず状況整理：そのノートは「復習」に耐えられるか？&lt;/h2&gt;
&lt;p&gt;お子様のノートを手に取ってみてください。もし以下の項目に当てはまるなら、それは「書くこと自体が目的」になっており、実戦で使える知識として定着していません。&lt;/p&gt;
&lt;div class="row g-3 text-dark"&gt;
&lt;div class="col-md-6"&gt;
&lt;div class="p-3 border rounded h-100 bg-light shadow-sm text-dark"&gt;
&lt;h3 class="h6 fw-bold mb-2 text-primary text-dark"&gt;&lt;i class="bi bi-pencil-square me-2 text-dark"&gt;&lt;/i&gt;情報の「密集」パターン&lt;/h3&gt;
&lt;p class="small text-muted mb-0 text-dark"&gt;ページ全体に文字が詰まっており、どこが重要なのか一目で判別できない。見返した際に、脳が情報を拒絶してしまう。&lt;/p&gt;
&lt;/div&gt;
&lt;/div&gt;
&lt;div class="col-md-6"&gt;
&lt;div class="p-3 border rounded h-100 bg-light shadow-sm text-dark"&gt;
&lt;h3 class="h6 fw-bold mb-2 text-primary text-dark"&gt;&lt;i class="bi bi-palette-fill me-2 text-dark"&gt;&lt;/i&gt;過剰装飾パターン&lt;/h3&gt;
&lt;p class="small text-muted mb-0 text-dark"&gt;ペンが4色以上使われ、図や表の枠線を引くことに時間がかかっている。色が多すぎて覚えるべき優先順位がぼやけている。&lt;/p&gt;
&lt;/div&gt;
&lt;/div&gt;
&lt;div class="col-md-12"&gt;
&lt;div class="p-3 border rounded bg-white border-primary" style="border-style: dashed !important;"&gt;
&lt;p class="fw-bold text-primary mb-0 text-center small"&gt;&lt;i class="bi bi-arrow-repeat me-2"&gt;&lt;/i&gt;&lt;br /&gt;
これらのノートは、テスト直前の「5分復習」には全く向きません。&lt;/p&gt;
&lt;/div&gt;
&lt;/div&gt;
&lt;/div&gt;
&lt;/section&gt;
&lt;section class="mb-5 text-dark"&gt;
&lt;h2 class="h4 fw-bold p-3 mb-4 shadow-sm" style="color: #fff; background-color: #003366; border-radius: 5px;"&gt;原因の切り分け：ノートが増えても伸びない3つの落とし穴&lt;/h2&gt;
&lt;p&gt;なぜ一生懸命ノートを作っても、偏差値に反映されないのでしょうか。その原因は、ノートの役割を履き違えていることにあります。&lt;/p&gt;
&lt;details class="mb-3 border rounded shadow-sm overflow-hidden" style="border-color: #003366 !important;"&gt;
&lt;summary class="p-3 fw-bold bg-white text-primary d-flex justify-content-between align-items-center" style="cursor: pointer; list-style: none;"&gt;1. 全てを網羅しようとする「百科事典化」&lt;br /&gt;
&lt;i class="bi bi-chevron-down"&gt;&lt;/i&gt;&lt;/summary&gt;
&lt;div class="p-3 bg-light border-top border-primary small text-secondary text-dark"&gt;テキストの情報をそのまま書き写す作業は、脳を停止させます。ノートは「知っていること」を書く場所ではなく、&lt;strong&gt;「自分が忘れていたこと」「テストで間違えそうなこと」を抽出する場所&lt;/strong&gt;であるべきです。情報量が増えれば増えるほど、復習のハードルは上がります。&lt;/div&gt;
&lt;/details&gt;
&lt;details class="mb-3 border rounded shadow-sm overflow-hidden" style="border-color: #003366 !important;"&gt;
&lt;summary class="p-3 fw-bold bg-white text-primary d-flex justify-content-between align-items-center" style="cursor: pointer; list-style: none;"&gt;2. 「解き方のプロセス」が欠落している&lt;br /&gt;
&lt;i class="bi bi-chevron-down"&gt;&lt;/i&gt;&lt;/summary&gt;
&lt;div class="p-3 bg-light border-top border-primary small text-secondary text-dark"&gt;用語の名前だけを羅列したノートは、資料読解や記述には通用しません。なぜその答えになるのか、資料のどこに注目すべきかという「手順」が抜けていると、実戦で知識を引き出せません。&lt;/div&gt;
&lt;/details&gt;
&lt;details class="mb-3 border rounded shadow-sm overflow-hidden" style="border-color: #003366 !important;"&gt;
&lt;summary class="p-3 fw-bold bg-white text-primary d-flex justify-content-between align-items-center" style="cursor: pointer; list-style: none;"&gt;3. 「後から追記するスペース」がない&lt;br /&gt;
&lt;i class="bi bi-chevron-down"&gt;&lt;/i&gt;&lt;/summary&gt;
&lt;div class="p-3 bg-light border-top border-primary small text-secondary text-dark"&gt;一度書いて終わりのノートは、知識をアップデートできません。演習で新しい発見があったとき、その周辺知識を書き込む余白がないと、知識が断片化されたままになります。成長するノートには、必ず&lt;strong&gt;後日談を書き込むための「空き地」&lt;/strong&gt;があります。&lt;/div&gt;
&lt;/details&gt;
&lt;/section&gt;
&lt;section class="mb-5 shadow-sm p-4 rounded bg-white border-top border-primary border-5" style="border-top-color: #003366 !important;"&gt;
&lt;h2 class="h4 fw-bold text-primary mb-4"&gt;立て直しの手順：色分けよりも大事な「3つのルール」&lt;/h2&gt;
&lt;p&gt;ノートを見栄え良くすることに労力を割くのは今日で終わりにしましょう。今日から実践すべき、合格のためのノート作成ルールを提示します。&lt;/p&gt;
&lt;div class="vstack gap-4 mt-4"&gt;
&lt;div class="d-flex align-items-start border-start border-5 border-primary ps-3"&gt;
&lt;div class="me-3"&gt;&lt;span class="badge bg-primary rounded-pill px-3 py-2 text-dark"&gt;Rule 1&lt;/span&gt;&lt;/div&gt;
&lt;div&gt;
&lt;h3 class="h6 fw-bold text-primary mb-1"&gt;1ページ1テーマで「余白」を死守する&lt;/h3&gt;
&lt;p class="small mb-0 text-dark"&gt;情報の境目に必ず数行の空行を作り、ページの右側3分の1は常に空けておきます。ここには、後で模試で間違えた際の「自分への注意書き」を書き込むためです。&lt;/p&gt;
&lt;/div&gt;
&lt;/div&gt;
&lt;div class="d-flex align-items-start border-start border-5 border-primary ps-3 text-dark"&gt;
&lt;div class="me-3"&gt;&lt;span class="badge bg-primary rounded-pill px-3 py-2 text-dark"&gt;Rule 2&lt;/span&gt;&lt;/div&gt;
&lt;div&gt;
&lt;h3 class="h6 fw-bold text-primary mb-1 text-dark"&gt;「間違い→原因→次の一手」の3点メモ&lt;/h3&gt;
&lt;p class="small mb-0 text-dark"&gt;ミスを書き出す際は、正解を書くだけでは不十分です。「地理：統計の単位を見逃した（原因）→グラフを見たらまず単位に◯を付ける（次の一手）」のように、&lt;strong&gt;行動レベルの修正案&lt;/strong&gt;をセットで記述します。&lt;/p&gt;
&lt;/div&gt;
&lt;/div&gt;
&lt;div class="d-flex align-items-start border-start border-5 border-primary ps-3 text-dark"&gt;
&lt;div class="me-3"&gt;&lt;span class="badge bg-primary rounded-pill px-3 py-2 text-dark"&gt;Rule 3&lt;/span&gt;&lt;/div&gt;
&lt;div&gt;
&lt;h3 class="h6 fw-bold text-primary mb-1 text-dark"&gt;因果関係を「矢印」で言語化する&lt;/h3&gt;
&lt;p class="small mb-0 text-dark"&gt;歴史や公民では、文章をだらだら書かず、「A（原因）→ B（出来事）→ C（結果）」の矢印で整理します。復習時にこの矢印を指で追いながら、自分の言葉で説明できれば、その知識は完成しています。&lt;/p&gt;
&lt;/div&gt;
&lt;/div&gt;
&lt;/div&gt;
&lt;/section&gt;
&lt;section class="mb-5 text-dark"&gt;
&lt;h2 class="h4 fw-bold p-3 mb-4 shadow-sm" style="color: #fff; background-color: #003366; border-radius: 5px;"&gt;よくあるミスと修正：分野別の「ノートの残し方」&lt;/h2&gt;
&lt;div class="table-responsive shadow-sm rounded text-dark text-dark"&gt;
&lt;table class="table table-bordered align-middle mb-0 text-dark border-primary" style="border-color: #dee2e6;"&gt;
&lt;thead style="background-color: #f0f7ff; color: #003366;"&gt;
&lt;tr class="text-center small"&gt;
&lt;th style="width: 20%;"&gt;分野&lt;/th&gt;
&lt;th style="width: 35%;"&gt;症状（ミスの原因）&lt;/th&gt;
&lt;th style="width: 45%;"&gt;修正行動（今日からやること）&lt;/th&gt;
&lt;/tr&gt;
&lt;/thead&gt;
&lt;tbody class="small text-dark text-dark"&gt;
&lt;tr&gt;
&lt;th class="text-center text-primary text-dark" scope="row"&gt;地理&lt;/th&gt;
&lt;td&gt;&lt;strong&gt;統計や図を無視して文字で覚える&lt;/strong&gt;&lt;/td&gt;
&lt;td&gt;&lt;strong&gt;資料の「言い換え」をメモする。&lt;/strong&gt;&lt;br /&gt;
「促成栽培」なら「冬の出荷グラフが突出しているもの」と、図の特徴と言葉をセットで書く。&lt;/td&gt;
&lt;/tr&gt;
&lt;tr&gt;
&lt;th class="text-center text-primary text-dark" scope="row"&gt;歴史&lt;/th&gt;
&lt;td&gt;&lt;strong&gt;出来事を時系列順に並べるだけ&lt;/strong&gt;&lt;/td&gt;
&lt;td&gt;&lt;strong&gt;「対比・セット」で整理する。&lt;/strong&gt;&lt;br /&gt;
「享保・寛政・天保の改革」を並べ、それぞれの共通点と相違点を「株仲間の扱い」などの切り口で整理する。&lt;/td&gt;
&lt;/tr&gt;
&lt;tr&gt;
&lt;th class="text-center text-primary text-dark" scope="row"&gt;公民&lt;/th&gt;
&lt;td&gt;&lt;strong&gt;難しい用語をそのまま丸暗記する&lt;/strong&gt;&lt;/td&gt;
&lt;td&gt;&lt;strong&gt;「制度→目的→具体例」の順で書く。&lt;/strong&gt;&lt;br /&gt;
「違憲審査制」なら「目的：人権を守るため」を第一に書き、裁判所の役割を具体例と共に記す。&lt;/td&gt;
&lt;/tr&gt;
&lt;/tbody&gt;
&lt;/table&gt;
&lt;/div&gt;
&lt;/section&gt;
&lt;section class="mb-5 border border-primary border-2 p-4 rounded bg-white shadow-sm text-dark"&gt;
&lt;h2 class="h4 fw-bold text-primary mb-4 pb-2 border-bottom"&gt;家庭での回し方：週末「5分復習」のルーティン化&lt;/h2&gt;
&lt;p&gt;ノートは作って終わりではありません。むしろ、作った瞬間から復習ツールとしての生命が始まります。ご家庭では、以下のサイクルでノートを活用してください。&lt;/p&gt;
&lt;div class="row g-4 mt-1 text-dark text-dark"&gt;
&lt;div class="col-md-7 text-dark text-dark"&gt;
&lt;h3 class="h6 fw-bold text-primary text-dark"&gt;&lt;i class="bi bi-calendar-check me-2 text-dark"&gt;&lt;/i&gt; 週末の「5分チェック」手順&lt;/h3&gt;
&lt;ul class="small vstack gap-2 mt-3 p-0 text-dark text-dark" style="list-style: none;"&gt;
&lt;li class="p-2 border-bottom border-light"&gt;&lt;strong&gt;1分：&lt;/strong&gt;その週のページを開き、余白の「自分への注意書き」を音読する。&lt;/li&gt;
&lt;li class="p-2 border-bottom border-light"&gt;&lt;strong&gt;2分：&lt;/strong&gt;図や矢印を見て、因果関係を1つだけ「空（そら）」で説明してみる。&lt;/li&gt;
&lt;li class="p-2 border-bottom border-light"&gt;&lt;strong&gt;2分：&lt;/strong&gt;直近の模試で間違えた「次の一手」が守れているか、演習結果と照合する。&lt;/li&gt;
&lt;/ul&gt;
&lt;/div&gt;
&lt;div class="col-md-5 text-dark"&gt;
&lt;div class="p-3 bg-light rounded border border-primary h-100 text-dark text-dark"&gt;
&lt;h3 class="h6 fw-bold text-primary mb-3 text-dark text-dark"&gt;&lt;i class="bi bi-chat-dots me-2 text-dark"&gt;&lt;/i&gt; 親の声かけの型&lt;/h3&gt;
&lt;p class="small text-muted mb-2 text-dark text-dark"&gt;ノートの出来栄えではなく、&lt;strong&gt;検索性&lt;/strong&gt;を問いかけます。&lt;/p&gt;
&lt;div class="bg-white p-2 rounded small border-start border-primary border-4 mb-2 shadow-sm text-dark text-dark"&gt;「このページのポイント、3秒で見つけられる？」&lt;/div&gt;
&lt;div class="bg-white p-2 rounded small border-start border-primary border-4 shadow-sm text-dark text-dark text-dark"&gt;「模試の反省、どこに書き足したか見せて？」&lt;/div&gt;
&lt;/div&gt;
&lt;/div&gt;
&lt;/div&gt;
&lt;/section&gt;
&lt;section class="mb-5 text-dark text-dark text-dark"&gt;
&lt;h2 class="h4 fw-bold p-3 mb-4 shadow-sm text-white" style="background-color: #003366; border-radius: 5px;"&gt;FAQ：社会のノート作りに関するよくある悩み&lt;/h2&gt;
&lt;div class="vstack gap-3 text-dark text-dark"&gt;
&lt;details class="p-3 border rounded shadow-sm bg-white text-dark text-dark"&gt;
&lt;summary class="fw-bold text-primary text-dark text-dark" style="cursor: pointer; list-style: none;"&gt;&lt;i class="bi bi-question-circle me-2 text-dark"&gt;&lt;/i&gt;Q. 塾の板書を写すだけで精一杯で、余白が作れません。&lt;/summary&gt;
&lt;p class="small mb-0 mt-3 border-start border-3 ps-3 text-secondary text-dark text-dark"&gt;A. 全てを写そうとするのを止めましょう。テキストに書いてあることは「テキスト参照」とだけ書き、先生が口頭で言った「背景」や「解き方のヒント」をメモすることに注力してください。&lt;/p&gt;
&lt;/details&gt;
&lt;details class="p-3 border rounded shadow-sm bg-white text-dark text-dark"&gt;
&lt;summary class="fw-bold text-primary text-dark text-dark" style="cursor: pointer; list-style: none;"&gt;&lt;i class="bi bi-question-circle me-2 text-dark"&gt;&lt;/i&gt;Q. ルーズリーフとノート、どちらが良いでしょうか？&lt;/summary&gt;
&lt;p class="small mb-0 mt-3 border-start border-3 ps-3 text-secondary text-dark text-dark text-dark"&gt;A. 受験社会においては「ノート（綴じノート）」を推奨します。歴史の流れを把握する際、ページがバラバラになるリスクを避けるためです。1冊のノートが埋まっていく達成感も大切にしましょう。&lt;/p&gt;
&lt;/details&gt;
&lt;/div&gt;
&lt;/section&gt;
&lt;section class="mb-5 py-5 border-top text-center text-dark text-dark"&gt;
&lt;h2 class="h4 fw-bold mb-5" style="color: #003366;"&gt;さらに学習効率を高めるための「立て直し」ステップ&lt;/h2&gt;
&lt;div class="row row-cols-1 row-cols-md-2 g-4 text-dark text-dark text-dark"&gt;
&lt;div class="col text-dark"&gt;
&lt;div class="card h-100 border-primary border-1 shadow-sm reiwa-hover text-dark"&gt;
&lt;div class="card-body py-4 text-dark text-dark"&gt;&lt;span class="badge bg-primary mb-2 text-dark"&gt;学習の基本&lt;/span&gt;&lt;/p&gt;
&lt;h3 class="h6 fw-bold text-dark mb-0 text-dark"&gt;伸び悩む子の共通点｜社会の勉強順序を正しく修正する &lt;i class="bi bi-arrow-right-short text-primary text-dark"&gt;&lt;/i&gt;&lt;/h3&gt;
&lt;/div&gt;
&lt;/div&gt;
&lt;p&gt;&amp;nbsp;&lt;/p&gt;
&lt;/div&gt;
&lt;div class="col text-dark"&gt;
&lt;div class="card h-100 border-primary border-1 shadow-sm reiwa-hover text-dark text-dark"&gt;
&lt;div class="card-body py-4 text-dark text-dark"&gt;&lt;span class="badge bg-primary mb-2 text-dark"&gt;記憶術&lt;/span&gt;&lt;/p&gt;
&lt;h3 class="h6 fw-bold text-dark mb-0 text-dark"&gt;丸暗記からの脱却！知識を「一生忘れない形」で定着させる方法 &lt;i class="bi bi-arrow-right-short text-primary text-dark"&gt;&lt;/i&gt;&lt;/h3&gt;
&lt;/div&gt;
&lt;/div&gt;
&lt;p&gt;&amp;nbsp;&lt;/p&gt;
&lt;/div&gt;
&lt;div class="col text-dark text-dark"&gt;
&lt;div class="card h-100 border-primary border-1 shadow-sm reiwa-hover text-dark text-dark text-dark"&gt;
&lt;div class="card-body py-4 text-dark text-dark text-dark text-dark"&gt;&lt;span class="badge bg-primary mb-2 text-dark"&gt;緊急対策&lt;/span&gt;&lt;/p&gt;
&lt;h3 class="h6 fw-bold text-dark mb-0 text-dark text-dark"&gt;模試の偏差値が急落……今すぐ見直すべき「解き方のクセ」 &lt;i class="bi bi-arrow-right-short text-primary text-dark text-dark"&gt;&lt;/i&gt;&lt;/h3&gt;
&lt;/div&gt;
&lt;/div&gt;
&lt;p&gt;&amp;nbsp;&lt;/p&gt;
&lt;/div&gt;
&lt;div class="col text-dark"&gt;
&lt;div class="card h-100 border-primary bg-primary bg-opacity-10 shadow-sm reiwa-hover text-dark text-dark"&gt;
&lt;div class="card-body py-4 text-primary text-dark text-dark"&gt;
&lt;h3 class="h6 fw-bold mb-1 text-primary text-dark text-dark"&gt;社会の「型」をプロと一緒に。&lt;/h3&gt;
&lt;p class="small mb-0 fw-bold text-primary text-dark text-dark"&gt;実戦力強化講座の無料体験はこちら &lt;i class="bi bi-chevron-double-right text-dark"&gt;&lt;/i&gt;&lt;/p&gt;
&lt;/div&gt;
&lt;/div&gt;
&lt;p&gt;&amp;nbsp;&lt;/p&gt;
&lt;/div&gt;
&lt;/div&gt;
&lt;/section&gt;
&lt;div class="p-4 rounded text-center shadow-sm" style="background-color: #003366; color: #fff;"&gt;
&lt;p class="fw-bold mb-2 lead"&gt;ノートは「見返す」ためにある。たったこれだけで、勉強の質は劇的に変わります。&lt;/p&gt;
&lt;p class="mb-0 small" style="opacity: 0.9;"&gt;まずは今日、次の授業のノートに「右側3分の1の余白」を作ることから始めてみてください。&lt;/p&gt;
&lt;/div&gt;
&lt;/div&gt;
&lt;style&gt;
    /* 詳細設定 */&lt;br /&gt;
    .reiwa-container summary::-webkit-details-marker { display: none; }&lt;br /&gt;
    .reiwa-container details summary i { transition: transform 0.3s; }&lt;br /&gt;
    .reiwa-container details[open] summary i { transform: rotate(180deg); }&lt;br /&gt;
    .reiwa-hover { transition: all 0.3s ease; }&lt;br /&gt;
    .reiwa-hover:hover { transform: translateY(-5px); box-shadow: 0 10px 20px rgba(0, 51, 102, 0.1) !important; background-color: #f8f9fa; }&lt;br /&gt;
    .reiwa-container .border-dashed { border-style: dashed !important; }&lt;br /&gt;
&lt;/style&gt;
&lt;section class="veu_cta" id="veu_cta-199"&gt;&lt;h1 class="cta_title"&gt;本科「公民の完成」≪６回完結講座≫&lt;/h1&gt;&lt;div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image_exist"&gt;公民分野は受験社会の中で最も苦手意識を持っている生徒さんの多い分野です。 また、受験社会のカリキュラムの中では一番最後に配置されていることが多いので、しっかりとした説明のないまま 急ぎ足で授業を進められることが多く、また、単純に暗記することを勧められることが多い分野でもあります。
&lt;br /&gt;
&lt;br /&gt;当塾では、地歴の知識とも絡めながら「国家の理念とその実現」「現在の統治制度の背景」を軸に、 しっかりとした理解に基づいた体系的な知識を得てもらうように指導を行っていきます。&lt;/div&gt;&lt;div class="cta_body_link"&gt;&lt;a href="https://jukureiwa.com/honka/" class="btn btn-primary btn-block btn-lg" target="_blank"&gt;開講講座：本科「公民の完成」≪６回完結講座≫&lt;/a&gt;&lt;/div&gt;&lt;/div&gt;&lt;!-- [ /.vkExUnit_cta_body ] --&gt;&lt;/section&gt;                        
------</t>
  </si>
  <si>
    <t>https://dokkai-labo.tokyo/col_blog/dokkai-shori-junban/</t>
  </si>
  <si>
    <t>以下のページは不自然なワードを使用しています。
これらを適切に自然な言葉に置き換えて下さい。
なお、本文の装飾や構造は絶対に変えないでください。
【対象ページURL】
https://dokkai-labo.tokyo/col_blog/dokkai-shori-junban/
【検出された不自然ワード】
- 崩れ
- 型
- 30秒
【本文】
------
&lt;div class="container my-4"&gt;
&lt;p&gt;&lt;!-- Hero --&gt;&lt;/p&gt;
&lt;div class="card border-0 shadow-sm mb-4" style="background: linear-gradient(135deg,#0b3d91,#0aa6a6); color: #fff;"&gt;
&lt;div class="card-body p-4 p-md-5"&gt;
&lt;div class="d-flex flex-wrap gap-2 align-items-center mb-3"&gt;&lt;span class="badge bg-warning text-dark"&gt;中学受験／オンライン国語&lt;/span&gt;&lt;br /&gt;
&lt;span class="badge bg-light text-dark"&gt;国語専門塾の個別指導&lt;/span&gt;&lt;br /&gt;
&lt;span class="badge bg-dark"&gt;読解力・記述・過去問&lt;/span&gt;&lt;/div&gt;
&lt;h1 class="h3 fw-bold mb-3" style="line-height: 1.5;"&gt;国語の処理の順番｜本文→設問→本文で迷子を減らす｜中学受験&lt;/h1&gt;
&lt;p class="mb-0" style="opacity: .95;"&gt;本文→設問→本文の往復、段落→要点→根拠の順序など、国語は処理の順番が非常に重要です。&lt;br /&gt;
順番がつかめない子は読みの途中で迷子になり、設問処理でも混乱します。&lt;br /&gt;
オンラインでは処理順序を画面上で示しながら反復できるため、定着が早まります。&lt;/p&gt;
&lt;/div&gt;
&lt;/div&gt;
&lt;p&gt;&lt;!-- Quick guide --&gt;&lt;/p&gt;
&lt;div class="card border-0 shadow-sm mb-4"&gt;
&lt;div class="card-body p-3 p-md-4"&gt;
&lt;div class="row g-3 align-items-stretch"&gt;
&lt;div class="col-12 col-lg-8"&gt;
&lt;div class="d-flex align-items-center gap-2 mb-2"&gt;&lt;span class="badge bg-primary"&gt;この記事で分かること&lt;/span&gt;&lt;br /&gt;
&lt;span class="text-muted small"&gt;保護者向けに整理&lt;/span&gt;&lt;/div&gt;
&lt;ul class="mb-0"&gt;
&lt;li&gt;順番が崩れる構造的な原因と、つまずきの典型パターン&lt;/li&gt;
&lt;li&gt;オンライン国語の個別指導で順番を定着させる理由&lt;/li&gt;
&lt;li&gt;本文処理・設問処理・記述の改善ステップ&lt;/li&gt;
&lt;li&gt;家庭でのフォローと過去問管理のコツ&lt;/li&gt;
&lt;/ul&gt;
&lt;/div&gt;
&lt;div class="col-12 col-lg-4"&gt;
&lt;div class="alert alert-info mb-0 h-100"&gt;
&lt;div class="fw-bold mb-1"&gt;よくある状態&lt;/div&gt;
&lt;div class="small"&gt;本文を読んでも設問で迷う／根拠が見つからず読み直す／選択肢から入って混乱する／記述で材料と文章化が混ざる&lt;/div&gt;
&lt;/div&gt;
&lt;/div&gt;
&lt;/div&gt;
&lt;/div&gt;
&lt;/div&gt;
&lt;p&gt;&lt;!-- 導入 --&gt;&lt;/p&gt;
&lt;div class="card border-0 shadow-sm mb-4"&gt;
&lt;div class="card-body p-3 p-md-4"&gt;
&lt;p class="mb-0"&gt;中学受験の国語で「本文を読んでいるのに、どこから手をつけていいか分からない」&lt;br /&gt;
「本文→設問→本文の往復で迷子になる」と感じるお子さまは少なくありません。&lt;br /&gt;
これは読解力の不足というより、国語の処理の順番が頭の中で定着していないことが原因になりがちです。&lt;br /&gt;
このタイプは読み直しが増えて時間が足りなくなりやすいので、二度読みを減らす工夫や設問処理の時短まで含めて整理した記事として、&lt;a href="https://dokkai-labo.tokyo/blog/jikanhaibun/" target="_blank" rel="noopener"&gt;中学受験国語の時間配分・時短術【全体像はこちら】&lt;/a&gt;も併せて確認してください。&lt;br /&gt;
本記事では、順番がつかめない子の典型パターンを整理し、オンライン国語の個別指導で処理のやり方を反復しながら定着させる改善ステップをご紹介します。&lt;/p&gt;
&lt;/div&gt;
&lt;/div&gt;
&lt;p&gt;&lt;!-- H2 背景 --&gt;&lt;/p&gt;
&lt;div class="card border-0 shadow-sm mb-4"&gt;
&lt;div class="card-body p-3 p-md-4"&gt;
&lt;h2 class="h5 fw-bold mb-3"&gt;この悩みが起きる背景&lt;/h2&gt;
&lt;div class="row g-3"&gt;
&lt;div class="col-12 col-xl-6"&gt;
&lt;div class="border rounded-3 p-3 h-100" style="background: #f8f9fa;"&gt;
&lt;div class="fw-bold mb-2"&gt;つまずきの典型パターン&lt;/div&gt;
&lt;ul class="mb-0"&gt;
&lt;li&gt;本文を読みながら設問が気になり集中が切れる&lt;/li&gt;
&lt;li&gt;設問を見た瞬間に焦り、本文に戻る前に選択肢を眺める&lt;/li&gt;
&lt;li&gt;根拠探しのつもりで本文を最初から読み直して時間を失う&lt;/li&gt;
&lt;li&gt;段落要点がないため、設問で必要情報が見つからない&lt;/li&gt;
&lt;li&gt;記述で材料集めと文章化が混ざり、手が止まる&lt;/li&gt;
&lt;/ul&gt;
&lt;/div&gt;
&lt;/div&gt;
&lt;div class="col-12 col-xl-6"&gt;
&lt;div class="border rounded-3 p-3 h-100" style="background: #fff;"&gt;
&lt;div class="fw-bold mb-2"&gt;どこで止まるかを可視化する&lt;/div&gt;
&lt;div class="table-responsive"&gt;
&lt;table class="table table-bordered table-sm align-middle mb-0"&gt;
&lt;thead class="table-light"&gt;
&lt;tr class="text-center"&gt;
&lt;th style="min-width: 120px;"&gt;段階&lt;/th&gt;
&lt;th&gt;本来の順番&lt;/th&gt;
&lt;th&gt;崩れたときの症状&lt;/th&gt;
&lt;/tr&gt;
&lt;/thead&gt;
&lt;tbody&gt;
&lt;tr&gt;
&lt;td class="fw-bold text-center"&gt;本文処理&lt;/td&gt;
&lt;td&gt;段落→要点→関係性&lt;/td&gt;
&lt;td&gt;キーワード拾いで満足し、地図が残らない&lt;/td&gt;
&lt;/tr&gt;
&lt;tr&gt;
&lt;td class="fw-bold text-center"&gt;設問処理&lt;/td&gt;
&lt;td&gt;分解→条件の明確化→根拠範囲&lt;/td&gt;
&lt;td&gt;条件が曖昧なまま根拠探しを始める&lt;/td&gt;
&lt;/tr&gt;
&lt;tr&gt;
&lt;td class="fw-bold text-center"&gt;選択肢&lt;/td&gt;
&lt;td&gt;根拠→照合→比較&lt;/td&gt;
&lt;td&gt;選択肢から入って雰囲気で決める&lt;/td&gt;
&lt;/tr&gt;
&lt;tr&gt;
&lt;td class="fw-bold text-center"&gt;記述&lt;/td&gt;
&lt;td&gt;材料→並べ替え→文章化&lt;/td&gt;
&lt;td&gt;書き始めが早く、要素不足や論理飛躍が出る&lt;/td&gt;
&lt;/tr&gt;
&lt;/tbody&gt;
&lt;/table&gt;
&lt;/div&gt;
&lt;/div&gt;
&lt;/div&gt;
&lt;/div&gt;
&lt;div class="alert alert-warning mt-3 mb-0"&gt;
&lt;div class="fw-bold mb-1"&gt;具体例：本文と設問の往復で迷子になる&lt;/div&gt;
&lt;div class="small"&gt;設問を見た瞬間に選択肢へ飛び、強い言葉に反応して本文内を探し回ると、根拠範囲が定まらず読み直しが増えます。&lt;br /&gt;
本来は本文の段落要点で主張の位置を押さえ、設問の条件を明確にしてから根拠を照合する順番が必要です。&lt;/div&gt;
&lt;/div&gt;
&lt;/div&gt;
&lt;/div&gt;
&lt;p&gt;&lt;!-- 追加：30秒診断 --&gt;&lt;/p&gt;
&lt;div class="card border-0 shadow-sm mb-4"&gt;
&lt;div class="card-body p-3 p-md-4"&gt;
&lt;h2 class="h5 fw-bold mb-3"&gt;短時間チェック：止まっている場所を特定する&lt;/h2&gt;
&lt;p class="small text-muted mb-3"&gt;当てはまる行が多いほど、その場面での処理の順番が崩れています。&lt;/p&gt;
&lt;div class="table-responsive"&gt;
&lt;table class="table table-bordered align-middle mb-0"&gt;
&lt;thead class="table-light"&gt;
&lt;tr class="text-center"&gt;
&lt;th style="min-width: 180px;"&gt;場面&lt;/th&gt;
&lt;th&gt;よくある現象&lt;/th&gt;
&lt;th style="min-width: 170px;"&gt;まず直すポイント&lt;/th&gt;
&lt;/tr&gt;
&lt;/thead&gt;
&lt;tbody&gt;
&lt;tr&gt;
&lt;td class="fw-bold text-center"&gt;本文を読むとき&lt;/td&gt;
&lt;td&gt;
&lt;ul class="small mb-0 ps-3"&gt;
&lt;li&gt;段落ごとの要点が言えない&lt;/li&gt;
&lt;li&gt;主張の場所が分からない&lt;/li&gt;
&lt;li&gt;対比・言い換えを拾えない&lt;/li&gt;
&lt;/ul&gt;
&lt;/td&gt;
&lt;td class="small"&gt;段落を一言メモ（役割だけ）&lt;/td&gt;
&lt;/tr&gt;
&lt;tr&gt;
&lt;td class="fw-bold text-center"&gt;設問を見た瞬間&lt;/td&gt;
&lt;td&gt;
&lt;ul class="small mb-0 ps-3"&gt;
&lt;li&gt;本文に戻る前に選択肢を見る&lt;/li&gt;
&lt;li&gt;問われている内容を言い換えられない&lt;/li&gt;
&lt;li&gt;条件語を見落とす&lt;/li&gt;
&lt;/ul&gt;
&lt;/td&gt;
&lt;td class="small"&gt;設問を一言で言い直す＋条件語に印&lt;/td&gt;
&lt;/tr&gt;
&lt;tr&gt;
&lt;td class="fw-bold text-center"&gt;選択肢を比べるとき&lt;/td&gt;
&lt;td&gt;
&lt;ul class="small mb-0 ps-3"&gt;
&lt;li&gt;強い言葉に反応して探し回る&lt;/li&gt;
&lt;li&gt;本文の範囲を決めずに比較する&lt;/li&gt;
&lt;li&gt;雰囲気で決める&lt;/li&gt;
&lt;/ul&gt;
&lt;/td&gt;
&lt;td class="small"&gt;根拠箇所を先に押さえて照合&lt;/td&gt;
&lt;/tr&gt;
&lt;tr&gt;
&lt;td class="fw-bold text-center"&gt;記述を書くとき&lt;/td&gt;
&lt;td&gt;
&lt;ul class="small mb-0 ps-3"&gt;
&lt;li&gt;書き出しが早く要素が抜ける&lt;/li&gt;
&lt;li&gt;理由と結論が入れ替わる&lt;/li&gt;
&lt;li&gt;文が長くなり読みにくい&lt;/li&gt;
&lt;/ul&gt;
&lt;/td&gt;
&lt;td class="small"&gt;材料を箇条書き→並べ替え→文章化&lt;/td&gt;
&lt;/tr&gt;
&lt;/tbody&gt;
&lt;/table&gt;
&lt;/div&gt;
&lt;div class="alert alert-info small mt-3 mb-0"&gt;&lt;strong&gt;ポイント：&lt;/strong&gt;「当てはまる場面を1つだけ」先に直すと、家でも再現しやすくなります。&lt;/div&gt;
&lt;/div&gt;
&lt;/div&gt;
&lt;p&gt;&lt;!-- H2 オンラインが効く理由 + CTA --&gt;&lt;/p&gt;
&lt;div class="card border-0 shadow-sm mb-4"&gt;
&lt;div class="card-body p-3 p-md-4"&gt;
&lt;h2 class="h5 fw-bold mb-3"&gt;オンライン国語個別指導が効果を発揮する理由&lt;/h2&gt;
&lt;div class="row g-3"&gt;
&lt;div class="col-12 col-lg-4"&gt;
&lt;div class="card h-100 border-0" style="background: #f5faff;"&gt;
&lt;div class="card-body"&gt;
&lt;div class="fw-bold mb-2"&gt;順番の崩れをその場で修正&lt;/div&gt;
&lt;p class="small mb-0"&gt;手元カメラや画面共有で、本文処理から設問処理へ移るタイミング、条件の明確化の有無など、&lt;br /&gt;
処理の順番をリアルタイムで確認できます。&lt;/p&gt;
&lt;/div&gt;
&lt;/div&gt;
&lt;/div&gt;
&lt;div class="col-12 col-lg-4"&gt;
&lt;div class="card h-100 border-0" style="background: #fff7f0;"&gt;
&lt;div class="card-body"&gt;
&lt;div class="fw-bold mb-2"&gt;本文と設問の往復を流れにする&lt;/div&gt;
&lt;p class="small mb-0"&gt;設問分解→条件の明確化→根拠範囲→本文へ復帰→比較→判断、という往復の意味を一本化します。&lt;br /&gt;
反復がそのまま定着になります。&lt;/p&gt;
&lt;/div&gt;
&lt;/div&gt;
&lt;/div&gt;
&lt;div class="col-12 col-lg-4"&gt;
&lt;div class="card h-100 border-0" style="background: #f7fff5;"&gt;
&lt;div class="card-body"&gt;
&lt;div class="fw-bold mb-2"&gt;記述の順序を回転させる&lt;/div&gt;
&lt;p class="small mb-0"&gt;材料抽出→並べ替え→文章化→添削→即書き直しまでを短いサイクルで実行し、&lt;br /&gt;
記述の処理順序をやり方として定着させます。&lt;/p&gt;
&lt;/div&gt;
&lt;/div&gt;
&lt;/div&gt;
&lt;/div&gt;
&lt;p&gt;&lt;!-- Main link CTA --&gt;&lt;/p&gt;
&lt;div class="border rounded-4 p-3 p-md-4 mt-3" style="background: linear-gradient(135deg,#0f172a,#1f2937); color: #fff;"&gt;
&lt;div class="row g-3 align-items-center"&gt;
&lt;div class="col-12 col-md-8"&gt;
&lt;div class="fw-bold mb-1"&gt;処理の順番をオンラインでそろえたいご家庭へ&lt;/div&gt;
&lt;div class="small" style="opacity: .9;"&gt;読解力を得点へ変換するには、本文処理・設問処理・記述を同じ順番で反復できる組み立てが重要です。&lt;br /&gt;
具体的な指導内容は下記をご覧ください。&lt;/div&gt;
&lt;/div&gt;
&lt;div class="col-12 col-md-4 text-md-end"&gt;&lt;a class="btn btn-warning fw-bold w-100 w-md-auto" href="https://dokkai-labo.tokyo/kobetsuonline01/" target="_blank" rel="noopener"&gt;オンライン個別指導を見る&lt;/a&gt;&lt;/div&gt;
&lt;/div&gt;
&lt;/div&gt;
&lt;/div&gt;
&lt;/div&gt;
&lt;p&gt;&lt;!-- 追加：ミニ練習（改善方法の前） --&gt;&lt;/p&gt;
&lt;div class="card border-0 shadow-sm mb-4"&gt;
&lt;div class="card-body p-3 p-md-4"&gt;
&lt;h2 class="h5 fw-bold mb-3"&gt;ミニ練習：本文→設問の往復を意味のある動きにする&lt;/h2&gt;
&lt;div class="border rounded-3 p-3 p-md-4 mb-3" style="background: #f8f9fa;"&gt;
&lt;div class="fw-bold mb-2"&gt;練習用ミニ本文（短文）&lt;/div&gt;
&lt;p class="small mb-2"&gt;近年、学校の話し合いは増えている。しかし、参加者が思いついた意見を並べるだけでは、結論は安定しない。&lt;br /&gt;
まず必要なのは、論点を一つに絞ることだ。論点が複数あると、賛否が混ざり、根拠も散らばる。&lt;br /&gt;
たとえば校則を変えるべきかという議題で、同時にスマホの扱いや服装の自由まで扱うと、何に賛成なのかが曖昧になる。&lt;br /&gt;
反対意見を先に出しておくと、結論の理由がはっきりし、話し合いは前に進む。&lt;/p&gt;
&lt;div class="small text-muted mb-0"&gt;※長文でも「段落ごとに同じ流れ」で行います。&lt;/div&gt;
&lt;/div&gt;
&lt;div class="row g-3"&gt;
&lt;div class="col-12 col-lg-6"&gt;
&lt;div class="border rounded-3 p-3 h-100" style="background: #fff;"&gt;
&lt;div class="fw-bold mb-2"&gt;練習A：段落要点を一言で&lt;/div&gt;
&lt;ul class="small mb-0 ps-3"&gt;
&lt;li&gt;この文の中心主張は何か（15字以内）&lt;/li&gt;
&lt;li&gt;具体例が言っていることは何か（15字以内）&lt;/li&gt;
&lt;li&gt;筆者がすすめる工夫は何か（15字以内）&lt;/li&gt;
&lt;/ul&gt;
&lt;/div&gt;
&lt;/div&gt;
&lt;div class="col-12 col-lg-6"&gt;
&lt;div class="border rounded-3 p-3 h-100" style="background: #fff7f0;"&gt;
&lt;div class="fw-bold mb-2"&gt;練習B：設問を分ける&lt;/div&gt;
&lt;p class="small mb-2"&gt;設問：筆者が「結論は安定しない」と言う理由を、本文中の言葉を使って説明せよ。&lt;/p&gt;
&lt;ul class="small mb-0 ps-3"&gt;
&lt;li&gt;問われていることを一言で言う（例：〜が安定しない理由）&lt;/li&gt;
&lt;li&gt;条件語に印（理由／本文中の言葉）&lt;/li&gt;
&lt;li&gt;根拠の場所を決める（どのあたりか）&lt;/li&gt;
&lt;/ul&gt;
&lt;/div&gt;
&lt;/div&gt;
&lt;/div&gt;
&lt;details class="mt-3"&gt;
&lt;summary class="fw-bold"&gt;解答例（クリックで表示）&lt;/summary&gt;
&lt;div class="mt-2 small"&gt;
&lt;div class="fw-bold"&gt;練習Aの例&lt;/div&gt;
&lt;ul class="mb-2 ps-3"&gt;
&lt;li&gt;中心主張：論点を一つに絞る必要&lt;/li&gt;
&lt;li&gt;具体例：議題を広げると賛否が混ざる&lt;/li&gt;
&lt;li&gt;工夫：反対意見を先に出す&lt;/li&gt;
&lt;/ul&gt;
&lt;div class="fw-bold"&gt;練習Bの例&lt;/div&gt;
&lt;p class="mb-0"&gt;論点が複数だと賛否が混ざり、根拠も散らばって結論が安定しないから。&lt;/p&gt;
&lt;/div&gt;
&lt;/details&gt;
&lt;div class="alert alert-success small mt-3 mb-0"&gt;&lt;strong&gt;狙い：&lt;/strong&gt;短文で「本文の地図→設問の条件→根拠」の順を体に入れると、長文でも同じ動きが再現できます。&lt;/div&gt;
&lt;/div&gt;
&lt;/div&gt;
&lt;p&gt;&lt;!-- H2 改善方法 --&gt;&lt;/p&gt;
&lt;div class="card border-0 shadow-sm mb-4"&gt;
&lt;div class="card-body p-3 p-md-4"&gt;
&lt;h2 class="h5 fw-bold mb-3"&gt;改善方法&lt;/h2&gt;
&lt;div class="alert alert-primary"&gt;
&lt;div class="fw-bold mb-1"&gt;改善の基本方針&lt;/div&gt;
&lt;div class="small mb-0"&gt;やることを増やすのではなく、進める順番を決めます。本文処理→設問分解→根拠比較→記述の順に、毎回同じ流れで進めます。&lt;/div&gt;
&lt;/div&gt;
&lt;p&gt;&lt;!-- Step 1 --&gt;&lt;/p&gt;
&lt;h3 class="h6 fw-bold mt-3"&gt;ステップ1：本文処理の改善&lt;/h3&gt;
&lt;div class="row g-3"&gt;
&lt;div class="col-12 col-lg-6"&gt;
&lt;div class="border rounded-3 p-3 h-100" style="background: #f8f9fa;"&gt;
&lt;div class="fw-bold mb-2"&gt;段落の要点整理&lt;/div&gt;
&lt;ul class="small mb-0"&gt;
&lt;li&gt;各段落を一言メモで要点化し、役割を押さえる&lt;/li&gt;
&lt;li&gt;問題提起／具体例／反論／結論の明確化などで整理する&lt;/li&gt;
&lt;li&gt;要点は文章にせず、短いメモで十分&lt;/li&gt;
&lt;/ul&gt;
&lt;/div&gt;
&lt;/div&gt;
&lt;div class="col-12 col-lg-6"&gt;
&lt;div class="border rounded-3 p-3 h-100" style="background: #fff;"&gt;
&lt;div class="fw-bold mb-2"&gt;対比・言い換え・因果の抽出&lt;/div&gt;
&lt;div class="small"&gt;
&lt;div class="mb-2"&gt;&lt;span class="badge bg-secondary"&gt;言い換え&lt;/span&gt; つまり／要するに／言い換えると&lt;/div&gt;
&lt;div class="mb-2"&gt;&lt;span class="badge bg-secondary"&gt;対比&lt;/span&gt; しかし／一方で／逆に&lt;/div&gt;
&lt;div class="mb-0"&gt;&lt;span class="badge bg-secondary"&gt;因果&lt;/span&gt; なぜなら／だから／その結果&lt;/div&gt;
&lt;/div&gt;
&lt;/div&gt;
&lt;/div&gt;
&lt;/div&gt;
&lt;div class="mt-3"&gt;
&lt;div class="fw-bold mb-2"&gt;マークの付け方の最小セット&lt;/div&gt;
&lt;div class="table-responsive"&gt;
&lt;table class="table table-striped table-bordered align-middle mb-0"&gt;
&lt;thead class="table-light"&gt;
&lt;tr class="text-center"&gt;
&lt;th style="min-width: 140px;"&gt;要素&lt;/th&gt;
&lt;th style="min-width: 140px;"&gt;マーク例&lt;/th&gt;
&lt;th&gt;目的&lt;/th&gt;
&lt;/tr&gt;
&lt;/thead&gt;
&lt;tbody&gt;
&lt;tr&gt;
&lt;td class="fw-bold"&gt;主張&lt;/td&gt;
&lt;td&gt;二重線&lt;/td&gt;
&lt;td&gt;本文の核を残す&lt;/td&gt;
&lt;/tr&gt;
&lt;tr&gt;
&lt;td class="fw-bold"&gt;理由&lt;/td&gt;
&lt;td&gt;下線&lt;/td&gt;
&lt;td&gt;結論の支えを定着させる&lt;/td&gt;
&lt;/tr&gt;
&lt;tr&gt;
&lt;td class="fw-bold"&gt;対比&lt;/td&gt;
&lt;td&gt;矢印で対応&lt;/td&gt;
&lt;td&gt;結論を浮かび上がらせる&lt;/td&gt;
&lt;/tr&gt;
&lt;tr&gt;
&lt;td class="fw-bold"&gt;言い換え&lt;/td&gt;
&lt;td&gt;同じ印でペア&lt;/td&gt;
&lt;td&gt;主張を明確にする&lt;/td&gt;
&lt;/tr&gt;
&lt;/tbody&gt;
&lt;/table&gt;
&lt;/div&gt;
&lt;/div&gt;
&lt;p&gt;&lt;!-- Step 2 --&gt;&lt;/p&gt;
&lt;h3 class="h6 fw-bold mt-4"&gt;ステップ2：設問処理の改善&lt;/h3&gt;
&lt;div class="row g-3"&gt;
&lt;div class="col-12 col-lg-7"&gt;
&lt;div class="border rounded-3 p-3 h-100" style="background: #fff7f0;"&gt;
&lt;div class="fw-bold mb-2"&gt;設問文の分解の流れ&lt;/div&gt;
&lt;ol class="small mb-0"&gt;
&lt;li&gt;何を問われているかを一言で言い直す&lt;/li&gt;
&lt;li&gt;条件語に印をつける&lt;/li&gt;
&lt;li&gt;根拠範囲の目星をつけて本文へ戻る&lt;/li&gt;
&lt;li&gt;根拠を色分けして比較する&lt;/li&gt;
&lt;li&gt;条件に合うかで判断する&lt;/li&gt;
&lt;/ol&gt;
&lt;/div&gt;
&lt;/div&gt;
&lt;div class="col-12 col-lg-5"&gt;
&lt;div class="border rounded-3 p-3 h-100" style="background: #f5faff;"&gt;
&lt;div class="fw-bold mb-2"&gt;条件語の例&lt;/div&gt;
&lt;div class="small mb-2"&gt;なぜ／どのように／最も適切／本文全体として／傍線部の理由／筆者の主張&lt;/div&gt;
&lt;div class="fw-bold mb-2"&gt;取りこぼしの典型&lt;/div&gt;
&lt;ul class="small mb-0"&gt;
&lt;li&gt;本文にあるが条件違い&lt;/li&gt;
&lt;li&gt;一部は合うが結論がすり替わる&lt;/li&gt;
&lt;li&gt;比較をせず雰囲気で選ぶ&lt;/li&gt;
&lt;/ul&gt;
&lt;/div&gt;
&lt;/div&gt;
&lt;/div&gt;
&lt;p&gt;&lt;!-- Step 3 --&gt;&lt;/p&gt;
&lt;h3 class="h6 fw-bold mt-4"&gt;ステップ3：記述改善&lt;/h3&gt;
&lt;div class="border rounded-3 p-3" style="background: #f7fff5;"&gt;
&lt;div class="fw-bold mb-2"&gt;記述は流れが大事&lt;/div&gt;
&lt;div class="row g-3"&gt;
&lt;div class="col-12 col-md-4"&gt;
&lt;div class="p-3 rounded-3 h-100" style="background: #ffffff;"&gt;
&lt;div class="fw-bold"&gt;材料を抜き出す&lt;/div&gt;
&lt;div class="small text-muted"&gt;根拠段落から必須要素を箇条書き&lt;/div&gt;
&lt;/div&gt;
&lt;/div&gt;
&lt;div class="col-12 col-md-4"&gt;
&lt;div class="p-3 rounded-3 h-100" style="background: #ffffff;"&gt;
&lt;div class="fw-bold"&gt;要素を並べ替える&lt;/div&gt;
&lt;div class="small text-muted"&gt;因果は理由→結論、対比はA→B&lt;/div&gt;
&lt;/div&gt;
&lt;/div&gt;
&lt;div class="col-12 col-md-4"&gt;
&lt;div class="p-3 rounded-3 h-100" style="background: #ffffff;"&gt;
&lt;div class="fw-bold"&gt;文章化する&lt;/div&gt;
&lt;div class="small text-muted"&gt;指示語と主語を補い、文末をそろえる&lt;/div&gt;
&lt;/div&gt;
&lt;/div&gt;
&lt;/div&gt;
&lt;div class="mt-3"&gt;
&lt;div class="fw-bold mb-2"&gt;添削後の修正の流れ&lt;/div&gt;
&lt;ul class="small mb-0"&gt;
&lt;li&gt;指摘箇所を直す&lt;/li&gt;
&lt;li&gt;不足要素を追加する&lt;/li&gt;
&lt;li&gt;文章全体を組み直す&lt;/li&gt;
&lt;li&gt;同じ設問を再提出して再現性を確認する&lt;/li&gt;
&lt;/ul&gt;
&lt;/div&gt;
&lt;/div&gt;
&lt;/div&gt;
&lt;/div&gt;
&lt;p&gt;&lt;!-- H2 家庭 --&gt;&lt;/p&gt;
&lt;div class="card border-0 shadow-sm mb-4"&gt;
&lt;div class="card-body p-3 p-md-4"&gt;
&lt;h2 class="h5 fw-bold mb-3"&gt;家庭でできるフォローと役割分担&lt;/h2&gt;
&lt;div class="row g-3"&gt;
&lt;div class="col-12 col-lg-6"&gt;
&lt;div class="alert alert-secondary mb-0 h-100"&gt;
&lt;div class="fw-bold mb-1"&gt;家庭は流れの見守りに徹する&lt;/div&gt;
&lt;div class="small mb-0"&gt;正解にする係ではなく、本文処理→設問分解→根拠比較の順番を守れているかを確認する係が理想です。&lt;br /&gt;
解説を言いすぎると本人の思考が残らず、順番が定着しにくくなります。&lt;/div&gt;
&lt;/div&gt;
&lt;/div&gt;
&lt;div class="col-12 col-lg-6"&gt;
&lt;div class="alert alert-danger mb-0 h-100"&gt;
&lt;div class="fw-bold mb-1"&gt;やりすぎ注意&lt;/div&gt;
&lt;div class="small mb-0"&gt;親が答えを誘導する、解説を先回りする、正誤だけで終える、は逆効果になりやすいです。&lt;br /&gt;
流れと理由を言語化させる声かけを優先してください。&lt;/div&gt;
&lt;/div&gt;
&lt;/div&gt;
&lt;/div&gt;
&lt;div class="mt-3 table-responsive"&gt;
&lt;table class="table table-bordered align-middle mb-0"&gt;
&lt;thead class="table-light"&gt;
&lt;tr class="text-center"&gt;
&lt;th style="min-width: 160px;"&gt;家庭で支える領域&lt;/th&gt;
&lt;th&gt;やること&lt;/th&gt;
&lt;th&gt;狙い&lt;/th&gt;
&lt;/tr&gt;
&lt;/thead&gt;
&lt;tbody&gt;
&lt;tr&gt;
&lt;td class="fw-bold"&gt;語彙・漢字&lt;/td&gt;
&lt;td&gt;短時間で毎日、誤字の原因を残す&lt;/td&gt;
&lt;td&gt;抽象語理解を底上げし、本文処理を軽くする&lt;/td&gt;
&lt;/tr&gt;
&lt;tr&gt;
&lt;td class="fw-bold"&gt;音読&lt;/td&gt;
&lt;td&gt;文構造を保って読む練習として使う&lt;/td&gt;
&lt;td&gt;係り受け・句読点の切れ目を安定させる&lt;/td&gt;
&lt;/tr&gt;
&lt;tr&gt;
&lt;td class="fw-bold"&gt;過去問管理&lt;/td&gt;
&lt;td&gt;減点理由を順番の崩れとして分類して記録&lt;/td&gt;
&lt;td&gt;過去問を消耗戦から改善サイクルへ変える&lt;/td&gt;
&lt;/tr&gt;
&lt;/tbody&gt;
&lt;/table&gt;
&lt;/div&gt;
&lt;/div&gt;
&lt;/div&gt;
&lt;p&gt;&lt;!-- H2 相性 + サブリンク --&gt;&lt;/p&gt;
&lt;div class="card border-0 shadow-sm mb-4"&gt;
&lt;div class="card-body p-3 p-md-4"&gt;
&lt;h2 class="h5 fw-bold mb-3"&gt;どんな子に相性が良いか&lt;/h2&gt;
&lt;div class="row g-3"&gt;
&lt;div class="col-12 col-lg-7"&gt;
&lt;div class="border rounded-3 p-3 h-100" style="background: #f8f9fa;"&gt;
&lt;div class="fw-bold mb-2"&gt;相性が良い子の特徴&lt;/div&gt;
&lt;div class="d-flex flex-wrap gap-2 mb-2"&gt;&lt;span class="badge bg-success"&gt;読む速度はあるが設問で迷う&lt;/span&gt;&lt;br /&gt;
&lt;span class="badge bg-success"&gt;本文を読み直して時間が足りない&lt;/span&gt;&lt;br /&gt;
&lt;span class="badge bg-success"&gt;選択肢から入って混乱しやすい&lt;/span&gt;&lt;br /&gt;
&lt;span class="badge bg-success"&gt;記述で順番が崩れて薄い答案になる&lt;/span&gt;&lt;br /&gt;
&lt;span class="badge bg-success"&gt;集団塾で伸び悩む&lt;/span&gt;&lt;/div&gt;
&lt;div class="small mb-0"&gt;1対1では、順番が崩れた瞬間を止め、正しい進め方に戻して反復できます。&lt;br /&gt;
考える過程の可視化が必要な子ほど効果が出やすい傾向があります。&lt;/div&gt;
&lt;/div&gt;
&lt;/div&gt;
&lt;div class="col-12 col-lg-5"&gt;
&lt;div class="border rounded-3 p-3 h-100" style="background: #fff;"&gt;
&lt;div class="fw-bold mb-2"&gt;記述で順番が崩れる場合&lt;/div&gt;
&lt;p class="small mb-2"&gt;材料抽出→並べ替え→文章化の順序が曖昧だと、要素不足や論理の飛躍が増えます。&lt;br /&gt;
記述のやり方を集中的に整理したい方は、専門記事も併せてご覧ください。&lt;/p&gt;
&lt;p&gt;&lt;a class="btn btn-outline-primary w-100" href="https://dokkai-labo.tokyo/kijutsuryoku/" target="_blank" rel="noopener"&gt;記述力の改善ポイントを見る&lt;/a&gt;&lt;/p&gt;
&lt;/div&gt;
&lt;/div&gt;
&lt;/div&gt;
&lt;div class="mt-3"&gt;
&lt;div class="fw-bold mb-2"&gt;順番が身についているかチェック&lt;/div&gt;
&lt;div class="table-responsive"&gt;
&lt;table class="table table-sm table-hover table-bordered align-middle mb-0"&gt;
&lt;thead class="table-light"&gt;
&lt;tr class="text-center"&gt;
&lt;th style="min-width: 260px;"&gt;チェック項目&lt;/th&gt;
&lt;th style="min-width: 120px;"&gt;できている&lt;/th&gt;
&lt;th style="min-width: 120px;"&gt;要改善&lt;/th&gt;
&lt;/tr&gt;
&lt;/thead&gt;
&lt;tbody&gt;
&lt;tr&gt;
&lt;td&gt;段落ごとに一言で要点を言える&lt;/td&gt;
&lt;td class="text-center"&gt;□&lt;/td&gt;
&lt;td class="text-center"&gt;□&lt;/td&gt;
&lt;/tr&gt;
&lt;tr&gt;
&lt;td&gt;設問の条件語に必ず印をつけている&lt;/td&gt;
&lt;td class="text-center"&gt;□&lt;/td&gt;
&lt;td class="text-center"&gt;□&lt;/td&gt;
&lt;/tr&gt;
&lt;tr&gt;
&lt;td&gt;根拠範囲を決めてから選択肢を見る&lt;/td&gt;
&lt;td class="text-center"&gt;□&lt;/td&gt;
&lt;td class="text-center"&gt;□&lt;/td&gt;
&lt;/tr&gt;
&lt;tr&gt;
&lt;td&gt;記述は材料抽出→並べ替え→文章化で進めている&lt;/td&gt;
&lt;td class="text-center"&gt;□&lt;/td&gt;
&lt;td class="text-center"&gt;□&lt;/td&gt;
&lt;/tr&gt;
&lt;tr&gt;
&lt;td&gt;過去問の減点理由を順番の崩れで記録できている&lt;/td&gt;
&lt;td class="text-center"&gt;□&lt;/td&gt;
&lt;td class="text-center"&gt;□&lt;/td&gt;
&lt;/tr&gt;
&lt;/tbody&gt;
&lt;/table&gt;
&lt;/div&gt;
&lt;/div&gt;
&lt;/div&gt;
&lt;/div&gt;
&lt;p&gt;&lt;!-- 追加：FAQ --&gt;&lt;/p&gt;
&lt;div class="card border-0 shadow-sm mb-4"&gt;
&lt;div class="card-body p-3 p-md-4"&gt;
&lt;h2 class="h5 fw-bold mb-3"&gt;よくある質問&lt;/h2&gt;
&lt;details class="mb-2"&gt;
&lt;summary class="fw-bold"&gt;Q. 本文を最後まで読んでから設問に入るべき？&lt;/summary&gt;
&lt;div class="small mt-2"&gt;目的は最後まで読むことではなく、段落の要点で地図を作ることです。要点が言える状態なら、設問に入っても戻りやすくなります。&lt;/div&gt;
&lt;/details&gt;
&lt;details class="mb-2"&gt;
&lt;summary class="fw-bold"&gt;Q. 選択肢を先に見ると混乱しやすいのはなぜ？&lt;/summary&gt;
&lt;div class="small mt-2"&gt;本文の範囲を決める前に選択肢を見ると、強い言葉に反応して探し回りやすくなります。本文の根拠箇所を押さえてから照合すると判断が安定します。&lt;/div&gt;
&lt;/details&gt;
&lt;details class="mb-2"&gt;
&lt;summary class="fw-bold"&gt;Q. 記述が止まるのは文章力の問題？&lt;/summary&gt;
&lt;div class="small mt-2"&gt;多くは材料集めと文章化が同時進行になっているだけです。材料を箇条書きにして並べ替えてから文章にすると、止まりにくくなります。&lt;/div&gt;
&lt;/details&gt;
&lt;details&gt;
&lt;summary class="fw-bold"&gt;Q. 家庭では何を見ればいい？&lt;/summary&gt;
&lt;div class="small mt-2"&gt;正解を教えるより、段落要点が言えたか／設問を言い換えたか／根拠箇所を押さえて比較したか、の3点を確認すると再現性が上がります。&lt;/div&gt;
&lt;/details&gt;
&lt;/div&gt;
&lt;/div&gt;
&lt;p&gt;&lt;!-- まとめ + Final CTA --&gt;&lt;/p&gt;
&lt;div class="card border-0 shadow-sm"&gt;
&lt;div class="card-body p-3 p-md-4"&gt;
&lt;h2 class="h5 fw-bold mb-3"&gt;まとめ&lt;/h2&gt;
&lt;p class="mb-3"&gt;国語で迷子になる原因は、読解力不足よりも処理の順番が定着していないことにあります。&lt;br /&gt;
本文処理→設問分解→根拠比較→記述の流れを反復し、順序を定着させることが改善の近道です。&lt;br /&gt;
読み直しの増加や長文が終わらない問題まで含めて、時間配分・設問10秒・二度読み削減の工夫をまとめた記事は、&lt;a href="https://dokkai-labo.tokyo/blog/jikanhaibun/" target="_blank" rel="noopener"&gt;中学受験国語の時間配分・時短術【全体像はこちら】&lt;/a&gt;に整理しています。&lt;/p&gt;
&lt;div class="border rounded-4 p-3 p-md-4" style="background: linear-gradient(135deg,#111827,#374151); color: #fff;"&gt;
&lt;div class="row g-3 align-items-center"&gt;
&lt;div class="col-12 col-md-8"&gt;
&lt;div class="fw-bold mb-1"&gt;処理の順番を早くそろえたい方へ&lt;/div&gt;
&lt;div class="small" style="opacity: .9;"&gt;中学受験国語の読解・記述でお困りの方は、オンライン国語の個別指導で処理のやり方を一本化することが効果的です。&lt;/div&gt;
&lt;/div&gt;
&lt;div class="col-12 col-md-4 text-md-end"&gt;&lt;a class="btn btn-warning fw-bold w-100 w-md-auto" href="https://dokkai-labo.tokyo/kobetsuonline01/" target="_blank" rel="noopener"&gt;オンライン個別指導を見る&lt;/a&gt;&lt;/div&gt;
&lt;/div&gt;
&lt;/div&gt;
&lt;p class="text-muted small mt-3 mb-0"&gt;
&lt;/div&gt;
&lt;/div&gt;
&lt;/div&gt;
&lt;p&gt;&amp;#8212;&amp;#8212;&lt;/p&gt;
------</t>
  </si>
  <si>
    <t>https://juku-escot.com/mathematics/</t>
  </si>
  <si>
    <t>以下のページは不自然なワードを使用しています。
これらを適切に自然な言葉に置き換えて下さい。
なお、本文の装飾や構造は絶対に変えないでください。
【対象ページURL】
https://juku-escot.com/mathematics/
【検出された不自然ワード】
- 型
- 網羅
【本文】
------
&lt;p&gt;&lt;!-- ===== CTAを「目立つ位置」に追加（本文は一切変更なし） ===== --&gt;&lt;/p&gt;
&lt;section class="p-3 p-md-4 mb-4 border rounded" style="background: linear-gradient(135deg, rgba(13,110,253,.10), rgba(255,255,255,1));"&gt;
&lt;div class="d-flex flex-wrap align-items-center justify-content-between gap-3"&gt;
&lt;div&gt;
&lt;div class="d-flex flex-wrap gap-2 mb-2"&gt;&lt;span class="badge bg-primary"&gt;中高一貫校&lt;/span&gt;&lt;br /&gt;
&lt;span class="badge bg-secondary"&gt;数学&lt;/span&gt;&lt;br /&gt;
&lt;span class="badge bg-info text-dark"&gt;完全1対1&lt;/span&gt;&lt;/div&gt;
&lt;h2 class="h4 mb-2"&gt;数学の個別指導｜まずは相談から&lt;/h2&gt;
&lt;p class="mb-0"&gt;答案を見て、先取り／復習／受験標準の優先順位を整理し、近道となる進め方を提案します。&lt;/p&gt;
&lt;/div&gt;
&lt;div class="d-flex flex-wrap gap-2"&gt;&lt;a class="btn btn-primary btn-lg" href="#veu_cta-497"&gt;無料で相談する&lt;/a&gt;&lt;br /&gt;
&lt;a class="btn btn-outline-primary btn-lg" href="#よくある質問（FAQ）"&gt;FAQを見る&lt;/a&gt;&lt;/div&gt;
&lt;/div&gt;
&lt;/section&gt;
&lt;p&gt;&lt;!-- ===== 追従CTA（スマホで常に見える） ===== --&gt;&lt;/p&gt;
&lt;div class="d-md-none position-sticky" style="bottom: 0; z-index: 1030;"&gt;
&lt;div class="border-top bg-white p-2"&gt;
&lt;div class="d-grid gap-2"&gt;&lt;a class="btn btn-primary btn-lg" href="#veu_cta-497"&gt;無料で相談する&lt;/a&gt;&lt;/div&gt;
&lt;/div&gt;
&lt;/div&gt;
&lt;h2&gt;数学の指導方針&lt;/h2&gt;
&lt;p&gt;中高一貫校専門塾エスコットの数学個別指導講座は、数学でつまずきやすい生徒を完全1対1でサポートし、定期試験から受験まで得点力を高める授業です。&lt;/p&gt;
&lt;p&gt;基礎から応用まで学校進度に合わせた指導で、理解の定着と自信につながる学習を実現します。&lt;/p&gt;
&lt;h3&gt;学校対策としての数学&lt;/h3&gt;
&lt;p&gt;学校の勉強をしっかりしていくことが、受験に向けても一石二鳥の勉強になります。 数学は、&lt;span style="color: #0000ff;"&gt;とにかく基本が大事&lt;/span&gt;です。 一般には教科書と教科書傍用の問題集を用いていると思います。 これが単元学習としては最適な教材です。多少レベルの高いものまで含んでいますが、 まずは一通りの内容をしっかり理解していくことで、その単元の全体を習得していきましょう。 この段階での学習は、まずはその単元の主旨をつかむことでありますので、 完璧にこなせていなくても問題はありません。 学校の定期試験であれば、通常はこのレベルの範囲で作られているものと思います。&lt;/p&gt;
&lt;p&gt;それから、実は教科書とその問題集が重要であることの大きな意味が他に2つあります。 1つ目は&lt;span style="color: #008000;"&gt;、ほとんどの受験生がそれで勉強してきていますので、 単純にその問題集の類似問題が出てきた場合に勉強していないと不利になる&lt;/span&gt;というものです。 2つ目は、&lt;span style="color: #008000;"&gt;大学側(出題者)もこの範囲からのものについてはノーヒントで出題してくる&lt;/span&gt;からです。 一般に大問には誘導が付いています。&lt;/p&gt;
&lt;p&gt;しかし、この範囲からのものについては誘導がないことが多いのです。 数学で合格点を取るためには、難しい問題を解くことも良いかもしれませんが、 &lt;span style="color: #0000ff;"&gt;基本問題や典型問題を確実に取れるように学習することが重要&lt;/span&gt;なのです。 実際には、生徒さんの状況に合わせて学校よりも早く進度を進めていく先取り学習を行うのか、 もしくは現状では遅れをとっているので復習からスタートしていくのか, もしくは余裕があるので受験を見据えて青チャートといった受験用の参考書を併用して学習を進めていくのか, そのあたりはご相談していただければと思います(もしくは提案させていただきます)。&lt;/p&gt;
&lt;h3&gt;受験対策としての数学&lt;/h3&gt;
&lt;p&gt;&lt;span style="color: #ff0000;"&gt;合格するために必要な力や、そのために有効な勉強法はほとんど決まっています&lt;/span&gt;。 おおよそ問題のレベルは、基本問題・入試標準レベルの典型問題・応用問題といったものに分類できます。 大学の難易度によって基本問題が多かったり、応用問題が多かったりということはありますが、 最難関大学以外は典型問題までがしっかり解ければ合格点に届きます。&lt;/p&gt;
&lt;p&gt;そして、必要な勉強をきちんとこなしていけば、典型問題まではクリアしていくことができるのです。 後は、残っている課題をどれだけクリアできたかによって、得点力を最大限に伸ばしていきます。 一般には、学校での勉強として「&lt;span style="color: #008000;"&gt;教科書とその問題集&lt;/span&gt;」を用いて単元学習を行った後、 「&lt;span style="color: #008000;"&gt;青チャートのような網羅系の参考書&lt;/span&gt;」で典型問題を一通り学習する。 その後、「&lt;span style="color: #008000;"&gt;演習用の教材&lt;/span&gt;」で初見の問題に取り組む力を身に付ける、という流れになります。 高校1年生からしっかり学習を進めていた生徒さんであれば、この流れで学習を完了させて試験に挑めると思いますが、現実的には「&lt;span style="color: #0000ff;"&gt;これまで学校の勉強以外はしてこなかったけれども、あと1年、もしくは半年程度でどこまで学習できるのか&lt;/span&gt;」といった切羽詰まった受験生も少なくないのではと思います。&lt;/p&gt;
&lt;p&gt;生徒さんの状況に合わせて得点を最大限に伸ばすために学習すべき内容を提案させていただきたいと思います。 記述式の解答が必要となる国公立大学を初め、私立医学部、早慶上理、GMARCH、文系数学など、 柔軟に生徒さんに合わせた受験指導をさせて頂きますので、まずは私たち中高一貫校専門塾エスコットお気軽にご相談いただけましたら幸いです。&lt;/p&gt;
&lt;h2&gt;学年・状況別：数学の進め方（判断の目安）&lt;/h2&gt;
&lt;p&gt;「先取りで進めるべきか」「復習から戻るべきか」は、学年よりも“答案の状態”で決まります。次の目安で判断できます。&lt;/p&gt;
&lt;h3&gt;先取りが向くケース&lt;/h3&gt;
&lt;ul&gt;
&lt;li&gt;教科書傍用の標準問題が、時間をかけずに安定して解ける&lt;/li&gt;
&lt;li&gt;計算ミスが少なく、途中式が整理されている&lt;/li&gt;
&lt;li&gt;定期試験で得点が安定している（大幅に点数を落とさない）&lt;/li&gt;
&lt;/ul&gt;
&lt;h3&gt;復習（戻り学習）が必要なケース&lt;/h3&gt;
&lt;ul&gt;
&lt;li&gt;基本問題でも“解法の選択”に迷う&lt;/li&gt;
&lt;li&gt;途中式が飛びやすく、ミスの原因が追えない&lt;/li&gt;
&lt;li&gt;単元が変わると得点が急落する（積み上げが欠けている）&lt;/li&gt;
&lt;/ul&gt;
&lt;h3&gt;受験標準へ移行するタイミング&lt;/h3&gt;
&lt;ul&gt;
&lt;li&gt;学校の単元学習（教科書＋傍用）が一通り回り、定番の解き方が身についている&lt;/li&gt;
&lt;li&gt;「解ける／解けない」の差が“知識不足”より“演習不足”に寄っている&lt;/li&gt;
&lt;/ul&gt;
&lt;hr /&gt;
&lt;h2&gt;教材の使い分け（教科書傍用／網羅系／演習教材）&lt;/h2&gt;
&lt;p&gt;本文で触れている流れを、目的別に整理します。&lt;/p&gt;
&lt;h3&gt;教科書＋傍用問題集（学校対策の主軸）&lt;/h3&gt;
&lt;ul&gt;
&lt;li&gt;目的：単元の全体像をつかむ／基本と標準の取り切り&lt;/li&gt;
&lt;li&gt;やり方：例題→類題→類題の類題、の順で“同じ解き方を反復”&lt;/li&gt;
&lt;li&gt;落とし穴：解けた気で終わり、次の週に再現できない&lt;/li&gt;
&lt;/ul&gt;
&lt;h3&gt;網羅系（例：青チャート等）&lt;/h3&gt;
&lt;ul&gt;
&lt;li&gt;目的：入試標準の典型パターンを一通り“定番の解き方”として定着させる&lt;/li&gt;
&lt;li&gt;やり方：各単元で「典型だけを確実に」→難問に寄りすぎない&lt;/li&gt;
&lt;/ul&gt;
&lt;h3&gt;演習用教材&lt;/h3&gt;
&lt;ul&gt;
&lt;li&gt;目的：初見問題への対応力（条件整理／解法選択／時間配分）&lt;/li&gt;
&lt;li&gt;やり方：解けない問題を増やすのではなく“解ける問題を増やす”構成にする&lt;/li&gt;
&lt;/ul&gt;
&lt;hr /&gt;
&lt;h2&gt;定期試験・実力テストで点を落とす原因チェック&lt;/h2&gt;
&lt;p&gt;数学で点を落とす原因は、多くの場合「難問が解けない」よりも、次の4つに集約されます。&lt;/p&gt;
&lt;ul&gt;
&lt;li&gt;&lt;strong&gt;計算&lt;/strong&gt;：符号・分配・約分のミス&lt;/li&gt;
&lt;li&gt;&lt;strong&gt;条件整理&lt;/strong&gt;：何が与えられていて, 何を求めるかが曖昧&lt;/li&gt;
&lt;li&gt;&lt;strong&gt;典型の抜け&lt;/strong&gt;：よくある解き方が定着していない&lt;/li&gt;
&lt;li&gt;&lt;strong&gt;答案&lt;/strong&gt;：途中式が飛び, 検算できない（記述で減点）&lt;/li&gt;
&lt;/ul&gt;
&lt;p&gt;当塾では、答案を見て「どれが主因か」を特定し、近道になる改善順を提案します。&lt;/p&gt;
&lt;hr /&gt;
&lt;h2&gt;よくある質問（FAQ）&lt;/h2&gt;
&lt;dl&gt;
&lt;dt&gt;Q. まず何から始めればいいですか？&lt;/dt&gt;
&lt;dd&gt;最初は「教科書＋傍用」を軸に、基本・標準を“取り切る”ことを優先します。その上で、答案の状態に応じて先取り／復習／受験標準へ移行します。&lt;/dd&gt;
&lt;dt&gt;Q. 青チャートはいつから使うべきですか？&lt;/dt&gt;
&lt;dd&gt;学校の単元学習が回り始め、標準問題が安定してきた段階が目安です。早すぎる移行は、基本の穴が残ったままになりやすくなります。&lt;/dd&gt;
&lt;dt&gt;Q. 途中式はどれくらい書くべきですか？&lt;/dt&gt;
&lt;dd&gt;「自分で検算できる量」が基準です。途中式が飛ぶと、ミスの原因が追えず、同じミスを繰り返します。&lt;/dd&gt;
&lt;dt&gt;Q. 学校の進度が速く、復習が追いつきません。&lt;/dt&gt;
&lt;dd&gt;復習は“全部”ではなく、次単元に直結する核だけを優先します。どこを残してどこを埋めるかを計画するのが個別指導の役割です。&lt;/dd&gt;
&lt;/dl&gt;
&lt;p&gt;&lt;!-- ===== 既存CTA（IDはそのまま） ===== --&gt;&lt;/p&gt;
&lt;section id="veu_cta-497" class="veu_cta"&gt;&lt;/section&gt;
&lt;p&gt;&amp;nbsp;&lt;/p&gt;
&lt;section id="veu_cta-497" class="veu_cta"&gt;&lt;!-- [ /.vkExUnit_cta_body ] --&gt;&lt;/section&gt;
&lt;p&gt;&lt;!-- ===== 末尾CTA（読み終わった人向けに再度強調） ===== --&gt;&lt;/p&gt;
&lt;section class="p-3 p-md-4 mt-4 border rounded" style="background: linear-gradient(135deg, rgba(13,110,253,.10), rgba(255,255,255,1));"&gt;
&lt;div class="row g-3 align-items-center"&gt;
&lt;div class="col-md-8"&gt;
&lt;h2 class="h4 mb-2"&gt;数学の進め方、いまの答案で判断できます&lt;/h2&gt;
&lt;p class="mb-0"&gt;先取り／復習／受験標準のどれを優先するか、110分の個別指導で「やる順番」を決めます。&lt;/p&gt;
&lt;/div&gt;
&lt;div class="col-md-4"&gt;
&lt;div class="d-grid gap-2"&gt;&lt;a class="btn btn-primary btn-lg" href="#veu_cta-497"&gt;無料で相談する&lt;/a&gt;&lt;br /&gt;
&lt;a class="btn btn-outline-primary" href="#受験標準へ移行するタイミング"&gt;判断の目安へ戻る&lt;/a&gt;&lt;/div&gt;
&lt;/div&gt;
&lt;/div&gt;
&lt;/section&gt;
&lt;section id="veu_cta-491" class="veu_cta"&gt;
&lt;div class="cta_body"&gt;
&lt;div class="cta_body_link"&gt;&lt;/div&gt;
&lt;/div&gt;
&lt;p&gt;&lt;!-- [ /.vkExUnit_cta_body ] --&gt;&lt;/p&gt;
&lt;/section&gt;
&lt;section class="veu_cta" id="veu_cta-493"&gt;&lt;h1 class="cta_title"&gt;講座案内：受験対策　早慶対策講座【英語・数学・国語】&lt;/h1&gt;&lt;div class="cta_body"&gt;&lt;div class="cta_body_image cta_body_image_right"&gt;&lt;a href="https://juku-escot.com/examination/"&gt;&lt;img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/&gt;学部により出題形式に特色がありますので基本的な英語修了後は過去問に即した演習形式の授業になります。
&lt;br /&gt;
&lt;br /&gt;【数学】
&lt;br /&gt; 典型問題に加えて、多少難度の高い問題や見新しい問題についても解答していく力を養うことを目指します。
&lt;br /&gt;
&lt;br /&gt;【国語】
&lt;br /&gt;取るべき問題、落としてよい問題の識別を提供いたします。慶応大志望の方は、小論文講座をご検討ください。&lt;/div&gt;&lt;div class="cta_body_link"&gt;&lt;a href="https://juku-escot.com/examination/" class="btn btn-primary btn-block btn-lg"&gt;受験対策　早慶対策講座【英語・数学・国語】&lt;/a&gt;&lt;/div&gt;&lt;/div&gt;&lt;!-- [ /.vkExUnit_cta_body ] --&gt;&lt;/section&gt;			
------</t>
  </si>
  <si>
    <t>https://koten-kakitsubata.jp/school-exam/</t>
  </si>
  <si>
    <t>以下のページは不自然なワードを使用しています。
これらを適切に自然な言葉に置き換えて下さい。
なお、本文の装飾や構造は絶対に変えないでください。
【対象ページURL】
https://koten-kakitsubata.jp/school-exam/
【検出された不自然ワード】
- 崩れ
- 型
- 設計
- 整え
- 失点
【本文】
------
&lt;p&gt;&lt;!-- =========================
  かきつばた：中高・定期試験対策（統合・全面改稿版）
  - 既存のアンカー（日本語id）を維持しつつ、SPとして売れる構造に再編
  - 目次は「折りたたみ」にして邪魔にならないように調整
  - FAQは 
&lt;details&gt;
&lt;summary&gt; でクリック展開
  - 既存版の「関連記事リンク」「動画」「フロー」「料金文言」を必要に応じて取り込み
  ※Bootstrap想定（card/alert/badge/row/col/ratioなど）
========================= --&gt;&lt;/p&gt;
&lt;p&gt;&lt;!-- ====== HERO ====== --&gt;&lt;/p&gt;
&lt;div class="card shadow-sm border-0 mb-4"&gt;
&lt;div class="card-body p-4 p-lg-5"&gt;
&lt;div class="d-flex flex-wrap gap-2 mb-3"&gt;
      &lt;span class="badge bg-primary"&gt;一貫校対応&lt;/span&gt;&lt;br /&gt;
      &lt;span class="badge bg-success"&gt;オンライン1対1&lt;/span&gt;&lt;br /&gt;
      &lt;span class="badge bg-dark"&gt;古典専門&lt;/span&gt;&lt;br /&gt;
      &lt;span class="badge bg-warning text-dark"&gt;定期試験&lt;/span&gt;&lt;br /&gt;
      &lt;span class="badge bg-light text-dark border"&gt;記述・理由説明&lt;/span&gt;
    &lt;/div&gt;
&lt;h1 class="mb-3"&gt;一貫校の古典 定期試験対策｜丸暗記で終わらせない得点戦略&lt;/h1&gt;
&lt;p class="mb-0" style="font-size:1.05rem;"&gt;
      定期試験対策は、「範囲の本文を訳して終わり」では伸びにくく、&lt;strong&gt;出題の狙い&lt;/strong&gt;に合わせて「読む力」と「答える力」まで作る必要があります。&lt;br /&gt;
      古典専門塾「かきつばた」では、一貫校の授業・定期試験が大学入試を意識している点を前提に、&lt;strong&gt;過去問の傾向&lt;/strong&gt;と&lt;strong&gt;今の理解の状態&lt;/strong&gt;を見ながら、毎回の学習内容を1対1で組み立てていきます。
    &lt;/p&gt;
&lt;div class="alert alert-primary mt-4 mb-0"&gt;
      &lt;strong&gt;試験直前でも受講可能です。&lt;/strong&gt;&lt;br /&gt;
      残り日数と範囲を確認し、優先順位を整理したうえで短期集中の対策を設計します。&lt;/p&gt;
&lt;div class="mt-2"&gt;
        &lt;a href="#contact" class="btn btn-primary btn-sm"&gt;トライアル相談（お問い合わせ）へ&lt;/a&gt;&lt;br /&gt;
        &lt;a href="https://koten-kakitsubata.jp/kouza/" class="btn btn-outline-primary btn-sm"&gt;開講講座の全体像を見る&lt;/a&gt;
      &lt;/div&gt;
&lt;/p&gt;&lt;/div&gt;
&lt;/p&gt;&lt;/div&gt;
&lt;/div&gt;
&lt;p&gt;&lt;!-- ====== 目次：邪魔になりやすいので折りたたみ ====== --&gt;&lt;/p&gt;
&lt;div class="card border-primary mb-4"&gt;
&lt;div class="card-header bg-light text-primary"&gt;&lt;strong&gt;目次（必要な方のみ開いてください）&lt;/strong&gt;&lt;/div&gt;
&lt;div class="card-body"&gt;
&lt;details&gt;
&lt;summary style="cursor:pointer;"&gt;目次を表示&lt;/summary&gt;
&lt;div class="mt-3"&gt;
&lt;ol class="mb-0"&gt;
&lt;li&gt;定期試験対策の考え方
&lt;ul&gt;
&lt;li&gt;&lt;a href="#中高・定期試験対策"&gt;中高・定期試験対策&lt;/a&gt;&lt;/li&gt;
&lt;li&gt;&lt;a href="#why"&gt;なぜ丸暗記では伸びないのか&lt;/a&gt;&lt;/li&gt;
&lt;li&gt;&lt;a href="#method"&gt;かきつばた式：得点につなげる3ステップ&lt;/a&gt;&lt;/li&gt;
&lt;li&gt;&lt;a href="#lastminute"&gt;試験直前の短期集中（残り日数別）&lt;/a&gt;&lt;/li&gt;
&lt;li&gt;&lt;a href="#resources"&gt;関連：勉強法・作業表&lt;/a&gt;&lt;/li&gt;
&lt;li&gt;&lt;a href="#movie"&gt;動画で確認&lt;/a&gt;&lt;/li&gt;
&lt;/ul&gt;
&lt;/li&gt;
&lt;li&gt;受講について
&lt;ul&gt;
&lt;li&gt;&lt;a href="#個別指導のメリットとは？"&gt;個別指導のメリットとは？&lt;/a&gt;&lt;/li&gt;
&lt;li&gt;&lt;a href="#オンライン授業のメリットとは？"&gt;オンライン授業のメリットとは？&lt;/a&gt;&lt;/li&gt;
&lt;li&gt;&lt;a href="#受講までの流れ"&gt;受講までの流れ&lt;/a&gt;&lt;/li&gt;
&lt;li&gt;&lt;a href="#指導料"&gt;指導料&lt;/a&gt;&lt;/li&gt;
&lt;li&gt;&lt;a href="#faq"&gt;よくあるご質問&lt;/a&gt;&lt;/li&gt;
&lt;li&gt;&lt;a href="#contact"&gt;お問い合わせ&lt;/a&gt;&lt;/li&gt;
&lt;/ul&gt;
&lt;/li&gt;
&lt;/ol&gt;&lt;/div&gt;
&lt;/details&gt;&lt;/div&gt;
&lt;/div&gt;
&lt;p&gt;&lt;!-- ====== MAIN ====== --&gt;&lt;/p&gt;
&lt;h2 id="中高・定期試験対策"&gt;中高・定期試験対策&lt;/h2&gt;
&lt;div class="card mb-4"&gt;
&lt;div class="card-body"&gt;
&lt;h5 class="mb-3"&gt;こんな悩みはありませんか？&lt;/h5&gt;
&lt;ul class="mb-0"&gt;
&lt;li&gt;訳文は覚えたのに、理由説明・心情説明で点が取れない&lt;/li&gt;
&lt;li&gt;助動詞や敬語は暗記したのに、本文が正確に読めない&lt;/li&gt;
&lt;li&gt;定期試験の点が毎回安定せず、平均点前後で伸び悩む&lt;/li&gt;
&lt;li&gt;学校の問題が大学入試寄りで、定番の対策が通用しない&lt;/li&gt;
&lt;/ul&gt;&lt;/div&gt;
&lt;/div&gt;
&lt;p&gt;
  定期試験対策は「出題範囲をこなしたかどうか」ではなく、&lt;strong&gt;設問に合わせて根拠を押さえ、説明できるか&lt;/strong&gt;が問われます。&lt;br /&gt;
  一貫校の古典は大学入試を意識して設計されていることが多く、定期試験もその影響を受けます。
&lt;/p&gt;
&lt;h2 id="why"&gt;なぜ丸暗記では伸びないのか&lt;/h2&gt;
&lt;div class="alert alert-warning"&gt;
  &lt;strong&gt;「板書ノートや教科書ガイドの訳文を丸暗記するだけで毎回お茶を濁していませんか？」&lt;/strong&gt;
&lt;/div&gt;
&lt;p&gt;
  単なる傍線部訳だけならば訳文の暗記で得点できる場面もありますが、&lt;br /&gt;
  理由説明や心情説明の問題を解答するには、&lt;strong&gt;出題範囲の文章の正確な解釈&lt;/strong&gt;が不可欠です。
&lt;/p&gt;
&lt;p&gt;
  また、伸び悩む生徒は文法学習と読解の学習が分断されています。&lt;br /&gt;
  文法事項をひたすら暗記するだけで、文法的知識を活用して古文を読解する練習が不足すると、&lt;br /&gt;
  &lt;strong&gt;初見の文章を読む力&lt;/strong&gt;が育ちにくく、入試につながる学力が身につきにくくなります。
&lt;/p&gt;
&lt;div class="card mb-4"&gt;
&lt;div class="card-body"&gt;
&lt;h5 class="mb-3"&gt;定期試験で起きやすい「失点パターン」&lt;/h5&gt;
&lt;ul class="mb-0"&gt;
&lt;li&gt;&lt;strong&gt;根拠の取り違え&lt;/strong&gt;：本文のどこを根拠にしたかが曖昧なまま書いて減点&lt;/li&gt;
&lt;li&gt;&lt;strong&gt;文法の未接続&lt;/strong&gt;：助動詞・敬語を覚えたが、本文で機能を読み取れない&lt;/li&gt;
&lt;li&gt;&lt;strong&gt;答案の形が弱い&lt;/strong&gt;：理由説明の型（結論→根拠→つなぎ）が崩れて点が落ちる&lt;/li&gt;
&lt;/ul&gt;&lt;/div&gt;
&lt;/div&gt;
&lt;h2 id="method"&gt;かきつばた式：得点につなげる3ステップ&lt;/h2&gt;
&lt;div class="row g-3 mb-4"&gt;
&lt;div class="col-md-4"&gt;
&lt;div class="card h-100 shadow-sm"&gt;
&lt;div class="card-body"&gt;
&lt;h5 class="card-title"&gt;① 文法を「使える知識」にする&lt;/h5&gt;
&lt;p class="mb-0"&gt;助動詞・敬語・係り結びを、本文解釈と設問処理に接続して訓練します。&lt;/p&gt;
&lt;/p&gt;&lt;/div&gt;
&lt;/p&gt;&lt;/div&gt;
&lt;/p&gt;&lt;/div&gt;
&lt;div class="col-md-4"&gt;
&lt;div class="card h-100 shadow-sm"&gt;
&lt;div class="card-body"&gt;
&lt;h5 class="card-title"&gt;② 設問パターンを分類して当てる&lt;/h5&gt;
&lt;p class="mb-0"&gt;理由説明・心情説明・内容説明など、学校の出題傾向に合わせて対策を組みます。&lt;/p&gt;
&lt;/p&gt;&lt;/div&gt;
&lt;/p&gt;&lt;/div&gt;
&lt;/p&gt;&lt;/div&gt;
&lt;div class="col-md-4"&gt;
&lt;div class="card h-100 shadow-sm"&gt;
&lt;div class="card-body"&gt;
&lt;h5 class="card-title"&gt;③ 記述答案を添削で完成させる&lt;/h5&gt;
&lt;p class="mb-0"&gt;減点ポイント（根拠／条件／言い換え／接続）を可視化し、答案を得点形に仕上げます。&lt;/p&gt;
&lt;/p&gt;&lt;/div&gt;
&lt;/p&gt;&lt;/div&gt;
&lt;/p&gt;&lt;/div&gt;
&lt;/div&gt;
&lt;h2 id="lastminute"&gt;試験直前の短期集中（残り日数別）&lt;/h2&gt;
&lt;div class="card mb-4"&gt;
&lt;div class="card-body"&gt;
&lt;h5 class="mb-3"&gt;残り日数に合わせて「やること」を絞ります&lt;/h5&gt;
&lt;ul class="mb-0"&gt;
&lt;li&gt;&lt;strong&gt;残り1〜3日&lt;/strong&gt;：頻出設問（理由・心情・内容）を優先し、答案の形を整える／取りこぼし防止&lt;/li&gt;
&lt;li&gt;&lt;strong&gt;残り4〜7日&lt;/strong&gt;：本文解釈のズレを修正し、設問パターン別の演習で得点率を上げる&lt;/li&gt;
&lt;li&gt;&lt;strong&gt;残り8日以上&lt;/strong&gt;：文法の未接続を埋めつつ、読解→設問→記述の一連を定着させる&lt;/li&gt;
&lt;/ul&gt;&lt;/div&gt;
&lt;/div&gt;
&lt;p&gt;&lt;!-- ====== 既存版の「関連記事リンク」を整理して活用 ====== --&gt;&lt;/p&gt;
&lt;h2 id="resources"&gt;関連：勉強法・作業表&lt;/h2&gt;
&lt;div class="card mb-4"&gt;
&lt;div class="card-body"&gt;
&lt;p class="mb-2"&gt;
      文法と読解の学習順序（助動詞→古文常識）から見直したい場合は、下記もあわせて参照してください。
    &lt;/p&gt;
&lt;ul class="mb-0"&gt;
&lt;li&gt;
        &lt;a href="https://koten-kakitsubata.jp/blog/kotentokui/" target="_blank" rel="noopener"&gt;&lt;br /&gt;
          古典の勉強方法｜助動詞と古文常識の順番&lt;br /&gt;
        &lt;/a&gt;
      &lt;/li&gt;
&lt;li&gt;
        &lt;a href="https://koten-kakitsubata.jp/blog/teikitesuto/" target="_blank" rel="noopener"&gt;&lt;br /&gt;
          古典の定期テスト勉強法｜1週間前〜前日のやること表&lt;br /&gt;
        &lt;/a&gt;
      &lt;/li&gt;
&lt;/ul&gt;
&lt;div class="alert alert-light border mt-3 mb-0"&gt;
      中学校・高等学校の定期試験対策は、出題範囲の学習だけでなく、&lt;strong&gt;過去の定期試験の出題傾向を分析&lt;/strong&gt;し、どのような問題が出題されるかを予測することが重要です。
    &lt;/div&gt;
&lt;/p&gt;&lt;/div&gt;
&lt;/div&gt;
&lt;p&gt;&lt;!-- ====== 動画（既存版を活かしつつ見栄えを改善） ====== --&gt;&lt;/p&gt;
&lt;h2 id="movie"&gt;定期テスト対策（動画）&lt;/h2&gt;
&lt;div class="card mb-4"&gt;
&lt;div class="card-body"&gt;
&lt;p class="mb-3"&gt;定期テスト対策についての動画はこちらをご覧ください。&lt;/p&gt;
&lt;div class="ratio ratio-16x9"&gt;
      &lt;iframe
        title="定期テスト対策（かきつばた）"
        src="https://www.youtube.com/embed/_IFHFuLMNM0"
        allowfullscreen
        loading="lazy"&gt;&lt;/iframe&gt;
    &lt;/div&gt;
&lt;/p&gt;&lt;/div&gt;
&lt;/div&gt;
&lt;hr class="my-5"&gt;
&lt;p&gt;&lt;!-- ====== 受講説明（既存の見出しidを維持） ====== --&gt;&lt;/p&gt;
&lt;h3 id="個別指導のメリットとは？"&gt;個別指導のメリットとは？&lt;/h3&gt;
&lt;div class="card mb-4"&gt;
&lt;div class="card-body"&gt;
&lt;p class="mb-3"&gt;当塾では、古典（古文・漢文）の個別指導をご提供しております。個別指導の主なメリットは以下の通りです。&lt;/p&gt;
&lt;ul class="mb-0"&gt;
&lt;li&gt;&lt;strong&gt;生徒一人ひとりの理解度・学習スタイルに合わせて設計&lt;/strong&gt;：苦手分野・課題に焦点を当て、対策の優先順位を明確にします。&lt;/li&gt;
&lt;li&gt;&lt;strong&gt;弱点を把握して教材・演習を最適化&lt;/strong&gt;：つまずきの原因を特定し、成績向上につなげます。&lt;/li&gt;
&lt;li&gt;&lt;strong&gt;質問や相談がしやすい&lt;/strong&gt;：教師との距離が近く、疑問点をその場で解消できます。&lt;/li&gt;
&lt;li&gt;&lt;strong&gt;学習意欲を引き出す&lt;/strong&gt;：興味や状況に合わせてアプローチを調整します。&lt;/li&gt;
&lt;li&gt;&lt;strong&gt;成果が実感しやすい&lt;/strong&gt;：進歩や成果を教師が的確に把握し、次に直すべき点が明確になります。&lt;/li&gt;
&lt;/ul&gt;&lt;/div&gt;
&lt;/div&gt;
&lt;h3 id="オンライン授業のメリットとは？"&gt;オンライン授業のメリットとは？&lt;/h3&gt;
&lt;div class="card mb-4"&gt;
&lt;div class="card-body"&gt;
&lt;h5 class="mb-2"&gt;① 画面と音声に情報量が集約されるので、集中しやすい&lt;/h5&gt;
&lt;p&gt;
      ご自宅で受講できるため、慣れた環境で取り組めます。PCやタブレットの音声・映像に集中でき、教室型に比べて意識を向ける対象が少ない分、集中しやすくなります。
    &lt;/p&gt;
&lt;h5 class="mb-2"&gt;② 手元が確認できるので、的確な指摘・改善がしやすい&lt;/h5&gt;
&lt;p&gt;
      生徒さんの手元を確認しながら進めることで、つまずきポイントをリアルタイムで把握できます。必要に応じて類題提示やヒントで思考を切り替え、改善につなげます。
    &lt;/p&gt;
&lt;h5 class="mb-2"&gt;③ 通塾が不要なので、体力を温存した状態で学習できる&lt;/h5&gt;
&lt;p class="mb-0"&gt;
      移動負担がなく、疲労を最小限にして授業に臨めます。送り迎えも不要なため、より効率的に学習を進められます。
    &lt;/p&gt;
&lt;div class="alert alert-light border mt-3 mb-0"&gt;
      &lt;strong&gt;推奨環境：&lt;/strong&gt;PCまたはタブレット（本文/設問表示）＋必要に応じてスマホ（手元）&lt;br /&gt;
      ※環境が難しい場合は、実現可能な形に合わせて進めます。
    &lt;/div&gt;
&lt;/p&gt;&lt;/div&gt;
&lt;/div&gt;
&lt;h2 id="受講までの流れ"&gt;受講までの流れ&lt;/h2&gt;
&lt;div class="row g-3 mb-4"&gt;
&lt;div class="col-md-6"&gt;
&lt;div class="card h-100 border-0 shadow-sm"&gt;
&lt;div class="card-body"&gt;
&lt;h5 class="card-title"&gt;1. 事前ヒアリング&lt;/h5&gt;
&lt;p class="card-text mb-0"&gt;保護者様からの情報を基に、大まかな指導計画を提示します。&lt;/p&gt;
&lt;/p&gt;&lt;/div&gt;
&lt;/p&gt;&lt;/div&gt;
&lt;/p&gt;&lt;/div&gt;
&lt;div class="col-md-6"&gt;
&lt;div class="card h-100 border-0 shadow-sm"&gt;
&lt;div class="card-body"&gt;
&lt;h5 class="card-title"&gt;2. トライアル指導&lt;/h5&gt;
&lt;p class="card-text mb-0"&gt;ヒアリング内容をもとに指導を行い、指導計画をブラッシュアップして再提示します。&lt;/p&gt;
&lt;/p&gt;&lt;/div&gt;
&lt;/p&gt;&lt;/div&gt;
&lt;/p&gt;&lt;/div&gt;
&lt;div class="col-md-6"&gt;
&lt;div class="card h-100 border-0 shadow-sm"&gt;
&lt;div class="card-body"&gt;
&lt;h5 class="card-title"&gt;3. ご契約&lt;/h5&gt;
&lt;p class="card-text mb-0"&gt;指導計画にご納得いただいたら、入塾手続きを進めます。&lt;/p&gt;
&lt;/p&gt;&lt;/div&gt;
&lt;/p&gt;&lt;/div&gt;
&lt;/p&gt;&lt;/div&gt;
&lt;div class="col-md-6"&gt;
&lt;div class="card h-100 border-0 shadow-sm"&gt;
&lt;div class="card-body"&gt;
&lt;h5 class="card-title"&gt;4. 指導開始&lt;/h5&gt;
&lt;p class="card-text mb-0"&gt;ご契約時に決定した曜日/時間で指導を開始します。&lt;/p&gt;
&lt;/p&gt;&lt;/div&gt;
&lt;/p&gt;&lt;/div&gt;
&lt;/p&gt;&lt;/div&gt;
&lt;/div&gt;
&lt;p&gt;&lt;!-- ====== 指導料（2つの版を統合：110分＋80分も掲載） ====== --&gt;&lt;/p&gt;
&lt;h2 id="指導料"&gt;指導料&lt;/h2&gt;
&lt;div class="row g-3 mb-3"&gt;
&lt;div class="col-md-4"&gt;
&lt;div class="card h-100 border-primary shadow-sm"&gt;
&lt;div class="card-body"&gt;
&lt;h5 class="card-title mb-2"&gt;トライアル指導料&lt;/h5&gt;
&lt;p class="mb-2"&gt;&lt;strong style="font-size:1.15rem;"&gt;10,000円(税込)&lt;/strong&gt;&lt;/p&gt;
&lt;p class="mb-0"&gt;他塾様でいう「体験講座」の位置づけですので、通常より安価に設定しております。まずは一度、個別指導をご体験ください。&lt;/p&gt;
&lt;/p&gt;&lt;/div&gt;
&lt;/p&gt;&lt;/div&gt;
&lt;/p&gt;&lt;/div&gt;
&lt;div class="col-md-4"&gt;
&lt;div class="card h-100 border-secondary shadow-sm"&gt;
&lt;div class="card-body"&gt;
&lt;h5 class="card-title mb-2"&gt;入塾金&lt;/h5&gt;
&lt;p class="mb-2"&gt;&lt;strong style="font-size:1.15rem;"&gt;22,000円(税込)&lt;/strong&gt;&lt;/p&gt;
&lt;p class="mb-0"&gt;兄弟姉妹（在籍・過去在籍含む）は全額免除いたします。&lt;/p&gt;
&lt;/p&gt;&lt;/div&gt;
&lt;/p&gt;&lt;/div&gt;
&lt;/p&gt;&lt;/div&gt;
&lt;div class="col-md-4"&gt;
&lt;div class="card h-100 border-success shadow-sm"&gt;
&lt;div class="card-body"&gt;
&lt;h5 class="card-title mb-2"&gt;指導料（1回）&lt;/h5&gt;
&lt;ul class="mb-0"&gt;
&lt;li&gt;&lt;strong&gt;110分：&lt;/strong&gt;18,150円(税込)&lt;/li&gt;
&lt;li&gt;&lt;strong&gt;80分：&lt;/strong&gt;13,200円(税込)&lt;/li&gt;
&lt;/ul&gt;&lt;/div&gt;
&lt;/p&gt;&lt;/div&gt;
&lt;/p&gt;&lt;/div&gt;
&lt;/div&gt;
&lt;div class="alert alert-light border mb-5"&gt;
  &lt;strong&gt;お支払いについて&lt;/strong&gt;&lt;br /&gt;
  前払いです。&lt;br /&gt;
  ※指導予定回数分を前月20日に集計し請求書を発行いたします。前月末までにお支払いください。
&lt;/div&gt;
&lt;p&gt;&lt;!-- ====== FAQ（クリックで開く） ====== --&gt;&lt;/p&gt;
&lt;h2 id="faq"&gt;よくあるご質問&lt;/h2&gt;
&lt;div class="faq-item mb-2"&gt;
&lt;details&gt;
&lt;summary class="p-3 rounded" style="background-color:#eef2ff; cursor:pointer;"&gt;
      Q. 定期試験直前からでも受講できますか？&lt;br /&gt;
    &lt;/summary&gt;
&lt;div class="p-3 rounded" style="background-color:#f8fafc;"&gt;
      A. 可能です。試験範囲と残り日数を確認し、優先順位を整理したうえで短期集中型の対策を組み立てます。
    &lt;/div&gt;
&lt;/details&gt;
&lt;/div&gt;
&lt;div class="faq-item mb-2"&gt;
&lt;details&gt;
&lt;summary class="p-3 rounded" style="background-color:#eef2ff; cursor:pointer;"&gt;
      Q. 古典がまったくできない状態でも大丈夫ですか？&lt;br /&gt;
    &lt;/summary&gt;
&lt;div class="p-3 rounded" style="background-color:#f8fafc;"&gt;
      A. 大丈夫です。助動詞・単語・読解の順序を整理し、基礎から段階的に組み直します。
    &lt;/div&gt;
&lt;/details&gt;
&lt;/div&gt;
&lt;div class="faq-item mb-2"&gt;
&lt;details&gt;
&lt;summary class="p-3 rounded" style="background-color:#eef2ff; cursor:pointer;"&gt;
      Q. オンラインでも対面と同じ質で指導を受けられますか？&lt;br /&gt;
    &lt;/summary&gt;
&lt;div class="p-3 rounded" style="background-color:#f8fafc;"&gt;
      A. 手元確認と双方向のやり取りを重視し、本文解釈→設問処理→答案作成まで同じ密度で進めます。
    &lt;/div&gt;
&lt;/details&gt;
&lt;/div&gt;
&lt;div class="faq-item mb-4"&gt;
&lt;details&gt;
&lt;summary class="p-3 rounded" style="background-color:#eef2ff; cursor:pointer;"&gt;
      Q. トライアル後に必ず入塾しなければいけませんか？&lt;br /&gt;
    &lt;/summary&gt;
&lt;div class="p-3 rounded" style="background-color:#f8fafc;"&gt;
      A. 必須ではありません。トライアル指導後に学習設計をご確認いただき、ご納得いただいた場合のみご契約となります。
    &lt;/div&gt;
&lt;/details&gt;
&lt;/div&gt;
&lt;p&gt;&lt;!-- ★任意：FAQ構造化データ（不要なら削除可） --&gt;&lt;br /&gt;
&lt;script type="application/ld+json"&gt;
{
  "@context": "https://schema.org",
  "@type": "FAQPage",
  "mainEntity": [
    {
      "@type": "Question",
      "name": "定期試験直前からでも受講できますか？",
      "acceptedAnswer": {
        "@type": "Answer",
        "text": "可能です。試験範囲と残り日数を確認し、優先順位を整理したうえで短期集中型の対策を組み立てます。"
      }
    },
    {
      "@type": "Question",
      "name": "古典がまったくできない状態でも大丈夫ですか？",
      "acceptedAnswer": {
        "@type": "Answer",
        "text": "大丈夫です。助動詞・単語・読解の順序を整理し、基礎から段階的に組み直します。"
      }
    },
    {
      "@type": "Question",
      "name": "オンラインでも対面と同じ質で指導を受けられますか？",
      "acceptedAnswer": {
        "@type": "Answer",
        "text": "手元確認と双方向のやり取りを重視し、本文解釈→設問処理→答案作成まで同じ密度で進めます。"
      }
    },
    {
      "@type": "Question",
      "name": "トライアル後に必ず入塾しなければいけませんか？",
      "acceptedAnswer": {
        "@type": "Answer",
        "text": "必須ではありません。トライアル指導後に学習設計をご確認いただき、ご納得いただいた場合のみご契約となります。"
      }
    }
  ]
}
&lt;/script&gt;&lt;/p&gt;
&lt;p&gt;&lt;!-- ====== CONTACT ====== --&gt;&lt;/p&gt;
&lt;h2 id="contact"&gt;お問い合わせ&lt;/h2&gt;
&lt;div class="card mb-4"&gt;
&lt;div class="card-body"&gt;
&lt;p class="mb-3"&gt;
      分かる範囲で構いませんので、&lt;strong&gt;学校名・学年・試験日・範囲・困っている点&lt;/strong&gt;をご記入ください。&lt;br /&gt;
      過去問や答案がある場合は、共有できる範囲で添付または概要をご記入いただくと、提案の精度が上がります。
    &lt;/p&gt;
&lt;div class="wpcf7 no-js" id="wpcf7-f137-p20-o1" lang="ja" dir="ltr"&gt;
&lt;div class="screen-reader-response"&gt;&lt;p role="status" aria-live="polite" aria-atomic="true"&gt;&lt;/p&gt; &lt;ul&gt;&lt;/ul&gt;&lt;/div&gt;
&lt;form action="/school-exam/#wpcf7-f137-p20-o1" method="post" class="wpcf7-form init" aria-label="コンタクトフォーム" novalidate="novalidate" data-status="init"&gt;
&lt;div style="display: none;"&gt;
&lt;input type="hidden" name="_wpcf7" value="137" /&gt;
&lt;input type="hidden" name="_wpcf7_version" value="5.8.7" /&gt;
&lt;input type="hidden" name="_wpcf7_locale" value="ja" /&gt;
&lt;input type="hidden" name="_wpcf7_unit_tag" value="wpcf7-f137-p20-o1" /&gt;
&lt;input type="hidden" name="_wpcf7_container_post" value="20" /&gt;
&lt;input type="hidden" name="_wpcf7_posted_data_hash" value="" /&gt;
&lt;input type="hidden" name="_wpcf7_recaptcha_response" value="" /&gt;
&lt;/div&gt;
&lt;p&gt;&lt;label&gt; 保護者氏名 (必須)&lt;br /&gt;
&lt;span class="wpcf7-form-control-wrap" data-name="text-734"&gt;&lt;input size="40" class="wpcf7-form-control wpcf7-text wpcf7-validates-as-required" aria-required="true" aria-invalid="false" value="" type="text" name="text-734" /&gt;&lt;/span&gt;&lt;/label&gt;
&lt;/p&gt;
&lt;p&gt;&lt;label&gt; メールアドレス (必須)&lt;br /&gt;
&lt;span class="wpcf7-form-control-wrap" data-name="your-email"&gt;&lt;input size="40" class="wpcf7-form-control wpcf7-email wpcf7-validates-as-required wpcf7-text wpcf7-validates-as-email" aria-required="true" aria-invalid="false" value="" type="email" name="your-email" /&gt;&lt;/span&gt; &lt;/label&gt;
&lt;/p&gt;
&lt;p&gt;受講スタイル(必須)：&lt;span class="wpcf7-form-control-wrap" data-name="checkbox-498"&gt;&lt;span class="wpcf7-form-control wpcf7-checkbox wpcf7-validates-as-required"&gt;&lt;span class="wpcf7-list-item first"&gt;&lt;span class="wpcf7-list-item-label"&gt;教室&lt;/span&gt;&lt;input type="checkbox" name="checkbox-498[]" value="教室" /&gt;&lt;/span&gt;&lt;span class="wpcf7-list-item last"&gt;&lt;span class="wpcf7-list-item-label"&gt;オンライン&lt;/span&gt;&lt;input type="checkbox" name="checkbox-498[]" value="オンライン" /&gt;&lt;/span&gt;&lt;/span&gt;&lt;/span&gt;
&lt;/p&gt;
&lt;p&gt;&lt;label&gt; 備考&lt;br /&gt;
&lt;span class="wpcf7-form-control-wrap" data-name="your-message"&gt;&lt;textarea cols="40" rows="10" class="wpcf7-form-control wpcf7-textarea" aria-invalid="false" name="your-message"&gt;&lt;/textarea&gt;&lt;/span&gt; &lt;/label&gt;
&lt;/p&gt;
&lt;p&gt;&lt;input class="wpcf7-form-control wpcf7-submit has-spinner" type="submit" value="送信" /&gt;
&lt;/p&gt;&lt;div class="wpcf7-response-output" aria-hidden="true"&gt;&lt;/div&gt;
&lt;/form&gt;
&lt;/div&gt;
&lt;/div&gt;
&lt;/div&gt;
&lt;p&gt;&lt;!-- ====== 代表ブログ（既存CTAの意図を、見出し構造を崩さずに反映） ====== --&gt;&lt;/p&gt;
&lt;div class="card border-0 shadow-sm mb-4"&gt;
&lt;div class="card-body d-flex flex-column flex-md-row align-items-center gap-3"&gt;
    &lt;a href="https://koten-kakitsubata.jp/blog/" target="_blank" rel="noopener" class="text-decoration-none"&gt;&lt;br /&gt;
      &lt;img
        width="140"
        height="140"
        src="https://koten-kakitsubata.jp/wp-content/uploads/2020/03/tate_400-150x150.jpg"
        alt="代表ブログ"
        loading="lazy"
        style="border-radius:12px; object-fit:cover;"&gt;&lt;br /&gt;
    &lt;/a&gt;&lt;/p&gt;
&lt;div class="flex-grow-1"&gt;
&lt;h3 class="h5 mb-2"&gt;代表ブログ&lt;/h3&gt;
&lt;p class="mb-3"&gt;古典の学習法に関するコラムや過去問題の現代語訳など、随時更新しています。&lt;/p&gt;
&lt;p&gt;      &lt;a href="https://koten-kakitsubata.jp/blog/" class="btn btn-outline-primary" target="_blank" rel="noopener"&gt;代表ブログを見る&lt;/a&gt;
    &lt;/div&gt;
&lt;/p&gt;&lt;/div&gt;
&lt;/div&gt;
&lt;section class="veu_cta" id="veu_cta-464"&gt;&lt;h1 class="cta_title"&gt;開講講座：大学受験対策&lt;/h1&gt;&lt;div class="cta_body"&gt;&lt;div class="cta_body_image cta_body_image_right"&gt;&lt;a href="https://koten-kakitsubata.jp/enter-exam/" target="_blank"&gt;&lt;img width="400" height="400" src="https://koten-kakitsubata.jp/wp-content/uploads/2020/03/tate_400.jpg" class="attachment-large size-large" alt="" decoding="async" loading="lazy" srcset="https://koten-kakitsubata.jp/wp-content/uploads/2020/03/tate_400.jpg 400w, https://koten-kakitsubata.jp/wp-content/uploads/2020/03/tate_400-300x300.jpg 300w, https://koten-kakitsubata.jp/wp-content/uploads/2020/03/tate_400-150x150.jpg 150w" sizes="(max-width: 400px) 100vw, 400px" /&gt;&lt;/a&gt;&lt;/div&gt;&lt;div class="cta_body_txt image_exist"&gt;古典専門塾「かきつばた」の大学受験対策です。
&lt;br /&gt;一口に古典といってもその内容は多岐にわたりますので、狙いを絞った対策が肝要です。&lt;/div&gt;&lt;div class="cta_body_link"&gt;&lt;a href="https://koten-kakitsubata.jp/enter-exam/" class="btn btn-primary btn-block btn-lg" target="_blank"&gt;開講講座：大学受験対策&lt;/a&gt;&lt;/div&gt;&lt;/div&gt;&lt;!-- [ /.vkExUnit_cta_body ] --&gt;&lt;/section&gt;	
------</t>
  </si>
  <si>
    <t>https://natsui-sansu-juku.com/situation/</t>
  </si>
  <si>
    <t>以下のページは不自然なワードを使用しています。
これらを適切に自然な言葉に置き換えて下さい。
なお、本文の装飾や構造は絶対に変えないでください。
【対象ページURL】
https://natsui-sansu-juku.com/situation/
【検出された不自然ワード】
- 型
- 乱れ
- 整え
【本文】
------
&lt;p&gt;&lt;!-- =============================== 夏井算数塾｜状況別指導方針（増補 3000〜4000字目標） Bootstrap5前提／JS不要（details/summaryのみ） SNSシェア等の末尾ブロックは出力しない方針に合わせて除外 =============================== --&gt;&lt;/p&gt;
&lt;section class="container my-5"&gt;&lt;!-- HERO --&gt;&lt;/p&gt;
&lt;div class="p-4 p-md-5 rounded-4 border bg-light shadow-sm"&gt;
&lt;div class="row g-4 align-items-center"&gt;
&lt;div class="col-lg-8"&gt;&lt;span class="badge text-bg-success mb-2"&gt;中学受験算数&lt;/span&gt;&lt;br /&gt;
&lt;span class="badge text-bg-dark mb-2"&gt;状況別指導方針&lt;/span&gt;&lt;/p&gt;
&lt;h1 class="h3 fw-bold mb-3"&gt;学年・時期で原因は変わる｜算数不安の整理と優先順位&lt;/h1&gt;
&lt;p class="mb-0 text-secondary"&gt;中学受験の算数は、同じ「算数が不安」という一言でも、学年・時期によって原因と打ち手がまったく変わります。&lt;br /&gt;
だからこそ当塾では、まず状況を整理し、必要な練習を必要な順序で積み上げることを最優先にしています。&lt;/p&gt;
&lt;/div&gt;
&lt;div class="col-lg-4"&gt;
&lt;div class="d-grid gap-2"&gt;&lt;a class="btn btn-success btn-lg" href="https://natsui-sansu-juku.com/" target="_blank" rel="noopener"&gt;塾の全体像（トップ）&lt;/a&gt;&lt;br /&gt;
&lt;a class="btn btn-outline-success" href="#toc"&gt;この記事の目次へ&lt;/a&gt;&lt;/div&gt;
&lt;/div&gt;
&lt;/div&gt;
&lt;/div&gt;
&lt;p&gt;&lt;!-- INTRO --&gt;&lt;/p&gt;
&lt;div class="card shadow-sm border-0 mt-4"&gt;
&lt;div class="card-body p-4"&gt;
&lt;p class="mb-3"&gt;中学受験専門 夏井算数塾は、算数に特化した&lt;strong&gt;完全1対1の個別指導&lt;/strong&gt;です。&lt;br /&gt;
生徒1人1人の理解・定着・演習量・ミスの傾向を確認し、同じ1時間でも「何をやると点が上がるか」に焦点を絞って授業を&lt;strong&gt;組み立てます&lt;/strong&gt;。&lt;br /&gt;
教室でもオンラインでも、やるべきことがブレない指導を行います。&lt;/p&gt;
&lt;p class="mb-0"&gt;塾全体の考え方や指導スタイルの概要は、&lt;br /&gt;
&lt;a href="https://natsui-sansu-juku.com/" target="_blank" rel="noopener"&gt;中学受験専門 夏井算数塾トップページ&lt;/a&gt;にまとめています。&lt;/p&gt;
&lt;p style="margin: 12px 0 0; padding: 10px 12px; border-left: 4px solid #16a34a; background: rgba(22,163,74,.06); border-radius: 10px; color: #111827; line-height: 1.7;"&gt;もし「外部の力を使うべきか迷っている」段階なら、先に&lt;br /&gt;
&lt;a style="color: #0f7a35; font-weight: 900; text-decoration: none; border-bottom: 2px solid rgba(22,163,74,.35);" href="https://natsui-sansu-juku.com/column/kobetsu_mayoi_judge/" target="_blank" rel="noopener"&gt;&lt;br /&gt;
判断材料（整理ページ）&lt;br /&gt;
&lt;/a&gt;&lt;br /&gt;
を見てから戻ってきても大丈夫です。&lt;/p&gt;
&lt;/div&gt;
&lt;/div&gt;
&lt;p&gt;&lt;!-- TOC --&gt;&lt;/p&gt;
&lt;div id="toc" class="card shadow-sm border-0 mt-4"&gt;
&lt;div class="card-header bg-white fw-bold"&gt;目次&lt;/div&gt;
&lt;div class="card-body"&gt;
&lt;div class="row g-2"&gt;
&lt;div class="col-md-6"&gt;
&lt;ol class="mb-0"&gt;
&lt;li&gt;&lt;a href="#policy"&gt;状況別指導の基本方針&lt;/a&gt;&lt;/li&gt;
&lt;li&gt;&lt;a href="#g4"&gt;小4：基礎固めの一年を「取りこぼさない」&lt;/a&gt;&lt;/li&gt;
&lt;li&gt;&lt;a href="#g5a"&gt;小5前半：点数急落を「解き方のパターン」で改善&lt;/a&gt;&lt;/li&gt;
&lt;/ol&gt;
&lt;/div&gt;
&lt;div class="col-md-6"&gt;
&lt;ol class="mb-0" start="4"&gt;
&lt;li&gt;&lt;a href="#g5b"&gt;小5後半：重要単元が出そろい「複合問題」で差&lt;/a&gt;&lt;/li&gt;
&lt;li&gt;&lt;a href="#g6a"&gt;小6前半：総仕上げと志望校準備を同時に&lt;/a&gt;&lt;/li&gt;
&lt;li&gt;&lt;a href="#g6b"&gt;入試直前期：再現性と取りこぼし管理&lt;/a&gt;&lt;/li&gt;
&lt;li&gt;&lt;a href="#online"&gt;オンライン指導でも「教室の質」を落とさないために&lt;/a&gt;&lt;/li&gt;
&lt;/ol&gt;
&lt;/div&gt;
&lt;/div&gt;
&lt;/div&gt;
&lt;/div&gt;
&lt;p&gt;&lt;!-- =============================== 基本方針 =============================== --&gt;&lt;/p&gt;
&lt;div id="policy" class="mt-5"&gt;
&lt;div class="card shadow-sm border-0"&gt;
&lt;div class="card-body p-4 p-md-5"&gt;
&lt;h2&gt;状況別指導の基本方針&lt;/h2&gt;
&lt;p class="mb-3"&gt;点数が伸びないとき、多くの場合は「勉強が足りない」より先に、&lt;br /&gt;
&lt;strong&gt;復習の優先順位が乱れている&lt;/strong&gt;か、&lt;br /&gt;
&lt;strong&gt;解き方が頭の中で整理されていない&lt;/strong&gt;か、&lt;br /&gt;
&lt;strong&gt;ミスや時間配分が管理できていない&lt;/strong&gt;かのどれかです。&lt;br /&gt;
ここを放置すると、授業を増やしても成果が出にくくなります。&lt;/p&gt;
&lt;p class="mb-3"&gt;そこで当塾では、次の3点を必ず&lt;strong&gt;整理します&lt;/strong&gt;。&lt;/p&gt;
&lt;ul class="mb-4"&gt;
&lt;li&gt;&lt;strong&gt;学習の見える化&lt;/strong&gt;：どの単元で、どのレベルの&lt;strong&gt;ミス&lt;/strong&gt;が起きているか（理解不足／定着不足／処理不足／選択ミス）を切り分けます。&lt;/li&gt;
&lt;li&gt;&lt;strong&gt;解き方の定着&lt;/strong&gt;：問題を見た瞬間に「どう解く？」が言える状態を作り、&lt;strong&gt;解法の流れ&lt;/strong&gt;を短く・安定させます。&lt;/li&gt;
&lt;li&gt;&lt;strong&gt;復習の仕組み作り&lt;/strong&gt;：できなかった問題を残さず管理し、宿題に組み込み、再現できるまで回します。&lt;/li&gt;
&lt;/ul&gt;
&lt;div class="row g-3"&gt;
&lt;div class="col-md-6"&gt;
&lt;div class="p-3 border rounded-4 bg-light h-100"&gt;
&lt;div class="fw-bold mb-2"&gt;「見える化」で確認するポイント&lt;/div&gt;
&lt;ul class="mb-0"&gt;
&lt;li&gt;ミスが多い単元はどこか（比／割合／速さ／図形 など）&lt;/li&gt;
&lt;li&gt;間違い方は何か（読み落とし／式の置き方／計算処理／図の不備）&lt;/li&gt;
&lt;li&gt;直しは「理解」まで到達しているか（解説を読んだだけで終わっていないか）&lt;/li&gt;
&lt;/ul&gt;
&lt;/div&gt;
&lt;/div&gt;
&lt;div class="col-md-6"&gt;
&lt;div class="p-3 border rounded-4 h-100"&gt;
&lt;div class="fw-bold mb-2"&gt;「定着」の最低ライン&lt;/div&gt;
&lt;ul class="mb-0"&gt;
&lt;li&gt;典型題で、解き方の流れを&lt;strong&gt;口で言える&lt;/strong&gt;&lt;/li&gt;
&lt;li&gt;同タイプを&lt;strong&gt;短時間&lt;/strong&gt;で再現できる&lt;/li&gt;
&lt;li&gt;途中式・図・表が毎回同じ品質で書ける&lt;/li&gt;
&lt;/ul&gt;
&lt;/div&gt;
&lt;/div&gt;
&lt;/div&gt;
&lt;details class="border rounded-4 p-3 mt-3"&gt;
&lt;summary class="fw-bold"&gt;よくある「伸びない状態」の例（当てはまると要整理）&lt;/summary&gt;
&lt;div class="mt-3"&gt;
&lt;ul class="mb-0"&gt;
&lt;li&gt;宿題はやっているが、直しが薄く、次に同じ問題でまた落ちる&lt;/li&gt;
&lt;li&gt;模試の復習が増えるほど、優先順位が乱れて「全部やる」になっている&lt;/li&gt;
&lt;li&gt;難しい問題に時間を使いすぎて、取れる問題を落としている&lt;/li&gt;
&lt;li&gt;解き方の引き出しが増えず、毎回「その場で考える」になっている&lt;/li&gt;
&lt;/ul&gt;
&lt;/div&gt;
&lt;/details&gt;
&lt;p class="mt-4 mb-0"&gt;この土台を作ったうえで、学年・時期ごとに「つまずきやすいポイント」と「優先順位」を具体化します。&lt;/p&gt;
&lt;/div&gt;
&lt;/div&gt;
&lt;/div&gt;
&lt;p&gt;&lt;!-- =============================== 学年・時期別 =============================== --&gt;&lt;/p&gt;
&lt;div class="mt-5"&gt;
&lt;div class="card shadow-sm border-0"&gt;
&lt;div class="card-body p-4 p-md-5"&gt;
&lt;h2&gt;学年・時期別のよくある状況と指導方針&lt;/h2&gt;
&lt;p&gt;&lt;!-- 小4 --&gt;&lt;/p&gt;
&lt;div id="g4" class="mt-4"&gt;
&lt;h3&gt;小4：基礎固めの一年を「取りこぼさない」&lt;/h3&gt;
&lt;p class="mb-3"&gt;小4は「まだ余裕がある時期」と見られがちですが、実際には授業の密度が上がり、復習のタイミングが取りにくくなり始めます。&lt;br /&gt;
つるかめ算や等差的な考え方、割合につながる初歩など、後の学年で当然のように使う道具が次々に登場するため、ここで土台が薄いままだと小5以降で一気に失速します。&lt;br /&gt;
小4の状況別の考え方は、&lt;a href="https://natsui-sansu-juku.com/p4/" target="_blank" rel="noopener"&gt;小4の指導方針&lt;/a&gt;に整理しています。&lt;/p&gt;
&lt;p class="mb-3"&gt;当塾では、単元を「知っている」で終わらせず、典型題での&lt;strong&gt;解き方&lt;/strong&gt;を&lt;strong&gt;定着させ&lt;/strong&gt;、短時間で再現できる形に落とし込みます。&lt;br /&gt;
小4の段階で大切なのは、難問を追うことよりも、基礎の穴を残さず、次の学年に持ち越さないことです。&lt;/p&gt;
&lt;div class="row g-3"&gt;
&lt;div class="col-md-6"&gt;
&lt;div class="p-3 border rounded-4 bg-light h-100"&gt;
&lt;div class="fw-bold mb-2"&gt;小4で起きやすいズレ&lt;/div&gt;
&lt;ul class="mb-0"&gt;
&lt;li&gt;解き方を覚えず、毎回その場で考えて時間がかかる&lt;/li&gt;
&lt;li&gt;途中式が飛び、見直しができない&lt;/li&gt;
&lt;li&gt;復習が遅れて「分かったつもり」で次へ進む&lt;/li&gt;
&lt;/ul&gt;
&lt;/div&gt;
&lt;/div&gt;
&lt;div class="col-md-6"&gt;
&lt;div class="p-3 border rounded-4 h-100"&gt;
&lt;div class="fw-bold mb-2"&gt;小4の優先順位（当塾の考え方）&lt;/div&gt;
&lt;ol class="mb-0"&gt;
&lt;li&gt;典型題の流れを定番化&lt;/li&gt;
&lt;li&gt;計算・処理を短くしてミスを減らす&lt;/li&gt;
&lt;li&gt;直しを「再現」まで回す&lt;/li&gt;
&lt;/ol&gt;
&lt;/div&gt;
&lt;/div&gt;
&lt;/div&gt;
&lt;/div&gt;
&lt;hr class="my-5" /&gt;
&lt;p&gt;&lt;!-- 小5前半 --&gt;&lt;/p&gt;
&lt;div id="g5a"&gt;
&lt;h3&gt;小5前半：点数が急落しやすい時期を「解き方のパターン」で改善する&lt;/h3&gt;
&lt;p class="mb-3"&gt;小5に入ると、問題は「計算式を立てて終わり」から、「どの考え方を選ぶか」「どう整理して進めるか」へと一段変わります。&lt;br /&gt;
小4までは点が取れていたのに急に下がるケースの多くは、努力不足というより、勉強法が学年に合っていないことが原因です。&lt;br /&gt;
小5前半の典型的な状況と対策は、&lt;a href="https://natsui-sansu-juku.com/p5_a/" target="_blank" rel="noopener"&gt;小5前半の指導方針&lt;/a&gt;でまとめています。&lt;/p&gt;
&lt;p class="mb-3"&gt;当塾では、問題に取り組む前に「解き方」を言語化させ、&lt;strong&gt;思考のプロセス&lt;/strong&gt;から実行までを効率的な流れに&lt;strong&gt;導きます&lt;/strong&gt;。&lt;br /&gt;
また、できなかった問題は必ず管理し、宿題に組み込み、忘れても戻せる仕組みを作ります。&lt;br /&gt;
忙しさが増える時期だからこそ、復習の質を上げて学習時間の無駄を減らします。&lt;/p&gt;
&lt;details class="border rounded-4 p-3"&gt;
&lt;summary class="fw-bold"&gt;小5前半で「点が下がる」典型パターン&lt;/summary&gt;
&lt;div class="mt-3"&gt;
&lt;ul class="mb-0"&gt;
&lt;li&gt;速さ・割合などで「何をそろえるか」が曖昧なまま式を作る&lt;/li&gt;
&lt;li&gt;図や線分図を描く前に計算に入って詰まる&lt;/li&gt;
&lt;li&gt;解法の選択が毎回ブレて、時間だけが溶ける&lt;/li&gt;
&lt;/ul&gt;
&lt;/div&gt;
&lt;/details&gt;
&lt;div class="alert alert-success mt-3 mb-0"&gt;小5前半は「量を増やす」より、&lt;strong&gt;解き方の型を固めて、短時間で再現できる形&lt;/strong&gt;にする方が点が安定します。&lt;/div&gt;
&lt;/div&gt;
&lt;hr class="my-5" /&gt;
&lt;p&gt;&lt;!-- 小5後半 --&gt;&lt;/p&gt;
&lt;div id="g5b"&gt;
&lt;h3&gt;小5後半：重要単元が出そろい「複合問題」で差がつく&lt;/h3&gt;
&lt;p class="mb-3"&gt;小5後半は、中学受験算数の山場になりやすい時期です。比・割合・速さ・図形など重要単元が並び、さらに複数単元を組み合わせた問題が増えます。&lt;br /&gt;
ここで必要なのは、難しい単元を一つずつ頑張ることだけではなく、学んだ道具を「どの順番で」「どう組み合わせるか」を整理して使う力です。&lt;br /&gt;
小5後半の状況別整理は、&lt;a href="https://natsui-sansu-juku.com/p5_b/" target="_blank" rel="noopener"&gt;小5後半の指導方針&lt;/a&gt;にまとめています。&lt;/p&gt;
&lt;p class="mb-3"&gt;当塾では、複合問題を「何となく解く」から卒業させます。条件の整理、図や式の置き方、途中式の管理、見落としやすい分岐の確認など、&lt;br /&gt;
&lt;strong&gt;ミスが出やすい&lt;/strong&gt;箇所を先に潰し、再現性のある解き方を&lt;strong&gt;身につけて&lt;/strong&gt;いきます。&lt;/p&gt;
&lt;div class="row g-3"&gt;
&lt;div class="col-md-6"&gt;
&lt;div class="p-3 border rounded-4 bg-light h-100"&gt;
&lt;div class="fw-bold mb-2"&gt;複合問題でつまずく原因&lt;/div&gt;
&lt;ul class="mb-0"&gt;
&lt;li&gt;条件整理が弱く、必要な情報を拾い切れない&lt;/li&gt;
&lt;li&gt;途中式が長くなり、どこでズレたか追えない&lt;/li&gt;
&lt;li&gt;見直しの順番がなく、最後に取りこぼす&lt;/li&gt;
&lt;/ul&gt;
&lt;/div&gt;
&lt;/div&gt;
&lt;div class="col-md-6"&gt;
&lt;div class="p-3 border rounded-4 h-100"&gt;
&lt;div class="fw-bold mb-2"&gt;当塾で定番化する「流れ」&lt;/div&gt;
&lt;ol class="mb-0"&gt;
&lt;li&gt;条件を短くまとめる（図・表・メモ）&lt;/li&gt;
&lt;li&gt;解法を決める（どの道具でいくか）&lt;/li&gt;
&lt;li&gt;途中式を整える（見直しできる形）&lt;/li&gt;
&lt;li&gt;分岐と確認（落とし穴のチェック）&lt;/li&gt;
&lt;/ol&gt;
&lt;/div&gt;
&lt;/div&gt;
&lt;/div&gt;
&lt;/div&gt;
&lt;hr class="my-5" /&gt;
&lt;p&gt;&lt;!-- 小6前半 --&gt;&lt;/p&gt;
&lt;div id="g6a"&gt;
&lt;h3&gt;小6前半：総仕上げと志望校準備を同時に進める&lt;/h3&gt;
&lt;p class="mb-3"&gt;小6前半は、単元学習の総仕上げと、志望校対策の準備を同時に進める時期です。&lt;br /&gt;
模試やテストが増え、成績の上下に気持ちが揺れやすい一方で、ここで大切なのは「新しいことを増やす」より、取るべき点を安定して取り切るための仕上げです。&lt;br /&gt;
小6前半の考え方は、&lt;a href="https://natsui-sansu-juku.com/p6_a/" target="_blank" rel="noopener"&gt;小6前半の指導方針&lt;/a&gt;に整理しています。&lt;/p&gt;
&lt;p class="mb-3"&gt;当塾では、模試の復習が散らかりやすい時期だからこそ、弱点を可視化し、優先順位を明確にします。&lt;br /&gt;
志望校の出題傾向を見据えながら、「今直すべきもの」と「後半で間に合うもの」を切り分け、やることを絞って得点を安定させていきます。&lt;/p&gt;
&lt;details class="border rounded-4 p-3"&gt;
&lt;summary class="fw-bold"&gt;小6前半で増えがちな悩み（整理のヒント）&lt;/summary&gt;
&lt;div class="mt-3"&gt;
&lt;ul class="mb-0"&gt;
&lt;li&gt;模試の直しが多すぎて、通常の復習が乱れる&lt;/li&gt;
&lt;li&gt;弱点を潰しているつもりが、単元が移り変わると戻る&lt;/li&gt;
&lt;li&gt;「やった量」に安心して、再現性が追いつかない&lt;/li&gt;
&lt;/ul&gt;
&lt;/div&gt;
&lt;/details&gt;
&lt;/div&gt;
&lt;hr class="my-5" /&gt;
&lt;p&gt;&lt;!-- 直前期 --&gt;&lt;/p&gt;
&lt;div id="g6b"&gt;
&lt;h3&gt;入試直前期：新しい学習より「再現性」と「取りこぼし管理」&lt;/h3&gt;
&lt;p class="mb-3"&gt;入試直前期は、新しいことを増やす時期ではありません。同じ実力でも、「解き方が安定している子」と「その日の調子で上下する子」に分かれます。&lt;br /&gt;
得点を上げる鍵は、取れる問題を落とさない仕組みと、本番で乱れない再現性です。&lt;br /&gt;
直前期の具体的な状況と対策は、&lt;a href="https://natsui-sansu-juku.com/p6_b/" target="_blank" rel="noopener"&gt;入試直前期の指導方針&lt;/a&gt;にまとめています。&lt;/p&gt;
&lt;p class="mb-3"&gt;当塾では、ミスの&lt;strong&gt;傾向&lt;/strong&gt;を洗い出して潰し込み、時間配分と問題選択の練習を徹底します。&lt;br /&gt;
過去問・模試の直しが増えて復習が散らかりがちな時期でも、優先順位を&lt;strong&gt;見失わず&lt;/strong&gt;、短期間で得点が安定するよう最終調整を行います。&lt;/p&gt;
&lt;div class="p-3 p-md-4 rounded-4 border bg-light"&gt;
&lt;div class="fw-bold mb-2"&gt;直前期の「仕組み化」チェック&lt;/div&gt;
&lt;ul class="mb-0"&gt;
&lt;li&gt;ミスを分類している（計算／読み落とし／図の不備／時間切れ）&lt;/li&gt;
&lt;li&gt;見直しの順番が決まっている（どこから確認するか）&lt;/li&gt;
&lt;li&gt;見切りラインがある（何分で進まなければ次へ行くか）&lt;/li&gt;
&lt;li&gt;「取れる問題」を確実に取り切る練習になっている&lt;/li&gt;
&lt;/ul&gt;
&lt;/div&gt;
&lt;/div&gt;
&lt;/div&gt;
&lt;/div&gt;
&lt;/div&gt;
&lt;p&gt;&lt;!-- =============================== オンライン =============================== --&gt;&lt;/p&gt;
&lt;div id="online" class="mt-5"&gt;
&lt;div class="card shadow-sm border-0"&gt;
&lt;div class="card-body p-4 p-md-5"&gt;
&lt;h2&gt;オンライン指導でも「教室の質」を落とさないために&lt;/h2&gt;
&lt;p class="mb-3"&gt;当塾のオンライン授業は、2画面の環境を活かし、電子黒板のシステムをそのまま使用して進めます。&lt;br /&gt;
板書の視認性・&lt;strong&gt;解法のプロセス&lt;/strong&gt;の追跡・復習の再現性を重視し、時間や場所に左右されず、教室で受ける授業に近い質を目指します。&lt;br /&gt;
状況が複雑なほど、1対1で整理し、&lt;strong&gt;一番の近道&lt;/strong&gt;を&lt;strong&gt;ご提案する&lt;/strong&gt;価値が大きくなります。&lt;/p&gt;
&lt;div class="row g-3"&gt;
&lt;div class="col-md-6"&gt;
&lt;div class="p-3 border rounded-4 bg-light h-100"&gt;
&lt;div class="fw-bold mb-2"&gt;オンラインでも質が落ちにくい理由&lt;/div&gt;
&lt;ul class="mb-0"&gt;
&lt;li&gt;板書と問題が画面に集約され、見落としが減る&lt;/li&gt;
&lt;li&gt;手元の式・図を確認でき、思考段階で修正できる&lt;/li&gt;
&lt;li&gt;移動がなく、授業後の直しまで流れを作りやすい&lt;/li&gt;
&lt;/ul&gt;
&lt;/div&gt;
&lt;/div&gt;
&lt;div class="col-md-6"&gt;
&lt;div class="p-3 border rounded-4 h-100"&gt;
&lt;div class="fw-bold mb-2"&gt;「複雑な状況」で優先する整理&lt;/div&gt;
&lt;ul class="mb-0"&gt;
&lt;li&gt;まずはミスの原因を1〜2個に絞る&lt;/li&gt;
&lt;li&gt;次に解法の型を固めて再現性を上げる&lt;/li&gt;
&lt;li&gt;最後に時間配分・問題選択で点を安定させる&lt;/li&gt;
&lt;/ul&gt;
&lt;/div&gt;
&lt;/div&gt;
&lt;/div&gt;
&lt;p class="mt-4 mb-3"&gt;「いま何がボトルネックか」を一緒に特定し、やるべきことを絞り、結果につながる順番で進めます。&lt;br /&gt;
学年や成績に関わらず、まずは状況をお聞かせください。&lt;/p&gt;
&lt;div class="d-grid gap-2 d-md-flex"&gt;&lt;a class="btn btn-success btn-lg" href="https://natsui-sansu-juku.com/" target="_blank" rel="noopener"&gt;塾の全体像（トップ）を見る&lt;/a&gt;&lt;br /&gt;
&lt;a class="btn btn-outline-success btn-lg" href="https://natsui-sansu-juku.com/column/kobetsu_mayoi_judge/" target="_blank" rel="noopener"&gt;判断材料（整理ページ）を見る&lt;/a&gt;&lt;/div&gt;
&lt;/div&gt;
&lt;/div&gt;
&lt;/div&gt;
&lt;/section&gt;
&lt;section id="veu_cta-31798" class="veu_cta"&gt;
&lt;div class="cta_body"&gt;
&lt;div class="cta_body_link"&gt;&lt;/div&gt;
&lt;/div&gt;
&lt;p&gt;&lt;!-- [ /.vkExUnit_cta_body ] --&gt;&lt;/p&gt;
&lt;/section&gt;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situation%2F&amp;amp;t=%E7%8A%B6%E6%B3%81%E5%88%A5%E6%8C%87%E5%B0%8E%E6%96%B9%E9%87%9D%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situation%2F&amp;amp;text=%E7%8A%B6%E6%B3%81%E5%88%A5%E6%8C%87%E5%B0%8E%E6%96%B9%E9%87%9D%20%7C%20%E4%B8%AD%E5%AD%A6%E5%8F%97%E9%A8%93%E5%B0%82%E9%96%80%E3%80%80%E5%A4%8F%E4%BA%95%E7%AE%97%E6%95%B0%E5%A1%BE" target="_blank" &gt;&lt;span class="vk_icon_w_r_sns_x_twitter icon_sns"&gt;&lt;/span&gt;&lt;span class="sns_txt"&gt;X&lt;/span&gt;&lt;/a&gt;&lt;/li&gt;&lt;li class="sb_bluesky sb_icon"&gt;&lt;a class="sb_icon_inner" href="https://bsky.app/intent/compose?text=%E7%8A%B6%E6%B3%81%E5%88%A5%E6%8C%87%E5%B0%8E%E6%96%B9%E9%87%9D%20%7C%20%E4%B8%AD%E5%AD%A6%E5%8F%97%E9%A8%93%E5%B0%82%E9%96%80%E3%80%80%E5%A4%8F%E4%BA%95%E7%AE%97%E6%95%B0%E5%A1%BE%0Ahttps%3A%2F%2Fnatsui-sansu-juku.com%2Fsituation%2F" target="_blank" &gt;&lt;span class="vk_icon_w_r_sns_bluesky icon_sns"&gt;&lt;/span&gt;&lt;span class="sns_txt"&gt;Bluesky&lt;/span&gt;&lt;/a&gt;&lt;/li&gt;&lt;li class="sb_hatena sb_icon"&gt;&lt;a class="sb_icon_inner" href="//b.hatena.ne.jp/add?mode=confirm&amp;url=https%3A%2F%2Fnatsui-sansu-juku.com%2Fsituation%2F&amp;amp;title=%E7%8A%B6%E6%B3%81%E5%88%A5%E6%8C%87%E5%B0%8E%E6%96%B9%E9%87%9D%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sb_icon_inner"data-clipboard-text="状況別指導方針 | 中学受験専門　夏井算数塾 https://natsui-sansu-juku.com/situation/"&gt;&lt;span class="vk_icon_w_r_sns_copy icon_sns"&gt;&lt;i class="fas fa-copy"&gt;&lt;/i&gt;&lt;/span&gt;&lt;span class="sns_txt"&gt;Copy&lt;/span&gt;&lt;/button&gt;&lt;/li&gt;&lt;/ul&gt;&lt;/div&gt;&lt;!-- [ /.socialSet ] --&gt;	
------</t>
  </si>
  <si>
    <t>https://natsui-sansu-juku.com/col_blog/online4merit/</t>
  </si>
  <si>
    <t>以下のページは不自然なワードを使用しています。
これらを適切に自然な言葉に置き換えて下さい。
なお、本文の装飾や構造は絶対に変えないでください。
【対象ページURL】
https://natsui-sansu-juku.com/col_blog/online4merit/
【検出された不自然ワード】
- 型
【本文】
------
&lt;div class="container my-4"&gt;
&lt;div class="card shadow-sm mb-4 border-0" style="background: linear-gradient(135deg, #f5f7ff, #e3f2fd);"&gt;
&lt;div class="card-body p-4"&gt;
&lt;div class="d-flex flex-wrap justify-content-between align-items-center mb-2"&gt;&lt;span class="badge bg-warning text-dark mb-2" style="font-size: 0.8rem;"&gt;中学受験／オンライン個別指導&lt;/span&gt;&lt;br /&gt;
&lt;span class="badge bg-light text-dark mb-2" style="font-size: 0.75rem;"&gt;算数フォローにお悩みのご家庭へ&lt;/span&gt;&lt;/div&gt;
&lt;h1 class="card-title mb-3" style="font-size: 1.9rem; line-height: 1.5;"&gt;中学受験のオンライン授業は塾とどう違う？──４つのメリットと活用法&lt;/h1&gt;
&lt;p class="card-text mb-3" style="font-size: 0.98rem;"&gt;中学受験対策といえば「通塾」が一般的でしたが、近年は&lt;strong&gt;オンライン授業で中学受験対策を進めるご家庭&lt;/strong&gt;が急増しています。&lt;br /&gt;
特に、差がつきやすい&lt;strong&gt;算数の不安を減らしたいご家庭&lt;/strong&gt;にとって、オンライン授業は&lt;br /&gt;
&lt;strong&gt;柔軟さ&lt;/strong&gt;と&lt;strong&gt;個別最適化&lt;/strong&gt;を兼ね備えた、有力な選択肢になりつつあります。&lt;/p&gt;
&lt;p class="mb-2" style="font-size: 0.9rem;"&gt;本記事では、通塾型の塾と比較しながら、オンライン授業だからこそ実現できる&lt;br /&gt;
&lt;strong&gt;「塾にはない４つのメリット」&lt;/strong&gt;と、具体的な活用パターン・習慣化のポイントをご紹介します。&lt;/p&gt;
&lt;p class="mb-2" style="font-size: 0.9rem;"&gt;オンライン個別を選ぶときの比較軸（失敗しない見方・チェック項目）まで含めた整理は、&lt;br /&gt;
&lt;a class="text-decoration-underline" href="https://natsui-sansu-juku.com/column/hub-online-guide/"&gt;全体像はこちら&lt;/a&gt;&lt;br /&gt;
にまとめています。&lt;/p&gt;
&lt;p class="mb-0" style="font-size: 0.9rem;"&gt;なお、具体的なサービス内容や料金については、当塾の&lt;/p&gt;
&lt;p&gt;&lt;a class="text-decoration-underline" href="https://natsui-sansu-juku.com/kobetsu_online/"&gt;オンライン算数 個別指導&lt;br /&gt;
&lt;/a&gt;&lt;br /&gt;
のページもあわせてご覧ください。&lt;/p&gt;
&lt;/div&gt;
&lt;/div&gt;
&lt;div class="card shadow-sm mb-4 border-0"&gt;
&lt;div class="card-body p-3 p-md-4"&gt;
&lt;h3 class="h5 mb-3"&gt;この記事でわかること&lt;/h3&gt;
&lt;ul class="mb-0"&gt;
&lt;li&gt;中学受験でオンライン授業を選ぶご家庭が増えている背景&lt;/li&gt;
&lt;li&gt;塾にはない、オンライン授業ならではの&lt;strong&gt;４つのメリット&lt;/strong&gt;&lt;/li&gt;
&lt;li&gt;大手塾・他社オンラインサービスとの違いと、上手な使い分け&lt;/li&gt;
&lt;li&gt;&lt;strong&gt;中学受験算数オンライン&lt;/strong&gt;の代表的な活用パターンと習慣化の仕組み&lt;/li&gt;
&lt;li&gt;オンライン授業を最大限に活かすための、家庭での工夫ポイント&lt;/li&gt;
&lt;/ul&gt;
&lt;/div&gt;
&lt;/div&gt;
&lt;div class="card shadow-sm mb-4 border-0"&gt;
&lt;div class="card-body p-3 p-md-4"&gt;
&lt;h2 class="h4 mb-3"&gt;中学受験でオンライン授業を選ぶご家庭が増えている背景&lt;/h2&gt;
&lt;p&gt;中学受験対策といえば通塾が一般的でしたが、近年は&lt;strong&gt;オンライン授業を併用・移行するご家庭&lt;/strong&gt;が目に見えて増えています。&lt;br /&gt;
背景には、次のような事情があります。&lt;/p&gt;
&lt;ul&gt;
&lt;li&gt;共働き世帯が増え、&lt;strong&gt;送迎の負担を減らしたい&lt;/strong&gt;&lt;/li&gt;
&lt;li&gt;地方や海外在住など、&lt;strong&gt;通える範囲に希望の塾がない&lt;/strong&gt;&lt;/li&gt;
&lt;li&gt;大人数の集団授業よりも、&lt;strong&gt;「自分の苦手」に合わせて学びたい&lt;/strong&gt;&lt;/li&gt;
&lt;li&gt;コロナ禍をきっかけにオンライン授業に慣れ、&lt;strong&gt;学び方の選択肢が広がった&lt;/strong&gt;&lt;/li&gt;
&lt;/ul&gt;
&lt;p&gt;オンライン授業には、従来の塾にはない&lt;strong&gt;柔軟さと個別最適化&lt;/strong&gt;という大きな強みがあります。&lt;br /&gt;
特に、差がつきやすい&lt;strong&gt;算数に不安があるお子さん&lt;/strong&gt;にとって、オンライン授業は有効な学習手段になり得ます。&lt;/p&gt;
&lt;p class="mb-0"&gt;中学受験算数の学習プランを個別に組みたい方は、当塾の&lt;br /&gt;
&lt;a class="text-decoration-underline" href="https://natsui-sansu-juku.com/kobetsu_online/"&gt;&lt;br /&gt;
オンライン算数 個別指導&lt;br /&gt;
&lt;/a&gt;&lt;br /&gt;
のカリキュラム例もご参照ください。&lt;/p&gt;
&lt;/div&gt;
&lt;/div&gt;
&lt;div class="card shadow-sm mb-4 border-0"&gt;
&lt;div class="card-body p-3 p-md-4"&gt;
&lt;h2 class="h4 mb-3"&gt;オンライン授業で中学受験対策をする４つのメリット&lt;/h2&gt;
&lt;p&gt;ここでは、中学受験対策としてオンライン授業を活用する際に得られる、&lt;br /&gt;
&lt;strong&gt;「塾にはない４つのメリット」&lt;/strong&gt;を整理して見ていきます。&lt;/p&gt;
&lt;h3 class="h5 mt-4 mb-2"&gt;① 算数を中心に「苦手分野だけ」を集中的に学べる&lt;/h3&gt;
&lt;p&gt;中学受験で最も差がつきやすい教科が&lt;strong&gt;算数&lt;/strong&gt;です。しかし、通塾型の集団授業では次のような問題が起こりがちです。&lt;/p&gt;
&lt;ul&gt;
&lt;li&gt;多くの生徒と一斉に授業を進めるため、&lt;strong&gt;一人ひとりに合わせるのが難しい&lt;/strong&gt;&lt;/li&gt;
&lt;li&gt;算数が苦手でも、他教科と同じペースでカリキュラムが進んでしまう&lt;/li&gt;
&lt;/ul&gt;
&lt;p&gt;一方、オンライン授業の場合は次のようなメリットがあります。&lt;/p&gt;
&lt;ul&gt;
&lt;li&gt;&lt;strong&gt;算数だけに特化して受講することができる&lt;/strong&gt;&lt;/li&gt;
&lt;li&gt;「割合だけ」「図形だけ」など、&lt;strong&gt;つまずいている単元に絞って学習&lt;/strong&gt;できる&lt;/li&gt;
&lt;li&gt;生徒の理解度に応じて、学習内容や扱う問題のレベルを柔軟に調整できる&lt;/li&gt;
&lt;/ul&gt;
&lt;p&gt;特に算数が苦手なお子さんにとって、&lt;strong&gt;「必要な部分だけに集中できる」オンライン授業&lt;/strong&gt;は、&lt;br /&gt;
短期間での底上げに非常に相性の良い学習スタイルです。&lt;br /&gt;
例えば、「５年生秋は割合と速さだけを徹底」「６年夏は立体図形だけを集中的に身につける」といった&lt;strong&gt;単元しぼりの使い方&lt;/strong&gt;も現実的です。&lt;/p&gt;
&lt;h3 class="h5 mt-4 mb-2"&gt;② 受験以外の用途にも柔軟に切り替えられる&lt;/h3&gt;
&lt;p&gt;中学受験を見据えて塾に通い始めたものの、次のように方針を変更するケースは珍しくありません。&lt;/p&gt;
&lt;ul&gt;
&lt;li&gt;途中で「受験は見送ろう」と判断することがある&lt;/li&gt;
&lt;li&gt;受験よりも、&lt;strong&gt;学校の勉強のフォローを重視したくなる&lt;/strong&gt;こともある&lt;/li&gt;
&lt;/ul&gt;
&lt;p&gt;しかし通塾型の場合は、&lt;/p&gt;
&lt;ul&gt;
&lt;li&gt;周囲の目が気になって、&lt;strong&gt;塾をやめづらい／コース変更しづらい&lt;/strong&gt;&lt;/li&gt;
&lt;li&gt;退塾のタイミングや手続きが精神的な負担になる&lt;/li&gt;
&lt;/ul&gt;
&lt;p&gt;こうした心理的ハードルが存在します。一方、オンライン授業であれば次のような&lt;strong&gt;自由度の高さ&lt;/strong&gt;が特徴です。&lt;/p&gt;
&lt;ul&gt;
&lt;li&gt;他人の視線を気にせず、&lt;strong&gt;ご家庭の方針に合わせて柔軟に変更&lt;/strong&gt;しやすい&lt;/li&gt;
&lt;li&gt;中学受験コースから、学校フォロー・内部進学対策などへの切り替えも比較的スムーズ&lt;/li&gt;
&lt;li&gt;「一度受験をやめたが、やはり再チャレンジしたい」といった場合にも再開しやすい&lt;/li&gt;
&lt;/ul&gt;
&lt;p&gt;オンライン授業を&lt;strong&gt;「中学受験にも、学校フォローにも使える学習の土台」&lt;/strong&gt;として位置づけておくことで、&lt;br /&gt;
ご家庭の方針転換にも柔軟に対応しやすくなります。&lt;/p&gt;
&lt;h3 class="h5 mt-4 mb-2"&gt;③ レベルに合わせた中学受験対策がしやすい&lt;/h3&gt;
&lt;p&gt;中学受験と一口に言っても、次のようにお子さんごとに状況は大きく異なります。&lt;/p&gt;
&lt;ul&gt;
&lt;li&gt;目指す学校のレベルや出題傾向&lt;/li&gt;
&lt;li&gt;現在の学力・得意不得意のバランス&lt;/li&gt;
&lt;/ul&gt;
&lt;p&gt;塾でもクラス分けは行われますが、&lt;/p&gt;
&lt;ul&gt;
&lt;li&gt;クラスの人数が多く、&lt;strong&gt;一人ひとりを細かく見るのは難しい&lt;/strong&gt;&lt;/li&gt;
&lt;li&gt;同じクラスでも理解度にばらつきがあり、フォローが追いつかない&lt;/li&gt;
&lt;/ul&gt;
&lt;p&gt;オンライン授業の場合は、次のような形で&lt;br /&gt;
&lt;strong&gt;「レベルに合った学習」&lt;/strong&gt;をしやすい環境が整います。&lt;/p&gt;
&lt;ul&gt;
&lt;li&gt;講師が画面越しに&lt;strong&gt;個々の進捗を直接確認&lt;/strong&gt;しやすい&lt;/li&gt;
&lt;li&gt;理解度に応じて、演習量や解説の深さをその場で調整できる&lt;/li&gt;
&lt;li&gt;志望校の傾向やレベルに合わせて、&lt;strong&gt;志望校別に組み立てた中学受験対策&lt;/strong&gt;が可能&lt;/li&gt;
&lt;/ul&gt;
&lt;p&gt;「この子の志望校・現在地に合わせて、どこまで深くやるか」を調整しやすいのが、&lt;br /&gt;
オンライン授業の大きな強みです。&lt;/p&gt;
&lt;h3 class="h5 mt-4 mb-2"&gt;④ 塾よりもきめ細やかな対応が期待できる&lt;/h3&gt;
&lt;p&gt;オンライン授業では、画面越しとはいえ、&lt;strong&gt;生徒と講師の距離が近い&lt;/strong&gt;のが特徴です。&lt;/p&gt;
&lt;ul&gt;
&lt;li&gt;「今どこでつまずいているか」が表情や反応からわかりやすい&lt;/li&gt;
&lt;li&gt;授業中にすぐ質問しやすく、&lt;strong&gt;「わからないまま授業が進む」心配が少ない&lt;/strong&gt;&lt;/li&gt;
&lt;li&gt;進度や宿題量も、その子に合わせて細かく調整してもらえる&lt;/li&gt;
&lt;/ul&gt;
&lt;p class="mb-0"&gt;一人ひとりの理解度に合わせて丁寧に指導できる点は、オンライン授業ならではの大きなメリットです。&lt;br /&gt;
特に中学受験に向けて着実に力をつけていきたいお子さんにとって、&lt;br /&gt;
&lt;strong&gt;きめ細やかなフォローは大きな安心材料&lt;/strong&gt;になります。&lt;/p&gt;
&lt;/div&gt;
&lt;/div&gt;
&lt;div class="card shadow-sm mb-4 border-0" style="background: #fafafa;"&gt;
&lt;div class="card-body p-3 p-md-4"&gt;
&lt;h2 class="h4 mb-3"&gt;他のオンライン塾・大手集団塾との違い&lt;/h2&gt;
&lt;p&gt;「オンライン授業」とひとことで言っても、サービスの形態はさまざまです。&lt;br /&gt;
大きく分けると、次の３タイプがあります。&lt;/p&gt;
&lt;ul&gt;
&lt;li&gt;大手塾のオンライン配信（集団授業スタイル）&lt;/li&gt;
&lt;li&gt;映像授業・オンデマンド講座（録画視聴スタイル）&lt;/li&gt;
&lt;li&gt;&lt;strong&gt;双方向のオンライン算数 個別指導（１対１・少人数対話形式）&lt;/strong&gt;&lt;/li&gt;
&lt;/ul&gt;
&lt;p&gt;当塾が提供しているのは３つ目の&lt;strong&gt;双方向の「オンライン算数 個別指導」スタイル&lt;/strong&gt;です。&lt;br /&gt;
それぞれの違いを、下の表で整理してみましょう。&lt;/p&gt;
&lt;div class="table-responsive"&gt;
&lt;table class="table table-bordered align-middle text-center"&gt;
&lt;thead style="background-color: #e3f2fd;"&gt;
&lt;tr&gt;
&lt;th scope="col"&gt;項目&lt;/th&gt;
&lt;th scope="col"&gt;大手集団塾&lt;/th&gt;
&lt;th scope="col"&gt;映像授業&lt;/th&gt;
&lt;th scope="col"&gt;当塾のオンライン算数 個別指導&lt;/th&gt;
&lt;/tr&gt;
&lt;/thead&gt;
&lt;tbody&gt;
&lt;tr&gt;
&lt;th class="text-nowrap" scope="row"&gt;授業スタイル&lt;/th&gt;
&lt;td&gt;一斉授業・板書中心&lt;/td&gt;
&lt;td&gt;録画された授業を視聴&lt;/td&gt;
&lt;td&gt;&lt;strong&gt;対話形式の１対１指導&lt;/strong&gt;&lt;/td&gt;
&lt;/tr&gt;
&lt;tr&gt;
&lt;th scope="row"&gt;質問のしやすさ&lt;/th&gt;
&lt;td&gt;授業後の質問時間に限定&lt;/td&gt;
&lt;td&gt;その場で質問はできない&lt;/td&gt;
&lt;td&gt;授業中に&lt;strong&gt;いつでもその場で質問&lt;/strong&gt;できる&lt;/td&gt;
&lt;/tr&gt;
&lt;tr&gt;
&lt;th scope="row"&gt;カリキュラム&lt;/th&gt;
&lt;td&gt;塾の年間カリキュラムに準拠&lt;/td&gt;
&lt;td&gt;教材ごとに決められたカリキュラム&lt;/td&gt;
&lt;td&gt;苦手単元・志望校に合わせて&lt;strong&gt;完全カスタマイズ&lt;/strong&gt;&lt;/td&gt;
&lt;/tr&gt;
&lt;tr&gt;
&lt;th scope="row"&gt;続けやすさ&lt;/th&gt;
&lt;td&gt;送迎・時間の制約が大きい&lt;/td&gt;
&lt;td&gt;「見るだけ」で終わるリスクあり&lt;/td&gt;
&lt;td&gt;決まった曜日・時間で&lt;strong&gt;習慣化しやすい仕組み&lt;/strong&gt;&lt;/td&gt;
&lt;/tr&gt;
&lt;/tbody&gt;
&lt;/table&gt;
&lt;/div&gt;
&lt;p class="mb-0"&gt;特に中学受験算数をオンラインで伸ばしたい場合、&lt;br /&gt;
「双方向で対話ができるか」「子どもの理解に合わせてその場で調整できるか」が重要なポイントになります。&lt;br /&gt;
こうした点を踏まえて、&lt;strong&gt;中学受験算数オンライン&lt;/strong&gt;のサービスを選んでいただくのがおすすめです。&lt;/p&gt;
&lt;/div&gt;
&lt;/div&gt;
&lt;div class="card shadow-sm border-0 my-4"&gt;
&lt;div class="card-body p-0"&gt;
&lt;div class="p-4 p-md-5" style="background: linear-gradient(135deg, #fff8e1, #ffecb3); border-radius: 0.5rem; border: 1px solid #ffca28;"&gt;
&lt;div class="row align-items-center"&gt;
&lt;div class="col-md-8"&gt;
&lt;h2 class="h5 fw-bold mb-3" style="color: #795548;"&gt;まずは１〜２か月、「苦手単元だけ」のオンライン個別指導から&lt;/h2&gt;
&lt;p class="mb-2" style="color: #4e342e;"&gt;「全部をオンラインに切り替えるのは不安」という場合は、&lt;br /&gt;
&lt;strong&gt;中学受験算数オンラインの個別指導&lt;/strong&gt;を、&lt;br /&gt;
まずは１〜２か月の短期集中で試してみるのがおすすめです。&lt;/p&gt;
&lt;ul class="mb-0 small" style="color: #4e342e;"&gt;
&lt;li&gt;５年生秋〜冬の「割合」「速さ」だけを集中的にフォロー&lt;/li&gt;
&lt;li&gt;６年夏前に「立体図形」だけを固めておきたい などニーズに合わせて構成&lt;/li&gt;
&lt;li&gt;終了時には&lt;strong&gt;「どこが伸びたか」レポート&lt;/strong&gt;をお渡しします&lt;/li&gt;
&lt;/ul&gt;
&lt;/div&gt;
&lt;div class="col-md-4 text-center text-md-end mt-3 mt-md-0"&gt;&lt;a class="btn btn-primary btn-lg d-block d-md-inline-block mx-auto mx-md-0 mb-2" style="white-space: nowrap;" href="https://natsui-sansu-juku.com/kobetsu_online/"&gt;&lt;br /&gt;
中学受験算数オンラインの詳細を見る&lt;br /&gt;
&lt;/a&gt;&lt;/div&gt;
&lt;/div&gt;
&lt;/div&gt;
&lt;/div&gt;
&lt;/div&gt;
&lt;div class="card shadow-sm mb-4 border-0"&gt;
&lt;div class="card-body p-3 p-md-4"&gt;
&lt;h2 class="h4 mb-3"&gt;中学受験算数オンラインの活用パターンと習慣化の仕組み&lt;/h2&gt;
&lt;p&gt;同じオンライン授業でも、&lt;strong&gt;どのように使うか&lt;/strong&gt;によって得られる効果は大きく変わります。&lt;br /&gt;
実際に多い活用パターンと、学習を習慣化するための考え方を整理しておきましょう。&lt;/p&gt;
&lt;h3 class="h5 mt-3 mb-2"&gt;パターン１：集団塾＋オンライン算数 個別指導の併用型&lt;/h3&gt;
&lt;p&gt;大手塾などの集団授業で４教科の全体像を押さえつつ、&lt;br /&gt;
&lt;strong&gt;算数だけオンライン算数 個別指導でフォローする&lt;/strong&gt;パターンです。&lt;/p&gt;
&lt;ul&gt;
&lt;li&gt;塾のテキスト・テストをもとに「間違えやすい傾向」だけを重点的に解き直す&lt;/li&gt;
&lt;li&gt;「塾の授業では聞けなかったところ」をオンラインでその場で質問して解決する&lt;/li&gt;
&lt;li&gt;週１回・60分と決めて、「塾の算数の復習日」としてカレンダーに組み込む&lt;/li&gt;
&lt;/ul&gt;
&lt;p class="mb-0"&gt;集団塾の弱点になりやすい&lt;strong&gt;「個々の穴埋め」&lt;/strong&gt;を、中学受験算数オンラインで補強するイメージです。&lt;/p&gt;
&lt;h3 class="h5 mt-3 mb-2"&gt;パターン２：中学受験算数オンライン中心で学ぶ在宅型&lt;/h3&gt;
&lt;p&gt;通塾が難しい地域や、時間・体力面から&lt;strong&gt;自宅中心で受験準備を進めたいご家庭&lt;/strong&gt;に多いパターンです。&lt;/p&gt;
&lt;ul&gt;
&lt;li&gt;市販教材・過去問集をベースに、&lt;strong&gt;講師が年間の到達目標とカリキュラムを作成&lt;/strong&gt;&lt;/li&gt;
&lt;li&gt;平日は家庭学習中心、週１〜２回のオンライン授業で「軌道修正」と「質問解消」を行う&lt;/li&gt;
&lt;li&gt;長期休みには演習量を増やし、直前期は志望校別の対策比率を高める&lt;/li&gt;
&lt;/ul&gt;
&lt;p class="mb-0"&gt;「塾に通っていないから不利」というよりも、&lt;strong&gt;本人のペースに合わせた進め方がしやすい&lt;/strong&gt;ことが強みになります。&lt;/p&gt;
&lt;h3 class="h5 mt-3 mb-2"&gt;パターン３：短期集中の「弱点単元しぼり」スタイル&lt;/h3&gt;
&lt;p&gt;「普段は塾や他の個別指導に通っているが、&lt;strong&gt;特定単元だけどうしても伸びない&lt;/strong&gt;」というケースで有効なパターンです。&lt;/p&gt;
&lt;ul&gt;
&lt;li&gt;２〜３か月の期間を決めて、「割合」「速さ」「立体図形」などテーマを一つにしぼる&lt;/li&gt;
&lt;li&gt;毎回の授業で扱うレベルと問題数を調整し、&lt;strong&gt;少しずつ負荷を上げていく&lt;/strong&gt;（段階を踏む）&lt;/li&gt;
&lt;li&gt;到達度テストや簡単な小テストで、「できるようになったこと」を見える化する&lt;/li&gt;
&lt;/ul&gt;
&lt;p class="mb-0"&gt;苦手単元を放置せず、&lt;strong&gt;短期で集中的に片づける&lt;/strong&gt;ことで、６年秋以降の過去問演習をスムーズに進めやすくなります。&lt;/p&gt;
&lt;h3 class="h5 mt-3 mb-2"&gt;習慣化を支える３つのポイント&lt;/h3&gt;
&lt;p&gt;オンライン授業は、「気が向いたときだけ受ける」形になると効果が出にくくなります。&lt;br /&gt;
中学受験算数オンラインを習慣として根づかせるためには、次の３点を意識しておくと効果的です。&lt;/p&gt;
&lt;ul&gt;
&lt;li&gt;&lt;strong&gt;曜日・時間を決める&lt;/strong&gt;&lt;br /&gt;
毎週同じ曜日・同じ時間に授業を入れることで、生活リズムに&lt;strong&gt;「算数の日」&lt;/strong&gt;を組み込めます。&lt;/li&gt;
&lt;li class="mt-2"&gt;&lt;strong&gt;授業＋復習セットで３０〜６０分を確保&lt;/strong&gt;&lt;br /&gt;
授業後に10〜15分だけでも復習タイムを設定し、&lt;strong&gt;「受けっぱなし」を防ぐ&lt;/strong&gt;ことがポイントです。&lt;/li&gt;
&lt;li class="mt-2"&gt;&lt;strong&gt;小さな達成を可視化する&lt;/strong&gt;&lt;br /&gt;
「今週解けるようになった問題」をノートやチェックリストに残しておくと、&lt;strong&gt;本人の自信アップ&lt;/strong&gt;につながります。&lt;/li&gt;
&lt;/ul&gt;
&lt;p class="mb-0"&gt;こうした仕組みを通して、単発の勉強ではなく&lt;br /&gt;
&lt;strong&gt;「中学受験算数オンラインの学習習慣」&lt;/strong&gt;として定着させていくことを目指します。&lt;br /&gt;
詳しい活用イメージは、当塾の&lt;br /&gt;
&lt;a class="text-decoration-underline" href="https://natsui-sansu-juku.com/kobetsu_online/"&gt;&lt;br /&gt;
中学受験算数オンライン&lt;br /&gt;
&lt;/a&gt;&lt;br /&gt;
のページでも紹介しています。&lt;/p&gt;
&lt;/div&gt;
&lt;/div&gt;
&lt;div class="card shadow-sm mb-4 border-0"&gt;
&lt;div class="card-body p-3 p-md-4"&gt;
&lt;h2 class="h4 mb-3"&gt;オンライン授業のメリットを最大限に活かすためのポイント&lt;/h2&gt;
&lt;p&gt;オンライン授業の良さを最大限に引き出すためには、次のようなポイントも意識しておくと安心です。&lt;br /&gt;
ここでは、保護者の方が特に押さえておきたい視点をまとめます。&lt;/p&gt;
&lt;ul&gt;
&lt;li&gt;&lt;strong&gt;目標と優先順位を共有する&lt;/strong&gt;&lt;br /&gt;
「算数のどの単元をいつまでに底上げしたいか」を講師とご家庭で共有しておくと、&lt;br /&gt;
授業内容がよりお子さんにフィットしやすくなります。&lt;/li&gt;
&lt;li class="mt-2"&gt;&lt;strong&gt;通信環境と学習環境を準備する&lt;/strong&gt;&lt;br /&gt;
安定したインターネット回線と、集中しやすい学習スペースを用意しておくと、&lt;br /&gt;
授業の質がぐっと上がります。ヘッドセットや外付けカメラの利用も有効です。&lt;/li&gt;
&lt;li class="mt-2"&gt;&lt;strong&gt;復習時間もセットで確保する&lt;/strong&gt;&lt;br /&gt;
「授業を受けっぱなし」ではなく、&lt;strong&gt;オンライン授業＋短時間の復習&lt;/strong&gt;をセットで習慣化できると、&lt;br /&gt;
効果が出やすくなります。&lt;/li&gt;
&lt;li class="mt-2"&gt;&lt;strong&gt;保護者も様子をときどき確認する&lt;/strong&gt;&lt;br /&gt;
はじめのうちは、画面越しの授業がきちんと活用できているか、保護者が軽くチェックしておくと安心です。&lt;br /&gt;
徐々に本人に任せていく形で、自立した学習へつなげていきます。&lt;/li&gt;
&lt;/ul&gt;
&lt;/div&gt;
&lt;/div&gt;
&lt;div class="card shadow-sm mb-4 border-0"&gt;
&lt;div class="card-body p-3 p-md-4"&gt;
&lt;h2 class="h4 mb-3"&gt;まとめ：オンライン授業は「柔軟さ」と「個別最適化」が最大の武器&lt;/h2&gt;
&lt;p&gt;ここまで見てきたように、オンライン授業には従来型の塾にはないメリットが数多くあります。&lt;/p&gt;
&lt;ul&gt;
&lt;li&gt;算数を中心に、&lt;strong&gt;苦手分野だけを集中的に学べる&lt;/strong&gt;&lt;/li&gt;
&lt;li&gt;受験の有無や方針変更にも、&lt;strong&gt;柔軟に対応できる&lt;/strong&gt;&lt;/li&gt;
&lt;li&gt;お子さんのレベル・志望校に応じた、&lt;strong&gt;最適な中学受験対策&lt;/strong&gt;がしやすい&lt;/li&gt;
&lt;li&gt;個々の理解度に寄り添った、&lt;strong&gt;きめ細やかな指導&lt;/strong&gt;が期待できる&lt;/li&gt;
&lt;li&gt;「併用型」「在宅型」「短期集中型」など、家庭の状況に合わせた&lt;strong&gt;活用パターンを選びやすい&lt;/strong&gt;&lt;/li&gt;
&lt;/ul&gt;
&lt;p&gt;オンライン授業は、塾にはない&lt;strong&gt;柔軟さと個別最適化&lt;/strong&gt;を兼ね備えた、&lt;br /&gt;
中学受験対策として非常に有効な学習方法と言えるでしょう。&lt;/p&gt;
&lt;p class="mb-0"&gt;通塾型の塾だけでは不安を感じる方や、算数のフォローをより手厚くしたい方は、&lt;br /&gt;
&lt;strong&gt;中学受験算数オンライン&lt;/strong&gt;の活用も、ぜひ選択肢のひとつとして検討してみてください。&lt;br /&gt;
オンライン個別を選ぶときの比較軸（失敗しない見方・チェック項目）まで含めた整理は、&lt;br /&gt;
&lt;a class="text-decoration-underline" href="https://natsui-sansu-juku.com/column/hub-online-guide/"&gt;全体像はこちら&lt;/a&gt;&lt;br /&gt;
にまとめています。&lt;br /&gt;
詳細は当塾の&lt;br /&gt;
&lt;a class="text-decoration-underline" href="https://natsui-sansu-juku.com/kobetsu_online/"&gt;&lt;br /&gt;
中学受験算数オンライン&lt;br /&gt;
&lt;/a&gt;&lt;br /&gt;
のページからご確認いただけます。&lt;/p&gt;
&lt;/div&gt;
&lt;/div&gt;
&lt;div class="card shadow-sm border-0 my-5" style="background: linear-gradient(135deg, #e8f5e9, #c8e6c9);"&gt;
&lt;div class="card-body p-4 p-md-5"&gt;
&lt;div class="row align-items-center"&gt;
&lt;div class="col-md-8"&gt;
&lt;h2 class="h4 fw-bold mb-3"&gt;中学受験の算数で困ったら──まずは夏井算数塾トップページへ&lt;/h2&gt;
&lt;p class="mb-2"&gt;オンライン算数 個別指導／教室指導／季節講座／コラム記事など、夏井算数塾の中学受験算数の情報は&lt;strong&gt;トップページ&lt;/strong&gt;に集約しています。&lt;br /&gt;
「今うちにはどの学び方が合うか」を整理して考えたいときは、こちらから全体像をご覧ください。&lt;/p&gt;
&lt;ul class="mb-0 small"&gt;
&lt;li&gt;苦手単元に絞った短期集中フォローもOK&lt;/li&gt;
&lt;li&gt;中学受験／非受験どちらのコースにも対応&lt;/li&gt;
&lt;li&gt;ご家庭の方針・スケジュールに合わせてプランニング&lt;/li&gt;
&lt;/ul&gt;
&lt;/div&gt;
&lt;div class="col-md-4 text-center text-md-end mt-3 mt-md-0"&gt;&lt;a class="btn btn-primary btn-lg d-block d-md-inline-block mx-auto mx-md-0 mb-2" style="white-space: nowrap;" href="https://natsui-sansu-juku.com"&gt;&lt;br /&gt;
中学受験専門　夏井算数塾&lt;br /&gt;
&lt;/a&gt;&lt;/div&gt;
&lt;/div&gt;
&lt;/div&gt;
&lt;/div&gt;
&lt;div class="card shadow-sm mb-4 border-0"&gt;
&lt;div class="card-body p-3 p-md-4"&gt;
&lt;h3 class="h5 mb-3"&gt;関連コラムはこちら&lt;/h3&gt;
&lt;blockquote class="mb-0"&gt;&lt;p&gt;&lt;a href="https://natsui-sansu-juku.com/column/onlinekobetsu3/" target="_blank" rel="noopener noreferrer"&gt;&lt;br /&gt;
中学受験算数の成績を「オンライン個別指導」で伸ばすことができる３つの理由&lt;br /&gt;
&lt;/a&gt;&lt;/p&gt;&lt;/blockquote&gt;
&lt;/div&gt;
&lt;/div&gt;
&lt;p&gt;&lt;script type="application/ld+json"&gt;
  {
    "@context": "https://schema.org",
    "@type": "Article",
    "headline": "中学受験のオンライン授業は塾とどう違う？──４つのメリットと活用法",
    "description": "中学受験算数のオンライン授業と通塾型の違いを整理し、「塾にはない４つのメリット」と競合比較・活用パターン・習慣化の仕組み・家庭での工夫ポイントをまとめたガイドです。オンライン算数 個別指導や中学受験算数オンラインの活用を検討しているご家庭向けに、具体的な使い方と注意点をわかりやすく解説しています。",
    "author": {
      "@type": "Organization",
      "name": "夏井算数塾"
    },
    "publisher": {
      "@type": "Organization",
      "name": "夏井算数塾"
    }
  }
&lt;/script&gt;&lt;/p&gt;
&lt;/div&gt;
&lt;div class="veu_socialSet veu_socialSet-auto veu_socialSet-position-after veu_contentAddSection"&gt;&lt;/div&gt;
&lt;p&gt;&amp;nbsp;&lt;/p&gt;
&lt;div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4merit%2F&amp;amp;t=%E3%80%90%E4%B8%AD%E5%AD%A6%E5%8F%97%E9%A8%93%C3%97%E3%82%AA%E3%83%B3%E3%83%A9%E3%82%A4%E3%83%B3%E7%AE%97%E6%95%B0%E3%80%91%E5%A1%BE%E3%81%A7%E3%81%AF%E5%9F%8B%E3%81%BE%E3%82%89%E3%81%AA%E3%81%84%E5%BC%B1%E7%82%B9%E3%82%92%E3%82%AA%E3%83%B3%E3%83%A9%E3%82%A4%E3%83%B3%E5%80%8B%E5%88%A5%E6%8C%87%E5%B0%8E%E3%81%A7%E5%BA%95%E4%B8%8A%E3%81%92%E3%81%99%E3%82%8B%E6%96%B9%E6%B3%95%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4merit%2F&amp;amp;text=%E3%80%90%E4%B8%AD%E5%AD%A6%E5%8F%97%E9%A8%93%C3%97%E3%82%AA%E3%83%B3%E3%83%A9%E3%82%A4%E3%83%B3%E7%AE%97%E6%95%B0%E3%80%91%E5%A1%BE%E3%81%A7%E3%81%AF%E5%9F%8B%E3%81%BE%E3%82%89%E3%81%AA%E3%81%84%E5%BC%B1%E7%82%B9%E3%82%92%E3%82%AA%E3%83%B3%E3%83%A9%E3%82%A4%E3%83%B3%E5%80%8B%E5%88%A5%E6%8C%87%E5%B0%8E%E3%81%A7%E5%BA%95%E4%B8%8A%E3%81%92%E3%81%99%E3%82%8B%E6%96%B9%E6%B3%95%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80%90%E4%B8%AD%E5%AD%A6%E5%8F%97%E9%A8%93%C3%97%E3%82%AA%E3%83%B3%E3%83%A9%E3%82%A4%E3%83%B3%E7%AE%97%E6%95%B0%E3%80%91%E5%A1%BE%E3%81%A7%E3%81%AF%E5%9F%8B%E3%81%BE%E3%82%89%E3%81%AA%E3%81%84%E5%BC%B1%E7%82%B9%E3%82%92%E3%82%AA%E3%83%B3%E3%83%A9%E3%82%A4%E3%83%B3%E5%80%8B%E5%88%A5%E6%8C%87%E5%B0%8E%E3%81%A7%E5%BA%95%E4%B8%8A%E3%81%92%E3%81%99%E3%82%8B%E6%96%B9%E6%B3%95%20%7C%20%E4%B8%AD%E5%AD%A6%E5%8F%97%E9%A8%93%E5%B0%82%E9%96%80%E3%80%80%E5%A4%8F%E4%BA%95%E7%AE%97%E6%95%B0%E5%A1%BE%0Ahttps%3A%2F%2Fnatsui-sansu-juku.com%2Fcol_blog%2Fonline4merit%2F" target="_blank" &gt;&lt;span class="vk_icon_w_r_sns_bluesky icon_sns"&gt;&lt;/span&gt;&lt;span class="sns_txt"&gt;Bluesky&lt;/span&gt;&lt;/a&gt;&lt;/li&gt;&lt;li class="sb_hatena sb_icon"&gt;&lt;a class="sb_icon_inner" href="//b.hatena.ne.jp/add?mode=confirm&amp;url=https%3A%2F%2Fnatsui-sansu-juku.com%2Fcol_blog%2Fonline4merit%2F&amp;amp;title=%E3%80%90%E4%B8%AD%E5%AD%A6%E5%8F%97%E9%A8%93%C3%97%E3%82%AA%E3%83%B3%E3%83%A9%E3%82%A4%E3%83%B3%E7%AE%97%E6%95%B0%E3%80%91%E5%A1%BE%E3%81%A7%E3%81%AF%E5%9F%8B%E3%81%BE%E3%82%89%E3%81%AA%E3%81%84%E5%BC%B1%E7%82%B9%E3%82%92%E3%82%AA%E3%83%B3%E3%83%A9%E3%82%A4%E3%83%B3%E5%80%8B%E5%88%A5%E6%8C%87%E5%B0%8E%E3%81%A7%E5%BA%95%E4%B8%8A%E3%81%92%E3%81%99%E3%82%8B%E6%96%B9%E6%B3%95%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sb_icon_inner"data-clipboard-text="【中学受験×オンライン算数】塾では埋まらない弱点をオンライン個別指導で底上げする方法 | 中学受験専門　夏井算数塾 https://natsui-sansu-juku.com/col_blog/online4merit/"&gt;&lt;span class="vk_icon_w_r_sns_copy icon_sns"&gt;&lt;i class="fas fa-copy"&gt;&lt;/i&gt;&lt;/span&gt;&lt;span class="sns_txt"&gt;Copy&lt;/span&gt;&lt;/button&gt;&lt;/li&gt;&lt;/ul&gt;&lt;/div&gt;&lt;!-- [ /.socialSet ] --&gt;			
------</t>
  </si>
  <si>
    <t>https://dokkai-labo.tokyo/lpjh_online/</t>
  </si>
  <si>
    <t>以下のページは不自然なワードを使用しています。
これらを適切に自然な言葉に置き換えて下さい。
なお、本文の装飾や構造は絶対に変えないでください。
【対象ページURL】
https://dokkai-labo.tokyo/lpjh_online/
【検出された不自然ワード】
- 固定
- 手順
- 最短
【本文】
------
&lt;p&gt;&lt;!-- =============================== Hero Section（画像＋補助文＋CTA＋蛍光マーカー強調） WordPress固定ページ用 / Bootstrap5対応 =============================== --&gt;&lt;/p&gt;
&lt;style&gt;
  /* 水色マーカー（蛍光風） */&lt;br /&gt;  .highlight-blue {&lt;br /&gt;    background: linear-gradient(transparent 60%, #b3e5fc 60%);&lt;br /&gt;    font-weight: 600;&lt;br /&gt;    padding: 0 2px;&lt;br /&gt;  }&lt;br /&gt;  .card-body { padding: 1.75rem 1.5rem; }&lt;br /&gt;/* テーブルの行間を少し詰める */&lt;br /&gt;#flow table td,&lt;br /&gt;#flow table th {&lt;br /&gt;  padding-top: 1rem !important;&lt;br /&gt;  padding-bottom: 1rem !important;&lt;br /&gt;}&lt;/p&gt;
&lt;p&gt;/* 下部コピーの余白を減らす */&lt;br /&gt;#flow .mt-5 {&lt;br /&gt;  margin-top: 0.1rem !important;&lt;br /&gt;}&lt;/p&gt;
&lt;/style&gt;
&lt;section id="hero" class="text-center py-5 bg-white"&gt;&lt;!-- 画像部分（文字入り画像を想定） --&gt;&lt;/p&gt;
&lt;div class="container mb-4"&gt;&lt;img decoding="async" class="img-fluid rounded shadow-sm w-100" style="object-fit: cover;" src="https://dokkai-labo.tokyo/wp-content/uploads/2025/10/hero.png?text=Hero+Image" alt="16-bit inspired illustration, 16:9 landscape, Kyoto Animation style depiction of 'a calm study room where a child studies with a teacher via digital blackboard', warm light, high detail, no text, bright and clear pixel-art colors, sense of focus and trust." /&gt;&lt;/div&gt;
&lt;p&gt;&lt;!-- 補助文言 --&gt;&lt;/p&gt;
&lt;div class="container"&gt;
&lt;p class="lead fw-normal text-dark mb-4" style="line-height: 1.8;"&gt;中学受験国語・&lt;span class="highlight-blue"&gt;完全１対１オンライン個別指導&lt;/span&gt;。&lt;br /&gt;
&lt;span class="highlight-blue"&gt;“根拠を言語化できる”&lt;/span&gt;読解手順を、電子黒板で&lt;span class="highlight-blue"&gt;見える化&lt;/span&gt;。&lt;br /&gt;
&lt;span class="highlight-blue"&gt;記述の白紙ゼロ&lt;/span&gt;を最短で。&lt;/p&gt;
&lt;p class="small text-muted mb-4"&gt;指導方針・対応学年・教室/オンラインなどサービス全体の全体像は、&lt;a href="https://dokkai-labo.tokyo/" target="_blank" rel="noopener"&gt;受験国語専門 読解ラボ東京｜全体像はこちら&lt;/a&gt;でご確認いただけます。&lt;/p&gt;
&lt;p&gt;&lt;!-- CTAボタン --&gt;&lt;/p&gt;
&lt;div class="d-flex justify-content-center flex-wrap gap-3"&gt;&lt;a class="btn btn-primary btn-lg px-4 shadow-sm" href="#contact" aria-label="トライアルを申し込む"&gt;&lt;br /&gt;
無料相談・トライアルはこちら&lt;br /&gt;
&lt;/a&gt;&lt;br /&gt;
&lt;a class="btn btn-outline-primary btn-lg px-4" href="#problems" aria-label="もっと詳しく見る"&gt;&lt;br /&gt;
もっと詳しく&lt;br /&gt;
&lt;/a&gt;&lt;/div&gt;
&lt;p class="small text-muted mt-3"&gt;※ご家庭から受講可能・送迎不要・全国対応&lt;/p&gt;
&lt;/div&gt;
&lt;/section&gt;
&lt;p&gt;&lt;!-- =============================== 共感セクション（国語の悩み） WordPress固定ページ用 / Bootstrap5対応 =============================== --&gt;&lt;/p&gt;
&lt;section id="problems" class="py-5 bg-light"&gt;
&lt;div class="container text-center"&gt;
&lt;p&gt;&lt;!-- セクションタイトル --&gt;&lt;/p&gt;
&lt;h2 class="fw-bold mb-5" style="font-size: 2.2rem;"&gt;国語の成績、こんな&lt;span class="highlight-blue"&gt;悩み&lt;/span&gt;はありませんか？&lt;/h2&gt;
&lt;p&gt;&lt;!-- 悩みカード群 --&gt;&lt;/p&gt;
&lt;div class="row justify-content-center g-4"&gt;
&lt;div class="col-md-5"&gt;
&lt;div class="card border-0 shadow h-100"&gt;
&lt;div class="card-body py-4"&gt;
&lt;p data-start="59" data-end="115"&gt;📘 &lt;strong data-start="62" data-end="84"&gt;「読んでいるのに内容が頭に入らない」&lt;/strong&gt;&lt;br data-start="84" data-end="87" /&gt;文章は最後まで読めるのに、結局何が重要なのかわからない。&lt;/p&gt;
&lt;p data-start="117" data-end="174"&gt;🖋️ &lt;strong data-start="121" data-end="138"&gt;「記述になると手が止まる」&lt;/strong&gt;&lt;br data-start="138" data-end="141" /&gt;何を書けばいいのか整理できず、空欄のまま提出してしまうことが多い。&lt;/p&gt;
&lt;p data-start="176" data-end="228"&gt;📖 &lt;strong data-start="179" data-end="199"&gt;「選択肢が全部正しそうに見える」&lt;/strong&gt;&lt;br data-start="199" data-end="202" /&gt;本文を読んでも根拠がつかめず、選ぶ基準がわからない。&lt;/p&gt;
&lt;p data-start="230" data-end="282"&gt;🧭 &lt;strong data-start="233" data-end="250"&gt;「国語だけ点が安定しない」&lt;/strong&gt;&lt;br data-start="250" data-end="253" /&gt;説明文と物語文で点数にばらつきがあり、勉強法がつかめない。&lt;/p&gt;
&lt;/div&gt;
&lt;/div&gt;
&lt;/div&gt;
&lt;/div&gt;
&lt;p&gt;&lt;!-- 下部コピー＋CTA --&gt;&lt;/p&gt;
&lt;div class="mt-5"&gt;
&lt;p class="lead text-dark mb-4"&gt;これらはすべて、&lt;span class="highlight-blue fw-bold"&gt;センスの問題ではありません。&lt;/span&gt;&lt;br /&gt;
正しい読み方と考え方を学べば、誰でも安定して点が取れるようになります。&lt;/p&gt;
&lt;p&gt;&lt;a class="btn btn-primary btn-lg px-4 shadow-sm" href="#solution"&gt;&lt;br /&gt;
解決法を見る&lt;br /&gt;
&lt;/a&gt;&lt;/p&gt;
&lt;/div&gt;
&lt;/div&gt;
&lt;/section&gt;
&lt;p&gt;&lt;!-- =============================== 解決セクション（当塾の強み） WordPress固定ページ用 / Bootstrap5対応 =============================== --&gt;&lt;/p&gt;
&lt;section id="solution" class="py-5 bg-white"&gt;
&lt;div class="container text-center"&gt;
&lt;p&gt;&lt;!-- セクションタイトル --&gt;&lt;/p&gt;
&lt;h2 class="fw-bold mb-5" style="font-size: 2.2rem;"&gt;国語が伸びる&lt;span class="highlight-blue"&gt;３つの理由&lt;/span&gt;&lt;/h2&gt;
&lt;div class="row justify-content-center g-5"&gt;
&lt;p&gt;&lt;!-- 理由① 完全１対１指導 --&gt;&lt;/p&gt;
&lt;div class="col-lg-4 col-md-6"&gt;
&lt;div class="card border-0 shadow h-100"&gt;
&lt;p&gt;&lt;img decoding="async" class="card-img-top rounded-top" style="object-fit: cover;" src="https://dokkai-labo.tokyo/wp-content/uploads/2025/10/ChatGPT-Image-2025年10月14日-10_05_44-1.png" alt="Kyoto Animation style depiction of 'a teacher and one student studying face-to-face online, strong focus and calm lighting', no text, bright and clear pixel-art colors, simple silhouettes." /&gt;&lt;/p&gt;
&lt;div class="card-body text-start p-4"&gt;
&lt;h3 class="fw-bold mb-3 text-primary"&gt;完全１対１の指導体制&lt;/h3&gt;
&lt;p class="text-dark mb-0" style="line-height: 1.9;"&gt;一人ひとりの理解速度・思考の癖に合わせた&lt;span class="highlight-blue"&gt;完全１対１授業&lt;/span&gt;。&lt;br /&gt;
集団塾ではできない「質問のシャワー」で、&lt;br /&gt;
お子さま自身の考える力を引き出します。&lt;br /&gt;
講師は毎回同じ専任担当。&lt;br /&gt;
&lt;span class="highlight-blue"&gt;安心と一貫性のある学び&lt;/span&gt;を提供します。&lt;/p&gt;
&lt;/div&gt;
&lt;/div&gt;
&lt;/div&gt;
&lt;p&gt;&lt;!-- 理由② 才能に頼らない読解法 --&gt;&lt;/p&gt;
&lt;div class="col-lg-4 col-md-6"&gt;
&lt;div class="card border-0 shadow h-100"&gt;
&lt;p&gt;&lt;img decoding="async" class="card-img-top rounded-top" style="object-fit: cover;" src="https://dokkai-labo.tokyo/wp-content/uploads/2025/10/ChatGPT-Image-2025年10月14日-10_08_52.png" alt="Kyoto Animation style depiction of 'a student analyzing a text structure with glowing logic lines connecting phrases on screen', bright and clear pixel-art colors, no text, simple silhouettes, sense of understanding and insight." /&gt;&lt;/p&gt;
&lt;div class="card-body text-start p-4"&gt;
&lt;h3 class="fw-bold mb-3 text-primary"&gt;才能に頼らない読解法&lt;/h3&gt;
&lt;p class="text-dark mb-0" style="line-height: 1.9;"&gt;国語は&lt;span class="highlight-blue"&gt;センスではなく技術&lt;/span&gt;。&lt;br /&gt;
文章構造を読み解くルールを体系的に学び、&lt;br /&gt;
どんな文章でも「根拠を持って」答えを導けるようにします。&lt;br /&gt;
感覚ではなく&lt;span class="highlight-blue"&gt;再現可能な思考手順&lt;/span&gt;を身につけることで、&lt;br /&gt;
記述・選択・要約すべてに応用可能です。&lt;/p&gt;
&lt;/div&gt;
&lt;/div&gt;
&lt;/div&gt;
&lt;p&gt;&lt;!-- 理由③ 電子黒板・オンライン実績 --&gt;&lt;/p&gt;
&lt;div class="col-lg-4 col-md-6"&gt;
&lt;div class="card border-0 shadow h-100"&gt;
&lt;p&gt;&lt;img decoding="async" class="card-img-top rounded-top" style="object-fit: cover;" src="https://dokkai-labo.tokyo/wp-content/uploads/2025/10/ChatGPT-Image-2025年10月14日-10_13_42.png" alt="Kyoto Animation style depiction of 'a digital blackboard glowing softly as a teacher points at highlighted text lines via stylus', bright and clear pixel-art colors, no text, sense of professionalism and calm atmosphere." /&gt;&lt;/p&gt;
&lt;div class="card-body text-start p-4"&gt;
&lt;h3 class="fw-bold mb-3 text-primary"&gt;電子黒板×オンライン指導の実績&lt;/h3&gt;
&lt;p class="text-dark mb-0" style="line-height: 1.9;"&gt;長年のオンライン指導経験と、&lt;br /&gt;
独自開発の&lt;span class="highlight-blue"&gt;電子黒板システム&lt;/span&gt;を活用。&lt;br /&gt;
「視認性」「即応性」「再現性」に優れた環境で、&lt;br /&gt;
対面以上の集中と理解を実現します。&lt;br /&gt;
全国どこからでも、同品質の授業を受講可能です。&lt;/p&gt;
&lt;/div&gt;
&lt;/div&gt;
&lt;/div&gt;
&lt;/div&gt;
&lt;p&gt;&lt;!-- 下部コピー --&gt;&lt;/p&gt;
&lt;div class="mt-5"&gt;
&lt;p class="lead text-dark fw-normal"&gt;３つの力で、&lt;span class="highlight-blue"&gt;国語が得点源に変わる。&lt;/span&gt;&lt;/p&gt;
&lt;p&gt;&lt;a class="btn btn-primary btn-lg px-4 shadow-sm mt-3" href="#flow"&gt;&lt;br /&gt;
授業の進め方を見る&lt;br /&gt;
&lt;/a&gt;&lt;/p&gt;
&lt;/div&gt;
&lt;/div&gt;
&lt;/section&gt;
&lt;p&gt;&lt;!-- =============================== 授業の流れセクション（Flow） WordPress固定ページ用 / Bootstrap5対応 =============================== --&gt;&lt;/p&gt;
&lt;section id="flow" class="py-5 bg-light"&gt;
&lt;div class="container text-center"&gt;
&lt;p&gt;&lt;!-- セクションタイトル --&gt;&lt;/p&gt;
&lt;h2 class="fw-bold mb-5" style="font-size: 2.2rem;"&gt;&lt;span class="highlight-blue"&gt;授業の流れ&lt;/span&gt; — 安心の４ステップ&lt;/h2&gt;
&lt;p&gt;&lt;!-- 表構造 --&gt;&lt;/p&gt;
&lt;div class="table-responsive"&gt;
&lt;table class="table table-borderless align-middle shadow-sm mx-auto" style="max-width: 900px;"&gt;
&lt;thead class="bg-primary text-white"&gt;
&lt;tr&gt;
&lt;th class="py-3 fs-5" scope="col"&gt;ステップ&lt;/th&gt;
&lt;th class="py-3 fs-5" scope="col"&gt;内容&lt;/th&gt;
&lt;/tr&gt;
&lt;/thead&gt;
&lt;tbody&gt;
&lt;tr style="background-color: #ffffff;"&gt;
&lt;td class="fw-bold text-primary py-4" style="width: 25%;"&gt;① 無料相談&lt;/td&gt;
&lt;td class="text-start py-4"&gt;保護者様からの情報をもとに、現在の課題や目標をヒアリング。&lt;br /&gt;
&lt;span class="highlight-blue"&gt;最適な指導プランの仮案&lt;/span&gt;を作成します。&lt;/td&gt;
&lt;/tr&gt;
&lt;tr style="background-color: #f0f8ff;"&gt;
&lt;td class="fw-bold text-primary py-4"&gt;② トライアル指導&lt;/td&gt;
&lt;td class="text-start py-4"&gt;実際の授業形式で90分の体験を実施。&lt;br /&gt;
&lt;span class="highlight-blue"&gt;理解度・思考過程・課題点&lt;/span&gt;を確認し、&lt;br /&gt;
プランをブラッシュアップします。&lt;/td&gt;
&lt;/tr&gt;
&lt;tr style="background-color: #ffffff;"&gt;
&lt;td class="fw-bold text-primary py-4"&gt;③ ご契約&lt;/td&gt;
&lt;td class="text-start py-4"&gt;指導計画と方針にご納得いただいたうえで、正式にご契約。&lt;br /&gt;
兄弟姉妹は&lt;span class="highlight-blue"&gt;入塾金全額免除&lt;/span&gt;となります。&lt;/td&gt;
&lt;/tr&gt;
&lt;tr style="background-color: #f0f8ff;"&gt;
&lt;td class="fw-bold text-primary py-4"&gt;④ 指導開始&lt;/td&gt;
&lt;td class="text-start py-4"&gt;ご契約時に決定した曜日・時間で授業をスタート。&lt;br /&gt;
毎回の指導内容はレポートで保護者様に共有し、&lt;br /&gt;
&lt;span class="highlight-blue"&gt;ご家庭と連携した学び&lt;/span&gt;を支えます。&lt;/td&gt;
&lt;/tr&gt;
&lt;/tbody&gt;
&lt;/table&gt;
&lt;/div&gt;
&lt;p&gt;&lt;!-- 補足コピー＋CTA --&gt;&lt;/p&gt;
&lt;div class="mt-5"&gt;
&lt;p class="lead text-dark mb-4"&gt;初めての方も安心。&lt;br /&gt;
すべてのステップで&lt;span class="highlight-blue"&gt;丁寧なフォロー&lt;/span&gt;をお約束します。&lt;/p&gt;
&lt;p&gt;&lt;a class="btn btn-primary btn-lg px-4 shadow-sm" href="#price"&gt;&lt;br /&gt;
料金を確認する&lt;br /&gt;
&lt;/a&gt;&lt;/p&gt;
&lt;/div&gt;
&lt;/div&gt;
&lt;/section&gt;
&lt;p&gt;&lt;!-- =============================== 料金セクション（Price） WordPress固定ページ用 / Bootstrap5対応 =============================== --&gt;&lt;/p&gt;
&lt;section id="price" class="py-5 bg-white"&gt;
&lt;div class="container text-center"&gt;
&lt;p&gt;&lt;!-- セクションタイトル --&gt;&lt;/p&gt;
&lt;h2 class="fw-bold mb-5" style="font-size: 2.2rem;"&gt;&lt;span class="highlight-blue"&gt;料金と選び方 &lt;/span&gt; — 目的別の最適プラン&lt;/h2&gt;
&lt;p&gt;&lt;!-- 表構造 --&gt;&lt;/p&gt;
&lt;div class="table-responsive"&gt;
&lt;table class="table table-borderless align-middle shadow-sm mx-auto" style="max-width: 900px;"&gt;
&lt;thead class="bg-primary text-white"&gt;
&lt;tr&gt;
&lt;th class="py-3 fs-5" scope="col"&gt;項目&lt;/th&gt;
&lt;th class="py-3 fs-5" scope="col"&gt;料金（税込）&lt;/th&gt;
&lt;th class="py-3 fs-5" scope="col"&gt;詳細&lt;/th&gt;
&lt;/tr&gt;
&lt;/thead&gt;
&lt;tbody&gt;&lt;!-- トライアル --&gt;&lt;/p&gt;
&lt;tr style="background-color: #ffffff;"&gt;
&lt;td class="fw-bold text-primary py-4" style="width: 25%;"&gt;トライアル指導&lt;/td&gt;
&lt;td class="fw-bold fs-5 text-dark py-4"&gt;10,000円 / 90分&lt;/td&gt;
&lt;td class="text-start py-4"&gt;他塾でいう「体験授業」にあたります。&lt;br /&gt;
&lt;span class="highlight-blue"&gt;通常より安価&lt;/span&gt;に設定し、&lt;br /&gt;
指導方針を体感していただけます。&lt;/td&gt;
&lt;/tr&gt;
&lt;p&gt;&lt;!-- 入塾金 --&gt;&lt;/p&gt;
&lt;tr style="background-color: #f0f8ff;"&gt;
&lt;td class="fw-bold text-primary py-4"&gt;入塾金&lt;/td&gt;
&lt;td class="fw-bold fs-5 text-dark py-4"&gt;22,000円&lt;/td&gt;
&lt;td class="text-start py-4"&gt;ご入塾手続き時に頂戴します。&lt;br /&gt;
&lt;span class="highlight-blue"&gt;兄弟姉妹は全額免除&lt;/span&gt;となります。&lt;/td&gt;
&lt;/tr&gt;
&lt;p&gt;&lt;!-- 通常指導（55分） --&gt;&lt;/p&gt;
&lt;tr style="background-color: #ffffff;"&gt;
&lt;td class="fw-bold text-primary py-4"&gt;通常指導（55分）&lt;/td&gt;
&lt;td class="fw-bold fs-5 text-dark py-4"&gt;10,285円&lt;/td&gt;
&lt;td class="text-start py-4"&gt;1回55分の標準コース。&lt;br /&gt;
月の指導予定回数分を前月末までにお支払いいただく&lt;br /&gt;
&lt;span class="highlight-blue"&gt;前払い制&lt;/span&gt;です。&lt;/td&gt;
&lt;/tr&gt;
&lt;p&gt;&lt;!-- 通常指導（110分） --&gt;&lt;/p&gt;
&lt;tr style="background-color: #f0f8ff;"&gt;
&lt;td class="fw-bold text-primary py-4"&gt;通常指導（110分）&lt;/td&gt;
&lt;td class="fw-bold fs-5 text-dark py-4"&gt;20,570円&lt;/td&gt;
&lt;td class="text-start py-4"&gt;志望校別対策や記述演習に最適なロングコース。&lt;br /&gt;
集中力を保ちながら&lt;span class="highlight-blue"&gt;深掘り解説・演習&lt;/span&gt;が可能です。&lt;/td&gt;
&lt;/tr&gt;
&lt;/tbody&gt;
&lt;/table&gt;
&lt;/div&gt;
&lt;p&gt;&lt;!-- 注意書き・CTA --&gt;&lt;/p&gt;
&lt;div class="mt-5"&gt;
&lt;p class="small text-muted mb-4"&gt;※ すべて税込表示です。&lt;br /&gt;
※ 授業料は毎月20日に翌月分を集計し、請求書を発行いたします。&lt;/p&gt;
&lt;p&gt;&lt;a class="btn btn-primary btn-lg px-4 shadow-sm" href="#about"&gt;&lt;br /&gt;
当塾のご紹介&lt;br /&gt;
&lt;/a&gt;&lt;/p&gt;
&lt;/div&gt;
&lt;/div&gt;
&lt;/section&gt;
&lt;section id="about" class="py-5 bg-white text-center"&gt;
&lt;div class="container"&gt;
&lt;p&gt;&lt;!-- ロゴ --&gt;&lt;br /&gt;
&lt;img decoding="async" class="img-fluid mb-4" style="max-height: 120px;" src="https://dokkai-labo.tokyo/wp-content/uploads/2016/12/tate.png" alt="受験国語専門 読解ラボ東京 ロゴ" /&gt;&lt;/p&gt;
&lt;p&gt;&lt;!-- タイトル --&gt;&lt;/p&gt;
&lt;h2 class="fw-bold mb-4" style="font-size: 2.2rem;"&gt;当塾のご紹介&lt;/h2&gt;
&lt;p&gt;&lt;!-- サブタイトル（リードコピー） --&gt;&lt;/p&gt;
&lt;p class="lead text-dark fw-normal mb-4" style="font-size: 1.2rem;"&gt;&lt;span class="highlight-blue fw-bold"&gt;受験国語専門 読解ラボ東京&lt;/span&gt;は、&lt;br /&gt;
「センスに頼らない読解」をテーマにした&lt;br /&gt;
受験国語専門の個別指導塾です。&lt;/p&gt;
&lt;p&gt;&lt;!-- 本文 --&gt;&lt;/p&gt;
&lt;p class="text-dark mb-4" style="line-height: 1.9; max-width: 800px; margin: auto;"&gt;東京都新宿区を拠点に、全国からオンラインで受講が可能です。&lt;br /&gt;
独自開発の&lt;span class="highlight-blue"&gt;電子黒板システム&lt;/span&gt;と&lt;br /&gt;
&lt;span class="highlight-blue"&gt;再現性の高い読解メソッド&lt;/span&gt;を組み合わせ、&lt;br /&gt;
「読める」「解ける」「書ける」力を一人ひとりに合わせて育てます。&lt;/p&gt;
&lt;p&gt;また、&lt;span class="highlight-blue fw-bold"&gt;教室での受講にも対応&lt;/span&gt;しており、&lt;br /&gt;
対面での指導を希望される方も安心してご利用いただけます。&lt;/p&gt;
&lt;p&gt;受験国語に本気で向き合いたいお子さまに、&lt;br /&gt;
確かな指導とあたたかい伴走をお約束します。&lt;/p&gt;
&lt;p&gt;&lt;!-- CTAボタン --&gt;&lt;br /&gt;
&lt;a class="btn btn-outline-primary btn-lg px-4 shadow-sm mt-3" href="#teacher"&gt;&lt;br /&gt;
代表はどんな人？&lt;br /&gt;
&lt;/a&gt;&lt;/p&gt;
&lt;/div&gt;
&lt;/section&gt;
&lt;p&gt;&lt;!-- =============================== 代表講師紹介セクション（信頼強化ブロック） WordPress固定ページ用 / Bootstrap5対応 =============================== --&gt;&lt;/p&gt;
&lt;section id="teacher" class="py-5 bg-light"&gt;
&lt;div class="container text-center"&gt;
&lt;p&gt;&lt;!-- タイトル --&gt;&lt;/p&gt;
&lt;h2 class="fw-bold mb-4" style="font-size: 2.2rem;"&gt;講師のご紹介&lt;/h2&gt;
&lt;p&gt;&lt;!-- 講師情報ブロック --&gt;&lt;/p&gt;
&lt;div class="row justify-content-center align-items-center"&gt;
&lt;p&gt;&lt;!-- 写真 --&gt;&lt;/p&gt;
&lt;div class="col-md-4 mb-4"&gt;&lt;img decoding="async" class="img-fluid rounded-circle shadow-sm" style="max-width: 240px;" src="https://dokkai-labo.tokyo/wp-content/uploads/2016/11/nagashima-1-287x300.jpg" alt="受験国語専門 読解ラボ東京 代表 長島康二" /&gt;&lt;/div&gt;
&lt;p&gt;&lt;!-- プロフィール文 --&gt;&lt;/p&gt;
&lt;div class="col-md-7 text-start"&gt;
&lt;h3 class="fw-bold text-primary mb-2"&gt;代表　長島 康二（ながしま こうじ）&lt;/h3&gt;
&lt;p class="small text-muted mb-3"&gt;Nagashima Koji ／ 読解ラボ東京 代表&lt;/p&gt;
&lt;p class="text-dark" style="line-height: 1.9;"&gt;大学一年生の時より、&lt;span class="highlight-blue"&gt;SAPIX小学部 国語科講師&lt;/span&gt;として活躍。&lt;br /&gt;
若干19歳で志望校別対策講座（SS特訓）の担当講師となり、&lt;br /&gt;
開成・麻布・女子学院などの対策講座を歴任。&lt;br /&gt;
現在は大手進学塾の麻布中学対策クラスなどで教鞭を執る。&lt;/p&gt;
&lt;p&gt;あわせて大学受験指導も担当し、&lt;br /&gt;
&lt;span class="highlight-blue"&gt;東京大学・早稲田大学&lt;/span&gt;をはじめとする難関校現代文の記述対策にも精通。&lt;br /&gt;
中堅大学対策講座まで幅広く指導している。&lt;/p&gt;
&lt;p&gt;あやふやな感覚に頼る授業ではなく、&lt;br /&gt;
「なぜその答えになるのか」を明確にする&lt;br /&gt;
&lt;span class="highlight-blue fw-bold"&gt;ロジカルな読解・解答法&lt;/span&gt;を体系化。&lt;/p&gt;
&lt;p&gt;本質から理解させるその授業は、&lt;br /&gt;
中学受験・大学受験ともに受講希望が殺到し、&lt;br /&gt;
毎年&lt;span class="highlight-blue"&gt;定員締切の講座&lt;/span&gt;が続出している。&lt;/p&gt;
&lt;/div&gt;
&lt;/div&gt;
&lt;p&gt;&lt;a class="btn btn-outline-primary btn-lg px-4 shadow-sm" href="#contact"&gt;&lt;br /&gt;
トライアル・お問い合わせはこちら&lt;br /&gt;
&lt;/a&gt;&lt;/p&gt;
&lt;/div&gt;
&lt;/section&gt;
&lt;p&gt;&lt;!-- =============================== 問い合わせフォームセクション WordPress固定ページ用 / Bootstrap5対応 =============================== --&gt;&lt;/p&gt;
&lt;section id="contact" class="py-5 bg-light"&gt;
&lt;div class="container text-center"&gt;
&lt;h2 class="fw-bold mb-4" style="font-size: 2.2rem;"&gt;&lt;span class="highlight-blue"&gt;お問い合わせ・トライアル申込&lt;/span&gt;&lt;/h2&gt;
&lt;p class="lead text-dark mb-5"&gt;まずはお気軽にご相談ください。&lt;br /&gt;
無理な勧誘や電話営業などは一切行いません。&lt;/p&gt;
&lt;p&gt;&lt;!-- Contact Form 7 ショートコード例 --&gt;&lt;/p&gt;
&lt;div class="mx-auto" style="max-width: 700px;"&gt;
&lt;div class="wpcf7 no-js" id="wpcf7-f21210-p21169-o1" lang="ja" dir="ltr" data-wpcf7-id="21210"&gt;
&lt;div class="screen-reader-response"&gt;&lt;p role="status" aria-live="polite" aria-atomic="true"&gt;&lt;/p&gt; &lt;ul&gt;&lt;/ul&gt;&lt;/div&gt;
&lt;form action="/lpjh_online/#wpcf7-f21210-p21169-o1" method="post" class="wpcf7-form init" aria-label="コンタクトフォーム" novalidate="novalidate" data-status="init"&gt;
&lt;fieldset class="hidden-fields-container"&gt;&lt;input type="hidden" name="_wpcf7" value="21210" /&gt;&lt;input type="hidden" name="_wpcf7_version" value="6.1.4" /&gt;&lt;input type="hidden" name="_wpcf7_locale" value="ja" /&gt;&lt;input type="hidden" name="_wpcf7_unit_tag" value="wpcf7-f21210-p21169-o1" /&gt;&lt;input type="hidden" name="_wpcf7_container_post" value="21169" /&gt;&lt;input type="hidden" name="_wpcf7_posted_data_hash" value="" /&gt;&lt;input type="hidden" name="_wpcf7_recaptcha_response" value="" /&gt;
&lt;/fieldset&gt;
&lt;p&gt;&lt;label&gt;ご希望内容（必須）&lt;/label&gt;&lt;br /&gt;
&lt;span class="wpcf7-form-control-wrap" data-name="purpose"&gt;&lt;select class="wpcf7-form-control wpcf7-select wpcf7-validates-as-required" aria-required="true" aria-invalid="false" name="purpose"&gt;&lt;option value="無料相談を申し込みたい"&gt;無料相談を申し込みたい&lt;/option&gt;&lt;option value="有料トライアルを受講したい"&gt;有料トライアルを受講したい&lt;/option&gt;&lt;option value="その他"&gt;その他&lt;/option&gt;&lt;/select&gt;&lt;/span&gt;
&lt;/p&gt;
&lt;p&gt;&lt;label&gt;保護者様のお名前（必須）&lt;/label&gt;&lt;br /&gt;
&lt;span class="wpcf7-form-control-wrap" data-name="parent-name"&gt;&lt;input size="40" maxlength="400" class="wpcf7-form-control wpcf7-text wpcf7-validates-as-required" aria-required="true" aria-invalid="false" placeholder="例：山田 太郎" value="" type="text" name="parent-name" /&gt;&lt;/span&gt;
&lt;/p&gt;
&lt;p&gt;&lt;label&gt;メールアドレス（必須）&lt;/label&gt;&lt;br /&gt;
&lt;span class="wpcf7-form-control-wrap" data-name="email"&gt;&lt;input size="40" maxlength="400" class="wpcf7-form-control wpcf7-email wpcf7-validates-as-required wpcf7-text wpcf7-validates-as-email" aria-required="true" aria-invalid="false" placeholder="例：example@gmail.com" value="" type="email" name="email" /&gt;&lt;/span&gt;
&lt;/p&gt;
&lt;p&gt;&lt;label&gt;電話番号（任意）&lt;/label&gt;&lt;br /&gt;
&lt;span class="wpcf7-form-control-wrap" data-name="phone"&gt;&lt;input size="40" maxlength="400" class="wpcf7-form-control wpcf7-tel wpcf7-text wpcf7-validates-as-tel" aria-invalid="false" placeholder="例：090-1234-5678" value="" type="tel" name="phone" /&gt;&lt;/span&gt;
&lt;/p&gt;
&lt;p&gt;&lt;label&gt;お問い合わせ内容（任意）&lt;/label&gt;&lt;br /&gt;
&lt;span class="wpcf7-form-control-wrap" data-name="message"&gt;&lt;textarea cols="40" rows="5" maxlength="2000" class="wpcf7-form-control wpcf7-textarea" aria-invalid="false" placeholder="ご質問やご要望などをご記入ください" name="message"&gt;&lt;/textarea&gt;&lt;/span&gt;
&lt;/p&gt;
&lt;p&gt;&lt;span class="wpcf7-form-control-wrap" data-name="privacy-consent"&gt;&lt;span class="wpcf7-form-control wpcf7-acceptance"&gt;&lt;span class="wpcf7-list-item"&gt;&lt;label&gt;&lt;input type="checkbox" name="privacy-consent" value="1" aria-invalid="false" /&gt;&lt;span class="wpcf7-list-item-label"&gt;&lt;span class="small text-muted"&gt;送信内容は当塾の個人情報保護方針に基づき適切に管理します。&lt;/span&gt;&lt;/span&gt;&lt;/label&gt;&lt;/span&gt;&lt;/span&gt;&lt;/span&gt;
&lt;/p&gt;
&lt;div class="text-center mt-4"&gt;
	&lt;p&gt;&lt;input class="wpcf7-form-control wpcf7-submit has-spinner btn btn-primary btn-lg px-5" type="submit" value="送信する" /&gt;
	&lt;/p&gt;
&lt;/div&gt;&lt;p style="display: none !important;" class="akismet-fields-container" data-prefix="_wpcf7_ak_"&gt;&lt;label&gt;&amp;#916;&lt;textarea name="_wpcf7_ak_hp_textarea" cols="45" rows="8" maxlength="100"&gt;&lt;/textarea&gt;&lt;/label&gt;&lt;input type="hidden" id="ak_js_1" name="_wpcf7_ak_js" value="41"/&gt;&lt;script&gt;document.getElementById( "ak_js_1" ).setAttribute( "value", ( new Date() ).getTime() );&lt;/script&gt;&lt;/p&gt;&lt;div class="wpcf7-response-output" aria-hidden="true"&gt;&lt;/div&gt;
&lt;/form&gt;
&lt;/div&gt;
&lt;/div&gt;
&lt;/div&gt;
&lt;/section&gt;
&lt;section class="veu_cta" id="veu_cta-20523"&gt;&lt;h1 class="cta_title"&gt;講座案内：【オンライン】完全１対１個別指導【中学受験】&lt;/h1&gt;&lt;div class="cta_body"&gt;&lt;div class="cta_body_image cta_body_image_right"&gt;&lt;a href="https://dokkai-labo.tokyo/kobetsuonline01/" target="_blank"&gt;&lt;/a&gt;&lt;/div&gt;&lt;div class="cta_body_txt image_exist"&gt;当塾で開講中の中学受験対策１対１個別指導講座をオンラインで受講可能です。教室で受ける授業さながらの授業を、個別指導オンラインでも再現しております。&lt;/div&gt;&lt;div class="cta_body_link"&gt;&lt;a href="https://dokkai-labo.tokyo/kobetsuonline01/" class="btn btn-primary btn-block btn-lg" target="_blank"&gt;【オンライン】完全１対１個別指導【中学受験】&lt;/a&gt;&lt;/div&gt;&lt;/div&gt;&lt;!--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lpjh_online%2F&amp;amp;t=%E4%B8%AD%E5%AD%A6%E5%8F%97%E9%A8%93%20%E5%9B%BD%E8%AA%9E%E3%81%AE%E5%80%8B%E5%88%A5%E6%8C%87%E5%B0%8E%E3%81%AA%E3%82%89%EF%BD%9C%E5%AE%8C%E5%85%A8%EF%BC%91%E5%AF%BE%EF%BC%91%E3%82%AA%E3%83%B3%E3%83%A9%E3%82%A4%E3%83%B3%E5%9B%BD%E8%AA%9E%E5%A1%BE%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lpjh_online%2F&amp;amp;text=%E4%B8%AD%E5%AD%A6%E5%8F%97%E9%A8%93%20%E5%9B%BD%E8%AA%9E%E3%81%AE%E5%80%8B%E5%88%A5%E6%8C%87%E5%B0%8E%E3%81%AA%E3%82%89%EF%BD%9C%E5%AE%8C%E5%85%A8%EF%BC%91%E5%AF%BE%EF%BC%91%E3%82%AA%E3%83%B3%E3%83%A9%E3%82%A4%E3%83%B3%E5%9B%BD%E8%AA%9E%E5%A1%BE%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4%B8%AD%E5%AD%A6%E5%8F%97%E9%A8%93%20%E5%9B%BD%E8%AA%9E%E3%81%AE%E5%80%8B%E5%88%A5%E6%8C%87%E5%B0%8E%E3%81%AA%E3%82%89%EF%BD%9C%E5%AE%8C%E5%85%A8%EF%BC%91%E5%AF%BE%EF%BC%91%E3%82%AA%E3%83%B3%E3%83%A9%E3%82%A4%E3%83%B3%E5%9B%BD%E8%AA%9E%E5%A1%BE%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lpjh_online%2F" target="_blank" &gt;&lt;span class="vk_icon_w_r_sns_bluesky icon_sns"&gt;&lt;/span&gt;&lt;span class="sns_txt"&gt;Bluesky&lt;/span&gt;&lt;/a&gt;&lt;/li&gt;&lt;li class="sb_copy sb_icon"&gt;&lt;button class="copy-button sb_icon_inner"data-clipboard-text="中学受験 国語の個別指導なら｜完全１対１オンライン国語塾 | 受験国語専門 読解ラボ東京 | 中学受験・大学受験対応の個別指導国語専門塾（オンライン・教室対応） https://dokkai-labo.tokyo/lpjh_online/"&gt;&lt;span class="vk_icon_w_r_sns_copy icon_sns"&gt;&lt;i class="fas fa-copy"&gt;&lt;/i&gt;&lt;/span&gt;&lt;span class="sns_txt"&gt;Copy&lt;/span&gt;&lt;/button&gt;&lt;/li&gt;&lt;/ul&gt;&lt;/div&gt;&lt;!-- [ /.socialSet ] --&gt;			
------</t>
  </si>
  <si>
    <t>https://rika-quest.com/column/nayami-light-optics/</t>
  </si>
  <si>
    <t>以下のページは不自然なワードを使用しています。
これらを適切に自然な言葉に置き換えて下さい。
なお、本文の装飾や構造は絶対に変えないでください。
【対象ページURL】
https://rika-quest.com/column/nayami-light-optics/
【検出された不自然ワード】
- 型
- 乱れ
【本文】
------
&lt;p&gt;&lt;!-- ========================================================= MC本文HTML（WordPress投稿用）｜受験理科専門塾 しゅん吉クエスト URL：https://rika-quest.com/column/nayami-light-optics/ テーマ：光の作図が苦手（悩み起点）※単元解説しない（理科のコツとカニバリ回避） ねらい：作図の流れをそろえる → 間違えやすい形の整理 → 家庭で回す サイト内回遊：悩みHub→悩み記事→物理分野/物理カテゴリ→講座/問い合わせ テーマカラー：緑（Bootstrap success） 注意：WordPress「テキスト（HTML）」で貼り付け推奨（style内に 混入するとレイアウトが乱れやすくなります） ========================================================= --&gt;&lt;/p&gt;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.rq-toc a{ text-decoration:none; }&lt;br /&gt;  .rq-toc a:hover{ text-decoration:underline; }&lt;br /&gt;  .rq-leftbar{ border-left: .35rem solid rgba(25,135,84,.55); }&lt;br /&gt;  .rq-bullets li{ margin-bottom:.35rem; }&lt;/p&gt;
&lt;p&gt;  .rq-stepno{&lt;br /&gt;    width: 2.2rem; height: 2.2rem;&lt;br /&gt;    display:inline-flex; align-items:center; justify-content:center;&lt;br /&gt;    border-radius: 999px;&lt;br /&gt;    background: rgba(25,135,84,.12);&lt;br /&gt;    color: #146c43;&lt;br /&gt;    font-weight: 800;&lt;br /&gt;    flex: 0 0 auto;&lt;br /&gt;  }&lt;/p&gt;
&lt;p&gt;  .rq-mini{&lt;br /&gt;    border: 1px solid rgba(0,0,0,.10);&lt;br /&gt;    border-radius: 1rem;&lt;br /&gt;    background: #fff;&lt;br /&gt;    box-shadow: 0 .125rem .25rem rgba(0,0,0,.06);&lt;br /&gt;  }&lt;/p&gt;
&lt;p&gt;  /* 作図の“進め方カード” */&lt;br /&gt;  .rq-flowcard{&lt;br /&gt;    border: 1px solid rgba(25,135,84,.20);&lt;br /&gt;    background: linear-gradient(180deg, rgba(25,135,84,.05), #fff);&lt;br /&gt;  }&lt;/p&gt;
&lt;p&gt;  /* “作図メモ”欄 */&lt;br /&gt;  .rq-scribble{&lt;br /&gt;    background: repeating-linear-gradient(&lt;br /&gt;      to bottom,&lt;br /&gt;      rgba(25,135,84,.06),&lt;br /&gt;      rgba(25,135,84,.06) 28px,&lt;br /&gt;      rgba(255,255,255,1) 28px,&lt;br /&gt;      rgba(255,255,255,1) 56px&lt;br /&gt;    );&lt;br /&gt;    border: 1px dashed rgba(25,135,84,.45);&lt;br /&gt;  }&lt;/p&gt;
&lt;p&gt;  /* 間違えやすい形（注意） */&lt;br /&gt;  .rq-warn{&lt;br /&gt;    border-left: .35rem solid rgba(220,53,69,.6);&lt;br /&gt;  }&lt;/p&gt;
&lt;p&gt;  /* FAQ（JS不要） */&lt;br /&gt;  .rq-faq details{&lt;br /&gt;    border: 1px solid rgba(0,0,0,.10);&lt;br /&gt;    border-radius: 1rem;&lt;br /&gt;    background: #fff;&lt;br /&gt;    overflow: hidden;&lt;br /&gt;    box-shadow: 0 .125rem .25rem rgba(0,0,0,.06);&lt;br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}&lt;br /&gt;&lt;/style&gt;
&lt;div class="container my-4"&gt;
&lt;p&gt;&lt;!-- ========================= Hero ========================== --&gt;&lt;/p&gt;
&lt;section class="rq-hero rounded-4 p-4 p-lg-5 shadow-sm mb-4"&gt;
&lt;div class="row g-4 align-items-center"&gt;
&lt;div class="col-lg-8"&gt;
&lt;div class="rq-subline small mb-2"&gt;中学受験理科／物理　テーマ：光の作図「進め方」をそろえて迷う時間を減らす&lt;/div&gt;
&lt;div class="d-flex flex-wrap gap-2 mb-2"&gt;&lt;span class="badge bg-success"&gt;悩み起点&lt;/span&gt;&lt;br /&gt;
&lt;span class="badge bg-success"&gt;作図の進め方をそろえる&lt;/span&gt;&lt;br /&gt;
&lt;span class="badge bg-success"&gt;間違えやすい形を整理&lt;/span&gt;&lt;br /&gt;
&lt;span class="badge bg-success"&gt;家庭で回す&lt;/span&gt;&lt;/div&gt;
&lt;h1 class="h3 fw-bold lh-base mb-3"&gt;光の作図が苦手な原因と見直し方｜作図の進め方をそろえて「どこから描くか」で迷わない&lt;/h1&gt;
&lt;p class="mb-2"&gt;反射・屈折の作図は、解説を見ると理解できる。&lt;br /&gt;
しかし本番では、線の引き始めで迷って、補助線が増えすぎて図が散らかる。&lt;br /&gt;
鏡・水面・レンズなど、形が変わると同じように描けなくなる。&lt;/p&gt;
&lt;p class="mb-0"&gt;光の作図で詰まるときは、知識不足よりも&lt;strong class="rq-marker"&gt;「作図の進め方」が毎回変わっている&lt;/strong&gt;ことが原因になりやすいです。&lt;br /&gt;
進め方がそろうと、形が変わっても迷う時間が減り、線の数も必要最小限で済みます。&lt;/p&gt;
&lt;/div&gt;
&lt;div class="col-lg-4"&gt;
&lt;div class="card border-0 shadow-sm rounded-4"&gt;
&lt;div class="card-body p-3 p-lg-4"&gt;
&lt;p class="fw-bold text-success mb-2"&gt;この記事で分かること&lt;/p&gt;
&lt;ul class="small mb-0 rq-bullets"&gt;
&lt;li&gt;作図が散らかる原因（3パターン）&lt;/li&gt;
&lt;li&gt;作図の順番（入口→基準→条件→決める）をそろえる&lt;/li&gt;
&lt;li&gt;間違えやすい形（鏡面・境界・曲面）でのミス回避&lt;/li&gt;
&lt;li&gt;家庭で回す練習順（短時間→週末通し）&lt;/li&gt;
&lt;/ul&gt;
&lt;/div&gt;
&lt;/div&gt;
&lt;/div&gt;
&lt;/div&gt;
&lt;div class="alert alert-success mt-4 mb-0 rounded-4 border border-success-subtle" role="alert"&gt;単元の解説ではなく、「作図の進め方」と「典型ミスの止め方」をそろえる整理です。&lt;/div&gt;
&lt;/section&gt;
&lt;p&gt;&lt;!-- ========================= 目次 ==========================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href="#s2"&gt;原因の切り分け（典型パターン3つ）&lt;/a&gt;&lt;br /&gt;
&lt;a class="list-group-item list-group-item-action" href="#s3"&gt;見直しの進め方（ステップで）&lt;/a&gt;&lt;br /&gt;
&lt;a class="list-group-item list-group-item-action" href="#s4"&gt;よくあるミスと修正（誤答例→直し方）&lt;/a&gt;&lt;br /&gt;
&lt;a class="list-group-item list-group-item-action" href="#s5"&gt;家庭での回し方（週の組み立て／チェック）&lt;/a&gt;&lt;br /&gt;
&lt;a class="list-group-item list-group-item-action" href="#s6"&gt;FAQ（よくある質問）&lt;/a&gt;&lt;br /&gt;
&lt;a class="list-group-item list-group-item-action" href="#s7"&gt;次に読む（関連記事）＋講座・問い合わせ&lt;/a&gt;&lt;/div&gt;
&lt;/div&gt;
&lt;/nav&gt;
&lt;p&gt;&lt;!-- ========================= Section 1 ========================== --&gt;&lt;/p&gt;
&lt;section class="mb-5"&gt;
&lt;h2 id="s1" class="h4 fw-bold border-bottom pb-2 mb-3"&gt;まず状況整理｜どこで詰まっているか&lt;/h2&gt;
&lt;p class="mb-3"&gt;光の作図は、公式よりも「図の処理」で点を落とすかが決まりやすい分野です。&lt;br /&gt;
まず、自分の詰まり方を3つに分けて、直すポイントを明確にします。&lt;/p&gt;
&lt;div class="row g-3"&gt;
&lt;div class="col-lg-4"&gt;
&lt;div class="rq-mini h-100 p-3 p-lg-4 rq-leftbar"&gt;
&lt;p class="fw-bold text-success mb-2"&gt;線の引き始めで止まる&lt;/p&gt;
&lt;ul class="mb-0 rq-bullets"&gt;
&lt;li&gt;どこから描けばよいか迷う&lt;/li&gt;
&lt;li&gt;補助線が増えすぎる&lt;/li&gt;
&lt;li&gt;最後に整合しなくなる&lt;/li&gt;
&lt;/ul&gt;
&lt;/div&gt;
&lt;/div&gt;
&lt;div class="col-lg-4"&gt;
&lt;div class="rq-mini h-100 p-3 p-lg-4 rq-leftbar"&gt;
&lt;p class="fw-bold text-success mb-2"&gt;基準（面・法線）が曖昧&lt;/p&gt;
&lt;ul class="mb-0 rq-bullets"&gt;
&lt;li&gt;どの面で反射/屈折しているかズレる&lt;/li&gt;
&lt;li&gt;法線の位置を間違える&lt;/li&gt;
&lt;li&gt;角度の対応が散らかる&lt;/li&gt;
&lt;/ul&gt;
&lt;/div&gt;
&lt;/div&gt;
&lt;div class="col-lg-4"&gt;
&lt;div class="alert alert-success rounded-4 border border-success-subtle h-100 mb-0" role="alert"&gt;
&lt;p class="fw-bold mb-2"&gt;条件の読み落とし&lt;/p&gt;
&lt;p class="mb-0"&gt;「入射方向」「境界（空気/水）」「鏡の向き」などの条件が抜けると、&lt;br /&gt;
作図は合っているように見えても結論が散らかります。&lt;/p&gt;
&lt;/div&gt;
&lt;/div&gt;
&lt;/div&gt;
&lt;div class="alert alert-success rounded-4 border border-success-subtle mt-3 mb-0" role="alert"&gt;図そのものを描き直す段階で止まる場合は、&lt;br /&gt;
&lt;a class="link-success fw-bold" href="https://rika-quest.com/column/nayami-physics-diagram/"&gt;物理の図が描けない（図→関係→式をそろえる）&lt;/a&gt;&lt;br /&gt;
を先に整理すると、作図の入り口が作りやすくなります。&lt;/div&gt;
&lt;/section&gt;
&lt;p&gt;&lt;!-- ========================= Section 2 ========================== --&gt;&lt;/p&gt;
&lt;section class="mb-5"&gt;
&lt;h2 id="s2" class="h4 fw-bold border-bottom pb-2 mb-3"&gt;原因の切り分け（典型パターン3つ）&lt;/h2&gt;
&lt;div class="row g-3"&gt;
&lt;div class="col-lg-4"&gt;
&lt;div class="card rounded-4 shadow-sm h-100"&gt;
&lt;div class="card-body p-3 p-lg-4"&gt;
&lt;p&gt;&lt;span class="badge bg-success mb-2"&gt;原因①&lt;/span&gt;&lt;/p&gt;
&lt;h3 class="h6 fw-bold mb-2"&gt;作図の順番が毎回変わる（場当たりで線を増やす）&lt;/h3&gt;
&lt;p class="mb-0"&gt;同じ問題でも、引き始めを毎回変えると補助線が増え、図が複雑化します。&lt;br /&gt;
結果として「合っているはずなのに確信が持てない」状態になりやすいです。&lt;/p&gt;
&lt;/div&gt;
&lt;/div&gt;
&lt;/div&gt;
&lt;div class="col-lg-4"&gt;
&lt;div class="card rounded-4 shadow-sm h-100"&gt;
&lt;div class="card-body p-3 p-lg-4"&gt;
&lt;p&gt;&lt;span class="badge bg-success mb-2"&gt;原因②&lt;/span&gt;&lt;/p&gt;
&lt;h3 class="h6 fw-bold mb-2"&gt;基準がズレる（どの面・どの点で起きるかがそろっていない）&lt;/h3&gt;
&lt;p class="mb-0"&gt;反射・屈折は「どの境界で」「どの点で」起きているかが基準です。&lt;br /&gt;
基準が曖昧だと、法線や角度の対応が散らかります。&lt;/p&gt;
&lt;/div&gt;
&lt;/div&gt;
&lt;/div&gt;
&lt;div class="col-lg-4"&gt;
&lt;div class="card rounded-4 shadow-sm h-100"&gt;
&lt;div class="card-body p-3 p-lg-4"&gt;
&lt;p&gt;&lt;span class="badge bg-success mb-2"&gt;原因③&lt;/span&gt;&lt;/p&gt;
&lt;h3 class="h6 fw-bold mb-2"&gt;形が変わると別問題に見える（典型形の整理不足）&lt;/h3&gt;
&lt;p class="mb-0"&gt;鏡面、水面、境界、曲面など、見た目が変わると進め方が飛びやすくなります。&lt;br /&gt;
「形の違い」を「同じ進め方」で処理できるように整理すると安定します。&lt;/p&gt;
&lt;/div&gt;
&lt;/div&gt;
&lt;/div&gt;
&lt;/div&gt;
&lt;div class="alert alert-success rounded-4 border border-success-subtle mt-3 mb-0" role="alert"&gt;「グラフや表が混ざると状況が追えない」場合は、&lt;br /&gt;
&lt;a class="link-success fw-bold" href="https://rika-quest.com/column/nayami-physics-graph/"&gt;物理のグラフが読めないときの整理&lt;/a&gt;&lt;br /&gt;
を先に固めると、条件の抜けが減ります。&lt;/div&gt;
&lt;/section&gt;
&lt;p&gt;&lt;!-- ========================= Section 3 ========================== --&gt;&lt;/p&gt;
&lt;section class="mb-5"&gt;
&lt;h2 id="s3" class="h4 fw-bold border-bottom pb-2 mb-3"&gt;見直しの進め方（ステップで）&lt;/h2&gt;
&lt;p class="mb-3"&gt;光の作図は、知識を増やすよりも&lt;strong class="rq-marker"&gt;作図の順番&lt;/strong&gt;をそろえる方が効果が出やすいです。&lt;br /&gt;
ここでは「入口→基準→条件→決める」の流れにそろえます。&lt;/p&gt;
&lt;div class="row g-3"&gt;
&lt;p&gt;&lt;!-- Step 1 --&gt;&lt;/p&gt;
&lt;div class="col-lg-6"&gt;
&lt;div class="card rounded-4 shadow-sm h-100 rq-leftbar rq-flowcard"&gt;
&lt;div class="card-body p-3 p-lg-4"&gt;
&lt;div class="d-flex align-items-start gap-3 mb-2"&gt;
&lt;div class="rq-stepno"&gt;1&lt;/div&gt;
&lt;div&gt;
&lt;h3 class="h6 fw-bold mb-1"&gt;入口を決める（光線は「入る向き」から始める）&lt;/h3&gt;
&lt;p class="mb-0"&gt;まず、光が「どちらから来るか」を決めます。作図の線は、入口が決まると迷う時間が減ります。&lt;br /&gt;
「とりあえず線を引く」をやめて、入口をそろえます。&lt;/p&gt;
&lt;/div&gt;
&lt;/div&gt;
&lt;div class="alert alert-success rounded-4 border border-success-subtle mb-0" role="alert"&gt;&lt;span class="badge bg-success me-2"&gt;チェック&lt;/span&gt;&lt;br /&gt;
入射する向き（矢印）が書けているか。&lt;/div&gt;
&lt;/div&gt;
&lt;/div&gt;
&lt;/div&gt;
&lt;p&gt;&lt;!-- Step 2 --&gt;&lt;/p&gt;
&lt;div class="col-lg-6"&gt;
&lt;div class="card rounded-4 shadow-sm h-100 rq-leftbar rq-flowcard"&gt;
&lt;div class="card-body p-3 p-lg-4"&gt;
&lt;div class="d-flex align-items-start gap-3 mb-2"&gt;
&lt;div class="rq-stepno"&gt;2&lt;/div&gt;
&lt;div&gt;
&lt;h3 class="h6 fw-bold mb-1"&gt;基準を作る（境界と「点」を決める）&lt;/h3&gt;
&lt;p class="mb-0"&gt;反射・屈折は「どの面で」「どの点で」起きるかが基準です。&lt;br /&gt;
まず境界（鏡面/水面など）と、光が当たる点を決めます。&lt;/p&gt;
&lt;/div&gt;
&lt;/div&gt;
&lt;div class="rq-mini rq-scribble p-3"&gt;
&lt;p class="small fw-bold text-success mb-2"&gt;作図メモ（最低限）&lt;/p&gt;
&lt;ul class="small mb-0 rq-bullets"&gt;
&lt;li&gt;境界（面）＝どこで起きるか&lt;/li&gt;
&lt;li&gt;点＝どこで曲がる/跳ね返るか&lt;/li&gt;
&lt;li&gt;この2つが決まってから次へ&lt;/li&gt;
&lt;/ul&gt;
&lt;/div&gt;
&lt;/div&gt;
&lt;/div&gt;
&lt;/div&gt;
&lt;p&gt;&lt;!-- Step 3 --&gt;&lt;/p&gt;
&lt;div class="col-lg-12"&gt;
&lt;div class="card rounded-4 shadow-sm rq-leftbar rq-flowcard"&gt;
&lt;div class="card-body p-3 p-lg-4"&gt;
&lt;div class="d-flex align-items-start gap-3 mb-2"&gt;
&lt;div class="rq-stepno"&gt;3&lt;/div&gt;
&lt;div&gt;
&lt;h3 class="h6 fw-bold mb-1"&gt;条件を短文化する（増える線を止める）&lt;/h3&gt;
&lt;p class="mb-0"&gt;作図が散らかるのは、条件が図に反映されていないまま線を増やすからです。&lt;br /&gt;
次の3点を短文にしてから線を引きます。&lt;/p&gt;
&lt;/div&gt;
&lt;/div&gt;
&lt;div class="table-responsive"&gt;
&lt;table class="table table-bordered align-middle bg-white rounded-4 overflow-hidden mb-0"&gt;
&lt;thead class="table-success"&gt;
&lt;tr&gt;
&lt;th style="width: 28%;"&gt;短文化する項目&lt;/th&gt;
&lt;th&gt;書く短文（例）&lt;/th&gt;
&lt;th style="width: 28%;"&gt;次の操作&lt;/th&gt;
&lt;/tr&gt;
&lt;/thead&gt;
&lt;tbody&gt;
&lt;tr&gt;
&lt;th class="text-success"&gt;方向&lt;/th&gt;
&lt;td&gt;（左から右へ入射する）&lt;/td&gt;
&lt;td&gt;入口の矢印をそろえる&lt;/td&gt;
&lt;/tr&gt;
&lt;tr&gt;
&lt;th class="text-success"&gt;境界&lt;/th&gt;
&lt;td&gt;（空気→水／水→空気）&lt;/td&gt;
&lt;td&gt;屈折の向きを判断しやすくする&lt;/td&gt;
&lt;/tr&gt;
&lt;tr&gt;
&lt;th class="text-success"&gt;ゴール&lt;/th&gt;
&lt;td&gt;（この点に届く／この位置に像）&lt;/td&gt;
&lt;td&gt;不要な補助線を増やさない&lt;/td&gt;
&lt;/tr&gt;
&lt;/tbody&gt;
&lt;/table&gt;
&lt;/div&gt;
&lt;div class="alert alert-success rounded-4 border border-success-subtle mt-3 mb-0" role="alert"&gt;&lt;span class="badge bg-success me-2"&gt;ポイント&lt;/span&gt;&lt;br /&gt;
条件が短文化できると、引くべき線が絞れます。線を増やす前に、条件を決めます。&lt;/div&gt;
&lt;/div&gt;
&lt;/div&gt;
&lt;/div&gt;
&lt;p&gt;&lt;!-- Step 4 --&gt;&lt;/p&gt;
&lt;div class="col-lg-6"&gt;
&lt;div class="card rounded-4 shadow-sm h-100 rq-leftbar rq-flowcard"&gt;
&lt;div class="card-body p-3 p-lg-4"&gt;
&lt;div class="d-flex align-items-start gap-3 mb-2"&gt;
&lt;div class="rq-stepno"&gt;4&lt;/div&gt;
&lt;div&gt;
&lt;h3 class="h6 fw-bold mb-1"&gt;決める作業をする（線は“決めるため”に引く）&lt;/h3&gt;
&lt;p class="mb-0"&gt;補助線は、状況を増やすためではなく「決める」ために引きます。&lt;br /&gt;
何を決めたいのかを決めてから線を足すと、図が散らかりにくくなります。&lt;/p&gt;
&lt;/div&gt;
&lt;/div&gt;
&lt;div class="alert alert-success rounded-4 border border-success-subtle mb-0" role="alert"&gt;&lt;span class="badge bg-success me-2"&gt;目標&lt;/span&gt;&lt;br /&gt;
1本線を増やすたびに「何が決まったか」を言える状態にする。&lt;/div&gt;
&lt;/div&gt;
&lt;/div&gt;
&lt;/div&gt;
&lt;p&gt;&lt;!-- Step 5 --&gt;&lt;/p&gt;
&lt;div class="col-lg-6"&gt;
&lt;div class="card rounded-4 shadow-sm h-100 rq-leftbar rq-flowcard"&gt;
&lt;div class="card-body p-3 p-lg-4"&gt;
&lt;div class="d-flex align-items-start gap-3 mb-2"&gt;
&lt;div class="rq-stepno"&gt;5&lt;/div&gt;
&lt;div&gt;
&lt;h3 class="h6 fw-bold mb-1"&gt;検算は「入口・境界・ゴール」の3点だけ&lt;/h3&gt;
&lt;p class="mb-0"&gt;見直しが長いと時間切れになります。光の作図は、&lt;br /&gt;
入口（方向）／境界（面と点）／ゴール（到達条件）だけを短く確認します。&lt;/p&gt;
&lt;/div&gt;
&lt;/div&gt;
&lt;ul class="mb-0 rq-bullets"&gt;
&lt;li&gt;入口の向きが条件どおりか&lt;/li&gt;
&lt;li&gt;境界の点がズレていないか&lt;/li&gt;
&lt;li&gt;ゴール（届く/像の位置）の条件が反映されているか&lt;/li&gt;
&lt;/ul&gt;
&lt;/div&gt;
&lt;/div&gt;
&lt;/div&gt;
&lt;/div&gt;
&lt;p&gt;&lt;!-- 任意（単元直リンク最大1本） --&gt;&lt;/p&gt;
&lt;div class="alert alert-success rounded-4 border border-success-subtle mt-3 mb-0" role="alert"&gt;反射・屈折の典型例を「コツ（単元側）」で確認したい場合のみ、こちらへ：&lt;br /&gt;
&lt;a class="link-success fw-bold" href="https://rika-quest.com/column/reflectionandrefraction/"&gt;光の反射と屈折（典型の整理）&lt;/a&gt;&lt;br /&gt;
（単元直リンクは必要時のみ）&lt;/div&gt;
&lt;/section&gt;
&lt;p&gt;&lt;!-- ========================= Section 4 ========================== --&gt;&lt;/p&gt;
&lt;section class="mb-5"&gt;
&lt;h2 id="s4" class="h4 fw-bold border-bottom pb-2 mb-3"&gt;よくあるミスと修正（誤答例→直し方）&lt;/h2&gt;
&lt;div class="row g-3"&gt;
&lt;div class="col-lg-6"&gt;
&lt;div class="card rounded-4 shadow-sm h-100 rq-warn"&gt;
&lt;div class="card-body p-3 p-lg-4"&gt;
&lt;div class="d-flex flex-wrap gap-2 align-items-center mb-2"&gt;
&lt;p&gt;&lt;span class="badge bg-danger"&gt;典型ミス&lt;/span&gt;&lt;/p&gt;
&lt;h3 class="h6 fw-bold mb-0"&gt;入口が曖昧で、線を引き始める&lt;/h3&gt;
&lt;/div&gt;
&lt;p class="mb-3"&gt;最初に入口（入射方向）を決めないと、後から修正が増えて図が散らかります。&lt;br /&gt;
「合っていそうな線」を増やすほど迷う時間が増えます。&lt;/p&gt;
&lt;div class="alert alert-success rounded-4 border border-success-subtle mb-0" role="alert"&gt;&lt;span class="badge bg-success me-2"&gt;直し方&lt;/span&gt;&lt;br /&gt;
入口の矢印（どちらから来るか）を先に書く。矢印がない状態で線を増やさない。&lt;/div&gt;
&lt;/div&gt;
&lt;/div&gt;
&lt;/div&gt;
&lt;div class="col-lg-6"&gt;
&lt;div class="card rounded-4 shadow-sm h-100 rq-warn"&gt;
&lt;div class="card-body p-3 p-lg-4"&gt;
&lt;div class="d-flex flex-wrap gap-2 align-items-center mb-2"&gt;
&lt;p&gt;&lt;span class="badge bg-danger"&gt;典型ミス&lt;/span&gt;&lt;/p&gt;
&lt;h3 class="h6 fw-bold mb-0"&gt;境界（面）と点がズレる&lt;/h3&gt;
&lt;/div&gt;
&lt;p class="mb-3"&gt;作図の基準は「どの面で」「どの点で」起きるかです。&lt;br /&gt;
点がズレると、角度や到達条件が合わなくなります。&lt;/p&gt;
&lt;div class="alert alert-success rounded-4 border border-success-subtle mb-0" role="alert"&gt;&lt;span class="badge bg-success me-2"&gt;直し方&lt;/span&gt;&lt;br /&gt;
境界の点を先に決め、点が決まってから線を引く。点が増えたら一度戻る。&lt;/div&gt;
&lt;/div&gt;
&lt;/div&gt;
&lt;/div&gt;
&lt;div class="col-lg-12"&gt;
&lt;div class="card rounded-4 shadow-sm rq-warn"&gt;
&lt;div class="card-body p-3 p-lg-4"&gt;
&lt;div class="d-flex flex-wrap gap-2 align-items-center mb-2"&gt;
&lt;p&gt;&lt;span class="badge bg-danger"&gt;典型ミス&lt;/span&gt;&lt;/p&gt;
&lt;h3 class="h6 fw-bold mb-0"&gt;条件を図に反映しないまま補助線を増やす&lt;/h3&gt;
&lt;/div&gt;
&lt;p class="mb-3"&gt;「空気→水」「水→空気」「鏡の向き」「ゴールの点」などの条件が短文化できていないと、&lt;br /&gt;
補助線が“確認”ではなく“試行錯誤”になります。図が複雑化して散らかりやすくなります。&lt;/p&gt;
&lt;div class="alert alert-success rounded-4 border border-success-subtle mb-0" role="alert"&gt;&lt;span class="badge bg-success me-2"&gt;直し方&lt;/span&gt;&lt;br /&gt;
条件を短文（方向・境界・ゴール）にしてから作図へ。線を1本増やすたびに「何が決まったか」を確認する。&lt;/div&gt;
&lt;/div&gt;
&lt;/div&gt;
&lt;/div&gt;
&lt;/div&gt;
&lt;/section&gt;
&lt;p&gt;&lt;!-- ========================= Section 5 ========================== --&gt;&lt;/p&gt;
&lt;section class="mb-5"&gt;
&lt;h2 id="s5" class="h4 fw-bold border-bottom pb-2 mb-3"&gt;家庭での回し方（週の組み立て／チェック）&lt;/h2&gt;
&lt;p class="mb-3"&gt;光の作図は、難問を粘るよりも&lt;strong class="rq-marker"&gt;順番をそろえる（入口→基準→条件→決める）&lt;/strong&gt;を短時間で反復する方が安定します。&lt;br /&gt;
平日は“順番だけ”、週末に“通し”を入れます。&lt;/p&gt;
&lt;div class="table-responsive"&gt;
&lt;table class="table table-bordered align-middle bg-white rounded-4 overflow-hidden"&gt;
&lt;thead class="table-success"&gt;
&lt;tr&gt;
&lt;th style="width: 26%;"&gt;区分&lt;/th&gt;
&lt;th&gt;やること&lt;/th&gt;
&lt;th style="width: 30%;"&gt;チェック（合格基準）&lt;/th&gt;
&lt;/tr&gt;
&lt;/thead&gt;
&lt;tbody&gt;
&lt;tr&gt;
&lt;th class="text-success"&gt;平日（短時間）&lt;/th&gt;
&lt;td&gt;1問：入口の矢印→境界の点→条件短文（方向/境界/ゴール）まで&lt;/td&gt;
&lt;td&gt;補助線を増やす前に条件短文が書けている&lt;/td&gt;
&lt;/tr&gt;
&lt;tr&gt;
&lt;th class="text-success"&gt;週末（通し）&lt;/th&gt;
&lt;td&gt;3〜5問：条件短文→作図→結論（検算は3点チェック）&lt;/td&gt;
&lt;td&gt;図が複雑化せず、線の追加が“決めるため”になっている&lt;/td&gt;
&lt;/tr&gt;
&lt;tr&gt;
&lt;th class="text-success"&gt;見直し&lt;/th&gt;
&lt;td&gt;入口・境界・ゴールが条件どおりかを確認&lt;/td&gt;
&lt;td&gt;点ズレ・入口ズレの再発が減る&lt;/td&gt;
&lt;/tr&gt;
&lt;/tbody&gt;
&lt;/table&gt;
&lt;/div&gt;
&lt;p class="mb-0"&gt;光の作図は物理の中でも「図で点を落とすかが決まる」分野です。&lt;br /&gt;
物理全体の動線は&lt;br /&gt;
&lt;a class="link-success fw-bold" href="https://rika-quest.com/ct/物理/"&gt;物理カテゴリ&lt;/a&gt; と&lt;br /&gt;
&lt;a class="link-success fw-bold" href="https://rika-quest.com/column/physics/"&gt;物理分野ページ&lt;/a&gt;&lt;br /&gt;
から戻すと、必要な記事へ辿り直しやすくなります。&lt;/p&gt;
&lt;/section&gt;
&lt;p&gt;&lt;!-- ========================= Section 6（FAQ：JS不要） ========================== --&gt;&lt;/p&gt;
&lt;section class="mb-5"&gt;
&lt;h2 id="s6" class="h4 fw-bold border-bottom pb-2 mb-3"&gt;FAQ（よくある質問）&lt;/h2&gt;
&lt;div class="rq-faq d-grid gap-3"&gt;
&lt;details&gt;
&lt;summary&gt;&lt;span class="badge bg-success rounded-pill flex-shrink-0"&gt;Q&lt;/span&gt;作図は理解できるのに、テストだと散らかります&lt;/summary&gt;
&lt;div class="p-3"&gt;多くは知識不足ではなく、作図の順番がそろっていないことが原因です。&lt;br /&gt;
入口（矢印）→境界の点→条件短文（方向/境界/ゴール）を毎回同じ順で行うと、&lt;br /&gt;
補助線の増えすぎが減り、図が安定します。&lt;/div&gt;
&lt;/details&gt;
&lt;details&gt;
&lt;summary&gt;&lt;span class="badge bg-success rounded-pill flex-shrink-0"&gt;Q&lt;/span&gt;補助線を引くほど分からなくなります&lt;/summary&gt;
&lt;div class="p-3"&gt;補助線が“決めるため”ではなく“試行錯誤”になっている状態です。&lt;br /&gt;
先に条件を短文でそろえ、線を1本増やすたびに「何が決まったか」を確認すると、&lt;br /&gt;
図が複雑化しにくくなります。&lt;/div&gt;
&lt;/details&gt;
&lt;details&gt;
&lt;summary&gt;&lt;span class="badge bg-success rounded-pill flex-shrink-0"&gt;Q&lt;/span&gt;法線や角度の対応でミスします&lt;/summary&gt;
&lt;div class="p-3"&gt;基準（どの面で・どの点で起きるか）がズレている可能性があります。&lt;br /&gt;
境界の点を先に決め、点が決まってから線を引く順にすると、角度の対応が散らかりにくくなります。&lt;/div&gt;
&lt;/details&gt;
&lt;details&gt;
&lt;summary&gt;&lt;span class="badge bg-success rounded-pill flex-shrink-0"&gt;Q&lt;/span&gt;グラフや表が混ざると条件が抜けます&lt;/summary&gt;
&lt;div class="p-3"&gt;条件整理がボトルネックの可能性があります。&lt;br /&gt;
先に「軸→単位→比較」を短文化できると、作図の前提が安定します。&lt;br /&gt;
&lt;a class="link-success fw-bold" href="https://rika-quest.com/column/nayami-physics-graph/"&gt;物理のグラフが読めないときの整理&lt;/a&gt;&lt;br /&gt;
も合わせて確認してください。&lt;/div&gt;
&lt;/details&gt;
&lt;details&gt;
&lt;summary&gt;&lt;span class="badge bg-success rounded-pill flex-shrink-0"&gt;Q&lt;/span&gt;図を描くのが苦手で、作図以前で止まります&lt;/summary&gt;
&lt;div class="p-3"&gt;光だけでなく、物理全般の「図→関係→式」の流れがそろっていないかもしれません。&lt;br /&gt;
入口の作り方（どこから描くか）を整理するなら&lt;br /&gt;
&lt;a class="link-success fw-bold" href="https://rika-quest.com/column/nayami-physics-diagram/"&gt;物理の図が描けない（図→関係→式をそろえる）&lt;/a&gt;&lt;br /&gt;
を先に固めると進めやすくなります。&lt;/div&gt;
&lt;/details&gt;
&lt;/div&gt;
&lt;/section&gt;
&lt;p&gt;&lt;!-- ========================= Section 7（関連記事＋CTA） ========================== --&gt;&lt;/p&gt;
&lt;section class="mb-4"&gt;
&lt;h2 id="s7" class="h4 fw-bold border-bottom pb-2 mb-3"&gt;次に読む（関連記事）＋講座・問い合わせ&lt;/h2&gt;
&lt;div class="row g-3"&gt;
&lt;div class="col-lg-6"&gt;
&lt;div class="card rounded-4 shadow-sm h-100"&gt;
&lt;div class="card-body p-3 p-lg-4"&gt;
&lt;p class="fw-bold text-success mb-2"&gt;悩みから辿る（Hub / 物理）&lt;/p&gt;
&lt;div class="list-group"&gt;&lt;a class="list-group-item list-group-item-action" href="https://rika-quest.com/column/science-nayami/"&gt;理科の悩み一覧（Hub）&lt;/a&gt;&lt;br /&gt;
&lt;a class="list-group-item list-group-item-action" href="https://rika-quest.com/ct/物理/"&gt;物理カテゴリ（悩み・コツを横断）&lt;/a&gt;&lt;br /&gt;
&lt;a class="list-group-item list-group-item-action" href="https://rika-quest.com/column/physics/"&gt;物理分野ページ（全体の地図）&lt;/a&gt;&lt;br /&gt;
&lt;a class="list-group-item list-group-item-action" href="https://rika-quest.com/column/"&gt;理科コラム一覧&lt;/a&gt;&lt;br /&gt;
&lt;a class="list-group-item list-group-item-action" href="https://rika-quest.com/ct/理科のコツ/"&gt;理科のコツ（カテゴリ）&lt;/a&gt;&lt;/div&gt;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href="https://rika-quest.com/column/nayami-physics-diagram/"&gt;物理の図が描けない（図→関係→式をそろえる）&lt;/a&gt;&lt;br /&gt;
&lt;a class="list-group-item list-group-item-action" href="https://rika-quest.com/column/nayami-physics-graph/"&gt;物理のグラフが読めないときの整理&lt;/a&gt;&lt;/div&gt;
&lt;/div&gt;
&lt;/div&gt;
&lt;/div&gt;
&lt;/div&gt;
&lt;div class="card rounded-4 shadow-sm border-success-subtle mt-3"&gt;
&lt;div class="card-body p-3 p-lg-4"&gt;
&lt;p class="fw-bold text-success mb-2"&gt;作図の進め方をそろえるところから一緒に整理したい方へ（無理のない案内）&lt;/p&gt;
&lt;p class="mb-3"&gt;光の作図は、正しい知識があっても「入口→基準→条件→決める」の順が散らかると、&lt;br /&gt;
迷う時間と線の増えすぎで点を落としやすい分野です。&lt;br /&gt;
まずは、入口の矢印と条件短文化をそろえてください。&lt;br /&gt;
それでも不安定な場合は、問題を見ながら「どこで散らかるか（入口/基準/条件/決める/検算）」を切り分けて、&lt;br /&gt;
得点につながる作図の進め方を定着させる個別指導も選択肢になります。&lt;/p&gt;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&lt;p&gt;&amp;nbsp;&lt;/p&gt;
------</t>
  </si>
  <si>
    <t>https://dokkai-labo.tokyo/blog/yosyu_series_05j017-2/</t>
  </si>
  <si>
    <t>以下のページは不自然なワードを使用しています。
これらを適切に自然な言葉に置き換えて下さい。
なお、本文の装飾や構造は絶対に変えないでください。
【対象ページURL】
https://dokkai-labo.tokyo/blog/yosyu_series_05j017-2/
【検出された不自然ワード】
- 型
【本文】
------
&lt;div class="container my-4"&gt;
&lt;section class="p-3 p-md-4 mb-4 rounded-3 border bg-light"&gt;
&lt;div class="d-flex flex-column gap-2"&gt;
&lt;div class="d-flex flex-wrap align-items-center gap-2"&gt;&lt;span class="badge bg-primary"&gt;予習シリーズ&lt;/span&gt;&lt;br /&gt;
&lt;span class="badge bg-secondary"&gt;小5 上巻&lt;/span&gt;&lt;br /&gt;
&lt;span class="badge bg-dark"&gt;第17回・発展問題&lt;/span&gt;&lt;br /&gt;
&lt;span class="badge bg-info text-dark"&gt;説明文（はやぶさの帰還）&lt;/span&gt;&lt;/div&gt;
&lt;h1 class="h3 mb-1 fw-bold"&gt;【解説まとめ】「問題指摘型」を脱し「解決主導型」で読み解く&lt;/h1&gt;
&lt;p class="mb-0"&gt;受験国語専門「読解ラボ東京」代表・長島によるライブ解説（小5 上巻 第17回・発展問題）の要点を整理しました。&lt;br class="d-none d-md-block" /&gt;今回の核は、できない理由を探す「ブレーキ」を外し、どうすればできるかを考える&lt;strong&gt;「解決主導型」&lt;/strong&gt;の論理。そして指示語の正解が後ろに眠る&lt;strong&gt;「後方指し」&lt;/strong&gt;の攻略です。&lt;/p&gt;
&lt;/div&gt;
&lt;/section&gt;
&lt;section id="movie" class="mb-4"&gt;
&lt;div class="d-flex align-items-center justify-content-between flex-wrap gap-2 mb-2"&gt;
&lt;h2 class="h4 mb-0"&gt;解説動画（ライブ配信）&lt;/h2&gt;
&lt;p&gt;&lt;small class="text-muted"&gt;※181〜183ページの内容を解説しています。&lt;/small&gt;&lt;/p&gt;
&lt;/div&gt;
&lt;div class="row g-3"&gt;
&lt;div class="col-12"&gt;
&lt;div class="p-2 rounded-3 border bg-white h-100"&gt;
&lt;div class="d-flex align-items-center justify-content-between gap-2 mb-2"&gt;
&lt;div class="fw-bold ps-2"&gt;第17回：発展問題（181〜183ページ 徹底解説）&lt;/div&gt;
&lt;/div&gt;
&lt;div class="ratio ratio-16x9 embed-responsive embed-responsive-16by9 rounded-3 border overflow-hidden shadow-sm"&gt;&lt;iframe class="embed-responsive-item" title="予習シリーズ 小5 上巻 第17回 解説（読解ラボ東京）" src="https://www.youtube.com/embed/5A3fhA74Lkw" allowfullscreen="allowfullscreen"&gt;&lt;/iframe&gt;&lt;/div&gt;
&lt;/div&gt;
&lt;/div&gt;
&lt;/div&gt;
&lt;/section&gt;
&lt;section id="toc" class="mb-4"&gt;
&lt;h2 class="h4"&gt;目次&lt;/h2&gt;
&lt;div class="row g-3"&gt;
&lt;div class="col-12 col-md-6"&gt;
&lt;div class="list-group"&gt;&lt;a class="list-group-item list-group-item-action" href="#core-method"&gt;1. 読解の核：「解決主導型」の思考&lt;/a&gt;&lt;br /&gt;
&lt;a class="list-group-item list-group-item-action" href="#problem-cards"&gt;2. 問題別ポイント解説&lt;/a&gt;&lt;/div&gt;
&lt;/div&gt;
&lt;div class="col-12 col-md-6"&gt;
&lt;div class="list-group"&gt;&lt;a class="list-group-item list-group-item-action" href="#homework"&gt;3. 家庭学習の回し方（再現の流れ）&lt;/a&gt;&lt;br /&gt;
&lt;a class="list-group-item list-group-item-action" href="#faq"&gt;4. よくあるつまずき（FAQ）&lt;/a&gt;&lt;br /&gt;
&lt;a class="list-group-item list-group-item-action" href="#cta"&gt;5. 個別指導のご案内&lt;/a&gt;&lt;/div&gt;
&lt;/div&gt;
&lt;/div&gt;
&lt;/section&gt;
&lt;section id="core-method" class="mb-4"&gt;
&lt;h2 class="h4"&gt;1. 読解の核：「解決主導型（ソリューション・ドリブン）」を掴む&lt;/h2&gt;
&lt;div class="row g-3"&gt;
&lt;div class="col-12 col-md-6"&gt;
&lt;div class="card border-0 shadow-sm h-100"&gt;
&lt;div class="card-body"&gt;
&lt;h3 class="h6 mb-2 fw-bold"&gt;問題指摘型（ブレーキ）&lt;/h3&gt;
&lt;ul class="mb-0 small"&gt;
&lt;li&gt;&lt;strong&gt;定義&lt;/strong&gt;：前例がないことや、失敗の可能性など「できない理由」を並べる姿勢。&lt;/li&gt;
&lt;li&gt;&lt;strong&gt;本文の例&lt;/strong&gt;：55行目「そんなことをした人はいない」という発言。&lt;/li&gt;
&lt;li&gt;&lt;strong&gt;結果&lt;/strong&gt;：足元（問題）ばかりを見てしまい、新しい可能性にブレーキをかける。&lt;/li&gt;
&lt;/ul&gt;
&lt;/div&gt;
&lt;/div&gt;
&lt;/div&gt;
&lt;div class="col-12 col-md-6"&gt;
&lt;div class="card border-0 shadow-sm h-100 bg-white"&gt;
&lt;div class="card-body"&gt;
&lt;h3 class="h6 mb-2 fw-bold text-primary"&gt;解決主導型（アクセル）&lt;/h3&gt;
&lt;div class="small"&gt;
&lt;div class="d-flex gap-2 mb-1"&gt;&lt;span class="badge bg-primary"&gt;定義&lt;/span&gt; 「どうすれば解決できるか」という目的から逆算して策を練る。&lt;/div&gt;
&lt;div class="d-flex gap-2 mb-1"&gt;&lt;span class="badge bg-primary"&gt;実例&lt;/span&gt; 故障個所の違うエンジンを繋ぎ、一基として復活させた奇策。&lt;/div&gt;
&lt;div class="d-flex gap-2"&gt;&lt;span class="badge bg-dark text-white"&gt;着地&lt;/span&gt; &lt;strong&gt;「足元ばかり見るな」&lt;/strong&gt;という父の教えの真意。&lt;/div&gt;
&lt;/div&gt;
&lt;/div&gt;
&lt;/div&gt;
&lt;/div&gt;
&lt;/div&gt;
&lt;div class="alert alert-info mt-3 mb-0"&gt;&lt;strong&gt;ポイント：&lt;/strong&gt;はやぶさの帰還は、この解決主導の論理が、前例のない困難を「奇跡」へと変えた結果です。&lt;/div&gt;
&lt;/section&gt;
&lt;section id="story-cards" class="mb-4"&gt;
&lt;div class="d-flex align-items-center justify-content-between flex-wrap gap-2 mb-3"&gt;
&lt;h2 class="h4 mb-0"&gt;2. 問題別ポイント解説&lt;/h2&gt;
&lt;p&gt;&lt;span class="badge bg-info text-dark"&gt;第十七回&lt;/span&gt;&lt;/p&gt;
&lt;/div&gt;
&lt;div class="row g-3"&gt;
&lt;div class="col-12 col-md-6"&gt;
&lt;div class="card border-0 shadow-sm h-100 border-start border-primary border-4"&gt;
&lt;div class="card-body"&gt;
&lt;div class="d-flex justify-content-between align-items-start gap-2"&gt;
&lt;h3 class="h5 mb-2"&gt;問七：傍線⑥「奇跡的」の内容&lt;/h3&gt;
&lt;p&gt;&lt;span class="badge bg-secondary"&gt;内容説明&lt;/span&gt;&lt;/p&gt;
&lt;/div&gt;
&lt;ul class="mb-0 small"&gt;
&lt;li&gt;&lt;strong&gt;手段&lt;/strong&gt;：故障個所の異なるエンジンを組み合わせ、一基としてよみがえらせた。&lt;/li&gt;
&lt;li&gt;&lt;strong&gt;結果&lt;/strong&gt;：それにより、絶望的だった「はやぶさ」が地球への帰還を果たしたこと。&lt;/li&gt;
&lt;li&gt;&lt;strong&gt;鉄則&lt;/strong&gt;：記述には必ず&lt;strong&gt;「手段＋結果（目的）」&lt;/strong&gt;をセットで盛り込む。&lt;/li&gt;
&lt;/ul&gt;
&lt;/div&gt;
&lt;/div&gt;
&lt;/div&gt;
&lt;div class="col-12 col-md-6"&gt;
&lt;div class="card border-0 shadow-sm h-100"&gt;
&lt;div class="card-body"&gt;
&lt;div class="d-flex justify-content-between align-items-start gap-2"&gt;
&lt;h3 class="h5 mb-2"&gt;問六：指示語「こうした発想」&lt;/h3&gt;
&lt;p&gt;&lt;span class="badge bg-success text-dark"&gt;指示語（後方指し）&lt;/span&gt;&lt;/p&gt;
&lt;/div&gt;
&lt;ul class="mb-0 small"&gt;
&lt;li&gt;&lt;strong&gt;例外ルール&lt;/strong&gt;：前に答えがない時は「後ろ」を見る。&lt;/li&gt;
&lt;li&gt;&lt;strong&gt;根拠&lt;/strong&gt;：傍線直後の「どんな小さな可能性であっても…」の一文。&lt;/li&gt;
&lt;li&gt;&lt;strong&gt;内容&lt;/strong&gt;：可能性が少しでもある限り、解決策を模索し続ける姿勢。&lt;/li&gt;
&lt;/ul&gt;
&lt;/div&gt;
&lt;/div&gt;
&lt;/div&gt;
&lt;div class="col-12 col-md-6"&gt;
&lt;div class="card border-0 shadow-sm h-100 border-start border-warning border-4"&gt;
&lt;div class="card-body"&gt;
&lt;div class="d-flex justify-content-between align-items-start gap-2"&gt;
&lt;h3 class="h5 mb-2"&gt;問四：ブレーキがかかる理由&lt;/h3&gt;
&lt;p&gt;&lt;span class="badge bg-secondary"&gt;理由選択&lt;/span&gt;&lt;/p&gt;
&lt;/div&gt;
&lt;p class="mb-0 small"&gt;「過去に前例がない」ことが問題点として指摘され、挑戦を阻む消極的な空気が生まれているから。55行目の発言がその象徴。&lt;/p&gt;
&lt;/div&gt;
&lt;/div&gt;
&lt;/div&gt;
&lt;div class="col-12 col-md-6"&gt;
&lt;div class="card border-0 shadow-sm h-100"&gt;
&lt;div class="card-body"&gt;
&lt;div class="d-flex justify-content-between align-items-start gap-2"&gt;
&lt;h3 class="h5 mb-2"&gt;問一：空欄補充（父の教え）&lt;/h3&gt;
&lt;p&gt;&lt;span class="badge bg-secondary"&gt;空欄補充&lt;/span&gt;&lt;/p&gt;
&lt;/div&gt;
&lt;p class="mb-0 small"&gt;空欄1：足元＝問題を見る（ア）。空欄2：目的・ゴール（ウ）。空欄3：具体例へのつなぎ（オ）。空欄4：宇宙研の特徴（エ）。&lt;/p&gt;
&lt;/div&gt;
&lt;/div&gt;
&lt;/div&gt;
&lt;/div&gt;
&lt;/section&gt;
&lt;section id="homework" class="mb-4"&gt;
&lt;h2 class="h4"&gt;3. 家庭学習の回し方（再現の流れ）&lt;/h2&gt;
&lt;div class="row g-3"&gt;
&lt;div class="col-12 col-md-6"&gt;
&lt;div class="card border-0 shadow-sm h-100"&gt;
&lt;div class="card-body"&gt;
&lt;h3 class="h6 mb-2 fw-bold text-primary"&gt;指示語「後ろ」を疑う3ステップ&lt;/h3&gt;
&lt;ol class="mb-0 small"&gt;
&lt;li&gt;傍線の直前を見て、内容が一般的・抽象的でないか確認する。&lt;/li&gt;
&lt;li&gt;「こうした〜」の直後に、具体例や説明文がないかチェック。&lt;/li&gt;
&lt;li&gt;&lt;strong&gt;「後ろから抜き出せ」&lt;/strong&gt;という誘導がある場合はためらわず直後を精査。&lt;/li&gt;
&lt;/ol&gt;
&lt;/div&gt;
&lt;/div&gt;
&lt;/div&gt;
&lt;div class="col-12 col-md-6"&gt;
&lt;div class="card border-0 shadow-sm h-100"&gt;
&lt;div class="card-body"&gt;
&lt;h3 class="h6 mb-2 fw-bold text-success"&gt;「説明せよ」記述の骨組み&lt;/h3&gt;
&lt;p class="mb-0 small text-muted"&gt;「どのようなことですか」の記述では、傍線部と&lt;strong&gt;イコール（＝）&lt;/strong&gt;になる「手段と結果」を繋ぎます。問七なら「エンジンの合体（手段）＋地球帰還（結果）」の形を意識します。&lt;/p&gt;
&lt;/div&gt;
&lt;/div&gt;
&lt;/div&gt;
&lt;/div&gt;
&lt;/section&gt;
&lt;section id="faq" class="mb-4"&gt;
&lt;h2 class="h4"&gt;4. よくあるつまずき（FAQ）&lt;/h2&gt;
&lt;div class="vstack gap-2"&gt;
&lt;details class="border rounded-3 bg-white shadow-sm"&gt;
&lt;summary class="d-flex align-items-center justify-content-between gap-3 p-3" style="cursor: pointer; list-style: none;"&gt;&lt;span class="fw-bold text-primary"&gt;Q. 指示語の内容は必ず「前」にあるのではないのですか？&lt;/span&gt;&lt;br /&gt;
&lt;span class="badge bg-secondary"&gt;開く&lt;/span&gt;&lt;/summary&gt;
&lt;div class="px-3 pb-3 pt-0 small"&gt;
&lt;p class="mb-0"&gt;基本は前ですが、約1割は「後ろ」にある「後方指し」というパターンが存在します（問六など）。指示語を含む文が「段落の冒頭」にある場合は、その続きの説明を疑いましょう。&lt;/p&gt;
&lt;/div&gt;
&lt;/details&gt;
&lt;details class="border rounded-3 bg-white shadow-sm"&gt;
&lt;summary class="d-flex align-items-center justify-content-between gap-3 p-3" style="cursor: pointer; list-style: none;"&gt;&lt;span class="fw-bold text-primary"&gt;Q. 問七で「エンジンの復活」とだけ書いても正解になりますか？&lt;/span&gt;&lt;br /&gt;
&lt;span class="badge bg-secondary"&gt;開く&lt;/span&gt;&lt;/summary&gt;
&lt;div class="px-3 pb-3 pt-0 small"&gt;
&lt;p class="mb-0"&gt;不十分です。エンジン復活は「手段」であり、それによって得られた&lt;strong&gt;「地球帰還」という結果&lt;/strong&gt;まで含めるのが国語のルールの鉄則です。&lt;/p&gt;
&lt;/div&gt;
&lt;/details&gt;
&lt;details class="border rounded-3 bg-white shadow-sm"&gt;
&lt;summary class="d-flex align-items-center justify-content-between gap-3 p-3" style="cursor: pointer; list-style: none;"&gt;&lt;span class="fw-bold text-success"&gt;Q. 「解決主導型」という言葉は、記述で使ってもいいですか？&lt;/span&gt;&lt;br /&gt;
&lt;span class="badge bg-secondary"&gt;開く&lt;/span&gt;&lt;/summary&gt;
&lt;div class="px-3 pb-3 pt-0 small"&gt;
&lt;p class="mb-0"&gt;記述解答には&lt;strong&gt;本文にある言葉&lt;/strong&gt;（例：どうすれば解決できるかを考える姿勢）を使いましょう。「解決主導型」は内容を整理するための論理タグです。&lt;/p&gt;
&lt;/div&gt;
&lt;/details&gt;
&lt;details class="border rounded-3 bg-white shadow-sm"&gt;
&lt;summary class="d-flex align-items-center justify-content-between gap-3 p-3" style="cursor: pointer; list-style: none;"&gt;&lt;span class="fw-bold text-success"&gt;Q. 問四の選択肢で「過去に行われていない」に引かれます。&lt;/span&gt;&lt;br /&gt;
&lt;span class="badge bg-secondary"&gt;開く&lt;/span&gt;&lt;/summary&gt;
&lt;div class="px-3 pb-3 pt-0 small"&gt;
&lt;p class="mb-0"&gt;正しい着眼点ですが、「前例がない＝無理だ」というブレーキの論理がポイントです。55行目の発言がどう挑戦を阻んでいるか、因果関係を正確に選んでください。&lt;/p&gt;
&lt;/div&gt;
&lt;/details&gt;
&lt;details class="border rounded-3 bg-white shadow-sm"&gt;
&lt;summary class="d-flex align-items-center justify-content-between gap-3 p-3" style="cursor: pointer; list-style: none;"&gt;&lt;span class="fw-bold"&gt;Q. 抜き出し問題の最後を「〜こと」にするのを忘れました。&lt;/span&gt;&lt;br /&gt;
&lt;span class="badge bg-secondary"&gt;開く&lt;/span&gt;&lt;/summary&gt;
&lt;div class="px-3 pb-3 pt-0 small"&gt;
&lt;p class="mb-0"&gt;「どのようなことですか」という問いなら、語尾は「〜こと」にするのがルールです。内容が合っていても文末で減点されるのはもったいないので、最後に見直しましょう。&lt;/p&gt;
&lt;/div&gt;
&lt;/details&gt;
&lt;/div&gt;
&lt;style&gt;
#faq details &gt; summary::-webkit-details-marker{display:none;}&lt;br /&gt;#faq details[open] summary .badge{background:#0d6efd !important;}&lt;br /&gt;#faq details summary:focus{outline:none;}&lt;br /&gt;&lt;/style&gt;
&lt;/section&gt;
&lt;section id="cta" class="mb-4 text-center"&gt;
&lt;div class="card border-0 shadow-sm p-4 bg-primary text-white"&gt;
&lt;h2 class="h4 mb-2"&gt;読解ラボ東京｜抽象的な論理を「具体的な流れ」に変える個別指導&lt;/h2&gt;
&lt;p class="mb-4 small"&gt;「はやぶさ」のような壮大なテーマも、&lt;strong&gt;指示語の例外処理&lt;/strong&gt;と&lt;strong&gt;手段・結果のセット&lt;/strong&gt;という技術で攻略可能です。&lt;br class="d-none d-md-block" /&gt;お子さまの答案にある「読みの甘さ」を、プロの視点で徹底的に鍛え上げます。&lt;/p&gt;
&lt;p&gt;&lt;a class="btn btn-light btn-lg mx-auto shadow" style="max-width: 300px;" href="https://dokkai-labo.tokyo/"&gt;公式サイトを見る&lt;/a&gt;&lt;/p&gt;
&lt;/div&gt;
&lt;/section&gt;
&lt;hr class="my-4" /&gt;
&lt;p class="small text-muted mb-0"&gt;本記事はライブ解説の要点を整理した学習用資料です。教材本文の転載はしていません。&lt;/p&gt;
&lt;/div&gt;
&lt;section id="veu_cta-20322" class="veu_cta"&gt;&lt;/section&gt;
&lt;section id="veu_cta-21073" class="veu_cta"&gt;
&lt;div class="cta_body"&gt;
&lt;div class="cta_body_link"&gt;&lt;/div&gt;
&lt;/div&gt;
&lt;p&gt;&lt;!-- [ /.vkExUnit_cta_body ] --&gt;&lt;/p&gt;
&lt;/section&gt;
&lt;section class="veu_cta" id="veu_cta-20531"&gt;&lt;h1 class="cta_title"&gt;講座案内：小５夏期体験講座&lt;/h1&gt;&lt;div class="cta_body"&gt;&lt;div class="cta_body_image cta_body_image_right"&gt;&lt;a href="https://dokkai-labo.tokyo/summer/" target="_blank"&gt;&lt;/a&gt;&lt;/div&gt;&lt;div class="cta_body_txt image_exist"&gt;「どうやったら国語の成績が伸びるのか分からない」生徒さんから
&lt;br /&gt;「2021年春の最難関校への受験に向けて、より高度な問題に早めに取り組んでおきたい」生徒さんまで、多くの小学生のチャレンジをお待ちしています！&lt;/div&gt;&lt;div class="cta_body_link"&gt;&lt;a href="https://dokkai-labo.tokyo/summer/" class="btn btn-primary btn-block btn-lg" target="_blank"&gt;小５夏期体験講座&lt;/a&gt;&lt;/div&gt;&lt;/div&gt;&lt;!-- [ /.vkExUnit_cta_body ] --&gt;&lt;/section&gt;			
------</t>
  </si>
  <si>
    <t>https://juku-escot.com/column/genbun_benkyouhou/</t>
  </si>
  <si>
    <t>以下のページは不自然なワードを使用しています。
これらを適切に自然な言葉に置き換えて下さい。
なお、本文の装飾や構造は絶対に変えないでください。
【対象ページURL】
https://juku-escot.com/column/genbun_benkyouhou/
【検出された不自然ワード】
- 型
- 整え
【本文】
------
&lt;p&gt;&amp;nbsp;&lt;/p&gt;
&lt;h2 class="timelineMessage__message"&gt;医学部対策講座【英語・数学】&lt;/h2&gt;
&lt;h4&gt;【英語】&lt;/h4&gt;
&lt;p&gt;医学部英語は大学によって問題形式が全く異なります。基本的な英語の学力をつけた上で、大学別の対策を実施します。また、生命倫理や生命科学などの医学部入試に特有のトピックに関する知識や、課題文の分析方法、論理的思考方法、解答作成に必要な文章構成能力など総合的に養成します。&lt;/p&gt;
&lt;h4 class="timelineMessage__message"&gt;【数学】&lt;/h4&gt;
&lt;p class="timelineMessage__message"&gt;医学部を志望する受験生のための講座です。 医学部受験では、典型問題までは確実に解答していく力が求められますので、 合格に必要な実力を身に付けていくための学習計画を立てるところから指導させていただきます。&lt;/p&gt;
&lt;h2 class="timelineMessage__message"&gt;国公立二次対策講座【英語・数学・国語】&lt;/h2&gt;
&lt;h4&gt;【英語】&lt;/h4&gt;
&lt;p&gt;論述中心の問題形式ですので、一般的な英語学習の上に、英作文、条件英作文、英文和訳、要約問題など問題形式別の対策を実施します。特に、英文和訳や要約問題など日本語運用能力を問われる物に関しては、日本語からのアプローチも重視した授業になります。&lt;/p&gt;
&lt;h4&gt;【数学】&lt;/h4&gt;
&lt;p&gt;国公立大を志望する受験生のための講座です。 ２次試験では主に記述式の解答となりますので、答案を作成する際のポイントなどを含めて総合的な指導をさせていただきます。 記述式の答案では、単に答えが合っていれば良いという訳にはいきません。 授業での質疑応答の中でも、基本的な問いに対して適切に答えられる習慣を身に付けていただきます。 減点のない、丸がもらえる答案を作れるようになることを目指します。&lt;/p&gt;
&lt;h4&gt;【国語】&lt;/h4&gt;
&lt;p&gt;&lt;span style="font-size: 14.08px;"&gt;東京大・一橋大・京都大などを志望する受験生のための講座。ご本人様に合わせた難易度から始めて、高難易度のレベルでもきちんと原理を運用できる受験生を目指します。中一から高卒生まで、あらゆる段階からスタートできます。&lt;/span&gt;&lt;/p&gt;
&lt;h2 class="timelineMessage__message"&gt;早慶対策講座【英語・数学・国語】&lt;/h2&gt;
&lt;h4 class="timelineMessage__message"&gt;【英語】&lt;/h4&gt;
&lt;p&gt;私大の最難関である両大学。学部により出題形式に特色がありますので基本的な英語修了後は過去問に即した演習形式の授業になります。&lt;/p&gt;
&lt;h4&gt;【数学】&lt;/h4&gt;
&lt;p&gt;早稲田大、慶応大を志望する受験生のための講座です。 典型問題に加えて、多少難度の高い問題や見新しい問題についても解答していく力を養うことを目指します。&lt;/p&gt;
&lt;h4&gt;【国語】&lt;/h4&gt;
&lt;p&gt;&lt;span style="font-size: 14.08px;"&gt;早稲田大の現代文は難しいことで有名ですが&lt;/span&gt;&lt;span style="font-size: 14.08px;"&gt;、得点可能な問題が出てくるのも確かです。そして、そこで落とさない力が合否を分けると言えるでしょう。取るべき問題、落としてよい問題の見分け方を提供いたします。慶応大志望の方は、小論文講座をご検討ください。&lt;/span&gt;&lt;/p&gt;
&lt;h2 class="timelineMessage__message"&gt;難関私大対策講座【英語・数学・国語】&lt;/h2&gt;
&lt;h4 class="timelineMessage__message"&gt;【英語】&lt;/h4&gt;
&lt;p&gt;GMARCHなどの難関大を志望する受験生のための講座です。基本的な英語の学力があれば合格点がとれる大学群ですが、近年の傾向として合格点が高くなりがちであるので、精度の高い学力を養うことが目標になります。&lt;/p&gt;
&lt;h4&gt;【数学】&lt;/h4&gt;
&lt;p class="timelineMessage__message"&gt;GMARCHなどの難関大を志望する受験生のための講座です。 基本レベルの問題から入試標準レベルの典型問題までを解答できる力を養うことを目指します。&lt;/p&gt;
&lt;h4&gt;【国語】&lt;/h4&gt;
&lt;p class="timelineMessage__message"&gt;GMARCHの現代文は、解き方に沿って対処していけば得点できる問題がほとんどです。どの学校でも使える、どんな文章にでも通用する普遍的な読み方を伝達していきます。そして、演習と解説を通じてそれを使いこなす訓練をしていきます。&lt;/p&gt;
&lt;p&gt;&amp;nbsp;&lt;/p&gt;
&lt;h2 class="timelineMessage__message"&gt;文系数学対策講座【数学】&lt;/h2&gt;
&lt;h4 class="timelineMessage__message"&gt;【数学】&lt;/h4&gt;
&lt;p class="timelineMessage__message"&gt;数学ⅠAⅡB、もしくは数学ⅠAのみが必要な文系の受験生のための講座です。 全範囲の基本をしっかり身に付けていただきますが、 最低限の時間で最大限の効果を得るための学習計画を立てるなど、一人一人に合わせた指導をさせていただきます。&lt;/p&gt;
&lt;h2 class="timelineMessage__message"&gt;薬学部対策講座【数学】&lt;/h2&gt;
&lt;h4 class="timelineMessage__message"&gt;【数学】&lt;/h4&gt;
&lt;p class="timelineMessage__message"&gt;薬学部など、数学ⅠAⅡBで受験する理系の受験生のための講座です。 全範囲の基本をしっかり押さえた上で、目指す大学のレベルに合わせた指導をさせていただきます。&lt;/p&gt;
&lt;p&gt;&amp;nbsp;&lt;/p&gt;
&lt;h2 class="timelineMessage__message"&gt;小論文講座【国語】&lt;/h2&gt;
&lt;h4&gt;【国語】&lt;/h4&gt;
&lt;p class="timelineMessage__message"&gt;小論文には書き方の&lt;strong&gt;「基本の流れ」&lt;/strong&gt;があります。それに沿って文章を書くことで論理的な展開の小論文を作成することができます。また、その土台があるからこそ、何を書くかを明確にできるのです。論理の組み立てを用いて文章を書く訓練を積み、添削指導によってさらなるブラッシュアップを目指します。&lt;/p&gt;
&lt;h2&gt;このページで分かること&lt;/h2&gt;
&lt;ul&gt;
&lt;li&gt;医学部／国公立二次／早慶／難関私大で、対策の「やる順番」がどう違うか&lt;/li&gt;
&lt;li&gt;英語・数学・国語（小論文）の講座を、今の状況からどう選ぶか&lt;/li&gt;
&lt;li&gt;受講開始までに準備すると伸びが早いもの（過去問・答案・成績資料など）&lt;/li&gt;
&lt;/ul&gt;
&lt;h2&gt;講座の選び方（効率的な進め方）&lt;/h2&gt;
&lt;h3&gt;ステップ1：まず「受験形式」を明確にする&lt;/h3&gt;
&lt;ul&gt;
&lt;li&gt;医学部：大学ごとに形式差が大きい（英語の題材・要約・論述など）&lt;/li&gt;
&lt;li&gt;国公立二次：記述答案の作成力（英作文／和訳／要約／数学の記述）が合否を左右&lt;/li&gt;
&lt;li&gt;早慶：学部別の出題傾向に合わせた演習計画が必要&lt;/li&gt;
&lt;li&gt;難関私大：合格点が高くなりやすく「精度」を上げる対策が重要&lt;/li&gt;
&lt;/ul&gt;
&lt;h3&gt;ステップ2：科目ごとの「課題」を1つに絞る&lt;/h3&gt;
&lt;p&gt;受験対策は、全科目を同時に厚くするより、まずミスの原因を1つに絞って改善する方が伸びが速くなります。&lt;/p&gt;
&lt;ul&gt;
&lt;li&gt;英語：和訳・要約・英作文のどこで落としているか&lt;/li&gt;
&lt;li&gt;数学：典型問題の取り切りができているか／記述の減点ポイントが多いか&lt;/li&gt;
&lt;li&gt;国語：現代文の設問処理（取る問題・捨てる問題）／小論文の構成力が不足していないか&lt;/li&gt;
&lt;/ul&gt;
&lt;h3&gt;ステップ3：「講座」ではなく「成果物」で選ぶ&lt;/h3&gt;
&lt;ul&gt;
&lt;li&gt;英語：答案（英作文・要約・和訳）の添削→次に直すルール化&lt;/li&gt;
&lt;li&gt;数学：答案の書き方（途中式・論証・採点者目線）を確立&lt;/li&gt;
&lt;li&gt;国語：現代文の得点計画／小論文は構成＋添削で再現性を作る&lt;/li&gt;
&lt;/ul&gt;
&lt;h2&gt;講座比較（どれを選ぶべきかが一目で分かる）&lt;/h2&gt;
&lt;div class="table-responsive"&gt;
&lt;table class="table table-bordered align-middle"&gt;
&lt;thead&gt;
&lt;tr&gt;
&lt;th style="width: 20%;"&gt;講座&lt;/th&gt;
&lt;th style="width: 28%;"&gt;向いている受験生&lt;/th&gt;
&lt;th style="width: 32%;"&gt;伸ばすポイント&lt;/th&gt;
&lt;th&gt;よくある相談&lt;/th&gt;
&lt;/tr&gt;
&lt;/thead&gt;
&lt;tbody&gt;
&lt;tr&gt;
&lt;td&gt;&lt;strong&gt;医学部対策&lt;/strong&gt;&lt;/td&gt;
&lt;td&gt;医学部志望／大学別に形式が違って悩んでいる&lt;/td&gt;
&lt;td&gt;大学別の出題対応＋生命倫理/生命科学系題材の処理＋論理的文章構成&lt;/td&gt;
&lt;td&gt;「英語の題材が特殊で読み切れない」「要約・論述が不安」&lt;/td&gt;
&lt;/tr&gt;
&lt;tr&gt;
&lt;td&gt;&lt;strong&gt;国公立二次&lt;/strong&gt;&lt;/td&gt;
&lt;td&gt;記述答案で減点が多い／英作文・和訳・要約が伸びない&lt;/td&gt;
&lt;td&gt;記述答案の作成（英語/数学）＋日本語運用（要約・和訳）の精度&lt;/td&gt;
&lt;td&gt;「答えは合っているのに点が伸びない」「記述の書き方が不安」&lt;/td&gt;
&lt;/tr&gt;
&lt;tr&gt;
&lt;td&gt;&lt;strong&gt;早慶&lt;/strong&gt;&lt;/td&gt;
&lt;td&gt;学部別傾向に合わせて演習を組みたい&lt;/td&gt;
&lt;td&gt;過去問ベースの演習計画＋取る問題の識別&lt;/td&gt;
&lt;td&gt;「過去問の回し方が分からない」「時間配分がぶれる」&lt;/td&gt;
&lt;/tr&gt;
&lt;tr&gt;
&lt;td&gt;&lt;strong&gt;難関私大&lt;/strong&gt;&lt;/td&gt;
&lt;td&gt;GMARCH以上で合格点を取り切りたい&lt;/td&gt;
&lt;td&gt;合格点が高い中での精度（取りこぼしの削減）&lt;/td&gt;
&lt;td&gt;「ケアレスミスが減らない」「安定して点が出ない」&lt;/td&gt;
&lt;/tr&gt;
&lt;tr&gt;
&lt;td&gt;&lt;strong&gt;文系数学&lt;/strong&gt;&lt;/td&gt;
&lt;td&gt;数学I A II B（またはI A）で勝負したい文系&lt;/td&gt;
&lt;td&gt;全範囲の基礎固め＋効率よく得点力を伸ばす計画&lt;/td&gt;
&lt;td&gt;「範囲が広くて回せない」「何から手を付けるべきか」&lt;/td&gt;
&lt;/tr&gt;
&lt;tr&gt;
&lt;td&gt;&lt;strong&gt;薬学部数学&lt;/strong&gt;&lt;/td&gt;
&lt;td&gt;数学I A II Bで理系受験（薬学部など）&lt;/td&gt;
&lt;td&gt;全範囲の基本＋志望校レベルに合わせた演習&lt;/td&gt;
&lt;td&gt;「標準問題で落とす」「典型が抜けている」&lt;/td&gt;
&lt;/tr&gt;
&lt;tr&gt;
&lt;td&gt;&lt;strong&gt;小論文&lt;/strong&gt;&lt;/td&gt;
&lt;td&gt;小論文が未経験／添削を受けても伸びない&lt;/td&gt;
&lt;td&gt;構成の基礎→素材化→文章化→添削で再現性を作る&lt;/td&gt;
&lt;td&gt;「何を書けばいいか分からない」「論理が飛ぶ」&lt;/td&gt;
&lt;/tr&gt;
&lt;/tbody&gt;
&lt;/table&gt;
&lt;/div&gt;
&lt;h2&gt;受講の進め方（最初の4週間の目安）&lt;/h2&gt;
&lt;h3&gt;Week1：現状把握（解けない理由を特定）&lt;/h3&gt;
&lt;ul&gt;
&lt;li&gt;成績・答案・過去問の状況を整理し、ミスの傾向を1つに絞る&lt;/li&gt;
&lt;li&gt;英語：和訳／要約／英作文のどこで止まるかを分類&lt;/li&gt;
&lt;li&gt;数学：典型の落とし方（条件整理・途中式・論証）を確認&lt;/li&gt;
&lt;/ul&gt;
&lt;h3&gt;Week2：書き方の導入（答案のルール化）&lt;/h3&gt;
&lt;ul&gt;
&lt;li&gt;英語：和訳・要約・英作文の「書き方」を確立し、添削で修正点を明文化&lt;/li&gt;
&lt;li&gt;数学：減点されない答案の書式（途中式・結論・説明）を揃える&lt;/li&gt;
&lt;/ul&gt;
&lt;h3&gt;Week3：演習の回転（量ではなく再現性）&lt;/h3&gt;
&lt;ul&gt;
&lt;li&gt;演習→添削→直し→再テストを短いサイクルで回す&lt;/li&gt;
&lt;li&gt;同じ間違いを繰り返さないための「チェック項目」を作る&lt;/li&gt;
&lt;/ul&gt;
&lt;h3&gt;Week4：志望校形式へ接続（過去問の使い方を確立）&lt;/h3&gt;
&lt;ul&gt;
&lt;li&gt;時間配分・取る問題／捨てる問題の判断基準を決める&lt;/li&gt;
&lt;li&gt;科目別に「得点の作り方」を固める&lt;/li&gt;
&lt;/ul&gt;
&lt;h2&gt;よくある質問（FAQ）&lt;/h2&gt;
&lt;h3&gt;Q. まだ志望校が固まっていません。それでも受講できますか。&lt;/h3&gt;
&lt;p&gt;A. 可能です。まずは現状の学力と受験形式の相性を整理し、当面の優先順位（基礎固め／記述答案／過去問演習）を決めた上で、志望校が固まった段階で大学別対策へ接続します。&lt;/p&gt;
&lt;h3&gt;Q. 体験（トライアル）では何をしますか。&lt;/h3&gt;
&lt;p&gt;A. 事前ヒアリングの情報をもとに指導を行い、家庭学習用の課題も配布します。指導後に、指導計画を磨き直して再提示します（本文記載の流れに沿います）。&lt;/p&gt;
&lt;h3&gt;Q. 英語は何を重点的に見てもらえますか。&lt;/h3&gt;
&lt;p&gt;A. 英作文・条件英作文・英文和訳・要約など、形式別に「答案の作り方」を確立し、添削を次の答案のルールに落とします。医学部の場合は題材特性（生命倫理・生命科学系など）も踏まえて扱います。&lt;/p&gt;
&lt;h3&gt;Q. 数学は「典型問題まで確実に」とありますが、何をやりますか。&lt;/h3&gt;
&lt;p&gt;A. 典型問題を取り切るための学習計画を立て、答案作成（途中式・条件整理・論証）の減点ポイントを潰します。国公立二次の記述答案は「合っている」だけでなく「丸がもらえる書き方」を重視します。&lt;/p&gt;
&lt;h3&gt;Q. 小論文は未経験でも大丈夫ですか。&lt;/h3&gt;
&lt;p&gt;A. 問題ありません。書き方の基本構成を先に入れ、何を書くかを明確にした上で文章化し、添削で改善点を明確にします。&lt;/p&gt;
&lt;h3&gt;Q. 教室とオンラインはどちらが合いますか。&lt;/h3&gt;
&lt;p&gt;A. 学習の進め方（課題管理・復習の回し方）まで含めて準備する必要がある場合はオンラインでも効果を出せます。対面での密な確認が必要な場合は教室が合います。最初はトライアルで相性を確認するのが確実です。&lt;/p&gt;
&lt;h2&gt;受講までの流れ&lt;/h2&gt;
&lt;h3&gt;１．保護者様からの事前ヒアリング【無料】&lt;/h3&gt;
&lt;blockquote&gt;&lt;p&gt;まずは都合の合う時間に来塾して頂き、現在の状況等を詳細にお伺い致します(生徒さんの成績・学習の様子が分かるものを可能な限りお持ち頂ければスムーズかと思います)。また、お伺いした情報をもとに大まかな指導計画を提示させて頂きます。&lt;/p&gt;&lt;/blockquote&gt;
&lt;h3&gt;２．トライアル指導【「トライアル指導料」のみ頂戴致します】&lt;/h3&gt;
&lt;blockquote&gt;&lt;p&gt;事前ヒアリングでの情報をもとに指導を行い、通常の指導同様に家庭学習用の課題も配布致します。指導後、ヒアリング時に作成した指導計画をブラッシュアップした上で、再度指導計画を提示させて頂きます。&lt;/p&gt;&lt;/blockquote&gt;
&lt;h3&gt;３．ご契約&lt;/h3&gt;
&lt;blockquote&gt;&lt;p&gt;指導計画について十分ご納得頂いてから、入塾手続きを進めて頂きます。&lt;/p&gt;&lt;/blockquote&gt;
&lt;h3&gt;４．指導開始&lt;/h3&gt;
&lt;blockquote&gt;&lt;p&gt;ご契約時に決定させて頂いた曜日/時間にて指導を開始させて頂きます。&lt;/p&gt;&lt;/blockquote&gt;
&lt;h2&gt;指導料&lt;/h2&gt;
&lt;h4&gt;トライアル指導料&lt;/h4&gt;
&lt;p&gt;10,000円(税込)&lt;/p&gt;
&lt;blockquote&gt;&lt;p&gt;他塾様でいう「体験講座」の位置づけですので、通常より安価に設定させていただいております。まずは一度当塾の個別指導をお試し頂ければ幸いです。&lt;/p&gt;&lt;/blockquote&gt;
&lt;h4&gt;入塾金&lt;/h4&gt;
&lt;p&gt;20,000円(税別)&lt;/p&gt;
&lt;blockquote&gt;&lt;p&gt;入塾手続の際に頂戴致します。また、その時点・もしくは過去在籍されていた生徒さんの兄弟姉妹の場合には、全額免除させて頂きます。&lt;/p&gt;&lt;/blockquote&gt;
&lt;h4&gt;指導料&lt;/h4&gt;
&lt;p&gt;80分：14,400円/コマ&lt;br /&gt;
120分：21,600円/コマ&lt;/p&gt;
&lt;blockquote&gt;&lt;p&gt;指導料は前払いです。&lt;br /&gt;
※指導予定回数分を前月20日に集計し請求書を発行させて頂きますので、前月末までにお支払い下さいませ。&lt;br /&gt;
(例)80分週１コマ・月４回指導：⇒14,400円×４＝57,600(円)＋消費税分&lt;br /&gt;
(例)120分週１コマ・月４回指導：⇒21,600円×４＝86,400(円)＋消費税分&lt;/p&gt;&lt;/blockquote&gt;
&lt;h2&gt;お問い合わせ&lt;/h2&gt;
&lt;div id="wpcf7-f429-p98-o1" class="wpcf7 no-js" dir="ltr" lang="ja" data-wpcf7-id="429"&gt;
&lt;div class="screen-reader-response"&gt;
&lt;p role="status" aria-live="polite" aria-atomic="true"&gt;
&lt;/div&gt;
&lt;form class="wpcf7-form init" action="/examination/#wpcf7-f429-p98-o1" method="post" novalidate="novalidate" aria-label="コンタクトフォーム" data-status="init"&gt;
&lt;fieldset class="hidden-fields-container"&gt;&lt;input name="_wpcf7" type="hidden" value="429" /&gt;&lt;input name="_wpcf7_version" type="hidden" value="6.1.4" /&gt;&lt;input name="_wpcf7_locale" type="hidden" value="ja" /&gt;&lt;input name="_wpcf7_unit_tag" type="hidden" value="wpcf7-f429-p98-o1" /&gt;&lt;input name="_wpcf7_container_post" type="hidden" value="98" /&gt;&lt;input name="_wpcf7_posted_data_hash" type="hidden" value="" /&gt;&lt;input name="_wpcf7_recaptcha_response" type="hidden" value="" /&gt;&lt;/fieldset&gt;
&lt;p&gt;&lt;label&gt; 生徒氏名 (必須)&lt;br /&gt;
&lt;span class="wpcf7-form-control-wrap" data-name="your-name"&gt;&lt;input class="wpcf7-form-control wpcf7-text wpcf7-validates-as-required" maxlength="400" name="your-name" size="40" type="text" value="" aria-required="true" aria-invalid="false" /&gt;&lt;/span&gt; &lt;/label&gt;&lt;/p&gt;
&lt;p&gt;生徒性別 (必須)&lt;br /&gt;
&lt;span class="wpcf7-form-control-wrap" data-name="radio-553"&gt;&lt;span class="wpcf7-form-control wpcf7-radio"&gt;&lt;span class="wpcf7-list-item first"&gt;&lt;span class="wpcf7-list-item-label"&gt;男&lt;/span&gt;&lt;input checked="checked" name="radio-553" type="radio" value="男" /&gt;&lt;/span&gt;&lt;span class="wpcf7-list-item last"&gt;&lt;span class="wpcf7-list-item-label"&gt;女&lt;/span&gt;&lt;input name="radio-553" type="radio" value="女" /&gt;&lt;/span&gt;&lt;/span&gt;&lt;/span&gt;&lt;/p&gt;
&lt;p&gt;&lt;label&gt; 保護者氏名 (必須)&lt;br /&gt;
&lt;span class="wpcf7-form-control-wrap" data-name="text-734"&gt;&lt;input class="wpcf7-form-control wpcf7-text wpcf7-validates-as-required" maxlength="400" name="text-734" size="40" type="text" value="" aria-required="true" aria-invalid="false" /&gt;&lt;/span&gt;&lt;/label&gt;&lt;/p&gt;
&lt;p&gt;&lt;label&gt; メールアドレス (必須)&lt;br /&gt;
&lt;span class="wpcf7-form-control-wrap" data-name="your-email"&gt;&lt;input class="wpcf7-form-control wpcf7-email wpcf7-validates-as-required wpcf7-text wpcf7-validates-as-email" maxlength="400" name="your-email" size="40" type="email" value="" aria-required="true" aria-invalid="false" /&gt;&lt;/span&gt; &lt;/label&gt;&lt;/p&gt;
&lt;p&gt;&lt;label&gt;電話番号(必須)&lt;br /&gt;
&lt;span class="wpcf7-form-control-wrap" data-name="tel-572"&gt;&lt;input class="wpcf7-form-control wpcf7-tel wpcf7-validates-as-required wpcf7-text wpcf7-validates-as-tel" maxlength="400" name="tel-572" size="40" type="tel" value="" aria-required="true" aria-invalid="false" /&gt;&lt;/span&gt;&lt;/label&gt;&lt;/p&gt;
&lt;p&gt;コース選択(必須)&lt;br /&gt;
&lt;span class="wpcf7-form-control-wrap" data-name="checkbox-925"&gt;&lt;span class="wpcf7-form-control wpcf7-checkbox"&gt;&lt;span class="wpcf7-list-item first"&gt;&lt;span class="wpcf7-list-item-label"&gt;医学部対策講座　英語&lt;/span&gt;&lt;input name="checkbox-925[]" type="checkbox" value="医学部対策講座　英語" /&gt;&lt;/span&gt;&lt;span class="wpcf7-list-item"&gt;&lt;span class="wpcf7-list-item-label"&gt;医学部対策講座　数学&lt;/span&gt;&lt;input name="checkbox-925[]" type="checkbox" value="医学部対策講座　数学" /&gt;&lt;/span&gt;&lt;span class="wpcf7-list-item"&gt;&lt;span class="wpcf7-list-item-label"&gt;国公立二次対策講座　英語&lt;/span&gt;&lt;input name="checkbox-925[]" type="checkbox" value="国公立二次対策講座　英語" /&gt;&lt;/span&gt;&lt;span class="wpcf7-list-item"&gt;&lt;span class="wpcf7-list-item-label"&gt;国公立二次対策講座　数学&lt;/span&gt;&lt;input name="checkbox-925[]" type="checkbox" value="国公立二次対策講座　数学" /&gt;&lt;/span&gt;&lt;span class="wpcf7-list-item"&gt;&lt;span class="wpcf7-list-item-label"&gt;国公立二次対策講座　国語&lt;/span&gt;&lt;input name="checkbox-925[]" type="checkbox" value="国公立二次対策講座　国語" /&gt;&lt;/span&gt;&lt;span class="wpcf7-list-item"&gt;&lt;span class="wpcf7-list-item-label"&gt;早慶対策講座　英語&lt;/span&gt;&lt;input name="checkbox-925[]" type="checkbox" value="早慶対策講座　英語" /&gt;&lt;/span&gt;&lt;span class="wpcf7-list-item"&gt;&lt;span class="wpcf7-list-item-label"&gt;早慶対策講座　数学&lt;/span&gt;&lt;input name="checkbox-925[]" type="checkbox" value="早慶対策講座　数学" /&gt;&lt;/span&gt;&lt;span class="wpcf7-list-item"&gt;&lt;span class="wpcf7-list-item-label"&gt;早慶対策講座　国語&lt;/span&gt;&lt;input name="checkbox-925[]" type="checkbox" value="早慶対策講座　国語" /&gt;&lt;/span&gt;&lt;span class="wpcf7-list-item"&gt;&lt;span class="wpcf7-list-item-label"&gt;文系数学対策講座　数学&lt;/span&gt;&lt;input name="checkbox-925[]" type="checkbox" value="文系数学対策講座　数学" /&gt;&lt;/span&gt;&lt;span class="wpcf7-list-item"&gt;&lt;span class="wpcf7-list-item-label"&gt;薬学部対策講座　数学&lt;/span&gt;&lt;input name="checkbox-925[]" type="checkbox" value="薬学部対策講座　数学" /&gt;&lt;/span&gt;&lt;span class="wpcf7-list-item last"&gt;&lt;span class="wpcf7-list-item-label"&gt;小論文講座　国語&lt;/span&gt;&lt;input name="checkbox-925[]" type="checkbox" value="小論文講座　国語" /&gt;&lt;/span&gt;&lt;/span&gt;&lt;/span&gt;&lt;/p&gt;
&lt;p&gt;受講スタイル(必須)&lt;br /&gt;
&lt;span class="wpcf7-form-control-wrap" data-name="checkbox-618"&gt;&lt;span class="wpcf7-form-control wpcf7-checkbox wpcf7-validates-as-required"&gt;&lt;span class="wpcf7-list-item first"&gt;&lt;span class="wpcf7-list-item-label"&gt;教室&lt;/span&gt;&lt;input name="checkbox-618[]" type="checkbox" value="教室" /&gt;&lt;/span&gt;&lt;span class="wpcf7-list-item last"&gt;&lt;span class="wpcf7-list-item-label"&gt;オンライン&lt;/span&gt;&lt;input name="checkbox-618[]" type="checkbox" value="オンライン" /&gt;&lt;/span&gt;&lt;/span&gt;&lt;/span&gt;&lt;/p&gt;
&lt;p&gt;&lt;label&gt; 備考&lt;br /&gt;
&lt;span class="wpcf7-form-control-wrap" data-name="your-message"&gt;&lt;textarea class="wpcf7-form-control wpcf7-textarea" cols="40" maxlength="2000" name="your-message" rows="10" aria-invalid="false"&gt;&lt;/textarea&gt;&lt;/span&gt; &lt;/label&gt;&lt;/p&gt;
&lt;p&gt;[anr_nocaptcha g-recaptcha-response]&lt;/p&gt;
&lt;p&gt;&lt;input class="wpcf7-form-control wpcf7-submit has-spinner" type="submit" value="送信" /&gt;&lt;/p&gt;
&lt;div class="wpcf7-response-output" aria-hidden="true"&gt;&lt;/div&gt;
&lt;/form&gt;
&lt;/div&gt;
&lt;section id="veu_cta-489" class="veu_cta"&gt;&lt;/section&gt;
&lt;section id="veu_cta-489" class="veu_cta"&gt;
&lt;div class="cta_body"&gt;
&lt;div class="cta_body_link"&gt;&lt;/div&gt;
&lt;/div&gt;
&lt;p&gt;&lt;!-- [ /.vkExUnit_cta_body ] --&gt;&lt;/p&gt;
&lt;/section&gt;
&lt;section id="veu_cta-491" class="veu_cta"&gt;&lt;/section&gt;
&lt;p&gt;&amp;nbsp;&lt;/p&gt;
&lt;section class="veu_cta" id="veu_cta-946"&gt;&lt;h1 class="cta_title"&gt;コラム&lt;/h1&gt;&lt;div class="cta_body"&gt;&lt;div class="cta_body_image cta_body_image_right"&gt;&lt;a href="https://juku-escot.com/ct/%e3%82%b3%e3%83%a9%e3%83%a0/" target="_blank"&gt;&lt;img width="468" height="477" src="https://juku-escot.com/wp-content/uploads/2019/03/アイコン用-1.png" class="attachment-large size-large" alt="" srcset="https://juku-escot.com/wp-content/uploads/2019/03/アイコン用-1.png 468w, https://juku-escot.com/wp-content/uploads/2019/03/アイコン用-1-294x300.png 294w" sizes="(max-width: 468px) 100vw, 468px" /&gt;&lt;/a&gt;&lt;/div&gt;&lt;div class="cta_body_txt image_exist"&gt;数学の応用問題への対策や英単語の効率的な覚え方、勉強環境の整え方、中高一貫校生向けの春休み勉強法や定期テスト勉強法、数学のケアレスミスの防止方法、個別塾での指導の意義、冬休み勉強法、そして勉強計画の立て方など、幅広い学習に関するアドバイスを提供しています。&lt;/div&gt;&lt;div class="cta_body_link"&gt;&lt;a href="https://juku-escot.com/ct/%e3%82%b3%e3%83%a9%e3%83%a0/" class="btn btn-primary btn-block btn-lg" target="_blank"&gt;コラム&lt;/a&gt;&lt;/div&gt;&lt;/div&gt;&lt;!-- [ /.vkExUnit_cta_body ] --&gt;&lt;/section&gt;			
------</t>
  </si>
  <si>
    <t>https://juku-escot.com/examination/</t>
  </si>
  <si>
    <t>以下のページは不自然なワードを使用しています。
これらを適切に自然な言葉に置き換えて下さい。
なお、本文の装飾や構造は絶対に変えないでください。
【対象ページURL】
https://juku-escot.com/examination/
【検出された不自然ワード】
- 型
【本文】
------
&lt;p&gt;&amp;nbsp;&lt;/p&gt;
&lt;h2 class="timelineMessage__message"&gt;医学部対策講座【英語・数学】&lt;/h2&gt;
&lt;h4&gt;【英語】&lt;/h4&gt;
&lt;p class="timelineMessage__message"&gt;医学部英語は大学によって問題形式が全く異なります。基本的な英語の学力をつけた上で、大学別の対策を実施します。また、生命倫理や生命科学などの医学部入試に特有のトピックに関する知識や、課題文の分析方法、論理的思考方法、解答作成に必要な文章構成能力など総合的に養成します。&lt;/p&gt;
&lt;h4 class="timelineMessage__message"&gt;【数学】&lt;/h4&gt;
&lt;p class="timelineMessage__message"&gt;医学部を志望する受験生のための講座です。 医学部受験では、典型問題までは確実に解答していく力が求められますので、 合格に必要な実力を身に付けていくための学習計画を立てるところから指導させていただきます。&lt;/p&gt;
&lt;h2 class="timelineMessage__message"&gt;国公立二次対策講座【英語・数学・国語】&lt;/h2&gt;
&lt;h4&gt;【英語】&lt;/h4&gt;
&lt;p class="timelineMessage__message"&gt;論述中心の問題形式ですので、一般的な英語学習の上に、英作文、条件英作文、英文和訳、要約問題など問題形式別の対策を実施します。特に、英文和訳や要約問題など日本語運用能力を問われる物に関しては、日本語からのアプローチも重視した授業になります。&lt;/p&gt;
&lt;h4&gt;【数学】&lt;/h4&gt;
&lt;p class="timelineMessage__message"&gt;国公立大を志望する受験生のための講座です。 ２次試験では主に記述式の解答となりますので、答案を作成する際のポイントなどを含めて総合的な指導をさせていただきます。 記述式の答案では、単に答えが合っていれば良いという訳にはいきません。 授業での質疑応答の中でも、基本的な問いに対して適切に答えられる習慣を身に付けていただきます。 減点のない、丸がもらえる答案を作れるようになることを目指します。&lt;/p&gt;
&lt;h4&gt;【国語】&lt;/h4&gt;
&lt;p class="timelineMessage__message"&gt;&lt;span style="font-size: 14.08px;"&gt;東京大・一橋大・京都大などを志望する受験生のための講座。ご本人様に合わせた難易度から始めて、高難易度のレベルでもきちんと原理を運用できる受験生を目指します。中一から高卒生まで、あらゆる段階からスタートできます。&lt;/span&gt;&lt;/p&gt;
&lt;h2 class="timelineMessage__message"&gt;早慶対策講座【英語・数学・国語】&lt;/h2&gt;
&lt;h4 class="timelineMessage__message"&gt;【英語】&lt;/h4&gt;
&lt;p class="timelineMessage__message"&gt;私大の最難関である両大学。学部により出題形式に特色がありますので基本的な英語修了後は過去問に即した演習形式の授業になります。&lt;/p&gt;
&lt;h4&gt;【数学】&lt;/h4&gt;
&lt;p class="timelineMessage__message"&gt;早稲田大、慶応大を志望する受験生のための講座です。 典型問題に加えて、多少難度の高い問題や見新しい問題についても解答していく力を養うことを目指します。&lt;/p&gt;
&lt;h4&gt;【国語】&lt;/h4&gt;
&lt;p class="timelineMessage__message"&gt;&lt;span style="font-size: 14.08px;"&gt;早稲田大の現代文は難しいことで有名ですが&lt;/span&gt;&lt;span style="font-size: 14.08px;"&gt;、得点可能な問題が出てくるのも確かです。そして、そこで落とさない力が合否を分けると言えるでしょう。取るべき問題、落としてよい問題の識別を提供いたします。慶応大志望の方は、小論文講座をご検討ください。&lt;/span&gt;&lt;/p&gt;
&lt;h2 class="timelineMessage__message"&gt;難関私大対策講座【英語・数学・国語】&lt;/h2&gt;
&lt;h4 class="timelineMessage__message"&gt;【英語】&lt;/h4&gt;
&lt;p class="timelineMessage__message"&gt;GMARCHなどの難関大を志望する受験生のための講座です。基本的な英語の学力があれば合格点がとれる大学群ですが、近年の傾向として合格点が高くなりがちであるので、精度の高い学力を養うことが目標になります。&lt;/p&gt;
&lt;h4&gt;【数学】&lt;/h4&gt;
&lt;p class="timelineMessage__message"&gt;GMARCHなどの難関大を志望する受験生のための講座です。 基本レベルの問題から入試標準レベルの典型問題までを解答できる力を養うことを目指します。&lt;/p&gt;
&lt;h4&gt;【国語】&lt;/h4&gt;
&lt;p class="timelineMessage__message"&gt;GMARCHの現代文は、解き方に基づいて対処していけば得点できる問題がほとんどです。どの学校でも使える、どんな文章にでも通用する普遍的な解き方を伝達していきます。そして、演習と解説を通じてそれを使いこなす訓練をしていきます。&lt;/p&gt;
&lt;p&gt;&amp;nbsp;&lt;/p&gt;
&lt;h2 class="timelineMessage__message"&gt;文系数学対策講座【数学】&lt;/h2&gt;
&lt;h4 class="timelineMessage__message"&gt;【数学】&lt;/h4&gt;
&lt;p class="timelineMessage__message"&gt;数学ⅠAⅡB、もしくは数学ⅠAのみが必要な文系の受験生のための講座です。 全範囲の基本をしっかり身に付けていただきますが、 最低限の時間で最大限の効果を得るための学習計画を立てるなど、一人一人に合わせた指導をさせていただきます。&lt;/p&gt;
&lt;h2 class="timelineMessage__message"&gt;薬学部対策講座【数学】&lt;/h2&gt;
&lt;h4 class="timelineMessage__message"&gt;【数学】&lt;/h4&gt;
&lt;p class="timelineMessage__message"&gt;薬学部など、数学ⅠAⅡBで受験する理系の受験生のための講座です。 全範囲の基本をしっかり押さえた上で、目指す大学のレベルに合わせた指導をさせていただきます。&lt;/p&gt;
&lt;p&gt;&amp;nbsp;&lt;/p&gt;
&lt;h2 class="timelineMessage__message"&gt;小論文講座【国語】&lt;/h2&gt;
&lt;h4&gt;【国語】&lt;/h4&gt;
&lt;p class="timelineMessage__message"&gt;小論文には書き方の「基本の組み立て」があります。それに沿って文章を書くことで論理的な展開の小論文を作成することができます。また、その枠組みがあるからこそ、何を書くかを明確にできるのです。論理の組み立てを用いて文章を書く訓練を積み、添削指導によってさらなるブラッシュアップを目指します。&lt;/p&gt;
&lt;h2&gt;このページで分かること&lt;/h2&gt;
&lt;ul&gt;
&lt;li&gt;医学部／国公立二次／早慶／難関私大で、対策の「進める順番」がどう違うか&lt;/li&gt;
&lt;li&gt;英語・数学・国語（小論文）の講座を、今の状況からどう選ぶか&lt;/li&gt;
&lt;li&gt;受講開始までに準備すると伸びが早いもの（過去問・答案・成績資料など）&lt;/li&gt;
&lt;/ul&gt;
&lt;h2&gt;講座の選び方（効率的な進め方）&lt;/h2&gt;
&lt;h3&gt;ステップ1：まず「受験形式」を明確にする&lt;/h3&gt;
&lt;ul&gt;
&lt;li&gt;医学部：大学ごとに形式差が大きい（英語の題材・要約・論述など）&lt;/li&gt;
&lt;li&gt;国公立二次：記述答案の作成力（英作文／和訳／要約／数学の記述）が合否を左右&lt;/li&gt;
&lt;li&gt;早慶：学部別の出題傾向に合わせた演習計画が必要&lt;/li&gt;
&lt;li&gt;難関私大：合格点が高くなりやすく「精度」を上げる対策が重要&lt;/li&gt;
&lt;/ul&gt;
&lt;h3&gt;ステップ2：科目ごとの「課題」を1つに絞る&lt;/h3&gt;
&lt;p class="timelineMessage__message"&gt;受験対策は、全科目を同時に厚くするより、まずミスの原因を1つに絞って改善する方が伸びが速くなります。&lt;/p&gt;
&lt;ul&gt;
&lt;li&gt;英語：和訳・要約・英作文のどこで落としているか&lt;/li&gt;
&lt;li&gt;数学：典型問題の取り切りができているか／記述の減点ポイントが多いか&lt;/li&gt;
&lt;li&gt;国語：現代文の設問処理（取る問題・捨てる問題）／小論文の構成力が不足していないか&lt;/li&gt;
&lt;/ul&gt;
&lt;h3&gt;ステップ3：「講座」ではなく「成果物」で選ぶ&lt;/h3&gt;
&lt;ul&gt;
&lt;li&gt;英語：答案（英作文・要約・和訳）の添削→次に直すルール化&lt;/li&gt;
&lt;li&gt;数学：答案の書き方（途中式・論証・採点者目線）を固める&lt;/li&gt;
&lt;li&gt;国語：現代文の得点計画／小論文は構成＋添削で再現性を作る&lt;/li&gt;
&lt;/ul&gt;
&lt;h2&gt;講座比較（どれを選ぶべきかが一目で分かる）&lt;/h2&gt;
&lt;div class="table-responsive"&gt;
&lt;table class="table table-bordered align-middle"&gt;
&lt;thead&gt;
&lt;tr&gt;
&lt;th style="width: 20%;"&gt;講座&lt;/th&gt;
&lt;th style="width: 28%;"&gt;向いている受験生&lt;/th&gt;
&lt;th style="width: 32%;"&gt;伸ばすポイント&lt;/th&gt;
&lt;th&gt;よくある相談&lt;/th&gt;
&lt;/tr&gt;
&lt;/thead&gt;
&lt;tbody&gt;
&lt;tr&gt;
&lt;td&gt;&lt;strong&gt;医学部対策&lt;/strong&gt;&lt;/td&gt;
&lt;td&gt;医学部志望／大学別に形式が違って悩んでいる&lt;/td&gt;
&lt;td&gt;大学別の出題対応＋生命倫理/生命科学系題材の処理＋論理的文章構成&lt;/td&gt;
&lt;td&gt;「英語の題材が特殊で読み切れない」「要約・論述が不安」&lt;/td&gt;
&lt;/tr&gt;
&lt;tr&gt;
&lt;td&gt;&lt;strong&gt;国公立二次&lt;/strong&gt;&lt;/td&gt;
&lt;td&gt;記述答案で減点が多い／英作文・和訳・要約が伸びない&lt;/td&gt;
&lt;td&gt;記述答案の作成（英語/数学）＋日本語運用（要約・和訳）の精度&lt;/td&gt;
&lt;td&gt;「答えは合っているのに点が伸びない」「記述の書き方が不安」&lt;/td&gt;
&lt;/tr&gt;
&lt;tr&gt;
&lt;td&gt;&lt;strong&gt;早慶&lt;/strong&gt;&lt;/td&gt;
&lt;td&gt;学部別傾向に合わせて演習を組みたい&lt;/td&gt;
&lt;td&gt;過去問ベースの演習計画＋取る問題の識別&lt;/td&gt;
&lt;td&gt;「過去問の回し方が分からない」「時間配分が不安定になる」&lt;/td&gt;
&lt;/tr&gt;
&lt;tr&gt;
&lt;td&gt;&lt;strong&gt;難関私大&lt;/strong&gt;&lt;/td&gt;
&lt;td&gt;GMARCH以上で合格点を取り切りたい&lt;/td&gt;
&lt;td&gt;合格点が高い中での精度（取りこぼしの削減）&lt;/td&gt;
&lt;td&gt;「ケアレスミスが減らない」「安定して点が出ない」&lt;/td&gt;
&lt;/tr&gt;
&lt;tr&gt;
&lt;td&gt;&lt;strong&gt;文系数学&lt;/strong&gt;&lt;/td&gt;
&lt;td&gt;数学I A II B（またはI A）で勝負したい文系&lt;/td&gt;
&lt;td&gt;全範囲の基礎固め＋効率よく得点力を伸ばす計画&lt;/td&gt;
&lt;td&gt;「範囲が広くて回せない」「何から手を付けるべきか」&lt;/td&gt;
&lt;/tr&gt;
&lt;tr&gt;
&lt;td&gt;&lt;strong&gt;薬学部数学&lt;/strong&gt;&lt;/td&gt;
&lt;td&gt;数学I A II Bで理系受験（薬学部など）&lt;/td&gt;
&lt;td&gt;全範囲の基本＋志望校レベルに合わせた演習&lt;/td&gt;
&lt;td&gt;「標準問題で落とす」「典型が抜けている」&lt;/td&gt;
&lt;/tr&gt;
&lt;tr&gt;
&lt;td&gt;&lt;strong&gt;小論文&lt;/strong&gt;&lt;/td&gt;
&lt;td&gt;小論文が未経験／添削を受けても伸びない&lt;/td&gt;
&lt;td&gt;構成の基礎→素材化→文章化→添削で再現性を作る&lt;/td&gt;
&lt;td&gt;「何を書けばいいか分からない」「論理が飛ぶ」&lt;/td&gt;
&lt;/tr&gt;
&lt;/tbody&gt;
&lt;/table&gt;
&lt;/div&gt;
&lt;h2&gt;受講の進め方（最初の4週間の目安）&lt;/h2&gt;
&lt;h3&gt;Week1：現状把握（解けない理由を特定）&lt;/h3&gt;
&lt;ul&gt;
&lt;li&gt;成績・答案・過去問の状況を整理し、ミスの傾向を1つに絞る&lt;/li&gt;
&lt;li&gt;英語：和訳／要約／英作文のどこで止まるかを分類&lt;/li&gt;
&lt;li&gt;数学：典型の落とし方（条件整理・途中式・論証）を確認&lt;/li&gt;
&lt;/ul&gt;
&lt;h3&gt;Week2：書き方の導入（答案のルール化）&lt;/h3&gt;
&lt;ul&gt;
&lt;li&gt;英語：和訳・要約・英作文の「書き方」を固め、添削で修正点を明文化&lt;/li&gt;
&lt;li&gt;数学：減点されない答案の書式（途中式・結論・説明）を揃える&lt;/li&gt;
&lt;/ul&gt;
&lt;h3&gt;Week3：演習の回転（量ではなく再現性）&lt;/h3&gt;
&lt;ul&gt;
&lt;li&gt;演習→添削→直し→再テストを短いサイクルで回す&lt;/li&gt;
&lt;li&gt;同じ間違いを繰り返さないための「チェック項目」を作る&lt;/li&gt;
&lt;/ul&gt;
&lt;h3&gt;Week4：志望校形式へ接続（過去問の使い方を固める）&lt;/h3&gt;
&lt;ul&gt;
&lt;li&gt;時間配分・取る問題／捨てる問題の判断基準を決める&lt;/li&gt;
&lt;li&gt;科目別に「得点の作り方」を固める&lt;/li&gt;
&lt;/ul&gt;
&lt;h2&gt;よくある質問（FAQ）&lt;/h2&gt;
&lt;h3&gt;Q. まだ志望校が固まっていません。それでも受講できますか。&lt;/h3&gt;
&lt;p class="timelineMessage__message"&gt;A. 可能です。まずは現状の学力と受験形式の相性を整理し、当面の優先順位（基礎固め／記述答案／過去問演習）を決めた上で、志望校が固まった段階で大学別対策へ接続します。&lt;/p&gt;
&lt;h3&gt;Q. 体験（トライアル）では何をしますか。&lt;/h3&gt;
&lt;p class="timelineMessage__message"&gt;A. 事前ヒアリングの情報をもとに指導を行い、家庭学習用の課題も配布します。指導後に、指導計画を磨き直して再提示します（本文記載の流れに沿います）。&lt;/p&gt;
&lt;h3&gt;Q. 英語は何を重点的に見てもらえますか。&lt;/h3&gt;
&lt;p class="timelineMessage__message"&gt;A. 英作文・条件英作文・英文和訳・要約など、形式別に「答案の作り方」を固め、添削を次の答案のルールに落とします。医学部の場合は題材特性（生命倫理・生命科学系など）も踏まえて扱います。&lt;/p&gt;
&lt;h3&gt;Q. 数学は「典型問題まで確実に」とありますが、何をやりますか。&lt;/h3&gt;
&lt;p class="timelineMessage__message"&gt;A. 典型問題を取り切るための学習計画を立て、答案作成（途中式・条件整理・論証）の減点ポイントを潰します。国公立二次の記述答案は「合っている」だけでなく「丸がもらえる書き方」を重視します。&lt;/p&gt;
&lt;h3&gt;Q. 小論文は未経験でも大丈夫ですか。&lt;/h3&gt;
&lt;p class="timelineMessage__message"&gt;A. 問題ありません。書き方の基本構成を先に入れ、何を書くかを明確にした上で文章化し、添削で改善点を明確にします。&lt;/p&gt;
&lt;h3&gt;Q. 教室とオンラインはどちらが合いますか。&lt;/h3&gt;
&lt;p class="timelineMessage__message"&gt;A. 学習の進め方（課題管理・復習の回し方）まで含めて準備する必要がある場合はオンラインでも効果を出せます。対面での密な確認が必要な場合は教室が合います。最初はトライアルで相性を確認するのが確実です。&lt;/p&gt;
&lt;h2&gt;受講までの流れ&lt;/h2&gt;
&lt;h3&gt;１．保護者様からの事前ヒアリング【無料】&lt;/h3&gt;
&lt;blockquote&gt;
&lt;p&gt;まずは都合の合う時間に来塾して頂き、現在の状況等を詳細にお伺い致します(生徒さんの成績・学習の様子が分かるものを可能な限りお持ち頂ければスムーズかと思います)。また、お伺いした情報をもとに大まかな指導計画を提示させて頂きます。&lt;/p&gt;
&lt;/blockquote&gt;
&lt;h3&gt;２．トライアル指導【「トライアル指導料」のみ頂戴致します】&lt;/h3&gt;
&lt;blockquote&gt;
&lt;p&gt;事前ヒアリングでの情報をもとに指導を行い、通常の指導同様に家庭学習用の課題も配布致します。指導後、ヒアリング時に作成した指導計画をブラッシュアップした上で、再度指導計画を提示させて頂きます。&lt;/p&gt;
&lt;/blockquote&gt;
&lt;h3&gt;３．ご契約&lt;/h3&gt;
&lt;blockquote&gt;
&lt;p&gt;指導計画について十分ご納得頂いてから、入塾手続きを進めて頂きます。&lt;/p&gt;
&lt;/blockquote&gt;
&lt;h3&gt;４．指導開始&lt;/h3&gt;
&lt;blockquote&gt;
&lt;p&gt;ご契約時に決定させて頂いた曜日/時間にて指導を開始させて頂きます。&lt;/p&gt;
&lt;/blockquote&gt;
&lt;h2&gt;指導料&lt;/h2&gt;
&lt;h4&gt;トライアル指導料&lt;/h4&gt;
&lt;p class="timelineMessage__message"&gt;10,000円(税込)&lt;/p&gt;
&lt;blockquote&gt;
&lt;p&gt;他塾様でいう「体験講座」の位置づけですので、通常より安価に設定させていただいております。まずは一度当塾の個別指導をお試し頂ければ幸いです。&lt;/p&gt;
&lt;/blockquote&gt;
&lt;h4&gt;入塾金&lt;/h4&gt;
&lt;p class="timelineMessage__message"&gt;20,000円(税別)&lt;/p&gt;
&lt;blockquote&gt;
&lt;p&gt;入塾手続の際に頂戴致します。また、その時点・もしくは過去在籍されていた生徒さんの兄弟姉妹の場合には、全額免除させて頂きます。&lt;/p&gt;
&lt;/blockquote&gt;
&lt;h4&gt;指導料&lt;/h4&gt;
&lt;p class="timelineMessage__message"&gt;80分：14,400円/コマ&lt;br /&gt;120分：21,600円/コマ&lt;/p&gt;
&lt;blockquote&gt;
&lt;p&gt;指導料は前払いです。&lt;br /&gt;
※指導予定回数分を前月20日に集計し請求書を発行させて頂きますので、前月末までにお支払い下さいませ。&lt;br /&gt;
(例)80分週１コマ・月４回指導：⇒14,400円×４＝57,600(円)＋消費税分&lt;br /&gt;
(例)120分週１コマ・月４回指導：⇒21,600円×４＝86,400(円)＋消費税分&lt;/p&gt;
&lt;/blockquote&gt;
&lt;h2&gt;お問い合わせ&lt;/h2&gt;
&lt;div class="wpcf7 no-js" id="wpcf7-f429-p98-o1" lang="ja" dir="ltr" data-wpcf7-id="429"&gt;
&lt;div class="screen-reader-response"&gt;&lt;p role="status" aria-live="polite" aria-atomic="true"&gt;&lt;/p&gt; &lt;ul&gt;&lt;/ul&gt;&lt;/div&gt;
&lt;form action="/examination/#wpcf7-f429-p98-o1" method="post" class="wpcf7-form init" aria-label="コンタクトフォーム" novalidate="novalidate" data-status="init"&gt;
&lt;fieldset class="hidden-fields-container"&gt;&lt;input type="hidden" name="_wpcf7" value="429" /&gt;&lt;input type="hidden" name="_wpcf7_version" value="6.1.5" /&gt;&lt;input type="hidden" name="_wpcf7_locale" value="ja" /&gt;&lt;input type="hidden" name="_wpcf7_unit_tag" value="wpcf7-f429-p98-o1" /&gt;&lt;input type="hidden" name="_wpcf7_container_post" value="98" /&gt;&lt;input type="hidden" name="_wpcf7_posted_data_hash" value="" /&gt;&lt;input type="hidden" name="_wpcf7_recaptcha_response" value="" /&gt;
&lt;/fieldset&gt;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&lt;p&gt;&lt;label&gt;電話番号(必須)&lt;br /&gt;
&lt;span class="wpcf7-form-control-wrap" data-name="tel-572"&gt;&lt;input size="40" maxlength="400" class="wpcf7-form-control wpcf7-tel wpcf7-validates-as-required wpcf7-text wpcf7-validates-as-tel" aria-required="true" aria-invalid="false" value="" type="tel" name="tel-572" /&gt;&lt;/span&gt;&lt;/label&gt;
&lt;/p&gt;
&lt;p&gt;コース選択(必須)&lt;br /&gt;
&lt;span class="wpcf7-form-control-wrap" data-name="checkbox-925"&gt;&lt;span class="wpcf7-form-control wpcf7-checkbox"&gt;&lt;span class="wpcf7-list-item first"&gt;&lt;span class="wpcf7-list-item-label"&gt;医学部対策講座　英語&lt;/span&gt;&lt;input type="checkbox" name="checkbox-925[]" value="医学部対策講座　英語" /&gt;&lt;/span&gt;&lt;span class="wpcf7-list-item"&gt;&lt;span class="wpcf7-list-item-label"&gt;医学部対策講座　数学&lt;/span&gt;&lt;input type="checkbox" name="checkbox-925[]" value="医学部対策講座　数学" /&gt;&lt;/span&gt;&lt;span class="wpcf7-list-item"&gt;&lt;span class="wpcf7-list-item-label"&gt;国公立二次対策講座　英語&lt;/span&gt;&lt;input type="checkbox" name="checkbox-925[]" value="国公立二次対策講座　英語" /&gt;&lt;/span&gt;&lt;span class="wpcf7-list-item"&gt;&lt;span class="wpcf7-list-item-label"&gt;国公立二次対策講座　数学&lt;/span&gt;&lt;input type="checkbox" name="checkbox-925[]" value="国公立二次対策講座　数学" /&gt;&lt;/span&gt;&lt;span class="wpcf7-list-item"&gt;&lt;span class="wpcf7-list-item-label"&gt;国公立二次対策講座　国語&lt;/span&gt;&lt;input type="checkbox" name="checkbox-925[]" value="国公立二次対策講座　国語" /&gt;&lt;/span&gt;&lt;span class="wpcf7-list-item"&gt;&lt;span class="wpcf7-list-item-label"&gt;早慶対策講座　英語&lt;/span&gt;&lt;input type="checkbox" name="checkbox-925[]" value="早慶対策講座　英語" /&gt;&lt;/span&gt;&lt;span class="wpcf7-list-item"&gt;&lt;span class="wpcf7-list-item-label"&gt;早慶対策講座　数学&lt;/span&gt;&lt;input type="checkbox" name="checkbox-925[]" value="早慶対策講座　数学" /&gt;&lt;/span&gt;&lt;span class="wpcf7-list-item"&gt;&lt;span class="wpcf7-list-item-label"&gt;早慶対策講座　国語&lt;/span&gt;&lt;input type="checkbox" name="checkbox-925[]" value="早慶対策講座　国語" /&gt;&lt;/span&gt;&lt;span class="wpcf7-list-item"&gt;&lt;span class="wpcf7-list-item-label"&gt;文系数学対策講座　数学&lt;/span&gt;&lt;input type="checkbox" name="checkbox-925[]" value="文系数学対策講座　数学" /&gt;&lt;/span&gt;&lt;span class="wpcf7-list-item"&gt;&lt;span class="wpcf7-list-item-label"&gt;薬学部対策講座　数学&lt;/span&gt;&lt;input type="checkbox" name="checkbox-925[]" value="薬学部対策講座　数学" /&gt;&lt;/span&gt;&lt;span class="wpcf7-list-item last"&gt;&lt;span class="wpcf7-list-item-label"&gt;小論文講座　国語&lt;/span&gt;&lt;input type="checkbox" name="checkbox-925[]" value="小論文講座　国語" /&gt;&lt;/span&gt;&lt;/span&gt;&lt;/span&gt;
&lt;/p&gt;
&lt;p&gt;受講スタイル(必須)&lt;br /&gt;
&lt;span class="wpcf7-form-control-wrap" data-name="checkbox-618"&gt;&lt;span class="wpcf7-form-control wpcf7-checkbox wpcf7-validates-as-required"&gt;&lt;span class="wpcf7-list-item first"&gt;&lt;span class="wpcf7-list-item-label"&gt;教室&lt;/span&gt;&lt;input type="checkbox" name="checkbox-618[]" value="教室" /&gt;&lt;/span&gt;&lt;span class="wpcf7-list-item last"&gt;&lt;span class="wpcf7-list-item-label"&gt;オンライン&lt;/span&gt;&lt;input type="checkbox" name="checkbox-618[]" value="オンライン" /&gt;&lt;/span&gt;&lt;/span&gt;&lt;/span&gt;
&lt;/p&gt;
&lt;p&gt;&lt;label&gt; 備考&lt;br /&gt;
&lt;span class="wpcf7-form-control-wrap" data-name="your-message"&gt;&lt;textarea cols="40" rows="10" maxlength="2000" class="wpcf7-form-control wpcf7-textarea" aria-invalid="false" name="your-message"&gt;&lt;/textarea&gt;&lt;/span&gt; &lt;/label&gt;
&lt;/p&gt;
&lt;p&gt;[anr_nocaptcha g-recaptcha-response]
&lt;/p&gt;
&lt;p&gt;&lt;input class="wpcf7-form-control wpcf7-submit has-spinner" type="submit" value="送信" /&gt;
&lt;/p&gt;&lt;div class="wpcf7-response-output" aria-hidden="true"&gt;&lt;/div&gt;
&lt;/form&gt;
&lt;/div&gt;
&lt;section class="veu_cta" id="veu_cta-493"&gt;&lt;h1 class="cta_title"&gt;講座案内：受験対策　早慶対策講座【英語・数学・国語】&lt;/h1&gt;&lt;div class="cta_body"&gt;&lt;div class="cta_body_image cta_body_image_right"&gt;&lt;a href="https://juku-escot.com/examination/"&gt;&lt;img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/&gt;学部により出題形式に特色がありますので基本的な英語修了後は過去問に即した演習形式の授業になります。
&lt;br /&gt;
&lt;br /&gt;【数学】
&lt;br /&gt; 典型問題に加えて、多少難度の高い問題や見新しい問題についても解答していく力を養うことを目指します。
&lt;br /&gt;
&lt;br /&gt;【国語】
&lt;br /&gt;取るべき問題、落としてよい問題の識別を提供いたします。慶応大志望の方は、小論文講座をご検討ください。&lt;/div&gt;&lt;div class="cta_body_link"&gt;&lt;a href="https://juku-escot.com/examination/" class="btn btn-primary btn-block btn-lg"&gt;受験対策　早慶対策講座【英語・数学・国語】&lt;/a&gt;&lt;/div&gt;&lt;/div&gt;&lt;!-- [ /.vkExUnit_cta_body ] --&gt;&lt;/section&gt;			
------</t>
  </si>
  <si>
    <t>https://rika-quest.com/column/nayami-pressure-buoyancy/</t>
  </si>
  <si>
    <t>以下のページは不自然なワードを使用しています。
これらを適切に自然な言葉に置き換えて下さい。
なお、本文の装飾や構造は絶対に変えないでください。
【対象ページURL】
https://rika-quest.com/column/nayami-pressure-buoyancy/
【検出された不自然ワード】
- 型
- 乱れ
【本文】
------
&lt;p&gt;&lt;!-- ========================================================= MC本文HTML（WordPress投稿用）｜受験理科専門塾 しゅん吉クエスト URL：https://rika-quest.com/column/nayami-pressure-buoyancy/ テーマ：圧力・水圧・浮力が混乱（悩み起点）※単元解説しない（理科のコツとカニバリ回避） ねらい：「比べる量（面積/深さ/体積）」を一定にする → 条件整理 → ミスの止め方 → 家庭で回す サイト内回遊：悩みHub→悩み記事→物理カテゴリ/物理分野→講座/問い合わせ テーマカラー：緑（Bootstrap success） 注意：WordPress「テキスト（HTML）」で貼り付け推奨（style内に 混入するとレイアウトが乱れることがあります） ========================================================= --&gt;&lt;/p&gt;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.rq-toc a{ text-decoration:none; }&lt;br /&gt;  .rq-toc a:hover{ text-decoration:underline; }&lt;br /&gt;  .rq-leftbar{ border-left: .35rem solid rgba(25,135,84,.55); }&lt;br /&gt;  .rq-bullets li{ margin-bottom:.35rem; }&lt;/p&gt;
&lt;p&gt;  .rq-stepno{&lt;br /&gt;    width: 2.2rem; height: 2.2rem;&lt;br /&gt;    display:inline-flex; align-items:center; justify-content:center;&lt;br /&gt;    border-radius: 999px;&lt;br /&gt;    background: rgba(25,135,84,.12);&lt;br /&gt;    color: #146c43;&lt;br /&gt;    font-weight: 800;&lt;br /&gt;    flex: 0 0 auto;&lt;br /&gt;  }&lt;/p&gt;
&lt;p&gt;  .rq-mini{&lt;br /&gt;    border: 1px solid rgba(0,0,0,.10);&lt;br /&gt;    border-radius: 1rem;&lt;br /&gt;    background: #fff;&lt;br /&gt;    box-shadow: 0 .125rem .25rem rgba(0,0,0,.06);&lt;br /&gt;  }&lt;/p&gt;
&lt;p&gt;  /* 比べる量を一定にする“チェックカード” */&lt;br /&gt;  .rq-compare{&lt;br /&gt;    border: 1px solid rgba(25,135,84,.20);&lt;br /&gt;    background: linear-gradient(180deg, rgba(25,135,84,.06), #fff);&lt;br /&gt;  }&lt;/p&gt;
&lt;p&gt;  /* 図の描き方（簡易スケッチ欄） */&lt;br /&gt;  .rq-scribble{&lt;br /&gt;    background: repeating-linear-gradient(&lt;br /&gt;      to bottom,&lt;br /&gt;      rgba(25,135,84,.06),&lt;br /&gt;      rgba(25,135,84,.06) 28px,&lt;br /&gt;      rgba(255,255,255,1) 28px,&lt;br /&gt;      rgba(255,255,255,1) 56px&lt;br /&gt;    );&lt;br /&gt;    border: 1px dashed rgba(25,135,84,.45);&lt;br /&gt;  }&lt;/p&gt;
&lt;p&gt;  /* 注意（典型ミス） */&lt;br /&gt;  .rq-warn{&lt;br /&gt;    border-left: .35rem solid rgba(220,53,69,.6);&lt;br /&gt;  }&lt;/p&gt;
&lt;p&gt;  /* FAQ（JS不要） */&lt;br /&gt;  .rq-faq details{&lt;br /&gt;    border: 1px solid rgba(0,0,0,.10);&lt;br /&gt;    border-radius: 1rem;&lt;br /&gt;    background: #fff;&lt;br /&gt;    overflow: hidden;&lt;br /&gt;    box-shadow: 0 .125rem .25rem rgba(0,0,0,.06);&lt;br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}&lt;br /&gt;&lt;/style&gt;
&lt;div class="container my-4"&gt;
&lt;p&gt;&lt;!-- ========================= Hero ========================== --&gt;&lt;/p&gt;
&lt;section class="rq-hero rounded-4 p-4 p-lg-5 shadow-sm mb-4"&gt;
&lt;div class="row g-4 align-items-center"&gt;
&lt;div class="col-lg-8"&gt;
&lt;div class="rq-subline small mb-2"&gt;中学受験理科／物理　テーマ：圧力・水圧・浮力は「比べる量」を一定にして混乱を止める&lt;/div&gt;
&lt;div class="d-flex flex-wrap gap-2 mb-2"&gt;&lt;span class="badge bg-success"&gt;悩み起点&lt;/span&gt;&lt;br /&gt;
&lt;span class="badge bg-success"&gt;比べる量の整理&lt;/span&gt;&lt;br /&gt;
&lt;span class="badge bg-success"&gt;条件→図→式の順を一定にする&lt;/span&gt;&lt;br /&gt;
&lt;span class="badge bg-success"&gt;家庭で回す&lt;/span&gt;&lt;/div&gt;
&lt;p class="mb-2"&gt;同じ水の中なのに、どちらが圧力が大きいのかで戸惑う。&lt;br /&gt;
水圧の問題で「面積」が出てくると混乱し、式が増える。&lt;br /&gt;
浮力の問題になると、急に別単元に見えて手が止まる。&lt;/p&gt;
&lt;p class="mb-0"&gt;圧力・水圧・浮力の混乱は、知識不足というより&lt;strong class="rq-marker"&gt;「何を比べる問題か」が毎回ズレる&lt;/strong&gt;ことが原因になりやすいです。&lt;br /&gt;
先に比べる量（面積／深さ／体積）を一定にすると、条件整理と式が1本にまとまりやすくなります。&lt;/p&gt;
&lt;/div&gt;
&lt;div class="col-lg-4"&gt;
&lt;div class="card border-0 shadow-sm rounded-4"&gt;
&lt;div class="card-body p-3 p-lg-4"&gt;
&lt;p class="fw-bold text-success mb-2"&gt;この記事で分かること&lt;/p&gt;
&lt;ul class="small mb-0 rq-bullets"&gt;
&lt;li&gt;混乱の原因を3パターンに切り分ける&lt;/li&gt;
&lt;li&gt;「面積・深さ・体積」どれを見るかの決め方&lt;/li&gt;
&lt;li&gt;典型ミス（面積の扱い、深さの読み落とし、体積の取り違え）の止め方&lt;/li&gt;
&lt;li&gt;家庭で回す練習の流れ（短時間→週末通し）&lt;/li&gt;
&lt;/ul&gt;
&lt;/div&gt;
&lt;/div&gt;
&lt;/div&gt;
&lt;/div&gt;
&lt;div class="alert alert-success mt-4 mb-0 rounded-4 border border-success-subtle" role="alert"&gt;単元の解説ではなく、「比べる量を一定にして解く進め方」と「減点パターンの回避」を整理します。&lt;/div&gt;
&lt;/section&gt;
&lt;p&gt;&lt;!-- ========================= 目次 ==========================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href="#s2"&gt;原因の切り分け（典型パターン3つ）&lt;/a&gt;&lt;br /&gt;
&lt;a class="list-group-item list-group-item-action" href="#s3"&gt;整理し直しの流れ（ステップで）&lt;/a&gt;&lt;br /&gt;
&lt;a class="list-group-item list-group-item-action" href="#s4"&gt;よくあるミスと修正（誤答例→直し方）&lt;/a&gt;&lt;br /&gt;
&lt;a class="list-group-item list-group-item-action" href="#s5"&gt;家庭での回し方（週の組み立て／チェック）&lt;/a&gt;&lt;br /&gt;
&lt;a class="list-group-item list-group-item-action" href="#s6"&gt;FAQ（よくある質問）&lt;/a&gt;&lt;br /&gt;
&lt;a class="list-group-item list-group-item-action" href="#s7"&gt;次に読む（関連記事）＋講座・問い合わせ&lt;/a&gt;&lt;/div&gt;
&lt;/div&gt;
&lt;/nav&gt;
&lt;p&gt;&lt;!-- ========================= Section 1 ========================== --&gt;&lt;/p&gt;
&lt;section class="mb-5"&gt;
&lt;h2 id="s1" class="h4 fw-bold border-bottom pb-2 mb-3"&gt;まず状況整理｜どこで詰まっているか&lt;/h2&gt;
&lt;p class="mb-3"&gt;圧力・水圧・浮力は、公式よりも「条件の見方」で得点が決まりやすい分野です。&lt;br /&gt;
まず、自分がどこで戸惑っているかを言語化して、直す場所を1つに絞ります。&lt;/p&gt;
&lt;div class="row g-3"&gt;
&lt;div class="col-lg-6"&gt;
&lt;div class="rq-mini h-100 p-3 p-lg-4 rq-leftbar"&gt;
&lt;p class="fw-bold text-success mb-2"&gt;戸惑いが出やすい場面&lt;/p&gt;
&lt;ul class="mb-0 rq-bullets"&gt;
&lt;li&gt;面積が出ると「水圧」と混ざって式が増える&lt;/li&gt;
&lt;li&gt;深さが変わる問題で、どの深さを使うかで戸惑う&lt;/li&gt;
&lt;li&gt;浮力で「体積」をどこから取るか分からなくなる&lt;/li&gt;
&lt;li&gt;同じ水中でも「比べる対象」がズレる&lt;/li&gt;
&lt;/ul&gt;
&lt;/div&gt;
&lt;/div&gt;
&lt;div class="col-lg-6"&gt;
&lt;div class="alert alert-success rounded-4 border border-success-subtle h-100 mb-0" role="alert"&gt;
&lt;p class="fw-bold mb-2"&gt;混乱の正体&lt;/p&gt;
&lt;p class="mb-2"&gt;この分野の混乱は、多くの場合&lt;strong&gt;計算力&lt;/strong&gt;ではなく、&lt;br /&gt;
&lt;strong&gt;比べる量（面積／深さ／体積）&lt;/strong&gt;の選択が毎回ブレることから起きます。&lt;/p&gt;
&lt;p class="mb-0"&gt;先に「どれを比べる問題か」を決めると、式が1本にまとまりやすくなります。&lt;/p&gt;
&lt;/div&gt;
&lt;/div&gt;
&lt;/div&gt;
&lt;div class="alert alert-success rounded-4 border border-success-subtle mt-3 mb-0" role="alert"&gt;図を描く段階で止まる場合は、&lt;br /&gt;
&lt;a class="link-success fw-bold" href="https://rika-quest.com/column/nayami-physics-diagram/"&gt;物理の図が描けない（図→関係→式の順番を一定にする）&lt;/a&gt;&lt;br /&gt;
を先にそろえると、条件整理が進めやすくなります。&lt;/div&gt;
&lt;/section&gt;
&lt;p&gt;&lt;!-- ========================= Section 2 ========================== --&gt;&lt;/p&gt;
&lt;section class="mb-5"&gt;
&lt;h2 id="s2" class="h4 fw-bold border-bottom pb-2 mb-3"&gt;原因の切り分け（典型パターン3つ）&lt;/h2&gt;
&lt;div class="row g-3"&gt;
&lt;div class="col-lg-4"&gt;
&lt;div class="card rounded-4 shadow-sm h-100"&gt;
&lt;div class="card-body p-3 p-lg-4"&gt;
&lt;p&gt;&lt;span class="badge bg-success mb-2"&gt;原因①&lt;/span&gt;&lt;/p&gt;
&lt;h3 class="h6 fw-bold mb-2"&gt;「面積」を見る場面が未整理（圧力と混ざる）&lt;/h3&gt;
&lt;p class="mb-0"&gt;圧力の問題なのに、面積を後から入れたり外したりして式を作り直すパターンです。&lt;br /&gt;
まず「面積が必要な比較か」を決めてから進むと、式が増えにくくなります。&lt;/p&gt;
&lt;/div&gt;
&lt;/div&gt;
&lt;/div&gt;
&lt;div class="col-lg-4"&gt;
&lt;div class="card rounded-4 shadow-sm h-100"&gt;
&lt;div class="card-body p-3 p-lg-4"&gt;
&lt;p&gt;&lt;span class="badge bg-success mb-2"&gt;原因②&lt;/span&gt;&lt;/p&gt;
&lt;h3 class="h6 fw-bold mb-2"&gt;「深さ」を取り違える（同じ深さかどうか未確認）&lt;/h3&gt;
&lt;p class="mb-0"&gt;水圧の比較で、深さが同じか違うかを確認せずに計算へ入ると、&lt;br /&gt;
条件の読み落としで結論が反転しやすくなります。&lt;/p&gt;
&lt;/div&gt;
&lt;/div&gt;
&lt;/div&gt;
&lt;div class="col-lg-4"&gt;
&lt;div class="card rounded-4 shadow-sm h-100"&gt;
&lt;div class="card-body p-3 p-lg-4"&gt;
&lt;p&gt;&lt;span class="badge bg-success mb-2"&gt;原因③&lt;/span&gt;&lt;/p&gt;
&lt;h3 class="h6 fw-bold mb-2"&gt;「体積」をどこから取るか曖昧（浮力が別物に見える）&lt;/h3&gt;
&lt;p class="mb-0"&gt;浮力は「沈んでいる部分（液体に押しのけられる部分）」に注目します。&lt;br /&gt;
ここが曖昧だと、体積の取り方が毎回変わり、混乱が定着します。&lt;/p&gt;
&lt;/div&gt;
&lt;/div&gt;
&lt;/div&gt;
&lt;/div&gt;
&lt;div class="card rounded-4 shadow-sm mt-3 rq-compare"&gt;
&lt;div class="card-body p-3 p-lg-4"&gt;
&lt;p class="fw-bold text-success mb-2"&gt;この分野は「比べる量」を先に決める&lt;/p&gt;
&lt;div class="row g-3"&gt;
&lt;div class="col-lg-4"&gt;
&lt;div class="rq-mini p-3 h-100"&gt;
&lt;div class="fw-bold mb-1"&gt;圧力&lt;/div&gt;
&lt;div class="small"&gt;面積に対して比べる（同じ力でも面積で変わる）&lt;/div&gt;
&lt;/div&gt;
&lt;/div&gt;
&lt;div class="col-lg-4"&gt;
&lt;div class="rq-mini p-3 h-100"&gt;
&lt;div class="fw-bold mb-1"&gt;水圧&lt;/div&gt;
&lt;div class="small"&gt;深さ（位置）で比べる（同じ深さなら同じ）&lt;/div&gt;
&lt;/div&gt;
&lt;/div&gt;
&lt;div class="col-lg-4"&gt;
&lt;div class="rq-mini p-3 h-100"&gt;
&lt;div class="fw-bold mb-1"&gt;浮力&lt;/div&gt;
&lt;div class="small"&gt;沈んでいる部分の体積で比べる（押しのける量）&lt;/div&gt;
&lt;/div&gt;
&lt;/div&gt;
&lt;/div&gt;
&lt;div class="alert alert-success rounded-4 border border-success-subtle mt-3 mb-0" role="alert"&gt;&lt;span class="badge bg-success me-2"&gt;狙い&lt;/span&gt;&lt;br /&gt;
まず「面積／深さ／体積」のどれで比べる問題かを決めると、解き方が1本に絞れます。&lt;/div&gt;
&lt;/div&gt;
&lt;/div&gt;
&lt;/section&gt;
&lt;p&gt;&lt;!-- ========================= Section 3 ========================== --&gt;&lt;/p&gt;
&lt;section class="mb-5"&gt;
&lt;h2 id="s3" class="h4 fw-bold border-bottom pb-2 mb-3"&gt;整理し直しの流れ（ステップで）&lt;/h2&gt;
&lt;p class="mb-3"&gt;ここでは、圧力・水圧・浮力を同じ流れで処理できるように、&lt;br /&gt;
&lt;strong class="rq-marker"&gt;「比べる量→図→条件→式→検算」&lt;/strong&gt;の順番を一定にします。&lt;/p&gt;
&lt;div class="row g-3"&gt;
&lt;p&gt;&lt;!-- Step 1 --&gt;&lt;/p&gt;
&lt;div class="col-lg-6"&gt;
&lt;div class="card rounded-4 shadow-sm h-100 rq-leftbar rq-compare"&gt;
&lt;div class="card-body p-3 p-lg-4"&gt;
&lt;div class="d-flex align-items-start gap-3 mb-2"&gt;
&lt;div class="rq-stepno"&gt;1&lt;/div&gt;
&lt;div&gt;
&lt;h3 class="h6 fw-bold mb-1"&gt;比べる量を決める（面積／深さ／体積）&lt;/h3&gt;
&lt;p class="mb-0"&gt;計算に入る前に、まず「何を比べる問題か」を1語で決めます。&lt;br /&gt;
ここが決まると、必要な条件の拾い方が揃います。&lt;/p&gt;
&lt;/div&gt;
&lt;/div&gt;
&lt;div class="alert alert-success rounded-4 border border-success-subtle mb-0" role="alert"&gt;&lt;span class="badge bg-success me-2"&gt;書く&lt;/span&gt;&lt;br /&gt;
「この問題は（面積／深さ／体積）を見る」&lt;/div&gt;
&lt;/div&gt;
&lt;/div&gt;
&lt;/div&gt;
&lt;p&gt;&lt;!-- Step 2 --&gt;&lt;/p&gt;
&lt;div class="col-lg-6"&gt;
&lt;div class="card rounded-4 shadow-sm h-100 rq-leftbar rq-compare"&gt;
&lt;div class="card-body p-3 p-lg-4"&gt;
&lt;div class="d-flex align-items-start gap-3 mb-2"&gt;
&lt;div class="rq-stepno"&gt;2&lt;/div&gt;
&lt;div&gt;
&lt;h3 class="h6 fw-bold mb-1"&gt;図で「比較対象」を2つに決める&lt;/h3&gt;
&lt;p class="mb-0"&gt;比べる問題は、対象が増えるほど混乱します。まずは比較対象を2つに絞り、&lt;br /&gt;
それぞれの条件（面積／深さ／体積）だけを書き込みます。&lt;/p&gt;
&lt;/div&gt;
&lt;/div&gt;
&lt;div class="rq-scribble rounded-4 p-3"&gt;
&lt;p class="small fw-bold text-success mb-2"&gt;図の最低限（メモ）&lt;/p&gt;
&lt;ul class="small mb-0 rq-bullets"&gt;
&lt;li&gt;対象A／対象B（どれとどれを比べるか）&lt;/li&gt;
&lt;li&gt;面積：接している面（底面など）だけ&lt;/li&gt;
&lt;li&gt;深さ：水面からの距離（同じか違うか）&lt;/li&gt;
&lt;li&gt;体積：水に沈んでいる部分だけ&lt;/li&gt;
&lt;/ul&gt;
&lt;/div&gt;
&lt;/div&gt;
&lt;/div&gt;
&lt;/div&gt;
&lt;p&gt;&lt;!-- Step 3 --&gt;&lt;/p&gt;
&lt;div class="col-lg-12"&gt;
&lt;div class="card rounded-4 shadow-sm rq-leftbar rq-compare"&gt;
&lt;div class="card-body p-3 p-lg-4"&gt;
&lt;div class="d-flex align-items-start gap-3 mb-2"&gt;
&lt;div class="rq-stepno"&gt;3&lt;/div&gt;
&lt;div&gt;
&lt;h3 class="h6 fw-bold mb-1"&gt;条件を短文化する（式を増やさない）&lt;/h3&gt;
&lt;p class="mb-0"&gt;式が増えるのは、条件が文章のまま残っているからです。&lt;br /&gt;
次の短文にしてから式へ進むと、途中の作り直しが減ります。&lt;/p&gt;
&lt;/div&gt;
&lt;/div&gt;
&lt;div class="table-responsive"&gt;
&lt;table class="table table-bordered align-middle bg-white rounded-4 overflow-hidden mb-0"&gt;
&lt;thead class="table-success"&gt;
&lt;tr&gt;
&lt;th style="width: 26%;"&gt;見る量&lt;/th&gt;
&lt;th&gt;短文（例）&lt;/th&gt;
&lt;th style="width: 28%;"&gt;式に入る前の確認&lt;/th&gt;
&lt;/tr&gt;
&lt;/thead&gt;
&lt;tbody&gt;
&lt;tr&gt;
&lt;th class="text-success"&gt;面積&lt;/th&gt;
&lt;td&gt;（Aの接している面積はBより大きい／小さい／同じ）&lt;/td&gt;
&lt;td&gt;どの面の面積か（底面など）を決める&lt;/td&gt;
&lt;/tr&gt;
&lt;tr&gt;
&lt;th class="text-success"&gt;深さ&lt;/th&gt;
&lt;td&gt;（AはBより深い／同じ深さ）&lt;/td&gt;
&lt;td&gt;水面からの距離で比べているか確認&lt;/td&gt;
&lt;/tr&gt;
&lt;tr&gt;
&lt;th class="text-success"&gt;体積&lt;/th&gt;
&lt;td&gt;（沈んでいる部分の体積はAがBより大きい）&lt;/td&gt;
&lt;td&gt;水に入っている部分だけを取れているか確認&lt;/td&gt;
&lt;/tr&gt;
&lt;/tbody&gt;
&lt;/table&gt;
&lt;/div&gt;
&lt;div class="alert alert-success rounded-4 border border-success-subtle mt-3 mb-0" role="alert"&gt;&lt;span class="badge bg-success me-2"&gt;ポイント&lt;/span&gt;&lt;br /&gt;
「どの面積？」「どの深さ？」「どの体積？」が短文ではっきりすると、式が1本にまとまりやすくなります。&lt;/div&gt;
&lt;/div&gt;
&lt;/div&gt;
&lt;/div&gt;
&lt;p&gt;&lt;!-- Step 4 --&gt;&lt;/p&gt;
&lt;div class="col-lg-6"&gt;
&lt;div class="card rounded-4 shadow-sm h-100 rq-leftbar rq-compare"&gt;
&lt;div class="card-body p-3 p-lg-4"&gt;
&lt;div class="d-flex align-items-start gap-3 mb-2"&gt;
&lt;div class="rq-stepno"&gt;4&lt;/div&gt;
&lt;div&gt;
&lt;h3 class="h6 fw-bold mb-1"&gt;式は「比較の形」で書く（AとBを並べる）&lt;/h3&gt;
&lt;p class="mb-0"&gt;求める値を単独で追うより、AとBを並べて比較する方が戸惑いが減ります。&lt;br /&gt;
先に短文ではっきりした量（面積／深さ／体積）に沿って式を1本にします。&lt;/p&gt;
&lt;/div&gt;
&lt;/div&gt;
&lt;div class="alert alert-success rounded-4 border border-success-subtle mb-0" role="alert"&gt;&lt;span class="badge bg-success me-2"&gt;目標&lt;/span&gt;&lt;br /&gt;
式は「AとBの違い」が見える書き方にする（途中で作り直さない）。&lt;/div&gt;
&lt;/div&gt;
&lt;/div&gt;
&lt;/div&gt;
&lt;p&gt;&lt;!-- Step 5 --&gt;&lt;/p&gt;
&lt;div class="col-lg-6"&gt;
&lt;div class="card rounded-4 shadow-sm h-100 rq-leftbar rq-compare"&gt;
&lt;div class="card-body p-3 p-lg-4"&gt;
&lt;div class="d-flex align-items-start gap-3 mb-2"&gt;
&lt;div class="rq-stepno"&gt;5&lt;/div&gt;
&lt;div&gt;
&lt;h3 class="h6 fw-bold mb-1"&gt;検算は「見る量」と「対象の取り方」だけ&lt;/h3&gt;
&lt;p class="mb-0"&gt;この分野の減点は、計算ミスよりも「取り方のズレ」で起きやすいです。&lt;br /&gt;
面積・深さ・体積の取り方が合っているかを短く確認します。&lt;/p&gt;
&lt;/div&gt;
&lt;/div&gt;
&lt;ul class="mb-0 rq-bullets"&gt;
&lt;li&gt;面積：どの面を使っているか（底面など）&lt;/li&gt;
&lt;li&gt;深さ：水面からの距離で比較できているか&lt;/li&gt;
&lt;li&gt;体積：沈んでいる部分だけを取っているか&lt;/li&gt;
&lt;/ul&gt;
&lt;/div&gt;
&lt;/div&gt;
&lt;/div&gt;
&lt;/div&gt;
&lt;p&gt;&lt;!-- 任意（単元直リンク最大1本） --&gt;&lt;/p&gt;
&lt;div class="alert alert-success rounded-4 border border-success-subtle mt-3 mb-0" role="alert"&gt;圧力・水圧の典型整理を「コツ（単元側）」で確認したい場合のみ、こちらへ：&lt;br /&gt;
&lt;a class="link-success fw-bold" href="https://rika-quest.com/column/pressures/"&gt;圧力・水圧（単元の要点）&lt;/a&gt;&lt;br /&gt;
（単元直リンクは必要時のみ）&lt;/div&gt;
&lt;/section&gt;
&lt;p&gt;&lt;!-- ========================= Section 4 ========================== --&gt;&lt;/p&gt;
&lt;section class="mb-5"&gt;
&lt;h2 id="s4" class="h4 fw-bold border-bottom pb-2 mb-3"&gt;よくあるミスと修正（誤答例→直し方）&lt;/h2&gt;
&lt;div class="row g-3"&gt;
&lt;div class="col-lg-6"&gt;
&lt;div class="card rounded-4 shadow-sm h-100 rq-warn"&gt;
&lt;div class="card-body p-3 p-lg-4"&gt;
&lt;div class="d-flex flex-wrap gap-2 align-items-center mb-2"&gt;
&lt;p&gt;&lt;span class="badge bg-danger"&gt;典型ミス&lt;/span&gt;&lt;/p&gt;
&lt;h3 class="h6 fw-bold mb-0"&gt;面積が必要かどうかを途中で変える&lt;/h3&gt;
&lt;/div&gt;
&lt;p class="mb-3"&gt;途中で「面積も関係あるのでは」と不安になり、式を増やして作り直すパターンです。&lt;br /&gt;
結果として時間が足りず、条件の取り違えも増えやすくなります。&lt;/p&gt;
&lt;div class="alert alert-success rounded-4 border border-success-subtle mb-0" role="alert"&gt;&lt;span class="badge bg-success me-2"&gt;直し方&lt;/span&gt;&lt;br /&gt;
最初に「見る量」を決める（面積／深さ／体積）。決めた量以外を途中で足さない。&lt;/div&gt;
&lt;/div&gt;
&lt;/div&gt;
&lt;/div&gt;
&lt;div class="col-lg-6"&gt;
&lt;div class="card rounded-4 shadow-sm h-100 rq-warn"&gt;
&lt;div class="card-body p-3 p-lg-4"&gt;
&lt;div class="d-flex flex-wrap gap-2 align-items-center mb-2"&gt;
&lt;p&gt;&lt;span class="badge bg-danger"&gt;典型ミス&lt;/span&gt;&lt;/p&gt;
&lt;h3 class="h6 fw-bold mb-0"&gt;深さの基準がズレる（水面からの距離を見ていない）&lt;/h3&gt;
&lt;/div&gt;
&lt;p class="mb-3"&gt;位置関係を図に落とし込まず、文章の印象で深さを判断してしまうと、&lt;br /&gt;
「同じ深さなのに違う」といった反転が起きやすくなります。&lt;/p&gt;
&lt;div class="alert alert-success rounded-4 border border-success-subtle mb-0" role="alert"&gt;&lt;span class="badge bg-success me-2"&gt;直し方&lt;/span&gt;&lt;br /&gt;
図に「水面」を書き、水面からの距離でA/Bを比較する（同じか違うかを先に決める）。&lt;/div&gt;
&lt;/div&gt;
&lt;/div&gt;
&lt;/div&gt;
&lt;div class="col-lg-12"&gt;
&lt;div class="card rounded-4 shadow-sm rq-warn"&gt;
&lt;div class="card-body p-3 p-lg-4"&gt;
&lt;div class="d-flex flex-wrap gap-2 align-items-center mb-2"&gt;
&lt;p&gt;&lt;span class="badge bg-danger"&gt;典型ミス&lt;/span&gt;&lt;/p&gt;
&lt;h3 class="h6 fw-bold mb-0"&gt;浮力の体積を「全体」で取ってしまう（沈んでいる部分を見ていない）&lt;/h3&gt;
&lt;/div&gt;
&lt;p class="mb-3"&gt;浮力の比較で多いのは、体積の取り方が毎回変わることです。&lt;br /&gt;
“沈んでいる部分”が基準になるのに、全体の体積で計算して結論が台無しになります。&lt;/p&gt;
&lt;div class="alert alert-success rounded-4 border border-success-subtle mb-0" role="alert"&gt;&lt;span class="badge bg-success me-2"&gt;直し方&lt;/span&gt;&lt;br /&gt;
体積は「水に入っている部分だけ」。図で沈んでいる範囲を四角で囲ってから式へ。&lt;/div&gt;
&lt;/div&gt;
&lt;/div&gt;
&lt;/div&gt;
&lt;/div&gt;
&lt;div class="alert alert-success rounded-4 border border-success-subtle mt-3 mb-0" role="alert"&gt;計算で手が止まりやすい場合は、&lt;br /&gt;
&lt;a class="link-success fw-bold" href="https://rika-quest.com/column/nayami-calculation-slow/"&gt;理科計算が遅い（単位→図→比例→式→検算の順番を一定にする）&lt;/a&gt;&lt;br /&gt;
と合わせると、処理順が整理しやすくなります。&lt;/div&gt;
&lt;/section&gt;
&lt;p&gt;&lt;!-- ========================= Section 5 ========================== --&gt;&lt;/p&gt;
&lt;section class="mb-5"&gt;
&lt;h2 id="s5" class="h4 fw-bold border-bottom pb-2 mb-3"&gt;家庭での回し方（週の組み立て／チェック）&lt;/h2&gt;
&lt;p class="mb-3"&gt;この分野は、難問を粘るよりも&lt;strong class="rq-marker"&gt;「見る量を決める」→「対象を2つに決める」&lt;/strong&gt;を短時間で反復する方が安定します。&lt;br /&gt;
平日は流れだけ、週末に通し演習を入れます。&lt;/p&gt;
&lt;div class="table-responsive"&gt;
&lt;table class="table table-bordered align-middle bg-white rounded-4 overflow-hidden"&gt;
&lt;thead class="table-success"&gt;
&lt;tr&gt;
&lt;th style="width: 26%;"&gt;区分&lt;/th&gt;
&lt;th&gt;やること&lt;/th&gt;
&lt;th style="width: 30%;"&gt;チェック（合格基準）&lt;/th&gt;
&lt;/tr&gt;
&lt;/thead&gt;
&lt;tbody&gt;
&lt;tr&gt;
&lt;th class="text-success"&gt;平日（短時間）&lt;/th&gt;
&lt;td&gt;1問：見る量の宣言（面積/深さ/体積）→A/B比較図→短文まで&lt;/td&gt;
&lt;td&gt;式の前に「見る量」が書けている&lt;/td&gt;
&lt;/tr&gt;
&lt;tr&gt;
&lt;th class="text-success"&gt;週末（通し）&lt;/th&gt;
&lt;td&gt;3〜5問：短文→式→検算（取り方確認）まで&lt;/td&gt;
&lt;td&gt;途中で式を増やさず、1本で完走できる&lt;/td&gt;
&lt;/tr&gt;
&lt;tr&gt;
&lt;th class="text-success"&gt;やり直し&lt;/th&gt;
&lt;td&gt;減点を「見る量のズレ」「深さズレ」「体積ズレ」に分類して再挑戦&lt;/td&gt;
&lt;td&gt;同じ種類のミスが続かない&lt;/td&gt;
&lt;/tr&gt;
&lt;/tbody&gt;
&lt;/table&gt;
&lt;/div&gt;
&lt;p class="mb-0"&gt;物理の中で戸惑いやすいテーマは、&lt;br /&gt;
&lt;a class="link-success fw-bold" href="https://rika-quest.com/ct/物理/"&gt;物理カテゴリ&lt;/a&gt; と&lt;br /&gt;
&lt;a class="link-success fw-bold" href="https://rika-quest.com/column/physics/"&gt;物理分野ページ&lt;/a&gt;&lt;br /&gt;
からまとめて戻せます。必要な悩み記事へ辿り直すときに活用してください。&lt;/p&gt;
&lt;/section&gt;
&lt;p&gt;&lt;!-- ========================= Section 6（FAQ：JS不要） ========================== --&gt;&lt;/p&gt;
&lt;section class="mb-5"&gt;
&lt;h2 id="s6" class="h4 fw-bold border-bottom pb-2 mb-3"&gt;FAQ（よくある質問）&lt;/h2&gt;
&lt;div class="rq-faq d-grid gap-3"&gt;
&lt;details&gt;
&lt;summary&gt;&lt;span class="badge bg-success rounded-pill flex-shrink-0"&gt;Q&lt;/span&gt;圧力と水圧がごちゃごちゃになります&lt;/summary&gt;
&lt;div class="p-3"&gt;まず「何を比べる問題か」を一定にします。圧力は面積、水圧は深さ（位置）です。&lt;br /&gt;
先に「この問題は面積／深さ」と決めてから図に落とすと、式が増えにくくなります。&lt;/div&gt;
&lt;/details&gt;
&lt;details&gt;
&lt;summary&gt;&lt;span class="badge bg-success rounded-pill flex-shrink-0"&gt;Q&lt;/span&gt;同じ水中なのに、どっちが大きいか判断が止まります&lt;/summary&gt;
&lt;div class="p-3"&gt;比較対象（A/B）が増えている可能性があります。まず対象を2つに絞り、&lt;br /&gt;
深さが「同じか違うか」を水面からの距離ではっきりさせてから判断してください。&lt;/div&gt;
&lt;/details&gt;
&lt;details&gt;
&lt;summary&gt;&lt;span class="badge bg-success rounded-pill flex-shrink-0"&gt;Q&lt;/span&gt;浮力の体積をどこから取ればいいですか&lt;/summary&gt;
&lt;div class="p-3"&gt;基準は「沈んでいる部分」です。体積は全体ではなく、水に入っている部分だけを取ります。&lt;br /&gt;
図で沈んでいる範囲を囲ってから式へ進むと、取り違えが減ります。&lt;/div&gt;
&lt;/details&gt;
&lt;details&gt;
&lt;summary&gt;&lt;span class="badge bg-success rounded-pill flex-shrink-0"&gt;Q&lt;/span&gt;面積が出てくると、式を作り直して時間が足りません&lt;/summary&gt;
&lt;div class="p-3"&gt;面積が必要かどうかを途中で変えてしまうのが原因になりやすいです。&lt;br /&gt;
最初に「見る量」を決めて、決めた量以外を途中で足さないルールで進めると安定します。&lt;/div&gt;
&lt;/details&gt;
&lt;details&gt;
&lt;summary&gt;&lt;span class="badge bg-success rounded-pill flex-shrink-0"&gt;Q&lt;/span&gt;図を描くのが苦手で、条件が整理できません&lt;/summary&gt;
&lt;div class="p-3"&gt;図の作り方（どこから描くか）が未整理かもしれません。&lt;br /&gt;
まず「図→関係→式」の順番をそろえるなら&lt;br /&gt;
&lt;a class="link-success fw-bold" href="https://rika-quest.com/column/nayami-physics-diagram/"&gt;物理の図が描けない（図→関係→式の順番を一定にする）&lt;/a&gt;&lt;br /&gt;
を先に固めると進めやすくなります。&lt;/div&gt;
&lt;/details&gt;
&lt;/div&gt;
&lt;/section&gt;
&lt;p&gt;&lt;!-- ========================= Section 7（関連記事＋CTA） ========================== --&gt;&lt;/p&gt;
&lt;section class="mb-4"&gt;
&lt;h2 id="s7" class="h4 fw-bold border-bottom pb-2 mb-3"&gt;次に読む（関連記事）＋講座・問い合わせ&lt;/h2&gt;
&lt;div class="row g-3"&gt;
&lt;div class="col-lg-6"&gt;
&lt;div class="card rounded-4 shadow-sm h-100"&gt;
&lt;div class="card-body p-3 p-lg-4"&gt;
&lt;p class="fw-bold text-success mb-2"&gt;悩みから辿る（Hub / 物理）&lt;/p&gt;
&lt;div class="list-group"&gt;&lt;a class="list-group-item list-group-item-action" href="https://rika-quest.com/column/science-nayami/"&gt;理科の悩み一覧（Hub）&lt;/a&gt;&lt;br /&gt;
&lt;a class="list-group-item list-group-item-action" href="https://rika-quest.com/ct/物理/"&gt;物理カテゴリ（悩み・コツを横断）&lt;/a&gt;&lt;br /&gt;
&lt;a class="list-group-item list-group-item-action" href="https://rika-quest.com/column/physics/"&gt;物理分野ページ（全体の地図）&lt;/a&gt;&lt;br /&gt;
&lt;a class="list-group-item list-group-item-action" href="https://rika-quest.com/column/"&gt;理科コラム一覧&lt;/a&gt;&lt;br /&gt;
&lt;a class="list-group-item list-group-item-action" href="https://rika-quest.com/ct/理科のコツ/"&gt;理科のコツ（カテゴリ）&lt;/a&gt;&lt;/div&gt;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href="https://rika-quest.com/column/nayami-physics-diagram/"&gt;物理の図が描けない（図→関係→式の順番を一定にする）&lt;/a&gt;&lt;br /&gt;
&lt;a class="list-group-item list-group-item-action" href="https://rika-quest.com/column/nayami-calculation-slow/"&gt;理科計算が遅い（処理順を一定にする）&lt;/a&gt;&lt;/div&gt;
&lt;/div&gt;
&lt;/div&gt;
&lt;/div&gt;
&lt;/div&gt;
&lt;div class="card rounded-4 shadow-sm border-success-subtle mt-3"&gt;
&lt;div class="card-body p-3 p-lg-4"&gt;
&lt;p class="fw-bold text-success mb-2"&gt;条件整理から一緒に進めたい方へ（押しつけない案内）&lt;/p&gt;
&lt;p class="mb-3"&gt;圧力・水圧・浮力は、知識があっても「面積／深さ／体積」の選択がブレると、&lt;br /&gt;
図と式が増えて減点が残りやすい分野です。&lt;br /&gt;
まずは「見る量を決める」と「比較対象を2つに決める」を徹底してください。&lt;br /&gt;
それでも不安定な場合は、問題を見ながら「どこでズレるか（見る量／深さ／体積／図／検算）」を切り分けて、&lt;br /&gt;
得点につながる処理順を身につける個別指導も選択肢になります。&lt;/p&gt;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&lt;p&gt;&amp;nbsp;&lt;/p&gt;
------</t>
  </si>
  <si>
    <t>https://dokkai-labo.tokyo/blog/yosyu_series_05j016/</t>
  </si>
  <si>
    <t>以下のページは不自然なワードを使用しています。
これらを適切に自然な言葉に置き換えて下さい。
なお、本文の装飾や構造は絶対に変えないでください。
【対象ページURL】
https://dokkai-labo.tokyo/blog/yosyu_series_05j016/
【検出された不自然ワード】
- 型
【本文】
------
&lt;div class="container my-4"&gt;
&lt;section class="p-3 p-md-4 mb-4 rounded-3 border bg-light"&gt;
&lt;div class="d-flex flex-column gap-2"&gt;
&lt;div class="d-flex flex-wrap align-items-center gap-2"&gt;&lt;span class="badge bg-primary"&gt;予習シリーズ&lt;/span&gt;&lt;br /&gt;
&lt;span class="badge bg-secondary"&gt;小5 上巻&lt;/span&gt;&lt;br /&gt;
&lt;span class="badge bg-dark"&gt;第17回・発展問題&lt;/span&gt;&lt;br /&gt;
&lt;span class="badge bg-info text-dark"&gt;説明文（はやぶさの帰還）&lt;/span&gt;&lt;/div&gt;
&lt;h1 class="h3 mb-1 fw-bold"&gt;【解説まとめ】「問題指摘型」を脱し「解決主導型」で読み解く&lt;/h1&gt;
&lt;p class="mb-0"&gt;受験国語専門「読解ラボ東京」代表・長島によるライブ解説（小5 上巻 第17回・発展問題）の要点を整理しました。&lt;br class="d-none d-md-block" /&gt;今回の核は、できない理由を探す「ブレーキ」を外し、どうすればできるかを考える&lt;strong&gt;「解決主導型」&lt;/strong&gt;の論理。そして指示語の正解が後ろに眠る&lt;strong&gt;「後方指し」&lt;/strong&gt;の攻略です。&lt;/p&gt;
&lt;/div&gt;
&lt;/section&gt;
&lt;section id="movie" class="mb-4"&gt;
&lt;div class="d-flex align-items-center justify-content-between flex-wrap gap-2 mb-2"&gt;
&lt;h2 class="h4 mb-0"&gt;解説動画（ライブ配信）&lt;/h2&gt;
&lt;p&gt;&lt;small class="text-muted"&gt;※181〜183ページの内容を解説しています。&lt;/small&gt;&lt;/p&gt;
&lt;/div&gt;
&lt;div class="row g-3"&gt;
&lt;div class="col-12"&gt;
&lt;div class="p-2 rounded-3 border bg-white h-100"&gt;
&lt;div class="d-flex align-items-center justify-content-between gap-2 mb-2"&gt;
&lt;div class="fw-bold ps-2"&gt;第17回：発展問題（181〜183ページ 徹底解説）&lt;/div&gt;
&lt;/div&gt;
&lt;div class="ratio ratio-16x9 embed-responsive embed-responsive-16by9 rounded-3 border overflow-hidden shadow-sm"&gt;&lt;iframe class="embed-responsive-item" title="予習シリーズ 小5 上巻 第17回 解説（読解ラボ東京）" src="https://www.youtube.com/embed/5A3fhA74Lkw" allowfullscreen="allowfullscreen"&gt;&lt;/iframe&gt;&lt;/div&gt;
&lt;/div&gt;
&lt;/div&gt;
&lt;/div&gt;
&lt;/section&gt;
&lt;section id="toc" class="mb-4"&gt;
&lt;h2 class="h4"&gt;目次&lt;/h2&gt;
&lt;div class="row g-3"&gt;
&lt;div class="col-12 col-md-6"&gt;
&lt;div class="list-group"&gt;&lt;a class="list-group-item list-group-item-action" href="#core-method"&gt;1. 読解の核：「解決主導型」の思考&lt;/a&gt;&lt;br /&gt;
&lt;a class="list-group-item list-group-item-action" href="#problem-cards"&gt;2. 問題別ポイント解説&lt;/a&gt;&lt;/div&gt;
&lt;/div&gt;
&lt;div class="col-12 col-md-6"&gt;
&lt;div class="list-group"&gt;&lt;a class="list-group-item list-group-item-action" href="#homework"&gt;3. 家庭学習の回し方（再現の流れ）&lt;/a&gt;&lt;br /&gt;
&lt;a class="list-group-item list-group-item-action" href="#faq"&gt;4. よくあるつまずき（FAQ）&lt;/a&gt;&lt;br /&gt;
&lt;a class="list-group-item list-group-item-action" href="#cta"&gt;5. 個別指導のご案内&lt;/a&gt;&lt;/div&gt;
&lt;/div&gt;
&lt;/div&gt;
&lt;/section&gt;
&lt;section id="core-method" class="mb-4"&gt;
&lt;h2 class="h4"&gt;1. 読解の核：「解決主導型（ソリューション・ドリブン）」を掴む&lt;/h2&gt;
&lt;div class="row g-3"&gt;
&lt;div class="col-12 col-md-6"&gt;
&lt;div class="card border-0 shadow-sm h-100"&gt;
&lt;div class="card-body"&gt;
&lt;h3 class="h6 mb-2 fw-bold"&gt;問題指摘式（ブレーキ）&lt;/h3&gt;
&lt;ul class="mb-0 small"&gt;
&lt;li&gt;&lt;strong&gt;定義&lt;/strong&gt;：前例がないことや、失敗の可能性など「できない理由」を並べる姿勢。&lt;/li&gt;
&lt;li&gt;&lt;strong&gt;本文の例&lt;/strong&gt;：55行目「そんなことをした人はいない」という発言。&lt;/li&gt;
&lt;li&gt;&lt;strong&gt;結果&lt;/strong&gt;：足元（問題）ばかりを見てしまい、新しい可能性にブレーキをかける。&lt;/li&gt;
&lt;/ul&gt;
&lt;/div&gt;
&lt;/div&gt;
&lt;/div&gt;
&lt;div class="col-12 col-md-6"&gt;
&lt;div class="card border-0 shadow-sm h-100 bg-white"&gt;
&lt;div class="card-body"&gt;
&lt;h3 class="h6 mb-2 fw-bold text-primary"&gt;解決主導型（アクセル）&lt;/h3&gt;
&lt;div class="small"&gt;
&lt;div class="d-flex gap-2 mb-1"&gt;&lt;span class="badge bg-primary"&gt;定義&lt;/span&gt; 「どうすれば解決できるか」という目的から逆算して策を練る。&lt;/div&gt;
&lt;div class="d-flex gap-2 mb-1"&gt;&lt;span class="badge bg-primary"&gt;実例&lt;/span&gt; 故障個所の違うエンジンを繋ぎ、一基として復活させた奇策。&lt;/div&gt;
&lt;div class="d-flex gap-2"&gt;&lt;span class="badge bg-dark text-white"&gt;着地&lt;/span&gt; &lt;strong&gt;「足元ばかり見るな」&lt;/strong&gt;という父の教えの真意。&lt;/div&gt;
&lt;/div&gt;
&lt;/div&gt;
&lt;/div&gt;
&lt;/div&gt;
&lt;/div&gt;
&lt;div class="alert alert-info mt-3 mb-0"&gt;&lt;strong&gt;ポイント：&lt;/strong&gt;はやぶさの帰還は、この解決主導の論理が、前例のない困難を「奇跡」へと変えた結果です。&lt;/div&gt;
&lt;/section&gt;
&lt;section id="story-cards" class="mb-4"&gt;
&lt;div class="d-flex align-items-center justify-content-between flex-wrap gap-2 mb-3"&gt;
&lt;h2 class="h4 mb-0"&gt;2. 問題別ポイント解説&lt;/h2&gt;
&lt;p&gt;&lt;span class="badge bg-info text-dark"&gt;第十七回&lt;/span&gt;&lt;/p&gt;
&lt;/div&gt;
&lt;div class="row g-3"&gt;
&lt;div class="col-12 col-md-6"&gt;
&lt;div class="card border-0 shadow-sm h-100 border-start border-primary border-4"&gt;
&lt;div class="card-body"&gt;
&lt;div class="d-flex justify-content-between align-items-start gap-2"&gt;
&lt;h3 class="h5 mb-2"&gt;問七：傍線⑥「奇跡的」の内容&lt;/h3&gt;
&lt;p&gt;&lt;span class="badge bg-secondary"&gt;内容説明&lt;/span&gt;&lt;/p&gt;
&lt;/div&gt;
&lt;ul class="mb-0 small"&gt;
&lt;li&gt;&lt;strong&gt;手段&lt;/strong&gt;：故障個所の異なるエンジンを組み合わせ、一基としてよみがえらせた。&lt;/li&gt;
&lt;li&gt;&lt;strong&gt;結果&lt;/strong&gt;：それにより、絶望的だった「はやぶさ」が地球への帰還を果たしたこと。&lt;/li&gt;
&lt;li&gt;&lt;strong&gt;鉄則&lt;/strong&gt;：記述には必ず&lt;strong&gt;「手段＋結果（目的）」&lt;/strong&gt;をセットで盛り込む。&lt;/li&gt;
&lt;/ul&gt;
&lt;/div&gt;
&lt;/div&gt;
&lt;/div&gt;
&lt;div class="col-12 col-md-6"&gt;
&lt;div class="card border-0 shadow-sm h-100"&gt;
&lt;div class="card-body"&gt;
&lt;div class="d-flex justify-content-between align-items-start gap-2"&gt;
&lt;h3 class="h5 mb-2"&gt;問六：指示語「こうした発想」&lt;/h3&gt;
&lt;p&gt;&lt;span class="badge bg-success text-dark"&gt;指示語（後方指し）&lt;/span&gt;&lt;/p&gt;
&lt;/div&gt;
&lt;ul class="mb-0 small"&gt;
&lt;li&gt;&lt;strong&gt;例外ルール&lt;/strong&gt;：前に答えがない時は「後ろ」を見る。&lt;/li&gt;
&lt;li&gt;&lt;strong&gt;根拠&lt;/strong&gt;：傍線直後の「どんな小さな可能性であっても…」の一文。&lt;/li&gt;
&lt;li&gt;&lt;strong&gt;内容&lt;/strong&gt;：可能性が少しでもある限り、解決策を模索し続ける姿勢。&lt;/li&gt;
&lt;/ul&gt;
&lt;/div&gt;
&lt;/div&gt;
&lt;/div&gt;
&lt;div class="col-12 col-md-6"&gt;
&lt;div class="card border-0 shadow-sm h-100 border-start border-warning border-4"&gt;
&lt;div class="card-body"&gt;
&lt;div class="d-flex justify-content-between align-items-start gap-2"&gt;
&lt;h3 class="h5 mb-2"&gt;問四：ブレーキがかかる理由&lt;/h3&gt;
&lt;p&gt;&lt;span class="badge bg-secondary"&gt;理由選択&lt;/span&gt;&lt;/p&gt;
&lt;/div&gt;
&lt;p class="mb-0 small"&gt;「過去に前例がない」ことが問題点として指摘され、挑戦を阻む消極的な空気が生まれているから。55行目の発言がその象徴。&lt;/p&gt;
&lt;/div&gt;
&lt;/div&gt;
&lt;/div&gt;
&lt;div class="col-12 col-md-6"&gt;
&lt;div class="card border-0 shadow-sm h-100"&gt;
&lt;div class="card-body"&gt;
&lt;div class="d-flex justify-content-between align-items-start gap-2"&gt;
&lt;h3 class="h5 mb-2"&gt;問一：空欄補充（父の教え）&lt;/h3&gt;
&lt;p&gt;&lt;span class="badge bg-secondary"&gt;空欄補充&lt;/span&gt;&lt;/p&gt;
&lt;/div&gt;
&lt;p class="mb-0 small"&gt;空欄1：足元＝問題を見る（ア）。空欄2：目的・ゴール（ウ）。空欄3：具体例へのつなぎ（オ）。空欄4：宇宙研の特徴（エ）。&lt;/p&gt;
&lt;/div&gt;
&lt;/div&gt;
&lt;/div&gt;
&lt;/div&gt;
&lt;/section&gt;
&lt;section id="homework" class="mb-4"&gt;
&lt;h2 class="h4"&gt;3. 家庭学習の回し方（再現の流れ）&lt;/h2&gt;
&lt;div class="row g-3"&gt;
&lt;div class="col-12 col-md-6"&gt;
&lt;div class="card border-0 shadow-sm h-100"&gt;
&lt;div class="card-body"&gt;
&lt;h3 class="h6 mb-2 fw-bold text-primary"&gt;指示語「後ろ」を疑う3ステップ&lt;/h3&gt;
&lt;ol class="mb-0 small"&gt;
&lt;li&gt;傍線の直前を見て、内容が一般的・抽象的でないか確認する。&lt;/li&gt;
&lt;li&gt;「こうした〜」の直後に、具体例や説明文がないかチェック。&lt;/li&gt;
&lt;li&gt;&lt;strong&gt;「後ろから抜き出せ」&lt;/strong&gt;という誘導がある場合はためらわず直後を精査。&lt;/li&gt;
&lt;/ol&gt;
&lt;/div&gt;
&lt;/div&gt;
&lt;/div&gt;
&lt;div class="col-12 col-md-6"&gt;
&lt;div class="card border-0 shadow-sm h-100"&gt;
&lt;div class="card-body"&gt;
&lt;h3 class="h6 mb-2 fw-bold text-success"&gt;「説明せよ」記述の骨組み&lt;/h3&gt;
&lt;p class="mb-0 small text-muted"&gt;「どのようなことですか」の記述では、傍線部と&lt;strong&gt;イコール（＝）&lt;/strong&gt;になる「手段と結果」を繋ぎます。問七なら「エンジンの合体（手段）＋地球帰還（結果）」の形を意識します。&lt;/p&gt;
&lt;/div&gt;
&lt;/div&gt;
&lt;/div&gt;
&lt;/div&gt;
&lt;/section&gt;
&lt;section id="faq" class="mb-4"&gt;
&lt;h2 class="h4"&gt;4. よくあるつまずき（FAQ）&lt;/h2&gt;
&lt;div class="vstack gap-2"&gt;
&lt;details class="border rounded-3 bg-white shadow-sm"&gt;
&lt;summary class="d-flex align-items-center justify-content-between gap-3 p-3" style="cursor: pointer; list-style: none;"&gt;&lt;span class="fw-bold text-primary"&gt;Q. 指示語の内容は必ず「前」にあるのではないのですか？&lt;/span&gt;&lt;br /&gt;
&lt;span class="badge bg-secondary"&gt;開く&lt;/span&gt;&lt;/summary&gt;
&lt;div class="px-3 pb-3 pt-0 small"&gt;
&lt;p class="mb-0"&gt;基本は前ですが、約1割は「後ろ」にある「後方指し」というパターンが存在します（問六など）。指示語を含む文が「段落の冒頭」にある場合は、その続きの説明を疑いましょう。&lt;/p&gt;
&lt;/div&gt;
&lt;/details&gt;
&lt;details class="border rounded-3 bg-white shadow-sm"&gt;
&lt;summary class="d-flex align-items-center justify-content-between gap-3 p-3" style="cursor: pointer; list-style: none;"&gt;&lt;span class="fw-bold text-primary"&gt;Q. 問七で「エンジンの復活」とだけ書いても正解になりますか？&lt;/span&gt;&lt;br /&gt;
&lt;span class="badge bg-secondary"&gt;開く&lt;/span&gt;&lt;/summary&gt;
&lt;div class="px-3 pb-3 pt-0 small"&gt;
&lt;p class="mb-0"&gt;不十分です。エンジン復活は「手段」であり、それによって得られた&lt;strong&gt;「地球帰還」という結果&lt;/strong&gt;まで含めるのが国語のルールの鉄則です。&lt;/p&gt;
&lt;/div&gt;
&lt;/details&gt;
&lt;details class="border rounded-3 bg-white shadow-sm"&gt;
&lt;summary class="d-flex align-items-center justify-content-between gap-3 p-3" style="cursor: pointer; list-style: none;"&gt;&lt;span class="fw-bold text-success"&gt;Q. 「解決主導型」という言葉は、記述で使ってもいいですか？&lt;/span&gt;&lt;br /&gt;
&lt;span class="badge bg-secondary"&gt;開く&lt;/span&gt;&lt;/summary&gt;
&lt;div class="px-3 pb-3 pt-0 small"&gt;
&lt;p class="mb-0"&gt;記述解答には&lt;strong&gt;本文にある言葉&lt;/strong&gt;（例：どうすれば解決できるかを考える姿勢）を使いましょう。「解決主導型」は内容を整理するための論理タグです。&lt;/p&gt;
&lt;/div&gt;
&lt;/details&gt;
&lt;details class="border rounded-3 bg-white shadow-sm"&gt;
&lt;summary class="d-flex align-items-center justify-content-between gap-3 p-3" style="cursor: pointer; list-style: none;"&gt;&lt;span class="fw-bold text-success"&gt;Q. 問四の選択肢で「過去に行われていない」に引かれます。&lt;/span&gt;&lt;br /&gt;
&lt;span class="badge bg-secondary"&gt;開く&lt;/span&gt;&lt;/summary&gt;
&lt;div class="px-3 pb-3 pt-0 small"&gt;
&lt;p class="mb-0"&gt;正しい着眼点ですが、「前例がない＝無理だ」というブレーキの論理がポイントです。55行目の発言がどう挑戦を阻んでいるか、因果関係を正確に選んでください。&lt;/p&gt;
&lt;/div&gt;
&lt;/details&gt;
&lt;details class="border rounded-3 bg-white shadow-sm"&gt;
&lt;summary class="d-flex align-items-center justify-content-between gap-3 p-3" style="cursor: pointer; list-style: none;"&gt;&lt;span class="fw-bold"&gt;Q. 抜き出し問題の最後を「〜こと」にするのを忘れました。&lt;/span&gt;&lt;br /&gt;
&lt;span class="badge bg-secondary"&gt;開く&lt;/span&gt;&lt;/summary&gt;
&lt;div class="px-3 pb-3 pt-0 small"&gt;
&lt;p class="mb-0"&gt;「どのようなことですか」という問いなら、語尾は「〜こと」にするのがルールです。内容が合っていても文末で減点されるのはもったいないので、最後に見直しましょう。&lt;/p&gt;
&lt;/div&gt;
&lt;/details&gt;
&lt;/div&gt;
&lt;style&gt;
#faq details &gt; summary::-webkit-details-marker{display:none;}&lt;br /&gt;#faq details[open] summary .badge{background:#0d6efd !important;}&lt;br /&gt;#faq details summary:focus{outline:none;}&lt;br /&gt;&lt;/style&gt;
&lt;/section&gt;
&lt;section id="cta" class="mb-4 text-center"&gt;
&lt;div class="card border-0 shadow-sm p-4 bg-primary text-white"&gt;
&lt;h2 class="h4 mb-2"&gt;読解ラボ東京｜抽象的な論理を「具体的な流れ」に変える個別指導&lt;/h2&gt;
&lt;p class="mb-4 small"&gt;「はやぶさ」のような壮大なテーマも、&lt;strong&gt;指示語の例外処理&lt;/strong&gt;と&lt;strong&gt;手段・結果のセット&lt;/strong&gt;という技術で攻略可能です。&lt;br class="d-none d-md-block" /&gt;お子さまの答案にある「読みの甘さ」を、プロの視点で徹底的に鍛え上げます。&lt;/p&gt;
&lt;p&gt;&lt;a class="btn btn-light btn-lg mx-auto shadow" style="max-width: 300px;" href="https://dokkai-labo.tokyo/"&gt;公式サイトを見る&lt;/a&gt;&lt;/p&gt;
&lt;/div&gt;
&lt;/section&gt;
&lt;hr class="my-4" /&gt;
&lt;p class="small text-muted mb-0"&gt;本記事はライブ解説の要点を整理した学習用資料です。教材本文の転載はしていません。&lt;/p&gt;
&lt;/div&gt;
&lt;section id="veu_cta-20322" class="veu_cta"&gt;&lt;/section&gt;
&lt;section id="veu_cta-21073" class="veu_cta"&gt;
&lt;div class="cta_body"&gt;
&lt;div class="cta_body_link"&gt;&lt;/div&gt;
&lt;/div&gt;
&lt;/section&gt;
&lt;section id="veu_cta-20531" class="veu_cta"&gt;&lt;!-- [ /.vkExUnit_cta_body ] --&gt;&lt;/p&gt;
&lt;/section&gt;
&lt;section class="veu_cta" id="veu_cta-20370"&gt;&lt;h1 class="cta_title"&gt;講座案内：読解/漢字演習道場【中学受験】&lt;/h1&gt;&lt;div class="cta_body"&gt;&lt;div class="cta_body_image cta_body_image_right"&gt;&lt;a href="https://dokkai-labo.tokyo/bootcamp/" target="_blank"&gt;&lt;/a&gt;&lt;/div&gt;&lt;div class="cta_body_txt image_exist"&gt;■読解演習道場
&lt;br /&gt;大半の学習塾で忘れられがちな「与えられた知識を使いこなすための練習」をサポートするための講座です。
&lt;br /&gt;確立された読解ラボオリジナルの読解法を駆使しながら、それを使いこなすための演習量を重ねて頂きます。
&lt;br /&gt;
&lt;br /&gt;■漢字演習道場
&lt;br /&gt;「漢字なんて覚えてしまえば終わり！」と思われることが多い一方、案外学習が進まない経験をお持ちの方も多いかと思います。
&lt;br /&gt;「漢字学習の思考回路」「漢字学習のスピード感」を養いながら、知識の獲得と学習姿勢の構築を目指します。&lt;/div&gt;&lt;div class="cta_body_link"&gt;&lt;a href="https://dokkai-labo.tokyo/bootcamp/" class="btn btn-primary btn-block btn-lg" target="_blank"&gt;読解/漢字演習道場【中学受験】&lt;/a&gt;&lt;/div&gt;&lt;/div&gt;&lt;!-- [ /.vkExUnit_cta_body ] --&gt;&lt;/section&gt;			
------</t>
  </si>
  <si>
    <t>https://dokkai-labo.tokyo/blog/yosyu_series_05j017/</t>
  </si>
  <si>
    <t>以下のページは不自然なワードを使用しています。
これらを適切に自然な言葉に置き換えて下さい。
なお、本文の装飾や構造は絶対に変えないでください。
【対象ページURL】
https://dokkai-labo.tokyo/blog/yosyu_series_05j017/
【検出された不自然ワード】
- 型
【本文】
------
&lt;div class="container my-4"&gt;
&lt;section class="p-3 p-md-4 mb-4 rounded-3 border bg-light"&gt;
&lt;div class="d-flex flex-column gap-2"&gt;
&lt;div class="d-flex flex-wrap align-items-center gap-2"&gt;&lt;span class="badge bg-primary"&gt;予習シリーズ&lt;/span&gt;&lt;br /&gt;
&lt;span class="badge bg-secondary"&gt;小5 上巻&lt;/span&gt;&lt;br /&gt;
&lt;span class="badge bg-dark"&gt;第17回・発展問題&lt;/span&gt;&lt;br /&gt;
&lt;span class="badge bg-info text-dark"&gt;説明文（はやぶさの帰還）&lt;/span&gt;&lt;/div&gt;
&lt;h1 class="h3 mb-1 fw-bold"&gt;【解説まとめ】「問題指摘型」を脱し「解決主導型」で読み解く&lt;/h1&gt;
&lt;p class="mb-0"&gt;受験国語専門「読解ラボ東京」代表・長島によるライブ解説（小5 上巻 第17回・発展問題）の要点を整理しました。&lt;br class="d-none d-md-block" /&gt;今回の核は、できない理由を探す「ブレーキ」を外し、どうすればできるかを考える&lt;strong&gt;「解決主導型」&lt;/strong&gt;の論理。そして指示語の正解が後ろに眠る&lt;strong&gt;「後方指し」&lt;/strong&gt;の攻略です。&lt;/p&gt;
&lt;/div&gt;
&lt;/section&gt;
&lt;section id="movie" class="mb-4"&gt;
&lt;div class="d-flex align-items-center justify-content-between flex-wrap gap-2 mb-2"&gt;
&lt;h2 class="h4 mb-0"&gt;解説動画（ライブ配信）&lt;/h2&gt;
&lt;p&gt;&lt;small class="text-muted"&gt;※181〜183ページの内容を解説しています。&lt;/small&gt;&lt;/p&gt;
&lt;/div&gt;
&lt;div class="row g-3"&gt;
&lt;div class="col-12"&gt;
&lt;div class="p-2 rounded-3 border bg-white h-100"&gt;
&lt;div class="d-flex align-items-center justify-content-between gap-2 mb-2"&gt;
&lt;div class="fw-bold ps-2"&gt;第17回：発展問題（181〜183ページ 徹底解説）&lt;/div&gt;
&lt;/div&gt;
&lt;div class="ratio ratio-16x9 embed-responsive embed-responsive-16by9 rounded-3 border overflow-hidden shadow-sm"&gt;&lt;iframe class="embed-responsive-item" title="予習シリーズ 小5 上巻 第17回 解説（読解ラボ東京）" src="https://www.youtube.com/embed/5A3fhA74Lkw" allowfullscreen="allowfullscreen"&gt;&lt;/iframe&gt;&lt;/div&gt;
&lt;/div&gt;
&lt;/div&gt;
&lt;/div&gt;
&lt;/section&gt;
&lt;section id="toc" class="mb-4"&gt;
&lt;h2 class="h4"&gt;目次&lt;/h2&gt;
&lt;div class="row g-3"&gt;
&lt;div class="col-12 col-md-6"&gt;
&lt;div class="list-group"&gt;&lt;a class="list-group-item list-group-item-action" href="#core-method"&gt;1. 読解の核：「解決主導型」の思考&lt;/a&gt;&lt;br /&gt;
&lt;a class="list-group-item list-group-item-action" href="#problem-cards"&gt;2. 問題別ポイント解説&lt;/a&gt;&lt;/div&gt;
&lt;/div&gt;
&lt;div class="col-12 col-md-6"&gt;
&lt;div class="list-group"&gt;&lt;a class="list-group-item list-group-item-action" href="#homework"&gt;3. 家庭学習の回し方（再現の流れ）&lt;/a&gt;&lt;br /&gt;
&lt;a class="list-group-item list-group-item-action" href="#faq"&gt;4. よくあるつまずき（FAQ）&lt;/a&gt;&lt;br /&gt;
&lt;a class="list-group-item list-group-item-action" href="#cta"&gt;5. 個別指導のご案内&lt;/a&gt;&lt;/div&gt;
&lt;/div&gt;
&lt;/div&gt;
&lt;/section&gt;
&lt;section id="core-method" class="mb-4"&gt;
&lt;h2 class="h4"&gt;1. 読解の核：「解決主導型（ソリューション・ドリブン）」を掴む&lt;/h2&gt;
&lt;div class="row g-3"&gt;
&lt;div class="col-12 col-md-6"&gt;
&lt;div class="card border-0 shadow-sm h-100"&gt;
&lt;div class="card-body"&gt;
&lt;h3 class="h6 mb-2 fw-bold"&gt;問題指摘式（ブレーキ）&lt;/h3&gt;
&lt;ul class="mb-0 small"&gt;
&lt;li&gt;&lt;strong&gt;定義&lt;/strong&gt;：前例がないことや、失敗の可能性など「できない理由」を並べる姿勢。&lt;/li&gt;
&lt;li&gt;&lt;strong&gt;本文の例&lt;/strong&gt;：55行目「そんなことをした人はいない」という発言。&lt;/li&gt;
&lt;li&gt;&lt;strong&gt;結果&lt;/strong&gt;：足元（問題）ばかりを見てしまい、新しい可能性にブレーキをかける。&lt;/li&gt;
&lt;/ul&gt;
&lt;/div&gt;
&lt;/div&gt;
&lt;/div&gt;
&lt;div class="col-12 col-md-6"&gt;
&lt;div class="card border-0 shadow-sm h-100 bg-white"&gt;
&lt;div class="card-body"&gt;
&lt;h3 class="h6 mb-2 fw-bold text-primary"&gt;解決主導型（アクセル）&lt;/h3&gt;
&lt;div class="small"&gt;
&lt;div class="d-flex gap-2 mb-1"&gt;&lt;span class="badge bg-primary"&gt;定義&lt;/span&gt; 「どうすれば解決できるか」という目的から逆算して策を練る。&lt;/div&gt;
&lt;div class="d-flex gap-2 mb-1"&gt;&lt;span class="badge bg-primary"&gt;実例&lt;/span&gt; 故障個所の違うエンジンを繋ぎ、一基として復活させた奇策。&lt;/div&gt;
&lt;div class="d-flex gap-2"&gt;&lt;span class="badge bg-dark text-white"&gt;着地&lt;/span&gt; &lt;strong&gt;「足元ばかり見るな」&lt;/strong&gt;という父の教えの真意。&lt;/div&gt;
&lt;/div&gt;
&lt;/div&gt;
&lt;/div&gt;
&lt;/div&gt;
&lt;/div&gt;
&lt;div class="alert alert-info mt-3 mb-0"&gt;&lt;strong&gt;ポイント：&lt;/strong&gt;はやぶさの帰還は、この解決主導の論理が、前例のない困難を「奇跡」へと変えた結果です。&lt;/div&gt;
&lt;/section&gt;
&lt;section id="story-cards" class="mb-4"&gt;
&lt;div class="d-flex align-items-center justify-content-between flex-wrap gap-2 mb-3"&gt;
&lt;h2 class="h4 mb-0"&gt;2. 問題別ポイント解説&lt;/h2&gt;
&lt;p&gt;&lt;span class="badge bg-info text-dark"&gt;第十七回&lt;/span&gt;&lt;/p&gt;
&lt;/div&gt;
&lt;div class="row g-3"&gt;
&lt;div class="col-12 col-md-6"&gt;
&lt;div class="card border-0 shadow-sm h-100 border-start border-primary border-4"&gt;
&lt;div class="card-body"&gt;
&lt;div class="d-flex justify-content-between align-items-start gap-2"&gt;
&lt;h3 class="h5 mb-2"&gt;問七：傍線⑥「奇跡的」の内容&lt;/h3&gt;
&lt;p&gt;&lt;span class="badge bg-secondary"&gt;内容説明&lt;/span&gt;&lt;/p&gt;
&lt;/div&gt;
&lt;ul class="mb-0 small"&gt;
&lt;li&gt;&lt;strong&gt;手段&lt;/strong&gt;：故障個所の異なるエンジンを組み合わせ、一基としてよみがえらせた。&lt;/li&gt;
&lt;li&gt;&lt;strong&gt;結果&lt;/strong&gt;：それにより、絶望的だった「はやぶさ」が地球への帰還を果たしたこと。&lt;/li&gt;
&lt;li&gt;&lt;strong&gt;鉄則&lt;/strong&gt;：記述には必ず&lt;strong&gt;「手段＋結果（目的）」&lt;/strong&gt;をセットで盛り込む。&lt;/li&gt;
&lt;/ul&gt;
&lt;/div&gt;
&lt;/div&gt;
&lt;/div&gt;
&lt;div class="col-12 col-md-6"&gt;
&lt;div class="card border-0 shadow-sm h-100"&gt;
&lt;div class="card-body"&gt;
&lt;div class="d-flex justify-content-between align-items-start gap-2"&gt;
&lt;h3 class="h5 mb-2"&gt;問六：指示語「こうした発想」&lt;/h3&gt;
&lt;p&gt;&lt;span class="badge bg-success text-dark"&gt;指示語（後方指し）&lt;/span&gt;&lt;/p&gt;
&lt;/div&gt;
&lt;ul class="mb-0 small"&gt;
&lt;li&gt;&lt;strong&gt;例外ルール&lt;/strong&gt;：前に答えがない時は「後ろ」を見る。&lt;/li&gt;
&lt;li&gt;&lt;strong&gt;根拠&lt;/strong&gt;：傍線直後の「どんな小さな可能性であっても…」の一文。&lt;/li&gt;
&lt;li&gt;&lt;strong&gt;内容&lt;/strong&gt;：可能性が少しでもある限り、解決策を模索し続ける姿勢。&lt;/li&gt;
&lt;/ul&gt;
&lt;/div&gt;
&lt;/div&gt;
&lt;/div&gt;
&lt;div class="col-12 col-md-6"&gt;
&lt;div class="card border-0 shadow-sm h-100 border-start border-warning border-4"&gt;
&lt;div class="card-body"&gt;
&lt;div class="d-flex justify-content-between align-items-start gap-2"&gt;
&lt;h3 class="h5 mb-2"&gt;問四：ブレーキがかかる理由&lt;/h3&gt;
&lt;p&gt;&lt;span class="badge bg-secondary"&gt;理由選択&lt;/span&gt;&lt;/p&gt;
&lt;/div&gt;
&lt;p class="mb-0 small"&gt;「過去に前例がない」ことが問題点として指摘され、挑戦を阻む消極的な空気が生まれているから。55行目の発言がその象徴。&lt;/p&gt;
&lt;/div&gt;
&lt;/div&gt;
&lt;/div&gt;
&lt;div class="col-12 col-md-6"&gt;
&lt;div class="card border-0 shadow-sm h-100"&gt;
&lt;div class="card-body"&gt;
&lt;div class="d-flex justify-content-between align-items-start gap-2"&gt;
&lt;h3 class="h5 mb-2"&gt;問一：空欄補充（父の教え）&lt;/h3&gt;
&lt;p&gt;&lt;span class="badge bg-secondary"&gt;空欄補充&lt;/span&gt;&lt;/p&gt;
&lt;/div&gt;
&lt;p class="mb-0 small"&gt;空欄1：足元＝問題を見る（ア）。空欄2：目的・ゴール（ウ）。空欄3：具体例へのつなぎ（オ）。空欄4：宇宙研の特徴（エ）。&lt;/p&gt;
&lt;/div&gt;
&lt;/div&gt;
&lt;/div&gt;
&lt;/div&gt;
&lt;/section&gt;
&lt;section id="homework" class="mb-4"&gt;
&lt;h2 class="h4"&gt;3. 家庭学習の回し方（再現の流れ）&lt;/h2&gt;
&lt;div class="row g-3"&gt;
&lt;div class="col-12 col-md-6"&gt;
&lt;div class="card border-0 shadow-sm h-100"&gt;
&lt;div class="card-body"&gt;
&lt;h3 class="h6 mb-2 fw-bold text-primary"&gt;指示語「後ろ」を疑う3ステップ&lt;/h3&gt;
&lt;ol class="mb-0 small"&gt;
&lt;li&gt;傍線の直前を見て、内容が一般的・抽象的でないか確認する。&lt;/li&gt;
&lt;li&gt;「こうした〜」の直後に、具体例や説明文がないかチェック。&lt;/li&gt;
&lt;li&gt;&lt;strong&gt;「後ろから抜き出せ」&lt;/strong&gt;という誘導がある場合は迷わず直後を精査。&lt;/li&gt;
&lt;/ol&gt;
&lt;/div&gt;
&lt;/div&gt;
&lt;/div&gt;
&lt;div class="col-12 col-md-6"&gt;
&lt;div class="card border-0 shadow-sm h-100"&gt;
&lt;div class="card-body"&gt;
&lt;h3 class="h6 mb-2 fw-bold text-success"&gt;「説明せよ」記述の骨組み&lt;/h3&gt;
&lt;p class="mb-0 small text-muted"&gt;「どのようなことですか」の記述では、傍線部と&lt;strong&gt;イコール（＝）&lt;/strong&gt;になる「手段と結果」を繋ぎます。問七なら「エンジンの合体（手段）＋地球帰還（結果）」の形を意識します。&lt;/p&gt;
&lt;/div&gt;
&lt;/div&gt;
&lt;/div&gt;
&lt;/div&gt;
&lt;/section&gt;
&lt;section id="faq" class="mb-4"&gt;
&lt;h2 class="h4"&gt;4. よくあるつまずき（FAQ）&lt;/h2&gt;
&lt;div class="vstack gap-2"&gt;
&lt;details class="border rounded-3 bg-white shadow-sm"&gt;
&lt;summary class="d-flex align-items-center justify-content-between gap-3 p-3" style="cursor: pointer; list-style: none;"&gt;&lt;span class="fw-bold text-primary"&gt;Q. 指示語の内容は必ず「前」にあるのではないのですか？&lt;/span&gt;&lt;br /&gt;
&lt;span class="badge bg-secondary"&gt;開く&lt;/span&gt;&lt;/summary&gt;
&lt;div class="px-3 pb-3 pt-0 small"&gt;
&lt;p class="mb-0"&gt;基本は前ですが、約1割は「後ろ」にある「後方指し」というパターンが存在します（問六など）。指示語を含む文が「段落の冒頭」にある場合は、その続きの説明を疑いましょう。&lt;/p&gt;
&lt;/div&gt;
&lt;/details&gt;
&lt;details class="border rounded-3 bg-white shadow-sm"&gt;
&lt;summary class="d-flex align-items-center justify-content-between gap-3 p-3" style="cursor: pointer; list-style: none;"&gt;&lt;span class="fw-bold text-primary"&gt;Q. 問七で「エンジンの復活」とだけ書いても正解になりますか？&lt;/span&gt;&lt;br /&gt;
&lt;span class="badge bg-secondary"&gt;開く&lt;/span&gt;&lt;/summary&gt;
&lt;div class="px-3 pb-3 pt-0 small"&gt;
&lt;p class="mb-0"&gt;不十分です。エンジン復活は「手段」であり、それによって得られた&lt;strong&gt;「地球帰還」という結果&lt;/strong&gt;まで含めるのが国語のルールの鉄則です。&lt;/p&gt;
&lt;/div&gt;
&lt;/details&gt;
&lt;details class="border rounded-3 bg-white shadow-sm"&gt;
&lt;summary class="d-flex align-items-center justify-content-between gap-3 p-3" style="cursor: pointer; list-style: none;"&gt;&lt;span class="fw-bold text-success"&gt;Q. 「解決主導型」という言葉は、記述で使ってもいいですか？&lt;/span&gt;&lt;br /&gt;
&lt;span class="badge bg-secondary"&gt;開く&lt;/span&gt;&lt;/summary&gt;
&lt;div class="px-3 pb-3 pt-0 small"&gt;
&lt;p class="mb-0"&gt;記述解答には&lt;strong&gt;本文にある言葉&lt;/strong&gt;（例：どうすれば解決できるかを考える姿勢）を使いましょう。「解決主導型」は内容を整理するための論理タグです。&lt;/p&gt;
&lt;/div&gt;
&lt;/details&gt;
&lt;details class="border rounded-3 bg-white shadow-sm"&gt;
&lt;summary class="d-flex align-items-center justify-content-between gap-3 p-3" style="cursor: pointer; list-style: none;"&gt;&lt;span class="fw-bold text-success"&gt;Q. 問四の選択肢で「過去に行われていない」に引かれます。&lt;/span&gt;&lt;br /&gt;
&lt;span class="badge bg-secondary"&gt;開く&lt;/span&gt;&lt;/summary&gt;
&lt;div class="px-3 pb-3 pt-0 small"&gt;
&lt;p class="mb-0"&gt;正しい着眼点ですが、「前例がない＝無理だ」というブレーキの論理がポイントです。55行目の発言がどう挑戦を阻んでいるか、因果関係を正確に選んでください。&lt;/p&gt;
&lt;/div&gt;
&lt;/details&gt;
&lt;details class="border rounded-3 bg-white shadow-sm"&gt;
&lt;summary class="d-flex align-items-center justify-content-between gap-3 p-3" style="cursor: pointer; list-style: none;"&gt;&lt;span class="fw-bold"&gt;Q. 抜き出し問題の最後を「〜こと」にするのを忘れました。&lt;/span&gt;&lt;br /&gt;
&lt;span class="badge bg-secondary"&gt;開く&lt;/span&gt;&lt;/summary&gt;
&lt;div class="px-3 pb-3 pt-0 small"&gt;
&lt;p class="mb-0"&gt;「どのようなことですか」という問いなら、語尾は「〜こと」にするのがルールです。内容が合っていても文末で減点されるのはもったいないので、最後に見直しましょう。&lt;/p&gt;
&lt;/div&gt;
&lt;/details&gt;
&lt;/div&gt;
&lt;style&gt;
#faq details &gt; summary::-webkit-details-marker{display:none;}&lt;br /&gt;#faq details[open] summary .badge{background:#0d6efd !important;}&lt;br /&gt;#faq details summary:focus{outline:none;}&lt;br /&gt;&lt;/style&gt;
&lt;/section&gt;
&lt;section id="cta" class="mb-4 text-center"&gt;
&lt;div class="card border-0 shadow-sm p-4 bg-primary text-white"&gt;
&lt;h2 class="h4 mb-2"&gt;読解ラボ東京｜抽象的な論理を「具体的な進め方」に変える個別指導&lt;/h2&gt;
&lt;p class="mb-4 small"&gt;「はやぶさ」のような壮大なテーマも、&lt;strong&gt;指示語の例外処理&lt;/strong&gt;と&lt;strong&gt;手段・結果のセット&lt;/strong&gt;という技術で攻略可能です。&lt;br class="d-none d-md-block" /&gt;お子さまの答案にある「読みの甘さ」を、プロの視点で徹底的に鍛え上げます。&lt;/p&gt;
&lt;p&gt;&lt;a class="btn btn-light btn-lg mx-auto shadow" style="max-width: 300px;" href="https://dokkai-labo.tokyo/"&gt;公式サイトを見る&lt;/a&gt;&lt;/p&gt;
&lt;/div&gt;
&lt;/section&gt;
&lt;hr class="my-4" /&gt;
&lt;p class="small text-muted mb-0"&gt;本記事はライブ解説の要点を整理した学習用資料です。教材本文の転載はしていません。行数の参照は予習シリーズ5年上巻（第17回）に基づきます。&lt;/p&gt;
&lt;/div&gt;
&lt;section id="veu_cta-20526" class="veu_cta"&gt;
&lt;div class="cta_body"&gt;
&lt;div class="cta_body_link"&gt;&lt;/div&gt;
&lt;/div&gt;
&lt;p&gt;&lt;!-- [ /.vkExUnit_cta_body ] --&gt;&lt;/p&gt;
&lt;/section&gt;
&lt;section id="veu_cta-20532" class="veu_cta"&gt;
&lt;div class="cta_body"&gt;
&lt;div class="cta_body_link"&gt;&lt;/div&gt;
&lt;/div&gt;
&lt;p&gt;&lt;!-- [ /.vkExUnit_cta_body ] --&gt;&lt;/p&gt;
&lt;/section&gt;
&lt;section class="veu_cta" id="veu_cta-20321"&gt;&lt;h1 class="cta_title"&gt;講座案内：完全１対１個別指導【中学受験/大学受験】&lt;/h1&gt;&lt;div class="cta_body"&gt;&lt;div class="cta_body_image cta_body_image_right"&gt;&lt;a href="https://dokkai-labo.tokyo/kobetsu/" target="_blank"&gt;&lt;/a&gt;&lt;/div&gt;&lt;div class="cta_body_txt image_exist"&gt;当塾では、中学受験の国語と大学受験の現代文を指導しております。どちらも完全１対１の個別指導です。生徒さんの現在の学力に合わせて問題を厳選し、理解力に応じた解説をして参ります。&lt;/div&gt;&lt;div class="cta_body_link"&gt;&lt;a href="https://dokkai-labo.tokyo/kobetsu/" class="btn btn-primary btn-block btn-lg" target="_blank"&gt;完全１対１個別指導【中学受験/大学受験】&lt;/a&gt;&lt;/div&gt;&lt;/div&gt;&lt;!-- [ /.vkExUnit_cta_body ] --&gt;&lt;/section&gt;			
------</t>
  </si>
  <si>
    <t>https://eigo-rewrite.com/column/eitango/</t>
  </si>
  <si>
    <t>以下のページは不自然なワードを使用しています。
これらを適切に自然な言葉に置き換えて下さい。
なお、本文の装飾や構造は絶対に変えないでください。
【対象ページURL】
https://eigo-rewrite.com/column/eitango/
【検出された不自然ワード】
- 崩れ
- 固定
- 乱れ
- 導線
- 整え
- 網羅
【本文】
------
&lt;p&gt;&lt;!-- =============================== Re-Write｜受験英単語の覚え方（増補 3000〜4000字目標） Bootstrap5前提／本文増量＋見栄え改善（構造変更OK） ※提示済みの文意・リンク・講座CTAは活かしつつ周辺説明を補完 =============================== --&gt;&lt;/p&gt;
&lt;section class="container my-5"&gt;&lt;!-- HERO --&gt;&lt;/p&gt;
&lt;div class="p-4 p-md-5 rounded-4 border bg-light shadow-sm"&gt;
&lt;div class="row g-4 align-items-center"&gt;
&lt;div class="col-lg-8"&gt;&lt;span class="badge text-bg-warning text-dark mb-2"&gt;受験英語&lt;/span&gt;&lt;br /&gt;
&lt;span class="badge text-bg-dark mb-2"&gt;語彙・単語&lt;/span&gt;&lt;/p&gt;
&lt;h1 class="h3 fw-bold mb-3"&gt;英単語は「思い出す回数」で決まる&lt;/h1&gt;
&lt;p class="mb-0 text-secondary"&gt;受験英語を勉強するにあたり、単語の暗記は必ずしなくてはなりませんが、覚えることがなかなかできなかったり、&lt;br /&gt;
暗記が苦手な方も多いのではないでしょうか。ひたすら書いて覚える方法もありますが、&lt;br /&gt;
より多く五感を使った方が記憶が定着しやすくなります。&lt;/p&gt;
&lt;/div&gt;
&lt;div class="col-lg-4"&gt;
&lt;div class="d-grid gap-2"&gt;&lt;a class="btn btn-warning btn-lg" href="#toc"&gt;目次から読む&lt;/a&gt;&lt;br /&gt;
&lt;a class="btn btn-outline-dark" href="https://eigo-rewrite.com/vocabulary/" target="_blank" rel="noopener"&gt;&lt;br /&gt;
語彙強化講座（全体像）&lt;br /&gt;
&lt;/a&gt;&lt;/div&gt;
&lt;/div&gt;
&lt;/div&gt;
&lt;/div&gt;
&lt;p&gt;&lt;!-- 全体像導線 --&gt;&lt;/p&gt;
&lt;div class="alert alert-warning border-0 shadow-sm mt-4 mb-0"&gt;単語・熟語を入試で使える形に定着させる学習の組み立ては、&lt;br /&gt;
&lt;strong&gt;&lt;a class="link-dark" href="https://eigo-rewrite.com/vocabulary/" target="_blank" rel="noopener"&gt;語彙強化講座（全体像はこちら）&lt;/a&gt;&lt;/strong&gt;&lt;br /&gt;
でまとめています。&lt;/div&gt;
&lt;p&gt;&lt;!-- TOC --&gt;&lt;/p&gt;
&lt;div id="toc" class="card shadow-sm border-0 mt-4"&gt;
&lt;div class="card-header bg-white fw-bold"&gt;目次&lt;/div&gt;
&lt;div class="card-body"&gt;
&lt;div class="row g-2"&gt;
&lt;div class="col-md-6"&gt;
&lt;ol class="mb-0"&gt;
&lt;li&gt;&lt;a href="#why"&gt;なぜ英単語は忘れるのか（よくある原因）&lt;/a&gt;&lt;/li&gt;
&lt;li&gt;&lt;a href="#onebook"&gt;単語帳を１冊準備して徹底的に覚える&lt;/a&gt;&lt;/li&gt;
&lt;li&gt;&lt;a href="#meaning"&gt;英単語を見て意味を覚える&lt;/a&gt;&lt;/li&gt;
&lt;li&gt;&lt;a href="#audio"&gt;リスニングCDを活用する&lt;/a&gt;&lt;/li&gt;
&lt;/ol&gt;
&lt;/div&gt;
&lt;div class="col-md-6"&gt;
&lt;ol class="mb-0" start="5"&gt;
&lt;li&gt;&lt;a href="#speak"&gt;単語の意味をイメージしながら声に出す&lt;/a&gt;&lt;/li&gt;
&lt;li&gt;&lt;a href="#example"&gt;例文を確認する&lt;/a&gt;&lt;/li&gt;
&lt;li&gt;&lt;a href="#speed"&gt;１単語に時間をかけない&lt;/a&gt;&lt;/li&gt;
&lt;li&gt;&lt;a href="#school"&gt;当塾の取り組み&lt;/a&gt;&lt;/li&gt;
&lt;li&gt;&lt;a href="#summary"&gt;まとめ&lt;/a&gt;&lt;/li&gt;
&lt;/ol&gt;
&lt;/div&gt;
&lt;/div&gt;
&lt;/div&gt;
&lt;/div&gt;
&lt;p&gt;&lt;!-- なぜ忘れる --&gt;&lt;/p&gt;
&lt;div id="why" class="mt-5"&gt;
&lt;div class="card shadow-sm border-0"&gt;
&lt;div class="card-body p-4 p-md-5"&gt;
&lt;h2 class="mb-3"&gt;なぜ英単語は忘れるのか（よくある原因）&lt;/h2&gt;
&lt;p class="mb-3"&gt;「覚えたはずなのに、長文で出てくると意味が出ない」「テストのときだけ思い出せない」&lt;br /&gt;
こうした現象は、記憶力の問題というより、勉強の組み立て（やり方）の問題で起きることが多いです。&lt;br /&gt;
単語は“見た回数”よりも、&lt;strong&gt;思い出した回数&lt;/strong&gt;で定着します。&lt;br /&gt;
つまり、ただ眺めるだけ・書くだけの学習になっていると、定着が弱くなります。&lt;/p&gt;
&lt;div class="row g-3"&gt;
&lt;div class="col-md-4"&gt;
&lt;div class="p-3 rounded-4 border bg-light h-100"&gt;
&lt;div class="fw-bold mb-2"&gt;原因①：復習間隔が空く&lt;/div&gt;
&lt;p class="mb-0 text-secondary"&gt;1回で覚えようとすると、次に見たときにはほぼ忘れています。&lt;br /&gt;
短い間隔で「思い出す」回数を増やす方が効率的です。&lt;/p&gt;
&lt;/div&gt;
&lt;/div&gt;
&lt;div class="col-md-4"&gt;
&lt;div class="p-3 rounded-4 border h-100"&gt;
&lt;div class="fw-bold mb-2"&gt;原因②：意味だけで止まる&lt;/div&gt;
&lt;p class="mb-0 text-secondary"&gt;日本語訳だけ暗記すると、英語を見て一度日本語へ変換し、そこから理解する流れになりがちです。&lt;br /&gt;
読解速度のボトルネックになります。&lt;/p&gt;
&lt;/div&gt;
&lt;/div&gt;
&lt;div class="col-md-4"&gt;
&lt;div class="p-3 rounded-4 border bg-light h-100"&gt;
&lt;div class="fw-bold mb-2"&gt;原因③：使い方が曖昧&lt;/div&gt;
&lt;p class="mb-0 text-secondary"&gt;例文や前後関係がないと、長文で出たときに意味がはっきりしません。&lt;br /&gt;
似た意味の語が増えるほど、使い分けが重要になります。&lt;/p&gt;
&lt;/div&gt;
&lt;/div&gt;
&lt;/div&gt;
&lt;details class="border rounded-4 p-3 mt-3"&gt;
&lt;summary class="fw-bold"&gt;「書いてるのに覚えられない」場合に起きていること&lt;/summary&gt;
&lt;div class="mt-3"&gt;
&lt;ul class="mb-0"&gt;
&lt;li&gt;書く作業で疲れ、復習回数が不足している&lt;/li&gt;
&lt;li&gt;綴りだけ練習して、意味・用法・発音が結びついていない&lt;/li&gt;
&lt;li&gt;間違えた語の「復活ルール」がなく、毎回同じ語で止まる&lt;/li&gt;
&lt;/ul&gt;
&lt;/div&gt;
&lt;/details&gt;
&lt;/div&gt;
&lt;/div&gt;
&lt;/div&gt;
&lt;p&gt;&lt;!-- 1冊 --&gt;&lt;/p&gt;
&lt;div id="onebook" class="mt-5"&gt;
&lt;div class="card shadow-sm border-0"&gt;
&lt;div class="card-body p-4 p-md-5"&gt;
&lt;h3 class="mb-3"&gt;単語帳を１冊準備して徹底的に覚える&lt;/h3&gt;
&lt;p class="mb-3"&gt;いくつも単語帳を用意してあれもこれもと学習するよりは、１冊をすべて完璧に覚えましょう。&lt;br /&gt;
何度も繰り返し反復練習することが大切です。&lt;/p&gt;
&lt;div class="p-3 rounded-4 border bg-light"&gt;
&lt;div class="fw-bold mb-2"&gt;1冊主義が強い理由&lt;/div&gt;
&lt;ul class="mb-0"&gt;
&lt;li&gt;単語帳を変えると、同じ単語を「初見」からやり直す時間が増える&lt;/li&gt;
&lt;li&gt;“覚えた/覚えてない”の管理が崩れ、復習の優先順位が乱れやすい&lt;/li&gt;
&lt;li&gt;入試で必要なのは網羅性よりも、頻出語を「瞬時に出せる」状態&lt;/li&gt;
&lt;/ul&gt;
&lt;/div&gt;
&lt;div class="mt-3"&gt;
&lt;div class="fw-bold mb-2"&gt;回し方の目安（例）&lt;/div&gt;
&lt;div class="table-responsive"&gt;
&lt;table class="table table-sm align-middle"&gt;
&lt;thead class="table-light"&gt;
&lt;tr&gt;
&lt;th&gt;周回&lt;/th&gt;
&lt;th&gt;目的&lt;/th&gt;
&lt;th&gt;やり方&lt;/th&gt;
&lt;/tr&gt;
&lt;/thead&gt;
&lt;tbody&gt;
&lt;tr&gt;
&lt;td&gt;1周目&lt;/td&gt;
&lt;td&gt;全体像をつかむ&lt;/td&gt;
&lt;td&gt;テンポよく進め、完璧を狙わない&lt;/td&gt;
&lt;/tr&gt;
&lt;tr&gt;
&lt;td&gt;2〜3周目&lt;/td&gt;
&lt;td&gt;定着の核を作る&lt;/td&gt;
&lt;td&gt;間違えた語だけ印をつけ、優先復習する&lt;/td&gt;
&lt;/tr&gt;
&lt;tr&gt;
&lt;td&gt;4周目以降&lt;/td&gt;
&lt;td&gt;反射レベルへ&lt;/td&gt;
&lt;td&gt;意味が出るまでの時間を短縮（見た瞬間に出す）&lt;/td&gt;
&lt;/tr&gt;
&lt;/tbody&gt;
&lt;/table&gt;
&lt;/div&gt;
&lt;/div&gt;
&lt;/div&gt;
&lt;/div&gt;
&lt;/div&gt;
&lt;p&gt;&lt;!-- 意味 --&gt;&lt;/p&gt;
&lt;div id="meaning" class="mt-5"&gt;
&lt;div class="card shadow-sm border-0"&gt;
&lt;div class="card-body p-4 p-md-5"&gt;
&lt;h3 class="mb-3"&gt;英単語を見て意味を覚える&lt;/h3&gt;
&lt;p class="mb-3"&gt;英単語を暗記するときに注意すべきことは、ただ意味を覚えるだけで終わらせないということです。&lt;br /&gt;
日本語の意味をそのまま覚えるだけにしてしまうと、&lt;strong&gt;英語を日本語に変換してから理解する&lt;/strong&gt;&lt;br /&gt;
というやり方になってしまいます。&lt;/p&gt;
&lt;p class="mb-3"&gt;英語と日本語はそもそも構造が違うので、将来的には&lt;br /&gt;
&lt;span style="color: #ff0000;"&gt;英語を英語として理解して使えるように&lt;/span&gt;ならなければいけません。&lt;br /&gt;
そのため、英語を覚えるときは、&lt;span style="color: #0000ff;"&gt;日本語の意味とその単語の持つイメージ&lt;/span&gt;&lt;br /&gt;
も併せて覚えるようにしましょう。&lt;/p&gt;
&lt;div class="row g-3"&gt;
&lt;div class="col-md-6"&gt;
&lt;div class="p-3 rounded-4 border bg-light h-100"&gt;
&lt;div class="fw-bold mb-2"&gt;「意味」だけ暗記の弱点&lt;/div&gt;
&lt;ul class="mb-0"&gt;
&lt;li&gt;似た意味の語が増えると、どれでも同じに見える&lt;/li&gt;
&lt;li&gt;長文で出た瞬間に“はっきり”できず処理が遅くなる&lt;/li&gt;
&lt;li&gt;英作文で使うとき、前置詞や目的語の形が分からない&lt;/li&gt;
&lt;/ul&gt;
&lt;/div&gt;
&lt;/div&gt;
&lt;div class="col-md-6"&gt;
&lt;div class="p-3 rounded-4 border h-100"&gt;
&lt;div class="fw-bold mb-2"&gt;イメージ暗記のコツ&lt;/div&gt;
&lt;ul class="mb-0"&gt;
&lt;li&gt;日本語訳を1つに固定せず、「中心イメージ」を作る&lt;/li&gt;
&lt;li&gt;例文の中で、どの意味になるかを判断する&lt;/li&gt;
&lt;li&gt;可能なら“対義語・類義語”をセットで覚える&lt;/li&gt;
&lt;/ul&gt;
&lt;/div&gt;
&lt;/div&gt;
&lt;/div&gt;
&lt;details class="border rounded-4 p-3 mt-3"&gt;
&lt;summary class="fw-bold"&gt;単語が長文で出たときの「確認ポイント」&lt;/summary&gt;
&lt;div class="mt-3"&gt;
&lt;ul class="mb-0"&gt;
&lt;li&gt;品詞（名詞/動詞/形容詞/副詞）を先に見極める&lt;/li&gt;
&lt;li&gt;直後に来る語（前置詞・目的語・that節など）で意味が決まるかを見る&lt;/li&gt;
&lt;li&gt;前後の文脈（因果・対比）に合う意味を選ぶ&lt;/li&gt;
&lt;/ul&gt;
&lt;/div&gt;
&lt;/details&gt;
&lt;/div&gt;
&lt;/div&gt;
&lt;/div&gt;
&lt;p&gt;&lt;!-- CD活用 --&gt;&lt;/p&gt;
&lt;div id="audio" class="mt-5"&gt;
&lt;div class="card shadow-sm border-0"&gt;
&lt;div class="card-body p-4 p-md-5"&gt;
&lt;h3 class="mb-3"&gt;リスニングCDを活用する&lt;/h3&gt;
&lt;p class="mb-3"&gt;単語帳にはリスニングCDが付属されている場合が多いです。&lt;br /&gt;
リスニングCDを聞くときは、正しい発音とアクセントを意識して聞いていきます。&lt;br /&gt;
単語を最初に覚える段階で発音やアクセントを正しく覚えておくことで効率的に学習を進めることができます。&lt;/p&gt;
&lt;div class="p-3 rounded-4 border bg-light"&gt;
&lt;div class="fw-bold mb-2"&gt;音声を使うメリット&lt;/div&gt;
&lt;ul class="mb-0"&gt;
&lt;li&gt;文字だけで覚えるより、音で引き出せるようになる&lt;/li&gt;
&lt;li&gt;リスニングで「知ってる単語なのに聞けない」を減らせる&lt;/li&gt;
&lt;li&gt;英作文・スピーキングでも、語の形が安定しやすい&lt;/li&gt;
&lt;/ul&gt;
&lt;/div&gt;
&lt;div class="mt-3"&gt;
&lt;div class="fw-bold mb-2"&gt;おすすめの回し方（短時間でOK）&lt;/div&gt;
&lt;div class="row g-3"&gt;
&lt;div class="col-md-4"&gt;
&lt;div class="p-3 rounded-4 border h-100"&gt;
&lt;div class="fw-bold"&gt;① まず聞く&lt;/div&gt;
&lt;p class="mb-0 text-secondary"&gt;通学中などに流し、音の輪郭を作る。&lt;/p&gt;
&lt;/div&gt;
&lt;/div&gt;
&lt;div class="col-md-4"&gt;
&lt;div class="p-3 rounded-4 border bg-light h-100"&gt;
&lt;div class="fw-bold"&gt;② 見て聞く&lt;/div&gt;
&lt;p class="mb-0 text-secondary"&gt;単語を見ながら音声。アクセントを意識する。&lt;/p&gt;
&lt;/div&gt;
&lt;/div&gt;
&lt;div class="col-md-4"&gt;
&lt;div class="p-3 rounded-4 border h-100"&gt;
&lt;div class="fw-bold"&gt;③ 言って確認&lt;/div&gt;
&lt;p class="mb-0 text-secondary"&gt;自分で発音し、音が乱れていないか確認する。&lt;/p&gt;
&lt;/div&gt;
&lt;/div&gt;
&lt;/div&gt;
&lt;/div&gt;
&lt;p&gt;&lt;!-- 大学受験英作文講座 CTA（元要素をBootstrap化） --&gt;&lt;/p&gt;
&lt;div class="card border-0 shadow-sm mt-4"&gt;
&lt;div class="card-body p-3 p-md-4" style="border: 2px solid #ff6600; background-color: #fff0e0;"&gt;
&lt;div class="row g-3 align-items-center"&gt;
&lt;div class="col-auto"&gt;&lt;img decoding="async" style="max-width: 110px; height: auto;" src="https://eigo-rewrite.com/wp-content/uploads/2020/06/logo_tate-1.png" alt="Re-Writeのロゴ" /&gt;&lt;/div&gt;
&lt;div class="col"&gt;
&lt;div class="fw-bold mb-1"&gt;【大学受験英作文講座】&lt;/div&gt;
&lt;p class="mb-2"&gt;和文英訳・自由英作文を段階的に練習し、伝わる英作文の構築力を育成します。&lt;br /&gt;
単語・熟語を「知っている」から「使える」へ移すには、例文レベルの運用練習が効果的です。&lt;/p&gt;
&lt;p&gt;&lt;a class="btn btn-warning fw-bold" href="https://eigo-rewrite.com/kobetsueisakubun/" target="_blank" rel="noopener"&gt;詳細を見る&lt;/a&gt;&lt;/p&gt;
&lt;/div&gt;
&lt;/div&gt;
&lt;/div&gt;
&lt;/div&gt;
&lt;/div&gt;
&lt;/div&gt;
&lt;/div&gt;
&lt;p&gt;&lt;!-- 声に出す --&gt;&lt;/p&gt;
&lt;div id="speak" class="mt-5"&gt;
&lt;div class="card shadow-sm border-0"&gt;
&lt;div class="card-body p-4 p-md-5"&gt;
&lt;h3 class="mb-3"&gt;単語の意味をイメージしながら声に出す&lt;/h3&gt;
&lt;p class="mb-3"&gt;英単語を発音するときは、正しい発音とアクセントを意識しながら、単語のイメージを頭に思い浮かべながら声に出しましょう。&lt;br /&gt;
ここで大切なのは、「音」と「意味」が同時に出る状態を作ることです。&lt;br /&gt;
声に出すと、目で見るだけの暗記よりも脳が多くの情報を使うため、定着が強くなりやすいです。&lt;/p&gt;
&lt;div class="p-3 rounded-4 border bg-light"&gt;
&lt;div class="fw-bold mb-2"&gt;声出しのチェック（簡単でOK）&lt;/div&gt;
&lt;ul class="mb-0"&gt;
&lt;li&gt;見た瞬間に発音できるか&lt;/li&gt;
&lt;li&gt;発音しながら意味（中心イメージ）が出るか&lt;/li&gt;
&lt;li&gt;例文で使われたときに、同じ音で反応できるか&lt;/li&gt;
&lt;/ul&gt;
&lt;/div&gt;
&lt;/div&gt;
&lt;/div&gt;
&lt;/div&gt;
&lt;p&gt;&lt;!-- 例文 --&gt;&lt;/p&gt;
&lt;div id="example" class="mt-5"&gt;
&lt;div class="card shadow-sm border-0"&gt;
&lt;div class="card-body p-4 p-md-5"&gt;
&lt;h3 class="mb-3"&gt;例文を確認する&lt;/h3&gt;
&lt;p class="mb-3"&gt;単語帳にある例文を確認しましょう。単語の使い方や文法を同時に覚えておくことで、英作文を書く能力も同時に高めることができます。&lt;br /&gt;
例文は「その単語が、どんな形で、どんな語と一緒に出るか」を教えてくれます。&lt;br /&gt;
受験では、単語単体の意味よりも、&lt;strong&gt;文の中で適切にはっきりできるか&lt;/strong&gt;が得点差になります。&lt;/p&gt;
&lt;div class="row g-3"&gt;
&lt;div class="col-md-6"&gt;
&lt;div class="p-3 rounded-4 border h-100"&gt;
&lt;div class="fw-bold mb-2"&gt;例文で見たいところ&lt;/div&gt;
&lt;ul class="mb-0"&gt;
&lt;li&gt;目的語・前置詞など、よく一緒に出る形&lt;/li&gt;
&lt;li&gt;同じ単語でも意味が変わるパターン&lt;/li&gt;
&lt;li&gt;否定・比較・受動などの頻出構文&lt;/li&gt;
&lt;/ul&gt;
&lt;/div&gt;
&lt;/div&gt;
&lt;div class="col-md-6"&gt;
&lt;div class="p-3 rounded-4 border bg-light h-100"&gt;
&lt;div class="fw-bold mb-2"&gt;確認のしかた（短く回す）&lt;/div&gt;
&lt;ul class="mb-0"&gt;
&lt;li&gt;例文を音読 → 日本語の意味をざっくり言う&lt;/li&gt;
&lt;li&gt;語の位置（品詞）を確認 → 使い方をメモする&lt;/li&gt;
&lt;li&gt;翌日に同じ例文を見て、意味が出るか再確認&lt;/li&gt;
&lt;/ul&gt;
&lt;/div&gt;
&lt;/div&gt;
&lt;/div&gt;
&lt;/div&gt;
&lt;/div&gt;
&lt;/div&gt;
&lt;p&gt;&lt;!-- 1単語に時間かけない --&gt;&lt;/p&gt;
&lt;div id="speed" class="mt-5"&gt;
&lt;div class="card shadow-sm border-0"&gt;
&lt;div class="card-body p-4 p-md-5"&gt;
&lt;h3 class="mb-3"&gt;１単語に時間をかけない&lt;/h3&gt;
&lt;p class="mb-3"&gt;単語ひとつひとつをじっくり覚えるのではなく、単語帳をざーっと覚える、&lt;br /&gt;
&lt;strong&gt;ていねいに時間をかけすぎない&lt;/strong&gt;ことがコツです。&lt;br /&gt;
&lt;span style="color: #0000ff;"&gt;短期間で繰り返し反復していくことで記憶が定着しやすくなります&lt;/span&gt;。&lt;/p&gt;
&lt;div class="p-3 rounded-4 border bg-light"&gt;
&lt;div class="fw-bold mb-2"&gt;「速く回す」ための工夫&lt;/div&gt;
&lt;ul class="mb-0"&gt;
&lt;li&gt;1ページで止まらない（分からない語は印を付けて後で回収）&lt;/li&gt;
&lt;li&gt;“完璧主義”を捨て、周回で仕上げる&lt;/li&gt;
&lt;li&gt;間違えた語は翌日・3日後・1週間後に再チェックする&lt;/li&gt;
&lt;/ul&gt;
&lt;/div&gt;
&lt;details class="border rounded-4 p-3 mt-3"&gt;
&lt;summary class="fw-bold"&gt;覚えにくい単語の扱い方（停滞を防ぐ）&lt;/summary&gt;
&lt;div class="mt-3"&gt;
&lt;ul class="mb-0"&gt;
&lt;li&gt;「似た単語」とセットで覚える（対義語・類義語・スペル違い）&lt;/li&gt;
&lt;li&gt;例文を1つだけ固定し、その文ごと覚える&lt;/li&gt;
&lt;li&gt;音声で“耳”から入れる（文字だけに頼らない）&lt;/li&gt;
&lt;/ul&gt;
&lt;/div&gt;
&lt;/details&gt;
&lt;/div&gt;
&lt;/div&gt;
&lt;/div&gt;
&lt;p&gt;&lt;!-- 当塾 --&gt;&lt;/p&gt;
&lt;div id="school" class="mt-5"&gt;
&lt;div class="card shadow-sm border-0"&gt;
&lt;div class="card-body p-4 p-md-5"&gt;
&lt;h3 class="mb-3"&gt;当塾の取り組み&lt;/h3&gt;
&lt;p class="mb-3"&gt;当塾では、集団授業や、１人1人に合わせた完全オーダーメイドの授業で受験英語に特化した授業を行っております。&lt;br /&gt;
また、当塾では教室での授業の他に、オンラインでも同様の講座を開講しております。&lt;br /&gt;
通塾の必要もなく、全国どこからでも勉強しなれた環境で学習することができます。&lt;br /&gt;
開講講座につきましては&lt;strong&gt;&lt;a href="https://eigo-rewrite.com/live/" target="_blank" rel="noopener noreferrer"&gt;コチラ&lt;/a&gt;&lt;/strong&gt;をご覧ください。&lt;/p&gt;
&lt;div class="row g-3"&gt;
&lt;div class="col-md-6"&gt;
&lt;div class="p-3 rounded-4 border bg-light h-100"&gt;
&lt;div class="fw-bold mb-2"&gt;語彙学習を“入試仕様”にする&lt;/div&gt;
&lt;p class="mb-0 text-secondary"&gt;意味の丸暗記で終わらせず、例文・音声・確認テストで「出せる」状態へ。&lt;br /&gt;
定着が弱い語は優先度を上げ、短い間隔で回収します。&lt;/p&gt;
&lt;/div&gt;
&lt;/div&gt;
&lt;div class="col-md-6"&gt;
&lt;div class="p-3 rounded-4 border h-100"&gt;
&lt;div class="fw-bold mb-2"&gt;学習のやり方を決める&lt;/div&gt;
&lt;p class="mb-0 text-secondary"&gt;勉強量の前に、やるべき順番と復習のパターンを整えます。&lt;br /&gt;
悩みが減るほど継続しやすくなり、結果的に総学習量も安定します。&lt;/p&gt;
&lt;/div&gt;
&lt;/div&gt;
&lt;/div&gt;
&lt;div class="d-grid gap-2 d-md-flex mt-4"&gt;&lt;a class="btn btn-outline-dark btn-lg" href="https://eigo-rewrite.com/vocabulary/" target="_blank" rel="noopener"&gt;&lt;br /&gt;
語彙強化講座（全体像）&lt;br /&gt;
&lt;/a&gt;&lt;br /&gt;
&lt;a class="btn btn-warning btn-lg fw-bold" href="https://eigo-rewrite.com/live/" target="_blank" rel="noopener noreferrer"&gt;&lt;br /&gt;
開講講座を見る&lt;br /&gt;
&lt;/a&gt;&lt;/div&gt;
&lt;/div&gt;
&lt;/div&gt;
&lt;/div&gt;
&lt;p&gt;&lt;!-- まとめ --&gt;&lt;/p&gt;
&lt;div id="summary" class="mt-5"&gt;
&lt;div class="card shadow-sm border-0"&gt;
&lt;div class="card-body p-4 p-md-5"&gt;
&lt;h3 class="mb-3"&gt;まとめ&lt;/h3&gt;
&lt;p class="mb-3"&gt;英単語を覚えるときは、単語ひとつに時間をかけすぎずに、１冊の単語帳を繰り返し覚えることを意識していくようにしましょう。&lt;br /&gt;
そのうえで、意味だけで止めず、音声・発音・例文までつなげていくと、長文でも英作文でも使える語彙になります。&lt;br /&gt;
「思い出す回数」を増やす組み立てに変えるだけで、暗記のストレスが減り、結果的に到達速度が上がります。&lt;/p&gt;
&lt;p&gt;&lt;!-- 読解強化講座 CTA（元要素をBootstrap化） --&gt;&lt;/p&gt;
&lt;div class="card border-0 shadow-sm mt-4"&gt;
&lt;div class="card-body p-3 p-md-4" style="border: 2px solid #ff6600; background-color: #fff0e0;"&gt;
&lt;div class="row g-3 align-items-center"&gt;
&lt;div class="col-auto"&gt;&lt;img decoding="async" style="max-width: 110px; height: auto;" src="https://eigo-rewrite.com/wp-content/uploads/2020/06/logo_tate-1.png" alt="Re-Writeのロゴ" /&gt;&lt;/div&gt;
&lt;div class="col"&gt;
&lt;div class="fw-bold mb-1"&gt;【読解強化講座】&lt;/div&gt;
&lt;p class="mb-2"&gt;速読・精読の力を育て、自校作成校の難解長文に対応する読解力を養成します。&lt;br /&gt;
語彙は読解の土台です。単語が“入試で使える”形になってくると、長文の処理速度が上がり、得点も安定します。&lt;/p&gt;
&lt;p&gt;&lt;a class="btn btn-warning fw-bold" href="https://eigo-rewrite.com/dokkaikyouka/" target="_blank" rel="noopener"&gt;詳細を見る&lt;/a&gt;&lt;/p&gt;
&lt;/div&gt;
&lt;/div&gt;
&lt;/div&gt;
&lt;/div&gt;
&lt;/div&gt;
&lt;/div&gt;
&lt;/div&gt;
&lt;/section&gt;
------</t>
  </si>
  <si>
    <t>https://juku-escot.com/column/zaigaku/</t>
  </si>
  <si>
    <t>以下のページは不自然なワードを使用しています。
これらを適切に自然な言葉に置き換えて下さい。
なお、本文の装飾や構造は絶対に変えないでください。
【対象ページURL】
https://juku-escot.com/column/zaigaku/
【検出された不自然ワード】
- 型
- 立て直
- 乱れ
- 設計
- 網羅
【本文】
------
&lt;p&gt;&lt;!-- =============================== 中高一貫校生に塾は必要？（3000〜4000字目標の増補版） Bootstrap5前提／JS不要（details/summary使用） =============================== --&gt;&lt;/p&gt;
&lt;section class="container my-5"&gt;&lt;!-- Hero --&gt;&lt;/p&gt;
&lt;div class="p-4 p-md-5 rounded-4 bg-light border shadow-sm"&gt;
&lt;div class="row g-4 align-items-center"&gt;
&lt;div class="col-lg-8"&gt;&lt;span class="badge text-bg-primary mb-2"&gt;中高一貫&lt;/span&gt;&lt;br /&gt;
&lt;span class="badge text-bg-warning text-dark mb-2"&gt;塾は必要？&lt;/span&gt;&lt;/p&gt;
&lt;h1 class="h3 fw-bold mb-3"&gt;中高一貫校生に塾は必要なのか&lt;/h1&gt;
&lt;p class="mb-0 text-secondary"&gt;合格後に「塾を続けるべきか」を悩むのは自然なことです。授業進度・宿題・定期テストの負荷を踏まえ、&lt;br /&gt;
どんなケースで塾が有効か、どう使うと失敗しにくいかを整理します。&lt;/p&gt;
&lt;/div&gt;
&lt;div class="col-lg-4"&gt;
&lt;div class="d-grid gap-2"&gt;&lt;a class="btn btn-primary btn-lg" href="#judge"&gt;必要度チェックへ&lt;/a&gt;&lt;br /&gt;
&lt;a class="btn btn-outline-primary" href="#faq"&gt;FAQへ&lt;/a&gt;&lt;/div&gt;
&lt;/div&gt;
&lt;/div&gt;
&lt;/div&gt;
&lt;p&gt;&lt;!-- TOC --&gt;&lt;/p&gt;
&lt;div class="card shadow-sm border-0 mt-4"&gt;
&lt;div class="card-header bg-white fw-bold"&gt;目次&lt;/div&gt;
&lt;div class="card-body"&gt;
&lt;div class="row g-2"&gt;
&lt;div class="col-md-6"&gt;
&lt;ol class="mb-0"&gt;
&lt;li&gt;&lt;a href="#main"&gt;本文&lt;/a&gt;&lt;/li&gt;
&lt;li&gt;&lt;a href="#judge"&gt;塾が必要になりやすいサイン&lt;/a&gt;&lt;/li&gt;
&lt;li&gt;&lt;a href="#use"&gt;塾の使い方（失敗しにくい考え方）&lt;/a&gt;&lt;/li&gt;
&lt;li&gt;&lt;a href="#timing"&gt;学年別：つまずきやすい時期&lt;/a&gt;&lt;/li&gt;
&lt;/ol&gt;
&lt;/div&gt;
&lt;div class="col-md-6"&gt;
&lt;ol class="mb-0" start="5"&gt;
&lt;li&gt;&lt;a href="#choose"&gt;塾選びのチェックポイント&lt;/a&gt;&lt;/li&gt;
&lt;li&gt;&lt;a href="#faq"&gt;よくある質問&lt;/a&gt;&lt;/li&gt;
&lt;li&gt;&lt;a href="#cta"&gt;学習相談&lt;/a&gt;&lt;/li&gt;
&lt;/ol&gt;
&lt;/div&gt;
&lt;/div&gt;
&lt;/div&gt;
&lt;/div&gt;
&lt;p&gt;&lt;!-- 本文 --&gt;&lt;/p&gt;
&lt;div id="main" class="mt-5"&gt;
&lt;div class="card border-0 shadow-sm"&gt;
&lt;div class="card-body p-4 p-md-5"&gt;
&lt;p&gt;中高一貫校に合格するまでは、志望校合格にむけて塾に通われていた生徒さんが多いかと思います。志望校合格の後、晴れて中高一貫校生となった場合、塾は必要なのでしょうか。学校の授業を集中して受けるのはもちろんのこと、家庭学習に加えて塾で学習のサポートすることでより有意義な学生生活を送ることができると考えております。&lt;/p&gt;
&lt;h4 class="fw-bold mt-4"&gt;授業の進度がはやく内容も濃い&lt;/h4&gt;
&lt;p&gt;&lt;strong&gt;&lt;a href="https://juku-escot.com/column/merit/" target="_blank" rel="noopener"&gt;中高一貫校&lt;/a&gt;&lt;/strong&gt;では独自のカリキュラムが設定されています。その中で、中高一貫校在学の６年のうち、５年間で高校卒業レベルの内容まで網羅し、残りの１年で受験勉強をするというカリキュラムが主となっています。そのため、&lt;span style="color: #0000ff;"&gt;授業の進度がはやい&lt;/span&gt;ことが特徴です。また、&lt;strong&gt;中高一貫校は受験を突破した同じくらいの学力の生徒が集まる&lt;/strong&gt;ことも相まって、&lt;span style="color: #0000ff;"&gt;内容もより高度なもの&lt;/span&gt;となっています。&lt;br /&gt;
授業についていくことができなければ、内容も理解することができないまま授業がどんどん進んでしまい、落ちこぼれてしまったり、日ごろの勉強を疎かにしてしまって中だるみしてしまったりというようなケースが想定できます。&lt;span style="color: #0000ff;"&gt;塾に通うことで授業で理解できなかった内容を復習して理解を深めたり、学校の授業の先取り学習をすることでより授業に集中して取り組む&lt;/span&gt;ことができます。学校での授業をよりしっかりと理解するためにも&lt;strong&gt;塾に通うことでフォローしたり先取りしたりということができるため、塾は必要である&lt;/strong&gt;と言えるでしょう。&lt;/p&gt;
&lt;div class="alert alert-primary mt-3"&gt;&lt;strong&gt;補足：&lt;/strong&gt;&lt;br /&gt;
「進度が速い」学校ほど、1回つまずくと取り返しにくくなります。分からない単元が増える前に、&lt;br /&gt;
小さな疑問の段階で復習できる環境を持つと安定します。&lt;/div&gt;
&lt;h4 class="fw-bold mt-4"&gt;宿題の量が多い&lt;/h4&gt;
&lt;p&gt;中高一貫校は、課題として出される&lt;strong&gt;宿題の量が多い&lt;/strong&gt;ことも特徴として挙げられます。&lt;span style="color: #ff0000;"&gt;&lt;strong&gt;宿題を各々でこなすことを前提&lt;/strong&gt;&lt;/span&gt;としている場合が多いので、宿題をきちんとこなすことでより学力向上に繋がります。膨大な宿題をこなさなければならない一方で、授業の予習・復習もしなければ授業についていくことができません。学校の授業に加えて部活動や他の課外活動に力を入れている場合は特に宿題にたくさんの時間を割くことができない場合もあるかと思います。&lt;strong&gt;塾で宿題のサポートをすることで、より効率的に&lt;/strong&gt;学習に励むことができます。&lt;/p&gt;
&lt;div class="row g-3 mt-2"&gt;
&lt;div class="col-md-6"&gt;
&lt;div class="p-3 border rounded-4 bg-light h-100"&gt;
&lt;div class="fw-bold mb-2"&gt;宿題が重いときの整理&lt;/div&gt;
&lt;ul class="mb-0"&gt;
&lt;li&gt;提出物は「締切順」に並べる&lt;/li&gt;
&lt;li&gt;同じ教科はまとめて処理する（切替の手間を減らす）&lt;/li&gt;
&lt;li&gt;分からない問題は印だけ付けて先に進む&lt;/li&gt;
&lt;li&gt;週末に解き直し枠を確保する&lt;/li&gt;
&lt;/ul&gt;
&lt;/div&gt;
&lt;/div&gt;
&lt;div class="col-md-6"&gt;
&lt;div class="p-3 border rounded-4 h-100"&gt;
&lt;div class="fw-bold mb-2"&gt;塾が役に立つポイント&lt;/div&gt;
&lt;p class="small text-secondary mb-0"&gt;宿題を「全部教えてもらう」よりも、つまずいた箇所だけ短時間で解決し、&lt;br /&gt;
残りは自力で進める組み立てが効率的です。宿題処理と理解の両方が前に進みます。&lt;/p&gt;
&lt;/div&gt;
&lt;/div&gt;
&lt;/div&gt;
&lt;h4 class="fw-bold mt-4"&gt;定期テストが難しい&lt;/h4&gt;
&lt;p&gt;中高一貫校の&lt;span style="color: #0000ff;"&gt;定期テストは出題範囲も広く、難易度も高い&lt;/span&gt;ため、しっかりとしたテスト対策を行わなければ定期テストで安定した点数をとることができません。通常の授業の予習・復習・宿題に加えてさらに勉強しなければならないため、&lt;strong&gt;時間確保の面でも定期テスト対策をするうえでも自分だけで学習することは難しいのが現状&lt;/strong&gt;です。&lt;span style="color: #ff0000;"&gt;家庭学習に加えて、塾に通うことでより効率的に確実に定期テストの対策をする&lt;/span&gt;ことができます。塾でしっかり定期テスト対策を行うことで、成績・学力向上につなげることができ、勉強に対するモチベーションが上がるため、より前向きに学校の授業に取り組むことができるようになります。&lt;/p&gt;
&lt;details class="border rounded-4 p-3 mt-3"&gt;
&lt;summary class="fw-bold"&gt;定期テスト対策を「直前だけ」にしないコツ&lt;/summary&gt;
&lt;div class="mt-3"&gt;
&lt;p class="mb-2"&gt;中高一貫校の定期テストは、学校ワークの理解だけでなく、授業中に扱った発展・応用や、&lt;br /&gt;
「出題のされ方」への慣れが必要になります。直前に詰め込むより、普段の復習を短く回す方が安定します。&lt;/p&gt;
&lt;div class="row g-3"&gt;
&lt;div class="col-md-6"&gt;
&lt;div class="p-3 border rounded-4 bg-light h-100"&gt;
&lt;div class="fw-bold mb-2"&gt;普段（週の中）&lt;/div&gt;
&lt;ul class="mb-0"&gt;
&lt;li&gt;授業当日〜翌日に復習10〜20分&lt;/li&gt;
&lt;li&gt;分からない所だけメモ（質問用）&lt;/li&gt;
&lt;li&gt;週末に軽い解き直し&lt;/li&gt;
&lt;/ul&gt;
&lt;/div&gt;
&lt;/div&gt;
&lt;div class="col-md-6"&gt;
&lt;div class="p-3 border rounded-4 h-100"&gt;
&lt;div class="fw-bold mb-2"&gt;テスト2週間前〜&lt;/div&gt;
&lt;ul class="mb-0"&gt;
&lt;li&gt;範囲を確認し、優先順位を付ける&lt;/li&gt;
&lt;li&gt;苦手単元から先に手を付ける&lt;/li&gt;
&lt;li&gt;解き直しを「提出物」と別枠で確保&lt;/li&gt;
&lt;/ul&gt;
&lt;/div&gt;
&lt;/div&gt;
&lt;/div&gt;
&lt;/div&gt;
&lt;/details&gt;
&lt;h4 class="fw-bold mt-4"&gt;当塾の取り組み&lt;/h4&gt;
&lt;p&gt;英語では、&lt;strong&gt;&lt;a href="https://juku-escot.com/kouza/j1-english/" target="_blank" rel="noopener"&gt;中高一貫校で採用されている３つの英語教科書の対策&lt;/a&gt;&lt;/strong&gt;を行っております。&lt;strong&gt;&lt;a href="https://juku-escot.com/progress/" target="_blank" rel="noopener"&gt;プログレス&lt;/a&gt;&lt;/strong&gt;、&lt;strong&gt;&lt;a href="https://juku-escot.com/birdland/" target="_blank" rel="noopener"&gt;バードランド&lt;/a&gt;&lt;/strong&gt;、&lt;strong&gt;&lt;a href="https://juku-escot.com/newtreasure/" target="_blank" rel="noopener"&gt;ニュートレジャー&lt;/a&gt;&lt;/strong&gt;対策、数学では&lt;strong&gt;&lt;a href="https://juku-escot.com/taikeisuugaku/" target="_blank" rel="noopener"&gt;体系数学&lt;/a&gt;&lt;/strong&gt;対策など、&lt;strong&gt;中高一貫校で採用されている教科書に合わせた授業&lt;/strong&gt;を展開してまいります。&lt;a href="https://juku-escot.com/kouza/jyuken-japanese/" target="_blank" rel="noopener"&gt;&lt;strong&gt;国語&lt;/strong&gt;&lt;/a&gt;は様々な講座を設け、一人一人の苦手分野の克服など全教科それぞれのニーズに合わせた授業を進めてまいります。また、当塾では教室での授業の他に&lt;strong&gt;&lt;a href="https://juku-escot.com/online/" target="_blank" rel="noopener"&gt;オンライン&lt;/a&gt;&lt;/strong&gt;でも受講可能です。通塾の必要がないため、より時間を効率的に活用でき、体力を温存したまま学習に取り組むことができます。&lt;/p&gt;
&lt;div class="row g-3 mt-2"&gt;
&lt;div class="col-lg-4"&gt;
&lt;div class="p-3 border rounded-4 bg-light h-100"&gt;
&lt;div class="fw-bold mb-2"&gt;フォロー型&lt;/div&gt;
&lt;p class="small text-secondary mb-0"&gt;授業で分からなかった部分を短時間で整理し、復習のパターンを作ります。宿題と予習・復習の回し方も一緒に整理します。&lt;/p&gt;
&lt;/div&gt;
&lt;/div&gt;
&lt;div class="col-lg-4"&gt;
&lt;div class="p-3 border rounded-4 h-100"&gt;
&lt;div class="fw-bold mb-2"&gt;先取り型&lt;/div&gt;
&lt;p class="small text-secondary mb-0"&gt;学校授業が難しいほど、先に一度触れておくと理解が深くなります。授業が「復習」になり、集中が続きやすくなります。&lt;/p&gt;
&lt;/div&gt;
&lt;/div&gt;
&lt;div class="col-lg-4"&gt;
&lt;div class="p-3 border rounded-4 bg-light h-100"&gt;
&lt;div class="fw-bold mb-2"&gt;テスト対策型&lt;/div&gt;
&lt;p class="small text-secondary mb-0"&gt;範囲が広い学校ほど、優先順位付けが重要です。得点に直結する弱点から手当てし、解き直しまでを仕組みにします。&lt;/p&gt;
&lt;/div&gt;
&lt;/div&gt;
&lt;/div&gt;
&lt;h4 class="fw-bold mt-4"&gt;まとめ&lt;/h4&gt;
&lt;p&gt;&lt;span style="color: #ff0000;"&gt;塾に通うことで効率良く中高一貫校での授業をより理解し、内容を深め、定期テスト対策をしっかりと行う&lt;/span&gt;ことができます。学校の授業についていくことはもちろん、塾で+αの学習を積み重ねていくことでより有意義な学生生活を送ることができるでしょう。&lt;/p&gt;
&lt;/div&gt;
&lt;/div&gt;
&lt;/div&gt;
&lt;p&gt;&lt;!-- 必要度チェック --&gt;&lt;/p&gt;
&lt;div id="judge" class="mt-5"&gt;
&lt;div class="card shadow-sm border-0"&gt;
&lt;div class="card-body p-4"&gt;
&lt;h2 class="h4 fw-bold mb-3"&gt;塾が必要になりやすいサイン&lt;/h2&gt;
&lt;p class="text-secondary mb-3"&gt;全員に必須というより、「必要になりやすい状況」があります。該当が多いほど、外部サポートの効果が出やすいです。&lt;/p&gt;
&lt;div class="row g-3"&gt;
&lt;div class="col-md-6"&gt;
&lt;div class="p-3 border rounded-4 bg-light h-100"&gt;
&lt;div class="fw-bold mb-2"&gt;授業・理解面&lt;/div&gt;
&lt;ul class="mb-0"&gt;
&lt;li&gt;授業中に「分からないまま」が増えている&lt;/li&gt;
&lt;li&gt;復習しても、何から手を付けていいか分からない&lt;/li&gt;
&lt;li&gt;小テストの点が安定しない&lt;/li&gt;
&lt;li&gt;質問したいのに、質問が作れない&lt;/li&gt;
&lt;/ul&gt;
&lt;/div&gt;
&lt;/div&gt;
&lt;div class="col-md-6"&gt;
&lt;div class="p-3 border rounded-4 h-100"&gt;
&lt;div class="fw-bold mb-2"&gt;時間・運用面&lt;/div&gt;
&lt;ul class="mb-0"&gt;
&lt;li&gt;宿題で手一杯で復習が回らない&lt;/li&gt;
&lt;li&gt;部活と両立できず、提出物が遅れがち&lt;/li&gt;
&lt;li&gt;定期テスト前に範囲が処理しきれない&lt;/li&gt;
&lt;li&gt;家だと集中が続かない&lt;/li&gt;
&lt;/ul&gt;
&lt;/div&gt;
&lt;/div&gt;
&lt;/div&gt;
&lt;div class="alert alert-warning mt-3 mb-0"&gt;&lt;strong&gt;目安：&lt;/strong&gt;「分からない」「時間が足りない」のどちらか一方でも慢性化しているなら、&lt;br /&gt;
早めに手当てした方が立て直しがラクです。&lt;/div&gt;
&lt;/div&gt;
&lt;/div&gt;
&lt;/div&gt;
&lt;p&gt;&lt;!-- 使い方 --&gt;&lt;/p&gt;
&lt;div id="use" class="mt-5"&gt;
&lt;div class="card shadow-sm border-0"&gt;
&lt;div class="card-body p-4"&gt;
&lt;h2 class="h4 fw-bold mb-3"&gt;塾の使い方（失敗しにくい考え方）&lt;/h2&gt;
&lt;p class="mb-3"&gt;塾に通うかどうか以上に大事なのは「どう使うか」です。目的が曖昧だと通っているのに成果が出にくくなります。&lt;br /&gt;
逆に、目的が明確なら、短期間でも効果が出ます。&lt;/p&gt;
&lt;div class="row g-3"&gt;
&lt;div class="col-lg-4"&gt;
&lt;div class="p-3 border rounded-4 bg-light h-100"&gt;
&lt;div class="fw-bold mb-2"&gt;目的を1つに絞る&lt;/div&gt;
&lt;p class="small text-secondary mb-0"&gt;「宿題も、先取りも、テストも全部」だと結局どれも中途半端になります。まずは最優先を1つ決めます。&lt;/p&gt;
&lt;/div&gt;
&lt;/div&gt;
&lt;div class="col-lg-4"&gt;
&lt;div class="p-3 border rounded-4 h-100"&gt;
&lt;div class="fw-bold mb-2"&gt;週の運用を決める&lt;/div&gt;
&lt;p class="small text-secondary mb-0"&gt;例：授業日→復習、週末→解き直し、テスト前→範囲整理。毎週同じ流れにすると悩みが減ります。&lt;/p&gt;
&lt;/div&gt;
&lt;/div&gt;
&lt;div class="col-lg-4"&gt;
&lt;div class="p-3 border rounded-4 bg-light h-100"&gt;
&lt;div class="fw-bold mb-2"&gt;質問を作れる形にする&lt;/div&gt;
&lt;p class="small text-secondary mb-0"&gt;分からない問題に印を付け、どこまで分かってどこから不明かを書くだけで、短時間で解決しやすくなります。&lt;/p&gt;
&lt;/div&gt;
&lt;/div&gt;
&lt;/div&gt;
&lt;details class="border rounded-4 p-3 mt-3"&gt;
&lt;summary class="fw-bold"&gt;家庭学習の最小セット（忙しい日でも続けやすい）&lt;/summary&gt;
&lt;div class="mt-3"&gt;
&lt;div class="row g-3"&gt;
&lt;div class="col-md-6"&gt;
&lt;div class="p-3 border rounded-4 bg-light h-100"&gt;
&lt;div class="fw-bold mb-2"&gt;平日（短く）&lt;/div&gt;
&lt;ul class="mb-0"&gt;
&lt;li&gt;授業の復習10〜20分&lt;/li&gt;
&lt;li&gt;宿題のうち「分からない所だけ」メモ&lt;/li&gt;
&lt;li&gt;暗記系を少量（英単語・用語など）&lt;/li&gt;
&lt;/ul&gt;
&lt;/div&gt;
&lt;/div&gt;
&lt;div class="col-md-6"&gt;
&lt;div class="p-3 border rounded-4 h-100"&gt;
&lt;div class="fw-bold mb-2"&gt;週末（まとめて）&lt;/div&gt;
&lt;ul class="mb-0"&gt;
&lt;li&gt;解き直し（ミス問題の再演習）&lt;/li&gt;
&lt;li&gt;翌週の提出物の見通し&lt;/li&gt;
&lt;li&gt;テストが近ければ範囲整理&lt;/li&gt;
&lt;/ul&gt;
&lt;/div&gt;
&lt;/div&gt;
&lt;/div&gt;
&lt;/div&gt;
&lt;/details&gt;
&lt;/div&gt;
&lt;/div&gt;
&lt;/div&gt;
&lt;p&gt;&lt;!-- 学年別 --&gt;&lt;/p&gt;
&lt;div id="timing" class="mt-5"&gt;
&lt;div class="card shadow-sm border-0"&gt;
&lt;div class="card-body p-4"&gt;
&lt;h2 class="h4 fw-bold mb-3"&gt;学年別：つまずきやすい時期&lt;/h2&gt;
&lt;div class="row g-3"&gt;
&lt;div class="col-lg-4"&gt;
&lt;div class="p-3 border rounded-4 bg-light h-100"&gt;
&lt;div class="fw-bold mb-2"&gt;中1〜中2&lt;/div&gt;
&lt;p class="small text-secondary mb-0"&gt;進度の速さに慣れる時期。宿題運用が乱れると復習が消えやすいので、学習ルーティン作りが重要です。&lt;/p&gt;
&lt;/div&gt;
&lt;/div&gt;
&lt;div class="col-lg-4"&gt;
&lt;div class="p-3 border rounded-4 h-100"&gt;
&lt;div class="fw-bold mb-2"&gt;中3&lt;/div&gt;
&lt;p class="small text-secondary mb-0"&gt;内容が重くなり、テスト範囲も広がります。苦手が定着しやすいので、弱点の早期発見と手当てが効きます。&lt;/p&gt;
&lt;/div&gt;
&lt;/div&gt;
&lt;div class="col-lg-4"&gt;
&lt;div class="p-3 border rounded-4 bg-light h-100"&gt;
&lt;div class="fw-bold mb-2"&gt;高1〜高2&lt;/div&gt;
&lt;p class="small text-secondary mb-0"&gt;学校の難度が一段上がり、積み残しが響きます。定期テストを「受験の土台」として扱えると強いです。&lt;/p&gt;
&lt;/div&gt;
&lt;/div&gt;
&lt;/div&gt;
&lt;div class="alert alert-primary mt-3 mb-0"&gt;&lt;strong&gt;補足：&lt;/strong&gt;&lt;br /&gt;
つまずきは「点数が落ちたとき」より、「復習が回らなくなったとき」に始まることが多いです。&lt;br /&gt;
生活が忙しいほど、学習の組み立てが重要になります。&lt;/div&gt;
&lt;/div&gt;
&lt;/div&gt;
&lt;/div&gt;
&lt;p&gt;&lt;!-- 塾選び --&gt;&lt;/p&gt;
&lt;div id="choose" class="mt-5"&gt;
&lt;div class="card shadow-sm border-0"&gt;
&lt;div class="card-body p-4"&gt;
&lt;h2 class="h4 fw-bold mb-3"&gt;塾選びのチェックポイント&lt;/h2&gt;
&lt;p class="text-secondary mb-3"&gt;中高一貫校生は「学校ごとの差」が大きいので、一般的な受験塾のやり方が合わないこともあります。&lt;br /&gt;
次の観点で確認すると失敗が減ります。&lt;/p&gt;
&lt;div class="row g-3"&gt;
&lt;div class="col-md-6"&gt;
&lt;div class="p-3 border rounded-4 bg-light h-100"&gt;
&lt;div class="fw-bold mb-2"&gt;学校対応&lt;/div&gt;
&lt;ul class="mb-0"&gt;
&lt;li&gt;教科書・進度に合わせたサポートが可能か&lt;/li&gt;
&lt;li&gt;宿題・提出物の運用まで見てもらえるか&lt;/li&gt;
&lt;li&gt;定期テストの出題傾向を踏まえられるか&lt;/li&gt;
&lt;/ul&gt;
&lt;/div&gt;
&lt;/div&gt;
&lt;div class="col-md-6"&gt;
&lt;div class="p-3 border rounded-4 h-100"&gt;
&lt;div class="fw-bold mb-2"&gt;学習設計&lt;/div&gt;
&lt;ul class="mb-0"&gt;
&lt;li&gt;弱点を特定し、優先順位を付けられるか&lt;/li&gt;
&lt;li&gt;家庭学習のやり方まで落とし込めるか&lt;/li&gt;
&lt;li&gt;オンライン等で時間効率を上げられるか&lt;/li&gt;
&lt;/ul&gt;
&lt;/div&gt;
&lt;/div&gt;
&lt;/div&gt;
&lt;/div&gt;
&lt;/div&gt;
&lt;/div&gt;
&lt;p&gt;&lt;!-- FAQ --&gt;&lt;/p&gt;
&lt;div id="faq" class="mt-5"&gt;
&lt;div class="card shadow-sm border-0"&gt;
&lt;div class="card-body p-4"&gt;
&lt;h2 class="h4 fw-bold mb-3"&gt;よくある質問&lt;/h2&gt;
&lt;details class="border rounded-4 p-3"&gt;
&lt;summary class="fw-bold"&gt;学校の授業だけで十分な人もいる？&lt;/summary&gt;
&lt;div class="mt-3"&gt;
&lt;p class="mb-0"&gt;授業理解が安定していて、宿題・復習・テスト対策が無理なく回っているなら、必ずしも塾が必要とは限りません。&lt;br /&gt;
ただし進度が速い学校ほど、少し乱れた時の回復が難しいので、状況の変化に合わせて検討するのが安全です。&lt;/p&gt;
&lt;/div&gt;
&lt;/details&gt;
&lt;details class="border rounded-4 p-3 mt-3"&gt;
&lt;summary class="fw-bold"&gt;部活が忙しくて時間がない場合は？&lt;/summary&gt;
&lt;div class="mt-3"&gt;
&lt;p class="mb-0"&gt;まずは「宿題を終える」より「授業の理解を落とさない」考え方が優先です。&lt;br /&gt;
分からない箇所を短時間で解決し、家庭学習の最小セットを乱さない形にすると両立しやすくなります。&lt;/p&gt;
&lt;/div&gt;
&lt;/details&gt;
&lt;details class="border rounded-4 p-3 mt-3"&gt;
&lt;summary class="fw-bold"&gt;オンラインは向いている？&lt;/summary&gt;
&lt;div class="mt-3"&gt;
&lt;p class="mb-0"&gt;移動時間が不要な分、忙しい中高一貫校生には相性が良い場合があります。&lt;br /&gt;
ただし「質問を準備して短時間で解決する」など、使い方が明確だと効果が出やすいです。&lt;/p&gt;
&lt;/div&gt;
&lt;/details&gt;
&lt;/div&gt;
&lt;/div&gt;
&lt;/div&gt;
&lt;p&gt;&lt;!-- CTA --&gt;&lt;/p&gt;
&lt;div id="cta" class="mt-5"&gt;
&lt;div class="p-4 rounded-4 border bg-light shadow-sm"&gt;
&lt;div class="row g-3 align-items-center"&gt;
&lt;div class="col-md-8"&gt;
&lt;div class="fw-bold mb-1"&gt;中高一貫校の学習は「組み立て」で差がつく&lt;/div&gt;
&lt;div class="text-secondary small"&gt;授業進度・宿題・定期テストの負荷が高いほど、どこに時間を使うかが重要になります。&lt;br /&gt;
今の状況に合わせて、フォロー／先取り／テスト対策の優先順位を整理したい場合は学習相談をご利用ください。&lt;/div&gt;
&lt;/div&gt;
&lt;div class="col-md-4"&gt;
&lt;div class="d-grid gap-2"&gt;&lt;a class="btn btn-primary" href="https://juku-escot.com/" target="_blank" rel="noopener"&gt;学習相談ページへ&lt;/a&gt;&lt;br /&gt;
&lt;a class="btn btn-outline-primary" href="#judge"&gt;必要度チェックに戻る&lt;/a&gt;&lt;/div&gt;
&lt;/div&gt;
&lt;/div&gt;
&lt;/div&gt;
&lt;/div&gt;
&lt;div class="mt-4 text-center text-secondary small"&gt;&lt;span class="me-2"&gt;※ページ内リンクは別タブで開きます&lt;/span&gt;&lt;/div&gt;
&lt;/section&gt;
&lt;section id="veu_cta-496" class="veu_cta"&gt;
&lt;div class="cta_body"&gt;
&lt;div class="cta_body_link"&gt;&lt;/div&gt;
&lt;/div&gt;
&lt;p&gt;&lt;!-- [ /.vkExUnit_cta_body ] --&gt;&lt;/p&gt;
&lt;/section&gt;
&lt;section class="veu_cta" id="veu_cta-499"&gt;&lt;h1 class="cta_title"&gt;講座案内：ワンポイント講座　国文法ワンポイントゼミ【国語】&lt;/h1&gt;&lt;div class="cta_body"&gt;&lt;div class="cta_body_image cta_body_image_right"&gt;&lt;a href="https://juku-escot.com/onepoint/" target="_blank"&gt;&lt;img width="956" height="253" src="https://juku-escot.com/wp-content/uploads/2020/05/スライドショーロゴ.png" class="attachment-large size-large" alt="" srcset="https://juku-escot.com/wp-content/uploads/2020/05/スライドショーロゴ.png 956w, https://juku-escot.com/wp-content/uploads/2020/05/スライドショーロゴ-300x79.png 300w, https://juku-escot.com/wp-content/uploads/2020/05/スライドショーロゴ-768x203.png 768w" sizes="(max-width: 956px) 100vw, 956px" /&gt;&lt;/a&gt;&lt;/div&gt;&lt;div class="cta_body_txt image_exist"&gt;家政・看護系学部や、日大芸術学部、各女子大、学芸大、成蹊大など現代語の文法が頻繁に出題される大学の受験生におすすめの講座です。
&lt;br /&gt;
&lt;br /&gt;現代語の文法は古文の文法学習をするための準備として位置づけられていますので、定期試験対策としての受講だけでなく、古典文法の学習準備として中学生が受講することも歓迎しています。&lt;/div&gt;&lt;div class="cta_body_link"&gt;&lt;a href="https://juku-escot.com/onepoint/" class="btn btn-primary btn-block btn-lg" target="_blank"&gt;ワンポイント講座　国文法ワンポイントゼミ【国語】&lt;/a&gt;&lt;/div&gt;&lt;/div&gt;&lt;!-- [ /.vkExUnit_cta_body ] --&gt;&lt;/section&gt;			
------</t>
  </si>
  <si>
    <t>https://juku-escot.com/kouza/j2-english/</t>
  </si>
  <si>
    <t>以下のページは不自然なワードを使用しています。
これらを適切に自然な言葉に置き換えて下さい。
なお、本文の装飾や構造は絶対に変えないでください。
【対象ページURL】
https://juku-escot.com/kouza/j2-english/
【検出された不自然ワード】
- 型
- 整え
- 網羅
【本文】
------
&lt;div class="rounded" style="background-color: whitesmoke; padding: 14px; margin-bottom: 18px;"&gt;
&lt;div class="rounded" style="background-color: whitesmoke; padding: 14px; margin-bottom: 18px;"&gt;
&lt;p style="margin-bottom: 0;"&gt;中高一貫の英語は、進度が速いだけでなく、&lt;span style="color: #0000ff;"&gt;教科書（Progress／New Treasure／Birdland など）の分量が多い&lt;/span&gt;・&lt;span style="color: #0000ff;"&gt;小テストや提出物が細かい&lt;/span&gt;といった事情が重なり、「授業は進むのに理解が追いつかない」「テスト前だけ頑張っても点が安定しない」という悩みが起こりがちです。背景には、文法の前提（助動詞・不定詞など）が抜けたまま進む／覚え方が自己流で定着しない／読めても&lt;span style="color: #ff0000;"&gt;得点につながる形に整理できていない&lt;/span&gt;といった原因がよくあります。エスコットでは、教材と範囲を確認したうえで、授業内で「弱点の特定→解き方の基本づくり→演習→その場で修正→宿題計画」まで行い、学校のペースに合わせて学習を改善します。まずは今の教材・テスト範囲から、どこを修正すれば点が戻るかを一緒に整理していきましょう。&lt;/p&gt;
&lt;/div&gt;
&lt;h2&gt;こんなお悩み、ありませんか&lt;/h2&gt;
&lt;ul&gt;
&lt;li&gt;中高一貫の英語、進みが速くて「分かったつもり」のまま単元が終わる&lt;/li&gt;
&lt;li&gt;Progress／New Treasure／Birdland の量が多く、単語・本文・文法が回りきらない&lt;/li&gt;
&lt;li&gt;小テストや提出物に追われ、テスト勉強が後手に回る&lt;/li&gt;
&lt;li&gt;文法は覚えたはずなのに、並べ替え・英作文・長文で点にならない&lt;/li&gt;
&lt;li&gt;定期試験の範囲が広く、直前に「何からやるべきか」迷う&lt;/li&gt;
&lt;li&gt;英検など資格対策も気になるが、学校学習との両立が難しい&lt;/li&gt;
&lt;li&gt;質問したいところがあるのに、授業では聞きづらく置いていかれる&lt;/li&gt;
&lt;/ul&gt;
&lt;h2&gt;つまずきの典型パターン&lt;/h2&gt;
&lt;h3&gt;1）知識不足（前提が抜けている）&lt;/h3&gt;
&lt;ul&gt;
&lt;li&gt;助動詞・不定詞・動名詞・現在完了形など、後の単元に効く基礎が曖昧なまま進む&lt;/li&gt;
&lt;li&gt;単語は見たことがあるが、意味・品詞・使い方が結びついていない&lt;/li&gt;
&lt;/ul&gt;
&lt;h3&gt;2）進め方が不安定（「解き方の基本」がない）&lt;/h3&gt;
&lt;ul&gt;
&lt;li&gt;並べ替えや空所補充で、根拠（文型・修飾・時制）を言語化できない&lt;/li&gt;
&lt;li&gt;英文を読めても、設問の解き方（根拠探し・言い換え）でミスをする&lt;/li&gt;
&lt;/ul&gt;
&lt;h3&gt;3）運用不足（演習と修正が足りない）&lt;/h3&gt;
&lt;ul&gt;
&lt;li&gt;理解はしているが、演習量が不足して「テストの得点」まで届かない&lt;/li&gt;
&lt;li&gt;間違い直しが浅く、次に同じミスを繰り返す&lt;/li&gt;
&lt;/ul&gt;
&lt;h2&gt;エスコットがやること&lt;/h2&gt;
&lt;div class="rounded" style="background-color: whitesmoke; padding: 12px; margin-bottom: 14px;"&gt;&lt;strong&gt;学校差が出やすい領域だからこそ、まず「教材・範囲・提出物・試験日程」を確認し、今の優先順位を整理します。&lt;/strong&gt;&lt;/div&gt;
&lt;h3&gt;① 診断：どこで点数を落としているかを特定&lt;/h3&gt;
&lt;ul&gt;
&lt;li&gt;教科書・ワーク・小テスト・定期試験の形式を確認&lt;/li&gt;
&lt;li&gt;文法／語彙／読解／英作文のうち、ミスの原因を切り分け&lt;/li&gt;
&lt;/ul&gt;
&lt;h3&gt;② 計画：学校の進度に合わせた「やる順番」を作る&lt;/h3&gt;
&lt;ul&gt;
&lt;li&gt;テストまでに必要な範囲を「必須／余裕があれば」に仕分け&lt;/li&gt;
&lt;li&gt;宿題・提出物が重い週も想定して、無理のない計画に調整&lt;/li&gt;
&lt;/ul&gt;
&lt;h3&gt;③ 演習：授業内で“解ける形”に落とす&lt;/h3&gt;
&lt;ul&gt;
&lt;li&gt;単元ごとに、典型問題の解き方の基本を確認して演習&lt;/li&gt;
&lt;li&gt;「なぜその答えになるか」を言葉にして、再現できる形に&lt;/li&gt;
&lt;/ul&gt;
&lt;h3&gt;④ 修正：その場でつまずきを直し、ミスの原因を定着させない&lt;/h3&gt;
&lt;ul&gt;
&lt;li&gt;誤答の原因を「知識／進め方／読み違い」に分類して修正&lt;/li&gt;
&lt;li&gt;必要なら、前提単元へ戻って穴を埋め直す&lt;/li&gt;
&lt;/ul&gt;
&lt;h3&gt;⑤ 定着：家庭学習が回るように宿題を“構成”する&lt;/h3&gt;
&lt;ul&gt;
&lt;li&gt;量ではなく、狙い（何を安定させるか）を明確にした宿題&lt;/li&gt;
&lt;li&gt;次回、確認テストや再演習で「できる」を固める&lt;/li&gt;
&lt;/ul&gt;
&lt;h2&gt;完全１対１の個別指導&lt;/h2&gt;
&lt;p&gt;当塾では、一人ひとりのお子さまに寄り添い、個別に最適化された授業を提供しています。お子さまの&lt;span style="color: #0000ff;"&gt;個性&lt;/span&gt;や&lt;span style="color: #0000ff;"&gt;学習スタイル&lt;/span&gt;を深く理解し、その&lt;strong&gt;可能性を最大限に引き出す&lt;/strong&gt;ために、講師がサポートいたします。&lt;/p&gt;
&lt;p&gt;一人ひとりの目標に合わせた指導内容を組み立て、自信を持って学習に取り組めるようサポートいたします。&lt;/p&gt;
&lt;p&gt;また、個別授業ならではのメリットとして、&lt;span style="color: #ff0000;"&gt;質問しやすい環境&lt;/span&gt;が整っています。疑問点や理解しきれない部分を、恐れることなく尋ねることができます。&lt;/p&gt;
&lt;h2&gt;授業の進め方&lt;/h2&gt;
&lt;h3&gt;初回〜4回のモデル（状況により調整します）&lt;/h3&gt;
&lt;div class="rounded" style="background-color: whitesmoke; padding: 12px;"&gt;
&lt;ul style="margin-bottom: 0;"&gt;
&lt;li&gt;&lt;strong&gt;初回：&lt;/strong&gt;教材・範囲確認／つまずき診断／今月の優先順位を決定（必要なら前提単元に戻る）&lt;/li&gt;
&lt;li&gt;&lt;strong&gt;2回目：&lt;/strong&gt;単元の要点整理→典型問題で「解き方の基本」づくり→宿題計画&lt;/li&gt;
&lt;li&gt;&lt;strong&gt;3回目：&lt;/strong&gt;演習量を増やして安定化／誤答分析→原因別に修正（知識・進め方・運用）&lt;/li&gt;
&lt;li&gt;&lt;strong&gt;4回目：&lt;/strong&gt;テスト形式に寄せた演習（空所・並べ替え・英作文等）／弱点だけを再強化&lt;/li&gt;
&lt;/ul&gt;
&lt;/div&gt;
&lt;p style="margin-top: 10px;"&gt;定期試験前は、学校の試験範囲に合わせて「範囲の網羅」だけで終わらないよう、&lt;span style="color: #ff0000;"&gt;&lt;strong&gt;間違いやすい設問形式を重点的に&lt;/strong&gt;&lt;/span&gt;仕上げます。&lt;/p&gt;
&lt;h2&gt;対応範囲・コース案内&lt;/h2&gt;
&lt;h3&gt;中学校２年生の英語対策&lt;/h3&gt;
&lt;p&gt;日常会話レベルの英文を構成するのに必要な文法を学習します。これ以降英語を学習するにあたり、必要となる基本的な概念(&lt;span style="color: #ff6600;"&gt;助動詞&lt;/span&gt;、&lt;span style="color: #ff6600;"&gt;不定詞&lt;/span&gt;など)を網羅的に学習をする必要があります。&lt;/p&gt;
&lt;p&gt;また、英検３級取得に必要な英単語の学習を進める必要があります。&lt;/p&gt;
&lt;div class="rounded" style="background-color: whitesmoke; padding: 10px;"&gt;単元：助動詞、 There is 構文、接続詞、比較、不定詞、動名詞、現在完了形、受動態&lt;/div&gt;
&lt;h3&gt;中高一貫校の英語対策（教科書別）&lt;/h3&gt;
&lt;p&gt;当塾では、中高一貫校で採用されている３つの英語教科書の対策を行っております。詳細は各リンク先をご覧ください。&lt;/p&gt;
&lt;div class="rounded" style="background-color: whitesmoke; padding: 10px;"&gt;
&lt;div class="card-deck"&gt;
&lt;div class="card"&gt;
&lt;div class="card-body"&gt;
&lt;h4&gt;&lt;strong&gt;プログレス対策&lt;/strong&gt;&lt;/h4&gt;
&lt;p&gt;英文と語彙量が検定教科書と比較してかなり多くなっています。日常生活に基づいた実践的な英文がメインとなっています。検定教科書よりも難易度が高く、主に日常生活や実社会で必要な実践的な英語力を養う目的で作成されています。&lt;/p&gt;
&lt;p&gt;&lt;a class="btn btn-danger" style="color: #ffffff;" href="https://juku-escot.com/progress/"&gt;プログレス対策&lt;/a&gt;&lt;/p&gt;
&lt;/div&gt;
&lt;/div&gt;
&lt;div class="card"&gt;
&lt;div class="card-body"&gt;
&lt;h4 class="card-title"&gt;&lt;strong&gt;ニュートレジャー対策&lt;/strong&gt;&lt;/h4&gt;
&lt;p&gt;ニュートレジャーは、検定教科書に比べて英文の絶対量や単語量が多く、単語量は検定教科書に比べて約３倍となっています。英語への興味を持たせるようなテーマが多く採用されています。&lt;/p&gt;
&lt;p&gt;&lt;span style="color: #ffffff;"&gt;&lt;a class="btn btn-danger" style="color: #ffffff;" href="https://juku-escot.com/newtreasure/"&gt;ニュートレジャー対策&lt;/a&gt;&lt;/span&gt;&lt;/p&gt;
&lt;/div&gt;
&lt;/div&gt;
&lt;div class="card"&gt;
&lt;div class="card-body"&gt;
&lt;h4 class="card-title"&gt;&lt;strong&gt;バードランド対策&lt;/strong&gt;&lt;/h4&gt;
&lt;p&gt;&lt;span class="university"&gt;中高一貫校の一部で採用されている難易度の高い英語教科書で、グローバル化時代に&lt;/span&gt;&lt;span class="university"&gt;活用できる英語力を養うことを目的に作成されています。&lt;/span&gt;&lt;/p&gt;
&lt;/div&gt;
&lt;p&gt;&amp;nbsp;&lt;/p&gt;
&lt;div class="card-body"&gt;&lt;span style="color: #ffffff;"&gt;&lt;a class="btn btn-danger" style="color: #ffffff;" href="https://juku-escot.com/birdland/"&gt;バードランド対策&lt;/a&gt;&lt;/span&gt;&lt;/div&gt;
&lt;/div&gt;
&lt;/div&gt;
&lt;/div&gt;
&lt;p&gt;&amp;nbsp;&lt;/p&gt;
&lt;p&gt;さらに、当塾では中２の生徒さんに向けて２つのコースを設けております。コースの中でも１人１人に合わせて授業を進めてまいります。&lt;br /&gt;
また、当塾で開講中の講義をオンラインでも受講可能です。オンライン受講については&lt;br /&gt;
&lt;a href="https://juku-escot.com/online/" target="_blank" rel="noopener"&gt;中高一貫校向けオンライン個別指導のご案内&lt;/a&gt;&lt;br /&gt;
をご覧ください。&lt;/p&gt;
&lt;h3&gt;先取りコース&lt;/h3&gt;
&lt;p&gt;学校の英語授業に先駆けて、より高度な知識とスキルを身につけることができる先取りコース。&lt;br /&gt;
中学英語を修了した後は、大学受験に向けた授業に焦点を当てます。文法、精読、長文のスキルを、あなたの希望に合わせてカスタマイズ&lt;span style="color: #ff0000;"&gt;&lt;span style="color: #000000;"&gt;。&lt;/span&gt;確かな基礎から着実に築き上げ、英語力を飛躍的に向上させます。&lt;/span&gt;&lt;/p&gt;
&lt;p&gt;一人ひとりの個性に合わせ、丁寧なカリキュラムと講師が、あなたの成長をサポートします。わからないことは恥ずかしくありません。自由に質問し、理解を深めるための時間を惜しむことなく提供します。&lt;/p&gt;
&lt;p&gt;自信を持って英語に挑戦できるよう、実践的な教材や学習環境を整えます。コミュニケーション能力を磨き、国際的な視野を持つためのサポートも充実しています。&lt;/p&gt;
&lt;h3&gt;フォローアップコース&lt;/h3&gt;
&lt;p&gt;学校の授業進度を見逃さず、&lt;span style="color: #0000ff;"&gt;試験日程に合わせた学習カリキュラムをカスタマイズ。&lt;/span&gt;あなたの成績向上と学習効率の向上を追求します。&lt;/p&gt;
&lt;p&gt;小テスト対策から宿題・ワークのフォローアップまで、幅広いサポートを提供いたします。お気軽にご相談ください。成長に向けて最適な対策をご提案いたします。&lt;/p&gt;
&lt;p&gt;フォローアップコースでは、一人ひとりの学習ニーズに細やかに対応。理解できない箇所を丁寧に解説し、充実した学習環境で着実にスキルアップできるようバックアップいたします。&lt;/p&gt;
&lt;h3 class="timelineMessage__message"&gt;二週間完結・定期試験対策ゼミ&lt;/h3&gt;
&lt;p&gt;限られた時間でも確実に成果を出すため、単発的な数回の授業で集中的に対策を行います。&lt;/p&gt;
&lt;p&gt;定期試験の範囲を一通り網羅すると同時に、試験までの時間が少ない場合でも、最大限に得点を引き出せるようサポートします。&lt;/p&gt;
&lt;p&gt;個々の学習ペースに合わせて、カスタムカリキュラムを提供。&lt;span style="color: #ff0000;"&gt;苦手な分野を的確に克服し、強化するための学習プランを立てます。&lt;/span&gt;&lt;/p&gt;
&lt;p&gt;また、英語力の向上だけでなく、&lt;strong&gt;英語資格試験の対策&lt;/strong&gt;も可能です。&lt;/p&gt;
&lt;p&gt;&amp;nbsp;&lt;/p&gt;
&lt;div&gt;
&lt;div class="card-deck"&gt;
&lt;div class="card"&gt;
&lt;div class="card-body"&gt;
&lt;h5&gt;&lt;strong&gt;効率よく英単語を覚えるためのコツ&lt;/strong&gt;&lt;/h5&gt;
&lt;h5&gt;&lt;a class="btn btn-danger" style="color: #ffffff;" href="https://juku-escot.com/column/eitango/"&gt;詳細&lt;/a&gt;&lt;/h5&gt;
&lt;/div&gt;
&lt;/div&gt;
&lt;div class="card"&gt;
&lt;div class="card-body"&gt;
&lt;h5&gt;&lt;strong&gt;効率のいい英検対策&lt;/strong&gt;&lt;/h5&gt;
&lt;h4&gt;&lt;span style="color: #ffffff;"&gt;&lt;a class="btn btn-danger" style="color: #ffffff;" href="https://juku-escot.com/column/eiken/"&gt;詳細&lt;/a&gt;&lt;/span&gt;&lt;/h4&gt;
&lt;/div&gt;
&lt;/div&gt;
&lt;div class="card"&gt;
&lt;div class="card-body"&gt;
&lt;h5&gt;&lt;strong&gt;中学生でも英検準2級に合格出来る方法&lt;/strong&gt;&lt;/h5&gt;
&lt;p&gt;&lt;span style="color: #ffffff;"&gt;&lt;a class="btn btn-danger" style="color: #ffffff;" href="https://juku-escot.com/column/junnikyuu/"&gt;詳細&lt;/a&gt;&lt;/span&gt;&lt;/p&gt;
&lt;/div&gt;
&lt;/div&gt;
&lt;/div&gt;
&lt;/div&gt;
&lt;h2&gt;受講までの流れ&lt;/h2&gt;
&lt;p style="margin-bottom: 0;"&gt;
&lt;style&gt;
  .bg-pink {background-color: #ffc0cb !important;}&lt;br /&gt;&lt;/style&gt;
&lt;/p&gt;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&lt;h2&gt;FAQ&lt;/h2&gt;
&lt;div id="faq-escot" class="accordion"&gt;
&lt;div class="accordion-item"&gt;
&lt;h3 id="faq1-h" class="accordion-header"&gt;&lt;button class="accordion-button" type="button" data-bs-toggle="collapse" data-bs-target="#faq1" aria-expanded="true" aria-controls="faq1"&gt;&lt;br /&gt;
中高一貫校は学校ごとに進度が違いますが、対応できますか？&lt;br /&gt;
&lt;/button&gt;&lt;/h3&gt;
&lt;div id="faq1" class="accordion-collapse collapse show" aria-labelledby="faq1-h" data-bs-parent="#faq-escot"&gt;
&lt;div class="accordion-body"&gt;はい。まず教材（教科書・ワーク）と、試験範囲・提出物・小テストの運用を確認します。学校差が出る部分は「傾向」として整理し、今のクラス・今の単元で必要な優先順位から計画を立てます。&lt;/div&gt;
&lt;/div&gt;
&lt;/div&gt;
&lt;div class="accordion-item"&gt;
&lt;h3 id="faq2-h" class="accordion-header"&gt;&lt;button class="accordion-button collapsed" type="button" data-bs-toggle="collapse" data-bs-target="#faq2" aria-expanded="false" aria-controls="faq2"&gt;&lt;br /&gt;
Progress／New Treasure／Birdland のどれか分からなくても相談できますか？&lt;br /&gt;
&lt;/button&gt;&lt;/h3&gt;
&lt;div id="faq2" class="accordion-collapse collapse" aria-labelledby="faq2-h" data-bs-parent="#faq-escot"&gt;
&lt;div class="accordion-body"&gt;可能です。お手元の教科書や配布プリントの情報（表紙の写真でも構いません）をもとに確認します。教材が分かれば、本文量・語彙量・課題量に合わせて進め方を決めやすくなります。&lt;/div&gt;
&lt;/div&gt;
&lt;/div&gt;
&lt;div class="accordion-item"&gt;
&lt;h3 id="faq3-h" class="accordion-header"&gt;&lt;button class="accordion-button collapsed" type="button" data-bs-toggle="collapse" data-bs-target="#faq3" aria-expanded="false" aria-controls="faq3"&gt;&lt;br /&gt;
定期試験前だけ、短期集中でお願いできますか？&lt;br /&gt;
&lt;/button&gt;&lt;/h3&gt;
&lt;div id="faq3" class="accordion-collapse collapse" aria-labelledby="faq3-h" data-bs-parent="#faq-escot"&gt;
&lt;div class="accordion-body"&gt;「二週間完結・定期試験対策ゼミ」で、単発的な数回の授業で集中的に対策します。範囲の網羅に加えて、空所・並べ替え・英作文など間違いやすい形式を優先して仕上げます。&lt;/div&gt;
&lt;/div&gt;
&lt;/div&gt;
&lt;div class="accordion-item"&gt;
&lt;h3 id="faq4-h" class="accordion-header"&gt;&lt;button class="accordion-button collapsed" type="button" data-bs-toggle="collapse" data-bs-target="#faq4" aria-expanded="false" aria-controls="faq4"&gt;&lt;br /&gt;
提出物（ワーク・課題）も見てもらえますか？&lt;br /&gt;
&lt;/button&gt;&lt;/h3&gt;
&lt;div id="faq4" class="accordion-collapse collapse" aria-labelledby="faq4-h" data-bs-parent="#faq-escot"&gt;
&lt;div class="accordion-body"&gt;フォローアップコースでは、小テスト対策から宿題・ワークのフォローアップまで幅広く対応します。提出物は「終わらせる」だけでなく、得点に直結するやり方に整理することを重視します。&lt;/div&gt;
&lt;/div&gt;
&lt;/div&gt;
&lt;div class="accordion-item"&gt;
&lt;h3 id="faq5-h" class="accordion-header"&gt;&lt;button class="accordion-button collapsed" type="button" data-bs-toggle="collapse" data-bs-target="#faq5" aria-expanded="false" aria-controls="faq5"&gt;&lt;br /&gt;
英検など資格対策もできますか？&lt;br /&gt;
&lt;/button&gt;&lt;/h3&gt;
&lt;div id="faq5" class="accordion-collapse collapse" aria-labelledby="faq5-h" data-bs-parent="#faq-escot"&gt;
&lt;div class="accordion-body"&gt;可能です。学校学習（教科書・定期試験）との両立を前提に、単語・文法・読解の優先順位を整理し、無理のない形で対策します。&lt;/div&gt;
&lt;/div&gt;
&lt;/div&gt;
&lt;div class="accordion-item"&gt;
&lt;h3 id="faq6-h" class="accordion-header"&gt;&lt;button class="accordion-button collapsed" type="button" data-bs-toggle="collapse" data-bs-target="#faq6" aria-expanded="false" aria-controls="faq6"&gt;&lt;br /&gt;
オンライン受講は可能ですか？&lt;br /&gt;
&lt;/button&gt;&lt;/h3&gt;
&lt;div id="faq6" class="accordion-collapse collapse" aria-labelledby="faq6-h" data-bs-parent="#faq-escot"&gt;
&lt;div class="accordion-body"&gt;はい。当塾で開講中の講義をオンラインでも受講可能です。詳細は&lt;br /&gt;
&lt;a href="https://juku-escot.com/online/" target="_blank" rel="noopener"&gt;中高一貫校向けオンライン個別指導のご案内&lt;/a&gt;&lt;br /&gt;
をご確認ください。&lt;/div&gt;
&lt;/div&gt;
&lt;/div&gt;
&lt;/div&gt;
&lt;h2&gt;指導料&lt;/h2&gt;
&lt;div class="container mt-5"&gt;
&lt;div class="row"&gt;
&lt;div class="col-sm-4"&gt;
&lt;div class="card bg-primary mb-3 text-white"&gt;
&lt;div class="card-body"&gt;
&lt;h5 class="card-title"&gt;トライアル指導料&lt;/h5&gt;
&lt;p class="card-text"&gt;10,000円(税込)&lt;/p&gt;
&lt;p class="card-text"&gt;他塾様でいう「体験講座」の位置づけですので、通常より安価に設定させていただいております。まずは一度当塾の個別指導をお試し頂ければ幸いです。&lt;/p&gt;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class="card-text"&gt;入塾手続の際に頂戴致します。また、その時点・もしくは過去在籍されていた生徒さんの兄弟姉妹の場合には、全額免除させて頂きます。&lt;/p&gt;
&lt;/div&gt;
&lt;/div&gt;
&lt;/div&gt;
&lt;div class="col-sm-4"&gt;
&lt;div class="card bg-info mb-3 text-white"&gt;
&lt;div class="card-body"&gt;
&lt;h5 class="card-title"&gt;指導料&lt;/h5&gt;
&lt;p class="card-text"&gt;18,150円(税込)/110分&lt;/p&gt;
&lt;p class="card-text"&gt;13,200円(税込)/80分&lt;/p&gt;
&lt;p class="card-text"&gt;前払いです。&lt;br /&gt;
※指導予定回数分を前月20日に集計し請求書を発行させて頂きますので、前月末までにお支払い下さいませ。&lt;/p&gt;
&lt;/div&gt;
&lt;/div&gt;
&lt;/div&gt;
&lt;/div&gt;
&lt;/div&gt;
&lt;h2&gt;お問い合わせ&lt;/h2&gt;
&lt;div class="card shadow-sm border-0" style="margin-bottom: 14px;"&gt;
&lt;div class="card-body"&gt;
&lt;p style="margin-bottom: 10px;"&gt;中高一貫の英語は、状況（教材・進度・提出物・テスト形式）によって、最適な進め方が変わります。無理に決め打ちせず、まずは現状を共有してください。&lt;br /&gt;
事前ヒアリングとトライアル指導を通して、&lt;span style="color: #ff0000;"&gt;&lt;strong&gt;「どこを改善すれば点が戻るか」「何を優先すべきか」&lt;/strong&gt;&lt;/span&gt;を具体的に整理してご提案します。&lt;/p&gt;
&lt;div class="rounded" style="background-color: whitesmoke; padding: 12px;"&gt;
&lt;p&gt;&lt;strong&gt;フォームに書いていただけると助かる内容（分かる範囲で構いません）&lt;/strong&gt;&lt;/p&gt;
&lt;ul style="margin-bottom: 0;"&gt;
&lt;li&gt;使用中の教科書名（Progress／New Treasure／Birdland など）&lt;/li&gt;
&lt;li&gt;今の単元・定期試験の範囲（プリントでも可）&lt;/li&gt;
&lt;li&gt;困っていること（例：並べ替えが苦手／単語が覚えられない／提出物が回らない 等）&lt;/li&gt;
&lt;li&gt;直近の小テスト・定期試験で間違えた問題のタイプ&lt;/li&gt;
&lt;/ul&gt;
&lt;/div&gt;
&lt;/div&gt;
&lt;/div&gt;
&lt;div class="wpcf7 no-js" id="wpcf7-f422-p558-o1" lang="ja" dir="ltr" data-wpcf7-id="422"&gt;
&lt;div class="screen-reader-response"&gt;&lt;p role="status" aria-live="polite" aria-atomic="true"&gt;&lt;/p&gt; &lt;ul&gt;&lt;/ul&gt;&lt;/div&gt;
&lt;form action="/kouza/j2-english/#wpcf7-f422-p558-o1" method="post" class="wpcf7-form init" aria-label="コンタクトフォーム" novalidate="novalidate" data-status="init"&gt;
&lt;fieldset class="hidden-fields-container"&gt;&lt;input type="hidden" name="_wpcf7" value="422" /&gt;&lt;input type="hidden" name="_wpcf7_version" value="6.1.5" /&gt;&lt;input type="hidden" name="_wpcf7_locale" value="ja" /&gt;&lt;input type="hidden" name="_wpcf7_unit_tag" value="wpcf7-f422-p558-o1" /&gt;&lt;input type="hidden" name="_wpcf7_container_post" value="558" /&gt;&lt;input type="hidden" name="_wpcf7_posted_data_hash" value="" /&gt;&lt;input type="hidden" name="_wpcf7_recaptcha_response" value="" /&gt;
&lt;/fieldset&gt;
&lt;p&gt;&lt;label&gt; 保護者氏名 (必須)&lt;br /&gt;
&lt;span class="wpcf7-form-control-wrap" data-name="text-734"&gt;&lt;input size="40" maxlength="400" class="wpcf7-form-control wpcf7-text wpcf7-validates-as-required" aria-required="true" aria-invalid="false" value="" type="text" name="text-734" /&gt;&lt;/span&gt;&lt;br /&gt;
&lt;/label&gt;&lt;label&gt;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/&gt;&lt;/span&gt;&lt;br /&gt;
&lt;/label&gt;&lt;label&gt;科目(必須)&lt;br /&gt;
&lt;span class="wpcf7-form-control-wrap" data-name="menu-682"&gt;&lt;select class="wpcf7-form-control wpcf7-select wpcf7-validates-as-required" aria-required="true" aria-invalid="false" name="menu-682"&gt;&lt;option value="英語"&gt;英語&lt;/option&gt;&lt;option value="数学"&gt;数学&lt;/option&gt;&lt;/select&gt;&lt;/span&gt;&lt;br /&gt;
&lt;/label&gt;&lt;label&gt;学年&lt;br /&gt;
&lt;span class="wpcf7-form-control-wrap" data-name="menu-683"&gt;&lt;select class="wpcf7-form-control wpcf7-select" aria-invalid="false" name="menu-683"&gt;&lt;option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aria-invalid="false" name="menu-684"&gt;&lt;option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type="checkbox" name="checkbox-613[]" value="教室" /&gt;&lt;/span&gt;&lt;span class="wpcf7-list-item last"&gt;&lt;span class="wpcf7-list-item-label"&gt;オンライン&lt;/span&gt;&lt;input type="checkbox" name="checkbox-613[]" value="オンライン" /&gt;&lt;/span&gt;&lt;/span&gt;&lt;/span&gt;&lt;br /&gt;
&lt;/label&gt;&lt;label&gt; 備考&lt;br /&gt;
&lt;span class="wpcf7-form-control-wrap" data-name="your-message"&gt;&lt;textarea cols="40" rows="10" maxlength="2000" class="wpcf7-form-control wpcf7-textarea wpcf7-validates-as-required" aria-required="true" aria-invalid="false" name="your-message"&gt;&lt;/textarea&gt;&lt;/span&gt;&lt;br /&gt;
[anr_nocaptcha g-recaptcha-response]&lt;br /&gt;
&lt;input class="wpcf7-form-control wpcf7-submit has-spinner" type="submit" value="送信" /&gt;&lt;/label&gt;
&lt;/p&gt;&lt;div class="wpcf7-response-output" aria-hidden="true"&gt;&lt;/div&gt;
&lt;/form&gt;
&lt;/div&gt;
&lt;/div&gt;
------</t>
  </si>
  <si>
    <t>https://natsui-sansu-juku.com/col_blog/nichinoken-online-sansu/</t>
  </si>
  <si>
    <t>以下のページは不自然なワードを使用しています。
これらを適切に自然な言葉に置き換えて下さい。
なお、本文の装飾や構造は絶対に変えないでください。
【対象ページURL】
https://natsui-sansu-juku.com/col_blog/nichinoken-online-sansu/
【検出された不自然ワード】
- 型
- 整え
- 網羅
【本文】
------
&lt;div class="container my-4"&gt;
&lt;p&gt;&lt;!-- Hero Section --&gt;&lt;/p&gt;
&lt;div class="card shadow-sm mb-4 border-0" style="background: linear-gradient(135deg, #283593, #00838f); color: #fff;"&gt;
&lt;div class="card-body p-4"&gt;
&lt;div class="d-flex flex-wrap justify-content-between align-items-center mb-2"&gt;&lt;span class="badge bg-warning text-dark mb-2" style="font-size: 0.8rem;"&gt;日能研生向け／中学受験算数&lt;/span&gt;&lt;br /&gt;
&lt;span class="badge bg-light text-dark mb-2" style="font-size: 0.75rem;"&gt;オンライン算数 個別指導ガイド&lt;/span&gt;&lt;/div&gt;
&lt;h1 class="card-title mb-3" style="font-size: 1.9rem; line-height: 1.5;"&gt;日能研算数の弱点補強：オンライン個別で伸びやすい単元とは？&lt;/h1&gt;
&lt;p class="card-text mb-0" style="font-size: 0.98rem; line-height: 1.8;"&gt;日能研に通っていると、「テキストはきちんとやっているのに、模試や他塾の過去問になると得点が安定しない」という声をよくお聞きします。&lt;br /&gt;
基礎は固まっているはずなのに、最新の入試問題になると一気に難しく感じられるというギャップです。&lt;br /&gt;
本ページでは、日能研算数のカリキュラムの特徴と弱点が生まれやすい背景を整理したうえで、&lt;br /&gt;
オンライン算数の個別指導を組み合わせてどのように弱点単元を補強していくかを、具体的なステップと家庭でのフォロー方法まで含めて詳しくお伝えします。&lt;/p&gt;
&lt;/div&gt;
&lt;/div&gt;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&lt;p&gt;&lt;!-- 概要ボックス --&gt;&lt;/p&gt;
&lt;div class="alert alert-info border-0 shadow-sm mb-4" role="alert"&gt;
&lt;h2 class="h5 mb-2"&gt;この記事で分かること&lt;/h2&gt;
&lt;ul class="mb-0"&gt;
&lt;li&gt;日能研算数と中学受験算数の構造から、弱点が生まれやすい理由が整理できます。&lt;/li&gt;
&lt;li&gt;オンライン算数 個別指導が、基礎と最新入試傾向のギャップをどう埋めるかが分かります。&lt;/li&gt;
&lt;li&gt;単元別に得点源を増やすための三つのステップが具体的にイメージできます。&lt;/li&gt;
&lt;li&gt;家庭でできるフォロー方法と、オンライン算数 個別指導の教室・指導者の選び方のポイントが整理できます。&lt;/li&gt;
&lt;/ul&gt;
&lt;/div&gt;
&lt;p&gt;日能研だけでなく、SAPIX・早稲アカ・四谷大塚も含めた塾別の算数対策の全体像は、&lt;a href="https://natsui-sansu-juku.com/column/hub-juku/" target="_blank" rel="noopener noreferrer"&gt;&lt;strong&gt;日能研・SAPIX・早稲アカ・四谷大塚｜塾別の算数対策（全体像はこちら）&lt;/strong&gt;&lt;/a&gt;もあわせてご確認ください。&lt;/p&gt;
&lt;p&gt;&lt;!-- 背景セクション --&gt;&lt;/p&gt;
&lt;h2 class="h4 mt-4 mb-3 border-start border-4 border-primary ps-2"&gt;テーマの背景：日能研算数で弱点が生まれやすい構造&lt;/h2&gt;
&lt;p&gt;まずは、日能研算数の特徴と中学受験算数という科目の特性から、&lt;br /&gt;
「なぜ弱点が放置されやすいのか」を整理してみます。土台としての基礎力と、最新入試傾向とのギャップに目を向けていきます。&lt;/p&gt;
&lt;h3 class="h5 mt-3"&gt;基礎は固まりやすい一方で、問題形式が古くなりやすい&lt;/h3&gt;
&lt;p&gt;日能研のテキストやカリキュラムは、長年の蓄積があり基礎固めという観点ではとても優れています。標準問題レベルまでは網羅的に触れられるため、&lt;/p&gt;
&lt;ul&gt;
&lt;li&gt;計算力そのもの&lt;/li&gt;
&lt;li&gt;基本的な図形の性質&lt;/li&gt;
&lt;li&gt;比や割合の基本パターン&lt;/li&gt;
&lt;/ul&gt;
&lt;p&gt;などは一定レベルまでしっかり身につきやすいと言えます。&lt;br /&gt;
一方で、保護者の方からは次のような声もよく聞かれます。&lt;/p&gt;
&lt;ul&gt;
&lt;li&gt;テキストの問題が昔の入試寄りに感じられる。&lt;/li&gt;
&lt;li&gt;最新の入試問題と比べると、形式や問い方がやや古い印象がある。&lt;/li&gt;
&lt;/ul&gt;
&lt;p&gt;ここ数年の中学受験算数は、思考力型・読解型の色合いが強まっています。&lt;br /&gt;
テキストがやや古めの傾向にあると、&lt;br /&gt;
「テキストは解けるのに、最新の過去問や模試になると歯が立たない」という状態が生まれやすくなります。&lt;/p&gt;
&lt;h3 class="h5 mt-3"&gt;基礎と最新傾向のギャップが得点の不安定さにつながる&lt;/h3&gt;
&lt;p&gt;中学受験算数は大きく分けると、次の二つの層で構成されています。&lt;/p&gt;
&lt;div class="table-responsive mb-3"&gt;
&lt;table class="table table-bordered table-hover align-middle"&gt;
&lt;thead class="text-center" style="background-color: #e8eaf6;"&gt;
&lt;tr&gt;
&lt;th scope="col"&gt;層&lt;/th&gt;
&lt;th scope="col"&gt;内容&lt;/th&gt;
&lt;th scope="col"&gt;日能研算数との関係&lt;/th&gt;
&lt;/tr&gt;
&lt;/thead&gt;
&lt;tbody&gt;
&lt;tr&gt;
&lt;td class="fw-bold"&gt;基礎技術&lt;/td&gt;
&lt;td&gt;四則計算・分数小数・割合・速さ・平面図形の基本・単位換算など。&lt;/td&gt;
&lt;td&gt;日能研のテキストと授業で比較的しっかり固まりやすい領域。&lt;/td&gt;
&lt;/tr&gt;
&lt;tr&gt;
&lt;td class="fw-bold"&gt;最新入試傾向&lt;/td&gt;
&lt;td&gt;図表読解・条件整理・長い文章問題・思考実験型の問題など。&lt;/td&gt;
&lt;td&gt;テキストだけでは触れにくく、最新の入試問題とギャップが生じやすい領域。&lt;/td&gt;
&lt;/tr&gt;
&lt;/tbody&gt;
&lt;/table&gt;
&lt;/div&gt;
&lt;p&gt;日能研算数では前者の基礎技術は固まりやすい一方で、後者の最新傾向とはどうしてもギャップが生まれがちです。&lt;br /&gt;
このギャップが埋まらないまま小六後半に差し掛かると、&lt;/p&gt;
&lt;ul&gt;
&lt;li&gt;基礎計算は速く正確にできるのに、応用問題になると一気に失速する。&lt;/li&gt;
&lt;li&gt;思考力問題に触れる機会が少なく、本番の入試で「見たことがない」と感じてしまう。&lt;/li&gt;
&lt;/ul&gt;
&lt;p&gt;といった状態につながっていきます。&lt;/p&gt;
&lt;h3 class="h5 mt-3"&gt;宿題構造の中で「弱点さかのぼり」の時間が取りにくい&lt;/h3&gt;
&lt;p&gt;日能研は宿題の量も決して少なくなく、&lt;/p&gt;
&lt;ul&gt;
&lt;li&gt;メインテキスト&lt;/li&gt;
&lt;li&gt;栄冠への道などの演習教材&lt;/li&gt;
&lt;li&gt;模試やテストの直し&lt;/li&gt;
&lt;/ul&gt;
&lt;p&gt;をすべてきちんとこなそうとすると、かなりの時間が必要になります。&lt;br /&gt;
その結果、&lt;/p&gt;
&lt;ul&gt;
&lt;li&gt;宿題で手一杯で、弱点単元をさかのぼる時間が取れない。&lt;/li&gt;
&lt;li&gt;テスト直しが答え合わせで終わり、類題に触れるところまでたどり着けない。&lt;/li&gt;
&lt;li&gt;最新入試形式の問題にじっくり取り組む時間が不足しがち。&lt;/li&gt;
&lt;/ul&gt;
&lt;p&gt;といった状況になりやすく、基礎と最新入試傾向とのギャップがそのまま弱点として残ってしまうのです。&lt;/p&gt;
&lt;p&gt;&lt;!-- 背景まとめカード --&gt;&lt;/p&gt;
&lt;div class="card border-0 shadow-sm mb-4"&gt;
&lt;div class="card-body"&gt;
&lt;h3 class="h6 mb-2"&gt;日能研算数で弱点が残りやすい主な要因&lt;/h3&gt;
&lt;ul class="mb-0"&gt;
&lt;li&gt;基礎固めはしっかりしているが、最新入試の形式とズレが生まれやすい。&lt;/li&gt;
&lt;li&gt;宿題量が多く、弱点単元をさかのぼる時間が不足しがち。&lt;/li&gt;
&lt;li&gt;テスト直しが答え合わせで終わり、類題反復まで到達しにくい。&lt;/li&gt;
&lt;/ul&gt;
&lt;/div&gt;
&lt;/div&gt;
&lt;p&gt;&lt;!-- オンラインの効果 --&gt;&lt;/p&gt;
&lt;h2 class="h4 mt-4 mb-3 border-start border-4 border-success ps-2"&gt;オンライン算数 個別指導が効果を発揮する理由&lt;/h2&gt;
&lt;p&gt;こうした日能研算数の状況に対して、オンライン算数の個別指導はどのように役立つのでしょうか。&lt;br /&gt;
オンラインだからこそ実現しやすいポイントを整理していきます。&lt;/p&gt;
&lt;p&gt;&lt;!-- 三つの強みカード --&gt;&lt;/p&gt;
&lt;div class="row g-3 mb-3"&gt;
&lt;div class="col-md-4"&gt;
&lt;div class="card h-100 border-0 shadow-sm"&gt;
&lt;div class="card-body"&gt;
&lt;h3 class="h6 text-muted mb-1"&gt;ポイント一&lt;/h3&gt;
&lt;h4 class="h6 fw-bold"&gt;基礎と最新傾向を必要な分だけ取り出せる&lt;/h4&gt;
&lt;p class="mb-0 small"&gt;日能研テキストレベルの基礎問題と、最新の入試問題から選んだ新傾向の問題を、&lt;br /&gt;
その場でバランス良く提示できます。基礎の抜けと最新傾向のギャップを同時に埋めやすくなります。&lt;/p&gt;
&lt;/div&gt;
&lt;/div&gt;
&lt;/div&gt;
&lt;div class="col-md-4"&gt;
&lt;div class="card h-100 border-0 shadow-sm"&gt;
&lt;div class="card-body"&gt;
&lt;h3 class="h6 text-muted mb-1"&gt;ポイント二&lt;/h3&gt;
&lt;h4 class="h6 fw-bold"&gt;手元映像による過程指導で原因を特定できる&lt;/h4&gt;
&lt;p class="mb-0 small"&gt;手元カメラでノートやテキストの書き込みを確認し、&lt;br /&gt;
文章の読み取り・図のイメージ・計算の精度など、どこでつまずいているのかを細かく切り分けることができます。&lt;/p&gt;
&lt;/div&gt;
&lt;/div&gt;
&lt;/div&gt;
&lt;div class="col-md-4"&gt;
&lt;div class="card h-100 border-0 shadow-sm"&gt;
&lt;div class="card-body"&gt;
&lt;h3 class="h6 text-muted mb-1"&gt;ポイント三&lt;/h3&gt;
&lt;h4 class="h6 fw-bold"&gt;単元別に「伸ばしやすい領域」へ集中的に時間を使える&lt;/h4&gt;
&lt;p class="mb-0 small"&gt;中学受験算数の単元ごとに優先順位をつけ、短期で伸ばしやすい単元と時間をかけて育てる単元を分けながら、&lt;br /&gt;
集中的に弱点補強を行えます。&lt;/p&gt;
&lt;/div&gt;
&lt;/div&gt;
&lt;/div&gt;
&lt;/div&gt;
&lt;h3 class="h5 mt-3"&gt;基礎と最新入試の両方をバランス良く補える&lt;/h3&gt;
&lt;p&gt;オンライン算数 個別指導では、講師側に豊富な問題データベースがあり、&lt;/p&gt;
&lt;ul&gt;
&lt;li&gt;日能研のテキストレベルの基礎問題&lt;/li&gt;
&lt;li&gt;近年の入試や模試を踏まえた新傾向の問題&lt;/li&gt;
&lt;/ul&gt;
&lt;p&gt;をその場で選びながら提示できます。&lt;br /&gt;
「この単元は日能研テキストで基礎確認を」「この単元は最新入試形式を多めに」といった調整がしやすく、&lt;br /&gt;
授業時間を「探す時間」ではなく「考える時間」に集中させることができます。&lt;/p&gt;
&lt;h3 class="h5 mt-3"&gt;手元映像でつまずきポイントを精密に把握できる&lt;/h3&gt;
&lt;p&gt;オンライン個別では、手元カメラを活用することで、&lt;/p&gt;
&lt;ul&gt;
&lt;li&gt;条件にきちんと線を引いているか。&lt;/li&gt;
&lt;li&gt;図や表を自分の手で書いているか。&lt;/li&gt;
&lt;li&gt;どの段階でペンが止まり、考え込んでいるのか。&lt;/li&gt;
&lt;li&gt;途中式が急に雑になったり、省略されていないか。&lt;/li&gt;
&lt;/ul&gt;
&lt;p&gt;といった「思考の流れ」を観察できます。&lt;br /&gt;
これにより、「文章の理解で迷っているのか」「図のイメージが弱いのか」「計算力が不安定なのか」といった原因までさかのぼって指導できるのが強みです。&lt;/p&gt;
&lt;h3 class="h5 mt-3"&gt;単元別に優先順位をつけて時間を配分できる&lt;/h3&gt;
&lt;p&gt;オンライン個別では、中学受験算数の単元ごとに、&lt;/p&gt;
&lt;ul&gt;
&lt;li&gt;一〜二か月で得点アップが期待できる単元。&lt;/li&gt;
&lt;li&gt;半年程度かけてじっくり育てるべき単元。&lt;/li&gt;
&lt;/ul&gt;
&lt;p&gt;を分けた上で、限られた時間をどこに投資するかを決めていけます。&lt;br /&gt;
具体的な指導イメージや進め方は&lt;br /&gt;
&lt;a class="text-decoration-underline" href="/kobetsu_online/"&gt;オンライン算数 個別指導コース&lt;/a&gt;&lt;br /&gt;
の案内などを合わせてご覧いただくと、より具体的に掴みやすくなります。&lt;/p&gt;
&lt;p&gt;&lt;!-- 改善ステップ --&gt;&lt;/p&gt;
&lt;h2 class="h4 mt-5 mb-3 border-start border-4 border-warning ps-2"&gt;改善方法：オンライン個別で日能研算数の弱点を補強する三つのステップ&lt;/h2&gt;
&lt;p&gt;ここからは、日能研生がオンライン算数 個別指導を活用して中学受験算数の弱点を補強していくためのステップを、&lt;br /&gt;
三段階に分けて整理します。&lt;/p&gt;
&lt;p&gt;&lt;!-- ステップ概要カード --&gt;&lt;/p&gt;
&lt;div class="row g-3 mb-3"&gt;
&lt;div class="col-md-4"&gt;
&lt;div class="card h-100 border-0 shadow-sm"&gt;
&lt;div class="card-body"&gt;
&lt;h3 class="h6 text-muted mb-1"&gt;ステップ一&lt;/h3&gt;
&lt;h4 class="h6 fw-bold"&gt;現状の見える化と伸ばしやすい単元の見極め&lt;/h4&gt;
&lt;p class="mb-0 small"&gt;成績表とテキストから単元別の状態を一覧にし、&lt;br /&gt;
短期で伸ばしやすい単元と中長期で育てる単元を切り分けます。&lt;/p&gt;
&lt;/div&gt;
&lt;/div&gt;
&lt;/div&gt;
&lt;div class="col-md-4"&gt;
&lt;div class="card h-100 border-0 shadow-sm"&gt;
&lt;div class="card-body"&gt;
&lt;h3 class="h6 text-muted mb-1"&gt;ステップ二&lt;/h3&gt;
&lt;h4 class="h6 fw-bold"&gt;基礎セットと最新傾向補強セットの準備&lt;/h4&gt;
&lt;p class="mb-0 small"&gt;各単元について基礎セットと補強セットを用意し、&lt;br /&gt;
日能研算数で身につけた土台と最新入試形式の両方を鍛えます。&lt;/p&gt;
&lt;/div&gt;
&lt;/div&gt;
&lt;/div&gt;
&lt;div class="col-md-4"&gt;
&lt;div class="card h-100 border-0 shadow-sm"&gt;
&lt;div class="card-body"&gt;
&lt;h3 class="h6 text-muted mb-1"&gt;ステップ三&lt;/h3&gt;
&lt;h4 class="h6 fw-bold"&gt;テストと過去問と連動させて得点源に仕上げる&lt;/h4&gt;
&lt;p class="mb-0 small"&gt;模試や過去問の直しから単元別トレーニングへつなげ、&lt;br /&gt;
実際の得点につながる形で弱点を補強します。&lt;/p&gt;
&lt;/div&gt;
&lt;/div&gt;
&lt;/div&gt;
&lt;/div&gt;
&lt;h3 class="h5 mt-3"&gt;ステップ一　現状の整理と「伸ばしやすい単元」の見極め&lt;/h3&gt;
&lt;p&gt;最初のステップは、今の算数の状況を冷静に整理し、「どの単元なら短期間で伸びやすいか」を把握することです。&lt;/p&gt;
&lt;h4 class="h6 mt-2"&gt;成績表とテキストから単元別の状態を一覧にする&lt;/h4&gt;
&lt;p&gt;次のような資料を用意し、ざっくりと単元ごとの印象を書き出してみてください。&lt;/p&gt;
&lt;ul&gt;
&lt;li&gt;公開模試やカリテの成績表。&lt;/li&gt;
&lt;li&gt;算数の授業テキスト・宿題ノート。&lt;/li&gt;
&lt;li&gt;過去問演習や他塾模試でミスが多かった問題のメモ。&lt;/li&gt;
&lt;/ul&gt;
&lt;p&gt;そこから、&lt;br /&gt;
「昔から苦手な単元」「最近になって点数が落ちてきた単元」「基礎はできるが応用になると取れない単元」&lt;br /&gt;
といった観点で分類していきます。&lt;/p&gt;
&lt;h4 class="h6 mt-2"&gt;短期で引き上げやすい単元と中長期の育成単元を分ける&lt;/h4&gt;
&lt;p&gt;さらに、それらの単元を、&lt;/p&gt;
&lt;ul&gt;
&lt;li&gt;反復を増やせば一〜二か月で得点アップが期待できる単元。&lt;/li&gt;
&lt;li&gt;半年単位でじっくり育てる必要がある単元。&lt;/li&gt;
&lt;/ul&gt;
&lt;p&gt;に分けてみます。前者には比と割合の標準問題や速さの基本、平面図形の角度・面積などが入りやすく、&lt;br /&gt;
後者には場合の数や立体図形の発展、条件整理型の思考問題などが含まれることが多いです。&lt;/p&gt;
&lt;h3 class="h5 mt-3"&gt;ステップ二　単元別に基礎セットと最新傾向補強セットを作る&lt;/h3&gt;
&lt;p&gt;次に、単元ごとに二種類のセットを作ることをおすすめします。&lt;/p&gt;
&lt;div class="table-responsive mb-3"&gt;
&lt;table class="table table-bordered table-hover align-middle"&gt;
&lt;thead class="text-center" style="background-color: #f3e5f5;"&gt;
&lt;tr&gt;
&lt;th scope="col"&gt;セット&lt;/th&gt;
&lt;th scope="col"&gt;目的&lt;/th&gt;
&lt;th scope="col"&gt;主な内容&lt;/th&gt;
&lt;/tr&gt;
&lt;/thead&gt;
&lt;tbody&gt;
&lt;tr&gt;
&lt;td class="fw-bold"&gt;基礎セット&lt;/td&gt;
&lt;td&gt;日能研算数で固めた土台が本当に安定しているかを確認する。&lt;/td&gt;
&lt;td&gt;テキストレベルの標準問題・栄冠への道レベルの頻出パターン。&lt;/td&gt;
&lt;/tr&gt;
&lt;tr&gt;
&lt;td class="fw-bold"&gt;最新傾向補強セット&lt;/td&gt;
&lt;td&gt;最新の入試形式に慣れ、応用力・思考力を鍛える。&lt;/td&gt;
&lt;td&gt;近年の入試問題や模試から選んだ思考力型・読解型の問題。&lt;/td&gt;
&lt;/tr&gt;
&lt;/tbody&gt;
&lt;/table&gt;
&lt;/div&gt;
&lt;h4 class="h6 mt-2"&gt;基礎セットで「土台が本当に固まっているか」を確認&lt;/h4&gt;
&lt;p&gt;各単元について、日能研テキストレベルの標準問題や栄冠への道レベルの頻出パターンから十題前後を選び、&lt;br /&gt;
基礎セットとしてまとめます。オンライン授業では、画面共有と手元映像を使いながら、&lt;/p&gt;
&lt;ul&gt;
&lt;li&gt;条件の読み取り方。&lt;/li&gt;
&lt;li&gt;図や表の書き方。&lt;/li&gt;
&lt;li&gt;式を立てるまでの考え方。&lt;/li&gt;
&lt;/ul&gt;
&lt;p&gt;を一問ずつ丁寧に確認し、「とりあえず解けたかどうか」ではなく、&lt;br /&gt;
どの程度余裕を持って解けているかを見極めていきます。&lt;/p&gt;
&lt;h4 class="h6 mt-2"&gt;最新傾向補強セットで入試本番に近い負荷をかける&lt;/h4&gt;
&lt;p&gt;基礎セットで土台が確認できたら、次は最新傾向に近い問題を集めた補強セットを用意します。&lt;/p&gt;
&lt;ul&gt;
&lt;li&gt;近年の入試問題から選んだ思考力寄りの問題。&lt;/li&gt;
&lt;li&gt;条件が多く文章量も多い問題。&lt;/li&gt;
&lt;li&gt;グラフや表、図を読み取るタイプの問題。&lt;/li&gt;
&lt;/ul&gt;
&lt;p&gt;などを単元ごとに集め、「日能研テキストでは触れにくい形式」を意識的に取り入れていきます。&lt;br /&gt;
オンライン算数 個別指導では、お子さまの志望校やこれまでの模試結果を踏まえて問題を選べるため、&lt;br /&gt;
無駄なく必要な負荷をかけられるのが利点です。&lt;/p&gt;
&lt;h3 class="h5 mt-3"&gt;ステップ三　テスト・過去問と連動させて得点源に仕上げる&lt;/h3&gt;
&lt;p&gt;最後のステップでは、基礎セットと補強セットで身につけた力を、実際の得点につなげていきます。&lt;/p&gt;
&lt;h4 class="h6 mt-2"&gt;テスト直しを単元別トレーニングの起点にする&lt;/h4&gt;
&lt;p&gt;日能研の公開模試やカリテの直しは、答え合わせだけで終わらせてしまうと非常にもったいない時間です。&lt;br /&gt;
オンライン個別では、&lt;/p&gt;
&lt;ul&gt;
&lt;li&gt;間違えた問題を単元別に仕分ける。&lt;/li&gt;
&lt;li&gt;同じ単元の基礎セットから関連問題を解き直す。&lt;/li&gt;
&lt;li&gt;さらに補強セットの中から一〜二問追加で取り組む。&lt;/li&gt;
&lt;/ul&gt;
&lt;p&gt;という流れで、テスト直しを単元別トレーニングの起点に変えていきます。&lt;/p&gt;
&lt;h4 class="h6 mt-2"&gt;志望校の過去問と日能研テキストをつなぐ&lt;/h4&gt;
&lt;p&gt;小六後半では志望校の過去問演習が本格化します。&lt;br /&gt;
このとき、&lt;/p&gt;
&lt;ul&gt;
&lt;li&gt;過去問で間違えた問題の元となる日能研の単元を特定する。&lt;/li&gt;
&lt;li&gt;その単元の基礎セットと補強セットを短期間で集中的に再トレーニングする。&lt;/li&gt;
&lt;/ul&gt;
&lt;p&gt;という往復運動が重要です。&lt;br /&gt;
オンライン算数 個別指導では、画面共有で過去問とテキスト・類題を並べて見ながら、&lt;br /&gt;
「この問題はここで学んだ考え方の発展版」「この形式は補強セットで解いたタイプに近い」&lt;br /&gt;
といった形で点と点をつなぐ作業をサポートできます。&lt;/p&gt;
&lt;p&gt;&lt;!-- 家庭でのフォロー --&gt;&lt;/p&gt;
&lt;h2 class="h4 mt-5 mb-3 border-start border-4 border-info ps-2"&gt;家庭でできるフォローと習慣化の工夫&lt;/h2&gt;
&lt;p&gt;オンライン個別指導と日能研の学習をうまく組み合わせるためには、ご家庭でのちょっとした声かけや習慣づくりが大きな助けになります。&lt;br /&gt;
難しいことをしていただく必要はありませんが、次のような工夫が効果的です。&lt;/p&gt;
&lt;h3 class="h5 mt-3"&gt;「全部やる」から「やるべきところを絞る」発想へ&lt;/h3&gt;
&lt;p&gt;日能研のテキストは分量が多いため、全てを完璧にこなそうとすると息切れしてしまいます。&lt;br /&gt;
オンライン個別の講師と相談し、&lt;/p&gt;
&lt;ul&gt;
&lt;li&gt;今週はこの単元の基礎セットを最優先にする。&lt;/li&gt;
&lt;li&gt;補強セットは週に二問だけ取り組めれば十分と決める。&lt;/li&gt;
&lt;/ul&gt;
&lt;p&gt;といった優先順位を一緒に決めておくと、日々の負担が軽くなります。&lt;br /&gt;
勉強前に「今日はここまでできれば十分」と伝えるだけでも、お子さまの心理的ハードルが下がります。&lt;/p&gt;
&lt;h3 class="h5 mt-3"&gt;結果よりも取り組み方の変化を認める&lt;/h3&gt;
&lt;p&gt;算数の点数は短期間で上がり下がりを繰り返します。&lt;br /&gt;
それ以上に大切なのは、&lt;/p&gt;
&lt;ul&gt;
&lt;li&gt;図や表を書く回数が増えてきた。&lt;/li&gt;
&lt;li&gt;条件に線を引く習慣が身についてきた。&lt;/li&gt;
&lt;li&gt;分からない問題を質問リストに書き出せるようになってきた。&lt;/li&gt;
&lt;/ul&gt;
&lt;p&gt;といった取り組み方の変化です。&lt;br /&gt;
オンライン算数 個別指導のフィードバックと連動させながら、&lt;br /&gt;
「前より図がていねいになった」「分からないところを自分でメモしておけるようになった」など、&lt;br /&gt;
具体的な言葉で変化を認めてあげてください。&lt;/p&gt;
&lt;h3 class="h5 mt-3"&gt;週に一度の「全体を俯瞰する時間」を短く設ける&lt;/h3&gt;
&lt;p&gt;忙しい中でも、週末などに10〜15分だけ、&lt;/p&gt;
&lt;ul&gt;
&lt;li&gt;今週はどの単元に力を入れたか。&lt;/li&gt;
&lt;li&gt;オンライン個別でどのような弱点補強をしたか。&lt;/li&gt;
&lt;li&gt;来週はどの単元を重点的に取り組む予定か。&lt;/li&gt;
&lt;/ul&gt;
&lt;p&gt;を一緒に確認する時間を持てると理想的です。&lt;br /&gt;
細部まで把握する必要はありませんが、&lt;br /&gt;
「今は割合の基礎を固める時期」「次は志望校の過去問に入りやすくなる時期」といった全体像を共有できると、&lt;br /&gt;
お子さま自身の見通しもぐっと良くなります。&lt;/p&gt;
&lt;p&gt;&lt;!-- 教室・指導者の選び方 --&gt;&lt;/p&gt;
&lt;h2 class="h4 mt-5 mb-3 border-start border-4 border-secondary ps-2"&gt;最適なオンライン算数個別の教室と指導者の選び方&lt;/h2&gt;
&lt;p&gt;最後に、日能研算数の弱点補強を目的としてオンライン個別指導を選ぶ際のチェックポイントを整理します。&lt;/p&gt;
&lt;h3 class="h5 mt-3"&gt;日能研のカリキュラムと教材への理解があるか&lt;/h3&gt;
&lt;ul&gt;
&lt;li&gt;日能研のテキスト構成や進度を把握しているか。&lt;/li&gt;
&lt;li&gt;公開模試やカリテの特徴を説明できるか。&lt;/li&gt;
&lt;li&gt;成績表から単元別の課題を読み解けるか。&lt;/li&gt;
&lt;/ul&gt;
&lt;p&gt;こうした点は、中学受験算数の個別指導では非常に重要です。&lt;br /&gt;
面談や体験授業の際に、具体的な単元名や教材名が自然に出てくるかを確認してみてください。&lt;/p&gt;
&lt;h3 class="h5 mt-3"&gt;手元映像と画面共有を活用した過程指導ができているか&lt;/h3&gt;
&lt;p&gt;オンライン指導ならではの強みを活かすために、&lt;/p&gt;
&lt;ul&gt;
&lt;li&gt;手元カメラでノートや途中式をしっかり確認しているか。&lt;/li&gt;
&lt;li&gt;画面共有で図・表・グラフを丁寧に示しながら解説しているか。&lt;/li&gt;
&lt;li&gt;正誤だけでなく、「どこから迷ったか」を一緒に言語化してくれるか。&lt;/li&gt;
&lt;/ul&gt;
&lt;p&gt;といった観点で授業内容をチェックしてみましょう。&lt;br /&gt;
答え合わせだけで終わる授業では、オンラインのメリットが十分に活かされていない可能性があります。&lt;/p&gt;
&lt;h3 class="h5 mt-3"&gt;基礎と最新傾向の両方を意識した学習プランか&lt;/h3&gt;
&lt;p&gt;日能研算数の強みである基礎力を活かしつつ、最新入試形式にも対応するには、&lt;/p&gt;
&lt;ul&gt;
&lt;li&gt;基礎セットで土台を確認する時間。&lt;/li&gt;
&lt;li&gt;最新傾向補強セットで入試本番に近い負荷をかける時間。&lt;/li&gt;
&lt;/ul&gt;
&lt;p&gt;の両方が必要です。&lt;br /&gt;
学習プランの説明を受ける際には、&lt;br /&gt;
「このプランでは基礎確認と最新傾向の両方をどう扱うか」を質問してみると、&lt;br /&gt;
その教室が中学受験算数の全体像をどこまで意識しているかが見えてきます。&lt;br /&gt;
指導スタイルやコース内容は、&lt;br /&gt;
&lt;a class="text-decoration-underline" href="/kobetsu_online/"&gt;オンライン算数 個別指導&lt;/a&gt;&lt;br /&gt;
の案内ページなどとも比較しながら検討してみてください。&lt;/p&gt;
&lt;p&gt;&lt;!-- まとめカード --&gt;&lt;/p&gt;
&lt;div class="card mt-5 mb-4 border-0 shadow-sm"&gt;
&lt;div class="card-body"&gt;
&lt;h2 class="h5 mb-3"&gt;まとめ：日能研算数の強みを生かしながらオンラインで最新入試に対応する&lt;/h2&gt;
&lt;p&gt;日能研算数は、基礎固めという点で非常に優れたカリキュラムを持つ一方、&lt;br /&gt;
問題形式がやや古めにとどまりやすく、最新の入試問題との間にギャップが生まれやすい面もあります。&lt;br /&gt;
オンライン算数の個別指導を組み合わせることで、基礎の取りこぼしを確認しながら、&lt;br /&gt;
新傾向の問題で必要な思考力を補うことができます。&lt;/p&gt;
&lt;p class="mb-0"&gt;手元映像と画面共有を活用し、日能研のテキストと最新入試をつなぐ橋渡し役としてオンライン個別を位置付けることで、&lt;br /&gt;
中学受験算数の弱点を効率よく補強し、「解ける問題」を一つずつ増やしていくことが可能になります。&lt;br /&gt;
お子さまの算数で伸ばしたい単元が見えてきたタイミングで、&lt;br /&gt;
&lt;a href="/kobetsu_online/"&gt;オンライン算数 個別指導コース&lt;/a&gt;&lt;br /&gt;
も選択肢に入れつつ、無理のない形で学習環境を整えていただければと思います。&lt;/p&gt;
&lt;/div&gt;
&lt;/div&gt;
&lt;/div&gt;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id="veu_cta-31798" class="veu_cta"&gt;&lt;/section&gt;
&lt;p&gt;&amp;nbsp;&lt;/p&gt;
&lt;section id="veu_cta-31443" class="veu_cta"&gt;&lt;/section&gt;
&lt;div class="veu_socialSet veu_socialSet-auto veu_socialSet-position-after veu_contentAddSection"&gt;
&lt;p&gt;&amp;nbsp;&lt;/p&gt;
&lt;/div&gt;
&lt;p&gt;&lt;!-- [ /.socialSet ] --&gt;&lt;/p&gt;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nichinoken-online-sansu%2F&amp;amp;t=%E6%97%A5%E8%83%BD%E7%A0%94%E7%AE%97%E6%95%B0%E3%81%AE%E5%BC%B1%E7%82%B9%E8%A3%9C%E5%BC%B7%EF%BC%9A%E3%82%AA%E3%83%B3%E3%83%A9%E3%82%A4%E3%83%B3%E5%80%8B%E5%88%A5%E3%81%A7%E4%BC%B8%E3%81%B3%E3%82%84%E3%81%99%E3%81%84%E5%8D%98%E5%85%83%E3%81%A8%E3%81%AF%EF%BC%9F%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nichinoken-online-sansu%2F&amp;amp;text=%E6%97%A5%E8%83%BD%E7%A0%94%E7%AE%97%E6%95%B0%E3%81%AE%E5%BC%B1%E7%82%B9%E8%A3%9C%E5%BC%B7%EF%BC%9A%E3%82%AA%E3%83%B3%E3%83%A9%E3%82%A4%E3%83%B3%E5%80%8B%E5%88%A5%E3%81%A7%E4%BC%B8%E3%81%B3%E3%82%84%E3%81%99%E3%81%84%E5%8D%98%E5%85%83%E3%81%A8%E3%81%AF%EF%BC%9F%20%7C%20%E4%B8%AD%E5%AD%A6%E5%8F%97%E9%A8%93%E5%B0%82%E9%96%80%E3%80%80%E5%A4%8F%E4%BA%95%E7%AE%97%E6%95%B0%E5%A1%BE" target="_blank" &gt;&lt;span class="vk_icon_w_r_sns_x_twitter icon_sns"&gt;&lt;/span&gt;&lt;span class="sns_txt"&gt;X&lt;/span&gt;&lt;/a&gt;&lt;/li&gt;&lt;li class="sb_bluesky sb_icon"&gt;&lt;a class="sb_icon_inner" href="https://bsky.app/intent/compose?text=%E6%97%A5%E8%83%BD%E7%A0%94%E7%AE%97%E6%95%B0%E3%81%AE%E5%BC%B1%E7%82%B9%E8%A3%9C%E5%BC%B7%EF%BC%9A%E3%82%AA%E3%83%B3%E3%83%A9%E3%82%A4%E3%83%B3%E5%80%8B%E5%88%A5%E3%81%A7%E4%BC%B8%E3%81%B3%E3%82%84%E3%81%99%E3%81%84%E5%8D%98%E5%85%83%E3%81%A8%E3%81%AF%EF%BC%9F%20%7C%20%E4%B8%AD%E5%AD%A6%E5%8F%97%E9%A8%93%E5%B0%82%E9%96%80%E3%80%80%E5%A4%8F%E4%BA%95%E7%AE%97%E6%95%B0%E5%A1%BE%0Ahttps%3A%2F%2Fnatsui-sansu-juku.com%2Fcol_blog%2Fnichinoken-online-sansu%2F" target="_blank" &gt;&lt;span class="vk_icon_w_r_sns_bluesky icon_sns"&gt;&lt;/span&gt;&lt;span class="sns_txt"&gt;Bluesky&lt;/span&gt;&lt;/a&gt;&lt;/li&gt;&lt;li class="sb_hatena sb_icon"&gt;&lt;a class="sb_icon_inner" href="//b.hatena.ne.jp/add?mode=confirm&amp;url=https%3A%2F%2Fnatsui-sansu-juku.com%2Fcol_blog%2Fnichinoken-online-sansu%2F&amp;amp;title=%E6%97%A5%E8%83%BD%E7%A0%94%E7%AE%97%E6%95%B0%E3%81%AE%E5%BC%B1%E7%82%B9%E8%A3%9C%E5%BC%B7%EF%BC%9A%E3%82%AA%E3%83%B3%E3%83%A9%E3%82%A4%E3%83%B3%E5%80%8B%E5%88%A5%E3%81%A7%E4%BC%B8%E3%81%B3%E3%82%84%E3%81%99%E3%81%84%E5%8D%98%E5%85%83%E3%81%A8%E3%81%AF%EF%BC%9F%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sb_icon_inner"data-clipboard-text="日能研算数の弱点補強：オンライン個別で伸びやすい単元とは？ | 中学受験専門　夏井算数塾 https://natsui-sansu-juku.com/col_blog/nichinoken-online-sansu/"&gt;&lt;span class="vk_icon_w_r_sns_copy icon_sns"&gt;&lt;i class="fas fa-copy"&gt;&lt;/i&gt;&lt;/span&gt;&lt;span class="sns_txt"&gt;Copy&lt;/span&gt;&lt;/button&gt;&lt;/li&gt;&lt;/ul&gt;&lt;/div&gt;&lt;!-- [ /.socialSet ] --&gt;			
------</t>
  </si>
  <si>
    <t>https://natsui-sansu-juku.com/col_blog/onlineheigai/</t>
  </si>
  <si>
    <t>以下のページは不自然なワードを使用しています。
これらを適切に自然な言葉に置き換えて下さい。
なお、本文の装飾や構造は絶対に変えないでください。
【対象ページURL】
https://natsui-sansu-juku.com/col_blog/onlineheigai/
【検出された不自然ワード】
- 型
- 設計
- 整え
【本文】
------
&lt;div class="container my-4"&gt;
&lt;div class="card shadow-sm mb-4 border-0" style="background: linear-gradient(135deg, #e3f2fd, #bbdefb); color: #000;"&gt;
&lt;div class="card-body p-4"&gt;
&lt;div class="d-flex flex-wrap justify-content-between align-items-center mb-2"&gt;&lt;span class="badge bg-primary text-white mb-2" style="font-size: 0.8rem;"&gt;中学受験算数／オンライン授業の課題&lt;/span&gt;&lt;br /&gt;
&lt;span class="badge bg-light text-dark mb-2" style="font-size: 0.75rem;"&gt;通信環境・端末・指導体制をまとめて確認&lt;/span&gt;&lt;/div&gt;
&lt;h1 class="card-title mb-3" style="font-size: 1.9rem; line-height: 1.5;"&gt;算数のオンライン授業はなぜ難しい？──よくある弊害と「中学受験算数オンライン」の活かし方&lt;/h1&gt;
&lt;p class="card-text mb-2" style="font-size: 0.98rem;"&gt;中学受験や学校現場で一気に広がった&lt;strong&gt;算数のオンライン授業&lt;/strong&gt;ですが、「対面と同じ効果が得られない」「説明が伝わりにくい」といった声も少なくありません。&lt;br /&gt;
特に、&lt;strong&gt;途中式や考え方のプロセスが重要な算数&lt;/strong&gt;では、オンライン特有の弱点が学習効果にそのまま影響してしまいます。&lt;/p&gt;
&lt;p class="mb-2" style="font-size: 0.9rem;"&gt;本ページでは、算数をオンライン授業化する際に指摘される&lt;strong&gt;３つの大きな課題&lt;/strong&gt;（通信環境・端末・指導体制）をまとめつつ、&lt;br /&gt;
それを踏まえた上で&lt;strong&gt;「中学受験算数オンラインをどう用意すれば良いか」&lt;/strong&gt;という視点で解説します。&lt;/p&gt;
&lt;p class="mb-2" style="font-size: 0.9rem;"&gt;オンライン個別を選ぶときの比較軸（失敗しない見方・チェック項目）まで含めたまとめは、&lt;br /&gt;
&lt;a class="text-decoration-underline" href="https://natsui-sansu-juku.com/column/hub-online-guide/"&gt;全体像はこちら&lt;/a&gt;&lt;br /&gt;
にまとめています。&lt;/p&gt;
&lt;p class="mb-0" style="font-size: 0.9rem;"&gt;なお、具体的な指導スタイルやカリキュラム例については、当塾の&lt;br /&gt;
&lt;a class="text-decoration-underline" href="https://natsui-sansu-juku.com/kobetsu_online/"&gt;&lt;br /&gt;
オンライン算数 個別指導（中学受験算数オンライン）&lt;br /&gt;
&lt;/a&gt;&lt;br /&gt;
のページもあわせてご覧ください。&lt;/p&gt;
&lt;/div&gt;
&lt;/div&gt;
&lt;div class="card shadow-sm mb-4 border-0"&gt;
&lt;div class="card-body p-3 p-md-4"&gt;
&lt;h2 class="h5 mb-3"&gt;この記事でわかること&lt;/h2&gt;
&lt;ul class="mb-0"&gt;
&lt;li&gt;算数のオンライン授業が「対面より難しい」と言われる３つの理由&lt;/li&gt;
&lt;li&gt;通信環境・端末・講師側の指導体制が学習効果に与える影響&lt;/li&gt;
&lt;li&gt;偏差値推移を伴う&lt;strong&gt;実例（イメージケース）&lt;/strong&gt;と、オンライン学習を習慣化する仕組み&lt;/li&gt;
&lt;li&gt;大手集団塾・映像授業・双方向オンライン算数 個別指導の違い&lt;/li&gt;
&lt;li&gt;中学受験算数オンラインを活かすために、学校・塾・家庭が押さえておきたいポイント&lt;/li&gt;
&lt;/ul&gt;
&lt;/div&gt;
&lt;/div&gt;
&lt;div class="card shadow-sm mb-4 border-0"&gt;
&lt;div class="card-body p-3 p-md-4"&gt;
&lt;h2 class="h4 mb-3"&gt;1. 算数のオンライン授業が難しいと言われる理由&lt;/h2&gt;
&lt;p&gt;元記事でも指摘されている通り、算数のオンライン授業が難しいと言われる背景には、主に次の３点があります。&lt;/p&gt;
&lt;ul&gt;
&lt;li&gt;&lt;strong&gt;通信環境が不安定&lt;/strong&gt;で、板書や途中式がリアルタイムで見えない&lt;/li&gt;
&lt;li&gt;&lt;strong&gt;端末（タブレット・PC・スマホ）が家庭に十分行き渡っていない&lt;/strong&gt;ため、授業自体に参加しづらい&lt;/li&gt;
&lt;li&gt;&lt;strong&gt;講師側の指導体制&lt;/strong&gt;がオンライン仕様に準備されておらず、理解度の把握やフォローが難しい&lt;/li&gt;
&lt;/ul&gt;
&lt;p class="mb-0"&gt;これらはすべて、元記事で述べられている&lt;strong&gt;「通信環境・端末の準備・講師側の指導体制」&lt;/strong&gt;という３つの課題に集約されます。&lt;br /&gt;
以下では、それぞれが算数学習にどのような弊害を生むのか、もう少し具体的に見ていきます。&lt;/p&gt;
&lt;/div&gt;
&lt;/div&gt;
&lt;div class="card shadow-sm mb-4 border-0"&gt;
&lt;div class="card-body p-3 p-md-4"&gt;
&lt;h2 class="h4 mb-3"&gt;2. 通信環境・設備が算数オンラインの「生命線」になる&lt;/h2&gt;
&lt;p&gt;算数をオンライン授業化する際にまず問題になるのが、&lt;strong&gt;学校側・家庭側でオンライン授業に耐えうる通信回線や設備がそろっていない&lt;/strong&gt;という点です。&lt;/p&gt;
&lt;h3 class="h5 mt-3 mb-2"&gt;2-1. 途中式が見えないと「考え方」が伝わらない&lt;/h3&gt;
&lt;p&gt;オンラインで算数を教えるとき、講師は黒板やデジタルボード、画面共有などを使って数式を説明します。&lt;br /&gt;
しかし、家庭の通信環境が不安定な場合、次のようなトラブルが頻発します。&lt;/p&gt;
&lt;ul&gt;
&lt;li&gt;映像と音声に&lt;strong&gt;タイムラグ&lt;/strong&gt;が生じる&lt;/li&gt;
&lt;li&gt;画面が止まり、途中の式や図が見えないまま先に進んでしまう&lt;/li&gt;
&lt;li&gt;一部の板書だけが飛び飛びに見えて、変形のプロセスが追えない&lt;/li&gt;
&lt;/ul&gt;
&lt;p&gt;算数は、答えそのものよりも&lt;strong&gt;「途中の式やプロセスをどう追うか」&lt;/strong&gt;が理解のカギになります。&lt;br /&gt;
途中式が見えなければ、表面的に「こう書き換えればよい」と覚えてしまい、結果として&lt;strong&gt;応用が利かない解き方&lt;/strong&gt;になりがちです。&lt;/p&gt;
&lt;h3 class="h5 mt-3 mb-2"&gt;2-2. 「授業に耐えうる回線・機材」の目安&lt;/h3&gt;
&lt;p&gt;元記事では「オンライン授業に耐えうる通信回線や設備がそろっていないと、学習効果に大きな影響を与える」とされています。&lt;br /&gt;
実際には、次のような条件がひとつの目安になります。&lt;/p&gt;
&lt;ul&gt;
&lt;li&gt;安定したWi-Fi環境（動画視聴が途切れずにできるレベル）&lt;/li&gt;
&lt;li&gt;板書がしっかり読めるサイズの画面（&lt;strong&gt;スマホだけよりタブレット・PCが望ましい&lt;/strong&gt;）&lt;/li&gt;
&lt;li&gt;マイク・スピーカーの音声がクリアで、ノイズが少ない状態&lt;/li&gt;
&lt;/ul&gt;
&lt;p class="mb-0"&gt;こうした条件を満たしていないと、「授業中のストレス」で子どもの集中が切れやすくなり、&lt;strong&gt;オンライン算数そのものに苦手意識がついてしまう&lt;/strong&gt;こともあります。&lt;/p&gt;
&lt;/div&gt;
&lt;/div&gt;
&lt;div class="card shadow-sm mb-4 border-0"&gt;
&lt;div class="card-body p-3 p-md-4"&gt;
&lt;h2 class="h4 mb-3"&gt;3. 端末・アクセス環境が生む「学習機会の格差」&lt;/h2&gt;
&lt;p&gt;元記事では、オンライン授業にアクセスするための&lt;strong&gt;タブレット端末・スマートフォン・ノートパソコン&lt;/strong&gt;が家庭に必ずしもあるとは限らない点も問題として挙げられています。&lt;br /&gt;
通信環境だけでなく、「端末」というもうひとつのハードルがあるのです。&lt;/p&gt;
&lt;h3 class="h5 mt-3 mb-2"&gt;3-1. 端末不足で起こりがちなトラブル&lt;/h3&gt;
&lt;p&gt;実際の現場では、次のようなケースが少なくありません。&lt;/p&gt;
&lt;ul&gt;
&lt;li&gt;兄弟で端末を共有しており、授業時間が重なると&lt;strong&gt;どちらかが授業に参加できない&lt;/strong&gt;&lt;/li&gt;
&lt;li&gt;画面の小さいスマホしかなく、板書の文字や図形が読み取りづらい&lt;/li&gt;
&lt;li&gt;古い端末で、アプリが落ちる／音声が途切れるなどのトラブルが頻発する&lt;/li&gt;
&lt;/ul&gt;
&lt;p&gt;元記事にも「ネット回線があっても、端末がなければオンライン授業には参加できない」とあるように、&lt;br /&gt;
&lt;strong&gt;通信環境と端末の両方がそろって初めてオンライン学習が成り立ちます。&lt;/strong&gt;&lt;/p&gt;
&lt;h3 class="h5 mt-3 mb-2"&gt;3-2. オンライン算数を習慣化するための「環境づくり」&lt;/h3&gt;
&lt;p&gt;端末・アクセス環境を整えることは、単に授業に参加するためだけでなく、&lt;strong&gt;学習習慣を安定させること&lt;/strong&gt;にもつながります。&lt;br /&gt;
例えば、次のような形で環境を整えておくと、継続しやすくなります。&lt;/p&gt;
&lt;ul&gt;
&lt;li&gt;算数オンライン用に、毎回同じ端末と場所を用意する（「ここに座ったら算数モード」になる）&lt;/li&gt;
&lt;li&gt;授業開始の10分前には、接続テストと教材準備を終えておくルールを決める&lt;/li&gt;
&lt;li&gt;必要であれば、&lt;strong&gt;ヘッドセットや外付けカメラ&lt;/strong&gt;を用いて音声・映像のクオリティを上げる&lt;/li&gt;
&lt;/ul&gt;
&lt;p class="mb-0"&gt;このように、オンライン算数を「特別なイベント」ではなく、&lt;strong&gt;日常の学習サイクルの一部&lt;/strong&gt;として習慣化するには、&lt;br /&gt;
端末や学習スペースをある程度決めておくことが効果的です。&lt;/p&gt;
&lt;/div&gt;
&lt;/div&gt;
&lt;div class="card shadow-sm border-0 my-4"&gt;
&lt;div class="card-body p-0"&gt;
&lt;div class="p-4 p-md-5" style="background: linear-gradient(135deg, #e8eaf6, #c5cae9); border-radius: 0.5rem; border: 1px solid #9fa8da; color: #1a237e;"&gt;
&lt;div class="row align-items-center g-3"&gt;
&lt;div class="col-md-8"&gt;
&lt;h2 class="h5 fw-bold mb-3"&gt;オンライン算数 個別指導「ウィズ・ユー」で弱点単元だけを集中的に伸ばす&lt;/h2&gt;
&lt;p class="mb-2" style="color: #283593;"&gt;「環境を整えたうえで、オンライン算数をきちんと活かしたい」というご家庭には、&lt;br /&gt;
弱点単元に絞って学べる&lt;strong&gt;中学受験算数オンラインの個別指導『ウィズ・ユー』&lt;/strong&gt;という選択肢もあります。&lt;/p&gt;
&lt;ul class="mb-0 small" style="color: #283593;"&gt;
&lt;li&gt;５年生秋に「割合」「速さ」だけを２か月集中で底上げするプラン&lt;/li&gt;
&lt;li&gt;６年生の夏前に「立体図形」だけを集中的に固めるプラン&lt;/li&gt;
&lt;li&gt;毎週同じ曜日・時間で決まり、&lt;strong&gt;「算数オンラインの習慣化」&lt;/strong&gt;をサポート&lt;/li&gt;
&lt;/ul&gt;
&lt;/div&gt;
&lt;div class="col-md-4 text-center text-md-end"&gt;
&lt;div class="d-grid gap-2 d-md-flex justify-content-md-end"&gt;&lt;a class="btn btn-primary btn-lg w-100 w-md-auto mb-2 mb-md-0" href="https://natsui-sansu-juku.com/kobetsu_online/"&gt;&lt;br /&gt;
オンライン算数 個別指導の詳細を見る&lt;br /&gt;
&lt;/a&gt;&lt;/div&gt;
&lt;/div&gt;
&lt;/div&gt;
&lt;/div&gt;
&lt;/div&gt;
&lt;/div&gt;
&lt;div class="card shadow-sm mb-4 border-0"&gt;
&lt;div class="card-body p-3 p-md-4"&gt;
&lt;h2 class="h4 mb-3"&gt;4. 講師側の指導体制とフォローがオンライン算数の成否を分ける&lt;/h2&gt;
&lt;p&gt;元記事では「オンライン授業では講師の負担が増える」と指摘されています。&lt;br /&gt;
対面授業とは異なり、オンライン算数では&lt;strong&gt;理解度の把握・宿題管理・フォロー&lt;/strong&gt;に別の工夫が必要になるからです。&lt;/p&gt;
&lt;h3 class="h5 mt-3 mb-2"&gt;4-1. 理解度把握の難しさと「理解の抜け」&lt;/h3&gt;
&lt;p&gt;対面授業では、生徒の表情やノートを直接確認しながら理解度を判断できます。&lt;br /&gt;
一方、オンラインでは次のような難しさがあります。&lt;/p&gt;
&lt;ul&gt;
&lt;li&gt;カメラ越しだと、&lt;strong&gt;「分かったふり」を見抜きにくい&lt;/strong&gt;&lt;/li&gt;
&lt;li&gt;全員のノートを細かくチェックするには時間がかかる&lt;/li&gt;
&lt;li&gt;カメラオフ・音声オフでは、反応そのものが見えない&lt;/li&gt;
&lt;/ul&gt;
&lt;p&gt;元記事が述べるように、算数は&lt;strong&gt;「理解の抜け」があるとすぐに成績に影響する科目&lt;/strong&gt;です。&lt;br /&gt;
小さなつまずきがオンライン上で見逃されると、次の単元で急に問題が解けなくなる、といった形で表面化します。&lt;/p&gt;
&lt;h3 class="h5 mt-3 mb-2"&gt;4-2. 宿題・課題管理と「習慣化の仕組み」&lt;/h3&gt;
&lt;p&gt;オンライン算数の弱点を補ううえで重要なのが、授業外の&lt;strong&gt;宿題・課題管理&lt;/strong&gt;と、学習の&lt;strong&gt;習慣化の仕組み&lt;/strong&gt;です。&lt;br /&gt;
例えば、中学受験算数オンラインの個別指導を想定すると、次のような運用が考えられます。&lt;/p&gt;
&lt;ul&gt;
&lt;li&gt;毎週同じ曜日・時間に決めて、&lt;strong&gt;生活リズムの中にオンライン算数を組み込む&lt;/strong&gt;&lt;/li&gt;
&lt;li&gt;宿題は「１日15〜20分で終わる量」に絞り、無理なく続けられる構成にする&lt;/li&gt;
&lt;li&gt;授業の最後に&lt;strong&gt;「次回までにやること」を３つ以内&lt;/strong&gt;に絞って共有する&lt;/li&gt;
&lt;li&gt;前回分の宿題のうち、特に間違いの多かった問題を次回冒頭で解き直す&lt;/li&gt;
&lt;/ul&gt;
&lt;p class="mb-2"&gt;こうした仕組みによって、「オンラインだから続かない」ではなく、&lt;br /&gt;
&lt;strong&gt;オンラインだからこそ、時間と場所を選ばず学習習慣を維持できる&lt;/strong&gt;環境づくりが可能になります。&lt;/p&gt;
&lt;p class="mb-0"&gt;例えば、小５の秋時点で算数偏差値&lt;strong&gt;42〜44前後&lt;/strong&gt;だった児童が、&lt;br /&gt;
２か月間オンライン算数 個別指導を週１回ペースで受講し、&lt;br /&gt;
毎週同じ時間に短時間の復習をセットで行った結果、次の模試で&lt;strong&gt;偏差値55前後まで到達した&lt;/strong&gt;というケースもあります（実例をもとに再構成したイメージです）。&lt;/p&gt;
&lt;/div&gt;
&lt;/div&gt;
&lt;div class="card shadow-sm mb-4 border-0"&gt;
&lt;div class="card-body p-3 p-md-4"&gt;
&lt;h2 class="h4 mb-3"&gt;5. 大手集団塾・映像授業との違い──オンライン算数サービスの比較&lt;/h2&gt;
&lt;p&gt;「オンライン授業」と一口に言っても、その形態はさまざまです。&lt;br /&gt;
算数を学ぶ場として見ると、代表的には次の３タイプに分けられます。&lt;/p&gt;
&lt;ul&gt;
&lt;li&gt;大手塾のオンライン配信（集団授業型）&lt;/li&gt;
&lt;li&gt;映像授業・オンデマンド講座（録画視聴型）&lt;/li&gt;
&lt;li&gt;&lt;strong&gt;双方向のオンライン算数 個別指導（１対１・少人数対話型）&lt;/strong&gt;&lt;/li&gt;
&lt;/ul&gt;
&lt;p&gt;元記事で挙げられている&lt;strong&gt;「通信環境・端末・講師体制の課題」&lt;/strong&gt;は、どの形態でも共通するテーマですが、&lt;br /&gt;
なかでも&lt;strong&gt;中学受験算数オンライン&lt;/strong&gt;で着実に力を伸ばしたい場合は、&lt;br /&gt;
「双方向で対話ができるか」「途中式まで丁寧に見てもらえるか」が重要になります。&lt;/p&gt;
&lt;div class="table-responsive mt-3"&gt;
&lt;table class="table table-bordered align-middle text-center"&gt;
&lt;thead style="background-color: #e3f2fd;"&gt;
&lt;tr&gt;
&lt;th scope="col"&gt;項目&lt;/th&gt;
&lt;th scope="col"&gt;大手集団塾オンライン&lt;/th&gt;
&lt;th scope="col"&gt;映像授業（録画）&lt;/th&gt;
&lt;th scope="col"&gt;オンライン算数 個別指導&lt;/th&gt;
&lt;/tr&gt;
&lt;/thead&gt;
&lt;tbody&gt;
&lt;tr&gt;
&lt;th class="text-nowrap" scope="row"&gt;授業スタイル&lt;/th&gt;
&lt;td&gt;一斉配信・板書中心&lt;/td&gt;
&lt;td&gt;録画を好きな時間に視聴&lt;/td&gt;
&lt;td&gt;&lt;strong&gt;双方向の対話型（１対１／少人数）&lt;/strong&gt;&lt;/td&gt;
&lt;/tr&gt;
&lt;tr&gt;
&lt;th scope="row"&gt;質問のしやすさ&lt;/th&gt;
&lt;td&gt;授業後の質問タイムに限定&lt;/td&gt;
&lt;td&gt;その場で質問はできない&lt;/td&gt;
&lt;td&gt;授業中に&lt;strong&gt;途中式レベルで質問&lt;/strong&gt;できる&lt;/td&gt;
&lt;/tr&gt;
&lt;tr&gt;
&lt;th scope="row"&gt;カリキュラム&lt;/th&gt;
&lt;td&gt;塾側の年間カリキュラムに準拠&lt;/td&gt;
&lt;td&gt;教材ごとに組み立てられた解き方の進め方&lt;/td&gt;
&lt;td&gt;苦手単元・志望校に合わせて&lt;strong&gt;個別に設計&lt;/strong&gt;&lt;/td&gt;
&lt;/tr&gt;
&lt;tr&gt;
&lt;th scope="row"&gt;習慣化のしやすさ&lt;/th&gt;
&lt;td&gt;通塾・接続時間に左右される&lt;/td&gt;
&lt;td&gt;「見っぱなし」で終わるリスク&lt;/td&gt;
&lt;td&gt;毎週同じ時間帯で&lt;strong&gt;中学受験算数オンラインの習慣化&lt;/strong&gt;が可能&lt;/td&gt;
&lt;/tr&gt;
&lt;/tbody&gt;
&lt;/table&gt;
&lt;/div&gt;
&lt;p class="mb-0"&gt;通信環境や端末などの課題をクリアしたうえで、&lt;br /&gt;
「どのサービス形態が自分の子に合うか」を考えるとき、&lt;strong&gt;オンライン算数 個別指導&lt;/strong&gt;は&lt;br /&gt;
「質問のしやすさ」「プロセスの見取り」「習慣化」の面で有力な選択肢になります。&lt;/p&gt;
&lt;/div&gt;
&lt;/div&gt;
&lt;div class="card shadow-sm mb-4 border-0"&gt;
&lt;div class="card-body p-3 p-md-4"&gt;
&lt;h2 class="h4 mb-3"&gt;6. オンライン算数を活かすためのポイントとまとめ&lt;/h2&gt;
&lt;p&gt;ここまで見てきたように、算数のオンライン授業には&lt;strong&gt;通信環境・端末・講師側の指導体制&lt;/strong&gt;という３つの課題があります。&lt;br /&gt;
しかし、これらはすべて&lt;strong&gt;事前の準備と見直し次第で改善できるポイント&lt;/strong&gt;でもあります。&lt;/p&gt;
&lt;p&gt;オンライン算数を活かすために、特に意識しておきたいポイントをまとめると次の通りです。&lt;/p&gt;
&lt;ul&gt;
&lt;li&gt;授業が途切れず、板書がはっきり見える&lt;strong&gt;通信環境と機材&lt;/strong&gt;を準備する&lt;/li&gt;
&lt;li&gt;オンライン授業に安定して参加できる&lt;strong&gt;端末と学習スペース&lt;/strong&gt;を用意する&lt;/li&gt;
&lt;li&gt;講師側で、オンライン用の&lt;strong&gt;理解度チェック・宿題管理・フィードバック&lt;/strong&gt;の仕組みを用意する&lt;/li&gt;
&lt;li&gt;毎週同じ曜日・時間に決めて、&lt;strong&gt;中学受験算数オンラインの学習を習慣化&lt;/strong&gt;する&lt;/li&gt;
&lt;li&gt;必要に応じて、&lt;strong&gt;オンライン算数 個別指導&lt;/strong&gt;で「苦手単元だけ」に絞った集中的な指導を活用する&lt;/li&gt;
&lt;/ul&gt;
&lt;p&gt;元記事が指摘しているように、算数はちょっとした「理解の抜け」がそのまま成績に直結します。&lt;br /&gt;
だからこそ、オンライン算数を導入する際は、弱点やリスクを踏まえたうえで、&lt;strong&gt;環境と指導体制をセットで準備すること&lt;/strong&gt;が大切です。&lt;/p&gt;
&lt;p class="mb-0"&gt;オンライン算数を「対面授業の代用品」としてではなく、&lt;br /&gt;
&lt;strong&gt;時間と場所の制約を超えて学べる新しい学習スタイル&lt;/strong&gt;として活かしたい方は、&lt;br /&gt;
オンライン個別を選ぶときの比較軸（失敗しない見方・チェック項目）まで含めたまとめは、&lt;br /&gt;
&lt;a class="text-decoration-underline" href="https://natsui-sansu-juku.com/column/hub-online-guide/"&gt;全体像はこちら&lt;/a&gt;&lt;br /&gt;
にまとめています。&lt;br /&gt;
当塾の&lt;br /&gt;
&lt;a class="text-decoration-underline" href="https://natsui-sansu-juku.com/kobetsu_online/"&gt;&lt;br /&gt;
オンライン算数 個別指導（中学受験算数オンライン）&lt;br /&gt;
&lt;/a&gt;&lt;br /&gt;
のページも、ぜひあわせてご覧ください。&lt;/p&gt;
&lt;/div&gt;
&lt;/div&gt;
&lt;div class="card shadow-sm mb-4 border-0"&gt;
&lt;div class="card-body p-3 p-md-4"&gt;
&lt;h3 class="h5 mb-3"&gt;関連コラムはこちら&lt;/h3&gt;
&lt;blockquote class="mb-0"&gt;&lt;p&gt;&lt;a href="https://natsui-sansu-juku.com/column/onlinekobetsu3/" target="_blank" rel="noopener noreferrer"&gt;&lt;br /&gt;
中学受験算数の成績を「オンライン個別指導」で伸ばすことができる３つの理由&lt;br /&gt;
&lt;/a&gt;&lt;/p&gt;&lt;/blockquote&gt;
&lt;/div&gt;
&lt;/div&gt;
&lt;div class="card shadow-sm border-0 my-5" style="background: linear-gradient(135deg, #e8f5e9, #c8e6c9);"&gt;
&lt;div class="card-body p-4 p-md-5"&gt;
&lt;div class="row align-items-center g-3"&gt;
&lt;div class="col-md-8"&gt;
&lt;h2 class="h4 fw-bold mb-3"&gt;夏井算数塾の全体像を知りたい方へ&lt;/h2&gt;
&lt;p class="mb-2"&gt;教室指導とオンライン指導の両方を行う&lt;strong&gt;夏井算数塾&lt;/strong&gt;では、&lt;br /&gt;
中学受験・非受験を問わず、一人ひとりに合わせた算数指導を行っています。&lt;/p&gt;
&lt;ul class="mb-0 small"&gt;
&lt;li&gt;中学受験算数オンライン『ウィズ・ユー』や教室個別指導の概要&lt;/li&gt;
&lt;li&gt;学年別コース案内・開講曜日・指導方針&lt;/li&gt;
&lt;li&gt;最新のご案内・お知らせ・各種コラムへのリンク&lt;/li&gt;
&lt;/ul&gt;
&lt;/div&gt;
&lt;div class="col-md-4 text-center text-md-end"&gt;
&lt;div class="d-grid gap-2 d-md-flex justify-content-md-end"&gt;&lt;a class="btn btn-primary btn-lg w-100 w-md-auto mb-2 mb-md-0" href="https://natsui-sansu-juku.com"&gt;&lt;br /&gt;
夏井算数塾トップページへ&lt;br /&gt;
&lt;/a&gt;&lt;/div&gt;
&lt;/div&gt;
&lt;/div&gt;
&lt;/div&gt;
&lt;/div&gt;
&lt;/div&gt;
&lt;p&gt;&amp;nbsp;&lt;/p&gt;
&lt;p&gt;&amp;nbsp;&lt;/p&gt;
&lt;p&gt;&amp;nbsp;&lt;/p&gt;
&lt;div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heigai%2F&amp;amp;t=%E4%B8%AD%E5%AD%A6%E5%8F%97%E9%A8%93%E7%AE%97%E6%95%B0%E3%81%AE%E3%82%AA%E3%83%B3%E3%83%A9%E3%82%A4%E3%83%B3%E6%8E%88%E6%A5%AD%E3%81%AF%E3%81%AA%E3%81%9C%E9%9B%A3%E3%81%97%E3%81%84%EF%BC%9F%E9%80%9A%E4%BF%A1%E7%92%B0%E5%A2%83%E3%83%BB%E7%AB%AF%E6%9C%AB%E3%83%BB%E6%8C%87%E5%B0%8E%E4%BD%93%E5%88%B6%E3%81%A8%E3%82%AA%E3%83%B3%E3%83%A9%E3%82%A4%E3%83%B3%E7%AE%97%E6%95%B0%20%E5%80%8B%E5%88%A5%E6%8C%87%E5%B0%8E%E3%81%AE%E6%B4%BB%E3%81%8B%E3%81%97%E6%96%B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heigai%2F&amp;amp;text=%E4%B8%AD%E5%AD%A6%E5%8F%97%E9%A8%93%E7%AE%97%E6%95%B0%E3%81%AE%E3%82%AA%E3%83%B3%E3%83%A9%E3%82%A4%E3%83%B3%E6%8E%88%E6%A5%AD%E3%81%AF%E3%81%AA%E3%81%9C%E9%9B%A3%E3%81%97%E3%81%84%EF%BC%9F%E9%80%9A%E4%BF%A1%E7%92%B0%E5%A2%83%E3%83%BB%E7%AB%AF%E6%9C%AB%E3%83%BB%E6%8C%87%E5%B0%8E%E4%BD%93%E5%88%B6%E3%81%A8%E3%82%AA%E3%83%B3%E3%83%A9%E3%82%A4%E3%83%B3%E7%AE%97%E6%95%B0%20%E5%80%8B%E5%88%A5%E6%8C%87%E5%B0%8E%E3%81%AE%E6%B4%BB%E3%81%8B%E3%81%97%E6%96%B9%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7%AE%97%E6%95%B0%E3%81%AE%E3%82%AA%E3%83%B3%E3%83%A9%E3%82%A4%E3%83%B3%E6%8E%88%E6%A5%AD%E3%81%AF%E3%81%AA%E3%81%9C%E9%9B%A3%E3%81%97%E3%81%84%EF%BC%9F%E9%80%9A%E4%BF%A1%E7%92%B0%E5%A2%83%E3%83%BB%E7%AB%AF%E6%9C%AB%E3%83%BB%E6%8C%87%E5%B0%8E%E4%BD%93%E5%88%B6%E3%81%A8%E3%82%AA%E3%83%B3%E3%83%A9%E3%82%A4%E3%83%B3%E7%AE%97%E6%95%B0%20%E5%80%8B%E5%88%A5%E6%8C%87%E5%B0%8E%E3%81%AE%E6%B4%BB%E3%81%8B%E3%81%97%E6%96%B9%20%7C%20%E4%B8%AD%E5%AD%A6%E5%8F%97%E9%A8%93%E5%B0%82%E9%96%80%E3%80%80%E5%A4%8F%E4%BA%95%E7%AE%97%E6%95%B0%E5%A1%BE%0Ahttps%3A%2F%2Fnatsui-sansu-juku.com%2Fcol_blog%2Fonlineheigai%2F" target="_blank" &gt;&lt;span class="vk_icon_w_r_sns_bluesky icon_sns"&gt;&lt;/span&gt;&lt;span class="sns_txt"&gt;Bluesky&lt;/span&gt;&lt;/a&gt;&lt;/li&gt;&lt;li class="sb_hatena sb_icon"&gt;&lt;a class="sb_icon_inner" href="//b.hatena.ne.jp/add?mode=confirm&amp;url=https%3A%2F%2Fnatsui-sansu-juku.com%2Fcol_blog%2Fonlineheigai%2F&amp;amp;title=%E4%B8%AD%E5%AD%A6%E5%8F%97%E9%A8%93%E7%AE%97%E6%95%B0%E3%81%AE%E3%82%AA%E3%83%B3%E3%83%A9%E3%82%A4%E3%83%B3%E6%8E%88%E6%A5%AD%E3%81%AF%E3%81%AA%E3%81%9C%E9%9B%A3%E3%81%97%E3%81%84%EF%BC%9F%E9%80%9A%E4%BF%A1%E7%92%B0%E5%A2%83%E3%83%BB%E7%AB%AF%E6%9C%AB%E3%83%BB%E6%8C%87%E5%B0%8E%E4%BD%93%E5%88%B6%E3%81%A8%E3%82%AA%E3%83%B3%E3%83%A9%E3%82%A4%E3%83%B3%E7%AE%97%E6%95%B0%20%E5%80%8B%E5%88%A5%E6%8C%87%E5%B0%8E%E3%81%AE%E6%B4%BB%E3%81%8B%E3%81%97%E6%96%B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sb_icon_inner"data-clipboard-text="中学受験算数のオンライン授業はなぜ難しい？通信環境・端末・指導体制とオンライン算数 個別指導の活かし方 | 中学受験専門　夏井算数塾 https://natsui-sansu-juku.com/col_blog/onlineheigai/"&gt;&lt;span class="vk_icon_w_r_sns_copy icon_sns"&gt;&lt;i class="fas fa-copy"&gt;&lt;/i&gt;&lt;/span&gt;&lt;span class="sns_txt"&gt;Copy&lt;/span&gt;&lt;/button&gt;&lt;/li&gt;&lt;/ul&gt;&lt;/div&gt;&lt;!-- [ /.socialSet ] --&gt;			
------</t>
  </si>
  <si>
    <t>https://natsui-sansu-juku.com/col_blog/onlinekoukateki/</t>
  </si>
  <si>
    <t>以下のページは不自然なワードを使用しています。
これらを適切に自然な言葉に置き換えて下さい。
なお、本文の装飾や構造は絶対に変えないでください。
【対象ページURL】
https://natsui-sansu-juku.com/col_blog/onlinekoukateki/
【検出された不自然ワード】
- 型
【本文】
------
&lt;div class="container my-4"&gt;
&lt;div class="card shadow-sm mb-4 border-0" style="background: linear-gradient(135deg, #004e92, #26c6da); color: #fff;"&gt;
&lt;div class="card-body p-4"&gt;
&lt;div class="d-flex flex-wrap justify-content-between align-items-center mb-2"&gt;&lt;span class="badge bg-warning text-dark mb-2" style="font-size: 0.8rem;"&gt;算数が苦手なお子さん向け&lt;/span&gt;&lt;br /&gt;
&lt;span class="badge bg-light text-dark mb-2" style="font-size: 0.75rem;"&gt;オンライン算数 個別指導／自宅完結&lt;/span&gt;&lt;/div&gt;
&lt;h1 class="card-title mb-3" style="font-size: 1.9rem; line-height: 1.5;"&gt;算数が苦手な子どもにオンライン個別指導が向いている理由──自宅がそのまま「教室」になる学び方&lt;/h1&gt;
&lt;p class="card-text mb-3" style="font-size: 0.98rem;"&gt;算数に苦手意識があるお子さんほど、本当は&lt;strong&gt;「自分のペースでじっくり教えてもらえる環境」&lt;/strong&gt;が必要です。&lt;br /&gt;
ところが、通塾中心の学習では集団授業がメインになり、その場で質問しづらかったり、移動時間や安全面の不安もつきまといます。&lt;/p&gt;
&lt;p class="mb-2" style="font-size: 0.9rem;"&gt;そこで近年注目されているのが、&lt;strong&gt;「オンラインでの個別指導」&lt;/strong&gt;です。&lt;br /&gt;
自宅にいながらマンツーマンで算数を学べるオンライン個別指導は、&lt;br /&gt;
算数が苦手なお子さんにとって非常に相性の良い学習スタイルと言えます。&lt;/p&gt;
&lt;p class="mb-2" style="font-size: 0.9rem;"&gt;中学受験の中でオンライン個別をどう位置づけ、いつ・何を・どの順番で使うかまで含めた整理は、&lt;br /&gt;
&lt;a class="text-white text-decoration-underline" href="https://natsui-sansu-juku.com/column/hub-online-use/"&gt;全体像はこちら&lt;/a&gt;&lt;br /&gt;
にまとめています。&lt;/p&gt;
&lt;p class="mb-0" style="font-size: 0.9rem;"&gt;具体的なコース例や料金などは、当塾の&lt;br /&gt;
&lt;a class="text-white text-decoration-underline" href="https://natsui-sansu-juku.com/kobetsu_online/"&gt;&lt;br /&gt;
オンライン算数 個別指導（中学受験算数オンライン）&lt;br /&gt;
&lt;/a&gt;&lt;br /&gt;
のページでも詳しくご紹介していますので、あわせてご覧ください。&lt;/p&gt;
&lt;/div&gt;
&lt;/div&gt;
&lt;div class="card shadow-sm mb-4 border-0"&gt;
&lt;div class="card-body p-3 p-md-4"&gt;
&lt;h2 class="h5 mb-3"&gt;この記事でわかること&lt;/h2&gt;
&lt;ul class="mb-0"&gt;
&lt;li&gt;算数が苦手な子どもに&lt;strong&gt;オンライン個別指導が向いている理由&lt;/strong&gt;&lt;/li&gt;
&lt;li&gt;通塾型個別指導とオンライン個別指導の違い・メリット比較&lt;/li&gt;
&lt;li&gt;オンライン個別指導で算数を克服していく具体的なステップ&lt;/li&gt;
&lt;li&gt;よくあるケースから見る「成績の伸び方」と習慣化のイメージ&lt;/li&gt;
&lt;li&gt;他社サービスとの違い・どんなご家庭に「中学受験算数オンライン」が合うのか&lt;/li&gt;
&lt;li&gt;オンライン授業を習慣化していくための家庭での工夫ポイント&lt;/li&gt;
&lt;/ul&gt;
&lt;/div&gt;
&lt;/div&gt;
&lt;div class="card shadow-sm mb-4 border-0"&gt;
&lt;div class="card-body p-3 p-md-4"&gt;
&lt;h2 class="h4 mb-3"&gt;算数が苦手な子どもには「自分のペースで学べる場」が必要&lt;/h2&gt;
&lt;p&gt;算数が苦手なお子さんの多くは、&lt;strong&gt;「理解する前に授業が進んでしまった経験」&lt;/strong&gt;を何度もしています。&lt;br /&gt;
その結果、&lt;/p&gt;
&lt;ul&gt;
&lt;li&gt;「分からないところが分からない」状態のまま積み上がってしまう&lt;/li&gt;
&lt;li&gt;「質問したいけれど、授業を止めてしまいそうで言い出せない」&lt;/li&gt;
&lt;li&gt;「できない自分を見られるのが恥ずかしい」と感じてしまう&lt;/li&gt;
&lt;/ul&gt;
&lt;p&gt;という悪循環に陥りがちです。本来は、「わからない」と言える場・丁寧に立ち止まってもらえる場があれば&lt;br /&gt;
伸びていく子も多いのですが、集団授業ではどうしても限界があります。&lt;/p&gt;
&lt;p class="mb-0"&gt;こうした状況を踏まえると、算数が苦手なお子さんほど、&lt;strong&gt;自分のペースでじっくり学べるマンツーマン環境&lt;/strong&gt;が合いやすいと言えます。&lt;br /&gt;
その具体的な選択肢の一つが、オンラインで行う個別指導です。&lt;/p&gt;
&lt;/div&gt;
&lt;/div&gt;
&lt;div class="card shadow-sm mb-4 border-0"&gt;
&lt;div class="card-body p-3 p-md-4"&gt;
&lt;h2 class="h4 mb-3"&gt;算数が苦手な子どもにオンライン算数 個別指導が向いている理由&lt;/h2&gt;
&lt;p&gt;オンライン個別指導には、通塾型にはない&lt;strong&gt;生活面・心理面・学習面&lt;/strong&gt;でのメリットがまとまって存在します。&lt;br /&gt;
ここでは代表的なポイントを整理してみましょう。&lt;/p&gt;
&lt;h3 class="h5 mt-3 mb-2"&gt;送迎不要で安全・安心に学べる&lt;/h3&gt;
&lt;p&gt;従来の個別指導は「教室に通う」ことが前提でしたが、オンライン個別指導なら次のようなメリットがあります。&lt;/p&gt;
&lt;ul&gt;
&lt;li&gt;&lt;strong&gt;自宅から授業を受けられる&lt;/strong&gt;ので、夜遅い時間の送迎が不要&lt;/li&gt;
&lt;li&gt;&lt;strong&gt;送り迎えの心配がなく、安全面で大きなメリット&lt;/strong&gt;がある&lt;/li&gt;
&lt;li&gt;保護者の方の負担も軽くなり、無理なく継続しやすい&lt;/li&gt;
&lt;/ul&gt;
&lt;p&gt;特に冬場や悪天候の日は、「今日は行かなくてもいいかな…」という気持ちになりやすいもの。&lt;br /&gt;
移動がないオンラインなら、&lt;strong&gt;「決まった時間になったらすぐに授業」&lt;/strong&gt;というリズムを作りやすくなります。&lt;/p&gt;
&lt;h3 class="h5 mt-3 mb-2"&gt;自宅がそのまま「個別指導教室」になる&lt;/h3&gt;
&lt;p&gt;オンライン個別指導では、パソコンやタブレットを置いている部屋が、そのまま&lt;strong&gt;「個別指導教室」&lt;/strong&gt;になります。&lt;/p&gt;
&lt;ul&gt;
&lt;li&gt;他の生徒が周りにいないため、&lt;strong&gt;人目を気にせず集中できる環境&lt;/strong&gt;を作りやすい&lt;/li&gt;
&lt;li&gt;完全マンツーマンなので、「質問しづらい」「置いていかれる」といった不安が少ない&lt;/li&gt;
&lt;li&gt;必要なのは、&lt;strong&gt;インターネット環境とパソコン（またはタブレット）だけ&lt;/strong&gt;&lt;/li&gt;
&lt;/ul&gt;
&lt;p&gt;「塾だと緊張してしまうタイプ」のお子さんでも、自宅ならリラックスして学びやすく、&lt;br /&gt;
&lt;strong&gt;本来の力を出しやすい&lt;/strong&gt;という利点があります。&lt;/p&gt;
&lt;h3 class="h5 mt-3 mb-2"&gt;授業料が比較的リーズナブルで続けやすい&lt;/h3&gt;
&lt;p&gt;一般的な通塾型の個別指導に比べて、オンライン個別指導は次のような傾向があります。&lt;/p&gt;
&lt;ul&gt;
&lt;li&gt;教室維持費や設備費がかからないぶん、&lt;strong&gt;授業料が比較的リーズナブル&lt;/strong&gt;な場合が多い&lt;/li&gt;
&lt;li&gt;個別指導でありながら、&lt;strong&gt;家計を圧迫しにくい料金設定&lt;/strong&gt;の教室も増えている&lt;/li&gt;
&lt;/ul&gt;
&lt;p&gt;「算数だけでも個別でしっかり見てもらいたいけれど、費用が心配」というご家庭にとっても、&lt;br /&gt;
オンライン個別は現実的な選択肢になります。&lt;/p&gt;
&lt;div class="table-responsive mt-3"&gt;
&lt;table class="table table-bordered align-middle text-center"&gt;
&lt;thead style="background-color: #e3f2fd;"&gt;
&lt;tr&gt;
&lt;th scope="col"&gt;項目&lt;/th&gt;
&lt;th scope="col"&gt;通塾型個別指導&lt;/th&gt;
&lt;th scope="col"&gt;オンライン個別指導&lt;/th&gt;
&lt;/tr&gt;
&lt;/thead&gt;
&lt;tbody&gt;
&lt;tr&gt;
&lt;th scope="row"&gt;通塾・送迎&lt;/th&gt;
&lt;td&gt;教室までの送迎が必要&lt;/td&gt;
&lt;td&gt;&lt;strong&gt;自宅から受講／送迎不要&lt;/strong&gt;&lt;/td&gt;
&lt;/tr&gt;
&lt;tr&gt;
&lt;th scope="row"&gt;安全面&lt;/th&gt;
&lt;td&gt;夜の帰宅時間が遅くなりがち&lt;/td&gt;
&lt;td&gt;&lt;strong&gt;外出不要で安心&lt;/strong&gt;&lt;/td&gt;
&lt;/tr&gt;
&lt;tr&gt;
&lt;th scope="row"&gt;学習環境&lt;/th&gt;
&lt;td&gt;他の生徒の目が気になることも&lt;/td&gt;
&lt;td&gt;&lt;strong&gt;人目を気にせず集中しやすい&lt;/strong&gt;&lt;/td&gt;
&lt;/tr&gt;
&lt;tr&gt;
&lt;th scope="row"&gt;コスト&lt;/th&gt;
&lt;td&gt;教室維持費などが料金に反映&lt;/td&gt;
&lt;td&gt;教室費不要で&lt;strong&gt;比較的リーズナブル&lt;/strong&gt;&lt;/td&gt;
&lt;/tr&gt;
&lt;/tbody&gt;
&lt;/table&gt;
&lt;/div&gt;
&lt;p class="mb-0 mt-3"&gt;こうした特徴を活かしながら、当塾の&lt;br /&gt;
&lt;a class="text-decoration-underline" href="https://natsui-sansu-juku.com/kobetsu_online/"&gt;&lt;br /&gt;
中学受験算数オンライン（オンライン算数 個別指導）&lt;br /&gt;
&lt;/a&gt;&lt;br /&gt;
では、「算数が苦手」「集団だと質問しづらい」というお子さん専用の学習環境づくりを重視しています。&lt;/p&gt;
&lt;/div&gt;
&lt;/div&gt;
&lt;div class="card shadow-sm mb-4 border-0"&gt;
&lt;div class="card-body p-3 p-md-4"&gt;
&lt;h2 class="h4 mb-3"&gt;オンライン個別指導で算数を克服するステップ&lt;/h2&gt;
&lt;p&gt;オンライン個別指導で算数を克服していく際には、&lt;strong&gt;「つまずきの把握 → 学習の道筋づくり → 反復練習 → 内容の定着」&lt;/strong&gt;&lt;br /&gt;
という流れで進めていくのが基本です。&lt;/p&gt;
&lt;h3 class="h5 mt-3 mb-2"&gt;① つまずきポイントを丁寧に把握する&lt;/h3&gt;
&lt;p&gt;まず最初に、講師が&lt;strong&gt;「お子さんがどの部分でつまずいているか」&lt;/strong&gt;を確認します。&lt;br /&gt;
ここを曖昧なままにすると、その後の学習がすべて「ピント違い」になってしまいます。&lt;/p&gt;
&lt;ul&gt;
&lt;li&gt;計算力が不足しているのか（筆算／分数／小数など）&lt;/li&gt;
&lt;li&gt;文章題の読み取りが苦手なのか（条件整理／式への落とし込み）&lt;/li&gt;
&lt;li&gt;図形や割合など、特定単元に苦手が偏っているのか&lt;/li&gt;
&lt;/ul&gt;
&lt;p class="mb-3"&gt;こうしたポイントをチェックしたうえで、お子さんの理解度に合わせた&lt;strong&gt;個別のカリキュラム&lt;/strong&gt;を作成していきます。&lt;/p&gt;
&lt;h3 class="h5 mt-3 mb-2"&gt;② その子のペースに合わせたカリキュラムで無駄なく学習&lt;/h3&gt;
&lt;p&gt;オンラインであっても、カリキュラム自体は通塾型と同じように体系的に進めることができますが、決定的に違うのは次の点です。&lt;/p&gt;
&lt;ul&gt;
&lt;li&gt;周囲のペースに合わせる必要がなく、&lt;strong&gt;その子に合わせたスピードで進められる&lt;/strong&gt;&lt;/li&gt;
&lt;li&gt;わからない単元は立ち止まって丁寧に復習できる&lt;/li&gt;
&lt;li&gt;理解済みの単元はテンポよく先に進め、&lt;strong&gt;学習の無駄を減らせる&lt;/strong&gt;&lt;/li&gt;
&lt;/ul&gt;
&lt;p class="mb-3"&gt;算数が苦手なお子さんほど、&lt;strong&gt;「わからないまま先に進まない」&lt;/strong&gt;ことが何より重要です。&lt;br /&gt;
オンライン個別指導なら、この「ブレーキ」と「アクセル」の調整がしやすくなります。&lt;/p&gt;
&lt;h3 class="h5 mt-3 mb-2"&gt;③ 反復練習を中心とした弱点克服&lt;/h3&gt;
&lt;p&gt;算数克服に向けたオンライン個別指導では、弱点補強のために&lt;strong&gt;反復練習を中心&lt;/strong&gt;に授業を進めていきます。&lt;/p&gt;
&lt;ul&gt;
&lt;li&gt;同じ種類の問題を何度も解いて、「効率的な解き方のパターン」を身につける&lt;/li&gt;
&lt;li&gt;毎回の授業で「できるようになったこと」「次回の課題」を明確にする&lt;/li&gt;
&lt;li&gt;苦手な単元ほど、段階を踏んで少しずつレベルアップしていく&lt;/li&gt;
&lt;/ul&gt;
&lt;p class="mb-3"&gt;一度習った内容をそのままにせず、反復を通じて&lt;strong&gt;「自分の力で解ける」状態&lt;/strong&gt;にしていくことで、&lt;br /&gt;
算数への苦手意識が徐々に薄れていきます。&lt;/p&gt;
&lt;h3 class="h5 mt-3 mb-2"&gt;④ オンラインでも対面に近い臨場感&lt;/h3&gt;
&lt;p&gt;「オンラインだと伝わりづらいのでは？」と心配される方もいますが、適切なツールと環境があれば、&lt;br /&gt;
オンライン個別指導でも&lt;strong&gt;対面に近い臨場感&lt;/strong&gt;で授業を受けることができます。&lt;/p&gt;
&lt;ul&gt;
&lt;li&gt;講師の説明をリアルタイムで聞き、その場で質問できる&lt;/li&gt;
&lt;li&gt;ノートや画面共有を使って、途中式や考え方を確認してもらえる&lt;/li&gt;
&lt;li&gt;通信環境が整っていれば、映像や音声の遅延もほとんどなくスムーズ&lt;/li&gt;
&lt;/ul&gt;
&lt;p class="mb-0"&gt;画面上でお互いの顔を見ながら授業を行うことで、&lt;strong&gt;まるで同じ机をはさんで授業をしているような距離感&lt;/strong&gt;を保つことができます。&lt;/p&gt;
&lt;/div&gt;
&lt;/div&gt;
&lt;div class="card shadow-sm border-0 my-4"&gt;
&lt;div class="card-body p-0"&gt;
&lt;div class="p-4 p-md-5" style="background-color: #ede7f6; border: 2px solid #5c6bc0; border-radius: 0.5rem;"&gt;
&lt;div class="row align-items-center"&gt;
&lt;div class="col-md-8"&gt;
&lt;h2 class="h5 fw-bold mb-3" style="color: #283593;"&gt;まずは１〜２か月、「算数だけ」のお試し受講から始めてみませんか？&lt;/h2&gt;
&lt;p class="mb-2" style="color: #333;"&gt;「全部をオンラインに切り替えるのは不安」という場合は、&lt;strong&gt;算数だけをオンライン算数 個別指導で補強&lt;/strong&gt;するところから始めるのがおすすめです。&lt;br /&gt;
苦手単元を絞った短期集中でも効果を実感しやすくなります。&lt;/p&gt;
&lt;ul class="mb-0 small" style="color: #333;"&gt;
&lt;li&gt;小４〜小５の「計算・図形・文章題」の土台固め&lt;/li&gt;
&lt;li&gt;小６の「割合」「速さ」「立体図形」など受験頻出単元の集中特訓&lt;/li&gt;
&lt;li&gt;授業後には&lt;strong&gt;「できるようになったこと」レポート&lt;/strong&gt;でご家庭とも共有&lt;/li&gt;
&lt;/ul&gt;
&lt;/div&gt;
&lt;div class="col-md-4 text-center text-md-end mt-3 mt-md-0"&gt;&lt;a class="btn btn-primary btn-lg d-block d-md-inline-block mx-auto mx-md-0 mb-2" href="https://natsui-sansu-juku.com/kobetsu_online/"&gt;&lt;br /&gt;
オンライン算数 個別指導「ウィズ・ユー」&lt;br /&gt;
&lt;/a&gt;&lt;/div&gt;
&lt;/div&gt;
&lt;/div&gt;
&lt;/div&gt;
&lt;/div&gt;
&lt;/div&gt;
&lt;div class="card shadow-sm mb-4 border-0"&gt;
&lt;div class="card-body p-3 p-md-4"&gt;
&lt;h2 class="h4 mb-3"&gt;よくあるケースから見る「伸び方」と習慣化のイメージ&lt;/h2&gt;
&lt;p&gt;数字やグラフを使った「実績アピール」ではなく、&lt;strong&gt;どのような流れで成績が上がりやすいのか&lt;/strong&gt;をイメージしやすいよう、&lt;br /&gt;
代表的なケースを整理してみます。&lt;/p&gt;
&lt;h3 class="h5 mt-3 mb-2"&gt;ケースA：小５秋からのスタートで基礎〜標準問題を安定させる&lt;/h3&gt;
&lt;p&gt;小５の秋時点で、模試や塾のテストの算数が&lt;strong&gt;「毎回バラつきが大きい」&lt;/strong&gt;タイプのケースです。&lt;br /&gt;
この場合、オンライン算数 個別指導では次のような流れを組むことが多くなります。&lt;/p&gt;
&lt;ul&gt;
&lt;li&gt;まずはここ１〜２年分のテストを見直し、&lt;strong&gt;頻出の「取りこぼしパターン」&lt;/strong&gt;を洗い出す&lt;/li&gt;
&lt;li&gt;「計算」「割合」「速さ」など、つまずきが多い単元を絞り込んで反復&lt;/li&gt;
&lt;li&gt;週１回の授業＋１日15〜20分の宿題で、&lt;strong&gt;基礎〜標準問題の正答率アップ&lt;/strong&gt;を狙う&lt;/li&gt;
&lt;/ul&gt;
&lt;p class="mb-3"&gt;このケースでは、数か月単位で見ると&lt;strong&gt;偏差値が「40台後半 → 50台前半」程度に安定&lt;/strong&gt;してくることが多く、&lt;br /&gt;
「算数だけ極端に低い」という状態からの脱却を目指します。&lt;/p&gt;
&lt;h3 class="h5 mt-3 mb-2"&gt;ケースB：塾はそのまま、算数だけオンラインで「穴埋め」&lt;/h3&gt;
&lt;p&gt;大手塾には通っているものの、算数だけ偏差値が伸び悩んでいるケースです。&lt;br /&gt;
国語・理科・社会より算数が５〜１０ポイント低いタイプのお子さんに多く見られます。&lt;/p&gt;
&lt;ul&gt;
&lt;li&gt;塾のカリキュラムはそのままに、&lt;strong&gt;算数だけ中学受験算数オンラインでフォロー&lt;/strong&gt;&lt;/li&gt;
&lt;li&gt;塾のテストや宿題をもとに「落としてはいけない問題」と「捨ててもよい問題」を仕分け&lt;/li&gt;
&lt;li&gt;毎回の授業で「今週の塾の授業で分からなかったところ」をすぐに解消&lt;/li&gt;
&lt;/ul&gt;
&lt;p&gt;こうしたケースでは、半年〜１年のスパンで見たときに&lt;strong&gt;算数の偏差値が５〜１０ポイント押し上がり&lt;/strong&gt;、&lt;br /&gt;
合計偏差値のバランスが整ってくることが多くなります。&lt;/p&gt;
&lt;h3 class="h5 mt-3 mb-2"&gt;習慣化を支える「シンプルな仕組み」&lt;/h3&gt;
&lt;p&gt;オンライン授業が一時的なものに終わらないよう、&lt;strong&gt;習慣化の仕組み&lt;/strong&gt;も重要です。&lt;br /&gt;
中学受験算数オンラインでは、次のような工夫を取り入いています。&lt;/p&gt;
&lt;ul&gt;
&lt;li&gt;毎週同じ曜日・同じ時間に登録し、&lt;strong&gt;生活リズムの一部&lt;/strong&gt;に組み込む&lt;/li&gt;
&lt;li&gt;授業の最後に「来週までにやること」を３つ以内に絞って共有&lt;/li&gt;
&lt;li&gt;必要に応じて、ご家庭にも&lt;strong&gt;「今週のポイント」メモ&lt;/strong&gt;を共有&lt;/li&gt;
&lt;li&gt;「できたこと」を毎回振り返り、&lt;strong&gt;小さな成功体験&lt;/strong&gt;を積み上げる&lt;/li&gt;
&lt;/ul&gt;
&lt;p class="mb-0"&gt;数字だけを強調するのではなく、&lt;strong&gt;「どのくらいの期間で、どんな変化が起こりやすいか」&lt;/strong&gt;を共有しながら、&lt;br /&gt;
無理なく続けられる中学受験算数オンラインの形を一緒に模索していきます。&lt;/p&gt;
&lt;/div&gt;
&lt;/div&gt;
&lt;div class="card shadow-sm mb-4 border-0"&gt;
&lt;div class="card-body p-3 p-md-4"&gt;
&lt;h2 class="h4 mb-3"&gt;通塾個別・他社オンラインサービスとの比較｜どんなご家庭に向いている？&lt;/h2&gt;
&lt;p&gt;「オンライン個別指導」とひとことで言っても、サービスの形態はさまざまです。&lt;br /&gt;
ここでは、大きく次の３タイプに分けて特徴を整理します。&lt;/p&gt;
&lt;ul&gt;
&lt;li&gt;大手塾の個別指導教室（通塾型）&lt;/li&gt;
&lt;li&gt;映像授業・オンデマンド講座（録画視聴型）&lt;/li&gt;
&lt;li&gt;&lt;strong&gt;双方向の中学受験算数オンライン（オンライン算数 個別指導）&lt;/strong&gt;&lt;/li&gt;
&lt;/ul&gt;
&lt;p&gt;違いを一目で比較できるよう、表にまとめてみました。&lt;/p&gt;
&lt;div class="table-responsive mt-3"&gt;
&lt;table class="table table-bordered align-middle text-center"&gt;
&lt;thead style="background-color: #ede7f6;"&gt;
&lt;tr&gt;
&lt;th scope="col"&gt;項目&lt;/th&gt;
&lt;th scope="col"&gt;大手個別（通塾）&lt;/th&gt;
&lt;th scope="col"&gt;映像授業&lt;/th&gt;
&lt;th scope="col"&gt;中学受験算数オンライン&lt;/th&gt;
&lt;/tr&gt;
&lt;/thead&gt;
&lt;tbody&gt;
&lt;tr&gt;
&lt;th scope="row"&gt;授業スタイル&lt;/th&gt;
&lt;td&gt;教室での対面個別&lt;/td&gt;
&lt;td&gt;録画された授業を視聴&lt;/td&gt;
&lt;td&gt;&lt;strong&gt;講師と１対１の双方向オンライン&lt;/strong&gt;&lt;/td&gt;
&lt;/tr&gt;
&lt;tr&gt;
&lt;th scope="row"&gt;質問のしやすさ&lt;/th&gt;
&lt;td&gt;授業後の質問時間に限定&lt;/td&gt;
&lt;td&gt;その場で質問はできない&lt;/td&gt;
&lt;td&gt;授業中に&lt;strong&gt;いつでもその場で質問&lt;/strong&gt;できる&lt;/td&gt;
&lt;/tr&gt;
&lt;tr&gt;
&lt;th scope="row"&gt;カリキュラム&lt;/th&gt;
&lt;td&gt;塾指定テキストに準拠&lt;/td&gt;
&lt;td&gt;教材ごとの個別カリキュラム&lt;/td&gt;
&lt;td&gt;苦手単元・志望校に合わせて&lt;strong&gt;個別の学習計画&lt;/strong&gt;&lt;/td&gt;
&lt;/tr&gt;
&lt;tr&gt;
&lt;th scope="row"&gt;続けやすさ&lt;/th&gt;
&lt;td&gt;送迎・時間の制約が大きい&lt;/td&gt;
&lt;td&gt;「見るだけ」で終わるリスクあり&lt;/td&gt;
&lt;td&gt;自宅完結で&lt;strong&gt;習慣化しやすい仕組み&lt;/strong&gt;を用意&lt;/td&gt;
&lt;/tr&gt;
&lt;tr&gt;
&lt;th scope="row"&gt;向いているご家庭&lt;/th&gt;
&lt;td&gt;近くに教室があり、送迎が可能&lt;/td&gt;
&lt;td&gt;自学自習のペースが作れている&lt;/td&gt;
&lt;td&gt;算数に不安があり、&lt;strong&gt;丁寧なフォローと柔軟さ&lt;/strong&gt;を両立したい&lt;/td&gt;
&lt;/tr&gt;
&lt;/tbody&gt;
&lt;/table&gt;
&lt;/div&gt;
&lt;p class="mb-0 mt-3"&gt;特に、&lt;strong&gt;「算数だけ足を引っ張っている」「自分から質問するのが得意ではない」&lt;/strong&gt;というタイプのお子さんには、&lt;br /&gt;
中学受験算数オンラインのような&lt;strong&gt;双方向・１対１のオンライン算数 個別指導&lt;/strong&gt;がフィットしやすいと言えます。&lt;/p&gt;
&lt;/div&gt;
&lt;/div&gt;
&lt;div class="card shadow-sm mb-4 border-0"&gt;
&lt;div class="card-body p-3 p-md-4"&gt;
&lt;h2 class="h4 mb-3"&gt;まとめ：算数が苦手なお子さんにはオンライン個別指導という選択肢を&lt;/h2&gt;
&lt;p&gt;算数に苦手意識があるお子さんにとって、オンラインでの個別指導は次のような点から非常に効果的な学習方法と言えます。&lt;/p&gt;
&lt;ul&gt;
&lt;li&gt;送迎不要で安全面に優れた、&lt;strong&gt;自宅完結型の学習スタイル&lt;/strong&gt;&lt;/li&gt;
&lt;li&gt;他の生徒を気にせず集中できる、&lt;strong&gt;完全マンツーマンの環境&lt;/strong&gt;&lt;/li&gt;
&lt;li&gt;つまずきポイントを丁寧に把握したうえで、&lt;strong&gt;その子専用のペースと学習構成&lt;/strong&gt;で学べる指導&lt;/li&gt;
&lt;li&gt;反復練習を通じて、苦手単元を少しずつ確実に克服していく仕組み&lt;/li&gt;
&lt;li&gt;基礎固めから中学受験本番まで、&lt;strong&gt;一貫したサポート&lt;/strong&gt;を受けられる柔軟さ&lt;/li&gt;
&lt;/ul&gt;
&lt;p&gt;「算数が足を引っ張っている」「このまま受験学年を迎えるのが不安」という場合は、&lt;br /&gt;
ぜひ&lt;strong&gt;オンライン個別指導&lt;/strong&gt;という選択肢を検討してみてください。&lt;br /&gt;
お子さんの性格やご家庭の状況に合ったスタイルを選ぶことが、算数克服への第一歩になります。&lt;/p&gt;
&lt;p class="mb-0"&gt;中学受験を見据えて算数をしっかり伸ばしたい方は、当塾の&lt;br /&gt;
&lt;a class="text-decoration-underline" href="https://natsui-sansu-juku.com/kobetsu_online/"&gt;&lt;br /&gt;
中学受験算数オンライン（オンライン算数 個別指導）&lt;br /&gt;
&lt;/a&gt;&lt;br /&gt;
のカリキュラムも、ぜひ参考にしてみてください。&lt;/p&gt;
&lt;/div&gt;
&lt;/div&gt;
&lt;div class="card shadow-sm mb-4 border-0"&gt;
&lt;div class="card-body p-3 p-md-4"&gt;
&lt;h3 class="h5 mb-3"&gt;関連コラムはこちら&lt;/h3&gt;
&lt;blockquote class="mb-0"&gt;&lt;p&gt;&lt;a href="https://natsui-sansu-juku.com/column/onlinekobetsu3/" target="_blank" rel="noopener noreferrer"&gt;&lt;br /&gt;
中学受験算数の成績を「オンライン個別指導」で伸ばすことができる３つの理由&lt;br /&gt;
&lt;/a&gt;&lt;/p&gt;&lt;/blockquote&gt;
&lt;/div&gt;
&lt;/div&gt;
&lt;div class="card shadow-sm border-0 mb-4"&gt;
&lt;div class="card-body p-0"&gt;
&lt;div class="p-4 p-md-5" style="background-color: #e3f2fd; border: 2px solid #0d47a1; border-radius: 0.5rem;"&gt;
&lt;div class="row align-items-center"&gt;
&lt;div class="col-md-8"&gt;
&lt;h2 class="h5 fw-bold mb-3" style="color: #0d47a1;"&gt;中学受験の算数全体を見直したい方へ──&lt;/h2&gt;
&lt;p class="mb-2" style="color: #333;"&gt;「オンライン算数 個別指導」だけでなく、教室指導・講座案内・コラム記事など、&lt;br /&gt;
夏井算数塾の情報はすべて&lt;strong&gt;トップページ&lt;/strong&gt;にまとまっています。&lt;br /&gt;
お子さんに合う学び方を比較しながら検討したい方は、ぜひ一度ご覧ください。&lt;/p&gt;
&lt;ul class="mb-0 small" style="color: #333;"&gt;
&lt;li&gt;学年別のコース案内・料金・スケジュール&lt;/li&gt;
&lt;li&gt;算数が苦手な子向けコラム・勉強法記事の一覧&lt;/li&gt;
&lt;li&gt;体験授業・お問い合わせフォームへのご案内&lt;/li&gt;
&lt;/ul&gt;
&lt;/div&gt;
&lt;div class="col-md-4 text-center text-md-end mt-3 mt-md-0"&gt;&lt;a class="btn btn-primary btn-lg d-block d-md-inline-block mx-auto mx-md-0 mb-2" href="https://natsui-sansu-juku.com"&gt;&lt;br /&gt;
中学受験専門 夏井算数塾トップへ&lt;br /&gt;
&lt;/a&gt;&lt;/div&gt;
&lt;/div&gt;
&lt;/div&gt;
&lt;/div&gt;
&lt;/div&gt;
&lt;div class="veu_socialSet veu_socialSet-auto veu_socialSet-position-after veu_contentAddSection"&gt;
&lt;p&gt;&lt;script&gt;window.twttr=(function(d,s,id){var js,fjs=d.getElementsByTagName(s)[0],t=window.twttr||{};if(d.getElementById(id))return t;js=d.createElement(s);js.id=id;js.src="https://platform.twitter.com/widgets.js";fjs.parentNode.insertBefore(js,fjs);t._e=[];t.ready=function(f){t._e.push(f);};return t;}(document,"script","twitter-wjs"));&lt;/script&gt;&lt;/p&gt;
&lt;/div&gt;
&lt;p&gt;&amp;nbsp;&lt;/p&gt;
&lt;div class="veu_socialSet veu_socialSet-auto veu_socialSet-position-after veu_contentAddSection"&gt;
&lt;p&gt;&amp;nbsp;&lt;/p&gt;
&lt;/div&gt;
&lt;div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koukateki%2F&amp;amp;t=%E7%AE%97%E6%95%B0%E3%81%8C%E8%8B%A6%E6%89%8B%E3%81%AA%E5%B0%8F%E5%AD%A6%E7%94%9F%E3%81%AB%E3%81%8A%E3%81%99%E3%81%99%E3%82%81%EF%BD%9C%E3%82%AA%E3%83%B3%E3%83%A9%E3%82%A4%E3%83%B3%E7%AE%97%E6%95%B0%20%E5%80%8B%E5%88%A5%E6%8C%87%E5%B0%8E%E3%81%A7%E3%80%8C%E5%88%86%E3%81%8B%E3%82%89%E3%81%AA%E3%81%84%E3%80%8D%E3%82%92%E8%A7%A3%E6%B6%88%E3%81%99%E3%82%8B%E4%B8%AD%E5%AD%A6%E5%8F%97%E9%A8%93%E7%AE%97%E6%95%B0%E3%82%AA%E3%83%B3%E3%83%A9%E3%82%A4%E3%83%B3%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koukateki%2F&amp;amp;text=%E7%AE%97%E6%95%B0%E3%81%8C%E8%8B%A6%E6%89%8B%E3%81%AA%E5%B0%8F%E5%AD%A6%E7%94%9F%E3%81%AB%E3%81%8A%E3%81%99%E3%81%99%E3%82%81%EF%BD%9C%E3%82%AA%E3%83%B3%E3%83%A9%E3%82%A4%E3%83%B3%E7%AE%97%E6%95%B0%20%E5%80%8B%E5%88%A5%E6%8C%87%E5%B0%8E%E3%81%A7%E3%80%8C%E5%88%86%E3%81%8B%E3%82%89%E3%81%AA%E3%81%84%E3%80%8D%E3%82%92%E8%A7%A3%E6%B6%88%E3%81%99%E3%82%8B%E4%B8%AD%E5%AD%A6%E5%8F%97%E9%A8%93%E7%AE%97%E6%95%B0%E3%82%AA%E3%83%B3%E3%83%A9%E3%82%A4%E3%83%B3%20%7C%20%E4%B8%AD%E5%AD%A6%E5%8F%97%E9%A8%93%E5%B0%82%E9%96%80%E3%80%80%E5%A4%8F%E4%BA%95%E7%AE%97%E6%95%B0%E5%A1%BE" target="_blank" &gt;&lt;span class="vk_icon_w_r_sns_x_twitter icon_sns"&gt;&lt;/span&gt;&lt;span class="sns_txt"&gt;X&lt;/span&gt;&lt;/a&gt;&lt;/li&gt;&lt;li class="sb_bluesky sb_icon"&gt;&lt;a class="sb_icon_inner" href="https://bsky.app/intent/compose?text=%E7%AE%97%E6%95%B0%E3%81%8C%E8%8B%A6%E6%89%8B%E3%81%AA%E5%B0%8F%E5%AD%A6%E7%94%9F%E3%81%AB%E3%81%8A%E3%81%99%E3%81%99%E3%82%81%EF%BD%9C%E3%82%AA%E3%83%B3%E3%83%A9%E3%82%A4%E3%83%B3%E7%AE%97%E6%95%B0%20%E5%80%8B%E5%88%A5%E6%8C%87%E5%B0%8E%E3%81%A7%E3%80%8C%E5%88%86%E3%81%8B%E3%82%89%E3%81%AA%E3%81%84%E3%80%8D%E3%82%92%E8%A7%A3%E6%B6%88%E3%81%99%E3%82%8B%E4%B8%AD%E5%AD%A6%E5%8F%97%E9%A8%93%E7%AE%97%E6%95%B0%E3%82%AA%E3%83%B3%E3%83%A9%E3%82%A4%E3%83%B3%20%7C%20%E4%B8%AD%E5%AD%A6%E5%8F%97%E9%A8%93%E5%B0%82%E9%96%80%E3%80%80%E5%A4%8F%E4%BA%95%E7%AE%97%E6%95%B0%E5%A1%BE%0Ahttps%3A%2F%2Fnatsui-sansu-juku.com%2Fcol_blog%2Fonlinekoukateki%2F" target="_blank" &gt;&lt;span class="vk_icon_w_r_sns_bluesky icon_sns"&gt;&lt;/span&gt;&lt;span class="sns_txt"&gt;Bluesky&lt;/span&gt;&lt;/a&gt;&lt;/li&gt;&lt;li class="sb_hatena sb_icon"&gt;&lt;a class="sb_icon_inner" href="//b.hatena.ne.jp/add?mode=confirm&amp;url=https%3A%2F%2Fnatsui-sansu-juku.com%2Fcol_blog%2Fonlinekoukateki%2F&amp;amp;title=%E7%AE%97%E6%95%B0%E3%81%8C%E8%8B%A6%E6%89%8B%E3%81%AA%E5%B0%8F%E5%AD%A6%E7%94%9F%E3%81%AB%E3%81%8A%E3%81%99%E3%81%99%E3%82%81%EF%BD%9C%E3%82%AA%E3%83%B3%E3%83%A9%E3%82%A4%E3%83%B3%E7%AE%97%E6%95%B0%20%E5%80%8B%E5%88%A5%E6%8C%87%E5%B0%8E%E3%81%A7%E3%80%8C%E5%88%86%E3%81%8B%E3%82%89%E3%81%AA%E3%81%84%E3%80%8D%E3%82%92%E8%A7%A3%E6%B6%88%E3%81%99%E3%82%8B%E4%B8%AD%E5%AD%A6%E5%8F%97%E9%A8%93%E7%AE%97%E6%95%B0%E3%82%AA%E3%83%B3%E3%83%A9%E3%82%A4%E3%83%B3%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sb_icon_inner"data-clipboard-text="算数が苦手な小学生におすすめ｜オンライン算数 個別指導で「分からない」を解消する中学受験算数オンライン | 中学受験専門　夏井算数塾 https://natsui-sansu-juku.com/col_blog/onlinekoukateki/"&gt;&lt;span class="vk_icon_w_r_sns_copy icon_sns"&gt;&lt;i class="fas fa-copy"&gt;&lt;/i&gt;&lt;/span&gt;&lt;span class="sns_txt"&gt;Copy&lt;/span&gt;&lt;/button&gt;&lt;/li&gt;&lt;/ul&gt;&lt;/div&gt;&lt;!-- [ /.socialSet ] --&gt;			
------</t>
  </si>
  <si>
    <t>https://natsui-sansu-juku.com/column/hub-qa-jiki/</t>
  </si>
  <si>
    <t>以下のページは不自然なワードを使用しています。
これらを適切に自然な言葉に置き換えて下さい。
なお、本文の装飾や構造は絶対に変えないでください。
【対象ページURL】
https://natsui-sansu-juku.com/column/hub-qa-jiki/
【検出された不自然ワード】
- 型
- 整え
【本文】
------
&lt;div class="container my-4"&gt;
&lt;div class="card shadow-sm mb-4 border-0" style="background: linear-gradient(135deg, #e3f2fd, #bbdefb); color: #000;"&gt;
&lt;div class="card-body p-4"&gt;
&lt;div class="d-flex flex-wrap justify-content-between align-items-center mb-2"&gt;&lt;span class="badge bg-primary text-white mb-2" style="font-size: 0.8rem;"&gt;中学受験算数／オンライン授業の課題&lt;/span&gt;&lt;br /&gt;
&lt;span class="badge bg-light text-dark mb-2" style="font-size: 0.75rem;"&gt;通信環境・端末・指導体制をまとめて確認&lt;/span&gt;&lt;/div&gt;
&lt;h1 class="card-title mb-3" style="font-size: 1.9rem; line-height: 1.5;"&gt;算数のオンライン授業はなぜ難しい？──よくある弊害と「中学受験算数オンライン」の活かし方&lt;/h1&gt;
&lt;p class="card-text mb-2" style="font-size: 0.98rem;"&gt;中学受験や学校現場で一気に広がった&lt;strong&gt;算数のオンライン授業&lt;/strong&gt;ですが、「対面と同じ効果が得られない」「説明が伝わりにくい」といった声も少なくありません。&lt;br /&gt;
特に、&lt;strong&gt;途中式や考え方のプロセスが重要な算数&lt;/strong&gt;では、オンライン特有の弱点が学習効果にそのまま影響してしまいます。&lt;/p&gt;
&lt;p class="mb-2" style="font-size: 0.9rem;"&gt;本ページでは、算数をオンライン授業化する際に指摘される&lt;strong&gt;３つの大きな課題&lt;/strong&gt;（通信環境・端末・指導体制）をまとめつつ、&lt;br /&gt;
それを踏まえた上で&lt;strong&gt;「中学受験算数オンラインをどう準備すれば良いか」&lt;/strong&gt;という視点で解説します。&lt;/p&gt;
&lt;p class="mb-2" style="font-size: 0.9rem;"&gt;オンライン個別を選ぶときの比較軸（失敗しない見方・チェック項目）まで含めたまとめは、&lt;br /&gt;
&lt;a class="text-decoration-underline" href="https://natsui-sansu-juku.com/column/hub-online-guide/"&gt;全体像はこちら&lt;/a&gt;&lt;br /&gt;
にまとめています。&lt;/p&gt;
&lt;p class="mb-0" style="font-size: 0.9rem;"&gt;なお、具体的な指導スタイルやカリキュラム例については、当塾の&lt;br /&gt;
&lt;a class="text-decoration-underline" href="https://natsui-sansu-juku.com/kobetsu_online/"&gt;&lt;br /&gt;
オンライン算数 個別指導（中学受験算数オンライン）&lt;br /&gt;
&lt;/a&gt;&lt;br /&gt;
のページもあわせてご覧ください。&lt;/p&gt;
&lt;/div&gt;
&lt;/div&gt;
&lt;div class="card shadow-sm mb-4 border-0"&gt;
&lt;div class="card-body p-3 p-md-4"&gt;
&lt;h2 class="h5 mb-3"&gt;この記事でわかること&lt;/h2&gt;
&lt;ul class="mb-0"&gt;
&lt;li&gt;算数のオンライン授業が「対面より難しい」と言われる３つの理由&lt;/li&gt;
&lt;li&gt;通信環境・端末・講師側の指導体制が学習効果に与える影響&lt;/li&gt;
&lt;li&gt;偏差値推移を伴う&lt;strong&gt;実例（イメージケース）&lt;/strong&gt;と、オンライン学習を習慣化する仕組み&lt;/li&gt;
&lt;li&gt;大手集団塾・映像授業・双方向型オンライン算数 個別指導の違い&lt;/li&gt;
&lt;li&gt;中学受験算数オンラインを活かすために、学校・塾・家庭が押さえておきたいポイント&lt;/li&gt;
&lt;/ul&gt;
&lt;/div&gt;
&lt;/div&gt;
&lt;div class="card shadow-sm mb-4 border-0"&gt;
&lt;div class="card-body p-3 p-md-4"&gt;
&lt;h2 class="h4 mb-3"&gt;1. 算数のオンライン授業が難しいと言われる理由&lt;/h2&gt;
&lt;p&gt;元記事でも指摘されている通り、算数のオンライン授業が難しいと言われる背景には、主に次の３点があります。&lt;/p&gt;
&lt;ul&gt;
&lt;li&gt;&lt;strong&gt;通信環境が不安定&lt;/strong&gt;で、板書や途中式がリアルタイムで見えない&lt;/li&gt;
&lt;li&gt;&lt;strong&gt;端末（タブレット・PC・スマホ）が家庭に十分行き渡っていない&lt;/strong&gt;ため、授業自体に参加しづらい&lt;/li&gt;
&lt;li&gt;&lt;strong&gt;講師側の指導体制&lt;/strong&gt;がオンライン仕様に準備されておらず、理解度の把握やフォローが難しい&lt;/li&gt;
&lt;/ul&gt;
&lt;p class="mb-0"&gt;これらはすべて、元記事で述べられている&lt;strong&gt;「通信環境・端末の準備・講師側の指導体制」&lt;/strong&gt;という３つの課題に集約されます。&lt;br /&gt;
以下では、それぞれが算数学習にどのような弊害を生むのか、もう少し具体的に見ていきます。&lt;/p&gt;
&lt;/div&gt;
&lt;/div&gt;
&lt;div class="card shadow-sm mb-4 border-0"&gt;
&lt;div class="card-body p-3 p-md-4"&gt;
&lt;h2 class="h4 mb-3"&gt;2. 通信環境・設備が算数オンラインの「生命線」になる&lt;/h2&gt;
&lt;p&gt;算数をオンライン授業化する際にまず問題になるのが、&lt;strong&gt;学校側・家庭側でオンライン授業に耐えうる通信回線や設備が十分でない&lt;/strong&gt;という点です。&lt;/p&gt;
&lt;h3 class="h5 mt-3 mb-2"&gt;2-1. 途中式が見えないと「考え方」が伝わらない&lt;/h3&gt;
&lt;p&gt;オンラインで算数を教えるとき、講師は黒板やデジタルボード、画面共有などを使って数式を説明します。&lt;br /&gt;
しかし、家庭の通信環境が不安定な場合、次のようなトラブルが頻発します。&lt;/p&gt;
&lt;ul&gt;
&lt;li&gt;映像と音声に&lt;strong&gt;タイムラグ&lt;/strong&gt;が生じる&lt;/li&gt;
&lt;li&gt;画面が止まり、途中の式や図が見えないまま先に進んでしまう&lt;/li&gt;
&lt;li&gt;一部の板書だけが飛び飛びに見えて、変形のプロセスが追えない&lt;/li&gt;
&lt;/ul&gt;
&lt;p&gt;算数は、答えそのものよりも&lt;strong&gt;「途中の式やプロセスをどう追うか」&lt;/strong&gt;が理解のカギになります。&lt;br /&gt;
途中式が見えなければ、表面的に「こう書き換えればよい」と覚えてしまい、結果として&lt;strong&gt;応用が利かない解き方&lt;/strong&gt;になりがちです。&lt;/p&gt;
&lt;h3 class="h5 mt-3 mb-2"&gt;2-2. 「授業に耐えうる回線・機材」の目安&lt;/h3&gt;
&lt;p&gt;元記事では「オンライン授業に耐えうる通信回線や設備が十分でないと、学習効果に大きな影響を与える」とされています。&lt;br /&gt;
実際には、次のような条件がひとつの目安になります。&lt;/p&gt;
&lt;ul&gt;
&lt;li&gt;安定したWi-Fi環境（動画視聴が途切れずにできるレベル）&lt;/li&gt;
&lt;li&gt;板書がしっかり読めるサイズの画面（&lt;strong&gt;スマホだけよりタブレット・PCが望ましい&lt;/strong&gt;）&lt;/li&gt;
&lt;li&gt;マイク・スピーカーの音声がクリアで、ノイズが少ない状態&lt;/li&gt;
&lt;/ul&gt;
&lt;p class="mb-0"&gt;こうした条件を満たしていないと、「授業中のストレス」で子どもの集中が切れやすくなり、&lt;strong&gt;オンライン算数そのものに苦手意識がついてしまう&lt;/strong&gt;こともあります。&lt;/p&gt;
&lt;/div&gt;
&lt;/div&gt;
&lt;div class="card shadow-sm mb-4 border-0"&gt;
&lt;div class="card-body p-3 p-md-4"&gt;
&lt;h2 class="h4 mb-3"&gt;3. 端末・アクセス環境が生む「学習機会の格差」&lt;/h2&gt;
&lt;p&gt;元記事では、オンライン授業にアクセスするための&lt;strong&gt;タブレット端末・スマートフォン・ノートパソコン&lt;/strong&gt;が家庭に必ずしもあるとは限らない点も問題として挙げられています。&lt;br /&gt;
通信環境だけでなく、「端末」というもうひとつのハードルがあるのです。&lt;/p&gt;
&lt;h3 class="h5 mt-3 mb-2"&gt;3-1. 端末不足で起こりがちなトラブル&lt;/h3&gt;
&lt;p&gt;実際の現場では、次のようなケースが少なくありません。&lt;/p&gt;
&lt;ul&gt;
&lt;li&gt;兄弟で端末を共有しており、授業時間が重なると&lt;strong&gt;どちらかが授業に参加できない&lt;/strong&gt;&lt;/li&gt;
&lt;li&gt;画面の小さいスマホしかなく、板書の文字や図形が読み取りづらい&lt;/li&gt;
&lt;li&gt;古い端末で、アプリが落ちる／音声が途切れるなどのトラブルが頻発する&lt;/li&gt;
&lt;/ul&gt;
&lt;p&gt;元記事にも「ネット回線があっても、端末がなければオンライン授業には参加できない」とあるように、&lt;br /&gt;
&lt;strong&gt;通信環境と端末の両方が揃って初めてオンライン学習が成り立ちます。&lt;/strong&gt;&lt;/p&gt;
&lt;h3 class="h5 mt-3 mb-2"&gt;3-2. オンライン算数を習慣化するための「環境づくり」&lt;/h3&gt;
&lt;p&gt;端末・アクセス環境を&lt;strong&gt;整える&lt;/strong&gt;ことは、単に授業に参加するためだけでなく、&lt;strong&gt;学習習慣を安定させること&lt;/strong&gt;にもつながります。&lt;br /&gt;
例えば、次のような形で環境を整えておくと、継続しやすくなります。&lt;/p&gt;
&lt;ul&gt;
&lt;li&gt;算数オンライン用に、毎回同じ端末と場所を用意する（「ここに座ったら算数モード」になる）&lt;/li&gt;
&lt;li&gt;授業開始の10分前には、接続テストと教材準備を終えておくルールを決める&lt;/li&gt;
&lt;li&gt;必要であれば、&lt;strong&gt;ヘッドセットや外付けカメラ&lt;/strong&gt;を用いて音声・映像のクオリティを上げる&lt;/li&gt;
&lt;/ul&gt;
&lt;p class="mb-0"&gt;このように、オンライン算数を「特別なイベント」ではなく、&lt;strong&gt;日常の学習サイクルの一部&lt;/strong&gt;として習慣化するには、&lt;br /&gt;
端末や学習スペースをある程度決めておくことが効果的です。&lt;/p&gt;
&lt;/div&gt;
&lt;/div&gt;
&lt;div class="card shadow-sm border-0 my-4"&gt;
&lt;div class="card-body p-0"&gt;
&lt;div class="p-4 p-md-5" style="background: linear-gradient(135deg, #e8eaf6, #c5cae9); border-radius: 0.5rem; border: 1px solid #9fa8da; color: #1a237e;"&gt;
&lt;div class="row align-items-center g-3"&gt;
&lt;div class="col-md-8"&gt;
&lt;h2 class="h5 fw-bold mb-3"&gt;オンライン算数 個別指導「ウィズ・ユー」で弱点単元だけを集中的に伸ばす&lt;/h2&gt;
&lt;p class="mb-2" style="color: #283593;"&gt;「環境を整えたうえで、オンライン算数をきちんと活かしたい」というご家庭には、&lt;br /&gt;
弱点単元に絞って学べる&lt;strong&gt;中学受験算数オンラインの個別指導『ウィズ・ユー』&lt;/strong&gt;という選択肢もあります。&lt;/p&gt;
&lt;ul class="mb-0 small" style="color: #283593;"&gt;
&lt;li&gt;５年生秋に「割合」「速さ」だけを２か月集中で底上げするプラン&lt;/li&gt;
&lt;li&gt;６年生の夏前に「立体図形」だけを集中的に固めるプラン&lt;/li&gt;
&lt;li&gt;毎週同じ曜日・時間で決まり、&lt;strong&gt;「算数オンラインの習慣化」&lt;/strong&gt;をサポート&lt;/li&gt;
&lt;/ul&gt;
&lt;/div&gt;
&lt;div class="col-md-4 text-center text-md-end"&gt;
&lt;div class="d-grid gap-2 d-md-flex justify-content-md-end"&gt;&lt;a class="btn btn-primary btn-lg w-100 w-md-auto mb-2 mb-md-0" href="https://natsui-sansu-juku.com/kobetsu_online/"&gt;&lt;br /&gt;
オンライン算数 個別指導の詳細を見る&lt;br /&gt;
&lt;/a&gt;&lt;/div&gt;
&lt;/div&gt;
&lt;/div&gt;
&lt;/div&gt;
&lt;/div&gt;
&lt;/div&gt;
&lt;div class="card shadow-sm mb-4 border-0"&gt;
&lt;div class="card-body p-3 p-md-4"&gt;
&lt;h2 class="h4 mb-3"&gt;4. 講師側の指導体制とフォローがオンライン算数の成否を分ける&lt;/h2&gt;
&lt;p&gt;元記事では「オンライン授業では講師の負担が増える」と指摘されています。&lt;br /&gt;
対面授業とは異なり、オンライン算数では&lt;strong&gt;理解度の把握・宿題管理・フォロー&lt;/strong&gt;に別の工夫が必要になるからです。&lt;/p&gt;
&lt;h3 class="h5 mt-3 mb-2"&gt;4-1. 理解度把握の難しさと「理解の抜け」&lt;/h3&gt;
&lt;p&gt;対面授業では、生徒の表情やノートを直接確認しながら理解度を判断できます。&lt;br /&gt;
一方、オンラインでは次のような難しさがあります。&lt;/p&gt;
&lt;ul&gt;
&lt;li&gt;カメラ越しだと、&lt;strong&gt;「分かったふり」を見抜きにくい&lt;/strong&gt;&lt;/li&gt;
&lt;li&gt;全員のノートを細かくチェックするには時間がかかる&lt;/li&gt;
&lt;li&gt;カメラオフ・音声オフでは、反応そのものが見えない&lt;/li&gt;
&lt;/ul&gt;
&lt;p&gt;元記事が述べるように、算数は&lt;strong&gt;「理解の抜け」があるとすぐに成績に影響する科目&lt;/strong&gt;です。&lt;br /&gt;
小さなつまずきがオンライン上で見逃されると、次の単元で急に問題が解けなくなる、といった形で表面化します。&lt;/p&gt;
&lt;h3 class="h5 mt-3 mb-2"&gt;4-2. 宿題・課題管理と「習慣化の仕組み」&lt;/h3&gt;
&lt;p&gt;オンライン算数の弱点を補ううえで重要なのが、授業外の&lt;strong&gt;宿題・課題管理&lt;/strong&gt;と、学習の&lt;strong&gt;習慣化の仕組み&lt;/strong&gt;です。&lt;br /&gt;
例えば、中学受験算数オンラインの個別指導を想定すると、次のような運用が考えられます。&lt;/p&gt;
&lt;ul&gt;
&lt;li&gt;毎週同じ曜日・時間に決めて、&lt;strong&gt;生活リズムの中にオンライン算数を組み込む&lt;/strong&gt;&lt;/li&gt;
&lt;li&gt;宿題は「１日15〜20分で終わる量」に絞り、無理なく続けられる構成にする&lt;/li&gt;
&lt;li&gt;授業の最後に&lt;strong&gt;「次回までにやること」を３つ以内&lt;/strong&gt;に絞って共有する&lt;/li&gt;
&lt;li&gt;前回分の宿題のうち、特に間違いの多かった問題を次回冒頭で解き直す&lt;/li&gt;
&lt;/ul&gt;
&lt;p class="mb-2"&gt;こうした仕組みによって、「オンラインだから続かない」ではなく、&lt;br /&gt;
&lt;strong&gt;オンラインだからこそ、時間と場所を選ばず学習習慣を維持できる&lt;/strong&gt;環境づくりが可能になります。&lt;/p&gt;
&lt;p class="mb-0"&gt;例えば、小５の秋時点で算数偏差値&lt;strong&gt;42〜44前後&lt;/strong&gt;だった児童が、&lt;br /&gt;
２か月間オンライン算数 個別指導を週１回ペースで受講し、&lt;br /&gt;
毎週同じ時間に短時間の復習をセットで行った結果、次の模試で&lt;strong&gt;偏差値55前後まで到達した&lt;/strong&gt;というケースもあります（実例をもとに再構成したイメージです）。&lt;/p&gt;
&lt;/div&gt;
&lt;/div&gt;
&lt;div class="card shadow-sm mb-4 border-0"&gt;
&lt;div class="card-body p-3 p-md-4"&gt;
&lt;h2 class="h4 mb-3"&gt;5. 大手集団塾・映像授業との違い──オンライン算数サービスの比較&lt;/h2&gt;
&lt;p&gt;「オンライン授業」と一口に言っても、その形態はさまざまです。&lt;br /&gt;
算数を学ぶ場として見ると、代表的には次の３タイプに分けられます。&lt;/p&gt;
&lt;ul&gt;
&lt;li&gt;大手塾のオンライン配信（集団授業型）&lt;/li&gt;
&lt;li&gt;映像授業・オンデマンド講座（録画視聴型）&lt;/li&gt;
&lt;li&gt;&lt;strong&gt;双方向のオンライン算数 個別指導（１対１・少人数対話型）&lt;/strong&gt;&lt;/li&gt;
&lt;/ul&gt;
&lt;p&gt;元記事で挙げられている&lt;strong&gt;「通信環境・端末・講師体制の課題」&lt;/strong&gt;は、どの形態でも共通するテーマですが、&lt;br /&gt;
なかでも&lt;strong&gt;中学受験算数オンライン&lt;/strong&gt;で着実に力を伸ばしたい場合は、&lt;br /&gt;
「双方向で対話ができるか」「途中式まで丁寧に見てもらえるか」が重要になります。&lt;/p&gt;
&lt;div class="table-responsive mt-3"&gt;
&lt;table class="table table-bordered align-middle text-center"&gt;
&lt;thead style="background-color: #e3f2fd;"&gt;
&lt;tr&gt;
&lt;th scope="col"&gt;項目&lt;/th&gt;
&lt;th scope="col"&gt;大手集団塾オンライン&lt;/th&gt;
&lt;th scope="col"&gt;映像授業（録画）&lt;/th&gt;
&lt;th scope="col"&gt;オンライン算数 個別指導&lt;/th&gt;
&lt;/tr&gt;
&lt;/thead&gt;
&lt;tbody&gt;
&lt;tr&gt;
&lt;th class="text-nowrap" scope="row"&gt;授業スタイル&lt;/th&gt;
&lt;td&gt;一斉配信・板書中心&lt;/td&gt;
&lt;td&gt;録画を好きな時間に視聴&lt;/td&gt;
&lt;td&gt;&lt;strong&gt;双方向の対話型（１対１／少人数）&lt;/strong&gt;&lt;/td&gt;
&lt;/tr&gt;
&lt;tr&gt;
&lt;th scope="row"&gt;質問のしやすさ&lt;/th&gt;
&lt;td&gt;授業後の質問タイムに限定&lt;/td&gt;
&lt;td&gt;その場で質問はできない&lt;/td&gt;
&lt;td&gt;授業中に&lt;strong&gt;途中式レベルで質問&lt;/strong&gt;できる&lt;/td&gt;
&lt;/tr&gt;
&lt;tr&gt;
&lt;th scope="row"&gt;カリキュラム&lt;/th&gt;
&lt;td&gt;塾側の年間カリキュラムに準拠&lt;/td&gt;
&lt;td&gt;教材ごとに組み立てられた解き方の流れ&lt;/td&gt;
&lt;td&gt;苦手単元・志望校に合わせて&lt;strong&gt;個別に調整&lt;/strong&gt;&lt;/td&gt;
&lt;/tr&gt;
&lt;tr&gt;
&lt;th scope="row"&gt;習慣化のしやすさ&lt;/th&gt;
&lt;td&gt;通塾・接続時間に左右される&lt;/td&gt;
&lt;td&gt;「見っぱなし」で終わるリスク&lt;/td&gt;
&lt;td&gt;毎週同じ時間帯で&lt;strong&gt;中学受験算数オンラインの習慣化&lt;/strong&gt;が可能&lt;/td&gt;
&lt;/tr&gt;
&lt;/tbody&gt;
&lt;/table&gt;
&lt;/div&gt;
&lt;p class="mb-0"&gt;通信環境や端末などの課題をクリアしたうえで、&lt;br /&gt;
「どのサービス形態が自分の子に合うか」を考えるとき、&lt;strong&gt;オンライン算数 個別指導&lt;/strong&gt;は&lt;br /&gt;
「質問のしやすさ」「プロセスの見取り」「習慣化」の面で有力な選択肢になります。&lt;/p&gt;
&lt;/div&gt;
&lt;/div&gt;
&lt;div class="card shadow-sm mb-4 border-0"&gt;
&lt;div class="card-body p-3 p-md-4"&gt;
&lt;h2 class="h4 mb-3"&gt;6. オンライン算数を活かすためのポイントとまとめ&lt;/h2&gt;
&lt;p&gt;ここまで見てきたように、算数のオンライン授業には&lt;strong&gt;通信環境・端末・講師側の指導体制&lt;/strong&gt;という３つの課題があります。&lt;br /&gt;
しかし、これらはすべて&lt;strong&gt;事前の準備と工夫次第で改善できるポイント&lt;/strong&gt;でもあります。&lt;/p&gt;
&lt;p&gt;オンライン算数を活かすために、特に意識しておきたいポイントをまとめると次の通りです。&lt;/p&gt;
&lt;ul&gt;
&lt;li&gt;授業が途切れず、板書がはっきり見える&lt;strong&gt;通信環境と機材&lt;/strong&gt;を準備する&lt;/li&gt;
&lt;li&gt;オンライン授業に安定して参加できる&lt;strong&gt;端末と学習スペース&lt;/strong&gt;を用意する&lt;/li&gt;
&lt;li&gt;講師側で、オンライン用の&lt;strong&gt;理解度チェック・宿題管理・フィードバック&lt;/strong&gt;の仕組みを用意する&lt;/li&gt;
&lt;li&gt;毎週同じ曜日・時間に決めて、&lt;strong&gt;中学受験算数オンラインの学習を習慣化&lt;/strong&gt;する&lt;/li&gt;
&lt;li&gt;必要に応じて、&lt;strong&gt;オンライン算数 個別指導&lt;/strong&gt;で「苦手単元だけ」に絞った集中的な指導を活用する&lt;/li&gt;
&lt;/ul&gt;
&lt;p&gt;元記事が指摘しているように、算数はちょっとした「理解の抜け」がそのまま成績に直結します。&lt;br /&gt;
だからこそ、オンライン算数を導入する際は、弱点やリスクを踏まえたうえで、&lt;strong&gt;環境と指導体制をセットで準備すること&lt;/strong&gt;が大切です。&lt;/p&gt;
&lt;p class="mb-0"&gt;オンライン算数を「対面授業の代用品」としてではなく、&lt;br /&gt;
&lt;strong&gt;時間と場所の制約を超えて学べる新しい学習スタイル&lt;/strong&gt;として活かしたい方は、&lt;br /&gt;
オンライン個別を選ぶときの比較軸（失敗しない見方・チェック項目）まで含めたまとめは、&lt;br /&gt;
&lt;a class="text-decoration-underline" href="https://natsui-sansu-juku.com/column/hub-online-guide/"&gt;全体像はこちら&lt;/a&gt;&lt;br /&gt;
にまとめています。&lt;br /&gt;
当塾の&lt;br /&gt;
&lt;a class="text-decoration-underline" href="https://natsui-sansu-juku.com/kobetsu_online/"&gt;&lt;br /&gt;
オンライン算数 個別指導（中学受験算数オンライン）&lt;br /&gt;
&lt;/a&gt;&lt;br /&gt;
のページも、ぜひあわせてご覧ください。&lt;/p&gt;
&lt;/div&gt;
&lt;/div&gt;
&lt;div class="card shadow-sm mb-4 border-0"&gt;
&lt;div class="card-body p-3 p-md-4"&gt;
&lt;h3 class="h5 mb-3"&gt;関連コラムはこちら&lt;/h3&gt;
&lt;blockquote class="mb-0"&gt;&lt;p&gt;&lt;a href="https://natsui-sansu-juku.com/column/onlinekobetsu3/" target="_blank" rel="noopener noreferrer"&gt;&lt;br /&gt;
中学受験算数の成績を「オンライン個別指導」で伸ばすことができる３つの理由&lt;br /&gt;
&lt;/a&gt;&lt;/p&gt;&lt;/blockquote&gt;
&lt;/div&gt;
&lt;/div&gt;
&lt;div class="card shadow-sm border-0 my-5" style="background: linear-gradient(135deg, #e8f5e9, #c8e6c9);"&gt;
&lt;div class="card-body p-4 p-md-5"&gt;
&lt;div class="row align-items-center g-3"&gt;
&lt;div class="col-md-8"&gt;
&lt;h2 class="h4 fw-bold mb-3"&gt;夏井算数塾の全体像を知りたい方へ&lt;/h2&gt;
&lt;p class="mb-2"&gt;教室指導とオンライン指導の両方を行う&lt;strong&gt;夏井算数塾&lt;/strong&gt;では、&lt;br /&gt;
中学受験・非受験を問わず、一人ひとりに合わせた算数指導を行っています。&lt;/p&gt;
&lt;ul class="mb-0 small"&gt;
&lt;li&gt;中学受験算数オンライン『ウィズ・ユー』や教室個別指導の概要&lt;/li&gt;
&lt;li&gt;学年別コース案内・開講曜日・指導方針&lt;/li&gt;
&lt;li&gt;最新のご案内・お知らせ・各種コラムへのリンク&lt;/li&gt;
&lt;/ul&gt;
&lt;/div&gt;
&lt;div class="col-md-4 text-center text-md-end"&gt;
&lt;div class="d-grid gap-2 d-md-flex justify-content-md-end"&gt;&lt;a class="btn btn-primary btn-lg w-100 w-md-auto mb-2 mb-md-0" href="https://natsui-sansu-juku.com"&gt;&lt;br /&gt;
夏井算数塾トップページへ&lt;br /&gt;
&lt;/a&gt;&lt;/div&gt;
&lt;/div&gt;
&lt;/div&gt;
&lt;/div&gt;
&lt;/div&gt;
&lt;/div&gt;
&lt;div class="veu_socialSet veu_socialSet-auto veu_socialSet-position-after veu_contentAddSection"&gt;
&lt;p&gt;&lt;script&gt;window.twttr=(function(d,s,id){var js,fjs=d.getElementsByTagName(s)[0],t=window.twttr||{};if(d.getElementById(id))return t;js=d.createElement(s);js.id=id;js.src="https://platform.twitter.com/widgets.js";fjs.parentNode.insertBefore(js,fjs);t._e=[];t.ready=function(f){t._e.push(f);};return t;}(document,"script","twitter-wjs"));&lt;/script&gt;&lt;/p&gt;
&lt;/div&gt;
&lt;p&gt;&amp;nbsp;&lt;/p&gt;
&lt;section id="veu_cta-31373" class="veu_cta"&gt;&lt;/section&gt;
&lt;section id="veu_cta-31797" class="veu_cta"&gt;&lt;/section&gt;
&lt;p&gt;&amp;nbsp;&lt;/p&gt;
&lt;p&gt;&lt;!-- [ /.socialSet ] --&gt;&lt;/p&gt;
&lt;section class="veu_cta" id="veu_cta-31796"&gt;&lt;h1 class="cta_title"&gt;動画：中学受験Q&amp;A&lt;/h1&gt;&lt;div class="cta_body"&gt;&lt;div class="cta_body_image cta_body_image_right"&gt;&lt;a href="https://natsui-sansu-juku.com/ct/%e4%b8%ad%e5%ad%a6%e5%8f%97%e9%a8%93q%ef%bc%86%ef%bd%81/"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image_exist"&gt;中学受験についての親御さんの悩みやお子さんの問題に答えるQ&amp;amp;A動画です。経験に基づくアドバイスを通じて、中学受験に関する情報とサポートを提供しています。&lt;/div&gt;&lt;div class="cta_body_link"&gt;&lt;a href="https://natsui-sansu-juku.com/ct/%e4%b8%ad%e5%ad%a6%e5%8f%97%e9%a8%93q%ef%bc%86%ef%bd%81/" class="btn btn-primary btn-block btn-lg" target="_blank"&gt;動画：中学受験Q&amp;amp;A&lt;/a&gt;&lt;/div&gt;&lt;/div&gt;&lt;!--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hub-qa-jiki%2F&amp;amp;t=%E4%B8%AD%E5%AD%A6%E5%8F%97%E9%A8%93%E3%81%AE%E6%99%82%E6%9C%9F%E5%88%A5Q%26%23038%3BA%E9%9B%86%EF%BD%9C%E5%BF%97%E6%9C%9B%E6%A0%A1%E3%83%BB%E6%A8%A1%E8%A9%A6%E3%83%BB%E4%BD%B5%E9%A1%98%E3%81%AE%E5%88%A4%E6%96%AD%E6%95%B4%E7%90%86%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hub-qa-jiki%2F&amp;amp;text=%E4%B8%AD%E5%AD%A6%E5%8F%97%E9%A8%93%E3%81%AE%E6%99%82%E6%9C%9F%E5%88%A5Q%26%23038%3BA%E9%9B%86%EF%BD%9C%E5%BF%97%E6%9C%9B%E6%A0%A1%E3%83%BB%E6%A8%A1%E8%A9%A6%E3%83%BB%E4%BD%B5%E9%A1%98%E3%81%AE%E5%88%A4%E6%96%AD%E6%95%B4%E7%90%86%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3%81%AE%E6%99%82%E6%9C%9F%E5%88%A5Q%26%23038%3BA%E9%9B%86%EF%BD%9C%E5%BF%97%E6%9C%9B%E6%A0%A1%E3%83%BB%E6%A8%A1%E8%A9%A6%E3%83%BB%E4%BD%B5%E9%A1%98%E3%81%AE%E5%88%A4%E6%96%AD%E6%95%B4%E7%90%86%20%7C%20%E4%B8%AD%E5%AD%A6%E5%8F%97%E9%A8%93%E5%B0%82%E9%96%80%E3%80%80%E5%A4%8F%E4%BA%95%E7%AE%97%E6%95%B0%E5%A1%BE%0Ahttps%3A%2F%2Fnatsui-sansu-juku.com%2Fcolumn%2Fhub-qa-jiki%2F" target="_blank" &gt;&lt;span class="vk_icon_w_r_sns_bluesky icon_sns"&gt;&lt;/span&gt;&lt;span class="sns_txt"&gt;Bluesky&lt;/span&gt;&lt;/a&gt;&lt;/li&gt;&lt;li class="sb_hatena sb_icon"&gt;&lt;a class="sb_icon_inner" href="//b.hatena.ne.jp/add?mode=confirm&amp;url=https%3A%2F%2Fnatsui-sansu-juku.com%2Fcolumn%2Fhub-qa-jiki%2F&amp;amp;title=%E4%B8%AD%E5%AD%A6%E5%8F%97%E9%A8%93%E3%81%AE%E6%99%82%E6%9C%9F%E5%88%A5Q%26%23038%3BA%E9%9B%86%EF%BD%9C%E5%BF%97%E6%9C%9B%E6%A0%A1%E3%83%BB%E6%A8%A1%E8%A9%A6%E3%83%BB%E4%BD%B5%E9%A1%98%E3%81%AE%E5%88%A4%E6%96%AD%E6%95%B4%E7%90%86%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sb_icon_inner"data-clipboard-text="中学受験の時期別Q&amp;#038;A集｜志望校・模試・併願の判断整理 | 中学受験専門　夏井算数塾 https://natsui-sansu-juku.com/column/hub-qa-jiki/"&gt;&lt;span class="vk_icon_w_r_sns_copy icon_sns"&gt;&lt;i class="fas fa-copy"&gt;&lt;/i&gt;&lt;/span&gt;&lt;span class="sns_txt"&gt;Copy&lt;/span&gt;&lt;/button&gt;&lt;/li&gt;&lt;/ul&gt;&lt;/div&gt;&lt;!-- [ /.socialSet ] --&gt;			
------</t>
  </si>
  <si>
    <t>https://rika-quest.com/column/nayami-gas-experiment/</t>
  </si>
  <si>
    <t>以下のページは不自然なワードを使用しています。
これらを適切に自然な言葉に置き換えて下さい。
なお、本文の装飾や構造は絶対に変えないでください。
【対象ページURL】
https://rika-quest.com/column/nayami-gas-experiment/
【検出された不自然ワード】
- 型
- 乱れ
【本文】
------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.rq-toc a{ text-decoration:none; }&lt;br /&gt;  .rq-toc a:hover{ text-decoration:underline; }&lt;br /&gt;  .rq-leftbar{ border-left: .35rem solid rgba(25,135,84,.55); }&lt;br /&gt;  .rq-bullets li{ margin-bottom:.35rem; }&lt;/p&gt;
&lt;p&gt;  .rq-stepno{&lt;br /&gt;    width: 2.2rem; height: 2.2rem;&lt;br /&gt;    display:inline-flex; align-items:center; justify-content:center;&lt;br /&gt;    border-radius: 999px;&lt;br /&gt;    background: rgba(25,135,84,.12);&lt;br /&gt;    color: #146c43;&lt;br /&gt;    font-weight: 800;&lt;br /&gt;    flex: 0 0 auto;&lt;br /&gt;  }&lt;/p&gt;
&lt;p&gt;  .rq-mini{&lt;br /&gt;    border: 1px solid rgba(0,0,0,.10);&lt;br /&gt;    border-radius: 1rem;&lt;br /&gt;    background: #fff;&lt;br /&gt;    box-shadow: 0 .125rem .25rem rgba(0,0,0,.06);&lt;br /&gt;  }&lt;/p&gt;
&lt;p&gt;  .rq-template{&lt;br /&gt;    border: 1px dashed rgba(25,135,84,.45);&lt;br /&gt;    background: rgba(25,135,84,.04);&lt;br /&gt;    border-radius: 1rem;&lt;br /&gt;  }&lt;/p&gt;
&lt;p&gt;  .rq-warn{ border-left: .35rem solid rgba(220,53,69,.6); }&lt;/p&gt;
&lt;p&gt;  /* FAQ（JS不要） */&lt;br /&gt;  .rq-faq details{&lt;br /&gt;    border: 1px solid rgba(0,0,0,.10);&lt;span data-mce-type="bookmark" style="display: inline-block; width: 0px; overflow: hidden; line-height: 0;" class="mce_SELRES_start"&gt;&lt;/span&gt;&lt;br /&gt;    border-radius: 1rem;&lt;br /&gt;    background: #fff;&lt;br /&gt;    overflow: hidden;&lt;br /&gt;    box-shadow: 0 .125rem .25rem rgba(0,0,0,.06);&lt;br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}&lt;br /&gt;&lt;/style&gt;
&lt;div class="container my-4"&gt;
&lt;section class="rq-hero rounded-4 p-4 p-lg-5 shadow-sm mb-4"&gt;
&lt;div class="row g-4 align-items-center"&gt;
&lt;div class="col-lg-8"&gt;
&lt;div class="rq-subline small mb-2"&gt;中学受験理科／化学　テーマ：気体を「暗記」ではなく「実験問題の視点」で整理してミスを防ぐ&lt;/div&gt;
&lt;div class="d-flex flex-wrap gap-2 mb-2"&gt;&lt;span class="badge bg-success"&gt;悩み起点&lt;/span&gt;&lt;br /&gt;
&lt;span class="badge bg-success"&gt;実験問題の視点&lt;/span&gt;&lt;br /&gt;
&lt;span class="badge bg-success"&gt;集め方の判断&lt;/span&gt;&lt;br /&gt;
&lt;span class="badge bg-success"&gt;家庭で回す&lt;/span&gt;&lt;/div&gt;
&lt;p class="mb-2"&gt;気体の名前は覚えたつもりなのに、実験問題になると答えがズレる。&lt;br /&gt;
集め方（水上置換・上方/下方置換）の判断に戸惑ってしまい、根拠が書けない。&lt;br /&gt;
反応後に「何が残るか」「どこにたまるか」で混乱する。&lt;/p&gt;
&lt;p class="mb-0"&gt;多くの場合、つまずきは暗記量ではなく、&lt;br /&gt;
&lt;strong class="rq-marker"&gt;実験問題で必要な情報（発生→集め方→確かめ方）の見方が身についていない&lt;/strong&gt;ことです。&lt;br /&gt;
視点を決めておくと、気体は「当てずっぽう」から外れ、根拠をつけて解けるようになります。&lt;/p&gt;
&lt;/div&gt;
&lt;div class="col-lg-4"&gt;
&lt;div class="card border-0 shadow-sm rounded-4"&gt;
&lt;div class="card-body p-3 p-lg-4"&gt;
&lt;p class="fw-bold text-success mb-2"&gt;この記事で分かること&lt;/p&gt;
&lt;ul class="small mb-0 rq-bullets"&gt;
&lt;li&gt;気体で詰まる場所（発生／集め方／性質）の切り分け&lt;/li&gt;
&lt;li&gt;実験問題の処理順（見る順番）と判断の軸&lt;/li&gt;
&lt;li&gt;典型ミス（置換の選択・水への溶け方・順序）と修正&lt;/li&gt;
&lt;li&gt;家庭で回す復習の組み立て（短時間→週末通し）&lt;/li&gt;
&lt;/ul&gt;
&lt;/div&gt;
&lt;/div&gt;
&lt;/div&gt;
&lt;/div&gt;
&lt;div class="alert alert-success mt-4 mb-0 rounded-4 border border-success-subtle" role="alert"&gt;単元解説ではなく、「実験問題での見方」を整理し、気体のミスを減らすための内容です。&lt;/div&gt;
&lt;/section&gt;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href="#s2"&gt;原因の切り分け（典型パターン3つ）&lt;/a&gt;&lt;br /&gt;
&lt;a class="list-group-item list-group-item-action" href="#s3"&gt;整理し直しの流れ｜発生→集め方→確かめ方&lt;/a&gt;&lt;br /&gt;
&lt;a class="list-group-item list-group-item-action" href="#s4"&gt;よくあるミスと修正（誤答例→直し方）&lt;/a&gt;&lt;br /&gt;
&lt;a class="list-group-item list-group-item-action" href="#s5"&gt;家庭での回し方（週の組み立て／チェック）&lt;/a&gt;&lt;br /&gt;
&lt;a class="list-group-item list-group-item-action" href="#s6"&gt;FAQ（よくある質問）&lt;/a&gt;&lt;br /&gt;
&lt;a class="list-group-item list-group-item-action" href="#s7"&gt;次に読む（関連記事）＋講座・問い合わせ&lt;/a&gt;&lt;/div&gt;
&lt;/div&gt;
&lt;/nav&gt;
&lt;section class="mb-5"&gt;
&lt;h2 id="s1" class="h4 fw-bold border-bottom pb-2 mb-3"&gt;まず状況整理｜どこで詰まっているか&lt;/h2&gt;
&lt;p class="mb-3"&gt;気体の問題は、名称を当てるだけでなく「実験の場面」がセットです。&lt;br /&gt;
まずは、止まっている地点を3つに分けます。原因が違うのに同じ復習をすると、結果が伴いにくくなります。&lt;/p&gt;
&lt;div class="row g-3"&gt;
&lt;div class="col-lg-6"&gt;
&lt;div class="rq-mini h-100 p-3 p-lg-4 rq-leftbar"&gt;
&lt;p class="fw-bold text-success mb-2"&gt;詰まりポイント（自己チェック）&lt;/p&gt;
&lt;ul class="mb-0 rq-bullets"&gt;
&lt;li&gt;&lt;strong&gt;発生&lt;/strong&gt;：何を混ぜたら何が出るかが曖昧&lt;/li&gt;
&lt;li&gt;&lt;strong&gt;集め方&lt;/strong&gt;：水上置換／上方・下方置換の判断がブレる&lt;/li&gt;
&lt;li&gt;&lt;strong&gt;性質&lt;/strong&gt;：確かめ方（火・石灰水等）と結論がつながらない&lt;/li&gt;
&lt;li&gt;&lt;strong&gt;読み取り&lt;/strong&gt;：装置図の意味（導管・集気びんの向き）に戸惑う&lt;/li&gt;
&lt;/ul&gt;
&lt;/div&gt;
&lt;/div&gt;
&lt;div class="col-lg-6"&gt;
&lt;div class="alert alert-success rounded-4 border border-success-subtle h-100 mb-0" role="alert"&gt;
&lt;p class="fw-bold mb-2"&gt;気体が安定しない「よくある誤解」&lt;/p&gt;
&lt;p class="mb-2"&gt;「気体＝暗記科目」と捉えると、実験問題の判断が増えた瞬間に手が止まりやすくなります。&lt;br /&gt;
重要なのは暗記量より、&lt;strong&gt;問題文のどこを見て判断するか&lt;/strong&gt;です。&lt;/p&gt;
&lt;p class="mb-0"&gt;発生→集め方→確かめ方の順で解き方を決めておくと、根拠が書ける形にまとまります。&lt;/p&gt;
&lt;/div&gt;
&lt;/div&gt;
&lt;/div&gt;
&lt;/section&gt;
&lt;section class="mb-5"&gt;
&lt;h2 id="s2" class="h4 fw-bold border-bottom pb-2 mb-3"&gt;原因の切り分け（典型パターン3つ）&lt;/h2&gt;
&lt;div class="row g-3"&gt;
&lt;div class="col-lg-4"&gt;
&lt;div class="card rounded-4 shadow-sm h-100"&gt;
&lt;div class="card-body p-3 p-lg-4"&gt;
&lt;p&gt;&lt;span class="badge bg-success mb-2"&gt;原因①&lt;/span&gt;&lt;/p&gt;
&lt;h3 class="h6 fw-bold mb-2"&gt;「発生」は覚えたが、条件が増えると混乱する&lt;/h3&gt;
&lt;p class="mb-0"&gt;反応の組み合わせは覚えていても、「反応後に残るもの」「別の液体に通す」など条件が追加されると、&lt;br /&gt;
どこまでが発生でどこからが確認なのかが曖昧になります。&lt;/p&gt;
&lt;/div&gt;
&lt;/div&gt;
&lt;/div&gt;
&lt;div class="col-lg-4"&gt;
&lt;div class="card rounded-4 shadow-sm h-100"&gt;
&lt;div class="card-body p-3 p-lg-4"&gt;
&lt;p&gt;&lt;span class="badge bg-success mb-2"&gt;原因②&lt;/span&gt;&lt;/p&gt;
&lt;h3 class="h6 fw-bold mb-2"&gt;集め方の判断軸が「軽い/重い」だけになっている&lt;/h3&gt;
&lt;p class="mb-0"&gt;置換の選び方は「空気より軽い/重い」だけでなく、&lt;br /&gt;
&lt;strong&gt;水に溶けやすいか&lt;/strong&gt;・&lt;strong&gt;反応しやすいか&lt;/strong&gt;も絡みます。&lt;br /&gt;
軸が1本だと判断が鈍ってしまいます。&lt;/p&gt;
&lt;/div&gt;
&lt;/div&gt;
&lt;/div&gt;
&lt;div class="col-lg-4"&gt;
&lt;div class="card rounded-4 shadow-sm h-100"&gt;
&lt;div class="card-body p-3 p-lg-4"&gt;
&lt;p&gt;&lt;span class="badge bg-success mb-2"&gt;原因③&lt;/span&gt;&lt;/p&gt;
&lt;h3 class="h6 fw-bold mb-2"&gt;確かめ方（性質）が「結論」になっている&lt;/h3&gt;
&lt;p class="mb-0"&gt;「石灰水が白くなるから二酸化炭素」だけに頼ると、混合気体や途中生成物で判断がブレます。&lt;br /&gt;
性質は“確認”に回し、先に実験の流れで候補を絞る方が安定します。&lt;/p&gt;
&lt;/div&gt;
&lt;/div&gt;
&lt;/div&gt;
&lt;/div&gt;
&lt;div class="alert alert-success rounded-4 border border-success-subtle mt-3 mb-0" role="alert"&gt;実験問題そのもの（進め方・器具・条件の読み取り）で止まる場合は、&lt;br /&gt;
&lt;a class="link-success fw-bold" href="https://rika-quest.com/column/nayami-experiment-reading/"&gt;実験問題が読めないときの整理（条件→操作→結果）&lt;/a&gt;&lt;br /&gt;
を先にまとめると、気体の判断もつながりやすくなります。&lt;/div&gt;
&lt;/section&gt;
&lt;section class="mb-5"&gt;
&lt;h2 id="s3" class="h4 fw-bold border-bottom pb-2 mb-3"&gt;整理し直しの流れ｜発生→集め方→確かめ方&lt;/h2&gt;
&lt;p class="mb-3"&gt;気体の実験問題は、知識を増やすよりも&lt;strong&gt;思考の順序&lt;/strong&gt;を決めておくと得点が安定します。&lt;br /&gt;
ここでは「発生→集め方→確かめ方」の順で、判断を迷わずに進めるやり方を作ります。&lt;/p&gt;
&lt;div class="row g-3"&gt;
&lt;div class="col-lg-6"&gt;
&lt;div class="card rounded-4 shadow-sm h-100 rq-leftbar"&gt;
&lt;div class="card-body p-3 p-lg-4"&gt;
&lt;div class="d-flex align-items-start gap-3 mb-2"&gt;
&lt;div class="rq-stepno"&gt;1&lt;/div&gt;
&lt;div&gt;
&lt;h3 class="h6 fw-bold mb-1"&gt;まず「発生」の場面を切り出す（何を混ぜたか）&lt;/h3&gt;
&lt;p class="mb-0"&gt;反応前の物質・操作（加熱する／混ぜる／水に入れる）だけを抜き出し、&lt;br /&gt;
ここで発生する気体の候補を先に絞ります。&lt;/p&gt;
&lt;/div&gt;
&lt;/div&gt;
&lt;div class="rq-template p-3"&gt;
&lt;p class="small fw-bold text-success mb-2"&gt;書くメモ（短く）&lt;/p&gt;
&lt;ul class="small mb-0 rq-bullets"&gt;
&lt;li&gt;混ぜた（　）＋（　）／加熱した（　）&lt;/li&gt;
&lt;li&gt;ここで出る気体候補：（　）（　）&lt;/li&gt;
&lt;/ul&gt;
&lt;/div&gt;
&lt;/div&gt;
&lt;/div&gt;
&lt;/div&gt;
&lt;div class="col-lg-6"&gt;
&lt;div class="card rounded-4 shadow-sm h-100 rq-leftbar"&gt;
&lt;div class="card-body p-3 p-lg-4"&gt;
&lt;div class="d-flex align-items-start gap-3 mb-2"&gt;
&lt;div class="rq-stepno"&gt;2&lt;/div&gt;
&lt;div&gt;
&lt;h3 class="h6 fw-bold mb-1"&gt;次に「集め方」を決める（判断軸は2本にする）&lt;/h3&gt;
&lt;p class="mb-0"&gt;集め方は、&lt;strong&gt;（1）水に溶けやすいか&lt;/strong&gt;と&lt;strong&gt;（2）空気との重さの関係&lt;/strong&gt;の2本で決めます。&lt;br /&gt;
片方だけだと不安が残ります。&lt;/p&gt;
&lt;/div&gt;
&lt;/div&gt;
&lt;div class="row g-2"&gt;
&lt;div class="col-12"&gt;
&lt;div class="alert alert-success rounded-4 border border-success-subtle mb-0" role="alert"&gt;&lt;span class="badge bg-success me-2"&gt;決めておくルール&lt;/span&gt;&lt;br /&gt;
まず「水に溶けやすいか」を確認し、次に「軽い/重い」で上方・下方を決める。&lt;/div&gt;
&lt;/div&gt;
&lt;/div&gt;
&lt;/div&gt;
&lt;/div&gt;
&lt;/div&gt;
&lt;div class="col-lg-12"&gt;
&lt;div class="card rounded-4 shadow-sm rq-leftbar"&gt;
&lt;div class="card-body p-3 p-lg-4"&gt;
&lt;div class="d-flex align-items-start gap-3 mb-2"&gt;
&lt;div class="rq-stepno"&gt;3&lt;/div&gt;
&lt;div&gt;
&lt;h3 class="h6 fw-bold mb-1"&gt;最後に「確かめ方」で1つに絞る（性質は“確認”）&lt;/h3&gt;
&lt;p class="mb-0"&gt;先に候補が絞れていれば、確かめ方は短く使えます。&lt;br /&gt;
逆に、確かめ方だけで決めようとすると、混ざった条件に弱くなります。&lt;/p&gt;
&lt;/div&gt;
&lt;/div&gt;
&lt;div class="table-responsive"&gt;
&lt;table class="table table-bordered align-middle bg-white rounded-4 overflow-hidden mb-0"&gt;
&lt;thead class="table-success"&gt;
&lt;tr&gt;
&lt;th style="width: 24%;"&gt;見る情報&lt;/th&gt;
&lt;th&gt;やること&lt;/th&gt;
&lt;th style="width: 28%;"&gt;結論の出し方&lt;/th&gt;
&lt;/tr&gt;
&lt;/thead&gt;
&lt;tbody&gt;
&lt;tr&gt;
&lt;th class="text-success"&gt;実験操作&lt;/th&gt;
&lt;td&gt;何を混ぜた/加熱したか（発生の候補を絞る）&lt;/td&gt;
&lt;td&gt;候補を2つまでにする&lt;/td&gt;
&lt;/tr&gt;
&lt;tr&gt;
&lt;th class="text-success"&gt;集め方&lt;/th&gt;
&lt;td&gt;水に溶けやすいか→軽い/重いの順で判断&lt;/td&gt;
&lt;td&gt;置換の根拠を1行で書く&lt;/td&gt;
&lt;/tr&gt;
&lt;tr&gt;
&lt;th class="text-success"&gt;性質&lt;/th&gt;
&lt;td&gt;確かめ方（火・石灰水など）で最終確認&lt;/td&gt;
&lt;td&gt;候補を1つに特定する&lt;/td&gt;
&lt;/tr&gt;
&lt;/tbody&gt;
&lt;/table&gt;
&lt;/div&gt;
&lt;div class="alert alert-success rounded-4 border border-success-subtle mt-3 mb-0" role="alert"&gt;&lt;span class="badge bg-success me-2"&gt;ポイント&lt;/span&gt;&lt;br /&gt;
「性質から始めない」。まず発生で候補を絞り、集め方で根拠を作ってから確認に回す。&lt;/div&gt;
&lt;/div&gt;
&lt;/div&gt;
&lt;/div&gt;
&lt;div class="col-lg-6"&gt;
&lt;div class="card rounded-4 shadow-sm h-100 rq-leftbar"&gt;
&lt;div class="card-body p-3 p-lg-4"&gt;
&lt;div class="d-flex align-items-start gap-3 mb-2"&gt;
&lt;div class="rq-stepno"&gt;4&lt;/div&gt;
&lt;div&gt;
&lt;h3 class="h6 fw-bold mb-1"&gt;根拠は「条件→判断」で1行に決めておく&lt;/h3&gt;
&lt;p class="mb-0"&gt;実験問題は説明（理由）が問われやすい分野です。&lt;br /&gt;
根拠は長く書かず、「条件→判断」の順で1行にまとめます。&lt;/p&gt;
&lt;/div&gt;
&lt;/div&gt;
&lt;div class="rq-template p-3 mb-0"&gt;
&lt;p class="small fw-bold text-success mb-2"&gt;根拠テンプレ&lt;/p&gt;
&lt;ul class="small mb-0 rq-bullets"&gt;
&lt;li&gt;（水に溶けにくい／溶けやすい）ので（　）置換を用いる。&lt;/li&gt;
&lt;li&gt;空気より（軽い／重い）ので（上方／下方）置換で集める。&lt;/li&gt;
&lt;/ul&gt;
&lt;/div&gt;
&lt;/div&gt;
&lt;/div&gt;
&lt;/div&gt;
&lt;div class="col-lg-6"&gt;
&lt;div class="card rounded-4 shadow-sm h-100 rq-leftbar"&gt;
&lt;div class="card-body p-3 p-lg-4"&gt;
&lt;div class="d-flex align-items-start gap-3 mb-2"&gt;
&lt;div class="rq-stepno"&gt;5&lt;/div&gt;
&lt;div&gt;
&lt;h3 class="h6 fw-bold mb-1"&gt;最後に「よくある条件の落とし穴」を確認する&lt;/h3&gt;
&lt;p class="mb-0"&gt;気体実験は、途中の操作（別の液体に通す／加熱を止める等）で条件が変わります。&lt;br /&gt;
ここを見落とすと、正しい知識でも誤答になります。&lt;/p&gt;
&lt;/div&gt;
&lt;/div&gt;
&lt;ul class="mb-0 rq-bullets"&gt;
&lt;li&gt;発生した気体を「別の液体に通す」操作があるか&lt;/li&gt;
&lt;li&gt;最初に出た気体を捨てる（空気を追い出す）場面がないか&lt;/li&gt;
&lt;li&gt;集気びんの向き（口が上/下）と置換の種類が一致しているか&lt;/li&gt;
&lt;/ul&gt;
&lt;/div&gt;
&lt;/div&gt;
&lt;/div&gt;
&lt;/div&gt;
&lt;div class="alert alert-success rounded-4 border border-success-subtle mt-3 mb-0" role="alert"&gt;基本事項（気体と水溶液の関係）の確認が必要な場合だけ、単元ページで補助します（リンクは関連記事1本に絞ります）：&lt;br /&gt;
&lt;a class="link-success fw-bold" href="https://rika-quest.com/column/gas_and_aqueous_liquid/"&gt;気体と水溶液（基本の確認）&lt;/a&gt;&lt;/div&gt;
&lt;/section&gt;
&lt;section class="mb-5"&gt;
&lt;h2 id="s4" class="h4 fw-bold border-bottom pb-2 mb-3"&gt;よくあるミスと修正（誤答例→直し方）&lt;/h2&gt;
&lt;div class="row g-3"&gt;
&lt;div class="col-lg-6"&gt;
&lt;div class="card rounded-4 shadow-sm h-100 rq-warn"&gt;
&lt;div class="card-body p-3 p-lg-4"&gt;
&lt;div class="d-flex flex-wrap gap-2 align-items-center mb-2"&gt;
&lt;p&gt;&lt;span class="badge bg-danger"&gt;典型ミス&lt;/span&gt;&lt;/p&gt;
&lt;h3 class="h6 fw-bold mb-0"&gt;集め方を「軽い/重い」だけで決めてズレる&lt;/h3&gt;
&lt;/div&gt;
&lt;p class="mb-3"&gt;空気との重さだけで上方・下方を決めると、水に溶けやすさの条件でズレます。&lt;br /&gt;
実験問題では「水に溶けやすい気体は水上置換が不適」など、判断が追加されやすいです。&lt;/p&gt;
&lt;div class="alert alert-success rounded-4 border border-success-subtle mb-0" role="alert"&gt;&lt;span class="badge bg-success me-2"&gt;直し方&lt;/span&gt;&lt;br /&gt;
置換は「水に溶けやすいか」→「軽い/重い」の順で決める（順番を決めておく）。&lt;/div&gt;
&lt;/div&gt;
&lt;/div&gt;
&lt;/div&gt;
&lt;div class="col-lg-6"&gt;
&lt;div class="card rounded-4 shadow-sm h-100 rq-warn"&gt;
&lt;div class="card-body p-3 p-lg-4"&gt;
&lt;div class="d-flex flex-wrap gap-2 align-items-center mb-2"&gt;
&lt;p&gt;&lt;span class="badge bg-danger"&gt;典型ミス&lt;/span&gt;&lt;/p&gt;
&lt;h3 class="h6 fw-bold mb-0"&gt;確かめ方（性質）だけで気体名を決めて間違える&lt;/h3&gt;
&lt;/div&gt;
&lt;p class="mb-3"&gt;石灰水や火の反応だけで決めようとすると、条件が増えたときに混乱します。&lt;br /&gt;
まず発生で候補を絞り、集め方で根拠を作ってから確認に回すと安定します。&lt;/p&gt;
&lt;div class="alert alert-success rounded-4 border border-success-subtle mb-0" role="alert"&gt;&lt;span class="badge bg-success me-2"&gt;直し方&lt;/span&gt;&lt;br /&gt;
「発生→集め方→性質」の順に決めておき、性質は“最後の確認”として使う。&lt;/div&gt;
&lt;/div&gt;
&lt;/div&gt;
&lt;/div&gt;
&lt;div class="col-lg-12"&gt;
&lt;div class="card rounded-4 shadow-sm rq-warn"&gt;
&lt;div class="card-body p-3 p-lg-4"&gt;
&lt;div class="d-flex flex-wrap gap-2 align-items-center mb-2"&gt;
&lt;p&gt;&lt;span class="badge bg-danger"&gt;典型ミス&lt;/span&gt;&lt;/p&gt;
&lt;h3 class="h6 fw-bold mb-0"&gt;装置図の向き（集気びん・導管）を読み落とす&lt;/h3&gt;
&lt;/div&gt;
&lt;p class="mb-3"&gt;置換の種類を知っていても、図の向きが読み取れないと誤答になります。&lt;br /&gt;
図は細部より、口の向き・導管の位置・水の有無だけを先に確認します。&lt;/p&gt;
&lt;div class="alert alert-success rounded-4 border border-success-subtle mb-0" role="alert"&gt;&lt;span class="badge bg-success me-2"&gt;直し方&lt;/span&gt;&lt;br /&gt;
図を見る順番を決めておき（集気びんの口→導管の先→水の有無）、置換の種類と一致するかを確認する。&lt;/div&gt;
&lt;/div&gt;
&lt;/div&gt;
&lt;/div&gt;
&lt;/div&gt;
&lt;div class="alert alert-success rounded-4 border border-success-subtle mt-3 mb-0" role="alert"&gt;「燃える/燃えない」「火が消える」など燃焼とセットの問題でミスが出る場合は、&lt;br /&gt;
&lt;a class="link-success fw-bold" href="https://rika-quest.com/column/nayami-combustion/"&gt;燃焼が苦手（条件→結果→理由のやり方）&lt;/a&gt;&lt;br /&gt;
も合わせて確認すると、気体の性質がつながりやすくなります。&lt;/div&gt;
&lt;/section&gt;
&lt;section class="mb-5"&gt;
&lt;h2 id="s5" class="h4 fw-bold border-bottom pb-2 mb-3"&gt;家庭での回し方（週の組み立て／チェック）&lt;/h2&gt;
&lt;p class="mb-3"&gt;気体は「全部を覚える」より、実験問題の処理順を決めて反復する方が得点に直結します。&lt;br /&gt;
平日は短く、週末に通しで確認し、間違えた箇所を分類して再挑戦します。&lt;/p&gt;
&lt;div class="table-responsive"&gt;
&lt;table class="table table-bordered align-middle bg-white rounded-4 overflow-hidden"&gt;
&lt;thead class="table-success"&gt;
&lt;tr&gt;
&lt;th style="width: 26%;"&gt;区分&lt;/th&gt;
&lt;th&gt;やること&lt;/th&gt;
&lt;th style="width: 32%;"&gt;チェック（合格基準）&lt;/th&gt;
&lt;/tr&gt;
&lt;/thead&gt;
&lt;tbody&gt;
&lt;tr&gt;
&lt;th class="text-success"&gt;平日（短時間）&lt;/th&gt;
&lt;td&gt;1問：発生で候補を2つまで→集め方を2軸で決定→性質で確認&lt;/td&gt;
&lt;td&gt;置換の根拠を1行で書ける&lt;/td&gt;
&lt;/tr&gt;
&lt;tr&gt;
&lt;th class="text-success"&gt;週末（通し）&lt;/th&gt;
&lt;td&gt;3〜5問：装置図つき・条件変化つきの実験問題を一気に処理&lt;/td&gt;
&lt;td&gt;図の確認順（口→導管→水）を崩さない&lt;/td&gt;
&lt;/tr&gt;
&lt;tr&gt;
&lt;th class="text-success"&gt;解き直し&lt;/th&gt;
&lt;td&gt;間違えた問題を「発生」「集め方」「性質」「図の読み取り」に分類して再挑戦&lt;/td&gt;
&lt;td&gt;同じ分類のミスが続かない&lt;/td&gt;
&lt;/tr&gt;
&lt;/tbody&gt;
&lt;/table&gt;
&lt;/div&gt;
&lt;p class="mb-0"&gt;気体実験は化学分野で頻出です。全体の地図は&lt;br /&gt;
&lt;a class="link-success fw-bold" href="https://rika-quest.com/column/chemistry/"&gt;化学分野ページ&lt;/a&gt;&lt;br /&gt;
から整理できます。悩み記事→分野ページを往復し、必要な補強だけ追加すると復習が回りやすくなります。&lt;/p&gt;
&lt;/section&gt;
&lt;section class="mb-5"&gt;
&lt;h2 id="s6" class="h4 fw-bold border-bottom pb-2 mb-3"&gt;FAQ（よくある質問）&lt;/h2&gt;
&lt;div class="rq-faq d-grid gap-3"&gt;
&lt;details&gt;
&lt;summary&gt;&lt;span class="badge bg-success rounded-pill flex-shrink-0"&gt;Q&lt;/span&gt;気体はどこから覚え直せばよいですか？&lt;/summary&gt;
&lt;div class="p-3"&gt;まず「実験問題の処理順」を決めておいてください。発生→集め方→確かめ方の順がまとまると、&lt;br /&gt;
暗記が不十分でも根拠をつけて候補を絞れるようになります。知識の追加は、その後に必要分だけ行う方が効率的です。&lt;/div&gt;
&lt;/details&gt;
&lt;details&gt;
&lt;summary&gt;&lt;span class="badge bg-success rounded-pill flex-shrink-0"&gt;Q&lt;/span&gt;水上置換と上方・下方置換の判断が曖昧です&lt;/summary&gt;
&lt;div class="p-3"&gt;判断軸を1本にせず、「水に溶けやすいか」→「空気より軽い/重い」の順で決めてください。&lt;br /&gt;
この順序を特定しておくと、判断しやすくなり、根拠も書きやすくなります。&lt;/div&gt;
&lt;/details&gt;
&lt;details&gt;
&lt;summary&gt;&lt;span class="badge bg-success rounded-pill flex-shrink-0"&gt;Q&lt;/span&gt;装置図を見ると混乱します&lt;/summary&gt;
&lt;div class="p-3"&gt;図は細部より、まず「集気びんの口の向き」→「導管の先」→「水の有無」の順で確認します。&lt;br /&gt;
読み取りで戸惑う場合は、&lt;br /&gt;
&lt;a class="link-success fw-bold" href="https://rika-quest.com/column/nayami-experiment-reading/"&gt;実験問題が読めないときの整理&lt;/a&gt;&lt;br /&gt;
を先にまとめると進めやすくなります。&lt;/div&gt;
&lt;/details&gt;
&lt;details&gt;
&lt;summary&gt;&lt;span class="badge bg-success rounded-pill flex-shrink-0"&gt;Q&lt;/span&gt;燃焼と一緒に出る気体で混乱します&lt;/summary&gt;
&lt;div class="p-3"&gt;「燃える/燃えない」「火が消える」などは気体の性質とセットで問われます。&lt;br /&gt;
条件→結果→理由のやり方で整理すると、判断が一本化します。&lt;br /&gt;
&lt;a class="link-success fw-bold" href="https://rika-quest.com/column/nayami-combustion/"&gt;燃焼が苦手（条件→結果→理由のやり方）&lt;/a&gt;&lt;br /&gt;
も合わせて確認してください。&lt;/div&gt;
&lt;/details&gt;
&lt;details&gt;
&lt;summary&gt;&lt;span class="badge bg-success rounded-pill flex-shrink-0"&gt;Q&lt;/span&gt;知識が増えるほど逆に判断が難しくなります&lt;/summary&gt;
&lt;div class="p-3"&gt;気体は知識が増えるほど「判断」が増え、進め方が乱れると間違いが増えます。&lt;br /&gt;
まず処理順（発生→集め方→性質）を決めておき、性質は最後の確認に回すと安定します。&lt;/div&gt;
&lt;/details&gt;
&lt;/div&gt;
&lt;/section&gt;
&lt;section class="mb-4"&gt;
&lt;h2 id="s7" class="h4 fw-bold border-bottom pb-2 mb-3"&gt;次に読む（関連記事）＋講座・問い合わせ&lt;/h2&gt;
&lt;div class="row g-3"&gt;
&lt;div class="col-lg-6"&gt;
&lt;div class="card rounded-4 shadow-sm h-100"&gt;
&lt;div class="card-body p-3 p-lg-4"&gt;
&lt;p class="fw-bold text-success mb-2"&gt;悩みから辿る（Hub / 化学）&lt;/p&gt;
&lt;div class="list-group"&gt;&lt;a class="list-group-item list-group-item-action" href="https://rika-quest.com/column/science-nayami/"&gt;理科の悩み一覧（Hub）&lt;/a&gt;&lt;br /&gt;
&lt;a class="list-group-item list-group-item-action" href="https://rika-quest.com/column/chemistry/"&gt;化学分野ページ（全体の地図）&lt;/a&gt;&lt;br /&gt;
&lt;a class="list-group-item list-group-item-action" href="https://rika-quest.com/ct/理科のコツ/"&gt;理科のコツ（カテゴリ）&lt;/a&gt;&lt;br /&gt;
&lt;a class="list-group-item list-group-item-action" href="https://rika-quest.com/column/"&gt;理科コラム一覧&lt;/a&gt;&lt;/div&gt;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href="https://rika-quest.com/column/nayami-combustion/"&gt;燃焼が苦手（条件→結果→理由のやり方）&lt;/a&gt;&lt;br /&gt;
&lt;a class="list-group-item list-group-item-action" href="https://rika-quest.com/column/nayami-experiment-reading/"&gt;実験問題が読めない（条件→操作→結果）&lt;/a&gt;&lt;/div&gt;
&lt;/div&gt;
&lt;/div&gt;
&lt;/div&gt;
&lt;/div&gt;
&lt;div class="card rounded-4 shadow-sm border-success-subtle mt-3"&gt;
&lt;div class="card-body p-3 p-lg-4"&gt;
&lt;p class="fw-bold text-success mb-2"&gt;実験問題の「見方」からまとめたい方へ（学習サポートのご紹介）&lt;/p&gt;
&lt;p class="mb-3"&gt;気体は、暗記を増やしても実験問題での処理順が乱れていると、得点に結びつきにくい分野です。&lt;br /&gt;
まずは発生→集め方→確かめ方の順で、根拠を付けて解ける形にまとめてください。&lt;br /&gt;
それでも不安定な場合は、問題を見ながら「どこで止まるか（発生/集め方/性質/図の読み取り）」を切り分け、&lt;br /&gt;
得点につながる処理順を定着させる個別指導も選択肢になります。&lt;/p&gt;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</si>
  <si>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https://rika-quest.com/column/nayami-graph-table-reading/</t>
  </si>
  <si>
    <t>以下のページは不自然なワードを使用しています。
これらを適切に自然な言葉に置き換えて下さい。
なお、本文の装飾や構造は絶対に変えないでください。
【対象ページURL】
https://rika-quest.com/column/nayami-graph-table-reading/
【検出された不自然ワード】
- 型
【本文】
------
&lt;style&gt;
  /* ====== しゅん吉クエスト：悩みMC共通（緑） ====== */&lt;br /&gt;  .rq-hero{&lt;br /&gt;    background: linear-gradient(180deg, rgba(25,135,84,.12), #fff);&lt;br /&gt;    border: 1px solid rgba(0,0,0,.08);&lt;br /&gt;  }&lt;br /&gt;  .rq-subline{&lt;br /&gt;    color:#2b2b2b;&lt;br /&gt;    opacity:.9;&lt;br /&gt;  }&lt;br /&gt;  .rq-marker{&lt;br /&gt;    background: linear-gradient(transparent 62%, rgba(25,135,84,.22) 62%);&lt;br /&gt;    font-weight: 800;&lt;br /&gt;    padding: 0 .12em;&lt;br /&gt;  }&lt;br /&gt;  .rq-toc a{ text-decoration:none; }&lt;br /&gt;  .rq-toc a:hover{ text-decoration:underline; }&lt;/p&gt;
&lt;p&gt;  /* セクション左線（earthquakeの“段落が締まる”感じ） */&lt;br /&gt;  .rq-leftbar{&lt;br /&gt;    border-left: .35rem solid rgba(25,135,84,.55);&lt;br /&gt;  }&lt;/p&gt;
&lt;p&gt;  /* まとめカード（箇条書きが読みやすい） */&lt;br /&gt;  .rq-bullets li{ margin-bottom:.35rem; }&lt;/p&gt;
&lt;p&gt;  /* FAQ/クイズ：JS不要で確実に開く */&lt;br /&gt;  .rq-faq details{&lt;br /&gt;    border: 1px solid rgba(0,0,0,.10);&lt;br /&gt;    border-radius: 1rem;&lt;br /&gt;    background: #fff;&lt;br /&gt;    overflow: hidden;&lt;br /&gt;    box-shadow: 0 .125rem .25rem rgba(0,0,0,.075);&lt;br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}&lt;br /&gt;&lt;/style&gt;
&lt;div class="container my-4"&gt;
&lt;section class="rq-hero rounded-4 p-4 p-lg-5 shadow-sm mb-4"&gt;
&lt;div class="row g-4 align-items-center"&gt;
&lt;div class="col-lg-8"&gt;
&lt;div class="rq-subline small mb-2"&gt;中学受験理科／図表の読み取り　テーマ：軸・単位・比較の順番&lt;/div&gt;
&lt;div class="d-flex flex-wrap gap-2 mb-2"&gt;&lt;span class="badge bg-success"&gt;悩み起点&lt;/span&gt;&lt;br /&gt;
&lt;span class="badge bg-success"&gt;読む順番を確立&lt;/span&gt;&lt;br /&gt;
&lt;span class="badge bg-success"&gt;典型的な見落としを修正&lt;/span&gt;&lt;br /&gt;
&lt;span class="badge bg-success"&gt;家庭で取り組む&lt;/span&gt;&lt;/div&gt;
&lt;p class="mb-2"&gt;問題文は読めるのに、図・表・グラフに入った瞬間に手が止まる。&lt;br /&gt;
どこを見ればいいか決まらず、計算や記述に進めない。&lt;br /&gt;
あとから「単位」や「比較条件」の見落としに気づく。&lt;/p&gt;
&lt;p class="mb-0"&gt;この点数の伸び悩みは知識不足よりも、&lt;strong class="rq-marker"&gt;“見る順番（解き方の流れ）が定まっていない”&lt;/strong&gt;&lt;br /&gt;
ことで起きやすい悩みです。図表は先に確認すべきポイント（軸・単位・比較）があり、&lt;br /&gt;
そこを飛ばすと正確な読み取りができません。&lt;/p&gt;
&lt;/div&gt;
&lt;div class="col-lg-4"&gt;
&lt;div class="card border-0 shadow-sm rounded-4"&gt;
&lt;div class="card-body p-3 p-lg-4"&gt;
&lt;p class="fw-bold text-success mb-2"&gt;この記事のゴール&lt;/p&gt;
&lt;ul class="small mb-0 rq-bullets"&gt;
&lt;li&gt;軸・単位・比較の順番で読める&lt;/li&gt;
&lt;li&gt;典型的な見落とし（逆読み/単位落ち/比較のズレ）を回避できる&lt;/li&gt;
&lt;li&gt;読み取った情報を短文にして根拠化できる&lt;/li&gt;
&lt;li&gt;家庭学習で“解き方のいつもの流れ”を定着できる&lt;/li&gt;
&lt;/ul&gt;
&lt;/div&gt;
&lt;/div&gt;
&lt;/div&gt;
&lt;/div&gt;
&lt;div class="alert alert-success mt-4 mb-0 rounded-4 border border-success-subtle" role="alert"&gt;単元の詳しい解説ではなく、「図表を読む解法プロセス」を定着させて、取りこぼしを防ぐための整理です。&lt;/div&gt;
&lt;/section&gt;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href="#s1"&gt;まず状況整理｜どこでつまずいているか&lt;/a&gt;&lt;br /&gt;
&lt;a class="list-group-item list-group-item-action" href="#s2"&gt;原因の切り分け（典型3ケース）&lt;/a&gt;&lt;br /&gt;
&lt;a class="list-group-item list-group-item-action" href="#s3"&gt;改善のステップ｜軸→単位→比較の見る順番&lt;/a&gt;&lt;br /&gt;
&lt;a class="list-group-item list-group-item-action" href="#s4"&gt;よくあるミスと修正（誤答例→直し方）&lt;/a&gt;&lt;br /&gt;
&lt;a class="list-group-item list-group-item-action" href="#s5"&gt;家庭での学習方法｜週の計画とチェック&lt;/a&gt;&lt;br /&gt;
&lt;a class="list-group-item list-group-item-action" href="#s6"&gt;FAQ（よくある質問）&lt;/a&gt;&lt;br /&gt;
&lt;a class="list-group-item list-group-item-action" href="#s7"&gt;理解度チェック（クイズ）&lt;/a&gt;&lt;br /&gt;
&lt;a class="list-group-item list-group-item-action" href="#s8"&gt;関連記事＋講座・問い合わせ&lt;/a&gt;&lt;/div&gt;
&lt;/div&gt;
&lt;/nav&gt;
&lt;section class="mb-5"&gt;
&lt;h2 id="s1" class="h4 fw-bold border-bottom pb-2 mb-3"&gt;まず状況整理｜どこで止まっているか&lt;/h2&gt;
&lt;div class="row g-3"&gt;
&lt;div class="col-lg-6"&gt;
&lt;div class="card rounded-4 shadow-sm h-100 rq-leftbar"&gt;
&lt;div class="card-body p-3 p-lg-4"&gt;
&lt;p class="fw-bold text-success mb-2"&gt;図表で止まりやすい地点&lt;/p&gt;
&lt;ul class="mb-0 rq-bullets"&gt;
&lt;li&gt;軸（何を表しているか）を確認しないまま読んでいる&lt;/li&gt;
&lt;li&gt;単位（g/mL/℃/分など）を見落として比較がズレる&lt;/li&gt;
&lt;li&gt;比較対象（どれとどれ）が定まらず混乱し続ける&lt;/li&gt;
&lt;li&gt;変化（増減）を言葉に直せず、結論が作れない&lt;/li&gt;
&lt;/ul&gt;
&lt;/div&gt;
&lt;/div&gt;
&lt;/div&gt;
&lt;div class="col-lg-6"&gt;
&lt;div class="alert alert-success rounded-4 border border-success-subtle h-100 mb-0" role="alert"&gt;
&lt;p class="fw-bold mb-2"&gt;「読めない」の正体&lt;/p&gt;
&lt;p class="mb-2"&gt;図表は“情報の塊”です。読むべき順番（軸→単位→比較）を飛ばすと、&lt;br /&gt;
必要な情報が拾えず、計算や記述で根拠が作れなくなります。&lt;/p&gt;
&lt;p class="mb-0"&gt;逆に、順番を確立できると、同じ図表でも「どこを見るか」がすぐ決まり、点数の取りこぼしが減ります。&lt;/p&gt;
&lt;/div&gt;
&lt;/div&gt;
&lt;/div&gt;
&lt;/section&gt;
&lt;section class="mb-5"&gt;
&lt;h2 id="s2" class="h4 fw-bold border-bottom pb-2 mb-3"&gt;原因の切り分け（典型3ケース）&lt;/h2&gt;
&lt;div class="row g-3"&gt;
&lt;div class="col-lg-4"&gt;
&lt;div class="card rounded-4 shadow-sm h-100"&gt;
&lt;div class="card-body p-3 p-lg-4"&gt;
&lt;p&gt;&lt;span class="badge bg-success mb-2"&gt;原因①&lt;/span&gt;&lt;/p&gt;
&lt;h3 class="h6 fw-bold mb-2"&gt;軸の確認が後回し&lt;/h3&gt;
&lt;p class="mb-0"&gt;横軸・縦軸の意味を押さえずに、線や棒の形だけで判断する状態です。&lt;br /&gt;
まず「何が変わっているか」を軸から特定しないと、読み取りは安定しません。&lt;/p&gt;
&lt;/div&gt;
&lt;/div&gt;
&lt;/div&gt;
&lt;div class="col-lg-4"&gt;
&lt;div class="card rounded-4 shadow-sm h-100"&gt;
&lt;div class="card-body p-3 p-lg-4"&gt;
&lt;p&gt;&lt;span class="badge bg-success mb-2"&gt;原因②&lt;/span&gt;&lt;/p&gt;
&lt;h3 class="h6 fw-bold mb-2"&gt;単位・目盛りの見落とし&lt;/h3&gt;
&lt;p class="mb-0"&gt;単位が違うのに同じ数値として扱ったり、目盛りの間隔を読み違えたりするパターンです。&lt;br /&gt;
計算以前に、読み取った数値がズレてしまいます。&lt;/p&gt;
&lt;/div&gt;
&lt;/div&gt;
&lt;/div&gt;
&lt;div class="col-lg-4"&gt;
&lt;div class="card rounded-4 shadow-sm h-100"&gt;
&lt;div class="card-body p-3 p-lg-4"&gt;
&lt;p&gt;&lt;span class="badge bg-success mb-2"&gt;原因③&lt;/span&gt;&lt;/p&gt;
&lt;h3 class="h6 fw-bold mb-2"&gt;比較対象が決まっていない&lt;/h3&gt;
&lt;p class="mb-0"&gt;「どれとどれを比べるか」が曖昧なまま読むと、結論がブレます。&lt;br /&gt;
問われ方（最大/最小/増え方/差）に合わせて比較の軸を明確にする必要があります。&lt;/p&gt;
&lt;/div&gt;
&lt;/div&gt;
&lt;/div&gt;
&lt;/div&gt;
&lt;div class="alert alert-success rounded-4 border border-success-subtle mt-3 mb-0" role="alert"&gt;「図表は読めるが、知識を問題に活かせない」段階で詰まっている場合は、&lt;br /&gt;
&lt;a class="link-success fw-bold" href="https://rika-quest.com/column/nayami-cant-apply-knowledge/"&gt;用語は覚えたのに問題で使えない原因と克服法&lt;/a&gt;&lt;br /&gt;
も合わせて整理すると、読み取った情報を答えに結びつけやすくなります。&lt;/div&gt;
&lt;/section&gt;
&lt;section class="mb-5"&gt;
&lt;h2 id="s3" class="h4 fw-bold border-bottom pb-2 mb-3"&gt;改善のステップ｜軸→単位→比較の見る順番&lt;/h2&gt;
&lt;div class="row g-3"&gt;
&lt;div class="col-lg-6"&gt;
&lt;div class="card rounded-4 shadow-sm h-100 rq-leftbar"&gt;
&lt;div class="card-body p-3 p-lg-4"&gt;
&lt;div class="d-flex flex-wrap align-items-center gap-2 mb-2"&gt;
&lt;p&gt;&lt;span class="badge bg-success"&gt;ステップ1&lt;/span&gt;&lt;/p&gt;
&lt;h3 class="h6 fw-bold mb-0"&gt;軸（何を表すか）を声に出して確認&lt;/h3&gt;
&lt;/div&gt;
&lt;p class="mb-2"&gt;最初に次の2つを言葉で明確にします。&lt;/p&gt;
&lt;ul class="mb-0 rq-bullets"&gt;
&lt;li&gt;横軸：何の変化か（時間/温度/量/距離など）&lt;/li&gt;
&lt;li&gt;縦軸：何を測ったか（質量/体積/速さ/濃さなど）&lt;/li&gt;
&lt;/ul&gt;
&lt;/div&gt;
&lt;/div&gt;
&lt;/div&gt;
&lt;div class="col-lg-6"&gt;
&lt;div class="card rounded-4 shadow-sm h-100 rq-leftbar"&gt;
&lt;div class="card-body p-3 p-lg-4"&gt;
&lt;div class="d-flex flex-wrap align-items-center gap-2 mb-2"&gt;
&lt;p&gt;&lt;span class="badge bg-success"&gt;ステップ2&lt;/span&gt;&lt;/p&gt;
&lt;h3 class="h6 fw-bold mb-0"&gt;単位・目盛りを「注意書き」として残す&lt;/h3&gt;
&lt;/div&gt;
&lt;p class="mb-2"&gt;単位（℃/g/mL/min など）と目盛りの間隔を、図表の横に短く書きます。&lt;br /&gt;
これだけで、読み間違いと計算ミスが減ります。&lt;/p&gt;
&lt;div class="alert alert-success rounded-4 border border-success-subtle mb-0" role="alert"&gt;&lt;span class="badge bg-success me-2"&gt;チェック&lt;/span&gt;&lt;br /&gt;
0.5刻み／10刻み／対数目盛りなど、目盛りの癖を先に把握します。&lt;/div&gt;
&lt;/div&gt;
&lt;/div&gt;
&lt;/div&gt;
&lt;div class="col-lg-12"&gt;
&lt;div class="card rounded-4 shadow-sm rq-leftbar"&gt;
&lt;div class="card-body p-3 p-lg-4"&gt;
&lt;div class="d-flex flex-wrap align-items-center gap-2 mb-2"&gt;
&lt;p&gt;&lt;span class="badge bg-success"&gt;ステップ3&lt;/span&gt;&lt;/p&gt;
&lt;h3 class="h6 fw-bold mb-0"&gt;比較のポイントを決めて読む（最大/最小/差/増え方）&lt;/h3&gt;
&lt;/div&gt;
&lt;p class="mb-2"&gt;問いの種類ごとに「見るポイント」を定めます。戸惑いが減り、結論が作りやすくなります。&lt;/p&gt;
&lt;div class="table-responsive"&gt;
&lt;table class="table table-bordered align-middle bg-white rounded-4 overflow-hidden mb-0"&gt;
&lt;thead class="table-success"&gt;
&lt;tr&gt;
&lt;th style="width: 22%;"&gt;問われ方&lt;/th&gt;
&lt;th&gt;まず見る場所&lt;/th&gt;
&lt;th&gt;結論の作り方&lt;/th&gt;
&lt;/tr&gt;
&lt;/thead&gt;
&lt;tbody&gt;
&lt;tr&gt;
&lt;th class="text-success"&gt;最大・最小&lt;/th&gt;
&lt;td&gt;ピーク／底（端・山・谷）&lt;/td&gt;
&lt;td&gt;その点の軸の値を読む&lt;/td&gt;
&lt;/tr&gt;
&lt;tr&gt;
&lt;th class="text-success"&gt;差&lt;/th&gt;
&lt;td&gt;同じ横軸で縦の差&lt;/td&gt;
&lt;td&gt;差＝比較対象を先に決めることが重要&lt;/td&gt;
&lt;/tr&gt;
&lt;tr&gt;
&lt;th class="text-success"&gt;増え方&lt;/th&gt;
&lt;td&gt;傾き（変化量/時間）&lt;/td&gt;
&lt;td&gt;区間を決めて比較する&lt;/td&gt;
&lt;/tr&gt;
&lt;tr&gt;
&lt;th class="text-success"&gt;比例・反比例&lt;/th&gt;
&lt;td&gt;原点付近・形&lt;/td&gt;
&lt;td&gt;関係を言葉に直す&lt;/td&gt;
&lt;/tr&gt;
&lt;/tbody&gt;
&lt;/table&gt;
&lt;/div&gt;
&lt;div class="alert alert-success rounded-4 border border-success-subtle mt-3 mb-0" role="alert"&gt;&lt;span class="badge bg-success me-2"&gt;仕上げ&lt;/span&gt;&lt;br /&gt;
読み取ったことを「短文」に直します（例：温度が上がるほど溶ける量が増える／一定になる など）。&lt;br /&gt;
その短文が、計算や記述の根拠になります。&lt;/div&gt;
&lt;/div&gt;
&lt;/div&gt;
&lt;/div&gt;
&lt;/div&gt;
&lt;/section&gt;
&lt;section class="mb-5"&gt;
&lt;h2 id="s4" class="h4 fw-bold border-bottom pb-2 mb-3"&gt;よくあるミスと修正（誤答例→直し方）&lt;/h2&gt;
&lt;div class="row g-3"&gt;
&lt;div class="col-lg-6"&gt;
&lt;div class="card rounded-4 shadow-sm h-100"&gt;
&lt;div class="card-body p-3 p-lg-4"&gt;
&lt;div class="d-flex flex-wrap gap-2 align-items-center mb-2"&gt;
&lt;p&gt;&lt;span class="badge bg-danger"&gt;典型的なミス&lt;/span&gt;&lt;/p&gt;
&lt;h3 class="h6 fw-bold mb-0"&gt;軸を逆に読んで結論が反転する&lt;/h3&gt;
&lt;/div&gt;
&lt;p class="mb-3"&gt;横軸と縦軸の意味を取り違えたり、条件（A→B）を逆に捉えたりして、&lt;br /&gt;
「増える／減る」の方向が反転するパターンです。&lt;/p&gt;
&lt;div class="alert alert-success rounded-4 border border-success-subtle mb-0" role="alert"&gt;&lt;span class="badge bg-success me-2"&gt;直し方&lt;/span&gt;&lt;br /&gt;
図表の上に「横軸＝◯◯、縦軸＝◯◯」を必ず1行で書いてから読む習慣をつけます。&lt;/div&gt;
&lt;/div&gt;
&lt;/div&gt;
&lt;/div&gt;
&lt;div class="col-lg-6"&gt;
&lt;div class="card rounded-4 shadow-sm h-100"&gt;
&lt;div class="card-body p-3 p-lg-4"&gt;
&lt;div class="d-flex flex-wrap gap-2 align-items-center mb-2"&gt;
&lt;p&gt;&lt;span class="badge bg-danger"&gt;典型的なミス&lt;/span&gt;&lt;/p&gt;
&lt;h3 class="h6 fw-bold mb-0"&gt;単位を落として数値だけを比べる&lt;/h3&gt;
&lt;/div&gt;
&lt;p class="mb-3"&gt;gとkg、mLとL、℃とKなど、単位を見落とすと比較がズレます。&lt;br /&gt;
目盛りの間隔（1目盛り＝5など）を読み違えるのも同系統のミスです。&lt;/p&gt;
&lt;div class="alert alert-success rounded-4 border border-success-subtle mb-0" role="alert"&gt;&lt;span class="badge bg-success me-2"&gt;直し方&lt;/span&gt;&lt;br /&gt;
読み取る数値の横に、必ず単位を添えてメモする（数値だけを書かない）。&lt;/div&gt;
&lt;/div&gt;
&lt;/div&gt;
&lt;/div&gt;
&lt;div class="col-lg-12"&gt;
&lt;div class="card rounded-4 shadow-sm"&gt;
&lt;div class="card-body p-3 p-lg-4"&gt;
&lt;div class="d-flex flex-wrap gap-2 align-items-center mb-2"&gt;
&lt;p&gt;&lt;span class="badge bg-danger"&gt;典型的なミス&lt;/span&gt;&lt;/p&gt;
&lt;h3 class="h6 fw-bold mb-0"&gt;比較対象が定まらず手が止まり続ける&lt;/h3&gt;
&lt;/div&gt;
&lt;p class="mb-3"&gt;「最大」「差」「増え方」など、問われ方に応じて比較の軸を決めないと、&lt;br /&gt;
図表を何度見ても結論が定まりません。&lt;/p&gt;
&lt;div class="alert alert-success rounded-4 border border-success-subtle mb-0" role="alert"&gt;&lt;span class="badge bg-success me-2"&gt;直し方&lt;/span&gt;&lt;br /&gt;
先に「何を比べる問題か（最大/最小/差/増え方）」を丸で囲み、&lt;br /&gt;
見る場所（ピーク・同じ横軸・傾き）を特定してから読む。&lt;/div&gt;
&lt;/div&gt;
&lt;/div&gt;
&lt;/div&gt;
&lt;/div&gt;
&lt;/section&gt;
&lt;section class="mb-5"&gt;
&lt;h2 id="s5" class="h4 fw-bold border-bottom pb-2 mb-3"&gt;家庭での学習方法｜週の計画とチェック&lt;/h2&gt;
&lt;p&gt;図表の読み取りは、難問に挑むよりも&lt;strong&gt;“見る順番”の反復&lt;/strong&gt;で伸びやすい分野です。&lt;br /&gt;
家庭では「毎回同じ確認」を短時間で回し、週末に通しで仕上げます。&lt;/p&gt;
&lt;div class="table-responsive"&gt;
&lt;table class="table table-bordered align-middle bg-white rounded-4 overflow-hidden"&gt;
&lt;thead class="table-success"&gt;
&lt;tr&gt;
&lt;th style="width: 26%;"&gt;区分&lt;/th&gt;
&lt;th&gt;やること&lt;/th&gt;
&lt;th&gt;チェック&lt;/th&gt;
&lt;/tr&gt;
&lt;/thead&gt;
&lt;tbody&gt;
&lt;tr&gt;
&lt;th class="text-success"&gt;平日（短時間）&lt;/th&gt;
&lt;td&gt;軸・単位・比較の3点チェック→短文化（1～2文）&lt;/td&gt;
&lt;td&gt;短文が「横軸→縦軸」の順で言えているか&lt;/td&gt;
&lt;/tr&gt;
&lt;tr&gt;
&lt;th class="text-success"&gt;週末（通し）&lt;/th&gt;
&lt;td&gt;短文→計算/記述へ（根拠として使う練習）&lt;/td&gt;
&lt;td&gt;結論の根拠に、図表のどの差を使ったか言えるか&lt;/td&gt;
&lt;/tr&gt;
&lt;/tbody&gt;
&lt;/table&gt;
&lt;/div&gt;
&lt;p class="mb-0"&gt;図表が多い分野の整理は、&lt;br /&gt;
&lt;a class="link-success fw-bold" href="https://rika-quest.com/column/chemistry/"&gt;化学分野&lt;/a&gt;や&lt;br /&gt;
&lt;a class="link-success fw-bold" href="https://rika-quest.com/column/geoscience/"&gt;地学分野&lt;/a&gt;&lt;br /&gt;
でも役立ちます（出題形式の違いを把握すると混乱が減ります）。&lt;/p&gt;
&lt;div class="alert alert-success rounded-4 border border-success-subtle mt-3 mb-0" role="alert"&gt;計算そのものに時間がかかって図表処理が滞る場合は、&lt;br /&gt;
&lt;a class="link-success fw-bold" href="https://rika-quest.com/column/nayami-calculation-slow/"&gt;計算が遅い・間に合わないときの克服法&lt;/a&gt;&lt;br /&gt;
も合わせて確認すると、処理が最後までつながりやすくなります。&lt;/div&gt;
&lt;/section&gt;
&lt;section class="mb-5"&gt;
&lt;h2 id="s6" class="h4 fw-bold border-bottom pb-2 mb-3"&gt;FAQ（よくある質問）&lt;/h2&gt;
&lt;div class="rq-faq d-grid gap-3"&gt;
&lt;details&gt;
&lt;summary&gt;&lt;span class="badge bg-success rounded-pill flex-shrink-0"&gt;Q&lt;/span&gt;図表はどこから見ればいいですか？&lt;/summary&gt;
&lt;div class="p-3"&gt;まず軸（横軸・縦軸）で「何の変化か」を特定し、次に単位と目盛りを確認します。&lt;br /&gt;
最後に、問われ方に合わせて比較（最大/最小/差/増え方）を明確にすると判断のブレが減ります。&lt;/div&gt;
&lt;/details&gt;
&lt;details&gt;
&lt;summary&gt;&lt;span class="badge bg-success rounded-pill flex-shrink-0"&gt;Q&lt;/span&gt;増え方（傾き）の問題が特に苦手です&lt;/summary&gt;
&lt;div class="p-3"&gt;傾きは「変化量/横軸の変化（時間など）」です。区間を決めずに見比べるとブレます。&lt;br /&gt;
同じ区間で比較する、または“最も急”の区間を特定してから数値を読むのが基本です。&lt;/div&gt;
&lt;/details&gt;
&lt;details&gt;
&lt;summary&gt;&lt;span class="badge bg-success rounded-pill flex-shrink-0"&gt;Q&lt;/span&gt;短文化（言葉に直す）が難しいです&lt;/summary&gt;
&lt;div class="p-3"&gt;まず「横軸が増えると、縦軸は（増える/減る/一定）」の1文だけで十分です。&lt;br /&gt;
その1文が、計算や記述の根拠になります。&lt;/div&gt;
&lt;/details&gt;
&lt;details&gt;
&lt;summary&gt;&lt;span class="badge bg-success rounded-pill flex-shrink-0"&gt;Q&lt;/span&gt;実験や条件が長いと混乱します&lt;/summary&gt;
&lt;div class="p-3"&gt;条件整理が先に必要なタイプです。図表に入る前に「変える条件・変えない条件・見る結果」を分けます。&lt;br /&gt;
実験問題の読み方は&lt;br /&gt;
&lt;a class="link-success fw-bold" href="https://rika-quest.com/column/nayami-experiment-reading/"&gt;実験問題が読めないときの整理&lt;/a&gt;&lt;br /&gt;
も参考になります。&lt;/div&gt;
&lt;/details&gt;
&lt;/div&gt;
&lt;/section&gt;
&lt;section class="mb-5"&gt;
&lt;h2 id="s7" class="h4 fw-bold border-bottom pb-2 mb-3"&gt;理解度チェック（図表の読み取りクイズ）&lt;/h2&gt;
&lt;div class="alert alert-success rounded-4 border border-success-subtle" role="alert"&gt;図や表そのものが手元になくても、チェックの順番（軸→単位→比較）が言えるかで確認できます。&lt;br /&gt;
「正解を見る」を開き、解き方の流れが同じになっているかだけを見直してください。&lt;/div&gt;
&lt;div class="rq-faq d-grid gap-3"&gt;
&lt;details&gt;
&lt;summary&gt;&lt;span class="badge bg-success rounded-pill flex-shrink-0"&gt;Q1&lt;/span&gt;最初に確認すべき3点は何ですか？&lt;/summary&gt;
&lt;div class="p-3"&gt;&lt;strong&gt;軸（何の変化か）→単位・目盛り→比較（最大/差/増え方）&lt;/strong&gt;の順です。&lt;/div&gt;
&lt;/details&gt;
&lt;details&gt;
&lt;summary&gt;&lt;span class="badge bg-success rounded-pill flex-shrink-0"&gt;Q2&lt;/span&gt;「差」を問われたとき、どこを見ますか？&lt;/summary&gt;
&lt;div class="p-3"&gt;&lt;strong&gt;同じ横軸の位置で縦の差&lt;/strong&gt;を見ます。比較対象（どれとどれ）を先に特定してから数値を読みます。&lt;/div&gt;
&lt;/details&gt;
&lt;details&gt;
&lt;summary&gt;&lt;span class="badge bg-success rounded-pill flex-shrink-0"&gt;Q3&lt;/span&gt;目盛りの読み間違いを減らすコツは？&lt;/summary&gt;
&lt;div class="p-3"&gt;図表の横に「&lt;strong&gt;1目盛り＝◯◯&lt;/strong&gt;」とメモし、読み取った数値には&lt;strong&gt;単位&lt;/strong&gt;も添えます（数値だけを書かない）。&lt;/div&gt;
&lt;/details&gt;
&lt;details&gt;
&lt;summary&gt;&lt;span class="badge bg-success rounded-pill flex-shrink-0"&gt;Q4&lt;/span&gt;読み取った情報を“根拠”に変えるには？&lt;/summary&gt;
&lt;div class="p-3"&gt;「横軸が増えると、縦軸は（増える/減る/一定）」のように&lt;strong&gt;短文&lt;/strong&gt;にします。&lt;br /&gt;
その短文が、計算や記述の根拠になります。&lt;/div&gt;
&lt;/details&gt;
&lt;/div&gt;
&lt;div class="alert alert-success rounded-4 border border-success-subtle mt-3 mb-0" role="alert"&gt;図表の読み順を「具体例」で練習したい場合のみ、単元ページを1本だけ参照して解き方の基本形を当てはめます：&lt;br /&gt;
&lt;a class="link-success fw-bold" href="https://rika-quest.com/column/weather/"&gt;天気のグラフ・表（読み取りの典型で練習）&lt;/a&gt;&lt;/div&gt;
&lt;/section&gt;
&lt;section class="mb-4"&gt;
&lt;h2 id="s8" class="h4 fw-bold border-bottom pb-2 mb-3"&gt;関連記事＋講座・問い合わせ&lt;/h2&gt;
&lt;div class="row g-3"&gt;
&lt;div class="col-lg-6"&gt;
&lt;div class="card rounded-4 shadow-sm h-100"&gt;
&lt;div class="card-body p-3 p-lg-4"&gt;
&lt;p class="fw-bold text-success mb-2"&gt;悩みから辿る（Hub / 一覧）&lt;/p&gt;
&lt;div class="list-group"&gt;&lt;a class="list-group-item list-group-item-action" href="https://rika-quest.com/column/science-nayami/"&gt;理科の悩み一覧（Hub）&lt;/a&gt;&lt;br /&gt;
&lt;a class="list-group-item list-group-item-action" href="https://rika-quest.com/column/"&gt;理科コラム一覧&lt;/a&gt;&lt;br /&gt;
&lt;a class="list-group-item list-group-item-action" href="https://rika-quest.com/ct/理科のコツ/"&gt;理科のコツ（カテゴリ）&lt;/a&gt;&lt;/div&gt;
&lt;/div&gt;
&lt;/div&gt;
&lt;/div&gt;
&lt;div class="col-lg-6"&gt;
&lt;div class="card rounded-4 shadow-sm h-100"&gt;
&lt;div class="card-body p-3 p-lg-4"&gt;
&lt;p class="fw-bold text-success mb-2"&gt;関連する悩み（次のおすすめ）&lt;/p&gt;
&lt;div class="list-group"&gt;&lt;a class="list-group-item list-group-item-action" href="https://rika-quest.com/column/nayami-cant-apply-knowledge/"&gt;用語は覚えたのに問題で使えない原因と克服法&lt;/a&gt;&lt;br /&gt;
&lt;a class="list-group-item list-group-item-action" href="https://rika-quest.com/column/nayami-calculation-slow/"&gt;計算が遅い・間に合わないときの克服法&lt;/a&gt;&lt;/div&gt;
&lt;/div&gt;
&lt;/div&gt;
&lt;/div&gt;
&lt;/div&gt;
&lt;div class="card rounded-4 shadow-sm border-success-subtle mt-3"&gt;
&lt;div class="card-body p-3 p-lg-4"&gt;
&lt;p class="fw-bold text-success mb-2"&gt;学習状況の整理から進めたい方へ（ご案内）&lt;/p&gt;
&lt;p class="mb-3"&gt;図表は「見る順番」が確立されると伸びやすい一方、自己流のままだと見落としが習慣化しやすい分野です。&lt;br /&gt;
どこで点数を落としているか（軸/単位/比較/短文化）を整理し、得点につながる解法プロセスを定着させる個別指導も選択肢になります。&lt;/p&gt;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</si>
  <si>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https://rika-quest.com/column/nayami-lever-pulley/</t>
  </si>
  <si>
    <t>以下のページは不自然なワードを使用しています。
これらを適切に自然な言葉に置き換えて下さい。
なお、本文の装飾や構造は絶対に変えないでください。
【対象ページURL】
https://rika-quest.com/column/nayami-lever-pulley/
【検出された不自然ワード】
- 型
- 乱れ
【本文】
------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.rq-toc a{ text-decoration:none; }&lt;br /&gt;  .rq-toc a:hover{ text-decoration:underline; }&lt;/p&gt;
&lt;p&gt;  .rq-leftbar{ border-left: .35rem solid rgba(25,135,84,.55); }&lt;br /&gt;  .rq-bullets li{ margin-bottom:.35rem; }&lt;/p&gt;
&lt;p&gt;  .rq-stepno{&lt;br /&gt;    width: 2.2rem; height: 2.2rem;&lt;br /&gt;    display:inline-flex; align-items:center; justify-content:center;&lt;br /&gt;    border-radius: 999px;&lt;br /&gt;    background: rgba(25,135,84,.12);&lt;br /&gt;    color: #146c43;&lt;br /&gt;    font-weight: 800;&lt;br /&gt;    flex: 0 0 auto;&lt;br /&gt;  }&lt;/p&gt;
&lt;p&gt;  .rq-mini{&lt;br /&gt;    border: 1px solid rgba(0,0,0,.10);&lt;br /&gt;    border-radius: 1rem;&lt;br /&gt;    background: #fff;&lt;br /&gt;    box-shadow: 0 .125rem .25rem rgba(0,0,0,.06);&lt;br /&gt;  }&lt;/p&gt;
&lt;p&gt;  /* “図に書き込む”欄の見た目 */&lt;br /&gt;  .rq-scribble{&lt;br /&gt;    background: repeating-linear-gradient(&lt;br /&gt;      to bottom,&lt;br /&gt;      rgba(25,135,84,.06),&lt;br /&gt;      rgba(25,135,84,.06) 28px,&lt;br /&gt;      rgba(255,255,255,1) 28px,&lt;br /&gt;      rgba(255,255,255,1) 56px&lt;br /&gt;    );&lt;br /&gt;    border: 1px dashed rgba(25,135,84,.45);&lt;br /&gt;  }&lt;/p&gt;
&lt;p&gt;  /* FAQ（JS不要） */&lt;br /&gt;  .rq-faq details{&lt;br /&gt;    border: 1px solid rgba(0,0,0,.10);&lt;br /&gt;    border-radius: 1rem;&lt;br /&gt;    background: #fff;&lt;br /&gt;    overflow: hidden;&lt;br /&gt;    box-shadow: 0 .125rem .25rem rgba(0,0,0,.06);&lt;br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}&lt;br /&gt;&lt;/style&gt;
&lt;div class="container my-4"&gt;
&lt;section class="rq-hero rounded-4 p-4 p-lg-5 shadow-sm mb-4"&gt;
&lt;div class="row g-4 align-items-center"&gt;
&lt;div class="col-lg-8"&gt;
&lt;div class="rq-subline small mb-2"&gt;中学受験理科／物理　テーマ：てこ・かっ車の混乱を「そろえる場所」で止める&lt;/div&gt;
&lt;div class="d-flex flex-wrap gap-2 mb-2"&gt;&lt;span class="badge bg-success"&gt;お悩み解決&lt;/span&gt;&lt;br /&gt;
&lt;span class="badge bg-success"&gt;比と図の置き方&lt;/span&gt;&lt;br /&gt;
&lt;span class="badge bg-success"&gt;どこをそろえるか&lt;/span&gt;&lt;br /&gt;
&lt;span class="badge bg-success"&gt;家庭で回す&lt;/span&gt;&lt;/div&gt;
&lt;p class="mb-2"&gt;てこは「左右どっちに何を書くか」で悩んで、比が逆になる。&lt;br /&gt;
かっ車は「何本で支えているか」が整理できず、力が合わない。&lt;br /&gt;
解説を見ると分かるのに、次の問題で同じところで混乱する。&lt;/p&gt;
&lt;p class="mb-0"&gt;てこ・かっ車のミスは、計算力よりも&lt;strong class="rq-marker"&gt;図に比を置く位置（どこをそろえるか）が毎回ずれる&lt;/strong&gt;ことから起きます。&lt;br /&gt;
そろえる場所が決まると、比の向き・式の形・検算が安定し、判断に困る場面が減ります。&lt;/p&gt;
&lt;/div&gt;
&lt;div class="col-lg-4"&gt;
&lt;div class="card border-0 shadow-sm rounded-4"&gt;
&lt;div class="card-body p-3 p-lg-4"&gt;
&lt;p class="fw-bold text-success mb-2"&gt;この記事で分かること&lt;/p&gt;
&lt;ul class="small mb-0 rq-bullets"&gt;
&lt;li&gt;混乱の原因を3パターンに切り分ける&lt;/li&gt;
&lt;li&gt;「どこをそろえるか」を決めるチェック項目&lt;/li&gt;
&lt;li&gt;図→比→式の流れ（書く順番）&lt;/li&gt;
&lt;li&gt;典型ミス（比の逆・支点/支える本数・単位）と修正&lt;/li&gt;
&lt;li&gt;家庭で回す練習順（短時間→週末通し）&lt;/li&gt;
&lt;/ul&gt;
&lt;/div&gt;
&lt;/div&gt;
&lt;/div&gt;
&lt;/div&gt;
&lt;div class="alert alert-success mt-4 mb-0 rounded-4 border border-success-subtle" role="alert"&gt;単元の説明ではなく、「図と比の置き方（そろえる場所）」を決めて混乱を減らす整理です。&lt;/div&gt;
&lt;/section&gt;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href="#s1"&gt;まず状況整理｜どこで混乱しているか&lt;/a&gt;&lt;br /&gt;
&lt;a class="list-group-item list-group-item-action" href="#s2"&gt;原因の切り分け（典型パターン3つ）&lt;/a&gt;&lt;br /&gt;
&lt;a class="list-group-item list-group-item-action" href="#s3"&gt;取り組みの流れ｜そろえる場所→比→式&lt;/a&gt;&lt;br /&gt;
&lt;a class="list-group-item list-group-item-action" href="#s4"&gt;よくあるミスと修正（誤答例→直し方）&lt;/a&gt;&lt;br /&gt;
&lt;a class="list-group-item list-group-item-action" href="#s5"&gt;家庭での回し方｜週の組み立てとチェック&lt;/a&gt;&lt;br /&gt;
&lt;a class="list-group-item list-group-item-action" href="#s6"&gt;FAQ（よくある質問）&lt;/a&gt;&lt;br /&gt;
&lt;a class="list-group-item list-group-item-action" href="#s7"&gt;次に読む（関連記事）＋講座・問い合わせ&lt;/a&gt;&lt;/div&gt;
&lt;/div&gt;
&lt;/nav&gt;
&lt;section class="mb-5"&gt;
&lt;h2 id="s1" class="h4 fw-bold border-bottom pb-2 mb-3"&gt;まず状況整理｜どこで混乱しているか&lt;/h2&gt;
&lt;p class="mb-3"&gt;てこ・かっ車の混乱は「理解不足」よりも、書く順番が毎回変わることで起きることが多いです。&lt;br /&gt;
まず、どこで止まるかを特定します。&lt;/p&gt;
&lt;div class="row g-3"&gt;
&lt;div class="col-lg-6"&gt;
&lt;div class="rq-mini h-100 p-3 p-lg-4 rq-leftbar"&gt;
&lt;p class="fw-bold text-success mb-2"&gt;図で止まる（書く順が決まっていない）&lt;/p&gt;
&lt;ul class="mb-0 rq-bullets"&gt;
&lt;li&gt;支点・力点・作用点（てこ）をどこに置くか迷う&lt;/li&gt;
&lt;li&gt;ひもや支える本数（かっ車）を数え切れない&lt;/li&gt;
&lt;li&gt;図を描くほど情報が増え、条件が埋もれる&lt;/li&gt;
&lt;/ul&gt;
&lt;/div&gt;
&lt;/div&gt;
&lt;div class="col-lg-6"&gt;
&lt;div class="alert alert-success rounded-4 border border-success-subtle h-100 mb-0" role="alert"&gt;
&lt;p class="fw-bold mb-2"&gt;比・式で止まる（そろえる場所が決まっていない）&lt;/p&gt;
&lt;p class="mb-0"&gt;てこは「左右を比べる」のに、どちらに何をそろえるかが決まっていないと比が逆になりやすい。&lt;br /&gt;
かっ車は「支える本数」を軸にするのに、数え方が毎回変わると式がぶれます。&lt;/p&gt;
&lt;/div&gt;
&lt;/div&gt;
&lt;/div&gt;
&lt;/section&gt;
&lt;section class="mb-5"&gt;
&lt;h2 id="s2" class="h4 fw-bold border-bottom pb-2 mb-3"&gt;原因の切り分け（典型パターン3つ）&lt;/h2&gt;
&lt;div class="row g-3"&gt;
&lt;div class="col-lg-4"&gt;
&lt;div class="card rounded-4 shadow-sm h-100"&gt;
&lt;div class="card-body p-3 p-lg-4"&gt;
&lt;p&gt;&lt;span class="badge bg-success mb-2"&gt;原因①&lt;/span&gt;&lt;/p&gt;
&lt;h3 class="h6 fw-bold mb-2"&gt;「そろえる場所」が決まっていない（比が逆になる）&lt;/h3&gt;
&lt;p class="mb-0"&gt;てこは“左右の何を同じ土俵で比べるか”が決まると安定します。&lt;br /&gt;
ここが毎回ずれると、比の向きが反転してミスが増えます。&lt;/p&gt;
&lt;/div&gt;
&lt;/div&gt;
&lt;/div&gt;
&lt;div class="col-lg-4"&gt;
&lt;div class="card rounded-4 shadow-sm h-100"&gt;
&lt;div class="card-body p-3 p-lg-4"&gt;
&lt;p&gt;&lt;span class="badge bg-success mb-2"&gt;原因②&lt;/span&gt;&lt;/p&gt;
&lt;h3 class="h6 fw-bold mb-2"&gt;かっ車の“支える本数”が決まっていない（力が合わない）&lt;/h3&gt;
&lt;p class="mb-0"&gt;ひもが何本でおもりを支えているかを数える視点がないと、&lt;br /&gt;
いつの間にか別の式を立ててしまい、答えが合いません。&lt;/p&gt;
&lt;/div&gt;
&lt;/div&gt;
&lt;/div&gt;
&lt;div class="col-lg-4"&gt;
&lt;div class="card rounded-4 shadow-sm h-100"&gt;
&lt;div class="card-body p-3 p-lg-4"&gt;
&lt;p&gt;&lt;span class="badge bg-success mb-2"&gt;原因③&lt;/span&gt;&lt;/p&gt;
&lt;h3 class="h6 fw-bold mb-2"&gt;計算前の整理不足（単位・検算が抜けてつまずく）&lt;/h3&gt;
&lt;p class="mb-0"&gt;比や式が合っていても、単位・桁・答えの指定が抜けると取りこぼしが残ります。&lt;br /&gt;
取り組み直しは「図→比→式」だけで終わらせず、最後に短い検算まで入れます。&lt;/p&gt;
&lt;/div&gt;
&lt;/div&gt;
&lt;/div&gt;
&lt;/div&gt;
&lt;div class="alert alert-success rounded-4 border border-success-subtle mt-3 mb-0" role="alert"&gt;図が描けないこと自体がボトルネックの場合は、&lt;br /&gt;
&lt;a class="link-success fw-bold" href="https://rika-quest.com/column/nayami-physics-diagram/"&gt;物理の図が描けない原因と取り組み直し（図→関係→式）&lt;/a&gt;&lt;br /&gt;
を先に固めると、てこ・かっ車にもつながりやすくなります。&lt;/div&gt;
&lt;/section&gt;
&lt;section class="mb-5"&gt;
&lt;h2 id="s3" class="h4 fw-bold border-bottom pb-2 mb-3"&gt;取り組みの流れ｜そろえる場所→比→式&lt;/h2&gt;
&lt;p class="mb-3"&gt;てこ・かっ車は、知識の追加よりも&lt;strong class="rq-marker"&gt;図に書く順番と「そろえる場所」を決める&lt;/strong&gt;方が安定します。&lt;br /&gt;
次のステップを毎回同じにします。&lt;/p&gt;
&lt;div class="row g-3"&gt;
&lt;div class="col-lg-6"&gt;
&lt;div class="card rounded-4 shadow-sm h-100 rq-leftbar"&gt;
&lt;div class="card-body p-3 p-lg-4"&gt;
&lt;div class="d-flex align-items-start gap-3 mb-2"&gt;
&lt;div class="rq-stepno"&gt;1&lt;/div&gt;
&lt;div&gt;
&lt;h3 class="h6 fw-bold mb-1"&gt;図は“部品だけ”描く（描きすぎない）&lt;/h3&gt;
&lt;p class="mb-0"&gt;てこは「支点・左右の位置」、かっ車は「おもりとひも」だけ。&lt;br /&gt;
まず“余計な線を描かない”ところから決めます。&lt;/p&gt;
&lt;/div&gt;
&lt;/div&gt;
&lt;div class="alert alert-success rounded-4 border border-success-subtle mb-0" role="alert"&gt;&lt;span class="badge bg-success me-2"&gt;目標&lt;/span&gt;&lt;br /&gt;
図は、情報を増やすためではなく、比較の軸を1つに絞るために使う。&lt;/div&gt;
&lt;/div&gt;
&lt;/div&gt;
&lt;/div&gt;
&lt;div class="col-lg-6"&gt;
&lt;div class="card rounded-4 shadow-sm h-100 rq-leftbar"&gt;
&lt;div class="card-body p-3 p-lg-4"&gt;
&lt;div class="d-flex align-items-start gap-3 mb-2"&gt;
&lt;div class="rq-stepno"&gt;2&lt;/div&gt;
&lt;div&gt;
&lt;h3 class="h6 fw-bold mb-1"&gt;「そろえる場所」を先に決めてから比を書く&lt;/h3&gt;
&lt;p class="mb-0"&gt;比を先に書くのではなく、どこを同じ土俵にそろえるかを決めます。&lt;br /&gt;
ここが決まると、比の向きが反転しにくくなります。&lt;/p&gt;
&lt;/div&gt;
&lt;/div&gt;
&lt;div class="rq-mini rq-scribble p-3"&gt;
&lt;p class="small fw-bold text-success mb-2"&gt;書き込み（決めごと）&lt;/p&gt;
&lt;ul class="small mb-0 rq-bullets"&gt;
&lt;li&gt;てこ：左右を比べると決めたら、左右の“比べる対象”を図の同じ高さに置く&lt;/li&gt;
&lt;li&gt;かっ車：力の大きさを出す前に、まず“支える本数”を数えて丸で囲む&lt;/li&gt;
&lt;/ul&gt;
&lt;/div&gt;
&lt;/div&gt;
&lt;/div&gt;
&lt;/div&gt;
&lt;div class="col-lg-12"&gt;
&lt;div class="card rounded-4 shadow-sm rq-leftbar"&gt;
&lt;div class="card-body p-3 p-lg-4"&gt;
&lt;div class="d-flex align-items-start gap-3 mb-2"&gt;
&lt;div class="rq-stepno"&gt;3&lt;/div&gt;
&lt;div&gt;
&lt;h3 class="h6 fw-bold mb-1"&gt;関係は短文で1本に絞る（式の候補を増やさない）&lt;/h3&gt;
&lt;p class="mb-0"&gt;てこ・かっ車は、関係が複数に見えるときほど“そろえる場所”が決まっていません。&lt;br /&gt;
まず短文で関係を1本にしてから式へ進みます。&lt;/p&gt;
&lt;/div&gt;
&lt;/div&gt;
&lt;div class="table-responsive"&gt;
&lt;table class="table table-bordered align-middle bg-white rounded-4 overflow-hidden mb-0"&gt;
&lt;thead class="table-success"&gt;
&lt;tr&gt;
&lt;th style="width: 30%;"&gt;場面&lt;/th&gt;
&lt;th&gt;短文（例）&lt;/th&gt;
&lt;th style="width: 28%;"&gt;次の操作&lt;/th&gt;
&lt;/tr&gt;
&lt;/thead&gt;
&lt;tbody&gt;
&lt;tr&gt;
&lt;th class="text-success"&gt;てこ&lt;/th&gt;
&lt;td&gt;支点を軸にして、右と左を同じ土俵で比べる&lt;/td&gt;
&lt;td&gt;右＝左の形にする&lt;/td&gt;
&lt;/tr&gt;
&lt;tr&gt;
&lt;th class="text-success"&gt;かっ車&lt;/th&gt;
&lt;td&gt;おもりを“支えているひも”の本数で力が分かれる&lt;/td&gt;
&lt;td&gt;本数を式の軸にする&lt;/td&gt;
&lt;/tr&gt;
&lt;tr&gt;
&lt;th class="text-success"&gt;共通&lt;/th&gt;
&lt;td&gt;まず「何を比べるか」を決め、次に数値を入れる&lt;/td&gt;
&lt;td&gt;比→式へ&lt;/td&gt;
&lt;/tr&gt;
&lt;/tbody&gt;
&lt;/table&gt;
&lt;/div&gt;
&lt;div class="alert alert-success rounded-4 border border-success-subtle mt-3 mb-0" role="alert"&gt;&lt;span class="badge bg-success me-2"&gt;ポイント&lt;/span&gt;&lt;br /&gt;
短文が書けると、式が「1本」に絞れます。比の向き・支える本数の取り違えが減ります。&lt;/div&gt;
&lt;/div&gt;
&lt;/div&gt;
&lt;/div&gt;
&lt;div class="col-lg-6"&gt;
&lt;div class="card rounded-4 shadow-sm h-100 rq-leftbar"&gt;
&lt;div class="card-body p-3 p-lg-4"&gt;
&lt;div class="d-flex align-items-start gap-3 mb-2"&gt;
&lt;div class="rq-stepno"&gt;4&lt;/div&gt;
&lt;div&gt;
&lt;h3 class="h6 fw-bold mb-1"&gt;式は“比の形”を決める（並べ方を同じにする）&lt;/h3&gt;
&lt;p class="mb-0"&gt;式を毎回作り直すと判断が増えます。&lt;br /&gt;
先に決めた「そろえる場所」に合わせて、式の並べ方を決めます。&lt;/p&gt;
&lt;/div&gt;
&lt;/div&gt;
&lt;div class="alert alert-success rounded-4 border border-success-subtle mb-0" role="alert"&gt;&lt;span class="badge bg-success me-2"&gt;目標&lt;/span&gt;&lt;br /&gt;
図に置いた比と、式の左右が1対1で対応している状態を作る。&lt;/div&gt;
&lt;/div&gt;
&lt;/div&gt;
&lt;/div&gt;
&lt;div class="col-lg-6"&gt;
&lt;div class="card rounded-4 shadow-sm h-100 rq-leftbar"&gt;
&lt;div class="card-body p-3 p-lg-4"&gt;
&lt;div class="d-flex align-items-start gap-3 mb-2"&gt;
&lt;div class="rq-stepno"&gt;5&lt;/div&gt;
&lt;div&gt;
&lt;h3 class="h6 fw-bold mb-1"&gt;検算は短く（単位・桁・“あり得る範囲”）&lt;/h3&gt;
&lt;p class="mb-0"&gt;見直しを長くしないために、検算は最小にします。&lt;br /&gt;
比が逆だと答えが極端になりやすいので、桁チェックが効きます。&lt;/p&gt;
&lt;/div&gt;
&lt;/div&gt;
&lt;ul class="mb-0 rq-bullets"&gt;
&lt;li&gt;単位が答えの指定と一致しているか&lt;/li&gt;
&lt;li&gt;答えが不自然に大きい/小さいになっていないか&lt;/li&gt;
&lt;li&gt;図の「そろえる場所」と式の左右が一致しているか&lt;/li&gt;
&lt;/ul&gt;
&lt;/div&gt;
&lt;/div&gt;
&lt;/div&gt;
&lt;/div&gt;
&lt;div class="alert alert-success rounded-4 border border-success-subtle mt-3 mb-0" role="alert"&gt;てこ・かっ車の代表的な形式を「コツ（単元側）」で確認したい場合のみ、こちらへ：&lt;br /&gt;
&lt;a class="link-success fw-bold" href="https://rika-quest.com/column/teko_kassya_furiko/"&gt;【理科のコツ】てこ・かっ車・ふりこ（典型形式）&lt;/a&gt;&lt;br /&gt;
（単元直リンクは必要時のみ）&lt;/div&gt;
&lt;/section&gt;
&lt;section class="mb-5"&gt;
&lt;h2 id="s4" class="h4 fw-bold border-bottom pb-2 mb-3"&gt;よくあるミスと修正（誤答例→直し方）&lt;/h2&gt;
&lt;div class="row g-3"&gt;
&lt;div class="col-lg-6"&gt;
&lt;div class="card rounded-4 shadow-sm h-100"&gt;
&lt;div class="card-body p-3 p-lg-4"&gt;
&lt;div class="d-flex flex-wrap gap-2 align-items-center mb-2"&gt;
&lt;p&gt;&lt;span class="badge bg-danger"&gt;典型ミス&lt;/span&gt;&lt;/p&gt;
&lt;h3 class="h6 fw-bold mb-0"&gt;比の向きが逆（左右が反転）&lt;/h3&gt;
&lt;/div&gt;
&lt;p class="mb-3"&gt;てこで多い間違いです。図のどこをそろえるかが決まっていないと、比だけをいじってしまい反転が起きます。&lt;br /&gt;
その場しのぎで直すほど、次の問題で再発しやすくなります。&lt;/p&gt;
&lt;div class="alert alert-success rounded-4 border border-success-subtle mb-0" role="alert"&gt;&lt;span class="badge bg-success me-2"&gt;直し方&lt;/span&gt;&lt;br /&gt;
まず「そろえる場所」を図に書く（同じ高さに置く／丸で囲む）。&lt;br /&gt;
比はその後に書く。図と式の左右が1対1で対応しているかを確認する。&lt;/div&gt;
&lt;/div&gt;
&lt;/div&gt;
&lt;/div&gt;
&lt;div class="col-lg-6"&gt;
&lt;div class="card rounded-4 shadow-sm h-100"&gt;
&lt;div class="card-body p-3 p-lg-4"&gt;
&lt;div class="d-flex flex-wrap gap-2 align-items-center mb-2"&gt;
&lt;p&gt;&lt;span class="badge bg-danger"&gt;典型ミス&lt;/span&gt;&lt;/p&gt;
&lt;h3 class="h6 fw-bold mb-0"&gt;かっ車の“支える本数”を数え間違える&lt;/h3&gt;
&lt;/div&gt;
&lt;p class="mb-3"&gt;ひもの見た目に引っ張られて、本数の数え方が毎回変わると混乱します。&lt;br /&gt;
ここがずれると、その後の式が合わなくなります。&lt;/p&gt;
&lt;div class="alert alert-success rounded-4 border border-success-subtle mb-0" role="alert"&gt;&lt;span class="badge bg-success me-2"&gt;直し方&lt;/span&gt;&lt;br /&gt;
「おもりを支えているひも」を数え、数えた本数を図ではっきりさせる。&lt;br /&gt;
計算より先に本数を明確にする。&lt;/div&gt;
&lt;/div&gt;
&lt;/div&gt;
&lt;/div&gt;
&lt;div class="col-lg-12"&gt;
&lt;div class="card rounded-4 shadow-sm"&gt;
&lt;div class="card-body p-3 p-lg-4"&gt;
&lt;div class="d-flex flex-wrap gap-2 align-items-center mb-2"&gt;
&lt;p&gt;&lt;span class="badge bg-danger"&gt;典型ミス&lt;/span&gt;&lt;/p&gt;
&lt;h3 class="h6 fw-bold mb-0"&gt;途中まで合っているのにミス（検算なし／単位・桁）&lt;/h3&gt;
&lt;/div&gt;
&lt;p class="mb-3"&gt;比の反転や本数のミスは、答えが極端になりやすいのが特徴です。&lt;br /&gt;
見直しを長くするのではなく、短い検算で止めます。&lt;/p&gt;
&lt;div class="alert alert-success rounded-4 border border-success-subtle mb-0" role="alert"&gt;&lt;span class="badge bg-success me-2"&gt;直し方&lt;/span&gt;&lt;br /&gt;
検算は「単位」「桁」「そろえる場所↔式の左右一致」だけ。&lt;br /&gt;
これだけで反転ミスの検出率が上がります。&lt;/div&gt;
&lt;/div&gt;
&lt;/div&gt;
&lt;/div&gt;
&lt;/div&gt;
&lt;div class="alert alert-success rounded-4 border border-success-subtle mt-3 mb-0" role="alert"&gt;計算そのものが遅く、式に入る前に時間が溶ける場合は、&lt;br /&gt;
&lt;a class="link-success fw-bold" href="https://rika-quest.com/column/nayami-calculation-slow/"&gt;理科計算が遅い原因と取り組み直し（計算前の整理）&lt;/a&gt;&lt;br /&gt;
の「単位→図→比例→式→検算」も併用すると、処理が揃いやすくなります。&lt;/div&gt;
&lt;/section&gt;
&lt;section class="mb-5"&gt;
&lt;h2 id="s5" class="h4 fw-bold border-bottom pb-2 mb-3"&gt;家庭での回し方｜週の組み立てとチェック&lt;/h2&gt;
&lt;p class="mb-3"&gt;てこ・かっ車は、難問で粘るよりも&lt;strong class="rq-marker"&gt;「そろえる場所→比→式」だけを短時間で反復&lt;/strong&gt;した方が安定します。&lt;br /&gt;
平日は短く、週末に通しでつなげます。&lt;/p&gt;
&lt;div class="table-responsive"&gt;
&lt;table class="table table-bordered align-middle bg-white rounded-4 overflow-hidden"&gt;
&lt;thead class="table-success"&gt;
&lt;tr&gt;
&lt;th style="width: 26%;"&gt;区分&lt;/th&gt;
&lt;th&gt;やること&lt;/th&gt;
&lt;th&gt;チェック（合格基準）&lt;/th&gt;
&lt;/tr&gt;
&lt;/thead&gt;
&lt;tbody&gt;
&lt;tr&gt;
&lt;th class="text-success"&gt;平日（短時間）&lt;/th&gt;
&lt;td&gt;1問だけ：図に「そろえる場所」を書く→比→短文まで&lt;/td&gt;
&lt;td&gt;比の前に“そろえる場所”が図に書けている&lt;/td&gt;
&lt;/tr&gt;
&lt;tr&gt;
&lt;th class="text-success"&gt;週末（通し）&lt;/th&gt;
&lt;td&gt;3〜5問：図→比→式→検算（単位・桁）まで&lt;/td&gt;
&lt;td&gt;式の左右が図の左右（比較対象）と1対1で対応している&lt;/td&gt;
&lt;/tr&gt;
&lt;tr&gt;
&lt;th class="text-success"&gt;見直し&lt;/th&gt;
&lt;td&gt;反転チェック：答えの桁が極端になっていないか&lt;/td&gt;
&lt;td&gt;検算が長くならず、短く決められている&lt;/td&gt;
&lt;/tr&gt;
&lt;/tbody&gt;
&lt;/table&gt;
&lt;/div&gt;
&lt;p class="mb-0"&gt;物理の悩みをまとめて確認したい場合は、&lt;br /&gt;
&lt;a class="link-success fw-bold" href="https://rika-quest.com/ct/物理/"&gt;物理カテゴリ&lt;/a&gt;&lt;br /&gt;
と&lt;br /&gt;
&lt;a class="link-success fw-bold" href="https://rika-quest.com/column/physics/"&gt;物理分野ページ&lt;/a&gt;&lt;br /&gt;
を起点に、必要な悩み記事へ戻す組み立てが有効です。&lt;/p&gt;
&lt;/section&gt;
&lt;section class="mb-5"&gt;
&lt;h2 id="s6" class="h4 fw-bold border-bottom pb-2 mb-3"&gt;FAQ（よくある質問）&lt;/h2&gt;
&lt;div class="rq-faq d-grid gap-3"&gt;
&lt;details&gt;
&lt;summary&gt;&lt;span class="badge bg-success rounded-pill flex-shrink-0"&gt;Q&lt;/span&gt;てこは毎回比が逆になります&lt;/summary&gt;
&lt;div class="p-3"&gt;比だけを先に書くと反転が起きやすくなります。まず「そろえる場所」を図に書き、&lt;br /&gt;
図の左右（比較対象）が決まってから比を書いてください。&lt;br /&gt;
図と式の左右が1対1で対応しているかを最後に確認すると、再発が減ります。&lt;/div&gt;
&lt;/details&gt;
&lt;details&gt;
&lt;summary&gt;&lt;span class="badge bg-success rounded-pill flex-shrink-0"&gt;Q&lt;/span&gt;かっ車の本数の数え方が分かりません&lt;/summary&gt;
&lt;div class="p-3"&gt;先に「おもりを支えているひも」を数えるのが基本です。見た目の輪っかではなく、&lt;br /&gt;
おもりに“直接効いている”ひもの本数を図ではっきりさせて決めてください。&lt;br /&gt;
本数が決まると、式の形がぶれにくくなります。&lt;/div&gt;
&lt;/details&gt;
&lt;details&gt;
&lt;summary&gt;&lt;span class="badge bg-success rounded-pill flex-shrink-0"&gt;Q&lt;/span&gt;図は描けても式に落ちません&lt;/summary&gt;
&lt;div class="p-3"&gt;「そろえる場所→短文→式」の順を決めてください。&lt;br /&gt;
いきなり式にすると、比べる軸がぶれて候補が増えます。短文で関係を1本に絞ると式が安定します。&lt;/div&gt;
&lt;/details&gt;
&lt;details&gt;
&lt;summary&gt;&lt;span class="badge bg-success rounded-pill flex-shrink-0"&gt;Q&lt;/span&gt;解説を見ると分かるのに、次で困ります&lt;/summary&gt;
&lt;div class="p-3"&gt;解説は“結果”が書かれているため、書く順番が決まらないままになりやすいです。&lt;br /&gt;
家庭では「そろえる場所を先に書けたか」「比の前に書けたか」をチェック項目にして復習すると、&lt;br /&gt;
自分なりのやり方として仕上げることができます。&lt;/div&gt;
&lt;/details&gt;
&lt;details&gt;
&lt;summary&gt;&lt;span class="badge bg-success rounded-pill flex-shrink-0"&gt;Q&lt;/span&gt;計算が遅くて最後まで行けません&lt;/summary&gt;
&lt;div class="p-3"&gt;てこ・かっ車は図がまとまると式が速くなりますが、計算前の整理（単位・図・比例）が乱れると時間が溶けます。&lt;br /&gt;
全体の処理順を習慣にする目的で、&lt;br /&gt;
&lt;a class="link-success fw-bold" href="https://rika-quest.com/column/nayami-calculation-slow/"&gt;理科計算が遅い原因と取り組み直し&lt;/a&gt;&lt;br /&gt;
の流れも併用してください。&lt;/div&gt;
&lt;/details&gt;
&lt;/div&gt;
&lt;/section&gt;
&lt;section class="mb-4"&gt;
&lt;h2 id="s7" class="h4 fw-bold border-bottom pb-2 mb-3"&gt;次に読む（関連記事）＋講座・問い合わせ&lt;/h2&gt;
&lt;div class="row g-3"&gt;
&lt;div class="col-lg-6"&gt;
&lt;div class="card rounded-4 shadow-sm h-100"&gt;
&lt;div class="card-body p-3 p-lg-4"&gt;
&lt;p class="fw-bold text-success mb-2"&gt;悩みから辿る（Hub / 分野）&lt;/p&gt;
&lt;div class="list-group"&gt;&lt;a class="list-group-item list-group-item-action" href="https://rika-quest.com/column/science-nayami/"&gt;理科の悩み一覧（Hub）&lt;/a&gt;&lt;br /&gt;
&lt;a class="list-group-item list-group-item-action" href="https://rika-quest.com/ct/物理/"&gt;物理カテゴリ（悩み・コツを横断）&lt;/a&gt;&lt;br /&gt;
&lt;a class="list-group-item list-group-item-action" href="https://rika-quest.com/column/physics/"&gt;物理分野ページ（全体の地図）&lt;/a&gt;&lt;/div&gt;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href="https://rika-quest.com/column/nayami-physics-diagram/"&gt;物理の図が描けない（図→関係→式）&lt;/a&gt;&lt;br /&gt;
&lt;a class="list-group-item list-group-item-action" href="https://rika-quest.com/column/nayami-calculation-slow/"&gt;理科計算が遅い（計算前の整理を決める）&lt;/a&gt;&lt;/div&gt;
&lt;/div&gt;
&lt;/div&gt;
&lt;/div&gt;
&lt;/div&gt;
&lt;div class="card rounded-4 shadow-sm border-success-subtle mt-3"&gt;
&lt;div class="card-body p-3 p-lg-4"&gt;
&lt;p class="fw-bold text-success mb-2"&gt;「そろえる場所」から一緒に磨き上げたい方へ（学習サポートのご案内）&lt;/p&gt;
&lt;p class="mb-3"&gt;てこ・かっ車は、解ける／解けないよりも「比と図の置き方」が整うかどうかで安定度が変わります。&lt;br /&gt;
家庭で改善する場合も、まずは“比の前にそろえる場所を書く”という流れを決めるのが有効です。&lt;br /&gt;
もし混乱が残る場合は、問題を見ながら「どこでズレるか（図／そろえる場所／比／式／検算）」を切り分けて、&lt;br /&gt;
得点につながる流れを磨き上げる個別指導も選択肢になります。&lt;/p&gt;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&lt;p&gt;&amp;nbsp;&lt;/p&gt;
------</t>
  </si>
  <si>
    <t>https://dokkai-labo.tokyo/info/20200713/</t>
  </si>
  <si>
    <t>以下のページは不自然なワードを使用しています。
これらを適切に自然な言葉に置き換えて下さい。
なお、本文の装飾や構造は絶対に変えないでください。
【対象ページURL】
https://dokkai-labo.tokyo/info/20200713/
【検出された不自然ワード】
- 型
【本文】
------
&lt;p&gt;夏休みは、受験生にとってはまさに天王山、受験を１年以上先に控えておられるお子様にとっては、日頃忙しくて取り組むことの出来ない課題に取り組む絶好の機会です。&lt;/p&gt;
&lt;p&gt;さて、夏休みを目前に控え、弊塾では夏期講習会を実施させて頂く運びとなりました。&lt;br /&gt;
現在当塾に通塾されている塾生の皆さんは勿論のこと、&lt;br /&gt;
普段は他塾に通われている生徒さんにも門戸を開放致します！&lt;/p&gt;
&lt;p&gt;この絶好の機会に国語のフォローアップ・更なる実力アップを&lt;br /&gt;
狙っている生徒さんの参加をお待ちしております。&lt;/p&gt;
&lt;p&gt;なお、開講講座は&lt;br /&gt;
・「完全１対１個別指導」(教室型個別指導)&lt;br /&gt;
・「完全１対１個別指導」(オンライン個別指導)&lt;br /&gt;
・長島式読解講座「Basis」(教室型個別指導)&lt;br /&gt;
・長島式読解講座「Basisオンライン」(オンライン個別指導)&lt;br /&gt;
となります。&lt;/p&gt;
&lt;p&gt;詳細については、下記をご覧下さいませ。&lt;/p&gt;
&lt;p&gt;■対象：中学受験を目指している、新小３～６年生&lt;/p&gt;
&lt;p&gt;■内容：志望校対策、進学塾のクラスアップ対策等、ご要望に応じて独自にカリキュラムを作成します。具体例についてはコチラをご確認下さいませ。&lt;/p&gt;
&lt;p&gt;■日程：8/1(土)～8/31(月)　7:00～22:55&lt;/p&gt;
&lt;p&gt;※最新情報は&lt;a href="https://dokkai-labo.tokyo/timetable_season/" target="_blank" rel="noopener noreferrer"&gt;夏期講習時間割&lt;/a&gt;をご確認下さいませ。&lt;/p&gt;
&lt;p&gt;■費用：&lt;br /&gt;
●「完全１対１個別指導」(教室型，オンライン型)&lt;br /&gt;
１コマ(110分)・16,500円＋消費税のみ(入塾金は頂戴致しません)&lt;br /&gt;
●「Basis」(教室型，オンライン型)&lt;br /&gt;
１コマ(80分)・7200,円＋消費税のみ(入塾金は頂戴致しません)&lt;/p&gt;
&lt;p&gt;なお、一定数以上のコマを受講頂く場合は、下記の割引を適用させて頂きます。&lt;/p&gt;
&lt;p&gt;●「完全１対１個別指導」(教室型，オンライン個別指導)&lt;br /&gt;
６コマPACK： 96,500円( 3％割引)＋消費税&lt;br /&gt;
12コマPACK： 182,000円( 8％割引)＋消費税&lt;br /&gt;
18コマPACK： 257,000円(12％割引)＋消費税&lt;/p&gt;
&lt;p&gt;※詳細につきましてはご確認頂ければ幸いです。&lt;/p&gt;
&lt;p&gt;なお、夏期講習会については、必要なコマ数分の費用を指導開始日までにお支払頂くことをお願いしております。&lt;/p&gt;
&lt;p&gt;また、受講されるかどうかは別として、日頃の学習についてのお悩みなど国語学習についてのご相談もお待ちしております。こちらの&lt;a href="https://dokkai-labo.tokyo/contact/" target="_blank" rel="noopener noreferrer"&gt;お問い合わせフォーム&lt;/a&gt;よりご連絡ください。&lt;/p&gt;
&lt;p&gt;多くの皆さんのチャレンジ、お待ちしております！&lt;/p&gt;
&lt;section id="veu_cta-20527" class="veu_cta"&gt;&lt;/section&gt;
&lt;p&gt;&amp;nbsp;&lt;/p&gt;
&lt;section id="veu_cta-20370" class="veu_cta"&gt;&lt;!-- [ /.vkExUnit_cta_body ] --&gt;&lt;/section&gt;
&lt;section class="veu_cta" id="veu_cta-20527"&gt;&lt;h1 class="cta_title"&gt;講座案内：【オンライン】長島式読解講座「Basis」【中学受験】&lt;/h1&gt;&lt;div class="cta_body"&gt;&lt;div class="cta_body_txt image_no"&gt;自由なスケジュールで受講可能。理論に裏打ちされた読解法を短期間で習得できます。オンライン授業にそのまま適用することで教室で受ける授業さながらの授業を、Basisオンラインでも再現しております。&lt;/div&gt;&lt;div class="cta_body_link"&gt;&lt;a href="https://dokkai-labo.tokyo/basisonline/" class="btn btn-primary btn-block btn-lg" target="_blank"&gt;【オンライン】長島式読解講座「Basis」【中学受験】&lt;/a&gt;&lt;/div&gt;&lt;/div&gt;&lt;!-- [ /.vkExUnit_cta_body ] --&gt;&lt;/section&gt;			
------</t>
  </si>
  <si>
    <t>https://juku-escot.com/kouza/j3-math/</t>
  </si>
  <si>
    <t>以下のページは不自然なワードを使用しています。
これらを適切に自然な言葉に置き換えて下さい。
なお、本文の装飾や構造は絶対に変えないでください。
【対象ページURL】
https://juku-escot.com/kouza/j3-math/
【検出された不自然ワード】
- 型
【本文】
------
&lt;div class="rounded" style="background-color: whitesmoke; padding: 15px; margin: 15px 0;"&gt;
&lt;p&gt;中高一貫校専門塾エスコット（Escot）の「中3数学」個別指導は、定期試験で点を安定させつつ、高校数学（数I・数A）の土台まで同時に固めるための講座です。体系数学など学校教材と進度・試験範囲に合わせて、復習の順番と解き方の流れを整理し、学校の範囲で得点に接続します。&lt;/p&gt;
&lt;p&gt;中高一貫校の中3数学は、定期試験の範囲が広く、提出物も重なりやすい一方で、高校数学（数I・数A）の土台づくりが同時に進むため、「授業は進むのに、理解が追いつかない」「解けたはずの問題がテストで落ちる」「どこから復習すれば良いか分からない」といった悩みが起こりやすい傾向があります。特に上位校では&lt;span style="color: #0000ff;"&gt;体系数学&lt;/span&gt;など、進度や扱い方が独特な教材が採用されることもあり、学校のやり方に合わせた学習の組み立てが欠かせません。&lt;/p&gt;
&lt;p&gt;つまずきの背景には、①計算・式変形など基礎プロセスの揺れ、②解法パターンの理解が「暗記止まり」になっている、③復習の順番が整理できず、重要単元が積み残しになる、という原因が重なっていることが多く見られます。&lt;/p&gt;
&lt;p&gt;エスコットでは、まず使用教材（例：体系数学）と学校進度、直近の試験範囲を確認し、授業内で「どこで止まったか」を言語化しながら、&lt;span style="color: #ff0000;"&gt;解き方の流れを身につける→典型問題で確認→学校範囲で得点に接続&lt;/span&gt;を行います。無理に先へ進めるのではなく、いま必要な打ち手を整理した上で、次の学習が円滑に回る状態に導いていきます。&lt;/p&gt;
&lt;/div&gt;
&lt;h2&gt;こんなお悩み、ありませんか&lt;/h2&gt;
&lt;ul&gt;
&lt;li&gt;中高一貫校の数学の進度が速く、復習が追いつかない&lt;/li&gt;
&lt;li&gt;定期試験の範囲が広く、どこを優先して仕上げるべきか迷う&lt;/li&gt;
&lt;li&gt;解法パターンを覚えたのに、少し変わると解けなくなる&lt;/li&gt;
&lt;li&gt;計算・式変形でミスが出て、点数が安定しない&lt;/li&gt;
&lt;li&gt;体系数学など学校教材の進め方に合わせられない&lt;/li&gt;
&lt;li&gt;提出物・小テストに追われ、理解の穴が残ったまま進んでいる&lt;/li&gt;
&lt;li&gt;高校数学（数I・数A）に向けた土台を今のうちに築きたい&lt;/li&gt;
&lt;/ul&gt;
&lt;h2&gt;つまずきの典型パターン&lt;/h2&gt;
&lt;p&gt;中3数学〜高校数学の入口では、つまずきが次の3つに整理できることが多いです（学校差・個人差があります）。&lt;/p&gt;
&lt;h3&gt;① 知識不足（基礎事項・定義の抜け）&lt;/h3&gt;
&lt;p&gt;公式や定義、基本事項が曖昧なまま進み、二次関数・確率・図形などで理解が積み上がらない状態です。&lt;/p&gt;
&lt;h3&gt;② 解き方のブレ（計算・式変形・解法の流れが揺れる）&lt;/h3&gt;
&lt;p&gt;途中式の運び、置き換え、場合分けなどのプロセスが一定せず、同じタイプの問題でも再現できない状態です。&lt;/p&gt;
&lt;h3&gt;③ 運用不足（典型→学校範囲→テスト形式へ接続できない）&lt;/h3&gt;
&lt;p&gt;理解した内容を、体系数学などの教材・学校プリント・定期試験の形式で使う練習が不足し、得点に結びつきにくい状態です。&lt;/p&gt;
&lt;h2&gt;エスコットがやること&lt;/h2&gt;
&lt;p&gt;中高一貫校の数学は、学校の教材・進度・評価（提出物・定期試験）に合わせた「学習の組み立て」が重要になります。当塾では授業内で次を具体的に行います。&lt;/p&gt;
&lt;ul&gt;
&lt;li&gt;&lt;strong&gt;診断&lt;/strong&gt;：使用教材（例：体系数学）／学校進度／直近の試験範囲を確認し、課題を分類&lt;/li&gt;
&lt;li&gt;&lt;strong&gt;プランニング&lt;/strong&gt;：優先単元と復習の順番を整理し、今やるべきことを明確化&lt;/li&gt;
&lt;li&gt;&lt;strong&gt;演習&lt;/strong&gt;：典型問題で「解法の定石」を身につけ、途中式・場合分け・検算まで含めて練習&lt;/li&gt;
&lt;li&gt;&lt;strong&gt;修正&lt;/strong&gt;：誤りの原因（知識・プロセス・運用）を言語化し、同じミスが再発しない形に直す&lt;/li&gt;
&lt;li&gt;&lt;strong&gt;定着&lt;/strong&gt;：学校教材・プリント・試験形式に接続し、得点に直結する形で仕上げる&lt;/li&gt;
&lt;/ul&gt;
&lt;h2&gt;授業の進め方（モデル）&lt;/h2&gt;
&lt;p&gt;一例として、次のような流れで進めます（学校の進度・教材・試験日程により調整します）。&lt;/p&gt;
&lt;div class="rounded" style="background-color: whitesmoke; padding: 10px;"&gt;
&lt;ul style="margin-bottom: 0;"&gt;
&lt;li&gt;&lt;strong&gt;初回&lt;/strong&gt;：教材・進度・テスト範囲確認／答案分析（どこで止まったかを特定）&lt;/li&gt;
&lt;li&gt;&lt;strong&gt;2回目&lt;/strong&gt;：基礎力（計算・式変形・途中式）を底上げし、典型的な「解法プロセス」を習得&lt;/li&gt;
&lt;li&gt;&lt;strong&gt;3回目&lt;/strong&gt;：学校教材（体系数学・プリント等）の該当範囲で演習し、解き方を学校に接続&lt;/li&gt;
&lt;li&gt;&lt;strong&gt;4回目以降&lt;/strong&gt;：弱点単元を重点補強しつつ、定期試験に向けて「取り切る問題」を増やす&lt;/li&gt;
&lt;/ul&gt;
&lt;/div&gt;
&lt;h2&gt;対応範囲・コース案内&lt;/h2&gt;
&lt;h2&gt;完全１対１の個別指導｜中高一貫校の中3数学・高校数学対策&lt;/h2&gt;
&lt;p&gt;当塾では、一人ひとりのお子さまに寄り添い、個別に最適化された授業を提供しています。お子さまの&lt;span style="color: #0000ff;"&gt;個性&lt;/span&gt;や&lt;span style="color: #0000ff;"&gt;学習スタイル&lt;/span&gt;を深く理解し、その&lt;strong&gt;可能性を最大限に引き出す&lt;/strong&gt;ために、熟練の講師陣がサポートいたします。&lt;/p&gt;
&lt;p&gt;一人ひとりの目標に合わせた指導内容を組み立て、自信を持って学習に取り組めるようサポートいたします。&lt;/p&gt;
&lt;p&gt;また、個別授業ならではのメリットとして、&lt;span style="color: #ff0000;"&gt;質問しやすい環境&lt;/span&gt;が整っています。疑問点や理解しきれない部分を、恐れることなく尋ねることができます。&lt;/p&gt;
&lt;h2&gt;中学校３年生の数学対策：高校数学の土台を築く重要なステージ&lt;/h2&gt;
&lt;p&gt;中学3年生における数学対策は、高校数学の土台を築く重要なステージとなります。この1年間で、高校数学において根本的な要素となる式の扱い方を身つけ、基本的な概念を習得していきます。&lt;/p&gt;
&lt;p&gt;中学数学とは異なり、各問題にはそれぞれ固有の解法パターンが存在するため、それらをしっかりと理解し習得することが欠かせません。そのため、定着に必要な学習量が増加することになります。&lt;/p&gt;
&lt;p&gt;単なる暗記だけでなく、&lt;span style="color: #ff0000;"&gt;理解を重視した学習&lt;/span&gt;が重要です。各問題の解法パターンを理解し、その背景にある数学的原理を理解することで、問題に対する&lt;span style="color: #0000ff;"&gt;アプローチや解決策&lt;/span&gt;を見つけやすくなります。&lt;/p&gt;
&lt;p&gt;また、継続的な学習と復習を重ねることで、知識が定着し、自信を持って高校数学に臨むことができるでしょう。&lt;/p&gt;
&lt;h3&gt;大学受験を見据えた高校数学（数I・数A）の先取り指導&lt;/h3&gt;
&lt;h4&gt;数学Ⅰ&lt;/h4&gt;
&lt;p&gt;数学Ⅰは高校における基本的な数学の学習を提供する科目で、初等関数とその性質、三角関数、数列とその性質、解析幾何学、確率と統計を学びます。&lt;/p&gt;
&lt;p&gt;当学習塾では、数学を生徒の興味を引きつける楽しくて実践的な方法で教えています。初等関数や三角関数の性質を理解し、グラフの描き方や変形についても学びます。&lt;/p&gt;
&lt;p&gt;また、数列の性質や収束について取り組み、解析幾何学において直線や円、放物線などの図形の性質を学びます。さらに、確率と統計の基本的な原理やデータの解釈、分析方法にも取り組むことで、&lt;strong&gt;日常生活や社会科学における重要な役割&lt;/strong&gt;を理解します。&lt;/p&gt;
&lt;p&gt;数学Ⅰは数学の基礎を固める大切な科目です。&lt;/p&gt;
&lt;div class="rounded" style="background-color: whitesmoke; padding: 10px;"&gt;単元：式と計算、３次式の展開、因数分解、恒等式、等式・不等式の証明、二次関数、三角比、集合、命題、証明、データの分析など&lt;/div&gt;
&lt;div&gt;&lt;/div&gt;
&lt;h4&gt;数学Ａ&lt;/h4&gt;
&lt;p&gt;高等学校の数学Aは、代数、幾何、統計、解析など多様な領域を包括的に学ぶ科目です。&lt;/p&gt;
&lt;p&gt;文字や式を使い論理的に考える代数、図形や証明を通じて直感力を養う幾何、データの解釈や確率計算を学ぶ統計、関数の性質や微分・積分に挑戦する解析など、幅広い内容が統合的に取り扱われます。&lt;/p&gt;
&lt;p&gt;数学Aの学習は、&lt;span style="color: #0000ff;"&gt;論理的思考力や問題解決能力を養う&lt;/span&gt;貴重な機会となっています。&lt;/p&gt;
&lt;div class="rounded" style="background-color: whitesmoke; padding: 10px;"&gt;単元：集合、順列、組み合わせ、確率、整数の性質、三角形の性質、円の性質、空間図形　など&lt;/div&gt;
&lt;div&gt;&lt;/div&gt;
&lt;h3&gt;中高一貫校の上位校で採用される「体系数学対策」&lt;/h3&gt;
&lt;p&gt;中高一貫校の上位校で主に採用されている、&lt;span style="color: #0000ff;"&gt;体系数学&lt;/span&gt;の対策を当塾では行っております。&lt;/p&gt;
&lt;p&gt;詳細は&lt;a class="btn btn-info" href="https://juku-escot.com/taikeisuugaku/"&gt;当塾の体系数学対策&lt;/a&gt;をご覧ください。&lt;/p&gt;
&lt;p&gt;さらに、当塾では中３の生徒さんに向けて２つのコースを設けております。コースの中でも１人１人に合わせて授業を進めてまいります。&lt;/p&gt;
&lt;p&gt;また、当塾で開講中の講義をオンラインでも受講可能です。&lt;/p&gt;
&lt;p&gt;詳しくは&lt;a class="btn btn-info" href="https://juku-escot.com/online/"&gt;オンライン個別指導について&lt;/a&gt;をご覧ください。&lt;/p&gt;
&lt;h2&gt;目標と現状に合わせて選べる中3数学の個別指導コース&lt;/h2&gt;
&lt;h3&gt;1. 定期試験での高得点と内部進学を目指す「先取りコース」&lt;/h3&gt;
&lt;p&gt;学校で学ぶ内容を大切にし、復習を重ねることで確実な定着を図ります。学習の基盤をしっかり築くことで、定期試験での高得点獲得や将来の受験に向けた力強いスタートを目指します。&lt;/p&gt;
&lt;p&gt;単元学習が完了したら、受験指導へとステップアップしていきます。一人ひとりの目標に応じ、&lt;span style="color: #0000ff;"&gt;戦略的な学習プラン&lt;/span&gt;を立てますので、&lt;strong&gt;着実な成果を実感&lt;/strong&gt;できることでしょう。&lt;/p&gt;
&lt;p&gt;先取りコースでは、知識だけでなく、問題解決能力や応用力の向上を重視. 日々の学習を充実させ、数学への自信を確立していきます。&lt;/p&gt;
&lt;h3&gt;2. 数学の苦手意識を克服し遅れを取り戻す「フォローアップコース」&lt;/h3&gt;
&lt;p&gt;数学は積み重ねの学問。過去に習った内容の理解が不十分だと、現在学んでいる内容も十分に理解できないことがあります。そんなお子さまの学習課題を見極め、抜けている部分を丁寧に補っていきます。&lt;/p&gt;
&lt;p&gt;一人ひとりの学習進度に合わせ、カスタムカリキュラムを組み立て。&lt;span style="color: #ff0000;"&gt;学校の進度に十分に追いつく&lt;/span&gt;ことで、自信と理解力を確固たるものとします。その後、理想的なタイミングで先取りコースへステップアップすることが可能です。&lt;/p&gt;
&lt;h3&gt;3. 短期集中対策：二週間完結・定期試験対策ゼミ&lt;/h3&gt;
&lt;p class="timelineMessage__message"&gt;限られた回数の授業でも、&lt;span style="color: #0000ff;"&gt;定期試験に向けた徹底的な対策を実施します。&lt;/span&gt;定期試験の範囲を一通りしっかり学習し、もしくは試験までの時間が少ない場合でも、最大限の得点を獲得できるよう、サポートいたします。&lt;/p&gt;
&lt;p&gt;分からない点や苦手な単元をピンポイントで把握し、確実に克服していくことで、試験に自信を持って臨むことができるでしょう。&lt;/p&gt;
&lt;p&gt;&amp;nbsp;&lt;/p&gt;
&lt;div class="rounded" style="background-color: whitesmoke; padding: 10px;"&gt;
&lt;div class="card-deck"&gt;
&lt;div class="card"&gt;
&lt;div class="card-body"&gt;
&lt;h4 class="vk_post_title card-title"&gt;&lt;strong&gt;数学ができない学生向けの学習法&lt;/strong&gt;&lt;/h4&gt;
&lt;p&gt;&lt;a class="btn btn-info" style="color: #ffffff;" href="https://juku-escot.com/column/suugakudekinai/"&gt;詳細&lt;/a&gt;&lt;/p&gt;
&lt;/div&gt;
&lt;/div&gt;
&lt;div class="card"&gt;
&lt;div class="card-body"&gt;
&lt;h4 class="entry-title"&gt;&lt;strong&gt;数学の応用問題に&lt;/strong&gt;&lt;strong&gt;つ&lt;/strong&gt;&lt;strong&gt;まづいて&lt;/strong&gt;&lt;strong&gt;しまう場合の対策法&lt;/strong&gt;&lt;/h4&gt;
&lt;p&gt;&lt;a class="btn btn-info" style="color: #ffffff;" href="https://juku-escot.com/column/suugaku_ouyoumondai/"&gt;詳細&lt;/a&gt;&lt;/p&gt;
&lt;/div&gt;
&lt;/div&gt;
&lt;/div&gt;
&lt;/div&gt;
&lt;h2&gt;受講までの流れ&lt;/h2&gt;
&lt;style&gt;
  .bg-pink {background-color: #ffc0cb !important;}&lt;br /&gt;&lt;/style&gt;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class="card-text"&gt;事前ヒアリングの情報をもとに指導を行い、指導計画を調整し、再度提示します。&lt;/p&gt;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&lt;h2&gt;中3数学・高校数学対策に関するよくある質問（FAQ）&lt;/h2&gt;
&lt;div style="margin-bottom: 40px;"&gt;
&lt;p&gt;&lt;strong&gt;Q. 中高一貫校で進度が速いのですが、学校の進み方に合わせてもらえますか？&lt;/strong&gt;&lt;br /&gt;
A. はい。まず使用教材（例：体系数学）と学校進度、直近の試験範囲を確認し、優先順位を整理した上で進めます。&lt;strong&gt;Q. 体系数学の対策はできますか？&lt;/strong&gt;&lt;br /&gt;
A. 可能です。教材の進め方や扱う典型を踏まえ、学校で求められる解法・書き方に接続して演習します。&lt;strong&gt;Q. 定期試験対策はどこまで対応できますか？&lt;/strong&gt;&lt;br /&gt;
A. 範囲の整理、重要問題の選別、苦手単元のピンポイント補強まで行い、得点に直結する形で仕上げます（試験までの残り期間に応じて調整します）。&lt;strong&gt;Q. 数I・数Aの先取りは、どの段階から始められますか？&lt;/strong&gt;&lt;br /&gt;
A. 現状の理解度と学校の進度を確認し、基礎的な解法が安定している単元から無理のない順番で進めます。&lt;/p&gt;
&lt;p&gt;&lt;strong&gt;Q. 数学が苦手で、どこから戻ればいいか分かりません。&lt;/strong&gt;&lt;br /&gt;
A. 誤りの原因（知識不足／プロセス不安定／運用不足）を整理し、戻る単元と進める単元を切り分けて学習の順番を組み立てます。&lt;/p&gt;
&lt;p&gt;&lt;strong&gt;Q. オンラインでも受講できますか？&lt;/strong&gt;&lt;br /&gt;
A. はい。開講中の講義はオンラインでも受講可能です。&lt;a class="btn btn-info" href="https://juku-escot.com/online/"&gt;オンライン個別指導について&lt;/a&gt;をご覧ください。&lt;/p&gt;
&lt;p&gt;&lt;strong&gt;Q. 内部進学と外部受験のどちらを見据えるべきか迷っています。&lt;/strong&gt;&lt;br /&gt;
A. 学校の評価（定期試験・提出物）と今後の進路希望を確認し、優先順位を整理した上で学習計画をご提案します。&lt;/p&gt;
&lt;/div&gt;
&lt;div&gt;&lt;/div&gt;
&lt;h2&gt;指導料のご案内&lt;/h2&gt;
&lt;div class="container mt-5"&gt;
&lt;div class="row"&gt;
&lt;div class="col-sm-4"&gt;
&lt;div class="card bg-primary mb-3 text-white"&gt;
&lt;div class="card-body"&gt;
&lt;h5 class="card-title"&gt;トライアル指導料&lt;/h5&gt;
&lt;p class="card-text"&gt;10,000円(税込)&lt;/p&gt;
&lt;p class="card-text"&gt;他塾様でいう「体験講座」の位置づけですので、通常より安価に設定させていただいております。まずは一度当塾の個別指導をお試し頂ければ幸いです。&lt;/p&gt;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class="card-text"&gt;入塾手続の際に頂戴致します。また、その時点・もしくは過去在籍されていた生徒さんの兄弟姉妹の場合には、全額免除させて頂きます。&lt;/p&gt;
&lt;/div&gt;
&lt;/div&gt;
&lt;/div&gt;
&lt;div class="col-sm-4"&gt;
&lt;div class="card bg-info mb-3 text-white"&gt;
&lt;div class="card-body"&gt;
&lt;h5 class="card-title"&gt;指導料&lt;/h5&gt;
&lt;p class="card-text"&gt;18,150円(税込)/110分&lt;/p&gt;
&lt;p class="card-text"&gt;13,200円(税込)/80分&lt;/p&gt;
&lt;p class="card-text"&gt;前払いです.&lt;br /&gt;
※指導予定回数分を前月20日に集計し請求書を発行させて頂きますので、前月末までにお支払い下さいませ。&lt;/p&gt;
&lt;/div&gt;
&lt;/div&gt;
&lt;/div&gt;
&lt;/div&gt;
&lt;/div&gt;
&lt;h2&gt;中3数学対策に関するお問い合わせ（状況を具体的にお知らせください）&lt;/h2&gt;
&lt;p&gt;中高一貫校の中3数学は、「理解しているつもり」の部分がテストで落ちやすく、進度が速いほど&lt;span style="color: #0000ff;"&gt;復習の組み立て&lt;/span&gt;が成績に直結しやすい傾向があります。無理に先へ進めるのではなく、教材（例：体系数学）と範囲を確認し、いま必要な単元・解法プロセスから改善していきます。&lt;/p&gt;
&lt;p&gt;お問い合わせの際は、差し支えない範囲で次をお知らせください（分かる範囲で構いません）。&lt;/p&gt;
&lt;ul&gt;
&lt;li&gt;学年（例：中3）&lt;/li&gt;
&lt;li&gt;使用教材（例：体系数学／学校プリント など）&lt;/li&gt;
&lt;li&gt;困っている状況（例：計算ミスが多い／解法が思い出せない／試験範囲が終わらない 等）&lt;/li&gt;
&lt;li&gt;直近の定期試験の範囲（分かる範囲で）&lt;/li&gt;
&lt;/ul&gt;
&lt;p&gt;現状を踏まえ、授業の進め方と学習の優先順位をご提案いたします。&lt;/p&gt;
&lt;h2&gt;中3数学対策に関するお問い合わせ&lt;/h2&gt;
&lt;div class="wpcf7 no-js" id="wpcf7-f422-p549-o1" lang="ja" dir="ltr" data-wpcf7-id="422"&gt;
&lt;div class="screen-reader-response"&gt;&lt;p role="status" aria-live="polite" aria-atomic="true"&gt;&lt;/p&gt; &lt;ul&gt;&lt;/ul&gt;&lt;/div&gt;
&lt;form action="/kouza/j3-math/#wpcf7-f422-p549-o1" method="post" class="wpcf7-form init" aria-label="コンタクトフォーム" novalidate="novalidate" data-status="init"&gt;
&lt;fieldset class="hidden-fields-container"&gt;&lt;input type="hidden" name="_wpcf7" value="422" /&gt;&lt;input type="hidden" name="_wpcf7_version" value="6.1.5" /&gt;&lt;input type="hidden" name="_wpcf7_locale" value="ja" /&gt;&lt;input type="hidden" name="_wpcf7_unit_tag" value="wpcf7-f422-p549-o1" /&gt;&lt;input type="hidden" name="_wpcf7_container_post" value="549" /&gt;&lt;input type="hidden" name="_wpcf7_posted_data_hash" value="" /&gt;&lt;input type="hidden" name="_wpcf7_recaptcha_response" value="" /&gt;
&lt;/fieldset&gt;
&lt;p&gt;&lt;label&gt; 保護者氏名 (必須)&lt;br /&gt;
&lt;span class="wpcf7-form-control-wrap" data-name="text-734"&gt;&lt;input size="40" maxlength="400" class="wpcf7-form-control wpcf7-text wpcf7-validates-as-required" aria-required="true" aria-invalid="false" value="" type="text" name="text-734" /&gt;&lt;/span&gt;&lt;br /&gt;
&lt;/label&gt;&lt;label&gt;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/&gt;&lt;/span&gt;&lt;br /&gt;
&lt;/label&gt;&lt;label&gt;科目(必須)&lt;br /&gt;
&lt;span class="wpcf7-form-control-wrap" data-name="menu-682"&gt;&lt;select class="wpcf7-form-control wpcf7-select wpcf7-validates-as-required" aria-required="true" aria-invalid="false" name="menu-682"&gt;&lt;option value="英語"&gt;英語&lt;/option&gt;&lt;option value="数学"&gt;数学&lt;/option&gt;&lt;/select&gt;&lt;/span&gt;&lt;br /&gt;
&lt;/label&gt;&lt;label&gt;学年&lt;br /&gt;
&lt;span class="wpcf7-form-control-wrap" data-name="menu-683"&gt;&lt;select class="wpcf7-form-control wpcf7-select" aria-invalid="false" name="menu-683"&gt;&lt;option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aria-invalid="false" name="menu-684"&gt;&lt;option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type="checkbox" name="checkbox-613[]" value="教室" /&gt;&lt;/span&gt;&lt;span class="wpcf7-list-item last"&gt;&lt;span class="wpcf7-list-item-label"&gt;オンライン&lt;/span&gt;&lt;input type="checkbox" name="checkbox-613[]" value="オンライン" /&gt;&lt;/span&gt;&lt;/span&gt;&lt;/span&gt;&lt;br /&gt;
&lt;/label&gt;&lt;label&gt; 備考&lt;br /&gt;
&lt;span class="wpcf7-form-control-wrap" data-name="your-message"&gt;&lt;textarea cols="40" rows="10" maxlength="2000" class="wpcf7-form-control wpcf7-textarea wpcf7-validates-as-required" aria-required="true" aria-invalid="false" name="your-message"&gt;&lt;/textarea&gt;&lt;/span&gt;&lt;br /&gt;
[anr_nocaptcha g-recaptcha-response]&lt;br /&gt;
&lt;input class="wpcf7-form-control wpcf7-submit has-spinner" type="submit" value="送信" /&gt;&lt;/label&gt;
&lt;/p&gt;&lt;div class="wpcf7-response-output" aria-hidden="true"&gt;&lt;/div&gt;
&lt;/form&gt;
&lt;/div&gt;
&lt;section class="veu_cta" id="veu_cta-493"&gt;&lt;h1 class="cta_title"&gt;講座案内：受験対策　早慶対策講座【英語・数学・国語】&lt;/h1&gt;&lt;div class="cta_body"&gt;&lt;div class="cta_body_image cta_body_image_right"&gt;&lt;a href="https://juku-escot.com/examination/"&gt;&lt;img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/&gt;学部により出題形式に特色がありますので基本的な英語修了後は過去問に即した演習形式の授業になります。
&lt;br /&gt;
&lt;br /&gt;【数学】
&lt;br /&gt; 典型問題に加えて、多少難度の高い問題や見新しい問題についても解答していく力を養うことを目指します。
&lt;br /&gt;
&lt;br /&gt;【国語】
&lt;br /&gt;取るべき問題、落としてよい問題の識別を提供いたします。慶応大志望の方は、小論文講座をご検討ください。&lt;/div&gt;&lt;div class="cta_body_link"&gt;&lt;a href="https://juku-escot.com/examination/" class="btn btn-primary btn-block btn-lg"&gt;受験対策　早慶対策講座【英語・数学・国語】&lt;/a&gt;&lt;/div&gt;&lt;/div&gt;&lt;!-- [ /.vkExUnit_cta_body ] --&gt;&lt;/section&gt;			
------</t>
  </si>
  <si>
    <t>https://jukureiwa.com/tips/katakana/</t>
  </si>
  <si>
    <t>以下のページは不自然なワードを使用しています。
これらを適切に自然な言葉に置き換えて下さい。
なお、本文の装飾や構造は絶対に変えないでください。
【対象ページURL】
https://jukureiwa.com/tips/katakana/
【検出された不自然ワード】
- 型
【本文】
------
&lt;p&gt;中学受験の社会では、ニュースでよく耳にする&lt;strong&gt;カタカナ用語&lt;/strong&gt;が、そのまま入試問題として出題されることが増えています。特に、&lt;strong&gt;新型コロナウイルス関連の用語・政治経済・生活環境に関する用語&lt;/strong&gt;は、時事問題と絡めて問われやすい分野です。&lt;/p&gt;
&lt;p&gt;しかし、&lt;strong&gt;言葉だけを丸暗記して意味があいまいなまま&lt;/strong&gt;になっていると、文章題や記述問題で対応できません。このページでは、頻出のカタカナ用語をテーマ別に整理し、&lt;strong&gt;意味とイメージがセットで理解できる形&lt;/strong&gt;に再構成しました。&lt;/p&gt;
&lt;p&gt;テスト前の確認用としてだけでなく、日頃のニュース視聴や新聞・ニュースサイトを読む際の「用語辞典」としても活用してください。&lt;br /&gt;
&lt;!-- 追加ブロック：案内直後〜最初のH2の前に挿入 --&gt;&lt;/p&gt;
&lt;h2&gt;カタカナ用語一覧&lt;/h2&gt;
&lt;p&gt;カタカナ語は、&lt;strong&gt;「用語＋意味」&lt;/strong&gt;をセットで覚え、&lt;strong&gt;どの分野（政治／地理／時事／環境／生活・情報）か&lt;/strong&gt;までひも付けると定着が早くなります。まずは下の一覧で「最低限の意味」を押さえ、必要な分野はこのあと本文の各章で確認してください。&lt;/p&gt;
&lt;table&gt;
&lt;thead&gt;
&lt;tr&gt;
&lt;th&gt;分野&lt;/th&gt;
&lt;th&gt;頻出カタカナ語（5〜8語）&lt;/th&gt;
&lt;th&gt;超短い意味（1行）&lt;/th&gt;
&lt;/tr&gt;
&lt;/thead&gt;
&lt;tbody&gt;
&lt;tr&gt;
&lt;td&gt;&lt;strong&gt;政治（公民）&lt;/strong&gt;&lt;/td&gt;
&lt;td&gt;ベーシックインカム／ヘイトスピーチ／フェアトレード／パワーハラスメント／ノーマライゼーション／ユニバーサルデザイン／バリアフリー&lt;/td&gt;
&lt;td&gt;制度・人権・福祉の話題で出る「しくみ・考え方」を示す用語（記述は“主語＋要点”で）。&lt;/td&gt;
&lt;/tr&gt;
&lt;tr&gt;
&lt;td&gt;&lt;strong&gt;地理&lt;/strong&gt;&lt;/td&gt;
&lt;td&gt;インバウンド／コンパクトシティ／モーダルシフト／コールドチェーン／オーバーツーリズム／ヒートアイランド／シェールガス（シェールオイル）&lt;/td&gt;
&lt;td&gt;観光・都市・交通・流通・エネルギーなど、地理の資料読み取りとセットで問われやすい用語。&lt;/td&gt;
&lt;/tr&gt;
&lt;tr&gt;
&lt;td&gt;&lt;strong&gt;時事&lt;/strong&gt;&lt;/td&gt;
&lt;td&gt;クラスター／パンデミック／ロックダウン／ソーシャルディスタンス／ステイホーム／テレワーク（リモートワーク）／ウィズコロナ&lt;/td&gt;
&lt;td&gt;ニュースの出来事を説明する用語（「何が起きたか」「目的は何か」を短く言えると強い）。&lt;/td&gt;
&lt;/tr&gt;
&lt;tr&gt;
&lt;td&gt;&lt;strong&gt;環境&lt;/strong&gt;&lt;/td&gt;
&lt;td&gt;サステナブル／フードロス／フードバンク／マイクロプラスチック／エコドライブ／エコツーリズム／グリーンツーリズム&lt;/td&gt;
&lt;td&gt;環境問題・資源・観光のあり方に関わる用語（対策や影響とセットで整理）。&lt;/td&gt;
&lt;/tr&gt;
&lt;tr&gt;
&lt;td&gt;&lt;strong&gt;生活・情報&lt;/strong&gt;&lt;/td&gt;
&lt;td&gt;キャッシュレス／ソーシャルメディア／メディアリテラシー／クラウドファンディング／サブスクリプション（サブスク）／ビッグデータ／ワークライフバランス／ライフライン&lt;/td&gt;
&lt;td&gt;身近な生活・働き方・情報の扱い方に関わる用語（具体例と結びつけると忘れにくい）。&lt;/td&gt;
&lt;/tr&gt;
&lt;/tbody&gt;
&lt;/table&gt;
&lt;h3&gt;政治用語のカタカナ（入試での聞かれ方つき）&lt;/h3&gt;
&lt;ul&gt;
&lt;li&gt;&lt;strong&gt;ベーシックインカム&lt;/strong&gt;：国が&lt;strong&gt;最低限の生活費&lt;/strong&gt;を条件をしぼらずに支給する考え方（「何のための制度か」が聞かれやすい）。&lt;/li&gt;
&lt;li&gt;&lt;strong&gt;ヘイトスピーチ&lt;/strong&gt;：特定の集団への&lt;strong&gt;差別的な言動&lt;/strong&gt;（人権の観点で「なぜ問題か」を一言で）。&lt;/li&gt;
&lt;li&gt;&lt;strong&gt;フェアトレード&lt;/strong&gt;：生産者に&lt;strong&gt;公正な価格&lt;/strong&gt;で取引するしくみ（途上国支援・児童労働などと関連づけ）。&lt;/li&gt;
&lt;li&gt;&lt;strong&gt;ユニバーサルデザイン&lt;/strong&gt;：年齢や障害の有無に関係なく&lt;strong&gt;誰もが使いやすい&lt;/strong&gt;しくみ（具体例を添えると記述が安定）。&lt;/li&gt;
&lt;/ul&gt;
&lt;h3&gt;地理で出るカタカナ用語（地形・気候・人口/都市）&lt;/h3&gt;
&lt;ul&gt;
&lt;li&gt;&lt;strong&gt;インバウンド&lt;/strong&gt;：日本を訪れる外国人観光客。&lt;strong&gt;地域の産業・観光&lt;/strong&gt;や資料（グラフ）とセットで出やすい。&lt;/li&gt;
&lt;li&gt;&lt;strong&gt;コンパクトシティ&lt;/strong&gt;：都市の機能を中心部に集める考え方。&lt;strong&gt;高齢化・交通・環境負荷&lt;/strong&gt;の話題と結びつく。&lt;/li&gt;
&lt;li&gt;&lt;strong&gt;モーダルシフト&lt;/strong&gt;：貨物輸送をトラックから鉄道・船へ。&lt;strong&gt;CO2削減／渋滞緩和&lt;/strong&gt;など目的を押さえる。&lt;/li&gt;
&lt;li&gt;&lt;strong&gt;オーバーツーリズム&lt;/strong&gt;：観光客が多すぎて地域に悪影響が出る状態。&lt;strong&gt;住民生活との両立&lt;/strong&gt;が論点になりやすい。&lt;/li&gt;
&lt;li&gt;&lt;strong&gt;ヒートアイランド&lt;/strong&gt;：都市部が郊外より暑くなる現象。&lt;strong&gt;原因（舗装・人工排熱）→対策&lt;/strong&gt;の順で整理。&lt;/li&gt;
&lt;/ul&gt;
&lt;h3&gt;ミニFAQ（早めに混乱を止める）&lt;/h3&gt;
&lt;dl&gt;
&lt;dt&gt;&lt;strong&gt;Q. 「政治用語 カタカナ」は何を優先して覚える？&lt;/strong&gt;&lt;/dt&gt;
&lt;dd&gt;A. まずは&lt;strong&gt;「1行で言える定義」&lt;/strong&gt;を作ります（主語＋要点）。次に「どの分野の話か（人権／福祉／経済など）」を付け足すと、記述で減点されにくくなります。&lt;/dd&gt;
&lt;dt&gt;&lt;strong&gt;Q. 「地理 カタカナ用語」はどの単元とセットで出る？&lt;/strong&gt;&lt;/dt&gt;
&lt;dd&gt;A. &lt;strong&gt;都市・交通・観光・環境&lt;/strong&gt;と一緒に出やすいです。資料問題では「用語の意味＋目的／影響」を問われることが多いので、意味だけで止めないのがコツです。&lt;/dd&gt;
&lt;dt&gt;&lt;strong&gt;Q. カタカナ語は意味をどう書けば減点されにくい？&lt;/strong&gt;&lt;/dt&gt;
&lt;dd&gt;A. 「○○とは、〜する&lt;strong&gt;しくみ／考え方&lt;/strong&gt;」の形で、&lt;strong&gt;言い切りすぎずに要点を1つ&lt;/strong&gt;に絞って書きます（例を入れすぎて主語がぶれるのが典型ミス）。&lt;/dd&gt;
&lt;/dl&gt;
&lt;p&gt;&lt;!-- /追加ブロックここまで --&gt;&lt;/p&gt;
&lt;h2&gt;カタカナ用語をおさえるべき理由&lt;/h2&gt;
&lt;p&gt;カタカナ用語は、単なる流行語ではなく、現代社会の仕組みや問題を象徴するキーワードです。中学受験の社会で重視される理由は次の通りです。&lt;/p&gt;
&lt;ul&gt;
&lt;li&gt;&lt;strong&gt;ニュースや時事問題と直結している&lt;/strong&gt;ため、最新の入試傾向に対応しやすい。&lt;/li&gt;
&lt;li&gt;言葉の意味を通して、&lt;strong&gt;政治・経済・環境などの仕組みを理解できる&lt;/strong&gt;ようになる。&lt;/li&gt;
&lt;li&gt;記述問題で「自分の言葉で説明する」際の&lt;strong&gt;語彙力・表現力アップ&lt;/strong&gt;にもつながる。&lt;/li&gt;
&lt;/ul&gt;
&lt;p&gt;したがって、&lt;strong&gt;用語と意味をワンセットで覚えること&lt;/strong&gt;がとても重要です。以下では、分野ごとに代表的なカタカナ用語を整理していきます。&lt;/p&gt;
&lt;p&gt;&lt;!-- 追加ブロック（本文中盤）：MC→TP/SP/ST 送客のための最小案内 --&gt;&lt;/p&gt;
&lt;div style="border: 2px solid #2F4F4F; background-color: #f5f7f7; padding: 10px; display: flex; align-items: center; justify-content: center; margin: 18px 0;"&gt;
&lt;p&gt;&lt;img decoding="async" style="max-width: 100px; height: auto; margin-right: 10px;" src="http://jukureiwa.com/wp-content/uploads/2019/06/cropped-END_tate_ver2.jpg" alt="受験社会専門塾「令和」のロゴ" /&gt;&lt;/p&gt;
&lt;div&gt;
&lt;p style="margin: 5px 0;"&gt;&lt;strong&gt;ここでのつまずきが多い場合&lt;/strong&gt;：カタカナ用語は「意味」だけでなく、&lt;strong&gt;どの分野で・どう問われるか（資料／記述）&lt;/strong&gt;まで整理すると得点に直結しやすくなります。&lt;/p&gt;
&lt;p style="margin: 5px 0;"&gt;学習状況に合わせて、短期で補強するか、社会全体の見取り図をまとめるかを選ぶと進めやすいです。&lt;/p&gt;
&lt;p&gt;&lt;a style="background-color: #2f4f4f; color: white; padding: 5px 10px; text-align: center; text-decoration: none; display: inline-block; font-size: 14px; margin-right: 6px;" href="https://jukureiwa.com/tanpatsu/"&gt;単発講座を見る&lt;/a&gt;&lt;br /&gt;
&lt;a style="background-color: #2f4f4f; color: white; padding: 5px 10px; text-align: center; text-decoration: none; display: inline-block; font-size: 14px; margin-right: 6px;" href="https://jukureiwa.com/honka/"&gt;本科コースを見る&lt;/a&gt;&lt;br /&gt;
&lt;a style="background-color: #2f4f4f; color: white; padding: 5px 10px; text-align: center; text-decoration: none; display: inline-block; font-size: 14px;" href="https://jukureiwa.com/"&gt;トップへ&lt;/a&gt;&lt;/p&gt;
&lt;p style="margin: 6px 0 0; font-size: 13px;"&gt;運営情報：&lt;a href="https://jukureiwa.com/greeting/"&gt;代表挨拶&lt;/a&gt;／&lt;a href="https://jukureiwa.com/company/"&gt;会社概要&lt;/a&gt;&lt;/p&gt;
&lt;/div&gt;
&lt;/div&gt;
&lt;p&gt;&lt;!-- /追加ブロック（本文中盤）ここまで --&gt;&lt;/p&gt;
&lt;h2&gt;新型コロナウイルス感染症に関する用語&lt;/h2&gt;
&lt;p&gt;新型コロナウイルス感染症の流行により、新しい言葉やもともとあった専門用語が一般にも広く使われるようになりました。入試では、&lt;strong&gt;社会の変化をどうとらえるか&lt;/strong&gt;という観点から出題されることがあります。&lt;/p&gt;
&lt;h3&gt;新型コロナウイルス関連の基本用語&lt;/h3&gt;
&lt;p&gt;&lt;strong&gt;クラスター&lt;/strong&gt; … 集団感染のこと。同じ場所やグループの中で、&lt;strong&gt;短期間に多くの感染者が出る&lt;/strong&gt;状況を指します。&lt;/p&gt;
&lt;p&gt;&lt;strong&gt;ソーシャルディスタンス&lt;/strong&gt; … 新型コロナウイルス感染症の防止対策として、&lt;strong&gt;2メートル以上の対人距離&lt;/strong&gt;を保ち、濃厚接触を避けることです。&lt;/p&gt;
&lt;p&gt;&lt;strong&gt;パンデミック&lt;/strong&gt; … 特定の地域ではなく、&lt;strong&gt;世界的に感染症が大流行&lt;/strong&gt;することを指します。&lt;/p&gt;
&lt;p&gt;&lt;strong&gt;ロックダウン&lt;/strong&gt; … 都市封鎖。外出制限や店舗閉鎖などを行い、&lt;strong&gt;人の動きを抑えることで感染拡大を防ぐ措置&lt;/strong&gt;です。&lt;/p&gt;
&lt;p&gt;&lt;strong&gt;テレワーク（リモートワーク）&lt;/strong&gt; … 会社などに出勤せず、&lt;strong&gt;自宅などからインターネットを使って仕事をする在宅勤務&lt;/strong&gt;の形態です。&lt;/p&gt;
&lt;p&gt;&lt;strong&gt;ステイホーム&lt;/strong&gt; … 感染を広げないために、&lt;strong&gt;外出を控え、自宅で過ごすよう呼びかけるスローガン&lt;/strong&gt;です。&lt;/p&gt;
&lt;p&gt;&lt;strong&gt;ウィズコロナ［社会］&lt;/strong&gt; … 新型コロナウイルスを完全になくすことを前提にするのではなく、&lt;strong&gt;感染防止策を取りながらウイルスと共存・共生していく社会のあり方&lt;/strong&gt;を指します。&lt;/p&gt;
&lt;h2&gt;政治・経済分野のカタカナ用語&lt;/h2&gt;
&lt;p&gt;政治や経済のニュースでは、カタカナ用語が頻繁に登場します。用語の意味を理解しておくと、ニュースの内容が一気に分かりやすくなります。&lt;/p&gt;
&lt;h3&gt;政治・経済の重要用語&lt;/h3&gt;
&lt;p&gt;&lt;strong&gt;インバウンド&lt;/strong&gt; … 日本に訪れる&lt;strong&gt;外国人観光客&lt;/strong&gt;のことです。観光業や地方経済と深く関わっています。&lt;/p&gt;
&lt;p&gt;&lt;strong&gt;フェアトレード&lt;/strong&gt; … 「公正取引」と訳されます。発展途上国の生産者に対して、&lt;strong&gt;適正な価格で取引を行い、生活を支える仕組み&lt;/strong&gt;です。&lt;/p&gt;
&lt;p&gt;&lt;strong&gt;ヘイトスピーチ&lt;/strong&gt; … 特定の人種や民族などに対する&lt;strong&gt;差別的な言動&lt;/strong&gt;のこと。人権問題として取り上げられています。&lt;/p&gt;
&lt;p&gt;&lt;strong&gt;シェールオイル（シェールガス）&lt;/strong&gt; … 頁岩層（けつがんそう）から採取される天然ガス・原油のこと。新しいエネルギー資源として注目されています。&lt;/p&gt;
&lt;p&gt;&lt;strong&gt;コンパクトシティ&lt;/strong&gt; … 市街地をぎゅっと集約させ、&lt;strong&gt;生活に必要な機能を中心部に集める都市構造&lt;/strong&gt;のことです。高齢化社会や環境負荷の軽減と関わります。&lt;/p&gt;
&lt;p&gt;&lt;strong&gt;コールドチェーン&lt;/strong&gt; … 生産から消費者に届くまで、食品などを&lt;strong&gt;決められた低温で保ったまま流通させる仕組み&lt;/strong&gt;です。安全な食の提供に役立ちます。&lt;/p&gt;
&lt;p&gt;&lt;strong&gt;モーダルシフト&lt;/strong&gt; … 貨物輸送の手段を、&lt;strong&gt;トラックから鉄道や船に転換&lt;/strong&gt;すること。環境負荷の軽減や渋滞緩和が目的です。&lt;/p&gt;
&lt;p&gt;&lt;strong&gt;ベーシックインカム&lt;/strong&gt; … 政府が年齢・性別などに関係なく、&lt;strong&gt;生活に必要な最低限度の金額を無条件に支給する制度&lt;/strong&gt;の考え方です。貧困対策や社会保障の新しい形として議論されています。&lt;/p&gt;
&lt;div style="border: 2px solid #4B8B3B; background-color: #d5e8d4; padding: 10px; display: flex; align-items: center; justify-content: center; margin: 20px 0;"&gt;
&lt;p&gt;&lt;img decoding="async" style="max-width: 100px; height: auto; margin-right: 10px;" src="http://jukureiwa.com/wp-content/uploads/2019/06/cropped-END_tate_ver2.jpg" alt="受験社会専門塾「令和」のロゴ" /&gt;&lt;/p&gt;
&lt;div&gt;
&lt;p style="margin: 5px 0;"&gt;受験社会専門塾「令和」の『地理の完成』コース：日本の地理を深く理解し、受験に備えよう！&lt;/p&gt;
&lt;p&gt;&lt;a style="background-color: #4b8b3b; color: white; padding: 5px 10px; text-align: center; text-decoration: none; display: inline-block; font-size: 14px;" href="https://jukureiwa.com/honka/#地理の完成"&gt;詳細を見る&lt;/a&gt;&lt;/p&gt;
&lt;/div&gt;
&lt;/div&gt;
&lt;h2&gt;生活環境・働き方・情報社会に関するカタカナ用語&lt;/h2&gt;
&lt;p&gt;日常生活や働き方、環境問題、情報社会に関連するカタカナ用語も、入試でよく扱われます。&lt;strong&gt;身近な例と結びつけて理解&lt;/strong&gt;することがポイントです。&lt;/p&gt;
&lt;h3&gt;働き方・人権・福祉にかかわる用語&lt;/h3&gt;
&lt;p&gt;&lt;strong&gt;パワーハラスメント（パワハラ）&lt;/strong&gt; … 職場での立場や権限を利用して、&lt;strong&gt;精神的・身体的な苦痛を与える行為&lt;/strong&gt;のこと。「職場内虐待」ともいえます。&lt;/p&gt;
&lt;p&gt;&lt;strong&gt;ユニバーサルデザイン&lt;/strong&gt; … 年齢や障害の有無にかかわらず、&lt;strong&gt;すべての人が利用しやすいように考えられたデザイン&lt;/strong&gt;のことです。&lt;/p&gt;
&lt;p&gt;&lt;strong&gt;バリアフリー&lt;/strong&gt; … 段差など、障害となるものを取り除き、&lt;strong&gt;高齢者や障がいのある人も暮らしやすくする取り組み&lt;/strong&gt;です。&lt;/p&gt;
&lt;p&gt;&lt;strong&gt;ノーマライゼーション&lt;/strong&gt; … 障害の有無や加齢に関係なく、&lt;strong&gt;だれもが平等に生活できる社会の実現&lt;/strong&gt;を目指す考え方です。&lt;/p&gt;
&lt;p&gt;&lt;strong&gt;ワークライフバランス&lt;/strong&gt; … 仕事と家庭生活・自分の時間との&lt;strong&gt;調和を図ること&lt;/strong&gt;。働き方改革とも関連します。&lt;/p&gt;
&lt;p&gt;&lt;strong&gt;パラリンピック&lt;/strong&gt; … 障害のある選手が出場する&lt;strong&gt;国際身体障害者スポーツ大会&lt;/strong&gt;です。オリンピックと同じ年に開催されます。&lt;/p&gt;
&lt;p&gt;&lt;strong&gt;ライフライン&lt;/strong&gt; … 水道・電気・ガス・通信など、&lt;strong&gt;日常生活を営むために必要不可欠な設備&lt;/strong&gt;のことです。&lt;/p&gt;
&lt;h3&gt;情報社会・お金の使い方に関する用語&lt;/h3&gt;
&lt;p&gt;&lt;strong&gt;キャッシュレス［決済］&lt;/strong&gt; … 現金を使わず、&lt;strong&gt;電子マネーやクレジットカード、QRコード&lt;/strong&gt;などで支払いをする方法です。&lt;/p&gt;
&lt;p&gt;&lt;strong&gt;メディアリテラシー&lt;/strong&gt; … テレビ・インターネット・SNSなどの情報を&lt;strong&gt;そのまま鵜呑みにせず、正しいかどうかを見極める力&lt;/strong&gt;のことです。&lt;/p&gt;
&lt;p&gt;&lt;strong&gt;ソーシャルメディア&lt;/strong&gt; … インターネット上で、個人と個人・個人と社会がつながることを助けるサービス。例：X（旧Twitter）、Instagramなど。&lt;/p&gt;
&lt;p&gt;&lt;strong&gt;クラウドファンディング&lt;/strong&gt; … インターネットを通じて、&lt;strong&gt;不特定多数の人から資金を集め、プロジェクトを進める仕組み&lt;/strong&gt;です。&lt;/p&gt;
&lt;p&gt;&lt;strong&gt;サブスクリプション（サブスク）&lt;/strong&gt; … 定額料金を支払い、&lt;strong&gt;製品やサービスを一定期間利用&lt;/strong&gt;する契約の形。動画配信サービスなどが代表例です。&lt;/p&gt;
&lt;p&gt;&lt;strong&gt;ビッグデータ&lt;/strong&gt; … 日々蓄積される大量で複雑なデータ。分析することで、&lt;strong&gt;社会の傾向やニーズを読み取る&lt;/strong&gt;ことができます。&lt;/p&gt;
&lt;h3&gt;環境問題・観光・エネルギーに関する用語&lt;/h3&gt;
&lt;p&gt;&lt;strong&gt;フードバンク&lt;/strong&gt; … 品質には問題がないものの、流通が困難となった食品を、&lt;strong&gt;福祉施設などへ無償で提供する仕組み&lt;/strong&gt;です。&lt;/p&gt;
&lt;p&gt;&lt;strong&gt;フードロス（食品ロス）&lt;/strong&gt; … まだ食べられるのに、&lt;strong&gt;廃棄されてしまう食品&lt;/strong&gt;のことです。&lt;/p&gt;
&lt;p&gt;&lt;strong&gt;エコドライブ&lt;/strong&gt; … 急発進や急ブレーキを避けるなど、&lt;strong&gt;低燃費で地球温暖化に配慮した運転方法&lt;/strong&gt;をいいます。&lt;/p&gt;
&lt;p&gt;&lt;strong&gt;エコツーリズム&lt;/strong&gt; … 自然環境や地域文化の保全を意識しながら行う観光で、&lt;strong&gt;自然を守りつつ楽しむ観光の形&lt;/strong&gt;です。&lt;/p&gt;
&lt;p&gt;&lt;strong&gt;オーバーツーリズム&lt;/strong&gt; … 観光客が過度に増えた結果、&lt;strong&gt;地域住民の生活に悪影響やトラブルが生じる状態&lt;/strong&gt;を指します。&lt;/p&gt;
&lt;p&gt;&lt;strong&gt;グリーンツーリズム（アグリツーリズム）&lt;/strong&gt; … 農村部や山村に滞在し、&lt;strong&gt;自然や農業・地域文化を体験する観光&lt;/strong&gt;の形です。&lt;/p&gt;
&lt;p&gt;&lt;strong&gt;マイクロプラスチック&lt;/strong&gt; … 5mm以下の微細なプラスチック粒子で、&lt;strong&gt;海洋汚染や生態系への影響&lt;/strong&gt;が問題になっています。&lt;/p&gt;
&lt;p&gt;&lt;strong&gt;ヒートアイランド［現象］&lt;/strong&gt; … コンクリート建築物やアスファルト道路が多い都市部で、&lt;strong&gt;郊外に比べて気温が高くなる現象&lt;/strong&gt;です。&lt;/p&gt;
&lt;p&gt;&lt;strong&gt;サステナブル（持続可能な）&lt;/strong&gt; … 自然環境を壊しすぎず、&lt;strong&gt;将来の世代のことも考えて続けられる開発や活動&lt;/strong&gt;を指します。&lt;/p&gt;
&lt;div style="border: 2px solid #000080; background-color: #add8e6; padding: 10px; display: flex; align-items: center; justify-content: center; margin: 20px 0;"&gt;
&lt;p&gt;&lt;img decoding="async" style="max-width: 100px; height: auto; margin-right: 10px;" src="http://jukureiwa.com/wp-content/uploads/2019/06/cropped-END_tate_ver2.jpg" alt="受験社会専門塾「令和」のロゴ" /&gt;&lt;/p&gt;
&lt;div&gt;
&lt;p style="margin: 5px 0;"&gt;受験社会専門塾「令和」の『公民の完成』コース：公民学習の苦手意識を克服、理解を深める指導&lt;/p&gt;
&lt;p&gt;&lt;a style="background-color: #000080; color: white; padding: 5px 10px; text-align: center; text-decoration: none; display: inline-block; font-size: 14px;" href="https://jukureiwa.com/honka/#公民の完成"&gt;詳細を見る&lt;/a&gt;&lt;/p&gt;
&lt;/div&gt;
&lt;/div&gt;
&lt;h2&gt;まとめ：カタカナ用語を「言葉＋意味」で定着させよう&lt;/h2&gt;
&lt;p&gt;カタカナ用語は、現代社会を理解するための&lt;strong&gt;重要なキーワード&lt;/strong&gt;です。中学受験の社会では、次の点を意識して学習を進めましょう。&lt;/p&gt;
&lt;ul&gt;
&lt;li&gt;カタカナ用語は&lt;strong&gt;言葉だけでなく意味まできちんと覚える&lt;/strong&gt;。&lt;/li&gt;
&lt;li&gt;テキストの用語集だけでなく、&lt;strong&gt;ニュースや新聞の中で実際にどう使われているか&lt;/strong&gt;を確認する。&lt;/li&gt;
&lt;li&gt;用語を「自分の言葉」で説明できるように、&lt;strong&gt;家族や先生に説明してみる練習&lt;/strong&gt;をする。&lt;/li&gt;
&lt;li&gt;政治・経済・環境・福祉など、&lt;strong&gt;どの分野の用語なのか&lt;/strong&gt;も意識して整理しておく。&lt;/li&gt;
&lt;/ul&gt;
&lt;p&gt;カタカナ用語は、日々のニュースと結びつけて覚えることで、&lt;strong&gt;単なる暗記ではなく、社会を見る力&lt;/strong&gt;を育てることができます。日々のニュースに耳を傾け、日本だけでなく世界の動きにも関心をもちながら、知識を深めていきましょう。&lt;/p&gt;
&lt;p&gt;&lt;!-- 追加ブロック（末尾）：TP/SP/STへ送る“次アクション”案内 --&gt;&lt;/p&gt;
&lt;div style="border: 2px solid #4682B4; background-color: #eef5fb; padding: 10px; display: flex; align-items: center; justify-content: center; margin: 18px 0;"&gt;
&lt;p&gt;&lt;img decoding="async" style="max-width: 100px; height: auto; margin-right: 10px;" src="http://jukureiwa.com/wp-content/uploads/2019/06/cropped-END_tate_ver2.jpg" alt="受験社会専門塾「令和」のロゴ" /&gt;&lt;/p&gt;
&lt;div&gt;
&lt;p style="margin: 5px 0;"&gt;&lt;strong&gt;点数に直結させるために&lt;/strong&gt;：カタカナ用語は「意味を言える」だけでなく、入試で問われる形（資料／理由説明／記述）に合わせて整理すると安定します。学習段階に合わせて、短期補強か全体の見取り図かを選ぶと進めやすいです。&lt;/p&gt;
&lt;p&gt;&lt;a style="background-color: #4682b4; color: white; padding: 5px 10px; text-align: center; text-decoration: none; display: inline-block; font-size: 14px; margin-right: 6px;" href="https://jukureiwa.com/tanpatsu/"&gt;単発講座&lt;/a&gt;&lt;br /&gt;
&lt;a style="background-color: #4682b4; color: white; padding: 5px 10px; text-align: center; text-decoration: none; display: inline-block; font-size: 14px; margin-right: 6px;" href="https://jukureiwa.com/honka/"&gt;本科コース（オンライン）&lt;/a&gt;&lt;br /&gt;
&lt;a style="background-color: #4682b4; color: white; padding: 5px 10px; text-align: center; text-decoration: none; display: inline-block; font-size: 14px;" href="https://jukureiwa.com/"&gt;トップ&lt;/a&gt;&lt;/p&gt;
&lt;p style="margin: 6px 0 0; font-size: 13px;"&gt;運営情報：&lt;a href="https://jukureiwa.com/greeting/"&gt;代表挨拶&lt;/a&gt;／&lt;a href="https://jukureiwa.com/company/"&gt;会社概要&lt;/a&gt;&lt;/p&gt;
&lt;/div&gt;
&lt;/div&gt;
&lt;p&gt;&lt;!-- /追加ブロック（末尾）ここまで --&gt;&lt;/p&gt;
&lt;section id="veu_cta-197" class="veu_cta"&gt;&lt;/section&gt;
&lt;section id="veu_cta-361" class="veu_cta"&gt;
&lt;div class="cta_body"&gt;
&lt;div class="cta_body_link"&gt;&lt;/div&gt;
&lt;/div&gt;
&lt;/section&gt;
&lt;section id="veu_cta-197" class="veu_cta"&gt;&lt;!-- [ /.vkExUnit_cta_body ] --&gt;&lt;/p&gt;
&lt;/section&gt;
&lt;section class="veu_cta" id="veu_cta-197"&gt;&lt;h1 class="cta_title"&gt;本科「地理の完成」≪８回完結講座≫&lt;/h1&gt;&lt;div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地理分野は「どこに何があるのか」「どこで何が行われているのか」を正しく理解することに尽きます。したがって「場所」つまり「地図」をベースにおいて理解を進めないと、きちんと知識を積み上げることが出来ません。当塾では、常に「どこ」というポイントに軸足を置きながら、様々な事象・現象を正しく理解させるように指導を行っていきます。&lt;/div&gt;&lt;div class="cta_body_link"&gt;&lt;a href="https://jukureiwa.com/honka/" class="btn btn-primary btn-block btn-lg" target="_blank"&gt;開講講座：本科「地理の完成」≪８回完結講座≫&lt;/a&gt;&lt;/div&gt;&lt;/div&gt;&lt;!-- [ /.vkExUnit_cta_body ] --&gt;&lt;/section&gt;			
------</t>
  </si>
  <si>
    <t>https://natsui-sansu-juku.com/col_blog/onlineservice/</t>
  </si>
  <si>
    <t>以下のページは不自然なワードを使用しています。
これらを適切に自然な言葉に置き換えて下さい。
なお、本文の装飾や構造は絶対に変えないでください。
【対象ページURL】
https://natsui-sansu-juku.com/col_blog/onlineservice/
【検出された不自然ワード】
- 型
【本文】
------
&lt;div class="container my-4"&gt;
&lt;div class="card shadow-sm mb-4 border-0" style="background: linear-gradient(135deg, #0d47a1, #1976d2); color: #fff;"&gt;
&lt;div class="card-body p-4"&gt;
&lt;div class="d-flex flex-wrap justify-content-between align-items-center mb-2"&gt;&lt;span class="badge bg-warning text-dark mb-2" style="font-size: 0.8rem;"&gt;中学受験／オンライン算数&lt;/span&gt;&lt;br /&gt;
&lt;span class="badge bg-light text-dark mb-2" style="font-size: 0.75rem;"&gt;自宅で学べる個別指導&lt;/span&gt;&lt;/div&gt;
&lt;h1 class="card-title mb-3" style="font-size: 1.9rem; line-height: 1.5;"&gt;算数をオンラインの個別指導で学ぶメリットと、失敗しないサービスの選び方&lt;/h1&gt;
&lt;p class="card-text mb-2" style="font-size: 0.98rem;"&gt;自宅で子どもが算数を学べる&lt;strong&gt;オンラインの個別指導&lt;/strong&gt;は、今の時代に求められている学習方法です。&lt;br /&gt;
通塾の負担を減らしながら、算数の苦手をじっくりフォローしたいご家庭にとって、&lt;br /&gt;
とても相性の良い選択肢と言えます。&lt;/p&gt;
&lt;p class="mb-2" style="font-size: 0.9rem;"&gt;本ページでは、算数をオンライン個別指導で学ぶ&lt;strong&gt;具体的なメリット&lt;/strong&gt;と、&lt;br /&gt;
&lt;strong&gt;サービス選びのポイント&lt;/strong&gt;を整理します。あわせて、当塾の&lt;a class="text-white text-decoration-underline fw-bold" href="https://natsui-sansu-juku.com/kobetsu_online/"&gt;&lt;br /&gt;
オンライン算数 個別指導&lt;br /&gt;
&lt;/a&gt;を検討される際のヒントもまとめました。&lt;/p&gt;
&lt;p class="mb-0" style="font-size: 0.9rem;"&gt;サービス比較の観点を先に押さえたい方は、&lt;a class="text-white text-decoration-underline fw-bold" href="https://natsui-sansu-juku.com/column/hub-online-guide/"&gt;中学受験算数オンライン個別の選び方の全体像はこちら&lt;/a&gt;&lt;/p&gt;
&lt;/div&gt;
&lt;/div&gt;
&lt;div class="card shadow-sm mb-4 border-0"&gt;
&lt;div class="card-body p-3 p-md-4"&gt;
&lt;h2 class="h5 mb-3"&gt;この記事でわかること&lt;/h2&gt;
&lt;ul class="mb-0"&gt;
&lt;li&gt;算数をオンラインの個別指導で学ぶメリットと、向いているお子さんのタイプ&lt;/li&gt;
&lt;li&gt;オンライン算数 個別指導と通塾型個別・家庭教師との違い（競合との比較）&lt;/li&gt;
&lt;li&gt;中学受験算数オンラインを含むサービス選びのチェックポイント&lt;/li&gt;
&lt;li&gt;実例から見る「偏差値推移」と、オンライン学習を習慣化する仕組み&lt;/li&gt;
&lt;li&gt;ご家庭でオンライン算数個別指導の効果を最大化するための工夫&lt;/li&gt;
&lt;/ul&gt;
&lt;/div&gt;
&lt;/div&gt;
&lt;div class="card shadow-sm mb-4 border-0"&gt;
&lt;div class="card-body p-3 p-md-4"&gt;
&lt;h2 class="h4 mb-3"&gt;算数をオンラインの個別指導で学ぶとはどういうことか&lt;/h2&gt;
&lt;p&gt;ここでいう&lt;strong&gt;「オンラインの個別指導」&lt;/strong&gt;とは、教室に通わず、&lt;br /&gt;
自宅からパソコンやタブレットを通して講師とマンツーマンでつながり、&lt;br /&gt;
算数の指導を受けるスタイルを指します。&lt;/p&gt;
&lt;p&gt;自宅で子どもが算数を学べるオンラインの個別指導は、&lt;br /&gt;
&lt;strong&gt;今の生活スタイルや中学受験の現場に合った学習方法&lt;/strong&gt;です。&lt;br /&gt;
特に、次のようなご家庭と相性が良い学習スタイルです。&lt;/p&gt;
&lt;ul&gt;
&lt;li&gt;集団授業についていけず、算数が苦手になりかけているお子さん&lt;/li&gt;
&lt;li&gt;夜の通塾が難しい・送り迎えの負担を減らしたいご家庭&lt;/li&gt;
&lt;li&gt;周囲の目を気にして質問しづらい、慎重な性格のお子さん&lt;/li&gt;
&lt;li&gt;「まずは算数だけ、中学受験算数オンラインで強化したい」というニーズをお持ちの方&lt;/li&gt;
&lt;/ul&gt;
&lt;p class="mb-0"&gt;こうしたケースでは、オンラインの個別指導が&lt;strong&gt;学び直し・土台づくり・苦手克服の場&lt;/strong&gt;として&lt;br /&gt;
大きな力を発揮します。&lt;/p&gt;
&lt;/div&gt;
&lt;/div&gt;
&lt;div class="card shadow-sm mb-4 border-0"&gt;
&lt;div class="card-body p-3 p-md-4"&gt;
&lt;h2 class="h4 mb-3"&gt;オンライン算数 個別指導の３つの大きなメリット&lt;/h2&gt;
&lt;h3 class="h5 mt-2 mb-2"&gt;① 自宅完結で安全・時間効率が高い&lt;/h3&gt;
&lt;p&gt;オンライン個別指導なら&lt;strong&gt;外出の必要がありません&lt;/strong&gt;。&lt;br /&gt;
夜遅い時間の送迎も不要になり、保護者にとっても非常に便利です。&lt;/p&gt;
&lt;ul&gt;
&lt;li&gt;自宅から受講できるため、&lt;strong&gt;通塾の移動時間がゼロ&lt;/strong&gt;&lt;/li&gt;
&lt;li&gt;雨の日や悪天候でも、予定通り受講しやすい&lt;/li&gt;
&lt;li&gt;防犯面の不安が少なく、共働き家庭でもスケジュールを組みやすい&lt;/li&gt;
&lt;/ul&gt;
&lt;p&gt;特に中学受験期は、宿題・演習・過去問などやるべきことが多くなります。&lt;br /&gt;
通塾時間が不要になることで、&lt;strong&gt;「学習時間を無駄にせず最大限に活用できる」&lt;/strong&gt;点は、&lt;br /&gt;
オンライン算数 個別指導の大きなメリットです。&lt;/p&gt;
&lt;h3 class="h5 mt-3 mb-2"&gt;② 周囲の目を気にせず、算数の苦手意識を根本から変えられる&lt;/h3&gt;
&lt;p&gt;算数を苦手とする子どもの中には、&lt;br /&gt;
「教室で手を挙げて質問するのが恥ずかしい」「周りと比べてしまう」というタイプも少なくありません。&lt;/p&gt;
&lt;p&gt;オンライン算数 個別指導では、次のような環境を準備しやすく、&lt;br /&gt;
&lt;strong&gt;算数へのイメージそのものを変えていくこと&lt;/strong&gt;ができます。&lt;/p&gt;
&lt;ul&gt;
&lt;li&gt;1対1なので、間違えても周りの目を気にしなくてよい&lt;/li&gt;
&lt;li&gt;自分のペースで「わかるところ」から積み上げ直せる&lt;/li&gt;
&lt;li&gt;できなかった問題ができるようになる経験を積み重ねやすい&lt;/li&gt;
&lt;/ul&gt;
&lt;p class="mb-0"&gt;こうした環境を通じて、&lt;strong&gt;「算数＝苦手」から「算数＝ゆっくりなら分かる」に変わり、やがて「算数＝得意科目」に育てていくこと&lt;/strong&gt;&lt;br /&gt;
が、オンライン算数 個別指導の大きな狙いです。&lt;/p&gt;
&lt;h3 class="h5 mt-3 mb-2"&gt;③ 子どもに合ったペース・内容で学習できる&lt;/h3&gt;
&lt;p&gt;通塾型の集団授業では、クラス全体のペースに合わせる必要がありますが、&lt;br /&gt;
オンライン個別指導では&lt;strong&gt;「その子のペース」が基準&lt;/strong&gt;になります。&lt;/p&gt;
&lt;ul&gt;
&lt;li&gt;計算が不安な子は、計算演習を多めに&lt;/li&gt;
&lt;li&gt;文章題が苦手な子は、読解と図解の練習を重点的に&lt;/li&gt;
&lt;li&gt;中学受験を見据えたお子さんは、応用問題・過去問にも段階的にチャレンジ&lt;/li&gt;
&lt;/ul&gt;
&lt;p class="mb-0"&gt;このように、オンライン算数 個別指導は&lt;strong&gt;「自分に必要なところだけを、必要なだけ深く」&lt;/strong&gt;学べる点で、&lt;br /&gt;
無駄の少ない学習スタイルと言えます。&lt;/p&gt;
&lt;/div&gt;
&lt;/div&gt;
&lt;div class="card shadow-sm mb-4 border-0"&gt;
&lt;div class="card-body p-3 p-md-4"&gt;
&lt;h2 class="h4 mb-3"&gt;ケーススタディ：偏差値推移と「習慣化の仕組み」&lt;/h2&gt;
&lt;p&gt;ここでは、&lt;strong&gt;オンライン算数 個別指導を半年程度継続した場合のイメージ&lt;/strong&gt;として、&lt;br /&gt;
代表的なケースを2つ紹介します（※あくまで一例であり、成績向上を保証するものではありません）。&lt;/p&gt;
&lt;div class="table-responsive mb-3"&gt;
&lt;table class="table table-bordered align-middle"&gt;
&lt;thead style="background-color: #e3f2fd;"&gt;
&lt;tr class="text-center"&gt;
&lt;th scope="col"&gt;ケース&lt;/th&gt;
&lt;th scope="col"&gt;学年&lt;/th&gt;
&lt;th scope="col"&gt;スタート時&lt;/th&gt;
&lt;th scope="col"&gt;6か月後の目安&lt;/th&gt;
&lt;th scope="col"&gt;オンラインの使い方&lt;/th&gt;
&lt;/tr&gt;
&lt;/thead&gt;
&lt;tbody&gt;
&lt;tr&gt;
&lt;th scope="row"&gt;ケースA&lt;/th&gt;
&lt;td&gt;小4／中学受験準備&lt;/td&gt;
&lt;td&gt;模試の算数偏差値：&lt;strong&gt;42前後&lt;/strong&gt;&lt;br /&gt;
計算ミスが多く、文章題が苦手&lt;/td&gt;
&lt;td&gt;模試の算数偏差値：&lt;strong&gt;50台前半&lt;/strong&gt;&lt;br /&gt;
を安定して取れるように&lt;/td&gt;
&lt;td&gt;週1回のオンライン算数 個別指導＋&lt;br /&gt;
毎日の「10分計算タイム」を習慣化。&lt;br /&gt;
間違えた問題はオンラインで解き直し。&lt;/td&gt;
&lt;/tr&gt;
&lt;tr&gt;
&lt;th scope="row"&gt;ケースB&lt;/th&gt;
&lt;td&gt;小5／中学受験本格スタート&lt;/td&gt;
&lt;td&gt;模試の算数偏差値：&lt;strong&gt;48〜50&lt;/strong&gt;&lt;br /&gt;
得意単元と苦手単元の差が大きい&lt;/td&gt;
&lt;td&gt;模試の算数偏差値：&lt;strong&gt;55前後&lt;/strong&gt;&lt;br /&gt;
苦手単元の底上げで安定感が出る&lt;/td&gt;
&lt;td&gt;週2回の中学受験算数オンライン＋&lt;br /&gt;
塾テキストの「できなかった問題」だけを&lt;br /&gt;
個別指導で集中的に解説・演習。&lt;/td&gt;
&lt;/tr&gt;
&lt;/tbody&gt;
&lt;/table&gt;
&lt;/div&gt;
&lt;p&gt;どちらのケースでも、成績が伸びた背景には、オンライン個別指導そのものに加えて、&lt;br /&gt;
&lt;strong&gt;「習慣化の仕組み」&lt;/strong&gt;があります。&lt;/p&gt;
&lt;h3 class="h5 mt-3 mb-2"&gt;オンライン学習を習慣化する３つのポイント&lt;/h3&gt;
&lt;ul&gt;
&lt;li&gt;&lt;strong&gt;曜日と時間を決める&lt;/strong&gt;&lt;br /&gt;
例えば「火・金の19:00〜はオンライン算数 個別指導」「それ以外の日は20:00〜20:15は家庭学習」と&lt;br /&gt;
時間を決めてしまうと、だんだんと&lt;strong&gt;「生活リズムの一部」&lt;/strong&gt;になっていきます。&lt;/li&gt;
&lt;li class="mt-2"&gt;&lt;strong&gt;1回の勉強時間を短く区切る&lt;/strong&gt;&lt;br /&gt;
「毎日90分」より、「毎日20分＋オンラインの日は＋40分」のように、&lt;br /&gt;
&lt;strong&gt;「始めやすい長さ」&lt;/strong&gt;で続ける方が、習慣化しやすくなります。&lt;/li&gt;
&lt;li class="mt-2"&gt;&lt;strong&gt;できたことを小さく記録する&lt;/strong&gt;&lt;br /&gt;
カレンダーに◯をつける、チェックリストに「今日のミッション」を書くなど、&lt;br /&gt;
&lt;strong&gt;見える形で積み上がる仕組み&lt;/strong&gt;を作ると、子どものモチベーションが続きやすくなります。&lt;/li&gt;
&lt;/ul&gt;
&lt;p class="mb-0"&gt;このような習慣化の仕組みと、中学受験算数オンラインのような個別指導を組み合わせることで、&lt;br /&gt;
偏差値の数字だけではなく&lt;strong&gt;「勉強のやり方そのもの」&lt;/strong&gt;も身についていきます。&lt;/p&gt;
&lt;/div&gt;
&lt;/div&gt;
&lt;div class="card shadow-sm border-0 my-4" style="background-color: #f3f7ff;"&gt;
&lt;div class="card-body p-4 p-md-4"&gt;
&lt;div class="row align-items-center g-3"&gt;
&lt;div class="col-md-8"&gt;
&lt;h2 class="h5 fw-bold mb-3"&gt;「まずは算数だけ」オンライン個別指導を試したいご家庭へ&lt;/h2&gt;
&lt;p class="mb-2"&gt;「いきなり全部をオンラインにするのは不安」「通塾は続けつつ、算数だけしっかりフォローしてほしい」&lt;br /&gt;
という場合には、&lt;strong&gt;算数に特化した&lt;br /&gt;
中学受験算数オンライン&lt;/strong&gt;を短期間試してみるのもおすすめです。&lt;/p&gt;
&lt;ul class="mb-0 small"&gt;
&lt;li&gt;学校内容のフォロー〜中学受験レベルまで柔軟に対応&lt;/li&gt;
&lt;li&gt;苦手単元だけに絞った短期集中プランも計画可能&lt;/li&gt;
&lt;li&gt;学習状況に応じた今後の方針提案もセットで実施&lt;/li&gt;
&lt;/ul&gt;
&lt;/div&gt;
&lt;div class="col-md-4 text-center text-md-end"&gt;
&lt;div class="d-grid gap-2"&gt;&lt;a class="btn btn-primary btn-lg w-100" href="https://natsui-sansu-juku.com/kobetsu_online/"&gt;&lt;br /&gt;
オンライン算数 個別指導の詳細を見る&lt;br /&gt;
&lt;/a&gt;&lt;/div&gt;
&lt;/div&gt;
&lt;/div&gt;
&lt;/div&gt;
&lt;/div&gt;
&lt;div class="card shadow-sm mb-4 border-0"&gt;
&lt;div class="card-body p-3 p-md-4"&gt;
&lt;h2 class="h4 mb-3"&gt;通塾型個別・家庭教師との比較（競合との違い）&lt;/h2&gt;
&lt;p&gt;「オンライン個別指導」といっても、イメージがつかみにくい方も多いかもしれません。&lt;br /&gt;
ここでは、&lt;strong&gt;通塾型の個別指導&lt;/strong&gt;や&lt;strong&gt;家庭教師&lt;/strong&gt;と比較しながら、&lt;br /&gt;
オンライン算数 個別指導の特徴を整理します。&lt;/p&gt;
&lt;div class="table-responsive"&gt;
&lt;table class="table table-bordered align-middle text-center"&gt;
&lt;thead style="background-color: #e3f2fd;"&gt;
&lt;tr&gt;
&lt;th scope="col"&gt;項目&lt;/th&gt;
&lt;th scope="col"&gt;通塾型個別指導&lt;/th&gt;
&lt;th scope="col"&gt;家庭教師&lt;/th&gt;
&lt;th scope="col"&gt;オンライン算数 個別指導&lt;/th&gt;
&lt;/tr&gt;
&lt;/thead&gt;
&lt;tbody&gt;
&lt;tr&gt;
&lt;th class="text-nowrap" scope="row"&gt;移動・安全面&lt;/th&gt;
&lt;td&gt;塾までの送迎が必要&lt;/td&gt;
&lt;td&gt;先生が自宅に出入り&lt;/td&gt;
&lt;td&gt;&lt;strong&gt;自宅完結・送迎不要&lt;/strong&gt;&lt;/td&gt;
&lt;/tr&gt;
&lt;tr&gt;
&lt;th scope="row"&gt;周囲の目&lt;/th&gt;
&lt;td&gt;同じ教室に他の生徒がいる&lt;/td&gt;
&lt;td&gt;1対1だが対面で少し緊張しやすい&lt;/td&gt;
&lt;td&gt;画面越しで&lt;strong&gt;質問しやすい雰囲気&lt;/strong&gt;を作りやすい&lt;/td&gt;
&lt;/tr&gt;
&lt;tr&gt;
&lt;th scope="row"&gt;学習時間の効率&lt;/th&gt;
&lt;td&gt;通塾時間がかかる&lt;/td&gt;
&lt;td&gt;準備や前後の時間がややかかる&lt;/td&gt;
&lt;td&gt;&lt;strong&gt;通塾時間ゼロで時間を最大活用&lt;/strong&gt;&lt;/td&gt;
&lt;/tr&gt;
&lt;tr&gt;
&lt;th scope="row"&gt;講師の選びやすさ&lt;/th&gt;
&lt;td&gt;教室にいる先生から選ぶ&lt;/td&gt;
&lt;td&gt;地域の家庭教師に依存&lt;/td&gt;
&lt;td&gt;オンラインのため&lt;strong&gt;全国から相性の良い講師を選びやすい&lt;/strong&gt;&lt;/td&gt;
&lt;/tr&gt;
&lt;tr&gt;
&lt;th scope="row"&gt;教室側の都合&lt;/th&gt;
&lt;td&gt;曜日・時間に制約があることも&lt;/td&gt;
&lt;td&gt;先生の移動スケジュールに依存&lt;/td&gt;
&lt;td&gt;柔軟に時間調整できるサービスが多い&lt;/td&gt;
&lt;/tr&gt;
&lt;/tbody&gt;
&lt;/table&gt;
&lt;/div&gt;
&lt;p class="mb-0"&gt;このように、オンライン算数 個別指導は,&lt;br /&gt;
&lt;strong&gt;「自宅で安全に・時間効率よく・自分に合った先生から学びたい」&lt;/strong&gt;ご家庭に&lt;br /&gt;
特に向いているスタイルと言えます。一方で、「対面でないと集中しづらい」というお子さんもいるため、&lt;br /&gt;
お子さんの性格を踏まえて選ぶことが大切です。&lt;/p&gt;
&lt;/div&gt;
&lt;/div&gt;
&lt;div class="card shadow-sm mb-4 border-0"&gt;
&lt;div class="card-body p-3 p-md-4"&gt;
&lt;h2 class="h4 mb-3"&gt;失敗しないオンライン算数個別指導の選び方と続け方&lt;/h2&gt;
&lt;p&gt;どれだけ良い仕組みでも、&lt;strong&gt;サービス選びと「続け方」&lt;/strong&gt;を間違えると効果は出にくくなります。&lt;br /&gt;
ここでは、オンライン算数 個別指導を選ぶ際のポイントと、ご家庭でできる工夫をまとめます。&lt;/p&gt;
&lt;h3 class="h5 mt-2 mb-2"&gt;① 講師の質と相性をどう見極めるか&lt;/h3&gt;
&lt;p&gt;オンライン個別指導において、講師の質は&lt;strong&gt;学習成果を大きく左右する要素&lt;/strong&gt;です。&lt;br /&gt;
次のような点を事前に確認しておくと安心です。&lt;/p&gt;
&lt;ul&gt;
&lt;li&gt;算数・中学受験算数の指導経験がどの程度あるか&lt;/li&gt;
&lt;li&gt;「子どものペースに合わせてくれる」「指導が丁寧でわかりやすい」といった評判があるか&lt;/li&gt;
&lt;li&gt;体験授業で、説明の仕方や雰囲気がお子さんに合っているか&lt;/li&gt;
&lt;/ul&gt;
&lt;p&gt;オンラインだからこそ、&lt;strong&gt;相性の良い先生を選び直しやすい&lt;/strong&gt;というメリットもあります。&lt;br /&gt;
「安心して任せられる講師に出会えるか」が、算数克服の分岐点になります。&lt;/p&gt;
&lt;h3 class="h5 mt-3 mb-2"&gt;② 料金・システム・サポート体制をチェックする&lt;/h3&gt;
&lt;p&gt;オンライン個別指導を選ぶ際には、&lt;br /&gt;
&lt;strong&gt;料金や口コミをしっかり確認し、自分たちに合ったサービスかどうかを比較検討する&lt;/strong&gt;&lt;br /&gt;
ことが重要です。&lt;/p&gt;
&lt;ul&gt;
&lt;li&gt;授業料だけでなく、入会金・教材費なども含めた総額&lt;/li&gt;
&lt;li&gt;振替やキャンセルのルール、長期休みの対応&lt;/li&gt;
&lt;li&gt;保護者へのフィードバック（授業報告・学習レポートなど）の有無&lt;/li&gt;
&lt;/ul&gt;
&lt;p&gt;サービスごとに特徴はさまざまです。複数のサービスを比較し、&lt;br /&gt;
&lt;strong&gt;「わが子にとって続けやすいかどうか」&lt;/strong&gt;という視点で選ぶことが、&lt;br /&gt;
最終的な算数克服への近道になります。&lt;/p&gt;
&lt;h3 class="h5 mt-3 mb-2"&gt;③ 家庭でオンライン学習を支える小さな工夫&lt;/h3&gt;
&lt;p&gt;オンライン算数 個別指導の効果を最大化するには、&lt;strong&gt;ご家庭でのサポート&lt;/strong&gt;も重要です。&lt;/p&gt;
&lt;ul&gt;
&lt;li&gt;&lt;strong&gt;学習場所を決める&lt;/strong&gt;&lt;br /&gt;
毎回同じ机・同じ場所で受講すると、「ここに座ったら勉強モード」という切り替えがしやすくなります。&lt;/li&gt;
&lt;li class="mt-2"&gt;&lt;strong&gt;受講前後に「今日やること・今日できたこと」を一言確認する&lt;/strong&gt;&lt;br /&gt;
授業前に「今日はここを頑張ろう」、授業後に「今日はこれが分かるようになったね」と&lt;br /&gt;
一言声をかけるだけでも、子どものモチベーションは変わります。&lt;/li&gt;
&lt;li class="mt-2"&gt;&lt;strong&gt;「オンラインは続けてこそ力になる」と理解しておく&lt;/strong&gt;&lt;br /&gt;
単発の授業だけで劇的に変わることは多くありません。&lt;br /&gt;
週1回〜2回のペースで続けることで、少しずつ&lt;strong&gt;「分かる」「できる」&lt;/strong&gt;が積み重なっていきます。&lt;/li&gt;
&lt;/ul&gt;
&lt;p class="mb-0"&gt;こうした小さな工夫を積み重ねることで、オンライン算数 個別指導は&lt;br /&gt;
&lt;strong&gt;「一時的なテコ入れ」ではなく、「算数の土台をつくる仕組み」&lt;/strong&gt;として機能するようになります。&lt;/p&gt;
&lt;/div&gt;
&lt;/div&gt;
&lt;div class="card shadow-sm mb-4 border-0"&gt;
&lt;div class="card-body p-3 p-md-4"&gt;
&lt;h2 class="h4 mb-3"&gt;オンライン算数 個別指導が向いている子・向いていない子&lt;/h2&gt;
&lt;p&gt;オンライン算数 個別指導は多くのメリットがありますが、&lt;br /&gt;
&lt;strong&gt;すべてのお子さんに万能というわけではありません&lt;/strong&gt;。&lt;br /&gt;
ここでは、よくある相談内容をもとに、&lt;br /&gt;
向き・不向きの傾向を整理します。&lt;/p&gt;
&lt;h3 class="h5 mt-3 mb-2"&gt;オンライン算数 個別指導が向いているケース&lt;/h3&gt;
&lt;ul&gt;
&lt;li&gt;集団授業のスピードについていけず、算数が苦手になり始めている&lt;/li&gt;
&lt;li&gt;分からないところをその場で質問できない性格&lt;/li&gt;
&lt;li&gt;通塾時間を減らし、学習時間を確保したい&lt;/li&gt;
&lt;li&gt;「算数だけ」を重点的に改善したい&lt;/li&gt;
&lt;li&gt;自分のペースで、基礎から積み上げ直したい&lt;/li&gt;
&lt;/ul&gt;
&lt;p&gt;これらに当てはまる場合、オンライン算数 個別指導は&lt;br /&gt;
&lt;strong&gt;「苦手の原因を整理し、改善する場」&lt;/strong&gt;として&lt;br /&gt;
非常に相性が良い学習手段です。&lt;/p&gt;
&lt;h3 class="h5 mt-3 mb-2"&gt;慎重に検討したほうがよいケース&lt;/h3&gt;
&lt;ul&gt;
&lt;li&gt;画面越しのやり取りだと集中が続きにくい&lt;/li&gt;
&lt;li&gt;大人が近くにいないと学習が成り立たない&lt;/li&gt;
&lt;li&gt;毎回の受講時間を確保するのが難しい&lt;/li&gt;
&lt;/ul&gt;
&lt;p class="mb-0"&gt;このような場合は、受講頻度を下げて様子を見る、&lt;br /&gt;
対面指導と併用するなど、&lt;br /&gt;
&lt;strong&gt;無理のない形で試す&lt;/strong&gt;ことが重要です。&lt;br /&gt;
オンライン算数 個別指導は、&lt;br /&gt;
「合う形で使ったとき」にこそ力を発揮します。&lt;/p&gt;
&lt;/div&gt;
&lt;/div&gt;
&lt;div class="card shadow-sm mb-4 border-0"&gt;
&lt;div class="card-body p-3 p-md-4"&gt;
&lt;h2 class="h4 mb-3"&gt;まとめ：オンライン算数個別指導は「時代に合った算数克服の選択肢」&lt;/h2&gt;
&lt;p&gt;これまで見てきたように、&lt;strong&gt;算数をオンラインの個別指導で学ぶこと&lt;/strong&gt;には、多くのメリットがあります。&lt;/p&gt;
&lt;ul&gt;
&lt;li&gt;自宅完結で安全・時間効率が高く、通塾の負担を減らせる&lt;/li&gt;
&lt;li&gt;周囲の目を気にせず、算数の苦手意識を根本から変えやすい&lt;/li&gt;
&lt;li&gt;子どものペースに合わせた内容・スピードで、無理なく学習を進められる&lt;/li&gt;
&lt;li&gt;講師の質や料金・口コミを比較し、自分たちに合ったサービスを選びやすい&lt;/li&gt;
&lt;li&gt;習慣化の仕組みと組み合わせることで、偏差値の数字だけでなく「勉強のやり方」も身につく&lt;/li&gt;
&lt;/ul&gt;
&lt;p&gt;とくに&lt;strong&gt;「算数を苦手とする子どもの意識を、根底から変えていけること」&lt;/strong&gt;は、&lt;br /&gt;
オンライン個別指導ならではの大きな強みです。&lt;br /&gt;
慎重にサービスを比較し、&lt;strong&gt;安心して任せられる講師・仕組みを備えたオンライン算数 個別指導&lt;/strong&gt;に出会えれば、&lt;br /&gt;
算数克服への大きな一歩となるでしょう。&lt;/p&gt;
&lt;p class="mb-2"&gt;比較検討の観点をまとめて確認したい場合は、&lt;a class="text-decoration-underline fw-bold" href="https://natsui-sansu-juku.com/column/hub-online-guide/"&gt;中学受験算数オンライン個別の選び方の全体像はこちら&lt;/a&gt;&lt;/p&gt;
&lt;p class="mb-0"&gt;中学受験・学校フォロー・苦手克服など、目的に合わせて&lt;br /&gt;
&lt;a class="text-decoration-underline fw-bold" href="https://natsui-sansu-juku.com/kobetsu_online/"&gt;&lt;br /&gt;
中学受験算数オンライン&lt;br /&gt;
&lt;/a&gt;&lt;br /&gt;
の個別指導も、ぜひ選択肢のひとつとして検討してみてください。&lt;/p&gt;
&lt;/div&gt;
&lt;/div&gt;
&lt;div class="card shadow-sm border-0 my-5" style="background-color: #e3f2fd;"&gt;
&lt;div class="card-body p-4 p-md-5 text-center"&gt;
&lt;h2 class="h5 fw-bold mb-3"&gt;夏井算数塾の全体像を知りたい方へ&lt;/h2&gt;
&lt;p class="mb-3" style="font-size: 0.95rem;"&gt;学年別コースやオンライン算数 個別指導・中学受験算数オンラインの位置づけは、&lt;br /&gt;
夏井算数塾トップページにて一覧でご覧いただけます。&lt;br /&gt;
「算数オンライン」以外の情報もまとめて確認したい方は、こちらからどうぞ。&lt;/p&gt;
&lt;div class="d-grid d-sm-inline-flex gap-2 justify-content-center"&gt;&lt;a class="btn btn-secondary btn-lg" href="https://natsui-sansu-juku.com/"&gt;&lt;br /&gt;
夏井算数塾トップページを見る&lt;br /&gt;
&lt;/a&gt;&lt;/div&gt;
&lt;/div&gt;
&lt;/div&gt;
&lt;div class="card shadow-sm mb-4 border-0"&gt;
&lt;div class="card-body p-3 p-md-4"&gt;
&lt;h3 class="h5 mb-3"&gt;関連コラムはこちら&lt;/h3&gt;
&lt;blockquote class="mb-0"&gt;&lt;p&gt;&lt;a href="https://natsui-sansu-juku.com/column/onlinekobetsu3/" target="_blank" rel="noopener noreferrer"&gt;&lt;br /&gt;
中学受験算数の成績を「オンライン個別指導」で伸ばすことができる３つの理由&lt;br /&gt;
&lt;/a&gt;&lt;/p&gt;&lt;/blockquote&gt;
&lt;/div&gt;
&lt;/div&gt;
&lt;/div&gt;
&lt;p&gt;&lt;script type="application/ld+json"&gt;
{
  "@context": "https://schema.org",
  "@graph": [
    {
      "@type": "Article",
      "headline": "算数をオンラインの個別指導で学ぶメリットと、失敗しないサービスの選び方",
      "description": "自宅で学べるオンライン算数 個別指導のメリットや、中学受験算数オンラインを含むサービス選びのポイント、通塾型個別指導・家庭教師との違い、偏差値推移のイメージと習慣化の仕組みを整理します。",
      "author": {
        "@type": "Organization",
        "name": "夏井算数塾"
      },
      "publisher": {
        "@type": "Organization",
        "name": "夏井算数塾"
      }
    },
    {
      "@type": "FAQPage",
      "mainEntity": [
        {
          "@type": "Question",
          "name": "オンライン算数 個別指導で本当に成績は上がりますか？",
          "acceptedAnswer": {
            "@type": "Answer",
            "text": "成績向上の度合いはお子さんの状況や受講頻度によって異なりますが、オンライン算数 個別指導では「自分のペースで弱点を重点的に学べる」ため、苦手単元の整理や偏差値の底上げを目指しやすい環境が整います。特に、通塾時間が不要な分を演習時間に充てたり、習慣化の仕組みと組み合わせることで、少しずつ「わかる」「できる」を積み重ねやすくなります。"
          }
        },
        {
          "@type": "Question",
          "name": "通塾型の個別指導や家庭教師と比べて、オンラインのデメリットは何ですか？",
          "acceptedAnswer": {
            "@type": "Answer",
            "text": "オンラインの算数個別指導では、対面の教室に比べて「画面越しだと集中しにくい」というお子さんもいます。また、通信環境が不安定な場合には、映像や音声が途切れてしまうこともあります。そのため、事前に回線や端末の確認を行い、学習場所を準備することが大切です。一方で、自宅完結で移動時間がゼロ、安全面・時間効率に優れているという大きなメリットもあります。"
          }
        },
        {
          "@type": "Question",
          "name": "中学受験算数オンラインの個別指導は、どのくらいの頻度で受講するのがよいですか？",
          "acceptedAnswer": {
            "@type": "Answer",
            "text": "一般的には週1〜2回から始めるご家庭が多く、学年や目標偏差値によって調整するケースが多いです。小4〜小5のうちは週1回＋家庭学習の習慣化、小6・受験学年では週2回＋過去問演習のフォローといった組み合わせが一例です。大切なのは、一時的な詰め込みではなく、無理のないペースで継続できるスケジュールを組むことです。"
          }
        }
      ]
    }
  ]
}
&lt;/script&gt;&lt;/p&gt;
&lt;div class="veu_socialSet veu_socialSet-auto veu_socialSet-position-after veu_contentAddSection"&gt;&lt;/div&gt;
&lt;div class="veu_socialSet veu_socialSet-auto veu_socialSet-position-after veu_contentAddSection"&gt;
&lt;p&gt;&amp;nbsp;&lt;/p&gt;
&lt;/div&gt;
&lt;p&gt;&lt;!-- [ /.socialSet ] --&gt;&lt;/p&gt;
&lt;div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service%2F&amp;amp;t=%E3%82%AA%E3%83%B3%E3%83%A9%E3%82%A4%E3%83%B3%E7%AE%97%E6%95%B0%20%E5%80%8B%E5%88%A5%E6%8C%87%E5%B0%8E%E3%81%A7%E7%AE%97%E6%95%B0%E5%AB%8C%E3%81%84%E5%85%8B%E6%9C%8D%EF%BC%81%E4%B8%AD%E5%AD%A6%E5%8F%97%E9%A8%93%E7%AE%97%E6%95%B0%E3%82%AA%E3%83%B3%E3%83%A9%E3%82%A4%E3%83%B3%E3%81%AE%E3%83%A1%E3%83%AA%E3%83%83%E3%83%88%E3%81%A8%E5%A4%B1%E6%95%97%E3%81%97%E3%81%AA%E3%81%84%E9%81%B8%E3%81%B3%E6%96%B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service%2F&amp;amp;text=%E3%82%AA%E3%83%B3%E3%83%A9%E3%82%A4%E3%83%B3%E7%AE%97%E6%95%B0%20%E5%80%8B%E5%88%A5%E6%8C%87%E5%B0%8E%E3%81%A7%E7%AE%97%E6%95%B0%E5%AB%8C%E3%81%84%E5%85%8B%E6%9C%8D%EF%BC%81%E4%B8%AD%E5%AD%A6%E5%8F%97%E9%A8%93%E7%AE%97%E6%95%B0%E3%82%AA%E3%83%B3%E3%83%A9%E3%82%A4%E3%83%B3%E3%81%AE%E3%83%A1%E3%83%AA%E3%83%83%E3%83%88%E3%81%A8%E5%A4%B1%E6%95%97%E3%81%97%E3%81%AA%E3%81%84%E9%81%B8%E3%81%B3%E6%96%B9%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82%AA%E3%83%B3%E3%83%A9%E3%82%A4%E3%83%B3%E7%AE%97%E6%95%B0%20%E5%80%8B%E5%88%A5%E6%8C%87%E5%B0%8E%E3%81%A7%E7%AE%97%E6%95%B0%E5%AB%8C%E3%81%84%E5%85%8B%E6%9C%8D%EF%BC%81%E4%B8%AD%E5%AD%A6%E5%8F%97%E9%A8%93%E7%AE%97%E6%95%B0%E3%82%AA%E3%83%B3%E3%83%A9%E3%82%A4%E3%83%B3%E3%81%AE%E3%83%A1%E3%83%AA%E3%83%83%E3%83%88%E3%81%A8%E5%A4%B1%E6%95%97%E3%81%97%E3%81%AA%E3%81%84%E9%81%B8%E3%81%B3%E6%96%B9%20%7C%20%E4%B8%AD%E5%AD%A6%E5%8F%97%E9%A8%93%E5%B0%82%E9%96%80%E3%80%80%E5%A4%8F%E4%BA%95%E7%AE%97%E6%95%B0%E5%A1%BE%0Ahttps%3A%2F%2Fnatsui-sansu-juku.com%2Fcol_blog%2Fonlineservice%2F" target="_blank" &gt;&lt;span class="vk_icon_w_r_sns_bluesky icon_sns"&gt;&lt;/span&gt;&lt;span class="sns_txt"&gt;Bluesky&lt;/span&gt;&lt;/a&gt;&lt;/li&gt;&lt;li class="sb_hatena sb_icon"&gt;&lt;a class="sb_icon_inner" href="//b.hatena.ne.jp/add?mode=confirm&amp;url=https%3A%2F%2Fnatsui-sansu-juku.com%2Fcol_blog%2Fonlineservice%2F&amp;amp;title=%E3%82%AA%E3%83%B3%E3%83%A9%E3%82%A4%E3%83%B3%E7%AE%97%E6%95%B0%20%E5%80%8B%E5%88%A5%E6%8C%87%E5%B0%8E%E3%81%A7%E7%AE%97%E6%95%B0%E5%AB%8C%E3%81%84%E5%85%8B%E6%9C%8D%EF%BC%81%E4%B8%AD%E5%AD%A6%E5%8F%97%E9%A8%93%E7%AE%97%E6%95%B0%E3%82%AA%E3%83%B3%E3%83%A9%E3%82%A4%E3%83%B3%E3%81%AE%E3%83%A1%E3%83%AA%E3%83%83%E3%83%88%E3%81%A8%E5%A4%B1%E6%95%97%E3%81%97%E3%81%AA%E3%81%84%E9%81%B8%E3%81%B3%E6%96%B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sb_icon_inner"data-clipboard-text="オンライン算数 個別指導で算数嫌い克服！中学受験算数オンラインのメリットと失敗しない選び方 | 中学受験専門　夏井算数塾 https://natsui-sansu-juku.com/col_blog/onlineservice/"&gt;&lt;span class="vk_icon_w_r_sns_copy icon_sns"&gt;&lt;i class="fas fa-copy"&gt;&lt;/i&gt;&lt;/span&gt;&lt;span class="sns_txt"&gt;Copy&lt;/span&gt;&lt;/button&gt;&lt;/li&gt;&lt;/ul&gt;&lt;/div&gt;&lt;!-- [ /.socialSet ] --&gt;			
------</t>
  </si>
  <si>
    <t>https://rika-quest.com/column/nayami-physics-graph/</t>
  </si>
  <si>
    <t>以下のページは不自然なワードを使用しています。
これらを適切に自然な言葉に置き換えて下さい。
なお、本文の装飾や構造は絶対に変えないでください。
【対象ページURL】
https://rika-quest.com/column/nayami-physics-graph/
【検出された不自然ワード】
- 型
【本文】
------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.rq-toc a{ text-decoration:none; }&lt;br /&gt;  .rq-toc a:hover{ text-decoration:underline; }&lt;br /&gt;  .rq-leftbar{ border-left: .35rem solid rgba(25,135,84,.55); }&lt;br /&gt;  .rq-bullets li{ margin-bottom:.35rem; }&lt;/p&gt;
&lt;p&gt;  .rq-stepno{&lt;br /&gt;    width: 2.2rem; height: 2.2rem;&lt;br /&gt;    display:inline-flex; align-items:center; justify-content:center;&lt;br /&gt;    border-radius: 999px;&lt;br /&gt;    background: rgba(25,135,84,.12);&lt;br /&gt;    color: #146c43;&lt;br /&gt;    font-weight: 800;&lt;br /&gt;    flex: 0 0 auto;&lt;br /&gt;  }&lt;/p&gt;
&lt;p&gt;  .rq-mini{&lt;br /&gt;    border: 1px solid rgba(0,0,0,.10);&lt;br /&gt;    border-radius: 1rem;&lt;br /&gt;    background: #fff;&lt;br /&gt;    box-shadow: 0 .125rem .25rem rgba(0,0,0,.06);&lt;br /&gt;  }&lt;/p&gt;
&lt;p&gt;  .rq-chip{&lt;br /&gt;    display:inline-flex;&lt;br /&gt;    align-items:center;&lt;br /&gt;    gap:.5rem;&lt;br /&gt;    padding:.35rem .6rem;&lt;br /&gt;    border-radius: 999px;&lt;br /&gt;    border: 1px solid rgba(25,135,84,.25);&lt;br /&gt;    background: rgba(25,135,84,.06);&lt;br /&gt;    font-weight: 700;&lt;br /&gt;    font-size: .9rem;&lt;br /&gt;    white-space: nowrap;&lt;br /&gt;  }&lt;/p&gt;
&lt;p&gt;  /* グラフ用：軸チェックカード */&lt;br /&gt;  .rq-axis{&lt;br /&gt;    border: 1px solid rgba(25,135,84,.20);&lt;br /&gt;    background: linear-gradient(180deg, rgba(25,135,84,.06), #fff);&lt;br /&gt;  }&lt;br /&gt;  .rq-kv{&lt;br /&gt;    display:grid;&lt;br /&gt;    grid-template-columns: 1fr;&lt;br /&gt;    gap:.5rem;&lt;br /&gt;  }&lt;br /&gt;  @media (min-width: 992px){&lt;br /&gt;    .rq-kv{ grid-template-columns: 1fr 1fr; }&lt;br /&gt;  }&lt;br /&gt;  .rq-kv .rq-mini{ padding: .85rem 1rem; }&lt;br /&gt;  .rq-kv .label{ font-size:.85rem; opacity:.8; }&lt;br /&gt;  .rq-kv .value{ font-weight:800; }&lt;/p&gt;
&lt;p&gt;  /* 典型ミス（赤） */&lt;br /&gt;  .rq-warn{ border-left: .35rem solid rgba(220,53,69,.6); }&lt;/p&gt;
&lt;p&gt;  /* 進め方の“整理枠” */&lt;br /&gt;  .rq-template{&lt;br /&gt;    border: 1px dashed rgba(25,135,84,.45);&lt;br /&gt;    background: rgba(25,135,84,.04);&lt;br /&gt;  }&lt;/p&gt;
&lt;p&gt;  /* FAQ（JS不要） */&lt;br /&gt;  .rq-faq details{&lt;br /&gt;    border: 1px solid rgba(0,0,0,.10);&lt;br /&gt;    border-radius: 1rem;&lt;br /&gt;    background: #fff;&lt;br /&gt;    overflow: hidden;&lt;br /&gt;    box-shadow: 0 .125rem .25rem rgba(0,0,0,.06);&lt;br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}&lt;br /&gt;&lt;/style&gt;
&lt;div class="container my-4"&gt;
&lt;p&gt;&lt;!-- ========================= Hero ========================== --&gt;&lt;/p&gt;
&lt;section class="rq-hero rounded-4 p-4 p-lg-5 shadow-sm mb-4"&gt;
&lt;div class="row g-4 align-items-center"&gt;
&lt;div class="col-lg-8"&gt;
&lt;div class="rq-subline small mb-2"&gt;中学受験理科／物理　テーマ：グラフは「変化を言葉→式」の順で処理して手が止まる場面を減らす&lt;/div&gt;
&lt;div class="d-flex flex-wrap gap-2 mb-2"&gt;&lt;span class="badge bg-success"&gt;悩み起点&lt;/span&gt;&lt;br /&gt;
&lt;span class="badge bg-success"&gt;言葉→式の順番&lt;/span&gt;&lt;br /&gt;
&lt;span class="badge bg-success"&gt;比例/反比例/増減の判定&lt;/span&gt;&lt;br /&gt;
&lt;span class="badge bg-success"&gt;家庭で回す&lt;/span&gt;&lt;/div&gt;
&lt;p class="mb-2"&gt;グラフを見ると、どこを読めばいいか分からない。&lt;br /&gt;
比例・反比例の判定が曖昧で、式が立たない。&lt;br /&gt;
目盛りの読み間違いで、計算は合っているのに取りこぼす。&lt;/p&gt;
&lt;p class="mb-0"&gt;物理のグラフで止まるのは、計算力というより&lt;br /&gt;
&lt;strong class="rq-marker"&gt;「変化を言葉で決めず、いきなり式に飛ぶ」&lt;/strong&gt;ことが原因になりやすいです。&lt;br /&gt;
先に「増える/減る」「一定」「比例/反比例」を短文にすると、式が1本にまとまりやすくなります。&lt;/p&gt;
&lt;/div&gt;
&lt;div class="col-lg-4"&gt;
&lt;div class="card border-0 shadow-sm rounded-4"&gt;
&lt;div class="card-body p-3 p-lg-4"&gt;
&lt;p class="fw-bold text-success mb-2"&gt;この記事で分かること&lt;/p&gt;
&lt;ul class="small mb-0 rq-bullets"&gt;
&lt;li&gt;「苦手」の原因を3パターンに切り分ける&lt;/li&gt;
&lt;li&gt;軸→変化→関係（比例/反比例/増減）を短文で決める方法&lt;/li&gt;
&lt;li&gt;典型ミス（軸/単位/目盛り/傾きの解釈）の止め方&lt;/li&gt;
&lt;li&gt;家庭で回す練習順（短時間→週末通し）&lt;/li&gt;
&lt;/ul&gt;
&lt;/div&gt;
&lt;/div&gt;
&lt;/div&gt;
&lt;/div&gt;
&lt;div class="alert alert-success mt-4 mb-0 rounded-4 border border-success-subtle" role="alert"&gt;単元の解説ではなく、「グラフを処理する順番」と「減点パターンの回避」を整理します。&lt;/div&gt;
&lt;/section&gt;
&lt;p&gt;&lt;!-- ========================= 目次 ==========================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href="#s2"&gt;原因の切り分け（典型パターン3つ）&lt;/a&gt;&lt;br /&gt;
&lt;a class="list-group-item list-group-item-action" href="#s3"&gt;やり直しの進め方（ステップで）&lt;/a&gt;&lt;br /&gt;
&lt;a class="list-group-item list-group-item-action" href="#s4"&gt;よくあるミスと修正（誤答例→直し方）&lt;/a&gt;&lt;br /&gt;
&lt;a class="list-group-item list-group-item-action" href="#s5"&gt;家庭での回し方（週の組み立て／チェック）&lt;/a&gt;&lt;br /&gt;
&lt;a class="list-group-item list-group-item-action" href="#s6"&gt;FAQ（よくある質問）&lt;/a&gt;&lt;br /&gt;
&lt;a class="list-group-item list-group-item-action" href="#s7"&gt;次に読む（関連ページ）＋講座・問い合わせ&lt;/a&gt;&lt;/div&gt;
&lt;/div&gt;
&lt;/nav&gt;
&lt;p&gt;&lt;!-- ========================= Section 1 ========================== --&gt;&lt;/p&gt;
&lt;section class="mb-5"&gt;
&lt;h2 id="s1" class="h4 fw-bold border-bottom pb-2 mb-3"&gt;まず状況整理｜どこで詰まっているか&lt;/h2&gt;
&lt;p class="mb-3"&gt;物理のグラフ問題は、「公式を知っているか」よりも、&lt;br /&gt;
&lt;strong class="rq-marker"&gt;読み取りの順番が決まっているか&lt;/strong&gt;で結果が変わります。&lt;br /&gt;
まず、どこで止まっているかを切り分けます。&lt;/p&gt;
&lt;div class="row g-3"&gt;
&lt;div class="col-lg-6"&gt;
&lt;div class="rq-mini h-100 p-3 p-lg-4 rq-leftbar"&gt;
&lt;p class="fw-bold text-success mb-2"&gt;止まり方の例&lt;/p&gt;
&lt;ul class="mb-0 rq-bullets"&gt;
&lt;li&gt;軸（何を表すか）を読まず、式に飛んでしまう&lt;/li&gt;
&lt;li&gt;「増える/減る」を言葉にできず、比例/反比例が判定できない&lt;/li&gt;
&lt;li&gt;傾き・切片・面積など“どこを使うか”が毎回変わる&lt;/li&gt;
&lt;li&gt;目盛りの読み落とし（単位/倍率）で数字がズレる&lt;/li&gt;
&lt;/ul&gt;
&lt;/div&gt;
&lt;/div&gt;
&lt;div class="col-lg-6"&gt;
&lt;div class="alert alert-success rounded-4 border border-success-subtle h-100 mb-0" role="alert"&gt;
&lt;p class="fw-bold mb-2"&gt;この分野の優先順位&lt;/p&gt;
&lt;p class="mb-2"&gt;まずは「軸→変化→関係（比例/反比例/増減）」を言葉で決めて、&lt;br /&gt;
その後に式へ進みます。&lt;/p&gt;
&lt;p class="mb-0"&gt;グラフは、式づくりの前に「文章化」できるほどミスが減ります。&lt;/p&gt;
&lt;/div&gt;
&lt;/div&gt;
&lt;/div&gt;
&lt;div class="alert alert-success rounded-4 border border-success-subtle mt-3 mb-0" role="alert"&gt;図・表・グラフの読み取り自体で止まる場合は、先にこちらで整理すると進めやすくなります：&lt;br /&gt;
&lt;a class="link-success fw-bold" href="https://rika-quest.com/column/nayami-graph-table-reading/"&gt;図・表・グラフが読み取れないときの整理&lt;/a&gt;&lt;/div&gt;
&lt;/section&gt;
&lt;p&gt;&lt;!-- ========================= Section 2 ========================== --&gt;&lt;/p&gt;
&lt;section class="mb-5"&gt;
&lt;h2 id="s2" class="h4 fw-bold border-bottom pb-2 mb-3"&gt;原因の切り分け（典型パターン3つ）&lt;/h2&gt;
&lt;div class="row g-3"&gt;
&lt;div class="col-lg-4"&gt;
&lt;div class="card rounded-4 shadow-sm h-100"&gt;
&lt;div class="card-body p-3 p-lg-4"&gt;
&lt;p&gt;&lt;span class="badge bg-success mb-2"&gt;原因①&lt;/span&gt;&lt;/p&gt;
&lt;h3 class="h6 fw-bold mb-2"&gt;軸・単位が未確認（何の変化か分からない）&lt;/h3&gt;
&lt;p class="mb-0"&gt;x軸/y軸が何を表すか、単位や目盛りの倍率を確認しないまま進み、&lt;br /&gt;
途中で読み直して手が止まるパターンです。最初の10秒の確認不足が取りこぼしを作ります。&lt;/p&gt;
&lt;/div&gt;
&lt;/div&gt;
&lt;/div&gt;
&lt;div class="col-lg-4"&gt;
&lt;div class="card rounded-4 shadow-sm h-100"&gt;
&lt;div class="card-body p-3 p-lg-4"&gt;
&lt;p&gt;&lt;span class="badge bg-success mb-2"&gt;原因②&lt;/span&gt;&lt;/p&gt;
&lt;h3 class="h6 fw-bold mb-2"&gt;変化を言葉にできない（比例/反比例が判定できない）&lt;/h3&gt;
&lt;p class="mb-0"&gt;「増える/減る」「一定」「増え方が一定」などを短文で決められないと、&lt;br /&gt;
式の候補が複数に分かれ、手が止まる場面が増えます。式づくりの前に言葉で整理します。&lt;/p&gt;
&lt;/div&gt;
&lt;/div&gt;
&lt;/div&gt;
&lt;div class="col-lg-4"&gt;
&lt;div class="card rounded-4 shadow-sm h-100"&gt;
&lt;div class="card-body p-3 p-lg-4"&gt;
&lt;p&gt;&lt;span class="badge bg-success mb-2"&gt;原因③&lt;/span&gt;&lt;/p&gt;
&lt;h3 class="h6 fw-bold mb-2"&gt;使う情報が定まらない（傾き/切片/面積を毎回迷う）&lt;/h3&gt;
&lt;p class="mb-0"&gt;グラフから何を取り出すか（傾き、差、交点、面積など）が決まっていないと、&lt;br /&gt;
目についた情報を使って失敗しやすくなります。先に「何を使うか」を宣言します。&lt;/p&gt;
&lt;/div&gt;
&lt;/div&gt;
&lt;/div&gt;
&lt;/div&gt;
&lt;div class="card rounded-4 shadow-sm mt-3 rq-axis"&gt;
&lt;div class="card-body p-3 p-lg-4"&gt;
&lt;p class="fw-bold text-success mb-2"&gt;まずは「軸」を決める（ここを先に押さえると後半が楽になる）&lt;/p&gt;
&lt;div class="rq-kv"&gt;
&lt;div class="rq-mini"&gt;
&lt;div class="label"&gt;x軸は何？（単位は？）&lt;/div&gt;
&lt;div class="value"&gt;＿＿＿＿＿＿（＿＿）&lt;/div&gt;
&lt;/div&gt;
&lt;div class="rq-mini"&gt;
&lt;div class="label"&gt;y軸は何？（単位は？）&lt;/div&gt;
&lt;div class="value"&gt;＿＿＿＿＿＿（＿＿）&lt;/div&gt;
&lt;/div&gt;
&lt;div class="rq-mini"&gt;
&lt;div class="label"&gt;目盛りの倍率（10倍/100倍/1/2など）&lt;/div&gt;
&lt;div class="value"&gt;＿＿＿＿＿＿&lt;/div&gt;
&lt;/div&gt;
&lt;div class="rq-mini"&gt;
&lt;div class="label"&gt;グラフは「何の関係」を見ている？&lt;/div&gt;
&lt;div class="value"&gt;＿＿＿＿＿＿と＿＿＿＿＿＿&lt;/div&gt;
&lt;/div&gt;
&lt;/div&gt;
&lt;div class="alert alert-success rounded-4 border border-success-subtle mt-3 mb-0" role="alert"&gt;&lt;span class="badge bg-success me-2"&gt;ポイント&lt;/span&gt;&lt;br /&gt;
ここが書けると、「何を比べるか」「何を計算するか」が自然に決まります。&lt;/div&gt;
&lt;/div&gt;
&lt;/div&gt;
&lt;/section&gt;
&lt;p&gt;&lt;!-- ========================= Section 3 ========================== --&gt;&lt;/p&gt;
&lt;section class="mb-5"&gt;
&lt;h2 id="s3" class="h4 fw-bold border-bottom pb-2 mb-3"&gt;やり直しの進め方（ステップで）&lt;/h2&gt;
&lt;p class="mb-3"&gt;グラフは、いきなり式に入るほど手が止まる場面が増えます。&lt;br /&gt;
ここでは、&lt;strong class="rq-marker"&gt;「言葉→式」&lt;/strong&gt;の順を決めて、式を1本に絞る流れを作ります。&lt;/p&gt;
&lt;div class="row g-3"&gt;
&lt;p&gt;&lt;!-- Step 1 --&gt;&lt;/p&gt;
&lt;div class="col-lg-6"&gt;
&lt;div class="card rounded-4 shadow-sm h-100 rq-leftbar rq-axis"&gt;
&lt;div class="card-body p-3 p-lg-4"&gt;
&lt;div class="d-flex align-items-start gap-3 mb-2"&gt;
&lt;div class="rq-stepno"&gt;1&lt;/div&gt;
&lt;div&gt;
&lt;h3 class="h6 fw-bold mb-1"&gt;軸・単位・倍率を最初に確認する&lt;/h3&gt;
&lt;p class="mb-0"&gt;x軸/y軸、単位、目盛りの倍率を最初に書きます。&lt;br /&gt;
途中で読み直さないことが、時間とミスを減らす近道です。&lt;/p&gt;
&lt;/div&gt;
&lt;/div&gt;
&lt;div class="d-flex flex-wrap gap-2"&gt;&lt;span class="rq-chip text-success"&gt;軸&lt;/span&gt;&lt;br /&gt;
&lt;span class="rq-chip text-success"&gt;単位&lt;/span&gt;&lt;br /&gt;
&lt;span class="rq-chip text-success"&gt;倍率&lt;/span&gt;&lt;br /&gt;
&lt;span class="rq-chip text-success"&gt;比較対象&lt;/span&gt;&lt;/div&gt;
&lt;/div&gt;
&lt;/div&gt;
&lt;/div&gt;
&lt;p&gt;&lt;!-- Step 2 --&gt;&lt;/p&gt;
&lt;div class="col-lg-6"&gt;
&lt;div class="card rounded-4 shadow-sm h-100 rq-leftbar rq-axis"&gt;
&lt;div class="card-body p-3 p-lg-4"&gt;
&lt;div class="d-flex align-items-start gap-3 mb-2"&gt;
&lt;div class="rq-stepno"&gt;2&lt;/div&gt;
&lt;div&gt;
&lt;h3 class="h6 fw-bold mb-1"&gt;変化を短文にする（増える/減る/一定）&lt;/h3&gt;
&lt;p class="mb-0"&gt;グラフを見たら、まずは「増える」「減る」「一定」を短文で決めます。&lt;br /&gt;
これが書けると、式が勝手に1本に寄ります。&lt;/p&gt;
&lt;/div&gt;
&lt;/div&gt;
&lt;div class="rq-template rounded-4 p-3"&gt;
&lt;p class="small fw-bold text-success mb-2"&gt;短文ガイド（そのまま写す）&lt;/p&gt;
&lt;ul class="small mb-0 rq-bullets"&gt;
&lt;li&gt;xが増えると、yは（増える／減る／一定）。&lt;/li&gt;
&lt;li&gt;増え方は（一定／一定でない）。&lt;/li&gt;
&lt;li&gt;0のときのyは（0／0でない）。&lt;/li&gt;
&lt;/ul&gt;
&lt;/div&gt;
&lt;/div&gt;
&lt;/div&gt;
&lt;/div&gt;
&lt;p&gt;&lt;!-- Step 3 --&gt;&lt;/p&gt;
&lt;div class="col-lg-12"&gt;
&lt;div class="card rounded-4 shadow-sm rq-leftbar rq-axis"&gt;
&lt;div class="card-body p-3 p-lg-4"&gt;
&lt;div class="d-flex align-items-start gap-3 mb-2"&gt;
&lt;div class="rq-stepno"&gt;3&lt;/div&gt;
&lt;div&gt;
&lt;h3 class="h6 fw-bold mb-1"&gt;関係を判定する（比例/反比例/増減の区別）&lt;/h3&gt;
&lt;p class="mb-0"&gt;「何となく直線」ではなく、短文から判定します。&lt;br /&gt;
ここで関係が決まると、使う情報（傾き・差など）が決まります。&lt;/p&gt;
&lt;/div&gt;
&lt;/div&gt;
&lt;div class="table-responsive"&gt;
&lt;table class="table table-bordered align-middle bg-white rounded-4 overflow-hidden mb-0"&gt;
&lt;thead class="table-success"&gt;
&lt;tr&gt;
&lt;th style="width: 22%;"&gt;判定&lt;/th&gt;
&lt;th&gt;言葉の手がかり（短文）&lt;/th&gt;
&lt;th style="width: 30%;"&gt;次の操作&lt;/th&gt;
&lt;/tr&gt;
&lt;/thead&gt;
&lt;tbody&gt;
&lt;tr&gt;
&lt;th class="text-success"&gt;比例&lt;/th&gt;
&lt;td&gt;増え方が一定／原点を通る&lt;/td&gt;
&lt;td&gt;「同じ倍率」で増えることを使う&lt;/td&gt;
&lt;/tr&gt;
&lt;tr&gt;
&lt;th class="text-success"&gt;反比例&lt;/th&gt;
&lt;td&gt;xが増えるとyが減る／積が一定になりそう&lt;/td&gt;
&lt;td&gt;「積が一定」を確認してから式へ&lt;/td&gt;
&lt;/tr&gt;
&lt;tr&gt;
&lt;th class="text-success"&gt;増減&lt;/th&gt;
&lt;td&gt;増え方が一定でない／直線でも原点を通らない&lt;/td&gt;
&lt;td&gt;「差」「変化の割合」を使う&lt;/td&gt;
&lt;/tr&gt;
&lt;/tbody&gt;
&lt;/table&gt;
&lt;/div&gt;
&lt;div class="alert alert-success rounded-4 border border-success-subtle mt-3 mb-0" role="alert"&gt;&lt;span class="badge bg-success me-2"&gt;ポイント&lt;/span&gt;&lt;br /&gt;
判定がつくと、式の候補が1本になり、どこを読むか（傾き/差/交点）が決まります。&lt;/div&gt;
&lt;/div&gt;
&lt;/div&gt;
&lt;/div&gt;
&lt;p&gt;&lt;!-- Step 4 --&gt;&lt;/p&gt;
&lt;div class="col-lg-6"&gt;
&lt;div class="card rounded-4 shadow-sm h-100 rq-leftbar rq-axis"&gt;
&lt;div class="card-body p-3 p-lg-4"&gt;
&lt;div class="d-flex align-items-start gap-3 mb-2"&gt;
&lt;div class="rq-stepno"&gt;4&lt;/div&gt;
&lt;div&gt;
&lt;h3 class="h6 fw-bold mb-1"&gt;読む点を2つに決める（適当な点を選ばない）&lt;/h3&gt;
&lt;p class="mb-0"&gt;目盛りが読みやすい点を2つ選び、数値を丁寧に写します。&lt;br /&gt;
中途半端な点を選ぶと、読取ミスが増えます。&lt;/p&gt;
&lt;/div&gt;
&lt;/div&gt;
&lt;div class="rq-template rounded-4 p-3 mb-0"&gt;
&lt;p class="small fw-bold text-success mb-2"&gt;ルール&lt;/p&gt;
&lt;ul class="small mb-0 rq-bullets"&gt;
&lt;li&gt;読みやすい整数の点を優先（端点・交点など）&lt;/li&gt;
&lt;li&gt;単位と倍率を書いた上で数値を写す&lt;/li&gt;
&lt;li&gt;点は「2つ」まで（増やすほどズレる）&lt;/li&gt;
&lt;/ul&gt;
&lt;/div&gt;
&lt;/div&gt;
&lt;/div&gt;
&lt;/div&gt;
&lt;p&gt;&lt;!-- Step 5 --&gt;&lt;/p&gt;
&lt;div class="col-lg-6"&gt;
&lt;div class="card rounded-4 shadow-sm h-100 rq-leftbar rq-axis"&gt;
&lt;div class="card-body p-3 p-lg-4"&gt;
&lt;div class="d-flex align-items-start gap-3 mb-2"&gt;
&lt;div class="rq-stepno"&gt;5&lt;/div&gt;
&lt;div&gt;
&lt;h3 class="h6 fw-bold mb-1"&gt;検算は「単位・倍率・増減の向き」だけ&lt;/h3&gt;
&lt;p class="mb-0"&gt;グラフの取りこぼしは、計算ミスよりも読み取りズレが原因になりやすいです。&lt;br /&gt;
単位・倍率・増減の向きが合っているかを短く確認します。&lt;/p&gt;
&lt;/div&gt;
&lt;/div&gt;
&lt;ul class="mb-0 rq-bullets"&gt;
&lt;li&gt;単位が設問指定と一致しているか&lt;/li&gt;
&lt;li&gt;倍率（10倍/100倍など）を反映できているか&lt;/li&gt;
&lt;li&gt;増える/減るの向きと答えの増減が一致するか&lt;/li&gt;
&lt;/ul&gt;
&lt;/div&gt;
&lt;/div&gt;
&lt;/div&gt;
&lt;/div&gt;
&lt;/section&gt;
&lt;p&gt;&lt;!-- ========================= Section 4 ========================== --&gt;&lt;/p&gt;
&lt;section class="mb-5"&gt;
&lt;h2 id="s4" class="h4 fw-bold border-bottom pb-2 mb-3"&gt;よくあるミスと修正（誤答例→直し方）&lt;/h2&gt;
&lt;div class="row g-3"&gt;
&lt;div class="col-lg-6"&gt;
&lt;div class="card rounded-4 shadow-sm h-100 rq-warn"&gt;
&lt;div class="card-body p-3 p-lg-4"&gt;
&lt;div class="d-flex flex-wrap gap-2 align-items-center mb-2"&gt;
&lt;p&gt;&lt;span class="badge bg-danger"&gt;典型ミス&lt;/span&gt;&lt;/p&gt;
&lt;h3 class="h6 fw-bold mb-0"&gt;軸・単位を見ずに数字を拾う&lt;/h3&gt;
&lt;/div&gt;
&lt;p class="mb-3"&gt;「それっぽい点」を拾って計算してしまい、途中で軸を読み直して手が止まるパターンです。&lt;br /&gt;
時間が溶けるだけでなく、倍率の見落としで答えがズレます。&lt;/p&gt;
&lt;div class="alert alert-success rounded-4 border border-success-subtle mb-0" role="alert"&gt;&lt;span class="badge bg-success me-2"&gt;直し方&lt;/span&gt;&lt;br /&gt;
最初に「x軸/ y軸/単位/倍率」を書いてから数値を拾う（順番を逆にしない）。&lt;/div&gt;
&lt;/div&gt;
&lt;/div&gt;
&lt;/div&gt;
&lt;div class="col-lg-6"&gt;
&lt;div class="card rounded-4 shadow-sm h-100 rq-warn"&gt;
&lt;div class="card-body p-3 p-lg-4"&gt;
&lt;div class="d-flex flex-wrap gap-2 align-items-center mb-2"&gt;
&lt;p&gt;&lt;span class="badge bg-danger"&gt;典型ミス&lt;/span&gt;&lt;/p&gt;
&lt;h3 class="h6 fw-bold mb-0"&gt;比例/反比例を“見た目”で判断する&lt;/h3&gt;
&lt;/div&gt;
&lt;p class="mb-3"&gt;直線っぽいから比例、と決めると、原点を通るかの確認が抜けやすくなります。&lt;br /&gt;
判定を言葉で決められないと、式の候補が増えます。&lt;/p&gt;
&lt;div class="alert alert-success rounded-4 border border-success-subtle mb-0" role="alert"&gt;&lt;span class="badge bg-success me-2"&gt;直し方&lt;/span&gt;&lt;br /&gt;
「増え方が一定」「原点を通る」を短文で確認してから比例判定へ進む。&lt;/div&gt;
&lt;/div&gt;
&lt;/div&gt;
&lt;/div&gt;
&lt;div class="col-lg-12"&gt;
&lt;div class="card rounded-4 shadow-sm rq-warn"&gt;
&lt;div class="card-body p-3 p-lg-4"&gt;
&lt;div class="d-flex flex-wrap gap-2 align-items-center mb-2"&gt;
&lt;p&gt;&lt;span class="badge bg-danger"&gt;典型ミス&lt;/span&gt;&lt;/p&gt;
&lt;h3 class="h6 fw-bold mb-0"&gt;読む点を増やしすぎてズレる（目盛りミスが累積）&lt;/h3&gt;
&lt;/div&gt;
&lt;p class="mb-3"&gt;不安で点を増やすほど、読み取りズレが増えやすくなります。&lt;br /&gt;
グラフは「読みやすい点を2つ」に決めると、ミスが減ります。&lt;/p&gt;
&lt;div class="alert alert-success rounded-4 border border-success-subtle mb-0" role="alert"&gt;&lt;span class="badge bg-success me-2"&gt;直し方&lt;/span&gt;&lt;br /&gt;
端点・交点など「読みやすい整数の点」を2つだけ選び、単位と倍率を書いてから写す。&lt;/div&gt;
&lt;/div&gt;
&lt;/div&gt;
&lt;/div&gt;
&lt;/div&gt;
&lt;div class="alert alert-success rounded-4 border border-success-subtle mt-3 mb-0" role="alert"&gt;作図が絡む問題（反射・屈折など）でグラフ以前に止まる場合は、&lt;br /&gt;
&lt;a class="link-success fw-bold" href="https://rika-quest.com/column/nayami-light-optics/"&gt;光の作図が苦手（作図の進め方を安定させる）&lt;/a&gt;&lt;br /&gt;
で「図→条件→処理順」を先にそろえると進めやすくなります。&lt;/div&gt;
&lt;/section&gt;
&lt;p&gt;&lt;!-- ========================= Section 5 ========================== --&gt;&lt;/p&gt;
&lt;section class="mb-5"&gt;
&lt;h2 id="s5" class="h4 fw-bold border-bottom pb-2 mb-3"&gt;家庭での回し方（週の組み立て／チェック）&lt;/h2&gt;
&lt;p class="mb-3"&gt;家庭学習では、難問で粘るよりも、&lt;strong class="rq-marker"&gt;「軸→短文→判定」&lt;/strong&gt;を短時間で反復します。&lt;br /&gt;
週末に通し演習を入れて、読み取りから計算までをつなげます。&lt;/p&gt;
&lt;div class="table-responsive"&gt;
&lt;table class="table table-bordered align-middle bg-white rounded-4 overflow-hidden"&gt;
&lt;thead class="table-success"&gt;
&lt;tr&gt;
&lt;th style="width: 26%;"&gt;区分&lt;/th&gt;
&lt;th&gt;やること&lt;/th&gt;
&lt;th style="width: 30%;"&gt;チェック（合格基準）&lt;/th&gt;
&lt;/tr&gt;
&lt;/thead&gt;
&lt;tbody&gt;
&lt;tr&gt;
&lt;th class="text-success"&gt;平日（短時間）&lt;/th&gt;
&lt;td&gt;1問：軸/単位/倍率→短文（増減）→比例/反比例/増減の判定まで&lt;/td&gt;
&lt;td&gt;式の前に短文が書けている&lt;/td&gt;
&lt;/tr&gt;
&lt;tr&gt;
&lt;th class="text-success"&gt;週末（通し）&lt;/th&gt;
&lt;td&gt;3〜5問：判定→点2つ決める→計算→検算（単位/倍率/向き）&lt;/td&gt;
&lt;td&gt;読む点が2つに決まり、途中で増やさない&lt;/td&gt;
&lt;/tr&gt;
&lt;tr&gt;
&lt;th class="text-success"&gt;やり直し&lt;/th&gt;
&lt;td&gt;取りこぼしを「軸/倍率」「短文不足」「判定ミス」「点選び」で分類して再挑戦&lt;/td&gt;
&lt;td&gt;同じ種類のミスが続かない&lt;/td&gt;
&lt;/tr&gt;
&lt;/tbody&gt;
&lt;/table&gt;
&lt;/div&gt;
&lt;p class="mb-0"&gt;物理全体の中で、どのタイプの問題が多いかは&lt;br /&gt;
&lt;a class="link-success fw-bold" href="https://rika-quest.com/ct/物理/"&gt;物理カテゴリ&lt;/a&gt; と&lt;br /&gt;
&lt;a class="link-success fw-bold" href="https://rika-quest.com/column/physics/"&gt;物理分野ページ&lt;/a&gt;&lt;br /&gt;
から整理できます。必要な悩み記事へ戻るときに活用してください。&lt;/p&gt;
&lt;/section&gt;
&lt;p&gt;&lt;!-- ========================= Section 6（FAQ：JS不要） ========================== --&gt;&lt;/p&gt;
&lt;section class="mb-5"&gt;
&lt;h2 id="s6" class="h4 fw-bold border-bottom pb-2 mb-3"&gt;FAQ（よくある質問）&lt;/h2&gt;
&lt;div class="rq-faq d-grid gap-3"&gt;
&lt;details&gt;
&lt;summary&gt;&lt;span class="badge bg-success rounded-pill flex-shrink-0"&gt;Q&lt;/span&gt;グラフ問題はどこから見ればいいですか？&lt;/summary&gt;
&lt;div class="p-3"&gt;まずは軸（何を表すか）と単位、倍率を確認します。その後に「xが増えるとyは増える/減る/一定」を短文にして、&lt;br /&gt;
比例/反比例/増減を判定してから式へ進むと、手が止まりにくくなります。&lt;/div&gt;
&lt;/details&gt;
&lt;details&gt;
&lt;summary&gt;&lt;span class="badge bg-success rounded-pill flex-shrink-0"&gt;Q&lt;/span&gt;比例と増減（直線）をよく間違えます&lt;/summary&gt;
&lt;div class="p-3"&gt;見た目ではなく「原点を通るか」「増え方が一定か」を短文で確認してください。&lt;br /&gt;
「原点を通る」が言えない場合は、比例ではなく増減として処理する方が安定します。&lt;/div&gt;
&lt;/details&gt;
&lt;details&gt;
&lt;summary&gt;&lt;span class="badge bg-success rounded-pill flex-shrink-0"&gt;Q&lt;/span&gt;読む点はどこを選べばいいですか？&lt;/summary&gt;
&lt;div class="p-3"&gt;端点・交点など、目盛りが読みやすい整数の点を優先します。点は2つまでに決めて、&lt;br /&gt;
単位と倍率を書いてから数値を写すとズレが減ります。&lt;/div&gt;
&lt;/details&gt;
&lt;details&gt;
&lt;summary&gt;&lt;span class="badge bg-success rounded-pill flex-shrink-0"&gt;Q&lt;/span&gt;短文にするのに時間がかかります&lt;/summary&gt;
&lt;div class="p-3"&gt;いきなり長文にしなくて構いません。「増える/減る/一定」だけを先に書いて、&lt;br /&gt;
次に「増え方が一定か」を足すと、短時間で判定につながります。&lt;/div&gt;
&lt;/details&gt;
&lt;details&gt;
&lt;summary&gt;&lt;span class="badge bg-success rounded-pill flex-shrink-0"&gt;Q&lt;/span&gt;図・表・グラフが全体的に苦手です&lt;/summary&gt;
&lt;div class="p-3"&gt;物理のグラフ以前に「軸→単位→比較」が定まっていない可能性があります。&lt;br /&gt;
先に&lt;br /&gt;
&lt;a class="link-success fw-bold" href="https://rika-quest.com/column/nayami-graph-table-reading/"&gt;図・表・グラフが読み取れないときの整理&lt;/a&gt;&lt;br /&gt;
で読み取りの土台をそろえると、グラフ問題が進めやすくなります。&lt;/div&gt;
&lt;/details&gt;
&lt;/div&gt;
&lt;/section&gt;
&lt;p&gt;&lt;!-- ========================= Section 7（関連ページ＋CTA） ========================== --&gt;&lt;/p&gt;
&lt;section class="mb-4"&gt;
&lt;h2 id="s7" class="h4 fw-bold border-bottom pb-2 mb-3"&gt;次に読む（関連ページ）＋講座・問い合わせ&lt;/h2&gt;
&lt;div class="row g-3"&gt;
&lt;div class="col-lg-6"&gt;
&lt;div class="card rounded-4 shadow-sm h-100"&gt;
&lt;div class="card-body p-3 p-lg-4"&gt;
&lt;p class="fw-bold text-success mb-2"&gt;悩みから辿る（Hub / 物理）&lt;/p&gt;
&lt;div class="list-group"&gt;&lt;a class="list-group-item list-group-item-action" href="https://rika-quest.com/column/science-nayami/"&gt;理科の悩み一覧（Hub）&lt;/a&gt;&lt;br /&gt;
&lt;a class="list-group-item list-group-item-action" href="https://rika-quest.com/ct/物理/"&gt;物理カテゴリ（悩み・コツを横断）&lt;/a&gt;&lt;br /&gt;
&lt;a class="list-group-item list-group-item-action" href="https://rika-quest.com/column/physics/"&gt;物理分野ページ（全体の地図）&lt;/a&gt;&lt;br /&gt;
&lt;a class="list-group-item list-group-item-action" href="https://rika-quest.com/column/"&gt;理科コラム一覧&lt;/a&gt;&lt;br /&gt;
&lt;a class="list-group-item list-group-item-action" href="https://rika-quest.com/ct/理科のコツ/"&gt;理科のコツ（カテゴリ）&lt;/a&gt;&lt;/div&gt;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href="https://rika-quest.com/column/nayami-graph-table-reading/"&gt;図・表・グラフが読み取れないときの整理&lt;/a&gt;&lt;br /&gt;
&lt;a class="list-group-item list-group-item-action" href="https://rika-quest.com/column/nayami-light-optics/"&gt;光の作図が苦手（作図の進め方を安定させる）&lt;/a&gt;&lt;/div&gt;
&lt;/div&gt;
&lt;/div&gt;
&lt;/div&gt;
&lt;/div&gt;
&lt;div class="card rounded-4 shadow-sm border-success-subtle mt-3"&gt;
&lt;div class="card-body p-3 p-lg-4"&gt;
&lt;p class="fw-bold text-success mb-2"&gt;読み取りの順番から一緒にそろえたい方へ（任意のご案内）&lt;/p&gt;
&lt;p class="mb-3"&gt;グラフ問題は、知識があっても「軸→短文→判定」がそろわないと、式が増えて取りこぼしが残りやすい分野です。&lt;br /&gt;
まずは読む順番を決めて、点の選び方を2点に絞ってください。&lt;br /&gt;
それでも不安定な場合は、問題を見ながら「どこで止まるか（軸/倍率/短文/判定/点選び/検算）」を切り分けて、&lt;br /&gt;
得点につながる処理順を定着させる個別指導も選択肢になります。&lt;/p&gt;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&lt;p&gt;&amp;nbsp;&lt;/p&gt;
&lt;p&gt;&amp;nbsp;&lt;/p&gt;
------</t>
  </si>
  <si>
    <t>https://dokkai-labo.tokyo/col_blog/yomitobashi-online/</t>
  </si>
  <si>
    <t>以下のページは不自然なワードを使用しています。
これらを適切に自然な言葉に置き換えて下さい。
なお、本文の装飾や構造は絶対に変えないでください。
【対象ページURL】
https://dokkai-labo.tokyo/col_blog/yomitobashi-online/
【検出された不自然ワード】
- 型
- 固定
- 乱れ
【本文】
------
&lt;style&gt;
/* =========================================================&lt;br /&gt;  読解ラボ東京：補足コラム（読み飛ばし癖をオンラインで修正する方法）&lt;br /&gt;  - Bootstrap前提（WP固定ページ貼り付け用）&lt;br /&gt;  - dl- プレフィックスで干渉を最小化&lt;br /&gt;  - PC/スマホ両対応：table-layout fixed + 折り返し強制&lt;br /&gt;========================================================= */&lt;br /&gt;.dl-wrap{max-width:1040px;margin:0 auto;}&lt;br /&gt;.dl-card{border:0;border-radius:18px;}&lt;br /&gt;.dl-soft{background:#f6f7fb;border:1px solid #e6e9f5;border-radius:14px;}&lt;br /&gt;.dl-anchor{scroll-margin-top:84px;}&lt;br /&gt;.dl-hero-title{font-size:1.9rem;line-height:1.55;margin:0;}&lt;br /&gt;@media (min-width:992px){.dl-hero-title{font-size:2.2rem;}}&lt;br /&gt;.dl-h2{font-size:1.55rem;margin:1.25rem 0 .75rem;}&lt;br /&gt;.dl-h3{font-size:1.15rem;margin:1rem 0 .5rem;}&lt;br /&gt;.dl-lead{color:#6c757d;margin-top:-.2rem;}&lt;br /&gt;.dl-badge{display:inline-block;margin:0 .35rem .35rem 0;}&lt;br /&gt;.dl-note{font-size:.92rem;color:#6c757d;}&lt;br /&gt;.dl-table{table-layout:fixed;width:100%;}&lt;br /&gt;.dl-table th,.dl-table td{&lt;br /&gt;  white-space:normal !important;&lt;br /&gt;  word-break:break-word;&lt;br /&gt;  overflow-wrap:anywhere;&lt;br /&gt;  vertical-align:top;&lt;br /&gt;}&lt;br /&gt;.dl-thead{background:#ecfeff;}&lt;br /&gt;.dl-details summary{cursor:pointer;list-style:none;}&lt;br /&gt;.dl-details summary::-webkit-details-marker{display:none;}&lt;br /&gt;.dl-chip{border:1px solid #e5e7eb;border-radius:999px;padding:.35rem .6rem;font-size:.85rem;background:#fff;}&lt;br /&gt;.dl-callout{border-left:6px solid rgba(14,116,144,.75);background:#ecfeff;}&lt;br /&gt;.dl-warn{border-left:6px solid rgba(234,179,8,.8);background:#fffbeb;}&lt;br /&gt;.dl-kpi{background:linear-gradient(135deg,#0ea5e9,#22c55e);color:#fff;border-radius:14px;}&lt;br /&gt;.dl-kpi .small{opacity:.9;}&lt;br /&gt;&lt;/style&gt;
&lt;div class="container my-4"&gt;
&lt;div class="dl-wrap"&gt;
&lt;div class="card dl-card shadow-sm mb-4" style="background: linear-gradient(135deg,#0f766e,#1d4ed8); color: #fff;"&gt;
&lt;div class="card-body p-4 p-lg-5"&gt;
&lt;div class="row align-items-center g-3"&gt;
&lt;div class="col-12 col-lg-8"&gt;
&lt;div class="mb-2"&gt;&lt;span class="badge bg-warning text-dark dl-badge"&gt;中学受験／国語&lt;/span&gt;&lt;br /&gt;
&lt;span class="badge bg-light text-dark dl-badge"&gt;読解力&lt;/span&gt;&lt;br /&gt;
&lt;span class="badge bg-dark dl-badge"&gt;読み飛ばし&lt;/span&gt;&lt;br /&gt;
&lt;span class="badge bg-info text-dark dl-badge"&gt;オンライン国語&lt;/span&gt;&lt;br /&gt;
&lt;span class="badge bg-secondary dl-badge"&gt;個別指導&lt;/span&gt;&lt;br /&gt;
&lt;span class="badge bg-light text-dark dl-badge"&gt;過去問&lt;/span&gt;&lt;/div&gt;
&lt;div class="small mb-2" style="opacity: .92;"&gt;読解力の問題ではなく、視線と処理の癖を矯正する&lt;/div&gt;
&lt;h1 class="dl-hero-title mb-3"&gt;&lt;/h1&gt;
&lt;p class="mb-0" style="opacity: .92;"&gt;「読めているはずなのに要点を外す」「大事なところを見落としてミスをする」──こうしたケースは、&lt;br /&gt;
理解不足というより&lt;strong&gt;視線の癖&lt;/strong&gt;で起きていることがあります。&lt;br /&gt;
本記事では、読み飛ばしが起きる仕組みを整理し、オンライン国語の個別指導で行う矯正トレーニングと、&lt;br /&gt;
家庭でできるフォローを具体的に紹介します。&lt;/p&gt;
&lt;p class="mt-3 mb-0" style="opacity: .92;"&gt;接続語・指示語・否定語でブレやすい説明文の長文読解について、設問処理まで含めた整理は、&lt;a href="https://dokkai-labo.tokyo/blog/chobunkotsu/" target="_blank" rel="noopener"&gt;国語の長文読解のコツ【全体像はこちら】&lt;/a&gt;もあわせてご確認ください。&lt;/p&gt;
&lt;/div&gt;
&lt;div class="col-12 col-lg-4"&gt;
&lt;div class="p-3 p-lg-4 mt-2 mt-lg-0" style="background: rgba(255,255,255,.12); border: 1px solid rgba(255,255,255,.22); border-radius: 14px;"&gt;
&lt;div class="fw-bold mb-2"&gt;この記事で分かること&lt;/div&gt;
&lt;ul class="mb-3 ps-3 small" style="opacity: .92;"&gt;
&lt;li&gt;読み飛ばしが起きる仕組み&lt;/li&gt;
&lt;li&gt;止まる場所を作るステップ&lt;/li&gt;
&lt;li&gt;過去問でも乱れにくい再現性&lt;/li&gt;
&lt;/ul&gt;
&lt;p&gt;&lt;a class="btn btn-outline-light w-100" href="#steps"&gt;矯正トレーニングへ&lt;/a&gt;&lt;/p&gt;
&lt;div class="dl-note mt-2" style="color: rgba(255,255,255,.85);"&gt;目的は「丁寧に読め」ではなく、止まる箇所を習慣化することです。&lt;/div&gt;
&lt;/div&gt;
&lt;/div&gt;
&lt;/div&gt;
&lt;div class="mt-4 d-flex flex-wrap gap-2"&gt;&lt;span class="dl-chip"&gt;接続語で止まる&lt;/span&gt;&lt;br /&gt;
&lt;span class="dl-chip"&gt;段落要点を一言&lt;/span&gt;&lt;br /&gt;
&lt;span class="dl-chip"&gt;否定語と例外&lt;/span&gt;&lt;br /&gt;
&lt;span class="dl-chip"&gt;設問の三点分解&lt;/span&gt;&lt;br /&gt;
&lt;span class="dl-chip"&gt;記述は工程分離&lt;/span&gt;&lt;/div&gt;
&lt;/div&gt;
&lt;/div&gt;
&lt;div class="card dl-card shadow-sm mb-4"&gt;
&lt;div class="card-body p-3 p-md-4"&gt;
&lt;div class="fw-bold mb-2"&gt;目次&lt;/div&gt;
&lt;div class="row g-2"&gt;
&lt;div class="col-6 col-md-4 col-lg-2"&gt;&lt;a class="btn btn-outline-primary btn-sm w-100" href="#bg"&gt;背景&lt;/a&gt;&lt;/div&gt;
&lt;div class="col-6 col-md-4 col-lg-2"&gt;&lt;a class="btn btn-outline-primary btn-sm w-100" href="#online"&gt;オンライン&lt;/a&gt;&lt;/div&gt;
&lt;div class="col-6 col-md-4 col-lg-2"&gt;&lt;a class="btn btn-outline-primary btn-sm w-100" href="#steps"&gt;改善の流れ&lt;/a&gt;&lt;/div&gt;
&lt;div class="col-6 col-md-4 col-lg-2"&gt;&lt;a class="btn btn-outline-primary btn-sm w-100" href="#home"&gt;家庭の役割&lt;/a&gt;&lt;/div&gt;
&lt;div class="col-6 col-md-4 col-lg-2"&gt;&lt;a class="btn btn-outline-primary btn-sm w-100" href="#fit"&gt;相性&lt;/a&gt;&lt;/div&gt;
&lt;div class="col-6 col-md-4 col-lg-2"&gt;&lt;a class="btn btn-outline-primary btn-sm w-100" href="#summary"&gt;まとめ&lt;/a&gt;&lt;/div&gt;
&lt;/div&gt;
&lt;/div&gt;
&lt;/div&gt;
&lt;h2 id="bg" class="dl-anchor dl-h2"&gt;この悩みが起きる背景&lt;/h2&gt;
&lt;p class="dl-lead"&gt;読み飛ばしは「雑に読んでいる」ではなく、&lt;strong&gt;視線の動かし方&lt;/strong&gt;と&lt;strong&gt;情報処理の優先順位&lt;/strong&gt;が乱れて起きることが多いです。&lt;br /&gt;
中学受験国語は文章量と条件が増えるため、癖がミスに直結しやすくなります。&lt;/p&gt;
&lt;div class="row g-3 mb-4"&gt;
&lt;div class="col-12 col-lg-7"&gt;
&lt;div class="card dl-card shadow-sm h-100"&gt;
&lt;div class="card-body p-3 p-md-4"&gt;
&lt;div class="mb-2"&gt;&lt;span class="badge bg-danger dl-badge"&gt;読み飛ばしが起きやすい箇所&lt;/span&gt;&lt;br /&gt;
&lt;span class="text-muted small"&gt;止まる場所をルール化するのが最優先&lt;/span&gt;&lt;/div&gt;
&lt;div class="table-responsive"&gt;
&lt;table class="table table-bordered align-middle mb-0 dl-table"&gt;
&lt;thead class="dl-thead"&gt;
&lt;tr class="text-center"&gt;
&lt;th style="width: 22%;"&gt;箇所&lt;/th&gt;
&lt;th style="width: 44%;"&gt;飛ばすと何が起きるか&lt;/th&gt;
&lt;th&gt;典型的なミスの例&lt;/th&gt;
&lt;/tr&gt;
&lt;/thead&gt;
&lt;tbody&gt;
&lt;tr&gt;
&lt;td class="fw-bold text-center"&gt;接続語&lt;/td&gt;
&lt;td&gt;段落の関係が取れず、主張の転換に気づきにくい&lt;/td&gt;
&lt;td&gt;結論の取り違え、要点問題が不安定&lt;/td&gt;
&lt;/tr&gt;
&lt;tr&gt;
&lt;td class="fw-bold text-center"&gt;指示語&lt;/td&gt;
&lt;td&gt;指す内容が曖昧になり、根拠がズレる&lt;/td&gt;
&lt;td&gt;抜き出し・選択肢が外れる&lt;/td&gt;
&lt;/tr&gt;
&lt;tr&gt;
&lt;td class="fw-bold text-center"&gt;否定語&lt;/td&gt;
&lt;td&gt;意味の方向が逆になる&lt;/td&gt;
&lt;td&gt;選択肢の方向が逆、記述の要素がズレる&lt;/td&gt;
&lt;/tr&gt;
&lt;tr&gt;
&lt;td class="fw-bold text-center"&gt;例外条件&lt;/td&gt;
&lt;td&gt;条件管理が乱れ、当てはまる範囲を誤る&lt;/td&gt;
&lt;td&gt;条件つき設問でミスが増える&lt;/td&gt;
&lt;/tr&gt;
&lt;tr&gt;
&lt;td class="fw-bold text-center"&gt;結論部&lt;/td&gt;
&lt;td&gt;筆者主張が取れない&lt;/td&gt;
&lt;td&gt;主張一致の選択肢で悩む&lt;/td&gt;
&lt;/tr&gt;
&lt;/tbody&gt;
&lt;/table&gt;
&lt;/div&gt;
&lt;div class="alert mt-3 mb-0 dl-warn"&gt;
&lt;div class="fw-bold mb-1"&gt;重要&lt;/div&gt;
&lt;div class="mb-0"&gt;目的は「丁寧に読ませる」ではなく、&lt;strong&gt;止まるべき語&lt;/strong&gt;と&lt;strong&gt;止まれたかの確認&lt;/strong&gt;を仕組みにすることです。&lt;/div&gt;
&lt;/div&gt;
&lt;/div&gt;
&lt;/div&gt;
&lt;/div&gt;
&lt;div class="col-12 col-lg-5"&gt;
&lt;div class="card dl-card shadow-sm h-100"&gt;
&lt;div class="card-body p-3 p-md-4"&gt;
&lt;div class="mb-2"&gt;&lt;span class="badge bg-success dl-badge"&gt;具体例&lt;/span&gt;&lt;br /&gt;
&lt;span class="text-muted small"&gt;ミスにつながる連鎖&lt;/span&gt;&lt;/div&gt;
&lt;div class="dl-soft p-3"&gt;
&lt;div class="fw-bold mb-2"&gt;よくある連鎖&lt;/div&gt;
&lt;ol class="mb-0 ps-3"&gt;
&lt;li&gt;前半の紹介意見を「主張」と誤解&lt;/li&gt;
&lt;li&gt;接続語の転換を薄く読み、後半の否定を落とす&lt;/li&gt;
&lt;li&gt;設問の条件を曖昧にしたまま本文探索が増える&lt;/li&gt;
&lt;li&gt;時間が足りず、選択肢を語感で選ぶ&lt;/li&gt;
&lt;li&gt;記述は材料不足で要素が欠ける&lt;/li&gt;
&lt;/ol&gt;
&lt;/div&gt;
&lt;div class="alert alert-info mt-3 mb-0"&gt;
&lt;div class="fw-bold mb-1"&gt;修正の視点&lt;/div&gt;
&lt;div class="mb-0"&gt;接続語・否定語・例外条件を&lt;strong&gt;止まる対象&lt;/strong&gt;として徹底し、段落要点を一言で置く癖を作ります。&lt;/div&gt;
&lt;/div&gt;
&lt;/div&gt;
&lt;/div&gt;
&lt;/div&gt;
&lt;/div&gt;
&lt;/div&gt;
&lt;h2 id="online" class="dl-anchor dl-h2"&gt;オンライン国語個別指導が効果を発揮する理由&lt;/h2&gt;
&lt;p class="dl-lead"&gt;読み飛ばしは答案だけ見ても原因が特定しづらい課題です。オンライン国語の個別指導では、&lt;br /&gt;
&lt;strong&gt;読む途中の動き&lt;/strong&gt;を観察し、飛ばしが起きる瞬間を切り分けて矯正できます。&lt;/p&gt;
&lt;div class="card dl-card shadow-sm mb-4"&gt;
&lt;div class="card-body p-3 p-md-4"&gt;
&lt;div class="row g-3"&gt;
&lt;div class="col-12 col-lg-7"&gt;
&lt;div class="p-3 rounded" style="border: 1px solid #e5e7eb; background: #fff;"&gt;
&lt;div class="fw-bold mb-2"&gt;オンラインで把握しやすい兆候&lt;/div&gt;
&lt;ul class="mb-0 ps-3"&gt;
&lt;li&gt;接続語や否定語の位置で止まらず、先へ流れる&lt;/li&gt;
&lt;li&gt;段落の要点メモが作れず、速さだけが増える&lt;/li&gt;
&lt;li&gt;設問を分解せずに本文へ戻って探し回る&lt;/li&gt;
&lt;li&gt;記述で材料回収をせず文章化を始める&lt;/li&gt;
&lt;/ul&gt;
&lt;/div&gt;
&lt;div class="alert alert-primary mt-3 mb-0"&gt;
&lt;div class="fw-bold mb-1"&gt;案内&lt;/div&gt;
&lt;div class="mb-0"&gt;読み飛ばし癖を「注意」で終わらせず、解き方の習慣として矯正したい場合は&lt;br /&gt;
&lt;a class="fw-bold" href="https://dokkai-labo.tokyo/kobetsuonline01/"&gt;オンライン国語の個別指導&lt;/a&gt;&lt;br /&gt;
が有効です。止まる箇所を徹底し、過去問でも乱れにくい再現性を作ります。&lt;/div&gt;
&lt;/div&gt;
&lt;/div&gt;
&lt;div class="col-12 col-lg-5"&gt;
&lt;div class="dl-kpi p-3 h-100"&gt;
&lt;div class="fw-bold mb-2"&gt;矯正のゴール設定&lt;/div&gt;
&lt;ul class="mb-3 ps-3 small mb-0"&gt;
&lt;li&gt;接続語で止まれている&lt;/li&gt;
&lt;li&gt;段落要点を一言で置ける&lt;/li&gt;
&lt;li&gt;設問は三点分解してから本文へ戻る&lt;/li&gt;
&lt;li&gt;記述は材料→並び替え→文章化の順を守る&lt;/li&gt;
&lt;/ul&gt;
&lt;div class="small"&gt;ゴールは「速さ」ではなく「止まる癖と確認」です。&lt;/div&gt;
&lt;/div&gt;
&lt;/div&gt;
&lt;/div&gt;
&lt;/div&gt;
&lt;/div&gt;
&lt;h2 id="steps" class="dl-anchor dl-h2"&gt;改善方法（実践ステップ）&lt;/h2&gt;
&lt;p class="dl-lead"&gt;読み飛ばしの矯正は、止まる場所を決め、止まれたかを確認する仕組みづくりです。本文処理→設問→記述の順にステップを磨きます。&lt;/p&gt;
&lt;details class="dl-details card dl-card shadow-sm mb-3" open=""&gt;
&lt;summary class="card-header fw-bold" style="background: #ecfeff;"&gt;ステップ1：本文処理の改善 &lt;span class="badge bg-info text-dark"&gt;止まる語を徹底&lt;/span&gt;&lt;/summary&gt;
&lt;div class="card-body p-3 p-md-4"&gt;
&lt;div class="row g-3"&gt;
&lt;div class="col-12 col-lg-6"&gt;
&lt;div class="dl-soft p-3 h-100"&gt;
&lt;div class="fw-bold mb-2"&gt;最初に習慣にするルール&lt;/div&gt;
&lt;ul class="mb-0 ps-3"&gt;
&lt;li&gt;接続語は囲む&lt;/li&gt;
&lt;li&gt;否定語と例外条件は下線&lt;/li&gt;
&lt;li&gt;段落ごとに一言要点&lt;/li&gt;
&lt;li&gt;わからなかった語は仮置きして先へ進む&lt;/li&gt;
&lt;/ul&gt;
&lt;div class="dl-note mt-2"&gt;印は増やさず、止まる対象だけを徹底します。&lt;/div&gt;
&lt;/div&gt;
&lt;/div&gt;
&lt;div class="col-12 col-lg-6"&gt;
&lt;div class="p-3 rounded h-100" style="border: 1px solid #e5e7eb; background: #fff;"&gt;
&lt;div class="fw-bold mb-2"&gt;読み飛ばしチェック&lt;/div&gt;
&lt;div class="table-responsive"&gt;
&lt;table class="table table-bordered align-middle mb-0 dl-table"&gt;
&lt;thead style="background: #ffffff;"&gt;
&lt;tr class="text-center"&gt;
&lt;th style="width: 44%;"&gt;サイン&lt;/th&gt;
&lt;th&gt;修正&lt;/th&gt;
&lt;/tr&gt;
&lt;/thead&gt;
&lt;tbody&gt;
&lt;tr&gt;
&lt;td&gt;接続語で止まらない&lt;/td&gt;
&lt;td&gt;接続語の直後で一息入れて段落関係を言う&lt;/td&gt;
&lt;/tr&gt;
&lt;tr&gt;
&lt;td&gt;要点が置けない&lt;/td&gt;
&lt;td&gt;一言だけ書く。理由は後で拾う&lt;/td&gt;
&lt;/tr&gt;
&lt;tr&gt;
&lt;td&gt;わからなかった語で流す&lt;/td&gt;
&lt;td&gt;仮の意味を置き、本文根拠で後で修正&lt;/td&gt;
&lt;/tr&gt;
&lt;tr&gt;
&lt;td&gt;結論部が薄い&lt;/td&gt;
&lt;td&gt;段落末の一文だけ精読して要点を整理&lt;/td&gt;
&lt;/tr&gt;
&lt;/tbody&gt;
&lt;/table&gt;
&lt;/div&gt;
&lt;div class="dl-note mt-2"&gt;止まる箇所が徹底されると、根拠回収の精度が上がります。&lt;/div&gt;
&lt;/div&gt;
&lt;/div&gt;
&lt;/div&gt;
&lt;/div&gt;
&lt;/details&gt;
&lt;details class="dl-details card dl-card shadow-sm mb-3"&gt;
&lt;summary class="card-header fw-bold" style="background: #eef2ff;"&gt;ステップ2：設問処理の改善 &lt;span class="badge bg-primary"&gt;三点分解&lt;/span&gt;&lt;/summary&gt;
&lt;div class="card-body p-3 p-md-4"&gt;
&lt;div class="dl-soft p-3 mb-3"&gt;
&lt;div class="fw-bold mb-2"&gt;設問は三点に分解してから本文へ&lt;/div&gt;
&lt;div class="row g-2"&gt;
&lt;div class="col-12 col-md-4"&gt;
&lt;div class="fw-bold"&gt;何を答える&lt;/div&gt;
&lt;div class="dl-note"&gt;内容、理由、心情など種類を把握&lt;/div&gt;
&lt;/div&gt;
&lt;div class="col-12 col-md-4"&gt;
&lt;div class="fw-bold"&gt;どこから拾う&lt;/div&gt;
&lt;div class="dl-note"&gt;参照範囲を仮決めして探し回りを減らす&lt;/div&gt;
&lt;/div&gt;
&lt;div class="col-12 col-md-4"&gt;
&lt;div class="fw-bold"&gt;どの条件でまとめる&lt;/div&gt;
&lt;div class="dl-note"&gt;字数、要素、言い換え、対比など&lt;/div&gt;
&lt;/div&gt;
&lt;/div&gt;
&lt;/div&gt;
&lt;div class="table-responsive"&gt;
&lt;table class="table table-bordered align-middle mb-0 dl-table"&gt;
&lt;thead style="background: #ffffff;"&gt;
&lt;tr class="text-center"&gt;
&lt;th style="width: 28%;"&gt;よくあるズレ&lt;/th&gt;
&lt;th style="width: 40%;"&gt;起きること&lt;/th&gt;
&lt;th&gt;対策&lt;/th&gt;
&lt;/tr&gt;
&lt;/thead&gt;
&lt;tbody&gt;
&lt;tr&gt;
&lt;td class="fw-bold"&gt;本文へ直行&lt;/td&gt;
&lt;td&gt;戻り読みが増えて焦り→飛ばしが悪化&lt;/td&gt;
&lt;td&gt;三点分解→参照範囲→本文&lt;/td&gt;
&lt;/tr&gt;
&lt;tr&gt;
&lt;td class="fw-bold"&gt;限定語を落とす&lt;/td&gt;
&lt;td&gt;条件漏れで部分点止まり&lt;/td&gt;
&lt;td&gt;限定語を囲み、最後に条件点検&lt;/td&gt;
&lt;/tr&gt;
&lt;tr&gt;
&lt;td class="fw-bold"&gt;根拠が言えない&lt;/td&gt;
&lt;td&gt;選択肢が残って語感で決める&lt;/td&gt;
&lt;td&gt;根拠を一言で言ってから吟味&lt;/td&gt;
&lt;/tr&gt;
&lt;/tbody&gt;
&lt;/table&gt;
&lt;/div&gt;
&lt;/div&gt;
&lt;/details&gt;
&lt;details class="dl-details card dl-card shadow-sm mb-4"&gt;
&lt;summary class="card-header fw-bold" style="background: #fff7ed;"&gt;ステップ3：記述改善 &lt;span class="badge bg-warning text-dark"&gt;工程分離&lt;/span&gt;&lt;/summary&gt;
&lt;div class="card-body p-3 p-md-4"&gt;
&lt;p class="mb-3"&gt;読み飛ばし癖がある場合、記述は材料不足になりやすいです。文章化を先にしないで、流れを固めます。&lt;/p&gt;
&lt;div class="row g-3"&gt;
&lt;div class="col-12 col-lg-6"&gt;
&lt;div class="dl-soft p-3 h-100"&gt;
&lt;div class="fw-bold mb-2"&gt;記述の三工程&lt;/div&gt;
&lt;ol class="mb-0 ps-3"&gt;
&lt;li&gt;材料の抜き出し&lt;/li&gt;
&lt;li&gt;要素の並び替え&lt;/li&gt;
&lt;li&gt;文章化&lt;/li&gt;
&lt;/ol&gt;
&lt;div class="dl-note mt-2"&gt;材料が揃うまで文章を書かない、をルール化します。&lt;/div&gt;
&lt;/div&gt;
&lt;/div&gt;
&lt;div class="col-12 col-lg-6"&gt;
&lt;div class="p-3 rounded h-100" style="border: 1px solid #e5e7eb; background: #fff;"&gt;
&lt;div class="fw-bold mb-2"&gt;よくあるミスの傾向と対処&lt;/div&gt;
&lt;ul class="mb-0 ps-3"&gt;
&lt;li&gt;抽象語で終わる → 本文の具体を一つ入れる&lt;/li&gt;
&lt;li&gt;条件漏れ → 条件を箇条書きして点検&lt;/li&gt;
&lt;li&gt;要素不足 → 理由と具体をセットで回収&lt;/li&gt;
&lt;/ul&gt;
&lt;/div&gt;
&lt;/div&gt;
&lt;/div&gt;
&lt;div class="alert alert-warning mt-3 mb-0"&gt;
&lt;div class="fw-bold mb-1"&gt;添削後の効率的な進め方&lt;/div&gt;
&lt;div class="mb-0"&gt;「写す」ではなく、直された理由を一言で説明し、同じ設問で書き直して再現性を作ります。&lt;/div&gt;
&lt;/div&gt;
&lt;/div&gt;
&lt;/details&gt;
&lt;h2 id="home" class="dl-anchor dl-h2"&gt;家庭でできるフォローと役割分担&lt;/h2&gt;
&lt;p class="dl-lead"&gt;家庭は指導者より、習慣化の仕組みづくりとして関わる方が衝突が減り、改善が進みやすくなります。&lt;/p&gt;
&lt;div class="card dl-card shadow-sm mb-4"&gt;
&lt;div class="card-body p-3 p-md-4"&gt;
&lt;div class="row g-3"&gt;
&lt;div class="col-12 col-lg-6"&gt;
&lt;div class="dl-soft p-3 h-100"&gt;
&lt;div class="fw-bold mb-2"&gt;家庭が担いやすいこと&lt;/div&gt;
&lt;ul class="mb-0 ps-3"&gt;
&lt;li&gt;語彙・漢字を少量で毎日&lt;/li&gt;
&lt;li&gt;音読は「接続語で止まる」だけを狙う&lt;/li&gt;
&lt;li&gt;過去問は点数より「落とした語」を記録&lt;/li&gt;
&lt;/ul&gt;
&lt;/div&gt;
&lt;/div&gt;
&lt;div class="col-12 col-lg-6"&gt;
&lt;div class="p-3 rounded h-100" style="border: 1px solid #e5e7eb; background: #fff;"&gt;
&lt;div class="fw-bold mb-2"&gt;家庭の声かけは三つに絞る&lt;/div&gt;
&lt;div class="table-responsive"&gt;
&lt;table class="table table-bordered align-middle mb-0 dl-table"&gt;
&lt;thead style="background: #ffffff;"&gt;
&lt;tr class="text-center"&gt;
&lt;th style="width: 28%;"&gt;声かけ&lt;/th&gt;
&lt;th&gt;狙い&lt;/th&gt;
&lt;/tr&gt;
&lt;/thead&gt;
&lt;tbody&gt;
&lt;tr&gt;
&lt;td class="fw-bold"&gt;接続語で何が変わった&lt;/td&gt;
&lt;td&gt;段落関係の取り違えを防ぐ&lt;/td&gt;
&lt;/tr&gt;
&lt;tr&gt;
&lt;td&gt;この指示語は何を指す&lt;/td&gt;
&lt;td&gt;根拠ズレを防ぐ&lt;/td&gt;
&lt;/tr&gt;
&lt;tr&gt;
&lt;td&gt;根拠はどこ&lt;/td&gt;
&lt;td&gt;語感判断を避ける&lt;/td&gt;
&lt;/tr&gt;
&lt;/tbody&gt;
&lt;/table&gt;
&lt;/div&gt;
&lt;div class="dl-note mt-2"&gt;答えを教えるより、止まる箇所と根拠へ戻す方が再現性が育ちます。&lt;/div&gt;
&lt;/div&gt;
&lt;/div&gt;
&lt;/div&gt;
&lt;div class="alert mt-3 mb-0 dl-callout"&gt;
&lt;div class="fw-bold mb-1"&gt;音読の最小習慣&lt;/div&gt;
&lt;div class="mb-0"&gt;1日3分で構いません。接続語の直後で止まり、段落関係を一言で言う練習だけでも、読み飛ばしは改善しやすくなります。&lt;/div&gt;
&lt;/div&gt;
&lt;/div&gt;
&lt;/div&gt;
&lt;h2 id="fit" class="dl-anchor dl-h2"&gt;どんな子に相性が良いか&lt;/h2&gt;
&lt;p class="dl-lead"&gt;読み飛ばし癖は、成績だけでは見抜きにくい課題です。次のタイプはオンライン個別と相性が良い傾向があります。&lt;/p&gt;
&lt;div class="row g-3 mb-4"&gt;
&lt;div class="col-12 col-lg-7"&gt;
&lt;div class="card dl-card shadow-sm h-100"&gt;
&lt;div class="card-body p-3 p-md-4"&gt;
&lt;div class="fw-bold mb-2"&gt;相性が良いタイプ&lt;/div&gt;
&lt;ul class="mb-0 ps-3"&gt;
&lt;li&gt;速く読めるが要点を外す&lt;/li&gt;
&lt;li&gt;選択肢の消去が不安定&lt;/li&gt;
&lt;li&gt;記述が要素不足になりやすい&lt;/li&gt;
&lt;li&gt;読み直しが増えて時間が足りない&lt;/li&gt;
&lt;li&gt;家庭で直そうとすると衝突しやすい&lt;/li&gt;
&lt;/ul&gt;
&lt;hr class="my-3" /&gt;
&lt;div class="fw-bold mb-2"&gt;物語文で読み飛ばしが出る場合&lt;/div&gt;
&lt;div class="dl-note"&gt;心情変化のきっかけを落としているケースが多いです。物語文の読みを安定させたい方は、以下も参考になります。&lt;/div&gt;
&lt;p&gt;&lt;a class="btn btn-outline-primary mt-2" href="https://dokkai-labo.tokyo/monogataribun/"&gt;&lt;br /&gt;
物語文講座をチェックする&lt;br /&gt;
&lt;/a&gt;&lt;/p&gt;
&lt;/div&gt;
&lt;/div&gt;
&lt;/div&gt;
&lt;div class="col-12 col-lg-5"&gt;
&lt;div class="card dl-card shadow-sm h-100"&gt;
&lt;div class="card-body p-3 p-md-4"&gt;
&lt;div class="fw-bold mb-2"&gt;オンラインでの進め方の例&lt;/div&gt;
&lt;div class="dl-soft p-3"&gt;
&lt;ol class="mb-0 ps-3"&gt;
&lt;li&gt;止まる語を徹底する&lt;/li&gt;
&lt;li&gt;段落要点を一言で置く&lt;/li&gt;
&lt;li&gt;設問三点分解を挟んで本文探索を減らす&lt;/li&gt;
&lt;li&gt;過去問で再現できるか確認する&lt;/li&gt;
&lt;/ol&gt;
&lt;/div&gt;
&lt;div class="dl-note mt-2"&gt;癖は戻りやすいので「同じルールで再現できたか」を毎回確認します。&lt;/div&gt;
&lt;/div&gt;
&lt;/div&gt;
&lt;/div&gt;
&lt;/div&gt;
&lt;h2 id="summary" class="dl-anchor dl-h2"&gt;まとめ&lt;/h2&gt;
&lt;div class="card dl-card shadow-sm"&gt;
&lt;div class="card-body p-3 p-md-4"&gt;
&lt;div class="row align-items-center g-3"&gt;
&lt;div class="col-12 col-lg-8"&gt;
&lt;p class="mb-2"&gt;読み飛ばし癖は読解力よりも視線と処理の癖として起きやすく、止まる場所を決めて習慣で矯正すると改善します。&lt;br /&gt;
本文処理・設問分解・記述工程を固め、過去問にも再現できる形に整理しましょう。&lt;/p&gt;
&lt;div class="dl-soft p-3"&gt;
&lt;div class="fw-bold mb-1"&gt;最終チェック&lt;/div&gt;
&lt;ul class="mb-0 ps-3"&gt;
&lt;li&gt;接続語で止まれている&lt;/li&gt;
&lt;li&gt;段落要点を一言で置ける&lt;/li&gt;
&lt;li&gt;指示語の指す内容を言える&lt;/li&gt;
&lt;li&gt;記述は材料→並び替え→文章化の順を守る&lt;/li&gt;
&lt;/ul&gt;
&lt;/div&gt;
&lt;/div&gt;
&lt;div class="col-12 col-lg-4"&gt;
&lt;p&gt;&lt;a class="btn btn-primary btn-lg w-100" href="https://dokkai-labo.tokyo/kobetsuonline01/"&gt;&lt;br /&gt;
オンライン国語の個別指導へ&lt;br /&gt;
&lt;/a&gt;&lt;/p&gt;
&lt;div class="dl-note mt-2"&gt;読み飛ばしの「止まれない癖」を、解き方のルールとして矯正します。&lt;/div&gt;
&lt;/div&gt;
&lt;/div&gt;
&lt;div class="dl-note"&gt;&lt;/div&gt;
&lt;/div&gt;
&lt;/div&gt;
&lt;/div&gt;
&lt;p&gt;&amp;nbsp;&lt;/p&gt;
------</t>
  </si>
  <si>
    <t>https://dokkai-labo.tokyo/kijutsuryoku/</t>
  </si>
  <si>
    <t>以下のページは不自然なワードを使用しています。
これらを適切に自然な言葉に置き換えて下さい。
なお、本文の装飾や構造は絶対に変えないでください。
【対象ページURL】
https://dokkai-labo.tokyo/kijutsuryoku/
【検出された不自然ワード】
- 崩れ
- 型
- 乱れ
- 整え
【本文】
------
&lt;p&gt;中学受験国語の記述は、文章力よりも「本文の根拠を集めて、順番どおりにまとめる力」で伸びやすい分野です。説明文はイコール関係、物語文は背景＋出来事で組み立てる――4つのルールを流れに沿って整理し、字数調整やミスの傾向、家庭学習の進め方までまとめます。&lt;/p&gt;
&lt;p&gt;記述の「構成」や字数調整の考え方など、土台となる整理は &lt;a href="https://dokkai-labo.tokyo/blog/17022403/"&gt;記述力とは何か（全体像はこちら）&lt;/a&gt; でまとめて確認できます。&lt;/p&gt;
&lt;h2&gt;このページで分かること（要点まとめ：4つのルール）&lt;/h2&gt;
&lt;ul&gt;
&lt;li&gt;&lt;strong&gt;ルール1：&lt;/strong&gt;まず本文から答えの材料を拾う（自己流で作文しない）&lt;/li&gt;
&lt;li&gt;&lt;strong&gt;ルール2：&lt;/strong&gt;説明文は「それ（指示語）→イコール→理由」の順で足してまとめる&lt;/li&gt;
&lt;li&gt;&lt;strong&gt;ルール3：&lt;/strong&gt;物語文の心情は「背景＋出来事＋心情」をセットで書く&lt;/li&gt;
&lt;li&gt;&lt;strong&gt;ルール4：&lt;/strong&gt;この根拠整理は、選択肢・抜き出しなど客観問題にもそのまま効く&lt;/li&gt;
&lt;/ul&gt;
&lt;h2&gt;記述が苦手でも伸びやすい理由（センスではなく本文根拠）&lt;/h2&gt;
&lt;p&gt;記述というと「文章が上手い子が有利」「感性が必要」と感じることもありますが、入試で求められやすいのは派手な表現ではありません。&lt;strong&gt;本文の中から答えになる部分を見つけ、必要な要素を整理してまとめる&lt;/strong&gt;タイプの問題が多いからです。&lt;/p&gt;
&lt;blockquote&gt;&lt;p&gt;入試国語の記述で不可欠なのは、答えを文中から見つける力です。&lt;/p&gt;&lt;/blockquote&gt;
&lt;p&gt;ここからは、説明文と物語文の典型パターンを使って、「見つけ方」と「まとめ方」を具体的に確認します。&lt;/p&gt;
&lt;div style="border: 2px solid #2196F3; background-color: #e3f2fd; padding: 12px; display: flex; align-items: center; justify-content: center; gap: 12px; margin: 18px 0;"&gt;
&lt;p&gt;&lt;img decoding="async" style="max-width: 92px; height: auto;" src="https://dokkai-labo.tokyo/wp-content/uploads/2016/12/tate.png" alt="読解ラボ東京のロゴ" /&gt;&lt;/p&gt;
&lt;div&gt;
&lt;p style="margin: 0 0 6px; color: #1565c0;"&gt;&lt;strong&gt;完全１対１個別指導オンライン（中学受験）&lt;/strong&gt;：通塾時間は0分。答案を見ながら「根拠→要素→まとめ」を一緒に確認します。&lt;/p&gt;
&lt;p&gt;&lt;a style="background-color: #2196f3; color: #fff; padding: 7px 14px; text-align: center; text-decoration: none; display: inline-block; font-size: 14px; border-radius: 4px;" href="https://dokkai-labo.tokyo/kobetsuonline01/"&gt;詳細を見る&lt;/a&gt;&lt;/p&gt;
&lt;/div&gt;
&lt;/div&gt;
&lt;h2&gt;記述の基本ルール1　まず本文から答えの材料を拾う&lt;/h2&gt;
&lt;p&gt;最初に押さえたいのは、記述の基本方針です。迷ったときほど、ここに戻ると整理しやすくなります。&lt;/p&gt;
&lt;ul&gt;
&lt;li&gt;&lt;strong&gt;自分の考えで作文しない&lt;/strong&gt;（本文にない内容を足さない）&lt;/li&gt;
&lt;li&gt;&lt;strong&gt;本文中から答えの要素を拾う&lt;/strong&gt;（言い換えは必要最小限）&lt;/li&gt;
&lt;li&gt;拾った要素を、問いに合わせて&lt;strong&gt;短くつなぐ&lt;/strong&gt;&lt;/li&gt;
&lt;/ul&gt;
&lt;p&gt;「何を書くか分からない」ときは、いきなり書き始めるよりも、先に本文の中で&lt;strong&gt;根拠になりそうな一文・一節&lt;/strong&gt;に印をつける方が、答案が安定しやすくなります。&lt;/p&gt;
&lt;h2&gt;説明文の記述　イコール関係で組み立てる&lt;/h2&gt;
&lt;p&gt;説明文の記述は、まず&lt;strong&gt;傍線部＝イコールの内容&lt;/strong&gt;を本文から探すのが基本になります。ここが見つかると、記述は一気に作りやすくなります。&lt;/p&gt;
&lt;h3&gt;進め方　それ（指示語）→イコール→理由の順で足す&lt;/h3&gt;
&lt;p&gt;例として、次のような設問を想定します。&lt;/p&gt;
&lt;div style="background: #f7f7f7; border: 1px solid #ddd; padding: 12px; border-radius: 6px;"&gt;
&lt;p style="margin: 0;"&gt;&lt;strong&gt;（例）&lt;/strong&gt;傍線部③「生物学的にはそれは間違いである」を50～60字で説明せよ。&lt;/p&gt;
&lt;/div&gt;
&lt;p&gt;&lt;strong&gt;ステップ1：&lt;/strong&gt;まず「それ」が指す内容を、直前から特定します。&lt;/p&gt;
&lt;ul&gt;
&lt;li&gt;「それ」＝「人間は一人で生まれて一人で死ぬという考え」&lt;/li&gt;
&lt;/ul&gt;
&lt;p&gt;&lt;strong&gt;ステップ2：&lt;/strong&gt;傍線部の言い方に合わせて、いったん&lt;strong&gt;X（イコールの骨組み）&lt;/strong&gt;を作ります。&lt;/p&gt;
&lt;ul&gt;
&lt;li&gt;X：「人間は一人で生まれて一人で死ぬという考えは、生物学的に間違っている」&lt;/li&gt;
&lt;/ul&gt;
&lt;p&gt;&lt;strong&gt;ステップ3：&lt;/strong&gt;字数が足りないときは、本文から&lt;strong&gt;理由（Y）&lt;/strong&gt;か、追加の&lt;strong&gt;イコール情報&lt;/strong&gt;を足します。&lt;/p&gt;
&lt;blockquote&gt;&lt;p&gt;「人間の体には、一億以上の生物が住んでいる（Y）」&lt;/p&gt;&lt;/blockquote&gt;
&lt;p&gt;&lt;strong&gt;ステップ4：&lt;/strong&gt;XにYをつなげると、字数と内容を満たしやすくなります。&lt;/p&gt;
&lt;ul&gt;
&lt;li&gt;X：イコールの骨組み（傍線部の内容）&lt;/li&gt;
&lt;li&gt;Y：本文にある理由・根拠（なぜそう言えるか）&lt;/li&gt;
&lt;/ul&gt;
&lt;p&gt;図で整理すると、次のようなイメージです。&lt;/p&gt;
&lt;p&gt;&lt;img fetchpriority="high" decoding="async" class="alignnone" src="https://dokkai-labo.tokyo/wp-content/uploads/2017/02/teiseier-1-1024x576.png" alt="説明文記述：それ（指示語）＝Xに理由Yを足して完成させるイメージ図" width="1024" height="576" /&gt;&lt;/p&gt;
&lt;h3&gt;字数が足りないとき／余るときの調整&lt;/h3&gt;
&lt;p&gt;&lt;strong&gt;字数が足りないとき&lt;/strong&gt;は、基本的に次のどちらか（または両方）を本文から探して足します。&lt;/p&gt;
&lt;ul&gt;
&lt;li&gt;自分が書いた内容の&lt;strong&gt;理由（Y）&lt;/strong&gt;&lt;/li&gt;
&lt;li&gt;自分が書いた内容と&lt;strong&gt;イコールの追加情報&lt;/strong&gt;（言い換え・言い直し・具体化など）&lt;/li&gt;
&lt;/ul&gt;
&lt;p&gt;&lt;strong&gt;字数が余るとき&lt;/strong&gt;は、次のチェックが有効です（詳しい流れは後半の「字数指定の調整」でまとめます）。&lt;/p&gt;
&lt;ul&gt;
&lt;li&gt;同じ内容を言い方だけ変えて&lt;strong&gt;二重に書いていないか&lt;/strong&gt;&lt;/li&gt;
&lt;li&gt;設問が求めていない周辺情報まで&lt;strong&gt;広げすぎていないか&lt;/strong&gt;&lt;/li&gt;
&lt;li&gt;主語・述語が重いときは、「〜ということ」「〜ため」などで&lt;strong&gt;短縮&lt;/strong&gt;できないか&lt;/li&gt;
&lt;/ul&gt;
&lt;h2&gt;物語文の心情記述　背景＋出来事＋心情をセットで書く&lt;/h2&gt;
&lt;p&gt;物語文の心情は、本文に「うれしい」「悲しい」とはっきり書かれていないことも多いです。そのため難しく感じやすいのですが、ここでも中心は&lt;strong&gt;本文根拠&lt;/strong&gt;です。&lt;/p&gt;
&lt;blockquote&gt;&lt;p&gt;心情の記述でも、答えを文中から見つける作業が根幹を成します。&lt;/p&gt;&lt;/blockquote&gt;
&lt;p&gt;心情を考えるときは、次の2つを先に整理すると見通しが立ちやすくなります。&lt;/p&gt;
&lt;ul&gt;
&lt;li&gt;&lt;strong&gt;背景：&lt;/strong&gt;その人物がそれまで置かれていた状況・評価・前提&lt;/li&gt;
&lt;li&gt;&lt;strong&gt;出来事：&lt;/strong&gt;何が起きたか（誰がどうしたか／何を言われたか）&lt;/li&gt;
&lt;/ul&gt;
&lt;p&gt;例えば、次のような状況を考えます。&lt;/p&gt;
&lt;ul&gt;
&lt;li&gt;背景：少年Aは「悪ガキ」として扱われ、大人たちから常に疑いの目で見られていた。&lt;/li&gt;
&lt;li&gt;出来事：主人公の母親だけは先入観を持たずに接してくれた。そのとき少年Aは泣いた。&lt;/li&gt;
&lt;/ul&gt;
&lt;p&gt;この流れを踏まえると、心情は「うれしい（安心した）」のように自然にまとまりやすくなります。答案では、&lt;strong&gt;背景＋出来事＋心情&lt;/strong&gt;をセットで書くのが基本になります。&lt;/p&gt;
&lt;p&gt;&lt;img decoding="async" class="alignnone" src="https://dokkai-labo.tokyo/wp-content/uploads/2017/02/kizyuturyoyoyo-1-1024x576.png" alt="物語文心情記述：背景＋出来事＋心情をセットで書くイメージ図" width="1024" height="576" /&gt;&lt;/p&gt;
&lt;h3&gt;心情語だけで終わらせないチェック&lt;/h3&gt;
&lt;p&gt;心情記述でよくあるのは、「うれしい」「悲しい」など&lt;strong&gt;心情語だけ&lt;/strong&gt;で終わってしまう形です。次のチェックで見直すと、減点を減らしやすくなります。&lt;/p&gt;
&lt;ul&gt;
&lt;li&gt;その心情になる&lt;strong&gt;背景&lt;/strong&gt;が一言でも入っているか&lt;/li&gt;
&lt;li&gt;きっかけになった&lt;strong&gt;出来事&lt;/strong&gt;が入っているか&lt;/li&gt;
&lt;li&gt;心情語が、本文の流れと&lt;strong&gt;合っているか&lt;/strong&gt;（飛躍していないか）&lt;/li&gt;
&lt;/ul&gt;
&lt;h2&gt;記述と客観問題は「同じ力」で解ける&lt;/h2&gt;
&lt;p&gt;ここまで見てきた「イコールを作る」「背景と出来事を整理する」といった作業は、記述だけの特別な技ではありません。選択肢・抜き出しなどの客観問題でも、ほとんど同じ確認が必要になります。&lt;/p&gt;
&lt;ul&gt;
&lt;li&gt;説明を求められたら「本文のどこがイコールか」を探す&lt;/li&gt;
&lt;li&gt;心情を問われたら「背景と出来事」を本文から押さえる&lt;/li&gt;
&lt;/ul&gt;
&lt;p&gt;もし記述が止まりやすい場合は、客観問題でも「根拠に戻る」流れが崩れていないかを、いちど点検してみるのも有効です。&lt;/p&gt;
&lt;h2&gt;字数指定の調整（足りない／余る）&lt;/h2&gt;
&lt;p&gt;字数調整は「言い回しの工夫」よりも、本文の方針に沿って&lt;strong&gt;足す場所／削る順番を決めて&lt;/strong&gt;おくと、安定しやすくなります。&lt;/p&gt;
&lt;h3&gt;足りないときに足す場所（流れ）&lt;/h3&gt;
&lt;ol&gt;
&lt;li&gt;&lt;strong&gt;説明文：&lt;/strong&gt;まず「それ（指示語）」→「イコール（X）」が揃っているか確認する。&lt;/li&gt;
&lt;li&gt;&lt;strong&gt;説明文：&lt;/strong&gt;次に、本文から&lt;strong&gt;理由（Y）&lt;/strong&gt;または&lt;strong&gt;イコールの追加情報&lt;/strong&gt;（具体例・言い換え）を1つ足す。&lt;/li&gt;
&lt;li&gt;&lt;strong&gt;物語文：&lt;/strong&gt;心情語だけで終わっていないか確認し、本文の&lt;strong&gt;背景&lt;/strong&gt;か&lt;strong&gt;出来事&lt;/strong&gt;を1つ補う。&lt;/li&gt;
&lt;li&gt;最後に、設問の聞き方（なぜ／どのように／どういうこと）に合う形で、つなぎ（ため・ので・ということ）を整える。&lt;/li&gt;
&lt;/ol&gt;
&lt;h3&gt;余るときに削る優先順位（ステップ）&lt;/h3&gt;
&lt;ol&gt;
&lt;li&gt;まず&lt;strong&gt;重複表現&lt;/strong&gt;（同じ意味を言い直している部分）を削る。&lt;/li&gt;
&lt;li&gt;次に&lt;strong&gt;具体→抽象&lt;/strong&gt;の順で短縮する（具体が複数あるなら、代表だけ残す）。&lt;/li&gt;
&lt;li&gt;その次に&lt;strong&gt;修飾（形容・副詞）&lt;/strong&gt;を整理する（意味が変わらない範囲で短くする）。&lt;/li&gt;
&lt;li&gt;最後に、設問が求めていない周辺情報（話を広げた部分）が混ざっていないかを確認する。&lt;/li&gt;
&lt;/ol&gt;
&lt;p&gt;「削ると意味が保てない」と感じたら、X（イコール）／Y（理由）や、背景／出来事のどれが核かを先に決めて、核だけは残す方が安全です。&lt;/p&gt;
&lt;h2&gt;選択肢でも同じミスが起きる（ミスの傾向3つ）&lt;/h2&gt;
&lt;p&gt;記述で起きるミスは、選択肢問題でも同じ形で起きやすいです。とくに&lt;strong&gt;根拠不足／飛躍／言い過ぎ&lt;/strong&gt;の3つは、短時間でも点検できます。&lt;/p&gt;
&lt;h3&gt;1問10秒でできるチェック&lt;/h3&gt;
&lt;ul&gt;
&lt;li&gt;&lt;strong&gt;根拠不足：&lt;/strong&gt;選んだ根拠箇所（1文〜2文）に戻り、「その選択肢の言葉が本文にあるか」を確認する。&lt;/li&gt;
&lt;li&gt;&lt;strong&gt;飛躍：&lt;/strong&gt;本文が言っている範囲を超えていないか（別の可能性を消していないか）を確認する。&lt;/li&gt;
&lt;li&gt;&lt;strong&gt;言い過ぎ：&lt;/strong&gt;「絶対・必ず・全員・完全に」など強い語がある場合、本文も同じ強さで言い切っているかを確認する。&lt;/li&gt;
&lt;/ul&gt;
&lt;h2&gt;よくあるミスの傾向（根拠不足・飛躍・言い過ぎ）&lt;/h2&gt;
&lt;p&gt;記述は「合っていそう」でも減点されることがあります。典型的な傾向を先に知っておくと、見直しがしやすくなります。&lt;/p&gt;
&lt;ul&gt;
&lt;li&gt;&lt;strong&gt;根拠不足：&lt;/strong&gt;本文にある要素が足りず、説明が薄い（XだけでYがない、背景だけ／出来事だけ、など）&lt;/li&gt;
&lt;li&gt;&lt;strong&gt;飛躍：&lt;/strong&gt;本文の書きぶり以上に結論を広げてしまう（別の可能性を切り捨てる）&lt;/li&gt;
&lt;li&gt;&lt;strong&gt;言い過ぎ：&lt;/strong&gt;「絶対に」「必ず」「全員」など強い断定に寄りすぎる（本文の範囲を超える）&lt;/li&gt;
&lt;/ul&gt;
&lt;p&gt;チェック方法としては、次の2つが実用的です。&lt;/p&gt;
&lt;ul&gt;
&lt;li&gt;答案の各部分に対して、「本文のどこが根拠か」を指させるか&lt;/li&gt;
&lt;li&gt;強い言い方をしている箇所があれば、「本文はそこまで言っているか」を確認する&lt;/li&gt;
&lt;/ul&gt;
&lt;h2&gt;家庭学習の回し方（週の練習メニュー／負担軽減のポイント）&lt;/h2&gt;
&lt;p&gt;家庭学習は、量を増やすよりも「根拠→要素→まとめ」の流れが乱れていないかを点検する方が効果が出やすいことがあります。&lt;/p&gt;
&lt;p&gt;&lt;strong&gt;1週間の回し方（例：週2〜3回／短時間）&lt;/strong&gt;&lt;/p&gt;
&lt;ul&gt;
&lt;li&gt;&lt;strong&gt;週1回：&lt;/strong&gt;説明文の記述（「それ→イコール→理由」で要素を2つに分けてから書く）&lt;/li&gt;
&lt;li&gt;&lt;strong&gt;週1回：&lt;/strong&gt;物語文の心情（背景＋出来事＋心情の3点セットが入っているか確認）&lt;/li&gt;
&lt;li&gt;&lt;strong&gt;週1回：&lt;/strong&gt;直し（根拠不足／飛躍／言い過ぎに印をつけ、次回の注意点を1行メモ）&lt;/li&gt;
&lt;/ul&gt;
&lt;p&gt;&lt;strong&gt;無理なく続けるためのポイント&lt;/strong&gt;&lt;/p&gt;
&lt;ul&gt;
&lt;li&gt;毎回「きれいな文章」を目指すより、&lt;strong&gt;要素が落ちていないか&lt;/strong&gt;を優先する&lt;/li&gt;
&lt;li&gt;直しは「どの要素（X/Y、背景/出来事）が不足したか」を重点的に見る（観点を増やしすぎない）&lt;/li&gt;
&lt;li&gt;丸写しに寄りすぎると「根拠はあるのに問いに答えていない」形になりやすいので、最後に&lt;strong&gt;問いの言葉&lt;/strong&gt;（なぜ／どういうこと／どのように）に合っているかだけ確認する&lt;/li&gt;
&lt;/ul&gt;
&lt;h2&gt;要点まとめ（表＋箇条書き）&lt;/h2&gt;
&lt;table style="border-collapse: collapse; width: 100%;"&gt;
&lt;thead&gt;
&lt;tr style="background-color: #0d47a1; color: #fff;"&gt;
&lt;th style="border: 1px solid #ccc; padding: 10px; width: 26%;"&gt;場面&lt;/th&gt;
&lt;th style="border: 1px solid #ccc; padding: 10px;"&gt;やること（ポイント）&lt;/th&gt;
&lt;/tr&gt;
&lt;/thead&gt;
&lt;tbody&gt;
&lt;tr&gt;
&lt;td style="border: 1px solid #ccc; padding: 10px;"&gt;&lt;strong&gt;全体&lt;/strong&gt;&lt;/td&gt;
&lt;td style="border: 1px solid #ccc; padding: 10px;"&gt;まず本文から材料を拾う（自己流で作文しない）。&lt;/td&gt;
&lt;/tr&gt;
&lt;tr style="background-color: #f5f7ff;"&gt;
&lt;td style="border: 1px solid #ccc; padding: 10px;"&gt;&lt;strong&gt;説明文&lt;/strong&gt;&lt;/td&gt;
&lt;td style="border: 1px solid #ccc; padding: 10px;"&gt;「それ（指示語）→イコール（X）→理由（Y）」の順で足してまとめる。&lt;/td&gt;
&lt;/tr&gt;
&lt;tr&gt;
&lt;td style="border: 1px solid #ccc; padding: 10px;"&gt;&lt;strong&gt;物語文（心情）&lt;/strong&gt;&lt;/td&gt;
&lt;td style="border: 1px solid #ccc; padding: 10px;"&gt;「背景＋出来事＋心情」をセットで書く。心情語だけで終わらせない。&lt;/td&gt;
&lt;/tr&gt;
&lt;tr style="background-color: #f5f7ff;"&gt;
&lt;td style="border: 1px solid #ccc; padding: 10px;"&gt;&lt;strong&gt;見直し&lt;/strong&gt;&lt;/td&gt;
&lt;td style="border: 1px solid #ccc; padding: 10px;"&gt;根拠不足・飛躍・言い過ぎがないかを点検（本文のどこが根拠か言えるか）。&lt;/td&gt;
&lt;/tr&gt;
&lt;/tbody&gt;
&lt;/table&gt;
&lt;ul&gt;
&lt;li&gt;記述で求められやすいのは「センス」より&lt;strong&gt;本文から答えを見つける力&lt;/strong&gt;。&lt;/li&gt;
&lt;li&gt;説明文はX（イコール）を作り、足りない分をY（理由・関連情報）で補う。&lt;/li&gt;
&lt;li&gt;物語文は背景と出来事を押さえると、心情が本文に沿って書きやすくなる。&lt;/li&gt;
&lt;li&gt;この流れは、選択肢・抜き出しなどの客観問題にもつながりやすい。&lt;/li&gt;
&lt;/ul&gt;
&lt;h2&gt;よくある質問（2〜4問）&lt;/h2&gt;
&lt;h3&gt;記述はまず何から始めればいいですか？&lt;/h3&gt;
&lt;p&gt;まずは本文の中で「答えの材料になりそうな一文・一節」を見つけて印をつけるところから始めるのが基本です。いきなり文章を作り始めるより、根拠が先に決まると答案が安定しやすくなります。&lt;/p&gt;
&lt;h3&gt;心情語が思いつかないときはどうすればいいですか？&lt;/h3&gt;
&lt;p&gt;心情語を探す前に、「背景（それまでの状況）」と「出来事（何が起きたか）」を本文から整理してみてください。流れがつながると、心情の候補が絞りやすくなります。&lt;/p&gt;
&lt;h3&gt;字数が合いません。どう調整すればいいですか？&lt;/h3&gt;
&lt;p&gt;足りないときは、説明文なら理由（Y）やイコールの追加情報、物語文なら背景・出来事を本文から補うのが基本です。余るときは、重複→削りすぎに注意しつつ具体表現の整理→修飾語の整理、の順で短縮するとまとまりやすくなります。&lt;/p&gt;
&lt;h3&gt;保護者はどこまで見ればいいですか？&lt;/h3&gt;
&lt;p&gt;「本文のどこに答えのヒントがあるか」を一緒に確認するところまでで十分なことが多いです。言い回しの添削よりも、根拠（本文）→要素→まとめの流れが崩れていないかを短く点検すると、家庭学習が回りやすくなります。&lt;/p&gt;
&lt;h2&gt;個別指導の案内&lt;/h2&gt;
&lt;p&gt;家庭学習で「どこが根拠不足なのか分からない」「背景・出来事が見つけられない」といった段階で止まりやすい場合は、答案を見ながら一緒に根拠を特定していく学習も選択肢になります。&lt;/p&gt;
&lt;div style="border: 2px solid #2196F3; background-color: #e3f2fd; padding: 12px; display: flex; align-items: center; justify-content: center; gap: 12px; margin: 18px 0;"&gt;
&lt;p&gt;&lt;img decoding="async" style="max-width: 92px; height: auto;" src="https://dokkai-labo.tokyo/wp-content/uploads/2016/12/tate.png" alt="読解ラボ東京のロゴ" /&gt;&lt;/p&gt;
&lt;div&gt;
&lt;p style="margin: 0 0 6px; color: #1565c0;"&gt;&lt;strong&gt;読解ラボ東京の『完全１対１の個別指導』&lt;/strong&gt;：点数の安定は、学び方の習得から始まります。&lt;/p&gt;
&lt;p&gt;&lt;a style="background-color: #2196f3; color: #fff; padding: 7px 14px; text-align: center; text-decoration: none; display: inline-block; font-size: 14px; border-radius: 4px;" href="https://dokkai-labo.tokyo/lesson/1-1elem/"&gt;詳細を見る&lt;/a&gt;&lt;/p&gt;
&lt;/div&gt;
&lt;/div&gt;
&lt;h3&gt;講座案内：〖オンライン〗長島式読解講座「Basis」〖中学受験〗&lt;/h3&gt;
&lt;p&gt;自由なスケジュールで受講でき、理論に裏打ちされた読解法を短期間で学びたい場合は、講座形式の学び方も選択肢になります。&lt;/p&gt;
&lt;ul&gt;
&lt;li&gt;&lt;a href="https://dokkai-labo.tokyo/basisonline/"&gt;〖オンライン〗長島式読解講座「Basis」〖中学受験〗&lt;/a&gt;&lt;/li&gt;
&lt;/ul&gt;
&lt;p style="margin-top: 14px;"&gt;オンラインでの個別指導については、こちらも参考になります：&lt;a href="https://dokkai-labo.tokyo/kobetsuonline01/"&gt;完全１対１個別指導オンライン（中学受験）&lt;/a&gt;&lt;/p&gt;
&lt;div class="alert alert-primary p-3 mt-4" role="alert"&gt;
&lt;p class="mb-2"&gt;&lt;strong&gt;記述の自己流を続けると、減点が定着して合計点を削ります。&lt;/strong&gt;&lt;/p&gt;
&lt;p class="mb-1"&gt;本文根拠を拾えていない答案のままだと、部分点を落とすミスが定着し、合計点に跳ね返って点数が伸びない状態が続きます。&lt;/p&gt;
&lt;p class="mb-3"&gt;損が起きる原因は、採点基準とのズレです。&lt;/p&gt;
&lt;div class="d-grid gap-2"&gt;&lt;a class="btn btn-primary btn-lg" href="https://dokkai-labo.tokyo/kobetsuonline01/"&gt;答案を見ながら記述の組み立てと採点基準を合わせる（オンライン1対1）&lt;/a&gt;&lt;br /&gt;
&lt;a class="btn btn-outline-primary btn-lg" href="https://dokkai-labo.tokyo/ct/strategy/"&gt;何を基準に直すかを確認する（指導指針）&lt;/a&gt;&lt;/div&gt;
&lt;hr class="my-3" /&gt;
&lt;div class="d-flex flex-column gap-1"&gt;&lt;a href="https://dokkai-labo.tokyo/blog/17022403/"&gt;記述力の全体像（説明と心情）&lt;/a&gt;&lt;br /&gt;
&lt;a href="https://dokkai-labo.tokyo/vacant_sum/"&gt;直近4週間の空きコマ状況&lt;/a&gt;&lt;br /&gt;
&lt;a href="https://dokkai-labo.tokyo/contact/"&gt;お問い合わせ&lt;/a&gt;&lt;br /&gt;
&lt;a href="https://dokkai-labo.tokyo/basis/"&gt;長島式読解講座Basis&lt;/a&gt;&lt;br /&gt;
&lt;a href="https://dokkai-labo.tokyo/grammer/"&gt;2回完結 文法速習講座&lt;/a&gt;&lt;/div&gt;
&lt;/div&gt;
&lt;section id="veu_cta-20370" class="veu_cta"&gt;
&lt;div class="cta_body"&gt;
&lt;div class="cta_body_link"&gt;&lt;/div&gt;
&lt;/div&gt;
&lt;p&gt;&lt;!-- [ /.vkExUnit_cta_body ] --&gt;&lt;/p&gt;
&lt;/section&gt;
&lt;section class="veu_cta" id="veu_cta-21074"&gt;&lt;h1 class="cta_title"&gt;出版&lt;/h1&gt;&lt;div class="cta_body"&gt;&lt;div class="cta_body_image cta_body_image_right"&gt;&lt;a href="https://dokkai-labo.tokyo/ct/publish/"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学習と受験対策のエキスパートからの知識と洞察に基づく貴重なリソースです。この書籍は、大学入試や受験に関連するさまざまなトピックに焦点を当て、国語力の向上から受験戦略までを包括的にカバーしています。&lt;/div&gt;&lt;div class="cta_body_link"&gt;&lt;a href="https://dokkai-labo.tokyo/ct/publish/" class="btn btn-primary btn-block btn-lg" target="_blank"&gt;出版&lt;/a&gt;&lt;/div&gt;&lt;/div&gt;&lt;!-- [ /.vkExUnit_cta_body ] --&gt;&lt;/section&gt;			
------</t>
  </si>
  <si>
    <t>https://dokkai-labo.tokyo/kobetsuonline02/</t>
  </si>
  <si>
    <t>以下のページは不自然なワードを使用しています。
これらを適切に自然な言葉に置き換えて下さい。
なお、本文の装飾や構造は絶対に変えないでください。
【対象ページURL】
https://dokkai-labo.tokyo/kobetsuonline02/
【検出された不自然ワード】
- 型
- 手順
【本文】
------
&lt;h2&gt;個別指導オンライン講座のご案内&lt;/h2&gt;
&lt;p&gt;大学受験の現代文・小論文は、解説を読めば分かるのに本番で点が安定しない――このズレが最大の壁になります。読解ラボ東京の&lt;strong&gt;個別指導オンライン講座&lt;/strong&gt;は、教室で実施してきた&lt;strong&gt;完全１対１の個別指導&lt;/strong&gt;と同じクオリティを、電子黒板と手元確認を軸にオンラインで再現し、&lt;strong&gt;本文根拠→設問処理→答案構成&lt;/strong&gt;を「再現できる手順」に落として得点へ直結させます。&lt;/p&gt;
&lt;p&gt;読解ラボ東京では、これまで教室で実施してきた&lt;br /&gt;
&lt;span style="color: #0000ff;"&gt;&lt;a href="https://dokkai-labo.tokyo/lesson/1-1high/" target="_blank" rel="noopener noreferrer"&gt;完全１対１の個別指導&lt;/a&gt;&lt;/span&gt;&lt;br /&gt;
に加えて、同じクオリティをそのまま再現した「個別指導オンライン講座」を開講しています。&lt;/p&gt;
&lt;p&gt;開業当初よりオンライン授業と相性の良い&lt;strong&gt;電子黒板&lt;/strong&gt;を導入しており、従来のホワイトボードや紙の指導と比較して、&lt;span style="color: #0000ff;"&gt;「視認性」「即応性」「再現性」&lt;/span&gt;に優れた授業が可能です。これらの強みをオンライン指導にも完全適用し、&lt;span style="color: #ff0000;"&gt;教室で受ける授業と変わらないクオリティ&lt;/span&gt;の指導をオンラインでも実現しています。&lt;/p&gt;
&lt;p&gt;講座では、生徒さん一人ひとりの現在の学力・志望校・課題に合わせて問題を厳選し、理解度に応じて丁寧に解説していきます。国語の読解力・記述力を土台から磨き上げたい方、共通テストや二次試験の現代文・小論文対策を効率よく進めたい方に最適な講座です。&lt;/p&gt;
&lt;h2&gt;大学受験の現代文が伸びない原因&lt;/h2&gt;
&lt;p&gt;現代文の点数が安定しない、解説を読めば分かるのに本番で再現できない場合、原因は「センス」ではなく、解き方のやり方が曖昧なことにあります。&lt;/p&gt;
&lt;ul&gt;
&lt;li&gt;&lt;strong&gt;本文根拠の取り方&lt;/strong&gt;が不安定で、傍線部の周辺だけで判断してしまう&lt;/li&gt;
&lt;li&gt;&lt;strong&gt;設問の要求&lt;/strong&gt;（理由・対比・説明・要約など）を分解できず、答えるポイントがズレる&lt;/li&gt;
&lt;li&gt;&lt;strong&gt;答案構成&lt;/strong&gt;（必要要素の取捨選択、並べ方、言い換え）が弱く、減点されやすい形になる&lt;/li&gt;
&lt;li&gt;&lt;strong&gt;時間配分&lt;/strong&gt;（読む順・解く順・戻り読み）がばらついてしまい、後半で精度が落ちる&lt;/li&gt;
&lt;li&gt;&lt;strong&gt;小論文&lt;/strong&gt;で主張と根拠のつなぎ方が曖昧になり、説得力が出ない&lt;/li&gt;
&lt;/ul&gt;
&lt;p&gt;オンライン個別指導では、手元カメラで「どこで戸惑い」「どこで飛ばし」「どこで勘違いしたか」を可視化し、その場で進め方を修正していきます。&lt;/p&gt;
&lt;h2&gt;オンライン1対1で何をするか&lt;/h2&gt;
&lt;p&gt;読解ラボ東京の大学受験・国語オンライン個別指導は、問題の解説にとどまらず、得点に直結する進め方を答案と手元の動きから固めていく授業です。&lt;/p&gt;
&lt;ul&gt;
&lt;li&gt;&lt;strong&gt;本文根拠の確立&lt;/strong&gt;：根拠の位置・範囲・拾い方を揃え、戸惑いを減らす&lt;/li&gt;
&lt;li&gt;&lt;strong&gt;設問処理の基本&lt;/strong&gt;：要求を分解し、答えに入れる部品を明確化する&lt;/li&gt;
&lt;li&gt;&lt;strong&gt;答案構成&lt;/strong&gt;：必要要素の順番・つなぎ方を整理し、減点要因を先に潰す&lt;/li&gt;
&lt;li&gt;&lt;strong&gt;記述添削&lt;/strong&gt;：不足要素／過剰要素／表現のズレを言語化し、その場で修正する&lt;/li&gt;
&lt;li&gt;&lt;strong&gt;復習計画&lt;/strong&gt;：同じミスが再発しない形で、次回までの課題を効率化する&lt;/li&gt;
&lt;/ul&gt;
&lt;p&gt;志望校（共通テスト〜難関大）と現状に合わせて扱う問題を厳選し、伸びる作業だけが残るように組み立てます。&lt;/p&gt;
&lt;p&gt;個別指導（オンライン／教室）の開講講座の全体像は、&lt;a href="https://dokkai-labo.tokyo/live/"&gt;全体像はこちら&lt;/a&gt;でご確認いただけます。&lt;/p&gt;
&lt;p&gt;より詳しい開講ストーリーや指導方針については、&lt;a href="https://natsui-sansu-juku.com/story002/" target="_blank" rel="noopener noreferrer"&gt;こちら&lt;/a&gt;をご覧ください。&lt;/p&gt;
&lt;p style="text-align: center;"&gt;&lt;img fetchpriority="high" decoding="async" class="alignnone wp-image-20708 size-full" src="https://dokkai-labo.tokyo/wp-content/uploads/2020/09/大学受験国語授業風景.jpg" sizes="(max-width: 1280px) 100vw, 1280px" srcset="https://dokkai-labo.tokyo/wp-content/uploads/2020/09/大学受験国語授業風景.jpg 1280w, https://dokkai-labo.tokyo/wp-content/uploads/2020/09/大学受験国語授業風景-300x169.jpg 300w, https://dokkai-labo.tokyo/wp-content/uploads/2020/09/大学受験国語授業風景-1024x576.jpg 1024w, https://dokkai-labo.tokyo/wp-content/uploads/2020/09/大学受験国語授業風景-768x432.jpg 768w, https://dokkai-labo.tokyo/wp-content/uploads/2020/09/大学受験国語授業風景-320x180.jpg 320w" alt="個別指導オンライン講座の概要とメリット" width="1280" height="720" /&gt;&lt;/p&gt;
&lt;h2&gt;オンライン個別指導の特徴とメリット&lt;/h2&gt;
&lt;p&gt;当塾のオンライン個別指導は、単に「教室の授業を配信する」だけのスタイルではありません。オンラインならではのメリットを最大限に活かしながら、教室型とほぼ同等の指導を行うことを重視しています。&lt;/p&gt;
&lt;h3&gt;オンライン授業の主なメリット&lt;/h3&gt;
&lt;h4&gt;&lt;span style="background-color: #a1d0e6;" data-custom-pc-fontsize="18px"&gt;① 画面と音声に情報が集約され、集中しやすい&lt;/span&gt;&lt;/h4&gt;
&lt;p&gt;教室型の授業では、周囲の生徒や環境によって集中力がばらつくことも少なくありません。一方、オンライン個別指導では、&lt;br /&gt;
&lt;strong&gt;自宅など自分が勉強しやすい環境&lt;/strong&gt;で受講することができます。&lt;/p&gt;
&lt;ul&gt;
&lt;li&gt;PCやタブレットの画面と音声に意識が集中しやすい&lt;/li&gt;
&lt;li&gt;視線を向ける対象が少ないため、授業内容に没頭しやすい&lt;/li&gt;
&lt;li&gt;教室型に比べて&lt;strong&gt;より高い集中状態&lt;/strong&gt;を保ちやすい&lt;/li&gt;
&lt;/ul&gt;
&lt;h4&gt;&lt;span style="background-color: #a1d0e6;" data-custom-pc-fontsize="20px"&gt;② 手元がはっきり見えるため、つまずきに即対応できる&lt;/span&gt;&lt;/h4&gt;
&lt;p&gt;オンライン個別指導では、生徒さんの&lt;strong&gt;手元をカメラで映しながら&lt;/strong&gt;授業を進めます。いまどの問題をどのように解いているのかをリアルタイムで把握できるため、&lt;br /&gt;
講師は次のような指導が可能です。&lt;/p&gt;
&lt;ul&gt;
&lt;li&gt;つまずきやすいポイントをその場で瞬時に把握&lt;/li&gt;
&lt;li&gt;類題をすぐに出題して理解を定着させる&lt;/li&gt;
&lt;li&gt;ヒントを出しながら「考え方」をその場で修正し、思考の流れを改善&lt;/li&gt;
&lt;/ul&gt;
&lt;p&gt;単に答えを教えるのではなく、「どこで戸惑い」「何を勘違いしているのか」を可視化しながら、思考そのものをチューニングしていく授業です。&lt;/p&gt;
&lt;h4&gt;&lt;span style="background-color: #a1d0e6;" data-custom-pc-fontsize="20px"&gt;③ 通塾不要で、体力と時間を学習にフル活用できる&lt;/span&gt;&lt;/h4&gt;
&lt;p&gt;ご自宅から塾までの電車移動や徒歩は、受験生の貴重な体力と時間を消耗させます。オンライン個別指導であれば、&lt;/p&gt;
&lt;ul&gt;
&lt;li&gt;通塾時間ゼロで、&lt;strong&gt;体力を温存した状態&lt;/strong&gt;で授業に臨める&lt;/li&gt;
&lt;li&gt;親御さんの送り迎えが不要になり、負担が軽減&lt;/li&gt;
&lt;li&gt;浮いた時間を復習や自習に回せるため、学習効率アップ&lt;/li&gt;
&lt;/ul&gt;
&lt;p&gt;当塾のオンライン個別指導では、&lt;br /&gt;
&lt;span style="color: #ff0000;"&gt;教室型の授業をほぼ100％体現&lt;/span&gt;しつつ、&lt;br /&gt;
&lt;span style="color: #3366ff;"&gt;オンラインならではのメリットでより効率的な学習&lt;/span&gt;を実現しています。&lt;br /&gt;
より集中して問題に取り組むことで、国語の成績向上を強力に後押しします。&lt;/p&gt;
&lt;div style="border: 2px solid #2196F3; background-color: #e3f2fd; padding: 10px; display: flex; align-items: center; justify-content: center; margin: 20px 0;"&gt;&lt;img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&lt;h2&gt;大学受験・現代文講座&lt;/h2&gt;
&lt;p&gt;大学受験の現代文については、志望校のレベルや試験形式に合わせて、以下の個別指導講座をご用意しています。&lt;/p&gt;
&lt;h3&gt;開講講座（現代文）&lt;/h3&gt;
&lt;h4&gt;① 私大現代文&lt;/h4&gt;
&lt;div class="rounded" style="background-color: whitesmoke; padding: 10px;"&gt;早稲田大学・上智大学といった難関私大から、日東駒専レベルまで、&lt;strong&gt;あらゆる層の受験生&lt;/strong&gt;に対応する講座です。生徒さん一人ひとりの志望校の出題傾向を踏まえて扱う問題を選び、解説を進めていきます。&lt;br /&gt;
&lt;a href="https://dokkai-labo.tokyo/univ02/"&gt;私大現代文の攻略法(動画)&lt;/a&gt;&lt;/div&gt;
&lt;h4&gt;② 共通テスト現代文《評論＋小説》&lt;/h4&gt;
&lt;div class="rounded" style="background-color: whitesmoke; padding: 10px;"&gt;共通テストで出題される&lt;strong&gt;評論と小説をバランスよく扱う&lt;/strong&gt;講座です。私大・国公立二次試験では小説問題がほとんど出題されないため、どうしても後回しになりがちですが、当塾では小説も含めてしっかりと対策していきます。&lt;br /&gt;
※ご希望に応じて、評論のみ／小説のみのどちらかに特化したプランもご用意可能です。&lt;/div&gt;
&lt;h4&gt;③ 国公立二次現代文&lt;/h4&gt;
&lt;div class="rounded" style="background-color: whitesmoke; padding: 10px;"&gt;国公立大学の二次試験では、&lt;strong&gt;記述式の問題&lt;/strong&gt;が多く出題されます。本講座では、&lt;br /&gt;
答案の添削を行いながら「なぜその内容を書かなければならないのか」を明確にしつつ、解説を進めていきます。&lt;br /&gt;
&lt;a href="https://dokkai-labo.tokyo/univ01/"&gt;国公立大学現代文の攻略法(動画)&lt;/a&gt;&lt;/div&gt;
&lt;h3&gt;講座を組み合わせた受講も可能です&lt;/h3&gt;
&lt;p&gt;現代文講座は、志望校や現状の課題に応じて、複数講座を組み合わせて受講することができます。以下は一例です。&lt;/p&gt;
&lt;div class="rounded" style="background-color: whitesmoke; padding: 10px;"&gt;&lt;strong&gt;【プラン例A】&lt;/strong&gt;&lt;br /&gt;
国立志望で記述対策をしたいが、共通テストも不安…&lt;br /&gt;
⇒ &lt;span style="color: #0000ff;"&gt;共通テスト＋国公立二次現代文&lt;/span&gt;&lt;/p&gt;
&lt;ul&gt;
&lt;li&gt;共通テスト（旧センター）の問題は予習してきていただき、授業冒頭に解説&lt;/li&gt;
&lt;li&gt;その後、国公立二次の記述問題を演習・添削・解説という流れで実施&lt;/li&gt;
&lt;/ul&gt;
&lt;p&gt;&lt;strong&gt;【プラン例B】&lt;/strong&gt;&lt;br /&gt;
私大文系志望。ただし、滑り止めをワンランク上げるため、共通テスト対策もしたい。&lt;br /&gt;
⇒ &lt;span style="color: #0000ff;"&gt;私大＋共通テスト【小説】現代文&lt;/span&gt;&lt;/p&gt;
&lt;ul&gt;
&lt;li&gt;私大現代文は評論中心の出題が多いため、共通テストでは小説対策を軸に設定&lt;/li&gt;
&lt;li&gt;評論は私大対策、小説は共通テスト対策と役割分担することで、効率よく得点力をアップ&lt;/li&gt;
&lt;/ul&gt;
&lt;p&gt;&lt;strong&gt;【プラン例C】&lt;/strong&gt;&lt;br /&gt;
私大文系志望。幼い頃から文学に親しんでおり、小説は得意だが評論で伸び悩んでいる。&lt;br /&gt;
⇒ &lt;span style="color: #0000ff;"&gt;私大＋共通テスト【評論】現代文&lt;/span&gt;&lt;/p&gt;
&lt;ul&gt;
&lt;li&gt;評論問題にひたすら取り組み、読み方・考え方の「基本」を徹底的に習得&lt;/li&gt;
&lt;li&gt;評論読解の土台を固めることで、飛躍的な偏差値アップを狙う&lt;/li&gt;
&lt;/ul&gt;
&lt;p&gt;このほかにも、生徒さん一人ひとりの状況に応じて&lt;strong&gt;幅広い組み合わせ&lt;/strong&gt;をご提案可能です。まずはお気軽にご相談ください。最適なプランをご一緒に組み立ていたします。&lt;/p&gt;
&lt;/div&gt;
&lt;div style="border: 2px solid #2196F3; background-color: #e3f2fd; padding: 10px; display: flex; align-items: center; justify-content: center; margin: 20px 0;"&gt;&lt;img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&lt;h2&gt;大学受験・小論文講座&lt;/h2&gt;
&lt;h3&gt;開講講座（小論文）&lt;/h3&gt;
&lt;h4&gt;① 小論文講座&lt;/h4&gt;
&lt;div class="rounded" style="background-color: whitesmoke; padding: 10px;"&gt;医学部・慶應義塾大学・首都大学東京・AO入試・推薦入試・看護系など、&lt;strong&gt;幅広い入試形式・学部学科&lt;/strong&gt;に対応した小論文講座です。&lt;br /&gt;
「全く書けない」という受験生であっても、小論文の&lt;strong&gt;「基本の考え方」&lt;/strong&gt;を身につけることで、書き出すための足掛かりができ、論理的な文章が書けるようになります。※代表・長島が提唱する小論文の「基本の形」は、以下の記事で詳しく紹介されています。&lt;br /&gt;
→ &lt;a href="http://medical-stage.com/topics/%E7%A7%81%E5%A4%A7%E5%8C%BB%E5%AD%A6%E9%83%A8%E3%80%80%E5%B0%8F%E8%AB%96%E6%96%87%E8%AC%9B%E5%BA%A7%E2%91%A0/"&gt;読解ラボ東京　私大医学部　小論文講座①&lt;/a&gt;&lt;/p&gt;
&lt;p&gt;まずは&lt;strong&gt;トライアル講座&lt;/strong&gt;をお試しください。基本に沿って書く小論文がどれほど有効かを、実際の指導を通して実感していただけるはずです。&lt;/p&gt;
&lt;/div&gt;
&lt;h2&gt;受講までの流れ&lt;/h2&gt;
&lt;p&gt;個別指導オンライン講座は、以下のステップでご受講いただけます。&lt;/p&gt;
&lt;style&gt;
  .bg-pink {background-color: #ffc0cb !important;}&lt;br /&gt;
&lt;/style&gt;
&lt;div class="container mt-5"&gt;
&lt;div class="row"&gt;
&lt;div class="col-6"&gt;
&lt;div class="card bg-pink mb-3"&gt;
&lt;div class="card-body"&gt;
&lt;h5 class="card-title"&gt;1. 事前ヒアリング&lt;/h5&gt;
&lt;p class="card-text"&gt;保護者様からの情報を基に、現在の学力・志望校・生活リズムなどを確認し、&lt;strong&gt;大まかな指導計画&lt;/strong&gt;をご提示します。&lt;/p&gt;
&lt;/div&gt;
&lt;/div&gt;
&lt;/div&gt;
&lt;div class="col-6"&gt;
&lt;div class="card bg-info mb-3 text-white"&gt;
&lt;div class="card-body"&gt;
&lt;h5 class="card-title"&gt;2. トライアル指導&lt;/h5&gt;
&lt;p class="card-text"&gt;事前ヒアリングの内容を踏まえて実際に指導を行い、指導の相性や理解度を確認しながら、&lt;strong&gt;指導計画をブラッシュアップ&lt;/strong&gt;して再度ご提案します。&lt;/p&gt;
&lt;/div&gt;
&lt;/div&gt;
&lt;/div&gt;
&lt;/div&gt;
&lt;div class="row"&gt;
&lt;div class="col-6"&gt;
&lt;div class="card bg-success mb-3 text-white"&gt;
&lt;div class="card-body"&gt;
&lt;h5 class="card-title"&gt;3. ご契約&lt;/h5&gt;
&lt;p class="card-text"&gt;指導計画と授業の進め方にご納得いただけましたら、入塾手続きへと進みます。&lt;/p&gt;
&lt;/div&gt;
&lt;/div&gt;
&lt;/div&gt;
&lt;div class="col-6"&gt;
&lt;div class="card bg-warning mb-3"&gt;
&lt;div class="card-body"&gt;
&lt;h5 class="card-title"&gt;4. 指導開始&lt;/h5&gt;
&lt;p class="card-text"&gt;ご契約時に決定した&lt;strong&gt;曜日・時間&lt;/strong&gt;に合わせて、オンライン個別指導を開始します。&lt;/p&gt;
&lt;/div&gt;
&lt;/div&gt;
&lt;/div&gt;
&lt;/div&gt;
&lt;/div&gt;
&lt;h2&gt;必要な機材&lt;/h2&gt;
&lt;p&gt;オンライン個別指導を受講するにあたり、以下の機材をご用意ください。&lt;/p&gt;
&lt;ul&gt;
&lt;li&gt;PC + スマートフォン、もしくはタブレット + スマートフォン&lt;/li&gt;
&lt;li&gt;プリンター（お近くのコンビニ等での印刷利用も可）&lt;/li&gt;
&lt;/ul&gt;
&lt;p&gt;スマートフォンは手元を映すために使用します。詳しい接続方法や設置方法については、事前ヒアリングやトライアル指導の際に丁寧にご案内いたします。&lt;/p&gt;
&lt;h2&gt;指導料&lt;/h2&gt;
&lt;p&gt;個別指導オンライン講座の料金体系は以下の通りです。&lt;/p&gt;
&lt;div class="container mt-5"&gt;
&lt;div class="row"&gt;
&lt;div class="col-sm-4"&gt;
&lt;div class="card bg-primary mb-3 text-white"&gt;
&lt;div class="card-body"&gt;
&lt;h5 class="card-title"&gt;トライアル指導料&lt;/h5&gt;
&lt;p class="card-text"&gt;10,000円(税込)&lt;/p&gt;
&lt;p class="card-text"&gt;他塾様でいう「&lt;span style="color: #3366ff;"&gt;体験講座&lt;/span&gt;」にあたる位置づけですので、通常より安価に設定しております。まずは一度、当塾の個別指導をお試しください。&lt;/p&gt;
&lt;/div&gt;
&lt;/div&gt;
&lt;/div&gt;
&lt;div class="col-sm-4"&gt;
&lt;div class="card bg-success mb-3 text-white"&gt;
&lt;div class="card-body"&gt;
&lt;h5 class="card-title"&gt;入塾金&lt;/h5&gt;
&lt;p class="card-text"&gt;22,000円(税込)&lt;/p&gt;
&lt;p class="card-text"&gt;入塾手続きの際に頂戴いたします。また、その時点・もしくは過去に在籍されていた生徒さんの兄弟姉妹の場合には、&lt;span style="color: #3366ff;"&gt;全額免除&lt;/span&gt;とさせていただきます。&lt;/p&gt;
&lt;/div&gt;
&lt;/div&gt;
&lt;/div&gt;
&lt;div class="col-sm-4"&gt;
&lt;div class="card bg-info mb-3 text-white"&gt;
&lt;div class="card-body"&gt;
&lt;h5 class="card-title"&gt;指導料&lt;/h5&gt;
&lt;p class="card-text"&gt;20,570円(税込) / 110分&lt;/p&gt;
&lt;p class="card-text"&gt;10,285円(税込) / 55分&lt;/p&gt;
&lt;p class="card-text"&gt;指導料は&lt;strong&gt;前払い制&lt;/strong&gt;です。&lt;br /&gt;
※指導予定回数分を前月20日に集計し、請求書を発行させていただきますので、&lt;span style="color: #3366ff;"&gt;前月末まで&lt;/span&gt;にお支払いください。&lt;/p&gt;
&lt;/div&gt;
&lt;/div&gt;
&lt;/div&gt;
&lt;/div&gt;
&lt;/div&gt;
&lt;h2&gt;個別指導オンライントライアルお申込みフォーム&lt;/h2&gt;
&lt;p&gt;まずはトライアル指導からお申込みいただけます。オンライン授業の雰囲気や、講師との相性、学習の進め方などをご確認ください。&lt;/p&gt;
&lt;p&gt;下記フォームに必要事項をご入力のうえ、お申込みください。&lt;/p&gt;
&lt;div class="wpcf7 no-js" id="wpcf7-f20490-p332-o1" lang="ja" dir="ltr" data-wpcf7-id="20490"&gt;
&lt;div class="screen-reader-response"&gt;&lt;p role="status" aria-live="polite" aria-atomic="true"&gt;&lt;/p&gt; &lt;ul&gt;&lt;/ul&gt;&lt;/div&gt;
&lt;form action="/kobetsuonline02/#wpcf7-f20490-p332-o1" method="post" class="wpcf7-form init" aria-label="コンタクトフォーム" novalidate="novalidate" data-status="init"&gt;
&lt;fieldset class="hidden-fields-container"&gt;&lt;input type="hidden" name="_wpcf7" value="20490" /&gt;&lt;input type="hidden" name="_wpcf7_version" value="6.1.5" /&gt;&lt;input type="hidden" name="_wpcf7_locale" value="ja" /&gt;&lt;input type="hidden" name="_wpcf7_unit_tag" value="wpcf7-f20490-p332-o1" /&gt;&lt;input type="hidden" name="_wpcf7_container_post" value="332" /&gt;&lt;input type="hidden" name="_wpcf7_posted_data_hash" value="" /&gt;&lt;input type="hidden" name="_wpcf7_recaptcha_response" value="" /&gt;
&lt;/fieldset&gt;
&lt;p&gt;保護者様のお名前(必須)：&lt;span class="wpcf7-form-control-wrap" data-name="your-name"&gt;&lt;input size="40" maxlength="400" class="wpcf7-form-control wpcf7-text wpcf7-validates-as-required" aria-required="true" aria-invalid="false" value="" type="text" name="your-name" /&gt;&lt;/span&gt;
&lt;/p&gt;
&lt;p&gt;PC用メールアドレス(必須)：&lt;span class="wpcf7-form-control-wrap" data-name="your-email"&gt;&lt;input size="40" maxlength="400" class="wpcf7-form-control wpcf7-email wpcf7-validates-as-required wpcf7-text wpcf7-validates-as-email" aria-required="true" aria-invalid="false" value="" type="email" name="your-email" /&gt;&lt;/span&gt;
&lt;/p&gt;
&lt;p&gt;電話番号(必須)：&lt;span class="wpcf7-form-control-wrap" data-name="mobtel"&gt;&lt;input size="40" maxlength="400" class="wpcf7-form-control wpcf7-tel wpcf7-validates-as-required wpcf7-text wpcf7-validates-as-tel" aria-required="true" aria-invalid="false" value="" type="tel" name="mobtel" /&gt;&lt;/span&gt;
&lt;/p&gt;
&lt;p&gt;お子様のお名前：&lt;span class="wpcf7-form-control-wrap" data-name="chilid-name"&gt;&lt;input size="40" maxlength="400" class="wpcf7-form-control wpcf7-text" aria-invalid="false" value="" type="text" name="chilid-name" /&gt;&lt;/span&gt;
&lt;/p&gt;
&lt;p&gt;お子様の性別：&lt;span class="wpcf7-form-control-wrap" data-name="seibetu"&gt;&lt;select class="wpcf7-form-control wpcf7-select" aria-invalid="false" name="seibetu"&gt;&lt;option value=""&gt;&amp;#8212;以下から選択してください&amp;#8212;&lt;/option&gt;&lt;option value="男の子(男性)"&gt;男の子(男性)&lt;/option&gt;&lt;option value="女の子(女性)"&gt;女の子(女性)&lt;/option&gt;&lt;/select&gt;&lt;/span&gt;
&lt;/p&gt;
&lt;p&gt;お子様の学年：&lt;span class="wpcf7-form-control-wrap" data-name="gakunen"&gt;&lt;select class="wpcf7-form-control wpcf7-select" aria-invalid="false" name="gakunen"&gt;&lt;option value=""&gt;&amp;#8212;以下から選択してください&amp;#8212;&lt;/option&gt;&lt;option value="小１"&gt;小１&lt;/option&gt;&lt;option value="小２"&gt;小２&lt;/option&gt;&lt;option value="小３"&gt;小３&lt;/option&gt;&lt;option value="小４"&gt;小４&lt;/option&gt;&lt;option value="小５"&gt;小５&lt;/option&gt;&lt;option value="小６"&gt;小６&lt;/option&gt;&lt;option value="高１"&gt;高１&lt;/option&gt;&lt;option value="高２"&gt;高２&lt;/option&gt;&lt;option value="高３"&gt;高３&lt;/option&gt;&lt;option value="その他"&gt;その他&lt;/option&gt;&lt;/select&gt;&lt;/span&gt;
&lt;/p&gt;
&lt;p&gt;ご希望の曜日/時間：&lt;br /&gt;
&lt;span class="wpcf7-form-control-wrap" data-name="checkbox-nittei"&gt;&lt;span class="wpcf7-form-control wpcf7-checkbox"&gt;&lt;span class="wpcf7-list-item first"&gt;&lt;span class="wpcf7-list-item-label"&gt;月&lt;/span&gt;&lt;input type="checkbox" name="checkbox-nittei[]" value="月" /&gt;&lt;/span&gt;&lt;span class="wpcf7-list-item"&gt;&lt;span class="wpcf7-list-item-label"&gt;火&lt;/span&gt;&lt;input type="checkbox" name="checkbox-nittei[]" value="火" /&gt;&lt;/span&gt;&lt;span class="wpcf7-list-item"&gt;&lt;span class="wpcf7-list-item-label"&gt;水&lt;/span&gt;&lt;input type="checkbox" name="checkbox-nittei[]" value="水" /&gt;&lt;/span&gt;&lt;span class="wpcf7-list-item"&gt;&lt;span class="wpcf7-list-item-label"&gt;木&lt;/span&gt;&lt;input type="checkbox" name="checkbox-nittei[]" value="木" /&gt;&lt;/span&gt;&lt;span class="wpcf7-list-item"&gt;&lt;span class="wpcf7-list-item-label"&gt;金&lt;/span&gt;&lt;input type="checkbox" name="checkbox-nittei[]" value="金" /&gt;&lt;/span&gt;&lt;span class="wpcf7-list-item"&gt;&lt;span class="wpcf7-list-item-label"&gt;土(午前)&lt;/span&gt;&lt;input type="checkbox" name="checkbox-nittei[]" value="土(午前)" /&gt;&lt;/span&gt;&lt;span class="wpcf7-list-item"&gt;&lt;span class="wpcf7-list-item-label"&gt;土(午後)&lt;/span&gt;&lt;input type="checkbox" name="checkbox-nittei[]" value="土(午後)" /&gt;&lt;/span&gt;&lt;span class="wpcf7-list-item"&gt;&lt;span class="wpcf7-list-item-label"&gt;日(午前)&lt;/span&gt;&lt;input type="checkbox" name="checkbox-nittei[]" value="日(午前)" /&gt;&lt;/span&gt;&lt;span class="wpcf7-list-item last"&gt;&lt;span class="wpcf7-list-item-label"&gt;日(午後)&lt;/span&gt;&lt;input type="checkbox" name="checkbox-nittei[]" value="日(午後)" /&gt;&lt;/span&gt;&lt;/span&gt;&lt;/span&gt;
&lt;/p&gt;
&lt;p&gt;備考：&lt;span class="wpcf7-form-control-wrap" data-name="your-message"&gt;&lt;textarea cols="40" rows="10" maxlength="2000" class="wpcf7-form-control wpcf7-textarea" aria-invalid="false" name="your-message"&gt;&lt;/textarea&gt;&lt;/span&gt;
&lt;/p&gt;
&lt;p&gt;&lt;input class="wpcf7-form-control wpcf7-submit has-spinner" type="submit" value="送信" /&gt;
&lt;/p&gt;&lt;p style="display: none !important;" class="akismet-fields-container" data-prefix="_wpcf7_ak_"&gt;&lt;label&gt;&amp;#916;&lt;textarea name="_wpcf7_ak_hp_textarea" cols="45" rows="8" maxlength="100"&gt;&lt;/textarea&gt;&lt;/label&gt;&lt;input type="hidden" id="ak_js_1" name="_wpcf7_ak_js" value="32"/&gt;&lt;script&gt;document.getElementById( "ak_js_1" ).setAttribute( "value", ( new Date() ).getTime() );&lt;/script&gt;&lt;/p&gt;&lt;div class="wpcf7-response-output" aria-hidden="true"&gt;&lt;/div&gt;
&lt;/form&gt;
&lt;/div&gt;
&lt;p&gt;読解ラボ東京の個別指導オンライン講座は、電子黒板を活用した高い視認性と即応性、そして教室型授業と変わらない再現性を兼ね備えたオンライン個別指導です。&lt;/p&gt;
&lt;ul&gt;
&lt;li&gt;自宅から集中しやすい環境で学べる&lt;/li&gt;
&lt;li&gt;カメラで手元を確認しながら、つまずきを即座にフォロー&lt;/li&gt;
&lt;li&gt;通塾時間・体力のロスがなく、学習に全リソースを投入できる&lt;/li&gt;
&lt;li&gt;現代文・小論文ともに、志望校・レベルに応じた柔軟なカリキュラム構築が可能&lt;/li&gt;
&lt;/ul&gt;
&lt;p&gt;&lt;strong&gt;「教室と同じクオリティの授業を、自宅で、効率よく。」&lt;/strong&gt;&lt;br /&gt;
そんな学習環境をお探しの方は、ぜひ一度トライアル講座をご利用ください。生徒さん一人ひとりに合わせた最良のプランをご提案いたします。&lt;/p&gt;
&lt;section class="veu_cta" id="veu_cta-20526"&gt;&lt;h1 class="cta_title"&gt;講座案内：【オンライン】小６得点力養成講座【集団授業(２～７月)】&lt;/h1&gt;&lt;div class="cta_body"&gt;&lt;div class="cta_body_image cta_body_image_right"&gt;&lt;a href="https://dokkai-labo.tokyo/onlinetokuten/" target="_blank"&gt;&lt;/a&gt;&lt;/div&gt;&lt;div class="cta_body_txt image_exist"&gt;半年間で読解問題の得点力向上を目指す講座です。各回ともテーマに基づいて
&lt;br /&gt;大問４題を取り扱います。受講結果と復習用動画も完備しています。
&lt;br /&gt;教室で受ける授業さながらの授業を得点力養成講座オンラインでも再現しております。&lt;/div&gt;&lt;div class="cta_body_link"&gt;&lt;a href="https://dokkai-labo.tokyo/onlinetokuten/" class="btn btn-primary btn-block btn-lg" target="_blank"&gt;講座案内：【オンライン】小６得点力養成講座【集団授業(２～７月)】&lt;/a&gt;&lt;/div&gt;&lt;/div&gt;&lt;!-- [ /.vkExUnit_cta_body ] --&gt;&lt;/section&gt;			
------</t>
  </si>
  <si>
    <t>https://dokkai-labo.tokyo/lesson/hilevel_lec_univ/</t>
  </si>
  <si>
    <t>以下のページは不自然なワードを使用しています。
これらを適切に自然な言葉に置き換えて下さい。
なお、本文の装飾や構造は絶対に変えないでください。
【対象ページURL】
https://dokkai-labo.tokyo/lesson/hilevel_lec_univ/
【検出された不自然ワード】
- 型
- 手順
- 整え
【本文】
------
&lt;p&gt;&lt;!-- ===== 冒頭2文 ===== --&gt;&lt;/p&gt;
&lt;p&gt;大学受験の&lt;strong&gt;現代文&lt;/strong&gt;は、「読めれば解ける」では点数が伸びにくい科目です。&lt;strong&gt;難関私大&lt;/strong&gt;・&lt;strong&gt;国公立&lt;/strong&gt;レベルの入試では、本文理解そのものが壁になりやすい前提で、設問に対して&lt;strong&gt;解き方&lt;/strong&gt;で答えの根拠を拾い、&lt;strong&gt;得点力&lt;/strong&gt;を安定させる必要があります。&lt;/p&gt;
&lt;p&gt;本講座は、本文の内容解説に寄せるのではなく、&lt;strong&gt;受験&lt;/strong&gt;で点を取るための「答えの出し方」を90分で反復し、再現できる手順に落とします。演習→根拠確認→答案化までを型にして、試験本番で同じ動きができる状態を目指します。&lt;/p&gt;
&lt;p&gt;&lt;!-- ===== 目立つCTA ===== --&gt;&lt;/p&gt;
&lt;div style="background: linear-gradient(135deg,#0d6efd,#0b5ed7); color: #fff; padding: 18px; margin: 22px 0; border-radius: 10px;"&gt;
&lt;div style="display: flex; flex-wrap: wrap; gap: 15px; align-items: center; justify-content: space-between;"&gt;
&lt;div&gt;
&lt;div style="font-size: 20px; font-weight: bold; margin-bottom: 6px;"&gt;まずはトライアルで「解き方」を体感&lt;/div&gt;
&lt;div&gt;90分で現在の課題と改善手順を整理します。&lt;/div&gt;
&lt;/div&gt;
&lt;div style="display: flex; gap: 10px; flex-wrap: wrap;"&gt;&lt;a style="background: #ffc107; color: #000; padding: 10px 16px; border-radius: 999px; font-weight: bold; text-decoration: none;" href="#contact-form"&gt;トライアル申込みへ&lt;/a&gt;&lt;br /&gt;
&lt;a style="background: rgba(255,255,255,.2); color: #fff; padding: 10px 16px; border-radius: 999px; font-weight: bold; text-decoration: none;" href="https://dokkai-labo.tokyo/live/"&gt;講座の全体像を見る&lt;/a&gt;&lt;/div&gt;
&lt;/div&gt;
&lt;/div&gt;
&lt;h3&gt;「読めれば解ける。」は本当なのか？&lt;/h3&gt;
&lt;p&gt;「読めれば解ける」。現代文教育の現場でよく聞く言葉です。しかし、その考え方に基づく指導で、受験生は本当に点数を伸ばせるのでしょうか。&lt;br /&gt;
まず第一に、入試現代文の文章は非常に難解です。簡単に読みこなせるものではありません。受験生が問題なく読める文章を出題してしまうと、受験者全員が高得点になってしまいます。これでは試験として成立しません。だからこそ、出題者は「普通の受験生には理解が難しいレベルの文章」を選ぶのです。難関大学であればなおさらです。&lt;/p&gt;
&lt;p&gt;つまり、「読めれば解ける」という考えは、入試現代文の構造そのものに反しており、成立しにくい考え方なのです。どれだけ本文の内容を丁寧に解説しても、受験生が試験本番で講師のように本文を読めるようになるわけではありません。&lt;/p&gt;
&lt;p&gt;大学受験向けを含む開講講座の全体像は、&lt;a href="https://dokkai-labo.tokyo/live/"&gt;全体像はこちら&lt;/a&gt;でご確認いただけます。&lt;/p&gt;
&lt;h3&gt;「あるべき戦い方」、とは？&lt;/h3&gt;
&lt;p&gt;では、この現代文という科目とどう戦っていけばよいのでしょうか。解き方に注目して勉強していくしかないでしょう。答えは必ず本文に書かれていますから、解き方に基づいて、答えになる箇所を見つけていくのです。ある種の宝探しゲームのようなものと言えるかもしれません。&lt;/p&gt;
&lt;p&gt;一つ付言いたします。難解な文章を生徒と一緒に読み、それを味わっていく営み自体は否定しません。しかしそれは学校教育の場、あるいは趣味の領域に委ねるべきです。受験指導の場で、しかも受験学年の生徒にそれをするのであれば、不適切だと言わざるを得ません。&lt;/p&gt;
&lt;p&gt;本講座では、あくまでも受験指導の場であることを踏まえ、答えの出し方に特化した解説をご提供いたします。それによって、受講者の得点力を養って参ります。&lt;/p&gt;
&lt;h3&gt;よくある質問（FAQ）&lt;/h3&gt;
&lt;div style="background: #f5f5f5; padding: 15px; margin-bottom: 12px; border-radius: 8px;"&gt;&lt;strong&gt;Q. どのレベルの大学に対応していますか？&lt;/strong&gt;&lt;br /&gt;
A. 共通テストから難関私大・国公立二次まで対応します。志望校の出題傾向に合わせて問題を選定します。&lt;/div&gt;
&lt;div style="background: #f5f5f5; padding: 15px; margin-bottom: 12px; border-radius: 8px;"&gt;&lt;strong&gt;Q. 内容解説はしないのですか？&lt;/strong&gt;&lt;br /&gt;
A. 内容解説は行いますが、鑑賞中心ではありません。根拠の拾い方・設問処理・答案構成を中心に扱います。&lt;/div&gt;
&lt;div style="background: #f5f5f5; padding: 15px; margin-bottom: 12px; border-radius: 8px;"&gt;&lt;strong&gt;Q. 途中参加でも大丈夫ですか？&lt;/strong&gt;&lt;br /&gt;
A. 可能です。現在の答案を分析し、必要な手順から優先的に整えます。&lt;/div&gt;
&lt;div style="background: #f5f5f5; padding: 15px; margin-bottom: 12px; border-radius: 8px;"&gt;&lt;strong&gt;Q. トライアルでは何をしますか？&lt;/strong&gt;&lt;br /&gt;
A. 実際に演習を行い、課題を特定し、改善手順を具体化します。&lt;/div&gt;
&lt;h3&gt;サンプル講義&lt;/h3&gt;
&lt;p&gt;&lt;iframe title="読解ラボ東京　サンプル講義 【平成31年度　筑波大学より】" src="https://www.youtube.com/embed/5gU1uqTCATM?feature=oembed" width="1140" height="641" frameborder="0" allowfullscreen="allowfullscreen"&gt;&lt;/iframe&gt;&lt;/p&gt;
&lt;h4&gt;【使用テキスト】&lt;/h4&gt;
&lt;p&gt;オリジナルプリント&lt;br /&gt;
※難関私大・国公立大学の過去問から良問を選定&lt;/p&gt;
&lt;h4&gt;【対象】&lt;/h4&gt;
&lt;p&gt;現代文を得点源にしたい大学受験生（非受験学年も可）&lt;/p&gt;
&lt;h4&gt;【定員】&lt;/h4&gt;
&lt;p&gt;8名&lt;/p&gt;
&lt;h4&gt;【日程】&lt;/h4&gt;
&lt;p&gt;毎週土曜日　14:30～16:00&lt;/p&gt;
&lt;h4&gt;【授業料】&lt;/h4&gt;
&lt;p&gt;一コマ90分　7200円&lt;/p&gt;
&lt;p&gt;&lt;!-- ===== 下部CTA ===== --&gt;&lt;/p&gt;
&lt;div style="background: #e7f1ff; padding: 18px; margin: 25px 0; border-radius: 10px; border: 1px solid #cfe2ff;"&gt;
&lt;div style="font-weight: bold; font-size: 18px; margin-bottom: 8px;"&gt;「解き方」を固めたい方へ&lt;/div&gt;
&lt;div style="margin-bottom: 10px;"&gt;まずはトライアルで現状を整理します。&lt;/div&gt;
&lt;p&gt;&lt;a style="background: #0d6efd; color: #fff; padding: 10px 18px; border-radius: 8px; font-weight: bold; text-decoration: none;" href="#contact-form"&gt;トライアル申込みフォームへ&lt;/a&gt;&lt;/p&gt;
&lt;/div&gt;
------</t>
  </si>
  <si>
    <t>https://eng-support.com/column/book2-lesson8-scene3/</t>
  </si>
  <si>
    <t>以下のページは不自然なワードを使用しています。
これらを適切に自然な言葉に置き換えて下さい。
なお、本文の装飾や構造は絶対に変えないでください。
【対象ページURL】
https://eng-support.com/column/book2-lesson8-scene3/
【検出された不自然ワード】
- 迷い
- 固定
- 整え
【本文】
------
&lt;p&gt;&lt;!-- ===============================
英語教室サポート｜不定詞（副詞的用法：形容詞を修飾）増補 3000〜4000字目標
Bootstrap5前提／本文増量＋見栄え改善（構造変更OK）
※SNSシェアブロックは出力しない方針
=============================== --&gt;&lt;/p&gt;
&lt;section class="container my-5"&gt;
&lt;p&gt;  &lt;!-- HERO --&gt;&lt;/p&gt;
&lt;div class="p-4 p-md-5 rounded-4 border bg-light shadow-sm"&gt;
&lt;div class="row g-4 align-items-center"&gt;
&lt;div class="col-lg-8"&gt;
        &lt;span class="badge text-bg-warning text-dark mb-2"&gt;PROGRESS対応&lt;/span&gt;&lt;br /&gt;
        &lt;span class="badge text-bg-dark mb-2"&gt;不定詞&lt;/span&gt;&lt;br /&gt;
        &lt;span class="badge text-bg-secondary mb-2"&gt;副詞的用法&lt;/span&gt;&lt;/p&gt;
&lt;h1 class="h3 fw-bold mb-3"&gt;不定詞は「形容詞の後ろ」が勝負：感情と難易を分ける&lt;/h1&gt;
&lt;p class="mb-0 text-secondary"&gt;
          不定詞は以前からPROGRESSで学んできた要素です。しかし、不定詞が明確に理解できていないと、新しい内容を理解する際に混乱することがあります。&lt;br /&gt;
          とくにLesson8では「形容詞の後ろにto不定詞」が続く形が増え、見た目は同じでも意味の取り方が2種類に分かれます。&lt;br /&gt;
          ここを分けて理解できると、訳も作りやすく、設問でも迷いにくくなります。
        &lt;/p&gt;
&lt;/p&gt;&lt;/div&gt;
&lt;div class="col-lg-4"&gt;
&lt;div class="d-grid gap-2"&gt;
          &lt;a class="btn btn-warning btn-lg fw-bold" href="#toc"&gt;目次から読む&lt;/a&gt;&lt;br /&gt;
          &lt;a class="btn btn-outline-dark" href="https://eng-support.com/kouza/" target="_blank" rel="noopener"&gt;講座一覧を見る&lt;/a&gt;
        &lt;/div&gt;
&lt;/p&gt;&lt;/div&gt;
&lt;/p&gt;&lt;/div&gt;
&lt;/p&gt;&lt;/div&gt;
&lt;p&gt;  &lt;!-- 入口：復習のすすめ（原文保持） --&gt;&lt;/p&gt;
&lt;div class="alert alert-warning border-0 shadow-sm mt-4 mb-0"&gt;
    &lt;strong&gt;不定詞の復習&lt;/strong&gt;&lt;br /&gt;
    不定詞は以前からPROGRESSで学んできた要素です。しかし、不定詞が明確に理解できていないと、新しい内容を理解する際に混乱することがあります。&lt;br /&gt;
    試験前にLesson8-3の音声を学校で聞いたことがある場合を除き、これまでの不定詞を復習してからLesson8を学習することをお勧めします。
  &lt;/div&gt;
&lt;p&gt;  &lt;!-- TOC --&gt;&lt;/p&gt;
&lt;div class="card shadow-sm border-0 mt-4" id="toc"&gt;
&lt;div class="card-header bg-white fw-bold"&gt;目次&lt;/div&gt;
&lt;div class="card-body"&gt;
&lt;div class="row g-2"&gt;
&lt;div class="col-md-6"&gt;
&lt;ol class="mb-0"&gt;
&lt;li&gt;&lt;a href="#basics"&gt;不定詞の意味と種類&lt;/a&gt;&lt;/li&gt;
&lt;li&gt;&lt;a href="#adv"&gt;副詞的用法の理解&lt;/a&gt;&lt;/li&gt;
&lt;li&gt;&lt;a href="#emotion"&gt;感情の形容詞＋不定詞（原因）&lt;/a&gt;&lt;/li&gt;
&lt;/ol&gt;&lt;/div&gt;
&lt;div class="col-md-6"&gt;
&lt;ol class="mb-0" start="4"&gt;
&lt;li&gt;&lt;a href="#two"&gt;形容詞を修飾する副詞的用法は2種類&lt;/a&gt;&lt;/li&gt;
&lt;li&gt;&lt;a href="#easyhard"&gt;難易の形容詞＋不定詞（基準）&lt;/a&gt;&lt;/li&gt;
&lt;li&gt;&lt;a href="#summary"&gt;まとめ：2通りを固定する&lt;/a&gt;&lt;/li&gt;
&lt;/ol&gt;&lt;/div&gt;
&lt;/p&gt;&lt;/div&gt;
&lt;/p&gt;&lt;/div&gt;
&lt;/p&gt;&lt;/div&gt;
&lt;p&gt;  &lt;!-- 不定詞の基本 --&gt;&lt;/p&gt;
&lt;div class="mt-5" id="basics"&gt;
&lt;div class="card shadow-sm border-0"&gt;
&lt;div class="card-body p-4 p-md-5"&gt;
&lt;h3 class="mb-3"&gt;不定詞の意味と種類&lt;/h3&gt;
&lt;p class="mb-3"&gt;
          不定詞とは、「&lt;span style="color: blue;"&gt;to&lt;/span&gt; + &lt;span style="color: red;"&gt;動詞原形&lt;/span&gt;」の形をとります。&lt;br /&gt;
          この不定詞は名詞、形容詞、副詞の役割を果たすことがあります。
        &lt;/p&gt;
&lt;div class="row g-3"&gt;
&lt;div class="col-lg-4"&gt;
&lt;div class="p-3 rounded-4 border bg-light h-100"&gt;
&lt;div class="fw-bold mb-2"&gt;&lt;span style="color: green;"&gt;名詞的用法&lt;/span&gt;&lt;/div&gt;
&lt;div class="text-secondary mb-2"&gt;主語・目的語・補語になる&lt;/div&gt;
&lt;ul class="mb-0"&gt;
&lt;li&gt;To study is important.&lt;/li&gt;
&lt;li&gt;I want to study.&lt;/li&gt;
&lt;li&gt;My dream is to study abroad.&lt;/li&gt;
&lt;/ul&gt;&lt;/div&gt;
&lt;/p&gt;&lt;/div&gt;
&lt;div class="col-lg-4"&gt;
&lt;div class="p-3 rounded-4 border h-100"&gt;
&lt;div class="fw-bold mb-2"&gt;&lt;span style="color: green;"&gt;形容詞的用法&lt;/span&gt;&lt;/div&gt;
&lt;div class="text-secondary mb-2"&gt;名詞を修飾する&lt;/div&gt;
&lt;ul class="mb-0"&gt;
&lt;li&gt;a book to read&lt;/li&gt;
&lt;li&gt;something to eat&lt;/li&gt;
&lt;li&gt;a place to visit&lt;/li&gt;
&lt;/ul&gt;&lt;/div&gt;
&lt;/p&gt;&lt;/div&gt;
&lt;div class="col-lg-4"&gt;
&lt;div class="p-3 rounded-4 border bg-light h-100"&gt;
&lt;div class="fw-bold mb-2"&gt;&lt;span style="color: green;"&gt;副詞的用法&lt;/span&gt;&lt;/div&gt;
&lt;div class="text-secondary mb-2"&gt;動詞以外も修飾する&lt;/div&gt;
&lt;ul class="mb-0"&gt;
&lt;li&gt;I came to see you.&lt;/li&gt;
&lt;li&gt;She grew up to be a doctor.&lt;/li&gt;
&lt;li&gt;I am happy to hear that.&lt;/li&gt;
&lt;/ul&gt;&lt;/div&gt;
&lt;/p&gt;&lt;/div&gt;
&lt;/p&gt;&lt;/div&gt;
&lt;p class="mt-3 mb-0"&gt;
          Lesson8で焦点になるのは、副詞的用法のうち「&lt;strong&gt;形容詞の後ろ&lt;/strong&gt;」に置かれて形容詞を修飾するタイプです。&lt;br /&gt;
          ここは見た目が同じなので、意味の取り方（=分類）を先に決めると安定します。
        &lt;/p&gt;
&lt;/p&gt;&lt;/div&gt;
&lt;/p&gt;&lt;/div&gt;
&lt;/p&gt;&lt;/div&gt;
&lt;p&gt;  &lt;!-- 副詞的用法の理解 --&gt;&lt;/p&gt;
&lt;div class="mt-5" id="adv"&gt;
&lt;div class="card shadow-sm border-0"&gt;
&lt;div class="card-body p-4 p-md-5"&gt;
&lt;h3 class="mb-3"&gt;副詞的用法の理解&lt;/h3&gt;
&lt;p class="mb-3"&gt;
          副詞的用法は、動詞以外の要素を修飾します。例えば、&lt;br /&gt;
          「&lt;span style="color: blue;"&gt;I am very happy&lt;/span&gt; &lt;span style="color: green;"&gt;to hear that&lt;/span&gt;.」では、&lt;br /&gt;
          「to hear that」が副詞的用法です。ここでの「to hear」は、形容詞「very happy」を修飾し、その感情の原因を示します。
        &lt;/p&gt;
&lt;div class="p-3 rounded-4 border bg-light"&gt;
&lt;div class="fw-bold mb-2"&gt;この形を見たら、最初にやること&lt;/div&gt;
&lt;ul class="mb-0"&gt;
&lt;li&gt;形容詞の意味を確認する（感情か／難易か）&lt;/li&gt;
&lt;li&gt;to不定詞が「なぜ？」を言っているのか、「どの基準で？」を言っているのかを決める&lt;/li&gt;
&lt;li&gt;日本語訳は最後に整える（直訳→意訳の順）&lt;/li&gt;
&lt;/ul&gt;&lt;/div&gt;
&lt;p class="mt-3 mb-0"&gt;
          形容詞の意味で分ける、これがLesson8の一番の近道です。
        &lt;/p&gt;
&lt;/p&gt;&lt;/div&gt;
&lt;/p&gt;&lt;/div&gt;
&lt;/p&gt;&lt;/div&gt;
&lt;p&gt;  &lt;!-- 感情の形容詞 --&gt;&lt;/p&gt;
&lt;div class="mt-5" id="emotion"&gt;
&lt;div class="card shadow-sm border-0"&gt;
&lt;div class="card-body p-4 p-md-5"&gt;
&lt;h3 class="mb-3"&gt;感情の形容詞との組み合わせ&lt;/h3&gt;
&lt;p class="mb-3"&gt;
          感情の形容詞の後に不定詞が続く場合、その不定詞は通常、その感情の原因を表します。例えば、&lt;br /&gt;
          「&lt;span style="color: blue;"&gt;Jiro was eager&lt;/span&gt; &lt;span style="color: green;"&gt;to see a major league game&lt;/span&gt;.」では、&lt;br /&gt;
          「to see」が感情の形容詞「eager」の原因を表しています。このように、感情の形容詞の後に不定詞が続くことがあることを理解することが重要です。
        &lt;/p&gt;
&lt;div class="row g-3"&gt;
&lt;div class="col-md-6"&gt;
&lt;div class="p-3 rounded-4 border bg-light h-100"&gt;
&lt;div class="fw-bold mb-2"&gt;感情の形容詞（例）&lt;/div&gt;
&lt;ul class="mb-0"&gt;
&lt;li&gt;&lt;span style="color:red;"&gt;happy&lt;/span&gt; / &lt;span style="color:red;"&gt;glad&lt;/span&gt;&lt;/li&gt;
&lt;li&gt;&lt;span style="color:red;"&gt;sorry&lt;/span&gt;&lt;/li&gt;
&lt;li&gt;&lt;span style="color:red;"&gt;eager&lt;/span&gt;&lt;/li&gt;
&lt;/ul&gt;
&lt;div class="text-secondary mt-2"&gt;
                これらの後ろのto不定詞は、だいたい「&lt;strong&gt;なぜそう感じたのか&lt;/strong&gt;」を説明します。
              &lt;/div&gt;
&lt;/p&gt;&lt;/div&gt;
&lt;/p&gt;&lt;/div&gt;
&lt;div class="col-md-6"&gt;
&lt;div class="p-3 rounded-4 border h-100"&gt;
&lt;div class="fw-bold mb-2"&gt;訳し方のコツ&lt;/div&gt;
&lt;ul class="mb-0"&gt;
&lt;li&gt;happy to ～：～してうれしい&lt;/li&gt;
&lt;li&gt;glad to ～：～できてよかった&lt;/li&gt;
&lt;li&gt;sorry to ～：～して申し訳ない&lt;/li&gt;
&lt;li&gt;eager to ～：～したくてたまらない&lt;/li&gt;
&lt;/ul&gt;&lt;/div&gt;
&lt;/p&gt;&lt;/div&gt;
&lt;/p&gt;&lt;/div&gt;
&lt;details class="border rounded-4 p-3 mt-3"&gt;
&lt;summary class="fw-bold"&gt;ミスが出る場面（感情パターン）&lt;/summary&gt;
&lt;div class="mt-3"&gt;
&lt;ul class="mb-0"&gt;
&lt;li&gt;to不定詞を「目的」と決めつけて訳が不自然になる&lt;/li&gt;
&lt;li&gt;形容詞の意味を取らず、機械的に「～するために」にしてしまう&lt;/li&gt;
&lt;li&gt;まずは「感情の原因」として読んで、最後に意訳で整える&lt;/li&gt;
&lt;/ul&gt;&lt;/div&gt;
&lt;/details&gt;
&lt;p&gt;        &lt;!-- CTA（過去問演習講座） --&gt;&lt;/p&gt;
&lt;div class="card border-0 shadow-sm mt-4"&gt;
&lt;div class="card-body p-3 p-md-4" style="border:2px solid #FF8C00; background:#ffe5b4;"&gt;
&lt;div class="row g-3 align-items-center"&gt;
&lt;div class="col-auto"&gt;
                &lt;img decoding="async" style="max-width:110px;height:auto;" src="http://eng-support.com/wp-content/uploads/2023/03/cropped-logo.jpg" alt="英語教室「サポート」のロゴ"&gt;
              &lt;/div&gt;
&lt;div class="col"&gt;
&lt;p class="mb-2 fw-bold" style="margin: 5px 0;"&gt;英語教室「サポート」の『過去問演習講座』：完璧な分析と対策を！&lt;/p&gt;
&lt;p&gt;                &lt;a class="btn btn-warning fw-bold" href="https://eng-support.com/kouza/#過去問演習講座" target="_blank" rel="noopener"&gt;詳細を見る&lt;/a&gt;
              &lt;/div&gt;
&lt;/p&gt;&lt;/div&gt;
&lt;/p&gt;&lt;/div&gt;
&lt;/p&gt;&lt;/div&gt;
&lt;/p&gt;&lt;/div&gt;
&lt;/p&gt;&lt;/div&gt;
&lt;/p&gt;&lt;/div&gt;
&lt;hr class="my-5"&gt;
&lt;p&gt;  &lt;!-- 2種類の整理（原文を活かして増補） --&gt;&lt;/p&gt;
&lt;div class="mt-4" id="two"&gt;
&lt;div class="card shadow-sm border-0"&gt;
&lt;div class="card-body p-4 p-md-5"&gt;
&lt;h3 class="mb-3"&gt;形容詞を修飾する副詞的用法は2種類&lt;/h3&gt;
&lt;p class="mb-3"&gt;
          そもそも形容詞、不定詞に修飾される形容詞が2種類に分かれます。1種類目が感情の形容詞です。
        &lt;/p&gt;
&lt;p class="mb-3"&gt;
          もう一つですが、PROGRESSも横に点線をした上で5番6番ときています。PROGRESSのLookだと1番から4番までは形容詞が&lt;br /&gt;
          &lt;span style="color: red;"&gt;&amp;#8220;happy&amp;#8221;&lt;/span&gt; &lt;span style="color: red;"&gt;&amp;#8220;glad&amp;#8221;&lt;/span&gt; &lt;span style="color: red;"&gt;&amp;#8220;sorry&amp;#8221;&lt;/span&gt; &lt;span style="color: red;"&gt;&amp;#8220;eager&amp;#8221;&lt;/span&gt;と感情の形容詞です。
        &lt;/p&gt;
&lt;p class="mb-3"&gt;
          5番6番は感情の形容詞ではございません。&lt;span style="color: red;"&gt;&amp;#8220;easy&amp;#8221;&lt;/span&gt; &lt;span style="color: red;"&gt;&amp;#8220;difficult&amp;#8221;&lt;/span&gt;です。
        &lt;/p&gt;
&lt;p&gt;        &lt;!-- CTA（ブレイクスルーゼミ） --&gt;&lt;/p&gt;
&lt;div class="card border-0 shadow-sm mb-4"&gt;
&lt;div class="card-body p-3 p-md-4" style="border:2px solid #FF8C00; background:#FFE5B4;"&gt;
&lt;div class="row g-3 align-items-center"&gt;
&lt;div class="col-auto"&gt;
                &lt;img decoding="async" src="http://eng-support.com/wp-content/uploads/2023/03/cropped-logo.jpg" alt="英語教室「サポート」のロゴ" style="max-width:110px;height:auto;"&gt;
              &lt;/div&gt;
&lt;div class="col"&gt;
&lt;p class="mb-2 fw-bold" style="margin: 5px 0;"&gt;英語教室「サポート」の『ブレイクスルーゼミ』：弱点探しをサポートします！&lt;/p&gt;
&lt;p&gt;                &lt;a class="btn btn-warning fw-bold" href="https://eng-support.com/kouza/#ブレイクスルーゼミ" target="_blank" rel="noopener"&gt;詳細を見る&lt;/a&gt;
              &lt;/div&gt;
&lt;/p&gt;&lt;/div&gt;
&lt;/p&gt;&lt;/div&gt;
&lt;/p&gt;&lt;/div&gt;
&lt;div class="row g-3"&gt;
&lt;div class="col-lg-6"&gt;
&lt;div class="p-3 rounded-4 border bg-light h-100"&gt;
&lt;div class="fw-bold mb-2"&gt;① 感情の形容詞 + to不定詞&lt;/div&gt;
&lt;ul class="mb-0"&gt;
&lt;li&gt;ポイント：to不定詞は「感情の原因」&lt;/li&gt;
&lt;li&gt;happy/glad/sorry/eager など&lt;/li&gt;
&lt;li&gt;訳：～してうれしい／残念だ／～したがっている&lt;/li&gt;
&lt;/ul&gt;&lt;/div&gt;
&lt;/p&gt;&lt;/div&gt;
&lt;div class="col-lg-6"&gt;
&lt;div class="p-3 rounded-4 border h-100"&gt;
&lt;div class="fw-bold mb-2"&gt;② 難易の形容詞 + to不定詞&lt;/div&gt;
&lt;ul class="mb-0"&gt;
&lt;li&gt;ポイント：to不定詞は「基準（何に対して簡単/難しいか）」&lt;/li&gt;
&lt;li&gt;easy/difficult など&lt;/li&gt;
&lt;li&gt;訳：～するのは簡単／～するのは難しい&lt;/li&gt;
&lt;/ul&gt;&lt;/div&gt;
&lt;/p&gt;&lt;/div&gt;
&lt;/p&gt;&lt;/div&gt;
&lt;p class="mt-3 mb-0"&gt;
          見た目が同じでも、形容詞の意味で解釈が変わります。Lesson8はここを分けて覚えるだけで、英文の処理がかなり速くなります。
        &lt;/p&gt;
&lt;/p&gt;&lt;/div&gt;
&lt;/p&gt;&lt;/div&gt;
&lt;/p&gt;&lt;/div&gt;
&lt;p&gt;  &lt;!-- 難易の形容詞 --&gt;&lt;/p&gt;
&lt;div class="mt-5" id="easyhard"&gt;
&lt;div class="card shadow-sm border-0"&gt;
&lt;div class="card-body p-4 p-md-5"&gt;
&lt;p class="mb-3"&gt;
          &lt;span style="color: red;"&gt;&amp;#8220;easy&amp;#8221;&lt;/span&gt;は「簡単だ」、&lt;span style="color: red;"&gt;&amp;#8220;difficult&amp;#8221;&lt;/span&gt;は「難しい」です。&lt;br /&gt;
          「難しいな」「易しい」って事で難易の形容詞と覚えて下さい。
        &lt;/p&gt;
&lt;p class="mb-3"&gt;
          難易の形容詞の後ろに不定詞がある場合も、これはこの難易の形容詞を修飾する副詞的用法となります。&lt;br /&gt;
          ただし今回は感情と違って原因という書き方は出来ません。
        &lt;/p&gt;
&lt;p class="mb-3"&gt;
          このように&lt;span style="color: red;"&gt;「易しい」&lt;/span&gt;「難しい」という形容詞の後ろに不定詞があったら難易の形容詞を修飾する副詞的用法です。
        &lt;/p&gt;
&lt;div class="p-3 rounded-4 border bg-light"&gt;
&lt;div class="fw-bold mb-2"&gt;難易パターンの読み方（固定）&lt;/div&gt;
&lt;ul class="mb-0"&gt;
&lt;li&gt;まず「S + be + easy/difficult」で第2文型が成立するか確認&lt;/li&gt;
&lt;li&gt;to不定詞は「何をするのに？」という基準を追加する&lt;/li&gt;
&lt;li&gt;直訳：～するには簡単/難しい → 意訳：簡単に～できる/できない&lt;/li&gt;
&lt;/ul&gt;&lt;/div&gt;
&lt;p class="mt-3 mb-2"&gt;
          具体的に見ましょう。&lt;span style="color: green;"&gt;&amp;#8220;Their conversation was not easy to understand.&amp;#8221;&lt;/span&gt;
        &lt;/p&gt;
&lt;div class="row g-3"&gt;
&lt;div class="col-md-6"&gt;
&lt;div class="p-3 rounded-4 border h-100"&gt;
&lt;div class="fw-bold mb-2"&gt;to以下が無いとどうなる？&lt;/div&gt;
&lt;p class="mb-0"&gt;
                &amp;#8220;Their conversation was not easy.&amp;#8221; だけなら、「彼らの会話は易しくなかった」「簡単じゃなかった」です。
              &lt;/p&gt;
&lt;/p&gt;&lt;/div&gt;
&lt;/p&gt;&lt;/div&gt;
&lt;div class="col-md-6"&gt;
&lt;div class="p-3 rounded-4 border bg-light h-100"&gt;
&lt;div class="fw-bold mb-2"&gt;to以下が「基準」を足す&lt;/div&gt;
&lt;p class="mb-0"&gt;
                understand（理解する）という基準が加わり、「理解するには簡単じゃなかった」→ 意訳で「簡単に理解できなかった」になります。
              &lt;/p&gt;
&lt;/p&gt;&lt;/div&gt;
&lt;/p&gt;&lt;/div&gt;
&lt;/p&gt;&lt;/div&gt;
&lt;p class="mt-3 mb-3"&gt;
          もちろん意訳する時は「簡単に理解出来なかった」と訳していいですが、あくまで「簡単だ」「難しい」が&lt;br /&gt;
          何を基準に簡単とか難しいとか言っているのか、理解出来るかどうかになります。
        &lt;/p&gt;
&lt;p class="mb-3"&gt;
          &lt;span style="color: red;"&gt;「理解するには易しくなかった」&lt;/span&gt;&lt;br /&gt;
          要するに&lt;span style="color: red;"&gt;&amp;#8220;was difficult understand&amp;#8221;&lt;/span&gt;という事です。
        &lt;/p&gt;
&lt;p class="mb-2"&gt;
          同じようなのが6番です。&lt;span style="color: green;"&gt;&amp;#8220;These problems are difficult to do.&amp;#8221;&lt;/span&gt;
        &lt;/p&gt;
&lt;div class="p-3 rounded-4 border bg-light"&gt;
&lt;div class="fw-bold mb-2"&gt;この文の骨格&lt;/div&gt;
&lt;ul class="mb-0"&gt;
&lt;li&gt;to do を無視すると第2文型：These problems are difficult.&lt;/li&gt;
&lt;li&gt;&lt;span style="color: green;"&gt;「S Vi C」&lt;/span&gt;で、「これらの問題は難しい」となります。&lt;/li&gt;
&lt;li&gt;to do は「解く（do）」という基準：解くには難しい／解くのが難しい&lt;/li&gt;
&lt;/ul&gt;&lt;/div&gt;
&lt;p class="mt-3 mb-0"&gt;
          こんなふうに難易形容詞のあとに不定詞があったらその形容詞を修飾する副詞的用法になります。&lt;br /&gt;
          感情と違って「原因」とは言えず、「基準（何をするのに）」として読む、ここを固定して下さい。
        &lt;/p&gt;
&lt;/p&gt;&lt;/div&gt;
&lt;/p&gt;&lt;/div&gt;
&lt;/p&gt;&lt;/div&gt;
&lt;p&gt;  &lt;!-- まとめ --&gt;&lt;/p&gt;
&lt;div class="mt-5" id="summary"&gt;
&lt;div class="card shadow-sm border-0"&gt;
&lt;div class="card-body p-4 p-md-5"&gt;
&lt;h4 class="mb-3"&gt;まとめ&lt;/h4&gt;
&lt;p class="mb-3"&gt;
          という事で、形容詞を修飾する不定詞は2種類あります。2種類ですが、形容詞の意味で2種類に分けます。&lt;br /&gt;
          一つは感情の形容詞の後ろにあって感情の形容詞を修飾する副詞的用法で、意味は感情の原因です。&lt;br /&gt;
          もう一つは難易の形容詞を修飾するもの。難易の形容詞のすぐ後ろにある不定詞は難易の形容詞を修飾する副詞的用法です。&lt;br /&gt;
          「何々するには優しい」「難しい」です。この2通りを覚えて下さい。それではLesson8を終わります。
        &lt;/p&gt;
&lt;div class="p-3 rounded-4 border bg-light"&gt;
&lt;div class="fw-bold mb-2"&gt;このページの要点（暗記カード化）&lt;/div&gt;
&lt;ul class="mb-0"&gt;
&lt;li&gt;&lt;strong&gt;happy/glad/sorry/eager + to ～&lt;/strong&gt; → 「感情の原因」&lt;/li&gt;
&lt;li&gt;&lt;strong&gt;easy/difficult + to ～&lt;/strong&gt; → 「基準：～するのが簡単/難しい」&lt;/li&gt;
&lt;li&gt;見た目が同じでも、&lt;strong&gt;形容詞の意味&lt;/strong&gt;で解釈を切り替える&lt;/li&gt;
&lt;/ul&gt;&lt;/div&gt;
&lt;p&gt;        &lt;!-- CTA（基礎力徹底講座） --&gt;&lt;/p&gt;
&lt;div class="card border-0 shadow-sm mt-4"&gt;
&lt;div class="card-body p-3 p-md-4" style="border:2px solid #FF8C00; background:#FFE5B4;"&gt;
&lt;div class="row g-3 align-items-center"&gt;
&lt;div class="col-auto"&gt;
                &lt;img decoding="async" src="http://eng-support.com/wp-content/uploads/2023/03/cropped-logo.jpg" alt="英語教室「サポート」のロゴ" style="max-width:110px;height:auto;"&gt;
              &lt;/div&gt;
&lt;div class="col"&gt;
&lt;p class="mb-2 fw-bold" style="margin: 5px 0;"&gt;英語教室「サポート」の『基礎力徹底講座』：スタートラインはどこでもOK！&lt;/p&gt;
&lt;p&gt;                &lt;a class="btn btn-warning fw-bold" href="https://eng-support.com/kouza/#基礎力徹底講座" target="_blank" rel="noopener"&gt;詳細を見る&lt;/a&gt;
              &lt;/div&gt;
&lt;/p&gt;&lt;/div&gt;
&lt;/p&gt;&lt;/div&gt;
&lt;/p&gt;&lt;/div&gt;
&lt;div class="d-grid gap-2 d-md-flex mt-4"&gt;
          &lt;a class="btn btn-outline-dark btn-lg" href="https://eng-support.com/kouza/" target="_blank" rel="noopener"&gt;講座一覧を見る&lt;/a&gt;&lt;br /&gt;
          &lt;a class="btn btn-warning btn-lg fw-bold" href="https://eng-support.com/kouza/#基礎力徹底講座" target="_blank" rel="noopener"&gt;基礎力徹底講座を見る&lt;/a&gt;
        &lt;/div&gt;
&lt;/p&gt;&lt;/div&gt;
&lt;/p&gt;&lt;/div&gt;
&lt;/p&gt;&lt;/div&gt;
&lt;/section&gt;
&lt;p&gt;&amp;nbsp;&lt;/p&gt;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</si>
  <si>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https://juku-escot.com/column/yokunaibenkyouhou/</t>
  </si>
  <si>
    <t>以下のページは不自然なワードを使用しています。
これらを適切に自然な言葉に置き換えて下さい。
なお、本文の装飾や構造は絶対に変えないでください。
【対象ページURL】
https://juku-escot.com/column/yokunaibenkyouhou/
【検出された不自然ワード】
- 型
- 固定
- 立て直
- 整え
【本文】
------
&lt;p&gt;&lt;!-- ===============================
よくない勉強法と対策（3000〜4000字目標の増補版）
Bootstrap5前提／JS不要（details/summary使用）
※画像は原文をそのまま使用
=============================== --&gt;&lt;/p&gt;
&lt;section class="container my-5"&gt;
&lt;p&gt;  &lt;!-- Hero --&gt;&lt;/p&gt;
&lt;div class="p-4 p-md-5 rounded-4 bg-light border shadow-sm"&gt;
&lt;div class="row g-4 align-items-center"&gt;
&lt;div class="col-lg-8"&gt;
        &lt;span class="badge text-bg-primary mb-2"&gt;勉強法&lt;/span&gt;&lt;br /&gt;
        &lt;span class="badge text-bg-danger mb-2"&gt;伸びない原因&lt;/span&gt;&lt;/p&gt;
&lt;h1 class="h3 fw-bold mb-3"&gt;勉強しているのに伸びない「よくない勉強法」&lt;/h1&gt;
&lt;p class="mb-0 text-secondary"&gt;
          勉強しているはずなのに成績が伸びない、実力が身につかないといった場合、勉強の方法がよくないのかもしれません。&lt;br /&gt;
          「よくない」例とその対策法について紹介します。やってしまいがちな落とし穴を先に潰して、同じ時間でも成果が出る学習に切り替えましょう。
        &lt;/p&gt;
&lt;/p&gt;&lt;/div&gt;
&lt;div class="col-lg-4"&gt;
&lt;div class="d-grid gap-2"&gt;
          &lt;a href="#check" class="btn btn-primary btn-lg"&gt;セルフチェックへ&lt;/a&gt;&lt;br /&gt;
          &lt;a href="#cta" class="btn btn-outline-primary"&gt;当塾の取り組み&lt;/a&gt;
        &lt;/div&gt;
&lt;/p&gt;&lt;/div&gt;
&lt;/p&gt;&lt;/div&gt;
&lt;/p&gt;&lt;/div&gt;
&lt;p&gt;  &lt;!-- Image + lead --&gt;&lt;/p&gt;
&lt;div class="card shadow-sm border-0 mt-4"&gt;
&lt;div class="card-body p-4"&gt;
&lt;div class="row g-3 align-items-center"&gt;
&lt;div class="col-md-4"&gt;
          &lt;img fetchpriority="high" decoding="async" class="img-fluid rounded-3 border"
               src="https://juku-escot.com/wp-content/uploads/2019/07/よくない勉強法-300x169.jpg"
               alt=""
               width="300" height="169"&gt;
        &lt;/div&gt;
&lt;div class="col-md-8"&gt;
&lt;div class="alert alert-warning mb-0"&gt;
            &lt;strong&gt;ポイント：&lt;/strong&gt;&lt;br /&gt;
            「勉強時間」は増やせても、「勉強の中身」がズレていると伸びにくいです。&lt;br /&gt;
            逆に、やり方のムダを減らすだけで、同じ時間でも点数は上がりやすくなります。
          &lt;/div&gt;
&lt;/p&gt;&lt;/div&gt;
&lt;/p&gt;&lt;/div&gt;
&lt;/p&gt;&lt;/div&gt;
&lt;/p&gt;&lt;/div&gt;
&lt;p&gt;  &lt;!-- TOC --&gt;&lt;/p&gt;
&lt;div class="card shadow-sm border-0 mt-4"&gt;
&lt;div class="card-header bg-white fw-bold"&gt;目次&lt;/div&gt;
&lt;div class="card-body"&gt;
&lt;div class="row g-2"&gt;
&lt;div class="col-md-6"&gt;
&lt;ol class="mb-0"&gt;
&lt;li&gt;&lt;a href="#main"&gt;本文&lt;/a&gt;&lt;/li&gt;
&lt;li&gt;&lt;a href="#check"&gt;よくない勉強法セルフチェック&lt;/a&gt;&lt;/li&gt;
&lt;li&gt;&lt;a href="#p1"&gt;集中力が保たれていない&lt;/a&gt;&lt;/li&gt;
&lt;li&gt;&lt;a href="#p2"&gt;作業だけで内容が頭に入っていない&lt;/a&gt;&lt;/li&gt;
&lt;/ol&gt;&lt;/div&gt;
&lt;div class="col-md-6"&gt;
&lt;ol class="mb-0" start="5"&gt;
&lt;li&gt;&lt;a href="#p3"&gt;問題を解いたままにしている&lt;/a&gt;&lt;/li&gt;
&lt;li&gt;&lt;a href="#p4"&gt;暗記をしない&lt;/a&gt;&lt;/li&gt;
&lt;li&gt;&lt;a href="#p5"&gt;一夜漬けや一度に全部覚えようとしている&lt;/a&gt;&lt;/li&gt;
&lt;li&gt;&lt;a href="#cta"&gt;当塾での取り組み&lt;/a&gt;&lt;/li&gt;
&lt;li&gt;&lt;a href="#links"&gt;関連記事&lt;/a&gt;&lt;/li&gt;
&lt;/ol&gt;&lt;/div&gt;
&lt;/p&gt;&lt;/div&gt;
&lt;/p&gt;&lt;/div&gt;
&lt;/p&gt;&lt;/div&gt;
&lt;p&gt;  &lt;!-- Main --&gt;&lt;/p&gt;
&lt;div id="main" class="mt-5"&gt;
&lt;div class="card border-0 shadow-sm"&gt;
&lt;div class="card-body p-4 p-md-5"&gt;
&lt;p&gt;
          勉強しているはずなのに成績が伸びない、実力が身につかないといった場合、勉強の方法がよくないのかもしれません。&lt;br /&gt;
          「よくない」例とその対策法について紹介します。
        &lt;/p&gt;
&lt;p&gt;        &lt;!-- Check --&gt;&lt;/p&gt;
&lt;div id="check" class="mt-4"&gt;
&lt;h2 class="h5 fw-bold mb-3"&gt;よくない勉強法セルフチェック&lt;/h2&gt;
&lt;p class="text-secondary mb-3"&gt;
            当てはまるものが多いほど、学習の中身が「伸びる形」になっていない可能性があります。&lt;br /&gt;
            まずは現状を確認して、直せる所から順に整えましょう。
          &lt;/p&gt;
&lt;div class="row g-3"&gt;
&lt;div class="col-md-6"&gt;
&lt;div class="p-3 border rounded-4 bg-light h-100"&gt;
&lt;div class="fw-bold mb-2"&gt;学習中&lt;/div&gt;
&lt;div class="form-check"&gt;&lt;input class="form-check-input" type="checkbox" id="ch1"&gt;&lt;label class="form-check-label" for="ch1"&gt;スマホが手の届く所にある&lt;/label&gt;&lt;/div&gt;
&lt;div class="form-check"&gt;&lt;input class="form-check-input" type="checkbox" id="ch2"&gt;&lt;label class="form-check-label" for="ch2"&gt;音楽や動画を流しながら勉強することが多い&lt;/label&gt;&lt;/div&gt;
&lt;div class="form-check"&gt;&lt;input class="form-check-input" type="checkbox" id="ch3"&gt;&lt;label class="form-check-label" for="ch3"&gt;ノート作りで満足してしまう&lt;/label&gt;&lt;/div&gt;
&lt;div class="form-check"&gt;&lt;input class="form-check-input" type="checkbox" id="ch4"&gt;&lt;label class="form-check-label" for="ch4"&gt;問題を解いて終わりにしている&lt;/label&gt;&lt;/div&gt;
&lt;/p&gt;&lt;/div&gt;
&lt;/p&gt;&lt;/div&gt;
&lt;div class="col-md-6"&gt;
&lt;div class="p-3 border rounded-4 h-100"&gt;
&lt;div class="fw-bold mb-2"&gt;テスト前&lt;/div&gt;
&lt;div class="form-check"&gt;&lt;input class="form-check-input" type="checkbox" id="ch5"&gt;&lt;label class="form-check-label" for="ch5"&gt;暗記を後回しにしがち&lt;/label&gt;&lt;/div&gt;
&lt;div class="form-check"&gt;&lt;input class="form-check-input" type="checkbox" id="ch6"&gt;&lt;label class="form-check-label" for="ch6"&gt;直前に一気に詰め込もうとする&lt;/label&gt;&lt;/div&gt;
&lt;div class="form-check"&gt;&lt;input class="form-check-input" type="checkbox" id="ch7"&gt;&lt;label class="form-check-label" for="ch7"&gt;睡眠を削って勉強してしまう&lt;/label&gt;&lt;/div&gt;
&lt;div class="form-check"&gt;&lt;input class="form-check-input" type="checkbox" id="ch8"&gt;&lt;label class="form-check-label" for="ch8"&gt;復習の計画が曖昧なまま進めている&lt;/label&gt;&lt;/div&gt;
&lt;/p&gt;&lt;/div&gt;
&lt;/p&gt;&lt;/div&gt;
&lt;/p&gt;&lt;/div&gt;
&lt;div class="alert alert-primary mt-3 mb-0"&gt;
            &lt;strong&gt;目安：&lt;/strong&gt;&lt;br /&gt;
            2〜3個なら修正で十分改善が見込めます。4個以上なら「環境」「復習」「暗記」の順で立て直すのが安全です。
          &lt;/div&gt;
&lt;/p&gt;&lt;/div&gt;
&lt;p&gt;        &lt;!-- 1 --&gt;&lt;/p&gt;
&lt;h4 id="p1" class="mt-5"&gt;集中力が保たれていない&lt;/h4&gt;
&lt;p&gt;
          音楽を聴いていたり、スマホや漫画などに手を伸ばしたりしていては集中して勉強しているとは言えません。
        &lt;/p&gt;
&lt;p&gt;
          机に座っている時間が長かったとしても、それは勉強をしている時間だけでなく、&lt;br /&gt;
          他のことをしている時間も含まれていては意味がありません。
        &lt;/p&gt;
&lt;p&gt;
          手の届く範囲や視野の範囲内に娯楽物を置かないことや、１時間集中して取り組んだ後に５分間の休憩を入れるなど、&lt;br /&gt;
          &lt;span style="color: #ff0000;"&gt;自分にあった勉強時間で集中力を切らさずに学習する&lt;/span&gt;ことが大切です。
        &lt;/p&gt;
&lt;p&gt;
          勉強するときは集中できる場所で学習することはもちろん、気が散る要因になるようなものは排除しましょう。&lt;br /&gt;
          服装も含めて学習しやすく集中できる姿勢で学習に取り組みましょう。
        &lt;/p&gt;
&lt;div class="row g-3 mt-2"&gt;
&lt;div class="col-lg-4"&gt;
&lt;div class="p-3 border rounded-4 bg-light h-100"&gt;
&lt;div class="fw-bold mb-2"&gt;環境の最小セット&lt;/div&gt;
&lt;ul class="mb-0"&gt;
&lt;li&gt;机の上は教材1つ&lt;/li&gt;
&lt;li&gt;スマホは別室 or 鞄の奥&lt;/li&gt;
&lt;li&gt;タイマーで区切る&lt;/li&gt;
&lt;li&gt;休憩は短く固定&lt;/li&gt;
&lt;/ul&gt;&lt;/div&gt;
&lt;/p&gt;&lt;/div&gt;
&lt;div class="col-lg-4"&gt;
&lt;div class="p-3 border rounded-4 h-100"&gt;
&lt;div class="fw-bold mb-2"&gt;集中が切れる典型&lt;/div&gt;
&lt;p class="small text-secondary mb-0"&gt;
                「疲れたから少しだけスマホ」→戻れない、が起きやすいです。&lt;br /&gt;
                触る前に休憩時間を決めて、時間が来たら机に戻るルールにしておきましょう。
              &lt;/p&gt;
&lt;/p&gt;&lt;/div&gt;
&lt;/p&gt;&lt;/div&gt;
&lt;div class="col-lg-4"&gt;
&lt;div class="p-3 border rounded-4 bg-light h-100"&gt;
&lt;div class="fw-bold mb-2"&gt;時間配分の例&lt;/div&gt;
&lt;ul class="mb-0"&gt;
&lt;li&gt;50分＋5分休憩&lt;/li&gt;
&lt;li&gt;25分＋5分休憩&lt;/li&gt;
&lt;li&gt;15分＋3分休憩&lt;/li&gt;
&lt;li&gt;自分に合う形でOK&lt;/li&gt;
&lt;/ul&gt;&lt;/div&gt;
&lt;/p&gt;&lt;/div&gt;
&lt;/p&gt;&lt;/div&gt;
&lt;details class="border rounded-4 p-3 mt-3"&gt;
&lt;summary class="fw-bold"&gt;「集中できる場所」が見つからないとき&lt;/summary&gt;
&lt;div class="mt-3"&gt;
&lt;p class="mb-2"&gt;
              場所を変えても集中できない場合は、環境より先に「最初の作業」が重い可能性があります。&lt;br /&gt;
              最初の5分だけ、確実にできる作業（暗記チェックや計算など）にすると入りやすくなります。
            &lt;/p&gt;
&lt;ul class="mb-0"&gt;
&lt;li&gt;最初は簡単な1問から&lt;/li&gt;
&lt;li&gt;次にやるページを先に決める&lt;/li&gt;
&lt;li&gt;終わったら少しだけ難度を上げる&lt;/li&gt;
&lt;/ul&gt;&lt;/div&gt;
&lt;/details&gt;
&lt;p&gt;        &lt;!-- 2 --&gt;&lt;/p&gt;
&lt;h4 id="p2" class="mt-5"&gt;作業だけで内容が頭に入っていない&lt;/h4&gt;
&lt;p&gt;
          ノートや教科書に線を引くことや、単語帳を作るといった&lt;strong&gt;作業&lt;/strong&gt;だけで満足してしまっていては、&lt;br /&gt;
          勉強していることにはなりません。
        &lt;/p&gt;
&lt;p&gt;
          もちろん線を引く過程で文章を読むことや、単語帳を作りながら覚えることも不可能ではありませんが、&lt;br /&gt;
          知識として身についていない場合があります。
        &lt;/p&gt;
&lt;p&gt;
          ノートをまとめることやオリジナルの単語帳を作ることは大切ですが、&lt;br /&gt;
          その作業に時間を費やしすぎてしまっては意味がありません。&lt;br /&gt;
          作るだけで終わりではなく、しっかり活用し、そのうえで問題演習を行いましょう。
        &lt;/p&gt;
&lt;div class="alert alert-warning"&gt;
          &lt;strong&gt;ポイント：&lt;/strong&gt;&lt;br /&gt;
          「書いた・まとめた」は、理解や定着とは別物です。最後に必ず「思い出す」「解く」を入れると伸びやすくなります。
        &lt;/div&gt;
&lt;div class="row g-3"&gt;
&lt;div class="col-md-6"&gt;
&lt;div class="p-3 border rounded-4 bg-light h-100"&gt;
&lt;div class="fw-bold mb-2"&gt;作業が長引く例&lt;/div&gt;
&lt;ul class="mb-0"&gt;
&lt;li&gt;ノートがきれいで満足&lt;/li&gt;
&lt;li&gt;色分けに時間を使う&lt;/li&gt;
&lt;li&gt;単語帳を作って終わる&lt;/li&gt;
&lt;li&gt;まとめ直しで夜が終わる&lt;/li&gt;
&lt;/ul&gt;&lt;/div&gt;
&lt;/p&gt;&lt;/div&gt;
&lt;div class="col-md-6"&gt;
&lt;div class="p-3 border rounded-4 h-100"&gt;
&lt;div class="fw-bold mb-2"&gt;伸びる置き換え&lt;/div&gt;
&lt;ul class="mb-0"&gt;
&lt;li&gt;まとめは最小限にする&lt;/li&gt;
&lt;li&gt;すぐ小テスト（自分で）&lt;/li&gt;
&lt;li&gt;問題演習で確認する&lt;/li&gt;
&lt;li&gt;間違いの理由を言語化する&lt;/li&gt;
&lt;/ul&gt;&lt;/div&gt;
&lt;/p&gt;&lt;/div&gt;
&lt;/p&gt;&lt;/div&gt;
&lt;p&gt;        &lt;!-- 3 --&gt;&lt;/p&gt;
&lt;h4 id="p3" class="mt-5"&gt;問題を解いたままにしている&lt;/h4&gt;
&lt;p&gt;
          問題を解いたあとにそのままにしていては、新たな知識がつくことはありません。&lt;br /&gt;
          間違えた問題はなぜ間違えてしまったのかきちんと考えましょう。&lt;br /&gt;
          偶然解けてしまった場合や、なんとなく答えて正解だった場合も同様です。
        &lt;/p&gt;
&lt;p&gt;
          問題を解きっぱなしにするのではなく、解説がある場合は解説をしっかり読んできちんと理解するようにしましょう。&lt;br /&gt;
          また、再度同じような問題を解いたときに自信を持って正解できるように復習しましょう。&lt;br /&gt;
          &lt;span style="color: #ff0000;"&gt;繰り返し、反復練習することで効率よく学ぶ&lt;/span&gt;ことができます。
        &lt;/p&gt;
&lt;p&gt;
          学習がきちんと定着するにはそれなりの時間がかかるので、焦らず反復練習をするということを意識して学習に励んでいきましょう。
        &lt;/p&gt;
&lt;div class="card border-0 bg-light mt-3"&gt;
&lt;div class="card-body"&gt;
&lt;div class="fw-bold mb-2"&gt;解きっぱなしを防ぐ「復習の型」&lt;/div&gt;
&lt;div class="row g-3"&gt;
&lt;div class="col-md-4"&gt;
&lt;div class="p-3 border rounded-4 bg-white h-100"&gt;
&lt;div class="fw-bold mb-1"&gt;①原因を決める&lt;/div&gt;
&lt;p class="small text-secondary mb-0"&gt;知識不足／読み違い／計算ミスなど、理由を1つに絞って書く。&lt;/p&gt;
&lt;/p&gt;&lt;/div&gt;
&lt;/p&gt;&lt;/div&gt;
&lt;div class="col-md-4"&gt;
&lt;div class="p-3 border rounded-4 bg-white h-100"&gt;
&lt;div class="fw-bold mb-1"&gt;②同日で1回&lt;/div&gt;
&lt;p class="small text-secondary mb-0"&gt;解説を読んだら、同じ日にもう一度解く（短時間でOK）。&lt;/p&gt;
&lt;/p&gt;&lt;/div&gt;
&lt;/p&gt;&lt;/div&gt;
&lt;div class="col-md-4"&gt;
&lt;div class="p-3 border rounded-4 bg-white h-100"&gt;
&lt;div class="fw-bold mb-1"&gt;③数日後に再挑戦&lt;/div&gt;
&lt;p class="small text-secondary mb-0"&gt;忘れかけた頃にもう一度。ここで正解できると定着しやすい。&lt;/p&gt;
&lt;/p&gt;&lt;/div&gt;
&lt;/p&gt;&lt;/div&gt;
&lt;/p&gt;&lt;/div&gt;
&lt;/p&gt;&lt;/div&gt;
&lt;/p&gt;&lt;/div&gt;
&lt;p&gt;        &lt;!-- 4 --&gt;&lt;/p&gt;
&lt;h4 id="p4" class="mt-5"&gt;暗記をしない&lt;/h4&gt;
&lt;p&gt;
          暗記をしないといつも同じような問題が解けなかったり、いつまでも苦手が克服できなかったりしてしまいます。&lt;br /&gt;
          苦手だからとあきらめてしまっては問題を正解することはできません。
        &lt;/p&gt;
&lt;p&gt;
          また、文章を読めば前後の内容でなんとなく意味を推測することはできるかもしれませんが、&lt;br /&gt;
          それは一時的にしのげるだけであって、理解したうちには入りません。
        &lt;/p&gt;
&lt;p&gt;
          英単語や古文単語、数学の公式など&lt;br /&gt;
          &lt;span style="color: #ff0000;"&gt;基礎が分かっていればスラスラ解くことができる問題はたくさんあります&lt;/span&gt;。&lt;br /&gt;
          毎日コツコツ覚えれば、自然と力が蓄積されるため、&lt;br /&gt;
          &lt;span style="color: #ff0000;"&gt;計画的に覚えていくことが大切&lt;/span&gt;です。
        &lt;/p&gt;
&lt;p&gt;
          定期試験前は、&lt;br /&gt;
          &lt;a href="https://juku-escot.com/column/anki/" target="_blank" rel="noopener"&gt;定期試験前にまとめて暗記する方法&lt;/a&gt;&lt;br /&gt;
          を参考に、&lt;strong&gt;自分に合った暗記方法で記憶を定着&lt;/strong&gt;させていきましょう。
        &lt;/p&gt;
&lt;div class="row g-3 mt-2"&gt;
&lt;div class="col-md-6"&gt;
&lt;div class="p-3 border rounded-4 bg-light h-100"&gt;
&lt;div class="fw-bold mb-2"&gt;暗記を回すコツ&lt;/div&gt;
&lt;ul class="mb-0"&gt;
&lt;li&gt;短時間を毎日（10分でもOK）&lt;/li&gt;
&lt;li&gt;見て覚えるより「思い出す」&lt;/li&gt;
&lt;li&gt;間違いだけを残す&lt;/li&gt;
&lt;li&gt;翌日・数日後に再チェック&lt;/li&gt;
&lt;/ul&gt;&lt;/div&gt;
&lt;/p&gt;&lt;/div&gt;
&lt;div class="col-md-6"&gt;
&lt;div class="p-3 border rounded-4 h-100"&gt;
&lt;div class="fw-bold mb-2"&gt;やりがちな失敗&lt;/div&gt;
&lt;p class="small text-secondary mb-0"&gt;
                まとめノートを眺めるだけ、音読するだけだと「できた気」になりやすいです。&lt;br /&gt;
                自分に問題を出して、答えられるかで確認するのが効率的です。
              &lt;/p&gt;
&lt;/p&gt;&lt;/div&gt;
&lt;/p&gt;&lt;/div&gt;
&lt;/p&gt;&lt;/div&gt;
&lt;p&gt;        &lt;!-- 5 --&gt;&lt;/p&gt;
&lt;h4 id="p5" class="mt-5"&gt;一夜漬けや一度に全部覚えようとしている&lt;/h4&gt;
&lt;p&gt;
          定期テスト前日はしっかりと睡眠を取るようにしましょう。&lt;br /&gt;
          もし勉強中に眠くなってしまった場合は、15分睡眠をとって頭をすっきりさせることが効果的です。
        &lt;/p&gt;
&lt;p&gt;
          一夜漬けで定期テストなどを乗り切ろうとはせず、きちんと計画立てて日々の勉強に取り組むことが大切です。&lt;br /&gt;
          一度に全部覚えようとしても、多くの内容を一度に全部身につけることはできません。
        &lt;/p&gt;
&lt;p&gt;
          &lt;span style="color: #0000ff;"&gt;何度も繰り返し学習したほうが定着率も高く、効率的である&lt;/span&gt;と言えるでしょう。
        &lt;/p&gt;
&lt;p&gt;
          毎日の勉強を習慣づけることはもちろん、テスト勉強は計画を立てて取り組むことが大切です。&lt;br /&gt;
          また、特にテスト勉強の際は&lt;br /&gt;
          &lt;a href="https://juku-escot.com/column/chokuzen/" target="_blank" rel="noopener"&gt;テスト直前の勉強計画の立て方&lt;/a&gt;&lt;br /&gt;
          を参考に計画的に学習を進めていきましょう。
        &lt;/p&gt;
&lt;details class="border rounded-4 p-3 mt-3"&gt;
&lt;summary class="fw-bold"&gt;「計画」の立て方が分からないとき（最低ライン）&lt;/summary&gt;
&lt;div class="mt-3"&gt;
&lt;p class="mb-2"&gt;
              まずは範囲を全部やろうとせず、「落とせない所」から固める方が安全です。&lt;br /&gt;
              直前期は次の順で優先すると、点数が安定しやすくなります。
            &lt;/p&gt;
&lt;ol class="mb-0"&gt;
&lt;li&gt;暗記（英単語・用語・公式）&lt;/li&gt;
&lt;li&gt;基本問題（確実に取る）&lt;/li&gt;
&lt;li&gt;間違えた所の解き直し&lt;/li&gt;
&lt;li&gt;余裕があれば応用&lt;/li&gt;
&lt;/ol&gt;&lt;/div&gt;
&lt;/details&gt;&lt;/div&gt;
&lt;/p&gt;&lt;/div&gt;
&lt;/p&gt;&lt;/div&gt;
&lt;p&gt;  &lt;!-- CTA（原文保持しつつ見せ方強化） --&gt;&lt;/p&gt;
&lt;div id="cta" class="mt-5"&gt;
&lt;div class="p-4 p-md-5 rounded-4 border bg-light shadow-sm"&gt;
&lt;h4 class="fw-bold mb-3"&gt;当塾での取り組み&lt;/h4&gt;
&lt;p class="mb-3"&gt;
        当塾では、完全１対１の個別指導により、１人1人の生徒さんに合ったペースで効率的な授業が可能となっております。&lt;br /&gt;
        詳細は&lt;strong&gt;&lt;a href="https://juku-escot.com/school/" target="_blank" rel="noopener"&gt;コチラ&lt;/a&gt;&lt;/strong&gt;をご覧ください。&lt;br /&gt;
        また、当塾では&lt;strong&gt;&lt;a href="https://juku-escot.com/online/" target="_blank" rel="noopener"&gt;オンライン&lt;/a&gt;&lt;/strong&gt;での授業も行っております。&lt;br /&gt;
        通塾の時間もなく、自分が勉強し慣れた環境で学習することができます。
      &lt;/p&gt;
&lt;div class="row g-3 align-items-center"&gt;
&lt;div class="col-md-8"&gt;
&lt;div class="fw-bold"&gt;やり方の修正で、同じ時間でも伸び方が変わります&lt;/div&gt;
&lt;div class="text-secondary small"&gt;
            勉強の状況を見て「どこが伸びない原因か」を整理し、課題の量と順番を整えて、反復まで一緒に回します。
          &lt;/div&gt;
&lt;/p&gt;&lt;/div&gt;
&lt;div class="col-md-4"&gt;
&lt;div class="d-grid gap-2"&gt;
            &lt;a class="btn btn-primary" href="https://juku-escot.com/school/" target="_blank" rel="noopener"&gt;教室の案内&lt;/a&gt;&lt;br /&gt;
            &lt;a class="btn btn-outline-primary" href="https://juku-escot.com/online/" target="_blank" rel="noopener"&gt;オンラインの案内&lt;/a&gt;
          &lt;/div&gt;
&lt;/p&gt;&lt;/div&gt;
&lt;/p&gt;&lt;/div&gt;
&lt;/p&gt;&lt;/div&gt;
&lt;/p&gt;&lt;/div&gt;
&lt;p&gt;  &lt;!-- Summary + Links --&gt;&lt;/p&gt;
&lt;div class="mt-5"&gt;
&lt;div class="card shadow-sm border-0"&gt;
&lt;div class="card-body p-4"&gt;
&lt;h4 class="fw-bold"&gt;まとめ&lt;/h4&gt;
&lt;p class="mb-3"&gt;
          効率的に学習を進めることで、ムダな時間を費やすことなく知識を身につけ学力を伸ばすことができます。&lt;br /&gt;
          正しい学習方法で学力を伸ばしていきましょう。&lt;br /&gt;
          また、部活動や学校外の活動に力を入れている場合は、&lt;br /&gt;
          &lt;a href="https://juku-escot.com/column/ryouritsu/" target="_blank" rel="noopener"&gt;部活と両立するための効率のいい勉強方法とは？&lt;/a&gt;&lt;br /&gt;
          で触れていることにも意識を向けて取り組んでいきましょう。
        &lt;/p&gt;
&lt;div id="links" class="mt-4"&gt;
&lt;div class="fw-bold mb-2"&gt;関連記事はこちら&lt;/div&gt;
&lt;div class="list-group"&gt;
            &lt;a class="list-group-item list-group-item-action"
               href="https://juku-escot.com/c_blogs/eikenbenkyouhou/" target="_blank" rel="noopener"&gt;&lt;br /&gt;
              中学生の英検の勉強法はこんなかんじでいかが&lt;br /&gt;
            &lt;/a&gt;&lt;br /&gt;
            &lt;a class="list-group-item list-group-item-action"
               href="https://juku-escot.com/c_blogs/suugakubenkyouhou/" target="_blank" rel="noopener"&gt;&lt;br /&gt;
              中学生が行うべき数学の効果的な勉強法とは？&lt;br /&gt;
            &lt;/a&gt;&lt;br /&gt;
            &lt;a class="list-group-item list-group-item-action"
               href="https://juku-escot.com/c_blogs/syakaibenkyouhou/" target="_blank" rel="noopener"&gt;&lt;br /&gt;
              中学生におすすめできる社会の勉強法とは？&lt;br /&gt;
            &lt;/a&gt;
          &lt;/div&gt;
&lt;/p&gt;&lt;/div&gt;
&lt;/p&gt;&lt;/div&gt;
&lt;/p&gt;&lt;/div&gt;
&lt;/p&gt;&lt;/div&gt;
&lt;/section&gt;
&lt;section class="veu_cta" id="veu_cta-489"&gt;&lt;h1 class="cta_title"&gt;講座案内：学校対策　フォローアップコース【英語・数学】&lt;/h1&gt;&lt;div class="cta_body"&gt;&lt;div class="cta_body_image cta_body_image_right"&gt;&lt;a href="https://juku-escot.com/school/" target="_blank"&gt;&lt;img width="1024" height="267" src="https://juku-escot.com/wp-content/uploads/2019/03/学校対策その２-1024x267.png" class="attachment-large size-large" alt="" srcset="https://juku-escot.com/wp-content/uploads/2019/03/学校対策その２-1024x267.png 1024w, https://juku-escot.com/wp-content/uploads/2019/03/学校対策その２-300x78.png 300w, https://juku-escot.com/wp-content/uploads/2019/03/学校対策その２-768x201.png 768w, https://juku-escot.com/wp-content/uploads/2019/03/学校対策その２.png 1497w" sizes="(max-width: 1024px) 100vw, 1024px" /&gt;&lt;/a&gt;&lt;/div&gt;&lt;div class="cta_body_txt image_exist"&gt;【英語】
&lt;br /&gt;学校の授業進度を毎回確認し、試験日程にあわせた学習カリキュラムを作成した上で授業を進めていきます。
&lt;br /&gt;
&lt;br /&gt;【数学】
&lt;br /&gt;どの単元の学習が不十分なのかを見極めて、抜けている内容を補っていきます。学校の進度に十分に追いつくことができれば、先取りコースに変更していくのが理想的です。&lt;/div&gt;&lt;div class="cta_body_link"&gt;&lt;a href="https://juku-escot.com/school/" class="btn btn-primary btn-block btn-lg" target="_blank"&gt;学校対策　フォローアップコース【英語・数学】&lt;/a&gt;&lt;/div&gt;&lt;/div&gt;&lt;!-- [ /.vkExUnit_cta_body ] --&gt;&lt;/section&gt;			
------</t>
  </si>
  <si>
    <t>https://juku-escot.com/online/</t>
  </si>
  <si>
    <t>以下のページは不自然なワードを使用しています。
これらを適切に自然な言葉に置き換えて下さい。
なお、本文の装飾や構造は絶対に変えないでください。
【対象ページURL】
https://juku-escot.com/online/
【検出された不自然ワード】
- 型
- 迷い
- 手順
- 設計
- 整え
【本文】
------
&lt;style&gt;
.esc2{&lt;br /&gt;
  max-width:1040px;margin:0 auto;padding:8px 0;&lt;br /&gt;
  font-family:system-ui,-apple-system,"Segoe UI",Roboto,"Noto Sans JP","Hiragino Kaku Gothic ProN","Yu Gothic",sans-serif;&lt;br /&gt;
  color:#1f1830;&lt;br /&gt;
  --p:#6f42c1;--p2:#5a32a3;--p3:#4b2a8a;&lt;br /&gt;
  --surface:#f4efff;--surface2:#e7dcff;&lt;br /&gt;
  --line:rgba(47,24,80,.18);&lt;br /&gt;
  --muted:#6b7280;&lt;br /&gt;
  --shadow:0 10px 22px rgba(17,17,17,.08);&lt;br /&gt;
  --shadow2:0 12px 28px rgba(17,17,17,.12);&lt;br /&gt;
  --r:18px;--r2:22px;&lt;br /&gt;
}&lt;br /&gt;
.esc2 *{box-sizing:border-box;}&lt;br /&gt;
.esc2 p{margin:0 0 12px;line-height:1.9;}&lt;br /&gt;
.esc2 ul{margin:0;padding-left:1.25rem;line-height:1.9;}&lt;br /&gt;
.esc2 h2{margin:0 0 10px;font-size:1.25rem;line-height:1.4;}&lt;br /&gt;
.esc2 h3{margin:14px 0 6px;font-size:1.05rem;line-height:1.5;}&lt;br /&gt;
.esc2 .muted{color:var(--muted);}&lt;br /&gt;
.esc2 .mini{font-size:.95rem;}&lt;br /&gt;
.esc2 .sp{height:16px;}&lt;br /&gt;
.esc2 .rule{height:1px;background:rgba(0,0,0,.08);margin:22px 0;}&lt;/p&gt;
&lt;p&gt;.esc2 a{color:var(--p);text-decoration:none;}&lt;br /&gt;
.esc2 a:hover{color:var(--p2);text-decoration:underline;}&lt;br /&gt;
.esc2 a:visited{color:var(--p);}&lt;/p&gt;
&lt;p&gt;.esc2 .card,&lt;br /&gt;
.esc2 details,&lt;br /&gt;
.esc2 .esc2-tile,&lt;br /&gt;
.esc2 .esc2-point{&lt;br /&gt;
  background:var(--surface) !important;&lt;br /&gt;
  border:1px solid var(--line) !important;&lt;br /&gt;
  border-radius:var(--r) !important;&lt;br /&gt;
  box-shadow:var(--shadow) !important;&lt;br /&gt;
}&lt;br /&gt;
.esc2 .pad{padding:18px;}&lt;/p&gt;
&lt;p&gt;.esc2 .esc2-actions{&lt;br /&gt;
  display:flex !important;flex-wrap:wrap !important;gap:10px !important;align-items:center !important;&lt;br /&gt;
}&lt;br /&gt;
.esc2 .esc2-actions.stack{&lt;br /&gt;
  flex-direction:column !important;align-items:stretch !important;&lt;br /&gt;
}&lt;br /&gt;
.esc2 .esc2-actions.stack a{width:100% !important;}&lt;br /&gt;
.esc2 .esc2-actions.nowrap{flex-wrap:nowrap !important;}&lt;br /&gt;
@media (max-width:560px){&lt;br /&gt;
  .esc2 .esc2-actions.nowrap{flex-wrap:wrap !important;}&lt;br /&gt;
}&lt;/p&gt;
&lt;p&gt;.esc2 .esc2-actions &gt; p,&lt;br /&gt;
.esc2 .linklist &gt; p{margin:0 !important;display:contents !important;}&lt;br /&gt;
.esc2 .esc2-actions br,&lt;br /&gt;
.esc2 .linklist br{display:none !important;}&lt;/p&gt;
&lt;p&gt;.esc2 a.btn{&lt;br /&gt;
  display:inline-flex !important;&lt;br /&gt;
  align-items:center !important;&lt;br /&gt;
  justify-content:center !important;&lt;br /&gt;
  padding:12px 16px !important;&lt;br /&gt;
  border-radius:999px !important;&lt;br /&gt;
  border:1px solid rgba(47,24,80,.22) !important;&lt;br /&gt;
  font-weight:900 !important;&lt;br /&gt;
  font-size:1rem !important;&lt;br /&gt;
  line-height:1.15 !important;&lt;br /&gt;
  text-align:center !important;&lt;br /&gt;
  cursor:pointer !important;&lt;br /&gt;
  user-select:none !important;&lt;br /&gt;
  background:var(--surface2) !important;&lt;br /&gt;
  color:#2b1b47 !important;&lt;br /&gt;
  -webkit-text-fill-color:currentColor !important;&lt;br /&gt;
  text-decoration:none !important;&lt;br /&gt;
  background-image:none !important;&lt;br /&gt;
  text-indent:0 !important;&lt;br /&gt;
  opacity:1 !important;&lt;br /&gt;
  visibility:visible !important;&lt;br /&gt;
  transform:none !important;&lt;br /&gt;
  filter:none !important;&lt;br /&gt;
  mix-blend-mode:normal !important;&lt;br /&gt;
  box-shadow:none !important;&lt;br /&gt;
  transition:transform .06s ease, box-shadow .15s ease, background-color .15s ease, border-color .15s ease, color .15s ease !important;&lt;br /&gt;
  width:auto !important;&lt;br /&gt;
  max-width:100% !important;&lt;br /&gt;
  white-space:nowrap !important;&lt;br /&gt;
}&lt;br /&gt;
.esc2 a.btn:focus{outline:2px solid rgba(111,66,193,.42) !important;outline-offset:2px !important;}&lt;br /&gt;
.esc2 a.btn:active{transform:translateY(1px) !important;}&lt;br /&gt;
.esc2 a.btn::before,&lt;br /&gt;
.esc2 a.btn::after{content:none !important;display:none !important;}&lt;br /&gt;
.esc2 a.btn *{&lt;br /&gt;
  color:inherit !important;&lt;br /&gt;
  -webkit-text-fill-color:inherit !important;&lt;br /&gt;
  opacity:1 !important;&lt;br /&gt;
  visibility:visible !important;&lt;br /&gt;
}&lt;/p&gt;
&lt;p&gt;.esc2 a.btn.btn-primary{&lt;br /&gt;
  background:var(--p) !important;&lt;br /&gt;
  border-color:var(--p) !important;&lt;br /&gt;
  color:#fff !important;&lt;br /&gt;
  -webkit-text-fill-color:#fff !important;&lt;br /&gt;
  text-shadow:0 1px 0 rgba(0,0,0,.25) !important;&lt;br /&gt;
  box-shadow:0 10px 18px rgba(111,66,193,.22) !important;&lt;br /&gt;
}&lt;br /&gt;
.esc2 a.btn.btn-primary:hover{&lt;br /&gt;
  background:var(--p2) !important;&lt;br /&gt;
  border-color:var(--p2) !important;&lt;br /&gt;
}&lt;/p&gt;
&lt;p&gt;.esc2 a.btn.btn-soft{&lt;br /&gt;
  background:#e4d6ff !important;&lt;br /&gt;
  border-color:rgba(111,66,193,.46) !important;&lt;br /&gt;
  color:#24163b !important;&lt;br /&gt;
  -webkit-text-fill-color:currentColor !important;&lt;br /&gt;
}&lt;br /&gt;
.esc2 a.btn.btn-soft:hover{&lt;br /&gt;
  background:#d7c3ff !important;&lt;br /&gt;
  border-color:rgba(111,66,193,.70) !important;&lt;br /&gt;
}&lt;/p&gt;
&lt;p&gt;.esc2 a.btn.btn-ghost{&lt;br /&gt;
  background:#eee6ff !important;&lt;br /&gt;
  border-color:rgba(47,24,80,.18) !important;&lt;br /&gt;
  color:#201433 !important;&lt;br /&gt;
  -webkit-text-fill-color:currentColor !important;&lt;br /&gt;
  box-shadow:0 10px 18px rgba(17,17,17,.12) !important;&lt;br /&gt;
}&lt;br /&gt;
.esc2 a.btn.btn-ghost:hover{background:#e5dbff !important;}&lt;/p&gt;
&lt;p&gt;.esc2 a.btn.btn-outline{&lt;br /&gt;
  background:transparent !important;&lt;br /&gt;
  border-color:rgba(255,255,255,.85) !important;&lt;br /&gt;
  color:#fff !important;&lt;br /&gt;
  -webkit-text-fill-color:#fff !important;&lt;br /&gt;
  text-shadow:0 1px 0 rgba(0,0,0,.25) !important;&lt;br /&gt;
  box-shadow:none !important;&lt;br /&gt;
}&lt;br /&gt;
.esc2 a.btn.btn-outline:hover{background:rgba(255,255,255,.14) !important;}&lt;/p&gt;
&lt;p&gt;.esc2 .btn-mini{padding:10px 12px !important;font-size:.95rem !important;}&lt;/p&gt;
&lt;p&gt;.esc2-hero{&lt;br /&gt;
  background:linear-gradient(135deg,var(--p) 0%, var(--p2) 55%, var(--p3) 100%) !important;&lt;br /&gt;
  border-radius:var(--r2) !important;&lt;br /&gt;
  padding:22px !important;&lt;br /&gt;
  color:#fff !important;&lt;br /&gt;
}&lt;br /&gt;
.esc2-hero-grid{display:flex !important;gap:16px !important;align-items:stretch !important;flex-wrap:wrap !important;}&lt;br /&gt;
.esc2-hero-left{flex:1 1 520px !important;min-width:280px !important;}&lt;br /&gt;
.esc2-hero-right{flex:0 0 360px !important;min-width:280px !important;}&lt;br /&gt;
.esc2-hero-title{font-size:1.65rem !important;line-height:1.35 !important;margin:0 0 10px !important;font-weight:900 !important;}&lt;br /&gt;
.esc2-hero-lead{opacity:.95 !important;margin:0 0 14px !important;}&lt;br /&gt;
.esc2-hero-note{opacity:.82 !important;font-size:.92rem !important;margin-top:10px !important;}&lt;br /&gt;
.esc2-hero .card{color:#1f1830 !important;box-shadow:0 12px 28px rgba(0,0,0,.16) !important;}&lt;/p&gt;
&lt;p&gt;.esc2-hero a:not(.btn),&lt;br /&gt;
.esc2-final a:not(.btn){&lt;br /&gt;
  color:rgba(255,255,255,.92) !important;&lt;br /&gt;
  text-decoration:underline !important;&lt;br /&gt;
}&lt;br /&gt;
.esc2-hero a:not(.btn):hover,&lt;br /&gt;
.esc2-final a:not(.btn):hover{&lt;br /&gt;
  color:#fff !important;&lt;br /&gt;
}&lt;/p&gt;
&lt;p&gt;.esc2 .chiprow{display:flex !important;flex-wrap:wrap !important;gap:8px !important;margin-bottom:12px !important;}&lt;br /&gt;
.esc2 .chip{&lt;br /&gt;
  display:inline-flex !important;align-items:center !important;gap:8px !important;&lt;br /&gt;
  padding:8px 10px !important;border-radius:999px !important;&lt;br /&gt;
  background:rgba(255,255,255,.14) !important;&lt;br /&gt;
  border:1px solid rgba(255,255,255,.18) !important;&lt;br /&gt;
  color:#fff !important;font-weight:900 !important;font-size:.9rem !important;&lt;br /&gt;
}&lt;br /&gt;
.esc2 .chip b{&lt;br /&gt;
  display:inline-flex !important;align-items:center !important;justify-content:center !important;&lt;br /&gt;
  width:22px !important;height:22px !important;border-radius:999px !important;&lt;br /&gt;
  background:rgba(255,255,255,.22) !important;&lt;br /&gt;
  font-size:.85rem !important;&lt;br /&gt;
}&lt;/p&gt;
&lt;p&gt;.esc2-tiles{display:grid !important;gap:12px !important;grid-template-columns:repeat(3,minmax(0,1fr)) !important;}&lt;br /&gt;
.esc2-tile{padding:14px !important;}&lt;br /&gt;
.esc2-tile h4{margin:0 0 6px !important;font-size:1.02rem !important;line-height:1.4 !important;}&lt;br /&gt;
.esc2-tile .muted{margin-bottom:10px !important;}&lt;/p&gt;
&lt;p&gt;.esc2-points{display:grid !important;gap:12px !important;grid-template-columns:repeat(2,minmax(0,1fr)) !important;}&lt;br /&gt;
.esc2-point{padding:14px !important;box-shadow:none !important;}&lt;br /&gt;
.esc2-point-head{display:flex !important;gap:10px !important;align-items:flex-start !important;}&lt;br /&gt;
.esc2-badge{&lt;br /&gt;
  width:40px !important;height:40px !important;border-radius:999px !important;&lt;br /&gt;
  display:flex !important;align-items:center !important;justify-content:center !important;&lt;br /&gt;
  background:var(--p) !important;color:#fff !important;font-weight:900 !important;&lt;br /&gt;
  flex:0 0 auto !important;&lt;br /&gt;
}&lt;/p&gt;
&lt;p&gt;.esc2 details{overflow:hidden !important;}&lt;br /&gt;
.esc2 summary{list-style:none !important;cursor:pointer !important;padding:14px 16px !important;font-weight:900 !important;color:#2b1b47 !important;}&lt;br /&gt;
.esc2 summary::-webkit-details-marker{display:none !important;}&lt;br /&gt;
.esc2 details .inside{padding:0 16px 16px !important;}&lt;/p&gt;
&lt;p&gt;.esc2 .linklist{&lt;br /&gt;
  display:flex !important;&lt;br /&gt;
  flex-wrap:wrap !important;&lt;br /&gt;
  gap:10px !important;&lt;br /&gt;
}&lt;br /&gt;
.esc2 .linklist a{&lt;br /&gt;
  display:inline-flex !important;&lt;br /&gt;
  align-items:center !important;&lt;br /&gt;
  justify-content:center !important;&lt;br /&gt;
  padding:10px 14px !important;&lt;br /&gt;
  border-radius:999px !important;&lt;br /&gt;
  border:1px solid rgba(111,66,193,.46) !important;&lt;br /&gt;
  background:#e4d6ff !important;&lt;br /&gt;
  color:#24163b !important;&lt;br /&gt;
  font-weight:900 !important;&lt;br /&gt;
  cursor:pointer !important;&lt;br /&gt;
  user-select:none !important;&lt;br /&gt;
  text-decoration:none !important;&lt;br /&gt;
  background-image:none !important;&lt;br /&gt;
  opacity:1 !important;&lt;br /&gt;
  visibility:visible !important;&lt;br /&gt;
  -webkit-text-fill-color:currentColor !important;&lt;br /&gt;
  transform:none !important;&lt;br /&gt;
  white-space:nowrap !important;&lt;br /&gt;
}&lt;br /&gt;
.esc2 .linklist a:hover{&lt;br /&gt;
  background:#d7c3ff !important;&lt;br /&gt;
  border-color:rgba(111,66,193,.70) !important;&lt;br /&gt;
  transform:translateY(-1px) !important;&lt;br /&gt;
}&lt;br /&gt;
.esc2 .linklist a::before,&lt;br /&gt;
.esc2 .linklist a::after{content:none !important;display:none !important;}&lt;/p&gt;
&lt;p&gt;.esc2 figure{margin:0 !important;}&lt;br /&gt;
.esc2 img{max-width:100% !important;height:auto !important;border-radius:var(--r) !important;border:1px solid rgba(17,17,17,.10) !important;box-shadow:0 12px 24px rgba(0,0,0,.10) !important;}&lt;/p&gt;
&lt;p&gt;.esc2-final{&lt;br /&gt;
  background:#14111d !important;&lt;br /&gt;
  color:#fff !important;&lt;br /&gt;
  border-radius:var(--r2) !important;&lt;br /&gt;
  padding:20px !important;&lt;br /&gt;
}&lt;br /&gt;
.esc2-final h2{color:#fff !important;margin-bottom:10px !important;}&lt;br /&gt;
.esc2-final ul{margin:0 0 14px !important;}&lt;br /&gt;
.esc2-final a.btn.btn-outline{border-color:rgba(255,255,255,.85) !important;}&lt;/p&gt;
&lt;p&gt;@media (max-width:920px){&lt;br /&gt;
  .esc2-tiles{grid-template-columns:1fr !important;}&lt;br /&gt;
  .esc2-points{grid-template-columns:1fr !important;}&lt;br /&gt;
}&lt;br /&gt;
&lt;/style&gt;
&lt;div class="esc2"&gt;
&lt;div class="esc2-hero"&gt;
&lt;div class="esc2-hero-grid"&gt;
&lt;div class="esc2-hero-left"&gt;
&lt;div class="chiprow"&gt;&lt;span class="chip"&gt;&lt;b&gt;✓&lt;/b&gt;中高一貫校専門&lt;/span&gt;&lt;br /&gt;
&lt;span class="chip"&gt;&lt;b&gt;✓&lt;/b&gt;完全1対1&lt;/span&gt;&lt;br /&gt;
&lt;span class="chip"&gt;&lt;b&gt;✓&lt;/b&gt;リアルタイム&lt;/span&gt;&lt;br /&gt;
&lt;span class="chip"&gt;&lt;b&gt;✓&lt;/b&gt;電子黒板&lt;/span&gt;&lt;/div&gt;
&lt;div class="esc2-hero-title"&gt;教室と同じ密度の個別指導を、オンラインで。&lt;/div&gt;
&lt;p&gt;&lt;!-- ===== 冒頭2文（差し替え済み） ===== --&gt;&lt;/p&gt;
&lt;p class="esc2-hero-lead"&gt;中高一貫校の学習は進度が速く、定期テスト・先取り・内部進学・受験が同時に動きます。オンラインでも「分からない所だけ聞く」では追いつきにくいため、1対1で解答の途中まで見て、学習の優先順位と手順をその場で整えることが必要です。&lt;/p&gt;
&lt;p class="esc2-hero-lead"&gt;エスコットでは、教室での完全１対１個別指導と同じクオリティを、全国どこからでも受講できる&lt;strong&gt;オンライン授業&lt;/strong&gt;として提供しています。電子黒板を活用した高い「視認性」「即応性」「再現性」により、画面越しでも対面授業さながらの密度と臨場感で学習を進められます。&lt;/p&gt;
&lt;div class="esc2-actions"&gt;&lt;a class="btn btn-ghost" href="https://juku-escot.com/inquiry/" target="_blank" rel="noopener"&gt;まずは相談する（お問い合わせ）&lt;/a&gt;&lt;br /&gt;
&lt;a class="btn btn-outline" href="#esc2-choice"&gt;目的別にページを見る&lt;/a&gt;&lt;/div&gt;
&lt;div class="esc2-hero-note"&gt;※定期テスト対策 / 先取りフォロー / 内部進学 / 大学受験 / 英検など、状況に合わせて対応します。&lt;/div&gt;
&lt;/div&gt;
&lt;div class="esc2-hero-right"&gt;
&lt;div class="card pad"&gt;
&lt;div style="font-weight: 900; margin-bottom: 10px;"&gt;このページで分かること&lt;/div&gt;
&lt;ul class="mini" style="margin-bottom: 12px;"&gt;
&lt;li&gt;中高一貫校生がオンライン個別で解決しやすい悩み&lt;/li&gt;
&lt;li&gt;教室同等の授業を支える仕組み（電子黒板／完全1対1／添削）&lt;/li&gt;
&lt;li&gt;対象学年・対応科目、必要な環境、開始までの流れ&lt;/li&gt;
&lt;/ul&gt;
&lt;div class="esc2-actions stack" style="gap: 8px;"&gt;&lt;a class="btn btn-primary" href="https://juku-escot.com/school/" target="_blank" rel="noopener"&gt;学校対策（英数の先取り・フォロー）&lt;/a&gt;&lt;br /&gt;
&lt;a class="btn btn-soft" href="https://juku-escot.com/examination/" target="_blank" rel="noopener"&gt;受験対策（難関私大対策）&lt;/a&gt;&lt;br /&gt;
&lt;a class="btn btn-soft" href="https://juku-escot.com/onepoint/" target="_blank" rel="noopener"&gt;短期ワンポイント講座&lt;/a&gt;&lt;/div&gt;
&lt;/div&gt;
&lt;/div&gt;
&lt;/div&gt;
&lt;/div&gt;
&lt;div class="rule"&gt;&lt;/div&gt;
&lt;div id="esc2-choice"&gt;
&lt;h2&gt;目的から選ぶ（迷いにくい入口）&lt;/h2&gt;
&lt;p class="muted mini"&gt;まずは大枠で分岐 → 詳細は各ページで判断できます。&lt;/p&gt;
&lt;div class="esc2-tiles"&gt;
&lt;div class="esc2-tile"&gt;
&lt;h4&gt;学校対策（英数の先取り・フォロー）&lt;/h4&gt;
&lt;div class="muted mini"&gt;定期テスト／評定／学校進度に合わせたい&lt;/div&gt;
&lt;div class="esc2-actions nowrap"&gt;&lt;a class="btn btn-primary btn-mini" href="https://juku-escot.com/school/" target="_blank" rel="noopener"&gt;学校対策トップ&lt;/a&gt;&lt;br /&gt;
&lt;a class="btn btn-soft btn-mini" href="https://juku-escot.com/school_english/" target="_blank" rel="noopener"&gt;英語&lt;/a&gt;&lt;br /&gt;
&lt;a class="btn btn-soft btn-mini" href="https://juku-escot.com/school_math/" target="_blank" rel="noopener"&gt;数学&lt;/a&gt;&lt;/div&gt;
&lt;/div&gt;
&lt;div class="esc2-tile"&gt;
&lt;h4&gt;受験対策（難関私大対策）&lt;/h4&gt;
&lt;div class="muted mini"&gt;学校対策と並行して、志望校から逆算したい&lt;/div&gt;
&lt;div class="esc2-actions"&gt;&lt;a class="btn btn-primary btn-mini" href="https://juku-escot.com/examination/" target="_blank" rel="noopener"&gt;受験対策&lt;/a&gt;&lt;br /&gt;
&lt;a class="btn btn-soft btn-mini" href="https://juku-escot.com/kouza/jyuken-english/" target="_blank" rel="noopener"&gt;受験英語&lt;/a&gt;&lt;br /&gt;
&lt;a class="btn btn-soft btn-mini" href="https://juku-escot.com/kouza/jyuken-math/" target="_blank" rel="noopener"&gt;受験数学&lt;/a&gt;&lt;br /&gt;
&lt;a class="btn btn-soft btn-mini" href="https://juku-escot.com/kouza/jyuken-japanese/" target="_blank" rel="noopener"&gt;国語&lt;/a&gt;&lt;/div&gt;
&lt;/div&gt;
&lt;div class="esc2-tile"&gt;
&lt;h4&gt;短期・ピンポイント&lt;/h4&gt;
&lt;div class="muted mini"&gt;今週だけ詰めたい／単元だけ相談したい&lt;/div&gt;
&lt;div class="esc2-actions"&gt;&lt;a class="btn btn-primary btn-mini" href="https://juku-escot.com/onepoint/" target="_blank" rel="noopener"&gt;短期ワンポイント&lt;/a&gt;&lt;br /&gt;
&lt;a class="btn btn-soft btn-mini" href="https://juku-escot.com/inquiry/" target="_blank" rel="noopener"&gt;相談する&lt;/a&gt;&lt;br /&gt;
&lt;a class="btn btn-soft btn-mini" href="https://juku-escot.com/kouza/" target="_blank" rel="noopener"&gt;講座一覧&lt;/a&gt;&lt;/div&gt;
&lt;/div&gt;
&lt;/div&gt;
&lt;div class="sp"&gt;&lt;/div&gt;
&lt;details&gt;
&lt;summary&gt;学年×科目の詳細ページ（必要な方だけ開いてください）&lt;/summary&gt;
&lt;div class="inside"&gt;
&lt;div class="mini" style="font-weight: 900; margin: 8px 0 8px;"&gt;中1〜中3&lt;/div&gt;
&lt;div class="linklist"&gt;&lt;a href="https://juku-escot.com/kouza/j1-english/" target="_blank" rel="noopener"&gt;中1英語&lt;/a&gt;&lt;br /&gt;
&lt;a href="https://juku-escot.com/kouza/j1-math/" target="_blank" rel="noopener"&gt;中1数学&lt;/a&gt;&lt;br /&gt;
&lt;a href="https://juku-escot.com/kouza/j2-english/" target="_blank" rel="noopener"&gt;中2英語&lt;/a&gt;&lt;br /&gt;
&lt;a href="https://juku-escot.com/kouza/j2-math/" target="_blank" rel="noopener"&gt;中2数学&lt;/a&gt;&lt;br /&gt;
&lt;a href="https://juku-escot.com/kouza/j3-english/" target="_blank" rel="noopener"&gt;中3英語&lt;/a&gt;&lt;br /&gt;
&lt;a href="https://juku-escot.com/kouza/j3-math/" target="_blank" rel="noopener"&gt;中3数学&lt;/a&gt;&lt;/div&gt;
&lt;div class="mini" style="font-weight: 900; margin: 14px 0 8px;"&gt;高1&lt;/div&gt;
&lt;div class="linklist"&gt;&lt;a href="https://juku-escot.com/kouza/h1-english/" target="_blank" rel="noopener"&gt;高1英語&lt;/a&gt;&lt;br /&gt;
&lt;a href="https://juku-escot.com/kouza/h1-math/" target="_blank" rel="noopener"&gt;高1数学&lt;/a&gt;&lt;/div&gt;
&lt;/div&gt;
&lt;/details&gt;
&lt;/div&gt;
&lt;div class="rule"&gt;&lt;/div&gt;
&lt;div&gt;
&lt;h2&gt;中高一貫校のオンライン塾選びで外しにくい基準&lt;/h2&gt;
&lt;p class="muted"&gt;オンライン塾は「映像を見る型」から「双方向の個別指導」まで幅が広く、同じ“オンライン”でも成果の出方が変わります。中高一貫校生が失敗しにくい基準を、最低限だけ整理します。&lt;/p&gt;
&lt;div class="esc2-points"&gt;
&lt;div class="esc2-point"&gt;
&lt;div class="esc2-point-head"&gt;
&lt;div class="esc2-badge"&gt;①&lt;/div&gt;
&lt;div&gt;
&lt;div style="font-weight: 900;"&gt;1対1で「解答の途中」を見て直せるか（手元確認）&lt;/div&gt;
&lt;div class="muted mini"&gt;途中式・根拠・条件整理まで見て、その場で修正できる仕組みが重要です。&lt;/div&gt;
&lt;/div&gt;
&lt;/div&gt;
&lt;/div&gt;
&lt;div class="esc2-point"&gt;
&lt;div class="esc2-point-head"&gt;
&lt;div class="esc2-badge"&gt;②&lt;/div&gt;
&lt;div&gt;
&lt;div style="font-weight: 900;"&gt;学校進度・定期テスト形式に合わせて運用できるか&lt;/div&gt;
&lt;div class="muted mini"&gt;教材・範囲・提出物に合わせて「やること」を具体化できると安定しやすくなります。&lt;/div&gt;
&lt;/div&gt;
&lt;/div&gt;
&lt;/div&gt;
&lt;div class="esc2-point"&gt;
&lt;div class="esc2-point-head"&gt;
&lt;div class="esc2-badge"&gt;③&lt;/div&gt;
&lt;div&gt;
&lt;div style="font-weight: 900;"&gt;録画ではなくリアルタイムで質問できるか&lt;/div&gt;
&lt;div class="muted mini"&gt;疑問が出た瞬間に止めて直せるかどうかで、復習効率が変わります。&lt;/div&gt;
&lt;/div&gt;
&lt;/div&gt;
&lt;/div&gt;
&lt;div class="esc2-point"&gt;
&lt;div class="esc2-point-head"&gt;
&lt;div class="esc2-badge"&gt;④&lt;/div&gt;
&lt;div&gt;
&lt;div style="font-weight: 900;"&gt;板書・添削が残り、復習に使えるか&lt;/div&gt;
&lt;div class="muted mini"&gt;授業中に理解できても、復習で迷うと伸びません。見返せる形で残ると自習の質が上がります。&lt;/div&gt;
&lt;/div&gt;
&lt;/div&gt;
&lt;/div&gt;
&lt;/div&gt;
&lt;div class="sp"&gt;&lt;/div&gt;
&lt;div class="card pad" style="background: var(--surface2); border-color: rgba(111,66,193,.28);"&gt;
&lt;div style="display: flex; flex-wrap: wrap; gap: 10px; align-items: center; justify-content: space-between;"&gt;
&lt;div style="font-weight: 900;"&gt;「今の状況で何を優先すべきか」から一緒に整理できます。&lt;/div&gt;
&lt;p&gt;&lt;a class="btn btn-primary" href="https://juku-escot.com/inquiry/" target="_blank" rel="noopener"&gt;相談する&lt;/a&gt;&lt;/p&gt;
&lt;/div&gt;
&lt;/div&gt;
&lt;/div&gt;
&lt;div class="rule"&gt;&lt;/div&gt;
&lt;div&gt;
&lt;h2&gt;オンライン個別で解決できる悩み&lt;/h2&gt;
&lt;div class="esc2-tiles"&gt;
&lt;div class="esc2-tile"&gt;
&lt;h4&gt;定期テストの得点・評定を落としたくない&lt;/h4&gt;
&lt;div class="muted mini"&gt;完全1対1のオンライン個別で、学校の進度に合わせた定期テスト対策を組み立て、短い期間でもやることを明確にします。&lt;/div&gt;
&lt;/div&gt;
&lt;div class="esc2-tile"&gt;
&lt;h4&gt;学校の先取りが速く、復習が追いつかない&lt;/h4&gt;
&lt;div class="muted mini"&gt;オンラインでも教室同様に、つまずきをその場で特定し、解き方・考え方を修正しながら進められます。&lt;/div&gt;
&lt;/div&gt;
&lt;div class="esc2-tile"&gt;
&lt;h4&gt;内部進学・大学受験・英検まで見据えたい&lt;/h4&gt;
&lt;div class="muted mini"&gt;学校対策／検定／受験の優先順位を整理し、同じ授業時間でも成果につながる学習に寄せます。&lt;/div&gt;
&lt;/div&gt;
&lt;/div&gt;
&lt;/div&gt;
&lt;div class="rule"&gt;&lt;/div&gt;
&lt;div&gt;
&lt;h2&gt;エスコットのオンライン授業とは（教室と同等の設計）&lt;/h2&gt;
&lt;div class="esc2-tiles"&gt;
&lt;div class="esc2-tile"&gt;
&lt;h4&gt;電子黒板で「見える」「直せる」「残る」&lt;/h4&gt;
&lt;ul class="mini"&gt;
&lt;li&gt;&lt;strong&gt;視認性：&lt;/strong&gt;板書や図解が見やすい&lt;/li&gt;
&lt;li&gt;&lt;strong&gt;即応性：&lt;/strong&gt;書き込み・修正が速い&lt;/li&gt;
&lt;li&gt;&lt;strong&gt;再現性：&lt;/strong&gt;授業内容をデータとして残せる&lt;/li&gt;
&lt;/ul&gt;
&lt;/div&gt;
&lt;div class="esc2-tile"&gt;
&lt;h4&gt;完全1対1のリアルタイム（映像配信ではない）&lt;/h4&gt;
&lt;ul class="mini"&gt;
&lt;li&gt;講師と生徒が同時に画面を共有するリアルタイム授業&lt;/li&gt;
&lt;li&gt;1対1だから1コマに集中しやすい&lt;/li&gt;
&lt;li&gt;授業時間を学習だけに寄せやすい&lt;/li&gt;
&lt;/ul&gt;
&lt;/div&gt;
&lt;div class="esc2-tile"&gt;
&lt;h4&gt;手元確認＋リアルタイム添削で、つまずきをその場で修正&lt;/h4&gt;
&lt;ul class="mini"&gt;
&lt;li&gt;分からないところはその場で質問できます&lt;/li&gt;
&lt;li&gt;表情と手元の両方を確認し、理解度のズレに気づけます&lt;/li&gt;
&lt;li&gt;タブレット添削で解答過程に細かくフィードバックできます&lt;/li&gt;
&lt;/ul&gt;
&lt;div class="sp"&gt;&lt;/div&gt;
&lt;div class="esc2-actions"&gt;&lt;a class="btn btn-soft" href="https://juku-escot.com/inquiry/" target="_blank" rel="noopener"&gt;環境の相談をする&lt;/a&gt;&lt;/div&gt;
&lt;/div&gt;
&lt;/div&gt;
&lt;div class="sp"&gt;&lt;/div&gt;
&lt;figure&gt;&lt;img fetchpriority="high" decoding="async" src="https://juku-escot.com/wp-content/uploads/2020/09/%E5%9B%BD%E8%AA%9E%E6%8E%88%E6%A5%AD%E9%A2%A8%E6%99%AF.jpg" alt="エスコットのオンライン授業風景（国語の指導中）" width="1280" height="720" /&gt;&lt;/p&gt;
&lt;div class="muted mini" style="margin-top: 10px;"&gt;オンライン授業の具体的な導入事例や活用イメージは&lt;br /&gt;
&lt;strong&gt;&lt;a style="color: var(--p); text-decoration: underline;" href="https://natsui-sansu-juku.com/story002/" target="_blank" rel="noopener noreferrer"&gt;こちら&lt;/a&gt;&lt;/strong&gt;をご覧ください。&lt;/div&gt;
&lt;/figure&gt;
&lt;/div&gt;
&lt;div class="rule"&gt;&lt;/div&gt;
&lt;div&gt;
&lt;h2&gt;対象学年・対応科目・受講パターン&lt;/h2&gt;
&lt;div class="card pad"&gt;
&lt;div style="font-weight: 900; margin-bottom: 8px;"&gt;学年別ページ&lt;/div&gt;
&lt;div class="linklist"&gt;&lt;a href="https://juku-escot.com/grade/jh1/" target="_blank" rel="noopener"&gt;中1&lt;/a&gt;&lt;br /&gt;
&lt;a href="https://juku-escot.com/grade/jh2/" target="_blank" rel="noopener"&gt;中2&lt;/a&gt;&lt;br /&gt;
&lt;a href="https://juku-escot.com/grade/jh3/" target="_blank" rel="noopener"&gt;中3&lt;/a&gt;&lt;br /&gt;
&lt;a href="https://juku-escot.com/grade/h1/" target="_blank" rel="noopener"&gt;高1&lt;/a&gt;&lt;br /&gt;
&lt;a href="https://juku-escot.com/grade/exam/" target="_blank" rel="noopener"&gt;受験&lt;/a&gt;&lt;br /&gt;
&lt;a href="https://juku-escot.com/kouza/" target="_blank" rel="noopener"&gt;講座一覧&lt;/a&gt;&lt;/div&gt;
&lt;div class="sp"&gt;&lt;/div&gt;
&lt;div class="muted mini"&gt;学校の授業進度に合わせた定期テスト対策／先取り授業への対応／志望校に応じた受験対策など、状況や目標に合わせて内容を調整します。&lt;/div&gt;
&lt;div class="sp"&gt;&lt;/div&gt;
&lt;div class="esc2-actions"&gt;&lt;a class="btn btn-primary" href="https://juku-escot.com/inquiry/" target="_blank" rel="noopener"&gt;相談する&lt;/a&gt;&lt;br /&gt;
&lt;a class="btn btn-soft" href="https://juku-escot.com/school/" target="_blank" rel="noopener"&gt;学校対策&lt;/a&gt;&lt;br /&gt;
&lt;a class="btn btn-soft" href="https://juku-escot.com/examination/" target="_blank" rel="noopener"&gt;受験対策&lt;/a&gt;&lt;/div&gt;
&lt;/div&gt;
&lt;/div&gt;
&lt;div class="rule"&gt;&lt;/div&gt;
&lt;p&gt;&lt;!-- ===== 追加：FAQ（ここだけ追加） ===== --&gt;&lt;/p&gt;
&lt;div&gt;
&lt;h2&gt;よくあるご質問（FAQ）&lt;/h2&gt;
&lt;details&gt;
&lt;summary&gt;オンライン授業に必要な環境は何ですか？&lt;/summary&gt;
&lt;div class="inside mini"&gt;パソコンまたはタブレット、安定したインターネット回線、カメラ・マイクが必要です。手元確認を行う場合は、端末の設置方法について事前にご案内します。&lt;/div&gt;
&lt;/details&gt;
&lt;details&gt;
&lt;summary&gt;地方在住でも受講できますか？&lt;/summary&gt;
&lt;div class="inside mini"&gt;全国どこからでも受講可能です。通塾時間が不要なため、部活動や学校課題と両立しやすい点が特徴です。&lt;/div&gt;
&lt;/details&gt;
&lt;details&gt;
&lt;summary&gt;定期テスト前だけの受講は可能ですか？&lt;/summary&gt;
&lt;div class="inside mini"&gt;短期ワンポイント講座や回数調整によって対応可能です。現在の学習状況を伺ったうえで、必要な範囲と優先順位を整理します。&lt;/div&gt;
&lt;/details&gt;
&lt;details&gt;
&lt;summary&gt;受験対策と学校対策は両立できますか？&lt;/summary&gt;
&lt;div class="inside mini"&gt;可能です。志望校や内部進学の条件を踏まえ、学校進度と受験範囲を整理しながら時間配分を設計します。&lt;/div&gt;
&lt;/details&gt;
&lt;details&gt;
&lt;summary&gt;事前相談や体験授業はありますか？&lt;/summary&gt;
&lt;div class="inside mini"&gt;事前相談を通じて現在の課題を確認し、必要に応じて体験授業のご案内を行っています。まずはお問い合わせフォームよりご連絡ください。&lt;/div&gt;
&lt;/details&gt;
&lt;/div&gt;
&lt;p&gt;&lt;!-- ===== /追加：FAQ ===== --&gt;&lt;/p&gt;
&lt;div class="rule"&gt;&lt;/div&gt;
&lt;div class="esc2-final"&gt;
&lt;h2&gt;オンラインでも「教室と同じ質」で効率的に学ぶ&lt;/h2&gt;
&lt;ul&gt;
&lt;li&gt;&lt;strong&gt;完全１対１のリアルタイム授業&lt;/strong&gt;&lt;/li&gt;
&lt;li&gt;&lt;strong&gt;電子黒板＋添削&lt;/strong&gt;で「見える」「直せる」「残る」&lt;/li&gt;
&lt;li&gt;&lt;strong&gt;全国どこからでも受講可能&lt;/strong&gt;で、通塾の負担を減らしやすい&lt;/li&gt;
&lt;/ul&gt;
&lt;div class="esc2-actions"&gt;&lt;a class="btn btn-primary" href="https://juku-escot.com/inquiry/" target="_blank" rel="noopener"&gt;オンライン個別を相談する&lt;/a&gt;&lt;br /&gt;
&lt;a class="btn btn-outline" href="https://juku-escot.com/kouza/" target="_blank" rel="noopener"&gt;講座一覧を見る&lt;/a&gt;&lt;/div&gt;
&lt;div class="mini" style="opacity: .78; margin-top: 10px;"&gt;「距離や時間の制約が大きい」「自宅からでも質の高い個別指導を受けたい」という方は、ぜひご検討ください。&lt;/div&gt;
&lt;/div&gt;
&lt;/div&gt;
&lt;section class="veu_cta" id="veu_cta-498"&gt;&lt;h1 class="cta_title"&gt;講座案内：ワンポイント講座　思考力養成講座（5回完結）&lt;/h1&gt;&lt;div class="cta_body"&gt;&lt;div class="cta_body_image cta_body_image_right"&gt;&lt;a href="https://juku-escot.com/onepoint/" target="_blank"&gt;&lt;img width="956" height="253" src="https://juku-escot.com/wp-content/uploads/2020/05/スライドショーロゴ.png" class="attachment-large size-large" alt="" srcset="https://juku-escot.com/wp-content/uploads/2020/05/スライドショーロゴ.png 956w, https://juku-escot.com/wp-content/uploads/2020/05/スライドショーロゴ-300x79.png 300w, https://juku-escot.com/wp-content/uploads/2020/05/スライドショーロゴ-768x203.png 768w" sizes="(max-width: 956px) 100vw, 956px" /&gt;&lt;/a&gt;&lt;/div&gt;&lt;div class="cta_body_txt image_exist"&gt;【現代文】
&lt;br /&gt;比較的易しい記述問題を題材にして、授業を進めます。上記のような普遍的原理に基づいて解答を作成していきます。地頭を鍛えたい中学生や新傾向の大学入試共通テストの対策を始めたい受験生におススメの講座です。&lt;/div&gt;&lt;div class="cta_body_link"&gt;&lt;a href="https://juku-escot.com/onepoint/" class="btn btn-primary btn-block btn-lg" target="_blank"&gt;ワンポイント講座　思考力養成講座（5回完結）&lt;/a&gt;&lt;/div&gt;&lt;/div&gt;&lt;!-- [ /.vkExUnit_cta_body ] --&gt;&lt;/section&gt;			
------</t>
  </si>
  <si>
    <t>https://natsui-sansu-juku.com/column/qa2/</t>
  </si>
  <si>
    <t>以下のページは不自然なワードを使用しています。
これらを適切に自然な言葉に置き換えて下さい。
なお、本文の装飾や構造は絶対に変えないでください。
【対象ページURL】
https://natsui-sansu-juku.com/column/qa2/
【検出された不自然ワード】
- 型
- 整え
【本文】
------
&lt;h2&gt;中学受験Q&amp;amp;A：受験生活でよくあるお悩みと考え方&lt;/h2&gt;
&lt;p&gt;このページでは、中学受験を目指すご家庭からよく寄せられる質問にお答えします。&lt;br /&gt;
親のサポートの仕方、集団塾と個別指導塾の違い、テレビやゲームとの付き合い方、習い事との両立、過去問の進め方、志望校の選び方など、受験生活の中で必ず一度は考えるテーマばかりです。&lt;br /&gt;
動画とあわせて、文章でポイントをまとめていますので、ご家庭の方針を考える際の参考にしていただければ幸いです。&lt;br /&gt;
中学受験の時期別の悩み（志望校・模試・過去問・伸び悩みなど）をまとめて見渡せる全体像は、&lt;a href="https://natsui-sansu-juku.com/column/hub-qa-jiki/"&gt;中学受験算数Q&amp;amp;A｜時期別の悩み整理（全体像はこちら）&lt;/a&gt;をご覧ください。&lt;br /&gt;
&lt;iframe title="YouTube video player" src="https://www.youtube.com/embed/9vGJbjp8O9c?si=5f3wTuK7IDl9_BFu" width="560" height="315" frameborder="0" allowfullscreen="allowfullscreen"&gt;&lt;/iframe&gt;&lt;/p&gt;
&lt;p&gt;&lt;!-- ▼ 追加：検索面を広げる「早見」ブロック（説明会/塾/生活/過去問） ▼ --&gt;&lt;/p&gt;
&lt;hr /&gt;
&lt;h2&gt;早見：中学入試の説明会・塾選び・生活・過去問&lt;/h2&gt;
&lt;ul&gt;
&lt;li&gt;&lt;strong&gt;中学入試の説明会／学校説明会：&lt;/strong&gt;「見る点」を決めてから参加（下のチェックリスト参照）&lt;/li&gt;
&lt;li&gt;&lt;strong&gt;中学受験の塾 一覧を見て迷う：&lt;/strong&gt;まず「集団／個別／映像」の相性で候補を絞る（比較表参照）&lt;/li&gt;
&lt;li&gt;&lt;strong&gt;朝の集中が続かない：&lt;/strong&gt;夏から起床を前倒しし、朝に軽い学習を置く（朝型プラン参照）&lt;/li&gt;
&lt;li&gt;&lt;strong&gt;過去問は何年分：&lt;/strong&gt;志望順位で強弱をつけ、12月前半までに1周目が終わるように逆算（逆算テンプレ参照）&lt;/li&gt;
&lt;/ul&gt;
&lt;hr /&gt;
&lt;h2&gt;親のサポートはどれぐらい必要か？&lt;/h2&gt;
&lt;p&gt;中学受験において、親のサポートは「べったり見続ける」「まったく見ない」という極端な形ではなく、&lt;strong&gt;ちょうど良い距離感の“落としどころ”&lt;/strong&gt;が理想です。&lt;br /&gt;
一定のサポートや管理は必要ですが、過干渉になりすぎると、お子さんの自立の妨げにもなってしまいます。&lt;/p&gt;
&lt;h3&gt;おすすめは「時間の管理だけをする」サポート&lt;/h3&gt;
&lt;p&gt;親御さんにおすすめしているスタンスは、&lt;strong&gt;「時間の管理だけをする」&lt;/strong&gt;というものです。具体的には、&lt;/p&gt;
&lt;ul&gt;
&lt;li&gt;何時から何時まで勉強するかを決める&lt;/li&gt;
&lt;li&gt;何曜日はどの教科に取り組むかを決める&lt;/li&gt;
&lt;/ul&gt;
&lt;p&gt;といった形で、&lt;strong&gt;学習の「枠」（開始と終了）だけを親が管理し、内容や出来具合には過度に干渉しない&lt;/strong&gt;というイメージです。&lt;/p&gt;
&lt;p&gt;&lt;!-- ▼ 追加：親の声かけ例（具体例で滞在を伸ばす） ▼ --&gt;&lt;/p&gt;
&lt;h3&gt;声かけ例：管理は短く、会話は具体に&lt;/h3&gt;
&lt;ul&gt;
&lt;li&gt;NG寄り：今日はちゃんとやったの&lt;/li&gt;
&lt;li&gt;OK寄り：きょうは&lt;strong&gt;何時から何時まで&lt;/strong&gt;机に向かった&lt;/li&gt;
&lt;li&gt;OK寄り：次の休み時間は&lt;strong&gt;何をする&lt;/strong&gt;（計算／漢字／直し など）&lt;/li&gt;
&lt;li&gt;OK寄り：終わったら&lt;strong&gt;1つだけ&lt;/strong&gt;できた点を教えて&lt;/li&gt;
&lt;/ul&gt;
&lt;p&gt;もちろん、お子さんの性格・状況によって調整は必要です。しかし、&lt;/p&gt;
&lt;ul&gt;
&lt;li&gt;過干渉になって「全部親が管理しないと進まない」状態にしない&lt;/li&gt;
&lt;li&gt;放任しすぎて「勉強のリズムがまったく作れない」状態にもならない&lt;/li&gt;
&lt;/ul&gt;
&lt;p&gt;というバランスを意識しながら、&lt;strong&gt;時間管理を中心にサポートすること&lt;/strong&gt;が、親御さんにとっての大切な役割と言えるでしょう。&lt;/p&gt;
&lt;hr /&gt;
&lt;h2&gt;集団指導塾と個別指導塾は何が違うか&lt;/h2&gt;
&lt;p&gt;「集団指導」と「個別指導」は、単に形態が違うだけでなく、それぞれに明確なメリット・デメリットがあります。特に大きな違いは、&lt;strong&gt;&lt;span style="color: #ff0000;"&gt;「常に1人か、1人ではないか」&lt;/span&gt;&lt;/strong&gt;という点です。&lt;/p&gt;
&lt;p&gt;&lt;!-- ▼ 追加：中学受験 塾 一覧／進学塾 で来た人向けの比較表 ▼ --&gt;&lt;/p&gt;
&lt;h3&gt;中学受験の塾を比べる早見（進学塾の種類）&lt;/h3&gt;
&lt;table style="width: 100%; border-collapse: collapse; margin: 12px 0;"&gt;
&lt;thead&gt;
&lt;tr&gt;
&lt;th style="border: 1px solid #ddd; padding: 8px; background: #f7f7f7;"&gt;区分&lt;/th&gt;
&lt;th style="border: 1px solid #ddd; padding: 8px; background: #f7f7f7;"&gt;向きやすい子&lt;/th&gt;
&lt;th style="border: 1px solid #ddd; padding: 8px; background: #f7f7f7;"&gt;注意点&lt;/th&gt;
&lt;/tr&gt;
&lt;/thead&gt;
&lt;tbody&gt;
&lt;tr&gt;
&lt;td style="border: 1px solid #ddd; padding: 8px;"&gt;&lt;strong&gt;集団&lt;/strong&gt;&lt;/td&gt;
&lt;td style="border: 1px solid #ddd; padding: 8px;"&gt;周りの速さを見て伸びる／競争で集中できる&lt;/td&gt;
&lt;td style="border: 1px solid #ddd; padding: 8px;"&gt;復習が追いつかないと負担が増える&lt;/td&gt;
&lt;/tr&gt;
&lt;tr&gt;
&lt;td style="border: 1px solid #ddd; padding: 8px;"&gt;&lt;strong&gt;個別&lt;/strong&gt;&lt;/td&gt;
&lt;td style="border: 1px solid #ddd; padding: 8px;"&gt;弱点を絞って進めたい／質問が多い&lt;/td&gt;
&lt;td style="border: 1px solid #ddd; padding: 8px;"&gt;目的が曖昧だと回数だけ増えがち&lt;/td&gt;
&lt;/tr&gt;
&lt;tr&gt;
&lt;td style="border: 1px solid #ddd; padding: 8px;"&gt;&lt;strong&gt;映像&lt;/strong&gt;&lt;/td&gt;
&lt;td style="border: 1px solid #ddd; padding: 8px;"&gt;自分で進められる／復習を自走できる&lt;/td&gt;
&lt;td style="border: 1px solid #ddd; padding: 8px;"&gt;やりっぱなしにならない仕組みが必要&lt;/td&gt;
&lt;/tr&gt;
&lt;/tbody&gt;
&lt;/table&gt;
&lt;h3&gt;集団指導塾の特徴&lt;/h3&gt;
&lt;ul&gt;
&lt;li&gt;周りに同じ目標を持つ生徒がいる&lt;/li&gt;
&lt;li&gt;&lt;span style="color: #0000ff;"&gt;他の生徒がどれぐらい解けるか・どれぐらい速いかをリアルに感じられる&lt;/span&gt;&lt;/li&gt;
&lt;li&gt;テストのタイム感・処理スピードについて、&lt;strong&gt;自分とのギャップを実感しやすい&lt;/strong&gt;&lt;/li&gt;
&lt;/ul&gt;
&lt;h3&gt;個別指導塾の特徴&lt;/h3&gt;
&lt;ul&gt;
&lt;li&gt;講師と1対1、または少人数で、&lt;strong&gt;自分のペースに合わせて指導を受けられる&lt;/strong&gt;&lt;/li&gt;
&lt;li&gt;弱点単元に絞って、集中的に対策ができる&lt;/li&gt;
&lt;li&gt;周囲との比較が少ない分、&lt;strong&gt;焦りにくい一方で「競争のリアリティ」は感じにくい&lt;/strong&gt;&lt;/li&gt;
&lt;/ul&gt;
&lt;hr /&gt;
&lt;h2&gt;テレビやゲームと勉強のバランスは？&lt;/h2&gt;
&lt;p&gt;昔からよく話題になるテーマですが、基本的な考え方は今も変わりません。&lt;br /&gt;
&lt;strong&gt;「勉強漬け」も「遊びっぱなし」も避け、時間のルールを決めてバランスを取る&lt;/strong&gt;ことが重要です。&lt;/p&gt;
&lt;p&gt;&lt;!-- ▼ 追加：家庭内ルール例（検索面＋実用） ▼ --&gt;&lt;/p&gt;
&lt;h3&gt;家庭内ルール例（ゲーム・動画）&lt;/h3&gt;
&lt;ul&gt;
&lt;li&gt;学習時間帯のあとに、動画／ゲームを&lt;strong&gt;30分&lt;/strong&gt;&lt;/li&gt;
&lt;li&gt;週末は、午前の学習が終わったら&lt;strong&gt;合計60分&lt;/strong&gt;&lt;/li&gt;
&lt;li&gt;ルールを破った日は「0」ではなく、翌日に&lt;strong&gt;短く&lt;/strong&gt;調整する&lt;/li&gt;
&lt;/ul&gt;
&lt;hr /&gt;
&lt;h2&gt;習い事と受験の両立は可能か？&lt;/h2&gt;
&lt;p&gt;結論から言うと、&lt;strong&gt;両立しているご家庭は実際にかなり多くあります&lt;/strong&gt;。&lt;/p&gt;
&lt;p&gt;&lt;!-- ▼ 追加：両立の目安チェック（具体） ▼ --&gt;&lt;/p&gt;
&lt;h3&gt;両立の目安チェック&lt;/h3&gt;
&lt;ul&gt;
&lt;li&gt;平日に「机に向かう時間」が&lt;strong&gt;90分&lt;/strong&gt;は取れる&lt;/li&gt;
&lt;li&gt;直しの時間が週に&lt;strong&gt;2回&lt;/strong&gt;は取れる&lt;/li&gt;
&lt;li&gt;睡眠が&lt;strong&gt;7時間&lt;/strong&gt;を下回りにくい&lt;/li&gt;
&lt;/ul&gt;
&lt;hr /&gt;
&lt;h2&gt;受験生がいる家庭で気を付けること&lt;/h2&gt;
&lt;p&gt;受験生のいるご家庭で特に大切なのは、&lt;strong&gt;&lt;span style="color: #ff0000;"&gt;「朝型の生活リズム」を身に付けること&lt;/span&gt;&lt;/strong&gt;です。&lt;/p&gt;
&lt;p&gt;&lt;!-- ▼ 追加：朝型への移行プラン（具体） ▼ --&gt;&lt;/p&gt;
&lt;h3&gt;朝型への移行プラン（夏〜冬）&lt;/h3&gt;
&lt;ul&gt;
&lt;li&gt;夏：起床を&lt;strong&gt;15分&lt;/strong&gt;だけ早め、朝は計算・漢字など軽い学習&lt;/li&gt;
&lt;li&gt;秋：起床をさらに&lt;strong&gt;15分&lt;/strong&gt;前倒しし、朝に「直し」を短く入れる&lt;/li&gt;
&lt;li&gt;冬：本番の開始時刻に合わせ、朝に頭が動く状態を作る&lt;/li&gt;
&lt;/ul&gt;
&lt;p&gt;&lt;iframe title="YouTube video player" src="https://www.youtube.com/embed/sXkVUogzJng?si=WIxxw5h3lTt_Bg8B" width="560" height="315" frameborder="0" allowfullscreen="allowfullscreen"&gt;&lt;/iframe&gt;&lt;/p&gt;
&lt;hr /&gt;
&lt;h2&gt;説明会で見るべきところは？&lt;/h2&gt;
&lt;p&gt;学校説明会は数も多く、内容も多岐にわたります。&lt;br /&gt;
その中で大切なのは、&lt;strong&gt;&lt;span style="color: #ff0000;"&gt;「自分たちは何を重視して学校を選ぶのか」&lt;/span&gt;を明確にしておくこと&lt;/strong&gt;です。&lt;/p&gt;
&lt;p&gt;&lt;!-- ▼ 追加：学校説明会／中学校入学説明会／高校説明会 で来た人向けチェックリスト ▼ --&gt;&lt;/p&gt;
&lt;h3&gt;学校説明会チェックリスト（中学校入学説明会／高校説明会でも共通）&lt;/h3&gt;
&lt;ul&gt;
&lt;li&gt;&lt;strong&gt;通学&lt;/strong&gt;：乗り換え回数／駅からの距離／雨の日の動線&lt;/li&gt;
&lt;li&gt;&lt;strong&gt;学習&lt;/strong&gt;：宿題量の目安／補習の仕組み／評価の考え方&lt;/li&gt;
&lt;li&gt;&lt;strong&gt;生活&lt;/strong&gt;：朝の集合時刻／スマホ・端末の扱い／校則の雰囲気&lt;/li&gt;
&lt;li&gt;&lt;strong&gt;行事&lt;/strong&gt;：運動会・文化祭の比重／保護者の関わり&lt;/li&gt;
&lt;li&gt;&lt;strong&gt;部活&lt;/strong&gt;：参加率／終了時刻／勉強との両立&lt;/li&gt;
&lt;/ul&gt;
&lt;h3&gt;当日のメモ欄（その場で書ける）&lt;/h3&gt;
&lt;ul&gt;
&lt;li&gt;良かった点：&lt;/li&gt;
&lt;li&gt;気になった点：&lt;/li&gt;
&lt;li&gt;家で確認したい点：&lt;/li&gt;
&lt;/ul&gt;
&lt;hr /&gt;
&lt;h2&gt;過去問の進め方について&lt;/h2&gt;
&lt;p&gt;志望校が固まり始める6年生の夏〜秋にかけて、多くのご家庭が悩むのが「過去問をどの順番で、どれくらい解くか」という問題です。&lt;/p&gt;
&lt;p&gt;&lt;!-- ▼ 追加：逆算テンプレ（具体） ▼ --&gt;&lt;/p&gt;
&lt;h3&gt;逆算テンプレ（書き込んで使える）&lt;/h3&gt;
&lt;ul&gt;
&lt;li&gt;1周目の終わり：12月（冬期講習前）&lt;/li&gt;
&lt;li&gt;第1志望：____年分　/　第2志望：____年分　/　第3志望：____年分&lt;/li&gt;
&lt;li&gt;週に過去問：____回（午前・午後）&lt;/li&gt;
&lt;li&gt;直しの時間：週____回（各____分）&lt;/li&gt;
&lt;/ul&gt;
&lt;hr /&gt;
&lt;h2&gt;志望校について塾の先生と意見が合わない場合&lt;/h2&gt;
&lt;p&gt;志望校選びで、塾の先生とご家庭・お子さんの意見が合わない…というケースは、決して珍しくありません。&lt;/p&gt;
&lt;hr /&gt;
&lt;p&gt;&lt;!-- ▼ 追加：FAQ（検索面を広げる／detailsで軽量） ▼ --&gt;&lt;/p&gt;
&lt;h2&gt;よくある質問（FAQ）&lt;/h2&gt;
&lt;details&gt;
&lt;summary&gt;&lt;strong&gt;中学入試の説明会はいつから参加するのが良い？&lt;/strong&gt;&lt;/summary&gt;
&lt;p&gt;小4〜小5は「雰囲気を知る回」、小6は「受験校を決める回」と分けると参加しやすいです。参加前にチェックリストを決め、当日はメモを残すと判断がぶれにくくなります。&lt;/p&gt;
&lt;/details&gt;
&lt;details&gt;
&lt;summary&gt;&lt;strong&gt;中学受験の塾 一覧を見ても決めきれない&lt;/strong&gt;&lt;/summary&gt;
&lt;p&gt;まず「集団／個別／映像」の相性で候補を減らし、そのうえで通塾負担・復習の回しやすさ・質問のしやすさを比較すると決めやすくなります。&lt;/p&gt;
&lt;/details&gt;
&lt;details&gt;
&lt;summary&gt;&lt;strong&gt;小学校受験と中学受験、どっちが合う？&lt;/strong&gt;&lt;/summary&gt;
&lt;p&gt;ご家庭の方針（通学距離・学習の関わり方・受験に使える時間）で向き不向きが出ます。中学受験は学習量が増えるため、生活リズムと家庭内の時間ルールが特に重要になります。&lt;/p&gt;
&lt;/details&gt;
&lt;details&gt;
&lt;summary&gt;&lt;strong&gt;中学校入学説明会と学校説明会の違いは？&lt;/strong&gt;&lt;/summary&gt;
&lt;p&gt;学校説明会は受験前の情報収集、入学説明会は入学後の生活・準備の確認が中心になりやすいです。どちらも「家庭で重視する点」を先に決めて参加すると得るものが増えます。&lt;/p&gt;
&lt;/details&gt;
&lt;details&gt;
&lt;summary&gt;&lt;strong&gt;高校説明会にも行くべき？&lt;/strong&gt;&lt;/summary&gt;
&lt;p&gt;中高一貫校を視野に入れるなら、先に高校側の進路・学習の雰囲気を知る目的で参加するのは有効です。見る観点はチェックリストの通学・学習・生活がそのまま使えます。&lt;/p&gt;
&lt;/details&gt;
&lt;details&gt;
&lt;summary&gt;&lt;strong&gt;中学家庭科って何を見ておくべき？&lt;/strong&gt;&lt;/summary&gt;
&lt;p&gt;学校ごとの差が出やすいのは、実習の回数・課題の量・評価の基準です。学校説明会や公開授業で、実習環境や課題の出し方に触れられると安心材料になります。&lt;/p&gt;
&lt;/details&gt;
&lt;hr /&gt;
&lt;h2&gt;まとめ：中学受験Q&amp;amp;Aを受験生活に活かすために&lt;/h2&gt;
&lt;ul&gt;
&lt;li&gt;親のサポートは、&lt;strong&gt;「時間の管理」を中心に、過干渉と放任の間のバランスを取る&lt;/strong&gt;ことが大切です。&lt;/li&gt;
&lt;li&gt;集団指導塾と個別指導塾にはそれぞれの良さがあり、&lt;strong&gt;お子さんのタイプやご家庭の方針に合わせた選択&lt;/strong&gt;が必要です。&lt;/li&gt;
&lt;li&gt;テレビやゲームは&lt;strong&gt;「頑張った時間」を評価してルール化&lt;/strong&gt;し、モチベーションを損なわない形でバランスを取りましょう。&lt;/li&gt;
&lt;li&gt;習い事との両立は、&lt;strong&gt;時間管理ができるかどうか&lt;/strong&gt;がカギ。生活スタイルを見直しながら判断することが重要です。&lt;/li&gt;
&lt;li&gt;受験生のいる家庭では、&lt;strong&gt;&lt;span style="color: #ff0000;"&gt;朝型の生活リズム&lt;/span&gt;を身に付ける&lt;/strong&gt;ことが大切です。&lt;/li&gt;
&lt;li&gt;学校説明会は、事前に&lt;strong&gt;「重視するポイント」&lt;/strong&gt;を決めてから参加し、メモを残しましょう。&lt;/li&gt;
&lt;li&gt;過去問は&lt;strong&gt;本番に近い条件&lt;/strong&gt;で使い、年数と予定は逆算で組みましょう。&lt;/li&gt;
&lt;/ul&gt;
&lt;p&gt;中学受験は、ご家庭ごとの方針やお子さんの個性によって、最適な形が変わります。&lt;br /&gt;
今回のQ&amp;amp;Aとチェックリスト・FAQを参考に、ご家庭に合う進め方を選んでいってください。&lt;/p&gt;
&lt;p&gt;&lt;!-- ▼ 禁則回避：見出し文言のみ差し替え（本文の意図は維持） ▼ --&gt;&lt;/p&gt;
&lt;div style="border: 1px solid rgba(22,163,74,.25); background: rgba(22,163,74,.06); border-radius: 14px; padding: 14px 14px; margin: 18px 0;"&gt;
&lt;div style="margin: 0 0 6px; font-weight: 900; color: #111827; font-size: 1.05rem; line-height: 1.4;"&gt;外部の力を使うか検討中の方へ&lt;/div&gt;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id="veu_cta-31374" class="veu_cta"&gt;&lt;/section&gt;
&lt;p&gt;&amp;nbsp;&lt;/p&gt;
&lt;section id="veu_cta-31446" class="veu_cta"&gt;&lt;/section&gt;
&lt;div class="veu_socialSet veu_socialSet-auto veu_socialSet-position-after veu_contentAddSection"&gt;
&lt;p&gt;&amp;nbsp;&lt;/p&gt;
&lt;/div&gt;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qa2%2F&amp;amp;t=%E3%80%8C%E4%B8%AD%E5%AD%A6%E5%8F%97%E9%A8%93Q%EF%BC%86A%EF%BC%882%EF%BC%89%EF%BD%9E%E8%A6%AA%E3%81%AE%E3%82%B5%E3%83%9D%E3%83%BC%E3%83%88%E3%81%A8%E5%8F%97%E9%A8%93%E7%92%B0%E5%A2%83%E3%81%AE%E6%95%B4%E3%81%88%E6%96%B9%EF%BD%9E%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qa2%2F&amp;amp;text=%E3%80%8C%E4%B8%AD%E5%AD%A6%E5%8F%97%E9%A8%93Q%EF%BC%86A%EF%BC%882%EF%BC%89%EF%BD%9E%E8%A6%AA%E3%81%AE%E3%82%B5%E3%83%9D%E3%83%BC%E3%83%88%E3%81%A8%E5%8F%97%E9%A8%93%E7%92%B0%E5%A2%83%E3%81%AE%E6%95%B4%E3%81%88%E6%96%B9%EF%BD%9E%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80%8C%E4%B8%AD%E5%AD%A6%E5%8F%97%E9%A8%93Q%EF%BC%86A%EF%BC%882%EF%BC%89%EF%BD%9E%E8%A6%AA%E3%81%AE%E3%82%B5%E3%83%9D%E3%83%BC%E3%83%88%E3%81%A8%E5%8F%97%E9%A8%93%E7%92%B0%E5%A2%83%E3%81%AE%E6%95%B4%E3%81%88%E6%96%B9%EF%BD%9E%20%7C%20%E4%B8%AD%E5%AD%A6%E5%8F%97%E9%A8%93%E5%B0%82%E9%96%80%E3%80%80%E5%A4%8F%E4%BA%95%E7%AE%97%E6%95%B0%E5%A1%BE%0Ahttps%3A%2F%2Fnatsui-sansu-juku.com%2Fcolumn%2Fqa2%2F" target="_blank" &gt;&lt;span class="vk_icon_w_r_sns_bluesky icon_sns"&gt;&lt;/span&gt;&lt;span class="sns_txt"&gt;Bluesky&lt;/span&gt;&lt;/a&gt;&lt;/li&gt;&lt;li class="sb_hatena sb_icon"&gt;&lt;a class="sb_icon_inner" href="//b.hatena.ne.jp/add?mode=confirm&amp;url=https%3A%2F%2Fnatsui-sansu-juku.com%2Fcolumn%2Fqa2%2F&amp;amp;title=%E3%80%8C%E4%B8%AD%E5%AD%A6%E5%8F%97%E9%A8%93Q%EF%BC%86A%EF%BC%882%EF%BC%89%EF%BD%9E%E8%A6%AA%E3%81%AE%E3%82%B5%E3%83%9D%E3%83%BC%E3%83%88%E3%81%A8%E5%8F%97%E9%A8%93%E7%92%B0%E5%A2%83%E3%81%AE%E6%95%B4%E3%81%88%E6%96%B9%EF%BD%9E%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sb_icon_inner"data-clipboard-text="「中学受験Q＆A（2）～親のサポートと受験環境の整え方～ | 中学受験専門　夏井算数塾 https://natsui-sansu-juku.com/column/qa2/"&gt;&lt;span class="vk_icon_w_r_sns_copy icon_sns"&gt;&lt;i class="fas fa-copy"&gt;&lt;/i&gt;&lt;/span&gt;&lt;span class="sns_txt"&gt;Copy&lt;/span&gt;&lt;/button&gt;&lt;/li&gt;&lt;/ul&gt;&lt;/div&gt;&lt;!-- [ /.socialSet ] --&gt;			
------</t>
  </si>
  <si>
    <t>https://natsui-sansu-juku.com/kouza/</t>
  </si>
  <si>
    <t>以下のページは不自然なワードを使用しています。
これらを適切に自然な言葉に置き換えて下さい。
なお、本文の装飾や構造は絶対に変えないでください。
【対象ページURL】
https://natsui-sansu-juku.com/kouza/
【検出された不自然ワード】
- 型
【本文】
------
&lt;h3&gt;夏井算数塾・開講講座一覧&lt;/h3&gt;
&lt;p&gt;当塾で開講している講座です。幅広いニーズにお応えするため、多様な受講スタイルをご用意しています。&lt;br /&gt;
当塾では生徒さんそれぞれのニーズに合わせて、多種多様な講座を準備しております。夏井算数塾の指導全体の考え方やサービスの全体像は、&lt;a href="https://natsui-sansu-juku.com/"&gt;中学受験算数｜代表が全授業担当の完全１対１個別へ｜夏井算数塾（全体像はこちら）&lt;/a&gt;でご確認ください。&lt;/p&gt;
&lt;p&gt;&lt;!-- ▼ 目立つCTA（上部追加／元の文は変更なし） --&gt;&lt;/p&gt;
&lt;div style="background: #0d6efd; border: 2px solid #0a58ca; color: #fff; padding: 18px 18px 16px; margin: 18px 0 26px; border-radius: 12px; text-align: center;"&gt;
&lt;div style="font-size: 18px; font-weight: 800; letter-spacing: .02em; margin-bottom: 8px;"&gt;どの講座が合うか迷ったら、状況を送ってください&lt;/div&gt;
&lt;div style="font-size: 14px; opacity: .95; margin-bottom: 12px;"&gt;学年／通塾状況（SAPIXなど）／困っている単元をもとに、最適な受講ルートを整理します&lt;/div&gt;
&lt;p&gt;&lt;a style="display: inline-block; background: #fff; color: #0a58ca; padding: 12px 22px; text-decoration: none; border-radius: 10px; font-weight: 800;" href="https://natsui-sansu-juku.com/inquiry/"&gt;&lt;br /&gt;
▶ お問い合わせ&lt;br /&gt;
&lt;/a&gt;&lt;br /&gt;
&lt;a style="display: inline-block; margin-left: 10px; background: #111; color: #fff; padding: 12px 18px; text-decoration: none; border-radius: 10px; font-weight: 800;" href="https://natsui-sansu-juku.com/kobetsu/"&gt;&lt;br /&gt;
▶ 1対1個別の詳細&lt;br /&gt;
&lt;/a&gt;&lt;/p&gt;
&lt;/div&gt;
&lt;h4&gt;開講講座マトリックス&lt;/h4&gt;
&lt;p&gt;&lt;img fetchpriority="high" decoding="async" class="alignnone size-full wp-image-623" src="https://natsui-sansu-juku.com/wp-content/uploads/2018/05/マトリックス.jpg" sizes="(max-width: 791px) 100vw, 791px" srcset="https://natsui-sansu-juku.com/wp-content/uploads/2018/05/マトリックス.jpg 791w, https://natsui-sansu-juku.com/wp-content/uploads/2018/05/マトリックス-300x238.jpg 300w, https://natsui-sansu-juku.com/wp-content/uploads/2018/05/マトリックス-768x610.jpg 768w" alt="マトリックス" width="791" height="628" /&gt;&lt;/p&gt;
&lt;h2&gt;完全１対１個別指導【教室型・個別】&lt;/h2&gt;
&lt;p&gt;当塾の教室にて、１対１の個別指導を行っています。指導内容など詳細については&lt;a href="https://natsui-sansu-juku.com/kobetsu/"&gt;コチラ&lt;/a&gt;。&lt;/p&gt;
&lt;h2&gt;オンライン算数指導「ウィズ・ユー」【WEB型・個別】&lt;/h2&gt;
&lt;p&gt;「完全１対１個別指導」をWEB上で受講できるサービスです。まるで教室にいるかのような環境で学習が可能です。詳細については&lt;a href="https://natsui-sansu-juku.com/kobetsu_online/"&gt;コチラ&lt;/a&gt;。&lt;/p&gt;
&lt;p&gt;&lt;!-- ▼ 中間CTA（個別2種の直後／元の文は変更なし） --&gt;&lt;/p&gt;
&lt;div style="background: #111; color: #fff; padding: 22px; margin: 26px 0 34px; border-radius: 14px; text-align: center;"&gt;
&lt;div style="font-size: 18px; font-weight: 800; margin-bottom: 10px;"&gt;教室かオンラインか迷うなら、まずは個別で状況整理&lt;/div&gt;
&lt;p&gt;&lt;a style="display: inline-block; background: #fff; color: #111; padding: 12px 26px; text-decoration: none; border-radius: 10px; font-weight: 800;" href="https://natsui-sansu-juku.com/kobetsu_online/"&gt;&lt;br /&gt;
▶ オンライン個別の詳細を見る&lt;br /&gt;
&lt;/a&gt;&lt;/p&gt;
&lt;/div&gt;
&lt;h2&gt;夏井算数塾WEB～最速の算数講義～【WEB動画配信】&lt;/h2&gt;
&lt;p&gt;中学受験に向けて算数を学ぶ小学生の「具体的な悩み」を解決するWEB講義サイトです。&lt;br /&gt;
算数学習を効率よく進めるための映像授業を提供しています。&lt;br /&gt;
現在、&lt;br /&gt;
・&lt;a href="https://filmuy.com/arithmetica/category/477"&gt;【Sapix】小５　日々の算数サポート&lt;/a&gt;&lt;br /&gt;
・&lt;a href="https://filmuy.com/arithmetica/category/638"&gt;【Sapix】小５　マンスリープレテスト&lt;/a&gt;&lt;br /&gt;
・&lt;a href="https://filmuy.com/arithmetica/category/476"&gt;【Sapix】小５　夏の算数サポート&lt;/a&gt;&lt;br /&gt;
をプレリリース中です。&lt;/p&gt;
&lt;p&gt;配信中の講座一覧と受講案内は、&lt;a href="https://natsui-sansu-juku.com/web/"&gt;中学受験算数WEB講座一覧（SAPIX小5の算数サポート・マンスリー対策を動画で補強）&lt;/a&gt;にまとめています。&lt;/p&gt;
&lt;p&gt;&lt;!-- ▼ 中間CTA（WEB講義の直後／元の文は変更なし） --&gt;&lt;/p&gt;
&lt;div style="background: #fff3cd; border: 2px solid #ffec99; padding: 18px; margin: 26px 0 34px; border-radius: 14px;"&gt;
&lt;div style="font-size: 18px; font-weight: 800; margin-bottom: 8px; color: #7a5a00;"&gt;動画で補強したい方へ（SAPIX小5）&lt;/div&gt;
&lt;div style="font-size: 14px; color: #7a5a00; margin-bottom: 12px;"&gt;日々の算数・マンスリー対策・夏の算数を、必要なところだけ効率よく補強できます&lt;/div&gt;
&lt;p&gt;&lt;a style="display: inline-block; background: #7a5a00; color: #fff; padding: 12px 22px; text-decoration: none; border-radius: 10px; font-weight: 800;" href="https://natsui-sansu-juku.com/web/"&gt;&lt;br /&gt;
▶ WEB講座一覧を見る&lt;br /&gt;
&lt;/a&gt;&lt;/p&gt;
&lt;/div&gt;
&lt;h2&gt;特別集中講義シリーズ【教室型・集団】&lt;/h2&gt;
&lt;p&gt;生徒の状況やニーズに応じて、不定期で開催しています。&lt;br /&gt;
【実施例】&lt;br /&gt;
■計算・逆算スタジアム&lt;br /&gt;
計算・逆算に特化した演習中心の講座です。&lt;br /&gt;
■全単元速習・総復習講座&lt;br /&gt;
過去問に取り組む前に必要な「最低限の知識」を２ヶ月で整理する講座です。&lt;/p&gt;
&lt;p&gt;小６の直前期は、過去問＋単元総復習を短時間で仕上げる&lt;a href="https://natsui-sansu-juku.com/lastmilers/"&gt;小6 算数 直前対策｜過去問＋単元総復習を4時間で仕上げる特訓（オンライン可）&lt;/a&gt;もご用意しています。&lt;/p&gt;
&lt;h2&gt;どこでもゼミナール【WEB型・集団】(提携事業)&lt;/h2&gt;
&lt;p&gt;中学受験指導では初となる「WEB型一斉授業」を展開しています。詳細は&lt;a href="http://doco-zemi.com/"&gt;コチラ&lt;/a&gt;。&lt;/p&gt;
&lt;p&gt;&lt;!-- ▼ FAQ（追加／元の文は変更なし） --&gt;&lt;/p&gt;
&lt;h2&gt;よくある質問（講座の選び方・受講スタイル）&lt;/h2&gt;
&lt;details&gt;
&lt;summary&gt;&lt;strong&gt;Q. まず「完全1対1個別（教室）」と「オンライン個別」はどう違いますか&lt;/strong&gt;&lt;/summary&gt;
&lt;p&gt;指導内容はどちらも1対1で、状況に合わせて最適化します。&lt;strong&gt;通塾できる場合&lt;/strong&gt;は教室型、&lt;strong&gt;距離・時間の制約がある場合&lt;/strong&gt;はオンラインが選びやすいです。学習環境（手元・集中）やご家庭の都合に合わせて選択できます。&lt;/p&gt;
&lt;/details&gt;
&lt;details&gt;
&lt;summary&gt;&lt;strong&gt;Q. どの講座が合うか分かりません。相談はできますか&lt;/strong&gt;&lt;/summary&gt;
&lt;p&gt;可能です。学年、現在の通塾状況、困っている単元（例：割合、図形、速さなど）、直近のテスト状況を添えてお問い合わせください。必要な講座と優先順位を整理します。&lt;/p&gt;
&lt;/details&gt;
&lt;details&gt;
&lt;summary&gt;&lt;strong&gt;Q. WEB動画（夏井算数塾WEB）はどんな子に向きますか&lt;/strong&gt;&lt;/summary&gt;
&lt;p&gt;授業の復習や、苦手単元のピンポイント補強を&lt;strong&gt;自分のペースで回したい&lt;/strong&gt;場合に向きます。塾の進度に合わせた補助教材として使うケースも多いです。&lt;/p&gt;
&lt;/details&gt;
&lt;details&gt;
&lt;summary&gt;&lt;strong&gt;Q. 集団講義（特別集中講義）はいつ開催されますか&lt;/strong&gt;&lt;/summary&gt;
&lt;p&gt;生徒の状況やニーズに応じて不定期開催です。募集の有無・タイミングは都度ご案内となります。&lt;/p&gt;
&lt;/details&gt;
&lt;details&gt;
&lt;summary&gt;&lt;strong&gt;Q. 小6直前期は何を優先すべきですか&lt;/strong&gt;&lt;/summary&gt;
&lt;p&gt;基本は「過去問」と「単元総復習」を短時間で往復し、落とし方のパターンを潰します。該当する方は、直前対策の案内（リンク先）もご確認ください。&lt;/p&gt;
&lt;/details&gt;
&lt;p&gt;&lt;!-- ▼ 最終CTA（下部追加／元の文は変更なし） --&gt;&lt;/p&gt;
&lt;div style="background: #111; color: #fff; padding: 28px; margin: 44px 0 10px; border-radius: 14px; text-align: center;"&gt;
&lt;div style="font-size: 20px; font-weight: 800; margin-bottom: 10px;"&gt;講座選びで迷ったら、今の状況を送ってください&lt;/div&gt;
&lt;div style="font-size: 14px; opacity: .92; margin-bottom: 18px;"&gt;学年／通塾状況／困っている単元をもとに、最適な受講ルートを整理します&lt;/div&gt;
&lt;p&gt;&lt;a style="display: inline-block; background: #fff; color: #111; padding: 14px 30px; text-decoration: none; border-radius: 10px; font-weight: 800;" href="https://natsui-sansu-juku.com/inquiry/"&gt;&lt;br /&gt;
▶ お問い合わせ&lt;br /&gt;
&lt;/a&gt;&lt;/p&gt;
&lt;/div&gt;
&lt;p&gt;&lt;!-- [ /.socialSet ] --&gt;&lt;/p&gt;
&lt;section id="veu_cta-31445" class="veu_cta"&gt;&lt;/section&gt;
&lt;p&gt;&amp;nbsp;&lt;/p&gt;
&lt;section id="veu_cta-31443" class="veu_cta"&gt;
&lt;div class="cta_body"&gt;
&lt;div class="cta_body_link"&gt;&lt;/div&gt;
&lt;/div&gt;
&lt;p&gt;&lt;!-- [ /.vkExUnit_cta_body ] --&gt;&lt;/p&gt;
&lt;/section&gt;
&lt;section class="veu_cta" id="veu_cta-31446"&gt;&lt;h1 class="cta_title"&gt;当塾のご紹介&lt;/h1&gt;&lt;div class="cta_body"&gt;&lt;div class="cta_body_image cta_body_image_right"&gt;&lt;a href="https://natsui-sansu-juku.com/ct/intro/" target="_blank"&gt;&lt;img width="750" height="422" src="https://natsui-sansu-juku.com/wp-content/uploads/2020/06/紹介-1024x576.jpg" class="attachment-large size-large" alt="" srcset="https://natsui-sansu-juku.com/wp-content/uploads/2020/06/紹介-1024x576.jpg 1024w, https://natsui-sansu-juku.com/wp-content/uploads/2020/06/紹介-300x169.jpg 300w, https://natsui-sansu-juku.com/wp-content/uploads/2020/06/紹介-768x432.jpg 768w, https://natsui-sansu-juku.com/wp-content/uploads/2020/06/紹介-320x180.jpg 320w, https://natsui-sansu-juku.com/wp-content/uploads/2020/06/紹介.jpg 1280w" sizes="(max-width: 750px) 100vw, 750px" /&gt;&lt;/a&gt;&lt;/div&gt;&lt;div class="cta_body_txt image_exist"&gt;夏井算数塾の個別指導の他塾と異なる点や、夏井算数塾にしかないオンライン個別指導の紹介をさせていただいております。当塾にしかないシステムをぜひご覧ください！&lt;/div&gt;&lt;div class="cta_body_link"&gt;&lt;a href="https://natsui-sansu-juku.com/ct/intro/" class="btn btn-primary btn-block btn-lg" target="_blank"&gt;当塾のご紹介&lt;/a&gt;&lt;/div&gt;&lt;/div&gt;&lt;!--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href="//www.facebook.com/sharer.php?src=bm&amp;u=https%3A%2F%2Fnatsui-sansu-juku.com%2Fkouza%2F&amp;amp;t=%E9%96%8B%E8%AC%9B%E8%AC%9B%E5%BA%A7%20%7C%20%E4%B8%AD%E5%AD%A6%E5%8F%97%E9%A8%93%E5%B0%82%E9%96%80%E3%80%80%E5%A4%8F%E4%BA%95%E7%AE%97%E6%95%B0%E5%A1%BE"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href="//twitter.com/intent/tweet?url=https%3A%2F%2Fnatsui-sansu-juku.com%2Fkouza%2F&amp;amp;text=%E9%96%8B%E8%AC%9B%E8%AC%9B%E5%BA%A7%20%7C%20%E4%B8%AD%E5%AD%A6%E5%8F%97%E9%A8%93%E5%B0%82%E9%96%80%E3%80%80%E5%A4%8F%E4%BA%95%E7%AE%97%E6%95%B0%E5%A1%BE" target="_blank" &gt;&lt;span class="vk_icon_w_r_sns_x_twitter icon_sns"&gt;&lt;/span&gt;&lt;span class="sns_txt"&gt;X&lt;/span&gt;&lt;/a&gt;&lt;/li&gt;&lt;li class="sb_bluesky sb_icon"&gt;&lt;a class="sb_icon_inner" href="https://bsky.app/intent/compose?text=%E9%96%8B%E8%AC%9B%E8%AC%9B%E5%BA%A7%20%7C%20%E4%B8%AD%E5%AD%A6%E5%8F%97%E9%A8%93%E5%B0%82%E9%96%80%E3%80%80%E5%A4%8F%E4%BA%95%E7%AE%97%E6%95%B0%E5%A1%BE%0Ahttps%3A%2F%2Fnatsui-sansu-juku.com%2Fkouza%2F" target="_blank" &gt;&lt;span class="vk_icon_w_r_sns_bluesky icon_sns"&gt;&lt;/span&gt;&lt;span class="sns_txt"&gt;Bluesky&lt;/span&gt;&lt;/a&gt;&lt;/li&gt;&lt;li class="sb_hatena sb_icon"&gt;&lt;a class="sb_icon_inner" href="//b.hatena.ne.jp/add?mode=confirm&amp;url=https%3A%2F%2Fnatsui-sansu-juku.com%2Fkouza%2F&amp;amp;title=%E9%96%8B%E8%AC%9B%E8%AC%9B%E5%BA%A7%20%7C%20%E4%B8%AD%E5%AD%A6%E5%8F%97%E9%A8%93%E5%B0%82%E9%96%80%E3%80%80%E5%A4%8F%E4%BA%95%E7%AE%97%E6%95%B0%E5%A1%BE"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sb_icon_inner"data-clipboard-text="開講講座 | 中学受験専門　夏井算数塾 https://natsui-sansu-juku.com/kouza/"&gt;&lt;span class="vk_icon_w_r_sns_copy icon_sns"&gt;&lt;i class="fas fa-copy"&gt;&lt;/i&gt;&lt;/span&gt;&lt;span class="sns_txt"&gt;Copy&lt;/span&gt;&lt;/button&gt;&lt;/li&gt;&lt;/ul&gt;&lt;/div&gt;&lt;!-- [ /.socialSet ] --&gt;	
------</t>
  </si>
  <si>
    <t>https://rika-quest.com/column/nayami-combustion/</t>
  </si>
  <si>
    <t>以下のページは不自然なワードを使用しています。
これらを適切に自然な言葉に置き換えて下さい。
なお、本文の装飾や構造は絶対に変えないでください。
【対象ページURL】
https://rika-quest.com/column/nayami-combustion/
【検出された不自然ワード】
- 型
【本文】
------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.rq-toc a{ text-decoration:none; }&lt;br /&gt;  .rq-toc a:hover{ text-decoration:underline; }&lt;/p&gt;
&lt;p&gt;  .rq-leftbar{ border-left: .35rem solid rgba(25,135,84,.55); }&lt;br /&gt;  .rq-bullets li{ margin-bottom:.35rem; }&lt;/p&gt;
&lt;p&gt;  .rq-stepno{&lt;br /&gt;    width: 2.2rem; height: 2.2rem;&lt;br /&gt;    display:inline-flex; align-items:center; justify-content:center;&lt;br /&gt;    border-radius: 999px;&lt;br /&gt;    background: rgba(25,135,84,.12);&lt;br /&gt;    color: #146c43;&lt;br /&gt;    font-weight: 800;&lt;br /&gt;    flex: 0 0 auto;&lt;br /&gt;  }&lt;/p&gt;
&lt;p&gt;  .rq-mini{&lt;br /&gt;    border: 1px solid rgba(0,0,0,.10);&lt;br /&gt;    border-radius: 1rem;&lt;br /&gt;    background: #fff;&lt;br /&gt;    box-shadow: 0 .125rem .25rem rgba(0,0,0,.06);&lt;br /&gt;  }&lt;/p&gt;
&lt;p&gt;  .rq-template{&lt;br /&gt;    border: 1px dashed rgba(25,135,84,.45);&lt;br /&gt;    background: rgba(25,135,84,.04);&lt;br /&gt;    border-radius: 1rem;&lt;br /&gt;  }&lt;/p&gt;
&lt;p&gt;  .rq-warn{ border-left: .35rem solid rgba(220,53,69,.6); }&lt;/p&gt;
&lt;p&gt;  /* FAQ（JS不要） */&lt;br /&gt;  .rq-faq details{&lt;br /&gt;    border: 1px solid rgba(0,0,0,.10);&lt;br /&gt;    border-radius: 1rem;&lt;br /&gt;    background: #fff;&lt;br /&gt;    overflow: hidden;&lt;br /&gt;    box-shadow: 0 .125rem .25rem rgba(0,0,0,.06);&lt;br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}&lt;br /&gt;&lt;/style&gt;
&lt;div class="container my-4"&gt;
&lt;section class="rq-hero rounded-4 p-4 p-lg-5 shadow-sm mb-4"&gt;
&lt;div class="row g-4 align-items-center"&gt;
&lt;div class="col-lg-8"&gt;
&lt;div class="rq-subline small mb-2"&gt;中学受験理科／化学　テーマ：燃え方の記述を「結果→空気→理由」の順に整理して取りこぼしを防ぐ&lt;/div&gt;
&lt;div class="d-flex flex-wrap gap-2 mb-2"&gt;&lt;span class="badge bg-success"&gt;悩み起点&lt;/span&gt;&lt;br /&gt;
&lt;span class="badge bg-success"&gt;記述対策&lt;/span&gt;&lt;br /&gt;
&lt;span class="badge bg-success"&gt;空気の変化&lt;/span&gt;&lt;br /&gt;
&lt;span class="badge bg-success"&gt;家庭で回す&lt;/span&gt;&lt;/div&gt;
&lt;h1 class="h3 fw-bold lh-base mb-3"&gt;ものの燃え方で落とす原因と改善法｜結果から「空気の変化」を説明する流れを身につける&lt;/h1&gt;
&lt;p class="mb-2"&gt;実験の結果は書けるのに、「なぜそうなるか（理由）」になると手が止まる。&lt;br /&gt;
びんの中でろうそくが消える／石灰水が白くにごる、といった現象の説明が安定しない。&lt;br /&gt;
「酸素が減った」「二酸化炭素が増えた」は言えるのに、文章として点にならない。&lt;/p&gt;
&lt;p class="mb-0"&gt;多くの場合、つまずきは知識量ではなく、&lt;br /&gt;
&lt;strong class="rq-marker"&gt;結果と空気の変化（酸素・二酸化炭素）を結ぶ“説明の順番”が整理されていない&lt;/strong&gt;ことです。&lt;br /&gt;
書く順序を決めると、理由の記述が安定し、選択問題でも判断が速くなります。&lt;/p&gt;
&lt;/div&gt;
&lt;div class="col-lg-4"&gt;
&lt;div class="card border-0 shadow-sm rounded-4"&gt;
&lt;div class="card-body p-3 p-lg-4"&gt;
&lt;p class="fw-bold text-success mb-2"&gt;この記事で分かること&lt;/p&gt;
&lt;ul class="small mb-0 rq-bullets"&gt;
&lt;li&gt;燃え方で止まる場所（観察／空気の変化／理由）の切り分け&lt;/li&gt;
&lt;li&gt;記述の流れ：結果→空気の変化→理由（必要語句の置き場）&lt;/li&gt;
&lt;li&gt;典型的な誤り（主語不足・語句の順序・“増減”の取り違え）の直し方&lt;/li&gt;
&lt;li&gt;家庭で回す練習の流れ（短文→本文→過去問）&lt;/li&gt;
&lt;/ul&gt;
&lt;/div&gt;
&lt;/div&gt;
&lt;/div&gt;
&lt;/div&gt;
&lt;div class="alert alert-success mt-4 mb-0 rounded-4 border border-success-subtle" role="alert"&gt;単元のまとめ直しではなく、「結果から空気の変化を説明する」記述の流れをそろえるための整理です。&lt;/div&gt;
&lt;/section&gt;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href="#s2"&gt;原因の切り分け（典型パターン3つ）&lt;/a&gt;&lt;br /&gt;
&lt;a class="list-group-item list-group-item-action" href="#s3"&gt;改善への進め方｜結果→空気→理由の流れ&lt;/a&gt;&lt;br /&gt;
&lt;a class="list-group-item list-group-item-action" href="#s4"&gt;よくあるミスと修正（誤答例→直し方）&lt;/a&gt;&lt;br /&gt;
&lt;a class="list-group-item list-group-item-action" href="#s5"&gt;家庭での回し方（週の組み方／チェック）&lt;/a&gt;&lt;br /&gt;
&lt;a class="list-group-item list-group-item-action" href="#s6"&gt;FAQ（よくある質問）&lt;/a&gt;&lt;br /&gt;
&lt;a class="list-group-item list-group-item-action" href="#s7"&gt;次に読む（関連ページ）＋講座・問い合わせ&lt;/a&gt;&lt;/div&gt;
&lt;/div&gt;
&lt;/nav&gt;
&lt;section class="mb-5"&gt;
&lt;h2 id="s1" class="h4 fw-bold border-bottom pb-2 mb-3"&gt;まず状況整理｜どこで詰まっているか&lt;/h2&gt;
&lt;p class="mb-3"&gt;「ものの燃え方」で点数を落とす場面は、知識不足だけではありません。&lt;br /&gt;
多くは&lt;strong&gt;説明の流れ&lt;/strong&gt;がばらついて、必要語句があっても点にならない形で起きます。&lt;br /&gt;
まず、止まっている地点を切り分けます。&lt;/p&gt;
&lt;div class="row g-3"&gt;
&lt;div class="col-lg-6"&gt;
&lt;div class="rq-mini h-100 p-3 p-lg-4 rq-leftbar"&gt;
&lt;p class="fw-bold text-success mb-2"&gt;詰まりポイント（自己チェック）&lt;/p&gt;
&lt;ul class="mb-0 rq-bullets"&gt;
&lt;li&gt;&lt;strong&gt;観察&lt;/strong&gt;：実験の結果（消える／にごる／水位が上がる等）が曖昧&lt;/li&gt;
&lt;li&gt;&lt;strong&gt;空気の変化&lt;/strong&gt;：酸素・二酸化炭素の増減が結びつかない&lt;/li&gt;
&lt;li&gt;&lt;strong&gt;理由&lt;/strong&gt;：語句（酸素・二酸化炭素・燃焼）を並べるだけで終わる&lt;/li&gt;
&lt;li&gt;&lt;strong&gt;文章化&lt;/strong&gt;：主語・因果（〜ので／そのため）が抜けて減点&lt;/li&gt;
&lt;/ul&gt;
&lt;/div&gt;
&lt;/div&gt;
&lt;div class="col-lg-6"&gt;
&lt;div class="alert alert-success rounded-4 border border-success-subtle h-100 mb-0" role="alert"&gt;
&lt;p class="fw-bold mb-2"&gt;「理由が書けない」の正体&lt;/p&gt;
&lt;p class="mb-2"&gt;記述は、知識を思い出すだけでなく「順番どおりに置く」作業です。&lt;br /&gt;
&lt;strong&gt;結果→空気の変化→理由&lt;/strong&gt;の並べ方がそろうほど、文章が短くても点になります。&lt;/p&gt;
&lt;p class="mb-0"&gt;まずは「空気（酸素・二酸化炭素）」を中継地点にして説明を組み立てるのが近道です。&lt;/p&gt;
&lt;/div&gt;
&lt;/div&gt;
&lt;/div&gt;
&lt;/section&gt;
&lt;section class="mb-5"&gt;
&lt;h2 id="s2" class="h4 fw-bold border-bottom pb-2 mb-3"&gt;原因の切り分け（典型パターン3つ）&lt;/h2&gt;
&lt;div class="row g-3"&gt;
&lt;div class="col-lg-4"&gt;
&lt;div class="card rounded-4 shadow-sm h-100"&gt;
&lt;div class="card-body p-3 p-lg-4"&gt;
&lt;p&gt;&lt;span class="badge bg-success mb-2"&gt;原因①&lt;/span&gt;&lt;/p&gt;
&lt;h3 class="h6 fw-bold mb-2"&gt;結果を先に書けず、理由から入ってしまう&lt;/h3&gt;
&lt;p class="mb-0"&gt;「酸素が減るから…」と始めると、何が起きたのかが曖昧になり、採点側が意図を読み取れません。&lt;br /&gt;
記述はまず結果（観察）を置くと、短くても点が入りやすくなります。&lt;/p&gt;
&lt;/div&gt;
&lt;/div&gt;
&lt;/div&gt;
&lt;div class="col-lg-4"&gt;
&lt;div class="card rounded-4 shadow-sm h-100"&gt;
&lt;div class="card-body p-3 p-lg-4"&gt;
&lt;p&gt;&lt;span class="badge bg-success mb-2"&gt;原因②&lt;/span&gt;&lt;/p&gt;
&lt;h3 class="h6 fw-bold mb-2"&gt;空気の変化（酸素・二酸化炭素）が中継になっていない&lt;/h3&gt;
&lt;p class="mb-0"&gt;燃え方の問題は「空気の変化」を説明できるかが核になります。&lt;br /&gt;
ここを飛ばすと、語句は合っていても因果がつながらず減点になりやすいです。&lt;/p&gt;
&lt;/div&gt;
&lt;/div&gt;
&lt;/div&gt;
&lt;div class="col-lg-4"&gt;
&lt;div class="card rounded-4 shadow-sm h-100"&gt;
&lt;div class="card-body p-3 p-lg-4"&gt;
&lt;p&gt;&lt;span class="badge bg-success mb-2"&gt;原因③&lt;/span&gt;&lt;/p&gt;
&lt;h3 class="h6 fw-bold mb-2"&gt;文章の骨格（主語・因果）が抜けて“語句の羅列”になる&lt;/h3&gt;
&lt;p class="mb-0"&gt;「酸素減少・二酸化炭素増加・燃焼」などを並べるだけで終わると、説明になりません。&lt;br /&gt;
主語（何が）と因果（〜ので／そのため）をそろえると安定します。&lt;/p&gt;
&lt;/div&gt;
&lt;/div&gt;
&lt;/div&gt;
&lt;/div&gt;
&lt;div class="alert alert-success rounded-4 border border-success-subtle mt-3 mb-0" role="alert"&gt;実験問題の読み取り（条件→結果→考察）自体で止まる場合は、&lt;br /&gt;
&lt;a class="link-success fw-bold" href="https://rika-quest.com/column/nayami-experiment-reading/"&gt;実験問題が読めないときの整理&lt;/a&gt;&lt;br /&gt;
を先に固めると、燃え方の記述も組み立てやすくなります。&lt;/div&gt;
&lt;/section&gt;
&lt;section class="mb-5"&gt;
&lt;h2 id="s3" class="h4 fw-bold border-bottom pb-2 mb-3"&gt;持ち直しの進め方｜結果→空気→理由の流れ&lt;/h2&gt;
&lt;p class="mb-3"&gt;燃え方の記述は、長文で説明する必要はありません。&lt;br /&gt;
&lt;strong class="rq-marker"&gt;結果→空気の変化→理由&lt;/strong&gt;の順に、必要語句を置く流れを明確にします。&lt;br /&gt;
この流れができると、選択問題でも判断が速くなります。&lt;/p&gt;
&lt;div class="row g-3"&gt;
&lt;div class="col-lg-6"&gt;
&lt;div class="card rounded-4 shadow-sm h-100 rq-leftbar"&gt;
&lt;div class="card-body p-3 p-lg-4"&gt;
&lt;div class="d-flex align-items-start gap-3 mb-2"&gt;
&lt;div class="rq-stepno"&gt;1&lt;/div&gt;
&lt;div&gt;
&lt;h3 class="h6 fw-bold mb-1"&gt;結果（観察）を1行で明確化&lt;/h3&gt;
&lt;p class="mb-0"&gt;まず「何が起きたか」を短く書きます。ここが曖昧だと後ろの説明が点になりません。&lt;/p&gt;
&lt;/div&gt;
&lt;/div&gt;
&lt;div class="rq-template p-3 mb-0"&gt;
&lt;p class="small fw-bold text-success mb-2"&gt;結果のテンプレ（例）&lt;/p&gt;
&lt;ul class="small mb-0 rq-bullets"&gt;
&lt;li&gt;ろうそくの火が（弱くなり/消え）た。&lt;/li&gt;
&lt;li&gt;石灰水が（白くにごっ）た。&lt;/li&gt;
&lt;li&gt;びんの中の水位が（上がっ）た。&lt;/li&gt;
&lt;/ul&gt;
&lt;/div&gt;
&lt;/div&gt;
&lt;/div&gt;
&lt;/div&gt;
&lt;div class="col-lg-6"&gt;
&lt;div class="card rounded-4 shadow-sm h-100 rq-leftbar"&gt;
&lt;div class="card-body p-3 p-lg-4"&gt;
&lt;div class="d-flex align-items-start gap-3 mb-2"&gt;
&lt;div class="rq-stepno"&gt;2&lt;/div&gt;
&lt;div&gt;
&lt;h3 class="h6 fw-bold mb-1"&gt;空気の変化を2語で整理する（酸素↓／二酸化炭素↑）&lt;/h3&gt;
&lt;p class="mb-0"&gt;次に、燃焼による空気の変化を“短く”書きます。ここが中継地点です。&lt;/p&gt;
&lt;/div&gt;
&lt;/div&gt;
&lt;div class="alert alert-success rounded-4 border border-success-subtle mb-0" role="alert"&gt;&lt;span class="badge bg-success me-2"&gt;ポイント&lt;/span&gt;&lt;br /&gt;
燃えると（酸素が減り）、（二酸化炭素が増える）。&lt;/div&gt;
&lt;/div&gt;
&lt;/div&gt;
&lt;/div&gt;
&lt;div class="col-lg-12"&gt;
&lt;div class="card rounded-4 shadow-sm rq-leftbar"&gt;
&lt;div class="card-body p-3 p-lg-4"&gt;
&lt;div class="d-flex align-items-start gap-3 mb-2"&gt;
&lt;div class="rq-stepno"&gt;3&lt;/div&gt;
&lt;div&gt;
&lt;h3 class="h6 fw-bold mb-1"&gt;理由を「そのため」でつなぐ（点になる文章）&lt;/h3&gt;
&lt;p class="mb-0"&gt;最後に因果で結びます。主語を立てて「〜ので／そのため」を入れると、語句の羅列が説明文に変わります。&lt;/p&gt;
&lt;/div&gt;
&lt;/div&gt;
&lt;div class="row g-2"&gt;
&lt;div class="col-lg-5"&gt;
&lt;div class="rq-template p-3 h-100"&gt;
&lt;p class="small fw-bold text-success mb-2"&gt;文章の骨格（流れ）&lt;/p&gt;
&lt;ul class="small mb-0 rq-bullets"&gt;
&lt;li&gt;（結果）。&lt;/li&gt;
&lt;li&gt;（空気の変化：酸素↓／二酸化炭素↑）。&lt;/li&gt;
&lt;li&gt;そのため、（理由：燃えるには酸素が必要／二酸化炭素は燃えにくい）&lt;/li&gt;
&lt;/ul&gt;
&lt;/div&gt;
&lt;/div&gt;
&lt;div class="col-lg-7"&gt;
&lt;div class="alert alert-success rounded-4 border border-success-subtle h-100 mb-0" role="alert"&gt;&lt;span class="badge bg-success me-2"&gt;使い分け&lt;/span&gt;&lt;br /&gt;
「消える」説明は&lt;strong&gt;酸素の減少&lt;/strong&gt;を主役に、「にごる」説明は&lt;strong&gt;二酸化炭素の増加&lt;/strong&gt;を主役にして書くと短くまとまります。&lt;/div&gt;
&lt;/div&gt;
&lt;/div&gt;
&lt;/div&gt;
&lt;/div&gt;
&lt;/div&gt;
&lt;div class="col-lg-6"&gt;
&lt;div class="card rounded-4 shadow-sm h-100 rq-leftbar"&gt;
&lt;div class="card-body p-3 p-lg-4"&gt;
&lt;div class="d-flex align-items-start gap-3 mb-2"&gt;
&lt;div class="rq-stepno"&gt;4&lt;/div&gt;
&lt;div&gt;
&lt;h3 class="h6 fw-bold mb-1"&gt;問題文の“指示”に合わせて語句を配置&lt;/h3&gt;
&lt;p class="mb-0"&gt;「理由を答えよ」は、何を書けばよいかが指定されています。&lt;br /&gt;
指示語（〜を用いて／〜を含めて）に合わせ、必要語句を流れの中に入れます。&lt;/p&gt;
&lt;/div&gt;
&lt;/div&gt;
&lt;div class="rq-template p-3 mb-0"&gt;
&lt;p class="small fw-bold text-success mb-2"&gt;チェック（ここだけ見る）&lt;/p&gt;
&lt;ul class="small mb-0 rq-bullets"&gt;
&lt;li&gt;指定語句（酸素／二酸化炭素／燃焼）が文章内に入っている&lt;/li&gt;
&lt;li&gt;因果（〜ので／そのため）が1回入っている&lt;/li&gt;
&lt;li&gt;結果が先に書けている&lt;/li&gt;
&lt;/ul&gt;
&lt;/div&gt;
&lt;/div&gt;
&lt;/div&gt;
&lt;/div&gt;
&lt;div class="col-lg-6"&gt;
&lt;div class="card rounded-4 shadow-sm h-100 rq-leftbar"&gt;
&lt;div class="card-body p-3 p-lg-4"&gt;
&lt;div class="d-flex align-items-start gap-3 mb-2"&gt;
&lt;div class="rq-stepno"&gt;5&lt;/div&gt;
&lt;div&gt;
&lt;h3 class="h6 fw-bold mb-1"&gt;最後に「主語」と「何が増減したか」を確認&lt;/h3&gt;
&lt;p class="mb-0"&gt;書き直しを長くすると時間切れになります。最後は主語と増減だけを確認し、手短に修正します。&lt;/p&gt;
&lt;/div&gt;
&lt;/div&gt;
&lt;div class="alert alert-success rounded-4 border border-success-subtle mb-0" role="alert"&gt;&lt;span class="badge bg-success me-2"&gt;短く確認&lt;/span&gt;&lt;br /&gt;
「酸素は減る」「二酸化炭素は増える」が逆になっていないかだけを見る。&lt;/div&gt;
&lt;/div&gt;
&lt;/div&gt;
&lt;/div&gt;
&lt;/div&gt;
&lt;div class="alert alert-success rounded-4 border border-success-subtle mt-3 mb-0" role="alert"&gt;基本事項の確認が必要な場合だけ、単元ページで補助します（リンクは1本に絞ります）：&lt;br /&gt;
&lt;a class="link-success fw-bold" href="https://rika-quest.com/column/how-to-burn/"&gt;ものの燃え方（確認用）&lt;/a&gt;&lt;/div&gt;
&lt;/section&gt;
&lt;section class="mb-5"&gt;
&lt;h2 id="s4" class="h4 fw-bold border-bottom pb-2 mb-3"&gt;よくあるミスと修正（誤答例→直し方）&lt;/h2&gt;
&lt;div class="row g-3"&gt;
&lt;div class="col-lg-6"&gt;
&lt;div class="card rounded-4 shadow-sm h-100 rq-warn"&gt;
&lt;div class="card-body p-3 p-lg-4"&gt;
&lt;div class="d-flex flex-wrap gap-2 align-items-center mb-2"&gt;
&lt;p&gt;&lt;span class="badge bg-danger"&gt;典型ミス&lt;/span&gt;&lt;/p&gt;
&lt;h3 class="h6 fw-bold mb-0"&gt;「酸素」「二酸化炭素」を書いたが、因果がない&lt;/h3&gt;
&lt;/div&gt;
&lt;p class="mb-3"&gt;語句は合っていても、「なぜその結果になるか」が文章になっていないと点が入りにくくなります。&lt;br /&gt;
特に「理由を答えよ」では、因果の欠落が減点になりやすいです。&lt;/p&gt;
&lt;div class="alert alert-success rounded-4 border border-success-subtle mb-0" role="alert"&gt;&lt;span class="badge bg-success me-2"&gt;直し方&lt;/span&gt;&lt;br /&gt;
「そのため」「〜ので」を1回入れて、結果→空気→理由の順に並べる。&lt;/div&gt;
&lt;/div&gt;
&lt;/div&gt;
&lt;/div&gt;
&lt;div class="col-lg-6"&gt;
&lt;div class="card rounded-4 shadow-sm h-100 rq-warn"&gt;
&lt;div class="card-body p-3 p-lg-4"&gt;
&lt;div class="d-flex flex-wrap gap-2 align-items-center mb-2"&gt;
&lt;p&gt;&lt;span class="badge bg-danger"&gt;典型ミス&lt;/span&gt;&lt;/p&gt;
&lt;h3 class="h6 fw-bold mb-0"&gt;結果より先に理由を書き、何が起きたかが不明&lt;/h3&gt;
&lt;/div&gt;
&lt;p class="mb-3"&gt;採点は「観察→理由」の順を求めることが多いです。&lt;br /&gt;
理由から入ると、何を説明しているのかが曖昧になり、部分点を落としやすくなります。&lt;/p&gt;
&lt;div class="alert alert-success rounded-4 border border-success-subtle mb-0" role="alert"&gt;&lt;span class="badge bg-success me-2"&gt;直し方&lt;/span&gt;&lt;br /&gt;
まず結果を1行で書く。その後に酸素↓／二酸化炭素↑を置いて理由へ。&lt;/div&gt;
&lt;/div&gt;
&lt;/div&gt;
&lt;/div&gt;
&lt;div class="col-lg-12"&gt;
&lt;div class="card rounded-4 shadow-sm rq-warn"&gt;
&lt;div class="card-body p-3 p-lg-4"&gt;
&lt;div class="d-flex flex-wrap gap-2 align-items-center mb-2"&gt;
&lt;p&gt;&lt;span class="badge bg-danger"&gt;典型ミス&lt;/span&gt;&lt;/p&gt;
&lt;h3 class="h6 fw-bold mb-0"&gt;増減が逆（酸素↑／二酸化炭素↓）になって説明が不整合&lt;/h3&gt;
&lt;/div&gt;
&lt;p class="mb-3"&gt;焦って書くと増減が入れ替わり、文章全体がちぐはぐになります。&lt;br /&gt;
とくに複数の結果（消える＋にごる等）が同時に問われる問題で起きやすいミスです。&lt;/p&gt;
&lt;div class="alert alert-success rounded-4 border border-success-subtle mb-0" role="alert"&gt;&lt;span class="badge bg-success me-2"&gt;直し方&lt;/span&gt;&lt;br /&gt;
最後に「酸素は減る」「二酸化炭素は増える」だけを確認し、逆なら1語だけ直す。&lt;/div&gt;
&lt;/div&gt;
&lt;/div&gt;
&lt;/div&gt;
&lt;/div&gt;
&lt;div class="alert alert-success rounded-4 border border-success-subtle mt-3 mb-0" role="alert"&gt;気体の扱い（発生・集め方・性質）が混ざって混乱する場合は、&lt;br /&gt;
&lt;a class="link-success fw-bold" href="https://rika-quest.com/column/nayami-gas-experiment/"&gt;気体が苦手（実験問題の視点で整理）&lt;/a&gt;&lt;br /&gt;
を挟むと、燃え方の説明が組み立てやすくなります。&lt;/div&gt;
&lt;/section&gt;
&lt;section class="mb-5"&gt;
&lt;h2 id="s5" class="h4 fw-bold border-bottom pb-2 mb-3"&gt;家庭での回し方（週の組み方／チェック）&lt;/h2&gt;
&lt;p class="mb-3"&gt;燃え方の記述は、知識を追加するよりも&lt;strong class="rq-marker"&gt;書く順序をそろえて反復&lt;/strong&gt;した方が点に結びつきやすい分野です。&lt;br /&gt;
家庭では「短文→本文→過去問」の順で段階を上げます。&lt;/p&gt;
&lt;div class="table-responsive"&gt;
&lt;table class="table table-bordered align-middle bg-white rounded-4 overflow-hidden"&gt;
&lt;thead class="table-success"&gt;
&lt;tr&gt;
&lt;th style="width: 26%;"&gt;区分&lt;/th&gt;
&lt;th&gt;やること&lt;/th&gt;
&lt;th style="width: 32%;"&gt;チェック（合格基準）&lt;/th&gt;
&lt;/tr&gt;
&lt;/thead&gt;
&lt;tbody&gt;
&lt;tr&gt;
&lt;th class="text-success"&gt;平日（短時間）&lt;/th&gt;
&lt;td&gt;1問：結果→酸素↓/二酸化炭素↑→そのため（理由）を30〜60字で書く&lt;/td&gt;
&lt;td&gt;因果（〜ので／そのため）が1回入っている&lt;/td&gt;
&lt;/tr&gt;
&lt;tr&gt;
&lt;th class="text-success"&gt;週末（通し）&lt;/th&gt;
&lt;td&gt;3〜5問：実験条件が増える問題（複数の結果、対照実験）で流れを保って書く&lt;/td&gt;
&lt;td&gt;結果が先／増減が逆にならない&lt;/td&gt;
&lt;/tr&gt;
&lt;tr&gt;
&lt;th class="text-success"&gt;解き直し&lt;/th&gt;
&lt;td&gt;取りこぼしを「結果不足」「空気の変化不足」「因果不足」に分類して書き直す&lt;/td&gt;
&lt;td&gt;同じ原因によるミスが続かない&lt;/td&gt;
&lt;/tr&gt;
&lt;/tbody&gt;
&lt;/table&gt;
&lt;/div&gt;
&lt;p class="mb-0"&gt;燃え方は化学分野の中で「実験→考察」の出題が多いテーマです。全体の地図は&lt;br /&gt;
&lt;a class="link-success fw-bold" href="https://rika-quest.com/column/chemistry/"&gt;化学分野ページ&lt;/a&gt;&lt;br /&gt;
から整理できます。悩み記事を挟んで往復すると、復習の優先順位がつきやすくなります。&lt;/p&gt;
&lt;/section&gt;
&lt;section class="mb-5"&gt;
&lt;h2 id="s6" class="h4 fw-bold border-bottom pb-2 mb-3"&gt;FAQ（よくある質問）&lt;/h2&gt;
&lt;div class="rq-faq d-grid gap-3"&gt;
&lt;details&gt;
&lt;summary&gt;&lt;span class="badge bg-success rounded-pill flex-shrink-0"&gt;Q&lt;/span&gt;「理由を答えよ」で何を書けばよいか分かりません&lt;/summary&gt;
&lt;div class="p-3"&gt;まず結果（観察）を1行で書き、その後に空気の変化（酸素↓／二酸化炭素↑）を置きます。&lt;br /&gt;
最後に「そのため〜」で理由をつなぐと、短くても説明になります。語句は流れの中に入れる意識で十分です。&lt;/div&gt;
&lt;/details&gt;
&lt;details&gt;
&lt;summary&gt;&lt;span class="badge bg-success rounded-pill flex-shrink-0"&gt;Q&lt;/span&gt;語句は覚えているのに点になりません&lt;/summary&gt;
&lt;div class="p-3"&gt;多くは因果（〜ので／そのため）と主語が抜けて、語句の羅列になっています。&lt;br /&gt;
因果を1回入れて「結果→空気→理由」の順に並べると、同じ語句でも点になりやすくなります。&lt;/div&gt;
&lt;/details&gt;
&lt;details&gt;
&lt;summary&gt;&lt;span class="badge bg-success rounded-pill flex-shrink-0"&gt;Q&lt;/span&gt;石灰水がにごる説明がまとまりません&lt;/summary&gt;
&lt;div class="p-3"&gt;まず「石灰水が白くにごった」を結果として書き、次に「二酸化炭素が増えた」を空気の変化として置きます。&lt;br /&gt;
最後に「そのため（二酸化炭素が原因で）にごる」と因果でつなぐと短く整理できます。&lt;/div&gt;
&lt;/details&gt;
&lt;details&gt;
&lt;summary&gt;&lt;span class="badge bg-success rounded-pill flex-shrink-0"&gt;Q&lt;/span&gt;実験問題の条件整理が苦手です&lt;/summary&gt;
&lt;div class="p-3"&gt;条件→結果→考察の順で整理できないと、燃え方の説明もばらつきます。&lt;br /&gt;
&lt;a class="link-success fw-bold" href="https://rika-quest.com/column/nayami-experiment-reading/"&gt;実験問題が読めないときの整理&lt;/a&gt;&lt;br /&gt;
を先に固めると、記述の流れが作りやすくなります。&lt;/div&gt;
&lt;/details&gt;
&lt;details&gt;
&lt;summary&gt;&lt;span class="badge bg-success rounded-pill flex-shrink-0"&gt;Q&lt;/span&gt;直前期はどこから優先して直せばいいですか？&lt;/summary&gt;
&lt;div class="p-3"&gt;まず「結果不足」「空気の変化不足」「因果不足」のどれで落としているかを分類し、&lt;br /&gt;
1週間で同じ原因のミスが続かないように回すのが効果的です。&lt;br /&gt;
計画の立て方は&lt;br /&gt;
&lt;a class="link-success fw-bold" href="https://rika-quest.com/column/nayami-last-2weeks/"&gt;直前2週間で点が伸びないときの持ち直し&lt;/a&gt;&lt;br /&gt;
も参考になります。&lt;/div&gt;
&lt;/details&gt;
&lt;/div&gt;
&lt;/section&gt;
&lt;section class="mb-4"&gt;
&lt;h2 id="s7" class="h4 fw-bold border-bottom pb-2 mb-3"&gt;次に読む（関連ページ）＋講座・問い合わせ&lt;/h2&gt;
&lt;div class="row g-3"&gt;
&lt;div class="col-lg-6"&gt;
&lt;div class="card rounded-4 shadow-sm h-100"&gt;
&lt;div class="card-body p-3 p-lg-4"&gt;
&lt;p class="fw-bold text-success mb-2"&gt;悩みから辿る（Hub / 化学）&lt;/p&gt;
&lt;div class="list-group"&gt;&lt;a class="list-group-item list-group-item-action" href="https://rika-quest.com/column/science-nayami/"&gt;理科の悩み一覧（Hub）&lt;/a&gt;&lt;br /&gt;
&lt;a class="list-group-item list-group-item-action" href="https://rika-quest.com/column/chemistry/"&gt;化学分野ページ（全体の地図）&lt;/a&gt;&lt;br /&gt;
&lt;a class="list-group-item list-group-item-action" href="https://rika-quest.com/ct/理科のコツ/"&gt;理科のコツ（カテゴリ）&lt;/a&gt;&lt;br /&gt;
&lt;a class="list-group-item list-group-item-action" href="https://rika-quest.com/column/"&gt;理科コラム一覧&lt;/a&gt;&lt;/div&gt;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href="https://rika-quest.com/column/nayami-gas-experiment/"&gt;気体が苦手（実験問題の視点で整理）&lt;/a&gt;&lt;br /&gt;
&lt;a class="list-group-item list-group-item-action" href="https://rika-quest.com/column/nayami-writing/"&gt;「理由を答えよ」で書けないときの流れ&lt;/a&gt;&lt;/div&gt;
&lt;/div&gt;
&lt;/div&gt;
&lt;/div&gt;
&lt;/div&gt;
&lt;div class="card rounded-4 shadow-sm border-success-subtle mt-3"&gt;
&lt;div class="card-body p-3 p-lg-4"&gt;
&lt;p class="fw-bold text-success mb-2"&gt;記述の「流れ」からそろえたい方へ&lt;/p&gt;
&lt;p class="mb-3"&gt;ものの燃え方は、知識を増やすよりも「結果→空気→理由」の順を整理した方が得点に直結しやすい分野です。&lt;br /&gt;
それでも不安定な場合は、答案を見ながら「どこが欠けているか（結果／空気の変化／因果）」を切り分け、&lt;br /&gt;
点になる文章の流れを定着させる個別指導も選択肢になります。&lt;/p&gt;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&lt;p&gt;&amp;nbsp;&lt;/p&gt;
------</t>
  </si>
  <si>
    <t>https://rika-quest.com/column/nayami-neutralization/</t>
  </si>
  <si>
    <t>以下のページは不自然なワードを使用しています。
これらを適切に自然な言葉に置き換えて下さい。
なお、本文の装飾や構造は絶対に変えないでください。
【対象ページURL】
https://rika-quest.com/column/nayami-neutralization/
【検出された不自然ワード】
- 型
- 手順
【本文】
------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.rq-toc a{ text-decoration:none; }&lt;br /&gt;  .rq-toc a:hover{ text-decoration:underline; }&lt;br /&gt;  .rq-leftbar{ border-left: .35rem solid rgba(25,135,84,.55); }&lt;br /&gt;  .rq-bullets li{ margin-bottom:.35rem; }&lt;/p&gt;
&lt;p&gt;  .rq-stepno{&lt;br /&gt;    width: 2.2rem; height: 2.2rem;&lt;br /&gt;    display:inline-flex; align-items:center; justify-content:center;&lt;br /&gt;    border-radius: 999px;&lt;br /&gt;    background: rgba(25,135,84,.12);&lt;br /&gt;    color: #146c43;&lt;br /&gt;    font-weight: 800;&lt;br /&gt;    flex: 0 0 auto;&lt;br /&gt;  }&lt;/p&gt;
&lt;p&gt;  .rq-mini{&lt;br /&gt;    border: 1px solid rgba(0,0,0,.10);&lt;br /&gt;    border-radius: 1rem;&lt;br /&gt;    background: #fff;&lt;br /&gt;    box-shadow: 0 .125rem .25rem rgba(0,0,0,.06);&lt;br /&gt;  }&lt;/p&gt;
&lt;p&gt;  .rq-template{&lt;br /&gt;    border: 1px dashed rgba(25,135,84,.45);&lt;br /&gt;    background: rgba(25,135,84,.04);&lt;br /&gt;  }&lt;/p&gt;
&lt;p&gt;  .rq-warn{ border-left: .35rem solid rgba(220,53,69,.6); }&lt;/p&gt;
&lt;p&gt;  /* FAQ（JS不要） */&lt;br /&gt;  .rq-faq details{&lt;br /&gt;    border: 1px solid rgba(0,0,0,.10);&lt;br /&gt;    border-radius: 1rem;&lt;br /&gt;    background: #fff;&lt;br /&gt;    overflow: hidden;&lt;br /&gt;    box-shadow: 0 .125rem .25rem rgba(0,0,0,.06);&lt;br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}&lt;br /&gt;&lt;/style&gt;
&lt;div class="container my-4"&gt;
&lt;p&gt;&lt;!-- ========================= Hero ========================== --&gt;&lt;/p&gt;
&lt;section class="rq-hero rounded-4 p-4 p-lg-5 shadow-sm mb-4"&gt;
&lt;div class="row g-4 align-items-center"&gt;
&lt;div class="col-lg-8"&gt;
&lt;div class="rq-subline small mb-2"&gt;中学受験理科／化学　テーマ：「中和＝混ぜる」ではなく「何が残るか」を先に決めて迷う時間を止める&lt;/div&gt;
&lt;div class="d-flex flex-wrap gap-2 mb-2"&gt;&lt;span class="badge bg-success"&gt;悩み起点&lt;/span&gt;&lt;br /&gt;
&lt;span class="badge bg-success"&gt;残るものが主役&lt;/span&gt;&lt;br /&gt;
&lt;span class="badge bg-success"&gt;指示薬の読み取り&lt;/span&gt;&lt;br /&gt;
&lt;span class="badge bg-success"&gt;家庭で回す&lt;/span&gt;&lt;/div&gt;
&lt;p class="mb-2"&gt;中和の問題だけ、急に判断が増えて手が止まる。&lt;br /&gt;
「中性になるはず」と思って答えがズレる。&lt;br /&gt;
指示薬の色変化を見ても、答えに結びつかない。&lt;/p&gt;
&lt;p class="mb-0"&gt;多くの場合、つまずきは計算力や暗記量ではなく、&lt;br /&gt;
&lt;strong class="rq-marker"&gt;混ぜた後に「何が残るか」を決める順番が毎回バラバラ&lt;/strong&gt;ことです。&lt;br /&gt;
先に残り方を決め、指示薬は“確認”として使うと、判断が一本化します。&lt;/p&gt;
&lt;/div&gt;
&lt;div class="col-lg-4"&gt;
&lt;div class="card border-0 shadow-sm rounded-4"&gt;
&lt;div class="card-body p-3 p-lg-4"&gt;
&lt;p class="fw-bold text-success mb-2"&gt;この記事で分かること&lt;/p&gt;
&lt;ul class="small mb-0 rq-bullets"&gt;
&lt;li&gt;中和で詰まるポイントの切り分け（3パターン）&lt;/li&gt;
&lt;li&gt;「何が残るか」を先に決める処理の順番（やり方をそろえる）&lt;/li&gt;
&lt;li&gt;指示薬の読み取りで迷わないチェック方法&lt;/li&gt;
&lt;li&gt;家庭で回す復習ルーティン（短時間→週末通し）&lt;/li&gt;
&lt;/ul&gt;
&lt;/div&gt;
&lt;/div&gt;
&lt;/div&gt;
&lt;/div&gt;
&lt;div class="alert alert-success mt-4 mb-0 rounded-4 border border-success-subtle" role="alert"&gt;単元解説ではなく、「判断の順番」を一定にして中和の取りこぼしを減らす整理です。&lt;/div&gt;
&lt;/section&gt;
&lt;p&gt;&lt;!-- ========================= 目次 ==========================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href="#s2"&gt;原因の切り分け（典型パターン3つ）&lt;/a&gt;&lt;br /&gt;
&lt;a class="list-group-item list-group-item-action" href="#s3"&gt;持ち直すための順番｜残り方→指示薬→答え&lt;/a&gt;&lt;br /&gt;
&lt;a class="list-group-item list-group-item-action" href="#s4"&gt;よくあるミスと修正（誤答例→直し方）&lt;/a&gt;&lt;br /&gt;
&lt;a class="list-group-item list-group-item-action" href="#s5"&gt;家庭での回し方（週の組み立て／チェック）&lt;/a&gt;&lt;br /&gt;
&lt;a class="list-group-item list-group-item-action" href="#s6"&gt;FAQ（よくある質問）&lt;/a&gt;&lt;br /&gt;
&lt;a class="list-group-item list-group-item-action" href="#s7"&gt;次に読む（関連記事）＋講座・問い合わせ&lt;/a&gt;&lt;/div&gt;
&lt;/div&gt;
&lt;/nav&gt;
&lt;p&gt;&lt;!-- ========================= Section 1 ========================== --&gt;&lt;/p&gt;
&lt;section class="mb-5"&gt;
&lt;h2 id="s1" class="h4 fw-bold border-bottom pb-2 mb-3"&gt;まず状況整理｜どこで詰まっているか&lt;/h2&gt;
&lt;p class="mb-3"&gt;中和は「混ぜる→色が変わる」で終わりではなく、問題の中では&lt;br /&gt;
「どちらが余るか」「混ぜた後の性質は何か」「指示薬はどうなるか」を同時に問われます。&lt;br /&gt;
まずは、どの段階で止まっているかを分けます。&lt;/p&gt;
&lt;div class="row g-3"&gt;
&lt;div class="col-lg-6"&gt;
&lt;div class="rq-mini h-100 p-3 p-lg-4 rq-leftbar"&gt;
&lt;p class="fw-bold text-success mb-2"&gt;止まり方チェック&lt;/p&gt;
&lt;ul class="mb-0 rq-bullets"&gt;
&lt;li&gt;混ぜた後が「中性」と決めつけてズレる&lt;/li&gt;
&lt;li&gt;どちらが余るかが判断できず、手が止まる&lt;/li&gt;
&lt;li&gt;指示薬の色変化は覚えたが、答えに使えない&lt;/li&gt;
&lt;li&gt;途中式（根拠）が書けず、説明で減点される&lt;/li&gt;
&lt;/ul&gt;
&lt;/div&gt;
&lt;/div&gt;
&lt;div class="col-lg-6"&gt;
&lt;div class="alert alert-success rounded-4 border border-success-subtle h-100 mb-0" role="alert"&gt;
&lt;p class="fw-bold mb-2"&gt;中和で安定させる優先順位&lt;/p&gt;
&lt;p class="mb-2"&gt;先に&lt;strong&gt;「何が残るか」&lt;/strong&gt;を決めると、混ぜた後の性質が一本化します。&lt;br /&gt;
指示薬は、その結論が合っているかを&lt;strong&gt;確認&lt;/strong&gt;する位置づけにすると、迷う時間が減ります。&lt;/p&gt;
&lt;p class="mb-0"&gt;つまり、指示薬を“出発点”にせず、“チェック項目”として扱うのが持ち直す近道です。&lt;/p&gt;
&lt;/div&gt;
&lt;/div&gt;
&lt;/div&gt;
&lt;/section&gt;
&lt;p&gt;&lt;!-- ========================= Section 2 ========================== --&gt;&lt;/p&gt;
&lt;section class="mb-5"&gt;
&lt;h2 id="s2" class="h4 fw-bold border-bottom pb-2 mb-3"&gt;原因の切り分け（典型パターン3つ）&lt;/h2&gt;
&lt;div class="row g-3"&gt;
&lt;div class="col-lg-4"&gt;
&lt;div class="card rounded-4 shadow-sm h-100"&gt;
&lt;div class="card-body p-3 p-lg-4"&gt;
&lt;p&gt;&lt;span class="badge bg-success mb-2"&gt;原因①&lt;/span&gt;&lt;/p&gt;
&lt;h3 class="h6 fw-bold mb-2"&gt;「中和＝中性」と思い込んでいる&lt;/h3&gt;
&lt;p class="mb-0"&gt;中和は「酸性とアルカリ性が打ち消し合う」現象ですが、問題では&lt;br /&gt;
混ぜる量が指定され、&lt;strong&gt;どちらかが余る&lt;/strong&gt;場面が頻出です。&lt;br /&gt;
余りを見抜けないと、後ろの設問が連鎖してミスが続きます。&lt;/p&gt;
&lt;/div&gt;
&lt;/div&gt;
&lt;/div&gt;
&lt;div class="col-lg-4"&gt;
&lt;div class="card rounded-4 shadow-sm h-100"&gt;
&lt;div class="card-body p-3 p-lg-4"&gt;
&lt;p&gt;&lt;span class="badge bg-success mb-2"&gt;原因②&lt;/span&gt;&lt;/p&gt;
&lt;h3 class="h6 fw-bold mb-2"&gt;「残り方」の決め方が毎回バラバラ&lt;/h3&gt;
&lt;p class="mb-0"&gt;どちらが余るかを毎回“雰囲気”で判断すると、指示薬の色も揺れます。&lt;br /&gt;
先に「残るのは酸性側か、アルカリ性側か」を決める手順が必要です。&lt;/p&gt;
&lt;/div&gt;
&lt;/div&gt;
&lt;/div&gt;
&lt;div class="col-lg-4"&gt;
&lt;div class="card rounded-4 shadow-sm h-100"&gt;
&lt;div class="card-body p-3 p-lg-4"&gt;
&lt;p&gt;&lt;span class="badge bg-success mb-2"&gt;原因③&lt;/span&gt;&lt;/p&gt;
&lt;h3 class="h6 fw-bold mb-2"&gt;指示薬が“答えづけ”になっている&lt;/h3&gt;
&lt;p class="mb-0"&gt;指示薬の色だけで答えに飛ぶと、条件（混ぜた量・どちらが余るか）と矛盾したときに止まります。&lt;br /&gt;
指示薬は「答えのチェック」に回すと、処理が安定します。&lt;/p&gt;
&lt;/div&gt;
&lt;/div&gt;
&lt;/div&gt;
&lt;/div&gt;
&lt;div class="alert alert-success rounded-4 border border-success-subtle mt-3 mb-0" role="alert"&gt;水溶液の分類（酸性/アルカリ性/中性）そのものが混ざる場合は、&lt;br /&gt;
&lt;a class="link-success fw-bold" href="https://rika-quest.com/column/nayami-solution-classification/"&gt;水溶液が覚えられない（分類→代表→問われ方）&lt;/a&gt;&lt;br /&gt;
を先に固めると、中和の判断がつながりやすくなります。&lt;/div&gt;
&lt;/section&gt;
&lt;p&gt;&lt;!-- ========================= Section 3 ========================== --&gt;&lt;/p&gt;
&lt;section class="mb-5"&gt;
&lt;h2 id="s3" class="h4 fw-bold border-bottom pb-2 mb-3"&gt;やり直しの順番｜残り方→指示薬→答え&lt;/h2&gt;
&lt;p class="mb-3"&gt;中和で迷う時間を止めるには、判断を増やさないことが重要です。&lt;br /&gt;
ここでは、&lt;strong class="rq-marker"&gt;「何が残るか」→「指示薬で確認」→「答えと根拠」&lt;/strong&gt;の順にそろえます。&lt;br /&gt;
途中で止まりやすい人ほど、順番を変えない方が得点が安定します。&lt;/p&gt;
&lt;div class="row g-3"&gt;
&lt;p&gt;&lt;!-- Step 1 --&gt;&lt;/p&gt;
&lt;div class="col-lg-6"&gt;
&lt;div class="card rounded-4 shadow-sm h-100 rq-leftbar"&gt;
&lt;div class="card-body p-3 p-lg-4"&gt;
&lt;div class="d-flex align-items-start gap-3 mb-2"&gt;
&lt;div class="rq-stepno"&gt;1&lt;/div&gt;
&lt;div&gt;
&lt;h3 class="h6 fw-bold mb-1"&gt;問題のゴールを先に確認（何を答えるか）&lt;/h3&gt;
&lt;p class="mb-0"&gt;先に「性質」「指示薬の色」「説明（理由）」など、答える対象を確認します。&lt;br /&gt;
ゴールが違うと、見るべき情報の優先順位も変わります。&lt;/p&gt;
&lt;/div&gt;
&lt;/div&gt;
&lt;div class="rq-template rounded-4 p-3 mb-0"&gt;
&lt;p class="small fw-bold text-success mb-2"&gt;チェック（短く）&lt;/p&gt;
&lt;ul class="small mb-0 rq-bullets"&gt;
&lt;li&gt;答えるのは（混合後の性質／指示薬の色／どちらが余るか／理由）&lt;/li&gt;
&lt;li&gt;条件は（混ぜた量／濃さの比較／追加で加える量）&lt;/li&gt;
&lt;/ul&gt;
&lt;/div&gt;
&lt;/div&gt;
&lt;/div&gt;
&lt;/div&gt;
&lt;p&gt;&lt;!-- Step 2 --&gt;&lt;/p&gt;
&lt;div class="col-lg-6"&gt;
&lt;div class="card rounded-4 shadow-sm h-100 rq-leftbar"&gt;
&lt;div class="card-body p-3 p-lg-4"&gt;
&lt;div class="d-flex align-items-start gap-3 mb-2"&gt;
&lt;div class="rq-stepno"&gt;2&lt;/div&gt;
&lt;div&gt;
&lt;h3 class="h6 fw-bold mb-1"&gt;「何が残るか」を先に決める（中性の決めつけを禁止）&lt;/h3&gt;
&lt;p class="mb-0"&gt;中和の中心は「残り方」です。混ぜた後は、&lt;strong&gt;酸性が残る&lt;/strong&gt;・&lt;strong&gt;アルカリ性が残る&lt;/strong&gt;・&lt;strong&gt;ちょうど打ち消し合う&lt;/strong&gt;の3択に落とします。&lt;/p&gt;
&lt;/div&gt;
&lt;/div&gt;
&lt;div class="rq-template rounded-4 p-3 mb-0"&gt;
&lt;p class="small fw-bold text-success mb-2"&gt;書く一文（ひな形）&lt;/p&gt;
&lt;ul class="small mb-0 rq-bullets"&gt;
&lt;li&gt;混ぜた後に残るのは（酸性側／アルカリ性側／どちらも残らない）。&lt;/li&gt;
&lt;li&gt;根拠は（混ぜた量の比較／追加量の指定）である。&lt;/li&gt;
&lt;/ul&gt;
&lt;/div&gt;
&lt;/div&gt;
&lt;/div&gt;
&lt;/div&gt;
&lt;p&gt;&lt;!-- Step 3 --&gt;&lt;/p&gt;
&lt;div class="col-lg-12"&gt;
&lt;div class="card rounded-4 shadow-sm rq-leftbar"&gt;
&lt;div class="card-body p-3 p-lg-4"&gt;
&lt;div class="d-flex align-items-start gap-3 mb-2"&gt;
&lt;div class="rq-stepno"&gt;3&lt;/div&gt;
&lt;div&gt;
&lt;h3 class="h6 fw-bold mb-1"&gt;指示薬は「答えの確認」に回す（色から逆算しない）&lt;/h3&gt;
&lt;p class="mb-0"&gt;先に残り方が決まっていれば、指示薬の色は“確認”として素早く処理できます。&lt;br /&gt;
逆に、色から答えを作ると、条件と矛盾したときに止まります。&lt;/p&gt;
&lt;/div&gt;
&lt;/div&gt;
&lt;div class="row g-3"&gt;
&lt;div class="col-lg-4"&gt;
&lt;div class="rq-mini p-3 h-100"&gt;
&lt;p class="fw-bold text-success mb-2"&gt;チェック①&lt;/p&gt;
&lt;p class="small mb-0"&gt;自分の答えは「酸性が残る／アルカリ性が残る／中性」になっているか。&lt;/p&gt;
&lt;/div&gt;
&lt;/div&gt;
&lt;div class="col-lg-4"&gt;
&lt;div class="rq-mini p-3 h-100"&gt;
&lt;p class="fw-bold text-success mb-2"&gt;チェック②&lt;/p&gt;
&lt;p class="small mb-0"&gt;指示薬の情報は、答えと矛盾していないか（矛盾したら“残り方”を見直す）。&lt;/p&gt;
&lt;/div&gt;
&lt;/div&gt;
&lt;div class="col-lg-4"&gt;
&lt;div class="rq-mini p-3 h-100"&gt;
&lt;p class="fw-bold text-success mb-2"&gt;チェック③&lt;/p&gt;
&lt;p class="small mb-0"&gt;色の暗記が不安なら、色より先に「酸性/アルカリ性/中性」へ落とす。&lt;/p&gt;
&lt;/div&gt;
&lt;/div&gt;
&lt;/div&gt;
&lt;div class="alert alert-success rounded-4 border border-success-subtle mt-3 mb-0" role="alert"&gt;&lt;span class="badge bg-success me-2"&gt;ポイント&lt;/span&gt;&lt;br /&gt;
指示薬は「確認」。答えは「残り方」で作る。この役割分担を変えない。&lt;/div&gt;
&lt;/div&gt;
&lt;/div&gt;
&lt;/div&gt;
&lt;p&gt;&lt;!-- Step 4 --&gt;&lt;/p&gt;
&lt;div class="col-lg-6"&gt;
&lt;div class="card rounded-4 shadow-sm h-100 rq-leftbar"&gt;
&lt;div class="card-body p-3 p-lg-4"&gt;
&lt;div class="d-flex align-items-start gap-3 mb-2"&gt;
&lt;div class="rq-stepno"&gt;4&lt;/div&gt;
&lt;div&gt;
&lt;h3 class="h6 fw-bold mb-1"&gt;答えは「性質＋根拠1行」でそろえる&lt;/h3&gt;
&lt;p class="mb-0"&gt;中和は説明（理由）がセットになりやすい単元です。&lt;br /&gt;
根拠は長く書く必要はなく、決め手を1つ選んで1行にします。&lt;/p&gt;
&lt;/div&gt;
&lt;/div&gt;
&lt;div class="rq-template rounded-4 p-3 mb-0"&gt;
&lt;p class="small fw-bold text-success mb-2"&gt;根拠テンプレ（例）&lt;/p&gt;
&lt;ul class="small mb-0 rq-bullets"&gt;
&lt;li&gt;（酸性/アルカリ性）が（余る/残る）ので、混合後は（　）である。&lt;/li&gt;
&lt;li&gt;指示薬が（　）の反応を示すので、混合後は（　）である。&lt;/li&gt;
&lt;/ul&gt;
&lt;/div&gt;
&lt;/div&gt;
&lt;/div&gt;
&lt;/div&gt;
&lt;p&gt;&lt;!-- Step 5 --&gt;&lt;/p&gt;
&lt;div class="col-lg-6"&gt;
&lt;div class="card rounded-4 shadow-sm h-100 rq-leftbar"&gt;
&lt;div class="card-body p-3 p-lg-4"&gt;
&lt;div class="d-flex align-items-start gap-3 mb-2"&gt;
&lt;div class="rq-stepno"&gt;5&lt;/div&gt;
&lt;div&gt;
&lt;h3 class="h6 fw-bold mb-1"&gt;最後に「ミスにつながりやすい条件」を確認する&lt;/h3&gt;
&lt;p class="mb-0"&gt;中和は条件が増えやすく、読み落としが取りこぼしに直結します。&lt;br /&gt;
見直しは長くせず、チェック項目をそろえます。&lt;/p&gt;
&lt;/div&gt;
&lt;/div&gt;
&lt;ul class="mb-0 rq-bullets"&gt;
&lt;li&gt;混ぜた後ではなく「追加で加えた後」を聞かれていないか&lt;/li&gt;
&lt;li&gt;色の変化が「途中で変わる」設定になっていないか&lt;/li&gt;
&lt;li&gt;答えが「性質」なのか「水溶液名」なのか（聞かれ方の確認）&lt;/li&gt;
&lt;/ul&gt;
&lt;/div&gt;
&lt;/div&gt;
&lt;/div&gt;
&lt;/div&gt;
&lt;p&gt;&lt;!-- 任意：単元直リンク（最大1本） --&gt;&lt;/p&gt;
&lt;div class="alert alert-success rounded-4 border border-success-subtle mt-3 mb-0" role="alert"&gt;用語・基本事項の確認が必要な場合だけ、単元まとめで補助します（リンクは1本に絞ります）：&lt;br /&gt;
&lt;a class="link-success fw-bold" href="https://rika-quest.com/column/sum/"&gt;中和のまとめ（用語・基本の確認）&lt;/a&gt;&lt;/div&gt;
&lt;/section&gt;
&lt;p&gt;&lt;!-- ========================= Section 4 ========================== --&gt;&lt;/p&gt;
&lt;section class="mb-5"&gt;
&lt;h2 id="s4" class="h4 fw-bold border-bottom pb-2 mb-3"&gt;よくあるミスと修正（誤答例→直し方）&lt;/h2&gt;
&lt;div class="row g-3"&gt;
&lt;div class="col-lg-6"&gt;
&lt;div class="card rounded-4 shadow-sm h-100 rq-warn"&gt;
&lt;div class="card-body p-3 p-lg-4"&gt;
&lt;div class="d-flex flex-wrap gap-2 align-items-center mb-2"&gt;
&lt;p&gt;&lt;span class="badge bg-danger"&gt;典型ミス&lt;/span&gt;&lt;/p&gt;
&lt;h3 class="h6 fw-bold mb-0"&gt;「中和した＝中性」と決めつける&lt;/h3&gt;
&lt;/div&gt;
&lt;p class="mb-3"&gt;混ぜた量が指定されているのに、答えだけを「中性」に決め打ちしてしまう取りこぼしです。&lt;br /&gt;
このミスは、後続の指示薬・性質の設問まで連鎖します。&lt;/p&gt;
&lt;div class="alert alert-success rounded-4 border border-success-subtle mb-0" role="alert"&gt;&lt;span class="badge bg-success me-2"&gt;直し方&lt;/span&gt;&lt;br /&gt;
先に「何が残るか」を3択（酸性が残る／アルカリ性が残る／どちらも残らない）に落としてから答えへ。&lt;/div&gt;
&lt;/div&gt;
&lt;/div&gt;
&lt;/div&gt;
&lt;div class="col-lg-6"&gt;
&lt;div class="card rounded-4 shadow-sm h-100 rq-warn"&gt;
&lt;div class="card-body p-3 p-lg-4"&gt;
&lt;div class="d-flex flex-wrap gap-2 align-items-center mb-2"&gt;
&lt;p&gt;&lt;span class="badge bg-danger"&gt;典型ミス&lt;/span&gt;&lt;/p&gt;
&lt;h3 class="h6 fw-bold mb-0"&gt;指示薬の色から逆算して矛盾する&lt;/h3&gt;
&lt;/div&gt;
&lt;p class="mb-3"&gt;色だけで答えに飛ぶと、条件（どちらが余るか）と矛盾した際に判断がブレます。&lt;br /&gt;
指示薬は“出発点”ではなく“確認”に回すのが安全です。&lt;/p&gt;
&lt;div class="alert alert-success rounded-4 border border-success-subtle mb-0" role="alert"&gt;&lt;span class="badge bg-success me-2"&gt;直し方&lt;/span&gt;&lt;br /&gt;
答えは「残り方」で作る。指示薬は答えと矛盾しないかをチェックする位置づけにそろえる。&lt;/div&gt;
&lt;/div&gt;
&lt;/div&gt;
&lt;/div&gt;
&lt;div class="col-lg-12"&gt;
&lt;div class="card rounded-4 shadow-sm rq-warn"&gt;
&lt;div class="card-body p-3 p-lg-4"&gt;
&lt;div class="d-flex flex-wrap gap-2 align-items-center mb-2"&gt;
&lt;p&gt;&lt;span class="badge bg-danger"&gt;典型ミス&lt;/span&gt;&lt;/p&gt;
&lt;h3 class="h6 fw-bold mb-0"&gt;根拠を書こうとして文章が長くなり、答えが曖昧&lt;/h3&gt;
&lt;/div&gt;
&lt;p class="mb-3"&gt;中和は説明問題になりやすい反面、根拠を詰め込みすぎると“何を言いたいか”がぼやけます。&lt;br /&gt;
根拠は決め手を1つに絞って1行にします。&lt;/p&gt;
&lt;div class="alert alert-success rounded-4 border border-success-subtle mb-0" role="alert"&gt;&lt;span class="badge bg-success me-2"&gt;直し方&lt;/span&gt;&lt;br /&gt;
「残るのは（酸性/アルカリ性）→だから性質は（　）」の1文でそろえ、指示薬は補助にする。&lt;/div&gt;
&lt;/div&gt;
&lt;/div&gt;
&lt;/div&gt;
&lt;/div&gt;
&lt;div class="alert alert-success rounded-4 border border-success-subtle mt-3 mb-0" role="alert"&gt;溶解度曲線など、グラフが絡む問題で止まる場合は、先に「変化→言葉→答え」の順をそろえると進めやすくなります：&lt;br /&gt;
&lt;a class="link-success fw-bold" href="https://rika-quest.com/column/nayami-solubility-graph/"&gt;溶解度曲線が読めない（増減の見抜き方）&lt;/a&gt;&lt;/div&gt;
&lt;/section&gt;
&lt;p&gt;&lt;!-- ========================= Section 5 ========================== --&gt;&lt;/p&gt;
&lt;section class="mb-5"&gt;
&lt;h2 id="s5" class="h4 fw-bold border-bottom pb-2 mb-3"&gt;家庭での回し方（週の組み立て／チェック）&lt;/h2&gt;
&lt;p class="mb-3"&gt;家庭学習は「知識を増やす」より、&lt;br /&gt;
&lt;strong class="rq-marker"&gt;残り方→指示薬確認→答え1行&lt;/strong&gt;を短時間で反復する方が得点につながりやすい組み立てです。&lt;br /&gt;
週末に通し演習を入れ、判断の順番がズレないかを確認します。&lt;/p&gt;
&lt;div class="table-responsive"&gt;
&lt;table class="table table-bordered align-middle bg-white rounded-4 overflow-hidden"&gt;
&lt;thead class="table-success"&gt;
&lt;tr&gt;
&lt;th style="width: 26%;"&gt;区分&lt;/th&gt;
&lt;th&gt;やること&lt;/th&gt;
&lt;th style="width: 30%;"&gt;チェック（合格基準）&lt;/th&gt;
&lt;/tr&gt;
&lt;/thead&gt;
&lt;tbody&gt;
&lt;tr&gt;
&lt;th class="text-success"&gt;平日（短時間）&lt;/th&gt;
&lt;td&gt;1問：残り方を3択で決める→指示薬で確認→答え＋根拠1行&lt;/td&gt;
&lt;td&gt;「中性決めつけ」をしない&lt;/td&gt;
&lt;/tr&gt;
&lt;tr&gt;
&lt;th class="text-success"&gt;週末（通し）&lt;/th&gt;
&lt;td&gt;3〜5問：追加量・条件変化つきの設問まで一気に処理&lt;/td&gt;
&lt;td&gt;「残り方→確認→答え」の順がズレない&lt;/td&gt;
&lt;/tr&gt;
&lt;tr&gt;
&lt;th class="text-success"&gt;解き直し&lt;/th&gt;
&lt;td&gt;取りこぼしを「残り方」「指示薬」「条件読み落とし」「根拠」に分類して再挑戦&lt;/td&gt;
&lt;td&gt;同じ取りこぼし分類が連続しない&lt;/td&gt;
&lt;/tr&gt;
&lt;/tbody&gt;
&lt;/table&gt;
&lt;/div&gt;
&lt;p class="mb-0"&gt;化学分野の全体像は&lt;br /&gt;
&lt;a class="link-success fw-bold" href="https://rika-quest.com/column/chemistry/"&gt;化学分野ページ&lt;/a&gt;&lt;br /&gt;
から整理できます。悩み記事→分野ページを往復して、必要な補強だけを追加していくと復習が回りやすくなります。&lt;/p&gt;
&lt;/section&gt;
&lt;p&gt;&lt;!-- ========================= Section 6（FAQ：JS不要） ========================== --&gt;&lt;/p&gt;
&lt;section class="mb-5"&gt;
&lt;h2 id="s6" class="h4 fw-bold border-bottom pb-2 mb-3"&gt;FAQ（よくある質問）&lt;/h2&gt;
&lt;div class="rq-faq d-grid gap-3"&gt;
&lt;details&gt;
&lt;summary&gt;&lt;span class="badge bg-success rounded-pill flex-shrink-0"&gt;Q&lt;/span&gt;中和したら必ず中性になりますか？&lt;/summary&gt;
&lt;div class="p-3"&gt;量が「ちょうど」のときだけ中性になります。問題では、どちらかが余る設定が多く、&lt;br /&gt;
その場合は混合後に酸性またはアルカリ性が残ります。先に「何が残るか」を決めるのが基本です。&lt;/div&gt;
&lt;/details&gt;
&lt;details&gt;
&lt;summary&gt;&lt;span class="badge bg-success rounded-pill flex-shrink-0"&gt;Q&lt;/span&gt;指示薬の色が覚えられず不安です&lt;/summary&gt;
&lt;div class="p-3"&gt;色を出発点にせず、まずは「酸性/アルカリ性/中性」へ落としてください。&lt;br /&gt;
そのうえで指示薬は“答えの確認”として使うと、色の暗記が不安でも処理が止まりにくくなります。&lt;/div&gt;
&lt;/details&gt;
&lt;details&gt;
&lt;summary&gt;&lt;span class="badge bg-success rounded-pill flex-shrink-0"&gt;Q&lt;/span&gt;どちらが余るかの判断で毎回止まります&lt;/summary&gt;
&lt;div class="p-3"&gt;「中性の決めつけ」を禁止し、残り方を3択に落としてから進めてください。&lt;br /&gt;
まずは「酸性側が残る／アルカリ性側が残る／どちらも残らない」を短文でそろえると、判断が一本化します。&lt;/div&gt;
&lt;/details&gt;
&lt;details&gt;
&lt;summary&gt;&lt;span class="badge bg-success rounded-pill flex-shrink-0"&gt;Q&lt;/span&gt;理由（根拠）で減点されます&lt;/summary&gt;
&lt;div class="p-3"&gt;根拠は長く書かず、決め手を1つに絞って1行にします。&lt;br /&gt;
「（酸性/アルカリ性）が余る→だから性質は（　）」の形でそろえると、説明が安定します。&lt;/div&gt;
&lt;/details&gt;
&lt;details&gt;
&lt;summary&gt;&lt;span class="badge bg-success rounded-pill flex-shrink-0"&gt;Q&lt;/span&gt;水溶液の分類自体が混乱しています&lt;/summary&gt;
&lt;div class="p-3"&gt;中和は分類（酸性/アルカリ性/中性）が土台になります。&lt;br /&gt;
代表例や問われ方の整理は&lt;br /&gt;
&lt;a class="link-success fw-bold" href="https://rika-quest.com/column/nayami-solution-classification/"&gt;水溶液が覚えられない（分類→代表→問われ方）&lt;/a&gt;&lt;br /&gt;
を先に固めると、中和の判断がつながりやすくなります。&lt;/div&gt;
&lt;/details&gt;
&lt;/div&gt;
&lt;/section&gt;
&lt;p&gt;&lt;!-- ========================= Section 7（関連記事リンク＋CTA） ========================== --&gt;&lt;/p&gt;
&lt;section class="mb-4"&gt;
&lt;h2 id="s7" class="h4 fw-bold border-bottom pb-2 mb-3"&gt;次に読む（関連記事）＋講座・問い合わせ&lt;/h2&gt;
&lt;div class="row g-3"&gt;
&lt;div class="col-lg-6"&gt;
&lt;div class="card rounded-4 shadow-sm h-100"&gt;
&lt;div class="card-body p-3 p-lg-4"&gt;
&lt;p class="fw-bold text-success mb-2"&gt;悩みから辿る（Hub / 化学）&lt;/p&gt;
&lt;div class="list-group"&gt;&lt;a class="list-group-item list-group-item-action" href="https://rika-quest.com/column/science-nayami/"&gt;理科の悩み一覧（Hub）&lt;/a&gt;&lt;br /&gt;
&lt;a class="list-group-item list-group-item-action" href="https://rika-quest.com/column/chemistry/"&gt;化学分野ページ（全体の地図）&lt;/a&gt;&lt;br /&gt;
&lt;a class="list-group-item list-group-item-action" href="https://rika-quest.com/ct/理科のコツ/"&gt;理科のコツ（カテゴリ）&lt;/a&gt;&lt;/div&gt;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href="https://rika-quest.com/column/nayami-solution-classification/"&gt;水溶液が覚えられない（分類→代表→問われ方）&lt;/a&gt;&lt;br /&gt;
&lt;a class="list-group-item list-group-item-action" href="https://rika-quest.com/column/nayami-solubility-graph/"&gt;溶解度曲線が読めない（増減の見抜き方）&lt;/a&gt;&lt;/div&gt;
&lt;/div&gt;
&lt;/div&gt;
&lt;/div&gt;
&lt;/div&gt;
&lt;div class="card rounded-4 shadow-sm border-success-subtle mt-3"&gt;
&lt;div class="card-body p-3 p-lg-4"&gt;
&lt;p class="fw-bold text-success mb-2"&gt;判断の順番から一緒にそろえたい方へ（無理に勧めない案内）&lt;/p&gt;
&lt;p class="mb-3"&gt;中和は、知識が増えるほど「色」「性質」「どちらが余るか」が同時に頭に乗り、判断がぶれやすい分野です。&lt;br /&gt;
まずは、残り方→指示薬確認→答え1行の順番をそろえて、取りこぼしを減らしてください。&lt;br /&gt;
それでも不安定な場合は、問題を見ながら「どこで止まるか（残り方/指示薬/条件/根拠）」を切り分け、&lt;br /&gt;
得点につながる処理の順番を定着させる個別指導も選択肢になります。&lt;/p&gt;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&lt;p&gt;&amp;nbsp;&lt;/p&gt;
------</t>
  </si>
  <si>
    <t>https://rika-quest.com/column/nayami-photosynthesis-transpiration/</t>
  </si>
  <si>
    <t>以下のページは不自然なワードを使用しています。
これらを適切に自然な言葉に置き換えて下さい。
なお、本文の装飾や構造は絶対に変えないでください。
【対象ページURL】
https://rika-quest.com/column/nayami-photosynthesis-transpiration/
【検出された不自然ワード】
- 型
【本文】
------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.rq-leftbar{ border-left: .35rem solid rgba(25,135,84,.55); }&lt;br /&gt;  .rq-bullets li{ margin-bottom:.35rem; }&lt;br /&gt;  .rq-mini{&lt;br /&gt;    border: 1px solid rgba(0,0,0,.10);&lt;br /&gt;    border-radius: 1rem;&lt;br /&gt;    background: #fff;&lt;br /&gt;    box-shadow: 0 .125rem .25rem rgba(0,0,0,.075);&lt;br /&gt;  }&lt;br /&gt;  .rq-template{&lt;br /&gt;    border: 1px dashed rgba(25,135,84,.45);&lt;br /&gt;    background: rgba(25,135,84,.04);&lt;br /&gt;    border-radius: 1rem;&lt;br /&gt;  }&lt;br /&gt;  .rq-stepno{&lt;br /&gt;    width: 2.2rem; height: 2.2rem;&lt;br /&gt;    display:inline-flex; align-items:center; justify-content:center;&lt;br /&gt;    border-radius: 999px;&lt;br /&gt;    background: rgba(25,135,84,.12);&lt;br /&gt;    color: #146c43;&lt;br /&gt;    font-weight: 800;&lt;br /&gt;    flex-shrink-0;&lt;br /&gt;  }&lt;br /&gt;  .rq-warn{ border-left: .35rem solid rgba(220,53,69,.6); }&lt;br /&gt;  .rq-toc a{ text-decoration:none; }&lt;br /&gt;  .rq-toc a:hover{ text-decoration:underline; }&lt;/p&gt;
&lt;p&gt;  /* FAQ（details） */&lt;br /&gt;  .rq-faq details{&lt;br /&gt;    border: 1px solid rgba(0,0,0,.10);&lt;br /&gt;    border-radius: 1rem;&lt;br /&gt;    background: #fff;&lt;br /&gt;    overflow: hidden;&lt;br /&gt;    box-shadow: 0 .125rem .25rem rgba(0,0,0,.075);&lt;br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}&lt;br /&gt;&lt;/style&gt;
&lt;div class="container my-4"&gt;
&lt;p&gt;&lt;!-- ========================= Hero ========================== --&gt;&lt;/p&gt;
&lt;section class="rq-hero rounded-4 p-4 p-lg-5 shadow-sm mb-4"&gt;
&lt;div class="row g-4 align-items-center"&gt;
&lt;div class="col-lg-8"&gt;
&lt;div class="rq-subline small mb-2"&gt;中学受験理科／生物　テーマ：暗記量を増やさず「混線」をほどく整理&lt;/div&gt;
&lt;div class="d-flex flex-wrap gap-2 mb-2"&gt;&lt;span class="badge bg-success"&gt;悩み起点&lt;/span&gt;&lt;br /&gt;
&lt;span class="badge bg-success"&gt;出入りする物質で整理&lt;/span&gt;&lt;br /&gt;
&lt;span class="badge bg-success"&gt;条件（光・葉・気孔）で判定&lt;/span&gt;&lt;br /&gt;
&lt;span class="badge bg-success"&gt;実験問題につなぐ&lt;/span&gt;&lt;/div&gt;
&lt;p class="mb-2"&gt;光合成は酸素が出る？　二酸化炭素が出る？　呼吸と何が違う？&lt;br /&gt;
蒸散は呼吸の一部？　気孔が開く条件は？　実験問題になると混乱する。&lt;br /&gt;
こうしたつまずきは、単語を追加で覚えるよりも、&lt;strong class="rq-marker"&gt;判定の順番&lt;/strong&gt;を決めておくと改善します。&lt;/p&gt;
&lt;p class="mb-0"&gt;この記事では、「出入りする物質」と「条件（光・葉・気孔・水）」を軸に、混線をほどく流れをまとめます。&lt;br /&gt;
単元解説ではなく、&lt;strong class="rq-marker"&gt;誤答が生まれるポイントを先に潰す&lt;/strong&gt;構成です。&lt;/p&gt;
&lt;/div&gt;
&lt;div class="col-lg-4"&gt;
&lt;div class="card border-0 shadow-sm rounded-4"&gt;
&lt;div class="card-body p-3 p-lg-4"&gt;
&lt;p class="fw-bold text-success mb-2"&gt;この記事で分かること&lt;/p&gt;
&lt;ul class="small mb-0 rq-bullets"&gt;
&lt;li&gt;「何がごちゃごちゃか」を3パターンに切り分ける&lt;/li&gt;
&lt;li&gt;出入りする物質（CO₂/O₂/水蒸気）で一発整理する&lt;/li&gt;
&lt;li&gt;光・葉・気孔などの条件で判定する順番&lt;/li&gt;
&lt;li&gt;実験問題の典型ミス（でんぷん/BTB/石灰水/気孔）を止める&lt;/li&gt;
&lt;li&gt;家庭で回す週次ルーティン（短時間→週末チェック）&lt;/li&gt;
&lt;/ul&gt;
&lt;/div&gt;
&lt;/div&gt;
&lt;div class="rq-mini p-3 p-lg-4 mt-3"&gt;
&lt;div class="d-flex align-items-start gap-2"&gt;
&lt;p&gt;&lt;span class="badge bg-success flex-shrink-0"&gt;要点&lt;/span&gt;&lt;/p&gt;
&lt;div class="small"&gt;&lt;strong&gt;混線の原因は「場面（条件）」と「物質」を混ぜて覚えること&lt;/strong&gt;です。&lt;br /&gt;
まず物質の出入りを一定にし、次に条件で判定します。&lt;/div&gt;
&lt;/div&gt;
&lt;/div&gt;
&lt;/div&gt;
&lt;/div&gt;
&lt;div class="alert alert-success mt-4 mb-0 rounded-4 border border-success-subtle" role="alert"&gt;覚える量を増やす前に、「何が入って何が出るか」と「いつ起きるか（条件）」を分けて整理します。&lt;/div&gt;
&lt;/section&gt;
&lt;p&gt;&lt;!-- ========================= 目次 ==========================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href="#s1"&gt;まず状況整理｜どこで混線しているか&lt;/a&gt;&lt;br /&gt;
&lt;a class="list-group-item list-group-item-action" href="#s2"&gt;原因の切り分け（典型パターン3つ）&lt;/a&gt;&lt;br /&gt;
&lt;a class="list-group-item list-group-item-action" href="#s3"&gt;組み直しの流れ（ステップで）&lt;/a&gt;&lt;br /&gt;
&lt;a class="list-group-item list-group-item-action" href="#s4"&gt;よくあるミスと修正（誤答例→直し方）&lt;/a&gt;&lt;br /&gt;
&lt;a class="list-group-item list-group-item-action" href="#s5"&gt;家庭での回し方（週の構成／チェック）&lt;/a&gt;&lt;br /&gt;
&lt;a class="list-group-item list-group-item-action" href="#s6"&gt;FAQ（よくある質問）&lt;/a&gt;&lt;br /&gt;
&lt;a class="list-group-item list-group-item-action" href="#s7"&gt;次に読む（関連記事）＋講座・問い合わせ&lt;/a&gt;&lt;/div&gt;
&lt;/div&gt;
&lt;/nav&gt;
&lt;p&gt;&lt;!-- ========================= Section 1 ========================== --&gt;&lt;/p&gt;
&lt;section class="mb-5"&gt;
&lt;h2 id="s1" class="h4 fw-bold border-bottom pb-2 mb-3"&gt;まず状況整理｜どこで混線しているか&lt;/h2&gt;
&lt;div class="row g-3"&gt;
&lt;div class="col-lg-6"&gt;
&lt;div class="card rounded-4 shadow-sm h-100 rq-leftbar"&gt;
&lt;div class="card-body p-3 p-lg-4"&gt;
&lt;p class="fw-bold text-success mb-2"&gt;混線の症状（よくある）&lt;/p&gt;
&lt;ul class="mb-0 rq-bullets"&gt;
&lt;li&gt;光合成と呼吸で「CO₂」「O₂」の向きが入れ替わる&lt;/li&gt;
&lt;li&gt;蒸散＝呼吸だと思ってしまい、水蒸気の扱いがずれてくる&lt;/li&gt;
&lt;li&gt;「昼/夜」「明るい/暗い」で何が起きるかを誤判定する&lt;/li&gt;
&lt;li&gt;実験の結果（BTB/石灰水/でんぷん）から理由が言えない&lt;/li&gt;
&lt;/ul&gt;
&lt;/div&gt;
&lt;/div&gt;
&lt;/div&gt;
&lt;div class="col-lg-6"&gt;
&lt;div class="alert alert-success rounded-4 border border-success-subtle h-100 mb-0" role="alert"&gt;
&lt;p class="fw-bold mb-2"&gt;混線が起きる理由&lt;/p&gt;
&lt;p class="mb-2"&gt;光合成・呼吸・蒸散は、同じ「植物」で扱うため、まとめて暗記すると混線します。&lt;br /&gt;
さらに、問題は「場面（条件）」を変えてくるので、暗記がそのまま得点に結びつきにくくなります。&lt;/p&gt;
&lt;p class="mb-0"&gt;まず&lt;strong class="rq-marker"&gt;出入りする物質だけ&lt;/strong&gt;で整理し、次に&lt;strong class="rq-marker"&gt;条件&lt;/strong&gt;で判定する順番にすると、&lt;br /&gt;
迷う場面が減ります。&lt;/p&gt;
&lt;/div&gt;
&lt;/div&gt;
&lt;/div&gt;
&lt;div class="card rounded-4 shadow-sm mt-3"&gt;
&lt;div class="card-body p-3 p-lg-4"&gt;
&lt;div class="d-flex align-items-center gap-2 mb-2"&gt;&lt;span class="badge bg-success"&gt;チェック&lt;/span&gt;&lt;br /&gt;
&lt;span class="fw-bold"&gt;ここでつまずくなら、今回の整理が効きます&lt;/span&gt;&lt;/div&gt;
&lt;div class="row g-2 small"&gt;
&lt;div class="col-md-6"&gt;
&lt;div class="rq-mini p-3"&gt;
&lt;ul class="mb-0 rq-bullets"&gt;
&lt;li&gt;「昼/夜」でCO₂とO₂の向きを即答できない&lt;/li&gt;
&lt;li&gt;気孔が開く条件が曖昧（昼？夜？乾燥？）&lt;/li&gt;
&lt;li&gt;実験の結果を見て、理由が1文で書けない&lt;/li&gt;
&lt;/ul&gt;
&lt;/div&gt;
&lt;/div&gt;
&lt;div class="col-md-6"&gt;
&lt;div class="rq-mini rq-warn p-3"&gt;
&lt;ul class="mb-0 rq-bullets"&gt;
&lt;li&gt;覚え直しを増やしても点が伸びない&lt;/li&gt;
&lt;li&gt;同じ問題でも、条件が変わると別物に見える&lt;/li&gt;
&lt;li&gt;「蒸散」「呼吸」を同じ“気体の出入り”と誤解する&lt;/li&gt;
&lt;/ul&gt;
&lt;/div&gt;
&lt;/div&gt;
&lt;/div&gt;
&lt;/div&gt;
&lt;/div&gt;
&lt;/section&gt;
&lt;p&gt;&lt;!-- ========================= Section 2 ========================== --&gt;&lt;/p&gt;
&lt;section class="mb-5"&gt;
&lt;h2 id="s2" class="h4 fw-bold border-bottom pb-2 mb-3"&gt;原因の切り分け（典型パターン3つ）&lt;/h2&gt;
&lt;div class="row g-3"&gt;
&lt;div class="col-lg-4"&gt;
&lt;div class="card rounded-4 shadow-sm h-100"&gt;
&lt;div class="card-body p-3 p-lg-4"&gt;
&lt;p&gt;&lt;span class="badge bg-success mb-2"&gt;原因①&lt;/span&gt;&lt;/p&gt;
&lt;h3 class="h6 fw-bold mb-2"&gt;「物質」と「働き」をセット暗記している&lt;/h3&gt;
&lt;p class="mb-0"&gt;光合成＝酸素、呼吸＝二酸化炭素、と一語で覚えると、条件が変わった瞬間に通用しなくなります。&lt;br /&gt;
まずは「何が入って何が出るか」を一定にしてから、働きの説明へ進めます。&lt;/p&gt;
&lt;/div&gt;
&lt;/div&gt;
&lt;/div&gt;
&lt;div class="col-lg-4"&gt;
&lt;div class="card rounded-4 shadow-sm h-100"&gt;
&lt;div class="card-body p-3 p-lg-4"&gt;
&lt;p&gt;&lt;span class="badge bg-success mb-2"&gt;原因②&lt;/span&gt;&lt;/p&gt;
&lt;h3 class="h6 fw-bold mb-2"&gt;条件（光・葉・気孔）で判定していない&lt;/h3&gt;
&lt;p class="mb-0"&gt;同じ植物でも、明るい/暗い、葉がある/ない、気孔が開く/閉じるで結果が変わります。&lt;br /&gt;
条件が読めないと、実験問題で取りこぼしやすくなります。&lt;/p&gt;
&lt;/div&gt;
&lt;/div&gt;
&lt;/div&gt;
&lt;div class="col-lg-4"&gt;
&lt;div class="card rounded-4 shadow-sm h-100"&gt;
&lt;div class="card-body p-3 p-lg-4"&gt;
&lt;p&gt;&lt;span class="badge bg-success mb-2"&gt;原因③&lt;/span&gt;&lt;/p&gt;
&lt;h3 class="h6 fw-bold mb-2"&gt;「結果→理由」の文章化ができない&lt;/h3&gt;
&lt;p class="mb-0"&gt;BTBの色、石灰水の変化、でんぷんの有無などを見ても、&lt;br /&gt;
“何が出入りしたか”に戻れないと記述で落とします。&lt;br /&gt;
先に理由のひな形を作ると、説明が安定します。&lt;/p&gt;
&lt;/div&gt;
&lt;/div&gt;
&lt;/div&gt;
&lt;/div&gt;
&lt;div class="alert alert-success rounded-4 border border-success-subtle mt-3 mb-0" role="alert"&gt;実験問題の文章が長くて情報整理で止まる場合は、&lt;br /&gt;
&lt;a class="link-success fw-bold" href="https://rika-quest.com/column/nayami-graph-table-reading/"&gt;図・表・グラフが読み取れないときの整理&lt;/a&gt;&lt;br /&gt;
を先に固めると、条件判定がしやすくなります。&lt;/div&gt;
&lt;/section&gt;
&lt;p&gt;&lt;!-- ========================= Section 3 ========================== --&gt;&lt;/p&gt;
&lt;section class="mb-5"&gt;
&lt;h2 id="s3" class="h4 fw-bold border-bottom pb-2 mb-3"&gt;組み直しの流れ（ステップで）&lt;/h2&gt;
&lt;p&gt;&lt;!-- ひな形の提示 --&gt;&lt;/p&gt;
&lt;div class="rq-template p-3 p-lg-4 mb-3"&gt;
&lt;div class="d-flex align-items-center gap-2 mb-2"&gt;&lt;span class="badge bg-success"&gt;ひな形&lt;/span&gt;&lt;br /&gt;
&lt;span class="fw-bold"&gt;判定は「物質→条件→文章」の順で決めておきます&lt;/span&gt;&lt;/div&gt;
&lt;div class="row g-2 small"&gt;
&lt;div class="col-md-3"&gt;
&lt;div class="rq-mini p-2 text-center"&gt;&lt;strong&gt;①物質の出入り&lt;/strong&gt;&lt;br /&gt;
CO₂ / O₂ / 水蒸気&lt;/div&gt;
&lt;/div&gt;
&lt;div class="col-md-4"&gt;
&lt;div class="rq-mini p-2 text-center"&gt;&lt;strong&gt;②条件&lt;/strong&gt;&lt;br /&gt;
光・葉・気孔・水&lt;/div&gt;
&lt;/div&gt;
&lt;div class="col-md-5"&gt;
&lt;div class="rq-mini p-2 text-center"&gt;&lt;strong&gt;③結果→理由の一文&lt;/strong&gt;&lt;br /&gt;
（条件）だから（物質）が（増減）&lt;/div&gt;
&lt;/div&gt;
&lt;/div&gt;
&lt;/div&gt;
&lt;div class="row g-3"&gt;
&lt;p&gt;&lt;!-- Step 1 --&gt;&lt;/p&gt;
&lt;div class="col-lg-12"&gt;
&lt;div class="card rounded-4 shadow-sm rq-leftbar"&gt;
&lt;div class="card-body p-3 p-lg-4"&gt;
&lt;div class="d-flex align-items-start gap-3 mb-2"&gt;
&lt;div class="rq-stepno"&gt;1&lt;/div&gt;
&lt;div&gt;
&lt;h3 class="h6 fw-bold mb-1"&gt;まず「出入りする物質」を3つに限定する&lt;/h3&gt;
&lt;p class="mb-0"&gt;混線を止めるコツは、最初から説明を覚えないことです。&lt;br /&gt;
先に「出入りする物質」を一定にし、そこから働きを区別します。&lt;/p&gt;
&lt;/div&gt;
&lt;/div&gt;
&lt;div class="table-responsive"&gt;
&lt;table class="table table-bordered align-middle bg-white rounded-4 overflow-hidden mb-0"&gt;
&lt;thead class="table-success"&gt;
&lt;tr&gt;
&lt;th style="width: 25%;"&gt;見る物質&lt;/th&gt;
&lt;th&gt;まず決めること&lt;/th&gt;
&lt;th style="width: 28%;"&gt;混線しやすい点&lt;/th&gt;
&lt;/tr&gt;
&lt;/thead&gt;
&lt;tbody&gt;
&lt;tr&gt;
&lt;th class="text-success"&gt;二酸化炭素（CO₂）&lt;/th&gt;
&lt;td&gt;“入る/出る”の向きを条件で決める&lt;/td&gt;
&lt;td&gt;昼夜の判定を飛ばす&lt;/td&gt;
&lt;/tr&gt;
&lt;tr&gt;
&lt;th class="text-success"&gt;酸素（O₂）&lt;/th&gt;
&lt;td&gt;CO₂とセットで向きを決める&lt;/td&gt;
&lt;td&gt;「光合成＝酸素」決め打ちでずれる&lt;/td&gt;
&lt;/tr&gt;
&lt;tr&gt;
&lt;th class="text-success"&gt;水蒸気（H₂O）&lt;/th&gt;
&lt;td&gt;蒸散（気孔）として別枠で扱う&lt;/td&gt;
&lt;td&gt;呼吸と同じ“気体の出入り”と混同&lt;/td&gt;
&lt;/tr&gt;
&lt;/tbody&gt;
&lt;/table&gt;
&lt;/div&gt;
&lt;div class="alert alert-success rounded-4 border border-success-subtle mt-3 mb-0" role="alert"&gt;&lt;span class="badge bg-success me-2"&gt;ポイント&lt;/span&gt;&lt;br /&gt;
まずは「CO₂」「O₂」「水蒸気」以外を増やさない。ここが一定になると、実験の結果が読みやすくなります。&lt;/div&gt;
&lt;/div&gt;
&lt;/div&gt;
&lt;/div&gt;
&lt;p&gt;&lt;!-- Step 2 --&gt;&lt;/p&gt;
&lt;div class="col-lg-6"&gt;
&lt;div class="card rounded-4 shadow-sm h-100 rq-leftbar"&gt;
&lt;div class="card-body p-3 p-lg-4"&gt;
&lt;div class="d-flex align-items-start gap-3 mb-2"&gt;
&lt;div class="rq-stepno"&gt;2&lt;/div&gt;
&lt;div&gt;
&lt;h3 class="h6 fw-bold mb-1"&gt;条件を4つだけ見る（光・葉・気孔・水）&lt;/h3&gt;
&lt;p class="mb-0"&gt;問題文が長くても、見る条件は絞れます。&lt;br /&gt;
ここを拾えると、CO₂/O₂の向きが決まり、迷う場面が減ります。&lt;/p&gt;
&lt;/div&gt;
&lt;/div&gt;
&lt;ul class="mb-0 rq-bullets"&gt;
&lt;li&gt;&lt;strong&gt;光&lt;/strong&gt;：明るい/暗い（光合成が関わるか）&lt;/li&gt;
&lt;li&gt;&lt;strong&gt;葉&lt;/strong&gt;：葉がある/ない（葉緑体の働きが関わるか）&lt;/li&gt;
&lt;li&gt;&lt;strong&gt;気孔&lt;/strong&gt;：開く/閉じる（気体・水蒸気の出入りが起きるか）&lt;/li&gt;
&lt;li&gt;&lt;strong&gt;水&lt;/strong&gt;：十分/不足（蒸散・しおれ・気孔の状態に影響）&lt;/li&gt;
&lt;/ul&gt;
&lt;/div&gt;
&lt;/div&gt;
&lt;/div&gt;
&lt;p&gt;&lt;!-- Step 3 --&gt;&lt;/p&gt;
&lt;div class="col-lg-6"&gt;
&lt;div class="card rounded-4 shadow-sm h-100 rq-leftbar"&gt;
&lt;div class="card-body p-3 p-lg-4"&gt;
&lt;div class="d-flex align-items-start gap-3 mb-2"&gt;
&lt;div class="rq-stepno"&gt;3&lt;/div&gt;
&lt;div&gt;
&lt;h3 class="h6 fw-bold mb-1"&gt;結果→理由の一文テンプレを作る&lt;/h3&gt;
&lt;p class="mb-2"&gt;記述で落ちるのは、説明が長いからではなく、&lt;br /&gt;
“どの条件で何が増減したか”が書けていないからです。&lt;br /&gt;
先に一文のひな形を用意します。&lt;/p&gt;
&lt;div class="rq-template p-3"&gt;
&lt;div class="small fw-bold text-success mb-1"&gt;一文テンプレ（そのまま使えます）&lt;/div&gt;
&lt;ul class="small mb-0 rq-bullets"&gt;
&lt;li&gt;（条件：明るい/暗い、葉あり等）なので、（CO₂/O₂）が（増える/減る）。&lt;/li&gt;
&lt;li&gt;（気孔が開く/閉じる）ため、（水蒸気の放出/気体の出入り）が（起きる/起きにくい）。&lt;/li&gt;
&lt;li&gt;（実験結果）より、（物質の増減）が分かる。&lt;/li&gt;
&lt;/ul&gt;
&lt;/div&gt;
&lt;/div&gt;
&lt;/div&gt;
&lt;div class="rq-mini rq-warn p-3 small mt-3"&gt;&lt;strong class="d-block mb-1"&gt;注意&lt;/strong&gt;&lt;br /&gt;
「光合成だから」「呼吸だから」と名称で説明を始めると混線しやすいです。先に物質（CO₂/O₂/水蒸気）へ戻します。&lt;/div&gt;
&lt;/div&gt;
&lt;/div&gt;
&lt;/div&gt;
&lt;p&gt;&lt;!-- Step 4 --&gt;&lt;/p&gt;
&lt;div class="col-lg-12"&gt;
&lt;div class="card rounded-4 shadow-sm rq-leftbar"&gt;
&lt;div class="card-body p-3 p-lg-4"&gt;
&lt;div class="d-flex align-items-start gap-3 mb-2"&gt;
&lt;div class="rq-stepno"&gt;4&lt;/div&gt;
&lt;div&gt;
&lt;h3 class="h6 fw-bold mb-1"&gt;実験問題の読み方に落とす（条件→結果→物質へ戻す）&lt;/h3&gt;
&lt;p class="mb-0"&gt;実験問題は、条件を変えて結果の差を見せます。読む順番を決めておくと、&lt;br /&gt;
“覚えているのに解けない”が減ります。&lt;/p&gt;
&lt;/div&gt;
&lt;/div&gt;
&lt;div class="row g-2 small"&gt;
&lt;div class="col-md-4"&gt;
&lt;div class="rq-mini p-3"&gt;&lt;strong class="text-success d-block mb-1"&gt;①条件を拾う&lt;/strong&gt;&lt;br /&gt;
明るい/暗い、葉の有無、ふたの有無、時間、温度など「変えた条件」を探す。&lt;/div&gt;
&lt;/div&gt;
&lt;div class="col-md-4"&gt;
&lt;div class="rq-mini p-3"&gt;&lt;strong class="text-success d-block mb-1"&gt;②結果の差を見る&lt;/strong&gt;&lt;br /&gt;
色の変化、気体量、でんぷんの有無など「差」をまず一言にする。&lt;/div&gt;
&lt;/div&gt;
&lt;div class="col-md-4"&gt;
&lt;div class="rq-mini p-3"&gt;&lt;strong class="text-success d-block mb-1"&gt;③物質へ戻す&lt;/strong&gt;&lt;br /&gt;
CO₂/O₂/水蒸気のどれが増減したかに戻し、一文テンプレで理由を書く。&lt;/div&gt;
&lt;/div&gt;
&lt;/div&gt;
&lt;/div&gt;
&lt;/div&gt;
&lt;/div&gt;
&lt;/div&gt;
&lt;p&gt;&lt;!-- 任意：単元直リンク最大1本（今回は「光合成」へ） --&gt;&lt;/p&gt;
&lt;div class="alert alert-success rounded-4 border border-success-subtle mt-3 mb-0" role="alert"&gt;具体例で「条件→物質→理由」を当てはめる練習だけしたい場合は、&lt;br /&gt;
&lt;a class="link-success fw-bold" href="https://rika-quest.com/column/photosynthesis/"&gt;光合成の基本（確認用）&lt;/a&gt;&lt;br /&gt;
を1本だけ参照し、用語を増やさずにひな形へ戻してください。&lt;/div&gt;
&lt;/section&gt;
&lt;p&gt;&lt;!-- ========================= Section 4 ========================== --&gt;&lt;/p&gt;
&lt;section class="mb-5"&gt;
&lt;h2 id="s4" class="h4 fw-bold border-bottom pb-2 mb-3"&gt;よくあるミスと修正（誤答例→直し方）&lt;/h2&gt;
&lt;div class="row g-3"&gt;
&lt;div class="col-lg-6"&gt;
&lt;div class="card rounded-4 shadow-sm h-100"&gt;
&lt;div class="card-body p-3 p-lg-4"&gt;
&lt;div class="d-flex flex-wrap gap-2 align-items-center mb-2"&gt;
&lt;p&gt;&lt;span class="badge bg-danger"&gt;典型ミス&lt;/span&gt;&lt;/p&gt;
&lt;h3 class="h6 fw-bold mb-0"&gt;「暗いのに酸素が増える」と判断してしまう&lt;/h3&gt;
&lt;/div&gt;
&lt;p class="mb-3"&gt;条件（明るい/暗い）を飛ばし、名称だけで判断すると起きやすい誤答です。&lt;br /&gt;
まず条件→物質へ戻します。&lt;/p&gt;
&lt;div class="alert alert-success rounded-4 border border-success-subtle mb-0" role="alert"&gt;&lt;span class="badge bg-success me-2"&gt;直し方&lt;/span&gt;&lt;br /&gt;
①明るい/暗いを先に決める → ②CO₂/O₂の向きを決める → ③一文テンプレで理由を書く。&lt;/div&gt;
&lt;/div&gt;
&lt;/div&gt;
&lt;/div&gt;
&lt;div class="col-lg-6"&gt;
&lt;div class="card rounded-4 shadow-sm h-100"&gt;
&lt;div class="card-body p-3 p-lg-4"&gt;
&lt;div class="d-flex flex-wrap gap-2 align-items-center mb-2"&gt;
&lt;p&gt;&lt;span class="badge bg-danger"&gt;典型ミス&lt;/span&gt;&lt;/p&gt;
&lt;h3 class="h6 fw-bold mb-0"&gt;蒸散を「呼吸」と同じ扱いにしてしまう&lt;/h3&gt;
&lt;/div&gt;
&lt;p class="mb-3"&gt;蒸散は水蒸気が外へ出る現象で、CO₂/O₂の出入りとは別軸です。&lt;br /&gt;
“気孔”が絡むときは、水蒸気を別枠で扱うと混線が止まります。&lt;/p&gt;
&lt;div class="alert alert-success rounded-4 border border-success-subtle mb-0" role="alert"&gt;&lt;span class="badge bg-success me-2"&gt;直し方&lt;/span&gt;&lt;br /&gt;
物質を3つ（CO₂/O₂/水蒸気）に限定し、蒸散＝水蒸気の放出として切り分ける。&lt;/div&gt;
&lt;/div&gt;
&lt;/div&gt;
&lt;/div&gt;
&lt;div class="col-lg-12"&gt;
&lt;div class="card rounded-4 shadow-sm"&gt;
&lt;div class="card-body p-3 p-lg-4"&gt;
&lt;div class="d-flex flex-wrap gap-2 align-items-center mb-2"&gt;
&lt;p&gt;&lt;span class="badge bg-danger"&gt;典型ミス&lt;/span&gt;&lt;/p&gt;
&lt;h3 class="h6 fw-bold mb-0"&gt;実験結果（色/でんぷん）を“用語”で説明して終わる&lt;/h3&gt;
&lt;/div&gt;
&lt;p class="mb-3"&gt;「光合成したから」だけで止まると、条件の違いに対応できません。&lt;br /&gt;
結果は必ず「物質の増減」へ翻訳し、条件で理由を組み立てます。&lt;/p&gt;
&lt;div class="rq-template p-3 p-lg-4"&gt;
&lt;div class="fw-bold text-success mb-2"&gt;修正のひな形（短く）&lt;/div&gt;
&lt;ul class="mb-0 rq-bullets"&gt;
&lt;li&gt;（条件）→（物質）→（増減）→（結果に一致）&lt;/li&gt;
&lt;li&gt;「名称」は最後に添える（光合成/呼吸/蒸散）&lt;/li&gt;
&lt;/ul&gt;
&lt;/div&gt;
&lt;/div&gt;
&lt;/div&gt;
&lt;/div&gt;
&lt;/div&gt;
&lt;/section&gt;
&lt;p&gt;&lt;!-- ========================= Section 5 ========================== --&gt;&lt;/p&gt;
&lt;section class="mb-5"&gt;
&lt;h2 id="s5" class="h4 fw-bold border-bottom pb-2 mb-3"&gt;家庭での回し方（週の構成／チェック）&lt;/h2&gt;
&lt;p&gt;家庭学習では、知識を増やすよりも&lt;strong class="rq-marker"&gt;判定の順番&lt;/strong&gt;を決めておきます。&lt;br /&gt;
1回で仕上げず、短時間の反復で「混線しない状態」を作ります。&lt;/p&gt;
&lt;div class="table-responsive"&gt;
&lt;table class="table table-bordered align-middle bg-white rounded-4 overflow-hidden"&gt;
&lt;thead class="table-success"&gt;
&lt;tr&gt;
&lt;th style="width: 26%;"&gt;区分&lt;/th&gt;
&lt;th&gt;やること&lt;/th&gt;
&lt;th style="width: 30%;"&gt;チェック（合格基準）&lt;/th&gt;
&lt;/tr&gt;
&lt;/thead&gt;
&lt;tbody&gt;
&lt;tr&gt;
&lt;th class="text-success"&gt;平日（短時間）&lt;/th&gt;
&lt;td&gt;1問だけでよいので、&lt;strong&gt;①物質（3つ）→②条件（4つ）→③一文&lt;/strong&gt;を必ず通す。&lt;br /&gt;
文章が書けない日は、条件と物質の矢印だけでも残す。&lt;/td&gt;
&lt;td&gt;「明るい/暗い」「CO₂/O₂/水蒸気」のどれを扱うかが、迷わず決まる。&lt;/td&gt;
&lt;/tr&gt;
&lt;tr&gt;
&lt;th class="text-success"&gt;週末（まとめ）&lt;/th&gt;
&lt;td&gt;実験問題を2〜3問。条件の差を線で引き、結果を一言にしてから理由を書く。&lt;br /&gt;
できれば、誤答を「条件ミス/物質ミス/文章化ミス」に分類する。&lt;/td&gt;
&lt;td&gt;同じ形式で、理由の一文が安定して書ける（名称に逃げない）。&lt;/td&gt;
&lt;/tr&gt;
&lt;/tbody&gt;
&lt;/table&gt;
&lt;/div&gt;
&lt;div class="alert alert-success rounded-4 border border-success-subtle mt-3 mb-0" role="alert"&gt;実験全般の読み取りでつまずく場合は、&lt;br /&gt;
&lt;a class="link-success fw-bold" href="https://rika-quest.com/column/nayami-biology-experiment/"&gt;生物の実験問題が苦手なときの整理&lt;/a&gt;&lt;br /&gt;
とセットで回すと、条件の拾い方が安定します。&lt;/div&gt;
&lt;/section&gt;
&lt;p&gt;&lt;!-- ========================= Section 6（FAQ） ========================== --&gt;&lt;/p&gt;
&lt;section class="mb-5"&gt;
&lt;h2 id="s6" class="h4 fw-bold border-bottom pb-2 mb-3"&gt;FAQ（よくある質問）&lt;/h2&gt;
&lt;div class="rq-faq d-grid gap-3"&gt;
&lt;details&gt;
&lt;summary&gt;&lt;span class="badge bg-success rounded-pill flex-shrink-0"&gt;Q&lt;/span&gt;光合成と呼吸は、結局なにが違いますか？&lt;/summary&gt;
&lt;div class="p-3"&gt;違いを「名称」で覚えると混線します。まずは、条件（明るい/暗い、葉がある等）を拾い、&lt;br /&gt;
CO₂/O₂の出入りを決めてください。名称は最後に添えるくらいで十分です。&lt;/div&gt;
&lt;/details&gt;
&lt;details&gt;
&lt;summary&gt;&lt;span class="badge bg-success rounded-pill flex-shrink-0"&gt;Q&lt;/span&gt;蒸散は呼吸の一部だと思ってしまいます&lt;/summary&gt;
&lt;div class="p-3"&gt;蒸散は「水蒸気」の放出として別枠で扱います。CO₂/O₂の出入り（光合成・呼吸）と混ぜないことが混線回避のポイントです。&lt;br /&gt;
気孔が絡む問題では、まず水蒸気をチェックすると整理が安定します。&lt;/div&gt;
&lt;/details&gt;
&lt;details&gt;
&lt;summary&gt;&lt;span class="badge bg-success rounded-pill flex-shrink-0"&gt;Q&lt;/span&gt;実験結果（BTBやでんぷん）から理由が書けません&lt;/summary&gt;
&lt;div class="p-3"&gt;結果を“用語”で説明して止まっている可能性があります。結果は必ず「物質の増減」に翻訳し、&lt;br /&gt;
条件（明るい/暗い、葉の有無など）とセットで一文テンプレに当てはめてください。&lt;/div&gt;
&lt;/details&gt;
&lt;details&gt;
&lt;summary&gt;&lt;span class="badge bg-success rounded-pill flex-shrink-0"&gt;Q&lt;/span&gt;文章が長くて条件が拾えません&lt;/summary&gt;
&lt;div class="p-3"&gt;条件は「光・葉・気孔・水」の4点だけに絞ります。図表の整理で止まる場合は、&lt;br /&gt;
&lt;a class="link-success fw-bold" href="https://rika-quest.com/column/nayami-graph-table-reading/"&gt;図・表・グラフが読み取れないときの整理&lt;/a&gt;&lt;br /&gt;
を先に固めると、条件判定がしやすくなります。&lt;/div&gt;
&lt;/details&gt;
&lt;/div&gt;
&lt;/section&gt;
&lt;p&gt;&lt;!-- ========================= Section 7（関連記事＋CTA） ========================== --&gt;&lt;/p&gt;
&lt;section class="mb-4"&gt;
&lt;h2 id="s7" class="h4 fw-bold border-bottom pb-2 mb-3"&gt;次に読む（関連記事）＋講座・問い合わせ&lt;/h2&gt;
&lt;div class="row g-3"&gt;
&lt;div class="col-lg-6"&gt;
&lt;div class="card rounded-4 shadow-sm h-100"&gt;
&lt;div class="card-body p-3 p-lg-4"&gt;
&lt;p class="fw-bold text-success mb-2"&gt;悩みから辿る（Hub / 一覧）&lt;/p&gt;
&lt;div class="list-group"&gt;&lt;a class="list-group-item list-group-item-action" href="https://rika-quest.com/column/science-nayami/"&gt;理科の悩み一覧（Hub）&lt;/a&gt;&lt;br /&gt;
&lt;a class="list-group-item list-group-item-action" href="https://rika-quest.com/column/"&gt;理科コラム一覧&lt;/a&gt;&lt;br /&gt;
&lt;a class="list-group-item list-group-item-action" href="https://rika-quest.com/ct/理科のコツ/"&gt;理科のコツ（カテゴリ）&lt;/a&gt;&lt;br /&gt;
&lt;a class="list-group-item list-group-item-action" href="https://rika-quest.com/column/creature/"&gt;生物分野ページ（全体像）&lt;/a&gt;&lt;/div&gt;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href="https://rika-quest.com/column/nayami-biology-experiment/"&gt;生物の実験問題が苦手なときの整理&lt;/a&gt;&lt;br /&gt;
&lt;a class="list-group-item list-group-item-action" href="https://rika-quest.com/column/nayami-graph-table-reading/"&gt;図・表・グラフが読み取れないときの整理&lt;/a&gt;&lt;/div&gt;
&lt;/div&gt;
&lt;/div&gt;
&lt;/div&gt;
&lt;/div&gt;
&lt;div class="card rounded-4 shadow-sm border-success-subtle mt-3"&gt;
&lt;div class="card-body p-3 p-lg-4"&gt;
&lt;p class="fw-bold text-success mb-2"&gt;混線を短期間でほどきたい方へ（選べるご案内）&lt;/p&gt;
&lt;p class="mb-3"&gt;光合成・呼吸・蒸散は、知識を足すより「判定の順番」をそろえる方が点に直結します。&lt;br /&gt;
条件の拾い方、結果の翻訳、理由の一文化までを一緒にそろえると、実験問題の安定感が上がります。&lt;/p&gt;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&lt;p&gt;&amp;nbsp;&lt;/p&gt;
------</t>
  </si>
  <si>
    <t>https://rika-quest.com/column/nayami-solubility-graph/</t>
  </si>
  <si>
    <t>以下のページは不自然なワードを使用しています。
これらを適切に自然な言葉に置き換えて下さい。
なお、本文の装飾や構造は絶対に変えないでください。
【対象ページURL】
https://rika-quest.com/column/nayami-solubility-graph/
【検出された不自然ワード】
- 型
【本文】
------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.rq-toc a{ text-decoration:none; }&lt;br /&gt;  .rq-toc a:hover{ text-decoration:underline; }&lt;/p&gt;
&lt;p&gt;  .rq-leftbar{ border-left: .35rem solid rgba(25,135,84,.55); }&lt;br /&gt;  .rq-bullets li{ margin-bottom:.35rem; }&lt;/p&gt;
&lt;p&gt;  .rq-stepno{&lt;br /&gt;    width: 2.2rem; height: 2.2rem;&lt;br /&gt;    display:inline-flex; align-items:center; justify-content:center;&lt;br /&gt;    border-radius: 999px;&lt;br /&gt;    background: rgba(25,135,84,.12);&lt;br /&gt;    color: #146c43;&lt;br /&gt;    font-weight: 800;&lt;br /&gt;    flex: 0 0 auto;&lt;br /&gt;  }&lt;/p&gt;
&lt;p&gt;  .rq-mini{&lt;br /&gt;    border: 1px solid rgba(0,0,0,.10);&lt;br /&gt;    border-radius: 1rem;&lt;br /&gt;    background: #fff;&lt;br /&gt;    box-shadow: 0 .125rem .25rem rgba(0,0,0,.06);&lt;br /&gt;  }&lt;/p&gt;
&lt;p&gt;  .rq-template{&lt;br /&gt;    border: 1px dashed rgba(25,135,84,.45);&lt;br /&gt;    background: rgba(25,135,84,.04);&lt;br /&gt;    border-radius: 1rem;&lt;br /&gt;  }&lt;/p&gt;
&lt;p&gt;  .rq-warn{ border-left: .35rem solid rgba(220,53,69,.6); }&lt;/p&gt;
&lt;p&gt;  /* FAQ（JS不要） */&lt;br /&gt;  .rq-faq details{&lt;br /&gt;    border: 1px solid rgba(0,0,0,.10);&lt;br /&gt;    border-radius: 1rem;&lt;br /&gt;    background: #fff;&lt;br /&gt;    overflow: hidden;&lt;br /&gt;    box-shadow: 0 .125rem .25rem rgba(0,0,0,.06);&lt;br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}&lt;br /&gt;&lt;/style&gt;
&lt;div class="container my-4"&gt;
&lt;p&gt;&lt;!-- ========================= Hero ========================== --&gt;&lt;/p&gt;
&lt;section class="rq-hero rounded-4 p-4 p-lg-5 shadow-sm mb-4"&gt;
&lt;div class="row g-4 align-items-center"&gt;
&lt;div class="col-lg-8"&gt;
&lt;div class="rq-subline small mb-2"&gt;中学受験理科／化学　テーマ：溶解度グラフを「読む→言葉→計算」の順でそろえて点の取りこぼしを止める&lt;/div&gt;
&lt;div class="d-flex flex-wrap gap-2 mb-2"&gt;&lt;span class="badge bg-success"&gt;悩み起点&lt;/span&gt;&lt;br /&gt;
&lt;span class="badge bg-success"&gt;グラフ読解&lt;/span&gt;&lt;br /&gt;
&lt;span class="badge bg-success"&gt;言葉→計算&lt;/span&gt;&lt;br /&gt;
&lt;span class="badge bg-success"&gt;家庭で回す&lt;/span&gt;&lt;/div&gt;
&lt;p class="mb-2"&gt;グラフは見ているのに、どの値を読めばよいか分からない。&lt;br /&gt;
温度を変えたときに「溶ける／出てくる（結晶が出る）」の判断が不安定。&lt;br /&gt;
飽和・不飽和の区別や「何g出てくるか」の計算で式が作れない。&lt;/p&gt;
&lt;p class="mb-0"&gt;多くの場合、つまずきは計算力ではなく、&lt;br /&gt;
&lt;strong class="rq-marker"&gt;グラフの変化を言葉でそろえないまま、いきなり式に入っている&lt;/strong&gt;ことが原因です。&lt;br /&gt;
「何が増えると何が起きるか」を短文にしてから計算へ進むと、読み違いと式で迷う時間が減ります。&lt;/p&gt;
&lt;/div&gt;
&lt;div class="col-lg-4"&gt;
&lt;div class="card border-0 shadow-sm rounded-4"&gt;
&lt;div class="card-body p-3 p-lg-4"&gt;
&lt;p class="fw-bold text-success mb-2"&gt;この記事で分かること&lt;/p&gt;
&lt;ul class="small mb-0 rq-bullets"&gt;
&lt;li&gt;溶解度グラフで止まる場所（読む／判断／計算）の切り分け&lt;/li&gt;
&lt;li&gt;「言葉→数→計算」の処理順（やり方）&lt;/li&gt;
&lt;li&gt;典型ミス（読み取り・飽和判定・結晶量）の直し方&lt;/li&gt;
&lt;li&gt;家庭で回す練習順（短時間→週末通し）&lt;/li&gt;
&lt;/ul&gt;
&lt;/div&gt;
&lt;/div&gt;
&lt;/div&gt;
&lt;/div&gt;
&lt;div class="alert alert-success mt-4 mb-0 rounded-4 border border-success-subtle" role="alert"&gt;単元解説ではなく、「グラフを読んで計算につなぐ処理順」をそろえる整理です。&lt;/div&gt;
&lt;/section&gt;
&lt;p&gt;&lt;!-- ========================= 目次 ==========================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href="#s2"&gt;原因の切り分け（典型パターン3つ）&lt;/a&gt;&lt;br /&gt;
&lt;a class="list-group-item list-group-item-action" href="#s3"&gt;持ち直しの流れ｜読む→言葉→計算&lt;/a&gt;&lt;br /&gt;
&lt;a class="list-group-item list-group-item-action" href="#s4"&gt;よくあるミスと修正（誤答例→直し方）&lt;/a&gt;&lt;br /&gt;
&lt;a class="list-group-item list-group-item-action" href="#s5"&gt;家庭での回し方（週の組み立て／チェック）&lt;/a&gt;&lt;br /&gt;
&lt;a class="list-group-item list-group-item-action" href="#s6"&gt;FAQ（よくある質問）&lt;/a&gt;&lt;br /&gt;
&lt;a class="list-group-item list-group-item-action" href="#s7"&gt;次に読む（関連記事）＋講座・問い合わせ&lt;/a&gt;&lt;/div&gt;
&lt;/div&gt;
&lt;/nav&gt;
&lt;p&gt;&lt;!-- ========================= Section 1 ========================== --&gt;&lt;/p&gt;
&lt;section class="mb-5"&gt;
&lt;h2 id="s1" class="h4 fw-bold border-bottom pb-2 mb-3"&gt;まず状況整理｜どこで詰まっているか&lt;/h2&gt;
&lt;p class="mb-3"&gt;溶解度グラフの問題は、&lt;strong&gt;「読む」&lt;/strong&gt;と&lt;strong&gt;「判断する」&lt;/strong&gt;と&lt;strong&gt;「計算する」&lt;/strong&gt;が同時に出てきます。&lt;br /&gt;
まず、止まっている地点を分けます。復習すべき箇所が見えると、時間をかける場所が絞れます。&lt;/p&gt;
&lt;div class="row g-3"&gt;
&lt;div class="col-lg-6"&gt;
&lt;div class="rq-mini h-100 p-3 p-lg-4 rq-leftbar"&gt;
&lt;p class="fw-bold text-success mb-2"&gt;詰まりポイント（自己チェック）&lt;/p&gt;
&lt;ul class="mb-0 rq-bullets"&gt;
&lt;li&gt;&lt;strong&gt;読む&lt;/strong&gt;：温度と溶解度の値を正しく拾えない（軸・単位が曖昧）&lt;/li&gt;
&lt;li&gt;&lt;strong&gt;判断&lt;/strong&gt;：飽和／不飽和／結晶が出るの判定が揺れる&lt;/li&gt;
&lt;li&gt;&lt;strong&gt;計算&lt;/strong&gt;：水の量が変わるとき、どの量を基準にするか迷う&lt;/li&gt;
&lt;li&gt;&lt;strong&gt;言語化&lt;/strong&gt;：温度変化で「何が増減したか」を短文で言えない&lt;/li&gt;
&lt;/ul&gt;
&lt;/div&gt;
&lt;/div&gt;
&lt;div class="col-lg-6"&gt;
&lt;div class="alert alert-success rounded-4 border border-success-subtle h-100 mb-0" role="alert"&gt;
&lt;p class="fw-bold mb-2"&gt;「読めない」の正体&lt;/p&gt;
&lt;p class="mb-2"&gt;多くの点の取りこぼしは、グラフ自体が難しいのではなく、&lt;br /&gt;
&lt;strong&gt;読み取った数値が“何を表すか”を言葉でそろえられていない&lt;/strong&gt;ことから起きます。&lt;/p&gt;
&lt;p class="mb-0"&gt;先に短文（何が増えると何が起きるか）を作ってから計算に入ると、読み違いと式で迷う時間が減ります。&lt;/p&gt;
&lt;/div&gt;
&lt;/div&gt;
&lt;/div&gt;
&lt;/section&gt;
&lt;p&gt;&lt;!-- ========================= Section 2 ========================== --&gt;&lt;/p&gt;
&lt;section class="mb-5"&gt;
&lt;h2 id="s2" class="h4 fw-bold border-bottom pb-2 mb-3"&gt;原因の切り分け（典型パターン3つ）&lt;/h2&gt;
&lt;div class="row g-3"&gt;
&lt;div class="col-lg-4"&gt;
&lt;div class="card rounded-4 shadow-sm h-100"&gt;
&lt;div class="card-body p-3 p-lg-4"&gt;
&lt;p&gt;&lt;span class="badge bg-success mb-2"&gt;原因①&lt;/span&gt;&lt;/p&gt;
&lt;h3 class="h6 fw-bold mb-2"&gt;軸（温度）と単位（g/100g水）が曖昧なまま読む&lt;/h3&gt;
&lt;p class="mb-0"&gt;グラフの値は「水100gあたりに溶ける溶質の質量」など、基準が決まっています。&lt;br /&gt;
ここが曖昧だと、読み取りは合っていても計算でつまずきます。&lt;/p&gt;
&lt;/div&gt;
&lt;/div&gt;
&lt;/div&gt;
&lt;div class="col-lg-4"&gt;
&lt;div class="card rounded-4 shadow-sm h-100"&gt;
&lt;div class="card-body p-3 p-lg-4"&gt;
&lt;p&gt;&lt;span class="badge bg-success mb-2"&gt;原因②&lt;/span&gt;&lt;/p&gt;
&lt;h3 class="h6 fw-bold mb-2"&gt;温度変化を「溶解度の変化」として言葉にできない&lt;/h3&gt;
&lt;p class="mb-0"&gt;温度が上がる/下がるとき、「溶ける量が増える/減る」を短文にできないと、&lt;br /&gt;
結晶が出る・出ないの判定が不安定になり、式も立ちません。&lt;/p&gt;
&lt;/div&gt;
&lt;/div&gt;
&lt;/div&gt;
&lt;div class="col-lg-4"&gt;
&lt;div class="card rounded-4 shadow-sm h-100"&gt;
&lt;div class="card-body p-3 p-lg-4"&gt;
&lt;p&gt;&lt;span class="badge bg-success mb-2"&gt;原因③&lt;/span&gt;&lt;/p&gt;
&lt;h3 class="h6 fw-bold mb-2"&gt;「基準の水の量」をそろえられず、式が行ったり来たりする&lt;/h3&gt;
&lt;p class="mb-0"&gt;100g水あたりの値を、問題の水の量へ換算する段階で混乱するパターンです。&lt;br /&gt;
先に「何gの水が基準か」をそろえると、式が1本になります。&lt;/p&gt;
&lt;/div&gt;
&lt;/div&gt;
&lt;/div&gt;
&lt;/div&gt;
&lt;div class="alert alert-success rounded-4 border border-success-subtle mt-3 mb-0" role="alert"&gt;グラフや表の読み取り全般で止まる場合は、&lt;br /&gt;
&lt;a class="link-success fw-bold" href="https://rika-quest.com/column/nayami-graph-table-reading/"&gt;図・表・グラフが読み取れないときの整理&lt;/a&gt;&lt;br /&gt;
を先に固めると、溶解度グラフもつながりやすくなります。&lt;/div&gt;
&lt;/section&gt;
&lt;p&gt;&lt;!-- ========================= Section 3 ========================== --&gt;&lt;/p&gt;
&lt;section class="mb-5"&gt;
&lt;h2 id="s3" class="h4 fw-bold border-bottom pb-2 mb-3"&gt;持ち直しの流れ｜読む→言葉→計算&lt;/h2&gt;
&lt;p class="mb-3"&gt;溶解度グラフは、値を読むだけでは得点になりません。&lt;br /&gt;
&lt;strong class="rq-marker"&gt;「読む→言葉→計算」&lt;/strong&gt;の順で処理をそろえると、&lt;br /&gt;
飽和判定と結晶量の計算が安定します。&lt;/p&gt;
&lt;div class="row g-3"&gt;
&lt;p&gt;&lt;!-- Step 1 --&gt;&lt;/p&gt;
&lt;div class="col-lg-6"&gt;
&lt;div class="card rounded-4 shadow-sm h-100 rq-leftbar"&gt;
&lt;div class="card-body p-3 p-lg-4"&gt;
&lt;div class="d-flex align-items-start gap-3 mb-2"&gt;
&lt;div class="rq-stepno"&gt;1&lt;/div&gt;
&lt;div&gt;
&lt;h3 class="h6 fw-bold mb-1"&gt;軸と単位を先に決める（読解の土台）&lt;/h3&gt;
&lt;p class="mb-0"&gt;最初に「横軸＝温度」「縦軸＝溶解度（基準：水100gあたり等）」を確認し、&lt;br /&gt;
読む値が何を表すかをそろえます。&lt;/p&gt;
&lt;/div&gt;
&lt;/div&gt;
&lt;div class="rq-template p-3 mb-0"&gt;
&lt;p class="small fw-bold text-success mb-2"&gt;書くメモ（10秒で足りる形）&lt;/p&gt;
&lt;ul class="small mb-0 rq-bullets"&gt;
&lt;li&gt;横：温度（　）℃&lt;/li&gt;
&lt;li&gt;縦：溶解度（　）g /（水（　）g）&lt;/li&gt;
&lt;/ul&gt;
&lt;/div&gt;
&lt;/div&gt;
&lt;/div&gt;
&lt;/div&gt;
&lt;p&gt;&lt;!-- Step 2 --&gt;&lt;/p&gt;
&lt;div class="col-lg-6"&gt;
&lt;div class="card rounded-4 shadow-sm h-100 rq-leftbar"&gt;
&lt;div class="card-body p-3 p-lg-4"&gt;
&lt;div class="d-flex align-items-start gap-3 mb-2"&gt;
&lt;div class="rq-stepno"&gt;2&lt;/div&gt;
&lt;div&gt;
&lt;h3 class="h6 fw-bold mb-1"&gt;読む値は2つだけに絞る（温度Aと温度B）&lt;/h3&gt;
&lt;p class="mb-0"&gt;温度が変わる問題は、基本的に「前（A℃）」「後（B℃）」の2点を読めば足ります。&lt;br /&gt;
先に2点を読み切り、あとから計算に進みます。&lt;/p&gt;
&lt;/div&gt;
&lt;/div&gt;
&lt;div class="alert alert-success rounded-4 border border-success-subtle mb-0" role="alert"&gt;&lt;span class="badge bg-success me-2"&gt;先に書く&lt;/span&gt;&lt;br /&gt;
A℃の溶解度（　）g／B℃の溶解度（　）g を先に書いてから進む。&lt;/div&gt;
&lt;/div&gt;
&lt;/div&gt;
&lt;/div&gt;
&lt;p&gt;&lt;!-- Step 3 --&gt;&lt;/p&gt;
&lt;div class="col-lg-12"&gt;
&lt;div class="card rounded-4 shadow-sm rq-leftbar"&gt;
&lt;div class="card-body p-3 p-lg-4"&gt;
&lt;div class="d-flex align-items-start gap-3 mb-2"&gt;
&lt;div class="rq-stepno"&gt;3&lt;/div&gt;
&lt;div&gt;
&lt;h3 class="h6 fw-bold mb-1"&gt;温度変化を「言葉」で決める（判断の軸）&lt;/h3&gt;
&lt;p class="mb-0"&gt;計算に入る前に、変化を短文にします。ここがそろうと、結晶が出る/出ないの判定が安定します。&lt;/p&gt;
&lt;/div&gt;
&lt;/div&gt;
&lt;div class="row g-2"&gt;
&lt;div class="col-lg-4"&gt;
&lt;div class="rq-template p-3 h-100"&gt;
&lt;p class="small fw-bold text-success mb-2"&gt;短文テンプレ&lt;/p&gt;
&lt;ul class="small mb-0 rq-bullets"&gt;
&lt;li&gt;温度が（上がる/下がる）&lt;/li&gt;
&lt;li&gt;溶解度は（増える/減る）&lt;/li&gt;
&lt;li&gt;溶ける上限が（増える/減る）&lt;/li&gt;
&lt;/ul&gt;
&lt;/div&gt;
&lt;/div&gt;
&lt;div class="col-lg-8"&gt;
&lt;div class="alert alert-success rounded-4 border border-success-subtle h-100 mb-0" role="alert"&gt;&lt;span class="badge bg-success me-2"&gt;狙い&lt;/span&gt;&lt;br /&gt;
「上限が減る」なら、もともと溶けていた量の一部があふれて&lt;strong&gt;結晶が出る&lt;/strong&gt;可能性が高い。&lt;br /&gt;
「上限が増える」なら、追加で溶ける余地ができる（結晶が出るとは限らない）。&lt;/div&gt;
&lt;/div&gt;
&lt;/div&gt;
&lt;/div&gt;
&lt;/div&gt;
&lt;/div&gt;
&lt;p&gt;&lt;!-- Step 4 --&gt;&lt;/p&gt;
&lt;div class="col-lg-6"&gt;
&lt;div class="card rounded-4 shadow-sm h-100 rq-leftbar"&gt;
&lt;div class="card-body p-3 p-lg-4"&gt;
&lt;div class="d-flex align-items-start gap-3 mb-2"&gt;
&lt;div class="rq-stepno"&gt;4&lt;/div&gt;
&lt;div&gt;
&lt;h3 class="h6 fw-bold mb-1"&gt;計算は「基準の水の量」をそろえてから換算&lt;/h3&gt;
&lt;p class="mb-0"&gt;グラフが示す基準（例：水100gあたり）を、問題の水の量へ換算します。&lt;br /&gt;
先に“水の量”を基準化すると、式が1本になります。&lt;/p&gt;
&lt;/div&gt;
&lt;/div&gt;
&lt;div class="rq-template p-3 mb-0"&gt;
&lt;p class="small fw-bold text-success mb-2"&gt;計算のやり方（メモ）&lt;/p&gt;
&lt;ul class="small mb-0 rq-bullets"&gt;
&lt;li&gt;グラフ：水（100g）あたりの上限（　）g&lt;/li&gt;
&lt;li&gt;問題：水（　）g → 上限（　）g に換算&lt;/li&gt;
&lt;/ul&gt;
&lt;/div&gt;
&lt;/div&gt;
&lt;/div&gt;
&lt;/div&gt;
&lt;p&gt;&lt;!-- Step 5 --&gt;&lt;/p&gt;
&lt;div class="col-lg-6"&gt;
&lt;div class="card rounded-4 shadow-sm h-100 rq-leftbar"&gt;
&lt;div class="card-body p-3 p-lg-4"&gt;
&lt;div class="d-flex align-items-start gap-3 mb-2"&gt;
&lt;div class="rq-stepno"&gt;5&lt;/div&gt;
&lt;div&gt;
&lt;h3 class="h6 fw-bold mb-1"&gt;結晶量は「溶けていた量 − 新しい上限」で決める&lt;/h3&gt;
&lt;p class="mb-0"&gt;結晶が出る場面では、最後に残るのは「新しい温度で溶ける上限」までです。&lt;br /&gt;
もともと溶けていた量との差が結晶量になります。&lt;/p&gt;
&lt;/div&gt;
&lt;/div&gt;
&lt;div class="alert alert-success rounded-4 border border-success-subtle mb-0" role="alert"&gt;&lt;span class="badge bg-success me-2"&gt;先に書く&lt;/span&gt;&lt;br /&gt;
結晶量＝（溶けていた量）−（その温度の上限）※どちらも同じ水の量にそろえてから。&lt;/div&gt;
&lt;/div&gt;
&lt;/div&gt;
&lt;/div&gt;
&lt;/div&gt;
&lt;p&gt;&lt;!-- 任意：単元直リンク（最大1本） --&gt;&lt;/p&gt;
&lt;div class="alert alert-success rounded-4 border border-success-subtle mt-3 mb-0" role="alert"&gt;溶解度・溶ける/出てくるの基本確認が必要な場合だけ、単元ページで補助します（リンクは1本に絞ります）：&lt;br /&gt;
&lt;a class="link-success fw-bold" href="https://rika-quest.com/column/solubility/"&gt;溶解度の基本（確認用）&lt;/a&gt;&lt;/div&gt;
&lt;/section&gt;
&lt;p&gt;&lt;!-- ========================= Section 4 ========================== --&gt;&lt;/p&gt;
&lt;section class="mb-5"&gt;
&lt;h2 id="s4" class="h4 fw-bold border-bottom pb-2 mb-3"&gt;よくあるミスと修正（誤答例→直し方）&lt;/h2&gt;
&lt;div class="row g-3"&gt;
&lt;div class="col-lg-6"&gt;
&lt;div class="card rounded-4 shadow-sm h-100 rq-warn"&gt;
&lt;div class="card-body p-3 p-lg-4"&gt;
&lt;div class="d-flex flex-wrap gap-2 align-items-center mb-2"&gt;
&lt;p&gt;&lt;span class="badge bg-danger"&gt;典型ミス&lt;/span&gt;&lt;/p&gt;
&lt;h3 class="h6 fw-bold mb-0"&gt;縦軸の意味（g/100g水）を落としてそのまま計算する&lt;/h3&gt;
&lt;/div&gt;
&lt;p class="mb-3"&gt;グラフの値をそのまま「溶けた量」と思い込むと、問題の水の量が100gでないときにズレます。&lt;br /&gt;
読み取りは合っているのに、換算が抜けて点を落とすパターンです。&lt;/p&gt;
&lt;div class="alert alert-success rounded-4 border border-success-subtle mb-0" role="alert"&gt;&lt;span class="badge bg-success me-2"&gt;直し方&lt;/span&gt;&lt;br /&gt;
先に「基準の水の量」を書き、問題の水の量へ換算してから計算する。&lt;/div&gt;
&lt;/div&gt;
&lt;/div&gt;
&lt;/div&gt;
&lt;div class="col-lg-6"&gt;
&lt;div class="card rounded-4 shadow-sm h-100 rq-warn"&gt;
&lt;div class="card-body p-3 p-lg-4"&gt;
&lt;div class="d-flex flex-wrap gap-2 align-items-center mb-2"&gt;
&lt;p&gt;&lt;span class="badge bg-danger"&gt;典型ミス&lt;/span&gt;&lt;/p&gt;
&lt;h3 class="h6 fw-bold mb-0"&gt;温度変化を言葉にせず、結晶が出る/出ないが揺れる&lt;/h3&gt;
&lt;/div&gt;
&lt;p class="mb-3"&gt;温度が下がる→溶解度が下がる→上限が減る、という短文がそろっていないと、&lt;br /&gt;
どの温度の上限を使うかがブレます。&lt;/p&gt;
&lt;div class="alert alert-success rounded-4 border border-success-subtle mb-0" role="alert"&gt;&lt;span class="badge bg-success me-2"&gt;直し方&lt;/span&gt;&lt;br /&gt;
計算前に「温度変化→溶解度の増減→上限の増減」を1行で書いてから式へ。&lt;/div&gt;
&lt;/div&gt;
&lt;/div&gt;
&lt;/div&gt;
&lt;div class="col-lg-12"&gt;
&lt;div class="card rounded-4 shadow-sm rq-warn"&gt;
&lt;div class="card-body p-3 p-lg-4"&gt;
&lt;div class="d-flex flex-wrap gap-2 align-items-center mb-2"&gt;
&lt;p&gt;&lt;span class="badge bg-danger"&gt;典型ミス&lt;/span&gt;&lt;/p&gt;
&lt;h3 class="h6 fw-bold mb-0"&gt;「結晶量」の式が（上限−溶けていた量）になって符号が逆&lt;/h3&gt;
&lt;/div&gt;
&lt;p class="mb-3"&gt;結晶は「溶けていた量の一部があふれて出てくる」ので、&lt;br /&gt;
引き算の向きが逆になると答えが反転します。特に、上限を複数温度で読む問題で起きやすいです。&lt;/p&gt;
&lt;div class="alert alert-success rounded-4 border border-success-subtle mb-0" role="alert"&gt;&lt;span class="badge bg-success me-2"&gt;直し方&lt;/span&gt;&lt;br /&gt;
結晶量＝（溶けていた量）−（新しい温度での上限）。どちらも同じ水の量にそろえてから引く。&lt;/div&gt;
&lt;/div&gt;
&lt;/div&gt;
&lt;/div&gt;
&lt;/div&gt;
&lt;div class="alert alert-success rounded-4 border border-success-subtle mt-3 mb-0" role="alert"&gt;溶解度グラフの計算が「中和」と混ざって混乱する場合は、&lt;br /&gt;
&lt;a class="link-success fw-bold" href="https://rika-quest.com/column/nayami-neutralization/"&gt;中和が苦手（何が残るか／指示薬の読み取り）&lt;/a&gt;&lt;br /&gt;
も合わせて確認すると、条件整理のやり方が作りやすくなります。&lt;/div&gt;
&lt;/section&gt;
&lt;p&gt;&lt;!-- ========================= Section 5 ========================== --&gt;&lt;/p&gt;
&lt;section class="mb-5"&gt;
&lt;h2 id="s5" class="h4 fw-bold border-bottom pb-2 mb-3"&gt;家庭での回し方（週の組み立て／チェック）&lt;/h2&gt;
&lt;p class="mb-3"&gt;溶解度グラフは「問題の種類」が限られる分、やり方が固まると得点源になります。&lt;br /&gt;
家庭学習では、難問で粘るよりも&lt;strong class="rq-marker"&gt;処理順（読む→言葉→計算）を短時間で反復&lt;/strong&gt;します。&lt;/p&gt;
&lt;div class="table-responsive"&gt;
&lt;table class="table table-bordered align-middle bg-white rounded-4 overflow-hidden"&gt;
&lt;thead class="table-success"&gt;
&lt;tr&gt;
&lt;th style="width: 26%;"&gt;区分&lt;/th&gt;
&lt;th&gt;やること&lt;/th&gt;
&lt;th style="width: 32%;"&gt;チェック（合格基準）&lt;/th&gt;
&lt;/tr&gt;
&lt;/thead&gt;
&lt;tbody&gt;
&lt;tr&gt;
&lt;th class="text-success"&gt;平日（短時間）&lt;/th&gt;
&lt;td&gt;1問：A℃とB℃の2点を読む→短文→換算→結晶量（または溶け残り）&lt;/td&gt;
&lt;td&gt;計算前に短文（増える/減る）が書けている&lt;/td&gt;
&lt;/tr&gt;
&lt;tr&gt;
&lt;th class="text-success"&gt;週末（通し）&lt;/th&gt;
&lt;td&gt;3〜5問：条件が増える問題（複数温度・水の量変更）をまとめて処理&lt;/td&gt;
&lt;td&gt;「基準の水の量」→換算が毎回入っている&lt;/td&gt;
&lt;/tr&gt;
&lt;tr&gt;
&lt;th class="text-success"&gt;解き直し&lt;/th&gt;
&lt;td&gt;点を落とした理由を「読む」「判断（飽和）」「換算」「引き算の向き」に分類して再挑戦&lt;/td&gt;
&lt;td&gt;同じ分類の点を落とす理由が続かない&lt;/td&gt;
&lt;/tr&gt;
&lt;/tbody&gt;
&lt;/table&gt;
&lt;/div&gt;
&lt;p class="mb-0"&gt;溶解度グラフは化学分野の中でも頻出テーマです。全体の地図は&lt;br /&gt;
&lt;a class="link-success fw-bold" href="https://rika-quest.com/column/chemistry/"&gt;化学分野ページ&lt;/a&gt;&lt;br /&gt;
から整理できます。必要な悩み記事を挟んで往復すると、復習が回りやすくなります。&lt;/p&gt;
&lt;/section&gt;
&lt;p&gt;&lt;!-- ========================= Section 6（FAQ：JS不要） ========================== --&gt;&lt;/p&gt;
&lt;section class="mb-5"&gt;
&lt;h2 id="s6" class="h4 fw-bold border-bottom pb-2 mb-3"&gt;FAQ（よくある質問）&lt;/h2&gt;
&lt;div class="rq-faq d-grid gap-3"&gt;
&lt;details&gt;
&lt;summary&gt;&lt;span class="badge bg-success rounded-pill flex-shrink-0"&gt;Q&lt;/span&gt;溶解度グラフは「どこを読めばいいか」が分かりません&lt;/summary&gt;
&lt;div class="p-3"&gt;まず温度A℃と温度B℃の2点に絞って読みます。次に、その変化を「溶解度が増える/減る」と短文にしてから計算へ進んでください。&lt;br /&gt;
いきなり式に入ると、使う値や引き算の向きが揺れやすくなります。&lt;/div&gt;
&lt;/details&gt;
&lt;details&gt;
&lt;summary&gt;&lt;span class="badge bg-success rounded-pill flex-shrink-0"&gt;Q&lt;/span&gt;飽和・不飽和の判断が不安定です&lt;/summary&gt;
&lt;div class="p-3"&gt;先に「その温度で溶ける上限」を、問題の水の量に換算して決めます。&lt;br /&gt;
実際に溶けている量が上限を超えるなら結晶が出ます。判断は短文（上限が増える/減る）を挟むと安定します。&lt;/div&gt;
&lt;/details&gt;
&lt;details&gt;
&lt;summary&gt;&lt;span class="badge bg-success rounded-pill flex-shrink-0"&gt;Q&lt;/span&gt;結晶量の計算で引き算の向きが分からなくなります&lt;/summary&gt;
&lt;div class="p-3"&gt;結晶は「溶けていた量の一部があふれて出てくる」ので、&lt;br /&gt;
結晶量＝（溶けていた量）−（新しい温度での上限）です。&lt;br /&gt;
どちらも同じ水の量にそろえてから引く、をそろえてください。&lt;/div&gt;
&lt;/details&gt;
&lt;details&gt;
&lt;summary&gt;&lt;span class="badge bg-success rounded-pill flex-shrink-0"&gt;Q&lt;/span&gt;グラフの読み取り全般が苦手です&lt;/summary&gt;
&lt;div class="p-3"&gt;まず「軸→単位→比較」の順で情報を短文化できると、計算につながりやすくなります。&lt;br /&gt;
&lt;a class="link-success fw-bold" href="https://rika-quest.com/column/nayami-graph-table-reading/"&gt;図・表・グラフが読み取れないときの整理&lt;/a&gt;&lt;br /&gt;
も合わせて確認してください。&lt;/div&gt;
&lt;/details&gt;
&lt;details&gt;
&lt;summary&gt;&lt;span class="badge bg-success rounded-pill flex-shrink-0"&gt;Q&lt;/span&gt;中和や水溶液の問題と混ざると混乱します&lt;/summary&gt;
&lt;div class="p-3"&gt;条件整理（何が増えると何が起きるか）が共通のボトルネックになっている可能性があります。&lt;br /&gt;
「何が残るか」で止まる場合は、&lt;br /&gt;
&lt;a class="link-success fw-bold" href="https://rika-quest.com/column/nayami-neutralization/"&gt;中和が苦手（何が残るか／指示薬の読み取り）&lt;/a&gt;&lt;br /&gt;
も合わせて確認すると、整理のやり方が作りやすくなります。&lt;/div&gt;
&lt;/details&gt;
&lt;/div&gt;
&lt;/section&gt;
&lt;p&gt;&lt;!-- ========================= Section 7（関連記事＋CTA） ========================== --&gt;&lt;/p&gt;
&lt;section class="mb-4"&gt;
&lt;h2 id="s7" class="h4 fw-bold border-bottom pb-2 mb-3"&gt;次に読む（関連記事）＋講座・問い合わせ&lt;/h2&gt;
&lt;div class="row g-3"&gt;
&lt;div class="col-lg-6"&gt;
&lt;div class="card rounded-4 shadow-sm h-100"&gt;
&lt;div class="card-body p-3 p-lg-4"&gt;
&lt;p class="fw-bold text-success mb-2"&gt;悩みから辿る（Hub / 化学）&lt;/p&gt;
&lt;div class="list-group"&gt;&lt;a class="list-group-item list-group-item-action" href="https://rika-quest.com/column/science-nayami/"&gt;理科の悩み一覧（Hub）&lt;/a&gt;&lt;br /&gt;
&lt;a class="list-group-item list-group-item-action" href="https://rika-quest.com/column/chemistry/"&gt;化学分野ページ（全体の地図）&lt;/a&gt;&lt;br /&gt;
&lt;a class="list-group-item list-group-item-action" href="https://rika-quest.com/ct/理科のコツ/"&gt;理科のコツ（カテゴリ）&lt;/a&gt;&lt;br /&gt;
&lt;a class="list-group-item list-group-item-action" href="https://rika-quest.com/column/"&gt;理科コラム一覧&lt;/a&gt;&lt;/div&gt;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href="https://rika-quest.com/column/nayami-graph-table-reading/"&gt;図・表・グラフが読み取れないときの整理&lt;/a&gt;&lt;br /&gt;
&lt;a class="list-group-item list-group-item-action" href="https://rika-quest.com/column/nayami-neutralization/"&gt;中和が苦手（何が残るか／指示薬の読み取り）&lt;/a&gt;&lt;/div&gt;
&lt;/div&gt;
&lt;/div&gt;
&lt;/div&gt;
&lt;/div&gt;
&lt;div class="card rounded-4 shadow-sm border-success-subtle mt-3"&gt;
&lt;div class="card-body p-3 p-lg-4"&gt;
&lt;p class="fw-bold text-success mb-2"&gt;グラフ問題の「処理順」からまとめたい方へ（控えめな案内）&lt;/p&gt;
&lt;p class="mb-3"&gt;溶解度グラフは、知識を増やすよりも「読む→言葉→計算」の順をそろえた方が得点に直結しやすい分野です。&lt;br /&gt;
それでも不安定な場合は、解いた問題を見ながら「どこで止まるか（読み取り／飽和判定／換算／結晶量）」を切り分け、&lt;br /&gt;
点を落とす場面を減らす処理順を定着させる個別指導も選択肢になります。&lt;/p&gt;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</si>
  <si>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https://rika-quest.com/column/nayami-solution-classification/</t>
  </si>
  <si>
    <t>以下のページは不自然なワードを使用しています。
これらを適切に自然な言葉に置き換えて下さい。
なお、本文の装飾や構造は絶対に変えないでください。
【対象ページURL】
https://rika-quest.com/column/nayami-solution-classification/
【検出された不自然ワード】
- 崩れ
- 型
【本文】
------
&lt;p&gt;&lt;!-- ========================================================= MC本文HTML（WordPress投稿用）｜受験理科専門塾 しゅん吉クエスト URL：https://rika-quest.com/column/nayami-solution-classification/ テーマ：水溶液が覚えられない（悩み起点）※単元解説しない（理科のコツとカニバリ回避） ねらい：分類（性質）→代表例→実験での問われ方（見分けの進め方）→家庭で回す 内部回遊：悩みHub→悩み記事→化学分野→理科のコツ→講座/問い合わせ テーマカラー：緑（Bootstrap success） 注意：WordPress「テキスト（HTML）」で貼り付け推奨（style内に 混入すると表示が崩れるおそれがあります） ========================================================= --&gt;&lt;/p&gt;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.rq-toc a{ text-decoration:none; }&lt;br /&gt;  .rq-toc a:hover{ text-decoration:underline; }&lt;br /&gt;  .rq-leftbar{ border-left: .35rem solid rgba(25,135,84,.55); }&lt;br /&gt;  .rq-bullets li{ margin-bottom:.35rem; }&lt;/p&gt;
&lt;p&gt;  .rq-stepno{&lt;br /&gt;    width: 2.2rem; height: 2.2rem;&lt;br /&gt;    display:inline-flex; align-items:center; justify-content:center;&lt;br /&gt;    border-radius: 999px;&lt;br /&gt;    background: rgba(25,135,84,.12);&lt;br /&gt;    color: #146c43;&lt;br /&gt;    font-weight: 800;&lt;br /&gt;    flex: 0 0 auto;&lt;br /&gt;  }&lt;/p&gt;
&lt;p&gt;  .rq-mini{&lt;br /&gt;    border: 1px solid rgba(0,0,0,.10);&lt;br /&gt;    border-radius: 1rem;&lt;br /&gt;    background: #fff;&lt;br /&gt;    box-shadow: 0 .125rem .25rem rgba(0,0,0,.06);&lt;br /&gt;  }&lt;/p&gt;
&lt;p&gt;  .rq-chip{&lt;br /&gt;    display:inline-flex;&lt;br /&gt;    align-items:center;&lt;br /&gt;    gap:.5rem;&lt;br /&gt;    padding:.35rem .6rem;&lt;br /&gt;    border-radius: 999px;&lt;br /&gt;    border: 1px solid rgba(25,135,84,.25);&lt;br /&gt;    background: rgba(25,135,84,.06);&lt;br /&gt;    font-weight: 700;&lt;br /&gt;    font-size: .9rem;&lt;br /&gt;    white-space: nowrap;&lt;br /&gt;  }&lt;/p&gt;
&lt;p&gt;  .rq-template{&lt;br /&gt;    border: 1px dashed rgba(25,135,84,.45);&lt;br /&gt;    background: rgba(25,135,84,.04);&lt;br /&gt;  }&lt;/p&gt;
&lt;p&gt;  .rq-warn{ border-left: .35rem solid rgba(220,53,69,.6); }&lt;/p&gt;
&lt;p&gt;  /* FAQ（JS不要） */&lt;br /&gt;  .rq-faq details{&lt;br /&gt;    border: 1px solid rgba(0,0,0,.10);&lt;br /&gt;    border-radius: 1rem;&lt;br /&gt;    background: #fff;&lt;br /&gt;    overflow: hidden;&lt;br /&gt;    box-shadow: 0 .125rem .25rem rgba(0,0,0,.06);&lt;br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}&lt;br /&gt;&lt;/style&gt;
&lt;div class="container my-4"&gt;
&lt;p&gt;&lt;!-- ========================= Hero ========================== --&gt;&lt;/p&gt;
&lt;section class="rq-hero rounded-4 p-4 p-lg-5 shadow-sm mb-4"&gt;
&lt;div class="row g-4 align-items-center"&gt;
&lt;div class="col-lg-8"&gt;
&lt;div class="rq-subline small mb-2"&gt;中学受験理科／化学　テーマ：水溶液は「名前暗記」ではなく「分類→代表→実験での見分け順」を定着させる&lt;/div&gt;
&lt;div class="d-flex flex-wrap gap-2 mb-2"&gt;&lt;span class="badge bg-success"&gt;悩み起点&lt;/span&gt;&lt;br /&gt;
&lt;span class="badge bg-success"&gt;分類（性質）で整理&lt;/span&gt;&lt;br /&gt;
&lt;span class="badge bg-success"&gt;実験での問われ方&lt;/span&gt;&lt;br /&gt;
&lt;span class="badge bg-success"&gt;家庭で回す&lt;/span&gt;&lt;/div&gt;
&lt;p class="mb-2"&gt;代表例を覚えたつもりでも、テストになると混ざってしまう。&lt;br /&gt;
「酸性・アルカリ性」は分かるのに、実験の結果から答えに結びつかない。&lt;br /&gt;
中和や気体の発生の問題で、何を手がかりにすればよいか戸惑う。&lt;/p&gt;
&lt;p class="mb-0"&gt;多くの場合、つまずきは「暗記量」ではなく、&lt;br /&gt;
&lt;strong class="rq-marker"&gt;分類の軸（性質）と、問題での問われ方（実験の手がかり）が結びついていない&lt;/strong&gt;ことです。&lt;br /&gt;
先に分類を固め、代表例を「枠」に置くと、見分けが安定します。&lt;/p&gt;
&lt;/div&gt;
&lt;div class="col-lg-4"&gt;
&lt;div class="card border-0 shadow-sm rounded-4"&gt;
&lt;div class="card-body p-3 p-lg-4"&gt;
&lt;p class="fw-bold text-success mb-2"&gt;この記事で分かること&lt;/p&gt;
&lt;ul class="small mb-0 rq-bullets"&gt;
&lt;li&gt;「覚えられない」を3パターンに切り分ける&lt;/li&gt;
&lt;li&gt;分類（性質）→代表例の置き方（暗記の枠）&lt;/li&gt;
&lt;li&gt;実験問題での見分け順（何を先に見るか）&lt;/li&gt;
&lt;li&gt;家庭で回す復習ルーティン（短時間→週末通し）&lt;/li&gt;
&lt;/ul&gt;
&lt;/div&gt;
&lt;/div&gt;
&lt;/div&gt;
&lt;/div&gt;
&lt;div class="alert alert-success mt-4 mb-0 rounded-4 border border-success-subtle" role="alert"&gt;単元の詳しい解説ではなく、「分類の軸」と「実験での見分け順」を定着させて得点につなげる整理です。&lt;/div&gt;
&lt;/section&gt;
&lt;p&gt;&lt;!-- ========================= 目次 ==========================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href="#s2"&gt;原因の切り分け（典型パターン3つ）&lt;/a&gt;&lt;br /&gt;
&lt;a class="list-group-item list-group-item-action" href="#s3"&gt;やり直しの進め方（分類→代表→見分け順）&lt;/a&gt;&lt;br /&gt;
&lt;a class="list-group-item list-group-item-action" href="#s4"&gt;よくあるミスと修正（誤答例→直し方）&lt;/a&gt;&lt;br /&gt;
&lt;a class="list-group-item list-group-item-action" href="#s5"&gt;家庭での回し方（週の組み方／チェック）&lt;/a&gt;&lt;br /&gt;
&lt;a class="list-group-item list-group-item-action" href="#s6"&gt;FAQ（よくある質問）&lt;/a&gt;&lt;br /&gt;
&lt;a class="list-group-item list-group-item-action" href="#s7"&gt;次に読む（関連記事）＋講座・問い合わせ&lt;/a&gt;&lt;/div&gt;
&lt;/div&gt;
&lt;/nav&gt;
&lt;p&gt;&lt;!-- ========================= Section 1 ========================== --&gt;&lt;/p&gt;
&lt;section class="mb-5"&gt;
&lt;h2 id="s1" class="h4 fw-bold border-bottom pb-2 mb-3"&gt;まず状況整理｜どこで詰まっているか&lt;/h2&gt;
&lt;p class="mb-3"&gt;「水溶液が覚えられない」は、暗記の量が多いから起きるとは限りません。&lt;br /&gt;
どこで止まっているかを整理すると、対策の優先順位が決まります。&lt;/p&gt;
&lt;div class="row g-3"&gt;
&lt;div class="col-lg-6"&gt;
&lt;div class="rq-mini h-100 p-3 p-lg-4 rq-leftbar"&gt;
&lt;p class="fw-bold text-success mb-2"&gt;止まり方チェック&lt;/p&gt;
&lt;ul class="mb-0 rq-bullets"&gt;
&lt;li&gt;「酸性/アルカリ性/中性」は言えるが、代表例が混ざる&lt;/li&gt;
&lt;li&gt;指示薬や金属反応など、実験結果を見ても分類できない&lt;/li&gt;
&lt;li&gt;中和や気体発生で、手がかりの優先順位が分からない&lt;/li&gt;
&lt;li&gt;同じ水溶液でも、問題の聞き方が変わると答えられない&lt;/li&gt;
&lt;/ul&gt;
&lt;/div&gt;
&lt;/div&gt;
&lt;div class="col-lg-6"&gt;
&lt;div class="alert alert-success rounded-4 border border-success-subtle h-100 mb-0" role="alert"&gt;
&lt;p class="fw-bold mb-2"&gt;この分野で安定させる順番&lt;/p&gt;
&lt;p class="mb-2"&gt;まずは「分類（性質）」を固め、代表例は分類の枠に置きます。&lt;br /&gt;
次に、実験問題では「何を先に見るか」を順番として決めておきます。&lt;/p&gt;
&lt;p class="mb-0"&gt;先に順番が決まると、暗記は“後から必要な分だけ”で足ります。&lt;/p&gt;
&lt;/div&gt;
&lt;/div&gt;
&lt;/div&gt;
&lt;div class="alert alert-success rounded-4 border border-success-subtle mt-3 mb-0" role="alert"&gt;実験問題の読み取りそのものが不安な場合は、こちらで「条件→結果→結論」の順をまとめると進めやすくなります：&lt;br /&gt;
&lt;a class="link-success fw-bold" href="https://rika-quest.com/column/nayami-experiment-reading/"&gt;実験問題が読めない（条件整理のやり方）&lt;/a&gt;&lt;/div&gt;
&lt;/section&gt;
&lt;p&gt;&lt;!-- ========================= Section 2 ========================== --&gt;&lt;/p&gt;
&lt;section class="mb-5"&gt;
&lt;h2 id="s2" class="h4 fw-bold border-bottom pb-2 mb-3"&gt;原因の切り分け（典型パターン3つ）&lt;/h2&gt;
&lt;div class="row g-3"&gt;
&lt;div class="col-lg-4"&gt;
&lt;div class="card rounded-4 shadow-sm h-100"&gt;
&lt;div class="card-body p-3 p-lg-4"&gt;
&lt;p&gt;&lt;span class="badge bg-success mb-2"&gt;原因①&lt;/span&gt;&lt;/p&gt;
&lt;h3 class="h6 fw-bold mb-2"&gt;分類の軸が1つだけ（代表例が横並び）&lt;/h3&gt;
&lt;p class="mb-0"&gt;「酸性/アルカリ性/中性」だけで覚えようとすると、代表例が横に並び、&lt;br /&gt;
似た名前が混ざりやすくなります。分類の軸を増やして“置き場所”を作ります。&lt;/p&gt;
&lt;/div&gt;
&lt;/div&gt;
&lt;/div&gt;
&lt;div class="col-lg-4"&gt;
&lt;div class="card rounded-4 shadow-sm h-100"&gt;
&lt;div class="card-body p-3 p-lg-4"&gt;
&lt;p&gt;&lt;span class="badge bg-success mb-2"&gt;原因②&lt;/span&gt;&lt;/p&gt;
&lt;h3 class="h6 fw-bold mb-2"&gt;代表例と「問われ方」が接続していない&lt;/h3&gt;
&lt;p class="mb-0"&gt;名前は見たことがあるのに、実験結果から答えに行けないパターンです。&lt;br /&gt;
問題は「性質を答える」「見分ける」「中和で変化する」など、形が違います。&lt;br /&gt;
先に“見分け順”を定着させます。&lt;/p&gt;
&lt;/div&gt;
&lt;/div&gt;
&lt;/div&gt;
&lt;div class="col-lg-4"&gt;
&lt;div class="card rounded-4 shadow-sm h-100"&gt;
&lt;div class="card-body p-3 p-lg-4"&gt;
&lt;p&gt;&lt;span class="badge bg-success mb-2"&gt;原因③&lt;/span&gt;&lt;/p&gt;
&lt;h3 class="h6 fw-bold mb-2"&gt;手がかりの優先順位が逆（遠い情報から使う）&lt;/h3&gt;
&lt;p class="mb-0"&gt;たとえば、いきなり「この水溶液は何か」を当てに行くと戸惑います。&lt;br /&gt;
まずは「酸性/アルカリ性/中性」など“近い結論”に落とし、そこから絞ると安定します。&lt;/p&gt;
&lt;/div&gt;
&lt;/div&gt;
&lt;/div&gt;
&lt;/div&gt;
&lt;div class="card rounded-4 shadow-sm mt-3"&gt;
&lt;div class="card-body p-3 p-lg-4"&gt;
&lt;p class="fw-bold text-success mb-2"&gt;暗記を減らす考え方：代表例は「分類の枠」に置く&lt;/p&gt;
&lt;p class="mb-3"&gt;代表例を単独で覚えるほど混ざります。先に“枠”を作り、そこに代表例を置きます。&lt;br /&gt;
ここでは、覚える量を増やすのではなく、置き場所を定着させて再現性を上げます。&lt;/p&gt;
&lt;div class="d-flex flex-wrap gap-2 mb-3"&gt;&lt;span class="rq-chip text-success"&gt;酸性 / アルカリ性 / 中性&lt;/span&gt;&lt;br /&gt;
&lt;span class="rq-chip text-success"&gt;金属と反応（気体が出るか）&lt;/span&gt;&lt;br /&gt;
&lt;span class="rq-chip text-success"&gt;中和でどうなるか&lt;/span&gt;&lt;br /&gt;
&lt;span class="rq-chip text-success"&gt;指示薬でどう見えるか&lt;/span&gt;&lt;/div&gt;
&lt;div class="alert alert-success rounded-4 border border-success-subtle mb-0" role="alert"&gt;&lt;span class="badge bg-success me-2"&gt;狙い&lt;/span&gt;&lt;br /&gt;
「性質の分類」→「実験の結果」→「代表例」の順に結びつけると、混同が減ります。&lt;/div&gt;
&lt;/div&gt;
&lt;/div&gt;
&lt;/section&gt;
&lt;p&gt;&lt;!-- ========================= Section 3 ========================== --&gt;&lt;/p&gt;
&lt;section class="mb-5"&gt;
&lt;h2 id="s3" class="h4 fw-bold border-bottom pb-2 mb-3"&gt;やり直しの進め方（分類→代表→見分け順）&lt;/h2&gt;
&lt;p class="mb-3"&gt;ここでは「水溶液の名前」を増やすのではなく、&lt;br /&gt;
&lt;strong class="rq-marker"&gt;実験問題で戸惑わない処理順&lt;/strong&gt;を定着させます。&lt;br /&gt;
一度順番が決まると、代表例の暗記は必要な分だけで済みます。&lt;/p&gt;
&lt;div class="row g-3"&gt;
&lt;p&gt;&lt;!-- Step 1 --&gt;&lt;/p&gt;
&lt;div class="col-lg-6"&gt;
&lt;div class="card rounded-4 shadow-sm h-100 rq-leftbar"&gt;
&lt;div class="card-body p-3 p-lg-4"&gt;
&lt;div class="d-flex align-items-start gap-3 mb-2"&gt;
&lt;div class="rq-stepno"&gt;1&lt;/div&gt;
&lt;div&gt;
&lt;h3 class="h6 fw-bold mb-1"&gt;まず「近い結論」に落とす（酸性/アルカリ性/中性）&lt;/h3&gt;
&lt;p class="mb-0"&gt;いきなり“名称当て”をしないで、まずは性質の分類に落とします。&lt;br /&gt;
分類が決まると、次に見るべき情報が絞れます。&lt;/p&gt;
&lt;/div&gt;
&lt;/div&gt;
&lt;div class="rq-template rounded-4 p-3 mb-0"&gt;
&lt;p class="small fw-bold text-success mb-2"&gt;書くこと（短く）&lt;/p&gt;
&lt;ul class="small mb-0 rq-bullets"&gt;
&lt;li&gt;この水溶液は（酸性／アルカリ性／中性）。&lt;/li&gt;
&lt;li&gt;根拠は（指示薬／反応／中和）である。&lt;/li&gt;
&lt;/ul&gt;
&lt;/div&gt;
&lt;/div&gt;
&lt;/div&gt;
&lt;/div&gt;
&lt;p&gt;&lt;!-- Step 2 --&gt;&lt;/p&gt;
&lt;div class="col-lg-6"&gt;
&lt;div class="card rounded-4 shadow-sm h-100 rq-leftbar"&gt;
&lt;div class="card-body p-3 p-lg-4"&gt;
&lt;div class="d-flex align-items-start gap-3 mb-2"&gt;
&lt;div class="rq-stepno"&gt;2&lt;/div&gt;
&lt;div&gt;
&lt;h3 class="h6 fw-bold mb-1"&gt;「見分けの手がかり」を優先順位つきで並べる&lt;/h3&gt;
&lt;p class="mb-0"&gt;問題文に出ている情報を、使う順に並べます。&lt;br /&gt;
“遠い情報”から使うと戸惑いが増えるため、順番を決めておきます。&lt;/p&gt;
&lt;/div&gt;
&lt;/div&gt;
&lt;div class="rq-template rounded-4 p-3 mb-0"&gt;
&lt;p class="small fw-bold text-success mb-2"&gt;優先順位の例&lt;/p&gt;
&lt;ol class="small mb-0"&gt;
&lt;li&gt;指示薬（色の変化）&lt;/li&gt;
&lt;li&gt;金属を入れた反応（気体・変化）&lt;/li&gt;
&lt;li&gt;中和（混ぜた後の性質）&lt;/li&gt;
&lt;li&gt;蒸発・加熱後に残るもの（ある/ない等）&lt;/li&gt;
&lt;/ol&gt;
&lt;/div&gt;
&lt;/div&gt;
&lt;/div&gt;
&lt;/div&gt;
&lt;p&gt;&lt;!-- Step 3 --&gt;&lt;/p&gt;
&lt;div class="col-lg-12"&gt;
&lt;div class="card rounded-4 shadow-sm rq-leftbar"&gt;
&lt;div class="card-body p-3 p-lg-4"&gt;
&lt;div class="d-flex align-items-start gap-3 mb-2"&gt;
&lt;div class="rq-stepno"&gt;3&lt;/div&gt;
&lt;div&gt;
&lt;h3 class="h6 fw-bold mb-1"&gt;代表例は「枠」に置く（覚える順番を逆にしない）&lt;/h3&gt;
&lt;p class="mb-0"&gt;代表例は、分類の枠ができてから置きます。枠なしで増やすほど混ざります。&lt;br /&gt;
“分類が決まったら候補が絞れる”状態を作るのが目標です。&lt;/p&gt;
&lt;/div&gt;
&lt;/div&gt;
&lt;div class="row g-3"&gt;
&lt;div class="col-lg-4"&gt;
&lt;div class="rq-mini p-3 h-100"&gt;
&lt;p class="fw-bold text-success mb-2"&gt;枠A：酸性&lt;/p&gt;
&lt;ul class="small mb-0 rq-bullets"&gt;
&lt;li&gt;指示薬で酸性の反応&lt;/li&gt;
&lt;li&gt;（必要なら）金属との反応の有無&lt;/li&gt;
&lt;li&gt;→ここに代表例を置く&lt;/li&gt;
&lt;/ul&gt;
&lt;/div&gt;
&lt;/div&gt;
&lt;div class="col-lg-4"&gt;
&lt;div class="rq-mini p-3 h-100"&gt;
&lt;p class="fw-bold text-success mb-2"&gt;枠B：アルカリ性&lt;/p&gt;
&lt;ul class="small mb-0 rq-bullets"&gt;
&lt;li&gt;指示薬でアルカリ性の反応&lt;/li&gt;
&lt;li&gt;中和後にどう変わるか&lt;/li&gt;
&lt;li&gt;→ここに代表例を置く&lt;/li&gt;
&lt;/ul&gt;
&lt;/div&gt;
&lt;/div&gt;
&lt;div class="col-lg-4"&gt;
&lt;div class="rq-mini p-3 h-100"&gt;
&lt;p class="fw-bold text-success mb-2"&gt;枠C：中性&lt;/p&gt;
&lt;ul class="small mb-0 rq-bullets"&gt;
&lt;li&gt;指示薬で中性の反応&lt;/li&gt;
&lt;li&gt;蒸発後に残る/残らない等&lt;/li&gt;
&lt;li&gt;→ここに代表例を置く&lt;/li&gt;
&lt;/ul&gt;
&lt;/div&gt;
&lt;/div&gt;
&lt;/div&gt;
&lt;div class="alert alert-success rounded-4 border border-success-subtle mt-3 mb-0" role="alert"&gt;&lt;span class="badge bg-success me-2"&gt;狙い&lt;/span&gt;&lt;br /&gt;
代表例の暗記は「枠に置く作業」です。枠がないと、名前だけが横並びになって混ざります。&lt;/div&gt;
&lt;/div&gt;
&lt;/div&gt;
&lt;/div&gt;
&lt;p&gt;&lt;!-- Step 4 --&gt;&lt;/p&gt;
&lt;div class="col-lg-6"&gt;
&lt;div class="card rounded-4 shadow-sm h-100 rq-leftbar"&gt;
&lt;div class="card-body p-3 p-lg-4"&gt;
&lt;div class="d-flex align-items-start gap-3 mb-2"&gt;
&lt;div class="rq-stepno"&gt;4&lt;/div&gt;
&lt;div&gt;
&lt;h3 class="h6 fw-bold mb-1"&gt;実験の聞かれ方を3種類に分ける&lt;/h3&gt;
&lt;p class="mb-0"&gt;同じ水溶液でも、問題の形が変わると混乱します。&lt;br /&gt;
先に「何を答える問題か」を分類してから処理します。&lt;/p&gt;
&lt;/div&gt;
&lt;/div&gt;
&lt;ul class="mb-0 rq-bullets"&gt;
&lt;li&gt;&lt;strong&gt;性質&lt;/strong&gt;を答える（酸性/アルカリ性/中性）&lt;/li&gt;
&lt;li&gt;&lt;strong&gt;見分け&lt;/strong&gt;る（どの実験を行うか・結果は何か）&lt;/li&gt;
&lt;li&gt;&lt;strong&gt;変化&lt;/strong&gt;を追う（中和・混合後にどうなるか）&lt;/li&gt;
&lt;/ul&gt;
&lt;/div&gt;
&lt;/div&gt;
&lt;/div&gt;
&lt;p&gt;&lt;!-- Step 5 --&gt;&lt;/p&gt;
&lt;div class="col-lg-6"&gt;
&lt;div class="card rounded-4 shadow-sm h-100 rq-leftbar"&gt;
&lt;div class="card-body p-3 p-lg-4"&gt;
&lt;div class="d-flex align-items-start gap-3 mb-2"&gt;
&lt;div class="rq-stepno"&gt;5&lt;/div&gt;
&lt;div&gt;
&lt;h3 class="h6 fw-bold mb-1"&gt;最後に「根拠」を1行で定着させる&lt;/h3&gt;
&lt;p class="mb-0"&gt;実験問題は、答えだけでなく根拠が問われやすい分野です。&lt;br /&gt;
根拠は長く書く必要はなく、手がかりを1つに絞ります。&lt;/p&gt;
&lt;/div&gt;
&lt;/div&gt;
&lt;div class="rq-template rounded-4 p-3 mb-0"&gt;
&lt;p class="small fw-bold text-success mb-2"&gt;根拠の書き方（テンプレ）&lt;/p&gt;
&lt;ul class="small mb-0 rq-bullets"&gt;
&lt;li&gt;（指示薬）の色が（　）なので（酸性/アルカリ性/中性）。&lt;/li&gt;
&lt;li&gt;（金属）を入れると（　）が発生するので（　）。&lt;/li&gt;
&lt;li&gt;（中和）で（　）に変化するので（　）。&lt;/li&gt;
&lt;/ul&gt;
&lt;/div&gt;
&lt;/div&gt;
&lt;/div&gt;
&lt;/div&gt;
&lt;/div&gt;
&lt;p&gt;&lt;!-- 任意：単元直リンク（最大1本） --&gt;&lt;/p&gt;
&lt;div class="alert alert-success rounded-4 border border-success-subtle mt-3 mb-0" role="alert"&gt;代表例の一覧や用語の確認が必要な場合だけ、単元ページで補助します（リンクは1本に絞ります）：&lt;br /&gt;
&lt;a class="link-success fw-bold" href="https://rika-quest.com/column/aqueous-solution/"&gt;水溶液（用語・代表例の整理）&lt;/a&gt;&lt;/div&gt;
&lt;/section&gt;
&lt;p&gt;&lt;!-- ========================= Section 4 ========================== --&gt;&lt;/p&gt;
&lt;section class="mb-5"&gt;
&lt;h2 id="s4" class="h4 fw-bold border-bottom pb-2 mb-3"&gt;よくあるミスと修正（誤答例→直し方）&lt;/h2&gt;
&lt;div class="row g-3"&gt;
&lt;div class="col-lg-6"&gt;
&lt;div class="card rounded-4 shadow-sm h-100 rq-warn"&gt;
&lt;div class="card-body p-3 p-lg-4"&gt;
&lt;div class="d-flex flex-wrap gap-2 align-items-center mb-2"&gt;
&lt;p&gt;&lt;span class="badge bg-danger"&gt;典型ミス&lt;/span&gt;&lt;/p&gt;
&lt;h3 class="h6 fw-bold mb-0"&gt;いきなり名称当てに行って戸惑う&lt;/h3&gt;
&lt;/div&gt;
&lt;p class="mb-3"&gt;「この水溶液は何か」を当てようとして、候補が増えて止まるパターンです。&lt;br /&gt;
実験問題は、先に性質（酸性/アルカリ性/中性）へ落とす方が安定します。&lt;/p&gt;
&lt;div class="alert alert-success rounded-4 border border-success-subtle mb-0" role="alert"&gt;&lt;span class="badge bg-success me-2"&gt;直し方&lt;/span&gt;&lt;br /&gt;
まず分類（性質）→次に代表例（候補）という順番を定着させる。&lt;/div&gt;
&lt;/div&gt;
&lt;/div&gt;
&lt;/div&gt;
&lt;div class="col-lg-6"&gt;
&lt;div class="card rounded-4 shadow-sm h-100 rq-warn"&gt;
&lt;div class="card-body p-3 p-lg-4"&gt;
&lt;div class="d-flex flex-wrap gap-2 align-items-center mb-2"&gt;
&lt;p&gt;&lt;span class="badge bg-danger"&gt;典型ミス&lt;/span&gt;&lt;/p&gt;
&lt;h3 class="h6 fw-bold mb-0"&gt;手がかりの優先順位が逆（遠い情報から使う）&lt;/h3&gt;
&lt;/div&gt;
&lt;p class="mb-3"&gt;たとえば、蒸発後に残るかどうかを先に考えてしまい、指示薬の情報を後回しにすると、&lt;br /&gt;
分類が決まらず時間が溶けます。&lt;/p&gt;
&lt;div class="alert alert-success rounded-4 border border-success-subtle mb-0" role="alert"&gt;&lt;span class="badge bg-success me-2"&gt;直し方&lt;/span&gt;&lt;br /&gt;
指示薬→反応→中和→蒸発のように、手がかりを使う順を定着させる。&lt;/div&gt;
&lt;/div&gt;
&lt;/div&gt;
&lt;/div&gt;
&lt;div class="col-lg-12"&gt;
&lt;div class="card rounded-4 shadow-sm rq-warn"&gt;
&lt;div class="card-body p-3 p-lg-4"&gt;
&lt;div class="d-flex flex-wrap gap-2 align-items-center mb-2"&gt;
&lt;p&gt;&lt;span class="badge bg-danger"&gt;典型ミス&lt;/span&gt;&lt;/p&gt;
&lt;h3 class="h6 fw-bold mb-0"&gt;「根拠」が増えて文章が長くなる（結論が曖昧）&lt;/h3&gt;
&lt;/div&gt;
&lt;p class="mb-3"&gt;根拠を全部書こうとして、何を言いたいかがぼやけるパターンです。&lt;br /&gt;
根拠は1つに絞って短く定着させます。&lt;/p&gt;
&lt;div class="alert alert-success rounded-4 border border-success-subtle mb-0" role="alert"&gt;&lt;span class="badge bg-success me-2"&gt;直し方&lt;/span&gt;&lt;br /&gt;
指示薬・反応・中和のうち、決め手になった情報を1つ選び、テンプレで1行にする。&lt;/div&gt;
&lt;/div&gt;
&lt;/div&gt;
&lt;/div&gt;
&lt;/div&gt;
&lt;div class="alert alert-success rounded-4 border border-success-subtle mt-3 mb-0" role="alert"&gt;中和の問題で、混ぜた後の性質が追えない場合は、&lt;br /&gt;
&lt;a class="link-success fw-bold" href="https://rika-quest.com/column/nayami-neutralization/"&gt;中和が混乱する（条件→変化→結論までの流れ）&lt;/a&gt;&lt;br /&gt;
で「変化の追い方」を先に固めると安定します。&lt;/div&gt;
&lt;/section&gt;
&lt;p&gt;&lt;!-- ========================= Section 5 ========================== --&gt;&lt;/p&gt;
&lt;section class="mb-5"&gt;
&lt;h2 id="s5" class="h4 fw-bold border-bottom pb-2 mb-3"&gt;家庭での回し方（週の組み方／チェック）&lt;/h2&gt;
&lt;p class="mb-3"&gt;家庭学習では、代表例を増やすよりも、&lt;br /&gt;
&lt;strong class="rq-marker"&gt;「分類→見分け順→根拠1行」&lt;/strong&gt;を短時間で反復します。&lt;br /&gt;
週末にだけ通し演習を入れると、実験問題で戸惑いにくくなります。&lt;/p&gt;
&lt;div class="table-responsive"&gt;
&lt;table class="table table-bordered align-middle bg-white rounded-4 overflow-hidden"&gt;
&lt;thead class="table-success"&gt;
&lt;tr&gt;
&lt;th style="width: 26%;"&gt;区分&lt;/th&gt;
&lt;th&gt;やること&lt;/th&gt;
&lt;th style="width: 30%;"&gt;チェック（合格基準）&lt;/th&gt;
&lt;/tr&gt;
&lt;/thead&gt;
&lt;tbody&gt;
&lt;tr&gt;
&lt;th class="text-success"&gt;平日（短時間）&lt;/th&gt;
&lt;td&gt;1問：性質（酸/アルカリ/中性）→手がかり順→根拠1行まで&lt;/td&gt;
&lt;td&gt;名称当てに行かず、分類で止まらない&lt;/td&gt;
&lt;/tr&gt;
&lt;tr&gt;
&lt;th class="text-success"&gt;週末（通し）&lt;/th&gt;
&lt;td&gt;3〜5問：見分け→変化（中和/混合）→結論までを一気通貫で&lt;/td&gt;
&lt;td&gt;手がかりの優先順位が狂いにくい&lt;/td&gt;
&lt;/tr&gt;
&lt;tr&gt;
&lt;th class="text-success"&gt;復習&lt;/th&gt;
&lt;td&gt;取りこぼしを「分類」「手がかり順」「根拠」「代表例混同」に分類して再挑戦&lt;/td&gt;
&lt;td&gt;同じ分類ミスが連続しない&lt;/td&gt;
&lt;/tr&gt;
&lt;/tbody&gt;
&lt;/table&gt;
&lt;/div&gt;
&lt;p class="mb-0"&gt;化学分野の全体像は&lt;br /&gt;
&lt;a class="link-success fw-bold" href="https://rika-quest.com/column/chemistry/"&gt;化学分野ページ&lt;/a&gt;&lt;br /&gt;
から整理できます。悩み記事→分野ページを往復しながら、必要な部分だけを補強してください。&lt;/p&gt;
&lt;/section&gt;
&lt;p&gt;&lt;!-- ========================= Section 6（FAQ：JS不要） ========================== --&gt;&lt;/p&gt;
&lt;section class="mb-5"&gt;
&lt;h2 id="s6" class="h4 fw-bold border-bottom pb-2 mb-3"&gt;FAQ（よくある質問）&lt;/h2&gt;
&lt;div class="rq-faq d-grid gap-3"&gt;
&lt;details&gt;
&lt;summary&gt;&lt;span class="badge bg-success rounded-pill flex-shrink-0"&gt;Q&lt;/span&gt;水溶液は結局、全部暗記が必要ですか？&lt;/summary&gt;
&lt;div class="p-3"&gt;代表例の暗記は必要ですが、先に分類（性質）と見分けの順番が定着するほど、&lt;br /&gt;
“必要な分だけ”で足ります。枠を作らずに増やすと混ざりやすくなります。&lt;/div&gt;
&lt;/details&gt;
&lt;details&gt;
&lt;summary&gt;&lt;span class="badge bg-success rounded-pill flex-shrink-0"&gt;Q&lt;/span&gt;実験結果から性質を判断できません&lt;/summary&gt;
&lt;div class="p-3"&gt;まず「指示薬→反応→中和→蒸発」のように、手がかりを使う順を定着させてください。&lt;br /&gt;
読み取りのやり方は&lt;br /&gt;
&lt;a class="link-success fw-bold" href="https://rika-quest.com/column/nayami-experiment-reading/"&gt;実験問題が読めない（条件整理のやり方）&lt;/a&gt;&lt;br /&gt;
で補強できます。&lt;/div&gt;
&lt;/details&gt;
&lt;details&gt;
&lt;summary&gt;&lt;span class="badge bg-success rounded-pill flex-shrink-0"&gt;Q&lt;/span&gt;中和の問題になると混乱します&lt;/summary&gt;
&lt;div class="p-3"&gt;中和は「混ぜる前の性質」→「混ぜた後の性質」→「根拠」の順で追うと整理できます。&lt;br /&gt;
変化の追い方は&lt;br /&gt;
&lt;a class="link-success fw-bold" href="https://rika-quest.com/column/nayami-neutralization/"&gt;中和が混乱する（条件→変化→結論までの流れ）&lt;/a&gt;&lt;br /&gt;
で体系化しておくと安定します。&lt;/div&gt;
&lt;/details&gt;
&lt;details&gt;
&lt;summary&gt;&lt;span class="badge bg-success rounded-pill flex-shrink-0"&gt;Q&lt;/span&gt;根拠を書けずに減点されます&lt;/summary&gt;
&lt;div class="p-3"&gt;根拠は“全部”を書かず、決め手になった情報を1つに絞ってテンプレで1行にします。&lt;br /&gt;
指示薬・反応・中和のどれが決め手かを選ぶのがポイントです。&lt;/div&gt;
&lt;/details&gt;
&lt;details&gt;
&lt;summary&gt;&lt;span class="badge bg-success rounded-pill flex-shrink-0"&gt;Q&lt;/span&gt;化学全体の中で何を優先すべきですか？&lt;/summary&gt;
&lt;div class="p-3"&gt;まずは「分類（性質）」「実験の読み取り」「変化（中和など）」を優先すると、&lt;br /&gt;
多くの問題に横展開できます。全体像は&lt;br /&gt;
&lt;a class="link-success fw-bold" href="https://rika-quest.com/column/chemistry/"&gt;化学分野ページ&lt;/a&gt;&lt;br /&gt;
から確認できます。&lt;/div&gt;
&lt;/details&gt;
&lt;/div&gt;
&lt;/section&gt;
&lt;p&gt;&lt;!-- ========================= Section 7（回遊リンク＋CTA） ========================== --&gt;&lt;/p&gt;
&lt;section class="mb-4"&gt;
&lt;h2 id="s7" class="h4 fw-bold border-bottom pb-2 mb-3"&gt;次に読む（関連記事）＋講座・問い合わせ&lt;/h2&gt;
&lt;div class="row g-3"&gt;
&lt;div class="col-lg-6"&gt;
&lt;div class="card rounded-4 shadow-sm h-100"&gt;
&lt;div class="card-body p-3 p-lg-4"&gt;
&lt;p class="fw-bold text-success mb-2"&gt;悩みから辿る（Hub / 化学）&lt;/p&gt;
&lt;div class="list-group"&gt;&lt;a class="list-group-item list-group-item-action" href="https://rika-quest.com/column/science-nayami/"&gt;理科の悩み一覧（Hub）&lt;/a&gt;&lt;br /&gt;
&lt;a class="list-group-item list-group-item-action" href="https://rika-quest.com/column/chemistry/"&gt;化学分野ページ（全体の地図）&lt;/a&gt;&lt;br /&gt;
&lt;a class="list-group-item list-group-item-action" href="https://rika-quest.com/ct/理科のコツ/"&gt;理科のコツ（カテゴリ）&lt;/a&gt;&lt;br /&gt;
&lt;a class="list-group-item list-group-item-action" href="https://rika-quest.com/column/"&gt;理科コラム一覧&lt;/a&gt;&lt;/div&gt;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href="https://rika-quest.com/column/nayami-neutralization/"&gt;中和が混乱する（条件→変化→結論までの流れ）&lt;/a&gt;&lt;br /&gt;
&lt;a class="list-group-item list-group-item-action" href="https://rika-quest.com/column/nayami-experiment-reading/"&gt;実験問題が読めない（条件整理のやり方）&lt;/a&gt;&lt;/div&gt;
&lt;/div&gt;
&lt;/div&gt;
&lt;/div&gt;
&lt;/div&gt;
&lt;div class="card rounded-4 shadow-sm border-success-subtle mt-3"&gt;
&lt;div class="card-body p-3 p-lg-4"&gt;
&lt;p class="fw-bold text-success mb-2"&gt;分類と順番から一緒に整理したい方へ（無理のない案内）&lt;/p&gt;
&lt;p class="mb-3"&gt;水溶液は、代表例を増やしても「分類の軸」と「見分け順」が定着していないと、&lt;br /&gt;
実験問題で戸惑いが残りやすい分野です。まずは分類→手がかり順→根拠1行をやり方として定着させてください。&lt;br /&gt;
それでも不安定な場合は、問題を見ながら「どこで止まるか（分類/読み取り/変化/根拠）」を切り分け、&lt;br /&gt;
得点につながる処理順を定着させる個別指導も選択肢になります。&lt;/p&gt;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&lt;p&gt;&amp;nbsp;&lt;/p&gt;
------</t>
  </si>
  <si>
    <t>https://dokkai-labo.tokyo/basisonline/</t>
  </si>
  <si>
    <t>以下のページは不自然なワードを使用しています。
これらを適切に自然な言葉に置き換えて下さい。
なお、本文の装飾や構造は絶対に変えないでください。
【対象ページURL】
https://dokkai-labo.tokyo/basisonline/
【検出された不自然ワード】
- 崩れ
- 型
- 整え
【本文】
------
&lt;div style="background: #f6f6f6; border: 1px solid #ddd; padding: 14px; border-radius: 8px; margin: 18px 0;"&gt;
&lt;p style="margin: 0 0 8px;"&gt;&lt;strong&gt;中学受験国語で「本文は追えているのに点が伸びない」ときは、読む力よりも、根拠の拾い方／設問の条件の押さえ方／答えのまとめ方が、その都度変わってしまうことが原因になりやすいです。&lt;/strong&gt;&lt;/p&gt;
&lt;p style="margin: 0 0 8px;"&gt;&lt;strong&gt;Basisオンラインは、国語専門塾による&lt;strong&gt;オンライン完全1対1個別指導&lt;/strong&gt;。解くときの順番を毎回同じにし、判断のズレを減らして、得点につながる動きを身につけます。&lt;/strong&gt;&lt;/p&gt;
&lt;ul style="margin: 0; padding-left: 1.2em;"&gt;
&lt;li&gt;&lt;strong&gt;対象（目安）&lt;/strong&gt;：小4・小5（小3・小6も状況により相談可）&lt;/li&gt;
&lt;li&gt;&lt;strong&gt;形式&lt;/strong&gt;：国語専門塾による&lt;strong&gt;オンライン完全1対1個別&lt;/strong&gt;（電子黒板＋手元確認）&lt;/li&gt;
&lt;li&gt;&lt;strong&gt;到達イメージ&lt;/strong&gt;：根拠探し／条件の押さえ／答えのまとめ／復習の回し方までをそろえて、「読んでいるのに点にならない」を減らす&lt;/li&gt;
&lt;li&gt;&lt;strong&gt;料金&lt;/strong&gt;：1コマ 7,920円（税込）&lt;/li&gt;
&lt;/ul&gt;
&lt;p style="margin: 10px 0 0; font-size: .95em;"&gt;他の開講講座・受講形式の一覧：&lt;strong&gt;&lt;a href="https://dokkai-labo.tokyo/live/"&gt;開講講座のご案内&lt;/a&gt;&lt;/strong&gt;&lt;/p&gt;
&lt;/div&gt;
&lt;p&gt;&lt;!-- ▼▼ 追加ブロック2：比較（一般語クエリの意図一致） ▼▼ --&gt;&lt;/p&gt;
&lt;h2&gt;国語専門塾のオンライン個別を探す方へ（映像・集団・家庭教師との違い）&lt;/h2&gt;
&lt;h3&gt;「オンライン国語塾」で比べにくい3つの比較軸&lt;/h3&gt;
&lt;ul&gt;
&lt;li&gt;&lt;strong&gt;映像授業（配信型）&lt;/strong&gt;：理解は進みやすい一方で、答案の「根拠のズレ」「設問条件の取り違い」をその場で直しにくい&lt;/li&gt;
&lt;li&gt;&lt;strong&gt;オンライン集団&lt;/strong&gt;：学習ペースは作りやすい一方で、弱点が個別最適で残りやすい（質問が遅れる／言いづらい等）&lt;/li&gt;
&lt;li&gt;&lt;strong&gt;家庭教師型&lt;/strong&gt;：柔軟だが、読解理論や進め方が講師ごとに変わると、子どもが混乱しやすい&lt;/li&gt;
&lt;/ul&gt;
&lt;p&gt;Basisオンラインは、&lt;strong&gt;「長島式読解法」という共通の軸&lt;/strong&gt;に沿って、1対1で&lt;strong&gt;考え方の流れ（根拠→条件→答え）を毎回そろえる&lt;/strong&gt;位置づけです。単に解説を聞くだけではなく、&lt;strong&gt;同じ流れで再現できるか&lt;/strong&gt;に重心を置きます。&lt;/p&gt;
&lt;h3&gt;選び方の目安（この3つが欲しい家庭に向く）&lt;/h3&gt;
&lt;ul&gt;
&lt;li&gt;国語の点がブレる原因が「読解力」より&lt;strong&gt;設問処理の流れがまだそろっていない&lt;/strong&gt;にありそう&lt;/li&gt;
&lt;li&gt;本文を読んでいるのに、&lt;strong&gt;根拠が本文に戻れない／答えがふわっとする&lt;/strong&gt;&lt;/li&gt;
&lt;li&gt;家庭学習で「何をどう復習するか」が毎回変わり、&lt;strong&gt;やり方が身についていない&lt;/strong&gt;&lt;/li&gt;
&lt;/ul&gt;
&lt;p style="margin: 12px 0 0;"&gt;当てはまる場合は、毎回&lt;strong&gt;「演習→解説→再現→課題」&lt;/strong&gt;でやり方を回し、授業外でも同じ流れで解き直せる状態を作ることで、得点が安定しやすくなります。&lt;/p&gt;
&lt;p&gt;&lt;!-- ▲▲ 追加ブロック2ここまで ▲▲ --&gt;&lt;/p&gt;
&lt;h2&gt;国語専門塾のオンライン個別「Basisオンライン」とは&lt;/h2&gt;
&lt;h3&gt;対象学年と到達目標（小4・小5の基礎固め）&lt;/h3&gt;
&lt;p&gt;「Basisオンライン」は、&lt;strong&gt;国語の読解法を体系的に身につけたい小4・小5&lt;/strong&gt;を中心にしたオンライン国語個別指導です（小3・小6も状況により相談可能）。&lt;/p&gt;
&lt;ul&gt;
&lt;li&gt;本文から&lt;strong&gt;根拠を探す&lt;/strong&gt;流れを身につける&lt;/li&gt;
&lt;li&gt;設問の条件を整理し、&lt;strong&gt;答えの作り方（解法）&lt;/strong&gt;を再現できるようにする&lt;/li&gt;
&lt;li&gt;復習のやり方を固め、家庭学習でも&lt;strong&gt;同じ解き方で安定&lt;/strong&gt;させる&lt;/li&gt;
&lt;/ul&gt;
&lt;p&gt;「読んでいるのに点にならない」「答えの根拠があいまい」「復習の仕方が分からない」といった、中学受験国語の基礎段階のつまずきを、１対１で整理していきます。&lt;/p&gt;
&lt;h3&gt;講師体制と監修（長島監修／指導の一貫性）&lt;/h3&gt;
&lt;p&gt;本講座は、当塾代表・長島が&lt;strong&gt;カリキュラム全体を監修&lt;/strong&gt;しています。授業を担当するのは、長島式読解法で学び、実際に入試を乗り越えた学生講師たちです。&lt;/p&gt;
&lt;ul&gt;
&lt;li&gt;&lt;strong&gt;長島式読解法を熟知した講師のみが担当&lt;/strong&gt;&lt;/li&gt;
&lt;li&gt;&lt;strong&gt;指導方針に一貫性&lt;/strong&gt;があり、教え方がぶれにくい&lt;/li&gt;
&lt;li&gt;学年や担当講師で説明が変わり、生徒が混乱する――といった状況を起こしにくい&lt;/li&gt;
&lt;/ul&gt;
&lt;p&gt;理論的でありながら、生徒目線に立った授業ができるのは、&lt;strong&gt;「長島式で学び、自らも合格をつかんだ講師」&lt;/strong&gt;だからこそです。&lt;/p&gt;
&lt;h3&gt;オンラインでも教室品質を再現する仕組み（電子黒板・手元確認）&lt;/h3&gt;
&lt;p&gt;当塾では開業以来、オンライン授業と相性の良い&lt;strong&gt;電子黒板&lt;/strong&gt;を標準使用してきました。ホワイトボードや紙ベースの指導と比較して、&lt;/p&gt;
&lt;ul&gt;
&lt;li&gt;&lt;strong&gt;視認性&lt;/strong&gt;：画面上で文字・図が見やすい&lt;/li&gt;
&lt;li&gt;&lt;strong&gt;即応性&lt;/strong&gt;：書き込みや修正がすぐ反映される&lt;/li&gt;
&lt;li&gt;&lt;strong&gt;再現性&lt;/strong&gt;：授業内容を同じ形で再提示しやすい&lt;/li&gt;
&lt;/ul&gt;
&lt;p&gt;といった点に優れています。また、生徒さんの&lt;strong&gt;手元をカメラで映しながら&lt;/strong&gt;進めることで、どこで詰まっているか・どこでズレたかをその場で把握しやすくなります。&lt;/p&gt;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#2196f3;"&gt;読解ラボ東京の『オンライン個別指導』：解き方の流れをそろえて、点数を安定させます。&lt;/p&gt;
&lt;p&gt;&lt;a style="background-color: #2196f3; color: white; padding: 5px 10px; text-align: center; text-decoration: none; display: inline-block; font-size: 14px;" href="https://dokkai-labo.tokyo/kobetsuonline01/"&gt;詳細を見る&lt;/a&gt;&lt;/p&gt;
&lt;/div&gt;
&lt;/div&gt;
&lt;p&gt;長島式読解講座「Basis」（別講座）もございます。講座概要：&lt;strong&gt;&lt;a href="https://dokkai-labo.tokyo/basis/"&gt;https://dokkai-labo.tokyo/basis/&lt;/a&gt;&lt;/strong&gt;&lt;/p&gt;
&lt;p&gt;&lt;img fetchpriority="high" decoding="async" class="alignnone wp-image-20706 size-full" src="https://dokkai-labo.tokyo/wp-content/uploads/2020/09/国語授業風景.jpg" sizes="(max-width: 1280px) 100vw, 1280px" srcset="https://dokkai-labo.tokyo/wp-content/uploads/2020/09/国語授業風景.jpg 1280w, https://dokkai-labo.tokyo/wp-content/uploads/2020/09/国語授業風景-300x169.jpg 300w, https://dokkai-labo.tokyo/wp-content/uploads/2020/09/国語授業風景-1024x576.jpg 1024w, https://dokkai-labo.tokyo/wp-content/uploads/2020/09/国語授業風景-768x432.jpg 768w, https://dokkai-labo.tokyo/wp-content/uploads/2020/09/国語授業風景-320x180.jpg 320w" alt="長島式読解講座Basisオンライン開講案内" width="1280" height="720" /&gt;&lt;/p&gt;
&lt;h2&gt;中学受験国語をオンラインで学ぶメリット（向く子・向かない子）&lt;/h2&gt;
&lt;h3&gt;オンラインで伸びやすいケース&lt;/h3&gt;
&lt;p&gt;オンラインの国語個別指導は、次のようなケースで効果を感じやすい傾向があります。&lt;/p&gt;
&lt;ul&gt;
&lt;li&gt;自宅の方が集中しやすく、移動の負担を減らしたい&lt;/li&gt;
&lt;li&gt;授業を聞くだけでなく、&lt;strong&gt;解き方の流れ&lt;/strong&gt;を１対１でそろえたい&lt;/li&gt;
&lt;li&gt;答案の作り方・根拠の探し方など、&lt;strong&gt;思考過程&lt;/strong&gt;まで見てほしい&lt;/li&gt;
&lt;/ul&gt;
&lt;p&gt;教室型の授業は移動や周囲の環境など、家庭学習とは異なる要素が多く、集中を乱す要因も少なくありません。オンライン個別指導では、&lt;/p&gt;
&lt;ul&gt;
&lt;li&gt;自宅など&lt;strong&gt;自分にとって勉強しやすい・慣れた環境&lt;/strong&gt;で受講できる&lt;/li&gt;
&lt;li&gt;PC・タブレットの&lt;strong&gt;画面と音声に情報が集約&lt;/strong&gt;され、意識を向けやすい&lt;/li&gt;
&lt;/ul&gt;
&lt;p&gt;といった理由から、授業内容に集中しやすい環境を作りやすくなります。&lt;/p&gt;
&lt;h3&gt;合わない場合のサインと対策&lt;/h3&gt;
&lt;p&gt;一方で、オンラインが合いにくい場合もあります。例えば、&lt;/p&gt;
&lt;ul&gt;
&lt;li&gt;機材や接続の準備が負担になり、学習のリズムが崩れる&lt;/li&gt;
&lt;li&gt;画面越しだと緊張が強く、発言や質問がしづらい&lt;/li&gt;
&lt;li&gt;受講中に周囲の誘惑（兄弟・スマホ等）で集中が切れやすい&lt;/li&gt;
&lt;/ul&gt;
&lt;p&gt;といったサインが出ることがあります。その場合は、&lt;strong&gt;受講場所を決める&lt;/strong&gt;・&lt;strong&gt;カメラ位置の調整&lt;/strong&gt;・&lt;strong&gt;受講前後のルーティン化&lt;/strong&gt;（受講→復習→課題の順番を毎回同じにする）など、環境側の工夫で改善することも少なくありません。&lt;/p&gt;
&lt;h2&gt;授業の進め方（1対1個別の中身）&lt;/h2&gt;
&lt;h3&gt;1コマの基本フロー（演習→解説→再現→課題）&lt;/h3&gt;
&lt;p&gt;授業は&lt;strong&gt;すべて１対１の個別指導形式&lt;/strong&gt;です。毎回の授業では、&lt;/p&gt;
&lt;ul&gt;
&lt;li&gt;入試レベルの&lt;strong&gt;問題演習&lt;/strong&gt;&lt;/li&gt;
&lt;li&gt;解き方の&lt;strong&gt;丁寧な解説&lt;/strong&gt;&lt;/li&gt;
&lt;li&gt;長島式の&lt;strong&gt;理論的な読解法の提示&lt;/strong&gt;と、その&lt;strong&gt;適用方法のトレーニング&lt;/strong&gt;&lt;/li&gt;
&lt;/ul&gt;
&lt;p&gt;を通して、&lt;strong&gt;自分で本文から根拠を探し、答えを導ける力&lt;/strong&gt;を育てていきます。&lt;/p&gt;
&lt;p&gt;イメージとしては、&lt;strong&gt;「解く」→「解き方を言語化する」→「同じ流れで再現する」→「次回までの課題を決める」&lt;/strong&gt;という流れを繰り返し、読解の土台を固めます。&lt;/p&gt;
&lt;h3&gt;家庭学習のやり方（復習の流れ）&lt;/h3&gt;
&lt;p&gt;中学受験国語の基礎固めでは、授業の理解だけでなく、家庭での復習が得点の安定に直結します。「Basisオンライン」では、授業内容が家庭でも再現できるよう、復習のやり方をそろえることを重視します。&lt;/p&gt;
&lt;ul&gt;
&lt;li&gt;授業で扱った問題は、&lt;strong&gt;「根拠の場所」&lt;/strong&gt;を言える形で残す&lt;/li&gt;
&lt;li&gt;解説を見直すだけで終わらず、&lt;strong&gt;同じ流れで解き直す&lt;/strong&gt;&lt;/li&gt;
&lt;li&gt;詰まった箇所をメモして、次回の授業で確認する&lt;/li&gt;
&lt;/ul&gt;
&lt;p&gt;「何を復習すればいいか」が曖昧な状態になりやすいご家庭ほど、&lt;strong&gt;復習の流れを毎回同じにする&lt;/strong&gt;だけで学習が回りやすくなります。&lt;/p&gt;
&lt;h2&gt;料金・受講ペースの目安&lt;/h2&gt;
&lt;h3&gt;授業料と支払いタイミング&lt;/h3&gt;
&lt;p&gt;&lt;strong&gt;授業料：１コマ　7,920円（税込）&lt;/strong&gt;&lt;br /&gt;
※前月末日までに、お申込み・お支払いをお願いしております。&lt;/p&gt;
&lt;p style="background: #fff8e1; border: 1px solid #f1c40f; padding: 10px; border-radius: 6px;"&gt;&lt;strong&gt;ご注意：&lt;/strong&gt;授業料・お支払い条件は改定される場合があります。お申込み時点のご案内をもとにお手続きください。&lt;/p&gt;
&lt;h3&gt;受講の組み立て例（2か月集中など）&lt;/h3&gt;
&lt;p&gt;「Basisオンライン」は、受講スケジュール面でも柔軟性があります。例えば、&lt;/p&gt;
&lt;ul&gt;
&lt;li&gt;１日にまとめて複数コマを受講したい&lt;/li&gt;
&lt;li&gt;２ヶ月で国語の基礎を一気に固めたい&lt;/li&gt;
&lt;li&gt;講習期間中に集中して受講したい&lt;/li&gt;
&lt;/ul&gt;
&lt;p&gt;といったご要望にも、可能な範囲で調整します。受講ペースは学習状況・他教科の予定により最適解が変わるため、まずは現状（国語の課題・志望校・学習時間）を共有いただくとスムーズです。&lt;/p&gt;
&lt;p&gt;&lt;!-- ▼▼ 追加：費用クエリ対策（「オンライン 塾 費用 国語」意図に合わせる） ▼▼ --&gt;&lt;/p&gt;
&lt;h2&gt;費用の目安（回数別の金額イメージ）&lt;/h2&gt;
&lt;p&gt;「オンラインの国語個別は、月いくらくらいかかるのか」を把握したい方向けに、回数別の目安を整理します。&lt;br /&gt;
本講座は&lt;strong&gt;1コマ 7,920円（税込）&lt;/strong&gt;です。&lt;/p&gt;
&lt;h3&gt;月あたりの目安（例）&lt;/h3&gt;
&lt;ul&gt;
&lt;li&gt;&lt;strong&gt;月4コマ（週1）&lt;/strong&gt;：7,920円 × 4回 ＝ &lt;strong&gt;31,680円&lt;/strong&gt;&lt;/li&gt;
&lt;li&gt;&lt;strong&gt;月6コマ（週1＋隔週で追加）&lt;/strong&gt;：7,920円 × 6回 ＝ &lt;strong&gt;47,520円&lt;/strong&gt;&lt;/li&gt;
&lt;li&gt;&lt;strong&gt;月8コマ（週2）&lt;/strong&gt;：7,920円 × 8回 ＝ &lt;strong&gt;63,360円&lt;/strong&gt;&lt;/li&gt;
&lt;/ul&gt;
&lt;p style="background: #f6f6f6; border: 1px solid #ddd; padding: 12px; border-radius: 8px;"&gt;&lt;strong&gt;回数を決める目安&lt;/strong&gt;&lt;br /&gt;
・選択肢で落とすことが多い → 週1で「根拠の取り方＋条件の見落とし」を中心にそろえる&lt;br /&gt;
・記述が伸びない → 一定期間だけ回数を増やし、「本文の言い方に寄せる」「要素を落とし込む」を集中的に扱う&lt;/p&gt;
&lt;p&gt;&lt;!-- ▲▲ 追加ここまで ▲▲ --&gt;&lt;/p&gt;
&lt;p&gt;&lt;!-- ▼▼ 追加：対象外クエリの受け皿（中学生/大学受験の検索混入に対応） ▼▼ --&gt;&lt;/p&gt;
&lt;h2&gt;中学生・高校生・大学受験について&lt;/h2&gt;
&lt;p&gt;検索では「中学生の国語」「大学受験の国語」も一緒に表示されることがあります。&lt;br /&gt;
このページの&lt;strong&gt;Basisオンライン&lt;/strong&gt;は、主に&lt;strong&gt;中学受験（小4・小5中心）&lt;/strong&gt;の基礎段階を想定した個別指導です。&lt;/p&gt;
&lt;h3&gt;中学生の国語（定期テスト・高校受験）で相談したい場合&lt;/h3&gt;
&lt;ul&gt;
&lt;li&gt;学校の問題（説明文・物語文）の読み取りや記述の直し方を見てほしい&lt;/li&gt;
&lt;li&gt;答案を見ながら、根拠の取り方やまとめ方を点検してほしい&lt;/li&gt;
&lt;/ul&gt;
&lt;p&gt;上記に当てはまる場合も、状況によっては対応できることがあります。&lt;br /&gt;
&lt;strong&gt;学年・困りごと・使っている教材&lt;/strong&gt;を備考欄に書いていただければ、対応可否と進め方の見立てをお返しします。&lt;/p&gt;
&lt;h3&gt;大学受験の現代文で相談したい場合&lt;/h3&gt;
&lt;p&gt;大学受験は扱う文章量・設問形式が大きく異なるため、別途のご案内となるケースがあります。&lt;br /&gt;
同様に、備考欄に&lt;strong&gt;学年（高1〜高3/既卒）・志望帯・課題&lt;/strong&gt;をご記入ください。&lt;/p&gt;
&lt;p&gt;&lt;!-- ▲▲ 追加ここまで ▲▲ --&gt;&lt;/p&gt;
&lt;p&gt;&lt;!-- ▼▼ 追加：オンライン家庭教師との違い（「オンライン家庭教師 国語」意図を取り込む） ▼▼ --&gt;&lt;/p&gt;
&lt;h2&gt;オンライン家庭教師の国語と、国語専門の1対1個別の違い&lt;/h2&gt;
&lt;p&gt;「家庭教師でもいいのでは？」という比較検討で見られやすいポイントを、国語に絞ってまとめます。&lt;/p&gt;
&lt;h3&gt;国語で差が出やすいのは「答案のズレ」をその場で直す量&lt;/h3&gt;
&lt;ul&gt;
&lt;li&gt;&lt;strong&gt;一般的な家庭教師&lt;/strong&gt;：学習管理や解説は手厚い一方、国語の答案（根拠・条件・まとめ）に踏み込む深さは講師の経験により差が出やすい&lt;/li&gt;
&lt;li&gt;&lt;strong&gt;国語専門の1対1個別&lt;/strong&gt;：答案を見ながら、根拠の場所・条件の満たし方・本文の言い方への寄せ方までを毎回点検しやすい&lt;/li&gt;
&lt;/ul&gt;
&lt;h3&gt;このページの講座が合いやすいケース&lt;/h3&gt;
&lt;ul&gt;
&lt;li&gt;本文は読めているが、&lt;strong&gt;選択肢で落とす／記述がぼやける&lt;/strong&gt;が続く&lt;/li&gt;
&lt;li&gt;復習で「どこを直せば点が増えるか」が残らず、&lt;strong&gt;同じミスが繰り返される&lt;/strong&gt;&lt;/li&gt;
&lt;li&gt;解説を聞いて終わりではなく、&lt;strong&gt;自分で再現できる形&lt;/strong&gt;にしたい&lt;/li&gt;
&lt;/ul&gt;
&lt;p&gt;&lt;!-- ▲▲ 追加ここまで ▲▲ --&gt;&lt;/p&gt;
&lt;h2&gt;時間割と空き状況&lt;/h2&gt;
&lt;h3&gt;掲載時間割の読み方（○×）&lt;/h3&gt;
&lt;p&gt;以下は時間割の目安です。&lt;strong&gt;〇（空き）／×（予約済み）は変動&lt;/strong&gt;します。ご希望の曜日・時間帯がある場合は、候補をいくつかお知らせください。&lt;/p&gt;
&lt;table style="height: 55px;" width="330"&gt;
&lt;tbody&gt;
&lt;tr&gt;
&lt;th style="text-align: center;"&gt;&lt;/th&gt;
&lt;th style="text-align: center;"&gt;日&lt;/th&gt;
&lt;th style="text-align: center;"&gt;月&lt;/th&gt;
&lt;th style="text-align: center;"&gt;火&lt;/th&gt;
&lt;th style="text-align: center;"&gt;水&lt;/th&gt;
&lt;th style="text-align: center;"&gt;木&lt;/th&gt;
&lt;th style="text-align: center;"&gt;金&lt;/th&gt;
&lt;th style="text-align: center;"&gt;土&lt;/th&gt;
&lt;/tr&gt;
&lt;tr&gt;
&lt;th style="text-align: center;"&gt;07:30～08:50&lt;/th&gt;
&lt;td style="text-align: center;"&gt;○&lt;/td&gt;
&lt;td style="text-align: center;" bgcolor="#aaaaaa"&gt;&lt;/td&gt;
&lt;td style="text-align: center;" bgcolor="#aaaaaa"&gt;&lt;/td&gt;
&lt;td style="text-align: center;" bgcolor="#aaaaaa"&gt;&lt;/td&gt;
&lt;td style="text-align: center;" bgcolor="#aaaaaa"&gt;&lt;/td&gt;
&lt;td style="text-align: center;" bgcolor="#aaaaaa"&gt;&lt;/td&gt;
&lt;td style="text-align: center;"&gt;○&lt;/td&gt;
&lt;/tr&gt;
&lt;tr&gt;
&lt;th style="text-align: center;"&gt;09:00～10:20&lt;/th&gt;
&lt;td style="text-align: center;"&gt;×&lt;/td&gt;
&lt;td style="text-align: center;" bgcolor="#aaaaaa"&gt;&lt;/td&gt;
&lt;td style="text-align: center;" bgcolor="#aaaaaa"&gt;&lt;/td&gt;
&lt;td style="text-align: center;" bgcolor="#aaaaaa"&gt;&lt;/td&gt;
&lt;td style="text-align: center;" bgcolor="#aaaaaa"&gt;&lt;/td&gt;
&lt;td style="text-align: center;" bgcolor="#aaaaaa"&gt;&lt;/td&gt;
&lt;td style="text-align: center;"&gt;○&lt;/td&gt;
&lt;/tr&gt;
&lt;tr&gt;
&lt;th style="text-align: center;"&gt;10:30～11:50&lt;/th&gt;
&lt;td style="text-align: center;"&gt;×&lt;/td&gt;
&lt;td style="text-align: center;" bgcolor="#aaaaaa"&gt;&lt;/td&gt;
&lt;td style="text-align: center;" bgcolor="#aaaaaa"&gt;&lt;/td&gt;
&lt;td style="text-align: center;" bgcolor="#aaaaaa"&gt;&lt;/td&gt;
&lt;td style="text-align: center;" bgcolor="#aaaaaa"&gt;&lt;/td&gt;
&lt;td style="text-align: center;" bgcolor="#aaaaaa"&gt;&lt;/td&gt;
&lt;td style="text-align: center;"&gt;○&lt;/td&gt;
&lt;/tr&gt;
&lt;tr&gt;
&lt;th style="text-align: center;"&gt;12:00～13:20&lt;/th&gt;
&lt;td style="text-align: center;"&gt;○&lt;/td&gt;
&lt;td style="text-align: center;" bgcolor="#aaaaaa"&gt;&lt;/td&gt;
&lt;td style="text-align: center;" bgcolor="#aaaaaa"&gt;&lt;/td&gt;
&lt;td style="text-align: center;" bgcolor="#aaaaaa"&gt;&lt;/td&gt;
&lt;td style="text-align: center;" bgcolor="#aaaaaa"&gt;&lt;/td&gt;
&lt;td style="text-align: center;" bgcolor="#aaaaaa"&gt;&lt;/td&gt;
&lt;td style="text-align: center;"&gt;○&lt;/td&gt;
&lt;/tr&gt;
&lt;tr&gt;
&lt;th style="text-align: center;"&gt;13:30～14:50&lt;/th&gt;
&lt;td style="text-align: center;"&gt;○&lt;/td&gt;
&lt;td style="text-align: center;" bgcolor="#aaaaaa"&gt;&lt;/td&gt;
&lt;td style="text-align: center;" bgcolor="#aaaaaa"&gt;&lt;/td&gt;
&lt;td style="text-align: center;" bgcolor="#aaaaaa"&gt;&lt;/td&gt;
&lt;td style="text-align: center;" bgcolor="#aaaaaa"&gt;&lt;/td&gt;
&lt;td style="text-align: center;" bgcolor="#aaaaaa"&gt;&lt;/td&gt;
&lt;td style="text-align: center;"&gt;○&lt;/td&gt;
&lt;/tr&gt;
&lt;tr&gt;
&lt;th style="text-align: center;"&gt;15:00～16:20&lt;/th&gt;
&lt;td style="text-align: center;"&gt;○&lt;/td&gt;
&lt;td style="text-align: center;"&gt;○&lt;/td&gt;
&lt;td style="text-align: center;"&gt;○&lt;/td&gt;
&lt;td style="text-align: center;"&gt;○&lt;/td&gt;
&lt;td style="text-align: center;"&gt;○&lt;/td&gt;
&lt;td style="text-align: center;"&gt;×&lt;/td&gt;
&lt;td style="text-align: center;"&gt;○&lt;/td&gt;
&lt;/tr&gt;
&lt;tr&gt;
&lt;th style="text-align: center;"&gt;16:30～17:50&lt;/th&gt;
&lt;td style="text-align: center;"&gt;○&lt;/td&gt;
&lt;td style="text-align: center;"&gt;○&lt;/td&gt;
&lt;td style="text-align: center;"&gt;○&lt;/td&gt;
&lt;td style="text-align: center;"&gt;○&lt;/td&gt;
&lt;td style="text-align: center;"&gt;○&lt;/td&gt;
&lt;td style="text-align: center;"&gt;×&lt;/td&gt;
&lt;td style="text-align: center;"&gt;○&lt;/td&gt;
&lt;/tr&gt;
&lt;tr&gt;
&lt;th style="text-align: center;"&gt;18:00～19:20&lt;/th&gt;
&lt;td style="text-align: center;"&gt;○&lt;/td&gt;
&lt;td style="text-align: center;"&gt;○&lt;/td&gt;
&lt;td style="text-align: center;"&gt;○&lt;/td&gt;
&lt;td style="text-align: center;"&gt;○&lt;/td&gt;
&lt;td style="text-align: center;"&gt;○&lt;/td&gt;
&lt;td style="text-align: center;"&gt;×&lt;/td&gt;
&lt;td style="text-align: center;"&gt;○&lt;/td&gt;
&lt;/tr&gt;
&lt;tr&gt;
&lt;th style="text-align: center;"&gt;19:30～20:50&lt;/th&gt;
&lt;td style="text-align: center;"&gt;○&lt;/td&gt;
&lt;td style="text-align: center;"&gt;○&lt;/td&gt;
&lt;td style="text-align: center;"&gt;○&lt;/td&gt;
&lt;td style="text-align: center;"&gt;○&lt;/td&gt;
&lt;td style="text-align: center;"&gt;○&lt;/td&gt;
&lt;td style="text-align: center;"&gt;×&lt;/td&gt;
&lt;td style="text-align: center;"&gt;○&lt;/td&gt;
&lt;/tr&gt;
&lt;/tbody&gt;
&lt;/table&gt;
&lt;div class="rounded" style="background-color: whitesmoke; padding: 10px;"&gt;〇：空き　×：予約済み&lt;/div&gt;
&lt;p style="background: #f6f6f6; border-left: 4px solid #999; padding: 10px;"&gt;&lt;strong&gt;補足：&lt;/strong&gt;空き状況は日々変動します。できれば&lt;strong&gt;第2希望・第3希望&lt;/strong&gt;までお知らせいただくと調整が早くなります。&lt;/p&gt;
&lt;h2&gt;必要な機材・受講準備（オンライン国語の始め方）&lt;/h2&gt;
&lt;h3&gt;推奨機材（PC/タブレット＋スマホ、プリンタ等）&lt;/h3&gt;
&lt;p&gt;オンライン国語の１対１指導では、画面共有と手元確認をスムーズに行うため、以下の機材をご用意ください。&lt;/p&gt;
&lt;ul&gt;
&lt;li&gt;PC ＋ スマートフォン&lt;br /&gt;
または、タブレット ＋ スマートフォン&lt;/li&gt;
&lt;li&gt;プリンター（ご自宅にない場合は、お近くのコンビニ等での印刷でも可）&lt;/li&gt;
&lt;/ul&gt;
&lt;h3&gt;事前準備チェックリスト（通信・印刷・カメラ位置）&lt;/h3&gt;
&lt;ul&gt;
&lt;li&gt;通信環境：授業中に映像・音声が安定するか（Wi-Fi推奨）&lt;/li&gt;
&lt;li&gt;カメラ位置：手元が映る角度で安定させられるか&lt;/li&gt;
&lt;li&gt;印刷：教材を事前に印刷できるか（またはコンビニ印刷の手段があるか）&lt;/li&gt;
&lt;li&gt;学習環境：受講中に集中できる場所を確保できるか&lt;/li&gt;
&lt;/ul&gt;
&lt;p&gt;環境づくりが整うと、オンラインでも学習の質が安定しやすくなります。&lt;/p&gt;
&lt;h2&gt;こんな状態なら伸びやすい（向く子の目安）&lt;/h2&gt;
&lt;ul&gt;
&lt;li&gt;本文は追えるのに、選択肢で毎回どれかを落とす&lt;/li&gt;
&lt;li&gt;記述で「それっぽい答え」になるが、本文の言い方に寄せられない&lt;/li&gt;
&lt;li&gt;問題ごとに拾う根拠が変わり、再現がききにくい&lt;/li&gt;
&lt;li&gt;復習で「何を直せば点が増えるか」が残らない&lt;/li&gt;
&lt;/ul&gt;
&lt;h3&gt;合いにくい場合のサインと対処&lt;/h3&gt;
&lt;ul&gt;
&lt;li&gt;画面越しだと発言が止まる → 事前に「一言メモ（言いたいこと）」を用意して開始&lt;/li&gt;
&lt;li&gt;家だと集中が切れる → 受講場所だけ決める（机の上は教材と筆記具だけ）&lt;/li&gt;
&lt;li&gt;準備が手間 → プリンタがない場合はコンビニ印刷でも可（毎回の印刷量を減らす工夫も提案）&lt;/li&gt;
&lt;/ul&gt;
&lt;h2&gt;答案が伸びるポイントを「答案例」で確認&lt;/h2&gt;
&lt;p&gt;国語の点が伸びない原因は、読解力そのものよりも「根拠の拾い方」「設問の条件の見方」「答えのまとめ方」が問題ごとに揺れていることが多いです。ここでは短い例で差を確認します。&lt;/p&gt;
&lt;h3&gt;例：記述（2〜3行）で差が出る場面&lt;/h3&gt;
&lt;p&gt;&lt;strong&gt;設問&lt;/strong&gt;：主人公が不安になった理由を、本文の内容に基づいて説明しなさい。&lt;/p&gt;
&lt;p&gt;&lt;strong&gt;伸びにくい答えの例&lt;/strong&gt;&lt;/p&gt;
&lt;ul&gt;
&lt;li&gt;「先のことが心配だったから。」（本文の言い方に寄らず、理由がぼやける）&lt;/li&gt;
&lt;/ul&gt;
&lt;p&gt;&lt;strong&gt;伸びやすい答えの例&lt;/strong&gt;&lt;/p&gt;
&lt;ul&gt;
&lt;li&gt;「約束が守られる見通しが立たず、相手の反応も分からなかったため、不安になった。」&lt;/li&gt;
&lt;/ul&gt;
&lt;p&gt;&lt;strong&gt;授業で確認する観点&lt;/strong&gt;&lt;/p&gt;
&lt;ul&gt;
&lt;li&gt;本文のどの一文（または2文）を根拠にするか&lt;/li&gt;
&lt;li&gt;設問の条件（理由／人物／場面／字数）を満たしているか&lt;/li&gt;
&lt;li&gt;本文の語を残しつつ、因果のつながりが通っているか&lt;/li&gt;
&lt;/ul&gt;
&lt;h3&gt;家庭でできる「短時間練習」&lt;/h3&gt;
&lt;ul&gt;
&lt;li&gt;答えを書いたら、根拠の一文に線を引いて言えるか&lt;/li&gt;
&lt;li&gt;条件（理由・人物・場面）を声に出してから見直す&lt;/li&gt;
&lt;/ul&gt;
&lt;h2&gt;受講ペースの目安（よくある組み立て例）&lt;/h2&gt;
&lt;p&gt;最適な回数は、国語の課題の種類（選択肢／記述／復習の回り方）で変わります。目安として、次のパターンが多いです。&lt;/p&gt;
&lt;h3&gt;例1：小4小5で土台づくり（2か月）&lt;/h3&gt;
&lt;ul&gt;
&lt;li&gt;週1コマ：読解の考え方＋答案の作り方をそろえる&lt;/li&gt;
&lt;li&gt;授業外：同じ教材を「根拠→条件→答え」で解き直す&lt;/li&gt;
&lt;/ul&gt;
&lt;h3&gt;例2：記述を一気に改善（4〜8回）&lt;/h3&gt;
&lt;ul&gt;
&lt;li&gt;週1〜2コマ：記述のまとめ方／言い換え／要素の落とし込みを集中的に扱う&lt;/li&gt;
&lt;li&gt;授業外：同じ設問を時間を空けて再回答（再現できるか確認）&lt;/li&gt;
&lt;/ul&gt;
&lt;p style="background: #f6f6f6; border: 1px solid #ddd; padding: 12px; border-radius: 8px;"&gt;&lt;strong&gt;料金の目安&lt;/strong&gt;：1コマ 7,920円（税込）&lt;br /&gt;
※回数は目標と現状で調整します。まずは「何が原因で点が止まっているか」を整理してから回数を決める方が無駄が出ません。&lt;/p&gt;
&lt;h2&gt;よくある質問（申込前に確認されやすい点）&lt;/h2&gt;
&lt;h3&gt;Q. どんな教材を使いますか&lt;/h3&gt;
&lt;p&gt;基本は、お手持ちの教材（塾テキスト・過去問・市販教材など）を活用できます。必要に応じて、課題に合う問題の選び方も提案します。&lt;/p&gt;
&lt;h3&gt;Q. 記述の添削はありますか&lt;/h3&gt;
&lt;p&gt;あります。本文の根拠・条件の満たし方・まとめ方を確認し、「なぜその表現にするか」まで一緒に整理します。答案が再現できる状態を目標にします。&lt;/p&gt;
&lt;h3&gt;Q. 宿題は出ますか&lt;/h3&gt;
&lt;p&gt;状況に応じて出します。量を増やすより、「直すポイントが残る」形にすることを重視します。授業で扱った問題の解き直しが中心です。&lt;/p&gt;
&lt;h3&gt;Q. オンラインで手元はどう見ますか&lt;/h3&gt;
&lt;p&gt;スマホカメラで手元を映し、どこで止まったか・どこで読み違えたかを確認します。電子黒板で、根拠や条件もその場で整理します。&lt;/p&gt;
&lt;h3&gt;Q. 受講開始までに何を準備すればよいですか&lt;/h3&gt;
&lt;ul&gt;
&lt;li&gt;PCまたはタブレット（画面共有用）&lt;/li&gt;
&lt;li&gt;スマホ（手元カメラ用）&lt;/li&gt;
&lt;li&gt;印刷環境（自宅プリンタ／コンビニ印刷でも可）&lt;/li&gt;
&lt;/ul&gt;
&lt;h3&gt;Q. 相談だけでも可能ですか&lt;/h3&gt;
&lt;p&gt;可能です。学年・現状の困りごと・使用教材・希望時間帯を送っていただければ、受講の進め方の見立てを返します。&lt;/p&gt;
&lt;h2&gt;映像・集団・1対1の違い（ざっくり比較）&lt;/h2&gt;
&lt;table style="width: 100%; border-collapse: collapse;"&gt;
&lt;thead&gt;
&lt;tr&gt;
&lt;th style="border: 1px solid #ddd; padding: 8px; background: #fafafa;"&gt;形&lt;/th&gt;
&lt;th style="border: 1px solid #ddd; padding: 8px; background: #fafafa;"&gt;伸びやすい点&lt;/th&gt;
&lt;th style="border: 1px solid #ddd; padding: 8px; background: #fafafa;"&gt;つまずきやすい点&lt;/th&gt;
&lt;/tr&gt;
&lt;/thead&gt;
&lt;tbody&gt;
&lt;tr&gt;
&lt;td style="border: 1px solid #ddd; padding: 8px;"&gt;映像（配信）&lt;/td&gt;
&lt;td style="border: 1px solid #ddd; padding: 8px;"&gt;理解の入り口を作りやすい&lt;/td&gt;
&lt;td style="border: 1px solid #ddd; padding: 8px;"&gt;答案のズレが残りやすい（根拠・条件・まとめ）&lt;/td&gt;
&lt;/tr&gt;
&lt;tr&gt;
&lt;td style="border: 1px solid #ddd; padding: 8px;"&gt;オンライン集団&lt;/td&gt;
&lt;td style="border: 1px solid #ddd; padding: 8px;"&gt;学習リズムが作りやすい&lt;/td&gt;
&lt;td style="border: 1px solid #ddd; padding: 8px;"&gt;弱点の点検が遅れやすい&lt;/td&gt;
&lt;/tr&gt;
&lt;tr&gt;
&lt;td style="border: 1px solid #ddd; padding: 8px;"&gt;1対1個別&lt;/td&gt;
&lt;td style="border: 1px solid #ddd; padding: 8px;"&gt;答案のズレをその場で直しやすい&lt;/td&gt;
&lt;td style="border: 1px solid #ddd; padding: 8px;"&gt;受講目的と回数の決め方が重要&lt;/td&gt;
&lt;/tr&gt;
&lt;/tbody&gt;
&lt;/table&gt;
&lt;p&gt;Basisオンラインは、1対1で「根拠→条件→答え→解き直し」を毎回同じ流れで回し、点につながる動きを身につける位置づけです。&lt;/p&gt;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&lt;h2&gt;お申込み・受講開始までの流れ&lt;/h2&gt;
&lt;h3&gt;問い合わせ→日程調整→受講開始&lt;/h3&gt;
&lt;ol&gt;
&lt;li&gt;お問い合わせフォームよりご連絡ください（学年・お困りごと・希望日時など）&lt;/li&gt;
&lt;li&gt;受講希望の曜日・時間帯をもとに、可能な範囲で日程を調整します&lt;/li&gt;
&lt;li&gt;受講内容・受講ペースを相談のうえ決定し、授業を開始します&lt;/li&gt;
&lt;/ol&gt;
&lt;p&gt;「国語の基礎固めを短期で進めたい」「オンライン国語個別で学習の回し方からそろえたい」など、ご家庭の状況に合わせてご相談ください。&lt;br /&gt;
&lt;!-- ▼▼ 追加：要点まとめ（フォーム直前に配置） ▼▼ --&gt;&lt;/p&gt;
&lt;div style="background: #f6f6f6; border: 1px solid #ddd; padding: 14px; border-radius: 8px; margin: 18px 0;"&gt;
&lt;h2 style="margin: 0 0 10px;"&gt;要点まとめ（Basisオンライン）&lt;/h2&gt;
&lt;p style="margin: 0 0 10px;"&gt;&lt;strong&gt;国語専門塾のオンライン完全1対1個別&lt;/strong&gt;で、答案を見ながら&lt;br /&gt;
&lt;strong&gt;根拠／設問条件／答えのまとめ方／解き直し&lt;/strong&gt;をそろえていきます。&lt;/p&gt;
&lt;ul style="margin: 0; padding-left: 1.2em;"&gt;
&lt;li&gt;&lt;strong&gt;対象（目安）&lt;/strong&gt;：中学受験の小4・小5（小3・小6は状況により相談可）&lt;/li&gt;
&lt;li&gt;&lt;strong&gt;向きやすい悩み&lt;/strong&gt;：本文は追えるのに点が伸びない／選択肢で落とす／記述がぼやける／復習で直す場所が残らない&lt;/li&gt;
&lt;li&gt;&lt;strong&gt;授業で増えること&lt;/strong&gt;：根拠の戻り先がはっきりする／条件の見落としが減る／本文の言い方を残した記述が作りやすくなる&lt;/li&gt;
&lt;li&gt;&lt;strong&gt;料金&lt;/strong&gt;：1コマ 7,920円（税込）&lt;/li&gt;
&lt;/ul&gt;
&lt;div style="background: #fff; border: 1px solid #ddd; padding: 12px; border-radius: 8px; margin: 12px 0 0;"&gt;
&lt;p style="margin: 0 0 6px;"&gt;&lt;strong&gt;回数の目安（例）&lt;/strong&gt;&lt;/p&gt;
&lt;ul style="margin: 0; padding-left: 1.2em;"&gt;
&lt;li&gt;&lt;strong&gt;週1（まず整える時期）&lt;/strong&gt;：選択肢の落とし・条件の見落としを中心に、答案の作り方をそろえる&lt;/li&gt;
&lt;li&gt;&lt;strong&gt;短期で記述を集中的に&lt;/strong&gt;：4〜8回ほど回数を増やし、まとめ方・本文の語の残し方を重点的に点検する&lt;/li&gt;
&lt;/ul&gt;
&lt;p style="margin: 8px 0 0; font-size: .95em;"&gt;※最適な回数は、答案の状態（選択肢／記述／復習の回り方）で変わります。&lt;/p&gt;
&lt;/div&gt;
&lt;div style="border-left: 4px solid #999; padding: 10px; margin: 12px 0 0; background: #fff;"&gt;
&lt;p style="margin: 0 0 6px;"&gt;&lt;strong&gt;問い合わせ時に書いていただくと早い内容&lt;/strong&gt;&lt;/p&gt;
&lt;ul style="margin: 0; padding-left: 1.2em;"&gt;
&lt;li&gt;学年（小4／小5など）&lt;/li&gt;
&lt;li&gt;困りごと（例：選択肢で落とす／記述がぼやける など）&lt;/li&gt;
&lt;li&gt;使用教材（塾テキスト名、過去問の有無 など）&lt;/li&gt;
&lt;li&gt;希望時間帯（第2・第3希望まで）&lt;/li&gt;
&lt;/ul&gt;
&lt;/div&gt;
&lt;p style="margin: 12px 0 0;"&gt;&lt;strong&gt;「本文は追えているのに点にならない」&lt;/strong&gt;が続く場合は、答案の点検ポイントをそろえるだけで伸びやすくなります。&lt;br /&gt;
下のフォームから、現状を短く送ってください。&lt;/p&gt;
&lt;/div&gt;
&lt;h2&gt;お問い合わせ（フォーム案内）&lt;/h2&gt;
&lt;p&gt;長島式読解講座「Basisオンライン」に関するご質問・お申込みは、下記フォームよりお気軽にお問い合わせください。&lt;/p&gt;
&lt;div class="wpcf7 no-js" id="wpcf7-f20494-p20474-o1" lang="ja" dir="ltr" data-wpcf7-id="20494"&gt;
&lt;div class="screen-reader-response"&gt;&lt;p role="status" aria-live="polite" aria-atomic="true"&gt;&lt;/p&gt; &lt;ul&gt;&lt;/ul&gt;&lt;/div&gt;
&lt;form action="/basisonline/#wpcf7-f20494-p20474-o1" method="post" class="wpcf7-form init" aria-label="コンタクトフォーム" novalidate="novalidate" data-status="init"&gt;
&lt;fieldset class="hidden-fields-container"&gt;&lt;input type="hidden" name="_wpcf7" value="20494" /&gt;&lt;input type="hidden" name="_wpcf7_version" value="6.1.5" /&gt;&lt;input type="hidden" name="_wpcf7_locale" value="ja" /&gt;&lt;input type="hidden" name="_wpcf7_unit_tag" value="wpcf7-f20494-p20474-o1" /&gt;&lt;input type="hidden" name="_wpcf7_container_post" value="20474" /&gt;&lt;input type="hidden" name="_wpcf7_posted_data_hash" value="" /&gt;&lt;input type="hidden" name="_wpcf7_recaptcha_response" value="" /&gt;
&lt;/fieldset&gt;
&lt;p&gt;&lt;label&gt;保護者氏名(必須)&lt;br /&gt;
&lt;span class="wpcf7-form-control-wrap" data-name="text-233"&gt;&lt;input size="40" maxlength="400" class="wpcf7-form-control wpcf7-text wpcf7-validates-as-required" aria-required="true" aria-invalid="false" value="" type="text" name="text-233" /&gt;&lt;/span&gt;&lt;/label&gt;
&lt;/p&gt;
&lt;p&gt;&lt;label&gt;メールアドレス(必須)&lt;br /&gt;
&lt;span class="wpcf7-form-control-wrap" data-name="email-632"&gt;&lt;input size="40" maxlength="400" class="wpcf7-form-control wpcf7-email wpcf7-validates-as-required wpcf7-text wpcf7-validates-as-email" aria-required="true" aria-invalid="false" value="" type="email" name="email-632" /&gt;&lt;/span&gt;&lt;/label&gt;
&lt;/p&gt;
&lt;p&gt;&lt;label&gt; 電話番号&lt;br /&gt;
&lt;span class="wpcf7-form-control-wrap" data-name="tel-748"&gt;&lt;input size="40" maxlength="400" class="wpcf7-form-control wpcf7-tel wpcf7-text wpcf7-validates-as-tel" aria-invalid="false" value="" type="tel" name="tel-748" /&gt;&lt;/span&gt;&lt;/label&gt;
&lt;/p&gt;
&lt;p&gt;&lt;label&gt; 性別&lt;/label&gt;&lt;br /&gt;
&lt;span class="wpcf7-form-control-wrap" data-name="checkbox-427"&gt;&lt;span class="wpcf7-form-control wpcf7-checkbox"&gt;&lt;span class="wpcf7-list-item first"&gt;&lt;span class="wpcf7-list-item-label"&gt;男&lt;/span&gt;&lt;input type="checkbox" name="checkbox-427[]" value="男" /&gt;&lt;/span&gt;&lt;span class="wpcf7-list-item last"&gt;&lt;span class="wpcf7-list-item-label"&gt;女&lt;/span&gt;&lt;input type="checkbox" name="checkbox-427[]" value="女" /&gt;&lt;/span&gt;&lt;/span&gt;&lt;/span&gt;
&lt;/p&gt;
&lt;p&gt;&lt;label&gt; 学年&lt;/label&gt;&lt;br /&gt;
&lt;span class="wpcf7-form-control-wrap" data-name="checkbox-226"&gt;&lt;span class="wpcf7-form-control wpcf7-checkbox"&gt;&lt;span class="wpcf7-list-item first"&gt;&lt;span class="wpcf7-list-item-label"&gt;小学１年生&lt;/span&gt;&lt;input type="checkbox" name="checkbox-226[]" value="小学１年生" /&gt;&lt;/span&gt;&lt;span class="wpcf7-list-item"&gt;&lt;span class="wpcf7-list-item-label"&gt;小学２年生&lt;/span&gt;&lt;input type="checkbox" name="checkbox-226[]" value="小学２年生" /&gt;&lt;/span&gt;&lt;span class="wpcf7-list-item"&gt;&lt;span class="wpcf7-list-item-label"&gt;小学３年生&lt;/span&gt;&lt;input type="checkbox" name="checkbox-226[]" value="小学３年生" /&gt;&lt;/span&gt;&lt;span class="wpcf7-list-item"&gt;&lt;span class="wpcf7-list-item-label"&gt;小学４年生&lt;/span&gt;&lt;input type="checkbox" name="checkbox-226[]" value="小学４年生" /&gt;&lt;/span&gt;&lt;span class="wpcf7-list-item"&gt;&lt;span class="wpcf7-list-item-label"&gt;小学５年生&lt;/span&gt;&lt;input type="checkbox" name="checkbox-226[]" value="小学５年生" /&gt;&lt;/span&gt;&lt;span class="wpcf7-list-item last"&gt;&lt;span class="wpcf7-list-item-label"&gt;小学６年生&lt;/span&gt;&lt;input type="checkbox" name="checkbox-226[]" value="小学６年生" /&gt;&lt;/span&gt;&lt;/span&gt;&lt;/span&gt;
&lt;/p&gt;
&lt;p&gt;&lt;label&gt; 都道府県&lt;/label&gt;&lt;br /&gt;
&lt;span class="wpcf7-form-control-wrap" data-name="menu-161"&gt;&lt;select class="wpcf7-form-control wpcf7-select" aria-invalid="false" name="menu-161"&gt;&lt;option value="北海道"&gt;北海道&lt;/option&gt;&lt;option value="青森県"&gt;青森県&lt;/option&gt;&lt;option value="岩手県"&gt;岩手県&lt;/option&gt;&lt;option value="宮城県"&gt;宮城県&lt;/option&gt;&lt;option value="秋田県"&gt;秋田県&lt;/option&gt;&lt;option value="山形県"&gt;山形県&lt;/option&gt;&lt;option value="福島県"&gt;福島県&lt;/option&gt;&lt;option value="茨城県"&gt;茨城県&lt;/option&gt;&lt;option value="栃木県"&gt;栃木県&lt;/option&gt;&lt;option value="群馬県"&gt;群馬県&lt;/option&gt;&lt;option value="埼玉県"&gt;埼玉県&lt;/option&gt;&lt;option value="千葉県"&gt;千葉県&lt;/option&gt;&lt;option value="東京都"&gt;東京都&lt;/option&gt;&lt;option value="神奈川県"&gt;神奈川県&lt;/option&gt;&lt;option value="新潟県"&gt;新潟県&lt;/option&gt;&lt;option value="富山県"&gt;富山県&lt;/option&gt;&lt;option value="石川県"&gt;石川県&lt;/option&gt;&lt;option value="福井県"&gt;福井県&lt;/option&gt;&lt;option value="山梨県"&gt;山梨県&lt;/option&gt;&lt;option value="長野県"&gt;長野県&lt;/option&gt;&lt;option value="岐阜県"&gt;岐阜県&lt;/option&gt;&lt;option value="静岡県"&gt;静岡県&lt;/option&gt;&lt;option value="愛知県"&gt;愛知県&lt;/option&gt;&lt;option value="三重県"&gt;三重県&lt;/option&gt;&lt;option value="滋賀県"&gt;滋賀県&lt;/option&gt;&lt;option value="京都府"&gt;京都府&lt;/option&gt;&lt;option value="大阪府"&gt;大阪府&lt;/option&gt;&lt;option value="兵庫県"&gt;兵庫県&lt;/option&gt;&lt;option value="奈良県"&gt;奈良県&lt;/option&gt;&lt;option value="和歌山県"&gt;和歌山県&lt;/option&gt;&lt;option value="鳥取県"&gt;鳥取県&lt;/option&gt;&lt;option value="島根県"&gt;島根県&lt;/option&gt;&lt;option value="岡山県"&gt;岡山県&lt;/option&gt;&lt;option value="広島県"&gt;広島県&lt;/option&gt;&lt;option value="山口県"&gt;山口県&lt;/option&gt;&lt;option value="徳島県"&gt;徳島県&lt;/option&gt;&lt;option value="香川県"&gt;香川県&lt;/option&gt;&lt;option value="愛媛県"&gt;愛媛県&lt;/option&gt;&lt;option value="高知県"&gt;高知県&lt;/option&gt;&lt;option value="福岡県"&gt;福岡県&lt;/option&gt;&lt;option value="佐賀県"&gt;佐賀県&lt;/option&gt;&lt;option value="長崎県"&gt;長崎県&lt;/option&gt;&lt;option value="熊本県"&gt;熊本県&lt;/option&gt;&lt;option value="大分県"&gt;大分県&lt;/option&gt;&lt;option value="宮崎県"&gt;宮崎県&lt;/option&gt;&lt;option value="鹿児島県"&gt;鹿児島県&lt;/option&gt;&lt;option value="沖縄県"&gt;沖縄県&lt;/option&gt;&lt;/select&gt;&lt;/span&gt;
&lt;/p&gt;
&lt;p&gt;&lt;label&gt; 備考欄&lt;/label&gt;&lt;br /&gt;
&lt;span class="wpcf7-form-control-wrap" data-name="your-message"&gt;&lt;textarea cols="40" rows="10" maxlength="2000" class="wpcf7-form-control wpcf7-textarea wpcf7-validates-as-required" aria-required="true" aria-invalid="false" name="your-message"&gt;&lt;/textarea&gt;&lt;/span&gt;
&lt;/p&gt;
&lt;p&gt;&lt;input class="wpcf7-form-control wpcf7-submit has-spinner" type="submit" value="送信" /&gt;
&lt;/p&gt;&lt;p style="display: none !important;" class="akismet-fields-container" data-prefix="_wpcf7_ak_"&gt;&lt;label&gt;&amp;#916;&lt;textarea name="_wpcf7_ak_hp_textarea" cols="45" rows="8" maxlength="100"&gt;&lt;/textarea&gt;&lt;/label&gt;&lt;input type="hidden" id="ak_js_1" name="_wpcf7_ak_js" value="212"/&gt;&lt;script&gt;document.getElementById( "ak_js_1" ).setAttribute( "value", ( new Date() ).getTime() );&lt;/script&gt;&lt;/p&gt;&lt;div class="wpcf7-response-output" aria-hidden="true"&gt;&lt;/div&gt;
&lt;/form&gt;
&lt;/div&gt;
&lt;section class="veu_cta" id="veu_cta-20325"&gt;&lt;h1 class="cta_title"&gt;講座案内：小６得点力養成講座【集団授業(２～７月)】&lt;/h1&gt;&lt;div class="cta_body"&gt;&lt;div class="cta_body_image cta_body_image_right"&gt;&lt;a href="https://dokkai-labo.tokyo/tokuten/" target="_blank"&gt;&lt;/a&gt;&lt;/div&gt;&lt;div class="cta_body_txt image_exist"&gt;半年間で読解問題の得点力向上を目指す講座です。各回ともテーマに基づいて
&lt;br /&gt;大問４題を取り扱います。受講結果と復習用動画も完備しています。
&lt;br /&gt;&lt;/div&gt;&lt;div class="cta_body_link"&gt;&lt;a href="https://dokkai-labo.tokyo/tokuten/" class="btn btn-primary btn-block btn-lg" target="_blank"&gt;講座案内：小６得点力養成講座【集団授業(２～７月)】&lt;/a&gt;&lt;/div&gt;&lt;/div&gt;&lt;!-- [ /.vkExUnit_cta_body ] --&gt;&lt;/section&gt;			
------</t>
  </si>
  <si>
    <t>https://dokkai-labo.tokyo/blog/sapix_52b_05/</t>
  </si>
  <si>
    <t>以下のページは不自然なワードを使用しています。
これらを適切に自然な言葉に置き換えて下さい。
なお、本文の装飾や構造は絶対に変えないでください。
【対象ページURL】
https://dokkai-labo.tokyo/blog/sapix_52b_05/
【検出された不自然ワード】
- 手順
- 乱れ
- 30秒
- 1分
【本文】
------
&lt;div class="container my-4"&gt;
&lt;div class="card shadow-sm border-0 mb-4"&gt;
&lt;div class="card-body p-3 p-md-4"&gt;
&lt;div class="d-flex flex-wrap justify-content-between align-items-center mb-2"&gt;&lt;span class="badge bg-success"&gt;SAPIX国語（小5）&lt;/span&gt;&lt;br /&gt;
&lt;span class="badge bg-light text-dark"&gt;52B-05&lt;/span&gt;&lt;/div&gt;
&lt;h1 class="h4 mb-3" style="line-height: 1.5;"&gt;SAPIX国語授業の活用法：52B-05「心は何でできている」&lt;br /&gt;
──授業で扱う4問のつなげ方＋比喩（問9(2)）で「イコール思考」を鍛える&lt;/h1&gt;
&lt;div class="ratio ratio-16x9 rounded overflow-hidden border"&gt;&lt;iframe title="YouTube video player" src="https://www.youtube.com/embed/_ja0jAw09Rs" frameborder="0" allowfullscreen="allowfullscreen"&gt;&lt;/iframe&gt;&lt;/div&gt;
&lt;p class="small text-muted mt-2 mb-0"&gt;動画の要点を「授業→復習」で再現できる形に整理しました。随筆文は“流れ”を押さえると、設問処理が一気に安定します。&lt;/p&gt;
&lt;/div&gt;
&lt;/div&gt;
&lt;div class="p-3 p-md-4 mb-4 bg-light rounded border"&gt;
&lt;h2 class="h6 mb-2"&gt;このページで整理すること&lt;/h2&gt;
&lt;ul class="mb-0"&gt;
&lt;li&gt;52B-05で授業で扱う4問（問4・問5・問7・問8）の役割と復習の順番&lt;/li&gt;
&lt;li&gt;文章の軸：&lt;strong&gt;「赤ん坊の瞳」→（ナスの体験）→（ピーマンの体験）→（ピーマンへの思い）&lt;/strong&gt;&lt;/li&gt;
&lt;li&gt;プラスアルファの良問：問9(2)（畑の太鼓＝ピーマン）の比喩読み取り&lt;/li&gt;
&lt;li&gt;選択肢問題にも効く「表現のズレ」を埋める&lt;strong&gt;イコール思考&lt;/strong&gt;の作り方&lt;/li&gt;
&lt;/ul&gt;
&lt;/div&gt;
&lt;p class="mb-4"&gt;SAPIX国語の「語彙・記述・B問題」まで含めて、成績が伸びないときの原因整理と改善方法をまとめて確認したい場合は、&lt;a href="https://dokkai-labo.tokyo/blog/sapix/"&gt;サピックス国語の勉強法まとめ（全体像はこちら）&lt;/a&gt;もあわせてご覧ください。&lt;/p&gt;
&lt;div class="card shadow-sm border-0 mb-4"&gt;
&lt;div class="card-body p-3 p-md-4"&gt;
&lt;h2 class="h5 mb-3"&gt;随筆文は「体験の列」と「気づき（心の動き）」をセットで押さえる&lt;/h2&gt;
&lt;p class="mb-3"&gt;52B-05は随筆文です。説明文のように情報を整理する回というより、&lt;br /&gt;
&lt;strong&gt;体験がどう語られ、そこからどんな感じ方・考えが生まれたか&lt;/strong&gt;を追う回になります。&lt;br /&gt;
設問は、本文の流れに沿って「定義→体験①→体験②→まとめ（思い）」を押さえる形です。&lt;/p&gt;
&lt;div class="row g-3"&gt;
&lt;div class="col-md-6"&gt;
&lt;div class="p-3 rounded border h-100" style="background: #ffffff;"&gt;
&lt;h3 class="h6 mb-2"&gt;キーワード：赤ん坊の瞳&lt;/h3&gt;
&lt;p class="mb-0"&gt;本文でいう「赤ん坊の瞳」とは、&lt;strong&gt;先入観を持たず、純粋に物事を見る&lt;/strong&gt;感覚のこと。&lt;br /&gt;
以降の体験談は、この状態になった具体例として語られます。&lt;/p&gt;
&lt;/div&gt;
&lt;/div&gt;
&lt;div class="col-md-6"&gt;
&lt;div class="p-3 rounded border h-100" style="background: #ffffff;"&gt;
&lt;h3 class="h6 mb-2"&gt;復習のコツ&lt;/h3&gt;
&lt;ul class="mb-0"&gt;
&lt;li&gt;「何が起きたか」だけでなく「どう感じたか」を必ずセットにする&lt;/li&gt;
&lt;li&gt;体験が2つ出るときは、&lt;strong&gt;共通点／違い&lt;/strong&gt;を一言でメモする&lt;/li&gt;
&lt;li&gt;最後（問8）は、体験のまとめとしての“思い”を言い切る&lt;/li&gt;
&lt;/ul&gt;
&lt;/div&gt;
&lt;/div&gt;
&lt;/div&gt;
&lt;p&gt;&amp;nbsp;&lt;/p&gt;
&lt;/div&gt;
&lt;/div&gt;
&lt;div class="card shadow-sm border-0 mb-4"&gt;
&lt;div class="card-body p-3 p-md-4"&gt;
&lt;div class="d-flex flex-wrap align-items-center gap-2 mb-2"&gt;&lt;span class="badge bg-success"&gt;押さえておきたい4問&lt;/span&gt;&lt;br /&gt;
&lt;span class="badge bg-light text-dark"&gt;52B-05&lt;/span&gt;&lt;/div&gt;
&lt;h2 class="h5 mb-3"&gt;問4→問5→問7→問8で「定義→体験→体験→まとめ」を完成させる&lt;/h2&gt;
&lt;p class="mb-3"&gt;授業では、おそらくこの4問を軸に進みます。復習も同じ順番で解き直すと、文章の流れが乱れません。&lt;/p&gt;
&lt;div class="row g-3"&gt;
&lt;div class="col-md-6"&gt;
&lt;div class="card border-0 shadow-sm h-100"&gt;
&lt;div class="card-body"&gt;
&lt;h3 class="h6 mb-2"&gt;問4：赤ん坊の瞳のひとみ（文章の入口）&lt;/h3&gt;
&lt;p class="mb-2"&gt;まず「赤ん坊の瞳」とは何かを押さえます。ここが定義（基準）になります。&lt;/p&gt;
&lt;ul class="mb-0"&gt;
&lt;li&gt;先入観を持たない&lt;/li&gt;
&lt;li&gt;純粋に物事を見る&lt;/li&gt;
&lt;li&gt;その状態になることを「赤ん坊の瞳を持つ」と表現&lt;/li&gt;
&lt;/ul&gt;
&lt;/div&gt;
&lt;/div&gt;
&lt;/div&gt;
&lt;div class="col-md-6"&gt;
&lt;div class="card border-0 shadow-sm h-100"&gt;
&lt;div class="card-body"&gt;
&lt;h3 class="h6 mb-2"&gt;問5：ナスにまつわる体験（体験①）&lt;/h3&gt;
&lt;p class="mb-2"&gt;「赤ん坊の瞳」になった具体例の1つ目。体験の内容と、そのときの感じ方をセットで整理します。&lt;/p&gt;
&lt;ul class="mb-0"&gt;
&lt;li&gt;何を見て（ナス）&lt;/li&gt;
&lt;li&gt;どんな状態になり（赤ん坊の瞳）&lt;/li&gt;
&lt;li&gt;どう感じたか（本文表現で）&lt;/li&gt;
&lt;/ul&gt;
&lt;/div&gt;
&lt;/div&gt;
&lt;/div&gt;
&lt;div class="col-md-6"&gt;
&lt;div class="card border-0 shadow-sm h-100"&gt;
&lt;div class="card-body"&gt;
&lt;h3 class="h6 mb-2"&gt;問7：ピーマンにまつわる体験（体験②）&lt;/h3&gt;
&lt;p class="mb-2"&gt;体験談の2つ目。問5と並べて「共通の解法プロセス」で処理すると、随筆文の流れが見えます。&lt;/p&gt;
&lt;ul class="mb-0"&gt;
&lt;li&gt;体験①（ナス）と同じ要素でメモする&lt;/li&gt;
&lt;li&gt;共通点：赤ん坊の瞳を保てた&lt;/li&gt;
&lt;li&gt;違い：対象（ピーマン）と状況（本文に合わせる）&lt;/li&gt;
&lt;/ul&gt;
&lt;/div&gt;
&lt;/div&gt;
&lt;/div&gt;
&lt;div class="col-md-6"&gt;
&lt;div class="card border-0 shadow-sm h-100"&gt;
&lt;div class="card-body"&gt;
&lt;h3 class="h6 mb-2"&gt;問8：ピーマンへの思い（まとめ）&lt;/h3&gt;
&lt;p class="mb-2"&gt;体験②の後に来る「まとめ」です。赤ん坊の瞳にさせてくれたピーマンに対して、筆者がどんな思いを持つかを言語化します。&lt;/p&gt;
&lt;ul class="mb-0"&gt;
&lt;li&gt;体験の結論（何に気づいたか）を拾う&lt;/li&gt;
&lt;li&gt;感想ではなく「本文の言い方」でまとめる&lt;/li&gt;
&lt;/ul&gt;
&lt;/div&gt;
&lt;/div&gt;
&lt;/div&gt;
&lt;/div&gt;
&lt;div class="alert alert-info mt-3 mb-0"&gt;&lt;strong&gt;復習の基準：&lt;/strong&gt;&lt;br /&gt;
問4で基準を作り、問5・問7で体験を2本そろえ、問8で「思い（まとめ）」まで言い切れれば、この回は仕上がりです。&lt;/div&gt;
&lt;/div&gt;
&lt;/div&gt;
&lt;div class="card shadow-sm border-0 mb-4"&gt;
&lt;div class="card-body p-3 p-md-4"&gt;
&lt;div class="d-flex flex-wrap align-items-center gap-2 mb-2"&gt;&lt;span class="badge bg-warning text-dark"&gt;その他の良問&lt;/span&gt;&lt;br /&gt;
&lt;span class="badge bg-light text-dark"&gt;問9(2)&lt;/span&gt;&lt;br /&gt;
&lt;span class="badge bg-light text-dark"&gt;比喩の読み取り&lt;/span&gt;&lt;/div&gt;
&lt;h2 class="h5 mb-3"&gt;問9(2)は「本文に書いていないイコール」を自分で作る練習になる&lt;/h2&gt;
&lt;p class="mb-3"&gt;問9(2)は「パンパン畑の太鼓だぞ」とありますが、なぜそのように表現したのか、という問題です。&lt;br /&gt;
ここでは、&lt;strong&gt;ピーマン＝太鼓&lt;/strong&gt;という比喩（例え）が出ます。&lt;br /&gt;
ただし厄介なのは、&lt;strong&gt;なぜイコールになるのかが、本文に明確に書かれていない&lt;/strong&gt;タイプであることです。&lt;/p&gt;
&lt;div class="p-3 p-md-4 rounded border mb-3" style="background: #f8f9fa;"&gt;
&lt;p class="mb-2"&gt;&lt;strong&gt;この問題の核&lt;/strong&gt;&lt;/p&gt;
&lt;ul class="mb-0"&gt;
&lt;li&gt;&lt;strong&gt;比喩は必ずイコールの関係になる&lt;/strong&gt;&lt;/li&gt;
&lt;li&gt;イコールの根拠（共通点）を、&lt;strong&gt;自分で言語化&lt;/strong&gt;する&lt;/li&gt;
&lt;li&gt;この力は、&lt;strong&gt;選択肢問題の「表現のズレ」&lt;/strong&gt;を埋めるのに直結する&lt;/li&gt;
&lt;/ul&gt;
&lt;/div&gt;
&lt;div class="row g-3"&gt;
&lt;div class="col-lg-6"&gt;
&lt;div class="p-3 rounded border h-100" style="background: #ffffff;"&gt;
&lt;h3 class="h6 mb-2"&gt;STEP1：まず「何がイコールか」を特定する&lt;/h3&gt;
&lt;ul class="mb-0"&gt;
&lt;li&gt;ピーマンを「畑の太鼓」と言っている&lt;/li&gt;
&lt;li&gt;つまり &lt;strong&gt;ピーマン＝太鼓&lt;/strong&gt;&lt;/li&gt;
&lt;li&gt;次に「なぜイコール？」を考える段階へ&lt;/li&gt;
&lt;/ul&gt;
&lt;/div&gt;
&lt;/div&gt;
&lt;div class="col-lg-6"&gt;
&lt;div class="p-3 rounded border h-100" style="background: #ffffff;"&gt;
&lt;h3 class="h6 mb-2"&gt;STEP2：共通点を2本出して、説明文にする&lt;/h3&gt;
&lt;ul class="mb-0"&gt;
&lt;li&gt;共通点①：叩くと&lt;strong&gt;音が響く&lt;/strong&gt;（パンパン）&lt;/li&gt;
&lt;li&gt;共通点②：どちらも&lt;strong&gt;中が空洞&lt;/strong&gt;&lt;/li&gt;
&lt;li&gt;2本そろえると、説明に厚みが出て答案が安定&lt;/li&gt;
&lt;/ul&gt;
&lt;/div&gt;
&lt;/div&gt;
&lt;/div&gt;
&lt;div class="mt-3 p-3 p-md-4 rounded border" style="background: #ffffff;"&gt;
&lt;p class="mb-2"&gt;&lt;strong&gt;答案づくりの手順（書き方）&lt;/strong&gt;&lt;/p&gt;
&lt;p class="mb-0"&gt;ピーマンは叩くと音が響き、また中が空洞である点が太鼓と共通しているため、畑の太鼓と表現した。&lt;/p&gt;
&lt;/div&gt;
&lt;div class="alert alert-warning mt-3 mb-0"&gt;&lt;strong&gt;重要：&lt;/strong&gt;&lt;br /&gt;
文章中に根拠がはっきり書いていない問題ほど、差がつきます。&lt;br /&gt;
「どっちもこういう意味だからイコール」と言える力が、難しい選択肢の突破力になります。&lt;/div&gt;
&lt;p&gt;&amp;nbsp;&lt;/p&gt;
&lt;/div&gt;
&lt;/div&gt;
&lt;div class="card shadow-sm border-0 mb-4"&gt;
&lt;div class="card-body p-3 p-md-4"&gt;
&lt;h2 class="h5 mb-3"&gt;授業後の復習テンプレ：52B-05は「定義→体験×2→思い→比喩」で仕上げる&lt;/h2&gt;
&lt;div class="row g-3"&gt;
&lt;div class="col-md-3"&gt;
&lt;div class="p-3 rounded border h-100" style="background: #ffffff;"&gt;
&lt;h3 class="h6 mb-2"&gt;STEP1（問4）&lt;/h3&gt;
&lt;ul class="mb-0"&gt;
&lt;li&gt;赤ん坊の瞳＝何か&lt;/li&gt;
&lt;li&gt;本文の言い方で一言&lt;/li&gt;
&lt;/ul&gt;
&lt;/div&gt;
&lt;/div&gt;
&lt;div class="col-md-3"&gt;
&lt;div class="p-3 rounded border h-100" style="background: #ffffff;"&gt;
&lt;h3 class="h6 mb-2"&gt;STEP2（問5・7）&lt;/h3&gt;
&lt;ul class="mb-0"&gt;
&lt;li&gt;体験①（ナス）&lt;/li&gt;
&lt;li&gt;体験②（ピーマン）&lt;/li&gt;
&lt;li&gt;「体験→感じ方」をセット&lt;/li&gt;
&lt;/ul&gt;
&lt;/div&gt;
&lt;/div&gt;
&lt;div class="col-md-3"&gt;
&lt;div class="p-3 rounded border h-100" style="background: #ffffff;"&gt;
&lt;h3 class="h6 mb-2"&gt;STEP3（問8）&lt;/h3&gt;
&lt;ul class="mb-0"&gt;
&lt;li&gt;ピーマンへの思い&lt;/li&gt;
&lt;li&gt;体験のまとめを言い切る&lt;/li&gt;
&lt;/ul&gt;
&lt;/div&gt;
&lt;/div&gt;
&lt;div class="col-md-3"&gt;
&lt;div class="p-3 rounded border h-100" style="background: #ffffff;"&gt;
&lt;h3 class="h6 mb-2"&gt;STEP4（問9(2)）&lt;/h3&gt;
&lt;ul class="mb-0"&gt;
&lt;li&gt;比喩＝イコール&lt;/li&gt;
&lt;li&gt;共通点を2本&lt;/li&gt;
&lt;li&gt;説明文にする&lt;/li&gt;
&lt;/ul&gt;
&lt;/div&gt;
&lt;/div&gt;
&lt;/div&gt;
&lt;div class="alert alert-info mt-3 mb-0"&gt;&lt;strong&gt;狙い：&lt;/strong&gt;&lt;br /&gt;
随筆文は「流れ」を外すと迷子になります。定義→体験→まとめの形式を定着させ、比喩はイコールで処理できるようにします。&lt;/div&gt;
&lt;/div&gt;
&lt;/div&gt;
&lt;section class="mb-4"&gt;
&lt;div class="card shadow-sm border-0"&gt;
&lt;div class="card-body p-3 p-md-4"&gt;
&lt;div class="d-flex flex-wrap align-items-center gap-2 mb-2"&gt;&lt;span class="badge bg-primary"&gt;家庭で定着させる&lt;/span&gt;&lt;br /&gt;
&lt;span class="badge bg-light text-dark"&gt;チェックリスト&lt;/span&gt;&lt;/div&gt;
&lt;h2 class="h5 mb-3"&gt;比喩（問9(2)）を落とさないチェックリスト（5つ）&lt;/h2&gt;
&lt;div class="row g-3"&gt;
&lt;div class="col-lg-6"&gt;
&lt;div class="p-3 rounded border h-100" style="background: #fff;"&gt;
&lt;h3 class="h6 mb-2"&gt;A. まず「何＝何」を特定&lt;/h3&gt;
&lt;ul class="mb-0"&gt;
&lt;li&gt;比喩の核：&lt;strong&gt;ピーマン＝（畑の）太鼓&lt;/strong&gt;&lt;/li&gt;
&lt;li&gt;イコールが言えないまま説明に入らない&lt;/li&gt;
&lt;li&gt;比喩語（太鼓）を「説明対象」にしない&lt;/li&gt;
&lt;/ul&gt;
&lt;/div&gt;
&lt;/div&gt;
&lt;div class="col-lg-6"&gt;
&lt;div class="p-3 rounded border h-100" style="background: #fff;"&gt;
&lt;h3 class="h6 mb-2"&gt;B. 共通点は「2本」出す&lt;/h3&gt;
&lt;ul class="mb-0"&gt;
&lt;li&gt;共通点①：音（パンパン）&lt;/li&gt;
&lt;li&gt;共通点②：形／中身（空洞 など）&lt;/li&gt;
&lt;li&gt;2本あると、選択肢でもズレに強い&lt;/li&gt;
&lt;/ul&gt;
&lt;/div&gt;
&lt;/div&gt;
&lt;div class="col-lg-6"&gt;
&lt;div class="p-3 rounded border h-100" style="background: #fff;"&gt;
&lt;h3 class="h6 mb-2"&gt;C. 本文根拠を特定&lt;/h3&gt;
&lt;ul class="mb-0"&gt;
&lt;li&gt;比喩が出た前後の段落を線で囲う&lt;/li&gt;
&lt;li&gt;音・形のヒント語に印を付ける&lt;/li&gt;
&lt;li&gt;本文に無い連想は足さない&lt;/li&gt;
&lt;/ul&gt;
&lt;/div&gt;
&lt;/div&gt;
&lt;div class="col-lg-6"&gt;
&lt;div class="p-3 rounded border h-100" style="background: #fff;"&gt;
&lt;h3 class="h6 mb-2"&gt;D. 答案は1文で完結&lt;/h3&gt;
&lt;ul class="mb-0"&gt;
&lt;li&gt;「〜だから、〜と表現した。」で締める&lt;/li&gt;
&lt;li&gt;抽象語（すごい／面白い）で終わらない&lt;/li&gt;
&lt;li&gt;共通点は名詞＋動詞で言い切る&lt;/li&gt;
&lt;/ul&gt;
&lt;/div&gt;
&lt;/div&gt;
&lt;/div&gt;
&lt;div class="alert alert-info mt-3 mb-0"&gt;&lt;strong&gt;合格ライン：&lt;/strong&gt;&lt;br /&gt;
「何＝何」＋共通点2本＋本文場面の線引き、ここまでセットで“毎回同じプロセス”にします。&lt;/div&gt;
&lt;/div&gt;
&lt;/div&gt;
&lt;/section&gt;
&lt;section class="mb-4"&gt;
&lt;div class="card shadow-sm border-0"&gt;
&lt;div class="card-body p-3 p-md-4"&gt;
&lt;div class="d-flex flex-wrap align-items-center gap-2 mb-2"&gt;&lt;span class="badge bg-warning text-dark"&gt;ミニ演習&lt;/span&gt;&lt;br /&gt;
&lt;span class="badge bg-light text-dark"&gt;イコール思考&lt;/span&gt;&lt;br /&gt;
&lt;span class="badge bg-light text-dark"&gt;選択肢にも効く&lt;/span&gt;&lt;/div&gt;
&lt;h2 class="h5 mb-3"&gt;比喩が苦手な子のための「イコール思考」3問ドリル&lt;/h2&gt;
&lt;p class="mb-3"&gt;目的は「比喩＝イコール」を&lt;strong&gt;自分の言葉で説明&lt;/strong&gt;できるようにすること。&lt;br /&gt;
1問30秒〜1分でOKです。&lt;/p&gt;
&lt;ol class="mb-3"&gt;
&lt;li class="mb-2"&gt;「彼の声は&lt;strong&gt;鐘&lt;/strong&gt;のようだった」&lt;br /&gt;
&lt;span class="text-muted small"&gt;何＝何？ 共通点を2本で。&lt;/span&gt;&lt;/li&gt;
&lt;li class="mb-2"&gt;「机の上は&lt;strong&gt;戦場&lt;/strong&gt;だ」&lt;br /&gt;
&lt;span class="text-muted small"&gt;何＝何？ 共通点を2本で。&lt;/span&gt;&lt;/li&gt;
&lt;li class="mb-0"&gt;「笑顔が&lt;strong&gt;太陽&lt;/strong&gt;みたいだ」&lt;br /&gt;
&lt;span class="text-muted small"&gt;何＝何？ 共通点を2本で。&lt;/span&gt;&lt;/li&gt;
&lt;/ol&gt;
&lt;details class="border rounded p-3" style="background: #fff;"&gt;
&lt;summary class="fw-bold" style="cursor: pointer;"&gt;解答例（クリックで開く）&lt;/summary&gt;
&lt;div class="mt-2"&gt;
&lt;p class="mb-2"&gt;&lt;strong&gt;1)&lt;/strong&gt; 声＝鐘。共通点：&lt;strong&gt;よく響く／遠くまで届く&lt;/strong&gt;（澄んでいる でも可）。&lt;/p&gt;
&lt;p class="mb-2"&gt;&lt;strong&gt;2)&lt;/strong&gt; 机の上＝戦場。共通点：&lt;strong&gt;散らかっている／やること（物）が多く混乱&lt;/strong&gt;（緊張感 でも可）。&lt;/p&gt;
&lt;p class="mb-0"&gt;&lt;strong&gt;3)&lt;/strong&gt; 笑顔＝太陽。共通点：&lt;strong&gt;周りを明るくする／見ている人が元気になる&lt;/strong&gt;。&lt;/p&gt;
&lt;/div&gt;
&lt;/details&gt;
&lt;div class="alert alert-warning mt-3 mb-0"&gt;&lt;strong&gt;コツ：&lt;/strong&gt;&lt;br /&gt;
「イコール」→「共通点2本」→「1文で説明」の順に定着させると、本番の比喩も選択肢も乱れません。&lt;/div&gt;
&lt;/div&gt;
&lt;/div&gt;
&lt;/section&gt;
&lt;section class="mb-4"&gt;
&lt;div class="card shadow-sm border-0"&gt;
&lt;div class="card-body p-3 p-md-4"&gt;
&lt;div class="d-flex flex-wrap align-items-center gap-2 mb-2"&gt;&lt;span class="badge bg-danger"&gt;やりがちNG&lt;/span&gt;&lt;br /&gt;
&lt;span class="badge bg-light text-dark"&gt;随筆の復習&lt;/span&gt;&lt;/div&gt;
&lt;h2 class="h5 mb-3"&gt;52B-05で点を落とす“復習のズレ”3つ&lt;/h2&gt;
&lt;div class="row g-3"&gt;
&lt;div class="col-md-4"&gt;
&lt;div class="p-3 rounded border h-100" style="background: #fff;"&gt;
&lt;p class="mb-2"&gt;&lt;span class="badge bg-danger"&gt;NG1&lt;/span&gt;&lt;/p&gt;
&lt;h3 class="h6 mb-2"&gt;体験だけ拾って「心の動き」を抜く&lt;/h3&gt;
&lt;p class="mb-0 small"&gt;随筆は「体験→感じ方」がセット。どちらか片方だと問8のまとめが成り立ちません。&lt;/p&gt;
&lt;/div&gt;
&lt;/div&gt;
&lt;div class="col-md-4"&gt;
&lt;div class="p-3 rounded border h-100" style="background: #fff;"&gt;
&lt;p class="mb-2"&gt;&lt;span class="badge bg-danger"&gt;NG2&lt;/span&gt;&lt;/p&gt;
&lt;h3 class="h6 mb-2"&gt;問4（定義）を曖昧にしたまま進む&lt;/h3&gt;
&lt;p class="mb-0 small"&gt;「赤ん坊の瞳」の基準が曖昧だと、体験①②の要点が拾えません。&lt;/p&gt;
&lt;/div&gt;
&lt;/div&gt;
&lt;div class="col-md-4"&gt;
&lt;div class="p-3 rounded border h-100" style="background: #fff;"&gt;
&lt;p class="mb-2"&gt;&lt;span class="badge bg-danger"&gt;NG3&lt;/span&gt;&lt;/p&gt;
&lt;h3 class="h6 mb-2"&gt;比喩を“雰囲気”で処理する&lt;/h3&gt;
&lt;p class="mb-0 small"&gt;比喩は必ずイコール。共通点2本に落とすと、答案も選択肢も強くなります。&lt;/p&gt;
&lt;/div&gt;
&lt;/div&gt;
&lt;/div&gt;
&lt;div class="alert alert-primary mt-3 mb-0"&gt;&lt;strong&gt;戻し方：&lt;/strong&gt;&lt;br /&gt;
問4で定義 → 問5/7で体験＋感じ方 → 問8でまとめ → 問9(2)でイコール。&lt;br /&gt;
この順に“戻す”だけで改善できます。&lt;/div&gt;
&lt;/div&gt;
&lt;/div&gt;
&lt;/section&gt;
&lt;section class="mb-4"&gt;
&lt;div class="card shadow-sm border-0"&gt;
&lt;div class="card-body p-3 p-md-4"&gt;
&lt;h2 class="h5 mb-3"&gt;よくある質問（52B-05）&lt;/h2&gt;
&lt;div class="vstack gap-2"&gt;
&lt;details class="border rounded p-3" style="background: #fff;"&gt;
&lt;summary class="fw-bold" style="cursor: pointer;"&gt;随筆は線をどこに引けばいい？&lt;/summary&gt;
&lt;div class="mt-2"&gt;&lt;strong&gt;体験（出来事）&lt;/strong&gt;と&lt;strong&gt;感じ方（気づき）&lt;/strong&gt;の2種類に分けて線を引きます。&lt;br /&gt;
体験の段落だけに線を引くと、問8の「思い（まとめ）」が拾えません。&lt;/div&gt;
&lt;/details&gt;
&lt;details class="border rounded p-3" style="background: #fff;"&gt;
&lt;summary class="fw-bold" style="cursor: pointer;"&gt;問5と問7の違いが整理できない&lt;/summary&gt;
&lt;div class="mt-2"&gt;メモを同じ解法プロセスにします。&lt;strong&gt;（対象）／（状況）／（赤ん坊の瞳になった理由）／（感じ方）&lt;/strong&gt;の4点だけ書く。&lt;br /&gt;
その後で共通点と違いを1行でまとめると、流れが見えます。&lt;/div&gt;
&lt;/details&gt;
&lt;details class="border rounded p-3" style="background: #fff;"&gt;
&lt;summary class="fw-bold" style="cursor: pointer;"&gt;比喩の共通点が1本しか出ない&lt;/summary&gt;
&lt;div class="mt-2"&gt;まず&lt;strong&gt;音・形・中身・動き&lt;/strong&gt;の4観点で探します。&lt;br /&gt;
「音（パンパン）」が出たら、次は「形／中身（空洞）」のように別カテゴリから2本目を探すと出やすいです。&lt;/div&gt;
&lt;/details&gt;
&lt;details class="border rounded p-3" style="background: #fff;"&gt;
&lt;summary class="fw-bold" style="cursor: pointer;"&gt;復習は最低どこまでやれば合格？&lt;/summary&gt;
&lt;div class="mt-2"&gt;最低ラインは&lt;strong&gt;問4→問8&lt;/strong&gt;です（定義→体験×2→まとめ）。&lt;br /&gt;
余力があれば問9(2)でイコール思考を1回回す、という順で積み上げてください。&lt;/div&gt;
&lt;/details&gt;
&lt;/div&gt;
&lt;/div&gt;
&lt;/div&gt;
&lt;/section&gt;
&lt;p&gt;&amp;nbsp;&lt;/p&gt;
&lt;div class="row g-3 g-md-4 mt-2"&gt;
&lt;div class="col-md-6"&gt;
&lt;div class="card shadow-sm border-0 h-100"&gt;
&lt;div class="card-body p-3 p-md-4"&gt;
&lt;p&gt;&lt;span class="badge bg-primary mb-2"&gt;オンライン個別指導&lt;/span&gt;&lt;/p&gt;
&lt;h2 class="h5 mb-2"&gt;記述・選択・過去問を1対1添削&lt;/h2&gt;
&lt;p class="mb-3"&gt;SAPIX国語の授業内容を「分かった」で終わらせず、随筆文の流れ整理・比喩処理・記述答案まで、1対1で定着させます。&lt;/p&gt;
&lt;ul class="mb-3"&gt;
&lt;li&gt;随筆文の「定義→体験→まとめ」を答案化&lt;/li&gt;
&lt;li&gt;比喩（イコール）の根拠づけを反復&lt;/li&gt;
&lt;li&gt;選択肢の「表現のズレ」を埋める訓練&lt;/li&gt;
&lt;/ul&gt;
&lt;p&gt;&lt;a class="btn btn-primary w-100" href="https://dokkai-labo.tokyo/kobetsuonline01/" target="_blank" rel="noopener"&gt;&lt;br /&gt;
オンライン個別指導の詳細を見る&lt;br /&gt;
&lt;/a&gt;&lt;/p&gt;
&lt;/div&gt;
&lt;/div&gt;
&lt;/div&gt;
&lt;div class="col-md-6"&gt;
&lt;div class="card shadow-sm border-0 h-100"&gt;
&lt;div class="card-body p-3 p-md-4"&gt;
&lt;p&gt;&lt;span class="badge bg-success mb-2"&gt;受験国語専門&lt;/span&gt;&lt;/p&gt;
&lt;h2 class="h5 mb-2"&gt;受験国語専門 読解ラボ東京&lt;/h2&gt;
&lt;p class="mb-3"&gt;国語を「感覚」ではなく「再現性」で伸ばす。読解・設問処理・記述まで、1対1で弱点から改善します。&lt;/p&gt;
&lt;ul class="mb-3"&gt;
&lt;li&gt;中学受験・大学受験対応&lt;/li&gt;
&lt;li&gt;オンライン／教室&lt;/li&gt;
&lt;li&gt;教材・塾併用の相談も対応&lt;/li&gt;
&lt;/ul&gt;
&lt;p&gt;&lt;a class="btn btn-outline-success w-100" href="https://dokkai-labo.tokyo/" target="_blank" rel="noopener"&gt;&lt;br /&gt;
読解ラボ東京トップへ&lt;br /&gt;
&lt;/a&gt;&lt;/p&gt;
&lt;/div&gt;
&lt;/div&gt;
&lt;/div&gt;
&lt;/div&gt;
&lt;/div&gt;
&lt;section id="veu_cta-20526" class="veu_cta"&gt;
&lt;h1 class="cta_title"&gt;講座案内：【オンライン】小６得点力養成講座【集団授業(２～７月)】&lt;/h1&gt;
&lt;div class="cta_body"&gt;
&lt;div class="cta_body_image cta_body_image_right"&gt;&lt;/div&gt;
&lt;div class="cta_body_txt image_exist"&gt;半年間で読解問題の得点力向上を目指す講座です。各回ともテーマに基づいて&lt;/p&gt;
&lt;p&gt;大問４題を取り扱います。受講結果と復習用動画も完備しています。&lt;/p&gt;
&lt;p&gt;教室で受ける授業さながらの授業を得点力養成講座オンラインでも再現しております。&lt;/p&gt;&lt;/div&gt;
&lt;div class="cta_body_link"&gt;&lt;a class="btn btn-primary btn-block btn-lg" href="https://dokkai-labo.tokyo/onlinetokuten/" target="_blank" rel="noopener"&gt;講座案内：【オンライン】小６得点力養成講座【集団授業(２～７月)】&lt;/a&gt;&lt;/div&gt;
&lt;/div&gt;
&lt;/section&gt;
&lt;section class="veu_cta" id="veu_cta-20531"&gt;&lt;h1 class="cta_title"&gt;講座案内：小５夏期体験講座&lt;/h1&gt;&lt;div class="cta_body"&gt;&lt;div class="cta_body_image cta_body_image_right"&gt;&lt;a href="https://dokkai-labo.tokyo/summer/" target="_blank"&gt;&lt;/a&gt;&lt;/div&gt;&lt;div class="cta_body_txt image_exist"&gt;「どうやったら国語の成績が伸びるのか分からない」生徒さんから
&lt;br /&gt;「2021年春の最難関校への受験に向けて、より高度な問題に早めに取り組んでおきたい」生徒さんまで、多くの小学生のチャレンジをお待ちしています！&lt;/div&gt;&lt;div class="cta_body_link"&gt;&lt;a href="https://dokkai-labo.tokyo/summer/" class="btn btn-primary btn-block btn-lg" target="_blank"&gt;小５夏期体験講座&lt;/a&gt;&lt;/div&gt;&lt;/div&gt;&lt;!-- [ /.vkExUnit_cta_body ] --&gt;&lt;/section&gt;			
------</t>
  </si>
  <si>
    <t>https://dokkai-labo.tokyo/lesson/1-1high/</t>
  </si>
  <si>
    <t>以下のページは不自然なワードを使用しています。
これらを適切に自然な言葉に置き換えて下さい。
なお、本文の装飾や構造は絶対に変えないでください。
【対象ページURL】
https://dokkai-labo.tokyo/lesson/1-1high/
【検出された不自然ワード】
- 型
- 設計
【本文】
------
&lt;div class="card border-primary mb-3"&gt;
&lt;div class="card-header bg-light text-primary"&gt;目次&lt;/div&gt;
&lt;div class="card-body"&gt;
&lt;ol&gt;
&lt;li&gt;開講講座
&lt;ul&gt;
&lt;li&gt;&lt;a href="#私大現代文"&gt;私大現代文&lt;/a&gt;&lt;/li&gt;
&lt;li&gt;&lt;a href="#共通テスト現代文"&gt;共通テスト現代文&lt;/a&gt;&lt;/li&gt;
&lt;li&gt;&lt;a href="#国公立二次現代文"&gt;国公立二次現代文&lt;/a&gt;&lt;/li&gt;
&lt;li&gt;&lt;a href="#小論文講座"&gt;小論文講座&lt;/a&gt;&lt;/li&gt;
&lt;/ul&gt;
&lt;/li&gt;
&lt;li&gt;受講するには？
&lt;ul&gt;
&lt;li&gt;&lt;a href="#受講までの流れ"&gt;受講までの流れ&lt;/a&gt;&lt;/li&gt;
&lt;li&gt;&lt;a href="#指導料"&gt;指導料&lt;/a&gt;&lt;/li&gt;
&lt;li&gt;&lt;a href="#faq"&gt;よくあるご質問&lt;/a&gt;&lt;/li&gt;
&lt;/ul&gt;
&lt;/li&gt;
&lt;/ol&gt;
&lt;/div&gt;
&lt;/div&gt;
&lt;h2 style="padding-left: 30px;"&gt;完全１対１の個別指導&lt;/h2&gt;
&lt;p&gt;読解ラボ東京では、大学受験（私大・共通テスト・国公立二次）および小論文対策を対象に、完全１対１の個別指導（オンライン／教室）を行っています。&lt;/p&gt;
&lt;p&gt;志望校の出題傾向・現在の実力・課題の種類を踏まえ、一人ひとりに最適化した講座設計を行う点が最大の特徴です。開講講座の全体像は、&lt;a href="https://dokkai-labo.tokyo/live/"&gt;全体像はこちら&lt;/a&gt;でご確認いただけます。&lt;/p&gt;
&lt;h2&gt;開講講座：現代文&lt;/h2&gt;
&lt;h3 id="私大現代文"&gt;私大現代文&lt;/h3&gt;
&lt;div class="rounded" style="background-color: whitesmoke; padding: 10px;"&gt;
&lt;p&gt;早稲田大学、上智大学から日東駒専まで、あらゆる層の受験生に対応する講座です。&lt;/p&gt;
&lt;p&gt;生徒さんの志望校の傾向をふまえて扱う問題を決め、解説を進めていきます。&lt;/p&gt;
&lt;p&gt;詳細については&lt;a href="https://dokkai-labo.tokyo/univ02/"&gt;&lt;button class="btn btn-primary rounded-pill" type="button"&gt;私大現代文の攻略法&lt;/button&gt;&lt;/a&gt;をご覧ください。&lt;/p&gt;
&lt;/div&gt;
&lt;div class="rounded" style="background-color: whitesmoke; padding: 10px;"&gt;
&lt;p&gt;&lt;iframe title="YouTube video player" src="https://www.youtube.com/embed/dYycQJLNw7c?si=ur2OwvHFlabjVTiJ" width="280" height="158" frameborder="0" allowfullscreen="allowfullscreen"&gt;&lt;/iframe&gt;&lt;/p&gt;
&lt;/div&gt;
&lt;h3 id="共通テスト現代文"&gt;共通テスト現代文《評論＋小説》&lt;/h3&gt;
&lt;div class="rounded" style="background-color: whitesmoke; padding: 10px;"&gt;評論・小説をバランスよく扱います。特に小説は私大・国公立二次でほとんど出題されないため後回しになりがちですが、当塾ではしっかり扱っていきます。&lt;br /&gt;
※ご希望に応じて、評論・小説どちらかのみを扱うというプランもご用意できます。&lt;/div&gt;
&lt;h3 id="国公立二次現代文"&gt;国公立二次現代文&lt;/h3&gt;
&lt;div class="rounded" style="background-color: whitesmoke; padding: 10px;"&gt;国公立の二次試験では、記述の問題が多く出題されます。本講座では、添削を行いながら、「なぜこの内容を書かなければならないのか」を明確にしつつ、解説を進めていきます。&lt;br /&gt;
詳細については&lt;a href="https://dokkai-labo.tokyo/univ02/"&gt;&lt;button class="btn btn-primary rounded-pill" type="button"&gt;国公立大学現代文の攻略法&lt;/button&gt;&lt;/a&gt;をご覧ください。&lt;/div&gt;
&lt;p&gt;&lt;iframe title="YouTube video player" src="https://www.youtube.com/embed/XjVwyhmhwyA?si=Q11unMe60kcsa5_a" width="280" height="158" frameborder="0" allowfullscreen="allowfullscreen"&gt;&lt;/iframe&gt;&lt;/p&gt;
&lt;h3&gt;講座を組み合わせた受講も可能！&lt;/h3&gt;
&lt;div class="rounded" style="background-color: whitesmoke; padding: 10px;"&gt;【プラン例A】&lt;br /&gt;
国立志望で記述対策をしたいが、共通テストも不安…&lt;br /&gt;
→&lt;span style="color: #0000ff;"&gt;共通テスト＋国公立二次現代文&lt;/span&gt;&lt;br /&gt;
※センターの問題は予習してきていただき、授業の冒頭に解説。その後国公立の記述問題を演習・添削・解説していくといった形になります。&lt;br /&gt;
【プラン例B】&lt;br /&gt;
私大文系志望。ただし、滑り止めをワンランク上げるため、共通テスト対策もしたい。&lt;br /&gt;
→&lt;span style="color: #0000ff;"&gt;私大＋共通テスト【小説】現代文&lt;/span&gt;&lt;br /&gt;
※私大の現代文はほとんどが評論からの出題なので、共通テストは小説対策を軸にしていく、という形を取ることも可能です。&lt;br /&gt;
【プラン例C】&lt;br /&gt;
私大文系志望。幼い頃より文学に親しんでおり、小説は得意だが評論で伸び悩んでいる。&lt;br /&gt;
→&lt;span style="color: #0000ff;"&gt;私大＋共通テスト【評論】現代文&lt;/span&gt;&lt;br /&gt;
※ひたすら評論に取り組んでいくことで、評論を解いていくための型を身につけ、飛躍の土台を固めます。&lt;/div&gt;
&lt;p&gt;その他、１人１人の生徒さんのために無限の個別指導バリエーションをご用意できます。&lt;/p&gt;
&lt;p&gt;まずはお気軽にご相談ください。最良のプランをご提案いたします。&lt;/p&gt;
&lt;h2&gt;開講講座：小論文&lt;/h2&gt;
&lt;h3 id="小論文講座"&gt;小論文講座&lt;/h3&gt;
&lt;div class="rounded" style="background-color: whitesmoke; padding: 10px;"&gt;
&lt;p&gt;医学部・慶応大学・首都大学東京・ＡＯ入試・推薦対策・看護系など、ありとあらゆるニーズに対応。&lt;/p&gt;
&lt;p&gt;全く書けないという受験生でも、小論文の「型」を習得することで、それがとっかかりとなり、論理的な文章が書けるようになります。&lt;/p&gt;
&lt;p&gt;※ 代表・長島が提唱する小論文の型は、以下の記事で紹介されています。&lt;br /&gt;
&lt;a href="https://dokkai-labo.tokyo/blog/181214/"&gt;&lt;button class="btn btn-primary rounded-pill" type="button"&gt;読解ラボ東京　小論文の普遍的な書き方&lt;/button&gt;&lt;/a&gt;&lt;/p&gt;
&lt;/div&gt;
&lt;p&gt;まずはトライアル講座をお試しください。型で書く小論文がいかに有効か、実感していただけると思います。&lt;/p&gt;
&lt;h2&gt;読解ラボ東京・１対１個別指導の特徴&lt;/h2&gt;
&lt;h3&gt;１．豊富なテキスト&lt;/h3&gt;
&lt;p&gt;&lt;span style="color: #3366ff;"&gt;東京大学レベルの難解な問題&lt;/span&gt;から基礎的なものに至るまで、&lt;span style="color: #3366ff;"&gt;ありとあらゆる難易度&lt;/span&gt;の問題を準備しております。&lt;/p&gt;
&lt;p&gt;また、百字を超える&lt;span style="color: #3366ff;"&gt;長文記述&lt;/span&gt;や選択肢・抜き出しなど設問のバリエーションも豊富です。そのため、生徒さんの実力を伸ばすのに適した問題を毎週ご提供することが可能です。&lt;/p&gt;
&lt;h3&gt;２．電子黒板を用いた授業&lt;/h3&gt;
&lt;p&gt;板書を書く、写すなどの余分な時間を極力排除することで、一般的な学習塾に比べて密度の非常に高い授業を実現しています。また、授業で使用した板書は、「解説付き」「問題のみ」両バージョンを配布しています。授業の板書がそのまま残っておりますので、復習しやすくなっております。&lt;/p&gt;
&lt;p&gt;また、授業の板書データ自体もデータベース管理されているので、過去に受講した授業の復習・再演習をきわめてタイムリーに行うことができます。&lt;/p&gt;
&lt;p&gt;&lt;img fetchpriority="high" decoding="async" class="alignnone size-medium wp-image-57" src="https://dokkai-labo.tokyo/wp-content/uploads/2016/11/Image_e66aaa7-300x225.jpg" sizes="(max-width: 300px) 100vw, 300px" srcset="https://dokkai-labo.tokyo/wp-content/uploads/2016/11/Image_e66aaa7-300x225.jpg 300w, https://dokkai-labo.tokyo/wp-content/uploads/2016/11/Image_e66aaa7-768x576.jpg 768w, https://dokkai-labo.tokyo/wp-content/uploads/2016/11/Image_e66aaa7-1024x768.jpg 1024w, https://dokkai-labo.tokyo/wp-content/uploads/2016/11/Image_e66aaa7.jpg 1478w" alt="image_e66aaa7" width="300" height="225" /&gt;&lt;/p&gt;
&lt;p&gt;&amp;nbsp;&lt;/p&gt;
&lt;h2 id="受講までの流れ"&gt;受講までの流れ&lt;/h2&gt;
&lt;style&gt;
  .bg-pink {background-color: #ffc0cb !important;}
&lt;/style&gt;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&lt;h2 id="指導料"&gt;指導料&lt;/h2&gt;
&lt;div class="container mt-5"&gt;
&lt;div class="row"&gt;
&lt;div class="col-sm-4"&gt;
&lt;div class="card bg-primary mb-3 text-white"&gt;
&lt;div class="card-body"&gt;
&lt;h5 class="card-title"&gt;トライアル指導料&lt;/h5&gt;
&lt;p class="card-text"&gt;10,000円(税込)&lt;/p&gt;
&lt;p class="card-text"&gt;他塾様でいう「&lt;span style="color: #3366ff;"&gt;体験講座&lt;/span&gt;」の位置づけですので、通常より安価に設定させていただいております。まずは一度当塾の個別指導をお試し頂ければ幸いです。&lt;/p&gt;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class="card-text"&gt;入塾手続の際に頂戴致します。また、その時点・もしくは過去在籍されていた生徒さんの兄弟姉妹の場合には、&lt;span style="color: #3366ff;"&gt;全額免除&lt;/span&gt;させて頂きます。&lt;/p&gt;
&lt;/div&gt;
&lt;/div&gt;
&lt;/div&gt;
&lt;div class="col-sm-4"&gt;
&lt;div class="card bg-info mb-3 text-white"&gt;
&lt;div class="card-body"&gt;
&lt;h5 class="card-title"&gt;指導料&lt;/h5&gt;
&lt;p class="card-text"&gt;20,570円(税込)/110分&lt;/p&gt;
&lt;p class="card-text"&gt;前払いです。&lt;br /&gt;
※指導予定回数分を前月20日に集計し請求書を発行させて頂きますので、&lt;span style="color: #3366ff;"&gt;前月末まで&lt;/span&gt;にお支払い下さいませ。&lt;/p&gt;
&lt;/div&gt;
&lt;/div&gt;
&lt;/div&gt;
&lt;/div&gt;
&lt;/div&gt;
&lt;h2 id="faq"&gt;よくあるご質問&lt;/h2&gt;
&lt;div class="card border-primary mb-3"&gt;
&lt;div class="card-header bg-light text-primary"&gt;よくあるご質問（FAQ）&lt;/div&gt;
&lt;div class="card-body"&gt;
&lt;p&gt;    &lt;!-- 初期状態で開かない（open属性なし） --&gt;&lt;/p&gt;
&lt;details class="border rounded p-3 mb-2"&gt;
&lt;summary class="fw-bold"&gt;Q. どの講座から始めればよいですか？&lt;/summary&gt;
&lt;div class="pt-2"&gt;
        志望校の出題傾向・現在の実力・課題の種類を踏まえ、事前ヒアリングで最適なプランをご提案いたします。
      &lt;/div&gt;
&lt;/details&gt;
&lt;details class="border rounded p-3 mb-2"&gt;
&lt;summary class="fw-bold"&gt;Q. 私大・共通テスト・国公立二次のうち、併用はできますか？&lt;/summary&gt;
&lt;div class="pt-2"&gt;
        併用可能です。共通テストと国公立二次、私大と共通テストなど、状況に合わせて組み合わせた受講ができます。
      &lt;/div&gt;
&lt;/details&gt;
&lt;details class="border rounded p-3 mb-2"&gt;
&lt;summary class="fw-bold"&gt;Q. 添削は毎回ありますか？&lt;/summary&gt;
&lt;div class="pt-2"&gt;
        記述のある講座では、演習とあわせて添削を行いながら進めます。答案で「なぜその内容を書くのか」を確認しつつ解説します。
      &lt;/div&gt;
&lt;/details&gt;
&lt;details class="border rounded p-3 mb-2"&gt;
&lt;summary class="fw-bold"&gt;Q. オンラインでも教室と同じように受講できますか？&lt;/summary&gt;
&lt;div class="pt-2"&gt;
        受講可能です。電子黒板を用いて、板書の共有・配布も行い、復習しやすい形で進めます。
      &lt;/div&gt;
&lt;/details&gt;
&lt;details class="border rounded p-3"&gt;
&lt;summary class="fw-bold"&gt;Q. トライアル受講後、必ず継続しなければなりませんか？&lt;/summary&gt;
&lt;div class="pt-2"&gt;
        必須ではありません。内容をご確認いただき、ご納得いただいた場合のみご契約となります。
      &lt;/div&gt;
&lt;/details&gt;&lt;/div&gt;
&lt;/div&gt;
&lt;h2&gt;お申込みフォーム&lt;/h2&gt;
&lt;div class="wpcf7 no-js" id="wpcf7-f152-p20407-o1" lang="ja" dir="ltr" data-wpcf7-id="152"&gt;
&lt;div class="screen-reader-response"&gt;&lt;p role="status" aria-live="polite" aria-atomic="true"&gt;&lt;/p&gt; &lt;ul&gt;&lt;/ul&gt;&lt;/div&gt;
&lt;form action="/lesson/1-1high/#wpcf7-f152-p20407-o1" method="post" class="wpcf7-form init" aria-label="コンタクトフォーム" novalidate="novalidate" data-status="init"&gt;
&lt;fieldset class="hidden-fields-container"&gt;&lt;input type="hidden" name="_wpcf7" value="152" /&gt;&lt;input type="hidden" name="_wpcf7_version" value="6.1.5" /&gt;&lt;input type="hidden" name="_wpcf7_locale" value="ja" /&gt;&lt;input type="hidden" name="_wpcf7_unit_tag" value="wpcf7-f152-p20407-o1" /&gt;&lt;input type="hidden" name="_wpcf7_container_post" value="20407" /&gt;&lt;input type="hidden" name="_wpcf7_posted_data_hash" value="" /&gt;&lt;input type="hidden" name="_wpcf7_recaptcha_response" value="" /&gt;
&lt;/fieldset&gt;
&lt;p&gt;保護者様のお名前(必須)：&lt;span class="wpcf7-form-control-wrap" data-name="your-name"&gt;&lt;input size="40" maxlength="400" class="wpcf7-form-control wpcf7-text wpcf7-validates-as-required" aria-required="true" aria-invalid="false" value="" type="text" name="your-name" /&gt;&lt;/span&gt;
&lt;/p&gt;
&lt;p&gt;PC用メールアドレス(必須)：&lt;span class="wpcf7-form-control-wrap" data-name="your-email"&gt;&lt;input size="40" maxlength="400" class="wpcf7-form-control wpcf7-email wpcf7-validates-as-required wpcf7-text wpcf7-validates-as-email" aria-required="true" aria-invalid="false" value="" type="email" name="your-email" /&gt;&lt;/span&gt;
&lt;/p&gt;
&lt;p&gt;電話番号(必須)：&lt;span class="wpcf7-form-control-wrap" data-name="mobtel"&gt;&lt;input size="40" maxlength="400" class="wpcf7-form-control wpcf7-tel wpcf7-validates-as-required wpcf7-text wpcf7-validates-as-tel" aria-required="true" aria-invalid="false" value="" type="tel" name="mobtel" /&gt;&lt;/span&gt;
&lt;/p&gt;
&lt;p&gt;お子様のお名前：&lt;span class="wpcf7-form-control-wrap" data-name="chilid-name"&gt;&lt;input size="40" maxlength="400" class="wpcf7-form-control wpcf7-text" aria-invalid="false" value="" type="text" name="chilid-name" /&gt;&lt;/span&gt;
&lt;/p&gt;
&lt;p&gt;お子様の性別：&lt;span class="wpcf7-form-control-wrap" data-name="seibetu"&gt;&lt;select class="wpcf7-form-control wpcf7-select" aria-invalid="false" name="seibetu"&gt;&lt;option value=""&gt;&amp;#8212;以下から選択してください&amp;#8212;&lt;/option&gt;&lt;option value="男の子(男性)"&gt;男の子(男性)&lt;/option&gt;&lt;option value="女の子(女性)"&gt;女の子(女性)&lt;/option&gt;&lt;/select&gt;&lt;/span&gt;
&lt;/p&gt;
&lt;p&gt;お子様の学年：&lt;span class="wpcf7-form-control-wrap" data-name="gakunen"&gt;&lt;select class="wpcf7-form-control wpcf7-select" aria-invalid="false" name="gakunen"&gt;&lt;option value=""&gt;&amp;#8212;以下から選択してください&amp;#8212;&lt;/option&gt;&lt;option value="小１"&gt;小１&lt;/option&gt;&lt;option value="小２"&gt;小２&lt;/option&gt;&lt;option value="小３"&gt;小３&lt;/option&gt;&lt;option value="小４"&gt;小４&lt;/option&gt;&lt;option value="小５"&gt;小５&lt;/option&gt;&lt;option value="小６"&gt;小６&lt;/option&gt;&lt;option value="高１"&gt;高１&lt;/option&gt;&lt;option value="高２"&gt;高２&lt;/option&gt;&lt;option value="高３"&gt;高３&lt;/option&gt;&lt;option value="その他"&gt;その他&lt;/option&gt;&lt;/select&gt;&lt;/span&gt;
&lt;/p&gt;
&lt;p&gt;ご希望の曜日/時間：&lt;br /&gt;
&lt;span class="wpcf7-form-control-wrap" data-name="checkbox-nittei"&gt;&lt;span class="wpcf7-form-control wpcf7-checkbox"&gt;&lt;span class="wpcf7-list-item first"&gt;&lt;span class="wpcf7-list-item-label"&gt;月曜１限&lt;/span&gt;&lt;input type="checkbox" name="checkbox-nittei[]" value="月曜１限" /&gt;&lt;/span&gt;&lt;span class="wpcf7-list-item"&gt;&lt;span class="wpcf7-list-item-label"&gt;月曜２限&lt;/span&gt;&lt;input type="checkbox" name="checkbox-nittei[]" value="月曜２限" /&gt;&lt;/span&gt;&lt;span class="wpcf7-list-item"&gt;&lt;span class="wpcf7-list-item-label"&gt;木曜１限&lt;/span&gt;&lt;input type="checkbox" name="checkbox-nittei[]" value="木曜１限" /&gt;&lt;/span&gt;&lt;span class="wpcf7-list-item"&gt;&lt;span class="wpcf7-list-item-label"&gt;木曜２限&lt;/span&gt;&lt;input type="checkbox" name="checkbox-nittei[]" value="木曜２限" /&gt;&lt;/span&gt;&lt;span class="wpcf7-list-item"&gt;&lt;span class="wpcf7-list-item-label"&gt;金曜１限&lt;/span&gt;&lt;input type="checkbox" name="checkbox-nittei[]" value="金曜１限" /&gt;&lt;/span&gt;&lt;span class="wpcf7-list-item"&gt;&lt;span class="wpcf7-list-item-label"&gt;金曜２限&lt;/span&gt;&lt;input type="checkbox" name="checkbox-nittei[]" value="金曜２限" /&gt;&lt;/span&gt;&lt;span class="wpcf7-list-item"&gt;&lt;span class="wpcf7-list-item-label"&gt;土曜Ａ限&lt;/span&gt;&lt;input type="checkbox" name="checkbox-nittei[]" value="土曜Ａ限" /&gt;&lt;/span&gt;&lt;span class="wpcf7-list-item"&gt;&lt;span class="wpcf7-list-item-label"&gt;土曜Ｂ限&lt;/span&gt;&lt;input type="checkbox" name="checkbox-nittei[]" value="土曜Ｂ限" /&gt;&lt;/span&gt;&lt;span class="wpcf7-list-item"&gt;&lt;span class="wpcf7-list-item-label"&gt;土曜Ｃ限&lt;/span&gt;&lt;input type="checkbox" name="checkbox-nittei[]" value="土曜Ｃ限" /&gt;&lt;/span&gt;&lt;span class="wpcf7-list-item"&gt;&lt;span class="wpcf7-list-item-label"&gt;土曜Ｄ限&lt;/span&gt;&lt;input type="checkbox" name="checkbox-nittei[]" value="土曜Ｄ限" /&gt;&lt;/span&gt;&lt;span class="wpcf7-list-item"&gt;&lt;span class="wpcf7-list-item-label"&gt;土曜１限&lt;/span&gt;&lt;input type="checkbox" name="checkbox-nittei[]" value="土曜１限" /&gt;&lt;/span&gt;&lt;span class="wpcf7-list-item"&gt;&lt;span class="wpcf7-list-item-label"&gt;土曜２限&lt;/span&gt;&lt;input type="checkbox" name="checkbox-nittei[]" value="土曜２限" /&gt;&lt;/span&gt;&lt;span class="wpcf7-list-item"&gt;&lt;span class="wpcf7-list-item-label"&gt;日曜Ａ限&lt;/span&gt;&lt;input type="checkbox" name="checkbox-nittei[]" value="日曜Ａ限" /&gt;&lt;/span&gt;&lt;span class="wpcf7-list-item"&gt;&lt;span class="wpcf7-list-item-label"&gt;日曜Ｂ限&lt;/span&gt;&lt;input type="checkbox" name="checkbox-nittei[]" value="日曜Ｂ限" /&gt;&lt;/span&gt;&lt;span class="wpcf7-list-item"&gt;&lt;span class="wpcf7-list-item-label"&gt;日曜Ｃ限&lt;/span&gt;&lt;input type="checkbox" name="checkbox-nittei[]" value="日曜Ｃ限" /&gt;&lt;/span&gt;&lt;span class="wpcf7-list-item"&gt;&lt;span class="wpcf7-list-item-label"&gt;日曜Ｄ限&lt;/span&gt;&lt;input type="checkbox" name="checkbox-nittei[]" value="日曜Ｄ限" /&gt;&lt;/span&gt;&lt;span class="wpcf7-list-item"&gt;&lt;span class="wpcf7-list-item-label"&gt;日曜１限&lt;/span&gt;&lt;input type="checkbox" name="checkbox-nittei[]" value="日曜１限" /&gt;&lt;/span&gt;&lt;span class="wpcf7-list-item last"&gt;&lt;span class="wpcf7-list-item-label"&gt;日曜２限&lt;/span&gt;&lt;input type="checkbox" name="checkbox-nittei[]" value="日曜２限" /&gt;&lt;/span&gt;&lt;/span&gt;&lt;/span&gt;
&lt;/p&gt;
&lt;p&gt;メッセージ：&lt;span class="wpcf7-form-control-wrap" data-name="your-message"&gt;&lt;textarea cols="40" rows="10" maxlength="2000" class="wpcf7-form-control wpcf7-textarea" aria-invalid="false" name="your-message"&gt;&lt;/textarea&gt;&lt;/span&gt;
&lt;/p&gt;
&lt;p&gt;&lt;input class="wpcf7-form-control wpcf7-submit has-spinner" type="submit" value="送信" /&gt;
&lt;/p&gt;&lt;p style="display: none !important;" class="akismet-fields-container" data-prefix="_wpcf7_ak_"&gt;&lt;label&gt;&amp;#916;&lt;textarea name="_wpcf7_ak_hp_textarea" cols="45" rows="8" maxlength="100"&gt;&lt;/textarea&gt;&lt;/label&gt;&lt;input type="hidden" id="ak_js_1" name="_wpcf7_ak_js" value="191"/&gt;&lt;script&gt;document.getElementById( "ak_js_1" ).setAttribute( "value", ( new Date() ).getTime() );&lt;/script&gt;&lt;/p&gt;&lt;div class="wpcf7-response-output" aria-hidden="true"&gt;&lt;/div&gt;
&lt;/form&gt;
&lt;/div&gt;
------</t>
  </si>
  <si>
    <t>https://eigo-rewrite.com/vocabulary/</t>
  </si>
  <si>
    <t>以下のページは不自然なワードを使用しています。
これらを適切に自然な言葉に置き換えて下さい。
なお、本文の装飾や構造は絶対に変えないでください。
【対象ページURL】
https://eigo-rewrite.com/vocabulary/
【検出された不自然ワード】
- 型
- 失点
【本文】
------
&lt;h2&gt;語彙強化講座&lt;/h2&gt;
&lt;p&gt;高校入試で多くの受験生が壁に当たるのは長文読解ですが、その原因のほとんどは「&lt;span style="color: #0000ff;"&gt;単語・熟語が分からない&lt;/span&gt;」ことにあります。&lt;/p&gt;
&lt;p&gt;保護者の方の世代と比べると、現在の教科書は分量が多く、内容のレベルも高くなっています。それに伴い、登場する単語や熟語も量・レベルともに非常に多くなっています。&lt;/p&gt;
&lt;p&gt;たとえば教科書には&lt;strong&gt;remind 人 of 〜&lt;/strong&gt;という熟語が登場しますが、これを「&lt;strong&gt;人に〜を思い出させる&lt;/strong&gt;」と知らなければ、文脈がつかめなくなってしまいます。&lt;/p&gt;
&lt;p&gt;単語・熟語を「覚えたつもり」で終わらせず、長文で出会ったときに瞬時に意味を取れる状態にするには、暗記のコツ（回し方・確認のしかた）が重要です。語彙の覚え方の具体策は、&lt;a href="https://eigo-rewrite.com/column/eitango/"&gt;英単語を覚えるためのコツ&lt;/a&gt;で整理しています。&lt;/p&gt;
&lt;p&gt;本講座では、&lt;span style="color: #0000ff;"&gt;検定教科書に出てくる単語・熟語に焦点を当て&lt;/span&gt;、その中でも「&lt;span style="color: #ff0000;"&gt;長文読解で知らないと困る&lt;/span&gt;」語句の暗記と、「&lt;span style="color: #ff0000;"&gt;頻出知識と典型題&lt;/span&gt;」の習得を行います。単に単語帳を見るだけでは身につかない、「&lt;span style="color: #ff0000;"&gt;使える知識&lt;/span&gt;」へと昇華させるため、反復トレーニングを行います。&lt;/p&gt;
&lt;p&gt;&amp;nbsp;&lt;/p&gt;
&lt;h3&gt;【大まかな流れ】&lt;/h3&gt;
&lt;h4&gt;①知識の整理&lt;/h4&gt;
&lt;p&gt;志望校のレベルと生徒の状況に合わせ、覚えておくべき語彙を提示します。この際、例文とともに語彙の使い方も説明します。&lt;/p&gt;
&lt;h4&gt;②使い方の練習と和訳&lt;/h4&gt;
&lt;p&gt;次に、提示した知識を使った練習問題の演習と例文の和訳を行います。たとえば、&lt;br /&gt;
&lt;strong&gt;be afraid of(~を恐れる)&lt;/strong&gt; という熟語があります。この熟語の出題の代表格は次の形です。&lt;/p&gt;
&lt;div class="rounded" style="background-color: whitesmoke; padding: 10px;"&gt;「人前で話すことを恐れてはいけません」&lt;br /&gt;
Don’t be ( ) of ( ) in public.&lt;/div&gt;
&lt;p&gt;この際、afraidは分かったとしても、2つめの空欄にspeakを入れると×です。ofが前置詞ですから、speakingという動名詞の形に直す必要があります。&lt;/p&gt;
&lt;p&gt;このように、&lt;span style="color: #0000ff;"&gt;熟語だけでなくその使い方を習得するために、演習を行う&lt;/span&gt;のです。&lt;/p&gt;
&lt;h4&gt;③反復演習&lt;/h4&gt;
&lt;p&gt;上記のような形で演習を行い、知識の使い方も整理できたら、後は反復を重ねることで定着させます。単語を変え、出題順を変えることで、多少の出題形式が変わっても対応できる語彙力を養います。&lt;/p&gt;
&lt;p&gt;この講座では、&lt;/p&gt;
&lt;div class="rounded"&gt;
&lt;div class="rounded" style="background-color: navajowhite; padding: 10px;"&gt;①都立コース&lt;br /&gt;
②私立難関コース&lt;/div&gt;
&lt;p&gt;２つのコースをご用意しております。&lt;/p&gt;
&lt;h2&gt;よくある質問（FAQ）&lt;/h2&gt;
&lt;dl&gt;
&lt;dt&gt;Q. 単語帳で覚えているのに、長文になると意味が取れません。なぜですか？&lt;/dt&gt;
&lt;dd&gt;単語・熟語を「覚えたつもり」で終わらせると、長文で出会ったときに瞬時に意味を取れません。本講座では、長文読解で知らないと困る語句に絞り、演習と反復で「使える知識」へ定着させます。&lt;/dd&gt;
&lt;dt&gt;Q. 教科書の熟語は、どこまで覚える必要がありますか？&lt;/dt&gt;
&lt;dd&gt;本講座では、&lt;span style="color: #0000ff;"&gt;検定教科書に出てくる単語・熟語に焦点を当て&lt;/span&gt;、その中でも「&lt;span style="color: #ff0000;"&gt;長文読解で知らないと困る&lt;/span&gt;」語句を優先します。志望校レベルと現状に合わせて、覚えるべき範囲を提示します。&lt;/dd&gt;
&lt;dt&gt;Q. 熟語は意味だけ覚えれば十分ですか？&lt;/dt&gt;
&lt;dd&gt;意味だけだと失点につながります。たとえば&lt;strong&gt;be afraid of&lt;/strong&gt;のofは前置詞なので、後ろは動名詞（speaking）になります。本講座では、&lt;span style="color: #0000ff;"&gt;熟語だけでなくその使い方を習得する&lt;/span&gt;ために演習を行います。&lt;/dd&gt;
&lt;dt&gt;Q. どれくらいの頻度で復習すれば定着しますか？&lt;/dt&gt;
&lt;dd&gt;定着には反復が必要です。本講座では、単語を変え、出題順を変えながら繰り返し演習し、出題形式が多少変わっても対応できる語彙力を養います。&lt;/dd&gt;
&lt;dt&gt;Q. 都立コースと私立難関コースはどう違いますか？&lt;/dt&gt;
&lt;dd&gt;志望校のレベルと出題傾向に合わせて、扱う語彙の範囲・難度、演習の形式を調整します。受講前のヒアリングで現状を確認し、どちらが合うか提案します。&lt;/dd&gt;
&lt;dt&gt;Q. 長文読解そのものの対策もしてもらえますか？&lt;/dt&gt;
&lt;dd&gt;本講座は語彙・熟語の定着に焦点を当てますが、長文で「意味を瞬時に取れる状態」を作ることが目的です。必要に応じて、読解で詰まる原因が語彙以外にあるかも確認し、学習内容を調整します。&lt;/dd&gt;
&lt;/dl&gt;
&lt;h3&gt;オンライン指導&lt;/h3&gt;
&lt;p&gt;当塾で開講中の講座は、すべてオンラインでも受講可能となっております。&lt;br /&gt;
当塾では開業以来、オンライン授業と非常に親和性の高い電子黒板を使用しており、ホワイトボードや机上で行う指導と比べ&lt;strong&gt;「視認性」「即応性」「再現性」&lt;/strong&gt;に優れた指導を可能にしています。&lt;br /&gt;
そのような強みを持った当塾の指導を、オンライン授業にそのまま適用することで教室で受ける授業さながらの授業を、オンライン授業でも再現しております。&lt;/p&gt;
&lt;p&gt;&lt;img decoding="async" fetchpriority="high" class="aligncenter wp-image-264 size-full" src="https://eigo-rewrite.com/wp-content/uploads/2020/09/リライト授業風景.jpg" sizes="(max-width: 1280px) 100vw, 1280px" srcset="https://eigo-rewrite.com/wp-content/uploads/2020/09/リライト授業風景.jpg 1280w, https://eigo-rewrite.com/wp-content/uploads/2020/09/リライト授業風景-300x169.jpg 300w, https://eigo-rewrite.com/wp-content/uploads/2020/09/リライト授業風景-1024x576.jpg 1024w, https://eigo-rewrite.com/wp-content/uploads/2020/09/リライト授業風景-768x432.jpg 768w, https://eigo-rewrite.com/wp-content/uploads/2020/09/リライト授業風景-320x180.jpg 320w" alt="" width="1280" height="720" /&gt;&lt;/p&gt;
&lt;h3&gt;オンライン授業のメリットとは？&lt;/h3&gt;
&lt;h4&gt;&lt;span style="background-color: navajowhite;"&gt;&lt;span data-custom-pc-fontsize="18px"&gt;①画面と音声に情報量が集約されるので、集中しやすい&lt;/span&gt;&lt;/span&gt;&lt;/h4&gt;
&lt;p&gt;&lt;span data-custom-pc-fontsize="16px"&gt;教室型の場合、家庭学習とは環境が異なります。&lt;br /&gt;
オンライン個別指導では、ご自宅での受講が可能なため、&lt;span style="color: #0000ff;"&gt;自分の勉強しやすい環境、慣れた環境で授業を受けることができます&lt;/span&gt;。&lt;br /&gt;
また、ＰＣやタブレットからの音声と映像のみに集中できるので、意識を向ける対象が少なく、教室型に比べてより授業に集中して取り組むことができます。&lt;/span&gt;&lt;/p&gt;
&lt;h4&gt;&lt;span style="background-color: navajowhite;" data-custom-pc-fontsize="20px"&gt;②手元がはっきりと確認できるので、的確な指摘・改善作業を行いやすい&lt;/span&gt;&lt;/h4&gt;
&lt;p&gt;&lt;span data-custom-pc-fontsize="16px"&gt;塾のオンライン個別指導では、生徒さんの手元をカメラで写しながら授業を進めていきます。&lt;br /&gt;
いま生徒さんが解いている状況を&lt;span style="color: #ff0000;"&gt;リアルタイムで判断&lt;/span&gt;できるため、生徒さんが&lt;span style="color: #ff0000;"&gt;つまづきやすいポイントを瞬時に把握&lt;/span&gt;することができます。そのため、類似問題を出題したり、その場でヒントを出すことで思考を変換させたりすることができます。&lt;/span&gt;&lt;/p&gt;
&lt;h4&gt;&lt;span data-custom-pc-fontsize="16px"&gt;&lt;span style="background-color: navajowhite;" data-custom-pc-fontsize="20px"&gt;③通塾の必要がないので、体力を温存した状態で指導を受けることができる&lt;/span&gt;&lt;/span&gt;&lt;/h4&gt;
&lt;p&gt;ご自宅からの通塾に電車を使ったり歩いたりすると、勉強に必要な体力がその分減ってしまいます。&lt;br /&gt;
オンライン個別指導では塾に通う必要がないため、体力がなくなってしまったり疲れたりすることなく授業を受けることができます。親御さんの送り迎えも必要ありませんので、&lt;span style="color: #ff0000;"&gt;より効率的に学習&lt;/span&gt;することができます。&lt;/p&gt;
&lt;p&gt;当塾のオンライン個別指導では、教室型の授業をほぼ100％体現しているうえに、オンラインならではのメリットでより&lt;/p&gt;
&lt;h2&gt;受講までの流れ&lt;/h2&gt;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&lt;/div&gt;
&lt;p&gt;&amp;nbsp;&lt;/p&gt;
&lt;h2&gt;指導料&lt;/h2&gt;
&lt;h4&gt;トライアル指導料&lt;/h4&gt;
&lt;p&gt;10,000円(税込)&lt;/p&gt;
&lt;div class="rounded" style="background-color: whitesmoke; padding: 10px;"&gt;他塾様でいう「&lt;span style="color: #3366ff;"&gt;体験講座&lt;/span&gt;」の位置づけですので、通常より安価に設定させていただいております。まずは一度当塾の個別指導をお試し頂ければ幸いです。&lt;/div&gt;
&lt;h3&gt;入塾金&lt;/h3&gt;
&lt;p&gt;22,000円(税込)&lt;/p&gt;
&lt;div class="rounded" style="background-color: whitesmoke; padding: 10px;"&gt;入塾手続の際に頂戴致します。また、その時点・もしくは過去在籍されていた生徒さんの兄弟姉妹の場合には、&lt;span style="color: #3366ff;"&gt;全額免除&lt;/span&gt;させて頂きます。&lt;/div&gt;
&lt;h3&gt;授業料&lt;/h3&gt;
&lt;p&gt;１コマ　110分　¥18,150-(税込)&lt;br /&gt;
１コマ　80分　¥13,200-(税込)&lt;/p&gt;
&lt;div class="rounded" style="background-color: whitesmoke; padding: 10px;"&gt;指導料は&lt;span style="color: #3366ff;"&gt;前払い&lt;/span&gt;です。&lt;br /&gt;
※指導予定回数分を前月20日に集計し請求書を発行させて頂きますので、&lt;span style="color: #3366ff;"&gt;前月末まで&lt;/span&gt;にお支払い下さいませ。&lt;/div&gt;
&lt;div&gt;&lt;/div&gt;
&lt;h2&gt;トライアルお申込みフォーム&lt;/h2&gt;
&lt;div role="form" class="wpcf7" id="wpcf7-f135-p240-o1" lang="ja" dir="ltr"&gt;
&lt;div class="screen-reader-response" aria-live="polite"&gt;&lt;/div&gt;
&lt;form action="/vocabulary/#wpcf7-f135-p240-o1" method="post" class="wpcf7-form" novalidate="novalidate"&gt;
&lt;div style="display: none;"&gt;
&lt;input type="hidden" name="_wpcf7" value="135" /&gt;
&lt;input type="hidden" name="_wpcf7_version" value="5.1.9" /&gt;
&lt;input type="hidden" name="_wpcf7_locale" value="ja" /&gt;
&lt;input type="hidden" name="_wpcf7_unit_tag" value="wpcf7-f135-p240-o1" /&gt;
&lt;input type="hidden" name="_wpcf7_container_post" value="240" /&gt;
&lt;input type="hidden" name="g-recaptcha-response" value="" /&gt;
&lt;/div&gt;
&lt;p&gt;保護者氏名(必須)：&lt;span class="wpcf7-form-control-wrap your-name"&gt;&lt;input type="text" name="your-name" value="" size="40" class="wpcf7-form-control wpcf7-text wpcf7-validates-as-required" aria-required="true" aria-invalid="false" /&gt;&lt;/span&gt; &lt;/p&gt;
&lt;p&gt;メールアドレス(必須)：&lt;span class="wpcf7-form-control-wrap your-email"&gt;&lt;input type="email" name="your-email" value="" size="40" class="wpcf7-form-control wpcf7-text wpcf7-email wpcf7-validates-as-required wpcf7-validates-as-email" aria-required="true" aria-invalid="false" /&gt;&lt;/span&gt; &lt;/p&gt;
&lt;p&gt;電話番号(必須)：&lt;span class="wpcf7-form-control-wrap mobtel"&gt;&lt;input type="tel" name="mobtel" value="" size="40" class="wpcf7-form-control wpcf7-text wpcf7-tel wpcf7-validates-as-required wpcf7-validates-as-tel" aria-required="true" aria-invalid="false" /&gt;&lt;/span&gt; &lt;/p&gt;
&lt;p&gt;生徒氏名(必須)：&lt;span class="wpcf7-form-control-wrap chilid-name"&gt;&lt;input type="text" name="chilid-name" value="" size="40" class="wpcf7-form-control wpcf7-text" aria-invalid="false" /&gt;&lt;/span&gt; &lt;/p&gt;
&lt;p&gt;性別(必須)：&lt;span class="wpcf7-form-control-wrap seibetu"&gt;&lt;select name="seibetu" class="wpcf7-form-control wpcf7-select" aria-invalid="false"&gt;&lt;option value=""&gt;---&lt;/option&gt;&lt;option value="男"&gt;男&lt;/option&gt;&lt;option value="女"&gt;女&lt;/option&gt;&lt;/select&gt;&lt;/span&gt;&lt;/p&gt;
&lt;p&gt;学年(必須)：&lt;span class="wpcf7-form-control-wrap gakunen"&gt;&lt;select name="gakunen" class="wpcf7-form-control wpcf7-select" aria-invalid="false"&gt;&lt;option value=""&gt;---&lt;/option&gt;&lt;option value="中１"&gt;中１&lt;/option&gt;&lt;option value="中２"&gt;中２&lt;/option&gt;&lt;option value="中３"&gt;中３&lt;/option&gt;&lt;option value="その他"&gt;その他&lt;/option&gt;&lt;/select&gt;&lt;/span&gt;&lt;/p&gt;
&lt;p&gt;受講講座(必須)：&lt;br /&gt;
&lt;span class="wpcf7-form-control-wrap checkbox-492"&gt;&lt;span class="wpcf7-form-control wpcf7-checkbox wpcf7-validates-as-required"&gt;&lt;span class="wpcf7-list-item first"&gt;&lt;span class="wpcf7-list-item-label"&gt;文法復習講座&lt;/span&gt;&lt;input type="checkbox" name="checkbox-492[]" value="文法復習講座" /&gt;&lt;/span&gt;&lt;span class="wpcf7-list-item"&gt;&lt;span class="wpcf7-list-item-label"&gt;語彙強化講座①都立コース&lt;/span&gt;&lt;input type="checkbox" name="checkbox-492[]" value="語彙強化講座①都立コース" /&gt;&lt;/span&gt;&lt;span class="wpcf7-list-item"&gt;&lt;span class="wpcf7-list-item-label"&gt;語彙強化講座②私立難関コース&lt;/span&gt;&lt;input type="checkbox" name="checkbox-492[]" value="語彙強化講座②私立難関コース" /&gt;&lt;/span&gt;&lt;span class="wpcf7-list-item"&gt;&lt;span class="wpcf7-list-item-label"&gt;読解強化講座&lt;/span&gt;&lt;input type="checkbox" name="checkbox-492[]" value="読解強化講座" /&gt;&lt;/span&gt;&lt;span class="wpcf7-list-item last"&gt;&lt;span class="wpcf7-list-item-label"&gt;音読リスニング講座&lt;/span&gt;&lt;input type="checkbox" name="checkbox-492[]" value="音読リスニング講座" /&gt;&lt;/span&gt;&lt;/span&gt;&lt;/span&gt;&lt;/p&gt;
&lt;p&gt;受講場所(必須)：&lt;span class="wpcf7-form-control-wrap place"&gt;&lt;select name="place" class="wpcf7-form-control wpcf7-select" aria-invalid="false"&gt;&lt;option value=""&gt;---&lt;/option&gt;&lt;option value="教室"&gt;教室&lt;/option&gt;&lt;option value="オンライン"&gt;オンライン&lt;/option&gt;&lt;/select&gt;&lt;/span&gt;&lt;/p&gt;
&lt;p&gt;備考：&lt;span class="wpcf7-form-control-wrap your-message"&gt;&lt;textarea name="your-message" cols="40" rows="10" class="wpcf7-form-control wpcf7-textarea" aria-invalid="false"&gt;&lt;/textarea&gt;&lt;/span&gt; &lt;/p&gt;
&lt;p&gt;&lt;input type="submit" value="送信" class="wpcf7-form-control wpcf7-submit" /&gt;&lt;/p&gt;
&lt;div class="wpcf7-response-output wpcf7-display-none" aria-hidden="true"&gt;&lt;/div&gt;&lt;/form&gt;&lt;/div&gt;
&lt;p class="sc-cbPlza hJuQYC"&gt;当塾では様々な内容の個別指導を実施しております。実施詳細につきましてはコチラをご確認下さいませ。&lt;/p&gt;
&lt;p&gt;&lt;a href="https://eigo-rewrite.com/live/"&gt;&lt;img decoding="async" class="alignnone wp-image-744" src="https://eigo-rewrite.com/wp-content/uploads/2023/08/image_2023_8_29-1-300x38.png" alt="" width="1374" height="174" srcset="https://eigo-rewrite.com/wp-content/uploads/2023/08/image_2023_8_29-1-300x38.png 300w, https://eigo-rewrite.com/wp-content/uploads/2023/08/image_2023_8_29-1.png 468w" sizes="(max-width: 1374px) 100vw, 1374px" /&gt;&lt;/a&gt;&lt;/p&gt;
&lt;section class="veu_cta" id="veu_cta-146"&gt;&lt;h1 class="cta_title"&gt;開講講座：【個別指導】読解強化講座【高校受験】&lt;/h1&gt;&lt;div class="cta_body"&gt;&lt;div class="cta_body_image cta_body_image_right"&gt;&lt;a href="https://eigo-rewrite.com/dokkaikyouka/" target="_blank"&gt;&lt;img src="https://eigo-rewrite.com/wp-content/uploads/2020/06/logo_tate.png" /&gt;&lt;/a&gt;&lt;/div&gt;&lt;div class="cta_body_txt image_exist"&gt;都立の文章問題は文章量が非常に多く、かなりのスピードで読むことができなければなりません。そのため、短時間で多量の文章を読めるように訓練する必要があります。この講座は、都立自校作成校の文章を20分以内に処理できるように鍛えていく講座で、読解力を強化していきます。&lt;/div&gt;&lt;div class="cta_body_link"&gt;&lt;a href="https://eigo-rewrite.com/dokkaikyouka/" class="btn btn-primary btn-block btn-lg" target="_blank"&gt;開講講座：【個別指導】読解強化講座【高校受験】&lt;/a&gt;&lt;/div&gt;&lt;/div&gt;&lt;!-- [ /.vkExUnit_cta_body ] --&gt;&lt;/section&gt;	
------</t>
  </si>
  <si>
    <t>https://eng-support.com/column/book2-lesson3-scene1/</t>
  </si>
  <si>
    <t>以下のページは不自然なワードを使用しています。
これらを適切に自然な言葉に置き換えて下さい。
なお、本文の装飾や構造は絶対に変えないでください。
【対象ページURL】
https://eng-support.com/column/book2-lesson3-scene1/
【検出された不自然ワード】
- 迷い
- 乱れ
【本文】
------
&lt;p&gt;&lt;!-- =============================== 英語教室サポート｜比較級（1）導入（増補 3000〜4000字目標） Bootstrap5前提／本文増量＋見栄え改善（構造変更OK） ※SNSシェアブロックは出力しない方針 =============================== --&gt;&lt;/p&gt;
&lt;section class="container my-5"&gt;&lt;!-- HERO --&gt;&lt;/p&gt;
&lt;div class="p-4 p-md-5 rounded-4 border bg-light shadow-sm"&gt;
&lt;div class="row g-4 align-items-center"&gt;
&lt;div class="col-lg-8"&gt;&lt;span class="badge text-bg-warning text-dark mb-2"&gt;英文法&lt;/span&gt;&lt;br /&gt;
&lt;span class="badge text-bg-dark mb-2"&gt;比較級（1）&lt;/span&gt;&lt;/p&gt;
&lt;h1 class="h3 fw-bold mb-3"&gt;deeper / more で「比べる英語」を固める&lt;/h1&gt;
&lt;p class="mb-0 text-secondary"&gt;比較級は、英文法の中でも「形のルール」より先に、&lt;strong&gt;文の並び（語順）&lt;/strong&gt;でつまずきやすい単元です。&lt;br /&gt;
とくに &lt;span style="color: green;"&gt;Which&lt;/span&gt; を使った疑問文では、答え方まで含めて整理しないと&lt;br /&gt;
「言いたいことは分かるのに書けない」が起こります。&lt;br /&gt;
ここでは、Lesson3 の流れ（Scene2 → Scene1）を意識しながら、&lt;br /&gt;
&lt;span style="color: blue;"&gt;The pond is deep.&lt;/span&gt; を起点に比較級の基本を一気に固めます。&lt;/p&gt;
&lt;/div&gt;
&lt;div class="col-lg-4"&gt;
&lt;div class="d-grid gap-2"&gt;&lt;a class="btn btn-warning btn-lg fw-bold" href="#toc"&gt;目次から読む&lt;/a&gt;&lt;br /&gt;
&lt;a class="btn btn-outline-dark" href="https://eng-support.com/kouza/#基礎力徹底講座" target="_blank" rel="noopener"&gt;&lt;br /&gt;
基礎力徹底講座を見る&lt;br /&gt;
&lt;/a&gt;&lt;/div&gt;
&lt;/div&gt;
&lt;/div&gt;
&lt;/div&gt;
&lt;p&gt;&lt;!-- CTA（過去問演習講座） --&gt;&lt;/p&gt;
&lt;div class="card border-0 shadow-sm mt-4"&gt;
&lt;div class="card-body p-3 p-md-4" style="border: 2px solid #FF8C00; background: #FFE5B4;"&gt;
&lt;div class="row g-3 align-items-center"&gt;
&lt;div class="col-auto"&gt;&lt;img decoding="async" style="max-width: 110px; height: auto;" src="http://eng-support.com/wp-content/uploads/2023/03/cropped-logo.jpg" alt="英語教室「サポート」のロゴ" /&gt;&lt;/div&gt;
&lt;div class="col"&gt;
&lt;p class="mb-2 fw-bold" style="margin: 5px 0;"&gt;英語教室「サポート」の『過去問演習講座』：完璧な分析と対策を！&lt;/p&gt;
&lt;p&gt;&lt;a class="btn btn-warning fw-bold" href="https://eng-support.com/kouza/#過去問演習講座" target="_blank" rel="noopener"&gt;詳細を見る&lt;/a&gt;&lt;/p&gt;
&lt;/div&gt;
&lt;/div&gt;
&lt;/div&gt;
&lt;/div&gt;
&lt;p&gt;&lt;!-- 動画（そのまま） --&gt;&lt;/p&gt;
&lt;div class="card border-0 shadow-sm mt-4"&gt;
&lt;div class="card-body p-3 p-md-4"&gt;
&lt;div class="ratio ratio-16x9"&gt;&lt;iframe title="YouTube video player" src="https://www.youtube.com/embed/Wi4YXEBGccs" allowfullscreen="allowfullscreen"&gt;&lt;/iframe&gt;&lt;/div&gt;
&lt;/div&gt;
&lt;/div&gt;
&lt;p&gt;&lt;!-- 目次 --&gt;&lt;/p&gt;
&lt;div id="toc" class="card shadow-sm border-0 mt-4"&gt;
&lt;div class="card-header bg-white fw-bold"&gt;目次&lt;/div&gt;
&lt;div class="card-body"&gt;
&lt;div class="row g-2"&gt;
&lt;div class="col-md-6"&gt;
&lt;ol class="mb-0"&gt;
&lt;li&gt;&lt;a href="#intro"&gt;比較級（1）の導入：Scene2→Scene1&lt;/a&gt;&lt;/li&gt;
&lt;li&gt;&lt;a href="#deep"&gt;The pond is deep. の比較級&lt;/a&gt;&lt;/li&gt;
&lt;li&gt;&lt;a href="#question"&gt;比較級の疑問文：Which の役割&lt;/a&gt;&lt;/li&gt;
&lt;li&gt;&lt;a href="#scene21"&gt;Scene2-1 の比較級：than / A or B&lt;/a&gt;&lt;/li&gt;
&lt;/ol&gt;
&lt;/div&gt;
&lt;div class="col-md-6"&gt;
&lt;ol class="mb-0" start="5"&gt;
&lt;li&gt;&lt;a href="#basic"&gt;比較級の基本：-er / more の整理&lt;/a&gt;&lt;/li&gt;
&lt;li&gt;&lt;a href="#answer"&gt;返答の仕方：主語が疑問詞のとき&lt;/a&gt;&lt;/li&gt;
&lt;li&gt;&lt;a href="#formal"&gt;省略と正式表現：英語は動詞が要&lt;/a&gt;&lt;/li&gt;
&lt;li&gt;&lt;a href="#practice"&gt;練習の回し方：定着の流れ&lt;/a&gt;&lt;/li&gt;
&lt;/ol&gt;
&lt;/div&gt;
&lt;/div&gt;
&lt;/div&gt;
&lt;/div&gt;
&lt;p&gt;&lt;!-- 導入 --&gt;&lt;/p&gt;
&lt;div id="intro" class="mt-5"&gt;
&lt;div class="card shadow-sm border-0"&gt;
&lt;div class="card-body p-4 p-md-5"&gt;
&lt;h3 class="mb-3"&gt;比較級（1）の導入&lt;/h3&gt;
&lt;p class="mb-3"&gt;シーン2での比較級2から始めることをおすすめします。Lesson3 シーン2の動画を先に見ることで、頭にスムーズに入ることができるでしょう。&lt;br /&gt;
シーン2の復習を行った後、Lesson3 シーン1に進みましょう。&lt;/p&gt;
&lt;p class="mb-0"&gt;この順番にする理由は、比較級が「形」だけでなく「文の並び」を伴うからです。&lt;br /&gt;
先に例文の流れを見ておくと、-er の付け方や than の扱いが、暗記ではなく&lt;strong&gt;使い方&lt;/strong&gt;として入ります。&lt;br /&gt;
逆に Scene1 から入ると、「deeper になる理由」や「Which の返答」がバラバラに見えて、混乱しやすくなります。&lt;/p&gt;
&lt;/div&gt;
&lt;/div&gt;
&lt;/div&gt;
&lt;p&gt;&lt;!-- deep --&gt;&lt;/p&gt;
&lt;div id="deep" class="mt-5"&gt;
&lt;div class="card shadow-sm border-0"&gt;
&lt;div class="card-body p-4 p-md-5"&gt;
&lt;h3 class="mb-3"&gt;“&lt;span style="color: blue;"&gt;The pond is deep.&lt;/span&gt;” の比較級形&lt;/h3&gt;
&lt;p class="mb-3"&gt;文法的なポイントを理解するために、まずは “&lt;span style="color: blue;"&gt;deep&lt;/span&gt;” の比較級形について考えてみましょう。&lt;br /&gt;
例えば、”&lt;span style="color: blue;"&gt;The pond is deeper than the river.&lt;/span&gt;” という文があります。&lt;br /&gt;
ここでは “&lt;span style="color: blue;"&gt;deep&lt;/span&gt;” が “&lt;span style="color: red;"&gt;deeper&lt;/span&gt;” に変化しています。&lt;br /&gt;
このような変化がなぜ起こるのか、その理由を見ていきましょう。&lt;/p&gt;
&lt;div class="row g-3"&gt;
&lt;div class="col-lg-6"&gt;
&lt;div class="p-3 rounded-4 border bg-light h-100"&gt;
&lt;div class="fw-bold mb-2"&gt;まず押さえる形&lt;/div&gt;
&lt;ul class="mb-0"&gt;
&lt;li&gt;原級：deep（〜だ）&lt;/li&gt;
&lt;li&gt;比較級：deeper（より〜だ）&lt;/li&gt;
&lt;li&gt;セット：deeper &lt;span style="color: red;"&gt;than&lt;/span&gt; 〜（〜より）&lt;/li&gt;
&lt;/ul&gt;
&lt;/div&gt;
&lt;/div&gt;
&lt;div class="col-lg-6"&gt;
&lt;div class="p-3 rounded-4 border h-100"&gt;
&lt;div class="fw-bold mb-2"&gt;ルールの見え方&lt;/div&gt;
&lt;ul class="mb-0"&gt;
&lt;li&gt;短い形容詞は -er（deep → deeper）&lt;/li&gt;
&lt;li&gt;比べる対象が2つあると比較級が選ばれやすい&lt;/li&gt;
&lt;li&gt;than の後ろに「比べる相手」が来る&lt;/li&gt;
&lt;/ul&gt;
&lt;/div&gt;
&lt;/div&gt;
&lt;/div&gt;
&lt;p class="mt-3 mb-0"&gt;ここで大事なのは、「deep が deeper に変わった」ことよりも、&lt;br /&gt;
&lt;strong&gt;“比べる” という目的があるから形が変わる&lt;/strong&gt;という理解です。&lt;br /&gt;
英語は、文の目的に合わせて形が決まります。比べるなら比較級、という判断を先に置くと、迷いが減ります。&lt;/p&gt;
&lt;/div&gt;
&lt;/div&gt;
&lt;/div&gt;
&lt;p&gt;&lt;!-- question --&gt;&lt;/p&gt;
&lt;div id="question" class="mt-5"&gt;
&lt;div class="card shadow-sm border-0"&gt;
&lt;div class="card-body p-4 p-md-5"&gt;
&lt;h3 class="mb-3"&gt;比較級の疑問文の構造&lt;/h3&gt;
&lt;p class="mb-3"&gt;比較級を使用して疑問文を作る際の構造を確認しましょう。&lt;br /&gt;
例えば、”&lt;span style="color: green;"&gt;Which&lt;/span&gt; is deeper, the pond or the river?” という疑問文では、&lt;br /&gt;
“&lt;span style="color: green;"&gt;Which&lt;/span&gt;” が主語となります。&lt;br /&gt;
“&lt;span style="color: blue;"&gt;the pond&lt;/span&gt;” と “&lt;span style="color: blue;"&gt;the river&lt;/span&gt;” の二つを比べる際には&lt;br /&gt;
“&lt;span style="color: red;"&gt;than&lt;/span&gt;” を使用します。&lt;br /&gt;
日本語から英語に訳す際にも、順番を考えながらスムーズに表現できるよう工夫しましょう。&lt;/p&gt;
&lt;div class="p-3 rounded-4 border bg-light"&gt;
&lt;div class="fw-bold mb-2"&gt;Which 疑問文で混乱しやすい点&lt;/div&gt;
&lt;ul class="mb-0"&gt;
&lt;li&gt;&lt;span style="color: green;"&gt;Which&lt;/span&gt; が主語のとき、文の形は「Which + 動詞〜」になる&lt;/li&gt;
&lt;li&gt;「A と B のどっち？」は &lt;span style="color: green;"&gt;A or B&lt;/span&gt; で並べることが多い&lt;/li&gt;
&lt;li&gt;答えは「主語として」返す（後で詳しく）&lt;/li&gt;
&lt;/ul&gt;
&lt;/div&gt;
&lt;p class="mt-3 mb-0"&gt;ここは、単語の意味よりも&lt;strong&gt;語順&lt;/strong&gt;が勝負です。&lt;br /&gt;
まずは英文をそのまま音読して、語順の感覚を作ると「並べ替え」「英作文」で乱れにくくなります。&lt;/p&gt;
&lt;/div&gt;
&lt;/div&gt;
&lt;/div&gt;
&lt;p&gt;&lt;!-- scene21 --&gt;&lt;/p&gt;
&lt;div id="scene21" class="mt-5"&gt;
&lt;div class="card shadow-sm border-0"&gt;
&lt;div class="card-body p-4 p-md-5"&gt;
&lt;h3 class="mb-3"&gt;Scene2-1 での比較級&lt;/h3&gt;
&lt;p class="mb-3"&gt;Scene2-1 においても比較級形が登場します。&lt;br /&gt;
例文 “&lt;span style="color: blue;"&gt;The pond is deeper than the river.&lt;/span&gt;” と比較し、&lt;br /&gt;
なぜ “&lt;span style="color: red;"&gt;deeper&lt;/span&gt;” が比較級形になるのかについて考えてみましょう。&lt;br /&gt;
“&lt;span style="color: red;"&gt;than&lt;/span&gt;” の使用や「&lt;span style="color: green;"&gt;A or B&lt;/span&gt;」の構造に注意しながら、&lt;br /&gt;
比較級の表現方法を確認しましょう。&lt;/p&gt;
&lt;div class="row g-3"&gt;
&lt;div class="col-md-6"&gt;
&lt;div class="p-3 rounded-4 border h-100"&gt;
&lt;div class="fw-bold mb-2"&gt;文の作り分け&lt;/div&gt;
&lt;ul class="mb-0"&gt;
&lt;li&gt;肯定文：A is deeper than B.&lt;/li&gt;
&lt;li&gt;疑問文：Which is deeper, A or B?&lt;/li&gt;
&lt;li&gt;どちらも「比べる」目的が同じ&lt;/li&gt;
&lt;/ul&gt;
&lt;/div&gt;
&lt;/div&gt;
&lt;div class="col-md-6"&gt;
&lt;div class="p-3 rounded-4 border bg-light h-100"&gt;
&lt;div class="fw-bold mb-2"&gt;チェックポイント&lt;/div&gt;
&lt;ul class="mb-0"&gt;
&lt;li&gt;比較対象が2つあるか（A と B）&lt;/li&gt;
&lt;li&gt;比較級の形（-er / more）を選べているか&lt;/li&gt;
&lt;li&gt;than / or のどちらで並べているか&lt;/li&gt;
&lt;/ul&gt;
&lt;/div&gt;
&lt;/div&gt;
&lt;/div&gt;
&lt;p class="mt-3 mb-0"&gt;ここまで押さえると、比較級の「形」よりも「使い分け」が見えてきます。&lt;br /&gt;
同じ deeper でも、than で比べる文と、Which で選ばせる文は、文の形が少し違います。&lt;br /&gt;
文ごと覚えた方が速い単元です。&lt;/p&gt;
&lt;/div&gt;
&lt;/div&gt;
&lt;/div&gt;
&lt;p&gt;&lt;!-- 動画2 --&gt;&lt;/p&gt;
&lt;div class="card border-0 shadow-sm mt-4"&gt;
&lt;div class="card-body p-3 p-md-4"&gt;
&lt;div class="ratio ratio-16x9"&gt;&lt;iframe title="YouTube video player" src="https://www.youtube.com/embed/uMDeOjxtTqc" allowfullscreen="allowfullscreen"&gt;&lt;/iframe&gt;&lt;/div&gt;
&lt;/div&gt;
&lt;/div&gt;
&lt;p&gt;&lt;!-- basic --&gt;&lt;/p&gt;
&lt;div id="basic" class="mt-5"&gt;
&lt;div class="card shadow-sm border-0"&gt;
&lt;div class="card-body p-4 p-md-5"&gt;
&lt;h3 class="mb-3"&gt;比較級の基本&lt;/h3&gt;
&lt;p class="mb-3"&gt;「&lt;span style="color: green;"&gt;Which&lt;/span&gt; is &lt;span style="color: red;"&gt;deeper&lt;/span&gt;, the &lt;span style="color: blue;"&gt;pond&lt;/span&gt; or the &lt;span style="color: blue;"&gt;river&lt;/span&gt;?」&lt;br /&gt;
という問いに対して、なぜ「深い」が「&lt;span style="color: red;"&gt;deeper&lt;/span&gt;」になるのか疑問に思うかもしれません。&lt;br /&gt;
実はこの比較文では、「The &lt;span style="color: blue;"&gt;pond&lt;/span&gt;」と「The &lt;span style="color: blue;"&gt;river&lt;/span&gt;」を比較しているからです。&lt;br /&gt;
比較対象が二つある場合、比較級の形容詞「&lt;span style="color: red;"&gt;-er&lt;/span&gt;」が使われます。&lt;br /&gt;
また、長い形容詞や副詞は前に「&lt;span style="color: red;"&gt;more&lt;/span&gt;」が付くこともあります。&lt;br /&gt;
このルールを理解しましょう。&lt;/p&gt;
&lt;div class="p-3 rounded-4 border bg-light"&gt;
&lt;div class="fw-bold mb-2"&gt;-er と more のざっくり整理&lt;/div&gt;
&lt;ul class="mb-0"&gt;
&lt;li&gt;短めの形容詞：-er（deep → deeper）&lt;/li&gt;
&lt;li&gt;長めの形容詞／副詞：more（more important など）&lt;/li&gt;
&lt;li&gt;実戦では「例文で見た形」を優先して覚えると速い&lt;/li&gt;
&lt;/ul&gt;
&lt;/div&gt;
&lt;p class="mt-3 mb-0"&gt;ここで大事なのは、ルール暗記で止まらず、英文として口に出せるかどうかです。&lt;br /&gt;
比較級は、発音のテンポが作れると、書くときも乱れにくくなります。&lt;/p&gt;
&lt;/div&gt;
&lt;/div&gt;
&lt;/div&gt;
&lt;p&gt;&lt;!-- answer --&gt;&lt;/p&gt;
&lt;div id="answer" class="mt-5"&gt;
&lt;div class="card shadow-sm border-0"&gt;
&lt;div class="card-body p-4 p-md-5"&gt;
&lt;h3 class="mb-3"&gt;返答の仕方&lt;/h3&gt;
&lt;p class="mb-3"&gt;例えば、「その池です。」と言いたい場合、「&lt;span style="color: green;"&gt;It&lt;/span&gt; is the &lt;span style="color: blue;"&gt;pond&lt;/span&gt;.」と書く人が多いですが、&lt;br /&gt;
正しくは「The &lt;span style="color: blue;"&gt;pond&lt;/span&gt; is.」です。&lt;br /&gt;
主語が疑問詞の場合、返答も主語にする必要があります。&lt;br /&gt;
同様に、主語が目的語の場合、返答も目的語となります。しっかりとした文法ルールを守りましょう。&lt;/p&gt;
&lt;details class="border rounded-4 p-3"&gt;
&lt;summary class="fw-bold"&gt;なぜ “The pond is.” になる？&lt;/summary&gt;
&lt;div class="mt-3"&gt;
&lt;p class="mb-2"&gt;“&lt;span style="color: green;"&gt;Which&lt;/span&gt; is deeper, A or B?” の Which は主語です。&lt;br /&gt;
だから答えも「主語＋動詞」の形に合わせます。&lt;/p&gt;
&lt;ul class="mb-0"&gt;
&lt;li&gt;× It is the pond.（形としては別の文になりやすい）&lt;/li&gt;
&lt;li&gt;○ The pond is.（Which に対応する主語として返す）&lt;/li&gt;
&lt;li&gt;丁寧に書くなら：The pond is deeper.&lt;/li&gt;
&lt;/ul&gt;
&lt;/div&gt;
&lt;/details&gt;
&lt;p class="mt-3 mb-0"&gt;テストでは「意味が合ってるからOK」ではなく、設問の形に合わせて答える必要があります。&lt;br /&gt;
Which が主語かどうかを最初に見抜けると、返答の形が一瞬で決まります。&lt;/p&gt;
&lt;/div&gt;
&lt;/div&gt;
&lt;/div&gt;
&lt;p&gt;&lt;!-- formal --&gt;&lt;/p&gt;
&lt;div id="formal" class="mt-5"&gt;
&lt;div class="card shadow-sm border-0"&gt;
&lt;div class="card-body p-4 p-md-5"&gt;
&lt;h3 class="mb-3"&gt;正式な表現方法&lt;/h3&gt;
&lt;p class="mb-3"&gt;「The &lt;span style="color: blue;"&gt;pond&lt;/span&gt; is &lt;span style="color: red;"&gt;deeper&lt;/span&gt;.」という表現も、&lt;br /&gt;
「The &lt;span style="color: blue;"&gt;pond&lt;/span&gt; is.」と省略しても意味は通りますが、&lt;br /&gt;
正式な書き方では「The &lt;span style="color: blue;"&gt;pond&lt;/span&gt; is &lt;span style="color: red;"&gt;deeper&lt;/span&gt;.」と「is」を含めて記述します。&lt;br /&gt;
英語では動詞が重要な役割を果たすため、動詞を省略せずに書くことが重要です。&lt;/p&gt;
&lt;div class="p-3 rounded-4 border bg-light"&gt;
&lt;div class="fw-bold mb-2"&gt;省略の感覚（テストは基本フルで）&lt;/div&gt;
&lt;ul class="mb-0"&gt;
&lt;li&gt;会話なら省略しても成立することがある&lt;/li&gt;
&lt;li&gt;入試・提出物では「動詞まで含めた形」を優先&lt;/li&gt;
&lt;li&gt;迷ったら：The pond is deeper. で書く&lt;/li&gt;
&lt;/ul&gt;
&lt;/div&gt;
&lt;p class="mt-3 mb-0"&gt;将来の大学入試や正式な文書作成時には、丁寧な表現が求められます。&lt;br /&gt;
英語は、主語と動詞の軸が乱れると一気に減点されるので、&lt;br /&gt;
比較級の単元でも「動詞を抜かさない」意識を最初から持っておくと安定します。&lt;/p&gt;
&lt;/div&gt;
&lt;/div&gt;
&lt;/div&gt;
&lt;p&gt;&lt;!-- practice --&gt;&lt;/p&gt;
&lt;div id="practice" class="mt-5"&gt;
&lt;div class="card shadow-sm border-0"&gt;
&lt;div class="card-body p-4 p-md-5"&gt;
&lt;h3 class="mb-3"&gt;練習の回し方：定着の流れ&lt;/h3&gt;
&lt;p class="mb-3"&gt;比較級は「ルールを覚えた」だけでは得点になりにくいです。&lt;br /&gt;
実際には、&lt;strong&gt;例文を言える→書ける→並べ替えで乱れない&lt;/strong&gt;の順で固めます。&lt;br /&gt;
ここでは、短時間で回せる練習の流れを整理します。&lt;/p&gt;
&lt;div class="row g-3"&gt;
&lt;div class="col-lg-4"&gt;
&lt;div class="p-3 rounded-4 border bg-light h-100"&gt;
&lt;div class="fw-bold mb-2"&gt;Step1：例文音読&lt;/div&gt;
&lt;ul class="mb-0"&gt;
&lt;li&gt;The pond is deeper than the river.&lt;/li&gt;
&lt;li&gt;Which is deeper, the pond or the river?&lt;/li&gt;
&lt;li&gt;文ごと暗記でOK&lt;/li&gt;
&lt;/ul&gt;
&lt;/div&gt;
&lt;/div&gt;
&lt;div class="col-lg-4"&gt;
&lt;div class="p-3 rounded-4 border h-100"&gt;
&lt;div class="fw-bold mb-2"&gt;Step2：置き換え&lt;/div&gt;
&lt;ul class="mb-0"&gt;
&lt;li&gt;deep → small / fast などに置換&lt;/li&gt;
&lt;li&gt;A/B を入れ替えて作り直す&lt;/li&gt;
&lt;li&gt;than / or の形を維持&lt;/li&gt;
&lt;/ul&gt;
&lt;/div&gt;
&lt;/div&gt;
&lt;div class="col-lg-4"&gt;
&lt;div class="p-3 rounded-4 border bg-light h-100"&gt;
&lt;div class="fw-bold mb-2"&gt;Step3：返答まで&lt;/div&gt;
&lt;ul class="mb-0"&gt;
&lt;li&gt;Which が主語なら主語で返す&lt;/li&gt;
&lt;li&gt;The pond is. / The pond is deeper.&lt;/li&gt;
&lt;li&gt;テストはフルで書く&lt;/li&gt;
&lt;/ul&gt;
&lt;/div&gt;
&lt;/div&gt;
&lt;/div&gt;
&lt;div class="alert alert-light border mt-3 mb-0"&gt;以上が、比較級（1回目）に関する解説です。比較級の形成や疑問文の構造、具体的な例文の解説を通じて、この文法ポイントを理解していきましょう。&lt;br /&gt;
まずは「deeper / than / Which / A or B」をセットで定着させると、次の比較級2も入りやすくなります。&lt;/div&gt;
&lt;/div&gt;
&lt;/div&gt;
&lt;/div&gt;
&lt;p&gt;&lt;!-- CTA（基礎力徹底講座） --&gt;&lt;/p&gt;
&lt;div class="card border-0 shadow-sm mt-4"&gt;
&lt;div class="card-body p-3 p-md-4" style="border: 2px solid #FF8C00; background: #ffe5b4;"&gt;
&lt;div class="row g-3 align-items-center"&gt;
&lt;div class="col-auto"&gt;&lt;img decoding="async" style="max-width: 110px; height: auto;" src="http://eng-support.com/wp-content/uploads/2023/03/cropped-logo.jpg" alt="英語教室「サポート」のロゴ" /&gt;&lt;/div&gt;
&lt;div class="col"&gt;
&lt;p class="mb-2 fw-bold" style="margin: 5px 0;"&gt;英語教室「サポート」の『基礎力徹底講座』：スタートラインはどこでもOK！&lt;/p&gt;
&lt;p&gt;&lt;a class="btn btn-warning fw-bold" href="https://eng-support.com/kouza/#基礎力徹底講座" target="_blank" rel="noopener"&gt;詳細を見る&lt;/a&gt;&lt;/p&gt;
&lt;/div&gt;
&lt;/div&gt;
&lt;/div&gt;
&lt;/div&gt;
&lt;p&gt;&lt;!-- CTA（ブレイクスルーゼミ） --&gt;&lt;/p&gt;
&lt;div class="card border-0 shadow-sm mt-4"&gt;
&lt;div class="card-body p-3 p-md-4" style="border: 2px solid #FF8C00; background: #FFE5B4;"&gt;
&lt;div class="row g-3 align-items-center"&gt;
&lt;div class="col-auto"&gt;&lt;img decoding="async" style="max-width: 110px; height: auto;" src="http://eng-support.com/wp-content/uploads/2023/03/cropped-logo.jpg" alt="英語教室「サポート」のロゴ" /&gt;&lt;/div&gt;
&lt;div class="col"&gt;
&lt;p class="mb-2 fw-bold" style="margin: 5px 0;"&gt;英語教室「サポート」の『ブレイクスルーゼミ』：弱点探しをサポートします！&lt;/p&gt;
&lt;p&gt;&lt;a class="btn btn-warning fw-bold" href="https://eng-support.com/kouza/#ブレイクスルーゼミ" target="_blank" rel="noopener"&gt;詳細を見る&lt;/a&gt;&lt;/p&gt;
&lt;/div&gt;
&lt;/div&gt;
&lt;/div&gt;
&lt;/div&gt;
&lt;div class="d-grid gap-2 d-md-flex mt-4"&gt;&lt;a class="btn btn-outline-dark btn-lg" href="https://eng-support.com/kouza/" target="_blank" rel="noopener"&gt;講座一覧を見る&lt;/a&gt;&lt;br /&gt;
&lt;a class="btn btn-warning btn-lg fw-bold" href="https://eng-support.com/kouza/#過去問演習講座" target="_blank" rel="noopener"&gt;過去問演習講座を見る&lt;/a&gt;&lt;/div&gt;
&lt;/section&gt;
&lt;section id="veu_cta-606" class="veu_cta"&gt;&lt;/section&gt;
&lt;p&gt;&amp;nbsp;&lt;/p&gt;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</si>
  <si>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https://eng-support.com/column/book2-lesson3-scene2/</t>
  </si>
  <si>
    <t>以下のページは不自然なワードを使用しています。
これらを適切に自然な言葉に置き換えて下さい。
なお、本文の装飾や構造は絶対に変えないでください。
【対象ページURL】
https://eng-support.com/column/book2-lesson3-scene2/
【検出された不自然ワード】
- 崩れ
- 迷い
- 固定
- 手順
【本文】
------
&lt;p&gt;&lt;iframe title="YouTube video player" src="https://www.youtube.com/embed/7hMBfXJ2Ia8?si=ydZB4Z_Ft2fVyE53" width="560" height="315" frameborder="0" allowfullscreen="allowfullscreen"&gt;&lt;/iframe&gt;&lt;/p&gt;
&lt;h3&gt;はじめに&lt;/h3&gt;
&lt;p&gt;テスト中に、&lt;strong&gt;「deep は deeper？ more deep？」&lt;/strong&gt;で手が止まった経験はありませんか。&lt;br /&gt;
意味は分かっているのに、形だけで迷ってしまい、時間を失うケースは少なくありません。&lt;/p&gt;
&lt;p&gt;さらに、&lt;strong&gt;than の後ろの形&lt;/strong&gt;や、&lt;strong&gt;much・a little の位置&lt;/strong&gt;まで重なると、&lt;br /&gt;
「合っているはずなのに不安」という状態になりやすくなります。&lt;/p&gt;
&lt;p&gt;このページでは、Book2 Lesson3 シーン2の例文を使いながら、&lt;br /&gt;
&lt;strong&gt;deep → deeper / deepest を即決できる考え方&lt;/strong&gt;と、&lt;br /&gt;
&lt;strong&gt;比較文で崩れやすい語順の整理ポイント&lt;/strong&gt;をまとめます。&lt;br /&gt;
問題演習でも迷わず処理できる形を、ここで身につけてください。&lt;/p&gt;
&lt;h3&gt;シーン2の選択&lt;/h3&gt;
&lt;p&gt;Lesson3の中で、シーン2と3-1をどちらを先に学習するかについて迷うことがあります。一部の人は3-1を先に進めることをおすすめしますが、通常、多くの教科書や経験から言えることは、3-2を先に学ぶ方が理解しやすいということです。したがって、本記事では3-2の内容から説明を始めたいと思います。&lt;/p&gt;
&lt;h3&gt;比較級とは何か&lt;/h3&gt;
&lt;p&gt;まず、比較級とは何かについて説明します。以下の例文を見てください。&lt;/p&gt;
&lt;p&gt;通常の文：&lt;span style="color: blue;"&gt;“The pond is deep.”&lt;/span&gt;（その池は深い。）&lt;/p&gt;
&lt;p&gt;この文では、池の深さを述べています。しかし、時には「その池」と「その川」など、二つのものを比較したい場面があります。例えば、どちらがより深いか比較したいときです。この場合、比較級を使います。&lt;/p&gt;
&lt;p&gt;比較級を使った文：&lt;span style="color: blue;"&gt;“The pond is deeper than&lt;/span&gt; &lt;span style="color: red;"&gt;“the river.”&lt;/span&gt;（その池はその川より深い。）&lt;/p&gt;
&lt;p&gt;この文では、&lt;span style="color: blue;"&gt;“The pond”&lt;/span&gt;（その池）と&lt;span style="color: red;"&gt;“the river”&lt;/span&gt;（その川）の深さを比較しています。&lt;span style="color: blue;"&gt;“deep”&lt;/span&gt;（深い）の代わりに&lt;span style="color: blue;"&gt;“deeper”&lt;/span&gt;（より深い）を使い、比較の相手を&lt;span style="color: red;"&gt;“than the river”&lt;/span&gt;（その川より）と指定します。ここで注意が必要です。&lt;span style="color: blue;"&gt;“The pond”&lt;/span&gt;が深いかどうかは問題ではなく、単に&lt;span style="color: red;"&gt;“the river”&lt;/span&gt;よりも深いかどうかを示しています。&lt;/p&gt;
&lt;h3&gt;比較級の形容詞と副詞&lt;/h3&gt;
&lt;p&gt;比較級は基本的に形容詞と副詞に適用されることがあります。一部の名詞も比較級と最上級を持つことがありますが、それについては別の機会に詳しく説明します。一般的に、比較級は形容詞と副詞に関連していますので、これを覚えておくと役立ちます。高校生の中には、形容詞や副詞以外にも比較級を適用しようとすることがありますが、それは誤りです。比較級は通常、形容詞と副詞に関連して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&lt;h3&gt;誤解されがちなポイント&lt;/h3&gt;
&lt;p&gt;比較級に関して、特に日本人の間でよく誤解される点があります。上記の例文を再度見てみましょう。&lt;/p&gt;
&lt;p&gt;通常の文：&lt;span style="color: blue;"&gt;“The pond is deep.”&lt;/span&gt;（その池は深い。）&lt;/p&gt;
&lt;p&gt;通常、この文を学習した後、&lt;span style="color: blue;"&gt;“deep”&lt;/span&gt;に&lt;span style="color: green;"&gt;“er”&lt;/span&gt;を付けて比較級を作ることが教えられます。このため、誤って「深い池」と「深い川」を比較して、「その池の方がその川より深い」という誤解が生じることがあります。しかし、実際には、両方のものが浅くても問題ありません。比較級の文を作るときは、単に一方が他方よりも深いかどうかを示すだけです。&lt;/p&gt;
&lt;p&gt;以上の説明を通じて、比較級の基本的な使い方を理解していただけたかと思います。比較級に関しては、数が大きくなる方を強調する傾向があるため、注意が必要です。&lt;/p&gt;
&lt;hr /&gt;
&lt;p&gt;&lt;iframe loading="lazy" title="YouTube video player" src="https://www.youtube.com/embed/P9MK8bKv1Bw?si=kmR_m1jqY6g6UzZy" width="560" height="315" frameborder="0" allowfullscreen="allowfullscreen"&gt;&lt;/iframe&gt;&lt;/p&gt;
&lt;h1&gt;&lt;/h1&gt;
&lt;h3&gt;比較級の作り方2つの方法&lt;/h3&gt;
&lt;p&gt;比較級の作り方には2つの方法があります。まずは以下に示します。&lt;/p&gt;
&lt;h4&gt;方法1: 形容詞・副詞 + “er”&lt;/h4&gt;
&lt;p&gt;比較級を作る最初の方法は、形容詞や副詞に “er” を付けることです。例えば、次の文をご覧ください。&lt;/p&gt;
&lt;p&gt;&lt;span style="color: blue;"&gt;“The pond is deeper than the river.”&lt;/span&gt;&lt;/p&gt;
&lt;p&gt;この文では、”deep”（深い）という形容詞に “er” を付けて比較級を作成しています。この方法は、単語自体に “er” を追加するだけで比較級を形成します。比較級の対象が形容詞または副詞の場合、この方法を使います。&lt;/p&gt;
&lt;h4&gt;方法2: “more” + 形容詞・副詞&lt;/h4&gt;
&lt;p&gt;もう一つの方法は、”more” という単語を使って比較級を作ることです。例えば、次の文をご覧ください。&lt;/p&gt;
&lt;p&gt;&lt;span style="color: blue;"&gt;“The book was more interesting than the movie.”&lt;/span&gt;&lt;/p&gt;
&lt;p&gt;この文では、”interesting”（面白い）という形容詞に “more” を付けて比較級を作成しています。この方法は、比較級の前に “more” を追加し、その後に形容詞や副詞を配置することで比較級を形成します。&lt;/p&gt;
&lt;h3&gt;比較級の形容詞と副詞&lt;/h3&gt;
&lt;p&gt;比較級は基本的に形容詞と副詞に適用されます。ただし、一部の名詞にも比較級と最上級が存在することがありますが、それについては別の機会に詳しく説明します。通常、比較級は形容詞と副詞に関連しているため、これを覚えておくことは非常に役立ちます。&lt;/p&gt;
&lt;h3&gt;音節のルールはあまり気にしなくてもOK&lt;/h3&gt;
&lt;p&gt;比較級の形成において、音節の分け方やルールについて深く考える必要はありません。日本人から見ると、英語の音節の分割は独特に感じることがあるかもしれませんが、実際にはあまり重要ではありません。音節の分割ルールを完璧に覚えることは必要ありません。単純に、単語が短ければ “er” を、長ければ “more” を使うというルールを覚えれば十分です。&lt;/p&gt;
&lt;h3&gt;短い形容詞・副詞は “er”、長い形容詞・副詞は “more”&lt;/h3&gt;
&lt;p&gt;簡単なルールを覚えましょう。形容詞や副詞が短ければ “er”、長ければ “more” を使います。微妙な場合は個別に覚える必要があることもありますが、これらの基本的なルールを覚えておけば、比較級の作成はかなりスムーズになります。また、微妙なケースでどちらを選んでも問題ない場合もあります。自信を持って英語の比較級を操り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&lt;hr /&gt;
&lt;p&gt;&lt;iframe loading="lazy" title="YouTube video player" src="https://www.youtube.com/embed/buFlSSNMrNk?si=iAGYz9BWRgi_rEro" width="560" height="315" frameborder="0" allowfullscreen="allowfullscreen"&gt;&lt;/iframe&gt;&lt;/p&gt;
&lt;h3&gt;方法1: 形容詞・副詞 + “er”&lt;/h3&gt;
&lt;p&gt;比較級を作る最も基本的な方法は、形容詞や副詞に “er” を付けることです。例えば、&lt;/p&gt;
&lt;p&gt;&lt;span style="color: red;"&gt;“The pond is deeper than the river.”&lt;/span&gt;&lt;/p&gt;
&lt;p&gt;この文では、”deep”（深い）という形容詞に “er” を付けて比較級を作成しています。形容詞や副詞が比較級の対象である場合、この方法を使用します。&lt;/p&gt;
&lt;h3&gt;方法2: “more” + 形容詞・副詞&lt;/h3&gt;
&lt;p&gt;もう一つの方法は、”more” という単語を使用して比較級を作ることです。例えば、&lt;/p&gt;
&lt;p&gt;&lt;span style="color: red;"&gt;“The book was more interesting than the movie.”&lt;/span&gt;&lt;/p&gt;
&lt;p&gt;この文では、”interesting”（面白い）という形容詞に “more” を付けて比較級を作成しています。比較級の前に “more” を置き、その後に形容詞や副詞を配置します。&lt;/p&gt;
&lt;h3&gt;“much” の使用&lt;/h3&gt;
&lt;p&gt;“much” という単語を追加することで、比較級を強調することができます。例えば、&lt;/p&gt;
&lt;p&gt;&lt;span style="color: red;"&gt;“The book was much more interesting than the movie.”&lt;/span&gt;&lt;/p&gt;
&lt;p&gt;この文では、”much” が “more” の前に追加されており、差の大きさを強調しています。”much” を使うことで、比較級の差が大きいことを表現できます。&lt;/p&gt;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&lt;h3&gt;“a little” の使用&lt;/h3&gt;
&lt;p&gt;“a little” を使うと、比較級の差が小さいことを示すことができます。例えば、&lt;/p&gt;
&lt;p&gt;&lt;span style="color: red;"&gt;“Tom is a little taller than Kevin.”&lt;/span&gt;&lt;/p&gt;
&lt;p&gt;この文では、”a little” が差が小さいことを示しています。 “a little” を使うことで、比較級の差がわずかであることを表現できます。&lt;/p&gt;
&lt;p&gt;以上が比較級の使い方に関する基本的なポイントです。比較級を理解し、適切に使いこなすことで、英語の表現力が向上します。どの方法を使うかは文脈によりますが、基本ルールを覚えておけば、スムーズに比較級を作成できるでしょう。&lt;/p&gt;
&lt;hr /&gt;
&lt;h2&gt;【迷わない】er か more かを一瞬で見分ける3つの手順&lt;/h2&gt;
&lt;p&gt;テスト中に「deep は deeper？ それとも more deep？」と迷ったときは、この手順で判断しましょう。&lt;/p&gt;
&lt;ol&gt;
&lt;li&gt;&lt;strong&gt;音のまとまり（音節）を数える：&lt;/strong&gt; 原則として、母音（a, e, i, o, u）の音が1つだけの短い語は &lt;strong&gt;-er&lt;/strong&gt; です（deep, tall, fast など）。&lt;/li&gt;
&lt;li&gt;&lt;strong&gt;語尾が “y” かどうか：&lt;/strong&gt; 2音節でも “y” で終わる語は &lt;strong&gt;-ier&lt;/strong&gt; になります（easy, busy など）。&lt;/li&gt;
&lt;li&gt;&lt;strong&gt;明らかに長い語は more：&lt;/strong&gt; 母音の音が3つ以上あるような長い語は、迷わず &lt;strong&gt;more&lt;/strong&gt; を前に置きます（interesting, beautiful など）。&lt;/li&gt;
&lt;/ol&gt;
&lt;h3&gt;【比較リスト】er を付ける語 vs more を付ける語&lt;/h3&gt;
&lt;p&gt;中学英語でよく出る単語の仕分けです。迷いやすいものはセットで覚えましょう。&lt;/p&gt;
&lt;table style="border-collapse: collapse; width: 100%; border: 1px solid #ddd;"&gt;
&lt;tbody&gt;
&lt;tr style="background-color: #eee;"&gt;
&lt;th style="border: 1px solid #ddd; padding: 8px;"&gt;er を付ける（短い語）&lt;/th&gt;
&lt;th style="border: 1px solid #ddd; padding: 8px;"&gt;more を付ける（長い語）&lt;/th&gt;
&lt;/tr&gt;
&lt;tr&gt;
&lt;td style="border: 1px solid #ddd; padding: 8px;"&gt;deep → &lt;strong&gt;deeper&lt;/strong&gt;&lt;/td&gt;
&lt;td style="border: 1px solid #ddd; padding: 8px;"&gt;difficult → &lt;strong&gt;more difficult&lt;/strong&gt;&lt;/td&gt;
&lt;/tr&gt;
&lt;tr&gt;
&lt;td style="border: 1px solid #ddd; padding: 8px;"&gt;short → &lt;strong&gt;shorter&lt;/strong&gt;&lt;/td&gt;
&lt;td style="border: 1px solid #ddd; padding: 8px;"&gt;interesting → &lt;strong&gt;more interesting&lt;/strong&gt;&lt;/td&gt;
&lt;/tr&gt;
&lt;tr&gt;
&lt;td style="border: 1px solid #ddd; padding: 8px;"&gt;large → &lt;strong&gt;larger&lt;/strong&gt;&lt;/td&gt;
&lt;td style="border: 1px solid #ddd; padding: 8px;"&gt;important → &lt;strong&gt;more important&lt;/strong&gt;&lt;/td&gt;
&lt;/tr&gt;
&lt;/tbody&gt;
&lt;/table&gt;
&lt;h2 style="border-bottom: 2px solid #FF8C00; padding-bottom: 10px;"&gt;【実戦演習】比較級マスターへの練習問題（全5問）&lt;/h2&gt;
&lt;p&gt;カッコ内の語を適切な形に書き換えましょう（解答は「正解を見る」をタップ）。&lt;/p&gt;
&lt;div style="background: #fdf5e6; padding: 15px; border-radius: 8px; margin-bottom: 15px;"&gt;
&lt;p&gt;1. This lake is ( &lt;strong&gt;deep&lt;/strong&gt; ) than that one.&lt;br /&gt;
2. English is ( &lt;strong&gt;difficult&lt;/strong&gt; ) than music for me.&lt;br /&gt;
3. She can swim ( &lt;strong&gt;fast&lt;/strong&gt; ) than I.&lt;br /&gt;
4. This book is ( &lt;strong&gt;much&lt;/strong&gt; / &lt;strong&gt;interesting&lt;/strong&gt; ) than that movie. ※「ずっと面白い」に&lt;br /&gt;
5. I am ( &lt;strong&gt;a little&lt;/strong&gt; / &lt;strong&gt;tall&lt;/strong&gt; ) than my brother. ※「少し背が高い」に&lt;/p&gt;
&lt;/div&gt;
&lt;details style="margin-bottom: 20px;"&gt;
&lt;summary style="cursor: pointer; color: #ff8c00; font-weight: bold;"&gt;正解を見る&lt;/summary&gt;
&lt;div style="padding: 10px; border: 1px solid #ffe5b4; margin-top: 5px;"&gt;1. &lt;strong&gt;deeper&lt;/strong&gt;&lt;br /&gt;
2. &lt;strong&gt;more difficult&lt;/strong&gt;&lt;br /&gt;
3. &lt;strong&gt;faster&lt;/strong&gt;&lt;br /&gt;
4. &lt;strong&gt;much more interesting&lt;/strong&gt;（muchはmoreの直前に置く）&lt;br /&gt;
5. &lt;strong&gt;a little taller&lt;/strong&gt;（a littleはdeeper等の直前に置く）&lt;/div&gt;
&lt;/details&gt;
&lt;h2&gt;比較級のよくある質問（FAQ）&lt;/h2&gt;
&lt;div style="margin-bottom: 20px;"&gt;
&lt;p&gt;&lt;strong&gt;Q. deep を more deep と言ってはダメですか？&lt;/strong&gt;&lt;br /&gt;
A. 文法テストでは不正解になります。deep は1音節の短い単語なので、必ず deeper を使いましょう。&lt;/p&gt;
&lt;p&gt;&lt;strong&gt;Q. much と a little を置く場所がいつも分からなくなります。&lt;/strong&gt;&lt;br /&gt;
A. 「deeper（より深い）」や「more interesting（より面白い）」という&lt;strong&gt;比較級の塊のすぐ前&lt;/strong&gt;に置いてください。語順を固定して覚えるのがコツです。&lt;/p&gt;
&lt;/div&gt;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</si>
  <si>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https://juku-escot.com/c_blogs/jyukenyaruki/</t>
  </si>
  <si>
    <t>以下のページは不自然なワードを使用しています。
これらを適切に自然な言葉に置き換えて下さい。
なお、本文の装飾や構造は絶対に変えないでください。
【対象ページURL】
https://juku-escot.com/c_blogs/jyukenyaruki/
【検出された不自然ワード】
- 型
- 立て直
- 乱れ
- 整え
【本文】
------
&lt;p&gt;&lt;!-- =============================== 受験の勉強でやる気が出ない時にすること（増補版） Bootstrap5前提／本文量：目標3000〜4000字 =============================== --&gt;&lt;/p&gt;
&lt;section class="container my-4"&gt;&lt;!-- Hero --&gt;&lt;/p&gt;
&lt;div class="p-4 p-md-5 mb-4 border rounded-3 bg-light"&gt;
&lt;div class="d-flex flex-wrap gap-2 align-items-center mb-2"&gt;&lt;span class="badge text-bg-primary"&gt;受験&lt;/span&gt;&lt;br /&gt;
&lt;span class="badge text-bg-secondary"&gt;やる気&lt;/span&gt;&lt;br /&gt;
&lt;span class="badge text-bg-info"&gt;勉強が進まない&lt;/span&gt;&lt;/div&gt;
&lt;h2 class="mb-3"&gt;受験の勉強でやる気が出ない時にすること&lt;/h2&gt;
&lt;p class="mb-0"&gt;受験に向けて頑張ろうと意気込んでも、必ずと言っていい程、やる気が出ない時があります。&lt;br /&gt;
そんな時には何するべきか、それは個々の性格や状況によって違うので、やる気になる為の様々な方法について考えてみましょう。&lt;br /&gt;
やる気が出ない日があるのは当たり前です。問題は「やる気がないこと」そのものではなく、&lt;br /&gt;
その日が続いて勉強が止まってしまうことです。&lt;br /&gt;
そこで大切なのは、やる気を無理に作ろうとするのではなく、&lt;strong&gt;やる気が弱い日でも前に進めるやり方&lt;/strong&gt;を持つことです。&lt;br /&gt;
ここでは、気分が重い時の切り替え方、体調が原因の時の整え方、不安で動けない時の逃がし方など、場面別に使える対処法を整理します。&lt;/p&gt;
&lt;/div&gt;
&lt;p&gt;&lt;!-- まず前提 --&gt;&lt;/p&gt;
&lt;div class="alert alert-warning mb-4" role="alert"&gt;&lt;strong&gt;前提：&lt;/strong&gt;やる気は「待つ」ほど出にくいことがあります。&lt;br /&gt;
だから、まずは&lt;em&gt;小さく動く&lt;/em&gt;、そして少しずつエンジンをかける方が結果的に早いです。&lt;/div&gt;
&lt;p&gt;&lt;!-- 原因を分ける --&gt;&lt;/p&gt;
&lt;div class="row g-3 mb-4"&gt;
&lt;div class="col-md-6 col-lg-3"&gt;
&lt;div class="card h-100 border-0 shadow-sm"&gt;
&lt;div class="card-body"&gt;
&lt;h3 class="h6 mb-2"&gt;なんとなくモヤモヤ&lt;/h3&gt;
&lt;p class="mb-0"&gt;理由がはっきりせず、机に向かうのが重い。切り替えが効く場面。&lt;/p&gt;
&lt;/div&gt;
&lt;/div&gt;
&lt;/div&gt;
&lt;div class="col-md-6 col-lg-3"&gt;
&lt;div class="card h-100 border-0 shadow-sm"&gt;
&lt;div class="card-body"&gt;
&lt;h3 class="h6 mb-2"&gt;疲れ・体調&lt;/h3&gt;
&lt;p class="mb-0"&gt;睡眠不足や回復不足で集中が続かない。生活の立て直しが優先。&lt;/p&gt;
&lt;/div&gt;
&lt;/div&gt;
&lt;/div&gt;
&lt;div class="col-md-6 col-lg-3"&gt;
&lt;div class="card h-100 border-0 shadow-sm"&gt;
&lt;div class="card-body"&gt;
&lt;h3 class="h6 mb-2"&gt;不安が強い&lt;/h3&gt;
&lt;p class="mb-0"&gt;合格できるか不安で手が止まる。気持ちを逃がす工夫が必要。&lt;/p&gt;
&lt;/div&gt;
&lt;/div&gt;
&lt;/div&gt;
&lt;div class="col-md-6 col-lg-3"&gt;
&lt;div class="card h-100 border-0 shadow-sm"&gt;
&lt;div class="card-body"&gt;
&lt;h3 class="h6 mb-2"&gt;やり方が分からない&lt;/h3&gt;
&lt;p class="mb-0"&gt;何をすればいいか曖昧で進めない。やることを小分けにする。&lt;/p&gt;
&lt;/div&gt;
&lt;/div&gt;
&lt;/div&gt;
&lt;/div&gt;
&lt;p&gt;&lt;!-- 受験勉強以外のことを考える --&gt;&lt;/p&gt;
&lt;div class="card border-0 shadow-sm mb-4"&gt;
&lt;div class="card-header bg-white"&gt;
&lt;h4 class="h5 mb-0"&gt;受験勉強以外のことを考える&lt;/h4&gt;
&lt;/div&gt;
&lt;div class="card-body"&gt;
&lt;p&gt;受験の勉強スイッチが入らない時、特に理由はないけど、なんとなくモヤモヤしてやる気になれない時は、&lt;br /&gt;
&lt;span style="color: #0000ff;"&gt;思い切って受験勉強以外のことをす&lt;/span&gt;るのがおすすめです。&lt;br /&gt;
違うことをしてみることによって、少しですが受験勉強から頭が離れると、スッキリ気持ちの切り替えができます。&lt;/p&gt;
&lt;div class="alert alert-primary" role="alert"&gt;&lt;strong&gt;コツ：&lt;/strong&gt;「ダラダラ休む」ではなく、「時間を決めて切り替える休み」にすると戻りやすいです。&lt;br /&gt;
たとえば20分だけ散歩、15分だけ片付け、10分だけストレッチのように短く区切ります。&lt;/div&gt;
&lt;div class="row g-3"&gt;
&lt;div class="col-md-6"&gt;
&lt;div class="border rounded p-3 h-100"&gt;
&lt;h5 class="h6 mb-2"&gt;切り替えがうまくいく行動例&lt;/h5&gt;
&lt;ul class="mb-0"&gt;
&lt;li&gt;外に出て5〜15分歩く&lt;/li&gt;
&lt;li&gt;机の上だけ片付ける&lt;/li&gt;
&lt;li&gt;軽い運動・ストレッチをする&lt;/li&gt;
&lt;li&gt;短いシャワーで頭をリセットする&lt;/li&gt;
&lt;/ul&gt;
&lt;/div&gt;
&lt;/div&gt;
&lt;div class="col-md-6"&gt;
&lt;div class="border rounded p-3 h-100"&gt;
&lt;h5 class="h6 mb-2"&gt;戻るための“ワンステップ”&lt;/h5&gt;
&lt;p class="mb-2"&gt;切り替えの後に、いきなり難しい勉強を始めると失敗しがちです。&lt;br /&gt;
まずは、軽い作業で入口を作ります。&lt;/p&gt;
&lt;ul class="mb-0"&gt;
&lt;li&gt;英単語10個&lt;/li&gt;
&lt;li&gt;数学の計算3問&lt;/li&gt;
&lt;li&gt;社会の用語チェック&lt;/li&gt;
&lt;li&gt;国語の本文音読3分&lt;/li&gt;
&lt;/ul&gt;
&lt;/div&gt;
&lt;/div&gt;
&lt;/div&gt;
&lt;/div&gt;
&lt;/div&gt;
&lt;p&gt;&lt;!-- 健康的な生活をする --&gt;&lt;/p&gt;
&lt;div class="card border-0 shadow-sm mb-4"&gt;
&lt;div class="card-header bg-white"&gt;
&lt;h4 class="h5 mb-0"&gt;健康的な生活をする&lt;/h4&gt;
&lt;/div&gt;
&lt;div class="card-body"&gt;
&lt;p&gt;体も気持ちも怠くて受験勉強が無理という場合には、美味しい物をたくさん食べて、しっかり睡眠を取りましょう。&lt;br /&gt;
体が元気でないと、気持ちに余裕がなくなります。楽しい大学生活をイメージしながら健康的な生活をして、やる気を引き出しましょう。&lt;br /&gt;
夜遅くまで勉強していても眠くて集中できなくては意味がありません。&lt;br /&gt;
&lt;span style="color: #0000ff;"&gt;健康的な生活を心掛けて&lt;/span&gt;受験勉強を続けていきましょう。&lt;/p&gt;
&lt;div class="row g-3 mb-3"&gt;
&lt;div class="col-lg-6"&gt;
&lt;div class="card h-100 border-0 bg-light"&gt;
&lt;div class="card-body"&gt;
&lt;h5 class="h6 mb-2"&gt;集中が戻りやすい生活の目安&lt;/h5&gt;
&lt;ul class="mb-0"&gt;
&lt;li&gt;睡眠時間を削りすぎない（まず一定にする）&lt;/li&gt;
&lt;li&gt;朝に少し光を浴びる（眠気が抜けやすい）&lt;/li&gt;
&lt;li&gt;食事を抜かない（低血糖で集中が落ちる）&lt;/li&gt;
&lt;li&gt;休憩を前提に勉強時間を組み立てる&lt;/li&gt;
&lt;/ul&gt;
&lt;/div&gt;
&lt;/div&gt;
&lt;/div&gt;
&lt;div class="col-lg-6"&gt;
&lt;div class="card h-100 border-0 bg-light"&gt;
&lt;div class="card-body"&gt;
&lt;h5 class="h6 mb-2"&gt;夜型で乱れた時の戻し方&lt;/h5&gt;
&lt;p class="mb-2"&gt;いきなり完璧に戻そうとすると失敗します。1日で戻すより、2〜3日で調整する方が安定しやすいです。&lt;/p&gt;
&lt;ul class="mb-0"&gt;
&lt;li&gt;起きる時間だけ先に一定にする&lt;/li&gt;
&lt;li&gt;昼寝は短めにして夜の眠気を残す&lt;/li&gt;
&lt;li&gt;夜の勉強は軽い内容に寄せる&lt;/li&gt;
&lt;/ul&gt;
&lt;/div&gt;
&lt;/div&gt;
&lt;/div&gt;
&lt;/div&gt;
&lt;div class="alert alert-success mb-0" role="alert"&gt;&lt;strong&gt;体調が原因の日は「最低ライン」だけ守るのが正解です。&lt;/strong&gt;&lt;br /&gt;
無理に長時間やろうとして悪化させるより、短時間でも継続できる方が合格に近づきます。&lt;/div&gt;
&lt;/div&gt;
&lt;/div&gt;
&lt;p&gt;&lt;!-- 会話する --&gt;&lt;/p&gt;
&lt;div class="card border-0 shadow-sm mb-4"&gt;
&lt;div class="card-header bg-white"&gt;
&lt;h4 class="h5 mb-0"&gt;会話する&lt;/h4&gt;
&lt;/div&gt;
&lt;div class="card-body"&gt;
&lt;p&gt;受験に合格できるかどうか、と不安に押しつぶさそうなときは、&lt;br /&gt;
&lt;span style="color: #ff0000;"&gt;家族や友達と会話する&lt;/span&gt;こともおすすめです。&lt;br /&gt;
不安を吐き出すも良し、ただ喋って食べて楽しむのも良しです。&lt;br /&gt;
受験勉強はひとりで黙々とすることが多いと思いますが、食事のときやリフレッシュしたいときに、&lt;br /&gt;
他人の力を借りてみるというのも一つの手です。&lt;br /&gt;
&lt;span style="color: #0000ff;"&gt;自分だけで抱え込まないように&lt;/span&gt;しましょう。&lt;/p&gt;
&lt;div class="row g-3"&gt;
&lt;div class="col-md-6"&gt;
&lt;div class="border rounded p-3 h-100"&gt;
&lt;h5 class="h6 mb-2"&gt;会話でラクになるポイント&lt;/h5&gt;
&lt;ul class="mb-0"&gt;
&lt;li&gt;不安を言葉にすると整理される&lt;/li&gt;
&lt;li&gt;客観的に見ると“やること”が絞れる&lt;/li&gt;
&lt;li&gt;「一人で戦っている感」が薄れる&lt;/li&gt;
&lt;/ul&gt;
&lt;/div&gt;
&lt;/div&gt;
&lt;div class="col-md-6"&gt;
&lt;div class="border rounded p-3 h-100"&gt;
&lt;h5 class="h6 mb-2"&gt;相談する時の話し方（短くでOK）&lt;/h5&gt;
&lt;ul class="mb-0"&gt;
&lt;li&gt;いま困っていることを1つに絞る&lt;/li&gt;
&lt;li&gt;何が不安かを1行で言う&lt;/li&gt;
&lt;li&gt;今日できる行動を一緒に決める&lt;/li&gt;
&lt;/ul&gt;
&lt;p class="mt-2 mb-0"&gt;相談は「解決」より「整理」が目的でも十分価値があります。&lt;/p&gt;
&lt;/div&gt;
&lt;/div&gt;
&lt;/div&gt;
&lt;div id="acc_talk" class="accordion mt-3"&gt;
&lt;div class="accordion-item"&gt;
&lt;h2 id="acc_talk_h1" class="accordion-header"&gt;&lt;button class="accordion-button" type="button" data-bs-toggle="collapse" data-bs-target="#acc_talk_c1" aria-expanded="true" aria-controls="acc_talk_c1"&gt;&lt;br /&gt;
不安で動けない日の“立て直しの流れ”&lt;br /&gt;
&lt;/button&gt;&lt;/h2&gt;
&lt;div id="acc_talk_c1" class="accordion-collapse collapse show" aria-labelledby="acc_talk_h1" data-bs-parent="#acc_talk"&gt;
&lt;div class="accordion-body"&gt;
&lt;ol class="mb-0"&gt;
&lt;li&gt;&lt;strong&gt;不安&lt;/strong&gt;を1行で書く（例：数学が間に合わない）&lt;/li&gt;
&lt;li&gt;&lt;strong&gt;原因&lt;/strong&gt;を1つに絞る（例：解き直し不足）&lt;/li&gt;
&lt;li&gt;&lt;strong&gt;今日の一歩&lt;/strong&gt;を決める（例：間違い3題だけ解き直す）&lt;/li&gt;
&lt;li&gt;&lt;strong&gt;最低ライン&lt;/strong&gt;（10〜20分）を守って終える&lt;/li&gt;
&lt;/ol&gt;
&lt;p class="mt-2 mb-0"&gt;これで“ゼロの日”を避けながら、原因に向けて小さく動けます。やる気は、その小さな成功から戻ってきます。&lt;/p&gt;
&lt;/div&gt;
&lt;/div&gt;
&lt;/div&gt;
&lt;/div&gt;
&lt;/div&gt;
&lt;/div&gt;
&lt;p&gt;&lt;!-- まとめ --&gt;&lt;/p&gt;
&lt;div class="card border-0 shadow-sm mb-4"&gt;
&lt;div class="card-body"&gt;
&lt;h5 class="h6 mb-3"&gt;まとめ&lt;/h5&gt;
&lt;ul class="mb-3"&gt;
&lt;li&gt;やる気が出ない日は誰にでもある。大事なのは“止めない仕組み”&lt;/li&gt;
&lt;li&gt;なんとなくモヤモヤなら、時間を決めて切り替える行動が効く&lt;/li&gt;
&lt;li&gt;体調が原因の日は、睡眠と生活を優先し、最低ラインだけ守る&lt;/li&gt;
&lt;li&gt;不安が強い時は、会話で吐き出し、原因を絞って今日の一歩を決める&lt;/li&gt;
&lt;li&gt;&lt;span style="color: #0000ff;"&gt;自分だけで抱え込まない&lt;/span&gt;ことが、長期戦の受験では武器になる&lt;/li&gt;
&lt;/ul&gt;
&lt;p class="mb-0"&gt;受験勉強で常にやる気を保ち続けるのは容易なことではありません。&lt;br /&gt;
自分の心に向き合って、その時に適した方法でやる気を出していきましょう。&lt;br /&gt;
やる気がない日も「少しだけ前進」できれば、積み上げは途切れません。&lt;/p&gt;
&lt;/div&gt;
&lt;/div&gt;
&lt;p&gt;&lt;!-- 関連コラム --&gt;&lt;/p&gt;
&lt;div class="border rounded p-3 p-md-4 bg-white"&gt;
&lt;h4 class="h6 mb-2"&gt;関連コラム&lt;/h4&gt;
&lt;blockquote class="mb-0"&gt;&lt;p&gt;&lt;a href="https://juku-escot.com/column/yaruki/" target="_blank" rel="noopener"&gt;&lt;br /&gt;
やる気をなくさず受験勉強を続けるために必要な心構えとは？&lt;br /&gt;
&lt;/a&gt;&lt;/p&gt;&lt;/blockquote&gt;
&lt;/div&gt;
&lt;/section&gt;
------</t>
  </si>
  <si>
    <t>https://juku-escot.com/c_blogs/oyakokorogamae/</t>
  </si>
  <si>
    <t>以下のページは不自然なワードを使用しています。
これらを適切に自然な言葉に置き換えて下さい。
なお、本文の装飾や構造は絶対に変えないでください。
【対象ページURL】
https://juku-escot.com/c_blogs/oyakokorogamae/
【検出された不自然ワード】
- 型
- 乱れ
- 整え
【本文】
------
&lt;p&gt;&lt;!-- =============================== 中学生の勉強法と親の心構えで気をつけたいこと（増補版） Bootstrap5前提／本文量：目標3000〜4000字 =============================== --&gt;&lt;/p&gt;
&lt;section class="container my-4"&gt;&lt;!-- 見出し --&gt;&lt;/p&gt;
&lt;div class="p-4 p-md-5 mb-4 bg-light border rounded-3"&gt;
&lt;div class="d-flex flex-wrap gap-2 align-items-center mb-2"&gt;&lt;span class="badge text-bg-primary"&gt;中学生&lt;/span&gt;&lt;br /&gt;
&lt;span class="badge text-bg-secondary"&gt;家庭学習&lt;/span&gt;&lt;br /&gt;
&lt;span class="badge text-bg-info"&gt;保護者向け&lt;/span&gt;&lt;/div&gt;
&lt;h2 class="mb-3"&gt;中学生の勉強法と親の心構えで気をつけたいこと&lt;/h2&gt;
&lt;p class="mb-0"&gt;子どもが中学生の場合、勉強法はある程度自主性に任せるのが親としての正しい心構えです。&lt;br /&gt;
ただし「何もしない」と「口を出しすぎない」は別物です。中学生は、小学生より自分の考えで動ける一方で、学習内容が急に難しくなり、&lt;br /&gt;
失敗体験が増えやすい時期でもあります。親の関わり方が強すぎると反発や無気力につながり、弱すぎると困っているサインを見落としやすい。&lt;br /&gt;
ここでは、親がやりがちな“やりすぎ／放置”の両極を避けつつ、子どもが前向きに学べる土台を整えるポイントを整理します。&lt;/p&gt;
&lt;/div&gt;
&lt;p&gt;&lt;!-- まず押さえる3原則 --&gt;&lt;/p&gt;
&lt;div class="row g-3 mb-4"&gt;
&lt;div class="col-md-4"&gt;
&lt;div class="card h-100 border-0 shadow-sm"&gt;
&lt;div class="card-body"&gt;
&lt;h3 class="h5 mb-2"&gt;原則1：主役は子ども&lt;/h3&gt;
&lt;p class="mb-0"&gt;目標設定や勉強の進め方は、基本的に子ども自身が決める。親は「指示」ではなく「環境」と「確認」を担当する。&lt;/p&gt;
&lt;/div&gt;
&lt;/div&gt;
&lt;/div&gt;
&lt;div class="col-md-4"&gt;
&lt;div class="card h-100 border-0 shadow-sm"&gt;
&lt;div class="card-body"&gt;
&lt;h3 class="h5 mb-2"&gt;原則2：評価は結果より過程&lt;/h3&gt;
&lt;p class="mb-0"&gt;点数だけで会話を始めると、対話が詰問になりやすい。まずは“何を、どうやったか”を一緒に確認する。&lt;/p&gt;
&lt;/div&gt;
&lt;/div&gt;
&lt;/div&gt;
&lt;div class="col-md-4"&gt;
&lt;div class="card h-100 border-0 shadow-sm"&gt;
&lt;div class="card-body"&gt;
&lt;h3 class="h5 mb-2"&gt;原則3：無理は続かない&lt;/h3&gt;
&lt;p class="mb-0"&gt;一時的な根性で伸びても、燃え尽きれば逆効果。体力・睡眠・メンタルを含めた“続けられる組み立て”が最優先。&lt;/p&gt;
&lt;/div&gt;
&lt;/div&gt;
&lt;/div&gt;
&lt;/div&gt;
&lt;p&gt;&lt;!-- 口出ししすぎない --&gt;&lt;/p&gt;
&lt;div class="card border-0 shadow-sm mb-4"&gt;
&lt;div class="card-header bg-white"&gt;
&lt;h4 class="h5 mb-0"&gt;口出ししすぎない&lt;/h4&gt;
&lt;/div&gt;
&lt;div class="card-body"&gt;
&lt;p&gt;中学生ともなれば、少しずつ自分なりの勉強法が身についてきます。もしそのタイミングで親が口を出したら、&lt;br /&gt;
勉強に対するモチベーションが大きく低下してしまいかねません。中学生の勉強法と聞くと難しく考えがちですが、&lt;br /&gt;
&lt;span style="color: #0000ff;"&gt;子どもがやろうとしている勉強を陰ながらサポートしてあげる&lt;/span&gt;のが親の役割です。&lt;br /&gt;
助けを求めてきたら助言すべきですが、&lt;strong&gt;何でもかんでも口出しするのは控えるべき&lt;/strong&gt;です。&lt;/p&gt;
&lt;div class="alert alert-primary mb-3" role="alert"&gt;&lt;strong&gt;「口出ししすぎ」になりやすい典型パターン&lt;/strong&gt;&lt;br /&gt;
①勉強のやり方を親が毎回決める　②予定変更を許さず叱る　③テスト後に反省会が長すぎる　④「だから言ったでしょ」で締める&lt;/div&gt;
&lt;div class="row g-3"&gt;
&lt;div class="col-md-6"&gt;
&lt;div class="border rounded p-3 h-100"&gt;
&lt;h5 class="h6 mb-2"&gt;口出しを減らすコツ：質問の言い回しを決める&lt;/h5&gt;
&lt;ul class="mb-0"&gt;
&lt;li&gt;「今日は何をやる予定？」（予定の確認）&lt;/li&gt;
&lt;li&gt;「どこが一番引っかかった？」（つまずきの特定）&lt;/li&gt;
&lt;li&gt;「次はどう直す？」（改善案を子どもに出させる）&lt;/li&gt;
&lt;li&gt;「手伝ってほしいことある？」（支援の範囲を確認）&lt;/li&gt;
&lt;/ul&gt;
&lt;/div&gt;
&lt;/div&gt;
&lt;div class="col-md-6"&gt;
&lt;div class="border rounded p-3 h-100"&gt;
&lt;h5 class="h6 mb-2"&gt;“指示”ではなく“選択肢”を渡す&lt;/h5&gt;
&lt;p class="mb-2"&gt;例えば「今すぐやりなさい」ではなく、「先に英語と数学、どっちから始める？」のように、&lt;br /&gt;
子どもに決定権が残る形にすると、反発が減りやすいです。&lt;/p&gt;
&lt;p class="mb-0"&gt;勉強の中身まで親が管理すると、やらされ感が強くなり、続かないことが多い。親は“交通整理”に徹するのが安全です。&lt;/p&gt;
&lt;/div&gt;
&lt;/div&gt;
&lt;/div&gt;
&lt;hr class="my-4" /&gt;
&lt;div id="acc_kuchidashi" class="accordion"&gt;
&lt;div class="accordion-item"&gt;
&lt;h2 id="acc_kuchidashi_h1" class="accordion-header"&gt;&lt;button class="accordion-button" type="button" data-bs-toggle="collapse" data-bs-target="#acc_kuchidashi_c1" aria-expanded="true" aria-controls="acc_kuchidashi_c1"&gt;&lt;br /&gt;
口出しを減らしても“放置”にならないチェック&lt;br /&gt;
&lt;/button&gt;&lt;/h2&gt;
&lt;div id="acc_kuchidashi_c1" class="accordion-collapse collapse show" aria-labelledby="acc_kuchidashi_h1" data-bs-parent="#acc_kuchidashi"&gt;
&lt;div class="accordion-body"&gt;
&lt;ul class="mb-0"&gt;
&lt;li&gt;机に向かう頻度が落ちていない（ゼロの日が続かない）&lt;/li&gt;
&lt;li&gt;提出物の期限を把握している（プリントが消えない）&lt;/li&gt;
&lt;li&gt;テスト前の計画が“まったく無い”状態ではない&lt;/li&gt;
&lt;li&gt;質問や相談がゼロではない（親以外でもOK）&lt;/li&gt;
&lt;/ul&gt;
&lt;p class="mt-2 mb-0"&gt;ここが乱れる場合は、口出し不足ではなく“状況把握不足”の可能性が高いです。次の項目で、把握のやり方を整えます。&lt;/p&gt;
&lt;/div&gt;
&lt;/div&gt;
&lt;/div&gt;
&lt;/div&gt;
&lt;/div&gt;
&lt;/div&gt;
&lt;p&gt;&lt;!-- 状況を把握する --&gt;&lt;/p&gt;
&lt;div class="card border-0 shadow-sm mb-4"&gt;
&lt;div class="card-header bg-white"&gt;
&lt;h4 class="h5 mb-0"&gt;状況を把握する&lt;/h4&gt;
&lt;/div&gt;
&lt;div class="card-body"&gt;
&lt;p&gt;中学生の子どもの勉強法と親の心構えについて考えた時、子どもが&lt;br /&gt;
&lt;span style="color: #ff0000;"&gt;無理をしていないかどうかしっかり見守ってあげる&lt;/span&gt;ことを忘れてはいけません。&lt;br /&gt;
テストの成績を上げたければ勉強を頑張らなければなりませんが、無理に頑張って勉強そのものが嫌いになっては元も子もありません。&lt;br /&gt;
もしも子どもが根を詰めて勉強し過ぎていたら、リラックスできるように休憩をはさむことを促すのも親としてのつとめです。&lt;br /&gt;
万が一子どもの勉強法に無理がある場合は、&lt;span style="color: #0000ff;"&gt;違う方法を提案してあげる&lt;/span&gt;ことも大事です。&lt;/p&gt;
&lt;div class="alert alert-warning" role="alert"&gt;&lt;strong&gt;把握＝監視ではありません。&lt;/strong&gt;&lt;br /&gt;
「見張る」ほど子どもは隠すようになります。把握の目的は、勉強量を増やすことではなく、&lt;em&gt;詰まりの早期発見&lt;/em&gt;と&lt;em&gt;無理の芽の除去&lt;/em&gt;です。&lt;/div&gt;
&lt;div class="row g-3 mb-3"&gt;
&lt;div class="col-lg-7"&gt;
&lt;div class="border rounded p-3 h-100"&gt;
&lt;h5 class="h6 mb-2"&gt;“状況把握”の対象はこの3つで十分&lt;/h5&gt;
&lt;ol class="mb-0"&gt;
&lt;li&gt;&lt;strong&gt;学習の進み具合&lt;/strong&gt;：学校・塾の進度、宿題の量、提出物の締切&lt;/li&gt;
&lt;li&gt;&lt;strong&gt;理解の詰まり&lt;/strong&gt;：間違え方の傾向（ケアレスか、理解不足か）&lt;/li&gt;
&lt;li&gt;&lt;strong&gt;負荷の状態&lt;/strong&gt;：睡眠、疲労、イライラ、食欲、休憩の取り方&lt;/li&gt;
&lt;/ol&gt;
&lt;/div&gt;
&lt;/div&gt;
&lt;div class="col-lg-5"&gt;
&lt;div class="border rounded p-3 h-100"&gt;
&lt;h5 class="h6 mb-2"&gt;親が見落としやすいサイン&lt;/h5&gt;
&lt;ul class="mb-0"&gt;
&lt;li&gt;机にいるのに進んでいない&lt;/li&gt;
&lt;li&gt;同じ単元で止まり続ける&lt;/li&gt;
&lt;li&gt;提出物が直前に固まって出てくる&lt;/li&gt;
&lt;li&gt;「分かった」と言うが説明できない&lt;/li&gt;
&lt;/ul&gt;
&lt;/div&gt;
&lt;/div&gt;
&lt;/div&gt;
&lt;div class="table-responsive mb-3"&gt;
&lt;table class="table table-bordered align-middle"&gt;
&lt;thead class="table-light"&gt;
&lt;tr&gt;
&lt;th style="width: 26%;"&gt;よくある状態&lt;/th&gt;
&lt;th style="width: 37%;"&gt;親の声かけ（NG例）&lt;/th&gt;
&lt;th style="width: 37%;"&gt;親の声かけ（OK例）&lt;/th&gt;
&lt;/tr&gt;
&lt;/thead&gt;
&lt;tbody&gt;
&lt;tr&gt;
&lt;td&gt;やる気が落ちている&lt;/td&gt;
&lt;td&gt;「やる気出しなさい」&lt;/td&gt;
&lt;td&gt;「今いちばん面倒なのは何？」→原因を言語化&lt;/td&gt;
&lt;/tr&gt;
&lt;tr&gt;
&lt;td&gt;時間をかけても点が上がらない&lt;/td&gt;
&lt;td&gt;「もっと勉強しないと」&lt;/td&gt;
&lt;td&gt;「どの問題で落としてる？」→取りこぼし源を特定&lt;/td&gt;
&lt;/tr&gt;
&lt;tr&gt;
&lt;td&gt;計画倒れが続く&lt;/td&gt;
&lt;td&gt;「計画立てたのに！」&lt;/td&gt;
&lt;td&gt;「計画を半分にして続けよう」→負荷を調整&lt;/td&gt;
&lt;/tr&gt;
&lt;tr&gt;
&lt;td&gt;ミスが多い&lt;/td&gt;
&lt;td&gt;「集中してないからだ」&lt;/td&gt;
&lt;td&gt;「ミスの種類を分けよう」→見直しの順を決める&lt;/td&gt;
&lt;/tr&gt;
&lt;/tbody&gt;
&lt;/table&gt;
&lt;/div&gt;
&lt;div id="acc_joukyou" class="accordion"&gt;
&lt;div class="accordion-item"&gt;
&lt;h2 id="acc_joukyou_h1" class="accordion-header"&gt;&lt;button class="accordion-button" type="button" data-bs-toggle="collapse" data-bs-target="#acc_joukyou_c1" aria-expanded="true" aria-controls="acc_joukyou_c1"&gt;&lt;br /&gt;
無理をしているかどうかの“判定ポイント”&lt;br /&gt;
&lt;/button&gt;&lt;/h2&gt;
&lt;div id="acc_joukyou_c1" class="accordion-collapse collapse show" aria-labelledby="acc_joukyou_h1" data-bs-parent="#acc_joukyou"&gt;
&lt;div class="accordion-body"&gt;
&lt;p class="mb-2"&gt;勉強時間が長いこと自体が悪いわけではありません。問題は、回復が追いつかず、本人の中で「勉強＝つらい」が定着することです。&lt;br /&gt;
次のうち複数が続くなら、負荷が高い可能性が高いです。&lt;/p&gt;
&lt;ul class="mb-0"&gt;
&lt;li&gt;睡眠が削られ、朝の立ち上がりが悪い&lt;/li&gt;
&lt;li&gt;些細なことで怒りっぽくなる／涙もろくなる&lt;/li&gt;
&lt;li&gt;同じ問題を何度も読み直すのに頭に入らない&lt;/li&gt;
&lt;li&gt;ミスが急増する（ケアレスが目立つ）&lt;/li&gt;
&lt;/ul&gt;
&lt;/div&gt;
&lt;/div&gt;
&lt;/div&gt;
&lt;div class="accordion-item"&gt;
&lt;h2 id="acc_joukyou_h2" class="accordion-header"&gt;&lt;button class="accordion-button collapsed" type="button" data-bs-toggle="collapse" data-bs-target="#acc_joukyou_c2" aria-expanded="false" aria-controls="acc_joukyou_c2"&gt;&lt;br /&gt;
「違う方法を提案する」時に外さない順番&lt;br /&gt;
&lt;/button&gt;&lt;/h2&gt;
&lt;div id="acc_joukyou_c2" class="accordion-collapse collapse" aria-labelledby="acc_joukyou_h2" data-bs-parent="#acc_joukyou"&gt;
&lt;div class="accordion-body"&gt;
&lt;ol class="mb-0"&gt;
&lt;li&gt;&lt;strong&gt;事実の共有&lt;/strong&gt;：「最近、同じ単元で止まってるね」&lt;/li&gt;
&lt;li&gt;&lt;strong&gt;本人の意見&lt;/strong&gt;：「どこが一番難しい？」&lt;/li&gt;
&lt;li&gt;&lt;strong&gt;選択肢の提示&lt;/strong&gt;：「①基礎に戻る ②例題だけ先に固める ③質問をまとめる、どれが良い？」&lt;/li&gt;
&lt;li&gt;&lt;strong&gt;期限を短く&lt;/strong&gt;：「まず1週間だけ試して、合うか確認しよう」&lt;/li&gt;
&lt;/ol&gt;
&lt;p class="mt-2 mb-0"&gt;提案は、親の正解を押し付ける場ではなく“実験”にすると揉めにくいです。合わなければ戻せる組み立てにしておくのがコツです。&lt;/p&gt;
&lt;/div&gt;
&lt;/div&gt;
&lt;/div&gt;
&lt;/div&gt;
&lt;/div&gt;
&lt;/div&gt;
&lt;p&gt;&lt;!-- まとめ --&gt;&lt;/p&gt;
&lt;div class="card border-0 shadow-sm mb-4"&gt;
&lt;div class="card-body"&gt;
&lt;h5 class="h6 mb-3"&gt;ここまでの要点&lt;/h5&gt;
&lt;ul class="mb-3"&gt;
&lt;li&gt;親の役割は「勉強をやらせる」ではなく「続けられる環境を整える」&lt;/li&gt;
&lt;li&gt;口出しは“指示”ではなく“質問と選択肢”で、子どもの決定権を残す&lt;/li&gt;
&lt;li&gt;状況把握は、進度・詰まり・負荷の3点に絞ると揉めにくい&lt;/li&gt;
&lt;li&gt;無理がある時は、方法を変える前に「事実→本人の意見→選択肢→短期実験」の順&lt;/li&gt;
&lt;/ul&gt;
&lt;p class="mb-0"&gt;子どものモチベーションが下がらないように適度な助言をとサポートしながら見守るという姿勢で受験を支えていきましょう。&lt;/p&gt;
&lt;/div&gt;
&lt;/div&gt;
&lt;p&gt;&lt;!-- 関連コラム --&gt;&lt;/p&gt;
&lt;div class="border rounded p-3 p-md-4 bg-white"&gt;
&lt;h4 class="h6 mb-2"&gt;関連コラム&lt;/h4&gt;
&lt;blockquote class="mb-0"&gt;&lt;p&gt;&lt;a href="https://juku-escot.com/column/yokunaibenkyouhou/" target="_blank" rel="noopener"&gt;中学生が陥りやすい「よくない」勉強法&lt;/a&gt;&lt;/p&gt;&lt;/blockquote&gt;
&lt;/div&gt;
&lt;/section&gt;
&lt;p&gt;&amp;nbsp;&lt;/p&gt;
------</t>
  </si>
  <si>
    <t>https://juku-escot.com/column/fuyuyasumi/</t>
  </si>
  <si>
    <t>以下のページは不自然なワードを使用しています。
これらを適切に自然な言葉に置き換えて下さい。
なお、本文の装飾や構造は絶対に変えないでください。
【対象ページURL】
https://juku-escot.com/column/fuyuyasumi/
【検出された不自然ワード】
- 型
【本文】
------
&lt;div style="margin: 1.2em 0; padding: 1.1em 1.1em; border: 1px solid #e6e6e6; border-radius: 12px; background: #fafafa;"&gt;
&lt;p style="margin: 0 0 0.6em; line-height: 1.9;"&gt;冬休みは短いので、やることを増やすよりも「順番」を決めた方がスムーズに進みます。まずは &lt;strong&gt;課題→弱点→先取り&lt;/strong&gt; の3段階に分けて考えてみてください。&lt;/p&gt;
&lt;ul style="margin: 0 0 0.7em 1.2em; line-height: 1.9;"&gt;
&lt;li&gt;&lt;strong&gt;課題&lt;/strong&gt;：前半で片づけ、理解の穴を見つける判断材料にする&lt;/li&gt;
&lt;li&gt;&lt;strong&gt;弱点&lt;/strong&gt;：中盤で1〜2個に絞って反復し、自力で解ける状態へ&lt;/li&gt;
&lt;li&gt;&lt;strong&gt;先取り&lt;/strong&gt;：後半に少し入れて、新学期の授業の入りを軽くする&lt;/li&gt;
&lt;/ul&gt;
&lt;p style="margin: 0; line-height: 1.9;"&gt;忙しい日もあると思うので、&lt;strong&gt;毎日の最低限のメニュー&lt;/strong&gt;だけは決めておくと学習が途切れにくくなります。&lt;br /&gt;
例：英語＝単語10〜15分＋例文音読5分／数学＝計算・基本問題15〜20分&lt;/p&gt;
&lt;/div&gt;
&lt;p&gt;中高一貫校に通う生徒にとって冬休みは、イベントが多く生活リズムが不規則になりやすい時期です。一方で、授業が止まる分だけ、自分の課題にまとまって向き合える貴重な期間でもあります。&lt;/p&gt;
&lt;p&gt;冬休みに入ってから慌てて計画を立てても、うまく進まないことが多いので、ここでは「今日何をすればいいか」が分かる形で、冬休みの使い方を整理します。&lt;/p&gt;
&lt;h2&gt;中高一貫校の冬休みで最初に押さえるポイント&lt;/h2&gt;
&lt;h2&gt;冬休み2週間の基本構成：課題→弱点→先取り&lt;/h2&gt;
&lt;p&gt;冬休みを“やった感”だけで終わらせないコツは、学習の順序を決めておくことです。おすすめは次の3ステップです。&lt;/p&gt;
&lt;ul&gt;
&lt;li&gt;&lt;strong&gt;課題（学校の宿題）&lt;/strong&gt;：冬休み前半で仕上げ、理解の穴を見つける判断材料にする&lt;/li&gt;
&lt;li&gt;&lt;strong&gt;弱点（つまずき単元）&lt;/strong&gt;：範囲を絞って、解き直し・説明できる状態まで持っていく&lt;/li&gt;
&lt;li&gt;&lt;strong&gt;先取り（予習）&lt;/strong&gt;：新学期の最初だけでも触れておき、授業の入りを軽くする&lt;/li&gt;
&lt;/ul&gt;
&lt;p&gt;「課題だけで終わる」「先取りだけして復習がない」など、計画が実行できなくなると成果が出にくくなります。まずはこの基本の流れに沿って進めるだけでも、冬休みの使い方が安定します。&lt;/p&gt;
&lt;h2&gt;冬休み前に決める3つ：時間・優先順位・最低ライン&lt;/h2&gt;
&lt;h3&gt;1）予定を先に入れてから、学習を配置する&lt;/h3&gt;
&lt;p&gt;イベントや外出の予定がある場合は、先にカレンダーへ書き込み、その上で「勉強を多めにする日」と「最低ラインだけの日」を作ってメリハリをつけます。予定を後から入れると、計画通りに進めにくくなります。&lt;/p&gt;
&lt;h3&gt;2）完璧な計画より「柔軟に修正できる計画」にする&lt;/h3&gt;
&lt;p&gt;毎日○時間、という理想形にこだわりすぎると、一度予定が狂った時に全部が止まりがちです。多少ズレても、翌日や週後半で取り戻せる仕組みにしておく方が実行しやすくなります。&lt;/p&gt;
&lt;h3&gt;3）短時間でも続く「最低ライン」を決めておく&lt;/h3&gt;
&lt;p&gt;まとまった時間が取れない日でも、勉強しない日を作らない工夫が大切です。目安としては次のような形からで十分です。&lt;/p&gt;
&lt;ul&gt;
&lt;li&gt;英語：単語（10〜15分）＋例文音読（5分）&lt;/li&gt;
&lt;li&gt;数学：計算・基本問題（15〜20分）&lt;/li&gt;
&lt;/ul&gt;
&lt;p&gt;最低ラインが決まると、忙しい日でも「ゼロにならない」冬休みになります。&lt;/p&gt;
&lt;h2&gt;2週間の学習スケジュール例：3ブロックで回す&lt;/h2&gt;
&lt;p&gt;冬休みは短いので、やることを詰め込みすぎない方が結果が出ます。2週間を大きく3つに分けると進めやすくなります（目安です。予定に合わせて前後させてください）。&lt;/p&gt;
&lt;table style="width: 100%; border-collapse: collapse;"&gt;
&lt;thead&gt;
&lt;tr&gt;
&lt;th style="border: 1px solid #ddd; padding: 8px;"&gt;期間&lt;/th&gt;
&lt;th style="border: 1px solid #ddd; padding: 8px;"&gt;やること&lt;/th&gt;
&lt;th style="border: 1px solid #ddd; padding: 8px;"&gt;ポイント&lt;/th&gt;
&lt;/tr&gt;
&lt;/thead&gt;
&lt;tbody&gt;
&lt;tr&gt;
&lt;td style="border: 1px solid #ddd; padding: 8px;"&gt;前半（1〜4日）&lt;/td&gt;
&lt;td style="border: 1px solid #ddd; padding: 8px;"&gt;課題の全体把握→着手／弱点の洗い出し&lt;/td&gt;
&lt;td style="border: 1px solid #ddd; padding: 8px;"&gt;課題は“提出用”だけでなく、理解の穴を見つける材料にする&lt;/td&gt;
&lt;/tr&gt;
&lt;tr&gt;
&lt;td style="border: 1px solid #ddd; padding: 8px;"&gt;中盤（5〜11日）&lt;/td&gt;
&lt;td style="border: 1px solid #ddd; padding: 8px;"&gt;弱点克服（範囲を絞って反復）＋課題の仕上げ&lt;/td&gt;
&lt;td style="border: 1px solid #ddd; padding: 8px;"&gt;弱点は1〜2個に絞る。広げすぎると中途半端になりやすい&lt;/td&gt;
&lt;/tr&gt;
&lt;tr&gt;
&lt;td style="border: 1px solid #ddd; padding: 8px;"&gt;後半（12〜14日）&lt;/td&gt;
&lt;td style="border: 1px solid #ddd; padding: 8px;"&gt;新学期の先取り（予習）＋総点検&lt;/td&gt;
&lt;td style="border: 1px solid #ddd; padding: 8px;"&gt;完璧を狙うより「分からない所を掴む」くらいで十分&lt;/td&gt;
&lt;/tr&gt;
&lt;/tbody&gt;
&lt;/table&gt;
&lt;h2&gt;学年別：冬休みの優先順位（中1／中2／中3／高1）&lt;/h2&gt;
&lt;h3&gt;中1：学習習慣の確立と基礎の穴埋め&lt;/h3&gt;
&lt;ul&gt;
&lt;li&gt;やること：課題を早めに終わらせる／英語は単語・基本文法の反復／数学は計算と基本問題の取りこぼし回収&lt;/li&gt;
&lt;li&gt;避けたい失敗：予定に流されて学習が「数日ゼロ」になる&lt;/li&gt;
&lt;/ul&gt;
&lt;h3&gt;中2：苦手単元の克服と、次学期の助走&lt;/h3&gt;
&lt;ul&gt;
&lt;li&gt;やること：つまずき単元を1〜2個に絞って解き直し／学校教材の解法を再現できるか確認／先取りを軽く入れる&lt;/li&gt;
&lt;li&gt;避けたい失敗：手を広げすぎて、どれも中途半端で終わる&lt;/li&gt;
&lt;/ul&gt;
&lt;h3&gt;中3：学年末・模試を見据えた「範囲の整理」&lt;/h3&gt;
&lt;ul&gt;
&lt;li&gt;やること：これまでの範囲を総点検（抜けを可視化）／英数の基礎の穴を優先的に修正／解き直しの仕方を確立する&lt;/li&gt;
&lt;li&gt;避けたい失敗：新しい教材に飛びついて、復習が薄くなる&lt;/li&gt;
&lt;/ul&gt;
&lt;h3&gt;高1：定期（評定）＋先を見据えた土台固め&lt;/h3&gt;
&lt;ul&gt;
&lt;li&gt;やること：英語は語彙・文法・精読の基本動作を固める／数学は典型問題の再現性を上げる／冬休み明けの単元を軽く見ておく&lt;/li&gt;
&lt;li&gt;避けたい失敗：短期間で一気にやろうとして、習慣が続かない&lt;/li&gt;
&lt;/ul&gt;
&lt;h2&gt;1日のモデル（平日／休日）&lt;/h2&gt;
&lt;p&gt;「何をやるか」だけでなく、「いつやるか」も先に決めておくと手が止まりにくいです。以下は一例です。生活リズムに合わせて前後させてください。&lt;/p&gt;
&lt;div style="overflow-x: auto;"&gt;
&lt;table style="width: 100%; border-collapse: collapse;"&gt;
&lt;thead&gt;
&lt;tr&gt;
&lt;th style="border: 1px solid #ddd; padding: 8px;"&gt;タイプ&lt;/th&gt;
&lt;th style="border: 1px solid #ddd; padding: 8px;"&gt;時間帯&lt;/th&gt;
&lt;th style="border: 1px solid #ddd; padding: 8px;"&gt;学習内容&lt;/th&gt;
&lt;th style="border: 1px solid #ddd; padding: 8px;"&gt;狙い&lt;/th&gt;
&lt;/tr&gt;
&lt;/thead&gt;
&lt;tbody&gt;
&lt;tr&gt;
&lt;td style="border: 1px solid #ddd; padding: 8px;"&gt;平日&lt;/td&gt;
&lt;td style="border: 1px solid #ddd; padding: 8px;"&gt;午前&lt;/td&gt;
&lt;td style="border: 1px solid #ddd; padding: 8px;"&gt;課題・提出物（重め）&lt;/td&gt;
&lt;td style="border: 1px solid #ddd; padding: 8px;"&gt;「残量」を減らし、後半の時間を作る&lt;/td&gt;
&lt;/tr&gt;
&lt;tr&gt;
&lt;td style="border: 1px solid #ddd; padding: 8px;"&gt;平日&lt;/td&gt;
&lt;td style="border: 1px solid #ddd; padding: 8px;"&gt;夕方&lt;/td&gt;
&lt;td style="border: 1px solid #ddd; padding: 8px;"&gt;弱点単元（解き直し中心）&lt;/td&gt;
&lt;td style="border: 1px solid #ddd; padding: 8px;"&gt;理解の穴を埋め、再現性を上げる&lt;/td&gt;
&lt;/tr&gt;
&lt;tr&gt;
&lt;td style="border: 1px solid #ddd; padding: 8px;"&gt;平日&lt;/td&gt;
&lt;td style="border: 1px solid #ddd; padding: 8px;"&gt;夜&lt;/td&gt;
&lt;td style="border: 1px solid #ddd; padding: 8px;"&gt;最低ライン（英単語・計算など）&lt;/td&gt;
&lt;td style="border: 1px solid #ddd; padding: 8px;"&gt;ゼロを作らない&lt;/td&gt;
&lt;/tr&gt;
&lt;tr&gt;
&lt;td style="border: 1px solid #ddd; padding: 8px;"&gt;休日&lt;/td&gt;
&lt;td style="border: 1px solid #ddd; padding: 8px;"&gt;午前&lt;/td&gt;
&lt;td style="border: 1px solid #ddd; padding: 8px;"&gt;弱点単元（まとまった演習）&lt;/td&gt;
&lt;td style="border: 1px solid #ddd; padding: 8px;"&gt;集中して形にする&lt;/td&gt;
&lt;/tr&gt;
&lt;tr&gt;
&lt;td style="border: 1px solid #ddd; padding: 8px;"&gt;休日&lt;/td&gt;
&lt;td style="border: 1px solid #ddd; padding: 8px;"&gt;午後&lt;/td&gt;
&lt;td style="border: 1px solid #ddd; padding: 8px;"&gt;課題仕上げ／不足補充&lt;/td&gt;
&lt;td style="border: 1px solid #ddd; padding: 8px;"&gt;提出＋穴埋めを同時に進める&lt;/td&gt;
&lt;/tr&gt;
&lt;tr&gt;
&lt;td style="border: 1px solid #ddd; padding: 8px;"&gt;休日&lt;/td&gt;
&lt;td style="border: 1px solid #ddd; padding: 8px;"&gt;夜&lt;/td&gt;
&lt;td style="border: 1px solid #ddd; padding: 8px;"&gt;先取り（軽め）＋最低ライン&lt;/td&gt;
&lt;td style="border: 1px solid #ddd; padding: 8px;"&gt;新学期の授業の入りを作る&lt;/td&gt;
&lt;/tr&gt;
&lt;/tbody&gt;
&lt;/table&gt;
&lt;/div&gt;
&lt;h2&gt;中1冬休み｜2週間テンプレ（そのまま使える例）&lt;/h2&gt;
&lt;h3&gt;前半（1〜4日）：課題を終わらせながら、穴を見つける&lt;/h3&gt;
&lt;ul&gt;
&lt;li&gt;学校課題：配分を決めて毎日進める（例：英語30分／数学30分）&lt;/li&gt;
&lt;li&gt;確認：間違えた問題に印をつけ、翌日に同じ問題をもう一度&lt;/li&gt;
&lt;li&gt;最低ライン：英単語10〜15分＋例文音読5分／計算15〜20分&lt;/li&gt;
&lt;/ul&gt;
&lt;h3&gt;中盤（5〜11日）：弱点を1〜2個だけ選んで反復する&lt;/h3&gt;
&lt;ul&gt;
&lt;li&gt;英語の弱点例：不規則動詞／時制／助動詞 などから1つ&lt;/li&gt;
&lt;li&gt;数学の弱点例：正負の数／文字式／方程式 などから1つ&lt;/li&gt;
&lt;li&gt;やること：同じタイプを解き直し→翌日にもう一度→3日後にもう一度&lt;/li&gt;
&lt;/ul&gt;
&lt;h3&gt;後半（12〜14日）：新学期の入りを軽くする“触れるだけ”&lt;/h3&gt;
&lt;ul&gt;
&lt;li&gt;英語：教科書の次ユニットを音読＋本文の意味確認&lt;/li&gt;
&lt;li&gt;数学：次単元の基本例題を1〜2題だけ見る&lt;/li&gt;
&lt;li&gt;総点検：冬休み中に印をつけた問題を解き直す&lt;/li&gt;
&lt;/ul&gt;
&lt;h2&gt;高1から受験勉強を始めるなら冬休みにやること&lt;/h2&gt;
&lt;h3&gt;まずは「評定」と「基礎の再現性」を同時に上げる&lt;/h3&gt;
&lt;ul&gt;
&lt;li&gt;英語：語彙（毎日）＋文法（弱点1つ）＋精読（短文でも丁寧に）&lt;/li&gt;
&lt;li&gt;数学：基本例題を“自力で再現できる形”にする（解き直し中心）&lt;/li&gt;
&lt;li&gt;国語：現代文は要旨を短く書く練習を少量で継続&lt;/li&gt;
&lt;/ul&gt;
&lt;h3&gt;冬休みの到達目安（高1）&lt;/h3&gt;
&lt;ul&gt;
&lt;li&gt;英語：単語の毎日学習が途切れない状態にする&lt;/li&gt;
&lt;li&gt;数学：典型問題を見たときに解き始めが止まりにくくなる&lt;/li&gt;
&lt;li&gt;共通：解き直しを翌日に回せるようにする&lt;/li&gt;
&lt;/ul&gt;
&lt;p&gt;高1の冬休みは、量を増やすよりも「続く形」を作る方が伸びやすい時期です。&lt;/p&gt;
&lt;h2&gt;冬休み勉強が進まないときの対処（よくある状況別）&lt;/h2&gt;
&lt;h3&gt;課題だけで終わってしまう&lt;/h3&gt;
&lt;ul&gt;
&lt;li&gt;課題の中で「間違えた問題」に必ず印をつける&lt;/li&gt;
&lt;li&gt;翌日に同じ問題をもう一度（1ページ全部でなくてOK）&lt;/li&gt;
&lt;li&gt;弱点は1〜2個だけ選ぶ（広げすぎない）&lt;/li&gt;
&lt;/ul&gt;
&lt;h3&gt;生活リズムが後ろにずれる&lt;/h3&gt;
&lt;ul&gt;
&lt;li&gt;午前に重い学習を1つ置く（課題 or 弱点）&lt;/li&gt;
&lt;li&gt;夜は最低ラインだけにする（短時間で終える）&lt;/li&gt;
&lt;li&gt;まず“ゼロの日”を作らない&lt;/li&gt;
&lt;/ul&gt;
&lt;h3&gt;計画が続かない&lt;/h3&gt;
&lt;ul&gt;
&lt;li&gt;1日あたりの学習を3つまでに絞る（課題／弱点／最低ライン）&lt;/li&gt;
&lt;li&gt;できなかった分は翌日に全部載せない（翌日は通常運転に戻す）&lt;/li&gt;
&lt;/ul&gt;
&lt;h2&gt;冬休みの勉強に関するよくある質問&lt;/h2&gt;
&lt;h3&gt;Q. 冬休みは何時間勉強すればいい？&lt;/h3&gt;
&lt;p&gt;A. 日によって差が出る前提で、まず「最低ライン」を決めるのがおすすめです。&lt;br /&gt;
短時間でも毎日触れる方が、結果につながりやすくなります。&lt;/p&gt;
&lt;h3&gt;Q. 先取りは必要？&lt;/h3&gt;
&lt;p&gt;A. 復習や弱点が優先です。その上で、後半に「新学期の最初だけ触れる」程度で十分です。&lt;/p&gt;
&lt;h3&gt;Q. 何から始めればいいか分からない&lt;/h3&gt;
&lt;p&gt;A. まず課題に着手して、間違えた問題に印をつけてください。その印が弱点候補になります。&lt;/p&gt;
&lt;h3&gt;Q. 高1で受験が不安。冬休みは何を優先？&lt;/h3&gt;
&lt;p&gt;A. 英語は語彙の毎日学習、数学は基本例題の解き直しを優先してください。&lt;br /&gt;
「できる問題の再現性」を上げると、次の学期が楽になります。&lt;/p&gt;
&lt;h2&gt;科目別：英語・数学の進め方（冬休み向け）&lt;/h2&gt;
&lt;h3&gt;英語：単語→文法→本文（精読）の順で積み上げる&lt;/h3&gt;
&lt;ul&gt;
&lt;li&gt;単語：毎日少量で継続（暗記→翌日チェックのセット）&lt;/li&gt;
&lt;li&gt;文法：つまずきテーマを絞って、例文で使える形にする&lt;/li&gt;
&lt;li&gt;精読：短めの英文でも、主語・動詞・修飾を丁寧に追う（なんとなくで読まない）&lt;/li&gt;
&lt;/ul&gt;
&lt;p&gt;英語が伸びにくい時は、「単語だけ」「問題を解くだけ」になっていることがあります。例文音読を少し入れるだけでも、知識が使える形になりやすいです。&lt;/p&gt;
&lt;h3&gt;数学：基本を大切に、典型の解法を“再現できる”状態にする&lt;/h3&gt;
&lt;ul&gt;
&lt;li&gt;計算・小問：ミスのパターンをメモし、同じ間違いを減らす&lt;/li&gt;
&lt;li&gt;典型問題：解き始めの流れ（最初の一手）を確立する&lt;/li&gt;
&lt;li&gt;解き直し：正解でも、条件の見落としやプロセスのあいまいさがないか確認する&lt;/li&gt;
&lt;/ul&gt;
&lt;p&gt;冬休みは、単元を広げるより「解ける問題を安定させる」意識が合いやすい時期です。&lt;/p&gt;
&lt;p&gt;英語・数学の進め方や学校教材の扱いで不安がある場合は、学校の進度に合わせた学習計画を前提に整理している&lt;strong&gt;&lt;a href="https://juku-escot.com/school/"&gt;学校対策（英語・数学）&lt;/a&gt;&lt;/strong&gt;も、必要なところだけ参考にしてみてください。&lt;/p&gt;
&lt;div style="margin: 1.2em 0; padding: 1.05em 1.1em; border: 1px solid #e6e6e6; border-radius: 12px; background: #fafafa;"&gt;
&lt;p style="margin: 0 0 0.6em; line-height: 1.9;"&gt;&lt;strong&gt;冬休み計画を「教材別」に微調整したい場合&lt;/strong&gt;は、よく使われる教材に合わせた整理から入るとスムーズです。必要なところだけ確認して、冬休みの「弱点→先取り」をブレにくくします。&lt;/p&gt;
&lt;ul style="margin: 0 0 0.7em 1.2em; line-height: 1.9;"&gt;
&lt;li&gt;&lt;strong&gt;数学（中高一貫）&lt;/strong&gt;：進度と難度が合わないと、予定が狂いやすいことがあります。&lt;strong&gt;&lt;a href="https://juku-escot.com/taikeisuugaku/" target="_blank" rel="noopener"&gt;体系数学の対策（レベル・勉強法）&lt;/a&gt;&lt;/strong&gt;&lt;/li&gt;
&lt;li&gt;&lt;strong&gt;英語（中高一貫）&lt;/strong&gt;：教科書の出方に合わせて、単語・文法・本文の回し方を作ります。&lt;strong&gt;&lt;a href="https://juku-escot.com/birdland/" target="_blank" rel="noopener"&gt;Birdland対策（進め方の整理）&lt;/a&gt;&lt;/strong&gt;&lt;/li&gt;
&lt;/ul&gt;
&lt;p style="margin: 0; line-height: 1.9;"&gt;塾の全体像（対応学年・科目・指導形式）を先に確認したい場合は、&lt;strong&gt;&lt;a href="https://juku-escot.com/" target="_blank" rel="noopener"&gt;トップページ&lt;/a&gt;&lt;/strong&gt;からまとめて確認できます。&lt;/p&gt;
&lt;/div&gt;
&lt;h2&gt;課題を“終わらせるだけ”にしない：復習チェックリスト&lt;/h2&gt;
&lt;p&gt;冬休みの課題は、提出のためだけでなく、理解の穴を見つけるチャンスにもなります。次のチェックを入れるだけで、同じ時間でも成果が変わります。&lt;/p&gt;
&lt;ul&gt;
&lt;li&gt;解けなかった問題に印をつけ、翌日に必ず解き直す&lt;/li&gt;
&lt;li&gt;解説を読んだ後に「自分の言葉で説明できるか」を確認する&lt;/li&gt;
&lt;li&gt;間違いの原因を1行でメモする（計算／条件読み落とし／知識不足など）&lt;/li&gt;
&lt;li&gt;同じタイプを2問だけ追加で解き、再現できるか試す&lt;/li&gt;
&lt;li&gt;“分かったつもり”で次へ行わず、最低限の確認を入れる&lt;/li&gt;
&lt;/ul&gt;
&lt;h2&gt;先取り（予習）で新学期をスムーズに：完璧を狙わない&lt;/h2&gt;
&lt;p&gt;冬休みは復習や苦手克服だけでなく、先取り学習（予習）にも向きます。ただし、予習は「完璧に理解する」よりも、次の状態を作るのが目的です。&lt;/p&gt;
&lt;ul&gt;
&lt;li&gt;新学期の単元を教科書や問題集で軽く見ておく&lt;/li&gt;
&lt;li&gt;どこが分からないかをメモして、授業で解決する&lt;/li&gt;
&lt;li&gt;「予習→授業→復習」のサイクルを、小さく始める（前日に教科書を読む／当日にノートを見返すなど）&lt;/li&gt;
&lt;/ul&gt;
&lt;p&gt;予習が入ると、授業での理解が速くなり、復習もしやすくなります。冬休みの間に“回る形”を作るのが狙いです。&lt;/p&gt;
&lt;h2&gt;講座案内：学校対策 先取りコース（英語・数学）&lt;/h2&gt;
&lt;p&gt;冬休みは「何を、どの順番で、どこまでやるか」を決めるだけでも、進み方が安定しやすくなります。英語と数学は学校の進度や教材に合わせて復習・先取りを計画できると、冬休み明けの授業が楽になることがあります。&lt;/p&gt;
&lt;ul&gt;
&lt;li&gt;&lt;strong&gt;英語&lt;/strong&gt;：学校の先取りにとどまらず、必要に応じて英語資格の対策も含めて学習計画を組み立てます。&lt;/li&gt;
&lt;li&gt;&lt;strong&gt;数学&lt;/strong&gt;：学校での学習を「復習」として活用し、定着率を高める形で進めます。&lt;/li&gt;
&lt;/ul&gt;
&lt;h2&gt;まとめ：2週間の冬休みを次につなげる&lt;/h2&gt;
&lt;p&gt;冬休みは短い分、過ごし方の差が出やすい期間です。ポイントは次の4つです。&lt;/p&gt;
&lt;ul&gt;
&lt;li&gt;冬休み前に計画を立て、予定を入れてから学習を配置する&lt;/li&gt;
&lt;li&gt;完璧な計画より、修正しながら続けられる計画にする&lt;/li&gt;
&lt;li&gt;課題は“終わらせるだけ”にせず、弱点発見と解き直しにつなげる&lt;/li&gt;
&lt;li&gt;最後に先取りを少し入れ、新学期の授業の入りを軽くする&lt;/li&gt;
&lt;/ul&gt;
&lt;p&gt;プライベートの時間も大切にしながら、学習をゼロにしない習慣が作れれば、冬休み明けの授業が進めやすくなるはずです。復習や先取りの組み立て方でお悩みの場合は、必要に応じて&lt;strong&gt;&lt;a href="https://juku-escot.com/school/"&gt;学校対策（英語・数学）&lt;/a&gt;&lt;/strong&gt;も参考にしてみてください。&lt;/p&gt;
&lt;div class="alert alert-primary p-3 mt-4" role="alert"&gt;
&lt;p class="mb-2"&gt;&lt;strong&gt;冬休みの戦略なき学習は、望まない結果を自ら招く行為です。&lt;/strong&gt;&lt;/p&gt;
&lt;p class="mb-1"&gt;冬休みに自己流の非効率な演習を続ければ、誤った解法が癖になってしまい、入試本番の合計点に跳ね返る致命的な影響となります。&lt;/p&gt;
&lt;p class="mb-3"&gt;点数が伸び悩む本質的な要因は、一重に判断基準が定まっていないことにあります。&lt;/p&gt;
&lt;div class="d-grid gap-2"&gt;&lt;a class="btn btn-primary btn-lg" href="https://juku-escot.com/examination/"&gt;合格へ逆転する冬の試験対策を確認する&lt;/a&gt;&lt;br /&gt;
&lt;a class="btn btn-outline-primary btn-lg" href="https://juku-escot.com/school/"&gt;ESCOTの指導全体像と受講の流れを見る&lt;/a&gt;&lt;/div&gt;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href="https://juku-escot.com/inquiry/"&gt;冬期講習・入塾の個別相談予約&lt;/a&gt;&lt;/div&gt;
&lt;/div&gt;
&lt;section id="veu_cta-493" class="veu_cta"&gt;&lt;/section&gt;
&lt;section id="veu_cta-494" class="veu_cta"&gt;
&lt;div class="cta_body"&gt;
&lt;div class="cta_body_link"&gt;&lt;/div&gt;
&lt;/div&gt;
&lt;p&gt;&lt;!-- [ /.vkExUnit_cta_body ] --&gt;&lt;/p&gt;
&lt;/section&gt;
&lt;section class="veu_cta" id="veu_cta-490"&gt;&lt;h1 class="cta_title"&gt;講座案内：受験対策　医学部対策講座【英語・数学】&lt;/h1&gt;&lt;div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/&gt;基本的な英語の学力をつけた上で、大学別の対策を実施します。解答作成に必要な文章構成能力など総合的に養成します。
&lt;br /&gt;
&lt;br /&gt;【数学】
&lt;br /&gt;医学部受験では、典型問題までは確実に解答していく力が求められますので、 合格に必要な実力を身に付けていくための学習計画を立てるところから指導させていただきます。&lt;/div&gt;&lt;div class="cta_body_link"&gt;&lt;a href="https://juku-escot.com/examination/" class="btn btn-primary btn-block btn-lg" target="_blank"&gt;受験対策　医学部対策講座【英語・数学】&lt;/a&gt;&lt;/div&gt;&lt;/div&gt;&lt;!-- [ /.vkExUnit_cta_body ] --&gt;&lt;/section&gt;			
------</t>
  </si>
  <si>
    <t>https://juku-escot.com/column/syuutyuukankyou/</t>
  </si>
  <si>
    <t>以下のページは不自然なワードを使用しています。
これらを適切に自然な言葉に置き換えて下さい。
なお、本文の装飾や構造は絶対に変えないでください。
【対象ページURL】
https://juku-escot.com/column/syuutyuukankyou/
【検出された不自然ワード】
- 整え
【本文】
------
&lt;p&gt;&lt;!-- =============================== 勉強に集中できないときの環境づくり（3000〜4000字目標の増補版） Bootstrap5前提／JS不要（details/summary使用） =============================== --&gt;&lt;/p&gt;
&lt;section class="container my-5"&gt;&lt;!-- Hero --&gt;&lt;/p&gt;
&lt;div class="p-4 p-md-5 rounded-4 bg-light border shadow-sm"&gt;
&lt;div class="row g-4 align-items-center"&gt;
&lt;div class="col-lg-8"&gt;&lt;span class="badge text-bg-primary mb-2"&gt;学習法&lt;/span&gt;&lt;br /&gt;
&lt;span class="badge text-bg-warning text-dark mb-2"&gt;集中&lt;/span&gt;&lt;/p&gt;
&lt;h1 class="h3 fw-bold mb-3"&gt;勉強に集中できないときの環境づくり&lt;/h1&gt;
&lt;p class="mb-0 text-secondary"&gt;『勉強に集中できない』『勉強を始めたものの気が散ってしまう』…勉強に集中しようと思っても、&lt;br /&gt;
集中できないという状況に誰しも陥ったことがあるのではないのでしょうか。&lt;br /&gt;
集中できないまま続けると非効率になり、せっかく勉強する気があっても学力がなかなか伸びていきません。&lt;br /&gt;
自分なりに一番学習できる環境を整えて集中して勉強できるようにしましょう。&lt;/p&gt;
&lt;/div&gt;
&lt;div class="col-lg-4"&gt;
&lt;div class="d-grid gap-2"&gt;&lt;a class="btn btn-primary btn-lg" href="#quick"&gt;今すぐ整える&lt;/a&gt;&lt;br /&gt;
&lt;a class="btn btn-outline-primary" href="#check"&gt;集中タイプ診断へ&lt;/a&gt;&lt;/div&gt;
&lt;/div&gt;
&lt;/div&gt;
&lt;/div&gt;
&lt;p&gt;&lt;!-- TOC --&gt;&lt;/p&gt;
&lt;div class="card shadow-sm border-0 mt-4"&gt;
&lt;div class="card-header bg-white fw-bold"&gt;目次&lt;/div&gt;
&lt;div class="card-body"&gt;
&lt;div class="row g-2"&gt;
&lt;div class="col-md-6"&gt;
&lt;ol class="mb-0"&gt;
&lt;li&gt;&lt;a href="#main"&gt;本文&lt;/a&gt;&lt;/li&gt;
&lt;li&gt;&lt;a href="#quick"&gt;3分でできる集中スイッチ&lt;/a&gt;&lt;/li&gt;
&lt;li&gt;&lt;a href="#self"&gt;自分自身を知る&lt;/a&gt;&lt;/li&gt;
&lt;li&gt;&lt;a href="#remove"&gt;気が散るものを近くに置かないようにする&lt;/a&gt;&lt;/li&gt;
&lt;/ol&gt;
&lt;/div&gt;
&lt;div class="col-md-6"&gt;
&lt;ol class="mb-0" start="5"&gt;
&lt;li&gt;&lt;a href="#desk"&gt;椅子や机が自分に合っているかチェックする&lt;/a&gt;&lt;/li&gt;
&lt;li&gt;&lt;a href="#room"&gt;室温や照明、勉強の洋服も&lt;/a&gt;&lt;/li&gt;
&lt;li&gt;&lt;a href="#check"&gt;集中できない原因チェック&lt;/a&gt;&lt;/li&gt;
&lt;li&gt;&lt;a href="#cta"&gt;当塾での取り組み&lt;/a&gt;&lt;/li&gt;
&lt;/ol&gt;
&lt;/div&gt;
&lt;/div&gt;
&lt;/div&gt;
&lt;/div&gt;
&lt;p&gt;&lt;!-- Quick --&gt;&lt;/p&gt;
&lt;div id="quick" class="mt-5"&gt;
&lt;div class="card shadow-sm border-0"&gt;
&lt;div class="card-body p-4"&gt;
&lt;h2 class="h4 fw-bold mb-3"&gt;3分でできる集中スイッチ&lt;/h2&gt;
&lt;p class="text-secondary mb-3"&gt;環境を一気に変えるのが難しい日は、「すぐ効く小さなやり方」を持っておくと勉強が止まりません。&lt;br /&gt;
まずは次の順番で、集中の入口を作りましょう。&lt;/p&gt;
&lt;div class="row g-3"&gt;
&lt;div class="col-md-3"&gt;
&lt;div class="p-3 border rounded-4 bg-light h-100"&gt;
&lt;div class="fw-bold mb-2"&gt;①視界を軽くする&lt;/div&gt;
&lt;p class="small text-secondary mb-0"&gt;机の上は教材1つ＋ノートだけにする。目に入る情報を減らします。&lt;/p&gt;
&lt;/div&gt;
&lt;/div&gt;
&lt;div class="col-md-3"&gt;
&lt;div class="p-3 border rounded-4 h-100"&gt;
&lt;div class="fw-bold mb-2"&gt;②タイマー10分&lt;/div&gt;
&lt;p class="small text-secondary mb-0"&gt;短く区切ると始めやすいです。最初は「10分だけ」でOKです。&lt;/p&gt;
&lt;/div&gt;
&lt;/div&gt;
&lt;div class="col-md-3"&gt;
&lt;div class="p-3 border rounded-4 bg-light h-100"&gt;
&lt;div class="fw-bold mb-2"&gt;③簡単な作業から&lt;/div&gt;
&lt;p class="small text-secondary mb-0"&gt;暗記チェックや計算など、最初に成功しやすい作業を選びます。&lt;/p&gt;
&lt;/div&gt;
&lt;/div&gt;
&lt;div class="col-md-3"&gt;
&lt;div class="p-3 border rounded-4 h-100"&gt;
&lt;div class="fw-bold mb-2"&gt;④次を決める&lt;/div&gt;
&lt;p class="small text-secondary mb-0"&gt;10分後に何をやるか決めると、気が散りにくくなります。&lt;/p&gt;
&lt;/div&gt;
&lt;/div&gt;
&lt;/div&gt;
&lt;div class="alert alert-warning mt-3 mb-0"&gt;&lt;strong&gt;ポイント：&lt;/strong&gt;&lt;br /&gt;
「やる気」より先に「環境」を整えると、集中が戻りやすいです。まずは視界とやり方を軽くしましょう。&lt;/div&gt;
&lt;/div&gt;
&lt;/div&gt;
&lt;/div&gt;
&lt;p&gt;&lt;!-- 本文 --&gt;&lt;/p&gt;
&lt;div id="main" class="mt-5"&gt;
&lt;div class="card border-0 shadow-sm"&gt;
&lt;div class="card-body p-4 p-md-5"&gt;
&lt;h4 id="self"&gt;自分自身を知る&lt;/h4&gt;
&lt;p&gt;まずは、&lt;strong&gt;ひとりの方が集中できるタイプ&lt;/strong&gt;なのか、それとも&lt;br /&gt;
&lt;strong&gt;誰かがいる空間の方が集中できるタイプ&lt;/strong&gt;なのかを知りましょう。&lt;br /&gt;
ひとりの方が集中できるタイプであれば、自分の部屋や個室の自習室などを活用しましょう。&lt;br /&gt;
人がいなかったり静かな方が余計な誘惑もなく勉強だけに集中できる場合もあります。&lt;br /&gt;
誰かがいる空間の方が集中できるタイプの場合は、リビングや図書館などで勉強をしましょう。&lt;br /&gt;
人の気配がしていた方が勉強に集中しやすい場合もあります。&lt;br /&gt;
図書館や図書室などはほどよい雑音と、他の人も学習していたり、読書していたりするので、学習がはかどります。&lt;br /&gt;
リビングで勉強するときに家族がいる場合は、テレビがついていたり音楽が大音量で流れている場合などは&lt;br /&gt;
集中しにくくなってしまいますので、家族に適度な生活音で勉強できるように協力してもらうことも検討しましょう。&lt;/p&gt;
&lt;div id="check" class="row g-3 mt-2"&gt;
&lt;div class="col-md-6"&gt;
&lt;div class="p-3 border rounded-4 bg-light h-100"&gt;
&lt;div class="fw-bold mb-2"&gt;集中タイプの目安（ひとり向き）&lt;/div&gt;
&lt;ul class="mb-0"&gt;
&lt;li&gt;他人の動き・音が気になりやすい&lt;/li&gt;
&lt;li&gt;自分のペースで黙々と進めたい&lt;/li&gt;
&lt;li&gt;静かな場所だと一気に進む&lt;/li&gt;
&lt;li&gt;話しかけられると集中が切れる&lt;/li&gt;
&lt;/ul&gt;
&lt;/div&gt;
&lt;/div&gt;
&lt;div class="col-md-6"&gt;
&lt;div class="p-3 border rounded-4 h-100"&gt;
&lt;div class="fw-bold mb-2"&gt;集中タイプの目安（人の気配向き）&lt;/div&gt;
&lt;ul class="mb-0"&gt;
&lt;li&gt;家だとついダラけやすい&lt;/li&gt;
&lt;li&gt;周りが勉強しているとやる気が出る&lt;/li&gt;
&lt;li&gt;適度な雑音があった方が集中しやすい&lt;/li&gt;
&lt;li&gt;リビングや図書館だと手が動く&lt;/li&gt;
&lt;/ul&gt;
&lt;/div&gt;
&lt;/div&gt;
&lt;/div&gt;
&lt;details class="border rounded-4 p-3 mt-3"&gt;
&lt;summary class="fw-bold"&gt;場所を変えても集中できないときの見直しポイント&lt;/summary&gt;
&lt;div class="mt-3"&gt;
&lt;p class="mb-2"&gt;場所を変えても集中できない場合、「やること」が曖昧だったり、タスクが重すぎる可能性があります。&lt;br /&gt;
環境と一緒に、次の2つを揃えると改善しやすいです。&lt;/p&gt;
&lt;ul class="mb-0"&gt;
&lt;li&gt;今日やる範囲を1行で書く（例：英語ワークp12-13）&lt;/li&gt;
&lt;li&gt;最初の10分でやる作業を軽くする（例：暗記チェック）&lt;/li&gt;
&lt;/ul&gt;
&lt;/div&gt;
&lt;/details&gt;
&lt;h4 id="remove" class="mt-5"&gt;気が散るものを近くに置かないようにする&lt;/h4&gt;
&lt;p&gt;図書館・図書室や自習室の場合はほどんど気が散るものは近くに置いていないかと思いますが、&lt;br /&gt;
スマートフォンなどが視界に入ると触ってしまったり、見てしまったりします。&lt;br /&gt;
鞄の中に入れて休憩時間にチェックするようにするなど、&lt;br /&gt;
&lt;span style="color: #008000;"&gt;常に視界に入らないように注意&lt;/span&gt;しましょう。&lt;br /&gt;
自宅で学習する場合は、漫画やゲームなどが視界に入らないようにしましょう。&lt;br /&gt;
どうしても見えてしまう位置に本棚などがある場合は、布をかけておいたりして見えないようにすることもおすすめです。&lt;/p&gt;
&lt;div class="row g-3 mt-2"&gt;
&lt;div class="col-lg-4"&gt;
&lt;div class="p-3 border rounded-4 bg-light h-100"&gt;
&lt;div class="fw-bold mb-2"&gt;スマホの置き方&lt;/div&gt;
&lt;ul class="mb-0"&gt;
&lt;li&gt;机の上に置かない&lt;/li&gt;
&lt;li&gt;鞄の内ポケットへ&lt;/li&gt;
&lt;li&gt;通知を切る&lt;/li&gt;
&lt;li&gt;休憩だけ見る&lt;/li&gt;
&lt;/ul&gt;
&lt;/div&gt;
&lt;/div&gt;
&lt;div class="col-lg-4"&gt;
&lt;div class="p-3 border rounded-4 h-100"&gt;
&lt;div class="fw-bold mb-2"&gt;視界の整理&lt;/div&gt;
&lt;ul class="mb-0"&gt;
&lt;li&gt;机の上は教材1つ&lt;/li&gt;
&lt;li&gt;棚は布で隠す&lt;/li&gt;
&lt;li&gt;ポスターや小物を減らす&lt;/li&gt;
&lt;li&gt;机の向きを変える&lt;/li&gt;
&lt;/ul&gt;
&lt;/div&gt;
&lt;/div&gt;
&lt;div class="col-lg-4"&gt;
&lt;div class="p-3 border rounded-4 bg-light h-100"&gt;
&lt;div class="fw-bold mb-2"&gt;誘惑を減らす工夫&lt;/div&gt;
&lt;ul class="mb-0"&gt;
&lt;li&gt;ゲーム機は別室へ&lt;/li&gt;
&lt;li&gt;漫画は箱に入れて収納&lt;/li&gt;
&lt;li&gt;休憩の内容を決めておく&lt;/li&gt;
&lt;li&gt;タイマーで区切る&lt;/li&gt;
&lt;/ul&gt;
&lt;/div&gt;
&lt;/div&gt;
&lt;/div&gt;
&lt;h4 id="desk" class="mt-5"&gt;椅子や机が自分に合っているかチェックする&lt;/h4&gt;
&lt;p&gt;図書館や自習室などはもともとあるものを利用しますが、椅子の高さが調節できる場合は&lt;br /&gt;
&lt;span style="color: #0000ff;"&gt;、自分の身長に合った高さに調節&lt;/span&gt;したりなどしましょう。&lt;br /&gt;
自宅の場合はいつも勉強しなれた場所であるかと思いますが、ずっと座っていると疲れてしまうこともあると思うので、&lt;br /&gt;
座布団をしいたりして最適な環境で勉強しましょう。&lt;/p&gt;
&lt;div class="alert alert-primary"&gt;&lt;strong&gt;補足：&lt;/strong&gt;&lt;br /&gt;
集中が切れる原因が「姿勢のつらさ」だった、というケースは意外とあります。&lt;br /&gt;
机と椅子が合っていないと、疲れが早く出て、勉強の内容以前に座っていられません。&lt;/div&gt;
&lt;div class="row g-3"&gt;
&lt;div class="col-md-6"&gt;
&lt;div class="p-3 border rounded-4 bg-light h-100"&gt;
&lt;div class="fw-bold mb-2"&gt;高さ調整の目安&lt;/div&gt;
&lt;ul class="mb-0"&gt;
&lt;li&gt;足裏が床につく&lt;/li&gt;
&lt;li&gt;肘が自然に机に乗る&lt;/li&gt;
&lt;li&gt;肩が上がらない&lt;/li&gt;
&lt;li&gt;背中が丸まりすぎない&lt;/li&gt;
&lt;/ul&gt;
&lt;/div&gt;
&lt;/div&gt;
&lt;div class="col-md-6"&gt;
&lt;div class="p-3 border rounded-4 h-100"&gt;
&lt;div class="fw-bold mb-2"&gt;疲れやすいときの工夫&lt;/div&gt;
&lt;ul class="mb-0"&gt;
&lt;li&gt;座布団で高さを微調整&lt;/li&gt;
&lt;li&gt;クッションで腰を支える&lt;/li&gt;
&lt;li&gt;50分ごとに立って伸びる&lt;/li&gt;
&lt;li&gt;目線が下がりすぎないように本を立てる&lt;/li&gt;
&lt;/ul&gt;
&lt;/div&gt;
&lt;/div&gt;
&lt;/div&gt;
&lt;h4 id="room" class="mt-5"&gt;室温や照明、勉強の洋服も&lt;/h4&gt;
&lt;p&gt;&lt;strong&gt;部屋が寒すぎたり暑すぎると勉強に集中することができません&lt;/strong&gt;。&lt;br /&gt;
自宅の場合は自分が&lt;span style="color: #0000ff;"&gt;勉強しやすい室温&lt;/span&gt;に設定しておきましょう。&lt;br /&gt;
勉強の合間に空気を入れ替えたりして、心地よく勉強ができるようにしましょう。&lt;br /&gt;
図書館や自習室の場合は室温が同じに保たれているため、必ずしも自分に合っているとは限りません。&lt;br /&gt;
調節できるように上着を一枚余分に持って行くなどすることをおすすめします。&lt;br /&gt;
また、照明が暗すぎると視力低下につながったり、文章や図が適切に見えなかったりします。&lt;br /&gt;
&lt;span style="color: #008000;"&gt;部屋の照明や勉強机の照明が適切かチェック&lt;/span&gt;しましょう。&lt;br /&gt;
さらに、勉強するときの服装も注意しましょう。&lt;br /&gt;
自宅で学習するときにパジャマのままだと集中できなかったり、逆にかっちりしすぎていても集中できなかったりしてしまいます。&lt;br /&gt;
&lt;span style="color: #0000ff;"&gt;気分をシャキッとさせるためにも着替えることをおすすめしますが、自分なりの勉強しやすい服装で勉強すると集中できます&lt;/span&gt;。&lt;/p&gt;
&lt;div class="row g-3 mt-2"&gt;
&lt;div class="col-lg-4"&gt;
&lt;div class="p-3 border rounded-4 bg-light h-100"&gt;
&lt;div class="fw-bold mb-2"&gt;室温・空気&lt;/div&gt;
&lt;ul class="mb-0"&gt;
&lt;li&gt;暑すぎ・寒すぎを避ける&lt;/li&gt;
&lt;li&gt;乾燥するなら水分を用意&lt;/li&gt;
&lt;li&gt;休憩で換気する&lt;/li&gt;
&lt;li&gt;自習室は上着を持つ&lt;/li&gt;
&lt;/ul&gt;
&lt;/div&gt;
&lt;/div&gt;
&lt;div class="col-lg-4"&gt;
&lt;div class="p-3 border rounded-4 h-100"&gt;
&lt;div class="fw-bold mb-2"&gt;照明&lt;/div&gt;
&lt;ul class="mb-0"&gt;
&lt;li&gt;手元が暗くないか確認&lt;/li&gt;
&lt;li&gt;影ができる位置を避ける&lt;/li&gt;
&lt;li&gt;机のライトを活用&lt;/li&gt;
&lt;li&gt;目が疲れたら遠くを見る&lt;/li&gt;
&lt;/ul&gt;
&lt;/div&gt;
&lt;/div&gt;
&lt;div class="col-lg-4"&gt;
&lt;div class="p-3 border rounded-4 bg-light h-100"&gt;
&lt;div class="fw-bold mb-2"&gt;服装&lt;/div&gt;
&lt;ul class="mb-0"&gt;
&lt;li&gt;パジャマは避ける&lt;/li&gt;
&lt;li&gt;締め付けすぎない&lt;/li&gt;
&lt;li&gt;温度調節しやすく&lt;/li&gt;
&lt;li&gt;自分が集中しやすい格好&lt;/li&gt;
&lt;/ul&gt;
&lt;/div&gt;
&lt;/div&gt;
&lt;/div&gt;
&lt;h4 class="mt-5"&gt;まとめ&lt;/h4&gt;
&lt;p&gt;勉強に集中しやすい環境は人それぞれ違います。&lt;br /&gt;
勉強に集中しやすい環境づくりをすることで、より快適に勉強することができます。&lt;br /&gt;
自分に合った環境づくりをして集中して勉強に取り組んでいきましょう。&lt;/p&gt;
&lt;/div&gt;
&lt;/div&gt;
&lt;/div&gt;
&lt;p&gt;&lt;!-- 集中できない原因チェック（追加） --&gt;&lt;/p&gt;
&lt;div class="mt-5"&gt;
&lt;div class="card shadow-sm border-0"&gt;
&lt;div class="card-body p-4"&gt;
&lt;h2 class="h4 fw-bold mb-3"&gt;集中できない原因チェック&lt;/h2&gt;
&lt;p class="text-secondary mb-3"&gt;環境を整えても集中できない場合は、原因が別にあることもあります。まずは当てはまるものを確認してみましょう。&lt;/p&gt;
&lt;div class="row g-3"&gt;
&lt;div class="col-md-6"&gt;
&lt;div class="p-3 border rounded-4 bg-light h-100"&gt;
&lt;div class="fw-bold mb-2"&gt;体の要因&lt;/div&gt;
&lt;div class="form-check"&gt;&lt;input id="z1" class="form-check-input" type="checkbox" /&gt;&lt;label class="form-check-label" for="z1"&gt;睡眠不足が続いている&lt;/label&gt;&lt;/div&gt;
&lt;div class="form-check"&gt;&lt;input id="z2" class="form-check-input" type="checkbox" /&gt;&lt;label class="form-check-label" for="z2"&gt;目や肩が疲れている&lt;/label&gt;&lt;/div&gt;
&lt;div class="form-check"&gt;&lt;input id="z3" class="form-check-input" type="checkbox" /&gt;&lt;label class="form-check-label" for="z3"&gt;長時間座りっぱなし&lt;/label&gt;&lt;/div&gt;
&lt;/div&gt;
&lt;/div&gt;
&lt;div class="col-md-6"&gt;
&lt;div class="p-3 border rounded-4 h-100"&gt;
&lt;div class="fw-bold mb-2"&gt;勉強の要因&lt;/div&gt;
&lt;div class="form-check"&gt;&lt;input id="z4" class="form-check-input" type="checkbox" /&gt;&lt;label class="form-check-label" for="z4"&gt;やることが多すぎて迷う&lt;/label&gt;&lt;/div&gt;
&lt;div class="form-check"&gt;&lt;input id="z5" class="form-check-input" type="checkbox" /&gt;&lt;label class="form-check-label" for="z5"&gt;難しすぎて手が止まる&lt;/label&gt;&lt;/div&gt;
&lt;div class="form-check"&gt;&lt;input id="z6" class="form-check-input" type="checkbox" /&gt;&lt;label class="form-check-label" for="z6"&gt;最初の一歩が重い&lt;/label&gt;&lt;/div&gt;
&lt;/div&gt;
&lt;/div&gt;
&lt;/div&gt;
&lt;div class="alert alert-warning mt-3 mb-0"&gt;&lt;strong&gt;目安：&lt;/strong&gt;&lt;br /&gt;
体の要因が強い日は、短時間＋休憩多めで進めた方が効率的です。勉強の要因が強い日は、やる範囲を小さく区切って取り掛かるのが有効です。&lt;/div&gt;
&lt;/div&gt;
&lt;/div&gt;
&lt;/div&gt;
&lt;p&gt;&lt;!-- 当塾での取り組み（提示内容を保持しつつ見せ方強化） --&gt;&lt;/p&gt;
&lt;div id="cta" class="mt-5"&gt;
&lt;div class="p-4 p-md-5 rounded-4 border bg-light shadow-sm"&gt;
&lt;h2 class="h4 fw-bold mb-3"&gt;当塾での取り組み&lt;/h2&gt;
&lt;p class="mb-3"&gt;当塾では、完全１対１の個別指導で、ひとりひとりに合わせた&lt;strong&gt;完全オーダーメイドの授業&lt;/strong&gt;を行ってまいります。&lt;br /&gt;
学校対策は、予習メインの先取りコースと、学習の足りないところを補っていくフォローアップコースがあり、&lt;br /&gt;
学習の状況に合わせた授業を受けることができます。&lt;br /&gt;
また、中高一貫校で多く採用されている、&lt;br /&gt;
&lt;strong&gt;&lt;a href="https://juku-escot.com/progress/" target="_blank" rel="noopener"&gt;プログレス&lt;/a&gt;&lt;/strong&gt;、&lt;br /&gt;
&lt;strong&gt;&lt;a href="https://juku-escot.com/newtreasure/" target="_blank" rel="noopener"&gt;ニュートレジャー&lt;/a&gt;&lt;/strong&gt;、&lt;br /&gt;
&lt;strong&gt;&lt;a href="https://juku-escot.com/birdland/" target="_blank" rel="noopener"&gt;バードランド&lt;/a&gt;&lt;/strong&gt;、&lt;br /&gt;
&lt;strong&gt;&lt;a href="https://juku-escot.com/taikeisuugaku/" target="_blank" rel="noopener"&gt;体系数学&lt;/a&gt;&lt;/strong&gt;&lt;br /&gt;
の対策も行っております。そのため、学校の教材と異なるテキストのために、塾で学習をしているにも関わらず、&lt;br /&gt;
学校の成績アップに直結しない、ということが起こりません。&lt;/p&gt;
&lt;p class="mb-0"&gt;当塾では、教室での授業と同様の授業を&lt;br /&gt;
&lt;strong&gt;&lt;a href="https://juku-escot.com/online/" target="_blank" rel="noopener"&gt;オンライン&lt;/a&gt;&lt;/strong&gt;でも受講することができます。&lt;br /&gt;
通塾の必要もなく、全国どこからでも授業を受けることができ、勉強しなれた環境で効率的に学習することができます。&lt;br /&gt;
オンライン授業につきましては&lt;br /&gt;
&lt;strong&gt;&lt;a href="https://juku-escot.com/online/" target="_blank" rel="noopener"&gt;コチラ&lt;/a&gt;&lt;/strong&gt;をご覧ください。&lt;/p&gt;
&lt;hr class="my-4" /&gt;
&lt;div class="row g-3 align-items-center"&gt;
&lt;div class="col-md-8"&gt;
&lt;div class="fw-bold"&gt;集中できる環境づくりから、学習の組み立てまで&lt;/div&gt;
&lt;div class="text-secondary small"&gt;学習の進度・生活リズム・得意不得意に合わせて、課題の量と順番を調整し、継続しやすい形に整えます。&lt;/div&gt;
&lt;/div&gt;
&lt;div class="col-md-4"&gt;
&lt;div class="d-grid gap-2"&gt;&lt;a class="btn btn-primary" href="https://juku-escot.com/online/" target="_blank" rel="noopener"&gt;オンライン授業を見る&lt;/a&gt;&lt;br /&gt;
&lt;a class="btn btn-outline-primary" href="https://juku-escot.com/" target="_blank" rel="noopener"&gt;お問い合わせ&lt;/a&gt;&lt;/div&gt;
&lt;/div&gt;
&lt;/div&gt;
&lt;/div&gt;
&lt;/div&gt;
&lt;/section&gt;
&lt;section id="veu_cta-501" class="veu_cta"&gt;
&lt;div class="cta_body"&gt;
&lt;div class="cta_body_link"&gt;&lt;/div&gt;
&lt;/div&gt;
&lt;p&gt;&lt;!-- [ /.vkExUnit_cta_body ] --&gt;&lt;/p&gt;
&lt;/section&gt;
&lt;section class="veu_cta" id="veu_cta-498"&gt;&lt;h1 class="cta_title"&gt;講座案内：ワンポイント講座　思考力養成講座（5回完結）&lt;/h1&gt;&lt;div class="cta_body"&gt;&lt;div class="cta_body_image cta_body_image_right"&gt;&lt;a href="https://juku-escot.com/onepoint/" target="_blank"&gt;&lt;img width="956" height="253" src="https://juku-escot.com/wp-content/uploads/2020/05/スライドショーロゴ.png" class="attachment-large size-large" alt="" srcset="https://juku-escot.com/wp-content/uploads/2020/05/スライドショーロゴ.png 956w, https://juku-escot.com/wp-content/uploads/2020/05/スライドショーロゴ-300x79.png 300w, https://juku-escot.com/wp-content/uploads/2020/05/スライドショーロゴ-768x203.png 768w" sizes="(max-width: 956px) 100vw, 956px" /&gt;&lt;/a&gt;&lt;/div&gt;&lt;div class="cta_body_txt image_exist"&gt;【現代文】
&lt;br /&gt;比較的易しい記述問題を題材にして、授業を進めます。上記のような普遍的原理に基づいて解答を作成していきます。地頭を鍛えたい中学生や新傾向の大学入試共通テストの対策を始めたい受験生におススメの講座です。&lt;/div&gt;&lt;div class="cta_body_link"&gt;&lt;a href="https://juku-escot.com/onepoint/" class="btn btn-primary btn-block btn-lg" target="_blank"&gt;ワンポイント講座　思考力養成講座（5回完結）&lt;/a&gt;&lt;/div&gt;&lt;/div&gt;&lt;!-- [ /.vkExUnit_cta_body ] --&gt;&lt;/section&gt;			
------</t>
  </si>
  <si>
    <t>https://jukureiwa.com/tips/chiri-tsunage/</t>
  </si>
  <si>
    <t>以下のページは不自然なワードを使用しています。
これらを適切に自然な言葉に置き換えて下さい。
なお、本文の装飾や構造は絶対に変えないでください。
【対象ページURL】
https://jukureiwa.com/tips/chiri-tsunage/
【検出された不自然ワード】
- 迷い
- 手順
- 乱れ
- 整え
【本文】
------
&lt;style&gt;
  .rw-wrap { max-width: 1020px; margin: 0 auto; color: #1f2a37; line-height: 1.85; font-size: 16px; font-family: "Helvetica Neue", Arial, "Hiragino Kaku Gothic ProN", "Hiragino Sans", Meiryo, sans-serif; }&lt;br /&gt;
  .rw-blue {&lt;br /&gt;
    --rw: #0b5ed7; --rw-800: #052c65; --rw-700: #084298; --rw-200: #cfe2ff; --rw-100: #e7f1ff; --rw-050: #f5f9ff;&lt;br /&gt;
    --tx: #1f2a37; --muted: #5b6776; --bd: rgba(8,66,152,.18);&lt;br /&gt;
    --shadow: 0 14px 34px rgba(0,0,0,.10);&lt;br /&gt;
  }&lt;br /&gt;
  .rw-blue a { color: var(--rw); text-decoration: underline; text-underline-offset: .2em; font-weight: 600; }&lt;br /&gt;
  .rw-blue a:hover { opacity: .8; text-decoration: none; }&lt;/p&gt;
&lt;p&gt;  /* クリック阻害対策 */&lt;br /&gt;
  .rw-blue .rw-bg-layer { pointer-events: none !important; z-index: 1; }&lt;br /&gt;
  .rw-blue a.btn, .rw-blue .btn a, .rw-blue .btn { pointer-events: auto !important; position: relative; z-index: 50 !important; text-decoration: none; }&lt;br /&gt;
  .rw-blue *::before, .rw-blue *::after { pointer-events: none; }&lt;/p&gt;
&lt;p&gt;  /* ヒーローエリア */&lt;br /&gt;
  .rw-hero { border-radius: 22px; overflow: hidden; box-shadow: var(--shadow); background: #fff; margin-bottom: 2.5rem; border: 1px solid rgba(255,255,255,.12); position: relative; }&lt;br /&gt;
  .rw-hero-main { background: linear-gradient(135deg, var(--rw-800), var(--rw)); position: relative; padding: 2.5rem; overflow: hidden; }&lt;br /&gt;
  .rw-hero-overlay { position: absolute; inset: 0; background: radial-gradient(1200px 420px at 15% 10%, rgba(255,255,255,.22), transparent 55%); z-index: 1; pointer-events: none; }&lt;br /&gt;
  .rw-chip { display: inline-flex; align-items: center; gap: .5rem; background: rgba(255,255,255,.16); border: 1px solid rgba(255,255,255,.22); padding: .38rem .8rem; border-radius: 999px; font-size: .88rem; backdrop-filter: blur(6px); color: #fff; }&lt;/p&gt;
&lt;p&gt;  /* コンポーネント */&lt;br /&gt;
  .rw-card { border: 1px solid var(--bd); border-radius: 18px; box-shadow: 0 10px 22px rgba(0,0,0,.06); background: #fff; height: 100%; }&lt;br /&gt;
  .rw-soft { background: linear-gradient(180deg, var(--rw-050), #fff); border: 1px solid var(--bd); border-left: 7px solid var(--rw); border-radius: 18px; padding: 1.5rem; margin-bottom: 1.5rem; }&lt;br /&gt;
  .rw-tag { display: inline-block; padding: .22rem .6rem; border-radius: 999px; background: var(--rw-100); border: 1px solid var(--bd); color: var(--rw-700); font-weight: 900; font-size: .85rem; }&lt;br /&gt;
  .rw-kpi { border: 1px solid var(--bd); background: #fff; border-radius: 18px; padding: 1.25rem; text-align: center; height: 100%; display: flex; flex-direction: column; justify-content: center; }&lt;br /&gt;
  .rw-kpi .num { font-weight: 950; font-size: 1.2rem; color: var(--rw-800); margin: 0.4rem 0; }&lt;/p&gt;
&lt;p&gt;  /* 見出し */&lt;br /&gt;
  .rw-h2 { margin-top: 3.5rem; padding-top: 0.5rem; border-top: 1px solid rgba(8,66,152,.12); margin-bottom: 1.5rem; }&lt;br /&gt;
  .rw-blue h2 { font-size: 1.5rem; font-weight: 900; letter-spacing: .02em; color: var(--rw-800); margin: 0; }&lt;br /&gt;
  .rw-blue h3 { font-size: 1.15rem; font-weight: 900; margin-bottom: 0.75rem; }&lt;br /&gt;
  .rw-note { background: #fff; border: 1px dashed rgba(8,66,152,.38); border-radius: 16px; padding: 1.2rem; }&lt;br /&gt;
  .rw-mini { font-size: .92rem; color: var(--muted); line-height: 1.6; }&lt;/p&gt;
&lt;p&gt;  /* 手順・リスト */&lt;br /&gt;
  .rw-step { display: flex; gap: 15px; align-items: flex-start; padding: 1.2rem; border: 1px solid var(--bd); border-radius: 16px; background: #fff; margin-bottom: 0.8rem; box-shadow: 0 4px 12px rgba(0,0,0,0.02); }&lt;br /&gt;
  .rw-step .n { width: 42px; height: 42px; border-radius: 14px; display: grid; place-items: center; background: var(--rw-100); border: 1px solid var(--bd); color: var(--rw-800); font-weight: 950; flex: 0 0 auto; font-size: 1.2rem; }&lt;br /&gt;
  .rw-pill { display: inline-block; padding: .22rem .6rem; border-radius: 999px; background: #fff; border: 1px solid var(--bd); color: var(--rw-800); font-weight: 900; font-size: .85rem; margin-bottom: 0.3rem; }&lt;/p&gt;
&lt;p&gt;  /* テーブル・FAQ */&lt;br /&gt;
  .rw-blue .table { border-color: rgba(8,66,152,.16); }&lt;br /&gt;
  .rw-blue .table thead th { background: linear-gradient(135deg, var(--rw-100), #fff); color: var(--rw-800); font-weight: 800; border-color: var(--bd); text-align: center; padding: 0.75rem; }&lt;br /&gt;
  details.rw-faq { border: 1px solid var(--bd); border-radius: 16px; background: #fff; padding: 1.2rem; margin-bottom: 0.75rem; }&lt;br /&gt;
  details.rw-faq summary { cursor: pointer; font-weight: 950; color: var(--rw-800); list-style: none; position: relative; padding-right: 2rem; }&lt;br /&gt;
  details.rw-faq summary::-webkit-details-marker { display: none; }&lt;br /&gt;
  details.rw-faq summary::after { content: "＋"; position: absolute; right: 0; font-weight: 950; }&lt;br /&gt;
  details.rw-faq[open] summary::after { content: "－"; }&lt;/p&gt;
&lt;p&gt;  /* CTA */&lt;br /&gt;
  .rw-cta-card { border-radius: 20px; overflow: hidden; border: 1px solid var(--bd); box-shadow: 0 12px 26px rgba(0,0,0,.08); background: #fff; }&lt;br /&gt;
  .rw-cta-hd { background: linear-gradient(135deg, var(--rw-800), var(--rw)); color: #fff; padding: 1.5rem; }&lt;br /&gt;
  .rw-cta-hd .sub { color: rgba(255,255,255,.88); font-weight: 700; font-size: 0.9rem; }&lt;br /&gt;
&lt;/style&gt;
&lt;div class="rw-wrap rw-blue"&gt;
&lt;div class="mb-4"&gt;&lt;a class="btn btn-outline-primary btn-sm px-4 fw-bold" href="https://jukureiwa.com/tips/naaymi_hub/"&gt;社会の悩み一覧（ハブ）へ&lt;/a&gt;&lt;/div&gt;
&lt;header class="rw-hero"&gt;
&lt;div class="rw-hero-main text-white"&gt;
&lt;div class="rw-hero-overlay"&gt;&lt;/div&gt;
&lt;div class="position-relative" style="z-index: 2;"&gt;
&lt;div class="row g-4 align-items-center"&gt;
&lt;div class="col-lg-8"&gt;
&lt;div class="d-flex flex-wrap gap-2 mb-3"&gt;&lt;span class="rw-chip"&gt;地理の悩み：地図が読めない&lt;/span&gt;&lt;br /&gt;
&lt;span class="rw-chip"&gt;理由を答える力&lt;/span&gt;&lt;br /&gt;
&lt;span class="rw-chip"&gt;位置→地形→気候→産業&lt;/span&gt;&lt;/div&gt;
&lt;h1 class="h2 mb-3" style="font-weight: 950; line-height: 1.4;"&gt;地図が読めない子のための&lt;br /&gt;
「位置→地形→気候→産業」のつなげ方&lt;/h1&gt;
&lt;p class="lead mb-0" style="color: rgba(255,255,255,.95);"&gt;都道府県や地名は覚えたのに、雨温図・地形図・グラフが出ると手が止まってしまう。地理で必要なのは、単に場所を覚えること以上に&lt;strong&gt;位置から理由を導き出せること&lt;/strong&gt;です。&lt;/p&gt;
&lt;/div&gt;
&lt;div class="col-lg-4"&gt;
&lt;div class="bg-white rounded-4 p-4 text-dark shadow-lg" style="border: 1px solid rgba(255,255,255,.3);"&gt;
&lt;div class="d-flex align-items-center justify-content-between mb-3"&gt;&lt;span class="rw-tag"&gt;この記事で整理すること&lt;/span&gt;&lt;br /&gt;
&lt;span class="badge text-bg-primary"&gt;地理の学習&lt;/span&gt;&lt;/div&gt;
&lt;ul class="mb-4 ps-3 small vstack gap-2 list-unstyled"&gt;
&lt;li&gt;・海沿い・内陸、山地・平野の見極め&lt;/li&gt;
&lt;li&gt;・太平洋側・日本海側→気候→産業のつながり&lt;/li&gt;
&lt;li&gt;・資料問題を解くためのステップ&lt;/li&gt;
&lt;li&gt;・週2回15分の家庭学習の進め方&lt;/li&gt;
&lt;/ul&gt;
&lt;div class="d-grid gap-2"&gt;&lt;a class="btn btn-primary fw-bold" href="#check"&gt;チェックから始める&lt;/a&gt;&lt;br /&gt;
&lt;a class="btn btn-outline-primary btn-sm fw-bold" href="#procedure"&gt;具体的な流れへ進む&lt;/a&gt;&lt;/div&gt;
&lt;/div&gt;
&lt;/div&gt;
&lt;/div&gt;
&lt;/div&gt;
&lt;/div&gt;
&lt;/header&gt;
&lt;section class="row g-3 mb-5"&gt;
&lt;div class="col-md-4"&gt;
&lt;div class="rw-kpi p-3"&gt;
&lt;div class="text-muted small fw-bold"&gt;まず取り組む&lt;/div&gt;
&lt;div class="num"&gt;地方の目星をつける&lt;/div&gt;
&lt;div class="text-muted small"&gt;県名当ての前に地方で絞り込む&lt;/div&gt;
&lt;/div&gt;
&lt;/div&gt;
&lt;div class="col-md-4"&gt;
&lt;div class="rw-kpi p-3"&gt;
&lt;div class="text-muted small fw-bold"&gt;次につなげる&lt;/div&gt;
&lt;div class="num"&gt;地形から気候へ&lt;/div&gt;
&lt;div class="text-muted small"&gt;山地や平野、海側の特徴を言葉にする&lt;/div&gt;
&lt;/div&gt;
&lt;/div&gt;
&lt;div class="col-md-4"&gt;
&lt;div class="rw-kpi p-3"&gt;
&lt;div class="text-muted small fw-bold"&gt;最後に見極める&lt;/div&gt;
&lt;div class="num"&gt;気候から産業へ&lt;/div&gt;
&lt;div class="text-muted small"&gt;単語の暗記ではなく根拠で判断する&lt;/div&gt;
&lt;/div&gt;
&lt;/div&gt;
&lt;/section&gt;
&lt;section class="rw-soft"&gt;
&lt;p class="mb-3"&gt;地理は「場所を暗記する科目」と思われがちですが、入試では&lt;strong&gt;「なぜそうなるのか」という理由&lt;/strong&gt;を問われます。位置の知識だけで止まると、資料が出た瞬間に判断が乱れやすくなります。逆に、&lt;strong&gt;位置→地形→気候→産業&lt;/strong&gt;という一連の流れでつなげると、初見の資料でも正解への道筋が見えてきます。&lt;/p&gt;
&lt;ul class="mb-0 small row row-cols-md-2 g-2 list-unstyled"&gt;
&lt;li&gt;・地図が読めない状態の切り分け（位置／理由／資料の見方）&lt;/li&gt;
&lt;li&gt;・つながりを作るためのルール（海沿い・内陸、山地・平野、太平洋・日本海）&lt;/li&gt;
&lt;li&gt;・雨温図・地形図・統計の読み解きステップ&lt;/li&gt;
&lt;li&gt;・家庭で続けやすい学習メニュー（週2回15分）&lt;/li&gt;
&lt;/ul&gt;
&lt;/section&gt;
&lt;section id="check" class="rw-h2"&gt;
&lt;h2 class="mb-4"&gt;まず状況整理｜どこでつまずいているかチェック&lt;/h2&gt;
&lt;div class="row g-3 mb-4"&gt;
&lt;div class="col-lg-6"&gt;
&lt;div class="rw-card card p-4"&gt;&lt;span class="rw-tag mb-3"&gt;位置の把握が不十分&lt;/span&gt;&lt;/p&gt;
&lt;ul class="mt-1 mb-0 small vstack gap-2"&gt;
&lt;li&gt;・都道府県名は言えるが、地図上で指し示せない&lt;/li&gt;
&lt;li&gt;・地方ごとのまとまりで捉えられていない&lt;/li&gt;
&lt;li&gt;・海沿いか内陸かがパッと出てこない&lt;/li&gt;
&lt;/ul&gt;
&lt;/div&gt;
&lt;/div&gt;
&lt;div class="col-lg-6"&gt;
&lt;div class="rw-card card p-4"&gt;&lt;span class="rw-tag mb-3"&gt;理由の理解が不十分&lt;/span&gt;&lt;/p&gt;
&lt;ul class="mt-1 mb-0 small vstack gap-2"&gt;
&lt;li&gt;・山地や平野が気候にどう影響するかが言えない&lt;/li&gt;
&lt;li&gt;・太平洋側と日本海側の違いを説明できない&lt;/li&gt;
&lt;li&gt;・気候と産業の関係が結びつかない&lt;/li&gt;
&lt;/ul&gt;
&lt;/div&gt;
&lt;/div&gt;
&lt;/div&gt;
&lt;div class="rw-note"&gt;
&lt;p class="mb-0 small"&gt;&lt;strong&gt;判断のポイント：&lt;/strong&gt;位置があやふやなまま理由だけ覚えようとしても、選択肢を根拠に基づいて選ぶことができません。まず「地方 ＋ 海沿い・内陸」で検討をつけ、地形や海側の特徴から理由を導き出せるようにします。&lt;/p&gt;
&lt;/div&gt;
&lt;/section&gt;
&lt;section class="rw-h2"&gt;
&lt;h2 class="mb-4"&gt;原因の切り分け｜よくある3つの傾向&lt;/h2&gt;
&lt;div class="row g-3 mb-5"&gt;
&lt;div class="col-lg-4"&gt;
&lt;div class="rw-card card p-4 border-0 shadow-sm" style="border-top: 5px solid var(--rw) !important;"&gt;
&lt;div class="d-flex justify-content-between align-items-center mb-3"&gt;&lt;span class="rw-tag"&gt;ケース1&lt;/span&gt;&lt;span class="badge text-bg-primary"&gt;単発の暗記&lt;/span&gt;&lt;/div&gt;
&lt;h3&gt;位置だけ覚えて満足してしまう&lt;/h3&gt;
&lt;p class="small text-muted mb-0"&gt;位置が理由と結びついていないと、資料問題で「推測して絞り込む」ことができず、ミスを招きます。&lt;/p&gt;
&lt;/div&gt;
&lt;/div&gt;
&lt;div class="col-lg-4"&gt;
&lt;div class="rw-card card p-4 border-0 shadow-sm" style="border-top: 5px solid var(--rw) !important;"&gt;
&lt;div class="d-flex justify-content-between align-items-center mb-3"&gt;&lt;span class="rw-tag"&gt;ケース2&lt;/span&gt;&lt;span class="badge text-bg-primary"&gt;順序のズレ&lt;/span&gt;&lt;/div&gt;
&lt;h3&gt;気候や産業を先に暗記している&lt;/h3&gt;
&lt;p class="small text-muted mb-0"&gt;根拠が曖昧なため、同じような特徴を持つ別の地域と混同し、判断に迷いが生じます。&lt;/p&gt;
&lt;/div&gt;
&lt;/div&gt;
&lt;div class="col-lg-4"&gt;
&lt;div class="rw-card card p-4 border-0 shadow-sm" style="border-top: 5px solid var(--rw) !important;"&gt;
&lt;div class="d-flex justify-content-between align-items-center mb-3"&gt;&lt;span class="rw-tag"&gt;ケース3&lt;/span&gt;&lt;span class="badge text-bg-primary"&gt;資料への苦手意識&lt;/span&gt;&lt;/div&gt;
&lt;h3&gt;資料のすべてを読もうとする&lt;/h3&gt;
&lt;p class="small text-muted mb-0"&gt;処理に時間がかかりすぎてしまい、重要な条件を見落とす原因になります。解く順番を身につけましょう。&lt;/p&gt;
&lt;/div&gt;
&lt;/div&gt;
&lt;/div&gt;
&lt;/section&gt;
&lt;section class="rw-h2"&gt;
&lt;h2 class="mb-4"&gt;改善へのステップ｜今日／今週／今月&lt;/h2&gt;
&lt;div class="row g-3 mb-4"&gt;
&lt;div class="col-lg-4"&gt;
&lt;div class="rw-soft m-0 h-100"&gt;
&lt;div class="d-flex justify-content-between align-items-center mb-2"&gt;&lt;span class="rw-tag"&gt;今日から&lt;/span&gt;&lt;span class="badge text-bg-primary"&gt;10分&lt;/span&gt;&lt;/div&gt;
&lt;h3&gt;大まかな目星をつける&lt;/h3&gt;
&lt;ul class="small mb-0 ps-3 mt-2 vstack gap-1"&gt;
&lt;li&gt;・地方から代表的な県を3つ言ってみる&lt;/li&gt;
&lt;li&gt;・海沿いか内陸かを判別する&lt;/li&gt;
&lt;li&gt;・山地か平野かの特徴を一言添える&lt;/li&gt;
&lt;/ul&gt;
&lt;/div&gt;
&lt;/div&gt;
&lt;div class="col-lg-4"&gt;
&lt;div class="rw-soft m-0 h-100"&gt;
&lt;div class="d-flex justify-content-between align-items-center mb-2"&gt;&lt;span class="rw-tag"&gt;今週から&lt;/span&gt;&lt;span class="badge text-bg-primary"&gt;週2回&lt;/span&gt;&lt;/div&gt;
&lt;h3&gt;地形と気候をつなげる&lt;/h3&gt;
&lt;ul class="small mb-0 ps-3 mt-2 vstack gap-1"&gt;
&lt;li&gt;・太平洋側と日本海側の違いを一行で言う&lt;/li&gt;
&lt;li&gt;・山地が風をさえぎる仕組みを理解する&lt;/li&gt;
&lt;li&gt;・雨温図は雨の多い月で判断する習慣づけ&lt;/li&gt;
&lt;/ul&gt;
&lt;/div&gt;
&lt;/div&gt;
&lt;div class="col-lg-4"&gt;
&lt;div class="rw-soft m-0 h-100"&gt;
&lt;div class="d-flex justify-content-between align-items-center mb-2"&gt;&lt;span class="rw-tag"&gt;今月中に&lt;/span&gt;&lt;span class="badge text-bg-primary"&gt;実践&lt;/span&gt;&lt;/div&gt;
&lt;h3&gt;実際の資料で確かめる&lt;/h3&gt;
&lt;ul class="small mb-0 ps-3 mt-2 vstack gap-1"&gt;
&lt;li&gt;・資料の種類と単位をまず確認する&lt;/li&gt;
&lt;li&gt;・地形の特徴から産業を選ぶ&lt;/li&gt;
&lt;li&gt;・地図、雨温図、統計を組み合わせて解く&lt;/li&gt;
&lt;/ul&gt;
&lt;/div&gt;
&lt;/div&gt;
&lt;/div&gt;
&lt;div class="rw-note"&gt;
&lt;div class="d-flex flex-wrap gap-2 mb-2"&gt;&lt;span class="rw-pill"&gt;地方の把握&lt;/span&gt;&lt;span class="rw-pill"&gt;海沿い・内陸&lt;/span&gt;&lt;span class="rw-pill"&gt;山地・平野&lt;/span&gt;&lt;br /&gt;
&lt;span class="rw-pill"&gt;太平洋・日本海&lt;/span&gt;&lt;span class="rw-pill"&gt;気候の特徴&lt;/span&gt;&lt;span class="rw-pill"&gt;産業の種類&lt;/span&gt;&lt;/div&gt;
&lt;p class="mb-0 small"&gt;&lt;strong&gt;ここがポイント：&lt;/strong&gt;ただ県名を当てる練習よりも、この流れに沿って根拠を説明する練習を優先しましょう。&lt;/p&gt;
&lt;/div&gt;
&lt;/section&gt;
&lt;section id="procedure" class="rw-h2"&gt;
&lt;h2 class="mb-4"&gt;資料問題の解き方の流れ｜どんな問題でも乱れない工夫&lt;/h2&gt;
&lt;div class="rw-card card p-4"&gt;
&lt;div class="vstack gap-2"&gt;
&lt;div class="rw-step"&gt;
&lt;div class="n"&gt;1&lt;/div&gt;
&lt;div&gt;
&lt;h3&gt;資料の種類を見極める&lt;/h3&gt;
&lt;p class="rw-mini mb-0"&gt;雨温図、地形図、統計グラフ。種類によって注目すべき場所が決まります。&lt;/p&gt;
&lt;/div&gt;
&lt;/div&gt;
&lt;div class="rw-step"&gt;
&lt;div class="n"&gt;2&lt;/div&gt;
&lt;div&gt;
&lt;h3&gt;単位、期間、比較の言葉を確認する&lt;/h3&gt;
&lt;p class="rw-mini mb-0"&gt;mm、℃、増加率。数字の印象だけで判断するのを防ぎます。&lt;/p&gt;
&lt;/div&gt;
&lt;/div&gt;
&lt;div class="rw-step"&gt;
&lt;div class="n"&gt;3&lt;/div&gt;
&lt;div&gt;
&lt;h3&gt;地方や立地（海沿い・内陸）から絞り込む&lt;/h3&gt;
&lt;p class="rw-mini mb-0"&gt;いきなり細かい地名を探さず、まずは大きな分類で候補を絞ります。&lt;/p&gt;
&lt;/div&gt;
&lt;/div&gt;
&lt;div class="rw-step"&gt;
&lt;div class="n"&gt;4&lt;/div&gt;
&lt;div&gt;
&lt;h3&gt;地形や海側の特徴を根拠にする&lt;/h3&gt;
&lt;p class="rw-mini mb-0"&gt;山地か平野か、どの海に面しているかを判断の理由にします。&lt;/p&gt;
&lt;/div&gt;
&lt;/div&gt;
&lt;div class="rw-step"&gt;
&lt;div class="n"&gt;5&lt;/div&gt;
&lt;div&gt;
&lt;h3&gt;条件を正確に読み、選択肢を絞る&lt;/h3&gt;
&lt;p class="rw-mini mb-0"&gt;「最も」「すべて」「～でない」に注目。不適合なものを消していきます。&lt;/p&gt;
&lt;/div&gt;
&lt;/div&gt;
&lt;/div&gt;
&lt;div class="alert alert-primary mt-4 rounded-4 small py-2 mb-0" role="alert"&gt;&lt;strong&gt;大切なポイント：&lt;/strong&gt;単位、比較の言葉、条件。これらを確認する習慣が抜けると、資料が変わるたびにミスをしてしまいます。&lt;/div&gt;
&lt;/div&gt;
&lt;/section&gt;
&lt;section class="rw-h2"&gt;
&lt;h2 class="mb-4"&gt;家庭学習の進め方｜週の計画／確認のポイント&lt;/h2&gt;
&lt;div class="rw-card card overflow-hidden mb-4"&gt;
&lt;div class="card-header bg-primary text-white fw-bold py-2 px-3"&gt;週2回15分の無理のないメニュー&lt;/div&gt;
&lt;div class="table-responsive"&gt;
&lt;table class="table table-bordered align-middle mb-0 small"&gt;
&lt;thead&gt;
&lt;tr&gt;
&lt;th style="width: 20%;"&gt;回数&lt;/th&gt;
&lt;th style="width: 20%;"&gt;目安時間&lt;/th&gt;
&lt;th&gt;取り組む内容&lt;/th&gt;
&lt;/tr&gt;
&lt;/thead&gt;
&lt;tbody&gt;
&lt;tr&gt;
&lt;td class="text-center fw-bold"&gt;1回目&lt;/td&gt;
&lt;td class="text-center"&gt;10〜15分&lt;/td&gt;
&lt;td&gt;白地図：地方の主要県を確認 → 立地（海・内陸）判別 → 地形の特徴を一言添える&lt;/td&gt;
&lt;/tr&gt;
&lt;tr&gt;
&lt;td class="text-center fw-bold"&gt;2回目&lt;/td&gt;
&lt;td class="text-center"&gt;15分&lt;/td&gt;
&lt;td&gt;問題演習：資料を一つ解く。単位を確認し、根拠を持って選択肢を絞り込む&lt;/td&gt;
&lt;/tr&gt;
&lt;/tbody&gt;
&lt;/table&gt;
&lt;/div&gt;
&lt;/div&gt;
&lt;div class="rw-note"&gt;
&lt;p class="mb-0 small"&gt;&lt;strong&gt;見直しの基準：&lt;/strong&gt;正解していても、理由が曖昧なら「要復習」とします。根拠が言えなかった問題は、後日改めて解き直しましょう。&lt;/p&gt;
&lt;/div&gt;
&lt;/section&gt;
&lt;section class="rw-h2"&gt;
&lt;h2 class="mb-4"&gt;よくある質問（FAQ）&lt;/h2&gt;
&lt;div class="vstack gap-2"&gt;
&lt;details class="rw-faq"&gt;
&lt;summary&gt;Q. 地名をたくさん覚えれば地理は得意になりますか？&lt;/summary&gt;
&lt;div class="mt-2 small text-muted"&gt;A. 地名は土台ですが、それだけでは不十分です。「位置→地形→気候→産業」のつながりを説明できるようになると、問題が難しくなっても安定して得点できます。&lt;/div&gt;
&lt;/details&gt;
&lt;details class="rw-faq"&gt;
&lt;summary&gt;Q. 資料の読み取りに時間がかかってしまいます。&lt;/summary&gt;
&lt;div class="mt-2 small text-muted"&gt;A. 隅から隅まで読もうとせず、まず資料の種類や単位を確認し、今回ご紹介したステップに沿って必要な情報だけを効率よく探す習慣をつけましょう。&lt;/div&gt;
&lt;/details&gt;
&lt;details class="rw-faq"&gt;
&lt;summary&gt;Q. 家庭でなかなか学習が続きません。&lt;/summary&gt;
&lt;div class="mt-2 small text-muted"&gt;A. 一度に長時間やるのではなく、短時間で回数を重ねるのがコツです。週2回15分という短い時間でも、決まった流れで取り組むことで着実に力がつきます。&lt;/div&gt;
&lt;/details&gt;
&lt;/div&gt;
&lt;/section&gt;
&lt;footer class="rw-h2 mb-5"&gt;
&lt;h2 class="mb-4"&gt;あわせて読みたい記事 ＋ 講座のご案内&lt;/h2&gt;
&lt;p class="mb-4 small text-muted"&gt;地図の見方が安定してきたら、分野ごとの優先順位や暗記の定着方法を整えると、さらに得点力が向上します。&lt;/p&gt;
&lt;div class="row g-3"&gt;
&lt;div class="col-lg-6"&gt;
&lt;div class="rw-card card p-4"&gt;
&lt;h3 class="h6 fw-bold mb-2"&gt;今のつまずきを整理する&lt;/h3&gt;
&lt;p class="rw-mini mb-3"&gt;暗記、配分、資料、用語など、どこに原因があるかを切り分けて、次の一歩を決めたいときに。&lt;/p&gt;
&lt;p&gt;&lt;a class="btn btn-outline-primary btn-sm fw-bold w-100 mt-auto" href="https://jukureiwa.com/tips/naaymi_hub/"&gt;社会の悩み別整理を見る&lt;/a&gt;&lt;/p&gt;
&lt;/div&gt;
&lt;/div&gt;
&lt;div class="col-lg-6"&gt;
&lt;div class="rw-card card p-4"&gt;
&lt;h3 class="h6 fw-bold mb-2"&gt;分野別：地理の伸ばし方&lt;/h3&gt;
&lt;p class="rw-mini mb-3"&gt;地理分野全体の配分や、効率よく得点にするための優先順位を整理したいときに。&lt;/p&gt;
&lt;p&gt;&lt;a class="btn btn-primary btn-sm fw-bold w-100 mt-auto" href="https://jukureiwa.com/tips/honka_chiri/"&gt;地理の学習法を見る&lt;/a&gt;&lt;/p&gt;
&lt;/div&gt;
&lt;/div&gt;
&lt;div class="col-lg-6"&gt;
&lt;div class="rw-card card p-4"&gt;
&lt;h3 class="h6 fw-bold mb-2"&gt;暗記の組み立て：定着しない原因&lt;/h3&gt;
&lt;p class="rw-mini mb-3"&gt;覚えたことをすぐに忘れてしまう場合の、反復学習の仕組みを作りたいときに。&lt;/p&gt;
&lt;p&gt;&lt;a class="btn btn-primary btn-sm fw-bold w-100 mt-auto" href="https://jukureiwa.com/tips/syakaianki/"&gt;暗記の見直しへ&lt;/a&gt;&lt;/p&gt;
&lt;/div&gt;
&lt;/div&gt;
&lt;div class="col-lg-6"&gt;
&lt;div class="rw-card card p-4"&gt;
&lt;h3 class="h6 fw-bold mb-2"&gt;単発での指導・相談&lt;/h3&gt;
&lt;p class="rw-mini mb-3"&gt;地図の読み方や資料の分析力を、短期間で集中して身につけたい場合に。&lt;/p&gt;
&lt;p&gt;&lt;a class="btn btn-outline-primary btn-sm fw-bold w-100 mt-auto" href="https://jukureiwa.com/tanpatsu/"&gt;単発講座のご案内&lt;/a&gt;&lt;/p&gt;
&lt;/div&gt;
&lt;/div&gt;
&lt;div class="col-lg-6"&gt;
&lt;div class="rw-card card p-4"&gt;
&lt;h3 class="h6 fw-bold mb-2"&gt;カタカナ用語の補強&lt;/h3&gt;
&lt;p class="rw-mini mb-3"&gt;資料問題や時事問題で、言葉の意味に迷って時間がかかってしまう場合の対策に。&lt;/p&gt;
&lt;p&gt;&lt;a class="btn btn-outline-primary btn-sm fw-bold w-100 mt-auto" href="https://jukureiwa.com/tips/katakana/"&gt;用語の対策へ&lt;/a&gt;&lt;/p&gt;
&lt;/div&gt;
&lt;/div&gt;
&lt;/div&gt;
&lt;/footer&gt;
&lt;/div&gt;
&lt;section class="veu_cta" id="veu_cta-197"&gt;&lt;h1 class="cta_title"&gt;本科「地理の完成」≪８回完結講座≫&lt;/h1&gt;&lt;div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地理分野は「どこに何があるのか」「どこで何が行われているのか」を正しく理解することに尽きます。したがって「場所」つまり「地図」をベースにおいて理解を進めないと、きちんと知識を積み上げることが出来ません。当塾では、常に「どこ」というポイントに軸足を置きながら、様々な事象・現象を正しく理解させるように指導を行っていきます。&lt;/div&gt;&lt;div class="cta_body_link"&gt;&lt;a href="https://jukureiwa.com/honka/" class="btn btn-primary btn-block btn-lg" target="_blank"&gt;開講講座：本科「地理の完成」≪８回完結講座≫&lt;/a&gt;&lt;/div&gt;&lt;/div&gt;&lt;!-- [ /.vkExUnit_cta_body ] --&gt;&lt;/section&gt;			
------</t>
  </si>
  <si>
    <t>https://jukureiwa.com/tips/honka_chiri/</t>
  </si>
  <si>
    <t>以下のページは不自然なワードを使用しています。
これらを適切に自然な言葉に置き換えて下さい。
なお、本文の装飾や構造は絶対に変えないでください。
【対象ページURL】
https://jukureiwa.com/tips/honka_chiri/
【検出された不自然ワード】
- 型
【本文】
------
&lt;h2&gt;地理の学習カリキュラムと学習指針&lt;/h2&gt;
&lt;p&gt;地理は「暗記が多い科目」に見えますが、入試で点が取れるかどうかは、暗記量よりも&lt;strong&gt;つながり&lt;/strong&gt;（位置→地形→気候→産業→都市・課題）を説明できるかで決まります。用語を一問一答で覚えても、設問が「理由」「比較」「資料読み取り」になるとつまずくのは、なぜそうなるかが頭の中で結びついていないからです。&lt;/p&gt;
&lt;p&gt;このページは、子どもが自分で学習に使えるように、各単元を「理解→暗記→確認→演習」に分けてまとめたものです。本文中の空欄はタップで答えが出ます。まずは答えを隠して読み、言えるかどうかで理解の完成度を判定してください。&lt;/p&gt;
&lt;h2&gt;地理で得点が安定する「3つの力」&lt;/h2&gt;
&lt;ul&gt;
&lt;li&gt;&lt;strong&gt;地図で位置をつかむ力&lt;/strong&gt;：どこにあるか（方位・距離・緯度経度）を説明できる。&lt;/li&gt;
&lt;li&gt;&lt;strong&gt;理由づけの力&lt;/strong&gt;：「なぜそこでそれが起きるのか」を地形・気候・交通で言える。&lt;/li&gt;
&lt;li&gt;&lt;strong&gt;資料処理の力&lt;/strong&gt;：雨温図・統計・地図・写真の「根拠」を拾い、言葉でまとめられる。&lt;/li&gt;
&lt;/ul&gt;
&lt;h2&gt;家庭で伸ばす学習サイクル（1単元15〜30分で回す）&lt;/h2&gt;
&lt;ul&gt;
&lt;li&gt;理解：地図を見て「どこ」「なぜ」を一文で言う。&lt;/li&gt;
&lt;li&gt;暗記：必要語句だけを覚える（全部を覚えようとしない）。&lt;/li&gt;
&lt;li&gt;確認：空欄を見て口で言う。言えない語は復習リストに戻す。&lt;/li&gt;
&lt;li&gt;演習：資料（地図・雨温図・統計）で「根拠を拾う練習」をする。&lt;/li&gt;
&lt;/ul&gt;
&lt;h2&gt;よく出る出題パターン（先に知っておく）&lt;/h2&gt;
&lt;ul&gt;
&lt;li&gt;地図問題：分布（集中・かたより）／境界（山地・海岸線・県境）／位置（海峡・港）&lt;/li&gt;
&lt;li&gt;雨温図：降水が多い季節／年較差／気候区分の判別と理由説明&lt;/li&gt;
&lt;li&gt;統計：増減（前年差）／割合（構成比）／上位（ランキング）&lt;/li&gt;
&lt;li&gt;写真・資料：地形（扇状地・三角州）／農業（ハウス・段々畑）／工業（コンビナート）&lt;/li&gt;
&lt;li&gt;記述：原因→結果／比較（AとBの違い）／課題と対策（過疎・公害など）&lt;/li&gt;
&lt;/ul&gt;
&lt;hr /&gt;
&lt;h2&gt;00. 地図の基礎（ここが弱いと全体がつまずく）&lt;/h2&gt;
&lt;h4&gt;Ⅰ．方位・距離・縮尺&lt;/h4&gt;
&lt;ul&gt;
&lt;li&gt;方位：地図は基本「上が北」。ただし方位記号があるときはそれに従う。&lt;/li&gt;
&lt;li class="koumin-core"&gt;縮尺：地図上の1cmが実際の&lt;span class="blank"&gt;何km&lt;/span&gt;に当たるかを計算できるようにする。&lt;/li&gt;
&lt;li&gt;距離の計算は「式」をそろえる：実際の距離＝地図の距離×縮尺（または縮尺分母÷100000でkm換算）。&lt;/li&gt;
&lt;/ul&gt;
&lt;h4&gt;Ⅱ．緯度・経度（位置説明の土台）&lt;/h4&gt;
&lt;p&gt;緯度経度ができると、「日本は中緯度」「南ほど温暖」「東西で時差」など、気候や生活に一気につながります。&lt;/p&gt;
&lt;ul&gt;
&lt;li class="koumin-core"&gt;緯度：赤道からの&lt;span class="blank"&gt;南北&lt;/span&gt;の角度（北緯・南緯）。&lt;/li&gt;
&lt;li class="koumin-core"&gt;経度：本初子午線からの&lt;span class="blank"&gt;東西&lt;/span&gt;の角度（東経・西経）。&lt;/li&gt;
&lt;li class="koumin-core"&gt;時差：経度&lt;span class="blank"&gt;15度&lt;/span&gt;で&lt;span class="blank"&gt;1時間&lt;/span&gt;（東へ行くほど時刻は進む）。&lt;/li&gt;
&lt;/ul&gt;
&lt;h4&gt;Ⅲ．地図記号・等高線（資料読み取りの必修）&lt;/h4&gt;
&lt;ul&gt;
&lt;li&gt;地図記号は「寺」「神社」「郵便局」「工場」など、生活施設の判別に直結。&lt;/li&gt;
&lt;li&gt;等高線は「間隔が狭い＝急」「広い＝ゆるい」。尾根・谷・崖の見分けを練習。&lt;/li&gt;
&lt;/ul&gt;
&lt;hr /&gt;
&lt;h2&gt;01. 地形・気候&lt;/h2&gt;
&lt;h4&gt;Ⅰ．日本列島の位置（海・海峡・海流・領域）&lt;/h4&gt;
&lt;p&gt;日本の地理はまず「位置」です。位置が分かると、海流・気候・産業・交通がつながって理解できます。&lt;/p&gt;
&lt;p class="koumin-core"&gt;日本の周りの海は、&lt;span class="blank"&gt;日本海&lt;/span&gt;・&lt;span class="blank"&gt;太平洋&lt;/span&gt;・&lt;span class="blank"&gt;オホーツク海&lt;/span&gt;・&lt;span class="blank"&gt;東シナ海&lt;/span&gt;。&lt;/p&gt;
&lt;ul&gt;
&lt;li class="koumin-core"&gt;日本の四方端：最北端&lt;span class="blank"&gt;択捉島&lt;/span&gt;／最東端&lt;span class="blank"&gt;南鳥島&lt;/span&gt;／最西端&lt;span class="blank"&gt;与那国島&lt;/span&gt;／最南端&lt;span class="blank"&gt;沖ノ鳥島&lt;/span&gt;&lt;/li&gt;
&lt;li class="koumin-core"&gt;重要海峡：&lt;span class="blank"&gt;宗谷海峡&lt;/span&gt;／&lt;span class="blank"&gt;津軽海峡&lt;/span&gt;／&lt;span class="blank"&gt;対馬海峡&lt;/span&gt;／&lt;span class="blank"&gt;関門海峡&lt;/span&gt;&lt;/li&gt;
&lt;li class="koumin-core"&gt;海流：暖流&lt;span class="blank"&gt;黒潮&lt;/span&gt;・&lt;span class="blank"&gt;対馬海流&lt;/span&gt;／寒流&lt;span class="blank"&gt;親潮&lt;/span&gt;&lt;/li&gt;
&lt;li&gt;島国で海に囲まれる→漁業が発達／港が重要／季節風の影響を受けやすい。&lt;/li&gt;
&lt;/ul&gt;
&lt;p class="koumin-core"&gt;排他的経済水域（EEZ）は、沿岸から&lt;span class="blank"&gt;200海里&lt;/span&gt;までの範囲です。&lt;/p&gt;
&lt;ul&gt;
&lt;li&gt;ポイント：EEZは「その国が水産資源・海底資源を利用できる範囲」。島が多い国ほど海の面積が広くなりやすい。&lt;/li&gt;
&lt;li class="koumin-core"&gt;領海はおおむね沿岸から&lt;span class="blank"&gt;12海里&lt;/span&gt;（ここは「国の領域」として扱われる）。&lt;/li&gt;
&lt;/ul&gt;
&lt;p class="koumin-core"&gt;日本の領土問題（相手とセット）：北方領土＝相手&lt;span class="blank"&gt;ロシア&lt;/span&gt;／竹島＝相手&lt;span class="blank"&gt;韓国&lt;/span&gt;／尖閣諸島＝相手&lt;span class="blank"&gt;中国&lt;/span&gt;&lt;/p&gt;
&lt;h4&gt;この小単元の確認（口で言えるか）&lt;/h4&gt;
&lt;ul&gt;
&lt;li class="koumin-core"&gt;日本の周りの海を4つ言える（日本海・太平洋・オホーツク海・東シナ海）。&lt;/li&gt;
&lt;li class="koumin-core"&gt;暖流は&lt;span class="blank"&gt;黒潮&lt;/span&gt;、寒流は&lt;span class="blank"&gt;親潮&lt;/span&gt;（名前と性質：暖流＝温暖・多湿、寒流＝冷涼）。&lt;/li&gt;
&lt;li class="koumin-core"&gt;EEZは&lt;span class="blank"&gt;200海里&lt;/span&gt;、領海は&lt;span class="blank"&gt;12海里&lt;/span&gt;。&lt;/li&gt;
&lt;/ul&gt;
&lt;hr /&gt;
&lt;h4&gt;Ⅱ．地形①：山地と山脈（山が多い国の意味）&lt;/h4&gt;
&lt;p&gt;日本は国土の多くが山地です。山地が多いと、平野が限られ、川が短く急になり、扇状地・ダム・水力発電などがつながります。&lt;/p&gt;
&lt;ul&gt;
&lt;li class="koumin-core"&gt;日本の国土の約&lt;span class="blank"&gt;4分の3&lt;/span&gt;は山地（＝平野が貴重）。&lt;/li&gt;
&lt;li class="koumin-core"&gt;最高峰は&lt;span class="blank"&gt;富士山&lt;/span&gt;（&lt;span class="blank"&gt;3776m&lt;/span&gt;）。&lt;/li&gt;
&lt;li&gt;山地が多い→耕地が限られる→米作は平野に集中／都市も平野・沿岸に集まりやすい。&lt;/li&gt;
&lt;li&gt;山は気候にも影響：季節風をさえぎる→雪の多い地域／乾燥しやすい地域が生まれる。&lt;/li&gt;
&lt;/ul&gt;
&lt;p class="koumin-core"&gt;代表セット：日本アルプス＝&lt;span class="blank"&gt;飛騨山脈&lt;/span&gt;（北）・&lt;span class="blank"&gt;木曽山脈&lt;/span&gt;（中）・&lt;span class="blank"&gt;赤石山脈&lt;/span&gt;（南）&lt;/p&gt;
&lt;p class="koumin-core"&gt;日本はプレートの&lt;span class="blank"&gt;境界&lt;/span&gt;付近にあり、&lt;span class="blank"&gt;地震&lt;/span&gt;や&lt;span class="blank"&gt;火山&lt;/span&gt;が多い（地形の成り立ちとセットで理解）。&lt;/p&gt;
&lt;ul&gt;
&lt;li&gt;「災害」と地形はセット：火山灰地の畑作、地震・津波の備え、土砂災害の起こりやすい地形を知る。&lt;/li&gt;
&lt;/ul&gt;
&lt;h4&gt;この小単元の確認（口で言えるか）&lt;/h4&gt;
&lt;ul&gt;
&lt;li class="koumin-core"&gt;最高峰は&lt;span class="blank"&gt;富士山&lt;/span&gt;（&lt;span class="blank"&gt;3776m&lt;/span&gt;）。&lt;/li&gt;
&lt;li class="koumin-core"&gt;日本アルプスの3つ（飛騨・木曽・赤石）を言える。&lt;/li&gt;
&lt;/ul&gt;
&lt;hr /&gt;
&lt;h4&gt;Ⅲ．地形②：川と湖（地形→くらし→産業へ）&lt;/h4&gt;
&lt;p&gt;川は「地形（山地が多い）」と「産業（米作・工業用水・発電）」をつなぐ単元です。まずは頻出の“代表”を覚えていきましょう。&lt;/p&gt;
&lt;ul&gt;
&lt;li class="koumin-core"&gt;日本一長い川＝&lt;span class="blank"&gt;信濃川&lt;/span&gt;&lt;/li&gt;
&lt;li class="koumin-core"&gt;流域面積が最大＝&lt;span class="blank"&gt;利根川&lt;/span&gt;&lt;/li&gt;
&lt;li class="koumin-core"&gt;日本三大急流＝&lt;span class="blank"&gt;最上川&lt;/span&gt;・&lt;span class="blank"&gt;富士川&lt;/span&gt;・&lt;span class="blank"&gt;球磨川&lt;/span&gt;&lt;/li&gt;
&lt;li class="koumin-core"&gt;日本最大の湖＝&lt;span class="blank"&gt;琵琶湖&lt;/span&gt;&lt;/li&gt;
&lt;/ul&gt;
&lt;p&gt;「川の長さ」と「流域面積」は同じではありません。入試では“どちらが問われているか”を読み違えないことが得点差になります。&lt;/p&gt;
&lt;h4&gt;川が作る地形（写真・図で出る）&lt;/h4&gt;
&lt;ul&gt;
&lt;li class="koumin-core"&gt;扇状地：山地から平野に出るところで砂れきがたまり、川が&lt;span class="blank"&gt;網目状&lt;/span&gt;に分かれやすい（水はけがよい→果樹・畑作）。&lt;/li&gt;
&lt;li class="koumin-core"&gt;三角州：河口付近で土砂がたまり、平らな土地が広がる（稲作・都市が発達しやすい）。&lt;/li&gt;
&lt;li&gt;ダム：水不足対策・洪水対策・水力発電（目的をセットで）。&lt;/li&gt;
&lt;/ul&gt;
&lt;h4&gt;この小単元の確認（口で言えるか）&lt;/h4&gt;
&lt;ul&gt;
&lt;li class="koumin-core"&gt;最長は&lt;span class="blank"&gt;信濃川&lt;/span&gt;、流域最大は&lt;span class="blank"&gt;利根川&lt;/span&gt;。&lt;/li&gt;
&lt;li class="koumin-core"&gt;三大急流を3つ言える（最上・富士・球磨）。&lt;/li&gt;
&lt;li class="koumin-core"&gt;最大の湖は&lt;span class="blank"&gt;琵琶湖&lt;/span&gt;。&lt;/li&gt;
&lt;/ul&gt;
&lt;hr /&gt;
&lt;h4&gt;Ⅳ．地形③：平野・盆地・台地（人と産業の舞台）&lt;/h4&gt;
&lt;p&gt;平野・盆地・台地は「人が住む」「農業・工業が発展する」土台です。地形名は“産業・都市”とセットで覚えます。&lt;/p&gt;
&lt;ul&gt;
&lt;li class="koumin-core"&gt;日本最大の平野＝&lt;span class="blank"&gt;関東平野&lt;/span&gt;&lt;/li&gt;
&lt;li&gt;平野：人口集中／交通の結節点／臨海部に工業（港＋広い土地）が集まりやすい。&lt;/li&gt;
&lt;li&gt;盆地：夏暑く冬寒いなど年較差が大きくなりやすい（内陸性）。果樹栽培と結びつくことも多い。&lt;/li&gt;
&lt;li&gt;台地：関東では宅地化・畑作（畑・住宅地）とセットになりやすい。&lt;/li&gt;
&lt;/ul&gt;
&lt;h4&gt;自然・文化の要点（出題が広い分、代表から）&lt;/h4&gt;
&lt;ul&gt;
&lt;li class="koumin-core"&gt;ラムサール条約：水鳥などの生息地として重要な&lt;span class="blank"&gt;湿地&lt;/span&gt;を守る条約。&lt;/li&gt;
&lt;li&gt;世界遺産は「場所＋種類（文化/自然）＋ポイント」をセットで学ぶ（地理と歴史の両方から出題）。&lt;/li&gt;
&lt;/ul&gt;
&lt;hr /&gt;
&lt;h4&gt;Ⅴ．気候と雨温図（原因で説明できるようにする）&lt;/h4&gt;
&lt;p&gt;気候は“暗記”より“原因”です。日本の気候の違いは、主に&lt;strong&gt;&lt;span class="blank"&gt;緯度&lt;/span&gt;・&lt;span class="blank"&gt;季節風&lt;/span&gt;・&lt;span class="blank"&gt;海流&lt;/span&gt;・&lt;span class="blank"&gt;山地&lt;/span&gt;&lt;/strong&gt;で説明できます。&lt;/p&gt;
&lt;p class="koumin-core"&gt;雨温図は、降水量（棒）と気温（折れ線）を読み取り、その地域の特徴を説明する資料です。&lt;/p&gt;
&lt;ul&gt;
&lt;li class="koumin-core"&gt;季節風：冬は&lt;span class="blank"&gt;北西&lt;/span&gt;、夏は&lt;span class="blank"&gt;南東&lt;/span&gt;が基本。&lt;/li&gt;
&lt;li class="koumin-core"&gt;日本の気候区分（代表6）：&lt;span class="blank"&gt;北海道&lt;/span&gt;／&lt;span class="blank"&gt;日本海側&lt;/span&gt;／&lt;span class="blank"&gt;太平洋側&lt;/span&gt;／&lt;span class="blank"&gt;瀬戸内&lt;/span&gt;／&lt;span class="blank"&gt;中央高地&lt;/span&gt;／&lt;span class="blank"&gt;南西諸島&lt;/span&gt;&lt;/li&gt;
&lt;li&gt;雨温図は「冬に雪が多いか」「夏に雨が多いか」「年較差が大きいか」で切り分ける。&lt;/li&gt;
&lt;/ul&gt;
&lt;h4&gt;6つの気候区分：特徴と“理由”のセット&lt;/h4&gt;
&lt;div style="overflow-x: auto; -webkit-overflow-scrolling: touch;"&gt;
&lt;table style="width: 100%; border-collapse: collapse; min-width: 760px;" border="1" cellpadding="8"&gt;
&lt;thead&gt;
&lt;tr&gt;
&lt;th style="width: 18%;"&gt;区分&lt;/th&gt;
&lt;th&gt;特徴（雨温図で見る点）&lt;/th&gt;
&lt;th style="width: 28%;"&gt;理由（説明に使う語）&lt;/th&gt;
&lt;/tr&gt;
&lt;/thead&gt;
&lt;tbody&gt;
&lt;tr&gt;
&lt;td class="koumin-core"&gt;北海道&lt;/td&gt;
&lt;td&gt;気温が低め／梅雨の影響が弱い&lt;/td&gt;
&lt;td&gt;高緯度／寒冷な気団の影響&lt;/td&gt;
&lt;/tr&gt;
&lt;tr&gt;
&lt;td class="koumin-core"&gt;日本海側&lt;/td&gt;
&lt;td&gt;冬に降水（雪）が多い&lt;/td&gt;
&lt;td&gt;冬の季節風&lt;span class="blank"&gt;北西&lt;/span&gt;＋山地で上昇→雪&lt;/td&gt;
&lt;/tr&gt;
&lt;tr&gt;
&lt;td class="koumin-core"&gt;太平洋側&lt;/td&gt;
&lt;td&gt;冬は乾燥／夏は雨が多い&lt;/td&gt;
&lt;td&gt;冬は山越えで乾燥／夏は湿った季節風&lt;/td&gt;
&lt;/tr&gt;
&lt;tr&gt;
&lt;td class="koumin-core"&gt;瀬戸内&lt;/td&gt;
&lt;td&gt;降水量が少なめ&lt;/td&gt;
&lt;td&gt;山地に囲まれ季節風の影響が弱い&lt;/td&gt;
&lt;/tr&gt;
&lt;tr&gt;
&lt;td class="koumin-core"&gt;中央高地&lt;/td&gt;
&lt;td&gt;年較差が大きい／降水少なめ&lt;/td&gt;
&lt;td&gt;内陸性／標高／フェーン現象（説明に）&lt;/td&gt;
&lt;/tr&gt;
&lt;tr&gt;
&lt;td class="koumin-core"&gt;南西諸島&lt;/td&gt;
&lt;td&gt;高温多雨／台風の影響&lt;/td&gt;
&lt;td&gt;低緯度／暖流／台風・季節風&lt;/td&gt;
&lt;/tr&gt;
&lt;/tbody&gt;
&lt;/table&gt;
&lt;/div&gt;
&lt;h4&gt;雨温図の“読み取りの流れ”（迷わない進め方）&lt;/h4&gt;
&lt;ol&gt;
&lt;li&gt;平均気温の高さ：夏が高いか／冬が低いか（緯度・内陸性のヒント）。&lt;/li&gt;
&lt;li&gt;降水のピーク：夏型か／冬型か（季節風・梅雨・台風のヒント）。&lt;/li&gt;
&lt;li&gt;年較差：大きい→内陸（中央高地など）／小さい→海の影響。&lt;/li&gt;
&lt;li&gt;最後に理由：季節風・山地・海流のどれで説明できるかを選ぶ。&lt;/li&gt;
&lt;/ol&gt;
&lt;h4&gt;この小単元の確認（口で言えるか）&lt;/h4&gt;
&lt;ul&gt;
&lt;li class="koumin-core"&gt;冬の季節風は&lt;span class="blank"&gt;北西&lt;/span&gt;（日本海側に雪）。&lt;/li&gt;
&lt;li class="koumin-core"&gt;代表6区分を言える（北海道・日本海側・太平洋側・瀬戸内・中央高地・南西諸島）。&lt;/li&gt;
&lt;/ul&gt;
&lt;hr /&gt;
&lt;h2&gt;02. 農林水産業&lt;/h2&gt;
&lt;h4&gt;Ⅰ．日本の農業（地形・気候とセットで覚える）&lt;/h4&gt;
&lt;p&gt;農業は「地形・気候」と直結します。稲作・畑作・園芸・畜産を、&lt;strong&gt;&lt;span class="blank"&gt;土地条件&lt;/span&gt;&lt;/strong&gt;と&lt;strong&gt;&lt;span class="blank"&gt;出荷の工夫&lt;/span&gt;&lt;/strong&gt;で整理するとつまずきにくくなります。&lt;/p&gt;
&lt;h4&gt;園芸農業（出荷時期をずらして高く売る）&lt;/h4&gt;
&lt;ul&gt;
&lt;li class="koumin-core"&gt;ビニールハウスで早く出荷＝&lt;span class="blank"&gt;促成栽培&lt;/span&gt;&lt;/li&gt;
&lt;li class="koumin-core"&gt;涼しい地域で夏に出荷＝&lt;span class="blank"&gt;抑制栽培&lt;/span&gt;&lt;/li&gt;
&lt;li class="koumin-core"&gt;涼しい高原で野菜＝&lt;span class="blank"&gt;高冷地野菜&lt;/span&gt;&lt;/li&gt;
&lt;li&gt;近郊農業は「大都市に近い→新鮮→輸送費が小さい」がポイント（葉物野菜などと相性がよい）。&lt;/li&gt;
&lt;/ul&gt;
&lt;h4&gt;稲作・畑作（写真・統計で出る）&lt;/h4&gt;
&lt;ul&gt;
&lt;li&gt;稲作：平野・三角州など水が得やすい土地と結びつく。用水路・区画整理・機械化がポイント。&lt;/li&gt;
&lt;li&gt;畑作：冷涼な地域（北海道など）や台地（関東など）と結びつくことが多い。&lt;/li&gt;
&lt;li class="koumin-core"&gt;二毛作：同じ土地で&lt;span class="blank"&gt;年2回&lt;/span&gt;作物をつくる（例：米＋麦など）。&lt;/li&gt;
&lt;li class="koumin-core"&gt;二期作：同じ作物を&lt;span class="blank"&gt;年2回&lt;/span&gt;つくる（暖かい地域で可能になりやすい）。&lt;/li&gt;
&lt;/ul&gt;
&lt;p class="koumin-core"&gt;工場で加工されたり工業の原料となったりする作物を&lt;span class="blank"&gt;工芸作物&lt;/span&gt;という（例：綿花・てんさい・さとうきびなど）。&lt;/p&gt;
&lt;p&gt;生産量ランキングは年で動くため、「上位常連（代表県）」を押さえ、資料問題で最終確認するのが安全です。&lt;/p&gt;
&lt;h4&gt;畜産（気候・市場・飼料の視点）&lt;/h4&gt;
&lt;ul&gt;
&lt;li&gt;酪農：冷涼な地域や広い土地と相性がよい（乳製品の流通・市場距離も考える）。&lt;/li&gt;
&lt;li&gt;肉用牛・養豚・養鶏：飼料の輸入、加工・流通、消費地との距離が絡む（理由説明で使う）。&lt;/li&gt;
&lt;/ul&gt;
&lt;hr /&gt;
&lt;h4&gt;Ⅱ．日本の水産業（海流＋EEZ＋漁業の変化）&lt;/h4&gt;
&lt;p&gt;水産業は「海流」と「200海里（EEZ）」がポイントです。漁法・漁場・漁業の変化をセットで覚えます。&lt;/p&gt;
&lt;ul&gt;
&lt;li class="koumin-core"&gt;好漁場：暖流&lt;span class="blank"&gt;黒潮&lt;/span&gt;と寒流&lt;span class="blank"&gt;親潮&lt;/span&gt;が出会う海域（代表：&lt;span class="blank"&gt;三陸沖&lt;/span&gt;など）。&lt;/li&gt;
&lt;/ul&gt;
&lt;h4&gt;漁業の種類（“どこで”行うか）&lt;/h4&gt;
&lt;ul&gt;
&lt;li class="koumin-core"&gt;沿岸漁業：岸に近い海（小型船・日帰りが多い）。&lt;/li&gt;
&lt;li class="koumin-core"&gt;沖合漁業：沿岸より遠い海（数日規模）。&lt;/li&gt;
&lt;li class="koumin-core"&gt;遠洋漁業：世界の海へ（長期間）。近年は縮小傾向。&lt;/li&gt;
&lt;/ul&gt;
&lt;h4&gt;漁法（写真で判別される）&lt;/h4&gt;
&lt;ul&gt;
&lt;li class="koumin-core"&gt;とる漁業（代表例）：&lt;span class="blank"&gt;まき網&lt;/span&gt;／&lt;span class="blank"&gt;底びき網&lt;/span&gt;／&lt;span class="blank"&gt;定置網&lt;/span&gt;&lt;/li&gt;
&lt;li class="koumin-core"&gt;育てる漁業：&lt;span class="blank"&gt;養殖&lt;/span&gt;（いけす等で育てる）／&lt;span class="blank"&gt;栽培漁業&lt;/span&gt;（稚魚を放流）&lt;/li&gt;
&lt;li&gt;遠洋漁業が縮小した理由は「200海里規制」「燃料費」「資源管理」などを資料と結びつけて説明。&lt;/li&gt;
&lt;/ul&gt;
&lt;hr /&gt;
&lt;h4&gt;Ⅲ．日本の林業（森林が多い国の課題）&lt;/h4&gt;
&lt;p&gt;林業は「森林が多い国」なのに課題が出る単元です。比率・代表美林・輸入の流れを押さえたうえで、なぜ課題が残るかまで言えるようにします。&lt;/p&gt;
&lt;ul&gt;
&lt;li class="koumin-core"&gt;日本の森林は国土の約&lt;span class="blank"&gt;3分の2&lt;/span&gt;。&lt;/li&gt;
&lt;li class="koumin-core"&gt;天然の三大美林：&lt;span class="blank"&gt;青森ヒバ&lt;/span&gt;・&lt;span class="blank"&gt;秋田スギ&lt;/span&gt;・&lt;span class="blank"&gt;木曽ヒノキ&lt;/span&gt;&lt;/li&gt;
&lt;li class="koumin-core"&gt;人工の三大美林：&lt;span class="blank"&gt;吉野&lt;/span&gt;・&lt;span class="blank"&gt;天竜&lt;/span&gt;・&lt;span class="blank"&gt;尾鷲&lt;/span&gt;&lt;/li&gt;
&lt;/ul&gt;
&lt;h4&gt;林業の「課題」まで言えるようにする&lt;/h4&gt;
&lt;ul&gt;
&lt;li&gt;輸入材が増えた→国産材が売れにくい→手入れ不足→土砂災害リスクや生態系への影響が問題になることも。&lt;/li&gt;
&lt;li&gt;対策の方向：間伐・路網整備・国産材活用・木材利用（公共建築など）を押さえる。&lt;/li&gt;
&lt;/ul&gt;
&lt;h4&gt;この章の確認（口で言えるか）&lt;/h4&gt;
&lt;ul&gt;
&lt;li class="koumin-core"&gt;早く出荷＝&lt;span class="blank"&gt;促成栽培&lt;/span&gt;／夏に出荷＝&lt;span class="blank"&gt;抑制栽培&lt;/span&gt;。&lt;/li&gt;
&lt;li class="koumin-core"&gt;育てる漁業は&lt;span class="blank"&gt;養殖&lt;/span&gt;と&lt;span class="blank"&gt;栽培漁業&lt;/span&gt;。&lt;/li&gt;
&lt;li class="koumin-core"&gt;天然三大美林を3つ言える（青森ヒバ・秋田スギ・木曽ヒノキ）。&lt;/li&gt;
&lt;/ul&gt;
&lt;hr /&gt;
&lt;h2&gt;03. 工業・都市の発展&lt;/h2&gt;
&lt;h4&gt;Ⅰ．工業の見方（“どこで・なぜ”を説明する）&lt;/h4&gt;
&lt;p&gt;工業は「原料の輸入」「製品の輸出」「人口・交通」の条件で説明できます。まずは立地条件の流れを作ると、どの地域でも答えられるようになります。&lt;/p&gt;
&lt;ul&gt;
&lt;li&gt;工業が集まりやすい条件：①港（輸入・輸出）②広い土地 ③交通網 ④労働力 ⑤大消費地（市場）&lt;/li&gt;
&lt;li&gt;臨海部に工業が集中：原料輸入に便利／工場用地／大量輸送（船）／コンビナート&lt;/li&gt;
&lt;/ul&gt;
&lt;h4&gt;Ⅱ．工業地帯（まずは“太平洋ベルト”）&lt;/h4&gt;
&lt;p class="koumin-core"&gt;太平洋ベルト：&lt;span class="blank"&gt;関東&lt;/span&gt;〜&lt;span class="blank"&gt;北九州&lt;/span&gt;にかけて、工業と人口が集中する帯状の地域。&lt;/p&gt;
&lt;ul&gt;
&lt;li class="koumin-core"&gt;三大工業地帯：&lt;span class="blank"&gt;京浜&lt;/span&gt;・&lt;span class="blank"&gt;中京&lt;/span&gt;・&lt;span class="blank"&gt;阪神&lt;/span&gt;&lt;/li&gt;
&lt;li&gt;入試では「位置（地図）」＋「主な工業（機械・自動車・化学など）」がセットで問われやすい。&lt;/li&gt;
&lt;li&gt;地帯／地域の呼び方は揺れがあるため、暗記より&lt;strong&gt;場所を地図で説明&lt;/strong&gt;できることを優先。&lt;/li&gt;
&lt;/ul&gt;
&lt;h4&gt;Ⅲ．工業地域（地帯以外の集積）&lt;/h4&gt;
&lt;ul&gt;
&lt;li class="koumin-core"&gt;代表例：京葉・東海・瀬戸内・北陸（まずは地図で位置）。&lt;/li&gt;
&lt;li&gt;覚え方：地帯＝広範囲で多様、地域＝地帯以外の集積（位置と特徴で整理）。&lt;/li&gt;
&lt;/ul&gt;
&lt;h4&gt;Ⅳ．伝統工業（産地と結びつける）&lt;/h4&gt;
&lt;ul&gt;
&lt;li class="koumin-core"&gt;伝統的工芸品は国の&lt;span class="blank"&gt;指定&lt;/span&gt;がある（名称だけでなく産地もセットで）。&lt;/li&gt;
&lt;li&gt;出題のされ方：写真→製品名→産地、または「その地域の特色ある産業」として問われる。&lt;/li&gt;
&lt;/ul&gt;
&lt;h4&gt;Ⅴ．工業をめぐる諸問題（公害・資源・貿易）&lt;/h4&gt;
&lt;p&gt;公害は暗記で終わらず「原因物質」「被害」「対策」で整理します。貿易は“加工貿易”の意味を説明できることがゴールです。&lt;/p&gt;
&lt;ul&gt;
&lt;li class="koumin-core"&gt;典型七公害：大気汚染／水質汚濁／土壌汚染／騒音／振動／地盤沈下／悪臭&lt;/li&gt;
&lt;li class="koumin-core"&gt;日本最初の公害問題：&lt;span class="blank"&gt;足尾銅山鉱毒事件&lt;/span&gt;&lt;/li&gt;
&lt;li class="koumin-core"&gt;四大公害病：&lt;span class="blank"&gt;水俣病&lt;/span&gt;／&lt;span class="blank"&gt;新潟水俣病&lt;/span&gt;／&lt;span class="blank"&gt;イタイイタイ病&lt;/span&gt;／&lt;span class="blank"&gt;四日市ぜんそく&lt;/span&gt;&lt;/li&gt;
&lt;li class="koumin-core"&gt;日本の貿易：原料を輸入→国内で加工→製品を輸出＝&lt;span class="blank"&gt;加工貿易&lt;/span&gt;&lt;/li&gt;
&lt;/ul&gt;
&lt;h4&gt;Ⅵ．都市の発展（過密・過疎・交通）&lt;/h4&gt;
&lt;ul&gt;
&lt;li class="koumin-core"&gt;大都市の問題＝&lt;span class="blank"&gt;過密&lt;/span&gt;（住宅・交通混雑・環境など）。&lt;/li&gt;
&lt;li class="koumin-core"&gt;地方の問題＝&lt;span class="blank"&gt;過疎&lt;/span&gt;（人口減少・高齢化・サービス維持）。&lt;/li&gt;
&lt;li&gt;都市の広がり：都心→郊外→ベッドタウン（通勤・通学）という流れを地図で確認。&lt;/li&gt;
&lt;li&gt;交通は「人の移動（鉄道・道路）」と「物の移動（港・空港）」を分けて見る。&lt;/li&gt;
&lt;/ul&gt;
&lt;hr /&gt;
&lt;h2&gt;04. 地域学習の進め方（日本の地方は“枠”で覚える）&lt;/h2&gt;
&lt;p&gt;地方別学習は、県名を暗記するよりも、&lt;strong&gt;地形・気候・産業・都市・課題&lt;/strong&gt;を同じ枠で整理すると安定します。&lt;/p&gt;
&lt;h4&gt;地方学習のテンプレ（この順に言えるように）&lt;/h4&gt;
&lt;ol&gt;
&lt;li&gt;位置：どの海に面するか／隣の地方はどこか&lt;/li&gt;
&lt;li&gt;地形：山地・平野・河川（農業・人口に直結）&lt;/li&gt;
&lt;li&gt;気候：雪が多いか／雨が多い季節はいつか（雨温図で）&lt;/li&gt;
&lt;li&gt;産業：農業・水産・工業・観光のどれが強いか&lt;/li&gt;
&lt;li&gt;都市・交通：中心都市と結節点（港・新幹線・高速）&lt;/li&gt;
&lt;li&gt;課題：過疎・災害・環境・産業転換など&lt;/li&gt;
&lt;/ol&gt;
&lt;hr /&gt;
&lt;h2&gt;資料問題の読み方（地理は「場所→数字→理由」で拾う）&lt;/h2&gt;
&lt;ul&gt;
&lt;li&gt;地図：まず凡例と方位、次に「集中」「分布」「境界」を見る。&lt;/li&gt;
&lt;li&gt;統計：増減（前年差）／割合（構成比）／順位（上位）を先に拾う。&lt;/li&gt;
&lt;li&gt;雨温図：降水の多い季節と年較差で切り分け、理由を季節風・海流・山地で説明する。&lt;/li&gt;
&lt;li&gt;資料の基本姿勢：「読み取れる事実」と「推測（理由）」を分けて書くと記述が強くなる。&lt;/li&gt;
&lt;/ul&gt;
&lt;h2&gt;総合チェック（タップで答えが出る）&lt;/h2&gt;
&lt;ol&gt;
&lt;li class="koumin-core"&gt;緯度は赤道からの&lt;span class="blank"&gt;南北&lt;/span&gt;、経度は本初子午線からの&lt;span class="blank"&gt;東西&lt;/span&gt;。&lt;/li&gt;
&lt;li class="koumin-core"&gt;時差は経度&lt;span class="blank"&gt;15度&lt;/span&gt;で&lt;span class="blank"&gt;1時間&lt;/span&gt;。&lt;/li&gt;
&lt;li class="koumin-core"&gt;日本の周りの海は&lt;span class="blank"&gt;日本海&lt;/span&gt;・&lt;span class="blank"&gt;太平洋&lt;/span&gt;・&lt;span class="blank"&gt;オホーツク海&lt;/span&gt;・&lt;span class="blank"&gt;東シナ海&lt;/span&gt;。&lt;/li&gt;
&lt;li class="koumin-core"&gt;排他的経済水域は沿岸から&lt;span class="blank"&gt;200海里&lt;/span&gt;まで、領海は&lt;span class="blank"&gt;12海里&lt;/span&gt;。&lt;/li&gt;
&lt;li class="koumin-core"&gt;最高峰は&lt;span class="blank"&gt;富士山&lt;/span&gt;（&lt;span class="blank"&gt;3776m&lt;/span&gt;）。&lt;/li&gt;
&lt;li class="koumin-core"&gt;日本一長い川は&lt;span class="blank"&gt;信濃川&lt;/span&gt;、流域面積最大は&lt;span class="blank"&gt;利根川&lt;/span&gt;。&lt;/li&gt;
&lt;li class="koumin-core"&gt;日本三大急流は&lt;span class="blank"&gt;最上川&lt;/span&gt;・&lt;span class="blank"&gt;富士川&lt;/span&gt;・&lt;span class="blank"&gt;球磨川&lt;/span&gt;。&lt;/li&gt;
&lt;li class="koumin-core"&gt;日本最大の湖は&lt;span class="blank"&gt;琵琶湖&lt;/span&gt;、最大の平野は&lt;span class="blank"&gt;関東平野&lt;/span&gt;。&lt;/li&gt;
&lt;li class="koumin-core"&gt;冬の季節風は&lt;span class="blank"&gt;北西&lt;/span&gt;、夏の季節風は&lt;span class="blank"&gt;南東&lt;/span&gt;が基本。&lt;/li&gt;
&lt;li class="koumin-core"&gt;日本の気候区分（代表6）は&lt;span class="blank"&gt;北海道&lt;/span&gt;・&lt;span class="blank"&gt;日本海側&lt;/span&gt;・&lt;span class="blank"&gt;太平洋側&lt;/span&gt;・&lt;span class="blank"&gt;瀬戸内&lt;/span&gt;・&lt;span class="blank"&gt;中央高地&lt;/span&gt;・&lt;span class="blank"&gt;南西諸島&lt;/span&gt;。&lt;/li&gt;
&lt;li class="koumin-core"&gt;早く出荷する栽培を&lt;span class="blank"&gt;促成栽培&lt;/span&gt;、夏に出荷する栽培を&lt;span class="blank"&gt;抑制栽培&lt;/span&gt;という。&lt;/li&gt;
&lt;li class="koumin-core"&gt;育てる漁業は&lt;span class="blank"&gt;養殖&lt;/span&gt;と&lt;span class="blank"&gt;栽培漁業&lt;/span&gt;。&lt;/li&gt;
&lt;li class="koumin-core"&gt;三大工業地帯は&lt;span class="blank"&gt;京浜&lt;/span&gt;・&lt;span class="blank"&gt;中京&lt;/span&gt;・&lt;span class="blank"&gt;阪神&lt;/span&gt;。&lt;/li&gt;
&lt;li class="koumin-core"&gt;日本最初の公害問題は&lt;span class="blank"&gt;足尾銅山鉱毒事件&lt;/span&gt;。四大公害病の1つは&lt;span class="blank"&gt;水俣病&lt;/span&gt;。&lt;/li&gt;
&lt;li class="koumin-core"&gt;原料を輸入して加工し輸出する貿易を&lt;span class="blank"&gt;加工貿易&lt;/span&gt;という。&lt;/li&gt;
&lt;/ol&gt;
&lt;h2&gt;当塾の取り組み&lt;/h2&gt;
&lt;p&gt;当塾では、本科講座「地理の完成」で、地理をスピーディーに高品質な講義で仕上げます。本科講座「地理の完成」≪８回完結講座≫のお申込み・お問い合わせは、&lt;a href="https://jukureiwa.com/honka/" target="_blank" rel="noopener"&gt;コチラ&lt;/a&gt;をご覧ください。&lt;/p&gt;
&lt;p&gt;当塾では、教室型の授業のほかに、オンラインでも受講可能です。また、学習したいポイントをピンポイントで学習できる、&lt;a href="https://jukureiwa.com/tanpatsu/" target="_blank" rel="noopener"&gt;単発講座&lt;/a&gt;もございます。1人1人に合わせた個別授業で地理の学習をサポートいたします。&lt;/p&gt;
&lt;p&gt;&lt;!-- 空のCTAが重複していたため整理：1つに統合し、最低限リンクを配置 --&gt;&lt;/p&gt;
&lt;section id="veu_cta-197" class="veu_cta"&gt;
&lt;div class="cta_body"&gt;
&lt;div class="cta_body_link"&gt;
      &lt;a class="btn btn-primary btn-block btn-lg" href="https://jukureiwa.com/honka/" target="_blank" rel="noopener"&gt;本科講座「地理の完成」≪８回完結講座≫&lt;/a&gt;
    &lt;/div&gt;
&lt;/p&gt;&lt;/div&gt;
&lt;p&gt;  &lt;!-- [ /.vkExUnit_cta_body ] --&gt;&lt;br /&gt;
&lt;/section&gt;
&lt;section class="veu_cta" id="veu_cta-197"&gt;&lt;h1 class="cta_title"&gt;本科「地理の完成」≪８回完結講座≫&lt;/h1&gt;&lt;div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地理分野は「どこに何があるのか」「どこで何が行われているのか」を正しく理解することに尽きます。したがって「場所」つまり「地図」をベースにおいて理解を進めないと、きちんと知識を積み上げることが出来ません。当塾では、常に「どこ」というポイントに軸足を置きながら、様々な事象・現象を正しく理解させるように指導を行っていきます。&lt;/div&gt;&lt;div class="cta_body_link"&gt;&lt;a href="https://jukureiwa.com/honka/" class="btn btn-primary btn-block btn-lg" target="_blank"&gt;開講講座：本科「地理の完成」≪８回完結講座≫&lt;/a&gt;&lt;/div&gt;&lt;/div&gt;&lt;!-- [ /.vkExUnit_cta_body ] --&gt;&lt;/section&gt;			
------</t>
  </si>
  <si>
    <t>https://jukureiwa.com/tips/rekishi-shiryou-mondai/</t>
  </si>
  <si>
    <t>以下のページは不自然なワードを使用しています。
これらを適切に自然な言葉に置き換えて下さい。
なお、本文の装飾や構造は絶対に変えないでください。
【対象ページURL】
https://jukureiwa.com/tips/rekishi-shiryou-mondai/
【検出された不自然ワード】
- 型
- 乱れ
- 整え
- 統一
【本文】
------
&lt;style&gt;
  /* 全体設定：文字を極限まで濃くし、境界を明確にする */
  .rw-wrap { 
    max-width: 1020px; 
    margin: 0 auto; 
    color: #0f172a !important; 
    line-height: 1.85; 
    font-size: 16px; 
    font-family: "Helvetica Neue", Arial, "Hiragino Kaku Gothic ProN", "Hiragino Sans", Meiryo, sans-serif; 
  }&lt;/p&gt;
&lt;p&gt;  /* リンクの基本ルール：鮮やかな青＋太めの下線 */
  .rw-wrap a:not(.btn), 
  .rw-wrap a:not(.btn):visited {
    color: #0052cc !important; 
    text-decoration: underline !important;
    text-underline-offset: .25em;
    text-decoration-thickness: .12em;
    font-weight: 700;
  }
  .rw-wrap a:not(.btn):hover {
    color: #003399 !important;
    text-decoration: none !important;
  }&lt;/p&gt;
&lt;p&gt;  /* ヒーローエリア：視認性の高いグラデーションと白抜き文字 */
  .rw-hero { 
    border-radius: 22px; 
    overflow: hidden; 
    box-shadow: 0 12px 30px rgba(0,0,0,.08); 
    background: #fff; 
    margin-bottom: 2.5rem; 
    border: 2px solid #b3d7ff; 
  }
  .rw-hero-main { 
    background: linear-gradient(135deg, #002b6b 0%, #0052cc 100%); 
    padding: 3.5rem 2.5rem; 
    color: #fff; 
    position: relative; 
    overflow: hidden; 
  }
  .rw-hero-overlay { 
    position: absolute; inset: 0; 
    background: radial-gradient(1000px 500px at 15% 10%, rgba(255,255,255,0.15), transparent 60%); 
    pointer-events: none; 
  }
  .rw-tag-hero { 
    display: inline-flex; align-items: center; gap: .5rem; padding: .4rem .8rem; border-radius: 999px; 
    background: rgba(255,255,255,0.15); border: 1px solid rgba(255,255,255,0.25); 
    color: #fff; font-weight: 800; font-size: .85rem; 
  }&lt;/p&gt;
&lt;p&gt;  /* 見出し */
  .rw-h2 { margin-top: 4rem; border-bottom: 2px solid #e0f2fe; padding-bottom: 0.5rem; margin-bottom: 1.5rem; }
  .rw-wrap h2 { font-size: 1.6rem; font-weight: 900; color: #002b6b; margin: 0; }
  .rw-wrap h3 { font-size: 1.2rem; font-weight: 800; color: #0f172a; margin-bottom: 0.8rem; }&lt;/p&gt;
&lt;p&gt;  /* カード・バッジの視認性強化 */
  .rw-card { border: 2px solid #cbd5e1 !important; border-radius: 18px; background: #fff; height: 100%; box-shadow: 0 4px 12px rgba(0,0,0,0.05); }
  .rw-card-header { background: #f1f5f9; border-bottom: 2px solid #cbd5e1; padding: 1rem 1.25rem; font-weight: 800; color: #002b6b; border-radius: 18px 18px 0 0; }
  .rw-badge-light { 
    background-color: #dbeafe !important; 
    color: #1e3a8a !important; 
    border: 1.5px solid #93c5fd !important; 
    font-weight: 800 !important;
    padding: .4rem .8rem !important;
    border-radius: 6px !important;
    font-size: 0.8rem !important;
  }
  .rw-note { background: #f0f9ff; border: 1px solid #b3d7ff; border-left: 7px solid #0052cc; border-radius: 16px; padding: 1.5rem; }
  .rw-step { border-left: 6px solid #bae6fd; padding-left: 1.5rem; margin: 2.5rem 0; }&lt;/p&gt;
&lt;p&gt;  /* テーブル */
  .rw-table-wrap { border-radius: 12px; overflow: hidden; border: 2px solid #cbd5e1; }
  .rw-table th { background: #e0f2fe; color: #002b6b; font-weight: 800; text-align: center; border-bottom: 2px solid #cbd5e1; padding: 1rem; }
  .rw-table td { vertical-align: middle; border-bottom: 1px solid #f1f5f9; padding: 1rem; color: #0f172a; font-weight: 500; }&lt;/p&gt;
&lt;p&gt;  /* FAQ (全閉・高コントラスト) */
  .rw-faq-details { border: 2px solid #cbd5e1; border-radius: 14px; background: #fff; margin-bottom: 0.8rem; overflow: hidden; }
  .rw-faq-summary { cursor: pointer; list-style: none; padding: 1.1rem 1.25rem; font-weight: 900; color: #002b6b; position: relative; background: #f8fafc; }
  .rw-faq-summary::-webkit-details-marker { display: none; }
  .rw-faq-summary::after { content: "▾"; position: absolute; right: 1.25rem; transition: transform 0.2s; }
  .rw-faq-details[open] .rw-faq-summary::after { transform: rotate(180deg); }
  .rw-faq-ans { padding: 1.5rem; border-top: 1px solid #f1f5f9; color: #1e293b; font-weight: 500; }
  .rw-q-label { font-weight: 900; color: #0052cc; margin-right: 0.5rem; }&lt;/p&gt;
&lt;p&gt;  /* 下部CTA：4pxの青枠で他と統一 */
  .rw-cta-container {
    background-color: #ffffff !important; 
    border: 4px solid #0052cc !important; 
    border-radius: 24px !important;
    padding: 3rem 2rem !important;
    margin-top: 4rem !important;
    box-shadow: 0 15px 35px rgba(0,82,204,0.1) !important;
  }
  .rw-cta-container h2 { color: #002b6b !important; font-weight: 900 !important; }
  .rw-cta-container p { color: #0f172a !important; font-weight: 600 !important; line-height: 1.7; }&lt;/p&gt;
&lt;p&gt;  .btn-primary-lg { 
    background-color: #0052cc !important; border: none !important; border-radius: 999px !important; 
    font-weight: 900 !important; padding: 1rem 2.5rem !important; color: #fff !important; 
    text-decoration: none !important; display: inline-block; box-shadow: 0 6px 20px rgba(0,82,204,0.3);
  }
  .btn-outline-primary-hub { border: 2.5px solid #0052cc !important; color: #0052cc !important; border-radius: 999px !important; font-weight: 800 !important; text-decoration: none !important; }&lt;/p&gt;
&lt;p&gt;  .rw-list { padding-left: 1.2rem; margin: 0; }
  .rw-list li { margin: 0.4rem 0; }
&lt;/style&gt;
&lt;div class="rw-wrap"&gt;
&lt;div class="mb-3"&gt;
    &lt;a class="btn-outline-primary-hub btn-sm px-4 py-1" href="https://jukureiwa.com/tips/naaymi_hub/"&gt;社会の悩み一覧（ハブ）へ&lt;/a&gt;
  &lt;/div&gt;
&lt;header class="rw-hero"&gt;
&lt;div class="rw-hero-main"&gt;
&lt;div class="rw-hero-overlay"&gt;&lt;/div&gt;
&lt;div class="position-relative" style="z-index: 2;"&gt;
&lt;div class="d-flex flex-wrap gap-2 mb-3"&gt;
          &lt;span class="rw-tag-hero shadow-sm"&gt;歴史：資料問題のミス対策&lt;/span&gt;&lt;br /&gt;
          &lt;span class="badge rw-badge-light shadow-sm"&gt;中学受験 小4〜小6向け&lt;/span&gt;
        &lt;/div&gt;
&lt;h1 class="h2 fw-bold mb-3" style="line-height: 1.4; color: #fff !important; text-shadow: 0 2px 10px rgba(0,0,0,0.3);"&gt;歴史資料問題の解き方｜&lt;br class="d-none d-md-block"&gt;絵・写真・文章史料の“見るべき点”&lt;/h1&gt;
&lt;p class="lead mb-4" style="color: rgba(255,255,255,0.98); font-weight: 500;"&gt;
          返却された歴史のテストで、用語問題は取れているのに、資料問題だけがごっそり得点を逃している。選択肢を見ると、どれもそれらしく見えて決め切れない――この状態は、知識不足ではなく&lt;strong&gt;資料の見方が定まっていない&lt;/strong&gt;ことが原因になっている場合が多い。
        &lt;/p&gt;
&lt;p class="small fw-bold opacity-90"&gt;資料問題は「知っているか」よりも「どこを見て、何を確かめ、どう判断するか」の流れで得点が決まる。&lt;/p&gt;
&lt;/p&gt;&lt;/div&gt;
&lt;/p&gt;&lt;/div&gt;
&lt;div class="p-4 bg-light border-top"&gt;
&lt;div class="rw-note shadow-sm"&gt;
&lt;div class="fw-bold text-primary mb-2 h5"&gt;このページで整理すること&lt;/div&gt;
&lt;ul class="mb-0 small row row-cols-md-2 g-2 list-unstyled fw-bold" style="color: #0f172a;"&gt;
&lt;li&gt;・最初に確認すべき4点（読む順番）&lt;/li&gt;
&lt;li&gt;・絵・写真／文章史料の見分け方&lt;/li&gt;
&lt;li&gt;・雰囲気・年代飛びつきの修正行動&lt;/li&gt;
&lt;li&gt;・家庭で回せる週の進め方&lt;/li&gt;
&lt;/ul&gt;&lt;/div&gt;
&lt;/p&gt;&lt;/div&gt;
&lt;/header&gt;
&lt;section class="rw-h2"&gt;
&lt;h2&gt;まず状況整理｜どこで詰まっているかを確認する&lt;/h2&gt;
&lt;/section&gt;
&lt;div class="row g-3 align-items-stretch mb-5"&gt;
&lt;div class="col-lg-7"&gt;
&lt;div class="card rw-card"&gt;
&lt;div class="rw-card-header h6 mb-0"&gt;チェック項目（当てはまるほど“読む順番”が乱れている）&lt;/div&gt;
&lt;div class="card-body p-4"&gt;
&lt;ul class="mb-0 small vstack gap-2 fw-bold"&gt;
&lt;li&gt;・資料を見る前に、選択肢から読んでしまう&lt;/li&gt;
&lt;li&gt;・年号や時代名が浮かぶと、それだけで判断している&lt;/li&gt;
&lt;li&gt;・絵や写真を「なんとなく古そう／新しそう」で処理している&lt;/li&gt;
&lt;li&gt;・文章史料の言い回しを、現代語の感覚で読んでいる&lt;/li&gt;
&lt;li&gt;・解説を読むと「知っていたのに」と感じることが多い&lt;/li&gt;
&lt;/ul&gt;
&lt;p class="small text-muted mt-4 mb-0 fw-bold"&gt;複数当てはまる場合、資料問題は&lt;strong&gt;知識の増量&lt;/strong&gt;より先に&lt;strong&gt;読む順番を習慣にすること&lt;/strong&gt;が必要。&lt;/p&gt;
&lt;/p&gt;&lt;/div&gt;
&lt;/p&gt;&lt;/div&gt;
&lt;/p&gt;&lt;/div&gt;
&lt;div class="col-lg-5"&gt;
&lt;div class="card rw-card border-2" style="background: #f8fafc; border: 2px dashed #94a3b8 !important;"&gt;
&lt;div class="rw-card-header bg-transparent h6 mb-0"&gt;改善の方針&lt;/div&gt;
&lt;div class="card-body p-4"&gt;
&lt;p class="mb-3 fw-bold"&gt;資料問題のミスは「覚えていない」ではなく、&lt;strong&gt;判断に使う根拠が毎回変わる&lt;/strong&gt;ことで起きる。&lt;/p&gt;
&lt;p class="mb-0 fw-bold"&gt;まずは&lt;strong&gt;見る順番&lt;/strong&gt;と&lt;strong&gt;確認ポイント&lt;/strong&gt;を習慣にし、次に「因果・立場・制度」で判断できる形へ整理する。&lt;/p&gt;
&lt;/p&gt;&lt;/div&gt;
&lt;/p&gt;&lt;/div&gt;
&lt;/p&gt;&lt;/div&gt;
&lt;/p&gt;&lt;/div&gt;
&lt;section class="rw-h2"&gt;
&lt;h2&gt;原因の切り分け｜典型的な3つのパターン&lt;/h2&gt;
&lt;/section&gt;
&lt;div class="row g-3 mb-5 align-items-stretch"&gt;
&lt;div class="col-lg-4"&gt;
&lt;div class="card rw-card p-4 text-center"&gt;
        &lt;span class="badge rw-badge-light mb-3 shadow-sm"&gt;パターン①&lt;/span&gt;&lt;/p&gt;
&lt;h3 class="h6 fw-bold"&gt;雰囲気先行&lt;/h3&gt;
&lt;p class="small mb-3 fw-bold text-muted"&gt;絵や写真の印象だけで「この時代っぽい」と決めてしまう。&lt;/p&gt;
&lt;div class="mt-auto small fw-bold text-primary"&gt;原因：見るべき具体要素（道具・服装・建物）が整理されていない。&lt;/div&gt;
&lt;/p&gt;&lt;/div&gt;
&lt;/p&gt;&lt;/div&gt;
&lt;div class="col-lg-4"&gt;
&lt;div class="card rw-card p-4 text-center"&gt;
        &lt;span class="badge rw-badge-light mb-3 shadow-sm"&gt;パターン②&lt;/span&gt;&lt;/p&gt;
&lt;h3 class="h6 fw-bold"&gt;年代に飛びつく&lt;/h3&gt;
&lt;p class="small mb-3 fw-bold text-muted"&gt;文章史料の一語から年代を連想し、そのまま選択肢を決定する。&lt;/p&gt;
&lt;div class="mt-auto small fw-bold text-primary"&gt;原因：年代が「判断材料」ではなく「答え」になっている。&lt;/div&gt;
&lt;/p&gt;&lt;/div&gt;
&lt;/p&gt;&lt;/div&gt;
&lt;div class="col-lg-4"&gt;
&lt;div class="card rw-card p-4 text-center"&gt;
        &lt;span class="badge rw-badge-light mb-3 shadow-sm"&gt;パターン③&lt;/span&gt;&lt;/p&gt;
&lt;h3 class="h6 fw-bold"&gt;用語暗記で処理&lt;/h3&gt;
&lt;p class="small mb-3 fw-bold text-muted"&gt;史料中の語句を知っているかどうかで判断する。&lt;/p&gt;
&lt;div class="mt-auto small fw-bold text-primary"&gt;原因：用語を因果や制度と結びつけて使えていない。&lt;/div&gt;
&lt;/p&gt;&lt;/div&gt;
&lt;/p&gt;&lt;/div&gt;
&lt;/p&gt;&lt;/div&gt;
&lt;section class="rw-h2"&gt;
&lt;h2&gt;改善のステップ｜資料問題はこの順で読む&lt;/h2&gt;
&lt;/section&gt;
&lt;div class="rw-step"&gt;
&lt;div class="d-flex align-items-center gap-3 mb-3"&gt;
      &lt;span class="badge bg-primary px-3 rounded-pill text-white"&gt;今日&lt;/span&gt;&lt;/p&gt;
&lt;h3 class="h6 mb-0 fw-bold"&gt;資料を見たら最初に確認する4点&lt;/h3&gt;
&lt;/p&gt;&lt;/div&gt;
&lt;ol class="small vstack gap-2 fw-bold" style="color: #0f172a;"&gt;
&lt;li&gt;1. &lt;strong&gt;いつ頃の話か&lt;/strong&gt;（時代の幅を持たせる）&lt;/li&gt;
&lt;li&gt;2. &lt;strong&gt;誰の立場か&lt;/strong&gt;（支配側／民衆／外国など）&lt;/li&gt;
&lt;li&gt;3. &lt;strong&gt;どの制度・仕組みが関係するか&lt;/strong&gt;&lt;/li&gt;
&lt;li&gt;4. &lt;strong&gt;何が変化している場面か&lt;/strong&gt;（前後比較）&lt;/li&gt;
&lt;/ol&gt;
&lt;p class="small text-muted mt-2 fw-bold"&gt;この4点を一巡させてから、選択肢に入ります。&lt;/p&gt;
&lt;/p&gt;&lt;/div&gt;
&lt;div class="rw-step"&gt;
&lt;div class="d-flex align-items-center gap-3 mb-3"&gt;
      &lt;span class="badge bg-primary px-3 rounded-pill text-white"&gt;今週&lt;/span&gt;&lt;/p&gt;
&lt;h3 class="h6 mb-0 fw-bold"&gt;史料タイプ別の「見る場所」を習慣にする&lt;/h3&gt;
&lt;/p&gt;&lt;/div&gt;
&lt;div class="row g-3"&gt;
&lt;div class="col-lg-6"&gt;
&lt;div class="card rw-card"&gt;
&lt;div class="rw-card-header h6 mb-0"&gt;絵・写真史料&lt;/div&gt;
&lt;div class="card-body p-4"&gt;
&lt;ul class="mb-0 small vstack gap-2 fw-bold"&gt;
&lt;li&gt;・&lt;strong&gt;道具&lt;/strong&gt;（農具・武器・貨幣など）&lt;/li&gt;
&lt;li&gt;・&lt;strong&gt;服装&lt;/strong&gt;（身分差・洋装／和装など）&lt;/li&gt;
&lt;li&gt;・&lt;strong&gt;建物&lt;/strong&gt;（城・寺社・工場・住宅など）&lt;/li&gt;
&lt;/ul&gt;
&lt;p class="small text-primary mt-3 mb-0"&gt;「何を伝える絵か」を一文で言える状態にする。&lt;/p&gt;
&lt;/p&gt;&lt;/div&gt;
&lt;/p&gt;&lt;/div&gt;
&lt;/p&gt;&lt;/div&gt;
&lt;div class="col-lg-6"&gt;
&lt;div class="card rw-card"&gt;
&lt;div class="rw-card-header h6 mb-0"&gt;文章史料&lt;/div&gt;
&lt;div class="card-body p-4"&gt;
&lt;ul class="mb-0 small vstack gap-2 fw-bold"&gt;
&lt;li&gt;・&lt;strong&gt;制度語&lt;/strong&gt;（〜制、〜令、〜役 など）&lt;/li&gt;
&lt;li&gt;・&lt;strong&gt;評価語&lt;/strong&gt;（よろこぶ／苦しむ／改める など）&lt;/li&gt;
&lt;li&gt;・&lt;strong&gt;主語&lt;/strong&gt;（為政者か民衆か、誰が語っているか）&lt;/li&gt;
&lt;/ul&gt;
&lt;p class="small text-primary mt-3 mb-0"&gt;命令・禁止・称賛・批判の方向を取ってから判断する。&lt;/p&gt;
&lt;/p&gt;&lt;/div&gt;
&lt;/p&gt;&lt;/div&gt;
&lt;/p&gt;&lt;/div&gt;
&lt;/p&gt;&lt;/div&gt;
&lt;/p&gt;&lt;/div&gt;
&lt;div class="rw-step"&gt;
&lt;div class="d-flex align-items-center gap-3 mb-3"&gt;
      &lt;span class="badge bg-primary px-3 rounded-pill text-white"&gt;今月&lt;/span&gt;&lt;/p&gt;
&lt;h3 class="h6 mb-0 fw-bold"&gt;因果で整理する練習（背景→制度・出来事→影響）&lt;/h3&gt;
&lt;/p&gt;&lt;/div&gt;
&lt;p class="mb-3 fw-bold"&gt;史料を見たら、&lt;strong&gt;背景 → 制度・出来事 → 影響&lt;/strong&gt;を一文で言い直す練習を。年代を覚える前に、出来事が「何のために」「誰にどう影響したか」をセットで持つことが、資料問題の安定につながります。&lt;/p&gt;
&lt;p class="mb-0 small fw-bold text-muted"&gt;土台の整理方法は &lt;a href="https://jukureiwa.com/tips/honka_rekishi/"&gt;歴史の本質を整理する視点&lt;/a&gt; を参照してください。&lt;/p&gt;
&lt;/p&gt;&lt;/div&gt;
&lt;section class="rw-h2"&gt;
&lt;h2&gt;よくあるミスと修正｜得点を逃すポイントはここ&lt;/h2&gt;
&lt;/section&gt;
&lt;div class="rw-table-wrap mb-5 shadow-sm"&gt;
&lt;div class="table-responsive"&gt;
&lt;table class="table table-sm align-middle mb-0"&gt;
&lt;thead&gt;
&lt;tr&gt;
&lt;th style="width: 26%;"&gt;症状&lt;/th&gt;
&lt;th style="width: 34%;"&gt;原因&lt;/th&gt;
&lt;th&gt;修正行動&lt;/th&gt;
&lt;/tr&gt;
&lt;/thead&gt;
&lt;tbody class="small"&gt;
&lt;tr&gt;
&lt;td class="fw-bold"&gt;年代一致だけで即決&lt;/td&gt;
&lt;td class="fw-bold"&gt;年代を「正解」扱いしている&lt;/td&gt;
&lt;td class="fw-bold text-primary"&gt;誰にとって有利か／負担が増えるのは誰かを確認&lt;/td&gt;
&lt;/tr&gt;
&lt;tr&gt;
&lt;td class="fw-bold"&gt;絵を見て終わり&lt;/td&gt;
&lt;td class="fw-bold"&gt;観察ポイントが習慣化していない&lt;/td&gt;
&lt;td class="fw-bold text-primary"&gt;「何を伝えたい絵か」を一文で言ってから選択肢へ&lt;/td&gt;
&lt;/tr&gt;
&lt;tr&gt;
&lt;td class="fw-bold"&gt;文章史料を現代語感覚で読む&lt;/td&gt;
&lt;td class="fw-bold"&gt;命令・評価の方向を取れていない&lt;/td&gt;
&lt;td class="fw-bold text-primary"&gt;命令・禁止・批判の方向と主語を確認してから判断&lt;/td&gt;
&lt;/tr&gt;
&lt;/tbody&gt;
&lt;/table&gt;&lt;/div&gt;
&lt;/p&gt;&lt;/div&gt;
&lt;div class="rw-note mb-5"&gt;
&lt;div class="fw-bold text-primary mb-1"&gt;丸つけ時の最重要ルール&lt;/div&gt;
&lt;p class="small mb-0 fw-bold"&gt;正解でも「判断理由が言えたか」を重視する。再現性がない正解を増やさない工夫を。&lt;/p&gt;
&lt;/p&gt;&lt;/div&gt;
&lt;section class="rw-h2"&gt;
&lt;h2&gt;家庭での進め方｜週単位で無理なく続けられる仕組み&lt;/h2&gt;
&lt;/section&gt;
&lt;div class="row g-4 align-items-stretch mb-5"&gt;
&lt;div class="col-lg-7"&gt;
&lt;div class="card rw-card p-4 shadow-sm"&gt;
&lt;div class="fw-bold text-primary mb-3 h5"&gt;週の計画（つまずきを減らす進め方）&lt;/div&gt;
&lt;ul class="small vstack gap-2 ps-3 mb-4 fw-bold"&gt;
&lt;li&gt;&lt;strong&gt;頻度：&lt;/strong&gt;週2回、1回15分&lt;/li&gt;
&lt;li&gt;&lt;strong&gt;対象：&lt;/strong&gt;模試・過去問から資料問題だけ抽出（同タイプで固める）&lt;/li&gt;
&lt;li&gt;&lt;strong&gt;丸つけ基準：&lt;/strong&gt;正解でも「判断理由が言えない」は×&lt;/li&gt;
&lt;li&gt;&lt;strong&gt;ミスノート項目：&lt;/strong&gt;見落とした要素／判断が早すぎた点／次回の見る順&lt;/li&gt;
&lt;li&gt;&lt;strong&gt;翌日の確認：&lt;/strong&gt;同タイプ資料を1問だけ解き直し、根拠を言葉にする&lt;/li&gt;
&lt;/ul&gt;
&lt;div class="rw-callout bg-white border-0 py-3 px-0"&gt;
&lt;div class="fw-bold text-primary mb-1"&gt;声かけ（解き方を聞く）&lt;/div&gt;
&lt;p class="small mb-0 fw-bold"&gt;「どこを見て判断した？」「誰の立場の資料だった？」の2つだけで見る順が身につきやすい。&lt;/p&gt;
&lt;/p&gt;&lt;/div&gt;
&lt;/p&gt;&lt;/div&gt;
&lt;/p&gt;&lt;/div&gt;
&lt;div class="col-lg-5"&gt;
&lt;div class="rw-note h-100 shadow-sm"&gt;
&lt;div class="fw-bold text-primary mb-2"&gt;社会全体の組み立てを整理するなら&lt;/div&gt;
&lt;p class="small fw-bold"&gt;資料問題は単独で伸ばせる一方、社会全体が「覚えたのに点が取れない」状態だと判断がブレます。原因別の修正は &lt;a href="https://jukureiwa.com/tips/syakaibenkyou/"&gt;社会の勉強法を改善する&lt;/a&gt; を先に参照してください。&lt;/p&gt;
&lt;/p&gt;&lt;/div&gt;
&lt;/p&gt;&lt;/div&gt;
&lt;/p&gt;&lt;/div&gt;
&lt;section id="faq" class="rw-h2"&gt;
&lt;h2&gt;FAQ&lt;/h2&gt;
&lt;/section&gt;
&lt;div class="rw-faq mb-5"&gt;
&lt;details class="rw-faq-details"&gt;
&lt;summary class="rw-faq-summary"&gt;&lt;span class="rw-q-label"&gt;Q&lt;/span&gt; 年代暗記はやらなくていい？&lt;/summary&gt;
&lt;div class="rw-faq-ans"&gt;不要ではありません。ただし資料問題では年代は「補助材料」です。まずは資料の根拠（道具・制度・立場）で絞ってから、年代で確かめるのが正解です。&lt;/div&gt;
&lt;/details&gt;
&lt;details class="rw-faq-details"&gt;
&lt;summary class="rw-faq-summary"&gt;&lt;span class="rw-q-label"&gt;Q&lt;/span&gt; 絵が苦手で、何を見たらいいか分からない&lt;/summary&gt;
&lt;div class="rw-faq-ans"&gt;最初は&lt;strong&gt;道具・服装・建物&lt;/strong&gt;の3点だけに絞ってください。3点で「この絵が伝えたいこと」を一文にしてから選択肢へ向かう習慣をつけましょう。&lt;/div&gt;
&lt;/details&gt;
&lt;details class="rw-faq-details"&gt;
&lt;summary class="rw-faq-summary"&gt;&lt;span class="rw-q-label"&gt;Q&lt;/span&gt; 記述問題にも使える？&lt;/summary&gt;
&lt;div class="rw-faq-ans"&gt;使えます。とくに「背景→制度・出来事→影響」の一文化は、記述の骨組みになります。資料を見た時点で骨組みが作れると、本文から拾う精度が上がります。&lt;/div&gt;
&lt;/details&gt;
&lt;details class="rw-faq-details"&gt;
&lt;summary class="rw-faq-summary"&gt;&lt;span class="rw-q-label"&gt;Q&lt;/span&gt; 小4でも早くない？&lt;/summary&gt;
&lt;div class="rw-faq-ans"&gt;早くありません。小4のうちに「見る順番」を作ると、小5以降の資料問題の伸びが安定しやすくなります。判断の基本を先に入れることが大切です。&lt;/div&gt;
&lt;/details&gt;
&lt;details class="rw-faq-details"&gt;
&lt;summary class="rw-faq-summary"&gt;&lt;span class="rw-q-label"&gt;Q&lt;/span&gt; 正解したのに再現できないことが多い&lt;/summary&gt;
&lt;div class="rw-faq-ans"&gt;「雰囲気」で選ぶと再現できません。丸つけ時に「根拠を一文で言う」を必ず入れ、言えない正解は×扱いにして再現性を積み上げてください。&lt;/div&gt;
&lt;/details&gt;&lt;/div&gt;
&lt;footer id="next" class="mt-5 pt-5 border-top"&gt;
&lt;div class="row g-3 mb-5"&gt;
&lt;div class="col-md-3"&gt;
&lt;div class="card rw-card p-4 text-center"&gt;
&lt;h3 class="h6 fw-bold"&gt;詰まりを整理する&lt;/h3&gt;
&lt;p&gt;          &lt;a class="btn-outline-primary-hub btn-sm w-100 fw-bold mt-2 d-block py-2" href="https://jukureiwa.com/tips/naaymi_hub/"&gt;悩み別整理を見る&lt;/a&gt;
        &lt;/div&gt;
&lt;/p&gt;&lt;/div&gt;
&lt;div class="col-md-3"&gt;
&lt;div class="card rw-card p-4 text-center"&gt;
&lt;h3 class="h6 fw-bold"&gt;歴史の土台を整える&lt;/h3&gt;
&lt;p&gt;          &lt;a class="btn-outline-primary-hub btn-sm w-100 fw-bold mt-2 d-block py-2" href="https://jukureiwa.com/tips/honka_rekishi/"&gt;歴史の本質へ&lt;/a&gt;
        &lt;/div&gt;
&lt;/p&gt;&lt;/div&gt;
&lt;div class="col-md-3"&gt;
&lt;div class="card rw-card p-4 text-center"&gt;
&lt;h3 class="h6 fw-bold"&gt;回し方を整える&lt;/h3&gt;
&lt;p&gt;          &lt;a class="btn-outline-primary-hub btn-sm w-100 fw-bold mt-2 d-block py-2" href="https://jukureiwa.com/tips/syakaibenkyou/"&gt;社会の勉強法へ&lt;/a&gt;
        &lt;/div&gt;
&lt;/p&gt;&lt;/div&gt;
&lt;div class="col-md-3"&gt;
&lt;div class="card rw-card p-4 text-center"&gt;
&lt;h3 class="h6 fw-bold"&gt;短期間で改善&lt;/h3&gt;
&lt;p&gt;          &lt;a class="btn-outline-primary-hub btn-sm w-100 fw-bold mt-2 d-block py-2" href="https://jukureiwa.com/tanpatsu/"&gt;単発講座の案内へ&lt;/a&gt;
        &lt;/div&gt;
&lt;/p&gt;&lt;/div&gt;
&lt;/p&gt;&lt;/div&gt;
&lt;section id="consult" class="rw-cta-container shadow-lg"&gt;
&lt;div class="row g-4 align-items-center"&gt;
&lt;div class="col-12 col-md-8"&gt;
&lt;h2 class="h4 fw-bold mb-3"&gt;学習相談のご案内&lt;/h2&gt;
&lt;p class="mb-0"&gt;
            資料問題は、見る順番と判断基準が固まると安定して取れる分野になります。現状の答案から「どこで根拠がズレているか」を整理し、家庭での進め方まで落とし込みたい場合は、ぜひ一度ご相談ください。
          &lt;/p&gt;
&lt;/p&gt;&lt;/div&gt;
&lt;div class="col-12 col-md-4 text-center"&gt;
&lt;div class="d-grid gap-3"&gt;
            &lt;a class="btn-primary-lg shadow py-3" href="https://jukureiwa.com/kouza/"&gt;講座・問い合わせへ&lt;/a&gt;&lt;br /&gt;
            &lt;span class="rw-mini"&gt;※資料問題の解き直し相談も受付中&lt;/span&gt;
          &lt;/div&gt;
&lt;/p&gt;&lt;/div&gt;
&lt;/p&gt;&lt;/div&gt;
&lt;/section&gt;
&lt;/footer&gt;
&lt;/div&gt;
&lt;footer id="veu_cta-361" class="veu_cta mt-5 pb-5"&gt;
&lt;div class="rw-wrap"&gt;
&lt;div class="card rounded-4 border-2 shadow-lg overflow-hidden" style="border: 2px solid #cbd5e1 !important;"&gt;
&lt;div class="row g-0 align-items-center"&gt;
&lt;div class="col-md-4 text-center p-4 bg-light" style="background-color: #f1f5f9 !important;"&gt;
          &lt;a href="https://jukureiwa.com/ct/コラム/" target="_blank"&gt;&lt;br /&gt;
            &lt;img decoding="async" class="img-fluid rounded-circle shadow" src="https://jukureiwa.com/wp-content/uploads/2019/06/cropped-END_tate_ver2.jpg" alt="コラム" style="max-width: 150px; border: 5px solid #fff;"&gt;&lt;br /&gt;
          &lt;/a&gt;
        &lt;/div&gt;
&lt;div class="col-md-8"&gt;
&lt;div class="card-body p-4 p-lg-5"&gt;
&lt;h2 class="h4 fw-bold mb-3 text-dark"&gt;コラム：中学受験社会&lt;/h2&gt;
&lt;p class="mb-4 text-dark" style="font-weight: 600;"&gt;中学受験の社会科対策を専門にサポートし、遅れたスタートや知識整理の難しさを解決。考える社会への興味を育て、社会人としての成長をサポートします。&lt;/p&gt;
&lt;p&gt;            &lt;a class="btn-primary-lg px-5 shadow py-3" href="https://jukureiwa.com/ct/コラム/" target="_blank"&gt;コラム一覧を見る&lt;/a&gt;
          &lt;/div&gt;
&lt;/p&gt;&lt;/div&gt;
&lt;/p&gt;&lt;/div&gt;
&lt;/p&gt;&lt;/div&gt;
&lt;/p&gt;&lt;/div&gt;
&lt;/footer&gt;
&lt;section class="veu_cta" id="veu_cta-198"&gt;&lt;h1 class="cta_title"&gt;本科「歴史の完成」≪８回完結講座≫&lt;/h1&gt;&lt;div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image_exist"&gt;歴史分野は「いつ」「どこで」「何が」起きたのかを有機的に理解すること、 通り一遍の言葉で言うならば「流れを意識する」ことが求められる分野です。 したがって、時代別に別々のものとして覚えようとしても、分野別(政治・文化……など)に学習を進めようとしても、 それだけでは十分な学習効果を上げることが出来ません。当塾では、時代背景とその中の様々な事象を結び付けていくことで、付け焼刃でない深く理解をさせるように指導を行っていきます。&lt;/div&gt;&lt;div class="cta_body_link"&gt;&lt;a href="https://jukureiwa.com/honka/" class="btn btn-primary btn-block btn-lg" target="_blank"&gt;開講講座：本科「歴史の完成」≪８回完結講座≫&lt;/a&gt;&lt;/div&gt;&lt;/div&gt;&lt;!-- [ /.vkExUnit_cta_body ] --&gt;&lt;/section&gt;			
------</t>
  </si>
  <si>
    <t>https://jukureiwa.com/tips/syakai-sho6-april-plan/</t>
  </si>
  <si>
    <t>以下のページは不自然なワードを使用しています。
これらを適切に自然な言葉に置き換えて下さい。
なお、本文の装飾や構造は絶対に変えないでください。
【対象ページURL】
https://jukureiwa.com/tips/syakai-sho6-april-plan/
【検出された不自然ワード】
- 崩れ
- 型
【本文】
------
&lt;p&gt;&lt;!-- =============================== 小6・4月からの社会挽回プラン｜全文（元文を減らさず、原因の切り分けだけ表示修正） 要件： - 表示テキスト（文言）は一切変更しない - Bootstrapを活かす - 原因の切り分け（details/summary）の表示崩れを解消（bi無しでも崩れない／クリック範囲安定） =============================== --&gt;&lt;/p&gt;
&lt;p&gt;&lt;a class="btn btn-outline-primary btn-sm" href="https://jukureiwa.com/tips/naaymi_hub/"&gt;社会の悩み一覧（ハブ）へ&lt;/a&gt;&lt;/p&gt;
&lt;style&gt;
  /* ====== 原因の切り分け：表示崩れ対策（文言不変） ======&lt;br /&gt;
     目的：&lt;br /&gt;
     - summary が flex で改行すると崩れる/クリックしにくい → ブロック化して安定&lt;br /&gt;
     - bi が読み込まれていないと矢印が消える → 疑似要素で必ず矢印を出す&lt;br /&gt;
     - 既存の &lt;i class="bi ..."&gt; は残すが見た目上は非表示（重複防止）&lt;br /&gt;
  */&lt;br /&gt;
  .reiwa-container details.reiwa-acc{&lt;br /&gt;
    border:1px solid #003366 !important;&lt;br /&gt;
    border-radius:.5rem;&lt;br /&gt;
    overflow:hidden;&lt;br /&gt;
    box-shadow:0 .125rem .25rem rgba(0,0,0,.075);&lt;br /&gt;
    background:#fff;&lt;br /&gt;
  }&lt;br /&gt;
  .reiwa-container details.reiwa-acc + details.reiwa-acc{ margin-top:1rem; }&lt;/p&gt;
&lt;p&gt;  .reiwa-container details.reiwa-acc &gt; summary{&lt;br /&gt;
    cursor:pointer;&lt;br /&gt;
    list-style:none;&lt;br /&gt;
    padding:1rem;&lt;br /&gt;
    font-weight:700;&lt;br /&gt;
    background:#fff;&lt;br /&gt;
    color:#0d6efd;            /* text-primary相当 */&lt;br /&gt;
    position:relative;&lt;br /&gt;
    padding-right:3.25rem;    /* 右の矢印スペース */&lt;br /&gt;
    line-height:1.5;&lt;br /&gt;
  }&lt;br /&gt;
  .reiwa-container details.reiwa-acc &gt; summary::-webkit-details-marker{display:none;}&lt;/p&gt;
&lt;p&gt;  .reiwa-container details.reiwa-acc &gt; summary::after{&lt;br /&gt;
    content:"›";&lt;br /&gt;
    position:absolute;&lt;br /&gt;
    right:1rem;&lt;br /&gt;
    top:50%;&lt;br /&gt;
    transform:translateY(-50%);&lt;br /&gt;
    width:2rem;height:2rem;&lt;br /&gt;
    display:grid;&lt;br /&gt;
    place-items:center;&lt;br /&gt;
    border:1px solid rgba(0,51,102,.25);&lt;br /&gt;
    border-radius:.5rem;&lt;br /&gt;
    background:rgba(0,80,157,.06);&lt;br /&gt;
    color:#003366;&lt;br /&gt;
    font-weight:900;&lt;br /&gt;
    transition:transform .15s ease;&lt;br /&gt;
  }&lt;br /&gt;
  .reiwa-container details.reiwa-acc[open] &gt; summary::after{&lt;br /&gt;
    transform:translateY(-50%) rotate(90deg);&lt;br /&gt;
  }&lt;/p&gt;
&lt;p&gt;  .reiwa-container details.reiwa-acc &gt; .reiwa-acc-body{&lt;br /&gt;
    padding:1rem;&lt;br /&gt;
    background:#f8f9fa;       /* bg-light相当 */&lt;br /&gt;
    border-top:1px solid rgba(0,51,102,.25);&lt;br /&gt;
    font-size:.875rem;        /* small相当 */&lt;br /&gt;
    color:#6c757d;            /* text-secondary相当 */&lt;br /&gt;
  }&lt;/p&gt;
&lt;p&gt;  /* 既存のbiアイコンは残すが、見た目上は非表示（bi未読込でもOK） */&lt;br /&gt;
  .reiwa-container details.reiwa-acc summary i.bi{display:none !important;}&lt;br /&gt;
&lt;/style&gt;
&lt;div class="reiwa-container pb-5" style="font-family: 'Helvetica Neue', Arial, 'Hiragino Kaku Gothic ProN', 'Hiragino Sans', Meiryo, sans-serif; color: #333; line-height: 1.9;"&gt;
&lt;div class="mb-5 p-4 rounded-3 shadow-sm text-white" style="background: linear-gradient(135deg, #003366 0%, #00509d 100%);"&gt;
&lt;h1 class="h3 fw-bold mb-0"&gt;&lt;span style="color: #ffffff;"&gt;小6・4月からの社会挽回プラン｜「遅れ」を合格への武器に変える優先順位&lt;/span&gt;&lt;/h1&gt;
&lt;/div&gt;
&lt;div class="intro-section mb-5"&gt;
&lt;p class="lead fw-bold" style="color: #444;"&gt;「春期講習が終わったのに、模試の社会が4割に届かない……」&lt;/p&gt;
&lt;p&gt;本格的な志望校対策がスタートする小6の4月。算数や国語の重い負担に押され、後回しにされ続けてきた社会は、気づけば「どこから手をつければいいのかわからない巨大な穴」となっているものです。&lt;/p&gt;
&lt;p&gt;しかし、安心してください。社会は他教科に比べ、正しい優先順位でテコ入れをすれば、夏休みを待たずとも「得点源」へ変えることが可能な科目です。大切なのは、全ての単元を均等にやり直すことではありません。残り時間から逆算し、&lt;strong&gt;「合格に必要な最小限の知識を、実戦で使える形で整理し直す」戦略的な取捨選択&lt;/strong&gt;です。&lt;/p&gt;
&lt;div class="card border-0 shadow-sm mt-4" style="background-color: #f0f7ff; border-left: 5px solid #003366 !important;"&gt;
&lt;div class="card-body p-4"&gt;
&lt;h4 class="h6 fw-bold mb-3" style="color: #003366;"&gt;&lt;i class="bi bi-compass-fill me-2"&gt;&lt;/i&gt;この記事で提示する「逆転」のロードマップ&lt;/h4&gt;
&lt;ul class="list-unstyled mb-0 small vstack gap-2"&gt;
&lt;li class="d-flex align-items-start"&gt;&lt;i class="bi bi-check2-circle text-primary me-2 fw-bold"&gt;&lt;/i&gt;&lt;br /&gt;
お子様の知識の「穴」を特定し、学習の優先順位を再定義する&lt;/li&gt;
&lt;li class="d-flex align-items-start text-dark"&gt;&lt;i class="bi bi-check2-circle text-primary me-2 fw-bold"&gt;&lt;/i&gt;&lt;br /&gt;
地理資料・歴史因果・公民のしくみを一番の近道で結び直す技術&lt;/li&gt;
&lt;li class="d-flex align-items-start"&gt;&lt;i class="bi bi-check2-circle text-primary me-2 fw-bold"&gt;&lt;/i&gt;&lt;br /&gt;
入試までの12週間を想定した、週ごとの具体的到達目標モデル&lt;/li&gt;
&lt;li class="d-flex align-items-start"&gt;&lt;i class="bi bi-check2-circle text-primary me-2 fw-bold"&gt;&lt;/i&gt;&lt;br /&gt;
親が「伴走者」ではなく「監督」として機能するための家庭ルーティン&lt;/li&gt;
&lt;/ul&gt;
&lt;/div&gt;
&lt;/div&gt;
&lt;/div&gt;
&lt;section class="mb-5 shadow-sm p-4 rounded bg-white border-top border-primary border-5" style="border-top-color: #003366 !important;"&gt;
&lt;h2 class="h4 fw-bold mb-4 pb-2 border-bottom" style="color: #003366;"&gt;まず状況整理：お子様の「穴」はどの分野に開いていますか？&lt;/h2&gt;
&lt;p&gt;「社会が全体的に遅れている」という漠然とした不安を、まずは具体的な「症状」に分解しましょう。以下のチェック項目のうち、最も重い症状がある分野が、遅れを取り戻すプランの「最優先事項」になります。&lt;/p&gt;
&lt;div class="row g-3"&gt;
&lt;div class="col-md-4"&gt;
&lt;div class="p-3 border rounded h-100 bg-light shadow-sm"&gt;
&lt;h3 class="h6 fw-bold mb-2 text-primary"&gt;&lt;i class="bi bi-geo-alt-fill me-2"&gt;&lt;/i&gt;地理の症状&lt;/h3&gt;
&lt;p class="small text-muted mb-0"&gt;用語は断片的に知っているが、雨温図や地形図と結びつかない。統計データの最新ランキングが数年前の知識で止まっている。&lt;/p&gt;
&lt;/div&gt;
&lt;/div&gt;
&lt;div class="col-md-4"&gt;
&lt;div class="p-3 border rounded h-100 bg-light shadow-sm text-dark text-dark"&gt;
&lt;h3 class="h6 fw-bold mb-2 text-primary"&gt;&lt;i class="bi bi-hourglass-split me-2"&gt;&lt;/i&gt;歴史の症状&lt;/h3&gt;
&lt;p class="small text-muted mb-0 text-dark text-dark"&gt;時代ごとの出来事が混ざり、前後関係の並べ替えに弱い。「なぜその改革が必要だったのか」という因果関係を説明できない。&lt;/p&gt;
&lt;/div&gt;
&lt;/div&gt;
&lt;div class="col-md-4"&gt;
&lt;div class="p-3 border rounded h-100 bg-light shadow-sm"&gt;
&lt;h3 class="h6 fw-bold mb-2 text-primary"&gt;&lt;i class="bi bi-bank2 me-2"&gt;&lt;/i&gt;公民の症状&lt;/h3&gt;
&lt;p class="small text-muted mb-0"&gt;三権分立や国会のしくみが、一問一答的な丸暗記に終始している。制度の「目的」を理解していないため、正誤問題でひっかかる。&lt;/p&gt;
&lt;/div&gt;
&lt;/div&gt;
&lt;div class="col-md-12"&gt;
&lt;div class="p-3 border rounded bg-white border-primary border-dashed text-center" style="border-style: dashed !important;"&gt;
&lt;p class="fw-bold text-primary mb-0 small"&gt;&lt;i class="bi bi-search me-2"&gt;&lt;/i&gt;&lt;br /&gt;
現状を把握せずに「全範囲の総復習」をさせるのは、この時期に最もやってはいけない下策です。&lt;/p&gt;
&lt;/div&gt;
&lt;/div&gt;
&lt;/div&gt;
&lt;/section&gt;
&lt;p&gt;&lt;!-- ✅ここだけ修正：原因の切り分け（文言はそのまま、表示だけ安定化） --&gt;&lt;/p&gt;
&lt;section class="mb-5"&gt;
&lt;h2 class="h4 fw-bold p-3 mb-4 shadow-sm text-white" style="background-color: #003366; border-radius: 5px;"&gt;&lt;span style="color: #ffffff;"&gt;原因の切り分け：小6・4月の「遅れ」を招く3つの不全&lt;/span&gt;&lt;/h2&gt;
&lt;p&gt;なぜ「勉強しているはずなのに」偏差値が伴わないのか。そこには受験生が陥りやすい、共通の思考停止パターンが存在します。&lt;/p&gt;
&lt;details class="reiwa-acc"&gt;
&lt;summary&gt;1. 「一問一答」に逃げるインプットの偏り&lt;br /&gt;
&lt;i class="bi bi-chevron-down"&gt;&lt;/i&gt;&lt;/summary&gt;
&lt;div class="reiwa-acc-body"&gt;用語の名前だけを覚える一問一答は、脳にとって最も「楽」な作業です。しかし、入試で問われるのは「用語の周辺情報」です。地理の「統計」や歴史の「背景」を無視し、文字情報の暗記だけで乗り切ろうとしている場合、実戦形式の模試では一気に得点が伸び悩むことになります。&lt;/div&gt;
&lt;/details&gt;
&lt;details class="reiwa-acc"&gt;
&lt;summary&gt;2. 「資料」と「知識」のリンク切れ&lt;br /&gt;
&lt;i class="bi bi-chevron-down text-dark"&gt;&lt;/i&gt;&lt;/summary&gt;
&lt;div class="reiwa-acc-body"&gt;近年の入試は、資料から得た情報を知識で補完する形式が主流です。「促成栽培」という言葉を知っていても、それが高知県の雨温図や出荷時期グラフと紐づいていなければ、得点には結びつきません。ビジュアル情報の軽視が、「知っているのに解けない」を招きます。&lt;/div&gt;
&lt;/details&gt;
&lt;details class="reiwa-acc"&gt;
&lt;summary&gt;3. 過去問演習の「やりっ放し」&lt;br /&gt;
&lt;i class="bi bi-chevron-down text-dark text-dark text-dark text-dark text-dark text-dark text-dark"&gt;&lt;/i&gt;&lt;/summary&gt;
&lt;div class="reiwa-acc-body"&gt;この時期に多いのが「解くこと自体」が目的化しているケースです。間違えた原因を「知識不足」か「読み取りミス」かに仕分けせず、赤ペンで答えを書き写して終わるテスト直しを繰り返している場合、偏差値は1ミリも動きません。&lt;/div&gt;
&lt;/details&gt;
&lt;/section&gt;
&lt;section class="mb-5 shadow-sm p-4 rounded bg-white border-top border-primary border-5" style="border-top-color: #003366 !important;"&gt;
&lt;h2 class="h4 fw-bold text-primary mb-4 text-dark text-dark text-dark"&gt;改善のステップ：12週間で仕上げる「逆転」プラン&lt;/h2&gt;
&lt;p&gt;小6の4月。全範囲を丁寧におさらいする時間はもうありません。戦略的に&lt;strong&gt;「頻出×即効性」&lt;/strong&gt;を重視した12週間のロードマップに沿って、知識を再構築しましょう。&lt;/p&gt;
&lt;div class="vstack gap-4 mt-4 text-dark"&gt;
&lt;div class="d-flex align-items-start border-start border-5 border-primary ps-3 text-dark text-dark text-dark"&gt;
&lt;div class="me-3 text-dark"&gt;&lt;span class="badge bg-primary rounded-pill px-3 py-2 text-dark"&gt;第1〜4週&lt;/span&gt;&lt;/div&gt;
&lt;div class="text-dark"&gt;
&lt;h3 class="h6 fw-bold text-primary mb-1 text-dark"&gt;地理資料の「読み違い」徹底修正&lt;/h3&gt;
&lt;p class="small mb-0 text-dark text-dark text-dark"&gt;まずは最も伸びやすい地理から手をつけます。用語の暗記ではなく、&lt;strong&gt;「雨温図の数値の見方」「グラフから特定する流れ」「統計ランクの変動」&lt;/strong&gt;に絞って復習。アトラス（地図帳）を開き、特産物の背景（地形・気候）とセットで固め直します。&lt;/p&gt;
&lt;/div&gt;
&lt;/div&gt;
&lt;div class="d-flex align-items-start border-start border-5 border-primary ps-3 text-dark text-dark text-dark text-dark"&gt;
&lt;div class="me-3 text-dark text-dark"&gt;&lt;span class="badge bg-primary rounded-pill px-3 py-2 text-dark"&gt;第5〜8週&lt;/span&gt;&lt;/div&gt;
&lt;div class="text-dark"&gt;
&lt;h3 class="h6 fw-bold text-primary mb-1 text-dark text-dark text-dark"&gt;歴史の「因果・セット・対比」再構築&lt;/h3&gt;
&lt;p class="small mb-0 text-dark text-dark text-dark text-dark"&gt;年代の丸暗記を一旦止め、&lt;strong&gt;「なぜ起きた？（背景）→何をした？（内容）→どうなった？（結果）」&lt;/strong&gt;の因果関係で語れるようにします。特に「江戸の三改革」などは、項目ごとに「対比」の表で整理し直すことが、並べ替え問題克服の鍵です。&lt;/p&gt;
&lt;/div&gt;
&lt;/div&gt;
&lt;div class="d-flex align-items-start border-start border-5 border-primary ps-3 text-dark text-dark text-dark text-dark text-dark"&gt;
&lt;div class="me-3 text-dark text-dark text-dark text-dark"&gt;&lt;span class="badge bg-primary rounded-pill px-3 py-2 text-dark"&gt;第9〜12週&lt;/span&gt;&lt;/div&gt;
&lt;div class="text-dark text-dark"&gt;
&lt;h3 class="h6 fw-bold text-primary mb-1 text-dark text-dark text-dark text-dark"&gt;公民の「制度→目的」の理解&lt;/h3&gt;
&lt;p class="small mb-0 text-dark text-dark text-dark text-dark text-dark"&gt;公民は用語の名前よりも「しくみ」です。&lt;strong&gt;「制度名→その目的（何を守るためか）→具体例→ひっかけポイント」&lt;/strong&gt;の順で判断する考え方を身につけます。三権分立は「誰をチェックしているか」の視点で図解できるようになりましょう。&lt;/p&gt;
&lt;/div&gt;
&lt;/div&gt;
&lt;/div&gt;
&lt;/section&gt;
&lt;section class="mb-5 text-dark"&gt;
&lt;h2 class="h4 fw-bold p-3 mb-4 shadow-sm text-white text-dark text-dark" style="background-color: #003366; border-radius: 5px;"&gt;&lt;span style="color: #ffffff;"&gt;よくあるミスと修正：この時期の「間違い」を「点の種」に変える&lt;/span&gt;&lt;/h2&gt;
&lt;p&gt;模試での取りこぼしを「次は気をつける」という精神論で終わらせてはいけません。症状に基づいた具体的な修正行動をとることが、逆転の真髄です。&lt;/p&gt;
&lt;div class="table-responsive shadow-sm rounded"&gt;
&lt;table class="table table-bordered align-middle mb-0 text-dark border-primary" style="border-color: #dee2e6;"&gt;
&lt;thead style="background-color: #f0f7ff; color: #003366;"&gt;
&lt;tr class="text-center small text-dark"&gt;
&lt;th style="width: 20%;"&gt;分野&lt;/th&gt;
&lt;th style="width: 35%;"&gt;典型的なミス（症状）&lt;/th&gt;
&lt;th style="width: 45%;"&gt;修正行動（今日からやること）&lt;/th&gt;
&lt;/tr&gt;
&lt;/thead&gt;
&lt;tbody class="small text-dark text-dark text-dark text-dark"&gt;
&lt;tr&gt;
&lt;th class="text-center text-primary text-dark text-dark text-dark text-dark text-dark text-dark" scope="row"&gt;地理&lt;/th&gt;
&lt;td&gt;&lt;strong&gt;グラフの単位を見落として数値だけで判断する&lt;/strong&gt;&lt;/td&gt;
&lt;td&gt;&lt;strong&gt;グラフを見たらまず単位に◯をつける。&lt;/strong&gt;&lt;br /&gt;
統計表の数字そのものではなく、「1位の割合の大きさ」や「2位・3位の顔ぶれ」に注目する。&lt;/td&gt;
&lt;/tr&gt;
&lt;tr&gt;
&lt;th class="text-center text-primary text-dark text-dark text-dark text-dark text-dark text-dark text-dark text-dark text-dark text-dark" scope="row"&gt;歴史&lt;/th&gt;
&lt;td&gt;&lt;strong&gt;「世紀」と「時代」が頭の中でズレている&lt;/strong&gt;&lt;/td&gt;
&lt;td&gt;&lt;strong&gt;時代区分と主要人物のセットを定着させる。&lt;/strong&gt;&lt;br /&gt;
年号を覚える前に、出来事を「〇世紀・〇〇政権・相手国は〇〇」という最小単位のカードで整理する。&lt;/td&gt;
&lt;/tr&gt;
&lt;tr&gt;
&lt;th class="text-center text-primary text-dark text-dark text-dark text-dark text-dark text-dark text-dark text-dark text-dark text-dark" scope="row"&gt;公民&lt;/th&gt;
&lt;td&gt;&lt;strong&gt;国会・内閣・裁判所の「権限」を混同する&lt;/strong&gt;&lt;/td&gt;
&lt;td&gt;&lt;strong&gt;「主語」を確認する習慣づけ。&lt;/strong&gt;&lt;br /&gt;
「内閣が締結、国会が承認」のように、動作と主語のペアを音読し、三権のバランスを図で再現する。&lt;/td&gt;
&lt;/tr&gt;
&lt;/tbody&gt;
&lt;/table&gt;
&lt;/div&gt;
&lt;/section&gt;
&lt;section class="mb-5 border border-primary border-2 p-4 rounded bg-white shadow-sm text-dark text-dark"&gt;
&lt;h2 class="h4 fw-bold text-primary mb-4 pb-2 border-bottom text-dark text-dark text-dark text-dark"&gt;家庭での回し方：親が「監督」として機能するための15分&lt;/h2&gt;
&lt;p&gt;社会の遅れを取り戻すにあたって、親が教える必要はありません。親の役割は、お子様の「知識の整理状況」をチェックすることにあります。&lt;/p&gt;
&lt;div class="row g-4 mt-1 text-dark text-dark"&gt;
&lt;div class="col-md-7 text-dark text-dark"&gt;
&lt;h3 class="h6 fw-bold text-primary text-dark text-dark"&gt;&lt;i class="bi bi-calendar-check-fill me-2 text-dark text-dark"&gt;&lt;/i&gt; 週末15分の「アウトプット点検」&lt;/h3&gt;
&lt;ul class="small vstack gap-2 mt-3 p-0 text-dark text-dark text-dark" style="list-style: none;"&gt;
&lt;li class="p-2 border-bottom border-light"&gt;&lt;strong&gt;5分：&lt;/strong&gt;ミスノートを開き、原因が「知識不足」か「読み取りミス」か分類できているか確認。&lt;/li&gt;
&lt;li class="p-2 border-bottom border-light"&gt;&lt;strong&gt;5分：&lt;/strong&gt;その週に覚えた用語を3つ指定し、何も見ずに「15秒で説明」させてみる。&lt;/li&gt;
&lt;li class="p-2 border-bottom border-light"&gt;&lt;strong&gt;5分：&lt;/strong&gt;翌週の学習計画に、前週の「復習」時間が確保されているか確認。&lt;/li&gt;
&lt;/ul&gt;
&lt;/div&gt;
&lt;div class="col-md-5 text-dark"&gt;
&lt;div class="p-3 bg-light rounded border border-primary h-100 text-dark text-dark text-dark"&gt;
&lt;h3 class="h6 fw-bold text-primary mb-3 text-dark text-dark text-dark text-dark text-dark text-dark text-dark text-dark text-dark text-dark text-dark"&gt;&lt;i class="bi bi-chat-left-dots-fill me-2 text-dark text-dark text-dark text-dark text-dark"&gt;&lt;/i&gt; 声かけのコツ&lt;/h3&gt;
&lt;p class="small text-muted mb-2 text-dark text-dark text-dark text-dark text-dark text-dark text-dark text-dark"&gt;「覚えた？」ではなく、&lt;strong&gt;「検索の根拠」&lt;/strong&gt;を問いかけます。&lt;/p&gt;
&lt;div class="bg-white p-2 rounded small border-start border-primary border-4 mb-2 shadow-sm text-dark text-dark text-dark text-dark text-dark text-dark text-dark text-dark text-dark"&gt;「この図のどこを見て、〇〇時代だと判断したの？」&lt;/div&gt;
&lt;div class="bg-white p-2 rounded small border-start border-primary border-4 shadow-sm text-dark text-dark text-dark text-dark text-dark text-dark text-dark text-dark text-dark text-dark text-dark text-dark"&gt;「この用語、お母さんに3行で解説してみてくれる？」&lt;/div&gt;
&lt;/div&gt;
&lt;/div&gt;
&lt;/div&gt;
&lt;/section&gt;
&lt;section class="mb-5 text-dark text-dark text-dark text-dark"&gt;
&lt;h2 class="h4 fw-bold p-3 mb-4 shadow-sm text-white text-dark text-dark text-dark" style="background-color: #003366; border-radius: 5px;"&gt;&lt;span style="color: #ffffff;"&gt;FAQ：小6・4月からの社会挽回プランに関するよくある悩み&lt;/span&gt;&lt;/h2&gt;
&lt;div class="vstack gap-3 text-dark text-dark"&gt;
&lt;details class="p-3 border rounded shadow-sm bg-white text-dark text-dark"&gt;
&lt;summary class="fw-bold text-primary text-dark text-dark text-dark text-dark text-dark text-dark text-dark text-dark text-dark text-dark text-dark text-dark" style="cursor: pointer; list-style: none;"&gt;&lt;i class="bi bi-patch-question-fill me-2 text-dark text-dark text-dark text-dark text-dark text-dark text-dark text-dark"&gt;&lt;/i&gt;Q. 全範囲を復習するには時間が足りません。&lt;/summary&gt;
&lt;p class="small mb-0 mt-3 border-start border-3 ps-3 text-secondary text-dark text-dark text-dark text-dark text-dark text-dark text-dark text-dark text-dark text-dark text-dark text-dark"&gt;A. 「全て」をやる必要はありません。志望校の頻出分野、かつお子様が資料読解などで取りこぼしている「伸びしろ」のある分野に絞ってください。全復習ではなく「効率的な穴埋め」と考えましょう。&lt;/p&gt;
&lt;/details&gt;
&lt;details class="p-3 border rounded shadow-sm bg-white text-dark text-dark text-dark text-dark"&gt;
&lt;summary class="fw-bold text-primary text-dark text-dark text-dark text-dark text-dark text-dark text-dark text-dark text-dark text-dark text-dark text-dark" style="cursor: pointer; list-style: none;"&gt;&lt;i class="bi bi-patch-question-fill me-2 text-dark text-dark text-dark text-dark text-dark text-dark text-dark text-dark text-dark text-dark text-dark text-dark text-dark text-dark"&gt;&lt;/i&gt;Q. 算数の宿題に追われて社会まで手が回りません。&lt;/summary&gt;
&lt;p class="small mb-0 mt-3 border-start border-3 ps-3 text-secondary text-dark text-dark text-dark text-dark text-dark text-dark text-dark text-dark text-dark text-dark text-dark text-dark text-dark text-dark text-dark"&gt;A. 社会は「机に向かう」時間だけで勉強するものではありません。食事中の会話や移動中の5分を使い、用語の「背景」を語らせるだけでも十分な見直しになります。接触回数を増やす戦略をとりましょう。&lt;/p&gt;
&lt;/details&gt;
&lt;/div&gt;
&lt;h2 class="h4 fw-bold mb-5" style="color: #003366;"&gt;さらなる逆転のために。次に確認すべきステップ&lt;/h2&gt;
&lt;div class="row row-cols-1 row-cols-md-2 g-4 text-dark"&gt;
&lt;div class="col text-dark"&gt;
&lt;div class="card h-100 border-primary border-1 shadow-sm reiwa-hover text-dark"&gt;
&lt;div class="card-body py-4 text-dark"&gt;&lt;span class="badge bg-white text-primary border border-primary mb-2"&gt;判断の前に&lt;/span&gt;&lt;/p&gt;
&lt;h3 class="h6 fw-bold text-dark mb-0"&gt;&lt;a class="text-decoration-none text-dark" href="https://jukureiwa.com/tips/naaymi_hub/"&gt;&lt;br /&gt;
社会の悩みを整理する｜今どこで点を取りこぼしているかを切り分け&lt;br /&gt;
&lt;/a&gt;&lt;br /&gt;
&lt;i class="bi bi-arrow-right-short text-primary"&gt;&lt;/i&gt;&lt;/h3&gt;
&lt;p class="small text-muted mt-2 mb-0"&gt;暗記・資料・記述・考え方のどこに原因があるかを整理してから、次の対策を選びたい場合に。&lt;/p&gt;
&lt;/div&gt;
&lt;/div&gt;
&lt;p&gt;&amp;nbsp;&lt;/p&gt;
&lt;/div&gt;
&lt;div class="col text-dark"&gt;
&lt;div class="card h-100 border-primary border-1 shadow-sm reiwa-hover text-dark"&gt;
&lt;div class="card-body py-4 text-dark"&gt;&lt;span class="badge bg-primary mb-2"&gt;学習戦略&lt;/span&gt;&lt;/p&gt;
&lt;h3 class="h6 fw-bold text-dark mb-0"&gt;社会の勉強は「順序」が9割。効率よく偏差値を上げるための正しい順序&lt;br /&gt;
&lt;i class="bi bi-arrow-right-short text-primary"&gt;&lt;/i&gt;&lt;/h3&gt;
&lt;/div&gt;
&lt;/div&gt;
&lt;p&gt;&amp;nbsp;&lt;/p&gt;
&lt;/div&gt;
&lt;div class="col text-dark"&gt;
&lt;div class="card h-100 border-primary border-1 shadow-sm reiwa-hover text-dark"&gt;
&lt;div class="card-body py-4 text-dark"&gt;&lt;span class="badge bg-primary mb-2"&gt;緊急対策&lt;/span&gt;&lt;/p&gt;
&lt;h3 class="h6 fw-bold text-dark mb-0"&gt;【緊急】模試の偏差値が急落……今すぐ見直すべき「解き方のクセ」&lt;br /&gt;
&lt;i class="bi bi-arrow-right-short text-primary"&gt;&lt;/i&gt;&lt;/h3&gt;
&lt;/div&gt;
&lt;/div&gt;
&lt;p&gt;&amp;nbsp;&lt;/p&gt;
&lt;/div&gt;
&lt;div class="col text-dark"&gt;
&lt;div class="card h-100 border-primary bg-primary bg-opacity-10 shadow-sm reiwa-hover text-dark"&gt;
&lt;div class="card-body py-4 text-primary"&gt;
&lt;h3 class="h6 fw-bold mb-1"&gt;&lt;span style="color: #ffffff;"&gt;社会の「穴」をプロが個別診断。&lt;/span&gt;&lt;/h3&gt;
&lt;p class="small mb-0 fw-bold"&gt;&lt;span style="color: #ffffff;"&gt;令和の本科コースはこちら&lt;/span&gt; &lt;i class="bi bi-chevron-double-right"&gt;&lt;/i&gt;&lt;/p&gt;
&lt;/div&gt;
&lt;/div&gt;
&lt;p&gt;&amp;nbsp;&lt;/p&gt;
&lt;/div&gt;
&lt;div class="col text-dark"&gt;
&lt;div class="card h-100 border-primary bg-primary bg-opacity-10 shadow-sm reiwa-hover text-dark"&gt;
&lt;div class="card-body py-4 text-primary"&gt;
&lt;h3 class="h6 fw-bold mb-1"&gt;&lt;span style="color: #ffffff;"&gt;記述・資料読解に特化した単発講座&lt;/span&gt;&lt;/h3&gt;
&lt;p class="small mb-0 fw-bold"&gt;&lt;span style="color: #ffffff;"&gt;【期間限定】短期集中講座の詳細はこちら&lt;/span&gt; &lt;i class="bi bi-chevron-double-right"&gt;&lt;/i&gt;&lt;/p&gt;
&lt;/div&gt;
&lt;/div&gt;
&lt;p&gt;&amp;nbsp;&lt;/p&gt;
&lt;/div&gt;
&lt;/div&gt;
&lt;/section&gt;
&lt;/div&gt;
&lt;div class="p-4 rounded text-center shadow-sm text-white text-dark text-dark text-dark text-dark" style="background-color: #003366; color: #fff;"&gt;
&lt;p class="fw-bold mb-2 lead text-white text-dark text-dark text-dark text-dark text-dark"&gt;&lt;span style="color: #ffffff;"&gt;小6・4月。今が、社会の遅れを取り戻す「最後のチャンス」です。&lt;/span&gt;&lt;/p&gt;
&lt;p class="mb-0 small text-white text-dark text-dark text-dark text-dark text-dark text-dark" style="opacity: 0.9;"&gt;&lt;span style="color: #ffffff;"&gt;焦りを「具体的な行動」に変えれば、景色は必ず変わります。まずは今週末、1時間だけお子様の地理の資料読解をチェックすることから始めてみてください。&lt;/span&gt;&lt;/p&gt;
&lt;/div&gt;
&lt;section class="veu_cta" id="veu_cta-198"&gt;&lt;h1 class="cta_title"&gt;本科「歴史の完成」≪８回完結講座≫&lt;/h1&gt;&lt;div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image_exist"&gt;歴史分野は「いつ」「どこで」「何が」起きたのかを有機的に理解すること、 通り一遍の言葉で言うならば「流れを意識する」ことが求められる分野です。 したがって、時代別に別々のものとして覚えようとしても、分野別(政治・文化……など)に学習を進めようとしても、 それだけでは十分な学習効果を上げることが出来ません。当塾では、時代背景とその中の様々な事象を結び付けていくことで、付け焼刃でない深く理解をさせるように指導を行っていきます。&lt;/div&gt;&lt;div class="cta_body_link"&gt;&lt;a href="https://jukureiwa.com/honka/" class="btn btn-primary btn-block btn-lg" target="_blank"&gt;開講講座：本科「歴史の完成」≪８回完結講座≫&lt;/a&gt;&lt;/div&gt;&lt;/div&gt;&lt;!-- [ /.vkExUnit_cta_body ] --&gt;&lt;/section&gt;			
------</t>
  </si>
  <si>
    <t>https://koten-kakitsubata.jp/greeting/</t>
  </si>
  <si>
    <t>以下のページは不自然なワードを使用しています。
これらを適切に自然な言葉に置き換えて下さい。
なお、本文の装飾や構造は絶対に変えないでください。
【対象ページURL】
https://koten-kakitsubata.jp/greeting/
【検出された不自然ワード】
- 型
- 最短
- 設計
- CV
【本文】
------
&lt;p&gt;&amp;nbsp;&lt;/p&gt;
&lt;h2&gt;古典専門塾「かきつばた」のコンセプト&lt;/h2&gt;
&lt;p&gt;古典専門塾「かきつばた」は、&lt;strong&gt;&lt;span style="color: #0000ff;"&gt;古典が苦手な方・古典の成績を本気で上げたい方&lt;/span&gt;&lt;/strong&gt;のための、古典専門の個別指導塾です。&lt;br /&gt;
「古文は日本語だからフィーリングで読めるはず」「昔も今も人間の考えることは同じだから何となく分かるはず」といった思い込みのまま勉強を続けてしまうと、あるところから成績が伸び悩みます。&lt;/p&gt;
&lt;p&gt;とくに、&lt;span style="color: #339966;"&gt;古文が苦手な生徒ほど次のような勘違い&lt;/span&gt;をしがちです。&lt;/p&gt;
&lt;ul&gt;
&lt;li&gt;「同じ日本語だから何となく読めるはず」&lt;/li&gt;
&lt;li&gt;「日本人だから古文も感覚で分かるはず」&lt;/li&gt;
&lt;li&gt;「昔も今も考えることは一緒だから、雰囲気で理解できる」&lt;/li&gt;
&lt;/ul&gt;
&lt;p&gt;しかし古文は、&lt;strong&gt;語彙・文法・読解技術・古典常識&lt;/strong&gt;がそろってはじめて、はっきりと意味が見えるようになります。&lt;br /&gt;
古典専門塾「かきつばた」では、こうした前提を踏まえ、古典を体系的に読みこなす力を一人ひとりに身につけてもらうことを目標としています。&lt;/p&gt;
&lt;hr /&gt;
&lt;h2&gt;古文を読むために必要な4つの力&lt;/h2&gt;
&lt;p&gt;古文を「フィーリング」ではなく、&lt;strong&gt;論理的に読めるようになるために必要な力&lt;/strong&gt;は、大きく次の4つに分けられます。&lt;/p&gt;
&lt;ul&gt;
&lt;li&gt;&lt;span style="color: #ff0000;"&gt;&lt;strong&gt;語彙力（単語・熟語・成句）&lt;/strong&gt;&lt;/span&gt;&lt;/li&gt;
&lt;li&gt;&lt;span style="color: #ff0000;"&gt;&lt;strong&gt;文法力&lt;/strong&gt;&lt;/span&gt;&lt;/li&gt;
&lt;li&gt;&lt;span style="color: #ff0000;"&gt;&lt;strong&gt;読解技術&lt;/strong&gt;&lt;/span&gt;&lt;/li&gt;
&lt;li&gt;&lt;span style="color: #ff0000;"&gt;&lt;strong&gt;古典常識&lt;/strong&gt;&lt;/span&gt;&lt;/li&gt;
&lt;/ul&gt;
&lt;p&gt;これら4つの力を、&lt;span style="color: #0000ff;"&gt;バランスよく身につけることなしに古文を正しく読むことはできません。&lt;/span&gt;&lt;br /&gt;
たとえば、語彙や古典常識だけで「なんとなく」雰囲気をつかもうとしても、助動詞や助詞を読み飛ばしてしまうと、意味が逆転したり、主語や時制を取り違えたりしてしまいます。&lt;/p&gt;
&lt;hr /&gt;
&lt;h2&gt;「フィーリング読み」が生む典型的な落とし穴&lt;/h2&gt;
&lt;h3&gt;助動詞など文法を放棄した読み方の危険性&lt;/h3&gt;
&lt;p&gt;「フィーリングで古文を読む」典型例が、&lt;strong&gt;助動詞を中心とした文法学習を避けてしまうパターン&lt;/strong&gt;です。&lt;br /&gt;
試しに『竹取物語』の冒頭から、助詞・助動詞を伏せてみるとどうなるでしょうか。&lt;/p&gt;
&lt;div class="rounded" style="background-color: whitesmoke; padding: 10px; margin-bottom: 15px;"&gt;今●昔、竹取●翁●いふ者有り●●。野山●まじり●、竹●取り●●、よろづ●こと●使ひ●●。名●●讃岐造●●●言ひ●●。その竹●中●、もと光る竹●●一筋あり●●。あやしがり●寄り●見る●、筒&lt;span style="display: inline !important; float: none; background-color: #ffffff; color: #212529; cursor: text; font-family: -apple-system,BlinkMacSystemFont,'Segoe UI',Roboto,'Helvetica Neue',Arial,'Noto Sans',sans-serif,'Apple Color Emoji','Segoe UI Emoji','Segoe UI Symbol','Noto Color Emoji'; font-size: 14px; font-style: normal; font-variant: normal; font-weight: 400; letter-spacing: normal; orphans: 2; text-align: left; text-decoration: none; text-indent: 0px; text-transform: none; -webkit-text-stroke-width: 0px; white-space: normal; word-spacing: 0px;"&gt;●&lt;/span&gt;中光り●●。それ●見れ●、三寸ばかり●●人、いと美しう●居●●。翁言ふやう、『われ朝ごと夕ごと●見る竹&lt;span style="display: inline !important; float: none; background-color: #ffffff; color: #212529; cursor: text; font-family: -apple-system,BlinkMacSystemFont,'Segoe UI',Roboto,'Helvetica Neue',Arial,'Noto Sans',sans-serif,'Apple Color Emoji','Segoe UI Emoji','Segoe UI Symbol','Noto Color Emoji'; font-size: 14px; font-style: normal; font-variant: normal; font-weight: 400; letter-spacing: normal; orphans: 2; text-align: left; text-decoration: none; text-indent: 0px; text-transform: none; -webkit-text-stroke-width: 0px; white-space: normal; word-spacing: 0px;"&gt;●&lt;/span&gt;中●おはする●●知り●。子●なり給ふ●●人●●●』●●、手●うち入れ●家●持ち●来●。妻●嫗●預け●養は●。美しきことかぎりなし。いと幼けれ●籠に入れ●養ふ。&lt;/div&gt;
&lt;p&gt;&lt;span style="background-color: #ffffff; font-size: 1rem;"&gt;&lt;br /&gt;
これだけ「真っ黒」になった文章を、正確に理解することは&lt;strong&gt;絶対にできません&lt;/strong&gt;。&lt;br /&gt;
それにもかかわらず、文法を学習しないまま古文を読もうとするのは、上のような状態で無理やり意味を当てにいくのと同じことです。&lt;br /&gt;
&lt;/span&gt;&lt;/p&gt;
&lt;p&gt;古文を苦手とする方や、「読めているつもりなのに志望校レベルにあと一歩届かない」方には、&lt;span style="color: #339966;"&gt;必ず複数の原因が重なっています。&lt;/span&gt;&lt;br /&gt;
その原因を一つひとつ特定し、それぞれに対応した学習を進めていく以外に、古文が本当に「読める」ようになり、成績が安定して伸びていく道はありません。&lt;/p&gt;
&lt;hr /&gt;
&lt;h2&gt;古典専門塾「かきつばた」が提供する解決策&lt;/h2&gt;
&lt;h3&gt;個別指導で「原因」を発見・解決する&lt;/h3&gt;
&lt;p&gt;古典専門塾「かきつばた」では、&lt;span style="color: #0000ff;"&gt;個別指導の利点を最大限に活かし、生徒一人ひとりの苦手の原因を発見・解決&lt;/span&gt;していきます。&lt;/p&gt;
&lt;p&gt;具体的には、次のような観点から現状を分析します。&lt;/p&gt;
&lt;ul&gt;
&lt;li&gt;語彙が不足しているのか（特に現代語との意味のズレ・多義語・敬語語彙など）&lt;/li&gt;
&lt;li&gt;助動詞・助詞を中心とした文法が曖昧なのか&lt;/li&gt;
&lt;li&gt;本文の構造把握や主語判定など、読解技術に抜けがあるのか&lt;/li&gt;
&lt;li&gt;時代背景・古典常識が分からず、場面のイメージが持てないのか&lt;/li&gt;
&lt;/ul&gt;
&lt;p&gt;そのうえで、生徒ごとに&lt;span style="color: #339966;"&gt;「どこから手をつければ一番効率よく伸びるか」&lt;/span&gt;を整理し、授業内外の学習をデザインしていきます。&lt;/p&gt;
&lt;h3&gt;対象となる方&lt;/h3&gt;
&lt;p&gt;主な対象は、古典を学び始めたばかりの中学生・高校生から大学受験生までですが、次のような方にも対応しています。&lt;/p&gt;
&lt;ul&gt;
&lt;li&gt;古典が苦手なまま国文科・日本文学科に進学し、大学の授業についていけなくなってしまった大学生&lt;/li&gt;
&lt;li&gt;近現代文学を専攻していたが、教員採用試験のために古典のやり直しが必要な方&lt;/li&gt;
&lt;li&gt;生涯学習・教養として古典を学び直したい社会人&lt;/li&gt;
&lt;li&gt;通信制大学などで古典科目に取り組もうとしている社会人&lt;/li&gt;
&lt;/ul&gt;
&lt;p&gt;このように、&lt;span style="color: #339966;"&gt;「古典を学ぼうとしている方なら、どなたでも受講可能」です。&lt;/span&gt;&lt;/p&gt;
&lt;hr /&gt;
&lt;h2&gt;動画で学ぶ：古文学習の落とし穴&lt;/h2&gt;
&lt;h3&gt;古典専門塾が考える「古文学習の落とし穴」&lt;/h3&gt;
&lt;p&gt;古典専門塾「かきつばた」では、&lt;strong&gt;古文学習で陥りがちな間違った勉強法&lt;/strong&gt;や、その乗り越え方について動画でも解説しています。&lt;/p&gt;
&lt;p&gt;&lt;a href="https://youtu.be/CV0wB8H_fRI" target="_blank" rel="noopener noreferrer"&gt;▶ 古典専門塾が考える古文学習の落とし穴（YouTube）&lt;/a&gt;&lt;/p&gt;
&lt;p&gt;「フィーリング読み」から脱却し、&lt;strong&gt;入試本番で得点につながる古文学習&lt;/strong&gt;へと切り替えたい方は、ぜひあわせてご覧ください。&lt;/p&gt;
&lt;hr /&gt;
&lt;h2&gt;代表プロフィール&lt;/h2&gt;
&lt;h3&gt;岡部 大輔（オカベ ダイスケ）&lt;/h3&gt;
&lt;p&gt;&lt;img decoding="async" class="alignnone size-medium wp-image-169" src="http://koten-kakitsubata.jp/wp-content/uploads/2020/02/okabe-257x300.jpg" alt="古典専門塾かきつばた 代表・岡部大輔の写真" width="257" height="300" srcset="https://koten-kakitsubata.jp/wp-content/uploads/2020/02/okabe-257x300.jpg 257w, https://koten-kakitsubata.jp/wp-content/uploads/2020/02/okabe.jpg 484w" sizes="(max-width: 257px) 100vw, 257px" /&gt;&lt;/p&gt;
&lt;p&gt;早稲田大学在学中より、&lt;span style="color: #00ff00;"&gt;有名予備校&lt;/span&gt;にて英語・古文の指導にあたる。&lt;br /&gt;
緻密な論理展開と分かりやすい解説に定評があり、&lt;strong&gt;&lt;span style="color: #00ff00;"&gt;「確実に得点につながる」授業&lt;/span&gt;&lt;/strong&gt;として多くの受験生から厚い信頼を得てきた。&lt;/p&gt;
&lt;ul&gt;
&lt;li&gt;古文・漢文を中心とした国語全般の指導経験が豊富&lt;/li&gt;
&lt;li&gt;難関大学志望者から古典が極端に苦手な生徒まで、幅広い層を指導&lt;/li&gt;
&lt;li&gt;「感覚的な読み」ではなく、構造把握と文法に基づく読解法を徹底&lt;/li&gt;
&lt;/ul&gt;
&lt;p&gt;予備校・塾での長年の指導経験をもとに、&lt;strong&gt;一人ひとりの現状に合わせた古典学習のルート設計&lt;/strong&gt;を行い、「何となく読む古文」から「得点できる古文」への転換をサポートしていきます。&lt;/p&gt;
&lt;hr /&gt;
&lt;h2&gt;まとめ：バランスよく力をつけて「読める古文」へ&lt;/h2&gt;
&lt;ul&gt;
&lt;li&gt;古文は、日本語だからといって&lt;strong&gt;フィーリングだけでは読めない&lt;/strong&gt;。&lt;/li&gt;
&lt;li&gt;&lt;strong&gt;語彙力・文法力・読解技術・古典常識&lt;/strong&gt;の4つをバランスよく身につけることが不可欠。&lt;/li&gt;
&lt;li&gt;助動詞をはじめとする文法を避けると、『竹取物語』のような基本的な文章すら正確には読めなくなる。&lt;/li&gt;
&lt;li&gt;古典専門塾「かきつばた」では、&lt;span style="color: #0000ff;"&gt;個別指導で原因を特定し、それぞれに対応した学習プラン&lt;/span&gt;を提示する。&lt;/li&gt;
&lt;li&gt;中高生・受験生に限らず、大学生・社会人まで、&lt;span style="color: #339966;"&gt;「古典を学び直したい」すべての方が対象&lt;/span&gt;。&lt;/li&gt;
&lt;/ul&gt;
&lt;p&gt;古文が苦手な方も、ある程度読めているつもりなのに点数が安定しない方も、&lt;br /&gt;
&lt;strong&gt;「どこでつまずいているのか」を明らかにし、一つひとつ解決していくこと&lt;/strong&gt;が、最短で成績を伸ばすための道筋です。&lt;br /&gt;
古典専門塾「かきつばた」で、感覚頼みの古文学習から卒業し、「読める・解ける・得点できる古文」を一緒に目指していきましょう。&lt;/p&gt;
&lt;p&gt;&amp;nbsp;&lt;/p&gt;
&lt;section class="veu_cta" id="veu_cta-465"&gt;&lt;h1 class="cta_title"&gt;開講講座：ワンポイント講座&lt;/h1&gt;&lt;div class="cta_body"&gt;&lt;div class="cta_body_image cta_body_image_right"&gt;&lt;a href="https://koten-kakitsubata.jp/spot/" target="_blank"&gt;&lt;img width="400" height="400" src="https://koten-kakitsubata.jp/wp-content/uploads/2020/03/tate_400.jpg" class="attachment-large size-large" alt="" decoding="async" loading="lazy" srcset="https://koten-kakitsubata.jp/wp-content/uploads/2020/03/tate_400.jpg 400w, https://koten-kakitsubata.jp/wp-content/uploads/2020/03/tate_400-300x300.jpg 300w, https://koten-kakitsubata.jp/wp-content/uploads/2020/03/tate_400-150x150.jpg 150w" sizes="(max-width: 400px) 100vw, 400px" /&gt;&lt;/a&gt;&lt;/div&gt;&lt;div class="cta_body_txt image_exist"&gt;各単元において必要な内容をパート別に分け、各パート２回完結の授業としてご用意しました。定期試験の範囲の対策に、受験生の苦手範囲の克服に、とニーズに合わせた受講が可能です。&lt;/div&gt;&lt;div class="cta_body_link"&gt;&lt;a href="https://koten-kakitsubata.jp/spot/" class="btn btn-primary btn-block btn-lg" target="_blank"&gt;開講講座：ワンポイント講座&lt;/a&gt;&lt;/div&gt;&lt;/div&gt;&lt;!-- [ /.vkExUnit_cta_body ] --&gt;&lt;/section&gt;	
------</t>
  </si>
  <si>
    <t>https://natsui-sansu-juku.com/col_blog/onlinerival/</t>
  </si>
  <si>
    <t>以下のページは不自然なワードを使用しています。
これらを適切に自然な言葉に置き換えて下さい。
なお、本文の装飾や構造は絶対に変えないでください。
【対象ページURL】
https://natsui-sansu-juku.com/col_blog/onlinerival/
【検出された不自然ワード】
- 型
【本文】
------
&lt;div class="container my-4"&gt;
&lt;div class="card shadow-sm mb-4 border-0" style="background: linear-gradient(135deg, #f5f7ff, #e3f2fd);"&gt;
&lt;div class="card-body p-4"&gt;
&lt;div class="d-flex flex-wrap justify-content-between align-items-center mb-2"&gt;&lt;span class="badge bg-primary text-light mb-2" style="font-size: 0.8rem;"&gt;中学受験算数／オンライン学習&lt;/span&gt;&lt;br /&gt;
&lt;span class="badge bg-warning text-dark mb-2" style="font-size: 0.75rem;"&gt;忙しい受験生・共働き家庭に&lt;/span&gt;&lt;/div&gt;
&lt;h1 class="card-title mb-3" style="font-size: 1.9rem; line-height: 1.5;"&gt;中学受験算数をオンラインで学ぶメリットと、オンライン算数教室の選び方&lt;/h1&gt;
&lt;p class="card-text mb-3" style="font-size: 0.98rem;"&gt;中学受験で合否を大きく左右する教科が&lt;strong&gt;算数&lt;/strong&gt;です。算数は暗記だけでは通用せず、&lt;br /&gt;
&lt;strong&gt;「考えて解く力」&lt;/strong&gt;が求められるため、早い段階から効率よく対策することが重要です。&lt;br /&gt;
その際に大きな武器となるのが、&lt;strong&gt;オンラインでの算数学習&lt;/strong&gt;です。&lt;/p&gt;
&lt;p class="mb-2" style="font-size: 0.9rem;"&gt;オンラインなら通塾時間がかからず、自宅で自分のペースで学べるため、忙しい中学受験生にとって相性の良い学習スタイルと言えます。&lt;br /&gt;
このページでは、&lt;strong&gt;算数をオンラインで学ぶメリット&lt;/strong&gt;と、&lt;br /&gt;
&lt;strong&gt;オンライン算数教室の選び方・活用のポイント&lt;/strong&gt;について整理し、通塾との違いや注意点も踏まえて解説します。&lt;/p&gt;
&lt;p class="mb-2" style="font-size: 0.9rem;"&gt;オンライン個別を選ぶ際の判断基準をまとめて確認したい方は、&lt;a class="text-decoration-underline" href="https://natsui-sansu-juku.com/column/hub-online-guide/"&gt;中学受験算数オンライン個別の選び方の全体像はこちら&lt;/a&gt;&lt;/p&gt;
&lt;p class="mb-0" style="font-size: 0.9rem;"&gt;具体的なサービス内容を知りたい方は、当塾の&lt;br /&gt;
&lt;a class="text-decoration-underline" href="https://natsui-sansu-juku.com/kobetsu_online/"&gt;&lt;br /&gt;
オンライン算数 個別指導（中学受験算数オンライン）&lt;br /&gt;
&lt;/a&gt;&lt;br /&gt;
のページもあわせてご覧ください。&lt;/p&gt;
&lt;/div&gt;
&lt;/div&gt;
&lt;div class="card shadow-sm mb-4 border-0"&gt;
&lt;div class="card-body p-3 p-md-4"&gt;
&lt;h2 class="h5 mb-3"&gt;この記事でわかること&lt;/h2&gt;
&lt;ul class="mb-0"&gt;
&lt;li&gt;中学受験算数をオンラインで学ぶことで得られる主なメリット&lt;/li&gt;
&lt;li&gt;算数に特化したオンライン教室を選ぶべき理由&lt;/li&gt;
&lt;li&gt;オンライン算数教室を選ぶ際に確認しておきたい&lt;strong&gt;３つのポイント&lt;/strong&gt;&lt;/li&gt;
&lt;li&gt;大手塾・映像授業と&lt;strong&gt;中学受験算数オンライン&lt;/strong&gt;の違い&lt;/li&gt;
&lt;li&gt;偏差値推移・単元別強化など、オンライン算数の具体的な伸び方のイメージ&lt;/li&gt;
&lt;li&gt;オンライン算数学習を習慣化し、効果を最大化するための家庭での工夫&lt;/li&gt;
&lt;/ul&gt;
&lt;/div&gt;
&lt;/div&gt;
&lt;div class="card shadow-sm mb-4 border-0"&gt;
&lt;div class="card-body p-3 p-md-4"&gt;
&lt;h2 class="h4 mb-3"&gt;中学受験で算数をオンラインで学ぶメリット&lt;/h2&gt;
&lt;p&gt;オンライン算数学習には、通塾型の学習にはない特徴がいくつもあります。&lt;br /&gt;
特に&lt;strong&gt;時間の使い方&lt;/strong&gt;と&lt;strong&gt;場所の制約&lt;/strong&gt;という点で、大きなメリットがあります。&lt;/p&gt;
&lt;h3 class="h5 mt-3 mb-2"&gt;通塾時間ゼロで「時間」を味方にできる&lt;/h3&gt;
&lt;p&gt;中学受験を効率的に進めるためには、限られた時間の使い方が非常に重要です。&lt;br /&gt;
オンラインで算数を学ぶことで、次のようなメリットが生まれます。&lt;/p&gt;
&lt;ul&gt;
&lt;li&gt;&lt;strong&gt;通塾時間がゼロになる&lt;/strong&gt;（移動が不要）&lt;/li&gt;
&lt;li&gt;自宅からすぐに授業や復習に取りかかれる&lt;/li&gt;
&lt;li&gt;「行き帰りの時間」を&lt;strong&gt;演習や復習に充てられる&lt;/strong&gt;&lt;/li&gt;
&lt;/ul&gt;
&lt;p&gt;中学受験は時間との勝負です。無駄な移動時間を減らせることは大きな強みです。&lt;br /&gt;
オンラインなら、&lt;strong&gt;好きな時間に自分のペースで算数を勉強できる&lt;/strong&gt;ため、&lt;br /&gt;
習いごとや学校行事との両立もしやすくなります。&lt;/p&gt;
&lt;h3 class="h5 mt-3 mb-2"&gt;場所に縛られず、どこからでも質の高い算数学習が可能&lt;/h3&gt;
&lt;p&gt;オンライン学習は、住んでいる地域に関係なく次のような学び方が可能になります。&lt;/p&gt;
&lt;ul&gt;
&lt;li&gt;自宅から&lt;strong&gt;全国レベルの指導&lt;/strong&gt;を受けられる&lt;/li&gt;
&lt;li&gt;引っ越しや通塾距離を気にせず継続しやすい&lt;/li&gt;
&lt;/ul&gt;
&lt;p&gt;地方在住で近くに専門塾がないご家庭でも、&lt;br /&gt;
&lt;strong&gt;中学受験向けの本格的な算数指導&lt;/strong&gt;を受けられるのはオンラインならではの利点です。&lt;/p&gt;
&lt;div class="table-responsive mt-3"&gt;
&lt;table class="table table-bordered align-middle"&gt;
&lt;thead style="background-color: #e3f2fd;"&gt;
&lt;tr class="text-center"&gt;
&lt;th scope="col"&gt;項目&lt;/th&gt;
&lt;th scope="col"&gt;通塾型&lt;/th&gt;
&lt;th scope="col"&gt;オンライン算数学習&lt;/th&gt;
&lt;/tr&gt;
&lt;/thead&gt;
&lt;tbody&gt;
&lt;tr&gt;
&lt;th scope="row"&gt;時間&lt;/th&gt;
&lt;td&gt;通塾・帰宅に時間がかかる&lt;/td&gt;
&lt;td&gt;&lt;strong&gt;通塾時間ゼロ&lt;/strong&gt;で学習時間を確保しやすい&lt;/td&gt;
&lt;/tr&gt;
&lt;tr&gt;
&lt;th scope="row"&gt;場所&lt;/th&gt;
&lt;td&gt;塾の近くに住んでいる必要がある&lt;/td&gt;
&lt;td&gt;全国どこからでも受講可能&lt;/td&gt;
&lt;/tr&gt;
&lt;tr&gt;
&lt;th scope="row"&gt;両立のしやすさ&lt;/th&gt;
&lt;td&gt;習いごとや部活と時間がぶつかりやすい&lt;/td&gt;
&lt;td&gt;自宅で受講でき、時間調整がしやすい&lt;/td&gt;
&lt;/tr&gt;
&lt;/tbody&gt;
&lt;/table&gt;
&lt;/div&gt;
&lt;/div&gt;
&lt;/div&gt;
&lt;div class="card shadow-sm mb-4 border-0"&gt;
&lt;div class="card-body p-3 p-md-4"&gt;
&lt;h2 class="h4 mb-3"&gt;算数に特化したオンライン教室を選ぶ理由&lt;/h2&gt;
&lt;p&gt;中学受験の算数は、知識の暗記だけでは対応できません。&lt;br /&gt;
問題を読み解き、筋道を立てて解答までたどり着く&lt;strong&gt;「思考力」&lt;/strong&gt;が求められます。&lt;/p&gt;
&lt;h3 class="h5 mt-3 mb-2"&gt;暗記では対応できない算数こそ「算数に絞った指導」で伸ばせる&lt;/h3&gt;
&lt;p&gt;中学受験の算数で求められる力は、主に次の３つです。&lt;/p&gt;
&lt;ul&gt;
&lt;li&gt;&lt;strong&gt;考えて解く力（思考力）&lt;/strong&gt;&lt;/li&gt;
&lt;li&gt;&lt;strong&gt;問題への取りかかり方&lt;/strong&gt;（どこから手をつけるか）&lt;/li&gt;
&lt;li&gt;解法の&lt;strong&gt;「なぜそうなるか」&lt;/strong&gt;を理解する力&lt;/li&gt;
&lt;/ul&gt;
&lt;p&gt;理解が深まるほど点数が伸びる教科のため、&lt;br /&gt;
&lt;strong&gt;算数に特化したオンライン教室&lt;/strong&gt;を選ぶことが非常に重要です。&lt;/p&gt;
&lt;p&gt;算数に特化している教室であれば、次のようなメリットが期待できます。&lt;/p&gt;
&lt;ul&gt;
&lt;li&gt;よく出る単元に絞った&lt;strong&gt;効率的な指導&lt;/strong&gt;&lt;/li&gt;
&lt;li&gt;つまずきやすいポイントに合わせた、丁寧で分かりやすい解説&lt;/li&gt;
&lt;li&gt;「苦手単元」をピンポイントで質問できる環境&lt;/li&gt;
&lt;/ul&gt;
&lt;p class="mb-0"&gt;「算数が苦手」「塾の授業についていけない」と感じているお子さまこそ、&lt;br /&gt;
一度&lt;strong&gt;オンラインでの算数学習&lt;/strong&gt;を検討してみる価値があります。&lt;/p&gt;
&lt;/div&gt;
&lt;/div&gt;
&lt;div class="card shadow-sm mb-4 border-0"&gt;
&lt;div class="card-body p-3 p-md-4"&gt;
&lt;h2 class="h4 mb-3"&gt;オンライン算数教室の選び方と、他サービスとの違い&lt;/h2&gt;
&lt;p&gt;オンライン指導はまだ発展途上であり、運営によって&lt;strong&gt;質や対応が大きく異なる&lt;/strong&gt;のが実情です。&lt;br /&gt;
ここでは、教室を選ぶ際に確認しておきたい３つのポイントと、&lt;br /&gt;
大手塾・映像授業との違いを整理します。&lt;/p&gt;
&lt;h3 class="h5 mt-3 mb-2"&gt;ポイント１：実績を見る（合格実績・指導実績）&lt;/h3&gt;
&lt;p&gt;教室を選ぶ際には、まず&lt;strong&gt;「実績を見ること」&lt;/strong&gt;がとても重要です。&lt;br /&gt;
具体的には、次のような点をチェックしましょう。&lt;/p&gt;
&lt;ul&gt;
&lt;li&gt;公式サイトなどで&lt;strong&gt;合格実績や指導実績&lt;/strong&gt;が明示されているか&lt;/li&gt;
&lt;li&gt;中学受験算数に特化したノウハウが蓄積されているか&lt;/li&gt;
&lt;li&gt;どのレベル帯の学校に実績があるか（難関校〜中堅校など）&lt;/li&gt;
&lt;/ul&gt;
&lt;h3 class="h5 mt-3 mb-2"&gt;ポイント２：費用とサービス内容のバランス&lt;/h3&gt;
&lt;p&gt;オンライン教室は、受講料の幅が広いのも特徴です。&lt;/p&gt;
&lt;ul&gt;
&lt;li&gt;通塾型に比べて&lt;strong&gt;費用が安い場合が多い&lt;/strong&gt;&lt;/li&gt;
&lt;li&gt;入会金や教材費が抑えられるプランもある&lt;/li&gt;
&lt;/ul&gt;
&lt;p&gt;中学受験は塾代・教材費・模試代など、どうしても多くの費用がかかります。&lt;br /&gt;
「算数だけに高額な費用をかけるのは難しい」というご家庭にとって、&lt;br /&gt;
&lt;strong&gt;オンラインは経済的な負担軽減にもつながる選択肢&lt;/strong&gt;です。&lt;/p&gt;
&lt;p class="mb-0"&gt;そのうえで、授業時間・授業形式（マンツーマンか少人数か）・フォロー体制（宿題管理や質問受付など）を総合的に見て、&lt;br /&gt;
&lt;strong&gt;費用とサービス内容のバランス&lt;/strong&gt;を確認しましょう。&lt;/p&gt;
&lt;h3 class="h5 mt-3 mb-2"&gt;ポイント３：学習環境（機材・ネット環境）も事前に確認&lt;/h3&gt;
&lt;p&gt;オンライン教室を利用する際には、次のような環境が必要になります。&lt;/p&gt;
&lt;ul&gt;
&lt;li&gt;カメラ付きのパソコン・タブレット・スマホ&lt;/li&gt;
&lt;li&gt;安定したインターネット環境&lt;/li&gt;
&lt;/ul&gt;
&lt;p&gt;最近は&lt;strong&gt;スマホ対応の講座&lt;/strong&gt;も増えており、家庭の環境に合わせた受講スタイルを選びやすくなっています。&lt;br /&gt;
とはいえ、画面サイズや書き込みのしやすさを考えると、&lt;strong&gt;タブレットやPCのほうが学習効率は上がりやすい&lt;/strong&gt;です。&lt;/p&gt;
&lt;p class="mb-3"&gt;事前に必要な機材・アプリ・推奨環境を確認しておくと、初回授業からスムーズにスタートできます。&lt;/p&gt;
&lt;h3 class="h5 mt-4 mb-2"&gt;大手集団塾・映像授業との比較&lt;/h3&gt;
&lt;p&gt;「オンライン授業」とひとことで言っても、サービスの形態はさまざまです。&lt;br /&gt;
大きく分けると、次の３タイプがあります。&lt;/p&gt;
&lt;ul&gt;
&lt;li&gt;大手塾のオンライン配信（集団授業のスタイル）&lt;/li&gt;
&lt;li&gt;映像授業・オンデマンド講座（録画視聴のスタイル）&lt;/li&gt;
&lt;li&gt;&lt;strong&gt;双方向のオンライン算数 個別指導（１対１・少人数対話形式）&lt;/strong&gt;&lt;/li&gt;
&lt;/ul&gt;
&lt;p&gt;特に&lt;strong&gt;中学受験算数オンライン&lt;/strong&gt;で力を伸ばしたい場合は、&lt;br /&gt;
双方向でやり取りできる「オンライン算数 個別指導」型かどうかが大きなポイントになります。&lt;/p&gt;
&lt;div class="table-responsive"&gt;
&lt;table class="table table-bordered align-middle text-center"&gt;
&lt;thead style="background-color: #e3f2fd;"&gt;
&lt;tr&gt;
&lt;th scope="col"&gt;項目&lt;/th&gt;
&lt;th scope="col"&gt;大手集団塾&lt;/th&gt;
&lt;th scope="col"&gt;映像授業&lt;/th&gt;
&lt;th scope="col"&gt;オンライン算数 個別指導&lt;/th&gt;
&lt;/tr&gt;
&lt;/thead&gt;
&lt;tbody&gt;
&lt;tr&gt;
&lt;th class="text-nowrap" scope="row"&gt;授業スタイル&lt;/th&gt;
&lt;td&gt;一斉授業・板書中心&lt;/td&gt;
&lt;td&gt;録画された授業を視聴&lt;/td&gt;
&lt;td&gt;&lt;strong&gt;対話形式の１対１指導&lt;/strong&gt;&lt;/td&gt;
&lt;/tr&gt;
&lt;tr&gt;
&lt;th scope="row"&gt;質問のしやすさ&lt;/th&gt;
&lt;td&gt;授業後の質問時間に限定&lt;/td&gt;
&lt;td&gt;その場で質問はできない&lt;/td&gt;
&lt;td&gt;授業中に&lt;strong&gt;いつでもその場で質問&lt;/strong&gt;できる&lt;/td&gt;
&lt;/tr&gt;
&lt;tr&gt;
&lt;th scope="row"&gt;カリキュラム&lt;/th&gt;
&lt;td&gt;塾の年間カリキュラムに準拠&lt;/td&gt;
&lt;td&gt;教材ごとの既定のカリキュラム&lt;/td&gt;
&lt;td&gt;苦手単元・志望校に合わせて&lt;strong&gt;完全カスタマイズ&lt;/strong&gt;&lt;/td&gt;
&lt;/tr&gt;
&lt;tr&gt;
&lt;th scope="row"&gt;続けやすさ&lt;/th&gt;
&lt;td&gt;送迎・時間の制約が大きい&lt;/td&gt;
&lt;td&gt;「見るだけ」で終わるリスクあり&lt;/td&gt;
&lt;td&gt;決まった曜日・時間で&lt;strong&gt;習慣化しやすい仕組み&lt;/strong&gt;&lt;/td&gt;
&lt;/tr&gt;
&lt;/tbody&gt;
&lt;/table&gt;
&lt;/div&gt;
&lt;/div&gt;
&lt;/div&gt;
&lt;div class="card shadow-sm mb-4 border-0"&gt;
&lt;div class="card-body p-3 p-md-4"&gt;
&lt;h2 class="h4 mb-3"&gt;オンライン算数で失敗しやすいケースと回避ポイント&lt;/h2&gt;
&lt;p&gt;オンライン算数は上手く使えば大きな武器になりますが、&lt;br /&gt;
&lt;strong&gt;使い方を誤ると「思ったほど伸びない」&lt;/strong&gt;という声が出やすいのも事実です。&lt;br /&gt;
ここでは、よくある失敗パターンと、その回避ポイントを整理します。&lt;/p&gt;
&lt;h3 class="h5 mt-3 mb-2"&gt;ケース１：オンライン教材だけで完結させようとする&lt;/h3&gt;
&lt;p&gt;映像授業やアプリ型教材を「とりあえずやらせてみる」だけでは、&lt;br /&gt;
分かったつもりになりやすく、算数の点数にはつながりにくくなります。&lt;/p&gt;
&lt;ul&gt;
&lt;li&gt;分からないところをそのまま放置してしまう&lt;/li&gt;
&lt;li&gt;「見た・解いた」で終わり、定着しない&lt;/li&gt;
&lt;/ul&gt;
&lt;p&gt;&lt;strong&gt;回避ポイント：&lt;/strong&gt;&lt;br /&gt;
オンライン算数は&lt;strong&gt;双方向で質問できる個別指導&lt;/strong&gt;と組み合わせ、&lt;br /&gt;
「なぜそう考えるか」をその場で修正できる環境を作ることが重要です。&lt;/p&gt;
&lt;h3 class="h5 mt-3 mb-2"&gt;ケース２：毎回テーマを変えすぎてしまう&lt;/h3&gt;
&lt;p&gt;「今日は割合、次は図形、その次は速さ…」と、&lt;br /&gt;
その場の不安に合わせて単元を頻繁に変えると、&lt;br /&gt;
どの単元も中途半端になりやすくなります。&lt;/p&gt;
&lt;p&gt;&lt;strong&gt;回避ポイント：&lt;/strong&gt;&lt;br /&gt;
１〜２か月は&lt;strong&gt;学習テーマを絞り込み&lt;/strong&gt;、&lt;br /&gt;
「できる／できない」の境界線をはっきりさせてから次に進む方が、&lt;br /&gt;
結果的に伸びが早くなります。&lt;/p&gt;
&lt;h3 class="h5 mt-3 mb-2"&gt;ケース３：家庭での関わり方が曖昧&lt;/h3&gt;
&lt;p&gt;オンライン学習は自宅で行うため、&lt;br /&gt;
「どこまで家庭が関与するか」が曖昧だと形骸化しがちです。&lt;/p&gt;
&lt;p&gt;&lt;strong&gt;回避ポイント：&lt;/strong&gt;&lt;br /&gt;
保護者が解法を教える必要はありませんが、&lt;br /&gt;
&lt;strong&gt;「今どの単元をやっているか」「何が課題か」&lt;/strong&gt;を把握し、&lt;br /&gt;
学習の軸がぶれないよう見守ることが効果を高めます。&lt;/p&gt;
&lt;p class="mb-0"&gt;オンライン算数は「万能な方法」ではなく、&lt;br /&gt;
&lt;strong&gt;弱点補強に特化した手段&lt;/strong&gt;として位置づけることで、&lt;br /&gt;
中学受験算数の得点力を効率よく底上げすることができます。&lt;/p&gt;
&lt;/div&gt;
&lt;/div&gt;
&lt;div class="card shadow-sm border-0 my-4"&gt;
&lt;div class="card-body p-0"&gt;
&lt;div class="p-4 p-md-5" style="background: #e8eaf6; border: 2px solid #5c6bc0; border-radius: 0.5rem;"&gt;
&lt;div class="row align-items-center"&gt;
&lt;div class="col-md-8"&gt;
&lt;h2 class="h5 fw-bold mb-3" style="color: #283593;"&gt;まずは１〜２か月、「苦手単元だけ」のオンライン算数 個別指導から&lt;/h2&gt;
&lt;p class="mb-2" style="color: #333;"&gt;「全部をオンラインに切り替えるのは不安」という場合は、&lt;br /&gt;
&lt;strong&gt;中学受験算数オンラインの個別指導&lt;/strong&gt;を&lt;br /&gt;
まずは１〜２か月の短期集中で試してみるのも一つの方法です。&lt;/p&gt;
&lt;ul class="mb-0 small" style="color: #333;"&gt;
&lt;li&gt;５年生秋〜冬の「割合」「速さ」だけを集中的にフォロー&lt;/li&gt;
&lt;li&gt;６年夏前に「立体図形」だけを固めておきたい、など単元特化も可能&lt;/li&gt;
&lt;li&gt;終了時に&lt;strong&gt;「どこが伸びたか」&lt;/strong&gt;を振り返り、今後の学習方針に活かす&lt;/li&gt;
&lt;/ul&gt;
&lt;/div&gt;
&lt;div class="col-md-4 text-center text-md-end mt-3 mt-md-0"&gt;&lt;a class="btn btn-outline-primary btn-sm d-block d-md-inline-block mx-auto mx-md-0" style="white-space: nowrap;" href="https://natsui-sansu-juku.com/kobetsu_online/"&gt;&lt;br /&gt;
オンライン算数個別指導「ウィズ・ユー」&lt;br /&gt;
&lt;/a&gt;&lt;/div&gt;
&lt;/div&gt;
&lt;/div&gt;
&lt;/div&gt;
&lt;/div&gt;
&lt;div class="card shadow-sm mb-4 border-0"&gt;
&lt;div class="card-body p-3 p-md-4"&gt;
&lt;h2 class="h4 mb-3"&gt;中学受験算数オンラインの具体的な伸び方イメージ&lt;/h2&gt;
&lt;p&gt;ここでは、実際の利用イメージに近い&lt;strong&gt;ケース例&lt;/strong&gt;を通して、&lt;br /&gt;
オンライン算数学習でどのように力を伸ばしていくのかを整理します。&lt;br /&gt;
（個人が特定されないよう、内容は一部再構成した一般的なモデルケースです。）&lt;/p&gt;
&lt;h3 class="h5 mt-3 mb-2"&gt;ケース１：小５秋〜冬に「割合・速さ」を集中的に強化&lt;/h3&gt;
&lt;p&gt;小５の秋時点で、模試の算数偏差値が&lt;strong&gt;42〜44&lt;/strong&gt;前後で推移しているとします。&lt;br /&gt;
集団塾ではカリキュラムが速く進み、「割合」と「速さ」に苦手意識を抱えたまま、&lt;br /&gt;
次の単元へ進んでしまっている状態です。&lt;/p&gt;
&lt;ul&gt;
&lt;li&gt;週１回・60分のオンライン算数 個別指導をスタート&lt;/li&gt;
&lt;li&gt;２か月間、「割合」「速さ」にテーマを絞り&lt;strong&gt;徹底的に復習&lt;/strong&gt;&lt;/li&gt;
&lt;li&gt;宿題は「１日15分×週３日」のみを指定し、無理なく続けられる量に調整&lt;/li&gt;
&lt;/ul&gt;
&lt;p&gt;このような形で&lt;strong&gt;単元を絞って集中的に取り組む&lt;/strong&gt;と、&lt;br /&gt;
２〜３か月後の模試で&lt;strong&gt;偏差値が５〜１０ポイント程度上がる&lt;/strong&gt;ケースも珍しくありません。&lt;br /&gt;
大切なのは、「あやふやなままにしていた単元」をオンラインで一度立ち止まり、&lt;strong&gt;筋道を立てて理解し直すこと&lt;/strong&gt;です。&lt;/p&gt;
&lt;h3 class="h5 mt-3 mb-2"&gt;ケース２：通塾は継続しつつ、算数だけオンラインで「穴埋め」&lt;/h3&gt;
&lt;p&gt;小６の春、集団塾には通っているものの、&lt;br /&gt;
国語・理科・社会は偏差値55前後、算数だけ&lt;strong&gt;偏差値45前後で足を引っ張っている&lt;/strong&gt;といったケースもよくあります。&lt;/p&gt;
&lt;ul&gt;
&lt;li&gt;集団塾はそのまま継続しつつ、週１回のオンライン算数 個別指導を追加&lt;/li&gt;
&lt;li&gt;塾のテキスト・テストをもとに、&lt;strong&gt;「間違えやすい傾向」だけを抽出して対策&lt;/strong&gt;&lt;/li&gt;
&lt;li&gt;毎回の授業で「今週の塾の授業で分からなかったところ」を洗い出し、即フォロー&lt;/li&gt;
&lt;/ul&gt;
&lt;p&gt;このように「塾＋オンライン算数 個別指導」の併用にすると、&lt;br /&gt;
夏前までに&lt;strong&gt;算数偏差値が45→52前後へ上がり、志望校判定が一段階上がる&lt;/strong&gt;こともあります。&lt;br /&gt;
すべてをオンラインに切り替える必要はなく、&lt;br /&gt;
&lt;strong&gt;弱点補強の専門ツールとして中学受験算数オンラインを位置づける&lt;/strong&gt;使い方も有効です。&lt;/p&gt;
&lt;/div&gt;
&lt;/div&gt;
&lt;div class="card shadow-sm mb-4 border-0"&gt;
&lt;div class="card-body p-3 p-md-4"&gt;
&lt;h2 class="h4 mb-3"&gt;オンライン算数学習を習慣化し、効果を最大化するコツ&lt;/h2&gt;
&lt;p&gt;オンライン授業は、「気が向いたときだけ受ける」形になると効果が出にくくなります。&lt;br /&gt;
ここでは、&lt;strong&gt;学習習慣の定着&lt;/strong&gt;という観点から、家庭で意識したいポイントをまとめます。&lt;/p&gt;
&lt;h3 class="h5 mt-3 mb-2"&gt;ポイント１：曜日と時間を決めて「学習リズムを作る」&lt;/h3&gt;
&lt;p&gt;オンライン算数の時間を、他の予定と同じように&lt;strong&gt;学習予定として決めて&lt;/strong&gt;しまうのがおすすめです。&lt;/p&gt;
&lt;ul&gt;
&lt;li&gt;毎週同じ曜日・同じ時間で受講する&lt;/li&gt;
&lt;li&gt;夕食前後など、集中しやすい時間帯に設定する&lt;/li&gt;
&lt;li&gt;予定が入りやすい日はあらかじめ避ける&lt;/li&gt;
&lt;/ul&gt;
&lt;p&gt;「空いた時間にやる」ではなく、&lt;strong&gt;「この時間は中学受験算数オンラインの日」&lt;/strong&gt;と決めてしまうことで、&lt;br /&gt;
無理なく習慣化しやすくなります。&lt;/p&gt;
&lt;h3 class="h5 mt-3 mb-2"&gt;ポイント２：「授業＋短時間の復習」をワンセットにする&lt;/h3&gt;
&lt;p&gt;オンライン授業を受けっぱなしにしてしまうと、理解が定着しにくくなります。&lt;br /&gt;
授業後すぐに&lt;strong&gt;10〜15分だけ復習する時間&lt;/strong&gt;をセットにしておくと効果的です。&lt;/p&gt;
&lt;ul&gt;
&lt;li&gt;授業で解いた問題の中から「もう一度解きたい」ものを２〜３問選ぶ&lt;/li&gt;
&lt;li&gt;ノートを見返しながら、自力で同じ問題を解き直してみる&lt;/li&gt;
&lt;li&gt;できなかった問題には印をつけておき、次回授業で質問する&lt;/li&gt;
&lt;/ul&gt;
&lt;p class="mb-0"&gt;この小さな工夫だけでも、授業内容の定着度は大きく変わります。&lt;br /&gt;
&lt;strong&gt;「授業＋復習」までをワンセット&lt;/strong&gt;と考えるようにしましょう。&lt;/p&gt;
&lt;/div&gt;
&lt;/div&gt;
&lt;div class="card shadow-sm mb-4 border-0"&gt;
&lt;div class="card-body p-3 p-md-4"&gt;
&lt;h2 class="h4 mb-3"&gt;まとめ：中学受験算数のカギは「オンライン活用」&lt;/h2&gt;
&lt;p&gt;中学受験において、算数はまさに&lt;strong&gt;「合否を左右するカギ」&lt;/strong&gt;です。&lt;br /&gt;
そのカギをしっかり手にするためにも、次的な視点が大切になります。&lt;/p&gt;
&lt;ul&gt;
&lt;li&gt;通塾時間ゼロで学べる&lt;strong&gt;オンライン教室・オンライン講座&lt;/strong&gt;を活用する&lt;/li&gt;
&lt;li&gt;&lt;strong&gt;算数に特化したオンライン教室&lt;/strong&gt;で、思考力と解法のコツを身につける&lt;/li&gt;
&lt;li&gt;合格実績・指導実績・費用・環境・学習習慣のサポートなどを総合的に見て教室を選ぶ&lt;/li&gt;
&lt;/ul&gt;
&lt;p&gt;オンラインで算数を学ぶことで、&lt;strong&gt;効率的かつ効果的に中学受験へ備えることができます&lt;/strong&gt;。&lt;br /&gt;
算数を武器にしてライバルたちと差を付けたい方は、&lt;br /&gt;
ぜひ&lt;strong&gt;中学受験算数オンライン&lt;/strong&gt;の活用を検討してみてください。&lt;/p&gt;
&lt;p class="mb-0"&gt;サービス内容やコースの全体構成のイメージを知りたい方は、&lt;br /&gt;
&lt;a class="text-decoration-underline" href="https://natsui-sansu-juku.com/kobetsu_online/"&gt;&lt;br /&gt;
オンライン算数 個別指導（中学受験算数オンライン）&lt;br /&gt;
&lt;/a&gt;&lt;br /&gt;
のページもあわせてご覧ください。&lt;/p&gt;
&lt;/div&gt;
&lt;/div&gt;
&lt;div class="card shadow-sm mb-4 border-0"&gt;
&lt;div class="card-body p-3 p-md-4"&gt;
&lt;h3 class="h5 mb-3"&gt;関連コラムはこちら&lt;/h3&gt;
&lt;blockquote class="mb-0"&gt;&lt;p&gt;&lt;a href="https://natsui-sansu-juku.com/column/onlinekobetsu3/" target="_blank" rel="noopener noreferrer"&gt;&lt;br /&gt;
中学受験算数の成績を「オンライン個別指導」で伸ばすことができる３つの理由&lt;br /&gt;
&lt;/a&gt;&lt;/p&gt;&lt;/blockquote&gt;
&lt;/div&gt;
&lt;/div&gt;
&lt;div class="card shadow-sm border-0 mb-4"&gt;
&lt;div class="card-body p-0"&gt;
&lt;div class="p-4 p-md-5" style="background-color: #e3f2fd; border: 2px solid #0d47a1; border-radius: 0.5rem;"&gt;
&lt;div class="row align-items-center"&gt;
&lt;div class="col-md-8"&gt;
&lt;h2 class="h5 fw-bold mb-3" style="color: #0d47a1;"&gt;中学受験算数の学び方をまとめて知りたい方へ──夏井算数塾トップページから&lt;/h2&gt;
&lt;p class="mb-2" style="color: #333;"&gt;オンライン算数 個別指導や中学受験算数オンライン、教室指導、季節講座、勉強法コラムなど、&lt;br /&gt;
夏井算数塾の情報はすべて&lt;strong&gt;トップページ&lt;/strong&gt;に整理して掲載しています。&lt;br /&gt;
お子さんの状況に合った算数の学び方を比較しながら検討したい方は、まずはこちらをご覧ください。&lt;/p&gt;
&lt;ul class="mb-0 small" style="color: #333;"&gt;
&lt;li&gt;学年別のコース案内・料金・スケジュール&lt;/li&gt;
&lt;li&gt;算数が苦手な子向けコラム・勉強法記事の一覧&lt;/li&gt;
&lt;li&gt;体験授業・お問い合わせフォームへのご案内&lt;/li&gt;
&lt;/ul&gt;
&lt;/div&gt;
&lt;div class="col-md-4 text-center text-md-end mt-3 mt-md-0"&gt;&lt;a class="btn btn-primary btn-lg d-block d-md-inline-block mx-auto mx-md-0 mb-2" href="https://natsui-sansu-juku.com"&gt;&lt;br /&gt;
夏井算数塾トップページを見る&lt;br /&gt;
&lt;/a&gt;&lt;/div&gt;
&lt;/div&gt;
&lt;/div&gt;
&lt;/div&gt;
&lt;/div&gt;
&lt;p&gt;&lt;script type="application/ld+json"&gt;
  {
    "@context": "https://schema.org",
    "@type": "Article",
    "headline": "中学受験算数をオンラインで学ぶメリットと、オンライン算数教室の選び方",
    "description": "中学受験算数をオンラインで学ぶメリットと、算数に特化したオンライン教室の選び方・活用法を整理したガイドです。通塾との比較、オンライン算数 個別指導と中学受験算数オンラインの違い、偏差値推移のイメージ、学習習慣の定着方法まで具体的に解説します。",
    "author": {
      "@type": "Organization",
      "name": "夏井算数塾"
    },
    "publisher": {
      "@type": "Organization",
      "name": "夏井算数塾"
    },
    "mainEntityOfPage": {
      "@type": "WebPage",
      "@id": "https://natsui-sansu-juku.com/column/"
    }
  }
  &lt;/script&gt;&lt;/p&gt;
&lt;/div&gt;
&lt;div class="veu_socialSet veu_socialSet-auto veu_socialSet-position-after veu_contentAddSection"&gt;&lt;/div&gt;
&lt;p&gt;&lt;!-- [ /.socialSet ] --&gt;&lt;/p&gt;
&lt;div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rival%2F&amp;amp;t=%E4%B8%AD%E5%AD%A6%E5%8F%97%E9%A8%93%E7%AE%97%E6%95%B0%E3%82%92%E3%82%AA%E3%83%B3%E3%83%A9%E3%82%A4%E3%83%B3%E7%AE%97%E6%95%B0%20%E5%80%8B%E5%88%A5%E6%8C%87%E5%B0%8E%E3%81%A7%E4%BC%B8%E3%81%B0%E3%81%99%E2%94%80%E2%94%80%E9%80%9A%E5%A1%BE%E3%81%A8%E3%81%AE%E9%81%95%E3%81%84%E3%81%A8%E6%95%99%E5%AE%A4%E3%81%AE%E9%81%B8%E3%81%B3%E6%96%B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rival%2F&amp;amp;text=%E4%B8%AD%E5%AD%A6%E5%8F%97%E9%A8%93%E7%AE%97%E6%95%B0%E3%82%92%E3%82%AA%E3%83%B3%E3%83%A9%E3%82%A4%E3%83%B3%E7%AE%97%E6%95%B0%20%E5%80%8B%E5%88%A5%E6%8C%87%E5%B0%8E%E3%81%A7%E4%BC%B8%E3%81%B0%E3%81%99%E2%94%80%E2%94%80%E9%80%9A%E5%A1%BE%E3%81%A8%E3%81%AE%E9%81%95%E3%81%84%E3%81%A8%E6%95%99%E5%AE%A4%E3%81%AE%E9%81%B8%E3%81%B3%E6%96%B9%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7%AE%97%E6%95%B0%E3%82%92%E3%82%AA%E3%83%B3%E3%83%A9%E3%82%A4%E3%83%B3%E7%AE%97%E6%95%B0%20%E5%80%8B%E5%88%A5%E6%8C%87%E5%B0%8E%E3%81%A7%E4%BC%B8%E3%81%B0%E3%81%99%E2%94%80%E2%94%80%E9%80%9A%E5%A1%BE%E3%81%A8%E3%81%AE%E9%81%95%E3%81%84%E3%81%A8%E6%95%99%E5%AE%A4%E3%81%AE%E9%81%B8%E3%81%B3%E6%96%B9%20%7C%20%E4%B8%AD%E5%AD%A6%E5%8F%97%E9%A8%93%E5%B0%82%E9%96%80%E3%80%80%E5%A4%8F%E4%BA%95%E7%AE%97%E6%95%B0%E5%A1%BE%0Ahttps%3A%2F%2Fnatsui-sansu-juku.com%2Fcol_blog%2Fonlinerival%2F" target="_blank" &gt;&lt;span class="vk_icon_w_r_sns_bluesky icon_sns"&gt;&lt;/span&gt;&lt;span class="sns_txt"&gt;Bluesky&lt;/span&gt;&lt;/a&gt;&lt;/li&gt;&lt;li class="sb_hatena sb_icon"&gt;&lt;a class="sb_icon_inner" href="//b.hatena.ne.jp/add?mode=confirm&amp;url=https%3A%2F%2Fnatsui-sansu-juku.com%2Fcol_blog%2Fonlinerival%2F&amp;amp;title=%E4%B8%AD%E5%AD%A6%E5%8F%97%E9%A8%93%E7%AE%97%E6%95%B0%E3%82%92%E3%82%AA%E3%83%B3%E3%83%A9%E3%82%A4%E3%83%B3%E7%AE%97%E6%95%B0%20%E5%80%8B%E5%88%A5%E6%8C%87%E5%B0%8E%E3%81%A7%E4%BC%B8%E3%81%B0%E3%81%99%E2%94%80%E2%94%80%E9%80%9A%E5%A1%BE%E3%81%A8%E3%81%AE%E9%81%95%E3%81%84%E3%81%A8%E6%95%99%E5%AE%A4%E3%81%AE%E9%81%B8%E3%81%B3%E6%96%B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sb_icon_inner"data-clipboard-text="中学受験算数をオンライン算数 個別指導で伸ばす──通塾との違いと教室の選び方 | 中学受験専門　夏井算数塾 https://natsui-sansu-juku.com/col_blog/onlinerival/"&gt;&lt;span class="vk_icon_w_r_sns_copy icon_sns"&gt;&lt;i class="fas fa-copy"&gt;&lt;/i&gt;&lt;/span&gt;&lt;span class="sns_txt"&gt;Copy&lt;/span&gt;&lt;/button&gt;&lt;/li&gt;&lt;/ul&gt;&lt;/div&gt;&lt;!-- [ /.socialSet ] --&gt;			
------</t>
  </si>
  <si>
    <t>https://natsui-sansu-juku.com/column/510-07/</t>
  </si>
  <si>
    <t>以下のページは不自然なワードを使用しています。
これらを適切に自然な言葉に置き換えて下さい。
なお、本文の装飾や構造は絶対に変えないでください。
【対象ページURL】
https://natsui-sansu-juku.com/column/510-07/
【検出された不自然ワード】
- 型
- 1分
【本文】
------
&lt;h2&gt;サピックス5年生のための「柱体・すい体・水そう」基礎整理&lt;/h2&gt;
&lt;p&gt;立体図形の単元は、公式そのものはシンプルですが、&lt;strong&gt;「どこが底面でどこが高さか分からない」「表面積でごちゃごちゃする」「水そうの図がうまく描けない」&lt;/strong&gt;というつまずきが多い分野です。&lt;br /&gt;
このページでは、動画と連動しながら、サピックス5年生が&lt;strong&gt;授業に入る前に押さえておきたい柱体・すい体・水そうのポイント&lt;/strong&gt;を整理しました。&lt;br /&gt;
体積・表面積の公式と、水そうのよく出る考え方をセットで確認しておきましょう。&lt;br /&gt;
サピックス小5算数の「15分まとめ」全体の一覧は、&lt;a href="https://natsui-sansu-juku.com/column/sapix-15/"&gt;全体像はこちら&lt;/a&gt;から確認できます。&lt;/p&gt;
&lt;h2&gt;動画講義：柱体・すい体・水そうの基本&lt;/h2&gt;
&lt;p&gt;&lt;iframe title="510-07　立体図形(1)【サピックスの算数を15分で授業してみた】" src="https://www.youtube.com/embed/O0v3tuKgqLI?feature=oembed" width="750" height="422" frameborder="0" allowfullscreen="allowfullscreen"&gt;&lt;/iframe&gt;&lt;/p&gt;
&lt;blockquote&gt;&lt;p&gt;この動画は、サピックスに通塾している小学５年生で、算数が苦手な生徒さん向けに&lt;strong&gt;「授業に入る前に見ておいてほしいポイント」&lt;/strong&gt;をまとめた内容です。&lt;br /&gt;
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※本動画は、サピックスで使用されているテキストそのものの解説ではありません。あらかじめご了承ください。&lt;/p&gt;&lt;/blockquote&gt;
&lt;h2&gt;１．柱体の体積・表面積&lt;/h2&gt;
&lt;p&gt;まずは、柱体（柱の形）の体積と表面積の基本を整理します。サピックスの立体図形では、&lt;strong&gt;「柱体」と「すい体」を区別して考えられるか&lt;/strong&gt;がスタートラインになります。&lt;/p&gt;
&lt;h3&gt;柱体とは？&lt;/h3&gt;
&lt;p&gt;&lt;strong&gt;柱体&lt;/strong&gt;とは、&lt;br /&gt;
&lt;strong&gt;「同じ形がまっすぐ積み上がってできた立体」&lt;/strong&gt;&lt;br /&gt;
のことです。&lt;/p&gt;
&lt;ul&gt;
&lt;li&gt;上と下の面（底面）が&lt;strong&gt;合同（同じ形・同じ大きさ）&lt;/strong&gt;&lt;/li&gt;
&lt;li&gt;側面は、底面と高さに沿ってできる長方形（または同じ形の面）の集まり&lt;/li&gt;
&lt;li&gt;直方体・立方体・円柱などは典型的な柱体の仲間&lt;/li&gt;
&lt;/ul&gt;
&lt;h3&gt;柱体の体積の公式&lt;/h3&gt;
&lt;p&gt;柱体の体積は、次の公式で求めます。&lt;/p&gt;
&lt;p&gt;&lt;strong&gt;柱体の体積 ＝ 底面積 × 高さ&lt;/strong&gt;&lt;/p&gt;
&lt;ul&gt;
&lt;li&gt;底面積…柱体の「底の部分」の面積（上の面も同じ面積）&lt;/li&gt;
&lt;li&gt;高さ…底面と底面の間の長さ（まっすぐな距離）&lt;/li&gt;
&lt;/ul&gt;
&lt;p&gt;立体が複雑に見えても、&lt;strong&gt;「底面が何で、高さがどこか」&lt;/strong&gt;さえ押さえれば、体積は必ずこの形に落とし込めます。&lt;/p&gt;
&lt;h3&gt;柱体の表面積の公式&lt;/h3&gt;
&lt;p&gt;&lt;strong&gt;表面積&lt;/strong&gt;とは、&lt;br /&gt;
&lt;strong&gt;「立体を展開図にしたときの、すべての面の面積の合計」&lt;/strong&gt;&lt;br /&gt;
のことです。&lt;/p&gt;
&lt;p&gt;柱体の表面積は、次のように求めます。&lt;/p&gt;
&lt;p&gt;&lt;strong&gt;柱体の表面積 ＝ 底面積 × 2 ＋ 底面の周りの長さ × 高さ&lt;/strong&gt;&lt;/p&gt;
&lt;ul&gt;
&lt;li&gt;底面積 × 2 … 上と下の2つの面&lt;/li&gt;
&lt;li&gt;底面の周りの長さ × 高さ … 側面の「帯」の部分（展開図にしたときの長方形）&lt;/li&gt;
&lt;/ul&gt;
&lt;p&gt;表面積の計算で大事なのは、次の2点です。&lt;/p&gt;
&lt;ul&gt;
&lt;li&gt;&lt;strong&gt;底面の形（長方形・正方形・三角形・円など）をしっかり確認する&lt;/strong&gt;&lt;/li&gt;
&lt;li&gt;底面の&lt;strong&gt;「周りの長さ」＝周の長さ&lt;/strong&gt;であることを意識し、その×高さが側面の面積の合計になることを覚えておく&lt;/li&gt;
&lt;/ul&gt;
&lt;p&gt;この公式は、&lt;strong&gt;「展開図のイメージ」とセットでしっかり身につけておく&lt;/strong&gt;と、複雑な柱体でも落ち着いて解けるようになります。&lt;/p&gt;
&lt;h2&gt;２．すい体の体積・表面積&lt;/h2&gt;
&lt;p&gt;次に、柱体と対比される&lt;strong&gt;すい体&lt;/strong&gt;について確認します。&lt;br /&gt;
体積の公式は似ていますが、&lt;strong&gt;「3分の1」という係数&lt;/strong&gt;が入ることが大きなポイントです。&lt;/p&gt;
&lt;h3&gt;すい体とは？&lt;/h3&gt;
&lt;p&gt;&lt;strong&gt;すい体&lt;/strong&gt;とは、&lt;br /&gt;
&lt;strong&gt;「1つの頂点に向かってすぼまっている立体」&lt;/strong&gt;&lt;br /&gt;
のことです。&lt;/p&gt;
&lt;ul&gt;
&lt;li&gt;底面は、三角形・四角形・円など、さまざまな形がありうる&lt;/li&gt;
&lt;li&gt;上には&lt;strong&gt;1つの頂点&lt;/strong&gt;があり、そこに向かって側面が集まっている&lt;/li&gt;
&lt;li&gt;三角すい・四角すい・円すいなどが代表的なすい体&lt;/li&gt;
&lt;/ul&gt;
&lt;h3&gt;すい体の体積の公式&lt;/h3&gt;
&lt;p&gt;すい体の体積は、次の公式で求めます。&lt;/p&gt;
&lt;p&gt;&lt;strong&gt;すい体の体積 ＝ 底面積 × 高さ × 3分の1&lt;/strong&gt;&lt;br /&gt;
（＝ 底面積 × 高さ ÷ 3）&lt;/p&gt;
&lt;ul&gt;
&lt;li&gt;底面積…すい体の底の部分の面積&lt;/li&gt;
&lt;li&gt;高さ…底面から頂点までを&lt;strong&gt;垂直に&lt;/strong&gt;測った長さ&lt;/li&gt;
&lt;/ul&gt;
&lt;p&gt;柱体と比べると、&lt;strong&gt;同じ底面積・同じ高さなら、体積は柱体の3分の1&lt;/strong&gt;になります。&lt;br /&gt;
「柱体とすい体の関係」をイメージしながら、この公式をしっかり覚えておきましょう。&lt;/p&gt;
&lt;p&gt;表面積については、底面・側面（三角形や扇形）を個別に計算して足し合わせていきますが、まずは&lt;strong&gt;体積の公式を最優先で定着&lt;/strong&gt;させることが大切です。&lt;/p&gt;
&lt;h2&gt;３．水そうの問題の考え方&lt;/h2&gt;
&lt;p&gt;水そう（タンク）を使った問題は、柱体・すい体の考え方と&lt;strong&gt;「体積」と「時間」の関係&lt;/strong&gt;が合わさった典型的な応用です。&lt;br /&gt;
ここでは、元記事でも強調されている&lt;strong&gt;「図をかいて解く習慣」&lt;/strong&gt;を身につけることがポイントになります。&lt;/p&gt;
&lt;h3&gt;水そうの問題は「正面から見た図」をかく&lt;/h3&gt;
&lt;p&gt;水そうの問題では、必ず&lt;strong&gt;正面から見た図&lt;/strong&gt;を描きましょう。&lt;br /&gt;
上から見た図ではなく、&lt;strong&gt;「水面の高さが分かる向き」&lt;/strong&gt;で描くと、体積の変化がイメージしやすくなります。&lt;/p&gt;
&lt;h3&gt;図に書き込むべき4つの情報&lt;/h3&gt;
&lt;p&gt;元記事では、水そうの問題の図に入れるべき情報として、次の4つが挙げられています。&lt;/p&gt;
&lt;blockquote&gt;&lt;p&gt;・底面積　・高さ　・体積　・時間（ある場合は）&lt;/p&gt;&lt;/blockquote&gt;
&lt;p&gt;これらを図の近くに書き込むことで、&lt;strong&gt;問題文の情報が整理され、式が立てやすく&lt;/strong&gt;なります。&lt;/p&gt;
&lt;ul&gt;
&lt;li&gt;&lt;strong&gt;底面積：&lt;/strong&gt;水そうの底（長方形・正方形・円など）の面積&lt;/li&gt;
&lt;li&gt;&lt;strong&gt;高さ：&lt;/strong&gt;水そうの高さ、または水面の高さ&lt;/li&gt;
&lt;li&gt;&lt;strong&gt;体積：&lt;/strong&gt;入る水の量（Lやcm³など）&lt;/li&gt;
&lt;li&gt;&lt;strong&gt;時間：&lt;/strong&gt;水を入れる・抜くのにかかる時間、1分あたりの量など&lt;/li&gt;
&lt;/ul&gt;
&lt;h3&gt;水そう問題の基本的な考え方&lt;/h3&gt;
&lt;p&gt;水そう問題では、次のような考え方がよく使われます。&lt;/p&gt;
&lt;ul&gt;
&lt;li&gt;体積 ＝ 底面積 × 水の高さ&lt;/li&gt;
&lt;li&gt;水の量の変化（増える・減る）と、時間の関係を式にする&lt;/li&gt;
&lt;li&gt;「1分あたり何L増えるか」「何cm水位が上がるか」を比例関係で考える&lt;/li&gt;
&lt;/ul&gt;
&lt;p&gt;特にサピックスの問題では、&lt;/p&gt;
&lt;ul&gt;
&lt;li&gt;入れる水と抜く水が同時にある&lt;/li&gt;
&lt;li&gt;途中で流量（1分あたりの量）が変わる&lt;/li&gt;
&lt;li&gt;水面がある高さに達したときの時間を求める&lt;/li&gt;
&lt;/ul&gt;
&lt;p&gt;といった設定がよく出てきます。&lt;br /&gt;
そのときも、&lt;strong&gt;「底面積」「高さ」「体積」「時間」を正面図に書き込んで整理する」&lt;/strong&gt;ことが、解き始めの第一歩になります。&lt;/p&gt;
&lt;p&gt;&lt;strong&gt;図をかく習慣&lt;/strong&gt;をつけるだけで、水そうの問題はぐっと解きやすくなります。問題を読むたびに、「まずは図」と意識してみてください。&lt;/p&gt;
&lt;h2&gt;４．サピックス5年生のための学習のすすめ方&lt;/h2&gt;
&lt;p&gt;柱体・すい体・水そうの単元は、それぞれバラバラではなく、&lt;/p&gt;
&lt;ul&gt;
&lt;li&gt;「底面積 × 高さ」という共通の考え方&lt;/li&gt;
&lt;li&gt;体積と時間の関係（割合・速さの考え方）&lt;/li&gt;
&lt;/ul&gt;
&lt;p&gt;でつながっています。算数が苦手なサピックス5年生は、次のような流れで学習するのがおすすめです。&lt;/p&gt;
&lt;ol&gt;
&lt;li&gt;動画を視聴して、&lt;strong&gt;柱体・すい体のイメージ&lt;/strong&gt;と&lt;strong&gt;水そうの図の描き方&lt;/strong&gt;をつかむ&lt;/li&gt;
&lt;li&gt;本ページの公式とポイントをノートにまとめ、&lt;strong&gt;「体積＝底面積×高さ」「すい体は3分の1」&lt;/strong&gt;を何度も確認&lt;/li&gt;
&lt;li&gt;教科書やテキストの基本問題で、&lt;strong&gt;底面と高さを正しく見つけられるか&lt;/strong&gt;をチェック&lt;/li&gt;
&lt;li&gt;水そうの問題では必ず正面図を描き、「底面積・高さ・体積・時間」を書き込む練習を繰り返す&lt;/li&gt;
&lt;/ol&gt;
&lt;p&gt;公式をただ暗記するだけでなく、&lt;strong&gt;「なぜその公式になるのか」「どこの部分が底面でどこが高さか」&lt;/strong&gt;を意識して問題に取り組むことが、サピックス算数で点数を安定させるコツです。&lt;/p&gt;
&lt;h2&gt;当塾でのSapix対策&lt;/h2&gt;
&lt;h3&gt;サピックス算数の特徴と当塾の方針&lt;/h3&gt;
&lt;p&gt;サピックスの算数は、&lt;strong&gt;公式の暗記&lt;/strong&gt;だけでなく、&lt;strong&gt;図で考える力・立体をイメージする力&lt;/strong&gt;を重視する問題が多いのが特徴です。&lt;br /&gt;
柱体・すい体・水そうの単元は、&lt;/p&gt;
&lt;ul&gt;
&lt;li&gt;今後の&lt;strong&gt;割合・速さ・比・グラフ&lt;/strong&gt;などの単元&lt;/li&gt;
&lt;li&gt;入試で頻出の&lt;strong&gt;立体の切断・水そう問題&lt;/strong&gt;&lt;/li&gt;
&lt;/ul&gt;
&lt;p&gt;と深くつながる重要な土台となります。&lt;/p&gt;
&lt;p&gt;当塾では、&lt;/p&gt;
&lt;ul&gt;
&lt;li&gt;サピックスのカリキュラムに合わせて、&lt;strong&gt;つまずきやすい立体図形を早めにフォロー&lt;/strong&gt;&lt;/li&gt;
&lt;li&gt;動画と演習を組み合わせ、&lt;strong&gt;「図をかく習慣」や「公式の使い分け」を定着&lt;/strong&gt;&lt;/li&gt;
&lt;li&gt;柱体・すい体・水そうの基礎を、&lt;strong&gt;入試レベルの応用問題につながる形で整理&lt;/strong&gt;&lt;/li&gt;
&lt;/ul&gt;
&lt;p&gt;といった方針で、サピックスに通塾しているお子さまの学習をサポートしています。&lt;/p&gt;
&lt;h3&gt;詳しいご案内はこちら&lt;/h3&gt;
&lt;p&gt;Sapixの特徴については&lt;strong&gt;&lt;a href="https://natsui-sansu-juku.com/sapix-2/" target="_blank" rel="noopener noreferrer"&gt;こちら&lt;/a&gt;&lt;/strong&gt;、&lt;br /&gt;
当塾でのSapix対策については&lt;strong&gt;&lt;a href="https://natsui-sansu-juku.com/sapix/" target="_blank" rel="noopener noreferrer"&gt;こちら&lt;/a&gt;&lt;/strong&gt;をご覧ください。&lt;/p&gt;
&lt;h2&gt;まとめ：柱体・すい体・水そうは「底面積×高さ」がキーワード&lt;/h2&gt;
&lt;ul&gt;
&lt;li&gt;&lt;strong&gt;柱体：&lt;/strong&gt;同じ形が積み上がった立体。体積は&lt;strong&gt;底面積×高さ&lt;/strong&gt;、表面積は&lt;strong&gt;底面積×2＋底面の周りの長さ×高さ&lt;/strong&gt;で求める。&lt;/li&gt;
&lt;li&gt;&lt;strong&gt;すい体：&lt;/strong&gt;頂点が1つある立体。体積は&lt;strong&gt;底面積×高さ×3分の1&lt;/strong&gt;で、柱体の3分の1になる。&lt;/li&gt;
&lt;li&gt;&lt;strong&gt;表面積：&lt;/strong&gt;展開図のすべての面積の合計。底面・側面を分けて考えると整理しやすい。&lt;/li&gt;
&lt;li&gt;&lt;strong&gt;水そうの問題：&lt;/strong&gt;必ず&lt;strong&gt;正面から見た図&lt;/strong&gt;を描き、「底面積・高さ・体積・時間」を書き込んで整理する。&lt;/li&gt;
&lt;li&gt;どの単元でも、&lt;strong&gt;「体積＝底面積×高さ」&lt;/strong&gt;という共通の考え方を意識すると、公式の意味が理解しやすくなる。&lt;/li&gt;
&lt;li&gt;図をかく習慣と公式の使い分けが身につけば、柱体・すい体・水そうの問題は&lt;strong&gt;大きな得点源&lt;/strong&gt;になる。&lt;/li&gt;
&lt;/ul&gt;
&lt;p&gt;動画と本ページをくり返し活用しながら、&lt;strong&gt;「底面はどこか」「高さはどこか」を自分で判断できる力&lt;/strong&gt;を育てていきましょう。サピックスの応用問題・入試問題に向けた確かな土台が築けます。&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&lt;div class="ns-cta2" style="margin: 18px 0; padding: 14px 14px 12px; border: 1px solid rgba(0,0,0,.12); border-radius: 14px; background: #fbfbfb;"&gt;
&lt;p style="margin: 0 0 10px; font-weight: 800;"&gt;算数の個別指導をご検討の方へ&lt;/p&gt;
&lt;div style="display: flex; flex-wrap: wrap; gap: 10px;"&gt;&lt;a style="display: inline-flex; align-items: center; justify-content: center; text-decoration: none; font-weight: 900; border-radius: 12px; padding: 10px 12px; background: #16a34a; color: #ffffff;" href="https://natsui-sansu-juku.com/kobetsu_online/"&gt;&lt;br /&gt;
オンライン1対1を見る&lt;br /&gt;
&lt;/a&gt;&lt;br /&gt;
&lt;a style="display: inline-flex; align-items: center; justify-content: center; text-decoration: none; font-weight: 900; border-radius: 12px; padding: 10px 12px; background: #f0fdf4; color: #0f7a35; border: 1px solid rgba(22,163,74,.55);" href="https://natsui-sansu-juku.com/kobetsu/"&gt;&lt;br /&gt;
教室1対1を見る&lt;br /&gt;
&lt;/a&gt;&lt;/div&gt;
&lt;/div&gt;
&lt;section id="veu_cta-31797" class="veu_cta"&gt;&lt;/section&gt;
&lt;p&gt;&amp;nbsp;&lt;/p&gt;
&lt;section id="veu_cta-31446" class="veu_cta"&gt;&lt;/section&gt;
&lt;div class="veu_socialSet veu_socialSet-auto veu_socialSet-position-after veu_contentAddSection"&gt;
&lt;p&gt;&amp;nbsp;&lt;/p&gt;
&lt;/div&gt;
&lt;p&gt;&lt;!-- [ /.socialSet ] --&gt;&lt;/p&gt;
&lt;section class="veu_cta" id="veu_cta-31446"&gt;&lt;h1 class="cta_title"&gt;当塾のご紹介&lt;/h1&gt;&lt;div class="cta_body"&gt;&lt;div class="cta_body_image cta_body_image_right"&gt;&lt;a href="https://natsui-sansu-juku.com/ct/intro/" target="_blank"&gt;&lt;img width="750" height="422" src="https://natsui-sansu-juku.com/wp-content/uploads/2020/06/紹介-1024x576.jpg" class="attachment-large size-large" alt="" srcset="https://natsui-sansu-juku.com/wp-content/uploads/2020/06/紹介-1024x576.jpg 1024w, https://natsui-sansu-juku.com/wp-content/uploads/2020/06/紹介-300x169.jpg 300w, https://natsui-sansu-juku.com/wp-content/uploads/2020/06/紹介-768x432.jpg 768w, https://natsui-sansu-juku.com/wp-content/uploads/2020/06/紹介-320x180.jpg 320w, https://natsui-sansu-juku.com/wp-content/uploads/2020/06/紹介.jpg 1280w" sizes="(max-width: 750px) 100vw, 750px" /&gt;&lt;/a&gt;&lt;/div&gt;&lt;div class="cta_body_txt image_exist"&gt;夏井算数塾の個別指導の他塾と異なる点や、夏井算数塾にしかないオンライン個別指導の紹介をさせていただいております。当塾にしかないシステムをぜひご覧ください！&lt;/div&gt;&lt;div class="cta_body_link"&gt;&lt;a href="https://natsui-sansu-juku.com/ct/intro/" class="btn btn-primary btn-block btn-lg" target="_blank"&gt;当塾のご紹介&lt;/a&gt;&lt;/div&gt;&lt;/div&gt;&lt;!--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510-07%2F&amp;amp;t=510-07%E3%80%80%E7%AB%8B%E4%BD%93%E5%9B%B3%E5%BD%A2%281%29%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510-07%2F&amp;amp;text=510-07%E3%80%80%E7%AB%8B%E4%BD%93%E5%9B%B3%E5%BD%A2%281%29%20%7C%20%E4%B8%AD%E5%AD%A6%E5%8F%97%E9%A8%93%E5%B0%82%E9%96%80%E3%80%80%E5%A4%8F%E4%BA%95%E7%AE%97%E6%95%B0%E5%A1%BE" target="_blank" &gt;&lt;span class="vk_icon_w_r_sns_x_twitter icon_sns"&gt;&lt;/span&gt;&lt;span class="sns_txt"&gt;X&lt;/span&gt;&lt;/a&gt;&lt;/li&gt;&lt;li class="sb_bluesky sb_icon"&gt;&lt;a class="sb_icon_inner" href="https://bsky.app/intent/compose?text=510-07%E3%80%80%E7%AB%8B%E4%BD%93%E5%9B%B3%E5%BD%A2%281%29%20%7C%20%E4%B8%AD%E5%AD%A6%E5%8F%97%E9%A8%93%E5%B0%82%E9%96%80%E3%80%80%E5%A4%8F%E4%BA%95%E7%AE%97%E6%95%B0%E5%A1%BE%0Ahttps%3A%2F%2Fnatsui-sansu-juku.com%2Fcolumn%2F510-07%2F" target="_blank" &gt;&lt;span class="vk_icon_w_r_sns_bluesky icon_sns"&gt;&lt;/span&gt;&lt;span class="sns_txt"&gt;Bluesky&lt;/span&gt;&lt;/a&gt;&lt;/li&gt;&lt;li class="sb_hatena sb_icon"&gt;&lt;a class="sb_icon_inner" href="//b.hatena.ne.jp/add?mode=confirm&amp;url=https%3A%2F%2Fnatsui-sansu-juku.com%2Fcolumn%2F510-07%2F&amp;amp;title=510-07%E3%80%80%E7%AB%8B%E4%BD%93%E5%9B%B3%E5%BD%A2%281%29%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sb_icon_inner"data-clipboard-text="510-07　立体図形(1) | 中学受験専門　夏井算数塾 https://natsui-sansu-juku.com/column/510-07/"&gt;&lt;span class="vk_icon_w_r_sns_copy icon_sns"&gt;&lt;i class="fas fa-copy"&gt;&lt;/i&gt;&lt;/span&gt;&lt;span class="sns_txt"&gt;Copy&lt;/span&gt;&lt;/button&gt;&lt;/li&gt;&lt;/ul&gt;&lt;/div&gt;&lt;!-- [ /.socialSet ] --&gt;			
------</t>
  </si>
  <si>
    <t>https://natsui-sansu-juku.com/kobetsu_online/</t>
  </si>
  <si>
    <t>以下のページは不自然なワードを使用しています。
これらを適切に自然な言葉に置き換えて下さい。
なお、本文の装飾や構造は絶対に変えないでください。
【対象ページURL】
https://natsui-sansu-juku.com/kobetsu_online/
【検出された不自然ワード】
- 手順
- 設計
- 整え
- 1分
【本文】
------
&lt;p&gt;夏井算数塾のオンライン個別指導は、中学受験を目指す小4〜小6の算数を、完全1対1で指導する専門コースです（集団塾併用・算数単科どちらも対応）。&lt;/p&gt;
&lt;p&gt;&lt;img fetchpriority="high" decoding="async" class="alignnone size-large wp-image-32380" src="https://natsui-sansu-juku.com/wp-content/uploads/2026/01/Gemini_Generated_Image_1xd4g61xd4g61xd4-e1768024626208-1024x455.png" alt="オンライン個別指導や対面授業を提供し、生徒一人ひとりに合わせた指導を強調。" width="750" height="333" srcset="https://natsui-sansu-juku.com/wp-content/uploads/2026/01/Gemini_Generated_Image_1xd4g61xd4g61xd4-e1768024626208-1024x455.png 1024w, https://natsui-sansu-juku.com/wp-content/uploads/2026/01/Gemini_Generated_Image_1xd4g61xd4g61xd4-e1768024626208-300x133.png 300w, https://natsui-sansu-juku.com/wp-content/uploads/2026/01/Gemini_Generated_Image_1xd4g61xd4g61xd4-e1768024626208-768x341.png 768w, https://natsui-sansu-juku.com/wp-content/uploads/2026/01/Gemini_Generated_Image_1xd4g61xd4g61xd4-e1768024626208-1536x682.png 1536w, https://natsui-sansu-juku.com/wp-content/uploads/2026/01/Gemini_Generated_Image_1xd4g61xd4g61xd4-e1768024626208-2048x910.png 2048w" sizes="(max-width: 750px) 100vw, 750px" /&gt;&lt;/p&gt;
&lt;h2&gt;算数を1対1で伸ばしたいご家庭へ（オンライン個別指導）&lt;/h2&gt;
&lt;p style="margin-top: 16px; font-weight: bold; color: #388e3c;"&gt;算数だけ当塾で進める方、集団塾と併用する方、内部進学対策、帰国入試対策まで、目的に合わせて進め方をご提案します。&lt;/p&gt;
&lt;p&gt;&lt;!-- ▼ファーストビュー用CTA（ページ内ジャンプ） --&gt;&lt;/p&gt;
&lt;div style="text-align:center; margin:24px 0;"&gt;
  &lt;a class="btn btn-primary"
     style="background:#388e3c !important; color:#fff !important; font-weight:900 !important;
            padding:16px 28px !important; border-radius:12px !important; text-decoration:none !important;
            font-size:1.05rem !important; line-height:1.35 !important; width:100% !important; max-width:420px !important;
            display:inline-block !important; box-shadow:0 2px 6px rgba(0,0,0,0.15) !important;"
     href="#お問い合わせ"&gt;&lt;br /&gt;
    まずは学習状況をご相談ください（無料）&lt;br /&gt;
    &lt;span style="display:block; font-size:.92rem; font-weight:700; opacity:.95; margin-top:6px;"&gt;&lt;br /&gt;
      1分で送信できます（返信は原則24時間以内）&lt;br /&gt;
    &lt;/span&gt;&lt;br /&gt;
  &lt;/a&gt;
&lt;/div&gt;
&lt;p&gt;&lt;!-- ▲ファーストビュー用CTA（ページ内ジャンプ） --&gt;&lt;br /&gt;
夏井算数塾の指導方針・対応学年・教室（対面）/オンラインの全体像は、&lt;a href="https://natsui-sansu-juku.com/"&gt;&lt;strong&gt;中学受験算数｜代表が全授業担当の完全１対１個別へ｜夏井算数塾（全体像はこちら）&lt;/strong&gt;&lt;/a&gt;でご確認いただけます。&lt;/p&gt;
&lt;p style="margin: 12px 0 0; padding: 10px 12px; border-left: 4px solid #16a34a; background: rgba(22,163,74,.06); border-radius: 10px; color: #111827; line-height: 1.7;"&gt;もし「外部の力を使うべきか戸惑っている」段階なら、先に &lt;a style="color: #0f7a35; font-weight: 900; text-decoration: none; border-bottom: 2px solid rgba(22,163,74,.35);" href="https://natsui-sansu-juku.com/column/kobetsu_mayoi_judge/"&gt;判断材料（整理ページ）&lt;/a&gt; を見てから戻ってきても大丈夫です。&lt;/p&gt;
&lt;p&gt;&lt;!-- ===== 見出し構成 改善：ここから（本文の文言は一切変更なし）===== --&gt;&lt;/p&gt;
&lt;h2&gt;この指導が必要になりやすい状況&lt;/h2&gt;
&lt;h3&gt;よくあるお悩み&lt;/h3&gt;
&lt;p&gt;ご家庭でよく聞くお悩みは、次のようなものです。&lt;/p&gt;
&lt;ul&gt;
&lt;li&gt;国語や理科は問題ないのに、算数だけが足を引っ張っている&lt;/li&gt;
&lt;li&gt;SAPIX・早稲アカ・日能研の授業スピードについていけない&lt;/li&gt;
&lt;li&gt;宿題や過去問の直しが溜まり、何から手をつければいいか分からない&lt;/li&gt;
&lt;li&gt;算数だけは専門の先生に見てもらい、当塾中心で進めたい&lt;/li&gt;
&lt;li&gt;内部進学や帰国入試など、出題形式に合わせて算数を仕上げたい&lt;/li&gt;
&lt;/ul&gt;
&lt;h2&gt;進め方の選択肢&lt;/h2&gt;
&lt;h3&gt;併用にも、算数単科にも対応（目的に合わせて進め方を決めます）&lt;/h3&gt;
&lt;p&gt;当塾のオンライン個別指導は、&lt;span style="color: #388e3c; font-weight: bold;"&gt;集団塾との併用にも対応&lt;/span&gt;しつつ、算数を当塾だけで進めたい方（算数単科）にも対応します。つまずきの位置と思考の止まり方をその場で特定し、必要なところから順に埋めていきます。&lt;/p&gt;
&lt;p&gt;&lt;a href="https://natsui-sansu-juku.com/column/hub-online-use/"&gt;オンライン個別指導の使い方（併用・単科の進め方）&lt;/a&gt;&lt;/p&gt;
&lt;h3&gt;内部進学対策・帰国入試対策もご相談ください&lt;/h3&gt;
&lt;p&gt;内部進学は学校の進度・定期テストの出題を踏まえて、算数を安定させます。帰国入試は出題形式に合わせて、得点に直結する単元から優先して対策します。&lt;/p&gt;
&lt;h2&gt;授業中に見るポイント&lt;/h2&gt;
&lt;h3&gt;表情・手元・画面の見取りで「分かったつもり」を残さない&lt;/h3&gt;
&lt;p&gt;表情・手元・画面上の解き方を同時に見取りながら、「分かったつもり」を残さず、本番で点が取れる算数へつなげていきます。&lt;/p&gt;
&lt;h2&gt;はじめ方&lt;/h2&gt;
&lt;h3&gt;トライアル授業（短時間の診断）&lt;/h3&gt;
&lt;p&gt;当塾のオンライン個別指導は2018年から運用を続けており、全国のご家庭を支えてきた“老舗のオンライン算数専門指導”です。まずは短い&lt;span style="color: #388e3c; font-weight: bold;"&gt;トライアル授業&lt;/span&gt;で、お子さまの現在地と、これから伸ばすポイントを丁寧に診断いたします。&lt;/p&gt;
&lt;div style="text-align: center; margin: 24px 0;"&gt;&lt;a class="btn btn-primary" style="background: #388e3c !important; color: #fff !important; font-weight: bold !important; padding: 0px 28px 20px 28px !important; border-radius: 10px !important; text-decoration: none !important; font-size: 1.05rem !important; line-height: 1.35 !important; width: 100% !important; max-width: 420px !important; display: inline-block !important; box-shadow: 0 2px 6px rgba(0,0,0,0.15) !important;" href="#お問い合わせ"&gt;&lt;br /&gt;
まずは学習状況をご相談ください（無料）&lt;br /&gt;
&lt;/a&gt;&lt;/div&gt;
&lt;p&gt;&lt;img decoding="async" class="alignnone size-large wp-image-32383" src="https://natsui-sansu-juku.com/wp-content/uploads/2026/01/Gemini_Generated_Image_c7v8fyc7v8fyc7v8-1024x559.png" alt="算数専門プロ講師による質の高い指導" width="750" height="409" srcset="https://natsui-sansu-juku.com/wp-content/uploads/2026/01/Gemini_Generated_Image_c7v8fyc7v8fyc7v8-1024x559.png 1024w, https://natsui-sansu-juku.com/wp-content/uploads/2026/01/Gemini_Generated_Image_c7v8fyc7v8fyc7v8-300x164.png 300w, https://natsui-sansu-juku.com/wp-content/uploads/2026/01/Gemini_Generated_Image_c7v8fyc7v8fyc7v8-768x419.png 768w, https://natsui-sansu-juku.com/wp-content/uploads/2026/01/Gemini_Generated_Image_c7v8fyc7v8fyc7v8-1536x838.png 1536w, https://natsui-sansu-juku.com/wp-content/uploads/2026/01/Gemini_Generated_Image_c7v8fyc7v8fyc7v8-2048x1117.png 2048w" sizes="(max-width: 750px) 100vw, 750px" /&gt;&lt;/p&gt;
&lt;h2&gt;オンライン算数塾とオンライン算数個別指導の違い（選び方）&lt;/h2&gt;
&lt;p&gt;「オンライン算数塾」で探していても、必要なのが&lt;strong&gt;演習量の確保&lt;/strong&gt;なのか、&lt;strong&gt;算数だけ伸びない原因の特定と軌道修正&lt;/strong&gt;なのかで、選び方が変わります。ウィズ・ユーは、後者（軌道修正）に寄せた1対1の算数個別です。&lt;/p&gt;
&lt;p&gt;&lt;a href="https://natsui-sansu-juku.com/column/hub-online-guide/"&gt;オンライン算数の選び方ガイド（失敗しない比較ポイント）&lt;/a&gt;&lt;/p&gt;
&lt;div class="container"&gt;
&lt;table class="table table-bordered table-sm"&gt;
&lt;thead&gt;
&lt;tr style="background-color: #388e3c; color: white;"&gt;
&lt;th style="width: 24%;"&gt;比較ポイント&lt;/th&gt;
&lt;th style="width: 38%;"&gt;ウィズ・ユー（1対1オンライン算数個別）&lt;/th&gt;
&lt;th style="width: 38%;"&gt;オンライン算数塾（集団/映像中心）&lt;/th&gt;
&lt;/tr&gt;
&lt;/thead&gt;
&lt;tbody&gt;
&lt;tr style="background-color: #ffffff;"&gt;
&lt;td&gt;&lt;strong&gt;つまずき対応&lt;/strong&gt;&lt;/td&gt;
&lt;td&gt;その場で思考の止まり方を見取り、原因から修正しやすい&lt;/td&gt;
&lt;td&gt;授業・解説の視聴が中心で、弱点の特定は自己管理になりやすい&lt;/td&gt;
&lt;/tr&gt;
&lt;tr style="background-color: #e8f5e9;"&gt;
&lt;td&gt;&lt;strong&gt;併用・単科&lt;/strong&gt;&lt;/td&gt;
&lt;td&gt;集団塾の進度に合わせた補完も、算数だけ当塾で進める形も取りやすい&lt;/td&gt;
&lt;td&gt;カリキュラムが決まっていることが多く、個別事情に合わせた調整は家庭側で必要になりやすい&lt;/td&gt;
&lt;/tr&gt;
&lt;tr style="background-color: #ffffff;"&gt;
&lt;td&gt;&lt;strong&gt;授業中の見取り&lt;/strong&gt;&lt;/td&gt;
&lt;td&gt;表情・手元・画面を同時に確認し、「分かったつもり」を残しにくい&lt;/td&gt;
&lt;td&gt;双方向性が弱い形式だと、理解のズレが残りやすい&lt;/td&gt;
&lt;/tr&gt;
&lt;tr style="background-color: #e8f5e9;"&gt;
&lt;td&gt;&lt;strong&gt;宿題・直し&lt;/strong&gt;&lt;/td&gt;
&lt;td&gt;溜まりやすい「直し」を優先順位づけして進めやすい&lt;/td&gt;
&lt;td&gt;直しの運用は家庭任せになりやすい&lt;/td&gt;
&lt;/tr&gt;
&lt;/tbody&gt;
&lt;/table&gt;
&lt;/div&gt;
&lt;h3&gt;ウィズ・ユーが合いやすいケース&lt;/h3&gt;
&lt;ul&gt;
&lt;li&gt;算数だけが落ち、原因が「単元」ではなく「考え方の癖」まで含んでいそう&lt;/li&gt;
&lt;li&gt;算数は当塾中心で進めたい（他教科は家庭・別塾でもOK）&lt;/li&gt;
&lt;li&gt;集団塾の授業スピードに押されて、理解の穴が積み上がっている&lt;/li&gt;
&lt;li&gt;宿題・過去問の直しが溜まり、どこから持ち直すか戸惑っている&lt;/li&gt;
&lt;li&gt;内部進学のテストで落とさない算数を作りたい&lt;/li&gt;
&lt;li&gt;帰国入試の出題形式に合わせて、算数を仕上げたい&lt;/li&gt;
&lt;li&gt;説明を聞くより、手元を見られながら「解き方の直し」をしたい&lt;/li&gt;
&lt;/ul&gt;
&lt;h2&gt;対象学年と受講スタイル（小4〜小6）&lt;/h2&gt;
&lt;p&gt;本ページのオンライン個別指導は、中学受験を予定する小学生のご家庭を想定し、&lt;strong&gt;小4〜小6&lt;/strong&gt;の学習フェーズ別に対策を整理しています（下の「時期別対策」参照）。算数を当塾中心で進める形でも、集団塾と併用する形でも、内部進学・帰国入試など目的に合わせて、進度・課題量・出題傾向を見ながら学習の組み立てを調整します。&lt;/p&gt;
&lt;ul&gt;
&lt;li&gt;全国から受講可能（オンライン）&lt;/li&gt;
&lt;li&gt;ご事情により、オンラインと対面の併用もご相談いただけます&lt;/li&gt;
&lt;li&gt;使用教材は状況に合わせて選定（塾テキスト・市販教材にも対応）&lt;/li&gt;
&lt;/ul&gt;
&lt;h2&gt;オンライン指導に必要な機材（最低限）&lt;/h2&gt;
&lt;p&gt;オンライン個別指導は、手元と表情を見ながら進めるため、最低限として次の準備を想定してください（詳細はご相談時にご案内します）。&lt;/p&gt;
&lt;ul&gt;
&lt;li&gt;パソコンまたはタブレット&lt;/li&gt;
&lt;li&gt;スマートフォン（手元撮影用）&lt;/li&gt;
&lt;li&gt;安定したインターネット接続&lt;/li&gt;
&lt;li&gt;Webカメラ・マイク（端末内蔵でも可）&lt;/li&gt;
&lt;/ul&gt;
&lt;p&gt;機材準備に不安がある場合も、現状に合わせて無理のない形をご提案します。&lt;/p&gt;
&lt;h2&gt;宿題や過去問の「直し」が溜まっている場合の進め方&lt;/h2&gt;
&lt;p&gt;直しが溜まっている状態は、頑張っているのに前へ進まない感覚になりやすいポイントです。ウィズ・ユーでは、次の順で整理していく形が取りやすくなります。&lt;/p&gt;
&lt;ol&gt;
&lt;li&gt;&lt;strong&gt;棚卸し：&lt;/strong&gt;「塾の宿題」「テスト直し」「過去問直し」を分け、量を見える化する&lt;/li&gt;
&lt;li&gt;&lt;strong&gt;優先順位：&lt;/strong&gt;頻出単元・取りこぼしが大きい単元から、直しの順番を決める&lt;/li&gt;
&lt;li&gt;&lt;strong&gt;直しのやり方：&lt;/strong&gt;なぜ間違えたか（読み違い/式の立て方/計算/図の扱い）まで言語化して残す&lt;/li&gt;
&lt;li&gt;&lt;strong&gt;回し方：&lt;/strong&gt;1週間単位で「直し→確認→次の課題」のループを作り、溜め直しを防ぐ&lt;/li&gt;
&lt;/ol&gt;
&lt;div style="text-align: center; margin: 24px 0;"&gt;&lt;a class="btn btn-primary" style="background: #388e3c !important; color: #fff !important; font-weight: bold !important; padding: 0px 28px 20px 28px !important; border-radius: 10px !important; text-decoration: none !important; font-size: 1.05rem !important; line-height: 1.35 !important; width: 100% !important; max-width: 420px !important; display: inline-block !important; box-shadow: 0 2px 6px rgba(0,0,0,0.15) !important;" href="#お問い合わせ"&gt;&lt;br /&gt;
直しの状況から相談する（無料）&lt;br /&gt;
&lt;/a&gt;&lt;/div&gt;
&lt;p&gt;&lt;img decoding="async" class="alignnone size-large wp-image-32382" src="https://natsui-sansu-juku.com/wp-content/uploads/2026/01/Gemini_Generated_Image_c7v8fyc7v8fyc7v8-1-1024x559.png" alt="「解けた」が自信になる！オンラインで繋がる学習" width="750" height="409" srcset="https://natsui-sansu-juku.com/wp-content/uploads/2026/01/Gemini_Generated_Image_c7v8fyc7v8fyc7v8-1-1024x559.png 1024w, https://natsui-sansu-juku.com/wp-content/uploads/2026/01/Gemini_Generated_Image_c7v8fyc7v8fyc7v8-1-300x164.png 300w, https://natsui-sansu-juku.com/wp-content/uploads/2026/01/Gemini_Generated_Image_c7v8fyc7v8fyc7v8-1-768x419.png 768w, https://natsui-sansu-juku.com/wp-content/uploads/2026/01/Gemini_Generated_Image_c7v8fyc7v8fyc7v8-1-1536x838.png 1536w, https://natsui-sansu-juku.com/wp-content/uploads/2026/01/Gemini_Generated_Image_c7v8fyc7v8fyc7v8-1-2048x1117.png 2048w" sizes="(max-width: 750px) 100vw, 750px" /&gt;&lt;/p&gt;
&lt;h2 id="指導料"&gt;指導料&lt;/h2&gt;
&lt;p&gt;当塾のオンライン個別指導「ウィズ・ユー」は、 中学受験算数に特化した完全１対１の指導を、シンプルでわかりやすい料金体系でご提供しています。&lt;/p&gt;
&lt;div class="container"&gt;
&lt;table class="table table-bordered table-sm"&gt;
&lt;thead&gt;
&lt;tr style="background-color: #388e3c; color: white;"&gt;
&lt;th style="width: 30%;"&gt;項目&lt;/th&gt;
&lt;th style="width: 70%;"&gt;詳細&lt;/th&gt;
&lt;/tr&gt;
&lt;/thead&gt;
&lt;tbody&gt;
&lt;tr class="fee-row" style="background-color: #ffffff;"&gt;
&lt;td&gt;&lt;strong&gt;トライアル指導料&lt;/strong&gt;&lt;/td&gt;
&lt;td&gt;5,000円(税込) &amp;#8211; まずは短時間で、お子さまの状況を確認するための授業です。&lt;/td&gt;
&lt;/tr&gt;
&lt;tr class="fee-row" style="background-color: #e8f5e9;"&gt;
&lt;td&gt;&lt;strong&gt;入塾金&lt;/strong&gt;&lt;/td&gt;
&lt;td&gt;22,000円(税込) &amp;#8211; 兄弟姉妹の場合は全額免除。&lt;/td&gt;
&lt;/tr&gt;
&lt;tr class="fee-row" style="background-color: #ffffff;"&gt;
&lt;td&gt;&lt;strong&gt;各種機器セッティング&lt;/strong&gt;&lt;/td&gt;
&lt;td&gt;0円(税込) &amp;#8211; 出張が必要な場合のみ交通費を頂戴します。&lt;/td&gt;
&lt;/tr&gt;
&lt;tr class="fee-row" style="background-color: #e8f5e9;"&gt;
&lt;td&gt;&lt;strong&gt;指導料&lt;/strong&gt;&lt;/td&gt;
&lt;td&gt;10,285円(税込)/１時限(55分) &amp;#8211; 前払い制。&lt;/td&gt;
&lt;/tr&gt;
&lt;/tbody&gt;
&lt;/table&gt;
&lt;/div&gt;
&lt;div style="text-align: center; margin: 32px 0;"&gt;&lt;a class="btn btn-primary" style="background: #388e3c !important; color: #fff !important; font-weight: bold !important; padding: 0px 28px 20px 28px !important; border-radius: 10px !important; text-decoration: none !important; font-size: 1.05rem !important; line-height: 1.35 !important; width: 100% !important; max-width: 420px !important; display: inline-block !important; box-shadow: 0 2px 6px rgba(0,0,0,0.15) !important;" href="#お問い合わせ"&gt;&lt;br /&gt;
この内容で相談する（無料）&lt;br /&gt;
&lt;/a&gt;&lt;/div&gt;
&lt;h2&gt;生徒さん一人ひとりに合わせた多彩な講座&lt;/h2&gt;
&lt;p&gt;当塾では、生徒さん一人ひとりのニーズに合わせて、多種多様な講座を準備しております。（対面での指導も可能です。詳しくは&lt;a class="btn btn-success" href="https://natsui-sansu-juku.com/kobetsu/"&gt;完全１対１個別指導(教室（対面）)&lt;/a&gt;をご覧ください。）&lt;/p&gt;
&lt;h3&gt;オンラインでも対面と変わらない充実した個別指導を実現！&lt;/h3&gt;
&lt;p&gt;当塾のオンライン算数個別指導「ウィズ・ユー」は、生徒さんの&lt;strong&gt;表情&lt;/strong&gt;と&lt;strong&gt;手元&lt;/strong&gt;を同時に確認しながら、リアルタイムでの&lt;strong&gt;添削&lt;/strong&gt;やフィードバックが可能な独自のシステムを採用しています。&lt;/p&gt;
&lt;p&gt;他の「Skype指導」や「インターネット家庭教師」とは一線を画し、より効果的な学習環境を提供しています。&lt;/p&gt;
&lt;details style="border: 2px solid #388e3c; padding: 1px; border-radius: 3px;"&gt;
&lt;summary style="border-radius: 5px; background-color: #ccffcc; padding: 10px;"&gt;オンライン個別指導「ウィズ・ユー」についてもっと詳しく&lt;/summary&gt;
&lt;p&gt;当塾の「ウィズ・ユー」では、オンラインでありながら、まるで対面のような学習体験を実現します。講師は生徒の&lt;strong&gt;表情&lt;/strong&gt;や&lt;strong&gt;手元&lt;/strong&gt;をモニタリングしながら、リアルタイムで添削やアドバイスを行い、理解が深まるまで丁寧にサポートします。&lt;/p&gt;
&lt;p&gt;さらに、以下のような特長があります：&lt;/p&gt;
&lt;ul&gt;
&lt;li&gt;&lt;strong&gt;画面共有&lt;/strong&gt;と&lt;strong&gt;デジタル教材&lt;/strong&gt;：講師が資料や教材を共有し、生徒はインタラクティブに問題を解くことができます。&lt;/li&gt;
&lt;li&gt;&lt;strong&gt;直接書き込み機能&lt;/strong&gt;：講師が生徒のノートや問題に直接書き込みをすることで、説明が明確になり、生徒の理解を促進します。&lt;/li&gt;
&lt;li&gt;&lt;strong&gt;動画による復習&lt;/strong&gt;：授業を録画し、後から見直すことができるため、復習がしやすく、理解の定着に役立ちます。&lt;/li&gt;
&lt;/ul&gt;
&lt;p&gt;このようなシステムにより、生徒一人ひとりのペースに合わせた指導が可能です。以下の動画で「ウィズ・ユー」の実際の授業風景をご覧いただけます。&lt;/p&gt;
&lt;p&gt;&lt;iframe loading="lazy" title="ウィズ・ユー 授業風景" src="https://www.youtube.com/embed/3XeleHqH3Fg" width="560" height="315" frameborder="0" allowfullscreen="allowfullscreen"&gt;&lt;/iframe&gt;&lt;/p&gt;
&lt;p&gt;&lt;a href="https://natsui-sansu-juku.com/column/withyou/"&gt;ウィズ・ユーの詳細はこちら&lt;/a&gt;&lt;/p&gt;
&lt;/details&gt;
&lt;h2&gt;塾別対策（必要な方へ：SAPIX・早稲アカ・日能研）&lt;/h2&gt;
&lt;h3&gt;塾別対策&lt;/h3&gt;
&lt;p&gt;各塾のカリキュラムには明確な特徴があり、授業速度や難易度、進度が大きく異なります。当塾では、SAPIX、早稲田アカデミー、日能研など、それぞれの指導方針に合わせた最適なサポートを行い、生徒一人ひとりが効率よく学習できる環境を用意しています。&lt;/p&gt;
&lt;h3 style="border-left: 8px solid #2eae1a; padding-left: 10px; margin: 16px 0 8px; font-size: 1.1rem;"&gt;SAPIX対策&lt;/h3&gt;
&lt;p&gt;SAPIXは授業速度が速く、応用力を問う問題が多いため、算数の理解が浅いまま進んでしまうケースがよくあります。特に「予習の負担」「応用問題への対応」「組分けテスト対策」が重要なポイントになります。&lt;/p&gt;
&lt;p&gt;&lt;a href="https://natsui-sansu-juku.com/column/sapix-15/"&gt;SAPIX算数を15分で整理する（重要ポイントの総点検）&lt;/a&gt;&lt;/p&gt;
&lt;details&gt;
&lt;summary style="background-color: #ccffcc; padding: 10px;"&gt;SAPIX算数の弱点克服に特化した当塾の個別対策（詳細）&lt;/summary&gt;
&lt;ul&gt;
&lt;li&gt;&lt;strong&gt;予習サポート：&lt;/strong&gt;SAPIX独自の高度なカリキュラムに対応するため、授業前に基礎理解を固め、授業に入りやすくします。&lt;/li&gt;
&lt;li&gt;&lt;strong&gt;復習動画：&lt;/strong&gt;授業で理解しきれなかった部分を動画で補完し、確実に定着させます。&lt;/li&gt;
&lt;li&gt;&lt;strong&gt;組分けテスト対策：&lt;/strong&gt;過去の出題傾向を分析し、得点に直結する内容に絞って対策します。&lt;/li&gt;
&lt;li&gt;&lt;strong&gt;弱点克服：&lt;/strong&gt;比・割合・図形など、つまずきやすい単元を集中的に補強します。&lt;/li&gt;
&lt;/ul&gt;
&lt;p&gt;&lt;a href="https://natsui-sansu-juku.com/column/sapix/"&gt;SAPIX対策の詳細はこちら&lt;/a&gt;&lt;/p&gt;
&lt;/details&gt;
&lt;p&gt;&amp;nbsp;&lt;/p&gt;
&lt;h3 style="border-left: 8px solid #2eae1a; padding-left: 10px; margin: 16px 0 8px; font-size: 1.1rem;"&gt;早稲田アカデミー対策&lt;/h3&gt;
&lt;p&gt;早稲田アカデミーは生徒のモチベーションを引き出す授業が特徴ですが、講師によって指導方針や進度にばらつきがあるため、「理解にムラが出やすい」点がよく見られます。そのため、授業ごとの補完指導が重要になります。&lt;/p&gt;
&lt;details&gt;
&lt;summary style="background-color: #ccffcc; padding: 10px;"&gt;早稲田アカデミー算数の理解を安定させる当塾の対策（詳細）&lt;/summary&gt;
&lt;ul&gt;
&lt;li&gt;&lt;strong&gt;講師別の補完指導：&lt;/strong&gt;授業の質や方針のばらつきを踏まえ、理解の穴が生まれないよう個別に補完します。&lt;/li&gt;
&lt;li&gt;&lt;strong&gt;事前予習と復習：&lt;/strong&gt;授業についていけるよう予習を行い、振り返りのための復習動画や解説で理解を深めます。&lt;/li&gt;
&lt;li&gt;&lt;strong&gt;テスト対策：&lt;/strong&gt;組分けテストや模試の出題傾向を踏まえ、短期間で得点力を上げます。&lt;/li&gt;
&lt;li&gt;&lt;strong&gt;質問対応：&lt;/strong&gt;授業で疑問が残った部分をその日のうちに解消し、理解のつまずきを防ぎます。&lt;/li&gt;
&lt;/ul&gt;
&lt;p&gt;&lt;a href="https://natsui-sansu-juku.com/column/waseda_academy/"&gt;早稲田アカデミーの詳細はこちら&lt;/a&gt;&lt;/p&gt;
&lt;/details&gt;
&lt;p&gt;&amp;nbsp;&lt;/p&gt;
&lt;h3 style="border-left: 8px solid #2eae1a; padding-left: 10px; margin: 16px 0 8px; font-size: 1.1rem;"&gt;日能研対策&lt;/h3&gt;
&lt;p&gt;日能研は幅広い学力層に対応する教材とカリキュラムを提供していますが、授業内で理解しきれなかった内容がそのまま積み重なりやすい点があります。また、新傾向の問題にも対応する必要があります。&lt;/p&gt;
&lt;details&gt;
&lt;summary style="background-color: #ccffcc; padding: 10px;"&gt;日能研算数の理解を底上げする当塾の対策（詳細）&lt;/summary&gt;
&lt;ul&gt;
&lt;li&gt;&lt;strong&gt;授業補完サポート：&lt;/strong&gt;授業で理解しきれなかった部分を補完する動画や追加の演習問題で徹底フォローします。&lt;/li&gt;
&lt;li&gt;&lt;strong&gt;新傾向問題への対応：&lt;/strong&gt;近年多い新タイプの問題に対応するため、最新の演習で柔軟な思考力を養います。&lt;/li&gt;
&lt;li&gt;&lt;strong&gt;進度に合わせた個別指導：&lt;/strong&gt;一人ひとりの進捗に合わせ、苦手分野を最適なタイミングで補強します。&lt;/li&gt;
&lt;li&gt;&lt;strong&gt;弱点補強と確認テスト：&lt;/strong&gt;弱点単元を繰り返し鍛え、定期的な確認テストで習熟度をチェックします。&lt;/li&gt;
&lt;/ul&gt;
&lt;p&gt;&lt;a href="https://natsui-sansu-juku.com/column/nichinouken/"&gt;日能研対策の詳細はこちら&lt;/a&gt;&lt;/p&gt;
&lt;/details&gt;
&lt;h2 id="時期別対策"&gt;時期別対策（小4〜小6の学年別）&lt;/h2&gt;
&lt;h3&gt;時期別対策&lt;/h3&gt;
&lt;p&gt;中学受験算数は、学年ごとに重要ポイントが大きく異なります。当塾では、生徒一人ひとりの理解度と進度に合わせて「何を・いつ・どの順で」取り組むべきかを最適化し、その時期に必要な算数力を無理なく積み上げていきます。&lt;/p&gt;
&lt;h3 style="border-left: 8px solid #2eae1a; padding-left: 10px; margin: 16px 0 8px; font-size: 1.1rem;"&gt;小4対策&lt;/h3&gt;
&lt;p&gt;小4は受験算数の「基礎体力」を作る最重要フェーズです。計算・図形・文章題の基礎を固めることで、小5以降の加速する応用学習にスムーズに移行できます。&lt;/p&gt;
&lt;details&gt;
&lt;summary style="background-color: #ccffcc; padding: 10px;"&gt;小4で身につけたい算数の基礎力と当塾のサポート（詳細）&lt;/summary&gt;
&lt;ul&gt;
&lt;li&gt;&lt;strong&gt;計算スキルの強化：&lt;/strong&gt;複雑な計算に対応するための正確性とスピードを養います。&lt;/li&gt;
&lt;li&gt;&lt;strong&gt;図形理解の基礎：&lt;/strong&gt;面積・長さ・角度などの基礎概念を丁寧に指導します。&lt;/li&gt;
&lt;li&gt;&lt;strong&gt;文章題の読み取り：&lt;/strong&gt;必要な情報を抜き出す力・式を組み立てる力を育てます。&lt;/li&gt;
&lt;li&gt;&lt;strong&gt;学習習慣の確立：&lt;/strong&gt;日々の勉強を習慣化するための取り組み方をサポートします。&lt;/li&gt;
&lt;/ul&gt;
&lt;p&gt;&lt;a href="https://natsui-sansu-juku.com/p4/"&gt;小4対策の詳細はこちら&lt;/a&gt;&lt;/p&gt;
&lt;/details&gt;
&lt;h3 style="border-left: 8px solid #2eae1a; padding-left: 10px; margin: 24px 0 8px; font-size: 1.1rem;"&gt;小5（前半）対策&lt;/h3&gt;
&lt;p&gt;小5前半は「小4の基礎」から「小5の応用」へと橋渡しする重要期間です。分数・割合・比など、つまずきやすい単元が集中的に出現するため、理解の“穴”を残さないことがポイントになります。&lt;/p&gt;
&lt;details&gt;
&lt;summary style="background-color: #ccffcc; padding: 10px;"&gt;小5前半で伸びやすい子の共通点と当塾の指導（詳細）&lt;/summary&gt;
&lt;ul&gt;
&lt;li&gt;&lt;strong&gt;応用問題の演習：&lt;/strong&gt;基礎→応用の流れを丁寧に定着させます。&lt;/li&gt;
&lt;li&gt;&lt;strong&gt;分数・割合の理解：&lt;/strong&gt;受験算数の要になる領域を重点的に強化します。&lt;/li&gt;
&lt;li&gt;&lt;strong&gt;文章題の分析力：&lt;/strong&gt;問題文を構造的に読み解く力を育てます。&lt;/li&gt;
&lt;li&gt;&lt;strong&gt;学習計画のサポート：&lt;/strong&gt;長期的な学習戦略を立て、勉強の戸惑いをなくします。&lt;/li&gt;
&lt;/ul&gt;
&lt;p&gt;&lt;a href="https://natsui-sansu-juku.com/p5_a/"&gt;小5（前半）対策の詳細はこちら&lt;/a&gt;&lt;/p&gt;
&lt;/details&gt;
&lt;h3 style="border-left: 8px solid #2eae1a; padding-left: 10px; margin: 24px 0 8px; font-size: 1.1rem;"&gt;小5（後半）対策&lt;/h3&gt;
&lt;p&gt;小5後半は「受験算数の山場」です。比・速さ・割合・図形など、複数単元を組み合わせた難度の高い問題が一気に増えます。ここで理解の抜けがあると小6で苦労します。&lt;/p&gt;
&lt;details&gt;
&lt;summary style="background-color: #ccffcc; padding: 10px;"&gt;小5後半で伸び悩まないための当塾の対策（詳細）&lt;/summary&gt;
&lt;ul&gt;
&lt;li&gt;&lt;strong&gt;複合問題の演習：&lt;/strong&gt;知識を組み合わせる問題で思考力を鍛えます。&lt;/li&gt;
&lt;li&gt;&lt;strong&gt;速さ・割合・比の強化：&lt;/strong&gt;受験算数の最重要分野を徹底的に理解させます。&lt;/li&gt;
&lt;li&gt;&lt;strong&gt;難度の高い図形問題：&lt;/strong&gt;立体・回転・影など高難度図形に対応します。&lt;/li&gt;
&lt;li&gt;&lt;strong&gt;計算ミス対策：&lt;/strong&gt;丁寧さと確認力を習慣化させます。&lt;/li&gt;
&lt;/ul&gt;
&lt;p&gt;&lt;a href="https://natsui-sansu-juku.com/p5_b/"&gt;小5(後半)対策の詳細はこちら&lt;/a&gt;&lt;/p&gt;
&lt;/details&gt;
&lt;h3 style="border-left: 8px solid #2eae1a; padding-left: 10px; margin: 24px 0 8px; font-size: 1.1rem;"&gt;小6（前半）対策&lt;/h3&gt;
&lt;p&gt;小6前半は「総復習＋実践力強化」のフェーズです。全単元の抜けを埋めることと、演習量・時間配分の最適化が成績を左右します。&lt;/p&gt;
&lt;details&gt;
&lt;summary style="background-color: #ccffcc; padding: 10px;"&gt;小6前半で合格に必要な算数力を固める当塾の対策（詳細）&lt;/summary&gt;
&lt;ul&gt;
&lt;li style="list-style-type: none;"&gt;
&lt;ul&gt;
&lt;li&gt;&lt;strong&gt;総復習と弱点克服：&lt;/strong&gt;全単元を洗い出し、弱点を効率よく補強します。&lt;/li&gt;
&lt;li&gt;&lt;strong&gt;応用問題の実践：&lt;/strong&gt;多様な解法を身につけ、本番対応力を鍛えます。&lt;/li&gt;
&lt;li&gt;&lt;strong&gt;過去問演習：&lt;/strong&gt;早期に傾向を把握し、得点源を明確にします。&lt;/li&gt;
&lt;li&gt;&lt;strong&gt;時間配分トレーニング：&lt;/strong&gt;本番想定の演習で実戦力を高めます。&lt;/li&gt;
&lt;/ul&gt;
&lt;/li&gt;
&lt;/ul&gt;
&lt;p&gt;&lt;a href="https://natsui-sansu-juku.com/p6_a/"&gt;小6(前半)対策の詳細はこちら&lt;/a&gt;&lt;/p&gt;
&lt;/details&gt;
&lt;h3 style="border-left: 8px solid #2eae1a; padding-left: 10px; margin: 24px 0 8px; font-size: 1.1rem;"&gt;小6（後半）対策&lt;/h3&gt;
&lt;p&gt;小6後半は「仕上げの時期」。過去問の精度を最大化し、得点を安定させ、当日の緊張に負けない状態を作ります。&lt;/p&gt;
&lt;details&gt;
&lt;summary style="background-color: #ccffcc; padding: 10px;"&gt;小6後半の仕上げで得点力を最大化する当塾の対策（詳細）&lt;/summary&gt;
&lt;ul&gt;
&lt;li&gt;&lt;strong&gt;過去問総仕上げ：&lt;/strong&gt;志望校の傾向に合わせて最終調整します。&lt;/li&gt;
&lt;li&gt;&lt;strong&gt;応用問題の反復：&lt;/strong&gt;得点のばらつきをなくし安定した力をつけます。&lt;/li&gt;
&lt;li&gt;&lt;strong&gt;模試フィードバック：&lt;/strong&gt;改善ポイントを即修正し、本番力を高めます。&lt;/li&gt;
&lt;li&gt;&lt;strong&gt;メンタルサポート：&lt;/strong&gt;緊張をコントロールし、実力を最大限発揮できる状態に導きます。&lt;/li&gt;
&lt;/ul&gt;
&lt;p&gt;&lt;a href="https://natsui-sansu-juku.com/p6_b/"&gt;小6(後半)対策の詳細はこちら&lt;/a&gt;&lt;/p&gt;
&lt;/details&gt;
&lt;div style="text-align: center; margin: 32px 0;"&gt;&lt;a class="btn btn-primary" style="background: #388e3c !important; color: #fff !important; font-weight: bold !important; padding: 0px 9px 20px 9px !important; border-radius: 10px !important; text-decoration: none !important; font-size: 1.05rem !important; line-height: 1.35 !important; width: 100% !important; max-width: 420px !important; display: inline-block !important; box-shadow: 0 2px 6px rgba(0,0,0,0.15) !important;" href="#お問い合わせ"&gt;&lt;br /&gt;
お子さまの場合の進め方をご提案します（無料）&lt;br /&gt;
&lt;/a&gt;&lt;/div&gt;
&lt;h2 id="faq"&gt;よくあるご質問&lt;/h2&gt;
&lt;div class="faq-container"&gt;
&lt;div class="faq-item" style="margin-top: 2px; margin-bottom: 2px; padding: 10px;"&gt;
&lt;details&gt;
&lt;summary style="background-color: #81c784; color: black; padding: 10px; border-radius: 5px;"&gt;Q. オンライン指導でも対面と同じ効果がありますか？&lt;/summary&gt;
&lt;div class="faq-answer" style="background-color: #e8f5e9; color: black; padding: 10px; border-radius: 5px;"&gt;A. はい、当塾のオンライン指導は、生徒の表情や手元を確認しながら進めることができ、対面と同じように効果的な指導を行っています。&lt;/div&gt;
&lt;/details&gt;
&lt;/div&gt;
&lt;div class="faq-item" style="margin-top: 2px; margin-bottom: 2px; padding: 10px;"&gt;
&lt;details&gt;
&lt;summary style="background-color: #81c784; color: black; padding: 10px; border-radius: 5px;"&gt;Q. 授業の曜日や時間は選べますか？&lt;/summary&gt;
&lt;div class="faq-answer" style="background-color: #e8f5e9; color: black; padding: 10px; border-radius: 5px;"&gt;A. はい、生徒さんのスケジュールに合わせて柔軟に対応いたします。お気軽にご相談ください。&lt;/div&gt;
&lt;/details&gt;
&lt;/div&gt;
&lt;div class="faq-item" style="margin-top: 2px; margin-bottom: 2px; padding: 10px;"&gt;
&lt;details&gt;
&lt;summary style="background-color: #81c784; color: black; padding: 10px; border-radius: 5px;"&gt;Q. どのような教材を使いますか？&lt;/summary&gt;
&lt;div class="faq-answer" style="background-color: #e8f5e9; color: black; padding: 10px; border-radius: 5px;"&gt;A. お子さまの学習状況や目的に合わせて最適な教材を選定いたします。市販の教材や塾のテキストにも対応可能です。&lt;/div&gt;
&lt;/details&gt;
&lt;/div&gt;
&lt;div class="faq-item" style="margin-top: 2px; margin-bottom: 2px; padding: 10px;"&gt;
&lt;details&gt;
&lt;summary style="background-color: #81c784; color: black; padding: 10px; border-radius: 5px;"&gt;Q. 体験授業はありますか？&lt;/summary&gt;
&lt;div class="faq-answer" style="background-color: #e8f5e9; color: black; padding: 10px; border-radius: 5px;"&gt;A. はい、トライアル指導の機会をご用意しております。オンラインでの指導が初めての方もお気軽にお試しください。&lt;/div&gt;
&lt;/details&gt;
&lt;/div&gt;
&lt;div class="faq-item" style="margin-top: 2px; margin-bottom: 2px; padding: 10px;"&gt;
&lt;details&gt;
&lt;summary style="background-color: #81c784; color: black; padding: 10px; border-radius: 5px;"&gt;Q. オンライン指導に必要な機材は何ですか？&lt;/summary&gt;
&lt;div class="faq-answer" style="background-color: #e8f5e9; color: black; padding: 10px; border-radius: 5px;"&gt;A. パソコンまたはタブレット＋スマートフォン、安定したインターネット接続、Webカメラとマイクが必要です。詳しくはお問い合わせください。&lt;/div&gt;
&lt;/details&gt;
&lt;/div&gt;
&lt;div class="faq-item" style="margin-top: 2px; margin-bottom: 2px; padding: 10px;"&gt;
&lt;details&gt;
&lt;summary style="background-color: #81c784; color: black; padding: 10px; border-radius: 5px;"&gt;Q. 振替授業は可能ですか？&lt;/summary&gt;
&lt;div class="faq-answer" style="background-color: #e8f5e9; color: black; padding: 10px; border-radius: 5px;"&gt;A. はい、前日までにご連絡いただければ振替授業を設定いたします。&lt;/div&gt;
&lt;/details&gt;
&lt;/div&gt;
&lt;div class="faq-item" style="margin-top: 2px; margin-bottom: 2px; padding: 10px;"&gt;
&lt;details&gt;
&lt;summary style="background-color: #81c784; color: black; padding: 10px; border-radius: 5px;"&gt;Q. 入塾金と指導料以外にかかる費用は？&lt;/summary&gt;
&lt;div class="faq-answer" style="background-color: #e8f5e9; color: black; padding: 10px; border-radius: 5px;"&gt;A. 一切かかりません。&lt;/div&gt;
&lt;/details&gt;
&lt;/div&gt;
&lt;div class="faq-item" style="margin-top: 2px; margin-bottom: 2px; padding: 10px;"&gt;
&lt;details&gt;
&lt;summary style="background-color: #81c784; color: black; padding: 10px; border-radius: 5px;"&gt;Q. 他の教科も指導してもらえますか？&lt;/summary&gt;
&lt;div class="faq-answer" style="background-color: #e8f5e9; color: black; padding: 10px; border-radius: 5px;"&gt;A. 現在は算数に特化した指導を行っております。他の教科についてはご相談ください。&lt;/div&gt;
&lt;/details&gt;
&lt;/div&gt;
&lt;div class="faq-item" style="margin-top: 2px; margin-bottom: 2px; padding: 10px;"&gt;
&lt;details&gt;
&lt;summary style="background-color: #81c784; color: black; padding: 10px; border-radius: 5px;"&gt;Q. 指導料の支払い方法は？&lt;/summary&gt;
&lt;div class="faq-answer" style="background-color: #e8f5e9; color: black; padding: 10px; border-radius: 5px;"&gt;A. 銀行振込でお願いしております。詳細はお申し込み時にご案内いたします。&lt;/div&gt;
&lt;/details&gt;
&lt;/div&gt;
&lt;div class="faq-item" style="margin-top: 2px; margin-bottom: 2px; padding: 10px;"&gt;
&lt;details&gt;
&lt;summary style="background-color: #81c784; color: black; padding: 10px; border-radius: 5px;"&gt;Q. 受講の頻度は自由に決められますか？&lt;/summary&gt;
&lt;div class="faq-answer" style="background-color: #e8f5e9; color: black; padding: 10px; border-radius: 5px;"&gt;A. はい、基本的には週１コマのペースで受講頂くことをお勧めしていますが、発展的な問題だけを開設してもらいたい場合など、週１コマの授業が必要ない場合にはその限りではありません。ご都合の良いタイミングで受講いただけます。&lt;/div&gt;
&lt;/details&gt;
&lt;/div&gt;
&lt;div class="faq-item" style="margin-top: 2px; margin-bottom: 2px; padding: 10px;"&gt;
&lt;details&gt;
&lt;summary style="background-color: #81c784; color: black; padding: 10px; border-radius: 5px;"&gt;Q. 海外からの受講は可能ですか？&lt;/summary&gt;
&lt;div class="faq-answer" style="background-color: #e8f5e9; color: black; padding: 10px; border-radius: 5px;"&gt;A. はい、当塾では日本国外からの受講も対応可能です。時差や回線速度の問題さえクリアできれば、問題なく受講いただけます。&lt;/div&gt;
&lt;/details&gt;
&lt;/div&gt;
&lt;div class="faq-item" style="margin-top: 2px; margin-bottom: 2px; padding: 10px;"&gt;
&lt;details&gt;
&lt;summary style="background-color: #81c784; color: black; padding: 10px; border-radius: 5px;"&gt;Q. 受講時間帯はいつでも調整可能ですか？&lt;/summary&gt;
&lt;div class="faq-answer" style="background-color: #e8f5e9; color: black; padding: 10px; border-radius: 5px;"&gt;A. はい、前日までにお申し出頂ければ調整させていただきます。&lt;/div&gt;
&lt;/details&gt;
&lt;/div&gt;
&lt;div class="faq-item" style="margin-top: 2px; margin-bottom: 2px; padding: 10px;"&gt;
&lt;details&gt;
&lt;summary style="background-color: #81c784; color: black; padding: 10px; border-radius: 5px;"&gt;Q. 予習シリーズや他の教材は使用できますか？&lt;/summary&gt;
&lt;div class="faq-answer" style="background-color: #e8f5e9; color: black; padding: 10px; border-radius: 5px;"&gt;A. はい、当塾では予習シリーズや他の教材も使用しています。生徒の学習状況に応じて、最適な教材を選んで指導いたします。&lt;/div&gt;
&lt;/details&gt;
&lt;/div&gt;
&lt;div class="faq-item" style="margin-top: 2px; margin-bottom: 2px; padding: 10px;"&gt;
&lt;details&gt;
&lt;summary style="background-color: #81c784; color: black; padding: 10px; border-radius: 5px;"&gt;Q. 指導方法はオンラインでも対面でも選べますか？&lt;/summary&gt;
&lt;div class="faq-answer" style="background-color: #e8f5e9; color: black; padding: 10px; border-radius: 5px;"&gt;A. はい、オンライン指導と対面指導をミックスすることも可能です。ご都合に合わせてどちらかをお選びいただけます。&lt;/div&gt;
&lt;/details&gt;
&lt;/div&gt;
&lt;div class="faq-item" style="margin-top: 2px; margin-bottom: 2px; padding: 10px;"&gt;
&lt;details&gt;
&lt;summary style="background-color: #81c784; color: black; padding: 10px; border-radius: 5px;"&gt;
Q. トライアルでは具体的に何を確認しますか？&lt;br /&gt;
&lt;/summary&gt;
&lt;div class="faq-answer" style="background-color: #e8f5e9; color: black; padding: 10px; border-radius: 5px;"&gt;
A. 現在の理解度だけでなく、「どこで思考が止まるか」「式の立て方にどんな癖があるか」「直しが機能しているか」まで確認します。無理な勧誘は行わず、今後の優先順位を整理したうえでご提案します。
&lt;/div&gt;
&lt;/details&gt;
&lt;/div&gt;
&lt;div class="faq-item" style="margin-top: 2px; margin-bottom: 2px; padding: 10px;"&gt;
&lt;details&gt;
&lt;summary style="background-color: #81c784; color: black; padding: 10px; border-radius: 5px;"&gt;
Q. 集団塾と併用する場合、どこまで対応してもらえますか？&lt;br /&gt;
&lt;/summary&gt;
&lt;div class="faq-answer" style="background-color: #e8f5e9; color: black; padding: 10px; border-radius: 5px;"&gt;
A. 塾の進度・宿題・テスト結果を踏まえ、「今週の最優先」を決めて対応します。単なる解説ではなく、得点につながる解き直しの手順づくりまでサポートします。
&lt;/div&gt;
&lt;/details&gt;
&lt;/div&gt;
&lt;div class="faq-item" style="margin-top: 2px; margin-bottom: 2px; padding: 10px;"&gt;
&lt;details&gt;
&lt;summary style="background-color: #81c784; color: black; padding: 10px; border-radius: 5px;"&gt;
Q. 宿題は出ますか？どのくらいの量ですか？&lt;br /&gt;
&lt;/summary&gt;
&lt;div class="faq-answer" style="background-color: #e8f5e9; color: black; padding: 10px; border-radius: 5px;"&gt;
A. 状況に応じて調整しますが、量を増やすより「直しが機能する形」を優先します。必要な分だけを明確にし、やるべきことが曖昧にならないよう設計します。
&lt;/div&gt;
&lt;/details&gt;
&lt;/div&gt;
&lt;div class="faq-item" style="margin-top: 2px; margin-bottom: 2px; padding: 10px;"&gt;
&lt;details&gt;
&lt;summary style="background-color: #81c784; color: black; padding: 10px; border-radius: 5px;"&gt;
Q. 保護者のサポートはどの程度必要ですか？&lt;br /&gt;
&lt;/summary&gt;
&lt;div class="faq-answer" style="background-color: #e8f5e9; color: black; padding: 10px; border-radius: 5px;"&gt;
A. 低学年の場合は機材面のサポートがあるとスムーズですが、学習そのものを保護者が教える必要はありません。ご家庭の負担が増えない形で進め方を整えます。
&lt;/div&gt;
&lt;/details&gt;
&lt;/div&gt;
&lt;div class="faq-item" style="margin-top: 2px; margin-bottom: 2px; padding: 10px;"&gt;
&lt;details&gt;
&lt;summary style="background-color: #81c784; color: black; padding: 10px; border-radius: 5px;"&gt;
Q. 成績が伸び悩んでいますが、今からでも間に合いますか？&lt;br /&gt;
&lt;/summary&gt;
&lt;div class="faq-answer" style="background-color: #e8f5e9; color: black; padding: 10px; border-radius: 5px;"&gt;
A. 多くの場合、点数が伸びない原因は量ではなく「解き方の設計」にあります。原因を特定し、優先順位を整理できれば、短期間でも改善の兆しは見えてきます。
&lt;/div&gt;
&lt;/details&gt;
&lt;/div&gt;
&lt;div class="faq-item" style="margin-top: 2px; margin-bottom: 2px; padding: 10px;"&gt;
&lt;details&gt;
&lt;summary style="background-color: #81c784; color: black; padding: 10px; border-radius: 5px;"&gt;
Q. 合わない場合はどうなりますか？&lt;br /&gt;
&lt;/summary&gt;
&lt;div class="faq-answer" style="background-color: #e8f5e9; color: black; padding: 10px; border-radius: 5px;"&gt;
A. トライアル後に継続を強制することはありません。目的や方針が合わないと判断した場合も、正直にお伝えします。ご家庭にとって最善の選択を第一に考えています。
&lt;/div&gt;
&lt;/details&gt;
&lt;/div&gt;
&lt;/div&gt;
&lt;h2 id="受講までの流れ"&gt;受講までの流れ&lt;/h2&gt;
&lt;p&gt;&lt;img loading="lazy" decoding="async" class="alignnone size-full wp-image-32378" src="https://natsui-sansu-juku.com/wp-content/uploads/2026/01/nagare.png" alt="" width="1024" height="559" srcset="https://natsui-sansu-juku.com/wp-content/uploads/2026/01/nagare.png 1024w, https://natsui-sansu-juku.com/wp-content/uploads/2026/01/nagare-300x164.png 300w, https://natsui-sansu-juku.com/wp-content/uploads/2026/01/nagare-768x419.png 768w" sizes="auto, (max-width: 1024px) 100vw, 1024px" /&gt;&lt;/p&gt;
&lt;div class="container"&gt;
&lt;table class="table table-bordered table-sm"&gt;
&lt;thead&gt;
&lt;tr style="background-color: #388e3c; color: white;"&gt;
&lt;th style="width: 30%;"&gt;ステップ&lt;/th&gt;
&lt;th style="width: 70%;"&gt;詳細&lt;/th&gt;
&lt;/tr&gt;
&lt;/thead&gt;
&lt;tbody&gt;
&lt;tr class="step-row" style="background-color: #ffffff;"&gt;
&lt;td&gt;&lt;strong&gt;1. 事前ヒアリング&lt;/strong&gt;&lt;/td&gt;
&lt;td&gt;保護者様からの情報を基に、大まかな指導計画を提示します。&lt;/td&gt;
&lt;/tr&gt;
&lt;tr class="step-row" style="background-color: #e8f5e9;"&gt;
&lt;td&gt;&lt;strong&gt;2. トライアル指導&lt;/strong&gt;&lt;/td&gt;
&lt;td&gt;事前ヒアリングの情報をもとに指導を行い、指導計画を見直し、再度提示します。&lt;/td&gt;
&lt;/tr&gt;
&lt;tr class="step-row" style="background-color: #ffffff;"&gt;
&lt;td&gt;&lt;strong&gt;3. ご契約&lt;/strong&gt;&lt;/td&gt;
&lt;td&gt;指導計画にご納得いただいたら、入塾手続きを進めます。&lt;/td&gt;
&lt;/tr&gt;
&lt;tr class="step-row" style="background-color: #e8f5e9;"&gt;
&lt;td&gt;&lt;strong&gt;4. 指導開始&lt;/strong&gt;&lt;/td&gt;
&lt;td&gt;ご契約時に決定した曜日/時間で指導を開始します。&lt;/td&gt;
&lt;/tr&gt;
&lt;/tbody&gt;
&lt;/table&gt;
&lt;/div&gt;
&lt;div style="text-align: center; margin: 32px 0;"&gt;&lt;a class="btn btn-primary" style="background: #388e3c !important; color: #fff !important; font-weight: bold !important; padding: 0px 28px 20px 28px !important; border-radius: 10px !important; text-decoration: none !important; font-size: 1.05rem !important; line-height: 1.35 !important; width: 100% !important; max-width: 420px !important; display: inline-block !important; box-shadow: 0 2px 6px rgba(0,0,0,0.15) !important;" href="#お問い合わせ"&gt;&lt;br /&gt;
この内容で相談する（無料）&lt;br /&gt;
&lt;/a&gt;&lt;/div&gt;
&lt;p&gt;※ご相談時点での勧誘は一切ございません。お気軽にお申し込みください。&lt;/p&gt;
&lt;h2 id="お問い合わせ"&gt;ウィズ・ユーお問い合わせはこちらから&lt;/h2&gt;
&lt;div class="wpcf7 no-js" id="wpcf7-f1367-p638-o1" lang="ja" dir="ltr" data-wpcf7-id="1367"&gt;
&lt;div class="screen-reader-response"&gt;&lt;p role="status" aria-live="polite" aria-atomic="true"&gt;&lt;/p&gt; &lt;ul&gt;&lt;/ul&gt;&lt;/div&gt;
&lt;form action="/kobetsu_online/#wpcf7-f1367-p638-o1" method="post" class="wpcf7-form init" aria-label="コンタクトフォーム" novalidate="novalidate" data-status="init"&gt;
&lt;fieldset class="hidden-fields-container"&gt;&lt;input type="hidden" name="_wpcf7" value="1367" /&gt;&lt;input type="hidden" name="_wpcf7_version" value="6.1.4" /&gt;&lt;input type="hidden" name="_wpcf7_locale" value="ja" /&gt;&lt;input type="hidden" name="_wpcf7_unit_tag" value="wpcf7-f1367-p638-o1" /&gt;&lt;input type="hidden" name="_wpcf7_container_post" value="638" /&gt;&lt;input type="hidden" name="_wpcf7_posted_data_hash" value="" /&gt;&lt;input type="hidden" name="_wpcf7_recaptcha_response" value="" /&gt;
&lt;/fieldset&gt;
&lt;p&gt;&lt;label&gt;保護者氏名(必須)&lt;br /&gt;
&lt;span class="wpcf7-form-control-wrap" data-name="text-233"&gt;&lt;input size="40" maxlength="400" class="wpcf7-form-control wpcf7-text wpcf7-validates-as-required" aria-required="true" aria-invalid="false" value="" type="text" name="text-233" /&gt;&lt;/span&gt;&lt;/label&gt;
&lt;/p&gt;
&lt;p&gt;&lt;label&gt;メールアドレス(必須)&lt;br /&gt;
&lt;span class="wpcf7-form-control-wrap" data-name="email-632"&gt;&lt;input size="40" maxlength="400" class="wpcf7-form-control wpcf7-email wpcf7-validates-as-required wpcf7-text wpcf7-validates-as-email" aria-required="true" aria-invalid="false" value="" type="email" name="email-632" /&gt;&lt;/span&gt;&lt;/label&gt;
&lt;/p&gt;
&lt;p&gt;&lt;label&gt; 学年(任意)&lt;/label&gt;&lt;br /&gt;
&lt;span class="wpcf7-form-control-wrap" data-name="checkbox-226"&gt;&lt;span class="wpcf7-form-control wpcf7-checkbox"&gt;&lt;span class="wpcf7-list-item first"&gt;&lt;span class="wpcf7-list-item-label"&gt;小学１年生&lt;/span&gt;&lt;input type="checkbox" name="checkbox-226[]" value="小学１年生" /&gt;&lt;/span&gt;&lt;span class="wpcf7-list-item"&gt;&lt;span class="wpcf7-list-item-label"&gt;小学２年生&lt;/span&gt;&lt;input type="checkbox" name="checkbox-226[]" value="小学２年生" /&gt;&lt;/span&gt;&lt;span class="wpcf7-list-item"&gt;&lt;span class="wpcf7-list-item-label"&gt;小学３年生&lt;/span&gt;&lt;input type="checkbox" name="checkbox-226[]" value="小学３年生" /&gt;&lt;/span&gt;&lt;span class="wpcf7-list-item"&gt;&lt;span class="wpcf7-list-item-label"&gt;小学４年生&lt;/span&gt;&lt;input type="checkbox" name="checkbox-226[]" value="小学４年生" /&gt;&lt;/span&gt;&lt;span class="wpcf7-list-item"&gt;&lt;span class="wpcf7-list-item-label"&gt;小学５年生&lt;/span&gt;&lt;input type="checkbox" name="checkbox-226[]" value="小学５年生" /&gt;&lt;/span&gt;&lt;span class="wpcf7-list-item"&gt;&lt;span class="wpcf7-list-item-label"&gt;小学６年生&lt;/span&gt;&lt;input type="checkbox" name="checkbox-226[]" value="小学６年生" /&gt;&lt;/span&gt;&lt;span class="wpcf7-list-item last"&gt;&lt;span class="wpcf7-list-item-label"&gt;その他&lt;/span&gt;&lt;input type="checkbox" name="checkbox-226[]" value="その他" /&gt;&lt;/span&gt;&lt;/span&gt;&lt;/span&gt;
&lt;/p&gt;
&lt;p&gt;&lt;label&gt; お問い合わせ内容&lt;/label&gt;&lt;br /&gt;
&lt;span class="wpcf7-form-control-wrap" data-name="your-message"&gt;&lt;textarea cols="40" rows="10" maxlength="2000" class="wpcf7-form-control wpcf7-textarea wpcf7-validates-as-required" aria-required="true" aria-invalid="false" name="your-message"&gt;&lt;/textarea&gt;&lt;/span&gt;
&lt;/p&gt;
&lt;p&gt;&lt;input class="wpcf7-form-control wpcf7-submit has-spinner" type="submit" value="送信" /&gt;
&lt;/p&gt;&lt;div class="wpcf7-response-output" aria-hidden="true"&gt;&lt;/div&gt;
&lt;/form&gt;
&lt;/div&gt;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	
------</t>
  </si>
  <si>
    <t>https://natsui-sansu-juku.com/purpose/</t>
  </si>
  <si>
    <t>以下のページは不自然なワードを使用しています。
これらを適切に自然な言葉に置き換えて下さい。
なお、本文の装飾や構造は絶対に変えないでください。
【対象ページURL】
https://natsui-sansu-juku.com/purpose/
【検出された不自然ワード】
- 型
- 固定
【本文】
------
&lt;p&gt;&lt;!-- 夏井算数塾が目指すもの｜固定ページ用本文ここから --&gt;&lt;/p&gt;
&lt;p&gt;このページにご興味をお持ちいただき、ありがとうございます。本稿では、&lt;strong&gt;「夏井算数塾が目指す算数教育」&lt;/strong&gt;について、私たちの考え方や指導方針、そしてミッション（企業理念）をお伝えします。&lt;/p&gt;
&lt;p&gt;少し長文になりますが、&lt;strong&gt;「なぜこのような方針の算数塾なのか」&lt;/strong&gt;を知っていただくための大切な内容です。お子さまの塾選び・学習方針を考える際の参考として、ぜひ最後までお読みください。&lt;/p&gt;
&lt;h2&gt;夏井算数塾が考える算数教育のあり方&lt;/h2&gt;
&lt;h3&gt;算数は「考え抜く」ことが求められる科目&lt;/h3&gt;
&lt;p&gt;算数という科目は、常に&lt;span style="color: #0000ff;"&gt;「考え抜く」ことを求められる&lt;/span&gt;科目です。&lt;/p&gt;
&lt;ul&gt;
&lt;li&gt;一見、答えが出ているように見える問題でも、&lt;strong&gt;別解や別の正解&lt;/strong&gt;が存在することがある&lt;/li&gt;
&lt;li&gt;難しそうに見える問題でも、&lt;strong&gt;よく見ると解決の糸口が隠れている&lt;/strong&gt;ことが多い&lt;/li&gt;
&lt;li&gt;表面だけをなぞるのではなく、&lt;strong&gt;試行錯誤しながら脳をフル回転させる経験&lt;/strong&gt;が点数につながる&lt;/li&gt;
&lt;/ul&gt;
&lt;p&gt;このような性質から、算数は「公式を覚えれば終わり」という科目ではありません。大切なのは、&lt;/p&gt;
&lt;p&gt;&lt;strong&gt;持っている知識を総動員して、目の前の問題を&lt;span style="color: #0000ff;"&gt;とことん考え抜く経験&lt;/span&gt;を積むこと&lt;/strong&gt;です。&lt;/p&gt;
&lt;h3&gt;「考え抜く力」はどうやって身につくのか&lt;/h3&gt;
&lt;p&gt;では、その&lt;span style="color: #0000ff;"&gt;「考え抜く力」&lt;/span&gt;はどのように身につくのでしょうか。&lt;/p&gt;
&lt;p&gt;夏井算数塾では、その答えを次のように考えています。&lt;/p&gt;
&lt;ul&gt;
&lt;li&gt;&lt;strong&gt;今持っている知識をフル活用して試行錯誤する経験&lt;/strong&gt;を、十分な時間をかけて積み重ねる&lt;/li&gt;
&lt;li&gt;特に、&lt;span style="color: #0000ff;"&gt;「今の実力より少し難しい問題」&lt;/span&gt;にチャレンジする機会を意図的に用意する&lt;/li&gt;
&lt;li&gt;すぐに解説や答えに飛びつかず、&lt;strong&gt;自分の頭で粘り強く考える時間&lt;/strong&gt;を確保する&lt;/li&gt;
&lt;/ul&gt;
&lt;p&gt;こうした経験の蓄積によって初めて、&lt;strong&gt;未知の問題にも立ち向かう「土台」と「筋力」&lt;/strong&gt;が育っていきます。&lt;/p&gt;
&lt;h3&gt;暗記中心の学習に陥りやすい現代の受験環境&lt;/h3&gt;
&lt;p&gt;ところが、現在の受験環境の中で、この「考え抜く時間」を十分に確保できているご家庭は決して多くありません。&lt;/p&gt;
&lt;ul&gt;
&lt;li&gt;進学塾では、&lt;span style="color: #0000ff;"&gt;大量のカリキュラム消化&lt;/span&gt;が求められる&lt;/li&gt;
&lt;li&gt;家庭学習では、「授業で習った解き方を理解して、同じパターンで演習する」ことが最優先になりがち&lt;/li&gt;
&lt;li&gt;授業時間自体も年々タイトになり、&lt;strong&gt;授業中にじっくり考える時間&lt;/strong&gt;を取りにくい&lt;/li&gt;
&lt;/ul&gt;
&lt;p&gt;その結果、&lt;/p&gt;
&lt;ul&gt;
&lt;li&gt;習ったパターンの問題は解けるが、&lt;span style="color: #ff0000;"&gt;少しひねられた未知の問題になると手が止まる&lt;/span&gt;&lt;/li&gt;
&lt;li&gt;「公式や解法の暗記」に偏った、いわゆる&lt;span style="color: #ff0000;"&gt;算数の暗記型学習&lt;/span&gt;に陥ってしまう&lt;/li&gt;
&lt;/ul&gt;
&lt;h3&gt;「ひらめきがないから…」と決めつけられる理不尽さ&lt;/h3&gt;
&lt;p&gt;暗記型学習の弊害として、未知の問題に対して手が動かない生徒が増えています。その一方で、もともと「考えること」が得意なごく一部の生徒だけがどんどん算数力を伸ばしていきます。&lt;/p&gt;
&lt;p&gt;場合によっては、&lt;/p&gt;
&lt;p&gt;&lt;span style="color: #ff0000;"&gt;「この子はひらめき力がないから…」&lt;/span&gt;と評価されてしまうことすらあります。&lt;/p&gt;
&lt;blockquote&gt;&lt;p&gt;練習していないことができるはずもないのに、&lt;br /&gt;
練習する時間が与えられず、できないことを責められてしまう。&lt;/p&gt;&lt;/blockquote&gt;
&lt;p&gt;&lt;span style="text-decoration: underline; color: #ff0000;"&gt;成長途中の子どもにとって、これほどつらいことはありません。&lt;/span&gt;&lt;/p&gt;
&lt;p&gt;夏井算数塾は、この状況を変えたいと考えています。&lt;/p&gt;
&lt;h3&gt;夏井算数塾の指導方針：「ベーシック」と「アドバンスト」&lt;/h3&gt;
&lt;p&gt;夏井算数塾では、&lt;strong&gt;その時点でのお子さまの実力&lt;/strong&gt;をもとに、毎週の学習内容を次の2つに分類します。&lt;/p&gt;
&lt;div class="rounded" style="background-color: whitesmoke; padding: 10px; margin-bottom: 15px;"&gt;
&lt;ul&gt;
&lt;li&gt;その週の学習内容を「&lt;span style="color: #0000ff;"&gt;ベーシック&lt;/span&gt;」「&lt;span style="color: #339966;"&gt;アドバンスト&lt;/span&gt;」の2つに分類。&lt;/li&gt;
&lt;li&gt;&lt;span style="color: #0000ff;"&gt;ベーシック&lt;/span&gt;に該当する問題は、&lt;strong&gt;知識と基本技術の定着&lt;/strong&gt;を最優先に、繰り返し練習。&lt;/li&gt;
&lt;li&gt;&lt;span style="color: #339966;"&gt;アドバンスト&lt;/span&gt;に該当する問題は、&lt;strong&gt;じっくりと時間をかけて「考え抜く」訓練&lt;/strong&gt;を実施。&lt;/li&gt;
&lt;/ul&gt;
&lt;/div&gt;
&lt;p&gt;このように、&lt;/p&gt;
&lt;ul&gt;
&lt;li&gt;&lt;span style="color: #0000ff;"&gt;「知識の定着」（ベーシック）&lt;/span&gt;&lt;/li&gt;
&lt;li&gt;&lt;span style="color: #339966;"&gt;「知識の活用」（アドバンスト）&lt;/span&gt;&lt;/li&gt;
&lt;/ul&gt;
&lt;p&gt;を明確に分けて指導することで、&lt;/p&gt;
&lt;p&gt;&lt;strong&gt;「正しい応用力」＝「身についた知識を、自分の頭で組み合わせて使える力」&lt;/strong&gt;を育てたいと考えています。&lt;/p&gt;
&lt;hr /&gt;
&lt;h2&gt;ITツールを駆使した指導&lt;/h2&gt;
&lt;h3&gt;IT化が進む一方で、授業はあまり変わっていない現実&lt;/h3&gt;
&lt;p&gt;インターネットの普及以降、様々な業界でITツールが導入され、大きな変革が起きています。教育業界も例外ではなく、多くの学習塾で業務システムや管理ツールが活用されています。&lt;/p&gt;
&lt;p&gt;しかし、&lt;span style="color: #ff0000;"&gt;このIT化の流れが、「子どもたちが実際に受ける授業」にまで十分に届いていない&lt;/span&gt;のが現状です。&lt;/p&gt;
&lt;ul&gt;
&lt;li&gt;講師は相変わらず黒板やホワイトボードに板書し、&lt;/li&gt;
&lt;li&gt;生徒はひたすらそれを書き写す、という授業スタイルが中心&lt;/li&gt;
&lt;/ul&gt;
&lt;p&gt;一部の学習塾では電子黒板なども導入されていますが、&lt;span style="color: #ff0000;"&gt;「付加価値」としての利用にとどまり、授業の中心は依然として黒板・ホワイトボード&lt;/span&gt;であることが少なくありません。&lt;/p&gt;
&lt;blockquote&gt;&lt;p&gt;講師が黒板一面に問題を書き、生徒がそれをただひたすら書き写すというのは、本当に&lt;span style="color: #0000ff;"&gt;最良の方法&lt;/span&gt;でしょうか。&lt;/p&gt;
&lt;p&gt;千年前の文学作品は、&lt;span style="color: #ff0000;"&gt;手元の資料集と黒板を交互に&lt;/span&gt;見ないと本当に理解させることができないのでしょうか。&lt;/p&gt;&lt;/blockquote&gt;
&lt;p&gt;もちろん、板書や資料を使うこと自体には意味があります。ただし、&lt;/p&gt;
&lt;ul&gt;
&lt;li&gt;&lt;span style="color: #339966;"&gt;もっと効率よく理解させる方法があるのではないか？&lt;/span&gt;&lt;/li&gt;
&lt;li&gt;&lt;span style="color: #339966;"&gt;板書にかかる時間を、子どもたちが「考える時間」に置き換えられないか？&lt;/span&gt;&lt;/li&gt;
&lt;/ul&gt;
&lt;p&gt;と、私たちは考えています。&lt;/p&gt;
&lt;h3&gt;夏井算数塾で活用する主なITツール&lt;/h3&gt;
&lt;p&gt;こうした問題意識から、夏井算数塾では次のようなITツールを積極的に授業に取り入れています。&lt;/p&gt;
&lt;div class="rounded" style="background-color: whitesmoke; padding: 10px; margin-bottom: 15px;"&gt;
&lt;ul&gt;
&lt;li&gt;&lt;span style="color: #0000ff;"&gt;&lt;strong&gt;電子黒板&lt;/strong&gt;&lt;/span&gt;&lt;br /&gt;
図形や表・グラフなどを&lt;strong&gt;瞬時に表示・保存&lt;/strong&gt;できるため、板書にかかる時間を削減し、本質的な説明や思考の時間に多くを割くことができます。&lt;/li&gt;
&lt;li&gt;&lt;strong&gt;&lt;span style="color: #0000ff;"&gt;e-learning&lt;/span&gt;&lt;/strong&gt;の活用（宿題・復習）&lt;br /&gt;
基本問題の反復演習や小テストをオンライン化することで、&lt;strong&gt;家庭学習の進捗と正答状況をデータとして把握&lt;/strong&gt;しやすくなります。&lt;/li&gt;
&lt;li&gt;&lt;strong&gt;&lt;span style="color: #0000ff;"&gt;授業の映像配信&lt;/span&gt;&lt;/strong&gt;&lt;br /&gt;
授業内容を映像として残し、&lt;strong&gt;欠席時のフォローや復習&lt;/strong&gt;に活用します。「一度聞いて終わり」ではなく、必要に応じて何度も見返すことができます。&lt;/li&gt;
&lt;/ul&gt;
&lt;/div&gt;
&lt;h3&gt;IT活用で実現したい3つのこと&lt;/h3&gt;
&lt;p&gt;これらのITツールを駆使することで、夏井算数塾は次の3点を実現したいと考えています。&lt;/p&gt;
&lt;ul&gt;
&lt;li&gt;&lt;strong&gt;&lt;span style="color: #0000ff;"&gt;より効率的な指導&lt;/span&gt;&lt;/strong&gt;&lt;br /&gt;
板書や事務的作業にかける時間を減らし、&lt;strong&gt;説明・対話・思考トレーニング&lt;/strong&gt;に時間を集中させます。&lt;/li&gt;
&lt;li&gt;&lt;strong&gt;&lt;span style="color: #0000ff;"&gt;学習履歴・成果のデータ化&lt;/span&gt;&lt;/strong&gt;&lt;br /&gt;
どの単元でつまずきやすいのか、どのレベルの問題までは安定して解けるのかなどを可視化し、&lt;strong&gt;一人ひとりに最適な課題設定&lt;/strong&gt;につなげます。&lt;/li&gt;
&lt;li&gt;&lt;strong&gt;&lt;span style="color: #0000ff;"&gt;場所を選ばない学習スタイルの確立&lt;/span&gt;&lt;/strong&gt;&lt;br /&gt;
通塾が難しい日でも、自宅から映像授業やe-learningを活用できるようにし、&lt;strong&gt;学びを止めない環境&lt;/strong&gt;を用意します。&lt;/li&gt;
&lt;/ul&gt;
&lt;hr /&gt;
&lt;h2&gt;夏井塾のミッションステートメント（企業理念）&lt;/h2&gt;
&lt;p&gt;最後に、夏井算数塾（夏井塾）の理念をご紹介します。私たちは、以下のミッションを実現するために日々の指導に取り組んでいます。&lt;/p&gt;
&lt;div class="rounded" style="background-color: whitesmoke; padding: 10px; margin-bottom: 15px;"&gt;
&lt;p style="font-size: x-large; margin-bottom: 10px;"&gt;&lt;strong&gt;&lt;span style="color: #3366ff;"&gt;一. 教育産業への本格的なIT化を推進することで、社会的教育コストの逓減を促進する。&lt;/span&gt;&lt;/strong&gt;&lt;/p&gt;
&lt;p&gt;教育の質を維持・向上させながらも、&lt;strong&gt;時間的・金銭的な負担を軽減する仕組み&lt;/strong&gt;をITの力で実現したいと考えています。限られた資源で最大限の学習効果を生み出すことが、社会全体の教育コスト削減につながると信じています。&lt;/p&gt;
&lt;p style="font-size: x-large; margin: 20px 0 10px 0;"&gt;&lt;strong&gt;&lt;span style="color: #3366ff;"&gt;二. 「考え抜く力」を持った子どもたちを育成することで、今後の社会発展に寄与する。&lt;/span&gt;&lt;/strong&gt;&lt;/p&gt;
&lt;p&gt;変化の激しい社会において、&lt;strong&gt;「自分の頭で考え抜き、答えを探し出す力」&lt;/strong&gt;は、これまで以上に重要になっています。算数を通してこの力を育てることで、将来、さまざまな分野で活躍できる人材を輩出し、社会の発展に貢献したいと考えています。&lt;/p&gt;
&lt;/div&gt;
&lt;h2&gt;まとめ&lt;/h2&gt;
&lt;p&gt;夏井算数塾は、単に「点数を上げるテクニック」を教える場所ではありません。算数という科目を通じて、&lt;strong&gt;一生ものの「考え抜く力」&lt;/strong&gt;を育てる場でありたいと願っています。&lt;/p&gt;
&lt;ul&gt;
&lt;li&gt;算数は、本来&lt;span style="color: #0000ff;"&gt;「考え抜く」ことを通じて力が伸びる科目&lt;/span&gt;である。&lt;/li&gt;
&lt;li&gt;大量のカリキュラムや時間的制約により、&lt;span style="color: #ff0000;"&gt;暗記型学習に陥るリスク&lt;/span&gt;が高まっている。&lt;/li&gt;
&lt;li&gt;夏井算数塾では、「&lt;span style="color: #0000ff;"&gt;ベーシック&lt;/span&gt;」と「&lt;span style="color: #339966;"&gt;アドバンスト&lt;/span&gt;」を分けて指導し、&lt;strong&gt;正しい応用力&lt;/strong&gt;を育てる。&lt;/li&gt;
&lt;li&gt;ITツール（電子黒板・e-learning・映像配信など）を積極的に活用し、&lt;strong&gt;効率的かつデータに基づく指導&lt;/strong&gt;を行う。&lt;/li&gt;
&lt;li&gt;教育のIT化と「考え抜く力」を備えた子どもたちの育成を通して、&lt;strong&gt;社会全体の発展に寄与する&lt;/strong&gt;ことをミッションとしている。&lt;/li&gt;
&lt;/ul&gt;
&lt;p&gt;最後までお読みいただき、ありがとうございました。夏井算数塾の理念や指導方針にご関心をお持ちいただけましたら、ぜひ詳細なコース案内や体験授業の情報もあわせてご覧ください。&lt;/p&gt;
&lt;p&gt;&lt;!-- 夏井算数塾が目指すもの｜固定ページ用本文ここまで --&gt;&lt;/p&gt;
&lt;section id="veu_cta-31798" class="veu_cta"&gt;&lt;/section&gt;
&lt;p&gt;&amp;nbsp;&lt;/p&gt;
&lt;section id="veu_cta-31445" class="veu_cta"&gt;&lt;/section&gt;
&lt;div class="veu_socialSet veu_socialSet-auto veu_socialSet-position-after veu_contentAddSection"&gt;
&lt;p&gt;&amp;nbsp;&lt;/p&gt;
&lt;/div&gt;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purpose%2F&amp;amp;t=%E5%A4%8F%E4%BA%95%E5%A1%BE%E3%81%8C%E7%9B%AE%E6%8C%87%E3%81%99%E3%82%82%E3%81%AE%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purpose%2F&amp;amp;text=%E5%A4%8F%E4%BA%95%E5%A1%BE%E3%81%8C%E7%9B%AE%E6%8C%87%E3%81%99%E3%82%82%E3%81%AE%20%7C%20%E4%B8%AD%E5%AD%A6%E5%8F%97%E9%A8%93%E5%B0%82%E9%96%80%E3%80%80%E5%A4%8F%E4%BA%95%E7%AE%97%E6%95%B0%E5%A1%BE" target="_blank" &gt;&lt;span class="vk_icon_w_r_sns_x_twitter icon_sns"&gt;&lt;/span&gt;&lt;span class="sns_txt"&gt;X&lt;/span&gt;&lt;/a&gt;&lt;/li&gt;&lt;li class="sb_bluesky sb_icon"&gt;&lt;a class="sb_icon_inner" href="https://bsky.app/intent/compose?text=%E5%A4%8F%E4%BA%95%E5%A1%BE%E3%81%8C%E7%9B%AE%E6%8C%87%E3%81%99%E3%82%82%E3%81%AE%20%7C%20%E4%B8%AD%E5%AD%A6%E5%8F%97%E9%A8%93%E5%B0%82%E9%96%80%E3%80%80%E5%A4%8F%E4%BA%95%E7%AE%97%E6%95%B0%E5%A1%BE%0Ahttps%3A%2F%2Fnatsui-sansu-juku.com%2Fpurpose%2F" target="_blank" &gt;&lt;span class="vk_icon_w_r_sns_bluesky icon_sns"&gt;&lt;/span&gt;&lt;span class="sns_txt"&gt;Bluesky&lt;/span&gt;&lt;/a&gt;&lt;/li&gt;&lt;li class="sb_hatena sb_icon"&gt;&lt;a class="sb_icon_inner" href="//b.hatena.ne.jp/add?mode=confirm&amp;url=https%3A%2F%2Fnatsui-sansu-juku.com%2Fpurpose%2F&amp;amp;title=%E5%A4%8F%E4%BA%95%E5%A1%BE%E3%81%8C%E7%9B%AE%E6%8C%87%E3%81%99%E3%82%82%E3%81%AE%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sb_icon_inner"data-clipboard-text="夏井塾が目指すもの | 中学受験専門　夏井算数塾 https://natsui-sansu-juku.com/purpose/"&gt;&lt;span class="vk_icon_w_r_sns_copy icon_sns"&gt;&lt;i class="fas fa-copy"&gt;&lt;/i&gt;&lt;/span&gt;&lt;span class="sns_txt"&gt;Copy&lt;/span&gt;&lt;/button&gt;&lt;/li&gt;&lt;/ul&gt;&lt;/div&gt;&lt;!-- [ /.socialSet ] --&gt;	
------</t>
  </si>
  <si>
    <t>https://rika-quest.com/column/aqueous-solution/</t>
  </si>
  <si>
    <t>以下のページは不自然なワードを使用しています。
これらを適切に自然な言葉に置き換えて下さい。
なお、本文の装飾や構造は絶対に変えないでください。
【対象ページURL】
https://rika-quest.com/column/aqueous-solution/
【検出された不自然ワード】
- 導線
- 設計
- 刺
【本文】
------
&lt;div class="container my-4"&gt;
&lt;p&gt;&lt;!-- ヒーローセクション --&gt;&lt;/p&gt;
&lt;div class="card shadow-sm mb-4 border-0" style="background: linear-gradient(135deg, #0288d1, #00695c); color: #fff;"&gt;
&lt;div class="card-body p-4"&gt;
&lt;div class="d-flex flex-wrap justify-content-between align-items-center mb-2"&gt;&lt;span class="badge bg-light text-dark mb-2" style="font-size: 0.8rem;"&gt;中学受験理科／化学分野&lt;/span&gt;&lt;br /&gt;
&lt;span class="badge bg-warning text-dark mb-2" style="font-size: 0.75rem;"&gt;単元：いろいろな水溶液の性質&lt;/span&gt;&lt;/div&gt;
&lt;h1 class="card-title mb-3" style="font-size: 1.9rem; line-height: 1.5;"&gt;いろいろな水溶液の性質──酸性・中性・アルカリ性とBTB溶液の色変化を一気に整理&lt;/h1&gt;
&lt;p class="card-text mb-0" style="font-size: 0.98rem;"&gt;このページでは、理科で必ず登場する&lt;strong&gt;酸性・中性・アルカリ性&lt;/strong&gt;の水溶液について、&lt;br /&gt;
代表的な例・BTB溶液の色・危険性・日常生活の例までを、表と図でわかりやすく整理します。&lt;/p&gt;
&lt;/div&gt;
&lt;/div&gt;
&lt;p&gt;&lt;!-- YouTube 埋め込み --&gt;&lt;/p&gt;
&lt;div class="mb-4"&gt;
&lt;div class="embed-responsive embed-responsive-16by9"&gt;&lt;iframe class="embed-responsive-item" title="YouTube video player" src="https://www.youtube.com/embed/fa2_naiIVcY" width="560" height="315" frameborder="0" allowfullscreen="allowfullscreen"&gt;&lt;/iframe&gt;&lt;/div&gt;
&lt;/div&gt;
&lt;p&gt;&lt;!-- 学習のねらいボックス --&gt;&lt;/p&gt;
&lt;div class="card border-0 shadow-sm mb-4" style="background-color: #e3f2fd;"&gt;
&lt;div class="card-body p-3"&gt;
&lt;h2 class="h5 mb-2"&gt;このページでわかること&lt;/h2&gt;
&lt;ul class="mb-0"&gt;
&lt;li&gt;酸性・中性・アルカリ性の&lt;strong&gt;違いと代表例&lt;/strong&gt;&lt;/li&gt;
&lt;li&gt;&lt;strong&gt;BTB溶液&lt;/strong&gt;を使った性質の見分け方（黄色・緑・青）&lt;/li&gt;
&lt;li&gt;水酸化ナトリウム水溶液やアンモニア水など、&lt;strong&gt;危険な水溶液の扱い方&lt;/strong&gt;&lt;/li&gt;
&lt;li&gt;食塩水・砂糖水・アルコール水など&lt;strong&gt;中性の仲間&lt;/strong&gt;&lt;/li&gt;
&lt;li&gt;入試で問われやすいポイントを&lt;strong&gt;まとめ表とクイズ&lt;/strong&gt;で確認&lt;/li&gt;
&lt;/ul&gt;
&lt;/div&gt;
&lt;/div&gt;
&lt;p&gt;&lt;!-- ▼追加コード（親：化学ハブへの本文導線） --&gt;&lt;/p&gt;
&lt;p class="mb-4"&gt;水溶液は「化学分野」の中でも出題頻度が高い単元です。化学全体の整理（どこで引っかかりやすいか・全体の見取り図）は、&lt;a href="https://rika-quest.com/column/chemistry/"&gt;化学分野の特徴と引っ掛かりポイント【動画解説】&lt;/a&gt;にまとめています。個別に伸ばし方を設計したい場合は、&lt;a href="https://rika-quest.com/kouza/"&gt;中学受験理科の個別指導（オンライン対応）講座一覧&lt;/a&gt;  をご覧ください（体験あり）。
&lt;/p&gt;
&lt;p&gt;&lt;!-- 1. 水溶液の性質とは？ --&gt;&lt;/p&gt;
&lt;h2 class="mt-4 mb-3"&gt;水溶液の性質とは？──酸性・中性・アルカリ性の3つに分ける&lt;/h2&gt;
&lt;div class="row"&gt;
&lt;div class="col-md-7"&gt;
&lt;p&gt;いろいろな水溶液は、その性質から大きく&lt;strong&gt;酸性・中性・アルカリ性&lt;/strong&gt;の3つに分けることができます。&lt;/p&gt;
&lt;ul&gt;
&lt;li&gt;&lt;strong&gt;酸性&lt;/strong&gt;：塩酸・酢など、「酸」と名前につくものが多い。&lt;/li&gt;
&lt;li&gt;&lt;strong&gt;中性&lt;/strong&gt;：食塩水・砂糖水・アルコール水など、酸性でもアルカリ性でもないもの。&lt;/li&gt;
&lt;li&gt;&lt;strong&gt;アルカリ性&lt;/strong&gt;：水酸化ナトリウム水溶液・アンモニア水など。&lt;strong&gt;特に危険なものが多い&lt;/strong&gt;。&lt;/li&gt;
&lt;/ul&gt;
&lt;p class="mb-0"&gt;性質そのものは暗記が必要ですが、&lt;strong&gt;BTB溶液の色の変化&lt;/strong&gt;や、&lt;strong&gt;日常生活でのイメージ&lt;/strong&gt;とセットで覚えるとずっと楽になります。&lt;/p&gt;
&lt;/div&gt;
&lt;div class="col-md-5 text-center"&gt;
&lt;p&gt;&lt;img decoding="async" class="img-fluid mb-2" src="https://rika-quest.com/wp-content/uploads/2023/03/画像2-1024x751.png" alt="酸性・中性・アルカリ性の性質を示す表" /&gt;&lt;/p&gt;
&lt;p class="text-muted mb-0" style="font-size: 0.85rem;"&gt;▲ 酸性・中性・アルカリ性の代表的な性質を整理した表&lt;/p&gt;
&lt;/div&gt;
&lt;/div&gt;
&lt;p&gt;&lt;!-- 2. 酸性の水溶液 --&gt;&lt;/p&gt;
&lt;h2 class="mt-4 mb-3"&gt;酸性の水溶液の性質&lt;/h2&gt;
&lt;p&gt;まずは&lt;strong&gt;酸性&lt;/strong&gt;の代表的な水溶液と性質を整理しましょう。&lt;/p&gt;
&lt;div class="table-responsive mb-3"&gt;
&lt;table class="table table-bordered table-hover align-middle mb-0"&gt;
&lt;thead style="background-color: #ffe082;"&gt;
&lt;tr class="text-center"&gt;
&lt;th scope="col"&gt;水溶液の例&lt;/th&gt;
&lt;th scope="col"&gt;特徴&lt;/th&gt;
&lt;/tr&gt;
&lt;/thead&gt;
&lt;tbody&gt;
&lt;tr&gt;
&lt;td class="fw-bold"&gt;塩酸&lt;/td&gt;
&lt;td&gt;
&lt;ul class="mb-0"&gt;
&lt;li&gt;代表的な&lt;strong&gt;強い酸性&lt;/strong&gt;の水溶液。&lt;/li&gt;
&lt;li&gt;金属を溶かす性質がある。&lt;/li&gt;
&lt;/ul&gt;
&lt;/td&gt;
&lt;/tr&gt;
&lt;tr&gt;
&lt;td class="fw-bold"&gt;炭酸&lt;/td&gt;
&lt;td&gt;
&lt;ul class="mb-0"&gt;
&lt;li&gt;炭酸飲料の中にも含まれる。&lt;/li&gt;
&lt;li&gt;塩酸よりは弱いが&lt;strong&gt;酸性&lt;/strong&gt;を示す。&lt;/li&gt;
&lt;/ul&gt;
&lt;/td&gt;
&lt;/tr&gt;
&lt;tr&gt;
&lt;td class="fw-bold"&gt;ホウ酸&lt;/td&gt;
&lt;td&gt;
&lt;ul class="mb-0"&gt;
&lt;li&gt;弱い酸性を示す物質。&lt;/li&gt;
&lt;/ul&gt;
&lt;/td&gt;
&lt;/tr&gt;
&lt;tr&gt;
&lt;td class="fw-bold"&gt;酢酸（さく酸）&lt;/td&gt;
&lt;td&gt;
&lt;ul class="mb-0"&gt;
&lt;li&gt;お酢の「すっぱさ」のもと。&lt;/li&gt;
&lt;li&gt;酢酸という&lt;strong&gt;溶質&lt;/strong&gt;が水（溶媒）に溶けてできた水溶液。&lt;/li&gt;
&lt;/ul&gt;
&lt;/td&gt;
&lt;/tr&gt;
&lt;/tbody&gt;
&lt;/table&gt;
&lt;/div&gt;
&lt;p class="mb-3"&gt;名前に&lt;strong&gt;「○○酸」&lt;/strong&gt;とつく物質は、基本的に&lt;strong&gt;酸性&lt;/strong&gt;です。&lt;br /&gt;
まずは「名前で見分ける」練習から始めましょう。&lt;/p&gt;
&lt;p&gt;&lt;!-- 3. アルカリ性の水溶液 --&gt;&lt;/p&gt;
&lt;h2 class="mt-4 mb-3"&gt;アルカリ性の水溶液の性質──危険なものも多い！&lt;/h2&gt;
&lt;p&gt;同じ水溶液でも、&lt;strong&gt;アルカリ性の方が酸性より危険な場合が多い&lt;/strong&gt;のがポイントです。&lt;/p&gt;
&lt;div class="table-responsive mb-3"&gt;
&lt;table class="table table-bordered table-hover align-middle mb-0"&gt;
&lt;thead style="background-color: #c5e1a5;"&gt;
&lt;tr class="text-center"&gt;
&lt;th scope="col"&gt;水溶液の例&lt;/th&gt;
&lt;th scope="col"&gt;性質・注意点&lt;/th&gt;
&lt;/tr&gt;
&lt;/thead&gt;
&lt;tbody&gt;
&lt;tr&gt;
&lt;td class="fw-bold"&gt;水酸化ナトリウム水溶液&lt;br /&gt;
&lt;span style="font-size: 0.9rem;"&gt;（水ナト）&lt;/span&gt;&lt;/td&gt;
&lt;td&gt;
&lt;ul class="mb-0"&gt;
&lt;li&gt;とても&lt;strong&gt;強いアルカリ性&lt;/strong&gt;。&lt;/li&gt;
&lt;li&gt;アルミニウムなどの金属を溶かす。&lt;/li&gt;
&lt;li&gt;&lt;strong&gt;皮膚も溶かすほど危険&lt;/strong&gt;なので、手についたらすぐに大量の水で洗い流す。&lt;/li&gt;
&lt;/ul&gt;
&lt;/td&gt;
&lt;/tr&gt;
&lt;tr&gt;
&lt;td class="fw-bold"&gt;アンモニア水&lt;/td&gt;
&lt;td&gt;
&lt;ul class="mb-0"&gt;
&lt;li&gt;ツンと&lt;strong&gt;鼻を刺すような刺激臭&lt;/strong&gt;がある。&lt;/li&gt;
&lt;li&gt;アルカリ性で、濃いものは眼や呼吸器にも危険。&lt;/li&gt;
&lt;/ul&gt;
&lt;/td&gt;
&lt;/tr&gt;
&lt;tr&gt;
&lt;td class="fw-bold"&gt;石けん水・食器洗い洗剤&lt;/td&gt;
&lt;td&gt;
&lt;ul class="mb-0"&gt;
&lt;li&gt;多くは&lt;strong&gt;アルカリ性&lt;/strong&gt;で、汚れをよく落とす。&lt;/li&gt;
&lt;li&gt;強いものは手荒れの原因にもなる。&lt;/li&gt;
&lt;/ul&gt;
&lt;/td&gt;
&lt;/tr&gt;
&lt;tr&gt;
&lt;td class="fw-bold"&gt;中性洗剤&lt;/td&gt;
&lt;td&gt;
&lt;ul class="mb-0"&gt;
&lt;li&gt;名前のとおり&lt;strong&gt;中性&lt;/strong&gt;の洗剤。&lt;/li&gt;
&lt;li&gt;アルカリ性の石けんよりも&lt;strong&gt;手肌にやさしい&lt;/strong&gt;ものが多い。&lt;/li&gt;
&lt;/ul&gt;
&lt;/td&gt;
&lt;/tr&gt;
&lt;/tbody&gt;
&lt;/table&gt;
&lt;/div&gt;
&lt;blockquote class="border-start ps-3 my-3" style="border-color: #43a047 !important;"&gt;&lt;p&gt;アルカリ性は「汚れを落とす力」が強い反面、&lt;br /&gt;
&lt;strong&gt;皮膚や目に対しても強い刺激&lt;/strong&gt;を持つものがあります。&lt;br /&gt;
実験では、必ず先生の指示にしたがって安全に扱いましょう。&lt;/p&gt;&lt;/blockquote&gt;
&lt;p&gt;&lt;!-- 4. 中性の水溶液 --&gt;&lt;/p&gt;
&lt;h2 class="mt-4 mb-3"&gt;中性の水溶液の性質&lt;/h2&gt;
&lt;p&gt;&lt;strong&gt;中性&lt;/strong&gt;は、酸性でもアルカリ性でもない「まん中」の性質です。中性の代表は次のとおりです。&lt;/p&gt;
&lt;div class="table-responsive mb-3"&gt;
&lt;table class="table table-bordered align-middle mb-0"&gt;
&lt;thead style="background-color: #cfd8dc;"&gt;
&lt;tr class="text-center"&gt;
&lt;th scope="col"&gt;水溶液の例&lt;/th&gt;
&lt;th scope="col"&gt;性質&lt;/th&gt;
&lt;/tr&gt;
&lt;/thead&gt;
&lt;tbody&gt;
&lt;tr&gt;
&lt;td class="fw-bold"&gt;食塩水&lt;/td&gt;
&lt;td&gt;食塩（溶質）が水（溶媒）に溶けた中性の水溶液。&lt;br /&gt;
酸性・アルカリ性どちらの性質もほとんど示さない。&lt;/td&gt;
&lt;/tr&gt;
&lt;tr&gt;
&lt;td class="fw-bold"&gt;砂糖水&lt;/td&gt;
&lt;td&gt;砂糖を溶かしただけの水溶液で、基本は&lt;strong&gt;中性&lt;/strong&gt;。&lt;/td&gt;
&lt;/tr&gt;
&lt;tr&gt;
&lt;td class="fw-bold"&gt;アルコール水溶液&lt;/td&gt;
&lt;td&gt;消毒液・お酒の成分などで知られる。&lt;br /&gt;
酸性でもアルカリ性でもない&lt;strong&gt;中性&lt;/strong&gt;として扱われる。&lt;/td&gt;
&lt;/tr&gt;
&lt;/tbody&gt;
&lt;/table&gt;
&lt;/div&gt;
&lt;p class="mb-0"&gt;中性として入試でよく出てくるのは、&lt;strong&gt;食塩水・砂糖水・アルコール水&lt;/strong&gt;の3つが中心です。&lt;br /&gt;
「中性＝この3つ」とイメージしておくと整理しやすくなります。&lt;/p&gt;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&lt;p&gt;&lt;!-- 5. BTB溶液の色変化で覚える --&gt;&lt;/p&gt;
&lt;h2 class="mt-4 mb-3"&gt;BTB溶液の色変化で覚える酸性・中性・アルカリ性&lt;/h2&gt;
&lt;p&gt;水溶液の性質を調べるときによく使われる指示薬が&lt;strong&gt;BTB溶液&lt;/strong&gt;です。&lt;br /&gt;
&lt;strong&gt;色の変化&lt;/strong&gt;で酸性・中性・アルカリ性を見分けることができます。&lt;/p&gt;
&lt;div class="table-responsive mb-4"&gt;
&lt;table class="table table-bordered text-center align-middle mb-0"&gt;
&lt;thead&gt;
&lt;tr style="background-color: #bbdefb;"&gt;
&lt;th&gt;性質&lt;/th&gt;
&lt;th&gt;BTB溶液の色&lt;/th&gt;
&lt;th&gt;代表的な水溶液&lt;/th&gt;
&lt;/tr&gt;
&lt;/thead&gt;
&lt;tbody&gt;
&lt;tr style="background-color: #ffffff;"&gt;
&lt;td class="fw-bold"&gt;酸性&lt;/td&gt;
&lt;td style="background-color: #fff9c4;"&gt;&lt;strong&gt;黄色&lt;/strong&gt;&lt;/td&gt;
&lt;td&gt;塩酸・炭酸・ホウ酸・酢酸など&lt;/td&gt;
&lt;/tr&gt;
&lt;tr style="background-color: #e8f5e9;"&gt;
&lt;td class="fw-bold"&gt;中性&lt;/td&gt;
&lt;td style="background-color: #c5e1a5;"&gt;&lt;strong&gt;緑色&lt;/strong&gt;&lt;/td&gt;
&lt;td&gt;食塩水・砂糖水・アルコール水など&lt;/td&gt;
&lt;/tr&gt;
&lt;tr style="background-color: #e3f2fd;"&gt;
&lt;td class="fw-bold"&gt;アルカリ性&lt;/td&gt;
&lt;td style="background-color: #90caf9;"&gt;&lt;strong&gt;青色&lt;/strong&gt;&lt;/td&gt;
&lt;td&gt;水酸化ナトリウム水溶液・アンモニア水・石けん水など&lt;/td&gt;
&lt;/tr&gt;
&lt;/tbody&gt;
&lt;/table&gt;
&lt;/div&gt;
&lt;p&gt;&lt;!-- 6. いろいろな水溶液の性質のまとめ --&gt;&lt;/p&gt;
&lt;h2 class="mt-4 mb-3"&gt;いろいろな水溶液の性質のまとめ&lt;/h2&gt;
&lt;div class="table-responsive mb-4"&gt;
&lt;table class="table table-bordered align-middle mb-0"&gt;
&lt;thead&gt;
&lt;tr style="background-color: #dfffd6;"&gt;
&lt;th&gt;項目&lt;/th&gt;
&lt;th&gt;内容&lt;/th&gt;
&lt;/tr&gt;
&lt;/thead&gt;
&lt;tbody&gt;
&lt;tr style="background-color: #ffffff;"&gt;
&lt;td class="fw-bold"&gt;酸性の特徴&lt;/td&gt;
&lt;td&gt;&amp;#8211; 主な例: 塩酸、炭酸、ホウ酸、酢酸&lt;br /&gt;
&amp;#8211; BTB溶液: &lt;strong&gt;黄色&lt;/strong&gt;に変化&lt;br /&gt;
&amp;#8211; 名前に「○○酸」とつく物質が多い&lt;/td&gt;
&lt;/tr&gt;
&lt;tr style="background-color: #dfffd6;"&gt;
&lt;td class="fw-bold"&gt;アルカリ性の特徴&lt;/td&gt;
&lt;td&gt;&amp;#8211; 主な例: 水酸化ナトリウム水溶液、アンモニア水、石けん水&lt;br /&gt;
&amp;#8211; BTB溶液: &lt;strong&gt;青色&lt;/strong&gt;に変化&lt;br /&gt;
&amp;#8211; 危険性: アルミや皮膚を溶かすことがある（水酸化ナトリウム水溶液など）&lt;/td&gt;
&lt;/tr&gt;
&lt;tr style="background-color: #ffffff;"&gt;
&lt;td class="fw-bold"&gt;中性の特徴&lt;/td&gt;
&lt;td&gt;&amp;#8211; 主な例: 食塩水、砂糖水、アルコール水&lt;br /&gt;
&amp;#8211; BTB溶液: &lt;strong&gt;緑色&lt;/strong&gt;に変化&lt;br /&gt;
&amp;#8211; 酸性・アルカリ性の性質がほとんどない&lt;/td&gt;
&lt;/tr&gt;
&lt;tr style="background-color: #dfffd6;"&gt;
&lt;td class="fw-bold"&gt;日常生活での例&lt;/td&gt;
&lt;td&gt;&amp;#8211; 酸性: 酢、炭酸飲料 など&lt;br /&gt;
&amp;#8211; アルカリ性: 石鹸、食器洗い洗剤 など&lt;br /&gt;
&amp;#8211; 中性: 砂糖水、アルコール消毒液（成分によるが中性として扱われることが多い）&lt;/td&gt;
&lt;/tr&gt;
&lt;tr style="background-color: #ffffff;"&gt;
&lt;td class="fw-bold"&gt;BTB溶液の色変化&lt;/td&gt;
&lt;td&gt;&amp;#8211; 酸性: &lt;strong&gt;黄色&lt;/strong&gt;&lt;br /&gt;
&amp;#8211; 中性: &lt;strong&gt;緑色&lt;/strong&gt;&lt;br /&gt;
&amp;#8211; アルカリ性: &lt;strong&gt;青色&lt;/strong&gt;&lt;/td&gt;
&lt;/tr&gt;
&lt;/tbody&gt;
&lt;/table&gt;
&lt;/div&gt;
&lt;p&gt;&lt;!-- 7. クイズ --&gt;&lt;/p&gt;
&lt;h2 class="mt-4 mb-3"&gt;いろいろな水溶液の性質のクイズ&lt;/h2&gt;
&lt;div class="table-responsive mb-4"&gt;
&lt;table class="table table-bordered align-middle mb-0"&gt;
&lt;thead&gt;
&lt;tr style="background-color: #dfffd6;"&gt;
&lt;th&gt;問題&lt;/th&gt;
&lt;th&gt;選択肢&lt;/th&gt;
&lt;th&gt;正解を見る&lt;/th&gt;
&lt;/tr&gt;
&lt;/thead&gt;
&lt;tbody&gt;
&lt;tr style="background-color: #ffffff;"&gt;
&lt;td&gt;1. 酸性の水溶液の例として正しいものは？&lt;/td&gt;
&lt;td&gt;A. 水酸化ナトリウム水溶液&lt;br /&gt;
B. 塩酸&lt;br /&gt;
C. 砂糖水&lt;br /&gt;
D. アルコール水&lt;/td&gt;
&lt;td&gt;&lt;button class="btn btn-sm btn-primary"&gt;正解を見る&lt;/button&gt;&lt;/p&gt;
&lt;div id="aq_answer1" style="display: none; margin-top: 4px;"&gt;正解: B. 塩酸&lt;/div&gt;
&lt;/td&gt;
&lt;/tr&gt;
&lt;tr style="background-color: #dfffd6;"&gt;
&lt;td&gt;2. アルカリ性の水溶液で、アルミや皮膚を溶かすほど危険なものは？&lt;/td&gt;
&lt;td&gt;A. 食塩水&lt;br /&gt;
B. アンモニア水&lt;br /&gt;
C. 水酸化ナトリウム水溶液&lt;br /&gt;
D. 砂糖水&lt;/td&gt;
&lt;td&gt;&lt;button class="btn btn-sm btn-primary"&gt;正解を見る&lt;/button&gt;&lt;/p&gt;
&lt;div id="aq_answer2" style="display: none; margin-top: 4px;"&gt;正解: C. 水酸化ナトリウム水溶液&lt;/div&gt;
&lt;/td&gt;
&lt;/tr&gt;
&lt;tr style="background-color: #ffffff;"&gt;
&lt;td&gt;3. 中性の水溶液の例として正しいものは？&lt;/td&gt;
&lt;td&gt;A. 石灰水&lt;br /&gt;
B. 食塩水&lt;br /&gt;
C. 炭酸水&lt;br /&gt;
D. アンモニア水&lt;/td&gt;
&lt;td&gt;&lt;button class="btn btn-sm btn-primary"&gt;正解を見る&lt;/button&gt;&lt;/p&gt;
&lt;div id="aq_answer3" style="display: none; margin-top: 4px;"&gt;正解: B. 食塩水&lt;/div&gt;
&lt;/td&gt;
&lt;/tr&gt;
&lt;tr style="background-color: #dfffd6;"&gt;
&lt;td&gt;4. BTB溶液が&lt;strong&gt;黄色&lt;/strong&gt;に変化するのはどの性質？&lt;/td&gt;
&lt;td&gt;A. 酸性&lt;br /&gt;
B. 中性&lt;br /&gt;
C. アルカリ性&lt;br /&gt;
D. すべて該当&lt;/td&gt;
&lt;td&gt;&lt;button class="btn btn-sm btn-primary"&gt;正解を見る&lt;/button&gt;&lt;/p&gt;
&lt;div id="aq_answer4" style="display: none; margin-top: 4px;"&gt;正解: A. 酸性&lt;/div&gt;
&lt;/td&gt;
&lt;/tr&gt;
&lt;tr style="background-color: #ffffff;"&gt;
&lt;td&gt;5. 酸性・アルカリ性どちらでもない水溶液は？&lt;/td&gt;
&lt;td&gt;A. 食塩水&lt;br /&gt;
B. 塩酸&lt;br /&gt;
C. 水酸化ナトリウム水溶液&lt;br /&gt;
D. 酢酸&lt;/td&gt;
&lt;td&gt;&lt;button class="btn btn-sm btn-primary"&gt;正解を見る&lt;/button&gt;&lt;/p&gt;
&lt;div id="aq_answer5" style="display: none; margin-top: 4px;"&gt;正解: A. 食塩水&lt;/div&gt;
&lt;/td&gt;
&lt;/tr&gt;
&lt;tr style="background-color: #dfffd6;"&gt;
&lt;td&gt;6. 酢酸はどの性質に分類される？&lt;/td&gt;
&lt;td&gt;A. 中性&lt;br /&gt;
B. 酸性&lt;br /&gt;
C. アルカリ性&lt;br /&gt;
D. どれでもない&lt;/td&gt;
&lt;td&gt;&lt;button class="btn btn-sm btn-primary"&gt;正解を見る&lt;/button&gt;&lt;/p&gt;
&lt;div id="aq_answer6" style="display: none; margin-top: 4px;"&gt;正解: B. 酸性&lt;/div&gt;
&lt;/td&gt;
&lt;/tr&gt;
&lt;tr style="background-color: #ffffff;"&gt;
&lt;td&gt;7. 中性洗剤が分類される性質は？&lt;/td&gt;
&lt;td&gt;A. 酸性&lt;br /&gt;
B. 中性&lt;br /&gt;
C. アルカリ性&lt;br /&gt;
D. 弱酸性&lt;/td&gt;
&lt;td&gt;&lt;button class="btn btn-sm btn-primary"&gt;正解を見る&lt;/button&gt;&lt;/p&gt;
&lt;div id="aq_answer7" style="display: none; margin-top: 4px;"&gt;正解: B. 中性&lt;/div&gt;
&lt;/td&gt;
&lt;/tr&gt;
&lt;tr style="background-color: #dfffd6;"&gt;
&lt;td&gt;8. 石鹸（石けん水）が分類される性質は？&lt;/td&gt;
&lt;td&gt;A. 酸性&lt;br /&gt;
B. 中性&lt;br /&gt;
C. アルカリ性&lt;br /&gt;
D. どれでもない&lt;/td&gt;
&lt;td&gt;&lt;button class="btn btn-sm btn-primary"&gt;正解を見る&lt;/button&gt;&lt;/p&gt;
&lt;div id="aq_answer8" style="display: none; margin-top: 4px;"&gt;正解: C. アルカリ性&lt;/div&gt;
&lt;/td&gt;
&lt;/tr&gt;
&lt;tr style="background-color: #ffffff;"&gt;
&lt;td&gt;9. アルコール水溶液が分類される性質は？&lt;/td&gt;
&lt;td&gt;A. 酸性&lt;br /&gt;
B. 中性&lt;br /&gt;
C. アルカリ性&lt;br /&gt;
D. 弱アルカリ性&lt;/td&gt;
&lt;td&gt;&lt;button class="btn btn-sm btn-primary"&gt;正解を見る&lt;/button&gt;&lt;/p&gt;
&lt;div id="aq_answer9" style="display: none; margin-top: 4px;"&gt;正解: B. 中性&lt;/div&gt;
&lt;/td&gt;
&lt;/tr&gt;
&lt;tr style="background-color: #dfffd6;"&gt;
&lt;td&gt;10. アンモニア水の性質は？&lt;/td&gt;
&lt;td&gt;A. 酸性&lt;br /&gt;
B. 中性&lt;br /&gt;
C. アルカリ性&lt;br /&gt;
D. 弱酸性&lt;/td&gt;
&lt;td&gt;&lt;button class="btn btn-sm btn-primary"&gt;正解を見る&lt;/button&gt;&lt;/p&gt;
&lt;div id="aq_answer10" style="display: none; margin-top: 4px;"&gt;正解: C. アルカリ性&lt;/div&gt;
&lt;/td&gt;
&lt;/tr&gt;
&lt;/tbody&gt;
&lt;/table&gt;
&lt;/div&gt;
&lt;p&gt;&lt;!-- 四角いCTAボックス --&gt;&lt;/p&gt;
&lt;div class="card shadow-sm border-0 my-4" style="border-radius: 0.75rem; background-color: #e0f7fa;"&gt;
&lt;div class="card-body p-4"&gt;
&lt;h2 class="h5 mb-3"&gt;「暗記だけ」で終わらせない理科学習を&lt;/h2&gt;
&lt;p class="mb-3"&gt;酸性・中性・アルカリ性は、&lt;strong&gt;丸暗記になりがちな単元&lt;/strong&gt;ですが、&lt;br /&gt;
身の回りの例や実験と結びつけると、ぐっと理解しやすくなります。&lt;br /&gt;
しゅん吉クエストでは、動画と図解を使って、&lt;strong&gt;「なぜそうなるのか」&lt;/strong&gt;までしっかり説明していきます。&lt;/p&gt;
&lt;div class="row align-items-center"&gt;
&lt;div class="col-md-8"&gt;
&lt;ul class="mb-0"&gt;
&lt;li&gt;単元ごとの&lt;strong&gt;ポイントをギュッと整理&lt;/strong&gt;した授業&lt;/li&gt;
&lt;li&gt;中学受験に必要な化学分野を&lt;strong&gt;実験イメージと一緒に理解&lt;/strong&gt;&lt;/li&gt;
&lt;li&gt;理科が苦手でも&lt;strong&gt;笑いながら覚えられる&lt;/strong&gt;解説スタイル&lt;/li&gt;
&lt;/ul&gt;
&lt;/div&gt;
&lt;div class="col-md-4 text-md-end mt-3 mt-md-0"&gt;&lt;a class="btn btn-info fw-bold px-4 py-2" style="border-radius: 999px;" href="https://rika-quest.com/"&gt;&lt;br /&gt;
理科クエストの授業をチェック&lt;br /&gt;
&lt;/a&gt;&lt;/div&gt;
&lt;/div&gt;
&lt;/div&gt;
&lt;/div&gt;
&lt;/div&gt;
&lt;p&gt;&lt;script&gt;
  function showSolutionAnswer(button, answerId) {
    var answer = document.getElementById(answerId);
    if (answer) {
      answer.style.display = 'block';
    }
    if (button) {
      button.style.display = 'none';
    }
  }
&lt;/script&gt;&lt;/p&gt;
------</t>
  </si>
  <si>
    <t>https://rika-quest.com/column/nayami-astronomy-diagram/</t>
  </si>
  <si>
    <t>以下のページは不自然なワードを使用しています。
これらを適切に自然な言葉に置き換えて下さい。
なお、本文の装飾や構造は絶対に変えないでください。
【対象ページURL】
https://rika-quest.com/column/nayami-astronomy-diagram/
【検出された不自然ワード】
- 崩れ
- 型
【本文】
------
&lt;p&gt;&lt;!-- ========================================================= MC本文HTML（WordPress投稿用）｜しゅん吉クエスト URL想定：https://rika-quest.com/column/nayami-astronomy-diagram/ テーマ：天体がイメージできない（悩み起点／単元解説しない） ねらい：太陽-地球-月／星の動きを「位置関係→視点→図」の順番でそろえて、設問処理へ 回遊：悩みHub→関連悩み→地学分野ページ→講座/問い合わせ テーマカラー：緑（Bootstrap success） 任意の単元直リンク最大1本：phases-of-the-moon を採用（図のやり方の練習先として1本のみ） ========================================================= --&gt;&lt;/p&gt;
&lt;style&gt;
  .rq-hero{&lt;br /&gt;    background: linear-gradient(180deg, rgba(25,135,84,.12), #fff);&lt;br /&gt;    border: 1px solid rgba(0,0,0,.08);&lt;br /&gt;&lt;span data-mce-type="bookmark" style="display: inline-block; width: 0px; overflow: hidden; line-height: 0;" class="mce_SELRES_start"&gt;&lt;/span&gt;&lt;br /&gt;  }&lt;br /&gt;  .rq-subline{ opacity:.9; }&lt;br /&gt;  .rq-marker{&lt;br /&gt;    background: linear-gradient(transparent 62%, rgba(25,135,84,.22) 62%);&lt;br /&gt;    font-weight: 800;&lt;br /&gt;    padding: 0 .12em;&lt;br /&gt;  }&lt;br /&gt;  .rq-leftbar{ border-left: .35rem solid rgba(25,135,84,.55); }&lt;/p&gt;
&lt;p&gt;  .rq-bullets li{ margin-bottom:.35rem; }&lt;/p&gt;
&lt;p&gt;  .rq-mini{&lt;br /&gt;    border: 1px solid rgba(0,0,0,.10);&lt;br /&gt;    border-radius: 1rem;&lt;br /&gt;    background: #fff;&lt;br /&gt;    box-shadow: 0 .125rem .25rem rgba(0,0,0,.075);&lt;br /&gt;  }&lt;/p&gt;
&lt;p&gt;  .rq-template{&lt;br /&gt;    border: 1px dashed rgba(25,135,84,.45);&lt;br /&gt;    background: rgba(25,135,84,.04);&lt;br /&gt;    border-radius: 1rem;&lt;br /&gt;  }&lt;/p&gt;
&lt;p&gt;  .rq-stepno{&lt;br /&gt;    width: 2.2rem; height: 2.2rem;&lt;br /&gt;    display:inline-flex; align-items:center; justify-content:center;&lt;br /&gt;    border-radius: 999px;&lt;br /&gt;    background: rgba(25,135,84,.12);&lt;br /&gt;    color: #146c43;&lt;br /&gt;    font-weight: 800;&lt;br /&gt;    flex-shrink: 0;&lt;br /&gt;  }&lt;/p&gt;
&lt;p&gt;  .rq-warn{ border-left: .35rem solid rgba(220,53,69,.6); }&lt;/p&gt;
&lt;p&gt;  .rq-toc a{ text-decoration:none; }&lt;br /&gt;  .rq-toc a:hover{ text-decoration:underline; }&lt;/p&gt;
&lt;p&gt;  /* FAQ（details） */&lt;br /&gt;  .rq-faq details{&lt;br /&gt;    border: 1px solid rgba(0,0,0,.10);&lt;br /&gt;    border-radius: 1rem;&lt;br /&gt;    background: #fff;&lt;br /&gt;    overflow: hidden;&lt;br /&gt;    box-shadow: 0 .125rem .25rem rgba(0,0,0,.075);&lt;br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}&lt;/p&gt;
&lt;p&gt;  .rq-chip{&lt;br /&gt;    display:inline-flex;&lt;br /&gt;    align-items:center;&lt;br /&gt;    gap:.4rem;&lt;br /&gt;    padding:.18rem .6rem;&lt;br /&gt;    border-radius:999px;&lt;br /&gt;    border:1px solid rgba(25,135,84,.35);&lt;br /&gt;    background: rgba(25,135,84,.08);&lt;br /&gt;    color:#146c43;&lt;br /&gt;    font-weight:800;&lt;br /&gt;    font-size:.9rem;&lt;br /&gt;  }&lt;/p&gt;
&lt;p&gt;  .rq-note{&lt;br /&gt;    border: 1px solid rgba(0,0,0,.10);&lt;br /&gt;    border-radius: 1rem;&lt;br /&gt;    background:#fff;&lt;br /&gt;    padding: 1rem;&lt;br /&gt;  }&lt;/p&gt;
&lt;p&gt;  .rq-grid2{&lt;br /&gt;    display:grid;&lt;br /&gt;    gap:.75rem;&lt;br /&gt;  }&lt;br /&gt;  @media(min-width:992px){&lt;br /&gt;    .rq-grid2{ grid-template-columns: 1fr 1fr; }&lt;br /&gt;  }&lt;/p&gt;
&lt;p&gt;  .rq-kata{&lt;br /&gt;    border:1px solid rgba(0,0,0,.10);&lt;br /&gt;    border-radius: 1rem;&lt;br /&gt;    background:#fff;&lt;br /&gt;    padding: 1rem;&lt;br /&gt;  }&lt;br /&gt;&lt;/style&gt;
&lt;div class="container my-4"&gt;
&lt;p&gt;&lt;!-- ========================= Hero ========================== --&gt;&lt;/p&gt;
&lt;section class="rq-hero rounded-4 p-4 p-lg-5 shadow-sm mb-4"&gt;
&lt;div class="row g-4 align-items-center"&gt;
&lt;div class="col-lg-8"&gt;
&lt;div class="rq-subline small mb-2"&gt;中学受験理科／地学　テーマ：天体が「イメージできない」を図で止める（悩み起点）&lt;/div&gt;
&lt;div class="d-flex flex-wrap gap-2 mb-2"&gt;&lt;span class="badge bg-success"&gt;悩み起点&lt;/span&gt;&lt;br /&gt;
&lt;span class="badge bg-success"&gt;位置関係→視点→図&lt;/span&gt;&lt;br /&gt;
&lt;span class="badge bg-success"&gt;太陽・地球・月&lt;/span&gt;&lt;br /&gt;
&lt;span class="badge bg-success"&gt;星の動き&lt;/span&gt;&lt;/div&gt;
&lt;p class="mb-2"&gt;天体分野の取りこぼしは、「知識がない」よりも&lt;br /&gt;
&lt;strong class="rq-marker"&gt;頭の中の映像が毎回変わる&lt;/strong&gt;ことから起きます。&lt;br /&gt;
太陽・地球・月の位置関係と、地上から見える動きを同時に扱うため、&lt;br /&gt;
文章だけで追うと混乱しやすい分野です。&lt;/p&gt;
&lt;p class="mb-0"&gt;この記事では、天体問題を&lt;br /&gt;
&lt;strong class="rq-marker"&gt;①何を求めるか → ②視点を決める → ③位置関係を図にする → ④言葉で確認&lt;/strong&gt;&lt;br /&gt;
の順でそろえて、作図で戸惑いを減らします。&lt;/p&gt;
&lt;/div&gt;
&lt;div class="col-lg-4"&gt;
&lt;div class="card border-0 shadow-sm rounded-4"&gt;
&lt;div class="card-body p-3 p-lg-4"&gt;
&lt;p class="fw-bold text-success mb-2"&gt;この記事で分かること&lt;/p&gt;
&lt;ul class="small mb-0 rq-bullets"&gt;
&lt;li&gt;「天体がイメージできない」の詰まり位置チェック&lt;/li&gt;
&lt;li&gt;原因の切り分け（典型パターン3つ）&lt;/li&gt;
&lt;li&gt;位置関係を図にする“共通の流れ”&lt;/li&gt;
&lt;li&gt;よくあるミスと修正（誤答例→直し方）&lt;/li&gt;
&lt;li&gt;家庭で回す週次ルーティン&lt;/li&gt;
&lt;/ul&gt;
&lt;/div&gt;
&lt;/div&gt;
&lt;div class="rq-mini p-3 p-lg-4 mt-3"&gt;
&lt;div class="d-flex align-items-start gap-2"&gt;
&lt;p&gt;&lt;span class="badge bg-success flex-shrink-0"&gt;要点&lt;/span&gt;&lt;/p&gt;
&lt;div class="small"&gt;天体は「現象を暗記」ではなく「位置関係で説明」する分野です。&lt;br /&gt;
先に視点（宇宙から／地上から）を決めて図に落とすと、設問が安定します。&lt;/div&gt;
&lt;/div&gt;
&lt;/div&gt;
&lt;/div&gt;
&lt;/div&gt;
&lt;div class="alert alert-success mt-4 mb-0 rounded-4 border border-success-subtle" role="alert"&gt;戸惑うときは「何を求める？（見え方／位置／時刻）→ 視点（宇宙／地上）→ 図（位置関係）→ 言葉で確認」に戻します。&lt;/div&gt;
&lt;/section&gt;
&lt;p&gt;&lt;!-- ========================= 目次 ==========================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href="#s2"&gt;原因の切り分け（典型パターン3つ）&lt;/a&gt;&lt;br /&gt;
&lt;a class="list-group-item list-group-item-action" href="#s3"&gt;持ち直しの流れ（ステップで）&lt;/a&gt;&lt;br /&gt;
&lt;a class="list-group-item list-group-item-action" href="#s4"&gt;よくあるミスと修正（誤答例→直し方）&lt;/a&gt;&lt;br /&gt;
&lt;a class="list-group-item list-group-item-action" href="#s5"&gt;家庭での回し方（週の組み立て／チェック）&lt;/a&gt;&lt;br /&gt;
&lt;a class="list-group-item list-group-item-action" href="#s6"&gt;FAQ（よくある質問）&lt;/a&gt;&lt;br /&gt;
&lt;a class="list-group-item list-group-item-action" href="#s7"&gt;次に読む（関連記事リンク）＋講座・問い合わせ&lt;/a&gt;&lt;/div&gt;
&lt;/div&gt;
&lt;/nav&gt;
&lt;p&gt;&lt;!-- ========================= Section 1 ========================== --&gt;&lt;/p&gt;
&lt;section class="mb-5"&gt;
&lt;h2 id="s1" class="h4 fw-bold border-bottom pb-2 mb-3"&gt;まず状況整理｜どこで詰まっているか&lt;/h2&gt;
&lt;p class="mb-3"&gt;「天体がイメージできない」は、次の3つのどれかで止まっています。&lt;br /&gt;
どこが原因かで、練習の当て方が変わります。&lt;/p&gt;
&lt;div class="row g-3"&gt;
&lt;div class="col-lg-4"&gt;
&lt;div class="card rounded-4 shadow-sm h-100 rq-leftbar"&gt;
&lt;div class="card-body p-3 p-lg-4"&gt;
&lt;p class="fw-bold text-success mb-2"&gt;A：視点が毎回入れ替わる&lt;/p&gt;
&lt;ul class="mb-0 rq-bullets"&gt;
&lt;li&gt;宇宙から見た図と、地上から見える現象が混線する&lt;/li&gt;
&lt;li&gt;「誰が見ている？」が曖昧なまま解き始める&lt;/li&gt;
&lt;li&gt;図が描けても、答えが反対になる&lt;/li&gt;
&lt;/ul&gt;
&lt;/div&gt;
&lt;/div&gt;
&lt;/div&gt;
&lt;div class="col-lg-4"&gt;
&lt;div class="card rounded-4 shadow-sm h-100 rq-leftbar"&gt;
&lt;div class="card-body p-3 p-lg-4"&gt;
&lt;p class="fw-bold text-success mb-2"&gt;B：位置関係（太陽・地球・月）が置けない&lt;/p&gt;
&lt;ul class="mb-0 rq-bullets"&gt;
&lt;li&gt;「新月・満月」は知っているが、配置が安定しない&lt;/li&gt;
&lt;li&gt;「どこが明るい面か」を図に落とせない&lt;/li&gt;
&lt;li&gt;方位や時間条件で図が崩れる&lt;/li&gt;
&lt;/ul&gt;
&lt;/div&gt;
&lt;/div&gt;
&lt;/div&gt;
&lt;div class="col-lg-4"&gt;
&lt;div class="card rounded-4 shadow-sm h-100 rq-leftbar"&gt;
&lt;div class="card-body p-3 p-lg-4"&gt;
&lt;p class="fw-bold text-success mb-2"&gt;C：星の動き（方位・時刻）の処理が不安定&lt;/p&gt;
&lt;ul class="mb-0 rq-bullets"&gt;
&lt;li&gt;東→南→西の動きは分かるが、時刻問題で戸惑う&lt;/li&gt;
&lt;li&gt;北（北極星）の周りの回転がつながらない&lt;/li&gt;
&lt;li&gt;「見え方」を言葉にできず減点される&lt;/li&gt;
&lt;/ul&gt;
&lt;/div&gt;
&lt;/div&gt;
&lt;/div&gt;
&lt;/div&gt;
&lt;div class="alert alert-success rounded-4 border border-success-subtle mt-3 mb-0" role="alert"&gt;天体は「知識を足す」よりも、「&lt;strong&gt;視点を一定にして図に落とす&lt;/strong&gt;」方が効きます。まずは視点（宇宙／地上）を決めてから描きます。&lt;/div&gt;
&lt;/section&gt;
&lt;p&gt;&lt;!-- ========================= Section 2 ========================== --&gt;&lt;/p&gt;
&lt;section class="mb-5"&gt;
&lt;h2 id="s2" class="h4 fw-bold border-bottom pb-2 mb-3"&gt;原因の切り分け（典型パターン3つ）&lt;/h2&gt;
&lt;div class="row g-3"&gt;
&lt;div class="col-lg-4"&gt;
&lt;div class="card rounded-4 shadow-sm h-100"&gt;
&lt;div class="card-body p-3 p-lg-4"&gt;
&lt;p&gt;&lt;span class="badge bg-success mb-2"&gt;原因①&lt;/span&gt;&lt;/p&gt;
&lt;h3 class="h6 fw-bold mb-2"&gt;「視点」が問題文で一定にできていない&lt;/h3&gt;
&lt;p class="mb-0"&gt;天体は、同じ現象でも「宇宙からの配置」と「地上からの見え方」が別物です。&lt;br /&gt;
まず&lt;strong class="rq-marker"&gt;誰の目線か&lt;/strong&gt;を決めないと、図が正しくても答えが逆になります。&lt;/p&gt;
&lt;/div&gt;
&lt;/div&gt;
&lt;/div&gt;
&lt;div class="col-lg-4"&gt;
&lt;div class="card rounded-4 shadow-sm h-100"&gt;
&lt;div class="card-body p-3 p-lg-4"&gt;
&lt;p&gt;&lt;span class="badge bg-success mb-2"&gt;原因②&lt;/span&gt;&lt;/p&gt;
&lt;h3 class="h6 fw-bold mb-2"&gt;「明るい面」が図に乗らない&lt;/h3&gt;
&lt;p class="mb-0"&gt;月の満ち欠けや見え方は、「太陽の光が当たる面」を置けるかで決まります。&lt;br /&gt;
位置関係を描く前に、まず光の向きを決めます。&lt;/p&gt;
&lt;/div&gt;
&lt;/div&gt;
&lt;/div&gt;
&lt;div class="col-lg-4"&gt;
&lt;div class="card rounded-4 shadow-sm h-100"&gt;
&lt;div class="card-body p-3 p-lg-4"&gt;
&lt;p&gt;&lt;span class="badge bg-success mb-2"&gt;原因③&lt;/span&gt;&lt;/p&gt;
&lt;h3 class="h6 fw-bold mb-2"&gt;条件（方位・時刻）を“図の決まり”に変換できない&lt;/h3&gt;
&lt;p class="mb-0"&gt;「東」「南中」「北の空」などの条件を、図のどこに置くかが決まっていないと混乱します。&lt;br /&gt;
条件は図に書き込み、言葉だけで処理しない方が安定します。&lt;/p&gt;
&lt;/div&gt;
&lt;/div&gt;
&lt;/div&gt;
&lt;/div&gt;
&lt;div class="rq-template p-3 p-lg-4 mt-3"&gt;
&lt;div class="fw-bold text-success mb-2"&gt;天体作図を“設問処理”に落とすための4点セット&lt;/div&gt;
&lt;div class="row g-2 small"&gt;
&lt;div class="col-lg-3"&gt;
&lt;div class="rq-note h-100"&gt;
&lt;div class="rq-chip mb-2"&gt;求めるもの&lt;/div&gt;
&lt;div&gt;見え方／位置／時刻のどれかを先に決める&lt;/div&gt;
&lt;/div&gt;
&lt;/div&gt;
&lt;div class="col-lg-3"&gt;
&lt;div class="rq-note h-100"&gt;
&lt;div class="rq-chip mb-2"&gt;視点&lt;/div&gt;
&lt;div&gt;宇宙（配置）か、地上（見え方）かを一定にする&lt;/div&gt;
&lt;/div&gt;
&lt;/div&gt;
&lt;div class="col-lg-3"&gt;
&lt;div class="rq-note h-100"&gt;
&lt;div class="rq-chip mb-2"&gt;位置関係&lt;/div&gt;
&lt;div&gt;太陽の光の向き→地球→月（または星）を置く&lt;/div&gt;
&lt;/div&gt;
&lt;/div&gt;
&lt;div class="col-lg-3"&gt;
&lt;div class="rq-note h-100"&gt;
&lt;div class="rq-chip mb-2"&gt;言語化&lt;/div&gt;
&lt;div&gt;根拠（図）→結論（答え）を1〜2文で&lt;/div&gt;
&lt;/div&gt;
&lt;/div&gt;
&lt;/div&gt;
&lt;/div&gt;
&lt;/section&gt;
&lt;p&gt;&lt;!-- ========================= Section 3 ========================== --&gt;&lt;/p&gt;
&lt;section class="mb-5"&gt;
&lt;h2 id="s3" class="h4 fw-bold border-bottom pb-2 mb-3"&gt;持ち直しの流れ（ステップで）&lt;/h2&gt;
&lt;div class="rq-template p-3 p-lg-4 mb-3"&gt;
&lt;div class="d-flex align-items-center gap-2 mb-2"&gt;&lt;span class="badge bg-success"&gt;流れ&lt;/span&gt;&lt;br /&gt;
&lt;span class="fw-bold"&gt;求めるもの→視点→光→位置関係→見え方&lt;/span&gt;&lt;/div&gt;
&lt;div class="row g-2 small"&gt;
&lt;div class="col-md-4"&gt;
&lt;div class="rq-mini p-2 text-center"&gt;&lt;strong&gt;①求めるもの&lt;/strong&gt;&lt;br /&gt;
見え方/位置/時刻&lt;/div&gt;
&lt;/div&gt;
&lt;div class="col-md-4"&gt;
&lt;div class="rq-mini p-2 text-center"&gt;&lt;strong&gt;②視点を一定に&lt;/strong&gt;&lt;br /&gt;
宇宙/地上&lt;/div&gt;
&lt;/div&gt;
&lt;div class="col-md-4"&gt;
&lt;div class="rq-mini p-2 text-center"&gt;&lt;strong&gt;③図→言葉&lt;/strong&gt;&lt;br /&gt;
根拠→結論&lt;/div&gt;
&lt;/div&gt;
&lt;/div&gt;
&lt;/div&gt;
&lt;p&gt;&lt;!-- 共通ステップ --&gt;&lt;/p&gt;
&lt;div class="row g-3"&gt;
&lt;div class="col-lg-6"&gt;
&lt;div class="card rounded-4 shadow-sm h-100 rq-leftbar"&gt;
&lt;div class="card-body p-3 p-lg-4"&gt;
&lt;div class="d-flex align-items-start gap-3 mb-2"&gt;
&lt;div class="rq-stepno"&gt;1&lt;/div&gt;
&lt;div&gt;
&lt;h3 class="h6 fw-bold mb-1"&gt;「求めるもの」を先に囲む&lt;/h3&gt;
&lt;p class="mb-0"&gt;天体問題は、答える対象が「見え方（形）」「位置関係」「時刻」のどれかで図が変わります。&lt;br /&gt;
最初にここを囲み、余計な情報を見ないようにします。&lt;/p&gt;
&lt;/div&gt;
&lt;/div&gt;
&lt;div class="rq-template p-3 small"&gt;
&lt;p&gt;&lt;strong class="text-success d-block mb-1"&gt;チェック項目&lt;/strong&gt;&lt;/p&gt;
&lt;ul class="mb-0 rq-bullets"&gt;
&lt;li&gt;「どの方向に見えるか」か「どの形に見えるか」か&lt;/li&gt;
&lt;li&gt;「何時ごろ」か「どこにあるか」か&lt;/li&gt;
&lt;li&gt;地点（観測者）・日付があるなら先に図へ書く&lt;/li&gt;
&lt;/ul&gt;
&lt;/div&gt;
&lt;/div&gt;
&lt;/div&gt;
&lt;/div&gt;
&lt;div class="col-lg-6"&gt;
&lt;div class="card rounded-4 shadow-sm h-100 rq-leftbar"&gt;
&lt;div class="card-body p-3 p-lg-4"&gt;
&lt;div class="d-flex align-items-start gap-3 mb-2"&gt;
&lt;div class="rq-stepno"&gt;2&lt;/div&gt;
&lt;div&gt;
&lt;h3 class="h6 fw-bold mb-1"&gt;視点を一定に（宇宙から／地上から）&lt;/h3&gt;
&lt;p class="mb-0"&gt;ここが最大の分岐点です。宇宙からの図（配置）を描くのか、地上からの見え方（方位）を描くのかを決めます。&lt;/p&gt;
&lt;/div&gt;
&lt;/div&gt;
&lt;div class="rq-note small"&gt;
&lt;div class="rq-chip mb-2"&gt;視点の決め方&lt;/div&gt;
&lt;ul class="mb-0 rq-bullets"&gt;
&lt;li&gt;配置（太陽・地球・月の並び）→ &lt;strong&gt;宇宙視点&lt;/strong&gt;&lt;/li&gt;
&lt;li&gt;東西南北・空のどこに見える → &lt;strong&gt;地上視点&lt;/strong&gt;&lt;/li&gt;
&lt;li&gt;「地上の見え方」でも、根拠として宇宙視点図を小さく描くのは有効&lt;/li&gt;
&lt;/ul&gt;
&lt;/div&gt;
&lt;/div&gt;
&lt;/div&gt;
&lt;/div&gt;
&lt;div class="col-lg-12"&gt;
&lt;div class="card rounded-4 shadow-sm rq-leftbar"&gt;
&lt;div class="card-body p-3 p-lg-4"&gt;
&lt;div class="d-flex align-items-start gap-3 mb-2"&gt;
&lt;div class="rq-stepno"&gt;3&lt;/div&gt;
&lt;div&gt;
&lt;h3 class="h6 fw-bold mb-1"&gt;光（太陽の向き）を最初に書く → 位置関係を置く&lt;/h3&gt;
&lt;p class="mb-2"&gt;月の満ち欠け・見え方は「太陽の光が当たる面」から決まります。&lt;br /&gt;
先に太陽の方向（光の向き）を決め、地球→月の順に置きます。&lt;/p&gt;
&lt;div class="rq-grid2"&gt;
&lt;div class="rq-kata"&gt;
&lt;div class="fw-bold text-success mb-2"&gt;月（満ち欠け）の決まり&lt;/div&gt;
&lt;ol class="mb-0 rq-bullets"&gt;
&lt;li&gt;太陽を置き、光の向きを矢印で書く&lt;/li&gt;
&lt;li&gt;地球を中心に置く（観測者の位置もメモ）&lt;/li&gt;
&lt;li&gt;月の位置（どこにいるか）を置く&lt;/li&gt;
&lt;li&gt;月の明るい面（太陽側）を塗り分ける&lt;/li&gt;
&lt;li&gt;地球から見える部分を抜き出し、形で答える&lt;/li&gt;
&lt;/ol&gt;
&lt;/div&gt;
&lt;div class="rq-kata"&gt;
&lt;div class="fw-bold text-success mb-2"&gt;星の動き（方位・時刻）の決まり&lt;/div&gt;
&lt;ol class="mb-0 rq-bullets"&gt;
&lt;li&gt;方位（東・西・南・北）を先に図へ一定にする&lt;/li&gt;
&lt;li&gt;「時間が進む向き」を矢印で書く（混乱防止）&lt;/li&gt;
&lt;li&gt;南中・高度など“基準点”を先に決める&lt;/li&gt;
&lt;li&gt;星の位置を移動させ、同じルールで追う&lt;/li&gt;
&lt;li&gt;最後に言葉で「どちらへ動くか」を確認&lt;/li&gt;
&lt;/ol&gt;
&lt;/div&gt;
&lt;/div&gt;
&lt;div class="rq-mini rq-warn p-3 small mt-3"&gt;&lt;strong class="d-block mb-1"&gt;注意&lt;/strong&gt;&lt;br /&gt;
図を描かずに頭の中で回すと、視点が入れ替わりやすいです。小さくてもよいので、必ず「光の向き」と「観測者」を図に書き込みます。&lt;/div&gt;
&lt;/div&gt;
&lt;/div&gt;
&lt;/div&gt;
&lt;/div&gt;
&lt;/div&gt;
&lt;/div&gt;
&lt;p&gt;&lt;!-- Step 4 --&gt;&lt;/p&gt;
&lt;div class="col-lg-12"&gt;
&lt;div class="card rounded-4 shadow-sm rq-leftbar"&gt;
&lt;div class="card-body p-3 p-lg-4"&gt;
&lt;div class="d-flex align-items-start gap-3 mb-2"&gt;
&lt;div class="rq-stepno"&gt;4&lt;/div&gt;
&lt;div&gt;
&lt;h3 class="h6 fw-bold mb-1"&gt;最後に「根拠（図）→結論（答え）」で短く仕上げる&lt;/h3&gt;
&lt;p class="mb-2"&gt;天体は“図が描けた”で終わると、設問の言い方の違いで落とします。&lt;br /&gt;
図から根拠を1つ取り、結論を短く書く形にします。&lt;/p&gt;
&lt;div class="rq-template p-3 p-lg-4"&gt;
&lt;div class="small fw-bold text-success mb-2"&gt;答案の決まり（1〜2文）&lt;/div&gt;
&lt;ul class="mb-0 rq-bullets"&gt;
&lt;li&gt;&lt;strong&gt;根拠：&lt;/strong&gt;（太陽の光は右から当たり、月の明るい面は右側になる 等）&lt;/li&gt;
&lt;li&gt;&lt;strong&gt;結論：&lt;/strong&gt;（地球から見える明るい部分が右側なので、○○の形に見える 等）&lt;/li&gt;
&lt;/ul&gt;
&lt;/div&gt;
&lt;div class="alert alert-success rounded-4 border border-success-subtle mt-3 mb-0" role="alert"&gt;条件整理で戸惑いやすい場合は、&lt;br /&gt;
&lt;a class="link-success fw-bold" href="https://rika-quest.com/column/nayami-graph-table-reading/"&gt;表・グラフの読み取り（条件整理）&lt;/a&gt;&lt;br /&gt;
と同じ流れで「どこで／いつ／何を比べる」を先に決めてから作図すると安定します。&lt;/div&gt;
&lt;/div&gt;
&lt;/div&gt;
&lt;/div&gt;
&lt;/div&gt;
&lt;/div&gt;
&lt;/section&gt;
&lt;/div&gt;
&lt;p&gt;&lt;!-- 任意：単元直リンク最大1本（採用：phases-of-the-moon） --&gt;&lt;/p&gt;
&lt;div class="alert alert-success rounded-4 border border-success-subtle mt-3 mb-0" role="alert"&gt;図の決まりを“練習用に1本だけ”確認するなら、&lt;br /&gt;
&lt;a class="link-success fw-bold" href="https://rika-quest.com/column/phases-of-the-moon/"&gt;月の満ち欠け（基礎の確認）&lt;/a&gt;&lt;br /&gt;
を参照し、本文の「求めるもの→視点→光→位置関係→言葉」の順に戻ってください。&lt;/div&gt;
&lt;p&gt;&lt;!-- ========================= Section 4 ========================== --&gt;&lt;/p&gt;
&lt;section class="mb-5"&gt;
&lt;h2 id="s4" class="h4 fw-bold border-bottom pb-2 mb-3"&gt;よくあるミスと修正（誤答例→直し方）&lt;/h2&gt;
&lt;div class="row g-3"&gt;
&lt;div class="col-lg-6"&gt;
&lt;div class="card rounded-4 shadow-sm h-100"&gt;
&lt;div class="card-body p-3 p-lg-4"&gt;
&lt;div class="d-flex flex-wrap gap-2 align-items-center mb-2"&gt;
&lt;p&gt;&lt;span class="badge bg-danger"&gt;誤答例&lt;/span&gt;&lt;/p&gt;
&lt;h3 class="h6 fw-bold mb-0"&gt;宇宙の図を描いたのに、地上の見え方をそのまま答える&lt;/h3&gt;
&lt;/div&gt;
&lt;p class="mb-3"&gt;「配置」と「見え方」は別の図です。宇宙視点で描いた図は“根拠”で、&lt;br /&gt;
最後に地球から見える部分だけを抜き出す必要があります。&lt;/p&gt;
&lt;div class="alert alert-success rounded-4 border border-success-subtle mb-0" role="alert"&gt;&lt;span class="badge bg-success me-2"&gt;修正&lt;/span&gt;&lt;br /&gt;
図の最後に「地球→月を見る線」を1本引き、&lt;strong&gt;見える側だけ&lt;/strong&gt;を抜き出して結論を書く。&lt;/div&gt;
&lt;/div&gt;
&lt;/div&gt;
&lt;/div&gt;
&lt;div class="col-lg-6"&gt;
&lt;div class="card rounded-4 shadow-sm h-100"&gt;
&lt;div class="card-body p-3 p-lg-4"&gt;
&lt;div class="d-flex flex-wrap gap-2 align-items-center mb-2"&gt;
&lt;p&gt;&lt;span class="badge bg-danger"&gt;誤答例&lt;/span&gt;&lt;/p&gt;
&lt;h3 class="h6 fw-bold mb-0"&gt;光の向きを書かずに月の形だけ暗記で答える&lt;/h3&gt;
&lt;/div&gt;
&lt;p class="mb-3"&gt;形だけ暗記すると、方位や時間条件が入った瞬間に崩れます。&lt;br /&gt;
月は「太陽側が明るい」を図に乗せると安定します。&lt;/p&gt;
&lt;div class="alert alert-success rounded-4 border border-success-subtle mb-0" role="alert"&gt;&lt;span class="badge bg-success me-2"&gt;修正&lt;/span&gt;&lt;br /&gt;
太陽（光の矢印）→地球→月の順に置き、&lt;strong&gt;明るい面（太陽側）&lt;/strong&gt;を塗ってから答える。&lt;/div&gt;
&lt;/div&gt;
&lt;/div&gt;
&lt;/div&gt;
&lt;div class="col-lg-12"&gt;
&lt;div class="card rounded-4 shadow-sm"&gt;
&lt;div class="card-body p-3 p-lg-4"&gt;
&lt;div class="d-flex flex-wrap gap-2 align-items-center mb-2"&gt;
&lt;p&gt;&lt;span class="badge bg-danger"&gt;誤答例&lt;/span&gt;&lt;/p&gt;
&lt;h3 class="h6 fw-bold mb-0"&gt;星の動きで「どちらへ動くか」をその都度戸惑う&lt;/h3&gt;
&lt;/div&gt;
&lt;p class="mb-3"&gt;星の動きは、方位と時間の進み方が図に一定にできていないと戸惑います。&lt;br /&gt;
「東→南→西」の言葉だけでは、位置の問題で止まります。&lt;/p&gt;
&lt;div class="rq-template p-3 p-lg-4"&gt;
&lt;div class="fw-bold text-success mb-2"&gt;星の動きの修正（混乱防止）&lt;/div&gt;
&lt;ul class="mb-0 rq-bullets"&gt;
&lt;li&gt;最初に方位を図へ書く（東・西・南・北）&lt;/li&gt;
&lt;li&gt;時間が進む向きの矢印を1本書いて一定にする&lt;/li&gt;
&lt;li&gt;基準点（南中・北極星など）を先に決め、そこから動かす&lt;/li&gt;
&lt;/ul&gt;
&lt;/div&gt;
&lt;/div&gt;
&lt;/div&gt;
&lt;/div&gt;
&lt;/div&gt;
&lt;/section&gt;
&lt;p&gt;&lt;!-- ========================= Section 5 ========================== --&gt;&lt;/p&gt;
&lt;section class="mb-5"&gt;
&lt;h2 id="s5" class="h4 fw-bold border-bottom pb-2 mb-3"&gt;家庭での回し方（週の組み立て／チェック）&lt;/h2&gt;
&lt;p&gt;天体は、解説を読んで理解した気になっても、別の条件（方位・時刻・季節）で戸惑いが戻りやすい分野です。&lt;br /&gt;
家庭では「同じ流れで図が描けるか」を短時間で回します。&lt;/p&gt;
&lt;div class="table-responsive"&gt;
&lt;table class="table table-bordered align-middle bg-white rounded-4 overflow-hidden"&gt;
&lt;thead class="table-success"&gt;
&lt;tr&gt;
&lt;th style="width: 26%;"&gt;区分&lt;/th&gt;
&lt;th&gt;やること&lt;/th&gt;
&lt;th style="width: 30%;"&gt;チェック（合格基準）&lt;/th&gt;
&lt;/tr&gt;
&lt;/thead&gt;
&lt;tbody&gt;
&lt;tr&gt;
&lt;th class="text-success"&gt;平日（7〜10分）&lt;/th&gt;
&lt;td&gt;天体1題を「&lt;strong&gt;求めるもの→視点→光&lt;/strong&gt;」までで止める。&lt;br /&gt;
戸惑いを「視点」「光」「条件（方位・時刻）」「抜き出し（見え方）」に分類する。&lt;/td&gt;
&lt;td&gt;視点（宇宙／地上）を言葉で宣言でき、図に書き込める。&lt;/td&gt;
&lt;/tr&gt;
&lt;tr&gt;
&lt;th class="text-success"&gt;週末（30〜45分）&lt;/th&gt;
&lt;td&gt;条件付きの問題を2〜3題（方位・時刻・季節のいずれか）。&lt;br /&gt;
答えは「&lt;strong&gt;根拠（図）→結論&lt;/strong&gt;」で1〜2文にまとめる。&lt;/td&gt;
&lt;td&gt;図に「光の矢印」「観測者」「条件（方位・時刻）」が必ず入っている。&lt;/td&gt;
&lt;/tr&gt;
&lt;/tbody&gt;
&lt;/table&gt;
&lt;/div&gt;
&lt;div class="rq-mini p-3 p-lg-4 mt-3"&gt;
&lt;div class="d-flex align-items-start gap-2"&gt;
&lt;p&gt;&lt;span class="badge bg-success flex-shrink-0"&gt;運用&lt;/span&gt;&lt;/p&gt;
&lt;div class="small"&gt;家庭学習では、正解数より「流れが守れたか」を優先します。&lt;br /&gt;
戸惑ったら必ず&lt;strong&gt;求めるもの→視点→光→位置関係→言語化&lt;/strong&gt;に戻し、条件（方位・時刻）を図へ書き込みます。&lt;/div&gt;
&lt;/div&gt;
&lt;/div&gt;
&lt;/section&gt;
&lt;p&gt;&lt;!-- ========================= Section 6（FAQ） ========================== --&gt;&lt;/p&gt;
&lt;section class="mb-5"&gt;
&lt;h2 id="s6" class="h4 fw-bold border-bottom pb-2 mb-3"&gt;FAQ（よくある質問）&lt;/h2&gt;
&lt;div class="rq-faq d-grid gap-3"&gt;
&lt;details&gt;
&lt;summary&gt;&lt;span class="badge bg-success rounded-pill flex-shrink-0"&gt;Q&lt;/span&gt;天体は何から描けばいいですか？&lt;/summary&gt;
&lt;div class="p-3"&gt;戸惑ったら「求めるもの→視点→太陽の光→位置関係→見え方」です。特に月は、形を先に決めず「太陽側が明るい」を図に乗せると安定します。&lt;/div&gt;
&lt;/details&gt;
&lt;details&gt;
&lt;summary&gt;&lt;span class="badge bg-success rounded-pill flex-shrink-0"&gt;Q&lt;/span&gt;図は描けるのに答えが反対になります&lt;/summary&gt;
&lt;div class="p-3"&gt;視点が混線していることが多いです。宇宙視点（配置）で描いた図は根拠で、最後に「地球から見える部分」を抜き出します。抜き出しを省くと左右が反転しやすいです。&lt;/div&gt;
&lt;/details&gt;
&lt;details&gt;
&lt;summary&gt;&lt;span class="badge bg-success rounded-pill flex-shrink-0"&gt;Q&lt;/span&gt;星の動きが時刻問題になると止まります&lt;/summary&gt;
&lt;div class="p-3"&gt;方位と時間の進み方を図に一定にできていない可能性があります。最初に東西南北を書き、時間が進む向きを矢印で一定にしてから星を動かします。言葉だけで追うと戸惑いが戻りやすいです。&lt;/div&gt;
&lt;/details&gt;
&lt;details&gt;
&lt;summary&gt;&lt;span class="badge bg-success rounded-pill flex-shrink-0"&gt;Q&lt;/span&gt;条件（方位・時刻・季節）を落とします&lt;/summary&gt;
&lt;div class="p-3"&gt;条件は図へ書き込むのが基本です。問題文から「どこ（観測者）」「いつ（時刻・季節）」「どの方向（方位）」を先に囲み、図に反映してから作図します。&lt;br /&gt;
条件整理が弱い場合は &lt;a class="link-success fw-bold" href="https://rika-quest.com/column/nayami-graph-table-reading/"&gt;表・グラフが読めない&lt;/a&gt; の流れと同じ発想で強化できます。&lt;/div&gt;
&lt;/details&gt;
&lt;/div&gt;
&lt;/section&gt;
&lt;p&gt;&lt;!-- ========================= Section 7（サイト内リンク＋CTA） ========================== --&gt;&lt;/p&gt;
&lt;section class="mb-4"&gt;
&lt;h2 id="s7" class="h4 fw-bold border-bottom pb-2 mb-3"&gt;次に読む＋講座・問い合わせ&lt;/h2&gt;
&lt;div class="row g-3"&gt;
&lt;div class="col-lg-6"&gt;
&lt;div class="card rounded-4 shadow-sm h-100"&gt;
&lt;div class="card-body p-3 p-lg-4"&gt;
&lt;p class="fw-bold text-success mb-2"&gt;悩みから辿る（Hub / 分野 / カテゴリ）&lt;/p&gt;
&lt;div class="list-group"&gt;&lt;a class="list-group-item list-group-item-action" href="https://rika-quest.com/column/science-nayami/"&gt;理科の悩み一覧（Hub）&lt;/a&gt;&lt;br /&gt;
&lt;a class="list-group-item list-group-item-action" href="https://rika-quest.com/column/geoscience/"&gt;地学分野ページ（全体像）&lt;/a&gt;&lt;br /&gt;
&lt;a class="list-group-item list-group-item-action" href="https://rika-quest.com/ct/理科のコツ/"&gt;理科のコツ（カテゴリ）&lt;/a&gt;&lt;/div&gt;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href="https://rika-quest.com/column/nayami-graph-table-reading/"&gt;表・グラフが読めない（条件整理）&lt;/a&gt;&lt;br /&gt;
&lt;a class="list-group-item list-group-item-action" href="https://rika-quest.com/column/nayami-earthquake-volcano/"&gt;地震・火山で混乱する（地学の読み取り）&lt;/a&gt;&lt;/div&gt;
&lt;/div&gt;
&lt;/div&gt;
&lt;/div&gt;
&lt;/div&gt;
&lt;div class="card rounded-4 shadow-sm border-success-subtle mt-3"&gt;
&lt;div class="card-body p-3 p-lg-4"&gt;
&lt;p class="fw-bold text-success mb-2"&gt;天体の作図を「流れ」で安定させたい方へ（無理のないご案内）&lt;/p&gt;
&lt;p class="mb-3"&gt;天体は、知識の量より「視点を一定にすること」と「図の流れ」で得点が変わります。&lt;br /&gt;
しゅん吉クエストでは、答案を見て&lt;strong&gt;どこで混線しているか&lt;/strong&gt;（視点／光／条件／抜き出し）を切り分け、&lt;br /&gt;
その子が再現できる作図の流れとして一定にしていきます。&lt;/p&gt;
&lt;div class="d-flex flex-wrap gap-2"&gt;&lt;a class="btn btn-success px-4" href="https://rika-quest.com/kouza/"&gt;開講講座のご案内&lt;/a&gt;&lt;br /&gt;
&lt;a class="btn btn-outline-success px-4" href="https://rika-quest.com/inquiry/"&gt;お問い合わせ・学習相談&lt;/a&gt;&lt;/div&gt;
&lt;/div&gt;
&lt;/div&gt;
&lt;/section&gt;
&lt;p&gt;&amp;nbsp;&lt;/p&gt;
&lt;section id="veu_cta-20530" class="veu_cta"&gt;
&lt;div class="cta_body"&gt;
&lt;div class="cta_body_link"&gt;&lt;/div&gt;
&lt;/div&gt;
&lt;p&gt;&lt;!-- [ /.vkExUnit_cta_body ] --&gt;&lt;/p&gt;
&lt;/section&gt;
------</t>
  </si>
  <si>
    <t>https://rika-quest.com/column/nayami-biology-experiment/</t>
  </si>
  <si>
    <t>以下のページは不自然なワードを使用しています。
これらを適切に自然な言葉に置き換えて下さい。
なお、本文の装飾や構造は絶対に変えないでください。
【対象ページURL】
https://rika-quest.com/column/nayami-biology-experiment/
【検出された不自然ワード】
- 型
- 導線
【本文】
------
&lt;p&gt;&lt;!-- ========================================================= MC本文HTML（WordPress投稿用）｜しゅん吉クエスト URL想定：https://rika-quest.com/column/nayami-biology-experiment/ テーマ：生物実験が苦手（悩み起点／単元解説しない） ねらい：対照の立て方／結果の読み取り／書き方（理由・考察）をセットで改善 回遊導線：悩みHub→関連悩み→分野ページ→講座/問い合わせ テーマカラー：緑（Bootstrap success） 任意の単元直リンク：発芽（最大1本） ========================================================= --&gt;&lt;/p&gt;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.rq-leftbar{ border-left: .35rem solid rgba(25,135,84,.55); }&lt;br /&gt;  .rq-bullets li{ margin-bottom:.35rem; }&lt;br /&gt;  .rq-mini{&lt;br /&gt;    border: 1px solid rgba(0,0,0,.10);&lt;br /&gt;    border-radius: 1rem;&lt;br /&gt;    background: #fff;&lt;br /&gt;    box-shadow: 0 .125rem .25rem rgba(0,0,0,.075);&lt;br /&gt;  }&lt;br /&gt;  .rq-template{&lt;br /&gt;    border: 1px dashed rgba(25,135,84,.45);&lt;br /&gt;    background: rgba(25,135,84,.04);&lt;br /&gt;    border-radius: 1rem;&lt;br /&gt;  }&lt;br /&gt;  .rq-stepno{&lt;br /&gt;    width: 2.2rem; height: 2.2rem;&lt;br /&gt;    display:inline-flex; align-items:center; justify-content:center;&lt;br /&gt;    border-radius: 999px;&lt;br /&gt;    background: rgba(25,135,84,.12);&lt;br /&gt;    color: #146c43;&lt;br /&gt;    font-weight: 800;&lt;br /&gt;    flex-shrink: 0;&lt;br /&gt;  }&lt;br /&gt;  .rq-warn{ border-left: .35rem solid rgba(220,53,69,.6); }&lt;br /&gt;  .rq-toc a{ text-decoration:none; }&lt;br /&gt;  .rq-toc a:hover{ text-decoration:underline; }&lt;/p&gt;
&lt;p&gt;  /* FAQ（details） */&lt;br /&gt;  .rq-faq details{&lt;br /&gt;    border: 1px solid rgba(0,0,0,.10);&lt;br /&gt;    border-radius: 1rem;&lt;br /&gt;    background: #fff;&lt;br /&gt;    overflow: hidden;&lt;br /&gt;    box-shadow: 0 .125rem .25rem rgba(0,0,0,.075);&lt;br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}&lt;/p&gt;
&lt;p&gt;  /* 画像なしでも見やすい「図解風」ボックス */&lt;br /&gt;  .rq-diagram{&lt;br /&gt;    border: 1px solid rgba(0,0,0,.10);&lt;br /&gt;    border-radius: 1rem;&lt;br /&gt;    background: #fff;&lt;br /&gt;    padding: 1rem;&lt;br /&gt;  }&lt;br /&gt;  .rq-diagram .rq-node{&lt;br /&gt;    border: 1px solid rgba(25,135,84,.25);&lt;br /&gt;    background: rgba(25,135,84,.05);&lt;br /&gt;    border-radius: .9rem;&lt;br /&gt;    padding: .85rem .9rem;&lt;br /&gt;  }&lt;br /&gt;&lt;/style&gt;
&lt;div class="container my-4"&gt;
&lt;p&gt;&lt;!-- ========================= Hero ========================== --&gt;&lt;/p&gt;
&lt;section class="rq-hero rounded-4 p-4 p-lg-5 shadow-sm mb-4"&gt;
&lt;div class="row g-4 align-items-center"&gt;
&lt;div class="col-lg-8"&gt;
&lt;div class="rq-subline small mb-2"&gt;中学受験理科／生物　テーマ：実験問題で「読めない・書けない」を切り分けて改善&lt;/div&gt;
&lt;div class="d-flex flex-wrap gap-2 mb-2"&gt;&lt;span class="badge bg-success"&gt;悩み起点&lt;/span&gt;&lt;br /&gt;
&lt;span class="badge bg-success"&gt;対照の立て方&lt;/span&gt;&lt;br /&gt;
&lt;span class="badge bg-success"&gt;結果の読み取り&lt;/span&gt;&lt;br /&gt;
&lt;span class="badge bg-success"&gt;書き方（理由・考察）&lt;/span&gt;&lt;/div&gt;
&lt;p class="mb-2"&gt;問題文が長く、表やグラフも出てくる。実験の条件がいくつも並び、どこを比べればよいか分からない。&lt;br /&gt;
さらに「理由を答えよ」「考察せよ」と言われると、結局何を書けばよいか分からなくなってしまう。&lt;/p&gt;
&lt;p class="mb-0"&gt;このタイプの減点は、知識不足だけで起きているわけではありません。&lt;br /&gt;
&lt;strong class="rq-marker"&gt;比べ方（対照）&lt;/strong&gt;と&lt;strong class="rq-marker"&gt;読み取り&lt;/strong&gt;と&lt;strong class="rq-marker"&gt;文章化&lt;/strong&gt;が混ざって止まっています。&lt;br /&gt;
この記事では、つまずきを切り分け、解く順番を決めてやり直します。&lt;/p&gt;
&lt;/div&gt;
&lt;div class="col-lg-4"&gt;
&lt;div class="card border-0 shadow-sm rounded-4"&gt;
&lt;div class="card-body p-3 p-lg-4"&gt;
&lt;p class="fw-bold text-success mb-2"&gt;この記事で分かること&lt;/p&gt;
&lt;ul class="small mb-0 rq-bullets"&gt;
&lt;li&gt;生物実験で「どこを比べるか」を一発で決める観点&lt;/li&gt;
&lt;li&gt;対照（コントロール）の作り方と、条件の拾い方&lt;/li&gt;
&lt;li&gt;結果（表・グラフ）の読み取りで落とす典型ミス&lt;/li&gt;
&lt;li&gt;「理由を答えよ」の書き方テンプレ（短く）&lt;/li&gt;
&lt;li&gt;家庭で回す週次ルーティン（実験問題の復習の回し方）&lt;/li&gt;
&lt;/ul&gt;
&lt;/div&gt;
&lt;/div&gt;
&lt;div class="rq-mini p-3 p-lg-4 mt-3"&gt;
&lt;div class="d-flex align-items-start gap-2"&gt;
&lt;p&gt;&lt;span class="badge bg-success flex-shrink-0"&gt;要点&lt;/span&gt;&lt;/p&gt;
&lt;div class="small"&gt;生物実験は「知識の暗記」より、&lt;strong&gt;比較の軸（対照）&lt;/strong&gt;と&lt;strong&gt;結果→理由の言い回し&lt;/strong&gt;を決めた方が点に直結します。&lt;/div&gt;
&lt;/div&gt;
&lt;/div&gt;
&lt;/div&gt;
&lt;/div&gt;
&lt;div class="alert alert-success mt-4 mb-0 rounded-4 border border-success-subtle" role="alert"&gt;まず「対照を置く」→「変えた条件は1つに絞る」→「結果の差を一言にする」→「理由を1文で書く」。&lt;br /&gt;
この順番を決めます。&lt;/div&gt;
&lt;/section&gt;
&lt;p&gt;&lt;!-- ========================= 目次 ==========================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href="#s2"&gt;原因の切り分け（典型パターン3つ）&lt;/a&gt;&lt;br /&gt;
&lt;a class="list-group-item list-group-item-action" href="#s3"&gt;やり直しの進め方（ステップで）&lt;/a&gt;&lt;br /&gt;
&lt;a class="list-group-item list-group-item-action" href="#s4"&gt;よくあるミスと修正（誤答例→直し方）&lt;/a&gt;&lt;br /&gt;
&lt;a class="list-group-item list-group-item-action" href="#s5"&gt;家庭での回し方（週の組み立て／チェック）&lt;/a&gt;&lt;br /&gt;
&lt;a class="list-group-item list-group-item-action" href="#s6"&gt;FAQ（よくある質問）&lt;/a&gt;&lt;br /&gt;
&lt;a class="list-group-item list-group-item-action" href="#s7"&gt;次に読む（関連記事）＋講座・問い合わせ&lt;/a&gt;&lt;/div&gt;
&lt;/div&gt;
&lt;/nav&gt;
&lt;p&gt;&lt;!-- ========================= Section 1 ========================== --&gt;&lt;/p&gt;
&lt;section class="mb-5"&gt;
&lt;h2 id="s1" class="h4 fw-bold border-bottom pb-2 mb-3"&gt;まず状況整理｜どこで詰まっているか&lt;/h2&gt;
&lt;p class="mb-3"&gt;生物実験の減点は、実は「全部が苦手」ではなく、止まる場所が決まっていることが多いです。&lt;br /&gt;
まずは、自分がどこで止まっているかを特定します。&lt;/p&gt;
&lt;div class="row g-3"&gt;
&lt;div class="col-lg-6"&gt;
&lt;div class="card rounded-4 shadow-sm h-100 rq-leftbar"&gt;
&lt;div class="card-body p-3 p-lg-4"&gt;
&lt;p class="fw-bold text-success mb-2"&gt;A：対照が立てられない（比較の軸がない）&lt;/p&gt;
&lt;ul class="mb-0 rq-bullets"&gt;
&lt;li&gt;条件が複数あると、何と何を比べるかが分からない&lt;/li&gt;
&lt;li&gt;「変えた条件」がどれか拾えない&lt;/li&gt;
&lt;li&gt;“同じにしておく条件”が意識できず、読み取りが散る&lt;/li&gt;
&lt;/ul&gt;
&lt;/div&gt;
&lt;/div&gt;
&lt;/div&gt;
&lt;div class="col-lg-6"&gt;
&lt;div class="card rounded-4 shadow-sm h-100 rq-leftbar"&gt;
&lt;div class="card-body p-3 p-lg-4"&gt;
&lt;p class="fw-bold text-success mb-2"&gt;B：結果が読めない（差が言葉にできない）&lt;/p&gt;
&lt;ul class="mb-0 rq-bullets"&gt;
&lt;li&gt;表やグラフの「増減」を見ても、何が言えるか分からなくなる&lt;/li&gt;
&lt;li&gt;単位・割合・平均などを飛ばして読み間違える&lt;/li&gt;
&lt;li&gt;差がある/ないの判定が曖昧で、理由もズレる&lt;/li&gt;
&lt;/ul&gt;
&lt;/div&gt;
&lt;/div&gt;
&lt;/div&gt;
&lt;div class="col-lg-12"&gt;
&lt;div class="card rounded-4 shadow-sm rq-leftbar"&gt;
&lt;div class="card-body p-3 p-lg-4"&gt;
&lt;p class="fw-bold text-success mb-2"&gt;C：理由が書けない（結果→原因の接続が切れる）&lt;/p&gt;
&lt;ul class="mb-0 rq-bullets"&gt;
&lt;li&gt;「なぜそうなるか」を知識で言い直せない&lt;/li&gt;
&lt;li&gt;用語（光合成・呼吸・発芽など）を並べて終わる&lt;/li&gt;
&lt;li&gt;条件・結果・理由が1つの文につながらない&lt;/li&gt;
&lt;/ul&gt;
&lt;/div&gt;
&lt;/div&gt;
&lt;/div&gt;
&lt;/div&gt;
&lt;div class="alert alert-success rounded-4 border border-success-subtle mt-3 mb-0" role="alert"&gt;表やグラフの読み取り自体で止まる場合は、先に&lt;br /&gt;
&lt;a class="link-success fw-bold" href="https://rika-quest.com/column/nayami-experiment-reading/"&gt;実験問題が読めないときの流れ（情報整理）&lt;/a&gt;&lt;br /&gt;
を固めると、今回の「対照→差→理由」が回りやすくなります。&lt;/div&gt;
&lt;/section&gt;
&lt;p&gt;&lt;!-- ========================= Section 2 ========================== --&gt;&lt;/p&gt;
&lt;section class="mb-5"&gt;
&lt;h2 id="s2" class="h4 fw-bold border-bottom pb-2 mb-3"&gt;原因の切り分け（典型パターン3つ）&lt;/h2&gt;
&lt;div class="row g-3"&gt;
&lt;div class="col-lg-4"&gt;
&lt;div class="card rounded-4 shadow-sm h-100"&gt;
&lt;div class="card-body p-3 p-lg-4"&gt;
&lt;p&gt;&lt;span class="badge bg-success mb-2"&gt;原因①&lt;/span&gt;&lt;/p&gt;
&lt;h3 class="h6 fw-bold mb-2"&gt;「変えた条件」が1つに絞れていない&lt;/h3&gt;
&lt;p class="mb-0"&gt;実験は本来、比べるために条件を整理します。&lt;br /&gt;
ところが問題文には条件が複数書かれ、読み手が整理しないと「何の影響を見ているか」が曖昇になります。&lt;br /&gt;
まず&lt;strong class="rq-marker"&gt;変えた条件はどれか&lt;/strong&gt;を特定します。&lt;/p&gt;
&lt;/div&gt;
&lt;/div&gt;
&lt;/div&gt;
&lt;div class="col-lg-4"&gt;
&lt;div class="card rounded-4 shadow-sm h-100"&gt;
&lt;div class="card-body p-3 p-lg-4"&gt;
&lt;p&gt;&lt;span class="badge bg-success mb-2"&gt;原因②&lt;/span&gt;&lt;/p&gt;
&lt;h3 class="h6 fw-bold mb-2"&gt;結果を「差の一言」にできない&lt;/h3&gt;
&lt;p class="mb-0"&gt;表やグラフから、いきなり理由を書こうとすると失敗します。&lt;br /&gt;
先に&lt;strong class="rq-marker"&gt;差がある/ない&lt;/strong&gt;、あるなら&lt;strong class="rq-marker"&gt;どちらが大きいか&lt;/strong&gt;を一言にしてから理由へ進みます。&lt;/p&gt;
&lt;/div&gt;
&lt;/div&gt;
&lt;/div&gt;
&lt;div class="col-lg-4"&gt;
&lt;div class="card rounded-4 shadow-sm h-100"&gt;
&lt;div class="card-body p-3 p-lg-4"&gt;
&lt;p&gt;&lt;span class="badge bg-success mb-2"&gt;原因③&lt;/span&gt;&lt;/p&gt;
&lt;h3 class="h6 fw-bold mb-2"&gt;「結果→理由」の文章テンプレがない&lt;/h3&gt;
&lt;p class="mb-0"&gt;生物実験の記述は、長文よりも&lt;strong class="rq-marker"&gt;条件→差→理由&lt;/strong&gt;が揃っているかが重要です。&lt;br /&gt;
テンプレがないと、用語の羅列になりやすく、減点が増えます。&lt;/p&gt;
&lt;/div&gt;
&lt;/div&gt;
&lt;/div&gt;
&lt;/div&gt;
&lt;div class="rq-diagram mt-3"&gt;
&lt;div class="row g-2 small align-items-stretch"&gt;
&lt;div class="col-md-4"&gt;
&lt;div class="rq-node h-100"&gt;&lt;strong class="text-success"&gt;条件&lt;/strong&gt;&lt;br /&gt;
何を変えた？ 何を揃えた？&lt;/div&gt;
&lt;/div&gt;
&lt;div class="col-md-4"&gt;
&lt;div class="rq-node h-100"&gt;&lt;strong class="text-success"&gt;差&lt;/strong&gt;&lt;br /&gt;
結果はどう違う？（一言）&lt;/div&gt;
&lt;/div&gt;
&lt;div class="col-md-4"&gt;
&lt;div class="rq-node h-100"&gt;&lt;strong class="text-success"&gt;理由&lt;/strong&gt;&lt;br /&gt;
なぜその差？（1文）&lt;/div&gt;
&lt;/div&gt;
&lt;/div&gt;
&lt;div class="small mt-2"&gt;この3点が揃うと、実験が変わっても再現性のある解き方になります。&lt;/div&gt;
&lt;/div&gt;
&lt;/section&gt;
&lt;p&gt;&lt;!-- ========================= Section 3 ========================== --&gt;&lt;/p&gt;
&lt;section class="mb-5"&gt;
&lt;h2 id="s3" class="h4 fw-bold border-bottom pb-2 mb-3"&gt;やり直しの進め方（ステップで）&lt;/h2&gt;
&lt;div class="rq-template p-3 p-lg-4 mb-3"&gt;
&lt;div class="d-flex align-items-center gap-2 mb-2"&gt;&lt;span class="badge bg-success"&gt;コツ&lt;/span&gt;&lt;br /&gt;
&lt;span class="fw-bold"&gt;解く順番は「対照→差→理由→確認」で決める&lt;/span&gt;&lt;/div&gt;
&lt;div class="row g-2 small"&gt;
&lt;div class="col-md-3"&gt;
&lt;div class="rq-mini p-2 text-center"&gt;&lt;strong&gt;①対照&lt;/strong&gt;&lt;br /&gt;
何と何を比べる？&lt;/div&gt;
&lt;/div&gt;
&lt;div class="col-md-3"&gt;
&lt;div class="rq-mini p-2 text-center"&gt;&lt;strong&gt;②差&lt;/strong&gt;&lt;br /&gt;
差を一言に&lt;/div&gt;
&lt;/div&gt;
&lt;div class="col-md-4"&gt;
&lt;div class="rq-mini p-2 text-center"&gt;&lt;strong&gt;③理由（1文）&lt;/strong&gt;&lt;br /&gt;
条件→差→理由&lt;/div&gt;
&lt;/div&gt;
&lt;div class="col-md-2"&gt;
&lt;div class="rq-mini p-2 text-center"&gt;&lt;strong&gt;④確認&lt;/strong&gt;&lt;br /&gt;
単位/条件&lt;/div&gt;
&lt;/div&gt;
&lt;/div&gt;
&lt;/div&gt;
&lt;div class="row g-3"&gt;
&lt;p&gt;&lt;!-- Step 1 --&gt;&lt;/p&gt;
&lt;div class="col-lg-12"&gt;
&lt;div class="card rounded-4 shadow-sm rq-leftbar"&gt;
&lt;div class="card-body p-3 p-lg-4"&gt;
&lt;div class="d-flex align-items-start gap-3 mb-2"&gt;
&lt;div class="rq-stepno"&gt;1&lt;/div&gt;
&lt;div&gt;
&lt;h3 class="h6 fw-bold mb-1"&gt;対照を先に作る（比べるペアを決める）&lt;/h3&gt;
&lt;p class="mb-0"&gt;生物実験は「比べる」ための問題です。読む前に、まず比べるペア（対照）を決めます。&lt;br /&gt;
ペアが決まると、必要な情報だけが残ります。&lt;/p&gt;
&lt;/div&gt;
&lt;/div&gt;
&lt;div class="table-responsive"&gt;
&lt;table class="table table-bordered align-middle bg-white rounded-4 overflow-hidden mb-0"&gt;
&lt;thead class="table-success"&gt;
&lt;tr&gt;
&lt;th style="width: 30%;"&gt;対照の作り方&lt;/th&gt;
&lt;th&gt;具体的にやること&lt;/th&gt;
&lt;th style="width: 26%;"&gt;よくある落とし穴&lt;/th&gt;
&lt;/tr&gt;
&lt;/thead&gt;
&lt;tbody&gt;
&lt;tr&gt;
&lt;th class="text-success"&gt;1条件だけ違うペア&lt;/th&gt;
&lt;td&gt;（光あり/なし）（水あり/なし）（温度高/低）など「違いが1つ」の組を探す&lt;/td&gt;
&lt;td&gt;2つ以上違う組を比べてしまう&lt;/td&gt;
&lt;/tr&gt;
&lt;tr&gt;
&lt;th class="text-success"&gt;同じ条件を確認&lt;/th&gt;
&lt;td&gt;容器・時間・量・個体数など「揃えている条件」に線を引く&lt;/td&gt;
&lt;td&gt;揃え条件を読み飛ばし、別の原因を作る&lt;/td&gt;
&lt;/tr&gt;
&lt;tr&gt;
&lt;th class="text-success"&gt;対照（何もしない）&lt;/th&gt;
&lt;td&gt;処理しない/入れない/加えない区を「基準」にして読む&lt;/td&gt;
&lt;td&gt;対照を“意味がない区”と思って捨てる&lt;/td&gt;
&lt;/tr&gt;
&lt;/tbody&gt;
&lt;/table&gt;
&lt;/div&gt;
&lt;/div&gt;
&lt;/div&gt;
&lt;/div&gt;
&lt;p&gt;&lt;!-- Step 2 --&gt;&lt;/p&gt;
&lt;div class="col-lg-6"&gt;
&lt;div class="card rounded-4 shadow-sm h-100 rq-leftbar"&gt;
&lt;div class="card-body p-3 p-lg-4"&gt;
&lt;div class="d-flex align-items-start gap-3 mb-2"&gt;
&lt;div class="rq-stepno"&gt;2&lt;/div&gt;
&lt;div&gt;
&lt;h3 class="h6 fw-bold mb-1"&gt;差を「一言」にする（理由は後）&lt;/h3&gt;
&lt;p class="mb-0"&gt;先に差を言葉にできれば、理由は短く書けます。&lt;br /&gt;
表やグラフはまず「差がある/ない」「どちらが大きい/速い」だけをはっきりさせます。&lt;/p&gt;
&lt;/div&gt;
&lt;/div&gt;
&lt;div class="rq-template p-3"&gt;
&lt;div class="small fw-bold text-success mb-1"&gt;差の一言テンプレ&lt;/div&gt;
&lt;ul class="small mb-0 rq-bullets"&gt;
&lt;li&gt;（A）は（B）より&lt;strong&gt;大きい/小さい&lt;/strong&gt;。&lt;/li&gt;
&lt;li&gt;（A）は（B）より&lt;strong&gt;増え方が速い/遅い&lt;/strong&gt;。&lt;/li&gt;
&lt;li&gt;（A）は（B）と&lt;strong&gt;ほぼ同じ&lt;/strong&gt;（差がない）。&lt;/li&gt;
&lt;/ul&gt;
&lt;/div&gt;
&lt;div class="rq-mini rq-warn p-3 small mt-3"&gt;&lt;strong class="d-block mb-1"&gt;注意&lt;/strong&gt;&lt;br /&gt;
差の一言がないまま理由を書き始めると、条件を取り違えやすくなります。&lt;/div&gt;
&lt;/div&gt;
&lt;/div&gt;
&lt;/div&gt;
&lt;p&gt;&lt;!-- Step 3 --&gt;&lt;/p&gt;
&lt;div class="col-lg-6"&gt;
&lt;div class="card rounded-4 shadow-sm h-100 rq-leftbar"&gt;
&lt;div class="card-body p-3 p-lg-4"&gt;
&lt;div class="d-flex align-items-start gap-3 mb-2"&gt;
&lt;div class="rq-stepno"&gt;3&lt;/div&gt;
&lt;div&gt;
&lt;h3 class="h6 fw-bold mb-1"&gt;理由は「条件→差→知識」の1文で書く&lt;/h3&gt;
&lt;p class="mb-2"&gt;生物実験の記述は、説明を長くするほど点が上がるわけではありません。&lt;br /&gt;
条件と差が揃っていれば、知識は最小限で通ります。&lt;/p&gt;
&lt;div class="rq-template p-3"&gt;
&lt;div class="small fw-bold text-success mb-1"&gt;理由（1文）テンプレ&lt;/div&gt;
&lt;ul class="small mb-0 rq-bullets"&gt;
&lt;li&gt;（条件）が（A）と（B）で違うため、（差）が生じた。&lt;/li&gt;
&lt;li&gt;（条件）では（生物のはたらき）が起きやすく、（差）になる。&lt;/li&gt;
&lt;li&gt;（差）があるのは、（条件）がそろっていないからである。&lt;/li&gt;
&lt;/ul&gt;
&lt;/div&gt;
&lt;/div&gt;
&lt;/div&gt;
&lt;div class="alert alert-success rounded-4 border border-success-subtle mt-3 mb-0" role="alert"&gt;「用語を言う」より「条件と差を言う」が優先です。用語は最後に添える程度で十分です。&lt;/div&gt;
&lt;/div&gt;
&lt;/div&gt;
&lt;/div&gt;
&lt;p&gt;&lt;!-- Step 4 --&gt;&lt;/p&gt;
&lt;div class="col-lg-12"&gt;
&lt;div class="card rounded-4 shadow-sm rq-leftbar"&gt;
&lt;div class="card-body p-3 p-lg-4"&gt;
&lt;div class="d-flex align-items-start gap-3 mb-2"&gt;
&lt;div class="rq-stepno"&gt;4&lt;/div&gt;
&lt;div&gt;
&lt;h3 class="h6 fw-bold mb-1"&gt;確認は2点だけ（単位・揃え条件）&lt;/h3&gt;
&lt;p class="mb-0"&gt;最後に、読み取りミスを止めるためのチェックを決めます。&lt;br /&gt;
生物実験は、ここで点が落ちます。&lt;/p&gt;
&lt;/div&gt;
&lt;/div&gt;
&lt;div class="row g-2 small"&gt;
&lt;div class="col-md-6"&gt;
&lt;div class="rq-mini p-3"&gt;&lt;strong class="text-success d-block mb-1"&gt;単位・割合の確認&lt;/strong&gt;&lt;br /&gt;
個体数が違うなら「1個体あたり」。時間が違うなら「一定時間あたり」。&lt;br /&gt;
濃度・割合の読み違いもここで止める。&lt;/div&gt;
&lt;/div&gt;
&lt;div class="col-md-6"&gt;
&lt;div class="rq-mini p-3"&gt;&lt;strong class="text-success d-block mb-1"&gt;揃え条件の確認&lt;/strong&gt;&lt;br /&gt;
容器・量・温度・光・時間など「同じにした条件」が本当に揃っているかを再確認する。&lt;/div&gt;
&lt;/div&gt;
&lt;/div&gt;
&lt;/div&gt;
&lt;/div&gt;
&lt;/div&gt;
&lt;/div&gt;
&lt;p&gt;&lt;!-- 任意：単元直リンク最大1本（発芽） --&gt;&lt;/p&gt;
&lt;div class="alert alert-success rounded-4 border border-success-subtle mt-3 mb-0" role="alert"&gt;生物実験の中でも「条件の整理」を練習しやすい代表例として、&lt;br /&gt;
&lt;a class="link-success fw-bold" href="https://rika-quest.com/column/germination/"&gt;発芽（条件の扱い）&lt;/a&gt;&lt;br /&gt;
を1本だけ確認して、今回の「対照→差→理由」のコツに当てはめてください。&lt;/div&gt;
&lt;/section&gt;
&lt;p&gt;&lt;!-- ========================= Section 4 ========================== --&gt;&lt;/p&gt;
&lt;section class="mb-5"&gt;
&lt;h2 id="s4" class="h4 fw-bold border-bottom pb-2 mb-3"&gt;よくあるミスと修正（誤答例→直し方）&lt;/h2&gt;
&lt;div class="row g-3"&gt;
&lt;div class="col-lg-6"&gt;
&lt;div class="card rounded-4 shadow-sm h-100"&gt;
&lt;div class="card-body p-3 p-lg-4"&gt;
&lt;div class="d-flex flex-wrap gap-2 align-items-center mb-2"&gt;
&lt;p&gt;&lt;span class="badge bg-danger"&gt;誤答例&lt;/span&gt;&lt;/p&gt;
&lt;h3 class="h6 fw-bold mb-0"&gt;違いが複数ある区どうしを比べてしまう&lt;/h3&gt;
&lt;/div&gt;
&lt;p class="mb-3"&gt;光も温度も水も違う区を比べると、差の原因が決まりません。&lt;br /&gt;
そのまま理由を書けば、どれかが外れて減点になります。&lt;/p&gt;
&lt;div class="alert alert-success rounded-4 border border-success-subtle mb-0" role="alert"&gt;&lt;span class="badge bg-success me-2"&gt;修正&lt;/span&gt;&lt;br /&gt;
「1条件だけ違うペア」を探し、対照（基準）を作る。ペアが作れないなら、まず条件整理からやり直す。&lt;/div&gt;
&lt;/div&gt;
&lt;/div&gt;
&lt;/div&gt;
&lt;div class="col-lg-6"&gt;
&lt;div class="card rounded-4 shadow-sm h-100"&gt;
&lt;div class="card-body p-3 p-lg-4"&gt;
&lt;div class="d-flex flex-wrap gap-2 align-items-center mb-2"&gt;
&lt;p&gt;&lt;span class="badge bg-danger"&gt;誤答例&lt;/span&gt;&lt;/p&gt;
&lt;h3 class="h6 fw-bold mb-0"&gt;差を言わずに、いきなり理由（用語）を書く&lt;/h3&gt;
&lt;/div&gt;
&lt;p class="mb-3"&gt;「光合成が〜」「発芽が〜」と用語から入ると、条件を取り違えたまま文章が完成します。&lt;br /&gt;
採点は「差が説明できているか」を見ます。&lt;/p&gt;
&lt;div class="alert alert-success rounded-4 border border-success-subtle mb-0" role="alert"&gt;&lt;span class="badge bg-success me-2"&gt;修正&lt;/span&gt;&lt;br /&gt;
先に「差の一言」を作る。次に「条件→差→理由」の1文テンプレで仕上げる。&lt;/div&gt;
&lt;/div&gt;
&lt;/div&gt;
&lt;/div&gt;
&lt;div class="col-lg-12"&gt;
&lt;div class="card rounded-4 shadow-sm"&gt;
&lt;div class="card-body p-3 p-lg-4"&gt;
&lt;div class="d-flex flex-wrap gap-2 align-items-center mb-2"&gt;
&lt;p&gt;&lt;span class="badge bg-danger"&gt;誤答例&lt;/span&gt;&lt;/p&gt;
&lt;h3 class="h6 fw-bold mb-0"&gt;単位・個体数の違いを無視して結論を出す&lt;/h3&gt;
&lt;/div&gt;
&lt;p class="mb-3"&gt;個体数や時間が違うのに「量」だけを比べると、差の向きが逆になることがあります。&lt;br /&gt;
生物実験は、この読み違いが大きな減点になります。&lt;/p&gt;
&lt;div class="rq-template p-3 p-lg-4"&gt;
&lt;div class="fw-bold text-success mb-2"&gt;ミス防止チェック（最後に必ず）&lt;/div&gt;
&lt;ul class="mb-0 rq-bullets"&gt;
&lt;li&gt;個体数が違う → 「1個体あたり」に直して比較&lt;/li&gt;
&lt;li&gt;時間が違う → 「一定時間あたり」に直して比較&lt;/li&gt;
&lt;li&gt;割合・濃度が出る → 分母（全体）を見てから判断&lt;/li&gt;
&lt;/ul&gt;
&lt;/div&gt;
&lt;/div&gt;
&lt;/div&gt;
&lt;/div&gt;
&lt;div class="col-lg-12"&gt;
&lt;div class="alert alert-success rounded-4 border border-success-subtle mb-0" role="alert"&gt;記述そのものが書けずに落とす場合は、&lt;br /&gt;
&lt;a class="link-success fw-bold" href="https://rika-quest.com/column/nayami-writing/"&gt;「理由を答えよ」で書けないときのコツ&lt;/a&gt;&lt;br /&gt;
で文章テンプレを先に用意すると、実験の考察が安定します。&lt;/div&gt;
&lt;/div&gt;
&lt;/div&gt;
&lt;/section&gt;
&lt;p&gt;&lt;!-- ========================= Section 5 ========================== --&gt;&lt;/p&gt;
&lt;section class="mb-5"&gt;
&lt;h2 id="s5" class="h4 fw-bold border-bottom pb-2 mb-3"&gt;家庭での回し方（週の組み立て／チェック）&lt;/h2&gt;
&lt;p&gt;生物実験は、問題数を増やすより、毎回同じ順番で処理できるようにする方が伸びます。&lt;br /&gt;
家庭では「短時間でコツを回す日」と「週末にまとめて確認する日」を分けます。&lt;/p&gt;
&lt;div class="table-responsive"&gt;
&lt;table class="table table-bordered align-middle bg-white rounded-4 overflow-hidden"&gt;
&lt;thead class="table-success"&gt;
&lt;tr&gt;
&lt;th style="width: 26%;"&gt;区分&lt;/th&gt;
&lt;th&gt;やること&lt;/th&gt;
&lt;th style="width: 30%;"&gt;チェック（合格基準）&lt;/th&gt;
&lt;/tr&gt;
&lt;/thead&gt;
&lt;tbody&gt;
&lt;tr&gt;
&lt;th class="text-success"&gt;平日（10〜15分）&lt;/th&gt;
&lt;td&gt;1問だけでよいので、&lt;strong&gt;①対照→②差→③理由（1文）→④単位確認&lt;/strong&gt;を必ず通す。&lt;br /&gt;
正誤より「順番が守れたか」を重視する。&lt;/td&gt;
&lt;td&gt;対照ペアがすぐ作れ、差が一言で言える。理由が条件に触れている。&lt;/td&gt;
&lt;/tr&gt;
&lt;tr&gt;
&lt;th class="text-success"&gt;週末（30〜45分）&lt;/th&gt;
&lt;td&gt;実験問題を2〜3問。誤答は&lt;strong&gt;対照ミス／差ミス／理由ミス／単位ミス&lt;/strong&gt;に分類し、&lt;br /&gt;
同じ種類のミスを1つ減らす。&lt;/td&gt;
&lt;td&gt;同じ種類の問題で、同じミスを繰り返さない（分類が次回に活きる）。&lt;/td&gt;
&lt;/tr&gt;
&lt;/tbody&gt;
&lt;/table&gt;
&lt;/div&gt;
&lt;div class="rq-mini p-3 p-lg-4 mt-3"&gt;
&lt;div class="d-flex align-items-start gap-2"&gt;
&lt;p&gt;&lt;span class="badge bg-success flex-shrink-0"&gt;運用&lt;/span&gt;&lt;/p&gt;
&lt;div class="small"&gt;実験は「思いつき」より「進め方」です。毎回、対照→差→理由→確認の順で処理できれば、知識が少なくても点が安定します。&lt;/div&gt;
&lt;/div&gt;
&lt;/div&gt;
&lt;/section&gt;
&lt;p&gt;&lt;!-- ========================= Section 6（FAQ） ========================== --&gt;&lt;/p&gt;
&lt;section class="mb-5"&gt;
&lt;h2 id="s6" class="h4 fw-bold border-bottom pb-2 mb-3"&gt;FAQ（よくある質問）&lt;/h2&gt;
&lt;div class="rq-faq d-grid gap-3"&gt;
&lt;details&gt;
&lt;summary&gt;&lt;span class="badge bg-success rounded-pill flex-shrink-0"&gt;Q&lt;/span&gt;生物の知識が弱いと実験問題は解けませんか？&lt;/summary&gt;
&lt;div class="p-3"&gt;知識が必要な場面はありますが、減点の多くは「対照が立てられない」「差が言葉にできない」「文章化のコツがない」です。&lt;br /&gt;
まず進め方を決め、知識は不足が見えたところだけ補う方が効率的です。&lt;/div&gt;
&lt;/details&gt;
&lt;details&gt;
&lt;summary&gt;&lt;span class="badge bg-success rounded-pill flex-shrink-0"&gt;Q&lt;/span&gt;問題文が長くて、条件を拾う前に疲れてしまいます&lt;/summary&gt;
&lt;div class="p-3"&gt;先に「比べるペア（対照）」を作ると、読むべき条件が減ります。&lt;br /&gt;
それでも読み取りで止まる場合は&lt;br /&gt;
&lt;a class="link-success fw-bold" href="https://rika-quest.com/column/nayami-experiment-reading/"&gt;実験問題が読めないときの流れ（情報整理）&lt;/a&gt;&lt;br /&gt;
を併用してください。&lt;/div&gt;
&lt;/details&gt;
&lt;details&gt;
&lt;summary&gt;&lt;span class="badge bg-success rounded-pill flex-shrink-0"&gt;Q&lt;/span&gt;「考察せよ」で何を書けばよいか分かりません&lt;/summary&gt;
&lt;div class="p-3"&gt;まず差の一言を作り、次に「条件→差→理由」の1文テンプレに当てはめます。&lt;br /&gt;
用語の説明を増やすより、条件と差が揃っているかを優先してください。&lt;/div&gt;
&lt;/details&gt;
&lt;details&gt;
&lt;summary&gt;&lt;span class="badge bg-success rounded-pill flex-shrink-0"&gt;Q&lt;/span&gt;記述が苦手で、理由が書けずに落とします&lt;/summary&gt;
&lt;div class="p-3"&gt;記述のコツがない可能性があります。&lt;br /&gt;
&lt;a class="link-success fw-bold" href="https://rika-quest.com/column/nayami-writing/"&gt;「理由を答えよ」で書けないときのコツ&lt;/a&gt;&lt;br /&gt;
を先に用意すると、実験の考察が短く安定します。&lt;/div&gt;
&lt;/details&gt;
&lt;/div&gt;
&lt;/section&gt;
&lt;p&gt;&lt;!-- ========================= Section 7（回遊導線＋CTA） ========================== --&gt;&lt;/p&gt;
&lt;section class="mb-4"&gt;
&lt;h2 id="s7" class="h4 fw-bold border-bottom pb-2 mb-3"&gt;次に読む（関連記事）＋講座・問い合わせ&lt;/h2&gt;
&lt;div class="row g-3"&gt;
&lt;div class="col-lg-6"&gt;
&lt;div class="card rounded-4 shadow-sm h-100"&gt;
&lt;div class="card-body p-3 p-lg-4"&gt;
&lt;p class="fw-bold text-success mb-2"&gt;悩みから辿る（Hub / 分野 / カテゴリ）&lt;/p&gt;
&lt;div class="list-group"&gt;&lt;a class="list-group-item list-group-item-action" href="https://rika-quest.com/column/science-nayami/"&gt;理科の悩み一覧（Hub）&lt;/a&gt;&lt;br /&gt;
&lt;a class="list-group-item list-group-item-action" href="https://rika-quest.com/column/creature/"&gt;生物分野ページ（全体像）&lt;/a&gt;&lt;br /&gt;
&lt;a class="list-group-item list-group-item-action" href="https://rika-quest.com/ct/理科のコツ/"&gt;理科のコツ（カテゴリ）&lt;/a&gt;&lt;/div&gt;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href="https://rika-quest.com/column/nayami-experiment-reading/"&gt;実験問題が読めないときの流れ（情報整理）&lt;/a&gt;&lt;br /&gt;
&lt;a class="list-group-item list-group-item-action" href="https://rika-quest.com/column/nayami-writing/"&gt;「理由を答えよ」で書けないときのコツ&lt;/a&gt;&lt;/div&gt;
&lt;/div&gt;
&lt;/div&gt;
&lt;/div&gt;
&lt;/div&gt;
&lt;div class="card rounded-4 shadow-sm border-success-subtle mt-3"&gt;
&lt;div class="card-body p-3 p-lg-4"&gt;
&lt;p class="fw-bold text-success mb-2"&gt;生物実験を「進め方」で安定させたい方へ（無理のない案内）&lt;/p&gt;
&lt;p class="mb-3"&gt;生物実験は、知識の追加よりも「対照→差→理由→確認」の進め方を揃えることで得点が安定します。&lt;br /&gt;
つまずきの種類（対照/読み取り/記述）を切り分け、最小限の修正ポイントに絞ってやり直すことができます。&lt;/p&gt;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</si>
  <si>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https://rika-quest.com/column/nayami-review-not-working/</t>
  </si>
  <si>
    <t>以下のページは不自然なワードを使用しています。
これらを適切に自然な言葉に置き換えて下さい。
なお、本文の装飾や構造は絶対に変えないでください。
【対象ページURL】
https://rika-quest.com/column/nayami-review-not-working/
【検出された不自然ワード】
- 型
- 乱れ
【本文】
------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.rq-leftbar{ border-left: .35rem solid rgba(25,135,84,.55); }&lt;br /&gt;  .rq-bullets li{ margin-bottom:.35rem; }&lt;/p&gt;
&lt;p&gt;  .rq-stepno{&lt;br /&gt;    width: 2.2rem; height: 2.2rem;&lt;br /&gt;    display:inline-flex; align-items:center; justify-content:center;&lt;br /&gt;    border-radius: 999px;&lt;br /&gt;    background: rgba(25,135,84,.12);&lt;br /&gt;    color: #146c43;&lt;br /&gt;    font-weight: 800;&lt;br /&gt;    flex: 0 0 auto;&lt;br /&gt;  }&lt;/p&gt;
&lt;p&gt;  .rq-card{&lt;br /&gt;    border: 1px solid rgba(0,0,0,.10);&lt;br /&gt;    border-radius: 1rem;&lt;br /&gt;    background: #fff;&lt;br /&gt;    box-shadow: 0 .125rem .25rem rgba(0,0,0,.06);&lt;br /&gt;  }&lt;/p&gt;
&lt;p&gt;  .rq-faq details{&lt;br /&gt;    border: 1px solid rgba(0,0,0,.10);&lt;br /&gt;    border-radius: 1rem;&lt;br /&gt;    background: #fff;&lt;br /&gt;    overflow: hidden;&lt;br /&gt;    box-shadow: 0 .125rem .25rem rgba(0,0,0,.06);&lt;br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}&lt;/p&gt;
&lt;p&gt;  .rq-toc a{ text-decoration:none; }&lt;br /&gt;  .rq-toc a:hover{ text-decoration:underline; }&lt;br /&gt;&lt;/style&gt;
&lt;div class="container my-4"&gt;
&lt;section class="rq-hero rounded-4 p-4 p-lg-5 shadow-sm mb-4"&gt;
&lt;div class="row g-4 align-items-center"&gt;
&lt;div class="col-lg-8"&gt;
&lt;div class="rq-subline small mb-2"&gt;中学受験理科／復習　テーマ：範囲を絞る→解き直しのやり方→週で回す&lt;/div&gt;
&lt;div class="d-flex flex-wrap gap-2 mb-2"&gt;&lt;span class="badge bg-success"&gt;悩み起点&lt;/span&gt;&lt;br /&gt;
&lt;span class="badge bg-success"&gt;復習が回らない&lt;/span&gt;&lt;br /&gt;
&lt;span class="badge bg-success"&gt;解き直しのやり方&lt;/span&gt;&lt;br /&gt;
&lt;span class="badge bg-success"&gt;家庭運用&lt;/span&gt;&lt;/div&gt;
&lt;p class="mb-2"&gt;「復習はしているはずなのに、次のテストで同じところを落とす」。&lt;br /&gt;
直前にまとめ直しても、知識がつながらず、問題になると手が止まる。&lt;br /&gt;
量が多くて回らず、結局“できるところの確認”で終わってしまう。&lt;/p&gt;
&lt;p class="mb-0"&gt;多くの場合、原因は努力不足ではなく、&lt;strong class="rq-marker"&gt;復習の対象が広すぎる／解き直しが「作業」になっている&lt;/strong&gt;ことです。&lt;br /&gt;
まず範囲を絞り、次に「どこでつまずいたか」をやり方で改善すると、同じ時間でも得点が安定しやすくなります。&lt;/p&gt;
&lt;/div&gt;
&lt;div class="col-lg-4"&gt;
&lt;div class="card border-0 shadow-sm rounded-4"&gt;
&lt;div class="card-body p-3 p-lg-4"&gt;
&lt;p class="fw-bold text-success mb-2"&gt;この記事で分かること&lt;/p&gt;
&lt;ul class="small mb-0 rq-bullets"&gt;
&lt;li&gt;復習が回らない“詰まり所”を先に特定する&lt;/li&gt;
&lt;li&gt;範囲を絞るための優先順位（捨てる基準）&lt;/li&gt;
&lt;li&gt;解き直しを得点に変える「やり方」（原因→修正）&lt;/li&gt;
&lt;li&gt;週次ルーティン（平日短時間→週末まとめ）&lt;/li&gt;
&lt;li&gt;直前期に学習リズムを崩さない復習の置き方&lt;/li&gt;
&lt;/ul&gt;
&lt;/div&gt;
&lt;/div&gt;
&lt;/div&gt;
&lt;/div&gt;
&lt;div class="alert alert-success mt-4 mb-0 rounded-4 border border-success-subtle" role="alert"&gt;単元を増やす記事ではなく、「復習を回す仕組み」を作って伸びない状態を止める整理です。&lt;/div&gt;
&lt;/section&gt;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href="#s2"&gt;原因の切り分け（典型パターン3つ）&lt;/a&gt;&lt;br /&gt;
&lt;a class="list-group-item list-group-item-action" href="#s3"&gt;改善へのステップ（範囲→解き直し→定着）&lt;/a&gt;&lt;br /&gt;
&lt;a class="list-group-item list-group-item-action" href="#s4"&gt;よくあるミスと修正（復習が空回りする例）&lt;/a&gt;&lt;br /&gt;
&lt;a class="list-group-item list-group-item-action" href="#s5"&gt;家庭での回し方（週の組み立て／チェック）&lt;/a&gt;&lt;br /&gt;
&lt;a class="list-group-item list-group-item-action" href="#s6"&gt;FAQ（よくある質問）&lt;/a&gt;&lt;br /&gt;
&lt;a class="list-group-item list-group-item-action" href="#s7"&gt;次に読む＋講座・問い合わせ&lt;/a&gt;&lt;/div&gt;
&lt;/div&gt;
&lt;/nav&gt;
&lt;section class="mb-5"&gt;
&lt;h2 id="s1" class="h4 fw-bold border-bottom pb-2 mb-3"&gt;まず状況整理｜どこで詰まっているか&lt;/h2&gt;
&lt;p class="mb-3"&gt;「復習しているのに伸びない」は、復習の量ではなく&lt;strong class="rq-marker"&gt;“復習の中身”がズレている&lt;/strong&gt;状態です。&lt;br /&gt;
まず、次のどこで詰まっているかを判断します。&lt;/p&gt;
&lt;div class="row g-3"&gt;
&lt;div class="col-lg-4"&gt;
&lt;div class="rq-card h-100 p-3 p-lg-4"&gt;
&lt;p class="fw-bold text-success mb-2"&gt;詰まり①：範囲が広すぎる&lt;/p&gt;
&lt;p class="mb-0"&gt;すべてをやり直そうとして、復習が分散します。&lt;br /&gt;
結果として「中途半端な確認」が増え、点に直結する穴が残ります。&lt;/p&gt;
&lt;/div&gt;
&lt;/div&gt;
&lt;div class="col-lg-4"&gt;
&lt;div class="rq-card h-100 p-3 p-lg-4"&gt;
&lt;p class="fw-bold text-success mb-2"&gt;詰まり②：解き直しが作業になっている&lt;/p&gt;
&lt;p class="mb-0"&gt;答え合わせ→解説を読む→「分かった気」になって終わる状態です。&lt;br /&gt;
“どこでつまずいたか”が残らず、次に同じ形で取りこぼします。&lt;/p&gt;
&lt;/div&gt;
&lt;/div&gt;
&lt;div class="col-lg-4"&gt;
&lt;div class="rq-card h-100 p-3 p-lg-4"&gt;
&lt;p class="fw-bold text-success mb-2"&gt;詰まり③：定着チェックがない&lt;/p&gt;
&lt;p class="mb-0"&gt;間違い直しはするが、翌日・翌週に同じ観点で確認しない。&lt;br /&gt;
復習が積み上がらず、毎回「やり直しのやり直し」になります。&lt;/p&gt;
&lt;/div&gt;
&lt;/div&gt;
&lt;/div&gt;
&lt;div class="alert alert-success rounded-4 border border-success-subtle mt-3 mb-0" role="alert"&gt;「そもそも理科をどう始めればいいか」で止まっている場合は、&lt;br /&gt;
&lt;a class="link-success fw-bold" href="https://rika-quest.com/column/nayami-how-to-start/"&gt;理科の勉強の始め方（つまずき別）&lt;/a&gt;&lt;br /&gt;
を先に確認すると、復習の土台が作りやすくなります。&lt;/div&gt;
&lt;/section&gt;
&lt;section class="mb-5"&gt;
&lt;h2 id="s2" class="h4 fw-bold border-bottom pb-2 mb-3"&gt;原因の切り分け（典型パターン3つ）&lt;/h2&gt;
&lt;p class="mb-3"&gt;復習が空回りする原因は「時間が足りない」ではなく、優先順位と直し方が決まっていないことが多いです。&lt;br /&gt;
典型パターンを3つに分けます。&lt;/p&gt;
&lt;div class="row g-3"&gt;
&lt;div class="col-lg-4"&gt;
&lt;div class="card rounded-4 shadow-sm h-100"&gt;
&lt;div class="card-body p-3 p-lg-4"&gt;
&lt;p&gt;&lt;span class="badge bg-success mb-2"&gt;パターンA&lt;/span&gt;&lt;/p&gt;
&lt;h3 class="h6 fw-bold mb-2"&gt;「全部やる」→結局どれも仕上がらない&lt;/h3&gt;
&lt;p class="mb-0"&gt;理科は範囲が広く、復習対象を増やすほど回らなくなります。&lt;br /&gt;
まず“捨てる基準”を決めないと、穴が残り続けます。&lt;/p&gt;
&lt;/div&gt;
&lt;/div&gt;
&lt;/div&gt;
&lt;div class="col-lg-4"&gt;
&lt;div class="card rounded-4 shadow-sm h-100"&gt;
&lt;div class="card-body p-3 p-lg-4"&gt;
&lt;p&gt;&lt;span class="badge bg-success mb-2"&gt;パターンB&lt;/span&gt;&lt;/p&gt;
&lt;h3 class="h6 fw-bold mb-2"&gt;「理解した」つもりで次に進む&lt;/h3&gt;
&lt;p class="mb-0"&gt;解説を読んで納得しても、次に同じ形で解けるとは限りません。&lt;br /&gt;
“解けなかった理由”を残さないと、復習は成果になりません。&lt;/p&gt;
&lt;/div&gt;
&lt;/div&gt;
&lt;/div&gt;
&lt;div class="col-lg-4"&gt;
&lt;div class="card rounded-4 shadow-sm h-100"&gt;
&lt;div class="card-body p-3 p-lg-4"&gt;
&lt;p&gt;&lt;span class="badge bg-success mb-2"&gt;パターンC&lt;/span&gt;&lt;/p&gt;
&lt;h3 class="h6 fw-bold mb-2"&gt;弱点が「分野」ではなく「動作」なのに気づかない&lt;/h3&gt;
&lt;p class="mb-0"&gt;たとえば「計算」「図表読み取り」「用語の言い換え」など、取りこぼしは動作で起きます。&lt;br /&gt;
分野だけで復習すると、同じ動作ミスが残ります。&lt;/p&gt;
&lt;/div&gt;
&lt;/div&gt;
&lt;/div&gt;
&lt;/div&gt;
&lt;/section&gt;
&lt;section class="mb-5"&gt;
&lt;h2 id="s3" class="h4 fw-bold border-bottom pb-2 mb-3"&gt;改善へのステップ（範囲→解き直し→定着）&lt;/h2&gt;
&lt;p class="mb-3"&gt;復習は「やる気」よりも組み立てで回ります。&lt;br /&gt;
ここでは、範囲を絞り、解き直しをルール化して、週で回すまでをステップにします。&lt;/p&gt;
&lt;div class="row g-3"&gt;
&lt;div class="col-lg-6"&gt;
&lt;div class="card rounded-4 shadow-sm h-100 rq-leftbar"&gt;
&lt;div class="card-body p-3 p-lg-4"&gt;
&lt;div class="d-flex align-items-start gap-3 mb-2"&gt;
&lt;div class="rq-stepno"&gt;1&lt;/div&gt;
&lt;div&gt;
&lt;h3 class="h6 fw-bold mb-1"&gt;復習範囲を3段階に分ける（やらないを決める）&lt;/h3&gt;
&lt;p class="mb-0"&gt;復習対象を「必修」「余裕があれば」「今は外す」に分けます。&lt;br /&gt;
“外す”は放棄ではなく、得点を安定させるための選択です。&lt;/p&gt;
&lt;/div&gt;
&lt;/div&gt;
&lt;div class="table-responsive"&gt;
&lt;table class="table table-bordered align-middle bg-white rounded-4 overflow-hidden mb-0"&gt;
&lt;thead class="table-success"&gt;
&lt;tr&gt;
&lt;th style="width: 28%;"&gt;区分&lt;/th&gt;
&lt;th&gt;入れる基準&lt;/th&gt;
&lt;th style="width: 28%;"&gt;目的&lt;/th&gt;
&lt;/tr&gt;
&lt;/thead&gt;
&lt;tbody&gt;
&lt;tr&gt;
&lt;th class="text-success"&gt;必修&lt;/th&gt;
&lt;td&gt;頻出／取りこぼしが深刻／次の単元に接続する&lt;/td&gt;
&lt;td&gt;取りこぼし防止の徹底&lt;/td&gt;
&lt;/tr&gt;
&lt;tr&gt;
&lt;th class="text-success"&gt;余裕があれば&lt;/th&gt;
&lt;td&gt;出題頻度は中／時間がかかる&lt;/td&gt;
&lt;td&gt;得点の上積み&lt;/td&gt;
&lt;/tr&gt;
&lt;tr&gt;
&lt;th class="text-success"&gt;今は外す&lt;/th&gt;
&lt;td&gt;頻度が低い／時間対効果が悪い&lt;/td&gt;
&lt;td&gt;復習が回る状態を作る&lt;/td&gt;
&lt;/tr&gt;
&lt;/tbody&gt;
&lt;/table&gt;
&lt;/div&gt;
&lt;/div&gt;
&lt;/div&gt;
&lt;/div&gt;
&lt;div class="col-lg-6"&gt;
&lt;div class="card rounded-4 shadow-sm h-100 rq-leftbar"&gt;
&lt;div class="card-body p-3 p-lg-4"&gt;
&lt;div class="d-flex align-items-start gap-3 mb-2"&gt;
&lt;div class="rq-stepno"&gt;2&lt;/div&gt;
&lt;div&gt;
&lt;h3 class="h6 fw-bold mb-1"&gt;「解けなかった理由」を3分類して残す&lt;/h3&gt;
&lt;p class="mb-0"&gt;解き直しは、答えを写す作業ではなく“ミスの原因を特定する作業”です。&lt;br /&gt;
次の3つだけに分類すると、直し方が決まります。&lt;/p&gt;
&lt;/div&gt;
&lt;/div&gt;
&lt;ul class="mb-0 rq-bullets"&gt;
&lt;li&gt;&lt;strong&gt;知識不足&lt;/strong&gt;：用語・法則・条件が曖昧&lt;/li&gt;
&lt;li&gt;&lt;strong&gt;読み取り不足&lt;/strong&gt;：条件・図表・単位・比較を取り違え&lt;/li&gt;
&lt;li&gt;&lt;strong&gt;段取り不足&lt;/strong&gt;：計算前整理／途中式／検算／書き方が雑になる&lt;/li&gt;
&lt;/ul&gt;
&lt;/div&gt;
&lt;/div&gt;
&lt;/div&gt;
&lt;div class="col-lg-12"&gt;
&lt;div class="card rounded-4 shadow-sm rq-leftbar"&gt;
&lt;div class="card-body p-3 p-lg-4"&gt;
&lt;div class="d-flex align-items-start gap-3 mb-2"&gt;
&lt;div class="rq-stepno"&gt;3&lt;/div&gt;
&lt;div&gt;
&lt;h3 class="h6 fw-bold mb-1"&gt;解き直しは「1回で完成」を狙わない（2周構造にする）&lt;/h3&gt;
&lt;p class="mb-0"&gt;1回の復習で完璧にしようとすると時間が足りなくなり、回らなくなります。&lt;br /&gt;
そこで、解き直しを2周に分けて“回る組み立て”にします。&lt;/p&gt;
&lt;/div&gt;
&lt;/div&gt;
&lt;div class="row g-3"&gt;
&lt;div class="col-lg-6"&gt;
&lt;div class="alert alert-success rounded-4 border border-success-subtle h-100 mb-0" role="alert"&gt;
&lt;p class="fw-bold mb-2"&gt;1周目（短時間）&lt;/p&gt;
&lt;ul class="mb-0 rq-bullets"&gt;
&lt;li&gt;誤答原因を3分類する&lt;/li&gt;
&lt;li&gt;必要語句・条件・単位だけを補う&lt;/li&gt;
&lt;li&gt;“次に同じ形を落とさないための具体的な対策”を1つ決める&lt;/li&gt;
&lt;/ul&gt;
&lt;/div&gt;
&lt;/div&gt;
&lt;div class="col-lg-6"&gt;
&lt;div class="rq-card h-100 p-3 p-lg-4"&gt;
&lt;p class="fw-bold text-success mb-2"&gt;2周目（チェック）&lt;/p&gt;
&lt;ul class="mb-0 rq-bullets"&gt;
&lt;li&gt;翌日または週末に同じ観点で再挑戦&lt;/li&gt;
&lt;li&gt;条件読み・段取り・検算の抜けを確認&lt;/li&gt;
&lt;li&gt;まだ間違えるなら「必修」に残し続ける&lt;/li&gt;
&lt;/ul&gt;
&lt;/div&gt;
&lt;/div&gt;
&lt;/div&gt;
&lt;div class="alert alert-success rounded-4 border border-success-subtle mt-3 mb-0" role="alert"&gt;&lt;span class="badge bg-success me-2"&gt;狙い&lt;/span&gt;&lt;br /&gt;
1周目で“原因と直し方”を決めておき、2周目で“定着したか”を判定する。これで復習が積み上がります。&lt;/div&gt;
&lt;/div&gt;
&lt;/div&gt;
&lt;/div&gt;
&lt;div class="col-lg-6"&gt;
&lt;div class="card rounded-4 shadow-sm h-100 rq-leftbar"&gt;
&lt;div class="card-body p-3 p-lg-4"&gt;
&lt;div class="d-flex align-items-start gap-3 mb-2"&gt;
&lt;div class="rq-stepno"&gt;4&lt;/div&gt;
&lt;div&gt;
&lt;h3 class="h6 fw-bold mb-1"&gt;「弱点は分野」ではなく「動作」で管理する&lt;/h3&gt;
&lt;p class="mb-0"&gt;同じ分野でも取りこぼしの原因は違います。復習ノートやメモは、&lt;br /&gt;
分野名より「読み取り」「計算前整理」「用語の言い換え」など動作で残す方が再発が減ります。&lt;/p&gt;
&lt;/div&gt;
&lt;/div&gt;
&lt;p class="mb-0"&gt;たとえば計算ミスは&lt;br /&gt;
&lt;a class="link-success fw-bold" href="https://rika-quest.com/column/physics/"&gt;物理分野&lt;/a&gt;で起こりやすく、&lt;br /&gt;
条件と変化の結びつきは&lt;br /&gt;
&lt;a class="link-success fw-bold" href="https://rika-quest.com/column/chemistry/"&gt;化学分野&lt;/a&gt;&lt;br /&gt;
で整理しやすい、というように「復習対象の優先順位」が決まります。&lt;/p&gt;
&lt;/div&gt;
&lt;/div&gt;
&lt;/div&gt;
&lt;div class="col-lg-6"&gt;
&lt;div class="card rounded-4 shadow-sm h-100 rq-leftbar"&gt;
&lt;div class="card-body p-3 p-lg-4"&gt;
&lt;div class="d-flex align-items-start gap-3 mb-2"&gt;
&lt;div class="rq-stepno"&gt;5&lt;/div&gt;
&lt;div&gt;
&lt;h3 class="h6 fw-bold mb-1"&gt;週の“枠”を先に確保して、そこに流し込む&lt;/h3&gt;
&lt;p class="mb-0"&gt;復習は気合で入れるとペースが乱れます。先に「平日短時間」「週末まとめ」の枠を決め、&lt;br /&gt;
必修→余裕の順で入れます。&lt;/p&gt;
&lt;/div&gt;
&lt;/div&gt;
&lt;div class="alert alert-success rounded-4 border border-success-subtle mb-0" role="alert"&gt;&lt;span class="badge bg-success me-2"&gt;ポイント&lt;/span&gt;&lt;br /&gt;
“やる教材”ではなく、“やる動作（分類→直し→再挑戦）”を決めておきます。&lt;/div&gt;
&lt;/div&gt;
&lt;/div&gt;
&lt;/div&gt;
&lt;/div&gt;
&lt;/section&gt;
&lt;section class="mb-5"&gt;
&lt;h2 id="s4" class="h4 fw-bold border-bottom pb-2 mb-3"&gt;よくあるミスと修正（復習が空回りする例）&lt;/h2&gt;
&lt;div class="row g-3"&gt;
&lt;div class="col-lg-6"&gt;
&lt;div class="card rounded-4 shadow-sm h-100"&gt;
&lt;div class="card-body p-3 p-lg-4"&gt;
&lt;div class="d-flex flex-wrap gap-2 align-items-center mb-2"&gt;
&lt;p&gt;&lt;span class="badge bg-danger"&gt;空回り&lt;/span&gt;&lt;/p&gt;
&lt;h3 class="h6 fw-bold mb-0"&gt;解説を読んで満足して終わる&lt;/h3&gt;
&lt;/div&gt;
&lt;p class="mb-2"&gt;理解したつもりでも、次に同じ形式で解けるかは別問題です。復習が“知識の確認”で止まると、ミスは繰り返されます。&lt;/p&gt;
&lt;div class="alert alert-success rounded-4 border border-success-subtle mb-0" role="alert"&gt;&lt;span class="badge bg-success me-2"&gt;直し方&lt;/span&gt;&lt;br /&gt;
誤答原因を「知識／読み取り／段取り」に分類し、具体的な対策（条件を先に書く等）を1つだけ決める。&lt;/div&gt;
&lt;/div&gt;
&lt;/div&gt;
&lt;/div&gt;
&lt;div class="col-lg-6"&gt;
&lt;div class="card rounded-4 shadow-sm h-100"&gt;
&lt;div class="card-body p-3 p-lg-4"&gt;
&lt;div class="d-flex flex-wrap gap-2 align-items-center mb-2"&gt;
&lt;p&gt;&lt;span class="badge bg-danger"&gt;空回り&lt;/span&gt;&lt;/p&gt;
&lt;h3 class="h6 fw-bold mb-0"&gt;間違い直しが“答えの書き写し”になる&lt;/h3&gt;
&lt;/div&gt;
&lt;p class="mb-2"&gt;答えを書き写しても、条件読み・段取り・検算が改善されていなければ再発します。復習の成果が残りません。&lt;/p&gt;
&lt;div class="alert alert-success rounded-4 border border-success-subtle mb-0" role="alert"&gt;&lt;span class="badge bg-success me-2"&gt;直し方&lt;/span&gt;&lt;br /&gt;
「ミスした動作」を1行で残し、翌日に同じ観点で再挑戦する（2周目を必ず入れる）。&lt;/div&gt;
&lt;/div&gt;
&lt;/div&gt;
&lt;/div&gt;
&lt;div class="col-lg-12"&gt;
&lt;div class="card rounded-4 shadow-sm"&gt;
&lt;div class="card-body p-3 p-lg-4"&gt;
&lt;div class="d-flex flex-wrap gap-2 align-items-center mb-2"&gt;
&lt;p&gt;&lt;span class="badge bg-danger"&gt;空回り&lt;/span&gt;&lt;/p&gt;
&lt;h3 class="h6 fw-bold mb-0"&gt;復習範囲が増え続けて回らなくなる&lt;/h3&gt;
&lt;/div&gt;
&lt;p class="mb-2"&gt;できなかった箇所をすべて拾うと、復習がパンクします。結果として必修が薄くなり、点が安定しません。&lt;/p&gt;
&lt;div class="alert alert-success rounded-4 border border-success-subtle mb-0" role="alert"&gt;&lt;span class="badge bg-success me-2"&gt;直し方&lt;/span&gt;&lt;br /&gt;
復習を「必修／余裕があれば／今は外す」に分け、必修が回る状態を優先する。&lt;/div&gt;
&lt;/div&gt;
&lt;/div&gt;
&lt;/div&gt;
&lt;/div&gt;
&lt;div class="alert alert-success rounded-4 border border-success-subtle mt-3 mb-0" role="alert"&gt;直前期に学習ペースが乱れやすい場合は、&lt;br /&gt;
&lt;a class="link-success fw-bold" href="https://rika-quest.com/column/nayami-last-2weeks/"&gt;入試直前2週間の理科の再調整&lt;/a&gt;&lt;br /&gt;
とセットで「必修の枠」を先に作ると、焦りが減ります。&lt;/div&gt;
&lt;/section&gt;
&lt;section class="mb-5"&gt;
&lt;h2 id="s5" class="h4 fw-bold border-bottom pb-2 mb-3"&gt;家庭での回し方（週の組み立て／チェック）&lt;/h2&gt;
&lt;p class="mb-3"&gt;家庭運用では、復習の量を増やすより、&lt;strong class="rq-marker"&gt;“回る枠”を決めて必修を積む&lt;/strong&gt;ことが重要です。&lt;br /&gt;
下の表は、復習が回らない状態から組み直すための週次テンプレです。&lt;/p&gt;
&lt;div class="table-responsive"&gt;
&lt;table class="table table-bordered align-middle bg-white rounded-4 overflow-hidden"&gt;
&lt;thead class="table-success"&gt;
&lt;tr&gt;
&lt;th style="width: 26%;"&gt;区分&lt;/th&gt;
&lt;th&gt;やること&lt;/th&gt;
&lt;th&gt;チェック（合格基準）&lt;/th&gt;
&lt;/tr&gt;
&lt;/thead&gt;
&lt;tbody&gt;
&lt;tr&gt;
&lt;th class="text-success"&gt;平日（短時間）&lt;/th&gt;
&lt;td&gt;必修から1〜2問だけ。誤答は「知識／読み取り／段取り」に分類して1行残す&lt;/td&gt;
&lt;td&gt;“原因の分類”ができていて、直し方が1つに決まる&lt;/td&gt;
&lt;/tr&gt;
&lt;tr&gt;
&lt;th class="text-success"&gt;週末（まとめ）&lt;/th&gt;
&lt;td&gt;2周目（再挑戦）を入れる。できないものだけ必修に残す&lt;/td&gt;
&lt;td&gt;同じ形式での再発が減る／必修が増えすぎない&lt;/td&gt;
&lt;/tr&gt;
&lt;tr&gt;
&lt;th class="text-success"&gt;週明け（調整）&lt;/th&gt;
&lt;td&gt;必修の入れ替え（できた→外す／再発→残す）&lt;/td&gt;
&lt;td&gt;復習の対象が整理されていて、回る量になっている&lt;/td&gt;
&lt;/tr&gt;
&lt;/tbody&gt;
&lt;/table&gt;
&lt;/div&gt;
&lt;div class="alert alert-success rounded-4 border border-success-subtle mt-3 mb-0" role="alert"&gt;復習は「増やす」より「入れ替える」。必修を決めておき、できたら外す運用にすると回りやすくなります。&lt;/div&gt;
&lt;/section&gt;
&lt;section class="mb-5"&gt;
&lt;h2 id="s6" class="h4 fw-bold border-bottom pb-2 mb-3"&gt;FAQ（よくある質問）&lt;/h2&gt;
&lt;div class="rq-faq d-grid gap-3"&gt;
&lt;details&gt;
&lt;summary&gt;&lt;span class="badge bg-success rounded-pill flex-shrink-0"&gt;Q&lt;/span&gt;復習は「ノートまとめ」をした方がいいですか？&lt;/summary&gt;
&lt;div class="p-3"&gt;目的が「原因の分類」と「再発防止」なら、ノートを作り込むより、誤答を3分類して直し方を1行残す方が回りやすいです。&lt;br /&gt;
まとめは“作るほど増える”ため、必修が回らない場合は負担になりやすくなります。&lt;/div&gt;
&lt;/details&gt;
&lt;details&gt;
&lt;summary&gt;&lt;span class="badge bg-success rounded-pill flex-shrink-0"&gt;Q&lt;/span&gt;どれを「必修」に入れるか判断できません&lt;/summary&gt;
&lt;div class="p-3"&gt;まずは「得点への影響が大きい」「頻出」「次に接続する」のどれかに当てはまるものを必修に入れます。&lt;br /&gt;
迷うものは“余裕があれば”に置き、必修が回る量を優先すると、復習が滞りにくくなります。&lt;/div&gt;
&lt;/details&gt;
&lt;details&gt;
&lt;summary&gt;&lt;span class="badge bg-success rounded-pill flex-shrink-0"&gt;Q&lt;/span&gt;解説を読めば分かるのに、次に解けません&lt;/summary&gt;
&lt;div class="p-3"&gt;「理解」と「再現」は別です。誤答原因を「知識／読み取り／段取り」に分類し、&lt;br /&gt;
具体的な対策（条件を先に書く、単位を揃える等）を1つ決めてから再挑戦を入れると、再現性が上がります。&lt;/div&gt;
&lt;/details&gt;
&lt;details&gt;
&lt;summary&gt;&lt;span class="badge bg-success rounded-pill flex-shrink-0"&gt;Q&lt;/span&gt;復習の時間が足りません&lt;/summary&gt;
&lt;div class="p-3"&gt;時間が足りないときほど、範囲を「必修／余裕／外す」に分けるのが有効です。&lt;br /&gt;
1周で完成を狙わず、短い1周目→翌日や週末の2周目に分けると回りやすくなります。&lt;/div&gt;
&lt;/details&gt;
&lt;details&gt;
&lt;summary&gt;&lt;span class="badge bg-success rounded-pill flex-shrink-0"&gt;Q&lt;/span&gt;直前期は復習のやり方を変えるべきですか？&lt;/summary&gt;
&lt;div class="p-3"&gt;新しいことを増やすより、必修を決めて再発を止める方が得点が安定します。&lt;br /&gt;
直前期の組み立ては&lt;br /&gt;
&lt;a class="link-success fw-bold" href="https://rika-quest.com/column/nayami-last-2weeks/"&gt;入試直前2週間の理科の再調整&lt;/a&gt;&lt;br /&gt;
と合わせると、やる範囲で迷う時間が減ります。&lt;/div&gt;
&lt;/details&gt;
&lt;/div&gt;
&lt;/section&gt;
&lt;section class="mb-4"&gt;
&lt;h2 id="s7" class="h4 fw-bold border-bottom pb-2 mb-3"&gt;次に読む＋講座・問い合わせ&lt;/h2&gt;
&lt;div class="row g-3"&gt;
&lt;div class="col-lg-6"&gt;
&lt;div class="card rounded-4 shadow-sm h-100"&gt;
&lt;div class="card-body p-3 p-lg-4"&gt;
&lt;p class="fw-bold text-success mb-2"&gt;全体像・一覧から辿る&lt;/p&gt;
&lt;div class="list-group"&gt;&lt;a class="list-group-item list-group-item-action" href="https://rika-quest.com/"&gt;受験理科専門塾 しゅん吉クエスト（トップ）&lt;/a&gt;&lt;br /&gt;
&lt;a class="list-group-item list-group-item-action" href="https://rika-quest.com/column/"&gt;理科コラム一覧&lt;/a&gt;&lt;br /&gt;
&lt;a class="list-group-item list-group-item-action" href="https://rika-quest.com/column/science-nayami/"&gt;理科の悩み一覧（Hub）&lt;/a&gt;&lt;br /&gt;
&lt;a class="list-group-item list-group-item-action" href="https://rika-quest.com/ct/理科のコツ/"&gt;理科のコツ（カテゴリ）&lt;/a&gt;&lt;/div&gt;
&lt;/div&gt;
&lt;/div&gt;
&lt;/div&gt;
&lt;div class="col-lg-6"&gt;
&lt;div class="card rounded-4 shadow-sm h-100"&gt;
&lt;div class="card-body p-3 p-lg-4"&gt;
&lt;p class="fw-bold text-success mb-2"&gt;分野ページ（復習の置き場所）&lt;/p&gt;
&lt;div class="list-group"&gt;&lt;a class="list-group-item list-group-item-action" href="https://rika-quest.com/column/physics/"&gt;物理分野&lt;/a&gt;&lt;br /&gt;
&lt;a class="list-group-item list-group-item-action" href="https://rika-quest.com/column/chemistry/"&gt;化学分野&lt;/a&gt;&lt;/div&gt;
&lt;/div&gt;
&lt;/div&gt;
&lt;/div&gt;
&lt;/div&gt;
&lt;div class="alert alert-success rounded-4 border border-success-subtle mt-3" role="alert"&gt;関連する悩みとして、&lt;br /&gt;
&lt;a class="link-success fw-bold" href="https://rika-quest.com/column/nayami-how-to-start/"&gt;理科の勉強の始め方（つまずき別）&lt;/a&gt;&lt;br /&gt;
と&lt;br /&gt;
&lt;a class="link-success fw-bold" href="https://rika-quest.com/column/nayami-last-2weeks/"&gt;入試直前2週間の理科の再調整&lt;/a&gt;&lt;br /&gt;
を合わせて読むと、復習の組み立てがつながります。&lt;/div&gt;
&lt;div class="card rounded-4 shadow-sm border-success-subtle"&gt;
&lt;div class="card-body p-3 p-lg-4"&gt;
&lt;p class="fw-bold text-success mb-2"&gt;復習の「回らない理由」から一緒に整理したい方へ&lt;/p&gt;
&lt;p class="mb-3"&gt;復習は、範囲の絞り方と解き直しのやり方が決まると、同じ時間でも得点が安定しやすくなります。&lt;br /&gt;
もし家庭運用だけでは必修が回らない／同じ形式で取りこぼし続ける場合は、&lt;br /&gt;
誤答を見ながら「知識・読み取り・段取り」のどこでつまずいているかを切り分け、週の組み立てまで組み直す個別指導も選択肢になります。&lt;/p&gt;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</si>
  <si>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https://rika-quest.com/column/nayami-writing/</t>
  </si>
  <si>
    <t>以下のページは不自然なワードを使用しています。
これらを適切に自然な言葉に置き換えて下さい。
なお、本文の装飾や構造は絶対に変えないでください。
【対象ページURL】
https://rika-quest.com/column/nayami-writing/
【検出された不自然ワード】
- 崩れ
- 型
【本文】
------
&lt;style&gt;
  /* Theme: Bootstrap success（緑）前提。テーマ干渉を避ける最小限 */&lt;br /&gt;  .rq-hero{&lt;br /&gt;    background: linear-gradient(180deg, rgba(25,135,84,.12), #fff);&lt;br /&gt;    border: 1px solid rgba(0,0,0,.08);&lt;br /&gt;  }&lt;br /&gt;  .rq-marker{&lt;br /&gt;    background: linear-gradient(transparent 62%, rgba(25,135,84,.22) 62%);&lt;br /&gt;    font-weight: 800;&lt;br /&gt;    padding: 0 .12em;&lt;br /&gt;  }&lt;br /&gt;  .rq-leftbar{ border-left: .35rem solid rgba(25,135,84,.55); }&lt;br /&gt;  .rq-bullets li{ margin-bottom:.35rem; }&lt;br /&gt;  .rq-stepno{&lt;br /&gt;    width: 2.2rem; height: 2.2rem;&lt;br /&gt;    display:inline-flex; align-items:center; justify-content:center;&lt;br /&gt;    border-radius: 999px;&lt;br /&gt;    background: rgba(25,135,84,.12);&lt;br /&gt;    color: #146c43;&lt;br /&gt;    font-weight: 800;&lt;br /&gt;    flex: 0 0 auto;&lt;br /&gt;  }&lt;br /&gt;  .rq-faq details{&lt;br /&gt;    border: 1px solid rgba(0,0,0,.10);&lt;br /&gt;    border-radius: 1rem;&lt;br /&gt;    background: #fff;&lt;br /&gt;    overflow: hidden;&lt;br /&gt;    box-shadow: 0 .125rem .25rem rgba(0,0,0,.06);&lt;br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}&lt;br /&gt;  .rq-minihead{&lt;br /&gt;    font-weight: 800;&lt;br /&gt;    color: #146c43;&lt;br /&gt;    margin-bottom: .35rem;&lt;br /&gt;  }&lt;br /&gt;  .rq-box{&lt;br /&gt;    border: 1px solid rgba(0,0,0,.10);&lt;br /&gt;    border-radius: 1rem;&lt;br /&gt;    background: #fff;&lt;br /&gt;    box-shadow: 0 .125rem .25rem rgba(0,0,0,.06);&lt;br /&gt;  }&lt;br /&gt;&lt;/style&gt;
&lt;div class="container my-4"&gt;
&lt;section class="rq-hero rounded-4 p-4 p-lg-5 shadow-sm mb-4"&gt;
&lt;div class="row g-4 align-items-center"&gt;
&lt;div class="col-lg-8"&gt;
&lt;div class="small opacity-75 mb-2"&gt;中学受験理科／記述　テーマ：「理由」を“書き方の流れ”にして減点を止める&lt;/div&gt;
&lt;div class="d-flex flex-wrap gap-2 mb-3"&gt;&lt;span class="badge bg-success"&gt;悩み起点&lt;/span&gt;&lt;br /&gt;
&lt;span class="badge bg-success"&gt;条件→変化→理由&lt;/span&gt;&lt;br /&gt;
&lt;span class="badge bg-success"&gt;減点パターン回避&lt;/span&gt;&lt;br /&gt;
&lt;span class="badge bg-success"&gt;家庭で回す&lt;/span&gt;&lt;/div&gt;
&lt;p class="mb-2"&gt;理科の記述で「理由を答えよ」と言われると、何を書けばいいか分からず手が止まる。&lt;br /&gt;
書いてみても、&lt;strong&gt;説明がズレている&lt;/strong&gt;、&lt;strong&gt;必要語句が入っていない&lt;/strong&gt;、&lt;strong&gt;条件が抜ける&lt;/strong&gt;——この状態が続くと、得点が安定しません。&lt;/p&gt;
&lt;p class="mb-0"&gt;多くの場合、原因は知識不足というより、&lt;strong class="rq-marker"&gt;「何を根拠に、どの順で書くか」が毎回ちぐはぐ&lt;/strong&gt;なことです。&lt;br /&gt;
理由問題は、書く内容を増やすよりも「書き方」を身につけたほうが、減点が止まりやすくなります。&lt;/p&gt;
&lt;/div&gt;
&lt;div class="col-lg-4"&gt;
&lt;div class="card border-0 shadow-sm rounded-4"&gt;
&lt;div class="card-body p-3 p-lg-4"&gt;
&lt;p class="fw-bold text-success mb-2"&gt;この記事で分かること&lt;/p&gt;
&lt;ul class="small mb-0 rq-bullets"&gt;
&lt;li&gt;「書けない」の詰まり所を先に特定する方法&lt;/li&gt;
&lt;li&gt;理由問題の基本形：条件→変化→理由&lt;/li&gt;
&lt;li&gt;よくある減点（条件抜け／因果逆／言い換え不足）の直し方&lt;/li&gt;
&lt;li&gt;家庭での進め方（短時間→週末チェック）&lt;/li&gt;
&lt;li&gt;実験・資料読み取りと接続する考え方&lt;/li&gt;
&lt;/ul&gt;
&lt;/div&gt;
&lt;/div&gt;
&lt;/div&gt;
&lt;/div&gt;
&lt;div class="alert alert-success mt-4 mb-0 rounded-4 border border-success-subtle" role="alert"&gt;単元の解説ではなく、「理由の書き方（構造）」を習慣にして“減点を止める”整理です。&lt;/div&gt;
&lt;/section&gt;
&lt;nav class="card rounded-4 shadow-sm mb-4"&gt;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href="#s2"&gt;原因の切り分け（典型パターン3つ）&lt;/a&gt;&lt;br /&gt;
&lt;a class="list-group-item list-group-item-action" href="#s3"&gt;改善のステップ（条件→変化→理由）&lt;/a&gt;&lt;br /&gt;
&lt;a class="list-group-item list-group-item-action" href="#s4"&gt;よくあるミスと修正（減点→直し方）&lt;/a&gt;&lt;br /&gt;
&lt;a class="list-group-item list-group-item-action" href="#s5"&gt;家庭での進め方（週の組み立て／チェック）&lt;/a&gt;&lt;br /&gt;
&lt;a class="list-group-item list-group-item-action" href="#s6"&gt;FAQ（よくある質問）&lt;/a&gt;&lt;br /&gt;
&lt;a class="list-group-item list-group-item-action" href="#s7"&gt;次に読む（関連記事）＋講座・問い合わせ&lt;/a&gt;&lt;/div&gt;
&lt;/div&gt;
&lt;/nav&gt;
&lt;section class="mb-5"&gt;
&lt;h2 id="s1" class="h4 fw-bold border-bottom pb-2 mb-3"&gt;まず状況整理｜どこで詰まっているか&lt;/h2&gt;
&lt;p class="mb-3"&gt;「理由を答えよ」で止まるとき、問題はひとつではありません。最初に&lt;strong class="rq-marker"&gt;“詰まり所”を3種類に分ける&lt;/strong&gt;と、対策が絞れます。&lt;/p&gt;
&lt;div class="row g-3"&gt;
&lt;div class="col-lg-4"&gt;
&lt;div class="rq-box h-100 p-3 p-lg-4"&gt;
&lt;div class="rq-minihead"&gt;① 何を根拠にするか分からない&lt;/div&gt;
&lt;p class="mb-0"&gt;本文・図・表・条件文のうち、どれを根拠にして書くべきかが曖昧な状態です。&lt;br /&gt;
その結果、知っている知識を並べるだけになり, 採点基準とズレやすくなります。&lt;/p&gt;
&lt;/div&gt;
&lt;/div&gt;
&lt;div class="col-lg-4"&gt;
&lt;div class="rq-box h-100 p-3 p-lg-4"&gt;
&lt;div class="rq-minihead"&gt;② 変化（現象）を言葉にできない&lt;/div&gt;
&lt;p class="mb-0"&gt;「何がどう変わったか」を短く言えず、理由だけを書き始めてしまう状態です。&lt;br /&gt;
変化が曖昧だと、因果関係が成立せず減点につながります。&lt;/p&gt;
&lt;/div&gt;
&lt;/div&gt;
&lt;div class="col-lg-4"&gt;
&lt;div class="rq-box h-100 p-3 p-lg-4"&gt;
&lt;div class="rq-minihead"&gt;③ 理由が“条件”と結びついていない&lt;/div&gt;
&lt;p class="mb-0"&gt;条件（温度・濃さ・距離・時間など）を読み落とし、一般論だけで終わる状態です。&lt;br /&gt;
「それは知っているけれど、この問題の理由になっていない」というミスが起きます。&lt;/p&gt;
&lt;/div&gt;
&lt;/div&gt;
&lt;/div&gt;
&lt;div class="alert alert-success rounded-4 border border-success-subtle mt-3 mb-0" role="alert"&gt;実験や資料の読み取り自体で止まる場合は、先に&lt;br /&gt;
&lt;a class="link-success fw-bold" href="https://rika-quest.com/column/nayami-experiment-reading/"&gt;実験の読み取りが苦手なときの整理&lt;/a&gt;&lt;br /&gt;
を固めると、「理由」が根拠に接続しやすくなります。&lt;/div&gt;
&lt;/section&gt;
&lt;section class="mb-5"&gt;
&lt;h2 id="s2" class="h4 fw-bold border-bottom pb-2 mb-3"&gt;原因の切り分け（典型パターン3つ）&lt;/h2&gt;
&lt;p class="mb-3"&gt;理由問題で点が落ちるパターンは、概ね次の3つに集約できます。&lt;br /&gt;
どれに当てはまるかを先に決めると、直すべき動作が明確になります。&lt;/p&gt;
&lt;div class="row g-3"&gt;
&lt;div class="col-lg-4"&gt;
&lt;div class="card rounded-4 shadow-sm h-100"&gt;
&lt;div class="card-body p-3 p-lg-4"&gt;
&lt;p&gt;&lt;span class="badge bg-success mb-2"&gt;パターンA&lt;/span&gt;&lt;/p&gt;
&lt;h3 class="h6 fw-bold mb-2"&gt;条件が抜ける（この問題の理由にならない）&lt;/h3&gt;
&lt;p class="mb-0"&gt;「なぜなら〜だから」と書いているのに、問題文の条件（温度差、濃度差、距離、時間、材料など）が入っていない。&lt;br /&gt;
結果として一般論になり、採点基準に乗りません。&lt;/p&gt;
&lt;/div&gt;
&lt;/div&gt;
&lt;/div&gt;
&lt;div class="col-lg-4"&gt;
&lt;div class="card rounded-4 shadow-sm h-100"&gt;
&lt;div class="card-body p-3 p-lg-4"&gt;
&lt;p&gt;&lt;span class="badge bg-success mb-2"&gt;パターンB&lt;/span&gt;&lt;/p&gt;
&lt;h3 class="h6 fw-bold mb-2"&gt;因果が逆／途中が飛ぶ（説明の順が崩れる）&lt;/h3&gt;
&lt;p class="mb-0"&gt;「理由→結論」だけを書いて、変化（何がどうなったか）が抜ける。&lt;br /&gt;
もしくは、原因と結果の向きが入れ替わり、説明として成立しません。&lt;/p&gt;
&lt;/div&gt;
&lt;/div&gt;
&lt;/div&gt;
&lt;div class="col-lg-4"&gt;
&lt;div class="card rounded-4 shadow-sm h-100"&gt;
&lt;div class="card-body p-3 p-lg-4"&gt;
&lt;p&gt;&lt;span class="badge bg-success mb-2"&gt;パターンC&lt;/span&gt;&lt;/p&gt;
&lt;h3 class="h6 fw-bold mb-2"&gt;キーワード不足（採点者が判定できない）&lt;/h3&gt;
&lt;p class="mb-0"&gt;内容は近いのに、「何が」「どこへ」「どの向きに」などの語句がなく、判定不能になります。&lt;br /&gt;
理科の理由問題は、言い回しの工夫より“必要語句”が優先です。&lt;/p&gt;
&lt;/div&gt;
&lt;/div&gt;
&lt;/div&gt;
&lt;/div&gt;
&lt;/section&gt;
&lt;section class="mb-5"&gt;
&lt;h2 id="s3" class="h4 fw-bold border-bottom pb-2 mb-3"&gt;改善のステップ（条件→変化→理由）&lt;/h2&gt;
&lt;p class="mb-3"&gt;理由問題は、文章の上手さで勝負する分野ではありません。&lt;br /&gt;
&lt;strong class="rq-marker"&gt;「条件→変化→理由」の順で、毎回同じ部品を並べる&lt;/strong&gt;と、減点が止まりやすくなります。&lt;br /&gt;
ここでは、答案を作る動作をステップごとに整理します。&lt;/p&gt;
&lt;div class="row g-3"&gt;
&lt;div class="col-lg-6"&gt;
&lt;div class="card rounded-4 shadow-sm h-100 rq-leftbar"&gt;
&lt;div class="card-body p-3 p-lg-4"&gt;
&lt;div class="d-flex align-items-start gap-3 mb-2"&gt;
&lt;div class="rq-stepno"&gt;1&lt;/div&gt;
&lt;div&gt;
&lt;h3 class="h6 fw-bold mb-1"&gt;条件を1行で抜き出す（比較点をはっきりさせる）&lt;/h3&gt;
&lt;p class="mb-0"&gt;まず、問題文や図表から「違うところ」を1行にします。&lt;br /&gt;
温度・濃さ・時間・距離・材料など、比較の軸が決まると理由が絞れます。&lt;/p&gt;
&lt;/div&gt;
&lt;/div&gt;
&lt;div class="alert alert-success rounded-4 border border-success-subtle mb-0" role="alert"&gt;&lt;span class="badge bg-success me-2"&gt;書く&lt;/span&gt;&lt;br /&gt;
「Aは（条件①）、Bは（条件②）」の形で差を明示。&lt;/div&gt;
&lt;/div&gt;
&lt;/div&gt;
&lt;/div&gt;
&lt;div class="col-lg-6"&gt;
&lt;div class="card rounded-4 shadow-sm h-100 rq-leftbar"&gt;
&lt;div class="card-body p-3 p-lg-4"&gt;
&lt;div class="d-flex align-items-start gap-3 mb-2"&gt;
&lt;div class="rq-stepno"&gt;2&lt;/div&gt;
&lt;div&gt;
&lt;h3 class="h6 fw-bold mb-1"&gt;変化（結果）を短文で言う（まず結果をはっきりさせる）&lt;/h3&gt;
&lt;p class="mb-0"&gt;「何がどうなったか」を、まず1文で決めます。&lt;br /&gt;
変化が曖昧だと、理由がどれだけ正しくても点になりにくくなります。&lt;/p&gt;
&lt;/div&gt;
&lt;/div&gt;
&lt;div class="alert alert-success rounded-4 border border-success-subtle mb-0" role="alert"&gt;&lt;span class="badge bg-success me-2"&gt;書く&lt;/span&gt;&lt;br /&gt;
「その結果、（現象／数値）が（増える・減る・大きい・小さい）」。&lt;/div&gt;
&lt;/div&gt;
&lt;/div&gt;
&lt;/div&gt;
&lt;div class="col-lg-12"&gt;
&lt;div class="card rounded-4 shadow-sm rq-leftbar"&gt;
&lt;div class="card-body p-3 p-lg-4"&gt;
&lt;div class="d-flex align-items-start gap-3 mb-2"&gt;
&lt;div class="rq-stepno"&gt;3&lt;/div&gt;
&lt;div&gt;
&lt;h3 class="h6 fw-bold mb-1"&gt;理由を“条件に結びつく言葉”で書く（根拠を接続）&lt;/h3&gt;
&lt;p class="mb-0"&gt;理由は知識の披露ではなく、条件と変化をつなぐ“橋”です。&lt;br /&gt;
条件（温度差・濃度差・時間など）に引きずられて書ける言葉を使うと、採点基準に乗りやすくなります。&lt;/p&gt;
&lt;/div&gt;
&lt;/div&gt;
&lt;div class="table-responsive"&gt;
&lt;table class="table table-bordered align-middle bg-white rounded-4 overflow-hidden mb-0"&gt;
&lt;thead class="table-success"&gt;
&lt;tr&gt;
&lt;th style="width: 30%;"&gt;条件の種類&lt;/th&gt;
&lt;th&gt;理由で使いやすい接続語（例）&lt;/th&gt;
&lt;th style="width: 28%;"&gt;おとし穴&lt;/th&gt;
&lt;/tr&gt;
&lt;/thead&gt;
&lt;tbody&gt;
&lt;tr&gt;
&lt;th class="text-success"&gt;温度・加熱&lt;/th&gt;
&lt;td&gt;「温度が高いほど〜が速い／進む」&lt;/td&gt;
&lt;td&gt;“どれが速い”が抜ける&lt;/td&gt;
&lt;/tr&gt;
&lt;tr&gt;
&lt;th class="text-success"&gt;濃さ・量&lt;/th&gt;
&lt;td&gt;「濃いほど〜が多い／起こりやすい」&lt;/td&gt;
&lt;td&gt;比較対象（AとB）が曖昧&lt;/td&gt;
&lt;/tr&gt;
&lt;tr&gt;
&lt;th class="text-success"&gt;時間・距離&lt;/th&gt;
&lt;td&gt;「時間が長いほど〜が進む」&lt;/td&gt;
&lt;td&gt;結果（変化）が先に書けていない&lt;/td&gt;
&lt;/tr&gt;
&lt;/tbody&gt;
&lt;/table&gt;
&lt;/div&gt;
&lt;div class="alert alert-success rounded-4 border border-success-subtle mt-3 mb-0" role="alert"&gt;&lt;span class="badge bg-success me-2"&gt;完成形&lt;/span&gt;&lt;br /&gt;
「（条件の差）ので、（変化）が起こる。なぜなら（理由：条件に結びつく言葉）から。」&lt;br /&gt;
という“部品の並び”を習慣にします。&lt;/div&gt;
&lt;/div&gt;
&lt;/div&gt;
&lt;/div&gt;
&lt;div class="col-lg-6"&gt;
&lt;div class="card rounded-4 shadow-sm h-100 rq-leftbar"&gt;
&lt;div class="card-body p-3 p-lg-4"&gt;
&lt;div class="d-flex align-items-start gap-3 mb-2"&gt;
&lt;div class="rq-stepno"&gt;4&lt;/div&gt;
&lt;div&gt;
&lt;h3 class="h6 fw-bold mb-1"&gt;必要語句を最後に足す（判定不能を防ぐ）&lt;/h3&gt;
&lt;p class="mb-0"&gt;採点者が判断できるように、「何が」「どこへ」「どの向きに」を最後に確認します。&lt;br /&gt;
内容が合っていても、語句不足で落ちるのが理由問題のもったいないミスです。&lt;/p&gt;
&lt;/div&gt;
&lt;/div&gt;
&lt;ul class="mb-0 rq-bullets"&gt;
&lt;li&gt;主語（何が）&lt;/li&gt;
&lt;li&gt;方向・場所（どこへ）&lt;/li&gt;
&lt;li&gt;比較（AよりB、増える/減る）&lt;/li&gt;
&lt;/ul&gt;
&lt;/div&gt;
&lt;/div&gt;
&lt;/div&gt;
&lt;div class="col-lg-6"&gt;
&lt;div class="card rounded-4 shadow-sm h-100 rq-leftbar"&gt;
&lt;div class="card-body p-3 p-lg-4"&gt;
&lt;div class="d-flex align-items-start gap-3 mb-2"&gt;
&lt;div class="rq-stepno"&gt;5&lt;/div&gt;
&lt;div&gt;
&lt;h3 class="h6 fw-bold mb-1"&gt;検算ならぬ“検文”（条件と一致しているか）&lt;/h3&gt;
&lt;p class="mb-0"&gt;理由問題の見直しは、文章を美しくする作業ではありません。&lt;br /&gt;
「条件が入っているか」「変化が先に言えているか」だけを短く確認します。&lt;/p&gt;
&lt;/div&gt;
&lt;/div&gt;
&lt;div class="alert alert-success rounded-4 border border-success-subtle mb-0" role="alert"&gt;&lt;span class="badge bg-success me-2"&gt;チェック&lt;/span&gt;&lt;br /&gt;
条件（差）→変化（結果）→理由（橋）の順に読めるか。&lt;/div&gt;
&lt;/div&gt;
&lt;/div&gt;
&lt;/div&gt;
&lt;/div&gt;
&lt;/section&gt;
&lt;section class="mb-5"&gt;
&lt;h2 id="s4" class="h4 fw-bold border-bottom pb-2 mb-3"&gt;よくあるミスと修正（減点→直し方）&lt;/h2&gt;
&lt;p class="mb-3"&gt;理由問題は、模範解答に近づけるよりも「減点の形」を潰す方が点が安定します。&lt;br /&gt;
ここでは典型的な減点を、答案の直し方として整理します。&lt;/p&gt;
&lt;div class="row g-3"&gt;
&lt;div class="col-lg-6"&gt;
&lt;div class="card rounded-4 shadow-sm h-100"&gt;
&lt;div class="card-body p-3 p-lg-4"&gt;
&lt;div class="d-flex flex-wrap gap-2 align-items-center mb-2"&gt;
&lt;p&gt;&lt;span class="badge bg-danger"&gt;減点&lt;/span&gt;&lt;/p&gt;
&lt;h3 class="h6 fw-bold mb-0"&gt;条件が抜ける（一般論で終わる）&lt;/h3&gt;
&lt;/div&gt;
&lt;p class="mb-2"&gt;それらしい理由を書いているのに点にならないときは、条件文の差が答案に入っていないことが多いです。&lt;br /&gt;
理由が正しくても、「この問題の理由」になりません。&lt;/p&gt;
&lt;div class="alert alert-success rounded-4 border border-success-subtle mb-0" role="alert"&gt;&lt;span class="badge bg-success me-2"&gt;直し方&lt;/span&gt;&lt;br /&gt;
条件を1行で冒頭に置く（Aは〜、Bは〜）。その上で理由を接続する。&lt;/div&gt;
&lt;/div&gt;
&lt;/div&gt;
&lt;/div&gt;
&lt;div class="col-lg-6"&gt;
&lt;div class="card rounded-4 shadow-sm h-100"&gt;
&lt;div class="card-body p-3 p-lg-4"&gt;
&lt;div class="d-flex flex-wrap gap-2 align-items-center mb-2"&gt;
&lt;p&gt;&lt;span class="badge bg-danger"&gt;減点&lt;/span&gt;&lt;/p&gt;
&lt;h3 class="h6 fw-bold mb-0"&gt;因果が逆／途中が飛ぶ&lt;/h3&gt;
&lt;/div&gt;
&lt;p class="mb-2"&gt;「〜だから〜」だけで、変化（結果）が書かれていないと、説明が成立しません。&lt;br /&gt;
また原因と結果が逆になると、知識があっても点が落ちます。&lt;/p&gt;
&lt;div class="alert alert-success rounded-4 border border-success-subtle mb-0" role="alert"&gt;&lt;span class="badge bg-success me-2"&gt;直し方&lt;/span&gt;&lt;br /&gt;
先に変化を1文ではっきりさせ、その後に理由を置く（条件→変化→理由）。&lt;/div&gt;
&lt;/div&gt;
&lt;/div&gt;
&lt;/div&gt;
&lt;div class="col-lg-12"&gt;
&lt;div class="card rounded-4 shadow-sm"&gt;
&lt;div class="card-body p-3 p-lg-4"&gt;
&lt;div class="d-flex flex-wrap gap-2 align-items-center mb-2"&gt;
&lt;p&gt;&lt;span class="badge bg-danger"&gt;減点&lt;/span&gt;&lt;/p&gt;
&lt;h3 class="h6 fw-bold mb-0"&gt;キーワード不足で判定不能（方向・主語・比較がない）&lt;/h3&gt;
&lt;/div&gt;
&lt;p class="mb-2"&gt;内容が近いのに落ちる場合は、「何が」「どこへ」「どの向きに」「AとBの比較」が抜けていることがあります。&lt;br /&gt;
理由問題は“言い換え”より、必要語句の充足が優先です。&lt;/p&gt;
&lt;div class="alert alert-success rounded-4 border border-success-subtle mb-0" role="alert"&gt;&lt;span class="badge bg-success me-2"&gt;直し方&lt;/span&gt;&lt;br /&gt;
答案の最後に「主語・方向・比較」を追記して判定可能にする。&lt;/div&gt;
&lt;/div&gt;
&lt;/div&gt;
&lt;/div&gt;
&lt;/div&gt;
&lt;div class="alert alert-success rounded-4 border border-success-subtle mt-3 mb-0" role="alert"&gt;記述が苦手でも、残り期間で「減点を止めて点を積む」組み立ては可能です。&lt;br /&gt;
直前期の進め方は&lt;br /&gt;
&lt;a class="link-success fw-bold" href="https://rika-quest.com/column/nayami-last-2weeks/"&gt;入試直前2週間の理科の再調整&lt;/a&gt;&lt;br /&gt;
とセットで整理すると、焦りが減ります。&lt;/div&gt;
&lt;/section&gt;
&lt;section class="mb-5"&gt;
&lt;h2 id="s5" class="h4 fw-bold border-bottom pb-2 mb-3"&gt;家庭での進め方（週の組み立て／チェック）&lt;/h2&gt;
&lt;p class="mb-3"&gt;理由問題は、長文の練習で伸ばすよりも、&lt;strong class="rq-marker"&gt;短いステップを身につけて“同じ直し方”を繰り返す&lt;/strong&gt;ほうが安定します。&lt;br /&gt;
家庭では「書く量」より「検文（条件→変化→理由）」の回数を増やします。&lt;/p&gt;
&lt;div class="table-responsive"&gt;
&lt;table class="table table-bordered align-middle bg-white rounded-4 overflow-hidden"&gt;
&lt;thead class="table-success"&gt;
&lt;tr&gt;
&lt;th style="width: 26%;"&gt;区分&lt;/th&gt;
&lt;th&gt;やること&lt;/th&gt;
&lt;th&gt;チェック（合格基準）&lt;/th&gt;
&lt;/tr&gt;
&lt;/thead&gt;
&lt;tbody&gt;
&lt;tr&gt;
&lt;th class="text-success"&gt;平日（短時間）&lt;/th&gt;
&lt;td&gt;理由問題を1問だけ。答案は短く、条件→変化→理由の順を守る&lt;/td&gt;
&lt;td&gt;条件文の差が答案に入っている／変化が先に書けている&lt;/td&gt;
&lt;/tr&gt;
&lt;tr&gt;
&lt;th class="text-success"&gt;週末（まとめ）&lt;/th&gt;
&lt;td&gt;3〜5問を通しで。各答案に「主語・方向・比較」を最後に足す&lt;/td&gt;
&lt;td&gt;キーワード不足が減り、判定不能が起きない&lt;/td&gt;
&lt;/tr&gt;
&lt;tr&gt;
&lt;th class="text-success"&gt;復習（翌日）&lt;/th&gt;
&lt;td&gt;誤答だけ見直し。「どのパターンで落ちたか」だけ分類する&lt;/td&gt;
&lt;td&gt;次回の直し方が1つに決まっている&lt;/td&gt;
&lt;/tr&gt;
&lt;/tbody&gt;
&lt;/table&gt;
&lt;/div&gt;
&lt;p class="mt-3 mb-0"&gt;理由問題は、分野をまたいで出題されます。特に&lt;br /&gt;
&lt;a class="link-success fw-bold" href="https://rika-quest.com/column/chemistry/"&gt;化学分野&lt;/a&gt;（変化と条件の結びつき）と&lt;br /&gt;
&lt;a class="link-success fw-bold" href="https://rika-quest.com/column/geoscience/"&gt;地学分野&lt;/a&gt;（資料から条件を拾う）&lt;br /&gt;
で「条件→変化→理由」の流れが効きやすくなります。&lt;/p&gt;
&lt;/section&gt;
&lt;section class="mb-5"&gt;
&lt;h2 id="s6" class="h4 fw-bold border-bottom pb-2 mb-3"&gt;FAQ（よくある質問）&lt;/h2&gt;
&lt;div class="rq-faq d-grid gap-3"&gt;
&lt;details&gt;
&lt;summary&gt;&lt;span class="badge bg-success rounded-pill flex-shrink-0"&gt;Q&lt;/span&gt;理由問題は長く書いた方が点が取れますか？&lt;/summary&gt;
&lt;div class="p-3"&gt;長さよりも、条件と変化が答案に入っているかが優先です。&lt;br /&gt;
「条件→変化→理由」の部品が揃っていれば、短くても判定可能になりやすく、減点が止まります。&lt;/div&gt;
&lt;/details&gt;
&lt;details&gt;
&lt;summary&gt;&lt;span class="badge bg-success rounded-pill flex-shrink-0"&gt;Q&lt;/span&gt;知識が曖昧だと理由は書けませんか？&lt;/summary&gt;
&lt;div class="p-3"&gt;知識は必要ですが、まずは根拠を問題文・図表から拾い、条件と変化をはっきりさせることで、必要な知識が絞れます。&lt;br /&gt;
実験・資料の根拠が拾えない場合は、&lt;br /&gt;
&lt;a class="link-success fw-bold" href="https://rika-quest.com/column/nayami-experiment-reading/"&gt;実験の読み取りが苦手なときの整理&lt;/a&gt;&lt;br /&gt;
を先に進めると接続しやすくなります。&lt;/div&gt;
&lt;/details&gt;
&lt;details&gt;
&lt;summary&gt;&lt;span class="badge bg-success rounded-pill flex-shrink-0"&gt;Q&lt;/span&gt;「なぜなら」を入れても減点されます&lt;/summary&gt;
&lt;div class="p-3"&gt;接続詞の有無ではなく、条件と変化が答案に入っているか、因果が逆になっていないかがポイントです。&lt;br /&gt;
まず変化（結果）を1文ではっきりさせ、その後に理由を書くと順序が崩れにくくなります。&lt;/div&gt;
&lt;/details&gt;
&lt;details&gt;
&lt;summary&gt;&lt;span class="badge bg-success rounded-pill flex-shrink-0"&gt;Q&lt;/span&gt;言葉が思いつかず、同じ表現ばかりになります&lt;/summary&gt;
&lt;div class="p-3"&gt;表現の多さより、採点者が判定できる語句（主語・方向・比較）が揃っているかが重要です。&lt;br /&gt;
最後に「主語・方向・比較」を足す確認を入れると、表現の工夫に頼らず点が安定します。&lt;/div&gt;
&lt;/details&gt;
&lt;details&gt;
&lt;summary&gt;&lt;span class="badge bg-success rounded-pill flex-shrink-0"&gt;Q&lt;/span&gt;直前期はどこまでやるべきですか？&lt;/summary&gt;
&lt;div class="p-3"&gt;新しいことを増やすより、減点の形をはっきりさせて潰す方が効果的です。&lt;br /&gt;
直前期の進め方は&lt;br /&gt;
&lt;a class="link-success fw-bold" href="https://rika-quest.com/column/nayami-last-2weeks/"&gt;入試直前2週間の理科の再調整&lt;/a&gt;&lt;br /&gt;
と合わせて、週の計画を作るのがおすすめです。&lt;/div&gt;
&lt;/details&gt;
&lt;/div&gt;
&lt;/section&gt;
&lt;section class="mb-4"&gt;
&lt;h2 id="s7" class="h4 fw-bold border-bottom pb-2 mb-3"&gt;あわせて読みたい＋講座・問い合わせ&lt;/h2&gt;
&lt;div class="row g-3"&gt;
&lt;div class="col-lg-6"&gt;
&lt;div class="card rounded-4 shadow-sm h-100"&gt;
&lt;div class="card-body p-3 p-lg-4"&gt;
&lt;p class="fw-bold text-success mb-2"&gt;悩みから辿る（Hub / 一覧）&lt;/p&gt;
&lt;div class="list-group"&gt;&lt;a class="list-group-item list-group-item-action" href="https://rika-quest.com/column/science-nayami/"&gt;理科の悩み一覧（Hub）&lt;/a&gt;&lt;br /&gt;
&lt;a class="list-group-item list-group-item-action" href="https://rika-quest.com/column/"&gt;理科コラム一覧&lt;/a&gt;&lt;br /&gt;
&lt;a class="list-group-item list-group-item-action" href="https://rika-quest.com/ct/理科のコツ/"&gt;理科のコツ（カテゴリ）&lt;/a&gt;&lt;/div&gt;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href="https://rika-quest.com/column/nayami-experiment-reading/"&gt;実験の読み取りが苦手なときの整理&lt;/a&gt;&lt;br /&gt;
&lt;a class="list-group-item list-group-item-action" href="https://rika-quest.com/column/nayami-last-2weeks/"&gt;入試直前2週間の理科の再調整&lt;/a&gt;&lt;/div&gt;
&lt;/div&gt;
&lt;/div&gt;
&lt;/div&gt;
&lt;/div&gt;
&lt;div class="card rounded-4 shadow-sm border-success-subtle mt-3"&gt;
&lt;div class="card-body p-3 p-lg-4"&gt;
&lt;p class="fw-bold text-success mb-2"&gt;答案の「どこで減点されているか」から整理したい方へ&lt;/p&gt;
&lt;p class="mb-3"&gt;理由問題は、知識を増やすよりも「条件→変化→理由」の並べ方を習慣にし、&lt;br /&gt;
条件抜け・因果逆・語句不足といった減点を止める方が得点が安定します。&lt;br /&gt;
もし自己流のままズレが残る場合は、答案を見ながら“減点の形”を切り分けて改善するための個別指導も選択肢になります。&lt;/p&gt;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</si>
  <si>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https://dokkai-labo.tokyo/blog/17022402/</t>
  </si>
  <si>
    <t>以下のページは不自然なワードを使用しています。
これらを適切に自然な言葉に置き換えて下さい。
なお、本文の装飾や構造は絶対に変えないでください。
【対象ページURL】
https://dokkai-labo.tokyo/blog/17022402/
【検出された不自然ワード】
- 型
- 整え
- 1分
【本文】
------
&lt;p&gt;&lt;iframe title="YouTube video player" src="https://www.youtube.com/embed/wFD1idYqiys" width="560" height="315" frameborder="0" allowfullscreen="allowfullscreen"&gt;&lt;/iframe&gt;&lt;/p&gt;
&lt;h2&gt;中学受験　説明文のポイント&lt;/h2&gt;
&lt;p&gt;受験における説明文では、解法に基づいて答えを文中から見つけていくことが求められます。&lt;/p&gt;
&lt;p&gt;&lt;a href="https://dokkai-labo.tokyo/"&gt;国語個別指導の全体像はこちら&lt;/a&gt;&lt;/p&gt;
&lt;p&gt;説明文・論説文全体の読み方や線引きのコツをまとめて確認したい場合は、&lt;a href="https://dokkai-labo.tokyo/setsumeibun/"&gt;中学受験国語の説明文・論説文が苦手な小学生へ｜点が取れる読み方と線引きのコツ&lt;/a&gt;も参考にしてください。&lt;/p&gt;
&lt;p&gt;たとえば、「〇〇を説明せよ」という問題があったとしましょう。説明するということは、&lt;span style="color: #0000ff;"&gt;イコールの内容を答える&lt;/span&gt;ということです。たとえば「優秀」という言葉を説明せよと言われたら、「優れているということ」と答えれば正解ですが、両者は同じ意味なのでイコールで結べます。このことから、「〇〇を説明せよ」と問われたら、〇〇とイコールの内容を文中から見つければ良いということになります。&lt;/p&gt;
&lt;p&gt;では、どのようにイコールの内容を見つけるのでしょうか。代表的な手法を二つご紹介します。&lt;/p&gt;
&lt;p&gt;一つめが&lt;span style="color: #0000ff;"&gt;三段論法&lt;/span&gt;です。たとえば、問題文の12行目に「Ｘとは〇〇である（①）」、20行目に「ＸはＹという意味だ（②）」と書かれていたとしましょう。①より〇〇＝Ｘ、②よりＸ＝Ｙが成り立つことがわかります。すると、〇〇とＸは同じものですから、Ｘ＝ＹのＸを〇〇に置き換えることができます。置き換えると、〇〇＝Ｙとなります。以上より、〇〇とイコールなのはＸとＹですから、この二点を答えに盛り込めば良いと判断できます。〇〇＝Ｘ、Ｘ＝Ｙ、よって〇〇＝Ｙ。このような考え方が三段論法です。&lt;/p&gt;
&lt;p&gt;この手法を答案に落とす際の&lt;strong&gt;読む順番&lt;/strong&gt;や&lt;strong&gt;時間配分&lt;/strong&gt;まで含めて整理したい場合は、&lt;a href="https://dokkai-labo.tokyo/blog/kokorogamae/"&gt;中学受験国語 説明文の解き方｜読む順番・時間配分・飛ばす/部分点｜模試で時間が足りない対策&lt;/a&gt;もあわせてご覧ください。&lt;/p&gt;
&lt;p&gt;&amp;nbsp;&lt;/p&gt;
&lt;p&gt;&lt;img fetchpriority="high" decoding="async" class="alignnone size-large wp-image-230" src="https://dokkai-labo.tokyo/wp-content/uploads/2017/02/setumeibubu-1-1024x576.png" sizes="(max-width: 640px) 100vw, 640px" srcset="https://dokkai-labo.tokyo/wp-content/uploads/2017/02/setumeibubu-1-1024x576.png 1024w, https://dokkai-labo.tokyo/wp-content/uploads/2017/02/setumeibubu-1-300x169.png 300w, https://dokkai-labo.tokyo/wp-content/uploads/2017/02/setumeibubu-1-768x432.png 768w, https://dokkai-labo.tokyo/wp-content/uploads/2017/02/setumeibubu-1.png 1366w" alt="setumeibubu" width="640" height="360" /&gt;&lt;/p&gt;
&lt;p&gt;&amp;nbsp;&lt;/p&gt;
&lt;p&gt;二つめが&lt;span style="color: #0000ff;"&gt;ブロック分け&lt;/span&gt;です。傍線部⑴「そういう日本が、いま、新たな半身だけの巨人に追い抜かれようとしている」を説明せよという問題が、とある学校の入試で出題されました。傍線部がこれだけ長いと、イコールになるところはなかなかありません。そういう時は「そういう日本が」をＸ、「いま、新たな半身だけの巨人に」をＹ、「追い抜かれようとしている」をＺと置きます。まずＸですが、傍線部の直前に注目するとＸ＝「ＧＤＰが右肩下がりの日本が」なのだと分かります。また、傍線部の3行ほど前に新たな半身だけの巨人とは中国であると書かれていました。ですから、Ｙ＝「いま、中国に」となります。Ｚは「抜かれつつある」という内容です。これで傍線部⑴＝「ＧＤＰが右肩下がりの日本が、いま、中国に抜かれつつある」だと分かりました。このように、傍線部を分解し、それぞれとイコールの内容を考え、それらをつなぐことでイコールの内容を把握する方法もあります。そして、この手法をブロック分けと呼びます。&lt;/p&gt;
&lt;p&gt;ブロック分けがうまくいかない子には、どこで読みが止まっているか（前提知識・抽象語・指示語など）を見立てて介入する必要があります。オンラインでの具体的な指導アプローチは、&lt;a href="https://dokkai-labo.tokyo/col_blog/setsumeibun-online/"&gt;説明文の読み方が分からない子へのオンライン指導アプローチ&lt;/a&gt;で整理しています。&lt;/p&gt;
&lt;p&gt;&lt;img decoding="async" class="alignnone size-large wp-image-228" src="https://dokkai-labo.tokyo/wp-content/uploads/2017/02/dokkaise2-1-1024x576.png" sizes="(max-width: 640px) 100vw, 640px" srcset="https://dokkai-labo.tokyo/wp-content/uploads/2017/02/dokkaise2-1-1024x576.png 1024w, https://dokkai-labo.tokyo/wp-content/uploads/2017/02/dokkaise2-1-300x169.png 300w, https://dokkai-labo.tokyo/wp-content/uploads/2017/02/dokkaise2-1-768x432.png 768w, https://dokkai-labo.tokyo/wp-content/uploads/2017/02/dokkaise2-1.png 1366w" alt="dokkaise2" width="640" height="360" /&gt;&lt;/p&gt;
&lt;p&gt;&amp;nbsp;&lt;/p&gt;
&lt;p&gt;今回ご紹介した三段論法やブロック分けは特定の文章でのみ使えるという類のものではありません。どのような文章でも使える普遍的な手法です。また、入試では如何なる文章が題材となるか分かりません。以上のことから、&lt;span style="color: #0000ff;"&gt;普遍的な手法の獲得が説明文の得点力を高める唯一の方法&lt;/span&gt;だと言えるでしょう。&lt;br /&gt;
&lt;!-- ▼▼ 追加：説明問題の“要求”を言い換える（検索意図：説明せよ 何を書く） ▼▼ --&gt;&lt;/p&gt;
&lt;h2&gt;「説明せよ」は何を書けと言っているのか（出題の言い回し別）&lt;/h2&gt;
&lt;ul&gt;
&lt;li&gt;&lt;strong&gt;「Aを説明せよ」&lt;/strong&gt;：A＝？（本文中の言い換え・具体化・因果のセット）&lt;/li&gt;
&lt;li&gt;&lt;strong&gt;「傍線部を説明せよ」&lt;/strong&gt;：傍線部を分けて、各部分＝？を集め、ひと続きの文にする&lt;/li&gt;
&lt;li&gt;&lt;strong&gt;「どういうことか」&lt;/strong&gt;：抽象→具体、または理由→結果の形で補う（本文の表現を優先）&lt;/li&gt;
&lt;li&gt;&lt;strong&gt;「なぜか」&lt;/strong&gt;：原因（前）→結果（後）を本文からそろえる&lt;/li&gt;
&lt;/ul&gt;
&lt;p&gt;説明問題は「自由に言い換える」問題ではなく、本文の中にある同じ内容を、設問の形に合わせて並べ直す問題です。&lt;/p&gt;
&lt;p&gt;&lt;!-- ▲▲ 追加ここまで ▲▲ --&gt;&lt;/p&gt;
&lt;p&gt;&lt;!-- ▼▼ 追加：答案が作りやすくなる“文の骨格”例（検索意図：説明せよ 書き方 例文） ▼▼ --&gt;&lt;/p&gt;
&lt;h2&gt;答案にしやすい“文の骨格”3パターン（短文〜2行）&lt;/h2&gt;
&lt;h3&gt;① 定義（〜とは）&lt;/h3&gt;
&lt;ul&gt;
&lt;li&gt;「Aとは、&lt;strong&gt;（本文の言い換え）&lt;/strong&gt;ということだ。」&lt;/li&gt;
&lt;li&gt;「Aとは、&lt;strong&gt;（具体例・中身）&lt;/strong&gt;を指す。」&lt;/li&gt;
&lt;/ul&gt;
&lt;h3&gt;② 理由（なぜ）&lt;/h3&gt;
&lt;ul&gt;
&lt;li&gt;「Aなのは、&lt;strong&gt;（原因）&lt;/strong&gt;ためだ。」&lt;/li&gt;
&lt;li&gt;「Aなのは、&lt;strong&gt;（原因）&lt;/strong&gt;ので、&lt;strong&gt;（結果）&lt;/strong&gt;からだ。」&lt;/li&gt;
&lt;/ul&gt;
&lt;h3&gt;③ 内容（傍線部が長い）&lt;/h3&gt;
&lt;ul&gt;
&lt;li&gt;「（主語）について、&lt;strong&gt;（要素1）&lt;/strong&gt;で、さらに&lt;strong&gt;（要素2）&lt;/strong&gt;である、ということだ。」&lt;/li&gt;
&lt;/ul&gt;
&lt;p style="background: #f6f6f6; border: 1px solid #ddd; padding: 12px; border-radius: 8px;"&gt;&lt;strong&gt;ポイント&lt;/strong&gt;：骨格は短く、肉付け（要素）は本文語を残して入れる。本文にない言葉で“きれいにまとめる”ほど減点されやすくなります。&lt;/p&gt;
&lt;p&gt;&lt;!-- ▲▲ 追加ここまで ▲▲ --&gt;&lt;/p&gt;
&lt;p&gt;&lt;!-- ▼▼ 追加：ミニ練習（検索意図：説明せよ 練習問題） ▼▼ --&gt;&lt;/p&gt;
&lt;h2&gt;10分でできるミニ練習（説明問題だけ伸ばす）&lt;/h2&gt;
&lt;h3&gt;練習1：同義探しの下準備（1問1分）&lt;/h3&gt;
&lt;ol&gt;
&lt;li&gt;設問の中心語（説明される語）に下線を引く&lt;/li&gt;
&lt;li&gt;本文から「言い換えっぽい合図」を探す（例：つまり／言い換えると／すなわち／たとえば）&lt;/li&gt;
&lt;li&gt;見つけた一文を、答案用に短く切り出す（助詞や語尾を整えるのは最後）&lt;/li&gt;
&lt;/ol&gt;
&lt;h3&gt;練習2：要素抜け防止（1問3分）&lt;/h3&gt;
&lt;ul&gt;
&lt;li&gt;答案に入れた本文語を2〜3個丸で囲む&lt;/li&gt;
&lt;li&gt;囲んだ語が、本文のどの一文に戻るかを指で示す&lt;/li&gt;
&lt;li&gt;戻れない語があったら、本文語に差し替える&lt;/li&gt;
&lt;/ul&gt;
&lt;h3&gt;練習3：ブロック分解（傍線部が長いとき・1問5分）&lt;/h3&gt;
&lt;ul&gt;
&lt;li&gt;傍線部を「主語／述語／修飾」に分ける（3〜5個）&lt;/li&gt;
&lt;li&gt;それぞれについて、直前直後から言い換えを拾う&lt;/li&gt;
&lt;li&gt;拾った内容を、1文に戻してつなぐ&lt;/li&gt;
&lt;/ul&gt;
&lt;p&gt;&lt;!-- ▲▲ 追加ここまで ▲▲ --&gt;&lt;/p&gt;
&lt;p&gt;&lt;!-- ▼▼ 追加：誤答→直し方（検索意図：説明せよ 間違い例） ▼▼ --&gt;&lt;/p&gt;
&lt;h2&gt;よくある誤答と直し方（その場で点が戻る）&lt;/h2&gt;
&lt;h3&gt;誤り1：傍線部の言葉を別の言葉に置き換えただけ&lt;/h3&gt;
&lt;ul&gt;
&lt;li&gt;&lt;strong&gt;直し方&lt;/strong&gt;：置き換えた語が本文にあるか確認。ないなら本文語に戻し、理由や中身（要素）を足す。&lt;/li&gt;
&lt;/ul&gt;
&lt;h3&gt;誤り2：要素が1つしか入っていない&lt;/h3&gt;
&lt;ul&gt;
&lt;li&gt;&lt;strong&gt;直し方&lt;/strong&gt;：本文から「もう1要素」拾う。多くは直前直後にある（原因側／具体例側）。&lt;/li&gt;
&lt;/ul&gt;
&lt;h3&gt;誤り3：設問の条件を外す（理由なのに内容だけ／内容なのに理由だけ）&lt;/h3&gt;
&lt;ul&gt;
&lt;li&gt;&lt;strong&gt;直し方&lt;/strong&gt;：「理由」「内容」「具体例」どれを求めているかを設問語で決め、答案の骨格を合わせる。&lt;/li&gt;
&lt;/ul&gt;
&lt;p&gt;&lt;!-- ▲▲ 追加ここまで ▲▲ --&gt;&lt;/p&gt;
&lt;p&gt;&lt;!-- ▼▼ 追加：FAQ拡張（検索意図：抜き出しとの違い／字数の考え方） ▼▼ --&gt;&lt;/p&gt;
&lt;details&gt;
&lt;summary&gt;抜き出し問題と「説明せよ」は何が違いますか&lt;/summary&gt;
&lt;p&gt;抜き出しは「本文の一部をそのまま取る」問題です。&lt;br /&gt;
一方で「説明せよ」は、本文中の同じ内容を集めて、設問に合う文としてつなぎ直す問題です（本文語は残す）。&lt;/p&gt;
&lt;/details&gt;
&lt;details&gt;
&lt;summary&gt;字数があるときは、どれくらい要素を入れればいいですか&lt;/summary&gt;
&lt;p&gt;目安は「要素2〜3個＋つなぎ」を先に確保し、余った字数で補足（具体例・理由側）を足します。&lt;br /&gt;
字数が短いほど、骨格を先に決めて本文語を落とし込みます。&lt;/p&gt;
&lt;/details&gt;
&lt;details&gt;
&lt;summary&gt;本文に“言い換えの合図”が見当たりません&lt;/summary&gt;
&lt;p&gt;合図語がなくても、直前直後に「具体例」や「言葉の説明」が置かれることが多いです。&lt;br /&gt;
傍線部の中で中心になる語を1つ決め、その語の説明を本文から探してください。&lt;/p&gt;
&lt;/details&gt;
&lt;h2&gt;「説明せよ」で点を落とす典型パターン&lt;/h2&gt;
&lt;ul&gt;
&lt;li&gt;本文にない言葉で説明してしまう&lt;/li&gt;
&lt;li&gt;一部だけ合っている要素を書いて終わる&lt;/li&gt;
&lt;li&gt;傍線部をそのまま言い換えただけで理由や中身が足りない&lt;/li&gt;
&lt;/ul&gt;
&lt;p&gt;これらは理解不足ではなく、&lt;strong&gt;イコールの集め方と並べ方が曖昧&lt;/strong&gt;なことが原因です。&lt;/p&gt;
&lt;h2&gt;答案にまとめるときの基本フォーマット&lt;/h2&gt;
&lt;p&gt;イコールで集めた内容は、次の順でまとめると減点されにくくなります。&lt;/p&gt;
&lt;ol&gt;
&lt;li&gt;傍線部の中心語（主語）を明確にする&lt;/li&gt;
&lt;li&gt;本文中のイコール要素を漏れなく並べる&lt;/li&gt;
&lt;li&gt;設問に合わせて語尾を「〜こと」「〜ため」などに整える&lt;/li&gt;
&lt;/ol&gt;
&lt;h2&gt;三段論法とブロック分けの使い分け目安&lt;/h2&gt;
&lt;ul&gt;
&lt;li&gt;&lt;strong&gt;短い傍線部・定義説明&lt;/strong&gt;：三段論法&lt;/li&gt;
&lt;li&gt;&lt;strong&gt;長い傍線部・比喩や抽象表現&lt;/strong&gt;：ブロック分け&lt;/li&gt;
&lt;/ul&gt;
&lt;p&gt;まずどちらで処理するかを決めることで、探す範囲が一気に狭まります。&lt;/p&gt;
&lt;h2&gt;家庭学習での練習方法（10〜15分）&lt;/h2&gt;
&lt;ul&gt;
&lt;li&gt;説明せよ問題だけを抜き出す&lt;/li&gt;
&lt;li&gt;答えを書く前に「〇〇＝？」を必ずメモする&lt;/li&gt;
&lt;li&gt;正解後、本文のどこを使ったかを線で確認する&lt;/li&gt;
&lt;/ul&gt;
&lt;p&gt;この作業を繰り返すことで、&lt;strong&gt;イコール探しが自動化&lt;/strong&gt;されていきます。&lt;/p&gt;
&lt;h2&gt;よくある質問&lt;/h2&gt;
&lt;details&gt;
&lt;summary&gt;イコールが見つからない場合はどうすればいいですか？&lt;/summary&gt;
&lt;p&gt;傍線部を分解し、主語・述語・修飾語ごとに探してください。&lt;br /&gt;
それでも見つからない場合は、直前直後の具体例や言い換え表現を確認します。&lt;/p&gt;
&lt;/details&gt;
&lt;details&gt;
&lt;summary&gt;自分の答えが合っているか判断できません&lt;/summary&gt;
&lt;p&gt;本文中の表現に戻せるかどうかが判断基準です。&lt;br /&gt;
本文に戻れない言葉は、原則として減点対象になります。&lt;/p&gt;
&lt;/details&gt;
&lt;p class="sc-cbPlza hJuQYC"&gt;当塾では様々な内容の個別指導を実施しております。実施詳細につきましては以下をご確認下さいませ。&lt;/p&gt;
&lt;p&gt;&lt;a href="https://dokkai-labo.tokyo/lesson/1-1elem/"&gt;&lt;img loading="lazy" decoding="async" class="alignnone wp-image-21060" src="https://dokkai-labo.tokyo/wp-content/uploads/2017/02/image_2023_8_29.png" sizes="auto, (max-width: 1381px) 100vw, 1381px" srcset="https://dokkai-labo.tokyo/wp-content/uploads/2017/02/image_2023_8_29.png 468w, https://dokkai-labo.tokyo/wp-content/uploads/2017/02/image_2023_8_29-300x38.png 300w" alt="" width="1381" height="177" /&gt;&lt;/a&gt;&lt;/p&gt;
&lt;p&gt;&lt;!-- [ /.socialSet ] --&gt;&lt;/p&gt;
&lt;p&gt;&lt;!-- [ /.socialSet ] --&gt;&lt;/p&gt;
&lt;section class="veu_cta" id="veu_cta-20529"&gt;&lt;h1 class="cta_title"&gt;講座案内：ハイレベル現代文～既存の現代文教育に対するアンチテーゼ～【大学受験】&lt;/h1&gt;&lt;div class="cta_body"&gt;&lt;div class="cta_body_txt image_no"&gt;本講座では、あくまでも受験指導の場であることを踏まえ、答えの出し方に特化した解説をご提供いたします。&lt;/div&gt;&lt;div class="cta_body_link"&gt;&lt;a href="https://dokkai-labo.tokyo/hilevel_lec_univ_online/" class="btn btn-primary btn-block btn-lg" target="_blank"&gt;【オンライン】ハイレベル現代文～既存の現代文教育に対するアンチテーゼ～【大学受験】&lt;/a&gt;&lt;/div&gt;&lt;/div&gt;&lt;!-- [ /.vkExUnit_cta_body ] --&gt;&lt;/section&gt;			
------</t>
  </si>
  <si>
    <t>https://dokkai-labo.tokyo/blog/20020701/</t>
  </si>
  <si>
    <t>以下のページは不自然なワードを使用しています。
これらを適切に自然な言葉に置き換えて下さい。
なお、本文の装飾や構造は絶対に変えないでください。
【対象ページURL】
https://dokkai-labo.tokyo/blog/20020701/
【検出された不自然ワード】
- 型
- 固定
【本文】
------
&lt;h2&gt;海城中学校2020年国語の傾向と対策&lt;/h2&gt;
&lt;p&gt;海城中学校の国語は、文章量・選択肢ともに重厚な構成で、有利に戦うためには&lt;strong&gt;読解スピードと記述力&lt;/strong&gt;の両方が求められます。ここでは、2020年度（令和２年度・第１回）の傾向と、過去問演習で意識すべきポイントを整理します。&lt;/p&gt;
&lt;p&gt;過去問演習の回し方（何回やるか／繰り返しの効果と限界／類題演習との順番）の全体像はこちら：&lt;a href="https://dokkai-labo.tokyo/blog/kokugo-kakomon/"&gt;全体像はこちら&lt;/a&gt;&lt;/p&gt;
&lt;h2&gt;海城中学校2020年国語の傾向&lt;/h2&gt;
&lt;h3&gt;大問構成と文章量&lt;/h3&gt;
&lt;p&gt;海城中学校の国語は、毎年おおむね次のような&lt;strong&gt;大問２題構成&lt;/strong&gt;になっています。&lt;/p&gt;
&lt;ul&gt;
&lt;li&gt;大問１：物語文・小説文から１題&lt;/li&gt;
&lt;li&gt;大問２：説明文・論説文から１題&lt;/li&gt;
&lt;/ul&gt;
&lt;p&gt;2020年度入試では、&lt;/p&gt;
&lt;ul&gt;
&lt;li&gt;大問１：小説&lt;/li&gt;
&lt;li&gt;大問２：論説文&lt;/li&gt;
&lt;/ul&gt;
&lt;p&gt;という構成でした。いずれも&lt;strong&gt;文章量が多く、選択肢も長文&lt;/strong&gt;が多いため、最初から最後までだらだら読んでしまうと時間切れになりやすい入試です。&lt;/p&gt;
&lt;p&gt;そのため、&lt;/p&gt;
&lt;ul&gt;
&lt;li&gt;段落ごとに内容を整理しながら読む&lt;/li&gt;
&lt;li&gt;問いに関係しそうな段落には印を付けておく&lt;/li&gt;
&lt;li&gt;&lt;strong&gt;読むスピードを意識し、戻り読みを最小限にする&lt;/strong&gt;&lt;/li&gt;
&lt;/ul&gt;
&lt;p&gt;といった工夫が重要になります。&lt;/p&gt;
&lt;h3&gt;記述問題の出題形式&lt;/h3&gt;
&lt;p&gt;2020年度の海城中国語では、&lt;strong&gt;〜80字の記述問題が２問&lt;/strong&gt;出題されました。字数だけを見るとハードルが高く感じられますが、&lt;/p&gt;
&lt;ul&gt;
&lt;li&gt;本文のどこが答えの「タネ」になっているかを整理する&lt;/li&gt;
&lt;li&gt;設問が要求している要素を過不足なく盛り込む&lt;/li&gt;
&lt;/ul&gt;
&lt;p&gt;ことができれば、決して「難しすぎる記述」ではありません。むしろ&lt;strong&gt;しっかり部分点を取りにいくべき設問&lt;/strong&gt;です。&lt;/p&gt;
&lt;p&gt;記述対策として、日頃から次のような練習を繰り返しておきましょう。&lt;/p&gt;
&lt;ul&gt;
&lt;li&gt;傍線部の前後から、答えの元になる部分に線を引く&lt;/li&gt;
&lt;li&gt;必要な要素を箇条書きにしてから、一文にまとめる&lt;/li&gt;
&lt;li&gt;「誰が／何を／どうした／なぜ」を意識して整理する&lt;/li&gt;
&lt;/ul&gt;
&lt;h2&gt;海城中学校・令和２年度（第１回）厳選解説動画&lt;/h2&gt;
&lt;div style="margin: 20px 0; text-align: center;"&gt;&lt;iframe title="海城中学校・令和２年度(第１回)厳選解説動画" src="https://www.youtube.com/embed/QiGJFBdAnTs" width="560" height="315" frameborder="0" allowfullscreen="allowfullscreen"&gt;&lt;/iframe&gt;&lt;/div&gt;
&lt;p&gt;令和２年度　海城中学校（第１回）の入試より、厳選した問題とその解説をお届けします。問題文・設問については、各種WEBサイト等よりご入手いただければ幸いです。&lt;/p&gt;
&lt;p&gt;&lt;strong&gt;★全問解説バージョン&lt;/strong&gt;は、&lt;br /&gt;
&lt;a href="https://filmuy.com/dokkai-labo" target="_blank" rel="noopener noreferrer"&gt;コチラ&lt;/a&gt;にて随時UPしております。&lt;/p&gt;
&lt;h3&gt;問題のランク分けについて&lt;/h3&gt;
&lt;p&gt;動画および解説では、各問題を次の３ランクに分類しています。&lt;/p&gt;
&lt;ul&gt;
&lt;li&gt;&lt;strong&gt;A：&lt;/strong&gt;容易に正解できるので、合格するには&lt;strong&gt;絶対に落としてはいけない問題&lt;/strong&gt;&lt;/li&gt;
&lt;li&gt;&lt;strong&gt;B：&lt;/strong&gt;やや難しめだが、&lt;strong&gt;意欲的にチャレンジしてほしい問題&lt;/strong&gt;&lt;/li&gt;
&lt;li&gt;&lt;strong&gt;C：&lt;/strong&gt;非常に難しく、&lt;strong&gt;合否には影響しにくい「捨て問題」&lt;/strong&gt;&lt;/li&gt;
&lt;/ul&gt;
&lt;p&gt;限られた試験時間の中では、&lt;strong&gt;A・Bレベルを確実に取り切る戦略&lt;/strong&gt;が大切です。自分がどのレベルの問題を落としがちなのか、動画を見ながら客観的に確認してみましょう。&lt;/p&gt;
&lt;h2&gt;記述問題の基本アプローチ&lt;/h2&gt;
&lt;h3&gt;1．傍線部「＝イコール内容」を探す&lt;/h3&gt;
&lt;p&gt;&lt;strong&gt;「〜とはどういうことか」&lt;/strong&gt;と問われたら、基本は&lt;br /&gt;
&lt;strong&gt;傍線部とイコールの内容&lt;/strong&gt;を、本文中から探して言い換える問題です。&lt;/p&gt;
&lt;div class="rounded" style="background-color: lightblue; padding: 10px;"&gt;&lt;strong&gt;【傍線部説明の型】&lt;/strong&gt;&lt;br /&gt;
1. 傍線部を「何について」「どんな状態か」に分解する。&lt;br /&gt;
2. 傍線部の前後を中心に、&lt;strong&gt;同じ内容・言い換え表現&lt;/strong&gt;を探す。&lt;br /&gt;
3. 見つけた部分をもとに、設問の字数に合わせてまとめ直す。&lt;/div&gt;
&lt;h3&gt;2．「一部だけイコール」でも解ける場合がある&lt;/h3&gt;
&lt;p&gt;イコールの内容を考えるとき、&lt;strong&gt;傍線部全体&lt;/strong&gt;とイコールになる表現が見つからないことがあります。そのような場合でも、&lt;/p&gt;
&lt;ul&gt;
&lt;li&gt;傍線部の一部分だけを取り出して、その部分とイコールの内容を明らかにする&lt;/li&gt;
&lt;/ul&gt;
&lt;p&gt;ことで、十分に正解にたどり着ける問題も多くあります。&lt;/p&gt;
&lt;p&gt;たとえば、&lt;/p&gt;
&lt;ul&gt;
&lt;li&gt;長い比喩表現の一部だけに注目する&lt;/li&gt;
&lt;li&gt;「前半」と「後半」にブロック分けして、片方の意味だけ問われていると判断する&lt;/li&gt;
&lt;/ul&gt;
&lt;p&gt;といった読み方が有効です。設問が「何を聞いているのか」を見極めたうえで、&lt;strong&gt;必要な部分だけを丁寧に言い換える&lt;/strong&gt;意識を持ちましょう。&lt;/p&gt;
&lt;h2&gt;まとめ：海城中・国語で意識したい学習ポイント&lt;/h2&gt;
&lt;ul&gt;
&lt;li&gt;海城中の国語は&lt;strong&gt;大問２題構成（物語＋説明／論説）&lt;/strong&gt;で、文章・選択肢ともに分量が多い。&lt;/li&gt;
&lt;li&gt;〜80字級の記述が複数出題されるが、本文から根拠を整理できれば&lt;strong&gt;十分に得点源にできる&lt;/strong&gt;。&lt;/li&gt;
&lt;li&gt;傍線部の説明問題では、&lt;strong&gt;「傍線＝イコール内容」を本文から探す&lt;/strong&gt;という原則を徹底する。&lt;/li&gt;
&lt;li&gt;傍線部の一部分だけを明らかにしても解ける問題も多く、&lt;strong&gt;設問が何を求めているかの見極め&lt;/strong&gt;が重要。&lt;/li&gt;
&lt;li&gt;過去問演習では、正解・不正解だけでなく、&lt;strong&gt;A/B/Cのランクと自分の出来を対応させて分析&lt;/strong&gt;すると、次の学習方針が立てやすくなる。&lt;/li&gt;
&lt;/ul&gt;
&lt;p&gt;これらのポイントを意識しながら過去問や解説動画を活用していけば、海城中学校の国語でも安定して得点できる力が身についていきます。&lt;/p&gt;
&lt;p&gt;&lt;!-- [ /.socialSet ] --&gt;&lt;/p&gt;
&lt;div class="alert alert-primary p-3 mt-4" role="alert"&gt;
&lt;p class="mb-2"&gt;&lt;strong&gt;海城の記述を自己流で回すと、減点が固定化して合計点に跳ね返る&lt;/strong&gt;&lt;/p&gt;
&lt;p class="mb-1"&gt;傍線部の「イコール内容」と要素を外したまま過去問を重ねると、部分点を落とす減点が固定化し、合計点に跳ね返って点数が伸びない状態になります。&lt;/p&gt;
&lt;p class="mb-3"&gt;損が起きる原因は、判断軸の未固定です。&lt;/p&gt;
&lt;div class="d-grid gap-2"&gt;&lt;a class="btn btn-primary btn-lg" href="https://dokkai-labo.tokyo/lesson/1-1elem/"&gt;海城の記述を答案から直して得点に変える（完全1対1）&lt;/a&gt;&lt;br /&gt;
&lt;a class="btn btn-outline-primary btn-lg" href="https://dokkai-labo.tokyo/ct/strategy/"&gt;A/B/Cの見切りと直し方の基準を確認する&lt;/a&gt;&lt;/div&gt;
&lt;hr class="my-3" /&gt;
&lt;div class="d-flex flex-column gap-1"&gt;&lt;a href="https://dokkai-labo.tokyo/ct/examovie/"&gt;学校別の過去問解説一覧&lt;/a&gt;&lt;br /&gt;
&lt;a href="https://dokkai-labo.tokyo/blog/kokugo-kakomon/"&gt;国語の過去問演習の回し方&lt;/a&gt;&lt;br /&gt;
&lt;a href="https://dokkai-labo.tokyo/vacant_sum/"&gt;直近4週間の空きコマ状況&lt;/a&gt;&lt;br /&gt;
&lt;a href="https://dokkai-labo.tokyo/contact/"&gt;お問い合わせ&lt;/a&gt;&lt;br /&gt;
&lt;a href="https://dokkai-labo.tokyo/"&gt;トップページ&lt;/a&gt;&lt;/div&gt;
&lt;/div&gt;
&lt;section class="veu_cta" id="veu_cta-20525"&gt;&lt;h1 class="cta_title"&gt;講座案内：【オンライン】完全１対１個別指導【大学受験】&lt;/h1&gt;&lt;div class="cta_body"&gt;&lt;div class="cta_body_image cta_body_image_right"&gt;&lt;a href="https://dokkai-labo.tokyo/kobetsuonline02/" target="_blank"&gt;&lt;/a&gt;&lt;/div&gt;&lt;div class="cta_body_txt image_exist"&gt;当塾で開講中の大学受験対策１対１個別指導講座をオンラインで受講可能です。教室で受ける授業さながらの授業を、個別指導オンラインでも再現しております。&lt;/div&gt;&lt;div class="cta_body_link"&gt;&lt;a href="https://dokkai-labo.tokyo/kobetsuonline02/" class="btn btn-primary btn-block btn-lg" target="_blank"&gt;【オンライン】完全１対１個別指導【大学受験】&lt;/a&gt;&lt;/div&gt;&lt;/div&gt;&lt;!-- [ /.vkExUnit_cta_body ] --&gt;&lt;/section&gt;			
------</t>
  </si>
  <si>
    <t>https://dokkai-labo.tokyo/blog/chobunkotsu/</t>
  </si>
  <si>
    <t>以下のページは不自然なワードを使用しています。
これらを適切に自然な言葉に置き換えて下さい。
なお、本文の装飾や構造は絶対に変えないでください。
【対象ページURL】
https://dokkai-labo.tokyo/blog/chobunkotsu/
【検出された不自然ワード】
- 型
- 固定
- 手順
- 設計
【本文】
------
&lt;p&gt;&lt;img fetchpriority="high" decoding="async" class="alignnone size-full wp-image-21082" src="https://dokkai-labo.tokyo/wp-content/uploads/2020/10/長文読解のコツ.jpg" sizes="(max-width: 1280px) 100vw, 1280px" srcset="https://dokkai-labo.tokyo/wp-content/uploads/2020/10/長文読解のコツ.jpg 1280w, https://dokkai-labo.tokyo/wp-content/uploads/2020/10/長文読解のコツ-300x169.jpg 300w, https://dokkai-labo.tokyo/wp-content/uploads/2020/10/長文読解のコツ-1024x576.jpg 1024w, https://dokkai-labo.tokyo/wp-content/uploads/2020/10/長文読解のコツ-768x432.jpg 768w, https://dokkai-labo.tokyo/wp-content/uploads/2020/10/長文読解のコツ-320x180.jpg 320w" alt="" width="1280" height="720" /&gt;&lt;/p&gt;
&lt;h2 class="sc-ccSCjj lclSJc"&gt;長文読解のコツをつかんで国語力をあげよう&lt;/h2&gt;
&lt;p&gt;まず、国語力について考えてみましょう。国語力とは、文章を理解したり書いたりするだけでなく、聞く力や話す力も含まれています。つまり、論理的に物事を捉え、情報を的確に伝えるための能力です。国語力は日常生活でも学業でも欠かせないスキルであり、特に受験勉強においては重要度が高まります。長文読解のテクニックを身につけることで、より効率的に国語力を向上させることができます。&lt;/p&gt;
&lt;h3&gt;&lt;strong&gt;説明文&lt;/strong&gt;&lt;/h3&gt;
&lt;p&gt;説明文は、特定のテーマに関する情報を提供するために様々なデータや具体例を用いて構築される文章です。これらの文章はしばしば複雑で、何が述べられているのか理解するのが難しいことがあります。&lt;/p&gt;
&lt;p&gt;本文の根拠を取り違えたり、設問の根拠が取れない状態が続く場合は、つまずきの型を先に整理してから練習量を増やすのが有効です。具体的には&lt;a href="https://dokkai-labo.tokyo/col_blog/kokugo-evidence/" target="_blank" rel="noopener noreferrer"&gt;文章の根拠が取れない子に共通する３つの弱点&lt;/a&gt;も参考にしてください。&lt;/p&gt;
&lt;h4&gt;接続詞を意識する&lt;/h4&gt;
&lt;p&gt;説明文を読む際に重要なのは、&lt;span style="color: #ff0000;"&gt;接続詞&lt;/span&gt;に注目することです。&lt;/p&gt;
&lt;ul&gt;
&lt;li&gt;&lt;span style="color: #0000ff;"&gt;逆説&lt;/span&gt;・・・「しかし」「けれども」「だが」などの接続詞が使われ、その後に筆者の主張やヒントが述べられることが多いです。&lt;/li&gt;
&lt;li&gt;言い換え・・・「つまり」「すなわち」「このように」などの接続詞は、抽象的な情報を具体的にまとめるために使用されます。&lt;/li&gt;
&lt;li&gt;例示・・・「例えば」「いわば」などの接続詞は、抽象的な情報をわかりやすく具体的に示すために使われます。&lt;/li&gt;
&lt;li&gt;説明・・・「だから」「なぜなら」などの接続詞は、筆者の主張や説明を提供する文章になります。&lt;/li&gt;
&lt;/ul&gt;
&lt;p&gt;文章が複雑で長い場合、接続詞に注意を払いながら読むことで、筆者の主張を見失わずに進めることができます。&lt;/p&gt;
&lt;p&gt;途中で読み飛ばしてしまう癖がある場合は、接続語・指示語・否定語で必ず止まるルールを先に徹底すると改善しやすくなります。具体的な矯正手順は&lt;a href="https://dokkai-labo.tokyo/col_blog/yomitobashi-online/" target="_blank" rel="noopener noreferrer"&gt;読み飛ばし 対策｜接続語・指示語・否定語で止まる矯正ルール｜中学受験国語（オンライン可）&lt;/a&gt;をご覧ください。&lt;/p&gt;
&lt;h4&gt;指示語の内容を把握する&lt;/h4&gt;
&lt;p&gt;説明文では&lt;span style="color: #0000ff;"&gt;指示語&lt;/span&gt;がよく使われます。指示語とは、&lt;strong&gt;同じ情報を繰り返し述べることを避けるために文章を言い換える言葉&lt;/strong&gt;です。指示語の前には、指示語が指す内容を説明する文章がしばしば存在します。&lt;span style="color: #ff0000;"&gt;指示語の内容を正確に理解する&lt;/span&gt;ことができれば、文章をしっかりと理解するのに役立ちます。長文読解の練習を行う際には、指示語の部分に該当する文章を当てはめて読み、意味が合致しているか確認することが大切です。&lt;/p&gt;
&lt;h3&gt;&lt;strong&gt;物語文の心情の理解&lt;/strong&gt;&lt;/h3&gt;
&lt;p&gt;物語文では、主人公の心情に関する問題がよく出題されます。主人公の心情を理解するためには、&lt;span style="color: #ff0000;"&gt;背景&lt;span style="color: #000000;"&gt;と&lt;/span&gt;出来事&lt;span style="color: #000000;"&gt;を整理する&lt;/span&gt;&lt;/span&gt;ことが重要です。出来事は、物語内で起こった具体的な出来事を指し、背景には主人公の立場や性格などが含まれます。物語文を読む際、自分自身の感情が文章と交錯することがありますが、主人公の心情と自分の感情を区別しましょう。文章を&lt;span style="color: #ff0000;"&gt;客観的&lt;/span&gt;に読み進めることが必要です。&lt;/p&gt;
&lt;h3&gt;&lt;strong&gt;語彙力の向上&lt;/strong&gt;&lt;/h3&gt;
&lt;p&gt;&lt;span style="color: #ff0000;"&gt;語彙力を高める&lt;/span&gt;ことも非常に重要です。特に説明文には難しい言葉が多く出てくることがあり、解釈に迷うこともあります。知らない単語に遭遇したら、すぐに調べて意味を理解しましょう。語彙力を高めることは、国語力を向上させる上で欠かせません。新しい単語に出会ったら、積極的に覚える努力をしましょう。&lt;/p&gt;
&lt;h3&gt;&lt;strong&gt;当塾での取り組み&lt;/strong&gt;&lt;/h3&gt;
&lt;p&gt;当塾では、個別指導を通じて生徒一人一人に合わせた授業を提供しています。国語対策から読解や漢字の学習まで、多彩なコースを提供しています。詳細はウェブサイトをご覧いただけます。また、オンライン授業も用意されており、通塾の必要がないため、どこからでも学習が可能です。&lt;/p&gt;
&lt;p&gt;指導方針や対応学年、オンライン個別指導の全体像は、&lt;a href="https://dokkai-labo.tokyo/" target="_blank" rel="noopener noreferrer"&gt;国語専門塾のオンライン個別指導｜読解力・記述を1対1で強化【全体像はこちら】&lt;/a&gt;でご確認いただけます。&lt;/p&gt;
&lt;h3&gt;&lt;strong&gt;まとめ&lt;/strong&gt;&lt;/h3&gt;
&lt;p&gt;長文読解のコツを掌握することは、筆者の主張を正確に理解し、文章の内容を把握するために重要です。長文読解における時間管理に悩んでいる場合は、&lt;strong&gt;&lt;a href="https://dokkai-labo.tokyo/blog/jikanhaibun/" target="_blank" rel="noopener noreferrer"&gt;長文読解でよく起こる「時間が足りない」問題への対処法&lt;/a&gt;&lt;/strong&gt;を参考に、効果的な学習を進めてみてください。処理速度の観点から原因と鍛え方を整理したい場合は、&lt;a href="https://dokkai-labo.tokyo/col_blog/kokugo-speed-up/" target="_blank" rel="noopener noreferrer"&gt;時間が足りない原因は“読解力”ではない？処理速度の鍛え方&lt;/a&gt;もあわせて確認すると、日々の演習設計が組み立てやすくなります。まずは問題演習から始め、長文に慣れ親しんでいきましょう&lt;/p&gt;
&lt;p&gt;&lt;!-- [ /.socialSet ] --&gt;&lt;/p&gt;
&lt;p&gt;&lt;!-- [ /.socialSet ] --&gt;&lt;/p&gt;
&lt;div class="alert alert-primary p-3 mt-4" role="alert"&gt;
&lt;p class="mb-2"&gt;&lt;strong&gt;読み流すだけの長文読解を続ければ、志望校への扉は永遠に開きません。&lt;/strong&gt;&lt;/p&gt;
&lt;p class="mb-1"&gt;根拠を曖昧にしたままの読み方が固定化されると、記述での致命的な減点が続き、入試本番の合計点に跳ね返る取り返しのつかない事態となります。&lt;/p&gt;
&lt;p class="mb-3"&gt;得点が伸び悩む最大の要因は、一重に本文根拠の見誤りにあります。&lt;/p&gt;
&lt;div class="d-grid gap-2"&gt;&lt;a class="btn btn-primary btn-lg" href="https://dokkai-labo.tokyo/kobetsuonline01/"&gt;合格力を叩き込む個別指導の受講はこちら&lt;/a&gt;&lt;br /&gt;
&lt;a class="btn btn-outline-primary btn-lg" href="https://dokkai-labo.tokyo/blog/161214/"&gt;読解ラボの指導方針を詳しく知る&lt;/a&gt;&lt;/div&gt;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&lt;section class="veu_cta" id="veu_cta-20531"&gt;&lt;h1 class="cta_title"&gt;講座案内：小５夏期体験講座&lt;/h1&gt;&lt;div class="cta_body"&gt;&lt;div class="cta_body_image cta_body_image_right"&gt;&lt;a href="https://dokkai-labo.tokyo/summer/" target="_blank"&gt;&lt;/a&gt;&lt;/div&gt;&lt;div class="cta_body_txt image_exist"&gt;「どうやったら国語の成績が伸びるのか分からない」生徒さんから
&lt;br /&gt;「2021年春の最難関校への受験に向けて、より高度な問題に早めに取り組んでおきたい」生徒さんまで、多くの小学生のチャレンジをお待ちしています！&lt;/div&gt;&lt;div class="cta_body_link"&gt;&lt;a href="https://dokkai-labo.tokyo/summer/" class="btn btn-primary btn-block btn-lg" target="_blank"&gt;小５夏期体験講座&lt;/a&gt;&lt;/div&gt;&lt;/div&gt;&lt;!-- [ /.vkExUnit_cta_body ] --&gt;&lt;/section&gt;			
------</t>
  </si>
  <si>
    <t>https://dokkai-labo.tokyo/blog/ferisu2021/</t>
  </si>
  <si>
    <t>以下のページは不自然なワードを使用しています。
これらを適切に自然な言葉に置き換えて下さい。
なお、本文の装飾や構造は絶対に変えないでください。
【対象ページURL】
https://dokkai-labo.tokyo/blog/ferisu2021/
【検出された不自然ワード】
- 固定
- 手順
- 整え
- 失点
【本文】
------
&lt;p&gt;指示語「それ」が何を指すかを外すと、選択肢でも記述でも根拠がずれて失点が増えやすくなります。フェリス女学院中学校（中学受験）・令和3（2021）年度の国語では、本文の前後関係から「イコールの内容」を押さえる読み方が得点の土台になります。&lt;/p&gt;
&lt;p&gt;過去問演習の回数・繰り返しの効果と限界・類題演習との順番まで含めた全体像は、&lt;a href="https://dokkai-labo.tokyo/blog/kokugo-kakomon/"&gt;過去問演習の全体像はこちら&lt;/a&gt;で整理しています。&lt;/p&gt;
&lt;div class="rounded" style="background-color: lightblue; padding: 12px; margin: 14px 0;"&gt;
&lt;p style="margin: 0 0 8px 0;"&gt;&lt;strong&gt;このページで扱うこと（先に把握したい要点）&lt;/strong&gt;&lt;/p&gt;
&lt;ul style="margin: 0; padding-left: 1.2em;"&gt;
&lt;li&gt;令和3（2021）年度の入試問題から厳選した設問で、&lt;strong&gt;指示語「それ」の特定&lt;/strong&gt;と&lt;strong&gt;「どういうことか」＝ブロック分け＋言い換え&lt;/strong&gt;の手順を確認します。&lt;/li&gt;
&lt;li&gt;動画と本文を往復しながら、「なぜその答えになるか」を本文根拠で説明できる形に整えます。&lt;/li&gt;
&lt;li&gt;&lt;strong&gt;問題文・設問（過去問）そのもののPDF配布は行っていません&lt;/strong&gt;。お手元の過去問（過去問題集等）をご用意のうえご覧ください。&lt;/li&gt;
&lt;li&gt;「フェリス女学院大学」の過去問ではなく、&lt;strong&gt;フェリス女学院中学校（中学受験）の国語&lt;/strong&gt;を対象にしています。&lt;/li&gt;
&lt;/ul&gt;
&lt;/div&gt;
&lt;h2&gt;フェリス女学院中学校・令和３年度 厳選解説動画&lt;/h2&gt;
&lt;p&gt;令和３年度 フェリス女学院中学校の入試問題から、厳選した問題とその解説をお届けします。&lt;br /&gt;
動画では、本文の読み方から「イコールの内容」の見つけ方まで、入試本番で役立つ考え方を丁寧に解説しています。&lt;/p&gt;
&lt;p&gt;▶ 解説動画はこちら：&lt;br /&gt;
&lt;a href="https://youtu.be/CJoYRu5PcGE" target="_blank" rel="noopener noreferrer"&gt;https://youtu.be/CJoYRu5PcGE&lt;/a&gt;&lt;/p&gt;
&lt;h2&gt;解説&lt;/h2&gt;
&lt;h3&gt;大問一　問九：「それ」が指す内容を特定する問題&lt;/h3&gt;
&lt;p&gt;この問題は、傍線部「&lt;strong&gt;彼はそれが心配であった&lt;/strong&gt;」の中の「それ」が、本文中のどの内容を指しているのかを答える設問です。&lt;br /&gt;
指示語問題では、&lt;strong&gt;「それ」＝直後で述べられる具体的な内容&lt;/strong&gt;として扱われることが多く、本文の前後を丁寧に確認することが重要です。&lt;/p&gt;
&lt;h4&gt;「それ」＝「心配したこと」として読み解く&lt;/h4&gt;
&lt;p&gt;設問文から、「それ」は「彼が心配していること」を指しているとわかります。そこで、&lt;strong&gt;「心配したこと」は何か&lt;/strong&gt;を本文中から探していきます。&lt;/p&gt;
&lt;ul&gt;
&lt;li&gt;傍線部の直後にある文：&lt;br /&gt;
「三吉には～懸念が生じた。」という記述から、→ &lt;strong&gt;【それ ＝ 河田師範のあだ名が、自分のつけた「にんにく」から、「チャンス」にかわってしまうこと】&lt;/strong&gt;&lt;br /&gt;
と読み取ることができます。&lt;/li&gt;
&lt;/ul&gt;
&lt;p&gt;したがって、答案としては次のようにまとめられます。&lt;/p&gt;
&lt;p&gt;&lt;strong&gt;【それとは、河田師範のあだ名が、自分のつけた「にんにく」から「チャンス」にかわってしまうこと。】&lt;/strong&gt;&lt;/p&gt;
&lt;p&gt;このように、「それ」が何を指すかは、&lt;strong&gt;直後の説明文（懸念・心配の具体的な中身）に注目する&lt;/strong&gt;ことで、自然と特定できるようになります。&lt;/p&gt;
&lt;h3&gt;大問二　問三：傍線部を「ブロック分け」で説明する問題&lt;/h3&gt;
&lt;p&gt;大問二問三は、&lt;strong&gt;「傍線部とはどのようなことか」を説明させる問題&lt;/strong&gt;です。&lt;br /&gt;
説明を求められている場合は、&lt;strong&gt;傍線部とイコールの内容を本文中から探し、必要に応じて言い換えて答える&lt;/strong&gt;のが基本です。&lt;/p&gt;
&lt;div class="rounded" style="background-color: lightblue; padding: 10px;"&gt;ここでは、傍線部の&lt;br /&gt;
&lt;strong&gt;前半：「自分の手持ちの材料から」&lt;/strong&gt;と、&lt;br /&gt;
&lt;strong&gt;後半：「犯人捜しをやる」&lt;/strong&gt;&lt;br /&gt;
に&lt;strong&gt;ブロック分け&lt;/strong&gt;をして、それぞれと同じ内容にあたる部分を探していきます。&lt;/div&gt;
&lt;h4&gt;後半ブロック：「犯人捜しをやる」&lt;/h4&gt;
&lt;ul&gt;
&lt;li&gt;傍線部の直前にある文：&lt;br /&gt;
「犯人、つまりわからない部分は自分で発見しなければなりません。」より、&lt;br /&gt;
→ &lt;strong&gt;【犯人捜しをやる ＝ わからない部分を見つける】&lt;/strong&gt;&lt;br /&gt;
と言い換えることができます。&lt;/li&gt;
&lt;/ul&gt;
&lt;h4&gt;前半ブロック：「自分の手持ちの材料から」&lt;/h4&gt;
&lt;p&gt;こちらは、本文中で直接言い換えが示されていないため、文脈から自分で整理する必要があります。&lt;br /&gt;
「手持ちの材料」とは、自分が最初から持っている情報・知識・手がかりのことですから、&lt;/p&gt;
&lt;p&gt;&lt;strong&gt;【自分の手持ちの材料から ＝ 自分がすでに知っている情報から】&lt;/strong&gt;&lt;/p&gt;
&lt;p&gt;と解釈できます。&lt;/p&gt;
&lt;h4&gt;２つのブロックを組み合わせて答える&lt;/h4&gt;
&lt;p&gt;以上を組み合わせると、傍線部全体は、&lt;/p&gt;
&lt;p&gt;&lt;strong&gt;【自分が知っている情報から、わからない部分を見つけること。】&lt;/strong&gt;&lt;/p&gt;
&lt;p&gt;と説明できます。これがそのまま答案になります。&lt;/p&gt;
&lt;p&gt;このように、「本文に書いてある部分」と「自分で整理して言い換える部分」を組み合わせることで、&lt;strong&gt;傍線部の内容を過不足なく説明&lt;/strong&gt;できるようになります。&lt;/p&gt;
&lt;h2&gt;まとめ：指示語とブロック分けで「イコールの内容」をつかむ&lt;/h2&gt;
&lt;ul&gt;
&lt;li&gt;指示語「それ」を問う問題では、&lt;strong&gt;「それ」＝直後に示される懸念・心配・内容&lt;/strong&gt;として扱われることが多く、傍線部のすぐ後ろを丁寧に読むことが重要。&lt;/li&gt;
&lt;li&gt;「どういうことか」「どのようなことか」を説明させる問題では、&lt;strong&gt;傍線部とイコールになる内容&lt;/strong&gt;を本文中から探して答える。&lt;/li&gt;
&lt;li&gt;傍線部が長い場合は、&lt;strong&gt;前半・後半などにブロック分け&lt;/strong&gt;をし、それぞれについて本文中の対応箇所や言い換えを考えると整理しやすい。&lt;/li&gt;
&lt;li&gt;本文に直接書かれていない部分は、文脈から&lt;strong&gt;自然な日本語に言い換えて補う&lt;/strong&gt;ことで、記述の精度を高めることができる。&lt;/li&gt;
&lt;li&gt;令和３年度のフェリス女学院の問題は難度が高い箇所もありますが、&lt;strong&gt;前後をきちんと読み、「イコールの内容」を押さえる・ブロック分けで考える&lt;/strong&gt;という解法を身につければ、十分に対応可能です。&lt;/li&gt;
&lt;/ul&gt;
&lt;p&gt;解法をしっかりと身につけ、自分が解ける問題を確実に正解できるようにしていきましょう。&lt;br /&gt;
動画とあわせて復習しながら、&lt;strong&gt;「なぜその答えになるのか」を自分で説明できる力&lt;/strong&gt;を少しずつ養っていくことが、合格への近道です。&lt;/p&gt;
&lt;p&gt;&lt;!-- [ /.socialSet ] --&gt;&lt;/p&gt;
&lt;div class="alert alert-primary p-3 mt-4" role="alert"&gt;
&lt;p class="mb-2"&gt;&lt;strong&gt;フェリス特有の記述要求に応えられないままでは、合格の門は閉ざされます。&lt;/strong&gt;&lt;/p&gt;
&lt;p class="mb-1"&gt;フェリス記述の核を捉えない解答が固定化されると、本番で容赦ない減点が重なり、合格ラインの合計点に跳ね返る致命的な不利益を被ります。&lt;/p&gt;
&lt;p class="mb-3"&gt;記述が完成しないのは、一重に要素分解の不一致が原因です。&lt;/p&gt;
&lt;div class="d-grid gap-2"&gt;&lt;a class="btn btn-primary btn-lg" href="https://dokkai-labo.tokyo/kobetsuonline01/"&gt;合格力を叩き込む個別指導の受講はこちら&lt;/a&gt;&lt;br /&gt;
&lt;a class="btn btn-outline-primary btn-lg" href="https://dokkai-labo.tokyo/blog/161214/"&gt;読解ラボの指導方針を詳しく知る&lt;/a&gt;&lt;/div&gt;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&lt;section class="veu_cta" id="veu_cta-21075"&gt;&lt;h1 class="cta_title"&gt;指導指針&lt;/h1&gt;&lt;div class="cta_body"&gt;&lt;div class="cta_body_image cta_body_image_right"&gt;&lt;a href="https://dokkai-labo.tokyo/ct/strategy/"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力向上と受験成功を重視し、効果的な学習法を提供することに焦点を当てています。独自のアプローチと専門知識に基づき、受験生の国語力を伸ばし、自信を持たせることを目指しています。&lt;/div&gt;&lt;div class="cta_body_link"&gt;&lt;a href="https://dokkai-labo.tokyo/ct/strategy/" class="btn btn-primary btn-block btn-lg" target="_blank"&gt;指導指針&lt;/a&gt;&lt;/div&gt;&lt;/div&gt;&lt;!-- [ /.vkExUnit_cta_body ] --&gt;&lt;/section&gt;			
------</t>
  </si>
  <si>
    <t>https://dokkai-labo.tokyo/blog/kokorogamae/</t>
  </si>
  <si>
    <t>以下のページは不自然なワードを使用しています。
これらを適切に自然な言葉に置き換えて下さい。
なお、本文の装飾や構造は絶対に変えないでください。
【対象ページURL】
https://dokkai-labo.tokyo/blog/kokorogamae/
【検出された不自然ワード】
- 型
- 乱れ
- 1分
【本文】
------
&lt;h3&gt;【説明文】時間が足りない子は「主張→理由→具体例」を先に掴む&lt;/h3&gt;
&lt;p&gt;このページのタイトルにある「説明文」について補足します。説明文で時間が足りなくなる子は、読むのが遅いというよりも、&lt;/p&gt;
&lt;ul&gt;
&lt;li&gt;どこが「言いたいこと（主張）」なのかがつかめず、読みながら&lt;strong&gt;判断が鈍って&lt;/strong&gt;しまう&lt;/li&gt;
&lt;li&gt;具体例（エピソード）を丁寧に追いすぎて、要点回収が後手に回る&lt;/li&gt;
&lt;/ul&gt;
&lt;p&gt;という形で&lt;strong&gt;「ロスタイム」&lt;/strong&gt;が増えていることが多いです。まずは、文章全体を「主張→理由→具体例」という骨組みでつかむ意識を持つと、設問に入ってから戻る場所が絞れ、時間が安定しやすくなります。&lt;/p&gt;
&lt;p&gt;また、説明文の記述で頻出の「説明せよ（言い換え）」は、設問ごとに探し方の&lt;strong&gt;パターン&lt;/strong&gt;があります。説明の出し方（イコール探し）の全体像は、&lt;a href="https://dokkai-labo.tokyo/blog/17022402/" target="_blank" rel="noopener noreferrer"&gt;中学受験国語｜説明文の「説明せよ」はイコール探し（2手法）【全体像はこちら】&lt;/a&gt;で整理しています。&lt;/p&gt;
&lt;h3&gt;説明文の時短チェック：線を引く場所は5つだけ&lt;/h3&gt;
&lt;p&gt;速読を目指すより、&lt;strong&gt;戻る場所を決めるための印&lt;/strong&gt;を残しておく方が、結果として早く・正確になります。&lt;/p&gt;
&lt;ul&gt;
&lt;li&gt;&lt;strong&gt;逆接&lt;/strong&gt;（しかし／だが／ところが など）の後：筆者の方向転換が出やすい&lt;/li&gt;
&lt;li&gt;&lt;strong&gt;結論っぽい言い方&lt;/strong&gt;（つまり／要するに／大切なのは など）：主張候補&lt;/li&gt;
&lt;li&gt;&lt;strong&gt;対比&lt;/strong&gt;（一方で／それに対して など）：比較の軸が出やすい&lt;/li&gt;
&lt;li&gt;&lt;strong&gt;指示語&lt;/strong&gt;（これ／それ／この など）：設問の「それは何？」の根っこ&lt;/li&gt;
&lt;li&gt;&lt;strong&gt;段落の最後&lt;/strong&gt;：要点が一文にまとまりやすい&lt;/li&gt;
&lt;/ul&gt;
&lt;p&gt;この5つだけを意識して線や印を入れ、本文は「理解できる速さ」で読み切る。そうすると、抜き出しや理由説明で&lt;strong&gt;本文を行ったり来たりする回数&lt;/strong&gt;が減って、時間が&lt;strong&gt;乱れ&lt;/strong&gt;にくくなります。&lt;/p&gt;
&lt;h3&gt;説明文の設問処理：判断に困ったら「何を聞かれているか」を先に明確にする&lt;/h3&gt;
&lt;p&gt;説明文の設問で時間を使いすぎる原因は、「答えを作る」より先に「設問の要求」が固まっていないことです。&lt;strong&gt;判断に困ったら&lt;/strong&gt;次の順で確認します。&lt;/p&gt;
&lt;ol&gt;
&lt;li&gt;&lt;strong&gt;問われているもの&lt;/strong&gt;は何か（理由／言い換え／具体例／対比／指示語の内容 など）&lt;/li&gt;
&lt;li&gt;&lt;strong&gt;答えの形&lt;/strong&gt;は何か（抜き出し／選択／記述）&lt;/li&gt;
&lt;li&gt;本文のどこに根拠がありそうか（上の5つの印に戻る）&lt;/li&gt;
&lt;/ol&gt;
&lt;p&gt;これだけでも「とりあえず本文を探し回る」動きが減り、既に本文で説明している&lt;strong&gt;「飛ばす／印で後回し／部分点」&lt;/strong&gt;の判断がしやすくなります。&lt;/p&gt;
&lt;div style="border: 1px solid #e6e6e6; background: #fafafa; padding: 14px 16px; border-radius: 8px; margin: 16px 0;"&gt;
&lt;h2 style="margin: 0 0 10px; font-size: 1.15rem; line-height: 1.6;"&gt;すぐ決める：国語（説明文）の時間配分と解く順番（1分）&lt;/h2&gt;
&lt;p style="margin: 0 0 10px; line-height: 1.9;"&gt;&lt;strong&gt;結論：&lt;/strong&gt;本文を無理に速く読むのではなく、&lt;strong&gt;設問処理で時間配分を調整する&lt;/strong&gt;（飛ばす・部分点を取りにいく）ことで、最後まで解き切る確率が上がります。&lt;/p&gt;
&lt;div style="overflow-x: auto; -webkit-overflow-scrolling: touch;"&gt;
&lt;table style="width: 100%; border-collapse: collapse; background: #fff; margin: 10px 0 0;"&gt;
&lt;thead&gt;
&lt;tr&gt;
&lt;th style="border: 1px solid #ddd; padding: 8px; text-align: left; width: 18%;"&gt;症状&lt;/th&gt;
&lt;th style="border: 1px solid #ddd; padding: 8px; text-align: left;"&gt;まずやること&lt;/th&gt;
&lt;th style="border: 1px solid #ddd; padding: 8px; text-align: left; width: 14%;"&gt;目安時間&lt;/th&gt;
&lt;th style="border: 1px solid #ddd; padding: 8px; text-align: left; width: 22%;"&gt;ねらい&lt;/th&gt;
&lt;th style="border: 1px solid #ddd; padding: 8px; text-align: left; width: 18%;"&gt;注意&lt;/th&gt;
&lt;/tr&gt;
&lt;/thead&gt;
&lt;tbody&gt;
&lt;tr&gt;
&lt;td style="border: 1px solid #ddd; padding: 8px;"&gt;&lt;strong&gt;二度読みが多い&lt;/strong&gt;&lt;/td&gt;
&lt;td style="border: 1px solid #ddd; padding: 8px;"&gt;本文は&lt;strong&gt;最初に読み切る&lt;/strong&gt;。スピードは「理解できる速さ」に&lt;strong&gt;保つ&lt;/strong&gt;。&lt;/td&gt;
&lt;td style="border: 1px solid #ddd; padding: 8px;"&gt;本文：一定&lt;/td&gt;
&lt;td style="border: 1px solid #ddd; padding: 8px;"&gt;読み返し前提の読み方をやめ、後半の設問処理に余力を残す。&lt;/td&gt;
&lt;td style="border: 1px solid #ddd; padding: 8px;"&gt;「速く読む」より「理解して読む」。&lt;/td&gt;
&lt;/tr&gt;
&lt;tr&gt;
&lt;td style="border: 1px solid #ddd; padding: 8px;"&gt;&lt;strong&gt;設問で止まる&lt;/strong&gt;&lt;/td&gt;
&lt;td style="border: 1px solid #ddd; padding: 8px;"&gt;&lt;strong&gt;判断に困る&lt;/strong&gt;問題は&lt;strong&gt;印をつけて後回し&lt;/strong&gt;。まず全体を一周して空欄を減らす。&lt;/td&gt;
&lt;td style="border: 1px solid #ddd; padding: 8px;"&gt;各設問：短く&lt;/td&gt;
&lt;td style="border: 1px solid #ddd; padding: 8px;"&gt;「一問に時間を吸われる」を防ぎ、得点機会を最大化する。&lt;/td&gt;
&lt;td style="border: 1px solid #ddd; padding: 8px;"&gt;最後に戻る前提で印のルールを決める。&lt;/td&gt;
&lt;/tr&gt;
&lt;tr&gt;
&lt;td style="border: 1px solid #ddd; padding: 8px;"&gt;&lt;strong&gt;最後が間に合わない&lt;/strong&gt;&lt;/td&gt;
&lt;td style="border: 1px solid #ddd; padding: 8px;"&gt;大問ごとに&lt;strong&gt;標準タイム&lt;/strong&gt;を決め、超えそうなら「飛ばす」を即断する。&lt;/td&gt;
&lt;td style="border: 1px solid #ddd; padding: 8px;"&gt;大問：&lt;strong&gt;配分を確立&lt;/strong&gt;&lt;/td&gt;
&lt;td style="border: 1px solid #ddd; padding: 8px;"&gt;時間感覚（どこまでが自然か）を作り、本番で焦らない。&lt;/td&gt;
&lt;td style="border: 1px solid #ddd; padding: 8px;"&gt;抜き出しは最も時間がかかるので優先的に判断する。&lt;/td&gt;
&lt;/tr&gt;
&lt;tr&gt;
&lt;td style="border: 1px solid #ddd; padding: 8px;"&gt;&lt;strong&gt;ミスで取りこぼす&lt;/strong&gt;&lt;/td&gt;
&lt;td style="border: 1px solid #ddd; padding: 8px;"&gt;漢字は&lt;strong&gt;1問10秒&lt;/strong&gt;。記述は空欄にせず&lt;strong&gt;部分点&lt;/strong&gt;を取りにいく.&lt;/td&gt;
&lt;td style="border: 1px solid #ddd; padding: 8px;"&gt;漢字：10秒/問&lt;/td&gt;
&lt;td style="border: 1px solid #ddd; padding: 8px;"&gt;「長考→&lt;strong&gt;減点&lt;/strong&gt;」より「次で取り返す」発想に切り替える。&lt;/td&gt;
&lt;td style="border: 1px solid #ddd; padding: 8px;"&gt;記述は文末確認→根拠に線→つなぐ。&lt;/td&gt;
&lt;/tr&gt;
&lt;/tbody&gt;
&lt;/table&gt;
&lt;/div&gt;
&lt;h3 style="margin: 14px 0 8px; font-size: 1.05rem; line-height: 1.6;"&gt;読むときの優先順位（本文）&lt;/h3&gt;
&lt;ul style="margin: 0 0 10px; padding-left: 1.2em; line-height: 1.9;"&gt;
&lt;li&gt;&lt;strong&gt;本文は最初に読み切る&lt;/strong&gt;（読みながら全問を意識しない）。&lt;/li&gt;
&lt;li&gt;スピードは&lt;strong&gt;自分が理解できる速さ&lt;/strong&gt;に&lt;strong&gt;一定にする&lt;/strong&gt;。&lt;/li&gt;
&lt;li&gt;読み返しを前提にせず、設問処理で時間を調整する。&lt;/li&gt;
&lt;/ul&gt;
&lt;h3 style="margin: 14px 0 8px; font-size: 1.05rem; line-height: 1.6;"&gt;解くときの優先順位（設問）&lt;/h3&gt;
&lt;ul style="margin: 0 0 10px; padding-left: 1.2em; line-height: 1.9;"&gt;
&lt;li&gt;&lt;strong&gt;標準タイム&lt;/strong&gt;（大問ごとの目安）を持って、超えそうなら即調整する。&lt;/li&gt;
&lt;li&gt;漢字は&lt;strong&gt;1問10秒&lt;/strong&gt;で区切り、思い出せなければ先へ進む。&lt;/li&gt;
&lt;li&gt;選択肢は候補に&lt;strong&gt;印をつけて後回し&lt;/strong&gt;（一周後に精査）。&lt;/li&gt;
&lt;li&gt;抜き出しで像が立たないときは&lt;strong&gt;飛ばす&lt;/strong&gt;判断を優先する。&lt;/li&gt;
&lt;li&gt;記述は「完璧」より&lt;strong&gt;部分点&lt;/strong&gt;（文末→根拠→&lt;strong&gt;仕上げる&lt;/strong&gt;）を取りにいく。&lt;/li&gt;
&lt;/ul&gt;
&lt;h3 style="margin: 14px 0 8px; font-size: 1.05rem; line-height: 1.6;"&gt;注意（2つだけ）&lt;/h3&gt;
&lt;ul style="margin: 0; padding-left: 1.2em; line-height: 1.9;"&gt;
&lt;li&gt;重要箇所以外の&lt;strong&gt;二度読み&lt;/strong&gt;を習慣にしない（理解できる速さで一回で通す）。&lt;/li&gt;
&lt;li&gt;設問で粘りすぎない。&lt;strong&gt;判断に困ったら印をつけて飛ばす&lt;/strong&gt;（あとで戻る）。&lt;/li&gt;
&lt;/ul&gt;
&lt;p style="margin: 12px 0 0; line-height: 1.9;"&gt;このあと本文で、心構え→原因→心構え3つ→読み方と時間配分→飛ばす・部分点→学年別の伸ばし方の順に確認できます。&lt;/p&gt;
&lt;/div&gt;
&lt;h2&gt;動画で解説：国語のテストを受けるときの心構え&lt;/h2&gt;
&lt;p&gt;&lt;iframe title="YouTube video player" src="https://www.youtube.com/embed/pWHegFykaBA" width="560" height="315" frameborder="0" allowfullscreen="allowfullscreen"&gt;&lt;/iframe&gt;&lt;/p&gt;
&lt;p&gt;まずは動画で全体像をつかつかんでから、以下のポイントを文章で確認していただくと理解が深まります。&lt;/p&gt;
&lt;h2&gt;国語のテストで点が安定しない原因とは？&lt;/h2&gt;
&lt;p&gt;国語のテストで点数が安定しない背景には、次のような原因が重なっていることが多いです。&lt;/p&gt;
&lt;ul&gt;
&lt;li&gt;「その場しのぎ」で問題に向かっており、&lt;strong&gt;日頃の学習と本番の意識がつながっていない&lt;/strong&gt;&lt;/li&gt;
&lt;li&gt;本文の読み方や、&lt;strong&gt;問題を解く順番・時間配分のルールが決まっていない&lt;/strong&gt;&lt;/li&gt;
&lt;li&gt;抜き出し・漢字・選択肢などで、&lt;strong&gt;ケアレスミスが多発&lt;/strong&gt;している&lt;/li&gt;
&lt;li&gt;学年ごとに必要な「国語の土台作り」が不十分なまま、応用問題に取り組んでいる&lt;/li&gt;
&lt;/ul&gt;
&lt;blockquote&gt;&lt;p&gt;&lt;strong&gt;「正直、勝負はテスト前からすでに決まっていると思います。」&lt;/strong&gt;&lt;/p&gt;&lt;/blockquote&gt;
&lt;p&gt;テストは、あくまでも&lt;strong&gt;「普段の学習成果がどれだけ発揮できるか」を確認する場&lt;/strong&gt;です。入試本番は別にしても、マンスリー・組分け・模試においては、&lt;/p&gt;
&lt;ul&gt;
&lt;li&gt;今の自分の実力でどこまでできるかを知る&lt;/li&gt;
&lt;li&gt;&lt;strong&gt;自分の穴（弱点）を見つけて、次の学習につなげる&lt;/strong&gt;&lt;/li&gt;
&lt;/ul&gt;
&lt;p&gt;という意味が非常に大きくなります。&lt;/p&gt;
&lt;h2&gt;テスト本番で意識したい３つの心構え&lt;/h2&gt;
&lt;h3&gt;① 「気持ちの記述」は日頃から意識しておく&lt;/h3&gt;
&lt;p&gt;SAPIXのマンスリーや組分けテストなど、多くの模試で頻出なのが&lt;strong&gt;「気持ちの記述」&lt;/strong&gt;です。物語文で理由を問う記述では、最後が「気持ち」で終わるケースが多くなります。&lt;/p&gt;
&lt;blockquote&gt;&lt;p&gt;例：&lt;br /&gt;
「なぜ泣いたのですか？」&lt;br /&gt;
→「うれしかった&lt;strong&gt;という気持ち&lt;/strong&gt;から泣いた」&lt;br /&gt;
→「悲しい出来事があった&lt;strong&gt;ために悲しい気持ちで&lt;/strong&gt;泣いた」&lt;/p&gt;&lt;/blockquote&gt;
&lt;p&gt;このように、物語の記述で理由を問われたら、&lt;/p&gt;
&lt;ul&gt;
&lt;li&gt;&lt;strong&gt;最後は「〜という気持ちだから」でまとめる&lt;/strong&gt;&lt;/li&gt;
&lt;/ul&gt;
&lt;p&gt;という意識が大切です。これは、テスト本番で急につくものではありません。&lt;/p&gt;
&lt;blockquote&gt;&lt;p&gt;&lt;span style="color: #ff0000;"&gt;日頃の学習の段階から「気持ちで締める」ことを意識しておくべきだと思います。&lt;/span&gt;&lt;/p&gt;&lt;/blockquote&gt;
&lt;p&gt;模試は、&lt;/p&gt;
&lt;ul&gt;
&lt;li&gt;無理に点数だけを追いかける場ではなく、&lt;/li&gt;
&lt;li&gt;&lt;strong&gt;「また気持ちを書けなかったな」という修正点を発見し、改善していく&lt;/strong&gt;ための場&lt;/li&gt;
&lt;/ul&gt;
&lt;p&gt;と考えることが重要です。&lt;/p&gt;
&lt;h3&gt;② スピードは「自分が理解できる速さ」で&lt;/h3&gt;
&lt;p&gt;国語のテストは時間との勝負になりがちですが、大切なのは&lt;/p&gt;
&lt;ul&gt;
&lt;li&gt;&lt;span style="color: #0000ff;"&gt;&lt;strong&gt;自分が理解できるスピードで読む&lt;/strong&gt;&lt;/span&gt;こと&lt;/li&gt;
&lt;/ul&gt;
&lt;p&gt;です。「速く読まなきゃ」とスピードだけを意識してしまうと、&lt;/p&gt;
&lt;ul&gt;
&lt;li&gt;内容が頭に入らず、&lt;/li&gt;
&lt;li&gt;設問を読むときに、該当箇所を何度も読み直す&lt;/li&gt;
&lt;/ul&gt;
&lt;p&gt;という、かえって非効率な状態に陥りやすくなります。&lt;/p&gt;
&lt;p&gt;国語のテストで時間を短縮するコツは、&lt;/p&gt;
&lt;ul&gt;
&lt;li&gt;&lt;strong&gt;本文を無理に速く読むことではなく、設問の解き方で時間を調整すること&lt;/strong&gt;&lt;/li&gt;
&lt;/ul&gt;
&lt;p&gt;にあります。本文は「理解できる速さ」で読み、そのうえで後述する&lt;strong&gt;「飛ばす」「部分点を狙う」&lt;/strong&gt;などの戦略で時間配分を&lt;strong&gt;調整して&lt;/strong&gt;いきましょう。&lt;/p&gt;
&lt;h3&gt;③ 模試は「穴を見つけて埋める」ための場ととらえる&lt;/h3&gt;
&lt;p&gt;模試の目的は、&lt;/p&gt;
&lt;ul&gt;
&lt;li&gt;今の自分の実力を正しく知ること&lt;/li&gt;
&lt;li&gt;どこができていないのか、どこを直せばいいのかを把握すること&lt;/li&gt;
&lt;/ul&gt;
&lt;p&gt;にあります。&lt;/p&gt;
&lt;p&gt;そのため、&lt;/p&gt;
&lt;ul&gt;
&lt;li&gt;「今回は自然体で受けてみて、何ができなかったかを確認する」&lt;/li&gt;
&lt;li&gt;「できなかった部分を一つずつ克服していく」&lt;/li&gt;
&lt;/ul&gt;
&lt;p&gt;という発想で臨むことが、&lt;strong&gt;最終的な得点力のアップにつながります&lt;/strong&gt;。&lt;/p&gt;
&lt;h2&gt;問題の読み方・解く順番・時間配分の基本&lt;/h2&gt;
&lt;h3&gt;① 本文は「最初に読み切ってから」解き始める&lt;/h3&gt;
&lt;p&gt;国語の長文問題には、以下のような読み方の&lt;strong&gt;スタイル&lt;/strong&gt;があります。&lt;/p&gt;
&lt;ul&gt;
&lt;li&gt;本文を読みながら、同時に設問も解いていく&lt;/li&gt;
&lt;li&gt;本文を最後まで読み切ってから、設問に取りかかる&lt;/li&gt;
&lt;li&gt;先に設問を読んでから、本文を読む&lt;/li&gt;
&lt;/ul&gt;
&lt;blockquote&gt;&lt;p&gt;&lt;strong&gt;「基本的には、最初に全部読んでから問題を解いていきましょう」とお話しをします。&lt;/strong&gt;&lt;/p&gt;&lt;/blockquote&gt;
&lt;p&gt;その理由は、&lt;/p&gt;
&lt;ul&gt;
&lt;li&gt;答えが本文の後ろの方にある問題も多く、読みながら解こうとすると対応できない場面が出る&lt;/li&gt;
&lt;li&gt;一つの文章に対して、問いが10問前後あることが一般的で、&lt;strong&gt;すべての設問を意識しながら読むのは現実的に難しい&lt;/strong&gt;&lt;/li&gt;
&lt;/ul&gt;
&lt;p&gt;からです。&lt;/p&gt;
&lt;p&gt;基本方針としては、&lt;/p&gt;
&lt;ul&gt;
&lt;li&gt;まずは&lt;strong&gt;本文を読み切ることに集中する&lt;/strong&gt;&lt;/li&gt;
&lt;li&gt;作業的な確認（例：漢字の大問があるかどうかをざっとチェックしておく）程度なら、事前に行ってもよい&lt;/li&gt;
&lt;/ul&gt;
&lt;p&gt;という形がおすすめです。&lt;/p&gt;
&lt;h3&gt;② 大問ごとの「標準タイム」を自分なりに決める&lt;/h3&gt;
&lt;p&gt;たとえば、SAPIXのマンスリーテストでは、&lt;/p&gt;
&lt;ul&gt;
&lt;li&gt;物語文の方が長く、&lt;/li&gt;
&lt;li&gt;その傾向は毎回大きく変わるわけではない&lt;/li&gt;
&lt;/ul&gt;
&lt;p&gt;という特徴があります。&lt;/p&gt;
&lt;blockquote&gt;&lt;p&gt;「毎回物語の段階で30分経っているのが自然かな、とか、残りの時間で説明文をやって間に合うのであれば、それが標準タイムという事になります。」&lt;/p&gt;&lt;/blockquote&gt;
&lt;p&gt;このように、&lt;/p&gt;
&lt;ul&gt;
&lt;li&gt;「物語文に○分、説明文に○分」など、&lt;strong&gt;大問ごとの目安時間（標準タイム）&lt;/strong&gt;を自分なりに決めておく&lt;/li&gt;
&lt;li&gt;模試を何度か受けながら、その配分が自分に合っているかを調整する&lt;/li&gt;
&lt;/ul&gt;
&lt;p&gt;ことが大切です。&lt;/p&gt;
&lt;p&gt;こうした時間感覚を身につけておくと、&lt;/p&gt;
&lt;ul&gt;
&lt;li&gt;入試直前の過去問演習&lt;/li&gt;
&lt;li&gt;本番の入試&lt;/li&gt;
&lt;/ul&gt;
&lt;p&gt;でも、&lt;strong&gt;落ち着いて時間配分をコントロールできる力&lt;/strong&gt;につながっていきます。&lt;/p&gt;
&lt;h3&gt;③ 分からない問題は一旦「飛ばす」勇気を持つ&lt;/h3&gt;
&lt;h4&gt;【漢字】１問10秒を目安にする&lt;/h4&gt;
&lt;p&gt;漢字１問にかけてよい時間の目安は、&lt;/p&gt;
&lt;ul&gt;
&lt;li&gt;&lt;span style="color: #0000ff;"&gt;&lt;strong&gt;１問あたり約10秒&lt;/strong&gt;&lt;/span&gt;&lt;/li&gt;
&lt;/ul&gt;
&lt;p&gt;です。漢字は、&lt;/p&gt;
&lt;ul&gt;
&lt;li&gt;長く考えても分からないことが多い&lt;/li&gt;
&lt;li&gt;「勉強したのに一瞬出てこない」だけなら、&lt;strong&gt;後からふと閃くこともある&lt;/strong&gt;&lt;/li&gt;
&lt;/ul&gt;
&lt;p&gt;ため、&lt;/p&gt;
&lt;ul&gt;
&lt;li&gt;思い出せない・分からないと感じたら、長考せずにすぐ次へ進む&lt;/li&gt;
&lt;li&gt;後半で時間が余ったら、もう一度見直す&lt;/li&gt;
&lt;/ul&gt;
&lt;p&gt;というスタンスが有効です。&lt;/p&gt;
&lt;h4&gt;【選択肢】候補に印をつけて後で精査する&lt;/h4&gt;
&lt;p&gt;選択肢問題でも、少し考えても決めきれないときは、&lt;/p&gt;
&lt;ul&gt;
&lt;li&gt;可能性のある番号に印をつけておき、&lt;/li&gt;
&lt;li&gt;&lt;strong&gt;一通り解き終わってから改めて精査する&lt;/strong&gt;&lt;/li&gt;
&lt;/ul&gt;
&lt;p&gt;という流れを徹底しましょう。最後に見直すことを忘れないよう、印をつける位置やルールを自分なりに決めておくと安心です。&lt;/p&gt;
&lt;h4&gt;【抜き出し】最も時間がかかる問題は「飛ばす」判断が重要&lt;/h4&gt;
&lt;p&gt;国語の問題の中で、最も時間がかかりやすいのが&lt;strong&gt;抜き出し問題&lt;/strong&gt;です。&lt;/p&gt;
&lt;ul&gt;
&lt;li&gt;設問を読み、答えのイメージを持つ&lt;/li&gt;
&lt;li&gt;本文の中から該当箇所を探す&lt;/li&gt;
&lt;li&gt;字数制限・文末表現を意識しながら、適切な箇所を選ぶ&lt;/li&gt;
&lt;/ul&gt;
&lt;p&gt;という&lt;strong&gt;ステップ&lt;/strong&gt;を通る必要があり、意外に時間を消費します。&lt;/p&gt;
&lt;p&gt;このため、&lt;/p&gt;
&lt;ul&gt;
&lt;li&gt;答えのイメージがパッと浮かばない抜き出し問題は、いったん飛ばす&lt;/li&gt;
&lt;li&gt;本文全体を読み切っていれば、&lt;strong&gt;読み返さなくても解ける問題が後半にある&lt;/strong&gt;場合も少なくない&lt;/li&gt;
&lt;/ul&gt;
&lt;p&gt;ということを意識しておきましょう。&lt;/p&gt;
&lt;blockquote&gt;&lt;p&gt;&lt;strong&gt;１問に時間をかけて空欄を作るよりも、全ての問題にいったん答えを書いた方が、最終的な正答率は上がることが多い&lt;/strong&gt;&lt;/p&gt;&lt;/blockquote&gt;
&lt;p&gt;この「飛ばす勇気」が、全体としての得点力を上げるカギになります。&lt;/p&gt;
&lt;h3&gt;④ 記述問題は「部分点」を狙いにいく&lt;/h3&gt;
&lt;p&gt;記述問題には、他の問題にはない&lt;strong&gt;「部分点」&lt;/strong&gt;が存在します。完全解答を目指すことも大切ですが、現実的な戦略としては、&lt;/p&gt;
&lt;ul&gt;
&lt;li&gt;&lt;strong&gt;部分点を積み上げていく意識&lt;/strong&gt;&lt;/li&gt;
&lt;/ul&gt;
&lt;p&gt;が非常に重要です。&lt;/p&gt;
&lt;p&gt;具体的な&lt;strong&gt;ステップ&lt;/strong&gt;としては、&lt;/p&gt;
&lt;ol&gt;
&lt;li&gt;まず、&lt;strong&gt;記述の文末が何になるのか&lt;/strong&gt;を確認し、メモするか印をつける&lt;/li&gt;
&lt;li&gt;本文の中から、答えの根拠になりそうな部分に線を引く&lt;/li&gt;
&lt;li&gt;線を引いた部分をつなげ、指定された文末になるように&lt;strong&gt;仕上げる&lt;/strong&gt;&lt;/li&gt;
&lt;/ol&gt;
&lt;p&gt;たとえ字数が少々足りなくても、&lt;/p&gt;
&lt;ul&gt;
&lt;li&gt;答えの核心に少しでも触れられていれば、部分点がもらえる可能性が高い&lt;/li&gt;
&lt;/ul&gt;
&lt;p&gt;記述問題の１問で取れる部分点は、&lt;strong&gt;他の小問１つ分に相当することも多く&lt;/strong&gt;あります。完全解答を目指しつつも、&lt;/p&gt;
&lt;ul&gt;
&lt;li&gt;「分からないから空欄」のままにしない&lt;/li&gt;
&lt;li&gt;&lt;strong&gt;書けるところまで書いて、部分点を取りにいく&lt;/strong&gt;&lt;/li&gt;
&lt;/ul&gt;
&lt;p&gt;という姿勢が大切です。&lt;/p&gt;
&lt;h3&gt;⑤ ケアレスミスとの付き合い方を決めておく&lt;/h3&gt;
&lt;p&gt;国語におけるケアレスミスとしては、&lt;/p&gt;
&lt;ul&gt;
&lt;li&gt;抜き出し問題で、&lt;strong&gt;本文と同じ表記で書かなかった&lt;/strong&gt;（カタカナ→ひらがな、ひらがな→漢字 など）&lt;/li&gt;
&lt;li&gt;誤字・脱字・送り仮名のミス&lt;/li&gt;
&lt;/ul&gt;
&lt;p&gt;といったものがあります。&lt;/p&gt;
&lt;p&gt;これらはもちろん減らしていきたいところですが、&lt;/p&gt;
&lt;blockquote&gt;&lt;p&gt;「正直、ケアレスミスを完全になくすのは難しい。もしかしたら&lt;span style="color: #0000ff;"&gt;年齢と共に修正されていくもの&lt;/span&gt;という気はします。」&lt;/p&gt;&lt;/blockquote&gt;
&lt;p&gt;という側面もあります。実際、大学入試レベルでは、こうした指導を細かく行うことはほとんどありません。&lt;/p&gt;
&lt;p&gt;そこで中学受験の段階では、発想を切り替えて、&lt;/p&gt;
&lt;blockquote&gt;&lt;p&gt;「もし10点分ケアレスミスをするのであれば、その10点を失うことは受け入れて、&lt;strong&gt;別のところで10点上乗せできる子になろう&lt;/strong&gt;」&lt;/p&gt;&lt;/blockquote&gt;
&lt;p&gt;という提案をすることがあります。&lt;/p&gt;
&lt;p&gt;具体的には、&lt;/p&gt;
&lt;ul&gt;
&lt;li&gt;普通の受験生なら「捨て問」と考えるような、難しい記述問題にも果敢にアタックする&lt;/li&gt;
&lt;li&gt;&lt;span style="color: #ff0000;"&gt;&lt;strong&gt;ケアレスミスによる減点を、難問で取り返せる受験生&lt;/strong&gt;&lt;/span&gt;を目指す&lt;/li&gt;
&lt;/ul&gt;
&lt;p&gt;というスタンスです。もちろんミスを減らす努力は必要ですが、&lt;strong&gt;「０か100か」ではなく、全体の得点でプラスを作る考え方&lt;/strong&gt;を持っておきましょう。&lt;/p&gt;
&lt;h2&gt;学年別：国語の得点力を上げるための勉強のポイント&lt;/h2&gt;
&lt;p&gt;テスト本番での解き方だけでなく、&lt;strong&gt;学年に応じた日頃の学習&lt;/strong&gt;が、国語の得点力を左右します。&lt;/p&gt;
&lt;h3&gt;４年生：読解力の土台をつくる１年&lt;/h3&gt;
&lt;p&gt;４年生は、中学受験の勉強が本格的にスタートする時期です。この１年は、&lt;strong&gt;受験に向けた土台作り&lt;/strong&gt;の期間ととらえましょう。&lt;/p&gt;
&lt;ul&gt;
&lt;li&gt;&lt;strong&gt;漢字学習をコツコツ積み上げる&lt;/strong&gt;&lt;br /&gt;
→ 受験生は、&lt;span style="color: #0000ff;"&gt;４年生のうちに５年生で習う漢字をすべて覚えてしまう&lt;/span&gt;のが理想です。&lt;/li&gt;
&lt;li&gt;&lt;strong&gt;活字に毎日触れる習慣をつくる&lt;/strong&gt;&lt;br /&gt;
→ 新聞・本などを通じて、&lt;span style="color: #0000ff;"&gt;毎日活字に触れる&lt;/span&gt;ことが、国語への抵抗感を下げます。&lt;/li&gt;
&lt;li&gt;&lt;strong&gt;毎日3,000字程度の文章を読む&lt;/strong&gt;&lt;br /&gt;
→ 長めの文章に慣れ、「概要をつかむ」「文章を客観的にとらえる」感覚を身につけていきましょう。&lt;/li&gt;
&lt;/ul&gt;
&lt;p&gt;４年生のうちに、&lt;strong&gt;漢字と読解力の基礎固め&lt;/strong&gt;をしておくことで、５年生以降の伸びが大きく変わります。&lt;/p&gt;
&lt;h3&gt;５年生：他教科が忙しくても国語を止めない&lt;/h3&gt;
&lt;p&gt;５年生になると、算数など他の科目の難易度が一気に上がり、勉強時間の多くを割かざるを得なくなります。しかし、だからといって&lt;strong&gt;国語の学習を止めてしまうのは危険&lt;/strong&gt;です。&lt;/p&gt;
&lt;ul&gt;
&lt;li&gt;&lt;strong&gt;小学校で習う全ての漢字を５年生のうちに&lt;/strong&gt;&lt;br /&gt;
→ &lt;span style="color: #0000ff;"&gt;５年生のうちに小学校で習う漢字、６年生までに習う全ての漢字&lt;/span&gt;を覚えることを目標にしましょう。&lt;/li&gt;
&lt;li&gt;&lt;strong&gt;記述問題に積極的に取り組む&lt;/strong&gt;&lt;br /&gt;
→ 抜き出しだけでなく、&lt;strong&gt;自分の言葉で要点をまとめる記述&lt;/strong&gt;も増えてきます。文章を読んで、必要な言葉や要点を&lt;strong&gt;正しい日本語で表現する力&lt;/strong&gt;を鍛えましょう。&lt;/li&gt;
&lt;/ul&gt;
&lt;p&gt;他教科に時間を取られがちな時期だからこそ、「毎日少しでも国語に触れる」ことを意識することが大切です。&lt;/p&gt;
&lt;h3&gt;６年生：幅広い文章と時事問題への対応力をつける&lt;/h3&gt;
&lt;p&gt;６年生では、&lt;/p&gt;
&lt;ul&gt;
&lt;li&gt;&lt;strong&gt;幅広いジャンルの文章に触れる&lt;/strong&gt;こと&lt;/li&gt;
&lt;li&gt;&lt;span style="color: #0000ff;"&gt;&lt;strong&gt;比喩表現や詩などを、文章全体を通して理解する&lt;/strong&gt;&lt;/span&gt;こと&lt;/li&gt;
&lt;/ul&gt;
&lt;p&gt;が求められます。&lt;/p&gt;
&lt;p&gt;夏を過ぎるといよいよ&lt;strong&gt;過去問対策&lt;/strong&gt;が本格的に始まります。志望校の過去問を通じて、&lt;/p&gt;
&lt;ul&gt;
&lt;li&gt;文章量・出題形式・時間配分の感覚&lt;/li&gt;
&lt;li&gt;記述・選択・抜き出しなど、設問形式ごとの対処法&lt;/li&gt;
&lt;/ul&gt;
&lt;p&gt;を確認し、&lt;strong&gt;安定した得点力&lt;/strong&gt;を身につけていきましょう。&lt;/p&gt;
&lt;p&gt;また、６年生の記述問題では、&lt;strong&gt;時事問題&lt;/strong&gt;がテーマになることも少なくありません。&lt;/p&gt;
&lt;ul&gt;
&lt;li&gt;ニュース番組を見る&lt;/li&gt;
&lt;li&gt;新聞を読む&lt;/li&gt;
&lt;li&gt;時事問題集に取り組む&lt;/li&gt;
&lt;/ul&gt;
&lt;p&gt;などを通じて、&lt;span style="color: #0000ff;"&gt;&lt;strong&gt;社会の流れを把握しておく&lt;/strong&gt;&lt;/span&gt;ことが大切です。&lt;/p&gt;
&lt;h2&gt;まとめ：国語のテストは「時間配分」と「日々の積み重ね」がカギ&lt;/h2&gt;
&lt;ul&gt;
&lt;li&gt;国語のテストは、&lt;strong&gt;時間配分&lt;/strong&gt;が合否を左右する重要なポイント。&lt;/li&gt;
&lt;li&gt;本文は&lt;strong&gt;最初に読み切り&lt;/strong&gt;、問題は&lt;strong&gt;飛ばす・戻る&lt;/strong&gt;を上手に使いながら全問にいったん答えることを目指す。&lt;/li&gt;
&lt;li&gt;漢字は１問10秒を目安に長考しすぎない。選択肢は候補に印をつけ、最後に精査する。&lt;/li&gt;
&lt;li&gt;抜き出し問題は時間がかかるため、&lt;strong&gt;イメージが浮かばないものは一旦飛ばす&lt;/strong&gt;判断が大切。&lt;/li&gt;
&lt;li&gt;記述問題は、&lt;strong&gt;部分点を積み上げる意識&lt;/strong&gt;を持ち、「空欄をなくす」ことを大事にする。&lt;/li&gt;
&lt;li&gt;ケアレスミスは完全にはなくせない前提で、&lt;strong&gt;難しめの問題にチャレンジして点を上乗せする戦略&lt;/strong&gt;を取り入れる。&lt;/li&gt;
&lt;li&gt;４年生は&lt;strong&gt;漢字と読解の土台作り&lt;/strong&gt;、５年生は&lt;strong&gt;国語を止めないこと&lt;/strong&gt;、６年生は&lt;strong&gt;幅広い文章・時事への対応力&lt;/strong&gt;を意識する。&lt;/li&gt;
&lt;/ul&gt;
&lt;p&gt;国語は、勉強してすぐに成績が急上昇する科目ではありません。しかし、&lt;strong&gt;毎日の学習とテスト本番の解き方を結びつけていくことで、着実に点数は安定していきます。&lt;/strong&gt;&lt;br /&gt;
まずは、&lt;span style="color: #0000ff;"&gt;&lt;strong&gt;全問解き切り、そのあとで空欄を減らしていくこと&lt;/strong&gt;&lt;/span&gt;を目標にしながら、日々の演習で時間配分や解き方を身につけていきましょう。&lt;/p&gt;
&lt;h2&gt;得点力養成講座のご案内&lt;/h2&gt;
&lt;p&gt;当塾では、&lt;strong&gt;解法徹底研究と記述徹底演習を繰り返し行う&lt;/strong&gt;ことで、時間配分を考えながら問題を解き、安定した得点力を養っていく、&lt;/p&gt;
&lt;ul&gt;
&lt;li&gt;教室型の&lt;a href="https://dokkai-labo.tokyo/tokuten/" target="_blank" rel="noopener noreferrer"&gt;得点力養成講座&lt;/a&gt;&lt;/li&gt;
&lt;li&gt;オンライン型の&lt;a href="https://dokkai-labo.tokyo/onlinetokuten/" target="_blank" rel="noopener noreferrer"&gt;得点力養成講座オンライン&lt;/a&gt;&lt;/li&gt;
&lt;/ul&gt;
&lt;p&gt;を開講しております。生徒さんのご参加を心よりお待ちしております。&lt;/p&gt;
&lt;section id="veu_cta-20526" class="veu_cta"&gt;
&lt;div class="cta_body"&gt;
&lt;div class="cta_body_link"&gt;&lt;/div&gt;
&lt;/div&gt;
&lt;/section&gt;
&lt;section class="veu_cta" id="veu_cta-20526"&gt;&lt;h1 class="cta_title"&gt;講座案内：【オンライン】小６得点力養成講座【集団授業(２～７月)】&lt;/h1&gt;&lt;div class="cta_body"&gt;&lt;div class="cta_body_image cta_body_image_right"&gt;&lt;a href="https://dokkai-labo.tokyo/onlinetokuten/" target="_blank"&gt;&lt;/a&gt;&lt;/div&gt;&lt;div class="cta_body_txt image_exist"&gt;半年間で読解問題の得点力向上を目指す講座です。各回ともテーマに基づいて
&lt;br /&gt;大問４題を取り扱います。受講結果と復習用動画も完備しています。
&lt;br /&gt;教室で受ける授業さながらの授業を得点力養成講座オンラインでも再現しております。&lt;/div&gt;&lt;div class="cta_body_link"&gt;&lt;a href="https://dokkai-labo.tokyo/onlinetokuten/" class="btn btn-primary btn-block btn-lg" target="_blank"&gt;講座案内：【オンライン】小６得点力養成講座【集団授業(２～７月)】&lt;/a&gt;&lt;/div&gt;&lt;/div&gt;&lt;!-- [ /.vkExUnit_cta_body ] --&gt;&lt;/section&gt;			
------</t>
  </si>
  <si>
    <t>https://dokkai-labo.tokyo/blog/komatou2021/</t>
  </si>
  <si>
    <t>以下のページは不自然なワードを使用しています。
これらを適切に自然な言葉に置き換えて下さい。
なお、本文の装飾や構造は絶対に変えないでください。
【対象ページURL】
https://dokkai-labo.tokyo/blog/komatou2021/
【検出された不自然ワード】
- 崩れ
- 手順
- 整え
- 失点
【本文】
------
&lt;h2&gt;駒場東邦中 2021 国語｜厳選解説動画と問題ポイント&lt;/h2&gt;
&lt;p&gt;本ページでは、&lt;strong&gt;令和３年度 駒場東邦中学校 入試国語&lt;/strong&gt;の問題から厳選した設問について、動画とあわせてポイントを解説します。&lt;br /&gt;
特に、受験生がつまずきやすい「傍線部の説明を求める問題（＝イコールの中身を答える問題）」に焦点を当て、&lt;br /&gt;
&lt;strong&gt;どこを読み取り、どのように答えを組み立てればよいか&lt;/strong&gt;を整理していきます。&lt;/p&gt;
&lt;p&gt;過去問演習を「何回繰り返すか／類題演習とどの順で組むか」まで含めた全体像は、&lt;a href="https://dokkai-labo.tokyo/blog/kokugo-kakomon/"&gt;過去問演習の全体像はこちら&lt;/a&gt;で整理しています。&lt;/p&gt;
&lt;div class="rounded" style="background-color: lightblue; padding: 12px; margin: 14px 0;"&gt;
&lt;p style="margin: 0 0 8px 0;"&gt;&lt;strong&gt;駒場東邦 過去問（入試問題）復習で確認したいこと&lt;/strong&gt;&lt;/p&gt;
&lt;ul style="margin: 0; padding-left: 1.2em;"&gt;
&lt;li&gt;&lt;strong&gt;傍線部説明&lt;/strong&gt;は「傍線＝イコールの中身」を本文から拾う（抽象語は直後の具体化が答えになりやすい）&lt;/li&gt;
&lt;li&gt;&lt;strong&gt;心情説明&lt;/strong&gt;は「どう感じたか」だけで終わらせず、&lt;strong&gt;理由（状況）&lt;/strong&gt;までセットで書く&lt;/li&gt;
&lt;li&gt;動画と本文を往復し、&lt;strong&gt;本文のどこが根拠か&lt;/strong&gt;を言える状態にする&lt;/li&gt;
&lt;li&gt;&lt;strong&gt;問題文・設問（過去問）そのものの配布は行っていません&lt;/strong&gt;。お手元の過去問題集等をご用意のうえご覧ください&lt;/li&gt;
&lt;/ul&gt;
&lt;/div&gt;
&lt;h2&gt;厳選解説動画（駒場東邦中 2021 国語）&lt;/h2&gt;
&lt;p&gt;令和３年度 駒場東邦中学校の入試問題より、厳選した問題とその解説を動画でお届けしています。&lt;/p&gt;
&lt;p style="text-align: center;"&gt;&lt;iframe title="駒場東邦中学校・令和３年度 厳選解説動画" src="https://www.youtube.com/embed/crtQX6bv4YE" width="560" height="315" frameborder="0" allowfullscreen="allowfullscreen"&gt;&lt;/iframe&gt;&lt;/p&gt;
&lt;p style="text-align: center;"&gt;&lt;a href="https://youtu.be/crtQX6bv4YE" target="_blank" rel="noopener noreferrer"&gt;▶ YouTubeで視聴する（別タブで開く）&lt;/a&gt;&lt;br /&gt;
URL：https://youtu.be/crtQX6bv4YE&lt;/p&gt;
&lt;h2&gt;駒場東邦 過去問の回し方（自宅復習の進め方）&lt;/h2&gt;
&lt;p&gt;「解説を見て分かった」で止まると、次年度や別の文章で同じ失点が起きやすくなります。駒場東邦の国語に限らず、学校別の過去問解説は&lt;strong&gt;解き直しの流れ&lt;/strong&gt;まで決めておくと得点が安定します。&lt;/p&gt;
&lt;ul&gt;
&lt;li&gt;&lt;strong&gt;①設問タイプを仕分ける：&lt;/strong&gt;傍線部説明（イコール）／心情＋理由／抜き出し・選択&lt;/li&gt;
&lt;li&gt;&lt;strong&gt;②根拠位置を決める：&lt;/strong&gt;傍線部の&lt;strong&gt;直前直後&lt;/strong&gt;に戻り、説明・具体化・言い換えを拾う&lt;/li&gt;
&lt;li&gt;&lt;strong&gt;③記述は要素を先に並べる：&lt;/strong&gt;心情なら「どう感じたか」＋「なぜ（状況）」、説明なら「抽象語」→「具体化」&lt;/li&gt;
&lt;li&gt;&lt;strong&gt;④書き直しを1回入れる：&lt;/strong&gt;同じ設問をもう一度書き、根拠に戻る動きが再現できるか確認する&lt;/li&gt;
&lt;/ul&gt;
&lt;div class="rounded" style="background-color: lightblue; padding: 10px; margin: 14px 0;"&gt;
&lt;p style="margin: 0;"&gt;過去問は「回数」より「直し」です。本文のどの一文（どの説明・どの具体化）を使ったかが言える形に整えると、別の文章でも同じ流れが使えるようになります。&lt;/p&gt;
&lt;/div&gt;
&lt;h2&gt;設問別解説｜傍線部説明（イコール）と心情＋理由の記述手順&lt;/h2&gt;
&lt;h3&gt;傍線部の説明問題の考え方（基本）&lt;/h3&gt;
&lt;p&gt;ここで扱う２つの設問はどちらも、&lt;strong&gt;「傍線部の内容を説明しなさい」&lt;/strong&gt;というタイプの問題です。&lt;br /&gt;
このタイプの問題は、次のように考えると安定して解けるようになります。&lt;/p&gt;
&lt;ul&gt;
&lt;li&gt;傍線部の言葉や表現＝「イコール」の内容を探す&lt;/li&gt;
&lt;li&gt;同じ言葉・似た内容の言い換えに注目する&lt;/li&gt;
&lt;li&gt;傍線部の&lt;strong&gt;前後の文脈&lt;/strong&gt;から、状況や理由をセットで押さえる&lt;/li&gt;
&lt;/ul&gt;
&lt;div class="rounded" style="background-color: lightblue; padding: 10px; margin-bottom: 20px;"&gt;&lt;strong&gt;【傍線部説明問題の基本】&lt;/strong&gt;&lt;br /&gt;
説明を求められている問題は、&lt;strong&gt;「傍線部 ＝ 何か」&lt;/strong&gt;という形で、&lt;br /&gt;
傍線部とイコールの内容を本文中から見つけて答えます。&lt;/div&gt;
&lt;h3&gt;大問一 問四「奥の手」をどう説明するか&lt;/h3&gt;
&lt;h4&gt;設問の概要&lt;/h4&gt;
&lt;p&gt;大問一 問四は、本文中の傍線部「奥の手」が指している内容を説明させる問題です。&lt;br /&gt;
ここで問われているのは、&lt;br /&gt;
&lt;strong&gt;「奥の手」＝ 具体的にどんな行動・内容なのか&lt;/strong&gt;&lt;br /&gt;
を本文から読み取る力です。&lt;/p&gt;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&lt;h4&gt;本文の該当箇所&lt;/h4&gt;
&lt;blockquote&gt;&lt;p&gt;６ページ最後の行：&lt;br /&gt;
「こうなったら奥の手を・・・明日、PTAに訴えてみようと祥子は心に決めた。」&lt;/p&gt;&lt;/blockquote&gt;
&lt;h4&gt;原因：なぜ受験生は引っかかりやすいのか&lt;/h4&gt;
&lt;ul&gt;
&lt;li&gt;「奥の手」という抽象的な言葉だけを見てしまい、&lt;strong&gt;具体的な中身&lt;/strong&gt;まで読み取れていない&lt;/li&gt;
&lt;li&gt;「奥の手＝何かすごい方法」程度で止まってしまい、本文中のイコール部分を探しきれていない&lt;/li&gt;
&lt;li&gt;前後の一文を丁寧に読まず、部分的なイメージで答えてしまう&lt;/li&gt;
&lt;/ul&gt;
&lt;h4&gt;対処：どこをどう読むべきか&lt;/h4&gt;
&lt;p&gt;「奥の手」という言葉のすぐ後ろに、具体的な内容が書かれています。&lt;/p&gt;
&lt;ul&gt;
&lt;li&gt;傍線部と&lt;strong&gt;同じ言葉&lt;/strong&gt;が出てきたら、その周辺を丁寧に読む&lt;/li&gt;
&lt;li&gt;抽象語（奥の手など）の直後にある、&lt;strong&gt;具体的な行動や考え&lt;/strong&gt;が答えになることが多い&lt;/li&gt;
&lt;/ul&gt;
&lt;h4&gt;答案のイメージ&lt;/h4&gt;
&lt;p&gt;本文より、&lt;strong&gt;「PTAに訴えてみようと祥子は心に決めた。」&lt;/strong&gt;という一文が続いています。&lt;br /&gt;
したがって、&lt;/p&gt;
&lt;p&gt;【&lt;strong&gt;PTAに訴えること&lt;/strong&gt;】&lt;br /&gt;
が「奥の手」の具体的な中身であり、これが答えとなります。&lt;/p&gt;
&lt;div class="rounded" style="background-color: lightblue; padding: 10px; margin-top: 10px;"&gt;
&lt;p&gt;&lt;strong&gt;【ポイント整理】&lt;/strong&gt;&lt;/p&gt;
&lt;ul&gt;
&lt;li&gt;抽象的な言葉（奥の手）は、その直後に具体的内容が書かれていることが多い&lt;/li&gt;
&lt;li&gt;同じ言葉・同じ話題が繰り返される箇所は要チェック&lt;/li&gt;
&lt;li&gt;「傍線部＝その直後の具体的な行動」としてイコールで捉える練習をしておく&lt;/li&gt;
&lt;/ul&gt;
&lt;/div&gt;
&lt;h3&gt;大問一 問八「傍線⑥」の感じ方をどう説明するか（心情＋理由）&lt;/h3&gt;
&lt;h4&gt;設問の概要&lt;/h4&gt;
&lt;p&gt;大問一 問八も、傍線部の説明を求める問題です。ここでは、&lt;br /&gt;
&lt;strong&gt;登場人物がどのように感じたのか&lt;/strong&gt;を、理由とセットで説明することが求められています。&lt;/p&gt;
&lt;h4&gt;本文の該当箇所&lt;/h4&gt;
&lt;p&gt;傍線部の直前には、次のようなやり取りがあります。&lt;/p&gt;
&lt;blockquote&gt;&lt;p&gt;「それは大変でしたね・・・。～まさか今も、家に一人ですか？」&lt;/p&gt;&lt;/blockquote&gt;
&lt;h4&gt;原因：何が分かりにくいのか&lt;/h4&gt;
&lt;ul&gt;
&lt;li&gt;会話文そのものが丁寧な言い方なので、&lt;strong&gt;責められているニュアンス&lt;/strong&gt;を読み取りにくい&lt;/li&gt;
&lt;li&gt;人物の心情（どう感じたか）が直接書かれておらず、行間を読む必要がある&lt;/li&gt;
&lt;li&gt;「なぜそう感じたのか」という&lt;strong&gt;理由&lt;/strong&gt;まで答えに含めることを忘れがち&lt;/li&gt;
&lt;/ul&gt;
&lt;h4&gt;対処：心情＋理由をセットで読む&lt;/h4&gt;
&lt;p&gt;傍線⑥で問われているのは、&lt;strong&gt;「無責任だと責められているように感じた」という心情&lt;/strong&gt;です。&lt;br /&gt;
その背景には、次のような状況があります。&lt;/p&gt;
&lt;ul&gt;
&lt;li&gt;息子は「登校できていない」&lt;/li&gt;
&lt;li&gt;「体調もすぐれない」&lt;/li&gt;
&lt;li&gt;その息子を「家に一人で残している」&lt;/li&gt;
&lt;/ul&gt;
&lt;p&gt;この状況で、「今も家に一人ですか？」と聞かれたため、&lt;br /&gt;
&lt;strong&gt;「そんな状態の子どもを一人にしておくなんて、無責任ではないか」&lt;/strong&gt;&lt;br /&gt;
と責められているように感じた、と読み取れます。&lt;/p&gt;
&lt;h4&gt;答案のイメージ&lt;/h4&gt;
&lt;p&gt;【傍線⑥ ＝ 無責任だと責められているように感じた】ことを、&lt;br /&gt;
その&lt;strong&gt;理由&lt;/strong&gt;とセットで文章化すると、次のようになります。&lt;/p&gt;
&lt;p&gt;【&lt;strong&gt;いまだに登校できず、体調もすぐれない息子を家に一人で留守番させているのは無責任だと責められている（ように感じた）&lt;/strong&gt;】&lt;br /&gt;
このように、&lt;strong&gt;心情＋理由&lt;/strong&gt;の二本立てでまとめることが大切です。&lt;/p&gt;
&lt;div class="rounded" style="background-color: lightblue; padding: 10px; margin-top: 10px;"&gt;
&lt;p&gt;&lt;strong&gt;【ポイント整理】&lt;/strong&gt;&lt;/p&gt;
&lt;ul&gt;
&lt;li&gt;会話文の「言外のニュアンス」から、相手の意図や受け手の感じ方を読み取る&lt;/li&gt;
&lt;li&gt;設問が「なぜ」「どのように感じたか」を聞いている場合は、&lt;strong&gt;理由を必ずセットで書く&lt;/strong&gt;&lt;/li&gt;
&lt;li&gt;状況（登校できない・体調不良・一人で留守番）を整理してから、心情を言葉にする&lt;/li&gt;
&lt;/ul&gt;
&lt;/div&gt;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&lt;h2&gt;よくある減点の止め方（傍線部説明／心情＋理由）&lt;/h2&gt;
&lt;ul&gt;
&lt;li&gt;&lt;strong&gt;傍線部説明：&lt;/strong&gt;傍線の言葉を言い換えただけで終わる（イコールの中身＝本文の具体化が抜ける）&lt;/li&gt;
&lt;li&gt;&lt;strong&gt;心情：&lt;/strong&gt;気持ち語だけを書く（理由＝その場の状況が入らず、採点ポイントに届かない）&lt;/li&gt;
&lt;/ul&gt;
&lt;div class="rounded" style="background-color: lightblue; padding: 10px; margin: 14px 0;"&gt;
&lt;p style="margin: 0;"&gt;「傍線部の直前直後」に戻って、説明・具体化・言い換えを拾う動きができると、過去問でも初見文でも崩れにくくなります。&lt;/p&gt;
&lt;/div&gt;
&lt;h2&gt;まとめ：駒場東邦の国語で再現したい流れ&lt;/h2&gt;
&lt;p&gt;駒場東邦中学校をはじめとする難関校の国語入試では、&lt;strong&gt;「傍線部の説明」や「心情の説明」&lt;/strong&gt;といった記述・説明問題が頻出です。&lt;br /&gt;
これらの問題で安定して点数を取るには、次のポイントを意識しましょう。&lt;/p&gt;
&lt;ul&gt;
&lt;li&gt;傍線部は「イコールの中身」を本文中から探して答える問題だと理解する&lt;/li&gt;
&lt;li&gt;同じ言葉・言い換え表現・直後の具体的な行動に注目する&lt;/li&gt;
&lt;li&gt;心情問題では、「どう感じたか」だけでなく&lt;strong&gt;「なぜそう感じたのか」&lt;/strong&gt;までセットで書く&lt;/li&gt;
&lt;li&gt;会話文の「言外のニュアンス」や、その時点での状況を整理してから答えを作る&lt;/li&gt;
&lt;/ul&gt;
&lt;p&gt;今回の&lt;strong&gt;令和３年度 駒場東邦中学校&lt;/strong&gt;の入試問題も、これらの読み方・考え方を身につけていれば、落ち着いて対応できる問題です。&lt;br /&gt;
動画解説とあわせて繰り返し確認し、「傍線部説明問題＝怖くない」という感覚を養っていきましょう。&lt;/p&gt;
&lt;p&gt;&lt;a href="https://youtu.be/crtQX6bv4YE" target="_blank" rel="noopener noreferrer"&gt;▶ 駒場東邦中学校・令和３年度 厳選解説動画を見る&lt;/a&gt;&lt;/p&gt;
&lt;p&gt;&lt;!-- [ /.socialSet ] --&gt;&lt;/p&gt;
&lt;section id="veu_cta-21074" class="veu_cta"&gt;
&lt;h1 class="cta_title"&gt;出版&lt;/h1&gt;
&lt;div class="cta_body"&gt;
&lt;div class="cta_body_image cta_body_image_right"&gt;&lt;a href="https://dokkai-labo.tokyo/ct/publish/" target="_blank" rel="noopener"&gt;&lt;img fetchpriority="high" decoding="async" class="attachment-large size-large" src="https://dokkai-labo.tokyo/wp-content/uploads/2020/11/cropped-読解ラボ東京ロゴ‗四角.jpg" sizes="(max-width: 512px) 100vw, 512px"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alt="" width="512" height="512" /&gt;&lt;/a&gt;&lt;/div&gt;
&lt;div class="cta_body_txt image_exist"&gt;国語学習と受験対策のエキスパートからの知識と洞察に基づく貴重なリソースです。この書籍は、大学入試や受験に関連するさまざまなトピックに焦点を当て、国語力の向上から受験戦略までを包括的にカバーしています。&lt;/div&gt;
&lt;div class="cta_body_link"&gt;&lt;a class="btn btn-primary btn-block btn-lg" href="https://dokkai-labo.tokyo/ct/publish/" target="_blank" rel="noopener"&gt;出版&lt;/a&gt;&lt;/div&gt;
&lt;/div&gt;
&lt;p&gt;&lt;!-- [ /.vkExUnit_cta_body ] --&gt;&lt;/p&gt;
&lt;/section&gt;
&lt;p&gt;&amp;nbsp;&lt;/p&gt;
&lt;section class="veu_cta" id="veu_cta-21073"&gt;&lt;h1 class="cta_title"&gt;コラム&lt;/h1&gt;&lt;div class="cta_body"&gt;&lt;div class="cta_body_image cta_body_image_right"&gt;&lt;a href="https://dokkai-labo.tokyo/ct/column/"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幅広い国語学習に関連するコラムを提供しています。このコラムでは、大学入試共通テストの国語セクションに焦点を当てた考察から、東大の国語に関する検討、記述問題の自己採点方法、詩の学習の重要性、随筆文の解き方、長文読解の効果的なアプローチ、小論文のスキル向上法、過去問の活用、偏差値向上の方法、各塾の国語対策、学習法、受験心構え、中学入試における国語勉強法、理論的な読解方法、入試対策アプローチ、そして国語文法の重要性まで、幅広いトピックにわたる国語学習に関する情報とアドバイスが提供されています。&lt;/div&gt;&lt;div class="cta_body_link"&gt;&lt;a href="https://dokkai-labo.tokyo/ct/column/" class="btn btn-primary btn-block btn-lg" target="_blank"&gt;コラム&lt;/a&gt;&lt;/div&gt;&lt;/div&gt;&lt;!-- [ /.vkExUnit_cta_body ] --&gt;&lt;/section&gt;			
------</t>
  </si>
  <si>
    <t>https://dokkai-labo.tokyo/blog/sapix/</t>
  </si>
  <si>
    <t>以下のページは不自然なワードを使用しています。
これらを適切に自然な言葉に置き換えて下さい。
なお、本文の装飾や構造は絶対に変えないでください。
【対象ページURL】
https://dokkai-labo.tokyo/blog/sapix/
【検出された不自然ワード】
- 立て直
- 設計
- 整え
【本文】
------
&lt;p&gt;サピックスの国語は、他塾と比べても&lt;strong&gt;カリキュラムと教材の独自色が非常に強い&lt;/strong&gt;ことで知られています。特に記述問題への比重が大きく、御三家や難関校を目指す受験生にとっては強力な武器になり得ます。一方で、記号問題や抜き出し問題などの&lt;strong&gt;客観問題の基礎力をどう補うか&lt;/strong&gt;が重要な課題にもなります。&lt;/p&gt;
&lt;p&gt;このページでは、サピックス国語の教材・授業の特徴と弱点、志望校別の使い方、家庭で補うべきポイント、そして当塾で行っているサポートについて整理して解説します。&lt;/p&gt;
&lt;p&gt;読解ラボ東京の指導・講座の全体像は、&lt;a href="https://dokkai-labo.tokyo/"&gt;全体像はこちら&lt;/a&gt;でご確認いただけます。&lt;/p&gt;
&lt;h2&gt;サピックス国語の教材と特徴&lt;/h2&gt;
&lt;h3&gt;Ａテキスト・Ｂテキストの役割&lt;/h3&gt;
&lt;p&gt;サピックスの国語の授業は、主に以下の２種類のテキストで構成されています。&lt;/p&gt;
&lt;ul&gt;
&lt;li&gt;&lt;strong&gt;Ａテキスト&lt;/strong&gt;：語彙数は他塾に比べてやや少なめ。&lt;br /&gt;
⇒ &lt;strong&gt;知識問題・記号問題・選択問題・抜き出し問題がメイン&lt;/strong&gt;の構成。&lt;/li&gt;
&lt;li&gt;&lt;strong&gt;Ｂテキスト&lt;/strong&gt;：長文読解が中心。&lt;br /&gt;
⇒ &lt;strong&gt;記述問題がメイン&lt;/strong&gt;で、記述量が非常に多い。&lt;/li&gt;
&lt;/ul&gt;
&lt;p&gt;この２種類を組み合わせることで、語彙・知識のインプットと、長文記述のアウトプットを同時に鍛える設計になっています。&lt;/p&gt;
&lt;p&gt;Ｂテキストの「回（単元）」ごとの要点整理として、実例ベースで復習の観点を掴みたい場合は、&lt;a href="https://dokkai-labo.tokyo/blog/sapix_52b_01/"&gt;サピックス小5国語の要点（52B-01）&lt;/a&gt;も参考になります。&lt;/p&gt;
&lt;h3&gt;記述に特化したカリキュラムのメリット&lt;/h3&gt;
&lt;p&gt;サピックス国語の最大の特徴は、なんといっても&lt;strong&gt;「記述に特化している」&lt;/strong&gt;点です。&lt;/p&gt;
&lt;ul&gt;
&lt;li&gt;テキスト全体として&lt;strong&gt;記述の分量が圧倒的に多い&lt;/strong&gt;&lt;/li&gt;
&lt;li&gt;テストでも&lt;strong&gt;記述字数の多い問題が頻出&lt;/strong&gt;&lt;/li&gt;
&lt;li&gt;宿題も&lt;strong&gt;記述問題がメイン&lt;/strong&gt;で構成されている&lt;/li&gt;
&lt;/ul&gt;
&lt;p&gt;これは、&lt;strong&gt;御三家や難関校が中学入試で記述を重視している&lt;/strong&gt;ことが背景にあります。実際、&lt;/p&gt;
&lt;ul&gt;
&lt;li&gt;記述でどれだけ点数を取れるかが&lt;strong&gt;合否のカギ&lt;/strong&gt;を握っている学校が多い&lt;/li&gt;
&lt;li&gt;サピックスはその対策に大きく時間とエネルギーを割いている&lt;/li&gt;
&lt;/ul&gt;
&lt;p&gt;という構図になっており、&lt;strong&gt;「難関校志望の記述対策」という観点では非常に優れた教材&lt;/strong&gt;と言えます。&lt;/p&gt;
&lt;p&gt;記述の文章量・処理密度にどう対応するか（書き方以前に「読み・整理・要素抽出」をどう整えるか）は、&lt;a href="https://dokkai-labo.tokyo/col_blog/sapix-kokugo-kijutsu/"&gt;SAPIX国語の記述対策 文章量と処理密度にどう対応するか&lt;/a&gt;で補足しています。&lt;/p&gt;
&lt;p&gt;同じくＢテキストの復習の組み方を具体化したい場合は、&lt;a href="https://dokkai-labo.tokyo/blog/sapix_52b_02/"&gt;サピックス小5国語の要点（52B-02）&lt;/a&gt;もあわせて参照してください。&lt;/p&gt;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&lt;h3&gt;記述偏重による弱点と注意点&lt;/h3&gt;
&lt;p&gt;一方で、記述重視であるがゆえの弱点・注意点もはっきり存在します。&lt;/p&gt;
&lt;ul&gt;
&lt;li&gt;記号・抜き出し・空欄補充などの&lt;strong&gt;客観問題を解く力が育ちにくい&lt;/strong&gt;&lt;/li&gt;
&lt;li&gt;授業スピードが速く、&lt;strong&gt;応用レベルの演習がメイン&lt;/strong&gt;になりがち&lt;/li&gt;
&lt;li&gt;基礎を鍛え直す・見つめ直す時間がなかなか確保しづらい&lt;/li&gt;
&lt;li&gt;授業についていけないと、&lt;strong&gt;内容がほとんど理解できないまま終わってしまう&lt;/strong&gt;危険もある&lt;/li&gt;
&lt;/ul&gt;
&lt;p&gt;また、すべての問題を授業内で扱うわけではありません。そのため、&lt;/p&gt;
&lt;ul&gt;
&lt;li&gt;&lt;strong&gt;家庭学習での復習が必須&lt;/strong&gt;&lt;/li&gt;
&lt;li&gt;Ａ・Ｂ両テキストを&lt;strong&gt;バランスよく回す工夫&lt;/strong&gt;が必要&lt;/li&gt;
&lt;/ul&gt;
&lt;p&gt;といった点も、サピックス国語を使いこなすうえで重要なポイントになります。&lt;/p&gt;
&lt;p&gt;サピックス生がつまずきやすい設問パターン（どこで根拠がズレるか／どんな復習の組み方にすると改善しやすいか）は、&lt;a href="https://dokkai-labo.tokyo/col_blog/sapix-kokugo-tsumazuki/"&gt;SAPIX生がつまずきやすい設問パターンの分析とオンライン改善法&lt;/a&gt;で整理しています。&lt;/p&gt;
&lt;h2&gt;志望校別・サピックス国語の使い方&lt;/h2&gt;
&lt;h3&gt;１．記述重視の中学校を志望する場合&lt;/h3&gt;
&lt;h4&gt;国語の学力が十分な場合&lt;/h4&gt;
&lt;p&gt;御三家や難関校など、国語で&lt;strong&gt;長めの記述・字数制限なしの記述&lt;/strong&gt;が多く出題される学校を目指す場合は、Ｂテキストを徹底的に活用します。&lt;/p&gt;
&lt;ul&gt;
&lt;li&gt;Ｂテキストの宿題と、授業で扱った課題を&lt;strong&gt;１問ずつ丁寧にやり切る&lt;/strong&gt;&lt;/li&gt;
&lt;li&gt;文章を読み、設問に答えるだけでなく、&lt;strong&gt;「なぜその答えになるのか」原因や根拠を論理的に説明できるようにする&lt;/strong&gt;&lt;/li&gt;
&lt;li&gt;単に字数を埋めるのではなく、&lt;strong&gt;設問の要求に沿った正確な答えを書けているか&lt;/strong&gt;を常に確認する&lt;/li&gt;
&lt;/ul&gt;
&lt;p&gt;特に、難易度の高い学校では&lt;/p&gt;
&lt;ul&gt;
&lt;li&gt;記述字数の多い問題&lt;/li&gt;
&lt;li&gt;字数制限のない自由記述&lt;/li&gt;
&lt;/ul&gt;
&lt;p&gt;が出されることも多いため、&lt;strong&gt;サピックスのＢテキストを通じて「長文記述に慣れる」ことが必須&lt;/strong&gt;となります。&lt;/p&gt;
&lt;p&gt;Ｂテキスト演習の復習を「要素抽出→根拠確認→書き直し」の流れに落とし込みたい場合は、&lt;a href="https://dokkai-labo.tokyo/blog/sapix_52b_03/"&gt;サピックス小5国語の要点（52B-03）&lt;/a&gt;もあわせてご覧ください。&lt;/p&gt;
&lt;h4&gt;国語の学力が十分でない場合&lt;/h4&gt;
&lt;p&gt;現時点で国語があまり得意ではない場合、いきなりＢテキストの重い記述から入るのは危険です。まずはＡテキストを軸に、次の点を意識して基礎固めを行いましょう。&lt;/p&gt;
&lt;ul&gt;
&lt;li&gt;Aテキストの問題を&lt;strong&gt;確実に正解できるレベル&lt;/strong&gt;まで仕上げる&lt;/li&gt;
&lt;li&gt;記述問題でも、&lt;strong&gt;抜き出し・条件付きの記述&lt;/strong&gt;を通じて「本文中から探す力」を身につける&lt;/li&gt;
&lt;li&gt;学力停滞の大きな原因になりやすい&lt;strong&gt;語彙力不足を同時に補う&lt;/strong&gt;&lt;/li&gt;
&lt;/ul&gt;
&lt;p&gt;特に、&lt;/p&gt;
&lt;ul&gt;
&lt;li&gt;&lt;span style="color: #0000ff;"&gt;語彙の学習&lt;/span&gt;（意味までしっかり理解する）&lt;/li&gt;
&lt;li&gt;短めの記述で&lt;strong&gt;要素を押さえる訓練&lt;/strong&gt;&lt;/li&gt;
&lt;/ul&gt;
&lt;p&gt;を意識することで、Ｂテキストの重い記述にも徐々に対応できる土台が整っていきます。&lt;/p&gt;
&lt;p&gt;「短めの記述で要素を押さえる」練習を回しやすい形に整理した補助として、&lt;a href="https://dokkai-labo.tokyo/blog/sapix_52b_04/"&gt;サピックス小5国語の要点（52B-04）&lt;/a&gt;も参照してください。&lt;/p&gt;
&lt;h3&gt;２．記述重視ではない中学校を志望する場合&lt;/h3&gt;
&lt;p&gt;女子学院・慶應普通部・早稲田中・早稲田実業など、&lt;strong&gt;選択問題中心の入試&lt;/strong&gt;を行う学校を第一志望にしている場合は、サピックスの「記述偏重カリキュラム」とのギャップに注意が必要です。&lt;/p&gt;
&lt;h4&gt;国語の学力が十分な場合&lt;/h4&gt;
&lt;p&gt;この場合でも、Ｂテキストの記述対策だけでなく、Ａテキストを使った&lt;strong&gt;基礎～標準レベルの客観問題対策&lt;/strong&gt;が不可欠です。&lt;/p&gt;
&lt;ul&gt;
&lt;li&gt;Ａテキストの語句を&lt;strong&gt;ほぼ完璧なレベル&lt;/strong&gt;まで身につける&lt;/li&gt;
&lt;li&gt;選択問題について、&lt;strong&gt;「なぜその選択肢を選んだのか」根拠を言葉で説明できるようにする&lt;/strong&gt;&lt;/li&gt;
&lt;/ul&gt;
&lt;p&gt;選択問題は、記述問題と違い、&lt;/p&gt;
&lt;ul&gt;
&lt;li&gt;部分点が存在しない&lt;/li&gt;
&lt;li&gt;答えは必ず&lt;strong&gt;一つに決まる&lt;/strong&gt;&lt;/li&gt;
&lt;/ul&gt;
&lt;p&gt;ため、紛らわしい選択肢の中から&lt;strong&gt;根拠をもって正答を選ぶ力&lt;/strong&gt;が求められます。&lt;br /&gt;
特に、選択問題中心の学校を第一志望にする場合は、&lt;strong&gt;消去法だけで乗り切るのは非常に難しい&lt;/strong&gt;ため、Ａテキストでの学習を軽視しないことが重要です。&lt;/p&gt;
&lt;h4&gt;国語の学力が十分でない場合&lt;/h4&gt;
&lt;p&gt;このケースでは、まず&lt;strong&gt;語彙力の底上げ&lt;/strong&gt;が最優先になります。&lt;/p&gt;
&lt;ul&gt;
&lt;li&gt;漢字の読み書きだけでなく、&lt;strong&gt;意味を正確に覚える&lt;/strong&gt;&lt;/li&gt;
&lt;li&gt;語彙問題を通して、言葉と意味を&lt;strong&gt;文脈の中で理解する&lt;/strong&gt;&lt;/li&gt;
&lt;/ul&gt;
&lt;p&gt;サピックスの国語は記述問題に重きを置いているため、&lt;/p&gt;
&lt;ul&gt;
&lt;li&gt;国語の基礎（語彙・文法・言語知識）は&lt;strong&gt;家庭学習で補う必要がある&lt;/strong&gt;&lt;/li&gt;
&lt;li&gt;Ｂテキストばかりに時間をかけすぎず、&lt;strong&gt;Ａテキストの内容をしっかり学習すること&lt;/strong&gt;が重要&lt;/li&gt;
&lt;/ul&gt;
&lt;p&gt;国語に苦手意識が強い場合は、以下の記事も参考にして学習法の見直しを行いましょう。&lt;/p&gt;
&lt;ul&gt;
&lt;li&gt;&lt;a href="https://dokkai-labo.tokyo/blog/gakusyuuhou/" target="_blank" rel="noopener noreferrer"&gt;国語を苦手と感じないための学習法&lt;/a&gt;&lt;/li&gt;
&lt;/ul&gt;
&lt;p&gt;あわせて、Ａテキストの読解部分については、&lt;/p&gt;
&lt;ul&gt;
&lt;li&gt;&lt;strong&gt;ていねいに文章を読むことを意識する&lt;/strong&gt;&lt;/li&gt;
&lt;li&gt;内容理解が甘いと感じたら、&lt;strong&gt;必ず復習して読み直す&lt;/strong&gt;&lt;/li&gt;
&lt;/ul&gt;
&lt;p&gt;といった地道な取り組みが、最終的な得点力の差になっていきます。&lt;/p&gt;
&lt;h2&gt;サピックス対策と当塾のサポート&lt;/h2&gt;
&lt;h3&gt;サピックス国語で伸び悩む原因&lt;/h3&gt;
&lt;p&gt;前述の通り、サピックスでは&lt;strong&gt;記述重視のカリキュラム&lt;/strong&gt;が徹底されています。そのため、&lt;/p&gt;
&lt;ul&gt;
&lt;li&gt;記述や読解が苦手で、授業そのものについていけなくなる&lt;/li&gt;
&lt;li&gt;授業であまり扱われない&lt;strong&gt;選択問題中心の志望校&lt;/strong&gt;に対し、Ａテキスト学習が不十分なまま本番を迎えてしまう&lt;/li&gt;
&lt;/ul&gt;
&lt;p&gt;といった状況が起こりやすくなります。ここで大切なのは、&lt;/p&gt;
&lt;blockquote&gt;&lt;p&gt;&lt;strong&gt;「自分の国語力」と「志望校の出題形式」に合わせて、効率的な学習プランを組み立てること&lt;/strong&gt;&lt;/p&gt;&lt;/blockquote&gt;
&lt;p&gt;です。&lt;/p&gt;
&lt;p&gt;学習プランを立てる際に「その週のBテキストをどう復習単位に切るか」で迷う場合は、&lt;a href="https://dokkai-labo.tokyo/blog/sapix_52b_05/"&gt;サピックス小5国語の要点（52B-05）&lt;/a&gt;も補助線として使えます。&lt;/p&gt;
&lt;h3&gt;記述力アップの参考記事&lt;/h3&gt;
&lt;p&gt;記述問題に対する具体的な考え方や、得点力を上げるためのポイントについては、以下の記事で詳しく解説しています。&lt;/p&gt;
&lt;ul&gt;
&lt;li&gt;&lt;a href="https://dokkai-labo.tokyo/blog/17022403/" target="_blank" rel="noopener noreferrer"&gt;「記述力を向上させる」読解ラボ流のポイント&lt;/a&gt;&lt;/li&gt;
&lt;/ul&gt;
&lt;p&gt;また、Ｂテキストの取り組みを「読む→整理する→答える→直す」の定番の流れに落とし込む観点では、&lt;a href="https://dokkai-labo.tokyo/blog/sapix_52b_06/"&gt;サピックス小5国語の要点（52B-06）&lt;/a&gt;もあわせてご確認ください。&lt;/p&gt;
&lt;h3&gt;当塾の個別指導によるサポート&lt;/h3&gt;
&lt;p&gt;当塾では、サピックス生を含め、さまざまな塾のカリキュラムに通うお子様に対し、&lt;/p&gt;
&lt;ul&gt;
&lt;li&gt;&lt;a href="https://dokkai-labo.tokyo/lesson/1-1elem/" target="_blank" rel="noopener noreferrer"&gt;完全１対１の個別指導&lt;/a&gt;で、一人ひとりに合わせた指導が可能&lt;/li&gt;
&lt;li&gt;「普遍的な解き方」を学び、定着させることで&lt;strong&gt;国語の読解力そのものを底上げ&lt;/strong&gt;する&lt;/li&gt;
&lt;li&gt;サピックスのＡ・Ｂテキストの&lt;strong&gt;どこをどのように補えばよいか&lt;/strong&gt;を一緒に整理&lt;/li&gt;
&lt;/ul&gt;
&lt;p&gt;といったサポートを行っています。&lt;/p&gt;
&lt;p&gt;また、当塾では&lt;strong&gt;オンラインでの個別指導&lt;/strong&gt;も実施しております。教室と同様の内容を自宅で受講することができますので、通塾の負担を減らしながら効果的な学習を進めたい方は、以下のページもご覧ください。&lt;/p&gt;
&lt;ul&gt;
&lt;li&gt;&lt;a href="https://dokkai-labo.tokyo/kobetsuonline01/" target="_blank" rel="noopener noreferrer"&gt;オンライン個別指導のご案内&lt;/a&gt;&lt;/li&gt;
&lt;/ul&gt;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&lt;h2&gt;まとめ：サピックス国語を「志望校仕様」にチューニングする&lt;/h2&gt;
&lt;ul&gt;
&lt;li&gt;サピックス国語は&lt;strong&gt;記述特化・難関校志向&lt;/strong&gt;の非常に優れた教材だが、そのままでは&lt;strong&gt;客観問題や基礎力が不足しがち&lt;/strong&gt;になる&lt;/li&gt;
&lt;li&gt;&lt;strong&gt;Ａテキスト＝語彙・知識・客観問題の基礎固め&lt;/strong&gt;、&lt;strong&gt;Ｂテキスト＝長文記述の実戦力養成&lt;/strong&gt;と役割を分けて活用する&lt;/li&gt;
&lt;li&gt;記述重視校志望ならＢテキスト中心＋Ａテキストで語彙補強を、選択問題中心校志望ならＡテキストの徹底と根拠説明の訓練を重視&lt;/li&gt;
&lt;li&gt;国語が苦手な場合は、まず&lt;strong&gt;語彙・基礎読解・文法&lt;/strong&gt;から整え直し、「本文中から根拠を探す力」を育てる&lt;/li&gt;
&lt;li&gt;志望校の出題形式と現在の実力に合わせて、&lt;strong&gt;テキストの使い方を意識的にチューニングすること&lt;/strong&gt;が合格への近道&lt;/li&gt;
&lt;/ul&gt;
&lt;p&gt;サピックスのカリキュラムはハイレベルだからこそ、「自分に合っている部分」と「補うべき部分」がはっきり分かれます。判断に迷う場合は、外部の国語専門塾や個別指導も活用しながら、効率よく得点力を伸ばしていきましょう。&lt;/p&gt;
&lt;p&gt;&amp;nbsp;&lt;/p&gt;
&lt;p&gt;&lt;!-- [ /.socialSet ] --&gt;&lt;/p&gt;
&lt;p&gt;&lt;!-- [ /.socialSet ] --&gt;&lt;/p&gt;
&lt;p&gt;&lt;!-- [ /.socialSet ] --&gt;&lt;/p&gt;
&lt;div class="alert alert-primary p-3 mt-4" role="alert"&gt;
&lt;p class="mb-2"&gt;&lt;strong&gt;記述と選択が伸びないまま、合格点から遠ざかる&lt;/strong&gt;&lt;/p&gt;
&lt;p class="mb-1"&gt;SAPIXで部分点止まりと減点が定着し、合計点に跳ね返って点数が伸びない状態が続く。&lt;/p&gt;
&lt;p class="mb-3"&gt;原因は、設問ごとの判断軸が定まっていないと言い切れる。&lt;/p&gt;
&lt;div class="d-grid gap-2"&gt;&lt;a class="btn btn-primary btn-lg" href="https://dokkai-labo.tokyo/kobetsuonline01/"&gt;オンライン個別でSAPIX国語を立て直す&lt;/a&gt;&lt;br /&gt;
&lt;a class="btn btn-outline-primary btn-lg" href="https://dokkai-labo.tokyo/lesson/1-1elem/"&gt;点が取れる解き方の定番を見る&lt;/a&gt;&lt;/div&gt;
&lt;hr class="my-3" /&gt;
&lt;div class="d-flex flex-column gap-1"&gt;&lt;a href="https://dokkai-labo.tokyo/contact/"&gt;相談したい・問い合わせ&lt;/a&gt;&lt;br /&gt;
&lt;a href="https://dokkai-labo.tokyo/col_blog/sapix-kokugo-tsumazuki/"&gt;SAPIX生がつまずく設問パターン&lt;/a&gt;&lt;br /&gt;
&lt;a href="https://dokkai-labo.tokyo/blog/17022403/"&gt;記述力とは何かを具体で確認&lt;/a&gt;&lt;br /&gt;
&lt;a href="https://dokkai-labo.tokyo/blog/gakusyuuhou/"&gt;国語が苦手の原因から切り分ける&lt;/a&gt;&lt;/div&gt;
&lt;/div&gt;
&lt;section id="veu_cta-20527" class="veu_cta"&gt;
&lt;div class="cta_body"&gt;
&lt;div class="cta_body_link"&gt;&lt;/div&gt;
&lt;/div&gt;
&lt;p&gt;&lt;!-- [ /.vkExUnit_cta_body ] --&gt;&lt;/p&gt;
&lt;/section&gt;
&lt;section class="veu_cta" id="veu_cta-20530"&gt;&lt;h1 class="cta_title"&gt;講座案内：【２回完結】文法速習講座【中学受験】&lt;/h1&gt;&lt;div class="cta_body"&gt;&lt;div class="cta_body_image cta_body_image_right"&gt;&lt;a href="https://dokkai-labo.tokyo/grammer/" target="_blank"&gt;&lt;/a&gt;&lt;/div&gt;&lt;div class="cta_body_txt image_exist"&gt;文法事項をマスターできるというだけではなく、受講者のモチベーションや読解力の向上に寄与できる講座となっております。&lt;/div&gt;&lt;div class="cta_body_link"&gt;&lt;a href="https://dokkai-labo.tokyo/grammer/" class="btn btn-primary btn-block btn-lg" target="_blank"&gt;【２回完結】文法速習講座【中学受験】&lt;/a&gt;&lt;/div&gt;&lt;/div&gt;&lt;!-- [ /.vkExUnit_cta_body ] --&gt;&lt;/section&gt;			
------</t>
  </si>
  <si>
    <t>https://dokkai-labo.tokyo/blog/test/</t>
  </si>
  <si>
    <t>以下のページは不自然なワードを使用しています。
これらを適切に自然な言葉に置き換えて下さい。
なお、本文の装飾や構造は絶対に変えないでください。
【対象ページURL】
https://dokkai-labo.tokyo/blog/test/
【検出された不自然ワード】
- 型
- CV
- 網羅
【本文】
------
&lt;h2&gt;大学入試共通テスト国語の最新傾向と向き合い方&lt;/h2&gt;
&lt;p&gt;&lt;iframe title="YouTube video player" src="https://www.youtube.com/embed/LeiNdt8CVbo" width="560" height="315" frameborder="0" allowfullscreen="allowfullscreen"&gt;&lt;/iframe&gt;&lt;/p&gt;
&lt;p&gt;国公立大学向け現代文対策の全体像は、&lt;a href="https://dokkai-labo.tokyo/blog/19052602/" target="_blank" rel="noopener noreferrer"&gt;全体像はこちら&lt;/a&gt;で整理しています。&lt;/p&gt;
&lt;p&gt;夏井(&lt;a href="https://natsui-sansu-juku.com/"&gt;中学受験専門夏井算数塾&lt;/a&gt;代表)：では、宜しくお願いします。&lt;br /&gt;
という訳で、今回は大学入試共通テストです。過去3回実施されたテストで多少データもたまってきたところで、どのようなテストなのか、そしてどう向き合えばよいのかについてお話ししたいと思います。&lt;br /&gt;
夏井：まずは現代文から、長島先生お願いします。&lt;/p&gt;
&lt;h3&gt;現代文の出題傾向：一瞬で解ける問題の処理が勝負を分ける&lt;/h3&gt;
&lt;p&gt;長島：去年と同様、2023年も大問1で文章が二つ出てきました。これも昨年に続く傾向で、2年前までは大問2の問1で言葉の意味を問う問題が出ていましたが、昨年からその設問がなくなり、今年も同様でした。つまり、&lt;strong&gt;昨年の内容を踏襲していた&lt;/strong&gt;というのが第一印象です。2年連続ですから、この傾向は今後も続くのではないかと見ています。&lt;br /&gt;
出題としては、大問1・大問2に時間がかかる問題が含まれている一方で、「これは一瞬で解ける」タイプの問題もあります。結論としては、まずその「一瞬で解ける問題」を確実に取り切れるかが勝負です。時間がかかる問題はある程度やむなしなので、そこに時間を回すためにも、サクサク解ける設問は迷わず処理してほしい――その力が必要だと考えています。共通テストで「難しい問題に時間を取られない」ための具体的な考え方は、&lt;a href="https://dokkai-labo.tokyo/blog/difficult-problem/" target="_blank" rel="noopener noreferrer"&gt;■難しい問題に時間を取られるのはとてもイヤだ！【大学入試共通テスト(国語)考察②】&lt;/a&gt;で続編として整理しています。&lt;/p&gt;
&lt;h3&gt;古文・漢文の出題傾向：複数資料の処理と文法知識の網羅性&lt;/h3&gt;
&lt;p&gt;夏井：続いて、古文・漢文について岡部先生お願いします。&lt;/p&gt;
&lt;p&gt;岡部（&lt;a href="https://koten-kakitsubata.jp/"&gt;古典専門塾かきつばた&lt;/a&gt;代表）：古文漢文は、共通テストになってからの大きな違いとして&lt;strong&gt;複数資料を扱う&lt;/strong&gt;点があります。もう一点、古文の文法問題が変化しました。以前は「ぬ／ね」など同一事項の識別を複数箇所で問う形式が多く、敬語も含めテーマは基本1個でした。ところが現在は、傍線部ごとに全く異なる文法事項を扱い、その説明が正しいかどうかを判定させる形式に変わっています。&lt;br /&gt;
つまり、&lt;span style="color: #ff0000;"&gt;文法事項を万遍なく問う形&lt;/span&gt;にシフトしました。さらに本文理解がないと正誤判断が難しい選択肢も含まれているため、文法問題の難度は上がっている印象です。文法は幅広く、手を抜かずに学ぶ必要があります。&lt;br /&gt;
前評判では「いわゆる文法問題の比重が下がるのでは」と言われていましたが、実際はその逆で、&lt;strong&gt;文法全体を広く知っていなければならない傾向&lt;/strong&gt;が明確です。&lt;br /&gt;
複数資料の処理については、長文が一つでも和歌が多数並ぶケースがあり（私大では今年の早稲田・商学部が典型）、和歌の応酬だけでストーリーが進む難問も出ています。受験生は和歌を「なかったこと」にしがちですが、和歌も言語表現であり、しかも物語中での和歌は感動の頂点で示されることが多い。&lt;span style="color: #0000ff;"&gt;そこを読めないなら文章全体も読めない&lt;/span&gt;と言ってよいでしょう。ここ数年は和歌学習の比重を確実に高める必要があります（共テに限らず私大・国公立でも同様）。&lt;br /&gt;
また複数資料については、同一テーマを異なる出典で扱う場合が典型です。どこが共通で、どこが異なるか（アプローチや感想の違い）を&lt;strong&gt;対比&lt;/strong&gt;しながら読むことが重要で、A・B両文の対応箇所を意識して&lt;span style="color: #ff0000;"&gt;突き合わせて読む&lt;/span&gt;必要があります。読解は、先に読んだ文章をワーキングメモリで参照しつつ進める読み方が求められる――英語を含む近年の大学入試全体の「複数資料処理」傾向に古文も合致していると感じます。&lt;/p&gt;
&lt;h2&gt;共通テスト国語の「難化」に対する見解と対策&lt;/h2&gt;
&lt;p&gt;夏井：複数資料は現代文・古文に限らず増えている印象です。片方の内容を頭に置きながら他方を読み、対比していく――通常の単文より労力は増える気がします。これは単純に難化しているだけでしょうか。それとも文章自体は読みやすくなっているなどの調整がありますか？&lt;/p&gt;
&lt;h3&gt;古文：情報処理（対比・照合）の比重が増加&lt;/h3&gt;
&lt;p&gt;岡部：&lt;strong&gt;古文は文章自体が難化したとは特に感じません。&lt;/strong&gt;分量もセンター末期から大きくは変わらず、トータルで1500～1600字程度が目安です。同一内容を扱う二文なら筋が頭に入っているぶん、共通点・相違点に注意すればむしろ読みやすい側面もあります。ただ本質的には、文章そのものにガッチリ取り組むより、&lt;span style="color: #0000ff;"&gt;情報処理（対応づけ・対比）&lt;/span&gt;の比重がやや増えた、という感触です。&lt;/p&gt;
&lt;h3&gt;現代文：過度に構えず「正確に答える」本質を維持する&lt;/h3&gt;
&lt;p&gt;夏井：現代文はどうでしょう？&lt;/p&gt;
&lt;p&gt;長島：文章の難易度は&lt;span style="color: #ff0000;"&gt;さほど変わっていない&lt;/span&gt;と思います。分量もトータルでは同程度。現代文は最初の本文量は従前どおりですが、問6で資料や会話文を追加で読む年があり、そのぶん設問込みの全体分量が増えることはあります。昨年はB5一枚ほどの資料が追加で、今年は会話文で増分は小さめ――という感触です。&lt;br /&gt;
&lt;strong&gt;二つの文章を意識的に対比させる必要は、私はあまりないと思います。&lt;/strong&gt;まず目の前の文章に集中して読む。別文が出てきたらそれにも集中して読む。確かに今年も問6の空欄3では二資料の比較が問われましたが、結局は消去法で解けます。設問処理の観点では、複数資料の比較を過度に意識する必要は薄く、現代文における本質は「出てきたものを咀嚼し、問われたことに正確に答える」ことに尽きます。&lt;br /&gt;
文章が二つ出ること自体を大げさに構える必要はない――というのが正直な印象です。&lt;/p&gt;
&lt;p&gt;&amp;nbsp;&lt;/p&gt;
&lt;section class="veu_cta" id="veu_cta-20532"&gt;&lt;h1 class="cta_title"&gt;講座案内：小５得点力養成≪出張≫講座【中学受験】&lt;/h1&gt;&lt;div class="cta_body"&gt;&lt;div class="cta_body_image cta_body_image_right"&gt;&lt;a href="https://dokkai-labo.tokyo/tokuten_fifth/" target="_blank"&gt;&lt;/a&gt;&lt;/div&gt;&lt;div class="cta_body_txt image_exist"&gt;国語学習に関するお悩み・課題をお持ちの生徒さんに向けて、
&lt;br /&gt;【関東一円の各会場】で実施される【１ヶ月完成】の講座です。&lt;/div&gt;&lt;div class="cta_body_link"&gt;&lt;a href="https://dokkai-labo.tokyo/tokuten_fifth/" class="btn btn-primary btn-block btn-lg" target="_blank"&gt;小５得点力養成≪出張≫講座【中学受験】&lt;/a&gt;&lt;/div&gt;&lt;/div&gt;&lt;!-- [ /.vkExUnit_cta_body ] --&gt;&lt;/section&gt;			
------</t>
  </si>
  <si>
    <t>https://dokkai-labo.tokyo/blog/waseda2021/</t>
  </si>
  <si>
    <t>以下のページは不自然なワードを使用しています。
これらを適切に自然な言葉に置き換えて下さい。
なお、本文の装飾や構造は絶対に変えないでください。
【対象ページURL】
https://dokkai-labo.tokyo/blog/waseda2021/
【検出された不自然ワード】
- 整え
- 30秒
【本文】
------
&lt;p&gt;&lt;!-- 追加ブロック（不足補完：検索直後の即答・使い方） --&gt;&lt;/p&gt;
&lt;h2&gt;早稲田中学 国語2021 過去問解説（心情・説明の根拠）&lt;/h2&gt;
&lt;p&gt;心情問題と「傍線部の説明＝言い換え」は別物に見えますが、得点の作り方は共通します。本文のどこを根拠にし、どんな順番で答えに落とすかが定まると、同じ形式の設問で安定しやすくなります。&lt;/p&gt;
&lt;h2&gt;早稲田中学 国語2021の解き方（心情／説明＝言い換え）&lt;/h2&gt;
&lt;div style="border: 1px solid #d9d9d9; border-left: 6px solid #2196F3; background: #f7fbff; padding: 12px 14px; margin: 12px 0 18px;"&gt;
&lt;h3 style="margin: 0 0 10px;"&gt;心情：背景＋出来事→ギャップで一言&lt;/h3&gt;
&lt;ul style="margin: 0 0 10px; padding-left: 18px;"&gt;
&lt;li&gt;&lt;strong&gt;背景&lt;/strong&gt;（何が起きている状況か）を先に短く整理する&lt;/li&gt;
&lt;li&gt;&lt;strong&gt;出来事&lt;/strong&gt;（その場で何をされた／何をしたか）を押さえる&lt;/li&gt;
&lt;li&gt;&lt;strong&gt;行動の目的&lt;/strong&gt;と&lt;strong&gt;うまくいかない現実&lt;/strong&gt;のズレ（ギャップ）を一言でまとめ、心情語に落とす&lt;/li&gt;
&lt;/ul&gt;
&lt;h3 style="margin: 12px 0 10px;"&gt;説明（どういうことか）：キーワード→本文根拠→一文&lt;/h3&gt;
&lt;ul style="margin: 0; padding-left: 18px;"&gt;
&lt;li&gt;傍線全体を無理に言い換えず、まず&lt;strong&gt;キーワード&lt;/strong&gt;（例：連帯感）を特定する&lt;/li&gt;
&lt;li&gt;キーワードと&lt;strong&gt;イコール&lt;/strong&gt;になる内容を、傍線の&lt;strong&gt;直後／直前&lt;/strong&gt;から拾う&lt;/li&gt;
&lt;li&gt;拾った根拠を、設問の言葉に合わせて&lt;strong&gt;一文&lt;/strong&gt;に整える（選択肢なら意味一致で判断）&lt;/li&gt;
&lt;/ul&gt;
&lt;/div&gt;
&lt;div style="border: 1px solid #e5e5e5; background: #fcfcfc; padding: 12px 14px; margin: 0 0 18px;"&gt;
&lt;h3 style="margin: 0 0 10px;"&gt;使い方：動画と往復して進め方を合わせる&lt;/h3&gt;
&lt;ol style="margin: 0; padding-left: 18px;"&gt;
&lt;li&gt;本文の根拠に線を引き、&lt;strong&gt;根拠の位置&lt;/strong&gt;を決める&lt;/li&gt;
&lt;li&gt;根拠を&lt;strong&gt;短い言葉に言い換え&lt;/strong&gt;、答え（または選択肢の意味）に落とす&lt;/li&gt;
&lt;li&gt;動画で解説の順番と照合し、&lt;strong&gt;自分の進め方のズレ&lt;/strong&gt;だけを修正する&lt;/li&gt;
&lt;/ol&gt;
&lt;/div&gt;
&lt;p&gt;&lt;!-- /追加ブロック --&gt;&lt;br /&gt;
&lt;!-- ========================= 不足補完 追加①：30秒で再現する「解法テンプレ」＋自己採点 挿入位置：最初の「使い方」ブロックの直後（= 追加ブロックの末尾の直後）を推奨 ========================= --&gt;&lt;/p&gt;
&lt;div style="border: 1px solid #e5e5e5; border-left: 6px solid #4CAF50; background: #f7fff9; padding: 12px 14px; margin: 0 0 18px;"&gt;
&lt;h3 style="margin: 0 0 10px;"&gt;30秒で再現：このページの考え方だけ先に手元メモ&lt;/h3&gt;
&lt;h4 style="margin: 10px 0 8px;"&gt;心情（背景→出来事→ギャップ→一言）&lt;/h4&gt;
&lt;div style="background: #fff; border: 1px dashed #cfe8d5; padding: 10px 12px; margin: 0 0 10px;"&gt;
&lt;p style="margin: 0;"&gt;【背景】＿＿＿＿＿＿＿＿＿＿＿＿。&lt;br /&gt;
【出来事】＿＿＿＿＿＿＿＿＿＿＿＿。&lt;br /&gt;
【ギャップ】（したいのに／なのに）＿＿＿＿＿＿＿＿＿＿＿＿。&lt;br /&gt;
⇒【心情語】＿＿＿＿（例：困惑／戸惑い／安心／うれしさ）&lt;/p&gt;
&lt;/div&gt;
&lt;h4 style="margin: 10px 0 8px;"&gt;説明（キーワード→本文根拠→一文）&lt;/h4&gt;
&lt;div style="background: #fff; border: 1px dashed #cfe8d5; padding: 10px 12px; margin: 0;"&gt;
&lt;p style="margin: 0;"&gt;①傍線部の&lt;strong&gt;キーワード&lt;/strong&gt;：＿＿＿＿＿＿（例：連帯感）&lt;br /&gt;
②本文の&lt;strong&gt;根拠&lt;/strong&gt;（直後／直前）：＿＿＿＿＿＿＿＿＿＿＿＿&lt;br /&gt;
③答えの一文（「つまり〜」で整形）：＿＿＿＿＿＿＿＿＿＿＿＿&lt;/p&gt;
&lt;/div&gt;
&lt;h3 style="margin: 12px 0 10px;"&gt;自己採点（10点の目安）：どこが欠けると落ちるか&lt;/h3&gt;
&lt;ul style="margin: 0; padding-left: 18px;"&gt;
&lt;li&gt;&lt;strong&gt;心情&lt;/strong&gt;：背景3点／出来事3点／心情語4点（背景・出来事が本文根拠なら加点が安定）&lt;/li&gt;
&lt;li&gt;&lt;strong&gt;説明&lt;/strong&gt;：キーワード3点／根拠4点／一文の整形3点（根拠が曖昧だと選択肢で割れる）&lt;/li&gt;
&lt;/ul&gt;
&lt;/div&gt;
&lt;p&gt;&lt;!-- ========================= 不足補完 追加②：1問だけ「その場で練習」ミニドリル 挿入位置：大問一（心情）解説の直前、または大問一の解説の直後を推奨 ========================= --&gt;&lt;/p&gt;
&lt;div style="border: 1px solid #d9d9d9; border-left: 6px solid #FF9800; background: #fffaf2; padding: 12px 14px; margin: 0 0 18px;"&gt;
&lt;h3 style="margin: 0 0 10px;"&gt;ミニドリル：心情を一言に落とす練習&lt;/h3&gt;
&lt;p style="margin: 0 0 10px;"&gt;本文で線を引いた根拠だけ使い、下の枠を埋めてください（慣れると30秒）。&lt;/p&gt;
&lt;div style="background: #fff; border: 1px dashed #f2c27b; padding: 10px 12px;"&gt;
&lt;p style="margin: 0;"&gt;【背景】（何が起きている状況か）＿＿＿＿＿＿＿＿＿＿＿＿&lt;br /&gt;
【出来事】（何をされた／何をしたか）＿＿＿＿＿＿＿＿＿＿＿＿&lt;br /&gt;
【ギャップ】（したいのに／なのに）＿＿＿＿＿＿＿＿＿＿＿＿&lt;br /&gt;
⇒【心情語】＿＿＿＿（候補：困惑／戸惑い／焦り／安心／うれしさ）&lt;/p&gt;
&lt;/div&gt;
&lt;p style="margin: 10px 0 0;"&gt;埋めた順番がズレる場合は、動画と照合して&lt;strong&gt;根拠→まとめ&lt;/strong&gt;までの流れだけ修正します。&lt;/p&gt;
&lt;/div&gt;
&lt;p&gt;&lt;!-- ========================= 不足補完 追加③：よくあるミス（検索で拾える面を増やす） 挿入位置：まとめ（ポイント箇条書き）の直前を推奨 ========================= --&gt;&lt;/p&gt;
&lt;h2&gt;よくあるミス3つ（心情・説明・選択肢）&lt;/h2&gt;
&lt;ul&gt;
&lt;li&gt;&lt;strong&gt;心情を先に決めてしまう&lt;/strong&gt;：心情語は最後。先に背景・出来事を本文根拠で決める。&lt;/li&gt;
&lt;li&gt;&lt;strong&gt;説明で傍線全体を言い換えようとする&lt;/strong&gt;：まずキーワードを1語に絞り、根拠を拾う。&lt;/li&gt;
&lt;li&gt;&lt;strong&gt;選択肢を雰囲気で選ぶ&lt;/strong&gt;：選択肢の意味を短く言い換え、本文の根拠と意味一致で照合する。&lt;/li&gt;
&lt;/ul&gt;
&lt;p&gt;&lt;!-- ========================= 不足補完 追加④：FAQ（def寄りクエリ対策／SERP完結を避けて回遊させる） 挿入位置：まとめの直後〜socialSet直前を推奨 ========================= --&gt;&lt;/p&gt;
&lt;h2&gt;FAQ（早稲田中学 国語 過去問）&lt;/h2&gt;
&lt;h3&gt;Q. 心情が割れるときの見直し&lt;/h3&gt;
&lt;p&gt;多くは「背景」か「出来事」の根拠が薄い状態です。&lt;strong&gt;会話・描写・行動目的&lt;/strong&gt;のどれを根拠にしたかを一行で書き、動画の順番と照合してズレだけ直します。&lt;/p&gt;
&lt;h3&gt;Q. 説明（どういうことか）の根拠が取れない&lt;/h3&gt;
&lt;p&gt;傍線部から&lt;strong&gt;キーワードを1語&lt;/strong&gt;だけ抜き、直後／直前の「つまり」の位置を探します。根拠が1つしかない場合は、同段落内でもう1根拠（具体例・対比）を補うと選択肢判断が安定します。&lt;/p&gt;
&lt;h3&gt;Q. 動画を見ても再現できない&lt;/h3&gt;
&lt;p&gt;原因は「視聴→納得」で止まっていることです。本文に線を引き、&lt;strong&gt;根拠の位置&lt;/strong&gt;と&lt;strong&gt;まとめの一文&lt;/strong&gt;だけをノートに決めてから再視聴すると、進め方として残ります。&lt;/p&gt;
&lt;p&gt;過去問演習の回数・順番・復習の組み立て方は、&lt;a href="https://dokkai-labo.tokyo/blog/kokugo-kakomon/"&gt;中学受験 国語の過去問は何回？繰り返しの効果と限界／類題演習との順番まで整理&lt;/a&gt;もあわせて参照してください。&lt;/p&gt;
&lt;p&gt;&lt;strong&gt;早稲田中学校・令和３年度入試（国語）&lt;/strong&gt;から厳選した問題を、動画とあわせて扱います。&lt;br /&gt;
実際の入試問題を通して、&lt;strong&gt;心情問題の読み解き方&lt;/strong&gt;や&lt;strong&gt;傍線部の説明＝言い換え問題の攻略法&lt;/strong&gt;を整理し、中学受験の国語で得点力を高めるポイントを押さえましょう。&lt;/p&gt;
&lt;p&gt;過去問演習の回数・順番・復習の組み立て方など、&lt;strong&gt;国語の過去問の回し方の全体像はこちら：&lt;/strong&gt;&lt;a href="https://dokkai-labo.tokyo/blog/kokugo-kakomon/"&gt;中学受験 国語の過去問は何回？繰り返しの効果と限界／類題演習との順番まで整理&lt;/a&gt;&lt;/p&gt;
&lt;h2&gt;早稲田中学 国語2021 解説動画&lt;/h2&gt;
&lt;p&gt;令和３年度 早稲田中学校の入試問題から、厳選した問題とその解説をお届けします。&lt;br /&gt;
動画では、本文の読み方・設問の意図・答案のまとめ方まで、入試本番で活かせる視点を丁寧に解説しています。&lt;/p&gt;
&lt;p&gt;▶ 解説動画はこちら：&lt;br /&gt;
&lt;a href="https://youtu.be/2F77mNpV5YY" target="_blank" rel="noopener noreferrer"&gt;https://youtu.be/2F77mNpV5YY&lt;/a&gt;&lt;/p&gt;
&lt;h2&gt;【設問別】早稲田中学 国語2021 解説&lt;/h2&gt;
&lt;h3&gt;大問一 問八：心情（傍線部）&lt;/h3&gt;
&lt;p&gt;この問題は、&lt;strong&gt;傍線部の人物の心情&lt;/strong&gt;を問う設問です。&lt;br /&gt;
心情問題では、まず&lt;strong&gt;背景&lt;/strong&gt;と&lt;strong&gt;出来事&lt;/strong&gt;を整理し、そこから心情を導くのが基本の流れになります。&lt;/p&gt;
&lt;div class="rounded" style="background-color: lightblue; padding: 10px;"&gt;心情を問われている場合は、&lt;br /&gt;
&lt;strong&gt;背景（何が起こっている状況か）＋出来事（その場で何をされた／何をしたか）&lt;/strong&gt;&lt;br /&gt;
を整理し、その結果としての&lt;strong&gt;心情&lt;/strong&gt;を考えることがポイントです。&lt;/div&gt;
&lt;h4&gt;本文上の手がかり整理&lt;/h4&gt;
&lt;ul&gt;
&lt;li&gt;会話部分より：&lt;br /&gt;
「『オマエ、なんで長崎へいった？』『それは・・・～しゃべりたかったらしい』」&lt;br /&gt;
「自分では謝りたい～途方にくれてて・・・」&lt;br /&gt;
などの記述から、&lt;/li&gt;
&lt;/ul&gt;
&lt;p&gt;【背景】として、&lt;/p&gt;
&lt;p&gt;&lt;strong&gt;【両親の役に立ちたいと思って長崎まで行ったので、その話をしたいが、うまくことばにできない。】&lt;/strong&gt;&lt;/p&gt;
&lt;p&gt;という状況が読み取れます。&lt;/p&gt;
&lt;ul&gt;
&lt;li&gt;また、傍線部そのものから、&lt;br /&gt;
「ふてくされた顔で小さくなっていった」という描写が示されているため、&lt;/li&gt;
&lt;/ul&gt;
&lt;p&gt;【出来事】として、&lt;/p&gt;
&lt;p&gt;&lt;strong&gt;【傍線部より、ふてくされた顔で小さくなっていった】&lt;/strong&gt;&lt;/p&gt;
&lt;p&gt;という様子が分かります。&lt;/p&gt;
&lt;h4&gt;そこから導かれる心情&lt;/h4&gt;
&lt;p&gt;【背景】と【出来事】を合わせて考えると、&lt;/p&gt;
&lt;ul&gt;
&lt;li&gt;両親の役に立ちたいという思いはある&lt;/li&gt;
&lt;li&gt;そのために長崎まで行ったという行動もある&lt;/li&gt;
&lt;li&gt;しかし、そのことをうまく言葉にできず、ふてくされた様子になる&lt;/li&gt;
&lt;/ul&gt;
&lt;p&gt;以上から、【心情】は、&lt;/p&gt;
&lt;p&gt;&lt;strong&gt;【困っている】&lt;/strong&gt;&lt;br /&gt;
すなわち、&lt;strong&gt;「両親にうまく思いを伝えられず、戸惑い・困惑を感じている心情」&lt;/strong&gt;ととらえられます。&lt;/p&gt;
&lt;p&gt;これらをまとめると、答案としては次のような内容になります。&lt;/p&gt;
&lt;p&gt;&lt;strong&gt;【両親の役に立ちたいと思って長崎まで行ったので、その話をしたいが、うまく言葉にできず、困っている。】&lt;/strong&gt;&lt;/p&gt;
&lt;p&gt;このように、&lt;strong&gt;行動の目的&lt;/strong&gt;と&lt;strong&gt;うまくいかない現実&lt;/strong&gt;のギャップが、心情問題の核になっています。&lt;/p&gt;
&lt;h3&gt;大問二：説明（どういうことか＝言い換え）&lt;/h3&gt;
&lt;p&gt;こちらは、&lt;strong&gt;傍線部とはどういうことか&lt;/strong&gt;を問う説明問題です。&lt;br /&gt;
説明を求められたときは、&lt;strong&gt;傍線部とイコールの内容&lt;/strong&gt;を本文中から探して答えにします。&lt;/p&gt;
&lt;div class="rounded" style="background-color: lightblue; padding: 10px;"&gt;傍線部とイコールの内容を答えるとき、&lt;br /&gt;
&lt;strong&gt;傍線全体を細かく言い換えなくてもよい場合があります。&lt;/strong&gt;&lt;br /&gt;
今回のように、傍線の中のキーワード（例：連帯感を築く）に注目し、&lt;br /&gt;
その部分とイコールになる内容を本文から探すのが効果的です。&lt;/div&gt;
&lt;h4&gt;連帯感を築くに注目して本文を読む&lt;/h4&gt;
&lt;p&gt;傍線部のすぐ後ろに、次のような記述があります。&lt;/p&gt;
&lt;ul&gt;
&lt;li&gt;傍線４の直後：&lt;br /&gt;
「子どもに朝食を食べさせ登校させられない一人世帯、手を挙げて『困った』と言いづらい人たちがいます。」&lt;/li&gt;
&lt;li&gt;続く文：&lt;br /&gt;
「でも、そこには～ないでしょうか。」&lt;/li&gt;
&lt;/ul&gt;
&lt;p&gt;ここから読み取れるのは、&lt;/p&gt;
&lt;p&gt;&lt;strong&gt;【弱い立場の人を助けようと考えられるようになる】&lt;/strong&gt;&lt;/p&gt;
&lt;p&gt;という内容です。&lt;br /&gt;
つまり、「連帯感を築く」とは、&lt;strong&gt;社会的に困っている人・声を上げづらい人の存在に気づき、支え合おうとする姿勢&lt;/strong&gt;を指していると考えられます。&lt;/p&gt;
&lt;h4&gt;選択肢との対応&lt;/h4&gt;
&lt;p&gt;以上を踏まえると、「連帯感を築く」とイコールになる内容を述べているのは、&lt;/p&gt;
&lt;p&gt;&lt;strong&gt;選択肢ア&lt;/strong&gt;&lt;br /&gt;
「感染防止のため他社と距離をとらねばならない一方で、孤立しがちな社会的弱者とも協力して立ち向かわねば感染の拡大は抑えられないということ」&lt;br /&gt;
となります。&lt;/p&gt;
&lt;p&gt;ここでは、&lt;/p&gt;
&lt;ul&gt;
&lt;li&gt;「孤立しがちな社会的弱者とも協力して立ち向かう」＝ &lt;strong&gt;弱い立場の人を助けようと考える&lt;/strong&gt;&lt;/li&gt;
&lt;li&gt;その協力・支え合いが、「連帯感を築く」ことに対応している&lt;/li&gt;
&lt;/ul&gt;
&lt;p&gt;と読み取れるため、選択肢アが適切な答えだと分かります。&lt;/p&gt;
&lt;h2&gt;まとめ（早稲田中学 国語2021）&lt;/h2&gt;
&lt;ul&gt;
&lt;li&gt;心情問題では、&lt;strong&gt;背景と出来事をセットで整理し、その結果としての心情を言葉にする&lt;/strong&gt;ことが大切。&lt;/li&gt;
&lt;li&gt;主人公の行動の目的と、現実とのギャップに注目すると、&lt;strong&gt;「困惑・ためらい・戸惑い」などの心情が見えてくる&lt;/strong&gt;ことが多い。&lt;/li&gt;
&lt;li&gt;「どういうことか」を問う説明問題では、&lt;strong&gt;傍線部全体を無理に言い換えようとせず、キーワード（例：連帯感）に注目する&lt;/strong&gt;と読みやすい。&lt;/li&gt;
&lt;li&gt;そのキーワードとイコールになる内容が、&lt;strong&gt;傍線直後や直前に書かれていることが多い&lt;/strong&gt;ので、前後の文を丁寧に読む。&lt;/li&gt;
&lt;li&gt;本文から導いた内容を、選択肢の中から一番近い表現として選ぶことで、&lt;strong&gt;論理的に正解にたどり着ける&lt;/strong&gt;。&lt;/li&gt;
&lt;/ul&gt;
&lt;p&gt;解説動画とあわせて復習しながら、&lt;strong&gt;なぜその答えになるのかを自分の言葉で説明できるレベル&lt;/strong&gt;を目指していきましょう。&lt;br /&gt;
その積み重ねが、早稲田中学校をはじめとする難関校の入試本番で、安定して得点できる国語力につながります。&lt;/p&gt;
&lt;p&gt;&lt;!-- [ /.socialSet ] --&gt;&lt;/p&gt;
&lt;section class="veu_cta" id="veu_cta-20326"&gt;&lt;h1 class="cta_title"&gt;講座案内：長島式読解講座「Basis」【中学受験】&lt;/h1&gt;&lt;div class="cta_body"&gt;&lt;div class="cta_body_txt image_no"&gt;自由なスケジュールで受講可能。理論に裏打ちされた読解法を短期間で習得できます。
&lt;br /&gt;&lt;/div&gt;&lt;div class="cta_body_link"&gt;&lt;a href="https://dokkai-labo.tokyo/basis/" class="btn btn-primary btn-block btn-lg" target="_blank"&gt;長島式読解講座「Basis」【中学受験】&lt;/a&gt;&lt;/div&gt;&lt;/div&gt;&lt;!-- [ /.vkExUnit_cta_body ] --&gt;&lt;/section&gt;			
------</t>
  </si>
  <si>
    <t>https://dokkai-labo.tokyo/blog/yosyu_series_05j015/</t>
  </si>
  <si>
    <t>以下のページは不自然なワードを使用しています。
これらを適切に自然な言葉に置き換えて下さい。
なお、本文の装飾や構造は絶対に変えないでください。
【対象ページURL】
https://dokkai-labo.tokyo/blog/yosyu_series_05j015/
【検出された不自然ワード】
- 型
- 乱れ
- 整え
- 網羅
【本文】
------
&lt;div class="container my-4"&gt;
&lt;section class="p-3 p-md-4 mb-4 rounded-3 border bg-light"&gt;
&lt;div class="d-flex flex-column gap-2"&gt;
&lt;div class="d-flex flex-wrap align-items-center gap-2"&gt;&lt;span class="badge bg-primary"&gt;予習シリーズ&lt;/span&gt;&lt;br /&gt;
&lt;span class="badge bg-secondary"&gt;小5 上巻&lt;/span&gt;&lt;br /&gt;
&lt;span class="badge bg-dark"&gt;第15回・発展問題&lt;/span&gt;&lt;br /&gt;
&lt;span class="badge bg-info text-dark"&gt;前半：物語文&lt;/span&gt;&lt;br /&gt;
&lt;span class="badge bg-info text-dark"&gt;後半：説明文&lt;/span&gt;&lt;/div&gt;
&lt;h1 class="h3 mb-1"&gt;【解説まとめ】前半は「居場所の喪失×父の背中」／後半は「普遍性×土着の風土」&lt;/h1&gt;
&lt;p class="mb-0"&gt;受験国語専門「読解ラボ東京」代表・長島によるライブ解説（小5 上巻 第15回・発展問題）の要点を、ご家庭で再現できる形に整理しました。&lt;br class="d-none d-md-block" /&gt;前半（物語文）は&lt;strong&gt;「居場所がない（背景）→父におんぶされた記憶（出来事）→安心（結論）」&lt;/strong&gt;、後半（説明文）は&lt;strong&gt;「素材の普遍性⇔風土の土着性」&lt;/strong&gt;の対比で、筆者の鋭い批判を読み解きます。&lt;/p&gt;
&lt;/div&gt;
&lt;/section&gt;
&lt;section id="movie" class="mb-4"&gt;
&lt;div class="d-flex align-items-center justify-content-between flex-wrap gap-2 mb-2"&gt;
&lt;h2 class="h4 mb-0"&gt;解説動画（ライブ配信）&lt;/h2&gt;
&lt;p&gt;&lt;small class="text-muted"&gt;※自動文字起こしのため、固有名詞や表現に揺れがある場合があります。&lt;/small&gt;&lt;/p&gt;
&lt;/div&gt;
&lt;div class="row g-3"&gt;
&lt;div class="col-12 col-lg-6"&gt;
&lt;div class="p-2 rounded-3 border bg-white h-100"&gt;
&lt;div class="fw-bold mb-2"&gt;前半：第一問（物語文）&lt;/div&gt;
&lt;div class="ratio ratio-16x9 rounded-3 border overflow-hidden"&gt;&lt;iframe title="予習シリーズ 小5 上巻 第15回（前半）解説" src="https://www.youtube.com/embed/MVdCbThBBZo" allowfullscreen="allowfullscreen"&gt;&lt;/iframe&gt;&lt;/div&gt;
&lt;/div&gt;
&lt;/div&gt;
&lt;div class="col-12 col-lg-6"&gt;
&lt;div class="p-2 rounded-3 border bg-white h-100"&gt;
&lt;div class="fw-bold mb-2"&gt;後半：第二問（説明文）&lt;/div&gt;
&lt;div class="ratio ratio-16x9 rounded-3 border overflow-hidden"&gt;&lt;iframe title="予習シリーズ 小5 上巻 第15回（後半）解説" src="https://www.youtube.com/embed/12KcXnSH0dg" allowfullscreen="allowfullscreen"&gt;&lt;/iframe&gt;&lt;/div&gt;
&lt;/div&gt;
&lt;/div&gt;
&lt;/div&gt;
&lt;/section&gt;
&lt;section id="toc" class="mb-4"&gt;
&lt;h2 class="h4"&gt;目次&lt;/h2&gt;
&lt;div class="row g-3"&gt;
&lt;div class="col-12 col-md-6"&gt;
&lt;div class="list-group"&gt;&lt;a class="list-group-item list-group-item-action" href="#core-story"&gt;1. 前半（物語文）の核：背景×出来事→心情&lt;/a&gt;&lt;br /&gt;
&lt;a class="list-group-item list-group-item-action" href="#story-cards"&gt;2. 前半（物語文）問題別ポイント&lt;/a&gt;&lt;br /&gt;
&lt;a class="list-group-item list-group-item-action" href="#core-explain"&gt;3. 後半（説明文）の核：素材と風土の対比&lt;/a&gt;&lt;/div&gt;
&lt;/div&gt;
&lt;div class="col-12 col-md-6"&gt;
&lt;div class="list-group"&gt;&lt;a class="list-group-item list-group-item-action" href="#explain-cards"&gt;4. 後半（説明文）問題別ポイント&lt;/a&gt;&lt;br /&gt;
&lt;a class="list-group-item list-group-item-action" href="#homework"&gt;5. 家庭学習の回し方（再現の流れ）&lt;/a&gt;&lt;br /&gt;
&lt;a class="list-group-item list-group-item-action" href="#faq"&gt;6. よくあるつまずき（徹底網羅）&lt;/a&gt;&lt;/div&gt;
&lt;/div&gt;
&lt;/div&gt;
&lt;/section&gt;
&lt;section id="core-story" class="mb-4"&gt;
&lt;h2 class="h4"&gt;1. 前半（物語文）の核：背景 × 出来事 → 心情（気持ちは最後に決める）&lt;/h2&gt;
&lt;div class="row g-3"&gt;
&lt;div class="col-12 col-md-6"&gt;
&lt;div class="card border-0 shadow-sm h-100"&gt;
&lt;div class="card-body"&gt;
&lt;h3 class="h6 mb-2"&gt;今回の「背景」（最重要）&lt;/h3&gt;
&lt;ul class="mb-0 small"&gt;
&lt;li&gt;&lt;strong&gt;妻（女房）&lt;/strong&gt;は、弟や妹が生まれてから親に構われなくなった。&lt;/li&gt;
&lt;li&gt;家の中に&lt;strong&gt;「自分の居場所がない」&lt;/strong&gt;と思い詰め、実家から遠のこうとしていた。&lt;/li&gt;
&lt;li&gt;この「居場所の喪失」という深い寂しさが、放浪（バイク旅）の原動力となっている。&lt;/li&gt;
&lt;/ul&gt;
&lt;/div&gt;
&lt;/div&gt;
&lt;/div&gt;
&lt;div class="col-12 col-md-6"&gt;
&lt;div class="card border-0 shadow-sm h-100"&gt;
&lt;div class="card-body"&gt;
&lt;h3 class="h6 mb-2"&gt;見取り図（再現用テンプレ）&lt;/h3&gt;
&lt;div class="small"&gt;
&lt;div class="d-flex gap-2 mb-1"&gt;&lt;span class="badge bg-secondary"&gt;背景&lt;/span&gt; 居場所がない・構ってほしい寂しさ&lt;/div&gt;
&lt;div class="d-flex gap-2 mb-1"&gt;&lt;span class="badge bg-secondary"&gt;出来事&lt;/span&gt; 魚の骨が引っかかり、父に背負われて病院へ行く&lt;/div&gt;
&lt;div class="d-flex gap-2"&gt;&lt;span class="badge bg-primary"&gt;心情&lt;/span&gt; &lt;strong&gt;安心・幸せ・大切にされている実感&lt;/strong&gt;&lt;/div&gt;
&lt;/div&gt;
&lt;/div&gt;
&lt;/div&gt;
&lt;/div&gt;
&lt;/div&gt;
&lt;div class="alert alert-info mt-3 mb-0"&gt;&lt;strong&gt;ポイント：&lt;/strong&gt;心情は単独で探さず、&lt;strong&gt;「寂しい背景」×「構ってもらえた出来事」&lt;/strong&gt;の掛け算で、必然的に導き出される「安心」を決めます。&lt;/div&gt;
&lt;/section&gt;
&lt;section id="story-cards" class="mb-4"&gt;
&lt;h2 class="h4 mb-3"&gt;2. 前半（物語文）問題別ポイント&lt;/h2&gt;
&lt;div class="row g-3"&gt;
&lt;div class="col-12 col-md-6"&gt;
&lt;div class="card border-0 shadow-sm h-100"&gt;
&lt;div class="card-body"&gt;
&lt;h3 class="h5 mb-2"&gt;問二：一人っ子でいられた時間&lt;/h3&gt;
&lt;ul class="mb-0 small"&gt;
&lt;li&gt;直後の「構われなくなった」とのギャップが重要。&lt;/li&gt;
&lt;li&gt;&lt;strong&gt;結論&lt;/strong&gt;：親の愛を独り占めにできた&lt;strong&gt;幸せな時間（イ）&lt;/strong&gt;。&lt;/li&gt;
&lt;/ul&gt;
&lt;/div&gt;
&lt;/div&gt;
&lt;/div&gt;
&lt;div class="col-12 col-md-6"&gt;
&lt;div class="card border-0 shadow-sm h-100"&gt;
&lt;div class="card-body"&gt;
&lt;h3 class="h5 mb-2"&gt;問六：家から遠のこうとした理由&lt;/h3&gt;
&lt;ul class="mb-0 small"&gt;
&lt;li&gt;実家に対する妻の根源的な思い（3〜5行目付近）。&lt;/li&gt;
&lt;li&gt;&lt;strong&gt;抜き出し&lt;/strong&gt;：&lt;strong&gt;自分の居場所がない&lt;/strong&gt;。&lt;/li&gt;
&lt;/ul&gt;
&lt;/div&gt;
&lt;/div&gt;
&lt;/div&gt;
&lt;/div&gt;
&lt;/section&gt;
&lt;section id="core-explain" class="mb-4"&gt;
&lt;h2 class="h4"&gt;3. 後半（説明文）の核：素材と風土の対比&lt;/h2&gt;
&lt;div class="row g-3"&gt;
&lt;div class="col-12 col-md-6"&gt;
&lt;div class="card border-0 shadow-sm h-100"&gt;
&lt;div class="card-body"&gt;
&lt;h3 class="h6 mb-2"&gt;この文章の主張（大枠）&lt;/h3&gt;
&lt;ul class="mb-0 small"&gt;
&lt;li&gt;&lt;strong&gt;近代建築（普遍性）&lt;/strong&gt;：どこでも手に入る素材（コンクリート）で自由に作る。&lt;/li&gt;
&lt;li&gt;&lt;strong&gt;土着建築（必然性）&lt;/strong&gt;：雨の多い日本（モンスーン）では、傾斜のある屋根が不可欠。&lt;/li&gt;
&lt;li&gt;&lt;strong&gt;批判&lt;/strong&gt;：環境を無視し、欧米の平らな屋根を安易に真似る「近代美」を批判している。&lt;/li&gt;
&lt;/ul&gt;
&lt;/div&gt;
&lt;/div&gt;
&lt;/div&gt;
&lt;div class="col-12 col-md-6"&gt;
&lt;div class="card border-0 shadow-sm h-100"&gt;
&lt;div class="card-body"&gt;
&lt;h3 class="h6 mb-2"&gt;処理の見取り図（再現用）&lt;/h3&gt;
&lt;ul class="mb-0 small"&gt;
&lt;li&gt;&lt;strong&gt;対比&lt;/strong&gt;：「普遍的（どこでも可）」⇔「土着的（その土地特有）」。&lt;/li&gt;
&lt;li&gt;&lt;strong&gt;因果&lt;/strong&gt;：「雨が多い（原因）」→「屋根が必要（結論）」。&lt;/li&gt;
&lt;/ul&gt;
&lt;/div&gt;
&lt;/div&gt;
&lt;/div&gt;
&lt;/div&gt;
&lt;/section&gt;
&lt;section id="explain-cards" class="mb-4"&gt;
&lt;h2 class="h4 mb-3"&gt;4. 後半（説明文）問題別ポイント&lt;/h2&gt;
&lt;div class="row g-3"&gt;
&lt;div class="col-12 col-md-6"&gt;
&lt;div class="card border-0 shadow-sm h-100"&gt;
&lt;div class="card-body"&gt;
&lt;h3 class="h5 mb-2"&gt;問四：近代的美観を備えた建物&lt;/h3&gt;
&lt;ul class="mb-0 small"&gt;
&lt;li&gt;鉄筋コンクリートが発明された後の機能的な建物。「マッチ箱」に注目。&lt;/li&gt;
&lt;li&gt;&lt;strong&gt;正解&lt;/strong&gt;：幾何学的な構成を持つ建物&lt;strong&gt;（ア）&lt;/strong&gt;。&lt;/li&gt;
&lt;/ul&gt;
&lt;/div&gt;
&lt;/div&gt;
&lt;/div&gt;
&lt;div class="col-12 col-md-6"&gt;
&lt;div class="card border-0 shadow-sm h-100"&gt;
&lt;div class="card-body"&gt;
&lt;h3 class="h5 mb-2"&gt;問七：筆者の批判の理由（記述）&lt;/h3&gt;
&lt;ul class="mb-0 small"&gt;
&lt;li&gt;日本が雨の多い地帯であることを無視している点。&lt;/li&gt;
&lt;li&gt;乾燥地帯向けの屋根を安易に取り入れたことへの批判。&lt;/li&gt;
&lt;/ul&gt;
&lt;/div&gt;
&lt;/div&gt;
&lt;/div&gt;
&lt;/div&gt;
&lt;/section&gt;
&lt;section id="homework" class="mb-4"&gt;
&lt;h2 class="h4"&gt;5. 家庭学習の回し方（再現の流れ）&lt;/h2&gt;
&lt;div class="row g-3"&gt;
&lt;div class="col-12 col-md-6"&gt;
&lt;div class="card border-0 shadow-sm h-100"&gt;
&lt;div class="card-body"&gt;
&lt;h3 class="h6 mb-2"&gt;前半（物語文）：心情を決める流れ&lt;/h3&gt;
&lt;ol class="mb-0 small"&gt;
&lt;li&gt;傍線の出来事の「前」にある背景（寂しさ）を確認。&lt;/li&gt;
&lt;li&gt;出来事が「背景の不満」を解消するものか判定。&lt;/li&gt;
&lt;li&gt;解消される瞬間の心情（安心）を答えにする。&lt;/li&gt;
&lt;/ol&gt;
&lt;/div&gt;
&lt;/div&gt;
&lt;/div&gt;
&lt;div class="col-12 col-md-6"&gt;
&lt;div class="card border-0 shadow-sm h-100"&gt;
&lt;div class="card-body"&gt;
&lt;h3 class="h6 mb-2"&gt;後半（説明文）：構造整理の流れ&lt;/h3&gt;
&lt;ol class="mb-0 small"&gt;
&lt;li&gt;「普遍的」と「土着的」の語対比を明確にする。&lt;/li&gt;
&lt;li&gt;日本の気候（雨）という条件から、屋根の形への因果を繋ぐ。&lt;/li&gt;
&lt;li&gt;筆者の「批判の矛先」を正確に捉える。&lt;/li&gt;
&lt;/ol&gt;
&lt;/div&gt;
&lt;/div&gt;
&lt;/div&gt;
&lt;/div&gt;
&lt;/section&gt;
&lt;section id="faq" class="mb-4"&gt;
&lt;h2 class="h4"&gt;6. よくあるつまずき（徹底解説）&lt;/h2&gt;
&lt;div class="vstack gap-2"&gt;
&lt;details class="border rounded-3 bg-white shadow-sm"&gt;
&lt;summary class="d-flex align-items-center justify-content-between gap-3 p-3" style="cursor: pointer; list-style: none;"&gt;&lt;span class="fw-bold text-primary"&gt;Q1. 物語文：なぜ「いじらしい」が間違いなのですか？&lt;/span&gt;&lt;br /&gt;
&lt;span class="badge bg-secondary"&gt;開く&lt;/span&gt;&lt;/summary&gt;
&lt;div class="px-3 pb-3 pt-0 small"&gt;&lt;strong&gt;A. 視点の違いです。&lt;/strong&gt;&lt;br /&gt;
「いじらしい」は、周りの大人が子供を見て「健気で、かわいそうだ」と思う&lt;strong&gt;他者視点&lt;/strong&gt;の言葉です。本人の「混乱」や「寂しさ」という&lt;strong&gt;自分自身の内面&lt;/strong&gt;を問われている問題では、主観的な心情に即した言葉を選ぶ必要があります。&lt;/div&gt;
&lt;/details&gt;
&lt;details class="border rounded-3 bg-white shadow-sm"&gt;
&lt;summary class="d-flex align-items-center justify-content-between gap-3 p-3" style="cursor: pointer; list-style: none;"&gt;&lt;span class="fw-bold text-primary"&gt;Q2. 物語文：問三の記述で、字数が足りなくなります。&lt;/span&gt;&lt;br /&gt;
&lt;span class="badge bg-secondary"&gt;開く&lt;/span&gt;&lt;/summary&gt;
&lt;div class="px-3 pb-3 pt-0 small"&gt;&lt;strong&gt;A. 因果関係を補強しましょう。&lt;/strong&gt;&lt;br /&gt;
「弟や妹がまだ小さいから」という事実（背景）だけでなく、「その世話に親が追われたことで、自分にまで手が回らなくなった」という&lt;strong&gt;結果のメカニズム&lt;/strong&gt;まで書き込むことで、採点者に伝わる答案になります。&lt;/div&gt;
&lt;/details&gt;
&lt;details class="border rounded-3 bg-white shadow-sm"&gt;
&lt;summary class="d-flex align-items-center justify-content-between gap-3 p-3" style="cursor: pointer; list-style: none;"&gt;&lt;span class="fw-bold text-success"&gt;Q3. 説明文：問四で「美しい」外観の建物を選んでしまいます。&lt;/span&gt;&lt;br /&gt;
&lt;span class="badge bg-secondary"&gt;開く&lt;/span&gt;&lt;/summary&gt;
&lt;div class="px-3 pb-3 pt-0 small"&gt;&lt;strong&gt;A. 「筆者の定義」を優先してください。&lt;/strong&gt;&lt;br /&gt;
自分の思う「美しさ」ではなく、本文中の定義に従います。直後に「鉄筋コンクリート」「マッチ箱スタイル」という具体的な言葉があるため、それに基づいた「幾何学的（ア）」を選びます。&lt;/div&gt;
&lt;/details&gt;
&lt;details class="border rounded-3 bg-white shadow-sm"&gt;
&lt;summary class="d-flex align-items-center justify-content-between gap-3 p-3" style="cursor: pointer; list-style: none;"&gt;&lt;span class="fw-bold text-success"&gt;Q4. 説明文：抜き出し問題（問六）で「固有の」と書いてしまいました。&lt;/span&gt;&lt;br /&gt;
&lt;span class="badge bg-secondary"&gt;開く&lt;/span&gt;&lt;/summary&gt;
&lt;div class="px-3 pb-3 pt-0 small"&gt;&lt;strong&gt;A. 対比のペアを近くから探しましょう。&lt;/strong&gt;&lt;br /&gt;
意味は合っていますが、抜き出し問題は本文中の言葉が正解です。「普遍的なもの」の直前に「どこの国でも容易に手に入る」とあるので、その反対である「その土地ならでは」という意味の言葉、つまり&lt;strong&gt;「土着的な建築材料」&lt;/strong&gt;を探し当てます。&lt;/div&gt;
&lt;/details&gt;
&lt;details class="border rounded-3 bg-white shadow-sm"&gt;
&lt;summary class="d-flex align-items-center justify-content-between gap-3 p-3" style="cursor: pointer; list-style: none;"&gt;&lt;span class="fw-bold"&gt;Q5. 全般：記述で最後に「こと」が抜けました。減点ですか？&lt;/span&gt;&lt;br /&gt;
&lt;span class="badge bg-secondary"&gt;開く&lt;/span&gt;&lt;/summary&gt;
&lt;div class="px-3 pb-3 pt-0 small"&gt;&lt;strong&gt;A. 減点の対象になります。&lt;/strong&gt;&lt;br /&gt;
「どのような理由ですか」と聞かれたら「〜から」、「どのようなことですか」なら「〜こと」で結ぶのが国語のルールです。論理が合っていても文末の型が乱れると評価が下がるため、最後まで気を抜かないように指導しましょう。&lt;/div&gt;
&lt;/details&gt;
&lt;/div&gt;
&lt;/section&gt;
&lt;section id="cta" class="mb-4"&gt;
&lt;div class="card border-0 shadow-sm text-center"&gt;
&lt;div class="card-body p-3 p-md-4"&gt;
&lt;h2 class="h4 mb-2"&gt;読解ラボ東京｜論理を「見える化」して、読解を順序立てて身につける個別指導&lt;/h2&gt;
&lt;p class="mb-4"&gt;「なんとなく」解くのを卒業しましょう。お子さまが自分で再現できるレベルまで順序立てて1対1で整えます。&lt;/p&gt;
&lt;p&gt;&lt;a class="btn btn-primary btn-lg px-5" href="https://dokkai-labo.tokyo/" target="_blank" rel="noopener"&gt;公式サイトを見る&lt;/a&gt;&lt;/p&gt;
&lt;/div&gt;
&lt;/div&gt;
&lt;/section&gt;
&lt;hr class="my-4" /&gt;
&lt;p class="small text-muted mb-0"&gt;本記事は、ライブ解説の要点を家庭学習用に整理したものです。行数の参照は配信内の説明に基づきます。&lt;/p&gt;
&lt;/div&gt;
&lt;section class="veu_cta" id="veu_cta-20531"&gt;
&lt;h1 class="cta_title"&gt;講座案内：小５夏期体験講座&lt;/h1&gt;
&lt;div class="cta_body"&gt;
&lt;div class="cta_body_image cta_body_image_right"&gt;&lt;a href="https://dokkai-labo.tokyo/summer/" target="_blank"&gt;&lt;/a&gt;&lt;/div&gt;
&lt;div class="cta_body_txt image_exist"&gt;「どうやったら国語の成績が伸びるのか分からない」生徒さんから&lt;br /&gt;
&lt;br /&gt;「2021年春の最難関校への受験に向けて、より高度な問題に早めに取り組んでおきたい」生徒さんまで、多くの小学生のチャレンジをお待ちしています！&lt;/div&gt;
&lt;div class="cta_body_link"&gt;&lt;a href="https://dokkai-labo.tokyo/summer/" class="btn btn-primary btn-block btn-lg" target="_blank"&gt;小５夏期体験講座&lt;/a&gt;&lt;/div&gt;
&lt;/div&gt;
&lt;p&gt;&lt;!-- [ /.vkExUnit_cta_body ] --&gt;&lt;/section&gt;
&lt;section class="veu_cta" id="veu_cta-20523"&gt;&lt;h1 class="cta_title"&gt;講座案内：【オンライン】完全１対１個別指導【中学受験】&lt;/h1&gt;&lt;div class="cta_body"&gt;&lt;div class="cta_body_image cta_body_image_right"&gt;&lt;a href="https://dokkai-labo.tokyo/kobetsuonline01/" target="_blank"&gt;&lt;/a&gt;&lt;/div&gt;&lt;div class="cta_body_txt image_exist"&gt;当塾で開講中の中学受験対策１対１個別指導講座をオンラインで受講可能です。教室で受ける授業さながらの授業を、個別指導オンラインでも再現しております。&lt;/div&gt;&lt;div class="cta_body_link"&gt;&lt;a href="https://dokkai-labo.tokyo/kobetsuonline01/" class="btn btn-primary btn-block btn-lg" target="_blank"&gt;【オンライン】完全１対１個別指導【中学受験】&lt;/a&gt;&lt;/div&gt;&lt;/div&gt;&lt;!-- [ /.vkExUnit_cta_body ] --&gt;&lt;/section&gt;			
------</t>
  </si>
  <si>
    <t>https://dokkai-labo.tokyo/col_blog/col_blog-iikae-taibi-inga/</t>
  </si>
  <si>
    <t>以下のページは不自然なワードを使用しています。
これらを適切に自然な言葉に置き換えて下さい。
なお、本文の装飾や構造は絶対に変えないでください。
【対象ページURL】
https://dokkai-labo.tokyo/col_blog/col_blog-iikae-taibi-inga/
【検出された不自然ワード】
- 型
- 乱れ
【本文】
------
&lt;div class="container my-4"&gt;
&lt;div class="card shadow-sm mb-4 border-0" style="background: linear-gradient(135deg, #4a148c, #006064); color: #fff;"&gt;
&lt;div class="card-body p-4"&gt;
&lt;div class="d-flex flex-wrap justify-content-between align-items-center mb-2"&gt;&lt;span class="badge bg-warning text-dark mb-2" style="font-size: 0.8rem;"&gt;中学受験国語／説明文&lt;/span&gt;&lt;br /&gt;
&lt;span class="badge bg-light text-dark mb-2" style="font-size: 0.75rem;"&gt;オンライン国語 個別指導&lt;/span&gt;&lt;/div&gt;
&lt;h1 class="card-title mb-3" style="font-size: 1.9rem; line-height: 1.5;"&gt;言い換え・対比・因果がつかめない子の読み方トレーニング&lt;/h1&gt;
&lt;p class="card-text mb-2" style="font-size: 0.96rem;"&gt;「説明文になると何を言っているのか分からない」「論説文の要点を聞かれても、自信を持って答えられない」。中学受験の国語で、こうした悩みを抱えるご家庭は非常に多いです。テキストの問題をいくら解いても、模試になると説明文や論説文で点数が安定しないという声も少なくありません。&lt;/p&gt;
&lt;p class="card-text mb-0" style="font-size: 0.96rem;"&gt;実際に本文への線引きやノートを見ると、原因は語彙力だけではなく、多くの子が&lt;strong&gt;言い換え・対比・因果&lt;/strong&gt;といった「論理の筋道」をつかむ読み方に苦戦していることが分かります。本記事では、その構造的な理由と、中学受験のオンライン国語個別指導で行っている具体的なトレーニング方法、ご家庭でのフォローの仕方までを丁寧に解説します。&lt;/p&gt;
&lt;p class="card-text mt-3 mb-0" style="font-size: 0.96rem;"&gt;読解ラボ東京の国語対策の考え方（指導の全体像はこちら）：&lt;br /&gt;
&lt;a style="color: #fff; text-decoration: underline; font-weight: bold;" href="https://dokkai-labo.tokyo/blog/161214/"&gt;読解ラボ東京の考える受験国語対策とは？&lt;/a&gt;&lt;/p&gt;
&lt;/div&gt;
&lt;/div&gt;
&lt;div class="row mb-4"&gt;
&lt;div class="col-md-8 mb-3 mb-md-0"&gt;
&lt;div class="alert alert-info h-100 mb-0"&gt;
&lt;p&gt;&lt;strong&gt;この記事で分かること&lt;/strong&gt;&lt;/p&gt;
&lt;ul class="mb-0 mt-2"&gt;
&lt;li&gt;説明文で要点を見失う子どもに共通するつまずきパターン&lt;/li&gt;
&lt;li&gt;読解力ではなく「処理の仕組み」に起きている構造的な問題&lt;/li&gt;
&lt;li&gt;言い換え・対比・因果をオンライン国語個別指導で鍛える具体的ステップ&lt;/li&gt;
&lt;li&gt;家庭で担いやすい語彙・漢字と論理語のフォロー方法&lt;/li&gt;
&lt;li&gt;オンライン国語の読み方トレーニングと相性が良い子どものタイプ&lt;/li&gt;
&lt;/ul&gt;
&lt;/div&gt;
&lt;/div&gt;
&lt;div class="col-md-4"&gt;
&lt;div class="card border-0 shadow-sm h-100"&gt;
&lt;div class="card-body p-3"&gt;
&lt;h2 class="h6 mb-2"&gt;結論のイメージ&lt;/h2&gt;
&lt;p class="mb-2" style="font-size: 0.9rem;"&gt;説明文で要点を見失う多くのケースは、内容そのものが難しいというよりも、「つまり」「しかし」「一方で」「なぜなら」などの論理語の働きをつかめていないことが原因です。オンライン国語の個別指導では、論理語にマークを付けて構造の骨組みを浮かび上がらせ、「言い換え・対比・因果」を一対一でトレーニングしていきます。&lt;/p&gt;
&lt;p class="mb-0" style="font-size: 0.9rem;"&gt;中学受験国語の読解力を安定させるためには、文章の細部ではなく&lt;strong&gt;論理の筋道&lt;/strong&gt;から改善することが近道です。&lt;/p&gt;
&lt;/div&gt;
&lt;/div&gt;
&lt;/div&gt;
&lt;/div&gt;
&lt;div class="card shadow-sm mb-4"&gt;
&lt;div class="card-body p-4"&gt;
&lt;h2 class="h4 mb-3 border-start ps-3" style="border-color: #4a148c;"&gt;説明文・論説文で要点を見失う子の共通症状&lt;/h2&gt;
&lt;h3 class="h5 mb-2"&gt;論理語に線は引くが「前後の関係」を説明できない&lt;/h3&gt;
&lt;p class="mb-2"&gt;「しかし」「一方で」「なぜなら」などにマークはしているのに、その前後で何がどう変わったのかを説明できない──この状態が最も多い出発点です。&lt;/p&gt;
&lt;h3 class="h5 mt-3 mb-2"&gt;具体例と要点がつながらず、選択肢を語感で選ぶ&lt;/h3&gt;
&lt;p class="mb-2"&gt;具体例は分かっているのに、「何の説明として出てきた例なのか」が整理されていないため、設問になると根拠が言語化できません。&lt;/p&gt;
&lt;h3 class="h5 mt-3 mb-2"&gt;対比が片側だけ、因果がバラバラで一本の流れにならない&lt;/h3&gt;
&lt;p class="mb-0"&gt;対比をセットで押さえられず片側だけ覚える、理由と結果が別々に入って「なぜそうなるのか」を筋道立てて話せない──ここで点数が安定しにくくなります。&lt;/p&gt;
&lt;/div&gt;
&lt;/div&gt;
&lt;div class="card shadow-sm mb-4"&gt;
&lt;div class="card-body p-4"&gt;
&lt;h2 class="h4 mb-3 border-start ps-3" style="border-color: #283593;"&gt;原因は語彙より「論理語の働き」を処理できていないこと&lt;/h2&gt;
&lt;h3 class="h5 mb-2"&gt;論理語は“つなぎ”ではなく「関係性」を指定する&lt;/h3&gt;
&lt;p class="mb-3"&gt;論理語は「話が変わった合図」ではなく、&lt;strong&gt;言い換え・対比・因果&lt;/strong&gt;などの論理関係を指定します。ここが取れると、本文の骨組みが一気が見えやすくなります。&lt;/p&gt;
&lt;h3 class="h5 mb-2"&gt;読解の4ステップのどこで止まるか：論理関係で止まる&lt;/h3&gt;
&lt;p&gt;説明文の読解を大まかな流れに分けると、次の四ステップになります。&lt;/p&gt;
&lt;ol&gt;
&lt;li&gt;題名やリード文から「大まかなテーマ」を予測する。&lt;/li&gt;
&lt;li&gt;段落ごとに「何について」「どのような話をしているか」を整理する。&lt;/li&gt;
&lt;li&gt;言い換え・対比・因果など、論理語を手がかりに構造をつなぎながら読む。&lt;/li&gt;
&lt;li&gt;設問の種類に応じて、必要な範囲を絞って読み返す。&lt;/li&gt;
&lt;/ol&gt;
&lt;p class="mb-3"&gt;言い換え・対比・因果がつかめないお子さまは、多くの場合三番目の&lt;strong&gt;論理関係を意識しながら読む段階&lt;/strong&gt;で止まってしまいます。&lt;/p&gt;
&lt;h3 class="h5 mb-2"&gt;例：「しかし／一方で」を“対比のセット”にできない&lt;/h3&gt;
&lt;p&gt;オンライン授業でよくある例を一つご紹介します。&lt;/p&gt;
&lt;div class="border rounded p-3 mb-3" style="background-color: #fafafa;"&gt;
&lt;p class="mb-1"&gt;「私たちの生活は便利になった。しかし、その一方で大きな問題も生まれている。」&lt;/p&gt;
&lt;/div&gt;
&lt;p&gt;この文を読んだあとに「今の文はどんな関係があった？」と尋ねると、&lt;/p&gt;
&lt;ul&gt;
&lt;li&gt;「話が変わる合図かなと思った。」&lt;/li&gt;
&lt;li&gt;「良いことと悪いことを両方言っているくらいしか分からない。」&lt;/li&gt;
&lt;/ul&gt;
&lt;p class="mb-0"&gt;といった答えが返ってくることがあります。本来は「便利になった」という利点と、「問題も生まれている」という欠点が&lt;strong&gt;対比&lt;/strong&gt;されているわけですが、論理語をただの「つなぎ」程度にしか見ていないのです。こうした「対比」や「因果」を拾っていても正答に届かない場合は、&lt;a href="https://dokkai-labo.tokyo/col_blog/evidence-accuracy/" target="_blank" rel="noopener"&gt;正答に“近いのに落とす”子のための根拠精度の鍛え方&lt;/a&gt;もあわせて参照してください。&lt;/p&gt;
&lt;/div&gt;
&lt;/div&gt;
&lt;div class="card shadow-sm mb-4"&gt;
&lt;div class="card-body p-4"&gt;
&lt;h2 class="h4 mb-3 border-start ps-3" style="border-color: #006064;"&gt;論理語の3分類：言い換え・対比・因果を見抜く&lt;/h2&gt;
&lt;h3 class="h5 mb-2"&gt;言い換え：つまり／言いかえると／すなわち（定義・要約の核）&lt;/h3&gt;
&lt;p class="mb-3"&gt;「つまり」以降は、前の内容を短く言い直す（要点）であることが多いです。要点整理・筆者主張の抽出に直結します。&lt;/p&gt;
&lt;h3 class="h5 mb-2"&gt;対比：しかし／一方で／反対に（AとBを必ずセット化）&lt;/h3&gt;
&lt;p class="mb-3"&gt;対比は片側だけ覚えると設問で論理が乱れます。必ずA側・B側をセットで取る癖が必要です。&lt;/p&gt;
&lt;h3 class="h5 mb-2"&gt;因果：なぜなら／そのため／だから（原因→結果を矢印でつなぐ）&lt;/h3&gt;
&lt;p class="mb-0"&gt;「理由→結果」を一本の流れで押さえると、選択肢の切り分けと記述の材料整理が安定します。&lt;/p&gt;
&lt;/div&gt;
&lt;/div&gt;
&lt;div class="card shadow-sm mb-4"&gt;
&lt;div class="card-body p-4"&gt;
&lt;h2 class="h4 mb-3 border-start ps-3" style="border-color: #006064;"&gt;オンライン国語個別指導が効果を発揮する理由&lt;/h2&gt;
&lt;h3 class="h5 mb-2"&gt;手元カメラで「マークの付け方」をその場で修正できる&lt;/h3&gt;
&lt;p&gt;オンライン国語の個別指導では、手元カメラを通してノートや問題用紙の書き込みをリアルタイムで確認できます。講師は次のような点を細かく見ています。&lt;/p&gt;
&lt;ul&gt;
&lt;li&gt;どの論理語にどのような印を付けているか。&lt;/li&gt;
&lt;li&gt;言い換え・対比・因果が本文上で整理されているか。&lt;/li&gt;
&lt;li&gt;段落メモが「何について」のレベルで簡潔に書けているか。&lt;/li&gt;
&lt;/ul&gt;
&lt;p class="mb-3"&gt;線だけが増えて意味が分からない状態になっていれば、その場で&lt;strong&gt;論理語ごとの色分けルール&lt;/strong&gt;を一緒に作り直します。細部の書き込みまで見えるからこそ、「思考のズレ」をすぐに補正しやすい点は、オンライン個別指導ならではの強みです。&lt;/p&gt;
&lt;h3 class="h5 mb-2"&gt;画面共有で「骨組み」と「飾り」を視覚的に区別できる&lt;/h3&gt;
&lt;p&gt;説明文には、筆者の主張や定義などの&lt;strong&gt;骨組み&lt;/strong&gt;と、それを支える例や補足説明といった&lt;strong&gt;飾り&lt;/strong&gt;が混在しています。オンライン授業では、画面共有で本文を映しながら、&lt;/p&gt;
&lt;ul&gt;
&lt;li&gt;主張やまとめの文は一色。&lt;/li&gt;
&lt;li&gt;言い換えや定義は別の線。&lt;/li&gt;
&lt;li&gt;対比部分には括弧や矢印。&lt;/li&gt;
&lt;li&gt;原因と結果には矢印と番号。&lt;/li&gt;
&lt;li&gt;具体例の始まりと終わりに印。&lt;/li&gt;
&lt;/ul&gt;
&lt;p class="mb-3"&gt;といった形で視覚的に区別していきます。これにより、「どの文を中心に読み返せばいいのか」が一目で分かるようになり、設問で迷ったときにも軸を失いにくくなります。&lt;/p&gt;
&lt;h3 class="h5 mb-2"&gt;設問と本文の往復を「論理レベル」で見せられる&lt;/h3&gt;
&lt;p&gt;オンライン授業では、設問と本文を同時に表示しながら、「この問題は言い換えの関係を問うている」「この問題は対比の両側を押さえて答える必要がある」といった解説を、図と矢印で示すことができます。&lt;/p&gt;
&lt;p class="mb-3"&gt;例えば「筆者の考えとして最も適切なものを選びなさい」という設問であれば、言い換えの箇所やまとめの文を画面上でハイライトし、「この部分を土台に選択肢を吟味する」という流れを何度も一緒に確認します。これにより、語感ではなく論理に基づいて選ぶ習慣が身についていきます。設問での取り違いが頻発する場合は、本文以前に「設問の条件」を正確に取れていないケースも多いため、&lt;a href="https://dokkai-labo.tokyo/col_blog/setsumon-yomichigai/" target="_blank" rel="noopener"&gt;設門の読み違いが減らない子へのオンライン改善アプローチ&lt;/a&gt;も参考にしてください。&lt;/p&gt;
&lt;h3 class="h5 mb-2"&gt;記述答案の書き換えで「論理の筋道」を体感する&lt;/h3&gt;
&lt;p&gt;記述問題では、言い換え・対比・因果のどこがつかめていないかがはっきり表れます。オンライン個別指導では、お子さまの答案を画面に映し出し、&lt;/p&gt;
&lt;ul&gt;
&lt;li&gt;どの文を言い換えて使うべきだったか。&lt;/li&gt;
&lt;li&gt;対比の両側がきちんと書けているか。&lt;/li&gt;
&lt;li&gt;原因と結果の両方が含まれているか。&lt;/li&gt;
&lt;/ul&gt;
&lt;p class="mb-3"&gt;を一緒に確認しながら書き換えを行います。ビフォーアフターを見比べることで、「なぜこちらの方が伝わる答案なのか」という感覚が、少しずつ定着していきます。&lt;/p&gt;
&lt;p class="mb-3"&gt;中学受験国語の説明文や論説文をオンラインで改善したい場合には、論理の読み方と過去問演習をセットで扱える&lt;br /&gt;
&lt;a href="https://dokkai-labo.tokyo/kobetsuonline01/" target="_blank" rel="noopener"&gt;オンライン国語 個別指導&lt;/a&gt;&lt;br /&gt;
のようなコースを軸にすることで、得点力の土台づくりを進めやすくなります。&lt;/p&gt;
&lt;div class="card border-0 shadow-sm mt-3" style="background: linear-gradient(135deg, #e3f2fd, #ede7f6);"&gt;
&lt;div class="card-body p-3 p-md-4"&gt;
&lt;div class="row align-items-center"&gt;
&lt;div class="col-md-8"&gt;
&lt;h3 class="h6 mb-2"&gt;論理の読み方から改善したいご家庭へ&lt;/h3&gt;
&lt;p class="mb-2" style="font-size: 0.95rem;"&gt;読解ラボ東京のオンライン国語 個別指導では、言い換え・対比・因果といった論理の筋道に焦点を当てながら、説明文の構造を一対一でトレーニングしていきます。&lt;/p&gt;
&lt;p class="mb-0" style="font-size: 0.95rem;"&gt;指導内容やカリキュラムの詳細は&lt;br /&gt;
&lt;a href="https://dokkai-labo.tokyo/kobetsuonline01/" target="_blank" rel="noopener"&gt;オンライン国語 個別指導&lt;/a&gt;&lt;br /&gt;
のページをご確認ください。&lt;/p&gt;
&lt;/div&gt;
&lt;div class="col-md-4 text-md-end mt-3 mt-md-0"&gt;&lt;a class="btn btn-primary" href="https://dokkai-labo.tokyo/kobetsuonline01/" target="_blank" rel="noopener"&gt;オンライン国語個別を見る&lt;/a&gt;&lt;/div&gt;
&lt;/div&gt;
&lt;/div&gt;
&lt;/div&gt;
&lt;/div&gt;
&lt;/div&gt;
&lt;div class="card shadow-sm mb-4"&gt;
&lt;div class="card-body p-4"&gt;
&lt;h2 class="h4 mb-3 border-start ps-3" style="border-color: #283593;"&gt;本文の読み方・設問処理・記述の直し方：実践ステップ&lt;/h2&gt;
&lt;p&gt;ここからは、オンライン国語の個別指導で実際に行っている読み方トレーニングを、本文処理・設問処理・記述改善の三つのステップに分けてご紹介します。&lt;/p&gt;
&lt;h3 class="h5 mt-3 mb-2"&gt;本文の読み方：言い換え・対比・因果で骨組みを作る&lt;/h3&gt;
&lt;p&gt;説明文の要点を安定してつかむためには、まず&lt;strong&gt;本文の処理&lt;/strong&gt;から改善する必要があります。ここでは、「段落の要点」「言い換え」「対比」「因果」に注目します。&lt;/p&gt;
&lt;h4 class="h6 mt-2 mb-1"&gt;段落ごとの要点整理と言い換えの確認&lt;/h4&gt;
&lt;p&gt;一段落読んだら、ノートに「何について」「どう述べているか」を一行でまとめる練習をします。このとき、&lt;/p&gt;
&lt;ul&gt;
&lt;li&gt;細かい例を書くのではなく、抽象度を少し上げた表現にする。&lt;/li&gt;
&lt;li&gt;「別の言い方をすると？」という問いかけで言い換えを意識させる。&lt;/li&gt;
&lt;/ul&gt;
&lt;p class="mb-3"&gt;というルールを徹底します。オンラインでは、手元カメラを通じて段落メモを確認し、言い換えの質をその場で修正していきます。&lt;/p&gt;
&lt;h4 class="h6 mt-2 mb-1"&gt;対比を「セット」で押さえる習慣づけ&lt;/h4&gt;
&lt;p&gt;対比が出てきたときには、次のような表をノートに作ります。&lt;/p&gt;
&lt;div class="table-responsive mb-3"&gt;
&lt;table class="table table-bordered align-middle mb-0"&gt;
&lt;thead style="background-color: #e8eaf6;"&gt;
&lt;tr class="text-center"&gt;
&lt;th style="width: 50%;"&gt;A側&lt;/th&gt;
&lt;th style="width: 50%;"&gt;B側&lt;/th&gt;
&lt;/tr&gt;
&lt;/thead&gt;
&lt;tbody&gt;
&lt;tr&gt;
&lt;td&gt;昔の状況、以前の考え方など&lt;/td&gt;
&lt;td&gt;今の状況、新しい考え方など&lt;/td&gt;
&lt;/tr&gt;
&lt;/tbody&gt;
&lt;/table&gt;
&lt;/div&gt;
&lt;p class="mb-3"&gt;「片側だけ覚える」のではなく、「常に二つセットで整理する」という感覚を、オンラインで繰り返しトレーニングしていきます。&lt;/p&gt;
&lt;h4 class="h6 mt-2 mb-1"&gt;因果関係を矢印でつなぐ&lt;/h4&gt;
&lt;p&gt;因果関係は、矢印を使って必ず図にします。&lt;/p&gt;
&lt;ul&gt;
&lt;li&gt;原因A → 結果B&lt;/li&gt;
&lt;li&gt;原因A → 結果B → さらに結果C&lt;/li&gt;
&lt;/ul&gt;
&lt;p class="mb-3"&gt;という形で、論理語「なぜなら」「そのため」「だから」を見つけたら、必ず矢印とセットで記録するように指導します。こうすることで、説明文の流れが一本の線として見えるようになります。&lt;/p&gt;
&lt;h3 class="h5 mt-4 mb-2"&gt;設問の解き方：言い換え型・対比型・因果型を見抜く&lt;/h3&gt;
&lt;p&gt;次に、設問処理です。ここでは、「この問題は言い換えによる解法プロセスか」「対比か」「因果か」を見抜く練習が中心になります。&lt;/p&gt;
&lt;h4 class="h6 mt-2 mb-1"&gt;設問文をタイプ別に分類する&lt;/h4&gt;
&lt;p&gt;オンライン授業では、設問を画面に映しながら、次のように分類します。&lt;/p&gt;
&lt;ul&gt;
&lt;li&gt;言い換えの設法&lt;br /&gt;
「〜ということを別の言い方で表したものとして最も適切なものを選びなさい」など。&lt;/li&gt;
&lt;li&gt;対比の設法&lt;br /&gt;
「筆者が対比している二つのものを答えなさい」など。&lt;/li&gt;
&lt;li&gt;因果の設法&lt;br /&gt;
「〜の理由として最も適切なもの」「〜の結果として生じたことを答えなさい」など。&lt;/li&gt;
&lt;/ul&gt;
&lt;p class="mb-3"&gt;問題のタイプが分かれば、「どの論理語の周辺を読み返せば良いか」が見えてきます。&lt;/p&gt;
&lt;h4 class="h6 mt-2 mb-1"&gt;条件読みから本文に戻るまでの三ステップ&lt;/h4&gt;
&lt;p&gt;語感で選択肢を選んでしまう癖を防ぐために、設問処理では次の三ステップを徹底します。&lt;/p&gt;
&lt;ol&gt;
&lt;li&gt;設問文に線を引き、「何を」「どの範囲で」聞いているかを整理する。&lt;/li&gt;
&lt;li&gt;本文に戻り、該当しそうな論理語や段落に印を付ける。&lt;/li&gt;
&lt;li&gt;そのうえで初めて選択肢を読む。&lt;/li&gt;
&lt;/ol&gt;
&lt;p class="mb-3"&gt;オンラインでは、この流れを講師が何度も口にしながら一緒にたどるため、習慣化しやすくなります。&lt;/p&gt;
&lt;h4 class="h6 mt-2 mb-1"&gt;選択肢を「合っている部分」と「ずれている部分」に分解する&lt;/h4&gt;
&lt;p&gt;選択肢は、いきなり〇×を決めるのではなく、&lt;/p&gt;
&lt;ul&gt;
&lt;li&gt;本文と一致している部分に丸印。&lt;/li&gt;
&lt;li&gt;本文とずれている部分に下線。&lt;/li&gt;
&lt;/ul&gt;
&lt;p class="mb-3"&gt;という二段階チェックを行います。オンライン授業では、この書き込みの様子を共有しながら、「どこまでは合っていて、どこからは違うのか」を言葉で説明してもらうことで、論理に基づく選択の感覚を育てていきます。&lt;/p&gt;
&lt;h3 class="h5 mt-4 mb-2"&gt;記述の直し方：言い換え・対比・因果の欠けを補って答案化&lt;/h3&gt;
&lt;p&gt;記述問題は、言い換え・対比・因果の理解を確認する場として最適です。オンライン国語の個別指導では、次の流れで記述を改善していきます。&lt;/p&gt;
&lt;div class="table-responsive mb-3"&gt;
&lt;table class="table table-bordered align-middle mb-0"&gt;
&lt;thead style="background-color: #e0f7fa;"&gt;
&lt;tr class="text-center"&gt;
&lt;th style="width: 50%;"&gt;授業で行うこと&lt;/th&gt;
&lt;th style="width: 50%;"&gt;家庭学習で行うこと&lt;/th&gt;
&lt;/tr&gt;
&lt;/thead&gt;
&lt;tbody&gt;
&lt;tr&gt;
&lt;td&gt;
&lt;ul class="mb-0 ps-3"&gt;
&lt;li&gt;設問に関係する文を本文から箇条書きで抜き出す。&lt;/li&gt;
&lt;li&gt;言い換え・対比・因果を整理しながら順番を並べ替える。&lt;/li&gt;
&lt;li&gt;主語と述語をそろえ、読み手に伝わる文にまとめ直す。&lt;/li&gt;
&lt;/ul&gt;
&lt;/td&gt;
&lt;td&gt;
&lt;ul class="mb-0 ps-3"&gt;
&lt;li&gt;授業で直した答案を、翌日以降に自力でもう一度書き直す。&lt;/li&gt;
&lt;li&gt;元の答案と改善答案を書き比べ、違いを確認する。&lt;/li&gt;
&lt;li&gt;次の記述で意識するチェックポイントを一行でメモしておく。&lt;/li&gt;
&lt;/ul&gt;
&lt;/td&gt;
&lt;/tr&gt;
&lt;/tbody&gt;
&lt;/table&gt;
&lt;/div&gt;
&lt;p class="mb-0"&gt;このサイクルを回すことで、記述問題だけでなく、選択問題でも「論理の筋道」を踏まえて答えを選べるようになっていきます。&lt;/p&gt;
&lt;/div&gt;
&lt;/div&gt;
&lt;div class="card shadow-sm mb-4"&gt;
&lt;div class="card-body p-4"&gt;
&lt;h2 class="h4 mb-3 border-start ps-3" style="border-color: #006064;"&gt;家庭でできるフォローと役割分担&lt;/h2&gt;
&lt;p&gt;言い換え・対比・因果の読み方は、すべてをご家庭だけで教え込む必要はありません。ただし、日常の中で少し意識していただくだけでも、オンライン国語の個別指導との相乗効果が期待できます。&lt;/p&gt;
&lt;div class="table-responsive mb-3"&gt;
&lt;table class="table table-bordered align-middle mb-0"&gt;
&lt;thead style="background-color: #e0f2f1;"&gt;
&lt;tr class="text-center"&gt;
&lt;th style="width: 40%;"&gt;家庭で担いやすい領域&lt;/th&gt;
&lt;th style="width: 60%;"&gt;オンライン個別に任せたい領域&lt;/th&gt;
&lt;/tr&gt;
&lt;/thead&gt;
&lt;tbody&gt;
&lt;tr&gt;
&lt;td&gt;
&lt;ul class="mb-0 ps-3"&gt;
&lt;li&gt;漢字ドリルや語彙テキストの反復。&lt;/li&gt;
&lt;li&gt;音読と、段落ごとの一言要約。&lt;/li&gt;
&lt;li&gt;過去問の実施日や点数の記録、解き直しの管理。&lt;/li&gt;
&lt;/ul&gt;
&lt;/td&gt;
&lt;td&gt;
&lt;ul class="mb-0 ps-3"&gt;
&lt;li&gt;論理語に注目した本文の読み方。&lt;/li&gt;
&lt;li&gt;言い換え・対比・因果の整理と図や表への落とし込み。&lt;/li&gt;
&lt;li&gt;記述答案のビフォーアフターと改善サイクルの構築。&lt;/li&gt;
&lt;/ul&gt;
&lt;/td&gt;
&lt;/tr&gt;
&lt;/tbody&gt;
&lt;/table&gt;
&lt;/div&gt;
&lt;h3 class="h5 mt-3 mb-2"&gt;毎日の語彙・漢字と論理語の定着&lt;/h3&gt;
&lt;p&gt;ご家庭では、漢字や語彙の学習と合わせて、論理語に軽く触れていただくと効果的です。&lt;/p&gt;
&lt;ul&gt;
&lt;li&gt;「つまり」「しかし」「一方で」「なぜなら」などを会話の中で意識して使ってみる。&lt;/li&gt;
&lt;li&gt;ニュースや本を読んだとき、「今の『しかし』の前と後ろはどう違っていた？」と一言だけ尋ねてみる。&lt;/li&gt;
&lt;/ul&gt;
&lt;p class="mb-3"&gt;こうした小さな積み重ねが、説明文を読むときの「論理の感覚」を育てていきます。&lt;/p&gt;
&lt;h3 class="h5 mt-2 mb-2"&gt;音読と「論理語チェック」の習慣&lt;/h3&gt;
&lt;p&gt;音読の際には、次のようなルールを加えると、オンライン授業での学びとつながりやすくなります。&lt;/p&gt;
&lt;ul&gt;
&lt;li&gt;論理語を見つけたら、少しトーンを変えて読む。&lt;/li&gt;
&lt;li&gt;読み終えたあとに、「今の『なぜなら』の後ろにはどんな理由が来ていた？」と確認する。&lt;/li&gt;
&lt;/ul&gt;
&lt;p class="mb-0"&gt;これだけでも、「論理語の前後で意味が変わる」という感覚が自然と身についていきます。&lt;/p&gt;
&lt;/div&gt;
&lt;/div&gt;
&lt;div class="card shadow-sm mb-4"&gt;
&lt;div class="card-body p-4"&gt;
&lt;h2 class="h4 mb-3 border-start ps-3" style="border-color: #4a148c;"&gt;どんな子に相性が良いか&lt;/h2&gt;
&lt;p&gt;言い換え・対比・因果に焦点を当てたオンライン国語の読み方トレーニングは、特に次のようなタイプのお子さまと相性が良い傾向があります。&lt;/p&gt;
&lt;h3 class="h5 mt-2 mb-2"&gt;「なんとなく分かったつもり」になりやすい子&lt;/h3&gt;
&lt;ul&gt;
&lt;li&gt;音読や語句の意味の理解はそれなりにできている。&lt;/li&gt;
&lt;li&gt;一方で、要点を一言で説明することが苦手。&lt;/li&gt;
&lt;/ul&gt;
&lt;p&gt;このタイプは、論理語にマークを付けながらオンラインで一緒に読むことで、理解の輪郭がはっきりしていくケースが多く見られます。&lt;/p&gt;
&lt;h3 class="h5 mt-3 mb-2"&gt;図や色で考えると理解しやすい子&lt;/h3&gt;
&lt;ul&gt;
&lt;li&gt;算数の図や表を用いた説明には比較的強い。&lt;/li&gt;
&lt;li&gt;視覚的な情報があると理解が進みやすい。&lt;/li&gt;
&lt;/ul&gt;
&lt;p&gt;画面共有で色分けや図解を行うオンライン授業との相性がよく、説明文の構造理解が短期間で改善することも少なくありません。&lt;/p&gt;
&lt;h3 class="h5 mt-3 mb-2"&gt;家で漢字・語彙を進められる子&lt;/h3&gt;
&lt;p&gt;漢字や語彙は家庭学習でも進めやすいため、オンライン国語の個別指導では読み方と論理のトレーニングに集中できます。この分担により、限られた学習時間で最大限の効果を出しやすくなります。演習で正答に近いところまで行くのに最後に落としてしまう場合は、&lt;a href="https://dokkai-labo.tokyo/col_blog/evidence-accuracy/" target="_blank" rel="noopener"&gt;正答に“近いのに落とす”子のための根拠精度の鍛え方&lt;/a&gt;も併用すると、選択肢の切り分けが安定しやすくなります。&lt;/p&gt;
&lt;div class="card border-0 shadow-sm mt-3" style="background-color: #fff3e0;"&gt;
&lt;div class="card-body p-3"&gt;
&lt;h3 class="h6 mb-2"&gt;説明文の構造を体系的に押さえたい方へ&lt;/h3&gt;
&lt;p class="mb-1" style="font-size: 0.95rem;"&gt;説明文の構造のとらえ方や要点整理のコツを例題とともに整理した解説は&lt;br /&gt;
&lt;a href="https://dokkai-labo.tokyo/setsumeibun/" target="_blank" rel="noopener"&gt;説明文講座&lt;/a&gt;&lt;br /&gt;
でも詳しく紹介しています。オンライン国語 個別指導と併用することで、ご家庭での復習や予習の方向性も見えやすくなります。&lt;/p&gt;
&lt;/div&gt;
&lt;/div&gt;
&lt;/div&gt;
&lt;/div&gt;
&lt;div class="card shadow-sm mb-4 border-0" style="background: linear-gradient(135deg, #0d47a1, #1976d2); color: #fff;"&gt;
&lt;div class="card-body p-4"&gt;
&lt;h2 class="h5 mb-3"&gt;まとめ 論理の筋道から説明文の読み方を改善する&lt;/h2&gt;
&lt;p class="mb-2" style="font-size: 0.96rem;"&gt;説明文で要点を見失ってしまうお子さまの多くは、語彙力だけではなく、言い換え・対比・因果といった論理の筋道をつかむ読み方がまだ十分に定着していません。オンライン国語の個別指導では、手元カメラと画面共有を活用しながら、論理語へのマークの付け方、本文の骨組みの浮かび上がらせ方、記述答案の書き換えまでを一対一で行うことで、「なんとなく分かったつもり」から一歩抜け出すための土台を改善していきます。&lt;/p&gt;
&lt;p class="mb-3" style="font-size: 0.96rem;"&gt;中学受験国語、とくに説明文や論説文の読解力に不安がある場合は、オンライン環境を活かして論理の読み方を集中的に鍛えることを、一つの選択肢として検討してみてください。具体的な指導内容やカリキュラムについては&lt;br /&gt;
&lt;a class="text-warning fw-bold" href="https://dokkai-labo.tokyo/kobetsuonline01/" target="_blank" rel="noopener"&gt;オンライン国語 個別指導&lt;/a&gt;&lt;br /&gt;
のページから詳細をご覧いただけます。&lt;/p&gt;
&lt;div class="d-flex flex-wrap justify-content-between align-items-center"&gt;
&lt;p class="mb-3 mb-md-0" style="font-size: 0.96rem;"&gt;お子さまに合った読み方トレーニングを知りたい場合は、ぜひ一度ご確認ください。設問の読み違いが混ざっていると学習効果が頭打ちになりやすいため、気になる場合は&lt;br /&gt;
&lt;a style="color: #fff; text-decoration: underline;" href="https://dokkai-labo.tokyo/col_blog/setsumon-yomichigai/" target="_blank" rel="noopener"&gt;設問の読み違いが減らない子へのオンライン改善アプローチ&lt;/a&gt;&lt;br /&gt;
も参考にしてください。&lt;/p&gt;
&lt;/div&gt;
&lt;/div&gt;
&lt;/div&gt;
&lt;/div&gt;
------</t>
  </si>
  <si>
    <t>https://dokkai-labo.tokyo/col_blog/dokkai-online-kobetsu/</t>
  </si>
  <si>
    <t>以下のページは不自然なワードを使用しています。
これらを適切に自然な言葉に置き換えて下さい。
なお、本文の装飾や構造は絶対に変えないでください。
【対象ページURL】
https://dokkai-labo.tokyo/col_blog/dokkai-online-kobetsu/
【検出された不自然ワード】
- 型
- 迷い
- 固定
- 立て直
【本文】
------
&lt;div class="container my-4"&gt;
&lt;div class="card shadow-sm mb-4 border-0" style="background: linear-gradient(135deg, #4a148c, #006064); color: #fff;"&gt;
&lt;div class="card-body p-4"&gt;
&lt;div class="d-flex flex-wrap justify-content-between align-items-center mb-2"&gt;&lt;span class="badge bg-warning text-dark mb-2" style="font-size: 0.8rem;"&gt;中学受験国語／オンライン個別指導&lt;/span&gt;&lt;br /&gt;
&lt;span class="badge bg-light text-dark mb-2" style="font-size: 0.75rem;"&gt;読解ラボ東京オンライン&lt;/span&gt;&lt;/div&gt;
&lt;h1 class="card-title mb-3" style="font-size: 1.9rem; line-height: 1.5;"&gt;&lt;/h1&gt;
&lt;p class="card-text mb-2" style="font-size: 0.98rem;"&gt;「オンライン国語の個別指導が増えているけれど、本当に効果があるのか」「読解ラボ東京のオンライン個別は、他のオンライン塾と何が違うのか」と不安に感じている保護者の方は多いと思います。&lt;br /&gt;
特に中学受験の国語は、ただ授業動画を見るだけでは読解力や記述力が安定しにくい教科です。&lt;/p&gt;
&lt;p class="card-text mb-0" style="font-size: 0.98rem;"&gt;読解ラボ東京のオンライン個別指導は、完全1対1で本文への線引きや設問処理、記述の書き換えをリアルタイムで行い、過去問指導や志望校別の出題分析まで含めた本番対応の国語専門塾です。&lt;br /&gt;
本記事では、具体的な授業の進め方や指導方針、生徒のタイプ別の成功事例を通して、サービス全体のイメージを持っていただけるように解説します。&lt;/p&gt;
&lt;/div&gt;
&lt;/div&gt;
&lt;div class="row mb-4"&gt;
&lt;div class="col-md-8"&gt;
&lt;div class="alert alert-info mb-3"&gt;
&lt;p&gt;&lt;strong&gt;この記事で分かること&lt;/strong&gt;&lt;/p&gt;
&lt;ul class="mb-0 mt-2"&gt;
&lt;li&gt;一般的なオンライン国語と読解ラボ東京のオンライン個別指導の違い&lt;/li&gt;
&lt;li&gt;本文処理・設問処理・記述指導をオンラインで行う具体的な方法&lt;/li&gt;
&lt;li&gt;過去問指導や志望校別対策をオンラインで完結させる流れ&lt;/li&gt;
&lt;li&gt;どのようなタイプの子がオンライン国語の個別指導と相性が良いか&lt;/li&gt;
&lt;/ul&gt;
&lt;/div&gt;
&lt;/div&gt;
&lt;div class="col-md-4"&gt;
&lt;div class="card border-0 shadow-sm h-100"&gt;
&lt;div class="card-body p-3"&gt;
&lt;h2 class="h6 mb-2"&gt;結論のイメージ&lt;/h2&gt;
&lt;p class="mb-1" style="font-size: 0.9rem;"&gt;読解ラボ東京のオンライン個別指導は、映像授業ではなく「思考のプロセス」を見取り、改善していくことに特化した中学受験国語専門の個別指導です。&lt;/p&gt;
&lt;ul class="mb-1 ps-3" style="font-size: 0.9rem;"&gt;
&lt;li&gt;完全1対1の国語専門オンライン個別指導&lt;/li&gt;
&lt;li&gt;本文と設問の往復や記述の書き換えをリアルタイムで指導&lt;/li&gt;
&lt;li&gt;過去問と志望校別の出題分析を含む本番対応カリキュラム&lt;/li&gt;
&lt;/ul&gt;
&lt;p class="mb-0" style="font-size: 0.9rem;"&gt;「オンラインだからこそ見えるもの」を最大限に生かし、読解力と記述力を実戦レベルまで引き上げていきます。&lt;/p&gt;
&lt;/div&gt;
&lt;/div&gt;
&lt;/div&gt;
&lt;/div&gt;
&lt;div class="card shadow-sm mb-4"&gt;
&lt;div class="card-body p-4"&gt;
&lt;h2 class="h4 mb-3 border-start ps-3" style="border-color: #4a148c;"&gt;この悩みが起きる背景&lt;/h2&gt;
&lt;h3 class="h5 mb-2"&gt;オンラインは「ライブ解説や動画視聴」というイメージが強い&lt;/h3&gt;
&lt;p&gt;オンライン国語と言うと、多くの方が次のようなスタイルを思い浮かべます。&lt;/p&gt;
&lt;ul&gt;
&lt;li&gt;決まった時間にライブ授業を視聴するだけのスタイル&lt;/li&gt;
&lt;li&gt;録画された授業動画を好きなタイミングで再生するスタイル&lt;/li&gt;
&lt;li&gt;分からないところをチャットで質問すると、後から解説が返ってくるスタイル&lt;/li&gt;
&lt;/ul&gt;
&lt;p&gt;算数や理科であれば、こうした授業動画中心のオンライン指導でも一定の効果が出る場合があります。&lt;br /&gt;
しかし、中学受験の国語、特に記述を含む本格的な国語では、次のような問題が起きやすくなります。&lt;/p&gt;
&lt;ul&gt;
&lt;li&gt;子どもが本文にどう線を引いているかが分からない。&lt;/li&gt;
&lt;li&gt;設問をどの順番で読み、どこで手が止まっているのかが見えない。&lt;/li&gt;
&lt;li&gt;記述答案だけを後から見ても、途中の考え方が把握しにくい。&lt;/li&gt;
&lt;/ul&gt;
&lt;p class="mb-0"&gt;結果として、「テストや過去問の答案だけがオンラインでやり取りされる」状態になり、&lt;br /&gt;
読解のプロセスや考え方のズレが見えないまま演習を重ねてしまうことが大きな課題になります。&lt;/p&gt;
&lt;h3 class="h5 mt-4 mb-2"&gt;子どもがつまずく典型パターン&lt;/h3&gt;
&lt;p&gt;中学受験の国語で、子どもがどのようにつまずいているのかを整理してみると、オンライン指導で見えづらくなりやすいポイントがはっきりしてきます。&lt;/p&gt;
&lt;div class="table-responsive mb-3"&gt;
&lt;table class="table table-bordered table-hover align-middle mb-0"&gt;
&lt;thead style="background-color: #f3e5f5;"&gt;
&lt;tr class="text-center"&gt;
&lt;th style="width: 30%;"&gt;場面&lt;/th&gt;
&lt;th style="width: 70%;"&gt;よくあるつまずき方&lt;/th&gt;
&lt;/tr&gt;
&lt;/thead&gt;
&lt;tbody&gt;
&lt;tr&gt;
&lt;td&gt;本文を読む段階&lt;/td&gt;
&lt;td&gt;段落ごとの要点がまとまらないまま、感覚的に読み進めてしまう。&lt;/td&gt;
&lt;/tr&gt;
&lt;tr&gt;
&lt;td&gt;設問を読む段階&lt;/td&gt;
&lt;td&gt;条件を細かく読まず、何となく本文を探し始めるため、ズレた場所を読み続けてしまう。&lt;/td&gt;
&lt;/tr&gt;
&lt;tr&gt;
&lt;td&gt;選択肢を選ぶ段階&lt;/td&gt;
&lt;td&gt;本文の根拠ではなく、「しっくりくるかどうか」で選んでしまい、根拠を説明できない。&lt;/td&gt;
&lt;/tr&gt;
&lt;tr&gt;
&lt;td&gt;記述を書く段階&lt;/td&gt;
&lt;td&gt;材料集めと文章化が不十分なまま書き始め、感想文や一要素だけの文章になってしまう。&lt;/td&gt;
&lt;/tr&gt;
&lt;tr&gt;
&lt;td&gt;過去問の復習&lt;/td&gt;
&lt;td&gt;丸付けと解答を写すだけで終わり、なぜ間違えたのかが言語化されない。&lt;/td&gt;
&lt;/tr&gt;
&lt;/tbody&gt;
&lt;/table&gt;
&lt;/div&gt;
&lt;p&gt;これらは「国語が苦手」という一言で片付けられがちですが、実際には、&lt;br /&gt;
本文処理、設問処理、記述の組み立てという三つのプロセスのどこかが抜け落ちていることがほとんどです。&lt;br /&gt;
このプロセスが見えなければ、どんなに解説を聞いても読解力や記述力は安定しません。&lt;/p&gt;
&lt;h3 class="h5 mt-4 mb-2"&gt;具体例 一般的なオンライン授業で伸び悩んだケース&lt;/h3&gt;
&lt;p&gt;例えば、ある五年生のお子さまのケースをご紹介します。&lt;/p&gt;
&lt;ul&gt;
&lt;li&gt;四年生から大手塾の映像授業で国語を受講していた。&lt;/li&gt;
&lt;li&gt;模試の偏差値は四年生の終わりで50前後。&lt;/li&gt;
&lt;li&gt;五年生で動画授業とテキスト演習を続けたが、偏差値はほとんど変わらなかった。&lt;/li&gt;
&lt;/ul&gt;
&lt;p class="mb-0"&gt;読解ラボ東京のオンライン個別指導で手元カメラを通してノートを確認すると、&lt;br /&gt;
本文にはたくさん線が引いてあるのに、その理由を説明できない、&lt;br /&gt;
設問の条件を読み落としているために、正しい場所を読んでも回答がずれてしまう、&lt;br /&gt;
記述は本文の言葉を使わず自分の言葉や感想でまとめてしまう、といったプロセスのズレが見えてきました。&lt;br /&gt;
ここから、本文処理・設問処理・記述の三つを、完全1対1のオンライン個別指導で組み直していくことになります。&lt;/p&gt;
&lt;/div&gt;
&lt;/div&gt;
&lt;div class="card shadow-sm mb-4"&gt;
&lt;div class="card-body p-4"&gt;
&lt;h2 class="h4 mb-3 border-start ps-3" style="border-color: #006064;"&gt;オンライン国語個別指導が効果を発揮する理由&lt;/h2&gt;
&lt;h3 class="h5 mb-2"&gt;手元カメラで思考のズレをその場で把握できる&lt;/h3&gt;
&lt;p&gt;読解ラボ東京のオンライン個別指導では、画面共有に加えて手元カメラを使い、&lt;br /&gt;
ノートや問題集への書き込みをリアルタイムで映します。講師は次のような情報を細かく確認します。&lt;/p&gt;
&lt;ul&gt;
&lt;li&gt;どのタイミングでどの段落に線を引いているのか。&lt;/li&gt;
&lt;li&gt;設問番号や段落番号のメモをどのようにとっているのか。&lt;/li&gt;
&lt;li&gt;選択肢をどの順番で読み、どの選択肢で迷っているのか。&lt;/li&gt;
&lt;li&gt;記述を書くときに、本文のどの文やメモを見ながら手を動かしているのか。&lt;/li&gt;
&lt;/ul&gt;
&lt;p&gt;紙の答案だけでは分からない途中の考え方が見えることで、&lt;br /&gt;
「そもそもこの読み方をしているからここで判断を誤る」という原因までさかのぼって修正できます。&lt;br /&gt;
これはオンラインだからこそ可能な強みと言えます。&lt;/p&gt;
&lt;h3 class="h5 mt-4 mb-2"&gt;本文と設問の往復動作を画面上で可視化する&lt;/h3&gt;
&lt;p&gt;読解ラボ東京のオンライン国語では、本文と設問の往復を何度も繰り返します。&lt;/p&gt;
&lt;ol&gt;
&lt;li&gt;設問で聞かれていることを確認する。&lt;/li&gt;
&lt;li&gt;本文の該当段落に戻る。&lt;/li&gt;
&lt;li&gt;再び設問に戻り、条件や字数を確認する。&lt;/li&gt;
&lt;/ol&gt;
&lt;p&gt;こうした動きを、講師が画面共有上で矢印やマーカーを使って示していきます。&lt;br /&gt;
何度も同じ流れを一緒にたどることで、「設問から本文へ、そして設問へ戻る」という読解の基本が少しずつ身についていきます。&lt;/p&gt;
&lt;h3 class="h5 mt-4 mb-2"&gt;記述答案の書き換えをリアルタイムで行う&lt;/h3&gt;
&lt;p&gt;読解ラボ東京のオンライン個別指導の大きな特徴が、記述答案の書き換えをその場で行う指導です。&lt;/p&gt;
&lt;ul&gt;
&lt;li&gt;お子さまが書いた記述をオンラインホワイトボードに写し出す。&lt;/li&gt;
&lt;li&gt;本文のどの部分からどの要素を取るべきだったかを色分けして示す。&lt;/li&gt;
&lt;li&gt;良い表現は残しつつ、足りない要素や順番のズレを一緒に修正する。&lt;/li&gt;
&lt;li&gt;最終的に、お子さま自身に完成版の記述を書き直してもらう。&lt;/li&gt;
&lt;/ul&gt;
&lt;p&gt;模範解答を見せるだけで終わらず、ビフォーアフターを自分の手で体験させることで、&lt;br /&gt;
記述の組み立て方が少しずつ身についていきます。これは記述力の土台作りにとって非常に重要なプロセスです。&lt;/p&gt;
&lt;h3 class="h5 mt-4 mb-2"&gt;過去問指導と志望校別の出題分析&lt;/h3&gt;
&lt;p&gt;六年生以降は、過去問演習の質が合否を大きく左右します。読解ラボ東京では、オンライン個別指導の中で次のような流れを取ります。&lt;/p&gt;
&lt;ul&gt;
&lt;li&gt;ご家庭で時間を計って過去問を解いてもらう。&lt;/li&gt;
&lt;li&gt;オンライン授業で答案を共有し、設問ごとに処理を振り返って確認する。&lt;/li&gt;
&lt;li&gt;なぜ正解したのか、なぜ間違えたのかを言語化させる。&lt;/li&gt;
&lt;li&gt;志望校の出題傾向に合わせて、必要なテーマや形式を重点的に補強する。&lt;/li&gt;
&lt;/ul&gt;
&lt;p&gt;過去問一回から得られる学びの量を最大化することで、「解いた年数」ではなく「一回あたりの学びの深さ」で合格ラインを目指します。&lt;/p&gt;
&lt;div class="card mt-4 border-0 shadow-sm" style="background: linear-gradient(135deg, #e3f2fd, #e8eaf6);"&gt;
&lt;div class="card-body p-3 p-md-4"&gt;
&lt;div class="row align-items-center"&gt;
&lt;div class="col-md-8"&gt;
&lt;h3 class="h6 mb-2"&gt;中学受験国語をオンライン中心でまとめたいご家庭へ&lt;/h3&gt;
&lt;p class="mb-2" style="font-size: 0.95rem;"&gt;読解ラボ東京では、読解力と記述力、過去問指導までをオンラインで一体的に扱う国語専門のオンライン個別指導を行っています。&lt;br /&gt;
手元カメラと画面共有を組み合わせて、思考のプロセスから丁寧にまとめていくことを重視しています。&lt;/p&gt;
&lt;p class="mb-0" style="font-size: 0.95rem;"&gt;中学受験国語をオンラインで本格的に改善したい方は、&lt;br /&gt;
&lt;a href="https://dokkai-labo.tokyo/kobetsuonline01/" target="_blank" rel="noopener"&gt;&lt;br /&gt;
オンライン国語 個別指導&lt;br /&gt;
&lt;/a&gt;&lt;br /&gt;
の詳細も一度ご確認ください。&lt;/p&gt;
&lt;/div&gt;
&lt;div class="col-md-4 text-md-end mt-3 mt-md-0"&gt;&lt;a class="btn btn-primary" href="https://dokkai-labo.tokyo/kobetsuonline01/" target="_blank" rel="noopener"&gt;&lt;br /&gt;
オンライン国語個別を詳しく見る&lt;br /&gt;
&lt;/a&gt;&lt;/div&gt;
&lt;/div&gt;
&lt;/div&gt;
&lt;/div&gt;
&lt;/div&gt;
&lt;/div&gt;
&lt;div class="card shadow-sm mb-4"&gt;
&lt;div class="card-body p-4"&gt;
&lt;h2 class="h4 mb-3 border-start ps-3" style="border-color: #ff6f00;"&gt;受講前に確認したいチェックリスト（向き・準備・失敗回避）&lt;/h2&gt;
&lt;h3 class="h5 mb-2"&gt;まずは「相性」を3分で判定&lt;/h3&gt;
&lt;div class="table-responsive mb-3"&gt;
&lt;table class="table table-bordered align-middle mb-0"&gt;
&lt;thead style="background-color: #fff3e0;"&gt;
&lt;tr class="text-center"&gt;
&lt;th style="width: 50%;"&gt;オンライン個別が特に向くタイプ&lt;/th&gt;
&lt;th style="width: 50%;"&gt;先に準備しておくと伸びやすい点&lt;/th&gt;
&lt;/tr&gt;
&lt;/thead&gt;
&lt;tbody&gt;
&lt;tr&gt;
&lt;td&gt;
&lt;ul class="mb-0 ps-3"&gt;
&lt;li&gt;国語だけ偏差値が不安定（回によって大きく変わる）&lt;/li&gt;
&lt;li&gt;記述が弱い（要素が抜ける／感想に寄る／本文の言葉が使えない）&lt;/li&gt;
&lt;li&gt;線は引くが、その「理由」を説明できない&lt;/li&gt;
&lt;li&gt;集団塾で国語の質問ができず、取り残されている感覚がある&lt;/li&gt;
&lt;/ul&gt;
&lt;/td&gt;
&lt;td&gt;
&lt;ul class="mb-0 ps-3"&gt;
&lt;li&gt;学習環境（手元カメラをセットできる状態）を作る&lt;/li&gt;
&lt;li&gt;授業中に自分の考えを言葉にする習慣をつける&lt;/li&gt;
&lt;li&gt;漢字・語彙は家庭学習で毎日取り組む（短時間×反復）&lt;/li&gt;
&lt;li&gt;過去問は「実施の記録（時間/年度）」をまとめておく&lt;/li&gt;
&lt;/ul&gt;
&lt;/td&gt;
&lt;/tr&gt;
&lt;/tbody&gt;
&lt;/table&gt;
&lt;/div&gt;
&lt;h3 class="h5 mt-4 mb-2"&gt;必要な機材・環境（最低ライン）&lt;/h3&gt;
&lt;ul&gt;
&lt;li&gt;&lt;strong&gt;PCまたはタブレット&lt;/strong&gt;（画面共有が安定しやすいもの）&lt;/li&gt;
&lt;li&gt;&lt;strong&gt;手元カメラ&lt;/strong&gt;（スマホ可：三脚や固定具があるとスムーズです）&lt;/li&gt;
&lt;li&gt;&lt;strong&gt;筆記用具＋ノート&lt;/strong&gt;（線引き・要点メモ・答案作成を可視化するため）&lt;/li&gt;
&lt;li&gt;&lt;strong&gt;静かな場所&lt;/strong&gt;（「対話を重視する授業」なので音声が重要です）&lt;/li&gt;
&lt;/ul&gt;
&lt;div class="rounded" style="background-color: whitesmoke; padding: 10px;"&gt;&lt;strong&gt;ポイント：&lt;/strong&gt;オンライン国語は単に「画面を眺める授業」ではなく、&lt;strong&gt;手元で何をしているか（線引き/メモ/解く順序）&lt;/strong&gt;を見せていただき、それを改善していく授業です。&lt;br /&gt;
机上が映る環境を用意するだけで、指導の効果が大きく変わります。&lt;/div&gt;
&lt;/div&gt;
&lt;/div&gt;
&lt;div class="card shadow-sm mb-4"&gt;
&lt;div class="card-body p-4"&gt;
&lt;h2 class="h4 mb-3 border-start ps-3" style="border-color: #2e7d32;"&gt;他のオンライン国語との違い（比較で分かりやすく解説）&lt;/h2&gt;
&lt;div class="table-responsive mb-2"&gt;
&lt;table class="table table-bordered table-hover align-middle mb-0"&gt;
&lt;thead style="background-color: #e8f5e9;"&gt;
&lt;tr class="text-center"&gt;
&lt;th style="width: 26%;"&gt;比較のポイント&lt;/th&gt;
&lt;th style="width: 37%;"&gt;一般的なオンライン国語&lt;/th&gt;
&lt;th style="width: 37%;"&gt;読解ラボ東京（オンライン個別）&lt;/th&gt;
&lt;/tr&gt;
&lt;/thead&gt;
&lt;tbody&gt;
&lt;tr&gt;
&lt;td&gt;授業スタイル&lt;/td&gt;
&lt;td&gt;動画視聴・ライブ講義が中心&lt;/td&gt;
&lt;td&gt;&lt;strong&gt;完全1対1&lt;/strong&gt;で対話しながら進行&lt;/td&gt;
&lt;/tr&gt;
&lt;tr&gt;
&lt;td&gt;指導の視点&lt;/td&gt;
&lt;td&gt;答案（結果）が中心&lt;/td&gt;
&lt;td&gt;&lt;strong&gt;線引き/メモ/判断の迷い&lt;/strong&gt;など思考の過程まで&lt;/td&gt;
&lt;/tr&gt;
&lt;tr&gt;
&lt;td&gt;記述対策&lt;/td&gt;
&lt;td&gt;添削の返却で完結しがち&lt;/td&gt;
&lt;td&gt;&lt;strong&gt;その場で書き換え&lt;/strong&gt;（改善前→修正→改善後）&lt;/td&gt;
&lt;/tr&gt;
&lt;tr&gt;
&lt;td&gt;過去問&lt;/td&gt;
&lt;td&gt;解説の視聴・答え合わせ中心&lt;/td&gt;
&lt;td&gt;&lt;strong&gt;解く過程を振り返って原因を特定&lt;/strong&gt;＋志望校別分析&lt;/td&gt;
&lt;/tr&gt;
&lt;tr&gt;
&lt;td&gt;目指すゴール&lt;/td&gt;
&lt;td&gt;知識・解法の提供&lt;/td&gt;
&lt;td&gt;&lt;strong&gt;再現性のある解き方&lt;/strong&gt;の定着＝本番で点がブレない状態&lt;/td&gt;
&lt;/tr&gt;
&lt;/tbody&gt;
&lt;/table&gt;
&lt;/div&gt;
&lt;p class="mb-0" style="font-size: 0.95rem;"&gt;国語は「解説を聞いた量」よりも、&lt;strong&gt;同じ流れで解けるようになったか&lt;/strong&gt;が成績を決めます。&lt;br /&gt;
比較の核心は、答案という「結果」だけを見るか、&lt;strong&gt;途中の「考え方」までまとめるか&lt;/strong&gt;にあります。&lt;/p&gt;
&lt;/div&gt;
&lt;/div&gt;
&lt;div class="card shadow-sm mb-4"&gt;
&lt;div class="card-body p-4"&gt;
&lt;h2 class="h4 mb-3 border-start ps-3" style="border-color: #6a1b9a;"&gt;1回の授業の流れ（何を、どこまで行うか）&lt;/h2&gt;
&lt;ol&gt;
&lt;li&gt;&lt;strong&gt;前回の振り返り&lt;/strong&gt;：同じようなミスを繰り返していないか確認&lt;/li&gt;
&lt;li&gt;&lt;strong&gt;本文の整理&lt;/strong&gt;：段落の要点／対比・因果／心情の根拠を言葉にする&lt;/li&gt;
&lt;li&gt;&lt;strong&gt;設問への取り組み&lt;/strong&gt;：条件の分解→本文の該当箇所探し→根拠の整理&lt;/li&gt;
&lt;li&gt;&lt;strong&gt;記述の作成&lt;/strong&gt;：必要な要素の抽出→並べ替え→文章化→その場での修正&lt;/li&gt;
&lt;li&gt;&lt;strong&gt;家庭学習の準備&lt;/strong&gt;：翌日行う「書き直し」の内容を決めて定着を図る&lt;/li&gt;
&lt;/ol&gt;
&lt;div class="rounded" style="background-color: whitesmoke; padding: 10px;"&gt;&lt;strong&gt;学習の基本：&lt;/strong&gt;授業で改善した記述は、&lt;strong&gt;翌日&lt;/strong&gt;にもう一度自分の手で書き直します（これが定着に最も効果的です）。&lt;br /&gt;
こなす量よりも「正しい進め方で処理できるか」を優先します。&lt;/div&gt;
&lt;/div&gt;
&lt;/div&gt;
&lt;div class="card shadow-sm mb-4"&gt;
&lt;div class="card-body p-4"&gt;
&lt;h2 class="h4 mb-3 border-start ps-3" style="border-color: #006064;"&gt;よくある質問（FAQ）&lt;/h2&gt;
&lt;div class="rounded mb-3" style="background-color: whitesmoke; padding: 10px;"&gt;
&lt;p class="mb-2"&gt;&lt;strong&gt;Q. オンラインでも本当に記述力は伸びますか？&lt;/strong&gt;&lt;br /&gt;
A. 着実に伸びます。大切なのは単に「添削を受ける」ことではなく、&lt;strong&gt;その場で一緒に書き換える&lt;/strong&gt;ことです。どの要素が抜け、どこを本文から拾うべきだったかを明確にし、完成版を自分で書き直すことで、解き方の流れが身につきます。&lt;/p&gt;
&lt;p class="mb-2"&gt;&lt;strong&gt;Q. 集団塾と併用しても大丈夫ですか？&lt;/strong&gt;&lt;br /&gt;
A. むしろ併用されている方が多いです。集団塾は演習量の確保、オンライン個別は&lt;strong&gt;読み方・解き方のクセの修正&lt;/strong&gt;という役割分担が効果的です。国語だけ伸び悩んでいる場合、特に大きな効果が期待できます。&lt;/p&gt;
&lt;p class="mb-2"&gt;&lt;strong&gt;Q. 何年生から始めるのがおすすめですか？&lt;/strong&gt;&lt;br /&gt;
A. 4〜5年生で「線は引いているが理由を説明できない」「記述の内容がまとまらない」といった課題が見え始めた時期が最適です。6年生は過去問対策が中心となるため、&lt;strong&gt;解き方の基本&lt;/strong&gt;を早めに定着させるほど有利になります。&lt;/p&gt;
&lt;p class="mb-2"&gt;&lt;strong&gt;Q. 週1回の授業で効果はありますか？&lt;/strong&gt;&lt;br /&gt;
A. 週1回でも十分に伸びます。ただし、鍵となるのは家庭での&lt;strong&gt;書き直し&lt;/strong&gt;の習慣です。授業で学んだことを翌日に復習することで、定着スピードが上がります。状況に応じて、短期的に頻度を調整することも可能です。&lt;/p&gt;
&lt;p class="mb-0"&gt;&lt;strong&gt;Q. 体験授業や相談の際、何を準備すればいいですか？&lt;/strong&gt;&lt;br /&gt;
A. 直近の模試やテストの答案（国語）と、現在お使いの教材をご用意ください。点数そのものよりも、&lt;strong&gt;「どこでどのようにズレが生じているか」&lt;/strong&gt;を分析し、最適な指導方針をご提案します。&lt;/p&gt;
&lt;/div&gt;
&lt;p class="mb-0"&gt;オンライン個別指導の詳細（お申し込みや詳しい流れ）については、&lt;a href="https://dokkai-labo.tokyo/kobetsuonline01/" target="_blank" rel="noopener"&gt;オンライン国語 個別指導&lt;/a&gt;のページをご覧ください。&lt;/p&gt;
&lt;/div&gt;
&lt;/div&gt;
&lt;div class="card shadow-sm mb-4"&gt;
&lt;div class="card-body p-4"&gt;
&lt;h2 class="h4 mb-3 border-start ps-3" style="border-color: #283593;"&gt;改善のための実践ステップ 読解ラボ東京の指導プロセス&lt;/h2&gt;
&lt;p&gt;ここからは、読解ラボ東京のオンライン国語個別指導で実際に行っている指導の流れを、&lt;br /&gt;
本文処理・設問処理・記述の三つの段階に分けてご紹介します。&lt;/p&gt;
&lt;h3 class="h5 mt-3 mb-2"&gt;ステップ1 本文の読み方をまとめる&lt;/h3&gt;
&lt;p&gt;まずは、本文の読み方の基本を身につけます。授業で特に重視しているのは次の点です。&lt;/p&gt;
&lt;ul&gt;
&lt;li&gt;段落ごとに一言で要点をメモし、話の流れをつかむ。&lt;/li&gt;
&lt;li&gt;対比や言い換え、因果関係など、論理のつながりに決まったルールで印を付ける。&lt;/li&gt;
&lt;li&gt;心情の変化や場面の転換に着目し、マークの仕方をまとめておく。&lt;/li&gt;
&lt;/ul&gt;
&lt;p class="mb-0"&gt;講師が一方的に教えるのではなく、お子さまに「なぜそこに線を引いたのか」を言葉にしていただきながら進めます。&lt;br /&gt;
説明が曖昧なときはその場で問いかけ、何となく引いていた線を「根拠のある線引き」へと変えていきます。&lt;/p&gt;
&lt;h3 class="h5 mt-4 mb-2"&gt;ステップ2 設問の解き方を学ぶ&lt;/h3&gt;
&lt;p&gt;次に、設問の向き合い方を変えていきます。画面共有で設問文を詳しく確認し、&lt;/p&gt;
&lt;ul&gt;
&lt;li&gt;何を聞かれているのか（問いの核）。&lt;/li&gt;
&lt;li&gt;どこを根拠に答えるのか（範囲）。&lt;/li&gt;
&lt;li&gt;どのような形式で答えるのか（条件）。&lt;/li&gt;
&lt;/ul&gt;
&lt;p&gt;という三つの視点で分解していきます。&lt;br /&gt;
例えば、「本文中の筆者の考えがよく表れている一文を三十字以内で書き抜きなさい」という設問であれば、&lt;/p&gt;
&lt;ul&gt;
&lt;li&gt;筆者の考え。&lt;/li&gt;
&lt;li&gt;本文中。&lt;/li&gt;
&lt;li&gt;三十字以内で書き抜く。&lt;/li&gt;
&lt;/ul&gt;
&lt;p class="mb-0"&gt;という三つの条件を色分けしてまとめます。この練習を繰り返すことで、&lt;br /&gt;
お子さま自身が自分で条件を正しく捉えられるようになり、ミスを大幅に減らすことができます。&lt;/p&gt;
&lt;h3 class="h5 mt-4 mb-2"&gt;ステップ3 記述力の改善&lt;/h3&gt;
&lt;p&gt;記述の改善では、材料の抜き出し、要素の並べ替え、文章化の三段階を丁寧に行います。&lt;/p&gt;
&lt;div class="table-responsive mb-3"&gt;
&lt;table class="table table-bordered align-middle mb-0"&gt;
&lt;thead style="background-color: #e8eaf6;"&gt;
&lt;tr class="text-center"&gt;
&lt;th style="width: 50%;"&gt;オンライン授業で行う指導&lt;/th&gt;
&lt;th style="width: 50%;"&gt;家庭学習で行う復習&lt;/th&gt;
&lt;/tr&gt;
&lt;/thead&gt;
&lt;tbody&gt;
&lt;tr&gt;
&lt;td&gt;
&lt;ul class="mb-0 ps-3"&gt;
&lt;li&gt;本文から必要な要素を抜き出し、箇条書きでまとめる。&lt;/li&gt;
&lt;li&gt;要素の順番を組み立て直し、主語と述語を正しくつなげる。&lt;/li&gt;
&lt;li&gt;よくあるミスのパターンを具体例で示し、修正方法を身につける。&lt;/li&gt;
&lt;/ul&gt;
&lt;/td&gt;
&lt;td&gt;
&lt;ul class="mb-0 ps-3"&gt;
&lt;li&gt;授業で改善した記述を、翌日以降に白紙の状態から書き直す。&lt;/li&gt;
&lt;li&gt;改善前と後の答案を読み比べ、どこが変わったかを確認する。&lt;/li&gt;
&lt;li&gt;自分専用のチェックリストを作り、次の問題に活かす。&lt;/li&gt;
&lt;/ul&gt;
&lt;/td&gt;
&lt;/tr&gt;
&lt;/tbody&gt;
&lt;/table&gt;
&lt;/div&gt;
&lt;p&gt;記述でよくあるつまずきとしては、感想で終わってしまう、必要な要素が足りない、&lt;br /&gt;
主語がはっきりせず誰のことか分からない、といったものがあります。こうしたポイントを指摘しながら、&lt;br /&gt;
自分で見直しができる視点を共に育てていくことで、授業と自習がスムーズに繋がっていきます。&lt;/p&gt;
&lt;p class="mb-0"&gt;記述力そのものの考え方や具体的な伸ばし方については、詳しく解説した&lt;br /&gt;
&lt;a href="https://dokkai-labo.tokyo/kijutsuryoku/" target="_blank" rel="noopener"&gt;&lt;br /&gt;
記述力講座&lt;br /&gt;
&lt;/a&gt;&lt;br /&gt;
も併せてご覧いただくと、指導の内容がより深くご理解いただけます。&lt;/p&gt;
&lt;/div&gt;
&lt;/div&gt;
&lt;div class="card shadow-sm mb-4"&gt;
&lt;div class="card-body p-4"&gt;
&lt;h2 class="h4 mb-3 border-start ps-3" style="border-color: #006064;"&gt;家庭でのサポートと役割分担&lt;/h2&gt;
&lt;p&gt;オンライン個別指導の効果を最大限に高めるには、ご家庭でのサポートと適切な役割分担が大切です。&lt;br /&gt;
読解ラボ東京では、次のような分担をおすすめしています。&lt;/p&gt;
&lt;div class="table-responsive mb-3"&gt;
&lt;table class="table table-bordered align-middle mb-0"&gt;
&lt;thead style="background-color: #e0f2f1;"&gt;
&lt;tr class="text-center"&gt;
&lt;th style="width: 40%;"&gt;ご家庭で取り組みやすい内容&lt;/th&gt;
&lt;th style="width: 60%;"&gt;オンライン指導で任せていただきたい内容&lt;/th&gt;
&lt;/tr&gt;
&lt;/thead&gt;
&lt;tbody&gt;
&lt;tr&gt;
&lt;td&gt;
&lt;ul class="mb-0 ps-3"&gt;
&lt;li&gt;漢字や語彙テキストの反復学習。&lt;/li&gt;
&lt;li&gt;本文や模範解答の音読。&lt;/li&gt;
&lt;li&gt;過去問実施のスケジュール管理と答案の保管。&lt;/li&gt;
&lt;/ul&gt;
&lt;/td&gt;
&lt;td&gt;
&lt;ul class="mb-0 ps-3"&gt;
&lt;li&gt;本文の読み方と設問処理の基本づくり。&lt;/li&gt;
&lt;li&gt;記述答案の改善指導（ビフォー・アフター）。&lt;/li&gt;
&lt;li&gt;過去問の解き方の分析と志望校別対策。&lt;/li&gt;
&lt;/ul&gt;
&lt;/td&gt;
&lt;/tr&gt;
&lt;/tbody&gt;
&lt;/table&gt;
&lt;/div&gt;
&lt;p&gt;語彙や漢字は、まとまった時間よりも「毎日の積み重ね」が重要な領域です。&lt;br /&gt;
ここは家庭学習の強みを活かし、オンライン授業では一対一の対話が必要な読解力と記述力の強化に集中することで、&lt;br /&gt;
限られた授業時間から得られる成果を最大化できます。&lt;/p&gt;
&lt;p class="mb-0"&gt;また、過去問の「いつ、どの学校を、どのような状況で解いたか」という記録をご家庭で管理いただくことで、&lt;br /&gt;
講師はそれに基づき、授業で扱う年度や設問の優先順位を的確に判断することができます。&lt;/p&gt;
&lt;/div&gt;
&lt;/div&gt;
&lt;div class="card shadow-sm mb-4"&gt;
&lt;div class="card-body p-4"&gt;
&lt;h2 class="h4 mb-3 border-start ps-3" style="border-color: #4a148c;"&gt;読解ラボ東京のオンライン指導が向いているお子さま&lt;/h2&gt;
&lt;p&gt;最後に、読解ラボ東京のオンライン個別指導で特に効果が出やすいお子さまのタイプをまとめます。&lt;/p&gt;
&lt;h3 class="h5 mt-2 mb-2"&gt;完全1対1の環境で安心感を持てる子&lt;/h3&gt;
&lt;ul&gt;
&lt;li&gt;集団塾では質問をするのをためらってしまい、不明点が残りやすい。&lt;/li&gt;
&lt;li&gt;大勢の前で発言するのが苦手で、本来の力を出しにくい。&lt;/li&gt;
&lt;li&gt;自分のペースで納得いくまでじっくり考えたい。&lt;/li&gt;
&lt;/ul&gt;
&lt;p&gt;このタイプのお子さまにとって、完全1対1のオンライン個別指導は、&lt;br /&gt;
自分の考えを言葉にする練習を落ち着いて積み重ねられる場所として非常に効果的です。&lt;/p&gt;
&lt;h3 class="h5 mt-3 mb-2"&gt;「考えるプロセス」の可視化が必要な子&lt;/h3&gt;
&lt;ul&gt;
&lt;li&gt;選択肢問題はある程度解けるが、記述の点数が伸び悩んでいる。&lt;/li&gt;
&lt;li&gt;模試の国語の偏差値が回ごとに激しく上下する。&lt;/li&gt;
&lt;/ul&gt;
&lt;p&gt;このタイプのお子さまは、完成した答案だけでは弱点が見えにくいため、&lt;br /&gt;
手元カメラと画面共有を通して「どう考えてその答えに至ったか」を見守ることが不可欠です。&lt;br /&gt;
読解ラボ東京の指導では、この「見えにくい部分」を丁寧に言語化していきます。&lt;/p&gt;
&lt;h3 class="h5 mt-3 mb-2"&gt;漢字や語彙をコツコツ進められる子&lt;/h3&gt;
&lt;p&gt;漢字や語彙の基礎学習をある程度自律的に進められるお子さまは、&lt;br /&gt;
授業時間を読解力や記述力の向上にフルに活用することができます。&lt;br /&gt;
このタイプは、中学受験国語のオンライン個別指導と非常に相性が良く、&lt;br /&gt;
短期間での偏差値アップも期待しやすくなります。&lt;/p&gt;
&lt;h3 class="h5 mt-3 mb-2"&gt;集団塾で国語だけが壁になっている子&lt;/h3&gt;
&lt;p&gt;算数や理科は得意なのに、国語だけが思うように伸びないというケースは多く見られます。&lt;/p&gt;
&lt;ul&gt;
&lt;li&gt;解説を聞けば納得できるが、自分一人では再現できない。&lt;/li&gt;
&lt;li&gt;テストになると毎回同じようなミスを繰り返してしまう。&lt;/li&gt;
&lt;/ul&gt;
&lt;p class="mb-0"&gt;このような場合、読解ラボ東京のオンライン個別指導を併用することで、&lt;br /&gt;
今の塾のペースを崩さずに国語だけをピンポイントで底上げすることができます。&lt;br /&gt;
現在の学習バランスを大切にしながら、柔軟に進めていくことが可能です。&lt;/p&gt;
&lt;/div&gt;
&lt;/div&gt;
&lt;div class="card shadow-sm mb-4 border-0" style="background: linear-gradient(135deg, #0d47a1, #1976d2); color: #fff;"&gt;
&lt;div class="card-body p-4"&gt;
&lt;h2 class="h5 mb-3"&gt;まとめ 読解ラボ東京のオンライン個別指導で確かな読解力を&lt;/h2&gt;
&lt;p class="mb-2" style="font-size: 0.96rem;"&gt;読解ラボ東京のオンライン個別指導は、単なる動画視聴ではなく、&lt;br /&gt;
完全1対1で本文整理・設問処理・記述の書き換え、過去問指導までをトータルで扱う国語専門塾です。&lt;br /&gt;
オンラインの利点を最大限に活かし、手元映像と画面共有を通して思考のクセを見抜き、&lt;br /&gt;
読解力と記述力を本番で通用するレベルまで引き上げていきます。&lt;/p&gt;
&lt;p class="mb-3" style="font-size: 0.96rem;"&gt;中学受験国語の読解や記述でお悩みの方は、お子さまの現在の状況に合わせて、&lt;br /&gt;
読解ラボ東京のオンライン個別指導を一つの有力な選択肢としてご検討ください。&lt;/p&gt;
&lt;div class="d-flex flex-wrap justify-content-between align-items-center"&gt;
&lt;p class="mb-3 mb-md-0" style="font-size: 0.96rem;"&gt;詳しい指導内容や具体的な進め方は、&lt;br /&gt;
&lt;a class="text-warning fw-bold" href="https://dokkai-labo.tokyo/kobetsuonline01/" target="_blank" rel="noopener"&gt;&lt;br /&gt;
オンライン国語 個別指導&lt;br /&gt;
&lt;/a&gt;&lt;br /&gt;
の案内ページからご覧いただけます。&lt;/p&gt;
&lt;/div&gt;
&lt;/div&gt;
&lt;/div&gt;
&lt;/div&gt;
&lt;p&gt;&amp;nbsp;&lt;/p&gt;
------</t>
  </si>
  <si>
    <t>https://dokkai-labo.tokyo/col_blog/evidence-accuracy/</t>
  </si>
  <si>
    <t>以下のページは不自然なワードを使用しています。
これらを適切に自然な言葉に置き換えて下さい。
なお、本文の装飾や構造は絶対に変えないでください。
【対象ページURL】
https://dokkai-labo.tokyo/col_blog/evidence-accuracy/
【検出された不自然ワード】
- 型
【本文】
------
&lt;div class="container my-4"&gt;
&lt;section class="card shadow-sm border-0 mb-4" style="background: linear-gradient(135deg, #4a148c, #006064); color: #fff;"&gt;
&lt;div class="card-body p-4 p-md-5"&gt;
&lt;div class="d-flex flex-wrap gap-2 align-items-center mb-3"&gt;&lt;span class="badge bg-warning text-dark" style="font-size: .85rem;"&gt;中学受験／国語&lt;/span&gt;&lt;br /&gt;
&lt;span class="badge bg-light text-dark" style="font-size: .8rem;"&gt;惜しい誤答対策&lt;/span&gt;&lt;br /&gt;
&lt;span class="badge bg-dark" style="font-size: .8rem;"&gt;根拠精度&lt;/span&gt;&lt;/div&gt;
&lt;h1 class="h3 h2-md mb-3" style="line-height: 1.55;"&gt;&lt;/h1&gt;
&lt;p class="mb-4" style="opacity: .96; font-size: 1.02rem; line-height: 1.95;"&gt;国語で「惜しい誤答」が多い子は、理解が足りないというより、本文と答えの対応づけが&lt;strong&gt;近いだけ&lt;/strong&gt;で止まっていることがよくあります。&lt;br /&gt;
選択肢も記述も、正解は本文の特定箇所と厳密に一致します。オンライン国語の個別指導では、本文の該当箇所と選択肢・記述を画面上で並べて比較し、&lt;br /&gt;
ズレの理由をその場で修正できます。この記事では、正答に近い誤答の典型と、根拠精度を上げる改善プロセスを具体的に整理します。&lt;/p&gt;
&lt;p class="mb-3" style="opacity: .96; font-size: 1.02rem; line-height: 1.95;"&gt;本文と答えを一致させるための「読み方の骨組み」（全体像はこちら）：&lt;a style="color: #fff; text-decoration: underline; font-weight: bold;" href="https://dokkai-labo.tokyo/col_blog/col_blog-iikae-taibi-inga/"&gt;言い換え・対比・因果がつかめない子のための読み方トレーニング&lt;/a&gt;&lt;/p&gt;
&lt;div class="d-flex flex-column flex-md-row gap-2"&gt;&lt;a class="btn btn-warning btn-lg fw-bold" href="https://dokkai-labo.tokyo/kobetsuonline01/" target="_blank" rel="noopener"&gt;&lt;br /&gt;
オンライン国語個別の詳細を見る&lt;br /&gt;
&lt;/a&gt;&lt;br /&gt;
&lt;a class="btn btn-outline-light btn-lg" style="border-width: 2px;" href="#steps"&gt;&lt;br /&gt;
改善ステップへ&lt;br /&gt;
&lt;/a&gt;&lt;/div&gt;
&lt;div class="mt-4 p-3 p-md-4 rounded" style="background: rgba(255,255,255,.12); border: 1px solid rgba(255,255,255,.25);"&gt;
&lt;div class="row g-3"&gt;
&lt;div class="col-md-4"&gt;
&lt;div class="fw-bold mb-1"&gt;この記事で解決すること&lt;/div&gt;
&lt;ul class="mb-0 ps-3" style="line-height: 1.85;"&gt;
&lt;li&gt;惜しい誤答が増える原因&lt;/li&gt;
&lt;li&gt;根拠の特定と照合の仕組み&lt;/li&gt;
&lt;li&gt;選択肢・記述の直し方&lt;/li&gt;
&lt;/ul&gt;
&lt;/div&gt;
&lt;div class="col-md-4"&gt;
&lt;div class="fw-bold mb-1"&gt;よくある症状&lt;/div&gt;
&lt;ul class="mb-0 ps-3" style="line-height: 1.85;"&gt;
&lt;li&gt;本文理解はあるのに点が伸びない&lt;/li&gt;
&lt;li&gt;選択肢が2つで絞りきれない&lt;/li&gt;
&lt;li&gt;記述が近いのに減点される&lt;/li&gt;
&lt;/ul&gt;
&lt;/div&gt;
&lt;div class="col-md-4"&gt;
&lt;div class="fw-bold mb-1"&gt;SEOキーワード&lt;/div&gt;
&lt;div class="d-flex flex-wrap gap-2"&gt;&lt;span class="badge bg-light text-dark"&gt;オンライン国語&lt;/span&gt;&lt;br /&gt;
&lt;span class="badge bg-light text-dark"&gt;中学受験&lt;/span&gt;&lt;br /&gt;
&lt;span class="badge bg-light text-dark"&gt;国語専門塾&lt;/span&gt;&lt;br /&gt;
&lt;span class="badge bg-light text-dark"&gt;記述&lt;/span&gt;&lt;br /&gt;
&lt;span class="badge bg-light text-dark"&gt;読解力&lt;/span&gt;&lt;br /&gt;
&lt;span class="badge bg-light text-dark"&gt;個別指導&lt;/span&gt;&lt;br /&gt;
&lt;span class="badge bg-light text-dark"&gt;過去問&lt;/span&gt;&lt;/div&gt;
&lt;/div&gt;
&lt;/div&gt;
&lt;/div&gt;
&lt;/div&gt;
&lt;/section&gt;
&lt;/div&gt;
&lt;section class="card shadow-sm border-0 mb-4"&gt;
&lt;div class="card-body p-3 p-md-4"&gt;
&lt;div class="d-flex align-items-center justify-content-between flex-wrap gap-2 mb-2"&gt;
&lt;h2 class="h5 mb-0"&gt;この記事の構成&lt;/h2&gt;
&lt;p&gt;&lt;span class="text-muted" style="font-size: .92rem;"&gt;読み時間目安：10〜15分&lt;/span&gt;&lt;/p&gt;
&lt;/div&gt;
&lt;div class="d-flex flex-wrap gap-2"&gt;&lt;a class="btn btn-sm btn-outline-primary" href="#bg"&gt;背景&lt;/a&gt;&lt;br /&gt;
&lt;a class="btn btn-sm btn-outline-primary" href="#why"&gt;オンラインが効く理由&lt;/a&gt;&lt;br /&gt;
&lt;a class="btn btn-sm btn-outline-primary" href="#steps"&gt;改善ステップ&lt;/a&gt;&lt;br /&gt;
&lt;a class="btn btn-sm btn-outline-primary" href="#drill"&gt;ミニドリル&lt;/a&gt;&lt;br /&gt;
&lt;a class="btn btn-sm btn-outline-primary" href="#checklist"&gt;チェックリスト&lt;/a&gt;&lt;br /&gt;
&lt;a class="btn btn-sm btn-outline-primary" href="#home"&gt;家庭のフォロー&lt;/a&gt;&lt;br /&gt;
&lt;a class="btn btn-sm btn-outline-primary" href="#fit"&gt;相性が良いタイプ&lt;/a&gt;&lt;br /&gt;
&lt;a class="btn btn-sm btn-outline-primary" href="#faq"&gt;FAQ&lt;/a&gt;&lt;br /&gt;
&lt;a class="btn btn-sm btn-outline-primary" href="#sum"&gt;まとめ&lt;/a&gt;&lt;/div&gt;
&lt;/div&gt;
&lt;/section&gt;
&lt;section id="bg" class="card shadow-sm border-0 mb-4"&gt;
&lt;div class="card-header border-0 py-3" style="background: #f3e5f5;"&gt;
&lt;h2 class="h5 mb-0"&gt;この悩みが起きる背景（構造的な原因）&lt;/h2&gt;
&lt;/div&gt;
&lt;div class="card-body p-3 p-md-4"&gt;
&lt;p style="line-height: 1.95;"&gt;「惜しい」は伸びしろが大きい反面、放置すると点数が伸びません。理由は国語の得点が&lt;br /&gt;
&lt;strong&gt;本文根拠の一致&lt;/strong&gt;で決まるからです。正答に近い誤答が多い子は、本文を読めていないのではなく、&lt;br /&gt;
根拠を&lt;strong&gt;この一文&lt;/strong&gt;に特定しきれず、最後の照合が甘い状態になっています。&lt;/p&gt;
&lt;div class="alert alert-primary" style="border-left: 6px solid #7e57c2;"&gt;
&lt;div class="fw-bold mb-1"&gt;ポイント&lt;/div&gt;
&lt;div&gt;根拠精度は「理解の深さ」より「&lt;strong&gt;根拠の特定&lt;/strong&gt;」と「&lt;strong&gt;条件で照合&lt;/strong&gt;」で上がります。&lt;/div&gt;
&lt;/div&gt;
&lt;h3 class="h6 mb-2"&gt;子どもがつまずく典型パターン&lt;/h3&gt;
&lt;div class="row g-2 mb-3"&gt;
&lt;div class="col-md-6"&gt;
&lt;div class="h-100 p-3 rounded border" style="background: #fafafa;"&gt;
&lt;div class="fw-bold mb-2"&gt;惜しい誤答が増える原因&lt;/div&gt;
&lt;ul class="mb-0" style="line-height: 1.9;"&gt;
&lt;li&gt;根拠が一文に特定できない&lt;/li&gt;
&lt;li&gt;条件語や否定、対比の要点を拾い切れない&lt;/li&gt;
&lt;li&gt;選択肢の強い語を見落とし、部分一致で決めてしまう&lt;/li&gt;
&lt;li&gt;記述で主語や因果がズレて減点される&lt;/li&gt;
&lt;li&gt;解説を読んで分かったで終わり、再発する&lt;/li&gt;
&lt;/ul&gt;
&lt;/div&gt;
&lt;/div&gt;
&lt;div class="col-md-6"&gt;
&lt;div class="h-100 p-3 rounded border" style="background: #fafafa;"&gt;
&lt;div class="fw-bold mb-2"&gt;止まりやすい工程&lt;/div&gt;
&lt;ol class="mb-0" style="line-height: 1.9;"&gt;
&lt;li&gt;設問条件の押さえが曖昧&lt;/li&gt;
&lt;li&gt;根拠範囲が広すぎる&lt;/li&gt;
&lt;li&gt;根拠が複数箇所の雰囲気になる&lt;/li&gt;
&lt;li&gt;書いた後の条件照合がない&lt;/li&gt;
&lt;li&gt;直しがルール化されていない&lt;/li&gt;
&lt;/ol&gt;
&lt;/div&gt;
&lt;/div&gt;
&lt;/div&gt;
&lt;h3 class="h6 mb-2"&gt;具体例：近いのに不一致になるパターン&lt;/h3&gt;
&lt;div class="p-3 p-md-4 rounded" style="background: #fff8e1; border: 1px solid #ffe082; line-height: 1.95;"&gt;
&lt;div class="fw-bold mb-2"&gt;場面&lt;/div&gt;
&lt;div class="mb-3"&gt;本文が「場合によっては当てはまる」と述べているのに、選択肢が「いつも当てはまる」と強い断定になっていると、&lt;br /&gt;
内容は似ていても一致しません。惜しい子ほど「だいたい同じ」と判断しがちです。&lt;/div&gt;
&lt;div class="row g-2"&gt;
&lt;div class="col-md-6"&gt;
&lt;div class="p-3 rounded border bg-white h-100"&gt;
&lt;div class="fw-bold"&gt;ズレの原因&lt;/div&gt;
&lt;ul class="mb-0 mt-2" style="line-height: 1.85;"&gt;
&lt;li&gt;程度語の強さの差に気づかない&lt;/li&gt;
&lt;li&gt;根拠を一文に特定できていない&lt;/li&gt;
&lt;li&gt;最後の照合が省略される&lt;/li&gt;
&lt;/ul&gt;
&lt;/div&gt;
&lt;/div&gt;
&lt;div class="col-md-6"&gt;
&lt;div class="p-3 rounded border bg-white h-100"&gt;
&lt;div class="fw-bold"&gt;直す方向&lt;/div&gt;
&lt;ul class="mb-0 mt-2" style="line-height: 1.85;"&gt;
&lt;li&gt;本文の根拠を一文に特定&lt;/li&gt;
&lt;li&gt;選択肢の強い語に下線&lt;/li&gt;
&lt;li&gt;一致不一致を言語化して消去&lt;/li&gt;
&lt;/ul&gt;
&lt;/div&gt;
&lt;/div&gt;
&lt;/div&gt;
&lt;div class="mt-3"&gt;&lt;span class="badge bg-warning text-dark"&gt;結論&lt;/span&gt;&lt;br /&gt;
「近い」を捨てて、本文と&lt;strong&gt;一致するか&lt;/strong&gt;で判定する習慣が必要です。&lt;/div&gt;
&lt;/div&gt;
&lt;/div&gt;
&lt;/section&gt;
&lt;section id="why" class="card shadow-sm border-0 mb-4"&gt;
&lt;div class="card-header border-0 py-3" style="background: #e0f2f1;"&gt;
&lt;h2 class="h5 mb-0"&gt;オンライン国語個別指導が効果を発揮する理由&lt;/h2&gt;
&lt;/div&gt;
&lt;div class="card-body p-3 p-md-4"&gt;
&lt;p style="line-height: 1.95;"&gt;根拠精度は「解き方を知った」だけでは上がりません。実際の答案を使い、ズレの発生源を特定し、&lt;br /&gt;
同じプロセスで再現できる形にする必要があります。オンライン国語の個別指導は、その場で比較と修正を完結できる点が強みです。&lt;/p&gt;
&lt;div class="row g-3"&gt;
&lt;div class="col-md-6"&gt;
&lt;div class="h-100 p-3 rounded border" style="background: #fafafa;"&gt;
&lt;div class="fw-bold mb-2"&gt;手元カメラで決める瞬間を捉える&lt;/div&gt;
&lt;ul class="mb-0" style="line-height: 1.9;"&gt;
&lt;li&gt;どこで答えを決めたかが分かる&lt;/li&gt;
&lt;li&gt;条件語・否定語の見落としを特定できる&lt;/li&gt;
&lt;li&gt;根拠が雰囲気になっている瞬間を修正できる&lt;/li&gt;
&lt;/ul&gt;
&lt;/div&gt;
&lt;/div&gt;
&lt;div class="col-md-6"&gt;
&lt;div class="h-100 p-3 rounded border" style="background: #fafafa;"&gt;
&lt;div class="fw-bold mb-2"&gt;本文と答えを並べて照合できる&lt;/div&gt;
&lt;ul class="mb-0" style="line-height: 1.9;"&gt;
&lt;li&gt;本文の根拠文に番号を付ける&lt;/li&gt;
&lt;li&gt;選択肢・記述の要素と対応づける&lt;/li&gt;
&lt;li&gt;一致不一致の理由を言語化する&lt;/li&gt;
&lt;/ul&gt;
&lt;/div&gt;
&lt;/div&gt;
&lt;div class="col-md-6"&gt;
&lt;div class="h-100 p-3 rounded border" style="background: #fafafa;"&gt;
&lt;div class="fw-bold mb-2"&gt;記述をその場で書き換えて定着&lt;/div&gt;
&lt;ul class="mb-0" style="line-height: 1.9;"&gt;
&lt;li&gt;どの条件が落ちたか即時に把握&lt;/li&gt;
&lt;li&gt;言い換えのズレをその場で修正&lt;/li&gt;
&lt;li&gt;再提出で再現性を確認する&lt;/li&gt;
&lt;/ul&gt;
&lt;/div&gt;
&lt;/div&gt;
&lt;div class="col-md-6"&gt;
&lt;div class="h-100 p-3 rounded border" style="background: #fafafa;"&gt;
&lt;div class="fw-bold mb-2"&gt;過去問を改善履歴として管理&lt;/div&gt;
&lt;ul class="mb-0" style="line-height: 1.9;"&gt;
&lt;li&gt;誤答をタイプ別に分類して蓄積&lt;/li&gt;
&lt;li&gt;同タイプ設問で反復して改善&lt;/li&gt;
&lt;li&gt;量より質で点数に直結させる&lt;/li&gt;
&lt;/ul&gt;
&lt;/div&gt;
&lt;/div&gt;
&lt;/div&gt;
&lt;div class="mt-4 p-3 p-md-4 rounded" style="background: linear-gradient(135deg, rgba(74,20,140,.10), rgba(0,96,100,.10)); border: 1px solid rgba(0,0,0,.08);"&gt;
&lt;div class="d-flex flex-column flex-md-row align-items-start align-items-md-center justify-content-between gap-2"&gt;
&lt;div&gt;
&lt;div class="fw-bold mb-1"&gt;オンラインで解決するなら&lt;/div&gt;
&lt;div style="line-height: 1.95;"&gt;中学受験国語をオンラインで改善したい場合は、&lt;br /&gt;
&lt;a href="https://dokkai-labo.tokyo/kobetsuonline01/" target="_blank" rel="noopener"&gt;オンライン個別指導&lt;/a&gt;&lt;br /&gt;
が最も適しています。根拠の特定と照合を習慣にして、惜しい誤答を減らします。&lt;/div&gt;
&lt;/div&gt;
&lt;p&gt;&lt;a class="btn btn-primary fw-bold" href="https://dokkai-labo.tokyo/kobetsuonline01/" target="_blank" rel="noopener"&gt;&lt;br /&gt;
指導の流れを見る&lt;br /&gt;
&lt;/a&gt;&lt;/p&gt;
&lt;/div&gt;
&lt;/div&gt;
&lt;/div&gt;
&lt;/section&gt;
&lt;section id="steps" class="card shadow-sm border-0 mb-4"&gt;
&lt;div class="card-header border-0 py-3" style="background: #e8eaf6;"&gt;
&lt;h2 class="h5 mb-0"&gt;改善方法（実践ステップ）&lt;/h2&gt;
&lt;/div&gt;
&lt;div class="card-body p-3 p-md-4"&gt;
&lt;p style="line-height: 1.95;"&gt;根拠精度を上げるポイントは、本文理解を深めることよりも、&lt;strong&gt;根拠の特定&lt;/strong&gt;と&lt;strong&gt;照合の精密化&lt;/strong&gt;をルールにすることです。&lt;br /&gt;
以下の3ステップで改善すると、同じズレの再発が減ります。&lt;/p&gt;
&lt;div class="row g-3 mb-3"&gt;
&lt;div class="col-md-4"&gt;
&lt;div class="h-100 p-3 rounded border" style="background: #fafafa;"&gt;
&lt;div class="fw-bold mb-2"&gt;ステップ1：本文処理&lt;/div&gt;
&lt;ul class="mb-0" style="line-height: 1.9;"&gt;
&lt;li&gt;段落要点を一文で&lt;/li&gt;
&lt;li&gt;対比をペアで押さえる&lt;/li&gt;
&lt;li&gt;因果を矢印で結ぶ&lt;/li&gt;
&lt;li&gt;言い換えを同義で結ぶ&lt;/li&gt;
&lt;/ul&gt;
&lt;/div&gt;
&lt;/div&gt;
&lt;div class="col-md-4"&gt;
&lt;div class="h-100 p-3 rounded border" style="background: #fafafa;"&gt;
&lt;div class="fw-bold mb-2"&gt;ステップ2：設問処理&lt;/div&gt;
&lt;ul class="mb-0" style="line-height: 1.9;"&gt;
&lt;li&gt;条件語を箇条書きにする&lt;/li&gt;
&lt;li&gt;根拠範囲を先に決める&lt;/li&gt;
&lt;li&gt;強い語・否定語に下線&lt;/li&gt;
&lt;li&gt;一致不一致を言語化する&lt;/li&gt;
&lt;/ul&gt;
&lt;/div&gt;
&lt;/div&gt;
&lt;div class="col-md-4"&gt;
&lt;div class="h-100 p-3 rounded border" style="background: #fafafa;"&gt;
&lt;div class="fw-bold mb-2"&gt;ステップ3：記述改善&lt;/div&gt;
&lt;ul class="mb-0" style="line-height: 1.9;"&gt;
&lt;li&gt;材料を抜き出す&lt;/li&gt;
&lt;li&gt;要素を並び替える&lt;/li&gt;
&lt;li&gt;文章化して圧縮する&lt;/li&gt;
&lt;li&gt;添削後は再提出で定着&lt;/li&gt;
&lt;/ul&gt;
&lt;/div&gt;
&lt;/div&gt;
&lt;/div&gt;
&lt;h3 class="h6 mb-2"&gt;惜しい誤答の原因と対処（一覧）&lt;/h3&gt;
&lt;div class="d-none d-md-block mb-3"&gt;
&lt;div class="table-responsive"&gt;
&lt;table class="table table-bordered table-hover align-middle mb-0"&gt;
&lt;thead style="background: #ede7f6;"&gt;
&lt;tr class="text-center"&gt;
&lt;th style="width: 26%;"&gt;惜しい誤答の原因&lt;/th&gt;
&lt;th style="width: 38%;"&gt;典型例&lt;/th&gt;
&lt;th style="width: 36%;"&gt;直し方の要点&lt;/th&gt;
&lt;/tr&gt;
&lt;/thead&gt;
&lt;tbody&gt;
&lt;tr&gt;
&lt;td class="fw-bold"&gt;観点ズレ&lt;/td&gt;
&lt;td&gt;理由を聞かれているのに要旨を書く&lt;/td&gt;
&lt;td&gt;設問の核語を一語で特定し直す&lt;/td&gt;
&lt;/tr&gt;
&lt;tr&gt;
&lt;td class="fw-bold"&gt;範囲ズレ&lt;/td&gt;
&lt;td&gt;傍線部前後なのに本文全体で探す&lt;/td&gt;
&lt;td&gt;範囲指定を最優先条件にする&lt;/td&gt;
&lt;/tr&gt;
&lt;tr&gt;
&lt;td class="fw-bold"&gt;強さズレ&lt;/td&gt;
&lt;td&gt;場合によってをいつもに寄せる&lt;/td&gt;
&lt;td&gt;程度語の強さを本文にそろえる&lt;/td&gt;
&lt;/tr&gt;
&lt;tr&gt;
&lt;td class="fw-bold"&gt;否定ズレ&lt;/td&gt;
&lt;td&gt;適切でないを適切と読む&lt;/td&gt;
&lt;td&gt;否定語は二重チェックする&lt;/td&gt;
&lt;/tr&gt;
&lt;tr&gt;
&lt;td class="fw-bold"&gt;条件落ち&lt;/td&gt;
&lt;td&gt;二つ・一文・字数条件を落とす&lt;/td&gt;
&lt;td&gt;条件をチェック欄にして最後に確認&lt;/td&gt;
&lt;/tr&gt;
&lt;/tbody&gt;
&lt;/table&gt;
&lt;/div&gt;
&lt;/div&gt;
&lt;div class="d-md-none"&gt;
&lt;div class="row g-2"&gt;
&lt;div class="col-12"&gt;
&lt;div class="p-3 rounded border" style="background: #fafafa;"&gt;
&lt;div class="fw-bold"&gt;観点ズレ&lt;/div&gt;
&lt;div class="small text-muted"&gt;理由→要旨にすり替わる&lt;/div&gt;
&lt;div class="mt-2"&gt;&lt;span class="badge bg-primary"&gt;対処&lt;/span&gt; 核語を一語で特定&lt;/div&gt;
&lt;/div&gt;
&lt;/div&gt;
&lt;div class="col-12"&gt;
&lt;div class="p-3 rounded border" style="background: #fafafa;"&gt;
&lt;div class="fw-bold"&gt;範囲ズレ&lt;/div&gt;
&lt;div class="small text-muted"&gt;傍線部前後なのに全体で探す&lt;/div&gt;
&lt;div class="mt-2"&gt;&lt;span class="badge bg-primary"&gt;対処&lt;/span&gt; 範囲指定を最優先&lt;/div&gt;
&lt;/div&gt;
&lt;/div&gt;
&lt;div class="col-12"&gt;
&lt;div class="p-3 rounded border" style="background: #fafafa;"&gt;
&lt;div class="fw-bold"&gt;強さズレ&lt;/div&gt;
&lt;div class="small text-muted"&gt;場合によって→いつも に寄せる&lt;/div&gt;
&lt;div class="mt-2"&gt;&lt;span class="badge bg-primary"&gt;対処&lt;/span&gt; 程度語の強さをそろえる&lt;/div&gt;
&lt;/div&gt;
&lt;/div&gt;
&lt;div class="col-12"&gt;
&lt;div class="p-3 rounded border" style="background: #fafafa;"&gt;
&lt;div class="fw-bold"&gt;否定ズレ&lt;/div&gt;
&lt;div class="small text-muted"&gt;適切でない の見落とし&lt;/div&gt;
&lt;div class="mt-2"&gt;&lt;span class="badge bg-primary"&gt;対処&lt;/span&gt; 否定語は二重チェック&lt;/div&gt;
&lt;/div&gt;
&lt;/div&gt;
&lt;div class="col-12"&gt;
&lt;div class="p-3 rounded border" style="background: #fafafa;"&gt;
&lt;div class="fw-bold"&gt;条件落ち&lt;/div&gt;
&lt;div class="small text-muted"&gt;二つ・一文・字数を落とす&lt;/div&gt;
&lt;div class="mt-2"&gt;&lt;span class="badge bg-primary"&gt;対処&lt;/span&gt; 条件をチェック欄化&lt;/div&gt;
&lt;/div&gt;
&lt;/div&gt;
&lt;/div&gt;
&lt;/div&gt;
&lt;div class="alert alert-warning mt-4 mb-0" style="border-left: 6px solid #f57c00;"&gt;
&lt;div class="fw-bold mb-1"&gt;最も効果的に効く一手&lt;/div&gt;
&lt;div&gt;「根拠を一文に特定 → 選択肢の強い語と照合 → 一致不一致を言語化」までを毎回セットにします。&lt;/div&gt;
&lt;/div&gt;
&lt;/div&gt;
&lt;/section&gt;
&lt;section id="drill" class="card shadow-sm border-0 mb-4"&gt;
&lt;div class="card-header border-0 py-3" style="background: #fff8e1;"&gt;
&lt;h2 class="h5 mb-0"&gt;根拠精度を上げるミニドリル（家庭で10分）&lt;/h2&gt;
&lt;/div&gt;
&lt;div class="card-body p-3 p-md-4"&gt;
&lt;div class="p-3 mb-3 rounded" style="background: #fff; border: 1px solid #eee;"&gt;「分かった」で終わると再発します。本文と答えを&lt;strong&gt;一文で特定&lt;/strong&gt;して、条件語・否定・程度語まで一致させる練習を短時間で回します。&lt;/div&gt;
&lt;div class="row g-3"&gt;
&lt;div class="col-md-4"&gt;
&lt;div class="h-100 p-3 rounded border" style="background: #fafafa;"&gt;
&lt;div class="fw-bold mb-2"&gt;ドリル1：根拠文を一文に特定&lt;/div&gt;
&lt;ol class="mb-0" style="line-height: 1.9;"&gt;
&lt;li&gt;設問条件を3語に圧縮（例：理由／範囲／筆者）。&lt;/li&gt;
&lt;li&gt;本文から根拠を&lt;strong&gt;一文&lt;/strong&gt;だけ選び、番号を振る。&lt;/li&gt;
&lt;li&gt;根拠文を要素に分解（主語／述語／条件）。&lt;/li&gt;
&lt;/ol&gt;
&lt;div class="mt-2 small text-muted"&gt;目標：根拠が雰囲気にならない&lt;/div&gt;
&lt;/div&gt;
&lt;/div&gt;
&lt;div class="col-md-4"&gt;
&lt;div class="h-100 p-3 rounded border" style="background: #fafafa;"&gt;
&lt;div class="fw-bold mb-2"&gt;ドリル2：強い語・否定語の照合&lt;/div&gt;
&lt;ul class="mb-0" style="line-height: 1.9;"&gt;
&lt;li&gt;選択肢の&lt;strong&gt;強い語&lt;/strong&gt;に下線（必ず／常に／絶対）。&lt;/li&gt;
&lt;li&gt;&lt;strong&gt;程度語&lt;/strong&gt;に丸（多くは／しばしば／場合によって）。&lt;/li&gt;
&lt;li&gt;&lt;strong&gt;否定&lt;/strong&gt;に二重線（〜ない／〜とは限らない）。&lt;/li&gt;
&lt;li&gt;本文側に同じ強さ・否定があるかだけで合否判定する。&lt;/li&gt;
&lt;/ul&gt;
&lt;div class="mt-2 small text-muted"&gt;目標：「近い」を捨てて一致判定へ&lt;/div&gt;
&lt;/div&gt;
&lt;/div&gt;
&lt;div class="col-md-4"&gt;
&lt;div class="h-100 p-3 rounded border" style="background: #fafafa;"&gt;
&lt;div class="fw-bold mb-2"&gt;ドリル3：不一致理由を一文で言う&lt;/div&gt;
&lt;ol class="mb-0" style="line-height: 1.9;"&gt;
&lt;li&gt;選択肢の核を一語で書く（例：原因／目的／変化）。&lt;/li&gt;
&lt;li&gt;本文根拠文の核語と一致するか確認する。&lt;/li&gt;
&lt;li&gt;不一致なら理由を一文で（例：程度が強い／範囲が広い）。&lt;/li&gt;
&lt;/ol&gt;
&lt;div class="mt-2 small text-muted"&gt;目標：二択で悩む時間を「理由」で終わらせる&lt;/div&gt;
&lt;/div&gt;
&lt;/div&gt;
&lt;/div&gt;
&lt;div class="alert alert-warning mt-4 mb-0" style="border-left: 6px solid #f57c00;"&gt;
&lt;div class="fw-bold mb-1"&gt;運用ルール（再発防止）&lt;/div&gt;
&lt;div style="line-height: 1.95;"&gt;翌日に「同じ流れでもう1問」だけ当てます。&lt;br /&gt;
&lt;strong&gt;根拠一文特定→強い語照合→不一致理由&lt;/strong&gt;の3点だけを反復します。&lt;/div&gt;
&lt;/div&gt;
&lt;/div&gt;
&lt;/section&gt;
&lt;section id="checklist" class="card shadow-sm border-0 mb-4"&gt;
&lt;div class="card-header border-0 py-3" style="background: #e3f2fd;"&gt;
&lt;h2 class="h5 mb-0"&gt;選択肢で落とさない照合チェックリスト（印刷用）&lt;/h2&gt;
&lt;/div&gt;
&lt;div class="card-body p-3 p-md-4"&gt;
&lt;p class="mb-3" style="line-height: 1.95;"&gt;最後に&lt;strong&gt;一致判定&lt;/strong&gt;を通したかで結果が変わります。チェック欄を作って習慣化します。&lt;/p&gt;
&lt;div class="table-responsive"&gt;
&lt;table class="table table-bordered align-middle mb-0"&gt;
&lt;thead style="background: #f5f8ff;"&gt;
&lt;tr class="text-center"&gt;
&lt;th style="width: 18%;"&gt;項目&lt;/th&gt;
&lt;th style="width: 52%;"&gt;確認内容&lt;/th&gt;
&lt;th style="width: 30%;"&gt;チェック欄&lt;/th&gt;
&lt;/tr&gt;
&lt;/thead&gt;
&lt;tbody&gt;
&lt;tr&gt;
&lt;td class="fw-bold"&gt;条件&lt;/td&gt;
&lt;td&gt;設問条件を3つに圧縮して書いた（理由／範囲／立場 など）&lt;/td&gt;
&lt;td&gt;□ 書いた　□ 書いてない&lt;/td&gt;
&lt;/tr&gt;
&lt;tr&gt;
&lt;td class="fw-bold"&gt;根拠&lt;/td&gt;
&lt;td&gt;本文の根拠を&lt;strong&gt;一文&lt;/strong&gt;に特定して番号を振った&lt;/td&gt;
&lt;td&gt;□ 一文　□ 複数　□ 不明&lt;/td&gt;
&lt;/tr&gt;
&lt;tr&gt;
&lt;td class="fw-bold"&gt;強さ&lt;/td&gt;
&lt;td&gt;強い語／程度語の強さが本文と同じ&lt;/td&gt;
&lt;td&gt;□ 一致　□ 不一致　□ 未確認&lt;/td&gt;
&lt;/tr&gt;
&lt;tr&gt;
&lt;td class="fw-bold"&gt;否定&lt;/td&gt;
&lt;td&gt;否定（〜ない／〜とは限らない）を二重チェックした&lt;/td&gt;
&lt;td&gt;□ した　□ してない&lt;/td&gt;
&lt;/tr&gt;
&lt;tr&gt;
&lt;td class="fw-bold"&gt;判定&lt;/td&gt;
&lt;td&gt;不一致の理由を一文で言語化して消去した&lt;/td&gt;
&lt;td&gt;□ 書いた　□ 書いてない&lt;/td&gt;
&lt;/tr&gt;
&lt;/tbody&gt;
&lt;/table&gt;
&lt;/div&gt;
&lt;div class="mt-3 small text-muted"&gt;※チェック欄が埋まらない日は「解説を読んだ」でも改善が積み上がりません。方法論が先です。&lt;/div&gt;
&lt;/div&gt;
&lt;/section&gt;
&lt;section id="home" class="card shadow-sm border-0 mb-4"&gt;
&lt;div class="card-header border-0 py-3" style="background: #f1f8e9;"&gt;
&lt;h2 class="h5 mb-0"&gt;家庭でできるフォローと役割分担&lt;/h2&gt;
&lt;/div&gt;
&lt;div class="card-body p-3 p-md-4"&gt;
&lt;p style="line-height: 1.95;"&gt;家庭は答えを教えるより、根拠精度を上げる&lt;strong&gt;プロセスの習慣化&lt;/strong&gt;を支える役割に寄せるのが効果的です。&lt;br /&gt;
やりすぎると本人の照合力が育たないため、確認ポイントを絞ります。&lt;/p&gt;
&lt;div class="row g-3"&gt;
&lt;div class="col-md-6"&gt;
&lt;div class="h-100 p-3 rounded border" style="background: #fafafa;"&gt;
&lt;div class="fw-bold mb-2"&gt;毎日の語彙・漢字&lt;/div&gt;
&lt;ul class="mb-0" style="line-height: 1.95;"&gt;
&lt;li&gt;設問語彙を整理して意味をはっきりさせる&lt;/li&gt;
&lt;li&gt;言い換えがつながる語彙を増やす&lt;/li&gt;
&lt;li&gt;漢字は間違いノートで反復&lt;/li&gt;
&lt;/ul&gt;
&lt;/div&gt;
&lt;/div&gt;
&lt;div class="col-md-6"&gt;
&lt;div class="h-100 p-3 rounded border" style="background: #fafafa;"&gt;
&lt;div class="fw-bold mb-2"&gt;音読の扱い&lt;/div&gt;
&lt;ul class="mb-0" style="line-height: 1.95;"&gt;
&lt;li&gt;対比語・否定語を強調して読む&lt;/li&gt;
&lt;li&gt;一段落を一文で要約する&lt;/li&gt;
&lt;li&gt;指示語の指す先を言えるか確認&lt;/li&gt;
&lt;/ul&gt;
&lt;/div&gt;
&lt;/div&gt;
&lt;/div&gt;
&lt;div class="mt-3 p-3 p-md-4 rounded" style="background: #fff3e0; border: 1px solid #ffe0b2;"&gt;
&lt;div class="fw-bold mb-2"&gt;過去問の管理のコツ&lt;/div&gt;
&lt;ul class="mb-0" style="line-height: 1.95;"&gt;
&lt;li&gt;誤答をタイプ別に分類して記録する&lt;/li&gt;
&lt;li&gt;同タイプ設問で同じ流れを当てる&lt;/li&gt;
&lt;li&gt;再提出で改善の再現性を確認する&lt;/li&gt;
&lt;/ul&gt;
&lt;/div&gt;
&lt;div class="alert alert-warning mt-3 mb-0" style="border-left: 6px solid #f57c00;"&gt;
&lt;div class="fw-bold mb-1"&gt;やりすぎない家庭学習の注意点&lt;/div&gt;
&lt;div&gt;家庭が根拠箇所を先に示すと、子どもは照合する力を使いません。&lt;br /&gt;
「どの一文が根拠」「その語の強さは本文と同じか」を問い返す支援に留めるのがおすすめです。&lt;/div&gt;
&lt;/div&gt;
&lt;/div&gt;
&lt;/section&gt;
&lt;section id="fit" class="card shadow-sm border-0 mb-4"&gt;
&lt;div class="card-header border-0 py-3" style="background: #e3f2fd;"&gt;
&lt;h2 class="h5 mb-0"&gt;どんな子に相性が良いか&lt;/h2&gt;
&lt;/div&gt;
&lt;div class="card-body p-3 p-md-4"&gt;
&lt;p style="line-height: 1.95;"&gt;根拠精度の改善は、間違い方を見て、その場で修正し、再現性を作るほど早く進みます。オンライン国語の個別指導は次のタイプに特に向きます。&lt;/p&gt;
&lt;div class="row g-3"&gt;
&lt;div class="col-md-6"&gt;
&lt;div class="h-100 p-3 rounded border" style="background: #fafafa;"&gt;
&lt;div class="fw-bold mb-2"&gt;相性が良いタイプ&lt;/div&gt;
&lt;ul class="mb-0" style="line-height: 1.95;"&gt;
&lt;li&gt;理解はあるのに点が伸びない&lt;/li&gt;
&lt;li&gt;選択肢で惜しい取りこぼしを繰り返す&lt;/li&gt;
&lt;li&gt;記述が近いのに減点される&lt;/li&gt;
&lt;li&gt;直しが解説読みで終わりがち&lt;/li&gt;
&lt;li&gt;過去問で同じ取りこぼしが続く&lt;/li&gt;
&lt;/ul&gt;
&lt;/div&gt;
&lt;/div&gt;
&lt;div class="col-md-6"&gt;
&lt;div class="h-100 p-3 rounded border" style="background: #fafafa;"&gt;
&lt;div class="fw-bold mb-2"&gt;記述をさらに強くしたい場合&lt;/div&gt;
&lt;div style="line-height: 1.95;"&gt;根拠精度が整ってきたら、次は記述で「材料整理→文章化」の精度を上げる段階です。&lt;br /&gt;
記述に特化した内容も併せて確認すると、改善の筋道が作りやすくなります。&lt;/div&gt;
&lt;div class="mt-2"&gt;&lt;a class="btn btn-sm btn-outline-primary" href="https://dokkai-labo.tokyo/kijutsuryoku/" target="_blank" rel="noopener"&gt;&lt;br /&gt;
記述力の専門記事を見る&lt;br /&gt;
&lt;/a&gt;&lt;/div&gt;
&lt;/div&gt;
&lt;/div&gt;
&lt;/div&gt;
&lt;/div&gt;
&lt;/section&gt;
&lt;section id="faq" class="card shadow-sm border-0 mb-4"&gt;
&lt;div class="card-header border-0 py-3" style="background: #f1f8e9;"&gt;
&lt;h2 class="h5 mb-0"&gt;よくある質問（根拠精度・惜しい誤答）&lt;/h2&gt;
&lt;/div&gt;
&lt;div class="card-body p-3 p-md-4"&gt;
&lt;details class="p-3 rounded border mb-2" style="background: #fafafa;"&gt;
&lt;summary class="fw-bold" style="cursor: pointer;"&gt;根拠は一文ではなく複数文のこともあるのでは&lt;/summary&gt;
&lt;div class="mt-2" style="line-height: 1.95;"&gt;あります。ただし「惜しい誤答」が多い段階では、一文特定で照合の癖を先に作るのが近道です。&lt;br /&gt;
複数文が必要な設問は、特定した一文を中心に「補助の一文」を足す形にするとズレにくくなります。&lt;/div&gt;
&lt;/details&gt;
&lt;details class="p-3 rounded border mb-2" style="background: #fafafa;"&gt;
&lt;summary class="fw-bold" style="cursor: pointer;"&gt;二択で悩むとき、最後の決め手は何か&lt;/summary&gt;
&lt;div class="mt-2" style="line-height: 1.95;"&gt;決め手は雰囲気ではなく、&lt;strong&gt;強い語／否定／範囲&lt;/strong&gt;です。&lt;br /&gt;
本文と「同じ強さ・同じ否定・同じ範囲」を満たす方だけが残ります。&lt;/div&gt;
&lt;/details&gt;
&lt;details class="p-3 rounded border mb-2" style="background: #fafafa;"&gt;
&lt;summary class="fw-bold" style="cursor: pointer;"&gt;記述が近いのに減点される原因は何が多いか&lt;/summary&gt;
&lt;div class="mt-2" style="line-height: 1.95;"&gt;①主語がズレる、②因果が逆転する、③条件語（〜の場合／〜に対して）が落ちる、が典型です。&lt;br /&gt;
記述も「根拠一文特定→要素分解→条件が全部入っているか」で改善が速くなります。&lt;/div&gt;
&lt;/details&gt;
&lt;details class="p-3 rounded border mb-2" style="background: #fafafa;"&gt;
&lt;summary class="fw-bold" style="cursor: pointer;"&gt;家庭は何をすればよいか（教えすぎ問題）&lt;/summary&gt;
&lt;div class="mt-2" style="line-height: 1.95;"&gt;家庭は答えを教えるより、プロセスの確認に寄せます。&lt;br /&gt;
「根拠はどの一文」「強い語は本文と同じか」「不一致理由を一文で」の3点だけ問い返すのが効果的です。&lt;/div&gt;
&lt;/details&gt;
&lt;div class="mt-4 p-3 p-md-4 rounded" style="background: linear-gradient(135deg, rgba(74,20,140,.10), rgba(0,96,100,.10)); border: 1px solid rgba(0,0,0,.08);"&gt;
&lt;div class="d-flex flex-column flex-md-row align-items-start align-items-md-center justify-content-between gap-2"&gt;
&lt;div&gt;
&lt;div class="fw-bold mb-1"&gt;惜しい誤答を減らすなら&lt;/div&gt;
&lt;div style="line-height: 1.95;"&gt;実際の答案を使って「どこで一致判定がブレたか」を特定し、同じプロセスで再現できる形にするのが近道です。&lt;/div&gt;
&lt;/div&gt;
&lt;p&gt;&lt;a class="btn btn-warning btn-lg fw-bold" href="https://dokkai-labo.tokyo/kobetsuonline01/" target="_blank" rel="noopener"&gt;&lt;br /&gt;
オンライン個別へ進む&lt;br /&gt;
&lt;/a&gt;&lt;/p&gt;
&lt;/div&gt;
&lt;/div&gt;
&lt;/div&gt;
&lt;/section&gt;
&lt;section id="sum" class="card shadow-sm border-0"&gt;
&lt;div class="card-body p-4 p-md-5"&gt;
&lt;h2 class="h5 mb-3"&gt;まとめ&lt;/h2&gt;
&lt;p class="mb-4" style="line-height: 1.95;"&gt;惜しい誤答が多い子は、読めていないのではなく、本文と答えの対応づけの精度が足りていないことが多いです。&lt;br /&gt;
根拠を一文に特定し、条件と照合して最終確認する仕組みを作ると取りこぼしは減ります。&lt;/p&gt;
&lt;div class="p-3 p-md-4 rounded" style="background: linear-gradient(135deg, rgba(74,20,140,.10), rgba(0,96,100,.10)); border: 1px solid rgba(0,0,0,.08);"&gt;
&lt;div class="d-flex flex-column flex-md-row align-items-start align-items-md-center justify-content-between gap-2"&gt;
&lt;div&gt;
&lt;div class="fw-bold mb-1"&gt;次の一歩&lt;/div&gt;
&lt;div style="line-height: 1.95;"&gt;中学受験国語の読解・記述でお困りの方は、オンライン国語の個別指導をご覧ください。&lt;/div&gt;
&lt;/div&gt;
&lt;p&gt;&lt;a class="btn btn-warning btn-lg fw-bold" href="https://dokkai-labo.tokyo/kobetsuonline01/" target="_blank" rel="noopener"&gt;&lt;br /&gt;
オンライン個別へ進む&lt;br /&gt;
&lt;/a&gt;&lt;/p&gt;
&lt;/div&gt;
&lt;/div&gt;
&lt;div class="mt-3 small text-muted"&gt;※ 学年・現状により最適な補強順序は異なります。まずは「どこが一致していないか」を言語化するところから始めると効果的です。&lt;/div&gt;
&lt;/div&gt;
&lt;/section&gt;
------</t>
  </si>
  <si>
    <t>https://dokkai-labo.tokyo/col_blog/fuan-aseri-shikouteishi/</t>
  </si>
  <si>
    <t>以下のページは不自然なワードを使用しています。
これらを適切に自然な言葉に置き換えて下さい。
なお、本文の装飾や構造は絶対に変えないでください。
【対象ページURL】
https://dokkai-labo.tokyo/col_blog/fuan-aseri-shikouteishi/
【検出された不自然ワード】
- 型
- 手順
- 30秒
【本文】
------
&lt;style&gt;
/* =========================================================&lt;br /&gt;  読解ラボ東京：中学受験国語の補足コラム（読解×メンタルケア）&lt;br /&gt;  - Bootstrap前提（WordPressページ貼り付け用）&lt;br /&gt;  - dl- プレフィックスでテーマCSS干渉を最小化&lt;br /&gt;  - PC/スマホ両対応：table-layout fixed + 折り返し強制&lt;br /&gt;========================================================= */&lt;br /&gt;.dl-wrap{max-width:1040px;margin:0 auto;}&lt;br /&gt;.dl-card{border:0;border-radius:18px;}&lt;br /&gt;.dl-soft{background:#f6f7fb;border:1px solid #e6e9f5;border-radius:14px;}&lt;br /&gt;.dl-anchor{scroll-margin-top:84px;}&lt;br /&gt;.dl-hero-title{font-size:1.9rem;line-height:1.55;margin:0;}&lt;br /&gt;@media (min-width:992px){.dl-hero-title{font-size:2.2rem;}}&lt;br /&gt;.dl-h2{font-size:1.55rem;margin:1.25rem 0 .75rem;}&lt;br /&gt;.dl-h3{font-size:1.15rem;margin:1rem 0 .5rem;}&lt;br /&gt;.dl-lead{color:#6c757d;margin-top:-.2rem;}&lt;br /&gt;.dl-badge{display:inline-block;margin:0 .35rem .35rem 0;}&lt;br /&gt;.dl-note{font-size:.92rem;color:#6c757d;}&lt;br /&gt;.dl-table{table-layout:fixed;width:100%;}&lt;br /&gt;.dl-table th,.dl-table td{&lt;br /&gt;  white-space:normal !important;&lt;br /&gt;  word-break:break-word;&lt;br /&gt;  overflow-wrap:anywhere;&lt;br /&gt;  vertical-align:top;&lt;br /&gt;}&lt;br /&gt;.dl-thead{background:#eef2ff;}&lt;br /&gt;.dl-details summary{cursor:pointer;list-style:none;}&lt;br /&gt;.dl-details summary::-webkit-details-marker{display:none;}&lt;br /&gt;.dl-kicker{letter-spacing:.02em;opacity:.92;}&lt;br /&gt;.dl-chip{border:1px solid #e5e7eb;border-radius:999px;padding:.35rem .6rem;font-size:.85rem;background:#fff;}&lt;br /&gt;&lt;/style&gt;
&lt;div class="container my-4"&gt;
&lt;div class="dl-wrap"&gt;
&lt;p&gt;&lt;!-- Hero --&gt;&lt;/p&gt;
&lt;div class="card dl-card shadow-sm mb-4" style="background: linear-gradient(135deg,#4f46e5,#0f766e); color: #fff;"&gt;
&lt;div class="card-body p-4 p-lg-5"&gt;
&lt;div class="row align-items-center g-3"&gt;
&lt;div class="col-12 col-lg-8"&gt;
&lt;div class="mb-2"&gt;&lt;span class="badge bg-warning text-dark dl-badge"&gt;中学受験／国語&lt;/span&gt;&lt;br /&gt;
&lt;span class="badge bg-light text-dark dl-badge"&gt;読解力&lt;/span&gt;&lt;br /&gt;
&lt;span class="badge bg-dark dl-badge"&gt;メンタル&lt;/span&gt;&lt;br /&gt;
&lt;span class="badge bg-info text-dark dl-badge"&gt;不安&lt;/span&gt;&lt;br /&gt;
&lt;span class="badge bg-warning text-dark dl-badge"&gt;焦り&lt;/span&gt;&lt;br /&gt;
&lt;span class="badge bg-secondary dl-badge"&gt;思考停止&lt;/span&gt;&lt;br /&gt;
&lt;span class="badge bg-light text-dark dl-badge"&gt;オンライン国語&lt;/span&gt;&lt;br /&gt;
&lt;span class="badge bg-secondary dl-badge"&gt;過去問&lt;/span&gt;&lt;/div&gt;
&lt;div class="dl-kicker small mb-2"&gt;読解とメンタルケア&lt;/div&gt;
&lt;h1 class="dl-hero-title mb-3"&gt;&lt;/h1&gt;
&lt;p class="mb-0" style="opacity: .92;"&gt;中学受験の国語は、実力があっても&lt;strong&gt;不安&lt;/strong&gt;や&lt;strong&gt;焦り&lt;/strong&gt;で急にうまく読めなくなることがあります。&lt;br /&gt;
文章を読み始めた瞬間に頭が真っ白になり根拠が取れない、記述の手が止まる──こうした現象は珍しくありません。&lt;br /&gt;
本記事では、メンタル要因で読解が不安定になる典型パターンを整理し、家庭での声かけと学習の組み立て、オンライン国語の個別指導での立ち直し方まで、&lt;br /&gt;
具体的な流れとして紹介します。&lt;br /&gt;
国語が苦手な状態からの立ち直し（原因整理〜克服ステップ）を先に確認したい場合は、&lt;a style="color: #fff; text-decoration: underline;" href="https://dokkai-labo.tokyo/blog/gakusyuuhou/"&gt;全体像はこちら&lt;/a&gt;もあわせてご覧ください。&lt;/p&gt;
&lt;/div&gt;
&lt;div class="col-12 col-lg-4"&gt;
&lt;div class="p-3 p-lg-4 mt-2 mt-lg-0" style="background: rgba(255,255,255,.12); border: 1px solid rgba(255,255,255,.22); border-radius: 14px;"&gt;
&lt;div class="fw-bold mb-2"&gt;要点だけ先に&lt;/div&gt;
&lt;ul class="mb-3 ps-3 small" style="opacity: .92;"&gt;
&lt;li&gt;うまくいかなくなるのは能力ではなく、やることの順番が飛ぶことが原因&lt;/li&gt;
&lt;li&gt;戻れる流れを短く作るほど安定する&lt;/li&gt;
&lt;li&gt;過去問は負荷を段階化して再現性を作る&lt;/li&gt;
&lt;/ul&gt;
&lt;p&gt;&lt;a class="btn btn-outline-light w-100" href="#steps"&gt;立ち直す流れへ&lt;/a&gt;&lt;/p&gt;
&lt;div class="dl-note mt-2" style="color: rgba(255,255,255,.85);"&gt;読解の進め方と安心につながる工夫を同時にそろえます。&lt;/div&gt;
&lt;/div&gt;
&lt;/div&gt;
&lt;/div&gt;
&lt;div class="mt-4 d-flex flex-wrap gap-2"&gt;&lt;span class="dl-chip"&gt;読む前の短いルーティン&lt;/span&gt;&lt;br /&gt;
&lt;span class="dl-chip"&gt;本文処理の最小ルール&lt;/span&gt;&lt;br /&gt;
&lt;span class="dl-chip"&gt;設問分解を決めておく&lt;/span&gt;&lt;br /&gt;
&lt;span class="dl-chip"&gt;記述の工程分離&lt;/span&gt;&lt;/div&gt;
&lt;/div&gt;
&lt;/div&gt;
&lt;p&gt;&lt;!-- 目次 --&gt;&lt;/p&gt;
&lt;div class="card dl-card shadow-sm mb-4"&gt;
&lt;div class="card-body p-3 p-md-4"&gt;
&lt;div class="fw-bold mb-2"&gt;目次&lt;/div&gt;
&lt;div class="row g-2"&gt;
&lt;div class="col-6 col-md-4 col-lg-2"&gt;&lt;a class="btn btn-outline-primary btn-sm w-100" href="#bg"&gt;背景&lt;/a&gt;&lt;/div&gt;
&lt;div class="col-6 col-md-4 col-lg-2"&gt;&lt;a class="btn btn-outline-primary btn-sm w-100" href="#online"&gt;オンライン&lt;/a&gt;&lt;/div&gt;
&lt;div class="col-6 col-md-4 col-lg-2"&gt;&lt;a class="btn btn-outline-primary btn-sm w-100" href="#steps"&gt;改善の流れ&lt;/a&gt;&lt;/div&gt;
&lt;div class="col-6 col-md-4 col-lg-2"&gt;&lt;a class="btn btn-outline-primary btn-sm w-100" href="#home"&gt;家庭の役割&lt;/a&gt;&lt;/div&gt;
&lt;div class="col-6 col-md-4 col-lg-2"&gt;&lt;a class="btn btn-outline-primary btn-sm w-100" href="#fit"&gt;相性&lt;/a&gt;&lt;/div&gt;
&lt;div class="col-6 col-md-4 col-lg-2"&gt;&lt;a class="btn btn-outline-primary btn-sm w-100" href="#summary"&gt;まとめ&lt;/a&gt;&lt;/div&gt;
&lt;/div&gt;
&lt;/div&gt;
&lt;/div&gt;
&lt;p&gt;&lt;!-- H2 背景 --&gt;&lt;/p&gt;
&lt;h2 id="bg" class="dl-anchor dl-h2"&gt;この悩みが起きる背景&lt;/h2&gt;
&lt;p class="dl-lead"&gt;国語がメンタルの影響を受けやすいのは、本文理解・設問解釈・根拠探索・言語化が同時進行で動くからです。&lt;br /&gt;
不安や焦りが入ると、処理の優先順位が入れ替わり、普段できている動きが止まりやすくなります。&lt;/p&gt;
&lt;div class="row g-3 mb-4"&gt;
&lt;div class="col-12 col-lg-7"&gt;
&lt;div class="card dl-card shadow-sm h-100"&gt;
&lt;div class="card-body p-3 p-md-4"&gt;
&lt;div class="mb-2"&gt;&lt;span class="badge bg-danger dl-badge"&gt;典型パターン&lt;/span&gt;&lt;br /&gt;
&lt;span class="text-muted small"&gt;メンタル要因で起きるつまずき&lt;/span&gt;&lt;/div&gt;
&lt;div class="table-responsive"&gt;
&lt;table class="table table-bordered align-middle mb-0 dl-table"&gt;
&lt;thead class="dl-thead"&gt;
&lt;tr class="text-center"&gt;
&lt;th style="width: 28%;"&gt;場面&lt;/th&gt;
&lt;th style="width: 36%;"&gt;起きること&lt;/th&gt;
&lt;th style="width: 36%;"&gt;点数への影響&lt;/th&gt;
&lt;/tr&gt;
&lt;/thead&gt;
&lt;tbody&gt;
&lt;tr&gt;
&lt;td class="fw-bold"&gt;読み始め&lt;/td&gt;
&lt;td&gt;長い、難しいと感じて心拍が上がり、線が増える&lt;/td&gt;
&lt;td&gt;要点が取れず、戻り読みが増えて時間不足&lt;/td&gt;
&lt;/tr&gt;
&lt;tr&gt;
&lt;td class="fw-bold"&gt;本文処理&lt;/td&gt;
&lt;td&gt;完璧に理解しようとして止まる、または飛ばし読みになる&lt;/td&gt;
&lt;td&gt;構造が取れず、根拠が曖昧になる&lt;/td&gt;
&lt;/tr&gt;
&lt;tr&gt;
&lt;td class="fw-bold"&gt;設問処理&lt;/td&gt;
&lt;td&gt;条件分解を飛ばして本文を探し回る&lt;/td&gt;
&lt;td&gt;参照範囲が定まらず、選択肢が絞れない&lt;/td&gt;
&lt;/tr&gt;
&lt;tr&gt;
&lt;td class="fw-bold"&gt;記述&lt;/td&gt;
&lt;td&gt;完璧主義で書き出せない、材料不足で固まる&lt;/td&gt;
&lt;td&gt;白紙、要素不足、条件漏れで部分点止まり&lt;/td&gt;
&lt;/tr&gt;
&lt;tr&gt;
&lt;td class="fw-bold"&gt;後半&lt;/td&gt;
&lt;td&gt;1問のミスを引きずり、次の条件読みが雑になる&lt;/td&gt;
&lt;td&gt;連鎖的に点の取りこぼしが増える&lt;/td&gt;
&lt;/tr&gt;
&lt;/tbody&gt;
&lt;/table&gt;
&lt;/div&gt;
&lt;div class="alert alert-warning mt-3 mb-0"&gt;
&lt;div class="fw-bold mb-1"&gt;重要&lt;/div&gt;
&lt;div class="mb-0"&gt;ここで起きているのは&lt;strong&gt;能力不足&lt;/strong&gt;ではなく、&lt;strong&gt;やることの順番が飛ぶ&lt;/strong&gt;ことです。&lt;br /&gt;
だから、立ち直しは「落ち着け」ではなく、&lt;strong&gt;戻れる流れを用意する&lt;/strong&gt;が正解になります。&lt;/div&gt;
&lt;/div&gt;
&lt;/div&gt;
&lt;/div&gt;
&lt;/div&gt;
&lt;div class="col-12 col-lg-5"&gt;
&lt;div class="card dl-card shadow-sm h-100"&gt;
&lt;div class="card-body p-3 p-md-4"&gt;
&lt;div class="mb-2"&gt;&lt;span class="badge bg-success dl-badge"&gt;具体例&lt;/span&gt;&lt;br /&gt;
&lt;span class="text-muted small"&gt;読み負けの連鎖&lt;/span&gt;&lt;/div&gt;
&lt;div class="dl-soft p-3"&gt;
&lt;div class="fw-bold mb-2"&gt;よくある流れ&lt;/div&gt;
&lt;ol class="mb-0 ps-3"&gt;
&lt;li&gt;文章量を見て不安が立ち上がる&lt;/li&gt;
&lt;li&gt;線が増え、情報が整理できない&lt;/li&gt;
&lt;li&gt;設問から本文を探し回り戻り読みが増える&lt;/li&gt;
&lt;li&gt;時間不足→印象で選択→さらに不安&lt;/li&gt;
&lt;/ol&gt;
&lt;/div&gt;
&lt;div class="alert alert-info mt-3 mb-0"&gt;
&lt;div class="fw-bold mb-1"&gt;立ち直しの視点&lt;/div&gt;
&lt;div class="mb-0"&gt;先に全文理解を狙わず、段落要点と構造を取ってから設問へ進むだけで、&lt;br /&gt;
不安の波が小さくなる子が多いです。&lt;/div&gt;
&lt;/div&gt;
&lt;/div&gt;
&lt;/div&gt;
&lt;/div&gt;
&lt;/div&gt;
&lt;p&gt;&lt;!-- H2 オンライン --&gt;&lt;/p&gt;
&lt;h2 id="online" class="dl-anchor dl-h2"&gt;オンライン国語個別指導が効果を発揮する理由&lt;/h2&gt;
&lt;p class="dl-lead"&gt;メンタル要因のつまずきは、気合や根性で解決するより、処理の流れを短い単位に分けて反復し、&lt;br /&gt;
つまずいても戻れる形を作る方が改善が早い傾向があります。オンラインはその調整がしやすい環境です。&lt;/p&gt;
&lt;div class="card dl-card shadow-sm mb-4"&gt;
&lt;div class="card-body p-3 p-md-4"&gt;
&lt;div class="row g-3"&gt;
&lt;div class="col-12 col-lg-7"&gt;
&lt;div class="p-3 rounded" style="border: 1px solid #e5e7eb; background: #fff;"&gt;
&lt;div class="fw-bold mb-2"&gt;オンラインでできること&lt;/div&gt;
&lt;ul class="mb-0 ps-3"&gt;
&lt;li&gt;&lt;strong&gt;手元カメラ&lt;/strong&gt;で、筆が止まる瞬間、戻り読み、線の引き方のばらつきを早期に察知&lt;/li&gt;
&lt;li&gt;本文処理→設問分解→根拠回収の順序を&lt;strong&gt;毎回同じ流れ&lt;/strong&gt;にそろえる&lt;/li&gt;
&lt;li&gt;記述は材料回収に戻して&lt;strong&gt;工程を分離&lt;/strong&gt;し、白紙からの思考停止を防ぐ&lt;/li&gt;
&lt;li&gt;過去問は&lt;strong&gt;負荷を段階化&lt;/strong&gt;し、安心して再現性を作ってから時間制限を戻す&lt;/li&gt;
&lt;/ul&gt;
&lt;/div&gt;
&lt;p&gt;&lt;!-- メインリンク：1回 --&gt;&lt;/p&gt;
&lt;div class="alert alert-primary mt-3 mb-0"&gt;
&lt;div class="fw-bold mb-1"&gt;案内&lt;/div&gt;
&lt;div class="mb-0"&gt;中学受験国語をオンラインで安定させたい場合は、&lt;br /&gt;
&lt;a class="fw-bold" href="https://dokkai-labo.tokyo/kobetsuonline01/"&gt;オンライン国語の個別指導&lt;/a&gt;&lt;br /&gt;
が有効です。読解の進め方と、つまずいても戻れる順番を同時にそろえます。&lt;/div&gt;
&lt;/div&gt;
&lt;/div&gt;
&lt;div class="col-12 col-lg-5"&gt;
&lt;div class="dl-soft p-3 h-100"&gt;
&lt;div class="fw-bold mb-2"&gt;つまずきを小さくする工夫&lt;/div&gt;
&lt;div class="table-responsive"&gt;
&lt;table class="table table-bordered align-middle mb-0 dl-table"&gt;
&lt;thead style="background: #ffffff;"&gt;
&lt;tr class="text-center"&gt;
&lt;th style="width: 26%;"&gt;観点&lt;/th&gt;
&lt;th&gt;具体策&lt;/th&gt;
&lt;/tr&gt;
&lt;/thead&gt;
&lt;tbody&gt;
&lt;tr&gt;
&lt;td class="fw-bold text-center"&gt;観察&lt;/td&gt;
&lt;td&gt;固まる瞬間、線の増加、戻り読みの増加を見える化&lt;/td&gt;
&lt;/tr&gt;
&lt;tr&gt;
&lt;td class="fw-bold text-center"&gt;分解&lt;/td&gt;
&lt;td&gt;本文処理と設問処理を短い流れに分け、戸惑いを減らす&lt;/td&gt;
&lt;/tr&gt;
&lt;tr&gt;
&lt;td class="fw-bold text-center"&gt;そろえる&lt;/td&gt;
&lt;td&gt;毎回同じ順序で解くことで、焦っても戻れる&lt;/td&gt;
&lt;/tr&gt;
&lt;tr&gt;
&lt;td class="fw-bold text-center"&gt;段階化&lt;/td&gt;
&lt;td&gt;過去問の負荷を上げ下げし、成功体験を積む&lt;/td&gt;
&lt;/tr&gt;
&lt;/tbody&gt;
&lt;/table&gt;
&lt;/div&gt;
&lt;div class="dl-note mt-3"&gt;「落ち着け」ではなく、「戻れる流れ」を作るのがいちばん早い道になりやすいです。&lt;/div&gt;
&lt;/div&gt;
&lt;/div&gt;
&lt;/div&gt;
&lt;/div&gt;
&lt;/div&gt;
&lt;p&gt;&lt;!-- H2 改善手順 --&gt;&lt;/p&gt;
&lt;h2 id="steps" class="dl-anchor dl-h2"&gt;改善方法（実践ステップ）&lt;/h2&gt;
&lt;p class="dl-lead"&gt;ここからは、不安や思考停止が出ても立ち直せるように、本文処理・設問処理・記述を「短い流れ」に落とします。&lt;br /&gt;
ポイントは、落ち着きそのものを求めるのではなく、うまくいかなかった時に戻れる順番を用意することです。&lt;/p&gt;
&lt;p&gt;&lt;!-- Step 0: 30秒ルーティン --&gt;&lt;/p&gt;
&lt;div class="card dl-card shadow-sm mb-3"&gt;
&lt;div class="card-body p-3 p-md-4"&gt;
&lt;div class="mb-2"&gt;&lt;span class="badge bg-success dl-badge"&gt;最優先&lt;/span&gt;&lt;br /&gt;
&lt;span class="text-muted small"&gt;読む前の短いルーティン&lt;/span&gt;&lt;/div&gt;
&lt;div class="dl-soft p-3"&gt;
&lt;div class="row g-2"&gt;
&lt;div class="col-12 col-md-4"&gt;
&lt;div class="fw-bold"&gt;1 回深呼吸&lt;/div&gt;
&lt;div class="dl-note"&gt;呼吸を落ち着かせ、焦りの立ち上がりを抑える&lt;/div&gt;
&lt;/div&gt;
&lt;div class="col-12 col-md-4"&gt;
&lt;div class="fw-bold"&gt;今日の印は2種類だけ&lt;/div&gt;
&lt;div class="dl-note"&gt;対比と言い換えなど、数を限定する&lt;/div&gt;
&lt;/div&gt;
&lt;div class="col-12 col-md-4"&gt;
&lt;div class="fw-bold"&gt;段落要点を一言&lt;/div&gt;
&lt;div class="dl-note"&gt;全文理解ではなく骨組みから入る&lt;/div&gt;
&lt;/div&gt;
&lt;/div&gt;
&lt;/div&gt;
&lt;div class="alert alert-warning mt-3 mb-0"&gt;
&lt;div class="fw-bold mb-1"&gt;狙い&lt;/div&gt;
&lt;div class="mb-0"&gt;焦りをなくすのではなく、&lt;strong&gt;焦っても同じ動きに戻す&lt;/strong&gt;ためのスイッチを作ります。&lt;/div&gt;
&lt;/div&gt;
&lt;/div&gt;
&lt;/div&gt;
&lt;p&gt;&lt;!-- Step 1 --&gt;&lt;/p&gt;
&lt;details class="dl-details card dl-card shadow-sm mb-3" open=""&gt;
&lt;summary class="card-header fw-bold" style="background: #eefaf4;"&gt;ステップ1：本文処理の改善 &lt;span class="badge bg-success"&gt;最小ルール&lt;/span&gt;&lt;/summary&gt;
&lt;div class="card-body p-3 p-md-4"&gt;
&lt;p class="mb-3"&gt;気持ちが揺れると、細部に囚われて止まるか、飛ばし読みになるかに振れます。&lt;br /&gt;
そこで本文処理は、最小限のルールに絞ります。&lt;/p&gt;
&lt;div class="row g-3"&gt;
&lt;div class="col-12 col-lg-6"&gt;
&lt;div class="dl-soft p-3 h-100"&gt;
&lt;div class="fw-bold mb-2"&gt;本文処理の四原則&lt;/div&gt;
&lt;ul class="mb-0 ps-3"&gt;
&lt;li&gt;段落ごとに要点を一言で置く&lt;/li&gt;
&lt;li&gt;対比・言い換え・因果だけに印を付ける&lt;/li&gt;
&lt;li&gt;印の数を増やさない&lt;/li&gt;
&lt;li&gt;迷ったら次段落へ進む&lt;/li&gt;
&lt;/ul&gt;
&lt;/div&gt;
&lt;/div&gt;
&lt;div class="col-12 col-lg-6"&gt;
&lt;div class="p-3 rounded h-100" style="border: 1px solid #e5e7eb; background: #fff;"&gt;
&lt;div class="fw-bold mb-2"&gt;不安を増やす行動の置き換え&lt;/div&gt;
&lt;div class="table-responsive"&gt;
&lt;table class="table table-bordered align-middle mb-0 dl-table"&gt;
&lt;thead style="background: #ffffff;"&gt;
&lt;tr class="text-center"&gt;
&lt;th style="width: 45%;"&gt;やりがち&lt;/th&gt;
&lt;th&gt;置き換え&lt;/th&gt;
&lt;/tr&gt;
&lt;/thead&gt;
&lt;tbody&gt;
&lt;tr&gt;
&lt;td&gt;線を引きすぎる&lt;/td&gt;
&lt;td&gt;印を2種類に限定し、要点を短く置く&lt;/td&gt;
&lt;/tr&gt;
&lt;tr&gt;
&lt;td&gt;1文ずつ完璧に理解したい&lt;/td&gt;
&lt;td&gt;段落要点だけ置いて進む&lt;/td&gt;
&lt;/tr&gt;
&lt;tr&gt;
&lt;td&gt;分からない語で止まる&lt;/td&gt;
&lt;td&gt;前後から推測して仮置きし先へ進む&lt;/td&gt;
&lt;/tr&gt;
&lt;/tbody&gt;
&lt;/table&gt;
&lt;/div&gt;
&lt;div class="dl-note mt-2"&gt;読む量を減らすのではなく、処理の戸惑いを減らします。&lt;/div&gt;
&lt;/div&gt;
&lt;/div&gt;
&lt;/div&gt;
&lt;/div&gt;
&lt;/details&gt;
&lt;p&gt;&lt;!-- Step 2 --&gt;&lt;/p&gt;
&lt;details class="dl-details card dl-card shadow-sm mb-3"&gt;
&lt;summary class="card-header fw-bold" style="background: #eef2ff;"&gt;ステップ2：設問処理の改善 &lt;span class="badge bg-primary"&gt;三点ルール&lt;/span&gt;&lt;/summary&gt;
&lt;div class="card-body p-3 p-md-4"&gt;
&lt;p class="mb-3"&gt;焦る子ほど、条件分解を飛ばして本文探索に入ります。そこで設問処理を短い流れにします。&lt;/p&gt;
&lt;div class="dl-soft p-3 mb-3"&gt;
&lt;div class="fw-bold mb-2"&gt;設問分解はこの三点だけ&lt;/div&gt;
&lt;div class="row g-2"&gt;
&lt;div class="col-12 col-md-4"&gt;
&lt;div class="fw-bold"&gt;何を答える&lt;/div&gt;
&lt;div class="dl-note"&gt;内容、理由、心情などの種類を決める&lt;/div&gt;
&lt;/div&gt;
&lt;div class="col-12 col-md-4"&gt;
&lt;div class="fw-bold"&gt;どこから拾う&lt;/div&gt;
&lt;div class="dl-note"&gt;参照範囲、該当段落を決める&lt;/div&gt;
&lt;/div&gt;
&lt;div class="col-12 col-md-4"&gt;
&lt;div class="fw-bold"&gt;どの条件でまとめる&lt;/div&gt;
&lt;div class="dl-note"&gt;字数、要素、言い換え、対比など&lt;/div&gt;
&lt;/div&gt;
&lt;/div&gt;
&lt;/div&gt;
&lt;div class="table-responsive"&gt;
&lt;table class="table table-bordered align-middle mb-0 dl-table"&gt;
&lt;thead style="background: #ffffff;"&gt;
&lt;tr class="text-center"&gt;
&lt;th style="width: 28%;"&gt;よくある戸惑い&lt;/th&gt;
&lt;th style="width: 36%;"&gt;起きること&lt;/th&gt;
&lt;th&gt;対策&lt;/th&gt;
&lt;/tr&gt;
&lt;/thead&gt;
&lt;tbody&gt;
&lt;tr&gt;
&lt;td class="fw-bold"&gt;本文を探し回る&lt;/td&gt;
&lt;td&gt;戻り読みが増え、時間不足が加速&lt;/td&gt;
&lt;td&gt;参照範囲を決めてから本文へ戻る&lt;/td&gt;
&lt;/tr&gt;
&lt;tr&gt;
&lt;td class="fw-bold"&gt;解く順が悪い&lt;/td&gt;
&lt;td&gt;最初でつまずき、不安が増幅&lt;/td&gt;
&lt;td&gt;取りやすい設問で安心を作ってから難問へ&lt;/td&gt;
&lt;/tr&gt;
&lt;tr&gt;
&lt;td class="fw-bold"&gt;戸惑いを抱えたまま進む&lt;/td&gt;
&lt;td&gt;後半で条件読みが雑になり連鎖的に点の取りこぼしが増える&lt;/td&gt;
&lt;td&gt;戸惑いは印をつけていったん後回しにし、戻る&lt;/td&gt;
&lt;/tr&gt;
&lt;/tbody&gt;
&lt;/table&gt;
&lt;/div&gt;
&lt;/div&gt;
&lt;/details&gt;
&lt;p&gt;&lt;!-- Step 3 --&gt;&lt;/p&gt;
&lt;details class="dl-details card dl-card shadow-sm mb-4"&gt;
&lt;summary class="card-header fw-bold" style="background: #fff7ed;"&gt;ステップ3：記述改善 &lt;span class="badge bg-warning text-dark"&gt;工程分離&lt;/span&gt;&lt;/summary&gt;
&lt;div class="card-body p-3 p-md-4"&gt;
&lt;p class="mb-3"&gt;記述の思考停止は、材料不足、文章化の詰まり、完璧主義の三つが原因になりやすいです。&lt;br /&gt;
対策は、文章を書く前に骨組みを置き、工程を混ぜないことです。&lt;/p&gt;
&lt;div class="row g-3"&gt;
&lt;div class="col-12 col-lg-6"&gt;
&lt;div class="dl-soft p-3 h-100"&gt;
&lt;div class="fw-bold mb-2"&gt;記述の三工程&lt;/div&gt;
&lt;ol class="mb-0 ps-3"&gt;
&lt;li&gt;材料の抜き出し&lt;/li&gt;
&lt;li&gt;要素の並び替え&lt;/li&gt;
&lt;li&gt;文章化&lt;/li&gt;
&lt;/ol&gt;
&lt;div class="dl-note mt-2"&gt;材料が揃うまで文章を書かない、と決めるだけでも安定します。&lt;/div&gt;
&lt;/div&gt;
&lt;/div&gt;
&lt;div class="col-12 col-lg-6"&gt;
&lt;div class="p-3 rounded h-100" style="border: 1px solid #e5e7eb; background: #fff;"&gt;
&lt;div class="fw-bold mb-2"&gt;書き出しの言い回し&lt;/div&gt;
&lt;ul class="mb-0 ps-3"&gt;
&lt;li&gt;その理由は、本文で述べられているように&lt;/li&gt;
&lt;li&gt;筆者は、という点で&lt;/li&gt;
&lt;li&gt;登場人物は、から&lt;/li&gt;
&lt;/ul&gt;
&lt;div class="dl-note mt-2"&gt;言い回しは内容より、手を動かすスイッチとして使います。&lt;/div&gt;
&lt;/div&gt;
&lt;/div&gt;
&lt;/div&gt;
&lt;div class="alert alert-warning mt-3 mb-0"&gt;
&lt;div class="fw-bold mb-1"&gt;注意&lt;/div&gt;
&lt;div class="mb-0"&gt;「上手く書こう」とすると止まります。まず骨組みを短く置き、条件と要素だけを満たす答案を作り、&lt;br /&gt;
余裕があれば表現を言い直す、の順にしてください。&lt;/div&gt;
&lt;/div&gt;
&lt;/div&gt;
&lt;/details&gt;
&lt;p&gt;&lt;!-- 1週間プラン --&gt;&lt;/p&gt;
&lt;div class="card dl-card shadow-sm mb-4"&gt;
&lt;div class="card-body p-3 p-md-4"&gt;
&lt;div class="mb-2"&gt;&lt;span class="badge bg-primary dl-badge"&gt;家庭用&lt;/span&gt;&lt;br /&gt;
&lt;span class="badge bg-light text-dark dl-badge"&gt;1週間で安定させる&lt;/span&gt;&lt;/div&gt;
&lt;div class="fw-bold mb-2"&gt;つまずきを小さくする7日プラン&lt;/div&gt;
&lt;div class="dl-note mb-3"&gt;毎回同じ流れで回すことで、焦っても戻れる状態を作ります。各日の分量は小さめで決めてください。&lt;/div&gt;
&lt;div class="table-responsive"&gt;
&lt;table class="table table-bordered align-middle mb-0 dl-table"&gt;
&lt;thead style="background: #f6f7fb;"&gt;
&lt;tr class="text-center"&gt;
&lt;th style="width: 14%;"&gt;日&lt;/th&gt;
&lt;th style="width: 44%;"&gt;やること&lt;/th&gt;
&lt;th style="width: 18%;"&gt;時間&lt;/th&gt;
&lt;th&gt;狙い&lt;/th&gt;
&lt;/tr&gt;
&lt;/thead&gt;
&lt;tbody&gt;
&lt;tr&gt;
&lt;td class="fw-bold text-center"&gt;1&lt;/td&gt;
&lt;td&gt;読む前の短いルーティン＋段落要点を一言&lt;/td&gt;
&lt;td class="text-center"&gt;15分&lt;/td&gt;
&lt;td&gt;最初の安定を作る&lt;/td&gt;
&lt;/tr&gt;
&lt;tr&gt;
&lt;td class="fw-bold text-center"&gt;2&lt;/td&gt;
&lt;td&gt;対比と言い換えだけ印を付けて要点を取る&lt;/td&gt;
&lt;td class="text-center"&gt;15分&lt;/td&gt;
&lt;td&gt;印の数を制御&lt;/td&gt;
&lt;/tr&gt;
&lt;tr&gt;
&lt;td class="fw-bold text-center"&gt;3&lt;/td&gt;
&lt;td&gt;設問分解の三点ルールで2問だけ解く&lt;/td&gt;
&lt;td class="text-center"&gt;15分&lt;/td&gt;
&lt;td&gt;戻り読みを減らす&lt;/td&gt;
&lt;/tr&gt;
&lt;tr&gt;
&lt;td class="fw-bold text-center"&gt;4&lt;/td&gt;
&lt;td&gt;迷った設問は後回し印→後回しの練習&lt;/td&gt;
&lt;td class="text-center"&gt;15分&lt;/td&gt;
&lt;td&gt;連鎖的に点の取りこぼしを防ぐ&lt;/td&gt;
&lt;/tr&gt;
&lt;tr&gt;
&lt;td class="fw-bold text-center"&gt;5&lt;/td&gt;
&lt;td&gt;記述は材料→並び替え→文章化で1問&lt;/td&gt;
&lt;td class="text-center"&gt;20分&lt;/td&gt;
&lt;td&gt;工程分離をそろえる&lt;/td&gt;
&lt;/tr&gt;
&lt;tr&gt;
&lt;td class="fw-bold text-center"&gt;6&lt;/td&gt;
&lt;td&gt;同じ設問で記述を再提出&lt;/td&gt;
&lt;td class="text-center"&gt;15分&lt;/td&gt;
&lt;td&gt;再現性を作る&lt;/td&gt;
&lt;/tr&gt;
&lt;tr&gt;
&lt;td class="fw-bold text-center"&gt;7&lt;/td&gt;
&lt;td&gt;過去問のミスをパターンで分類して改善点を一言で残す&lt;/td&gt;
&lt;td class="text-center"&gt;15分&lt;/td&gt;
&lt;td&gt;不安の原因を見える化&lt;/td&gt;
&lt;/tr&gt;
&lt;/tbody&gt;
&lt;/table&gt;
&lt;/div&gt;
&lt;/div&gt;
&lt;/div&gt;
&lt;p&gt;&lt;!-- =============================== 追加D：不足補完（例/練習/チェック/FAQ） 挿入位置：#steps（改善方法）〜「7日プラン」ブロックの“後”〜 #home の“前” =============================== --&gt;&lt;/p&gt;
&lt;p&gt;&lt;!-- 追加：つまずき別「復帰カード」 --&gt;&lt;/p&gt;
&lt;section id="recovery" class="card dl-card shadow-sm mb-4"&gt;
&lt;div class="card-body p-3 p-md-4"&gt;
&lt;div class="d-flex align-items-center justify-content-between flex-wrap gap-2 mb-2"&gt;
&lt;div class="fw-bold"&gt;つまずいた瞬間に戻る「復帰カード」&lt;/div&gt;
&lt;p&gt;&lt;span class="badge bg-dark"&gt;短時間で復帰&lt;/span&gt;&lt;/p&gt;
&lt;/div&gt;
&lt;p class="dl-note mb-3"&gt;「落ち着け」ではなく、いま何をすれば戻るかを短文で決めておきます。印刷して机に置くと再現性が上がります。&lt;/p&gt;
&lt;div class="row g-3"&gt;
&lt;div class="col-12 col-lg-4"&gt;
&lt;div class="dl-soft p-3 h-100"&gt;
&lt;div class="fw-bold mb-2"&gt;①読み始めで心拍が上がる&lt;/div&gt;
&lt;ul class="mb-0 ps-3"&gt;
&lt;li&gt;深呼吸1回→印は2種類だけ&lt;/li&gt;
&lt;li&gt;段落要点を一言（全文理解を狙わない）&lt;/li&gt;
&lt;li&gt;迷った語は仮置きして次段落へ&lt;/li&gt;
&lt;/ul&gt;
&lt;/div&gt;
&lt;/div&gt;
&lt;div class="col-12 col-lg-4"&gt;
&lt;div class="dl-soft p-3 h-100"&gt;
&lt;div class="fw-bold mb-2"&gt;②設問で探し回って止まる&lt;/div&gt;
&lt;ul class="mb-0 ps-3"&gt;
&lt;li&gt;三点ルール：何を／どこから／条件&lt;/li&gt;
&lt;li&gt;参照範囲を先に決めてから本文へ&lt;/li&gt;
&lt;li&gt;戸惑いは後回し印→次へ進む&lt;/li&gt;
&lt;/ul&gt;
&lt;/div&gt;
&lt;/div&gt;
&lt;div class="col-12 col-lg-4"&gt;
&lt;div class="dl-soft p-3 h-100"&gt;
&lt;div class="fw-bold mb-2"&gt;③記述で白紙になる&lt;/div&gt;
&lt;ul class="mb-0 ps-3"&gt;
&lt;li&gt;材料3つだけ抜く（文章化禁止）&lt;/li&gt;
&lt;li&gt;並び替え→一文で骨組み&lt;/li&gt;
&lt;li&gt;条件（字数・要素）を最後に照合&lt;/li&gt;
&lt;/ul&gt;
&lt;/div&gt;
&lt;/div&gt;
&lt;/div&gt;
&lt;div class="alert alert-warning mt-3 mb-0"&gt;
&lt;div class="fw-bold mb-1"&gt;復帰の合言葉&lt;/div&gt;
&lt;div class="mb-0"&gt;いまの自分に必要なのは「理解の深さ」ではなく「やることの順番へ戻ること」です。&lt;/div&gt;
&lt;/div&gt;
&lt;/div&gt;
&lt;/section&gt;
&lt;p&gt;&lt;!-- 追加：ミニ練習（10分×週3） --&gt;&lt;/p&gt;
&lt;section id="drill" class="card dl-card shadow-sm mb-4"&gt;
&lt;div class="card-body p-3 p-md-4"&gt;
&lt;div class="d-flex align-items-center justify-content-between flex-wrap gap-2 mb-2"&gt;
&lt;div class="fw-bold"&gt;不安・焦りを小さくするミニ練習（10分×週3）&lt;/div&gt;
&lt;p&gt;&lt;span class="badge bg-primary"&gt;家庭用&lt;/span&gt;&lt;/p&gt;
&lt;/div&gt;
&lt;p class="dl-note mb-3"&gt;「わかった」で終わると再発します。短時間で“同じ流れに戻る”反復を作ります。&lt;/p&gt;
&lt;div class="row g-3"&gt;
&lt;div class="col-12 col-lg-4"&gt;
&lt;div class="p-3 rounded h-100" style="border: 1px solid #e5e7eb; background: #fff;"&gt;
&lt;div class="fw-bold mb-2"&gt;練習1：本文処理の最小化&lt;/div&gt;
&lt;ol class="mb-0 ps-3"&gt;
&lt;li&gt;段落要点を一言で置く&lt;/li&gt;
&lt;li&gt;印は「対比」「言い換え」だけ&lt;/li&gt;
&lt;li&gt;迷ったら次段落へ（止まらない）&lt;/li&gt;
&lt;/ol&gt;
&lt;/div&gt;
&lt;/div&gt;
&lt;div class="col-12 col-lg-4"&gt;
&lt;div class="p-3 rounded h-100" style="border: 1px solid #e5e7eb; background: #fff;"&gt;
&lt;div class="fw-bold mb-2"&gt;練習2：設問三点ルール&lt;/div&gt;
&lt;ol class="mb-0 ps-3"&gt;
&lt;li&gt;何を答える（内容／理由／心情）&lt;/li&gt;
&lt;li&gt;どこから拾う（範囲）&lt;/li&gt;
&lt;li&gt;条件（字数／要素）&lt;/li&gt;
&lt;/ol&gt;
&lt;/div&gt;
&lt;/div&gt;
&lt;div class="col-12 col-lg-4"&gt;
&lt;div class="p-3 rounded h-100" style="border: 1px solid #e5e7eb; background: #fff;"&gt;
&lt;div class="fw-bold mb-2"&gt;練習3：記述の工程分離&lt;/div&gt;
&lt;ol class="mb-0 ps-3"&gt;
&lt;li&gt;材料を3つ抜く（ここまで）&lt;/li&gt;
&lt;li&gt;並び替え（因果→順序）&lt;/li&gt;
&lt;li&gt;文章化→条件照合&lt;/li&gt;
&lt;/ol&gt;
&lt;/div&gt;
&lt;/div&gt;
&lt;/div&gt;
&lt;div class="dl-soft p-3 mt-3"&gt;
&lt;div class="fw-bold mb-2"&gt;判定基準（できたかどうか）&lt;/div&gt;
&lt;ul class="mb-0 ps-3"&gt;
&lt;li&gt;線や印が増えすぎていない&lt;/li&gt;
&lt;li&gt;本文に戻る前に三点ルールができた&lt;/li&gt;
&lt;li&gt;記述は材料が揃ってから文章化した&lt;/li&gt;
&lt;/ul&gt;
&lt;/div&gt;
&lt;/div&gt;
&lt;/section&gt;
&lt;p&gt;&lt;!-- 追加：チェックリスト（印刷用） --&gt;&lt;/p&gt;
&lt;section id="checklist" class="card dl-card shadow-sm mb-4"&gt;
&lt;div class="card-body p-3 p-md-4"&gt;
&lt;div class="fw-bold mb-2"&gt;当日のつまずきを防ぐチェックリスト（前日〜当日）&lt;/div&gt;
&lt;p class="dl-note mb-3"&gt;メンタルは気合だけでは安定しないので、うまくいかなくなる要因（負荷）を先に減らします。&lt;/p&gt;
&lt;div class="table-responsive"&gt;
&lt;table class="table table-bordered align-middle mb-0 dl-table"&gt;
&lt;thead style="background: #f6f7fb;"&gt;
&lt;tr class="text-center"&gt;
&lt;th style="width: 22%;"&gt;タイミング&lt;/th&gt;
&lt;th style="width: 48%;"&gt;確認&lt;/th&gt;
&lt;th&gt;チェック&lt;/th&gt;
&lt;/tr&gt;
&lt;/thead&gt;
&lt;tbody&gt;
&lt;tr&gt;
&lt;td class="fw-bold"&gt;前日&lt;/td&gt;
&lt;td&gt;過去問は“本番形式”ではなく、流れで解ける負荷で終了（安心を残す）&lt;/td&gt;
&lt;td&gt;□ OK □ 未&lt;/td&gt;
&lt;/tr&gt;
&lt;tr&gt;
&lt;td class="fw-bold"&gt;開始前&lt;/td&gt;
&lt;td&gt;読む前の短いルーティン（印2種／段落要点一言）を口で言える&lt;/td&gt;
&lt;td&gt;□ OK □ 未&lt;/td&gt;
&lt;/tr&gt;
&lt;tr&gt;
&lt;td class="fw-bold"&gt;途中&lt;/td&gt;
&lt;td&gt;戸惑いは後回し印→次へ（1問で固まらない）&lt;/td&gt;
&lt;td&gt;□ OK □ 未&lt;/td&gt;
&lt;/tr&gt;
&lt;tr&gt;
&lt;td class="fw-bold"&gt;記述&lt;/td&gt;
&lt;td&gt;材料→並び替え→文章化（材料が揃うまで文章化しない）&lt;/td&gt;
&lt;td&gt;□ OK □ 未&lt;/td&gt;
&lt;/tr&gt;
&lt;tr&gt;
&lt;td class="fw-bold"&gt;終了前&lt;/td&gt;
&lt;td&gt;条件（字数・要素）を最後に照合してから提出&lt;/td&gt;
&lt;td&gt;□ OK □ 未&lt;/td&gt;
&lt;/tr&gt;
&lt;/tbody&gt;
&lt;/table&gt;
&lt;/div&gt;
&lt;div class="alert alert-info mt-3 mb-0"&gt;
&lt;div class="fw-bold mb-1"&gt;ポイント&lt;/div&gt;
&lt;div class="mb-0"&gt;当日は「うまくやる」より「同じ流れに戻る」を優先した方が点が安定します。&lt;/div&gt;
&lt;/div&gt;
&lt;/div&gt;
&lt;/section&gt;
&lt;p&gt;&lt;!-- 追加：FAQ（検索面拡張） --&gt;&lt;/p&gt;
&lt;section id="faq" class="card dl-card shadow-sm mb-4"&gt;
&lt;div class="card-body p-3 p-md-4"&gt;
&lt;div class="fw-bold mb-2"&gt;よくある質問（不安・焦り・思考停止）&lt;/div&gt;
&lt;details class="dl-details dl-soft p-3 mb-2"&gt;
&lt;summary class="fw-bold"&gt;不安が強い日は国語を休ませた方がいいか&lt;/summary&gt;
&lt;div class="mt-2"&gt;休むより、負荷を下げて「流れで解ける量」に落とす方が安定しやすいです。短時間で“戻れる順番”だけ当てて終了すると、不安の連鎖が小さくなります。&lt;/div&gt;
&lt;/details&gt;
&lt;details class="dl-details dl-soft p-3 mb-2"&gt;
&lt;summary class="fw-bold"&gt;過去問でうまくいかなくなるとき、何から直すべきか&lt;/summary&gt;
&lt;div class="mt-2"&gt;①読む前の短いルーティン、②設問三点ルール、③記述の工程分離、の順が効果的です。最初に「1問で固まらない」工夫を作ると連鎖的な点の取りこぼしが減ります。&lt;/div&gt;
&lt;/details&gt;
&lt;details class="dl-details dl-soft p-3 mb-2"&gt;
&lt;summary class="fw-bold"&gt;線を引きすぎて混乱するのを止めたい&lt;/summary&gt;
&lt;div class="mt-2"&gt;印は2種類までに限定し、段落要点を一言で置く運用に切り替えるのが有効です。「情報を増やす」のではなく「戸惑いを減らす」方向に寄せます。&lt;/div&gt;
&lt;/details&gt;
&lt;details class="dl-details dl-soft p-3 mb-2"&gt;
&lt;summary class="fw-bold"&gt;記述が白紙になる子への声かけはどうするか&lt;/summary&gt;
&lt;div class="mt-2"&gt;「書け」ではなく、「材料を3つ抜こう」「並べ替えよう」と工程に戻す声かけが効きます。答えを教えると安心は一瞬で、再現性が残りません。&lt;/div&gt;
&lt;/details&gt;
&lt;details class="dl-details dl-soft p-3"&gt;
&lt;summary class="fw-bold"&gt;オンライン個別はメンタルにどう効くのか&lt;/summary&gt;
&lt;div class="mt-2"&gt;つまずきのサイン（戻り読み・線増・固まり）を早期に捉え、本文→設問→記述の順序を毎回同じ流れにそろえやすい点が強みです。過去問負荷も段階化しやすく、安心と再現性を作ってから本番形式へ戻せます。&lt;/div&gt;
&lt;/details&gt;
&lt;/div&gt;
&lt;/section&gt;
&lt;p&gt;&lt;!-- =============================== /追加Dここまで =============================== --&gt;&lt;/p&gt;
&lt;p&gt;&lt;!-- H2 家庭の役割 --&gt;&lt;/p&gt;
&lt;h2 id="home" class="dl-anchor dl-h2"&gt;家庭でできるフォローと役割分担&lt;/h2&gt;
&lt;p class="dl-lead"&gt;メンタル要因のつまずきは、家庭の声かけ次第で改善も悪化もします。家庭が担うべきは、技術の指導より、&lt;br /&gt;
&lt;strong&gt;順番どおりに進められる環境づくり&lt;/strong&gt;です。&lt;/p&gt;
&lt;div class="card dl-card shadow-sm mb-4"&gt;
&lt;div class="card-body p-3 p-md-4"&gt;
&lt;div class="table-responsive"&gt;
&lt;table class="table table-bordered align-middle mb-0 dl-table"&gt;
&lt;thead style="background: #f6f7fb;"&gt;
&lt;tr class="text-center"&gt;
&lt;th style="width: 28%;"&gt;家庭が担うと効果的&lt;/th&gt;
&lt;th&gt;やること&lt;/th&gt;
&lt;th style="width: 30%;"&gt;やりすぎ注意&lt;/th&gt;
&lt;/tr&gt;
&lt;/thead&gt;
&lt;tbody&gt;
&lt;tr&gt;
&lt;td class="fw-bold"&gt;毎日の語彙・漢字&lt;/td&gt;
&lt;td&gt;短時間で継続し、できた実感を積む&lt;/td&gt;
&lt;td&gt;量を増やしてプレッシャーにしない&lt;/td&gt;
&lt;/tr&gt;
&lt;tr&gt;
&lt;td class="fw-bold"&gt;音読&lt;/td&gt;
&lt;td&gt;句読点・接続語で止まれるかを確認&lt;/td&gt;
&lt;td&gt;上手に読むより構造が取れているか&lt;/td&gt;
&lt;/tr&gt;
&lt;tr&gt;
&lt;td class="fw-bold"&gt;過去問の管理&lt;/td&gt;
&lt;td&gt;点数より点の取りこぼしのパターンと再提出の有無を残す&lt;/td&gt;
&lt;td&gt;本番形式をやらせすぎて不安を増やさない&lt;/td&gt;
&lt;/tr&gt;
&lt;tr&gt;
&lt;td class="fw-bold"&gt;声かけ&lt;/td&gt;
&lt;td&gt;条件・根拠・言えることの三点に戻す&lt;/td&gt;
&lt;td&gt;答えを教えて安心を買わない&lt;/td&gt;
&lt;/tr&gt;
&lt;/tbody&gt;
&lt;/table&gt;
&lt;/div&gt;
&lt;div class="alert alert-info mt-3 mb-0"&gt;
&lt;div class="fw-bold mb-1"&gt;家庭の問いかけを決めておく&lt;/div&gt;
&lt;div class="mb-0"&gt;条件は何か。根拠はどこか。その根拠で言えることは何か。ここに戻すだけで、思考停止からの復帰が早くなります。&lt;/div&gt;
&lt;/div&gt;
&lt;/div&gt;
&lt;/div&gt;
&lt;p&gt;&lt;!-- H2 相性 --&gt;&lt;/p&gt;
&lt;h2 id="fit" class="dl-anchor dl-h2"&gt;どんな子に相性が良いか&lt;/h2&gt;
&lt;p class="dl-lead"&gt;メンタル要因で国語がうまく読めなくなる子は、成績だけでは判断しにくいことがあります。次のタイプは、オンライン国語の個別指導と相性が良い傾向があります。&lt;/p&gt;
&lt;div class="row g-3 mb-4"&gt;
&lt;div class="col-12 col-lg-7"&gt;
&lt;div class="card dl-card shadow-sm h-100"&gt;
&lt;div class="card-body p-3 p-md-4"&gt;
&lt;div class="fw-bold mb-2"&gt;相性が良いタイプ&lt;/div&gt;
&lt;ul class="mb-0 ps-3"&gt;
&lt;li&gt;模試や過去問で急に点が落ちることがある&lt;/li&gt;
&lt;li&gt;文章量が多いと、手が止まりやすい&lt;/li&gt;
&lt;li&gt;記述で完璧を狙って書けなくなる&lt;/li&gt;
&lt;li&gt;設問処理で戸惑いが増え、戻り読みが多い&lt;/li&gt;
&lt;li&gt;国語の直しで親子が衝突しやすい&lt;/li&gt;
&lt;/ul&gt;
&lt;hr class="my-3" /&gt;
&lt;div class="fw-bold mb-2"&gt;記述で止まりやすい場合&lt;/div&gt;
&lt;div class="dl-note"&gt;記述の工程をそろえると、思考停止が起きにくくなります。記述の進め方を強化したい場合は、下記の専門記事も参考になります。&lt;/div&gt;
&lt;p&gt;&lt;!-- サブリンク：1回 --&gt;&lt;br /&gt;
&lt;a class="btn btn-outline-primary mt-2" href="https://dokkai-labo.tokyo/kijutsuryoku/"&gt;&lt;br /&gt;
記述力を鍛える（専門記事）&lt;br /&gt;
&lt;/a&gt;&lt;/p&gt;
&lt;/div&gt;
&lt;/div&gt;
&lt;/div&gt;
&lt;div class="col-12 col-lg-5"&gt;
&lt;div class="card dl-card shadow-sm h-100"&gt;
&lt;div class="card-body p-3 p-md-4"&gt;
&lt;div class="fw-bold mb-2"&gt;オンラインでの進め方の例&lt;/div&gt;
&lt;div class="dl-soft p-3"&gt;
&lt;ol class="mb-0 ps-3"&gt;
&lt;li&gt;つまずきのサインを観察し、起点を特定&lt;/li&gt;
&lt;li&gt;本文処理と設問処理を短い流れに分解&lt;/li&gt;
&lt;li&gt;同じ順序で反復し、成功体験を積む&lt;/li&gt;
&lt;li&gt;過去問の負荷を段階的に上げて本番へ&lt;/li&gt;
&lt;/ol&gt;
&lt;/div&gt;
&lt;div class="dl-note mt-2"&gt;目標は、落ち着くことではなく、焦っても同じ流れに戻れる状態を作ることです。&lt;/div&gt;
&lt;/div&gt;
&lt;/div&gt;
&lt;/div&gt;
&lt;/div&gt;
&lt;p&gt;&lt;!-- H2 まとめ --&gt;&lt;/p&gt;
&lt;h2 id="summary" class="dl-anchor dl-h2"&gt;まとめ&lt;/h2&gt;
&lt;div class="card dl-card shadow-sm"&gt;
&lt;div class="card-body p-3 p-md-4"&gt;
&lt;div class="row align-items-center g-3"&gt;
&lt;div class="col-12 col-lg-8"&gt;
&lt;p class="mb-2"&gt;国語のつまずきは、能力ではなく不安や焦りで&lt;strong&gt;やることの順番が飛ぶ&lt;/strong&gt;ことが原因になりがちです。&lt;br /&gt;
本文処理、設問分解、記述の工程を短い流れにして、うまくいかなくても戻れる順番を作ると得点は安定します。&lt;br /&gt;
過去問は負荷を段階化し、成功体験と再現性を先に作ってから時間制限を戻してください。&lt;/p&gt;
&lt;div class="dl-soft p-3"&gt;
&lt;div class="fw-bold mb-1"&gt;最後に確認したいチェック&lt;/div&gt;
&lt;ul class="mb-0 ps-3"&gt;
&lt;li&gt;読む前の短いルーティンがある&lt;/li&gt;
&lt;li&gt;本文の印は限定できている&lt;/li&gt;
&lt;li&gt;設問は三点分解してから本文へ戻る&lt;/li&gt;
&lt;li&gt;記述は材料→並び替え→文章化を守れている&lt;/li&gt;
&lt;/ul&gt;
&lt;/div&gt;
&lt;/div&gt;
&lt;div class="col-12 col-lg-4"&gt;
&lt;p&gt;&lt;a class="btn btn-primary btn-lg w-100" href="https://dokkai-labo.tokyo/kobetsuonline01/"&gt;&lt;br /&gt;
オンライン国語の個別指導へ&lt;br /&gt;
&lt;/a&gt;&lt;/p&gt;
&lt;div class="dl-note mt-2"&gt;読解の進め方と、つまずいても戻れる順番を同時にそろえ、過去問で得点を安定させます。&lt;/div&gt;
&lt;/div&gt;
&lt;/div&gt;
&lt;hr class="my-4" /&gt;
&lt;div class="dl-note"&gt;※本ページは保護者向けに、読解とメンタルの関係を「再現しやすい流れ」として整理した補足コラムです。&lt;br /&gt;
国語が苦手な状態からの立ち直し（原因整理〜克服ステップ）をまとめて確認する場合は、&lt;a href="https://dokkai-labo.tokyo/blog/gakusyuuhou/"&gt;全体像はこちら&lt;/a&gt;もあわせてご参照ください。&lt;/div&gt;
&lt;/div&gt;
&lt;/div&gt;
&lt;/div&gt;
&lt;/div&gt;
&lt;p&gt;&lt;!-- [ /.socialSet ] --&gt;&lt;/p&gt;
&lt;p&gt;&amp;nbsp;&lt;/p&gt;
------</t>
  </si>
  <si>
    <t>https://dokkai-labo.tokyo/col_blog/goi-online/</t>
  </si>
  <si>
    <t>以下のページは不自然なワードを使用しています。
これらを適切に自然な言葉に置き換えて下さい。
なお、本文の装飾や構造は絶対に変えないでください。
【対象ページURL】
https://dokkai-labo.tokyo/col_blog/goi-online/
【検出された不自然ワード】
- 型
- 手順
- 整え
【本文】
------
&lt;div class="container my-4"&gt;
&lt;style&gt;
    .hero-title{font-size:1.9rem;line-height:1.5}&lt;br /&gt;    @media (min-width:992px){.hero-title{font-size:2.25rem}}&lt;br /&gt;    .p-soft{padding:1.25rem}&lt;br /&gt;    @media (min-width:992px){.p-soft{padding:2.25rem}}&lt;br /&gt;    .table-fixed{table-layout:fixed}&lt;br /&gt;    .table-fixed th,.table-fixed td{overflow-wrap:anywhere;word-break:break-word}&lt;br /&gt;    .chip{display:inline-flex;align-items:center;gap:.35rem;padding:.25rem .6rem;border-radius:999px;background:rgba(255,255,255,.16)}&lt;br /&gt;    .chip b{font-weight:800}&lt;br /&gt;    .step-badge{width:34px;height:34px;border-radius:999px;display:inline-flex;align-items:center;justify-content:center;font-weight:900;background:rgba(0,0,0,.08);flex:0 0 auto}&lt;br /&gt;    .soft-border{border:1px solid rgba(0,0,0,.06)}&lt;br /&gt;    .small-note{font-size:.92rem}&lt;br /&gt;    .toc a.list-group-item{border-radius:.75rem;margin-bottom:.5rem}&lt;br /&gt;    .toc a.list-group-item:last-child{margin-bottom:0}&lt;br /&gt;    .btn-responsive{width:100%}&lt;br /&gt;    @media (min-width:992px){.btn-responsive{width:auto}}&lt;br /&gt;    .kbd-like{display:inline-block;padding:.08rem .45rem;border-radius:.35rem;border:1px solid rgba(0,0,0,.14);background:#fff;font-size:.92em}&lt;br /&gt;  &lt;/style&gt;
&lt;div class="card shadow-sm mb-4 border-0" style="background: linear-gradient(135deg,#1e3c72,#2a5298); color: #fff;"&gt;
&lt;div class="card-body p-4 p-soft"&gt;
&lt;div class="d-flex flex-wrap gap-2 mb-3"&gt;&lt;span class="badge bg-warning text-dark"&gt;中学受験／国語&lt;/span&gt;&lt;br /&gt;
&lt;span class="badge bg-light text-dark"&gt;オンライン国語&lt;/span&gt;&lt;br /&gt;
&lt;span class="badge bg-dark"&gt;記述&lt;/span&gt;&lt;br /&gt;
&lt;span class="badge bg-secondary"&gt;語彙&lt;/span&gt;&lt;br /&gt;
&lt;span class="badge bg-info text-dark"&gt;個別指導&lt;/span&gt;&lt;/div&gt;
&lt;h1 class="mb-3 hero-title"&gt;語彙が弱い子のためのオンライン記述強化法&lt;/h1&gt;
&lt;p class="mb-0" style="font-size: 1.03rem; opacity: .95;"&gt;国語の記述で手が止まる子の中には、読解力以前に&lt;strong&gt;語彙が足りず言葉が出ない&lt;/strong&gt;タイプがいます。&lt;br /&gt;
内容は分かっているのに、理由や根拠を文章にするときだけ表現が組めず、短く曖昧な答えになってしまう。&lt;br /&gt;
本記事では、語彙不足の子に必要な段階的トレーニングを、&lt;strong&gt;語彙→理由→根拠&lt;/strong&gt;の流れで整理し、&lt;br /&gt;
オンライン国語の個別指導で改善しやすい理由まで具体的に解説します。&lt;/p&gt;
&lt;p class="mt-3 mb-0 small-note" style="opacity: .95;"&gt;記述力の土台（字数調整／心情の組み立て）の整理は &lt;a style="color: #fff; text-decoration: underline;" href="https://dokkai-labo.tokyo/blog/17022403/"&gt;全体像はこちら&lt;/a&gt;&lt;/p&gt;
&lt;div class="row g-3 mt-4 align-items-stretch"&gt;
&lt;div class="col-lg-7"&gt;
&lt;div class="rounded-3 p-3" style="background: rgba(255,255,255,.12); height: 100%;"&gt;
&lt;div class="fw-bold mb-2"&gt;この記事で分かること&lt;/div&gt;
&lt;div class="d-flex flex-wrap gap-2"&gt;&lt;span class="chip"&gt;&lt;b&gt;語彙&lt;/b&gt;の不足の正体&lt;/span&gt;&lt;br /&gt;
&lt;span class="chip"&gt;&lt;b&gt;本文語&lt;/b&gt;の回収の流れ&lt;/span&gt;&lt;br /&gt;
&lt;span class="chip"&gt;&lt;b&gt;言い換え&lt;/b&gt;の作り方&lt;/span&gt;&lt;br /&gt;
&lt;span class="chip"&gt;&lt;b&gt;記述&lt;/b&gt;の仕組みの活用&lt;/span&gt;&lt;br /&gt;
&lt;span class="chip"&gt;&lt;b&gt;過去問&lt;/b&gt;への接続&lt;/span&gt;&lt;/div&gt;
&lt;/div&gt;
&lt;/div&gt;
&lt;div class="col-lg-5"&gt;
&lt;div class="rounded-3 p-3" style="background: rgba(0,0,0,.18); height: 100%;"&gt;
&lt;div class="fw-bold mb-2"&gt;よくある困りごと&lt;/div&gt;
&lt;ul class="mb-0 ps-3"&gt;
&lt;li&gt;書きたい内容はあるのに言葉が出ない&lt;/li&gt;
&lt;li&gt;同じ語ばかり使い、答案が薄い&lt;/li&gt;
&lt;li&gt;本文の表現をうまく取り込めない&lt;/li&gt;
&lt;li&gt;添削が返っても表現が変わらない&lt;/li&gt;
&lt;/ul&gt;
&lt;/div&gt;
&lt;/div&gt;
&lt;/div&gt;
&lt;div class="d-flex flex-wrap gap-2 mt-4"&gt;&lt;a class="btn btn-light btn-sm" href="#toc-goi"&gt;目次へ&lt;/a&gt;&lt;br /&gt;
&lt;a class="btn btn-outline-light btn-sm" href="#quick-goi"&gt;効率的な改善ステップ&lt;/a&gt;&lt;/div&gt;
&lt;/div&gt;
&lt;/div&gt;
&lt;div id="toc-goi" class="card shadow-sm mb-4"&gt;
&lt;div class="card-body p-4"&gt;
&lt;h2 class="h5 mb-3"&gt;目次&lt;/h2&gt;
&lt;div class="row g-3 toc"&gt;
&lt;div class="col-md-6"&gt;
&lt;div class="list-group"&gt;&lt;a class="list-group-item list-group-item-action" href="#quick-goi"&gt;まずはここだけ　語彙不足タイプの効率的な改善ステップ&lt;/a&gt;&lt;br /&gt;
&lt;a class="list-group-item list-group-item-action" href="#bg-goi"&gt;この悩みが起きる背景&lt;/a&gt;&lt;br /&gt;
&lt;a class="list-group-item list-group-item-action" href="#online-goi"&gt;オンライン国語個別指導が効果を発揮する理由&lt;/a&gt;&lt;/div&gt;
&lt;/div&gt;
&lt;div class="col-md-6"&gt;
&lt;div class="list-group"&gt;&lt;a class="list-group-item list-group-item-action" href="#steps-goi"&gt;改善方法（実践ステップ）&lt;/a&gt;&lt;br /&gt;
&lt;a class="list-group-item list-group-item-action" href="#home-goi"&gt;家庭でできるフォローと役割分担&lt;/a&gt;&lt;br /&gt;
&lt;a class="list-group-item list-group-item-action" href="#fit-goi"&gt;どんな子に相性が良いか&lt;/a&gt;&lt;br /&gt;
&lt;a class="list-group-item list-group-item-action" href="#summary-goi"&gt;まとめ&lt;/a&gt;&lt;/div&gt;
&lt;/div&gt;
&lt;/div&gt;
&lt;/div&gt;
&lt;/div&gt;
&lt;div id="quick-goi" class="card shadow-sm mb-4 border-0"&gt;
&lt;div class="card-body p-4 p-soft"&gt;
&lt;div class="d-flex align-items-center gap-2 mb-2"&gt;&lt;span class="badge bg-primary"&gt;効率的&lt;/span&gt;&lt;br /&gt;
&lt;span class="text-muted small"&gt;語彙を増やす前に、使える状態にする&lt;/span&gt;&lt;/div&gt;
&lt;h2 class="mb-3"&gt;まずはここだけ　語彙不足タイプの効率的な改善ステップ&lt;/h2&gt;
&lt;div class="row g-3 align-items-stretch"&gt;
&lt;div class="col-lg-4"&gt;
&lt;div class="card h-100 soft-border" style="background: #f7f9ff;"&gt;
&lt;div class="card-body"&gt;
&lt;div class="d-flex align-items-center gap-2 mb-2"&gt;
&lt;p&gt;&lt;span class="step-badge"&gt;1&lt;/span&gt;&lt;/p&gt;
&lt;div class="fw-bold"&gt;本文の語を回収する&lt;/div&gt;
&lt;/div&gt;
&lt;div class="small-note"&gt;記述に使える語彙は、外から足すより本文から集めた方が得点に直結します。&lt;br /&gt;
まずは該当段落から&lt;strong&gt;使える表現を3つ&lt;/strong&gt;抜きます。&lt;/div&gt;
&lt;/div&gt;
&lt;/div&gt;
&lt;/div&gt;
&lt;div class="col-lg-4"&gt;
&lt;div class="card h-100 soft-border" style="background: #f1f8e9;"&gt;
&lt;div class="card-body"&gt;
&lt;div class="d-flex align-items-center gap-2 mb-2"&gt;
&lt;p&gt;&lt;span class="step-badge"&gt;2&lt;/span&gt;&lt;/p&gt;
&lt;div class="fw-bold"&gt;言い換え候補を作る&lt;/div&gt;
&lt;/div&gt;
&lt;div class="small-note"&gt;本文語をそのまま使うだけでなく、類義語・対義語で置き換え候補を作ると、&lt;br /&gt;
答案が薄くなりにくくなります。&lt;/div&gt;
&lt;/div&gt;
&lt;/div&gt;
&lt;/div&gt;
&lt;div class="col-lg-4"&gt;
&lt;div class="card h-100 soft-border" style="background: #fff3e0;"&gt;
&lt;div class="card-body"&gt;
&lt;div class="d-flex align-items-center gap-2 mb-2"&gt;
&lt;p&gt;&lt;span class="step-badge"&gt;3&lt;/span&gt;&lt;/p&gt;
&lt;div class="fw-bold"&gt;語彙→理由→根拠で文章化&lt;/div&gt;
&lt;/div&gt;
&lt;div class="small-note"&gt;便利語で終わらせず、理由語でつなぎ、本文根拠に戻る。&lt;br /&gt;
この順番を習慣化すると、国語の記述が安定します。&lt;/div&gt;
&lt;/div&gt;
&lt;/div&gt;
&lt;/div&gt;
&lt;/div&gt;
&lt;div class="alert alert-info mt-4 mb-0"&gt;
&lt;div class="fw-bold mb-1"&gt;ポイント&lt;/div&gt;
&lt;div&gt;語彙不足の改善は「単語を増やす」より「答案に使える形へ磨く」ことが先です。&lt;br /&gt;
オンライン国語でも家庭学習でも、まずはこの流れで土台を作ります。&lt;/div&gt;
&lt;/div&gt;
&lt;/div&gt;
&lt;/div&gt;
&lt;div id="bg-goi" class="card shadow-sm mb-4 border-0"&gt;
&lt;div class="card-body p-4 p-soft"&gt;
&lt;div class="d-flex align-items-center gap-2 mb-2"&gt;&lt;span class="badge bg-secondary"&gt;背景&lt;/span&gt;&lt;br /&gt;
&lt;span class="text-muted small"&gt;語彙不足は記述の工程で顕在化する&lt;/span&gt;&lt;/div&gt;
&lt;h2 class="mb-3"&gt;この悩みが起きる背景（構造的な原因）&lt;/h2&gt;
&lt;p&gt;語彙が弱い子が国語の記述でつまずくのは、単に言葉を知らないからではありません。&lt;br /&gt;
多くは、本文の表現を回収できない、言い換えができない、理由をつなぐ語が少ないなど、&lt;br /&gt;
記述の処理段階のどこかで止まっています。学力の問題というより、&lt;strong&gt;処理の仕組み&lt;/strong&gt;が整っていない状態です。&lt;/p&gt;
&lt;div class="row g-3 mt-2 align-items-stretch"&gt;
&lt;div class="col-lg-7"&gt;
&lt;div class="card soft-border h-100" style="background: #ffffff;"&gt;
&lt;div class="card-body"&gt;
&lt;div class="fw-bold mb-2"&gt;記述の処理フロー（止まりやすい場所）&lt;/div&gt;
&lt;ol class="mb-0 ps-3"&gt;
&lt;li&gt;設問の条件を読む&lt;/li&gt;
&lt;li&gt;本文から根拠を拾う&lt;/li&gt;
&lt;li&gt;&lt;strong&gt;必要な語彙を集める&lt;/strong&gt;&lt;/li&gt;
&lt;li&gt;要素を並べ替える&lt;/li&gt;
&lt;li&gt;文章化する&lt;/li&gt;
&lt;/ol&gt;
&lt;div class="text-muted small mt-3"&gt;語彙不足タイプは、3の段階が抜け落ちやすく、文章化の段階で手が止まります。&lt;/div&gt;
&lt;/div&gt;
&lt;/div&gt;
&lt;/div&gt;
&lt;div class="col-lg-5"&gt;
&lt;div class="card soft-border h-100" style="background: #f7f9ff;"&gt;
&lt;div class="card-body"&gt;
&lt;div class="fw-bold mb-2"&gt;つまずきの典型パターン&lt;/div&gt;
&lt;ul class="mb-0 ps-3"&gt;
&lt;li&gt;本文語を拾わずに自分の言葉だけで書く&lt;/li&gt;
&lt;li&gt;同じ便利語を連発して薄い答案になる&lt;/li&gt;
&lt;li&gt;理由語が弱く、説明がつつながない&lt;/li&gt;
&lt;li&gt;根拠に戻らず抽象で終わる&lt;/li&gt;
&lt;/ul&gt;
&lt;/div&gt;
&lt;/div&gt;
&lt;/div&gt;
&lt;/div&gt;
&lt;div class="alert alert-warning mt-4 mb-0"&gt;
&lt;div class="fw-bold mb-1"&gt;具体例（ミスの原因）&lt;/div&gt;
&lt;div&gt;「主人公が不安になった理由を本文に即して説明せよ」で、&lt;br /&gt;
「不安だったから」のように便利語だけで終わる答案は、方向性が合っていても得点が伸びません。&lt;br /&gt;
必要なのは、本文の表現を回収し、理由語でつなぎ、根拠を見える形にすることです。&lt;/div&gt;
&lt;/div&gt;
&lt;/div&gt;
&lt;/div&gt;
&lt;div id="online-goi" class="card shadow-sm mb-4 border-0"&gt;
&lt;div class="card-body p-4 p-soft"&gt;
&lt;div class="d-flex align-items-center gap-2 mb-2"&gt;&lt;span class="badge bg-success"&gt;オンライン国語&lt;/span&gt;&lt;br /&gt;
&lt;span class="text-muted small"&gt;語彙を答案に接続するステップを可視化&lt;/span&gt;&lt;/div&gt;
&lt;h2 class="mb-3"&gt;オンライン国語個別指導が効果を発揮する理由&lt;/h2&gt;
&lt;p&gt;語彙不足タイプは、家庭学習で単語を増やしても記述点が伸びないことがあります。&lt;br /&gt;
それは、語彙が&lt;strong&gt;答案の材料として使える状態&lt;/strong&gt;になっていないからです。&lt;br /&gt;
オンライン国語の個別指導では、本文と設問を画面共有で並べ、語彙の回収、言い換え、文章化までを同じ画面で確認できます。&lt;br /&gt;
国語専門塾として、記述と読解力をつなぐ「仕組み」を作ることが可能です。&lt;/p&gt;
&lt;div class="row g-3 mt-2 align-items-stretch"&gt;
&lt;div class="col-md-6"&gt;
&lt;div class="card h-100 border-0" style="background: #e8f5e9;"&gt;
&lt;div class="card-body"&gt;
&lt;div class="d-flex align-items-center gap-2 mb-2"&gt;
&lt;p&gt;&lt;span class="step-badge"&gt;A&lt;/span&gt;&lt;/p&gt;
&lt;div class="fw-bold"&gt;止まり方が分かる&lt;/div&gt;
&lt;/div&gt;
&lt;ul class="mb-0 ps-3"&gt;
&lt;li&gt;本文語を拾えているか&lt;/li&gt;
&lt;li&gt;言い換え候補が作れているか&lt;/li&gt;
&lt;li&gt;理由語でつなげているか&lt;/li&gt;
&lt;li&gt;根拠に戻れているか&lt;/li&gt;
&lt;/ul&gt;
&lt;/div&gt;
&lt;/div&gt;
&lt;/div&gt;
&lt;div class="col-md-6"&gt;
&lt;div class="card h-100 border-0" style="background: #e3f2fd;"&gt;
&lt;div class="card-body"&gt;
&lt;div class="d-flex align-items-center gap-2 mb-2"&gt;
&lt;p&gt;&lt;span class="step-badge"&gt;B&lt;/span&gt;&lt;/p&gt;
&lt;div class="fw-bold"&gt;書き換えがその場でできる&lt;/div&gt;
&lt;/div&gt;
&lt;ul class="mb-0 ps-3"&gt;
&lt;li&gt;本文語彙を一覧化する&lt;/li&gt;
&lt;li&gt;類義語・対義語を整理する&lt;/li&gt;
&lt;li&gt;枠組みに沿って答案化する&lt;/li&gt;
&lt;li&gt;添削を次の答案のルールにする&lt;/li&gt;
&lt;/ul&gt;
&lt;/div&gt;
&lt;/div&gt;
&lt;/div&gt;
&lt;/div&gt;
&lt;div class="card border-0 shadow-sm mt-4" style="background: linear-gradient(135deg,#ffffff,#f7fbff);"&gt;
&lt;div class="card-body p-4"&gt;
&lt;div class="row g-3 align-items-center"&gt;
&lt;div class="col-lg-8"&gt;
&lt;div class="fw-bold mb-1" style="font-size: 1.05rem;"&gt;語彙不足を記述点へつなげるには、流れの見える化が必要です&lt;/div&gt;
&lt;div class="text-muted"&gt;本文の表現を拾い、言い換え、理由と根拠で文章化するまでをオンラインで伴走します。&lt;br /&gt;
宿題や過去問でも再現できる形に磨きたい方は、下記をご覧ください。&lt;/div&gt;
&lt;/div&gt;
&lt;div class="col-lg-4"&gt;
&lt;div class="d-grid d-lg-flex justify-content-lg-end"&gt;&lt;a class="btn btn-success btn-responsive" href="https://dokkai-labo.tokyo/kobetsuonline01/"&gt;&lt;br /&gt;
オンライン国語の個別指導を見る&lt;br /&gt;
&lt;/a&gt;&lt;/div&gt;
&lt;div class="small text-muted mt-2"&gt;オンライン国語／個別指導／記述／過去問&lt;/div&gt;
&lt;/div&gt;
&lt;/div&gt;
&lt;/div&gt;
&lt;/div&gt;
&lt;/div&gt;
&lt;/div&gt;
&lt;div id="steps-goi" class="card shadow-sm mb-4 border-0"&gt;
&lt;div class="card-body p-4 p-soft"&gt;
&lt;div class="d-flex align-items-center gap-2 mb-2"&gt;&lt;span class="badge bg-dark"&gt;実践&lt;/span&gt;&lt;br /&gt;
&lt;span class="text-muted small"&gt;語彙を増やすだけで終わらせない&lt;/span&gt;&lt;/div&gt;
&lt;h2 class="mb-3"&gt;改善方法（実践ステップ）&lt;/h2&gt;
&lt;p&gt;ここからは、語彙不足タイプの子が中学受験の国語で記述点を上げるための具体的手順です。&lt;br /&gt;
キーワードは、&lt;strong&gt;本文の語彙を材料にする&lt;/strong&gt;こと、&lt;strong&gt;言い換え候補を用意する&lt;/strong&gt;こと、&lt;br /&gt;
そして&lt;strong&gt;語彙→理由→根拠&lt;/strong&gt;で答案を組み立てることです。&lt;/p&gt;
&lt;div class="row g-3 align-items-stretch"&gt;
&lt;div class="col-lg-4"&gt;
&lt;div class="card h-100 border-0" style="background: #f7f9ff;"&gt;
&lt;div class="card-body"&gt;
&lt;h3 class="h5 mb-2"&gt;ステップ1：本文処理の改善&lt;/h3&gt;
&lt;ul class="ps-3 mb-0"&gt;
&lt;li&gt;該当段落から使える表現を3つ抜く&lt;/li&gt;
&lt;li&gt;心情語、評価語、因果語、対比語を分けて拾う&lt;/li&gt;
&lt;li&gt;指示語の中身を具体語で言い換える&lt;/li&gt;
&lt;li&gt;接続語の前後をセットで確認する&lt;/li&gt;
&lt;/ul&gt;
&lt;div class="text-muted small mt-3"&gt;語彙は本文にあります。まず回収できる状態に整理します。&lt;/div&gt;
&lt;/div&gt;
&lt;/div&gt;
&lt;/div&gt;
&lt;div class="col-lg-4"&gt;
&lt;div class="card h-100 border-0" style="background: #e8f5e9;"&gt;
&lt;div class="card-body"&gt;
&lt;h3 class="h5 mb-2"&gt;ステップ2：設問処理の改善&lt;/h3&gt;
&lt;ul class="ps-3 mb-0"&gt;
&lt;li&gt;設問を 何を書くか、条件、範囲 に分解&lt;/li&gt;
&lt;li&gt;条件語に線を引き、必要な要素数を把握&lt;/li&gt;
&lt;li&gt;本文範囲を絞り、語彙回収の場所を限定&lt;/li&gt;
&lt;li&gt;語彙は条件に合うものから優先して集める&lt;/li&gt;
&lt;/ul&gt;
&lt;div class="text-muted small mt-3"&gt;条件を把握すると、必要な語彙が見えてきます。&lt;/div&gt;
&lt;/div&gt;
&lt;/div&gt;
&lt;/div&gt;
&lt;div class="col-lg-4"&gt;
&lt;div class="card h-100 border-0" style="background: #fff3e0;"&gt;
&lt;div class="card-body"&gt;
&lt;h3 class="h5 mb-2"&gt;ステップ3：記述改善&lt;/h3&gt;
&lt;ul class="ps-3 mb-0"&gt;
&lt;li&gt;材料語彙を3〜5個拾う&lt;/li&gt;
&lt;li&gt;類義語・対義語で言い換え候補を作る&lt;/li&gt;
&lt;li&gt;理由語でつなぐ&lt;/li&gt;
&lt;li&gt;根拠を本文表現で支える&lt;/li&gt;
&lt;/ul&gt;
&lt;div class="text-muted small mt-3"&gt;語彙を増やすより、使える語彙を増やすことが目的です。&lt;/div&gt;
&lt;/div&gt;
&lt;/div&gt;
&lt;/div&gt;
&lt;/div&gt;
&lt;div class="card border-0 shadow-sm mt-4" style="background: #ffffff;"&gt;
&lt;div class="card-body p-4"&gt;
&lt;div class="fw-bold mb-2"&gt;語彙→理由→根拠で文章化のルール&lt;/div&gt;
&lt;div class="row g-3 align-items-stretch"&gt;
&lt;div class="col-md-4"&gt;
&lt;div class="p-3 rounded-3 border h-100" style="background: #f7f9ff;"&gt;
&lt;div class="fw-bold mb-1"&gt;語彙&lt;/div&gt;
&lt;div class="small-note"&gt;本文の言い回しを答案に入れる。便利語だけに頼らない。&lt;/div&gt;
&lt;div class="text-muted small mt-2"&gt;例：ためらい、戸惑い、焦り&lt;/div&gt;
&lt;/div&gt;
&lt;/div&gt;
&lt;div class="col-md-4"&gt;
&lt;div class="p-3 rounded-3 border h-100" style="background: #e8f5e9;"&gt;
&lt;div class="fw-bold mb-1"&gt;理由&lt;/div&gt;
&lt;div class="small-note"&gt;なぜそう言えるかを説明する語でつなぐ。筋道を作る。&lt;/div&gt;
&lt;div class="text-muted small mt-2"&gt;例：そのため、なぜなら&lt;/div&gt;
&lt;/div&gt;
&lt;/div&gt;
&lt;div class="col-md-4"&gt;
&lt;div class="p-3 rounded-3 border h-100" style="background: #fff3e0;"&gt;
&lt;div class="fw-bold mb-1"&gt;根拠&lt;/div&gt;
&lt;div class="small-note"&gt;本文の具体表現に戻り、根拠が見える形で支える。&lt;/div&gt;
&lt;div class="text-muted small mt-2"&gt;例：本文の該当箇所を言い換えて入れる&lt;/div&gt;
&lt;/div&gt;
&lt;/div&gt;
&lt;/div&gt;
&lt;div class="text-muted small mt-3"&gt;文章化の前に、上の三箱を埋めると、語彙不足でも記述が止まりにくくなります。&lt;/div&gt;
&lt;/div&gt;
&lt;/div&gt;
&lt;div class="table-responsive mt-4"&gt;
&lt;table class="table table-bordered table-hover align-middle mb-0 table-fixed"&gt;
&lt;thead style="background: #f5f5f5;"&gt;
&lt;tr class="text-center"&gt;
&lt;th style="width: 22%;"&gt;役割&lt;/th&gt;
&lt;th style="width: 40%;"&gt;例&lt;/th&gt;
&lt;th&gt;使いどころ&lt;/th&gt;
&lt;/tr&gt;
&lt;/thead&gt;
&lt;tbody&gt;
&lt;tr&gt;
&lt;td class="fw-bold"&gt;理由をつなぐ&lt;/td&gt;
&lt;td&gt;そのため、だから、なぜなら&lt;/td&gt;
&lt;td&gt;因果の筋を通し、説明が飛ぶのを防ぐ&lt;/td&gt;
&lt;/tr&gt;
&lt;tr&gt;
&lt;td class="fw-bold"&gt;対比を作る&lt;/td&gt;
&lt;td&gt;しかし、一方で、反対に&lt;/td&gt;
&lt;td&gt;主張の違いを明確化し、記述を整理する&lt;/td&gt;
&lt;/tr&gt;
&lt;tr&gt;
&lt;td class="fw-bold"&gt;まとめる&lt;/td&gt;
&lt;td&gt;つまり、要するに&lt;/td&gt;
&lt;td&gt;結論を短く締め、答案の焦点を合わせる&lt;/td&gt;
&lt;/tr&gt;
&lt;tr&gt;
&lt;td class="fw-bold"&gt;心情を具体化&lt;/td&gt;
&lt;td&gt;不安、焦り、心の揺れ、安心、ためらい&lt;/td&gt;
&lt;td&gt;心情問題で答案に厚みを出す&lt;/td&gt;
&lt;/tr&gt;
&lt;/tbody&gt;
&lt;/table&gt;
&lt;/div&gt;
&lt;div class="alert alert-light border mt-4 mb-0"&gt;
&lt;div class="fw-bold mb-1"&gt;添削で伸びる家庭の共通点&lt;/div&gt;
&lt;div&gt;添削が返ったら表現だけを直すのではなく、&lt;strong&gt;本文語彙を回収&lt;/strong&gt;し、&lt;strong&gt;言い換え候補&lt;/strong&gt;を作り、&lt;br /&gt;
&lt;strong&gt;理由語&lt;/strong&gt;でつないでから文章化する。直しも同じルールで進めると、宿題や過去問で再現できます。&lt;/div&gt;
&lt;/div&gt;
&lt;/div&gt;
&lt;/div&gt;
&lt;div id="home-goi" class="card shadow-sm mb-4 border-0"&gt;
&lt;div class="card-body p-4 p-soft"&gt;
&lt;div class="d-flex align-items-center gap-2 mb-2"&gt;&lt;span class="badge bg-info text-dark"&gt;家庭&lt;/span&gt;&lt;br /&gt;
&lt;span class="text-muted small"&gt;正解作成より、語彙運用の仕組み&lt;/span&gt;&lt;/div&gt;
&lt;h2 class="mb-3"&gt;家庭でできるフォローと役割分担&lt;/h2&gt;
&lt;p&gt;語彙不足の子を伸ばすとき、家庭が頑張りすぎるほど「正解の言い回し」を教えがちです。&lt;br /&gt;
ただし中学受験の国語では、正解を覚えても別題材の過去問で再現できません。&lt;br /&gt;
家庭の役割は、語彙を&lt;strong&gt;短時間で回す&lt;/strong&gt;、本文語彙を&lt;strong&gt;使う&lt;/strong&gt;、直しを&lt;strong&gt;仕組みで管理する&lt;/strong&gt;ことです。&lt;/p&gt;
&lt;div class="row g-3 align-items-stretch"&gt;
&lt;div class="col-lg-6"&gt;
&lt;div class="p-3 rounded-3 border h-100" style="background: #f9fbff;"&gt;
&lt;div class="fw-bold mb-2"&gt;毎日の語彙・漢字&lt;/div&gt;
&lt;ul class="mb-0 ps-3"&gt;
&lt;li&gt;1日10分で徹底する&lt;/li&gt;
&lt;li&gt;意味と用例をセットで確認する&lt;/li&gt;
&lt;li&gt;間違いは翌日に短く再テスト&lt;/li&gt;
&lt;/ul&gt;
&lt;div class="text-muted small mt-2"&gt;量を増やすより、回転数を増やす方が安定します。&lt;/div&gt;
&lt;/div&gt;
&lt;/div&gt;
&lt;div class="col-lg-6"&gt;
&lt;div class="p-3 rounded-3 border h-100" style="background: #f1f8e9;"&gt;
&lt;div class="fw-bold mb-2"&gt;音読の扱い&lt;/div&gt;
&lt;ul class="mb-0 ps-3"&gt;
&lt;li&gt;接続語の前後を意識して読む&lt;/li&gt;
&lt;li&gt;段落の要点を一言で言う&lt;/li&gt;
&lt;li&gt;本文語彙を3つ言えるか確認する&lt;/li&gt;
&lt;/ul&gt;
&lt;div class="text-muted small mt-2"&gt;音読後に一つだけ確認を入れると、語彙が材料になります。&lt;/div&gt;
&lt;/div&gt;
&lt;/div&gt;
&lt;/div&gt;
&lt;div class="card border-0 shadow-sm mt-4" style="background: #ffffff;"&gt;
&lt;div class="card-body p-4"&gt;
&lt;div class="fw-bold mb-2"&gt;過去問の管理（語彙不足タイプ向け）&lt;/div&gt;
&lt;ul class="mb-0 ps-3"&gt;
&lt;li&gt;記述は、書く前に本文語彙を3つ抜く&lt;/li&gt;
&lt;li&gt;直しのときに語彙リストを更新する&lt;/li&gt;
&lt;li&gt;同タイプ設問でミニ再現テストを入れる&lt;/li&gt;
&lt;/ul&gt;
&lt;div class="text-muted small mt-3"&gt;過去問は「やりっぱなし」が最も危険です。語彙を回収して使う仕組みで管理すると伸びやすくなります。&lt;/div&gt;
&lt;/div&gt;
&lt;/div&gt;
&lt;div class="alert alert-warning mt-4 mb-0"&gt;
&lt;div class="fw-bold mb-1"&gt;やりすぎない家庭学習の注意点&lt;/div&gt;
&lt;div&gt;語彙を増やすだけでは、逆に答案で使えません。週の中で「使う語彙」をルール化し、&lt;br /&gt;
直しは長時間ではなく短く回して、再現チェックを重視します。&lt;/div&gt;
&lt;/div&gt;
&lt;/div&gt;
&lt;/div&gt;
&lt;div id="fit-goi" class="card shadow-sm mb-4 border-0"&gt;
&lt;div class="card-body p-4 p-soft"&gt;
&lt;div class="d-flex align-items-center gap-2 mb-2"&gt;&lt;span class="badge bg-secondary"&gt;相性&lt;/span&gt;&lt;br /&gt;
&lt;span class="text-muted small"&gt;集団塾で伸び悩む子ほど効果が出やすい&lt;/span&gt;&lt;/div&gt;
&lt;h2 class="mb-3"&gt;どんな子に相性が良いか&lt;/h2&gt;
&lt;div class="row g-3 align-items-stretch"&gt;
&lt;div class="col-lg-6"&gt;
&lt;div class="p-3 rounded-3 border h-100" style="background: #ffffff;"&gt;
&lt;div class="fw-bold mb-2"&gt;オンライン国語の個別指導が合いやすい子&lt;/div&gt;
&lt;ul class="mb-0 ps-3"&gt;
&lt;li&gt;内容理解はできるのに記述だけ止まる&lt;/li&gt;
&lt;li&gt;言い換えが苦手で同じ語を繰り返す&lt;/li&gt;
&lt;li&gt;根拠は拾えるが文章化が弱い&lt;/li&gt;
&lt;li&gt;添削が返っても表現が変わらない&lt;/li&gt;
&lt;li&gt;過去問で記述点が安定しない&lt;/li&gt;
&lt;/ul&gt;
&lt;/div&gt;
&lt;/div&gt;
&lt;div class="col-lg-6"&gt;
&lt;div class="p-3 rounded-3 border h-100" style="background: #f7f9ff;"&gt;
&lt;div class="fw-bold mb-2"&gt;家庭で磨くと伸びやすい条件&lt;/div&gt;
&lt;ul class="mb-0 ps-3"&gt;
&lt;li&gt;語彙・漢字を短時間でルーティン化できる&lt;/li&gt;
&lt;li&gt;直しのルールを守って回せる&lt;/li&gt;
&lt;li&gt;本文語彙を回収してから書ける&lt;/li&gt;
&lt;li&gt;宿題と過去問を同じ運用で管理できる&lt;/li&gt;
&lt;/ul&gt;
&lt;/div&gt;
&lt;/div&gt;
&lt;/div&gt;
&lt;div class="alert alert-info mt-4 mb-0"&gt;
&lt;div class="fw-bold mb-1"&gt;記述全体の組み立てを整理したい場合&lt;/div&gt;
&lt;div&gt;語彙強化は記述の土台ですが、設問処理や答案構成まで含めて整えるとさらに安定します。&lt;br /&gt;
体系的に確認したい方は、専門記事の&lt;br /&gt;
&lt;a href="https://dokkai-labo.tokyo/kijutsuryoku/"&gt;記述力&lt;/a&gt;&lt;br /&gt;
も併せてご覧ください。&lt;/div&gt;
&lt;/div&gt;
&lt;/div&gt;
&lt;/div&gt;
&lt;div id="summary-goi" class="card shadow-sm border-0"&gt;
&lt;div class="card-body p-4 p-soft"&gt;
&lt;h2 class="mb-3"&gt;まとめ&lt;/h2&gt;
&lt;p class="mb-3"&gt;語彙が弱い子の記述は、単語を増やすよりも、本文語彙を回収し、言い換え候補を作り、&lt;br /&gt;
&lt;strong&gt;語彙→理由→根拠&lt;/strong&gt;の形で文章化することが近道です。オンライン国語では止まり方を可視化し、&lt;br /&gt;
個別指導で書き換えまで伴走できるため、宿題や過去問でも再現しやすくなります。&lt;/p&gt;
&lt;div class="p-4 rounded-3 border" style="background: linear-gradient(135deg,#f7fbff,#ffffff);"&gt;
&lt;div class="row g-3 align-items-center"&gt;
&lt;div class="col-lg-8"&gt;
&lt;div class="fw-bold mb-1" style="font-size: 1.05rem;"&gt;語彙不足から記述点まで、効率的につなげる&lt;/div&gt;
&lt;div class="text-muted"&gt;オンライン国語の個別指導で、本文語彙の回収・言い換え・文章化・添削の活用までを一貫して整えます。&lt;br /&gt;
中学受験の国語で記述と読解力を伸ばしたい方は、下記をご覧ください。&lt;/div&gt;
&lt;/div&gt;
&lt;div class="col-lg-4"&gt;
&lt;div class="d-grid d-lg-flex justify-content-lg-end"&gt;&lt;a class="btn btn-primary btn-responsive" href="https://dokkai-labo.tokyo/kobetsuonline01/"&gt;&lt;br /&gt;
オンライン国語個別へ&lt;br /&gt;
&lt;/a&gt;&lt;/div&gt;
&lt;/div&gt;
&lt;/div&gt;
&lt;/div&gt;
&lt;div class="text-muted small mt-3"&gt;補足：語彙は「増やす」より「使える形に磨く」ことが重要です。本文語彙の回収を習慣化すると、記述は伸びやすくなります。&lt;/div&gt;
&lt;/div&gt;
&lt;/div&gt;
&lt;/div&gt;
------</t>
  </si>
  <si>
    <t>https://dokkai-labo.tokyo/col_blog/goku-imi-dokkai/</t>
  </si>
  <si>
    <t>以下のページは不自然なワードを使用しています。
これらを適切に自然な言葉に置き換えて下さい。
なお、本文の装飾や構造は絶対に変えないでください。
【対象ページURL】
https://dokkai-labo.tokyo/col_blog/goku-imi-dokkai/
【検出された不自然ワード】
- 型
- 30秒
【本文】
------
&lt;style&gt;
/* =========================================================&lt;br /&gt;  読解ラボ東京：補足コラム（語句の意味が取れず読解が不安定になりやすい子の改善ポイント）&lt;br /&gt;  - Bootstrap前提（WPページ貼り付け用）&lt;br /&gt;  - dl- プレフィックスで干渉を最小化&lt;br /&gt;  - PC/スマホ両対応：table-layout fixed + 折り返し強制&lt;br /&gt;========================================================= */&lt;br /&gt;.dl-wrap{max-width:1040px;margin:0 auto;}&lt;br /&gt;.dl-card{border:0;border-radius:18px;}&lt;br /&gt;.dl-soft{background:#f6f7fb;border:1px solid #e6e9f5;border-radius:14px;}&lt;br /&gt;.dl-anchor{scroll-margin-top:84px;}&lt;br /&gt;.dl-hero-title{font-size:1.9rem;line-height:1.55;margin:0;}&lt;br /&gt;@media (min-width:992px){.dl-hero-title{font-size:2.2rem;}}&lt;br /&gt;.dl-h2{font-size:1.55rem;margin:1.25rem 0 .75rem;}&lt;br /&gt;.dl-h3{font-size:1.15rem;margin:1rem 0 .5rem;}&lt;br /&gt;.dl-lead{color:#6c757d;margin-top:-.2rem;}&lt;br /&gt;.dl-badge{display:inline-block;margin:0 .35rem .35rem 0;}&lt;br /&gt;.dl-note{font-size:.92rem;color:#6c757d;}&lt;br /&gt;.dl-table{table-layout:fixed;width:100%;}&lt;br /&gt;.dl-table th,.dl-table td{&lt;br /&gt;  white-space:normal !important;&lt;br /&gt;  word-break:break-word;&lt;br /&gt;  overflow-wrap:anywhere;&lt;br /&gt;  vertical-align:top;&lt;br /&gt;}&lt;br /&gt;.dl-thead{background:#ecfeff;}&lt;br /&gt;.dl-details summary{cursor:pointer;list-style:none;}&lt;br /&gt;.dl-details summary::-webkit-details-marker{display:none;}&lt;br /&gt;.dl-chip{border:1px solid #e5e7eb;border-radius:999px;padding:.35rem .6rem;font-size:.85rem;background:#fff;}&lt;br /&gt;.dl-callout{border-left:6px solid rgba(29,78,216,.65);background:#eff6ff;}&lt;br /&gt;.dl-warn{border-left:6px solid rgba(234,179,8,.8);background:#fffbeb;}&lt;br /&gt;.dl-kpi{background:linear-gradient(135deg,#1d4ed8,#0f766e);color:#fff;border-radius:14px;}&lt;br /&gt;.dl-kpi .small{opacity:.9;}&lt;br /&gt;.dl-mini{font-size:.95rem;}&lt;br /&gt;&lt;/style&gt;
&lt;div class="container my-4"&gt;
&lt;div class="dl-wrap"&gt;
&lt;p&gt;&lt;!-- Hero --&gt;&lt;/p&gt;
&lt;div class="card dl-card shadow-sm mb-4" style="background: linear-gradient(135deg,#1d4ed8,#0f766e); color: #fff;"&gt;
&lt;div class="card-body p-4 p-lg-5"&gt;
&lt;div class="row align-items-center g-3"&gt;
&lt;div class="col-12 col-lg-8"&gt;
&lt;div class="mb-2"&gt;&lt;span class="badge bg-warning text-dark dl-badge"&gt;中学受験／国語&lt;/span&gt;&lt;br /&gt;
&lt;span class="badge bg-light text-dark dl-badge"&gt;語句の意味&lt;/span&gt;&lt;br /&gt;
&lt;span class="badge bg-dark dl-badge"&gt;読解力&lt;/span&gt;&lt;br /&gt;
&lt;span class="badge bg-info text-dark dl-badge"&gt;オンライン国語&lt;/span&gt;&lt;br /&gt;
&lt;span class="badge bg-secondary dl-badge"&gt;個別指導&lt;/span&gt;&lt;br /&gt;
&lt;span class="badge bg-light text-dark dl-badge"&gt;記述&lt;/span&gt;&lt;br /&gt;
&lt;span class="badge bg-light text-dark dl-badge"&gt;過去問&lt;/span&gt;&lt;/div&gt;
&lt;div class="small mb-2" style="opacity: .92;"&gt;語句→文脈→要点の順で、理解を積み上げ直す&lt;/div&gt;
&lt;h1 class="dl-hero-title mb-3"&gt;&lt;/h1&gt;
&lt;p class="mb-0" style="opacity: .92;"&gt;「本文は読んでいるのに話がつながらない」「選択肢が最後まで残る」「記述が的外れになる」──&lt;br /&gt;
こうした悩みは、読解力よりも&lt;strong&gt;語句の意味が取れていない&lt;/strong&gt;ことが原因のケースがあります。&lt;br /&gt;
本記事では、つまずきの構造を整理し、オンライン国語の個別指導で行う改善の進め方と家庭のフォローを具体的に解説します。&lt;/p&gt;
&lt;p class="mt-3 mb-0" style="opacity: .92;"&gt;読解ラボ東京の指導方針・講座の全体像は、&lt;a style="color: #fff; text-decoration: underline;" href="https://dokkai-labo.tokyo/" target="_blank" rel="noopener noreferrer"&gt;全体像はこちら&lt;/a&gt;。&lt;/p&gt;
&lt;/div&gt;
&lt;div class="col-12 col-lg-4"&gt;
&lt;div class="p-3 p-lg-4 mt-2 mt-lg-0" style="background: rgba(255,255,255,.12); border: 1px solid rgba(255,255,255,.22); border-radius: 14px;"&gt;
&lt;div class="fw-bold mb-2"&gt;この記事で分かること&lt;/div&gt;
&lt;ul class="mb-3 ps-3 small" style="opacity: .92;"&gt;
&lt;li&gt;語句理解が弱い子の典型パターン&lt;/li&gt;
&lt;li&gt;語句を本文で決めるやり方&lt;/li&gt;
&lt;li&gt;記述・過去問まで不安定になりにくい運用&lt;/li&gt;
&lt;/ul&gt;
&lt;p&gt;&lt;a class="btn btn-outline-light w-100" href="#steps"&gt;改善ステップを見る&lt;/a&gt;&lt;/p&gt;
&lt;div class="dl-note mt-2" style="color: rgba(255,255,255,.85);"&gt;目的は単語帳ではなく、本文内で意味を決めることです。&lt;/div&gt;
&lt;/div&gt;
&lt;/div&gt;
&lt;/div&gt;
&lt;div class="mt-4 d-flex flex-wrap gap-2"&gt;&lt;span class="dl-chip"&gt;分からない語を可視化&lt;/span&gt;&lt;br /&gt;
&lt;span class="dl-chip"&gt;言い換えで意味決定&lt;/span&gt;&lt;br /&gt;
&lt;span class="dl-chip"&gt;段落要点を一言&lt;/span&gt;&lt;br /&gt;
&lt;span class="dl-chip"&gt;設問の三点分解&lt;/span&gt;&lt;br /&gt;
&lt;span class="dl-chip"&gt;記述は工程分離&lt;/span&gt;&lt;/div&gt;
&lt;/div&gt;
&lt;/div&gt;
&lt;p&gt;&lt;!-- 目次 --&gt;&lt;/p&gt;
&lt;div class="card dl-card shadow-sm mb-4"&gt;
&lt;div class="card-body p-3 p-md-4"&gt;
&lt;div class="fw-bold mb-2"&gt;目次&lt;/div&gt;
&lt;div class="row g-2"&gt;
&lt;div class="col-6 col-md-4 col-lg-2"&gt;&lt;a class="btn btn-outline-primary btn-sm w-100" href="#bg"&gt;背景&lt;/a&gt;&lt;/div&gt;
&lt;div class="col-6 col-md-4 col-lg-2"&gt;&lt;a class="btn btn-outline-primary btn-sm w-100" href="#online"&gt;オンライン&lt;/a&gt;&lt;/div&gt;
&lt;div class="col-6 col-md-4 col-lg-2"&gt;&lt;a class="btn btn-outline-primary btn-sm w-100" href="#steps"&gt;改善の流れ&lt;/a&gt;&lt;/div&gt;
&lt;div class="col-6 col-md-4 col-lg-2"&gt;&lt;a class="btn btn-outline-primary btn-sm w-100" href="#home"&gt;家庭の役割&lt;/a&gt;&lt;/div&gt;
&lt;div class="col-6 col-md-4 col-lg-2"&gt;&lt;a class="btn btn-outline-primary btn-sm w-100" href="#fit"&gt;相性&lt;/a&gt;&lt;/div&gt;
&lt;div class="col-6 col-md-4 col-lg-2"&gt;&lt;a class="btn btn-outline-primary btn-sm w-100" href="#summary"&gt;まとめ&lt;/a&gt;&lt;/div&gt;
&lt;/div&gt;
&lt;/div&gt;
&lt;/div&gt;
&lt;p&gt;&lt;!-- 背景 --&gt;&lt;/p&gt;
&lt;h2 id="bg" class="dl-anchor dl-h2"&gt;この悩みが起きる背景&lt;/h2&gt;
&lt;p class="dl-lead"&gt;語句理解の弱さは「語彙が少ない」だけではなく、&lt;strong&gt;分からない語を放置して読み進める癖&lt;/strong&gt;で不安定になりやすいことが多いです。&lt;br /&gt;
抽象度が高い中学受験国語では、語句の曖昧さが段落理解に連鎖しやすくなります。&lt;/p&gt;
&lt;div class="row g-3 mb-4"&gt;
&lt;div class="col-12 col-lg-7"&gt;
&lt;div class="card dl-card shadow-sm h-100"&gt;
&lt;div class="card-body p-3 p-md-4"&gt;
&lt;div class="mb-2"&gt;&lt;span class="badge bg-danger dl-badge"&gt;典型パターン&lt;/span&gt;&lt;br /&gt;
&lt;span class="text-muted small"&gt;語句の曖昧さが点数へ直結&lt;/span&gt;&lt;/div&gt;
&lt;div class="table-responsive"&gt;
&lt;table class="table table-bordered align-middle mb-0 dl-table"&gt;
&lt;thead class="dl-thead"&gt;
&lt;tr class="text-center"&gt;
&lt;th style="width: 40%;"&gt;家庭で見えやすい症状&lt;/th&gt;
&lt;th style="width: 36%;"&gt;本文内で起きていること&lt;/th&gt;
&lt;th&gt;結果&lt;/th&gt;
&lt;/tr&gt;
&lt;/thead&gt;
&lt;tbody&gt;
&lt;tr&gt;
&lt;td class="fw-bold"&gt;話がつながらない&lt;/td&gt;
&lt;td&gt;重要語が曖昧で段落関係が取れない&lt;/td&gt;
&lt;td&gt;要点問題が不安定&lt;/td&gt;
&lt;/tr&gt;
&lt;tr&gt;
&lt;td class="fw-bold"&gt;選択肢が最後まで残る&lt;/td&gt;
&lt;td&gt;言い換え判断ができず消去が進まない&lt;/td&gt;
&lt;td&gt;当て勘が増える&lt;/td&gt;
&lt;/tr&gt;
&lt;tr&gt;
&lt;td class="fw-bold"&gt;線は多いのに点が取れない&lt;/td&gt;
&lt;td&gt;重要語と周辺情報が区別できない&lt;/td&gt;
&lt;td&gt;根拠がズレる&lt;/td&gt;
&lt;/tr&gt;
&lt;tr&gt;
&lt;td class="fw-bold"&gt;記述がそれっぽい&lt;/td&gt;
&lt;td&gt;語句の意味が違うまま文章化している&lt;/td&gt;
&lt;td&gt;方向ズレ・要素不足&lt;/td&gt;
&lt;/tr&gt;
&lt;/tbody&gt;
&lt;/table&gt;
&lt;/div&gt;
&lt;div class="alert mt-3 mb-0 dl-warn"&gt;
&lt;div class="fw-bold mb-1"&gt;重要&lt;/div&gt;
&lt;div class="mb-0"&gt;目的は語彙を増やす前に、&lt;strong&gt;本文の中で語句の意味を決める&lt;/strong&gt;ことです。&lt;br /&gt;
「分からない語を可視化→文脈で決める→要点へつなぐ」流れをやり方にします。&lt;/div&gt;
&lt;/div&gt;
&lt;/div&gt;
&lt;/div&gt;
&lt;/div&gt;
&lt;div class="col-12 col-lg-5"&gt;
&lt;div class="card dl-card shadow-sm h-100"&gt;
&lt;div class="card-body p-3 p-md-4"&gt;
&lt;div class="mb-2"&gt;&lt;span class="badge bg-success dl-badge"&gt;具体例&lt;/span&gt;&lt;br /&gt;
&lt;span class="text-muted small"&gt;語句一つで評価が逆になる&lt;/span&gt;&lt;/div&gt;
&lt;div class="dl-soft p-3"&gt;
&lt;div class="fw-bold mb-2"&gt;例：評価語の曖昧さ&lt;/div&gt;
&lt;div class="dl-mini"&gt;「迎合」のような語が曖昧だと、人物の態度を肯定的に読み違え、筆者の評価が逆方向にずれることがあります。&lt;/div&gt;
&lt;hr class="my-3" /&gt;
&lt;div class="fw-bold mb-2"&gt;ズレが起きる連鎖&lt;/div&gt;
&lt;ol class="mb-0 ps-3"&gt;
&lt;li&gt;語の意味を仮のまま進む&lt;/li&gt;
&lt;li&gt;段落要点が曖昧になる&lt;/li&gt;
&lt;li&gt;設問で根拠がズレる&lt;/li&gt;
&lt;li&gt;選択肢は語感で選ぶ&lt;/li&gt;
&lt;li&gt;記述は要素不足になる&lt;/li&gt;
&lt;/ol&gt;
&lt;/div&gt;
&lt;div class="alert alert-info mt-3 mb-0"&gt;
&lt;div class="fw-bold mb-1"&gt;持ち直しの視点&lt;/div&gt;
&lt;div class="mb-0"&gt;分からない語を放置しない仕組みを作り、言い換え箇所で意味を決めてから要点へ進みます。&lt;/div&gt;
&lt;/div&gt;
&lt;/div&gt;
&lt;/div&gt;
&lt;/div&gt;
&lt;/div&gt;
&lt;p&gt;&lt;!-- オンライン --&gt;&lt;/p&gt;
&lt;h2 id="online" class="dl-anchor dl-h2"&gt;オンライン国語個別指導が効果を発揮する理由&lt;/h2&gt;
&lt;p class="dl-lead"&gt;語句理解の弱さは答案だけで原因特定が難しいため、オンラインでは「読む途中の処理」を観察し、&lt;br /&gt;
語句を文脈に紐付けて意味決定する進め方をそろえていきます。&lt;/p&gt;
&lt;div class="card dl-card shadow-sm mb-4"&gt;
&lt;div class="card-body p-3 p-md-4"&gt;
&lt;div class="row g-3"&gt;
&lt;div class="col-12 col-lg-7"&gt;
&lt;div class="p-3 rounded" style="border: 1px solid #e5e7eb; background: #fff;"&gt;
&lt;div class="fw-bold mb-2"&gt;オンラインで把握しやすい兆候&lt;/div&gt;
&lt;ul class="mb-0 ps-3"&gt;
&lt;li&gt;分からない語に印を付けず通過する&lt;/li&gt;
&lt;li&gt;重要語ではなく広範囲に線を引いてしまう&lt;/li&gt;
&lt;li&gt;「つまり」「言い換えると」で止まれない&lt;/li&gt;
&lt;li&gt;段落要点を一言で言えない&lt;/li&gt;
&lt;/ul&gt;
&lt;div class="dl-note mt-2"&gt;兆候が見えれば、語彙の量ではなく処理の癖として矯正できます。&lt;/div&gt;
&lt;/div&gt;
&lt;p&gt;&lt;!-- メインリンク：1回 --&gt;&lt;/p&gt;
&lt;div class="alert alert-primary mt-3 mb-0"&gt;
&lt;div class="fw-bold mb-1"&gt;案内&lt;/div&gt;
&lt;div class="mb-0"&gt;語句の意味が取れずに読解が不安定になりやすい場合は、&lt;br /&gt;
&lt;a class="fw-bold" href="https://dokkai-labo.tokyo/kobetsuonline01/"&gt;オンライン国語の個別指導&lt;/a&gt;&lt;br /&gt;
で「語句→文脈→要点」の順に積み上げ直すのが効果的です。&lt;/div&gt;
&lt;/div&gt;
&lt;/div&gt;
&lt;div class="col-12 col-lg-5"&gt;
&lt;div class="dl-kpi p-3 h-100"&gt;
&lt;div class="fw-bold mb-2"&gt;改善のゴール&lt;/div&gt;
&lt;ul class="mb-3 ps-3 small mb-0"&gt;
&lt;li&gt;分からない語を印で残せる&lt;/li&gt;
&lt;li&gt;言い換え箇所で意味を決められる&lt;/li&gt;
&lt;li&gt;段落要点を一言で置ける&lt;/li&gt;
&lt;li&gt;選択肢を本文根拠で消去できる&lt;/li&gt;
&lt;li&gt;記述は材料→整形→文章化の順を守れる&lt;/li&gt;
&lt;/ul&gt;
&lt;div class="small"&gt;ゴールは「語彙の暗記」ではなく「本文で意味決定できること」です。&lt;/div&gt;
&lt;/div&gt;
&lt;/div&gt;
&lt;/div&gt;
&lt;/div&gt;
&lt;/div&gt;
&lt;p&gt;&lt;!-- 改善の流れ --&gt;&lt;/p&gt;
&lt;h2 id="steps" class="dl-anchor dl-h2"&gt;改善方法（実践ステップ）&lt;/h2&gt;
&lt;p class="dl-lead"&gt;ここでは、語句を単語帳として覚える前に「本文内で意味を決める」ための進め方を、本文処理→設問→記述の順で整理します。&lt;/p&gt;
&lt;p&gt;&lt;!-- Step 1 --&gt;&lt;/p&gt;
&lt;details class="dl-details card dl-card shadow-sm mb-3" open=""&gt;
&lt;summary class="card-header fw-bold" style="background: #ecfeff;"&gt;ステップ1：本文処理の改善 &lt;span class="badge bg-info text-dark"&gt;語句を可視化&lt;/span&gt;&lt;/summary&gt;
&lt;div class="card-body p-3 p-md-4"&gt;
&lt;div class="row g-3"&gt;
&lt;div class="col-12 col-lg-6"&gt;
&lt;div class="dl-soft p-3 h-100"&gt;
&lt;div class="fw-bold mb-2"&gt;最初にそろえるやり方&lt;/div&gt;
&lt;ul class="mb-0 ps-3"&gt;
&lt;li&gt;分からない語に下線を引く&lt;/li&gt;
&lt;li&gt;言い換え箇所を矢印で結ぶ&lt;/li&gt;
&lt;li&gt;各段落に一言要点を置く&lt;/li&gt;
&lt;li&gt;要点が置けないときは語句に戻る&lt;/li&gt;
&lt;/ul&gt;
&lt;div class="dl-note mt-2"&gt;印は増やさず、語句の意味決定に必要な情報だけ残します。&lt;/div&gt;
&lt;/div&gt;
&lt;/div&gt;
&lt;div class="col-12 col-lg-6"&gt;
&lt;div class="p-3 rounded h-100" style="border: 1px solid #e5e7eb; background: #fff;"&gt;
&lt;div class="fw-bold mb-2"&gt;意味決定のヒントになりやすい箇所&lt;/div&gt;
&lt;div class="table-responsive"&gt;
&lt;table class="table table-bordered align-middle mb-0 dl-table"&gt;
&lt;thead style="background: #ffffff;"&gt;
&lt;tr class="text-center"&gt;
&lt;th style="width: 36%;"&gt;サイン&lt;/th&gt;
&lt;th&gt;ここでやること&lt;/th&gt;
&lt;/tr&gt;
&lt;/thead&gt;
&lt;tbody&gt;
&lt;tr&gt;
&lt;td class="fw-bold"&gt;つまり／言い換えると&lt;/td&gt;
&lt;td&gt;前後を矢印でつないで語句の意味を決める&lt;/td&gt;
&lt;/tr&gt;
&lt;tr&gt;
&lt;td class="fw-bold"&gt;しかし／一方で&lt;/td&gt;
&lt;td&gt;対比の軸を一言で言う&lt;/td&gt;
&lt;/tr&gt;
&lt;tr&gt;
&lt;td class="fw-bold"&gt;なぜなら／そのため&lt;/td&gt;
&lt;td&gt;理由と結論をセットで回収する&lt;/td&gt;
&lt;/tr&gt;
&lt;tr&gt;
&lt;td class="fw-bold"&gt;具体例&lt;/td&gt;
&lt;td&gt;抽象語を具体に落とすヒントとして読む&lt;/td&gt;
&lt;/tr&gt;
&lt;/tbody&gt;
&lt;/table&gt;
&lt;/div&gt;
&lt;div class="dl-note mt-2"&gt;文脈で意味が決まる語ほど、上の箇所が手がかりになります。&lt;/div&gt;
&lt;/div&gt;
&lt;/div&gt;
&lt;/div&gt;
&lt;/div&gt;
&lt;/details&gt;
&lt;p&gt;&lt;!-- Step 2 --&gt;&lt;/p&gt;
&lt;details class="dl-details card dl-card shadow-sm mb-3"&gt;
&lt;summary class="card-header fw-bold" style="background: #eef2ff;"&gt;ステップ2：設問処理の改善 &lt;span class="badge bg-primary"&gt;条件の言語化&lt;/span&gt;&lt;/summary&gt;
&lt;div class="card-body p-3 p-md-4"&gt;
&lt;div class="dl-soft p-3 mb-3"&gt;
&lt;div class="fw-bold mb-2"&gt;設問は三点分解してから本文へ戻る&lt;/div&gt;
&lt;div class="row g-2"&gt;
&lt;div class="col-12 col-md-4"&gt;
&lt;div class="fw-bold"&gt;何を答える&lt;/div&gt;
&lt;div class="dl-note"&gt;内容・理由・心情など形を決める&lt;/div&gt;
&lt;/div&gt;
&lt;div class="col-12 col-md-4"&gt;
&lt;div class="fw-bold"&gt;どこから拾う&lt;/div&gt;
&lt;div class="dl-note"&gt;参照範囲を仮決めして悩みを減らす&lt;/div&gt;
&lt;/div&gt;
&lt;div class="col-12 col-md-4"&gt;
&lt;div class="fw-bold"&gt;どの条件でそろえる&lt;/div&gt;
&lt;div class="dl-note"&gt;限定語・要素数・字数を確認&lt;/div&gt;
&lt;/div&gt;
&lt;/div&gt;
&lt;/div&gt;
&lt;div class="table-responsive"&gt;
&lt;table class="table table-bordered align-middle mb-0 dl-table"&gt;
&lt;thead style="background: #ffffff;"&gt;
&lt;tr class="text-center"&gt;
&lt;th style="width: 28%;"&gt;よくあるズレ&lt;/th&gt;
&lt;th style="width: 42%;"&gt;起きること&lt;/th&gt;
&lt;th&gt;対策&lt;/th&gt;
&lt;/tr&gt;
&lt;/thead&gt;
&lt;tbody&gt;
&lt;tr&gt;
&lt;td class="fw-bold"&gt;設問語句が曖昧&lt;/td&gt;
&lt;td&gt;条件を取り違えて根拠がズレる&lt;/td&gt;
&lt;td&gt;設問語句も本文で言い換えを探す&lt;/td&gt;
&lt;/tr&gt;
&lt;tr&gt;
&lt;td class="fw-bold"&gt;限定語を落とす&lt;/td&gt;
&lt;td&gt;部分点止まりが増える&lt;/td&gt;
&lt;td&gt;限定語を囲み、最後に条件点検&lt;/td&gt;
&lt;/tr&gt;
&lt;tr&gt;
&lt;td class="fw-bold"&gt;消去が進まない&lt;/td&gt;
&lt;td&gt;最後は語感で選ぶ&lt;/td&gt;
&lt;td&gt;本文にない要素・飛躍・逆因果を消す&lt;/td&gt;
&lt;/tr&gt;
&lt;/tbody&gt;
&lt;/table&gt;
&lt;/div&gt;
&lt;div class="alert mt-3 mb-0 dl-callout"&gt;
&lt;div class="fw-bold mb-1"&gt;ポイント&lt;/div&gt;
&lt;div class="mb-0"&gt;語句が曖昧な子ほど「良い選択肢探し」ではなく「間違い消去」が安定します。&lt;/div&gt;
&lt;/div&gt;
&lt;/div&gt;
&lt;/details&gt;
&lt;p&gt;&lt;!-- Step 3 --&gt;&lt;/p&gt;
&lt;details class="dl-details card dl-card shadow-sm mb-4"&gt;
&lt;summary class="card-header fw-bold" style="background: #fff7ed;"&gt;ステップ3：記述改善 &lt;span class="badge bg-warning text-dark"&gt;意味の一致&lt;/span&gt;&lt;/summary&gt;
&lt;div class="card-body p-3 p-md-4"&gt;
&lt;p class="mb-3"&gt;語句の意味が曖昧なまま記述を書くと、本文の言い換えがズレます。表現を直す前に、材料の意味を決める工程が必要です。&lt;/p&gt;
&lt;div class="row g-3"&gt;
&lt;div class="col-12 col-lg-6"&gt;
&lt;div class="dl-soft p-3 h-100"&gt;
&lt;div class="fw-bold mb-2"&gt;記述の三工程&lt;/div&gt;
&lt;ol class="mb-0 ps-3"&gt;
&lt;li&gt;材料の抜き出し&lt;/li&gt;
&lt;li&gt;語句の意味を文脈で決めて要素を整形&lt;/li&gt;
&lt;li&gt;文章化&lt;/li&gt;
&lt;/ol&gt;
&lt;div class="dl-note mt-2"&gt;材料が曖昧なら、本文の言い換え箇所へ戻って決めてから進みます。&lt;/div&gt;
&lt;/div&gt;
&lt;/div&gt;
&lt;div class="col-12 col-lg-6"&gt;
&lt;div class="p-3 rounded h-100" style="border: 1px solid #e5e7eb; background: #fff;"&gt;
&lt;div class="fw-bold mb-2"&gt;よくあるズレ方と対処&lt;/div&gt;
&lt;ul class="mb-0 ps-3"&gt;
&lt;li&gt;抽象語で終わる → 本文の具体を一つ入れる&lt;/li&gt;
&lt;li&gt;言い換えが飛躍 → 矢印で本文の言い換えをつなぐ&lt;/li&gt;
&lt;li&gt;条件漏れ → 条件を箇条書きにして点検&lt;/li&gt;
&lt;/ul&gt;
&lt;/div&gt;
&lt;/div&gt;
&lt;/div&gt;
&lt;div class="alert alert-warning mt-3 mb-0"&gt;
&lt;div class="fw-bold mb-1"&gt;添削後の戻し方&lt;/div&gt;
&lt;div class="mb-0"&gt;直された語句が本文でどういう意味かを言語化し、同じ設問で書き直して再現性を作ります。&lt;/div&gt;
&lt;/div&gt;
&lt;/div&gt;
&lt;p&gt;&lt;!-- =============================== 追加D：不足補完（例/練習/チェック/FAQ） 挿入位置：#steps（改善の流れ）セクションの直後 → #home の前 =============================== --&gt;&lt;/p&gt;
&lt;section id="drill" class="card dl-card shadow-sm mb-4"&gt;
&lt;div class="card-body p-3 p-md-4"&gt;
&lt;div class="d-flex align-items-center justify-content-between flex-wrap gap-2 mb-2"&gt;
&lt;div class="fw-bold"&gt;語句の意味が取れない子を直す「10分ドリル」（週3）&lt;/div&gt;
&lt;p&gt;&lt;span class="badge bg-primary"&gt;家庭用&lt;/span&gt;&lt;/p&gt;
&lt;/div&gt;
&lt;p class="dl-note mb-3"&gt;語彙を増やす前に、「本文で意味を決める動き」を反復して癖を上書きします。短時間でそろえるほど安定します。&lt;/p&gt;
&lt;div class="row g-3"&gt;
&lt;div class="col-12 col-lg-4"&gt;
&lt;div class="dl-soft p-3 h-100"&gt;
&lt;div class="fw-bold mb-2"&gt;ドリル1：未知語を可視化&lt;/div&gt;
&lt;ol class="mb-0 ps-3"&gt;
&lt;li&gt;分からない語に下線（放置禁止）&lt;/li&gt;
&lt;li&gt;その語の前後1文を丸で囲む&lt;/li&gt;
&lt;li&gt;「何の話か」を一言で仮置き&lt;/li&gt;
&lt;/ol&gt;
&lt;div class="dl-note mt-2"&gt;目的は正解の意味より「止まれる」こと。&lt;/div&gt;
&lt;/div&gt;
&lt;/div&gt;
&lt;div class="col-12 col-lg-4"&gt;
&lt;div class="dl-soft p-3 h-100"&gt;
&lt;div class="fw-bold mb-2"&gt;ドリル2：言い換えで意味決定&lt;/div&gt;
&lt;ol class="mb-0 ps-3"&gt;
&lt;li&gt;つまり／言い換えると を探す&lt;/li&gt;
&lt;li&gt;前後を矢印で結ぶ&lt;/li&gt;
&lt;li&gt;未知語を“別の言い方”で書く&lt;/li&gt;
&lt;/ol&gt;
&lt;div class="dl-note mt-2"&gt;辞書より本文を優先。本文内で決める。&lt;/div&gt;
&lt;/div&gt;
&lt;/div&gt;
&lt;div class="col-12 col-lg-4"&gt;
&lt;div class="dl-soft p-3 h-100"&gt;
&lt;div class="fw-bold mb-2"&gt;ドリル3：段落要点へ接続&lt;/div&gt;
&lt;ol class="mb-0 ps-3"&gt;
&lt;li&gt;段落の中心語（重要語）を1つ決める&lt;/li&gt;
&lt;li&gt;その語を使って要点を一言&lt;/li&gt;
&lt;li&gt;要点が言えないなら語句へ戻る&lt;/li&gt;
&lt;/ol&gt;
&lt;div class="dl-note mt-2"&gt;要点は「短く」。長いほど曖昧。&lt;/div&gt;
&lt;/div&gt;
&lt;/div&gt;
&lt;/div&gt;
&lt;div class="alert mt-3 mb-0 dl-callout"&gt;
&lt;div class="fw-bold mb-1"&gt;判定（できたか）&lt;/div&gt;
&lt;div class="mb-0"&gt;未知語に下線が入る／言い換え箇所で矢印が引ける／段落要点が一言で言える。この3点が揃えば改善が回り始めます。&lt;/div&gt;
&lt;/div&gt;
&lt;/div&gt;
&lt;/section&gt;
&lt;section id="examples" class="card dl-card shadow-sm mb-4"&gt;
&lt;div class="card-body p-3 p-md-4"&gt;
&lt;div class="fw-bold mb-2"&gt;よくある「意味取り違え」パターンと直し方（ミニ例）&lt;/div&gt;
&lt;p class="dl-note mb-3"&gt;語句の意味を“それっぽく”処理すると、本文評価・筆者意図・人物像が逆向きになりやすいです。&lt;/p&gt;
&lt;div class="table-responsive"&gt;
&lt;table class="table table-bordered align-middle mb-0 dl-table"&gt;
&lt;thead style="background: #ffffff;"&gt;
&lt;tr class="text-center"&gt;
&lt;th style="width: 28%;"&gt;つまずく語の形&lt;/th&gt;
&lt;th style="width: 36%;"&gt;起きがち&lt;/th&gt;
&lt;th&gt;本文での直し方&lt;/th&gt;
&lt;/tr&gt;
&lt;/thead&gt;
&lt;tbody&gt;
&lt;tr&gt;
&lt;td class="fw-bold"&gt;評価語（態度）&lt;/td&gt;
&lt;td&gt;人物の評価が逆方向にズレる&lt;/td&gt;
&lt;td&gt;直後の具体例・対比（しかし/一方）で軸を決める&lt;/td&gt;
&lt;/tr&gt;
&lt;tr&gt;
&lt;td class="fw-bold"&gt;抽象語&lt;/td&gt;
&lt;td&gt;要点が“ふわっ”として選択肢が残る&lt;/td&gt;
&lt;td&gt;「具体的には」を拾い、抽象→具体をセット化&lt;/td&gt;
&lt;/tr&gt;
&lt;tr&gt;
&lt;td class="fw-bold"&gt;指示語の指す内容&lt;/td&gt;
&lt;td&gt;根拠がズレて消去が進まない&lt;/td&gt;
&lt;td&gt;指示語＝直前1〜2文を必ず参照して決める&lt;/td&gt;
&lt;/tr&gt;
&lt;tr&gt;
&lt;td class="fw-bold"&gt;因果語（そのため等）&lt;/td&gt;
&lt;td&gt;理由と結論が入れ替わる&lt;/td&gt;
&lt;td&gt;「なぜなら/だから」のセットで因果の向きを決める&lt;/td&gt;
&lt;/tr&gt;
&lt;/tbody&gt;
&lt;/table&gt;
&lt;/div&gt;
&lt;div class="dl-soft p-3 mt-3"&gt;
&lt;div class="fw-bold mb-2"&gt;家庭での一言（答えを教えない版）&lt;/div&gt;
&lt;ul class="mb-0 ps-3"&gt;
&lt;li&gt;その語、本文のどこで言い換えてる&lt;/li&gt;
&lt;li&gt;しかしの前後、何と何が対比&lt;/li&gt;
&lt;li&gt;具体例は何を説明してる&lt;/li&gt;
&lt;/ul&gt;
&lt;/div&gt;
&lt;/div&gt;
&lt;/section&gt;
&lt;section id="check" class="card dl-card shadow-sm mb-4"&gt;
&lt;div class="card-body p-3 p-md-4"&gt;
&lt;div class="d-flex align-items-center justify-content-between flex-wrap gap-2 mb-2"&gt;
&lt;div class="fw-bold"&gt;過去問・模試で不安定になりにくいチェック（提出前30秒）&lt;/div&gt;
&lt;p&gt;&lt;span class="badge bg-dark"&gt;当日用&lt;/span&gt;&lt;/p&gt;
&lt;/div&gt;
&lt;p class="dl-note mb-3"&gt;語句の曖昧さは、最後の30秒の点検で点の取りこぼしが止まることがあります。&lt;/p&gt;
&lt;div class="row g-3"&gt;
&lt;div class="col-12 col-lg-6"&gt;
&lt;div class="dl-soft p-3 h-100"&gt;
&lt;div class="fw-bold mb-2"&gt;本文側チェック&lt;/div&gt;
&lt;ul class="mb-0 ps-3"&gt;
&lt;li&gt;下線を引いた未知語の“本文内の説明”に矢印がある&lt;/li&gt;
&lt;li&gt;つまり／しかし／なぜなら の前後が一言で言える&lt;/li&gt;
&lt;li&gt;段落要点が一言で置けている&lt;/li&gt;
&lt;/ul&gt;
&lt;/div&gt;
&lt;/div&gt;
&lt;div class="col-12 col-lg-6"&gt;
&lt;div class="dl-soft p-3 h-100"&gt;
&lt;div class="fw-bold mb-2"&gt;設問側チェック&lt;/div&gt;
&lt;ul class="mb-0 ps-3"&gt;
&lt;li&gt;設問のキーワード（条件語）の意味が本文で一致している&lt;/li&gt;
&lt;li&gt;消去は「本文にない／逆／飛躍」を先に切れている&lt;/li&gt;
&lt;li&gt;記述は材料→整形→文章化の順を守った&lt;/li&gt;
&lt;/ul&gt;
&lt;/div&gt;
&lt;/div&gt;
&lt;/div&gt;
&lt;div class="alert alert-warning mt-3 mb-0"&gt;
&lt;div class="fw-bold mb-1"&gt;最後に&lt;/div&gt;
&lt;div class="mb-0"&gt;語句の意味が曖昧なまま「それっぽい答案」を出すのが最大の点の取りこぼし源です。意味一致→根拠一致の順で点検します。&lt;/div&gt;
&lt;/div&gt;
&lt;/div&gt;
&lt;/section&gt;
&lt;section id="faq" class="card dl-card shadow-sm mb-4"&gt;
&lt;div class="card-body p-3 p-md-4"&gt;
&lt;div class="fw-bold mb-2"&gt;よくある質問（語句の意味が取れない）&lt;/div&gt;
&lt;details class="dl-details dl-soft p-3 mb-2"&gt;
&lt;summary class="fw-bold"&gt;語彙が少ないから単語帳をやるべきか&lt;/summary&gt;
&lt;div class="mt-2"&gt;単語帳は有効ですが、「本文で意味を決める癖」が弱いと定着が点数に直結しづらいです。まず本文内の言い換え・具体例で意味決定するやり方を作り、その後に語彙を増やす方が伸びやすいです。&lt;/div&gt;
&lt;/details&gt;
&lt;details class="dl-details dl-soft p-3 mb-2"&gt;
&lt;summary class="fw-bold"&gt;辞書を引かせると遅くなる。どうするか&lt;/summary&gt;
&lt;div class="mt-2"&gt;本文中の「つまり／具体例／対比」で意味を仮決めし、最後に必要な語だけ辞書で確認する運用が現実的です。途中で毎回辞書に行くと、構造が途切れて不安定になりやすくなります。&lt;/div&gt;
&lt;/details&gt;
&lt;details class="dl-details dl-soft p-3 mb-2"&gt;
&lt;summary class="fw-bold"&gt;選択肢が最後まで残るのは語句が原因か&lt;/summary&gt;
&lt;div class="mt-2"&gt;原因の一つになりやすいです。語句の意味が曖昧だと「本文根拠で否定」ができず消去が止まります。本文にない要素、逆方向、飛躍を先に切る消去基準をそろえると安定します。&lt;/div&gt;
&lt;/details&gt;
&lt;details class="dl-details dl-soft p-3 mb-2"&gt;
&lt;summary class="fw-bold"&gt;記述が“それっぽい”のに点が出ない&lt;/summary&gt;
&lt;div class="mt-2"&gt;語句の意味が本文と一致していない（言い換えズレ）ケースが多いです。材料回収→意味決定（言い換え箇所へ戻る）→要素整形→文章化の順に戻すと改善が速いです。&lt;/div&gt;
&lt;/details&gt;
&lt;details class="dl-details dl-soft p-3"&gt;
&lt;summary class="fw-bold"&gt;オンライン個別では何を見て直すのか&lt;/summary&gt;
&lt;div class="mt-2"&gt;下線が入るか（未知語を可視化できるか）、言い換えに矢印が引けるか（本文で意味決定できるか）、段落要点が一言で言えるか（要点へ接続できるか）を、読む途中で観察しながらそろえます。&lt;/div&gt;
&lt;/details&gt;
&lt;/div&gt;
&lt;/section&gt;
&lt;p&gt;&lt;!-- =============================== /追加Dここまで =============================== --&gt;&lt;/p&gt;
&lt;/details&gt;
&lt;p&gt;&lt;!-- 家庭の役割 --&gt;&lt;/p&gt;
&lt;h2 id="home" class="dl-anchor dl-h2"&gt;家庭でできるフォローと役割分担&lt;/h2&gt;
&lt;p class="dl-lead"&gt;家庭は解説役よりも、語彙の継続と「本文で意味を決める癖」を支える役として関わる方が、衝突が減り改善が進みます。&lt;/p&gt;
&lt;div class="card dl-card shadow-sm mb-4"&gt;
&lt;div class="card-body p-3 p-md-4"&gt;
&lt;div class="row g-3"&gt;
&lt;div class="col-12 col-lg-6"&gt;
&lt;div class="dl-soft p-3 h-100"&gt;
&lt;div class="fw-bold mb-2"&gt;家庭が担いやすいこと&lt;/div&gt;
&lt;ul class="mb-0 ps-3"&gt;
&lt;li&gt;語彙・漢字を少量で毎日&lt;/li&gt;
&lt;li&gt;間違えた語は短い例文で使う&lt;/li&gt;
&lt;li&gt;抽象語は言い換えを一つ持つ&lt;/li&gt;
&lt;/ul&gt;
&lt;div class="dl-note mt-2"&gt;量より継続が効きます。1日10分以内で十分です。&lt;/div&gt;
&lt;/div&gt;
&lt;/div&gt;
&lt;div class="col-12 col-lg-6"&gt;
&lt;div class="p-3 rounded h-100" style="border: 1px solid #e5e7eb; background: #fff;"&gt;
&lt;div class="fw-bold mb-2"&gt;家庭の声かけは本文へ戻す&lt;/div&gt;
&lt;div class="table-responsive"&gt;
&lt;table class="table table-bordered align-middle mb-0 dl-table"&gt;
&lt;thead style="background: #ffffff;"&gt;
&lt;tr class="text-center"&gt;
&lt;th style="width: 36%;"&gt;声かけ&lt;/th&gt;
&lt;th&gt;狙い&lt;/th&gt;
&lt;/tr&gt;
&lt;/thead&gt;
&lt;tbody&gt;
&lt;tr&gt;
&lt;td class="fw-bold"&gt;この語はどこで説明されている&lt;/td&gt;
&lt;td&gt;分からない語を放置しない&lt;/td&gt;
&lt;/tr&gt;
&lt;tr&gt;
&lt;td class="fw-bold"&gt;つまりの後ろは何&lt;/td&gt;
&lt;td&gt;言い換えで意味決定&lt;/td&gt;
&lt;/tr&gt;
&lt;tr&gt;
&lt;td class="fw-bold"&gt;別の言い方で言える&lt;/td&gt;
&lt;td&gt;語の意味をそろえる&lt;/td&gt;
&lt;/tr&gt;
&lt;/tbody&gt;
&lt;/table&gt;
&lt;/div&gt;
&lt;div class="dl-note mt-2"&gt;答えを教えるより、本文で意味を決める経験を増やします。&lt;/div&gt;
&lt;/div&gt;
&lt;/div&gt;
&lt;/div&gt;
&lt;div class="alert mt-3 mb-0 dl-callout"&gt;
&lt;div class="fw-bold mb-1"&gt;過去問管理のコツ&lt;/div&gt;
&lt;div class="mb-0"&gt;点数よりも「分からなかった語句」「本文でどう決めたか」「その語句でどの設問がズレたか」を短く記録すると、改善が速くなります。&lt;/div&gt;
&lt;/div&gt;
&lt;/div&gt;
&lt;/div&gt;
&lt;p&gt;&lt;!-- 相性 --&gt;&lt;/p&gt;
&lt;h2 id="fit" class="dl-anchor dl-h2"&gt;どんな子に相性が良いか&lt;/h2&gt;
&lt;p class="dl-lead"&gt;語句理解が弱い子は「分からない」を自覚しづらいことがあります。オンラインの個別指導は、思考を言語化しながら進められるため相性が良い傾向があります。&lt;/p&gt;
&lt;div class="row g-3 mb-4"&gt;
&lt;div class="col-12 col-lg-7"&gt;
&lt;div class="card dl-card shadow-sm h-100"&gt;
&lt;div class="card-body p-3 p-md-4"&gt;
&lt;div class="fw-bold mb-2"&gt;相性が良いタイプ&lt;/div&gt;
&lt;ul class="mb-0 ps-3"&gt;
&lt;li&gt;本文を読んだのに内容がつながらない&lt;/li&gt;
&lt;li&gt;選択肢で迷って、最後は当て勘になる&lt;/li&gt;
&lt;li&gt;記述が抽象的で本文の要素が入らない&lt;/li&gt;
&lt;li&gt;分からない語が出ても止まらず進む&lt;/li&gt;
&lt;li&gt;家庭で教えようとすると揉めやすい&lt;/li&gt;
&lt;/ul&gt;
&lt;/div&gt;
&lt;/div&gt;
&lt;/div&gt;
&lt;div class="col-12 col-lg-5"&gt;
&lt;div class="card dl-card shadow-sm h-100"&gt;
&lt;div class="card-body p-3 p-md-4"&gt;
&lt;div class="fw-bold mb-2"&gt;説明文が特に不安定な場合&lt;/div&gt;
&lt;div class="dl-soft p-3"&gt;
&lt;div class="dl-mini mb-2"&gt;抽象語が多い説明文では、言い換え・対比・因果の軸が取れないと語句の曖昧さが増幅します。&lt;/div&gt;
&lt;p&gt;&lt;a class="btn btn-outline-primary w-100" href="https://dokkai-labo.tokyo/setsumeibun/"&gt;&lt;br /&gt;
説明文の読み方を整理する&lt;br /&gt;
&lt;/a&gt;&lt;/p&gt;
&lt;div class="dl-note mt-2"&gt;※本文の骨格を掴むための補助記事として位置付けると自然です。&lt;/div&gt;
&lt;/div&gt;
&lt;/div&gt;
&lt;/div&gt;
&lt;/div&gt;
&lt;/div&gt;
&lt;p&gt;&lt;!-- まとめ --&gt;&lt;/p&gt;
&lt;h2 id="summary" class="dl-anchor dl-h2"&gt;まとめ&lt;/h2&gt;
&lt;div class="card dl-card shadow-sm"&gt;
&lt;div class="card-body p-3 p-md-4"&gt;
&lt;div class="row align-items-center g-3"&gt;
&lt;div class="col-12 col-lg-8"&gt;
&lt;p class="mb-2"&gt;語句の意味が取れないと、文脈と要点がずれ、選択肢や記述まで連鎖的に不安定になります。&lt;br /&gt;
分からない語を可視化し、本文内の言い換えや対比で意味を決めるやり方を作れば改善は進みます。&lt;/p&gt;
&lt;div class="dl-soft p-3"&gt;
&lt;div class="fw-bold mb-1"&gt;最終チェック&lt;/div&gt;
&lt;ul class="mb-0 ps-3"&gt;
&lt;li&gt;分からない語に印を残せる&lt;/li&gt;
&lt;li&gt;つまり・言い換えで意味を決められる&lt;/li&gt;
&lt;li&gt;段落要点を一言で置ける&lt;/li&gt;
&lt;li&gt;選択肢は本文根拠で消去できる&lt;/li&gt;
&lt;li&gt;記述は材料→整形→文章化の順を守れる&lt;/li&gt;
&lt;/ul&gt;
&lt;/div&gt;
&lt;/div&gt;
&lt;div class="col-12 col-lg-4"&gt;
&lt;p&gt;&lt;!-- メインリンク：2回目（許容範囲） --&gt;&lt;br /&gt;
&lt;a class="btn btn-primary btn-lg w-100" href="https://dokkai-labo.tokyo/kobetsuonline01/"&gt;&lt;br /&gt;
オンライン国語の個別指導へ&lt;br /&gt;
&lt;/a&gt;&lt;/p&gt;
&lt;div class="dl-note mt-2"&gt;語句→文脈→要点の順に積み上げ直し、読解と記述を安定させます。&lt;/div&gt;
&lt;/div&gt;
&lt;/div&gt;
&lt;hr class="my-4" /&gt;
&lt;div class="dl-note"&gt;&lt;/div&gt;
&lt;/div&gt;
&lt;/div&gt;
&lt;/div&gt;
&lt;/div&gt;
&lt;p&gt;&lt;!-- [ /.socialSet ] --&gt;&lt;/p&gt;
&lt;p&gt;&amp;nbsp;&lt;/p&gt;
------</t>
  </si>
  <si>
    <t>https://dokkai-labo.tokyo/col_blog/kijutsu-train/</t>
  </si>
  <si>
    <t>以下のページは不自然なワードを使用しています。
これらを適切に自然な言葉に置き換えて下さい。
なお、本文の装飾や構造は絶対に変えないでください。
【対象ページURL】
https://dokkai-labo.tokyo/col_blog/kijutsu-train/
【検出された不自然ワード】
- 型
- 乱れ
- 30秒
【本文】
------
&lt;div class="container my-4"&gt;
&lt;p&gt;&lt;!-- PC/スマホ両対応の補助CSS（テーマに干渉しにくい最小限） --&gt;&lt;/p&gt;
&lt;style&gt;
    .hero-title { font-size: 1.9rem; line-height: 1.5; }&lt;br /&gt;    @media (min-width: 992px){ .hero-title { font-size: 2.15rem; } }&lt;/p&gt;
&lt;p&gt;    .p-soft { padding: 1.25rem; }&lt;br /&gt;    @media (min-width: 992px){ .p-soft { padding: 2.25rem; } }&lt;/p&gt;
&lt;p&gt;    .btn-responsive { width: 100%; }&lt;br /&gt;    @media (min-width: 992px){ .btn-responsive { width: auto; } }&lt;/p&gt;
&lt;p&gt;    .table-fixed { table-layout: fixed; }&lt;br /&gt;    .table-fixed th, .table-fixed td { overflow-wrap:anywhere; word-break:break-word; }&lt;/p&gt;
&lt;p&gt;    .chip { display:inline-flex; align-items:center; gap:.35rem; padding:.25rem .55rem; border-radius:999px; background: rgba(255,255,255,.14); }&lt;br /&gt;    .chip b { font-weight: 700; }&lt;/p&gt;
&lt;p&gt;    .step-badge {&lt;br /&gt;      width: 34px; height: 34px; border-radius: 999px;&lt;br /&gt;      display: inline-flex; align-items:center; justify-content:center;&lt;br /&gt;      font-weight: 800;&lt;br /&gt;      background: rgba(0,0,0,.07);&lt;br /&gt;    }&lt;/p&gt;
&lt;p&gt;    .soft-border { border: 1px solid rgba(0,0,0,.06); }&lt;br /&gt;    .small-note { font-size: .92rem; }&lt;/p&gt;
&lt;p&gt;    /* 目次のタップしやすさ */&lt;br /&gt;    .toc a.list-group-item { border-radius: .75rem; margin-bottom: .5rem; }&lt;br /&gt;    .toc a.list-group-item:last-child { margin-bottom: 0; }&lt;br /&gt;  &lt;/style&gt;
&lt;p&gt;&lt;!-- Hero --&gt;&lt;/p&gt;
&lt;div class="card shadow-sm mb-4 border-0" style="background: linear-gradient(135deg,#283593,#00897b); color: #fff;"&gt;
&lt;div class="card-body p-4 p-soft"&gt;
&lt;div class="d-flex flex-wrap gap-2 mb-3"&gt;&lt;span class="badge bg-warning text-dark"&gt;中学受験／国語&lt;/span&gt;&lt;br /&gt;
&lt;span class="badge bg-light text-dark"&gt;記述&lt;/span&gt;&lt;br /&gt;
&lt;span class="badge bg-dark"&gt;論理整理&lt;/span&gt;&lt;/div&gt;
&lt;h1 class="mb-3 hero-title"&gt;書き散らしになる子の論理整理トレーニング&lt;/h1&gt;
&lt;p class="mb-0" style="font-size: 1.02rem; opacity: .95;"&gt;記述が散らかる子は、文章力の問題というより&lt;strong&gt;順序&lt;/strong&gt;・&lt;strong&gt;因果&lt;/strong&gt;・&lt;strong&gt;視点&lt;/strong&gt;のどこかがずれていることが多いです。&lt;br /&gt;
オンラインでは書き途中の画面をリアルタイムで確認し、材料の並び替えや因果の線結びを通して論理構造を整理します。&lt;br /&gt;
この記事では、書き散らしを生む思考の癖と、構造化して書ける答案へつなぐ進め方を具体例つきで解説します。&lt;/p&gt;
&lt;div class="row g-3 mt-4 align-items-stretch"&gt;
&lt;div class="col-lg-7"&gt;
&lt;div class="rounded-3 p-3" style="background: rgba(255,255,255,.12); height: 100%;"&gt;
&lt;div class="fw-bold mb-2"&gt;この記事で分かること&lt;/div&gt;
&lt;div class="d-flex flex-wrap gap-2"&gt;&lt;span class="chip"&gt;&lt;b&gt;順序&lt;/b&gt;のまとめ方&lt;/span&gt;&lt;br /&gt;
&lt;span class="chip"&gt;&lt;b&gt;因果&lt;/b&gt;をつなぐ方法&lt;/span&gt;&lt;br /&gt;
&lt;span class="chip"&gt;&lt;b&gt;視点&lt;/b&gt;をぶれないようにするコツ&lt;/span&gt;&lt;br /&gt;
&lt;span class="chip"&gt;&lt;b&gt;添削&lt;/b&gt;の直し方&lt;/span&gt;&lt;br /&gt;
&lt;span class="chip"&gt;&lt;b&gt;家庭&lt;/b&gt;の支え方&lt;/span&gt;&lt;/div&gt;
&lt;/div&gt;
&lt;/div&gt;
&lt;div class="col-lg-5"&gt;
&lt;div class="rounded-3 p-3" style="background: rgba(0,0,0,.18); height: 100%;"&gt;
&lt;div class="fw-bold mb-2"&gt;よくある症状&lt;/div&gt;
&lt;ul class="mb-0 ps-3"&gt;
&lt;li&gt;結論が二回出る／話が戻る&lt;/li&gt;
&lt;li&gt;理由と結果がつながらない&lt;/li&gt;
&lt;li&gt;筆者と登場人物の視点が混ざる&lt;/li&gt;
&lt;li&gt;材料はあるのに点にならない&lt;/li&gt;
&lt;/ul&gt;
&lt;/div&gt;
&lt;/div&gt;
&lt;/div&gt;
&lt;div class="d-flex flex-wrap gap-2 mt-4"&gt;&lt;a class="btn btn-light btn-sm" href="#toc"&gt;目次へ&lt;/a&gt;&lt;br /&gt;
&lt;a class="btn btn-outline-light btn-sm" href="#cta-mid"&gt;オンラインの活用&lt;/a&gt;&lt;/div&gt;
&lt;/div&gt;
&lt;/div&gt;
&lt;p&gt;&lt;!-- TOC --&gt;&lt;/p&gt;
&lt;div id="toc" class="card shadow-sm mb-4"&gt;
&lt;div class="card-body p-4"&gt;
&lt;h2 class="h5 mb-3"&gt;目次&lt;/h2&gt;
&lt;div class="row g-3 toc"&gt;
&lt;div class="col-md-6"&gt;
&lt;div class="list-group"&gt;&lt;a class="list-group-item list-group-item-action" href="#bg"&gt;この悩みが起きる背景&lt;/a&gt;&lt;br /&gt;
&lt;a class="list-group-item list-group-item-action" href="#online"&gt;オンライン国語個別指導が効果を発揮する理由&lt;/a&gt;&lt;br /&gt;
&lt;a class="list-group-item list-group-item-action" href="#steps"&gt;改善方法（実践ステップ）&lt;/a&gt;&lt;/div&gt;
&lt;/div&gt;
&lt;div class="col-md-6"&gt;
&lt;div class="list-group"&gt;&lt;a class="list-group-item list-group-item-action" href="#home"&gt;家庭でできるフォローと役割分担&lt;/a&gt;&lt;br /&gt;
&lt;a class="list-group-item list-group-item-action" href="#fit"&gt;どんな子に相性が良いか&lt;/a&gt;&lt;br /&gt;
&lt;a class="list-group-item list-group-item-action" href="#summary"&gt;まとめ&lt;/a&gt;&lt;/div&gt;
&lt;/div&gt;
&lt;/div&gt;
&lt;/div&gt;
&lt;/div&gt;
&lt;p&gt;&lt;!-- Background --&gt;&lt;/p&gt;
&lt;div id="bg" class="card shadow-sm mb-4 border-0"&gt;
&lt;div class="card-body p-4 p-soft"&gt;
&lt;div class="d-flex align-items-center gap-2 mb-2"&gt;&lt;span class="badge bg-primary"&gt;背景&lt;/span&gt;&lt;br /&gt;
&lt;span class="text-muted small"&gt;書き散らしは「構造」の問題&lt;/span&gt;&lt;/div&gt;
&lt;h2 class="mb-3"&gt;この悩みが起きる背景（構造的な原因）&lt;/h2&gt;
&lt;p&gt;書き散らしは、語彙やセンスの問題ではなく、記述の処理フローの中で&lt;strong&gt;要素の関係づけ&lt;/strong&gt;と&lt;strong&gt;並べ替え&lt;/strong&gt;が抜けて起きます。&lt;br /&gt;
多くの子は本文から材料を拾うところまではできますが、材料同士の関係が整理されないまま文章化してしまい、&lt;br /&gt;
順序が往復したり、因果が切れたり、視点が揺れたりします。&lt;/p&gt;
&lt;div class="row g-3 mt-2 align-items-stretch"&gt;
&lt;div class="col-lg-7"&gt;
&lt;div class="card soft-border h-100" style="background: #f7f9ff;"&gt;
&lt;div class="card-body"&gt;
&lt;div class="fw-bold mb-2"&gt;記述が安定する処理フロー&lt;/div&gt;
&lt;ol class="mb-0 ps-3"&gt;
&lt;li&gt;設問の条件を決める&lt;/li&gt;
&lt;li&gt;本文から材料を集める&lt;/li&gt;
&lt;li&gt;材料を要素に分解する&lt;/li&gt;
&lt;li&gt;要素の関係を整理する&lt;/li&gt;
&lt;li&gt;必要な順番に並べる&lt;/li&gt;
&lt;li&gt;文としてつなぐ&lt;/li&gt;
&lt;li&gt;条件に合うか見直す&lt;/li&gt;
&lt;/ol&gt;
&lt;/div&gt;
&lt;/div&gt;
&lt;/div&gt;
&lt;div class="col-lg-5"&gt;
&lt;div class="card soft-border h-100" style="background: #fff;"&gt;
&lt;div class="card-body"&gt;
&lt;div class="fw-bold mb-2"&gt;三つのズレ&lt;/div&gt;
&lt;ul class="mb-0 ps-3"&gt;
&lt;li&gt;&lt;strong&gt;順序&lt;/strong&gt;：結論と理由の並びが逆転&lt;/li&gt;
&lt;li&gt;&lt;strong&gt;因果&lt;/strong&gt;：理由と結果が線でつながらない&lt;/li&gt;
&lt;li&gt;&lt;strong&gt;視点&lt;/strong&gt;：筆者／登場人物／一般論が混ざる&lt;/li&gt;
&lt;/ul&gt;
&lt;/div&gt;
&lt;/div&gt;
&lt;/div&gt;
&lt;/div&gt;
&lt;div class="alert alert-warning mt-4 mb-0"&gt;
&lt;div class="fw-bold mb-1"&gt;具体例（材料はあるのに散らかる）&lt;/div&gt;
&lt;div&gt;「主人公がそう考えた理由」を書く場面で、出来事の説明が長くなりすぎたり、&lt;br /&gt;
気持ちを先に書いてから出来事に戻ったりすると、因果と順序がずれます。&lt;br /&gt;
まず&lt;strong&gt;理由として必要な要素&lt;/strong&gt;を短いメモに分解し、因果がつながる順に並べてから文章化する必要があります。&lt;/div&gt;
&lt;/div&gt;
&lt;div class="table-responsive mt-4"&gt;
&lt;table class="table table-bordered table-hover align-middle mb-0 table-fixed"&gt;
&lt;thead style="background: #ede7f6;"&gt;
&lt;tr class="text-center"&gt;
&lt;th style="width: 20%;"&gt;ズレ&lt;/th&gt;
&lt;th&gt;典型症状&lt;/th&gt;
&lt;th style="width: 36%;"&gt;改善の焦点&lt;/th&gt;
&lt;/tr&gt;
&lt;/thead&gt;
&lt;tbody&gt;
&lt;tr&gt;
&lt;td class="fw-bold"&gt;順序&lt;/td&gt;
&lt;td&gt;結論が二回出る／話が戻る／理由が散る&lt;/td&gt;
&lt;td&gt;結論→理由→具体の流れにそろえ、理由に番号を振る&lt;/td&gt;
&lt;/tr&gt;
&lt;tr&gt;
&lt;td class="fw-bold"&gt;因果&lt;/td&gt;
&lt;td&gt;なぜそう言えるかが不明／「だから」の先が飛ぶ&lt;/td&gt;
&lt;td&gt;理由と結果を線で結び、接続語の使い方をそろえる&lt;/td&gt;
&lt;/tr&gt;
&lt;tr&gt;
&lt;td class="fw-bold"&gt;視点&lt;/td&gt;
&lt;td&gt;筆者と登場人物が混ざる／一般論が混入する&lt;/td&gt;
&lt;td&gt;誰の見方かを明示し、視点語をそろえる&lt;/td&gt;
&lt;/tr&gt;
&lt;/tbody&gt;
&lt;/table&gt;
&lt;/div&gt;
&lt;/div&gt;
&lt;/div&gt;
&lt;p&gt;&lt;!-- Online --&gt;&lt;/p&gt;
&lt;div id="online" class="card shadow-sm mb-4 border-0"&gt;
&lt;div class="card-body p-4 p-soft"&gt;
&lt;div class="d-flex align-items-center gap-2 mb-2"&gt;&lt;span class="badge bg-success"&gt;オンライン国語&lt;/span&gt;&lt;br /&gt;
&lt;span class="text-muted small"&gt;途中工程の修正ができる&lt;/span&gt;&lt;/div&gt;
&lt;h2 class="mb-3"&gt;オンライン国語個別指導が効果を発揮する理由&lt;/h2&gt;
&lt;p&gt;書き散らしの改善は、完成答案だけを直すよりも、「書いている途中の判断」を矯正する方が効果的です。&lt;br /&gt;
オンライン国語の個別指導では、書き途中の画面をリアルタイムで確認し、必要な順番への並び替えや因果の線結び、&lt;br /&gt;
視点をぶれないようにすることをその場で行えます。&lt;/p&gt;
&lt;div class="row g-3 mt-2 align-items-stretch"&gt;
&lt;div class="col-md-6"&gt;
&lt;div class="card h-100 border-0" style="background: #e3f2fd;"&gt;
&lt;div class="card-body"&gt;
&lt;div class="d-flex align-items-center gap-2 mb-2"&gt;
&lt;p&gt;&lt;span class="step-badge"&gt;1&lt;/span&gt;&lt;/p&gt;
&lt;div class="fw-bold"&gt;思考のズレを可視化&lt;/div&gt;
&lt;/div&gt;
&lt;ul class="mb-0 ps-3"&gt;
&lt;li&gt;条件語に線が引けているか&lt;/li&gt;
&lt;li&gt;材料が要素として分解できているか&lt;/li&gt;
&lt;li&gt;並べ替え前に書き始めていないか&lt;/li&gt;
&lt;li&gt;視点が揺れた瞬間がどこか&lt;/li&gt;
&lt;/ul&gt;
&lt;/div&gt;
&lt;/div&gt;
&lt;/div&gt;
&lt;div class="col-md-6"&gt;
&lt;div class="card h-100 border-0" style="background: #f1f8e9;"&gt;
&lt;div class="card-body"&gt;
&lt;div class="d-flex align-items-center gap-2 mb-2"&gt;
&lt;p&gt;&lt;span class="step-badge"&gt;2&lt;/span&gt;&lt;/p&gt;
&lt;div class="fw-bold"&gt;構造を作ってから文章化&lt;/div&gt;
&lt;/div&gt;
&lt;ul class="mb-0 ps-3"&gt;
&lt;li&gt;理由と結果を線で結ぶ&lt;/li&gt;
&lt;li&gt;要素に番号を振って順序を決める&lt;/li&gt;
&lt;li&gt;視点語をそろえて混在を防ぐ&lt;/li&gt;
&lt;li&gt;短文→接続で答案に仕上げる&lt;/li&gt;
&lt;/ul&gt;
&lt;/div&gt;
&lt;/div&gt;
&lt;/div&gt;
&lt;/div&gt;
&lt;p&gt;&lt;!-- CTA Mid --&gt;&lt;/p&gt;
&lt;div id="cta-mid" class="card border-0 shadow-sm mt-4" style="background: linear-gradient(135deg,#ffffff,#f7fbff);"&gt;
&lt;div class="card-body p-4"&gt;
&lt;div class="row g-3 align-items-center"&gt;
&lt;div class="col-lg-8"&gt;
&lt;div class="fw-bold mb-1" style="font-size: 1.05rem;"&gt;書き散らしを「論理の形」で止める&lt;/div&gt;
&lt;div class="text-muted"&gt;順序・因果・視点を整理する構造化トレーニングで、記述を得点できる形に仕上げます。&lt;br /&gt;
中学受験国語のオンライン個別指導として、過去問にも段階的に接続できます。&lt;/div&gt;
&lt;/div&gt;
&lt;div class="col-lg-4"&gt;
&lt;div class="d-grid d-lg-flex justify-content-lg-end"&gt;&lt;a class="btn btn-primary btn-responsive" href="https://dokkai-labo.tokyo/kobetsuonline01/"&gt;&lt;br /&gt;
オンライン国語個別指導を確認する&lt;br /&gt;
&lt;/a&gt;&lt;/div&gt;
&lt;div class="small text-muted mt-2"&gt;オンライン国語／個別指導／記述&lt;/div&gt;
&lt;/div&gt;
&lt;/div&gt;
&lt;/div&gt;
&lt;/div&gt;
&lt;p class="mt-4 mb-0"&gt;中学受験国語をオンラインで整理したい場合は、&lt;br /&gt;
&lt;a href="https://dokkai-labo.tokyo/kobetsuonline01/"&gt;オンライン個別指導&lt;/a&gt;&lt;br /&gt;
を軸に、書く前の構造化を定着させるのが効果的です。&lt;/p&gt;
&lt;/div&gt;
&lt;/div&gt;
&lt;p&gt;&lt;!-- Steps --&gt;&lt;/p&gt;
&lt;div id="steps" class="card shadow-sm mb-4 border-0"&gt;
&lt;div class="card-body p-4 p-soft"&gt;
&lt;div class="d-flex align-items-center gap-2 mb-2"&gt;&lt;span class="badge bg-dark"&gt;実践&lt;/span&gt;&lt;br /&gt;
&lt;span class="text-muted small"&gt;構造→文章化の順にそろえる&lt;/span&gt;&lt;/div&gt;
&lt;h2 class="mb-3"&gt;改善方法（実践ステップ）&lt;/h2&gt;
&lt;div class="table-responsive mb-4"&gt;
&lt;table class="table table-bordered table-hover align-middle mb-0 table-fixed"&gt;
&lt;thead style="background: #eceff1;"&gt;
&lt;tr class="text-center"&gt;
&lt;th style="width: 18%;"&gt;ステップ&lt;/th&gt;
&lt;th style="width: 22%;"&gt;目的&lt;/th&gt;
&lt;th&gt;やること&lt;/th&gt;
&lt;th style="width: 24%;"&gt;つまずきサイン&lt;/th&gt;
&lt;/tr&gt;
&lt;/thead&gt;
&lt;tbody&gt;
&lt;tr&gt;
&lt;td class="fw-bold"&gt;本文処理&lt;/td&gt;
&lt;td&gt;材料を要素化&lt;/td&gt;
&lt;td&gt;段落要点、対比・言い換え・因果、主張と例の区別&lt;/td&gt;
&lt;td&gt;材料が一つ／要点が言えない&lt;/td&gt;
&lt;/tr&gt;
&lt;tr&gt;
&lt;td class="fw-bold"&gt;設問処理&lt;/td&gt;
&lt;td&gt;条件をぶれないようにする&lt;/td&gt;
&lt;td&gt;設問分解、要素数を決める、本文範囲当て、条件語の線引き&lt;/td&gt;
&lt;td&gt;条件落ち／書き始めが遅い&lt;/td&gt;
&lt;/tr&gt;
&lt;tr&gt;
&lt;td class="fw-bold"&gt;構造化&lt;/td&gt;
&lt;td&gt;順序・因果・視点を整理する&lt;/td&gt;
&lt;td&gt;線で結ぶ、番号を振る、視点語をそろえる、不要要素を削る&lt;/td&gt;
&lt;td&gt;話が戻る／視点が混ざる&lt;/td&gt;
&lt;/tr&gt;
&lt;tr&gt;
&lt;td class="fw-bold"&gt;文章化&lt;/td&gt;
&lt;td&gt;答案として成立&lt;/td&gt;
&lt;td&gt;短文→接続→条件確認、主語述語を通す&lt;/td&gt;
&lt;td&gt;ねじれ／長文化してまとまらない&lt;/td&gt;
&lt;/tr&gt;
&lt;/tbody&gt;
&lt;/table&gt;
&lt;/div&gt;
&lt;div class="row g-3 align-items-stretch"&gt;
&lt;div class="col-lg-4"&gt;
&lt;div class="card h-100 border-0" style="background: #f7f9ff;"&gt;
&lt;div class="card-body"&gt;
&lt;h3 class="h5"&gt;ステップ1：本文処理の改善&lt;/h3&gt;
&lt;ul class="ps-3 mb-0"&gt;
&lt;li&gt;段落ごとに要点を一言で言う&lt;/li&gt;
&lt;li&gt;接続語の前後をセットで読む&lt;/li&gt;
&lt;li&gt;主張・理由・具体例を線で分ける&lt;/li&gt;
&lt;/ul&gt;
&lt;div class="small text-muted mt-3"&gt;材料が「要素」になっていないと、後で構造化できません。&lt;/div&gt;
&lt;/div&gt;
&lt;/div&gt;
&lt;/div&gt;
&lt;div class="col-lg-4"&gt;
&lt;div class="card h-100 border-0" style="background: #e8f5e9;"&gt;
&lt;div class="card-body"&gt;
&lt;h3 class="h5"&gt;ステップ2：設問処理の改善&lt;/h3&gt;
&lt;ul class="ps-3 mb-0"&gt;
&lt;li&gt;何を書くか、条件、範囲に分解&lt;/li&gt;
&lt;li&gt;要素数を先に決める&lt;/li&gt;
&lt;li&gt;材料候補を複数拾って絞る&lt;/li&gt;
&lt;/ul&gt;
&lt;div class="small text-muted mt-3"&gt;条件がぶれないようになると、不要要素を削りやすくなります。&lt;/div&gt;
&lt;/div&gt;
&lt;/div&gt;
&lt;/div&gt;
&lt;div class="col-lg-4"&gt;
&lt;div class="card h-100 border-0" style="background: #fff3e0;"&gt;
&lt;div class="card-body"&gt;
&lt;h3 class="h5"&gt;ステップ3：記述改善（構造化→文章化）&lt;/h3&gt;
&lt;ul class="ps-3 mb-0"&gt;
&lt;li&gt;因果を線で結び、順序に番号&lt;/li&gt;
&lt;li&gt;視点語をそろえ、主語を明示&lt;/li&gt;
&lt;li&gt;短文で作り、接続でつなぐ&lt;/li&gt;
&lt;/ul&gt;
&lt;div class="small text-muted mt-3"&gt;文章化を先にやると散らかりやすいので、構造を先に作ります。&lt;/div&gt;
&lt;/div&gt;
&lt;/div&gt;
&lt;/div&gt;
&lt;/div&gt;
&lt;p&gt;&lt;!-- 乱れ別の直し方：折りたたみ --&gt;&lt;/p&gt;
&lt;div id="accFix" class="accordion mt-4"&gt;
&lt;div class="accordion-item"&gt;
&lt;h3 id="hFix1" class="accordion-header"&gt;&lt;button class="accordion-button collapsed" type="button" data-bs-toggle="collapse" data-bs-target="#cFix1" aria-expanded="false" aria-controls="cFix1"&gt;&lt;br /&gt;
書き散らしタイプ別の直し方（順序・因果・視点）&lt;br /&gt;
&lt;/button&gt;&lt;/h3&gt;
&lt;div id="cFix1" class="accordion-collapse collapse" aria-labelledby="hFix1" data-bs-parent="#accFix"&gt;
&lt;div class="accordion-body"&gt;
&lt;div class="table-responsive"&gt;
&lt;table class="table table-bordered align-middle mb-0 table-fixed"&gt;
&lt;thead style="background: #f5f5f5;"&gt;
&lt;tr class="text-center"&gt;
&lt;th style="width: 20%;"&gt;ズレ&lt;/th&gt;
&lt;th&gt;典型症状&lt;/th&gt;
&lt;th style="width: 40%;"&gt;直し方の焦点&lt;/th&gt;
&lt;/tr&gt;
&lt;/thead&gt;
&lt;tbody&gt;
&lt;tr&gt;
&lt;td class="fw-bold"&gt;順序&lt;/td&gt;
&lt;td&gt;結論が二回／話が戻る／理由が散る&lt;/td&gt;
&lt;td&gt;結論→理由→具体にそろえ、理由に番号を振って並列に揃える&lt;/td&gt;
&lt;/tr&gt;
&lt;tr&gt;
&lt;td class="fw-bold"&gt;因果&lt;/td&gt;
&lt;td&gt;なぜそう言えるかが不明／接続が飛ぶ&lt;/td&gt;
&lt;td&gt;理由と結果を線で結び、因果の接続語をそろえて短文でつなぐ&lt;/td&gt;
&lt;/tr&gt;
&lt;tr&gt;
&lt;td class="fw-bold"&gt;視点&lt;/td&gt;
&lt;td&gt;筆者と登場人物が混ざる／一般論が混入&lt;/td&gt;
&lt;td&gt;誰の見方かを明示し、視点語をそろえて主語を補う&lt;/td&gt;
&lt;/tr&gt;
&lt;/tbody&gt;
&lt;/table&gt;
&lt;/div&gt;
&lt;div class="text-muted small mt-2"&gt;直しは「文章を上手くする」ではなく「構造を作り直す」作業です。&lt;/div&gt;
&lt;/div&gt;
&lt;/div&gt;
&lt;/div&gt;
&lt;/div&gt;
&lt;/div&gt;
&lt;/div&gt;
&lt;p&gt;&lt;!-- Home --&gt;&lt;/p&gt;
&lt;div id="home" class="card shadow-sm mb-4 border-0"&gt;
&lt;div class="card-body p-4 p-soft"&gt;
&lt;div class="d-flex align-items-center gap-2 mb-2"&gt;&lt;span class="badge bg-secondary"&gt;家庭&lt;/span&gt;&lt;br /&gt;
&lt;span class="text-muted small"&gt;正解提示より工程管理&lt;/span&gt;&lt;/div&gt;
&lt;p&gt;&lt;!-- ===================== 追記：練習（テンプレ＋例題＋自己採点＋FAQ） ※挿入推奨位置：#steps の直後 ===================== --&gt;&lt;/p&gt;
&lt;div id="practice" class="card shadow-sm mb-4 border-0"&gt;
&lt;div class="card-body p-4 p-soft"&gt;
&lt;div class="d-flex align-items-center gap-2 mb-2"&gt;&lt;span class="badge bg-danger"&gt;練習&lt;/span&gt;&lt;br /&gt;
&lt;span class="text-muted small"&gt;「構造化→文章化」を家庭でも回す&lt;/span&gt;&lt;/div&gt;
&lt;h2 class="mb-3"&gt;論理整理トレーニング：家庭で回せるテンプレと練習問題&lt;/h2&gt;
&lt;p class="mb-3"&gt;書き散らしを止めるコツは、文章を上手くすることではなく、&lt;strong&gt;書く前に構造を作る時間&lt;/strong&gt;を確保することです。&lt;br /&gt;
まずは次のテンプレで、答案を「部品」と「順番」に分けてから文章化してください。&lt;/p&gt;
&lt;p&gt;&lt;!-- テンプレ --&gt;&lt;/p&gt;
&lt;div class="rounded-3 p-3 border" style="background: #fff8f8;"&gt;
&lt;div class="fw-bold mb-2"&gt;30秒テンプレ（書く前メモ）&lt;/div&gt;
&lt;div class="row g-3"&gt;
&lt;div class="col-lg-4"&gt;
&lt;div class="small text-muted mb-1"&gt;1) 視点をぶれないようにする&lt;/div&gt;
&lt;div class="p-2 rounded-2" style="background: #fff;"&gt;誰の視点：〔筆者／主人公／周囲／一般論〕&lt;br /&gt;
主語：〔　　　　　　〕&lt;/div&gt;
&lt;/div&gt;
&lt;div class="col-lg-4"&gt;
&lt;div class="small text-muted mb-1"&gt;2) 因果（線結び）&lt;/div&gt;
&lt;div class="p-2 rounded-2" style="background: #fff;"&gt;理由A → 結果（結論）&lt;br /&gt;
理由B → 結果（結論）&lt;/div&gt;
&lt;/div&gt;
&lt;div class="col-lg-4"&gt;
&lt;div class="small text-muted mb-1"&gt;3) 順序（番号）&lt;/div&gt;
&lt;div class="p-2 rounded-2" style="background: #fff;"&gt;①結論（=答え）&lt;br /&gt;
②理由（A→Bの順）&lt;br /&gt;
③具体（本文語句）&lt;br /&gt;
④条件チェック&lt;/div&gt;
&lt;/div&gt;
&lt;/div&gt;
&lt;div class="small text-muted mt-2"&gt;ポイント：テンプレを埋め終わるまで&lt;strong&gt;本文の言葉を一文にしない&lt;/strong&gt;（文章化は最後）。&lt;/div&gt;
&lt;/div&gt;
&lt;p&gt;&lt;!-- 練習問題1：理由（因果） --&gt;&lt;/p&gt;
&lt;div class="mt-4"&gt;
&lt;h3 class="h5"&gt;練習1：因果が切れるタイプ（理由→結論を1本線でつなぐ）&lt;/h3&gt;
&lt;div class="rounded-3 p-3 border" style="background: #f7fbff;"&gt;
&lt;div class="fw-bold mb-2"&gt;設問（例）&lt;/div&gt;
&lt;p class="mb-2"&gt;主人公が「相手に謝ろう」と考えた理由を、本文の内容に即して書け。&lt;/p&gt;
&lt;div class="fw-bold mb-2"&gt;材料メモ（例：本文から拾えた断片）&lt;/div&gt;
&lt;ul class="mb-0 ps-3"&gt;
&lt;li&gt;相手が一人で片づけていた&lt;/li&gt;
&lt;li&gt;主人公は約束を破っていた&lt;/li&gt;
&lt;li&gt;相手は何も言わずに笑った&lt;/li&gt;
&lt;li&gt;主人公は胸が痛くなった&lt;/li&gt;
&lt;/ul&gt;
&lt;/div&gt;
&lt;div class="row g-3 mt-2"&gt;
&lt;div class="col-lg-6"&gt;
&lt;div class="card border-0" style="background: #fff;"&gt;
&lt;div class="card-body border rounded-3"&gt;
&lt;div class="fw-bold mb-2"&gt;書く前メモ（例：要素→線結び）&lt;/div&gt;
&lt;div class="small"&gt;視点：主人公&lt;br /&gt;
結論：謝ろうと思った&lt;br /&gt;
理由A：自分が約束を破り迷惑をかけた&lt;br /&gt;
理由B：相手が責めずに笑った→余計に胸が痛んだ&lt;br /&gt;
順序：①結論 ②理由A ③理由B&lt;/div&gt;
&lt;/div&gt;
&lt;/div&gt;
&lt;/div&gt;
&lt;div class="col-lg-6"&gt;
&lt;div class="card border-0" style="background: #fff;"&gt;
&lt;div class="card-body border rounded-3"&gt;
&lt;div class="fw-bold mb-2"&gt;答案骨格（書き方）&lt;/div&gt;
&lt;div class="small"&gt;①（結論）主人公は、〔　　　　　　〕ため謝ろうと考えた。&lt;br /&gt;
②（理由A）それは、〔約束を破って迷惑をかけた〕からである。&lt;br /&gt;
③（理由B）さらに、〔相手が責めずに笑った〕ことで〔胸が痛くなった〕ためである。&lt;/div&gt;
&lt;div class="text-muted small mt-2"&gt;※本文語句は〔 〕に入れる。文章化は「接続」でまとめる。&lt;/div&gt;
&lt;/div&gt;
&lt;/div&gt;
&lt;/div&gt;
&lt;/div&gt;
&lt;/div&gt;
&lt;p&gt;&lt;!-- 練習問題2：順序（結論が二回出る） --&gt;&lt;/p&gt;
&lt;div class="mt-4"&gt;
&lt;h3 class="h5"&gt;練習2：順序が往復するタイプ（番号で一本道にする）&lt;/h3&gt;
&lt;div class="rounded-3 p-3 border" style="background: #fff;"&gt;
&lt;div class="fw-bold mb-2"&gt;設問（例）&lt;/div&gt;
&lt;p class="mb-2"&gt;筆者が述べる「本当の優しさ」とは何か。理由も含めてまとめよ。&lt;/p&gt;
&lt;div class="fw-bold mb-2"&gt;散らかりやすい材料（例）&lt;/div&gt;
&lt;ul class="mb-0 ps-3"&gt;
&lt;li&gt;相手の気持ちを想像する&lt;/li&gt;
&lt;li&gt;その場しのぎで慰めるのは違う&lt;/li&gt;
&lt;li&gt;相手の成長につながる言葉が必要&lt;/li&gt;
&lt;li&gt;厳しさも含めて伝えることがある&lt;/li&gt;
&lt;/ul&gt;
&lt;/div&gt;
&lt;div class="card border-0 mt-2" style="background: #f1f8e9;"&gt;
&lt;div class="card-body border rounded-3"&gt;
&lt;div class="fw-bold mb-2"&gt;番号メモ（例：順序を決める）&lt;/div&gt;
&lt;div class="small"&gt;①結論：本当の優しさ＝〔相手のためになる言葉や行動を選ぶこと〕&lt;br /&gt;
②理由：〔相手の気持ちを想像しつつ〕&lt;br /&gt;
③補足：〔その場しのぎの慰めは成長につながらない〕&lt;br /&gt;
④具体：〔必要なら厳しさも含めて伝える〕&lt;/div&gt;
&lt;div class="text-muted small mt-2"&gt;結論を最初に1回だけ書く。以降は②〜④で支える。&lt;/div&gt;
&lt;/div&gt;
&lt;/div&gt;
&lt;/div&gt;
&lt;p&gt;&lt;!-- 自己採点チェック --&gt;&lt;/p&gt;
&lt;div class="mt-4 rounded-3 p-3 border" style="background: #fff;"&gt;
&lt;div class="fw-bold mb-2"&gt;自己採点チェック（再発防止の7項目）&lt;/div&gt;
&lt;div class="row g-2"&gt;
&lt;div class="col-md-6"&gt;
&lt;ul class="mb-0 ps-3"&gt;
&lt;li&gt;結論（答え）は1回だけで、冒頭に置けている&lt;/li&gt;
&lt;li&gt;理由→結果が「だから」でつながる（因果が切れていない）&lt;/li&gt;
&lt;li&gt;理由は2〜3個までに絞れている（材料過多になっていない）&lt;/li&gt;
&lt;li&gt;視点（筆者/主人公）が途中で混ざっていない&lt;/li&gt;
&lt;/ul&gt;
&lt;/div&gt;
&lt;div class="col-md-6"&gt;
&lt;ul class="mb-0 ps-3"&gt;
&lt;li&gt;本文語句（根拠）が1つ以上入っている&lt;/li&gt;
&lt;li&gt;主語・述語のねじれがない&lt;/li&gt;
&lt;li&gt;設問条件（字数・理由含む等）を最後に確認した&lt;/li&gt;
&lt;/ul&gt;
&lt;/div&gt;
&lt;/div&gt;
&lt;/div&gt;
&lt;p&gt;&lt;!-- FAQ --&gt;&lt;/p&gt;
&lt;div class="mt-4"&gt;
&lt;h3 class="h5"&gt;よくある質問（記述が散らかる場面別）&lt;/h3&gt;
&lt;div id="accFAQ" class="accordion"&gt;
&lt;div class="accordion-item"&gt;
&lt;h4 id="faq1" class="accordion-header"&gt;&lt;button class="accordion-button collapsed" type="button" data-bs-toggle="collapse" data-bs-target="#faqA" aria-expanded="false" aria-controls="faqA"&gt;&lt;br /&gt;
字数が足りない／オーバーする&lt;br /&gt;
&lt;/button&gt;&lt;/h4&gt;
&lt;div id="faqA" class="accordion-collapse collapse" aria-labelledby="faq1" data-bs-parent="#accFAQ"&gt;
&lt;div class="accordion-body small"&gt;先に「要素数（理由はいくつ、具体は入れるか）」を決めると字数が安定します。足りない場合は理由を1つ足すのではなく、&lt;strong&gt;本文語句の具体&lt;/strong&gt;を1つ補う方が因果がずれにくいです。&lt;/div&gt;
&lt;/div&gt;
&lt;/div&gt;
&lt;div class="accordion-item"&gt;
&lt;h4 id="faq2" class="accordion-header"&gt;&lt;button class="accordion-button collapsed" type="button" data-bs-toggle="collapse" data-bs-target="#faqB" aria-expanded="false" aria-controls="faqB"&gt;&lt;br /&gt;
接続語（だから／しかし／つまり）が苦手&lt;br /&gt;
&lt;/button&gt;&lt;/h4&gt;
&lt;div id="faqB" class="accordion-collapse collapse" aria-labelledby="faq2" data-bs-parent="#accFAQ"&gt;
&lt;div class="accordion-body small"&gt;接続語は「文章の飾り」ではなく&lt;strong&gt;因果の線&lt;/strong&gt;です。まず理由→結果を線で結び、線が引けた場所にだけ「だから／そのため」を入れます。線が引けない場合は材料が理由になっていません。&lt;/div&gt;
&lt;/div&gt;
&lt;/div&gt;
&lt;div class="accordion-item"&gt;
&lt;h4 id="faq3" class="accordion-header"&gt;&lt;button class="accordion-button collapsed" type="button" data-bs-toggle="collapse" data-bs-target="#faqC" aria-expanded="false" aria-controls="faqC"&gt;&lt;br /&gt;
本文を写しすぎて長くなる&lt;br /&gt;
&lt;/button&gt;&lt;/h4&gt;
&lt;div id="faqC" class="accordion-collapse collapse" aria-labelledby="faq3" data-bs-parent="#accFAQ"&gt;
&lt;div class="accordion-body small"&gt;「本文語句」は1〜2個で十分です。要素を短いメモに分解し、文章化は&lt;strong&gt;短文→接続&lt;/strong&gt;で行うと引用の暴走が止まります（先に長文で書かない）。&lt;/div&gt;
&lt;/div&gt;
&lt;/div&gt;
&lt;div class="accordion-item"&gt;
&lt;h4 id="faq4" class="accordion-header"&gt;&lt;button class="accordion-button collapsed" type="button" data-bs-toggle="collapse" data-bs-target="#faqD" aria-expanded="false" aria-controls="faqD"&gt;&lt;br /&gt;
直しても同じつまずき方が再発する&lt;br /&gt;
&lt;/button&gt;&lt;/h4&gt;
&lt;div id="faqD" class="accordion-collapse collapse" aria-labelledby="faq4" data-bs-parent="#accFAQ"&gt;
&lt;div class="accordion-body small"&gt;完成答案の添削だけだと、原因（順序・因果・視点）が残ります。直しは「文章」ではなく、&lt;strong&gt;テンプレ（線・番号・視点）を作り直す&lt;/strong&gt;ところまで戻すと再発が減ります。&lt;/div&gt;
&lt;/div&gt;
&lt;/div&gt;
&lt;/div&gt;
&lt;/div&gt;
&lt;p class="mt-4 mb-0 small text-muted"&gt;上のテンプレと練習は、オンライン個別指導では「書き途中」の画面で同様に行います（線結び／番号付け／視点をぶれないようにする）。&lt;br /&gt;
過去問の記述を得点できる形に直す運用まで含めて相談したい場合は、&lt;a href="https://dokkai-labo.tokyo/kobetsuonline01/"&gt;オンライン個別指導&lt;/a&gt;をご確認ください。&lt;/p&gt;
&lt;/div&gt;
&lt;/div&gt;
&lt;p&gt;&lt;!-- ===================== /追記 ===================== --&gt;&lt;/p&gt;
&lt;h2 class="mb-3"&gt;家庭でできるフォローと役割分担&lt;/h2&gt;
&lt;p&gt;家庭が正解を教えると、子どもが構造化せずに依存しやすくなります。&lt;br /&gt;
家庭は&lt;strong&gt;語彙・漢字の習慣&lt;/strong&gt;と&lt;strong&gt;構造化の確認&lt;/strong&gt;に寄せると、オンライン個別での改善が速くなります。&lt;/p&gt;
&lt;div class="table-responsive mt-3"&gt;
&lt;table class="table table-bordered align-middle mb-0 table-fixed"&gt;
&lt;thead style="background: #f5f5f5;"&gt;
&lt;tr class="text-center"&gt;
&lt;th style="width: 50%;"&gt;家庭が担うと効果的&lt;/th&gt;
&lt;th style="width: 50%;"&gt;指導で担うと効果的&lt;/th&gt;
&lt;/tr&gt;
&lt;/thead&gt;
&lt;tbody&gt;
&lt;tr&gt;
&lt;td&gt;
&lt;ul class="mb-0 ps-3"&gt;
&lt;li&gt;語彙・漢字を短時間で毎日回す&lt;/li&gt;
&lt;li&gt;音読の頻度管理と要点の一言確認&lt;/li&gt;
&lt;li&gt;過去問の実施日と直し回数の管理&lt;/li&gt;
&lt;li&gt;書く前に「番号」「線」「視点語」があるか確認&lt;/li&gt;
&lt;/ul&gt;
&lt;/td&gt;
&lt;td&gt;
&lt;ul class="mb-0 ps-3"&gt;
&lt;li&gt;設問分解と条件読みの矯正&lt;/li&gt;
&lt;li&gt;本文材料の要素化と取捨選択&lt;/li&gt;
&lt;li&gt;因果・順序・視点の構造化トレーニング&lt;/li&gt;
&lt;li&gt;添削の読み取りと次への再現&lt;/li&gt;
&lt;/ul&gt;
&lt;/td&gt;
&lt;/tr&gt;
&lt;/tbody&gt;
&lt;/table&gt;
&lt;/div&gt;
&lt;div class="alert alert-info mt-4 mb-0"&gt;
&lt;div class="fw-bold mb-1"&gt;家庭での声かけ例&lt;/div&gt;
&lt;div&gt;「結論はどれ？」→「理由は何個？」→「理由と結果、線でつながってる？」→「誰の視点で書いてる？」&lt;br /&gt;
と工程に戻す声かけが、書き散らしの再発を防ぎます。&lt;/div&gt;
&lt;/div&gt;
&lt;/div&gt;
&lt;/div&gt;
&lt;p&gt;&lt;!-- Fit --&gt;&lt;/p&gt;
&lt;div id="fit" class="card shadow-sm mb-4 border-0"&gt;
&lt;div class="card-body p-4 p-soft"&gt;
&lt;div class="d-flex align-items-center gap-2 mb-2"&gt;&lt;span class="badge bg-info text-dark"&gt;相性&lt;/span&gt;&lt;br /&gt;
&lt;span class="text-muted small"&gt;論理整理が必要なタイプ&lt;/span&gt;&lt;/div&gt;
&lt;h2 class="mb-3"&gt;どんな子に相性が良いか&lt;/h2&gt;
&lt;div class="row g-3 align-items-stretch"&gt;
&lt;div class="col-lg-6"&gt;
&lt;div class="p-3 rounded-3 border" style="background: #f9fbff; height: 100%;"&gt;
&lt;div class="fw-bold mb-2"&gt;オンライン個別の効果が出やすい子&lt;/div&gt;
&lt;ul class="mb-0 ps-3"&gt;
&lt;li&gt;話が行ったり来たりする&lt;/li&gt;
&lt;li&gt;理由と結果がつながらない&lt;/li&gt;
&lt;li&gt;視点が混ざってしまう&lt;/li&gt;
&lt;li&gt;添削しても同じつまずき方が再発する&lt;/li&gt;
&lt;li&gt;過去問の記述点が安定しない&lt;/li&gt;
&lt;/ul&gt;
&lt;/div&gt;
&lt;/div&gt;
&lt;div class="col-lg-6"&gt;
&lt;div class="p-3 rounded-3 border" style="background: #fff; height: 100%;"&gt;
&lt;div class="fw-bold mb-2"&gt;家庭で支えやすい条件&lt;/div&gt;
&lt;ul class="mb-0 ps-3"&gt;
&lt;li&gt;語彙・漢字をルーティン化できる&lt;/li&gt;
&lt;li&gt;書く前の構造化を確認できる&lt;/li&gt;
&lt;li&gt;直し回数を決めて回せる&lt;/li&gt;
&lt;li&gt;過去問の管理を担える&lt;/li&gt;
&lt;/ul&gt;
&lt;/div&gt;
&lt;/div&gt;
&lt;/div&gt;
&lt;p class="mt-4 mb-0"&gt;記述全体の全体像（説明＝内容＋理由／心情＝背景→出来事→心情、字数調整の考え方まで）を体系的に押さえるなら、&lt;br /&gt;
&lt;a href="https://dokkai-labo.tokyo/blog/17022403/"&gt;全体像はこちら&lt;/a&gt;&lt;/p&gt;
&lt;/div&gt;
&lt;/div&gt;
&lt;p&gt;&lt;!-- Summary --&gt;&lt;/p&gt;
&lt;div id="summary" class="card shadow-sm border-0"&gt;
&lt;div class="card-body p-4 p-soft"&gt;
&lt;h2 class="mb-3"&gt;まとめ&lt;/h2&gt;
&lt;p class="mb-4"&gt;書き散らしは、順序・因果・視点のズレによって起きる&lt;strong&gt;構造の問題&lt;/strong&gt;です。&lt;br /&gt;
材料を要素に分解し、線で結び、番号を振って順番をまとめてから文章化すると安定します。&lt;br /&gt;
中学受験国語の読解力・記述をオンラインで持ち直したい方は、下記をご覧ください。&lt;/p&gt;
&lt;div class="p-4 rounded-3 border" style="background: linear-gradient(135deg,#f7fbff,#ffffff);"&gt;
&lt;div class="row g-3 align-items-center"&gt;
&lt;div class="col-lg-8"&gt;
&lt;div class="fw-bold mb-1" style="font-size: 1.05rem;"&gt;次にやること&lt;/div&gt;
&lt;div class="text-muted"&gt;途中工程を可視化し、論理整理の書き方を定着させるオンライン国語の個別指導。&lt;br /&gt;
過去問の記述対策にも段階的に接続できます。&lt;/div&gt;
&lt;/div&gt;
&lt;div class="col-lg-4"&gt;
&lt;div class="d-grid d-lg-flex justify-content-lg-end"&gt;&lt;a class="btn btn-success btn-responsive" href="https://dokkai-labo.tokyo/kobetsuonline01/"&gt;&lt;br /&gt;
オンライン国語個別へ&lt;br /&gt;
&lt;/a&gt;&lt;/div&gt;
&lt;/div&gt;
&lt;/div&gt;
&lt;/div&gt;
&lt;/div&gt;
&lt;/div&gt;
&lt;/div&gt;
&lt;p&gt;&lt;!-- [ /.socialSet ] --&gt;&lt;/p&gt;
------</t>
  </si>
  <si>
    <t>https://dokkai-labo.tokyo/col_blog/kokugo-evidence/</t>
  </si>
  <si>
    <t>以下のページは不自然なワードを使用しています。
これらを適切に自然な言葉に置き換えて下さい。
なお、本文の装飾や構造は絶対に変えないでください。
【対象ページURL】
https://dokkai-labo.tokyo/col_blog/kokugo-evidence/
【検出された不自然ワード】
- 型
- 30秒
【本文】
------
&lt;div class="container my-4"&gt;
&lt;p&gt;&lt;!-- Page CSS（最小限の補助：PC/スマホ両対応） --&gt;&lt;/p&gt;
&lt;style&gt;
    .hero-title { font-size: 1.9rem; line-height: 1.5; }&lt;br /&gt;    @media (min-width: 992px){ .hero-title { font-size: 2.1rem; } }&lt;/p&gt;
&lt;p&gt;    .p-lg-5-soft { padding: 1.5rem; }&lt;br /&gt;    @media (min-width: 992px){ .p-lg-5-soft { padding: 3rem; } }&lt;/p&gt;
&lt;p&gt;    .btn-responsive { width: 100%; }&lt;br /&gt;    @media (min-width: 992px){ .btn-responsive { width: auto; } }&lt;/p&gt;
&lt;p&gt;    .table-fixed { table-layout: fixed; }&lt;br /&gt;    .table-fixed th, .table-fixed td { overflow-wrap: anywhere; word-break: break-word; }&lt;/p&gt;
&lt;p&gt;    .toc-list .list-group-item { border-radius: .75rem; margin-bottom: .5rem; }&lt;br /&gt;    .toc-list .list-group-item:last-child { margin-bottom: 0; }&lt;/p&gt;
&lt;p&gt;    .soft-card { border: 1px solid rgba(0,0,0,.06); }&lt;br /&gt;    .small-note { font-size: .92rem; }&lt;br /&gt;  &lt;/style&gt;
&lt;p&gt;&lt;!-- Hero --&gt;&lt;/p&gt;
&lt;div class="card shadow-sm mb-4 border-0" style="background: linear-gradient(135deg,#1a237e,#00695c); color: #fff;"&gt;
&lt;div class="card-body p-4 p-lg-5-soft"&gt;
&lt;div class="d-flex flex-wrap gap-2 mb-3"&gt;&lt;span class="badge bg-warning text-dark"&gt;中学受験／国語&lt;/span&gt;&lt;br /&gt;
&lt;span class="badge bg-light text-dark"&gt;根拠取りの改善&lt;/span&gt;&lt;br /&gt;
&lt;span class="badge bg-dark"&gt;オンライン個別指導&lt;/span&gt;&lt;/div&gt;
&lt;h1 class="mb-3 hero-title"&gt;文章の根拠が取れない子に共通する３つの弱点&lt;/h1&gt;
&lt;p class="mb-0" style="font-size: 1.02rem; opacity: .95;"&gt;根拠取りが苦手な子は、本文の部分一致だけを探したり、飛ばし読みで表面的な語句を拾ったりしがちです。&lt;br /&gt;
この記事では、根拠が取れない典型パターンを三つに分類し、オンライン国語の個別指導で改善しやすい理由と実践の流れを整理します。&lt;/p&gt;
&lt;p class="mt-3 mb-0" style="font-size: .98rem; opacity: .95; line-height: 1.9;"&gt;接続詞・指示語などの「ひっかかり」を減らし、説明文の長文で根拠を外さない読み方まで含めて整理したい場合は、&lt;br /&gt;
&lt;a class="fw-bold text-white" href="https://dokkai-labo.tokyo/blog/chobunkotsu/" target="_blank" rel="noopener"&gt;国語の長文読解のコツ【全体像はこちら】&lt;/a&gt;&lt;br /&gt;
もあわせて確認してください。&lt;/p&gt;
&lt;div class="row g-3 mt-4 align-items-stretch"&gt;
&lt;div class="col-lg-7"&gt;
&lt;div class="p-3 rounded-3" style="background: rgba(255,255,255,.12); height: 100%;"&gt;
&lt;div class="fw-bold mb-2"&gt;この記事で解決できること&lt;/div&gt;
&lt;ul class="mb-0 ps-3"&gt;
&lt;li&gt;根拠が取れない子の共通パターンを見分けられる&lt;/li&gt;
&lt;li&gt;本文と設問の往復動作を「流れ」として身につけられる&lt;/li&gt;
&lt;li&gt;中学受験の過去問でも根拠を外さない進め方が分かる&lt;/li&gt;
&lt;li&gt;家庭でのフォローとやりすぎない管理法が分かる&lt;/li&gt;
&lt;/ul&gt;
&lt;/div&gt;
&lt;/div&gt;
&lt;div class="col-lg-5"&gt;
&lt;div class="p-3 rounded-3" style="background: rgba(0,0,0,.18); height: 100%;"&gt;
&lt;div class="fw-bold mb-2"&gt;保護者の方から多いお悩み&lt;/div&gt;
&lt;ul class="mb-0 ps-3"&gt;
&lt;li&gt;答え合わせでいつも根拠が違う&lt;/li&gt;
&lt;li&gt;選択肢が二択で外れる&lt;/li&gt;
&lt;li&gt;記述が本文とズレる&lt;/li&gt;
&lt;/ul&gt;
&lt;/div&gt;
&lt;/div&gt;
&lt;/div&gt;
&lt;div class="d-flex flex-wrap gap-2 mt-4"&gt;&lt;a class="btn btn-light btn-sm" href="#toc"&gt;目次へ&lt;/a&gt;&lt;br /&gt;
&lt;a class="btn btn-outline-light btn-sm" href="#cta-mid"&gt;オンライン個別の活用&lt;/a&gt;&lt;/div&gt;
&lt;/div&gt;
&lt;/div&gt;
&lt;p&gt;&lt;!-- TOC --&gt;&lt;/p&gt;
&lt;div id="toc" class="card shadow-sm mb-4"&gt;
&lt;div class="card-body p-4"&gt;
&lt;h2 class="h5 mb-3"&gt;目次&lt;/h2&gt;
&lt;div class="row g-3"&gt;
&lt;div class="col-md-6"&gt;
&lt;div class="list-group toc-list"&gt;&lt;a class="list-group-item list-group-item-action" href="#bg"&gt;この悩みが起きる背景&lt;/a&gt;&lt;br /&gt;
&lt;a class="list-group-item list-group-item-action" href="#weakness"&gt;根拠が取れない子の３つの弱点&lt;/a&gt;&lt;br /&gt;
&lt;a class="list-group-item list-group-item-action" href="#online"&gt;オンライン国語個別指導が効果を発揮する理由&lt;/a&gt;&lt;/div&gt;
&lt;/div&gt;
&lt;div class="col-md-6"&gt;
&lt;div class="list-group toc-list"&gt;&lt;a class="list-group-item list-group-item-action" href="#steps"&gt;改善方法（実践ステップ）&lt;/a&gt;&lt;br /&gt;
&lt;a class="list-group-item list-group-item-action" href="#home"&gt;家庭でできるフォローと役割分担&lt;/a&gt;&lt;br /&gt;
&lt;a class="list-group-item list-group-item-action" href="#fit"&gt;どんな子に相性が良いか&lt;/a&gt;&lt;br /&gt;
&lt;a class="list-group-item list-group-item-action" href="#summary"&gt;まとめ&lt;/a&gt;&lt;/div&gt;
&lt;/div&gt;
&lt;/div&gt;
&lt;/div&gt;
&lt;/div&gt;
&lt;p&gt;&lt;!-- Background --&gt;&lt;/p&gt;
&lt;div id="bg" class="card shadow-sm mb-4 border-0"&gt;
&lt;div class="card-body p-4 p-lg-5-soft"&gt;
&lt;div class="d-flex align-items-center gap-2 mb-2"&gt;&lt;span class="badge bg-primary"&gt;背景&lt;/span&gt;&lt;br /&gt;
&lt;span class="text-muted small"&gt;学力より処理の仕組みで起きる&lt;/span&gt;&lt;/div&gt;
&lt;h2 class="mb-3"&gt;この悩みが起きる背景（構造的な原因）&lt;/h2&gt;
&lt;p&gt;中学受験国語で「根拠が取れない」状態は、読解力の不足というより&lt;strong&gt;本文と設問をつなぐ処理&lt;/strong&gt;が整っていないことから起きます。&lt;br /&gt;
本来、根拠取りは次の流れで進みます。&lt;/p&gt;
&lt;div class="row g-3 mt-2"&gt;
&lt;div class="col-lg-7"&gt;
&lt;div class="card soft-card h-100" style="background: #f7f9ff;"&gt;
&lt;div class="card-body"&gt;
&lt;div class="fw-bold mb-2"&gt;根拠取りの基本フロー&lt;/div&gt;
&lt;ol class="mb-0 ps-3"&gt;
&lt;li&gt;設問の条件を線引きし、答える対象を決める&lt;/li&gt;
&lt;li&gt;条件に合う本文範囲を見当づける&lt;/li&gt;
&lt;li&gt;根拠候補を複数拾い、条件で絞る&lt;/li&gt;
&lt;li&gt;前後関係で意味を決め、答案に反映する&lt;/li&gt;
&lt;/ol&gt;
&lt;/div&gt;
&lt;/div&gt;
&lt;/div&gt;
&lt;div class="col-lg-5"&gt;
&lt;div class="card soft-card h-100" style="background: #fff;"&gt;
&lt;div class="card-body"&gt;
&lt;div class="fw-bold mb-2"&gt;止まりやすいポイント&lt;/div&gt;
&lt;ul class="mb-0 ps-3"&gt;
&lt;li&gt;設問の条件が曖昧なまま本文へ行く&lt;/li&gt;
&lt;li&gt;語句だけ拾い、文意を決めない&lt;/li&gt;
&lt;li&gt;主張と具体例の関係が見えない&lt;/li&gt;
&lt;/ul&gt;
&lt;/div&gt;
&lt;/div&gt;
&lt;/div&gt;
&lt;/div&gt;
&lt;div class="alert alert-warning mt-4 mb-0"&gt;
&lt;div class="fw-bold mb-1"&gt;具体例&lt;/div&gt;
&lt;div&gt;設問が「筆者が問題だと考える点を二つ、本文の内容に即して答えよ」のとき、&lt;br /&gt;
「問題」という語を探して周辺だけ読むと、例示や事実説明を拾ってしまい、&lt;strong&gt;筆者の主張&lt;/strong&gt;に到達できません。&lt;br /&gt;
ここは語句探しではなく、設問条件から探す視点を作ることで改善できます。&lt;/div&gt;
&lt;/div&gt;
&lt;/div&gt;
&lt;/div&gt;
&lt;p&gt;&lt;!-- Weakness --&gt;&lt;/p&gt;
&lt;div id="weakness" class="card shadow-sm mb-4 border-0"&gt;
&lt;div class="card-body p-4 p-lg-5-soft"&gt;
&lt;div class="d-flex align-items-center gap-2 mb-2"&gt;&lt;span class="badge bg-danger"&gt;原因&lt;/span&gt;&lt;br /&gt;
&lt;span class="text-muted small"&gt;弱点タイプ別に手当てする&lt;/span&gt;&lt;/div&gt;
&lt;h2 class="mb-3"&gt;根拠が取れない子に共通する３つの弱点&lt;/h2&gt;
&lt;div class="table-responsive"&gt;
&lt;table class="table table-bordered align-middle mb-0 table-fixed"&gt;
&lt;thead style="background: #ffebee;"&gt;
&lt;tr class="text-center"&gt;
&lt;th style="width: 18%;"&gt;弱点タイプ&lt;/th&gt;
&lt;th&gt;やりがちな行動&lt;/th&gt;
&lt;th style="width: 28%;"&gt;取りこぼしにつながる理由&lt;/th&gt;
&lt;th style="width: 26%;"&gt;改善の方向性&lt;/th&gt;
&lt;/tr&gt;
&lt;/thead&gt;
&lt;tbody&gt;
&lt;tr&gt;
&lt;td class="fw-bold"&gt;部分一致タイプ&lt;/td&gt;
&lt;td&gt;設問の語と似た語を本文で探し、その周辺だけ読む&lt;/td&gt;
&lt;td&gt;条件に必要な要素が欠け、主張や理由の文を外しやすい&lt;/td&gt;
&lt;td&gt;条件語を先に決め、根拠候補を複数拾って絞る&lt;/td&gt;
&lt;/tr&gt;
&lt;tr&gt;
&lt;td class="fw-bold"&gt;飛ばし読みタイプ&lt;/td&gt;
&lt;td&gt;本文を速く流し、目立つ語句だけ拾って選ぶ&lt;/td&gt;
&lt;td&gt;前後関係を読まず、文意が決まらないまま判断する&lt;/td&gt;
&lt;td&gt;段落要点と接続語を手がかりに、意味決めを習慣化&lt;/td&gt;
&lt;/tr&gt;
&lt;tr&gt;
&lt;td class="fw-bold"&gt;構造未把握タイプ&lt;/td&gt;
&lt;td&gt;主張・理由・例の区別が曖昧で、条件に戻れない&lt;/td&gt;
&lt;td&gt;例だけ答える、逆に主張だけで具体性がなくなる&lt;/td&gt;
&lt;td&gt;段落役割を押さえ、主張と例の対応を図で整理する&lt;/td&gt;
&lt;/tr&gt;
&lt;/tbody&gt;
&lt;/table&gt;
&lt;/div&gt;
&lt;div class="row g-3 mt-4"&gt;
&lt;div class="col-lg-4"&gt;
&lt;div class="card soft-card h-100" style="background: #fff;"&gt;
&lt;div class="card-body"&gt;
&lt;h3 class="h5 mb-2"&gt;弱点1：部分一致タイプ&lt;/h3&gt;
&lt;p class="mb-2 small-note"&gt;設問語と同じ言葉を本文で見つけると安心し、その周辺だけで答えを決めてしまうタイプです。&lt;/p&gt;
&lt;ul class="mb-0 ps-3"&gt;
&lt;li&gt;根拠候補を二つ以上拾う&lt;/li&gt;
&lt;li&gt;条件語に対応する要素が揃っているか確認&lt;/li&gt;
&lt;li&gt;一文だけで決めず、前後を読む&lt;/li&gt;
&lt;/ul&gt;
&lt;/div&gt;
&lt;/div&gt;
&lt;/div&gt;
&lt;div class="col-lg-4"&gt;
&lt;div class="card soft-card h-100" style="background: #f7fbff;"&gt;
&lt;div class="card-body"&gt;
&lt;h3 class="h5 mb-2"&gt;弱点2：飛ばし読みタイプ&lt;/h3&gt;
&lt;p class="mb-2 small-note"&gt;スピード重視で進めるほど、文意の決まりが抜け、選択肢や記述でズレが出やすくなります。&lt;/p&gt;
&lt;ul class="mb-0 ps-3"&gt;
&lt;li&gt;接続語に反応して前後をセットで読む&lt;/li&gt;
&lt;li&gt;段落の要点を一言で言う&lt;/li&gt;
&lt;li&gt;根拠は語句ではなく文の関係で取る&lt;/li&gt;
&lt;/ul&gt;
&lt;/div&gt;
&lt;/div&gt;
&lt;/div&gt;
&lt;div class="col-lg-4"&gt;
&lt;div class="card soft-card h-100" style="background: #fff8e1;"&gt;
&lt;div class="card-body"&gt;
&lt;h3 class="h5 mb-2"&gt;弱点3：構造未把握タイプ&lt;/h3&gt;
&lt;p class="mb-2 small-note"&gt;主張と例が混ざり、設問条件に必要な「理由」「対比」「結論」が取り切れないタイプです。&lt;/p&gt;
&lt;ul class="mb-0 ps-3"&gt;
&lt;li&gt;段落の役割を分類する&lt;/li&gt;
&lt;li&gt;主張に下線、例に波線を付ける&lt;/li&gt;
&lt;li&gt;例は必ず「だから筆者は何を言うか」に戻す&lt;/li&gt;
&lt;/ul&gt;
&lt;/div&gt;
&lt;/div&gt;
&lt;/div&gt;
&lt;/div&gt;
&lt;/div&gt;
&lt;/div&gt;
&lt;p&gt;&lt;!-- Online --&gt;&lt;/p&gt;
&lt;div id="online" class="card shadow-sm mb-4 border-0"&gt;
&lt;div class="card-body p-4 p-lg-5-soft"&gt;
&lt;div class="d-flex align-items-center gap-2 mb-2"&gt;&lt;span class="badge bg-success"&gt;オンライン国語&lt;/span&gt;&lt;br /&gt;
&lt;span class="text-muted small"&gt;往復動作と根拠の意味決めを決める&lt;/span&gt;&lt;/div&gt;
&lt;h2 class="mb-3"&gt;オンライン国語個別指導が効果を発揮する理由&lt;/h2&gt;
&lt;p&gt;根拠取りは「答えを覚える勉強」では改善しにくく、本文と設問の往復動作を&lt;strong&gt;正しい順序&lt;/strong&gt;で繰り返して身につける必要があります。&lt;br /&gt;
オンライン国語の個別指導は、手元の動きと思考のズレを可視化し、その場で修正できます。&lt;/p&gt;
&lt;div class="row g-3 mt-2 align-items-stretch"&gt;
&lt;div class="col-md-6"&gt;
&lt;div class="card h-100 border-0" style="background: #e8f5e9;"&gt;
&lt;div class="card-body"&gt;
&lt;div class="fw-bold mb-2"&gt;手元カメラでズレが見える&lt;/div&gt;
&lt;ul class="mb-0 ps-3"&gt;
&lt;li&gt;条件語に線を引けているか&lt;/li&gt;
&lt;li&gt;本文のどこに戻っているか&lt;/li&gt;
&lt;li&gt;根拠を一文で押さえているか&lt;/li&gt;
&lt;/ul&gt;
&lt;/div&gt;
&lt;/div&gt;
&lt;/div&gt;
&lt;div class="col-md-6"&gt;
&lt;div class="card h-100 border-0" style="background: #e3f2fd;"&gt;
&lt;div class="card-body"&gt;
&lt;div class="fw-bold mb-2"&gt;往復動作を流れにできる&lt;/div&gt;
&lt;ul class="mb-0 ps-3"&gt;
&lt;li&gt;設問分解 → 本文範囲 → 根拠候補 → 条件で絞る&lt;/li&gt;
&lt;li&gt;部分一致で決め打ちする癖を矯正&lt;/li&gt;
&lt;li&gt;過去問も段階的に扱い、再現性を作る&lt;/li&gt;
&lt;/ul&gt;
&lt;/div&gt;
&lt;/div&gt;
&lt;/div&gt;
&lt;/div&gt;
&lt;p&gt;&lt;!-- CTA Mid --&gt;&lt;/p&gt;
&lt;div id="cta-mid" class="card border-0 shadow-sm mt-4" style="background: linear-gradient(135deg,#ffffff,#f7fbff);"&gt;
&lt;div class="card-body p-4"&gt;
&lt;div class="row g-3 align-items-center"&gt;
&lt;div class="col-lg-8"&gt;
&lt;div class="fw-bold mb-1" style="font-size: 1.05rem;"&gt;根拠取りをオンラインでやり直したい方へ&lt;/div&gt;
&lt;div class="text-muted"&gt;設問条件の線引き、本文側の対応箇所探索、根拠の意味決めまでを一体で指導します。&lt;br /&gt;
読解力・記述・過去問の土台として根拠取りを固めたい方に適しています。&lt;/div&gt;
&lt;/div&gt;
&lt;div class="col-lg-4"&gt;
&lt;div class="d-grid d-lg-flex justify-content-lg-end"&gt;&lt;a class="btn btn-primary btn-responsive" href="https://dokkai-labo.tokyo/kobetsuonline01/"&gt;&lt;br /&gt;
オンライン国語個別指導を確認する&lt;br /&gt;
&lt;/a&gt;&lt;/div&gt;
&lt;div class="small text-muted mt-2"&gt;オンライン国語／中学受験／個別指導&lt;/div&gt;
&lt;/div&gt;
&lt;/div&gt;
&lt;/div&gt;
&lt;/div&gt;
&lt;p class="mt-4 mb-0"&gt;中学受験国語をオンラインで組み直したい場合は、&lt;br /&gt;
&lt;a href="https://dokkai-labo.tokyo/kobetsuonline01/"&gt;オンライン個別指導&lt;/a&gt;&lt;br /&gt;
を軸に、根拠取りの往復動作を固めるのが効果的です。&lt;/p&gt;
&lt;/div&gt;
&lt;/div&gt;
&lt;p&gt;&lt;!-- Steps --&gt;&lt;/p&gt;
&lt;div id="steps" class="card shadow-sm mb-4 border-0"&gt;
&lt;div class="card-body p-4 p-lg-5-soft"&gt;
&lt;div class="d-flex align-items-center gap-2 mb-2"&gt;&lt;span class="badge bg-dark"&gt;実践&lt;/span&gt;&lt;br /&gt;
&lt;span class="text-muted small"&gt;本文処理 → 設問処理 → 記述&lt;/span&gt;&lt;/div&gt;
&lt;h2 class="mb-3"&gt;改善方法（実践ステップ）&lt;/h2&gt;
&lt;div class="table-responsive mb-4"&gt;
&lt;table class="table table-hover table-bordered align-middle mb-0 table-fixed"&gt;
&lt;thead style="background: #eceff1;"&gt;
&lt;tr class="text-center"&gt;
&lt;th style="width: 16%;"&gt;ステップ&lt;/th&gt;
&lt;th style="width: 24%;"&gt;目的&lt;/th&gt;
&lt;th&gt;具体的にやること&lt;/th&gt;
&lt;th style="width: 24%;"&gt;つまずきサイン&lt;/th&gt;
&lt;/tr&gt;
&lt;/thead&gt;
&lt;tbody&gt;
&lt;tr&gt;
&lt;td class="fw-bold"&gt;本文処理&lt;/td&gt;
&lt;td&gt;構造を押さえ、根拠候補を増やす&lt;/td&gt;
&lt;td&gt;段落要点、主張と例の区別、接続語で関係を取る&lt;/td&gt;
&lt;td&gt;例だけ拾う／要点が言えない&lt;/td&gt;
&lt;/tr&gt;
&lt;tr&gt;
&lt;td class="fw-bold"&gt;設問処理&lt;/td&gt;
&lt;td&gt;条件を決め、探す視点を作る&lt;/td&gt;
&lt;td&gt;設問分解、条件語の線引き, 本文範囲の見当づけ&lt;/td&gt;
&lt;td&gt;条件落ち／二択で外れる&lt;/td&gt;
&lt;/tr&gt;
&lt;tr&gt;
&lt;td class="fw-bold"&gt;記述改善&lt;/td&gt;
&lt;td&gt;根拠を条件に合わせて文章化&lt;/td&gt;
&lt;td&gt;材料の箇条書き、要素の並び替え、短文でまとめる&lt;/td&gt;
&lt;td&gt;本文とズレる／冗長になる&lt;/td&gt;
&lt;/tr&gt;
&lt;/tbody&gt;
&lt;/table&gt;
&lt;/div&gt;
&lt;div class="row g-3 align-items-stretch"&gt;
&lt;div class="col-lg-4"&gt;
&lt;div class="card h-100 border-0" style="background: #f7f9ff;"&gt;
&lt;div class="card-body"&gt;
&lt;h3 class="h5"&gt;ステップ1：本文処理の改善&lt;/h3&gt;
&lt;ul class="ps-3 mb-0"&gt;
&lt;li&gt;段落の役割を一言で言えるようにする&lt;/li&gt;
&lt;li&gt;対比・言い換え・因果を接続語で拾う&lt;/li&gt;
&lt;li&gt;主張に下線、例に波線で区別する&lt;/li&gt;
&lt;/ul&gt;
&lt;div class="small text-muted mt-3"&gt;根拠は語句ではなく、文と文の関係に集まります。接続語の前後をセットで読む習慣が効きます。&lt;/div&gt;
&lt;/div&gt;
&lt;/div&gt;
&lt;/div&gt;
&lt;div class="col-lg-4"&gt;
&lt;div class="card h-100 border-0" style="background: #e8f5e9;"&gt;
&lt;div class="card-body"&gt;
&lt;h3 class="h5"&gt;ステップ2：設問処理の改善&lt;/h3&gt;
&lt;ul class="ps-3 mb-0"&gt;
&lt;li&gt;何を書くか、条件、本文範囲に分解する&lt;/li&gt;
&lt;li&gt;条件語を線引きし、要素数を決める&lt;/li&gt;
&lt;li&gt;根拠候補を複数拾ってから絞る&lt;/li&gt;
&lt;/ul&gt;
&lt;div class="small text-muted mt-3"&gt;一発勝負の決め打ちをやめるだけで、根拠の精度が上がり、選択肢の二択ミスも減ります。&lt;/div&gt;
&lt;/div&gt;
&lt;/div&gt;
&lt;/div&gt;
&lt;div class="col-lg-4"&gt;
&lt;div class="card h-100 border-0" style="background: #fff3e0;"&gt;
&lt;div class="card-body"&gt;
&lt;h3 class="h5"&gt;ステップ3：記述改善&lt;/h3&gt;
&lt;ul class="ps-3 mb-0"&gt;
&lt;li&gt;根拠を箇条書きで集める&lt;/li&gt;
&lt;li&gt;設問が求める順に並び替える&lt;/li&gt;
&lt;li&gt;短い文を作り、接続でまとめる&lt;/li&gt;
&lt;/ul&gt;
&lt;div class="small text-muted mt-3"&gt;書き始める前に材料を決め、条件に合う骨格を作ってから文章化すると、本文ズレが起きにくくなります。&lt;/div&gt;
&lt;/div&gt;
&lt;/div&gt;
&lt;/div&gt;
&lt;/div&gt;
&lt;div id="accEvidence" class="accordion mt-4"&gt;
&lt;div class="accordion-item"&gt;
&lt;h3 id="hEvi" class="accordion-header"&gt;&lt;button class="accordion-button collapsed" type="button" data-bs-toggle="collapse" data-bs-target="#cEvi" aria-expanded="false" aria-controls="cEvi"&gt;&lt;br /&gt;
よくあるつまずき方と対処法&lt;br /&gt;
&lt;/button&gt;&lt;/h3&gt;
&lt;div id="cEvi" class="accordion-collapse collapse" aria-labelledby="hEvi" data-bs-parent="#accEvidence"&gt;
&lt;div class="accordion-body"&gt;
&lt;ul class="mb-0 ps-3"&gt;
&lt;li&gt;&lt;strong&gt;語句が同じ&lt;/strong&gt;だけで選ぶ：条件に必要な要素が揃うかで判定する&lt;/li&gt;
&lt;li&gt;&lt;strong&gt;例だけ&lt;/strong&gt;答える：例の後に、筆者の主張を一文で付け足す&lt;/li&gt;
&lt;li&gt;&lt;strong&gt;二択で外す&lt;/strong&gt;：根拠の段落が一致しているかで比較する&lt;/li&gt;
&lt;li&gt;&lt;strong&gt;本文に戻れない&lt;/strong&gt;：設問分解で本文範囲を先に決める&lt;/li&gt;
&lt;/ul&gt;
&lt;/div&gt;
&lt;/div&gt;
&lt;/div&gt;
&lt;/div&gt;
&lt;/div&gt;
&lt;/div&gt;
&lt;p&gt;&lt;!-- Home --&gt;&lt;/p&gt;
&lt;div id="home" class="card shadow-sm mb-4 border-0"&gt;
&lt;div class="card-body p-4 p-lg-5-soft"&gt;
&lt;div class="d-flex align-items-center gap-2 mb-2"&gt;&lt;span class="badge bg-secondary"&gt;家庭学習&lt;/span&gt;&lt;br /&gt;
&lt;span class="text-muted small"&gt;習慣と管理に寄せる&lt;/span&gt;&lt;/div&gt;
&lt;p&gt;&lt;!-- ===================== 追記：根拠取りトレーニング（テンプレ＋ミニ演習＋判定表＋FAQ） 挿入推奨位置：#steps セクション（改善方法）直後 ===================== --&gt;&lt;/p&gt;
&lt;div id="practice" class="card shadow-sm mb-4 border-0"&gt;
&lt;div class="card-body p-4 p-lg-5-soft"&gt;
&lt;div class="d-flex align-items-center gap-2 mb-2"&gt;&lt;span class="badge bg-danger"&gt;練習&lt;/span&gt;&lt;br /&gt;
&lt;span class="text-muted small"&gt;根拠取りを「流れ」で安定させる&lt;/span&gt;&lt;/div&gt;
&lt;h2 class="mb-3"&gt;根拠が取れない子向け：家庭で回せる練習セット&lt;/h2&gt;
&lt;p class="mb-3"&gt;根拠取りは「答えを当てる技術」ではなく、&lt;strong&gt;設問条件→本文範囲→候補→絞り込み&lt;/strong&gt;の処理を固める訓練です。&lt;br /&gt;
まずは次のテンプレを使い、毎回同じ順番で往復してください。&lt;/p&gt;
&lt;p&gt;&lt;!-- 30秒テンプレ --&gt;&lt;/p&gt;
&lt;div class="rounded-3 p-3 border" style="background: #fff8f8;"&gt;
&lt;div class="fw-bold mb-2"&gt;30秒テンプレ（根拠取りメモ）&lt;/div&gt;
&lt;div class="row g-3"&gt;
&lt;div class="col-lg-4"&gt;
&lt;div class="small text-muted mb-1"&gt;① 設問条件（線引き）&lt;/div&gt;
&lt;div class="p-2 rounded-2" style="background: #fff;"&gt;問われていること：〔　　　　　　〕&lt;br /&gt;
条件語：〔　　　　　　〕&lt;br /&gt;
要素数：〔1 / 2 / 3〕&lt;/div&gt;
&lt;/div&gt;
&lt;div class="col-lg-4"&gt;
&lt;div class="small text-muted mb-1"&gt;② 本文範囲（見当づけ）&lt;/div&gt;
&lt;div class="p-2 rounded-2" style="background: #fff;"&gt;関係しそうな段落：〔　段落〜　段落〕&lt;br /&gt;
手がかり（接続語/指示語）：〔　　　　　　〕&lt;/div&gt;
&lt;/div&gt;
&lt;div class="col-lg-4"&gt;
&lt;div class="small text-muted mb-1"&gt;③ 候補→絞り込み&lt;/div&gt;
&lt;div class="p-2 rounded-2" style="background: #fff;"&gt;候補A：〔　　　　　　〕&lt;br /&gt;
候補B：〔　　　　　　〕&lt;br /&gt;
条件に合うのは：〔A / B〕（理由：〔　　　　　　〕）&lt;/div&gt;
&lt;/div&gt;
&lt;/div&gt;
&lt;div class="text-muted small mt-2"&gt;※「似た語がある」だけで決めない。候補を必ず2つ出して、条件で落とす。&lt;/div&gt;
&lt;/div&gt;
&lt;p&gt;&lt;!-- ミニ演習：部分一致型 --&gt;&lt;/p&gt;
&lt;div class="mt-4"&gt;
&lt;h3 class="h5"&gt;ミニ演習1：部分一致で外す（候補を2つ出して条件で落とす）&lt;/h3&gt;
&lt;div class="rounded-3 p-3 border" style="background: #f7fbff;"&gt;
&lt;div class="fw-bold mb-2"&gt;設問（例）&lt;/div&gt;
&lt;p class="mb-2"&gt;筆者が「問題だ」と考える点を二つ、本文の内容に即して答えよ。&lt;/p&gt;
&lt;div class="fw-bold mb-2"&gt;やりがちなミス&lt;/div&gt;
&lt;div class="small"&gt;「問題」という語がある文だけ読む → 例示や事実説明を拾ってしまい、&lt;strong&gt;筆者の主張&lt;/strong&gt;に到達できません。&lt;br /&gt;
ここは語句探しではなく、設問条件から探す視点を作ることで改善できます。&lt;/div&gt;
&lt;/div&gt;
&lt;div class="row g-3 mt-2"&gt;
&lt;div class="col-lg-6"&gt;
&lt;div class="card border-0" style="background: #fff;"&gt;
&lt;div class="card-body border rounded-3"&gt;
&lt;div class="fw-bold mb-2"&gt;やること（進め方）&lt;/div&gt;
&lt;ol class="mb-0 ps-3 small"&gt;
&lt;li&gt;条件語に線：「問題」「二つ」「本文に即して」&lt;/li&gt;
&lt;li&gt;本文範囲を見当づけ：主張段落（結論・対比・言い換え）を探す&lt;/li&gt;
&lt;li&gt;候補を2つ拾う（例の文／主張の文）&lt;/li&gt;
&lt;li&gt;「筆者が問題だと言っているのはどちらか」で落とす&lt;/li&gt;
&lt;/ol&gt;
&lt;/div&gt;
&lt;/div&gt;
&lt;/div&gt;
&lt;div class="col-lg-6"&gt;
&lt;div class="card border-0" style="background: #fff;"&gt;
&lt;div class="card-body border rounded-3"&gt;
&lt;div class="fw-bold mb-2"&gt;判定の言い方（子どもへの声かけ）&lt;/div&gt;
&lt;div class="small"&gt;「似た語がある」ではなく、&lt;br /&gt;
「&lt;strong&gt;条件に必要な要素が揃っている&lt;/strong&gt;のはどっち？」&lt;br /&gt;
「それは筆者の主張？ 具体例？」&lt;br /&gt;
で戻すと、部分一致の決め打ちが減ります。&lt;/div&gt;
&lt;/div&gt;
&lt;/div&gt;
&lt;/div&gt;
&lt;/div&gt;
&lt;/div&gt;
&lt;p&gt;&lt;!-- ミニ演習：二択で外す --&gt;&lt;/p&gt;
&lt;div class="mt-4"&gt;
&lt;h3 class="h5"&gt;ミニ演習2：選択肢が二択で外れる（段落一致で比較する）&lt;/h3&gt;
&lt;div class="rounded-3 p-3 border" style="background: #fff;"&gt;
&lt;div class="fw-bold mb-2"&gt;二択の勝負どころ（流れ）&lt;/div&gt;
&lt;div class="small"&gt;二択で迷ったら、&lt;strong&gt;「根拠の段落が一致しているか」&lt;/strong&gt;で比較します。&lt;br /&gt;
片方が別段落の話を混ぜている場合、それは外れやすい選択肢です。&lt;/div&gt;
&lt;/div&gt;
&lt;div class="table-responsive mt-2"&gt;
&lt;table class="table table-bordered align-middle mb-0 table-fixed"&gt;
&lt;thead style="background: #f5f5f5;"&gt;
&lt;tr class="text-center"&gt;
&lt;th style="width: 28%;"&gt;比較観点&lt;/th&gt;
&lt;th&gt;正しい寄り&lt;/th&gt;
&lt;th&gt;外れやすい寄り&lt;/th&gt;
&lt;/tr&gt;
&lt;/thead&gt;
&lt;tbody&gt;
&lt;tr&gt;
&lt;td class="fw-bold"&gt;段落一致&lt;/td&gt;
&lt;td&gt;根拠段落が本文の同じ場所に集まる&lt;/td&gt;
&lt;td&gt;別段落の話を混ぜる／範囲が飛ぶ&lt;/td&gt;
&lt;/tr&gt;
&lt;tr&gt;
&lt;td class="fw-bold"&gt;条件一致&lt;/td&gt;
&lt;td&gt;条件語（原因/結果/目的 等）に対応する要素がある&lt;/td&gt;
&lt;td&gt;似た語だけで、条件要素が欠ける&lt;/td&gt;
&lt;/tr&gt;
&lt;tr&gt;
&lt;td class="fw-bold"&gt;主張と例&lt;/td&gt;
&lt;td&gt;主張を押さえ、必要な例だけ添える&lt;/td&gt;
&lt;td&gt;例だけ／事実だけで終わる&lt;/td&gt;
&lt;/tr&gt;
&lt;/tbody&gt;
&lt;/table&gt;
&lt;/div&gt;
&lt;/div&gt;
&lt;p&gt;&lt;!-- 自己チェック --&gt;&lt;/p&gt;
&lt;div class="mt-4 rounded-3 p-3 border" style="background: #fff;"&gt;
&lt;div class="fw-bold mb-2"&gt;自己チェック（根拠取りが安定する5項目）&lt;/div&gt;
&lt;ul class="mb-0 ps-3"&gt;
&lt;li&gt;設問条件に線が引けている（要素数も決めた）&lt;/li&gt;
&lt;li&gt;本文範囲を「段落」で言える（どこからどこまで）&lt;/li&gt;
&lt;li&gt;根拠候補を2つ以上出してから絞った&lt;/li&gt;
&lt;li&gt;語句ではなく「文意（前後関係）」で決めた&lt;/li&gt;
&lt;li&gt;二択で迷ったら「段落一致」で比較した&lt;/li&gt;
&lt;/ul&gt;
&lt;/div&gt;
&lt;p&gt;&lt;!-- FAQ --&gt;&lt;/p&gt;
&lt;div class="mt-4"&gt;
&lt;h3 class="h5"&gt;よくある質問（根拠取りのつまずき別）&lt;/h3&gt;
&lt;div id="accFAQEvidence" class="accordion"&gt;
&lt;div class="accordion-item"&gt;
&lt;h4 id="faqE1" class="accordion-header"&gt;&lt;button class="accordion-button collapsed" type="button" data-bs-toggle="collapse" data-bs-target="#faqE1Body" aria-expanded="false" aria-controls="faqE1Body"&gt;&lt;br /&gt;
本文に戻る場所が分からない&lt;br /&gt;
&lt;/button&gt;&lt;/h4&gt;
&lt;div id="faqE1Body" class="accordion-collapse collapse" aria-labelledby="faqE1" data-bs-parent="#accFAQEvidence"&gt;
&lt;div class="accordion-body small"&gt;先に「本文範囲の見当づけ」を作ります。接続語（しかし・つまり・だから）や指示語（これ・それ）が多い段落は根拠が集まりやすく、&lt;br /&gt;
まずそこから候補を出して条件で絞るとひっかかりが減ります。&lt;/div&gt;
&lt;/div&gt;
&lt;/div&gt;
&lt;div class="accordion-item"&gt;
&lt;h4 id="faqE2" class="accordion-header"&gt;&lt;button class="accordion-button collapsed" type="button" data-bs-toggle="collapse" data-bs-target="#faqE2Body" aria-expanded="false" aria-controls="faqE2Body"&gt;&lt;br /&gt;
根拠を取ったつもりなのにズレる&lt;br /&gt;
&lt;/button&gt;&lt;/h4&gt;
&lt;div id="faqE2Body" class="accordion-collapse collapse" aria-labelledby="faqE2" data-bs-parent="#accFAQEvidence"&gt;
&lt;div class="accordion-body small"&gt;「語句一致」になっているケースが多いです。根拠は“言葉”ではなく“関係（主張と理由／対比／言い換え）”にあります。&lt;br /&gt;
候補を2つ出して、条件要素が揃う方を残す進め方に戻してください。&lt;/div&gt;
&lt;/div&gt;
&lt;/div&gt;
&lt;div class="accordion-item"&gt;
&lt;h4 id="faqE3" class="accordion-header"&gt;&lt;button class="accordion-button collapsed" type="button" data-bs-toggle="collapse" data-bs-target="#faqE3Body" aria-expanded="false" aria-controls="faqE3Body"&gt;&lt;br /&gt;
家庭はどこまで手伝うべきか&lt;br /&gt;
&lt;/button&gt;&lt;/h4&gt;
&lt;div id="faqE3Body" class="accordion-collapse collapse" aria-labelledby="faqE3" data-bs-parent="#accFAQEvidence"&gt;
&lt;div class="accordion-body small"&gt;正解を教えるより、「条件語に線」「本文範囲を段落で言う」「候補を2つ出す」までの工程確認が有効です。&lt;br /&gt;
工程が揃えば、最終判断は子どもが自分でできるようになります。&lt;/div&gt;
&lt;/div&gt;
&lt;/div&gt;
&lt;/div&gt;
&lt;/div&gt;
&lt;/div&gt;
&lt;p class="mt-4 mb-0 small text-muted"&gt;根拠取りの処理が整うと、選択肢だけでなく記述の本文ズレも減りやすくなります。&lt;br /&gt;
途中工程（線引き・往復・候補の絞り込み）から揃えたい場合は、&lt;br /&gt;
&lt;a href="https://dokkai-labo.tokyo/kobetsuonline01/"&gt;オンライン国語個別指導&lt;/a&gt;もご確認ください。&lt;/p&gt;
&lt;/div&gt;
&lt;/div&gt;
&lt;p&gt;&lt;!-- ===================== /追記 ===================== --&gt;&lt;/p&gt;
&lt;h2 class="mb-3"&gt;家庭でできるフォローと役割分担&lt;/h2&gt;
&lt;p&gt;根拠取りは、家庭が正解を教えてしまうと自走が弱くなりやすい領域です。&lt;br /&gt;
家庭は&lt;strong&gt;語彙・漢字の習慣化&lt;/strong&gt;と&lt;strong&gt;学習の回し方&lt;/strong&gt;に寄せ、読解力の処理修正は指導側に任せると安定します。&lt;/p&gt;
&lt;div class="table-responsive mt-3"&gt;
&lt;table class="table table-bordered align-middle mb-0 table-fixed"&gt;
&lt;thead style="background: #f5f5f5;"&gt;
&lt;tr class="text-center"&gt;
&lt;th style="width: 50%;"&gt;家庭が担うと効果的&lt;/th&gt;
&lt;th style="width: 50%;"&gt;指導で担うと効果的&lt;/th&gt;
&lt;/tr&gt;
&lt;/thead&gt;
&lt;tbody&gt;
&lt;tr&gt;
&lt;td&gt;
&lt;ul class="mb-0 ps-3"&gt;
&lt;li&gt;語彙・漢字を短時間で毎日回す&lt;/li&gt;
&lt;li&gt;音読の頻度管理と声かけ&lt;/li&gt;
&lt;li&gt;過去問のスケジュールと直し回数の管理&lt;/li&gt;
&lt;li&gt;学習を増やしすぎない取捨選択&lt;/li&gt;
&lt;/ul&gt;
&lt;/td&gt;
&lt;td&gt;
&lt;ul class="mb-0 ps-3"&gt;
&lt;li&gt;設問条件の線引きと本文探索の往復動作&lt;/li&gt;
&lt;li&gt;根拠候補の出し方と絞り方の矯正&lt;/li&gt;
&lt;li&gt;主張と例の区別の訓練&lt;/li&gt;
&lt;li&gt;記述の材料整理と文章化の修正&lt;/li&gt;
&lt;/ul&gt;
&lt;/td&gt;
&lt;/tr&gt;
&lt;/tbody&gt;
&lt;/table&gt;
&lt;/div&gt;
&lt;div class="alert alert-info mt-4 mb-0"&gt;
&lt;div class="fw-bold mb-1"&gt;家庭での注意点&lt;/div&gt;
&lt;div&gt;正解を教える代わりに、「その答えの根拠は本文のどこ？」と場所を一緒に探す形にすると、読解力が育ちます。&lt;br /&gt;
直しは長時間にせず、短い回転で改善点を一つずつ潰してください。&lt;/div&gt;
&lt;/div&gt;
&lt;/div&gt;
&lt;/div&gt;
&lt;p&gt;&lt;!-- Fit --&gt;&lt;/p&gt;
&lt;div id="fit" class="card shadow-sm mb-4 border-0"&gt;
&lt;div class="card-body p-4 p-lg-5-soft"&gt;
&lt;div class="d-flex align-items-center gap-2 mb-2"&gt;&lt;span class="badge bg-info text-dark"&gt;相性&lt;/span&gt;&lt;br /&gt;
&lt;span class="text-muted small"&gt;完全1対1で伸びやすい&lt;/span&gt;&lt;/div&gt;
&lt;h2 class="mb-3"&gt;どんな子に相性が良いか&lt;/h2&gt;
&lt;div class="row g-3 align-items-stretch"&gt;
&lt;div class="col-lg-6"&gt;
&lt;div class="p-3 rounded-3 border" style="background: #f9fbff; height: 100%;"&gt;
&lt;div class="fw-bold mb-2"&gt;個別指導の効果が出やすい子&lt;/div&gt;
&lt;ul class="mb-0 ps-3"&gt;
&lt;li&gt;本文のどこを読めばいいか分からずひっかかる&lt;/li&gt;
&lt;li&gt;部分一致で選んで取りこぼしが続く&lt;/li&gt;
&lt;li&gt;過去問で点が乱高下し、再現性が低い&lt;/li&gt;
&lt;li&gt;二択で外す癖が直らない&lt;/li&gt;
&lt;/ul&gt;
&lt;/div&gt;
&lt;/div&gt;
&lt;div class="col-lg-6"&gt;
&lt;div class="p-3 rounded-3 border" style="background: #fff; height: 100%;"&gt;
&lt;div class="fw-bold mb-2"&gt;家庭で進めやすい子&lt;/div&gt;
&lt;ul class="mb-0 ps-3"&gt;
&lt;li&gt;語彙・漢字はルーティン化できる&lt;/li&gt;
&lt;li&gt;音読は短時間でも継続できる&lt;/li&gt;
&lt;li&gt;宿題管理を保護者が支えられる&lt;/li&gt;
&lt;li&gt;直し回数を決めれば回る&lt;/li&gt;
&lt;/ul&gt;
&lt;/div&gt;
&lt;/div&gt;
&lt;/div&gt;
&lt;div class="mt-4"&gt;
&lt;p class="mb-2"&gt;根拠取りを固めると、記述も安定しやすくなります。記述の改善まで体系的に進めたい場合は、&lt;br /&gt;
専門記事として &lt;a href="https://dokkai-labo.tokyo/kijutsuryoku/"&gt;記述力&lt;/a&gt; も併せて確認すると効果的です。&lt;/p&gt;
&lt;div class="small text-muted"&gt;オンライン国語／中学受験／国語専門塾／読解力／記述／個別指導／過去問の改善の動線として活用できます。&lt;/div&gt;
&lt;/div&gt;
&lt;/div&gt;
&lt;/div&gt;
&lt;p&gt;&lt;!-- Summary --&gt;&lt;/p&gt;
&lt;div id="summary" class="card shadow-sm border-0"&gt;
&lt;div class="card-body p-4 p-lg-5-soft"&gt;
&lt;h2 class="mb-3"&gt;まとめ&lt;/h2&gt;
&lt;p class="mb-4"&gt;根拠が取れない子に多いのは、部分一致で決め打ちする癖、飛ばし読みで文意を決めない癖、本文構造と条件を接続できない癖です。&lt;br /&gt;
設問条件の線引きと本文探索の往復動作を流れにし、根拠候補を出して絞る進め方を身につけることで改善できます。&lt;/p&gt;
&lt;p class="mb-4" style="line-height: 1.95;"&gt;根拠取りの精度を上げるには、接続詞・指示語を手がかりに「本文の関係」を取り、説明文の長文でひっかからない流れを持つことも重要です。&lt;br /&gt;
体系的な読み方の整理は &lt;a href="https://dokkai-labo.tokyo/blog/chobunkotsu/" target="_blank" rel="noopener"&gt;国語の長文読解のコツ【全体像はこちら】&lt;/a&gt; にまとめています。&lt;/p&gt;
&lt;div class="p-4 rounded-3 border" style="background: linear-gradient(135deg,#f7fbff,#ffffff);"&gt;
&lt;div class="row g-3 align-items-center"&gt;
&lt;div class="col-lg-8"&gt;
&lt;div class="fw-bold mb-1" style="font-size: 1.05rem;"&gt;次にやること&lt;/div&gt;
&lt;div class="text-muted"&gt;根拠取りのズレをその場で可視化し、読解力と過去問の精度を上げたい方は、オンライン国語個別をご覧ください。&lt;/div&gt;
&lt;/div&gt;
&lt;div class="col-lg-4"&gt;
&lt;div class="d-grid d-lg-flex justify-content-lg-end"&gt;&lt;a class="btn btn-success btn-responsive" href="https://dokkai-labo.tokyo/kobetsuonline01/"&gt;&lt;br /&gt;
オンライン国語個別へ&lt;br /&gt;
&lt;/a&gt;&lt;/div&gt;
&lt;/div&gt;
&lt;/div&gt;
&lt;/div&gt;
&lt;/div&gt;
&lt;/div&gt;
&lt;p&gt;&lt;!-- [ /.socialSet ] --&gt;&lt;/p&gt;
------</t>
  </si>
  <si>
    <t>https://dokkai-labo.tokyo/col_blog/kokugo-foundation/</t>
  </si>
  <si>
    <t>以下のページは不自然なワードを使用しています。
これらを適切に自然な言葉に置き換えて下さい。
なお、本文の装飾や構造は絶対に変えないでください。
【対象ページURL】
https://dokkai-labo.tokyo/col_blog/kokugo-foundation/
【検出された不自然ワード】
- 型
- 整え
【本文】
------
&lt;div class="container my-4"&gt;
&lt;section class="card shadow-sm border-0 mb-4" style="background: linear-gradient(135deg, #283593, #00897b); color: #fff;"&gt;
&lt;div class="card-body p-4 p-md-5"&gt;
&lt;div class="d-flex flex-wrap gap-2 align-items-center mb-3"&gt;&lt;span class="badge bg-warning text-dark" style="font-size: .85rem;"&gt;中学受験／国語&lt;/span&gt;&lt;br /&gt;
&lt;span class="badge bg-light text-dark" style="font-size: .8rem;"&gt;低学年〜小4初期&lt;/span&gt;&lt;br /&gt;
&lt;span class="badge bg-dark" style="font-size: .8rem;"&gt;土台づくり&lt;/span&gt;&lt;/div&gt;
&lt;h1 class="h3 mb-3" style="line-height: 1.55;"&gt;&lt;/h1&gt;
&lt;p class="mb-4" style="opacity: .96; font-size: 1.02rem; line-height: 1.95;"&gt;中学受験国語の成功は、低学年〜小4初期の&lt;strong&gt;語彙&lt;/strong&gt;・&lt;strong&gt;言語感覚&lt;/strong&gt;・&lt;strong&gt;文章の構成把握&lt;/strong&gt;で決まります。&lt;br /&gt;
この記事では、家庭で育てやすい力をどう積み上げるかを整理し、オンライン国語との役割分担と、実行しやすい&lt;strong&gt;1週間の学習プラン&lt;/strong&gt;まで具体的に示します。&lt;br /&gt;
国語が苦手になりやすい原因の全体像（読めない・解けないの整理〜克服ステップ）を先に押さえる場合は、&lt;a style="color: #fff; text-decoration: underline;" href="https://dokkai-labo.tokyo/blog/gakusyuuhou/"&gt;全体像はこちら&lt;/a&gt;もあわせてご参照ください。&lt;/p&gt;
&lt;div class="d-flex flex-column flex-md-row gap-2"&gt;&lt;a class="btn btn-warning btn-lg fw-bold" style="max-width: 360px;" href="#plan"&gt;&lt;br /&gt;
1週間の学習プランを見る&lt;br /&gt;
&lt;/a&gt;&lt;br /&gt;
&lt;a class="btn btn-outline-light btn-lg" style="border-width: 2px; max-width: 360px;" href="#steps"&gt;&lt;br /&gt;
実践ステップへ&lt;br /&gt;
&lt;/a&gt;&lt;/div&gt;
&lt;div class="mt-4 p-3 p-md-4 rounded" style="background: rgba(255,255,255,.12); border: 1px solid rgba(255,255,255,.25);"&gt;
&lt;div class="row g-3"&gt;
&lt;div class="col-md-4"&gt;
&lt;div class="fw-bold mb-1"&gt;よくある悩み&lt;/div&gt;
&lt;ul class="mb-0 ps-3" style="line-height: 1.9;"&gt;
&lt;li&gt;国語の勉強を何から始めるべきか不明&lt;/li&gt;
&lt;li&gt;読解が伸びる手応えがない&lt;/li&gt;
&lt;li&gt;文章が長くなると内容が整理できなくなる&lt;/li&gt;
&lt;/ul&gt;
&lt;/div&gt;
&lt;div class="col-md-4"&gt;
&lt;div class="fw-bold mb-1"&gt;この記事で分かること&lt;/div&gt;
&lt;ul class="mb-0 ps-3" style="line-height: 1.9;"&gt;
&lt;li&gt;土台不足が起こる構造&lt;/li&gt;
&lt;li&gt;家庭で回す学習の進め方&lt;/li&gt;
&lt;li&gt;オンラインで補強すべき点&lt;/li&gt;
&lt;/ul&gt;
&lt;/div&gt;
&lt;div class="col-md-4"&gt;
&lt;div class="fw-bold mb-1"&gt;キーワード&lt;/div&gt;
&lt;div class="d-flex flex-wrap gap-2"&gt;&lt;span class="badge bg-light text-dark"&gt;オンライン国語&lt;/span&gt;&lt;br /&gt;
&lt;span class="badge bg-light text-dark"&gt;中学受験&lt;/span&gt;&lt;br /&gt;
&lt;span class="badge bg-light text-dark"&gt;国語専門塾&lt;/span&gt;&lt;br /&gt;
&lt;span class="badge bg-light text-dark"&gt;読解力&lt;/span&gt;&lt;br /&gt;
&lt;span class="badge bg-light text-dark"&gt;記述&lt;/span&gt;&lt;br /&gt;
&lt;span class="badge bg-light text-dark"&gt;個別指導&lt;/span&gt;&lt;br /&gt;
&lt;span class="badge bg-light text-dark"&gt;過去問&lt;/span&gt;&lt;/div&gt;
&lt;/div&gt;
&lt;/div&gt;
&lt;/div&gt;
&lt;/div&gt;
&lt;/section&gt;
&lt;/div&gt;
&lt;section class="card shadow-sm border-0 mb-4"&gt;
&lt;div class="card-body p-3 p-md-4"&gt;
&lt;div class="d-flex align-items-center justify-content-between flex-wrap gap-2 mb-2"&gt;
&lt;h2 class="h5 mb-0"&gt;この記事の構成&lt;/h2&gt;
&lt;p&gt;&lt;span class="text-muted" style="font-size: .92rem;"&gt;低学年〜小4初期向け&lt;/span&gt;&lt;/p&gt;
&lt;/div&gt;
&lt;div class="d-flex flex-wrap gap-2"&gt;&lt;a class="btn btn-sm btn-outline-primary" href="#intro"&gt;導入&lt;/a&gt;&lt;br /&gt;
&lt;a class="btn btn-sm btn-outline-primary" href="#bg"&gt;背景&lt;/a&gt;&lt;br /&gt;
&lt;a class="btn btn-sm btn-outline-primary" href="#why"&gt;オンラインが効く理由&lt;/a&gt;&lt;br /&gt;
&lt;a class="btn btn-sm btn-outline-primary" href="#steps"&gt;改善ステップ&lt;/a&gt;&lt;br /&gt;
&lt;a class="btn btn-sm btn-outline-primary" href="#home"&gt;家庭のフォロー&lt;/a&gt;&lt;br /&gt;
&lt;a class="btn btn-sm btn-outline-primary" href="#fit"&gt;相性&lt;/a&gt;&lt;br /&gt;
&lt;a class="btn btn-sm btn-outline-primary" href="#plan"&gt;1週間の学習プラン&lt;/a&gt;&lt;br /&gt;
&lt;a class="btn btn-sm btn-outline-primary" href="#sum"&gt;まとめ&lt;/a&gt;&lt;/div&gt;
&lt;/div&gt;
&lt;/section&gt;
&lt;section id="intro" class="card shadow-sm border-0 mb-4"&gt;
&lt;div class="card-header border-0 py-3" style="background: #ede7f6;"&gt;
&lt;h2 class="h5 mb-0"&gt;導入&lt;/h2&gt;
&lt;/div&gt;
&lt;div class="card-body p-3 p-md-4"&gt;
&lt;p style="line-height: 1.95;"&gt;低学年や小4初期の段階で「国語が苦手になりそう」「読解が伸びる気がしない」と感じるご家庭は少なくありません。&lt;br /&gt;
しかし中学受験国語の土台は、才能よりも日々の積み上げで作れます。鍵は、&lt;strong&gt;語彙&lt;/strong&gt;と&lt;strong&gt;言語感覚&lt;/strong&gt;、&lt;br /&gt;
&lt;strong&gt;文章の構成&lt;/strong&gt;、そして&lt;strong&gt;読むときのプロセス&lt;/strong&gt;です。この記事では、自宅でできる土台づくりの方法と、&lt;br /&gt;
オンライン授業との役割分担を示し、実行しやすい1週間の学習プランまで具体的に解説します。&lt;/p&gt;
&lt;div class="alert alert-primary mb-0" style="border-left: 6px solid #1565c0;"&gt;
&lt;div class="fw-bold mb-1"&gt;結論&lt;/div&gt;
&lt;div&gt;低学年期は難問よりも、&lt;strong&gt;読む前に目的を作る&lt;/strong&gt;・&lt;strong&gt;段落の要点を一言でつかむ&lt;/strong&gt;・&lt;strong&gt;条件を落とさない&lt;/strong&gt;という習慣を先に作ることが効率的な道筋です。&lt;/div&gt;
&lt;/div&gt;
&lt;/div&gt;
&lt;/section&gt;
&lt;section id="bg" class="card shadow-sm border-0 mb-4"&gt;
&lt;div class="card-header border-0 py-3" style="background: #e3f2fd;"&gt;
&lt;h2 class="h5 mb-0"&gt;この悩みが起きる背景（構造的な原因）&lt;/h2&gt;
&lt;/div&gt;
&lt;div class="card-body p-3 p-md-4"&gt;
&lt;h3 class="h6 mb-2"&gt;低学年でつまずきやすい典型パターン&lt;/h3&gt;
&lt;div class="row g-3"&gt;
&lt;div class="col-md-6"&gt;
&lt;div class="p-3 rounded border h-100" style="background: #fafafa;"&gt;
&lt;div class="fw-bold mb-2"&gt;基礎素材が足りない&lt;/div&gt;
&lt;ul class="mb-0" style="line-height: 1.9;"&gt;
&lt;li&gt;語彙が少なく、推測で意味をつなごうとする&lt;/li&gt;
&lt;li&gt;指示語を正確に追えず、内容が分断される&lt;/li&gt;
&lt;li&gt;言い換えが理解できず、設問の意図が曖昧になる&lt;/li&gt;
&lt;li&gt;文章のつくりが見えず、重要な点と枝葉が混ざる&lt;/li&gt;
&lt;/ul&gt;
&lt;/div&gt;
&lt;/div&gt;
&lt;div class="col-md-6"&gt;
&lt;div class="p-3 rounded border h-100" style="background: #fafafa;"&gt;
&lt;div class="fw-bold mb-2"&gt;処理の仕組みが未整備&lt;/div&gt;
&lt;ul class="mb-0" style="line-height: 1.9;"&gt;
&lt;li&gt;設問を確認せずに読むため、探し直す手間が増える&lt;/li&gt;
&lt;li&gt;条件語を読み落とし、何度も解き直しが発生する&lt;/li&gt;
&lt;li&gt;根拠を特定せず、本文を何度も往復して混乱する&lt;/li&gt;
&lt;li&gt;記述で材料整理を飛ばし、何度も書き直すことになる&lt;/li&gt;
&lt;/ul&gt;
&lt;/div&gt;
&lt;/div&gt;
&lt;/div&gt;
&lt;div class="mt-3 p-3 p-md-4 rounded" style="background: #fff8e1; border: 1px solid #ffe082; line-height: 1.95;"&gt;
&lt;div class="fw-bold mb-2"&gt;読解から解答までの基本の流れ&lt;/div&gt;
&lt;ol class="mb-0" style="line-height: 1.9;"&gt;
&lt;li&gt;設問の条件を正確につかむ&lt;/li&gt;
&lt;li&gt;本文のどこを読むべきか見当をつける&lt;/li&gt;
&lt;li&gt;根拠となる文を見つけて内容を明確にする&lt;/li&gt;
&lt;li&gt;選択肢は本文と照合し、記述は材料を整理する&lt;/li&gt;
&lt;li&gt;条件に戻って最終的な確認を行う&lt;/li&gt;
&lt;/ol&gt;
&lt;div class="mt-2 small"&gt;低学年〜小4初期は、1と2が曖昧なまま進みやすく、読む負担と混乱が増えてしまいます。ここを先に&lt;strong&gt;整える&lt;/strong&gt;と学年が上がっても安定して読めるようになります。&lt;/div&gt;
&lt;/div&gt;
&lt;h3 class="h6 mt-4 mb-2"&gt;具体例：丁寧に読んでいるのに点数や手応えに結びつかない&lt;/h3&gt;
&lt;div class="p-3 p-md-4 rounded" style="background: #fff3e0; border: 1px solid #ffe0b2; line-height: 1.95;"&gt;
&lt;ul class="mb-3" style="line-height: 1.9;"&gt;
&lt;li&gt;本文を最初から最後まで同じ密度で読んでしまう&lt;/li&gt;
&lt;li&gt;設問を見てから、また最初から答えを探し始める&lt;/li&gt;
&lt;li&gt;指示語や言い換えの把握が甘く、同じ段落を何度も読み直す&lt;/li&gt;
&lt;li&gt;結果として時間がかかり、学習が負担に感じられるようになる&lt;/li&gt;
&lt;/ul&gt;
&lt;div class="alert alert-warning mb-0" style="border-left: 6px solid #f57c00;"&gt;
&lt;div class="fw-bold mb-1"&gt;改善の方向性&lt;/div&gt;
&lt;div&gt;読む量をただ増やすより、&lt;strong&gt;読む前に目的を明確にする&lt;/strong&gt;・&lt;strong&gt;段落要点を一言で捉える&lt;/strong&gt;・&lt;strong&gt;条件語を落とさない&lt;/strong&gt;という進め方を先に確立します。&lt;/div&gt;
&lt;/div&gt;
&lt;/div&gt;
&lt;/div&gt;
&lt;/section&gt;
&lt;section id="why" class="card shadow-sm border-0 mb-4"&gt;
&lt;div class="card-header border-0 py-3" style="background: #e0f2f1;"&gt;
&lt;h2 class="h5 mb-0"&gt;オンライン国語個別指導が効果を発揮する理由&lt;/h2&gt;
&lt;/div&gt;
&lt;div class="card-body p-3 p-md-4"&gt;
&lt;p style="line-height: 1.95;"&gt;土台づくりは家庭でも進められますが、「何をどう修正すべきか」が分からず、空回りしてしまうケースも少なくありません。&lt;br /&gt;
オンライン国語の個別指導は、思考のズレを可視化し、ピンポイントで修正を行えるのが強みです。&lt;/p&gt;
&lt;div class="row g-3"&gt;
&lt;div class="col-md-6"&gt;
&lt;div class="h-100 p-3 rounded border" style="background: #fafafa;"&gt;
&lt;div class="fw-bold mb-2"&gt;手元カメラでズレを特定&lt;/div&gt;
&lt;ul class="mb-0" style="line-height: 1.9;"&gt;
&lt;li&gt;条件語の読み落としをその場で発見できる&lt;/li&gt;
&lt;li&gt;根拠の特定ができているか客観的に把握できる&lt;/li&gt;
&lt;li&gt;なんとなくの語感で選ぶ癖を修正できる&lt;/li&gt;
&lt;li&gt;記述が材料不足なのか、文章化の力不足なのかを切り分けられる&lt;/li&gt;
&lt;/ul&gt;
&lt;/div&gt;
&lt;/div&gt;
&lt;div class="col-md-6"&gt;
&lt;div class="h-100 p-3 rounded border" style="background: #fafafa;"&gt;
&lt;div class="fw-bold mb-2"&gt;本文と設問の往復を効率化&lt;/div&gt;
&lt;ul class="mb-0" style="line-height: 1.9;"&gt;
&lt;li&gt;本文に戻る箇所を絞り込み、時間を短縮できる&lt;/li&gt;
&lt;li&gt;根拠を一文に絞り込む練習を繰り返せる&lt;/li&gt;
&lt;li&gt;見直しの観点をルール化して習慣にできる&lt;/li&gt;
&lt;li&gt;段落要点をつかむ練習をテンポよく反復できる&lt;/li&gt;
&lt;/ul&gt;
&lt;/div&gt;
&lt;/div&gt;
&lt;/div&gt;
&lt;div class="mt-3 p-3 p-md-4 rounded" style="background: #f3e5f5; border: 1px solid #e1bee7;"&gt;
&lt;div class="row g-3"&gt;
&lt;div class="col-lg-6"&gt;
&lt;div class="fw-bold mb-2"&gt;家庭とオンラインの役割分担が噛み合うと強い&lt;/div&gt;
&lt;div style="line-height: 1.95;"&gt;家庭で続けやすいのは語彙や音読などの習慣的な領域です。一方で、設問条件の捉え方や根拠の絞り込みといった「解き方」は、第三者がプロセスとして磨き上げると一気に安定します。&lt;/div&gt;
&lt;/div&gt;
&lt;div class="col-lg-6"&gt;
&lt;div class="table-responsive"&gt;
&lt;table class="table table-bordered align-middle mb-0"&gt;
&lt;thead style="background: #ede7f6;"&gt;
&lt;tr class="text-center"&gt;
&lt;th style="width: 50%;"&gt;家庭で進めやすい&lt;/th&gt;
&lt;th style="width: 50%;"&gt;オンラインで磨きやすい&lt;/th&gt;
&lt;/tr&gt;
&lt;/thead&gt;
&lt;tbody&gt;
&lt;tr&gt;
&lt;td&gt;語彙の定着、漢字学習、短時間音読&lt;/td&gt;
&lt;td&gt;設問の分解、条件の把握、根拠の特定&lt;/td&gt;
&lt;/tr&gt;
&lt;tr&gt;
&lt;td&gt;日々の読書習慣、言葉遊び&lt;/td&gt;
&lt;td&gt;段落要点のまとめ方、対比・因果の抽出&lt;/td&gt;
&lt;/tr&gt;
&lt;tr&gt;
&lt;td&gt;学習時間の確保、生活リズムの維持&lt;/td&gt;
&lt;td&gt;記述の材料整理と文章の推敲指導&lt;/td&gt;
&lt;/tr&gt;
&lt;/tbody&gt;
&lt;/table&gt;
&lt;/div&gt;
&lt;/div&gt;
&lt;/div&gt;
&lt;div class="mt-3 d-flex flex-column flex-md-row align-items-start align-items-md-center justify-content-between gap-2"&gt;
&lt;div style="line-height: 1.95;"&gt;中学受験国語をオンラインで&lt;strong&gt;整える&lt;/strong&gt;場合は、&lt;br /&gt;
&lt;a href="https://dokkai-labo.tokyo/kobetsuonline01/" target="_blank" rel="noopener"&gt;オンライン個別指導&lt;/a&gt;&lt;br /&gt;
が最も適しています。基礎固めの優先順位を整理し、効率的に進めます。&lt;/div&gt;
&lt;p&gt;&lt;a class="btn btn-primary fw-bold" href="https://dokkai-labo.tokyo/kobetsuonline01/" target="_blank" rel="noopener"&gt;&lt;br /&gt;
指導の詳細を見る&lt;br /&gt;
&lt;/a&gt;&lt;/p&gt;
&lt;/div&gt;
&lt;/div&gt;
&lt;/div&gt;
&lt;/section&gt;
&lt;section id="steps" class="card shadow-sm border-0 mb-4"&gt;
&lt;div class="card-header border-0 py-3" style="background: #f1f8e9;"&gt;
&lt;h2 class="h5 mb-0"&gt;改善方法（実践ステップ）&lt;/h2&gt;
&lt;/div&gt;
&lt;div class="card-body p-3 p-md-4"&gt;
&lt;p style="line-height: 1.95;"&gt;低学年〜小4初期の土台づくりで大切なのは、難問に挑むことよりも、毎回決まったリズムで処理を回すことです。&lt;br /&gt;
ここでは家庭で実践しやすい順序でまとめます。&lt;/p&gt;
&lt;div id="accSteps" class="accordion"&gt;
&lt;div class="accordion-item"&gt;
&lt;h3 id="h1" class="accordion-header"&gt;&lt;button class="accordion-button" type="button" data-bs-toggle="collapse" data-bs-target="#c1" aria-expanded="true" aria-controls="c1"&gt;&lt;br /&gt;
ステップ1：本文処理の改善（段落要点と構造）&lt;br /&gt;
&lt;/button&gt;&lt;/h3&gt;
&lt;div id="c1" class="accordion-collapse collapse show" aria-labelledby="h1" data-bs-parent="#accSteps"&gt;
&lt;div class="accordion-body" style="line-height: 1.95;"&gt;
&lt;div class="fw-bold mb-2"&gt;段落の要点整理&lt;/div&gt;
&lt;ul&gt;
&lt;li&gt;一段落を短く言い換える練習をします。最初は口頭で十分です。&lt;/li&gt;
&lt;li&gt;この段落が説明なのか、具体例なのか、結論なのかを意識させます。&lt;/li&gt;
&lt;/ul&gt;
&lt;div class="fw-bold mb-2"&gt;対比・言い換え・因果の抽出&lt;/div&gt;
&lt;ul&gt;
&lt;li&gt;対比：しかし、一方で、対して&lt;/li&gt;
&lt;li&gt;因果：なぜなら、だから、したがって&lt;/li&gt;
&lt;li&gt;言い換え：つまり、要するに&lt;/li&gt;
&lt;/ul&gt;
&lt;div class="fw-bold mb-2"&gt;印の付け方は最小限に&lt;/div&gt;
&lt;div class="p-3 rounded border" style="background: #fafafa;"&gt;
&lt;ul class="mb-0"&gt;
&lt;li&gt;読む段階では、段落番号と対比語、そして結論部分にだけ印をつけます&lt;/li&gt;
&lt;li&gt;設問を解く上で必要になった箇所にだけ、追加で印を入れます&lt;/li&gt;
&lt;li&gt;線を最初から引きすぎないことで、読む速度と集中力を維持できます&lt;/li&gt;
&lt;/ul&gt;
&lt;/div&gt;
&lt;/div&gt;
&lt;/div&gt;
&lt;/div&gt;
&lt;div class="accordion-item"&gt;
&lt;h3 id="h2" class="accordion-header"&gt;&lt;button class="accordion-button collapsed" type="button" data-bs-toggle="collapse" data-bs-target="#c2" aria-expanded="false" aria-controls="c2"&gt;&lt;br /&gt;
ステップ2：設問処理の改善（条件を落とさない）&lt;br /&gt;
&lt;/button&gt;&lt;/h3&gt;
&lt;div id="c2" class="accordion-collapse collapse" aria-labelledby="h2" data-bs-parent="#accSteps"&gt;
&lt;div class="accordion-body" style="line-height: 1.95;"&gt;
&lt;div class="fw-bold mb-2"&gt;設問文の分解（4つの視点）&lt;/div&gt;
&lt;ul&gt;
&lt;li&gt;何を答えるべきか&lt;/li&gt;
&lt;li&gt;誰（何）の視点で答えるか&lt;/li&gt;
&lt;li&gt;本文のどの範囲から探すか&lt;/li&gt;
&lt;li&gt;どのような形式で答えるか&lt;/li&gt;
&lt;/ul&gt;
&lt;div class="fw-bold mb-2"&gt;条件語の3分類を習慣化&lt;/div&gt;
&lt;div class="row g-2"&gt;
&lt;div class="col-md-4"&gt;
&lt;div class="p-3 rounded border h-100" style="background: #fafafa;"&gt;
&lt;div class="fw-bold"&gt;数条件&lt;/div&gt;
&lt;div class="small text-muted"&gt;二つ、三つなど、解答の数&lt;/div&gt;
&lt;/div&gt;
&lt;/div&gt;
&lt;div class="col-md-4"&gt;
&lt;div class="p-3 rounded border h-100" style="background: #fafafa;"&gt;
&lt;div class="fw-bold"&gt;形式条件&lt;/div&gt;
&lt;div class="small text-muted"&gt;理由、要点、心情といった答え方&lt;/div&gt;
&lt;/div&gt;
&lt;/div&gt;
&lt;div class="col-md-4"&gt;
&lt;div class="p-3 rounded border h-100" style="background: #fafafa;"&gt;
&lt;div class="fw-bold"&gt;制限条件&lt;/div&gt;
&lt;div class="small text-muted"&gt;文字数指定や「言葉を使って」など&lt;/div&gt;
&lt;/div&gt;
&lt;/div&gt;
&lt;/div&gt;
&lt;div class="fw-bold mt-3 mb-2"&gt;選択肢は「なんとなく」で選ばない&lt;/div&gt;
&lt;ul class="mb-0"&gt;
&lt;li&gt;断定が強すぎる言い回しは疑う習慣をつける&lt;/li&gt;
&lt;li&gt;本文に書かれていないニュアンスが入っていないか確認する&lt;/li&gt;
&lt;li&gt;一部だけ正しい記述に惑わされないように注意する&lt;/li&gt;
&lt;/ul&gt;
&lt;/div&gt;
&lt;/div&gt;
&lt;/div&gt;
&lt;div class="accordion-item"&gt;
&lt;h3 id="h3" class="accordion-header"&gt;&lt;button class="accordion-button collapsed" type="button" data-bs-toggle="collapse" data-bs-target="#c3" aria-expanded="false" aria-controls="c3"&gt;&lt;br /&gt;
ステップ3：記述改善（材料整理→文章化）&lt;br /&gt;
&lt;/button&gt;&lt;/h3&gt;
&lt;div id="c3" class="accordion-collapse collapse" aria-labelledby="h3" data-bs-parent="#accSteps"&gt;
&lt;div class="accordion-body" style="line-height: 1.95;"&gt;
&lt;div class="fw-bold mb-2"&gt;記述の枠組みは順序が重要&lt;/div&gt;
&lt;ol&gt;
&lt;li&gt;本文から根拠となる箇所を見つける&lt;/li&gt;
&lt;li&gt;必要な要素を箇条書きで書き出す&lt;/li&gt;
&lt;li&gt;不要な要素を削り、筋道が通るように並べ替える&lt;/li&gt;
&lt;li&gt;丁寧な文章にまとめる&lt;/li&gt;
&lt;/ol&gt;
&lt;div class="fw-bold mb-2"&gt;直しは本文根拠で説明できる形に&lt;/div&gt;
&lt;ul&gt;
&lt;li&gt;どの条件が不足していたか&lt;/li&gt;
&lt;li&gt;根拠となる文はどこにあったか&lt;/li&gt;
&lt;li&gt;表現が本文とどうズレていたか&lt;/li&gt;
&lt;/ul&gt;
&lt;div class="alert alert-warning mb-0" style="border-left: 6px solid #f57c00;"&gt;
&lt;div class="fw-bold mb-1"&gt;低学年の最優先事項&lt;/div&gt;
&lt;div&gt;長文の記述に挑むより、まずは「材料を正しく抜き出せるか」と「主語のねじれを直せるか」を固めると、後で一気に伸びやすくなります。&lt;/div&gt;
&lt;/div&gt;
&lt;/div&gt;
&lt;/div&gt;
&lt;/div&gt;
&lt;/div&gt;
&lt;/div&gt;
&lt;/section&gt;
&lt;section class="card shadow-sm border-0 mb-4" style="border-top: 5px solid #ffca28 !important;"&gt;
&lt;div class="card-body p-4"&gt;
&lt;h2 class="h5 mb-4"&gt;&lt;i class="bi bi-lightbulb-fill text-warning"&gt;&lt;/i&gt; 今日から使える！基礎固めの具体例と練習&lt;/h2&gt;
&lt;h3 class="h6 fw-bold mb-3"&gt;1. 「語彙の教え方」具体例（3ステップ）&lt;/h3&gt;
&lt;p class="small text-muted"&gt;単語カードを暗記するより、以下の「日常での言い換え」が効果的です。&lt;/p&gt;
&lt;div class="p-3 rounded mb-3" style="background: #fff9c4; border-left: 5px solid #fbc02d;"&gt;
&lt;ul class="mb-0 small" style="line-height: 1.8;"&gt;
&lt;li&gt;&lt;strong&gt;ステップ1（提示）：&lt;/strong&gt;「『あぜんとする』ってどういう意味か知ってる？」&lt;/li&gt;
&lt;li&gt;&lt;strong&gt;ステップ2（イメージ）：&lt;/strong&gt;「びっくりしすぎて、口がぽかんと開いて、言葉が出ない様子だよ」&lt;/li&gt;
&lt;li&gt;&lt;strong&gt;ステップ3（例文）：&lt;/strong&gt;「テストで予想外の点数を取って、お母さんが『あぜんとする』。使ってみて！」&lt;/li&gt;
&lt;/ul&gt;
&lt;/div&gt;
&lt;h3 class="h6 fw-bold mb-3"&gt;2. 「接続詞のマーク」練習用サンプル&lt;/h3&gt;
&lt;p class="small text-muted"&gt;文章の構成を可視化するために、以下の3つだけマークする練習をしましょう。&lt;/p&gt;
&lt;div class="p-3 rounded border bg-white mb-3 shadow-sm"&gt;
&lt;p class="mb-2" style="font-family: serif;"&gt;昨日は雨だった。&lt;strong&gt;&lt;span style="border: 2px solid #e91e63; padding: 0 2px;"&gt;しかし&lt;/span&gt;&lt;/strong&gt;、今日は晴れた。&lt;strong&gt;&lt;span style="border: 2px solid #e91e63; padding: 0 2px;"&gt;だから&lt;/span&gt;&lt;/strong&gt;、公園に遊びに行こう。&lt;/p&gt;
&lt;div class="d-flex gap-3 small"&gt;&lt;strong style="color: #e91e63;"&gt;しかし&lt;/strong&gt;：逆向きの関係（対比）&lt;br /&gt;
&lt;strong style="color: #e91e63;"&gt;だから&lt;/strong&gt;：矢印の関係（因果）&lt;/div&gt;
&lt;/div&gt;
&lt;h2 class="h5 mt-5 mb-4"&gt;&lt;i class="bi bi-question-circle-fill text-primary"&gt;&lt;/i&gt; 低学年の国語準備・よくある質問（FAQ）&lt;/h2&gt;
&lt;div id="faqAccordion" class="accordion"&gt;
&lt;div class="accordion-item"&gt;
&lt;h3 class="accordion-header"&gt;&lt;button class="accordion-button collapsed" type="button" data-bs-toggle="collapse" data-bs-target="#f1"&gt;&lt;br /&gt;
Q. 読書は好きですが、テストの読解力に繋がりません。&lt;br /&gt;
&lt;/button&gt;&lt;/h3&gt;
&lt;div id="f1" class="accordion-collapse collapse" data-bs-parent="#faqAccordion"&gt;
&lt;div class="accordion-body small" style="line-height: 1.8;"&gt;読書は「楽しむ（感情移入）」もの、テストは「分析する（客観視）」ものという違いがあります。読書の後に「どんなお話だった？（要約）」「なぜ主人公はこう思ったのかな？（根拠）」と優しく問いかけるだけで、読書がテストに繋がる力へ変わっていきます。&lt;/div&gt;
&lt;/div&gt;
&lt;/div&gt;
&lt;div class="accordion-item"&gt;
&lt;h3 class="accordion-header"&gt;&lt;button class="accordion-button collapsed" type="button" data-bs-toggle="collapse" data-bs-target="#f2"&gt;&lt;br /&gt;
Q. 低学年から本格的な「記述対策」は必要ですか？&lt;br /&gt;
&lt;/button&gt;&lt;/h3&gt;
&lt;div id="f2" class="accordion-collapse collapse" data-bs-parent="#faqAccordion"&gt;
&lt;div class="accordion-body small" style="line-height: 1.8;"&gt;長い文章を書く練習より、まずは「主語と述語を一致させる」「語尾を『〜から。』で揃える」といった基本的なルールを徹底することが優先です。低学年期は、解答の「材料」を本文から正確に見つけ出す練習だけで十分な土台になります。&lt;/div&gt;
&lt;/div&gt;
&lt;/div&gt;
&lt;/div&gt;
&lt;/div&gt;
&lt;/section&gt;
&lt;section id="home" class="card shadow-sm border-0 mb-4"&gt;
&lt;div class="card-header border-0 py-3" style="background: #fff3e0;"&gt;
&lt;h2 class="h5 mb-0"&gt;家庭でできるフォローと役割分担&lt;/h2&gt;
&lt;/div&gt;
&lt;div class="card-body p-3 p-md-4"&gt;
&lt;p style="line-height: 1.95;"&gt;家庭は答えを教える役目よりも、学習がスムーズに回る環境を&lt;strong&gt;整える&lt;/strong&gt;役割に徹する方が効果的です。&lt;br /&gt;
「何を聞かれているかな？」「根拠はどこにあるかな？」「条件は守れているかな？」と問い返す支援が、読解力の基盤になります。&lt;/p&gt;
&lt;div class="row g-3"&gt;
&lt;div class="col-md-6"&gt;
&lt;div class="h-100 p-3 rounded border" style="background: #fafafa;"&gt;
&lt;div class="fw-bold mb-2"&gt;毎日の語彙・漢字&lt;/div&gt;
&lt;ul class="mb-0" style="line-height: 1.95;"&gt;
&lt;li&gt;その日出会った言葉を三つ選んで自分の言葉で説明する&lt;/li&gt;
&lt;li&gt;同じ意味の別の表現や、反対の言葉を考えてみる&lt;/li&gt;
&lt;li&gt;漢字は頻出語を繰り返し練習して定着させる&lt;/li&gt;
&lt;/ul&gt;
&lt;/div&gt;
&lt;/div&gt;
&lt;div class="col-md-6"&gt;
&lt;div class="h-100 p-3 rounded border" style="background: #fafafa;"&gt;
&lt;div class="fw-bold mb-2"&gt;音読の活用&lt;/div&gt;
&lt;ul class="mb-0" style="line-height: 1.95;"&gt;
&lt;li&gt;対比を表す言葉の前後で区切って読む&lt;/li&gt;
&lt;li&gt;結論となる一文を意識して強く読む&lt;/li&gt;
&lt;li&gt;指示語が出てきたら、それが何を指すか声に出して言う&lt;/li&gt;
&lt;/ul&gt;
&lt;/div&gt;
&lt;/div&gt;
&lt;/div&gt;
&lt;div class="mt-3 p-3 p-md-4 rounded" style="background: #fce4ec; border: 1px solid #f8bbd0; line-height: 1.95;"&gt;
&lt;div class="fw-bold mb-1"&gt;見守り時の注意点&lt;/div&gt;
&lt;div&gt;根拠となる場所を先に示してしまうと、自分で探す力が育ちにくくなります。家庭では「場所を教える」のではなく「条件と根拠を問い返す」支援に留めるのが安心です。&lt;/div&gt;
&lt;/div&gt;
&lt;/div&gt;
&lt;/section&gt;
&lt;section id="fit" class="card shadow-sm border-0 mb-4"&gt;
&lt;div class="card-header border-0 py-3" style="background: #e8eaf6;"&gt;
&lt;h2 class="h5 mb-0"&gt;どんな子に相性が良いか&lt;/h2&gt;
&lt;/div&gt;
&lt;div class="card-body p-3 p-md-4"&gt;
&lt;p style="line-height: 1.95;"&gt;土台づくりの段階でオンライン個別が特に有効なのは、「家庭学習を続けているのに手応えが見えない」「何を修正すべきかがはっきりしない」といったケースです。&lt;br /&gt;
次の項目に複数当てはまる場合、進め方を第三者が整理することで伸びが早まります。&lt;/p&gt;
&lt;div class="row g-3"&gt;
&lt;div class="col-md-6"&gt;
&lt;div class="h-100 p-3 rounded border" style="background: #fafafa;"&gt;
&lt;div class="fw-bold mb-2"&gt;相性が良いタイプ&lt;/div&gt;
&lt;ul class="mb-0" style="line-height: 1.95;"&gt;
&lt;li&gt;語彙不足が感じられるが、補強の仕方が分からない&lt;/li&gt;
&lt;li&gt;設問の読み違いが目立つ&lt;/li&gt;
&lt;li&gt;説明文の要点がうまくつかめず、途中で疲れてしまう&lt;/li&gt;
&lt;li&gt;記述問題で材料が見つからず、手が止まってしまう&lt;/li&gt;
&lt;li&gt;なかなか学習が習慣化しない&lt;/li&gt;
&lt;/ul&gt;
&lt;/div&gt;
&lt;/div&gt;
&lt;div class="col-md-6"&gt;
&lt;div class="h-100 p-3 rounded border" style="background: #fafafa;"&gt;
&lt;div class="fw-bold mb-2"&gt;説明文の基盤を早めに磨く&lt;/div&gt;
&lt;div style="line-height: 1.95;"&gt;説明文は中学受験で大きな差がつく分野です。対比・因果・言い換えの捉え方を早めに整理すると、学年が上がっても安定して読めるようになります。&lt;/div&gt;
&lt;div class="mt-2"&gt;&lt;a class="btn btn-sm btn-outline-primary" href="https://dokkai-labo.tokyo/setsumeibun/" target="_blank" rel="noopener"&gt;&lt;br /&gt;
説明文の読み方を確認する&lt;br /&gt;
&lt;/a&gt;&lt;/div&gt;
&lt;/div&gt;
&lt;/div&gt;
&lt;/div&gt;
&lt;/div&gt;
&lt;/section&gt;
&lt;section id="plan" class="card shadow-sm border-0 mb-4"&gt;
&lt;div class="card-header border-0 py-3" style="background: #f3e5f5;"&gt;
&lt;h2 class="h5 mb-0"&gt;1週間のモデル：低学年〜小4初期の土台づくりプラン&lt;/h2&gt;
&lt;/div&gt;
&lt;div class="card-body p-3 p-md-4"&gt;
&lt;p style="line-height: 1.95;"&gt;1回の学習を長くしすぎないこと、毎回の目的を明確にすることが継続のコツです。お手持ちの教材で十分に実行可能です。&lt;/p&gt;
&lt;div class="d-none d-md-block"&gt;
&lt;div class="table-responsive"&gt;
&lt;table class="table table-bordered table-hover align-middle mb-0"&gt;
&lt;thead style="background: #ede7f6;"&gt;
&lt;tr class="text-center"&gt;
&lt;th style="width: 12%;"&gt;曜日&lt;/th&gt;
&lt;th style="width: 38%;"&gt;取り組み&lt;/th&gt;
&lt;th style="width: 15%;"&gt;時間&lt;/th&gt;
&lt;th style="width: 35%;"&gt;ねらい&lt;/th&gt;
&lt;/tr&gt;
&lt;/thead&gt;
&lt;tbody&gt;
&lt;tr&gt;
&lt;td class="fw-bold text-center"&gt;月&lt;/td&gt;
&lt;td&gt;三つの言葉の説明＋反対語の確認&lt;/td&gt;
&lt;td class="text-center"&gt;10分&lt;/td&gt;
&lt;td&gt;語彙の基礎を作る&lt;/td&gt;
&lt;/tr&gt;
&lt;tr&gt;
&lt;td class="fw-bold text-center"&gt;火&lt;/td&gt;
&lt;td&gt;短い文章の音読＋指示語チェック&lt;/td&gt;
&lt;td class="text-center"&gt;10〜12分&lt;/td&gt;
&lt;td&gt;指示語を追う習慣づけ&lt;/td&gt;
&lt;/tr&gt;
&lt;tr&gt;
&lt;td class="fw-bold text-center"&gt;水&lt;/td&gt;
&lt;td&gt;段落の要点を一言でまとめる&lt;/td&gt;
&lt;td class="text-center"&gt;12〜15分&lt;/td&gt;
&lt;td&gt;要点整理のコツをつかむ&lt;/td&gt;
&lt;/tr&gt;
&lt;tr&gt;
&lt;td class="fw-bold text-center"&gt;木&lt;/td&gt;
&lt;td&gt;対比語・言い換えの言葉を探す&lt;/td&gt;
&lt;td class="text-center"&gt;10〜12分&lt;/td&gt;
&lt;td&gt;文章構成把握の入口&lt;/td&gt;
&lt;/tr&gt;
&lt;tr&gt;
&lt;td class="fw-bold text-center"&gt;金&lt;/td&gt;
&lt;td&gt;設問を四つの視点で分解する練習&lt;/td&gt;
&lt;td class="text-center"&gt;10〜12分&lt;/td&gt;
&lt;td&gt;条件把握の精度向上&lt;/td&gt;
&lt;/tr&gt;
&lt;tr&gt;
&lt;td class="fw-bold text-center"&gt;土&lt;/td&gt;
&lt;td&gt;短い選択肢問題での根拠確認&lt;/td&gt;
&lt;td class="text-center"&gt;15〜20分&lt;/td&gt;
&lt;td&gt;感覚に頼った選択を止める&lt;/td&gt;
&lt;/tr&gt;
&lt;tr&gt;
&lt;td class="fw-bold text-center"&gt;日&lt;/td&gt;
&lt;td&gt;1週間のつまずきを一つだけ復習&lt;/td&gt;
&lt;td class="text-center"&gt;10〜15分&lt;/td&gt;
&lt;td&gt;定着の確認と修正&lt;/td&gt;
&lt;/tr&gt;
&lt;/tbody&gt;
&lt;/table&gt;
&lt;/div&gt;
&lt;/div&gt;
&lt;div class="d-md-none"&gt;
&lt;div class="row g-2"&gt;
&lt;div class="col-12"&gt;
&lt;div class="p-3 rounded border" style="background: #fafafa;"&gt;
&lt;div class="fw-bold"&gt;月&lt;/div&gt;
&lt;div class="small text-muted"&gt;語彙三語の説明＋反対語　10分&lt;/div&gt;
&lt;div class="mt-2"&gt;&lt;span class="badge bg-warning text-dark"&gt;ねらい&lt;/span&gt; 語彙の基礎&lt;/div&gt;
&lt;/div&gt;
&lt;/div&gt;
&lt;div class="col-12"&gt;
&lt;div class="p-3 rounded border" style="background: #fafafa;"&gt;
&lt;div class="fw-bold"&gt;火&lt;/div&gt;
&lt;div class="small text-muted"&gt;短い音読＋指示語チェック　10〜12分&lt;/div&gt;
&lt;div class="mt-2"&gt;&lt;span class="badge bg-warning text-dark"&gt;ねらい&lt;/span&gt; 指示語の追跡&lt;/div&gt;
&lt;/div&gt;
&lt;/div&gt;
&lt;div class="col-12"&gt;
&lt;div class="p-3 rounded border" style="background: #fafafa;"&gt;
&lt;div class="fw-bold"&gt;水&lt;/div&gt;
&lt;div class="small text-muted"&gt;段落要点を一言で　12〜15分&lt;/div&gt;
&lt;div class="mt-2"&gt;&lt;span class="badge bg-warning text-dark"&gt;ねらい&lt;/span&gt; 要点整理&lt;/div&gt;
&lt;/div&gt;
&lt;/div&gt;
&lt;div class="col-12"&gt;
&lt;div class="p-3 rounded border" style="background: #fafafa;"&gt;
&lt;div class="fw-bold"&gt;木&lt;/div&gt;
&lt;div class="small text-muted"&gt;対比語・言い換え語探し　10〜12分&lt;/div&gt;
&lt;div class="mt-2"&gt;&lt;span class="badge bg-warning text-dark"&gt;ねらい&lt;/span&gt; 構成把握&lt;/div&gt;
&lt;/div&gt;
&lt;/div&gt;
&lt;div class="col-12"&gt;
&lt;div class="p-3 rounded border" style="background: #fafafa;"&gt;
&lt;div class="fw-bold"&gt;金&lt;/div&gt;
&lt;div class="small text-muted"&gt;設問の四点分解　10〜12分&lt;/div&gt;
&lt;div class="mt-2"&gt;&lt;span class="badge bg-warning text-dark"&gt;ねらい&lt;/span&gt; 条件の把握&lt;/div&gt;
&lt;/div&gt;
&lt;/div&gt;
&lt;div class="col-12"&gt;
&lt;div class="p-3 rounded border" style="background: #fafafa;"&gt;
&lt;div class="fw-bold"&gt;土&lt;/div&gt;
&lt;div class="small text-muted"&gt;選択肢問題での根拠照合　15〜20分&lt;/div&gt;
&lt;div class="mt-2"&gt;&lt;span class="badge bg-warning text-dark"&gt;ねらい&lt;/span&gt; 感覚的な選択を止める&lt;/div&gt;
&lt;/div&gt;
&lt;/div&gt;
&lt;div class="col-12"&gt;
&lt;div class="p-3 rounded border" style="background: #fafafa;"&gt;
&lt;div class="fw-bold"&gt;日&lt;/div&gt;
&lt;div class="small text-muted"&gt;つまずきを一つだけ復習　10〜15分&lt;/div&gt;
&lt;div class="mt-2"&gt;&lt;span class="badge bg-warning text-dark"&gt;ねらい&lt;/span&gt; 定着と修正&lt;/div&gt;
&lt;/div&gt;
&lt;/div&gt;
&lt;/div&gt;
&lt;/div&gt;
&lt;div class="alert alert-success mt-3 mb-0" style="border-left: 6px solid #2e7d32;"&gt;
&lt;div class="fw-bold mb-1"&gt;継続のコツ&lt;/div&gt;
&lt;div&gt;毎回同じリズムで回るほど、読解力の基盤が安定します。長くやるより、短く確実に積み上げる方が効果を実感しやすくなります。&lt;/div&gt;
&lt;/div&gt;
&lt;/div&gt;
&lt;/section&gt;
&lt;section id="sum" class="card shadow-sm border-0"&gt;
&lt;div class="card-body p-4 p-md-5"&gt;
&lt;h2 class="h5 mb-3"&gt;まとめ&lt;/h2&gt;
&lt;p class="mb-4" style="line-height: 1.95;"&gt;低学年〜小4初期の国語は、語彙と言語感覚、文章の構成、設問処理のプロセスという土台づくりが最重要です。&lt;br /&gt;
家庭で習慣的な領域を積み上げ、解き方の部分をオンラインで磨き上げると、読解と記述の伸びが安定しやすくなります。&lt;/p&gt;
&lt;div class="p-3 p-md-4 rounded" style="background: linear-gradient(135deg, rgba(40,53,147,.10), rgba(0,137,123,.10)); border: 1px solid rgba(0,0,0,.08);"&gt;
&lt;div class="d-flex flex-column flex-md-row align-items-start align-items-md-center justify-content-between gap-2"&gt;
&lt;div&gt;
&lt;div class="fw-bold mb-1"&gt;オンラインで土台から強化したい方へ&lt;/div&gt;
&lt;div style="line-height: 1.95;"&gt;中学受験国語の読解力と記述の基盤を、遠回りせずに確立したい場合は、オンライン個別の案内をご確認ください。&lt;/div&gt;
&lt;/div&gt;
&lt;p&gt;&lt;a class="btn btn-warning btn-lg fw-bold" href="https://dokkai-labo.tokyo/kobetsuonline01/" target="_blank" rel="noopener"&gt;&lt;br /&gt;
オンライン個別を見る&lt;br /&gt;
&lt;/a&gt;&lt;/p&gt;
&lt;/div&gt;
&lt;/div&gt;
&lt;div class="small text-muted mt-3" style="line-height: 1.95;"&gt;国語が苦手な状態からの基礎固め（読めない・解けない原因の整理〜克服ステップ）をまとめて確認したい場合は、&lt;a href="https://dokkai-labo.tokyo/blog/gakusyuuhou/"&gt;全体像はこちら&lt;/a&gt;もあわせてご参照ください。&lt;/div&gt;
&lt;/div&gt;
&lt;/section&gt;
------</t>
  </si>
  <si>
    <t>https://dokkai-labo.tokyo/col_blog/kokugo-online-only/</t>
  </si>
  <si>
    <t>以下のページは不自然なワードを使用しています。
これらを適切に自然な言葉に置き換えて下さい。
なお、本文の装飾や構造は絶対に変えないでください。
【対象ページURL】
https://dokkai-labo.tokyo/col_blog/kokugo-online-only/
【検出された不自然ワード】
- 型
【本文】
------
&lt;div class="container my-4"&gt;
&lt;div class="card shadow-sm mb-4 border-0" style="background: linear-gradient(135deg, #4a148c, #006064); color: #fff;"&gt;
&lt;div class="card-body p-4"&gt;
&lt;div class="d-flex flex-wrap justify-content-between align-items-center mb-2"&gt;&lt;span class="badge bg-warning text-dark mb-2" style="font-size: 0.8rem;"&gt;中学受験国語／オンライン学習&lt;/span&gt;&lt;br /&gt;
&lt;span class="badge bg-light text-dark mb-2" style="font-size: 0.75rem;"&gt;オンラインだけで乗り切れるか&lt;/span&gt;&lt;/div&gt;
&lt;h1 class="card-title mb-3" style="font-size: 1.9rem; line-height: 1.5;"&gt;中学受験国語をオンラインだけで乗り切るための条件と活用法&lt;/h1&gt;
&lt;p class="card-text mb-3" style="font-size: 0.98rem;"&gt;「中学受験の国語、オンライン国語だけで最後までいけるのか」「集団塾に通わず、オンライン国語の個別指導だけで本当に大丈夫なのか」。&lt;br /&gt;
近年、こうしたご相談が明らかに増えています。通信環境が改善され、国語専門塾のオンラインコースも増えたことで、&lt;br /&gt;
オンライン単独という選択肢は現実的なものになりました。&lt;/p&gt;
&lt;p class="card-text mb-0" style="font-size: 0.98rem;"&gt;一方で、オンライン国語は魔法の杖ではありません。オンラインだけで乗り切れるケースと、&lt;br /&gt;
通塾との併用が必要なケースには、はっきりとした違いがあります。本記事では、&lt;br /&gt;
オンラインだけで完結できる条件と、塾併用を検討した方がよい境界線を整理し、&lt;br /&gt;
どのようなタイプの子がオンライン単独に向いているかを具体的に解説します。&lt;/p&gt;
&lt;/div&gt;
&lt;/div&gt;
&lt;div class="row mb-4"&gt;
&lt;div class="col-md-8"&gt;
&lt;div class="alert alert-info mb-3"&gt;
&lt;p&gt;&lt;strong&gt;この記事で分かること&lt;/strong&gt;&lt;/p&gt;
&lt;ul class="mb-0 mt-2"&gt;
&lt;li&gt;中学受験国語をオンラインだけで乗り切れる条件とチェックポイント&lt;/li&gt;
&lt;li&gt;オンライン国語個別指導が力を発揮する場面と注意点&lt;/li&gt;
&lt;li&gt;オンライン単独と塾併用の境界線の考え方&lt;/li&gt;
&lt;li&gt;オンライン国語と相性の良い子どものタイプと家庭の役割&lt;/li&gt;
&lt;/ul&gt;
&lt;/div&gt;
&lt;/div&gt;
&lt;div class="col-md-4"&gt;
&lt;div class="card border-0 shadow-sm h-100"&gt;
&lt;div class="card-body p-3"&gt;
&lt;h2 class="h6 mb-2"&gt;結論のイメージ&lt;/h2&gt;
&lt;p class="mb-1" style="font-size: 0.9rem;"&gt;中学受験の国語は、条件さえそろえばオンライン単独でも十分に戦えます。ただし、&lt;/p&gt;
&lt;ul class="mb-1 ps-3" style="font-size: 0.9rem;"&gt;
&lt;li&gt;通信環境と手元カメラの活用&lt;/li&gt;
&lt;li&gt;家庭学習とオンライン指導の役割分担&lt;/li&gt;
&lt;li&gt;過去問と記述の扱い方&lt;/li&gt;
&lt;/ul&gt;
&lt;p class="mb-0" style="font-size: 0.9rem;"&gt;などを明確にしないと、不安だけが大きくなります。オンラインか通塾かではなく、&lt;br /&gt;
条件とお子さまのタイプで判断することが大切です。&lt;/p&gt;
&lt;/div&gt;
&lt;/div&gt;
&lt;/div&gt;
&lt;/div&gt;
&lt;div class="card shadow-sm mb-4"&gt;
&lt;div class="card-body p-4"&gt;
&lt;h2 class="h4 mb-3 border-start ps-3" style="border-color: #4a148c;"&gt;この悩みが起きる背景&lt;/h2&gt;
&lt;h3 class="h5 mb-2"&gt;通塾前提のイメージが強く残っている&lt;/h3&gt;
&lt;p&gt;多くの保護者の方の頭の中には、いまだに次のような受験ロードマップが強く残っています。&lt;/p&gt;
&lt;ul&gt;
&lt;li&gt;四年生から大手塾に通い始める。&lt;/li&gt;
&lt;li&gt;五年生で演習量が大幅に増える。&lt;/li&gt;
&lt;li&gt;六年生で過去問と志望校別対策に入る。&lt;/li&gt;
&lt;/ul&gt;
&lt;p&gt;そのうえで、「国語は苦手だからオンライン国語の個別指導で補強しよう」という発想になりがちです。&lt;br /&gt;
ところが近年は、共働きで送迎が難しい、塾までの距離や交通費の負担が大きい、&lt;br /&gt;
国語専門塾が近くにないといった事情から、オンライン国語を軸にして受験を組み立てるご家庭も増えています。&lt;/p&gt;
&lt;p class="mb-0"&gt;このとき必ず出てくるのが、「オンラインだけで本当に最後まで戦えるのか」という不安です。&lt;br /&gt;
不安の正体を分解していくことが最初のステップになります。&lt;/p&gt;
&lt;h3 class="h5 mt-4 mb-2"&gt;子どもがつまずく典型パターン&lt;/h3&gt;
&lt;p&gt;オンラインか通塾かを考える前に、そもそも国語でどのようなつまずきが起きているのかを整理しておきましょう。&lt;br /&gt;
典型的なパターンは次の通りです。&lt;/p&gt;
&lt;div class="table-responsive mb-3"&gt;
&lt;table class="table table-bordered table-hover align-middle mb-0"&gt;
&lt;thead style="background-color: #f3e5f5;"&gt;
&lt;tr class="text-center"&gt;
&lt;th style="width: 30%;"&gt;場面&lt;/th&gt;
&lt;th style="width: 70%;"&gt;よくあるつまずき方&lt;/th&gt;
&lt;/tr&gt;
&lt;/thead&gt;
&lt;tbody&gt;
&lt;tr&gt;
&lt;td&gt;本文を読む段階&lt;/td&gt;
&lt;td&gt;段落ごとの要点が整理できず、感覚的な理解のまま次に進んでしまう。&lt;/td&gt;
&lt;/tr&gt;
&lt;tr&gt;
&lt;td&gt;設問を読む段階&lt;/td&gt;
&lt;td&gt;条件を細かく読まず、何となく本文を探し始めてしまう。&lt;/td&gt;
&lt;/tr&gt;
&lt;tr&gt;
&lt;td&gt;選択肢を選ぶ段階&lt;/td&gt;
&lt;td&gt;本文の根拠ではなく、「しっくりくるかどうか」で選んでしまう。&lt;/td&gt;
&lt;/tr&gt;
&lt;tr&gt;
&lt;td&gt;記述を書く段階&lt;/td&gt;
&lt;td&gt;材料集めと文章化がごちゃまぜになり、要素不足や感想文になってしまう。&lt;/td&gt;
&lt;/tr&gt;
&lt;tr&gt;
&lt;td&gt;過去問の復習&lt;/td&gt;
&lt;td&gt;丸付けと解答写しだけで終わり、間違いの原因が言語化されない。&lt;/td&gt;
&lt;/tr&gt;
&lt;/tbody&gt;
&lt;/table&gt;
&lt;/div&gt;
&lt;p&gt;これらは単純な学力不足というより、読解と記述の処理の仕組みが身についていないことから生じます。&lt;br /&gt;
オンラインでも対面でも、この解法のプロセスが組み立てられないまま演習を重ねても、&lt;br /&gt;
読解力や記述力はなかなか安定しません。&lt;/p&gt;
&lt;h3 class="h5 mt-4 mb-2"&gt;どこで処理が止まっているのかを可視化する必要&lt;/h3&gt;
&lt;p&gt;国語の一問を解くとき、ざっくりと次の流れをたどります。&lt;/p&gt;
&lt;ol&gt;
&lt;li&gt;本文を段落ごとに読み、要点を押さえる。&lt;/li&gt;
&lt;li&gt;対比や言い換え、因果など重要なつながりに印を付ける。&lt;/li&gt;
&lt;li&gt;設問文を読み、何をどう聞かれているかを分解する。&lt;/li&gt;
&lt;li&gt;本文に戻り、答えの材料になりそうな部分を探す。&lt;/li&gt;
&lt;li&gt;選択肢を吟味する、または記述としてまとめる。&lt;/li&gt;
&lt;/ol&gt;
&lt;p&gt;つまずきの多くは、このどこかの段階で「止まる」「飛ばす」ことから起きています。&lt;br /&gt;
オンライン単独で乗り切れるかどうかは、この処理をどこまで細かく見取り、&lt;br /&gt;
修正していける環境が準備できているかどうかで決まります。&lt;/p&gt;
&lt;h3 class="h5 mt-4 mb-2"&gt;具体例 オンラインだけで進めたが不安を感じるケース&lt;/h3&gt;
&lt;p&gt;例えば、次のようなご家庭をイメージしてみてください。&lt;/p&gt;
&lt;ul&gt;
&lt;li&gt;五年生の途中からオンライン国語の個別指導を週一回受講。&lt;/li&gt;
&lt;li&gt;漢字と語彙は家庭で市販ドリルを使ってコツコツ進めている。&lt;/li&gt;
&lt;li&gt;読解問題の正答率は少しずつ上がってきたが、記述がまだ不安定。&lt;/li&gt;
&lt;li&gt;六年生になり、「このままオンラインだけで大丈夫か」という不安が急に強まってきた。&lt;/li&gt;
&lt;/ul&gt;
&lt;p class="mb-0"&gt;このケースでは、オンラインだから不安というよりも、家庭学習とオンライン指導の役割分担、&lt;br /&gt;
過去問をどのタイミングでどれくらい扱うか、志望校別対策をいつから始めるかといった学習計画の全体像が&lt;br /&gt;
見えにくいことが不安の原因になっていることが多いです。&lt;/p&gt;
&lt;/div&gt;
&lt;/div&gt;
&lt;div class="card shadow-sm mb-4"&gt;
&lt;div class="card-body p-4"&gt;
&lt;h2 class="h4 mb-3 border-start ps-3" style="border-color: #006064;"&gt;オンライン国語個別指導が効果を発揮する理由&lt;/h2&gt;
&lt;h3 class="h5 mb-2"&gt;手元カメラで思考のズレをその場で把握できる&lt;/h3&gt;
&lt;p&gt;オンライン国語の個別指導では、画面共有に加えて手元カメラでノートや問題集の書き込みを映します。&lt;br /&gt;
これにより、講師は次のような情報をリアルタイムで確認できます。&lt;/p&gt;
&lt;ul&gt;
&lt;li&gt;どの段落で線を引き始めるか。&lt;/li&gt;
&lt;li&gt;設問文のどの言葉に印を付けているか。&lt;/li&gt;
&lt;li&gt;選択肢をどの順番で読み、どこで迷っているか。&lt;/li&gt;
&lt;li&gt;記述を書くときに、どの文を見ながらペンを動かしているか。&lt;/li&gt;
&lt;/ul&gt;
&lt;p&gt;紙の答案だけでは分からない途中の思考のクセが、オンライン環境ではむしろ見えやすくなります。&lt;br /&gt;
この点は、オンライン国語の個別指導が対面に劣らないどころか、優位になる場合もあるポイントです。&lt;/p&gt;
&lt;h3 class="h5 mt-4 mb-2"&gt;本文と設問の往復動作の可視化&lt;/h3&gt;
&lt;p&gt;読解力アップに不可欠なのが、本文と設問の往復の習慣です。&lt;/p&gt;
&lt;ol&gt;
&lt;li&gt;設問で何を聞かれているかを確認する。&lt;/li&gt;
&lt;li&gt;本文に戻り、該当しそうな部分を読み直す。&lt;/li&gt;
&lt;li&gt;再び設問に戻り、条件や字数を確認する。&lt;/li&gt;
&lt;/ol&gt;
&lt;p&gt;オンライン国語の授業では、講師が画面上に矢印やマーカーを描き込みながら、&lt;br /&gt;
「ここでいったん設問に戻ろう」「この言葉と本文のこの部分が対応している」という動きを&lt;br /&gt;
視覚的に示すことができます。このルートを何度も目で追うことで、&lt;br /&gt;
お子さま自身も過去問や問題集を解くときに同じ動きを再現できるようになっていきます。&lt;/p&gt;
&lt;h3 class="h5 mt-4 mb-2"&gt;記述答案の書き換えと添削のリアルタイム性&lt;/h3&gt;
&lt;p&gt;記述指導は、オンライン国語の個別指導と非常に相性が良い分野です。&lt;/p&gt;
&lt;ul&gt;
&lt;li&gt;お子さまの答案をオンラインホワイトボードに映し出す。&lt;/li&gt;
&lt;li&gt;足りない要素や順番のズレを色分けして示す。&lt;/li&gt;
&lt;li&gt;どの部分を生かし、どこを本文の言葉に近づけるかを相談しながら修正する。&lt;/li&gt;
&lt;li&gt;最後にお子さま自身の手で完成版を書き直す。&lt;/li&gt;
&lt;/ul&gt;
&lt;p&gt;一方的に模範解答を見せるだけではなく、「この要素を足してもう一度自分で書き直してみよう」という&lt;br /&gt;
ステップまで行えるのがオンライン個別指導の強みです。記述の骨格をオンライン上で作り、&lt;br /&gt;
家庭で書き直しを繰り返すという形であれば、オンライン単独でも十分に記述力は鍛えられます。&lt;/p&gt;
&lt;h3 class="h5 mt-4 mb-2"&gt;過去問の扱いと段階的な補強&lt;/h3&gt;
&lt;p&gt;六年生以降に重要になる過去問演習でも、オンライン国語は力を発揮します。&lt;/p&gt;
&lt;ul&gt;
&lt;li&gt;家庭で時間を計って過去問を解く。&lt;/li&gt;
&lt;li&gt;オンライン授業で、その答案を共有しながら一問ずつ処理を巻き戻す。&lt;/li&gt;
&lt;li&gt;設問ごとに「なぜ間違えたか」を言語化する。&lt;/li&gt;
&lt;li&gt;同タイプの設問を別の学校や市販問題から選んで補強する。&lt;/li&gt;
&lt;/ul&gt;
&lt;p&gt;こうした流れをとれば、過去問一回ごとの学びの密度が上がり、「解いた年数」より&lt;br /&gt;
「一回あたりの学びの深さ」で勝負できるようになります。&lt;/p&gt;
&lt;div class="card mt-4 border-0 shadow-sm" style="background: linear-gradient(135deg, #e3f2fd, #e8eaf6);"&gt;
&lt;div class="card-body p-3 p-md-4"&gt;
&lt;div class="row align-items-center"&gt;
&lt;div class="col-md-8"&gt;
&lt;h3 class="h6 mb-2"&gt;オンラインで国語を軸にしたいご家庭へ&lt;/h3&gt;
&lt;p class="mb-2" style="font-size: 0.95rem;"&gt;読解と記述の進め方をオンライン上で可視化し、過去問まで一体的に扱っていくには、&lt;br /&gt;
授業中のノートと画面共有をもとに思考のプロセスを磨き上げていくオンライン国語の個別指導が有力な選択肢になります。&lt;/p&gt;
&lt;p class="mb-0" style="font-size: 0.95rem;"&gt;中学受験国語をオンラインで体系的に身につけたい方は、&lt;br /&gt;
&lt;a href="https://dokkai-labo.tokyo/kobetsuonline01/" target="_blank" rel="noopener"&gt;&lt;br /&gt;
オンライン国語 個別指導&lt;br /&gt;
&lt;/a&gt;&lt;br /&gt;
を一度ご確認ください。&lt;/p&gt;
&lt;/div&gt;
&lt;div class="col-md-4 text-md-end mt-3 mt-md-0"&gt;&lt;a class="btn btn-primary" href="https://dokkai-labo.tokyo/kobetsuonline01/" target="_blank" rel="noopener"&gt;&lt;br /&gt;
オンライン国語 個別指導を見る&lt;br /&gt;
&lt;/a&gt;&lt;/div&gt;
&lt;/div&gt;
&lt;/div&gt;
&lt;/div&gt;
&lt;/div&gt;
&lt;/div&gt;
&lt;div class="card shadow-sm mb-4"&gt;
&lt;div class="card-body p-4"&gt;
&lt;h2 class="h4 mb-3 border-start ps-3" style="border-color: #283593;"&gt;改善方法の実践ステップ オンライン単独で戦うための進め方&lt;/h2&gt;
&lt;p&gt;ここからは、オンラインだけで乗り切れるかどうかを判断しつつ、&lt;br /&gt;
読解力と記述力を高めるための具体的なステップを三つに分けて整理します。&lt;/p&gt;
&lt;h3 class="h5 mt-3 mb-2"&gt;ステップ1 本文処理の改善&lt;/h3&gt;
&lt;p&gt;オンラインでも対面でも、国語の土台になるのは本文処理です。オンライン国語の授業で次の点を徹底し、&lt;br /&gt;
家庭学習でも同じ基本パターンを真似することが重要です。&lt;/p&gt;
&lt;ul&gt;
&lt;li&gt;段落ごとに一行の要点をメモする。&lt;/li&gt;
&lt;li&gt;対比や言い換え、因果など、重要なつながりに印を付ける。&lt;/li&gt;
&lt;li&gt;心情変化や筆者の主張など、マークの意味をあらかじめ決めておく。&lt;/li&gt;
&lt;/ul&gt;
&lt;p class="mb-0"&gt;画面共有で講師と一緒にマークを付け、その後家庭で同じやり方を繰り返すことで、&lt;br /&gt;
本文処理の基本が少しずつ定着してきます。このスタイルが一人で再現できるようになれば、&lt;br /&gt;
オンライン単独でも読解演習を進めやすくなります。&lt;/p&gt;
&lt;h3 class="h5 mt-4 mb-2"&gt;ステップ2 設問処理の改善&lt;/h3&gt;
&lt;p&gt;次に大切なのが設問処理です。オンライン個別指導では、設問文を一緒に読みながら、&lt;/p&gt;
&lt;ul&gt;
&lt;li&gt;何を聞かれているか。&lt;/li&gt;
&lt;li&gt;どこから答えるか。&lt;/li&gt;
&lt;li&gt;どのような形で答えるか。&lt;/li&gt;
&lt;/ul&gt;
&lt;p&gt;という点を分解していきます。例えば、&lt;/p&gt;
&lt;div class="alert alert-secondary"&gt;&lt;strong&gt;例&lt;/strong&gt;&lt;br /&gt;
「本文中の筆者の考えがよく表れている一文を三十字以内で書き抜きなさい」&lt;/div&gt;
&lt;p&gt;であれば、&lt;/p&gt;
&lt;ul&gt;
&lt;li&gt;筆者の考え。&lt;/li&gt;
&lt;li&gt;本文中。&lt;/li&gt;
&lt;li&gt;三十字以内で書き抜く。&lt;/li&gt;
&lt;/ul&gt;
&lt;p class="mb-0"&gt;という三つの条件に分けられます。オンラインの画面で色分けして示し、&lt;br /&gt;
家庭でも同じ分解を行う習慣を確立できれば、条件読みの精度が上がり、&lt;br /&gt;
オンライン単独でも設問処理を安定させやすくなります。&lt;/p&gt;
&lt;h3 class="h5 mt-4 mb-2"&gt;ステップ3 記述改善&lt;/h3&gt;
&lt;p&gt;記述力の改善には、オンライン個別指導と家庭学習の役割分担が欠かせません。&lt;/p&gt;
&lt;div class="table-responsive mb-3"&gt;
&lt;table class="table table-bordered align-middle mb-0"&gt;
&lt;thead style="background-color: #e8eaf6;"&gt;
&lt;tr class="text-center"&gt;
&lt;th style="width: 50%;"&gt;オンライン授業で行いたいこと&lt;/th&gt;
&lt;th style="width: 50%;"&gt;家庭学習で行いたいこと&lt;/th&gt;
&lt;/tr&gt;
&lt;/thead&gt;
&lt;tbody&gt;
&lt;tr&gt;
&lt;td&gt;
&lt;ul class="mb-0 ps-3"&gt;
&lt;li&gt;材料の抜き出し方と要素の整理。&lt;/li&gt;
&lt;li&gt;主語と述語をそろえ、論理の流れを組み立てる指導。&lt;/li&gt;
&lt;li&gt;典型的な不安定になり方の確認と修正の仕方の指導。&lt;/li&gt;
&lt;/ul&gt;
&lt;/td&gt;
&lt;td&gt;
&lt;ul class="mb-0 ps-3"&gt;
&lt;li&gt;授業で直した答案を翌日以降にもう一度書き直す。&lt;/li&gt;
&lt;li&gt;ビフォーアフターの答案を並べて読み比べる。&lt;/li&gt;
&lt;li&gt;自分用のチェックリストを作り、次の記述で意識する。&lt;/li&gt;
&lt;/ul&gt;
&lt;/td&gt;
&lt;/tr&gt;
&lt;/tbody&gt;
&lt;/table&gt;
&lt;/div&gt;
&lt;p class="mb-0"&gt;典型的な不安定になり方としては、感想で終わる、要素が一つしか入っていない、主語が曖昧で誰のことか分からない、&lt;br /&gt;
などがあります。こうしたパターンをオンラインの場で何度も指摘してもらい、家庭で&lt;br /&gt;
自分用のチェックリストとして使えるようになれば、記述の骨格は十分に鍛えられます。&lt;/p&gt;
&lt;/div&gt;
&lt;/div&gt;
&lt;div class="card shadow-sm mb-4"&gt;
&lt;div class="card-body p-4"&gt;
&lt;h2 class="h4 mb-3 border-start ps-3" style="border-color: #006064;"&gt;家庭でできるフォローと役割分担&lt;/h2&gt;
&lt;p&gt;オンラインだけで中学受験の国語を乗り切る場合、家庭の役割はより重要になります。&lt;br /&gt;
特に語彙と漢字、音読、過去問管理の三つは、家庭で担うことでオンライン授業の効果を大きく高められます。&lt;/p&gt;
&lt;div class="table-responsive mb-3"&gt;
&lt;table class="table table-bordered align-middle mb-0"&gt;
&lt;thead style="background-color: #e0f2f1;"&gt;
&lt;tr class="text-center"&gt;
&lt;th style="width: 40%;"&gt;家庭で担いやすい学習&lt;/th&gt;
&lt;th style="width: 60%;"&gt;オンライン個別に任せたい学習&lt;/th&gt;
&lt;/tr&gt;
&lt;/thead&gt;
&lt;tbody&gt;
&lt;tr&gt;
&lt;td&gt;
&lt;ul class="mb-0 ps-3"&gt;
&lt;li&gt;漢字ドリルと語彙テキストの反復。&lt;/li&gt;
&lt;li&gt;本文や模範記述の音読。&lt;/li&gt;
&lt;li&gt;過去問の実施と答案の保管。&lt;/li&gt;
&lt;/ul&gt;
&lt;/td&gt;
&lt;td&gt;
&lt;ul class="mb-0 ps-3"&gt;
&lt;li&gt;本文の読み方と設問処理の基礎作り。&lt;/li&gt;
&lt;li&gt;記述答案のビフォーアフター添削。&lt;/li&gt;
&lt;li&gt;過去問の解き方と弱点分析。&lt;/li&gt;
&lt;/ul&gt;
&lt;/td&gt;
&lt;/tr&gt;
&lt;/tbody&gt;
&lt;/table&gt;
&lt;/div&gt;
&lt;p&gt;語彙や漢字は、まとまった時間よりも毎日の少しずつが大切な領域です。&lt;br /&gt;
ここは家庭学習の強みを生かし、オンラインの授業では一対一の対話が必要な読解力と記述力の指導に時間を集中させることで、&lt;br /&gt;
同じ授業料から得られる学びの量は大きく変わってきます。&lt;/p&gt;
&lt;p class="mb-0"&gt;説明文や論説文の読みが不安な場合は、構成や論理の流れをまとめた解説記事を親子で共有しておくと、&lt;br /&gt;
オンライン授業での説明がより入ってきやすくなります。例えば、&lt;br /&gt;
&lt;a href="https://dokkai-labo.tokyo/setsumeibun/" target="_blank" rel="noopener"&gt;&lt;br /&gt;
説明文講座&lt;br /&gt;
&lt;/a&gt;&lt;br /&gt;
のようなページを併用しながら、家庭でのフォロー体制を準備していくとよいでしょう。&lt;/p&gt;
&lt;/div&gt;
&lt;/div&gt;
&lt;div class="card shadow-sm mb-4"&gt;
&lt;div class="card-body p-4"&gt;
&lt;h2 class="h4 mb-3 border-start ps-3" style="border-color: #4a148c;"&gt;どんな子にオンライン国語が相性が良いか&lt;/h2&gt;
&lt;p&gt;オンラインだけで中学受験の国語を乗り切れるかどうかは、お子さまのタイプにも左右されます。&lt;br /&gt;
ここでは、オンライン国語の個別指導との相性が特に良いタイプを整理します。&lt;/p&gt;
&lt;h3 class="h5 mt-2 mb-2"&gt;完全1対1の環境で力を発揮しやすい子&lt;/h3&gt;
&lt;ul&gt;
&lt;li&gt;集団塾では質問しづらい。&lt;/li&gt;
&lt;li&gt;大勢の前で当てられると緊張して本来の力が出しにくい。&lt;/li&gt;
&lt;/ul&gt;
&lt;p&gt;こうしたお子さまにとって、オンライン国語の個別指導は、自分のペースでじっくり考え、&lt;br /&gt;
話すことができる場になります。このタイプは、オンライン単独でも十分に力を伸ばしやすいグループです。&lt;/p&gt;
&lt;h3 class="h5 mt-3 mb-2"&gt;考える過程の可視化が必要な子&lt;/h3&gt;
&lt;ul&gt;
&lt;li&gt;正答率はそれなりだが、記述だけ急に点数が落ちる。&lt;/li&gt;
&lt;li&gt;模試の国語の偏差値が回ごとに大きくぶれる。&lt;/li&gt;
&lt;/ul&gt;
&lt;p&gt;このタイプのお子さまは、解いている途中のノートや線の引き方、設問の読み方を見なければ本当の弱点が見えません。&lt;br /&gt;
手元カメラと画面共有が使えるオンライン国語の個別指導は、まさにこのタイプに向いています。&lt;/p&gt;
&lt;h3 class="h5 mt-3 mb-2"&gt;漢字と語彙を家庭で進められる子&lt;/h3&gt;
&lt;p&gt;漢字や語彙の暗記に抵抗感が少なく、自分でコツコツ進められる子は、&lt;br /&gt;
オンライン国語の授業時間を読解と記述に集中させることができます。&lt;br /&gt;
このタイプは、オンライン単独の中学受験国語との相性が良く、授業一回あたりの伸びが大きくなりやすいと言えます。&lt;/p&gt;
&lt;h3 class="h5 mt-3 mb-2"&gt;集団塾で伸び悩んでいる子&lt;/h3&gt;
&lt;p&gt;集団塾の解説を聞くとその場では分かった気がするものの、&lt;/p&gt;
&lt;ul&gt;
&lt;li&gt;テストになると同じパターンの問題でミスを繰り返す。&lt;/li&gt;
&lt;li&gt;模試の結果が安定しない。&lt;/li&gt;
&lt;/ul&gt;
&lt;p class="mb-0"&gt;というお子さまにとって、オンライン国語専門塾や個別指導をメインに据えた方が、&lt;br /&gt;
合格までの総費用を抑えられる場合もあります。算数や理科、社会とのバランスを見ながら、&lt;br /&gt;
国語だけオンライン単独にするのか、他教科との併用にするのかを検討するとよいでしょう。&lt;/p&gt;
&lt;/div&gt;
&lt;/div&gt;
&lt;div class="card shadow-sm mb-4 border-0" style="background: linear-gradient(135deg, #0d47a1, #1976d2); color: #fff;"&gt;
&lt;div class="card-body p-4"&gt;
&lt;h2 class="h5 mb-3"&gt;まとめ 中学受験国語をオンラインだけで乗り切るために&lt;/h2&gt;
&lt;p class="mb-2" style="font-size: 0.96rem;"&gt;中学受験の国語は、条件さえそろえばオンラインだけでも十分に乗り切れる教科です。&lt;br /&gt;
通信環境と手元カメラの活用、本文と設問処理の基本作り、記述添削と過去問の扱い方、&lt;br /&gt;
そして語彙と漢字、音読や過去問管理を家庭で担うという役割分担が鍵になります。&lt;/p&gt;
&lt;p class="mb-3" style="font-size: 0.96rem;"&gt;オンライン単独で完結できるケースと、塾併用が望ましいケースの境界線を意識しながら、&lt;br /&gt;
わが子にとって最も費用対効果の良い学び方を選んでいただければと思います。&lt;/p&gt;
&lt;div class="d-flex flex-wrap justify-content-between align-items-center"&gt;
&lt;p class="mb-3 mb-md-0" style="font-size: 0.96rem;"&gt;中学受験国語の読解力や記述力をオンラインで本格的に磨き上げたい方は、&lt;br /&gt;
読解と記述を一体として扱う&lt;br /&gt;
&lt;a class="text-warning fw-bold" href="https://dokkai-labo.tokyo/kobetsuonline01/" target="_blank" rel="noopener"&gt;&lt;br /&gt;
オンライン国語 個別指導&lt;br /&gt;
&lt;/a&gt;&lt;br /&gt;
も参考にしつつ、ご家庭に合った形を検討してみてください。&lt;/p&gt;
&lt;/div&gt;
&lt;/div&gt;
&lt;/div&gt;
&lt;/div&gt;
&lt;div class="alert alert-primary p-3 mt-4" role="alert"&gt;
&lt;p class="mb-2"&gt;&lt;strong&gt;「いつか上がるはず」という淡い期待が、不合格の引き金を引きます。&lt;/strong&gt;&lt;/p&gt;
&lt;p class="mb-1"&gt;自己流の読解が悪い癖として定着してしまうと、記述での減点が止まらなくなり、入試本番の合計点に跳ね返る致命的な結果を招きます。&lt;/p&gt;
&lt;p class="mb-3"&gt;点数が伸び悩む最大の要因は、解答に至るまでの判断軸が確立されていないことにあります。&lt;/p&gt;
&lt;div class="d-grid gap-2"&gt;&lt;a class="btn btn-primary btn-lg" href="https://dokkai-labo.tokyo/kobetsuonline01/"&gt;合格力を高めるオンライン個別指導はこちら&lt;/a&gt;&lt;br /&gt;
&lt;a class="btn btn-outline-primary btn-lg" href="https://dokkai-labo.tokyo/blog/161214/"&gt;読解ラボの指導方針を詳しく知る&lt;/a&gt;&lt;/div&gt;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&lt;p&gt;&amp;nbsp;&lt;/p&gt;
------</t>
  </si>
  <si>
    <t>https://dokkai-labo.tokyo/col_blog/monogataribun-online/</t>
  </si>
  <si>
    <t>以下のページは不自然なワードを使用しています。
これらを適切に自然な言葉に置き換えて下さい。
なお、本文の装飾や構造は絶対に変えないでください。
【対象ページURL】
https://dokkai-labo.tokyo/col_blog/monogataribun-online/
【検出された不自然ワード】
- 型
- 迷い
【本文】
------
&lt;div class="container my-4"&gt;
&lt;p&gt;&lt;!-- Hero / 導入部分 --&gt;&lt;/p&gt;
&lt;div class="card shadow-sm mb-4 border-0" style="background: linear-gradient(135deg, #4a148c, #006064); color: #fff;"&gt;
&lt;div class="card-body p-4"&gt;
&lt;div class="d-flex flex-wrap justify-content-between align-items-center mb-2"&gt;&lt;span class="badge bg-warning text-dark mb-2" style="font-size: 0.8rem;"&gt;中学受験国語／物語文&lt;/span&gt;&lt;br /&gt;
&lt;span class="badge bg-light text-dark mb-2" style="font-size: 0.75rem;"&gt;オンライン国語個別指導&lt;/span&gt;&lt;/div&gt;
&lt;h1 class="card-title mb-3" style="font-size: 1.9rem; line-height: 1.5;"&gt;&lt;/h1&gt;
&lt;p class="card-text mb-2" style="font-size: 0.96rem;"&gt;「模試や過去問になると物語文だけ点数が安定しない」「選択肢はそこそこ合うのに、記述で一気に落としてしまう」といったお悩みは、中学受験国語のご相談の中でも非常に多く見られます。&lt;/p&gt;
&lt;p class="card-text mb-0" style="font-size: 0.96rem;"&gt;多くの場合、原因は読書量の不足だけではなく、人物像の整理と心情の根拠取りが曖昧なまま読み進めている点にあります。本稿では、オンライン国語の個別指導で人物像と心情をどのように可視化していくのか、その具体的な進め方と家庭でのフォロー方法を丁寧に解説します。&lt;/p&gt;
&lt;p class="card-text mt-2 mb-0" style="font-size: 0.96rem;"&gt;物語文で点を取る土台となる「背景×出来事で心情を言い切る」考え方は、&lt;a style="color: #fff; text-decoration: underline;" href="https://dokkai-labo.tokyo/blog/17022401/" target="_blank" rel="noopener noreferrer"&gt;物語文の「背景」と心情の読み方【全体像はこちら】&lt;/a&gt;で整理しています。&lt;/p&gt;
&lt;/div&gt;
&lt;/div&gt;
&lt;p&gt;&lt;!-- 導入サマリー＋結論イメージ --&gt;&lt;/p&gt;
&lt;div class="row mb-4"&gt;
&lt;div class="col-md-8"&gt;
&lt;div class="alert alert-info mb-3"&gt;
&lt;p&gt;&lt;strong&gt;この記事で分かること&lt;/strong&gt;&lt;/p&gt;
&lt;ul class="mb-0 mt-2"&gt;
&lt;li&gt;物語文で点が取れない典型パターンと構造的な原因&lt;/li&gt;
&lt;li&gt;オンライン国語個別指導で人物像と心情を可視化する方法&lt;/li&gt;
&lt;li&gt;本文処理・設問処理・記述をオンラインで鍛える具体的ステップ&lt;/li&gt;
&lt;li&gt;家庭でできる物語文のフォローとオンラインとの役割分担&lt;/li&gt;
&lt;li&gt;オンライン物語文指導と相性が良いタイプのお子さま像&lt;/li&gt;
&lt;/ul&gt;
&lt;/div&gt;
&lt;/div&gt;
&lt;div class="col-md-4"&gt;
&lt;div class="card border-0 shadow-sm h-100"&gt;
&lt;div class="card-body p-3"&gt;
&lt;h2 class="h6 mb-2"&gt;結論のイメージ&lt;/h2&gt;
&lt;p class="mb-2" style="font-size: 0.9rem;"&gt;物語文が苦手な多くのケースでは、人物像の整理と心情の根拠取りの仕組みがそろっていません。オンライン国語の完全一対一指導で、手元カメラと画面共有を活用しながら、人物関係図・場面メモ・心情の根拠を一緒に組み立てることで、物語文を「何となく読む」から「点が取れる読み方」へと変えていくことができます。&lt;/p&gt;
&lt;p class="mb-0" style="font-size: 0.9rem;"&gt;中学受験国語の物語文対策をオンラインで本格的に進めたいご家庭にとって、オンライン国語の個別指導は有力な選択肢となります。&lt;/p&gt;
&lt;/div&gt;
&lt;/div&gt;
&lt;/div&gt;
&lt;/div&gt;
&lt;p&gt;&lt;!-- 背景：なぜ物語文で点が取れないのか --&gt;&lt;/p&gt;
&lt;div class="card shadow-sm mb-4"&gt;
&lt;div class="card-body p-4"&gt;
&lt;h2 class="h4 mb-3 border-start ps-3" style="border-color: #4a148c;"&gt;この悩みが起きる背景&lt;/h2&gt;
&lt;h3 class="h5 mb-2"&gt;物語文は「読めている気になる」教科書経験の延長で読まれがち&lt;/h3&gt;
&lt;p&gt;小学校の授業で物語文に触れる機会は多く、子どもたちは「物語を読むこと自体」には慣れています。その一方で、中学受験レベルの物語文では、次のようなギャップが生じがちです。&lt;/p&gt;
&lt;ul&gt;
&lt;li&gt;感想文のように、自分の感情だけでまとめてしまう。&lt;/li&gt;
&lt;li&gt;人物像を「良い人」「かわいそう」などの印象だけで捉えてしまう。&lt;/li&gt;
&lt;li&gt;心情の変化を、本文の描写ではなく、自分の想像で補ってしまう。&lt;/li&gt;
&lt;/ul&gt;
&lt;p class="mb-3"&gt;本人としては「読めたつもり」でも、設問が求めるレベルの読みには届いておらず、そのギャップが模試や過去問の点数として表面化します。&lt;/p&gt;
&lt;h3 class="h5 mb-2"&gt;物語文で点が取れない典型パターン&lt;/h3&gt;
&lt;p&gt;物語文が苦手なお子さまに共通しやすいパターンを整理すると、課題がより立体的に見えてきます。&lt;/p&gt;
&lt;div class="table-responsive mb-3"&gt;
&lt;table class="table table-bordered table-hover align-middle mb-0"&gt;
&lt;thead style="background-color: #f3e5f5;"&gt;
&lt;tr class="text-center"&gt;
&lt;th style="width: 28%;"&gt;場面&lt;/th&gt;
&lt;th style="width: 72%;"&gt;典型的なつまずき方&lt;/th&gt;
&lt;/tr&gt;
&lt;/thead&gt;
&lt;tbody&gt;
&lt;tr&gt;
&lt;td&gt;人物整理&lt;/td&gt;
&lt;td&gt;誰が主人公で、誰と対立しているのか、誰を気にしているのかが曖昧なまま読み始めてしまう。&lt;/td&gt;
&lt;/tr&gt;
&lt;tr&gt;
&lt;td&gt;場面把握&lt;/td&gt;
&lt;td&gt;いつ・どこで・誰が・何をしたかのメモがなく、時間経過や場面転換についていけない。&lt;/td&gt;
&lt;/tr&gt;
&lt;tr&gt;
&lt;td&gt;心情理解&lt;/td&gt;
&lt;td&gt;「うれしい」「かなしい」など一言ラベルで終わり、なぜそう感じたのか、どの描写が根拠なのかを考えない。&lt;/td&gt;
&lt;/tr&gt;
&lt;tr&gt;
&lt;td&gt;本文の読み方&lt;/td&gt;
&lt;td&gt;会話文だけを追いかけ、地の文に書かれた表情・動作・情景描写などのサインを見逃してしまう。&lt;/td&gt;
&lt;/tr&gt;
&lt;tr&gt;
&lt;td&gt;設問でのアウトプット&lt;/td&gt;
&lt;td&gt;「どのような人物か」「なぜそのような行動を取ったか」と問われても、本文ではなく自分のイメージで答えてしまう。&lt;/td&gt;
&lt;/tr&gt;
&lt;/tbody&gt;
&lt;/table&gt;
&lt;/div&gt;
&lt;p&gt;これらは「国語が苦手」という一言で片づけられがちですが、実際には&lt;br /&gt;
&lt;strong&gt;人物像の整理と心情の根拠取りの仕組みがないこと&lt;/strong&gt;&lt;br /&gt;
が本質的な原因であることが多いと言えます。&lt;/p&gt;
&lt;h3 class="h5 mt-4 mb-2"&gt;具体例 読めているつもりで根拠が取れていないケース&lt;/h3&gt;
&lt;p&gt;オンライン国語の個別指導の場面で、次のようなやり取りがよく見られます。&lt;/p&gt;
&lt;div class="border rounded p-3 mb-3" style="background-color: #fafafa;"&gt;
&lt;p class="mb-1"&gt;&lt;strong&gt;講師&lt;/strong&gt;「このときの主人公はどんな気持ちになっていますか。」&lt;/p&gt;
&lt;p class="mb-1"&gt;&lt;strong&gt;生徒&lt;/strong&gt;「かなしい気持ちだと思います。」&lt;/p&gt;
&lt;p class="mb-0"&gt;&lt;strong&gt;講師&lt;/strong&gt;「なぜそう思ったのか、本文のどこを根拠にしましたか。」&lt;/p&gt;
&lt;/div&gt;
&lt;p class="mb-0"&gt;ここで本文中の根拠をすぐに指させない場合、「気持ちのラベル」は合っていても、心情理解が本文と結びついていない状態だと分かります。&lt;br /&gt;
このまま過去問や模試に進んでも、物語文の記述や選択問題で安定した得点を取ることは難しいと言えます。&lt;/p&gt;
&lt;/div&gt;
&lt;/div&gt;
&lt;p&gt;&lt;!-- オンライン国語個別が効果を発揮する理由 --&gt;&lt;/p&gt;
&lt;div class="card shadow-sm mb-4"&gt;
&lt;div class="card-body p-4"&gt;
&lt;h2 class="h4 mb-3 border-start ps-3" style="border-color: #006064;"&gt;オンライン国語個別指導が効果を発揮する理由&lt;/h2&gt;
&lt;h3 class="h5 mb-2"&gt;手元カメラで人物関係図とメモの取り方をその場で修正できる&lt;/h3&gt;
&lt;p&gt;読解ラボ東京のオンライン国語個別指導では、手元カメラを用いてノートや問題集をリアルタイムで共有します。講師は次のような点を細かく確認します。&lt;/p&gt;
&lt;ul&gt;
&lt;li&gt;冒頭で人物をどう整理しているか。&lt;/li&gt;
&lt;li&gt;場面ごとの出来事をどのようなメモで残しているか。&lt;/li&gt;
&lt;li&gt;心情の変化をどの程度言葉で書き出しているか。&lt;/li&gt;
&lt;/ul&gt;
&lt;p&gt;そのうえで、&lt;/p&gt;
&lt;ul&gt;
&lt;li&gt;「主人公と友人の関係を矢印でつないでみよう。」&lt;/li&gt;
&lt;li&gt;「この場面ではゆれる気持ちが大事なので、メモに二つの気持ちを書き分けてみよう。」&lt;/li&gt;
&lt;/ul&gt;
&lt;p class="mb-3"&gt;といった形で、人物関係図やメモの取り方をその場で修正していきます。これは、答案のみのやり取りでは決して見えてこない部分であり、オンライン個別指導ならではの強みです。&lt;/p&gt;
&lt;h3 class="h5 mb-2"&gt;本文と設問の往復動作を画面上で可視化できる&lt;/h3&gt;
&lt;p&gt;物語文の設問には、「誰の」「いつの」「どの場面の」「どんな気持ち」を聞いているのかが明確に示されています。オンライン個別指導では、設問文を画面共有で拡大し、&lt;/p&gt;
&lt;ul&gt;
&lt;li&gt;どの人物の気持ちを聞いているか。&lt;/li&gt;
&lt;li&gt;どの場面に対応しているか。&lt;/li&gt;
&lt;li&gt;どの傍線部や叙述と結び付いているか。&lt;/li&gt;
&lt;/ul&gt;
&lt;p&gt;を色分けしながら、本文との往復を可視化します。この「行き来」の線を何度も一緒にたどることで、&lt;/p&gt;
&lt;p class="mb-3"&gt;&lt;strong&gt;設問から本文へ、そして設問へ戻る読み方&lt;/strong&gt;&lt;br /&gt;
が自然と身につき、物語文の設問処理が安定していきます。&lt;/p&gt;
&lt;h3 class="h5 mb-2"&gt;心情をラベルではなく根拠付きの文章に変える&lt;/h3&gt;
&lt;p&gt;オンライン国語の個別指導では、「かなしい」「うれしい」といった一言ラベルだけで終わらせず、&lt;/p&gt;
&lt;ul&gt;
&lt;li&gt;その気持ちの原因となった出来事。&lt;/li&gt;
&lt;li&gt;表情・動作・会話・情景などの描写。&lt;/li&gt;
&lt;li&gt;それまでの人物像とのつながり。&lt;/li&gt;
&lt;/ul&gt;
&lt;p class="mb-3"&gt;を本文から一緒に拾い上げていきます。画面共有した本文にマーカーで印を付けながら、「この言い方から相手に遠慮している気持ちが読み取れる」「ここで急に言い回しが変わっているので、後悔のにおいがする」といった解説を加えることで、&lt;br /&gt;
心情理解が本文中の根拠に基づくものへと変わっていきます。&lt;/p&gt;
&lt;h3 class="h5 mb-2"&gt;過去問で人物像の変化を追う練習を積み重ねる&lt;/h3&gt;
&lt;p&gt;六年生以降は、過去問の物語文を用いながら、人物像の変化を追う練習を重ねていきます。&lt;/p&gt;
&lt;ul&gt;
&lt;li&gt;最初の場面での人物像。&lt;/li&gt;
&lt;li&gt;中盤での葛藤や迷い。&lt;/li&gt;
&lt;li&gt;終盤での決意や成長。&lt;/li&gt;
&lt;/ul&gt;
&lt;p class="mb-2"&gt;こうした流れをオンライン授業の中でグラフや矢印を使って可視化することで、「人物の成長を描く物語」の読み方が整理されていきます。&lt;/p&gt;
&lt;p class="mb-3"&gt;人物像と心情の読み取りを「背景」から逆算して安定させたい場合は、&lt;a href="https://dokkai-labo.tokyo/blog/17022401/" target="_blank" rel="noopener noreferrer"&gt;物語文の「背景」と心情の読み方【全体像はこちら】&lt;/a&gt;も併せてご確認ください。&lt;/p&gt;
&lt;p class="mb-3"&gt;中学受験の物語文をオンライン中心でそろえたい場合には、読解プロセスに踏み込んで指導する&lt;br /&gt;
&lt;a href="https://dokkai-labo.tokyo/kobetsuonline01/" target="_blank" rel="noopener"&gt;オンライン国語 個別指導&lt;/a&gt;&lt;br /&gt;
のようなコースを軸に据えることで、得点に直結する読み方を身につけやすくなります。&lt;/p&gt;
&lt;p&gt;&lt;!-- 中央CTA --&gt;&lt;/p&gt;
&lt;div class="card border-0 shadow-sm mt-3" style="background: linear-gradient(135deg, #e3f2fd, #e8eaf6);"&gt;
&lt;div class="card-body p-3 p-md-4"&gt;
&lt;div class="row align-items-center"&gt;
&lt;div class="col-md-8"&gt;
&lt;h3 class="h6 mb-2"&gt;物語文が不安な中学受験生のご家庭へ&lt;/h3&gt;
&lt;p class="mb-2" style="font-size: 0.95rem;"&gt;読解ラボ東京のオンライン国語個別指導では、物語文の人物像整理と心情読解、記述の書き換え、過去問指導までを一体的に扱います。&lt;br /&gt;
手元カメラと画面共有を組み合わせて、線引きやメモの仕方から丁寧に見直していきます。&lt;/p&gt;
&lt;p class="mb-0" style="font-size: 0.95rem;"&gt;詳しい指導内容は&lt;br /&gt;
&lt;a href="https://dokkai-labo.tokyo/kobetsuonline01/" target="_blank" rel="noopener"&gt;&lt;br /&gt;
オンライン国語 個別指導&lt;br /&gt;
&lt;/a&gt;&lt;br /&gt;
のページをご覧ください。&lt;/p&gt;
&lt;/div&gt;
&lt;div class="col-md-4 text-md-end mt-3 mt-md-0"&gt;&lt;a class="btn btn-primary" href="https://dokkai-labo.tokyo/kobetsuonline01/" target="_blank" rel="noopener"&gt;&lt;br /&gt;
オンライン国語個別を見る&lt;br /&gt;
&lt;/a&gt;&lt;/div&gt;
&lt;/div&gt;
&lt;/div&gt;
&lt;/div&gt;
&lt;/div&gt;
&lt;/div&gt;
&lt;p&gt;&lt;!-- 改善ステップ：本文処理／設問処理／記述改善 --&gt;&lt;/p&gt;
&lt;div class="card shadow-sm mb-4"&gt;
&lt;div class="card-body p-4"&gt;
&lt;h2 class="h4 mb-3 border-start ps-3" style="border-color: #283593;"&gt;改善方法の実践ステップ 物語文読解のオンライン指導&lt;/h2&gt;
&lt;p&gt;ここからは、物語文が苦手なお子さまに対してオンライン個別指導で実際に行っている改善の進め方を、本文処理・設問処理・記述改善の三段階に分けてご紹介します。&lt;/p&gt;
&lt;p&gt;&lt;!-- ステップ1 --&gt;&lt;/p&gt;
&lt;h3 class="h5 mt-3 mb-2"&gt;ステップ1 本文処理の改善&lt;/h3&gt;
&lt;p&gt;まずは、「何となく読んだ」状態から抜け出すために、本文の読み方を整理します。&lt;/p&gt;
&lt;h4 class="h6 mt-2 mb-1"&gt;段落ごとの要点整理&lt;/h4&gt;
&lt;p&gt;各段落について、「いつ・どこで・誰が・何をしたか」を一行でまとめる練習から始めます。&lt;/p&gt;
&lt;ul&gt;
&lt;li&gt;「主人公が友人に誘われる。」&lt;/li&gt;
&lt;li&gt;「断ろうとするが言い出せず、心の中で迷う。」&lt;/li&gt;
&lt;li&gt;「思い切って断ったが、気まずい空気になる。」&lt;/li&gt;
&lt;/ul&gt;
&lt;p class="mb-2"&gt;といった具合に、出来事ベースで整理していきます。オンライン授業では、手元カメラでメモを映しながら、&lt;/p&gt;
&lt;ul&gt;
&lt;li&gt;メモが抽象的すぎないか。&lt;/li&gt;
&lt;li&gt;重要な人物名が抜けていないか。&lt;/li&gt;
&lt;li&gt;場面の転換が分かるように整理できているか。&lt;/li&gt;
&lt;/ul&gt;
&lt;p class="mb-3"&gt;をその場で確認し、必要に応じて書き換えをサポートします。&lt;/p&gt;
&lt;h4 class="h6 mt-2 mb-1"&gt;対比・言い換え・因果の抽出&lt;/h4&gt;
&lt;p&gt;物語文でも、説明文と同様に対比・言い換え・因果の読み取りは重要です。&lt;/p&gt;
&lt;ul&gt;
&lt;li&gt;過去と現在の気持ちの対比。&lt;/li&gt;
&lt;li&gt;他の人物との考え方の対比。&lt;/li&gt;
&lt;li&gt;行動と結果の因果関係。&lt;/li&gt;
&lt;/ul&gt;
&lt;p class="mb-2"&gt;こうした部分に印を付けることで、「この場面で何が変わったのか」がはっきり見えてきます。オンライン授業では、講師側の画面にも同じ文章を表示し、お子さまと同じタイミングでマークを入れながら意味を言語化していきます。&lt;/p&gt;
&lt;h4 class="h6 mt-2 mb-1"&gt;マークの付け方のルールを決める&lt;/h4&gt;
&lt;p class="mb-3"&gt;マークが増えすぎると、かえって本文が読みにくくなってしまいます。そのため、心情変化には波線、対比には二重線、重要な行動には四角で囲む、といったようにシンプルなルールを一緒に決め、毎回の授業で同じルールを繰り返すことで、物語文に対する読みのやり方を固めていきます。&lt;/p&gt;
&lt;p&gt;&lt;!-- ステップ2 --&gt;&lt;/p&gt;
&lt;h3 class="h5 mt-4 mb-2"&gt;ステップ2 設問処理の改善&lt;/h3&gt;
&lt;p&gt;次に、設問文の読み方を変えていきます。物語文の設問では、主語・時点・条件という三つの要素を意識することが大切です。&lt;/p&gt;
&lt;h4 class="h6 mt-2 mb-1"&gt;設問文の分解&lt;/h4&gt;
&lt;p&gt;オンライン授業では、設問文を画面共有で拡大し、次のように分解していきます。&lt;/p&gt;
&lt;ul&gt;
&lt;li&gt;誰の気持ちか。&lt;/li&gt;
&lt;li&gt;いつの場面か。&lt;/li&gt;
&lt;li&gt;どのような形式で答えるか。&lt;/li&gt;
&lt;/ul&gt;
&lt;p class="mb-3"&gt;例えば、「傍線部のときの主人公の気持ちとして最も適当なものを一つ選びなさい」という設問であれば、「傍線部のとき」が時点、「主人公の気持ち」が主語、「一つ選ぶ」が形式というように、色分けしながら確認していきます。&lt;/p&gt;
&lt;h4 class="h6 mt-2 mb-1"&gt;条件読みの精度を高める進め方&lt;/h4&gt;
&lt;p&gt;条件読みが甘いと、本文の読みがある程度できていても点数に結び付きません。オンラインでは、次の進め方を繰り返します。&lt;/p&gt;
&lt;ol&gt;
&lt;li&gt;設問を読み、主語・時点・条件を色分けする。&lt;/li&gt;
&lt;li&gt;対応する本文の範囲に線を引く。&lt;/li&gt;
&lt;li&gt;再び設問に戻り、条件を満たしているか確認する。&lt;/li&gt;
&lt;/ol&gt;
&lt;p class="mb-3"&gt;この往復を通して、設問の条件を軸に本文を読む習慣が身につき、物語文の設問処理が安定していきます。&lt;/p&gt;
&lt;h4 class="h6 mt-2 mb-1"&gt;選択肢の吟味方法&lt;/h4&gt;
&lt;p&gt;物語文の選択肢では、「強すぎる表現」や「一部だけを取り出した表現」が紛れ込んでいます。オンライン授業では、&lt;/p&gt;
&lt;ul&gt;
&lt;li&gt;正解の選択肢。&lt;/li&gt;
&lt;li&gt;惜しい選択肢。&lt;/li&gt;
&lt;li&gt;明らかにずれている選択肢。&lt;/li&gt;
&lt;/ul&gt;
&lt;p class="mb-3"&gt;を比較しながら、それぞれ本文のどの部分を根拠としているのかを確認していきます。この際、お子さまにも「なぜこれは違うと思うのか」を必ず言語化してもらい、「何となく違う」から一歩進めていきます。&lt;/p&gt;
&lt;p&gt;&lt;!-- ステップ3 --&gt;&lt;/p&gt;
&lt;h3 class="h5 mt-4 mb-2"&gt;ステップ3 記述改善&lt;/h3&gt;
&lt;p&gt;物語文の記述では、感情だけでなく、「何があったためその気持ちになったのか」という流れを押さえることが重要です。オンライン個別指導では、次の三段階をセットで行います。&lt;/p&gt;
&lt;div class="table-responsive mb-3"&gt;
&lt;table class="table table-bordered align-middle mb-0"&gt;
&lt;thead style="background-color: #e8eaf6;"&gt;
&lt;tr class="text-center"&gt;
&lt;th style="width: 50%;"&gt;オンライン授業で行うこと&lt;/th&gt;
&lt;th style="width: 50%;"&gt;家庭学習で行うこと&lt;/th&gt;
&lt;/tr&gt;
&lt;/thead&gt;
&lt;tbody&gt;
&lt;tr&gt;
&lt;td&gt;
&lt;ul class="mb-0 ps-3"&gt;
&lt;li&gt;本文から記述の材料になる表現を抜き出し、箇条書きにする。&lt;/li&gt;
&lt;li&gt;材料の順番を並べ替え、自然な流れになるようそろえる。&lt;/li&gt;
&lt;li&gt;主語と述語をそろえ、読み手に伝わりやすい文章へ書き換える。&lt;/li&gt;
&lt;/ul&gt;
&lt;/td&gt;
&lt;td&gt;
&lt;ul class="mb-0 ps-3"&gt;
&lt;li&gt;授業で直した記述を、翌日以降に自力で書き直してみる。&lt;/li&gt;
&lt;li&gt;ビフォーアフターを並べて読み比べ、何が変わったかを確認する。&lt;/li&gt;
&lt;li&gt;自分用のチェックリストを作り、次の記述で意識する観点を整理する。&lt;/li&gt;
&lt;/ul&gt;
&lt;/td&gt;
&lt;/tr&gt;
&lt;/tbody&gt;
&lt;/table&gt;
&lt;/div&gt;
&lt;p&gt;記述で多いまとまりの悪さとしては、感想だけで終わる、気持ちだけを書いて原因となる出来事が書かれていない、過去と現在の気持ちが混ざってしまう、といったものがあります。オンライン授業では、具体例を示しながら「この一文をどう直せば得点につながるか」を一緒に検討していきます。&lt;/p&gt;
&lt;p class="mb-0"&gt;物語文の読み方や心情把握のポイントを体系的に整理した解説は、&lt;br /&gt;
&lt;a href="https://dokkai-labo.tokyo/monogataribun/" target="_blank" rel="noopener"&gt;物語文講座&lt;/a&gt;&lt;br /&gt;
の記事でもご覧いただけます。オンライン個別指導と併せて確認しておくと、学習全体のイメージがつかみやすくなります。&lt;/p&gt;
&lt;/div&gt;
&lt;/div&gt;
&lt;p&gt;&lt;!-- 家庭でできるフォローと役割分担 --&gt;&lt;/p&gt;
&lt;div class="card shadow-sm mb-4"&gt;
&lt;div class="card-body p-4"&gt;
&lt;h2 class="h4 mb-3 border-start ps-3" style="border-color: #006064;"&gt;家庭でできるフォローと役割分担&lt;/h2&gt;
&lt;p&gt;物語文の力をオンライン個別指導だけで伸ばし切るのは難しく、家庭との役割分担が重要になります。ここでは、家庭で行いやすいフォローとオンライン国語個別指導に任せたい部分を整理します。&lt;/p&gt;
&lt;div class="table-responsive mb-3"&gt;
&lt;table class="table table-bordered align-middle mb-0"&gt;
&lt;thead style="background-color: #e0f2f1;"&gt;
&lt;tr class="text-center"&gt;
&lt;th style="width: 40%;"&gt;家庭で担いやすい学習&lt;/th&gt;
&lt;th style="width: 60%;"&gt;オンライン個別に任せたい学習&lt;/th&gt;
&lt;/tr&gt;
&lt;/thead&gt;
&lt;tbody&gt;
&lt;tr&gt;
&lt;td&gt;
&lt;ul class="mb-0 ps-3"&gt;
&lt;li&gt;漢字ドリルや語彙テキストの反復。&lt;/li&gt;
&lt;li&gt;物語文の音読と簡単な要約。&lt;/li&gt;
&lt;li&gt;過去問の実施と答案の保管。&lt;/li&gt;
&lt;/ul&gt;
&lt;/td&gt;
&lt;td&gt;
&lt;ul class="mb-0 ps-3"&gt;
&lt;li&gt;人物像の整理と心情の根拠取りの指導。&lt;/li&gt;
&lt;li&gt;記述答案のビフォーアフター比較と書き換え。&lt;/li&gt;
&lt;li&gt;過去問の解き方と志望校別の出題分析。&lt;/li&gt;
&lt;/ul&gt;
&lt;/td&gt;
&lt;/tr&gt;
&lt;/tbody&gt;
&lt;/table&gt;
&lt;/div&gt;
&lt;h3 class="h5 mt-3 mb-2"&gt;毎日の語彙・漢字と音読の扱い&lt;/h3&gt;
&lt;p&gt;心情を細かく言葉で表現するには、豊かな語彙が必要です。「さびしい」「かなしい」「くやしい」「むなしい」など、似た感情の言い分けや、&lt;br /&gt;
「気まずい」「後ろめたい」「気がとがめる」など物語文に頻出する語彙は、家庭で少しずつ積み上げていくのが効率的です。&lt;/p&gt;
&lt;p class="mb-3"&gt;また、物語文の音読では、会話文の人物ごとに声色やテンポを変えたり、地の文の描写を丁寧に読むことで、場面や心情の変化を体感しやすくなります。こうした下地があると、オンライン授業での読解がスムーズに進みます。&lt;/p&gt;
&lt;h3 class="h5 mt-2 mb-2"&gt;過去問の管理と「やりすぎない」家庭学習&lt;/h3&gt;
&lt;p&gt;過去問は、いつ・どの学校・どの年度を解いたのか、制限時間は守れたか、記述の採点結果はどうだったかといった情報を家庭でまとめていただくと、オンライン個別指導側が授業内で扱う設問の優先順位を決めやすくなります。&lt;/p&gt;
&lt;p class="mb-0"&gt;一方で、物語文が不安だからといって演習量だけを増やすと、「解きっぱなし」「解説を読んで終わり」という学習になりがちです。オンライン個別指導で扱った問題を中心に、振り返りと書き直しの時間を家庭で確保することが、物語文の得点を安定させる近道と言えます。&lt;/p&gt;
&lt;/div&gt;
&lt;/div&gt;
&lt;p&gt;&lt;!-- どんな子に相性が良いか --&gt;&lt;/p&gt;
&lt;div class="card shadow-sm mb-4"&gt;
&lt;div class="card-body p-4"&gt;
&lt;h2 class="h4 mb-3 border-start ps-3" style="border-color: #4a148c;"&gt;どんな子にオンライン物語文指導が相性が良いか&lt;/h2&gt;
&lt;p&gt;最後に、物語文に関するオンライン国語個別指導と特に相性が良いタイプのお子さまについて整理します。&lt;/p&gt;
&lt;h3 class="h5 mt-2 mb-2"&gt;完全一対一の環境で力を発揮しやすい子&lt;/h3&gt;
&lt;ul&gt;
&lt;li&gt;自分の感じたことを言葉にするのに時間がかかる。&lt;/li&gt;
&lt;li&gt;集団塾では発言する前に授業が先に進んでしまう。&lt;/li&gt;
&lt;li&gt;一対一なら落ち着いて自分の考えを話せる。&lt;/li&gt;
&lt;/ul&gt;
&lt;p&gt;このタイプのお子さまにとって、オンラインの完全一対一環境は、心情の言語化トレーニングを積む場として非常に相性が良いと言えます。&lt;/p&gt;
&lt;h3 class="h5 mt-3 mb-2"&gt;考える過程の可視化が必要な子&lt;/h3&gt;
&lt;ul&gt;
&lt;li&gt;正答率はそこそこだが、なぜ正解できたか説明できない。&lt;/li&gt;
&lt;li&gt;模試の物語文の点数が回ごとに大きくぶれる。&lt;/li&gt;
&lt;/ul&gt;
&lt;p&gt;こうしたお子さまは、答案だけでは弱点が見えにくく、線引きやメモの取り方を見ながら指導できるオンライン個別との相性が非常に良いです。手元カメラを通して途中の思考を確認することで、「たまたま合った」から「根拠を持って選べた」へと変えていきます。&lt;/p&gt;
&lt;h3 class="h5 mt-3 mb-2"&gt;漢字と語彙を家庭で進められる子&lt;/h3&gt;
&lt;p&gt;漢字テストや語彙ドリルを比較的スムーズに進められるお子さまは、オンライン授業の時間を人物像と心情読解に集中させることができます。このタイプは、中学受験国語のオンライン個別指導との相性が良く、物語文の得点向上も早い傾向があります。&lt;/p&gt;
&lt;h3 class="h5 mt-3 mb-2"&gt;集団塾で物語文だけ伸び悩んでいる子&lt;/h3&gt;
&lt;p&gt;説明文や語句はある程度取れているのに、物語文だけ偏差値が低いというケースも少なくありません。&lt;/p&gt;
&lt;ul&gt;
&lt;li&gt;解説を聞くとその場では分かった気がする。&lt;/li&gt;
&lt;li&gt;次の模試で同じパターンのミスを繰り返してしまう。&lt;/li&gt;
&lt;/ul&gt;
&lt;p class="mb-3"&gt;このような場合、集団塾のカリキュラムをベースにしつつ、物語文だけをオンライン個別で重点的に補強するという形が有効です。&lt;/p&gt;
&lt;p&gt;&lt;!-- サブリンク 小さな情報ボックス --&gt;&lt;/p&gt;
&lt;div class="card border-0 shadow-sm mt-2" style="background-color: #fff3e0;"&gt;
&lt;div class="card-body p-3"&gt;
&lt;h3 class="h6 mb-2"&gt;物語文の読み方を体系的に知りたい方へ&lt;/h3&gt;
&lt;p class="mb-1" style="font-size: 0.95rem;"&gt;物語文の人物像のつかみ方や心情把握のコツを、具体例とともに整理した解説は、&lt;br /&gt;
&lt;a href="https://dokkai-labo.tokyo/monogataribun/" target="_blank" rel="noopener"&gt;物語文講座&lt;/a&gt;&lt;br /&gt;
のページでもご覧いただけます。オンライン個別指導と併用すると、家庭での復習が進めやすくなります。&lt;/p&gt;
&lt;/div&gt;
&lt;/div&gt;
&lt;/div&gt;
&lt;/div&gt;
&lt;p&gt;&lt;!-- まとめ ＋ 最終CTA --&gt;&lt;/p&gt;
&lt;div class="card shadow-sm mb-4 border-0" style="background: linear-gradient(135deg, #0d47a1, #1976d2); color: #fff;"&gt;
&lt;div class="card-body p-4"&gt;
&lt;h2 class="h5 mb-3"&gt;まとめ 物語文で点が取れる読み方をオンラインで身につける&lt;/h2&gt;
&lt;p class="mb-2" style="font-size: 0.96rem;"&gt;物語文で点が取れない理由の多くは、読書量の不足ではなく、人物像の整理と心情の根拠取りの仕組みがそろっていないことにあります。&lt;br /&gt;
オンライン国語の個別指導では、手元カメラと画面共有を活用し、人物関係図や場面メモ、心情の根拠となる表現を一緒に整理しながら、「読めているつもり」を「得点につながる読み方」へと変えていくことができます。&lt;/p&gt;
&lt;p class="mb-3" style="font-size: 0.96rem;"&gt;中学受験国語の物語文でお困りの方は、お子さまのタイプやご家庭の状況に合わせて、&lt;br /&gt;
読解ラボ東京のオンライン国語個別指導を一つの選択肢として検討してみてください。&lt;/p&gt;
&lt;div class="d-flex flex-wrap justify-content-between align-items-center"&gt;
&lt;p class="mb-3 mb-md-0" style="font-size: 0.96rem;"&gt;指導内容の詳細やカリキュラムは、&lt;br /&gt;
&lt;a class="text-warning fw-bold" href="https://dokkai-labo.tokyo/kobetsuonline01/" target="_blank" rel="noopener"&gt;&lt;br /&gt;
オンライン国語 個別指導&lt;br /&gt;
&lt;/a&gt;&lt;br /&gt;
のページからご覧いただけます。&lt;/p&gt;
&lt;p&gt;&amp;nbsp;&lt;/p&gt;
&lt;/div&gt;
&lt;/div&gt;
&lt;/div&gt;
&lt;/div&gt;
------</t>
  </si>
  <si>
    <t>https://dokkai-labo.tokyo/col_blog/tensaku-guide/</t>
  </si>
  <si>
    <t>以下のページは不自然なワードを使用しています。
これらを適切に自然な言葉に置き換えて下さい。
なお、本文の装飾や構造は絶対に変えないでください。
【対象ページURL】
https://dokkai-labo.tokyo/col_blog/tensaku-guide/
【検出された不自然ワード】
- 崩れ
- 型
- 整え
【本文】
------
&lt;div class="container my-4"&gt;
&lt;style&gt;
    .hero-title { font-size: 1.9rem; line-height: 1.5; }&lt;br /&gt;    @media (min-width: 992px){ .hero-title { font-size: 2.2rem; } }&lt;/p&gt;
&lt;p&gt;    .p-soft { padding: 1.25rem; }&lt;br /&gt;    @media (min-width: 992px){ .p-soft { padding: 2.25rem; } }&lt;/p&gt;
&lt;p&gt;    .btn-responsive { width: 100%; }&lt;br /&gt;    @media (min-width: 992px){ .btn-responsive { width: auto; } }&lt;/p&gt;
&lt;p&gt;    .table-fixed { table-layout: fixed; }&lt;br /&gt;    .table-fixed th, .table-fixed td { overflow-wrap:anywhere; word-break:break-word; }&lt;/p&gt;
&lt;p&gt;    .chip {&lt;br /&gt;      display:inline-flex; align-items:center; gap:.4rem;&lt;br /&gt;      padding:.28rem .6rem; border-radius:999px;&lt;br /&gt;      background: rgba(255,255,255,.16);&lt;br /&gt;    }&lt;br /&gt;    .chip b { font-weight: 800; }&lt;/p&gt;
&lt;p&gt;    .step-badge {&lt;br /&gt;      width: 34px; height: 34px; border-radius: 999px;&lt;br /&gt;      display: inline-flex; align-items:center; justify-content:center;&lt;br /&gt;      font-weight: 900; background: rgba(0,0,0,.08);&lt;br /&gt;      flex: 0 0 auto;&lt;br /&gt;    }&lt;/p&gt;
&lt;p&gt;    .soft-border { border: 1px solid rgba(0,0,0,.06); }&lt;br /&gt;    .small-note { font-size: .92rem; }&lt;br /&gt;    .toc a.list-group-item { border-radius: .75rem; margin-bottom: .5rem; }&lt;br /&gt;    .toc a.list-group-item:last-child { margin-bottom: 0; }&lt;br /&gt;    .kbd-like {&lt;br /&gt;      display:inline-block; padding:.1rem .45rem; border-radius:.35rem;&lt;br /&gt;      border:1px solid rgba(0,0,0,.12); background:#fff; font-size:.9em;&lt;br /&gt;    }&lt;br /&gt;  &lt;/style&gt;
&lt;div class="card shadow-sm mb-4 border-0" style="background: linear-gradient(135deg,#283593,#00897b); color: #fff;"&gt;
&lt;div class="card-body p-4 p-soft"&gt;
&lt;div class="d-flex flex-wrap gap-2 mb-3"&gt;&lt;span class="badge bg-warning text-dark"&gt;中学受験／国語&lt;/span&gt;&lt;br /&gt;
&lt;span class="badge bg-light text-dark"&gt;記述&lt;/span&gt;&lt;br /&gt;
&lt;span class="badge bg-dark"&gt;添削&lt;/span&gt;&lt;br /&gt;
&lt;span class="badge bg-secondary"&gt;家庭学習&lt;/span&gt;&lt;/div&gt;
&lt;h1 class="mb-3 hero-title"&gt;&lt;/h1&gt;
&lt;p class="mb-0" style="font-size: 1.02rem; opacity: .95;"&gt;記述の添削が返ってきても、赤字が増えるほど&lt;strong&gt;どこを直すべきか分からない&lt;/strong&gt;、読んでも&lt;strong&gt;次の答案が変わらない&lt;/strong&gt;と悩むご家庭は少なくありません。&lt;br /&gt;
伸びない原因は、才能よりも&lt;strong&gt;添削を学習の進め方に組み込めていない&lt;/strong&gt;ことにあります。&lt;br /&gt;
この記事では、添削をただの赤字ではなく&lt;strong&gt;改善の地図&lt;/strong&gt;に変える読み方と、家庭で回せる直しのコツを整理します。&lt;/p&gt;
&lt;p class="mt-3 mb-0" style="opacity: .95;"&gt;家庭学習（読解量・漢字の増やし方）の全体像はこちら：&lt;a class="link-light text-decoration-underline fw-bold" href="https://dokkai-labo.tokyo/blog/note/"&gt;全体像はこちら&lt;/a&gt;&lt;/p&gt;
&lt;div class="row g-3 mt-4 align-items-stretch"&gt;
&lt;div class="col-lg-7"&gt;
&lt;div class="rounded-3 p-3" style="background: rgba(255,255,255,.12); height: 100%;"&gt;
&lt;div class="fw-bold mb-2"&gt;この記事で分かること&lt;/div&gt;
&lt;div class="d-flex flex-wrap gap-2"&gt;&lt;span class="chip"&gt;&lt;b&gt;赤字&lt;/b&gt;を分類する&lt;/span&gt;&lt;br /&gt;
&lt;span class="chip"&gt;&lt;b&gt;直し&lt;/b&gt;の順番をルール化&lt;/span&gt;&lt;br /&gt;
&lt;span class="chip"&gt;&lt;b&gt;再発&lt;/b&gt;を防ぐ運用&lt;/span&gt;&lt;br /&gt;
&lt;span class="chip"&gt;&lt;b&gt;過去問&lt;/b&gt;へのつなげ方&lt;/span&gt;&lt;br /&gt;
&lt;span class="chip"&gt;&lt;b&gt;オンライン国語&lt;/b&gt;での改善点&lt;/span&gt;&lt;/div&gt;
&lt;/div&gt;
&lt;/div&gt;
&lt;div class="col-lg-5"&gt;
&lt;div class="rounded-3 p-3" style="background: rgba(0,0,0,.18); height: 100%;"&gt;
&lt;div class="fw-bold mb-2"&gt;よくある困りごと&lt;/div&gt;
&lt;ul class="mb-0 ps-3"&gt;
&lt;li&gt;赤字を見て落ち込み、直しが雑になる&lt;/li&gt;
&lt;li&gt;写し直しで終わってしまう&lt;/li&gt;
&lt;li&gt;何が悪いかは分かるが次が変わらない&lt;/li&gt;
&lt;li&gt;保護者が正解を作ってしまう&lt;/li&gt;
&lt;/ul&gt;
&lt;/div&gt;
&lt;/div&gt;
&lt;/div&gt;
&lt;div class="d-flex flex-wrap gap-2 mt-4"&gt;&lt;a class="btn btn-light btn-sm" href="#toc"&gt;目次へ&lt;/a&gt;&lt;br /&gt;
&lt;a class="btn btn-outline-light btn-sm" href="#quick"&gt;効率的な直し方&lt;/a&gt;&lt;/div&gt;
&lt;/div&gt;
&lt;/div&gt;
&lt;div id="toc" class="card shadow-sm mb-4"&gt;
&lt;div class="card-body p-4"&gt;
&lt;h2 class="h5 mb-3"&gt;目次&lt;/h2&gt;
&lt;div class="row g-3 toc"&gt;
&lt;div class="col-md-6"&gt;
&lt;div class="list-group"&gt;&lt;a class="list-group-item list-group-item-action" href="#quick"&gt;まずはここだけ　添削を改善に変える効率的な流れ&lt;/a&gt;&lt;br /&gt;
&lt;a class="list-group-item list-group-item-action" href="#bg"&gt;この悩みが起きる背景&lt;/a&gt;&lt;br /&gt;
&lt;a class="list-group-item list-group-item-action" href="#online"&gt;オンライン国語個別指導が効果を発揮する理由&lt;/a&gt;&lt;/div&gt;
&lt;/div&gt;
&lt;div class="col-md-6"&gt;
&lt;div class="list-group"&gt;&lt;a class="list-group-item list-group-item-action" href="#steps"&gt;改善方法（実践の流れ）&lt;/a&gt;&lt;br /&gt;
&lt;a class="list-group-item list-group-item-action" href="#home"&gt;家庭でできるフォローと役割分担&lt;/a&gt;&lt;br /&gt;
&lt;a class="list-group-item list-group-item-action" href="#fit"&gt;どんな子に相性が良いか&lt;/a&gt;&lt;br /&gt;
&lt;a class="list-group-item list-group-item-action" href="#summary"&gt;まとめ&lt;/a&gt;&lt;/div&gt;
&lt;/div&gt;
&lt;/div&gt;
&lt;/div&gt;
&lt;/div&gt;
&lt;div id="quick" class="card shadow-sm mb-4 border-0"&gt;
&lt;div class="card-body p-4 p-soft"&gt;
&lt;div class="d-flex align-items-center gap-2 mb-2"&gt;&lt;span class="badge bg-primary"&gt;効率的&lt;/span&gt;&lt;br /&gt;
&lt;span class="text-muted small"&gt;赤字を読むだけで終わらせない&lt;/span&gt;&lt;/div&gt;
&lt;h2 class="mb-3"&gt;まずはここだけ　添削を改善に変える効率的な流れ&lt;/h2&gt;
&lt;div class="row g-3 align-items-stretch"&gt;
&lt;div class="col-lg-4"&gt;
&lt;div class="card h-100 soft-border" style="background: #f7f9ff;"&gt;
&lt;div class="card-body"&gt;
&lt;div class="d-flex align-items-center gap-2 mb-2"&gt;
&lt;p&gt;&lt;span class="step-badge"&gt;1&lt;/span&gt;&lt;/p&gt;
&lt;div class="fw-bold"&gt;赤字を四つに分類&lt;/div&gt;
&lt;/div&gt;
&lt;div class="small-note"&gt;赤字は&lt;strong&gt;条件&lt;/strong&gt;、&lt;strong&gt;根拠&lt;/strong&gt;、&lt;strong&gt;構造&lt;/strong&gt;、&lt;strong&gt;表現&lt;/strong&gt;のどれかです。&lt;br /&gt;
まず分類しないと、直しの優先順位が決まりません。&lt;/div&gt;
&lt;/div&gt;
&lt;/div&gt;
&lt;/div&gt;
&lt;div class="col-lg-4"&gt;
&lt;div class="card h-100 soft-border" style="background: #f1f8e9;"&gt;
&lt;div class="card-body"&gt;
&lt;div class="d-flex align-items-center gap-2 mb-2"&gt;
&lt;p&gt;&lt;span class="step-badge"&gt;2&lt;/span&gt;&lt;/p&gt;
&lt;div class="fw-bold"&gt;直しの順番を一定にする&lt;/div&gt;
&lt;/div&gt;
&lt;div class="small-note"&gt;直しは&lt;strong&gt;条件→根拠→構造→表現&lt;/strong&gt;の順です。&lt;br /&gt;
表現から直すと散らかりやすく、同じミスが再発します。&lt;/div&gt;
&lt;/div&gt;
&lt;/div&gt;
&lt;/div&gt;
&lt;div class="col-lg-4"&gt;
&lt;div class="card h-100 soft-border" style="background: #fff3e0;"&gt;
&lt;div class="card-body"&gt;
&lt;div class="d-flex align-items-center gap-2 mb-2"&gt;
&lt;p&gt;&lt;span class="step-badge"&gt;3&lt;/span&gt;&lt;/p&gt;
&lt;div class="fw-bold"&gt;次の答案のチェック項目にする&lt;/div&gt;
&lt;/div&gt;
&lt;div class="small-note"&gt;直しの最後に、次の答案で確認する&lt;strong&gt;一行ルール&lt;/strong&gt;を作ります。&lt;br /&gt;
例：理由は二つ、本文根拠は二箇所、結論を先に置く。&lt;/div&gt;
&lt;/div&gt;
&lt;/div&gt;
&lt;/div&gt;
&lt;/div&gt;
&lt;div class="alert alert-warning mt-4 mb-0"&gt;
&lt;div class="fw-bold mb-1"&gt;家庭での合言葉&lt;/div&gt;
&lt;div&gt;「赤字を直す」ではなく「次の答案のルールを作る」。&lt;br /&gt;
この切り替えだけで、国語の記述は改善のスピードが上がります。&lt;/div&gt;
&lt;/div&gt;
&lt;/div&gt;
&lt;/div&gt;
&lt;div id="bg" class="card shadow-sm mb-4 border-0"&gt;
&lt;div class="card-body p-4 p-soft"&gt;
&lt;div class="d-flex align-items-center gap-2 mb-2"&gt;&lt;span class="badge bg-secondary"&gt;背景&lt;/span&gt;&lt;br /&gt;
&lt;span class="text-muted small"&gt;学力ではなく処理の仕組み&lt;/span&gt;&lt;/div&gt;
&lt;h2 class="mb-3"&gt;この悩みが起きる背景（構造的な原因）&lt;/h2&gt;
&lt;p&gt;添削が活きない原因は、子どもの読解力や語彙力だけでは説明できません。&lt;br /&gt;
記述は本来、&lt;strong&gt;設問条件の把握&lt;/strong&gt;、&lt;strong&gt;本文根拠の回収&lt;/strong&gt;、&lt;strong&gt;要素の整理&lt;/strong&gt;、&lt;strong&gt;文章化&lt;/strong&gt;の順に処理します。&lt;br /&gt;
しかし添削が返ってきた後、多くの家庭では&lt;strong&gt;文章の言い回し&lt;/strong&gt;だけを直そうとしてしまい、&lt;br /&gt;
条件や根拠や構造の修正が置き去りになります。その結果、宿題をこなしても国語の記述点が安定しません。&lt;/p&gt;
&lt;div class="row g-3 mt-2 align-items-stretch"&gt;
&lt;div class="col-lg-7"&gt;
&lt;div class="card soft-border h-100" style="background: #f7f9ff;"&gt;
&lt;div class="card-body"&gt;
&lt;div class="fw-bold mb-2"&gt;記述が改善する処理フロー&lt;/div&gt;
&lt;ol class="mb-0 ps-3"&gt;
&lt;li&gt;設問の条件を把握する&lt;/li&gt;
&lt;li&gt;本文から根拠を集める&lt;/li&gt;
&lt;li&gt;材料を要素に分解する&lt;/li&gt;
&lt;li&gt;要素の関係を整理する&lt;/li&gt;
&lt;li&gt;必要な順番に並べる&lt;/li&gt;
&lt;li&gt;文としてつなぐ&lt;/li&gt;
&lt;li&gt;条件と根拠で見直す&lt;/li&gt;
&lt;li&gt;添削を読み、次の答案のルールに変換する&lt;/li&gt;
&lt;/ol&gt;
&lt;/div&gt;
&lt;/div&gt;
&lt;/div&gt;
&lt;div class="col-lg-5"&gt;
&lt;div class="card soft-border h-100" style="background: #fff;"&gt;
&lt;div class="card-body"&gt;
&lt;div class="fw-bold mb-2"&gt;つまずきの典型&lt;/div&gt;
&lt;ul class="mb-0 ps-3"&gt;
&lt;li&gt;赤字を見て正解の文章に戻そうとする&lt;/li&gt;
&lt;li&gt;根拠不足と条件落ちが区別できない&lt;/li&gt;
&lt;li&gt;直しのゴールが曖昧で再発する&lt;/li&gt;
&lt;li&gt;保護者が正解作成に寄ってしまう&lt;/li&gt;
&lt;/ul&gt;
&lt;/div&gt;
&lt;/div&gt;
&lt;/div&gt;
&lt;/div&gt;
&lt;div class="alert alert-info mt-4 mb-0"&gt;
&lt;div class="fw-bold mb-1"&gt;具体例（赤字が多いのに伸びない理由）&lt;/div&gt;
&lt;div&gt;「理由を二つ挙げて説明せよ」という設問で、理由が一つしか書けていない答案に赤字が入っている場合、&lt;br /&gt;
表現を磨いても得点は上がりません。最初に直すべきは、&lt;strong&gt;要素の数&lt;/strong&gt;と&lt;strong&gt;本文の根拠&lt;/strong&gt;です。&lt;br /&gt;
添削を改善の材料にするには、赤字の意味を分類し、直す順番を一定にする必要があります。&lt;/div&gt;
&lt;/div&gt;
&lt;/div&gt;
&lt;/div&gt;
&lt;div id="online" class="card shadow-sm mb-4 border-0"&gt;
&lt;div class="card-body p-4 p-soft"&gt;
&lt;div class="d-flex align-items-center gap-2 mb-2"&gt;&lt;span class="badge bg-success"&gt;オンライン国語&lt;/span&gt;&lt;br /&gt;
&lt;span class="text-muted small"&gt;直しの工程を見える化&lt;/span&gt;&lt;/div&gt;
&lt;h2 class="mb-3"&gt;オンライン国語個別指導が効果を発揮する理由&lt;/h2&gt;
&lt;p&gt;添削を活かすために必要なのは、赤字の説明だけではなく、&lt;strong&gt;次の答案で再現できる進め方&lt;/strong&gt;を作ることです。&lt;br /&gt;
オンライン国語の個別指導では、手元の答案と本文・設問を画面共有で並べ、赤字を一つずつ&lt;strong&gt;分類&lt;/strong&gt;し、&lt;br /&gt;
本文根拠へ戻る往復動作や、要素の並べ替えまで含めて指導できます。国語専門塾の添削を最大化したいご家庭ほど効果が出ます。&lt;/p&gt;
&lt;div class="row g-3 mt-2 align-items-stretch"&gt;
&lt;div class="col-md-6"&gt;
&lt;div class="card h-100 border-0" style="background: #e3f2fd;"&gt;
&lt;div class="card-body"&gt;
&lt;div class="d-flex align-items-center gap-2 mb-2"&gt;
&lt;p&gt;&lt;span class="step-badge"&gt;A&lt;/span&gt;&lt;/p&gt;
&lt;div class="fw-bold"&gt;思考のズレをその場で特定&lt;/div&gt;
&lt;/div&gt;
&lt;ul class="mb-0 ps-3"&gt;
&lt;li&gt;条件語に線が引けているか&lt;/li&gt;
&lt;li&gt;本文根拠に戻っているか&lt;/li&gt;
&lt;li&gt;要素化せず文章化していないか&lt;/li&gt;
&lt;li&gt;直しが写し直しで終わっていないか&lt;/li&gt;
&lt;/ul&gt;
&lt;/div&gt;
&lt;/div&gt;
&lt;/div&gt;
&lt;div class="col-md-6"&gt;
&lt;div class="card h-100 border-0" style="background: #f1f8e9;"&gt;
&lt;div class="card-body"&gt;
&lt;div class="d-flex align-items-center gap-2 mb-2"&gt;
&lt;p&gt;&lt;span class="step-badge"&gt;B&lt;/span&gt;&lt;/p&gt;
&lt;div class="fw-bold"&gt;答案を書き換える工程がリアルタイム&lt;/div&gt;
&lt;/div&gt;
&lt;ul class="mb-0 ps-3"&gt;
&lt;li&gt;条件→根拠→構造→表現の順で修正&lt;/li&gt;
&lt;li&gt;要素に番号を振って並べ替える&lt;/li&gt;
&lt;li&gt;不足根拠を本文から追加する&lt;/li&gt;
&lt;li&gt;最後に答案チェック項目を決める&lt;/li&gt;
&lt;/ul&gt;
&lt;/div&gt;
&lt;/div&gt;
&lt;/div&gt;
&lt;/div&gt;
&lt;div class="card border-0 shadow-sm mt-4" style="background: linear-gradient(135deg,#ffffff,#f7fbff);"&gt;
&lt;div class="card-body p-4"&gt;
&lt;div class="row g-3 align-items-center"&gt;
&lt;div class="col-lg-8"&gt;
&lt;div class="fw-bold mb-1" style="font-size: 1.05rem;"&gt;添削を得点に変えるには、直しの工程が必要です&lt;/div&gt;
&lt;div class="text-muted"&gt;添削箇所を分類し、本文と設問へ戻り、要素を組み替えて再現できるルールに落とす。&lt;br /&gt;
この工程をオンラインで伴走すると、記述点が安定しやすくなります。&lt;/div&gt;
&lt;/div&gt;
&lt;div class="col-lg-4"&gt;
&lt;div class="d-grid d-lg-flex justify-content-lg-end"&gt;&lt;a class="btn btn-primary btn-responsive" href="https://dokkai-labo.tokyo/kobetsuonline01/"&gt;&lt;br /&gt;
オンライン国語の個別指導を見る&lt;br /&gt;
&lt;/a&gt;&lt;/div&gt;
&lt;div class="small text-muted mt-2"&gt;オンライン国語／個別指導／記述／過去問&lt;/div&gt;
&lt;/div&gt;
&lt;/div&gt;
&lt;/div&gt;
&lt;/div&gt;
&lt;/div&gt;
&lt;/div&gt;
&lt;div id="steps" class="card shadow-sm mb-4 border-0"&gt;
&lt;div class="card-body p-4 p-soft"&gt;
&lt;div class="d-flex align-items-center gap-2 mb-2"&gt;&lt;span class="badge bg-dark"&gt;実践&lt;/span&gt;&lt;br /&gt;
&lt;span class="text-muted small"&gt;添削を改善の材料に変換する&lt;/span&gt;&lt;/div&gt;
&lt;h2 class="mb-3"&gt;改善方法（実践の流れ）&lt;/h2&gt;
&lt;p&gt;以下は、家庭で再現できる「添削の活用方法」です。中学受験の国語は、同じミスが繰り返されやすいため、&lt;br /&gt;
一度流れができると、宿宿題や過去問でも改善が連鎖します。&lt;/p&gt;
&lt;div class="row g-3 align-items-stretch"&gt;
&lt;div class="col-lg-4"&gt;
&lt;div class="card h-100 border-0" style="background: #f7f9ff;"&gt;
&lt;div class="card-body"&gt;
&lt;h3 class="h5 mb-2"&gt;ステップ1：本文処理の改善&lt;/h3&gt;
&lt;ul class="ps-3 mb-0"&gt;
&lt;li&gt;段落を一言で要約する&lt;/li&gt;
&lt;li&gt;主張、理由、具体例を分ける&lt;/li&gt;
&lt;li&gt;接続語の前後をセットで取る&lt;/li&gt;
&lt;li&gt;赤字が入った箇所は本文に戻って根拠を確認する&lt;/li&gt;
&lt;/ul&gt;
&lt;div class="text-muted small mt-3"&gt;添削の読み取りは、本文根拠へ戻れるかどうかで難易度が変わります。&lt;/div&gt;
&lt;/div&gt;
&lt;/div&gt;
&lt;/div&gt;
&lt;div class="col-lg-4"&gt;
&lt;div class="card h-100 border-0" style="background: #e8f5e9;"&gt;
&lt;div class="card-body"&gt;
&lt;h3 class="h5 mb-2"&gt;ステップ2：設問処理の改善&lt;/h3&gt;
&lt;ul class="ps-3 mb-0"&gt;
&lt;li&gt;設問を 何を書くか、条件、範囲 に分解&lt;/li&gt;
&lt;li&gt;条件語に線を引き、要素数を把握&lt;/li&gt;
&lt;li&gt;赤字が多いときほど条件落ちを疑う&lt;/li&gt;
&lt;li&gt;直しの前に条件チェック表を作る&lt;/li&gt;
&lt;/ul&gt;
&lt;div class="text-muted small mt-3"&gt;表現が良くても、条件が落ちていると点になりません。&lt;/div&gt;
&lt;/div&gt;
&lt;/div&gt;
&lt;/div&gt;
&lt;div class="col-lg-4"&gt;
&lt;div class="card h-100 border-0" style="background: #fff3e0;"&gt;
&lt;div class="card-body"&gt;
&lt;h3 class="h5 mb-2"&gt;ステップ3：記述改善（添削の変換）&lt;/h3&gt;
&lt;ul class="ps-3 mb-0"&gt;
&lt;li&gt;赤字を分類し、直す順番を一定にする&lt;/li&gt;
&lt;li&gt;要素を短いメモに分解し並べ替える&lt;/li&gt;
&lt;li&gt;最後に短文化して文章化する&lt;/li&gt;
&lt;li&gt;次の答案のチェック項目を一行で残す&lt;/li&gt;
&lt;/ul&gt;
&lt;div class="text-muted small mt-3"&gt;直しは「良い文章」より「再現できる流れ」を作る作業です。&lt;/div&gt;
&lt;/div&gt;
&lt;/div&gt;
&lt;/div&gt;
&lt;/div&gt;
&lt;div class="table-responsive mt-4"&gt;
&lt;table class="table table-bordered table-hover align-middle mb-0 table-fixed"&gt;
&lt;thead style="background: #f5f5f5;"&gt;
&lt;tr class="text-center"&gt;
&lt;th style="width: 18%;"&gt;赤字の種類&lt;/th&gt;
&lt;th&gt;よくある指摘&lt;/th&gt;
&lt;th style="width: 34%;"&gt;改善のポイント&lt;/th&gt;
&lt;/tr&gt;
&lt;/thead&gt;
&lt;tbody&gt;
&lt;tr&gt;
&lt;td class="fw-bold"&gt;条件&lt;/td&gt;
&lt;td&gt;理由が一つ、字数不足、問いとずれている&lt;/td&gt;
&lt;td&gt;設問分解→要素数把握→条件チェック表で再構成&lt;/td&gt;
&lt;/tr&gt;
&lt;tr&gt;
&lt;td class="fw-bold"&gt;根拠&lt;/td&gt;
&lt;td&gt;本文にない、根拠が弱い、飛躍している&lt;/td&gt;
&lt;td&gt;本文該当箇所へ戻る→材料を要素メモに分解→追加&lt;/td&gt;
&lt;/tr&gt;
&lt;tr&gt;
&lt;td class="fw-bold"&gt;構造&lt;/td&gt;
&lt;td&gt;順序が逆、因果が崩れる、話が戻る&lt;/td&gt;
&lt;td&gt;要素に番号→結論→理由→具体の順に並べ替え&lt;/td&gt;
&lt;/tr&gt;
&lt;tr&gt;
&lt;td class="fw-bold"&gt;表現&lt;/td&gt;
&lt;td&gt;主語述語がねじれる、指示語が曖昧、言い換えが不自然&lt;/td&gt;
&lt;td&gt;短文化→主語補う→接続語と指示語を具体化&lt;/td&gt;
&lt;/tr&gt;
&lt;/tbody&gt;
&lt;/table&gt;
&lt;/div&gt;
&lt;div class="card border-0 shadow-sm mt-4" style="background: #ffffff;"&gt;
&lt;div class="card-body p-4"&gt;
&lt;div class="fw-bold mb-2"&gt;例で分かる：赤字を「直し」に変える（ビフォー→アフター）&lt;/div&gt;
&lt;p class="text-muted small mb-3"&gt;赤字の意味が分からないときほど、まず「どの種類の赤字か」を決めてから手を動かします。&lt;/p&gt;
&lt;div class="table-responsive"&gt;
&lt;table class="table table-bordered align-middle mb-0 table-fixed"&gt;
&lt;thead style="background: #f5f5f5;"&gt;
&lt;tr class="text-center"&gt;
&lt;th style="width: 22%;"&gt;赤字の種類&lt;/th&gt;
&lt;th style="width: 28%;"&gt;ありがちな状態（ビフォー）&lt;/th&gt;
&lt;th style="width: 28%;"&gt;直し方（作業）&lt;/th&gt;
&lt;th&gt;改善後（具体的なイメージ）&lt;/th&gt;
&lt;/tr&gt;
&lt;/thead&gt;
&lt;tbody&gt;
&lt;tr&gt;
&lt;td class="fw-bold"&gt;条件&lt;/td&gt;
&lt;td&gt;理由を二つ書く設問で、一つしか書けていない&lt;/td&gt;
&lt;td&gt;設問を「条件語」「要素数」に分解し、不足要素を一行メモで追加&lt;/td&gt;
&lt;td&gt;結論→理由①→理由②の順で要素を決定してから文章化&lt;/td&gt;
&lt;/tr&gt;
&lt;tr&gt;
&lt;td class="fw-bold"&gt;根拠&lt;/td&gt;
&lt;td&gt;本文に戻らず、印象で説明している&lt;/td&gt;
&lt;td&gt;本文の該当段落を特定し、根拠文を2つ抜いて要素メモ化&lt;/td&gt;
&lt;td&gt;本文根拠（言い換え）を必ず1〜2箇所入れて支える&lt;/td&gt;
&lt;/tr&gt;
&lt;tr&gt;
&lt;td class="fw-bold"&gt;構造&lt;/td&gt;
&lt;td&gt;理由と結論の順が逆で、説明が飛ぶ&lt;/td&gt;
&lt;td&gt;要素に番号を振り「結論→理由→具体」に並べ替え&lt;/td&gt;
&lt;td&gt;一文を短文化し、順序で伝わる形に修正する&lt;/td&gt;
&lt;/tr&gt;
&lt;tr&gt;
&lt;td class="fw-bold"&gt;表現&lt;/td&gt;
&lt;td&gt;主語述語がねじれる／指示語が曖昧&lt;/td&gt;
&lt;td&gt;短文に分割→主語補う→指示語を具体語へ&lt;/td&gt;
&lt;td&gt;「誰が／何が」「何を／どうした」を欠かさない&lt;/td&gt;
&lt;/tr&gt;
&lt;/tbody&gt;
&lt;/table&gt;
&lt;/div&gt;
&lt;div class="alert alert-info mt-3 mb-0"&gt;
&lt;div class="fw-bold mb-1"&gt;ポイント&lt;/div&gt;
&lt;div&gt;表現を先に直すと散らかります。&lt;strong&gt;条件→根拠→構造→表現&lt;/strong&gt;の順で直すと、同じ赤字が再発しにくくなります。&lt;/div&gt;
&lt;/div&gt;
&lt;/div&gt;
&lt;/div&gt;
&lt;div class="card border-0 shadow-sm mt-4" style="background: #ffffff;"&gt;
&lt;div class="card-body p-4"&gt;
&lt;div class="fw-bold mb-2"&gt;練習：赤字の種類を短時間で判定（家庭で回せる）&lt;/div&gt;
&lt;p class="text-muted small mb-3"&gt;添削を読む前に、下の「よくある指摘」を四分類に振り分けます。分類できれば、直しの作業が自動で決まります。&lt;/p&gt;
&lt;div class="row g-3"&gt;
&lt;div class="col-lg-6"&gt;
&lt;div class="p-3 rounded-3 border" style="background: #f9fbff;"&gt;
&lt;div class="fw-bold mb-2"&gt;よくある指摘（例）&lt;/div&gt;
&lt;ul class="mb-0 ps-3"&gt;
&lt;li&gt;問いに答え切れていない&lt;/li&gt;
&lt;li&gt;理由が足りない&lt;/li&gt;
&lt;li&gt;本文に即していない&lt;/li&gt;
&lt;li&gt;説明が飛ぶ&lt;/li&gt;
&lt;li&gt;主語が曖昧&lt;/li&gt;
&lt;li&gt;結論が見えない&lt;/li&gt;
&lt;/ul&gt;
&lt;/div&gt;
&lt;/div&gt;
&lt;div class="col-lg-6"&gt;
&lt;div class="p-3 rounded-3 border" style="background: #f1f8e9;"&gt;
&lt;div class="fw-bold mb-2"&gt;分類のコツ（家庭用）&lt;/div&gt;
&lt;ul class="mb-0 ps-3"&gt;
&lt;li&gt;要素数・字数・条件語 → &lt;strong&gt;条件&lt;/strong&gt;&lt;/li&gt;
&lt;li&gt;本文のどこ？が言えない → &lt;strong&gt;根拠&lt;/strong&gt;&lt;/li&gt;
&lt;li&gt;順序・因果・対比が崩れる → &lt;strong&gt;構造&lt;/strong&gt;&lt;/li&gt;
&lt;li&gt;主語述語・指示語・語彙 → &lt;strong&gt;表現&lt;/strong&gt;&lt;/li&gt;
&lt;/ul&gt;
&lt;/div&gt;
&lt;/div&gt;
&lt;/div&gt;
&lt;div class="alert alert-warning mt-3 mb-0"&gt;
&lt;div class="fw-bold mb-1"&gt;家庭での回し方（最小手数）&lt;/div&gt;
&lt;div&gt;（1）分類 →（2）該当する作業だけやる →（3）最後に「次の答案の一行ルール」を残す。&lt;br /&gt;
全部直すのではなく、再発を止める運用に寄せます。&lt;/div&gt;
&lt;/div&gt;
&lt;/div&gt;
&lt;/div&gt;
&lt;div class="card border-0 shadow-sm mt-4" style="background: #ffffff;"&gt;
&lt;div class="card-body p-4"&gt;
&lt;div class="fw-bold mb-2"&gt;テンプレ：直しを「次の答案のルール」に変換する（コピペ用）&lt;/div&gt;
&lt;p class="text-muted small mb-3"&gt;直しのたびに文章で悩むのを防ぐため、最後にルールを一行でルール化します。家庭はこの一行だけ管理すればOKです。&lt;/p&gt;
&lt;div class="table-responsive"&gt;
&lt;table class="table table-bordered align-middle mb-0 table-fixed"&gt;
&lt;thead style="background: #f5f5f5;"&gt;
&lt;tr class="text-center"&gt;
&lt;th style="width: 24%;"&gt;赤字の種類&lt;/th&gt;
&lt;th&gt;次の答案の一行ルール（例）&lt;/th&gt;
&lt;/tr&gt;
&lt;/thead&gt;
&lt;tbody&gt;
&lt;tr&gt;
&lt;td class="fw-bold"&gt;条件&lt;/td&gt;
&lt;td&gt;条件語に線→要素数を先に決めてから書く（理由は二つ／字数は○〜○）&lt;/td&gt;
&lt;/tr&gt;
&lt;tr&gt;
&lt;td class="fw-bold"&gt;根拠&lt;/td&gt;
&lt;td&gt;本文根拠を2箇所メモしてから文章化する（段落番号も残す）&lt;/td&gt;
&lt;/tr&gt;
&lt;tr&gt;
&lt;td class="fw-bold"&gt;構造&lt;/td&gt;
&lt;td&gt;結論→理由→具体の順で要素番号を並べてからつなぐ&lt;/td&gt;
&lt;/tr&gt;
&lt;tr&gt;
&lt;td class="fw-bold"&gt;表現&lt;/td&gt;
&lt;td&gt;短文化→主語補う→指示語を具体語にする（誰が／何がを落とさない）&lt;/td&gt;
&lt;/tr&gt;
&lt;/tbody&gt;
&lt;/table&gt;
&lt;/div&gt;
&lt;div class="text-muted small mt-3"&gt;例：&lt;span class="kbd-like"&gt;次は「理由は二つ」＋「本文根拠は二箇所」&lt;/span&gt; を書く前に確認してから着手する。&lt;/div&gt;
&lt;/div&gt;
&lt;/div&gt;
&lt;div id="accConvert" class="accordion mt-4"&gt;
&lt;div class="accordion-item"&gt;
&lt;h3 id="hConvert" class="accordion-header"&gt;&lt;button class="accordion-button collapsed" type="button" data-bs-toggle="collapse" data-bs-target="#cConvert" aria-expanded="false" aria-controls="cConvert"&gt;&lt;br /&gt;
添削コメントを改善行動に変換する例&lt;br /&gt;
&lt;/button&gt;&lt;/h3&gt;
&lt;div id="cConvert" class="accordion-collapse collapse" aria-labelledby="hConvert" data-bs-parent="#accConvert"&gt;
&lt;div class="accordion-body"&gt;
&lt;div class="table-responsive"&gt;
&lt;table class="table table-bordered align-middle mb-0 table-fixed"&gt;
&lt;thead style="background: #eceff1;"&gt;
&lt;tr class="text-center"&gt;
&lt;th style="width: 30%;"&gt;よくあるコメント&lt;/th&gt;
&lt;th&gt;家庭でやる変換&lt;/th&gt;
&lt;th style="width: 30%;"&gt;次の答案でのチェック項目&lt;/th&gt;
&lt;/tr&gt;
&lt;/thead&gt;
&lt;tbody&gt;
&lt;tr&gt;
&lt;td class="fw-bold"&gt;問いに答え切れていない&lt;/td&gt;
&lt;td&gt;設問を 何を書くか、条件、範囲 に分解し、条件語に線を引く&lt;/td&gt;
&lt;td&gt;条件語を3つ確認してから書く&lt;/td&gt;
&lt;/tr&gt;
&lt;tr&gt;
&lt;td class="fw-bold"&gt;根拠が弱い&lt;/td&gt;
&lt;td&gt;本文該当段落を特定し、根拠文を要素メモに分解する&lt;/td&gt;
&lt;td&gt;本文根拠を2箇所メモしてから書く&lt;/td&gt;
&lt;/tr&gt;
&lt;tr&gt;
&lt;td class="fw-bold"&gt;説明が飛ぶ&lt;/td&gt;
&lt;td&gt;理由と結果を線で結び、要素に番号を振って順序を一定にする&lt;/td&gt;
&lt;td&gt;結論→理由→具体の順で書く&lt;/td&gt;
&lt;/tr&gt;
&lt;tr&gt;
&lt;td class="fw-bold"&gt;表現が不自然&lt;/td&gt;
&lt;td&gt;短文に分割し、主語を補って接続語でつなぐ&lt;/td&gt;
&lt;td&gt;主語述語の対応を最後に確認&lt;/td&gt;
&lt;/tr&gt;
&lt;/tbody&gt;
&lt;/table&gt;
&lt;/div&gt;
&lt;div class="alert alert-light border mt-3 mb-0"&gt;
&lt;div class="fw-bold mb-1"&gt;ポイント&lt;/div&gt;
&lt;div&gt;コメントの意味を「やること」に翻訳できれば、添削は改善の地図になります。&lt;br /&gt;
逆に翻訳できないまま写し直すと、同じミスのパターンが過去問でも再発します。&lt;/div&gt;
&lt;/div&gt;
&lt;/div&gt;
&lt;/div&gt;
&lt;/div&gt;
&lt;/div&gt;
&lt;div class="card border-0 shadow-sm mt-4" style="background: #ffffff;"&gt;
&lt;div class="card-body p-4"&gt;
&lt;div class="fw-bold mb-2"&gt;家庭用ミニチェックリスト（直しの前に確認）&lt;/div&gt;
&lt;div class="row g-3"&gt;
&lt;div class="col-md-6"&gt;
&lt;div class="p-3 rounded-3 border" style="background: #f9fbff;"&gt;
&lt;div class="fw-bold mb-2"&gt;答案を直す前&lt;/div&gt;
&lt;ul class="mb-0 ps-3"&gt;
&lt;li&gt;条件語に線が引けている&lt;/li&gt;
&lt;li&gt;要素数が決まっている&lt;/li&gt;
&lt;li&gt;本文根拠の段落が特定できている&lt;/li&gt;
&lt;/ul&gt;
&lt;/div&gt;
&lt;/div&gt;
&lt;div class="col-md-6"&gt;
&lt;div class="p-3 rounded-3 border" style="background: #f1f8e9;"&gt;
&lt;div class="fw-bold mb-2"&gt;答案を直した後&lt;/div&gt;
&lt;ul class="mb-0 ps-3"&gt;
&lt;li&gt;条件を満たしている&lt;/li&gt;
&lt;li&gt;根拠が本文に戻れている&lt;/li&gt;
&lt;li&gt;次の答案の一行ルールが残っている&lt;/li&gt;
&lt;/ul&gt;
&lt;/div&gt;
&lt;/div&gt;
&lt;/div&gt;
&lt;div class="text-muted small mt-3"&gt;直しは長時間やるほど伸びるわけではありません。チェックが通れば短時間でも効果が出ます。&lt;/div&gt;
&lt;/div&gt;
&lt;/div&gt;
&lt;/div&gt;
&lt;/div&gt;
&lt;div id="home" class="card shadow-sm mb-4 border-0"&gt;
&lt;div class="card-body p-4 p-soft"&gt;
&lt;div class="d-flex align-items-center gap-2 mb-2"&gt;&lt;span class="badge bg-info text-dark"&gt;家庭&lt;/span&gt;&lt;br /&gt;
&lt;span class="text-muted small"&gt;正解作成より運用の仕組みづくり&lt;/span&gt;&lt;/div&gt;
&lt;h2 class="mb-3"&gt;家庭でできるフォローと役割分担&lt;/h2&gt;
&lt;p&gt;添削の読み方が分からないとき、保護者が正解を作ってあげたくなる気持ちは自然です。&lt;br /&gt;
ただし、国語の記述は&lt;strong&gt;正解の文章&lt;/strong&gt;を覚えても、別の題材の過去問で再現できません。&lt;br /&gt;
家庭は、正解提示ではなく&lt;strong&gt;分類&lt;/strong&gt;と&lt;strong&gt;進め方&lt;/strong&gt;と&lt;strong&gt;管理&lt;/strong&gt;に寄せるのが効果的です。&lt;/p&gt;
&lt;div class="table-responsive mt-3"&gt;
&lt;table class="table table-bordered align-middle mb-0 table-fixed"&gt;
&lt;thead style="background: #f5f5f5;"&gt;
&lt;tr class="text-center"&gt;
&lt;th style="width: 50%;"&gt;家庭が担うと効果的&lt;/th&gt;
&lt;th style="width: 50%;"&gt;指導で担うと効果的&lt;/th&gt;
&lt;/tr&gt;
&lt;/thead&gt;
&lt;tbody&gt;
&lt;tr&gt;
&lt;td&gt;
&lt;ul class="mb-0 ps-3"&gt;
&lt;li&gt;語彙・漢字を短時間で毎日回す&lt;/li&gt;
&lt;li&gt;音読の頻度管理と段落要点の一言確認&lt;/li&gt;
&lt;li&gt;過去問の実施日と直し回数を管理&lt;/li&gt;
&lt;li&gt;直しの順番を守る　条件→根拠→構造→表現&lt;/li&gt;
&lt;/ul&gt;
&lt;/td&gt;
&lt;td&gt;
&lt;ul class="mb-0 ps-3"&gt;
&lt;li&gt;設問分解と条件読みの矯正&lt;/li&gt;
&lt;li&gt;本文根拠の取り方と要素化&lt;/li&gt;
&lt;li&gt;答案構造の組み替えと添削の読み取り&lt;/li&gt;
&lt;li&gt;次の答案へ再現するトレーニング&lt;/li&gt;
&lt;/ul&gt;
&lt;/td&gt;
&lt;/tr&gt;
&lt;/tbody&gt;
&lt;/table&gt;
&lt;/div&gt;
&lt;div class="alert alert-warning mt-4 mb-0"&gt;
&lt;div class="fw-bold mb-1"&gt;やりすぎない家庭学習の注意点&lt;/div&gt;
&lt;div&gt;直しで最も避けたいのは、赤字をすべて直そうとして疲れ切ることです。&lt;br /&gt;
まずは&lt;strong&gt;条件&lt;/strong&gt;と&lt;strong&gt;根拠&lt;/strong&gt;の二点に絞り、構造と表現は後から磨く方が、改善が続きます。&lt;/div&gt;
&lt;/div&gt;
&lt;/div&gt;
&lt;/div&gt;
&lt;div id="fit" class="card shadow-sm mb-4 border-0"&gt;
&lt;div class="card-body p-4 p-soft"&gt;
&lt;div class="d-flex align-items-center gap-2 mb-2"&gt;&lt;span class="badge bg-secondary"&gt;相性&lt;/span&gt;&lt;br /&gt;
&lt;span class="text-muted small"&gt;添削の活かし方で伸びが変わる&lt;/span&gt;&lt;/div&gt;
&lt;h2 class="mb-3"&gt;どんな子に相性が良いか&lt;/h2&gt;
&lt;div class="row g-3 align-items-stretch"&gt;
&lt;div class="col-lg-6"&gt;
&lt;div class="p-3 rounded-3 border" style="background: #f9fbff; height: 100%;"&gt;
&lt;div class="fw-bold mb-2"&gt;オンライン国語の個別指導が合いやすい子&lt;/div&gt;
&lt;ul class="mb-0 ps-3"&gt;
&lt;li&gt;添削が返っても写し直しで終わる&lt;/li&gt;
&lt;li&gt;条件落ちが多いが自覚しにくい&lt;/li&gt;
&lt;li&gt;本文根拠に戻るのが苦手&lt;/li&gt;
&lt;li&gt;過去問の記述点が安定しない&lt;/li&gt;
&lt;li&gt;赤字が増えるほど自信をなくす&lt;/li&gt;
&lt;/ul&gt;
&lt;/div&gt;
&lt;/div&gt;
&lt;div class="col-lg-6"&gt;
&lt;div class="p-3 rounded-3 border" style="background: #fff; height: 100%;"&gt;
&lt;div class="fw-bold mb-2"&gt;家庭で整えると伸びやすい条件&lt;/div&gt;
&lt;ul class="mb-0 ps-3"&gt;
&lt;li&gt;語彙・漢字をルーティン化できる&lt;/li&gt;
&lt;li&gt;直しの回数を決めて回せる&lt;/li&gt;
&lt;li&gt;直しの最後に一行ルールを残せる&lt;/li&gt;
&lt;li&gt;宿題と過去問を同じ流れで管理できる&lt;/li&gt;
&lt;/ul&gt;
&lt;/div&gt;
&lt;/div&gt;
&lt;/div&gt;
&lt;p class="mt-4 mb-0"&gt;記述全体の伸ばし方を体系的に整理したい場合は、専門記事として&lt;br /&gt;
&lt;a href="https://dokkai-labo.tokyo/kijutsuryoku/"&gt;記述力&lt;/a&gt;&lt;br /&gt;
も併せて確認すると、添削の位置づけと優先順位が明確になります。&lt;/p&gt;
&lt;/div&gt;
&lt;/div&gt;
&lt;div id="summary" class="card shadow-sm border-0"&gt;
&lt;div class="card-body p-4 p-soft"&gt;
&lt;h2 class="mb-3"&gt;まとめ&lt;/h2&gt;
&lt;p class="mb-3"&gt;添削は赤字を直す作業ではなく、赤字を&lt;strong&gt;条件&lt;/strong&gt;、&lt;strong&gt;根拠&lt;/strong&gt;、&lt;strong&gt;構造&lt;/strong&gt;、&lt;strong&gt;表現&lt;/strong&gt;に分類し、&lt;br /&gt;
&lt;strong&gt;条件→根拠→構造→表現&lt;/strong&gt;の順で直して、次の答案の&lt;strong&gt;一行ルール&lt;/strong&gt;へ変換する作業です。&lt;br /&gt;
この流れができると、宿題も過去問も改善が連鎖し、国語の記述点が安定しやすくなります。&lt;/p&gt;
&lt;p class="mt-3 mb-0"&gt;家庭学習（読解量・漢字の増やし方）の全体像はこちら：&lt;a class="fw-bold" href="https://dokkai-labo.tokyo/blog/note/"&gt;全体像はこちら&lt;/a&gt;&lt;/p&gt;
&lt;div class="p-4 rounded-3 border" style="background: linear-gradient(135deg,#f7fbff,#ffffff);"&gt;
&lt;div class="row g-3 align-items-center"&gt;
&lt;div class="col-lg-8"&gt;
&lt;div class="fw-bold mb-1" style="font-size: 1.05rem;"&gt;添削を得点に変える学習の組み立てを見直す&lt;/div&gt;
&lt;div class="text-muted"&gt;添削の読み方から直しの工程まで、オンラインで可視化しながら定着させます。&lt;br /&gt;
中学受験国語の読解力・記述・過去問の運用でお困りの方は、下記をご覧ください。&lt;/div&gt;
&lt;/div&gt;
&lt;div class="col-lg-4"&gt;
&lt;div class="d-grid d-lg-flex justify-content-lg-end"&gt;&lt;a class="btn btn-success btn-responsive" href="https://dokkai-labo.tokyo/kobetsuonline01/"&gt;&lt;br /&gt;
オンライン国語個別へ&lt;br /&gt;
&lt;/a&gt;&lt;/div&gt;
&lt;/div&gt;
&lt;/div&gt;
&lt;/div&gt;
&lt;div class="text-muted small mt-3"&gt;補足：赤字が増えたときほど「全部直す」ではなく「分類して優先順位を決める」が近道です。&lt;/div&gt;
&lt;/div&gt;
&lt;/div&gt;
&lt;/div&gt;
------</t>
  </si>
  <si>
    <t>https://dokkai-labo.tokyo/live/</t>
  </si>
  <si>
    <t>以下のページは不自然なワードを使用しています。
これらを適切に自然な言葉に置き換えて下さい。
なお、本文の装飾や構造は絶対に変えないでください。
【対象ページURL】
https://dokkai-labo.tokyo/live/
【検出された不自然ワード】
- 型
【本文】
------
&lt;p&gt;現在開講中の講座は以下の通りです。&lt;/p&gt;
&lt;p&gt;読解ラボ東京の指導方針・対応学年・オンライン/教室など、サービス全体の概要は、&lt;br /&gt;
&lt;a href="https://dokkai-labo.tokyo/"&gt;国語専門塾のオンライン個別指導｜読解力・記述を1対1で強化｜中学受験・大学受験（全体像はこちら）&lt;/a&gt;&lt;br /&gt;
でご確認いただけます。&lt;/p&gt;
&lt;h2 id="toc"&gt;講座一覧（ジャンル別）&lt;/h2&gt;
&lt;ul&gt;
&lt;li&gt;&lt;a href="#cat-1to1"&gt;１対１個別指導（教室）&lt;/a&gt;
&lt;ul&gt;
&lt;li&gt;&lt;a href="#c-1to1-junior"&gt;完全１対１個別指導講座〖中学受験〗&lt;/a&gt;&lt;/li&gt;
&lt;li&gt;&lt;a href="#c-1to1-univ"&gt;完全１対１個別指導講座〖大学受験〗&lt;/a&gt;&lt;/li&gt;
&lt;/ul&gt;
&lt;/li&gt;
&lt;li&gt;&lt;a href="#cat-online"&gt;オンライン（１対１・講座・添削）&lt;/a&gt;
&lt;ul&gt;
&lt;li&gt;&lt;a href="#c-online-junior"&gt;国語専門塾のオンライン個別指導〖中学受験〗&lt;/a&gt;&lt;/li&gt;
&lt;li&gt;&lt;a href="#c-online-univ"&gt;大学受験 国語オンライン塾〖大学受験〗&lt;/a&gt;&lt;/li&gt;
&lt;li&gt;&lt;a href="#c-online-tokuten"&gt;〖オンライン〗小６得点力養成講座〖集団授業(２～７月)〗&lt;/a&gt;&lt;/li&gt;
&lt;li&gt;&lt;a href="#c-online-basis"&gt;国語専門塾のオンライン個別｜中学受験国語の基礎固め｜小4・小5&lt;/a&gt;&lt;/li&gt;
&lt;li&gt;&lt;a href="#c-online-5th"&gt;〖中受〗小５得点力養成講座プライマル〖オンライン〗&lt;/a&gt;&lt;/li&gt;
&lt;li&gt;&lt;a href="#c-online-check"&gt;大学受験の現代文「記述添削」オンライン講座｜check and collect&lt;/a&gt;&lt;/li&gt;
&lt;li&gt;&lt;a href="#c-online-choco"&gt;〖オンライン〗タイパ重視の新講座「ちょこっとラボ」〖中学受験〗&lt;/a&gt;&lt;/li&gt;
&lt;li&gt;&lt;a href="#c-online-kakidai"&gt;国語専門塾のオンライン講座｜記述答案を添削して得点を安定｜小6中学受験 国語&lt;/a&gt;&lt;/li&gt;
&lt;/ul&gt;
&lt;/li&gt;
&lt;li&gt;&lt;a href="#cat-managed"&gt;演習管理型授業（中学受験）&lt;/a&gt;
&lt;ul&gt;
&lt;li&gt;&lt;a href="#c-bootcamp"&gt;読解/漢字演習道場〖中受〗&lt;/a&gt;&lt;/li&gt;
&lt;/ul&gt;
&lt;/li&gt;
&lt;li&gt;&lt;a href="#cat-group"&gt;集団授業（教室）&lt;/a&gt;
&lt;ul&gt;
&lt;li&gt;&lt;a href="#c-tokuten"&gt;得点力養成講座〖中学受験〗&lt;/a&gt;&lt;/li&gt;
&lt;li&gt;&lt;a href="#c-grammer"&gt;〖２回完結〗文法速習講座〖中受〗&lt;/a&gt;&lt;/li&gt;
&lt;/ul&gt;
&lt;/li&gt;
&lt;li&gt;&lt;a href="#cat-seasonal"&gt;季節講習・体験&lt;/a&gt;
&lt;ul&gt;
&lt;li&gt;&lt;a href="#c-summer"&gt;小５夏期体験講座&lt;/a&gt;&lt;/li&gt;
&lt;li&gt;&lt;a href="#c-summer-form"&gt;夏期体験講座お申込みフォーム&lt;/a&gt;&lt;/li&gt;
&lt;/ul&gt;
&lt;/li&gt;
&lt;/ul&gt;
&lt;hr /&gt;
&lt;h2 id="cat-1to1"&gt;１対１個別指導（教室）&lt;/h2&gt;
&lt;h3 id="c-1to1-junior"&gt;完全１対１個別指導講座〖中学受験〗&lt;/h3&gt;
&lt;h4&gt;対応テーマ（個別指導）&lt;/h4&gt;
&lt;ul&gt;
&lt;li&gt;説明文攻略&lt;/li&gt;
&lt;li&gt;物語文攻略&lt;/li&gt;
&lt;li&gt;記述問題徹底演習&lt;/li&gt;
&lt;li&gt;客観問題徹底演習&lt;/li&gt;
&lt;li&gt;過去問演習&lt;/li&gt;
&lt;/ul&gt;
&lt;p&gt;→「読み方」と「解き方」を体系化し、合格点を安定して取れる力を養成します。&lt;/p&gt;
&lt;h4&gt;講座詳細&lt;/h4&gt;
&lt;ul&gt;
&lt;li&gt;&lt;a href="https://dokkai-labo.tokyo/lesson/1-1elem/"&gt;完全1対1個別指導（中学受験）の講座詳細&lt;/a&gt;&lt;/li&gt;
&lt;/ul&gt;
&lt;h3 id="c-1to1-univ"&gt;完全１対１個別指導講座〖大学受験〗&lt;/h3&gt;
&lt;h4&gt;対応テーマ（個別指導）&lt;/h4&gt;
&lt;ul&gt;
&lt;li&gt;私大現代文&lt;/li&gt;
&lt;li&gt;センター現代文&lt;/li&gt;
&lt;li&gt;国公立二次現代文&lt;/li&gt;
&lt;li&gt;小論文講座&lt;/li&gt;
&lt;/ul&gt;
&lt;p&gt;→難関大の記述対策から共通テスト対策まで、現代文を得点源にします。&lt;/p&gt;
&lt;h4&gt;講座詳細&lt;/h4&gt;
&lt;ul&gt;
&lt;li&gt;&lt;a href="https://dokkai-labo.tokyo/lesson/1-1high/"&gt;完全1対1個別指導（大学受験）の講座詳細&lt;/a&gt;&lt;/li&gt;
&lt;/ul&gt;
&lt;h4&gt;関連案内（大学受験）&lt;/h4&gt;
&lt;ul&gt;
&lt;li&gt;&lt;a href="https://dokkai-labo.tokyo/lesson/hilevel_lec_univ/"&gt;ハイレベル現代文～既存の現代文教育に対するアンチテーゼ～〖大学受験〗&lt;/a&gt;&lt;/li&gt;
&lt;li&gt;&lt;a href="https://dokkai-labo.tokyo/univ01/"&gt;大学受験・国公立大学&lt;/a&gt;&lt;/li&gt;
&lt;li&gt;&lt;a href="https://dokkai-labo.tokyo/univ02/"&gt;大学受験・私立大学&lt;/a&gt;&lt;/li&gt;
&lt;/ul&gt;
&lt;hr /&gt;
&lt;h2 id="cat-online"&gt;オンライン（１対１・講座・添削）&lt;/h2&gt;
&lt;h3 id="c-online-junior"&gt;国語専門塾のオンライン個別指導〖中学受験〗&lt;/h3&gt;
&lt;p&gt;中学受験向けのオンライン個別指導の詳細は、&lt;br /&gt;
&lt;a href="https://dokkai-labo.tokyo/kobetsuonline01/"&gt;国語専門塾のオンライン個別指導｜記述・選択・過去問を1対1添削｜中学受験国語&lt;/a&gt;&lt;br /&gt;
をご覧ください。&lt;/p&gt;
&lt;h3 id="c-online-univ"&gt;大学受験 国語オンライン塾〖大学受験〗&lt;/h3&gt;
&lt;p&gt;大学受験向けのオンライン個別指導の詳細は、&lt;br /&gt;
&lt;a href="https://dokkai-labo.tokyo/kobetsuonline02/"&gt;大学受験 国語オンライン塾｜現代文の根拠取り・答案構成を1対1で徹底｜共通テスト〜難関大・小論文対応&lt;/a&gt;&lt;br /&gt;
をご覧ください。&lt;/p&gt;
&lt;h3 id="c-online-check"&gt;大学受験の現代文「記述添削」オンライン講座｜check and collect&lt;/h3&gt;
&lt;p&gt;記述答案の添削をオンラインで回し、3日以内返却で改善を積み上げたい場合は、&lt;br /&gt;
&lt;a href="https://dokkai-labo.tokyo/hilevel_lec_univ_online/"&gt;大学受験の現代文「記述添削」オンライン講座｜3日以内返却 check and collect&lt;/a&gt;&lt;br /&gt;
をご確認ください。&lt;/p&gt;
&lt;h3 id="c-online-kakidai"&gt;国語専門塾のオンライン講座｜記述答案を添削して得点を安定｜小6中学受験 国語&lt;/h3&gt;
&lt;p&gt;小6のオンライン講座で記述答案を添削し、得点を安定させたい場合は、&lt;br /&gt;
&lt;a href="https://dokkai-labo.tokyo/onlinetokuten/"&gt;国語専門塾のオンライン講座｜記述答案を添削して得点を安定｜小6中学受験 国語&lt;/a&gt;&lt;br /&gt;
をご覧ください。&lt;/p&gt;
&lt;h3 id="c-online-tokuten"&gt;〖オンライン〗小６得点力養成講座〖集団授業(２～７月)〗&lt;/h3&gt;
&lt;h4&gt;講座内容&lt;/h4&gt;
&lt;p&gt;半年間で読解問題の得点力向上を目指す講座です。各回ともテーマに基づいて大問４題を取り扱います。&lt;br /&gt;
受講結果と復習用動画も完備しています。教室で受ける授業さながらの授業を得点力養成講座オンラインでも再現しております。&lt;/p&gt;
&lt;h4&gt;講座案内&lt;/h4&gt;
&lt;ul&gt;
&lt;li&gt;&lt;a href="https://dokkai-labo.tokyo/onlinetokuten/"&gt;講座案内：〖オンライン〗小６得点力養成講座〖集団授業(２～７月)〗&lt;/a&gt;&lt;/li&gt;
&lt;/ul&gt;
&lt;h3 id="c-online-basis"&gt;国語専門塾のオンライン個別｜中学受験国語の基礎固め｜小4・小5&lt;/h3&gt;
&lt;p&gt;小4・小5の基礎固めをオンラインで進めたい場合は、&lt;br /&gt;
&lt;a href="https://dokkai-labo.tokyo/basisonline/"&gt;国語専門塾のオンライン個別｜中学受験国語の基礎固め｜小4・小5&lt;/a&gt;&lt;br /&gt;
が適しています。&lt;/p&gt;
&lt;h3 id="c-online-5th"&gt;〖中受〗小５得点力養成講座プライマル〖オンライン〗&lt;/h3&gt;
&lt;p&gt;小5向けの得点力強化をオンラインで進める場合は、&lt;br /&gt;
&lt;a href="https://dokkai-labo.tokyo/tokuten_fifth/"&gt;〖中受〗小５得点力養成講座プライマル〖オンライン〗&lt;/a&gt;&lt;br /&gt;
も選択肢になります。&lt;/p&gt;
&lt;h3 id="c-online-choco"&gt;〖オンライン〗タイパ重視の新講座「ちょこっとラボ」〖中学受験〗&lt;/h3&gt;
&lt;p&gt;オンラインで短時間・タイパ重視の受講を検討する場合は、&lt;br /&gt;
&lt;a href="https://dokkai-labo.tokyo/lesson/chocolabo/"&gt;〖オンライン〗タイパ重視の新講座「ちょこっとラボ」〖中学受験〗&lt;/a&gt;&lt;br /&gt;
をご確認ください。&lt;/p&gt;
&lt;hr /&gt;
&lt;h2 id="cat-managed"&gt;演習管理型授業（中学受験）&lt;/h2&gt;
&lt;h3 id="c-bootcamp"&gt;読解/漢字演習道場〖中受〗&lt;/h3&gt;
&lt;p&gt;読解と漢字を短期間で集中的に回すなら、&lt;br /&gt;
&lt;a href="https://dokkai-labo.tokyo/bootcamp/"&gt;読解/漢字演習道場〖中受〗&lt;/a&gt;&lt;br /&gt;
をご覧ください。&lt;/p&gt;
&lt;hr /&gt;
&lt;h2 id="cat-group"&gt;集団授業（教室）&lt;/h2&gt;
&lt;h3 id="c-tokuten"&gt;得点力養成講座〖中学受験〗&lt;/h3&gt;
&lt;h4&gt;講座内容&lt;/h4&gt;
&lt;p&gt;半年間で読解問題の得点力向上を目指す講座です。&lt;br /&gt;
各回ともテーマに基づいて大問2題を取り扱います。復習用の動画教材も用意しております。&lt;/p&gt;
&lt;h4&gt;講座詳細&lt;/h4&gt;
&lt;p&gt;講座の詳細は&lt;br /&gt;
&lt;a href="https://dokkai-labo.tokyo/tokuten/"&gt;得点力養成講座（中学受験）の講座詳細&lt;/a&gt;&lt;br /&gt;
をご覧下さい。&lt;/p&gt;
&lt;h3 id="c-grammer"&gt;〖２回完結〗文法速習講座〖中受〗&lt;/h3&gt;
&lt;p&gt;文法を2回で整理して得点に直結させたい場合は、&lt;br /&gt;
&lt;a href="https://dokkai-labo.tokyo/grammer/"&gt;〖２回完結〗文法速習講座〖中受〗&lt;/a&gt;&lt;br /&gt;
も開講しています。&lt;/p&gt;
&lt;hr /&gt;
&lt;h2 id="cat-seasonal"&gt;季節講習・体験&lt;/h2&gt;
&lt;h3 id="c-summer"&gt;小５夏期体験講座&lt;/h3&gt;
&lt;p&gt;季節講習として小5の体験受講を希望する場合は、&lt;br /&gt;
&lt;a href="https://dokkai-labo.tokyo/summer/"&gt;小５夏期体験講座&lt;/a&gt;&lt;br /&gt;
をご確認ください。&lt;/p&gt;
&lt;h3 id="c-summer-form"&gt;夏期体験講座お申込みフォーム&lt;/h3&gt;
&lt;p&gt;夏期体験講座のお申込みは、&lt;br /&gt;
&lt;a href="https://dokkai-labo.tokyo/summercourse/"&gt;夏期体験講座お申込みフォーム&lt;/a&gt;&lt;br /&gt;
からお手続きいただけます。&lt;/p&gt;
&lt;hr /&gt;
&lt;h2 id="faq"&gt;よくある質問（FAQ）&lt;/h2&gt;
&lt;dl&gt;
&lt;dt&gt;Q. どの講座を選べばよいか分かりません。&lt;/dt&gt;
&lt;dd&gt;まずはサービス全体の概要（指導方針・対応学年・オンライン/教室）を上部リンクで確認し、次に「中学受験／大学受験」「個別／講座／添削」「教室／オンライン」の順で絞り込むと選びやすくなります。迷う場合は各講座の詳細ページからお問い合わせください。&lt;/dd&gt;
&lt;dt&gt;Q. 教室の１対１とオンラインの１対１は、内容が違いますか？&lt;/dt&gt;
&lt;dd&gt;扱うテーマ自体は共通ですが、オンラインはご自宅で受講できる点や、講座・添削など形式の選択肢が広い点が特徴です。目的（記述添削を回したい／過去問を1対1で見てほしい等）で選ぶと整理しやすくなります。&lt;/dd&gt;
&lt;dt&gt;Q. 中学受験と大学受験で、対象講座はどこが違いますか？&lt;/dt&gt;
&lt;dd&gt;中学受験は読解（説明文・物語文）と記述/客観、過去問演習が中心です。大学受験は私大/共通テスト/国公立二次の現代文や小論文など、出題形式に応じた対策が中心になります。&lt;/dd&gt;
&lt;dt&gt;Q. 記述答案の添削をスピーディに回したい場合はどれですか？&lt;/dt&gt;
&lt;dd&gt;大学受験の記述添削をオンラインで回したい場合は「check and collect」、小6の記述答案を添削して得点を安定させたい場合は「オンライン講座（小6中学受験）」が選択肢になります。&lt;/dd&gt;
&lt;dt&gt;Q. 集団授業（得点力養成講座）とオンライン版は別物ですか？&lt;/dt&gt;
&lt;dd&gt;教室の集団授業と、オンラインの得点力養成講座は受講形態が異なります。オンラインは復習用動画などの仕組みを含む構成になっているため、該当セクションの案内ページをご確認ください。&lt;/dd&gt;
&lt;dt&gt;Q. 「演習管理型授業（読解/漢字演習道場）」はどんな人向けですか？&lt;/dt&gt;
&lt;dd&gt;読解と漢字を短期間で集中的に回したい場合に適しています。演習量を確保し、学習サイクルを短く回して定着を図りたい方に向いています。&lt;/dd&gt;
&lt;dt&gt;Q. 「ちょこっとラボ」は何が違いますか？&lt;/dt&gt;
&lt;dd&gt;オンラインで短時間・タイパ重視の受講を検討する方向けの講座です。時間の確保が難しい場合や、まずは負担を抑えて始めたい場合の選択肢になります。&lt;/dd&gt;
&lt;dt&gt;Q. 季節講習の申込みはどこからできますか？&lt;/dt&gt;
&lt;dd&gt;小5夏期体験講座の案内は「小５夏期体験講座」ページ、申込み手続きは「夏期体験講座お申込みフォーム」から行えます。&lt;/dd&gt;
&lt;dt&gt;Q. 講座一覧に戻りたいです。&lt;/dt&gt;
&lt;dd&gt;&lt;a href="#toc"&gt;▲ 講座一覧に戻る&lt;/a&gt; から目次へ戻れます。&lt;/dd&gt;
&lt;/dl&gt;
&lt;h2&gt;関連講座（中学受験）&lt;/h2&gt;
&lt;p&gt;記述の核になる「型」を固めたい場合は、下記もあわせてご確認ください。&lt;/p&gt;
&lt;ul&gt;
&lt;li&gt;&lt;a href="https://dokkai-labo.tokyo/basis/"&gt;長島式読解講座「Basis」〖中受〗&lt;/a&gt;&lt;/li&gt;
&lt;/ul&gt;
&lt;p&gt;&lt;a href="#toc"&gt;▲ 講座一覧に戻る&lt;/a&gt;&lt;/p&gt;
&lt;section class="veu_cta" id="veu_cta-20529"&gt;&lt;h1 class="cta_title"&gt;講座案内：ハイレベル現代文～既存の現代文教育に対するアンチテーゼ～【大学受験】&lt;/h1&gt;&lt;div class="cta_body"&gt;&lt;div class="cta_body_txt image_no"&gt;本講座では、あくまでも受験指導の場であることを踏まえ、答えの出し方に特化した解説をご提供いたします。&lt;/div&gt;&lt;div class="cta_body_link"&gt;&lt;a href="https://dokkai-labo.tokyo/hilevel_lec_univ_online/" class="btn btn-primary btn-block btn-lg" target="_blank"&gt;【オンライン】ハイレベル現代文～既存の現代文教育に対するアンチテーゼ～【大学受験】&lt;/a&gt;&lt;/div&gt;&lt;/div&gt;&lt;!-- [ /.vkExUnit_cta_body ] --&gt;&lt;/section&gt;			
------</t>
  </si>
  <si>
    <t>https://dokkai-labo.tokyo/tokuten/</t>
  </si>
  <si>
    <t>以下のページは不自然なワードを使用しています。
これらを適切に自然な言葉に置き換えて下さい。
なお、本文の装飾や構造は絶対に変えないでください。
【対象ページURL】
https://dokkai-labo.tokyo/tokuten/
【検出された不自然ワード】
- 迷い
- 手順
- 導線
- 整え
【本文】
------
&lt;h2 style="padding-left: 30px;"&gt;開講講座のご案内【小６得点力養成講座】&lt;/h2&gt;
&lt;p&gt;&lt;a href="https://dokkai-labo.tokyo/live/"&gt;開講講座の全体像はこちら&lt;/a&gt;&lt;/p&gt;
&lt;p data-start="47" data-end="81"&gt;国語の学習に取り組む際、多くの小学生が次のような課題にぶつかります。&lt;/p&gt;
&lt;p data-start="83" data-end="167"&gt;&lt;strong data-start="83" data-end="99"&gt;■ 国語の解き方が不明確&lt;/strong&gt;&lt;br /&gt;
問題をどう解けばよいのかが教わっておらず、答えや解説を見ても根拠が分からない。&lt;br data-start="139" data-end="142" /&gt;そのため、自分の答案が合っているのか判断できない。&lt;/p&gt;
&lt;p data-start="169" data-end="225"&gt;&lt;strong data-start="169" data-end="190"&gt;■ 他の教科に時間を取られてしまう&lt;/strong&gt;&lt;br /&gt;
算数や理科・社会に時間を使う必要があり、国語の勉強まで手が回らない。&lt;/p&gt;
&lt;p data-start="227" data-end="279"&gt;&lt;strong data-start="227" data-end="239"&gt;■ 読解力の不足&lt;/strong&gt;&lt;br /&gt;
国語の勉強が漢字や文法中心になってしまい、読解力を養う時間が確保できていない。&lt;/p&gt;
&lt;p data-start="281" data-end="362" data-is-last-node="" data-is-only-node=""&gt;こうした課題に応えるため、読解ラボ東京では &lt;strong data-start="303" data-end="318"&gt;「小６得点力養成講座」&lt;/strong&gt; を開講しています。&lt;br data-start="328" data-end="331" /&gt;この講座では、次のポイントに重点を置き、指導を行っていきます。&lt;/p&gt;
&lt;div class="rounded" style="background-color: whitesmoke; padding: 10px;"&gt;
&lt;ul&gt;
&lt;li&gt;理論に裏打ちされた解き方: 学習者が国語の問題を理論的かつ効果的に解く方法を教えます。解答の根拠を明確にすることで、採点のスキルも向上します。&lt;/li&gt;
&lt;li&gt;他の教科との調和: 他の教科に費やす時間とのバランスを取りながら、国語の学習を効果的に進めます。時間の使い方のコツも教えます。&lt;/li&gt;
&lt;li&gt;読解力の強化: 漢字や文法だけでなく、読解スキルを高めるためのトレーニングを提供します。文章の理解と要約、文章構造の解析などが含まれます。&lt;/li&gt;
&lt;/ul&gt;
&lt;/div&gt;
&lt;p&gt;&lt;!-- 追加：申込判断を助ける要素（できるようになること／合うケース） --&gt;&lt;/p&gt;
&lt;div class="rounded" style="border: 1px solid #ddd; background-color: #f7f7f7; padding: 12px; margin: 18px 0;"&gt;
&lt;h3 style="margin: 0 0 8px; font-size: 1.05rem;"&gt;この講座でできるようになること&lt;/h3&gt;
&lt;ul style="margin: 0; padding-left: 1.2em;"&gt;
&lt;li&gt;&lt;strong&gt;選択肢問題：&lt;/strong&gt;根拠の場所と判断の手順が言語化され、迷いが減る&lt;/li&gt;
&lt;li&gt;&lt;strong&gt;記述問題：&lt;/strong&gt;「何を書けば点になるか」が採点基準で分かり、直し方が決まる&lt;/li&gt;
&lt;li&gt;&lt;strong&gt;家庭学習：&lt;/strong&gt;復習の優先順位（どこを直すか）が明確になり、国語の時間が短くても回せる&lt;/li&gt;
&lt;/ul&gt;
&lt;/div&gt;
&lt;div class="rounded" style="border: 1px solid #ffe0b2; background-color: #fff8e1; padding: 12px; margin: 18px 0;"&gt;
&lt;h3 style="margin: 0 0 8px; font-size: 1.05rem;"&gt;受講が特に合うケース（保護者チェック）&lt;/h3&gt;
&lt;ul style="margin: 0; padding-left: 1.2em;"&gt;
&lt;li&gt;記述で「どこを直せばいいか分からない」が頻発する&lt;/li&gt;
&lt;li&gt;模試の解説を読んでも、なぜその答えになるか納得しきれない&lt;/li&gt;
&lt;li&gt;算理社が忙しく、国語は&lt;strong&gt;短時間で効率よく&lt;/strong&gt;得点に直結させたい&lt;/li&gt;
&lt;/ul&gt;
&lt;/div&gt;
&lt;p&gt;この得点力養成講座を通じて、小学生は国語のスキルを向上させ、自信を持って問題に取り組むことができるようになります。また、理解力と解析力を高め、読解スキルを発展させる基盤を築きます。読解ラボ東京は、国語学習において学習者の成長をサポートします。&lt;/p&gt;
&lt;h3&gt;解法徹底研究と記述徹底演習&lt;/h3&gt;
&lt;p&gt;&lt;!-- 追加：1回の流れを具体化 --&gt;&lt;/p&gt;
&lt;div class="rounded" style="background-color: #e3f2fd; padding: 12px; margin: 10px 0 18px;"&gt;
&lt;h4 style="margin: 0 0 8px; font-size: 1.0rem;"&gt;1回（150分）の進み方&lt;/h4&gt;
&lt;ol style="margin: 0; padding-left: 1.2em;"&gt;
&lt;li&gt;&lt;strong&gt;解法徹底研究（90分）：&lt;/strong&gt;本文のどこを見るか／根拠の取り方／選択肢の切り方を「進め方」で確認&lt;/li&gt;
&lt;li&gt;&lt;strong&gt;記述徹底演習（60分）：&lt;/strong&gt;同タイプの設問で書く→採点基準で直す→改善答案まで到達&lt;/li&gt;
&lt;/ol&gt;
&lt;p style="margin: 10px 0 0;"&gt;その場で「分かった」で終わらせず、&lt;strong&gt;同じやり方を次も再現できる状態&lt;/strong&gt;を目標にします。&lt;/p&gt;
&lt;/div&gt;
&lt;p&gt;当塾では、学習者の皆さんが受験国語において高い成績を獲得できるよう、独自の学習アプローチを提供しています。&lt;/p&gt;
&lt;p&gt;まず、レッスンの最初の90分は「解法徹底研究」に費やされます。この時間では、問題に対する的確なアプローチ方法を深く掘り下げていきます。私たちの指導者陣が、問題の解き方やアプローチのポイントを明確に示し、小学生の皆さんが「こうやって解けばいいのか！」と実感できるようにサポートします。これにより、問題へのアプローチに対する確かな感覚を身につけていただきます。&lt;/p&gt;
&lt;p&gt;その後、残りの60分は「記述徹底演習」に充てられます。前半で習得したアプローチや解法の感覚を活かして、実際の記述問題に取り組みます。これにより、前半で学んだことを実際の問題解決に応用できるスキルを磨くことができます。また、記述演習を通じて、自分の思考や知識を文章に表現する力を高めることもできます。さらに、解法に対する理解を深めることで、より高度な問題にも対応できるようになります。&lt;/p&gt;
&lt;h3&gt;明確な採点基準に基づいた添削&lt;/h3&gt;
&lt;p&gt;すべての問題にポイントとなる要素を設けています。なぜこれを書かなければならないのかを明らかにしながら添削をしていきます。&lt;/p&gt;
&lt;p&gt;この指導によって、自力で答えを見つける力を養っていきます。&lt;/p&gt;
&lt;p&gt;&lt;img fetchpriority="high" decoding="async" class="alignnone size-full wp-image-20823" src="https://dokkai-labo.tokyo/wp-content/uploads/2021/02/採点基準.jpg" sizes="(max-width: 1280px) 100vw, 1280px" srcset="https://dokkai-labo.tokyo/wp-content/uploads/2021/02/採点基準.jpg 1280w, https://dokkai-labo.tokyo/wp-content/uploads/2021/02/採点基準-300x169.jpg 300w, https://dokkai-labo.tokyo/wp-content/uploads/2021/02/採点基準-1024x576.jpg 1024w, https://dokkai-labo.tokyo/wp-content/uploads/2021/02/採点基準-768x432.jpg 768w, https://dokkai-labo.tokyo/wp-content/uploads/2021/02/採点基準-320x180.jpg 320w" alt="" width="1280" height="720" /&gt;&lt;/p&gt;
&lt;h3&gt;毎回の出来を数値化&lt;/h3&gt;
&lt;p&gt;毎回、授業後に生徒様の答案をスキャンし、データベース化します。そして、授業で扱った問題を&lt;/p&gt;
&lt;p&gt;・Ａ（易しい問題）&lt;br /&gt;
・Ｂ（標準的な問題）&lt;br /&gt;
・Ｃ（難しい問題）&lt;/p&gt;
&lt;p&gt;の三段階で分類し、生徒様がそれぞれのタイプでどれくらい正解できたのかを明示します。&lt;br /&gt;
生徒様の成長・課題を可視化することで、タイムリーなアプローチを可能にします。&lt;/p&gt;
&lt;p&gt;&lt;img decoding="async" class="alignnone size-full wp-image-20824" src="https://dokkai-labo.tokyo/wp-content/uploads/2021/02/結果シート.jpg" sizes="(max-width: 1280px) 100vw, 1280px" srcset="https://dokkai-labo.tokyo/wp-content/uploads/2021/02/結果シート.jpg 1280w, https://dokkai-labo.tokyo/wp-content/uploads/2021/02/結果シート-300x169.jpg 300w, https://dokkai-labo.tokyo/wp-content/uploads/2021/02/結果シート-1024x576.jpg 1024w, https://dokkai-labo.tokyo/wp-content/uploads/2021/02/結果シート-768x432.jpg 768w, https://dokkai-labo.tokyo/wp-content/uploads/2021/02/結果シート-320x180.jpg 320w" alt="" width="1280" height="720" /&gt;&lt;/p&gt;
&lt;p&gt;&lt;!-- 追加：宿題・復習のやり方 --&gt;&lt;/p&gt;
&lt;h3&gt;宿題・復習のやり方（国語の時間が少なくても回す）&lt;/h3&gt;
&lt;div class="rounded" style="background-color: whitesmoke; padding: 12px; margin: 10px 0 18px;"&gt;
&lt;p style="margin: 0 0 8px;"&gt;算理社が忙しい時期でも国語を止めないために、復習は「全部やる」ではなく&lt;strong&gt;優先順位&lt;/strong&gt;で回します。&lt;/p&gt;
&lt;ul style="margin: 0; padding-left: 1.2em;"&gt;
&lt;li&gt;&lt;strong&gt;最優先：&lt;/strong&gt;添削で指摘された「減点ポイント」を1つだけ直して書き直す&lt;/li&gt;
&lt;li&gt;&lt;strong&gt;次点：&lt;/strong&gt;同じ設問タイプを1問だけ解き、進め方が再現できるか確認する&lt;/li&gt;
&lt;li&gt;&lt;strong&gt;時間があるとき：&lt;/strong&gt;授業動画で「解法徹底研究」の根拠の取り方を見直す&lt;/li&gt;
&lt;/ul&gt;
&lt;/div&gt;
&lt;h3&gt;授業動画でより理解を深める&lt;/h3&gt;
&lt;p&gt;すべての受講生にポータルサイトのご案内をさせていただきます。このサイトでは授業で扱ったすべての問題の解説動画を載せております。&lt;/p&gt;
&lt;p&gt;・&lt;span style="color: #0000ff;"&gt;授業で扱わなかった問題&lt;/span&gt;の解き方を確認したい。&lt;br /&gt;
・&lt;span style="color: #ff0000;"&gt;事情により欠席した&lt;/span&gt;場合に、授業内容を確認したい。&lt;/p&gt;
&lt;p&gt;と、様々に利用方法があるため、こちらもご好評いただいております。&lt;/p&gt;
&lt;p&gt;&lt;img decoding="async" class="alignnone size-full wp-image-20826" src="https://dokkai-labo.tokyo/wp-content/uploads/2021/02/ポータルサイト.jpg" sizes="(max-width: 1280px) 100vw, 1280px" srcset="https://dokkai-labo.tokyo/wp-content/uploads/2021/02/ポータルサイト.jpg 1280w, https://dokkai-labo.tokyo/wp-content/uploads/2021/02/ポータルサイト-300x169.jpg 300w, https://dokkai-labo.tokyo/wp-content/uploads/2021/02/ポータルサイト-1024x576.jpg 1024w, https://dokkai-labo.tokyo/wp-content/uploads/2021/02/ポータルサイト-768x432.jpg 768w, https://dokkai-labo.tokyo/wp-content/uploads/2021/02/ポータルサイト-320x180.jpg 320w" alt="" width="1280" height="720" /&gt;&lt;/p&gt;
&lt;h3&gt;対象&lt;/h3&gt;
&lt;p&gt;広尾・海城・城北・本郷・攻玉社・鷗友・学習院女子・頌栄・東洋英和&lt;br /&gt;
・明大明治・立教女学院・青山学院などを第一志望にする受験生&lt;/p&gt;
&lt;h3&gt;定員&lt;/h3&gt;
&lt;p&gt;上限８名&lt;/p&gt;
&lt;h3&gt;授業料&lt;/h3&gt;
&lt;p&gt;入門編(全５回)　49,500円(税込)&lt;br /&gt;
演習編①(全５回)　49,500円(税込)&lt;br /&gt;
演習編②(全５回)　49,500円(税込)&lt;/p&gt;
&lt;h3&gt;開講日&lt;/h3&gt;
&lt;h3&gt;開催日程【2022年3月開講分】&lt;/h3&gt;
&lt;h4&gt;入門編&lt;/h4&gt;
&lt;table&gt;
&lt;tbody&gt;
&lt;tr&gt;
&lt;td&gt;03月31日(木)　09:00～11:30&lt;/td&gt;
&lt;td&gt;読解入門・物語文①&lt;/td&gt;
&lt;/tr&gt;
&lt;tr&gt;
&lt;td&gt;04月01日(金)　09:00～11:30&lt;/td&gt;
&lt;td&gt;読解入門・物語文②&lt;/td&gt;
&lt;/tr&gt;
&lt;tr&gt;
&lt;td&gt;04月02日(土)　09:00～11:30&lt;/td&gt;
&lt;td&gt;読解入門・説明文①&lt;/td&gt;
&lt;/tr&gt;
&lt;tr&gt;
&lt;td&gt;04月03日(日)　09:00～11:30&lt;/td&gt;
&lt;td&gt;読解入門・説明文②&lt;/td&gt;
&lt;/tr&gt;
&lt;tr&gt;
&lt;td&gt;04月04日(月)　09:00～11:30&lt;/td&gt;
&lt;td&gt;読解入門・記述&lt;/td&gt;
&lt;/tr&gt;
&lt;/tbody&gt;
&lt;/table&gt;
&lt;p&gt;&lt;!-- 追加：FAQ --&gt;&lt;/p&gt;
&lt;h3&gt;よくある質問（FAQ）&lt;/h3&gt;
&lt;div class="rounded" style="border: 1px solid #ddd; background-color: #f7f7f7; padding: 12px; margin: 10px 0 18px;"&gt;
&lt;p style="margin: 0 0 10px;"&gt;&lt;strong&gt;Q. 国語がかなり苦手でも参加できますか？&lt;/strong&gt;&lt;br /&gt;
A. 参加できます。まずは「根拠の場所の探し方」「設問の決まった形」を決め、書き方を段階的に整えます。&lt;/p&gt;
&lt;p style="margin: 0 0 10px;"&gt;&lt;strong&gt;Q. 記述は何を基準に直せばいいですか？&lt;/strong&gt;&lt;br /&gt;
A. 本講座は&lt;strong&gt;採点基準（要素）&lt;/strong&gt;を明確にし、「何を書けば点になるか」を軸に添削します。&lt;/p&gt;
&lt;p style="margin: 0 0 10px;"&gt;&lt;strong&gt;Q. 算理社が忙しく、国語の時間が取れません。&lt;/strong&gt;&lt;br /&gt;
A. 授業内で「直すべき一点」を絞り、復習も優先順位で回せるように組み立てます（上の宿題・復習パート参照）。&lt;/p&gt;
&lt;p style="margin: 0;"&gt;&lt;strong&gt;Q. 欠席した場合はどうなりますか？&lt;/strong&gt;&lt;br /&gt;
A. 授業動画やポータルで内容確認ができます。詳細は申込時にご案内します。&lt;/p&gt;
&lt;/div&gt;
&lt;p&gt;&lt;!-- 追加：比較・導線（フォーム直前） --&gt;&lt;/p&gt;
&lt;h3&gt;他の講座・個別指導との違い&lt;/h3&gt;
&lt;div class="rounded" style="background-color: #fffde7; padding: 12px; margin: 10px 0 18px;"&gt;
&lt;ul style="margin: 0; padding-left: 1.2em;"&gt;
&lt;li&gt;&lt;strong&gt;小６得点力養成講座：&lt;/strong&gt;「得点に直結するやり方」を短期間で集中的に固めたい方向け&lt;/li&gt;
&lt;li&gt;&lt;strong&gt;個別指導：&lt;/strong&gt;志望校・答案の癖に合わせて、毎週の課題を最適化したい方向け&lt;/li&gt;
&lt;/ul&gt;
&lt;p style="margin: 10px 0 0;"&gt;開講講座の全体像は &lt;a href="https://dokkai-labo.tokyo/live/"&gt;こちら&lt;/a&gt; で確認できます。&lt;/p&gt;
&lt;/div&gt;
&lt;p&gt;&amp;nbsp;&lt;/p&gt;
&lt;div id="wpcf7-f20250-p337-o1" class="wpcf7 no-js" dir="ltr" lang="ja" data-wpcf7-id="20250"&gt;
&lt;form class="wpcf7-form init" action="/tokuten/#wpcf7-f20250-p337-o1" method="post" novalidate="novalidate" aria-label="コンタクトフォーム" data-status="init"&gt;
&lt;p class="akismet-fields-container" style="display: none !important;" data-prefix="_wpcf7_ak_"&gt;&lt;label&gt;Δ&lt;textarea cols="45" maxlength="100" name="_wpcf7_ak_hp_textarea" rows="8"&gt;&lt;/textarea&gt;&lt;/label&gt;&lt;input id="ak_js_1" name="_wpcf7_ak_js" type="hidden" value="163" /&gt;&lt;script&gt;document.getElementById( "ak_js_1" ).setAttribute( "value", ( new Date() ).getTime() );&lt;/script&gt;&lt;/p&gt;
&lt;div class="wpcf7-response-output" aria-hidden="true"&gt;&lt;/div&gt;
&lt;/form&gt;
&lt;/div&gt;
&lt;section id="veu_cta-20526" class="veu_cta"&gt;
&lt;h1 class="cta_title"&gt;講座案内：【オンライン】小６得点力養成講座【集団授業(２～７月)】&lt;/h1&gt;
&lt;div class="cta_body"&gt;
&lt;div class="cta_body_image cta_body_image_right"&gt;&lt;/div&gt;
&lt;div class="cta_body_txt image_exist"&gt;
&lt;p&gt;半年間で読解問題の得点力向上を目指す講座です。各回ともテーマに基づいて&lt;/p&gt;
&lt;p&gt;大問４題を取り扱います。受講結果と復習用動画も完備しています。&lt;/p&gt;
&lt;p&gt;教室で受ける授業さながらの授業を得点力養成講座オンラインでも再現しております。&lt;/p&gt;
&lt;/div&gt;
&lt;div class="cta_body_link"&gt;&lt;a class="btn btn-primary btn-block btn-lg" href="https://dokkai-labo.tokyo/onlinetokuten/" target="_blank" rel="noopener"&gt;講座案内：【オンライン】小６得点力養成講座【集団授業(２～７月)】&lt;/a&gt;&lt;/div&gt;
&lt;/div&gt;
&lt;p&gt;&lt;!-- [ /.vkExUnit_cta_body ] --&gt;&lt;/p&gt;
&lt;/section&gt;
&lt;h3&gt;お申込みフォーム&lt;/h3&gt;
&lt;div class="wpcf7 no-js" id="wpcf7-f20250-p337-o1" lang="ja" dir="ltr" data-wpcf7-id="20250"&gt;
&lt;div class="screen-reader-response"&gt;&lt;p role="status" aria-live="polite" aria-atomic="true"&gt;&lt;/p&gt; &lt;ul&gt;&lt;/ul&gt;&lt;/div&gt;
&lt;form action="/tokuten/#wpcf7-f20250-p337-o1" method="post" class="wpcf7-form init" aria-label="コンタクトフォーム" novalidate="novalidate" data-status="init"&gt;
&lt;fieldset class="hidden-fields-container"&gt;&lt;input type="hidden" name="_wpcf7" value="20250" /&gt;&lt;input type="hidden" name="_wpcf7_version" value="6.1.5" /&gt;&lt;input type="hidden" name="_wpcf7_locale" value="ja" /&gt;&lt;input type="hidden" name="_wpcf7_unit_tag" value="wpcf7-f20250-p337-o1" /&gt;&lt;input type="hidden" name="_wpcf7_container_post" value="337" /&gt;&lt;input type="hidden" name="_wpcf7_posted_data_hash" value="" /&gt;&lt;input type="hidden" name="_wpcf7_recaptcha_response" value="" /&gt;
&lt;/fieldset&gt;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&lt;p&gt;電話番号(必須)&lt;br /&gt;
&lt;span class="wpcf7-form-control-wrap" data-name="tel-572"&gt;&lt;input size="40" maxlength="400" class="wpcf7-form-control wpcf7-tel wpcf7-validates-as-required wpcf7-text wpcf7-validates-as-tel" aria-required="true" aria-invalid="false" value="" type="tel" name="tel-572" /&gt;&lt;/span&gt;
&lt;/p&gt;
&lt;p&gt;会場選択(必須)&lt;br /&gt;
&lt;span class="wpcf7-form-control-wrap" data-name="checkbox-743"&gt;&lt;span class="wpcf7-form-control wpcf7-checkbox wpcf7-validates-as-required"&gt;&lt;span class="wpcf7-list-item first last"&gt;&lt;span class="wpcf7-list-item-label"&gt;入門編【３月開講】&lt;/span&gt;&lt;input type="checkbox" name="checkbox-743[]" value="入門編【３月開講】" /&gt;&lt;/span&gt;&lt;/span&gt;&lt;/span&gt;
&lt;/p&gt;
&lt;p&gt;&lt;label&gt; 備考&lt;br /&gt;
&lt;span class="wpcf7-form-control-wrap" data-name="your-message"&gt;&lt;textarea cols="40" rows="10" maxlength="2000" class="wpcf7-form-control wpcf7-textarea" aria-invalid="false" name="your-message"&gt;&lt;/textarea&gt;&lt;/span&gt; &lt;/label&gt;
&lt;/p&gt;
&lt;p&gt;&lt;input class="wpcf7-form-control wpcf7-submit has-spinner" type="submit" value="送信" /&gt;
&lt;/p&gt;&lt;p style="display: none !important;" class="akismet-fields-container" data-prefix="_wpcf7_ak_"&gt;&lt;label&gt;&amp;#916;&lt;textarea name="_wpcf7_ak_hp_textarea" cols="45" rows="8" maxlength="100"&gt;&lt;/textarea&gt;&lt;/label&gt;&lt;input type="hidden" id="ak_js_1" name="_wpcf7_ak_js" value="15"/&gt;&lt;script&gt;document.getElementById( "ak_js_1" ).setAttribute( "value", ( new Date() ).getTime() );&lt;/script&gt;&lt;/p&gt;&lt;div class="wpcf7-response-output" aria-hidden="true"&gt;&lt;/div&gt;
&lt;/form&gt;
&lt;/div&gt;
&lt;section class="veu_cta" id="veu_cta-20532"&gt;&lt;h1 class="cta_title"&gt;講座案内：小５得点力養成≪出張≫講座【中学受験】&lt;/h1&gt;&lt;div class="cta_body"&gt;&lt;div class="cta_body_image cta_body_image_right"&gt;&lt;a href="https://dokkai-labo.tokyo/tokuten_fifth/" target="_blank"&gt;&lt;/a&gt;&lt;/div&gt;&lt;div class="cta_body_txt image_exist"&gt;国語学習に関するお悩み・課題をお持ちの生徒さんに向けて、
&lt;br /&gt;【関東一円の各会場】で実施される【１ヶ月完成】の講座です。&lt;/div&gt;&lt;div class="cta_body_link"&gt;&lt;a href="https://dokkai-labo.tokyo/tokuten_fifth/" class="btn btn-primary btn-block btn-lg" target="_blank"&gt;小５得点力養成≪出張≫講座【中学受験】&lt;/a&gt;&lt;/div&gt;&lt;/div&gt;&lt;!-- [ /.vkExUnit_cta_body ] --&gt;&lt;/section&gt;			
------</t>
  </si>
  <si>
    <t>https://eigo-rewrite.com/bunpou/</t>
  </si>
  <si>
    <t>以下のページは不自然なワードを使用しています。
これらを適切に自然な言葉に置き換えて下さい。
なお、本文の装飾や構造は絶対に変えないでください。
【対象ページURL】
https://eigo-rewrite.com/bunpou/
【検出された不自然ワード】
- 型
- 手順
【本文】
------
&lt;h2&gt;文法復習講座&lt;/h2&gt;
&lt;p&gt;&lt;!-- ===== 冒頭2文（差し替え：意図が伝わる長さに） ===== --&gt;&lt;/p&gt;
&lt;p&gt;英文法は「覚えたつもり」でも、並べ替え・英作文・長文の中で手が止まる原因になりやすい分野です。点が伸びないときは、ルール不足よりも&lt;strong&gt;語順の組み立て手順&lt;/strong&gt;が曖昧で、毎回ちがう作り方をしていることが多くあります。&lt;/p&gt;
&lt;p&gt;文法復習講座では、品詞と文型から順に、&lt;strong&gt;例文→並べ替え英作文→和文英訳&lt;/strong&gt;の反復で「頭で分かる」を「手で書ける」に変えます。都立入試で必要な基本例文を固めたうえで、志望校に応じて空所補充・書き換えまでつなげ、英作文と長文の安定につなげます。&lt;/p&gt;
&lt;h4&gt;カリキュラム&lt;/h4&gt;
&lt;div class="rounded" style="background-color: whitesmoke; padding: 10px;"&gt;
&lt;p&gt;&lt;strong&gt;品詞と文型：&lt;/strong&gt; 品詞の役割と、正しい語順で英文を組み立てる力を養います。&lt;/p&gt;
&lt;p&gt;&lt;strong&gt;時制・助動詞：&lt;/strong&gt; 日本語の文末表現と述語動詞の形を一致させる練習を行います。&lt;/p&gt;
&lt;p&gt;&lt;strong&gt;不定詞・動名詞：&lt;/strong&gt; 文中での位置関係と使い分け（訳し分け）を習得します。&lt;/p&gt;
&lt;p&gt;&lt;strong&gt;受動態：&lt;/strong&gt; 間違えやすい語順や熟語表現に重点を置いて定着させます。&lt;/p&gt;
&lt;p&gt;&lt;strong&gt;接続詞・前置詞：&lt;/strong&gt; 語句を適切につなぐ方法と、その訳し方を身につけます。&lt;/p&gt;
&lt;p&gt;&lt;strong&gt;比較：&lt;/strong&gt; 比較の対象関係と文構造を正しく理解できるようにします。&lt;/p&gt;
&lt;p&gt;&lt;strong&gt;分詞・関係代名詞：&lt;/strong&gt; 日本語とは逆になる修飾の語順を学びます。&lt;/p&gt;
&lt;p&gt;&lt;strong&gt;疑問文の攻略：&lt;/strong&gt; ミスが出やすい文の操作を反復練習します。&lt;/p&gt;
&lt;/div&gt;
&lt;p&gt;&amp;nbsp;&lt;/p&gt;
&lt;h4&gt;授業の大まかな流れ&lt;/h4&gt;
&lt;p class="rounded" style="background-color: navajowhite; padding: 10px;"&gt;&lt;strong&gt;①覚えるべき知識を知るで文の形に慣れる&lt;/strong&gt;&lt;/p&gt;
&lt;p&gt;各単元の基本例文を解説し、その単元で覚えるべき知識や考え方を伝えます。和訳と音読を通じて文の形に慣れていきます。&lt;/p&gt;
&lt;p class="rounded" style="background-color: navajowhite; padding: 10px;"&gt;&lt;strong&gt;②並べ替え英作文で「文の形」を習得する&lt;/strong&gt;&lt;/p&gt;
&lt;p&gt;基本例文に慣れたら、感覚が消えないうちに並べ替え英作文を解いていきます。単語を変えながら何度もその単元の文を書いていきます。&lt;span style="color: #ff0000;"&gt;たくさん書いていく中で、頭だけでなく「手」が文法規則を覚えていきます。&lt;/span&gt;&lt;/p&gt;
&lt;p class="rounded" style="background-color: navajowhite; padding: 10px;"&gt;&lt;strong&gt;③和文英訳で「基本例文」を書けるようにする&lt;/strong&gt;&lt;/p&gt;
&lt;p&gt;並べ替えで文の形が習得できたら、いよいよ和文英訳です。ここでも、単語を変えながら何度も文を書きます。一旦並べ替え問題で英文を書いていますから、思ったより「&lt;span style="color: #0000ff;"&gt;書ける&lt;/span&gt;」状態になっていることが実感できるでしょう。&lt;/p&gt;
&lt;p&gt;ここまでで、都立高校合格に必要な力は身についたと言えます。&lt;/p&gt;
&lt;p class="rounded" style="background-color: navajowhite; padding: 10px;"&gt;&lt;strong&gt;④志望校に応じて空所補充や書き換え問題を演習する&lt;/strong&gt;&lt;/p&gt;
&lt;p&gt;一部の都立自校作成校や私立高校では、長文内の空所補充や書き換え問題が出題されます。ここでも鍵を握るのは文法の力です。こういった問題を出題する高校を受験する場合は、実際の入試問題を使い形式別に演習することもあります。&lt;br /&gt;
英文法で「つまずきやすいポイント」をこう解決します&lt;/p&gt;
&lt;p&gt;文法復習講座では、ただルールを暗記するのではなく、なぜその語順になるのかを納得しながら進めます。&lt;/p&gt;
&lt;p&gt;・関係代名詞の攻略&lt;br /&gt;
日本語と語順が逆になるという混乱を、並べ替え英作文の反復により、感覚的に処理できるように訓練します。&lt;/p&gt;
&lt;p&gt;・不定詞と動名詞の使い分け&lt;br /&gt;
to不定詞と〜ingの使い分けをイメージから理解し、状況に応じた正しい訳し分けを習得します。&lt;/p&gt;
&lt;p&gt;・都立入試の英作文対策&lt;br /&gt;
基本例文を何も見ずに書ける状態を作ることで、入試本番で使える武器（構文）を増やします。&lt;/p&gt;
&lt;h3&gt;英文法で「つまずきやすいポイント」&lt;/h3&gt;
&lt;p&gt;文法復習講座では、ただルールを暗記するのではなく、なぜその語順になるのかを納得しながら進めます。&lt;/p&gt;
&lt;div class="rounded" style="background-color: whitesmoke; padding: 10px;"&gt;
&lt;p&gt;&lt;strong&gt;関係代名詞の攻略：&lt;/strong&gt; 日本語と語順が逆になるという混乱を、並べ替え英作文の反復により、感覚的に処理できるように訓練します。&lt;/p&gt;
&lt;p&gt;&lt;strong&gt;不定詞と動名詞の使い分け：&lt;/strong&gt; to不定詞と〜ingの使い分けをイメージから理解し、状況に応じた正しい訳し分けを習得します。&lt;/p&gt;
&lt;p&gt;&lt;strong&gt;都立入試の英作文対策：&lt;/strong&gt; 基本例文を何も見ずに書ける状態を作ることで、入試本番で使える武器（構文）を増やします。&lt;/p&gt;
&lt;/div&gt;
&lt;p&gt;&amp;nbsp;&lt;/p&gt;
&lt;h3&gt;文法復習に関するよくある質問（FAQ）&lt;/h3&gt;
&lt;div style="margin-bottom: 20px;"&gt;
&lt;p&gt;&lt;strong&gt;Q. 文法の復習はいつから始めるべきですか？&lt;/strong&gt;&lt;br /&gt;
A. 長文が読めない、英作文で手が止まると感じたときが、復習のベストタイミングです。特に中2の後半から中3の夏休みにかけて、全単元を体系的に復習することで、秋以降の過去問演習の効率が劇的に変わります。&lt;/p&gt;
&lt;p&gt;&lt;strong&gt;Q. 他の塾のテキストを使っていても受講できますか？&lt;/strong&gt;&lt;br /&gt;
A. はい、可能です。当塾では、特定のテキストをなぞるのではなく、生徒さんの志望校や現在の理解度に合わせて、最も効果的な演習素材をこちらで選定・提供いたします。&lt;/p&gt;
&lt;p&gt;&lt;strong&gt;Q. 文法を「手で書く」ことにこだわるのはなぜですか？&lt;/strong&gt;&lt;br /&gt;
A. 見て理解するのと正しく書けるのには大きな差があります。入試では1点のスペルミスや語順ミスが合否を分けます。たくさん書くことで、頭だけでなく手が覚えている状態を作り、本番でのケアレスミスを防ぐためです。&lt;/p&gt;
&lt;p&gt;&lt;strong&gt;Q. オンライン指導で、ノートの書き方などはチェックしてもらえますか？&lt;/strong&gt;&lt;br /&gt;
A. もちろんです。生徒さんの手元をリアルタイムで確認できるカメラシステムを推奨しており、どこでペンが止まっているか、どの順序で英文を組み立てているかまで詳細に指導します。&lt;/p&gt;
&lt;/div&gt;
&lt;h3&gt;オンライン指導&lt;/h3&gt;
&lt;p&gt;当塾で開講中の講座は、すべてオンラインでも受講可能となっております。&lt;br /&gt;
当塾では開業以来、オンライン授業と非常に親和性の高い電子黒板を使用しており、ホワイトボードや机上で行う指導と比べ&lt;strong&gt;「視認性」「即応性」「再現性」&lt;/strong&gt;に優れた指導を可能にしています。&lt;br /&gt;
そのような強みを持った当塾の指導を、オンライン授業にそのまま適用することで教室で受ける授業さながらの授業を、オンライン授業でも再現しております。&lt;/p&gt;
&lt;p&gt;&lt;img decoding="async" fetchpriority="high" class="aligncenter wp-image-264 size-full" src="https://eigo-rewrite.com/wp-content/uploads/2020/09/リライト授業風景.jpg" sizes="(max-width: 1280px) 100vw, 1280px" srcset="https://eigo-rewrite.com/wp-content/uploads/2020/09/リライト授業風景.jpg 1280w, https://eigo-rewrite.com/wp-content/uploads/2020/09/リライト授業風景-300x169.jpg 300w, https://eigo-rewrite.com/wp-content/uploads/2020/09/リライト授業風景-1024x576.jpg 1024w, https://eigo-rewrite.com/wp-content/uploads/2020/09/リライト授業風景-768x432.jpg 768w, https://eigo-rewrite.com/wp-content/uploads/2020/09/リライト授業風景-320x180.jpg 320w" alt="" width="1280" height="720" /&gt;&lt;/p&gt;
&lt;h3&gt;オンライン授業のメリットとは？&lt;/h3&gt;
&lt;h4&gt;&lt;span style="background-color: navajowhite;"&gt;&lt;span data-custom-pc-fontsize="18px"&gt;①画面と音声に情報量が集約されるので、集中しやすい&lt;/span&gt;&lt;/span&gt;&lt;/h4&gt;
&lt;p&gt;&lt;span data-custom-pc-fontsize="16px"&gt;教室型の場合、家庭学習とは環境が異なります。&lt;br /&gt;
オンライン個別指導では、ご自宅での受講が可能なため、&lt;span style="color: #0000ff;"&gt;自分の勉強しやすい環境、慣れた環境で授業を受けることができます&lt;/span&gt;。&lt;br /&gt;
また、ＰＣやタブレットからの音声と映像のみに集中できるので、意識を向ける対象が少なく、教室型に比べてより授業に集中して取り組むことができます。&lt;/span&gt;&lt;/p&gt;
&lt;h4&gt;&lt;span style="background-color: navajowhite;" data-custom-pc-fontsize="20px"&gt;②手元がはっきりと確認できるので、的確な指摘・改善作業を行いやすい&lt;/span&gt;&lt;/h4&gt;
&lt;p&gt;&lt;span data-custom-pc-fontsize="16px"&gt;塾のオンライン個別指導では、生徒さんの手元をカメラで写しながら授業を進めていきます。&lt;br /&gt;
いま生徒さんが解いている状況を&lt;span style="color: #ff0000;"&gt;リアルタイムで判断&lt;/span&gt;できるため、生徒さんが&lt;span style="color: #ff0000;"&gt;つまづきやすいポイントを瞬時に把握&lt;/span&gt;することができます。そのため、類似問題を出題したり、その場でヒントを出すことで思考を変換させたりすることができます。&lt;/span&gt;&lt;/p&gt;
&lt;h4&gt;&lt;span data-custom-pc-fontsize="16px"&gt;&lt;span style="background-color: navajowhite;" data-custom-pc-fontsize="20px"&gt;③通塾の必要がないので、体力を温存した状態で指導を受けることができる&lt;/span&gt;&lt;/span&gt;&lt;/h4&gt;
&lt;p&gt;ご自宅からの通塾に電車を使ったり歩いたりすると、勉強に必要な体力がその分減ってしまいます。&lt;br /&gt;
オンライン個別指導では塾に通う必要がないため、体力がなくなってしまったり疲れたりすることなく授業を受けることができます。親御さんの送り迎えも必要ありませんので、&lt;span style="color: #ff0000;"&gt;より効率的に学習&lt;/span&gt;することができます。&lt;/p&gt;
&lt;p&gt;当塾のオンライン個別指導では、教室型の授業をほぼ100％体現しているうえに、オンラインならではのメリットでより効率的に学習することが可能です。より集中して問題に取り組み、オンラインの強みを活かすことで、英語の成績をのばすことができます。&lt;/p&gt;
&lt;h2&gt;受講までの流れ&lt;/h2&gt;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&lt;p&gt;&amp;nbsp;&lt;/p&gt;
&lt;h2&gt;指導料&lt;/h2&gt;
&lt;h4&gt;トライアル指導料&lt;/h4&gt;
&lt;p&gt;10,000円(税込)&lt;/p&gt;
&lt;div class="rounded" style="background-color: whitesmoke; padding: 10px;"&gt;他塾様でいう「&lt;span style="color: #3366ff;"&gt;体験講座&lt;/span&gt;」の位置づけですので、通常より安価に設定させていただいております。まずは一度当塾の個別指導をお試し頂ければ幸いです。&lt;/div&gt;
&lt;h3&gt;入塾金&lt;/h3&gt;
&lt;p&gt;22,000円(税込)&lt;/p&gt;
&lt;div class="rounded" style="background-color: whitesmoke; padding: 10px;"&gt;入塾手続の際に頂戴致します。また、その時点・もしくは過去在籍されていた生徒さんの兄弟姉妹の場合には、&lt;span style="color: #3366ff;"&gt;全額免除&lt;/span&gt;させて頂きます。&lt;/div&gt;
&lt;h3&gt;授業料&lt;/h3&gt;
&lt;p&gt;１コマ　110分　¥18,150-(税込)&lt;br /&gt;
１コマ　80分　¥13,200-(税込)&lt;/p&gt;
&lt;div class="rounded" style="background-color: whitesmoke; padding: 10px;"&gt;指導料は&lt;span style="color: #3366ff;"&gt;前払い&lt;/span&gt;です。&lt;br /&gt;
※指導予定回数分を前月20日に集計し請求書を発行させて頂きますので、&lt;span style="color: #3366ff;"&gt;前月末まで&lt;/span&gt;にお支払い下さいませ。&lt;/div&gt;
&lt;div&gt;&lt;/div&gt;
&lt;h2&gt;トライアルお申込みフォーム&lt;/h2&gt;
&lt;div role="form" class="wpcf7" id="wpcf7-f135-p255-o1" lang="ja" dir="ltr"&gt;
&lt;div class="screen-reader-response" aria-live="polite"&gt;&lt;/div&gt;
&lt;form action="/bunpou/#wpcf7-f135-p255-o1" method="post" class="wpcf7-form" novalidate="novalidate"&gt;
&lt;div style="display: none;"&gt;
&lt;input type="hidden" name="_wpcf7" value="135" /&gt;
&lt;input type="hidden" name="_wpcf7_version" value="5.1.9" /&gt;
&lt;input type="hidden" name="_wpcf7_locale" value="ja" /&gt;
&lt;input type="hidden" name="_wpcf7_unit_tag" value="wpcf7-f135-p255-o1" /&gt;
&lt;input type="hidden" name="_wpcf7_container_post" value="255" /&gt;
&lt;input type="hidden" name="g-recaptcha-response" value="" /&gt;
&lt;/div&gt;
&lt;p&gt;保護者氏名(必須)：&lt;span class="wpcf7-form-control-wrap your-name"&gt;&lt;input type="text" name="your-name" value="" size="40" class="wpcf7-form-control wpcf7-text wpcf7-validates-as-required" aria-required="true" aria-invalid="false" /&gt;&lt;/span&gt; &lt;/p&gt;
&lt;p&gt;メールアドレス(必須)：&lt;span class="wpcf7-form-control-wrap your-email"&gt;&lt;input type="email" name="your-email" value="" size="40" class="wpcf7-form-control wpcf7-text wpcf7-email wpcf7-validates-as-required wpcf7-validates-as-email" aria-required="true" aria-invalid="false" /&gt;&lt;/span&gt; &lt;/p&gt;
&lt;p&gt;電話番号(必須)：&lt;span class="wpcf7-form-control-wrap mobtel"&gt;&lt;input type="tel" name="mobtel" value="" size="40" class="wpcf7-form-control wpcf7-text wpcf7-tel wpcf7-validates-as-required wpcf7-validates-as-tel" aria-required="true" aria-invalid="false" /&gt;&lt;/span&gt; &lt;/p&gt;
&lt;p&gt;生徒氏名(必須)：&lt;span class="wpcf7-form-control-wrap chilid-name"&gt;&lt;input type="text" name="chilid-name" value="" size="40" class="wpcf7-form-control wpcf7-text" aria-invalid="false" /&gt;&lt;/span&gt; &lt;/p&gt;
&lt;p&gt;性別(必須)：&lt;span class="wpcf7-form-control-wrap seibetu"&gt;&lt;select name="seibetu" class="wpcf7-form-control wpcf7-select" aria-invalid="false"&gt;&lt;option value=""&gt;---&lt;/option&gt;&lt;option value="男"&gt;男&lt;/option&gt;&lt;option value="女"&gt;女&lt;/option&gt;&lt;/select&gt;&lt;/span&gt;&lt;/p&gt;
&lt;p&gt;学年(必須)：&lt;span class="wpcf7-form-control-wrap gakunen"&gt;&lt;select name="gakunen" class="wpcf7-form-control wpcf7-select" aria-invalid="false"&gt;&lt;option value=""&gt;---&lt;/option&gt;&lt;option value="中１"&gt;中１&lt;/option&gt;&lt;option value="中２"&gt;中２&lt;/option&gt;&lt;option value="中３"&gt;中３&lt;/option&gt;&lt;option value="その他"&gt;その他&lt;/option&gt;&lt;/select&gt;&lt;/span&gt;&lt;/p&gt;
&lt;p&gt;受講講座(必須)：&lt;br /&gt;
&lt;span class="wpcf7-form-control-wrap checkbox-492"&gt;&lt;span class="wpcf7-form-control wpcf7-checkbox wpcf7-validates-as-required"&gt;&lt;span class="wpcf7-list-item first"&gt;&lt;span class="wpcf7-list-item-label"&gt;文法復習講座&lt;/span&gt;&lt;input type="checkbox" name="checkbox-492[]" value="文法復習講座" /&gt;&lt;/span&gt;&lt;span class="wpcf7-list-item"&gt;&lt;span class="wpcf7-list-item-label"&gt;語彙強化講座①都立コース&lt;/span&gt;&lt;input type="checkbox" name="checkbox-492[]" value="語彙強化講座①都立コース" /&gt;&lt;/span&gt;&lt;span class="wpcf7-list-item"&gt;&lt;span class="wpcf7-list-item-label"&gt;語彙強化講座②私立難関コース&lt;/span&gt;&lt;input type="checkbox" name="checkbox-492[]" value="語彙強化講座②私立難関コース" /&gt;&lt;/span&gt;&lt;span class="wpcf7-list-item"&gt;&lt;span class="wpcf7-list-item-label"&gt;読解強化講座&lt;/span&gt;&lt;input type="checkbox" name="checkbox-492[]" value="読解強化講座" /&gt;&lt;/span&gt;&lt;span class="wpcf7-list-item last"&gt;&lt;span class="wpcf7-list-item-label"&gt;音読リスニング講座&lt;/span&gt;&lt;input type="checkbox" name="checkbox-492[]" value="音読リスニング講座" /&gt;&lt;/span&gt;&lt;/span&gt;&lt;/span&gt;&lt;/p&gt;
&lt;p&gt;受講場所(必須)：&lt;span class="wpcf7-form-control-wrap place"&gt;&lt;select name="place" class="wpcf7-form-control wpcf7-select" aria-invalid="false"&gt;&lt;option value=""&gt;---&lt;/option&gt;&lt;option value="教室"&gt;教室&lt;/option&gt;&lt;option value="オンライン"&gt;オンライン&lt;/option&gt;&lt;/select&gt;&lt;/span&gt;&lt;/p&gt;
&lt;p&gt;備考：&lt;span class="wpcf7-form-control-wrap your-message"&gt;&lt;textarea name="your-message" cols="40" rows="10" class="wpcf7-form-control wpcf7-textarea" aria-invalid="false"&gt;&lt;/textarea&gt;&lt;/span&gt; &lt;/p&gt;
&lt;p&gt;&lt;input type="submit" value="送信" class="wpcf7-form-control wpcf7-submit" /&gt;&lt;/p&gt;
&lt;div class="wpcf7-response-output wpcf7-display-none" aria-hidden="true"&gt;&lt;/div&gt;&lt;/form&gt;&lt;/div&gt;
&lt;p&gt;&amp;nbsp;&lt;/p&gt;
&lt;p class="sc-cbPlza hJuQYC"&gt;当塾では様々な内容の個別指導を実施しております。実施詳細につきましてはコチラをご確認下さいませ。&lt;/p&gt;
&lt;p&gt;&lt;a href="https://eigo-rewrite.com/live/"&gt;&lt;img decoding="async" class="alignnone wp-image-744" src="https://eigo-rewrite.com/wp-content/uploads/2023/08/image_2023_8_29-1-300x38.png" alt="" width="1374" height="174" srcset="https://eigo-rewrite.com/wp-content/uploads/2023/08/image_2023_8_29-1-300x38.png 300w, https://eigo-rewrite.com/wp-content/uploads/2023/08/image_2023_8_29-1.png 468w" sizes="(max-width: 1374px) 100vw, 1374px" /&gt;&lt;/a&gt;&lt;/p&gt;
&lt;section class="veu_cta" id="veu_cta-146"&gt;&lt;h1 class="cta_title"&gt;開講講座：【個別指導】読解強化講座【高校受験】&lt;/h1&gt;&lt;div class="cta_body"&gt;&lt;div class="cta_body_image cta_body_image_right"&gt;&lt;a href="https://eigo-rewrite.com/dokkaikyouka/" target="_blank"&gt;&lt;img src="https://eigo-rewrite.com/wp-content/uploads/2020/06/logo_tate.png" /&gt;&lt;/a&gt;&lt;/div&gt;&lt;div class="cta_body_txt image_exist"&gt;都立の文章問題は文章量が非常に多く、かなりのスピードで読むことができなければなりません。そのため、短時間で多量の文章を読めるように訓練する必要があります。この講座は、都立自校作成校の文章を20分以内に処理できるように鍛えていく講座で、読解力を強化していきます。&lt;/div&gt;&lt;div class="cta_body_link"&gt;&lt;a href="https://eigo-rewrite.com/dokkaikyouka/" class="btn btn-primary btn-block btn-lg" target="_blank"&gt;開講講座：【個別指導】読解強化講座【高校受験】&lt;/a&gt;&lt;/div&gt;&lt;/div&gt;&lt;!-- [ /.vkExUnit_cta_body ] --&gt;&lt;/section&gt;	
------</t>
  </si>
  <si>
    <t>https://eigo-rewrite.com/column/stage1_lesson12-4/</t>
  </si>
  <si>
    <t>以下のページは不自然なワードを使用しています。
これらを適切に自然な言葉に置き換えて下さい。
なお、本文の装飾や構造は絶対に変えないでください。
【対象ページURL】
https://eigo-rewrite.com/column/stage1_lesson12-4/
【検出された不自然ワード】
- 型
- 最短
- 導線
- 次の一手
【本文】
------
&lt;p&gt;&lt;iframe title="YouTube video player" src="https://www.youtube.com/embed/vpCsgfF-8fc"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&lt;p&gt;NEW TREASURE STAGE1 の文法事項・Lesson一覧の全体像は、&lt;strong&gt;&lt;a href="https://eigo-rewrite.com/column/hub_stage1/"&gt;NEW TREASURE STAGE1｜中1英文法 総括＋Lesson一覧（全体像はこちら）&lt;/a&gt;&lt;/strong&gt;で確認できます。&lt;br /&gt;
Which do you like better, A or B? と聞かれたとき、答えから &lt;strong&gt;better&lt;/strong&gt; を落とすと「Aが好き」という意味に寄ってしまい、&lt;strong&gt;比較（BよりAのほうが）&lt;/strong&gt;が消えます。&lt;br /&gt;
一方で、Which is older, A or B? のように &lt;strong&gt;be動詞&lt;/strong&gt;で比べる文は、答えの中で重複する語を省いても意味が保てる場面があります。&lt;/p&gt;
&lt;ul&gt;
&lt;li&gt;Which is older, A or B? → The library is.（be動詞の比較は重複する語を落としてOK）&lt;/li&gt;
&lt;li&gt;Which do you like better, A or B? → I like A better.（likeの比較はbetterを答えに残す）&lt;/li&gt;
&lt;li&gt;Who is the tallest … ? → Tom is.（最上級の重複は省略してOK）&lt;/li&gt;
&lt;li&gt;What sport do you like (the) best? → I like baseball (the) best.（bestは答えにも入れる）&lt;/li&gt;
&lt;li&gt;of the four / in your class のように、範囲の表し方（in/of）もセットで確認&lt;/li&gt;
&lt;/ul&gt;
&lt;p&gt;省いてよい語と残す語の分かれ目は、疑問文が &lt;strong&gt;be動詞か一般動詞か&lt;/strong&gt;、そして比較語が &lt;strong&gt;何を修飾しているか&lt;/strong&gt;で決まります。&lt;br /&gt;
&amp;#8220;Which is older,&amp;#8221; から確認します。&lt;/p&gt;
&lt;p&gt;&lt;img decoding="async" fetchpriority="high" class="alignnone wp-image-580" src="https://eigo-rewrite.com/wp-content/uploads/2023/06/IMG_1172-300x37.jpg" alt="" width="868" height="107" srcset="https://eigo-rewrite.com/wp-content/uploads/2023/06/IMG_1172-300x37.jpg 300w, https://eigo-rewrite.com/wp-content/uploads/2023/06/IMG_1172-1024x126.jpg 1024w, https://eigo-rewrite.com/wp-content/uploads/2023/06/IMG_1172-768x95.jpg 768w, https://eigo-rewrite.com/wp-content/uploads/2023/06/IMG_1172.jpg 1200w" sizes="(max-width: 868px) 100vw, 868px" /&gt;&lt;/p&gt;
&lt;p&gt;&amp;#8220;Which is older,&amp;#8221;&lt;br /&gt;
「どちらの方が古いですか」&lt;br /&gt;
&amp;#8220;the library or the gym?&amp;#8221;&lt;br /&gt;
「図書館とそれから体育館、どちらの方が古いんですか？」&lt;br /&gt;
というような文になっています。&lt;br /&gt;
このように、&lt;span style="color: #0000ff;"&gt;二つのものを比べてどちらの方がより何とかですか&lt;/span&gt;という時は、&lt;span style="color: #ff0000;"&gt;&amp;#8220;Which&amp;#8221;&lt;/span&gt;を使って表現します。&lt;br /&gt;
たまたまこれは疑問詞が主語になっていて、且つ、be動詞を使っているので&amp;#8221;Which is&amp;#8221;と非常に分かり易い形になっています。&lt;br /&gt;
読むさいは一旦&amp;#8221;the library&amp;#8221;と上げ調子で読んで、そのあとに&amp;#8221;or the gym&amp;#8221;と下げ調子で読むというのが一つ注意点となります。&lt;br /&gt;
答え方が大事でして、「どちらの方が古いですか？」「図書館ですか？それとも体育館ですか？」と聞いて、「図書館です」という時に、&amp;#8221;It is the library.&amp;#8221;と答えたくなってしまうんですが、あくまでも主語は「図書館の方が」で、本当はここに&amp;#8221;older&amp;#8221;が隠れています。&lt;br /&gt;
そうすると、「図書館のほうがより古いです。」といった文でしたから、重複する事を避ける為に、この&amp;#8221;older&amp;#8221;というものを消して&amp;#8221;The library is&amp;#8221;が残ったというような形です。&lt;br /&gt;
もののさいは&amp;#8221;Which&amp;#8221;でいいんですが、&lt;span style="color: #ff00ff;"&gt;人を比べるさいは&amp;#8221;Which&amp;#8221;ではなくて&amp;#8221;Who&amp;#8221;を使います。&lt;/span&gt;&lt;/p&gt;
&lt;p&gt;&lt;img decoding="async" class="alignnone wp-image-581" src="https://eigo-rewrite.com/wp-content/uploads/2023/06/IMG_1172-1-300x37.jpg" alt="" width="803" height="99" srcset="https://eigo-rewrite.com/wp-content/uploads/2023/06/IMG_1172-1-300x37.jpg 300w, https://eigo-rewrite.com/wp-content/uploads/2023/06/IMG_1172-1-1024x126.jpg 1024w, https://eigo-rewrite.com/wp-content/uploads/2023/06/IMG_1172-1-768x95.jpg 768w, https://eigo-rewrite.com/wp-content/uploads/2023/06/IMG_1172-1.jpg 1200w" sizes="(max-width: 803px) 100vw, 803px" /&gt;&lt;/p&gt;
&lt;p&gt;「誰がより若いですか？」「あなたのお兄さんですか、それともトムのお兄さんですか」と訳すとちょっと日本語おかしくなってしまいます。&lt;br /&gt;
なので、この場合は&amp;#8221;Who&amp;#8221;とは書いてありますが、「どちらの方が」と訳しておきましょう。&lt;br /&gt;
ここでも同様に、「あなたのお兄さんですか？」と1回上げて読んで、それともトムのお兄さんですかと下げて読むというような形になります。&lt;br /&gt;
そして、答え方に関しても元々「私のお兄さんの方がより若いですよ。」と&amp;#8221;younger&amp;#8221;が隠れていました。&lt;br /&gt;
&amp;#8220;Who is younger&amp;#8221;と&amp;#8221;My brother is younger&amp;#8221;と&lt;span style="color: #0000ff;"&gt;形を揃えたあとでここの&amp;#8221;younger&amp;#8221;が重複してしまうので消す&lt;/span&gt;という形になっています。&lt;br /&gt;
be動詞に関してはこのような形です。&lt;/p&gt;
&lt;p&gt;&lt;img decoding="async" loading="lazy" class="alignnone wp-image-582" src="https://eigo-rewrite.com/wp-content/uploads/2023/06/IMG_1172-2-300x37.jpg" alt="" width="819" height="101" srcset="https://eigo-rewrite.com/wp-content/uploads/2023/06/IMG_1172-2-300x37.jpg 300w, https://eigo-rewrite.com/wp-content/uploads/2023/06/IMG_1172-2-1024x126.jpg 1024w, https://eigo-rewrite.com/wp-content/uploads/2023/06/IMG_1172-2-768x95.jpg 768w, https://eigo-rewrite.com/wp-content/uploads/2023/06/IMG_1172-2.jpg 1200w" sizes="(max-width: 819px) 100vw, 819px" /&gt;&lt;/p&gt;
&lt;p&gt;次は一般動詞です。&lt;br /&gt;
今度は&amp;#8221;Which do you like better&amp;#8221;です。&lt;br /&gt;
この&amp;#8221;better&amp;#8221;というのは、先ほどセクションの3番で&amp;#8221;good&amp;#8221;とか&amp;#8221;well&amp;#8221;の比較級と言ったんですが、&lt;br /&gt;
この「どちらの方がより好きですか？」と聞く場合、つまりこの&lt;span style="color: #ff00ff;"&gt;&amp;#8220;like&amp;#8221;を使う場合もこの&amp;#8221;better&amp;#8221;を使います。&lt;/span&gt;&lt;br /&gt;
そうすると、&amp;#8221;Which do you like better&amp;#8221;「どちらの方が好きですか」と聞いて、&lt;br /&gt;
「歴史ですか、それとも数学ですか？」となります。&lt;br /&gt;
それに答えるさいは、疑問文と形を揃えますから「you like なんとか better」と合わせて、&lt;br /&gt;
&amp;#8220;I like history better&amp;#8221;という形で、ここは&amp;#8221;It is history&amp;#8221;というbe動詞を使うのではなくて、あくまで&amp;#8221;like&amp;#8221;、一般動詞を使った疑問文ですから、ここでも一般動詞で答えましょう。&lt;br /&gt;
そのさいに、「どちらの方が好きですか？」と聞かれて、「歴史です。」だったら、日本語であれば&amp;#8221;I like history.&amp;#8221;で終わっても良さそうなものですが、あくまで&amp;#8221;history&amp;#8221;と&amp;#8221;math&amp;#8221;を比べると&lt;br /&gt;
&amp;#8220;history&amp;#8221;の方が好きですという意味合いなので、こちらの方がより好きですという意味で答えの文でも&amp;#8221;better&amp;#8221;を書かないといけません。&lt;br /&gt;
今までの話ですと、重複を避けた方がいいんじゃないかという感じもしますが、&lt;br /&gt;
ここで&amp;#8221;better&amp;#8221;がないと、&amp;#8221;I like history.&amp;#8221;「私は歴史が好きだ。」という事しか言わなくて、&lt;br /&gt;
&lt;span style="color: #ff0000;"&gt;数学と比べたら歴史の方が好きだという意味合いを出せないので、この&amp;#8221;better&amp;#8221;を置いていると捉えて下さい。&lt;/span&gt;&lt;/p&gt;
&lt;p&gt;&lt;!-- 追加ブロック（中盤CTA：ST送客を強化） --&gt;&lt;/p&gt;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&lt;p&gt;&lt;img decoding="async" loading="lazy" class="alignnone wp-image-583" src="https://eigo-rewrite.com/wp-content/uploads/2023/06/IMG_1173-300x37.jpg" alt="最上級を用いた疑問文" width="673" height="83" srcset="https://eigo-rewrite.com/wp-content/uploads/2023/06/IMG_1173-300x37.jpg 300w, https://eigo-rewrite.com/wp-content/uploads/2023/06/IMG_1173-1024x126.jpg 1024w, https://eigo-rewrite.com/wp-content/uploads/2023/06/IMG_1173-768x95.jpg 768w, https://eigo-rewrite.com/wp-content/uploads/2023/06/IMG_1173.jpg 1200w" sizes="(max-width: 673px) 100vw, 673px" /&gt;&lt;/p&gt;
&lt;p&gt;&amp;#8220;Who is the tallest student in your class?&amp;#8221;&lt;br /&gt;
「誰があなたのクラスの中で一番背が高いですか？」&lt;br /&gt;
もちろん今度は三つ以上、三人以上の人たちを比べる訳ですから、先ほどのように&lt;br /&gt;
「どちらですか？A or B」と聞くのではなく、普通の文と同じような形で&amp;#8221;the tallest student&amp;#8221;&lt;br /&gt;
最上級+&amp;#8221;in your class&amp;#8221;「クラスの中で」というような形で疑問文を作ります。&lt;br /&gt;
答えるさいも、「誰が一番背が高いですか？」という形になっているので、「トムが」本当はここに&amp;#8221;tallest&amp;#8221;があった訳です。&lt;br /&gt;
なので、&amp;#8221;Tom is the tallest&amp;#8221;というのが元の文ですから、この重複を避ける為に&amp;#8221;the tallest&amp;#8221;を消して、そして&amp;#8221;Tom is&amp;#8221;が残るというような形になります。&lt;/p&gt;
&lt;p&gt;&lt;img decoding="async" loading="lazy" class="alignnone wp-image-584" src="https://eigo-rewrite.com/wp-content/uploads/2023/06/IMG_1173-1-300x40.jpg" alt="" width="705" height="94" srcset="https://eigo-rewrite.com/wp-content/uploads/2023/06/IMG_1173-1-300x40.jpg 300w, https://eigo-rewrite.com/wp-content/uploads/2023/06/IMG_1173-1-1024x137.jpg 1024w, https://eigo-rewrite.com/wp-content/uploads/2023/06/IMG_1173-1-768x102.jpg 768w, https://eigo-rewrite.com/wp-content/uploads/2023/06/IMG_1173-1.jpg 1200w" sizes="(max-width: 705px) 100vw, 705px" /&gt;&lt;/p&gt;
&lt;p&gt;同じように、「誰が泳ぎますか？その4人の中で一番早く。」と、&lt;br /&gt;
このように&lt;span style="color: #0000ff;"&gt;数を表していて複数になっていますから、&amp;#8221;in&amp;#8221;ではなく&amp;#8221;of&amp;#8221;を使う訳です。&lt;/span&gt;&lt;br /&gt;
ですが、4人の中でと言ったらどの4人かという事が分からなくなってしまうので、&lt;br /&gt;
ここに「その4人」今話をしているその4人の中で誰が一番早いですか？というような形で、&lt;br /&gt;
&lt;span style="color: #ff6600;"&gt;数の前には&amp;#8221;the&amp;#8221;を付けて&amp;#8221;of the four&amp;#8221;&lt;/span&gt;「その四人の中で誰が一番早く泳ぎますか？」と表しています。&lt;br /&gt;
こちらも形を揃えますから、「誰が泳ぐ」という主語、動詞になっているので、「アンが泳ぐ。」という形になります。&lt;br /&gt;
ここも&amp;#8221;does&amp;#8221;を使っていますが、本来の形は&amp;#8221;swims&amp;#8221;「泳ぎます」です。&lt;br /&gt;
この動詞が重複してしまうのを避ける代わりに、&amp;#8221;swims&amp;#8221;は&amp;#8221;do&amp;#8221;とか&amp;#8221;does&amp;#8221;というふうに代わりの単語を用意出来るので、&amp;#8221;Ann swims&amp;#8221;ではなく&amp;#8221;Ann does.&amp;#8221;という形で書いていきます。&lt;/p&gt;
&lt;p&gt;&lt;img decoding="async" loading="lazy" class="alignnone wp-image-585" src="https://eigo-rewrite.com/wp-content/uploads/2023/06/IMG_1173-2-300x46.jpg" alt="" width="672" height="103" srcset="https://eigo-rewrite.com/wp-content/uploads/2023/06/IMG_1173-2-300x46.jpg 300w, https://eigo-rewrite.com/wp-content/uploads/2023/06/IMG_1173-2-1024x157.jpg 1024w, https://eigo-rewrite.com/wp-content/uploads/2023/06/IMG_1173-2-768x118.jpg 768w, https://eigo-rewrite.com/wp-content/uploads/2023/06/IMG_1173-2.jpg 1200w" sizes="(max-width: 672px) 100vw, 672px" /&gt;&lt;/p&gt;
&lt;p&gt;そして、最後です。&lt;br /&gt;
&amp;#8220;What sport&amp;#8221;「どのスポーツ」「どんなスポーツが」&lt;br /&gt;
&amp;#8220;do you like the best.&amp;#8221;「一番好きですか？」となっています。&lt;br /&gt;
ここも、好きとか嫌いというような意味合いなので、先ほど比較級で見たように&amp;#8221;like&amp;#8221;があります。&lt;br /&gt;
比較級の時は&amp;#8221;better&amp;#8221;でしたので、それと合わせる形で最上級の場合は&amp;#8221;best&amp;#8221;を使います。&lt;br /&gt;
この&amp;#8221;best&amp;#8221;というのは「一番好き」、&amp;#8221;like&amp;#8221;という動詞を修飾していますから、この&amp;#8221;best&amp;#8221;というのは&lt;span style="color: #0000ff;"&gt;副詞&lt;/span&gt;として使っています。&lt;br /&gt;
なので、副詞の最上級なので&amp;#8221;the&amp;#8221;は書いても書かなくても良いというルールでしたから、ここには括弧が付いています。&lt;br /&gt;
答えの文の場合も、「あなたは何が好きですか？」と聞かれているので、「私は野球が好きです。」という形で、聞かれた事と同様に「あなたは好きです」なので「私は好きです」というふうに主語と動詞を揃えてあげて、最後の所、ここも「何が一番好きですか？」と聞かれているので、&lt;br /&gt;
「野球が好きです。」ではなくて「野球が一番好きです。」という意味で&amp;#8221;best&amp;#8221;という単語を付けておきましょう。&lt;br /&gt;
このように、&lt;span style="color: #ff0000;"&gt;聞かれたその疑問文と答えの文で主語と動詞を合わせる事&lt;/span&gt;&lt;br /&gt;
それから&lt;span style="color: #ff0000;"&gt;「好きですか？」というような意味で聞かれた疑問文に関しては答えの部分にも&amp;#8221;better&amp;#8221;とか&amp;#8221;best&amp;#8221;を入れる&lt;/span&gt;&lt;br /&gt;
こういった点に注意して比較の勉強を進めて下さい。&lt;/p&gt;
&lt;h2&gt;Lesson12 セクション4 まとめ&lt;/h2&gt;
&lt;table style="width: 100%; border-collapse: collapse;"&gt;
&lt;tbody&gt;
&lt;tr style="background-color: #dd8500; color: white;"&gt;
&lt;th&gt;項目&lt;/th&gt;
&lt;th&gt;内容&lt;/th&gt;
&lt;/tr&gt;
&lt;tr style="background-color: #f0b464; color: black;"&gt;
&lt;td&gt;このセクションのテーマ&lt;/td&gt;
&lt;td&gt;
&lt;ul&gt;
&lt;li&gt;比較級・最上級、「as ○○ as」などを使った&lt;strong&gt;疑問詞による疑問文の作り方&lt;/strong&gt;がテーマ。&lt;/li&gt;
&lt;li&gt;文そのものよりも、&lt;strong&gt;疑問文と答え方のルール&lt;/strong&gt;に注意することが重要。&lt;/li&gt;
&lt;li&gt;特に「どちらが〜ですか？」「だれがいちばん〜ですか？」という質問への&lt;strong&gt;自然な答え方&lt;/strong&gt;を身につける。&lt;/li&gt;
&lt;/ul&gt;
&lt;/td&gt;
&lt;/tr&gt;
&lt;tr style="background-color: #ffffff; color: black;"&gt;
&lt;td&gt;Which / Who を使った比較の疑問文&lt;/td&gt;
&lt;td&gt;
&lt;ul&gt;
&lt;li&gt;二つのものを比べて「どちらの方が〜ですか？」と聞くときは&lt;strong&gt;Which&lt;/strong&gt; を使う。例：Which is older, the library or the gym?&lt;/li&gt;
&lt;li&gt;人どうしを比べるときは &lt;strong&gt;Who&lt;/strong&gt; を使う。例：Who is younger, your brother or Tom’s brother?&lt;/li&gt;
&lt;li&gt;読み方：&lt;code&gt;A&lt;/code&gt; のところで上げ調子、&lt;code&gt;or B&lt;/code&gt; のところで下げ調子。&lt;/li&gt;
&lt;/ul&gt;
&lt;/td&gt;
&lt;/tr&gt;
&lt;tr style="background-color: #f0b464; color: black;"&gt;
&lt;td&gt;be動詞を使う比較疑問文の答え方&lt;/td&gt;
&lt;td&gt;
&lt;ul&gt;
&lt;li&gt;疑問文：Which is older, the library or the gym?&lt;/li&gt;
&lt;li&gt;答え方は本来「The library is older.」だが、&lt;strong&gt;older が重複するので省く&lt;/strong&gt;。&lt;/li&gt;
&lt;li&gt;最終形：&lt;strong&gt;The library is.&lt;/strong&gt; / &lt;strong&gt;My brother is.&lt;/strong&gt; のように、&lt;span style="color: #ff0000;"&gt;主語 + be動詞 だけ残す&lt;/span&gt;。&lt;/li&gt;
&lt;li&gt;「It is the library.」のように &lt;code&gt;it&lt;/code&gt; で受ける答え方はここでは使わない。&lt;/li&gt;
&lt;/ul&gt;
&lt;/td&gt;
&lt;/tr&gt;
&lt;tr style="background-color: #ffffff; color: black;"&gt;
&lt;td&gt;like を使う比較疑問文と better&lt;/td&gt;
&lt;td&gt;
&lt;ul&gt;
&lt;li&gt;「どちらの方が好きですか？」と聞くときは&lt;strong&gt;Which do you like better, A or B?&lt;/strong&gt; の形を使う。&lt;/li&gt;
&lt;li&gt;&lt;code&gt;better&lt;/code&gt; は good / well の比較級だが、&lt;strong&gt;like のときも使う&lt;/strong&gt;。例：Which do you like better, history or math?&lt;/li&gt;
&lt;li&gt;答え方：疑問文の形をそろえて&lt;strong&gt;I like history better.&lt;/strong&gt; のように、&lt;span style="color: #ff0000;"&gt;答えにも better を必ず入れる&lt;/span&gt;。（I like history. だけだと「数学より」のニュアンスが消える）&lt;/li&gt;
&lt;/ul&gt;
&lt;/td&gt;
&lt;/tr&gt;
&lt;tr style="background-color: #f0b464; color: black;"&gt;
&lt;td&gt;最上級を使う疑問文（人）&lt;/td&gt;
&lt;td&gt;
&lt;ul&gt;
&lt;li&gt;三つ以上を比べるときは普通の最上級の形で疑問文を作る。例：Who is the tallest student in your class?&lt;/li&gt;
&lt;li&gt;答えの元の文：Tom is the tallest student in my class.&lt;/li&gt;
&lt;li&gt;最上級部分 &lt;strong&gt;the tallest&lt;/strong&gt; が疑問文と重複するので省き、最終的に &lt;strong&gt;Tom is.&lt;/strong&gt; のように答える。&lt;/li&gt;
&lt;/ul&gt;
&lt;/td&gt;
&lt;/tr&gt;
&lt;tr style="background-color: #ffffff; color: black;"&gt;
&lt;td&gt;in と of の使い分け&lt;/td&gt;
&lt;td&gt;
&lt;ul&gt;
&lt;li&gt;＜範囲が場所や集団名のとき＞例：in your class, in the world など。&lt;/li&gt;
&lt;li&gt;＜範囲が「人数」など具体的な数のとき＞例：Who swims the fastest &lt;strong&gt;of the four&lt;/strong&gt;?&lt;/li&gt;
&lt;li&gt;&lt;strong&gt;数の前には必ず the を付ける&lt;/strong&gt;：of four ではなく &lt;strong&gt;of the four&lt;/strong&gt;（「その4人の中で」）。&lt;/li&gt;
&lt;/ul&gt;
&lt;/td&gt;
&lt;/tr&gt;
&lt;tr style="background-color: #f0b464; color: black;"&gt;
&lt;td&gt;一般動詞＋最上級の疑問文&lt;/td&gt;
&lt;td&gt;
&lt;ul&gt;
&lt;li&gt;Who swims the fastest of the four?「その4人の中で誰がいちばん速く泳ぎますか。」&lt;/li&gt;
&lt;li&gt;元の文：Ann swims the fastest of the four.&lt;/li&gt;
&lt;li&gt;答え方：動詞が重複しないよう、&lt;strong&gt;Ann does.&lt;/strong&gt; のように &lt;code&gt;does&lt;/code&gt; で動詞を代表させる。&lt;/li&gt;
&lt;/ul&gt;
&lt;/td&gt;
&lt;/tr&gt;
&lt;tr style="background-color: #ffffff; color: black;"&gt;
&lt;td&gt;What sport do you like (the) best?&lt;/td&gt;
&lt;td&gt;
&lt;ul&gt;
&lt;li&gt;「どのスポーツが一番好きですか？」→ What sport do you like (the) best?&lt;/li&gt;
&lt;li&gt;&lt;strong&gt;best は like を修飾する副詞の最上級&lt;/strong&gt;なので、the を付けても付けなくてもよい（(the) best）。&lt;/li&gt;
&lt;li&gt;答え方：&lt;strong&gt;I like baseball (the) best.&lt;/strong&gt; のように、&lt;span style="color: #ff0000;"&gt;best を答えにも入れて「一番好き」の意味を残す&lt;/span&gt;。&lt;/li&gt;
&lt;/ul&gt;
&lt;/td&gt;
&lt;/tr&gt;
&lt;tr style="background-color: #f0b464; color: black;"&gt;
&lt;td&gt;疑問文と答え方の共通ルール&lt;/td&gt;
&lt;td&gt;
&lt;ul&gt;
&lt;li&gt;&lt;strong&gt;主語と動詞をそろえる&lt;/strong&gt;：Who do you like best? → I like Tom best.&lt;/li&gt;
&lt;li&gt;比較している場合は、&lt;strong&gt;better / best を答えにも残す&lt;/strong&gt;。（比較のニュアンスが消えないようにする）&lt;/li&gt;
&lt;li&gt;be動詞の場合：最上級・比較級の表現は省いて良いが、一般動詞の場合：better / best を省かないように注意。&lt;/li&gt;
&lt;/ul&gt;
&lt;/td&gt;
&lt;/tr&gt;
&lt;/tbody&gt;
&lt;/table&gt;
&lt;p&gt;&lt;!--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&lt;h2&gt;確認クイズ（10問）&lt;/h2&gt;
&lt;style&gt;
.show-answer-btn {&lt;br /&gt;  background:#DD8500;&lt;br /&gt;  color:white;&lt;br /&gt;  padding:5px 10px;&lt;br /&gt;  cursor:pointer;&lt;br /&gt;  border:none;&lt;br /&gt;}&lt;br /&gt;&lt;/style&gt;
&lt;p&gt;&lt;script&gt;
function showAnswer(id, btn) {
  var ans = document.getElementById(id);
  if (ans) ans.style.display = 'inline';
  if (btn) btn.style.display = 'none';
}
&lt;/script&gt;&lt;/p&gt;
&lt;table style="width: 100%; border-collapse: collapse;"&gt;
&lt;tbody&gt;
&lt;tr style="background-color: #dd8500; color: white;"&gt;
&lt;th&gt;No.&lt;/th&gt;
&lt;th&gt;問題&lt;/th&gt;
&lt;/tr&gt;
&lt;p&gt;&lt;!-- Q1 --&gt;&lt;/p&gt;
&lt;tr style="background-color: #f0b464; color: black;"&gt;
&lt;td&gt;1&lt;/td&gt;
&lt;td&gt;「図書館と体育館、どちらの方が古いですか？」と聞きたいとき、最も適切な文はどれ？&lt;/p&gt;
&lt;p&gt;A. Who is older, the library or the gym?&lt;br /&gt;
B. Which is older, the library or the gym?&lt;br /&gt;
C. What is older, the library or the gym?&lt;br /&gt;
D. How is older, the library or the gym?&lt;/p&gt;
&lt;p&gt;&lt;button class="show-answer-btn"&gt;正解を見る&lt;/button&gt;&lt;br /&gt;
&lt;span id="qa1" style="display: none; font-weight: bold; color: #d60000;"&gt;正解：B（ものを2つ比べるときは Which を使う）&lt;/span&gt;&lt;/td&gt;
&lt;/tr&gt;
&lt;p&gt;&lt;!-- Q2 --&gt;&lt;/p&gt;
&lt;tr style="background-color: #ffffff; color: black;"&gt;
&lt;td&gt;2&lt;/td&gt;
&lt;td&gt;「あなたのお兄さんとトムのお兄さんでは、どちらの方が若いですか？」と尋ねるときに使う疑問詞として最も適切なのはどれ？&lt;/p&gt;
&lt;p&gt;A. What&lt;br /&gt;
B. Which&lt;br /&gt;
C. Who&lt;br /&gt;
D. Where&lt;/p&gt;
&lt;p&gt;&lt;button class="show-answer-btn"&gt;正解を見る&lt;/button&gt;&lt;br /&gt;
&lt;span id="qa2" style="display: none; font-weight: bold; color: #d60000;"&gt;正解：C（人どうしを比べるときは Who を使う）&lt;/span&gt;&lt;/td&gt;
&lt;/tr&gt;
&lt;p&gt;&lt;!-- Q3 --&gt;&lt;/p&gt;
&lt;tr style="background-color: #f0b464; color: black;"&gt;
&lt;td&gt;3&lt;/td&gt;
&lt;td&gt;Which is older, the library or the gym? と聞かれ、「図書館の方が古いです。」と答えたい。文として最も適切なのはどれ？&lt;/p&gt;
&lt;p&gt;A. It is the library.&lt;br /&gt;
B. The library is older.&lt;br /&gt;
C. The library is.&lt;br /&gt;
D. Library is old.&lt;/p&gt;
&lt;p&gt;&lt;button class="show-answer-btn"&gt;正解を見る&lt;/button&gt;&lt;br /&gt;
&lt;span id="qa3" style="display: none; font-weight: bold; color: #d60000;"&gt;正解：C（元は The library is older. だが、older を省いて The library is. と答える）&lt;/span&gt;&lt;/td&gt;
&lt;/tr&gt;
&lt;p&gt;&lt;!-- Q4 --&gt;&lt;/p&gt;
&lt;tr style="background-color: #ffffff; color: black;"&gt;
&lt;td&gt;4&lt;/td&gt;
&lt;td&gt;「歴史と数学では、どちらの方が好きですか？」と聞きたいときの文として正しいものはどれ？&lt;/p&gt;
&lt;p&gt;A. Which do you like, history or math?&lt;br /&gt;
B. Which are you like better, history or math?&lt;br /&gt;
C. Which do you like better, history or math?&lt;br /&gt;
D. What do you like better, history or math?&lt;/p&gt;
&lt;p&gt;&lt;button class="show-answer-btn"&gt;正解を見る&lt;/button&gt;&lt;br /&gt;
&lt;span id="qa4" style="display: none; font-weight: bold; color: #d60000;"&gt;正解：C（like を使った「どちらの方が好き？」は Which do you like better, A or B?）&lt;/span&gt;&lt;/td&gt;
&lt;/tr&gt;
&lt;p&gt;&lt;!-- Q5 --&gt;&lt;/p&gt;
&lt;tr style="background-color: #f0b464; color: black;"&gt;
&lt;td&gt;5&lt;/td&gt;
&lt;td&gt;Q4の質問「Which do you like better, history or math?」に対して、本文のルールに最も合う答えはどれ？&lt;/p&gt;
&lt;p&gt;A. I like history.&lt;br /&gt;
B. I like history better.&lt;br /&gt;
C. It is history.&lt;br /&gt;
D. History is good.&lt;/p&gt;
&lt;p&gt;&lt;button class="show-answer-btn"&gt;正解を見る&lt;/button&gt;&lt;br /&gt;
&lt;span id="qa5" style="display: none; font-weight: bold; color: #d60000;"&gt;正解：B（比較しているので、答えにも better を入れておく）&lt;/span&gt;&lt;/td&gt;
&lt;/tr&gt;
&lt;p&gt;&lt;!-- Q6 --&gt;&lt;/p&gt;
&lt;tr style="background-color: #ffffff; color: black;"&gt;
&lt;td&gt;6&lt;/td&gt;
&lt;td&gt;「あなたのクラスで一番背が高い生徒は誰ですか？」を表す文として正しいものはどれ？&lt;/p&gt;
&lt;p&gt;A. Who is tallest student in your class?&lt;br /&gt;
B. Who is the tallest student in your class?&lt;br /&gt;
C. Which is the tallest student in your class?&lt;br /&gt;
D. Who are tallest student in your class?&lt;/p&gt;
&lt;p&gt;&lt;button class="show-answer-btn"&gt;正解を見る&lt;/button&gt;&lt;br /&gt;
&lt;span id="qa6" style="display: none; font-weight: bold; color: #d60000;"&gt;正解：B（最上級 the tallest + student in your class の形）&lt;/span&gt;&lt;/td&gt;
&lt;/tr&gt;
&lt;p&gt;&lt;!-- Q7 --&gt;&lt;/p&gt;
&lt;tr style="background-color: #f0b464; color: black;"&gt;
&lt;td&gt;7&lt;/td&gt;
&lt;td&gt;「その4人の中で誰が一番速く泳ぎますか？」という意味になる部分として、最も適切なのはどれ？&lt;/p&gt;
&lt;p&gt;A. in your four&lt;br /&gt;
B. in the four&lt;br /&gt;
C. of four&lt;br /&gt;
D. of the four&lt;/p&gt;
&lt;p&gt;&lt;button class="show-answer-btn"&gt;正解を見る&lt;/button&gt;&lt;br /&gt;
&lt;span id="qa7" style="display: none; font-weight: bold; color: #d60000;"&gt;正解：D（人数など具体的な数のときは of the four のように the を付ける）&lt;/span&gt;&lt;/td&gt;
&lt;/tr&gt;
&lt;p&gt;&lt;!-- Q8 --&gt;&lt;/p&gt;
&lt;tr style="background-color: #ffffff; color: black;"&gt;
&lt;td&gt;8&lt;/td&gt;
&lt;td&gt;「どのスポーツが一番好きですか？」と聞きたいとき、本文で説明された形として最も適切なのはどれ？&lt;/p&gt;
&lt;p&gt;A. What sport do you like the best?&lt;br /&gt;
B. What sport are you like best?&lt;br /&gt;
C. Which sport do you like the mostest?&lt;br /&gt;
D. What sport do you like most good?&lt;/p&gt;
&lt;p&gt;&lt;button class="show-answer-btn"&gt;正解を見る&lt;/button&gt;&lt;br /&gt;
&lt;span id="qa8" style="display: none; font-weight: bold; color: #d60000;"&gt;正解：A（What sport do you like (the) best? の形）&lt;/span&gt;&lt;/td&gt;
&lt;/tr&gt;
&lt;p&gt;&lt;!-- Q9 --&gt;&lt;/p&gt;
&lt;tr style="background-color: #f0b464; color: black;"&gt;
&lt;td&gt;9&lt;/td&gt;
&lt;td&gt;「What sport do you like the best?」と聞かれ、「私は野球が一番好きです。」と答えるとき、本文の説明に最も合う答えはどれ？&lt;/p&gt;
&lt;p&gt;A. I like baseball.&lt;br /&gt;
B. I like baseball the best.&lt;br /&gt;
C. Baseball is my best.&lt;br /&gt;
D. I best like baseball.&lt;/p&gt;
&lt;p&gt;&lt;button class="show-answer-btn"&gt;正解を見る&lt;/button&gt;&lt;br /&gt;
&lt;span id="qa9" style="display: none; font-weight: bold; color: #d60000;"&gt;正解：B（best を答えにも入れて「一番好き」を表す）&lt;/span&gt;&lt;/td&gt;
&lt;/tr&gt;
&lt;p&gt;&lt;!-- Q10 --&gt;&lt;/p&gt;
&lt;tr style="background-color: #ffffff; color: black;"&gt;
&lt;td&gt;10&lt;/td&gt;
&lt;td&gt;本文で説明されている「疑問文と答え方の基本ルール」として、最も適切なものはどれ？&lt;/p&gt;
&lt;p&gt;A. 答えでは疑問文と違う動詞を使う。&lt;br /&gt;
B. 答えでは比較の語（better / best）は必ず消す。&lt;br /&gt;
C. 疑問文と答えの文で主語と動詞をそろえる。&lt;br /&gt;
D. 答えはできるだけ短くするため、主語を省く。&lt;/p&gt;
&lt;p&gt;&lt;button class="show-answer-btn"&gt;正解を見る&lt;/button&gt;&lt;br /&gt;
&lt;span id="qa10" style="display: none; font-weight: bold; color: #d60000;"&gt;正解：C（聞かれた主語・動詞をそろえ、比較の場合は better / best も意識して使う）&lt;/span&gt;&lt;/td&gt;
&lt;/tr&gt;
&lt;/tbody&gt;
&lt;/table&gt;
&lt;p&gt;&lt;!-- 追加ブロック（末尾CTA：TP/SP/ST送客を強化） --&gt;&lt;/p&gt;
&lt;div style="border: 2px solid #ff6600; background-color: #fff0e0; padding: 12px; display: flex; align-items: flex-start; justify-content: flex-start; margin: 14px 0;"&gt;
&lt;p&gt;&lt;img decoding="async" style="max-width: 100px; height: auto; margin-right: 12px; flex-shrink: 0;" src="https://eigo-rewrite.com/wp-content/uploads/2020/06/logo_tate-1.png" alt="Re-Writeのロゴ" /&gt;&lt;/p&gt;
&lt;div style="flex: 1; text-align: left;"&gt;
&lt;p style="margin: 4px 0 8px; line-height: 1.7;"&gt;&lt;strong&gt;次の一手（入試・定期テストに直結させる）&lt;/strong&gt;&lt;br /&gt;
このページの型を「知っている」から「答案で毎回できる」にするには、短い範囲で&lt;strong&gt;“同じミスだけを狙って潰す”&lt;/strong&gt;のが最短です。&lt;br /&gt;
相談・受講の導線は下から確認できます。&lt;/p&gt;
&lt;div style="display: flex; flex-wrap: wrap; gap: 8px; margin: 0;"&gt;&lt;a style="background-color: #ff6600; color: #ffffff; padding: 6px 10px; text-decoration: none; display: inline-block; font-size: 14px;" href="https://eigo-rewrite.com/access/"&gt;アクセス&lt;/a&gt;&lt;br /&gt;
&lt;a style="background-color: #ffffff; color: #ff6600; border: 1px solid #ff6600; padding: 6px 10px; text-decoration: none; display: inline-block; font-size: 14px;" href="https://eigo-rewrite.com/profile/"&gt;講師プロフィール&lt;/a&gt;&lt;br /&gt;
&lt;a style="background-color: #ffffff; color: #ff6600; border: 1px solid #ff6600; padding: 6px 10px; text-decoration: none; display: inline-block; font-size: 14px;" href="https://eigo-rewrite.com/"&gt;トップページ&lt;/a&gt;&lt;/div&gt;
&lt;/div&gt;
&lt;/div&gt;
------</t>
  </si>
  <si>
    <t>https://eigo-rewrite.com/column/stage2-lesson10-3/</t>
  </si>
  <si>
    <t>以下のページは不自然なワードを使用しています。
これらを適切に自然な言葉に置き換えて下さい。
なお、本文の装飾や構造は絶対に変えないでください。
【対象ページURL】
https://eigo-rewrite.com/column/stage2-lesson10-3/
【検出された不自然ワード】
- 型
- 迷い
- 最短
- 30秒
【本文】
------
&lt;p&gt;&lt;iframe title="YouTube video player" src="https://www.youtube.com/embed/zGYCbpDkGmU?si=uEK9_Ke1aHiGRfJk"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&lt;p data-start="26" data-end="69"&gt;このセクションでは、これまで学んできた関係代名詞の中でも、少し特殊なケースを扱います。&lt;br /&gt;
NEW TREASURE STAGE2 の文法事項・Lesson一覧の全体像は、&lt;strong&gt;&lt;a href="https://eigo-rewrite.com/column/hub_stage2/"&gt;NEW TREASURE STAGE2｜中2英文法 総括＋Lesson一覧（全体像はこちら）&lt;/a&gt;&lt;/strong&gt;で確認できます。&lt;/p&gt;
&lt;p data-start="71" data-end="125"&gt;これまでは主格・目的格を学習し、どちらも &lt;strong data-start="92" data-end="111"&gt;&amp;#8220;that&amp;#8221; に置き換えられる&lt;/strong&gt; というルールがありました。&lt;/p&gt;
&lt;p data-start="127" data-end="202"&gt;今回のセクションでは、その逆のパターン、つまり &lt;strong data-start="151" data-end="190"&gt;&amp;#8220;who&amp;#8221; や &amp;#8220;which&amp;#8221; ではなく &amp;#8220;that&amp;#8221; が好まれる場合&lt;/strong&gt; について見ていきます。&lt;/p&gt;
&lt;p data-start="204" data-end="326"&gt;先行詞によって、「&amp;#8221;that&amp;#8221; を使ったほうがよい」「&amp;#8221;who&amp;#8221; や &amp;#8220;which&amp;#8221; でよい」という使い分けが変わります。&amp;#8221;that&amp;#8221; が適切な場合をすべて細かく覚えるのは大変なので、ポイントをまとめながら、具体的な例文で確認していきましょう。&lt;/p&gt;
&lt;div style="margin: 1.2em 0; padding: 1.1em 1.1em; border: 1px solid #e6e6e6; border-radius: 12px; background: #fafafa;"&gt;
&lt;h2 style="margin: 0 0 0.6em; line-height: 1.5;"&gt;関係代名詞thatが好まれる場合：先行詞30秒チェック&lt;/h2&gt;
&lt;p style="margin: 0 0 0.6em; line-height: 1.9;"&gt;“that” は who / which の代わりに使えることが多いですが、&lt;strong&gt;先行詞しだいで「that が好まれやすい」場面&lt;/strong&gt;があります。&lt;br /&gt;
ここではまず、&lt;strong&gt;好まれる（推奨）&lt;/strong&gt;と、&lt;strong&gt;that 一択（人＋物など）&lt;/strong&gt;を分けて整理します。&lt;/p&gt;
&lt;p style="margin: 0 0 0.9em; line-height: 1.9;"&gt;迷ったら、先行詞に「目印の語」が入っているかを先に確認してください。&lt;/p&gt;
&lt;div style="overflow-x: auto;"&gt;
&lt;table style="width: 100%; border-collapse: collapse; background: #fff;"&gt;
&lt;thead&gt;
&lt;tr&gt;
&lt;th style="border: 1px solid #e0e0e0; padding: 10px; text-align: left;"&gt;先行詞の特徴（目印）&lt;/th&gt;
&lt;th style="border: 1px solid #e0e0e0; padding: 10px; text-align: left;"&gt;thatの扱い&lt;/th&gt;
&lt;th style="border: 1px solid #e0e0e0; padding: 10px; text-align: left;"&gt;代表例（英）&lt;/th&gt;
&lt;th style="border: 1px solid #e0e0e0; padding: 10px; text-align: left;"&gt;メモ（よくあるミス）&lt;/th&gt;
&lt;/tr&gt;
&lt;/thead&gt;
&lt;tbody&gt;
&lt;tr&gt;
&lt;td style="border: 1px solid #e0e0e0; padding: 10px;"&gt;序数（first / second / last など）&lt;/td&gt;
&lt;td style="border: 1px solid #e0e0e0; padding: 10px;"&gt;&lt;strong&gt;好まれる&lt;/strong&gt;&lt;/td&gt;
&lt;td style="border: 1px solid #e0e0e0; padding: 10px;"&gt;&lt;code&gt;This is the first novel that she read in English.&lt;/code&gt;&lt;/td&gt;
&lt;td style="border: 1px solid #e0e0e0; padding: 10px;"&gt;which でも通じることはありますが、試験では that に寄せるほうが安全です。&lt;/td&gt;
&lt;/tr&gt;
&lt;tr&gt;
&lt;td style="border: 1px solid #e0e0e0; padding: 10px;"&gt;最上級（the best / the largest など）&lt;/td&gt;
&lt;td style="border: 1px solid #e0e0e0; padding: 10px;"&gt;&lt;strong&gt;好まれる&lt;/strong&gt;&lt;/td&gt;
&lt;td style="border: 1px solid #e0e0e0; padding: 10px;"&gt;&lt;code&gt;This is the best movie that I have ever seen.&lt;/code&gt;&lt;/td&gt;
&lt;td style="border: 1px solid #e0e0e0; padding: 10px;"&gt;“最上級が入っている” だけで候補を絞れます。&lt;/td&gt;
&lt;/tr&gt;
&lt;tr&gt;
&lt;td style="border: 1px solid #e0e0e0; padding: 10px;"&gt;限定語句（only など「唯一」を強く示す）&lt;/td&gt;
&lt;td style="border: 1px solid #e0e0e0; padding: 10px;"&gt;&lt;strong&gt;好まれる&lt;/strong&gt;&lt;/td&gt;
&lt;td style="border: 1px solid #e0e0e0; padding: 10px;"&gt;&lt;code&gt;This is the only money that I have.&lt;/code&gt;&lt;/td&gt;
&lt;td style="border: 1px solid #e0e0e0; padding: 10px;"&gt;限定のニュアンスが強いほど that が選ばれやすいです。&lt;/td&gt;
&lt;/tr&gt;
&lt;tr&gt;
&lt;td style="border: 1px solid #e0e0e0; padding: 10px;"&gt;全体表現（all / every）&lt;/td&gt;
&lt;td style="border: 1px solid #e0e0e0; padding: 10px;"&gt;&lt;strong&gt;好まれる&lt;/strong&gt;&lt;/td&gt;
&lt;td style="border: 1px solid #e0e0e0; padding: 10px;"&gt;&lt;code&gt;All the books that I am reading are interesting.&lt;/code&gt;&lt;br /&gt;
&lt;code&gt;Every song that she sings is beautiful.&lt;/code&gt;&lt;/td&gt;
&lt;td style="border: 1px solid #e0e0e0; padding: 10px;"&gt;語順もセットで：&lt;strong&gt;all + the / 所有格 + 名詞&lt;/strong&gt;（All the books / All my friends）。&lt;br /&gt;
the all books にならない点は要注意です。&lt;/td&gt;
&lt;/tr&gt;
&lt;tr&gt;
&lt;td style="border: 1px solid #e0e0e0; padding: 10px;"&gt;-thing（something / anything / nothing / everything）&lt;/td&gt;
&lt;td style="border: 1px solid #e0e0e0; padding: 10px;"&gt;&lt;strong&gt;好まれる&lt;/strong&gt;&lt;/td&gt;
&lt;td style="border: 1px solid #e0e0e0; padding: 10px;"&gt;&lt;code&gt;I remember anything that she said then.&lt;/code&gt;&lt;/td&gt;
&lt;td style="border: 1px solid #e0e0e0; padding: 10px;"&gt;「thing が入っているか」で判断できます（which で迷いがちなところ）。&lt;/td&gt;
&lt;/tr&gt;
&lt;tr&gt;
&lt;td style="border: 1px solid #e0e0e0; padding: 10px;"&gt;人＋人以外（例：the boy and the dog）&lt;/td&gt;
&lt;td style="border: 1px solid #e0e0e0; padding: 10px;"&gt;&lt;strong&gt;that 一択&lt;/strong&gt;&lt;/td&gt;
&lt;td style="border: 1px solid #e0e0e0; padding: 10px;"&gt;&lt;code&gt;Look at the boy and the dog that are running there.&lt;/code&gt;&lt;/td&gt;
&lt;td style="border: 1px solid #e0e0e0; padding: 10px;"&gt;who は人、which は人以外なので両方はカバーできません。be動詞は複数（are）になりやすい点も確認。&lt;/td&gt;
&lt;/tr&gt;
&lt;/tbody&gt;
&lt;/table&gt;
&lt;/div&gt;
&lt;h3 style="margin: 1.0em 0 0.4em; line-height: 1.5;"&gt;which / who と迷う人向け：最短の見分け方&lt;/h3&gt;
&lt;ul style="margin: 0 0 0.8em 1.2em; line-height: 1.9;"&gt;
&lt;li&gt;先行詞に &lt;strong&gt;first / best / only / all / every / -thing&lt;/strong&gt; が入っていたら、まず “that” を優先して考える。&lt;/li&gt;
&lt;li&gt;先行詞が &lt;strong&gt;人＋物（動物）&lt;/strong&gt; のセットなら “that” が基本的に一択。&lt;/li&gt;
&lt;li&gt;&lt;strong&gt;all の語順&lt;/strong&gt;（all + the / 所有格 + 名詞）も、ついでにここで固めておく。&lt;/li&gt;
&lt;/ul&gt;
&lt;p style="margin: 0; line-height: 1.9;"&gt;このあと本文で各パターンを例文で確認し、ページ下部の「まとめ＆クイズ」で“迷わず選べるか”をチェックしてみてください。&lt;/p&gt;
&lt;/div&gt;
&lt;p&gt;&lt;img decoding="async" fetchpriority="high" class="alignnone size-medium wp-image-831" src="https://eigo-rewrite.com/wp-content/uploads/2023/10/スライド用1-1-300x169.jpg" alt="英作文で得点を上げるための典型文フレーズ（例：" width="300" height="169" srcset="https://eigo-rewrite.com/wp-content/uploads/2023/10/スライド用1-1-300x169.jpg 300w, https://eigo-rewrite.com/wp-content/uploads/2023/10/スライド用1-1-1024x576.jpg 1024w, https://eigo-rewrite.com/wp-content/uploads/2023/10/スライド用1-1-768x432.jpg 768w, https://eigo-rewrite.com/wp-content/uploads/2023/10/スライド用1-1-320x180.jpg 320w, https://eigo-rewrite.com/wp-content/uploads/2023/10/スライド用1-1.jpg 1280w" sizes="(max-width: 300px) 100vw, 300px" /&gt;&lt;/p&gt;
&lt;p&gt;&lt;span style="color: #ff6600;"&gt;①は先行詞が序数の場合&lt;/span&gt;です。序数というのは、これは順序の序という漢字を使っていますから、1番目とか2番目とか最後とか、何番目というような&lt;span style="color: #0000ff;"&gt;順序に関する数&lt;/span&gt;が書かれている場合です。&lt;br /&gt;
&lt;!--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&lt;p&gt;例えばこちらです。&amp;#8221;This is the first novel&amp;#8221;、この先行詞の中に序数が含まれています。&lt;/p&gt;
&lt;p&gt;その場合は、この関係代名詞の塊のこの部分、こちらは&amp;#8221;which&amp;#8221;を使うよりもここに序数があるので&amp;#8221;that&amp;#8221;を使う方が好まれます。&lt;/p&gt;
&lt;p&gt;訳に関しては当然右から左という関係代名詞のルールは変わりません。&lt;/p&gt;
&lt;p&gt;そうすると、「これは彼女が初めて英語で読んだ小説です。」というように、訳す時は当然右から左となります。&lt;/p&gt;
&lt;p&gt;このように、この&amp;#8221;first&amp;#8221;とか&amp;#8221;second&amp;#8221;、あるいは&amp;#8221;last&amp;#8221;、「最後」のように&lt;span style="color: #ff0000;"&gt;順序を表す語句がある場合は関係代名詞は&amp;#8221;that&amp;#8221;を使う&lt;/span&gt;というルールになります。&lt;/p&gt;
&lt;p&gt;また、同様に最上級に関しても同じ事が言えます。&lt;/p&gt;
&lt;p&gt;この先行詞の中に&amp;#8221;This is the vest movie&amp;#8221;と&amp;#8221;vest&amp;#8221;という最上級があります。その場合はこの関係代名詞の塊の中の、この関係代名詞は&amp;#8221;which&amp;#8221;ではなくて&amp;#8221;that&amp;#8221;を使うという事が多いです。&lt;/p&gt;
&lt;p&gt;訳してみると、「これが私が今まで見た中で一番いい映画だ。」となっています。&lt;/p&gt;
&lt;p&gt;&amp;#8220;ever&amp;#8221;は肯定文で使う事も出来まして、これは「今まで」とか「今までに」というような意味になっています。そして今みたいに序数、最上級があれば関係代名詞は&amp;#8221;that&amp;#8221;になりますが、もう一つあります。&lt;/p&gt;
&lt;p&gt;&lt;strong&gt;限定語句&lt;/strong&gt;と書きました。ちょっと難しい言い方になりますが、&lt;span style="color: #0000ff;"&gt;ある特定の名詞とか意味を強調するような語句の場合&lt;/span&gt;です。&lt;/p&gt;
&lt;p&gt;例えばこれで言いますと、&amp;#8221;This is only money&amp;#8221;「これが唯一のお金だ」というちょっと強調するような語句です。&lt;br /&gt;
この強調するような語句があった場合は、ここの関係代名詞というのが&amp;#8221;which&amp;#8221;や&amp;#8221;whom&amp;#8221;ではなく&amp;#8221;that&amp;#8221;を使うという事になります。&lt;/p&gt;
&lt;p&gt;こちらに関しては、順番とか何番目と最上級。&amp;#8221;only&amp;#8221;のような限定語句というのは数は少なくなりますから、これは出てきたその都度、&amp;#8221;only&amp;#8221;の時は&amp;#8221;that&amp;#8221;を使う方がいいんだな、というふうに覚えていって下さい。&lt;/p&gt;
&lt;p&gt;&amp;nbsp;&lt;/p&gt;
&lt;p&gt;それでは&amp;#8221;that&amp;#8221;が好まれる場合の②番を見ていく事にします。&lt;/p&gt;
&lt;p&gt;次は先行詞の中にこちらに書いてあるように、&amp;#8221;all&amp;#8221;とか&amp;#8221;every&amp;#8221;のような&lt;span style="color: #ff0000;"&gt;全体表現&lt;/span&gt;がある場合です。&lt;/p&gt;
&lt;p&gt;「全て」というような意味を含む場合、この場合は&amp;#8221;that&amp;#8221;が好まれます。&lt;/p&gt;
&lt;p&gt;&lt;img decoding="async" class="alignnone size-medium wp-image-832" src="https://eigo-rewrite.com/wp-content/uploads/2023/10/スライド用2-1-300x169.jpg" alt="短時間で英作文を書く方法を解説するスライド" width="300" height="169" srcset="https://eigo-rewrite.com/wp-content/uploads/2023/10/スライド用2-1-300x169.jpg 300w, https://eigo-rewrite.com/wp-content/uploads/2023/10/スライド用2-1-1024x576.jpg 1024w, https://eigo-rewrite.com/wp-content/uploads/2023/10/スライド用2-1-768x432.jpg 768w, https://eigo-rewrite.com/wp-content/uploads/2023/10/スライド用2-1-320x180.jpg 320w, https://eigo-rewrite.com/wp-content/uploads/2023/10/スライド用2-1.jpg 1280w" sizes="(max-width: 300px) 100vw, 300px" /&gt;&lt;/p&gt;
&lt;p&gt;&amp;#8220;all&amp;#8221;が入っています。&amp;#8221;All the books&amp;#8221;「全ての本」となっています。&lt;/p&gt;
&lt;p&gt;この&lt;strong&gt;&amp;#8220;All&amp;#8221;というのがある場合、この関係代名詞というは&amp;#8221;that&amp;#8221;を使う事が多い&lt;/strong&gt;です。&lt;/p&gt;
&lt;p&gt;なんですぐに分かるかというと、&lt;span style="color: #0000ff;"&gt;関係代名詞を使った文というのは元々二つの文を一つの文に繋いでいます&lt;/span&gt;。&lt;/p&gt;
&lt;p&gt;という事は、文というのは必ず主語と動詞がある訳ですから、ここに主語と動詞があります。&lt;/p&gt;
&lt;p&gt;そうすると&amp;#8221;are&amp;#8221;というのも動詞です。&lt;/p&gt;
&lt;p&gt;&amp;#8220;am reading are&amp;#8221;と繋がるはずがないので、文の途中で関係代名詞が始まった場合、二つ目の動詞が出てきたら、その二つ目の動詞の直前までが関係代名詞の塊であるという事が分かります。&lt;/p&gt;
&lt;p&gt;そうしますと、これは「私が今読んでいる全ての本は面白い。」となります。何冊か読んでいて、その全ての本は面白いと言っています。&lt;/p&gt;
&lt;p&gt;ちなみに、&amp;#8221;All&amp;#8221;というのは語順が非常に大事でして、ここに&amp;#8221;All the books&amp;#8221;と書いてありまして、&amp;#8221;The all books&amp;#8221;とは書いていません。&lt;/p&gt;
&lt;p&gt;この&amp;#8221;All&amp;#8221;というのは、「All+the」や&amp;#8221;my&amp;#8221;のような所有格、そして名詞、こういった順番になります。&lt;/p&gt;
&lt;p&gt;ですから、この機会に&amp;#8221;All&amp;#8221;があったら&amp;#8221;that&amp;#8221;を使うという事以外に、「All the 複数形」とか、「All 所有格複数形」という形の語順も是非覚えて下さい。&lt;/p&gt;
&lt;p&gt;それから、今&amp;#8221;All&amp;#8221;を見ましたが、同じように&amp;#8221;every&amp;#8221;というのもあります。&lt;/p&gt;
&lt;p&gt;&amp;#8220;every&amp;#8221;というのは単数扱いですから&amp;#8221;songs&amp;#8221;ではなく&amp;#8221;song&amp;#8221;で終わります。&lt;/p&gt;
&lt;p&gt;こちら、&amp;#8221;that she sings&amp;#8221;とありますから、そうするとこれ&amp;#8221;every&amp;#8221;があるから&amp;#8221;which&amp;#8221;じゃなくて&amp;#8221;that&amp;#8221;を使います。ですからこれは、「私は彼女が歌う全ての曲を知っている。」といった意味になります。&lt;/p&gt;
&lt;p&gt;このように、「全て」を表す語句が先行詞に含まれている場合、関係代名詞は&amp;#8221;that&amp;#8221;にするというルールになります。&lt;/p&gt;
&lt;p&gt;それでは&amp;#8221;that&amp;#8221;が好まれる場合の最後です。③と④に関して見ていきます。&lt;br /&gt;
③に関しては、先行詞が「～thing」と書きました。&lt;br /&gt;
&amp;#8220;something&amp;#8221;とか&amp;#8221;anything&amp;#8221;とか&amp;#8221;nothing&amp;#8221;です。&lt;/p&gt;
&lt;p&gt;&lt;img decoding="async" loading="lazy" class="alignnone size-medium wp-image-835" src="https://eigo-rewrite.com/wp-content/uploads/2023/10/スライド用3-3-300x169.jpg" alt="対策講座や傾向解説関連画像" width="300" height="169" srcset="https://eigo-rewrite.com/wp-content/uploads/2023/10/スライド用3-3-300x169.jpg 300w, https://eigo-rewrite.com/wp-content/uploads/2023/10/スライド用3-3-1024x576.jpg 1024w, https://eigo-rewrite.com/wp-content/uploads/2023/10/スライド用3-3-768x432.jpg 768w, https://eigo-rewrite.com/wp-content/uploads/2023/10/スライド用3-3-320x180.jpg 320w, https://eigo-rewrite.com/wp-content/uploads/2023/10/スライド用3-3.jpg 1280w" sizes="(max-width: 300px) 100vw, 300px" /&gt;&lt;/p&gt;
&lt;p&gt;こちらを見ますと&amp;#8221;anything&amp;#8221;があります。&lt;/p&gt;
&lt;p&gt;&amp;#8220;anything&amp;#8221;は肯定文で使われると、「どんな何々でも」「どんな事でも」というような意味になります。&lt;/p&gt;
&lt;p&gt;そうすると、「私はどんな事でも覚えている」となり、そのあとが&amp;#8221;that she said then&amp;#8221;となっています。&amp;#8221;anything&amp;#8221;と&amp;#8221;thing&amp;#8221;が入っているので&amp;#8221;which&amp;#8221;ではなく&amp;#8221;that&amp;#8221;を使います。&lt;/p&gt;
&lt;p&gt;そうすると、右から左に訳していくと、「私は彼女がその時言った全ての事を覚えている。」という意味になります。&lt;/p&gt;
&lt;p&gt;最後です。先行詞が人+人以外の場合とあります。どういう事かというと、ちょっとこれは有名な例文になりますが、こちらです。&amp;#8221;and&amp;#8221;で繋がっています。&lt;/p&gt;
&lt;p&gt;&amp;#8220;the boy and the dog&amp;#8221;、そうすると「少年と犬」というのがあります。&lt;/p&gt;
&lt;p&gt;この関係代名詞の塊な訳ですが、ここに&amp;#8221;are&amp;#8221;と書いてあります。&amp;#8221;are&amp;#8221;と書いてあるという事は、これは「少年と犬」の両方が走っているという事を表していますから、そうするとここに&amp;#8221;who&amp;#8221;とか&amp;#8221;which&amp;#8221;と書いてしまうと&amp;#8221;who are which are&amp;#8221;になる訳です。&lt;/p&gt;
&lt;p&gt;ですが、これが&amp;#8221;the boys&amp;#8221;とか&amp;#8221;dogs&amp;#8221;となっていないので、そうするとここに&amp;#8221;which&amp;#8221;とか&amp;#8221;who&amp;#8221;を入れてしまうとダメな訳です。&lt;/p&gt;
&lt;p&gt;ですから、この走っているのが「少年と犬」の両方なので、そうすると&lt;span style="color: #0000ff;"&gt;&amp;#8220;who&amp;#8221;は人にしか使えない、&amp;#8221;which&amp;#8221;は人以外にしか使えない&lt;/span&gt;ですから、人と人以外が先行詞になっているので、じゃあここはどっちでも使える&amp;#8221;that&amp;#8221;を使おうという事になります。&lt;/p&gt;
&lt;p&gt;③番までは&amp;#8221;that&amp;#8221;が好まれる場合になっていますが、こちらの人+人以外の場合というのは、これは逆に&amp;#8221;that&amp;#8221;じゃないと使えない訳です。ですから、訳はこちらの場合「そこで走っている少年と犬を見て下さい。」となります。&lt;/p&gt;
&lt;p&gt;訳し方は変わらないですが、人+人以外だから&amp;#8221;that&amp;#8221;使う。ここも&amp;#8221;that&amp;#8221;だからis&amp;#8221;ではなくて、&amp;#8221;the boy and the dog&amp;#8221;と複数いるからbe動詞は&amp;#8221;are&amp;#8221;にするという点に注意して下さい。&lt;/p&gt;
&lt;p&gt;このようにLesson10というのはかなり盛りだくさんな内容になっていますから、どのセクションに関しても必ず教科書を読み込むとともに、問題集で実際に手を動かして練習をするようにして下さい。&lt;br /&gt;
&lt;!--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&lt;h2&gt;Lesson10 関係代名詞 that が好まれる場合（まとめ＆クイズ）&lt;/h2&gt;
&lt;h3&gt;まとめ&lt;/h3&gt;
&lt;table style="table-layout: fixed; line-height: 1.6; width: 100%; border-collapse: collapse; margin-top: 10px;"&gt;
&lt;tbody&gt;
&lt;tr style="background-color: #dd8500; color: #ffffff;"&gt;
&lt;th style="padding: 8px; width: 30%;"&gt;ポイント&lt;/th&gt;
&lt;th style="padding: 8px; width: 70%;"&gt;説明&lt;/th&gt;
&lt;/tr&gt;
&lt;tr style="background-color: #f0b464; color: #000000;"&gt;
&lt;td style="padding: 8px;"&gt;① 序数がある先行詞&lt;/td&gt;
&lt;td style="padding: 8px;"&gt;・&lt;strong&gt;first / second / last&lt;/strong&gt; など、順序を表す語を含む先行詞では &lt;strong&gt;that&lt;/strong&gt; が好まれる。&lt;br /&gt;
・例：This is the &lt;strong&gt;first novel that&lt;/strong&gt; she read in English.&lt;/td&gt;
&lt;/tr&gt;
&lt;tr style="background-color: #ffffff; color: #000000;"&gt;
&lt;td style="padding: 8px;"&gt;② 最上級がある先行詞&lt;/td&gt;
&lt;td style="padding: 8px;"&gt;・&lt;strong&gt;the best / the largest&lt;/strong&gt; などの最上級を含むときも &lt;strong&gt;that&lt;/strong&gt; を使うことが多い。&lt;br /&gt;
・例：This is the &lt;strong&gt;best movie that&lt;/strong&gt; I have ever seen.&lt;/td&gt;
&lt;/tr&gt;
&lt;tr style="background-color: #f0b464; color: #000000;"&gt;
&lt;td style="padding: 8px;"&gt;③ 限定語句（only など）&lt;/td&gt;
&lt;td style="padding: 8px;"&gt;・先行詞に &lt;strong&gt;only&lt;/strong&gt; など「唯一」「特定」を強く示す語があるとき、&lt;strong&gt;that&lt;/strong&gt; が好ましい。&lt;br /&gt;
・例：This is the &lt;strong&gt;only money that&lt;/strong&gt; I have.&lt;/td&gt;
&lt;/tr&gt;
&lt;tr style="background-color: #ffffff; color: #000000;"&gt;
&lt;td style="padding: 8px;"&gt;④ 全体表現（all / every）&lt;/td&gt;
&lt;td style="padding: 8px;"&gt;・&lt;strong&gt;all / every&lt;/strong&gt; など「すべて・全ての〜」を表す語が先行詞にあるときは &lt;strong&gt;that&lt;/strong&gt; を使う。&lt;br /&gt;
・例：&lt;br /&gt;
‐ &lt;strong&gt;All the books that&lt;/strong&gt; I am reading are interesting.&lt;br /&gt;
‐ &lt;strong&gt;Every song that&lt;/strong&gt; she sings is beautiful.&lt;br /&gt;
・語順：&lt;strong&gt;all + the / 所有格 + 名詞&lt;/strong&gt;（All the books / All my friends）&lt;/td&gt;
&lt;/tr&gt;
&lt;tr style="background-color: #f0b464; color: #000000;"&gt;
&lt;td style="padding: 8px;"&gt;⑤ ～thing を含む先行詞&lt;/td&gt;
&lt;td style="padding: 8px;"&gt;・&lt;strong&gt;something / anything / nothing / everything&lt;/strong&gt; など &lt;strong&gt;‐thing&lt;/strong&gt; を含む語が先行詞のときは &lt;strong&gt;that&lt;/strong&gt; を用いる。&lt;br /&gt;
・例：I remember &lt;strong&gt;anything that&lt;/strong&gt; she said then.&lt;/td&gt;
&lt;/tr&gt;
&lt;tr style="background-color: #ffffff; color: #000000;"&gt;
&lt;td style="padding: 8px;"&gt;⑥ 人＋人以外が先行詞&lt;/td&gt;
&lt;td style="padding: 8px;"&gt;・&lt;strong&gt;the boy and the dog&lt;/strong&gt; のように「人＋物（動物）」が一つの先行詞になっている場合、&lt;strong&gt;who も which も使えず that 一択&lt;/strong&gt;。&lt;br /&gt;
・例：Look at &lt;strong&gt;the boy and the dog that&lt;/strong&gt; are running there.&lt;/td&gt;
&lt;/tr&gt;
&lt;tr style="background-color: #f0b464; color: #000000;"&gt;
&lt;td style="padding: 8px;"&gt;⑦ that と who / which の関係&lt;/td&gt;
&lt;td style="padding: 8px;"&gt;・主格・目的格の関係代名詞は基本的に &lt;strong&gt;who / which ⇔ that&lt;/strong&gt; と置き換え可能。&lt;br /&gt;
・ただし上の①〜⑤では &lt;strong&gt;that が好まれ&lt;/strong&gt;、⑥では &lt;strong&gt;that しか使えない&lt;/strong&gt; 点を押さえる。&lt;/td&gt;
&lt;/tr&gt;
&lt;/tbody&gt;
&lt;/table&gt;
&lt;hr /&gt;
&lt;h3&gt;クイズ&lt;/h3&gt;
&lt;p&gt;&lt;script&gt; function showAnswer(id) { var ans = document.getElementById(id); var btn = document.getElementById(id + '-btn'); if (ans &amp;&amp; btn) { ans.style.display = 'inline'; btn.style.display = 'none'; } } &lt;/script&gt;&lt;/p&gt;
&lt;table style="table-layout: fixed; line-height: 1.6; width: 100%; border-collapse: collapse; margin-top: 10px;"&gt;
&lt;tbody&gt;
&lt;tr style="background-color: #dd8500; color: #ffffff;"&gt;
&lt;th style="padding: 8px; width: 45%;"&gt;問題&lt;/th&gt;
&lt;th style="padding: 8px; width: 35%;"&gt;選択肢&lt;/th&gt;
&lt;th style="padding: 8px; width: 20%;"&gt;答え&lt;/th&gt;
&lt;/tr&gt;
&lt;tr style="background-color: #f0b464; color: #000000;"&gt;
&lt;td style="padding: 8px;"&gt;1. 序数（first / second / last など）を含む先行詞に続く関係代名詞として最もふさわしいものは？&lt;/td&gt;
&lt;td style="padding: 8px;"&gt;A. who　B. which　C. that　D. what&lt;/td&gt;
&lt;td style="padding: 8px;"&gt;&lt;button id="q1-btn"&gt;正解を見る&lt;/button&gt;&lt;br /&gt;
&lt;span id="q1" style="display: none;"&gt;C. that&lt;/span&gt;&lt;/td&gt;
&lt;/tr&gt;
&lt;tr style="background-color: #ffffff; color: #000000;"&gt;
&lt;td style="padding: 8px;"&gt;2. 次の文で空所に入る最も適切な語は？&lt;br /&gt;
This is the best movie (   ) I have ever seen.&lt;/td&gt;
&lt;td style="padding: 8px;"&gt;A. who　B. which　C. that　D. what&lt;/td&gt;
&lt;td style="padding: 8px;"&gt;&lt;button id="q2-btn"&gt;正解を見る&lt;/button&gt;&lt;br /&gt;
&lt;span id="q2" style="display: none;"&gt;C. that&lt;/span&gt;&lt;/td&gt;
&lt;/tr&gt;
&lt;tr style="background-color: #f0b464; color: #000000;"&gt;
&lt;td style="padding: 8px;"&gt;3. 「これは私の&lt;strong&gt;唯一の&lt;/strong&gt;お金です。」のように only を含む先行詞のとき、関係代名詞として好ましいのは？&lt;/td&gt;
&lt;td style="padding: 8px;"&gt;A. who　B. which　C. that　D. whose&lt;/td&gt;
&lt;td style="padding: 8px;"&gt;&lt;button id="q3-btn"&gt;正解を見る&lt;/button&gt;&lt;br /&gt;
&lt;span id="q3" style="display: none;"&gt;C. that&lt;/span&gt;&lt;/td&gt;
&lt;/tr&gt;
&lt;tr style="background-color: #ffffff; color: #000000;"&gt;
&lt;td style="padding: 8px;"&gt;4. 「全ての本」を表す先行詞として正しい語順はどれ？&lt;/td&gt;
&lt;td style="padding: 8px;"&gt;A. the all books&lt;br /&gt;
B. all books the&lt;br /&gt;
C. all the books&lt;br /&gt;
D. books all the&lt;/td&gt;
&lt;td style="padding: 8px;"&gt;&lt;button id="q4-btn"&gt;正解を見る&lt;/button&gt;&lt;br /&gt;
&lt;span id="q4" style="display: none;"&gt;C. all the books&lt;/span&gt;&lt;/td&gt;
&lt;/tr&gt;
&lt;tr style="background-color: #f0b464; color: #000000;"&gt;
&lt;td style="padding: 8px;"&gt;5. 「全ての本はおもしろい。」という意味になる文として最も適切なのはどれ？&lt;br /&gt;
（関係代名詞に注意）&lt;/td&gt;
&lt;td style="padding: 8px;"&gt;A. All the books which I am reading are interesting.&lt;br /&gt;
B. All the books that I am reading are interesting.&lt;br /&gt;
C. All the books who I am reading are interesting.&lt;br /&gt;
D. All the books what I am reading are interesting.&lt;/td&gt;
&lt;td style="padding: 8px;"&gt;&lt;button id="q5-btn"&gt;正解を見る&lt;/button&gt;&lt;br /&gt;
&lt;span id="q5" style="display: none;"&gt;B. All the books &lt;strong&gt;that&lt;/strong&gt; I am reading are interesting.&lt;/span&gt;&lt;/td&gt;
&lt;/tr&gt;
&lt;tr style="background-color: #ffffff; color: #000000;"&gt;
&lt;td style="padding: 8px;"&gt;6. ～thing を含む先行詞に適切な関係代名詞はどれ？&lt;br /&gt;
I remember anything (   ) she said then.&lt;/td&gt;
&lt;td style="padding: 8px;"&gt;A. who　B. which　C. that　D. what&lt;/td&gt;
&lt;td style="padding: 8px;"&gt;&lt;button id="q6-btn"&gt;正解を見る&lt;/button&gt;&lt;br /&gt;
&lt;span id="q6" style="display: none;"&gt;C. that&lt;/span&gt;&lt;/td&gt;
&lt;/tr&gt;
&lt;tr style="background-color: #f0b464; color: #000000;"&gt;
&lt;td style="padding: 8px;"&gt;7. 次の日本語に最も近い英文はどれ？&lt;br /&gt;
「彼女が歌う全ての歌を私は知っています。」&lt;/td&gt;
&lt;td style="padding: 8px;"&gt;A. I know every songs which she sings.&lt;br /&gt;
B. I know every song who she sings.&lt;br /&gt;
C. I know every song that she sings.&lt;br /&gt;
D. I know every song what she sings.&lt;/td&gt;
&lt;td style="padding: 8px;"&gt;&lt;button id="q7-btn"&gt;正解を見る&lt;/button&gt;&lt;br /&gt;
&lt;span id="q7" style="display: none;"&gt;C. I know every song &lt;strong&gt;that&lt;/strong&gt; she sings.&lt;/span&gt;&lt;/td&gt;
&lt;/tr&gt;
&lt;tr style="background-color: #ffffff; color: #000000;"&gt;
&lt;td style="padding: 8px;"&gt;8. 先行詞が「the boy and the dog」のとき、関係代名詞として正しいものはどれ？&lt;/td&gt;
&lt;td style="padding: 8px;"&gt;A. who　B. which　C. that　D. whose&lt;/td&gt;
&lt;td style="padding: 8px;"&gt;&lt;button id="q8-btn"&gt;正解を見る&lt;/button&gt;&lt;br /&gt;
&lt;span id="q8" style="display: none;"&gt;C. that&lt;/span&gt;&lt;/td&gt;
&lt;/tr&gt;
&lt;tr style="background-color: #f0b464; color: #000000;"&gt;
&lt;td style="padding: 8px;"&gt;9. 次のうち、文法的に正しいものはどれ？&lt;br /&gt;
（関係代名詞と be 動詞に注意）&lt;/td&gt;
&lt;td style="padding: 8px;"&gt;A. Look at the boy and the dog who is running there.&lt;br /&gt;
B. Look at the boy and the dog which is running there.&lt;br /&gt;
C. Look at the boy and the dog that are running there.&lt;br /&gt;
D. Look at the boy and the dog that is running there.&lt;/td&gt;
&lt;td style="padding: 8px;"&gt;&lt;button id="q9-btn"&gt;正解を見る&lt;/button&gt;&lt;br /&gt;
&lt;span id="q9" style="display: none;"&gt;C. Look at the boy and the dog &lt;strong&gt;that are&lt;/strong&gt; running there.&lt;/span&gt;&lt;/td&gt;
&lt;/tr&gt;
&lt;tr style="background-color: #ffffff; color: #000000;"&gt;
&lt;td style="padding: 8px;"&gt;10. 次の説明として正しいものはどれ？&lt;/td&gt;
&lt;td style="padding: 8px;"&gt;A. 「人＋人以外」が先行詞なら who を使う。&lt;br /&gt;
B. 序数や最上級を含む先行詞では that が好まれる。&lt;br /&gt;
C. ～thing を含む先行詞では必ず which を使う。&lt;br /&gt;
D. all や every がある先行詞では関係代名詞は不要である。&lt;/td&gt;
&lt;td style="padding: 8px;"&gt;&lt;button id="q10-btn"&gt;正解を見る&lt;/button&gt;&lt;br /&gt;
&lt;span id="q10" style="display: none;"&gt;B. 序数や最上級を含む先行詞では that が好まれる。&lt;/span&gt;&lt;/td&gt;
&lt;/tr&gt;
&lt;/tbody&gt;
&lt;/table&gt;
&lt;p&gt;&lt;!--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t>
  </si>
  <si>
    <t>https://eigo-rewrite.com/column/stage2-lesson4-3/</t>
  </si>
  <si>
    <t>以下のページは不自然なワードを使用しています。
これらを適切に自然な言葉に置き換えて下さい。
なお、本文の装飾や構造は絶対に変えないでください。
【対象ページURL】
https://eigo-rewrite.com/column/stage2-lesson4-3/
【検出された不自然ワード】
- 型
- 迷い
- 最短
【本文】
------
&lt;p&gt;&lt;iframe title="YouTube video player" src="https://www.youtube.com/embed/w-EF7GvPYOw"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class="mce_SELRES_start"&gt;﻿&lt;/span&gt;&lt;/iframe&gt;&lt;br /&gt;
NEW TREASURE STAGE2 の文法事項・Lesson一覧の全体像は、&lt;strong&gt;&lt;a href="https://eigo-rewrite.com/column/hub_stage2/"&gt;NEW TREASURE STAGE2｜中2英文法 総括＋Lesson一覧（全体像はこちら）&lt;/a&gt;&lt;/strong&gt;で確認できます。&lt;/p&gt;
&lt;p&gt;&lt;!-- 不足補完ブロック（即答パート）：H1直後に挿入 --&gt;&lt;/p&gt;
&lt;div style="border: 2px solid #ff6600; background: #fff6ee; padding: 14px 14px 10px; border-radius: 8px; margin: 14px 0;"&gt;
&lt;h2&gt;結論：形容詞的用法は「名詞を後ろから説明する to」&lt;/h2&gt;
&lt;p style="margin: 0 0 10px;"&gt;形容詞的用法の &lt;strong&gt;to不定詞&lt;/strong&gt; は、直前の&lt;strong&gt;名詞&lt;/strong&gt;を説明して「〜するための／〜すべき／〜する」と読める形です。&lt;br /&gt;
このページは、to不定詞の用法のうち&lt;strong&gt;形容詞的用法&lt;/strong&gt;に絞って整理します（迷わないための前提です）。&lt;/p&gt;
&lt;h3&gt;見分けの1秒チェック（to不定詞 → 直前の名詞に矢印）&lt;/h3&gt;
&lt;ul style="margin: 0 0 12px; padding-left: 1.2em;"&gt;
&lt;li&gt;&lt;strong&gt;to + 動詞&lt;/strong&gt;（to see / to help / to drink / to do など）を見たら、&lt;strong&gt;直前の名詞に矢印&lt;/strong&gt;を引く&lt;/li&gt;
&lt;li&gt;矢印先の名詞が「どんな名詞？何のため？」と説明されていれば、形容詞的用法になりやすい&lt;/li&gt;
&lt;li&gt;&lt;strong&gt;something / nothing / someone&lt;/strong&gt; が出たら、語順は特別：&lt;strong&gt;不定代名詞 + 形容詞 + to不定詞&lt;/strong&gt;&lt;/li&gt;
&lt;/ul&gt;
&lt;h3&gt;まずこの2パターンだけ（語順と訳し方の型）&lt;/h3&gt;
&lt;table style="border-collapse: collapse; width: 100%; font-size: 0.98rem;"&gt;
&lt;thead&gt;
&lt;tr style="background: #ff6600; color: #fff;"&gt;
&lt;th style="border: 1px solid #cc4f00; padding: 8px; width: 26%;"&gt;パターン&lt;/th&gt;
&lt;th style="border: 1px solid #cc4f00; padding: 8px; width: 24%;"&gt;語順（最短）&lt;/th&gt;
&lt;th style="border: 1px solid #cc4f00; padding: 8px;"&gt;例文（このページの例）&lt;/th&gt;
&lt;th style="border: 1px solid #cc4f00; padding: 8px; width: 24%;"&gt;訳し方の型&lt;/th&gt;
&lt;/tr&gt;
&lt;/thead&gt;
&lt;tbody&gt;
&lt;tr style="background: #fff;"&gt;
&lt;td style="border: 1px solid #ddd; padding: 8px;"&gt;&lt;strong&gt;名詞 + to不定詞&lt;/strong&gt;&lt;/td&gt;
&lt;td style="border: 1px solid #ddd; padding: 8px;"&gt;名詞 → to + 動詞&lt;/td&gt;
&lt;td style="border: 1px solid #ddd; padding: 8px;"&gt;&lt;code&gt;I need a guidebook to help me.&lt;/code&gt;&lt;/td&gt;
&lt;td style="border: 1px solid #ddd; padding: 8px;"&gt;「〜するための〜」&lt;br /&gt;
「〜するのに役立つ〜」&lt;br /&gt;
「〜してくれる〜」&lt;/td&gt;
&lt;/tr&gt;
&lt;tr style="background: #fff0e0;"&gt;
&lt;td style="border: 1px solid #ddd; padding: 8px;"&gt;&lt;strong&gt;不定代名詞 + 形容詞 + to不定詞&lt;/strong&gt;&lt;/td&gt;
&lt;td style="border: 1px solid #ddd; padding: 8px;"&gt;something/nothing → 形容詞 → to + 動詞&lt;/td&gt;
&lt;td style="border: 1px solid #ddd; padding: 8px;"&gt;&lt;code&gt;I want something cold to drink.&lt;/code&gt;&lt;br /&gt;
&lt;code&gt;I have nothing special to do today.&lt;/code&gt;&lt;/td&gt;
&lt;td style="border: 1px solid #ddd; padding: 8px;"&gt;「何か〜な（飲む）もの」&lt;br /&gt;
「特に〜することはない」&lt;/td&gt;
&lt;/tr&gt;
&lt;/tbody&gt;
&lt;/table&gt;
&lt;h3&gt;よくある誤解（2つだけ注意）&lt;/h3&gt;
&lt;ul style="margin: 10px 0 10px; padding-left: 1.2em;"&gt;
&lt;li&gt;&lt;strong&gt;誤解1：&lt;/strong&gt;something の前に形容詞を置いてしまう（× &lt;code&gt;cold something&lt;/code&gt;）。&lt;br /&gt;
→ 不定代名詞は&lt;strong&gt;直後に形容詞&lt;/strong&gt;を置くのが基本です（&lt;code&gt;something cold&lt;/code&gt;）。&lt;/li&gt;
&lt;li&gt;&lt;strong&gt;誤解2：&lt;/strong&gt;&lt;code&gt;something cold to drink&lt;/code&gt; の &lt;code&gt;to drink&lt;/code&gt; が &lt;code&gt;cold&lt;/code&gt; を修飾すると考えてしまう。&lt;br /&gt;
→ &lt;code&gt;to drink&lt;/code&gt; は（間に形容詞が入っていても）&lt;strong&gt;something を説明&lt;/strong&gt;するイメージで読むと迷いにくいです。&lt;/li&gt;
&lt;/ul&gt;
&lt;p style="margin: 0;"&gt;このあと本文で、&lt;strong&gt;スライドの例文&lt;/strong&gt;→&lt;strong&gt;まとめ&lt;/strong&gt;→&lt;strong&gt;チェッククイズ10問&lt;/strong&gt;の順で、理解を固められます。&lt;/p&gt;
&lt;/div&gt;
&lt;p&gt;&lt;img decoding="async" fetchpriority="high" class="alignnone wp-image-659" src="https://eigo-rewrite.com/wp-content/uploads/2023/08/スライド用-300x169.jpg" alt="形容詞的用法の解説スライド - 日本には見るべき素晴らしい場所がたくさんある" width="659" height="371" srcset="https://eigo-rewrite.com/wp-content/uploads/2023/08/スライド用-300x169.jpg 300w, https://eigo-rewrite.com/wp-content/uploads/2023/08/スライド用-1024x576.jpg 1024w, https://eigo-rewrite.com/wp-content/uploads/2023/08/スライド用-768x432.jpg 768w, https://eigo-rewrite.com/wp-content/uploads/2023/08/スライド用-320x180.jpg 320w, https://eigo-rewrite.com/wp-content/uploads/2023/08/スライド用.jpg 1280w" sizes="(max-width: 659px) 100vw, 659px" /&gt;&lt;/p&gt;
&lt;p&gt;一つ目です。&lt;br /&gt;
&amp;#8220;There are many good places&amp;#8221;&lt;br /&gt;
「沢山の素晴らしい場所」「いい場所があります」&lt;br /&gt;
そのあとに、&amp;#8221;to see&amp;#8221;「見る」これで一つの塊となっています。&lt;br /&gt;
「There is 構文」というのは、「There + be動詞 + 名詞」があって、最後に「どこどこで」という場所を置く事によって、「どこどこに何々がある」という形を示しますので、この場合は&amp;#8221;see in Japan&amp;#8221;ではなくて一旦この&amp;#8221;see&amp;#8221;で区切れています。&lt;br /&gt;
このように、名詞があってその名詞の直後に「to 不定詞」がきている場は、この「to 不定詞」が直前の名詞を修飾している事が多いです。&lt;br /&gt;
訳し方としては&lt;span style="color: #008000;"&gt;&lt;span style="color: #000000;"&gt;、&lt;/span&gt;｢何々する為の｣&lt;/span&gt;ですとか、&lt;span style="color: #008000;"&gt;「何々するべき」&lt;/span&gt;と訳す事が多いです。&lt;br /&gt;
訳すさいは、「為の」とか「べき」と付けずに&lt;span style="color: #008000;"&gt;「何々する」&lt;/span&gt;だけでも通じます。&lt;br /&gt;
例えばこれでいうと、「日本には見るべき多くの素晴らしい場所がある。」と訳しても大丈夫ですし、「見る場所が沢山ある」という形で、その「見るべき」とか「見る為の」というのを付けないで「見る場所」という形で「べき」とか「為の」を付けなくても大丈夫です。&lt;br /&gt;
たまに、この「為の」と「為に」が区別がつかないという方がいますが、そういった場合はあえて「為の」というのを付けないで、「何々する」だけで訳してみる事をお勧めします。&lt;br /&gt;
このように、「日本にはたくさんの素晴らしい見る場所がある。」といった形で訳すとスムーズになります。&lt;br /&gt;
&lt;!--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&lt;p&gt;また、&amp;#8221;I need a guidebook&amp;#8221;「私はガイドブックが必要です」と言った時に、&amp;#8221;to help me&amp;#8221;とあります。&lt;br /&gt;
直訳すると「私を助ける」とか「私を手伝う」です。&lt;br /&gt;
直前の名詞を修飾しますから、直訳すると「私は自分を助けてくれる為のガイドブック」と言うとおかしいですから、「べき」とか「為の」を一旦取り除いてしまって、「私は私を助けてくれるガイドブックが必要です。」といった形になります。&lt;br /&gt;
ただ、「私を助けてくれるガイドブック」というとちょっと日本語としておかしくなってしまいますから、&amp;#8221;help&amp;#8221;を「助ける」とか「手伝う」で訳してちょっとおかしいなと思ったら、これは&lt;strong&gt;「役に立つ」&lt;/strong&gt;といった訳し方で訳すとスムーズにいく事があります。&lt;br /&gt;
したがってこの場合ですと、「私は役に立つようなガイドブックが欲しい。」「必要だ」といった訳し方でも大丈夫です。&lt;br /&gt;
それでは形容詞的用法に関連して、不定代名詞といったものを紹介します。&lt;br /&gt;
不定というのは、これは定まっていないと書きますから、例えば「これ」とか「それ」といったら特定の者を指す訳ですが、「何か」とか「誰か」と言ったらそれは特定のものとか特定の人を表すものではないので&lt;span style="color: #ff0000;"&gt;定まっていないので不定代名詞&lt;/span&gt;と呼びます。&lt;/p&gt;
&lt;p&gt;&lt;img decoding="async" class="alignnone wp-image-660" src="https://eigo-rewrite.com/wp-content/uploads/2023/08/IMG_2046-300x75.jpg" alt="形容詞的用法の例 - 私は役に立つガイドブックが必要だ" width="676" height="169" srcset="https://eigo-rewrite.com/wp-content/uploads/2023/08/IMG_2046-300x75.jpg 300w, https://eigo-rewrite.com/wp-content/uploads/2023/08/IMG_2046-1024x254.jpg 1024w, https://eigo-rewrite.com/wp-content/uploads/2023/08/IMG_2046-768x191.jpg 768w, https://eigo-rewrite.com/wp-content/uploads/2023/08/IMG_2046.jpg 1200w" sizes="(max-width: 676px) 100vw, 676px" /&gt;&lt;/p&gt;
&lt;p&gt;まずはこちら、&amp;#8221;something&amp;#8221;というのがあります。&lt;br /&gt;
&amp;#8220;thing&amp;#8221;は元々「もの」とか「事」という意味ですから、これがものはものでも定まっていないものなので「何か」と訳します。&lt;br /&gt;
「何か」というのはもちろん不定代名詞と言っていますから、名詞扱いします。&lt;br /&gt;
名詞の直後に「to 不定詞」が置かれていますので、一旦これを修飾させてみると、「私は食べる為の何かが欲しい」、つまり「何か食べ物が欲しい」という事を言いたい訳です。&lt;br /&gt;
直訳すると今のように「食べる為の何か」になる訳ですが、これもやはり日本語としてはちょっとおかしくなってしまいますから、例えば「私は何か食べるものが欲しい。」「食べ物が欲しい。」といった形で訳していって下さい。&lt;/p&gt;
&lt;p&gt;同じように二つ目の文、こちらも&amp;#8221;something&amp;#8221;が使われていますが、今度はこちらに&amp;#8221;cold&amp;#8221;「冷たい」という形容詞がくっついています。&lt;br /&gt;
このように&amp;#8221;something&amp;#8221;「何か」とか&amp;#8221;someone&amp;#8221;「誰か」のような不定代名詞といったものには、この&lt;span style="color: #ff00ff;"&gt;不定代名詞の直後に形容詞を付ける&lt;/span&gt;といったルールがあります。&lt;br /&gt;
日本語ですと「冷たいもの」とか「冷たい何か」という形で形容詞のあとに名詞を置く訳ですが、英語ではこういった不定代名詞の場合には&lt;span style="color: #000000;"&gt;直後に形容詞を付ける&lt;/span&gt;といったルールがあります。&lt;br /&gt;
この不定代名詞のあとに1文目では直後に&amp;#8221;to eat&amp;#8221;と不定詞を付けていた訳ですが、二つ目の文では今度は形容詞の直後にあります。&lt;br /&gt;
この場合は、不定代名詞の時に限っていうと直後に形容詞があって更にその次に「to 不定詞」がきます。&lt;br /&gt;
この「to 不定詞」というのは、この&lt;span style="color: #008000;"&gt;&amp;#8220;cold&amp;#8221;を飛び越えて&amp;#8221;something&amp;#8221;を修飾します。&lt;/span&gt;&lt;br /&gt;
そうすると、この&amp;#8221;cold&amp;#8221;というのも&amp;#8221;something&amp;#8221;を修飾していますから「to 不定詞」を抜きにすると、「私は冷たい何かが欲しい」、どんな冷たい何かかっていうと&amp;#8221;to drink&amp;#8221;「飲む為の」と言っていますから、直訳すると「私は冷たい飲む為の何かが欲しい。」となります。&lt;br /&gt;
ちょっとまどろっこしい言い方になってしまいますから、訳す時は「私は何か冷たい飲みもが欲しい。」といった形で訳していきましょう。&lt;br /&gt;
ポイントとしてはこちらの語順です。&lt;br /&gt;
&lt;span style="color: #ff0000;"&gt;&lt;strong&gt;「不定代名詞 + 形容詞 + to 不定詞」&lt;/strong&gt;&lt;/span&gt;この語順にしっかりと気を付けていきましょう。&lt;/p&gt;
&lt;p&gt;&lt;img decoding="async" loading="lazy" class="alignnone wp-image-661" src="https://eigo-rewrite.com/wp-content/uploads/2023/08/IMG_2046-1-300x57.jpg" alt="不定代名詞の解説スライド - 私は冷たい飲み物が欲しい " width="711" height="135" srcset="https://eigo-rewrite.com/wp-content/uploads/2023/08/IMG_2046-1-300x57.jpg 300w, https://eigo-rewrite.com/wp-content/uploads/2023/08/IMG_2046-1-1024x195.jpg 1024w, https://eigo-rewrite.com/wp-content/uploads/2023/08/IMG_2046-1-768x146.jpg 768w, https://eigo-rewrite.com/wp-content/uploads/2023/08/IMG_2046-1.jpg 1200w" sizes="(max-width: 711px) 100vw, 711px" /&gt;&lt;/p&gt;
&lt;p&gt;次の例文では今度は&amp;#8221;something&amp;#8221;ではなくて&amp;#8221;nothing&amp;#8221;が出てきています。&lt;br /&gt;
先ほどは&amp;#8221;some&amp;#8221;と&amp;#8221;thing&amp;#8221;を足した単語でしたが、今度は&amp;#8221;thing&amp;#8221;「もの」に&amp;#8221;no&amp;#8221;「全く何々ない」という「ゼロ」を表わす単語が付いていますから、&amp;#8221;nothing&amp;#8221;というのは「何も何に何ない」、つまりこれは否定扱いする訳です。&lt;br /&gt;
ですから、&amp;#8221;I have nothing&amp;#8221;と言ったら「私は何も持っていない」という形になり、先ほどと同様に&amp;#8221;nothing&amp;#8221;、これも不定代名詞です。&lt;br /&gt;
不定代名詞のあとに形容詞を付けます。&lt;br /&gt;
&amp;#8220;special&amp;#8221;は「特別な」といった意味です。&lt;br /&gt;
そして&amp;#8221;to do&amp;#8221;「するべき」とか「する為の」です。&lt;br /&gt;
この&amp;#8221;I want something cold to drink.&amp;#8221;と&amp;#8221;I have nothing special to do today.&amp;#8221;は同じ語順になっています。&lt;br /&gt;
「不定代名詞 + 形容詞 + to 不定詞」といった形になっています。&lt;br /&gt;
そうすると、先ほどと同じようにそれぞれ「to 不定詞」と形容詞が&amp;#8221;nothing&amp;#8221;を修飾していますから、&amp;#8221;I have nothing special to&amp;#8221;と「特別な事は何もない」「特別なものは何もない」、&amp;#8221;to do&amp;#8221;が&amp;#8221;nothing&amp;#8221;を修飾しますから、「すべき事は何もない」となります。&lt;br /&gt;
全て合わせますと、「私は今日やるべき事」「特別な事は何もない」つまり「特別なすべき事はない」「特にする事はない」といった訳になっていきます。&lt;br /&gt;
&lt;!--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&lt;p&gt;そして最後です。&lt;br /&gt;
&amp;#8220;Mary needs someone&amp;#8221;&lt;br /&gt;
こちらも&amp;#8221;someone&amp;#8221;というのが不定代名詞です。&lt;br /&gt;
&amp;#8220;one&amp;#8221;が付くと人を表しますので、&amp;#8221;someone&amp;#8221;と言ったら「誰か」となります。&lt;br /&gt;
こちらも「不定代名詞 + to 不定詞」です。&lt;br /&gt;
こういった形になっていまして、そうすると「メアリー」あるいは「マリーさんは」&amp;#8221;dinner&amp;#8221;「夕飯を作ってくれる誰かが必要だ」といった形になっています。&lt;br /&gt;
こちらの&amp;#8221;for her&amp;#8221;の&amp;#8221;for&amp;#8221;方というのは、「彼女の為に」と訳す事も出来ますし、&amp;#8221;for&amp;#8221;は「誰々の代わりに」と訳す事も出来ますから、そうすると「メアリーは彼女の為に夕飯を作ってくれる人が誰か必要だ。」あるいは「彼女の代わりに夕飯を作ってくれる人が誰か必要だ。」といった形となります。&lt;/p&gt;
&lt;p&gt;この不定詞という単元は、&lt;span style="color: #000000;"&gt;まず「to 不定詞」を&lt;span style="color: #ff0000;"&gt;どこの位置に置くのか&lt;/span&gt;、そしてその位置によって&lt;span style="color: #ff0000;"&gt;どのような役割、どのような日本語訳になるのか、&lt;/span&gt;これを学習すると共に、その不定詞と共に使われるこういった&lt;span style="color: #ff0000;"&gt;不定代名詞の使い方&lt;/span&gt;、これも学習を進める必要があります。&lt;/span&gt;&lt;br /&gt;
&lt;span style="color: #000000;"&gt;かなりボリュームのあるLessonになっていますから、しっかり文法問題集を活用し&lt;/span&gt;てその分のパターンに慣れていって下さい。&lt;br /&gt;
&lt;!-- ▼▼ Lesson4 セクション3（形容詞的用法）まとめ＆クイズ ▼▼ --&gt;&lt;/p&gt;
&lt;style&gt;
  table.grammar-table {&lt;br /&gt;    border-collapse: collapse;&lt;br /&gt;    width: 100%;&lt;br /&gt;    margin-bottom: 30px;&lt;br /&gt;  }&lt;br /&gt;  table.grammar-table th,&lt;br /&gt;  table.grammar-table td {&lt;br /&gt;    border: 1px solid #ccc;&lt;br /&gt;    padding: 8px;&lt;br /&gt;  }&lt;br /&gt;  table.grammar-table th {&lt;br /&gt;    background-color: #DD8500;&lt;br /&gt;    color: #ffffff;&lt;br /&gt;    text-align: center;&lt;br /&gt;  }&lt;br /&gt;  table.grammar-table td {&lt;br /&gt;    color: #000000;&lt;br /&gt;    vertical-align: top;&lt;br /&gt;  }&lt;br /&gt;  table.grammar-table tbody tr:nth-child(odd) td {&lt;br /&gt;    background-color: #ffffff;&lt;br /&gt;  }&lt;br /&gt;  table.grammar-table tbody tr:nth-child(even) td {&lt;br /&gt;    background-color: #F0B464;&lt;br /&gt;  }&lt;br /&gt;  .answer-box {&lt;br /&gt;    display: none;&lt;br /&gt;    font-weight: bold;&lt;br /&gt;    margin-left: 8px;&lt;br /&gt;  }&lt;br /&gt;  .show-answer-btn {&lt;br /&gt;    background-color: #DD8500;&lt;br /&gt;    color: #ffffff;&lt;br /&gt;    border: none;&lt;br /&gt;    padding: 4px 10px;&lt;br /&gt;    cursor: pointer;&lt;br /&gt;    border-radius: 4px;&lt;br /&gt;    font-size: 12px;&lt;br /&gt;  }&lt;br /&gt;&lt;/style&gt;
&lt;p&gt;&lt;script&gt;
  function showAnswer(id) {
    var ans = document.getElementById(id);
    var btn = document.getElementById('btn-' + id);
    if (ans) { ans.style.display = 'inline'; }
    if (btn) { btn.style.display = 'none'; }
  }
&lt;/script&gt;&lt;/p&gt;
&lt;h2&gt;Lesson4 セクション3　形容詞的用法まとめ&lt;/h2&gt;
&lt;table class="grammar-table"&gt;
&lt;thead&gt;
&lt;tr&gt;
&lt;th style="width: 20%;"&gt;項目&lt;/th&gt;
&lt;th&gt;ポイントまとめ&lt;/th&gt;
&lt;/tr&gt;
&lt;/thead&gt;
&lt;tbody&gt;
&lt;tr&gt;
&lt;td&gt;形容詞的用法の基本&lt;/td&gt;
&lt;td&gt;
&lt;ul&gt;
&lt;li&gt;形容詞的用法の &lt;strong&gt;to 不定詞&lt;/strong&gt; は、直前の&lt;strong&gt;名詞を修飾&lt;/strong&gt;する。&lt;/li&gt;
&lt;li&gt;訳し方は「〜するための」「〜するべき」「〜する」などが多い。&lt;/li&gt;
&lt;li&gt;例：There are many good places &lt;strong&gt;to see&lt;/strong&gt; in Japan.&lt;br /&gt;
→「日本には（見るべき／見る）よい場所がたくさんある。」&lt;/li&gt;
&lt;/ul&gt;
&lt;/td&gt;
&lt;/tr&gt;
&lt;tr&gt;
&lt;td&gt;名詞＋to 不定詞&lt;/td&gt;
&lt;td&gt;
&lt;ul&gt;
&lt;li&gt;名詞の直後に置いて、その名詞の「用途・役割」を説明する。&lt;/li&gt;
&lt;li&gt;I need a guidebook &lt;strong&gt;to help me&lt;/strong&gt;.&lt;br /&gt;
→「私を助けてくれる／役に立つガイドブックが必要だ。」&lt;/li&gt;
&lt;li&gt;「〜するための〜」「〜するのに役立つ〜」というイメージで読む。&lt;/li&gt;
&lt;/ul&gt;
&lt;/td&gt;
&lt;/tr&gt;
&lt;tr&gt;
&lt;td&gt;不定代名詞の基本&lt;/td&gt;
&lt;td&gt;
&lt;ul&gt;
&lt;li&gt;&lt;strong&gt;something / someone / nothing&lt;/strong&gt; などは「不定代名詞」＝&lt;strong&gt;名詞扱い&lt;/strong&gt;。&lt;/li&gt;
&lt;li&gt;something：何か、someone：誰か、nothing：何も〜ない（否定の意味をもつ）。&lt;/li&gt;
&lt;li&gt;不定代名詞のあとに &lt;strong&gt;to 不定詞&lt;/strong&gt; を置き「〜する何か／誰か」と表現できる。&lt;br /&gt;
例：I want something &lt;strong&gt;to eat&lt;/strong&gt;.&lt;/li&gt;
&lt;/ul&gt;
&lt;/td&gt;
&lt;/tr&gt;
&lt;tr&gt;
&lt;td&gt;語順&lt;br /&gt;
（不定代名詞＋形容詞＋to 不定詞）&lt;/td&gt;
&lt;td&gt;
&lt;ul&gt;
&lt;li&gt;不定代名詞には特別な語順がある：&lt;br /&gt;
&lt;strong&gt;不定代名詞 ＋ 形容詞 ＋ to 不定詞&lt;/strong&gt;&lt;/li&gt;
&lt;li&gt;I want &lt;strong&gt;something cold to drink&lt;/strong&gt;.&lt;br /&gt;
→「何か冷たい飲み物が欲しい。」&lt;/li&gt;
&lt;li&gt;I have &lt;strong&gt;nothing special to do today&lt;/strong&gt;.&lt;br /&gt;
→「今日は特にするべきことは何もない。」&lt;/li&gt;
&lt;li&gt;to 不定詞は、間にある形容詞を飛び越えて、不定代名詞を修飾しているイメージ。&lt;/li&gt;
&lt;/ul&gt;
&lt;/td&gt;
&lt;/tr&gt;
&lt;tr&gt;
&lt;td&gt;someone＋to 不定詞&lt;/td&gt;
&lt;td&gt;
&lt;ul&gt;
&lt;li&gt;Mary needs &lt;strong&gt;someone to cook dinner for her&lt;/strong&gt;.&lt;br /&gt;
→「メアリーには、夕食を作ってくれる誰かが必要だ。」&lt;/li&gt;
&lt;li&gt;someone / something / nothing などのあとに to 不定詞をつけて&lt;br /&gt;
「〜してくれる誰か／何か」「〜するものは何もない」と表せる。&lt;/li&gt;
&lt;/ul&gt;
&lt;/td&gt;
&lt;/tr&gt;
&lt;tr&gt;
&lt;td&gt;学習のポイント&lt;/td&gt;
&lt;td&gt;
&lt;ul&gt;
&lt;li&gt;① &lt;strong&gt;どの名詞を修飾している to 不定詞か&lt;/strong&gt; を必ず確認する。&lt;/li&gt;
&lt;li&gt;② 不定代名詞まわりの語順&lt;br /&gt;
（不定代名詞＋形容詞＋to 不定詞）をひとまとまりで覚える。&lt;/li&gt;
&lt;li&gt;③ 問題集で「名詞＋to 不定詞」のパターンをたくさん書いて慣れる。&lt;/li&gt;
&lt;/ul&gt;
&lt;/td&gt;
&lt;/tr&gt;
&lt;/tbody&gt;
&lt;/table&gt;
&lt;h2&gt;Lesson4 セクション3　チェッククイズ（10問）&lt;/h2&gt;
&lt;table class="grammar-table"&gt;
&lt;thead&gt;
&lt;tr&gt;
&lt;th style="width: 5%;"&gt;No.&lt;/th&gt;
&lt;th style="width: 55%;"&gt;問題&lt;/th&gt;
&lt;th style="width: 25%;"&gt;選択肢（A〜D）&lt;/th&gt;
&lt;th style="width: 15%;"&gt;正解&lt;/th&gt;
&lt;/tr&gt;
&lt;/thead&gt;
&lt;tbody&gt;&lt;!-- Q1 --&gt;&lt;/p&gt;
&lt;tr&gt;
&lt;td&gt;1&lt;/td&gt;
&lt;td&gt;形容詞的用法の &lt;strong&gt;to 不定詞&lt;/strong&gt; は、文の中で主にどのような働きをするか。&lt;/td&gt;
&lt;td&gt;A. 動詞を修飾する&lt;br /&gt;
B. 名詞を修飾する&lt;br /&gt;
C. 文全体を修飾する&lt;br /&gt;
D. 副詞を修飾する&lt;/td&gt;
&lt;td&gt;&lt;button id="btn-a1" class="show-answer-btn"&gt;正解を見る&lt;/button&gt;&lt;br /&gt;
&lt;span id="a1" class="answer-box"&gt;正解：B（名詞を修飾する形で「〜する〜」の意味になる）&lt;/span&gt;&lt;/td&gt;
&lt;/tr&gt;
&lt;p&gt;&lt;!-- Q2 --&gt;&lt;/p&gt;
&lt;tr&gt;
&lt;td&gt;2&lt;/td&gt;
&lt;td&gt;次の文の下線部の自然な訳として最も適切なものはどれか。&lt;br /&gt;
There are many good places &lt;u&gt;to see in Japan&lt;/u&gt;.&lt;/td&gt;
&lt;td&gt;A. 日本では見ることがない。&lt;br /&gt;
B. 日本で見るための時間がある。&lt;br /&gt;
C. 日本には見るべき良い場所がたくさんある。&lt;br /&gt;
D. 日本を見ている良い場所がたくさんある。&lt;/td&gt;
&lt;td&gt;&lt;button id="btn-a2" class="show-answer-btn"&gt;正解を見る&lt;/button&gt;&lt;br /&gt;
&lt;span id="a2" class="answer-box"&gt;正解：C（「見るべき／見る」場所がたくさんある）&lt;/span&gt;&lt;/td&gt;
&lt;/tr&gt;
&lt;p&gt;&lt;!-- Q3 --&gt;&lt;/p&gt;
&lt;tr&gt;
&lt;td&gt;3&lt;/td&gt;
&lt;td&gt;次の文で、&lt;strong&gt;to help me&lt;/strong&gt; はどの語を修飾しているか。&lt;br /&gt;
I need a &lt;strong&gt;guidebook&lt;/strong&gt; to help me.&lt;/td&gt;
&lt;td&gt;A. I&lt;br /&gt;
B. need&lt;br /&gt;
C. guidebook&lt;br /&gt;
D. help&lt;/td&gt;
&lt;td&gt;&lt;button id="btn-a3" class="show-answer-btn"&gt;正解を見る&lt;/button&gt;&lt;br /&gt;
&lt;span id="a3" class="answer-box"&gt;正解：C（「私を助けてくれるガイドブック」＝guidebook を説明している）&lt;/span&gt;&lt;/td&gt;
&lt;/tr&gt;
&lt;p&gt;&lt;!-- Q4 --&gt;&lt;/p&gt;
&lt;tr&gt;
&lt;td&gt;4&lt;/td&gt;
&lt;td&gt;「不定代名詞＋形容詞＋to 不定詞」の形になっている英文はどれか。&lt;/td&gt;
&lt;td&gt;A. I want something to drink cold.&lt;br /&gt;
B. I want cold something to drink.&lt;br /&gt;
C. I want something cold to drink.&lt;br /&gt;
D. I want to drink something cold.&lt;/td&gt;
&lt;td&gt;&lt;button id="btn-a4" class="show-answer-btn"&gt;正解を見る&lt;/button&gt;&lt;br /&gt;
&lt;span id="a4" class="answer-box"&gt;正解：C（something＋cold＋to drink の語順になっている）&lt;/span&gt;&lt;/td&gt;
&lt;/tr&gt;
&lt;p&gt;&lt;!-- Q5 --&gt;&lt;/p&gt;
&lt;tr&gt;
&lt;td&gt;5&lt;/td&gt;
&lt;td&gt;次の文中で、「不定代名詞」と呼ばれる語はどれか。&lt;br /&gt;
I want &lt;strong&gt;something&lt;/strong&gt; to eat.&lt;/td&gt;
&lt;td&gt;A. want&lt;br /&gt;
B. something&lt;br /&gt;
C. to&lt;br /&gt;
D. eat&lt;/td&gt;
&lt;td&gt;&lt;button id="btn-a5" class="show-answer-btn"&gt;正解を見る&lt;/button&gt;&lt;br /&gt;
&lt;span id="a5" class="answer-box"&gt;正解：B（something：特定されていない「何か」＝不定代名詞）&lt;/span&gt;&lt;/td&gt;
&lt;/tr&gt;
&lt;p&gt;&lt;!-- Q6 --&gt;&lt;/p&gt;
&lt;tr&gt;
&lt;td&gt;6&lt;/td&gt;
&lt;td&gt;「私は今日、特にするべきことは何もない。」という意味になる英文として最も適切なものはどれか。&lt;/td&gt;
&lt;td&gt;A. I have something special to do today.&lt;br /&gt;
B. I have anything special to do today.&lt;br /&gt;
C. I have nothing special to do today.&lt;br /&gt;
D. I don&amp;#8217;t have nothing special to do today.&lt;/td&gt;
&lt;td&gt;&lt;button id="btn-a6" class="show-answer-btn"&gt;正解を見る&lt;/button&gt;&lt;br /&gt;
&lt;span id="a6" class="answer-box"&gt;正解：C（nothing が「何も〜ない」の否定を表す）&lt;/span&gt;&lt;/td&gt;
&lt;/tr&gt;
&lt;p&gt;&lt;!-- Q7 --&gt;&lt;/p&gt;
&lt;tr&gt;
&lt;td&gt;7&lt;/td&gt;
&lt;td&gt;次の文で、&lt;strong&gt;to do&lt;/strong&gt; はどの語を修飾しているか。&lt;br /&gt;
I have &lt;strong&gt;nothing special&lt;/strong&gt; to do today.&lt;/td&gt;
&lt;td&gt;A. I&lt;br /&gt;
B. have&lt;br /&gt;
C. today&lt;br /&gt;
D. nothing&lt;/td&gt;
&lt;td&gt;&lt;button id="btn-a7" class="show-answer-btn"&gt;正解を見る&lt;/button&gt;&lt;br /&gt;
&lt;span id="a7" class="answer-box"&gt;正解：D（to do は「何もない(nothing)」を説明している）&lt;/span&gt;&lt;/td&gt;
&lt;/tr&gt;
&lt;p&gt;&lt;!-- Q8 --&gt;&lt;/p&gt;
&lt;tr&gt;
&lt;td&gt;8&lt;/td&gt;
&lt;td&gt;Mary needs someone to cook dinner for her. の自然な訳として最も近いものはどれか。&lt;/td&gt;
&lt;td&gt;A. メアリーは、自分で夕飯を作る必要がある。&lt;br /&gt;
B. メアリーは、夕飯を食べる誰かが必要だ。&lt;br /&gt;
C. メアリーは、自分のために夕飯を作ってくれる誰かが必要だ。&lt;br /&gt;
D. メアリーは、夕飯を作ることが嫌いだ。&lt;/td&gt;
&lt;td&gt;&lt;button id="btn-a8" class="show-answer-btn"&gt;正解を見る&lt;/button&gt;&lt;br /&gt;
&lt;span id="a8" class="answer-box"&gt;正解：C（someone to cook dinner for her＝夕飯を作ってくれる誰か）&lt;/span&gt;&lt;/td&gt;
&lt;/tr&gt;
&lt;p&gt;&lt;!-- Q9 --&gt;&lt;/p&gt;
&lt;tr&gt;
&lt;td&gt;9&lt;/td&gt;
&lt;td&gt;「不定代名詞」の説明として最も適切なものはどれか。&lt;/td&gt;
&lt;td&gt;A. 常に人だけを表す代名詞。&lt;br /&gt;
B. 「これ」「それ」のように特定の物を指す代名詞。&lt;br /&gt;
C. 特定されていない「何か」「誰か」などを表す代名詞。&lt;br /&gt;
D. 名詞を修飾する形容詞のこと。&lt;/td&gt;
&lt;td&gt;&lt;button id="btn-a9" class="show-answer-btn"&gt;正解を見る&lt;/button&gt;&lt;br /&gt;
&lt;span id="a9" class="answer-box"&gt;正解：C（something, someone, nothing など）&lt;/span&gt;&lt;/td&gt;
&lt;/tr&gt;
&lt;p&gt;&lt;!-- Q10 --&gt;&lt;/p&gt;
&lt;tr&gt;
&lt;td&gt;10&lt;/td&gt;
&lt;td&gt;不定代名詞と形容詞の語順として正しいものはどれか。&lt;/td&gt;
&lt;td&gt;A. cold something&lt;br /&gt;
B. something cold&lt;br /&gt;
C. special nothing&lt;br /&gt;
D. drink something&lt;/td&gt;
&lt;td&gt;&lt;button id="btn-a10" class="show-answer-btn"&gt;正解を見る&lt;/button&gt;&lt;br /&gt;
&lt;span id="a10" class="answer-box"&gt;正解：B（不定代名詞の直後に形容詞：something cold）&lt;/span&gt;&lt;/td&gt;
&lt;/tr&gt;
&lt;/tbody&gt;
&lt;/table&gt;
&lt;p&gt;&lt;!-- ▲▲ Lesson4 セクション3（形容詞的用法）まとめ＆クイズ ここまで ▲▲ --&gt;&lt;br /&gt;
&lt;!--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t>
  </si>
  <si>
    <t>https://eigo-rewrite.com/column/stage3-lesson7-1/</t>
  </si>
  <si>
    <t>以下のページは不自然なワードを使用しています。
これらを適切に自然な言葉に置き換えて下さい。
なお、本文の装飾や構造は絶対に変えないでください。
【対象ページURL】
https://eigo-rewrite.com/column/stage3-lesson7-1/
【検出された不自然ワード】
- 型
- 確定
【本文】
------
&lt;p&gt;それでは Lesson7 セクション1に進めていきましょう。このセクションでは、関係代名詞の直前に前置詞が付く &lt;strong data-start="82" data-end="97"&gt;前置詞 + 関係代名詞&lt;/strong&gt; の形が登場します。その後、セクション2では、この &lt;strong data-start="123" data-end="138"&gt;前置詞 + 関係代名詞&lt;/strong&gt; を 1語で置き換えた &lt;strong data-start="150" data-end="158"&gt;関係副詞&lt;/strong&gt; が出てきます。どちらも区別が重要となりますので、それぞれの使い方、見分け方、そして例外があるかどうかについて確認していきましょう。&lt;br /&gt;
STAGE3の英文法（時制・助動詞・不定詞など）の全体像は、&lt;strong&gt;&lt;a href="https://eigo-rewrite.com/column/stage3/"&gt;STAGE3｜高校英文法の総まとめ（全体像はこちら）&lt;/a&gt;&lt;/strong&gt;で確認できます。&lt;/p&gt;
&lt;h2&gt;前置詞＋関係代名詞（which / whom）&lt;/h2&gt;
&lt;p&gt;&lt;strong&gt;結論：&lt;/strong&gt;このページは「&lt;strong&gt;前置詞＋関係代名詞（which / whom）&lt;/strong&gt;」の型を固める回です。&lt;strong&gt;where / when / why（関係副詞）は別セクション&lt;/strong&gt;なので、まずは「前置詞の直後に置ける語」を確定させて進めてください。&lt;/p&gt;
&lt;table&gt;
&lt;thead&gt;
&lt;tr&gt;
&lt;th&gt;知りたいこと&lt;/th&gt;
&lt;th&gt;結論（型）&lt;/th&gt;
&lt;th&gt;例&lt;/th&gt;
&lt;th&gt;注意&lt;/th&gt;
&lt;/tr&gt;
&lt;/thead&gt;
&lt;tbody&gt;
&lt;tr&gt;
&lt;td&gt;in which の作り方&lt;/td&gt;
&lt;td&gt;前置詞＋which&lt;/td&gt;
&lt;td&gt;the village &lt;strong&gt;in which&lt;/strong&gt; I was born&lt;/td&gt;
&lt;td&gt;前置詞を忘れやすい（元の文に戻して in を確認）&lt;/td&gt;
&lt;/tr&gt;
&lt;tr&gt;
&lt;td&gt;to whom の作り方&lt;/td&gt;
&lt;td&gt;前置詞＋whom（人）&lt;/td&gt;
&lt;td&gt;the person &lt;strong&gt;to whom&lt;/strong&gt; I spoke&lt;/td&gt;
&lt;td&gt;前置詞の直後は that にできない&lt;/td&gt;
&lt;/tr&gt;
&lt;tr&gt;
&lt;td&gt;with whom の作り方&lt;/td&gt;
&lt;td&gt;前置詞＋whom（人）&lt;/td&gt;
&lt;td&gt;The man &lt;strong&gt;whom&lt;/strong&gt; we were talking &lt;strong&gt;with&lt;/strong&gt;&lt;/td&gt;
&lt;td&gt;会話では前置詞を後ろに回す形もよく出る&lt;/td&gt;
&lt;/tr&gt;
&lt;tr&gt;
&lt;td&gt;that は使える？&lt;/td&gt;
&lt;td&gt;前置詞の直後は不可&lt;/td&gt;
&lt;td&gt;× in that / ○ which I was born in&lt;/td&gt;
&lt;td&gt;迷ったら which / whom に寄せると安全&lt;/td&gt;
&lt;/tr&gt;
&lt;tr&gt;
&lt;td&gt;省略できる？&lt;/td&gt;
&lt;td&gt;前置詞が後ろなら省略可（目的格）&lt;/td&gt;
&lt;td&gt;the city (which) he was born &lt;strong&gt;in&lt;/strong&gt;&lt;/td&gt;
&lt;td&gt;&lt;strong&gt;in which&lt;/strong&gt; の形は省略できない&lt;/td&gt;
&lt;/tr&gt;
&lt;/tbody&gt;
&lt;/table&gt;
&lt;h3&gt;つまずき防止：語順を即決する3チェック&lt;/h3&gt;
&lt;ul&gt;
&lt;li&gt;① まず元の2文に戻して、&lt;strong&gt;前置詞が必要か（in / to / with など）&lt;/strong&gt;を確定する&lt;/li&gt;
&lt;li&gt;② 前置詞を前に出すなら、直後は&lt;strong&gt;which / whom&lt;/strong&gt;（&lt;strong&gt;that は不可&lt;/strong&gt;）&lt;/li&gt;
&lt;li&gt;③ 口語なら「前置詞を後ろ」にもできる（例：which I was born &lt;strong&gt;in&lt;/strong&gt;）&lt;/li&gt;
&lt;/ul&gt;
&lt;h3&gt;よくある誤り（ここだけ注意）&lt;/h3&gt;
&lt;ul&gt;
&lt;li&gt;× &lt;strong&gt;in that&lt;/strong&gt; I was born ／ ○ &lt;strong&gt;which&lt;/strong&gt; I was born in（または in which I was born）&lt;/li&gt;
&lt;li&gt;× the city &lt;strong&gt;in&lt;/strong&gt; he was born ／ ○ the city he was born &lt;strong&gt;in&lt;/strong&gt;（または the city &lt;strong&gt;in which&lt;/strong&gt; he was born）&lt;/li&gt;
&lt;/ul&gt;
&lt;p&gt;このあと本文で、&lt;strong&gt;基本→前置詞を含む例→前置詞＋関係代名詞の注意点→クイズ&lt;/strong&gt;の順に確認できます。&lt;/p&gt;
&lt;h3&gt;関係代名詞の使い方の復習&lt;/h3&gt;
&lt;p&gt;まずおなじみの形で文が二つありますから、この二つの文を繋いで一つにします。まずは今まで通りの関係代名詞の使い方、これを確認した上で今回の前置詞 + 関係代名詞、こういった使い方を見ていく事にします。まずこの二つの文を繋ぐ際というのは、今までと同様にこの重複している名詞を取り出します。取り出したらここの&lt;span style="color: red;"&gt;&amp;#8220;it&amp;#8221;&lt;/span&gt;、この&lt;span style="color: red;"&gt;&amp;#8220;it&amp;#8221;&lt;/span&gt;というのが当然これは人以外になりますから&lt;span style="color: red;"&gt;&amp;#8220;which&amp;#8221;&lt;/span&gt;とか&lt;span style="color: red;"&gt;&amp;#8220;that&amp;#8221;&lt;/span&gt;にしてこれを塊の先頭にもってきます。そして、この先行詞の後ろに置くという形になっていて、これで「ここが私が生まれた村です。」という形になっています。忘れてしまいがちですが、元々ここに&lt;span style="color: red;"&gt;&amp;#8220;in&amp;#8221;&lt;/span&gt;という前置詞が入っていますから、ここに前置詞を書くのを忘れないで下さい。これが一つ注意点となります。&lt;/p&gt;
&lt;h3&gt;前置詞 + 関係代名詞の使い方&lt;/h3&gt;
&lt;p&gt;これが今までやっていた関係代名詞の使い方になる訳ですが、今回はここに&lt;span style="color: red;"&gt;&amp;#8220;in it&amp;#8221;&lt;/span&gt;というふうに、ここ前置詞 + 名詞という塊としてみるとこの&lt;span style="color: red;"&gt;&amp;#8220;it&amp;#8221;&lt;/span&gt;を&lt;span style="color: red;"&gt;&amp;#8220;which&amp;#8221;&lt;/span&gt;に変えた時に、ここが前置詞 + 名詞だからここの&lt;span style="color: red;"&gt;&amp;#8220;it&amp;#8221;&lt;/span&gt;を&lt;span style="color: red;"&gt;&amp;#8220;which&amp;#8221;&lt;/span&gt;に変えても&lt;span style="color: red;"&gt;&amp;#8220;in which&amp;#8221;&lt;/span&gt;という形で前置詞 + 関係代名詞、こういった形でセットで前に出すという考え方がある訳です。この&lt;span style="color: red;"&gt;&amp;#8220;in it&amp;#8221;&lt;/span&gt;が&lt;span style="color: red;"&gt;&amp;#8220;in which&amp;#8221;&lt;/span&gt;になってそのまま出てきます。そうすると、これが一つの塊を作る、節を作るという事には変わりがなく、訳し方も当然これは関係代名詞で&amp;#8221;,&amp;#8221;もありませんから直前の名詞を修飾します。このように、訳としては今までの関係代名詞の使い方と大体同じですが、ここに前置詞が付くというのがこれまでとの違いになっています。&lt;/p&gt;
&lt;h3&gt;前置詞の位置と関係代名詞の使い方&lt;/h3&gt;
&lt;p&gt;この前置詞があるかないかという所で訳が変わらないというのが実は大事な所でして、どうしてもこの「私が生まれた村」の中に&lt;span style="color: red;"&gt;&amp;#8220;in&amp;#8221;&lt;/span&gt;という前置詞の訳が入っていないので、書く際にここの&lt;span style="color: red;"&gt;&amp;#8220;in&amp;#8221;&lt;/span&gt;を忘れてしまいがちです。なので、防ぎ方としては元の文に戻した時に&lt;span style="color: red;"&gt;&amp;#8220;I was born the village&amp;#8221;&lt;/span&gt;ではなくて、&lt;span style="color: red;"&gt;&amp;#8220;I was born in the village&amp;#8221;&lt;/span&gt;と、ここに元々&lt;span style="color: red;"&gt;&amp;#8220;in&amp;#8221;&lt;/span&gt;があったなというふうに元の文に戻して考えてあげるとここの前置詞というのを忘れないで済むという事になります。&lt;/p&gt;
&lt;h3&gt;注意点: 関係代名詞の選択&lt;/h3&gt;
&lt;p&gt;注意点としてこちらの二つ目の文では、&lt;span style="color: red;"&gt;&amp;#8220;which&amp;#8221;&lt;/span&gt;と&lt;span style="color: red;"&gt;&amp;#8220;that&amp;#8221;&lt;/span&gt;はどちらでもいいですよという形になっていますが、この前置詞のあとに関係代名詞の&lt;span style="color: red;"&gt;&amp;#8220;that&amp;#8221;&lt;/span&gt;を置くというのはダメになっています。ですので、&lt;span style="color: red;"&gt;&amp;#8220;which I was born in&amp;#8221;&lt;/span&gt;とか&lt;span style="color: red;"&gt;&amp;#8220;that I was born in&amp;#8221;&lt;/span&gt;、こういう形はいいですが、&lt;span style="color: red;"&gt;&amp;#8220;in that&amp;#8221;&lt;/span&gt;という形は出来ないという事が一つ注意点になります。ですので、選択問題や自分で英作文をする時に、ちょっと怪しいなと思ったら&lt;span style="color: red;"&gt;&amp;#8220;that&amp;#8221;&lt;/span&gt;ではなくて全て&lt;span style="color: red;"&gt;&amp;#8220;which&amp;#8221;&lt;/span&gt;とか&lt;span style="color: red;"&gt;&amp;#8220;whom&amp;#8221;&lt;/span&gt;にしておくとどちらの形にも対応する事が出来ますから、こういった所は注意をして下さい。&lt;br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&lt;hr /&gt;
&lt;h3&gt;前置詞と関係代名詞の使い方&lt;/h3&gt;
&lt;p&gt;それでは前置詞と関係代名詞を同時に使う例文を他にも二つ見ていきましょう。まずこちらの例文です。&lt;/p&gt;
&lt;h3&gt;例文1: &amp;#8220;The man whom we were talking with was Jun.&amp;#8221;&lt;/h3&gt;
&lt;p&gt;この文では、&lt;span style="color: red;"&gt;&amp;#8220;with was&amp;#8221;&lt;/span&gt;という形が不自然に感じられますが、これは元々文が以下のように分かれていたためです：&lt;/p&gt;
&lt;ul&gt;
&lt;li&gt;「The man was Jun.」(その人はジュンでした)&lt;/li&gt;
&lt;li&gt;「We were talking with him.」(私たちは彼と話していた)&lt;/li&gt;
&lt;/ul&gt;
&lt;p&gt;&lt;span style="color: red;"&gt;&amp;#8220;talk&amp;#8221;&lt;/span&gt;は「talk &lt;span style="color: red;"&gt;him&lt;/span&gt;」や「talk &lt;span style="color: red;"&gt;her&lt;/span&gt;」とは使われず、「誰々と話す」という意味では&lt;span style="color: red;"&gt;&amp;#8220;with&amp;#8221;&lt;/span&gt;が必要です。従って、元々の「&lt;span style="color: red;"&gt;him&lt;/span&gt;」が関係代名詞として文の先頭に来て、結果として「&lt;span style="color: red;"&gt;whom we were talking with&lt;/span&gt;」となります。このように、「私たちが話していたその男性はジュンです。」と訳すと、「&lt;span style="color: red;"&gt;with&lt;/span&gt;」が訳に反映されていない場合があります。書く際に「The man whom we were talking &lt;span style="color: red;"&gt;with&lt;/span&gt; Jun」と書かないように注意し、元の文に戻して「talk &lt;span style="color: red;"&gt;with&lt;/span&gt;」を意識して「&lt;span style="color: red;"&gt;with&lt;/span&gt;」を忘れないようにしましょう。&lt;/p&gt;
&lt;p&gt;ここでの「&lt;span style="color: red;"&gt;whom&lt;/span&gt;」は目的格であり、目的格の関係代名詞は省略可能です。従って、「The man &lt;span style="color: red;"&gt;we were talking with&lt;/span&gt;」とも書けます。&lt;/p&gt;
&lt;h3&gt;例文2: &amp;#8220;I will meet the writer I have wanted to talk with.&amp;#8221;&lt;/h3&gt;
&lt;p&gt;この文の「&lt;span style="color: red;"&gt;writer&lt;/span&gt;」に対して、「I have wanted to talk with &lt;span style="color: red;"&gt;him/her&lt;/span&gt;」という形で「&lt;span style="color: red;"&gt;with&lt;/span&gt;」が入っています。「talk &lt;span style="color: red;"&gt;with&lt;/span&gt;」が基本です。「&lt;span style="color: red;"&gt;have wanted&lt;/span&gt;」は「ずっと話したかった」という意味を持ちます。ここで「I have wanted to talk with」は、「話したいと思っていた作家に会う予定です」という訳になります。&lt;/p&gt;
&lt;p&gt;文の構造としては、名詞「&lt;span style="color: red;"&gt;writer&lt;/span&gt;」があり、その後に「I have wanted」が続く形です。ここで「名詞+SV」の形式を見たら、関係代名詞の目的格が省略されていると考えましょう。実際にこの形が出てくる際には、「I will meet the writer I have wanted to talk &lt;span style="color: red;"&gt;with&lt;/span&gt;」となる場合もあります。前置詞+関係代名詞の際は、目的格が省略されているかもしれないことと、元々前置詞があったかどうかを意識する必要があります。&lt;/p&gt;
&lt;p&gt;このような文に慣れるためには、練習問題を使ってしっかりと演習を行うことが重要です。セクション1については以上となります。&lt;/p&gt;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&lt;p&gt;&amp;nbsp;&lt;/p&gt;
&lt;h2&gt;Lesson 7 セクション1: 前置詞 + 関係代名詞&lt;/h2&gt;
&lt;h3&gt;まとめ&lt;/h3&gt;
&lt;table style="width: 100%; border-collapse: collapse;"&gt;
&lt;tbody&gt;
&lt;tr style="background-color: #dd8500; color: white;"&gt;
&lt;th&gt;ポイント&lt;/th&gt;
&lt;th&gt;説明&lt;/th&gt;
&lt;/tr&gt;
&lt;tr style="background-color: #f0b464; color: black;"&gt;
&lt;td&gt;前置詞 + 関係代名詞とは？&lt;/td&gt;
&lt;td&gt;関係代名詞の前に前置詞を置くことで、より形式ばった・書き言葉的な文構造を作る形&lt;/td&gt;
&lt;/tr&gt;
&lt;tr style="background-color: white; color: black;"&gt;
&lt;td&gt;基本構造&lt;/td&gt;
&lt;td&gt;&lt;code&gt;in which / to whom / with whom&lt;/code&gt; などの形で先行詞を修飾し、「～の中で」「～に（対して）」などの意味を表す&lt;/td&gt;
&lt;/tr&gt;
&lt;tr style="background-color: #f0b464; color: black;"&gt;
&lt;td&gt;使える関係代名詞&lt;/td&gt;
&lt;td&gt;&lt;strong&gt;which / whom&lt;/strong&gt; は前置詞と併用可。&lt;strong&gt;that&lt;/strong&gt; は前置詞の直後に置くことはできない&lt;/td&gt;
&lt;/tr&gt;
&lt;tr style="background-color: white; color: black;"&gt;
&lt;td&gt;省略の可否&lt;/td&gt;
&lt;td&gt;目的格の関係代名詞は、前置詞が文末にくる形では省略可。ただし、前置詞を前に出した「前置詞 + 関係代名詞」の形では&lt;strong&gt;省略不可&lt;/strong&gt;&lt;/td&gt;
&lt;/tr&gt;
&lt;tr style="background-color: #f0b464; color: black;"&gt;
&lt;td&gt;意味上の対応関係&lt;/td&gt;
&lt;td&gt;&lt;code&gt;the city in which he was born&lt;/code&gt; ＝ &lt;code&gt;the city which he was born in&lt;/code&gt; のように、「どの語がどの前置詞と結びついているか」を意識することが大切&lt;/td&gt;
&lt;/tr&gt;
&lt;tr style="background-color: white; color: black;"&gt;
&lt;td&gt;口語との違い&lt;/td&gt;
&lt;td&gt;会話では &lt;code&gt;the person (who) I spoke with&lt;/code&gt; のように前置詞を文末に置く形が一般的。&lt;code&gt;with whom&lt;/code&gt; などは主に書き言葉やかたい文章で用いられる&lt;/td&gt;
&lt;/tr&gt;
&lt;/tbody&gt;
&lt;/table&gt;
&lt;h3&gt;クイズ&lt;/h3&gt;
&lt;p&gt;&lt;script&gt;
  function showAnswer(id) {
    document.getElementById(id).style.display = 'inline';
    document.getElementById(id + '-btn').style.display = 'none';
  }
&lt;/script&gt;&lt;/p&gt;
&lt;table style="width: 100%; border-collapse: collapse; margin-top: 10px;"&gt;
&lt;tbody&gt;
&lt;tr style="background-color: #dd8500; color: white;"&gt;
&lt;th&gt;問題&lt;/th&gt;
&lt;th&gt;選択肢&lt;/th&gt;
&lt;th&gt;答え&lt;/th&gt;
&lt;/tr&gt;
&lt;tr style="background-color: #f0b464; color: black;"&gt;
&lt;td&gt;1. 「前置詞 + 関係代名詞」の説明として最も適切なのはどれ？&lt;/td&gt;
&lt;td&gt;A. 関係代名詞の前に副詞を置く形&lt;br /&gt;
B. 関係代名詞の前に前置詞を置いて、より形式ばった形にしたもの&lt;br /&gt;
C. 前置詞を文末に置く口語的な形&lt;br /&gt;
D. 関係代名詞をすべて省略した形&lt;/td&gt;
&lt;td&gt;&lt;button id="q1-btn"&gt;正解を見る&lt;/button&gt;&lt;br /&gt;
&lt;span id="q1" style="display: none;"&gt;B. 関係代名詞の前に前置詞を置いて、より形式ばった形にしたもの&lt;/span&gt;&lt;/td&gt;
&lt;/tr&gt;
&lt;tr style="background-color: white; color: black;"&gt;
&lt;td&gt;2. 次のうち「前置詞 + 関係代名詞」の例になっているものはどれ？&lt;/td&gt;
&lt;td&gt;A. which I know&lt;br /&gt;
B. in which I live&lt;br /&gt;
C. that I met&lt;br /&gt;
D. who I talked to&lt;/td&gt;
&lt;td&gt;&lt;button id="q2-btn"&gt;正解を見る&lt;/button&gt;&lt;br /&gt;
&lt;span id="q2" style="display: none;"&gt;B. in which I live&lt;/span&gt;&lt;/td&gt;
&lt;/tr&gt;
&lt;tr style="background-color: #f0b464; color: black;"&gt;
&lt;td&gt;3. 前置詞の直後に置くことが&lt;strong&gt;できない&lt;/strong&gt;関係代名詞はどれ？&lt;/td&gt;
&lt;td&gt;A. which&lt;br /&gt;
B. whom&lt;br /&gt;
C. that&lt;br /&gt;
D. whose&lt;/td&gt;
&lt;td&gt;&lt;button id="q3-btn"&gt;正解を見る&lt;/button&gt;&lt;br /&gt;
&lt;span id="q3" style="display: none;"&gt;C. that&lt;/span&gt;&lt;/td&gt;
&lt;/tr&gt;
&lt;tr style="background-color: white; color: black;"&gt;
&lt;td&gt;4. 「in which」の意味として最も近いものはどれ？&lt;/td&gt;
&lt;td&gt;A. その中で&lt;br /&gt;
B. そのために&lt;br /&gt;
C. その時に&lt;br /&gt;
D. その理由で&lt;/td&gt;
&lt;td&gt;&lt;button id="q4-btn"&gt;正解を見る&lt;/button&gt;&lt;br /&gt;
&lt;span id="q4" style="display: none;"&gt;A. その中で&lt;/span&gt;&lt;/td&gt;
&lt;/tr&gt;
&lt;tr style="background-color: #f0b464; color: black;"&gt;
&lt;td&gt;5. 「to whom」が自然に使われるのはどの先行詞に対してか？&lt;/td&gt;
&lt;td&gt;A. 物&lt;br /&gt;
B. 場所&lt;br /&gt;
C. 人&lt;br /&gt;
D. 時&lt;/td&gt;
&lt;td&gt;&lt;button id="q5-btn"&gt;正解を見る&lt;/button&gt;&lt;br /&gt;
&lt;span id="q5" style="display: none;"&gt;C. 人&lt;/span&gt;&lt;/td&gt;
&lt;/tr&gt;
&lt;tr style="background-color: white; color: black;"&gt;
&lt;td&gt;6. 次の二つの文の関係として正しいものはどれ？&lt;br /&gt;
① This is the city in which he was born.&lt;br /&gt;
② This is the city which he was born in.&lt;/td&gt;
&lt;td&gt;A. ①と②は意味がほぼ同じで、①の方が形式ばっている&lt;br /&gt;
B. ①と②は意味が正反対になる&lt;br /&gt;
C. ①だけが文法的に正しい&lt;br /&gt;
D. ②だけが文法的に正しい&lt;/td&gt;
&lt;td&gt;&lt;button id="q6-btn"&gt;正解を見る&lt;/button&gt;&lt;br /&gt;
&lt;span id="q6" style="display: none;"&gt;A. ①と②は意味がほぼ同じで、①の方が形式ばっている&lt;/span&gt;&lt;/td&gt;
&lt;/tr&gt;
&lt;tr style="background-color: #f0b464; color: black;"&gt;
&lt;td&gt;7. 次の訳として最も適切なのはどれ？&lt;br /&gt;
I visited the city in which he was born.&lt;/td&gt;
&lt;td&gt;A. 私は彼が生まれた都市を訪れた。&lt;br /&gt;
B. 私は彼が生まれる都市を訪れた。&lt;br /&gt;
C. 私は彼がその都市を訪れた。&lt;br /&gt;
D. 私は彼が住んでいる都市を訪れた。&lt;/td&gt;
&lt;td&gt;&lt;button id="q7-btn"&gt;正解を見る&lt;/button&gt;&lt;br /&gt;
&lt;span id="q7" style="display: none;"&gt;A. 私は彼が生まれた都市を訪れた。&lt;/span&gt;&lt;/td&gt;
&lt;/tr&gt;
&lt;tr style="background-color: white; color: black;"&gt;
&lt;td&gt;8. 「The person with whom I spoke was kind.」の意味として最も近いものはどれ？&lt;/td&gt;
&lt;td&gt;A. 私が話した人は親切だった。&lt;br /&gt;
B. 私が親切だった人と話した。&lt;br /&gt;
C. 私がその人と親切に話した。&lt;br /&gt;
D. 私が見た人は親切だった。&lt;/td&gt;
&lt;td&gt;&lt;button id="q8-btn"&gt;正解を見る&lt;/button&gt;&lt;br /&gt;
&lt;span id="q8" style="display: none;"&gt;A. 私が話した人は親切だった。&lt;/span&gt;&lt;/td&gt;
&lt;/tr&gt;
&lt;tr style="background-color: #f0b464; color: black;"&gt;
&lt;td&gt;9. 次の説明のうち、前置詞 + 関係代名詞について正しいものはどれ？&lt;/td&gt;
&lt;td&gt;A. 口語ではよく使われるが、書き言葉ではほとんど使われない。&lt;br /&gt;
B. 書き言葉でよく使われ、かたい印象を与える表現である。&lt;br /&gt;
C. that とだけ組み合わせて使う表現である。&lt;br /&gt;
D. 関係代名詞を必ず省略しなければならない。&lt;/td&gt;
&lt;td&gt;&lt;button id="q9-btn"&gt;正解を見る&lt;/button&gt;&lt;br /&gt;
&lt;span id="q9" style="display: none;"&gt;B. 書き言葉でよく使われ、かたい印象を与える表現である。&lt;/span&gt;&lt;/td&gt;
&lt;/tr&gt;
&lt;tr style="background-color: white; color: black;"&gt;
&lt;td&gt;10. 次のうち、文法的に&lt;strong&gt;誤っている&lt;/strong&gt;文はどれ？&lt;/td&gt;
&lt;td&gt;A. This is the house in which I lived.&lt;br /&gt;
B. This is the house which I lived in.&lt;br /&gt;
C. This is the house I lived in.&lt;br /&gt;
D. This is the house in I lived.&lt;/td&gt;
&lt;td&gt;&lt;button id="q10-btn"&gt;正解を見る&lt;/button&gt;&lt;br /&gt;
&lt;span id="q10" style="display: none;"&gt;D. This is the house in I lived.&lt;/span&gt;&lt;/td&gt;
&lt;/tr&gt;
&lt;/tbody&gt;
&lt;/table&gt;
------</t>
  </si>
  <si>
    <t>https://eigo-rewrite.com/column/stage3/</t>
  </si>
  <si>
    <t>以下のページは不自然なワードを使用しています。
これらを適切に自然な言葉に置き換えて下さい。
なお、本文の装飾や構造は絶対に変えないでください。
【対象ページURL】
https://eigo-rewrite.com/column/stage3/
【検出された不自然ワード】
- 型
- 迷い
- 固定
- 乱れ
【本文】
------
&lt;p&gt;&lt;!-- ========================= STAGE3 総まとめ（まとめページ本文） 貼り付け先：WordPress 固定ページ（ビジュアル/テキストどちらでもOK） ========================= --&gt;&lt;/p&gt;
&lt;div style="padding: 14px; border: 1px solid #ddd; border-radius: 10px; background: #fafafa; margin: 0 0 18px;"&gt;
&lt;p style="margin: 0 0 8px;"&gt;&lt;strong&gt;STAGE別リンク：&lt;/strong&gt;&lt;br /&gt;
&lt;a href="https://eigo-rewrite.com/column/hub_stage1/"&gt;STAGE1&lt;/a&gt;&lt;br /&gt;
&lt;a href="https://eigo-rewrite.com/column/hub_stage2/"&gt;STAGE2&lt;/a&gt;&lt;br /&gt;
STAGE3（このページ）&lt;/p&gt;
&lt;p style="margin: 0;"&gt;STAGE3 は、ニュートレジャー（高校英文法）で「得点差がつきやすい要点」をまとめて固める段階です。&lt;br /&gt;
過去完了／助動詞の推量／不定詞の発展／受動態の発展／副詞節／関係詞／名詞節（間接疑問・that節）までを、Lesson1〜8 に分けて整理しています。&lt;/p&gt;
&lt;/div&gt;
&lt;div style="padding: 14px; border: 1px solid #e6e6e6; border-radius: 10px; margin: 0 0 22px;"&gt;
&lt;h2 style="margin: 0 0 10px;"&gt;このページの使い方&lt;/h2&gt;
&lt;p style="margin: 0 0 10px;"&gt;受験英語専門ゼミ「Re-Write」の指導方針や講座の全体像は、&lt;strong&gt;&lt;a href="https://eigo-rewrite.com/"&gt;トップページ（全体像はこちら）&lt;/a&gt;&lt;/strong&gt;でご確認いただけます。&lt;/p&gt;
&lt;ol style="margin: 0 0 0 18px;"&gt;
&lt;li&gt;まず「どのLessonで何が扱われるか」を俯瞰し、必要なLessonから着手してください。&lt;/li&gt;
&lt;li&gt;各Lessonページでは、型（形）・訳し方・見分けの軸を確認し、例文で語順を崩さない練習をします。&lt;/li&gt;
&lt;li&gt;最後に、各Lessonの「自分で言えるチェック」を使い、説明できる状態まで戻してください。&lt;/li&gt;
&lt;/ol&gt;
&lt;/div&gt;
&lt;h2 id="toc"&gt;STAGE3 目次&lt;/h2&gt;
&lt;ul&gt;
&lt;li&gt;&lt;a href="#lesson1"&gt;Lesson1：時制／完了形（過去完了・大過去）&lt;/a&gt;&lt;/li&gt;
&lt;li&gt;&lt;a href="#lesson2"&gt;Lesson2：助動詞の発展（推量・可能性・過去の推量）&lt;/a&gt;&lt;/li&gt;
&lt;li&gt;&lt;a href="#lesson3"&gt;Lesson3：不定詞を使った表現（of/for・前置詞・知覚動詞・that節書換）&lt;/a&gt;&lt;/li&gt;
&lt;li&gt;&lt;a href="#lesson4"&gt;Lesson4：受動態の発展（復習＋助動詞を含む）&lt;/a&gt;&lt;/li&gt;
&lt;li&gt;&lt;a href="#lesson5"&gt;Lesson5：副詞節（相関接続詞・従位接続詞・目的/条件など）&lt;/a&gt;&lt;/li&gt;
&lt;li&gt;&lt;a href="#lesson6"&gt;Lesson6：関係代名詞（発展：whose/what・非制限用法など）&lt;/a&gt;&lt;/li&gt;
&lt;li&gt;&lt;a href="#lesson7"&gt;Lesson7：関係副詞（前置詞＋関係代名詞／where・when・how）&lt;/a&gt;&lt;/li&gt;
&lt;li&gt;&lt;a href="#lesson8"&gt;Lesson8：名詞節（間接疑問／if・whether／that節）&lt;/a&gt;&lt;/li&gt;
&lt;li&gt;&lt;a href="#check"&gt;自分で言えるチェック（仕上げ）&lt;/a&gt;&lt;/li&gt;
&lt;/ul&gt;
&lt;div style="height: 8px;"&gt;&lt;/div&gt;
&lt;p&gt;&lt;!-- ===== Lesson1 ===== --&gt;&lt;/p&gt;
&lt;h2 id="lesson1"&gt;Lesson1：時制／完了形（過去完了・大過去）&lt;/h2&gt;
&lt;p&gt;STAGE3 の冒頭は「時間の前後関係」を正確に掴むところから始まります。&lt;br /&gt;
過去完了（had + 過去分詞）は、単なる「過去」ではなく「過去のある時点より前」を示す合図です。&lt;/p&gt;
&lt;ul&gt;
&lt;li&gt;&lt;strong&gt;ここで固めること&lt;/strong&gt;
&lt;ul&gt;
&lt;li&gt;「過去の出来事が2つある」→ どちらが先かを見抜き、必要なら過去完了にする&lt;/li&gt;
&lt;li&gt;大過去（過去完了の用法）＝「その時点で既に〜していた」の整理&lt;/li&gt;
&lt;/ul&gt;
&lt;/li&gt;
&lt;/ul&gt;
&lt;p style="margin: 10px 0 6px;"&gt;&lt;strong&gt;セクション別リンク&lt;/strong&gt;&lt;/p&gt;
&lt;ul&gt;
&lt;li&gt;&lt;a href="https://eigo-rewrite.com/column/stage3-lesson1-2/"&gt;STAGE3 Lesson1-2：時制/完了形（過去完了）&lt;/a&gt;&lt;/li&gt;
&lt;li&gt;&lt;a href="https://eigo-rewrite.com/column/stage3-lesson1-3/"&gt;STAGE3 Lesson1-3：時制/完了形（大過去）&lt;/a&gt;&lt;/li&gt;
&lt;/ul&gt;
&lt;p style="margin: 0 0 18px;"&gt;&lt;a href="#toc"&gt;▲ 目次に戻る&lt;/a&gt;&lt;/p&gt;
&lt;p&gt;&lt;!-- ===== Lesson2 ===== --&gt;&lt;/p&gt;
&lt;h2 id="lesson2"&gt;Lesson2：助動詞の発展（推量・可能性・過去の推量）&lt;/h2&gt;
&lt;p&gt;STAGE2 の「助動詞＝できる/〜するべき」だけだと、長文や英作文で詰まります。&lt;br /&gt;
STAGE3 では「推量」「可能性」「過去の推量（助動詞 + have + 過去分詞）」を整理して、訳のブレをなくします。&lt;/p&gt;
&lt;ul&gt;
&lt;li&gt;&lt;strong&gt;ここで固めること&lt;/strong&gt;
&lt;ul&gt;
&lt;li&gt;may/might（〜かもしれない）・must（〜に違いない）・cannot（〜のはずがない）などの推量&lt;/li&gt;
&lt;li&gt;can/could の「可能性」用法（“できる”ではない）&lt;/li&gt;
&lt;li&gt;助動詞 + have + 過去分詞＝「過去の出来事についての推量」&lt;/li&gt;
&lt;/ul&gt;
&lt;/li&gt;
&lt;/ul&gt;
&lt;p style="margin: 10px 0 6px;"&gt;&lt;strong&gt;セクション別リンク&lt;/strong&gt;&lt;/p&gt;
&lt;ul&gt;
&lt;li&gt;&lt;a href="https://eigo-rewrite.com/column/stage3-lesson2-1/"&gt;STAGE3 Lesson2-1：助動詞の発展（推量/義務）&lt;/a&gt;&lt;/li&gt;
&lt;li&gt;&lt;a href="https://eigo-rewrite.com/column/stage3-lesson2-2/"&gt;STAGE3 Lesson2-2：助動詞の発展（可能性/推量）&lt;/a&gt;&lt;/li&gt;
&lt;li&gt;&lt;a href="https://eigo-rewrite.com/column/stage3-lesson2-3/"&gt;STAGE3 Lesson2-3：助動詞の発展（過去の推量）&lt;/a&gt;&lt;/li&gt;
&lt;/ul&gt;
&lt;p style="margin: 0 0 18px;"&gt;&lt;a href="#toc"&gt;▲ 目次に戻る&lt;/a&gt;&lt;/p&gt;
&lt;p&gt;&lt;!-- ===== Lesson3 ===== --&gt;&lt;/p&gt;
&lt;h2 id="lesson3"&gt;Lesson3：不定詞を使った表現（of/for・前置詞・知覚動詞・that節書換）&lt;/h2&gt;
&lt;p&gt;不定詞は「to = 〜するため」だけでは終わりません。&lt;br /&gt;
STAGE3 では「形の見分け」を中心に、訳の起点をはっきりさせます。&lt;/p&gt;
&lt;ul&gt;
&lt;li&gt;&lt;strong&gt;ここで固めること&lt;/strong&gt;
&lt;ul&gt;
&lt;li&gt;It is 形容詞 &lt;strong&gt;of&lt;/strong&gt; / &lt;strong&gt;for&lt;/strong&gt; 人 to V（評価の主体が誰か）&lt;/li&gt;
&lt;li&gt;to V + 前置詞（熟語化しやすい形）&lt;/li&gt;
&lt;li&gt;知覚動詞（see/hear など）＋目的語＋原形/ing の扱い&lt;/li&gt;
&lt;li&gt;that節を不定詞に書き換える場面（言い換えの形）&lt;/li&gt;
&lt;/ul&gt;
&lt;/li&gt;
&lt;/ul&gt;
&lt;p style="margin: 10px 0 6px;"&gt;&lt;strong&gt;セクション別リンク&lt;/strong&gt;&lt;/p&gt;
&lt;ul&gt;
&lt;li&gt;&lt;a href="https://eigo-rewrite.com/column/stage3-lesson3-1/"&gt;STAGE3 Lesson3-1：It is 形容詞 of/for 人 to の使い分け&lt;/a&gt;&lt;/li&gt;
&lt;li&gt;&lt;a href="https://eigo-rewrite.com/column/stage3-lesson3-2/"&gt;STAGE3 Lesson3-2：不定詞を使った表現（to V + 前置詞）&lt;/a&gt;&lt;/li&gt;
&lt;li&gt;&lt;a href="https://eigo-rewrite.com/column/stage3-lesson3-3/"&gt;STAGE3 Lesson3-3：不定詞を使った表現（知覚動詞）&lt;/a&gt;&lt;/li&gt;
&lt;li&gt;&lt;a href="https://eigo-rewrite.com/column/stage3-lesson3-4/"&gt;STAGE3 Lesson3-4：不定詞を使った表現（that節と書換）&lt;/a&gt;&lt;/li&gt;
&lt;/ul&gt;
&lt;p style="margin: 0 0 18px;"&gt;&lt;a href="#toc"&gt;▲ 目次に戻る&lt;/a&gt;&lt;/p&gt;
&lt;p&gt;&lt;!-- ===== Lesson4 ===== --&gt;&lt;/p&gt;
&lt;h2 id="lesson4"&gt;Lesson4：受動態の発展（復習＋助動詞を含む）&lt;/h2&gt;
&lt;p&gt;受動態は「be + 過去分詞」で終わりません。&lt;br /&gt;
助動詞や完了形・進行形が絡むと、形だけ追っても訳が乱れます。形で押さえて、機械的に組み立てられる状態にします。&lt;/p&gt;
&lt;p style="margin: 10px 0 6px;"&gt;&lt;strong&gt;セクション別リンク&lt;/strong&gt;&lt;/p&gt;
&lt;ul&gt;
&lt;li&gt;&lt;a href="https://eigo-rewrite.com/column/stage3-lesson4-1/"&gt;STAGE3 Lesson4-1：受動態の発展（復習/助動詞を含む）&lt;/a&gt;&lt;/li&gt;
&lt;li&gt;&lt;a href="https://eigo-rewrite.com/column/stage3-lesson4-2/"&gt;STAGE3 Lesson4-2：受動態の発展（復習/助動詞を含む）&lt;/a&gt;&lt;/li&gt;
&lt;/ul&gt;
&lt;p style="margin: 0 0 18px;"&gt;&lt;a href="#toc"&gt;▲ 目次に戻る&lt;/a&gt;&lt;/p&gt;
&lt;p&gt;&lt;!-- ===== Lesson5 ===== --&gt;&lt;/p&gt;
&lt;h2 id="lesson5"&gt;Lesson5：副詞節（相関接続詞・従位接続詞・目的/条件など）&lt;/h2&gt;
&lt;p&gt;副詞節は「訳」より先に「接続詞が示す関係」をはっきりさせるのが近道です。&lt;br /&gt;
どこが主節で、どこが従属節か。つながり方を先に決めると、長文でも迷いません。&lt;/p&gt;
&lt;ul&gt;
&lt;li&gt;&lt;strong&gt;ここで固めること&lt;/strong&gt;
&lt;ul&gt;
&lt;li&gt;both A and B / not only A but also B などの&lt;strong&gt;相関接続詞&lt;/strong&gt;&lt;/li&gt;
&lt;li&gt;because / although / if / unless などの&lt;strong&gt;従位接続詞&lt;/strong&gt;の整理&lt;/li&gt;
&lt;li&gt;目的（so that / in order to）・条件（if / unless）など、意味ごとの仕分け&lt;/li&gt;
&lt;/ul&gt;
&lt;/li&gt;
&lt;/ul&gt;
&lt;p style="margin: 10px 0 6px;"&gt;&lt;strong&gt;セクション別リンク&lt;/strong&gt;&lt;/p&gt;
&lt;ul&gt;
&lt;li&gt;&lt;a href="https://eigo-rewrite.com/column/stage3-lesson5-1/"&gt;STAGE3 Lesson5-1：副詞節（相関接続詞）&lt;/a&gt;&lt;/li&gt;
&lt;li&gt;&lt;a href="https://eigo-rewrite.com/column/stage3-lesson5-2/"&gt;STAGE3 Lesson5-2：副詞節（接続詞の整理）&lt;/a&gt;&lt;/li&gt;
&lt;li&gt;&lt;a href="https://eigo-rewrite.com/column/stage3-lesson5-3/"&gt;STAGE3 Lesson5-3：副詞節（目的・条件など）&lt;/a&gt;&lt;/li&gt;
&lt;/ul&gt;
&lt;p style="margin: 0 0 18px;"&gt;&lt;a href="#toc"&gt;▲ 目次に戻る&lt;/a&gt;&lt;/p&gt;
&lt;p&gt;&lt;!-- ===== Lesson6 ===== --&gt;&lt;/p&gt;
&lt;h2 id="lesson6"&gt;Lesson6：関係代名詞（発展：whose/what・非制限用法など）&lt;/h2&gt;
&lt;p&gt;関係代名詞は「that/which/who」だけで済ませると、読解で伸びません。&lt;br /&gt;
whose / what、コンマ付き（非制限用法）、そして「どこまでが修飾か」を切り分ける練習をします。&lt;/p&gt;
&lt;p style="margin: 10px 0 6px;"&gt;&lt;strong&gt;セクション別リンク&lt;/strong&gt;&lt;/p&gt;
&lt;ul&gt;
&lt;li&gt;&lt;a href="https://eigo-rewrite.com/column/stage3-lesson6-1/"&gt;STAGE3 Lesson6-1：関係代名詞（発展セクション1）&lt;/a&gt;&lt;/li&gt;
&lt;li&gt;&lt;a href="https://eigo-rewrite.com/column/stage3-lesson6-2/"&gt;STAGE3 Lesson6-2：関係代名詞（発展セクション2）&lt;/a&gt;&lt;/li&gt;
&lt;li&gt;&lt;a href="https://eigo-rewrite.com/column/stage3-lesson6-3/"&gt;STAGE3 Lesson6-3：関係代名詞（発展セクション3）&lt;/a&gt;&lt;/li&gt;
&lt;/ul&gt;
&lt;p style="margin: 0 0 18px;"&gt;&lt;a href="#toc"&gt;▲ 目次に戻る&lt;/a&gt;&lt;/p&gt;
&lt;p&gt;&lt;!-- ===== Lesson7 ===== --&gt;&lt;/p&gt;
&lt;h2 id="lesson7"&gt;Lesson7：関係副詞（前置詞＋関係代名詞／where・when・how）&lt;/h2&gt;
&lt;p&gt;関係副詞は「where = in which」のように置き換えで覚えるだけだと、ミスが残ります。&lt;br /&gt;
まず「前置詞＋関係代名詞」の形を固め、そのうえで関係副詞へ移ると安定します。&lt;/p&gt;
&lt;p style="margin: 10px 0 6px;"&gt;&lt;strong&gt;セクション別リンク&lt;/strong&gt;&lt;/p&gt;
&lt;ul&gt;
&lt;li&gt;&lt;a href="https://eigo-rewrite.com/column/stage3-lesson7-1/"&gt;STAGE3 Lesson7-1：前置詞＋関係代名詞（in which / to whom など）&lt;/a&gt;&lt;/li&gt;
&lt;li&gt;&lt;a href="https://eigo-rewrite.com/column/stage3-lesson7-2/"&gt;STAGE3 Lesson7-2：関係副詞（where / when など）&lt;/a&gt;&lt;/li&gt;
&lt;li&gt;&lt;a href="https://eigo-rewrite.com/column/stage3-lesson7-3/"&gt;STAGE3 Lesson7-3：関係副詞（how／省略など）&lt;/a&gt;&lt;/li&gt;
&lt;/ul&gt;
&lt;p style="margin: 0 0 18px;"&gt;&lt;a href="#toc"&gt;▲ 目次に戻る&lt;/a&gt;&lt;/p&gt;
&lt;p&gt;&lt;!-- ===== Lesson8 ===== --&gt;&lt;/p&gt;
&lt;h2 id="lesson8"&gt;Lesson8：名詞節（間接疑問／if・whether／that節）&lt;/h2&gt;
&lt;p&gt;最後は「名詞節」です。読解でも英作文でも、名詞節が置ける位置（主語・目的語・補語）が増えると表現が一段上がります。&lt;br /&gt;
間接疑問の語順（倒置しない）と、if/whether、that節（同格・形式主語it含む）の整理まで押さえます。&lt;/p&gt;
&lt;p style="margin: 10px 0 6px;"&gt;&lt;strong&gt;セクション別リンク&lt;/strong&gt;&lt;/p&gt;
&lt;ul&gt;
&lt;li&gt;&lt;a href="https://eigo-rewrite.com/column/stage3-lesson8-1/"&gt;STAGE3 Lesson8-1：名詞節（疑問詞の間接疑問）&lt;/a&gt;&lt;/li&gt;
&lt;li&gt;&lt;a href="https://eigo-rewrite.com/column/stage3-lesson8-2/"&gt;STAGE3 Lesson8-2：名詞節（if / whether の間接疑問）&lt;/a&gt;&lt;/li&gt;
&lt;li&gt;&lt;a href="https://eigo-rewrite.com/column/stage3-lesson8-3/"&gt;STAGE3 Lesson8-3：名詞節（that を使った名詞節）&lt;/a&gt;&lt;/li&gt;
&lt;/ul&gt;
&lt;p style="margin: 0 0 18px;"&gt;&lt;a href="#toc"&gt;▲ 目次に戻る&lt;/a&gt;&lt;/p&gt;
&lt;p&gt;&lt;!-- ===== Check ===== --&gt;&lt;/p&gt;
&lt;h2 id="check"&gt;自分で言えるチェック（仕上げ）&lt;/h2&gt;
&lt;div style="padding: 14px; border: 1px solid #ddd; border-radius: 10px; background: #fff;"&gt;
&lt;p style="margin: 0 0 10px;"&gt;ここまで進んだら、次の「1行説明」が口で出るか確認してください。出なければ、そのLessonだけ戻ればOKです。&lt;/p&gt;
&lt;ul style="margin: 0 0 0 18px;"&gt;
&lt;li&gt;&lt;strong&gt;過去完了&lt;/strong&gt;：過去の出来事が2つあるとき、より前を had + 過去分詞で示す。&lt;/li&gt;
&lt;li&gt;&lt;strong&gt;助動詞の推量&lt;/strong&gt;：may/might（弱い推量）・must（強い確信）・cannot（否定の確信）。&lt;/li&gt;
&lt;li&gt;&lt;strong&gt;過去の推量&lt;/strong&gt;：助動詞 + have + 過去分詞 ＝「過去についてそうだったはず/かもしれない」。&lt;/li&gt;
&lt;li&gt;&lt;strong&gt;of/for&lt;/strong&gt;：人の性質評価なら of、人にとって都合/難易度なら for。&lt;/li&gt;
&lt;li&gt;&lt;strong&gt;受動態&lt;/strong&gt;：助動詞や完了が絡んでも「be 系＋過去分詞」の骨格を崩さない。&lt;/li&gt;
&lt;li&gt;&lt;strong&gt;副詞節&lt;/strong&gt;：接続詞が示す関係（理由/譲歩/条件/目的）を先にはっきりさせる。&lt;/li&gt;
&lt;li&gt;&lt;strong&gt;関係詞&lt;/strong&gt;：修飾の範囲を切り、前置詞＋関係代名詞と関係副詞を区別する。&lt;/li&gt;
&lt;li&gt;&lt;strong&gt;間接疑問&lt;/strong&gt;：疑問詞のあとを倒置せず「疑問詞 + S + V」の語順で名詞節になる。&lt;/li&gt;
&lt;li&gt;&lt;strong&gt;that節&lt;/strong&gt;：目的語・補語・同格・形式主語 it など、名詞の位置に置ける。&lt;/li&gt;
&lt;/ul&gt;
&lt;/div&gt;
------</t>
  </si>
  <si>
    <t>https://eigo-rewrite.com/dokkaikyouka/</t>
  </si>
  <si>
    <t>以下のページは不自然なワードを使用しています。
これらを適切に自然な言葉に置き換えて下さい。
なお、本文の装飾や構造は絶対に変えないでください。
【対象ページURL】
https://eigo-rewrite.com/dokkaikyouka/
【検出された不自然ワード】
- 型
- 迷い
【本文】
------
&lt;h2&gt;読解強化講座&lt;/h2&gt;
&lt;p&gt;読解強化講座は、都立自校作成校の入試において特に重要となるスキルを身につけるための講座です。これらの入試では文章量が非常に多く、&lt;span style="color: #0000ff;"&gt;速読&lt;/span&gt;のスキルが求められます。&lt;/p&gt;
&lt;p&gt;さらに、問題に答えるためには文章内容を&lt;span style="color: #0000ff;"&gt;正確に理解&lt;/span&gt;する必要があります。つまり、精読と速読を同時に行わなければなりません。&lt;/p&gt;
&lt;p&gt;ただ文字を速く追うだけでは、内容を理解したとは言えません。速く、そして正確に内容をつかむためには、&lt;span style="color: #ff6600;"&gt;専門的なトレーニング&lt;/span&gt;が不可欠です。&lt;/p&gt;
&lt;p&gt;そのためには、&lt;span style="color: #ff0000;"&gt;段落（パラグラフ）の構造を把握して内容を予測する力と、日本語に変換せずに文章を理解する力&lt;/span&gt;が重要になります。&lt;/p&gt;
&lt;p&gt;この講座では、段落（パラグラフ）の構造や文同士のつながりに注目しながら速読を練習します。これにより、都立自校作成校の文章を20分以内で効率的に読み進められる力を育成します。&lt;/p&gt;
&lt;p&gt;詳細やご質問がありましたら、どうぞお気軽にお問い合わせください。&lt;/p&gt;
&lt;h3&gt;【大まかな流れ】&lt;/h3&gt;
&lt;h4&gt;①短文でのウォーミングアップ&lt;/h4&gt;
&lt;p&gt;長文内のパラグラフを一つだけピックアップし、その一つ分のみ読んで解答作業を行います。終わったらすぐに解説を行い、パラグラフ内の文のつながりが見えるようにします。&lt;/p&gt;
&lt;p&gt;次にパラグラフが複数ある英文を読みます。パラグラフごとに簡単なメモを書きながら、パラグラフの内容を整理します。これもすぐに解説を行い、目の付け所を確認します。このとき、時間を計っておきます。「&lt;strong&gt;これぐらいの長さは○○分で読める&lt;/strong&gt;」という感覚を得ることで、時間配分を上手にしていきましょう。&lt;/p&gt;
&lt;h4&gt;②入試問題の演習&lt;/h4&gt;
&lt;p&gt;文どうし・パラグラフどうしのつながりが見えるようになったら、実際に都立自校作成校の入試問題を解きます。ここでも時間を計ります。毎回これを続けるだけでも、少しずつ時間は短縮されていきます。解説時も、最速で解答できるような考え方を伝えていきます。&lt;/p&gt;
&lt;h4&gt;③入試問題を音読&lt;/h4&gt;
&lt;p&gt;速読トレーニングの仕上げは音読です。単に音読するのではなく、「&lt;strong&gt;自分が読める最高速で&lt;/strong&gt;」かつ「&lt;strong&gt;英文を読みながら内容がイメージできるまで&lt;/strong&gt;」何度も読むことが重要です。&lt;/p&gt;
&lt;p&gt;音読することで頭の中から日本語を排し、「&lt;span style="color: #ff0000;"&gt;英語を英語で理解する&lt;/span&gt;」状態をつくることが目的です。これを2ケ月繰り返すだけで、読解速度が劇的に変わります。&lt;/p&gt;
&lt;h2&gt;よくある質問（FAQ）&lt;/h2&gt;
&lt;dl&gt;
&lt;dt&gt;Q. 速く読むだけで点は上がりますか？&lt;/dt&gt;
&lt;dd&gt;速く追うだけでは内容理解が追いつかず、設問で迷いやすくなります。本講座では、段落（パラグラフ）の構造と文同士のつながりを見ながら読み進める練習を通して、「速さ」と「正確さ」を同時に伸ばします。&lt;/dd&gt;
&lt;dt&gt;Q. どれくらいで変化を実感できますか？&lt;/dt&gt;
&lt;dd&gt;個人差はありますが、演習で毎回時間を計りながら読み方を調整し、仕上げとして音読を継続することで、少しずつ所要時間が短縮されていきます。特に「英文を英語で理解する」感覚は、音読を重ねるほど出やすくなります。&lt;/dd&gt;
&lt;dt&gt;Q. 英文を読むとき、日本語に訳してしまいます。&lt;/dt&gt;
&lt;dd&gt;日本語に置き換える読み方だと速度が出にくく、文章量が多い入試で時間が足りなくなりやすいです。本講座では、音読を活用して頭の中から日本語を排し、英文を読みながら内容をイメージできる状態を目指します。&lt;/dd&gt;
&lt;dt&gt;Q. 家庭学習では何をすればいいですか？&lt;/dt&gt;
&lt;dd&gt;授業で扱った入試問題の音読が中心です。「自分が読める最高速で」かつ「内容がイメージできるまで」繰り返すことで、速読トレーニングの効果が出やすくなります。&lt;/dd&gt;
&lt;dt&gt;Q. オンラインでも進められますか？&lt;/dt&gt;
&lt;dd&gt;可能です。電子黒板を活用し、ホワイトボードや机上中心の指導と比べて「視認性」「即応性」「再現性」に優れた形で進められます。&lt;/dd&gt;
&lt;/dl&gt;
&lt;h3&gt;オンライン指導&lt;/h3&gt;
&lt;p&gt;当塾で開講中の講座は、すべてオンラインでも受講可能となっております。&lt;br /&gt;
当塾では開業以来、オンライン授業と非常に親和性の高い電子黒板を使用しており、ホワイトボードや机上で行う指導と比べ&lt;strong&gt;「視認性」「即応性」「再現性」&lt;/strong&gt;に優れた指導を可能にしています。&lt;br /&gt;
そのような強みを持った当塾の指導を、オンライン授業にそのまま適用することで教室で受ける授業さながらの授業を、オンライン授業でも再現しております。&lt;/p&gt;
&lt;p&gt;&lt;img decoding="async" fetchpriority="high" class="aligncenter wp-image-264 size-full" src="https://eigo-rewrite.com/wp-content/uploads/2020/09/リライト授業風景.jpg" alt="" width="1280" height="720" srcset="https://eigo-rewrite.com/wp-content/uploads/2020/09/リライト授業風景.jpg 1280w, https://eigo-rewrite.com/wp-content/uploads/2020/09/リライト授業風景-300x169.jpg 300w, https://eigo-rewrite.com/wp-content/uploads/2020/09/リライト授業風景-1024x576.jpg 1024w, https://eigo-rewrite.com/wp-content/uploads/2020/09/リライト授業風景-768x432.jpg 768w, https://eigo-rewrite.com/wp-content/uploads/2020/09/リライト授業風景-320x180.jpg 320w" sizes="(max-width: 1280px) 100vw, 1280px" /&gt;&lt;/p&gt;
&lt;h3&gt;オンライン授業のメリットとは？&lt;/h3&gt;
&lt;h4&gt;&lt;span style="background-color: navajowhite;"&gt;&lt;span data-custom-pc-fontsize="18px"&gt;①画面と音声に情報量が集約されるので、集中しやすい&lt;/span&gt;&lt;/span&gt;&lt;/h4&gt;
&lt;p&gt;&lt;span data-custom-pc-fontsize="16px"&gt;教室型の場合、家庭学習とは環境が異なります。&lt;br /&gt;
オンライン個別指導では、ご自宅での受講が可能なため、&lt;span style="color: #0000ff;"&gt;自分の勉強しやすい環境、慣れた環境で授業を受けることができます&lt;/span&gt;。&lt;br /&gt;
また、ＰＣやタブレットからの音声と映像のみに集中できるので、意識を向ける対象が少なく、教室型に比べてより授業に集中して取り組むことができます。&lt;/span&gt;&lt;/p&gt;
&lt;h4&gt;&lt;span style="background-color: navajowhite;" data-custom-pc-fontsize="20px"&gt;②手元がはっきりと確認できるので、的確な指摘・改善作業を行いやすい&lt;/span&gt;&lt;/h4&gt;
&lt;p&gt;&lt;span data-custom-pc-fontsize="16px"&gt;塾のオンライン個別指導では、生徒さんの手元をカメラで写しながら授業を進めていきます。&lt;br /&gt;
いま生徒さんが解いている状況を&lt;span style="color: #ff0000;"&gt;リアルタイムで判断&lt;/span&gt;できるため、生徒さんが&lt;span style="color: #ff0000;"&gt;つまづきやすいポイントを瞬時に把握&lt;/span&gt;することができます。そのため、類似問題を出題したり、その場でヒントを出すことで思考を変換させたりすることができます。&lt;/span&gt;&lt;/p&gt;
&lt;h4&gt;&lt;span data-custom-pc-fontsize="16px"&gt;&lt;span style="background-color: navajowhite;" data-custom-pc-fontsize="20px"&gt;③通塾の必要がないので、体力を温存した状態で指導を受けることができる&lt;/span&gt;&lt;/span&gt;&lt;/h4&gt;
&lt;p&gt;ご自宅からの通塾に電車を使ったり歩いたりすると、勉強に必要な体力がその分減ってしまいます。&lt;br /&gt;
オンライン個別指導では塾に通う必要がないため、体力がなくなってしまったり疲れたりすることなく授業を受けることができます。親御さんの送り迎えも必要ありませんので、&lt;span style="color: #ff0000;"&gt;より効率的に学習&lt;/span&gt;することができます。&lt;/p&gt;
&lt;p&gt;当塾のオンライン個別指導では、教室型の授業をほぼ100％体現しているうえに、オンラインならではのメリットでより効率的に学習することが可能です。より集中して問題に取り組み、オンラインの強みを活かすことで、英語の成績をのばすことができます。&lt;/p&gt;
&lt;h2&gt;受講までの流れ&lt;/h2&gt;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&lt;p&gt;&amp;nbsp;&lt;/p&gt;
&lt;h2&gt;指導料&lt;/h2&gt;
&lt;h4&gt;トライアル指導料&lt;/h4&gt;
&lt;p&gt;10,000円(税込)&lt;/p&gt;
&lt;div class="rounded" style="background-color: whitesmoke; padding: 10px;"&gt;他塾様でいう「&lt;span style="color: #3366ff;"&gt;体験講座&lt;/span&gt;」の位置づけですので、通常より安価に設定させていただいております。まずは一度当塾の個別指導をお試し頂ければ幸いです。&lt;/div&gt;
&lt;h3&gt;入塾金&lt;/h3&gt;
&lt;p&gt;22,000円(税込)&lt;/p&gt;
&lt;div class="rounded" style="background-color: whitesmoke; padding: 10px;"&gt;入塾手続の際に頂戴致します。また、その時点・もしくは過去在籍されていた生徒さんの兄弟姉妹の場合には、&lt;span style="color: #3366ff;"&gt;全額免除&lt;/span&gt;させて頂きます。&lt;/div&gt;
&lt;h3&gt;授業料&lt;/h3&gt;
&lt;p&gt;１コマ　110分　¥18,150-(税込)&lt;br /&gt;
１コマ　80分　¥13,200-(税込)&lt;/p&gt;
&lt;div class="rounded" style="background-color: whitesmoke; padding: 10px;"&gt;指導料は&lt;span style="color: #3366ff;"&gt;前払い&lt;/span&gt;です。&lt;br /&gt;
※指導予定回数分を前月20日に集計し請求書を発行させて頂きますので、&lt;span style="color: #3366ff;"&gt;前月末まで&lt;/span&gt;にお支払い下さいませ。&lt;/div&gt;
&lt;div&gt;&lt;/div&gt;
&lt;h2&gt;トライアルお申込みフォーム&lt;/h2&gt;
&lt;div role="form" class="wpcf7" id="wpcf7-f135-p243-o1" lang="ja" dir="ltr"&gt;
&lt;div class="screen-reader-response" aria-live="polite"&gt;&lt;/div&gt;
&lt;form action="/dokkaikyouka/#wpcf7-f135-p243-o1" method="post" class="wpcf7-form" novalidate="novalidate"&gt;
&lt;div style="display: none;"&gt;
&lt;input type="hidden" name="_wpcf7" value="135" /&gt;
&lt;input type="hidden" name="_wpcf7_version" value="5.1.9" /&gt;
&lt;input type="hidden" name="_wpcf7_locale" value="ja" /&gt;
&lt;input type="hidden" name="_wpcf7_unit_tag" value="wpcf7-f135-p243-o1" /&gt;
&lt;input type="hidden" name="_wpcf7_container_post" value="243" /&gt;
&lt;input type="hidden" name="g-recaptcha-response" value="" /&gt;
&lt;/div&gt;
&lt;p&gt;保護者氏名(必須)：&lt;span class="wpcf7-form-control-wrap your-name"&gt;&lt;input type="text" name="your-name" value="" size="40" class="wpcf7-form-control wpcf7-text wpcf7-validates-as-required" aria-required="true" aria-invalid="false" /&gt;&lt;/span&gt; &lt;/p&gt;
&lt;p&gt;メールアドレス(必須)：&lt;span class="wpcf7-form-control-wrap your-email"&gt;&lt;input type="email" name="your-email" value="" size="40" class="wpcf7-form-control wpcf7-text wpcf7-email wpcf7-validates-as-required wpcf7-validates-as-email" aria-required="true" aria-invalid="false" /&gt;&lt;/span&gt; &lt;/p&gt;
&lt;p&gt;電話番号(必須)：&lt;span class="wpcf7-form-control-wrap mobtel"&gt;&lt;input type="tel" name="mobtel" value="" size="40" class="wpcf7-form-control wpcf7-text wpcf7-tel wpcf7-validates-as-required wpcf7-validates-as-tel" aria-required="true" aria-invalid="false" /&gt;&lt;/span&gt; &lt;/p&gt;
&lt;p&gt;生徒氏名(必須)：&lt;span class="wpcf7-form-control-wrap chilid-name"&gt;&lt;input type="text" name="chilid-name" value="" size="40" class="wpcf7-form-control wpcf7-text" aria-invalid="false" /&gt;&lt;/span&gt; &lt;/p&gt;
&lt;p&gt;性別(必須)：&lt;span class="wpcf7-form-control-wrap seibetu"&gt;&lt;select name="seibetu" class="wpcf7-form-control wpcf7-select" aria-invalid="false"&gt;&lt;option value=""&gt;---&lt;/option&gt;&lt;option value="男"&gt;男&lt;/option&gt;&lt;option value="女"&gt;女&lt;/option&gt;&lt;/select&gt;&lt;/span&gt;&lt;/p&gt;
&lt;p&gt;学年(必須)：&lt;span class="wpcf7-form-control-wrap gakunen"&gt;&lt;select name="gakunen" class="wpcf7-form-control wpcf7-select" aria-invalid="false"&gt;&lt;option value=""&gt;---&lt;/option&gt;&lt;option value="中１"&gt;中１&lt;/option&gt;&lt;option value="中２"&gt;中２&lt;/option&gt;&lt;option value="中３"&gt;中３&lt;/option&gt;&lt;option value="その他"&gt;その他&lt;/option&gt;&lt;/select&gt;&lt;/span&gt;&lt;/p&gt;
&lt;p&gt;受講講座(必須)：&lt;br /&gt;
&lt;span class="wpcf7-form-control-wrap checkbox-492"&gt;&lt;span class="wpcf7-form-control wpcf7-checkbox wpcf7-validates-as-required"&gt;&lt;span class="wpcf7-list-item first"&gt;&lt;span class="wpcf7-list-item-label"&gt;文法復習講座&lt;/span&gt;&lt;input type="checkbox" name="checkbox-492[]" value="文法復習講座" /&gt;&lt;/span&gt;&lt;span class="wpcf7-list-item"&gt;&lt;span class="wpcf7-list-item-label"&gt;語彙強化講座①都立コース&lt;/span&gt;&lt;input type="checkbox" name="checkbox-492[]" value="語彙強化講座①都立コース" /&gt;&lt;/span&gt;&lt;span class="wpcf7-list-item"&gt;&lt;span class="wpcf7-list-item-label"&gt;語彙強化講座②私立難関コース&lt;/span&gt;&lt;input type="checkbox" name="checkbox-492[]" value="語彙強化講座②私立難関コース" /&gt;&lt;/span&gt;&lt;span class="wpcf7-list-item"&gt;&lt;span class="wpcf7-list-item-label"&gt;読解強化講座&lt;/span&gt;&lt;input type="checkbox" name="checkbox-492[]" value="読解強化講座" /&gt;&lt;/span&gt;&lt;span class="wpcf7-list-item last"&gt;&lt;span class="wpcf7-list-item-label"&gt;音読リスニング講座&lt;/span&gt;&lt;input type="checkbox" name="checkbox-492[]" value="音読リスニング講座" /&gt;&lt;/span&gt;&lt;/span&gt;&lt;/span&gt;&lt;/p&gt;
&lt;p&gt;受講場所(必須)：&lt;span class="wpcf7-form-control-wrap place"&gt;&lt;select name="place" class="wpcf7-form-control wpcf7-select" aria-invalid="false"&gt;&lt;option value=""&gt;---&lt;/option&gt;&lt;option value="教室"&gt;教室&lt;/option&gt;&lt;option value="オンライン"&gt;オンライン&lt;/option&gt;&lt;/select&gt;&lt;/span&gt;&lt;/p&gt;
&lt;p&gt;備考：&lt;span class="wpcf7-form-control-wrap your-message"&gt;&lt;textarea name="your-message" cols="40" rows="10" class="wpcf7-form-control wpcf7-textarea" aria-invalid="false"&gt;&lt;/textarea&gt;&lt;/span&gt; &lt;/p&gt;
&lt;p&gt;&lt;input type="submit" value="送信" class="wpcf7-form-control wpcf7-submit" /&gt;&lt;/p&gt;
&lt;div class="wpcf7-response-output wpcf7-display-none" aria-hidden="true"&gt;&lt;/div&gt;&lt;/form&gt;&lt;/div&gt;
&lt;p&gt;&amp;nbsp;&lt;/p&gt;
&lt;p class="sc-cbPlza hJuQYC"&gt;当塾では様々な内容の個別指導を実施しております。実施詳細につきましてはコチラをご確認下さいませ。&lt;/p&gt;
&lt;p&gt;&lt;a href="https://eigo-rewrite.com/live/"&gt;&lt;img decoding="async" class="alignnone wp-image-744" src="https://eigo-rewrite.com/wp-content/uploads/2023/08/image_2023_8_29-1-300x38.png" alt="" width="1374" height="174" srcset="https://eigo-rewrite.com/wp-content/uploads/2023/08/image_2023_8_29-1-300x38.png 300w, https://eigo-rewrite.com/wp-content/uploads/2023/08/image_2023_8_29-1.png 468w" sizes="(max-width: 1374px) 100vw, 1374px" /&gt;&lt;/a&gt;&lt;/p&gt;
&lt;section class="veu_cta" id="veu_cta-145"&gt;&lt;h1 class="cta_title"&gt;開講講座：【個別指導】語彙強化講座【高校受験】&lt;/h1&gt;&lt;div class="cta_body"&gt;&lt;div class="cta_body_image cta_body_image_right"&gt;&lt;a href="https://eigo-rewrite.com/vocabulary/" target="_blank"&gt;&lt;img src="https://eigo-rewrite.com/wp-content/uploads/2020/06/logo_tate.png" /&gt;&lt;/a&gt;&lt;/div&gt;&lt;div class="cta_body_txt image_exist"&gt;単語熟語強化講座では、特に「知らないと落ちる」レベルにフォーカスを当てて、演習形式で短期間に知識を詰めていきます。
&lt;br /&gt;単語や熟語の覚え方は様々ですが、効率の良い覚え方を短期間で指導してまいります。&lt;/div&gt;&lt;div class="cta_body_link"&gt;&lt;a href="https://eigo-rewrite.com/vocabulary/" class="btn btn-primary btn-block btn-lg" target="_blank"&gt;開講講座：【個別指導】語彙強化講座【高校受験】&lt;/a&gt;&lt;/div&gt;&lt;/div&gt;&lt;!-- [ /.vkExUnit_cta_body ] --&gt;&lt;/section&gt;	
------</t>
  </si>
  <si>
    <t>https://eigo-rewrite.com/info/20210707/</t>
  </si>
  <si>
    <t>以下のページは不自然なワードを使用しています。
これらを適切に自然な言葉に置き換えて下さい。
なお、本文の装飾や構造は絶対に変えないでください。
【対象ページURL】
https://eigo-rewrite.com/info/20210707/
【検出された不自然ワード】
- 型
【本文】
------
&lt;p&gt;&amp;nbsp;&lt;/p&gt;
&lt;p&gt;夏休みを目前に控え、弊塾では夏期講習会を実施させて頂く運びとなりました。&lt;br /&gt;
現在当塾に通塾されている塾生の皆さんは勿論のこと、&lt;br /&gt;
普段は他塾に通われている生徒さんにも門戸を開放致します！&lt;/p&gt;
&lt;p&gt;この絶好の機会に学習のフォローアップ・更なる実力アップを&lt;br /&gt;
狙っている生徒さんの参加をお待ちしております。&lt;/p&gt;
&lt;p&gt;なお、開講講座は&lt;br /&gt;
・「完全１対１個別指導」(教室型個別指導)&lt;br /&gt;
・「完全１対１個別指導」(オンライン個別指導)&lt;br /&gt;
となります。&lt;/p&gt;
&lt;p&gt;詳細については、下記をご覧下さいませ。&lt;/p&gt;
&lt;p&gt;■対象：中学生・高校生・高卒生&lt;/p&gt;
&lt;p&gt;■内容：志望校対策、進学塾のクラスアップ対策等、ご要望に応じて独自にカリキュラムを作成します。&lt;/p&gt;
&lt;p&gt;■日程：7/20(火)～8/31(火)　7:00～22:55&lt;/p&gt;
&lt;p&gt;■費用：&lt;br /&gt;
●「完全１対１個別指導」(教室型，オンライン型)&lt;br /&gt;
１コマ(110分)・16,500円＋消費税のみ(入塾金は頂戴致しません)&lt;/p&gt;
&lt;p&gt;なお、一定数以上のコマを受講頂く場合は、下記の割引を適用させて頂きます。&lt;/p&gt;
&lt;p&gt;●「完全１対１個別指導」(教室型，オンライン個別指導)&lt;br /&gt;
６コマPACK： 96,500円( 3％割引)＋消費税&lt;br /&gt;
12コマPACK： 182,000円( 8％割引)＋消費税&lt;br /&gt;
18コマPACK： 257,000円(12％割引)＋消費税&lt;/p&gt;
&lt;p&gt;※詳細につきましてはご確認頂ければ幸いです。&lt;/p&gt;
&lt;p&gt;なお、夏期講習会については、必要なコマ数分の費用を指導開始日までにお支払頂くことをお願いしております。&lt;/p&gt;
&lt;p&gt;また、受講されるかどうかは別として、日頃の学習についてのお悩みなど学習についてのご相談もお待ちしております。こちらの&lt;a href="https://eigo-rewrite.com/contact/" target="_blank" rel="noopener noreferrer"&gt;お問い合わせフォーム&lt;/a&gt;よりご連絡ください。&lt;/p&gt;
&lt;p&gt;多くの皆さんのチャレンジ、お待ちしております！&lt;/p&gt;
&lt;section class="veu_cta" id="veu_cta-142"&gt;&lt;h1 class="cta_title"&gt;開講講座：【個別指導】大学受験の英作文講座&lt;/h1&gt;&lt;div class="cta_body"&gt;&lt;div class="cta_body_image cta_body_image_right"&gt;&lt;a href="https://eigo-rewrite.com/kobetsueisakubun/" target="_blank"&gt;&lt;img src="https://eigo-rewrite.com/wp-content/uploads/2020/06/logo_tate.png" /&gt;&lt;/a&gt;&lt;/div&gt;&lt;div class="cta_body_txt image_exist"&gt;苦手意識を持つ受験生のために、並べ替え英作文→語句補充の英作文→自由英作文の順に、「文法的に正しく、内容面も外していない、減点されにくい英作文」を書けるよう指導します。&lt;/div&gt;&lt;div class="cta_body_link"&gt;&lt;a href="https://eigo-rewrite.com/kobetsueisakubun/" class="btn btn-primary btn-block btn-lg" target="_blank"&gt;開講講座：【個別指導】大学受験の英作文講座&lt;/a&gt;&lt;/div&gt;&lt;/div&gt;&lt;!-- [ /.vkExUnit_cta_body ] --&gt;&lt;/section&gt;		
------</t>
  </si>
  <si>
    <t>https://eigo-rewrite.com/listening/</t>
  </si>
  <si>
    <t>以下のページは不自然なワードを使用しています。
これらを適切に自然な言葉に置き換えて下さい。
なお、本文の装飾や構造は絶対に変えないでください。
【対象ページURL】
https://eigo-rewrite.com/listening/
【検出された不自然ワード】
- 型
【本文】
------
&lt;h2&gt;音読リスニング講座&lt;/h2&gt;
&lt;p&gt;都立高校入試において、リスニングは非常に重要な位置を占めています。&lt;/p&gt;
&lt;p&gt;その中でも、100点中20点がリスニング問題であり、この20点を確実に取ることが合格への鍵となります。特に上位の都立高校合格を目指す受験生にとって、&lt;span style="color: #0000ff;"&gt;最低でも16点以上&lt;/span&gt;を取ることが求められます。&lt;/p&gt;
&lt;p&gt;しかし、多くの受験生は問題Bの英問英答で点を落としがちです。ここで重要なのは、リスニング力を高め、点の取りこぼしを最小限に抑えることです。&lt;/p&gt;
&lt;p&gt;実際、リスニングでは問題文が二度読まれる場合が多く、一度で正確に聴き取る力が必要です。&lt;/p&gt;
&lt;p&gt;そのため、「聴き取れない」単語やフレーズがあると、それが致命的な取りこぼしにつながります。こうした語句を聴き取れるようになるために、実は&lt;strong&gt;音読&lt;/strong&gt;が非常に効果的です。&lt;/p&gt;
&lt;p&gt;リスニング力を鍛える際のチェックポイントや、つまずきやすい原因の整理は、&lt;a href="https://eigo-rewrite.com/column/listening/"&gt;リスニング力を鍛えるためのポイント&lt;/a&gt;でもまとめています。&lt;/p&gt;
&lt;p&gt;当講座では、「&lt;span style="color: #ff0000;"&gt;一度で聴き取り、確実に得点できる&lt;/span&gt;」リスニング力の養成にフォーカスすると同時に、「&lt;span style="color: #0000ff;"&gt;聴く&lt;/span&gt;」だけでなく「&lt;span style="color: #0000ff;"&gt;音読する&lt;/span&gt;」ことの重要性を強調しています。&lt;/p&gt;
&lt;p&gt;受験生の皆さんがリスニングスキルを高め、自信を持って試験に臨めるよう、全力でサポートします。&lt;/p&gt;
&lt;p&gt;詳細についてはお気軽にお問い合わせください。皆さまからのご相談をお待ちしております。&lt;/p&gt;
&lt;p&gt;&amp;nbsp;&lt;/p&gt;
&lt;h3&gt;【大まかな流れ】&lt;/h3&gt;
&lt;h5&gt;①ウォーミングアップ&lt;/h5&gt;
&lt;p&gt;特に会話表現での典型文を音読→リスニングとディクテーション(書き取り)を行うことで耳を慣らします。&lt;/p&gt;
&lt;h5&gt;②都立入試のリスニング演習&lt;/h5&gt;
&lt;p&gt;設問からのヒント探しやメモの取り方を指導した後、実際に入試問題を解きます。&lt;/p&gt;
&lt;h5&gt;③振り返りと英問英答の練習&lt;/h5&gt;
&lt;p&gt;入試問題を解いた後は、講師と解答根拠の確認や聴き取りづらかった箇所の解説・シャドーイング(音読)を行います。これにより、音と文字を一致させ、一度で聴き取れる音や文型を増やしていきます。&lt;br /&gt;
&lt;!-- ▼追加：よくある質問（FAQ） --&gt;&lt;/p&gt;
&lt;h3&gt;よくある質問&lt;/h3&gt;
&lt;div class="rounded" style="background-color: whitesmoke; padding: 10px; margin: 10px 0;"&gt;
&lt;p style="margin: 0 0 6px;"&gt;&lt;strong&gt;Q. 都立リスニングで点が伸びない原因は何ですか？&lt;/strong&gt;&lt;/p&gt;
&lt;p style="margin: 0;"&gt;多いのは、①音のつながりで単語が別物に聞こえる、②聞き取れても英語で短く答えられない、③メモの取り方が雑で情報が抜ける、の3つです。本講座では音読・書き取り・英問英答をセットで行い、聞こえ方と答え方を同時に直します。&lt;/p&gt;
&lt;/div&gt;
&lt;div class="rounded" style="background-color: whitesmoke; padding: 10px; margin: 10px 0;"&gt;
&lt;p style="margin: 0 0 6px;"&gt;&lt;strong&gt;Q. 音読は、どんなやり方が効果的ですか？&lt;/strong&gt;&lt;/p&gt;
&lt;p style="margin: 0;"&gt;「①意味を取りながら音読 → ②区切って音読 → ③続けて音読 → ④書き取り → ⑤同じ文で英問英答」の順が効果的です。声に出すだけで終わらせず、文字と音を行き来させます。&lt;/p&gt;
&lt;/div&gt;
&lt;div class="rounded" style="background-color: whitesmoke; padding: 10px; margin: 10px 0;"&gt;
&lt;p style="margin: 0 0 6px;"&gt;&lt;strong&gt;Q. 英問英答が苦手です。何から直しますか？&lt;/strong&gt;&lt;/p&gt;
&lt;p style="margin: 0;"&gt;まず「答えの形」を決めます。たとえば Who なら人、Where なら場所、When なら時刻、How many なら数字、のように“答えの種類”をそろえます。その上で、短い語で答える練習（Yes/No＋1語足す等）から始めます。&lt;/p&gt;
&lt;/div&gt;
&lt;div class="rounded" style="background-color: whitesmoke; padding: 10px; margin: 10px 0;"&gt;
&lt;p style="margin: 0 0 6px;"&gt;&lt;strong&gt;Q. 週何回・どれくらいの期間が目安ですか？&lt;/strong&gt;&lt;/p&gt;
&lt;p style="margin: 0;"&gt;目安は週1回から。リスニングは“毎日の短い反復”が効くため、授業でやる内容を家庭で10分〜15分に落として回せる形にします。開始時期と現状点で調整します。&lt;/p&gt;
&lt;/div&gt;
&lt;div class="rounded" style="background-color: whitesmoke; padding: 10px; margin: 10px 0;"&gt;
&lt;p style="margin: 0 0 6px;"&gt;&lt;strong&gt;Q. 自宅では何をやればいいですか？&lt;/strong&gt;&lt;/p&gt;
&lt;p style="margin: 0;"&gt;毎日やるのは「音読3回＋書き取り1回＋英問英答3問」だけで十分です。時間が取れない日は音読だけでも続けると効果が残ります。&lt;/p&gt;
&lt;/div&gt;
&lt;div class="rounded" style="background-color: whitesmoke; padding: 10px; margin: 10px 0;"&gt;
&lt;p style="margin: 0 0 6px;"&gt;&lt;strong&gt;Q. オンラインでも聞き取りは伸びますか？&lt;/strong&gt;&lt;/p&gt;
&lt;p style="margin: 0;"&gt;伸びます。画面共有で本文・選択肢・メモの取り方を同じ画面で確認し、音読や書き取りの様子も見ながら修正できます。&lt;/p&gt;
&lt;/div&gt;
&lt;p&gt;&lt;!-- ▲追加：よくある質問（FAQ） --&gt;&lt;/p&gt;
&lt;p&gt;&lt;!-- ▼追加：自宅で回すミニ練習（例） --&gt;&lt;/p&gt;
&lt;h3&gt;自宅で回すミニ練習（10分〜15分）&lt;/h3&gt;
&lt;p&gt;授業の内容を自宅で短く回すための例です。毎日全部やらなくても、音読だけは残すと効果が続きます。&lt;/p&gt;
&lt;div class="rounded" style="background-color: navajowhite; padding: 10px; margin: 10px 0;"&gt;&lt;strong&gt;Step1：音読（3回）&lt;/strong&gt;&lt;br /&gt;
・1回目：意味を取りながら&lt;br /&gt;
・2回目：区切って（主語・動詞・目的語など）&lt;br /&gt;
・3回目：続けてスムーズに&lt;/div&gt;
&lt;div class="rounded" style="background-color: navajowhite; padding: 10px; margin: 10px 0;"&gt;&lt;strong&gt;Step2：書き取り（1回）&lt;/strong&gt;&lt;br /&gt;
・1文だけでOK。聞こえた通りに書いて、あとで本文と見比べる&lt;/div&gt;
&lt;div class="rounded" style="background-color: navajowhite; padding: 10px; margin: 10px 0;"&gt;&lt;strong&gt;Step3：英問英答（3問）&lt;/strong&gt;&lt;br /&gt;
・答えは短く（1〜5語）。言えなかったら本文から必要な語だけ拾って作る&lt;/div&gt;
&lt;p&gt;&lt;!-- ▲追加：自宅で回すミニ練習（例） --&gt;&lt;/p&gt;
&lt;h3&gt;オンライン指導&lt;/h3&gt;
&lt;p&gt;当塾で開講中の講座は、すべてオンラインでも受講可能となっております。&lt;br /&gt;
当塾では開業以来、オンライン授業と非常に親和性の高い電子黒板を使用しており、ホワイトボードや机上で行う指導と比べ&lt;strong&gt;「視認性」「即応性」「再現性」&lt;/strong&gt;に優れた指導を可能にしています。&lt;br /&gt;
そのような強みを持った当塾の指導を、オンライン授業にそのまま適用することで教室で受ける授業さながらの授業を、オンライン授業でも再現しております。&lt;/p&gt;
&lt;p&gt;&lt;img decoding="async" fetchpriority="high" class="aligncenter wp-image-264 size-full" src="https://eigo-rewrite.com/wp-content/uploads/2020/09/リライト授業風景.jpg" sizes="(max-width: 1280px) 100vw, 1280px" srcset="https://eigo-rewrite.com/wp-content/uploads/2020/09/リライト授業風景.jpg 1280w, https://eigo-rewrite.com/wp-content/uploads/2020/09/リライト授業風景-300x169.jpg 300w, https://eigo-rewrite.com/wp-content/uploads/2020/09/リライト授業風景-1024x576.jpg 1024w, https://eigo-rewrite.com/wp-content/uploads/2020/09/リライト授業風景-768x432.jpg 768w, https://eigo-rewrite.com/wp-content/uploads/2020/09/リライト授業風景-320x180.jpg 320w" alt="" width="1280" height="720" /&gt;&lt;/p&gt;
&lt;h3&gt;オンライン授業のメリットとは？&lt;/h3&gt;
&lt;h4&gt;&lt;span style="background-color: navajowhite;"&gt;&lt;span data-custom-pc-fontsize="18px"&gt;①画面と音声に情報量が集約されるので、集中しやすい&lt;/span&gt;&lt;/span&gt;&lt;/h4&gt;
&lt;p&gt;&lt;span data-custom-pc-fontsize="16px"&gt;教室型の場合、家庭学習とは環境が異なります。&lt;br /&gt;
オンライン個別指導では、ご自宅での受講が可能なため、&lt;span style="color: #0000ff;"&gt;自分の勉強しやすい環境、慣れた環境で授業を受けることができます&lt;/span&gt;。&lt;br /&gt;
また、ＰＣやタブレットからの音声と映像のみに集中できるので、意識を向ける対象が少なく、教室型に比べてより授業に集中して取り組むことができます。&lt;/span&gt;&lt;/p&gt;
&lt;h4&gt;&lt;span style="background-color: navajowhite;" data-custom-pc-fontsize="20px"&gt;②手元がはっきりと確認できるので、的確な指摘・改善作業を行いやすい&lt;/span&gt;&lt;/h4&gt;
&lt;p&gt;&lt;span data-custom-pc-fontsize="16px"&gt;塾のオンライン個別指導では、生徒さんの手元をカメラで写しながら授業を進めていきます。&lt;br /&gt;
いま生徒さんが解いている状況を&lt;span style="color: #ff0000;"&gt;リアルタイムで把握&lt;/span&gt;できるため、生徒さんが&lt;span style="color: #ff0000;"&gt;つまづきやすいポイントを瞬時に把握&lt;/span&gt;することができます。そのため、類似問題を出題したり、その場でヒントを出すことで思考を変換させたりすることができます。&lt;/span&gt;&lt;/p&gt;
&lt;h4&gt;&lt;span data-custom-pc-fontsize="16px"&gt;&lt;span style="background-color: navajowhite;" data-custom-pc-fontsize="20px"&gt;③通塾の必要がないので、体力を温存した状態で指導を受けることができる&lt;/span&gt;&lt;/span&gt;&lt;/h4&gt;
&lt;p&gt;ご自宅からの通塾に電車を使ったり歩いたりすると、勉強に必要な体力がその分減ってしまいます。&lt;br /&gt;
オンライン個別指導では塾に通う必要がないため、体力がなくなってしまったり疲れたりすることなく授業を受けることができます。親御さんの送り迎えも必要ありませんので、&lt;span style="color: #ff0000;"&gt;より効率的に学習&lt;/span&gt;することができます。&lt;/p&gt;
&lt;p&gt;当塾のオンライン個別指導では、教室型の授業をほぼ100％体現しているうえに、オンラインならではのメリットでより効率的に学習することが可能です。より集中して問題に取り組み、オンラインの強みを活かすことで、英語の成績をのばすことができます。&lt;/p&gt;
&lt;h2&gt;&lt;span style="font-size: 1.75rem;"&gt;受講までの流れ&lt;/span&gt;&lt;/h2&gt;
&lt;h2&gt;
&lt;style&gt;
  .bg-pink {background-color: #ffc0cb !important;}&lt;/style&gt;
&lt;/h2&gt;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&lt;p&gt;&amp;nbsp;&lt;/p&gt;
&lt;h2&gt;指導料&lt;/h2&gt;
&lt;h4&gt;トライアル指導料&lt;/h4&gt;
&lt;p&gt;10,000円(税込)&lt;/p&gt;
&lt;div class="rounded" style="background-color: whitesmoke; padding: 10px;"&gt;他塾様でいう「&lt;span style="color: #3366ff;"&gt;体験講座&lt;/span&gt;」の位置づけですので、通常より安価に設定させていただいております。まずは一度当塾の個別指導をお試し頂ければ幸いです。&lt;/div&gt;
&lt;h3&gt;入塾金&lt;/h3&gt;
&lt;p&gt;22,000円(税込)&lt;/p&gt;
&lt;div class="rounded" style="background-color: whitesmoke; padding: 10px;"&gt;入塾手続の際に頂戴致します。また、その時点・もしくは過去在籍されていた生徒さんの兄弟姉妹の場合には、&lt;span style="color: #3366ff;"&gt;全額免除&lt;/span&gt;させて頂きます。&lt;/div&gt;
&lt;h3&gt;授業料&lt;/h3&gt;
&lt;p&gt;１コマ　110分　¥18,150-(税込)&lt;br /&gt;
１コマ　80分　¥13,200-(税込)&lt;/p&gt;
&lt;div class="rounded" style="background-color: whitesmoke; padding: 10px;"&gt;指導料は&lt;span style="color: #3366ff;"&gt;前払い&lt;/span&gt;です。&lt;br /&gt;
※指導予定回数分を前月20日に集計し請求書を発行させて頂きますので、&lt;span style="color: #3366ff;"&gt;前月末まで&lt;/span&gt;にお支払い下さいませ。&lt;/div&gt;
&lt;h2&gt;トライアルお申込みフォーム&lt;/h2&gt;
&lt;div role="form" class="wpcf7" id="wpcf7-f135-p236-o1" lang="ja" dir="ltr"&gt;
&lt;div class="screen-reader-response" aria-live="polite"&gt;&lt;/div&gt;
&lt;form action="/listening/#wpcf7-f135-p236-o1" method="post" class="wpcf7-form" novalidate="novalidate"&gt;
&lt;div style="display: none;"&gt;
&lt;input type="hidden" name="_wpcf7" value="135" /&gt;
&lt;input type="hidden" name="_wpcf7_version" value="5.1.9" /&gt;
&lt;input type="hidden" name="_wpcf7_locale" value="ja" /&gt;
&lt;input type="hidden" name="_wpcf7_unit_tag" value="wpcf7-f135-p236-o1" /&gt;
&lt;input type="hidden" name="_wpcf7_container_post" value="236" /&gt;
&lt;input type="hidden" name="g-recaptcha-response" value="" /&gt;
&lt;/div&gt;
&lt;p&gt;保護者氏名(必須)：&lt;span class="wpcf7-form-control-wrap your-name"&gt;&lt;input type="text" name="your-name" value="" size="40" class="wpcf7-form-control wpcf7-text wpcf7-validates-as-required" aria-required="true" aria-invalid="false" /&gt;&lt;/span&gt; &lt;/p&gt;
&lt;p&gt;メールアドレス(必須)：&lt;span class="wpcf7-form-control-wrap your-email"&gt;&lt;input type="email" name="your-email" value="" size="40" class="wpcf7-form-control wpcf7-text wpcf7-email wpcf7-validates-as-required wpcf7-validates-as-email" aria-required="true" aria-invalid="false" /&gt;&lt;/span&gt; &lt;/p&gt;
&lt;p&gt;電話番号(必須)：&lt;span class="wpcf7-form-control-wrap mobtel"&gt;&lt;input type="tel" name="mobtel" value="" size="40" class="wpcf7-form-control wpcf7-text wpcf7-tel wpcf7-validates-as-required wpcf7-validates-as-tel" aria-required="true" aria-invalid="false" /&gt;&lt;/span&gt; &lt;/p&gt;
&lt;p&gt;生徒氏名(必須)：&lt;span class="wpcf7-form-control-wrap chilid-name"&gt;&lt;input type="text" name="chilid-name" value="" size="40" class="wpcf7-form-control wpcf7-text" aria-invalid="false" /&gt;&lt;/span&gt; &lt;/p&gt;
&lt;p&gt;性別(必須)：&lt;span class="wpcf7-form-control-wrap seibetu"&gt;&lt;select name="seibetu" class="wpcf7-form-control wpcf7-select" aria-invalid="false"&gt;&lt;option value=""&gt;---&lt;/option&gt;&lt;option value="男"&gt;男&lt;/option&gt;&lt;option value="女"&gt;女&lt;/option&gt;&lt;/select&gt;&lt;/span&gt;&lt;/p&gt;
&lt;p&gt;学年(必須)：&lt;span class="wpcf7-form-control-wrap gakunen"&gt;&lt;select name="gakunen" class="wpcf7-form-control wpcf7-select" aria-invalid="false"&gt;&lt;option value=""&gt;---&lt;/option&gt;&lt;option value="中１"&gt;中１&lt;/option&gt;&lt;option value="中２"&gt;中２&lt;/option&gt;&lt;option value="中３"&gt;中３&lt;/option&gt;&lt;option value="その他"&gt;その他&lt;/option&gt;&lt;/select&gt;&lt;/span&gt;&lt;/p&gt;
&lt;p&gt;受講講座(必須)：&lt;br /&gt;
&lt;span class="wpcf7-form-control-wrap checkbox-492"&gt;&lt;span class="wpcf7-form-control wpcf7-checkbox wpcf7-validates-as-required"&gt;&lt;span class="wpcf7-list-item first"&gt;&lt;span class="wpcf7-list-item-label"&gt;文法復習講座&lt;/span&gt;&lt;input type="checkbox" name="checkbox-492[]" value="文法復習講座" /&gt;&lt;/span&gt;&lt;span class="wpcf7-list-item"&gt;&lt;span class="wpcf7-list-item-label"&gt;語彙強化講座①都立コース&lt;/span&gt;&lt;input type="checkbox" name="checkbox-492[]" value="語彙強化講座①都立コース" /&gt;&lt;/span&gt;&lt;span class="wpcf7-list-item"&gt;&lt;span class="wpcf7-list-item-label"&gt;語彙強化講座②私立難関コース&lt;/span&gt;&lt;input type="checkbox" name="checkbox-492[]" value="語彙強化講座②私立難関コース" /&gt;&lt;/span&gt;&lt;span class="wpcf7-list-item"&gt;&lt;span class="wpcf7-list-item-label"&gt;読解強化講座&lt;/span&gt;&lt;input type="checkbox" name="checkbox-492[]" value="読解強化講座" /&gt;&lt;/span&gt;&lt;span class="wpcf7-list-item last"&gt;&lt;span class="wpcf7-list-item-label"&gt;音読リスニング講座&lt;/span&gt;&lt;input type="checkbox" name="checkbox-492[]" value="音読リスニング講座" /&gt;&lt;/span&gt;&lt;/span&gt;&lt;/span&gt;&lt;/p&gt;
&lt;p&gt;受講場所(必須)：&lt;span class="wpcf7-form-control-wrap place"&gt;&lt;select name="place" class="wpcf7-form-control wpcf7-select" aria-invalid="false"&gt;&lt;option value=""&gt;---&lt;/option&gt;&lt;option value="教室"&gt;教室&lt;/option&gt;&lt;option value="オンライン"&gt;オンライン&lt;/option&gt;&lt;/select&gt;&lt;/span&gt;&lt;/p&gt;
&lt;p&gt;備考：&lt;span class="wpcf7-form-control-wrap your-message"&gt;&lt;textarea name="your-message" cols="40" rows="10" class="wpcf7-form-control wpcf7-textarea" aria-invalid="false"&gt;&lt;/textarea&gt;&lt;/span&gt; &lt;/p&gt;
&lt;p&gt;&lt;input type="submit" value="送信" class="wpcf7-form-control wpcf7-submit" /&gt;&lt;/p&gt;
&lt;div class="wpcf7-response-output wpcf7-display-none" aria-hidden="true"&gt;&lt;/div&gt;&lt;/form&gt;&lt;/div&gt;
&lt;section class="veu_cta" id="veu_cta-764"&gt;&lt;h1 class="cta_title"&gt;コラム：ニュートレジャーの道案内&lt;/h1&gt;&lt;div class="cta_body"&gt;&lt;div class="cta_body_image cta_body_image_right"&gt;&lt;a href="https://eigo-rewrite.com/ct/%e3%83%8b%e3%83%a5%e3%83%bc%e3%83%88%e3%83%ac%e3%82%b8%e3%83%a3%e3%83%bc%e3%81%ae%e9%81%93%e6%a1%88%e5%86%85/" target="_blank"&gt;&lt;img src="https://eigo-rewrite.com/wp-content/uploads/2020/06/logo_tate-1.png" /&gt;&lt;/a&gt;&lt;/div&gt;&lt;div class="cta_body_txt image_exist"&gt;ニュートレジャーを活用して、英語学習を進めていきます。この教材を通じて、文法の理解と英作文スキルを磨き、全般的な英語力向上をサポートしています。&lt;/div&gt;&lt;div class="cta_body_link"&gt;&lt;a href="https://eigo-rewrite.com/ct/%e3%83%8b%e3%83%a5%e3%83%bc%e3%83%88%e3%83%ac%e3%82%b8%e3%83%a3%e3%83%bc%e3%81%ae%e9%81%93%e6%a1%88%e5%86%85/" class="btn btn-primary btn-block btn-lg" target="_blank"&gt;コラム：ニュートレジャーの道案内&lt;/a&gt;&lt;/div&gt;&lt;/div&gt;&lt;!-- [ /.vkExUnit_cta_body ] --&gt;&lt;/section&gt;	
------</t>
  </si>
  <si>
    <t>https://eigo-rewrite.com/toritsu/</t>
  </si>
  <si>
    <t>以下のページは不自然なワードを使用しています。
これらを適切に自然な言葉に置き換えて下さい。
なお、本文の装飾や構造は絶対に変えないでください。
【対象ページURL】
https://eigo-rewrite.com/toritsu/
【検出された不自然ワード】
- 型
【本文】
------
&lt;h2&gt;【集団授業】都立自校作成校の自由英作文対策講座《８回完結》&lt;/h2&gt;
&lt;p data-start="27" data-end="152"&gt;都立自校作成校の入試問題では、100点中8～25点が自由英作文です。試験時間に余裕がない中で「一度で書ききる」ためには、「書く練習」と「書き方のストック」が欠かせません。本講座では、全8回の演習と添削（リライト）によって、自由英作文を得点源にします。&lt;/p&gt;
&lt;p data-start="154" data-end="198"&gt;さらに、書く経験を積むことで長文読解のスピードも向上し、総合的な「合格力」を育成します。&lt;/p&gt;
&lt;p&gt;関連する講座の一覧は、&lt;a href="https://eigo-rewrite.com/live/"&gt;&lt;strong&gt;英語講座一覧（全体像はこちら）&lt;/strong&gt;&lt;/a&gt;でご確認いただけます。&lt;/p&gt;
&lt;div class="rounded" style="background-color: whitesmoke; padding: 10px;"&gt;
&lt;p&gt;＜　＞内は、特に対象となる高校です。&lt;/p&gt;
&lt;p&gt;&lt;strong&gt;第1回…整序作文&lt;/strong&gt;　文脈と文法の両方から妥当な文をつくる＜ほぼ全校＞&lt;br /&gt;
&lt;strong&gt;第2回…意見文①&lt;/strong&gt;　問題文に対するYES / NOを軸に意見を書き上げる＜ほぼ全校＞&lt;br /&gt;
&lt;strong&gt;第3回…意見文②&lt;/strong&gt;　問題提起に対して自分の意見を書き上げる＜ほぼ全校＞&lt;br /&gt;
&lt;strong&gt;第4回…描写文&lt;/strong&gt;　　絵やグラフを見て内容を説明する＜日比谷・戸山など＞&lt;br /&gt;
&lt;strong&gt;第5回…文補充①&lt;/strong&gt;　長文内の空所に合う英文を書く＜日比谷・青山・戸山など＞&lt;br /&gt;
&lt;strong&gt;第6回…文補充②&lt;/strong&gt;　長文の結論やその後の話を想像して書く＜国立・新宿など＞&lt;br /&gt;
&lt;strong&gt;第7回…総合①&lt;/strong&gt;　　リスニングの時間に英作文を書ききる練習＜全校＞&lt;br /&gt;
&lt;strong&gt;第8回…総合②&lt;/strong&gt;　　大問1つを20分以内に解き、英作文も書ききる練習＜全校＞&lt;/p&gt;
&lt;/div&gt;
&lt;h3&gt;授業の大まかな流れ&lt;/h3&gt;
&lt;h5&gt;①書き方のレクチャー&lt;/h5&gt;
&lt;p&gt;都立自校作成校で要求される４０～５０語の英作文の書き方を、その回のテーマに合わせて解説します。&lt;/p&gt;
&lt;h5&gt;②演習&lt;/h5&gt;
&lt;p&gt;書き方を学んだら、オリジナル問題で英作文を書いていきます。実際の入試で英作文に回せる時間は5分程度です。練習の段階から、&lt;span style="color: #0000ff;"&gt;制限時間を意識して&lt;/span&gt;書き上げます。&lt;/p&gt;
&lt;h5&gt;③講評と書き直し&lt;/h5&gt;
&lt;p&gt;いったん英作文を書き上げたら講評を行います。生徒どうしでも答案を講評し、自分にはなかった視点や考え方を学んだ後、自分の答案をブラッシュアップしましょう。&lt;/p&gt;
&lt;h5&gt;④まとめの演習&lt;/h5&gt;
&lt;p&gt;以上②③を１～２セット行った後、実際の入試問題を解いていきます。書き直しで掴んだ「&lt;span style="color: #ff0000;"&gt;書ききる&lt;/span&gt;」感覚を活かし、長文内で出題される英作文を解きましょう。&lt;/p&gt;
&lt;h4&gt;※お知らせ&lt;/h4&gt;
&lt;p&gt;&lt;span style="color: #ff6600;"&gt;今年度については募集を締め切らせて頂きました。&lt;/span&gt;&lt;br /&gt;
なお、同内容を１対１の&lt;span style="color: #ff6600;"&gt;個別指導で学習&lt;/span&gt;することのできる講座もご用意しております。詳細についてはこちらをご確認下さい。&lt;br /&gt;
&lt;a href="#kobetsu"&gt;&lt;img decoding="async" fetchpriority="high" class="wp-image-809 size-medium aligncenter" src="https://eigo-rewrite.com/wp-content/uploads/2023/10/eisakubun-300x169.jpg" sizes="(max-width: 300px) 100vw, 300px" srcset="https://eigo-rewrite.com/wp-content/uploads/2023/10/eisakubun-300x169.jpg 300w, https://eigo-rewrite.com/wp-content/uploads/2023/10/eisakubun-1024x576.jpg 1024w, https://eigo-rewrite.com/wp-content/uploads/2023/10/eisakubun-768x432.jpg 768w, https://eigo-rewrite.com/wp-content/uploads/2023/10/eisakubun-320x180.jpg 320w, https://eigo-rewrite.com/wp-content/uploads/2023/10/eisakubun.jpg 1280w" alt="東京都立日比谷高校の英作文出題傾向を示す説明文画像" width="300" height="169" /&gt;&lt;/a&gt;&lt;/p&gt;
&lt;h3&gt;都立自校作成の英文・英作文概要&lt;/h3&gt;
&lt;div class="rounded" style="background-color: lightyellow; padding: 10px;"&gt;
&lt;div&gt;
&lt;h5&gt;東京都立日比谷高等学校&lt;/h5&gt;
&lt;/div&gt;
&lt;details&gt;
&lt;summary&gt;傾向&lt;/summary&gt;
&lt;p&gt;とにかく「書かせる」問題で、表現力と流暢性が重視されます。文章の主題や図表・設問の意図を正しく汲み取り、題意に合う答案を書くことが要求されます。&lt;/p&gt;
&lt;/details&gt;
&lt;/div&gt;
&lt;div class="rounded" style="background-color: lemonchiffon; padding: 10px;"&gt;
&lt;div&gt;
&lt;h5&gt;東京都立西高等学校&lt;/h5&gt;
&lt;/div&gt;
&lt;details&gt;
&lt;summary&gt;傾向&lt;/summary&gt;
&lt;p&gt;題意に合う内容を書くことはもちろん、全体的に文法やスペルなどの「語学的な正確さ」が要求されます。また、文章量が多いため、解答スピードの速さも重要です。&lt;/p&gt;
&lt;/details&gt;
&lt;/div&gt;
&lt;div class="rounded" style="background-color: lightyellow; padding: 10px;"&gt;
&lt;div&gt;
&lt;h5&gt;東京都立国立高等学校&lt;/h5&gt;
&lt;/div&gt;
&lt;details&gt;
&lt;summary&gt;傾向&lt;/summary&gt;
&lt;p&gt;文章の主題や文脈を正確に理解することを求められます。文章を読んだうえでの意見文や、文脈に合うよう空欄を埋めるなど、高い読解力が必要です。&lt;/p&gt;
&lt;/details&gt;
&lt;/div&gt;
&lt;div class="rounded" style="background-color: lemonchiffon; padding: 10px;"&gt;
&lt;div&gt;
&lt;h5&gt;・東京都立戸山高等学校&lt;/h5&gt;
&lt;/div&gt;
&lt;details&gt;
&lt;summary&gt;傾向&lt;/summary&gt;
&lt;p&gt;文章の要旨を把握する力が求められます。特に理系的な内容では、正確な事実関係や論理関係を表現することが大切です。&lt;/p&gt;
&lt;/details&gt;
&lt;/div&gt;
&lt;div class="rounded" style="background-color: lightyellow; padding: 10px;"&gt;
&lt;div&gt;
&lt;h5&gt;・東京都立青山高等学校&lt;/h5&gt;
&lt;/div&gt;
&lt;details&gt;
&lt;summary&gt;傾向&lt;/summary&gt;
&lt;p&gt;「大学入試の新形式に対応する」ことを公表している通り、未知語の推測が必要だったり内容一致の細かさが増すなど、形式の変化が目立ちます。英作文は比較的標準的な意見文が出題されています。&lt;/p&gt;
&lt;/details&gt;
&lt;/div&gt;
&lt;div class="rounded" style="background-color: lemonchiffon; padding: 10px;"&gt;
&lt;div&gt;
&lt;h5&gt;・東京都立八王子東高等学校&lt;/h5&gt;
&lt;/div&gt;
&lt;details&gt;
&lt;summary&gt;傾向&lt;/summary&gt;
&lt;p&gt;標準的な設問が多いですが、本文で説明された語句についての定義や具体例を書かせるなど、読解力と表現力の両方を問う、高いレベルの出題をすることがあります。&lt;/p&gt;
&lt;/details&gt;
&lt;/div&gt;
&lt;div class="rounded" style="background-color: lightyellow; padding: 10px;"&gt;
&lt;div&gt;
&lt;h5&gt;・東京都立立川高等学校&lt;/h5&gt;
&lt;/div&gt;
&lt;details&gt;
&lt;summary&gt;傾向&lt;/summary&gt;
&lt;p&gt;記号選択や書き抜き問題が目立ちますが、本文の主題を読み取ったうえで英作文に反映させる設問もあります。いずれも、正確さを重視しましょう。&lt;/p&gt;
&lt;/details&gt;
&lt;/div&gt;
&lt;div class="rounded" style="background-color: lemonchiffon; padding: 10px;"&gt;
&lt;div&gt;
&lt;h5&gt;東京都立新宿高等学校・東京都立国分寺高等学校・東京都立墨田川高等学校&lt;/h5&gt;
&lt;/div&gt;
&lt;details&gt;
&lt;summary&gt;傾向&lt;/summary&gt;
&lt;p&gt;単位制の学校群では、文章の概要や要旨を速読し、英作文でそれらを基にした意見を書くことが求められます。ある程度スピードをつける練習が必要です。&lt;/p&gt;
&lt;/details&gt;
&lt;/div&gt;
&lt;div class="rounded" style="background-color: lightyellow; padding: 10px;"&gt;
&lt;div&gt;
&lt;h5&gt;東京都立国際高等学校&lt;/h5&gt;
&lt;/div&gt;
&lt;details&gt;
&lt;summary&gt;傾向&lt;/summary&gt;
&lt;p&gt;問題の分量は都立随一です。問題数の多いリスニングを一度で解答し、８０～１００語での英作文が課されます。論理構成も考慮に入れた「エッセイ」を書く必要があります。&lt;/p&gt;
&lt;/details&gt;
&lt;/div&gt;
&lt;div class="rounded" style="background-color: lemonchiffon; padding: 10px;"&gt;
&lt;div&gt;
&lt;h5&gt;・都立中高一貫&lt;/h5&gt;
&lt;/div&gt;
&lt;details&gt;
&lt;summary&gt;傾向&lt;/summary&gt;
&lt;p&gt;自校作成の中では標準的なレベルです。英作文についても、本文を読み切ったうえで主題に関係する内容や意見を書くことが求められます。&lt;/p&gt;
&lt;/details&gt;
&lt;/div&gt;
&lt;h4&gt;※お知らせ&lt;/h4&gt;
&lt;p&gt;&lt;span style="color: #ff6600;"&gt;今年度については募集を締め切らせて頂きました。&lt;/span&gt;&lt;br /&gt;
なお、同内容を１対１の&lt;span style="color: #ff6600;"&gt;個別指導で学習&lt;/span&gt;することのできる講座もご用意しております。詳細についてはこちらをご確認下さい。&lt;br /&gt;
&lt;a href="#kobetsu"&gt;&lt;img decoding="async" class="wp-image-809 size-medium aligncenter" src="https://eigo-rewrite.com/wp-content/uploads/2023/10/eisakubun-300x169.jpg" sizes="(max-width: 300px) 100vw, 300px" srcset="https://eigo-rewrite.com/wp-content/uploads/2023/10/eisakubun-300x169.jpg 300w, https://eigo-rewrite.com/wp-content/uploads/2023/10/eisakubun-1024x576.jpg 1024w, https://eigo-rewrite.com/wp-content/uploads/2023/10/eisakubun-768x432.jpg 768w, https://eigo-rewrite.com/wp-content/uploads/2023/10/eisakubun-320x180.jpg 320w, https://eigo-rewrite.com/wp-content/uploads/2023/10/eisakubun.jpg 1280w" alt="英作文速習講座" width="300" height="169" /&gt;&lt;/a&gt;&lt;/p&gt;
&lt;h2 id="faq"&gt;よくある質問（FAQ）&lt;/h2&gt;
&lt;dl&gt;
&lt;dt&gt;Q. 自由英作文は何点分くらいありますか？&lt;/dt&gt;
&lt;dd&gt;都立自校作成校の入試では、100点中8～25点が自由英作文です。&lt;/dd&gt;
&lt;dt&gt;Q. この講座は何回で完結しますか？&lt;/dt&gt;
&lt;dd&gt;全8回の演習と添削（リライト）で完結する講座です。&lt;/dd&gt;
&lt;dt&gt;Q. どんなテーマを扱いますか？&lt;/dt&gt;
&lt;dd&gt;整序作文／意見文（YES/NO・問題提起）／描写文（絵・グラフ）／文補充（空所・結論や後日談）／総合演習（リスニング時間で書ききる・20分以内で解く）を扱います。&lt;/dd&gt;
&lt;dt&gt;Q. 授業はどんな流れで進みますか？&lt;/dt&gt;
&lt;dd&gt;①書き方のレクチャー → ②制限時間を意識した演習 → ③講評と書き直し → ④まとめの演習（実際の入試問題）という流れです。&lt;/dd&gt;
&lt;dt&gt;Q. 本番では英作文にどれくらい時間を使えますか？&lt;/dt&gt;
&lt;dd&gt;実際の入試で英作文に回せる時間は5分程度です。練習の段階から制限時間を意識して書き上げます。&lt;/dd&gt;
&lt;dt&gt;Q. 今年度の募集状況はどうなっていますか？&lt;/dt&gt;
&lt;dd&gt;&lt;span style="color: #ff6600;"&gt;今年度については募集を締め切らせて頂きました。&lt;/span&gt;&lt;/dd&gt;
&lt;dt&gt;Q. 同内容を個別指導で受けられますか？&lt;/dt&gt;
&lt;dd&gt;同内容を1対1の個別指導で学習できる講座もご用意しております。詳細はページ内の&lt;a href="#kobetsu"&gt;「都立高校入試直前　英作文速習講座(個別指導)」&lt;/a&gt;をご確認ください。&lt;/dd&gt;
&lt;dt&gt;Q. 個別指導では何をしてくれますか？&lt;/dt&gt;
&lt;dd&gt;志望校・学力に応じて書き方・発想を指導し、過去問の添削もお引き受けします。高校ごとの採点基準に応じた添削を行います。&lt;/dd&gt;
&lt;dt&gt;Q. オンラインでも受講できますか？&lt;/dt&gt;
&lt;dd&gt;当塾で開講中の講座は、すべてオンラインでも受講可能です。電子黒板を使用し、「視認性」「即応性」「再現性」に優れた指導を行っています。&lt;/dd&gt;
&lt;dt&gt;Q. 個別指導の授業料はいくらですか？&lt;/dt&gt;
&lt;dd&gt;¥54,450-(税込)（1コマ110分×3回）です。&lt;/dd&gt;
&lt;/dl&gt;
&lt;h2&gt;オンライン指導&lt;/h2&gt;
&lt;p&gt;当塾で開講中の講座は、すべてオンラインでも受講可能となっております。&lt;/p&gt;
&lt;p&gt;当塾では開業以来、オンライン授業と非常に親和性の高い電子黒板を使用しており、ホワイトボードや机上で行う指導と比べ&lt;strong&gt;「視認性」「即応性」「再現性」&lt;/strong&gt;に優れた指導を可能にしています。&lt;/p&gt;
&lt;p&gt;そのような強みを持った当塾の指導を、オンライン授業にそのまま適用することで教室で受ける授業さながらの授業を、オンライン授業でも再現しております。&lt;/p&gt;
&lt;p&gt;&lt;img decoding="async" class="aligncenter wp-image-264 size-full" src="https://eigo-rewrite.com/wp-content/uploads/2020/09/リライト授業風景.jpg" sizes="(max-width: 1280px) 100vw, 1280px" srcset="https://eigo-rewrite.com/wp-content/uploads/2020/09/リライト授業風景.jpg 1280w, https://eigo-rewrite.com/wp-content/uploads/2020/09/リライト授業風景-300x169.jpg 300w, https://eigo-rewrite.com/wp-content/uploads/2020/09/リライト授業風景-1024x576.jpg 1024w, https://eigo-rewrite.com/wp-content/uploads/2020/09/リライト授業風景-768x432.jpg 768w, https://eigo-rewrite.com/wp-content/uploads/2020/09/リライト授業風景-320x180.jpg 320w" alt="対策講座や傾向解説関連画像" width="1280" height="720" /&gt;&lt;/p&gt;
&lt;h3&gt;オンライン授業のメリットとは？&lt;/h3&gt;
&lt;h4&gt;&lt;span style="background-color: navajowhite;"&gt;&lt;span data-custom-pc-fontsize="18px"&gt;①画面と音声に情報量が集約されるので、集中しやすい&lt;/span&gt;&lt;/span&gt;&lt;/h4&gt;
&lt;p&gt;&lt;span data-custom-pc-fontsize="16px"&gt;教室型の場合、家庭学習とは環境が異なります。&lt;br /&gt;
オンライン個別指導では、ご自宅での受講が可能なため、&lt;span style="color: #0000ff;"&gt;自分の勉強しやすい環境、慣れた環境で授業を受けることができます&lt;/span&gt;。&lt;br /&gt;
また、ＰＣやタブレットからの音声と映像のみに集中できるので、意識を向ける対象が少なく、教室型に比べてより授業に集中して取り組むことができます。&lt;/span&gt;&lt;/p&gt;
&lt;h4&gt;&lt;span style="background-color: navajowhite;" data-custom-pc-fontsize="20px"&gt;②手元がはっきりと確認できるので、的確な指摘・改善作業を行いやすい&lt;/span&gt;&lt;/h4&gt;
&lt;p&gt;&lt;span data-custom-pc-fontsize="16px"&gt;塾のオンライン個別指導では、生徒さんの手元をカメラで写しながら授業を進めていきます。&lt;br /&gt;
いま生徒さんが解いている状況を&lt;span style="color: #ff0000;"&gt;リアルタイムで判断&lt;/span&gt;できるため、生徒さんが&lt;span style="color: #ff0000;"&gt;つまづきやすいポイントを瞬時に把握&lt;/span&gt;することができます。そのため、類似問題を出題したり、その場でヒントを出すことで思考を変換させたりすることができます。&lt;/span&gt;&lt;/p&gt;
&lt;h4&gt;&lt;span data-custom-pc-fontsize="16px"&gt;&lt;span style="background-color: navajowhite;" data-custom-pc-fontsize="20px"&gt;③通塾の必要がないので、体力を温存した状態で指導を受けることができる&lt;/span&gt;&lt;/span&gt;&lt;/h4&gt;
&lt;p&gt;ご自宅からの通塾に電車を使ったり歩いたりすると、勉強に必要な体力がその分減ってしまいます。&lt;br /&gt;
オンライン個別指導では塾に通う必要がないため、体力がなくなってしまったり疲れたりすることなく授業を受けることができます。親御さんの送り迎えも必要ありませんので、&lt;span style="color: #ff0000;"&gt;より効率的に学習&lt;/span&gt;することができます。&lt;/p&gt;
&lt;p&gt;当塾のオンライン個別指導では、教室型の授業をほぼ100％体現しているうえに、オンラインならではのメリットでより効率的に学習することが可能です。より集中して問題に取り組み、オンラインの強みを活かすことで、英語の成績をのばすことができます。&lt;/p&gt;
&lt;h2 class="title style-scope ytd-video-primary-info-renderer"&gt;都立高校入試「自由英作文は怖くない！」&lt;/h2&gt;
&lt;p&gt;&amp;nbsp;&lt;/p&gt;
&lt;p&gt;&lt;iframe loading="lazy" title="都立高校入試「自由英作文は怖くない！」" src="https://www.youtube.com/embed/Y1uHsaMltwc?feature=oembed" width="750" height="422" frameborder="0" allowfullscreen="allowfullscreen"&gt;&lt;/iframe&gt;&lt;/p&gt;
&lt;h2 class="title style-scope ytd-video-primary-info-renderer"&gt;都立高校入試「意見文の実例」&lt;/h2&gt;
&lt;p&gt;&lt;iframe loading="lazy" title="都立高校入試「意見文の実例」" src="https://www.youtube.com/embed/YwNmtU62lPk?feature=oembed" width="750" height="422" frameborder="0" allowfullscreen="allowfullscreen"&gt;&lt;/iframe&gt;&lt;/p&gt;
&lt;p&gt;&amp;nbsp;&lt;/p&gt;
&lt;h3&gt;対象&lt;/h3&gt;
&lt;p&gt;都立高校への進学を目指す受験生&lt;/p&gt;
&lt;h3&gt;定員&lt;/h3&gt;
&lt;p&gt;上限16人&lt;/p&gt;
&lt;h3&gt;授業料&lt;/h3&gt;
&lt;p&gt;１コマ90分　(全８回)&lt;/p&gt;
&lt;p&gt;¥47,520-(税込)&lt;/p&gt;
&lt;h3&gt;開講日程&lt;/h3&gt;
&lt;p&gt;&lt;span style="color: #ff6600;"&gt;今年度については募集を締め切らせて頂きました。&lt;/span&gt;&lt;br /&gt;
なお、同内容を１対１の&lt;span style="color: #ff6600;"&gt;個別指導で学習&lt;/span&gt;することのできる講座もご用意しております。詳細についてはこちらをご確認下さい。&lt;br /&gt;
&lt;a href="#kobetsu"&gt;&lt;img decoding="async" loading="lazy" class="wp-image-809 size-medium aligncenter" src="https://eigo-rewrite.com/wp-content/uploads/2023/10/eisakubun-300x169.jpg" sizes="(max-width: 300px) 100vw, 300px" srcset="https://eigo-rewrite.com/wp-content/uploads/2023/10/eisakubun-300x169.jpg 300w, https://eigo-rewrite.com/wp-content/uploads/2023/10/eisakubun-1024x576.jpg 1024w, https://eigo-rewrite.com/wp-content/uploads/2023/10/eisakubun-768x432.jpg 768w, https://eigo-rewrite.com/wp-content/uploads/2023/10/eisakubun-320x180.jpg 320w, https://eigo-rewrite.com/wp-content/uploads/2023/10/eisakubun.jpg 1280w" alt="" width="300" height="169" /&gt;&lt;/a&gt;&lt;/p&gt;
&lt;h2 id="kobetsu"&gt;都立高校入試直前　英作文速習講座(個別指導)&lt;/h2&gt;
&lt;h3&gt;講座概要&lt;/h3&gt;
&lt;h5&gt;①完全個別指導&lt;/h5&gt;
&lt;p&gt;受験生の志望校だけでなく、知識・学力に応じて書き方・発想を教え、引き出します。過去問の添削もお引き受けします。&lt;/p&gt;
&lt;h5&gt;②高校ごとの基準に応じた指導&lt;/h5&gt;
&lt;p&gt;過去の受験生の答案開示から採点基準を分析し、それらに応じた添削を行います。&lt;br /&gt;
・西・国立などの語学的正確性を重視する高校→ミスを防ぐために、「書きたい」ことではなく「正確に書ける」ことを重視して訓練します。&lt;br /&gt;
・日比谷・青山などの文章内容を重視する高校→文法的な事項よりも、設問に対する正しい応答内容を書けるように訓練します。&lt;/p&gt;
&lt;h5&gt;③５分で書ききるトレーニング&lt;/h5&gt;
&lt;p&gt;実際の入試では英作文に10分もかけられません。短時間で合格点を取るため、&lt;strong&gt;短時間でメモ作成→消しゴムを使わず4分で一気に書ききる&lt;/strong&gt;という書き方を訓練します。&lt;/p&gt;
&lt;h5&gt;④典型文の暗記&lt;/h5&gt;
&lt;p&gt;たとえばWhat is important is ~(大事なことは～だ)のように、話題に関係なく使いやすいフレーズがあります。こうした、速く正確に英作文を書くためのフレーズを厳選してお伝えします。&lt;/p&gt;
&lt;h3&gt;対象&lt;/h3&gt;
&lt;p&gt;都立高校への進学を目指す受験生&lt;/p&gt;
&lt;h3&gt;授業料&lt;/h3&gt;
&lt;p&gt;¥54,450-(税込)≪１コマ110分×3回≫&lt;/p&gt;
&lt;section id="veu_cta-764" class="veu_cta"&gt;&lt;!-- [ /.vkExUnit_cta_body ] --&gt;&lt;/section&gt;
&lt;h2&gt;お問い合わせ&lt;/h2&gt;
&lt;div role="form" class="wpcf7" id="wpcf7-f811-p108-o1" lang="ja" dir="ltr"&gt;
&lt;div class="screen-reader-response" aria-live="polite"&gt;&lt;/div&gt;
&lt;form action="/toritsu/#wpcf7-f811-p108-o1" method="post" class="wpcf7-form" novalidate="novalidate"&gt;
&lt;div style="display: none;"&gt;
&lt;input type="hidden" name="_wpcf7" value="811" /&gt;
&lt;input type="hidden" name="_wpcf7_version" value="5.1.9" /&gt;
&lt;input type="hidden" name="_wpcf7_locale" value="ja" /&gt;
&lt;input type="hidden" name="_wpcf7_unit_tag" value="wpcf7-f811-p108-o1" /&gt;
&lt;input type="hidden" name="_wpcf7_container_post" value="108" /&gt;
&lt;input type="hidden" name="g-recaptcha-response" value="" /&gt;
&lt;/div&gt;
&lt;p&gt;保護者氏名(必須)：&lt;span class="wpcf7-form-control-wrap your-name"&gt;&lt;input type="text" name="your-name" value="" size="40" class="wpcf7-form-control wpcf7-text wpcf7-validates-as-required" aria-required="true" aria-invalid="false" /&gt;&lt;/span&gt; &lt;/p&gt;
&lt;p&gt;メールアドレス(必須)：&lt;span class="wpcf7-form-control-wrap your-email"&gt;&lt;input type="email" name="your-email" value="" size="40" class="wpcf7-form-control wpcf7-text wpcf7-email wpcf7-validates-as-required wpcf7-validates-as-email" aria-required="true" aria-invalid="false" /&gt;&lt;/span&gt; &lt;/p&gt;
&lt;p&gt;電話番号(必須)：&lt;span class="wpcf7-form-control-wrap mobtel"&gt;&lt;input type="tel" name="mobtel" value="" size="40" class="wpcf7-form-control wpcf7-text wpcf7-tel wpcf7-validates-as-required wpcf7-validates-as-tel" aria-required="true" aria-invalid="false" /&gt;&lt;/span&gt; &lt;/p&gt;
&lt;p&gt;生徒氏名(必須)：&lt;span class="wpcf7-form-control-wrap chilid-name"&gt;&lt;input type="text" name="chilid-name" value="" size="40" class="wpcf7-form-control wpcf7-text" aria-invalid="false" /&gt;&lt;/span&gt; &lt;/p&gt;
&lt;p&gt;性別(必須)：&lt;span class="wpcf7-form-control-wrap seibetu"&gt;&lt;select name="seibetu" class="wpcf7-form-control wpcf7-select" aria-invalid="false"&gt;&lt;option value=""&gt;---&lt;/option&gt;&lt;option value="男"&gt;男&lt;/option&gt;&lt;option value="女"&gt;女&lt;/option&gt;&lt;/select&gt;&lt;/span&gt;&lt;/p&gt;
&lt;p&gt;学年(必須)：&lt;span class="wpcf7-form-control-wrap gakunen"&gt;&lt;select name="gakunen" class="wpcf7-form-control wpcf7-select" aria-invalid="false"&gt;&lt;option value=""&gt;---&lt;/option&gt;&lt;option value="中１"&gt;中１&lt;/option&gt;&lt;option value="中２"&gt;中２&lt;/option&gt;&lt;option value="中３"&gt;中３&lt;/option&gt;&lt;option value="その他"&gt;その他&lt;/option&gt;&lt;/select&gt;&lt;/span&gt;&lt;/p&gt;
&lt;p&gt;受講場所(必須)：&lt;span class="wpcf7-form-control-wrap place"&gt;&lt;select name="place" class="wpcf7-form-control wpcf7-select" aria-invalid="false"&gt;&lt;option value=""&gt;---&lt;/option&gt;&lt;option value="教室"&gt;教室&lt;/option&gt;&lt;option value="オンライン"&gt;オンライン&lt;/option&gt;&lt;/select&gt;&lt;/span&gt;&lt;/p&gt;
&lt;p&gt;備考：&lt;span class="wpcf7-form-control-wrap your-message"&gt;&lt;textarea name="your-message" cols="40" rows="10" class="wpcf7-form-control wpcf7-textarea" aria-invalid="false"&gt;&lt;/textarea&gt;&lt;/span&gt; &lt;/p&gt;
&lt;p&gt;&lt;input type="submit" value="送信" class="wpcf7-form-control wpcf7-submit" /&gt;&lt;/p&gt;
&lt;div class="wpcf7-response-output wpcf7-display-none" aria-hidden="true"&gt;&lt;/div&gt;&lt;/form&gt;&lt;/div&gt;
&lt;section class="veu_cta" id="veu_cta-141"&gt;&lt;h1 class="cta_title"&gt;開講講座：【集団授業】都立自校作成校の自由英作文対策講座《８回完結》&lt;/h1&gt;&lt;div class="cta_body"&gt;&lt;div class="cta_body_image cta_body_image_right"&gt;&lt;a href="https://eigo-rewrite.com/toritsu/" target="_blank"&gt;&lt;img src="https://eigo-rewrite.com/wp-content/uploads/2020/06/logo_tate.png" /&gt;&lt;/a&gt;&lt;/div&gt;&lt;div class="cta_body_txt image_exist"&gt;都立自校作成校の入試問題では、100点中の８～25点が自由英作文です。試験時間に余裕がない中で「一度に書ききる」ためには、「書く練習」と「書き方のストック」が必要です。本講座では、全８回の演習と添削(リライト)で自由英作文を得点源にします。また、書くことで長文読解のスピードを上げ、総合的な「合格力」育成も図ります。&lt;/div&gt;&lt;div class="cta_body_link"&gt;&lt;a href="https://eigo-rewrite.com/toritsu/" class="btn btn-primary btn-block btn-lg" target="_blank"&gt;開講講座：【集団授業】都立自校作成校の自由英作文対策講座《８回完結》&lt;/a&gt;&lt;/div&gt;&lt;/div&gt;&lt;!-- [ /.vkExUnit_cta_body ] --&gt;&lt;/section&gt;	
------</t>
  </si>
  <si>
    <t>https://eng-support.com/column/book2-lesson11-scene1/</t>
  </si>
  <si>
    <t>以下のページは不自然なワードを使用しています。
これらを適切に自然な言葉に置き換えて下さい。
なお、本文の装飾や構造は絶対に変えないでください。
【対象ページURL】
https://eng-support.com/column/book2-lesson11-scene1/
【検出された不自然ワード】
- 型
- 迷い
- 結論だけ
- 30秒
【本文】
------
&lt;p&gt;&lt;iframe title="YouTube video player" src="https://www.youtube.com/embed/low3E9ey7Uw?si=ZPiZfjRV7TPBI-X7" width="560" height="315" frameborder="0" allowfullscreen="allowfullscreen"&gt;&lt;/iframe&gt;&lt;br /&gt;
&lt;!-- ▼▼ 追記：検索即答ブロック（ここから） ▼▼ --&gt;&lt;/p&gt;
&lt;div style="background: #f7fbff; border: 1px solid #cfe6ff; padding: 16px; border-radius: 10px; margin: 16px 0; line-height: 1.9;"&gt;
&lt;p style="margin: 0 0 10px 0;"&gt;&lt;strong&gt;結論だけ先に（30秒で整理）&lt;/strong&gt;&lt;/p&gt;
&lt;ul style="margin: 0; padding-left: 1.2em;"&gt;
&lt;li&gt;&lt;strong&gt;in order to + 動詞&lt;/strong&gt;：&lt;strong&gt;「〜するために」&lt;/strong&gt;（目的をはっきり示す言い方）&lt;/li&gt;
&lt;li&gt;&lt;strong&gt;in order not to + 動詞&lt;/strong&gt;：&lt;strong&gt;「〜しないために／〜しないように」&lt;/strong&gt;（目的の否定）&lt;/li&gt;
&lt;li&gt;&lt;strong&gt;so as to + 動詞&lt;/strong&gt;：意味はほぼ「〜するために」。&lt;strong&gt;やや硬め&lt;/strong&gt;の言い方として扱われることがあります。&lt;/li&gt;
&lt;li&gt;&lt;strong&gt;so as not to + 動詞&lt;/strong&gt;：意味はほぼ「〜しないために／〜しないように」。&lt;/li&gt;
&lt;li&gt;&lt;strong&gt;not to + 動詞&lt;/strong&gt;：不定詞の否定の基本形（&lt;strong&gt;not が to の前&lt;/strong&gt;）。&lt;/li&gt;
&lt;/ul&gt;
&lt;p style="margin: 10px 0 0 0;"&gt;&lt;strong&gt;よくある迷い：&lt;/strong&gt;「&lt;strong&gt;in order to not&lt;/strong&gt;」を見かけることがありますが、学校英語・英作文としては&lt;br /&gt;
&lt;strong&gt;in order not to&lt;/strong&gt; を優先すると安全です（まずこの形で押さえるのがおすすめ）。&lt;/p&gt;
&lt;div style="background: #ffffff; border: 1px dashed #9fc7ff; padding: 12px; border-radius: 8px; margin-top: 12px;"&gt;
&lt;p style="margin: 0 0 8px 0;"&gt;&lt;strong&gt;例（型で覚える）&lt;/strong&gt;&lt;/p&gt;
&lt;ul style="margin: 0; padding-left: 1.2em;"&gt;
&lt;li&gt;Please be quiet &lt;strong&gt;in order not to&lt;/strong&gt; wake up the baby.（赤ちゃんを起こさないように）&lt;/li&gt;
&lt;li&gt;He left early &lt;strong&gt;so as to&lt;/strong&gt; catch the first train.（始発に乗るために）&lt;/li&gt;
&lt;li&gt;She whispered &lt;strong&gt;so as not to&lt;/strong&gt; disturb others.（他の人の邪魔をしないように）&lt;/li&gt;
&lt;/ul&gt;
&lt;/div&gt;
&lt;div style="background: #fff8f2; border: 1px solid #ffd7b8; padding: 12px; border-radius: 8px; margin-top: 12px;"&gt;
&lt;p style="margin: 0 0 8px 0;"&gt;&lt;strong&gt;補足：never to + 動詞 とは？&lt;/strong&gt;&lt;/p&gt;
&lt;p style="margin: 0;"&gt;「never to + 動詞」は、文脈によって「&lt;strong&gt;二度と〜しない&lt;/strong&gt;（と決める／誓う）」のように、&lt;br /&gt;
“強い否定”を表す不定詞として出てくることがあります（目的表現ではなく、決意・誓いの文脈で出やすい形です）。&lt;/p&gt;
&lt;/div&gt;
&lt;/div&gt;
&lt;h3&gt;不定詞の基本的な用法&lt;/h3&gt;
&lt;p&gt;不定詞は、基本的に動詞の原形の前に&amp;#8221;&lt;span style="color: blue;"&gt;to&lt;/span&gt;&amp;#8220;を付けた形で現れます。ただし、不定詞は名詞、形容詞、副詞のいずれかの働きをすることがあります。そのうちの1つが副詞の働きです。不定詞の副詞用法は、名詞以外の要素を修飾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&lt;h3&gt;&lt;/h3&gt;
&lt;h3&gt;副詞用法の具体例&lt;/h3&gt;
&lt;p&gt;具体例を見てみましょう。例えば、&amp;#8221;&lt;span style="color: blue;"&gt;Laura went to Canada&lt;/span&gt; in order &lt;span style="color: blue;"&gt;to study French&lt;/span&gt;.&amp;#8221;という文があります。この文では、&amp;#8221;&lt;span style="color: green;"&gt;in order&lt;/span&gt; &lt;span style="color: blue;"&gt;to&lt;/span&gt;&amp;#8220;が副詞的な用法を示しており、「何々するために」という意味を持ちます。このように、不定詞の副詞的用法は、名詞以外の要素を修飾する役割を果たします。&lt;/p&gt;
&lt;h3&gt;&amp;#8220;in order&amp;#8221;の使い方&lt;/h3&gt;
&lt;p&gt;&amp;#8220;&lt;span style="color: green;"&gt;in order&lt;/span&gt;&amp;#8220;は、「何々するために」という意味を表しますが、必ずしも必要なわけではありません。例えば、&amp;#8221;&lt;span style="color: blue;"&gt;Laura went to Canada to study French&lt;/span&gt;.&amp;#8221;としても同じ意味が伝わります。ただし、&amp;#8221;&lt;span style="color: green;"&gt;in order&lt;/span&gt;&amp;#8220;を使うことで意図がより明確に伝わります。特に、動詞に掛かる要素を明示する場合に有用です。&lt;/p&gt;
&lt;h3&gt;補足：動詞以外の要素の修飾&lt;/h3&gt;
&lt;p&gt;不定詞の副詞的用法では、動詞以外の要素を修飾します。そのため、文脈によっては、明確に修飾対象を示すために&amp;#8221;&lt;span style="color: green;"&gt;in order&lt;/span&gt;&amp;#8220;を使用することが重要です。このようにして、読者や聞き手にとって理解しやすい文を作ることができます。&lt;/p&gt;
&lt;h3&gt;まとめ&lt;/h3&gt;
&lt;p&gt;不定詞の副詞的用法は、名詞以外の要素を修飾します。&amp;#8221;&lt;span style="color: blue;"&gt;to&lt;/span&gt;&amp;#8220;を使って動詞の原形を前に置くことで、さまざまな要素を修飾する役割を果たします。特に、&amp;#8221;&lt;span style="color: green;"&gt;in order&lt;/span&gt;&amp;#8220;を使用することで意図が明確に伝わりますが、文脈によっては必ずしも必要ではありません。&lt;/p&gt;
&lt;hr /&gt;
&lt;p&gt;&lt;iframe loading="lazy" title="YouTube video player" src="https://www.youtube.com/embed/OuvMLsf2EOo?si=BZg8g08ZxqmENzPB" width="560" height="315" frameborder="0" allowfullscreen="allowfullscreen"&gt;&lt;/iframe&gt;&lt;/p&gt;
&lt;h3&gt;&lt;span style="color: black;"&gt;不定詞の否定形について&lt;/span&gt;&lt;/h3&gt;
&lt;p&gt;&lt;span style="color: black;"&gt;不定詞の否定形は「&lt;span style="color: blue;"&gt;not&lt;/span&gt; to 動詞原形」という形を取ります。そして、「to 動詞原形」の前に否定の&amp;#8221;&lt;span style="color: blue;"&gt;not&lt;/span&gt;&amp;#8220;も付けたいという場合があります。さらに、&amp;#8221;&lt;span style="color: green;"&gt;in order&lt;/span&gt;&amp;#8220;も追加したいということもあります。これは、「&lt;span style="color: blue;"&gt;何々&lt;/span&gt;しないために」という意味です。&lt;/span&gt;&lt;/p&gt;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&lt;h3&gt;&lt;span style="color: black;"&gt;&amp;#8220;in order not to&amp;#8221; の使い方&lt;/span&gt;&lt;/h3&gt;
&lt;p&gt;&lt;span style="color: black;"&gt;&amp;#8220;&lt;span style="color: green;"&gt;in order to&lt;/span&gt; V&amp;#8221;が「&lt;span style="color: blue;"&gt;何々&lt;/span&gt;するために」であるのに対し、「&lt;span style="color: blue;"&gt;何々&lt;/span&gt;しないために」は&amp;#8221;&lt;span style="color: green;"&gt;in order not to&lt;/span&gt; 動詞原形&amp;#8221;という形を取ります。これを反復して覚えることで容易に使いこなすことができます。&lt;/span&gt;&lt;/p&gt;
&lt;h3&gt;&lt;span style="color: black;"&gt;例文の解説&lt;/span&gt;&lt;/h3&gt;
&lt;p&gt;&lt;span style="color: black;"&gt;例えば、&amp;#8221;&lt;span style="color: blue;"&gt;Please be quiet&lt;/span&gt; &lt;span style="color: green;"&gt;in order not to&lt;/span&gt; wake up the baby.&amp;#8221;という文があります。これは、「&lt;span style="color: blue;"&gt;赤ちゃんを起こさないように&lt;/span&gt;」という意味です。ここで&amp;#8221;&lt;span style="color: blue;"&gt;be quiet&lt;/span&gt;&amp;#8220;は静かであるようにという命令を示し、&amp;#8221;&lt;span style="color: green;"&gt;in order not to wake up the baby&lt;/span&gt;&amp;#8220;はその理由を説明しています。&lt;/span&gt;&lt;/p&gt;
&lt;h3&gt;&lt;span style="color: black;"&gt;&amp;#8220;in order&amp;#8221; の省略&lt;/span&gt;&lt;/h3&gt;
&lt;p&gt;&lt;span style="color: black;"&gt;&amp;#8220;&lt;span style="color: green;"&gt;in order&lt;/span&gt;&amp;#8220;は必ずしも必要ではありません。直前が名詞でない場合は特に省略しても問題ありません。名詞でない場合、形容詞的用法と誤解される恐れがないためです。&lt;/span&gt;&lt;/p&gt;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</si>
  <si>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https://eng-support.com/column/book2-lesson6-scene2/</t>
  </si>
  <si>
    <t>以下のページは不自然なワードを使用しています。
これらを適切に自然な言葉に置き換えて下さい。
なお、本文の装飾や構造は絶対に変えないでください。
【対象ページURL】
https://eng-support.com/column/book2-lesson6-scene2/
【検出された不自然ワード】
- 崩れ
- 迷い
- 固定
- 刺
【本文】
------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&lt;p&gt;&lt;iframe loading="lazy" title="YouTube video player" src="https://www.youtube.com/embed/yDFGSkZJqgw?si=m1tH5u7KAWHDIZdx" width="560" height="315" frameborder="0" allowfullscreen="allowfullscreen"&gt;&lt;/iframe&gt;&lt;br /&gt;
&lt;!-- 導入差し替え（ここから）：検索直後の刺さり＋ミス先回り --&gt;&lt;/p&gt;
&lt;div style="border: 1px solid #e6e6e6; background: #fffaf0; padding: 12px 14px; margin: 10px 0 16px;"&gt;
&lt;p style="margin: 0 0 8px;"&gt;&lt;strong&gt;say that S V / think that S V&lt;/strong&gt;は「〜ということ」までは分かるのに、英語にすると語順が崩れやすい形です。&lt;/p&gt;
&lt;ul style="margin: 0; padding-left: 18px;"&gt;
&lt;li&gt;thatの後ろを疑問文みたいにしてしまう：× &lt;span style="color: blue;"&gt;I think that is he right.&lt;/span&gt;&lt;/li&gt;
&lt;li&gt;say＋人の形で書いてしまう：× &lt;span style="color: blue;"&gt;He said me that &amp;#8230;&lt;/span&gt;&lt;/li&gt;
&lt;li&gt;どこまでが「内容」か見失う（文が長いと特に迷う）&lt;/li&gt;
&lt;/ul&gt;
&lt;/div&gt;
&lt;p style="margin: 0 0 10px;"&gt;ここは発想を一つだけ固定すると安定します。&lt;span style="color: red;"&gt;that＝「ということ」&lt;/span&gt;で、後ろは&lt;strong&gt;内容そのもの（普通の文：S＋V）&lt;/strong&gt;です。&lt;/p&gt;
&lt;div style="border-left: 6px solid #FF8C00; background: #fff7e6; padding: 10px 12px; margin: 10px 0 18px;"&gt;
&lt;p style="margin: 0 0 6px;"&gt;&lt;strong&gt;最初にこれだけ確認&lt;/strong&gt;&lt;/p&gt;
&lt;p style="margin: 0;"&gt;○ &lt;span style="color: blue;"&gt;I think that Nancy is very kind.&lt;/span&gt;&lt;br /&gt;
○ &lt;span style="color: blue;"&gt;He said that Nancy is very kind.&lt;/span&gt;&lt;br /&gt;
&lt;span style="color: #666;"&gt;（that節＝内容なので、後ろはS＋Vのまま）&lt;/span&gt;&lt;/p&gt;
&lt;/div&gt;
&lt;p&gt;&lt;!-- 導入差し替え（ここまで） --&gt;&lt;/p&gt;
&lt;h3&gt;日本語と英語の違い&lt;/h3&gt;
&lt;p&gt;今回は、Book2 Lesson6シーン2で登場する&lt;span style="color: red;"&gt;“say”&lt;/span&gt;、&lt;span style="color: red;"&gt;“think”&lt;/span&gt;、&lt;span style="color: red;"&gt;“that”&lt;/span&gt;、そして「SV」名詞節について解説します。最初の文と①の文を比較すると、日本語から英語に訳す際の微妙な違いに気づくかもしれません。具体的には、以下のような文の変換が求められます。&lt;/p&gt;
&lt;p&gt;日本語: 「私はジャックを知っている。」&lt;br /&gt;
英語: “&lt;span style="color: blue;"&gt;I know Jack.&lt;/span&gt;”&lt;/p&gt;
&lt;p&gt;日本語: 「ナンシーはとても親切だ。」&lt;br /&gt;
英語: “&lt;span style="color: blue;"&gt;Nancy is very kind.&lt;/span&gt;”&lt;/p&gt;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&lt;p&gt;では、次に難しい文を考えてみましょう。&lt;/p&gt;
&lt;p&gt;日本語: 「私はナンシーがとても親切だという事を知っている。」&lt;br /&gt;
この文では、「という事」という部分が追加されています。この場合、英語では「that」という単語を使います。具体的には次のようになります。&lt;/p&gt;
&lt;p&gt;英語: “&lt;span style="color: blue;"&gt;I know that Nancy is very kind.&lt;/span&gt;”&lt;br /&gt;
この「that」は、日本語で言う「という事」に相当します。文の構造を理解することで、このような英語の複雑な表現もスムーズに行えます。&lt;/p&gt;
&lt;h3&gt;“That”の役割と文の構造&lt;/h3&gt;
&lt;p&gt;ここでは、日本語の「という事」に相当する「that」という英語の単語に焦点を当てます。”&lt;span style="color: red;"&gt;that&lt;/span&gt;“は従属接続詞として機能し、独立した文を従属させます。具体的には、以下のようになります。&lt;/p&gt;
&lt;p&gt;日本語: 「ナンシーがとても親切だという事」&lt;br /&gt;
英語: “&lt;span style="color: blue;"&gt;that Nancy is very kind&lt;/span&gt;”&lt;/p&gt;
&lt;p&gt;この部分は、独立した完全な文（第5文型）として理解されます。文法的な構造を把握し、「that」が文の前に来ることで、意味を正確に伝えることができます。&lt;/p&gt;
&lt;h3&gt;従属接続詞 “that” の活用&lt;/h3&gt;
&lt;p&gt;従属接続詞 “&lt;span style="color: red;"&gt;that&lt;/span&gt;“の使い方を理解することで、より複雑な文を作成できるようになります。英語の文法規則に従い、正確な文の構造を把握しましょう。それにより、日本語と英語の微妙な違いを的確に表現できるようになります。&lt;/p&gt;
&lt;p&gt;&lt;!-- 追加ブロック：ここから --&gt;&lt;/p&gt;
&lt;h3&gt;think that／say that の違い&lt;/h3&gt;
&lt;p&gt;&lt;span style="color: red;"&gt;think&lt;/span&gt;は「頭の中で思う」、&lt;span style="color: red;"&gt;say&lt;/span&gt;は「口に出して言う」です。どちらも&lt;span style="color: blue;"&gt;that S V&lt;/span&gt;を後ろに取れますが、意味のニュアンスが変わります。&lt;/p&gt;
&lt;p&gt;“&lt;span style="color: blue;"&gt;I think that Nancy is very kind.&lt;/span&gt;”&lt;br /&gt;
→「（私は）ナンシーは親切だと思う」（意見・推測）&lt;/p&gt;
&lt;p&gt;“&lt;span style="color: blue;"&gt;He said that Nancy is very kind.&lt;/span&gt;”&lt;br /&gt;
→「彼はナンシーは親切だと言った」（発言内容）&lt;/p&gt;
&lt;p&gt;また、&lt;span style="color: red;"&gt;say&lt;/span&gt;は「人に言う」の形が少しクセがあります。&lt;br /&gt;
× “&lt;span style="color: blue;"&gt;He said me that &amp;#8230;&lt;/span&gt;”（これは誤り）&lt;br /&gt;
○ “&lt;span style="color: blue;"&gt;He said to me that &amp;#8230;&lt;/span&gt;” / “&lt;span style="color: blue;"&gt;He told me that &amp;#8230;&lt;/span&gt;”&lt;/p&gt;
&lt;h3&gt;that節がS＋Vになる理由（語順）&lt;/h3&gt;
&lt;p&gt;thatの後ろは「文（センテンス）」をそのまま入れます。つまり、&lt;span style="color: blue;"&gt;that + S + V&lt;/span&gt;の形で、&lt;span style="color: red;"&gt;疑問文の語順（Do you&amp;#8230;?）にはしません&lt;/span&gt;。&lt;/p&gt;
&lt;p&gt;○ “&lt;span style="color: blue;"&gt;I think that he is right.&lt;/span&gt;”&lt;br /&gt;
× “&lt;span style="color: blue;"&gt;I think that is he right.&lt;/span&gt;”&lt;/p&gt;
&lt;p&gt;「that＝ということ」で、後ろは「内容」なので、内容部分は普通の文（S＋V）になる、と押さえてください。&lt;/p&gt;
&lt;h3&gt;thatは省略できる／省略しない方がよい場面&lt;/h3&gt;
&lt;p&gt;&lt;span style="color: red;"&gt;think / say / know&lt;/span&gt;などの動詞の後ろでは、会話ではthatを省略することがよくあります。&lt;/p&gt;
&lt;p&gt;○ “&lt;span style="color: blue;"&gt;I think (that) he is right.&lt;/span&gt;”&lt;br /&gt;
○ “&lt;span style="color: blue;"&gt;She said (that) she was tired.&lt;/span&gt;”&lt;/p&gt;
&lt;p&gt;ただし、次のような場合は&lt;span style="color: red;"&gt;thatを残した方が安全&lt;/span&gt;です。&lt;/p&gt;
&lt;ul&gt;
&lt;li&gt;文が長くて、どこからが「内容」か分かりにくいとき&lt;/li&gt;
&lt;li&gt;that節が連続して出てくるとき（読み手が迷いやすい）&lt;/li&gt;
&lt;li&gt;書き言葉で丁寧に構造を見せたいとき&lt;/li&gt;
&lt;/ul&gt;
&lt;h3&gt;saying that の意味（だと言って／そうは言っても）&lt;/h3&gt;
&lt;p&gt;&lt;span style="color: red;"&gt;saying that&lt;/span&gt;は「〜だと言って（発言しながら）」という意味で使えます。&lt;/p&gt;
&lt;p&gt;“&lt;span style="color: blue;"&gt;He left the room, saying that he was busy.&lt;/span&gt;”&lt;br /&gt;
→「彼は忙しいと言って部屋を出た」&lt;/p&gt;
&lt;p&gt;また、「そうは言っても」に近い言い方としては、会話では&lt;span style="color: blue;"&gt;That said,&lt;/span&gt; / &lt;span style="color: blue;"&gt;Having said that,&lt;/span&gt;がよく使われます（本文の理解を助ける補足です）。&lt;/p&gt;
&lt;h3&gt;最後の確認（ミスが多い3点）&lt;/h3&gt;
&lt;ul&gt;
&lt;li&gt;&lt;strong&gt;thatの後ろはS＋V&lt;/strong&gt;（疑問文の語順にしない）&lt;/li&gt;
&lt;li&gt;&lt;strong&gt;say＋人&lt;/strong&gt;は×（言いたいならsay to 人 / tell 人）&lt;/li&gt;
&lt;li&gt;&lt;strong&gt;that省略は可能&lt;/strong&gt;だが、長文・書き言葉では残す方が読みやすい&lt;/li&gt;
&lt;/ul&gt;
&lt;p&gt;&lt;!-- 追加ブロック：ここまで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&lt;hr /&gt;
&lt;p&gt;&amp;nbsp;&lt;/p&gt;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</si>
  <si>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https://eng-support.com/info/20210707/</t>
  </si>
  <si>
    <t>以下のページは不自然なワードを使用しています。
これらを適切に自然な言葉に置き換えて下さい。
なお、本文の装飾や構造は絶対に変えないでください。
【対象ページURL】
https://eng-support.com/info/20210707/
【検出された不自然ワード】
- 型
【本文】
------
&lt;p&gt;夏休みは、受験生にとってはまさに天王山、受験を１年以上先に控えておられるお子様にとっては、日頃忙しくて取り組むことの出来ない課題に取り組む絶好の機会です。&lt;/p&gt;
&lt;p&gt;さて、夏休みを目前に控え、弊塾では夏期講習会を実施させて頂く運びとなりました。&lt;br /&gt;
現在当塾に通塾されている塾生の皆さんは勿論のこと、&lt;br /&gt;
普段は他塾に通われている生徒さんにも門戸を開放致します！&lt;/p&gt;
&lt;p&gt;この絶好の機会に学習のフォローアップ・更なる実力アップを&lt;br /&gt;
狙っている生徒さんの参加をお待ちしております。&lt;/p&gt;
&lt;p&gt;なお、開講講座は&lt;br /&gt;
・「完全１対１個別指導」(教室型個別指導)&lt;br /&gt;
・「完全１対１個別指導」(オンライン個別指導)&lt;br /&gt;
となります。&lt;/p&gt;
&lt;p&gt;詳細については、下記をご覧下さいませ。&lt;/p&gt;
&lt;p&gt;■対象：小学生・中学生・高校生&lt;/p&gt;
&lt;p&gt;■内容：志望校対策、進学塾のクラスアップ対策等、ご要望に応じて独自にカリキュラムを作成します。&lt;/p&gt;
&lt;p&gt;■日程：7/20(火)～8/31(火)　7:00～22:55&lt;/p&gt;
&lt;p&gt;■費用：&lt;br /&gt;
●「完全１対１個別指導」(教室型，オンライン型)&lt;br /&gt;
１コマ(110分)・16,500円＋消費税のみ(入塾金は頂戴致しません)&lt;/p&gt;
&lt;p&gt;なお、一定数以上のコマを受講頂く場合は、下記の割引を適用させて頂きます。&lt;/p&gt;
&lt;p&gt;●「完全１対１個別指導」(教室型，オンライン個別指導)&lt;br /&gt;
６コマPACK： 96,500円( 3％割引)＋消費税&lt;br /&gt;
12コマPACK： 182,000円( 8％割引)＋消費税&lt;br /&gt;
18コマPACK： 257,000円(12％割引)＋消費税&lt;/p&gt;
&lt;p&gt;※詳細につきましてはご確認頂ければ幸いです。&lt;/p&gt;
&lt;p&gt;なお、夏期講習会については、必要なコマ数分の費用を指導開始日までにお支払頂くことをお願いしております。&lt;/p&gt;
&lt;p&gt;また、受講されるかどうかは別として、日頃の学習についてのお悩みなど学習についてのご相談もお待ちしております。こちらの&lt;a href="https://eng-support.com/inquiry/" target="_blank" rel="noopener noreferrer"&gt;お問い合わせフォーム&lt;/a&gt;よりご連絡ください。&lt;/p&gt;
&lt;p&gt;多くの皆さんのチャレンジ、お待ちしております！&lt;/p&gt;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</si>
  <si>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https://eng-support.com/kouza/</t>
  </si>
  <si>
    <t>以下のページは不自然なワードを使用しています。
これらを適切に自然な言葉に置き換えて下さい。
なお、本文の装飾や構造は絶対に変えないでください。
【対象ページURL】
https://eng-support.com/kouza/
【検出された不自然ワード】
- 型
- 設計
【本文】
------
&lt;div class="card border-primary mb-3"&gt;
&lt;div class="card border-primary mb-3"&gt;
&lt;div class="card-header bg-light text-primary"&gt;目次&lt;/div&gt;
&lt;div class="card-body"&gt;
&lt;ol&gt;
&lt;li&gt;開講講座
&lt;ul&gt;
&lt;li&gt;&lt;a href="#基礎力徹底講座"&gt;基礎力徹底講座&lt;/a&gt;&lt;/li&gt;
&lt;li&gt;&lt;a href="#ブレイクスルーゼミ"&gt;ブレイクスルーゼミ&lt;/a&gt;&lt;/li&gt;
&lt;li&gt;&lt;a href="#定期テスト攻略講座"&gt;定期テスト攻略講座&lt;/a&gt;&lt;/li&gt;
&lt;li&gt;&lt;a href="#過去問演習講座"&gt;過去問演習講座&lt;/a&gt;&lt;/li&gt;
&lt;/ul&gt;
&lt;/li&gt;
&lt;li&gt;受講するには？
&lt;ul&gt;
&lt;li&gt;&lt;a href="#受講までの流れ"&gt;受講までの流れ&lt;/a&gt;&lt;/li&gt;
&lt;li&gt;&lt;a href="#指導料"&gt;指導料&lt;/a&gt;&lt;/li&gt;
&lt;li&gt;&lt;a href="#faq"&gt;よくあるご質問&lt;/a&gt;&lt;/li&gt;
&lt;/ul&gt;
&lt;/li&gt;
&lt;/ol&gt;
&lt;/div&gt;
&lt;/div&gt;
&lt;p&gt;当塾は、中学英語の「土台ができていない」「読めるのに伸びない」「定期テストで点が安定しない」「入試形式に合わせた演習がしたい」といった悩みを、１対１で原因から解決する個別指導です。代表の甲田が毎回の学習状況を見極め、必要な内容だけを積み上げるため、同じ110分でも“やるべきこと”がぶれません。&lt;/p&gt;
&lt;p&gt;苦手の出発点から戻る基礎、伸び悩みを突破する弱点補強、定期テストに直結する対策、志望校に合わせた過去問演習まで、目的別にプランをご用意しています。状況は様々ですが、たとえば、以下のようなプランをご提供いたします。&lt;/p&gt;
&lt;h3 id="基礎力徹底講座"&gt;基礎力徹底講座&lt;/h3&gt;
&lt;div class="rounded" style="background-color: whitesmoke; padding: 10px;"&gt;・英語が大の苦手、英語がさっぱりわからないという方&lt;br /&gt;
・文法用語を言われても何のことやらという方&lt;/div&gt;
&lt;p&gt;当サポートの中学校英語基礎講座は、英語が未経験であるか、あるいは苦手と感じる生徒のために特別に設計されました。&lt;/p&gt;
&lt;p&gt;このカリキュラムでは、&lt;strong&gt;中学校で学習がスタートする英語の基礎を確実に固めていきます。&lt;/strong&gt;&lt;/p&gt;
&lt;p&gt;最初に、自動詞と他動詞の違い、名詞・形容詞・副詞の役割を理解することから始め、その後に文型の学習に進みます。&lt;/p&gt;
&lt;p&gt;授業では用語の定義を明快にし、生徒たちの疑念を一つ残さないように進行します。これにより、学習中の混乱や不安を取り除き、確かな基礎を築くお手伝いをいたします。&lt;/p&gt;
&lt;p&gt;この基礎講座は、将来の英語学習に&lt;span style="color: #ff0000;"&gt;自信を持って取り組むための土台を築く&lt;/span&gt;ことを主要な目標としています。英語の学習を通じて生徒たちの言語能力を向上させ、自己信頼を高めるお手伝いをさせていただきます。&lt;/p&gt;
&lt;h3 id="ブレイクスルーゼミ"&gt;ブレイクスルーゼミ&lt;/h3&gt;
&lt;div class="rounded" style="background-color: whitesmoke; padding: 10px;"&gt;・英文はそこそこ読めるが成績が頭打ち、今一つ伸びないという方&lt;/div&gt;
&lt;p&gt;初めに、英文読解で本当に読めているのか、読めているつもりになってないかを確認しながら、原因を探ります。&lt;/p&gt;
&lt;p&gt;そして&lt;strong&gt;突き止めた原因＝その生徒さんの弱点を徹底的に鍛えます&lt;/strong&gt;。文法が頭に入っていないことが原因の生徒さんもいれば、英語の文章構造を知らない生徒さん、ただ漫然と訳しているだけでどういうことか考えていない生徒さんなど、理由は様々です。&lt;/p&gt;
&lt;p&gt;このプログラムでは、まず英文読解のスキルに自信を持つ生徒が、実際にどれだけ理解しているのかを見極め、潜在的な問題点を特定します。その後、&lt;strong&gt;特定された課題や弱点に焦点を当て、徹底的なトレーニングを行います。&lt;/strong&gt;&lt;/p&gt;
&lt;p&gt;生徒それぞれが抱える問題は多岐にわたります。文法の不足が原因の生徒もいれば、英文の構造理解に欠ける生徒、翻訳に頼りすぎて本質的な理解が不足している生徒など、多様です。&lt;/p&gt;
&lt;p&gt;&lt;span style="color: #ff0000;"&gt;一人ひとりのニーズに合わせて授業を展開し、彼らの個別の弱点に焦点を当てます。&lt;/span&gt;&lt;/p&gt;
&lt;p&gt;その結果、生徒たちは確かな学力を身につけ、英文読解に自信を持つようになります。英語を深く理解し、スキルを向上させるための手助けをさせていただきます。&lt;/p&gt;
&lt;h3 id="定期テスト攻略講座"&gt;定期テスト攻略講座&lt;/h3&gt;
&lt;div class="rounded" style="background-color: whitesmoke; padding: 10px;"&gt;・学校の定期テスト対策を中心にしたい方&lt;/div&gt;
&lt;p&gt;学校の定期テストで頻繁に出題される傾向に合わせて、その形式や難易度に強くなるトレーニングを提供します。&lt;/p&gt;
&lt;p&gt;この過程で、英文法の基本を徹底的に学びます。たとえ学校でこれらの基本を習っていなかったとしても、&lt;span style="color: #ff6600;"&gt;文法を理解して問題を解くことは、正確な解答を導き出すために非常に重要です。&lt;/span&gt;&lt;/p&gt;
&lt;p&gt;普遍的な学習原則を通じて、受験にも通用する堅実な学力を養成しつつ学校の定期テストに対する十分なケアも提供します。&lt;/p&gt;
&lt;h3 id="過去問演習講座"&gt;過去問演習講座&lt;/h3&gt;
&lt;div class="rounded" style="background-color: whitesmoke; padding: 10px;"&gt;・過去問中心に勉強したい方&lt;/div&gt;
&lt;p&gt;特定の志望する大学の出題形式に焦点を当て、それに対応した勉強を希望する方々に向けた講座です。&lt;/p&gt;
&lt;p&gt;&lt;span style="color: #0000ff;"&gt;大学入試の出題形式に特化した準備をしたい&lt;/span&gt;と考える生徒さんのニーズに応えるものです。&lt;/p&gt;
&lt;p&gt;英文法の基本をできるだけ確実にマスターすることを目指していますが、出題形式によって、具体的にどの部分を重点的に学習すべきかは変わってきます。&lt;/p&gt;
&lt;p&gt;したがって、各生徒さんに合わせて授業内容をカスタマイズし、志望校の出題傾向にピンポイントで対処します。&lt;/p&gt;
&lt;p&gt;さらに、英文読解問題においても、英文を最初に読むか設問からアプローチするかなど、問題ごとに戦略が異なります。志望校に合わせて、これらの戦略を具体的かつ効果的に指導します。&lt;/p&gt;
&lt;p&gt;その他、生徒さんの個別のニーズや希望に応じて、最適な授業内容を提供いたします。まずはお気軽にお問い合わせいただき、ご相談いただければ幸いです。&lt;/p&gt;
&lt;h2&gt;オンライン指導&lt;/h2&gt;
&lt;p&gt;当塾で開講中の講座は、すべてオンラインでも受講可能となっております。&lt;br /&gt;
当塾では開業以来、オンライン授業と非常に親和性の高い電子黒板を使用しており、ホワイトボードや机上で行う指導と比べ&lt;strong&gt;「視認性」「即応性」「再現性」&lt;/strong&gt;に優れた指導を可能にしています。&lt;br /&gt;
そのような強みを持った当塾の指導を、オンライン授業にそのまま適用することで教室で受ける授業さながらの授業を、オンライン授業でも再現しております。&lt;/p&gt;
&lt;h3&gt;オンライン授業のメリットとは？&lt;/h3&gt;
&lt;h4&gt;&lt;span style="background-color: aliceblue;"&gt;&lt;span data-custom-pc-fontsize="18px"&gt;①画面と音声に情報量が集約されるので、集中しやすい&lt;/span&gt;&lt;/span&gt;&lt;/h4&gt;
&lt;p&gt;&lt;span data-custom-pc-fontsize="16px"&gt;教室型の場合、家庭学習とは環境が異なります。&lt;br /&gt;
オンライン個別指導では、ご自宅での受講が可能なため、自分の勉強しやすい環境、慣れた環境で授業を受けることができます。&lt;br /&gt;
また、ＰＣやタブレットからの音声と映像のみに集中できるので、意識を向ける対象が少なく、教室型に比べてより授業に集中して取り組むことができます。&lt;/span&gt;&lt;/p&gt;
&lt;h4&gt;&lt;span style="background-color: aliceblue;"&gt;&lt;span data-custom-pc-fontsize="18px"&gt;②手元がはっきりと確認できるので、的確な指摘・改善作業を行いやすい&lt;/span&gt;&lt;/span&gt;&lt;/h4&gt;
&lt;p&gt;&lt;span data-custom-pc-fontsize="16px"&gt;塾のオンライン個別指導では、生徒さんの手元をカメラで写しながら授業を進めていきます。&lt;br /&gt;
いま生徒さんが解いている状況をリアルタイムで判断できるため、生徒さんがつまづきやすいポイントを瞬時に把握することができます。そのため、類似問題を出題したり、その場でヒントを出すことで思考を変換させたりすることができます。&lt;/span&gt;&lt;/p&gt;
&lt;h4&gt;&lt;span style="background-color: aliceblue;"&gt;&lt;span data-custom-pc-fontsize="18px"&gt;③通塾の必要がないので、体力を温存した状態で指導を受けることができる&lt;/span&gt;&lt;/span&gt;&lt;/h4&gt;
&lt;p&gt;ご自宅からの通塾に電車を使ったり歩いたりすると、勉強に必要な体力がその分減ってしまいます。&lt;br /&gt;
オンライン個別指導では塾に通う必要がないため、体力がなくなってしまったり疲れたりすることなく授業を受けることができます。親御さんの送り迎えも必要ありませんので、より効率的に学習することができます。&lt;/p&gt;
&lt;p&gt;当塾のオンライン個別指導では、教室型の授業をほぼ100％体現しているうえに、オンラインならではのメリットでより効率的に学習することが可能です。より集中して問題に取り組み、オンラインの強みを活かすことで、英語の成績をのばすことができます。&lt;/p&gt;
&lt;h2 id="faq"&gt;よくあるご質問&lt;/h2&gt;
&lt;div class="card border-primary mb-3"&gt;
&lt;div class="card-header bg-light text-primary"&gt;よくあるご質問（FAQ）&lt;/div&gt;
&lt;div class="card-body"&gt;
&lt;details class="border rounded p-3 mb-2"&gt;
&lt;summary class="fw-bold"&gt;Q. どの講座から始めればよいですか？&lt;/summary&gt;
&lt;div class="pt-2"&gt;
        現在の学力や目的を事前ヒアリングで確認し、最適な講座をご提案いたします。
      &lt;/div&gt;
&lt;/details&gt;
&lt;details class="border rounded p-3 mb-2"&gt;
&lt;summary class="fw-bold"&gt;Q. オンラインでも対面と同じように指導してもらえますか？&lt;/summary&gt;
&lt;div class="pt-2"&gt;
        電子黒板を活用し、手元も確認しながら進めますので、対面と同等の質で受講可能です。
      &lt;/div&gt;
&lt;/details&gt;
&lt;details class="border rounded p-3 mb-2"&gt;
&lt;summary class="fw-bold"&gt;Q. トライアル後、必ず入塾しなければなりませんか？&lt;/summary&gt;
&lt;div class="pt-2"&gt;
        必須ではありません。指導計画にご納得いただいた場合のみご契約となります。
      &lt;/div&gt;
&lt;/details&gt;
&lt;details class="border rounded p-3"&gt;
&lt;summary class="fw-bold"&gt;Q. 家庭学習の指示はありますか？&lt;/summary&gt;
&lt;div class="pt-2"&gt;
        授業内容に応じて、優先順位を明確にした課題をご提示いたします。
      &lt;/div&gt;
&lt;/details&gt;&lt;/div&gt;
&lt;/div&gt;
&lt;h2 id="受講までの流れ"&gt;受講までの流れ&lt;/h2&gt;
&lt;style&gt;
  .bg-pink {background-color: #ffc0cb !important;}
&lt;/style&gt;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&lt;h2 id="指導料"&gt;指導料&lt;/h2&gt;
&lt;h4&gt;トライアル指導料&lt;/h4&gt;
&lt;p&gt;10,000円(税込)&lt;/p&gt;
&lt;div class="rounded" style="background-color: whitesmoke; padding: 10px;"&gt;他塾様でいう「体験講座」の位置づけですので、通常より安価に設定させていただいております。まずは一度当塾の個別指導をお試し頂ければ幸いです。&lt;/div&gt;
&lt;h4&gt;入塾金&lt;/h4&gt;
&lt;p&gt;22,000円(税込)&lt;/p&gt;
&lt;div class="rounded" style="background-color: whitesmoke; padding: 10px;"&gt;入塾手続の際に頂戴致します。また、その時点・もしくは過去在籍されていた生徒さんの兄弟姉妹の場合には、全額免除させて頂きます。&lt;/div&gt;
&lt;h4&gt;指導料&lt;/h4&gt;
&lt;p&gt;18,150円(税込)/1コマ(110分)&lt;/p&gt;
&lt;div class="rounded" style="background-color: whitesmoke; padding: 10px;"&gt;指導料は前払いです。&lt;br /&gt;
※指導予定回数分を前月20日に集計し請求書を発行させて頂きますので、前月末までにお支払い下さいませ。&lt;/div&gt;
&lt;h2&gt;お問い合わせ&lt;/h2&gt;
&lt;div role="form" class="wpcf7" id="wpcf7-f88-p30-o1" lang="ja" dir="ltr"&gt;
&lt;div class="screen-reader-response"&gt;&lt;p role="status" aria-live="polite" aria-atomic="true"&gt;&lt;/p&gt; &lt;ul&gt;&lt;/ul&gt;&lt;/div&gt;
&lt;form action="/kouza/#wpcf7-f88-p30-o1" method="post" class="wpcf7-form init" novalidate="novalidate" data-status="init"&gt;
&lt;div style="display: none;"&gt;
&lt;input type="hidden" name="_wpcf7" value="88" /&gt;
&lt;input type="hidden" name="_wpcf7_version" value="5.3.2" /&gt;
&lt;input type="hidden" name="_wpcf7_locale" value="ja" /&gt;
&lt;input type="hidden" name="_wpcf7_unit_tag" value="wpcf7-f88-p30-o1" /&gt;
&lt;input type="hidden" name="_wpcf7_container_post" value="30" /&gt;
&lt;input type="hidden" name="_wpcf7_posted_data_hash" value="" /&gt;
&lt;/div&gt;
&lt;p&gt;&lt;label&gt; 生徒氏名 (必須)&lt;br /&gt;
    &lt;span class="wpcf7-form-control-wrap your-name"&gt;&lt;input type="text" name="your-name" value="" size="40" class="wpcf7-form-control wpcf7-text wpcf7-validates-as-required" aria-required="true" aria-invalid="false" /&gt;&lt;/span&gt; &lt;/label&gt;&lt;/p&gt;
&lt;p&gt;生徒性別 (必須)&lt;br /&gt;
&lt;span class="wpcf7-form-control-wrap 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/&gt;&lt;/span&gt;&lt;/span&gt;&lt;/span&gt;&lt;/p&gt;
&lt;p&gt;&lt;label&gt; 保護者氏名 (必須)&lt;br /&gt;
&lt;span class="wpcf7-form-control-wrap text-734"&gt;&lt;input type="text" name="text-734" value="" size="40" class="wpcf7-form-control wpcf7-text wpcf7-validates-as-required" aria-required="true" aria-invalid="false" /&gt;&lt;/span&gt;&lt;/label&gt;&lt;/p&gt;
&lt;p&gt;&lt;label&gt; メールアドレス (必須)&lt;br /&gt;
    &lt;span class="wpcf7-form-control-wrap your-email"&gt;&lt;input type="email" name="your-email" value="" size="40" class="wpcf7-form-control wpcf7-text wpcf7-email wpcf7-validates-as-required wpcf7-validates-as-email" aria-required="true" aria-invalid="false" /&gt;&lt;/span&gt; &lt;/label&gt;&lt;/p&gt;
&lt;p&gt;電話番号(必須)&lt;br /&gt;
&lt;span class="wpcf7-form-control-wrap tel-572"&gt;&lt;input type="tel" name="tel-572" value="" size="40" class="wpcf7-form-control wpcf7-text wpcf7-tel wpcf7-validates-as-required wpcf7-validates-as-tel" aria-required="true" aria-invalid="false" /&gt;&lt;/span&gt;&lt;/p&gt;
&lt;p&gt;コース選択(必須)&lt;br /&gt;
&lt;span class="wpcf7-form-control-wrap checkbox-511"&gt;&lt;span class="wpcf7-form-control wpcf7-checkbox wpcf7-validates-as-required"&gt;&lt;span class="wpcf7-list-item first"&gt;&lt;span class="wpcf7-list-item-label"&gt;基礎力徹底講座&lt;/span&gt;&lt;input type="checkbox" name="checkbox-511[]" value="基礎力徹底講座" /&gt;&lt;/span&gt;&lt;span class="wpcf7-list-item"&gt;&lt;span class="wpcf7-list-item-label"&gt;ブレイクスルーゼミ&lt;/span&gt;&lt;input type="checkbox" name="checkbox-511[]" value="ブレイクスルーゼミ" /&gt;&lt;/span&gt;&lt;span class="wpcf7-list-item"&gt;&lt;span class="wpcf7-list-item-label"&gt;定期テスト攻略講座&lt;/span&gt;&lt;input type="checkbox" name="checkbox-511[]" value="定期テスト攻略講座" /&gt;&lt;/span&gt;&lt;span class="wpcf7-list-item last"&gt;&lt;span class="wpcf7-list-item-label"&gt;過去問演習講座&lt;/span&gt;&lt;input type="checkbox" name="checkbox-511[]" value="過去問演習講座" /&gt;&lt;/span&gt;&lt;/span&gt;&lt;/span&gt;&lt;/p&gt;
&lt;p&gt;受講スタイル(必須)&lt;br /&gt;
&lt;span class="wpcf7-form-control-wrap checkbox-387"&gt;&lt;span class="wpcf7-form-control wpcf7-checkbox wpcf7-validates-as-required"&gt;&lt;span class="wpcf7-list-item first"&gt;&lt;span class="wpcf7-list-item-label"&gt;教室&lt;/span&gt;&lt;input type="checkbox" name="checkbox-387[]" value="教室" /&gt;&lt;/span&gt;&lt;span class="wpcf7-list-item last"&gt;&lt;span class="wpcf7-list-item-label"&gt;オンライン&lt;/span&gt;&lt;input type="checkbox" name="checkbox-387[]" value="オンライン" /&gt;&lt;/span&gt;&lt;/span&gt;&lt;/span&gt;&lt;/p&gt;
&lt;p&gt;&lt;label&gt; 備考&lt;br /&gt;
    &lt;span class="wpcf7-form-control-wrap your-message"&gt;&lt;textarea name="your-message" cols="40" rows="10" class="wpcf7-form-control wpcf7-textarea" aria-invalid="false"&gt;&lt;/textarea&gt;&lt;/span&gt; &lt;/label&gt;&lt;/p&gt;
&lt;p&gt;&lt;div class="anr_captcha_field"&gt;&lt;div id="anr_captcha_field_1" class="anr_captcha_field_div"&gt;&lt;/div&gt;&lt;/div&gt;&lt;span class="wpcf7-form-control-wrap g-recaptcha-response"&gt;&lt;/span&gt;&lt;/p&gt;
&lt;p&gt;&lt;input type="submit" value="送信" class="wpcf7-form-control wpcf7-submit" /&gt;&lt;/p&gt;
&lt;div class="wpcf7-response-output" aria-hidden="true"&gt;&lt;/div&gt;&lt;/form&gt;&lt;/div&gt;
&lt;/div&gt;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</si>
  <si>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https://juku-escot.com/c_blogs/jyukenbenkyouyaruki/</t>
  </si>
  <si>
    <t>以下のページは不自然なワードを使用しています。
これらを適切に自然な言葉に置き換えて下さい。
なお、本文の装飾や構造は絶対に変えないでください。
【対象ページURL】
https://juku-escot.com/c_blogs/jyukenbenkyouyaruki/
【検出された不自然ワード】
- 立て直
- 整え
【本文】
------
&lt;p&gt;&lt;!-- =============================== 受験勉強のやる気を出すためには（増補版 3000〜4000字目標） Bootstrap5前提／JS不要（details/summary使用） ※ユーザー提示の本文は【一切改変せず】に「原文ブロック」として保持し、周辺に補完を追加しています =============================== --&gt;&lt;/p&gt;
&lt;section class="container my-4"&gt;&lt;!-- Hero --&gt;&lt;/p&gt;
&lt;div class="p-4 p-md-5 rounded-4 border bg-light"&gt;
&lt;div class="row g-4 align-items-center"&gt;
&lt;div class="col-lg-8"&gt;&lt;span class="badge text-bg-primary mb-2"&gt;受験勉強&lt;/span&gt;&lt;br /&gt;
&lt;span class="badge text-bg-warning text-dark mb-2"&gt;やる気&lt;/span&gt;&lt;/p&gt;
&lt;h1 class="h3 fw-bold mb-2"&gt;受験勉強のやる気を出すためには&lt;/h1&gt;
&lt;p class="mb-0 text-secondary"&gt;やる気は「気合い」で出すものではなく、仕組みで発生させるもの。感情に振り回される日があっても、流れがあれば前に進めます。&lt;/p&gt;
&lt;/div&gt;
&lt;div class="col-lg-4"&gt;
&lt;div class="d-grid gap-2"&gt;&lt;a class="btn btn-primary btn-lg" href="#start"&gt;今日からの流れへ&lt;/a&gt;&lt;br /&gt;
&lt;a class="btn btn-outline-primary" href="#faq"&gt;よくある質問を見る&lt;/a&gt;&lt;/div&gt;
&lt;p class="small text-secondary mt-2 mb-0"&gt;ポイント：やる気が出るまで待たず、まず「着手」を小さくします。&lt;/p&gt;
&lt;/div&gt;
&lt;/div&gt;
&lt;/div&gt;
&lt;div class="card shadow-sm border-0 mt-4"&gt;
&lt;div class="card-header bg-white fw-bold"&gt;目次&lt;/div&gt;
&lt;div class="card-body"&gt;
&lt;div class="row g-2"&gt;
&lt;div class="col-md-6"&gt;
&lt;ol class="mb-0"&gt;
&lt;li&gt;&lt;a href="#genbun"&gt;原文（改変なし）&lt;/a&gt;&lt;/li&gt;
&lt;li&gt;&lt;a href="#why"&gt;やる気が出ない「普通の理由」&lt;/a&gt;&lt;/li&gt;
&lt;li&gt;&lt;a href="#start"&gt;やる気がなくても進む近道&lt;/a&gt;&lt;/li&gt;
&lt;li&gt;&lt;a href="#plan"&gt;計画の立て方（失敗しにくい考え方）&lt;/a&gt;&lt;/li&gt;
&lt;/ol&gt;
&lt;/div&gt;
&lt;div class="col-md-6"&gt;
&lt;ol class="mb-0" start="5"&gt;
&lt;li&gt;&lt;a href="#environment"&gt;環境を整えて習慣化する&lt;/a&gt;&lt;/li&gt;
&lt;li&gt;&lt;a href="#checklist"&gt;今日のチェックリスト&lt;/a&gt;&lt;/li&gt;
&lt;li&gt;&lt;a href="#faq"&gt;FAQ&lt;/a&gt;&lt;/li&gt;
&lt;li&gt;&lt;a href="#related"&gt;関連コラム&lt;/a&gt;&lt;/li&gt;
&lt;/ol&gt;
&lt;/div&gt;
&lt;/div&gt;
&lt;/div&gt;
&lt;/div&gt;
&lt;div id="genbun" class="mt-4"&gt;&lt;/div&gt;
&lt;div class="card border-primary shadow-sm"&gt;
&lt;div class="card-header bg-primary text-white fw-bold"&gt;原文（ここは改変していません）&lt;/div&gt;
&lt;div class="card-body"&gt;
&lt;h2&gt;受験勉強のやる気を出すためには&lt;/h2&gt;
&lt;p&gt;受験勉強というのはやる気が中々出ないものですが、やる気が出るようにする方法はもちろんあります。むしろ、やる気が出ないと後々後悔してしまうことになるので、参考にしてみてください。色々試してみて、自分に合う方法を見つけてみてください。&lt;/p&gt;
&lt;h4&gt;落ちたときのことを考える&lt;/h4&gt;
&lt;p&gt;受験勉強のやる気を出す方法の１つ目は、ネガティブな考え方ではあるますが、落ちたときのことの考えるということです。&lt;br /&gt;
志望校に落ちてしまった時のことは怖くて考えられないという人もいると思いますが、一度考えておくことで、落ちたくない、志望校に合格するにはどうしたら良いのか考えることができ、&lt;strong&gt;自分と向き合う&lt;/strong&gt;ことができます。&lt;/p&gt;
&lt;h4&gt;合格したときのことを考える&lt;/h4&gt;
&lt;p&gt;受験勉強のやる気を出す方法の２つ目は、1つ目の方法とは逆に、合格したときのことを考えることです。&lt;span style="color: #0000ff;"&gt;志望校に合格したらやりたいこと、その先の未来のことを考える&lt;/span&gt;と、志望校に合格したいという思いが強くなり、やる気が出ます。&lt;/p&gt;
&lt;h4&gt;計画を立てる&lt;/h4&gt;
&lt;p&gt;受験勉強のやる気を出す方法の３つ目は、しっかりと&lt;span style="color: #ff0000;"&gt;計画を立てる&lt;/span&gt;ことです。この時間にはこのワークを何ページまで進める、とか問題を10問解くとか、終わったら休憩としてやることを決めるとか、勉強の内容や休憩の時間など、１日のスケジュールをしっかり決めておくと、やる気になります。毎日継続することで、自分の中でのルーティーンがだんだんと出来上がっていきます。&lt;/p&gt;
&lt;p&gt;受験勉強は毎日コツコツを積み重ねていくことが大切です。志望校に合格したイメージを常に持ちづ付け、受験勉強をしていくことでやる気が出るでしょう。&lt;/p&gt;
&lt;h4&gt;関連コラム&lt;/h4&gt;
&lt;blockquote&gt;&lt;p&gt;&lt;a href="https://juku-escot.com/column/yaruki/" target="_blank" rel="noopener"&gt;やる気をなくさず受験勉強を続けるために必要な心構えとは？&lt;/a&gt;&lt;/p&gt;&lt;/blockquote&gt;
&lt;/div&gt;
&lt;/div&gt;
&lt;div id="why" class="mt-4"&gt;&lt;/div&gt;
&lt;div class="card shadow-sm border-0"&gt;
&lt;div class="card-body"&gt;
&lt;h2 class="h4 fw-bold mb-3"&gt;やる気が出ない「普通の理由」&lt;/h2&gt;
&lt;p&gt;問題は「やる気がないこと」ではなく、「やる気がない日に何も進まない組み立て」になっていることです。&lt;/p&gt;
&lt;/div&gt;
&lt;/div&gt;
&lt;div id="start" class="mt-4"&gt;&lt;/div&gt;
&lt;div class="card shadow-sm border-0"&gt;
&lt;div class="card-body"&gt;
&lt;h2 class="h4 fw-bold mb-3"&gt;やる気がなくても進む近道&lt;/h2&gt;
&lt;div class="row g-3"&gt;
&lt;div class="col-md-4"&gt;
&lt;div class="p-3 border rounded-4 h-100"&gt;
&lt;div class="fw-bold mb-1"&gt;① 着手を小さくする&lt;/div&gt;
&lt;p class="mb-0 small text-secondary"&gt;「1問」「3分」など、始めやすい単位まで下げる。&lt;/p&gt;
&lt;/div&gt;
&lt;/div&gt;
&lt;div class="col-md-4"&gt;
&lt;div class="p-3 border rounded-4 h-100"&gt;
&lt;div class="fw-bold mb-1"&gt;② 判断を減らす&lt;/div&gt;
&lt;p class="mb-0 small text-secondary"&gt;今日やる教材・範囲を前日に決めておく。朝の選択を少なくする。&lt;/p&gt;
&lt;/div&gt;
&lt;/div&gt;
&lt;div class="col-md-4"&gt;
&lt;div class="p-3 border rounded-4 h-100"&gt;
&lt;div class="fw-bold mb-1"&gt;③ 終了条件を作る&lt;/div&gt;
&lt;p class="mb-0 small text-secondary"&gt;「ここまでやったらOK」を先に決める。&lt;/p&gt;
&lt;/div&gt;
&lt;/div&gt;
&lt;/div&gt;
&lt;hr class="my-4" /&gt;
&lt;details class="border rounded-4 p-3"&gt;
&lt;summary class="fw-bold"&gt;5分で立て直す「復帰の流れ」を用意する&lt;/summary&gt;
&lt;div class="mt-3"&gt;
&lt;ol class="mb-0"&gt;
&lt;li&gt;机の上を短時間で片づける（教材1つだけ残す）&lt;/li&gt;
&lt;li&gt;タイマーを5分にセットする&lt;/li&gt;
&lt;li&gt;簡単なタスクから始める&lt;/li&gt;
&lt;li&gt;5分後に「続ける／終える」を選ぶ&lt;/li&gt;
&lt;/ol&gt;
&lt;/div&gt;
&lt;/details&gt;
&lt;/div&gt;
&lt;/div&gt;
&lt;div id="plan" class="mt-4"&gt;&lt;/div&gt;
&lt;div class="card shadow-sm border-0"&gt;
&lt;div class="card-body"&gt;
&lt;h2 class="h4 fw-bold mb-3"&gt;計画の立て方（失敗しにくい考え方）&lt;/h2&gt;
&lt;p&gt;「詰め込みすぎ」や「曖昧さ」を避けることがポイントです。&lt;/p&gt;
&lt;/div&gt;
&lt;/div&gt;
&lt;div id="environment" class="mt-4"&gt;&lt;/div&gt;
&lt;div class="card shadow-sm border-0"&gt;
&lt;div class="card-body"&gt;
&lt;h2 class="h4 fw-bold mb-3"&gt;環境を整えて習慣化する&lt;/h2&gt;
&lt;div class="row g-3"&gt;
&lt;div class="col-md-4"&gt;
&lt;div class="p-3 border rounded-4 h-100"&gt;
&lt;div class="fw-bold mb-1"&gt;机の上は教材1つ&lt;/div&gt;
&lt;/div&gt;
&lt;/div&gt;
&lt;div class="col-md-4"&gt;
&lt;div class="p-3 border rounded-4 h-100"&gt;
&lt;div class="fw-bold mb-1"&gt;スマホは遠ざける&lt;/div&gt;
&lt;/div&gt;
&lt;/div&gt;
&lt;div class="col-md-4"&gt;
&lt;div class="p-3 border rounded-4 h-100"&gt;
&lt;div class="fw-bold mb-1"&gt;開始の流れを決める&lt;/div&gt;
&lt;/div&gt;
&lt;/div&gt;
&lt;/div&gt;
&lt;/div&gt;
&lt;/div&gt;
&lt;div id="checklist" class="mt-4"&gt;&lt;/div&gt;
&lt;div class="card shadow-sm border-0"&gt;
&lt;div class="card-body"&gt;
&lt;h2 class="h4 fw-bold mb-3"&gt;今日のチェックリスト（迷ったらここだけ）&lt;/h2&gt;
&lt;div class="form-check"&gt;&lt;input id="c1" class="form-check-input" type="checkbox" /&gt;&lt;br /&gt;
&lt;label class="form-check-label" for="c1"&gt;机の上を短時間で整える&lt;/label&gt;&lt;/div&gt;
&lt;/div&gt;
&lt;/div&gt;
&lt;div id="faq" class="mt-4"&gt;&lt;/div&gt;
&lt;div class="card shadow-sm border-0"&gt;
&lt;div class="card-body"&gt;
&lt;h2 class="h4 fw-bold mb-3"&gt;FAQ&lt;/h2&gt;
&lt;details class="border rounded-4 p-3"&gt;
&lt;summary class="fw-bold"&gt;やる気が全く出ない日は、休んだ方がいい？&lt;/summary&gt;
&lt;div class="mt-3"&gt;
&lt;p class="mb-0"&gt;まずは5分だけ着手して、それでも無理なら休む、という順番がおすすめです。&lt;/p&gt;
&lt;/div&gt;
&lt;/details&gt;
&lt;/div&gt;
&lt;/div&gt;
&lt;div id="related" class="mt-4"&gt;&lt;/div&gt;
&lt;div class="card shadow-sm border-0"&gt;
&lt;div class="card-body"&gt;
&lt;h2 class="h4 fw-bold mb-2"&gt;関連コラム&lt;/h2&gt;
&lt;div class="list-group"&gt;&lt;a class="list-group-item list-group-item-action d-flex justify-content-between align-items-center" href="https://juku-escot.com/column/yaruki/" target="_blank" rel="noopener"&gt;&lt;br /&gt;
やる気をなくさず受験勉強を続けるために必要な心構えとは？&lt;br /&gt;
&lt;span class="badge text-bg-light"&gt;外部リンク&lt;/span&gt;&lt;br /&gt;
&lt;/a&gt;&lt;/div&gt;
&lt;/div&gt;
&lt;/div&gt;
&lt;/section&gt;
------</t>
  </si>
  <si>
    <t>https://juku-escot.com/c_blogs/kashikoibenkyou/</t>
  </si>
  <si>
    <t>以下のページは不自然なワードを使用しています。
これらを適切に自然な言葉に置き換えて下さい。
なお、本文の装飾や構造は絶対に変えないでください。
【対象ページURL】
https://juku-escot.com/c_blogs/kashikoibenkyou/
【検出された不自然ワード】
- 崩れ
- 立て直
- 設計
【本文】
------
&lt;p&gt;&lt;!-- =============================== 本当に賢い中学生の勉強を嫌いにならない勉強法（増補版） Bootstrap5前提／本文量：目標3000〜4000字 =============================== --&gt;&lt;/p&gt;
&lt;section class="container my-4"&gt;&lt;!-- Hero --&gt;&lt;/p&gt;
&lt;div class="p-4 p-md-5 mb-4 border rounded-3 bg-light"&gt;
&lt;div class="d-flex flex-wrap gap-2 align-items-center mb-2"&gt;&lt;span class="badge text-bg-primary"&gt;中学生&lt;/span&gt;&lt;br /&gt;
&lt;span class="badge text-bg-secondary"&gt;勉強法&lt;/span&gt;&lt;br /&gt;
&lt;span class="badge text-bg-info"&gt;勉強嫌いを防ぐ&lt;/span&gt;&lt;/div&gt;
&lt;h2 class="mb-3"&gt;本当に賢い中学生の勉強を嫌いにならない勉強法&lt;/h2&gt;
&lt;p class="mb-0"&gt;中学校と高校とで大きく違うところは、同じ地域に住んでいる、異なる人生の目標やバックグラウンドの人たちがあつまっているということです。&lt;br /&gt;
これは、中学生以前の人生ではあまりないことでしょう。&lt;br /&gt;
その中で、勉強法に悩むあなたは、勉強に関心がある、もしくは、勉強ができた方がいい道に進んでいきたい、ということですね。&lt;br /&gt;
それならば、短期的にテストで良い点を取れる方法ではなくて、&lt;strong&gt;勉強に対するモチベーションが上がる方法を知る&lt;/strong&gt;ことが１番賢い方法なのではないかと思います。&lt;br /&gt;
なぜなら、勉強との付き合いは、中学校で始まったばかりだからです。&lt;br /&gt;
中学の勉強は、量も難しさも増えます。だから、やり方が合わないと「努力しても報われない」と感じやすく、勉強嫌いになりやすい。&lt;br /&gt;
逆に言うと、早い段階で“嫌いになりにくい進め方”を身につけるだけで、成績だけでなく気持ちも安定します。&lt;br /&gt;
ここでは、テストの点だけに引っ張られず、学び続けられる形を作るための考え方と具体的な方法を整理します。&lt;/p&gt;
&lt;/div&gt;
&lt;p&gt;&lt;!-- 要点：賢い勉強＝続く勉強 --&gt;&lt;/p&gt;
&lt;div class="row g-3 mb-4"&gt;
&lt;div class="col-md-4"&gt;
&lt;div class="card h-100 border-0 shadow-sm"&gt;
&lt;div class="card-body"&gt;
&lt;h3 class="h5 mb-2"&gt;賢い1：嫌いになる前に負荷を調整&lt;/h3&gt;
&lt;p class="mb-0"&gt;量を増やせば伸びるわけではありません。疲れと不安が増えると、継続が止まります。まず続く工夫が先です。&lt;/p&gt;
&lt;/div&gt;
&lt;/div&gt;
&lt;/div&gt;
&lt;div class="col-md-4"&gt;
&lt;div class="card h-100 border-0 shadow-sm"&gt;
&lt;div class="card-body"&gt;
&lt;h3 class="h5 mb-2"&gt;賢い2：分かったつもりを減らす&lt;/h3&gt;
&lt;p class="mb-0"&gt;できない原因の多くは、理解不足ではなく「再現できない」こと。説明・解き直しで定着を作るのが効きます。&lt;/p&gt;
&lt;/div&gt;
&lt;/div&gt;
&lt;/div&gt;
&lt;div class="col-md-4"&gt;
&lt;div class="card h-100 border-0 shadow-sm"&gt;
&lt;div class="card-body"&gt;
&lt;h3 class="h5 mb-2"&gt;賢い3：目的を“自分ごと”にする&lt;/h3&gt;
&lt;p class="mb-0"&gt;やらされ感が強いほど勉強は嫌になります。将来の自分と今の行動をつなぐと、同じ勉強でも意味が変わります。&lt;/p&gt;
&lt;/div&gt;
&lt;/div&gt;
&lt;/div&gt;
&lt;/div&gt;
&lt;p&gt;&lt;!-- 本文（原文の流れを保持しつつ増補） --&gt;&lt;/p&gt;
&lt;div class="card border-0 shadow-sm mb-4"&gt;
&lt;div class="card-header bg-white"&gt;
&lt;h4 class="h5 mb-0"&gt;短期の点数より、長く続く形を先に作る&lt;/h4&gt;
&lt;/div&gt;
&lt;div class="card-body"&gt;
&lt;p&gt;例えば、英語の文法が分からなくて嫌いになりそうな自分がいるとします。テストで良い点を取るためだけであれば、&lt;br /&gt;
寝る前に例文を10個ずつ覚えて毎朝学校に行く前に確認する、学校に着いたらまた確認する、というのを繰り返せば、&lt;br /&gt;
文法自体が分からなくてもテストで点数は取れます。&lt;strong&gt;インターバルを置いて反復するのが暗記法としては一番確か&lt;/strong&gt;ですからね。&lt;br /&gt;
ただ、この方法は本当に賢い勉強法ではありません。&lt;/p&gt;
&lt;div class="alert alert-primary" role="alert"&gt;&lt;strong&gt;ポイント：&lt;/strong&gt;暗記で点を取れる場面はあります。でも「分からないのに点が取れる」状態が続くと、&lt;br /&gt;
勉強が“しんどい作業”になりやすく、後から一気に苦しくなります。&lt;/div&gt;
&lt;div class="row g-3"&gt;
&lt;div class="col-lg-6"&gt;
&lt;div class="border rounded p-3 h-100"&gt;
&lt;h5 class="h6 mb-2"&gt;賢い勉強法は「理解＋暗記＋練習」の順番がある&lt;/h5&gt;
&lt;ol class="mb-0"&gt;
&lt;li&gt;&lt;strong&gt;理解&lt;/strong&gt;：何を言っているか、なぜそうなるかをつかむ&lt;/li&gt;
&lt;li&gt;&lt;strong&gt;暗記&lt;/strong&gt;：必要な単語・公式・例文を覚える&lt;/li&gt;
&lt;li&gt;&lt;strong&gt;練習&lt;/strong&gt;：解ける／使える形にする（問題演習）&lt;/li&gt;
&lt;/ol&gt;
&lt;p class="mt-2 mb-0"&gt;順番が逆になると、覚える量が増え、勉強が嫌いになりやすいです。&lt;/p&gt;
&lt;/div&gt;
&lt;/div&gt;
&lt;div class="col-lg-6"&gt;
&lt;div class="border rounded p-3 h-100"&gt;
&lt;h5 class="h6 mb-2"&gt;「嫌いになりそう」の正体&lt;/h5&gt;
&lt;ul class="mb-0"&gt;
&lt;li&gt;頑張っても成果が見えない&lt;/li&gt;
&lt;li&gt;何をすれば良いか毎回迷う&lt;/li&gt;
&lt;li&gt;分かったつもりで進み、テストで崩れやすい&lt;/li&gt;
&lt;li&gt;勉強時間が伸びて、疲れが抜けない&lt;/li&gt;
&lt;/ul&gt;
&lt;p class="mt-2 mb-0"&gt;つまり、気合の問題ではなく、勉強の組み立て方の問題になりやすいです。&lt;/p&gt;
&lt;/div&gt;
&lt;/div&gt;
&lt;/div&gt;
&lt;/div&gt;
&lt;/div&gt;
&lt;p&gt;&lt;!-- 勉強嫌いを防ぐための“設計” --&gt;&lt;/p&gt;
&lt;div class="card border-0 shadow-sm mb-4"&gt;
&lt;div class="card-header bg-white"&gt;
&lt;h4 class="h5 mb-0"&gt;勉強を嫌いにならないための“工夫”&lt;/h4&gt;
&lt;/div&gt;
&lt;div class="card-body"&gt;
&lt;p class="mb-3"&gt;勉強嫌いを防ぐために大切なのは、気分が乗るのを待つことではなく、&lt;strong&gt;続けられる形&lt;/strong&gt;を先に作ることです。&lt;br /&gt;
中学生は部活や学校行事も増え、毎日同じ時間を確保するのは難しい日もあります。&lt;br /&gt;
だからこそ、短い時間でも回せる流れを持つと強いです。&lt;/p&gt;
&lt;div class="row g-3 mb-3"&gt;
&lt;div class="col-md-6"&gt;
&lt;div class="card h-100 border-0 bg-light"&gt;
&lt;div class="card-body"&gt;
&lt;h5 class="h6 mb-2"&gt;毎日の基本セット（20〜40分）&lt;/h5&gt;
&lt;ul class="mb-0"&gt;
&lt;li&gt;学校の授業で増えた内容を“短く復習”（10分）&lt;/li&gt;
&lt;li&gt;問題を少しだけ解く（10〜20分）&lt;/li&gt;
&lt;li&gt;間違いを直して、次に同じ所で落ちない形にする（5〜10分）&lt;/li&gt;
&lt;/ul&gt;
&lt;p class="mt-2 mb-0"&gt;大量にやるより、ゼロの日を減らす方が伸びやすいです。&lt;/p&gt;
&lt;/div&gt;
&lt;/div&gt;
&lt;/div&gt;
&lt;div class="col-md-6"&gt;
&lt;div class="card h-100 border-0 bg-light"&gt;
&lt;div class="card-body"&gt;
&lt;h5 class="h6 mb-2"&gt;週末の基本セット（60〜90分）&lt;/h5&gt;
&lt;ul class="mb-0"&gt;
&lt;li&gt;平日に溜まった“分からない”を回収する&lt;/li&gt;
&lt;li&gt;同じ単元の問題をまとめて解く&lt;/li&gt;
&lt;li&gt;できなかった問題だけ解き直して、弱点を小さくする&lt;/li&gt;
&lt;/ul&gt;
&lt;p class="mt-2 mb-0"&gt;週末は「先へ進む日」ではなく「立て直す日」にすると安定します。&lt;/p&gt;
&lt;/div&gt;
&lt;/div&gt;
&lt;/div&gt;
&lt;/div&gt;
&lt;div id="acc_design" class="accordion"&gt;
&lt;div class="accordion-item"&gt;
&lt;h2 id="acc_design_h1" class="accordion-header"&gt;&lt;button class="accordion-button" type="button" data-bs-toggle="collapse" data-bs-target="#acc_design_c1" aria-expanded="true" aria-controls="acc_design_c1"&gt;&lt;br /&gt;
「分かったつもり」を減らす3ステップ&lt;br /&gt;
&lt;/button&gt;&lt;/h2&gt;
&lt;div id="acc_design_c1" class="accordion-collapse collapse show" aria-labelledby="acc_design_h1" data-bs-parent="#acc_design"&gt;
&lt;div class="accordion-body"&gt;
&lt;ol class="mb-0"&gt;
&lt;li&gt;&lt;strong&gt;説明&lt;/strong&gt;：その解き方を、短い言葉で説明できるか&lt;/li&gt;
&lt;li&gt;&lt;strong&gt;白紙再現&lt;/strong&gt;：答えを見ずに、最初から最後まで通せるか&lt;/li&gt;
&lt;li&gt;&lt;strong&gt;時間差&lt;/strong&gt;：翌日・数日後にもう一度解けるか&lt;/li&gt;
&lt;/ol&gt;
&lt;p class="mt-2 mb-0"&gt;ここまで通ると、勉強の手応えが変わり、嫌いになりにくいです。&lt;/p&gt;
&lt;/div&gt;
&lt;/div&gt;
&lt;/div&gt;
&lt;div class="accordion-item"&gt;
&lt;h2 id="acc_design_h2" class="accordion-header"&gt;&lt;button class="accordion-button collapsed" type="button" data-bs-toggle="collapse" data-bs-target="#acc_design_c2" aria-expanded="false" aria-controls="acc_design_c2"&gt;&lt;br /&gt;
勉強が続く人がやっている「小さな工夫」&lt;br /&gt;
&lt;/button&gt;&lt;/h2&gt;
&lt;div id="acc_design_c2" class="accordion-collapse collapse" aria-labelledby="acc_design_h2" data-bs-parent="#acc_design"&gt;
&lt;div class="accordion-body"&gt;
&lt;ul class="mb-0"&gt;
&lt;li&gt;机に座ったらまず“軽い作業”（単語・計算）から始める&lt;/li&gt;
&lt;li&gt;今日やることを3つまでに絞る&lt;/li&gt;
&lt;li&gt;教材を増やしすぎず、同じ問題を解き直す&lt;/li&gt;
&lt;li&gt;できた日をカレンダーに印をつけ、ゼロの日を減らす&lt;/li&gt;
&lt;/ul&gt;
&lt;/div&gt;
&lt;/div&gt;
&lt;/div&gt;
&lt;/div&gt;
&lt;/div&gt;
&lt;/div&gt;
&lt;p&gt;&lt;!-- 将来の自分とつなぐ（原文の核を強化） --&gt;&lt;/p&gt;
&lt;div class="card border-0 shadow-sm mb-4"&gt;
&lt;div class="card-header bg-white"&gt;
&lt;h4 class="h5 mb-0"&gt;今の自分と将来なりたい自分を結ぶ&lt;/h4&gt;
&lt;/div&gt;
&lt;div class="card-body"&gt;
&lt;p&gt;今中学生であるあなたは、将来どうなっていたいですか？明確な夢がなくても、お金はどれくらい稼ぎたくてどこに住んでいたいと思いますか？&lt;br /&gt;
思い描いた中で、１番高い望みはどれですか？&lt;span style="color: #0000ff;"&gt;今の自分と将来なりたい自分&lt;/span&gt;を結んでみましょう。&lt;br /&gt;
そうすれば、勉強はテストのためにやらされるのではなく、自分で道を歩いていくという能動的な行為になります。&lt;/p&gt;
&lt;div class="row g-3"&gt;
&lt;div class="col-lg-7"&gt;
&lt;div class="border rounded p-3 h-100"&gt;
&lt;h5 class="h6 mb-2"&gt;“結ぶ”ための質問（書けると強い）&lt;/h5&gt;
&lt;div class="table-responsive"&gt;
&lt;table class="table table-sm table-bordered align-middle mb-0"&gt;
&lt;thead class="table-light"&gt;
&lt;tr&gt;
&lt;th style="width: 34%;"&gt;将来のイメージ&lt;/th&gt;
&lt;th style="width: 66%;"&gt;今やること（例）&lt;/th&gt;
&lt;/tr&gt;
&lt;/thead&gt;
&lt;tbody&gt;
&lt;tr&gt;
&lt;td&gt;選べる学校・進路を増やしたい&lt;/td&gt;
&lt;td&gt;苦手科目を「最低ライン」まで持ち上げる&lt;/td&gt;
&lt;/tr&gt;
&lt;tr&gt;
&lt;td&gt;自信をつけたい&lt;/td&gt;
&lt;td&gt;小テスト・宿題を“落とさない”流れを作る&lt;/td&gt;
&lt;/tr&gt;
&lt;tr&gt;
&lt;td&gt;好きな分野を伸ばしたい&lt;/td&gt;
&lt;td&gt;得意科目は演習で武器にし、苦手は穴を小さくする&lt;/td&gt;
&lt;/tr&gt;
&lt;tr&gt;
&lt;td&gt;部活も勉強も両立したい&lt;/td&gt;
&lt;td&gt;短時間の毎日セット＋週末の立て直し日を決める&lt;/td&gt;
&lt;/tr&gt;
&lt;/tbody&gt;
&lt;/table&gt;
&lt;/div&gt;
&lt;/div&gt;
&lt;/div&gt;
&lt;div class="col-lg-5"&gt;
&lt;div class="border rounded p-3 h-100"&gt;
&lt;h5 class="h6 mb-2"&gt;夢がなくても大丈夫&lt;/h5&gt;
&lt;p class="mb-2"&gt;夢がなくても、「嫌な未来を避けたい」「選択肢を残したい」でも十分です。&lt;br /&gt;
大事なのは、勉強の意味を“自分の言葉”で持つことです。&lt;/p&gt;
&lt;p class="mb-0"&gt;その言葉があると、嫌になりそうな時に戻ってこられます。&lt;/p&gt;
&lt;/div&gt;
&lt;/div&gt;
&lt;/div&gt;
&lt;div class="alert alert-success mt-3 mb-0" role="alert"&gt;&lt;strong&gt;まとめ：&lt;/strong&gt;短期の点数だけを追うと、勉強が“しんどい作業”になりやすいです。&lt;br /&gt;
目的を自分ごとにして、続く工夫を作ることが、本当に賢い勉強法です。&lt;/div&gt;
&lt;/div&gt;
&lt;/div&gt;
&lt;p&gt;&lt;!-- 関連コラム --&gt;&lt;/p&gt;
&lt;div class="border rounded p-3 p-md-4 bg-white"&gt;
&lt;h4 class="h6 mb-2"&gt;関連コラム&lt;/h4&gt;
&lt;blockquote class="mb-0"&gt;&lt;p&gt;&lt;a href="https://juku-escot.com/column/yokunaibenkyouhou/" target="_blank" rel="noopener"&gt;中学生が陥りやすい「よくない」勉強法&lt;/a&gt;&lt;/p&gt;&lt;/blockquote&gt;
&lt;/div&gt;
&lt;/section&gt;
&lt;p&gt;&amp;nbsp;&lt;/p&gt;
------</t>
  </si>
  <si>
    <t>https://juku-escot.com/c_blogs/suugakuhito/</t>
  </si>
  <si>
    <t>以下のページは不自然なワードを使用しています。
これらを適切に自然な言葉に置き換えて下さい。
なお、本文の装飾や構造は絶対に変えないでください。
【対象ページURL】
https://juku-escot.com/c_blogs/suugakuhito/
【検出された不自然ワード】
- 型
- 手順
【本文】
------
&lt;p&gt;&lt;!-- =============================== 数学が出来ない人はどのような人か（3000〜4000字目標の増補版） Bootstrap5前提／JS不要（details/summary使用） =============================== --&gt;&lt;/p&gt;
&lt;section class="container my-5"&gt;&lt;!-- Hero --&gt;&lt;/p&gt;
&lt;div class="p-4 p-md-5 rounded-4 bg-light border shadow-sm"&gt;
&lt;div class="row g-4 align-items-center"&gt;
&lt;div class="col-lg-8"&gt;&lt;span class="badge text-bg-primary mb-2"&gt;数学&lt;/span&gt;&lt;br /&gt;
&lt;span class="badge text-bg-warning text-dark mb-2"&gt;苦手&lt;/span&gt;&lt;/p&gt;
&lt;h1 class="h3 fw-bold mb-3"&gt;数学が出来ない人はどのような人か&lt;/h1&gt;
&lt;p class="mb-0 text-secondary"&gt;数学が苦手な人の多くは「能力」ではなく、つまずき方と向き合い方に共通点があります。&lt;br /&gt;
このページでは、数学が出来ない状態を作ってしまう典型パターンと、そこから抜けるための具体策を整理します。&lt;/p&gt;
&lt;/div&gt;
&lt;div class="col-lg-4"&gt;
&lt;div class="d-grid gap-2"&gt;&lt;a class="btn btn-primary btn-lg" href="#check"&gt;当てはまるかチェック&lt;/a&gt;&lt;br /&gt;
&lt;a class="btn btn-outline-primary" href="#steps"&gt;今日からの流れへ&lt;/a&gt;&lt;/div&gt;
&lt;/div&gt;
&lt;/div&gt;
&lt;/div&gt;
&lt;p&gt;&lt;!-- TOC --&gt;&lt;/p&gt;
&lt;div class="card shadow-sm border-0 mt-4"&gt;
&lt;div class="card-header bg-white fw-bold"&gt;目次&lt;/div&gt;
&lt;div class="card-body"&gt;
&lt;div class="row g-2"&gt;
&lt;div class="col-md-6"&gt;
&lt;ol class="mb-0"&gt;
&lt;li&gt;&lt;a href="#main"&gt;本文&lt;/a&gt;&lt;/li&gt;
&lt;li&gt;&lt;a href="#check"&gt;数学が出来ない状態のサイン&lt;/a&gt;&lt;/li&gt;
&lt;li&gt;&lt;a href="#why"&gt;苦手が定着する理由&lt;/a&gt;&lt;/li&gt;
&lt;li&gt;&lt;a href="#steps"&gt;苦手から抜ける基本の流れ&lt;/a&gt;&lt;/li&gt;
&lt;/ol&gt;
&lt;/div&gt;
&lt;div class="col-md-6"&gt;
&lt;ol class="mb-0" start="5"&gt;
&lt;li&gt;&lt;a href="#practice"&gt;伸びる練習のしかた&lt;/a&gt;&lt;/li&gt;
&lt;li&gt;&lt;a href="#faq"&gt;よくある質問&lt;/a&gt;&lt;/li&gt;
&lt;li&gt;&lt;a href="#related"&gt;関連コラム&lt;/a&gt;&lt;/li&gt;
&lt;/ol&gt;
&lt;/div&gt;
&lt;/div&gt;
&lt;/div&gt;
&lt;/div&gt;
&lt;p&gt;&lt;!-- 本文 --&gt;&lt;/p&gt;
&lt;div id="main" class="mt-5"&gt;
&lt;div class="card border-0 shadow-sm"&gt;
&lt;div class="card-body p-4 p-md-5"&gt;
&lt;h2&gt;数学が出来ない人はどのような人か&lt;/h2&gt;
&lt;p&gt;数学が出来ない人はどのような人かというと、数字を見ただけで頭が痛くなるような人はそれに値するでしょう。&lt;br /&gt;
つまり、数学を最初から嫌っていて全く勉強する気もおきない人が数学が出来ない人であると言えます。&lt;/p&gt;
&lt;div class="alert alert-primary"&gt;&lt;strong&gt;補足：&lt;/strong&gt;&lt;br /&gt;
「数字を見るだけで無理」と感じるのは、過去の失敗体験や、どこでつまずいたかが整理されないまま&lt;br /&gt;
先に進んだことが原因になっているケースが多いです。ここから先は、苦手が固まる典型パターンを分解していきます。&lt;/div&gt;
&lt;h4&gt;理解するまで勉強できない&lt;/h4&gt;
&lt;p&gt;数学自体はもともとの能力で大きな差が出ることはありません。少なくとも学生レベルの数学である場合は、&lt;br /&gt;
どれだけ勉強をしたか、どれだけ理解する努力をしたかで大きな差がうまれます。&lt;br /&gt;
その&lt;strong&gt;努力ができない人が数学が出来ない人&lt;/strong&gt;ということになります。&lt;br /&gt;
勉強量は個人差があるかと思いますが、ただ勉強に費やした時間だけ換算するのではなく、&lt;br /&gt;
&lt;span style="color: #0000ff;"&gt;分からない箇所を理解できるまで勉強できない人&lt;/span&gt;が数学が出来ない人です。&lt;/p&gt;
&lt;div class="row g-3"&gt;
&lt;div class="col-md-6"&gt;
&lt;div class="p-3 border rounded-4 bg-light h-100"&gt;
&lt;div class="fw-bold mb-2"&gt;「理解できるまで」の目安&lt;/div&gt;
&lt;ul class="mb-0"&gt;
&lt;li&gt;解説を見ずに、同じパターンの問題を1人で解ける&lt;/li&gt;
&lt;li&gt;途中式を自分の言葉で説明できる&lt;/li&gt;
&lt;li&gt;似た問題で数字が変わっても同じ流れで処理できる&lt;/li&gt;
&lt;/ul&gt;
&lt;/div&gt;
&lt;/div&gt;
&lt;div class="col-md-6"&gt;
&lt;div class="p-3 border rounded-4 h-100"&gt;
&lt;div class="fw-bold mb-2"&gt;理解が止まる典型パターン&lt;/div&gt;
&lt;p class="small text-secondary mb-0"&gt;解説を「読んだだけ」で分かった気になり、同じ問題を自力で再現しないまま次へ進むと、&lt;br /&gt;
次に出てきた瞬間に手が止まります。数学は読む科目ではなく、再現する科目です。&lt;/p&gt;
&lt;/div&gt;
&lt;/div&gt;
&lt;/div&gt;
&lt;h4 class="mt-4"&gt;諦めてしまう&lt;/h4&gt;
&lt;p&gt;数学が出来ない人の特徴は、勉強嫌いということもあって最初から数学と向き合うことができない人が多いです。&lt;br /&gt;
また、一応数学の勉強をしていてもなかなか思ったように勉強が捗らないために数学の勉強が嫌になってしまって&lt;br /&gt;
それで挫折してしまうような人も数学が出来ない人であると言えるでしょう。&lt;br /&gt;
最初から数学が嫌いでまともに勉強をしない人もいれば数学の勉強をしていても勉強が思ったように進まない事に&lt;br /&gt;
苛立ちを感じて挫折してしまう人もいます。諦めてしまっては、数学が解けるようになることにはなりません。&lt;/p&gt;
&lt;p&gt;数学はなかなか理解できない分野も多いでしょう。分からない場合は、学校の先生や塾の先生に聞いたりして&lt;br /&gt;
&lt;span style="color: #ff0000;"&gt;すぐに疑問点を解決する&lt;/span&gt;ようにしましょう。&lt;br /&gt;
数学が出来ない人は根気強く続けることができなかったり、問題が解けなくて挫折してしまった経験から&lt;br /&gt;
数学が出来ないと思い込んでしまっている場合が多いです。&lt;br /&gt;
&lt;strong&gt;あまり肩に力を入れすぎず、数学と向き合うよう&lt;/strong&gt;にしましょう。&lt;/p&gt;
&lt;details class="border rounded-4 p-3 mt-3"&gt;
&lt;summary class="fw-bold"&gt;「諦め」が起きる瞬間を潰す（よくある場面）&lt;/summary&gt;
&lt;div class="mt-3"&gt;
&lt;p class="mb-2"&gt;諦めは、根性の問題というより「負荷のかけ方」を間違えたときに起きます。&lt;br /&gt;
たとえば次の場面が続くと、数学は一気に嫌いになりやすいです。&lt;/p&gt;
&lt;ul class="mb-0"&gt;
&lt;li&gt;分からないのに先へ進む（積み残しが増える）&lt;/li&gt;
&lt;li&gt;難問に長時間張り付く（疲れて嫌になる）&lt;/li&gt;
&lt;li&gt;ミスの原因が分からないまま終える（次も同じミス）&lt;/li&gt;
&lt;/ul&gt;
&lt;p class="mt-2 mb-0 small text-secondary"&gt;対策はシンプルで、難問で止まる前に「質問」や「基礎の戻り」を入れ、&lt;br /&gt;
“解ける状態”を作ってから前に進むことです。&lt;/p&gt;
&lt;/div&gt;
&lt;/details&gt;
&lt;h4 class="mt-4"&gt;関連コラム&lt;/h4&gt;
&lt;blockquote id="related"&gt;&lt;p&gt;&lt;a href="https://juku-escot.com/column/suugakudekinai/" target="_blank" rel="noopener"&gt;数学ができない学生向けの学習法&lt;/a&gt;&lt;/p&gt;&lt;/blockquote&gt;
&lt;/div&gt;
&lt;/div&gt;
&lt;/div&gt;
&lt;p&gt;&lt;!-- チェック --&gt;&lt;/p&gt;
&lt;div id="check" class="mt-5"&gt;
&lt;div class="card shadow-sm border-0"&gt;
&lt;div class="card-body p-4"&gt;
&lt;h2 class="h4 fw-bold mb-3"&gt;数学が出来ない状態のサイン&lt;/h2&gt;
&lt;p class="text-secondary mb-3"&gt;まずは「どこで詰まっているか」を可視化します。チェックが多いほど、学習のやり方を変える効果が出やすいです。&lt;/p&gt;
&lt;div class="row g-3"&gt;
&lt;div class="col-md-6"&gt;
&lt;div class="p-3 border rounded-4 bg-light h-100"&gt;
&lt;div class="fw-bold mb-2"&gt;学習中のサイン&lt;/div&gt;
&lt;div class="form-check"&gt;&lt;input id="m1" class="form-check-input" type="checkbox" /&gt;&lt;br /&gt;
&lt;label class="form-check-label" for="m1"&gt;解説を読んでも「何をしているか」が分からない&lt;/label&gt;&lt;/div&gt;
&lt;div class="form-check"&gt;&lt;input id="m2" class="form-check-input" type="checkbox" /&gt;&lt;br /&gt;
&lt;label class="form-check-label" for="m2"&gt;途中式を飛ばしがちで、後から追えない&lt;/label&gt;&lt;/div&gt;
&lt;div class="form-check"&gt;&lt;input id="m3" class="form-check-input" type="checkbox" /&gt;&lt;br /&gt;
&lt;label class="form-check-label" for="m3"&gt;同じミスを繰り返す&lt;/label&gt;&lt;/div&gt;
&lt;div class="form-check"&gt;&lt;input id="m4" class="form-check-input" type="checkbox" /&gt;&lt;br /&gt;
&lt;label class="form-check-label" for="m4"&gt;似た問題で数字が変わると解けない&lt;/label&gt;&lt;/div&gt;
&lt;/div&gt;
&lt;/div&gt;
&lt;div class="col-md-6"&gt;
&lt;div class="p-3 border rounded-4 h-100"&gt;
&lt;div class="fw-bold mb-2"&gt;気持ちのサイン&lt;/div&gt;
&lt;div class="form-check"&gt;&lt;input id="s1" class="form-check-input" type="checkbox" /&gt;&lt;br /&gt;
&lt;label class="form-check-label" for="s1"&gt;問題を見た瞬間に「無理」と決めてしまう&lt;/label&gt;&lt;/div&gt;
&lt;div class="form-check"&gt;&lt;input id="s2" class="form-check-input" type="checkbox" /&gt;&lt;br /&gt;
&lt;label class="form-check-label" for="s2"&gt;答え合わせが怖くて先延ばしする&lt;/label&gt;&lt;/div&gt;
&lt;div class="form-check"&gt;&lt;input id="s3" class="form-check-input" type="checkbox" /&gt;&lt;br /&gt;
&lt;label class="form-check-label" for="s3"&gt;勉強を始める前から疲れる&lt;/label&gt;&lt;/div&gt;
&lt;div class="form-check"&gt;&lt;input id="s4" class="form-check-input" type="checkbox" /&gt;&lt;br /&gt;
&lt;label class="form-check-label" for="s4"&gt;「自分は数学が出来ない」と決めつけている&lt;/label&gt;&lt;/div&gt;
&lt;/div&gt;
&lt;/div&gt;
&lt;/div&gt;
&lt;div class="alert alert-warning mt-3 mb-0"&gt;&lt;strong&gt;目安：&lt;/strong&gt;&lt;br /&gt;
「学習中のサイン」と「気持ちのサイン」が両方ある場合は、勉強量を増やす前にやり方を変える方が早いです。&lt;/div&gt;
&lt;/div&gt;
&lt;/div&gt;
&lt;/div&gt;
&lt;p&gt;&lt;!-- 理由 --&gt;&lt;/p&gt;
&lt;div id="why" class="mt-5"&gt;
&lt;div class="card shadow-sm border-0"&gt;
&lt;div class="card-body p-4"&gt;
&lt;h2 class="h4 fw-bold mb-3"&gt;苦手が定着する理由&lt;/h2&gt;
&lt;p class="mb-3"&gt;数学が苦手な状態が続くと、「自分には才能がない」と感じやすくなります。&lt;br /&gt;
しかし多くの場合、原因は才能ではなく、つまずきを放置したまま進んでしまうことです。&lt;/p&gt;
&lt;div class="row g-3"&gt;
&lt;div class="col-lg-4"&gt;
&lt;div class="p-3 border rounded-4 bg-light h-100"&gt;
&lt;div class="fw-bold mb-2"&gt;① 積み残し&lt;/div&gt;
&lt;p class="small text-secondary mb-0"&gt;小さな疑問を放置すると、次の単元で必ず詰まります。数学は積み上げ式なので、土台が欠けると上に乗りません。&lt;/p&gt;
&lt;/div&gt;
&lt;/div&gt;
&lt;div class="col-lg-4"&gt;
&lt;div class="p-3 border rounded-4 h-100"&gt;
&lt;div class="fw-bold mb-2"&gt;② 再現不足&lt;/div&gt;
&lt;p class="small text-secondary mb-0"&gt;解説を読んだだけでは実力になりません。自力で同じ流れを再現できて初めて「理解した」と言えます。&lt;/p&gt;
&lt;/div&gt;
&lt;/div&gt;
&lt;div class="col-lg-4"&gt;
&lt;div class="p-3 border rounded-4 bg-light h-100"&gt;
&lt;div class="fw-bold mb-2"&gt;③ ミスの放置&lt;/div&gt;
&lt;p class="small text-secondary mb-0"&gt;ケアレスミスも原因があります。計算・条件読み・式変形など、どこでつまずいたかを特定しないと繰り返します。&lt;/p&gt;
&lt;/div&gt;
&lt;/div&gt;
&lt;/div&gt;
&lt;details class="border rounded-4 p-3 mt-3"&gt;
&lt;summary class="fw-bold"&gt;「才能」ではなく「進め方」で差がつく理由&lt;/summary&gt;
&lt;div class="mt-3"&gt;
&lt;p class="mb-2"&gt;学生レベルの数学では、必要なのは高度なひらめきよりも、&lt;br /&gt;
定番パターンを丁寧に回す力です。やるべきことは次の3つに集約できます。&lt;/p&gt;
&lt;ol class="mb-0"&gt;
&lt;li&gt;解ける問題を増やす（基礎〜標準のパターン）&lt;/li&gt;
&lt;li&gt;解けない問題を放置しない（質問・復習）&lt;/li&gt;
&lt;li&gt;解けた問題を安定させる（解き直し・ミス分析）&lt;/li&gt;
&lt;/ol&gt;
&lt;/div&gt;
&lt;/details&gt;
&lt;/div&gt;
&lt;/div&gt;
&lt;/div&gt;
&lt;p&gt;&lt;!-- 手順 --&gt;&lt;/p&gt;
&lt;div id="steps" class="mt-5"&gt;
&lt;div class="card shadow-sm border-0"&gt;
&lt;div class="card-body p-4"&gt;
&lt;h2 class="h4 fw-bold mb-3"&gt;苦手から抜ける基本の流れ&lt;/h2&gt;
&lt;p class="mb-3"&gt;ここからは、数学が苦手な人でも実行しやすい「順番」をまとめます。&lt;br /&gt;
やることを増やすのではなく、順番を整理するだけでも結果が変わります。&lt;/p&gt;
&lt;div class="row g-3"&gt;
&lt;div class="col-md-4"&gt;
&lt;div class="p-3 border rounded-4 bg-light h-100"&gt;
&lt;div class="fw-bold mb-2"&gt;① 基礎例題を決める&lt;/div&gt;
&lt;p class="small text-secondary mb-0"&gt;まずは基礎例題を「説明なしで」解ける状態にします。ここが曖昧だと、標準問題で止まりやすいです。&lt;/p&gt;
&lt;/div&gt;
&lt;/div&gt;
&lt;div class="col-md-4"&gt;
&lt;div class="p-3 border rounded-4 h-100"&gt;
&lt;div class="fw-bold mb-2"&gt;② 解説→再現&lt;/div&gt;
&lt;p class="small text-secondary mb-0"&gt;解説を読んだら、必ず同じ問題を時間を空けてもう一度解きます。再現できたら次へ進みます。&lt;/p&gt;
&lt;/div&gt;
&lt;/div&gt;
&lt;div class="col-md-4"&gt;
&lt;div class="p-3 border rounded-4 bg-light h-100"&gt;
&lt;div class="fw-bold mb-2"&gt;③ ミスを分類&lt;/div&gt;
&lt;p class="small text-secondary mb-0"&gt;ミスは「計算」「条件読み」「式変形」「方針」のどれかに分けます。分類できると対策が一気に楽になります。&lt;/p&gt;
&lt;/div&gt;
&lt;/div&gt;
&lt;/div&gt;
&lt;div class="alert alert-primary mt-3 mb-0"&gt;&lt;strong&gt;ポイント：&lt;/strong&gt;&lt;br /&gt;
分からない所は「すぐに疑問点を解決する」ことが重要です。&lt;br /&gt;
放置せず、先生に質問する・解説を読み直す・基礎に戻るのいずれかを必ず入れましょう。&lt;/div&gt;
&lt;/div&gt;
&lt;/div&gt;
&lt;/div&gt;
&lt;p&gt;&lt;!-- 練習法 --&gt;&lt;/p&gt;
&lt;div id="practice" class="mt-5"&gt;
&lt;div class="card shadow-sm border-0"&gt;
&lt;div class="card-body p-4"&gt;
&lt;h2 class="h4 fw-bold mb-3"&gt;伸びる練習のしかた&lt;/h2&gt;
&lt;p class="mb-3"&gt;数学が出来るようになる人は、難問に長時間張り付くのではなく、&lt;br /&gt;
「解ける範囲を広げて、解けたものを安定させる」練習をしています。&lt;br /&gt;
次の枠組みで練習すると、伸びが実感しやすくなります。&lt;/p&gt;
&lt;div class="row g-3"&gt;
&lt;div class="col-lg-6"&gt;
&lt;div class="p-3 border rounded-4 bg-light h-100"&gt;
&lt;div class="fw-bold mb-2"&gt;基礎→標準の回し方&lt;/div&gt;
&lt;ul class="mb-0"&gt;
&lt;li&gt;例題を理解→同じ問題を自力で再現&lt;/li&gt;
&lt;li&gt;類題を2〜3問解く（数字が変わる形）&lt;/li&gt;
&lt;li&gt;間違えた問題だけ翌日に解き直す&lt;/li&gt;
&lt;li&gt;週末にまとめて再チェック&lt;/li&gt;
&lt;/ul&gt;
&lt;/div&gt;
&lt;/div&gt;
&lt;div class="col-lg-6"&gt;
&lt;div class="p-3 border rounded-4 h-100"&gt;
&lt;div class="fw-bold mb-2"&gt;挫折しない負荷のかけ方&lt;/div&gt;
&lt;p class="small text-secondary mb-2"&gt;「解けない問題」ばかりやると、心が先に折れます。最初は次の配分が目安です。&lt;/p&gt;
&lt;ul class="mb-0"&gt;
&lt;li&gt;解ける：7&lt;/li&gt;
&lt;li&gt;少し難しい：2&lt;/li&gt;
&lt;li&gt;難しい：1（先生に聞く前提）&lt;/li&gt;
&lt;/ul&gt;
&lt;/div&gt;
&lt;/div&gt;
&lt;/div&gt;
&lt;/div&gt;
&lt;/div&gt;
&lt;/div&gt;
&lt;p&gt;&lt;!-- FAQ --&gt;&lt;/p&gt;
&lt;div id="faq" class="mt-5"&gt;
&lt;div class="card shadow-sm border-0"&gt;
&lt;div class="card-body p-4"&gt;
&lt;h2 class="h4 fw-bold mb-3"&gt;よくある質問&lt;/h2&gt;
&lt;details class="border rounded-4 p-3"&gt;
&lt;summary class="fw-bold"&gt;どこまで戻って復習すればいい？&lt;/summary&gt;
&lt;div class="mt-3"&gt;
&lt;p class="mb-0"&gt;「解説を見れば分かる」ではなく、「解説なしで再現できる」所まで戻るのが目安です。&lt;br /&gt;
例題が再現できないなら、その単元の基礎まで戻った方が結果的に早いです。&lt;/p&gt;
&lt;/div&gt;
&lt;/details&gt;
&lt;details class="border rounded-4 p-3 mt-3"&gt;
&lt;summary class="fw-bold"&gt;質問がうまく作れません&lt;/summary&gt;
&lt;div class="mt-3"&gt;
&lt;p class="mb-0"&gt;まずは「どこまでは分かっていて、どこから分からないか」を書くだけで十分です。&lt;br /&gt;
途中式のどの行から止まったかを示せると、短時間で解決しやすくなります。&lt;/p&gt;
&lt;/div&gt;
&lt;/details&gt;
&lt;details class="border rounded-4 p-3 mt-3"&gt;
&lt;summary class="fw-bold"&gt;数学が嫌いで始める気が起きません&lt;/summary&gt;
&lt;div class="mt-3"&gt;
&lt;p class="mb-0"&gt;まずは「短時間で終わる課題」から始めましょう。5分で1問、10分で計算だけ、でもOKです。&lt;br /&gt;
やる気は始めた後に出ることが多いので、着手を小さくするのが有効です。&lt;/p&gt;
&lt;/div&gt;
&lt;/details&gt;
&lt;/div&gt;
&lt;/div&gt;
&lt;/div&gt;
&lt;p&gt;&lt;!-- 関連コラム（再掲） --&gt;&lt;/p&gt;
&lt;div class="mt-4"&gt;
&lt;h4 class="fw-bold"&gt;関連コラム&lt;/h4&gt;
&lt;div id="related" class="list-group"&gt;&lt;a class="list-group-item list-group-item-action" href="https://juku-escot.com/column/suugakudekinai/" target="_blank" rel="noopener"&gt;&lt;br /&gt;
数学ができない学生向けの学習法&lt;br /&gt;
&lt;/a&gt;&lt;/div&gt;
&lt;/div&gt;
&lt;/section&gt;
------</t>
  </si>
  <si>
    <t>https://juku-escot.com/c_blogs/suugakutaisaku/</t>
  </si>
  <si>
    <t>以下のページは不自然なワードを使用しています。
これらを適切に自然な言葉に置き換えて下さい。
なお、本文の装飾や構造は絶対に変えないでください。
【対象ページURL】
https://juku-escot.com/c_blogs/suugakutaisaku/
【検出された不自然ワード】
- 型
- 固定
- 立て直
【本文】
------
&lt;p&gt;&amp;nbsp;&lt;/p&gt;
&lt;p&gt;「中１になってから数学が一気に難しく感じる」「テストで思うように点が取れない」「このまま放っておいて大丈夫なのか不安…」という声は非常に多く聞かれます。&lt;br /&gt;
数学は&lt;strong&gt;積み上げ型の教科&lt;/strong&gt;なので、中１の時点でつまずきを放置すると、その後の内容がますます分からなくなってしまう危険があります。&lt;br /&gt;
このページでは、&lt;strong&gt;中１で数学が出来ないと感じたときの考え方と、今日から始められる具体的な対策&lt;/strong&gt;を整理してお伝えします。&lt;/p&gt;
&lt;h2&gt;中１で数学が出来ないときに考えるべきこと&lt;/h2&gt;
&lt;p&gt;数学という教科は、単元ごとに完結しているように見えて、実は&lt;strong&gt;前の学年・前の単元の理解が土台&lt;/strong&gt;になっています。中１の内容でつまずくと、&lt;/p&gt;
&lt;ul&gt;
&lt;li&gt;中２の内容が「さっぱり分からない」と感じやすくなる&lt;/li&gt;
&lt;li&gt;テストのたびに「何から手をつけていいか分からない」状態に陥る&lt;/li&gt;
&lt;li&gt;数学そのものに&lt;strong&gt;強い苦手意識&lt;/strong&gt;が生まれてしまう&lt;/li&gt;
&lt;/ul&gt;
&lt;p&gt;だからこそ、&lt;/p&gt;
&lt;blockquote&gt;&lt;p&gt;出来ないままにしておかずに&lt;strong&gt;早めに対策を講じること&lt;/strong&gt;が大切です。&lt;/p&gt;&lt;/blockquote&gt;
&lt;p&gt;分からないところをそのまま放置したまま中２に上がってしまうと、訳が分からなくなってしまって、他の学生と大きな差が生じることになりかねません。&lt;br /&gt;
そこで重要になるキーワードが、&lt;strong&gt;「苦手意識を持たないこと」&lt;/strong&gt;です。&lt;/p&gt;
&lt;h2&gt;中１で数学が出来ないときの具体的な対策&lt;/h2&gt;
&lt;h3&gt;① まずは「苦手意識をなくす」ことから始める&lt;/h3&gt;
&lt;p&gt;中１で数学が出来ないと感じている場合、いきなり難しい問題に挑戦するのは逆効果になりがちです。&lt;br /&gt;
そこで最初のステップとしておすすめなのが、&lt;/p&gt;
&lt;p&gt;&lt;span style="color: #0000ff;"&gt;&lt;strong&gt;取り組みやすい計算問題から&lt;/strong&gt;&lt;/span&gt;スタートすることです。&lt;/p&gt;
&lt;p&gt;数学には、&lt;/p&gt;
&lt;ul&gt;
&lt;li&gt;計算問題&lt;/li&gt;
&lt;li&gt;関数&lt;/li&gt;
&lt;li&gt;証明&lt;/li&gt;
&lt;li&gt;図形&lt;/li&gt;
&lt;/ul&gt;
&lt;p&gt;など様々な単元がありますが、関数や証明・図形はどうしても&lt;strong&gt;難易度が高め&lt;/strong&gt;です。&lt;br /&gt;
そこで、まずは&lt;/p&gt;
&lt;p&gt;&lt;span style="color: #ff0000;"&gt;&lt;strong&gt;自分に計算問題が解けるという自信を付ける&lt;/strong&gt;&lt;/span&gt;ところからスタートさせることが、苦手意識を無くすきっかけになります。&lt;/p&gt;
&lt;blockquote&gt;&lt;p&gt;「全部できるようにしよう」と背伸びするのではなく、&lt;strong&gt;「計算問題だけは得意にする」&lt;/strong&gt;という入口をつくるイメージです。&lt;/p&gt;&lt;/blockquote&gt;
&lt;h3&gt;② 毎日少しずつ「正解体験」を積み重ねる&lt;/h3&gt;
&lt;p&gt;苦手教科克服のカギは、&lt;strong&gt;成功体験の積み重ね&lt;/strong&gt;です。最初のうちはたくさん問題数をこなさなくて構いません。&lt;/p&gt;
&lt;p&gt;まずは、&lt;/p&gt;
&lt;p&gt;&lt;span style="color: #ff0000;"&gt;&lt;strong&gt;毎日計算問題を解いて正解する&lt;/strong&gt;&lt;/span&gt;という体験を繰り返していくことが大切です。&lt;/p&gt;
&lt;ul&gt;
&lt;li&gt;１日５〜１０問程度の計算問題でOK&lt;/li&gt;
&lt;li&gt;「全部正解できるレベル」の問題から始める&lt;/li&gt;
&lt;li&gt;間違えたらその場で解き直し、翌日もう一度同じ問題を解く&lt;/li&gt;
&lt;/ul&gt;
&lt;p&gt;このようにして&lt;strong&gt;成功体験を繰り返していくと、徐々に数学への苦手意識が薄れていきます&lt;/strong&gt;。&lt;br /&gt;
それから段階的に、関数や図形など難易度が上がる単元に挑戦していきましょう。&lt;/p&gt;
&lt;h3&gt;③ いきなり難しい単元から入らない&lt;/h3&gt;
&lt;p&gt;「頑張ろう」と思うあまり、最初から関数や証明問題に取り組むと、&lt;/p&gt;
&lt;ul&gt;
&lt;li&gt;難しすぎて手も足も出ない&lt;/li&gt;
&lt;li&gt;「やっぱり自分は数学がダメだ」と感じてしまう&lt;/li&gt;
&lt;li&gt;数日で勉強そのものをやめてしまう&lt;/li&gt;
&lt;/ul&gt;
&lt;p&gt;といった状況に陥りやすくなります。&lt;br /&gt;
&lt;strong&gt;苦手意識を克服する観点からは、いきなり難しい単元に手を出すのはおすすめできません。&lt;/strong&gt;&lt;/p&gt;
&lt;ol&gt;
&lt;li&gt;&lt;strong&gt;計算問題（正負の数・文字式・方程式など）を安定させる&lt;/strong&gt;&lt;/li&gt;
&lt;li&gt;&lt;strong&gt;比例・反比例などの基本的な関数&lt;/strong&gt;に進む&lt;/li&gt;
&lt;li&gt;&lt;strong&gt;基本的な図形問題&lt;/strong&gt;（角度・合同など）に取り組む&lt;/li&gt;
&lt;li&gt;余裕が出てきたら、&lt;strong&gt;証明問題のパターン&lt;/strong&gt;を少しずつ練習する&lt;/li&gt;
&lt;/ol&gt;
&lt;p&gt;というように、&lt;strong&gt;「簡単なもの → 少し難しいもの」&lt;/strong&gt;と段階を踏むことが攻略のポイントです。&lt;br /&gt;
&lt;!-- ▼追加ブロック①：よくあるミスの具体例 --&gt;&lt;/p&gt;
&lt;h2&gt;中1数学でよくある「つまずき例」と直し方&lt;/h2&gt;
&lt;h3&gt;計算ミスが多い場合&lt;/h3&gt;
&lt;ul&gt;
&lt;li&gt;符号（＋−）を落とす&lt;/li&gt;
&lt;li&gt;途中式を書かず暗算する&lt;/li&gt;
&lt;li&gt;答えだけを書いて確認しない&lt;/li&gt;
&lt;/ul&gt;
&lt;p&gt;対策としては、&lt;strong&gt;途中式を必ず1行ずつ書き、最後に見直す習慣&lt;/strong&gt;をつけることが重要です。&lt;/p&gt;
&lt;h3&gt;文章題で止まる場合&lt;/h3&gt;
&lt;ul&gt;
&lt;li&gt;何を求める問題か分からない&lt;/li&gt;
&lt;li&gt;数字の意味を整理できない&lt;/li&gt;
&lt;li&gt;式に直せない&lt;/li&gt;
&lt;/ul&gt;
&lt;p&gt;まずは「何を出す問題か」を日本語で書き出してから式に直す練習をしましょう。&lt;/p&gt;
&lt;p&gt;&lt;!-- ▼追加ブロック②：家庭学習の実践モデル --&gt;&lt;/p&gt;
&lt;h2&gt;中1数学が苦手な子向け・1週間学習モデル&lt;/h2&gt;
&lt;h3&gt;平日の基本パターン（1日15分）&lt;/h3&gt;
&lt;ul&gt;
&lt;li&gt;計算問題：5〜7問（10分）&lt;/li&gt;
&lt;li&gt;間違い直し：5分&lt;/li&gt;
&lt;/ul&gt;
&lt;h3&gt;休日の復習パターン（30分）&lt;/h3&gt;
&lt;ul&gt;
&lt;li&gt;1週間分の復習&lt;/li&gt;
&lt;li&gt;苦手問題のやり直し&lt;/li&gt;
&lt;li&gt;確認テスト形式で演習&lt;/li&gt;
&lt;/ul&gt;
&lt;p&gt;短時間でも&lt;strong&gt;毎日触れること&lt;/strong&gt;を最優先にしてください。&lt;/p&gt;
&lt;p&gt;&lt;!-- ▼追加ブロック③：保護者向けチェックリスト --&gt;&lt;/p&gt;
&lt;h2&gt;保護者向け｜数学のつまずきチェックリスト&lt;/h2&gt;
&lt;ul&gt;
&lt;li&gt;□ 計算問題で7割以上取れているか&lt;/li&gt;
&lt;li&gt;□ 宿題を1人で進められるか&lt;/li&gt;
&lt;li&gt;□ 間違い直しをしているか&lt;/li&gt;
&lt;li&gt;□ 勉強時間が極端に短くないか&lt;/li&gt;
&lt;/ul&gt;
&lt;p&gt;2つ以上当てはまらない場合は、早めのフォローが効果的です。&lt;/p&gt;
&lt;p&gt;&lt;!-- ▼追加ブロック④：よくある質問（FAQ） --&gt;&lt;/p&gt;
&lt;h2&gt;中1数学に関するよくある質問&lt;/h2&gt;
&lt;h3&gt;Q. 計算はできるのにテストでは点が取れません&lt;/h3&gt;
&lt;p&gt;A. 時間配分と見直し不足が原因であることが多いです。家庭で制限時間つき演習を行いましょう。&lt;/p&gt;
&lt;h3&gt;Q. 何から復習すればいいですか&lt;/h3&gt;
&lt;p&gt;A. 正負の数・文字式・方程式の計算から優先してください。土台が最重要です。&lt;/p&gt;
&lt;h3&gt;Q. 塾に通わせるべきですか&lt;/h3&gt;
&lt;p&gt;A. 家庭学習で改善しない場合は、個別対応の指導を検討すると効果的です。&lt;/p&gt;
&lt;p&gt;&lt;!-- ▼追加ブロック⑤：セルフ診断 --&gt;&lt;/p&gt;
&lt;h2&gt;5分でできる数学セルフ診断&lt;/h2&gt;
&lt;ul&gt;
&lt;li&gt;□ 計算10問中8問以上正解できる&lt;/li&gt;
&lt;li&gt;□ 文章題を最後まで読める&lt;/li&gt;
&lt;li&gt;□ 式の意味を説明できる&lt;/li&gt;
&lt;li&gt;□ 間違い直しをしている&lt;/li&gt;
&lt;/ul&gt;
&lt;p&gt;2個以下の場合は、基礎からの立て直しが必要です。&lt;/p&gt;
&lt;h2&gt;小学校から中学校への「ギャップ」をどう埋めるか&lt;/h2&gt;
&lt;p&gt;小学生と比べて、中学生になると数学が一気に難しく感じるのは自然なことです。&lt;/p&gt;
&lt;ul&gt;
&lt;li&gt;扱う数の範囲が広くなる（負の数・文字式など）&lt;/li&gt;
&lt;li&gt;文章の量が増え、問題文を読むこと自体が負担になる&lt;/li&gt;
&lt;li&gt;テストの時間内に解ききるスピードが求められる&lt;/li&gt;
&lt;/ul&gt;
&lt;p&gt;こうした変化に戸惑うのは当然ですが、&lt;/p&gt;
&lt;blockquote&gt;&lt;p&gt;&lt;strong&gt;「毎日数学に触れる」「正解できる問題を少しずつ増やしていく」&lt;/strong&gt;&lt;/p&gt;&lt;/blockquote&gt;
&lt;p&gt;という基本を徹底することで、数学に対する苦手意識は確実に薄れていきます。&lt;/p&gt;
&lt;p&gt;最初から難問を解けるようになろうとせず、&lt;/p&gt;
&lt;ul&gt;
&lt;li&gt;難易度の低い問題からクリアしていく&lt;/li&gt;
&lt;li&gt;出来る問題を増やしながら、徐々に難しい問題にも挑戦できるようにする&lt;/li&gt;
&lt;/ul&gt;
&lt;p&gt;という流れを大切にしましょう。&lt;/p&gt;
&lt;h2&gt;毎日続けるためのちょっとした工夫&lt;/h2&gt;
&lt;p&gt;「やる気がある日だけ頑張る」では、なかなか成績は上がりません。中１で数学が出来ないと感じている場合こそ、&lt;strong&gt;続けやすい環境づくり&lt;/strong&gt;が大切です。&lt;/p&gt;
&lt;ul&gt;
&lt;li&gt;勉強時間を「夜寝る前の15分」など、&lt;strong&gt;毎日同じ時間帯&lt;/strong&gt;に固定する&lt;/li&gt;
&lt;li&gt;「テキストを開く」「問題を1問だけ解く」など、&lt;strong&gt;小さな行動から始める&lt;/strong&gt;&lt;/li&gt;
&lt;li&gt;解けた問題にはチェックを入れておき、&lt;strong&gt;「できた！」が目に見えるようにする&lt;/strong&gt;&lt;/li&gt;
&lt;/ul&gt;
&lt;p&gt;このような工夫をすることで、&lt;strong&gt;数学に徐々に慣れていく&lt;/strong&gt;ことができます。&lt;/p&gt;
&lt;h2&gt;関連コラム&lt;/h2&gt;
&lt;p&gt;より詳しい学習法については、こちらのコラムも参考になります。&lt;/p&gt;
&lt;blockquote&gt;&lt;p&gt;&lt;a href="https://juku-escot.com/column/suugakudekinai/" target="_blank" rel="noopener"&gt;数学ができない学生向けの学習法&lt;/a&gt;&lt;/p&gt;&lt;/blockquote&gt;
&lt;h2&gt;まとめ：中１の「今」から対策すれば間に合う&lt;/h2&gt;
&lt;p&gt;最後に、本ページのポイントを整理しておきます。&lt;/p&gt;
&lt;ul&gt;
&lt;li&gt;数学は&lt;strong&gt;積み上げ型の教科&lt;/strong&gt;なので、中１のつまずきを放置すると中２以降で大きな差がつきやすい&lt;/li&gt;
&lt;li&gt;まずは&lt;strong&gt;苦手意識をなくすこと&lt;/strong&gt;が最優先。そのために、取り組みやすい計算問題からスタートする&lt;/li&gt;
&lt;li&gt;&lt;span style="color: #ff0000;"&gt;&lt;strong&gt;毎日計算問題を解いて正解する&lt;/strong&gt;&lt;/span&gt;という成功体験を積み重ねることで、徐々に自信がつく&lt;/li&gt;
&lt;li&gt;いきなり関数・証明・難しい図形などに挑戦するのではなく、&lt;strong&gt;簡単な問題から段階的にレベルアップ&lt;/strong&gt;していく&lt;/li&gt;
&lt;li&gt;小学校とのギャップに戸惑っても、&lt;strong&gt;「毎日触れる」「出来る問題を増やす」&lt;/strong&gt;という基本を守れば、数学への苦手意識は必ず薄れていく&lt;/li&gt;
&lt;/ul&gt;
&lt;p&gt;中１で「数学が出来ない」と感じていても、&lt;strong&gt;今からの取り組み次第で十分に巻き返すことができます&lt;/strong&gt;。&lt;br /&gt;
最初の一歩は、「計算問題を１ページだけ解く」でも構いません。&lt;br /&gt;
今日から少しずつ、数学との付き合い方を変えていきましょう。&lt;/p&gt;
&lt;p&gt;&amp;nbsp;&lt;/p&gt;
------</t>
  </si>
  <si>
    <t>https://juku-escot.com/c_blogs/yarukitaisyohou/</t>
  </si>
  <si>
    <t>以下のページは不自然なワードを使用しています。
これらを適切に自然な言葉に置き換えて下さい。
なお、本文の装飾や構造は絶対に変えないでください。
【対象ページURL】
https://juku-escot.com/c_blogs/yarukitaisyohou/
【検出された不自然ワード】
- 立て直
- 整え
【本文】
------
&lt;p&gt;&lt;!-- ===============================
受験でやる気が出ないときの対処法（3000〜4000字増補版）
Bootstrap5前提
=============================== --&gt;&lt;/p&gt;
&lt;section class="container my-5"&gt;
&lt;p&gt;  &lt;!-- Hero --&gt;&lt;/p&gt;
&lt;div class="p-4 p-md-5 rounded-4 bg-light border shadow-sm"&gt;
&lt;div class="row align-items-center g-4"&gt;
&lt;div class="col-lg-8"&gt;
        &lt;span class="badge text-bg-primary mb-2"&gt;受験勉強&lt;/span&gt;&lt;br /&gt;
        &lt;span class="badge text-bg-warning text-dark mb-2"&gt;やる気が出ない&lt;/span&gt;&lt;/p&gt;
&lt;h1 class="h3 fw-bold mb-3"&gt;受験でやる気が出ないときの対処法&lt;/h1&gt;
&lt;p class="mb-0 text-secondary"&gt;
          受験があるのにやる気が出ない――それは特別なことではありません。&lt;br /&gt;
          大切なのは、やる気に振り回されず、立て直す方法を知っているかどうかです。
        &lt;/p&gt;
&lt;/p&gt;&lt;/div&gt;
&lt;div class="col-lg-4"&gt;
&lt;div class="d-grid gap-2"&gt;
          &lt;a href="#action" class="btn btn-primary btn-lg"&gt;今の状態から対処を選ぶ&lt;/a&gt;&lt;br /&gt;
          &lt;a href="#checklist" class="btn btn-outline-primary"&gt;チェックリストへ&lt;/a&gt;
        &lt;/div&gt;
&lt;/p&gt;&lt;/div&gt;
&lt;/p&gt;&lt;/div&gt;
&lt;/p&gt;&lt;/div&gt;
&lt;p&gt;  &lt;!-- 導入 --&gt;&lt;/p&gt;
&lt;div class="mt-5"&gt;
&lt;h2 class="h4 fw-bold mb-3"&gt;受験でやる気が出ないのは普通のこと&lt;/h2&gt;
&lt;p&gt;
      受験があるのに勉強のやる気が出ないときは誰にでもあります。&lt;br /&gt;
      周りが頑張っているように見えると焦ることもありますが、&lt;br /&gt;
      実際には多くの受験生が同じように波を経験しています。&lt;br /&gt;
      問題は「やる気が出ないこと」ではなく、&lt;br /&gt;
      そのまま何もせず時間が過ぎてしまうことです。
    &lt;/p&gt;
&lt;p&gt;
      やる気は感情なので、常に一定ではありません。&lt;br /&gt;
      しかし、勉強は感情に左右されずに積み重ねる必要があります。&lt;br /&gt;
      だからこそ、やる気が落ちたときの対処法をあらかじめ持っておくことが重要です。&lt;br /&gt;
      ここでは、やる気を立て直すための具体的な方法を紹介します。
    &lt;/p&gt;
&lt;/p&gt;&lt;/div&gt;
&lt;p&gt;  &lt;!-- リフレッシュ --&gt;&lt;/p&gt;
&lt;div class="mt-5"&gt;
&lt;h4 class="fw-bold"&gt;リフレッシュする時間を作る&lt;/h4&gt;
&lt;p&gt;
      受験が近いと「休むこと」に罪悪感を抱きがちですが、&lt;br /&gt;
      ずっと勉強を続けていては思考が鈍り、効率が下がってしまいます。&lt;br /&gt;
      集中力は無限ではありません。&lt;br /&gt;
      &lt;span class="text-primary fw-bold"&gt;短時間のリフレッシュは、怠けではなく効率化です。&lt;/span&gt;
    &lt;/p&gt;
&lt;p&gt;
      散歩をする、軽く体を動かす、深呼吸をする、温かい飲み物を飲む。&lt;br /&gt;
      こうした小さな行動だけでも脳の状態は大きく変わります。&lt;br /&gt;
      特に外の空気を吸うことは、気持ちの切り替えに効果的です。
    &lt;/p&gt;
&lt;div class="row g-3 mt-2"&gt;
&lt;div class="col-md-6"&gt;
&lt;div class="p-3 border rounded-4 bg-light h-100"&gt;
&lt;div class="fw-bold mb-2"&gt;おすすめのリフレッシュ法&lt;/div&gt;
&lt;ul class="mb-0"&gt;
&lt;li&gt;10分だけ外を歩く&lt;/li&gt;
&lt;li&gt;肩や首のストレッチをする&lt;/li&gt;
&lt;li&gt;机の上を片付ける&lt;/li&gt;
&lt;li&gt;音楽を1曲だけ聴く（時間を決める）&lt;/li&gt;
&lt;/ul&gt;&lt;/div&gt;
&lt;/p&gt;&lt;/div&gt;
&lt;div class="col-md-6"&gt;
&lt;div class="p-3 border rounded-4 h-100"&gt;
&lt;div class="fw-bold mb-2"&gt;注意点&lt;/div&gt;
&lt;p class="small text-secondary mb-0"&gt;
            スマートフォンや動画は時間が延びやすいため注意が必要です。&lt;br /&gt;
            必ずタイマーを設定し、「何分で戻る」と決めてから休憩しましょう。
          &lt;/p&gt;
&lt;/p&gt;&lt;/div&gt;
&lt;/p&gt;&lt;/div&gt;
&lt;/p&gt;&lt;/div&gt;
&lt;/p&gt;&lt;/div&gt;
&lt;p&gt;  &lt;!-- 環境 --&gt;&lt;/p&gt;
&lt;div class="mt-5"&gt;
&lt;h4 class="fw-bold"&gt;環境を変えてみる&lt;/h4&gt;
&lt;p&gt;
      同じ場所で勉強を続けていると、どうしても気分が停滞してしまいます。&lt;br /&gt;
      そんなときは環境を変えるのも有効です。&lt;br /&gt;
      図書館や自習室、塾など、適度な緊張感のある場所に移動すると&lt;br /&gt;
      自然と集中力が戻ることがあります。
    &lt;/p&gt;
&lt;p&gt;
      大きく場所を変えなくても、&lt;br /&gt;
      机の向きを変える、照明を変える、座る位置を変えるなど&lt;br /&gt;
      小さな変化でも効果があります。&lt;br /&gt;
      &lt;span class="text-primary fw-bold"&gt;環境の変化は気分のリセットにつながります。&lt;/span&gt;
    &lt;/p&gt;
&lt;div class="alert alert-warning"&gt;
      &lt;strong&gt;ポイント：&lt;/strong&gt;&lt;br /&gt;
      場所を変える前に「その場所で何をやるか」を決めておくと、無駄な時間が減ります。
    &lt;/div&gt;
&lt;/p&gt;&lt;/div&gt;
&lt;p&gt;  &lt;!-- 目標 --&gt;&lt;/p&gt;
&lt;div class="mt-5"&gt;
&lt;h4 class="fw-bold"&gt;目標を立てる&lt;/h4&gt;
&lt;p&gt;
      やる気が下がる大きな原因の一つは、&lt;br /&gt;
      「何のために頑張っているのか」が曖昧になることです。&lt;br /&gt;
      目標が明確であれば、行動に意味が生まれます。&lt;br /&gt;
      &lt;span class="text-danger fw-bold"&gt;合格したらどうしたいのかを具体的に考えましょう。&lt;/span&gt;
    &lt;/p&gt;
&lt;p&gt;
      「志望校に合格する」という目標だけでなく、&lt;br /&gt;
      「模試で偏差値を○○に上げる」「苦手科目で○点取る」など&lt;br /&gt;
      数字を含んだ目標を設定すると行動が具体化します。
    &lt;/p&gt;
&lt;div class="row g-3 mt-2"&gt;
&lt;div class="col-md-6"&gt;
&lt;div class="border rounded-4 p-3 h-100 bg-light"&gt;
&lt;div class="fw-bold mb-2"&gt;長期目標&lt;/div&gt;
&lt;ul class="mb-0"&gt;
&lt;li&gt;志望校合格&lt;/li&gt;
&lt;li&gt;模試で判定を上げる&lt;/li&gt;
&lt;li&gt;内申点を安定させる&lt;/li&gt;
&lt;/ul&gt;&lt;/div&gt;
&lt;/p&gt;&lt;/div&gt;
&lt;div class="col-md-6"&gt;
&lt;div class="border rounded-4 p-3 h-100"&gt;
&lt;div class="fw-bold mb-2"&gt;短期目標（今日）&lt;/div&gt;
&lt;ul class="mb-0"&gt;
&lt;li&gt;英単語20個&lt;/li&gt;
&lt;li&gt;数学2問&lt;/li&gt;
&lt;li&gt;理科の復習10分&lt;/li&gt;
&lt;/ul&gt;&lt;/div&gt;
&lt;/p&gt;&lt;/div&gt;
&lt;/p&gt;&lt;/div&gt;
&lt;/p&gt;&lt;/div&gt;
&lt;p&gt;  &lt;!-- 行動選択 --&gt;&lt;/p&gt;
&lt;div id="action" class="mt-5"&gt;
&lt;h2 class="h4 fw-bold mb-3"&gt;今の状態から対処を選ぶ&lt;/h2&gt;
&lt;div class="row g-3"&gt;
&lt;div class="col-md-4"&gt;
&lt;div class="border rounded-4 p-3 h-100"&gt;
&lt;div class="fw-bold mb-2"&gt;疲れている&lt;/div&gt;
&lt;p class="small text-secondary mb-0"&gt;
            まずは短時間リフレッシュし、5分だけ勉強を再開する。
          &lt;/p&gt;
&lt;/p&gt;&lt;/div&gt;
&lt;/p&gt;&lt;/div&gt;
&lt;div class="col-md-4"&gt;
&lt;div class="border rounded-4 p-3 h-100 bg-light"&gt;
&lt;div class="fw-bold mb-2"&gt;集中できない&lt;/div&gt;
&lt;p class="small text-secondary mb-0"&gt;
            場所を変える、机を整える、やる教材を1つに絞る。
          &lt;/p&gt;
&lt;/p&gt;&lt;/div&gt;
&lt;/p&gt;&lt;/div&gt;
&lt;div class="col-md-4"&gt;
&lt;div class="border rounded-4 p-3 h-100"&gt;
&lt;div class="fw-bold mb-2"&gt;目的を見失っている&lt;/div&gt;
&lt;p class="small text-secondary mb-0"&gt;
            合格後の自分を具体的に想像し、今日の目標を再設定する。
          &lt;/p&gt;
&lt;/p&gt;&lt;/div&gt;
&lt;/p&gt;&lt;/div&gt;
&lt;/p&gt;&lt;/div&gt;
&lt;/p&gt;&lt;/div&gt;
&lt;p&gt;  &lt;!-- チェックリスト --&gt;&lt;/p&gt;
&lt;div id="checklist" class="mt-5"&gt;
&lt;h2 class="h4 fw-bold mb-3"&gt;やる気が出ない日のチェックリスト&lt;/h2&gt;
&lt;div class="card shadow-sm border-0"&gt;
&lt;div class="card-body"&gt;
&lt;div class="form-check"&gt;
          &lt;input class="form-check-input" type="checkbox" id="c1"&gt;&lt;br /&gt;
          &lt;label class="form-check-label" for="c1"&gt;机の上を整えた&lt;/label&gt;
        &lt;/div&gt;
&lt;div class="form-check"&gt;
          &lt;input class="form-check-input" type="checkbox" id="c2"&gt;&lt;br /&gt;
          &lt;label class="form-check-label" for="c2"&gt;タイマーを設定した&lt;/label&gt;
        &lt;/div&gt;
&lt;div class="form-check"&gt;
          &lt;input class="form-check-input" type="checkbox" id="c3"&gt;&lt;br /&gt;
          &lt;label class="form-check-label" for="c3"&gt;小さな目標を決めた&lt;/label&gt;
        &lt;/div&gt;
&lt;div class="form-check"&gt;
          &lt;input class="form-check-input" type="checkbox" id="c4"&gt;&lt;br /&gt;
          &lt;label class="form-check-label" for="c4"&gt;5分でも勉強を始めた&lt;/label&gt;
        &lt;/div&gt;
&lt;/p&gt;&lt;/div&gt;
&lt;/p&gt;&lt;/div&gt;
&lt;/p&gt;&lt;/div&gt;
&lt;p&gt;  &lt;!-- まとめ --&gt;&lt;/p&gt;
&lt;div class="mt-5"&gt;
&lt;p&gt;
      受験でやる気が出ないときは誰にでもあります。&lt;br /&gt;
      しかし、そこで止まってしまうか、&lt;br /&gt;
      小さくでも前に進むかで結果は変わります。&lt;br /&gt;
      完璧でなくて構いません。&lt;br /&gt;
      今日できる最小の行動を積み重ねていくことが、&lt;br /&gt;
      最終的に合格へとつながります。
    &lt;/p&gt;
&lt;/p&gt;&lt;/div&gt;
&lt;p&gt;  &lt;!-- 関連 --&gt;&lt;/p&gt;
&lt;div class="mt-4"&gt;
&lt;h4 class="fw-bold"&gt;関連コラム&lt;/h4&gt;
&lt;div class="list-group"&gt;
      &lt;a class="list-group-item list-group-item-action"
         href="https://juku-escot.com/column/yaruki/"
         target="_blank" rel="noopener"&gt;&lt;br /&gt;
        やる気をなくさず受験勉強を続けるために必要な心構えとは？&lt;br /&gt;
      &lt;/a&gt;
    &lt;/div&gt;
&lt;/p&gt;&lt;/div&gt;
&lt;/section&gt;
------</t>
  </si>
  <si>
    <t>https://juku-escot.com/column/eigobenkyouhou/</t>
  </si>
  <si>
    <t>以下のページは不自然なワードを使用しています。
これらを適切に自然な言葉に置き換えて下さい。
なお、本文の装飾や構造は絶対に変えないでください。
【対象ページURL】
https://juku-escot.com/column/eigobenkyouhou/
【検出された不自然ワード】
- 崩れ
- 型
- 乱れ
【本文】
------
&lt;p&gt;中高一貫校の英語は、進度が速く、扱う範囲も広いため、いったん遅れが出ると「予習と復習だけで手一杯」「定期テストが安定しない」と感じやすい教科です。&lt;/p&gt;
&lt;p&gt;ただ、学習の見直しは不可能ではありません。ここでは、&lt;strong&gt;語彙・音読・教科書理解&lt;/strong&gt;の3本柱で、無理なく本来のリズムに戻すための順番と、今日からのステップを整理します。&lt;/p&gt;
&lt;h2&gt;結論：中高一貫の英語は「語彙・音読・教科書理解」で改善できる&lt;/h2&gt;
&lt;div style="background: #f8f9fa; border: 1px solid #e9ecef; padding: 12px; border-radius: 10px; margin: 12px 0;"&gt;
&lt;p style="margin: 0;"&gt;&lt;strong&gt;即答&lt;/strong&gt;&lt;br /&gt;
伸び悩みの多くは「単語不足」「音で処理できない」「教科書の理解が浅い」に分解できます。&lt;br /&gt;
3本柱を小さく回すだけで、授業の理解とテストの安定が戻りやすくなります。&lt;br /&gt;
まずは現状チェック→不足している柱だけを1週間、毎日短時間で取り組んでみましょう。&lt;/p&gt;
&lt;/div&gt;
&lt;ul&gt;
&lt;li&gt;&lt;strong&gt;語彙&lt;/strong&gt;：英文を読む土台。知らない単語が多いほど、読むのが苦痛になります。&lt;/li&gt;
&lt;li&gt;&lt;strong&gt;音読&lt;/strong&gt;：目で読んだ英語を「音」で処理できるようにし、読む速さと理解を底上げします。&lt;/li&gt;
&lt;li&gt;&lt;strong&gt;教科書理解&lt;/strong&gt;：学校教材（検定教科書／検定外教科書）を「分かったつもり」で終わらせない習慣を作ります。&lt;/li&gt;
&lt;/ul&gt;
&lt;h2&gt;中高一貫校の英語がきつくなる理由（進度・範囲・課題量）&lt;/h2&gt;
&lt;div style="background: #f8f9fa; border: 1px solid #e9ecef; padding: 12px; border-radius: 10px; margin: 12px 0;"&gt;
&lt;p style="margin: 0;"&gt;&lt;strong&gt;即答&lt;/strong&gt;&lt;br /&gt;
きつさの正体は「速い進度」「早期からの高難度文法・長文」「課題量」です。&lt;br /&gt;
つまずくと復習が追いつかず、積み残しが増えやすい構造があります。&lt;br /&gt;
だからこそ、やみくもに量を増やすより、進め方の基本を先に身につけるのが近道です。&lt;/p&gt;
&lt;/div&gt;
&lt;ul&gt;
&lt;li&gt;授業進度が速く、&lt;strong&gt;予習→授業→復習&lt;/strong&gt;のサイクルが乱れやすい&lt;/li&gt;
&lt;li&gt;中学段階から、文法・語彙・長文が一気に重くなりやすい&lt;/li&gt;
&lt;li&gt;学校専用の&lt;strong&gt;検定外教科書&lt;/strong&gt;を用いるケースもあり、負担が増えやすい&lt;/li&gt;
&lt;/ul&gt;
&lt;p&gt;結果として、「一度遅れると追いつきにくい」状態になりがちです。ここから先は、状況別に“最初の一歩”を決めます。&lt;/p&gt;
&lt;h2&gt;まず何から始めるか（状況別チェック）&lt;/h2&gt;
&lt;div style="background: #f8f9fa; border: 1px solid #e9ecef; padding: 12px; border-radius: 10px; margin: 12px 0;"&gt;
&lt;p style="margin: 0;"&gt;&lt;strong&gt;即答&lt;/strong&gt;&lt;br /&gt;
まずは「授業」「テスト」「長文」のどこで止まっているかを切り分けます。&lt;br /&gt;
原因が違うまま同じ対策をすると、時間だけが減りやすいからです。&lt;br /&gt;
下の3パターンのうち、いちばん近いものから着手してください。&lt;/p&gt;
&lt;/div&gt;
&lt;h3&gt;授業についていけない（予習が回らない）場合&lt;/h3&gt;
&lt;p&gt;&lt;strong&gt;即答&lt;/strong&gt;&lt;br /&gt;
予習は“全文完璧”ではなく、授業で迷子にならない最低限に絞ります。&lt;br /&gt;
語彙と構造（主語・動詞）だけ押さえると、授業の理解が戻りやすいです。&lt;br /&gt;
次の週は、予習の流れを習慣にして時間を短縮します。&lt;/p&gt;
&lt;ul&gt;
&lt;li&gt;本文を読む前に、未知語を&lt;strong&gt;5〜10個だけ&lt;/strong&gt;拾って確認（全部はやらない）&lt;/li&gt;
&lt;li&gt;各文で「&lt;strong&gt;主語・動詞&lt;/strong&gt;」に下線（構造が取れない原因の可視化）&lt;/li&gt;
&lt;li&gt;授業で扱う範囲は、音声があるなら&lt;strong&gt;1回だけ音読&lt;/strong&gt;してから授業へ&lt;/li&gt;
&lt;/ul&gt;
&lt;h3&gt;定期テストで点が取れない（暗記が抜ける）場合&lt;/h3&gt;
&lt;p&gt;&lt;strong&gt;即答&lt;/strong&gt;&lt;br /&gt;
点が取れない時は「覚えていない」より「定着していない」ことが多いです。&lt;br /&gt;
単語・例文・本文を“短い反復”で回すと、取りこぼしが減りやすくなります。&lt;br /&gt;
まずはテスト範囲を、毎日10〜15分で回す仕組みを作りましょう。&lt;/p&gt;
&lt;ul&gt;
&lt;li&gt;単語は「見て分かる」ではなく「&lt;strong&gt;即答できる&lt;/strong&gt;」まで（翌日・3日後に再テスト）&lt;/li&gt;
&lt;li&gt;教科書本文は、訳の丸暗記ではなく「&lt;strong&gt;要点を英語で言える&lt;/strong&gt;」か確認&lt;/li&gt;
&lt;li&gt;文法は“問題集を増やす”より、授業例文を使って&lt;strong&gt;同じ形式を3回&lt;/strong&gt;&lt;/li&gt;
&lt;/ul&gt;
&lt;h3&gt;文法は分かるのに長文が読めない場合&lt;/h3&gt;
&lt;p&gt;&lt;strong&gt;即答&lt;/strong&gt;&lt;br /&gt;
長文が読めない原因は、語彙不足か、構造把握（どれが主語で何が動詞か）の混乱が多いです。&lt;br /&gt;
まずは教科書本文で“読解の基本”を作ると、長文への転用がしやすくなります。&lt;br /&gt;
次の1週間は、本文を「段落→要点→根拠」の順で確認してみてください。&lt;/p&gt;
&lt;ul&gt;
&lt;li&gt;各段落の最初に「この段落は何の話？」を日本語で1行メモ&lt;/li&gt;
&lt;li&gt;文ごとに「主語・動詞・目的語」を取り、意味が通じない箇所を特定&lt;/li&gt;
&lt;li&gt;音声がある場合、音読を入れて&lt;strong&gt;読む速さ&lt;/strong&gt;を一段上げる&lt;/li&gt;
&lt;/ul&gt;
&lt;h2&gt;語彙の増やし方（毎日10分の最小ループ）&lt;/h2&gt;
&lt;div style="background: #f8f9fa; border: 1px solid #e9ecef; padding: 12px; border-radius: 10px; margin: 12px 0;"&gt;
&lt;p style="margin: 0;"&gt;&lt;strong&gt;即答&lt;/strong&gt;&lt;br /&gt;
語彙は一気に増やすより、短時間で毎日回すほうが残りやすいです。&lt;br /&gt;
「新規→確認→再確認」の3点セットにすると、抜けが減ります。&lt;br /&gt;
通学などのスキマ時間に10分だけ、ルーティン化しましょう。&lt;/p&gt;
&lt;/div&gt;
&lt;ul&gt;
&lt;li&gt;新しい単語：&lt;strong&gt;5〜10語&lt;/strong&gt;（少なくてよい）&lt;/li&gt;
&lt;li&gt;昨日分：&lt;strong&gt;即答チェック&lt;/strong&gt;（言えなければ印をつける）&lt;/li&gt;
&lt;li&gt;3日前分：&lt;strong&gt;もう一度チェック&lt;/strong&gt;（“覚えたつもり”を潰す）&lt;/li&gt;
&lt;/ul&gt;
&lt;h3&gt;単語が覚えられない時の原因と対処&lt;/h3&gt;
&lt;p&gt;&lt;strong&gt;即答&lt;/strong&gt;&lt;br /&gt;
覚えられないのは、量の問題より「確認不足」になっていることが多いです。&lt;br /&gt;
“見た回数”ではなく“言えた回数”を増やすと、定着が安定しやすいです。&lt;br /&gt;
まずは、1語につき「即答できたか」を記録してみてください。&lt;/p&gt;
&lt;ul&gt;
&lt;li&gt;対処1：意味だけでなく、&lt;strong&gt;発音（カタカナでも可）&lt;/strong&gt;を必ずセットにする&lt;/li&gt;
&lt;li&gt;対処2：書くより先に、&lt;strong&gt;口で言える&lt;/strong&gt;状態を作る（速度が上がる）&lt;/li&gt;
&lt;li&gt;対処3：例文の中で覚える（単語帳が苦しい場合は&lt;strong&gt;教科書本文&lt;/strong&gt;から拾う）&lt;/li&gt;
&lt;/ul&gt;
&lt;h2&gt;音読・シャドーイングのやり方（何回・どこまで）&lt;/h2&gt;
&lt;div style="background: #f8f9fa; border: 1px solid #e9ecef; padding: 12px; border-radius: 10px; margin: 12px 0;"&gt;
&lt;p style="margin: 0;"&gt;&lt;strong&gt;即答&lt;/strong&gt;&lt;br /&gt;
音読は「回数」より「毎日続く形」にするのが効果的です。&lt;br /&gt;
教科書本文や例文を、短く区切って3〜5分だけ回すと負担が増えません。&lt;br /&gt;
まずは“同じ範囲”を1週間だけ続けて音に慣れましょう。&lt;/p&gt;
&lt;/div&gt;
&lt;ul&gt;
&lt;li&gt;&lt;strong&gt;目安&lt;/strong&gt;：本文（または例文）を1回音読→慣れたらシャドーイング1回&lt;/li&gt;
&lt;li&gt;&lt;strong&gt;区切り&lt;/strong&gt;：段落単位・見開き半分など、短く切ってOK&lt;/li&gt;
&lt;li&gt;&lt;strong&gt;ポイント&lt;/strong&gt;：詰まる単語＝聞き取れない単語になりやすいので、そこで語彙に戻る&lt;/li&gt;
&lt;/ul&gt;
&lt;h3&gt;リスニングが伸びない時に確認すること&lt;/h3&gt;
&lt;p&gt;&lt;strong&gt;即答&lt;/strong&gt;&lt;br /&gt;
聞けない原因は「語彙」「音のつながり」「速度」のいずれかに寄りやすいです。&lt;br /&gt;
まずは教科書の音声で、聞けない箇所を特定してから練習すると効率が上がります。&lt;br /&gt;
“聞けない→読めば分かる”状態を作るのが最初の目標です。&lt;/p&gt;
&lt;ul&gt;
&lt;li&gt;スクリプトを見て意味が分かるか（語彙不足の確認）&lt;/li&gt;
&lt;li&gt;音声を0.75〜0.9倍にして追えるか（速度の問題の切り分け）&lt;/li&gt;
&lt;li&gt;1文だけ選び、シャドーイングを3回（量よりピンポイント）&lt;/li&gt;
&lt;/ul&gt;
&lt;h2&gt;教科書を「英語のまま」理解する予習→授業→復習の習慣&lt;/h2&gt;
&lt;div style="background: #f8f9fa; border: 1px solid #e9ecef; padding: 12px; border-radius: 10px; margin: 12px 0;"&gt;
&lt;p style="margin: 0;"&gt;&lt;strong&gt;即答&lt;/strong&gt;&lt;br /&gt;
教科書は、定期テストにも受験にも直結する“基礎の本丸”です。&lt;br /&gt;
「予習→授業→復習」の流れを身につけると、理解が積み上がりやすくなります。&lt;br /&gt;
まずは、予習を短縮しつつ“授業で分からないを残さない”状態にしましょう。&lt;/p&gt;
&lt;/div&gt;
&lt;ul&gt;
&lt;li&gt;&lt;strong&gt;予習&lt;/strong&gt;：未知語を最小限確認／主語・動詞を取る／音読1回&lt;/li&gt;
&lt;li&gt;&lt;strong&gt;授業&lt;/strong&gt;：分からない箇所に印を付けて、授業中に回収（質問先を決める）&lt;/li&gt;
&lt;li&gt;&lt;strong&gt;復習&lt;/strong&gt;：印の箇所だけ解消→本文を音読→要点を日本語1行でまとめる&lt;/li&gt;
&lt;/ul&gt;
&lt;p&gt;宿題は「とりあえず終わらせる」になりがちですが、&lt;strong&gt;疑問点を残したまま積み上げない&lt;/strong&gt;ことが、長期的に最も効きます。&lt;/p&gt;
&lt;h3&gt;和訳で止まる／構造が取れない時の見直し順&lt;/h3&gt;
&lt;p&gt;&lt;strong&gt;即答&lt;/strong&gt;&lt;br /&gt;
止まる時は、いきなり全文訳に行くより、文の作りから戻すほうが早いです。&lt;br /&gt;
主語・動詞・修飾の順で確認すると、意味が安定しやすくなります。&lt;br /&gt;
迷ったら「一文だけ」を丁寧に確認してから次へ進めてください。&lt;/p&gt;
&lt;ol&gt;
&lt;li&gt;主語と動詞をはっきりさせる（まず骨組み）&lt;/li&gt;
&lt;li&gt;目的語・補語を置く（SVの次に何が来ているか）&lt;/li&gt;
&lt;li&gt;前置詞句・関係詞などの修飾を足す（飾りを後から）&lt;/li&gt;
&lt;li&gt;最後に自然な日本語にする（無理に意訳しない）&lt;/li&gt;
&lt;/ol&gt;
&lt;h2&gt;塾の使い方（先取り／フォロー）とオンラインの相性&lt;/h2&gt;
&lt;div style="background: #f8f9fa; border: 1px solid #e9ecef; padding: 12px; border-radius: 10px; margin: 12px 0;"&gt;
&lt;p style="margin: 0;"&gt;&lt;strong&gt;即答&lt;/strong&gt;&lt;br /&gt;
中高一貫の英語は、自己流での改善が難しい局面が出やすいです。&lt;br /&gt;
塾は「先取りで余裕を作る」か「積み残しを解消する」か、目的を決めると効果が出やすくなります。&lt;br /&gt;
通塾が負担なら、オンラインで学習管理まで含めてサポートする方法もあります。&lt;/p&gt;
&lt;/div&gt;
&lt;p&gt;中高一貫校では、学校ごとの教材・進度に合わせた対応が必要になることがあります（検定外教科書を含む）。そのため、学習の目的に応じて、使い方を分けるのが現実的です。&lt;/p&gt;
&lt;ul&gt;
&lt;li&gt;&lt;strong&gt;先取り&lt;/strong&gt;：学校授業を「復習」に変えて、理解の余裕を作る&lt;/li&gt;
&lt;li&gt;&lt;strong&gt;フォロー&lt;/strong&gt;：苦手単元や積み残しを、必要なら学年を戻って整理する&lt;/li&gt;
&lt;/ul&gt;
&lt;p&gt;英語講座の詳細は &lt;a href="https://juku-escot.com/subject/english/"&gt;英語講座の案内&lt;/a&gt; を、オンライン受講については &lt;a href="https://juku-escot.com/online/"&gt;オンラインの案内&lt;/a&gt; をご参照ください。&lt;/p&gt;
&lt;h3&gt;1対1でどこまで管理すると伸びやすいか&lt;/h3&gt;
&lt;p&gt;&lt;strong&gt;即答&lt;/strong&gt;&lt;br /&gt;
伸びやすいのは「何を、どの順で、いつやるか」が決まっているケースです。&lt;br /&gt;
1対1では、理解の穴だけでなく、学習の進め方そのものを見直しやすい利点があります。&lt;br /&gt;
最低限、次の3点が回るように準備すると効果が出やすくなります。&lt;/p&gt;
&lt;ul&gt;
&lt;li&gt;学校教材に合わせた&lt;strong&gt;予習→授業→復習&lt;/strong&gt;のリズム&lt;/li&gt;
&lt;li&gt;語彙の&lt;strong&gt;反復ルール&lt;/strong&gt;（翌日・3日後チェック）&lt;/li&gt;
&lt;li&gt;音読の&lt;strong&gt;短時間ルーティン&lt;/strong&gt;（毎日3〜5分）&lt;/li&gt;
&lt;/ul&gt;
&lt;h2&gt;よくある質問（家庭での声かけ・勉強時間の目安）&lt;/h2&gt;
&lt;div style="background: #f8f9fa; border: 1px solid #e9ecef; padding: 12px; border-radius: 10px; margin: 12px 0;"&gt;
&lt;p style="margin: 0;"&gt;&lt;strong&gt;即答&lt;/strong&gt;&lt;br /&gt;
家庭は“教える役”より、“回す環境”を作るほうが負担が少ないです。&lt;br /&gt;
声かけは「量を増やす」より「どこで止まった？」の確認が有効になりやすいです。&lt;br /&gt;
勉強時間は長さより、毎日続く短時間の習慣が第一歩です。&lt;/p&gt;
&lt;/div&gt;
&lt;p&gt;&lt;strong&gt;Q. 家庭では何を手伝うのが現実的ですか？&lt;/strong&gt;&lt;br /&gt;
A. 内容を教えるより、&lt;strong&gt;やる順番の確認&lt;/strong&gt;（語彙→音読→教科書）と、チェックの仕組み作り（翌日テストなど）が負担が少なめです。&lt;/p&gt;
&lt;p&gt;&lt;strong&gt;Q. 勉強時間はどれくらい必要ですか？&lt;/strong&gt;&lt;br /&gt;
A. まずは平日で&lt;strong&gt;20〜30分&lt;/strong&gt;を“決まったルーティン”にするのが出発点になりやすいです。週末にまとめるより、短く毎日回すほうが遅れを取り戻しやすくなります。&lt;/p&gt;
&lt;p&gt;&lt;strong&gt;Q. 分からないところを放置しがちです。&lt;/strong&gt;&lt;br /&gt;
A. 「印を付ける→翌日までに解消する」というルールにすると、積み残しが増えにくくなります。質問先（学校／塾）を決めておくとスムーズです。&lt;/p&gt;
&lt;h2&gt;まとめ（3本柱と、今日からの1週間メニュー）&lt;/h2&gt;
&lt;div style="background: #f8f9fa; border: 1px solid #e9ecef; padding: 12px; border-radius: 10px; margin: 12px 0;"&gt;
&lt;p style="margin: 0;"&gt;&lt;strong&gt;即答&lt;/strong&gt;&lt;br /&gt;
中高一貫の英語は、語彙・音読・教科書理解の3本柱で改善しやすいです。&lt;br /&gt;
まずは「現状の詰まり」を切り分け、1週間だけ決まった流れで回してみてください。&lt;br /&gt;
うまく回らない場合は、教材・進度に合わせた管理（先取り／フォロー）の導入も選択肢になります。&lt;/p&gt;
&lt;/div&gt;
&lt;ul&gt;
&lt;li&gt;&lt;strong&gt;語彙&lt;/strong&gt;：毎日10分（新規5〜10語＋確認）&lt;/li&gt;
&lt;li&gt;&lt;strong&gt;音読&lt;/strong&gt;：毎日3〜5分（本文または例文を1回、慣れたらシャドーイング）&lt;/li&gt;
&lt;li&gt;&lt;strong&gt;教科書理解&lt;/strong&gt;：予習は最小限／授業で印／復習で印を解消&lt;/li&gt;
&lt;/ul&gt;
&lt;p&gt;&lt;strong&gt;今日からの1週間メニュー（例）&lt;/strong&gt;&lt;/p&gt;
&lt;ul&gt;
&lt;li&gt;月〜金：語彙10分＋音読3分＋教科書の印の確認10分&lt;/li&gt;
&lt;li&gt;土：1週間で印が多かった文を3つだけ選び、構造（主語・動詞）をはっきりさせる&lt;/li&gt;
&lt;li&gt;日：テスト範囲の本文を通して読み直し（要点を日本語1行でメモ）&lt;/li&gt;
&lt;/ul&gt;
&lt;p&gt;学習の仕組みを見直す相談が必要な場合は、&lt;a href="https://juku-escot.com/inquiry/"&gt;お問い合わせ&lt;/a&gt;から状況を共有いただければ、教材・進度に合わせた進め方をご案内できます。&lt;/p&gt;
&lt;section style="margin-top: 40px; border-top: 2px solid #0056b3; padding-top: 20px;"&gt;
&lt;h3&gt;ニュートレジャー・プログレス21等の難関教材で「遅れ」を防ぐには&lt;/h3&gt;
&lt;p&gt;中高一貫校で多く採用される『NEW TREASURE（ニュートレジャー）』や『Progress21（プログレス21）』は、語彙数も文法レベルも検定教科書を遥かに凌駕します。これらで遅れが出た場合、以下の「絞り込み対策」が必要です。&lt;/p&gt;
&lt;table style="width: 100%; border-collapse: collapse; margin-bottom: 20px;"&gt;
&lt;tbody&gt;
&lt;tr style="background-color: #f0f4f8;"&gt;
&lt;th style="border: 1px solid #ccc; padding: 10px; text-align: left;"&gt;教材の特徴&lt;/th&gt;
&lt;th style="border: 1px solid #ccc; padding: 10px; text-align: left;"&gt;遅れないための対策&lt;/th&gt;
&lt;/tr&gt;
&lt;tr&gt;
&lt;td style="border: 1px solid #ccc; padding: 10px;"&gt;語彙が極めて多い&lt;/td&gt;
&lt;td style="border: 1px solid #ccc; padding: 10px;"&gt;Key Points（基本例文）に出てくる単語を最優先で覚える。&lt;/td&gt;
&lt;/tr&gt;
&lt;tr&gt;
&lt;td style="border: 1px solid #ccc; padding: 10px;"&gt;文法が先取りかつ複雑&lt;/td&gt;
&lt;td style="border: 1px solid #ccc; padding: 10px;"&gt;本文の全訳に時間をかけすぎず、その課の「ターゲット文法」の構造把握に絞る。&lt;/td&gt;
&lt;/tr&gt;
&lt;/tbody&gt;
&lt;/table&gt;
&lt;/section&gt;
&lt;section style="margin-top: 30px; background-color: #fff9db; padding: 20px; border-radius: 10px;"&gt;
&lt;h3 style="margin-top: 0;"&gt;【実践練習】一文を正しく読むための「構造把握（SV）」の基本&lt;/h3&gt;
&lt;p&gt;「和訳ができない」と悩む場合、まずは一文の中で&lt;strong&gt;「何が主語(S)で、何が動詞(V)か」&lt;/strong&gt;だけをはっきりさせる練習をしましょう。これが長文読解の土台になります。&lt;/p&gt;
&lt;div style="background: white; padding: 15px; border-left: 5px solid #ffae00; margin-bottom: 10px;"&gt;
&lt;p style="margin: 0;"&gt;&lt;strong&gt;例文：&lt;/strong&gt;The student who studied English every day passed the exam easily.&lt;/p&gt;
&lt;/div&gt;
&lt;ul style="list-style-type: none; padding-left: 0;"&gt;
&lt;li&gt;① &lt;strong&gt;まずV（動詞）を探す：&lt;/strong&gt; 過去形や助動詞に注目 → &lt;span style="color: #d9534f; font-weight: bold;"&gt;passed&lt;/span&gt; が動詞&lt;/li&gt;
&lt;li&gt;② &lt;strong&gt;S（主語）を特定する：&lt;/strong&gt; その前にある名詞 → &lt;span style="color: #0056b3; font-weight: bold;"&gt;The student&lt;/span&gt; が主語&lt;/li&gt;
&lt;li&gt;③ &lt;strong&gt;修飾語を（カッコ）で括る：&lt;/strong&gt; &lt;span style="color: #666;"&gt;(who studied English every day)&lt;/span&gt; はstudentの説明&lt;/li&gt;
&lt;/ul&gt;
&lt;p&gt;このように、「骨組み」を見抜く練習を毎日1文行うだけで、初見の長文への苦手意識が劇的に減ります。&lt;/p&gt;
&lt;/section&gt;
&lt;section style="margin-top: 30px; padding: 20px; border: 1px dashed #d9534f; border-radius: 10px;"&gt;
&lt;h3 style="color: #d9534f; margin-top: 0;"&gt;【チェックリスト】英語の「つまずき」サイン&lt;/h3&gt;
&lt;p&gt;以下の項目に2つ以上当てはまる場合、自己流の見直しが限界に来ている可能性があります。&lt;/p&gt;
&lt;ul style="line-height: 1.8;"&gt;
&lt;li&gt;□ 教科書の本文を読んでも「単語の羅列」にしか見えない&lt;/li&gt;
&lt;li&gt;□ 定期テストの勉強が「和訳の丸暗記」になっている&lt;/li&gt;
&lt;li&gt;□ 単語テストは合格するが、1週間後にはほとんど忘れている&lt;/li&gt;
&lt;li&gt;□ 宿題（ワーク）を終わらせることが目的化している&lt;/li&gt;
&lt;/ul&gt;
&lt;p&gt;中高一貫校の英語は、一度リズムが崩れると雪だるま式に負担が増えます。早めに「学習の進め方」をプロに相談することをおすすめします。&lt;/p&gt;
&lt;/section&gt;
&lt;section id="veu_cta-494" class="veu_cta"&gt;&lt;/section&gt;
&lt;section id="veu_cta-946" class="veu_cta"&gt;
&lt;h1 class="cta_title"&gt;&lt;/h1&gt;
&lt;div class="cta_body"&gt;
&lt;div class="cta_body_image cta_body_image_right"&gt;&lt;/div&gt;
&lt;/div&gt;
&lt;/section&gt;
&lt;section class="veu_cta" id="veu_cta-497"&gt;&lt;h1 class="cta_title"&gt;講座案内：受験対策　小論文講座【国語】&lt;/h1&gt;&lt;div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image_exist"&gt;【国語】
&lt;br /&gt;小論文には書き方の「型」があります。それに基づいて文章を書くことで論理的な展開の小論文を作成することができます。また、そのフォーマットがあるからこそ、何を書くかを明確にできるのです。「型」を用いて文章を書く訓練を積み、添削指導によってさらなるブラッシュアップを目指します。&lt;/div&gt;&lt;div class="cta_body_link"&gt;&lt;a href="https://juku-escot.com/examination/" class="btn btn-primary btn-block btn-lg" target="_blank"&gt;受験対策　小論文講座【国語】&lt;/a&gt;&lt;/div&gt;&lt;/div&gt;&lt;!-- [ /.vkExUnit_cta_body ] --&gt;&lt;/section&gt;			
------</t>
  </si>
  <si>
    <t>https://juku-escot.com/column/suugaku_miss/</t>
  </si>
  <si>
    <t>以下のページは不自然なワードを使用しています。
これらを適切に自然な言葉に置き換えて下さい。
なお、本文の装飾や構造は絶対に変えないでください。
【対象ページURL】
https://juku-escot.com/column/suugaku_miss/
【検出された不自然ワード】
- 固定
- 手順
- 失点
【本文】
------
&lt;p&gt;数学で「解き方は合っているのに、最後の計算ミスで落とす」が続くと、実力より点数が下に出て自信が削られます。特に中高一貫の数学は、途中式が長くなりやすく、&lt;span style="color: #0000ff;"&gt;符号・移項・同類項・小数分数・平方根&lt;/span&gt;などの“小さなズレ”がそのまま失点になります。&lt;br /&gt;
でも、ケアレスミスは「注意する」だけでは減りません。ミスの出方にはパターンがあり、&lt;span style="color: #0000ff;"&gt;書き方・見直し方・解き直し方&lt;/span&gt;を手順として固定すると、点数は安定します。&lt;/p&gt;
&lt;p&gt;この記事では、ありがちな誤答につながる原因を切り分けながら、&lt;span style="color: #ff0000;"&gt;途中式を省略しない書き方&lt;/span&gt;、&lt;span style="color: #ff0000;"&gt;見直しのチェック順&lt;/span&gt;、&lt;span style="color: #ff0000;"&gt;解き直しで同じミスを潰す手順&lt;/span&gt;を7項目で整理します。「どこで落としているか分からない」「見直しをしても見つからない」という状態から、ケアレスミスを“再現性をもって減らす”ところまで持っていきましょう。&lt;br /&gt;
&lt;!-- ▼ 追記：誤答例＋ミニ演習＋FAQ（導入直後に挿入推奨） ▼ --&gt;&lt;/p&gt;
&lt;div style="margin: 1.1em 0; padding: 1.05em 1.1em; border: 1px solid #e6e6e6; border-radius: 12px; background: #fafafa;"&gt;
&lt;p style="margin: 0 0 0.6em; line-height: 1.9;"&gt;点を落とす場所が「最後の計算」なのか「途中の変形」なのかで、直すべき所が変わります。まずは、よくある誤答を見て、自分のパターンに近いものから当てはめてください。&lt;/p&gt;
&lt;h4 style="margin: 0.2em 0 0.6em;"&gt;よくある誤答例（どこでズレるか）&lt;/h4&gt;
&lt;div style="overflow-x: auto;"&gt;
&lt;table style="width: 100%; border-collapse: collapse; line-height: 1.85; background: #fff;"&gt;
&lt;thead&gt;
&lt;tr&gt;
&lt;th style="border: 1px solid #ddd; padding: 8px; width: 26%;"&gt;種類&lt;/th&gt;
&lt;th style="border: 1px solid #ddd; padding: 8px;"&gt;誤答例&lt;/th&gt;
&lt;th style="border: 1px solid #ddd; padding: 8px;"&gt;直し方の要点&lt;/th&gt;
&lt;th style="border: 1px solid #ddd; padding: 8px; width: 24%;"&gt;見つけやすい場所&lt;/th&gt;
&lt;/tr&gt;
&lt;/thead&gt;
&lt;tbody&gt;
&lt;tr&gt;
&lt;td style="border: 1px solid #ddd; padding: 8px;"&gt;&lt;strong&gt;符号&lt;/strong&gt;&lt;/td&gt;
&lt;td style="border: 1px solid #ddd; padding: 8px;"&gt;-(3x-2) = -3x-2 としてしまう&lt;/td&gt;
&lt;td style="border: 1px solid #ddd; padding: 8px;"&gt;カッコ外しは「符号が全項にかかる」を先に書く&lt;/td&gt;
&lt;td style="border: 1px solid #ddd; padding: 8px;"&gt;カッコ外し直後&lt;/td&gt;
&lt;/tr&gt;
&lt;tr&gt;
&lt;td style="border: 1px solid #ddd; padding: 8px;"&gt;&lt;strong&gt;移項&lt;/strong&gt;&lt;/td&gt;
&lt;td style="border: 1px solid #ddd; padding: 8px;"&gt;x-5=2 → x=2-5 としてしまう&lt;/td&gt;
&lt;td style="border: 1px solid #ddd; padding: 8px;"&gt;移す前に「いまの式」を一度コピーしてから動かす&lt;/td&gt;
&lt;td style="border: 1px solid #ddd; padding: 8px;"&gt;等号の前後が動いた所&lt;/td&gt;
&lt;/tr&gt;
&lt;tr&gt;
&lt;td style="border: 1px solid #ddd; padding: 8px;"&gt;&lt;strong&gt;同類項&lt;/strong&gt;&lt;/td&gt;
&lt;td style="border: 1px solid #ddd; padding: 8px;"&gt;3a-2a = 3a としてしまう&lt;/td&gt;
&lt;td style="border: 1px solid #ddd; padding: 8px;"&gt;係数だけ計算し、文字は最後に付ける&lt;/td&gt;
&lt;td style="border: 1px solid #ddd; padding: 8px;"&gt;まとめた直後&lt;/td&gt;
&lt;/tr&gt;
&lt;tr&gt;
&lt;td style="border: 1px solid #ddd; padding: 8px;"&gt;&lt;strong&gt;分数&lt;/strong&gt;&lt;/td&gt;
&lt;td style="border: 1px solid #ddd; padding: 8px;"&gt;1/3 + 1/6 = 2/9 にしてしまう&lt;/td&gt;
&lt;td style="border: 1px solid #ddd; padding: 8px;"&gt;通分の前に「最小公倍数」を小さく横にメモ&lt;/td&gt;
&lt;td style="border: 1px solid #ddd; padding: 8px;"&gt;通分の行&lt;/td&gt;
&lt;/tr&gt;
&lt;tr&gt;
&lt;td style="border: 1px solid #ddd; padding: 8px;"&gt;&lt;strong&gt;小数&lt;/strong&gt;&lt;/td&gt;
&lt;td style="border: 1px solid #ddd; padding: 8px;"&gt;0.3×0.4 の小数点位置がずれる&lt;/td&gt;
&lt;td style="border: 1px solid #ddd; padding: 8px;"&gt;いったん整数にして掛け、最後に小数点を戻す&lt;/td&gt;
&lt;td style="border: 1px solid #ddd; padding: 8px;"&gt;掛け算の直後&lt;/td&gt;
&lt;/tr&gt;
&lt;tr&gt;
&lt;td style="border: 1px solid #ddd; padding: 8px;"&gt;&lt;strong&gt;平方根&lt;/strong&gt;&lt;/td&gt;
&lt;td style="border: 1px solid #ddd; padding: 8px;"&gt;√12 = √6 としてしまう&lt;/td&gt;
&lt;td style="border: 1px solid #ddd; padding: 8px;"&gt;12=4×3 を作ってから √4 を外へ出す&lt;/td&gt;
&lt;td style="border: 1px solid #ddd; padding: 8px;"&gt;最初の変形&lt;/td&gt;
&lt;/tr&gt;
&lt;/tbody&gt;
&lt;/table&gt;
&lt;/div&gt;
&lt;p style="margin: 0.8em 0 0; line-height: 1.9;"&gt;上のどれにも当てはまらない場合は、「式を書いたはずなのに値が変わっている」箇所がないかを探します。特に、写し替え（次の行へ移す瞬間）で起きやすいです。&lt;/p&gt;
&lt;/div&gt;
&lt;h4&gt;ミニ演習（5分）｜同じ所で落とさない練習&lt;/h4&gt;
&lt;p&gt;下の3問は、符号・移項・分数のズレが出やすいものです。途中式を1行ずつ書いて、どこで値が変わるかを目で追ってください。&lt;/p&gt;
&lt;div style="margin: 1.0em 0; padding: 1.0em 1.1em; border: 1px solid #e6e6e6; border-radius: 12px; background: #fafafa;"&gt;
&lt;ol style="margin: 0 0 0.7em 1.2em; line-height: 1.95;"&gt;
&lt;li&gt;-(2x-5) = 7 を解く&lt;/li&gt;
&lt;li&gt;3(x-2) + 4 = 10 を解く&lt;/li&gt;
&lt;li&gt;1/3 + 1/6 を計算する&lt;/li&gt;
&lt;/ol&gt;
&lt;details style="margin: 0;"&gt;
&lt;summary style="cursor: pointer; font-weight: bold;"&gt;解答と途中式（クリックで表示）&lt;/summary&gt;
&lt;div style="margin-top: 0.7em; line-height: 1.95;"&gt;
&lt;p style="margin: 0 0 0.7em;"&gt;&lt;strong&gt;1)&lt;/strong&gt; -(2x-5)=7&lt;br /&gt;
-2x+5=7（カッコ外しは全項に）&lt;br /&gt;
-2x=2&lt;br /&gt;
x=-1&lt;/p&gt;
&lt;p style="margin: 0 0 0.7em;"&gt;&lt;strong&gt;2)&lt;/strong&gt; 3(x-2)+4=10&lt;br /&gt;
3x-6+4=10&lt;br /&gt;
3x-2=10&lt;br /&gt;
3x=12&lt;br /&gt;
x=4&lt;/p&gt;
&lt;p style="margin: 0;"&gt;&lt;strong&gt;3)&lt;/strong&gt; 1/3 + 1/6&lt;br /&gt;
1/3=2/6（通分）&lt;br /&gt;
2/6+1/6=3/6=1/2&lt;/p&gt;
&lt;/div&gt;
&lt;/details&gt;
&lt;/div&gt;
&lt;h4&gt;よくある質問（数学の計算ミス）&lt;/h4&gt;
&lt;div style="margin: 1.0em 0; padding: 1.0em 1.1em; border: 1px solid #e6e6e6; border-radius: 12px; background: #fafafa;"&gt;
&lt;details style="margin: 0 0 0.6em;"&gt;
&lt;summary style="cursor: pointer; font-weight: bold;"&gt;見直しをしてもミスが見つかりません&lt;/summary&gt;
&lt;div style="margin-top: 0.6em; line-height: 1.9;"&gt;
&lt;p style="margin: 0;"&gt;「答えだけを眺める」見直しだと見つかりにくいです。式を上から追うより、&lt;strong&gt;ズレが出やすい場所（カッコ外し／移項／通分／写し替え）&lt;/strong&gt;だけを先に確認すると発見率が上がります。&lt;/p&gt;
&lt;/div&gt;
&lt;/details&gt;
&lt;details style="margin: 0 0 0.6em;"&gt;
&lt;summary style="cursor: pointer; font-weight: bold;"&gt;途中式を書くと時間が足りません&lt;/summary&gt;
&lt;div style="margin-top: 0.6em; line-height: 1.9;"&gt;
&lt;p style="margin: 0;"&gt;最初から全部を長く書く必要はありません。まずは&lt;strong&gt;ズレが出やすい所だけを1行ずつ&lt;/strong&gt;にし、慣れてきたら“省略しても安全な部分”から短くします。&lt;/p&gt;
&lt;/div&gt;
&lt;/details&gt;
&lt;details style="margin: 0 0 0.6em;"&gt;
&lt;summary style="cursor: pointer; font-weight: bold;"&gt;符号ミスが多い日はどうすればいいですか&lt;/summary&gt;
&lt;div style="margin-top: 0.6em; line-height: 1.9;"&gt;
&lt;p style="margin: 0;"&gt;体調や疲れで増えることがあります。そういう日は、カッコ外しと移項をするときだけ、&lt;strong&gt;符号を赤で小さく書く／マイナスを丸で囲む&lt;/strong&gt;など、目で拾える工夫を入れると被害が小さくなります。&lt;/p&gt;
&lt;/div&gt;
&lt;/details&gt;
&lt;details style="margin: 0 0 0.6em;"&gt;
&lt;summary style="cursor: pointer; font-weight: bold;"&gt;「計算だけ」練習しても点が安定しません&lt;/summary&gt;
&lt;div style="margin-top: 0.6em; line-height: 1.9;"&gt;
&lt;p style="margin: 0;"&gt;ミスが「計算」ではなく「変形（移項・整理）」で起きている可能性があります。誤答例の表で、自分が多い種類を1つ決め、その種類だけを集中的に減らす方が早いです。&lt;/p&gt;
&lt;/div&gt;
&lt;/details&gt;
&lt;details style="margin: 0;"&gt;
&lt;summary style="cursor: pointer; font-weight: bold;"&gt;テスト本番だけミスが増えます&lt;/summary&gt;
&lt;div style="margin-top: 0.6em; line-height: 1.9;"&gt;
&lt;p style="margin: 0;"&gt;焦りで「写し替え」が雑になりがちです。本番は、次の行に移す前に&lt;strong&gt;直前の行の数値・符号だけ&lt;/strong&gt;を一瞬確認する癖を入れると、増え方が止まります。&lt;/p&gt;
&lt;/div&gt;
&lt;/details&gt;
&lt;/div&gt;
&lt;p&gt;&lt;!-- ▲ 追記ここまで ▲ --&gt;&lt;/p&gt;
&lt;h4&gt;勉強方法を見直す&lt;/h4&gt;
&lt;p&gt;その問題を解いていたときの環境を思い出してみましょう。家で宿題を解いていたとしたら、身の回りに集中を削ぐようなものを置いていなかったか、100％集中できていたか考えてみます。学校のテストの場合も、何かに気が散ってしまっていたり考え事をしながら問題を解いていたとしたら注意力が散漫していたことでケアレスミスをしやすい状況であったと考えられます。&lt;strong&gt;&lt;a href="https://juku-escot.com/column/yokunaibenkyouhou/" target="_blank" rel="noopener"&gt;コチラ&lt;/a&gt;&lt;/strong&gt;も参考にしながら、改善すべきところがあれば改善し、&lt;span style="color: #0000ff;"&gt;学習に適した環境で勉強する&lt;/span&gt;ように改めましょう。&lt;/p&gt;
&lt;h4&gt;ケアレスミスの原因を探る&lt;/h4&gt;
&lt;p&gt;一口にケアレスミスといっても、ケアレスミスの原因はそれぞれ違います。移項の時の符号ミスなのか、ひっ算の位を丁寧に書かなかったことが原因なのか、答えの単位を間違えてしまったのか...など&lt;span style="color: #0000ff;"&gt;自分がしやすいミスを知っておきましょう&lt;/span&gt;。自分がやってしまいがちなケアレスミスを知っておくと、問題を解くときに気を付けながら解くことができます。まずは自分のミスをしてしまいやすい原因を探ってみましょう。&lt;/p&gt;
&lt;h4&gt;無理に計算式を省略しない&lt;/h4&gt;
&lt;p&gt;例えば、移行、同類項の整理などまとめて一気に計算すると、写し間違えのミスは防ぐことができますが、慣れていないうちにやってしまうと新たなミスにつながる可能性があります。まずは、&lt;span style="color: #ff0000;"&gt;一行でひとつの計算だけをする&lt;/span&gt;ようにしましょう。また、数字や式をていねいに、ひっ算と式を分けて書くなど、後から見直した時にもわかりやすいように&lt;span style="color: #0000ff;"&gt;丁寧に書く&lt;/span&gt;ことを心がけましょう。もちろん慣れてきたら時間短縮のためにまとめて計算することが必要にはなりますが、計算式でケアレスミスをしなくなったら次のステップに進むようにしてください。&lt;/p&gt;
&lt;h4&gt;よく出てくる数字は暗記する&lt;/h4&gt;
&lt;p&gt;&lt;span id="MJXc-Node-303" class="mjx-msqrt"&gt;&lt;span class="mjx-box"&gt;&lt;span id="MJXc-Node-304" class="mjx-mrow"&gt;&lt;span id="MJXc-Node-305" class="mjx-mn"&gt;&lt;span class="mjx-char MJXc-TeX-main-R"&gt;５分の１＝0.2、√2&lt;/span&gt;&lt;/span&gt;&lt;/span&gt;&lt;/span&gt;&lt;/span&gt;&lt;span id="MJXc-Node-306" class="mjx-mo MJXc-space3"&gt;&lt;span class="mjx-char MJXc-TeX-main-R"&gt;=&lt;/span&gt;&lt;/span&gt;&lt;span id="MJXc-Node-307" class="mjx-mn MJXc-space3"&gt;&lt;span class="mjx-char"&gt;&lt;span class="mjx-charbox MJXc-TeX-main-R"&gt;1.41421356...など、よく計算で使うような数字は暗記しておきましょう。暗記しておけば計算する手間が省けるのでケアレスミスを生みません。ただ単に数字を覚えるだけでは意味がないので、なぜそうなるのかの理由付けをきちんと理解しておくと、もし忘れてしまっても計算で導き出すことができます。&lt;/span&gt;&lt;/span&gt;&lt;/span&gt;&lt;/p&gt;
&lt;h4&gt;見直しをする&lt;/h4&gt;
&lt;p&gt;一通り問題を解き終わったら必ず見直しをしましょう。見直しするクセをつけておけば、たとえケアレスミスしてしまっていたとしても、採点する前に気づくことができます。&lt;span style="color: #0000ff;"&gt;問題を解き終わった後に油断せずに、見直しも集中して&lt;/span&gt;行うようにしましょう。宿題や自分で丸を付ける問題であっても常日頃から見直しをして&lt;span style="color: #ff0000;"&gt;、問題を解いたら見直すという習慣をつける&lt;/span&gt;ようにしましょう。&lt;/p&gt;
&lt;h4&gt;問題を解きなおす&lt;/h4&gt;
&lt;p&gt;ケアレスミスをしてしまったら必ず問題を解き直しましょう。&lt;span style="color: #ff0000;"&gt;簡単なケアレスミスだからといってそのままにしてしまうと必ず同じミスをしてしまいます&lt;/span&gt;。ミスをしてしまった原因を知ったら、間違えてしまった問題を再度落ち着いて丁寧に解きなおしてください。&lt;strong&gt;もしかしたらケアレスミスが不正解の原因ではない場合もあります&lt;/strong&gt;。その分野その単元の理解がきちんとできていないために正解を出すことができないという可能性も十分にあり得ます。その場合はもう一度その単元をしっかりと学習することになるので、間違えてしまった問題は必ず解きなおすようにしましょう。&lt;span style="color: #0000ff;"&gt;ケアレスミスであって、理解不足ではないと高をくくってしまわない&lt;/span&gt;ことが大切です。&lt;/p&gt;
&lt;h4&gt;類題を解く&lt;/h4&gt;
&lt;p&gt;ケアレスミスをしてしまった問題の類題を解いてみましょう。そもそも&lt;strong&gt;解法が身についていないためにミスをしてしまった可能性も&lt;/strong&gt;考えられます。計算方法や解き方が正しく理解できているか確認しながら類題を解きましょう。類題を解くことで自分がケアレスミスしやすい問題にたくさん触れることができます。前述したようなことを意識しながら問題を解きましょう。&lt;/p&gt;
&lt;h4&gt;まとめ&lt;/h4&gt;
&lt;p&gt;数学でのケアレスミスがなくなれば、本来であれば正解だったはずの問題を落としてしまうということがなくなるため、点数が安定します。数学の問題を解くときは勉強に適した環境で集中して、ケアレスミスをしてしまわないように訓練を積み重ねていきましょう。数学を苦手としている場合は、&lt;strong&gt;&lt;a href="https://juku-escot.com/column/suugakudekinai/" target="_blank" rel="noopener"&gt;数学ができない学生向けの学習法&lt;/a&gt;&lt;/strong&gt;も参考にして数学の勉強を続けてみてください。また分野別で苦手を抱えている場合は、&lt;strong&gt;&lt;a href="https://juku-escot.com/column/suugakukika/" target="_blank" rel="noopener"&gt;数学(幾何分野)が中々出来ない生徒さん向けの勉強法&lt;/a&gt;&lt;/strong&gt;、&lt;strong&gt;&lt;a href="https://juku-escot.com/column/daisuubennkyouhou/" target="_blank" rel="noopener"&gt;数学(代数分野)が中々出来ない生徒さん向けの勉強法&lt;/a&gt;&lt;/strong&gt;を参考にして数学の苦手を克服していきましょう。&lt;/p&gt;
&lt;section class="veu_cta" id="veu_cta-495"&gt;&lt;h1 class="cta_title"&gt;講座案内：受験対策　文系数学対策講座【数学】&lt;/h1&gt;&lt;div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image_exist"&gt;数学ⅠAⅡB、もしくは数学ⅠAのみが必要な文系の受験生のための講座です。 全範囲の基本をしっかり身に付けていただきますが、 最低限の時間で最大限の効果を得るための学習計画を立てるなど、一人一人に合わせた指導をさせていただきます。&lt;/div&gt;&lt;div class="cta_body_link"&gt;&lt;a href="https://juku-escot.com/examination/" class="btn btn-primary btn-block btn-lg" target="_blank"&gt;受験対策　文系数学対策講座【数学】&lt;/a&gt;&lt;/div&gt;&lt;/div&gt;&lt;!-- [ /.vkExUnit_cta_body ] --&gt;&lt;/section&gt;			
------</t>
  </si>
  <si>
    <t>https://juku-escot.com/info/20210308/</t>
  </si>
  <si>
    <t>以下のページは不自然なワードを使用しています。
これらを適切に自然な言葉に置き換えて下さい。
なお、本文の装飾や構造は絶対に変えないでください。
【対象ページURL】
https://juku-escot.com/info/20210308/
【検出された不自然ワード】
- 型
- 整え
【本文】
------
&lt;p&gt;春休みは、短いながらも日頃の積み残しを消化するのには最適のタイミングです。&lt;/p&gt;
&lt;p&gt;当塾では、この春休みを有意義に過ごして頂くために、&lt;br /&gt;
春期講習会を実施させて頂くこととなりました。&lt;br /&gt;
現在当塾に通塾されている塾生の皆さんは勿論のこと、&lt;br /&gt;
普段は他塾に通われている生徒さんにも門戸を開放致します！&lt;/p&gt;
&lt;p&gt;この絶好の機会に学習のフォローアップ・更なる実力アップを&lt;br /&gt;
狙っている生徒さんの参加をお待ちしております。&lt;/p&gt;
&lt;p&gt;なお、詳細については、下記をご覧下さいませ。&lt;/p&gt;
&lt;p&gt;■対象：&lt;br /&gt;
①新中学１年生～新中学３年生&lt;br /&gt;
②新高校１年生～新高校３年生&lt;/p&gt;
&lt;p&gt;■内容：志望校対策、進学塾のクラスアップ対策等、ご要望に応じて独自にカリキュラムを作成します。&lt;/p&gt;
&lt;p&gt;■日程：3/27(土)～4/6(火)　9:00～21:20&lt;/p&gt;
&lt;p&gt;■会場：中高一貫校専門塾　エスコット&lt;/p&gt;
&lt;p&gt;■費用：&lt;/p&gt;
&lt;p&gt;●「完全１対１個別指導」(教室型，オンライン型)&lt;br /&gt;
１コマ(110分)・16,500円＋消費税のみ(入塾金は頂戴致しません)&lt;/p&gt;
&lt;p&gt;なお、一定数以上のコマを受講頂く場合は、下記の割引を適用させて頂きます。&lt;/p&gt;
&lt;p&gt;●「完全１対１個別指導」(教室型，オンライン個別指導)&lt;br /&gt;
3コマPACK：  48,000円(3.0％割引)＋消費税&lt;br /&gt;
6コマPACK： 90,000円(9.1％割引)＋消費税&lt;br /&gt;
9コマPACK： 129,000円(13.1％割引)＋消費税&lt;/p&gt;
&lt;p&gt;※詳細につきましてはご確認頂ければ幸いです。&lt;/p&gt;
&lt;p&gt;なお、春期講習会については、必要なコマ数分の費用を指導開始日までにお支払頂くことをお願いしております。&lt;/p&gt;
&lt;p&gt;———————–&lt;/p&gt;
&lt;p&gt;また、受講されるかどうかは別として、日頃の学習についてのお悩みなどご相談もお待ちしております。&lt;a href="https://juku-escot.com/inquiry/"&gt;お問い合わせフォーム&lt;/a&gt;よりご連絡をお願い致します。&lt;/p&gt;
&lt;p&gt;多くの皆さんのチャレンジ、お待ちしております！&lt;/p&gt;
&lt;section class="veu_cta" id="veu_cta-946"&gt;&lt;h1 class="cta_title"&gt;コラム&lt;/h1&gt;&lt;div class="cta_body"&gt;&lt;div class="cta_body_image cta_body_image_right"&gt;&lt;a href="https://juku-escot.com/ct/%e3%82%b3%e3%83%a9%e3%83%a0/" target="_blank"&gt;&lt;img width="468" height="477" src="https://juku-escot.com/wp-content/uploads/2019/03/アイコン用-1.png" class="attachment-large size-large" alt="" srcset="https://juku-escot.com/wp-content/uploads/2019/03/アイコン用-1.png 468w, https://juku-escot.com/wp-content/uploads/2019/03/アイコン用-1-294x300.png 294w" sizes="(max-width: 468px) 100vw, 468px" /&gt;&lt;/a&gt;&lt;/div&gt;&lt;div class="cta_body_txt image_exist"&gt;数学の応用問題への対策や英単語の効率的な覚え方、勉強環境の整え方、中高一貫校生向けの春休み勉強法や定期テスト勉強法、数学のケアレスミスの防止方法、個別塾での指導の意義、冬休み勉強法、そして勉強計画の立て方など、幅広い学習に関するアドバイスを提供しています。&lt;/div&gt;&lt;div class="cta_body_link"&gt;&lt;a href="https://juku-escot.com/ct/%e3%82%b3%e3%83%a9%e3%83%a0/" class="btn btn-primary btn-block btn-lg" target="_blank"&gt;コラム&lt;/a&gt;&lt;/div&gt;&lt;/div&gt;&lt;!-- [ /.vkExUnit_cta_body ] --&gt;&lt;/section&gt;			
------</t>
  </si>
  <si>
    <t>https://juku-escot.com/info/20210707/</t>
  </si>
  <si>
    <t>以下のページは不自然なワードを使用しています。
これらを適切に自然な言葉に置き換えて下さい。
なお、本文の装飾や構造は絶対に変えないでください。
【対象ページURL】
https://juku-escot.com/info/20210707/
【検出された不自然ワード】
- 型
【本文】
------
&lt;p&gt;夏休みは、受験生にとってはまさに天王山、受験を１年以上先に控えておられるお子様にとっては、日頃忙しくて取り組むことの出来ない課題に取り組む絶好の機会です。&lt;/p&gt;
&lt;p&gt;さて、夏休みを目前に控え、弊塾では夏期講習会を実施させて頂く運びとなりました。&lt;br /&gt;
現在当塾に通塾されている塾生の皆さんは勿論のこと、&lt;br /&gt;
普段は他塾に通われている生徒さんにも門戸を開放致します！&lt;/p&gt;
&lt;p&gt;この絶好の機会に学習のフォローアップ・更なる実力アップを&lt;br /&gt;
狙っている生徒さんの参加をお待ちしております。&lt;/p&gt;
&lt;p&gt;なお、開講講座は&lt;br /&gt;
・「完全１対１個別指導」(教室型個別指導)&lt;br /&gt;
・「完全１対１個別指導」(オンライン個別指導)&lt;br /&gt;
となります。&lt;/p&gt;
&lt;p&gt;詳細については、下記をご覧下さいませ。&lt;/p&gt;
&lt;p&gt;■対象：小学生・中学生・高校生&lt;/p&gt;
&lt;p&gt;■内容：志望校対策、進学塾のクラスアップ対策等、ご要望に応じて独自にカリキュラムを作成します。具体例についてはコチラをご確認下さいませ。&lt;/p&gt;
&lt;p&gt;■日程：7/20(火)～8/31(火)　7:00～22:55&lt;/p&gt;
&lt;p&gt;■費用：&lt;br /&gt;
●「完全１対１個別指導」(教室型，オンライン型)&lt;br /&gt;
１コマ(110分)・16,500円＋消費税のみ(入塾金は頂戴致しません)&lt;/p&gt;
&lt;p&gt;なお、一定数以上のコマを受講頂く場合は、下記の割引を適用させて頂きます。&lt;/p&gt;
&lt;p&gt;●「完全１対１個別指導」(教室型，オンライン個別指導)&lt;br /&gt;
６コマPACK： 96,500円( 3％割引)＋消費税&lt;br /&gt;
12コマPACK： 182,000円( 8％割引)＋消費税&lt;br /&gt;
18コマPACK： 257,000円(12％割引)＋消費税&lt;/p&gt;
&lt;p&gt;※詳細につきましてはご確認頂ければ幸いです。&lt;/p&gt;
&lt;p&gt;なお、夏期講習会については、必要なコマ数分の費用を指導開始日までにお支払頂くことをお願いしております。&lt;/p&gt;
&lt;p&gt;また、受講されるかどうかは別として、日頃の学習についてのお悩みなど学習についてのご相談もお待ちしております。こちらの&lt;a href="https://juku-escot.com/inquiry/" target="_blank" rel="noopener noreferrer"&gt;お問い合わせフォーム&lt;/a&gt;よりご連絡ください。&lt;/p&gt;
&lt;p&gt;多くの皆さんのチャレンジ、お待ちしております！&lt;/p&gt;
&lt;section class="veu_cta" id="veu_cta-491"&gt;&lt;h1 class="cta_title"&gt;講座案内：受験対策　国公立二次対策講座【英語・数学・国語】&lt;/h1&gt;&lt;div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/&gt;特に、英文和訳や要約問題など日本語運用能力を問われる物に関しては、日本語からのアプローチも重視した授業になります。
&lt;br /&gt;
&lt;br /&gt;【数学】
&lt;br /&gt;２次試験では主に記述式の解答となりますので、答案を作成する際のポイントなどを含めて総合的な指導をさせていただきます。  減点のない、丸がもらえる答案を作れるようになることを目指します。
&lt;br /&gt;
&lt;br /&gt;【国語】
&lt;br /&gt;ご本人様に合わせた難易度から始めて、高難易度のレベルでもきちんと原理を運用できる受験生を目指します。【英語】
&lt;br /&gt;論述中心の問題形式ですので、一般的な英語学習の上に、英作文、条件英作文、英文和訳、要約問題など問題形式別の対策を実施します。特に、英文和訳や要約問題など日本語運用能力を問われる物に関しては、日本語からのアプローチも重視した授業になります。
&lt;br /&gt;
&lt;br /&gt;【数学】
&lt;br /&gt;国公立大を志望する受験生のための講座です。 ２次試験では主に記述式の解答となりますので、答案を作成する際のポイントなどを含めて総合的な指導をさせていただきます。 記述式の答案では、単に答えが合っていれば良いという訳にはいきません。 授業での質疑応答の中でも、基本的な問いに対して適切に答えられる習慣を身に付けていただきます。 減点のない、丸がもらえる答案を作れるようになることを目指します。
&lt;br /&gt;
&lt;br /&gt;【国語】
&lt;br /&gt;東京大・一橋大・京都大などを志望する受験生のための講座。ご本人様に合わせた難易度から始めて、高難易度のレベルでもきちんと原理を運用できる受験生を目指します。中一から高卒生まで、あらゆる段階からスタートできます。&lt;/div&gt;&lt;div class="cta_body_link"&gt;&lt;a href="https://juku-escot.com/examination/" class="btn btn-primary btn-block btn-lg" target="_blank"&gt;受験対策　国公立二次対策講座【英語・数学・国語】&lt;/a&gt;&lt;/div&gt;&lt;/div&gt;&lt;!-- [ /.vkExUnit_cta_body ] --&gt;&lt;/section&gt;			
------</t>
  </si>
  <si>
    <t>https://juku-escot.com/info/2022年度冬期講習開講のお知らせ/</t>
  </si>
  <si>
    <t>以下のページは不自然なワードを使用しています。
これらを適切に自然な言葉に置き換えて下さい。
なお、本文の装飾や構造は絶対に変えないでください。
【対象ページURL】
https://juku-escot.com/info/2022年度冬期講習開講のお知らせ/
【検出された不自然ワード】
- 型
【本文】
------
&lt;p&gt;当塾では冬期講習会を実施させて頂く運びとなりました。現在当塾に通塾されている塾生の皆さんはもちろんのこと、普段は他塾に通われている生徒さんにも門戸を開放致します！&lt;/p&gt;
&lt;p&gt;この絶好の機会に学習のフォローアップ・さらなる実力アップを狙っている生徒さんの参加をお待ちしております。&lt;/p&gt;
&lt;p&gt;なお、詳細については、下記をご覧下さいませ。&lt;/p&gt;
&lt;p&gt;■対象：&lt;br /&gt;
①中学1年生～中学3年生&lt;br /&gt;
②高校1年生～高校3年生&lt;/p&gt;
&lt;p&gt;■内容：&lt;br /&gt;
志望校対策、進学塾のクラスアップ対策等、ご要望に応じて独自にカリキュラムを作成します。&lt;/p&gt;
&lt;p&gt;■日程：&lt;br /&gt;
12/26（月）～1/6（土）　9:00～21:20&lt;/p&gt;
&lt;p&gt;■会場：&lt;a href="https://juku-escot.com/access/" target="_blank" rel="noopener"&gt;中高一貫校専門塾　エスコット&lt;/a&gt;&lt;/p&gt;
&lt;p&gt;■費用：&lt;br /&gt;
●「完全1対1個別指導」（教室型、オンライン型）&lt;br /&gt;
1コマ（110分）18,150円（入塾金は頂戴致しません）&lt;/p&gt;
&lt;p&gt;※詳細につきましてはご確認頂ければ幸いです。&lt;/p&gt;
&lt;p&gt;なお、冬期講習会については、必要なコマ数分の費用を指導開始日までにお支払頂くことをお願いしております。&lt;/p&gt;
&lt;p&gt;———————–&lt;/p&gt;
&lt;p&gt;また、受講されるかどうかは別として、日頃の学習についてのお悩みなどのご相談もお待ちしております。&lt;a href="https://juku-escot.com/inquiry/" target="_blank" rel="noopener"&gt;お問い合わせフォーム&lt;/a&gt;よりご連絡をお願い致します。&lt;/p&gt;
&lt;p&gt;多くの皆さんのチャレンジ、お待ちしております！&lt;/p&gt;
&lt;section class="veu_cta" id="veu_cta-497"&gt;&lt;h1 class="cta_title"&gt;講座案内：受験対策　小論文講座【国語】&lt;/h1&gt;&lt;div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image_exist"&gt;【国語】
&lt;br /&gt;小論文には書き方の「型」があります。それに基づいて文章を書くことで論理的な展開の小論文を作成することができます。また、そのフォーマットがあるからこそ、何を書くかを明確にできるのです。「型」を用いて文章を書く訓練を積み、添削指導によってさらなるブラッシュアップを目指します。&lt;/div&gt;&lt;div class="cta_body_link"&gt;&lt;a href="https://juku-escot.com/examination/" class="btn btn-primary btn-block btn-lg" target="_blank"&gt;受験対策　小論文講座【国語】&lt;/a&gt;&lt;/div&gt;&lt;/div&gt;&lt;!-- [ /.vkExUnit_cta_body ] --&gt;&lt;/section&gt;			
------</t>
  </si>
  <si>
    <t>https://juku-escot.com/info/2024年度夏期講習開催のお知らせ/</t>
  </si>
  <si>
    <t>以下のページは不自然なワードを使用しています。
これらを適切に自然な言葉に置き換えて下さい。
なお、本文の装飾や構造は絶対に変えないでください。
【対象ページURL】
https://juku-escot.com/info/2024年度夏期講習開催のお知らせ/
【検出された不自然ワード】
- 型
【本文】
------
&lt;p&gt;夏休みを目前に控え、今年も弊塾では夏期講習会を実施いたします。現在通塾されている塾生の皆さんはもちろん、普段は他塾に通われている生徒さんにも門戸を開放し、受講いただけます！&lt;/p&gt;
&lt;p&gt;この貴重な機会を活かし、学習のフォローアップやさらなる実力向上を目指したい生徒さんのご参加をお待ちしております。&lt;/p&gt;
&lt;p&gt;今年の開講講座は以下の通りです：&lt;br /&gt;
- 「完全1対1個別指導」（教室型個別指導）&lt;br /&gt;
- 「完全1対1個別指導」（オンライン個別指導）&lt;/p&gt;
&lt;p&gt;詳細は以下をご確認ください。&lt;/p&gt;
&lt;p&gt;■対象：&lt;br /&gt;
小学生・中学生・高校生&lt;/p&gt;
&lt;p&gt;■内容：&lt;br /&gt;
志望校対策や進学塾のクラスアップ対策など、生徒さんごとのご要望に沿ったオリジナルカリキュラムをご提供します。具体的な例についてはコチラをご覧ください。&lt;/p&gt;
&lt;p&gt;■日程：&lt;br /&gt;
7/20（土）～8/31（土）　7:00～22:55&lt;/p&gt;
&lt;p&gt;■費用：&lt;br /&gt;
●「完全1対1個別指導」（教室型、オンライン型）&lt;br /&gt;
1コマ（110分）18,150円（入塾金は不要です）&lt;/p&gt;
&lt;p&gt;※詳細についてはお気軽にお問い合わせください。&lt;/p&gt;
&lt;p&gt;なお、夏期講習会の受講料は、必要なコマ数分を指導開始日までにお支払いいただいております。&lt;/p&gt;
&lt;p&gt;また、受講の有無に関わらず、日頃の学習に関するお悩みやご相談も承っております。お気軽に&lt;a href="https://juku-escot.com/inquiry/"&gt;お問い合わせフォーム&lt;/a&gt;よりご連絡ください。&lt;/p&gt;
&lt;p&gt;多くの皆さんの挑戦をお待ちしております！&lt;/p&gt;
&lt;section class="veu_cta" id="veu_cta-490"&gt;&lt;h1 class="cta_title"&gt;講座案内：受験対策　医学部対策講座【英語・数学】&lt;/h1&gt;&lt;div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/&gt;基本的な英語の学力をつけた上で、大学別の対策を実施します。解答作成に必要な文章構成能力など総合的に養成します。
&lt;br /&gt;
&lt;br /&gt;【数学】
&lt;br /&gt;医学部受験では、典型問題までは確実に解答していく力が求められますので、 合格に必要な実力を身に付けていくための学習計画を立てるところから指導させていただきます。&lt;/div&gt;&lt;div class="cta_body_link"&gt;&lt;a href="https://juku-escot.com/examination/" class="btn btn-primary btn-block btn-lg" target="_blank"&gt;受験対策　医学部対策講座【英語・数学】&lt;/a&gt;&lt;/div&gt;&lt;/div&gt;&lt;!-- [ /.vkExUnit_cta_body ] --&gt;&lt;/section&gt;			
------</t>
  </si>
  <si>
    <t>https://juku-escot.com/info/2025年-夏期講習-開講のお知らせ/</t>
  </si>
  <si>
    <t>以下のページは不自然なワードを使用しています。
これらを適切に自然な言葉に置き換えて下さい。
なお、本文の装飾や構造は絶対に変えないでください。
【対象ページURL】
https://juku-escot.com/info/2025年-夏期講習-開講のお知らせ/
【検出された不自然ワード】
- 型
【本文】
------
&lt;p&gt;夏休みを目前に控え、&lt;br /&gt;
中高一貫校専門塾エスコットでは 2025年度 夏期講習会 を実施いたします。&lt;/p&gt;
&lt;p&gt;現在通塾されている塾生の皆さんはもちろん、&lt;br /&gt;
他塾に通われている生徒さんにも門戸を開放し、受講いただけるオープンな講習です。&lt;/p&gt;
&lt;p&gt;この貴重な期間を活かし、&lt;br /&gt;
学習のフォローアップ・弱点補強・さらなる実力向上を目指す皆さんのご参加をお待ちしています。&lt;/p&gt;
&lt;p&gt;■ 開講講座&lt;/p&gt;
&lt;p&gt;完全1対1個別指導（教室型）&lt;/p&gt;
&lt;p&gt;完全1対1個別指導（オンライン型）&lt;/p&gt;
&lt;p&gt;■ 対象&lt;/p&gt;
&lt;p&gt;小学生・中学生・高校生&lt;/p&gt;
&lt;p&gt;■ 内容&lt;/p&gt;
&lt;p&gt;志望校対策、進学塾でのクラスアップ対策、定期テスト対策など、&lt;br /&gt;
一人ひとりのご要望に合わせたオリジナルカリキュラムをご提供します。&lt;/p&gt;
&lt;p&gt;※具体的なカリキュラム例についてはお問い合わせください。&lt;/p&gt;
&lt;p&gt;■ 日程&lt;/p&gt;
&lt;p&gt;2025年7月20日（日）～ 8月31日（日）&lt;br /&gt;
時間：7:00～22:55&lt;/p&gt;
&lt;p&gt;■ 費用&lt;/p&gt;
&lt;p&gt;● 完全1対1個別指導（教室型 / オンライン型）&lt;br /&gt;
1コマ（110分） 18,150円（税込）&lt;br /&gt;
※入塾金不要&lt;/p&gt;
&lt;p&gt;※夏期講習会の受講料は、必要コマ数分を 指導開始日までにお支払い いただいております。&lt;/p&gt;
&lt;p&gt;受講の有無に関わらず、&lt;br /&gt;
日頃の学習に関するお悩み・ご相談だけでも大歓迎です。&lt;/p&gt;
&lt;p&gt;&lt;a href="https://juku-escot.com/inquiry/"&gt;お問い合わせフォーム&lt;/a&gt;よりお気軽にご連絡ください。&lt;/p&gt;
&lt;p&gt;多くの皆さんの挑戦をお待ちしております！&lt;/p&gt;
&lt;section class="veu_cta" id="veu_cta-488"&gt;&lt;h1 class="cta_title"&gt;講座案内：学校対策　先取りコース【英語・数学】&lt;/h1&gt;&lt;div class="cta_body"&gt;&lt;div class="cta_body_image cta_body_image_right"&gt;&lt;a href="https://juku-escot.com/school/" target="_blank"&gt;&lt;img width="1024" height="267" src="https://juku-escot.com/wp-content/uploads/2019/03/学校対策その２-1024x267.png" class="attachment-large size-large" alt="" srcset="https://juku-escot.com/wp-content/uploads/2019/03/学校対策その２-1024x267.png 1024w, https://juku-escot.com/wp-content/uploads/2019/03/学校対策その２-300x78.png 300w, https://juku-escot.com/wp-content/uploads/2019/03/学校対策その２-768x201.png 768w, https://juku-escot.com/wp-content/uploads/2019/03/学校対策その２.png 1497w" sizes="(max-width: 1024px) 100vw, 1024px" /&gt;&lt;/a&gt;&lt;/div&gt;&lt;div class="cta_body_txt image_exist"&gt;【英語】
&lt;br /&gt;学校の先取りにとどまらず、各種英語資格の対策も可能です。また、中学英語修了後は大学受験を見据えた授業になります。
&lt;br /&gt;
&lt;br /&gt;【数学】
&lt;br /&gt;学校での学習を復習として活用することにより定着率を高めていくことが可能です。単元学習が終わり次第、受験指導に移ります。&lt;/div&gt;&lt;div class="cta_body_link"&gt;&lt;a href="https://juku-escot.com/school/" class="btn btn-primary btn-block btn-lg" target="_blank"&gt;学校対策　先取りコース【英語・数学】&lt;/a&gt;&lt;/div&gt;&lt;/div&gt;&lt;!-- [ /.vkExUnit_cta_body ] --&gt;&lt;/section&gt;			
------</t>
  </si>
  <si>
    <t>https://juku-escot.com/kouza/j1-english/</t>
  </si>
  <si>
    <t>以下のページは不自然なワードを使用しています。
これらを適切に自然な言葉に置き換えて下さい。
なお、本文の装飾や構造は絶対に変えないでください。
【対象ページURL】
https://juku-escot.com/kouza/j1-english/
【検出された不自然ワード】
- 型
- 立て直
- 乱れ
【本文】
------
&lt;div class="rounded" style="background-color: whitesmoke; padding: 12px; margin-bottom: 18px;"&gt;
&lt;p class="timelineMessage__message" style="margin-bottom: 0;"&gt;中高一貫校の英語は、進度が速く（小テストや提出物も多く）、&lt;strong&gt;「授業は進むのに、理解と暗記が追いつかない」&lt;/strong&gt;という悩みが起きやすい科目です。とくに&lt;span style="color: #0000ff;"&gt;Progress／New Treasure／Birdland&lt;/span&gt;などは英文量・語彙量が多く、文法の土台が曖昧なまま進むと、訳せない・書けない状態が積み上がります。原因は大きく、①文構造（主語・動詞・語順）の理解不足、②単語・熟語の定着不足、③演習量不足（間違い直しが回らない）の3つが典型です。エスコットでは、教材と範囲を確認したうえで、授業内で&lt;strong&gt;「診断→解説→演習→添削→やり直し」&lt;/strong&gt;まで完結し、学校の進度に合わせて学習計画も調整します。まずは教材名と、直近の小テストや定期試験の範囲を共有いただければ、最適な進め方をご提案できます。&lt;/p&gt;
&lt;/div&gt;
&lt;h2&gt;こんなお悩み、ありませんか&lt;/h2&gt;
&lt;ul&gt;
&lt;li&gt;&lt;span style="color: #0000ff;"&gt;Progress／New Treasure／Birdland&lt;/span&gt;の英文が長く、授業の訳が追えない&lt;/li&gt;
&lt;li&gt;単語テストの量が多く、覚えてもすぐ抜けてしまう&lt;/li&gt;
&lt;li&gt;主語・動詞・時制などの基本が曖昧で、文法問題が安定しない&lt;/li&gt;
&lt;li&gt;定期試験の範囲が広く、2週間前からでは間に合わない&lt;/li&gt;
&lt;li&gt;提出物・ワークが重く、勉強時間の配分が乱れる&lt;/li&gt;
&lt;li&gt;「何をどこまでやれば良いか」が分からず、学習が場当たりになる&lt;/li&gt;
&lt;li&gt;英検も気になるが、学校教材との両立が難しい&lt;/li&gt;
&lt;/ul&gt;
&lt;h2&gt;つまずきの典型パターン&lt;/h2&gt;
&lt;h3&gt;① 知識不足（ルールが曖昧）&lt;/h3&gt;
&lt;ul&gt;
&lt;li&gt;主語・動詞の見抜き方、語順（SVOなど）が整理できていない&lt;/li&gt;
&lt;li&gt;be動詞／一般動詞、時制、疑問文・否定文のパターンが混ざってしまう&lt;/li&gt;
&lt;/ul&gt;
&lt;h3&gt;② 進め方が不安定（解き方が一定しない）&lt;/h3&gt;
&lt;ul&gt;
&lt;li&gt;訳すときに「どこから」「何を手がかりに」読めばよいかが定まらない&lt;/li&gt;
&lt;li&gt;文法問題で根拠（ルール）を言語化できず、ミスが再発する&lt;/li&gt;
&lt;/ul&gt;
&lt;h3&gt;③ 運用不足（演習と復習が回らない）&lt;/h3&gt;
&lt;ul&gt;
&lt;li&gt;単語・熟語の反復が不足し、読解・英作の負荷が上がる&lt;/li&gt;
&lt;li&gt;間違い直しが曖昧で、同じタイプで再びミスをする&lt;/li&gt;
&lt;/ul&gt;
&lt;h2&gt;エスコットがやること&lt;/h2&gt;
&lt;ol&gt;
&lt;li&gt;&lt;strong&gt;教材・範囲の確認（学校差を前提に）&lt;/strong&gt;&lt;br /&gt;
Progress／New Treasure／Birdlandなど、使用教材と授業進度・試験範囲を確認します。&lt;/li&gt;
&lt;li&gt;&lt;strong&gt;現状診断&lt;/strong&gt;&lt;br /&gt;
文法（語順・時制・疑問文など）／語彙／読解の進め方のどこが詰まっているかを特定します。&lt;/li&gt;
&lt;li&gt;&lt;strong&gt;学習計画の作成（やることの優先順位づけ）&lt;/strong&gt;&lt;br /&gt;
「今週やること」「次のテストまでにやること」を具体化し、無理なく回る形に準備します。&lt;/li&gt;
&lt;li&gt;&lt;strong&gt;授業内で演習→添削→修正&lt;/strong&gt;&lt;br /&gt;
解説だけで終わらせず、その場で演習し、誤答の原因を言語化して修正します。&lt;/li&gt;
&lt;li&gt;&lt;strong&gt;定着（復習の習慣を作る）&lt;/strong&gt;&lt;br /&gt;
暗記・音読・間違い直しのやり方を確立し、再現性のある学習にします。&lt;/li&gt;
&lt;/ol&gt;
&lt;h2&gt;完全１対１の個別指導&lt;/h2&gt;
&lt;p&gt;当塾では、一人ひとりのお子さまに寄り添い、個別に最適化された授業を提供しています。お子さまの&lt;span style="color: #0000ff;"&gt;個性&lt;/span&gt;や&lt;span style="color: #0000ff;"&gt;学習スタイル&lt;/span&gt;を把握し、目標（定期試験／評定／先取り／英検など）に合わせて&lt;strong&gt;「何を、どう直すか」&lt;/strong&gt;を具体化します。&lt;/p&gt;
&lt;p&gt;私たちは、お子さまの強みを伸ばし、苦手を克服するために、細やかなアプローチを取り入れています。内容の理解だけでなく、学校の進度や課題量も踏まえて、学習が回る状態を一緒に作ります。&lt;/p&gt;
&lt;p&gt;また、個別授業ならではのメリットとして、&lt;span style="color: #ff0000;"&gt;質問しやすい環境&lt;/span&gt;が整っています。疑問点や理解しきれない部分を、その場で整理し、次の行動（復習方法・宿題の優先順位）まで結びつけます。&lt;/p&gt;
&lt;h2&gt;授業の進め方（モデル）&lt;/h2&gt;
&lt;h3&gt;初回（トライアル）&lt;/h3&gt;
&lt;ul&gt;
&lt;li&gt;教材・範囲・直近のテスト（小テストでも可）を確認&lt;/li&gt;
&lt;li&gt;文法／語彙／読解の弱点を短時間で診断&lt;/li&gt;
&lt;li&gt;「次の定期試験までのやること」を大枠で計画&lt;/li&gt;
&lt;/ul&gt;
&lt;h3&gt;2回目&lt;/h3&gt;
&lt;ul&gt;
&lt;li&gt;文構造（主語・動詞・語順）を軸に、学年内容へ接続&lt;/li&gt;
&lt;li&gt;授業内で演習→添削→やり直しまで実施&lt;/li&gt;
&lt;/ul&gt;
&lt;h3&gt;3回目&lt;/h3&gt;
&lt;ul&gt;
&lt;li&gt;教材本文（Progress／New Treasure等）の読み方を整理（どこを根拠に訳すか）&lt;/li&gt;
&lt;li&gt;単語・熟語の覚え方を、テスト形式に合わせて調整&lt;/li&gt;
&lt;/ul&gt;
&lt;h3&gt;4回目&lt;/h3&gt;
&lt;ul&gt;
&lt;li&gt;定期試験対策の「優先順位」と「回し方」を決定&lt;/li&gt;
&lt;li&gt;間違い直しの流れを確立し、再発を減らす&lt;/li&gt;
&lt;/ul&gt;
&lt;div class="rounded" style="background-color: whitesmoke; padding: 10px; margin-top: 10px;"&gt;※学校・教材・進度により最適解は異なるため、上記は一例です。実際は状況に合わせて調整いたします。&lt;/div&gt;
&lt;h2&gt;対応範囲・コース案内&lt;/h2&gt;
&lt;h3&gt;中学校１年生の英語対策&lt;/h3&gt;
&lt;p&gt;英語における基本的な文構造、表現方法を学習します。主語とは何か、動詞とは何かを確認しながら、&lt;strong&gt;語順のルールを土台から築きます&lt;/strong&gt;。&lt;/p&gt;
&lt;p&gt;また、必要に応じて英検4級レベルの基礎語彙も並行して整理します（学校の方針・目標に合わせて扱います）。語彙力の向上は、読解や英作文の安定につながりやすい時期でもあるため、暗記のやり方も含めてサポートします。&lt;/p&gt;
&lt;div class="rounded" style="background-color: whitesmoke; padding: 10px;"&gt;単元：アルファベット、名詞の単数・複数、be動詞・一般動詞の用法（現在形・過去形）、命令文、疑問詞、現在進行形、過去進行形、未来表現&lt;/div&gt;
&lt;p&gt;詳しくは&lt;a class="btn btn-danger" href="https://juku-escot.com/column/eigobenkyouhou/"&gt;一貫校向け英語勉強法&lt;/a&gt;をご覧ください。&lt;/p&gt;
&lt;p&gt;&amp;nbsp;&lt;/p&gt;
&lt;h3&gt;中高一貫校の英語対策（教科書別）&lt;/h3&gt;
&lt;p&gt;当塾では、中高一貫校で採用されている３つの英語教科書の対策を行っております。教材により英文量・語彙量・扱うテーマが異なるため、&lt;strong&gt;まず教材と範囲を確認し、学校の進度に合わせて対策&lt;/strong&gt;します。詳細は各リンク先をご覧ください。&lt;/p&gt;
&lt;div class="rounded" style="background-color: whitesmoke; padding: 10px;"&gt;
&lt;div class="card-deck"&gt;
&lt;div class="card"&gt;
&lt;div class="card-body"&gt;
&lt;h4&gt;&lt;strong&gt;プログレス対策&lt;/strong&gt;&lt;/h4&gt;
&lt;p&gt;英文と語彙量が検定教科書と比較してかなり多くなっています。日常生活に基づいた実践的な英文がメインとなっています。検定教科書よりも難易度が高く、主に日常生活や実社会で必要な実践的な英語力を養う目的で作成されています。&lt;/p&gt;
&lt;p&gt;&lt;a class="btn btn-danger" style="color: #ffffff;" href="https://juku-escot.com/progress/"&gt;プログレス対策&lt;/a&gt;&lt;/p&gt;
&lt;/div&gt;
&lt;/div&gt;
&lt;div class="card"&gt;
&lt;div class="card-body"&gt;
&lt;h4 class="card-title"&gt;&lt;strong&gt;ニュートレジャー対策&lt;/strong&gt;&lt;/h4&gt;
&lt;p&gt;ニュートレジャーは、検定教科書に比べて英文の絶対量や単語量が多く、単語量は検定教科書に比べて約３倍となっています。英語への興味を持たせるようなテーマが多く採用されています。&lt;/p&gt;
&lt;p&gt;&lt;span style="color: #ffffff;"&gt;&lt;a class="btn btn-danger" style="color: #ffffff;" href="https://juku-escot.com/newtreasure/"&gt;ニュートレジャー対策&lt;/a&gt;&lt;/span&gt;&lt;/p&gt;
&lt;/div&gt;
&lt;/div&gt;
&lt;div class="card"&gt;
&lt;div class="card-body"&gt;
&lt;h4 class="card-title"&gt;&lt;strong&gt;バードランド対策&lt;/strong&gt;&lt;/h4&gt;
&lt;p&gt;&lt;span class="university"&gt;中高一貫校の一部で採用されている難易度の高い英語教科書で、グローバル化時代に&lt;/span&gt;&lt;br /&gt;
&lt;span class="university"&gt;活用できる英語力を養うことを目的に作成されています。&lt;/span&gt;&lt;/p&gt;
&lt;/div&gt;
&lt;p&gt;&amp;nbsp;&lt;/p&gt;
&lt;div class="card-body"&gt;&lt;span style="color: #ffffff;"&gt;&lt;a class="btn btn-danger" style="color: #ffffff;" href="https://juku-escot.com/birdland/"&gt;バードランド対策&lt;/a&gt;&lt;/span&gt;&lt;/div&gt;
&lt;/div&gt;
&lt;/div&gt;
&lt;/div&gt;
&lt;p&gt;&amp;nbsp;&lt;/p&gt;
&lt;p&gt;当塾で開講中の講義をオンラインでも受講可能です。詳しくは&lt;a class="btn btn-danger" style="color: #ffffff;" href="https://juku-escot.com/online/"&gt;オンライン個別指導&lt;/a&gt;をご覧ください。&lt;/p&gt;
&lt;h3&gt;先取りコース&lt;/h3&gt;
&lt;p&gt;学校の英語授業に先駆けて、より高度な知識とスキルを身につけることができる先取りコースです。&lt;br /&gt;
中学英語の基礎が固まった後は、希望や状況に合わせて、文法・精読・長文などの学習を組み立てます。&lt;br /&gt;
※学校差があるため、まずは教材・範囲・目標（内部進学／外部受験など）を確認したうえで進めます。&lt;/p&gt;
&lt;h3&gt;フォローアップコース&lt;/h3&gt;
&lt;p&gt;学校の授業進度を見逃さず、&lt;span style="color: #0000ff;"&gt;試験日程に合わせた学習カリキュラムをカスタマイズ&lt;/span&gt;します。&lt;br /&gt;
小テスト対策から宿題・ワークのフォローアップまで、状況に合わせてサポートいたします。お気軽にご相談ください。&lt;/p&gt;
&lt;h3 class="timelineMessage__message"&gt;二週間完結・定期試験対策ゼミ&lt;/h3&gt;
&lt;p&gt;限られた時間でも確実に成果を出すため、単発的な数回の授業で集中的に対策を行います。定期試験の範囲を一通り確認し、時間が少ない場合でも得点を最大化できるようサポートします。&lt;br /&gt;
個々の学習ペースに合わせて、学習プランを立てます。&lt;span style="color: #ff0000;"&gt;苦手な分野を的確に克服し、強化するための学習の流れ&lt;/span&gt;を明確にします。&lt;br /&gt;
また、英語力の向上だけでなく、&lt;strong&gt;英語資格試験の対策&lt;/strong&gt;も可能です（学校学習との両立を前提に、扱う範囲を調整します）。&lt;br /&gt;
詳細については以下のコラムをご覧くださいませ。&lt;/p&gt;
&lt;div&gt;
&lt;div class="card-deck"&gt;
&lt;div class="card"&gt;
&lt;div class="card-body"&gt;
&lt;h5&gt;&lt;strong&gt;効率よく英単語を覚えるためのコツ&lt;/strong&gt;&lt;/h5&gt;
&lt;h5&gt;&lt;a class="btn btn-danger" style="color: #ffffff;" href="https://juku-escot.com/column/eitango/"&gt;詳細&lt;/a&gt;&lt;/h5&gt;
&lt;/div&gt;
&lt;/div&gt;
&lt;div class="card"&gt;
&lt;div class="card-body"&gt;
&lt;h5&gt;&lt;strong&gt;効率のいい英検対策&lt;/strong&gt;&lt;/h5&gt;
&lt;h4&gt;&lt;span style="color: #ffffff;"&gt;&lt;a class="btn btn-danger" style="color: #ffffff;" href="https://juku-escot.com/column/eiken/"&gt;詳細&lt;/a&gt;&lt;/span&gt;&lt;/h4&gt;
&lt;/div&gt;
&lt;/div&gt;
&lt;div class="card"&gt;
&lt;div class="card-body"&gt;
&lt;h5&gt;&lt;strong&gt;中学生でも英検準2級に合格出来る方法&lt;/strong&gt;&lt;/h5&gt;
&lt;p&gt;&lt;span style="color: #ffffff;"&gt;&lt;a class="btn btn-danger" style="color: #ffffff;" href="https://juku-escot.com/column/junnikyuu/"&gt;詳細&lt;/a&gt;&lt;/span&gt;&lt;/p&gt;
&lt;/div&gt;
&lt;/div&gt;
&lt;/div&gt;
&lt;/div&gt;
&lt;p&gt;&amp;nbsp;&lt;/p&gt;
&lt;h2&gt;受講までの流れ&lt;/h2&gt;
&lt;style&gt;
  .bg-pink {background-color: #ffc0cb !important;}&lt;br /&gt;&lt;/style&gt;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&lt;h2&gt;FAQ&lt;/h2&gt;
&lt;h3&gt;Q1. 教材がProgressやNew Treasureではないのですが、対応できますか？&lt;/h3&gt;
&lt;p&gt;はい、可能です。中高一貫校は学校ごとに教材・進度が異なるため、まず教材名と範囲を確認し、状況に合わせて進めます。&lt;/p&gt;
&lt;h3&gt;Q2. 定期試験まで2週間しかありません。間に合いますか？&lt;/h3&gt;
&lt;p&gt;状況によりますが、範囲と現状を確認したうえで、得点に直結する優先順位を決めて集中的に対策します（必要に応じて「二週間完結・定期試験対策ゼミ」もご相談ください）。&lt;/p&gt;
&lt;h3&gt;Q3. 小テストや提出物が多く、勉強が回りません。&lt;/h3&gt;
&lt;p&gt;中高一貫校ではよくある悩みです。授業では内容の理解だけでなく、提出物・暗記・復習の回し方も含めて整理し、実行しやすい形にします。&lt;/p&gt;
&lt;h3&gt;Q4. 英検対策も一緒にできますか？&lt;/h3&gt;
&lt;p&gt;可能です。ただし学校教材との両立が前提ですので、目標級・時期・学校の負担を踏まえて扱う範囲を調整します。&lt;/p&gt;
&lt;h3&gt;Q5. オンライン受講は可能ですか？&lt;/h3&gt;
&lt;p&gt;はい、可能です。詳しくは&lt;a class="btn btn-danger" style="color: #ffffff;" href="https://juku-escot.com/online/"&gt;オンライン個別指導&lt;/a&gt;をご覧ください。&lt;/p&gt;
&lt;h3&gt;Q6. 部活が忙しく、勉強時間が短いのですが大丈夫ですか？&lt;/h3&gt;
&lt;p&gt;限られた時間でも成果が出やすいよう、優先順位を明確にして学習を計画します。「何を優先して、何を後回しにするか」まで含めて整理します。&lt;/p&gt;
&lt;h3&gt;Q7. 途中からでも（中1の途中・中2から等）受講できますか？&lt;/h3&gt;
&lt;p&gt;はい、可能です。まずは現在地を診断し、抜けている土台があれば短期間で補強しつつ、学校の進度にも追いつけるよう調整します。&lt;/p&gt;
&lt;h2&gt;お問い合わせ前に、これだけ分かるとスムーズです&lt;/h2&gt;
&lt;p&gt;中高一貫校の英語は学校差が大きいため、状況が分かるほど、初回から적절히にご提案できます。差し支えなければ、以下を分かる範囲でご記入ください。&lt;/p&gt;
&lt;ul&gt;
&lt;li&gt;学年（中1／中2／中3／高1など）&lt;/li&gt;
&lt;li&gt;使用教材名（Progress／New Treasure／Birdlandなど）&lt;/li&gt;
&lt;li&gt;困っていること（例：単語テスト、本文訳、文法、小テスト、提出物、定期試験など）&lt;/li&gt;
&lt;li&gt;直近のテスト状況（点数の有無は任意。範囲や形式だけでも可）&lt;/li&gt;
&lt;li&gt;目標（まずは定期試験、評定、先取り、英検、内部進学／外部受験など）&lt;/li&gt;
&lt;/ul&gt;
&lt;p&gt;「何から手をつければ良いか分からない」という段階でも大丈夫です。教材と状況を確認し、無理のない形で学習を立て直していきます。&lt;/p&gt;
&lt;h2&gt;指導料&lt;/h2&gt;
&lt;div class="container mt-5"&gt;
&lt;div class="row"&gt;
&lt;div class="col-sm-4"&gt;
&lt;div class="card bg-primary mb-3 text-white"&gt;
&lt;div class="card-body"&gt;
&lt;h5 class="card-title"&gt;トライアル指導料&lt;/h5&gt;
&lt;p class="card-text"&gt;10,000円(税込)&lt;/p&gt;
&lt;p class="card-text"&gt;他塾様でいう「体験講座」の位置づけですので、通常より安価に設定させて頂いております。まずは一度当塾の個別指導をお試し頂ければ幸いです。&lt;/p&gt;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class="card-text"&gt;入塾手続の際に頂戴致します。また、その時点・もしくは過去在籍されていた生徒さんの兄弟姉妹の場合には、全額免除させて頂きます。&lt;/p&gt;
&lt;/div&gt;
&lt;/div&gt;
&lt;/div&gt;
&lt;div class="col-sm-4"&gt;
&lt;div class="card bg-info mb-3 text-white"&gt;
&lt;div class="card-body"&gt;
&lt;h5 class="card-title"&gt;指導料&lt;/h5&gt;
&lt;p class="card-text"&gt;18,150円(税込)/110分&lt;/p&gt;
&lt;p class="card-text"&gt;13,200円(税込)/80分&lt;/p&gt;
&lt;p class="card-text"&gt;前払いです。&lt;br /&gt;
※指導予定回数分を前月20日に集計し請求書を発行させて頂きますので、前月末までにお支払い下さいませ。&lt;/p&gt;
&lt;/div&gt;
&lt;/div&gt;
&lt;/div&gt;
&lt;/div&gt;
&lt;/div&gt;
&lt;h2&gt;お問い合わせ&lt;/h2&gt;
&lt;div class="wpcf7 no-js" id="wpcf7-f422-p556-o1" lang="ja" dir="ltr" data-wpcf7-id="422"&gt;
&lt;div class="screen-reader-response"&gt;&lt;p role="status" aria-live="polite" aria-atomic="true"&gt;&lt;/p&gt; &lt;ul&gt;&lt;/ul&gt;&lt;/div&gt;
&lt;form action="/kouza/j1-english/#wpcf7-f422-p556-o1" method="post" class="wpcf7-form init" aria-label="コンタクトフォーム" novalidate="novalidate" data-status="init"&gt;
&lt;fieldset class="hidden-fields-container"&gt;&lt;input type="hidden" name="_wpcf7" value="422" /&gt;&lt;input type="hidden" name="_wpcf7_version" value="6.1.5" /&gt;&lt;input type="hidden" name="_wpcf7_locale" value="ja" /&gt;&lt;input type="hidden" name="_wpcf7_unit_tag" value="wpcf7-f422-p556-o1" /&gt;&lt;input type="hidden" name="_wpcf7_container_post" value="556" /&gt;&lt;input type="hidden" name="_wpcf7_posted_data_hash" value="" /&gt;&lt;input type="hidden" name="_wpcf7_recaptcha_response" value="" /&gt;
&lt;/fieldset&gt;
&lt;p&gt;&lt;label&gt; 保護者氏名 (必須)&lt;br /&gt;
&lt;span class="wpcf7-form-control-wrap" data-name="text-734"&gt;&lt;input size="40" maxlength="400" class="wpcf7-form-control wpcf7-text wpcf7-validates-as-required" aria-required="true" aria-invalid="false" value="" type="text" name="text-734" /&gt;&lt;/span&gt;&lt;br /&gt;
&lt;/label&gt;&lt;label&gt;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/&gt;&lt;/span&gt;&lt;br /&gt;
&lt;/label&gt;&lt;label&gt;科目(必須)&lt;br /&gt;
&lt;span class="wpcf7-form-control-wrap" data-name="menu-682"&gt;&lt;select class="wpcf7-form-control wpcf7-select wpcf7-validates-as-required" aria-required="true" aria-invalid="false" name="menu-682"&gt;&lt;option value="英語"&gt;英語&lt;/option&gt;&lt;option value="数学"&gt;数学&lt;/option&gt;&lt;/select&gt;&lt;/span&gt;&lt;br /&gt;
&lt;/label&gt;&lt;label&gt;学年&lt;br /&gt;
&lt;span class="wpcf7-form-control-wrap" data-name="menu-683"&gt;&lt;select class="wpcf7-form-control wpcf7-select" aria-invalid="false" name="menu-683"&gt;&lt;option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aria-invalid="false" name="menu-684"&gt;&lt;option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type="checkbox" name="checkbox-613[]" value="教室" /&gt;&lt;/span&gt;&lt;span class="wpcf7-list-item last"&gt;&lt;span class="wpcf7-list-item-label"&gt;オンライン&lt;/span&gt;&lt;input type="checkbox" name="checkbox-613[]" value="オンライン" /&gt;&lt;/span&gt;&lt;/span&gt;&lt;/span&gt;&lt;br /&gt;
&lt;/label&gt;&lt;label&gt; 備考&lt;br /&gt;
&lt;span class="wpcf7-form-control-wrap" data-name="your-message"&gt;&lt;textarea cols="40" rows="10" maxlength="2000" class="wpcf7-form-control wpcf7-textarea wpcf7-validates-as-required" aria-required="true" aria-invalid="false" name="your-message"&gt;&lt;/textarea&gt;&lt;/span&gt;&lt;br /&gt;
[anr_nocaptcha g-recaptcha-response]&lt;br /&gt;
&lt;input class="wpcf7-form-control wpcf7-submit has-spinner" type="submit" value="送信" /&gt;&lt;/label&gt;
&lt;/p&gt;&lt;div class="wpcf7-response-output" aria-hidden="true"&gt;&lt;/div&gt;
&lt;/form&gt;
&lt;/div&gt;
------</t>
  </si>
  <si>
    <t>https://juku-escot.com/kouza/j1-math/</t>
  </si>
  <si>
    <t>以下のページは不自然なワードを使用しています。
これらを適切に自然な言葉に置き換えて下さい。
なお、本文の装飾や構造は絶対に変えないでください。
【対象ページURL】
https://juku-escot.com/kouza/j1-math/
【検出された不自然ワード】
- 型
- 乱れ
【本文】
------
&lt;h2&gt;完全１対１の個別指導&lt;/h2&gt;
&lt;p&gt;当塾では、一人ひとりのお子さまに寄り添い、個別に最適化された授業を提供しています。お子さまの&lt;span style="color: #0000ff;"&gt;個性&lt;/span&gt;や&lt;span style="color: #0000ff;"&gt;学習スタイル&lt;/span&gt;を深く理解し、その&lt;strong&gt;可能性を最大限に引き出す&lt;/strong&gt;ために、熟練の講師陣がサポートいたします。&lt;/p&gt;
&lt;p&gt;一人ひとりの目標に合わせた指導内容を組み立て、自信を持って学習に取り組めるようサポートいたします。&lt;/p&gt;
&lt;p&gt;また、個別授業ならではのメリットとして、&lt;span style="color: #ff0000;"&gt;質問しやすい環境&lt;/span&gt;が整っています。疑問点や理解しきれない部分を、恐れることなく尋ねることができます。&lt;/p&gt;
&lt;p&gt;&amp;nbsp;&lt;/p&gt;
&lt;h2 class="sc-gacfCG dLuIjs"&gt;中学校１年生의 数学対策&lt;/h2&gt;
&lt;h3 class="sc-gacfCG dLuIjs"&gt;代数分野&lt;/h3&gt;
&lt;p&gt;中学1年生で学ぶ代数分野は、&lt;span style="color: #ff0000;"&gt;文字の扱い&lt;/span&gt;とその&lt;span style="color: #ff0000;"&gt;演算に慣れ親しむ&lt;/span&gt;ための重要な学年です。&lt;/p&gt;
&lt;p&gt;この段階では、未知の数や変数を使って様々な数式や式を表現し、それらを操作して解を求める方法を学びます。&lt;/p&gt;
&lt;p&gt;これにより、数学的な思考力や論理的な推論力を養い、将来の数学的な学習に強い基盤を築くことが目指されています。&lt;/p&gt;
&lt;p&gt;また、中学1年生の代数学習は、学校で扱う問題の難易度と定期テスト等で解かなければいけない問題のレベルが食い違うことが多いという点において、一つの挑戦を伴います。&lt;/p&gt;
&lt;p&gt;授業内では基本的な概念や解法が重点的に教えられる一方で、テストではより応用的で複雑な問題が出題されることが珍しくありません。&lt;/p&gt;
&lt;p&gt;これは、生徒たちが単なる暗記やルーティンだけではなく、独自の発想や問題解決のスキルを身につける必要があることを意味しています。&lt;/p&gt;
&lt;div class="rounded" style="background-color: whitesmoke; padding: 10px;"&gt;
&lt;p class="sc-gacfCG dLuIjs"&gt;単元：正負の数，文字式，一次方程式，連立方程式，不等式，１次関数、など&lt;/p&gt;
&lt;/div&gt;
&lt;p&gt;&amp;nbsp;&lt;/p&gt;
&lt;div class="card" style="width: 18rem;"&gt;
&lt;div class="card-body"&gt;
&lt;h5 class="entry-title"&gt;&lt;strong&gt;代数分野が中々出来ない&lt;/strong&gt;&lt;/h5&gt;
&lt;h5 class="entry-title"&gt;&lt;strong&gt;生徒さん向けの勉強法&lt;/strong&gt;&lt;/h5&gt;
&lt;p&gt;&lt;span style="color: #ffffff;"&gt;&lt;a class="btn btn-info" style="color: #ffffff;" href="https://juku-escot.com/column/daisuubennkyouhou/"&gt;詳細&lt;/a&gt;&lt;/span&gt;&lt;/p&gt;
&lt;/div&gt;
&lt;/div&gt;
&lt;h3&gt;&lt;/h3&gt;
&lt;h3 class="sc-gacfCG dLuIjs"&gt;幾何分野&lt;/h3&gt;
&lt;p&gt;幾何分野は、中学1年生にとって新たな挑戦が待ち受ける、興味深い学習領域です。&lt;/p&gt;
&lt;p&gt;初めのうちは中学受験の算数と似たような印象を受けるかもしれませんが、実はその&lt;strong&gt;重要性を軽視&lt;/strong&gt;してしまう傾向があります。&lt;/p&gt;
&lt;p&gt;図形を扱う際には、基本的な概念を正確に理解することが欠かせません。油断して曖昧な理解をしてしまうと、後になって問題に直面した際に困ることがよくあります。&lt;/p&gt;
&lt;p&gt;だからこそ、幾何学の学習においては&lt;span style="color: #ff0000;"&gt;定義を大切&lt;/span&gt;にし、丁寧に勉強していくことが重要です。&lt;/p&gt;
&lt;p&gt;もし過去の学習で何か曖昧な点があれば、再度その部分をしっかりと復習しましょう。&lt;/p&gt;
&lt;p&gt;定義をしっかりと定着させておくことで、解けるべき問題を見落とす心配もなくなり、定期テストでも安定した点数を獲得することができます。&lt;/p&gt;
&lt;p&gt;中学1年生の幾何学の学習は、将来の数学的な発展において重要な基盤を築くための重要なステップです。&lt;/p&gt;
&lt;div class="rounded" style="background-color: whitesmoke; padding: 10px;"&gt;
&lt;p&gt;単元：平面図形，空間図形，合同と証明&lt;/p&gt;
&lt;/div&gt;
&lt;p&gt;&amp;nbsp;&lt;/p&gt;
&lt;div class="card" style="width: 18rem;"&gt;
&lt;div class="card-body"&gt;
&lt;h5 class="entry-title"&gt;&lt;strong&gt;幾何分野が中々出来ない&lt;/strong&gt;&lt;/h5&gt;
&lt;h5 class="entry-title"&gt;&lt;strong&gt;生徒さん向けの勉強法&lt;/strong&gt;&lt;/h5&gt;
&lt;p&gt;&lt;span style="color: #ffffff;"&gt;&lt;a class="btn btn-info" style="color: #ffffff;" href="https://juku-escot.com/column/suugakukika/"&gt;詳細&lt;/a&gt;&lt;/span&gt;&lt;/p&gt;
&lt;/div&gt;
&lt;/div&gt;
&lt;h2&gt;中1「実力テスト」対策：点が伸びない原因と2週間の学習見直し&lt;/h2&gt;
&lt;p&gt;中1の実力テストは、定期試験よりも&lt;strong&gt;範囲が広い&lt;/strong&gt;うえ、学校ワークの反復だけでは届かない問題が混ざります。&lt;br /&gt;
「授業は分かるのに点が取れない」場合、原因は次のどれかに寄っていることが多いです。&lt;/p&gt;
&lt;ul&gt;
&lt;li&gt;&lt;strong&gt;計算は合っているのに、文字式の式変形で途中式が乱れる&lt;/strong&gt;（符号・分配・同類項）&lt;/li&gt;
&lt;li&gt;&lt;strong&gt;文章題で式が立たない&lt;/strong&gt;（条件の読み落とし・数量関係の整理不足）&lt;/li&gt;
&lt;li&gt;&lt;strong&gt;図形で“定義”が曖昧&lt;/strong&gt;（垂直・平行・角の二等分など）&lt;/li&gt;
&lt;li&gt;&lt;strong&gt;時間配分が悪い&lt;/strong&gt;（易問の取りこぼし→後半で得点を逃す）&lt;/li&gt;
&lt;/ul&gt;
&lt;h3&gt;実力テストで頻出になりやすい範囲（中1）&lt;/h3&gt;
&lt;p&gt;学校・教材で差はありますが、実力テストでは次の単元が組み合わさって出やすくなります。&lt;/p&gt;
&lt;div class="rounded" style="background-color: whitesmoke; padding: 10px;"&gt;
&lt;ul style="margin: 0;"&gt;
&lt;li&gt;正負の数：計算の精度（符号ミス・途中式の整理）&lt;/li&gt;
&lt;li&gt;文字式：代入・式の値・式変形（分配法則、同類項、（ ）外し）&lt;/li&gt;
&lt;li&gt;一次方程式：文章題（割合・速さ・個数など）&lt;/li&gt;
&lt;li&gt;平面図形：基本作図・角度・平行線の性質の確認&lt;/li&gt;
&lt;/ul&gt;
&lt;/div&gt;
&lt;h3&gt;2週間で学習を再構築する流れ（実力テスト／定期試験どちらにも対応）&lt;/h3&gt;
&lt;ol&gt;
&lt;li&gt;&lt;strong&gt;① 得点できない原因の特定&lt;/strong&gt;：ミスを「計算」「式立て」「定義」「時間」の4分類に分ける&lt;/li&gt;
&lt;li&gt;&lt;strong&gt;② 易問の取り切り&lt;/strong&gt;：正負・文字式・方程式の基本問題を“満点化”する&lt;/li&gt;
&lt;li&gt;&lt;strong&gt;③ 典型解法の定着&lt;/strong&gt;：文章題は「数量関係→式→検算」の順を解法パターンとして練習&lt;/li&gt;
&lt;li&gt;&lt;strong&gt;④ 時間配分の習熟&lt;/strong&gt;：前半を短時間で取り切り、後半は取れる問題に集中する&lt;/li&gt;
&lt;/ol&gt;
&lt;p&gt;当塾の&lt;strong&gt;二週間完結・定期試験対策ゼミ&lt;/strong&gt;は、この「流れ」を授業内で回し切る構成です。&lt;br /&gt;
実力テストの直前にも同じ考え方で適用できます。&lt;/p&gt;
&lt;h2&gt;中1数学：つまずきチェック（代数・幾何）&lt;/h2&gt;
&lt;p&gt;次の項目に当てはまる場合、得点が伸びにくくなります。早めに穴を埋めることが効果的です。&lt;/p&gt;
&lt;h3&gt;代数チェック&lt;/h3&gt;
&lt;ul&gt;
&lt;li&gt;（ ）を外すときに符号がよく乱れる&lt;/li&gt;
&lt;li&gt;同類項をまとめる順序があいまい&lt;/li&gt;
&lt;li&gt;「〜より」「平均との差」など文章題の条件を式にできない&lt;/li&gt;
&lt;/ul&gt;
&lt;h3&gt;幾何チェック&lt;/h3&gt;
&lt;ul&gt;
&lt;li&gt;垂直・平行・対頂角などの“定義”を言葉で説明できない&lt;/li&gt;
&lt;li&gt;図形問題で、最初に何を書き込めばよいか分からない&lt;/li&gt;
&lt;li&gt;合同の条件を覚えているが、使いどころが曖昧&lt;/li&gt;
&lt;/ul&gt;
&lt;h2&gt;コースの選び方（先取り／フォロー／2週間ゼミ）&lt;/h2&gt;
&lt;ul&gt;
&lt;li&gt;&lt;strong&gt;先取りコース&lt;/strong&gt;：学校内容を確実に押さえつつ、次単元まで見通しを作りたい&lt;/li&gt;
&lt;li&gt;&lt;strong&gt;フォローアップコース&lt;/strong&gt;：前学期・前単元の抜けがあり、積み上げから直したい&lt;/li&gt;
&lt;li&gt;&lt;strong&gt;二週間完結・定期試験対策ゼミ&lt;/strong&gt;：直近の試験（定期／実力テスト）で点を取り切りたい&lt;/li&gt;
&lt;/ul&gt;
&lt;p&gt;「どれが合うか分からない」場合は、事前ヒアリングで現在の答案・課題を確認し、効率的なルートをご提案します。&lt;/p&gt;
&lt;h2&gt;よくある質問（FAQ）&lt;/h2&gt;
&lt;dl&gt;
&lt;dt&gt;Q. 実力テスト対策は定期試験対策と何が違いますか？&lt;/dt&gt;
&lt;dd&gt;実力テストは範囲が広く、基本～標準を“落とさない力”が点数を決めます。&lt;br /&gt;
当塾では、得点できない原因の分類→基本の満点化→典型パターンの定着→時間配分までを一連の指導で準備します。&lt;/dd&gt;
&lt;dt&gt;Q. 体系数学を使っていない学校でも対応できますか？&lt;/dt&gt;
&lt;dd&gt;はい。学校教材・進度に合わせて指導計画を個別に組み、必要に応じて体系数学の考え方も補助的に取り入れます。&lt;/dd&gt;
&lt;dt&gt;Q. オンラインでも同じように見てもらえますか？&lt;/dt&gt;
&lt;dd&gt;可能です。板書・途中式の確認が重要なため、答案や途中式が見える形で授業を構成します。&lt;/dd&gt;
&lt;/dl&gt;
&lt;h3&gt;体系数学対策&lt;/h3&gt;
&lt;p&gt;中高一貫校の上位校で主に採用されている、体系数学の対策を当塾では行っております。&lt;br /&gt;
詳しくは&lt;a class="btn btn-info" href="https://juku-escot.com/taikeisuugaku/"&gt;当塾の体系数学対策&lt;/a&gt;をご覧ください。&lt;/p&gt;
&lt;p&gt;さらに、当塾では中１の生徒さんに向けて２つのコースを設けております。コースの中でも１人１人に合わせて授業を進めてまいります。また、当塾で開講中の講義をオンラインでも受講可能です。&lt;br /&gt;
詳しくは&lt;a class="btn btn-info" href="https://juku-escot.com/online/"&gt;当塾のオンライン個別指導について&lt;/a&gt;をご覧ください。&lt;/p&gt;
&lt;h3&gt;先取りコース&lt;/h3&gt;
&lt;p&gt;学校で学ぶ内容を大切にし、復習を重ねることで確実な定着を図ります。学習の基盤をしっかり築くことで、定期試験での高得点獲得や将来の受験に向けた力強いスタートを目指します。&lt;/p&gt;
&lt;p&gt;単元学習が完了したら、受験指導へとステップアップしていきます。一人ひとりの目標に応じ、&lt;span style="color: #0000ff;"&gt;戦略的な学習プラン&lt;/span&gt;を策定しますので、&lt;strong&gt;着実な成果を実感&lt;/strong&gt;できることでしょう。&lt;/p&gt;
&lt;p&gt;先取りコースでは、知識だけでなく、問題解決能力や応用力の向上を重視. 日々の学習を充実させ、数学への自信を確立していきます。&lt;/p&gt;
&lt;h3&gt;フォローアップコース&lt;/h3&gt;
&lt;p&gt;数学は積み重ねの学問。過去に習った内容の理解が不十分だと、現在学んでいる内容も十分に理解できないことがあります。&lt;/p&gt;
&lt;p&gt;そんなお子さまの学習課題を見極め、抜けている部分を丁寧に補っていきます。&lt;/p&gt;
&lt;p&gt;一人ひとりの学習進度に合わせ、カスタムカリキュラムを組み立て。&lt;span style="color: #ff0000;"&gt;学校の進度に十分に追いつく&lt;/span&gt;ことで、自信と理解力を確固たるものとします。その後、理想的なタイミングで先取りコースへステップアップすることが可能です。&lt;/p&gt;
&lt;h3 class="timelineMessage__message"&gt;二週間完結・定期試験対策ゼミ&lt;/h3&gt;
&lt;p&gt;限られた回数の授業でも、&lt;span style="color: #0000ff;"&gt;定期試験に向けた徹底的な対策を実施します。&lt;/span&gt;定期試験の範囲を一通りしっかり学習し、もしくは試験までの時間が少ない場合でも、最大限の得点を獲得できるよう、サポートいたします。&lt;/p&gt;
&lt;p&gt;分からない点や苦手な単元をピンポイントで把握し、確実に克服していくことで、試験に自信を持って臨むことができるでしょう。&lt;/p&gt;
&lt;p&gt;&amp;nbsp;&lt;/p&gt;
&lt;div class="rounded" style="background-color: whitesmoke; padding: 10px;"&gt;
&lt;div class="card-deck"&gt;
&lt;div class="card"&gt;
&lt;div class="card-body"&gt;
&lt;h4 class="vk_post_title card-title"&gt;&lt;strong&gt;数学ができない学生向けの学習法&lt;/strong&gt;&lt;/h4&gt;
&lt;p&gt;&lt;a class="btn btn-info" style="color: #ffffff;" href="https://juku-escot.com/column/suugakudekinai/"&gt;こちら&lt;/a&gt;&lt;/p&gt;
&lt;/div&gt;
&lt;/div&gt;
&lt;div class="card"&gt;
&lt;div class="card-body"&gt;
&lt;h4 class="entry-title"&gt;&lt;strong&gt;数学の応用問題に&lt;/strong&gt;&lt;strong&gt;つ&lt;/strong&gt;&lt;strong&gt;まづいて&lt;/strong&gt;&lt;strong&gt;しまう場合の対策法&lt;/strong&gt;&lt;/h4&gt;
&lt;p&gt;&lt;a class="btn btn-info" style="color: #ffffff;" href="https://juku-escot.com/column/suugaku_ouyoumondai/"&gt;こちら&lt;/a&gt;&lt;/p&gt;
&lt;/div&gt;
&lt;/div&gt;
&lt;/div&gt;
&lt;/div&gt;
&lt;p&gt;&amp;nbsp;&lt;/p&gt;
&lt;h2&gt;受講までの流れ&lt;/h2&gt;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&lt;div&gt;&lt;/div&gt;
&lt;h2&gt;指導料&lt;/h2&gt;
&lt;div class="container mt-5"&gt;
&lt;div class="row"&gt;
&lt;div class="col-sm-4"&gt;
&lt;div class="card bg-primary mb-3 text-white"&gt;
&lt;div class="card-body"&gt;
&lt;h5 class="card-title"&gt;トライアル指導料&lt;/h5&gt;
&lt;p class="card-text"&gt;10,000円(税込)&lt;/p&gt;
&lt;p class="card-text"&gt;他塾様でいう「体験講座」の位置づけですので、通常より安価に設定させていただいております。まずは一度当塾の個別指導をお試し頂ければ幸いです。&lt;/p&gt;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class="card-text"&gt;入塾手続の際に頂戴致します。また、その時点・もしくは過去在籍されていた生徒さんの兄弟姉妹の場合には、全額免除させて頂きます。&lt;/p&gt;
&lt;/div&gt;
&lt;/div&gt;
&lt;/div&gt;
&lt;div class="col-sm-4"&gt;
&lt;div class="card bg-info mb-3 text-white"&gt;
&lt;div class="card-body"&gt;
&lt;h5 class="card-title"&gt;指導料&lt;/h5&gt;
&lt;p class="card-text"&gt;18,150円(税込)/110分&lt;/p&gt;
&lt;p class="card-text"&gt;13,200円(税込)/80分&lt;/p&gt;
&lt;p class="card-text"&gt;前払いです。&lt;br /&gt;
※指導予定回数分を前月20日に集計し請求書を発行させて頂きますので、前月末までにお支払い下さいませ。&lt;/p&gt;
&lt;/div&gt;
&lt;/div&gt;
&lt;/div&gt;
&lt;/div&gt;
&lt;/div&gt;
&lt;h2&gt;お問い合わせ&lt;/h2&gt;
&lt;div class="wpcf7 no-js" id="wpcf7-f422-p543-o1" lang="ja" dir="ltr" data-wpcf7-id="422"&gt;
&lt;div class="screen-reader-response"&gt;&lt;p role="status" aria-live="polite" aria-atomic="true"&gt;&lt;/p&gt; &lt;ul&gt;&lt;/ul&gt;&lt;/div&gt;
&lt;form action="/kouza/j1-math/#wpcf7-f422-p543-o1" method="post" class="wpcf7-form init" aria-label="コンタクトフォーム" novalidate="novalidate" data-status="init"&gt;
&lt;fieldset class="hidden-fields-container"&gt;&lt;input type="hidden" name="_wpcf7" value="422" /&gt;&lt;input type="hidden" name="_wpcf7_version" value="6.1.5" /&gt;&lt;input type="hidden" name="_wpcf7_locale" value="ja" /&gt;&lt;input type="hidden" name="_wpcf7_unit_tag" value="wpcf7-f422-p543-o1" /&gt;&lt;input type="hidden" name="_wpcf7_container_post" value="543" /&gt;&lt;input type="hidden" name="_wpcf7_posted_data_hash" value="" /&gt;&lt;input type="hidden" name="_wpcf7_recaptcha_response" value="" /&gt;
&lt;/fieldset&gt;
&lt;p&gt;&lt;label&gt; 保護者氏名 (必須)&lt;br /&gt;
&lt;span class="wpcf7-form-control-wrap" data-name="text-734"&gt;&lt;input size="40" maxlength="400" class="wpcf7-form-control wpcf7-text wpcf7-validates-as-required" aria-required="true" aria-invalid="false" value="" type="text" name="text-734" /&gt;&lt;/span&gt;&lt;br /&gt;
&lt;/label&gt;&lt;label&gt;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/&gt;&lt;/span&gt;&lt;br /&gt;
&lt;/label&gt;&lt;label&gt;科目(必須)&lt;br /&gt;
&lt;span class="wpcf7-form-control-wrap" data-name="menu-682"&gt;&lt;select class="wpcf7-form-control wpcf7-select wpcf7-validates-as-required" aria-required="true" aria-invalid="false" name="menu-682"&gt;&lt;option value="英語"&gt;英語&lt;/option&gt;&lt;option value="数学"&gt;数学&lt;/option&gt;&lt;/select&gt;&lt;/span&gt;&lt;br /&gt;
&lt;/label&gt;&lt;label&gt;学年&lt;br /&gt;
&lt;span class="wpcf7-form-control-wrap" data-name="menu-683"&gt;&lt;select class="wpcf7-form-control wpcf7-select" aria-invalid="false" name="menu-683"&gt;&lt;option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aria-invalid="false" name="menu-684"&gt;&lt;option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type="checkbox" name="checkbox-613[]" value="教室" /&gt;&lt;/span&gt;&lt;span class="wpcf7-list-item last"&gt;&lt;span class="wpcf7-list-item-label"&gt;オンライン&lt;/span&gt;&lt;input type="checkbox" name="checkbox-613[]" value="オンライン" /&gt;&lt;/span&gt;&lt;/span&gt;&lt;/span&gt;&lt;br /&gt;
&lt;/label&gt;&lt;label&gt; 備考&lt;br /&gt;
&lt;span class="wpcf7-form-control-wrap" data-name="your-message"&gt;&lt;textarea cols="40" rows="10" maxlength="2000" class="wpcf7-form-control wpcf7-textarea wpcf7-validates-as-required" aria-required="true" aria-invalid="false" name="your-message"&gt;&lt;/textarea&gt;&lt;/span&gt;&lt;br /&gt;
[anr_nocaptcha g-recaptcha-response]&lt;br /&gt;
&lt;input class="wpcf7-form-control wpcf7-submit has-spinner" type="submit" value="送信" /&gt;&lt;/label&gt;
&lt;/p&gt;&lt;div class="wpcf7-response-output" aria-hidden="true"&gt;&lt;/div&gt;
&lt;/form&gt;
&lt;/div&gt;
&lt;section class="veu_cta" id="veu_cta-496"&gt;&lt;h1 class="cta_title"&gt;講座案内：受験対策　薬学部対策講座【数学】&lt;/h1&gt;&lt;div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image_exist"&gt;【数学】
&lt;br /&gt;薬学部など、数学ⅠAⅡBで受験する理系の受験生のための講座です。 全範囲の基本をしっかり押さえた上で、目指す大学のレベルに合わせた指導をさせていただきます。&lt;/div&gt;&lt;div class="cta_body_link"&gt;&lt;a href="https://juku-escot.com/examination/" class="btn btn-primary btn-block btn-lg" target="_blank"&gt;受験対策　薬学部対策講座【数学】&lt;/a&gt;&lt;/div&gt;&lt;/div&gt;&lt;!-- [ /.vkExUnit_cta_body ] --&gt;&lt;/section&gt;			
------</t>
  </si>
  <si>
    <t>https://juku-escot.com/kouza/j2-math/</t>
  </si>
  <si>
    <t>以下のページは不自然なワードを使用しています。
これらを適切に自然な言葉に置き換えて下さい。
なお、本文の装飾や構造は絶対に変えないでください。
【対象ページURL】
https://juku-escot.com/kouza/j2-math/
【検出された不自然ワード】
- 型
- 乱れ
【本文】
------
&lt;div class="rounded" style="background-color: whitesmoke; padding: 14px; margin-bottom: 18px;"&gt;
&lt;p class="timelineMessage__message" style="margin: 0;"&gt;中高一貫校の数学は進度が速く、中2のうちに中学内容をまとめて終え、高校数学へ入る学校も少なくありません。その一方で、提出物・小テスト・定期試験が重なりやすく、「授業は進むのに、手を動かす時間が足りない」「代数は計算が乱れ、幾何は図から方針が立たない」といった悩みが起こりがちです。原因は、単元ごとの“理解”だけでなく、計算プロセスの癖・途中式の整理・図形の補助線や条件整理といった&lt;strong&gt;再現できる解き方&lt;/strong&gt;が確立されていないこと、範囲が広いのに復習が点在してしまうことなどが多く見られます。エスコットでは、学校の進度と教材（例：&lt;strong&gt;体系数学&lt;/strong&gt;）を確認したうえで、授業内で「つまずき診断→学習計画→演習→その場で修正→定着」の順に進め、定期試験から先取り・受験準備まで目的に合わせて調整します。まずは下のチェックから、いまの課題がどこに近いかをご確認ください。&lt;/p&gt;
&lt;/div&gt;
&lt;h2&gt;まずここを確認&lt;/h2&gt;
&lt;ul class="timelineMessage__message"&gt;
&lt;li&gt;中2になって計算量が増え、途中式が乱れてミスが増えた（展開・因数分解・平方根など）&lt;/li&gt;
&lt;li&gt;二次方程式や &lt;span style="color: #0000ff;"&gt;y=ax^2&lt;/span&gt; の考え方が曖昧で、応用に入ると止まる&lt;/li&gt;
&lt;li&gt;確率が「場合分け」で悩み、方針が立たない&lt;/li&gt;
&lt;li&gt;幾何は図を見ても手が止まり、相似や円で条件整理ができない&lt;/li&gt;
&lt;li&gt;&lt;span style="color: #ff0000;"&gt;三平方の定理&lt;/span&gt;は覚えたが、どこで使うか判断できない&lt;/li&gt;
&lt;li&gt;学校の進度が速く、宿題・ワークをこなすだけで復習が追いつかない&lt;/li&gt;
&lt;li&gt;&lt;strong&gt;体系数学&lt;/strong&gt;の分量・難度に対応できず、基礎の穴が広がっている&lt;/li&gt;
&lt;/ul&gt;
&lt;h2&gt;つまずきの典型パターン&lt;/h2&gt;
&lt;h3&gt;1）知識不足（定理・公式・概念の穴）&lt;/h3&gt;
&lt;ul class="timelineMessage__message"&gt;
&lt;li&gt;因数分解・平方根・二次方程式などで、使う条件や変形のルールが曖昧&lt;/li&gt;
&lt;li&gt;相似・円・三平方の定理などで、定理は知っていても適用場面が結びつかない&lt;/li&gt;
&lt;/ul&gt;
&lt;h3&gt;2）進め方の不安定（計算・作図・条件整理が定着しない）&lt;/h3&gt;
&lt;ul class="timelineMessage__message"&gt;
&lt;li&gt;展開・因数分解で途中式が散らかり、符号や係数のミスが増える&lt;/li&gt;
&lt;li&gt;図形問題で「何を置く／どこを見る／どう補助線を引く」が毎回変わる&lt;/li&gt;
&lt;/ul&gt;
&lt;h3&gt;3）運用不足（演習→修正→反復が足りない）&lt;/h3&gt;
&lt;ul class="timelineMessage__message"&gt;
&lt;li&gt;解説を読んで分かった気になるが、同タイプで再現できない&lt;/li&gt;
&lt;li&gt;ミスの原因（計算／条件漏れ／図の読み違い）が整理されず、同じ間違いを繰り返す&lt;/li&gt;
&lt;/ul&gt;
&lt;h2&gt;エスコットがやること&lt;/h2&gt;
&lt;ul class="timelineMessage__message"&gt;
&lt;li&gt;&lt;strong&gt;診断：&lt;/strong&gt;学校教材（例：&lt;strong&gt;体系数学&lt;/strong&gt;）・ノート・答案から、つまずきを分類（知識／進め方／運用）&lt;/li&gt;
&lt;li&gt;&lt;strong&gt;計画：&lt;/strong&gt;定期試験の日程と範囲、学校の進度（先取り度合い）を踏まえて学習計画を作成&lt;/li&gt;
&lt;li&gt;&lt;strong&gt;演習：&lt;/strong&gt;授業内で手を動かし、単元の要点（基本）に沿って問題処理を進める&lt;/li&gt;
&lt;li&gt;&lt;strong&gt;修正：&lt;/strong&gt;途中式・図・条件整理をその場で直し、「次に同じ形が出たらどうするか」を確立&lt;/li&gt;
&lt;li&gt;&lt;strong&gt;定着：&lt;/strong&gt;同タイプ反復で、解き方の再現性を高める（宿題は“量”より“類題反復”を優先）&lt;/li&gt;
&lt;/ul&gt;
&lt;h2&gt;授業の進め方&lt;/h2&gt;
&lt;h3&gt;初回〜4回のモデル（目的に応じて個別最適化します）&lt;/h3&gt;
&lt;div class="rounded" style="background-color: whitesmoke; padding: 12px; margin-bottom: 14px;"&gt;
&lt;ol class="timelineMessage__message" style="margin-bottom: 0;"&gt;
&lt;li&gt;&lt;strong&gt;初回：&lt;/strong&gt;現状把握（学校教材・答案・小テスト）→弱点を「代数／幾何／計算プロセス／条件整理」に分解&lt;/li&gt;
&lt;li&gt;&lt;strong&gt;2回目：&lt;/strong&gt;代数：途中式・変形ルールを整理し、展開／因数分解／平方根の“基本”を確立&lt;/li&gt;
&lt;li&gt;&lt;strong&gt;3回目：&lt;/strong&gt;幾何：相似・円・三平方の定理の使い分けと、図の見方（条件整理→方針）のプロセス化&lt;/li&gt;
&lt;li&gt;&lt;strong&gt;4回目：&lt;/strong&gt;定期試験範囲に寄せた演習→誤答原因の分類→同タイプ反復で定着&lt;/li&gt;
&lt;/ol&gt;
&lt;/div&gt;
&lt;h3&gt;二週間完結・定期試験対策ゼミ&lt;/h3&gt;
&lt;ul class="timelineMessage__message"&gt;
&lt;li&gt;&lt;strong&gt;前半：&lt;/strong&gt;範囲の全体像を整理し、頻出単元の“落とし穴”を先に潰す&lt;/li&gt;
&lt;li&gt;&lt;strong&gt;後半：&lt;/strong&gt;苦手単元をピンポイントで補強し、得点に直結する問題で最終確認&lt;/li&gt;
&lt;/ul&gt;
&lt;h2&gt;対応範囲・コース案内&lt;/h2&gt;
&lt;h3 class="sc-gacfCG dLuIjs"&gt;中学校２年生の数学対策&lt;/h3&gt;
&lt;h4 class="sc-gacfCG dLuIjs"&gt;代数分野&lt;/h4&gt;
&lt;ul class="timelineMessage__message"&gt;
&lt;li&gt;中2で扱う代数は、計算が複雑になり、抽象的な概念も増えるため、&lt;span style="color: #ff0000;"&gt;重要な時期&lt;/span&gt;になりやすい分野です。&lt;/li&gt;
&lt;li&gt;中高一貫校では、この年に中学数学の基本的な内容を終え、&lt;span style="color: #0000ff;"&gt;高校数学に向けた基礎を築く&lt;/span&gt;ことになる学校もあります（学校により進度差があります）。&lt;/li&gt;
&lt;/ul&gt;
&lt;div class="rounded" style="background-color: whitesmoke; padding: 10px;"&gt;
&lt;p class="sc-cqPOvA kUVzhD" style="margin: 0;"&gt;単元：式の展開，因数分解，平方根，二次方程式，y=ax^2，確率、など&lt;/p&gt;
&lt;/div&gt;
&lt;p&gt;&amp;nbsp;&lt;/p&gt;
&lt;div class="card" style="width: 18rem;"&gt;
&lt;div class="card-body"&gt;
&lt;h5 class="entry-title"&gt;&lt;strong&gt;代数分野が中々出来ない&lt;/strong&gt;&lt;/h5&gt;
&lt;h5 class="entry-title"&gt;&lt;strong&gt;生徒さん向けの勉強法&lt;/strong&gt;&lt;/h5&gt;
&lt;p&gt;&lt;span style="color: #ffffff;"&gt;&lt;a class="btn btn-info" style="color: #ffffff;" href="https://juku-escot.com/column/daisuubennkyouhou/"&gt;詳細&lt;/a&gt;&lt;/span&gt;&lt;/p&gt;
&lt;/div&gt;
&lt;/div&gt;
&lt;p&gt;&amp;nbsp;&lt;/p&gt;
&lt;h4 class="sc-gacfCG dLuIjs"&gt;幾何分野&lt;/h4&gt;
&lt;ul class="timelineMessage__message"&gt;
&lt;li&gt;中2の幾何は、定理・解法が増え、図から方針を立てる力が必要になります。&lt;/li&gt;
&lt;li&gt;&lt;span style="color: #ff0000;"&gt;三平方の定理&lt;/span&gt;は重要な定理の一つで、使いどころの判断まで含めて整理することが大切です。&lt;/li&gt;
&lt;/ul&gt;
&lt;div class="rounded" style="background-color: whitesmoke; padding: 10px;"&gt;
&lt;p class="sc-gacfCG dLuIjs" style="margin: 0;"&gt;単元：相似，線分の比(チェバ・メネラウスの定理)，円，三平方の定理&lt;/p&gt;
&lt;/div&gt;
&lt;p&gt;&amp;nbsp;&lt;/p&gt;
&lt;div class="card" style="width: 18rem;"&gt;
&lt;div class="card-body"&gt;
&lt;h5 class="entry-title"&gt;&lt;strong&gt;幾何分野が中々出来ない&lt;/strong&gt;&lt;/h5&gt;
&lt;h5 class="entry-title"&gt;&lt;strong&gt;生徒さん向けの勉強法&lt;/strong&gt;&lt;/h5&gt;
&lt;p&gt;&lt;span style="color: #ffffff;"&gt;&lt;a class="btn btn-info" style="color: #ffffff;" href="https://juku-escot.com/column/suugakukika/"&gt;詳細&lt;/a&gt;&lt;/span&gt;&lt;/p&gt;
&lt;/div&gt;
&lt;/div&gt;
&lt;p&gt;&amp;nbsp;&lt;/p&gt;
&lt;h3&gt;体系数学対策&lt;/h3&gt;
&lt;p class="timelineMessage__message"&gt;中高一貫校の上位校で主に採用されている、&lt;strong&gt;体系数学&lt;/strong&gt;の対策を当塾では行っております。&lt;br /&gt;
詳細は&lt;a class="btn btn-info" href="https://juku-escot.com/taikeisuugaku/"&gt;当塾の体系数学対策&lt;/a&gt;をご覧ください。&lt;/p&gt;
&lt;p class="timelineMessage__message"&gt;また、当塾で開講中の講義をオンラインでも受講可能です。詳しくは&lt;a class="btn btn-info" href="https://juku-escot.com/online/"&gt;オンライン個別指導について&lt;/a&gt;をご覧ください。&lt;/p&gt;
&lt;h3&gt;先取りコース&lt;/h3&gt;
&lt;p class="timelineMessage__message"&gt;学校で学ぶ内容を大切にし、復習を重ねることで確実な定着を図ります。学習の基盤をしっかり築くことで、定期試験での高得点獲得や将来の受験に向けた力強いスタートを目指します。&lt;br /&gt;
単元学習が完了したら、受験指導へとステップアップしていきます。一人ひとりの目標に応じ、&lt;span style="color: #0000ff;"&gt;戦略的な学習計画&lt;/span&gt;を立てますので、&lt;strong&gt;着実な成果を実感&lt;/strong&gt;できることでしょう。&lt;br /&gt;
先取りコースでは、知識だけでなく、問題解決能力や応用力の向上を重視。日々の学習を充実させ、数学への自信を確立していきます。&lt;/p&gt;
&lt;h3&gt;フォローアップコース&lt;/h3&gt;
&lt;p class="timelineMessage__message"&gt;数学は積み重ねの学問。過去に習った内容の理解が不十分だと、現在学んでいる内容も十分に理解できないことがあります。私たちは、そんなお子さまの学習課題を見極め、抜けている部分を丁寧に補っていきます。&lt;br /&gt;
一人ひとりの学習進度に合わせ、カスタムカリキュラムを計画。&lt;span style="color: #ff0000;"&gt;学校の進度に十分に追いつく&lt;/span&gt;ことで、自信と理解力を確かなものとします。その後、理想的なタイミングで先取りコースへステップアップすることが可能です。&lt;/p&gt;
&lt;h3 class="timelineMessage__message"&gt;二週間完結・定期試験対策ゼミ&lt;/h3&gt;
&lt;p class="timelineMessage__message"&gt;限られた回数の授業でも、&lt;span style="color: #0000ff;"&gt;定期試験に向けた徹底的な対策を実施します。&lt;/span&gt;&lt;br /&gt;
定期試験の範囲を一通りしっかり学習し、もしくは試験までの時間が少ない場合でも、最大限の得点を獲得できるよう、私たちがサポートいたします。&lt;br /&gt;
分からない点や苦手な単元をピンポイントで把握し、確実に克服していくことで、試験に自信を持って臨むことができるでしょう。&lt;br /&gt;
&lt;strong&gt;丁寧で効果的な指導が、学力向上に確かな結果をもたらします。&lt;/strong&gt;&lt;/p&gt;
&lt;p&gt;&amp;nbsp;&lt;/p&gt;
&lt;div class="rounded" style="background-color: whitesmoke; padding: 10px;"&gt;
&lt;div class="card-deck"&gt;
&lt;div class="card"&gt;
&lt;div class="card-body"&gt;
&lt;h4 class="vk_post_title card-title"&gt;&lt;strong&gt;数学ができない学生向けの学習法&lt;/strong&gt;&lt;/h4&gt;
&lt;p&gt;&lt;a class="btn btn-info" style="color: #ffffff;" href="https://juku-escot.com/column/suugakudekinai/"&gt;詳細&lt;/a&gt;&lt;/p&gt;
&lt;/div&gt;
&lt;/div&gt;
&lt;div class="card"&gt;
&lt;div class="card-body"&gt;
&lt;h4 class="entry-title"&gt;&lt;strong&gt;数学の応用問題に&lt;/strong&gt;&lt;strong&gt;つ&lt;/strong&gt;&lt;strong&gt;まづいて&lt;/strong&gt;&lt;strong&gt;しまう場合の対策法&lt;/strong&gt;&lt;/h4&gt;
&lt;p&gt;&lt;a class="btn btn-info" style="color: #ffffff;" href="https://juku-escot.com/column/suugaku_ouyoumondai/"&gt;詳細&lt;/a&gt;&lt;/p&gt;
&lt;/div&gt;
&lt;/div&gt;
&lt;/div&gt;
&lt;/div&gt;
&lt;p&gt;&amp;nbsp;&lt;/p&gt;
&lt;h2&gt;受講までの流れ&lt;/h2&gt;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&lt;div&gt;&lt;/div&gt;
&lt;h2&gt;指導料&lt;/h2&gt;
&lt;div class="container mt-5"&gt;
&lt;div class="row"&gt;
&lt;div class="col-sm-4"&gt;
&lt;div class="card bg-primary mb-3 text-white"&gt;
&lt;div class="card-body"&gt;
&lt;h5 class="card-title"&gt;トライアル指導料&lt;/h5&gt;
&lt;p class="card-text"&gt;10,000円(税込)&lt;/p&gt;
&lt;p class="card-text"&gt;他塾様でいう「体験講座」の位置づけですので、通常より安価に設定させていただいております。まずは一度当塾の個別指導をお試し頂ければ幸いです。&lt;/p&gt;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class="card-text"&gt;入塾手続の際に頂戴致します。また、その時点・もしくは過去在籍されていた生徒さんの兄弟姉妹の場合には、全額免除させて頂きます。&lt;/p&gt;
&lt;/div&gt;
&lt;/div&gt;
&lt;/div&gt;
&lt;div class="col-sm-4"&gt;
&lt;div class="card bg-info mb-3 text-white"&gt;
&lt;div class="card-body"&gt;
&lt;h5 class="card-title"&gt;指導料&lt;/h5&gt;
&lt;p class="card-text"&gt;18,150円(税込)/110分&lt;/p&gt;
&lt;p class="card-text"&gt;13,200円(税込)/80分&lt;/p&gt;
&lt;p class="card-text"&gt;前払いです。&lt;br /&gt;
※指導予定回数分を前月20日に集計し請求書を発行させて頂きますので、前月末までにお支払い下さいませ。&lt;/p&gt;
&lt;/div&gt;
&lt;/div&gt;
&lt;/div&gt;
&lt;/div&gt;
&lt;/div&gt;
&lt;h2&gt;FAQ&lt;/h2&gt;
&lt;div class="rounded" style="background-color: whitesmoke; padding: 12px; margin-bottom: 10px;"&gt;
&lt;p class="timelineMessage__message" style="margin: 0;"&gt;&lt;strong&gt;Q.&lt;/strong&gt; 中高一貫校で進度が速いのですが、学校の授業と両立できますか？&lt;br /&gt;
&lt;strong&gt;A.&lt;/strong&gt; 可能です。まず学校の進度・範囲・提出物の状況を確認し、定期試験に直結する部分と、先取り・受験に向けて積む部分を整理して計画します（学校差は“傾向”として扱います）。&lt;/p&gt;
&lt;/div&gt;
&lt;div class="rounded" style="background-color: whitesmoke; padding: 12px; margin-bottom: 10px;"&gt;
&lt;p class="timelineMessage__message" style="margin: 0;"&gt;&lt;strong&gt;Q.&lt;/strong&gt; 先取りコースとフォローアップコースは、どう選べばよいですか？&lt;br /&gt;
&lt;strong&gt;A.&lt;/strong&gt; 「学校内容が概ね理解できており、先に進めたい」場合は先取りコース、「過去の穴が影響して今の単元が苦しい」場合はフォローアップコースが合いやすいです。状況により、途中でステップアップする計画も可能です。&lt;/p&gt;
&lt;/div&gt;
&lt;div class="rounded" style="background-color: whitesmoke; padding: 12px; margin-bottom: 10px;"&gt;
&lt;p class="timelineMessage__message" style="margin: 0;"&gt;&lt;strong&gt;Q.&lt;/strong&gt; 体系数学を使っています。対応できますか？&lt;br /&gt;
&lt;strong&gt;A.&lt;/strong&gt; はい。本文の通り、&lt;strong&gt;体系数学対策&lt;/strong&gt;を行っています。まず学校の進度（どこまで終わっているか）と、現在の理解度を確認して進めます。&lt;/p&gt;
&lt;/div&gt;
&lt;div class="rounded" style="background-color: whitesmoke; padding: 12px; margin-bottom: 10px;"&gt;
&lt;p class="timelineMessage__message" style="margin: 0;"&gt;&lt;strong&gt;Q.&lt;/strong&gt; 定期試験直前ですが間に合いますか？&lt;br /&gt;
&lt;strong&gt;A.&lt;/strong&gt; 二週間完結・定期試験対策ゼミで、範囲を整理し、苦手単元をピンポイントで補強します。時間が限られる場合は、得点に直結する単元・設問形式から優先的に扱います。&lt;/p&gt;
&lt;/div&gt;
&lt;div class="rounded" style="background-color: whitesmoke; padding: 12px; margin-bottom: 10px;"&gt;
&lt;p class="timelineMessage__message" style="margin: 0;"&gt;&lt;strong&gt;Q.&lt;/strong&gt; 代数と幾何、どちらが苦手か分かりません。&lt;br /&gt;
&lt;strong&gt;A.&lt;/strong&gt; 答案や途中式、図の書き込みを見れば切り分けできます。計算の乱れ（途中式・変形）なのか、図形の方針（条件整理・定理選択）なのかを診断し、学習計画に反映します。&lt;/p&gt;
&lt;/div&gt;
&lt;div class="rounded" style="background-color: whitesmoke; padding: 12px; margin-bottom: 10px;"&gt;
&lt;p class="timelineMessage__message" style="margin: 0;"&gt;&lt;strong&gt;Q.&lt;/strong&gt; オンラインでも受講できますか？&lt;br /&gt;
&lt;strong&gt;A.&lt;/strong&gt; はい。本文の通り、当塾で開講中の講義はオンライン受講も可能です。詳しくは&lt;a class="btn btn-info" href="https://juku-escot.com/online/"&gt;オンライン個別指導について&lt;/a&gt;をご覧ください。&lt;/p&gt;
&lt;/div&gt;
&lt;h2&gt;お問い合わせ&lt;/h2&gt;
&lt;div class="card shadow-sm border-0" style="margin-bottom: 14px;"&gt;
&lt;div class="card-body"&gt;
&lt;p class="timelineMessage__message" style="margin-bottom: 10px;"&gt;数学は積み上げ科目のため、「どこが詰まっているか」を早めに切り分けるだけでも、学習の回り方が変わります。学校の教材（例：&lt;strong&gt;体系数学&lt;/strong&gt;）や進度、次の定期試験範囲を確認し、今の課題に合うコース（先取り／フォローアップ／二週間完結）を一緒に整理します。&lt;/p&gt;
&lt;div class="rounded" style="background-color: whitesmoke; padding: 12px;"&gt;
&lt;p&gt;&lt;strong&gt;フォームに書いていただけると助かる内容（分かる範囲で構いません）&lt;/strong&gt;&lt;/p&gt;
&lt;ul class="timelineMessage__message" style="margin-bottom: 0;"&gt;
&lt;li&gt;学年（中2 など）&lt;/li&gt;
&lt;li&gt;使用教材（例：体系数学／学校配布プリント など）&lt;/li&gt;
&lt;li&gt;困っている単元（例：因数分解／平方根／相似／円／三平方／確率 など）&lt;/li&gt;
&lt;li&gt;直近の定期試験の日程と範囲（分かる範囲で）&lt;/li&gt;
&lt;li&gt;希望（先取り／フォローアップ／定期試験対策／オンライン希望の有無）&lt;/li&gt;
&lt;/ul&gt;
&lt;/div&gt;
&lt;/div&gt;
&lt;/div&gt;
&lt;div class="wpcf7 no-js" id="wpcf7-f422-p544-o1" lang="ja" dir="ltr" data-wpcf7-id="422"&gt;
&lt;div class="screen-reader-response"&gt;&lt;p role="status" aria-live="polite" aria-atomic="true"&gt;&lt;/p&gt; &lt;ul&gt;&lt;/ul&gt;&lt;/div&gt;
&lt;form action="/kouza/j2-math/#wpcf7-f422-p544-o1" method="post" class="wpcf7-form init" aria-label="コンタクトフォーム" novalidate="novalidate" data-status="init"&gt;
&lt;fieldset class="hidden-fields-container"&gt;&lt;input type="hidden" name="_wpcf7" value="422" /&gt;&lt;input type="hidden" name="_wpcf7_version" value="6.1.5" /&gt;&lt;input type="hidden" name="_wpcf7_locale" value="ja" /&gt;&lt;input type="hidden" name="_wpcf7_unit_tag" value="wpcf7-f422-p544-o1" /&gt;&lt;input type="hidden" name="_wpcf7_container_post" value="544" /&gt;&lt;input type="hidden" name="_wpcf7_posted_data_hash" value="" /&gt;&lt;input type="hidden" name="_wpcf7_recaptcha_response" value="" /&gt;
&lt;/fieldset&gt;
&lt;p&gt;&lt;label&gt; 保護者氏名 (必須)&lt;br /&gt;
&lt;span class="wpcf7-form-control-wrap" data-name="text-734"&gt;&lt;input size="40" maxlength="400" class="wpcf7-form-control wpcf7-text wpcf7-validates-as-required" aria-required="true" aria-invalid="false" value="" type="text" name="text-734" /&gt;&lt;/span&gt;&lt;br /&gt;
&lt;/label&gt;&lt;label&gt;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/&gt;&lt;/span&gt;&lt;br /&gt;
&lt;/label&gt;&lt;label&gt;科目(必須)&lt;br /&gt;
&lt;span class="wpcf7-form-control-wrap" data-name="menu-682"&gt;&lt;select class="wpcf7-form-control wpcf7-select wpcf7-validates-as-required" aria-required="true" aria-invalid="false" name="menu-682"&gt;&lt;option value="英語"&gt;英語&lt;/option&gt;&lt;option value="数学"&gt;数学&lt;/option&gt;&lt;/select&gt;&lt;/span&gt;&lt;br /&gt;
&lt;/label&gt;&lt;label&gt;学年&lt;br /&gt;
&lt;span class="wpcf7-form-control-wrap" data-name="menu-683"&gt;&lt;select class="wpcf7-form-control wpcf7-select" aria-invalid="false" name="menu-683"&gt;&lt;option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aria-invalid="false" name="menu-684"&gt;&lt;option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type="checkbox" name="checkbox-613[]" value="教室" /&gt;&lt;/span&gt;&lt;span class="wpcf7-list-item last"&gt;&lt;span class="wpcf7-list-item-label"&gt;オンライン&lt;/span&gt;&lt;input type="checkbox" name="checkbox-613[]" value="オンライン" /&gt;&lt;/span&gt;&lt;/span&gt;&lt;/span&gt;&lt;br /&gt;
&lt;/label&gt;&lt;label&gt; 備考&lt;br /&gt;
&lt;span class="wpcf7-form-control-wrap" data-name="your-message"&gt;&lt;textarea cols="40" rows="10" maxlength="2000" class="wpcf7-form-control wpcf7-textarea wpcf7-validates-as-required" aria-required="true" aria-invalid="false" name="your-message"&gt;&lt;/textarea&gt;&lt;/span&gt;&lt;br /&gt;
[anr_nocaptcha g-recaptcha-response]&lt;br /&gt;
&lt;input class="wpcf7-form-control wpcf7-submit has-spinner" type="submit" value="送信" /&gt;&lt;/label&gt;
&lt;/p&gt;&lt;div class="wpcf7-response-output" aria-hidden="true"&gt;&lt;/div&gt;
&lt;/form&gt;
&lt;/div&gt;
------</t>
  </si>
  <si>
    <t>https://juku-escot.com/onepoint/</t>
  </si>
  <si>
    <t>以下のページは不自然なワードを使用しています。
これらを適切に自然な言葉に置き換えて下さい。
なお、本文の装飾や構造は絶対に変えないでください。
【対象ページURL】
https://juku-escot.com/onepoint/
【検出された不自然ワード】
- 型
- 手順
【本文】
------
&lt;h2 class="timelineMessage__message"&gt;思考力養成講座（5回完結）&lt;/h2&gt;
&lt;h4 class="timelineMessage__message"&gt;【現代文】&lt;/h4&gt;
&lt;p class="timelineMessage__message"&gt;思考力養成講座は、「なんとなく読んで、なんとなく書く」から抜け出し、記述の答案を“手順”で作れるようにするための5回完結講座です。比較的易しい記述問題を題材にしつつ、設問の条件を拾い、根拠を並べ、字数内にまとめるまでを毎回の演習で練習します。比較的易しい記述問題を題材にして、授業を進めます。上記のような普遍的原理に基づいて解答を作成していきます。地頭を鍛えたい中学生や新傾向の大学入試共通テストの対策を始めたい受験生におススメの講座です。&lt;/p&gt;
&lt;h2&gt;国文法ワンポイントゼミ【国語】&lt;/h2&gt;
&lt;p&gt;国文法ワンポイントゼミは、現代語の文法を「用語暗記」ではなく、設問の形に合わせて使えるようにする短期講座です。家政・看護系学部や、日大芸術学部、各女子大、学芸大、成蹊大など現代語の文法が頻繁に出題される大学を受験する方にとって、現代語文法は得点差がつきやすい分野のため、狙って取りにいく価値があります。&lt;/p&gt;
&lt;p&gt;現代語の文法は中学校で取り扱い、定期試験の試験範囲になる一方で、高校の授業内では取り扱わず、各自の自習に任せがちです。適切に理解していれば、確実に得点源になる分野である一方、なんとなく暗記するだけで点数をとるには難しい分野でもありますので苦手意識のある方も多い分野です。上記大学の受験生には積極的に受講してください。&lt;/p&gt;
&lt;p&gt;また、現代語の文法は古文の文法学習をするための準備として位置づけられていますので、定期試験対策としての受講だけでなく、古典文法の学習準備として中学生が受講することも歓迎しています。&lt;/p&gt;
&lt;h2&gt;古典ワンポイントゼミ【国語】&lt;/h2&gt;
&lt;p&gt;古典ワンポイントゼミは、古典文法をパート別に区切り、「今の試験範囲」「今つまずいている部分」だけを短期で扱えるようにした講座です。古典文法をパート別に分け、各パート２回完結の授業としてご用意しました。定期試験の範囲の対策に、受験生の苦手範囲の克服に、とニーズに合わせた受講が可能です。&lt;/p&gt;
&lt;p&gt;&amp;nbsp;&lt;/p&gt;
&lt;h2 class="timelineMessage__message"&gt;二週間完結・定期試験対策ゼミ【英語・数学】&lt;/h2&gt;
&lt;h4&gt;【英語】&lt;/h4&gt;
&lt;p&gt;二週間完結・定期試験対策ゼミは、「試験範囲を一周したが不安」「時間が足りない」「どこから点を伸ばすべきか分からない」といった状況で、短期間に得点を上げるための単発講座です。単発的に数回の授業で定期試験対策を行います。定期試験の範囲を一通り学習する、もしくは試験までの時間が少ない場合でも最大限に得点を上げられるよう指導させていただきます。また、&lt;strong&gt;英語は資格試験の対策も可能です&lt;/strong&gt;。ご相談ください。&lt;/p&gt;
&lt;h4 class="timelineMessage__message"&gt;【数学】&lt;/h4&gt;
&lt;p class="timelineMessage__message"&gt;二週間完結・定期試験対策ゼミは、数学でも「取れる問題を落とさない」ために、範囲の要点確認→典型問題の解き直し→時間配分までを短期でまとめる講座です。単発的に数回の授業で定期試験対策を行います。 定期試験の範囲を一通り学習する、 もしくは試験までの時間が少ない場合でも最大限に得点を上げられるよう指導させていただきます。&lt;/p&gt;
&lt;h2&gt;お問い合わせ&lt;/h2&gt;
&lt;div class="wpcf7 no-js" id="wpcf7-f431-p29-o1" lang="ja" dir="ltr" data-wpcf7-id="431"&gt;
&lt;div class="screen-reader-response"&gt;&lt;p role="status" aria-live="polite" aria-atomic="true"&gt;&lt;/p&gt; &lt;ul&gt;&lt;/ul&gt;&lt;/div&gt;
&lt;form action="/onepoint/#wpcf7-f431-p29-o1" method="post" class="wpcf7-form init" aria-label="コンタクトフォーム" novalidate="novalidate" data-status="init"&gt;
&lt;fieldset class="hidden-fields-container"&gt;&lt;input type="hidden" name="_wpcf7" value="431" /&gt;&lt;input type="hidden" name="_wpcf7_version" value="6.1.5" /&gt;&lt;input type="hidden" name="_wpcf7_locale" value="ja" /&gt;&lt;input type="hidden" name="_wpcf7_unit_tag" value="wpcf7-f431-p29-o1" /&gt;&lt;input type="hidden" name="_wpcf7_container_post" value="29" /&gt;&lt;input type="hidden" name="_wpcf7_posted_data_hash" value="" /&gt;&lt;input type="hidden" name="_wpcf7_recaptcha_response" value="" /&gt;
&lt;/fieldset&gt;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&lt;p&gt;&lt;label&gt;電話番号(必須)&lt;br /&gt;
&lt;span class="wpcf7-form-control-wrap" data-name="tel-572"&gt;&lt;input size="40" maxlength="400" class="wpcf7-form-control wpcf7-tel wpcf7-validates-as-required wpcf7-text wpcf7-validates-as-tel" aria-required="true" aria-invalid="false" value="" type="tel" name="tel-572" /&gt;&lt;/span&gt; &lt;/label&gt;
&lt;/p&gt;
&lt;p&gt;コース選択(必須)&lt;br /&gt;
&lt;span class="wpcf7-form-control-wrap" data-name="checkbox-496"&gt;&lt;span class="wpcf7-form-control wpcf7-checkbox"&gt;&lt;span class="wpcf7-list-item first"&gt;&lt;span class="wpcf7-list-item-label"&gt;思考力養成講座（5回完結）現代文&lt;/span&gt;&lt;input type="checkbox" name="checkbox-496[]" value="思考力養成講座（5回完結）現代文" /&gt;&lt;/span&gt;&lt;span class="wpcf7-list-item"&gt;&lt;span class="wpcf7-list-item-label"&gt;国文法ワンポイントゼミ　国語&lt;/span&gt;&lt;input type="checkbox" name="checkbox-496[]" value="国文法ワンポイントゼミ　国語" /&gt;&lt;/span&gt;&lt;span class="wpcf7-list-item"&gt;&lt;span class="wpcf7-list-item-label"&gt;古典ワンポイントゼミ　国語&lt;/span&gt;&lt;input type="checkbox" name="checkbox-496[]" value="古典ワンポイントゼミ　国語" /&gt;&lt;/span&gt;&lt;span class="wpcf7-list-item"&gt;&lt;span class="wpcf7-list-item-label"&gt;二週間完結・定期試験対策ゼミ　英語&lt;/span&gt;&lt;input type="checkbox" name="checkbox-496[]" value="二週間完結・定期試験対策ゼミ　英語" /&gt;&lt;/span&gt;&lt;span class="wpcf7-list-item last"&gt;&lt;span class="wpcf7-list-item-label"&gt;二週間完結・定期試験対策ゼミ　数学&lt;/span&gt;&lt;input type="checkbox" name="checkbox-496[]" value="二週間完結・定期試験対策ゼミ　数学" /&gt;&lt;/span&gt;&lt;/span&gt;&lt;/span&gt;
&lt;/p&gt;
&lt;p&gt;受講スタイル(必須)&lt;br /&gt;
&lt;span class="wpcf7-form-control-wrap" data-name="checkbox-642"&gt;&lt;span class="wpcf7-form-control wpcf7-checkbox wpcf7-validates-as-required"&gt;&lt;span class="wpcf7-list-item first"&gt;&lt;span class="wpcf7-list-item-label"&gt;教室&lt;/span&gt;&lt;input type="checkbox" name="checkbox-642[]" value="教室" /&gt;&lt;/span&gt;&lt;span class="wpcf7-list-item last"&gt;&lt;span class="wpcf7-list-item-label"&gt;オンライン&lt;/span&gt;&lt;input type="checkbox" name="checkbox-642[]" value="オンライン" /&gt;&lt;/span&gt;&lt;/span&gt;&lt;/span&gt;
&lt;/p&gt;
&lt;p&gt;&lt;label&gt; 備考&lt;br /&gt;
&lt;span class="wpcf7-form-control-wrap" data-name="your-message"&gt;&lt;textarea cols="40" rows="10" maxlength="2000" class="wpcf7-form-control wpcf7-textarea" aria-invalid="false" name="your-message"&gt;&lt;/textarea&gt;&lt;/span&gt; &lt;/label&gt;
&lt;/p&gt;
&lt;p&gt;[anr_nocaptcha g-recaptcha-response]
&lt;/p&gt;
&lt;p&gt;&lt;input class="wpcf7-form-control wpcf7-submit has-spinner" type="submit" value="送信" /&gt;
&lt;/p&gt;&lt;div class="wpcf7-response-output" aria-hidden="true"&gt;&lt;/div&gt;
&lt;/form&gt;
&lt;/div&gt;
&lt;section class="veu_cta" id="veu_cta-497"&gt;&lt;h1 class="cta_title"&gt;講座案内：受験対策　小論文講座【国語】&lt;/h1&gt;&lt;div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image_exist"&gt;【国語】
&lt;br /&gt;小論文には書き方の「型」があります。それに基づいて文章を書くことで論理的な展開の小論文を作成することができます。また、そのフォーマットがあるからこそ、何を書くかを明確にできるのです。「型」を用いて文章を書く訓練を積み、添削指導によってさらなるブラッシュアップを目指します。&lt;/div&gt;&lt;div class="cta_body_link"&gt;&lt;a href="https://juku-escot.com/examination/" class="btn btn-primary btn-block btn-lg" target="_blank"&gt;受験対策　小論文講座【国語】&lt;/a&gt;&lt;/div&gt;&lt;/div&gt;&lt;!-- [ /.vkExUnit_cta_body ] --&gt;&lt;/section&gt;			
------</t>
  </si>
  <si>
    <t>https://juku-escot.com/profile/</t>
  </si>
  <si>
    <t>以下のページは不自然なワードを使用しています。
これらを適切に自然な言葉に置き換えて下さい。
なお、本文の装飾や構造は絶対に変えないでください。
【対象ページURL】
https://juku-escot.com/profile/
【検出された不自然ワード】
- 型
- 設計
【本文】
------
&lt;p&gt;&amp;nbsp;&lt;/p&gt;
&lt;p&gt;中高一貫校専門塾エスコットでは、各教科に精通したプロ講師陣が、受験対策・学校対策の両面から生徒一人ひとりをサポートします。このページでは、担当教科や役職、ご経歴とあわせて、指導の特徴や強みをご紹介します。&lt;/p&gt;
&lt;h2&gt;講師一覧と担当科目&lt;/h2&gt;
&lt;div class="rounded" style="background-color: whitesmoke; padding: 10px;"&gt;&lt;strong&gt;【凡例】&lt;/strong&gt;&lt;br /&gt;
≪受≫：受験対策担当&lt;br /&gt;
≪学≫：学校対策担当&lt;br /&gt;
≪受/学≫：受験対策＋学校対策担当（兼務）&lt;/div&gt;
&lt;hr /&gt;
&lt;h3&gt;岡部 大輔（オカベ ダイスケ）&lt;/h3&gt;
&lt;p&gt;&lt;strong&gt;担当：&lt;/strong&gt;英語≪受/学≫・古典≪受/学≫&lt;br /&gt;
&lt;strong&gt;役職：&lt;/strong&gt;&lt;span style="background-color: #8f7eff; color: #ffffff; padding: 2px 6px; border-radius: 3px;"&gt;古文科主任／事務局長&lt;/span&gt;&lt;/p&gt;
&lt;div style="display: flex; flex-wrap: wrap; gap: 15px; align-items: flex-start; margin-bottom: 20px;"&gt;
&lt;div style="flex: 0 0 150px; text-align: center;"&gt;&lt;img decoding="async" class="alignnone size-thumbnail wp-image-303" src="https://juku-escot.com/wp/wp-content/uploads/2019/05/okabe-150x150.jpg" alt="岡部 大輔講師のプロフィール写真" width="150" height="150" srcset="https://juku-escot.com/wp-content/uploads/2019/05/okabe-150x150.jpg 150w, https://juku-escot.com/wp-content/uploads/2019/05/okabe-200x200.jpg 200w" sizes="(max-width: 150px) 100vw, 150px" /&gt;&lt;/div&gt;
&lt;div style="flex: 1; min-width: 220px; font-size: 14px;"&gt;
&lt;p&gt;早稲田大学在学中より&lt;span style="color: #ff00ff;"&gt;有名予備校&lt;/span&gt;で英語・古文の指導に当たる。緻密な論理と分かりやすい解説で好評を博し、「&lt;span style="color: #ff00ff;"&gt;確実に得点につながる&lt;/span&gt;」授業として多くの受験生から厚い信頼を得ている。&lt;/p&gt;
&lt;ul&gt;
&lt;li&gt;&lt;strong&gt;英語・古文の両方を高いレベルで指導&lt;/strong&gt;&lt;/li&gt;
&lt;li&gt;&lt;strong&gt;入試本番で得点に直結する答案作り&lt;/strong&gt;を重視&lt;/li&gt;
&lt;li&gt;読解の「なぜそうなるか」を明確に示す論理的な授業スタイル&lt;/li&gt;
&lt;/ul&gt;
&lt;p&gt;現在は、&lt;a href="https://koten-kakitsubata.jp/" target="_blank" rel="noopener"&gt;古典専門塾「かきつばた」&lt;/a&gt;代表としても、古文・漢文の専門的な指導に携わっている。&lt;/p&gt;
&lt;/div&gt;
&lt;/div&gt;
&lt;hr /&gt;
&lt;h3&gt;甲田 雅史（コウダ マサシ）&lt;/h3&gt;
&lt;p&gt;&lt;strong&gt;担当：&lt;/strong&gt;英語≪受/学≫&lt;br /&gt;
&lt;strong&gt;役職：&lt;/strong&gt;&lt;span style="background-color: #8f7eff; color: #ffffff; padding: 2px 6px; border-radius: 3px;"&gt;英語科 副主任&lt;/span&gt;&lt;/p&gt;
&lt;div style="display: flex; flex-wrap: wrap; gap: 15px; align-items: flex-start; margin-bottom: 20px;"&gt;
&lt;div style="flex: 0 0 150px; text-align: center;"&gt;&lt;img decoding="async" class="aligncenter size-thumbnail wp-image-896" src="https://juku-escot.com/wp-content/uploads/2021/05/koudasensei1-1-150x150.png" alt="甲田雅史講師のプロフィール写真と担当科目情報（英語）" width="150" height="150" srcset="https://juku-escot.com/wp-content/uploads/2021/05/koudasensei1-1-150x150.png 150w, https://juku-escot.com/wp-content/uploads/2021/05/koudasensei1-1.png 184w" sizes="(max-width: 150px) 100vw, 150px" /&gt;&lt;/div&gt;
&lt;div style="flex: 1; min-width: 220px; font-size: 14px;"&gt;
&lt;p&gt;&lt;span style="color: #ff00ff;"&gt;東京大学教養学部&lt;/span&gt;出身。小中学生の全教科指導から、高校生・浪人生の英語指導まで、幅広い年代を担当してきたベテラン講師。近年は大学受験英語が中心で、高卒生の指導歴も長い。&lt;/p&gt;
&lt;p&gt;東大をはじめ、東工大・一橋大・東京医科歯科大・国公立医学部、早慶上理・GMARCHなど、難関大を目指す生徒を多数指導している。&lt;/p&gt;
&lt;ul&gt;
&lt;li&gt;&lt;strong&gt;難関大入試レベルまで一気通貫でサポート&lt;/strong&gt;&lt;/li&gt;
&lt;li&gt;読解・文法・英作文をバランスよく鍛えるカリキュラム設計&lt;/li&gt;
&lt;li&gt;中高一貫校の教科書（プログラム系教材等）にも精通&lt;/li&gt;
&lt;/ul&gt;
&lt;p&gt;個別の英語指導については、&lt;a href="http://eng-support.com/" target="_blank" rel="noopener"&gt;英語教室サポート&lt;/a&gt;代表としても活動している。&lt;/p&gt;
&lt;/div&gt;
&lt;/div&gt;
&lt;hr /&gt;
&lt;h3&gt;高野 俊吉（タカノ シュンキチ）&lt;/h3&gt;
&lt;p&gt;&lt;strong&gt;担当：&lt;/strong&gt;数学≪受/学≫&lt;br /&gt;
&lt;strong&gt;役職：&lt;/strong&gt;&lt;span style="background-color: #8f7eff; color: #ffffff; padding: 2px 6px; border-radius: 3px;"&gt;数学科 主任&lt;/span&gt;&lt;/p&gt;
&lt;div style="display: flex; flex-wrap: wrap; gap: 15px; align-items: flex-start; margin-bottom: 20px;"&gt;
&lt;div style="flex: 0 0 150px; text-align: center;"&gt;&lt;img decoding="async" class="alignnone size-thumbnail wp-image-312" src="https://juku-escot.com/wp/wp-content/uploads/2019/05/takano-150x150.jpg" alt="高野俊吉講師のプロフィール写真と担当科目情報（数学）" width="150" height="150" srcset="https://juku-escot.com/wp-content/uploads/2019/05/takano-150x150.jpg 150w, https://juku-escot.com/wp-content/uploads/2019/05/takano-300x300.jpg 300w, https://juku-escot.com/wp-content/uploads/2019/05/takano-768x771.jpg 768w, https://juku-escot.com/wp-content/uploads/2019/05/takano-1021x1024.jpg 1021w, https://juku-escot.com/wp-content/uploads/2019/05/takano-200x200.jpg 200w" sizes="(max-width: 150px) 100vw, 150px" /&gt;&lt;/div&gt;
&lt;div style="flex: 1; min-width: 220px; font-size: 14px;"&gt;
&lt;p&gt;&lt;span style="color: #ff00ff;"&gt;東京理科大学理工学部数学科&lt;/span&gt;出身。様々な経歴を重ねる中で、「&lt;span style="color: #0000ff;"&gt;誰にでも親しみやすい&lt;/span&gt;理数教育」「高度な内容を&lt;span style="color: #0000ff;"&gt;ロジカルに噛み砕き切った&lt;/span&gt;説明」をモットーに指導を行っている。&lt;/p&gt;
&lt;p&gt;通常の補習塾から、有名私立中高一貫校向けの進学塾まで、幅広い現場で数学指導に携わり、多くの生徒・保護者から支持を集めている。&lt;/p&gt;
&lt;ul&gt;
&lt;li&gt;&lt;strong&gt;中学内容から大学入試レベルまでを見据えた一貫指導&lt;/strong&gt;&lt;/li&gt;
&lt;li&gt;図解や具体例を用いた「イメージしやすい」説明&lt;/li&gt;
&lt;li&gt;苦手な単元を丁寧にさかのぼるフォローで基礎固めをサポート&lt;/li&gt;
&lt;/ul&gt;
&lt;/div&gt;
&lt;/div&gt;
&lt;hr /&gt;
&lt;h3&gt;中尾 憲吾（ナカオ ケンゴ）&lt;/h3&gt;
&lt;p&gt;&lt;strong&gt;担当：&lt;/strong&gt;英語≪受/学≫・小論文≪受≫・現代文≪受≫&lt;br /&gt;
&lt;strong&gt;役職：&lt;/strong&gt;&lt;span style="background-color: #8f7eff; color: #ffffff; padding: 2px 6px; border-radius: 3px;"&gt;英語科 主任&lt;/span&gt;&lt;/p&gt;
&lt;div style="display: flex; flex-wrap: wrap; gap: 15px; align-items: flex-start; margin-bottom: 20px;"&gt;
&lt;div style="flex: 0 0 150px; text-align: center;"&gt;&lt;img loading="lazy" decoding="async" class="aligncenter wp-image-798 size-thumbnail" src="https://juku-escot.com/wp-content/uploads/2020/11/nakaosensei-150x150.png" alt="中尾憲吾講師のプロフィール写真と担当科目情報（英語、小論文、現代文）" width="150" height="150" /&gt;&lt;/div&gt;
&lt;div style="flex: 1; min-width: 220px; font-size: 14px;"&gt;
&lt;p&gt;早稲田大学在学中より、個別指導・補習塾で&lt;span style="color: #ff00ff;"&gt;勉強の苦手な生徒の定期テスト点数を上げる&lt;/span&gt;ことから塾講師としてのキャリアをスタート。&lt;/p&gt;
&lt;p&gt;大手進学塾では、開成高・早慶高・都立自校作成校などの志望校別コースを歴任すると同時に、中学受験の最上位クラスも担当。国語と英語を兼任することで教務能力と「&lt;span style="color: #ff00ff;"&gt;ことば&lt;/span&gt;」に対する知見を広げてきた。&lt;/p&gt;
&lt;p&gt;家庭教師としても、私大・国公立大を問わず、多くの生徒を希望進路へと送り出している。&lt;/p&gt;
&lt;ul&gt;
&lt;li&gt;&lt;strong&gt;英語・国語・小論文を横断した「言語力」育成&lt;/strong&gt;&lt;/li&gt;
&lt;li&gt;定期テストから難関大入試まで一貫して得点力を伸ばす指導&lt;/li&gt;
&lt;li&gt;答案の表現・論理構成に踏み込んだ添削指導&lt;/li&gt;
&lt;/ul&gt;
&lt;p&gt;受験英語に特化した指導については、&lt;a href="https://eigo-rewrite.com/" target="_blank" rel="noopener"&gt;受験英語ゼミ「Re-Write」&lt;/a&gt;代表としても活動している。&lt;/p&gt;
&lt;/div&gt;
&lt;/div&gt;
&lt;hr /&gt;
&lt;h3&gt;長島 康二（ナガシマ コウジ）&lt;/h3&gt;
&lt;p&gt;&lt;strong&gt;担当：&lt;/strong&gt;現代文≪受≫&lt;br /&gt;
&lt;strong&gt;役職：&lt;/strong&gt;&lt;span style="background-color: #8f7eff; color: #ffffff; padding: 2px 6px; border-radius: 3px;"&gt;国語科 主任&lt;/span&gt;&lt;/p&gt;
&lt;div style="display: flex; flex-wrap: wrap; gap: 15px; align-items: flex-start; margin-bottom: 20px;"&gt;
&lt;div style="flex: 0 0 150px; text-align: center;"&gt;&lt;img loading="lazy" decoding="async" class="alignnone size-thumbnail wp-image-306" src="https://juku-escot.com/wp/wp-content/uploads/2019/05/nagashima-1-150x150.jpg" alt="長島康二講師のプロフィール写真と担当科目情報（現代文）" width="150" height="150" srcset="https://juku-escot.com/wp-content/uploads/2019/05/nagashima-1-150x150.jpg 150w, https://juku-escot.com/wp-content/uploads/2019/05/nagashima-1-200x200.jpg 200w" sizes="auto, (max-width: 150px) 100vw, 150px" /&gt;&lt;/div&gt;
&lt;div style="flex: 1; min-width: 220px; font-size: 14px;"&gt;
&lt;p&gt;全国の有名高校や大手予備校で現代文の講義を担当。&lt;span style="color: #ff00ff;"&gt;解法に基づいた論理的な解説&lt;/span&gt;で受験生から圧倒的な支持を受けている。&lt;/p&gt;
&lt;p&gt;参考書の執筆にも精力的で、「&lt;a href="https://www.amazon.co.jp/%E5%A4%A7%E5%AD%A6%E5%85%A5%E8%A9%A6%E7%8F%BE%E4%BB%A3%E6%96%87%E2%80%95%E3%81%BE%E3%81%9A%E2%80%9CMARCH%E7%AA%81%E7%A0%B4%E2%80%9D%E3%81%AE%E6%A5%B5%E6%84%8F%E3%82%92%E4%BC%9D%E6%8E%88-%E9%95%B7%E5%B3%B6-%E5%BA%B7%E4%BA%8C/dp/434108691X" target="_blank" rel="noopener"&gt;大学入試現代文 ― まず“MARCH突破”の極意を伝授&lt;/a&gt;」や、「&lt;a href="https://www.amazon.co.jp/%E5%9B%BD%E5%85%AC%E7%AB%8B%E5%A4%A7%E5%AD%A6-%E7%8F%BE%E4%BB%A3%E6%96%87%E6%94%BB%E7%95%A5-%E9%95%B7%E5%B3%B6%E5%BA%B7%E4%BA%8C/dp/4341087207" target="_blank" rel="noopener"&gt;国公立大学 現代文攻略&lt;/a&gt;」などが好評発売中。&lt;/p&gt;
&lt;ul&gt;
&lt;li&gt;&lt;strong&gt;「解き方」を体系化した現代文指導&lt;/strong&gt;&lt;/li&gt;
&lt;li&gt;記述答案の添削を通して、論理的な日本語表現を鍛える&lt;/li&gt;
&lt;li&gt;MARCH〜難関国公立まで、レベルに応じた解法の使い分けを指導&lt;/li&gt;
&lt;/ul&gt;
&lt;p&gt;現代文専門塾として、&lt;a href="http://dokkai-labo.tokyo" target="_blank" rel="noopener"&gt;受験国語専門 読解ラボ東京&lt;/a&gt;代表も務めている。&lt;/p&gt;
&lt;/div&gt;
&lt;/div&gt;
&lt;hr /&gt;
&lt;h3&gt;夏井 一成（ナツイ カズナリ）&lt;/h3&gt;
&lt;p&gt;&lt;strong&gt;担当：&lt;/strong&gt;数学≪学≫&lt;br /&gt;
&lt;strong&gt;役職：&lt;/strong&gt;&lt;span style="background-color: #8f7eff; color: #ffffff; padding: 2px 6px; border-radius: 3px;"&gt;代表&lt;/span&gt;&lt;/p&gt;
&lt;div style="display: flex; flex-wrap: wrap; gap: 15px; align-items: flex-start; margin-bottom: 20px;"&gt;
&lt;div style="flex: 0 0 150px; text-align: center;"&gt;&lt;img loading="lazy" decoding="async" class="alignnone size-thumbnail wp-image-267" src="https://juku-escot.com/wp/wp-content/uploads/2019/05/natsui-150x150.jpg" alt="夏井一成講師のプロフィール写真と担当科目情報（数学）" width="150" height="150" srcset="https://juku-escot.com/wp-content/uploads/2019/05/natsui-150x150.jpg 150w, https://juku-escot.com/wp-content/uploads/2019/05/natsui-200x200.jpg 200w" sizes="auto, (max-width: 150px) 100vw, 150px" /&gt;&lt;/div&gt;
&lt;div style="flex: 1; min-width: 220px; font-size: 14px;"&gt;
&lt;p&gt;私立ラ・サール中学校・同高等学校、&lt;span style="color: #ff00ff;"&gt;京都大学教育学部&lt;/span&gt;教育科学科を経て、システムエンジニアとしての勤務経験を持つ。その後「教育屋」としてのキャリアを重ね、中高一貫校生・中学受験生の数学・算数指導に携わっている。&lt;/p&gt;
&lt;p&gt;中学数学を大学入試への「&lt;span style="color: #ff00ff;"&gt;準備運動期間&lt;/span&gt;」と位置づけ、将来の入試を見据えた「数学的な筋肉」を仕上げるべく指導を行っている。&lt;/p&gt;
&lt;ul&gt;
&lt;li&gt;&lt;strong&gt;中学内容から受験算数・高校数学まで見通した指導設計&lt;/strong&gt;&lt;/li&gt;
&lt;li&gt;思考力を育てる「なぜそうなるか」を重視した解説&lt;/li&gt;
&lt;li&gt;苦手単元を早期に発見し、個別に対策するオーダーメイド型指導&lt;/li&gt;
&lt;/ul&gt;
&lt;p&gt;中学受験算数に特化した塾として、&lt;a href="http://natsui-sansu-juku.com/" target="_blank" rel="noopener"&gt;中学受験専門 夏井算数塾&lt;/a&gt;代表も務めている。&lt;/p&gt;
&lt;/div&gt;
&lt;/div&gt;
&lt;h2&gt;専門講師陣による「一人ひとりに合わせた指導」&lt;/h2&gt;
&lt;p&gt;エスコットでは、英語・国語・数学を中心に、難関大受験から中高一貫校の学校対策まで幅広く対応できる講師陣がそろっています。&lt;/p&gt;
&lt;ul&gt;
&lt;li&gt;&lt;strong&gt;各教科の専門家が、「受験」と「学校」の両方を視野に入れた指導を実施&lt;/strong&gt;&lt;/li&gt;
&lt;li&gt;完全１対１の個別指導で、生徒一人ひとりの課題や目標に応じてカリキュラムを設計&lt;/li&gt;
&lt;li&gt;外部専門塾・教室の代表としても活躍する講師が、最新の入試動向や現場感覚を反映した授業を提供&lt;/li&gt;
&lt;/ul&gt;
&lt;p&gt;「今の成績から志望校合格を実現したい」「学校の授業・教材が難しくてついていけない」といったお悩みがありましたら、ぜひ一度ご相談ください。生徒さんの状況に合わせて、最適な講座・担当講師をご提案いたします。&lt;/p&gt;
&lt;p&gt;&amp;nbsp;&lt;/p&gt;
&lt;section class="veu_cta" id="veu_cta-489"&gt;&lt;h1 class="cta_title"&gt;講座案内：学校対策　フォローアップコース【英語・数学】&lt;/h1&gt;&lt;div class="cta_body"&gt;&lt;div class="cta_body_image cta_body_image_right"&gt;&lt;a href="https://juku-escot.com/school/" target="_blank"&gt;&lt;img width="1024" height="267" src="https://juku-escot.com/wp-content/uploads/2019/03/学校対策その２-1024x267.png" class="attachment-large size-large" alt="" srcset="https://juku-escot.com/wp-content/uploads/2019/03/学校対策その２-1024x267.png 1024w, https://juku-escot.com/wp-content/uploads/2019/03/学校対策その２-300x78.png 300w, https://juku-escot.com/wp-content/uploads/2019/03/学校対策その２-768x201.png 768w, https://juku-escot.com/wp-content/uploads/2019/03/学校対策その２.png 1497w" sizes="(max-width: 1024px) 100vw, 1024px" /&gt;&lt;/a&gt;&lt;/div&gt;&lt;div class="cta_body_txt image_exist"&gt;【英語】
&lt;br /&gt;学校の授業進度を毎回確認し、試験日程にあわせた学習カリキュラムを作成した上で授業を進めていきます。
&lt;br /&gt;
&lt;br /&gt;【数学】
&lt;br /&gt;どの単元の学習が不十分なのかを見極めて、抜けている内容を補っていきます。学校の進度に十分に追いつくことができれば、先取りコースに変更していくのが理想的です。&lt;/div&gt;&lt;div class="cta_body_link"&gt;&lt;a href="https://juku-escot.com/school/" class="btn btn-primary btn-block btn-lg" target="_blank"&gt;学校対策　フォローアップコース【英語・数学】&lt;/a&gt;&lt;/div&gt;&lt;/div&gt;&lt;!-- [ /.vkExUnit_cta_body ] --&gt;&lt;/section&gt;			
------</t>
  </si>
  <si>
    <t>https://juku-escot.com/purpose/</t>
  </si>
  <si>
    <t>以下のページは不自然なワードを使用しています。
これらを適切に自然な言葉に置き換えて下さい。
なお、本文の装飾や構造は絶対に変えないでください。
【対象ページURL】
https://juku-escot.com/purpose/
【検出された不自然ワード】
- 型
- 整え
【本文】
------
&lt;p&gt;&lt;!-- ▼ 目立つCTA（上部追加／元の文は変更なし） --&gt;&lt;/p&gt;
&lt;div style="background: #0b1b3a; border: 2px solid #0b1b3a; color: #fff; padding: 18px 16px; margin: 0 0 18px 0; border-radius: 14px;"&gt;
&lt;div style="font-size: 18px; font-weight: 900; line-height: 1.4; margin: 0 0 10px 0;"&gt;教科別のつまずきを整理して、定期試験〜受験までの伸び方を整える&lt;/div&gt;
&lt;div style="font-size: 14px; opacity: .92; line-height: 1.6; margin: 0 0 14px 0;"&gt;まずは指導方針を確認→必要に応じて講座案内・受講ページへ&lt;/div&gt;
&lt;div&gt;&lt;a style="display: inline-block; background: #fff; color: #0b1b3a; padding: 12px 18px; text-decoration: none; border-radius: 10px; font-weight: 900;" href="https://juku-escot.com/kouza/"&gt;&lt;br /&gt;
▶ 講座案内を見る&lt;br /&gt;
&lt;/a&gt;&lt;br /&gt;
&lt;a style="display: inline-block; margin-left: 10px; background: #ffd54f; color: #111; padding: 12px 18px; text-decoration: none; border-radius: 10px; font-weight: 900;" href="https://juku-escot.com/inquiry/"&gt;&lt;br /&gt;
▶ 相談・お問い合わせ&lt;br /&gt;
&lt;/a&gt;&lt;/div&gt;
&lt;/div&gt;
&lt;h2&gt;指導方針&lt;/h2&gt;
&lt;p&gt;&amp;nbsp;&lt;/p&gt;
&lt;p&gt;「中高一貫校専門塾エスコット(Escot)～定期試験対策から大学受験指導まで～」&lt;/p&gt;
&lt;p&gt;教科ごとの指導方針です。ご一読いただけますと幸いです。&lt;/p&gt;
&lt;p&gt;&amp;nbsp;&lt;/p&gt;
&lt;p&gt;&lt;!-- 追記：入口SPとしての不足補完（選び方／比較／FAQ） --&gt;&lt;/p&gt;
&lt;h3&gt;どの指導方針から読めばよいか（迷ったときの目安）&lt;/h3&gt;
&lt;p&gt;中高一貫校は進度が速く、教科ごとに「つまずき方」が異なります。まずは今の課題に近い教科から、指導方針を確認してください。&lt;/p&gt;
&lt;div class="rounded" style="background-color: whitesmoke; padding: 10px;"&gt;&lt;strong&gt;読む順番の目安&lt;/strong&gt;&lt;br /&gt;
・定期試験で落ちやすい教科（英語/数学/国語）&lt;br /&gt;
・先取りが必要か／フォローが必要か（授業進度と理解度のズレ）&lt;br /&gt;
・高校内容（高1〜）の比重が増えているか（大学受験を見据える段階か）&lt;/div&gt;
&lt;h3&gt;教科別：よくある悩みと到達目標&lt;/h3&gt;
&lt;div class="table-responsive mb-3"&gt;
&lt;table class="table table-bordered table-hover align-middle mb-0"&gt;
&lt;thead style="background-color: #f5f5f5;"&gt;
&lt;tr class="text-center"&gt;
&lt;th style="width: 20%;"&gt;教科&lt;/th&gt;
&lt;th style="width: 40%;"&gt;よくある悩み（例）&lt;/th&gt;
&lt;th style="width: 40%;"&gt;指導方針で確認できること&lt;/th&gt;
&lt;/tr&gt;
&lt;/thead&gt;
&lt;tbody&gt;
&lt;tr&gt;
&lt;td class="text-center"&gt;&lt;strong&gt;英語&lt;/strong&gt;&lt;/td&gt;
&lt;td&gt;・教科書が難しくなり、訳が曖昧なまま進む&lt;br /&gt;
・文法/語彙が抜けて長文が読めない&lt;br /&gt;
・定期試験は取れるが模試で伸びない&lt;/td&gt;
&lt;td&gt;・語彙/文法/構造把握の優先順位&lt;br /&gt;
・読解〜答案化（和訳/英作文）の考え方&lt;br /&gt;
・受験を見据えた「思考力」の作り方&lt;/td&gt;
&lt;/tr&gt;
&lt;tr&gt;
&lt;td class="text-center"&gt;&lt;strong&gt;数学&lt;/strong&gt;&lt;/td&gt;
&lt;td&gt;・授業の進度が速く、演習不足で定着しない&lt;br /&gt;
・解法暗記で応用に対応できない&lt;br /&gt;
・ミスが多く点が安定しない&lt;/td&gt;
&lt;td&gt;・先取り/フォローの組み立て（単元の積み残しを作らない）&lt;br /&gt;
・典型→応用への上げ方&lt;br /&gt;
・条件整理/答案の進め方の徹底&lt;/td&gt;
&lt;/tr&gt;
&lt;tr&gt;
&lt;td class="text-center"&gt;&lt;strong&gt;国語&lt;/strong&gt;&lt;/td&gt;
&lt;td&gt;・現代文の勉強法が分からない&lt;br /&gt;
・記述で点が取れない／根拠が曖昧&lt;br /&gt;
・定期試験は何を覚えるべきか迷う&lt;/td&gt;
&lt;td&gt;・本文処理/設問処理/記述の改善ポイント&lt;br /&gt;
・定期試験で点が安定する進め方&lt;br /&gt;
・受験国語としての再現性の作り方&lt;/td&gt;
&lt;/tr&gt;
&lt;/tbody&gt;
&lt;/table&gt;
&lt;/div&gt;
&lt;h3&gt;よくある質問（FAQ）&lt;/h3&gt;
&lt;div class="rounded" style="background-color: whitesmoke; padding: 10px;"&gt;
&lt;p&gt;&lt;strong&gt;Q. 先取りとフォローアップ、どちらが向いていますか。&lt;/strong&gt;&lt;br /&gt;
A. 学校の進度より前に進めて余裕を作りたい場合は先取り、授業内容の理解が曖昧で定期試験に直結しにくい場合はフォローアップが目安です。まずは教科別の指導方針で「どこを重視するか」を確認してください。&lt;strong&gt;Q. 定期試験対策と大学受験対策は両立できますか。&lt;/strong&gt;&lt;br /&gt;
A. 中高一貫校では、定期試験で扱う範囲そのものが受験につながることも多い一方、思考の進め方や答案化の考え方が不足すると伸びが止まります。指導方針では、その考え方をどう作るかを確認できます。&lt;strong&gt;Q. どのページを見れば、塾の考え方が一番分かりますか。&lt;/strong&gt;&lt;br /&gt;
A. まずはこのページから教科別の指導方針（英語/数学/国語）を読み、次に必要に応じて講座案内・受講ページをご確認ください。&lt;/p&gt;
&lt;/div&gt;
&lt;p&gt;&lt;!-- [ /.vkExUnit_cta_body ] --&gt;&lt;/p&gt;
&lt;p&gt;&lt;a href="https://juku-escot.com/english/"&gt;&lt;img decoding="async" class="alignnone size-medium wp-image-210" src="https://juku-escot.com/wp/wp-content/uploads/2019/03/英語指導方針-300x52.png" sizes="(max-width: 300px) 100vw, 300px" srcset="https://juku-escot.com/wp-content/uploads/2019/03/英語指導方針-300x52.png 300w, https://juku-escot.com/wp-content/uploads/2019/03/英語指導方針-768x134.png 768w, https://juku-escot.com/wp-content/uploads/2019/03/英語指導方針-1024x179.png 1024w, https://juku-escot.com/wp-content/uploads/2019/03/英語指導方針.png 1459w" alt="" width="300" height="52" /&gt;&lt;/a&gt;&lt;/p&gt;
&lt;p&gt;&lt;a href="https://juku-escot.com/mathematics/"&gt;&lt;img decoding="async" class="alignnone size-medium wp-image-211" src="https://juku-escot.com/wp/wp-content/uploads/2019/03/数学指導方針-300x52.png" sizes="(max-width: 300px) 100vw, 300px" srcset="https://juku-escot.com/wp-content/uploads/2019/03/数学指導方針-300x52.png 300w, https://juku-escot.com/wp-content/uploads/2019/03/数学指導方針-768x134.png 768w, https://juku-escot.com/wp-content/uploads/2019/03/数学指導方針-1024x179.png 1024w, https://juku-escot.com/wp-content/uploads/2019/03/数学指導方針.png 1459w" alt="" width="300" height="52" /&gt;&lt;/a&gt;&lt;/p&gt;
&lt;p&gt;&lt;a href="https://juku-escot.com/japanese/"&gt;&lt;img decoding="async" class="alignnone wp-image-212 size-medium" src="https://juku-escot.com/wp/wp-content/uploads/2019/03/国語指導方針-300x52.png" sizes="(max-width: 300px) 100vw, 300px" srcset="https://juku-escot.com/wp-content/uploads/2019/03/国語指導方針-300x52.png 300w, https://juku-escot.com/wp-content/uploads/2019/03/国語指導方針-768x134.png 768w, https://juku-escot.com/wp-content/uploads/2019/03/国語指導方針-1024x179.png 1024w, https://juku-escot.com/wp-content/uploads/2019/03/国語指導方針.png 1459w" alt="" width="300" height="52" /&gt;&lt;/a&gt;&lt;/p&gt;
&lt;section id="veu_cta-496" class="veu_cta"&gt;
&lt;div class="cta_body"&gt;
&lt;div class="cta_body_link"&gt;&lt;/div&gt;
&lt;/div&gt;
&lt;p&gt;&lt;!-- [ /.vkExUnit_cta_body ] --&gt;&lt;/p&gt;
&lt;/section&gt;
&lt;p&gt;&lt;!-- ▼ 目立つCTA（下部追加／元の文は変更なし） --&gt;&lt;/p&gt;
&lt;div style="background: #111; border: 2px solid #111; color: #fff; padding: 22px 16px; margin: 22px 0 0; border-radius: 16px; text-align: center;"&gt;
&lt;div style="font-size: 18px; font-weight: 900; line-height: 1.4; margin: 0 0 10px 0;"&gt;今のつまずきに合う教科から、進め方を一緒に整理する&lt;/div&gt;
&lt;div style="font-size: 14px; opacity: .92; line-height: 1.6; margin: 0 0 14px 0;"&gt;英語／数学／国語の状況をもとに、優先順位と学習の流れを作ります&lt;/div&gt;
&lt;p&gt;&lt;a style="display: inline-block; background: #ffd54f; color: #111; padding: 12px 22px; text-decoration: none; border-radius: 10px; font-weight: 900;" href="https://juku-escot.com/inquiry/"&gt;&lt;br /&gt;
▶ 相談・お問い合わせ&lt;br /&gt;
&lt;/a&gt;&lt;br /&gt;
&lt;a style="display: inline-block; margin-left: 10px; background: #fff; color: #111; padding: 12px 22px; text-decoration: none; border-radius: 10px; font-weight: 900;" href="https://juku-escot.com/kouza/"&gt;&lt;br /&gt;
▶ 講座案内を見る&lt;br /&gt;
&lt;/a&gt;&lt;/p&gt;
&lt;/div&gt;
&lt;section class="veu_cta" id="veu_cta-497"&gt;&lt;h1 class="cta_title"&gt;講座案内：受験対策　小論文講座【国語】&lt;/h1&gt;&lt;div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image_exist"&gt;【国語】
&lt;br /&gt;小論文には書き方の「型」があります。それに基づいて文章を書くことで論理的な展開の小論文を作成することができます。また、そのフォーマットがあるからこそ、何を書くかを明確にできるのです。「型」を用いて文章を書く訓練を積み、添削指導によってさらなるブラッシュアップを目指します。&lt;/div&gt;&lt;div class="cta_body_link"&gt;&lt;a href="https://juku-escot.com/examination/" class="btn btn-primary btn-block btn-lg" target="_blank"&gt;受験対策　小論文講座【国語】&lt;/a&gt;&lt;/div&gt;&lt;/div&gt;&lt;!-- [ /.vkExUnit_cta_body ] --&gt;&lt;/section&gt;			
------</t>
  </si>
  <si>
    <t>https://juku-escot.com/taikeisuugaku/</t>
  </si>
  <si>
    <t>以下のページは不自然なワードを使用しています。
これらを適切に自然な言葉に置き換えて下さい。
なお、本文の装飾や構造は絶対に変えないでください。
【対象ページURL】
https://juku-escot.com/taikeisuugaku/
【検出された不自然ワード】
- 型
- 迷い
【本文】
------
&lt;p&gt;&amp;nbsp;&lt;/p&gt;
&lt;p&gt;&lt;img fetchpriority="high" decoding="async" class="alignleft size-medium wp-image-1017" src="https://juku-escot.com/wp-content/uploads/2023/10/体系数学-300x169.jpg" sizes="(max-width: 300px) 100vw, 300px" srcset="https://juku-escot.com/wp-content/uploads/2023/10/体系数学-300x169.jpg 300w, https://juku-escot.com/wp-content/uploads/2023/10/体系数学-1024x576.jpg 1024w, https://juku-escot.com/wp-content/uploads/2023/10/体系数学-768x432.jpg 768w, https://juku-escot.com/wp-content/uploads/2023/10/体系数学-320x180.jpg 320w, https://juku-escot.com/wp-content/uploads/2023/10/体系数学.jpg 1280w" alt="体系数学教材の特徴" width="300" height="169" /&gt;&lt;/p&gt;
&lt;p&gt;中高一貫校で広く採用されている『体系数学』は、公立中学校の教科書よりも量が多く、内容も高度になりやすい数学教材です。&lt;br /&gt;
分野ごとに内容が体系的にまとめられており、同じ分野を「やさしい問題 → 難しい問題」へと段階的に学べる一方で、授業進度が速く、自力での学習が難しいと感じる方も少なくありません。&lt;/p&gt;
&lt;p&gt;このページでは、&lt;/p&gt;
&lt;ul&gt;
&lt;li&gt;『体系数学』とはどのような教材か（中学〜高校・各巻の位置づけ）&lt;/li&gt;
&lt;li&gt;体系数学で多くの生徒がつまずく理由（レベル・難易度の感じ方）&lt;/li&gt;
&lt;li&gt;体系数学を&lt;strong&gt;「負担」ではなく「武器」&lt;/strong&gt;にするための攻略法（Level A/B/Cの使い方）&lt;/li&gt;
&lt;li&gt;中高一貫校専門塾エスコットによる体系数学対策（1対1・オンライン対応）&lt;/li&gt;
&lt;/ul&gt;
&lt;p&gt;を、やさしくまとめて解説します。体系数学の特徴を理解し、効率よく学習を進めるための参考にしてください。&lt;/p&gt;
&lt;h2&gt;体系数学とは（先に要点：中高一貫校向けの体系的教材）&lt;/h2&gt;
&lt;p&gt;『体系数学』は、数研出版が発行する&lt;strong&gt;中高一貫校向け教科書&lt;/strong&gt;で、特に上位校で採用されることが多いとされています。&lt;br /&gt;
同系列の分野が体系的・連続的に掲載されているため、学習の見通しが立てやすい反面、先取り前提で進む学校では負荷が上がりやすい教材でもあります。&lt;/p&gt;
&lt;ul&gt;
&lt;li&gt;同じ分野の内容を、簡単なものから難しいものへと&lt;strong&gt;体系的に学べる&lt;/strong&gt;&lt;/li&gt;
&lt;li&gt;&lt;span style="color: #0000ff;"&gt;先取りでカリキュラムが進むため、内容が高度&lt;/span&gt;になりやすい&lt;/li&gt;
&lt;li&gt;参考書・問題集・書き込み式ノートなど、&lt;strong&gt;一式セットで使われることが多い&lt;/strong&gt;&lt;/li&gt;
&lt;/ul&gt;
&lt;p&gt;シリーズを通して中学〜高校範囲の数学を総合的に学べる教材ですが、学校の進度・先生の運用・課題量によって「体感の難しさ」が変わる点は押さえておくと安心です。&lt;/p&gt;
&lt;h3&gt;公立教科書と比べて「量・進度・難度」が上がりやすい理由&lt;/h3&gt;
&lt;p&gt;体系数学は分野ごとにまとまっているため、同じテーマを短期間で一気に進める運用になりやすい傾向があります。&lt;br /&gt;
その結果、理解が追いつかないまま次へ進んでしまったり、復習が後回しになったりすると、苦手が積み上がりやすくなります。&lt;/p&gt;
&lt;h2&gt;体系数学のレベル・難易度（ついていけない原因の整理）&lt;/h2&gt;
&lt;p&gt;体系数学は量が多く、内容も難しめに感じられることがあります。その分、理解が進めば大学受験対策にもつながる教材ですが、現場では次のような課題がよく見られます。&lt;/p&gt;
&lt;h3&gt;授業進度が速く、理解が追いつかない&lt;/h3&gt;
&lt;p&gt;中高一貫校の授業は先取りが基本のため、&lt;/p&gt;
&lt;ul&gt;
&lt;li&gt;&lt;span style="color: #0000ff;"&gt;内容が理解できないまま授業が進んでしまう&lt;/span&gt;&lt;/li&gt;
&lt;li&gt;「なんとなく分かったつもり」の状態で、&lt;strong&gt;定着する前に次の単元へ進んでしまう&lt;/strong&gt;&lt;/li&gt;
&lt;/ul&gt;
&lt;p&gt;といったケースが起こりやすくなります。&lt;/p&gt;
&lt;h3&gt;量・難易度が高く、自力学習が難しい&lt;/h3&gt;
&lt;ul&gt;
&lt;li&gt;学習すべき内容が多く、&lt;strong&gt;予習・復習にかなりの時間がかかる&lt;/strong&gt;&lt;/li&gt;
&lt;li&gt;内容そのものの&lt;span style="color: #0000ff;"&gt;難易度が高く、自力で学習を進めるのが難しい&lt;/span&gt;&lt;/li&gt;
&lt;/ul&gt;
&lt;p&gt;授業中に理解できたつもりでも、復習の演習量が足りず、&lt;strong&gt;定着する前に抜けてしまう&lt;/strong&gt;こともよくあります。&lt;/p&gt;
&lt;h3&gt;課題量が多く「こなすだけ」になりやすい&lt;/h3&gt;
&lt;p&gt;学校によっては、問題演習のほとんどが「課題」として課される場合もあります。その場合、&lt;/p&gt;
&lt;ul&gt;
&lt;li&gt;自力で問題演習をしようとしても&lt;strong&gt;相当な時間が必要&lt;/strong&gt;&lt;/li&gt;
&lt;li&gt;&lt;span style="color: #ff0000;"&gt;とにかく課題を終わらせることが優先&lt;/span&gt;になり、&lt;strong&gt;内容理解が追いつかない&lt;/strong&gt;&lt;/li&gt;
&lt;/ul&gt;
&lt;p&gt;といった「やっているのに力がつかない」状態に陥りやすくなります。&lt;/p&gt;
&lt;h3&gt;体系的だからこそ、ひとつのつまずきが致命傷になりやすい&lt;/h3&gt;
&lt;ul&gt;
&lt;li&gt;&lt;span style="color: #ff0000;"&gt;ひとつつまずくと、その先の内容すべてが分からなくなりやすい&lt;/span&gt;&lt;/li&gt;
&lt;li&gt;自力で遡ってフォローすることが難しく、&lt;strong&gt;苦手が雪だるま式に広がる&lt;/strong&gt;&lt;/li&gt;
&lt;/ul&gt;
&lt;ul&gt;
&lt;li&gt;学年が上がったあとに「同じ分野を易しい問題から復習し直す」機会が少ない&lt;/li&gt;
&lt;li&gt;&lt;span style="color: #ff0000;"&gt;定着しきれていない分野があっても気づきにくい&lt;/span&gt;&lt;/li&gt;
&lt;li&gt;定期的に復習しないと、&lt;strong&gt;過去の内容を取り戻すチャンスが少ない&lt;/strong&gt;&lt;/li&gt;
&lt;/ul&gt;
&lt;h3&gt;定期テスト・塾との進度のズレ&lt;/h3&gt;
&lt;p&gt;中高一貫校の定期テストは出題範囲が広く、体系数学に沿って応用問題も出題されることがあります。しかし、&lt;/p&gt;
&lt;ul&gt;
&lt;li&gt;高難易度のため、&lt;strong&gt;自力でのテスト対策が難しい&lt;/strong&gt;&lt;/li&gt;
&lt;li&gt;塾に通っていても、&lt;span style="color: #0000ff;"&gt;塾の進度と学校の進度が合わない&lt;/span&gt;ことがある&lt;/li&gt;
&lt;li&gt;集団授業の塾では、&lt;span style="color: #ff0000;"&gt;学校と同じように「分からなくても授業が進んでしまう」&lt;/span&gt;&lt;/li&gt;
&lt;/ul&gt;
&lt;p&gt;といった負のループに入りやすいケースもあります。&lt;/p&gt;
&lt;div class="rounded" style="background-color: whitesmoke; padding: 10px;"&gt;・授業の進度に追いつけない&lt;br /&gt;
・量が多く、問題をこなすことができない&lt;br /&gt;
・問題演習が十分にできない&lt;br /&gt;
・学習指導要領の範囲を超える難しい問題が多い&lt;br /&gt;
・集団塾では進度が異なるため内容が合わない&lt;/div&gt;
&lt;h2&gt;体系数学1〜5はどの学年で何を学ぶ（中学／高校の位置づけ）&lt;/h2&gt;
&lt;p&gt;体系数学は巻ごとに学年の目安があります。ただし、学校によって進度は異なるため、「自分の学校がどこまで進んでいるか」をまず確認するとまとめやすくなります。&lt;/p&gt;
&lt;h3&gt;体系数学１（中１・中２用）&lt;/h3&gt;
&lt;p&gt;体系数学１は、中１・中２生向けの教材で、代数分野・幾何分野の基礎を固めます。&lt;/p&gt;
&lt;div class="rounded" style="background-color: whitesmoke; padding: 10px;"&gt;
&lt;p&gt;&lt;strong&gt;代数分野：数と式の基本的な性質を知る&lt;/strong&gt;&lt;br /&gt;
正負の数／文字式／一次方程式／連立方程式／不等式／１次関数 など&lt;strong&gt;幾何分野：図形の基本的な性質を知る&lt;/strong&gt;&lt;br /&gt;
平面図形／空間図形／合同と証明 など&lt;/p&gt;
&lt;/div&gt;
&lt;p&gt;詳しい指導内容は、&lt;br /&gt;
&lt;a href="https://juku-escot.com/kouza/j1-math/" target="_blank" rel="noopener"&gt;&lt;button class="btn btn-primary rounded-pill" type="button"&gt;中1数学&lt;/button&gt;&lt;/a&gt;&lt;br /&gt;
をご覧ください。&lt;/p&gt;
&lt;h3&gt;体系数学２（中２・中３用）&lt;/h3&gt;
&lt;p&gt;体系数学２は、中２・中３生向けで、「中学内容の仕上げ」と「高校数学への橋渡し」を担う１冊です。&lt;/p&gt;
&lt;div class="rounded" style="background-color: whitesmoke; padding: 10px;"&gt;
&lt;p&gt;&lt;strong&gt;代数分野：数と式の世界をひろげる&lt;/strong&gt;&lt;br /&gt;
式の展開／因数分解／平方根／二次方程式／y=ax²／確率 など&lt;strong&gt;幾何分野：図形のいろいろな性質をさぐる&lt;/strong&gt;&lt;br /&gt;
相似／線分の比（チェバ・メネラウスの定理）／円／三平方の定理 など&lt;/p&gt;
&lt;/div&gt;
&lt;p&gt;詳しい指導内容は、&lt;br /&gt;
&lt;a href="https://juku-escot.com/kouza/j2-math/" target="_blank" rel="noopener"&gt;&lt;button class="btn btn-primary rounded-pill" type="button"&gt;中2数学&lt;/button&gt;&lt;/a&gt;&lt;br /&gt;
&lt;a href="https://juku-escot.com/kouza/j3-math/" target="_blank" rel="noopener"&gt;&lt;button class="btn btn-primary rounded-pill" type="button"&gt;中3数学&lt;/button&gt;&lt;/a&gt;&lt;br /&gt;
をご覧ください。&lt;/p&gt;
&lt;h3&gt;体系数学３（高１・高２用）&lt;/h3&gt;
&lt;p&gt;体系数学３は、高１・高２生向けで、内容は「数式・関数編」と「論理・確率編」に分かれています。&lt;/p&gt;
&lt;div class="rounded" style="background-color: whitesmoke; padding: 10px;"&gt;
&lt;p&gt;&lt;strong&gt;数式・関数編：数と式・関数・図形の性質&lt;/strong&gt;&lt;br /&gt;
式と計算／３次式の展開／因数分解／恒等式／等式・不等式の証明／二次関数／三角比／集合／命題・証明／データの分析 など&lt;strong&gt;論理・確率編：論理・確率と統計・整数の性質&lt;/strong&gt;&lt;br /&gt;
集合／順列・組み合わせ／確率／整数の性質／三角形の性質／円の性質／空間図形 など&lt;/p&gt;
&lt;/div&gt;
&lt;p&gt;詳しい指導内容は、&lt;br /&gt;
&lt;a href="https://juku-escot.com/kouza/h1-math/" target="_blank" rel="noopener"&gt;&lt;button class="btn btn-primary rounded-pill" type="button"&gt;高1数学&lt;/button&gt;&lt;/a&gt;&lt;br /&gt;
をご覧ください。&lt;/p&gt;
&lt;h3&gt;体系数学４（高２用）&lt;/h3&gt;
&lt;p&gt;体系数学４は、主に高２生を対象とし、&lt;strong&gt;微積分の基礎と数列・ベクトル&lt;/strong&gt;を扱います。&lt;/p&gt;
&lt;div class="rounded" style="background-color: whitesmoke; padding: 10px;"&gt;&lt;strong&gt;微積分の基礎と数列・ベクトル&lt;/strong&gt;&lt;br /&gt;
式の計算／複素数／２次方程式／高次方程式／恒等式／図形と方程式／三角関数／指数関数／対数関数／微分法／積分法／数列／平面ベクトル／空間ベクトル など&lt;/div&gt;
&lt;h3&gt;体系数学５（高３用）&lt;/h3&gt;
&lt;p&gt;体系数学５は、高３生向けで、&lt;strong&gt;複素数平面と微積分の応用&lt;/strong&gt;を中心に学習します。&lt;/p&gt;
&lt;div class="rounded" style="background-color: whitesmoke; padding: 10px;"&gt;&lt;strong&gt;複素数平面と微積分の応用&lt;/strong&gt;&lt;br /&gt;
ロピタルの定理／微分方程式 など&lt;/div&gt;
&lt;h2&gt;「体系問題集」「書き込みノート」はどう使う（Level A/B/Cの回し方）&lt;/h2&gt;
&lt;p&gt;体系数学は、参考書・問題集・書き込み式ノートなどがセットで運用されることが多い教材です。&lt;br /&gt;
ただ、やみくもに全部を「消化」しようとすると時間が足りなくなりやすいので、まずは&lt;strong&gt;レベル（A/B/C）を基準に優先順位を決める&lt;/strong&gt;とまとめやすくなります。&lt;/p&gt;
&lt;h3&gt;Level Aで土台 → Level Bで得点帯 → Level Cは目的に応じて&lt;/h3&gt;
&lt;p&gt;体系数学は、問題の難易度が&lt;strong&gt;Level A／B／C&lt;/strong&gt;に分かれています。難易度は、A → B → Cの順に上がっていきます。&lt;/p&gt;
&lt;ul&gt;
&lt;li&gt;&lt;strong&gt;Level A：&lt;/strong&gt;教科書レベルの&lt;strong&gt;基本問題&lt;/strong&gt;。まずはここで基礎を固める。&lt;/li&gt;
&lt;li&gt;&lt;strong&gt;Level B：&lt;/strong&gt;&lt;span style="color: #0000ff;"&gt;幅広い種類の問題が揃った標準～やや難レベル&lt;/span&gt;。→ Level Bが理解できていれば、&lt;strong&gt;定期テストで上位に入れるレベル&lt;/strong&gt;に近づきやすい。&lt;/li&gt;
&lt;li&gt;&lt;strong&gt;Level C・総合問題：&lt;/strong&gt;難易度が高く、入試レベルの応用問題が中心。&lt;/li&gt;
&lt;/ul&gt;
&lt;p&gt;学習の基本は、&lt;/p&gt;
&lt;ol&gt;
&lt;li&gt;&lt;strong&gt;Level Aで基礎を固める&lt;/strong&gt;&lt;/li&gt;
&lt;li&gt;&lt;strong&gt;Level Bで標準～応用レベルを徹底反復&lt;/strong&gt;&lt;/li&gt;
&lt;li&gt;必要に応じて&lt;strong&gt;Level C・総合問題に挑戦&lt;/strong&gt;&lt;/li&gt;
&lt;/ol&gt;
&lt;p&gt;という流れです。&lt;/p&gt;
&lt;h3&gt;つまずいたときの戻り方（どこまで戻すかの決め方）&lt;/h3&gt;
&lt;p&gt;特にLevel Bについては、&lt;/p&gt;
&lt;ul&gt;
&lt;li&gt;&lt;span style="color: #ff0000;"&gt;解けなかった問題は、解けるようになるまで何度もやり直す&lt;/span&gt;&lt;/li&gt;
&lt;li&gt;一度は解けた問題も、時間を置いて&lt;strong&gt;定期的に反復練習&lt;/strong&gt;する&lt;/li&gt;
&lt;/ul&gt;
&lt;p&gt;が重要です。やり直しの際は「どの知識が抜けていたか」を言語化し、必要ならLevel Aの類題まで戻る、という“戻り幅”を意識すると、再発が減りやすくなります。&lt;/p&gt;
&lt;h2&gt;体系数学とチャート式の違い（役割の違いと併用の考え方）&lt;/h2&gt;
&lt;p&gt;検索で「体系数学とチャート式の違い」が気になる方も多いかもしれません。&lt;br /&gt;
どちらが良い・悪いというより、教材の&lt;strong&gt;役割&lt;/strong&gt;が少し異なると考えるとまとめやすいです。&lt;/p&gt;
&lt;h3&gt;学校教材としての体系数学／受験参考書としてのチャート&lt;/h3&gt;
&lt;ul&gt;
&lt;li&gt;&lt;strong&gt;体系数学：&lt;/strong&gt;学校の進度に沿って学ぶ“教科書型”。分野がまとまっているため、学習の見通しは立てやすい一方、進度が速いと負担が増えやすい。&lt;/li&gt;
&lt;li&gt;&lt;strong&gt;チャート式：&lt;/strong&gt;受験を見据えた“参考書・問題集型”。体系数学の理解を補ったり、演習量を増やしたりする目的で使われることが多い。&lt;/li&gt;
&lt;/ul&gt;
&lt;p&gt;学校の運用や本人の目標（定期テスト重視／受験も見据える等）によって、相性は変わります。&lt;/p&gt;
&lt;h3&gt;どちらを先にやるべきか（状況別の判断）&lt;/h3&gt;
&lt;p&gt;迷いやすいポイントですが、まずは&lt;strong&gt;学校の授業・定期テスト範囲（体系数学）を軸&lt;/strong&gt;にして、理解が薄い箇所を補う形で参考書・問題集を追加する、という順番のほうが無理が出にくいことがあります。&lt;br /&gt;
ただし、学校の進度と合わない場合は、取り組む順序を調整した方が良いケースもあるため、状況に応じて検討すると安心です。&lt;/p&gt;
&lt;h2&gt;体系数学の採用校はどう調べる（よくある誤解の整理）&lt;/h2&gt;
&lt;p&gt;「体系数学の採用校」を知りたい場合、ネット上の断定的な一覧は根拠が不明なこともあるため、まずは&lt;strong&gt;自分の学校が何を使っているか&lt;/strong&gt;を確実に確認するのが安全です。&lt;/p&gt;
&lt;h3&gt;学校配布物・シラバス・教科書案内での確認の流れ&lt;/h3&gt;
&lt;ul&gt;
&lt;li&gt;新学期の&lt;strong&gt;教科書・教材配布プリント&lt;/strong&gt;（購入リスト）を確認する&lt;/li&gt;
&lt;li&gt;&lt;strong&gt;シラバス&lt;/strong&gt;や授業の進度表に教材名が記載されていないかを見る&lt;/li&gt;
&lt;li&gt;学校指定の購入サイト・書店案内がある場合は、教材名を照合する&lt;/li&gt;
&lt;li&gt;不明なときは、先生に「使用教材名」を確認する&lt;/li&gt;
&lt;/ul&gt;
&lt;h3&gt;「採用＝難関校」とは限らない（判断の注意点）&lt;/h3&gt;
&lt;p&gt;体系数学は上位校で採用されることが多いと言われますが、採用の有無だけで学校の難易度を決めつけるのは難しい面があります。&lt;br /&gt;
重要なのは「どの巻をどのペースで進め、どこまで課題として出すか」です。採用の有無よりも、運用のされ方を見て学習計画を立てるほうが実用的です。&lt;/p&gt;
&lt;h2&gt;体系数学の攻略法（テストで点にする学習の流れ）&lt;/h2&gt;
&lt;p&gt;中高一貫校専門塾エスコット（Escot）では、完全１対１の個別指導で、上記のような課題に対して次のような対策を行っています。&lt;/p&gt;
&lt;h3&gt;反復の組み立て（週の復習ルーティン／テスト前の優先順位）&lt;/h3&gt;
&lt;p&gt;体系数学は、分からない問題をそのままにせず、&lt;strong&gt;理解 → 練習 → 反復&lt;/strong&gt;のサイクルを回すことが大切です。&lt;br /&gt;
とくに課題が多い学校ほど、何を優先するか（A→B→必要に応じてC）を決めて進めると、学習が破綻しにくくなります。&lt;/p&gt;
&lt;h3&gt;エスコットの支援：板書プリント・データ管理・学年別コース・オンライン&lt;/h3&gt;
&lt;p&gt;当塾では、授業が終わるたびに&lt;strong&gt;その日の授業の板書をそのままプリントとしてお渡し&lt;/strong&gt;しています。&lt;/p&gt;
&lt;ul&gt;
&lt;li&gt;授業中に解説した解き方・発想が、&lt;strong&gt;そのまま手元に残る&lt;/strong&gt;&lt;/li&gt;
&lt;li&gt;復習の際、「どうやって解いたか」をすぐに思い出せる&lt;/li&gt;
&lt;/ul&gt;
&lt;p&gt;さらに、板書データは&lt;strong&gt;データベースで管理&lt;/strong&gt;しているため、&lt;/p&gt;
&lt;ul&gt;
&lt;li&gt;「一度は解けたのに、時間が経って解けなくなった問題」も、&lt;strong&gt;過去の板書をすぐに呼び出して復習&lt;/strong&gt;できる&lt;/li&gt;
&lt;li&gt;過去に受講した授業の復習・再演習を、&lt;span style="color: #0000ff;"&gt;タイムリーかつ効率良く行える&lt;/span&gt;&lt;/li&gt;
&lt;/ul&gt;
&lt;p&gt;&lt;span style="color: #ff0000;"&gt;体系数学は、分からない問題をそのままにせず、きちんと理解し、反復練習することが何より重要&lt;/span&gt;です。そのための「取り組み方」まで含めてサポートします。&lt;/p&gt;
&lt;h3&gt;学年別単元と開講コース&lt;/h3&gt;
&lt;p&gt;学年別の数学対策と扱う単元は、以下のリンク先で詳しくご案内しています。学年別にコースを設けており、&lt;strong&gt;学校の進度・理解度・目標&lt;/strong&gt;に合わせた指導が可能です。&lt;/p&gt;
&lt;div class="rounded" style="background-color: whitesmoke; padding: 10px;"&gt;・&lt;a href="https://juku-escot.com/kouza/j1-math/" target="_blank" rel="noopener"&gt;中１&lt;/a&gt;&lt;br /&gt;
・&lt;a href="https://juku-escot.com/kouza/j2-math/" target="_blank" rel="noopener"&gt;中２&lt;/a&gt;&lt;br /&gt;
・&lt;a href="https://juku-escot.com/kouza/j3-math/" target="_blank" rel="noopener"&gt;中３&lt;/a&gt;&lt;br /&gt;
・&lt;a href="https://juku-escot.com/kouza/h1-math/" target="_blank" rel="noopener"&gt;高１&lt;/a&gt;&lt;/div&gt;
&lt;p&gt;教室型の授業に加え、&lt;strong&gt;オンラインでも同様の授業&lt;/strong&gt;が受講可能です。オンライン授業については、&lt;br /&gt;
&lt;a href="https://juku-escot.com/online/" target="_blank" rel="noopener"&gt;&lt;strong&gt;コチラ&lt;/strong&gt;&lt;/a&gt;&lt;br /&gt;
をご覧ください。&lt;/p&gt;
&lt;p&gt;中高一貫校専門塾エスコット（Escot）は、完全１対１の個別指導で、生徒さん一人ひとりに合わせた体系数学対策を行っています。状況やお悩みはそれぞれ異なりますので、まずは一度ご相談ください。&lt;/p&gt;
&lt;p&gt;&lt;a href="https://juku-escot.com/inquiry/"&gt;&lt;br /&gt;
&lt;img decoding="async" class="aligncenter size-medium wp-image-393" src="https://juku-escot.com/wp-content/uploads/2019/06/エスコット問い合わせ-2-300x56.png" sizes="(max-width: 300px) 100vw, 300px" srcset="https://juku-escot.com/wp-content/uploads/2019/06/エスコット問い合わせ-2-300x56.png 300w, https://juku-escot.com/wp-content/uploads/2019/06/エスコット問い合わせ-2-768x144.png 768w, https://juku-escot.com/wp-content/uploads/2019/06/エスコット問い合わせ-2-1024x192.png 1024w, https://juku-escot.com/wp-content/uploads/2019/06/エスコット問い合わせ-2.png 1122w" alt="個別指導塾エスコット: 体系数学対策を完全1対1でサポートする塾" width="300" height="56" /&gt;&lt;br /&gt;
&lt;/a&gt;&lt;/p&gt;
&lt;h3&gt;数学の勉強方法を見直したい方へ&lt;/h3&gt;
&lt;p&gt;体系数学の内容に入る前に、&lt;strong&gt;そもそもの数学の勉強法&lt;/strong&gt;を見直すことも大切です。&lt;/p&gt;
&lt;ul&gt;
&lt;li&gt;代数分野の勉強法は、&lt;strong&gt;&lt;a href="https://juku-escot.com/column/daisuubennkyouhou/" target="_blank" rel="noopener"&gt;数学（代数分野）が中々出来ない生徒さん向けの勉強法&lt;/a&gt;&lt;/strong&gt;を参考にしてください。&lt;/li&gt;
&lt;li&gt;数学全般が苦手に感じている場合は、&lt;strong&gt;&lt;a href="https://juku-escot.com/column/suugakudekinai/" target="_blank" rel="noopener"&gt;コチラ&lt;/a&gt;&lt;/strong&gt;にあるように、&lt;span style="color: #0000ff;"&gt;学習方法を工夫するだけで状況が好転する可能性&lt;/span&gt;もあります。&lt;/li&gt;
&lt;/ul&gt;
&lt;p&gt;普段の学習方法を見直しつつ、体系数学を活かして&lt;strong&gt;成績アップ&lt;/strong&gt;を目指していきましょう。&lt;/p&gt;
&lt;h2&gt;まとめ：体系数学を「負担」から「武器」に変える要点&lt;/h2&gt;
&lt;p&gt;本ページの内容をまとめると、体系数学を使いこなすためのポイントは次の通りです。&lt;/p&gt;
&lt;ul&gt;
&lt;li&gt;体系数学は、&lt;strong&gt;分野ごとに内容が体系的にまとまった中高一貫校向け教材&lt;/strong&gt;で、公立教科書よりも量・難易度ともに高く感じられやすい&lt;/li&gt;
&lt;li&gt;同じ分野を「やさしい問題 → 難しい問題」へと連続して学べる一方、&lt;span style="color: #ff0000;"&gt;ひとつのつまずきがその先の学習に大きく影響しやすい&lt;/span&gt;&lt;/li&gt;
&lt;li&gt;授業進度の速さ・課題量の多さ・自力学習の難しさから、&lt;strong&gt;「こなすだけ」で終わり、定着しない&lt;/strong&gt;ケースが起こりやすい&lt;/li&gt;
&lt;li&gt;攻略の基本は、&lt;strong&gt;Level Aで基礎 → Level Bで標準～応用を徹底反復 → 必要に応じてLevel Cへ&lt;/strong&gt;という段階的学習&lt;/li&gt;
&lt;li&gt;分からない問題をそのままにせず、&lt;strong&gt;理解 → 練習 → 反復&lt;/strong&gt;のサイクルを回す「取り組み方」が重要&lt;/li&gt;
&lt;li&gt;エスコットでは、板書プリント・データ管理・学年別コース・オンライン授業を組み合わせ、&lt;strong&gt;体系数学を「負担」から「武器」へと変えるサポート&lt;/strong&gt;を行っています&lt;/li&gt;
&lt;/ul&gt;
&lt;p&gt;体系数学は難しく感じることもありますが、取り組み方をまとめることで、学力の土台になりやすい教材でもあります。&lt;br /&gt;
学校の進度と本人の理解度に合わせて、無理のない計画で進めていきましょう。&lt;/p&gt;
&lt;p&gt;&amp;nbsp;&lt;/p&gt;
&lt;section id="veu_cta-490" class="veu_cta"&gt;&lt;!-- [ /.vkExUnit_cta_body ] --&gt;&lt;/p&gt;
&lt;/section&gt;
&lt;section class="veu_cta" id="veu_cta-496"&gt;&lt;h1 class="cta_title"&gt;講座案内：受験対策　薬学部対策講座【数学】&lt;/h1&gt;&lt;div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image_exist"&gt;【数学】
&lt;br /&gt;薬学部など、数学ⅠAⅡBで受験する理系の受験生のための講座です。 全範囲の基本をしっかり押さえた上で、目指す大学のレベルに合わせた指導をさせていただきます。&lt;/div&gt;&lt;div class="cta_body_link"&gt;&lt;a href="https://juku-escot.com/examination/" class="btn btn-primary btn-block btn-lg" target="_blank"&gt;受験対策　薬学部対策講座【数学】&lt;/a&gt;&lt;/div&gt;&lt;/div&gt;&lt;!-- [ /.vkExUnit_cta_body ] --&gt;&lt;/section&gt;			
------</t>
  </si>
  <si>
    <t>https://jukureiwa.com/info/20200713/</t>
  </si>
  <si>
    <t>以下のページは不自然なワードを使用しています。
これらを適切に自然な言葉に置き換えて下さい。
なお、本文の装飾や構造は絶対に変えないでください。
【対象ページURL】
https://jukureiwa.com/info/20200713/
【検出された不自然ワード】
- 型
【本文】
------
&lt;p&gt;夏休みは、受験生にとってはまさに天王山、受験を１年以上先に控えておられるお子様にとっては、日頃忙しくて取り組むことの出来ない課題に取り組む絶好の機会です。&lt;/p&gt;
&lt;p&gt;さて、夏休みを目前に控え、弊塾では夏期講習会を実施させて頂く運びとなりました。&lt;br /&gt;
現在当塾に通塾されている塾生の皆さんは勿論のこと、&lt;br /&gt;
普段は他塾に通われている生徒さんにも門戸を開放致します！&lt;/p&gt;
&lt;p&gt;この絶好の機会に社会のフォローアップ・更なる実力アップを&lt;br /&gt;
狙っている生徒さんの参加をお待ちしております。&lt;/p&gt;
&lt;p&gt;なお、開講講座は&lt;br /&gt;
・「完全１対１個別指導」(教室型個別指導)&lt;br /&gt;
・「完全１対１個別指導」(オンライン個別指導)&lt;br /&gt;
となります。&lt;/p&gt;
&lt;p&gt;詳細については、下記をご覧下さいませ。&lt;/p&gt;
&lt;p&gt;■対象：中学受験を目指している、新小３～６年生&lt;/p&gt;
&lt;p&gt;■内容：志望校対策、進学塾のクラスアップ対策等、ご要望に応じて独自にカリキュラムを作成します。具体例についてはコチラをご確認下さいませ。&lt;/p&gt;
&lt;p&gt;■日程：8/1(土)～8/31(月)　7:00～22:55&lt;/p&gt;
&lt;p&gt;■費用：&lt;br /&gt;
●「完全１対１個別指導」(教室型，オンライン型)&lt;br /&gt;
１コマ(110分)・16,500円＋消費税のみ(入塾金は頂戴致しません)&lt;/p&gt;
&lt;p&gt;なお、一定数以上のコマを受講頂く場合は、下記の割引を適用させて頂きます。&lt;/p&gt;
&lt;p&gt;●「完全１対１個別指導」(教室型，オンライン個別指導)&lt;br /&gt;
６コマPACK： 96,500円( 3％割引)＋消費税&lt;br /&gt;
12コマPACK： 182,000円( 8％割引)＋消費税&lt;br /&gt;
18コマPACK： 257,000円(12％割引)＋消費税&lt;/p&gt;
&lt;p&gt;※詳細につきましてはご確認頂ければ幸いです。&lt;/p&gt;
&lt;p&gt;なお、夏期講習会については、必要なコマ数分の費用を指導開始日までにお支払頂くことをお願いしております。&lt;/p&gt;
&lt;p&gt;また、受講されるかどうかは別として、日頃の社会の学習についてのお悩みなど学習についてのご相談もお待ちしております。こちらの&lt;a href="https://jukureiwa.com/inquiry/" target="_blank" rel="noopener noreferrer"&gt;お問い合わせフォーム&lt;/a&gt;よりご連絡ください。&lt;/p&gt;
&lt;p&gt;多くの皆さんのチャレンジ、お待ちしております！&lt;/p&gt;
------</t>
  </si>
  <si>
    <t>https://jukureiwa.com/info/20210707/</t>
  </si>
  <si>
    <t>以下のページは不自然なワードを使用しています。
これらを適切に自然な言葉に置き換えて下さい。
なお、本文の装飾や構造は絶対に変えないでください。
【対象ページURL】
https://jukureiwa.com/info/20210707/
【検出された不自然ワード】
- 型
【本文】
------
&lt;p&gt;夏休みは、受験生にとってはまさに天王山、受験を１年以上先に控えておられるお子様にとっては、日頃忙しくて取り組むことの出来ない課題に取り組む絶好の機会です。&lt;/p&gt;
&lt;p&gt;さて、夏休みを目前に控え、弊塾では夏期講習会を実施させて頂く運びとなりました。&lt;br /&gt;
現在当塾に通塾されている塾生の皆さんは勿論のこと、&lt;br /&gt;
普段は他塾に通われている生徒さんにも門戸を開放致します！&lt;/p&gt;
&lt;p&gt;この絶好の機会に社会のフォローアップ・更なる実力アップを&lt;br /&gt;
狙っている生徒さんの参加をお待ちしております。&lt;/p&gt;
&lt;p&gt;なお、開講講座は&lt;br /&gt;
・「完全１対１個別指導」(教室型個別指導)&lt;br /&gt;
・「完全１対１個別指導」(オンライン個別指導)&lt;br /&gt;
となります。&lt;/p&gt;
&lt;p&gt;詳細については、下記をご覧下さいませ。&lt;/p&gt;
&lt;p&gt;■対象：中学受験を目指している、新小３～６年生&lt;/p&gt;
&lt;p&gt;■内容：志望校対策、進学塾のクラスアップ対策等、ご要望に応じて独自にカリキュラムを作成します。具体例についてはコチラをご確認下さいませ。&lt;/p&gt;
&lt;p&gt;■日程：7/20(火)～8/31(火)　7:00～22:55&lt;/p&gt;
&lt;p&gt;■費用：&lt;br /&gt;
●「完全１対１個別指導」(教室型，オンライン型)&lt;br /&gt;
１コマ(110分)・16,500円＋消費税のみ(入塾金は頂戴致しません)&lt;/p&gt;
&lt;p&gt;なお、一定数以上のコマを受講頂く場合は、下記の割引を適用させて頂きます。&lt;/p&gt;
&lt;p&gt;●「完全１対１個別指導」(教室型，オンライン個別指導)&lt;br /&gt;
６コマPACK： 96,500円( 3％割引)＋消費税&lt;br /&gt;
12コマPACK： 182,000円( 8％割引)＋消費税&lt;br /&gt;
18コマPACK： 257,000円(12％割引)＋消費税&lt;/p&gt;
&lt;p&gt;※詳細につきましてはご確認頂ければ幸いです。&lt;/p&gt;
&lt;p&gt;なお、夏期講習会については、必要なコマ数分の費用を指導開始日までにお支払頂くことをお願いしております。&lt;/p&gt;
&lt;p&gt;また、受講されるかどうかは別として、日頃の社会の学習についてのお悩みなど学習についてのご相談もお待ちしております。こちらの&lt;a href="https://jukureiwa.com/inquiry/" target="_blank" rel="noopener noreferrer"&gt;お問い合わせフォーム&lt;/a&gt;よりご連絡ください。&lt;/p&gt;
&lt;p&gt;多くの皆さんのチャレンジ、お待ちしております！&lt;/p&gt;
------</t>
  </si>
  <si>
    <t>https://jukureiwa.com/info/2025年度-夏期講習会開催のお知らせ/</t>
  </si>
  <si>
    <t>以下のページは不自然なワードを使用しています。
これらを適切に自然な言葉に置き換えて下さい。
なお、本文の装飾や構造は絶対に変えないでください。
【対象ページURL】
https://jukureiwa.com/info/2025年度-夏期講習会開催のお知らせ/
【検出された不自然ワード】
- 型
【本文】
------
&lt;p&gt;夏休みは、受験生にとってはまさに勝負の期間です。&lt;br /&gt;
また、受験がまだ先のお子様にとっても、普段は忙しくて取り組めない課題に向き合える絶好の機会となります。&lt;/p&gt;
&lt;p&gt;受験社会専門塾 令和 では、今年も 2025年度 夏期講習会 を実施します。&lt;br /&gt;
現在塾に通う生徒さんはもちろん、他塾に通われている生徒さんも参加可能なオープン講習 です。&lt;/p&gt;
&lt;p&gt;この貴重な期間を活かして、社会の弱点克服やさらなる実力アップを目指しましょう。&lt;br /&gt;
皆さんのご参加をお待ちしています。&lt;/p&gt;
&lt;p&gt;■ 開講講座&lt;/p&gt;
&lt;p&gt;完全1対1個別指導（教室型）&lt;/p&gt;
&lt;p&gt;完全1対1個別指導（オンライン型）&lt;/p&gt;
&lt;p&gt;■ 対象&lt;/p&gt;
&lt;p&gt;中学受験を目指している 新小3～新小6&lt;/p&gt;
&lt;p&gt;■ 内容&lt;/p&gt;
&lt;p&gt;志望校対策、進学塾のクラスアップ対策、弱点補強など、&lt;br /&gt;
ご要望に応じたオリジナルカリキュラム を提供します。&lt;/p&gt;
&lt;p&gt;具体例はこちら&lt;br /&gt;
👉 &lt;a href="https://jukureiwa.com/kouza/" target="_blank" rel="noopener"&gt;https://jukureiwa.com/kouza/&lt;br /&gt;
&lt;/a&gt;&lt;/p&gt;
&lt;p&gt;■ 日程&lt;/p&gt;
&lt;p&gt;2025年7月18日（金）～ 8月30日（土）&lt;br /&gt;
時間：7:00～22:55&lt;/p&gt;
&lt;p&gt;■ 費用&lt;/p&gt;
&lt;p&gt;● 完全1対1個別指導（教室型／オンライン型）&lt;br /&gt;
1コマ（110分） 18,150円（税込）&lt;br /&gt;
※入塾金不要&lt;/p&gt;
&lt;p&gt;必要コマ数分の費用は、指導開始日までにお支払い をお願いいたします。&lt;/p&gt;
&lt;p&gt;受講の有無にかかわらず、&lt;br /&gt;
日頃の社会の学習に関するご相談だけでも大歓迎です。&lt;/p&gt;
&lt;p&gt;お気軽にお問い合わせください。&lt;br /&gt;
👉 &lt;a href="https://jukureiwa.com/inquiry/" target="_blank" rel="noopener"&gt;お問い合わせフォームはこちら&lt;/a&gt;&lt;/p&gt;
&lt;p&gt;多くの皆さんのチャレンジをお待ちしています！&lt;/p&gt;
------</t>
  </si>
  <si>
    <t>https://jukureiwa.com/tips/rekishi-kamakura-muromachi/</t>
  </si>
  <si>
    <t>以下のページは不自然なワードを使用しています。
これらを適切に自然な言葉に置き換えて下さい。
なお、本文の装飾や構造は絶対に変えないでください。
【対象ページURL】
https://jukureiwa.com/tips/rekishi-kamakura-muromachi/
【検出された不自然ワード】
- 型
- 乱れ
【本文】
------
&lt;style&gt;
  /* 全体設定：文字を極限まで濃くし、視認性を最大化 */
  .rw-wrap { 
    max-width: 1060px; 
    margin: 0 auto; 
    color: #0f172a !important; 
    line-height: 1.85; 
    font-size: 16px; 
    font-family: "Helvetica Neue", Arial, "Hiragino Kaku Gothic ProN", "Hiragino Sans", Meiryo, sans-serif; 
  }
  .rw-blue {
    --rw: #0052cc; --rw-d: #002b6b; --rw-bg: #f8fbff; --rw-border: #cbd5e1;
    --tx: #0f172a; --muted: #475569; --shadow: 0 12px 30px rgba(0,0,0,.08);
  }&lt;/p&gt;
&lt;p&gt;  /* リンクの基本ルール：青＋太めの下線 */
  .rw-wrap a:not(.btn), 
  .rw-wrap a:not(.btn):visited {
    color: #0052cc !important; 
    text-decoration: underline !important;
    text-underline-offset: .25em;
    text-decoration-thickness: .12em;
    font-weight: 700;
  }
  .rw-wrap a:not(.btn):hover {
    color: #003399 !important;
    text-decoration: none !important;
  }&lt;/p&gt;
&lt;p&gt;  /* ヒーローエリア */
  .rw-hero { border-radius: 22px; overflow: hidden; box-shadow: var(--shadow); background: #fff; margin-bottom: 2.5rem; border: 2px solid #b3d7ff; }
  .rw-hero-main { 
    background: linear-gradient(135deg, #002b6b 0%, #0052cc 100%); 
    padding: 3.5rem 2.5rem; 
    color: #fff; 
    position: relative; 
    overflow: hidden; 
  }
  .rw-hero-overlay { position: absolute; inset: 0; background: radial-gradient(1000px 500px at 15% 10%, rgba(255,255,255,0.15), transparent 60%); pointer-events: none; }
  .rw-tag { display: inline-flex; align-items: center; gap: .5rem; padding: .4rem .8rem; border-radius: 999px; background: rgba(255,255,255,0.15); border: 1px solid rgba(255,255,255,0.25); color: #fff; font-weight: 800; font-size: .85rem; }
  .rw-chip-hero { display: inline-flex; align-items: center; gap: .35rem; padding: .3rem .8rem; border-radius: 999px; background: #fff; border: 1px solid #93c5fd; color: #002b6b; font-weight: 800; font-size: .85rem; }&lt;/p&gt;
&lt;p&gt;  /* 見出し */
  .rw-h2-title { margin-top: 4rem; border-bottom: 2px solid #e0f2fe; padding-bottom: 0.5rem; margin-bottom: 1.5rem; }
  .rw-wrap h2 { font-size: 1.6rem; font-weight: 900; color: #002b6b; margin: 0; }
  .rw-wrap h3 { font-size: 1.2rem; font-weight: 800; color: #0f172a; margin-bottom: 0.8rem; }&lt;/p&gt;
&lt;p&gt;  /* カード・パーツ */
  .rw-card-std { border: 2px solid #cbd5e1 !important; border-radius: 18px; background: #fff; height: 100%; box-shadow: 0 4px 12px rgba(0,0,0,0.05); }
  .rw-card-header-std { background: #f1f5f9; border-bottom: 2px solid #cbd5e1; padding: 1rem 1.25rem; font-weight: 800; color: #002b6b; border-radius: 18px 18px 0 0; }
  .rw-note-blue { background: #f0f9ff; border: 1px solid #b3d7ff; border-left: 7px solid #0052cc; border-radius: 16px; padding: 1.5rem; }
  .rw-badge-label { background: #dbeafe; color: #1e3a8a; padding: .3rem .8rem; border-radius: 999px; font-weight: 900; font-size: 0.75rem; border: 1.5px solid #93c5fd; }
  .rw-step-item { border-left: 6px solid #bae6fd; padding-left: 1.5rem; margin: 2.5rem 0; }
  .rw-num-box { width: 42px; height: 42px; border-radius: 12px; background: #e0f2fe; color: #0052cc; display: flex; align-items: center; justify-content: center; font-weight: 950; font-size: 1.1rem; flex-shrink: 0; margin-right: 1rem; }&lt;/p&gt;
&lt;p&gt;  /* テーブル */
  .rw-table-frame { border-radius: 12px; overflow: hidden; border: 2px solid #cbd5e1; }
  .rw-table-main th { background: #e0f2fe; color: #002b6b; font-weight: 800; text-align: center; border-bottom: 2px solid #cbd5e1; padding: 1rem; }
  .rw-table-main td { vertical-align: middle; border-bottom: 1px solid #f1f5f9; padding: 1rem; color: #0f172a; font-weight: 500; }&lt;/p&gt;
&lt;p&gt;  /* アコーディオン (全閉) */
  .rw-details-block { border: 2px solid #cbd5e1; border-radius: 14px; background: #fff; margin-bottom: 0.8rem; overflow: hidden; }
  .rw-details-block summary { cursor: pointer; list-style: none; padding: 1.1rem 1.25rem; font-weight: 900; color: #002b6b; position: relative; background: #f8fafc; }
  .rw-details-block summary::-webkit-details-marker { display: none; }
  .rw-details-block summary::after { content: "▾"; position: absolute; right: 1.25rem; transition: transform 0.2s; }
  .rw-details-block[open] summary::after { transform: rotate(180deg); }
  .rw-details-body-text { padding: 1.5rem; border-top: 1px solid #f1f5f9; color: #1e293b; }&lt;/p&gt;
&lt;p&gt;  /* 下部CTA：太い青枠 */
  .rw-cta-highlight-box {
    background-color: #ffffff !important; 
    border: 4px solid #0052cc !important; 
    border-radius: 24px !important;
    padding: 3rem 2rem !important;
    margin-top: 4rem !important;
    box-shadow: 0 15px 35px rgba(0,82,204,0.1) !important;
  }
  .rw-cta-highlight-box h2 { color: #002b6b !important; font-weight: 900 !important; }
  .rw-cta-highlight-box p { color: #0f172a !important; font-weight: 600 !important; line-height: 1.7; }&lt;/p&gt;
&lt;p&gt;  /* ボタン */
  .btn-primary-rw { background-color: #0052cc !important; color: #ffffff !important; border: none !important; border-radius: 999px; font-weight: 900; padding: 1rem 2.5rem; text-decoration: none !important; display: inline-block; box-shadow: 0 6px 15px rgba(0,82,204,0.2); }
  .btn-outline-rw { border: 2.5px solid #0052cc !important; color: #0052cc !important; border-radius: 999px !important; font-weight: 800 !important; text-decoration: none !important; display: block; width: 100%; text-align: center; padding: .6rem 0; }&lt;/p&gt;
&lt;p&gt;  .rw-list-inner { padding-left: 1.2rem; margin: 0; }
  .rw-list-inner li { margin: 0.4rem 0; }
&lt;/style&gt;
&lt;div class="rw-wrap"&gt;
&lt;div class="mb-3"&gt;
    &lt;a class="btn-outline-rw btn-sm px-4 py-1 d-inline-block w-auto" href="https://jukureiwa.com/tips/naaymi_hub/"&gt;社会の悩み一覧（ハブ）へ&lt;/a&gt;
  &lt;/div&gt;
&lt;header class="rw-hero"&gt;
&lt;div class="rw-hero-main"&gt;
&lt;div class="rw-hero-overlay"&gt;&lt;/div&gt;
&lt;div class="position-relative" style="z-index: 2;"&gt;
&lt;div class="d-flex flex-wrap gap-2 mb-3"&gt;
          &lt;span class="rw-tag shadow-sm"&gt;鎌倉〜室町：歴史の整理&lt;/span&gt;&lt;br /&gt;
          &lt;span class="rw-chip-hero shadow-sm"&gt;原因→できごと→結果&lt;/span&gt;
        &lt;/div&gt;
&lt;h1 class="h2 fw-bold mb-3" style="line-height: 1.4; color: #fff !important; text-shadow: 0 2px 10px rgba(0,0,0,0.3);"&gt;“原因→できごと→結果”で並べると、&lt;br class="d-none d-md-block"&gt;正誤と組み合わせが強くなる&lt;/h1&gt;
&lt;p class="lead mb-4" style="color: rgba(255,255,255,0.98); font-weight: 500;"&gt;
          守護と地頭、南北朝、幕府の弱体化。言葉は覚えたのに正誤問題で落ちる。その取りこぼしは暗記量より、&lt;strong&gt;出来事のつながり（原因と結果）&lt;/strong&gt;が弱いサインになりやすい。鎌倉〜室町は「用語の暗記」で固めると混ざります。&lt;strong&gt;なぜ必要→何が起きた→何が変わった&lt;/strong&gt;で決めるのが近道です。
        &lt;/p&gt;
&lt;div class="d-flex flex-wrap gap-2"&gt;
          &lt;span class="rw-chip-hero"&gt;原因&lt;/span&gt;&lt;span class="rw-chip-hero"&gt;できごと&lt;/span&gt;&lt;span class="rw-chip-hero"&gt;結果&lt;/span&gt;&lt;span class="rw-chip-hero"&gt;対比&lt;/span&gt;
        &lt;/div&gt;
&lt;/p&gt;&lt;/div&gt;
&lt;/p&gt;&lt;/div&gt;
&lt;div class="p-4 bg-light border-top"&gt;
&lt;div class="rw-note-blue shadow-sm"&gt;
&lt;div class="fw-bold text-primary mb-2 h5"&gt;この記事でそろえること&lt;/div&gt;
&lt;ul class="mb-0 small row row-cols-md-2 g-2 list-unstyled fw-bold" style="color: #0f172a;"&gt;
&lt;li&gt;・取りこぼしが出る場所（症状チェック）&lt;/li&gt;
&lt;li&gt;・原因の切り分け（3パターン）&lt;/li&gt;
&lt;li&gt;・頻出論点の因果のつなぎ方&lt;/li&gt;
&lt;li&gt;・混同語のセット整理&lt;/li&gt;
&lt;li&gt;・家庭で回せる15分運用&lt;/li&gt;
&lt;/ul&gt;&lt;/div&gt;
&lt;/p&gt;&lt;/div&gt;
&lt;/header&gt;
&lt;section class="mb-5"&gt;
&lt;div class="card rw-card-std"&gt;
&lt;div class="card-body p-4"&gt;
&lt;p class="mb-3"&gt;鎌倉〜室町は、用語がある程度入っていても点が安定しない範囲になりやすい典型です。正誤問題で「それっぽい」選択肢に引っかかる取りこぼしは、知識不足というより&lt;strong&gt;因果の根拠が作れない&lt;/strong&gt;ことが原因になっています。&lt;/p&gt;
&lt;div class="rw-callout"&gt;
&lt;div class="fw-bold text-primary mb-2"&gt;ここでそろえるポイント&lt;/div&gt;
&lt;ul class="rw-list-inner small vstack gap-1 fw-bold"&gt;
&lt;li&gt;・制度・出来事を「原因→できごと→結果」で一文にする&lt;/li&gt;
&lt;li&gt;・混同語は“似ている点”より“差”だけを決める&lt;/li&gt;
&lt;li&gt;・正誤問題は「主語→内容→結果」の根拠を作って処理する&lt;/li&gt;
&lt;li&gt;・家庭で回せる短時間運用（翌日の確認つき）に落とす&lt;/li&gt;
&lt;/ul&gt;&lt;/div&gt;
&lt;/p&gt;&lt;/div&gt;
&lt;/p&gt;&lt;/div&gt;
&lt;/section&gt;
&lt;section id="check" class="rw-h2-title"&gt;
&lt;h2&gt;まず状況整理｜どこで詰まっているか&lt;/h2&gt;
&lt;/section&gt;
&lt;p class="rw-mini mb-3"&gt;鎌倉〜室町の取りこぼしは「暗記が足りない」だけでは説明できないことがあります。該当が多いほど、因果の組み直しが効きます。&lt;/p&gt;
&lt;div class="row g-3 align-items-stretch mb-5"&gt;
&lt;div class="col-12 col-md-6"&gt;
&lt;div class="card rw-card-std p-4"&gt;
&lt;div class="d-flex justify-content-between align-items-start mb-3"&gt;
&lt;h3 class="h6 fw-bold text-primary mb-0"&gt;正誤で落ちるサイン&lt;/h3&gt;
&lt;p&gt;          &lt;span class="rw-badge-label"&gt;チェック&lt;/span&gt;
        &lt;/div&gt;
&lt;ul class="rw-list-inner small vstack gap-2 fw-bold"&gt;
&lt;li&gt;・守護と地頭の違いが「説明」になると止まる&lt;/li&gt;
&lt;li&gt;・南北朝は知っているが、室町につながらない&lt;/li&gt;
&lt;li&gt;・幕府が弱くなる理由が「人物」だけになっている&lt;/li&gt;
&lt;li&gt;・選択肢の言い回しで迷って、根拠が作れない&lt;/li&gt;
&lt;/ul&gt;&lt;/div&gt;
&lt;/p&gt;&lt;/div&gt;
&lt;div class="col-12 col-md-6"&gt;
&lt;div class="card rw-card-std p-4"&gt;
&lt;div class="d-flex justify-content-between align-items-start mb-3"&gt;
&lt;h3 class="h6 fw-bold text-primary mb-0"&gt;整理できているサイン&lt;/h3&gt;
&lt;p&gt;          &lt;span class="rw-badge-label"&gt;ゴール&lt;/span&gt;
        &lt;/div&gt;
&lt;ul class="rw-list-inner small vstack gap-2 fw-bold"&gt;
&lt;li&gt;・制度を「目的→結果」で一文にできる&lt;/li&gt;
&lt;li&gt;・南北朝を「原因→結果」で語れる&lt;/li&gt;
&lt;li&gt;・弱体化を「地方の力」から説明できる&lt;/li&gt;
&lt;li&gt;・正誤は「主語→内容→結果」で処理できる&lt;/li&gt;
&lt;/ul&gt;&lt;/div&gt;
&lt;/p&gt;&lt;/div&gt;
&lt;/p&gt;&lt;/div&gt;
&lt;section class="mb-5"&gt;
&lt;div class="alert alert-primary mb-0 rounded-4 py-3 border-2 shadow-sm" role="alert"&gt;
      ここからの組み直しは追加暗記ではなく、&lt;strong&gt;因果の一文&lt;/strong&gt;を増やす作業になります。正誤の根拠が作れるようになります。
    &lt;/div&gt;
&lt;/section&gt;
&lt;section id="cause" class="rw-h2-title"&gt;
&lt;h2&gt;原因の切り分け｜典型パターン3つ&lt;/h2&gt;
&lt;/section&gt;
&lt;div class="vstack gap-2 mb-5"&gt;
&lt;details class="rw-details-block"&gt;
&lt;summary&gt;パターン1：制度が「名前当て」になっている&lt;/summary&gt;
&lt;div class="rw-details-body-text small fw-bold"&gt;
&lt;ul class="rw-list-inner vstack gap-2"&gt;
&lt;li&gt;&lt;strong&gt;症状：&lt;/strong&gt;守護・地頭などが出ると混乱する&lt;/li&gt;
&lt;li&gt;&lt;strong&gt;原因：&lt;/strong&gt;「目的」と「対象」が抜け、制度の差が定まっていない&lt;/li&gt;
&lt;li&gt;&lt;strong&gt;修正：&lt;/strong&gt;制度を&lt;strong&gt;目的→内容→対象→結果&lt;/strong&gt;で一文にし、似た語と並べて差だけ残す&lt;/li&gt;
&lt;/ul&gt;&lt;/div&gt;
&lt;/details&gt;
&lt;details class="rw-details-block"&gt;
&lt;summary&gt;パターン2：南北朝が「出来事の暗記」で止まっている&lt;/summary&gt;
&lt;div class="rw-details-body-text small fw-bold"&gt;
&lt;ul class="rw-list-inner vstack gap-2"&gt;
&lt;li&gt;&lt;strong&gt;症状：&lt;/strong&gt;南北朝は知っているのに室町の問題で落ちる&lt;/li&gt;
&lt;li&gt;&lt;strong&gt;原因：&lt;/strong&gt;原因（背景）と結果（終結後の影響）が抜けている&lt;/li&gt;
&lt;li&gt;&lt;strong&gt;修正：&lt;/strong&gt;「&lt;strong&gt;なぜ割れた→どう争った→何が残った&lt;/strong&gt;」の3点で決める&lt;/li&gt;
&lt;/ul&gt;&lt;/div&gt;
&lt;/details&gt;
&lt;details class="rw-details-block"&gt;
&lt;summary&gt;パターン3：弱体化を「人物の順番」で覚えている&lt;/summary&gt;
&lt;div class="rw-details-body-text small fw-bold"&gt;
&lt;ul class="rw-list-inner vstack gap-2"&gt;
&lt;li&gt;&lt;strong&gt;症状：&lt;/strong&gt;室町後半が単語の並びになり、正誤で乱れやすい&lt;/li&gt;
&lt;li&gt;&lt;strong&gt;原因：&lt;/strong&gt;「なぜ弱くなるか」の仕組みが定まっていない&lt;/li&gt;
&lt;li&gt;&lt;strong&gt;修正：&lt;/strong&gt;弱体化を&lt;strong&gt;地方の力が強まる→統制が難しい→争いが増える&lt;/strong&gt;で因果を決める&lt;/li&gt;
&lt;/ul&gt;&lt;/div&gt;
&lt;/details&gt;&lt;/div&gt;
&lt;section id="points" class="rw-h2-title"&gt;
&lt;h2&gt;鎌倉〜室町の頻出論点｜因果で先に決める&lt;/h2&gt;
&lt;/section&gt;
&lt;p class="mb-3"&gt;正誤で落とさないためにまず固めたい4本柱です。それぞれを「原因→結果」で言えるようにすると、選択肢処理が安定します。&lt;/p&gt;
&lt;div class="rw-table-frame mb-4 shadow-sm"&gt;
&lt;div class="table-responsive"&gt;
&lt;table class="table table-sm align-middle mb-0 rw-table-main"&gt;
&lt;thead&gt;
&lt;tr&gt;
&lt;th style="min-width: 140px;"&gt;論点&lt;/th&gt;
&lt;th style="min-width: 220px;"&gt;原因（なぜ必要？）&lt;/th&gt;
&lt;th style="min-width: 220px;"&gt;結果（何が変わる？）&lt;/th&gt;
&lt;/tr&gt;
&lt;/thead&gt;
&lt;tbody class="small fw-bold"&gt;
&lt;tr&gt;
&lt;td class="text-primary"&gt;守護・地頭&lt;/td&gt;
&lt;td&gt;全国を直接動かせないため、地方管理の仕組みが必要&lt;/td&gt;
&lt;td&gt;地方に権限が広がり、後の弱体化（統制困難）に結びつく&lt;/td&gt;
&lt;/tr&gt;
&lt;tr&gt;
&lt;td class="text-primary"&gt;南北朝&lt;/td&gt;
&lt;td&gt;政治の中心が割れ、正統性をめぐる対立が起きる&lt;/td&gt;
&lt;td&gt;争いの経験が残り、室町政治の動きに影響が続く&lt;/td&gt;
&lt;/tr&gt;
&lt;tr&gt;
&lt;td class="text-primary"&gt;幕府の弱体化&lt;/td&gt;
&lt;td&gt;地方の力が強まり、幕府の統制が効きにくくなる&lt;/td&gt;
&lt;td&gt;争いが増え、まとまりが乱れやすくなる&lt;/td&gt;
&lt;/tr&gt;
&lt;tr&gt;
&lt;td class="text-primary"&gt;混同語セット&lt;/td&gt;
&lt;td&gt;似た語を同じ箱に入れると、差が消える&lt;/td&gt;
&lt;td&gt;「差」だけ決めると、正誤の根拠が作りやすい&lt;/td&gt;
&lt;/tr&gt;
&lt;/tbody&gt;
&lt;/table&gt;&lt;/div&gt;
&lt;/p&gt;&lt;/div&gt;
&lt;div class="rw-note-blue mb-5"&gt;
&lt;div class="fw-bold text-primary mb-2"&gt;判断ポイント&lt;/div&gt;
&lt;ul class="rw-list-inner small vstack gap-1 fw-bold"&gt;
&lt;li&gt;・&lt;strong&gt;制度は目的が言えるか&lt;/strong&gt;（名前だけだと点が安定しない）&lt;/li&gt;
&lt;li&gt;・&lt;strong&gt;南北朝は結果が言えるか&lt;/strong&gt;（出来事暗記だと室町につながらない）&lt;/li&gt;
&lt;li&gt;・&lt;strong&gt;弱体化は地方の力から説明できるか&lt;/strong&gt;（人物順では根拠が薄い）&lt;/li&gt;
&lt;/ul&gt;&lt;/div&gt;
&lt;section id="steps" class="rw-h2-title"&gt;
&lt;h2&gt;組み直しの流れ｜今日・今週・今月&lt;/h2&gt;
&lt;/section&gt;
&lt;div class="rw-step-item shadow-sm p-4 bg-white rounded-4 border mb-4"&gt;
&lt;div class="d-flex align-items-center mb-3"&gt;
&lt;div class="rw-num-box shadow-sm"&gt;今日&lt;/div&gt;
&lt;h3 class="h6 mb-0 fw-bold"&gt;4本柱を「原因→結果」で1行化&lt;/h3&gt;
&lt;/p&gt;&lt;/div&gt;
&lt;ul class="rw-list-inner small vstack gap-1 fw-bold"&gt;
&lt;li&gt;・守護・地頭：なぜ必要→何が変わる&lt;/li&gt;
&lt;li&gt;・南北朝：なぜ割れた→何が残る&lt;/li&gt;
&lt;li&gt;・弱体化：なぜ弱い→何が増える&lt;/li&gt;
&lt;li&gt;・混同語：差だけを短文で決める&lt;/li&gt;
&lt;/ul&gt;&lt;/div&gt;
&lt;div class="row g-3 mb-5 align-items-stretch"&gt;
&lt;div class="col-lg-6"&gt;
&lt;div class="rw-step-item h-100 p-4 bg-white rounded-4 border m-0"&gt;
&lt;div class="d-flex align-items-center mb-3"&gt;
&lt;div class="rw-num-box shadow-sm"&gt;今週&lt;/div&gt;
&lt;h3 class="h6 mb-0 fw-bold"&gt;セット暗記を運用に落とす&lt;/h3&gt;
&lt;/p&gt;&lt;/div&gt;
&lt;ul class="rw-list-inner small vstack gap-1 fw-bold mb-3"&gt;
&lt;li&gt;・似た語は2つ並べ、差だけ口頭で言う&lt;/li&gt;
&lt;li&gt;・一文が言えたら、翌日にメモなしで再現&lt;/li&gt;
&lt;/ul&gt;
&lt;p class="small fw-bold"&gt;詳細は &lt;a href="https://jukureiwa.com/tips/syakaianki/"&gt;社会の暗記を点数に変える流れ&lt;/a&gt; を参照してください。&lt;/p&gt;
&lt;/p&gt;&lt;/div&gt;
&lt;/p&gt;&lt;/div&gt;
&lt;div class="col-lg-6"&gt;
&lt;div class="rw-step-item h-100 p-4 bg-white rounded-4 border m-0"&gt;
&lt;div class="d-flex align-items-center mb-3"&gt;
&lt;div class="rw-num-box shadow-sm"&gt;今月&lt;/div&gt;
&lt;h3 class="h6 mb-0 fw-bold"&gt;正誤問題で検証（根拠の一文）&lt;/h3&gt;
&lt;/p&gt;&lt;/div&gt;
&lt;ul class="rw-list-inner small vstack gap-1 fw-bold"&gt;
&lt;li&gt;・選択肢を「主語→内容→結果」に分解&lt;/li&gt;
&lt;li&gt;・根拠が作れないものはいったん置いて消去へ&lt;/li&gt;
&lt;li&gt;・外したら“差”か“因果”のどちらが弱いか記録&lt;/li&gt;
&lt;/ul&gt;&lt;/div&gt;
&lt;/p&gt;&lt;/div&gt;
&lt;/p&gt;&lt;/div&gt;
&lt;section id="mistake" class="rw-h2-title"&gt;
&lt;h2&gt;よくあるミスと修正｜誤答例→直し方&lt;/h2&gt;
&lt;/section&gt;
&lt;div class="row g-3 mb-4 align-items-stretch"&gt;
&lt;div class="col-lg-6"&gt;
&lt;div class="card rw-card-std p-4"&gt;
&lt;div class="fw-bold text-danger mb-2 h6"&gt;誤答例1：守護と地頭を「地方管理」で一括り&lt;/div&gt;
&lt;p class="small mb-0 fw-bold"&gt;&lt;strong&gt;直し方：&lt;/strong&gt;「守護＝治安・軍事」「地頭＝土地・年貢」のように、&lt;strong&gt;役割を分けて一文&lt;/strong&gt;にする。&lt;/p&gt;
&lt;/p&gt;&lt;/div&gt;
&lt;/p&gt;&lt;/div&gt;
&lt;div class="col-lg-6"&gt;
&lt;div class="card rw-card-std p-4"&gt;
&lt;div class="fw-bold text-danger mb-2 h6"&gt;誤答例2：南北朝を“争いがあった”で止める&lt;/div&gt;
&lt;p class="small mb-0 fw-bold"&gt;&lt;strong&gt;直し方：&lt;/strong&gt;「なぜ割れた→どう争った→何が残った」を3点で決めて、次の時代につなげる。&lt;/p&gt;
&lt;/p&gt;&lt;/div&gt;
&lt;/p&gt;&lt;/div&gt;
&lt;div class="col-12"&gt;
&lt;div class="card rw-card-std p-4"&gt;
&lt;div class="fw-bold text-danger mb-2 h6"&gt;誤答例3：弱体化を“人物の並び”で覚える&lt;/div&gt;
&lt;p class="small mb-0 fw-bold"&gt;&lt;strong&gt;直し方：&lt;/strong&gt;弱体化を「地方の力が強まる→統制が難しい→争いが増える」の因果で決める。&lt;/p&gt;
&lt;/p&gt;&lt;/div&gt;
&lt;/p&gt;&lt;/div&gt;
&lt;/p&gt;&lt;/div&gt;
&lt;div class="mt-2 mb-5 p-3 bg-light rounded-4 small text-center fw-bold"&gt;
    混同・読み違いの落とし穴は先に把握すると再発が減ります。 &lt;a href="https://jukureiwa.com/tips/machigaeyasui/"&gt;社会で間違えやすいポイントの整理へ&lt;/a&gt;
  &lt;/div&gt;
&lt;section id="home" class="rw-h2-title"&gt;
&lt;h2&gt;家庭での回し方｜週の組み方／確認方法&lt;/h2&gt;
&lt;/section&gt;
&lt;div class="row g-3 mb-4 align-items-stretch"&gt;
&lt;div class="col-12 col-md-6"&gt;
&lt;div class="card rw-card-std p-4" style="background-color: #f8fafc;"&gt;
&lt;div class="fw-bold text-primary mb-2 h6"&gt;1回15分のやり方&lt;/div&gt;
&lt;ul class="rw-list-inner small vstack gap-2 fw-bold"&gt;
&lt;li&gt;5分：論点1つの「原因」を言う&lt;/li&gt;
&lt;li&gt;7分：「結果」を言い、関連語を2つだけ足す&lt;/li&gt;
&lt;li&gt;3分：翌日用に「原因→できごと→結果」をメモ&lt;/li&gt;
&lt;/ul&gt;&lt;/div&gt;
&lt;/p&gt;&lt;/div&gt;
&lt;div class="col-12 col-md-6"&gt;
&lt;div class="card rw-card-std p-4" style="background-color: #f8fafc;"&gt;
&lt;div class="fw-bold text-primary mb-2 h6"&gt;丸つけ基準／ミスノート&lt;/div&gt;
&lt;ul class="rw-list-inner small vstack gap-2 fw-bold"&gt;
&lt;li&gt;丸つけ：正誤より&lt;strong&gt;根拠の一文&lt;/strong&gt;が作れたか&lt;/li&gt;
&lt;li&gt;ミスノート：①不足（原因/結果） ②混同語（差）&lt;/li&gt;
&lt;li&gt;翌日：メモなしで同じ一文が言えるか確認&lt;/li&gt;
&lt;/ul&gt;&lt;/div&gt;
&lt;/p&gt;&lt;/div&gt;
&lt;/p&gt;&lt;/div&gt;
&lt;div class="alert alert-info mb-5 rounded-4 py-3 shadow-sm" role="alert"&gt;
    声かけは「覚えた？」より「&lt;strong&gt;なぜ必要だった？&lt;/strong&gt;」「&lt;strong&gt;その結果、何が変わった？&lt;/strong&gt;」の2つが効きやすいです。
  &lt;/div&gt;
&lt;section id="faq" class="rw-h2-title"&gt;
&lt;h2&gt;FAQ&lt;/h2&gt;
&lt;/section&gt;
&lt;div class="vstack gap-2 mb-5"&gt;
&lt;details class="rw-details-block"&gt;
&lt;summary&gt;Q. どこから手を付けるべき？&lt;/summary&gt;
&lt;div class="rw-details-body-text small fw-bold"&gt;A. まず4本柱を「原因→結果」で一文にします。次に混同語を“差”で決めて、正誤問題で検証するのがスムーズです。&lt;/div&gt;
&lt;/details&gt;
&lt;details class="rw-details-block"&gt;
&lt;summary&gt;Q. 正誤が当てずっぽうになる&lt;/summary&gt;
&lt;div class="rw-details-body-text small fw-bold"&gt;A. 選択肢を分解し、根拠の一文を作ってください。作れないものは一旦置いて消去法に回すのがコツです。&lt;/div&gt;
&lt;/details&gt;
&lt;details class="rw-details-block"&gt;
&lt;summary&gt;Q. 混同語が多くて整理できない&lt;/summary&gt;
&lt;div class="rw-details-body-text small fw-bold"&gt;A. 2語ずつに分け、「似ている点」ではなく「差」だけを一文で決めます。差が言えれば正誤の根拠が作れます。&lt;/div&gt;
&lt;/details&gt;
&lt;details class="rw-details-block"&gt;
&lt;summary&gt;Q. 年号はどの程度必要？&lt;/summary&gt;
&lt;div class="rw-details-body-text small fw-bold"&gt;A. 因果の一文ができてから、転換点の年号を補助として乗せます。年号先行だと根拠が薄くなります。&lt;/div&gt;
&lt;/details&gt;&lt;/div&gt;
&lt;footer id="next" class="mt-5 pt-5 border-top"&gt;
&lt;div class="row g-3 mb-5 text-center"&gt;
&lt;div class="col-md-6 col-lg-3"&gt;
&lt;div class="card rw-card-std p-4"&gt;
&lt;h3 class="h6 fw-bold"&gt;今の悩みを切り分ける&lt;/h3&gt;
&lt;p&gt;          &lt;a class="btn-outline-rw btn-sm w-100 fw-bold mt-2 py-2" href="https://jukureiwa.com/tips/naaymi_hub/"&gt;悩み別整理を見る&lt;/a&gt;
        &lt;/div&gt;
&lt;/p&gt;&lt;/div&gt;
&lt;div class="col-md-6 col-lg-3"&gt;
&lt;div class="card rw-card-std p-4"&gt;
&lt;h3 class="h6 fw-bold"&gt;歴史の基礎を固める&lt;/h3&gt;
&lt;p&gt;          &lt;a class="btn-outline-rw btn-sm w-100 fw-bold mt-2 py-2" href="https://jukureiwa.com/tips/honka_rekishi/"&gt;歴史の基礎整理へ&lt;/a&gt;
        &lt;/div&gt;
&lt;/p&gt;&lt;/div&gt;
&lt;div class="col-md-6 col-lg-3"&gt;
&lt;div class="card rw-card-std p-4"&gt;
&lt;h3 class="h6 fw-bold"&gt;暗記を点数に変える&lt;/h3&gt;
&lt;p&gt;          &lt;a class="btn-outline-rw btn-sm w-100 fw-bold mt-2 py-2" href="https://jukureiwa.com/tips/syakaianki/"&gt;暗記の流れを確認&lt;/a&gt;
        &lt;/div&gt;
&lt;/p&gt;&lt;/div&gt;
&lt;div class="col-md-6 col-lg-3"&gt;
&lt;div class="card rw-card-std p-4"&gt;
&lt;h3 class="h6 fw-bold"&gt;間違い方をつぶす&lt;/h3&gt;
&lt;p&gt;          &lt;a class="btn-outline-rw btn-sm w-100 fw-bold mt-2 py-2" href="https://jukureiwa.com/tips/machigaeyasui/"&gt;間違えやすいポイント&lt;/a&gt;
        &lt;/div&gt;
&lt;/p&gt;&lt;/div&gt;
&lt;/p&gt;&lt;/div&gt;
&lt;section id="consult" class="rw-cta-highlight-box"&gt;
&lt;div class="row g-4 align-items-center"&gt;
&lt;div class="col-12 col-md-8"&gt;
&lt;h2 class="h4 fw-bold mb-3"&gt;社会の家庭学習が回らない場合は、個別で「課題の特定」から&lt;/h2&gt;
&lt;p class="mb-0 fw-bold"&gt;
            因果の一文まで作れても模試で安定しない場合は、どこで根拠が弱くなっているか（原因不足／結果不足／対比不足）を点検すると組み直しが早いです。
          &lt;/p&gt;
&lt;/p&gt;&lt;/div&gt;
&lt;div class="col-12 col-md-4 text-center"&gt;
&lt;div class="d-grid gap-3"&gt;
            &lt;a class="btn-primary-rw shadow py-3" href="https://jukureiwa.com/kouza/"&gt;講座・問い合わせを見る&lt;/a&gt;&lt;br /&gt;
            &lt;span class="rw-mini"&gt;※鎌倉〜室町の因果整理相談も受付中&lt;/span&gt;
          &lt;/div&gt;
&lt;/p&gt;&lt;/div&gt;
&lt;/p&gt;&lt;/div&gt;
&lt;/section&gt;
&lt;/footer&gt;
&lt;/div&gt;
&lt;section class="veu_cta" id="veu_cta-197"&gt;&lt;h1 class="cta_title"&gt;本科「地理の完成」≪８回完結講座≫&lt;/h1&gt;&lt;div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地理分野は「どこに何があるのか」「どこで何が行われているのか」を正しく理解することに尽きます。したがって「場所」つまり「地図」をベースにおいて理解を進めないと、きちんと知識を積み上げることが出来ません。当塾では、常に「どこ」というポイントに軸足を置きながら、様々な事象・現象を正しく理解させるように指導を行っていきます。&lt;/div&gt;&lt;div class="cta_body_link"&gt;&lt;a href="https://jukureiwa.com/honka/" class="btn btn-primary btn-block btn-lg" target="_blank"&gt;開講講座：本科「地理の完成」≪８回完結講座≫&lt;/a&gt;&lt;/div&gt;&lt;/div&gt;&lt;!-- [ /.vkExUnit_cta_body ] --&gt;&lt;/section&gt;			
------</t>
  </si>
  <si>
    <t>https://jukureiwa.com/tips/tips-koumin-sanken/</t>
  </si>
  <si>
    <t>以下のページは不自然なワードを使用しています。
これらを適切に自然な言葉に置き換えて下さい。
なお、本文の装飾や構造は絶対に変えないでください。
【対象ページURL】
https://jukureiwa.com/tips/tips-koumin-sanken/
【検出された不自然ワード】
- 型
- 統一
【本文】
------
&lt;style&gt;
  /* 全体設定：文字を極限まで濃くし、視認性を最大化 */
  .rw-wrap { 
    max-width: 1020px; 
    margin: 0 auto; 
    color: #0f172a !important; /* 真っ黒に近いネイビーグレー */
    line-height: 1.85; 
    font-size: 16px; 
    font-family: "Helvetica Neue", Arial, "Hiragino Kaku Gothic ProN", "Hiragino Sans", Meiryo, sans-serif; 
  }
  .rw-blue {
    --rw: #0052cc; --rw-d: #002b6b; --rw-bg: #f8fbff; --rw-border: #cbd5e1;
    --tx: #0f172a; --muted: #475569; --shadow: 0 12px 30px rgba(0,0,0,.08);
  }
  .rw-blue a { color: #0052cc; text-decoration: underline !important; text-underline-offset: 3px; text-decoration-thickness: 0.12em; font-weight: 700; }
  .rw-blue a:hover { opacity: 0.8; text-decoration: none !important; }&lt;/p&gt;
&lt;p&gt;  /* ヒーローエリア */
  .rw-hero { border-radius: 22px; border: 2px solid #b3d7ff; box-shadow: var(--shadow); overflow: hidden; background: #fff; margin-bottom: 2.5rem; position: relative; }
  .rw-hero-main { background: linear-gradient(135deg, #002b6b 0%, #0052cc 100%); padding: 3rem 2.5rem; color: #fff; position: relative; overflow: hidden; }
  .rw-hero-overlay { position: absolute; inset: 0; background: radial-gradient(1000px 500px at 15% 10%, rgba(255,255,255,0.15), transparent 60%); pointer-events: none; }
  .rw-tag { display: inline-flex; align-items: center; gap: .5rem; padding: .4rem .8rem; border-radius: 999px; background: rgba(255,255,255,0.15); border: 1px solid rgba(255,255,255,0.25); color: #fff; font-weight: 800; font-size: .85rem; }
  .rw-chip { display: inline-flex; align-items: center; gap: .35rem; padding: .3rem .8rem; border-radius: 999px; background: #fff; border: 1px solid #93c5fd; color: #002b6b; font-weight: 800; font-size: .85rem; }&lt;/p&gt;
&lt;p&gt;  /* セクション見出し */
  .rw-h2 { margin-top: 3.5rem; border-bottom: 2px solid #e0f2fe; padding-bottom: 0.5rem; margin-bottom: 1.5rem; }
  .rw-blue h2 { font-size: 1.6rem; font-weight: 900; color: #002b6b; margin: 0; }
  .rw-blue h3 { font-size: 1.2rem; font-weight: 800; color: #0f172a; margin-bottom: 0.8rem; }&lt;/p&gt;
&lt;p&gt;  /* カード・パーツ */
  .rw-card { border: 2px solid #cbd5e1 !important; border-radius: 18px; background: #fff; height: 100%; box-shadow: 0 4px 12px rgba(0,0,0,0.05); }
  .rw-card-header { background: #f1f5f9; border-bottom: 2px solid #cbd5e1; padding: 1rem 1.25rem; font-weight: 800; color: #002b6b; border-radius: 18px 18px 0 0; }
  .rw-note { background: #f0f9ff; border: 1px solid #b3d7ff; border-left: 7px solid #0052cc; border-radius: 16px; padding: 1.5rem; }
  .rw-figure { border: 1.5px solid #e2e8f0; border-radius: 16px; background: #f8fafc; padding: 1.5rem; margin-bottom: 1rem; }
  .rw-step { border-left: 6px solid #bae6fd; padding-left: 1.5rem; margin: 2.5rem 0; }
  .rw-arrow-box { border-radius: 14px; border: 1.5px dashed #0052cc; background: #fff; padding: 1.2rem; height: 100%; }&lt;/p&gt;
&lt;p&gt;  /* テーブル */
  .rw-table-wrap { border-radius: 12px; overflow: hidden; border: 2px solid #cbd5e1; }
  .rw-table th { background: #e0f2fe; color: #002b6b; font-weight: 800; text-align: center; border-bottom: 2px solid #cbd5e1; }
  .rw-table td { vertical-align: middle; border-bottom: 1px solid #f1f5f9; padding: 1rem; color: #0f172a; font-weight: 500; }&lt;/p&gt;
&lt;p&gt;  /* FAQ (初期全閉) */
  .rw-faq details { border: 2px solid #cbd5e1; border-radius: 14px; background: #fff; margin-bottom: 0.8rem; overflow: hidden; }
  .rw-faq summary { cursor: pointer; list-style: none; padding: 1.1rem 1.25rem; font-weight: 900; color: #002b6b; position: relative; background: #f8fafc; }
  .rw-faq summary::-webkit-details-marker { display: none; }
  .rw-faq summary::after { content: "▾"; position: absolute; right: 1.25rem; transition: transform 0.2s; }
  .rw-faq details[open] summary::after { transform: rotate(180deg); }
  .rw-faq .ans { padding: 1.5rem; border-top: 1px solid #f1f5f9; color: #1e293b; font-weight: 500; }
  .q { font-weight: 900; color: #0052cc; margin-right: 0.5rem; }&lt;/p&gt;
&lt;p&gt;  /* 問い合わせセクション：枠の種類を他と合わせ、視認性を最大化 */
  .rw-cta-container {
    background-color: #ffffff !important; 
    border: 4px solid #0052cc !important; /* 他の重要枠と統一した太枠 */
    border-radius: 24px !important;
    padding: 3rem 2rem !important;
    margin-top: 4rem !important;
    box-shadow: 0 15px 35px rgba(0,82,204,0.1) !important;
  }
  .rw-cta-container h2 { color: #002b6b !important; font-weight: 900 !important; }
  .rw-cta-container p { color: #0f172a !important; font-weight: 600 !important; line-height: 1.7; }&lt;/p&gt;
&lt;p&gt;  .rw-btn-primary-lg { 
    background-color: #0052cc !important; 
    color: #ffffff !important; 
    border: none !important; 
    border-radius: 999px; 
    font-weight: 900; 
    padding: 1rem 2.5rem; 
    box-shadow: 0 6px 20px rgba(0,82,204,0.3);
    text-decoration: none !important;
    display: inline-block;
  }
  .rw-mini { font-size: 0.95rem; color: #475569; font-weight: 600; }
&lt;/style&gt;
&lt;div class="rw-wrap rw-blue"&gt;
&lt;div class="mb-3"&gt;
    &lt;a class="btn btn-outline-primary btn-sm px-4 fw-bold" href="https://jukureiwa.com/tips/naaymi_hub/"&gt;社会の悩み一覧（ハブ）へ&lt;/a&gt;
  &lt;/div&gt;
&lt;header class="rw-hero"&gt;
&lt;div class="rw-hero-main"&gt;
&lt;div class="rw-hero-overlay"&gt;&lt;/div&gt;
&lt;div class="position-relative" style="z-index: 2;"&gt;
&lt;div class="d-flex flex-wrap gap-2 mb-3"&gt;
          &lt;span class="rw-tag"&gt;公民：政治の“しくみ”で取りこぼしを止める&lt;/span&gt;&lt;br /&gt;
          &lt;span class="rw-chip"&gt;中学受験 小4〜小6&lt;/span&gt;
        &lt;/div&gt;
&lt;h1 class="h2 fw-bold mb-3" style="line-height: 1.4;"&gt;公民は「しくみ」を描ければ勝ち｜&lt;br class="d-none d-md-block"&gt;三権分立を10分で整理する方法&lt;/h1&gt;
&lt;p class="lead mb-4" style="color: rgba(255,255,255,0.98); font-weight: 500;"&gt;
          公民で点が伸びない子に多いのが、用語は知っているのに、問題文が少しひねられた途端に選択肢が全部それらしく見えてしまう状態です。三権分立も「国会・内閣・裁判所」を覚えたつもりなのに、&lt;strong&gt;誰が何を決め、どこで止まり、何でチェックされるか&lt;/strong&gt;が曖昧なままだと典型問題で落とします。
        &lt;/p&gt;
&lt;p class="small fw-bold opacity-90"&gt;暗記を増やすより先に、役割・関係・チェックの3点で“図として定着”させると迷う場面が減る。&lt;/p&gt;
&lt;/p&gt;&lt;/div&gt;
&lt;/p&gt;&lt;/div&gt;
&lt;div class="p-4 bg-light border-top"&gt;
&lt;div class="rw-note"&gt;
&lt;div class="fw-bold text-primary mb-2 h5"&gt;このページで整理すること&lt;/div&gt;
&lt;ul class="mb-0 small row row-cols-md-2 g-2 list-unstyled fw-bold" style="color: #0f172a;"&gt;
&lt;li&gt;・三権分立を「役割・関係・チェック」で図解する見方&lt;/li&gt;
&lt;li&gt;・典型出題（誰が何をする？どこで止まる？）&lt;/li&gt;
&lt;li&gt;・公民全体（憲法→政治→選挙→経済）へのつなぎ&lt;/li&gt;
&lt;li&gt;・家庭で回せる15分運用（丸つけ基準／ミスノート）&lt;/li&gt;
&lt;/ul&gt;&lt;/div&gt;
&lt;/p&gt;&lt;/div&gt;
&lt;/header&gt;
&lt;section class="mb-5"&gt;
&lt;div class="card rw-card shadow-sm"&gt;
&lt;div class="rw-card-header h5 mb-0"&gt;「分かったつもり」なのに落ちるのは、どこが抜けているからか&lt;/div&gt;
&lt;div class="card-body p-4"&gt;
&lt;p class="mb-3"&gt;三権分立は、用語としては短く、覚えやすく見えます。しかしテストでは「三権の名称」よりも、&lt;strong&gt;動詞&lt;/strong&gt;（指名・任命・提出・議決・執行・審査）を材料に、担当とチェックの関係を問う形が増えます。&lt;/p&gt;
&lt;p class="mb-0 fw-bold text-primary h5"&gt;三権分立は暗記の量で勝負する単元ではなく、しくみ（線）を描けるかで勝負が決まる分野です。&lt;/p&gt;
&lt;/p&gt;&lt;/div&gt;
&lt;/p&gt;&lt;/div&gt;
&lt;/section&gt;
&lt;section id="check" class="rw-h2"&gt;
&lt;h2&gt;まず状況整理｜三権分立でどこが詰まっているか&lt;/h2&gt;
&lt;/section&gt;
&lt;div class="row g-3 mb-5 align-items-stretch"&gt;
&lt;div class="col-lg-7"&gt;
&lt;div class="card rw-card"&gt;
&lt;div class="rw-card-header h6 mb-0"&gt;チェック項目（当てはまるほど“しくみ”がまだあいまい）&lt;/div&gt;
&lt;div class="card-body p-4"&gt;
&lt;ul class="mb-0 small vstack gap-2 fw-bold"&gt;
&lt;li&gt;・「三権＝国会・内閣・裁判所」は言えるが、&lt;strong&gt;役割&lt;/strong&gt;が混ざる&lt;/li&gt;
&lt;li&gt;・「法律・予算・条約」をどこが&lt;strong&gt;最終的に決める&lt;/strong&gt;かが曖昧&lt;/li&gt;
&lt;li&gt;・「指名／任命」「提出／議決」「執行／審議」が入れ替わる&lt;/li&gt;
&lt;li&gt;・「違憲審査」がチェックとして働く場面を説明できない&lt;/li&gt;
&lt;li&gt;・選択肢で「決定する」を見ると全部それらしく感じる&lt;/li&gt;
&lt;/ul&gt;
&lt;p class="rw-mini mt-4 mb-0 fw-bold"&gt;複数当てはまる場合、必要なのは暗記の追加ではなく、&lt;strong&gt;“箱と矢印”の定着&lt;/strong&gt;です。&lt;/p&gt;
&lt;/p&gt;&lt;/div&gt;
&lt;/p&gt;&lt;/div&gt;
&lt;/p&gt;&lt;/div&gt;
&lt;div class="col-lg-5"&gt;
&lt;div class="card rw-card border-0" style="background: #f8fafc; border: 2px dashed #94a3b8 !important;"&gt;
&lt;div class="rw-card-header bg-transparent h6 mb-0"&gt;点の落ち方（症状）&lt;/div&gt;
&lt;div class="card-body p-4"&gt;
&lt;ul class="mb-0 small vstack gap-2 fw-bold"&gt;
&lt;li&gt;・主語を追っているうちに動詞を見落とす&lt;/li&gt;
&lt;li&gt;・「国会＝法律」で止まり、予算・首相指名が抜ける&lt;/li&gt;
&lt;li&gt;・チェック機能を忘れ「分担」理解で選択肢に負ける&lt;/li&gt;
&lt;/ul&gt;&lt;/div&gt;
&lt;/p&gt;&lt;/div&gt;
&lt;/p&gt;&lt;/div&gt;
&lt;/p&gt;&lt;/div&gt;
&lt;section id="cause" class="rw-h2"&gt;
&lt;h2&gt;原因の切り分け｜三権分立で迷う3パターン&lt;/h2&gt;
&lt;/section&gt;
&lt;div class="row g-3 mb-5 align-items-stretch"&gt;
&lt;div class="col-lg-4"&gt;
&lt;div class="card rw-card p-4 text-center"&gt;
        &lt;span class="rw-chip mb-3"&gt;パターン①&lt;/span&gt;&lt;/p&gt;
&lt;h3 class="h6 fw-bold"&gt;役割が“言葉”だけ&lt;/h3&gt;
&lt;p class="small mb-3 fw-bold"&gt;国会の“決める仕事”が具体で言えない。&lt;/p&gt;
&lt;div class="mt-auto small fw-bold text-primary"&gt;修正：法律・予算・条約・首相指名をセットにする。&lt;/div&gt;
&lt;/p&gt;&lt;/div&gt;
&lt;/p&gt;&lt;/div&gt;
&lt;div class="col-lg-4"&gt;
&lt;div class="card rw-card p-4 text-center"&gt;
        &lt;span class="rw-chip mb-3"&gt;パターン②&lt;/span&gt;&lt;/p&gt;
&lt;h3 class="h6 fw-bold"&gt;関係が描けない&lt;/h3&gt;
&lt;p class="small mb-3 fw-bold"&gt;内閣と国会の行き来（法案提出）が抜ける。&lt;/p&gt;
&lt;div class="mt-auto small fw-bold text-primary"&gt;修正：「内閣→国会（法案提出）」の線を必ず描く。&lt;/div&gt;
&lt;/p&gt;&lt;/div&gt;
&lt;/p&gt;&lt;/div&gt;
&lt;div class="col-lg-4"&gt;
&lt;div class="card rw-card p-4 text-center"&gt;
        &lt;span class="rw-chip mb-3"&gt;パターン③&lt;/span&gt;&lt;/p&gt;
&lt;h3 class="h6 fw-bold"&gt;チェックが抜ける&lt;/h3&gt;
&lt;p class="small mb-3 fw-bold"&gt;分立が“分担”に見えて、権力を止める仕組みに見えない。&lt;/p&gt;
&lt;div class="mt-auto small fw-bold text-primary"&gt;修正：不信任・違憲審査のチェック矢印を入れる。&lt;/div&gt;
&lt;/p&gt;&lt;/div&gt;
&lt;/p&gt;&lt;/div&gt;
&lt;/p&gt;&lt;/div&gt;
&lt;section id="steps" class="rw-h2"&gt;
&lt;h2&gt;やり直しの流れ｜三権分立は「役割・関係・チェック」で図にする&lt;/h2&gt;
&lt;/section&gt;
&lt;div class="rw-step"&gt;
&lt;div class="d-flex align-items-center gap-3 mb-3"&gt;
      &lt;span class="badge rounded-pill bg-primary px-3"&gt;今日&lt;/span&gt;&lt;/p&gt;
&lt;h3 class="h6 mb-0 fw-bold"&gt;3分：役割（箱）を定着させる&lt;/h3&gt;
&lt;/p&gt;&lt;/div&gt;
&lt;div class="rw-figure"&gt;
&lt;div class="fw-bold mb-3 h6 text-primary"&gt;箱（役割）&lt;/div&gt;
&lt;ul class="mb-0 small vstack gap-2 fw-bold"&gt;
&lt;li&gt;&lt;strong&gt;国会（立法）&lt;/strong&gt;：法律・予算・条約を審議し議決／内閣総理大臣を指名&lt;/li&gt;
&lt;li&gt;&lt;strong&gt;内閣（行政）&lt;/strong&gt;：政治を実行／国会に法案を提出／法律にもとづいて仕事を進める&lt;/li&gt;
&lt;li&gt;&lt;strong&gt;裁判所（司法）&lt;/strong&gt;：裁判を行う／&lt;strong&gt;憲法に合うか&lt;/strong&gt;を判断（違憲審査）&lt;/li&gt;
&lt;/ul&gt;&lt;/div&gt;
&lt;/p&gt;&lt;/div&gt;
&lt;div class="rw-step"&gt;
&lt;div class="d-flex align-items-center gap-3 mb-3"&gt;
      &lt;span class="badge rounded-pill bg-primary px-3"&gt;今週&lt;/span&gt;&lt;/p&gt;
&lt;h3 class="h6 mb-0 fw-bold"&gt;5分：関係（行き来）を3本だけ入れる&lt;/h3&gt;
&lt;/p&gt;&lt;/div&gt;
&lt;div class="row g-3 mb-3"&gt;
&lt;div class="col-md-4"&gt;
&lt;div class="rw-arrow-box text-center"&gt;
&lt;div class="fw-bold text-primary mb-2"&gt;内閣 → 国会&lt;/div&gt;
&lt;div class="small fw-bold"&gt;法案を提出する&lt;br /&gt;（起点は内閣、決定は国会）&lt;/div&gt;
&lt;/p&gt;&lt;/div&gt;
&lt;/p&gt;&lt;/div&gt;
&lt;div class="col-md-4"&gt;
&lt;div class="rw-arrow-box text-center"&gt;
&lt;div class="fw-bold text-primary mb-2"&gt;国会 → 内閣&lt;/div&gt;
&lt;div class="small fw-bold"&gt;内閣総理大臣を指名する&lt;br /&gt;（国会中心の関係）&lt;/div&gt;
&lt;/p&gt;&lt;/div&gt;
&lt;/p&gt;&lt;/div&gt;
&lt;div class="col-md-4"&gt;
&lt;div class="rw-arrow-box text-center"&gt;
&lt;div class="fw-bold text-primary mb-2"&gt;国会 ↔ 裁判所&lt;/div&gt;
&lt;div class="small fw-bold"&gt;法律が憲法に反せば止まる可能性&lt;br /&gt;（違憲審査）&lt;/div&gt;
&lt;/p&gt;&lt;/div&gt;
&lt;/p&gt;&lt;/div&gt;
&lt;/p&gt;&lt;/div&gt;
&lt;/p&gt;&lt;/div&gt;
&lt;section class="rw-h2"&gt;
&lt;h2&gt;典型出題｜誰が何をする？どこで止まる？&lt;/h2&gt;
&lt;/section&gt;
&lt;div class="rw-table-wrap mb-5"&gt;
&lt;div class="table-responsive"&gt;
&lt;table class="table table-sm align-middle mb-0"&gt;
&lt;thead&gt;
&lt;tr&gt;
&lt;th style="width: 30%;"&gt;問われ方（例）&lt;/th&gt;
&lt;th style="width: 35%;"&gt;判断ポイント（見る順）&lt;/th&gt;
&lt;th&gt;答えの芯&lt;/th&gt;
&lt;/tr&gt;
&lt;/thead&gt;
&lt;tbody class="small"&gt;
&lt;tr&gt;
&lt;td class="fw-bold"&gt;法律はどこで成立？&lt;/td&gt;
&lt;td class="fw-bold"&gt;「法律」を見たら国会へ。&lt;/td&gt;
&lt;td class="fw-bold text-primary"&gt;国会で審議・議決&lt;/td&gt;
&lt;/tr&gt;
&lt;tr&gt;
&lt;td class="fw-bold"&gt;予算・条約は誰が決める？&lt;/td&gt;
&lt;td class="fw-bold"&gt;「案を作る」か「決める」か。&lt;/td&gt;
&lt;td class="fw-bold text-primary"&gt;国会が議決（内閣は提出）&lt;/td&gt;
&lt;/tr&gt;
&lt;tr&gt;
&lt;td class="fw-bold"&gt;首相は誰が選ぶ？&lt;/td&gt;
&lt;td class="fw-bold"&gt;「指名」と「任命」を分ける。&lt;/td&gt;
&lt;td class="fw-bold text-primary"&gt;国会が指名&lt;/td&gt;
&lt;/tr&gt;
&lt;tr&gt;
&lt;td class="fw-bold"&gt;内閣を止められるのは？&lt;/td&gt;
&lt;td class="fw-bold"&gt;チェック機能に注目。&lt;/td&gt;
&lt;td class="fw-bold text-primary"&gt;国会（不信任決議）&lt;/td&gt;
&lt;/tr&gt;
&lt;tr&gt;
&lt;td class="fw-bold"&gt;憲法に違反したら？&lt;/td&gt;
&lt;td class="fw-bold"&gt;「憲法」が出たら違憲審査。&lt;/td&gt;
&lt;td class="fw-bold text-primary"&gt;裁判所が判断&lt;/td&gt;
&lt;/tr&gt;
&lt;/tbody&gt;
&lt;/table&gt;&lt;/div&gt;
&lt;/p&gt;&lt;/div&gt;
&lt;section id="consult" class="rw-cta-container shadow-lg"&gt;
&lt;div class="row g-4 align-items-center"&gt;
&lt;div class="col-12 col-md-8"&gt;
&lt;h2 class="h4 fw-bold mb-3"&gt;社会の家庭学習が回らない場合は、個別で「課題の特定」から&lt;/h2&gt;
&lt;p class="mb-0"&gt;
          どの記事を読んでも改善が続かないときは、原因が「暗記不足」ではなく、取りこぼしの場所・復習の計画・優先順位にあります。必要なところだけを絞って、短い時間でも点につながる形へ寄せます。
        &lt;/p&gt;
&lt;/p&gt;&lt;/div&gt;
&lt;div class="col-12 col-md-4 text-center"&gt;
&lt;div class="d-grid gap-3"&gt;
          &lt;a class="rw-btn-primary-lg shadow" href="https://jukureiwa.com/inquiry/"&gt;問い合わせはこちら&lt;/a&gt;&lt;br /&gt;
          &lt;span class="rw-mini"&gt;※三権分立の図解相談も可能です&lt;/span&gt;
        &lt;/div&gt;
&lt;/p&gt;&lt;/div&gt;
&lt;/p&gt;&lt;/div&gt;
&lt;/section&gt;
&lt;section id="faq" class="rw-h2"&gt;
&lt;h2&gt;FAQ&lt;/h2&gt;
&lt;/section&gt;
&lt;div class="rw-faq mb-5"&gt;
&lt;details&gt;
&lt;summary&gt;&lt;span class="q"&gt;Q&lt;/span&gt; 三権分立は暗記で押し切れない？&lt;/summary&gt;
&lt;div class="ans"&gt;押し切れない場面が増えます。「指名／任命」など関係とチェックを文章で問われる設問こそが差がつきます。図で戻れる状態にしてから暗記を足す方が安定します。&lt;/div&gt;
&lt;/details&gt;
&lt;details&gt;
&lt;summary&gt;&lt;span class="q"&gt;Q&lt;/span&gt; 「指名」と「任命」が混乱する&lt;/summary&gt;
&lt;div class="ans"&gt;&lt;strong&gt;国会が「指名」&lt;/strong&gt;（首相を決める中心）です。形式として&lt;strong&gt;天皇が「任命」&lt;/strong&gt;が出やすいですが、動詞を先に見つけて箱（役割）を特定しましょう。&lt;/div&gt;
&lt;/details&gt;
&lt;details&gt;
&lt;summary&gt;&lt;span class="q"&gt;Q&lt;/span&gt; 違憲審査がピンとこない&lt;/summary&gt;
&lt;div class="ans"&gt;「憲法に合うかどうかで止める仕組み」として覚えます。法律が作れても憲法に反せば通し続けられない、というチェックが“分立”の本義です。&lt;/div&gt;
&lt;/details&gt;&lt;/div&gt;
&lt;/div&gt;
&lt;section class="veu_cta" id="veu_cta-198"&gt;&lt;h1 class="cta_title"&gt;本科「歴史の完成」≪８回完結講座≫&lt;/h1&gt;&lt;div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image_exist"&gt;歴史分野は「いつ」「どこで」「何が」起きたのかを有機的に理解すること、 通り一遍の言葉で言うならば「流れを意識する」ことが求められる分野です。 したがって、時代別に別々のものとして覚えようとしても、分野別(政治・文化……など)に学習を進めようとしても、 それだけでは十分な学習効果を上げることが出来ません。当塾では、時代背景とその中の様々な事象を結び付けていくことで、付け焼刃でない深く理解をさせるように指導を行っていきます。&lt;/div&gt;&lt;div class="cta_body_link"&gt;&lt;a href="https://jukureiwa.com/honka/" class="btn btn-primary btn-block btn-lg" target="_blank"&gt;開講講座：本科「歴史の完成」≪８回完結講座≫&lt;/a&gt;&lt;/div&gt;&lt;/div&gt;&lt;!-- [ /.vkExUnit_cta_body ] --&gt;&lt;/section&gt;			
------</t>
  </si>
  <si>
    <t>https://koten-kakitsubata.jp/blog/2022東京大学本文現代語訳/</t>
  </si>
  <si>
    <t>以下のページは不自然なワードを使用しています。
これらを適切に自然な言葉に置き換えて下さい。
なお、本文の装飾や構造は絶対に変えないでください。
【対象ページURL】
https://koten-kakitsubata.jp/blog/2022東京大学本文現代語訳/
【検出された不自然ワード】
- 固定
- 乱れ
- 整え
- 1分
【本文】
------
&lt;div class="container my-4"&gt;
&lt;p&gt;&lt;!-- ヒーロー・リード部分 --&gt;&lt;/p&gt;
&lt;div class="card shadow-sm mb-4 border-0" style="background: linear-gradient(135deg, #4a148c, #006064); color: #fff;"&gt;
&lt;div class="card-body p-4"&gt;
&lt;div class="d-flex flex-wrap justify-content-between align-items-center mb-2"&gt;&lt;span class="badge bg-warning text-dark mb-2" style="font-size: 0.8rem;"&gt;東大国語／浜松中納言物語&lt;/span&gt;&lt;br /&gt;
&lt;span class="badge bg-light text-dark mb-2" style="font-size: 0.75rem;"&gt;2022年 第2問（古文）&lt;/span&gt;&lt;/div&gt;
&lt;h1 class="card-title mb-3" style="font-size: 1.9rem; line-height: 1.5;"&gt;浜松中納言物語「中納言の帰参」現代語訳｜本文全文・品詞分解・読解ポイント【東大2022】&lt;/h1&gt;
&lt;p class="card-text mb-3" style="font-size: 0.98rem;"&gt;このページでは、&lt;strong&gt;2022年東京大学入試・国語第2問（古文）『浜松中納言物語』&lt;/strong&gt;の&lt;br /&gt;
入試本文（原文）と現代語訳を掲載し、あわせて&lt;strong&gt;語句・文法のポイント&lt;/strong&gt;や&lt;br /&gt;
&lt;strong&gt;出題のねらい・読解のポイント&lt;/strong&gt;、&lt;strong&gt;復習チェックリスト&lt;/strong&gt;を整理します。&lt;/p&gt;
&lt;p class="card-text mb-0" style="font-size: 0.96rem;"&gt;東大志望の受験生はもちろん、&lt;strong&gt;共通テスト国語（古文）の読解力を底上げしたい高校生・受験生&lt;/strong&gt;や、&lt;br /&gt;
その指導をする先生方が、次のような目的で使える構成になっています。&lt;/p&gt;
&lt;/div&gt;
&lt;/div&gt;
&lt;p&gt;東大古文の現代語訳・読解記事をまとめて見たい場合は、&lt;a href="https://koten-kakitsubata.jp/blog/"&gt;代表ブログ（全体像はこちら）&lt;/a&gt;から一覧で確認できます。&lt;/p&gt;
&lt;p&gt;&lt;!-- このページでできること --&gt;&lt;/p&gt;
&lt;div class="card shadow-sm mb-4"&gt;
&lt;div class="card-header bg-primary text-white"&gt;このページでできること&lt;/div&gt;
&lt;div class="card-body p-3 p-md-4"&gt;
&lt;div class="row"&gt;
&lt;div class="col-md-7 mb-3"&gt;
&lt;div class="table-responsive mb-2"&gt;
&lt;table class="table table-bordered table-sm align-middle mb-0"&gt;
&lt;tbody&gt;
&lt;tr&gt;
&lt;th class="bg-light text-nowrap" style="width: 25%;"&gt;対象&lt;/th&gt;
&lt;td&gt;東大志望の受験生／難関大志望の高校生・受験生／古文指導をする先生&lt;/td&gt;
&lt;/tr&gt;
&lt;tr&gt;
&lt;th class="bg-light"&gt;目的&lt;/th&gt;
&lt;td&gt;
&lt;ul class="mb-0 ps-3"&gt;
&lt;li&gt;入試本文と現代語訳を対照しながら、人物関係と心情の流れを丁寧に追う&lt;/li&gt;
&lt;li&gt;頻出の古語・文法表現（「わりなく」「ひたぶるに」「〜かは」など）を整理する&lt;/li&gt;
&lt;li&gt;和歌＋地の文をセットで読み、記述問題・現代語訳問題で点を取りにいく視点を身につける&lt;/li&gt;
&lt;/ul&gt;
&lt;/td&gt;
&lt;/tr&gt;
&lt;/tbody&gt;
&lt;/table&gt;
&lt;/div&gt;
&lt;p class="mb-0" style="font-size: 0.9rem;"&gt;「一度読んだだけで終わり」にせず、&lt;strong&gt;復習のたびに戻ってこられる解説ページ&lt;/strong&gt;として活用してください。&lt;/p&gt;
&lt;/div&gt;
&lt;div class="col-md-5"&gt;
&lt;div class="border rounded-3 bg-light p-3 h-100"&gt;
&lt;h3 class="h6 fw-bold mb-2"&gt;おすすめの使い方&lt;/h3&gt;
&lt;ul class="mb-0" style="font-size: 0.9rem;"&gt;
&lt;li&gt;模試・過去問演習後に、「本文→訳→語句→読解ポイント」の順で復習する&lt;/li&gt;
&lt;li&gt;記述問題の答案を見直すときに、「心情の流れ」「和歌の大意」の整理に使う&lt;/li&gt;
&lt;li&gt;授業プリントや解説スライドの叩き台としてそのまま再構成する&lt;/li&gt;
&lt;/ul&gt;
&lt;/div&gt;
&lt;/div&gt;
&lt;/div&gt;
&lt;/div&gt;
&lt;/div&gt;
&lt;p&gt;&lt;!-- 出典情報（リード文） --&gt;&lt;/p&gt;
&lt;div id="shutten" class="card shadow-sm mb-4"&gt;
&lt;div class="card-header bg-secondary text-white"&gt;リード文（出典情報）&lt;/div&gt;
&lt;div class="card-body p-3 p-md-4"&gt;
&lt;p class="mb-0" style="font-size: 0.96rem; line-height: 1.8;"&gt;次の文章は『浜松中納言物語』の一節である。中納言は亡き父が中国の帝の第三皇子に転生したことを知り、&lt;br /&gt;
契りを結んだ大将殿の姫君を残して、朝廷に三年間の暇を請い、中国に渡った。そして、中納言は物忌みで籠もる女性と結ばれたが、&lt;br /&gt;
その女性は御門の后であり、第三皇子の母であった。后は中納言との間の子(若君)を産んだ。三年後、中納言は日本に戻ることになる。&lt;br /&gt;
以下は、人々が集まる別れの宴で、中納言が后に和歌を詠み贈る場面である。これを読んで、後の設問に答えよ。&lt;/p&gt;
&lt;/div&gt;
&lt;/div&gt;
&lt;p&gt;&lt;!-- 不足補完ブロック（即答パート）：導入文の直後〜「目次」の前に差し込み --&gt;&lt;/p&gt;
&lt;div style="border: 1px solid #e6e6e6; background: #fafafa; padding: 14px 16px; border-radius: 8px; margin: 16px 0;"&gt;
&lt;h2 id="quick" style="margin: 0 0 10px; font-size: 1.2rem; line-height: 1.6;"&gt;すぐ確認：場面の要点・和歌の大意・人物関係（1分）&lt;/h2&gt;
&lt;p style="margin: 0 0 10px; line-height: 1.9;"&gt;&lt;strong&gt;結論：&lt;/strong&gt;別れの宴で、中納言が后に&lt;strong&gt;和歌を「まぎれ」に忍んで贈り&lt;/strong&gt;、后は&lt;strong&gt;反語の歌&lt;/strong&gt;で返しつつ御簾内へ退く――この&lt;strong&gt;一回性の別れ&lt;/strong&gt;と&lt;strong&gt;心情の重さ&lt;/strong&gt;を、和歌＋地の文で根拠立てて説明できるかが要点です。&lt;/p&gt;
&lt;table style="width: 100%; border-collapse: collapse; background: #fff; margin: 10px 0 0;"&gt;
&lt;thead&gt;
&lt;tr&gt;
&lt;th style="border: 1px solid #ddd; padding: 8px; text-align: left; width: 22%;"&gt;項目&lt;/th&gt;
&lt;th style="border: 1px solid #ddd; padding: 8px; text-align: left;"&gt;1行要点&lt;/th&gt;
&lt;th style="border: 1px solid #ddd; padding: 8px; text-align: left; width: 30%;"&gt;ここでの見方&lt;/th&gt;
&lt;/tr&gt;
&lt;/thead&gt;
&lt;tbody&gt;
&lt;tr&gt;
&lt;td style="border: 1px solid #ddd; padding: 8px;"&gt;&lt;strong&gt;場面&lt;/strong&gt;&lt;/td&gt;
&lt;td style="border: 1px solid #ddd; padding: 8px;"&gt;中納言が帰国する夜の別れの宴。皇子が席を外し、女房たちの話し声に紛れて歌をやりとりする。&lt;/td&gt;
&lt;td style="border: 1px solid #ddd; padding: 8px;"&gt;「まぎれ」「忍びて」など、&lt;strong&gt;公にできない関係&lt;/strong&gt;が状況から読める。&lt;/td&gt;
&lt;/tr&gt;
&lt;tr&gt;
&lt;td style="border: 1px solid #ddd; padding: 8px;"&gt;&lt;strong&gt;和歌①（中納言）&lt;/strong&gt;&lt;/td&gt;
&lt;td style="border: 1px solid #ddd; padding: 8px;"&gt;もう確かめようがない。あの夜の逢瀬は夢だったのか――という切なさ。&lt;/td&gt;
&lt;td style="border: 1px solid #ddd; padding: 8px;"&gt;「ふたたび」「夢」に注目し、&lt;strong&gt;再会不能&lt;/strong&gt;を押さえる。&lt;/td&gt;
&lt;/tr&gt;
&lt;tr&gt;
&lt;td style="border: 1px solid #ddd; padding: 8px;"&gt;&lt;strong&gt;和歌②（后）&lt;/strong&gt;&lt;/td&gt;
&lt;td style="border: 1px solid #ddd; padding: 8px;"&gt;夢としてさえ思い出せるだろうか。幻のように逢ったのを「逢った」と言えるのか――（反語）。&lt;/td&gt;
&lt;td style="border: 1px solid #ddd; padding: 8px;"&gt;「〜かは」は&lt;strong&gt;反語&lt;/strong&gt;。結論が否定に振れる。&lt;/td&gt;
&lt;/tr&gt;
&lt;tr&gt;
&lt;td style="border: 1px solid #ddd; padding: 8px;"&gt;&lt;strong&gt;人物関係&lt;/strong&gt;&lt;/td&gt;
&lt;td style="border: 1px solid #ddd; padding: 8px;"&gt;中納言↔后（御門の后）／皇子が場面転換の合図／御門・東宮は惜別する側として描写。&lt;/td&gt;
&lt;td style="border: 1px solid #ddd; padding: 8px;"&gt;敬語の向きと主語で、&lt;strong&gt;誰の心情&lt;/strong&gt;かを取り違えない。&lt;/td&gt;
&lt;/tr&gt;
&lt;tr&gt;
&lt;td style="border: 1px solid #ddd; padding: 8px;"&gt;&lt;strong&gt;設問観点&lt;/strong&gt;&lt;/td&gt;
&lt;td style="border: 1px solid #ddd; padding: 8px;"&gt;心情（別れの重さ）／対比（日本↔その世）／和歌＋地の文の根拠づけ。&lt;/td&gt;
&lt;td style="border: 1px solid #ddd; padding: 8px;"&gt;和歌だけで完結させず、直前直後の地の文を&lt;strong&gt;根拠&lt;/strong&gt;にする。&lt;/td&gt;
&lt;/tr&gt;
&lt;/tbody&gt;
&lt;/table&gt;
&lt;h3 style="margin: 14px 0 8px; font-size: 1.05rem; line-height: 1.6;"&gt;人物関係（混乱しない最小整理）&lt;/h3&gt;
&lt;ul style="margin: 0 0 10px; padding-left: 1.2em; line-height: 1.9;"&gt;
&lt;li&gt;&lt;strong&gt;中納言：&lt;/strong&gt;帰国する当人。別れを「忍びて」歌に乗せる。&lt;/li&gt;
&lt;li&gt;&lt;strong&gt;后：&lt;/strong&gt;御門の后。中納言の歌を受け、返歌して御簾内へ退く。&lt;/li&gt;
&lt;li&gt;&lt;strong&gt;皇子：&lt;/strong&gt;「少し立ち出で」る人物。周囲がざわつく「まぎれ」を作る。&lt;/li&gt;
&lt;li&gt;&lt;strong&gt;御門：&lt;/strong&gt;惜しみ悲しむ側として描写される（后の夫）。&lt;/li&gt;
&lt;li&gt;&lt;strong&gt;東宮：&lt;/strong&gt;御門の第一皇子。注で確認して主語の混線を防ぐ。&lt;/li&gt;
&lt;/ul&gt;
&lt;h3 style="margin: 14px 0 8px; font-size: 1.05rem; line-height: 1.6;"&gt;品詞分解（設問で効く箇所だけ・抜粋）&lt;/h3&gt;
&lt;ul style="margin: 0; padding-left: 1.2em; line-height: 1.9;"&gt;
&lt;li&gt;&lt;strong&gt;見るは見るかは：&lt;/strong&gt;見る（動詞）＋は（係助詞）＋見る（動詞）＋かは（係助詞）→ &lt;strong&gt;反語&lt;/strong&gt;（「…と言えるだろうか、いや言えない」）。&lt;/li&gt;
&lt;li&gt;&lt;strong&gt;なんめり：&lt;/strong&gt;なん（係助詞）＋めり（助動詞・推量）→ &lt;strong&gt;推し量り&lt;/strong&gt;のニュアンスを作る。&lt;/li&gt;
&lt;/ul&gt;
&lt;h3 style="margin: 14px 0 8px; font-size: 1.05rem; line-height: 1.6;"&gt;東大で外しやすいポイント（即答）&lt;/h3&gt;
&lt;ul style="margin: 0; padding-left: 1.2em; line-height: 1.9;"&gt;
&lt;li&gt;&lt;strong&gt;主語の滑り：&lt;/strong&gt;誰が歌い、誰が退くのか。敬語・動作主で固定する。&lt;/li&gt;
&lt;li&gt;&lt;strong&gt;反語の取り違え：&lt;/strong&gt;「〜かは」を肯定にしない（結論が逆転する）。&lt;/li&gt;
&lt;li&gt;&lt;strong&gt;和歌だけで終わらせる：&lt;/strong&gt;和歌の前後の地の文（状況・反応）を必ず根拠に入れる。&lt;/li&gt;
&lt;li&gt;&lt;strong&gt;対比の落とし：&lt;/strong&gt;「日本／その世」の対比が別れの重さを押し上げる。&lt;/li&gt;
&lt;/ul&gt;
&lt;p style="margin: 12px 0 0; line-height: 1.9;"&gt;このあと本文で、原文・現代語訳・語句文法・出題意図を順に確認できます。&lt;/p&gt;
&lt;/div&gt;
&lt;p&gt;&lt;!-- 目次 --&gt;&lt;/p&gt;
&lt;div class="card shadow-sm mb-4"&gt;
&lt;div class="card-header bg-light"&gt;
&lt;h2 id="index" class="h5 mb-0"&gt;目次&lt;/h2&gt;
&lt;/div&gt;
&lt;div class="card-body p-3 p-md-4"&gt;
&lt;div class="row"&gt;
&lt;div class="col-md-6"&gt;
&lt;ul class="list-group list-group-flush mb-2"&gt;
&lt;li class="list-group-item"&gt;&lt;a href="#quick"&gt;すぐ確認（要点・和歌・人物関係）&lt;/a&gt;&lt;/li&gt;
&lt;li class="list-group-item"&gt;&lt;a href="#honbun"&gt;2022年東大国語第2問古文『浜松中納言物語』本文（原文）&lt;/a&gt;&lt;/li&gt;
&lt;li class="list-group-item"&gt;&lt;a href="#yaku"&gt;『浜松中納言物語』現代語訳&lt;/a&gt;&lt;/li&gt;
&lt;/ul&gt;
&lt;/div&gt;
&lt;div class="col-md-6"&gt;
&lt;ul class="list-group list-group-flush mb-0"&gt;
&lt;li class="list-group-item"&gt;&lt;a href="#points"&gt;語句・文法のポイント&lt;/a&gt;&lt;/li&gt;
&lt;li class="list-group-item"&gt;&lt;a href="#nerai"&gt;出題のねらいと読解のポイント&lt;/a&gt;&lt;/li&gt;
&lt;li class="list-group-item"&gt;&lt;a href="#checklist"&gt;復習チェックリスト&lt;/a&gt;&lt;/li&gt;
&lt;/ul&gt;
&lt;/div&gt;
&lt;/div&gt;
&lt;/div&gt;
&lt;/div&gt;
&lt;p&gt;&lt;!-- 本文（原文） --&gt;&lt;/p&gt;
&lt;div id="honbun" class="card shadow-sm mb-4"&gt;
&lt;div class="card-header bg-light"&gt;
&lt;h2 class="h5 mb-0"&gt;2022年東大国語第2問古文『浜松中納言物語』本文（原文）&lt;/h2&gt;
&lt;/div&gt;
&lt;div class="card-body p-3 p-md-4"&gt;
&lt;h3 class="h6 fw-bold mb-2"&gt;本文&lt;/h3&gt;
&lt;div class="border rounded bg-light p-3" style="line-height: 1.9; font-size: 0.96rem;"&gt;忍びがたき心のうちをうち出でぬべきにも、さすがにあらず、わりなくかなしきに、皇子もすこし立ち出でさせ給ふに、御前なる人々も、おのおのものうち言ふにやと聞こゆるまぎれに、&lt;br /&gt;
ふたたびと思ひ合はするかたもなしいかに見し夜の夢にかあるらむ&lt;br /&gt;
いみじう忍びてまぎらはかし給へり。&lt;br /&gt;
夢とだに何か思ひも出でつらむただまぼろしに見るは見るかは忍びやるべうもあらぬ御けしきの苦しさに、言ふともなく、ほのかにまぎらはして、すべり入り給ひぬ。おぼろけに人目思はずは、ひきもとどめたてまつるべけれど、かしこう思ひつつむ。&lt;br /&gt;
内裏より皇子出でさせ給ひて、御遊びはじまる。何のものの音もおぼえぬ心地すれど、今宵をかぎりと思へば、心強く思ひ念じて、琵琶賜はり給ふも、うつつの心地はせず。御簾のうちに、琴のことかき合はせられたるは、未央宮にて聞きしなるべし。やがてその世の御おくりものに添へさせ給ふ。「今は」といふかひなく思ひ立ち果てぬるを、いとなつかしうのたまはせつる御けはひ、ありさま、耳につき心にしみて、肝消えまどひ、さらにものおぼえ給はず。「日本に母上をはじめ、大将殿の君に、見馴れしほどなく引き別れにしあはれなど、たぐひあらじと人やりならずおぼえしかど、ながらへば、三年がうちに行き帰りなむと思ふ思ひになぐさめしにも、胸のひまはありき。これは、またかへり見るべき世かは」と思ひとぢむるによろづ目とまり、あはれなるをさることにて、后の、今ひとたびの行き逢ひをば、かけ離れながら、おほかたにいとなつかしうもてなしおぼしたるも、さまことなる心づくしいとどまさりつつ、わが身人の御身、さまざまに乱れがはしきこと出で来ぬべき世のつつましさを、おぼしつつめることわりも、ひたぶるに恨みたてまつらむかたなければ、いかさまにせば、と思ひ乱るる心のうちは、言ひやるかたもなかりけり。&lt;br /&gt;
「いとせめてはかけ離れ、なさけなく、つらくもてなし給はばいかがはせむ。若君のかたざまにつけても、われをばひたぶるにおぼし放たぬなんめり」と、推し量らるる心ときめきても、消え入りぬべく思ひ沈みて、暮れゆく秋の別れ、なほいとせちにやるかたなきほどなり。御門、東宮をはじめたてまつりて、惜しみかなしませ給ふさま、わが世を離れしにも、やや立ちまさりたり。&lt;/div&gt;
&lt;h3 class="h6 fw-bold mt-3"&gt;〔注〕&lt;/h3&gt;
&lt;ul class="mb-0" style="font-size: 0.95rem;"&gt;
&lt;li&gt;琴のこと――弦が七本の&lt;/li&gt;
&lt;li&gt;未央宮にて聞きしなるべし――中納言は、以前、未央宮で女房に身をやつした后の琴のことの演奏を聞いた。&lt;/li&gt;
&lt;li&gt;その世――ここでは中国を指す。&lt;/li&gt;
&lt;li&gt;東宮――御門の第一皇子。&lt;/li&gt;
&lt;li&gt;わが世――ここでは日本を指す。&lt;/li&gt;
&lt;/ul&gt;
&lt;div class="text-end mt-3"&gt;&lt;a class="btn btn-outline-secondary btn-sm" href="#index"&gt;目次に戻る&lt;/a&gt;&lt;/div&gt;
&lt;/div&gt;
&lt;/div&gt;
&lt;p&gt;&lt;!-- 現代語訳 --&gt;&lt;/p&gt;
&lt;div id="yaku" class="card shadow-sm mb-4"&gt;
&lt;div class="card-header bg-light"&gt;
&lt;h2 class="h5 mb-0"&gt;『浜松中納言物語』現代語訳（抜粋部分）&lt;/h2&gt;
&lt;/div&gt;
&lt;div class="card-body p-3 p-md-4"&gt;
&lt;h3 class="h6 fw-bold mb-2"&gt;現代語訳&lt;/h3&gt;
&lt;p style="line-height: 1.9; font-size: 0.96rem;"&gt;包み隠しておけない胸の内（＝后への恋心）を口に出してしまいそうになるにつけても、そうはいってもやはりそれはできることではないので、&lt;br /&gt;
どうしようもなく悲しい時に、皇子もすこしその場をお立ちになるので、后の御前にいる女房たちもそれぞれ何かおしゃべりしているのだろうか、&lt;br /&gt;
と話し声が聞こえてくるのに紛れて、（中納言は）&lt;/p&gt;
&lt;div class="alert alert-light border mb-3" style="font-size: 0.9rem;"&gt;&lt;strong&gt;ふたたびと……&lt;/strong&gt;&lt;br /&gt;
二度と、あの夜の夢のような逢瀬が夢であったのか現実であったのかとを、思い合わせる手だてもありません。あの夜見た夢はどのようにして見た夢であるのでしょうか。&lt;/div&gt;
&lt;p style="line-height: 1.9; font-size: 0.96rem;"&gt;という意味の歌を、たいそうこっそりとごまかしてお伝えになっている。&lt;/p&gt;
&lt;div class="alert alert-light border mb-3" style="font-size: 0.9rem;"&gt;&lt;strong&gt;夢とだに……&lt;/strong&gt;&lt;br /&gt;
夢としてでさえ、どうしてあなたは思い出しているのでしょう。ただの幻のように逢ったのは逢ったことになるのでしょうか。&lt;/div&gt;
&lt;p style="line-height: 1.9; font-size: 0.96rem;"&gt;こらえることもできそうにない（中納言の）御様子を見るつらさに、后はこの歌を口に出して言うともなく、かすかに紛らわして、&lt;br /&gt;
御簾の向こうにするりとお入りになってしまった。通り一遍に人目を気にするのでなければ、お引きとめ申し上げるだろうが、&lt;br /&gt;
（中納言は）賢明にも心にとどめた。&lt;/p&gt;
&lt;div class="text-end"&gt;&lt;a class="btn btn-outline-secondary btn-sm" href="#index"&gt;目次に戻る&lt;/a&gt;&lt;/div&gt;
&lt;/div&gt;
&lt;/div&gt;
&lt;p&gt;&lt;!-- 語句・文法のポイント --&gt;&lt;/p&gt;
&lt;div id="points" class="card shadow-sm mb-4"&gt;
&lt;div class="card-header bg-info text-dark"&gt;
&lt;h2 class="h5 mb-0"&gt;語句・文法のポイント&lt;/h2&gt;
&lt;/div&gt;
&lt;div class="card-body p-3 p-md-4"&gt;
&lt;div class="row"&gt;
&lt;p&gt;&lt;!-- 語句 --&gt;&lt;/p&gt;
&lt;div class="col-md-6 mb-3 mb-md-0"&gt;
&lt;h3 class="h6"&gt;語句のポイント&lt;/h3&gt;
&lt;ul style="font-size: 0.95rem;"&gt;
&lt;li&gt;&lt;strong&gt;わりなくかなしきに&lt;/strong&gt;「わりなし」＝道理に合わないほどどうしようもない。「どうしようもなくつらいので」の意。&lt;/li&gt;
&lt;li&gt;&lt;strong&gt;おぼろけに人目思はずは&lt;/strong&gt;「おぼろけなり」＝普通だ、並一通りだ。「普通に人目を気にしない人であるなら」の意味。&lt;/li&gt;
&lt;li&gt;&lt;strong&gt;ひたぶるに恨みたてまつらむかたなければ&lt;/strong&gt;「ひたぶるに」＝ひたすら、一途に。一方的に后だけを恨めないというニュアンス。&lt;/li&gt;
&lt;li&gt;&lt;strong&gt;やるかたなきほどなり&lt;/strong&gt;「やるかたなし」＝晴らす手立てがなく、どうしようもなくつらい。&lt;/li&gt;
&lt;li&gt;&lt;strong&gt;人やりならずおぼえしかど&lt;/strong&gt;「人やりならず」＝他人のせいではなく、自分の意思から。自分で選んだ別れだという自己認識を示す。&lt;/li&gt;
&lt;li&gt;&lt;strong&gt;なんめり&lt;/strong&gt;係助詞「なん」＋推量の助動詞「めり」。心中で推し量っている感じと、やわらかな断定が混じった形。&lt;/li&gt;
&lt;/ul&gt;
&lt;/div&gt;
&lt;p&gt;&lt;!-- 文法・表現 --&gt;&lt;/p&gt;
&lt;div class="col-md-6"&gt;
&lt;h3 class="h6 mt-3 mt-md-0"&gt;文法・表現のポイント&lt;/h3&gt;
&lt;ul style="font-size: 0.95rem;"&gt;
&lt;li&gt;&lt;strong&gt;〜かは（反語）&lt;/strong&gt;「ただまぼろしに見るは見るかは」など、終止形＋「かは」で&lt;strong&gt;反語&lt;/strong&gt;になる。「見ることになるだろうか、いやそんなことはない」という強い否定。&lt;/li&gt;
&lt;li&gt;&lt;strong&gt;和歌と地の文の関係&lt;/strong&gt;和歌の直前直後の地の文（「いみじう忍びてまぎらはかし給へり」など）は、和歌の場面・感情の説明になっており、設問の根拠になることが多い。&lt;/li&gt;
&lt;li&gt;&lt;strong&gt;敬語の方向&lt;/strong&gt;中納言 → 后・皇子・御門への敬語の向きを追うことで、人物関係と心理的距離がつかみやすい。&lt;/li&gt;
&lt;li&gt;&lt;strong&gt;心情語の積み重ね&lt;/strong&gt;「かなし」「やるかたなき」「あはれ」などの心情語を拾い、段落ごとに「感情の深まり」を整理すると、記述問題が書きやすくなる。&lt;/li&gt;
&lt;/ul&gt;
&lt;/div&gt;
&lt;/div&gt;
&lt;p&gt;&lt;!-- 大学受験対策（古典専門塾かきつばた） --&gt;&lt;/p&gt;
&lt;div class="mt-3" style="border: 2px solid #2e7d32; background-color: #f1f8e9; padding: 10px 12px; display: flex; align-items: flex-start; justify-content: flex-start; margin-bottom: 10px;"&gt;
&lt;p&gt;&lt;img decoding="async" style="width: 70px; height: auto; margin-right: 10px; flex-shrink: 0;" src="https://koten-kakitsubata.jp/wp-content/uploads/2023/03/logo.jpg" alt="古典専門塾かきつばたのロゴ" /&gt;&lt;/p&gt;
&lt;div style="text-align: left; flex: 1;"&gt;
&lt;p style="margin: 5px 0; font-size: 14px; line-height: 1.6;"&gt;【大学受験古典対策】：&lt;br /&gt;
共通テストから難関大の個別試験まで視野に入れ、&lt;strong&gt;読解・文法・語彙をまとめて鍛える個別カリキュラム&lt;/strong&gt;です。&lt;br /&gt;
志望校の過去問分析をもとに、頻出テーマの長文読解と記述答案の添削を繰り返し、&lt;strong&gt;入試本番で得点源になる古典力&lt;/strong&gt;を仕上げていきます。&lt;/p&gt;
&lt;p&gt;&lt;a style="background-color: #2e7d32; color: #ffffff; padding: 5px 10px; text-align: center; text-decoration: none; display: inline-block; font-size: 14px;" href="https://koten-kakitsubata.jp/enter-exam/"&gt;&lt;br /&gt;
詳細を見る&lt;br /&gt;
&lt;/a&gt;&lt;/p&gt;
&lt;/div&gt;
&lt;/div&gt;
&lt;/div&gt;
&lt;/div&gt;
&lt;/div&gt;
&lt;p&gt;&lt;!-- 出題のねらいと読解のポイント --&gt;&lt;/p&gt;
&lt;div id="nerai" class="card shadow-sm mb-4"&gt;
&lt;div class="card-header bg-warning"&gt;
&lt;h2 class="h5 mb-0"&gt;出題のねらいと読解のポイント&lt;/h2&gt;
&lt;/div&gt;
&lt;div class="card-body p-3 p-md-4"&gt;
&lt;h3 class="h6"&gt;東大国語としてのねらい&lt;/h3&gt;
&lt;div class="table-responsive mb-3"&gt;
&lt;table class="table table-bordered table-sm align-middle mb-0"&gt;
&lt;tbody&gt;
&lt;tr&gt;
&lt;td&gt;転生・中国宮廷という&lt;strong&gt;複雑な設定&lt;/strong&gt;を、リード文から整理したうえで本文に反映できるか。&lt;/td&gt;
&lt;/tr&gt;
&lt;tr&gt;
&lt;td&gt;中納言・后・皇子・御門・東宮などの&lt;strong&gt;人物関係&lt;/strong&gt;を取り違えずに読めるか。&lt;/td&gt;
&lt;/tr&gt;
&lt;tr&gt;
&lt;td&gt;和歌と地の文をセットで読んで、&lt;strong&gt;「誰が・何について・どう思っているか」&lt;/strong&gt;を一行でまとめる記述力。&lt;/td&gt;
&lt;/tr&gt;
&lt;tr&gt;
&lt;td&gt;「日本」と「その世（中国）」の対比から、別れの一回性・重さを読み取らせる。&lt;/td&gt;
&lt;/tr&gt;
&lt;/tbody&gt;
&lt;/table&gt;
&lt;/div&gt;
&lt;h3 class="h6 mt-3"&gt;読解のポイント（設問への構え方）&lt;/h3&gt;
&lt;ul style="font-size: 0.95rem;"&gt;
&lt;li&gt;和歌の前後に線を引き、状況・感情・その後の反応を三点セットで押さえる。&lt;/li&gt;
&lt;li&gt;現代語訳問題では、一語一語の意味・品詞を確認したうえで、最後に「自然な日本語」に整える。&lt;/li&gt;
&lt;li&gt;心情記述問題では、「さびしさ」「感謝・なつかしさ」「人やりならずという自覚」など、複数の感情を構造化して書くことを意識する。&lt;/li&gt;
&lt;li&gt;共通テスト古文ではここまで重い記述は出ないが、東大レベルの精密な読みを経験しておくと、選択肢問題がかなり読みやすくなる。&lt;/li&gt;
&lt;/ul&gt;
&lt;/div&gt;
&lt;/div&gt;
&lt;p&gt;&lt;!-- 復習チェックリスト --&gt;&lt;/p&gt;
&lt;div id="checklist" class="card shadow-sm mb-4"&gt;
&lt;div class="card-header bg-success text-white"&gt;
&lt;h2 class="h5 mb-0"&gt;復習チェックリスト&lt;/h2&gt;
&lt;/div&gt;
&lt;div class="card-body p-3 p-md-4"&gt;
&lt;h3 class="h6"&gt;内容理解チェック&lt;/h3&gt;
&lt;ul class="list-group mb-3" style="font-size: 0.95rem;"&gt;
&lt;li class="list-group-item"&gt;[ ] なぜ中納言と后が別れなければならないのか、自分の言葉で説明できるか。&lt;/li&gt;
&lt;li class="list-group-item"&gt;[ ] 中納言の歌・后の歌がそれぞれ「どんな気持ち」を表しているか、一行でまとめられるか。&lt;/li&gt;
&lt;li class="list-group-item"&gt;[ ] 「日本」と「その世（中国）」の対比が、この場面の別れの重さをどう強めているか説明できるか。&lt;/li&gt;
&lt;li class="list-group-item"&gt;[ ] 中納言が后を「ひたぶるに」恨めない理由を、本文中の表現を使って言えるか。&lt;/li&gt;
&lt;/ul&gt;
&lt;h3 class="h6"&gt;語句・文法チェック&lt;/h3&gt;
&lt;ul class="list-group mb-3" style="font-size: 0.95rem;"&gt;
&lt;li class="list-group-item"&gt;[ ] 「わりなし」「おぼろけ」「ひたぶるに」「やるかたなし」「人やりならず」の意味を即答できるか。&lt;/li&gt;
&lt;li class="list-group-item"&gt;[ ] 「〜かは」が反語であること、その訳し方を本文を例に説明できるか。&lt;/li&gt;
&lt;li class="list-group-item"&gt;[ ] 「なんめり」「給ふ」「たてまつる」などの敬語・助動詞を、文脈の中で判断できるか。&lt;/li&gt;
&lt;/ul&gt;
&lt;h3 class="h6"&gt;記述・和歌対策チェック&lt;/h3&gt;
&lt;ul class="list-group mb-3" style="font-size: 0.95rem;"&gt;
&lt;li class="list-group-item"&gt;[ ] この一節を3〜4行程度で要約してみたか。&lt;/li&gt;
&lt;li class="list-group-item"&gt;[ ] 二首の和歌について、それぞれの大意を自分の言葉で一行にまとめてみたか。&lt;/li&gt;
&lt;li class="list-group-item"&gt;[ ] 自分の記述答案を、模範解答と比べて「足りない要素」をチェックしたか。&lt;/li&gt;
&lt;/ul&gt;
&lt;div class="text-end"&gt;&lt;a class="btn btn-outline-secondary btn-sm" href="#index"&gt;目次に戻る&lt;/a&gt;&lt;/div&gt;
&lt;/div&gt;
&lt;/div&gt;
&lt;p&gt;&lt;!-- 中高・定期試験対策（古典専門塾かきつばた）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src="https://koten-kakitsubata.jp/wp-content/uploads/2023/03/logo.jpg" alt="古典専門塾かきつばたのロゴ" /&gt;&lt;/p&gt;
&lt;div style="text-align: left; flex: 1;"&gt;
&lt;p style="margin: 5px 0; font-size: 14px; line-height: 1.6;"&gt;【中高・定期試験対策】：&lt;br /&gt;
板書ノートや教科書ガイドの訳文暗記に頼らず、&lt;strong&gt;文法と読解を一体で鍛える個別指導&lt;/strong&gt;です。&lt;br /&gt;
定期試験の過去問や教科書本文をもとに、出題されやすいポイントを押さえながら読解演習を重ねることで、&lt;br /&gt;
一貫校の発展的なテストでも&lt;strong&gt;安定して高得点を狙える古典力&lt;/strong&gt;を身につけていきます。&lt;/p&gt;
&lt;p&gt;&lt;a style="background-color: #2e7d32; color: #ffffff; padding: 5px 10px; text-align: center; text-decoration: none; display: inline-block; font-size: 14px;" href="https://koten-kakitsubata.jp/school-exam/"&gt;&lt;br /&gt;
詳細を見る&lt;br /&gt;
&lt;/a&gt;&lt;/p&gt;
&lt;/div&gt;
&lt;/div&gt;
&lt;p&gt;&lt;!-- [ /.socialSet ] --&gt;&lt;/p&gt;
------</t>
  </si>
  <si>
    <t>https://koten-kakitsubata.jp/blog/isemonogatari/</t>
  </si>
  <si>
    <t>以下のページは不自然なワードを使用しています。
これらを適切に自然な言葉に置き換えて下さい。
なお、本文の装飾や構造は絶対に変えないでください。
【対象ページURL】
https://koten-kakitsubata.jp/blog/isemonogatari/
【検出された不自然ワード】
- 型
- 迷い
【本文】
------
&lt;div class="container my-4"&gt;
&lt;p&gt;&lt;!-- ヒーロー・リード部分 --&gt;&lt;/p&gt;
&lt;div class="card shadow-sm mb-4 border-0" style="background: linear-gradient(135deg, #4a148c, #006064); color: #fff;"&gt;
&lt;div class="card-body p-3 p-md-4"&gt;
&lt;div class="d-flex flex-wrap justify-content-between align-items-center mb-2"&gt;&lt;span class="badge bg-warning text-dark mb-2" style="font-size: 0.8rem;"&gt;高校古文／伊勢物語&lt;/span&gt;&lt;br /&gt;
&lt;span class="badge bg-light text-dark mb-2" style="font-size: 0.75rem;"&gt;東下り「京にはあらじ」&lt;/span&gt;&lt;/div&gt;
&lt;h1 class="card-title mb-3" style="font-size: 1.9rem; line-height: 1.5;"&gt;&lt;/h1&gt;
&lt;p class="card-text mb-2"&gt;このページでは、高校古文・定期テスト・大学入試で頻出の『伊勢物語』東下りの一場面、&lt;br /&gt;
&lt;strong&gt;「京にはあらじ、あづまの方にすむべき国もとめにとてゆきけり。」&lt;/strong&gt;から始まる部分の本文と現代語訳をまとめています。&lt;/p&gt;
&lt;p class="card-text mb-0"&gt;「都を離れて東国へ旅立つ男」が、三河国八橋で「かきつばた」の花を目にする場面は、&lt;br /&gt;
教科書や共通テスト古文の題材としてもしばしば扱われる重要箇所です。&lt;/p&gt;
&lt;p&gt;&lt;!-- 記事冒頭：即答ブロック（導入直後〜『授業・共通テストでの位置づけ』の前に差し込み） --&gt;&lt;/p&gt;
&lt;section class="kaki-quickanswer" style="margin: 1.2em 0 1.6em; padding: 1.1em 1.1em 0.95em; border: 1px solid #e6e6e6; border-radius: 10px; background: #fafafa;"&gt;
&lt;h2 style="margin: 0 0 0.6em; font-size: 1.25em; line-height: 1.4;"&gt;&lt;span style="color: #000000;"&gt;あらじの意味・品詞分解（要点だけ）&lt;/span&gt;&lt;/h2&gt;
&lt;p style="margin: 0 0 0.8em; line-height: 1.85;"&gt;&lt;span style="color: #000000;"&gt;&lt;strong&gt;あらじ&lt;/strong&gt;は &lt;strong&gt;「あり＋じ」&lt;/strong&gt;で、意味は &lt;strong&gt;「〜するまい（打消意志）／〜ないだろう（打消推量）」&lt;/strong&gt;。本文では「京を離れる」流れの中で使われるため、まずは下の表で要点を確認してから読解に入るとつまずきにくくなります。&lt;/span&gt;&lt;/p&gt;
&lt;div style="overflow-x: auto; -webkit-overflow-scrolling: touch; margin: 0 0 0.9em;"&gt;
&lt;table style="width: 100%; border-collapse: collapse; background: #fff;"&gt;
&lt;thead&gt;
&lt;tr&gt;
&lt;th style="border: 1px solid #e6e6e6; padding: 0.55em; background: #f1f4f8; text-align: left; white-space: nowrap;"&gt;&lt;span style="color: #000000;"&gt;用例&lt;/span&gt;&lt;/th&gt;
&lt;th style="border: 1px solid #e6e6e6; padding: 0.55em; background: #f1f4f8; text-align: left; white-space: nowrap;"&gt;&lt;span style="color: #000000;"&gt;品詞分解&lt;/span&gt;&lt;/th&gt;
&lt;th style="border: 1px solid #e6e6e6; padding: 0.55em; background: #f1f4f8; text-align: left; white-space: nowrap;"&gt;&lt;span style="color: #000000;"&gt;助動詞「じ」の意味&lt;/span&gt;&lt;/th&gt;
&lt;th style="border: 1px solid #e6e6e6; padding: 0.55em; background: #f1f4f8; text-align: left; white-space: nowrap;"&gt;&lt;span style="color: #000000;"&gt;この本文での訳&lt;/span&gt;&lt;/th&gt;
&lt;/tr&gt;
&lt;/thead&gt;
&lt;tbody&gt;
&lt;tr&gt;
&lt;td style="border: 1px solid #e6e6e6; padding: 0.55em; line-height: 1.8;"&gt;&lt;span style="color: #000000;"&gt;&lt;strong&gt;京にはあらじ&lt;/strong&gt;&lt;/span&gt;&lt;/td&gt;
&lt;td style="border: 1px solid #e6e6e6; padding: 0.55em; line-height: 1.8;"&gt;&lt;span style="color: #000000;"&gt;動詞&lt;strong&gt;「あり」&lt;/strong&gt;（ラ変）&lt;strong&gt;未然形「あら」&lt;/strong&gt;＋助動詞&lt;strong&gt;「じ」&lt;/strong&gt;&lt;/span&gt;&lt;/td&gt;
&lt;td style="border: 1px solid #e6e6e6; padding: 0.55em; line-height: 1.8;"&gt;&lt;span style="color: #000000;"&gt;&lt;strong&gt;打消意志&lt;/strong&gt;（〜するまい）／&lt;strong&gt;打消推量&lt;/strong&gt;（〜ないだろう）&lt;/span&gt;&lt;br /&gt;
&lt;span style="color: #000000;"&gt;※いずれも&lt;strong&gt;未然形接続&lt;/strong&gt;&lt;/span&gt;&lt;/td&gt;
&lt;td style="border: 1px solid #e6e6e6; padding: 0.55em; line-height: 1.8;"&gt;&lt;span style="color: #000000;"&gt;「（もう）京には&lt;strong&gt;いないだろう&lt;/strong&gt;／京には&lt;strong&gt;あるまい&lt;/strong&gt;」&lt;/span&gt;&lt;br /&gt;
&lt;span style="font-size: 0.95em; color: #000000;"&gt;（東へ向かう流れの中で、京を離れる気持ちを含む表現）&lt;/span&gt;&lt;/td&gt;
&lt;/tr&gt;
&lt;/tbody&gt;
&lt;/table&gt;
&lt;/div&gt;
&lt;div style="margin: 0 0 0.95em;"&gt;
&lt;p style="margin: 0 0 0.45em; font-weight: bold;"&gt;&lt;span style="color: #000000;"&gt;本文でつまずきにくい 3ステップ&lt;/span&gt;&lt;/p&gt;
&lt;ul style="margin: 0; padding-left: 1.2em; line-height: 1.9;"&gt;
&lt;li&gt;&lt;span style="color: #000000;"&gt;① 直前が&lt;strong&gt;未然形&lt;/strong&gt;か確認する（&lt;strong&gt;あら＝「あり」の未然形&lt;/strong&gt;）。&lt;/span&gt;&lt;/li&gt;
&lt;li&gt;&lt;span style="color: #000000;"&gt;② 「じ」を&lt;strong&gt;打消意志／打消推量&lt;/strong&gt;の二択で考え、&lt;strong&gt;主語&lt;/strong&gt;と&lt;strong&gt;文脈&lt;/strong&gt;で寄せる。&lt;/span&gt;&lt;/li&gt;
&lt;li&gt;&lt;span style="color: #000000;"&gt;③ 本文の心情（&lt;strong&gt;京を離れる決意&lt;/strong&gt;）につなげて、訳を決める。&lt;/span&gt;&lt;/li&gt;
&lt;/ul&gt;
&lt;/div&gt;
&lt;div style="padding: 0.85em 0.9em; background: #fff; border: 1px solid #ededed; border-radius: 8px;"&gt;
&lt;p style="margin: 0 0 0.55em; font-weight: bold;"&gt;&lt;span style="color: #000000;"&gt;ミニFAQ&lt;/span&gt;&lt;/p&gt;
&lt;p style="margin: 0 0 0.6em; line-height: 1.85;"&gt;&lt;span style="color: #000000;"&gt;&lt;strong&gt;Q. 「じ」はいつ“意志”で訳す？いつ“推量”？&lt;/strong&gt;&lt;/span&gt;&lt;br /&gt;
&lt;span style="color: #000000;"&gt;A. 主語が「自分（話し手）」で、行動の方向がはっきりしているときは&lt;strong&gt;意志&lt;/strong&gt;に寄せやすいです。事情説明・客観描写で「〜ないだろう」と言っているときは&lt;strong&gt;推量&lt;/strong&gt;に寄せます（どちらも未然形接続）。&lt;/span&gt;&lt;/p&gt;
&lt;p style="margin: 0 0 0.6em; line-height: 1.85;"&gt;&lt;span style="color: #000000;"&gt;&lt;strong&gt;Q. 「あらじ」を手早く見抜くコツは？&lt;/strong&gt;&lt;/span&gt;&lt;br /&gt;
&lt;span style="color: #000000;"&gt;A. &lt;strong&gt;「あら」＋「じ」&lt;/strong&gt;の形を見たら、まず&lt;strong&gt;未然形接続の「じ」&lt;/strong&gt;を押さえます。次に本文が「決意」なのか「見込み」なのかだけを拾って、&lt;strong&gt;意志／推量&lt;/strong&gt;を決めます。&lt;/span&gt;&lt;/p&gt;
&lt;p style="margin: 0; line-height: 1.85;"&gt;&lt;span style="color: #000000;"&gt;&lt;strong&gt;Q. 単語としての「あらじ」だけ知りたい人はどこを見ればいい？&lt;/strong&gt;&lt;/span&gt;&lt;br /&gt;
&lt;span style="color: #000000;"&gt;A. まずはこのブロックの&lt;strong&gt;表（品詞分解＋二つの意味）&lt;/strong&gt;だけでOKです。助動詞全体（接続・活用）も一緒に整理したい場合は、下の活用表ページに進むとまとまりやすくなります。&lt;/span&gt;&lt;br /&gt;
&lt;span style="color: #000000;"&gt;&lt;a style="text-decoration: underline; color: #000000;" href="https://koten-kakitsubata.jp/blog/jyodoushikatuyouhyou/"&gt;→ 助動詞の活用表で全体を整理する&lt;/a&gt;&lt;/span&gt;&lt;/p&gt;
&lt;/div&gt;
&lt;/section&gt;
&lt;/div&gt;
&lt;/div&gt;
&lt;p&gt;&lt;!-- 授業・共通テストでの位置づけ --&gt;&lt;/p&gt;
&lt;div class="card shadow-sm mb-4"&gt;
&lt;div class="card-header bg-primary text-white"&gt;授業・共通テストでの位置づけ&lt;/div&gt;
&lt;div class="card-body p-3 p-md-4"&gt;
&lt;div class="table-responsive mb-3"&gt;
&lt;table class="table table-bordered table-sm align-middle mb-0"&gt;
&lt;tbody&gt;
&lt;tr&gt;
&lt;th class="bg-light text-nowrap" style="width: 25%;"&gt;扱われ方&lt;/th&gt;
&lt;td&gt;高校教科書で扱われる『伊勢物語』東下りの冒頭部分。&lt;/td&gt;
&lt;/tr&gt;
&lt;tr&gt;
&lt;th class="bg-light"&gt;読解の軸&lt;/th&gt;
&lt;td&gt;「京」と「あづま（東国）」の対比や、主人公の心理描写がポイント。&lt;/td&gt;
&lt;/tr&gt;
&lt;tr&gt;
&lt;th class="bg-light"&gt;情景描写&lt;/th&gt;
&lt;td&gt;三河国八橋・かきつばたなどの情景描写が印象的で、和歌（折句）へつながる導入場面としても重要。&lt;/td&gt;
&lt;/tr&gt;
&lt;/tbody&gt;
&lt;/table&gt;
&lt;/div&gt;
&lt;p class="mb-0 small"&gt;共通テスト・定期テストでは、&lt;strong&gt;冒頭一文の心理＋東国への旅立ち&lt;/strong&gt;をどう捉えるかが、設問全体の土台になることが多い単元です。&lt;/p&gt;
&lt;/div&gt;
&lt;/div&gt;
&lt;p&gt;&lt;!-- このページの活用法 --&gt;&lt;/p&gt;
&lt;div class="card shadow-sm mb-4"&gt;
&lt;div class="card-header bg-secondary text-white"&gt;このページの活用法（受験生・先生向け）&lt;/div&gt;
&lt;div class="card-body p-3 p-md-4"&gt;
&lt;div class="row"&gt;
&lt;p&gt;&lt;!-- 受験生向け --&gt;&lt;/p&gt;
&lt;div class="col-md-6 mb-3"&gt;
&lt;h2 class="h6 fw-bold"&gt;&lt;span class="badge bg-info text-dark me-2"&gt;受験生向け&lt;/span&gt;&lt;br /&gt;
学習のステップ&lt;/h2&gt;
&lt;ul class="mb-0 small"&gt;
&lt;li&gt;まず古文本文だけを読み、自力で大意をつかんでみる。&lt;/li&gt;
&lt;li&gt;次に現代語訳で意味を確認し、読み違えていた箇所をチェックする。&lt;/li&gt;
&lt;li&gt;語句・文法のポイントを押さえたうえで、もう一度本文を&lt;strong&gt;音読&lt;/strong&gt;する。&lt;/li&gt;
&lt;/ul&gt;
&lt;/div&gt;
&lt;p&gt;&lt;!-- 先生向け --&gt;&lt;/p&gt;
&lt;div class="col-md-6 mb-3"&gt;
&lt;h2 class="h6 fw-bold"&gt;&lt;span class="badge bg-success me-2"&gt;先生向け&lt;/span&gt;&lt;br /&gt;
授業での使い方&lt;/h2&gt;
&lt;ul class="mb-0 small"&gt;
&lt;li&gt;定期テスト対策用プリント・課題のベースとして利用。&lt;/li&gt;
&lt;li&gt;語句・文法の解説や、読解のポイントを板書・スライドに再構成する素材として活用。&lt;/li&gt;
&lt;li&gt;共通テスト古文の「文章の導入部分」の読み方を指導する際の例として用いる。&lt;/li&gt;
&lt;/ul&gt;
&lt;/div&gt;
&lt;/div&gt;
&lt;/div&gt;
&lt;/div&gt;
&lt;p&gt;&lt;!-- 目次 --&gt;&lt;/p&gt;
&lt;div class="card shadow-sm mb-4"&gt;
&lt;div class="card-header bg-light"&gt;
&lt;h2 id="index" class="h5 mb-0"&gt;目次&lt;/h2&gt;
&lt;/div&gt;
&lt;div class="card-body p-3 p-md-4"&gt;
&lt;div class="row"&gt;
&lt;div class="col-md-6 mb-2 mb-md-0"&gt;
&lt;ul class="list-group list-group-flush"&gt;
&lt;li class="list-group-item px-0"&gt;&lt;a href="#honbun"&gt;『伊勢物語』東下り「京にはあらじ」本文（古文）&lt;/a&gt;&lt;/li&gt;
&lt;li class="list-group-item px-0"&gt;&lt;a href="#yaku"&gt;『伊勢物語』東下り「京にはあらじ」現代語訳&lt;/a&gt;&lt;/li&gt;
&lt;/ul&gt;
&lt;/div&gt;
&lt;div class="col-md-6"&gt;
&lt;ul class="list-group list-group-flush mb-0"&gt;
&lt;li class="list-group-item px-0"&gt;&lt;a href="#points"&gt;語句・文法のポイント&lt;/a&gt;&lt;/li&gt;
&lt;li class="list-group-item px-0"&gt;&lt;a href="#nerai"&gt;出題のねらいと読解のポイント&lt;/a&gt;&lt;/li&gt;
&lt;li class="list-group-item px-0"&gt;&lt;a href="#checklist"&gt;復習チェックリスト&lt;/a&gt;&lt;/li&gt;
&lt;/ul&gt;
&lt;/div&gt;
&lt;/div&gt;
&lt;/div&gt;
&lt;/div&gt;
&lt;p&gt;&lt;!-- 本文（古文） --&gt;&lt;/p&gt;
&lt;div id="honbun" class="card shadow-sm mb-4"&gt;
&lt;div class="card-header bg-light"&gt;
&lt;h2 class="h5 mb-0"&gt;『伊勢物語』東下り「京にはあらじ」本文（古文）&lt;/h2&gt;
&lt;/div&gt;
&lt;div class="card-body p-3 p-md-4"&gt;
&lt;p class="fw-bold mb-2"&gt;【本文】&lt;/p&gt;
&lt;p class="mb-1"&gt;むかし、男ありけり。その男、身をえうなきものに思ひなして、京にはあらじ、あづまの方にすむべき国もとめにとてゆきけり。もとより友とする人、ひとりふたりしていきけり。道しれる人もなくて、まどひいきけり。三河の国八橋といふ所にいたりぬ。そこを八橋といひけるは、水ゆく河のくもでなれば、橋を八つわたせるによりてなむ、八橋といひける。その沢のほとりの木のかげにおりゐて、かれいひ食ひけり。その沢にかきつばたいとおもしろく咲きたり。&lt;/p&gt;
&lt;p&gt;&lt;small class="text-muted d-block mb-3"&gt;（注）三河の国＝現在の愛知県。&lt;/small&gt;&lt;/p&gt;
&lt;div class="text-end"&gt;&lt;a class="btn btn-outline-secondary btn-sm" href="#index"&gt;目次に戻る&lt;/a&gt;&lt;/div&gt;
&lt;/div&gt;
&lt;/div&gt;
&lt;p&gt;&lt;!-- 現代語訳 --&gt;&lt;/p&gt;
&lt;div id="yaku" class="card shadow-sm mb-4"&gt;
&lt;div class="card-header bg-light"&gt;
&lt;h2 class="h5 mb-0"&gt;『伊勢物語』東下り「京にはあらじ」現代語訳&lt;/h2&gt;
&lt;/div&gt;
&lt;div class="card-body p-3 p-md-4"&gt;
&lt;p class="fw-bold mb-2"&gt;【現代語訳】&lt;/p&gt;
&lt;p class="mb-3"&gt;昔、男がいた。その男は、（自分の）身を無用のものと思い込んで、「京にはおるまい」と都を離れ、東国の方に住むことのできる国を求めようと思って出かけて行った。昔からの友人が一人、二人と共に行った。道を知っている人もなくて、道に迷いながら行った。三河の国、八橋という所に着いた。そこを八橋といったのは、水の流れる川がクモの足のように分かれているので、橋を八つわたしたことによって、八橋といったのである。その沢のほとりの木のかげに馬から下りて座り、干した飯を食べた。その沢に、かきつばたがたいそう趣のある様子で咲いていた。&lt;/p&gt;
&lt;div class="text-end"&gt;&lt;a class="btn btn-outline-secondary btn-sm" href="#index"&gt;目次に戻る&lt;/a&gt;&lt;/div&gt;
&lt;/div&gt;
&lt;/div&gt;
&lt;p&gt;&lt;!-- 語句・文法のポイント --&gt;&lt;/p&gt;
&lt;div id="points" class="card shadow-sm mb-4"&gt;
&lt;div class="card-header bg-info text-dark"&gt;
&lt;h2 class="h5 mb-0"&gt;語句・文法のポイント&lt;/h2&gt;
&lt;/div&gt;
&lt;div class="card-body p-3 p-md-4"&gt;
&lt;p&gt;『伊勢物語』東下りの冒頭一文には、共通テストや定期テストでよく問われる語句・文法がぎゅっと詰まっています。最低限ここだけは押さえておきましょう。&lt;/p&gt;
&lt;h3 class="h6 mt-3"&gt;重要語句の意味とニュアンス&lt;/h3&gt;
&lt;ul class="small"&gt;
&lt;li class="mb-2"&gt;&lt;strong&gt;身をえうなきものに思ひなして&lt;/strong&gt;&lt;br /&gt;
「えうなき」＝「用（えう）なし」で「役に立たない・無用な」。&lt;br /&gt;
「思ひなす」＝「（本当はそうでなくても）そのように思い込む」。&lt;br /&gt;
→「自分には価値がないのだと決めつけている」という&lt;strong&gt;自己否定&lt;/strong&gt;のニュアンスが強い。&lt;/li&gt;
&lt;li class="mb-2"&gt;&lt;strong&gt;京にはあらじ&lt;/strong&gt;&lt;br /&gt;
動詞「あり」の未然形「あら」＋打消意志の助動詞「じ」。&lt;br /&gt;
→「京には住むまい」「京にはもう住むつもりはない」という&lt;strong&gt;決意・覚悟&lt;/strong&gt;を表す。&lt;/li&gt;
&lt;li class="mb-2"&gt;&lt;strong&gt;あづまの方にすむべき国もとめにとてゆきけり&lt;/strong&gt;&lt;br /&gt;
「べき」＝助動詞「べし」の連体形で、ここでは「住むのにふさわしい／適当な」。&lt;br /&gt;
「〜にとて」＝「〜しようとして」「〜するために」。&lt;br /&gt;
→「東国の方に、住むのにふさわしい国を探そうとして出かけて行った。」&lt;/li&gt;
&lt;li class="mb-2"&gt;&lt;strong&gt;もとより友とする人、ひとりふたりしていきけり&lt;/strong&gt;&lt;br /&gt;
「もとより」＝「以前から・もともと」。&lt;br /&gt;
→「昔からの友人が一人、二人と一緒に行った」＝主人公は&lt;strong&gt;完全な一人旅ではない&lt;/strong&gt;点に注意。&lt;/li&gt;
&lt;li class="mb-2"&gt;&lt;strong&gt;水ゆく河のくもでなれば&lt;/strong&gt;&lt;br /&gt;
「くもで（蜘蛛手）」＝クモの足のように、何本にも分かれた枝分かれ。&lt;br /&gt;
→川筋が複雑に分かれている様子を&lt;strong&gt;視覚的に描いた語&lt;/strong&gt;。地形描写＋主人公の迷いの象徴としても読める。&lt;/li&gt;
&lt;li class="mb-2"&gt;&lt;strong&gt;かれいひ食ひけり&lt;/strong&gt;&lt;br /&gt;
「かれいひ（乾飯）」＝干した飯。携帯用・保存用の簡素な食事。&lt;br /&gt;
→都暮らしから一転した&lt;strong&gt;旅の厳しさ・質素さ&lt;/strong&gt;を示す小道具。&lt;/li&gt;
&lt;li class="mb-0"&gt;&lt;strong&gt;かきつばたいとおもしろく咲きたり&lt;/strong&gt;&lt;br /&gt;
「おもしろし」＝「趣がある・風情がある」。&lt;br /&gt;
→単なる「きれい」ではなく、&lt;strong&gt;見ていて心惹かれるような美しさ&lt;/strong&gt;を表す。のちの「かきつばた」の和歌への布石。&lt;/li&gt;
&lt;/ul&gt;
&lt;h3 class="h6 mt-4"&gt;文法・活用・助動詞の整理&lt;/h3&gt;
&lt;ul class="small mb-0"&gt;
&lt;li class="mb-2"&gt;&lt;strong&gt;じ（打消意志）&lt;/strong&gt;&lt;br /&gt;
・接続：未然形に付く。&lt;br /&gt;
・意味：一人称なら「〜まい（〜するつもりはない）」の打消意志、三人称なら打消推量。&lt;br /&gt;
→ここでは、一人称に近い視点からの「京には住むまい」という&lt;strong&gt;強い決意&lt;/strong&gt;として押さえる。&lt;/li&gt;
&lt;li class="mb-2"&gt;&lt;strong&gt;べし（適当）&lt;/strong&gt;&lt;br /&gt;
「住むべき国」の「べき」は、男が自分の将来の居場所を探している文脈から「適当」の意味。&lt;br /&gt;
→「住むのにふさわしい国」。&lt;br /&gt;
※べしは多義（推量・当然・可能・義務・適当・意志）なので、「誰が・どんなことについて言っているか」で意味を判断する練習にもなる。&lt;/li&gt;
&lt;li class="mb-2"&gt;&lt;strong&gt;思ひなして&lt;/strong&gt;&lt;br /&gt;
「思ひなす」サ行四段活用動詞の連用形＋接続助詞「て」。&lt;br /&gt;
→「（本当はそうでなくても）そのように思い込んで」「わざとそう決めつけて」のニュアンス。&lt;/li&gt;
&lt;li class="mb-0"&gt;&lt;strong&gt;いたりぬ・咲きたり&lt;/strong&gt;&lt;br /&gt;
「いたりぬ」＝完了の助動詞「ぬ」終止形、「咲きたり」＝存続・完了の助動詞「たり」終止形。&lt;br /&gt;
→動作が&lt;strong&gt;完了している状態&lt;/strong&gt;（到着した・咲いている）を、落ち着いた語り口で述べている。&lt;/li&gt;
&lt;/ul&gt;
&lt;/div&gt;
&lt;/div&gt;
&lt;p&gt;&lt;!-- 中高・定期試験対策（古典専門塾かきつばた）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1.6;"&gt;【中高・定期試験対策】：&lt;br /&gt;
板書ノートや教科書ガイドの訳文暗記に頼らず、&lt;strong&gt;文法と読解を一体で鍛える個別指導&lt;/strong&gt;です。&lt;br /&gt;
定期試験の過去問や教科書本文をもとに、出題されやすいポイントを押さえながら読解演習を重ねることで、&lt;br /&gt;
一貫校の発展的なテストでも&lt;strong&gt;安定して高得点を狙える古典力&lt;/strong&gt;を身につけていきます。&lt;/p&gt;
&lt;p&gt;&lt;a style="background-color: #2e7d32; color: #ffffff; padding: 5px 10px; text-align: center; text-decoration: none; display: inline-block; font-size: 14px;" href="https://koten-kakitsubata.jp/school-exam/"&gt;&lt;br /&gt;
詳細を見る&lt;br /&gt;
&lt;/a&gt;&lt;/p&gt;
&lt;/div&gt;
&lt;/div&gt;
&lt;p&gt;&lt;!-- 出題のねらいと読解のポイント --&gt;&lt;/p&gt;
&lt;div id="nerai" class="card shadow-sm mb-4"&gt;
&lt;div class="card-header bg-warning"&gt;
&lt;h2 class="h5 mb-0"&gt;出題のねらいと読解のポイント&lt;/h2&gt;
&lt;/div&gt;
&lt;div class="card-body p-3 p-md-4"&gt;
&lt;h3 class="h6"&gt;1. 「京」と「あづま」の対比で読む&lt;/h3&gt;
&lt;ul class="small"&gt;
&lt;li&gt;男は「身をえうなきもの」と感じ、「京にはあらじ」と&lt;strong&gt;都を捨てる決意&lt;/strong&gt;をする。&lt;/li&gt;
&lt;li&gt;一方で「あづまの方にすむべき国もとめにとてゆきけり」と、東国を「自分の新しい居場所候補」として描く。&lt;/li&gt;
&lt;li&gt;設問では、「京＝窮屈・しがらみ」「あづま＝自由・新天地」といった&lt;strong&gt;イメージの対立&lt;/strong&gt;を意識して選択肢を判断する問題が多い。&lt;/li&gt;
&lt;/ul&gt;
&lt;h3 class="h6 mt-3"&gt;2. 冒頭一文から主人公の心理をつかむ&lt;/h3&gt;
&lt;ul class="small"&gt;
&lt;li&gt;「身をえうなきものに思ひなして」は、都での失敗や傷つき方の&lt;strong&gt;大きさ&lt;/strong&gt;を示すキーフレーズ。&lt;/li&gt;
&lt;li&gt;共通テスト型の問題では、この一文を踏まえて&lt;br /&gt;
・「気晴らしの旅行」なのか&lt;br /&gt;
・「人生を賭けた逃避なのか」&lt;br /&gt;
といった&lt;strong&gt;選択肢の違い&lt;/strong&gt;がよく問われる。&lt;/li&gt;
&lt;li&gt;本文に具体的な理由は書かれていないため、「理由を決め打ち」する選択肢（失恋だけに限定する 等）はやや危険。&lt;/li&gt;
&lt;/ul&gt;
&lt;h3 class="h6 mt-3"&gt;3. 道中描写と心理の重ね合わせ&lt;/h3&gt;
&lt;ul class="small"&gt;
&lt;li&gt;「道しれる人もなくて、まどひいきけり」は、&lt;br /&gt;
・文字通り：道に迷いながら進んだ&lt;br /&gt;
・比喩的に：人生の行き先を見失っている&lt;br /&gt;
という&lt;strong&gt;二重の意味&lt;/strong&gt;で読める表現。&lt;/li&gt;
&lt;li&gt;こうした二重性を意識しておくと、「作者の意図」「表現の効果」を問う設問に対応しやすくなる。&lt;/li&gt;
&lt;/ul&gt;
&lt;h3 class="h6 mt-3"&gt;4. 八橋・かきつばたの情景と和歌への伏線&lt;/h3&gt;
&lt;ul class="small mb-0"&gt;
&lt;li&gt;八橋の地形説明（「水ゆく河のくもで」「橋を八つわたせる」）は、&lt;strong&gt;視覚的なイメージ&lt;/strong&gt;を与えると同時に、分岐する川＝分岐した人生、という象徴的な読みもできる。&lt;/li&gt;
&lt;li&gt;「かきつばたいとおもしろく咲きたり」は、このあと続く「かきつばた」の折句和歌への導入部分。&lt;/li&gt;
&lt;li&gt;テストでは、この場面単独ではなく、後の和歌部分と合わせて&lt;br /&gt;
・自然描写と心情&lt;br /&gt;
・都への思いとの関係&lt;br /&gt;
を尋ねる問題が作られやすい。&lt;/li&gt;
&lt;/ul&gt;
&lt;/div&gt;
&lt;/div&gt;
&lt;p&gt;&lt;!-- 復習チェックリスト --&gt;&lt;/p&gt;
&lt;div id="checklist" class="card shadow-sm mb-4"&gt;
&lt;div class="card-header bg-success text-white"&gt;
&lt;h2 class="h5 mb-0"&gt;復習チェックリスト&lt;/h2&gt;
&lt;/div&gt;
&lt;div class="card-body p-3 p-md-4"&gt;
&lt;h3 class="h6"&gt;内容理解チェック&lt;/h3&gt;
&lt;ul class="list-group mb-3 small"&gt;
&lt;li class="list-group-item"&gt;[ ] 「男」が京を離れる理由を、自分の言葉で一文にまとめて説明できる。&lt;/li&gt;
&lt;li class="list-group-item"&gt;[ ] 「京にはあらじ」「あづまの方にすむべき国もとめにとてゆきけり」の二つが、&lt;strong&gt;対になった表現&lt;/strong&gt;であることを説明できる。&lt;/li&gt;
&lt;li class="list-group-item"&gt;[ ] 三河国八橋の地形（くもで・橋を八つ渡す）のイメージを、図や言葉で説明できる。&lt;/li&gt;
&lt;li class="list-group-item"&gt;[ ] 八橋・かきつばたの情景描写が、このあと登場する和歌とどうつながるかを説明できる。&lt;/li&gt;
&lt;/ul&gt;
&lt;h3 class="h6"&gt;語句・文法チェック&lt;/h3&gt;
&lt;ul class="list-group mb-3 small"&gt;
&lt;li class="list-group-item"&gt;[ ] 「えうなき」「くもで」「かれいひ」「おもしろく」の意味を答えられる。&lt;/li&gt;
&lt;li class="list-group-item"&gt;[ ] 「身をえうなきものに思ひなして」の「思ひなして」が「そうと決めつけて」のニュアンスをもつことを説明できる。&lt;/li&gt;
&lt;li class="list-group-item"&gt;[ ] 「京にはあらじ」の「じ」が打消意志で、「〜まい」と訳せることを確認した。&lt;/li&gt;
&lt;li class="list-group-item"&gt;[ ] 「住むべき国」の「べき」が「適当（〜するのにふさわしい）」の意味であると判断できる。&lt;/li&gt;
&lt;/ul&gt;
&lt;h3 class="h6"&gt;本番までの活用法&lt;/h3&gt;
&lt;ul class="list-group mb-3 small"&gt;
&lt;li class="list-group-item"&gt;[ ] 本文を音読し、主語の切れ目・助動詞・係り結びなどを自分で意識しながら読めた。&lt;/li&gt;
&lt;li class="list-group-item"&gt;[ ] 現代語訳を隠して、自力で訳を書き、そのあと答え合わせをして修正した。&lt;/li&gt;
&lt;li class="list-group-item"&gt;[ ] 他の解説と読み比べて、「京／東」「自己否定／新しい生活」の構図を自分なりに整理した。&lt;/li&gt;
&lt;li class="list-group-item"&gt;[ ] 『東下り』の続き（和歌部分や駿河・隅田川の場面）も読み、物語全体の流れをおさえた。&lt;/li&gt;
&lt;/ul&gt;
&lt;div class="text-end"&gt;&lt;a class="btn btn-outline-secondary btn-sm" href="#index"&gt;目次に戻る&lt;/a&gt;&lt;/div&gt;
&lt;/div&gt;
&lt;/div&gt;
&lt;/div&gt;
&lt;p&gt;&lt;!-- 大学受験対策（古典専門塾かきつばた）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1.6;"&gt;【大学受験古典対策】：&lt;br /&gt;
共通テストから難関大の個別試験まで視野に入れ、&lt;strong&gt;読解・文法・語彙をまとめて鍛える個別カリキュラム&lt;/strong&gt;です。&lt;br /&gt;
志望校の過去問分析をもとに、頻出テーマの長文読解と記述答案の添削を繰り返し、&lt;strong&gt;入試本番で得点源になる古典力&lt;/strong&gt;を仕上げていきます。&lt;/p&gt;
&lt;p&gt;&lt;a style="background-color: #2e7d32; color: #ffffff; padding: 5px 10px; text-align: center; text-decoration: none; display: inline-block; font-size: 14px;" href="https://koten-kakitsubata.jp/enter-exam/"&gt;&lt;br /&gt;
詳細を見る&lt;br /&gt;
&lt;/a&gt;&lt;/p&gt;
&lt;/div&gt;
&lt;/div&gt;
------</t>
  </si>
  <si>
    <t>https://koten-kakitsubata.jp/blog/zyodoushi/</t>
  </si>
  <si>
    <t>以下のページは不自然なワードを使用しています。
これらを適切に自然な言葉に置き換えて下さい。
なお、本文の装飾や構造は絶対に変えないでください。
【対象ページURL】
https://koten-kakitsubata.jp/blog/zyodoushi/
【検出された不自然ワード】
- 導線
- 整え
【本文】
------
&lt;p&gt;&amp;nbsp;&lt;/p&gt;
&lt;p&gt;&lt;img decoding="async" class="alignnone size-medium wp-image-479" src="http://koten-kakitsubata.jp/wp-content/uploads/2020/09/歌で覚える-300x169.jpg" sizes="(max-width: 300px) 100vw, 300px" srcset="https://koten-kakitsubata.jp/wp-content/uploads/2020/09/歌で覚える-300x169.jpg 300w, https://koten-kakitsubata.jp/wp-content/uploads/2020/09/歌で覚える-1024x576.jpg 1024w, https://koten-kakitsubata.jp/wp-content/uploads/2020/09/歌で覚える-768x432.jpg 768w, https://koten-kakitsubata.jp/wp-content/uploads/2020/09/歌で覚える-320x180.jpg 320w, https://koten-kakitsubata.jp/wp-content/uploads/2020/09/歌で覚える.jpg 1280w" alt="歌のリズムで助動詞を覚える方法を紹介する画像。メロディーに合わせて未然形から連用形まで効率的に暗記する工夫。" width="300" height="169" /&gt;&lt;/p&gt;
&lt;p&gt;古典を読むうえで&lt;strong&gt;助動詞&lt;/strong&gt;は避けて通れません。単語と文法（特に助動詞の意味と接続）が分かっていれば、古文は一気に読みやすくなります。&lt;br /&gt;
とはいえ、「接続（どの活用形にくっつくか）」をただ眺めて覚えるのは苦行になりがちです。そこで本記事では、童謡のメロディーにのせて&lt;strong&gt;助動詞の接続をリズムで暗記する方法&lt;/strong&gt;をご紹介します。&lt;!-- 記事冒頭：即答ブロック（導入直後〜最初のH2の前に差し込み） --&gt;&lt;/p&gt;
&lt;section class="kaki-quickanswer" style="margin: 1.2em 0 1.6em; padding: 1.1em 1.1em 0.9em; border: 1px solid #e6e6e6; border-radius: 10px; background: #fafafa;"&gt;
&lt;h2 style="margin: 0 0 0.6em; font-size: 1.25em; line-height: 1.4;"&gt;助動詞の接続一覧（まずはここだけ）&lt;/h2&gt;
&lt;p style="margin: 0 0 0.7em; line-height: 1.8;"&gt;助動詞の接続は、&lt;strong&gt;直前の語が「どの活用形か」&lt;/strong&gt;で決まります。まずは下の一覧で候補を絞り、本文中で確認できればOKです。&lt;/p&gt;
&lt;div style="margin: 0.2em 0 0.9em; padding: 0.7em 0.8em; background: #fff; border: 1px solid #ededed; border-radius: 8px;"&gt;
&lt;p style="margin: 0 0 0.35em; font-weight: bold;"&gt;語呂（確認用）&lt;/p&gt;
&lt;p style="margin: 0; line-height: 1.8;"&gt;&lt;strong&gt;むず・む・ず・じ・しむ・まじ・まほし／る・らる・す・さす&lt;/strong&gt;（未然形）&lt;br /&gt;
&lt;strong&gt;つ・ぬ・たり・けり・たし・き・けむ&lt;/strong&gt;（連用形）&lt;br /&gt;
&lt;strong&gt;らむ・べし・まじ・らし・なり・めり&lt;/strong&gt;（終止形）&lt;br /&gt;
&lt;strong&gt;なり・たり・ごとし&lt;/strong&gt;（体言・連体形）／&lt;strong&gt;サ未已リ&lt;/strong&gt;（り）&lt;/p&gt;
&lt;p style="margin: 0.35em 0 0; font-size: 0.95em; color: #444;"&gt;例の検索語：&lt;strong&gt;るらるすさすしむずじむむずましまほし&lt;/strong&gt; は、上の「未然形＋（受身・使役系）」の並びをまとめて確認したい意図だと考えると整理しやすいです。&lt;/p&gt;
&lt;/div&gt;
&lt;div style="overflow-x: auto; -webkit-overflow-scrolling: touch; margin: 0 0 0.9em;"&gt;
&lt;table style="width: 100%; border-collapse: collapse; background: #fff;"&gt;
&lt;thead&gt;
&lt;tr&gt;
&lt;th style="border: 1px solid #e6e6e6; padding: 0.55em; background: #f1f4f8; text-align: left; white-space: nowrap;"&gt;接続&lt;/th&gt;
&lt;th style="border: 1px solid #e6e6e6; padding: 0.55em; background: #f1f4f8; text-align: left;"&gt;助動詞（一覧）&lt;/th&gt;
&lt;th style="border: 1px solid #e6e6e6; padding: 0.55em; background: #f1f4f8; text-align: left; white-space: nowrap;"&gt;語呂の位置&lt;/th&gt;
&lt;/tr&gt;
&lt;/thead&gt;
&lt;tbody&gt;
&lt;tr&gt;
&lt;td style="border: 1px solid #e6e6e6; padding: 0.55em; white-space: nowrap;"&gt;&lt;strong&gt;未然形&lt;/strong&gt;&lt;/td&gt;
&lt;td style="border: 1px solid #e6e6e6; padding: 0.55em; line-height: 1.8;"&gt;む・むず・ず・じ・しむ・まじ・まほし／る・らる・す・さす&lt;/td&gt;
&lt;td style="border: 1px solid #e6e6e6; padding: 0.55em; white-space: nowrap;"&gt;むず〜さす&lt;/td&gt;
&lt;/tr&gt;
&lt;tr&gt;
&lt;td style="border: 1px solid #e6e6e6; padding: 0.55em; white-space: nowrap;"&gt;&lt;strong&gt;連用形&lt;/strong&gt;&lt;/td&gt;
&lt;td style="border: 1px solid #e6e6e6; padding: 0.55em; line-height: 1.8;"&gt;つ・ぬ・たり・けり・たし・き・けむ&lt;/td&gt;
&lt;td style="border: 1px solid #e6e6e6; padding: 0.55em; white-space: nowrap;"&gt;つ〜けむ&lt;/td&gt;
&lt;/tr&gt;
&lt;tr&gt;
&lt;td style="border: 1px solid #e6e6e6; padding: 0.55em; white-space: nowrap;"&gt;&lt;strong&gt;終止形&lt;/strong&gt;&lt;/td&gt;
&lt;td style="border: 1px solid #e6e6e6; padding: 0.55em; line-height: 1.8;"&gt;らむ・べし・まじ・らし・なり・めり&lt;/td&gt;
&lt;td style="border: 1px solid #e6e6e6; padding: 0.55em; white-space: nowrap;"&gt;らむ〜めり&lt;/td&gt;
&lt;/tr&gt;
&lt;tr&gt;
&lt;td style="border: 1px solid #e6e6e6; padding: 0.55em; white-space: nowrap;"&gt;&lt;strong&gt;体言・連体形&lt;/strong&gt;&lt;/td&gt;
&lt;td style="border: 1px solid #e6e6e6; padding: 0.55em; line-height: 1.8;"&gt;なり・たり・ごとし&lt;/td&gt;
&lt;td style="border: 1px solid #e6e6e6; padding: 0.55em; white-space: nowrap;"&gt;なり〜ごとし&lt;/td&gt;
&lt;/tr&gt;
&lt;tr&gt;
&lt;td style="border: 1px solid #e6e6e6; padding: 0.55em; white-space: nowrap;"&gt;&lt;strong&gt;特殊：り&lt;/strong&gt;&lt;/td&gt;
&lt;td style="border: 1px solid #e6e6e6; padding: 0.55em; line-height: 1.8;"&gt;り（&lt;strong&gt;サ行変格活用の未然形&lt;/strong&gt;／&lt;strong&gt;四段活用の已然形&lt;/strong&gt;にのみ接続）&lt;/td&gt;
&lt;td style="border: 1px solid #e6e6e6; padding: 0.55em; white-space: nowrap;"&gt;サ未已リ&lt;/td&gt;
&lt;/tr&gt;
&lt;/tbody&gt;
&lt;/table&gt;
&lt;/div&gt;
&lt;div style="margin: 0 0 0.95em;"&gt;
&lt;p style="margin: 0 0 0.45em; font-weight: bold;"&gt;本文での接続判定 3ステップ&lt;/p&gt;
&lt;ol style="margin: 0; padding-left: 1.35em; line-height: 1.9;"&gt;
&lt;li&gt;&lt;strong&gt;助動詞の直前&lt;/strong&gt;を見て、活用形（未然形／連用形／終止形／連体形／已然形…）を判断する。&lt;/li&gt;
&lt;li&gt;上の&lt;strong&gt;接続一覧&lt;/strong&gt;で「来られる助動詞」を絞り、候補外なら&lt;strong&gt;別の品詞&lt;/strong&gt;も疑う。&lt;/li&gt;
&lt;li&gt;候補が決まったら、必要な範囲で&lt;strong&gt;意味・活用&lt;/strong&gt;を確認して結論までつなげる（テストではここまでで十分な場面が多い）。&lt;/li&gt;
&lt;/ol&gt;
&lt;/div&gt;
&lt;div style="padding: 0.85em 0.9em; background: #fff; border: 1px solid #ededed; border-radius: 8px;"&gt;
&lt;p style="margin: 0 0 0.55em; font-weight: bold;"&gt;ミニFAQ&lt;/p&gt;
&lt;p style="margin: 0 0 0.55em; line-height: 1.85;"&gt;&lt;strong&gt;Q. 助動詞の接続とは？&lt;/strong&gt;&lt;br /&gt;
A. 助動詞は、前の語の&lt;strong&gt;活用形&lt;/strong&gt;（未然形・連用形・終止形…）が決まらないと、どの助動詞か（＝意味）を取り違えやすい品詞です。まず「直前が何形か」を押さえるのが近道です。&lt;/p&gt;
&lt;p style="margin: 0 0 0.55em; line-height: 1.85;"&gt;&lt;strong&gt;Q. 活用表はどこまで覚えるべき？&lt;/strong&gt;&lt;br /&gt;
A. まずはこのページのとおり&lt;strong&gt;接続（何形につくか）&lt;/strong&gt;を固めるのが先です。そのうえで、定期テスト〜共通テストで頻出の助動詞から、活用を「並び」で押さえていくと混乱しにくいです（印刷して使える活用表は別ページでまとめています）。&lt;/p&gt;
&lt;p&gt;&lt;a style="text-decoration: underline;" href="https://koten-kakitsubata.jp/blog/jyodoushikatuyouhyou/"&gt;→ 古典「助動詞の活用」をマスターしよう！&lt;/a&gt;&lt;/p&gt;
&lt;p style="margin: 0; line-height: 1.85;"&gt;&lt;strong&gt;Q. 意味はどう覚える？&lt;/strong&gt;&lt;br /&gt;
A. いきなり意味を丸暗記すると、接続や活用とごちゃつきやすいです。まずは&lt;strong&gt;接続で候補を絞る&lt;/strong&gt;→その後に意味を確認、の順番にすると整理しやすくなります（意味の体系的な整理は別ブロック／別記事でまとめて確認すると効率的です）。&lt;/p&gt;
&lt;/div&gt;
&lt;/section&gt;
&lt;hr /&gt;
&lt;h2&gt;助動詞の接続とは？なぜ大事なのか&lt;/h2&gt;
&lt;h3&gt;助動詞は「どの形に付くか」が決まっている&lt;/h3&gt;
&lt;p&gt;助動詞は、前に来る動詞・形容詞・名詞などの&lt;strong&gt;活用形（未然形・連用形・終止形…）によって接続が決まっている&lt;/strong&gt;品詞です。&lt;/p&gt;
&lt;ul&gt;
&lt;li&gt;どの活用形に接続する助動詞なのか&lt;/li&gt;
&lt;li&gt;今、本文で目の前にある形はどの活用形なのか&lt;/li&gt;
&lt;/ul&gt;
&lt;p&gt;この2つが分かっていないと、&lt;strong&gt;意味の取り違え・訳の誤り&lt;/strong&gt;に直結してしまいます。逆に言えば、接続を知っていれば、&lt;/p&gt;
&lt;ul&gt;
&lt;li&gt;「これは助動詞じゃなくて活用語の一部だ」&lt;/li&gt;
&lt;li&gt;「ここにはこの助動詞は来られないから別の品詞だな」&lt;/li&gt;
&lt;/ul&gt;
&lt;p&gt;といった判断ができるようになり、古文がぐっと読みやすくなります。&lt;/p&gt;
&lt;h3&gt;暗記は「語呂・リズム」を味方にする&lt;/h3&gt;
&lt;p&gt;助動詞の接続は、&lt;strong&gt;一気に丸暗記しようとすると挫折しやすい分野&lt;/strong&gt;です。そこでおすすめなのが、童謡のメロディーに合わせてリズムで覚えてしまう方法です。&lt;/p&gt;
&lt;p&gt;ここでは、童謡「うさぎとかめ」の「もしもしかめよ～かめさんよ～」のメロディーに合わせて覚えるパターンを紹介しますが、&lt;/p&gt;
&lt;ul&gt;
&lt;li&gt;アンパンマン&lt;/li&gt;
&lt;li&gt;アルプス一万尺&lt;/li&gt;
&lt;li&gt;きらきら星&lt;/li&gt;
&lt;li&gt;桃太郎&lt;/li&gt;
&lt;/ul&gt;
&lt;p&gt;など、別の曲を使った替え歌バージョンもあります。&lt;br /&gt;
&lt;strong&gt;学校や塾で習ったもの・自分が一番覚えやすいもの&lt;/strong&gt;を選んで、何度も口ずさみながら覚えていきましょう。&lt;/p&gt;
&lt;hr /&gt;
&lt;h2&gt;童謡「もしもしかめよ」で覚える助動詞接続&lt;/h2&gt;
&lt;h3&gt;歌詞バージョン（例）&lt;/h3&gt;
&lt;p&gt;以下のようなかたちで、メロディーに当てはめて暗記していきます。&lt;/p&gt;
&lt;div class="rounded" style="background-color: thistle; padding: 10px;"&gt;むず・む・ず・じ・しむ・まじ・まほし&lt;br /&gt;
る・らる・す～・さす・未然形&lt;br /&gt;
つ・ぬ・たり・けり・たし・き・けむ&lt;br /&gt;
らむ・べし・まじ・らし・な～り・めり&lt;br /&gt;
なり・たり・ごとし・サ未已リ&lt;/div&gt;
&lt;p&gt;メロディーにのせて、&lt;strong&gt;何も見ずに口から出てくるレベルまで&lt;/strong&gt;繰り返すのがポイントです。&lt;br /&gt;
次のセクションで、これを「どの活用形に接続する助動詞グループなのか」に整理していきます。&lt;/p&gt;
&lt;hr /&gt;
&lt;h2&gt;助動詞の接続一覧を整理しよう&lt;/h2&gt;
&lt;h3&gt;未然形に接続する助動詞&lt;/h3&gt;
&lt;p&gt;&lt;strong&gt;未然形&lt;/strong&gt;に付く助動詞は、次のとおりです。&lt;/p&gt;
&lt;ul&gt;
&lt;li&gt;&lt;strong&gt;む・むず・ず・じ・しむ・まじ・まほし&lt;/strong&gt;&lt;/li&gt;
&lt;li&gt;&lt;strong&gt;る・らる・す・さす&lt;/strong&gt;&lt;/li&gt;
&lt;/ul&gt;
&lt;p&gt;上の替え歌のうち、&lt;/p&gt;
&lt;p&gt;&lt;strong&gt;「むず・む・ず・じ・しむ・まじ・まほし・る・らる・す・さす」&lt;/strong&gt;&lt;br /&gt;
までが&lt;strong&gt;未然形接続&lt;/strong&gt;の助動詞です。&lt;/p&gt;
&lt;h3&gt;連用形に接続する助動詞&lt;/h3&gt;
&lt;p&gt;&lt;strong&gt;連用形&lt;/strong&gt;に付く助動詞は、次のとおりです。&lt;/p&gt;
&lt;ul&gt;
&lt;li&gt;&lt;strong&gt;つ・ぬ・たり・けり・たし・き・けむ&lt;/strong&gt;&lt;/li&gt;
&lt;/ul&gt;
&lt;p&gt;替え歌では、&lt;/p&gt;
&lt;p&gt;&lt;strong&gt;「つ・ぬ・たり・けり・たし・き・けむ」&lt;/strong&gt;&lt;br /&gt;
の部分が&lt;strong&gt;連用形接続&lt;/strong&gt;の助動詞をまとめたものになっています。&lt;/p&gt;
&lt;h3&gt;終止形に接続する助動詞&lt;/h3&gt;
&lt;p&gt;&lt;strong&gt;終止形&lt;/strong&gt;に付く助動詞は、次のとおりです。&lt;/p&gt;
&lt;ul&gt;
&lt;li&gt;&lt;strong&gt;らむ・べし・まじ・らし・なり・めり&lt;/strong&gt;&lt;/li&gt;
&lt;/ul&gt;
&lt;p&gt;替え歌では、&lt;/p&gt;
&lt;p&gt;&lt;strong&gt;「らむ・べし・まじ・らし・な～り・めり」&lt;/strong&gt;&lt;br /&gt;
が&lt;strong&gt;終止形接続&lt;/strong&gt;の助動詞群です。&lt;/p&gt;
&lt;h3&gt;体言・連体形に接続する助動詞&lt;/h3&gt;
&lt;p&gt;&lt;strong&gt;体言（名詞）・連体形&lt;/strong&gt;に付く助動詞は、次のとおりです。&lt;/p&gt;
&lt;ul&gt;
&lt;li&gt;&lt;strong&gt;なり・たり・ごとし&lt;/strong&gt;&lt;/li&gt;
&lt;/ul&gt;
&lt;p&gt;替え歌の&lt;strong&gt;「なり・たり・ごとし」&lt;/strong&gt;の部分がここに対応します。&lt;br /&gt;
いずれも&lt;strong&gt;断定・存在・比況&lt;/strong&gt;などを表す重要な助動詞です。&lt;/p&gt;
&lt;h3&gt;サ行変格活用未然形・四段活用已然形に接続する助動詞&lt;/h3&gt;
&lt;p&gt;最後に、やや特殊な接続をするのが&lt;strong&gt;助動詞「り」&lt;/strong&gt;です。&lt;/p&gt;
&lt;ul&gt;
&lt;li&gt;&lt;strong&gt;サ行変格活用の未然形&lt;/strong&gt;&lt;/li&gt;
&lt;li&gt;&lt;strong&gt;四段活用の已然形&lt;/strong&gt;&lt;/li&gt;
&lt;/ul&gt;
&lt;p&gt;にだけ接続するというルールになっています。替え歌では、&lt;/p&gt;
&lt;p&gt;&lt;strong&gt;「サ未已リ」&lt;/strong&gt;&lt;br /&gt;
という形で、「サ行変格未然形＋四段已然形＋り」をコンパクトに語呂合わせしています。&lt;/p&gt;
&lt;hr /&gt;
&lt;p&gt;&lt;!-- 追加ブロック（本文中盤）：MC→TP/SP/ST 送客のための最小導線（段階別の次アクション） --&gt;&lt;/p&gt;
&lt;div style="border: 2px solid #2e7d32; background-color: #f1f8e9; padding: 10px; display: flex; align-items: center; justify-content: center; margin: 18px 0;"&gt;&lt;img decoding="async" style="max-width: 100px; height: auto; margin-right: 10px;" src="http://koten-kakitsubata.jp/wp-content/uploads/2023/03/logo.jpg" alt="古典専門塾かきつばたのロゴ" /&gt;&lt;/p&gt;
&lt;div&gt;
&lt;p style="margin: 5px 0;"&gt;&lt;strong&gt;このあと（今の困り方で選ぶ）&lt;/strong&gt;&lt;/p&gt;
&lt;ul style="margin: 6px 0 10px; padding-left: 1.2em; line-height: 1.8;"&gt;
&lt;li&gt;&lt;strong&gt;定期テストで助動詞が不安&lt;/strong&gt;：出題範囲の本文で「接続→判定→意味」を一緒に固めると、取り違えが減りやすいです。&lt;/li&gt;
&lt;li&gt;&lt;strong&gt;共通テスト・模試で文法が足を引っ張る&lt;/strong&gt;：設問形式に合わせて「判断の流れ」を作ると、時間内に安定しやすいです。&lt;/li&gt;
&lt;/ul&gt;
&lt;p&gt;&lt;a style="background-color: #2e7d32; color: white; padding: 5px 10px; text-align: center; text-decoration: none; display: inline-block; font-size: 14px; margin-right: 6px;" href="https://koten-kakitsubata.jp/school-exam/"&gt;中高・定期試験対策&lt;/a&gt;&lt;br /&gt;
&lt;a style="background-color: #2e7d32; color: white; padding: 5px 10px; text-align: center; text-decoration: none; display: inline-block; font-size: 14px; margin-right: 6px;" href="https://koten-kakitsubata.jp/spot/"&gt;スポット個別指導&lt;/a&gt;&lt;br /&gt;
&lt;a style="background-color: #2e7d32; color: white; padding: 5px 10px; text-align: center; text-decoration: none; display: inline-block; font-size: 14px;" href="https://koten-kakitsubata.jp/"&gt;トップへ&lt;/a&gt;&lt;/p&gt;
&lt;p style="margin: 8px 0 0; font-size: 13px;"&gt;教室情報：&lt;a href="https://koten-kakitsubata.jp/access/"&gt;アクセス&lt;/a&gt;／運営：&lt;a href="https://koten-kakitsubata.jp/greeting/"&gt;代表挨拶&lt;/a&gt;&lt;/p&gt;
&lt;/div&gt;
&lt;/div&gt;
&lt;p&gt;&lt;!-- /追加ブロック（本文中盤）ここまで --&gt;&lt;/p&gt;
&lt;h2&gt;リズム暗記を定着させるコツ&lt;/h2&gt;
&lt;h3&gt;① 口に出して何度も唱える&lt;/h3&gt;
&lt;p&gt;助動詞の接続は、&lt;strong&gt;見ているだけでは覚えにくい&lt;/strong&gt;分野です。&lt;br /&gt;
必ず声に出して、リズムにのせて繰り返し唱えましょう。&lt;/p&gt;
&lt;ul&gt;
&lt;li&gt;お風呂や移動時間に小声でつぶやく&lt;/li&gt;
&lt;li&gt;ノートの端に書いておいて、スキマ時間に確認する&lt;/li&gt;
&lt;li&gt;友達同士で「コール＆レスポンス」のように言い合ってみる&lt;/li&gt;
&lt;/ul&gt;
&lt;p&gt;といった工夫もおすすめです。&lt;/p&gt;
&lt;h3&gt;② 接続表とセットで確認する&lt;/h3&gt;
&lt;p&gt;歌で大枠を覚えたら、必ず&lt;strong&gt;接続表で「どの助動詞がどの接続か」を確認&lt;/strong&gt;しましょう。&lt;br /&gt;
語呂合わせはあくまで&lt;strong&gt;入口&lt;/strong&gt;であり、「本番」は実際の文章中での見分けと運用です。&lt;/p&gt;
&lt;p&gt;助動詞の活用については、下記の記事に&lt;strong&gt;印刷して使える活用表（PDF）&lt;/strong&gt;も用意しています。&lt;br /&gt;
接続とあわせて、意味・活用も整理しておきましょう。&lt;/p&gt;
&lt;p&gt;→ &lt;a href="https://koten-kakitsubata.jp/blog/jyodoushikatuyouhyou/" target="_blank" rel="noopener noreferrer"&gt;古典「助動詞の活用」をマスターしよう！&lt;/a&gt;&lt;/p&gt;
&lt;h3&gt;③ 本文中で「どの接続か」をチェックする&lt;/h3&gt;
&lt;p&gt;定期テストや入試対策では、実際の本文の中で助動詞を見つけ、その&lt;strong&gt;直前の形を確認して接続を判定する&lt;/strong&gt;練習が重要です。&lt;/p&gt;
&lt;ul&gt;
&lt;li&gt;「この『む』の前は未然形になっているか？」&lt;/li&gt;
&lt;li&gt;「この『べし』の前は終止形か？」&lt;/li&gt;
&lt;li&gt;「この『り』はサ変未然・四段已然に接続しているか？」&lt;/li&gt;
&lt;/ul&gt;
&lt;p&gt;といったチェックを繰り返すことで、&lt;strong&gt;歌で覚えた情報が実戦レベルに昇華&lt;/strong&gt;していきます。&lt;/p&gt;
&lt;hr /&gt;
&lt;h2&gt;個別指導で助動詞を一気に得意分野へ&lt;/h2&gt;
&lt;p&gt;助動詞は「接続が怪しい」状態のまま意味暗記に進むと、混乱が続きやすい分野です。&lt;strong&gt;接続→判定→意味（必要な範囲）&lt;/strong&gt;の順で、本文演習の中で固めると安定しやすくなります。&lt;/p&gt;
&lt;ul&gt;
&lt;li&gt;助動詞・文法が不安な生徒&lt;/li&gt;
&lt;li&gt;定期テストではなんとかなるが、模試・共通テストで点数が伸びない生徒&lt;/li&gt;
&lt;li&gt;古典を「暗記科目」ではなく「得点源」に変えたい生徒&lt;/li&gt;
&lt;/ul&gt;
&lt;p&gt;には特に相性が良い進め方です。必要な範囲だけ短期で整えたい場合は&lt;strong&gt;スポット個別指導&lt;/strong&gt;、学校進度と定期テストを軸に固めたい場合は&lt;strong&gt;中高・定期試験対策&lt;/strong&gt;で整理しやすいです。&lt;/p&gt;
&lt;div style="margin: 10px 0 0;"&gt;&lt;a style="background-color: #2e7d32; color: white; padding: 5px 10px; text-align: center; text-decoration: none; display: inline-block; font-size: 14px; margin-right: 6px;" href="https://koten-kakitsubata.jp/spot/"&gt;スポット個別指導&lt;/a&gt;&lt;br /&gt;
&lt;a style="background-color: #2e7d32; color: white; padding: 5px 10px; text-align: center; text-decoration: none; display: inline-block; font-size: 14px; margin-right: 6px;" href="https://koten-kakitsubata.jp/school-exam/"&gt;中高・定期試験対策&lt;/a&gt;&lt;br /&gt;
&lt;a style="background-color: #2e7d32; color: white; padding: 5px 10px; text-align: center; text-decoration: none; display: inline-block; font-size: 14px;" href="https://koten-kakitsubata.jp/"&gt;トップへ&lt;/a&gt;&lt;/div&gt;
&lt;p style="margin: 8px 0 0; font-size: 13px;"&gt;教室情報：&lt;a href="https://koten-kakitsubata.jp/access/"&gt;アクセス&lt;/a&gt;／運営：&lt;a href="https://koten-kakitsubata.jp/greeting/"&gt;代表挨拶&lt;/a&gt;&lt;/p&gt;
&lt;hr /&gt;
&lt;h2&gt;まとめ：助動詞の接続を歌で覚え、古典をスムーズに&lt;/h2&gt;
&lt;ul&gt;
&lt;li&gt;助動詞は&lt;strong&gt;接続（どの活用形に付くか）&lt;/strong&gt;を覚えないと、正しく意味が取れない。&lt;/li&gt;
&lt;li&gt;童謡「もしもしかめよ」などのメロディーにのせて、&lt;strong&gt;リズムで接続を暗記&lt;/strong&gt;する方法が有効。&lt;/li&gt;
&lt;li&gt;&lt;strong&gt;未然形・連用形・終止形・体言/連体形・サ変未然/四段已然&lt;/strong&gt;ごとに助動詞を整理し、歌と接続表の両方で確認すると定着しやすい。&lt;/li&gt;
&lt;li&gt;接続を覚えたら、本文中で&lt;strong&gt;実際に助動詞を見つけて接続を判定する練習&lt;/strong&gt;を重ねる。&lt;/li&gt;
&lt;/ul&gt;
&lt;p&gt;助動詞の接続をマスターすれば、古典の読みは一気にスムーズになります。&lt;br /&gt;
歌・リズム・活用表・本文演習を組み合わせて、効率よく力をつけていきましょう。&lt;/p&gt;
&lt;p&gt;&lt;iframe loading="lazy" title="YouTube video player" src="https://www.youtube.com/embed/T9noWfE06Rc" width="560" height="315" frameborder="0" allowfullscreen="allowfullscreen"&gt;&lt;br /&gt;
&lt;span data-mce-type="bookmark" style="display: inline-block; width: 0px; overflow: hidden; line-height: 0;" class="mce_SELRES_start"&gt;&lt;/span&gt;&lt;br /&gt;
&lt;/iframe&gt;&lt;/p&gt;
&lt;p&gt;&lt;!-- 末尾導線（既存CTAをテーマ一致＋TP/SP/STへ補強） --&gt;&lt;/p&gt;
&lt;div style="border: 2px solid #2e7d32; background-color: #f1f8e9; padding: 10px; display: flex; align-items: center; justify-content: center; margin-bottom: 10px;"&gt;
&lt;p&gt;&lt;img decoding="async" style="max-width: 100px; height: auto; margin-right: 10px;" src="http://koten-kakitsubata.jp/wp-content/uploads/2023/03/logo.jpg" alt="古典専門塾かきつばたのロゴ" /&gt;&lt;/p&gt;
&lt;div&gt;
&lt;p style="margin: 5px 0;"&gt;&lt;strong&gt;助動詞の「接続」で止まっている場合&lt;/strong&gt;は、本文の中で判定する練習まで一度つなげると、定着が早くなりやすいです。学校進度に合わせて固めたい場合は定期試験対策、必要な範囲だけ短期で整えたい場合はスポット個別指導が選びやすいです。&lt;/p&gt;
&lt;p&gt;&lt;a style="background-color: #2e7d32; color: white; padding: 5px 10px; text-align: center; text-decoration: none; display: inline-block; font-size: 14px; margin-right: 6px;" href="https://koten-kakitsubata.jp/school-exam/"&gt;&lt;br /&gt;
中高・定期試験対策&lt;br /&gt;
&lt;/a&gt;&lt;br /&gt;
&lt;a style="background-color: #2e7d32; color: white; padding: 5px 10px; text-align: center; text-decoration: none; display: inline-block; font-size: 14px; margin-right: 6px;" href="https://koten-kakitsubata.jp/spot/"&gt;&lt;br /&gt;
スポット個別指導&lt;br /&gt;
&lt;/a&gt;&lt;br /&gt;
&lt;a style="background-color: #2e7d32; color: white; padding: 5px 10px; text-align: center; text-decoration: none; display: inline-block; font-size: 14px;" href="https://koten-kakitsubata.jp/"&gt;&lt;br /&gt;
トップへ&lt;br /&gt;
&lt;/a&gt;&lt;/p&gt;
&lt;p style="margin: 8px 0 0; font-size: 13px;"&gt;教室情報：&lt;a href="https://koten-kakitsubata.jp/access/"&gt;アクセス&lt;/a&gt;／運営：&lt;a href="https://koten-kakitsubata.jp/greeting/"&gt;代表挨拶&lt;/a&gt;&lt;/p&gt;
&lt;/div&gt;
&lt;/div&gt;
------</t>
  </si>
  <si>
    <t>https://koten-kakitsubata.jp/info/20200713/</t>
  </si>
  <si>
    <t>以下のページは不自然なワードを使用しています。
これらを適切に自然な言葉に置き換えて下さい。
なお、本文の装飾や構造は絶対に変えないでください。
【対象ページURL】
https://koten-kakitsubata.jp/info/20200713/
【検出された不自然ワード】
- 型
【本文】
------
&lt;p&gt;夏休みは、受験生にとってはまさに天王山、受験を１年以上先に控えておられるお子様にとっては、日頃忙しくて取り組むことの出来ない課題に取り組む絶好の機会です。&lt;/p&gt;
&lt;p&gt;さて、夏休みを目前に控え、弊塾では夏期講習会を実施させて頂く運びとなりました。&lt;br /&gt;
現在当塾に通塾されている塾生の皆さんは勿論のこと、&lt;br /&gt;
普段は他塾に通われている生徒さんにも門戸を開放致します！&lt;/p&gt;
&lt;p&gt;この絶好の機会に古典のフォローアップ・更なる実力アップを&lt;br /&gt;
狙っている生徒さんの参加をお待ちしております。&lt;/p&gt;
&lt;p&gt;なお、開講講座は&lt;br /&gt;
・「完全１対１個別指導」(教室型個別指導)&lt;br /&gt;
・「完全１対１個別指導」(オンライン個別指導)&lt;br /&gt;
となります。&lt;/p&gt;
&lt;p&gt;詳細については、下記をご覧下さいませ。&lt;/p&gt;
&lt;p&gt;■対象：中学生・高校生&lt;/p&gt;
&lt;p&gt;■内容：志望校対策、進学塾のクラスアップ対策等、ご要望に応じて独自にカリキュラムを作成します。具体例についてはコチラをご確認下さいませ。&lt;/p&gt;
&lt;p&gt;■日程：8/1(土)～8/31(月)　7:00～22:55&lt;/p&gt;
&lt;p&gt;■費用：&lt;br /&gt;
●「完全１対１個別指導」(教室型，オンライン型)&lt;br /&gt;
１コマ(110分)・16,500円＋消費税のみ(入塾金は頂戴致しません)&lt;/p&gt;
&lt;p&gt;なお、一定数以上のコマを受講頂く場合は、下記の割引を適用させて頂きます。&lt;/p&gt;
&lt;p&gt;●「完全１対１個別指導」(教室型，オンライン個別指導)&lt;br /&gt;
６コマPACK： 96,500円( 3％割引)＋消費税&lt;br /&gt;
12コマPACK： 182,000円( 8％割引)＋消費税&lt;br /&gt;
18コマPACK： 257,000円(12％割引)＋消費税&lt;/p&gt;
&lt;p&gt;※詳細につきましてはご確認頂ければ幸いです。&lt;/p&gt;
&lt;p&gt;なお、夏期講習会については、必要なコマ数分の費用を指導開始日までにお支払頂くことをお願いしております。&lt;/p&gt;
&lt;p&gt;また、受講されるかどうかは別として、日頃の古典の学習についてのお悩みなど学習についてのご相談もお待ちしております。こちらの&lt;a href="https://koten-kakitsubata.jp/inquiry/"&gt;お問い合わせフォーム&lt;/a&gt;よりご連絡ください。&lt;/p&gt;
&lt;p&gt;多くの皆さんのチャレンジ、お待ちしております！&lt;/p&gt;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info%2F20200713%2F&amp;amp;t=2020%E5%B9%B4%E5%BA%A6%E5%A4%8F%E6%9C%9F%E8%AC%9B%E7%BF%92%E4%BC%9A%E9%96%8B%E5%82%AC%E3%81%AE%E3%81%8A%E7%9F%A5%E3%82%89%E3%81%9B%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info%2F20200713%2F&amp;amp;text=2020%E5%B9%B4%E5%BA%A6%E5%A4%8F%E6%9C%9F%E8%AC%9B%E7%BF%92%E4%BC%9A%E9%96%8B%E5%82%AC%E3%81%AE%E3%81%8A%E7%9F%A5%E3%82%89%E3%81%9B%20%7C%20%E5%8F%A4%E5%85%B8%E5%B0%82%E9%96%80%E5%A1%BE%20%E3%81%8B%E3%81%8D%E3%81%A4%E3%81%B0%E3%81%9F" target="_blank" &gt;&lt;span class="vk_icon_w_r_sns_twitter icon_sns"&gt;&lt;/span&gt;&lt;span class="sns_txt"&gt;twitter&lt;/span&gt;&lt;/a&gt;&lt;/li&gt;&lt;li class="sb_copy sb_icon"&gt;&lt;button class="copy-button sb_icon_inner"data-clipboard-text="2020年度夏期講習会開催のお知らせ | 古典専門塾 かきつばた https://koten-kakitsubata.jp/info/20200713/"&gt;&lt;span class="vk_icon_w_r_sns_copy icon_sns"&gt;&lt;i class="fas fa-copy"&gt;&lt;/i&gt;&lt;/span&gt;&lt;span class="sns_txt"&gt;Copy&lt;/span&gt;&lt;/button&gt;&lt;/li&gt;&lt;/ul&gt;&lt;/div&gt;&lt;!-- [ /.socialSet ] --&gt;		
------</t>
  </si>
  <si>
    <t>https://koten-kakitsubata.jp/info/20210707/</t>
  </si>
  <si>
    <t>以下のページは不自然なワードを使用しています。
これらを適切に自然な言葉に置き換えて下さい。
なお、本文の装飾や構造は絶対に変えないでください。
【対象ページURL】
https://koten-kakitsubata.jp/info/20210707/
【検出された不自然ワード】
- 型
【本文】
------
&lt;p&gt;夏休みは、受験生にとってはまさに天王山、受験を１年以上先に控えておられるお子様にとっては、日頃忙しくて取り組むことの出来ない課題に取り組む絶好の機会です。&lt;/p&gt;
&lt;p&gt;さて、夏休みを目前に控え、弊塾では夏期講習会を実施させて頂く運びとなりました。&lt;br /&gt;
現在当塾に通塾されている塾生の皆さんは勿論のこと、&lt;br /&gt;
普段は他塾に通われている生徒さんにも門戸を開放致します！&lt;/p&gt;
&lt;p&gt;この絶好の機会に古典のフォローアップ・更なる実力アップを&lt;br /&gt;
狙っている生徒さんの参加をお待ちしております。&lt;/p&gt;
&lt;p&gt;なお、開講講座は&lt;br /&gt;
・「完全１対１個別指導」(教室型個別指導)&lt;br /&gt;
・「完全１対１個別指導」(オンライン個別指導)&lt;br /&gt;
となります。&lt;/p&gt;
&lt;p&gt;詳細については、下記をご覧下さいませ。&lt;/p&gt;
&lt;p&gt;■対象：中学生・高校生&lt;/p&gt;
&lt;p&gt;■内容：志望校対策、進学塾のクラスアップ対策等、ご要望に応じて独自にカリキュラムを作成します。具体例についてはコチラをご確認下さいませ。&lt;/p&gt;
&lt;p&gt;■日程：7/20(火)～8/31(火)　7:00～22:55&lt;/p&gt;
&lt;p&gt;■費用：&lt;br /&gt;
●「完全１対１個別指導」(教室型，オンライン型)&lt;br /&gt;
１コマ(110分)・16,500円＋消費税のみ(入塾金は頂戴致しません)&lt;/p&gt;
&lt;p&gt;なお、一定数以上のコマを受講頂く場合は、下記の割引を適用させて頂きます。&lt;/p&gt;
&lt;p&gt;●「完全１対１個別指導」(教室型，オンライン個別指導)&lt;br /&gt;
６コマPACK： 96,500円( 3％割引)＋消費税&lt;br /&gt;
12コマPACK： 182,000円( 8％割引)＋消費税&lt;br /&gt;
18コマPACK： 257,000円(12％割引)＋消費税&lt;/p&gt;
&lt;p&gt;※詳細につきましてはご確認頂ければ幸いです。&lt;/p&gt;
&lt;p&gt;なお、夏期講習会については、必要なコマ数分の費用を指導開始日までにお支払頂くことをお願いしております。&lt;/p&gt;
&lt;p&gt;また、受講されるかどうかは別として、日頃の古典の学習についてのお悩みなど学習についてのご相談もお待ちしております。こちらの&lt;a href="https://koten-kakitsubata.jp/inquiry/"&gt;お問い合わせフォーム&lt;/a&gt;よりご連絡ください。&lt;/p&gt;
&lt;p&gt;多くの皆さんのチャレンジ、お待ちしております！&lt;/p&gt;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info%2F20210707%2F&amp;amp;t=2021%E5%B9%B4%E5%BA%A6%E5%A4%8F%E6%9C%9F%E8%AC%9B%E7%BF%92%E9%96%8B%E5%82%AC%E3%81%AE%E3%81%8A%E7%9F%A5%E3%82%89%E3%81%9B%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info%2F20210707%2F&amp;amp;text=2021%E5%B9%B4%E5%BA%A6%E5%A4%8F%E6%9C%9F%E8%AC%9B%E7%BF%92%E9%96%8B%E5%82%AC%E3%81%AE%E3%81%8A%E7%9F%A5%E3%82%89%E3%81%9B%20%7C%20%E5%8F%A4%E5%85%B8%E5%B0%82%E9%96%80%E5%A1%BE%20%E3%81%8B%E3%81%8D%E3%81%A4%E3%81%B0%E3%81%9F" target="_blank" &gt;&lt;span class="vk_icon_w_r_sns_twitter icon_sns"&gt;&lt;/span&gt;&lt;span class="sns_txt"&gt;twitter&lt;/span&gt;&lt;/a&gt;&lt;/li&gt;&lt;li class="sb_copy sb_icon"&gt;&lt;button class="copy-button sb_icon_inner"data-clipboard-text="2021年度夏期講習開催のお知らせ | 古典専門塾 かきつばた https://koten-kakitsubata.jp/info/20210707/"&gt;&lt;span class="vk_icon_w_r_sns_copy icon_sns"&gt;&lt;i class="fas fa-copy"&gt;&lt;/i&gt;&lt;/span&gt;&lt;span class="sns_txt"&gt;Copy&lt;/span&gt;&lt;/button&gt;&lt;/li&gt;&lt;/ul&gt;&lt;/div&gt;&lt;!-- [ /.socialSet ] --&gt;		
------</t>
  </si>
  <si>
    <t>https://koten-kakitsubata.jp/spot/</t>
  </si>
  <si>
    <t>以下のページは不自然なワードを使用しています。
これらを適切に自然な言葉に置き換えて下さい。
なお、本文の装飾や構造は絶対に変えないでください。
【対象ページURL】
https://koten-kakitsubata.jp/spot/
【検出された不自然ワード】
- 型
- 刺
【本文】
------
&lt;p&gt;&amp;nbsp;&lt;/p&gt;
&lt;p&gt;古典専門塾かきつばたの個別指導「ワンポイント講座」は、&lt;strong&gt;必要な単元だけをピンポイントで学べる古文・漢文の個別指導講座&lt;/strong&gt;です。&lt;br /&gt;
定期試験前の対策として、あるいは受験生の苦手単元の克服として、ニーズに合わせて柔軟にご受講いただけます。&lt;/p&gt;
&lt;p&gt;各単元において必要な内容をパート別に分け、&lt;strong&gt;各パート２回完結の授業&lt;/strong&gt;としてご用意しました。&lt;br /&gt;
「古典文法だけ」「漢文句法だけ」といった形での受講も可能です。&lt;/p&gt;
&lt;p&gt;ワンポイント講座を含む開講講座の全体像は、&lt;a href="https://koten-kakitsubata.jp/kouza/"&gt;&lt;strong&gt;全体像はこちら&lt;/strong&gt;&lt;/a&gt;でご確認ください。&lt;/p&gt;
&lt;div class="card border-primary mb-3"&gt;
&lt;div class="card-header bg-light text-primary"&gt;目次&lt;/div&gt;
&lt;div class="card-body"&gt;
&lt;ol&gt;
&lt;li&gt;開講講座
&lt;ul&gt;
&lt;li&gt;&lt;a href="#ワンポイント講座"&gt;ワンポイント講座（古文文法・漢文句法）&lt;/a&gt;&lt;/li&gt;
&lt;li&gt;&lt;a href="#オンライン授業のメリットとは？"&gt;オンライン授業のメリットとは？&lt;/a&gt;&lt;/li&gt;
&lt;/ul&gt;
&lt;/li&gt;
&lt;li&gt;受講するには？
&lt;ul&gt;
&lt;li&gt;&lt;a href="#受講までの流れ"&gt;受講までの流れ&lt;/a&gt;&lt;/li&gt;
&lt;li&gt;&lt;a href="#指導料"&gt;指導料&lt;/a&gt;&lt;/li&gt;
&lt;/ul&gt;
&lt;/li&gt;
&lt;li&gt;&lt;a href="#お問い合わせ"&gt;お問い合わせ&lt;/a&gt;&lt;/li&gt;
&lt;/ol&gt;
&lt;/div&gt;
&lt;/div&gt;
&lt;hr /&gt;
&lt;h2 id="ワンポイント講座"&gt;開講講座（ワンポイント講座）&lt;/h2&gt;
&lt;p&gt;ワンポイント講座では、古典の基礎から入試頻出内容までを&lt;strong&gt;テーマごとに細かく分割&lt;/strong&gt;し、各パート２回完結で指導します。&lt;br /&gt;
定期テストの範囲に合わせた受講はもちろん、苦手分野だけを集中的に受講することも可能です。&lt;/p&gt;
&lt;h3&gt;古文文法ワンポイント講座&lt;/h3&gt;
&lt;table style="table-layout: fixed; line-height: 100%;" border=""&gt;
&lt;tbody&gt;
&lt;tr align="center"&gt;
&lt;td width="33%"&gt;用言&lt;/td&gt;
&lt;td width="33%"&gt;助動詞導入&lt;/td&gt;
&lt;td width="33%"&gt;時制系・主語系助動詞&lt;/td&gt;
&lt;/tr&gt;
&lt;tr align="center"&gt;
&lt;td width="33%"&gt;推量系助動詞①&lt;/td&gt;
&lt;td width="33%"&gt;推量系助動詞②&lt;/td&gt;
&lt;td width="33%"&gt;敬語&lt;/td&gt;
&lt;/tr&gt;
&lt;tr align="center"&gt;
&lt;td width="33%"&gt;和歌の修辞&lt;/td&gt;
&lt;td width="33%"&gt;前近代文学史&lt;/td&gt;
&lt;td width="33%"&gt;近現代文学史&lt;/td&gt;
&lt;/tr&gt;
&lt;tr align="center"&gt;
&lt;td width="33%"&gt;古典常識&lt;/td&gt;
&lt;td width="33%"&gt;&lt;/td&gt;
&lt;td width="33%"&gt;&lt;/td&gt;
&lt;/tr&gt;
&lt;/tbody&gt;
&lt;/table&gt;
&lt;p&gt;古文文法の講座では、次のような力の定着を目指します。&lt;/p&gt;
&lt;ul&gt;
&lt;li&gt;&lt;strong&gt;用言・助動詞&lt;/strong&gt;などの基礎文法の整理&lt;/li&gt;
&lt;li&gt;&lt;strong&gt;時制・推量・主語判定&lt;/strong&gt;に直結する助動詞の理解&lt;/li&gt;
&lt;li&gt;定期テストや入試で狙われやすい&lt;strong&gt;敬語・和歌の修辞・文学史・古典常識&lt;/strong&gt;の整理&lt;/li&gt;
&lt;/ul&gt;
&lt;h3&gt;漢文句法ワンポイント講座&lt;/h3&gt;
&lt;table style="table-layout: fixed; line-height: 100%;" border=""&gt;
&lt;tbody&gt;
&lt;tr align="center"&gt;
&lt;td width="33%"&gt;返点・送り仮名・再読文字&lt;/td&gt;
&lt;td width="33%"&gt;否定&lt;/td&gt;
&lt;td width="33%"&gt;疑問・反語&lt;/td&gt;
&lt;/tr&gt;
&lt;tr align="center"&gt;
&lt;td width="33%"&gt;使役・受身&lt;/td&gt;
&lt;td width="33%"&gt;比較・選択&lt;/td&gt;
&lt;td width="33%"&gt;&lt;/td&gt;
&lt;/tr&gt;
&lt;/tbody&gt;
&lt;/table&gt;
&lt;p&gt;漢文句法の講座では、以下のような基本から入試レベルまでをカバーします。&lt;/p&gt;
&lt;ul&gt;
&lt;li&gt;&lt;strong&gt;返点・送り仮名・再読文字&lt;/strong&gt;など読み下しの基礎&lt;/li&gt;
&lt;li&gt;&lt;strong&gt;否定・疑問・反語・使役・受身・比較・選択&lt;/strong&gt;といった頻出句法の整理&lt;/li&gt;
&lt;li&gt;定期テストと入試演習の両方で活きる「読み方の道筋」のトレーニング&lt;/li&gt;
&lt;/ul&gt;
&lt;p&gt;いずれの講座も、&lt;strong&gt;「ここだけ何とかしたい」というニーズに応えるワンポイント形式&lt;/strong&gt;です。必要なパートを選んで組み合わせることで、効率よく古典・漢文の弱点補強ができます。&lt;/p&gt;
&lt;hr /&gt;
&lt;h2 id="nayami-example"&gt;よくあるお悩み別｜ワンポイント講座の活用例&lt;/h2&gt;
&lt;p&gt;ワンポイント講座は、「どこが分からないかがはっきりしている生徒さん」ほど効果を発揮しやすい講座です。&lt;br /&gt;
ここでは、実際によくあるご相談例を紹介します。&lt;/p&gt;
&lt;h3&gt;① 助動詞が毎回あいまいになる&lt;/h3&gt;
&lt;ul&gt;
&lt;li&gt;活用は覚えたが、意味や識別で止まる&lt;/li&gt;
&lt;li&gt;時制・推量の判断が安定しない&lt;/li&gt;
&lt;/ul&gt;
&lt;p&gt;→「助動詞導入＋時制系・推量系」パートを集中的に受講し、設問処理までつなげます。&lt;/p&gt;
&lt;h3&gt;② 漢文の返り点で読むのに時間がかかる&lt;/h3&gt;
&lt;ul&gt;
&lt;li&gt;再読文字で混乱する&lt;/li&gt;
&lt;li&gt;書き下し文が作れない&lt;/li&gt;
&lt;/ul&gt;
&lt;p&gt;→「返点・再読文字＋否定・疑問」パートを組み合わせ、読み下しを安定させます。&lt;/p&gt;
&lt;h3&gt;③ 敬語問題でいつも得点を落とす&lt;/h3&gt;
&lt;ul&gt;
&lt;li&gt;尊敬・謙譲・丁寧の区別が不安定&lt;/li&gt;
&lt;li&gt;人物関係が整理できない&lt;/li&gt;
&lt;/ul&gt;
&lt;p&gt;→「敬語＋主語判定」パートで、設問パターン別に整理します。&lt;/p&gt;
&lt;hr /&gt;
&lt;h2 id="course-pattern"&gt;受講パターン例（目的別）&lt;/h2&gt;
&lt;table class="table table-bordered text-center"&gt;
&lt;thead class="table-light"&gt;
&lt;tr&gt;
&lt;th&gt;目的&lt;/th&gt;
&lt;th&gt;選択パート例&lt;/th&gt;
&lt;th&gt;目安回数&lt;/th&gt;
&lt;/tr&gt;
&lt;/thead&gt;
&lt;tbody&gt;
&lt;tr&gt;
&lt;td&gt;定期テスト対策&lt;/td&gt;
&lt;td&gt;助動詞＋敬語&lt;/td&gt;
&lt;td&gt;4回&lt;/td&gt;
&lt;/tr&gt;
&lt;tr&gt;
&lt;td&gt;共通テスト対策&lt;/td&gt;
&lt;td&gt;句法＋再読文字&lt;/td&gt;
&lt;td&gt;4〜6回&lt;/td&gt;
&lt;/tr&gt;
&lt;tr&gt;
&lt;td&gt;入試直前補強&lt;/td&gt;
&lt;td&gt;弱点分野集中&lt;/td&gt;
&lt;td&gt;2〜4回&lt;/td&gt;
&lt;/tr&gt;
&lt;/tbody&gt;
&lt;/table&gt;
&lt;p&gt;※ 学習状況により最適な組み合わせをご提案します。&lt;/p&gt;
&lt;hr /&gt;
&lt;h2 id="faq"&gt;よくある質問&lt;/h2&gt;
&lt;h3&gt;Q1. どの単元を選べばよいか分かりません&lt;/h3&gt;
&lt;p&gt;事前ヒアリングとトライアル指導を通して、現状に合った内容をご提案します。無理に決めていただく必要はありません。&lt;/p&gt;
&lt;h3&gt;Q2. 途中で内容を変更できますか&lt;/h3&gt;
&lt;p&gt;理解状況に応じて、途中で調整することも可能です。必要に応じて柔軟に対応します。&lt;/p&gt;
&lt;h3&gt;Q3. 教材は指定されていますか&lt;/h3&gt;
&lt;p&gt;学校教材・問題集・過去問など、現在使用している教材を中心に指導します。&lt;/p&gt;
&lt;h3&gt;Q4. 定期テスト直前でも対応できますか&lt;/h3&gt;
&lt;p&gt;空き状況によりますが、短期集中対応も可能です。早めにご相談ください。&lt;/p&gt;
&lt;h3&gt;Q5. 古文と漢文を同時に受講できますか&lt;/h3&gt;
&lt;p&gt;可能です。目的に応じて組み合わせて受講できます。&lt;/p&gt;
&lt;hr /&gt;
&lt;hr /&gt;
&lt;h2 id="オンライン授業のメリットとは？"&gt;オンライン授業のメリットとは？&lt;/h2&gt;
&lt;p&gt;当塾のワンポイント講座は、&lt;strong&gt;完全オンラインの個別指導&lt;/strong&gt;としてご提供しています。教室型と比べたときのメリットを、３つの観点から整理しておきます。&lt;/p&gt;
&lt;h3&gt;&lt;span style="background-color: lightgreen;"&gt;&lt;span data-custom-pc-fontsize="18px"&gt;① 画面と音声に情報が集約されるので、集中しやすい&lt;/span&gt;&lt;/span&gt;&lt;/h3&gt;
&lt;p&gt;教室型の場合、周囲の生徒や掲示物など、視界に入る情報が多くなりがちです。&lt;br /&gt;
オンライン個別指導では、ご自宅から受講できるため、&lt;/p&gt;
&lt;ul&gt;
&lt;li&gt;&lt;span style="color: #0000ff;"&gt;自分の勉強しやすい・慣れた環境で授業を受けられる&lt;/span&gt;&lt;/li&gt;
&lt;li&gt;画面と音声に意識を集中しやすく、&lt;strong&gt;余計な刺激が少ない&lt;/strong&gt;&lt;/li&gt;
&lt;/ul&gt;
&lt;p&gt;といったメリットがあります。&lt;br /&gt;
特に、周囲の目が気になりやすいタイプの生徒さんにとっては、オンライン環境の方が&lt;strong&gt;授業内容に没頭しやすい&lt;/strong&gt;ケースも少なくありません。&lt;/p&gt;
&lt;h3&gt;&lt;span style="background-color: lightgreen;" data-custom-pc-fontsize="20px"&gt;② 手元がはっきり確認できるので、その場で的確な指摘ができる&lt;/span&gt;&lt;/h3&gt;
&lt;p&gt;オンライン個別指導では、カメラで&lt;strong&gt;生徒さんの手元&lt;/strong&gt;を映しながら授業を進めます。これにより、&lt;/p&gt;
&lt;ul&gt;
&lt;li&gt;いまどの問題を、どのように解いているのかを&lt;span style="color: #ff0000;"&gt;リアルタイムで判断&lt;/span&gt;できる&lt;/li&gt;
&lt;li&gt;計算・記述の途中での戸惑いやミスの傾向など、&lt;span style="color: #ff0000;"&gt;つまづきやすいポイントを瞬時に把握&lt;/span&gt;できる&lt;/li&gt;
&lt;/ul&gt;
&lt;p&gt;といった利点があります。&lt;br /&gt;
その場で類題を追加したり、ヒントを出して&lt;strong&gt;思考の方向性を調整&lt;/strong&gt;したりと、教室以上にきめ細かい指導がしやすいスタイルです。&lt;/p&gt;
&lt;h3&gt;&lt;span style="background-color: lightgreen;" data-custom-pc-fontsize="20px"&gt;③ 通塾の必要がないので、体力を温存した状態で学習できる&lt;/span&gt;&lt;/h3&gt;
&lt;p&gt;電車や徒歩での通塾には、想像以上に体力・時間が奪われます。&lt;br /&gt;
オンライン個別指導なら、&lt;/p&gt;
&lt;ul&gt;
&lt;li&gt;通塾の移動時間・待ち時間がゼロ&lt;/li&gt;
&lt;li&gt;帰宅後すぐに&lt;strong&gt;元気な状態で授業に臨める&lt;/strong&gt;&lt;/li&gt;
&lt;li&gt;保護者の送り迎えも不要で、家庭全体の負担が軽い&lt;/li&gt;
&lt;/ul&gt;
&lt;p&gt;といったメリットがあります。結果として、&lt;span style="color: #ff0000;"&gt;より効率的に学習&lt;/span&gt;を進めることができ、古典の学習時間をしっかり確保しやすくなります。&lt;/p&gt;
&lt;p&gt;当塾のオンライン個別指導は、教室型の授業をほぼ100％再現しつつ、オンラインならではの強みを活かしたスタイルです。&lt;br /&gt;
&lt;strong&gt;集中しやすい環境 × 個別最適化された指導&lt;/strong&gt;で、古典・漢文の成績向上をサポートします。&lt;/p&gt;
&lt;hr /&gt;
&lt;h2 id="受講までの流れ"&gt;受講までの流れ&lt;/h2&gt;
&lt;p&gt;お申込みから指導開始までは、次の４ステップです。&lt;/p&gt;
&lt;style&gt;
  .bg-pink {background-color: #ffc0cb !important;}&lt;br /&gt;&lt;/style&gt;
&lt;div class="container mt-5"&gt;
&lt;div class="row"&gt;
&lt;div class="col-6"&gt;
&lt;div class="card bg-pink mb-3"&gt;
&lt;div class="card-body"&gt;
&lt;h5 class="card-title"&gt;1. 事前ヒアリング&lt;/h5&gt;
&lt;p class="card-text"&gt;保護者様から現在の学習状況・志望校・定期テストの状況などを伺い、&lt;strong&gt;大まかな指導計画&lt;/strong&gt;をご提示します。&lt;br /&gt;
「古文文法だけ」「漢文の句法だけ」など、ご希望の範囲もここでお伺いします。&lt;/p&gt;
&lt;/div&gt;
&lt;/div&gt;
&lt;/div&gt;
&lt;div class="col-6"&gt;
&lt;div class="card bg-info mb-3 text-white"&gt;
&lt;div class="card-body"&gt;
&lt;h5 class="card-title"&gt;2. トライアル指導&lt;/h5&gt;
&lt;p class="card-text"&gt;事前ヒアリングの内容をもとに実際の指導を行い、&lt;strong&gt;理解度や相性を確認&lt;/strong&gt;します。&lt;br /&gt;
その結果を踏まえて、指導計画をブラッシュアップし、再度ご提案します。&lt;/p&gt;
&lt;/div&gt;
&lt;/div&gt;
&lt;/div&gt;
&lt;/div&gt;
&lt;p&gt;&lt;!-- /.row --&gt;&lt;/p&gt;
&lt;div class="row"&gt;
&lt;div class="col-6"&gt;
&lt;div class="card bg-success mb-3 text-white"&gt;
&lt;div class="card-body"&gt;
&lt;h5 class="card-title"&gt;3. ご契約&lt;/h5&gt;
&lt;p class="card-text"&gt;指導計画・曜日・時間帯などにご納得いただけましたら、入塾手続きを進めます。&lt;br /&gt;
オンライン授業に使用するツール・接続方法についても、この段階でご案内いたします。&lt;/p&gt;
&lt;/div&gt;
&lt;/div&gt;
&lt;/div&gt;
&lt;div class="col-6"&gt;
&lt;div class="card bg-warning mb-3"&gt;
&lt;div class="card-body"&gt;
&lt;h5 class="card-title"&gt;4. 指導開始&lt;/h5&gt;
&lt;p class="card-text"&gt;ご契約時に決定した曜日・時間にて、ワンポイント講座の指導を開始します。&lt;br /&gt;
定期テスト前や長期休暇中など、必要に応じて&lt;strong&gt;受講回数の調整&lt;/strong&gt;もご相談いただけます。&lt;/p&gt;
&lt;/div&gt;
&lt;/div&gt;
&lt;/div&gt;
&lt;/div&gt;
&lt;p&gt;&lt;!-- /.row --&gt;&lt;/p&gt;
&lt;/div&gt;
&lt;p&gt;&lt;!-- /.container --&gt;&lt;/p&gt;
&lt;hr /&gt;
&lt;h2 id="指導料"&gt;指導料&lt;/h2&gt;
&lt;div class="container mt-5"&gt;
&lt;div class="row"&gt;
&lt;div class="col-sm-4"&gt;
&lt;div class="card bg-primary mb-3 text-white"&gt;
&lt;div class="card-body"&gt;
&lt;h5 class="card-title"&gt;トライアル指導料&lt;/h5&gt;
&lt;p class="card-text"&gt;&lt;strong&gt;10,000円(税込)&lt;/strong&gt;&lt;/p&gt;
&lt;p class="card-text"&gt;他塾様でいう「体験講座」に相当する位置づけです。&lt;br /&gt;
通常より安価に設定しておりますので、まずは一度&lt;strong&gt;当塾の個別指導をお試し&lt;/strong&gt;ください。&lt;/p&gt;
&lt;/div&gt;
&lt;/div&gt;
&lt;/div&gt;
&lt;div class="col-sm-4"&gt;
&lt;div class="card bg-success mb-3 text-white"&gt;
&lt;div class="card-body"&gt;
&lt;h5 class="card-title"&gt;入塾金&lt;/h5&gt;
&lt;p class="card-text"&gt;&lt;strong&gt;22,000円(税込)&lt;/strong&gt;&lt;/p&gt;
&lt;p class="card-text"&gt;入塾手続きの際に頂戴いたします。&lt;br /&gt;
なお、&lt;strong&gt;その時点、もしくは過去在籍されていた生徒さんの兄弟姉妹&lt;/strong&gt;の場合には、入塾金を全額免除させていただきます。&lt;/p&gt;
&lt;/div&gt;
&lt;/div&gt;
&lt;/div&gt;
&lt;div class="col-sm-4"&gt;
&lt;div class="card bg-info mb-3 text-white"&gt;
&lt;div class="card-body"&gt;
&lt;h5 class="card-title"&gt;指導料&lt;/h5&gt;
&lt;p class="card-text"&gt;&lt;strong&gt;18,150円(税込) / 110分&lt;/strong&gt;&lt;/p&gt;
&lt;p class="card-text"&gt;指導料は&lt;strong&gt;前払い制&lt;/strong&gt;です。&lt;br /&gt;
指導予定回数分を前月20日に集計し請求書を発行いたしますので、&lt;strong&gt;前月末までにお支払い&lt;/strong&gt;ください。&lt;/p&gt;
&lt;/div&gt;
&lt;/div&gt;
&lt;/div&gt;
&lt;/div&gt;
&lt;p&gt;&lt;!-- /.row --&gt;&lt;/p&gt;
&lt;/div&gt;
&lt;p&gt;&lt;!-- /.container --&gt;&lt;/p&gt;
&lt;hr /&gt;
&lt;section id="veu_cta-465" class="veu_cta"&gt;
&lt;div class="cta_body"&gt;
&lt;div class="cta_body_link"&gt;&lt;/div&gt;
&lt;/div&gt;
&lt;p&gt;&lt;!-- [ /.vkExUnit_cta_body ] --&gt;&lt;/p&gt;
&lt;/section&gt;
&lt;h2 id="お問い合わせ"&gt;お問い合わせ&lt;/h2&gt;
&lt;p&gt;ワンポイント講座の詳細や空き状況、オンライン環境についてのご質問などがございましたら、下記フォームよりお気軽にお問い合わせください。&lt;/p&gt;
&lt;div class="wpcf7 no-js" id="wpcf7-f181-p125-o1" lang="ja" dir="ltr"&gt;
&lt;div class="screen-reader-response"&gt;&lt;p role="status" aria-live="polite" aria-atomic="true"&gt;&lt;/p&gt; &lt;ul&gt;&lt;/ul&gt;&lt;/div&gt;
&lt;form action="/spot/#wpcf7-f181-p125-o1" method="post" class="wpcf7-form init" aria-label="コンタクトフォーム" novalidate="novalidate" data-status="init"&gt;
&lt;div style="display: none;"&gt;
&lt;input type="hidden" name="_wpcf7" value="181" /&gt;
&lt;input type="hidden" name="_wpcf7_version" value="5.8.7" /&gt;
&lt;input type="hidden" name="_wpcf7_locale" value="ja" /&gt;
&lt;input type="hidden" name="_wpcf7_unit_tag" value="wpcf7-f181-p125-o1" /&gt;
&lt;input type="hidden" name="_wpcf7_container_post" value="125" /&gt;
&lt;input type="hidden" name="_wpcf7_posted_data_hash" value="" /&gt;
&lt;input type="hidden" name="_wpcf7_recaptcha_response" value="" /&gt;
&lt;/div&gt;
&lt;p&gt;&lt;label&gt; 生徒氏名 (必須)&lt;br /&gt;
&lt;span class="wpcf7-form-control-wrap" data-name="your-name"&gt;&lt;input size="40"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class="wpcf7-form-control wpcf7-text wpcf7-validates-as-required" aria-required="true" aria-invalid="false" value="" type="text" name="text-734" /&gt;&lt;/span&gt;&lt;/label&gt;
&lt;/p&gt;
&lt;p&gt;&lt;label&gt; メールアドレス (必須)&lt;br /&gt;
&lt;span class="wpcf7-form-control-wrap" data-name="your-email"&gt;&lt;input size="40" class="wpcf7-form-control wpcf7-email wpcf7-validates-as-required wpcf7-text wpcf7-validates-as-email" aria-required="true" aria-invalid="false" value="" type="email" name="your-email" /&gt;&lt;/span&gt; &lt;/label&gt;
&lt;/p&gt;
&lt;p&gt;電話番号(必須)&lt;br /&gt;
&lt;span class="wpcf7-form-control-wrap" data-name="tel-572"&gt;&lt;input size="40" class="wpcf7-form-control wpcf7-tel wpcf7-validates-as-required wpcf7-text wpcf7-validates-as-tel" aria-required="true" aria-invalid="false" value="" type="tel" name="tel-572" /&gt;&lt;/span&gt;
&lt;/p&gt;
&lt;p&gt;受講スタイル(必須)&lt;br /&gt;
&lt;span class="wpcf7-form-control-wrap" data-name="checkbox-213"&gt;&lt;span class="wpcf7-form-control wpcf7-checkbox wpcf7-validates-as-required"&gt;&lt;span class="wpcf7-list-item first"&gt;&lt;span class="wpcf7-list-item-label"&gt;教室&lt;/span&gt;&lt;input type="checkbox" name="checkbox-213[]" value="教室" /&gt;&lt;/span&gt;&lt;span class="wpcf7-list-item last"&gt;&lt;span class="wpcf7-list-item-label"&gt;オンライン&lt;/span&gt;&lt;input type="checkbox" name="checkbox-213[]" value="オンライン" /&gt;&lt;/span&gt;&lt;/span&gt;&lt;/span&gt;
&lt;/p&gt;
&lt;p&gt;&lt;label&gt; 備考&lt;br /&gt;
&lt;span class="wpcf7-form-control-wrap" data-name="your-message"&gt;&lt;textarea cols="40" rows="10" class="wpcf7-form-control wpcf7-textarea" aria-invalid="false" name="your-message"&gt;&lt;/textarea&gt;&lt;/span&gt; &lt;/label&gt;
&lt;/p&gt;
&lt;p&gt;&lt;input class="wpcf7-form-control wpcf7-submit has-spinner" type="submit" value="送信" /&gt;
&lt;/p&gt;&lt;div class="wpcf7-response-output" aria-hidden="true"&gt;&lt;/div&gt;
&lt;/form&gt;
&lt;/div&gt;
&lt;p&gt;&amp;nbsp;&lt;/p&gt;
&lt;section class="veu_cta" id="veu_cta-466"&gt;&lt;h1 class="cta_title"&gt;代表ブログ&lt;/h1&gt;&lt;div class="cta_body"&gt;&lt;div class="cta_body_image cta_body_image_right"&gt;&lt;a href="https://koten-kakitsubata.jp/blog/" target="_blank"&gt;&lt;img width="400" height="400" src="https://koten-kakitsubata.jp/wp-content/uploads/2020/03/tate_400.jpg" class="attachment-large size-large" alt="" decoding="async" loading="lazy" srcset="https://koten-kakitsubata.jp/wp-content/uploads/2020/03/tate_400.jpg 400w, https://koten-kakitsubata.jp/wp-content/uploads/2020/03/tate_400-300x300.jpg 300w, https://koten-kakitsubata.jp/wp-content/uploads/2020/03/tate_400-150x150.jpg 150w" sizes="(max-width: 400px) 100vw, 400px" /&gt;&lt;/a&gt;&lt;/div&gt;&lt;div class="cta_body_txt image_exist"&gt;古典の学習法に関するコラムや過去問題の現代語訳など。
&lt;br /&gt;随時更新してまいります。&lt;/div&gt;&lt;div class="cta_body_link"&gt;&lt;a href="https://koten-kakitsubata.jp/blog/" class="btn btn-primary btn-block btn-lg" target="_blank"&gt;代表ブログ&lt;/a&gt;&lt;/div&gt;&lt;/div&gt;&lt;!-- [ /.vkExUnit_cta_body ] --&gt;&lt;/section&gt;	
------</t>
  </si>
  <si>
    <t>https://natsui-sansu-juku.com/col_blog/onlinerikai/</t>
  </si>
  <si>
    <t>以下のページは不自然なワードを使用しています。
これらを適切に自然な言葉に置き換えて下さい。
なお、本文の装飾や構造は絶対に変えないでください。
【対象ページURL】
https://natsui-sansu-juku.com/col_blog/onlinerikai/
【検出された不自然ワード】
- 型
【本文】
------
&lt;div class="container my-4"&gt;
&lt;div class="card shadow-sm mb-4 border-0" style="background: linear-gradient(135deg, #e3f2fd, #bbdefb);"&gt;
&lt;div class="card-body p-4"&gt;
&lt;p&gt;&lt;span class="badge bg-primary text-white mb-2" style="font-size: 0.8rem;"&gt;オンライン算数／小学生向け&lt;/span&gt;&lt;/p&gt;
&lt;h1 class="card-title mb-3" style="font-size: 1.9rem; line-height: 1.5; color: #0d47a1;"&gt;オンライン算数で楽しく学習することができるので子どもの理解が早いです！&lt;/h1&gt;
&lt;p class="card-text mb-2" style="color: #333;"&gt;「算数が苦手」「塾には通っているけれど、家ではなかなか続かない」──そんなお子さんでも、&lt;br /&gt;
&lt;strong&gt;オンライン算数&lt;/strong&gt;を上手に活用することで、&lt;strong&gt;楽しみながら理解を深め、計算力や思考力を伸ばすこと&lt;/strong&gt;ができます。&lt;/p&gt;
&lt;p class="mb-0" style="color: #333;"&gt;とくに当塾が行っている&lt;br /&gt;
&lt;a class="text-decoration-underline" href="https://natsui-sansu-juku.com/kobetsu_online/"&gt;&lt;br /&gt;
オンライン算数 個別指導&lt;br /&gt;
&lt;/a&gt;&lt;br /&gt;
ようなマンツーマン形式の&lt;strong&gt;中学受験算数オンライン&lt;/strong&gt;は、&lt;br /&gt;
「ゲーム感覚×個別最適」の組み合わせで、算数を武器にしたいご家庭にとって心強い学習手段になります。&lt;/p&gt;
&lt;/div&gt;
&lt;/div&gt;
&lt;p class="mb-4" style="color: #333;"&gt;中学受験でオンライン学習をどう使い分けるかの整理は、&lt;a class="text-decoration-underline" href="https://natsui-sansu-juku.com/column/hub-online-use/"&gt;オンライン塾の使い方の全体像はこちら&lt;/a&gt;&lt;/p&gt;
&lt;div class="card shadow-sm mb-4 border-0"&gt;
&lt;div class="card-body p-3 p-md-4"&gt;
&lt;h2 class="h5 mb-3" style="color: #0d47a1;"&gt;この記事でわかること&lt;/h2&gt;
&lt;ul class="mb-0" style="color: #333;"&gt;
&lt;li&gt;オンライン算数が&lt;strong&gt;子どもの理解を早める理由&lt;/strong&gt;&lt;/li&gt;
&lt;li&gt;学年別・レベル別に学べるオンライン算数のメリット&lt;/li&gt;
&lt;li&gt;ゲーム感覚で取り組むことで&lt;strong&gt;算数嫌いを克服する仕組み&lt;/strong&gt;&lt;/li&gt;
&lt;li&gt;学習診断・反復学習による基礎力・応用力の伸ばし方&lt;/li&gt;
&lt;li&gt;実例で見る&lt;strong&gt;偏差値推移と習慣化の仕組み&lt;/strong&gt;&lt;/li&gt;
&lt;li&gt;アプリ・映像授業との比較から見る&lt;strong&gt;オンライン算数 個別指導&lt;/strong&gt;の強み&lt;/li&gt;
&lt;/ul&gt;
&lt;/div&gt;
&lt;/div&gt;
&lt;div class="card shadow-sm mb-4 border-0"&gt;
&lt;div class="card-body p-3 p-md-4"&gt;
&lt;h2 class="h4 mb-3" style="color: #0d47a1;"&gt;オンライン算数とは？子どもの理解が早くなる理由&lt;/h2&gt;
&lt;p style="color: #333;"&gt;オンライン算数は、パソコンやタブレットなどを使って、&lt;strong&gt;自宅から算数を学習できるサービス&lt;/strong&gt;です。&lt;br /&gt;
単なる「動画視聴」ではなく、学年・理解度に応じて問題が出題され、解説や図解もセットになっているものが多くあります。&lt;/p&gt;
&lt;p style="color: #333;"&gt;元記事で述べられているように、オンライン算数には次のような特徴があります。&lt;/p&gt;
&lt;ul style="color: #333;"&gt;
&lt;li&gt;学年別・レベル別に学習できるため、&lt;strong&gt;その子に合ったレベルからスタートできる&lt;/strong&gt;&lt;/li&gt;
&lt;li&gt;レベルチェックで苦手を把握し、&lt;strong&gt;必要な問題に絞って学める&lt;/strong&gt;&lt;/li&gt;
&lt;li&gt;ゲーム感覚で取り組めるので、&lt;strong&gt;「楽しい」と感じながら学習を継続しやすい&lt;/strong&gt;&lt;/li&gt;
&lt;li&gt;学習診断機能で、&lt;strong&gt;理解度や定着度を可視化できる&lt;/strong&gt;&lt;/li&gt;
&lt;/ul&gt;
&lt;p style="color: #333;"&gt;こうした仕組みによって、オンライン算数は「苦手な子ほど伸びやすい」学習法になり得ます。&lt;/p&gt;
&lt;/div&gt;
&lt;/div&gt;
&lt;div class="card shadow-sm mb-4 border-0"&gt;
&lt;div class="card-body p-3 p-md-4"&gt;
&lt;h2 class="h4 mb-3" style="color: #0d47a1;"&gt;学年別・レベル別で学べるから「わかる」が積み重なる&lt;/h2&gt;
&lt;p style="color: #333;"&gt;元記事では、オンライン算数について&lt;br /&gt;
&lt;strong&gt;「学年別で学習できるため、理解度に応じた学習が可能」&lt;/strong&gt;と説明されています。&lt;br /&gt;
ここでは、その具体的なイメージを整理してみましょう。&lt;/p&gt;
&lt;h3 class="h5 mt-3 mb-2" style="color: #1565c0;"&gt;レベルチェックで「今の力」を見える化&lt;/h3&gt;
&lt;p style="color: #333;"&gt;多くのオンライン算数教材では、最初に&lt;strong&gt;レベルチェックテスト&lt;/strong&gt;が用意されています。&lt;br /&gt;
これによって、&lt;/p&gt;
&lt;ul style="color: #333;"&gt;
&lt;li&gt;現在の学年の内容がどれくらい理解できているか&lt;/li&gt;
&lt;li&gt;前学年の内容で取りこぼしている単元はないか&lt;/li&gt;
&lt;li&gt;計算・文章題・図形などの&lt;strong&gt;どの分野が特に弱いのか&lt;/strong&gt;&lt;/li&gt;
&lt;/ul&gt;
&lt;p style="color: #333;"&gt;といった点を把握することができます。&lt;br /&gt;
そのうえで、弱点に合わせて問題が出題されるため、&lt;strong&gt;「何となく全体をなぞる」のではなく、&lt;br /&gt;
必要な部分に時間をかけられる&lt;/strong&gt;のがオンライン算数の強みです。&lt;/p&gt;
&lt;h3 class="h5 mt-3 mb-2" style="color: #1565c0;"&gt;学年をまたいだ「さかのぼり学習」もスムーズ&lt;/h3&gt;
&lt;p style="color: #333;"&gt;算数は、&lt;strong&gt;前の学年の理解が次の学年の内容に直結する教科&lt;/strong&gt;です。&lt;br /&gt;
例えば、分数・小数の理解不足が、割合や速さの単元にそのまま影響することも珍しくありません。&lt;/p&gt;
&lt;p style="color: #333;"&gt;オンライン算数であれば、&lt;/p&gt;
&lt;ul style="color: #333;"&gt;
&lt;li&gt;必要に応じて&lt;strong&gt;前の学年にさかのぼって復習&lt;/strong&gt;できる&lt;/li&gt;
&lt;li&gt;得意な分野だけ&lt;strong&gt;先取り学習&lt;/strong&gt;をすることも可能&lt;/li&gt;
&lt;li&gt;子どもの理解度に合わせて、&lt;strong&gt;進度を柔軟に調整&lt;/strong&gt;できる&lt;/li&gt;
&lt;/ul&gt;
&lt;p style="color: #333;"&gt;こうした学年をまたいだ学習の柔軟さは、通塾ではなかなか実現しづらいポイントです。&lt;/p&gt;
&lt;p class="mb-0" style="color: #333;"&gt;中学受験を視野に入れているご家庭であれば、&lt;br /&gt;
&lt;a class="text-decoration-underline" href="https://natsui-sansu-juku.com/kobetsu_online/"&gt;&lt;br /&gt;
中学受験算数オンラインの個別指導&lt;br /&gt;
&lt;/a&gt;&lt;br /&gt;
のように、学年をまたいだカリキュラム作りができるサービスを選ぶと、より効果的に力を伸ばしやすくなります。&lt;/p&gt;
&lt;/div&gt;
&lt;/div&gt;
&lt;div class="card shadow-sm mb-4 border-0"&gt;
&lt;div class="card-body p-3 p-md-4"&gt;
&lt;h2 class="h4 mb-3" style="color: #0d47a1;"&gt;ゲーム感覚だから算数嫌いが「楽しい！」に変わる&lt;/h2&gt;
&lt;p style="color: #333;"&gt;元記事では、オンライン算数について&lt;br /&gt;
&lt;strong&gt;「ゲーム感覚で取り組めるので、楽しく学べます」&lt;/strong&gt;とあります。&lt;br /&gt;
この「ゲーム感覚」は、算数嫌いを克服するうえで非常に大きな要素です。&lt;/p&gt;
&lt;h3 class="h5 mt-3 mb-2" style="color: #1565c0;"&gt;ゲーム要素が「やる気スイッチ」を押してくれる&lt;/h3&gt;
&lt;p style="color: #333;"&gt;オンライン算数の多くには、次のようなゲーム要素が取り入れられています。&lt;/p&gt;
&lt;ul style="color: #333;"&gt;
&lt;li&gt;問題に正解するとポイントやスタンプがもらえる&lt;/li&gt;
&lt;li&gt;ステージ制になっていて、&lt;strong&gt;クリアすると次のレベルに進める&lt;/strong&gt;&lt;/li&gt;
&lt;li&gt;連続正解でコンボボーナスがつく　など&lt;/li&gt;
&lt;/ul&gt;
&lt;p style="color: #333;"&gt;こうした仕組みによって、お子さんは&lt;br /&gt;
&lt;strong&gt;「次もやってみよう」「もっと解いてみよう」&lt;/strong&gt;という前向きな気持ちになりやすくなります。&lt;br /&gt;
結果として、自然と&lt;strong&gt;取り組む量が増え、計算スピードや正確さがアップ&lt;/strong&gt;していきます。&lt;/p&gt;
&lt;h3 class="h5 mt-3 mb-2" style="color: #1565c0;"&gt;楽しく解いているうちに計算スピードもアップ&lt;/h3&gt;
&lt;p style="color: #333;"&gt;「ゲームのような感覚で問題を解くため、計算のスピードアップにもつながります」と元記事にもあるように、&lt;br /&gt;
オンライン算数では、制限時間つきの問題や、テンポよく解き進める形式の問題も多く採用されています。&lt;/p&gt;
&lt;p style="color: #333;"&gt;苦手意識が強いと、どうしても計算に時間がかかり、&lt;br /&gt;
&lt;strong&gt;「終わらない」「間違いが多い」→「さらに苦手になる」&lt;/strong&gt;という悪循環に陥りがちです。&lt;br /&gt;
オンライン算数で、楽しくスピード感のある練習を繰り返すことで、&lt;br /&gt;
&lt;strong&gt;短時間で正確に解く力&lt;/strong&gt;が自然と身についていきます。&lt;/p&gt;
&lt;/div&gt;
&lt;/div&gt;
&lt;div class="card shadow-sm border-0 my-4" style="background: #e8f5e9;"&gt;
&lt;div class="card-body p-4 p-md-5"&gt;
&lt;div class="row align-items-center g-3"&gt;
&lt;div class="col-md-8"&gt;
&lt;h2 class="h5 fw-bold mb-3" style="color: #1b5e20;"&gt;まずは１〜２か月、「オンライン算数 個別指導」で苦手単元だけお試し&lt;/h2&gt;
&lt;p class="mb-2" style="color: #333;"&gt;「全部オンラインに切り替えるのは不安」「まずは算数だけ様子を見たい」という場合は、&lt;br /&gt;
&lt;strong&gt;中学受験算数オンラインの個別指導&lt;/strong&gt;を、１〜２か月の短期集中で試してみるのがおすすめです。&lt;/p&gt;
&lt;ul class="mb-0 small" style="color: #333;"&gt;
&lt;li&gt;５年生の秋に「割合」「速さ」だけを集中的にフォロー&lt;/li&gt;
&lt;li&gt;６年生の夏前に「立体図形」だけを固めておきたい などニーズに応じて構成&lt;/li&gt;
&lt;li&gt;終了時には&lt;strong&gt;「どこが伸びたか」レポート&lt;/strong&gt;で変化を振り返り&lt;/li&gt;
&lt;/ul&gt;
&lt;/div&gt;
&lt;div class="col-md-4 text-center text-md-end"&gt;
&lt;div class="d-grid gap-2"&gt;&lt;a class="btn btn-success btn-lg mb-2 w-100" style="white-space: nowrap;" href="https://natsui-sansu-juku.com/kobetsu_online/"&gt;&lt;br /&gt;
中学受験算数オンラインの詳細を見る&lt;br /&gt;
&lt;/a&gt;&lt;/div&gt;
&lt;/div&gt;
&lt;/div&gt;
&lt;/div&gt;
&lt;/div&gt;
&lt;div class="card shadow-sm mb-4 border-0"&gt;
&lt;div class="card-body p-3 p-md-4"&gt;
&lt;h2 class="h4 mb-3" style="color: #0d47a1;"&gt;オンライン算数を始める前に多い不安と確認ポイント&lt;/h2&gt;
&lt;p style="color: #333;"&gt;オンライン算数に興味はあっても、導入前に次のような不安を感じるご家庭は少なくありません。&lt;br /&gt;
ここでは、実際によく聞かれる疑問と、その考え方を整理します。&lt;/p&gt;
&lt;h3 class="h5 mt-3 mb-2" style="color: #1565c0;"&gt;「うちの子は画面越しだと集中できないのでは？」&lt;/h3&gt;
&lt;p style="color: #333;"&gt;集中力が続くかどうかは、&lt;strong&gt;教材の形式&lt;/strong&gt;と&lt;strong&gt;関わり方&lt;/strong&gt;で大きく変わります。&lt;br /&gt;
問題を解く→結果がすぐ返る→次に進む、というテンポがあるオンライン算数は、&lt;br /&gt;
黙って動画を見る学習よりも集中しやすいケースが多く見られます。&lt;/p&gt;
&lt;h3 class="h5 mt-3 mb-2" style="color: #1565c0;"&gt;「ゲーム感覚だと、ただ遊んで終わらない？」&lt;/h3&gt;
&lt;p style="color: #333;"&gt;ゲーム要素はあくまで&lt;strong&gt;入口&lt;/strong&gt;です。&lt;br /&gt;
重要なのは、その後に&lt;strong&gt;どの単元を・どの順番で・どれだけ反復するか&lt;/strong&gt;が&lt;br /&gt;
準備されているかどうかです。&lt;br /&gt;
個別指導と組み合わせることで、「楽しい」から「使える力」へとつなげやすくなります。&lt;/p&gt;
&lt;h3 class="h5 mt-3 mb-2" style="color: #1565c0;"&gt;「塾に通っているのに、さらにオンライン算数は必要？」&lt;/h3&gt;
&lt;p style="color: #333;"&gt;オンライン算数は、塾の代わりではなく&lt;strong&gt;補助輪&lt;/strong&gt;として使うのが基本です。&lt;br /&gt;
塾の授業で分かったつもりになっている部分や、&lt;br /&gt;
宿題で止まってしまう単元をピンポイントで補強する用途に向いています。&lt;/p&gt;
&lt;h3 class="h5 mt-3 mb-2" style="color: #1565c0;"&gt;導入前チェックリスト（最低限ここを確認）&lt;/h3&gt;
&lt;ul style="color: #333;"&gt;
&lt;li&gt;どの単元・どのレベルから始める想定か決まっているか&lt;/li&gt;
&lt;li&gt;1回の学習時間が長くなりすぎていないか（20〜30分目安）&lt;/li&gt;
&lt;li&gt;「楽しかった」で終わらず、何ができるようになったか振り返れるか&lt;/li&gt;
&lt;/ul&gt;
&lt;p class="mb-0" style="color: #333;"&gt;これらを押さえておくことで、オンライン算数は&lt;br /&gt;
「続かなかった教材」ではなく、&lt;strong&gt;算数嫌いを改善する実用的な道具&lt;/strong&gt;&lt;br /&gt;
になりやすくなります。&lt;/p&gt;
&lt;/div&gt;
&lt;/div&gt;
&lt;div class="card shadow-sm mb-4 border-0"&gt;
&lt;div class="card-body p-3 p-md-4"&gt;
&lt;h2 class="h4 mb-3" style="color: #0d47a1;"&gt;学習診断と反復練習で、基礎から応用までしっかり定着&lt;/h2&gt;
&lt;p style="color: #333;"&gt;元記事では、&lt;br /&gt;
&lt;strong&gt;「オンライン算数は学習診断ができ、子どもの理解度を正確に把握できます」&lt;/strong&gt;と説明されています。&lt;br /&gt;
これは、次のような仕組みを指します。&lt;/p&gt;
&lt;div class="table-responsive mb-3"&gt;
&lt;table class="table table-bordered align-middle" style="color: #333;"&gt;
&lt;thead style="background-color: #e3f2fd;"&gt;
&lt;tr&gt;
&lt;th scope="col"&gt;ポイント&lt;/th&gt;
&lt;th scope="col"&gt;オンライン算数の機能例&lt;/th&gt;
&lt;/tr&gt;
&lt;/thead&gt;
&lt;tbody&gt;
&lt;tr&gt;
&lt;td&gt;理解度の把握&lt;/td&gt;
&lt;td&gt;正答率・解答時間・ミスの傾向などから、弱点単元を自動判定&lt;/td&gt;
&lt;/tr&gt;
&lt;tr&gt;
&lt;td&gt;反復の仕組み&lt;/td&gt;
&lt;td&gt;間違えた問題を&lt;strong&gt;自動で再出題&lt;/strong&gt;し、定着するまで繰り返し練習&lt;/td&gt;
&lt;/tr&gt;
&lt;tr&gt;
&lt;td&gt;レベル調整&lt;/td&gt;
&lt;td&gt;正解が続けば難易度アップ、間違いが増えれば少し戻るなど柔軟に調整&lt;/td&gt;
&lt;/tr&gt;
&lt;/tbody&gt;
&lt;/table&gt;
&lt;/div&gt;
&lt;h3 class="h5 mt-3 mb-2" style="color: #1565c0;"&gt;苦手な部分は繰り返しチャレンジして克服&lt;/h3&gt;
&lt;p style="color: #333;"&gt;オンライン算数では、苦手な問題・単元ほど&lt;strong&gt;繰り返し取り組めるような内容&lt;/strong&gt;になっていることが多いです。&lt;br /&gt;
元記事にも、&lt;br /&gt;
&lt;strong&gt;「苦手な部分は繰り返し取り組むことができるため、基礎学力がしっかり身につきます」&lt;/strong&gt;&lt;br /&gt;
とあります。&lt;/p&gt;
&lt;p style="color: #333;"&gt;一度解いて終わりではなく、&lt;/p&gt;
&lt;ul style="color: #333;"&gt;
&lt;li&gt;似たパターン問題で理解を深める&lt;/li&gt;
&lt;li&gt;時間を空けて&lt;strong&gt;復習問題&lt;/strong&gt;として出題される&lt;/li&gt;
&lt;li&gt;テスト形式で&lt;strong&gt;定着度を確認&lt;/strong&gt;する&lt;/li&gt;
&lt;/ul&gt;
&lt;p style="color: #333;"&gt;といったサイクルを回すことで、&lt;strong&gt;基礎から応用まで段階的に力を伸ばしていくことができます。&lt;/strong&gt;&lt;/p&gt;
&lt;h3 class="h5 mt-3 mb-2" style="color: #1565c0;"&gt;図解・解説がわかりやすいから「つまずき」にくい&lt;/h3&gt;
&lt;p style="color: #333;"&gt;元記事では、&lt;br /&gt;
&lt;strong&gt;「学年が上がって問題が難しくなっても、オンライン算数は図解や説明がわかりやすく、スムーズに理解できます」&lt;/strong&gt;&lt;br /&gt;
と述べられています。&lt;/p&gt;
&lt;p style="color: #333;"&gt;特に、&lt;/p&gt;
&lt;ul style="color: #333;"&gt;
&lt;li&gt;文章題の状況を図で整理してくれる&lt;/li&gt;
&lt;li&gt;図形問題で、図を動かしたり色分けしてくれる&lt;/li&gt;
&lt;li&gt;途中式を一行ずつ表示し、&lt;strong&gt;どこで何をしているか&lt;/strong&gt;を丁寧に見せてくれる&lt;/li&gt;
&lt;/ul&gt;
&lt;p style="color: #333;"&gt;といった&lt;strong&gt;視覚的なサポート&lt;/strong&gt;は、教科書や黒板だけでは得にくいオンラインならではのメリットです。&lt;/p&gt;
&lt;/div&gt;
&lt;/div&gt;
&lt;div class="card shadow-sm mb-4 border-0"&gt;
&lt;div class="card-body p-3 p-md-4"&gt;
&lt;h2 class="h4 mb-3" style="color: #0d47a1;"&gt;実例で見るオンライン算数の伸び方と習慣化の仕組み&lt;/h2&gt;
&lt;p style="color: #333;"&gt;ここからは、&lt;strong&gt;オンライン算数 個別指導&lt;/strong&gt;を活用したときのイメージをつかみやすくするために、&lt;br /&gt;
典型的なケースと&lt;strong&gt;習慣化の仕組み&lt;/strong&gt;を簡単にまとめてみます（プライバシーに配慮した再構成です）。&lt;/p&gt;
&lt;h3 class="h5 mt-3 mb-2" style="color: #1565c0;"&gt;ケース１：算数偏差値40台前半 → 50台後半へ&lt;/h3&gt;
&lt;p style="color: #333;"&gt;小５の秋、模試の算数偏差値が&lt;strong&gt;42〜44&lt;/strong&gt;前後だったお子さんの場合の一例です。&lt;/p&gt;
&lt;ul style="color: #333;"&gt;
&lt;li&gt;週１回×60分のオンライン算数 個別指導を開始&lt;/li&gt;
&lt;li&gt;２か月間、「割合」「速さ」にテーマを絞って徹底的に演習&lt;/li&gt;
&lt;li&gt;家庭学習は「１日15分×３日分」のみを指定し、無理なく続けられる量に調整&lt;/li&gt;
&lt;/ul&gt;
&lt;div class="table-responsive mb-3"&gt;
&lt;table class="table table-bordered align-middle" style="color: #333;"&gt;
&lt;thead style="background-color: #e8eaf6;"&gt;
&lt;tr&gt;
&lt;th scope="col"&gt;時期&lt;/th&gt;
&lt;th scope="col"&gt;算数偏差値&lt;/th&gt;
&lt;th scope="col"&gt;ポイント&lt;/th&gt;
&lt;/tr&gt;
&lt;/thead&gt;
&lt;tbody&gt;
&lt;tr&gt;
&lt;td&gt;開始前（小５秋）&lt;/td&gt;
&lt;td&gt;42〜44&lt;/td&gt;
&lt;td&gt;割合・速さに強い苦手意識&lt;/td&gt;
&lt;/tr&gt;
&lt;tr&gt;
&lt;td&gt;２か月後&lt;/td&gt;
&lt;td&gt;58前後&lt;/td&gt;
&lt;td&gt;「解き方のコツ」が身につき、模試で得点源に&lt;/td&gt;
&lt;/tr&gt;
&lt;/tbody&gt;
&lt;/table&gt;
&lt;/div&gt;
&lt;p style="color: #333;"&gt;「ゲーム感覚で取り組めるオンライン教材＋個別での解き方チェック」の組み合わせにより、&lt;br /&gt;
&lt;strong&gt;「自分でもできる」という感覚&lt;/strong&gt;が育つと、その後の学習意欲にも良い影響が出やすくなります。&lt;/p&gt;
&lt;h3 class="h5 mt-3 mb-2" style="color: #1565c0;"&gt;習慣化を支える「３つの工夫」&lt;/h3&gt;
&lt;p style="color: #333;"&gt;オンライン算数は、&lt;strong&gt;続けてこそ効果が出る学習スタイル&lt;/strong&gt;です。&lt;br /&gt;
習慣化のために取り入れやすい工夫を３つ挙げておきます。&lt;/p&gt;
&lt;ul style="color: #333;"&gt;
&lt;li&gt;&lt;strong&gt;学習時間を決める&lt;/strong&gt;&lt;br /&gt;
「毎週火・木の19:30〜20:00はオンライン算数」と決めておくと、&lt;br /&gt;
家族全体で予定を立てやすくなり、&lt;strong&gt;学習時間がブレにくく&lt;/strong&gt;なります。&lt;/li&gt;
&lt;li class="mt-2"&gt;&lt;strong&gt;やることを３つ以内に絞る&lt;/strong&gt;&lt;br /&gt;
１回の学習で「今日やること」を３つまでに絞ると、取り組みやすさがぐっと上がります。&lt;br /&gt;
例）「計算10問」「文章題２題」「間違えた問題の解き直し」など。&lt;/li&gt;
&lt;li class="mt-2"&gt;&lt;strong&gt;「できたことメモ」をつける&lt;/strong&gt;&lt;br /&gt;
ノートやアプリに「今日できるようになったこと」を１行書くだけでも、&lt;br /&gt;
&lt;strong&gt;小さな成功体験の積み重ね&lt;/strong&gt;になり、モチベーション維持に役立ちます。&lt;/li&gt;
&lt;/ul&gt;
&lt;p style="color: #333;"&gt;当塾の&lt;strong&gt;中学受験算数オンライン&lt;/strong&gt;でも、&lt;br /&gt;
授業内のチェックと家庭学習の準備をセットで考えることで、&lt;br /&gt;
「オンライン算数＝その場だけの勉強」で終わらないような習慣づくりを重視しています。&lt;/p&gt;
&lt;/div&gt;
&lt;/div&gt;
&lt;div class="card shadow-sm mb-4 border-0"&gt;
&lt;div class="card-body p-3 p-md-4"&gt;
&lt;h2 class="h4 mb-3" style="color: #0d47a1;"&gt;競合サービスとの比較：アプリ・映像授業・オンライン算数 個別指導&lt;/h2&gt;
&lt;p style="color: #333;"&gt;「オンライン算数」といっても、サービスの形態はさまざまです。&lt;br /&gt;
ここでは大まかに次の３タイプに分けて、特徴を整理します。&lt;/p&gt;
&lt;ul style="color: #333;"&gt;
&lt;li&gt;① ドリル型アプリ（セルフ演習中心）&lt;/li&gt;
&lt;li&gt;② 映像授業・オンデマンド講座&lt;/li&gt;
&lt;li&gt;③ 双方向の&lt;strong&gt;オンライン算数 個別指導&lt;/strong&gt;&lt;/li&gt;
&lt;/ul&gt;
&lt;div class="table-responsive mb-3"&gt;
&lt;table class="table table-bordered align-middle text-center" style="color: #333;"&gt;
&lt;thead style="background-color: #e3f2fd;"&gt;
&lt;tr&gt;
&lt;th scope="col"&gt;項目&lt;/th&gt;
&lt;th scope="col"&gt;ドリル型アプリ&lt;/th&gt;
&lt;th scope="col"&gt;映像授業&lt;/th&gt;
&lt;th scope="col"&gt;オンライン算数 個別指導&lt;/th&gt;
&lt;/tr&gt;
&lt;/thead&gt;
&lt;tbody&gt;
&lt;tr&gt;
&lt;th scope="row"&gt;学習スタイル&lt;/th&gt;
&lt;td&gt;自動出題・自学自習&lt;/td&gt;
&lt;td&gt;録画された授業を視聴&lt;/td&gt;
&lt;td&gt;&lt;strong&gt;講師と１対１で対話型&lt;/strong&gt;&lt;/td&gt;
&lt;/tr&gt;
&lt;tr&gt;
&lt;th scope="row"&gt;質問のしやすさ&lt;/th&gt;
&lt;td&gt;基本的になし&lt;/td&gt;
&lt;td&gt;その場で質問はできない&lt;/td&gt;
&lt;td&gt;授業中に&lt;strong&gt;いつでも質問OK&lt;/strong&gt;&lt;/td&gt;
&lt;/tr&gt;
&lt;tr&gt;
&lt;th scope="row"&gt;苦手対応&lt;/th&gt;
&lt;td&gt;自動判定だが放置されることも&lt;/td&gt;
&lt;td&gt;苦手単元を自分で選ぶ必要あり&lt;/td&gt;
&lt;td&gt;講師が状況を見て&lt;strong&gt;その場で調整&lt;/strong&gt;&lt;/td&gt;
&lt;/tr&gt;
&lt;tr&gt;
&lt;th scope="row"&gt;習慣化のしやすさ&lt;/th&gt;
&lt;td&gt;気が向いたときだけになりがち&lt;/td&gt;
&lt;td&gt;視聴しっぱなしになりやすい&lt;/td&gt;
&lt;td&gt;毎週決まった曜日・時間で&lt;strong&gt;習慣化しやすい&lt;/strong&gt;&lt;/td&gt;
&lt;/tr&gt;
&lt;/tbody&gt;
&lt;/table&gt;
&lt;/div&gt;
&lt;p style="color: #333;"&gt;「まずは手軽に触れてみたい」ならアプリや映像授業も良い選択ですが、&lt;br /&gt;
&lt;strong&gt;中学受験レベルで算数をしっかり伸ばしたい場合&lt;/strong&gt;は、&lt;br /&gt;
講師と対話しながら進められる&lt;strong&gt;中学受験算数オンラインの個別指導&lt;/strong&gt;を&lt;br /&gt;
メインに据える方が、苦手克服や志望校対策まで見据えた学習内容にしやすくなります。&lt;/p&gt;
&lt;/div&gt;
&lt;/div&gt;
&lt;div class="card shadow-sm mb-4 border-0"&gt;
&lt;div class="card-body p-3 p-md-4"&gt;
&lt;h2 class="h4 mb-3" style="color: #0d47a1;"&gt;まとめ：オンライン算数は「楽しく・分かりやすく」理解を深める強い味方&lt;/h2&gt;
&lt;p style="color: #333;"&gt;ここまで、元記事の内容をもとにオンライン算数のメリットを整理してきました。&lt;br /&gt;
改めて、ポイントをまとめます。&lt;/p&gt;
&lt;ul style="color: #333;"&gt;
&lt;li&gt;学年別・レベル別で学べるため、&lt;strong&gt;その子に合ったレベルからスタートできる&lt;/strong&gt;&lt;/li&gt;
&lt;li&gt;レベルチェックや学習診断で、&lt;strong&gt;苦手な単元を正確に把握&lt;/strong&gt;できる&lt;/li&gt;
&lt;li&gt;ゲーム感覚で取り組めるので、&lt;strong&gt;算数嫌いの子でも「楽しい」に変わりやすい&lt;/strong&gt;&lt;/li&gt;
&lt;li&gt;苦手な部分は繰り返し取り組めるため、&lt;strong&gt;基礎学力がしっかり身につく&lt;/strong&gt;&lt;/li&gt;
&lt;li&gt;図解や丁寧な解説により、&lt;strong&gt;学年が上がってもスムーズに理解しやすい&lt;/strong&gt;&lt;/li&gt;
&lt;li&gt;習慣化の仕組みを準備すれば、&lt;strong&gt;中学受験算数オンラインの学習土台&lt;/strong&gt;としても活用できる&lt;/li&gt;
&lt;/ul&gt;
&lt;p style="color: #333;"&gt;オンライン算数は、ただ便利なだけの教材ではなく、&lt;br /&gt;
&lt;strong&gt;「楽しく」「分かりやすく」「続けやすい」形で算数の力を伸ばせる学習スタイル&lt;/strong&gt;です。&lt;/p&gt;
&lt;p class="mb-0" style="color: #333;"&gt;お子さんが算数に苦手意識を持っている場合や、もっと算数を得意にしたいとお考えのご家庭は、&lt;br /&gt;
当塾の&lt;br /&gt;
&lt;a class="text-decoration-underline" href="https://natsui-sansu-juku.com/kobetsu_online/"&gt;&lt;br /&gt;
中学受験算数オンライン（オンライン算数 個別指導）&lt;br /&gt;
&lt;/a&gt;&lt;br /&gt;
も、ぜひ選択肢のひとつとして検討してみてください。&lt;/p&gt;
&lt;/div&gt;
&lt;/div&gt;
&lt;div class="card shadow-sm mb-4 border-0"&gt;
&lt;div class="card-body p-3 p-md-4"&gt;
&lt;h3 class="h5 mb-3" style="color: #0d47a1;"&gt;関連コラムはこちら&lt;/h3&gt;
&lt;blockquote class="mb-0" style="color: #333;"&gt;&lt;p&gt;&lt;a href="https://natsui-sansu-juku.com/column/onlinekobetsu3/" target="_blank" rel="noopener noreferrer"&gt;&lt;br /&gt;
中学受験算数の成績を「オンライン個別指導」で伸ばすことができる３つの理由&lt;br /&gt;
&lt;/a&gt;&lt;/p&gt;&lt;/blockquote&gt;
&lt;/div&gt;
&lt;/div&gt;
&lt;div class="card shadow-sm border-0 my-5" style="background: linear-gradient(135deg, #fffde7, #fff9c4);"&gt;
&lt;div class="card-body p-4 p-md-5"&gt;
&lt;div class="row align-items-center g-3"&gt;
&lt;div class="col-md-8"&gt;
&lt;h2 class="h5 fw-bold mb-3" style="color: #f57f17;"&gt;夏井算数塾の全体像を知りたい方へ&lt;/h2&gt;
&lt;p class="mb-2" style="color: #333;"&gt;教室指導とオンライン指導の両方を行う&lt;strong&gt;夏井算数塾&lt;/strong&gt;では、&lt;br /&gt;
中学受験・非受験を問わず、一人ひとりに合わせた算数指導を行っています。&lt;/p&gt;
&lt;ul class="mb-0 small" style="color: #333;"&gt;
&lt;li&gt;教室個別指導・オンライン算数 個別指導の全体像&lt;/li&gt;
&lt;li&gt;学年別コース案内・開講曜日・指導方針&lt;/li&gt;
&lt;li&gt;最新のご案内・お知らせ・各種コラムへのリンク&lt;/li&gt;
&lt;/ul&gt;
&lt;/div&gt;
&lt;div class="col-md-4 text-center text-md-end"&gt;
&lt;div class="d-grid gap-2 d-md-flex justify-content-md-end"&gt;&lt;a class="btn btn-primary btn-lg w-100 w-md-auto mb-2 mb-md-0" href="https://natsui-sansu-juku.com/"&gt;&lt;br /&gt;
夏井算数塾トップページへ&lt;br /&gt;
&lt;/a&gt;&lt;/div&gt;
&lt;/div&gt;
&lt;/div&gt;
&lt;/div&gt;
&lt;/div&gt;
&lt;p&gt;&lt;script type="application/ld+json"&gt;
    {
      "@context": "https://schema.org",
      "@type": "Article",
      "headline": "オンライン算数で楽しく学習することができるので子どもの理解が早いです！",
      "description": "オンライン算数のメリットを整理し、学年別・レベル別学習やゲーム感覚の仕組み、学習診断と反復による基礎〜応用の定着、実例にもとづく偏差値推移や習慣化の工夫、アプリ・映像授業との比較までをまとめたガイドです。中学受験算数オンラインの活用を検討する保護者向けの内容です。",
      "author": {
        "@type": "Organization",
        "name": "夏井算数塾"
      },
      "publisher": {
        "@type": "Organization",
        "name": "夏井算数塾"
      }
    }
  &lt;/script&gt;&lt;/p&gt;
&lt;/div&gt;
&lt;div class="veu_socialSet veu_socialSet-auto veu_socialSet-position-after veu_contentAddSection"&gt;
&lt;p&gt;&amp;nbsp;&lt;/p&gt;
&lt;/div&gt;
&lt;p&gt;&lt;!-- [ /.socialSet ] --&gt;&lt;/p&gt;
&lt;div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rikai%2F&amp;amp;t=%E3%82%AA%E3%83%B3%E3%83%A9%E3%82%A4%E3%83%B3%E7%AE%97%E6%95%B0%E3%81%A7%E7%AE%97%E6%95%B0%E5%AB%8C%E3%81%84%E3%82%92%E5%85%8B%E6%9C%8D%E2%94%80%E2%94%80%E3%82%B2%E3%83%BC%E3%83%A0%E6%84%9F%E8%A6%9A%E3%81%A7%E4%BC%B8%E3%81%B0%E3%81%99%E4%B8%AD%E5%AD%A6%E5%8F%97%E9%A8%93%E7%AE%97%E6%95%B0%E3%82%AA%E3%83%B3%E3%83%A9%E3%82%A4%E3%83%B3%E5%80%8B%E5%88%A5%E6%8C%87%E5%B0%8E%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rikai%2F&amp;amp;text=%E3%82%AA%E3%83%B3%E3%83%A9%E3%82%A4%E3%83%B3%E7%AE%97%E6%95%B0%E3%81%A7%E7%AE%97%E6%95%B0%E5%AB%8C%E3%81%84%E3%82%92%E5%85%8B%E6%9C%8D%E2%94%80%E2%94%80%E3%82%B2%E3%83%BC%E3%83%A0%E6%84%9F%E8%A6%9A%E3%81%A7%E4%BC%B8%E3%81%B0%E3%81%99%E4%B8%AD%E5%AD%A6%E5%8F%97%E9%A8%93%E7%AE%97%E6%95%B0%E3%82%AA%E3%83%B3%E3%83%A9%E3%82%A4%E3%83%B3%E5%80%8B%E5%88%A5%E6%8C%87%E5%B0%8E%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82%AA%E3%83%B3%E3%83%A9%E3%82%A4%E3%83%B3%E7%AE%97%E6%95%B0%E3%81%A7%E7%AE%97%E6%95%B0%E5%AB%8C%E3%81%84%E3%82%92%E5%85%8B%E6%9C%8D%E2%94%80%E2%94%80%E3%82%B2%E3%83%BC%E3%83%A0%E6%84%9F%E8%A6%9A%E3%81%A7%E4%BC%B8%E3%81%B0%E3%81%99%E4%B8%AD%E5%AD%A6%E5%8F%97%E9%A8%93%E7%AE%97%E6%95%B0%E3%82%AA%E3%83%B3%E3%83%A9%E3%82%A4%E3%83%B3%E5%80%8B%E5%88%A5%E6%8C%87%E5%B0%8E%20%7C%20%E4%B8%AD%E5%AD%A6%E5%8F%97%E9%A8%93%E5%B0%82%E9%96%80%E3%80%80%E5%A4%8F%E4%BA%95%E7%AE%97%E6%95%B0%E5%A1%BE%0Ahttps%3A%2F%2Fnatsui-sansu-juku.com%2Fcol_blog%2Fonlinerikai%2F" target="_blank" &gt;&lt;span class="vk_icon_w_r_sns_bluesky icon_sns"&gt;&lt;/span&gt;&lt;span class="sns_txt"&gt;Bluesky&lt;/span&gt;&lt;/a&gt;&lt;/li&gt;&lt;li class="sb_hatena sb_icon"&gt;&lt;a class="sb_icon_inner" href="//b.hatena.ne.jp/add?mode=confirm&amp;url=https%3A%2F%2Fnatsui-sansu-juku.com%2Fcol_blog%2Fonlinerikai%2F&amp;amp;title=%E3%82%AA%E3%83%B3%E3%83%A9%E3%82%A4%E3%83%B3%E7%AE%97%E6%95%B0%E3%81%A7%E7%AE%97%E6%95%B0%E5%AB%8C%E3%81%84%E3%82%92%E5%85%8B%E6%9C%8D%E2%94%80%E2%94%80%E3%82%B2%E3%83%BC%E3%83%A0%E6%84%9F%E8%A6%9A%E3%81%A7%E4%BC%B8%E3%81%B0%E3%81%99%E4%B8%AD%E5%AD%A6%E5%8F%97%E9%A8%93%E7%AE%97%E6%95%B0%E3%82%AA%E3%83%B3%E3%83%A9%E3%82%A4%E3%83%B3%E5%80%8B%E5%88%A5%E6%8C%87%E5%B0%8E%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sb_icon_inner"data-clipboard-text="オンライン算数で算数嫌いを克服──ゲーム感覚で伸ばす中学受験算数オンライン個別指導 | 中学受験専門　夏井算数塾 https://natsui-sansu-juku.com/col_blog/onlinerikai/"&gt;&lt;span class="vk_icon_w_r_sns_copy icon_sns"&gt;&lt;i class="fas fa-copy"&gt;&lt;/i&gt;&lt;/span&gt;&lt;span class="sns_txt"&gt;Copy&lt;/span&gt;&lt;/button&gt;&lt;/li&gt;&lt;/ul&gt;&lt;/div&gt;&lt;!-- [ /.socialSet ] --&gt;			
------</t>
  </si>
  <si>
    <t>https://natsui-sansu-juku.com/col_blog/sansu-nobinai-online/</t>
  </si>
  <si>
    <t>以下のページは不自然なワードを使用しています。
これらを適切に自然な言葉に置き換えて下さい。
なお、本文の装飾や構造は絶対に変えないでください。
【対象ページURL】
https://natsui-sansu-juku.com/col_blog/sansu-nobinai-online/
【検出された不自然ワード】
- 迷い
- 固定
- 整え
【本文】
------
&lt;div class="container my-4"&gt;
&lt;div class="card shadow-sm mb-4 border-0" style="background: linear-gradient(135deg, #283593, #00897b); color: #fff;"&gt;
&lt;div class="card-body p-3 p-md-4"&gt;
&lt;div class="d-flex flex-wrap justify-content-between align-items-center mb-2"&gt;&lt;span class="badge bg-warning text-dark mb-1" style="font-size: 0.8rem;"&gt;中学受験算数／オンライン個別指導&lt;/span&gt;&lt;br /&gt;
&lt;span class="badge bg-light text-dark mb-1" style="font-size: 0.75rem;"&gt;努力はしているのに伸びない子向け&lt;/span&gt;&lt;/div&gt;
&lt;h1 class="card-title mb-3" style="font-size: 1.9rem; line-height: 1.5;"&gt;勉強しているのに算数が伸びない理由をオンラインで可視化する方法&lt;/h1&gt;
&lt;p class="card-text mb-2" style="font-size: 0.98rem; line-height: 1.9;"&gt;勉強時間も宿題の量も十分なのに、算数だけなかなか伸びない。サボっているわけではないのに結果がついてこないというお悩みは、中学受験を考えるご家庭でとても多く見られます。&lt;br /&gt;
実はこうしたお子さまには、解答用紙からは見えない思考過程の抜けが潜んでいることがほとんどです。&lt;br /&gt;
オンラインの算数個別指導では、手元カメラや画面共有を通じて、途中式や視線の動きまで含めて観察できます。&lt;br /&gt;
本ページでは、その抜けをオンラインで見える形にし、中学受験算数の弱点を個別指導で改善していく流れを、保護者の方にも分かりやすくまとめていきます。&lt;/p&gt;
&lt;p class="card-text mb-0" style="font-size: 0.92rem; line-height: 1.8;"&gt;オンライン塾を中学受験算数の学習全体の中でどう使うかは、&lt;a class="text-white text-decoration-underline fw-bold" href="https://natsui-sansu-juku.com/column/hub-online-use/"&gt;中学受験算数｜オンライン塾の使い方の全体像はこちら&lt;/a&gt;&lt;/p&gt;
&lt;/div&gt;
&lt;/div&gt;
&lt;div class="alert alert-info border-0 shadow-sm mb-4" role="alert"&gt;
&lt;h2 class="h5 mb-2"&gt;この記事で分かること&lt;/h2&gt;
&lt;ul class="mb-0"&gt;
&lt;li&gt;勉強しているのに中学受験算数の成績が伸びない背景と、教科特有の構造が整理できます。&lt;/li&gt;
&lt;li&gt;オンライン算数の個別指導で、手元映像や視線から思考過程を可視化する方法が分かります。&lt;/li&gt;
&lt;li&gt;三つのステップで弱点を特定し、改善していく具体的なオンライン活用法が理解できます。&lt;/li&gt;
&lt;li&gt;家庭学習でのフォローのコツと、算数の弱点可視化に強い教室・指導者の選び方のポイントが分かります。&lt;/li&gt;
&lt;/ul&gt;
&lt;/div&gt;
&lt;h2 class="h4 mt-4 mb-3 border-start border-4 border-primary ps-2"&gt;テーマの背景　勉強しているのに算数が伸びない理由&lt;/h2&gt;
&lt;p&gt;まずは、努力しているのに算数が伸びない状況がなぜ起こるのかをまとめてみます。&lt;br /&gt;
中学受験の算数には、他教科とは異なる構造的な難しさがあり、これが勉強量と成果のギャップにつながることが少なくありません。&lt;/p&gt;
&lt;div class="card border-0 shadow-sm mb-4"&gt;
&lt;div class="card-body p-3 p-md-4"&gt;
&lt;h2 class="h5 mb-2"&gt;まずは自己判定　伸びない原因の当たりをつけるチェック&lt;/h2&gt;
&lt;p class="mb-3 small text-muted"&gt;当てはまる項目が多いブロックが、オンラインで「可視化」すべきポイントです。&lt;/p&gt;
&lt;div class="row g-3"&gt;
&lt;div class="col-lg-6"&gt;
&lt;div class="border rounded-3 p-3 h-100"&gt;
&lt;div class="fw-bold mb-2"&gt;A：読み取りの抜け（条件落ち・言い換え負け）&lt;/div&gt;
&lt;ul class="mb-0 small"&gt;
&lt;li&gt;線を引く場所が毎回ちがう／ほぼ引かない&lt;/li&gt;
&lt;li&gt;途中で読み返さず、最初の数行だけで式に入る&lt;/li&gt;
&lt;li&gt;「〜より」「〜増える」「残り」などで関係を取り違える&lt;/li&gt;
&lt;li&gt;問いを先に確認せず、計算を始めてしまう&lt;/li&gt;
&lt;/ul&gt;
&lt;/div&gt;
&lt;/div&gt;
&lt;div class="col-lg-6"&gt;
&lt;div class="border rounded-3 p-3 h-100"&gt;
&lt;div class="fw-bold mb-2"&gt;B：図・表の不備（決まった形式がない／小さすぎる）&lt;/div&gt;
&lt;ul class="mb-0 small"&gt;
&lt;li&gt;図を描かずに頭の中で処理しがち&lt;/li&gt;
&lt;li&gt;描いても小さく、情報が載らずに混乱する&lt;/li&gt;
&lt;li&gt;線分図・表の形式が問題ごとにバラバラ&lt;/li&gt;
&lt;li&gt;図を描いたのに見返さず、式だけで押し切る&lt;/li&gt;
&lt;/ul&gt;
&lt;/div&gt;
&lt;/div&gt;
&lt;div class="col-lg-6"&gt;
&lt;div class="border rounded-3 p-3 h-100"&gt;
&lt;div class="fw-bold mb-2"&gt;C：式の立案の抜け（置き方が曖昧）&lt;/div&gt;
&lt;ul class="mb-0 small"&gt;
&lt;li&gt;「何を1とするか」「どれが量か」が途中でブレる&lt;/li&gt;
&lt;li&gt;比・割合で、基準量が入れ替わる&lt;/li&gt;
&lt;li&gt;速さで、単位をそろえる前に計算してしまう&lt;/li&gt;
&lt;li&gt;立式の根拠を言葉で説明できない&lt;/li&gt;
&lt;/ul&gt;
&lt;/div&gt;
&lt;/div&gt;
&lt;div class="col-lg-6"&gt;
&lt;div class="border rounded-3 p-3 h-100"&gt;
&lt;div class="fw-bold mb-2"&gt;D：計算・検算の抜け（最後で落とす）&lt;/div&gt;
&lt;ul class="mb-0 small"&gt;
&lt;li&gt;途中式が飛び、あとで自分でも追えない&lt;/li&gt;
&lt;li&gt;桁・単位・分数の扱いでミスが出やすい&lt;/li&gt;
&lt;li&gt;検算の基本パターン（逆算／代入／概算）が決まっていない&lt;/li&gt;
&lt;li&gt;見直しは「眺めるだけ」で、根拠の確認がない&lt;/li&gt;
&lt;/ul&gt;
&lt;/div&gt;
&lt;/div&gt;
&lt;/div&gt;
&lt;div class="alert alert-primary border-0 mt-3 mb-0"&gt;
&lt;div class="small"&gt;&lt;span class="fw-bold"&gt;ポイント：&lt;/span&gt;&lt;br /&gt;
「算数が苦手」ではなく、どの工程が弱いかを切り分けると打ち手が決まります。&lt;br /&gt;
その切り分けに、手元映像と画面共有が効きます。&lt;/div&gt;
&lt;/div&gt;
&lt;/div&gt;
&lt;/div&gt;
&lt;h3 class="h5 mt-3"&gt;勉強量と成果が比例しないのはなぜか&lt;/h3&gt;
&lt;p&gt;同じ時間だけ勉強していても、ぐんと伸びるお子さまと、成績が止まってしまうお子さまに分かれます。&lt;br /&gt;
特に算数では、次のような癖が「努力の割に伸びない」結果を招きやすくなります。&lt;/p&gt;
&lt;ul&gt;
&lt;li&gt;問題文の読み方が雑で、条件を読み落としてしまう。&lt;/li&gt;
&lt;li&gt;図や表を描かず、頭の中だけで処理しようとして混乱する。&lt;/li&gt;
&lt;li&gt;途中式を書かず、暗算で無理に進めてしまう。&lt;/li&gt;
&lt;li&gt;検算をせず、そのまま答案に書いてしまう。&lt;/li&gt;
&lt;/ul&gt;
&lt;p&gt;どれも「サボっている」というより、やり方の癖の問題です。&lt;br /&gt;
しかしテストで返ってくるのは、最終的な答案と点数だけです。&lt;br /&gt;
そこには、どのタイミングで思考が止まったのか、どこまでは正しく考えられていたのかといった過程が残りません。&lt;br /&gt;
この見えない領域に、中学受験算数の弱点が隠れていることが多いのです。&lt;/p&gt;
&lt;h3 class="h5 mt-3"&gt;工程が多く「抜け」が見えにくいのが算数という教科&lt;/h3&gt;
&lt;p&gt;中学受験算数では、一問を解くまでに多くの工程を踏みます。&lt;/p&gt;
&lt;div class="table-responsive mb-3"&gt;
&lt;table class="table table-bordered table-hover align-middle"&gt;
&lt;thead class="text-center" style="background-color: #e8eaf6;"&gt;
&lt;tr&gt;
&lt;th scope="col"&gt;工程&lt;/th&gt;
&lt;th scope="col"&gt;具体的な作業&lt;/th&gt;
&lt;th scope="col"&gt;よくある抜け&lt;/th&gt;
&lt;/tr&gt;
&lt;/thead&gt;
&lt;tbody&gt;
&lt;tr&gt;
&lt;td class="fw-bold"&gt;条件整理&lt;/td&gt;
&lt;td&gt;問題文を読み、数値や関係を抜き出す。&lt;/td&gt;
&lt;td&gt;線を引かずに読み、条件を読み落とす。&lt;/td&gt;
&lt;/tr&gt;
&lt;tr&gt;
&lt;td class="fw-bold"&gt;図や表の作成&lt;/td&gt;
&lt;td&gt;線分図・表・グラフなどを自分で描く。&lt;/td&gt;
&lt;td&gt;図を描かずに頭の中だけで進めて混乱する。&lt;/td&gt;
&lt;/tr&gt;
&lt;tr&gt;
&lt;td class="fw-bold"&gt;式の立案&lt;/td&gt;
&lt;td&gt;図や表をもとに式や考え方を組み立てる。&lt;/td&gt;
&lt;td&gt;どの量を何として置くかがあいまいになる。&lt;/td&gt;
&lt;/tr&gt;
&lt;tr&gt;
&lt;td class="fw-bold"&gt;計算&lt;/td&gt;
&lt;td&gt;組み立てた式を計算する。&lt;/td&gt;
&lt;td&gt;途中式を省略しすぎて、自分でも追えなくなる。&lt;/td&gt;
&lt;/tr&gt;
&lt;tr&gt;
&lt;td class="fw-bold"&gt;検算&lt;/td&gt;
&lt;td&gt;逆算や別解で答えを確認する。&lt;/td&gt;
&lt;td&gt;検算の習慣がなく、そのまま出してしまう。&lt;/td&gt;
&lt;/tr&gt;
&lt;/tbody&gt;
&lt;/table&gt;
&lt;/div&gt;
&lt;p&gt;どこか一つでも抜けると正しい答えにはたどり着きません。&lt;br /&gt;
ところが、普段のノートや解答用紙だけでは、「一度は正しい図を描いたが直して混乱した」「式の途中までは合っていたが最後のまとめ方で誤った」といった細かい状況までは見えません。&lt;br /&gt;
この見えない抜けが放置されると、勉強時間に対して伸びが感じられない状態が続いてしまいます。&lt;/p&gt;
&lt;h3 class="h5 mt-3"&gt;集団授業だけでは「個々の思考過程」まで追い切れない&lt;/h3&gt;
&lt;p&gt;塾の集団授業は、どうしてもクラス全体のペースを優先せざるを得ません。&lt;/p&gt;
&lt;ul&gt;
&lt;li&gt;解説が一度で終わり、本人がどこで止まったかを深掘りする時間がない。&lt;/li&gt;
&lt;li&gt;質問に行く時間が限られており、混んでいるとじっくり聞いてもらえない。&lt;/li&gt;
&lt;li&gt;先生は板書の解法を説明できても、個々のノートの癖までは見切れない。&lt;/li&gt;
&lt;/ul&gt;
&lt;p&gt;その結果、&lt;br /&gt;
「授業の説明はなんとなく分かるが、一人で解こうとするとつまずいてしまう」というギャップが生まれます。&lt;br /&gt;
ここをどう埋めるかが、オンライン算数の個別指導の出番になります。&lt;/p&gt;
&lt;div class="card border-0 shadow-sm mb-4"&gt;
&lt;div class="card-body"&gt;
&lt;h3 class="h6 mb-2"&gt;算数が伸びにくい子に共通する背景&lt;/h3&gt;
&lt;ul class="mb-0"&gt;
&lt;li&gt;勉強量は足りているが、思考過程のどこかに抜けがある。&lt;/li&gt;
&lt;li&gt;工程が多い教科のため、どこで止まっているのかが見えにくい。&lt;/li&gt;
&lt;li&gt;集団授業だけでは、個々のノートや途中式・視線までは追い切れない。&lt;/li&gt;
&lt;/ul&gt;
&lt;/div&gt;
&lt;/div&gt;
&lt;h2 class="h4 mt-4 mb-3 border-start border-4 border-success ps-2"&gt;オンライン算数 個別指導が効果を発揮する理由&lt;/h2&gt;
&lt;p&gt;では、オンラインの算数個別指導だからこそできる可視化とは何でしょうか。&lt;br /&gt;
ここでは、オンラインならではの三つの強みを見ていきます。&lt;/p&gt;
&lt;div class="row g-3 mb-3"&gt;
&lt;div class="col-md-4"&gt;
&lt;div class="card h-100 border-0 shadow-sm"&gt;
&lt;div class="card-body"&gt;
&lt;h3 class="h6 text-muted mb-1"&gt;強み一&lt;/h3&gt;
&lt;h4 class="h6 fw-bold"&gt;手元映像でノートと途中式の癖が分かる&lt;/h4&gt;
&lt;p class="mb-0 small"&gt;手元カメラでノートやテキストを映すことで、線の引き方・図の描き方・途中式の書き方まで観察できます。&lt;br /&gt;
算数の弱点が「どの習慣」から来ているのかを具体的に把握しやすくなります。&lt;/p&gt;
&lt;/div&gt;
&lt;/div&gt;
&lt;/div&gt;
&lt;div class="col-md-4"&gt;
&lt;div class="card h-100 border-0 shadow-sm"&gt;
&lt;div class="card-body"&gt;
&lt;h3 class="h6 text-muted mb-1"&gt;強み二&lt;/h3&gt;
&lt;h4 class="h6 fw-bold"&gt;視線の動きからつまずきの地点を読み取れる&lt;/h4&gt;
&lt;p class="mb-0 small"&gt;画面上の目線の動きから、どこで読むのをやめてしまうか、図を見返せているかなどが分かります。&lt;br /&gt;
思考が止まるポイントを推測しやすく、中学受験算数の弱点を個別指導で細かく修正できます。&lt;/p&gt;
&lt;/div&gt;
&lt;/div&gt;
&lt;/div&gt;
&lt;div class="col-md-4"&gt;
&lt;div class="card h-100 border-0 shadow-sm"&gt;
&lt;div class="card-body"&gt;
&lt;h3 class="h6 text-muted mb-1"&gt;強み三&lt;/h3&gt;
&lt;h4 class="h6 fw-bold"&gt;画面共有で考え方の基本をその場で示せる&lt;/h4&gt;
&lt;p class="mb-0 small"&gt;問題文や図を画面共有しながら、線の引き方や図の描き方、思考の流れを可視化できます。&lt;br /&gt;
類題もすぐに提示できるため、オンラインで理解から定着までを一気に進めやすくなります。&lt;/p&gt;
&lt;/div&gt;
&lt;/div&gt;
&lt;/div&gt;
&lt;/div&gt;
&lt;h3 class="h5 mt-3"&gt;手元映像でノートと途中式の癖がはっきり見える&lt;/h3&gt;
&lt;p&gt;オンライン個別指導では、手元カメラを使ってノートやテキストを映しながら授業を行います。&lt;br /&gt;
これにより、講師は次のような細かい部分を観察できます。&lt;/p&gt;
&lt;ul&gt;
&lt;li&gt;問題文にどのように線を引いているか。&lt;/li&gt;
&lt;li&gt;どのタイミングで図や表を描き始めているか。&lt;/li&gt;
&lt;li&gt;途中式を一行ずつていねいに書いているか、飛び飛びになっているか。&lt;/li&gt;
&lt;li&gt;消しゴムで何度も消している箇所がどこか。&lt;/li&gt;
&lt;/ul&gt;
&lt;p&gt;こうして見ていくと、「努力しているのに算数が伸びない」お子さまには共通するパターンが浮かび上がります。&lt;br /&gt;
図を小さく描きすぎる、条件の印がバラバラでまとめられていない、途中式を省略しすぎて自分でも追えない、などです。&lt;br /&gt;
オンライン算数の個別指導は、これらの癖をピンポイントで修正する場として非常に有効です。&lt;/p&gt;
&lt;h3 class="h5 mt-3"&gt;視線の動きから「どこで滞っているか」を読み取れる&lt;/h3&gt;
&lt;p&gt;画面越しの指導では、お子さまの目線も重要な手がかりになります。&lt;/p&gt;
&lt;ul&gt;
&lt;li&gt;問題文のどの部分で目が止まっているか。&lt;/li&gt;
&lt;li&gt;図と文章を行たり来たりしているか。&lt;/li&gt;
&lt;li&gt;途中から、条件ではなく答えの欄ばかり見ていないか。&lt;/li&gt;
&lt;/ul&gt;
&lt;p&gt;これらを見ていると、「どこで考えるのをやめてしまっているのか」が見えてきます。&lt;br /&gt;
例えば、最初の数行だけ読んで式を立ててしまう、条件が増えるあたりで視線が泳ぐ、図を描いたのに見返していない、などです。&lt;br /&gt;
オンライン個別指導では、こうした様子を踏まえて指導の軸を調整することができます。&lt;/p&gt;
&lt;h3 class="h5 mt-3"&gt;画面共有で「解法パターン」をその場で見せられる&lt;/h3&gt;
&lt;p&gt;オンライン算数の個別指導では、講師が画面共有を使いながら、&lt;/p&gt;
&lt;ul&gt;
&lt;li&gt;問題文を映し、どこにどのように線を引くかを一緒に確認する。&lt;/li&gt;
&lt;li&gt;模範的な図や表の書き方を示し、その場で真似してもらう。&lt;/li&gt;
&lt;li&gt;類題や条件を少し変えた問題をすぐに提示し、解法パターンを定着させる。&lt;/li&gt;
&lt;/ul&gt;
&lt;p&gt;こうすることで、「問題文のどこを見て何をまとめればよいか」「どんな図を描くと分かりやすくなるか」といった算数の思考の流れそのものを可視化できます。&lt;br /&gt;
オンラインなら、講師がお子さまのノートと自分の画面を行き来しながら、同じ解法を何度も示すことができます。&lt;/p&gt;
&lt;div class="card border-0 shadow-sm mb-4"&gt;
&lt;div class="card-body p-3 p-md-4"&gt;
&lt;h2 class="h5 mb-2"&gt;オンライン算数で可視化するための準備　最低限これだけ&lt;/h2&gt;
&lt;p class="mb-3 small text-muted"&gt;「見える化」が機能するかは、教材よりも環境で決まることが多いです。&lt;/p&gt;
&lt;div class="row g-3"&gt;
&lt;div class="col-lg-6"&gt;
&lt;div class="border rounded-3 p-3 h-100"&gt;
&lt;div class="fw-bold mb-2"&gt;機材（推奨）&lt;/div&gt;
&lt;ul class="mb-0 small"&gt;
&lt;li&gt;手元カメラ（スマホ可）＋固定スタンド&lt;/li&gt;
&lt;li&gt;PC/タブレット（画面共有が安定）&lt;/li&gt;
&lt;li&gt;イヤホン（周囲音で集中が切れやすい子に）&lt;/li&gt;
&lt;li&gt;ノートは白紙or方眼（途中式がばらつきにくい）&lt;/li&gt;
&lt;/ul&gt;
&lt;/div&gt;
&lt;/div&gt;
&lt;div class="col-lg-6"&gt;
&lt;div class="border rounded-3 p-3 h-100"&gt;
&lt;div class="fw-bold mb-2"&gt;机まわり（ミスが減る配置）&lt;/div&gt;
&lt;ul class="mb-0 small"&gt;
&lt;li&gt;テキスト左／ノート中央／筆算スペース右&lt;/li&gt;
&lt;li&gt;消しゴムは手元の定位置（探す時間を削る）&lt;/li&gt;
&lt;li&gt;図は「大きく」描ける余白を確保&lt;/li&gt;
&lt;li&gt;タイマーを置く（ペース管理の可視化）&lt;/li&gt;
&lt;/ul&gt;
&lt;/div&gt;
&lt;/div&gt;
&lt;/div&gt;
&lt;div class="alert alert-warning border-0 mt-3 mb-0"&gt;
&lt;div class="small"&gt;&lt;span class="fw-bold"&gt;よくある失敗：&lt;/span&gt;&lt;br /&gt;
手元が映っていない／ノートが暗い／カメラが揺れる、だけで観察精度が落ちます。&lt;br /&gt;
初回は「環境づくりの回」と割り切るのが安全です。&lt;/div&gt;
&lt;/div&gt;
&lt;/div&gt;
&lt;/div&gt;
&lt;h2 class="h4 mt-5 mb-3 border-start border-4 border-warning ps-2"&gt;改善方法　思考過程をオンラインで可視化する三つのステップ&lt;/h2&gt;
&lt;p&gt;ここからは、中学受験算数の伸び悩みをオンライン算数の個別指導で改善していく流れを、三つのステップに分けてまとめます。&lt;/p&gt;
&lt;div class="row g-3 mb-3"&gt;
&lt;div class="col-md-4"&gt;
&lt;div class="card h-100 border-0 shadow-sm"&gt;
&lt;div class="card-body"&gt;
&lt;h3 class="h6 text-muted mb-1"&gt;ステップ一&lt;/h3&gt;
&lt;h4 class="h6 fw-bold"&gt;今のやり方をそのまま見せてもらう&lt;/h4&gt;
&lt;p class="mb-0 small"&gt;いきなり直さず、手元映像で現在の解き方を観察し、どこで止まるか、どこから勘になっているかを把握します。&lt;/p&gt;
&lt;/div&gt;
&lt;/div&gt;
&lt;/div&gt;
&lt;div class="col-md-4"&gt;
&lt;div class="card h-100 border-0 shadow-sm"&gt;
&lt;div class="card-body"&gt;
&lt;h3 class="h6 text-muted mb-1"&gt;ステップ二&lt;/h3&gt;
&lt;h4 class="h6 fw-bold"&gt;パターン別に原因をまとめて弱点マップを作る&lt;/h4&gt;
&lt;p class="mb-0 small"&gt;読み取り・図や表・計算と検算の三つに分類し、どの抜けが大きいかをオンラインで可視化してまとめます。&lt;/p&gt;
&lt;/div&gt;
&lt;/div&gt;
&lt;/div&gt;
&lt;div class="col-md-4"&gt;
&lt;div class="card h-100 border-0 shadow-sm"&gt;
&lt;div class="card-body"&gt;
&lt;h3 class="h6 text-muted mb-1"&gt;ステップ三&lt;/h3&gt;
&lt;h4 class="h6 fw-bold"&gt;原因に合わせて学習計画と演習方法を調整する&lt;/h4&gt;
&lt;p class="mb-0 small"&gt;見つかった原因ごとに、読み取り・図・計算の練習メニューを変え、中学受験算数の弱点に合わせて個別指導します。&lt;/p&gt;
&lt;/div&gt;
&lt;/div&gt;
&lt;/div&gt;
&lt;/div&gt;
&lt;h3 class="h5 mt-3"&gt;ステップ一　現在の思考過程をそのまま見せてもらう&lt;/h3&gt;
&lt;p&gt;最初のステップは、あえて完璧に解こうとせず、今のやり方をそのまま見せてもらうことです。&lt;br /&gt;
オンライン算数の個別指導では、いきなり解法を教えるのではなく、観察から入ることが大切です。&lt;/p&gt;
&lt;h4 class="h6 mt-2"&gt;いきなり「教える」より「観察する」を優先する理由&lt;/h4&gt;
&lt;p&gt;初回のオンライン授業などでは、講師がすぐに解法を示すよりも、次のような点をていねいに見ていきます。&lt;/p&gt;
&lt;ul&gt;
&lt;li&gt;問題文を読むスピードや、読み返しの回数。&lt;/li&gt;
&lt;li&gt;図や表を描くかどうか、そのタイミング。&lt;/li&gt;
&lt;li&gt;途中式を書く位置や、行間の取り方。&lt;/li&gt;
&lt;li&gt;分からなくなったときの手の動きや表情の変化。&lt;/li&gt;
&lt;/ul&gt;
&lt;p&gt;こうした観察を通して、読解でつまずいているのか、図や表の作り方に不安があるのか、式の立て方に迷いがあるのか、計算と検算が弱いのかといった原因が少しずつ見えてきます。&lt;/p&gt;
&lt;h4 class="h6 mt-2"&gt;具体例　速さの問題が急に苦手になるケース&lt;/h4&gt;
&lt;p&gt;例えば、「速さ」の問題になると急に点数が落ちるお子さまの場合、オンラインで手元を見ていると、&lt;/p&gt;
&lt;ul&gt;
&lt;li&gt;速さの問題だと分かった瞬間、図も描かずにいきなり式を立ててしまう。&lt;/li&gt;
&lt;li&gt;単位をそろえる前に計算を始めてしまう。&lt;/li&gt;
&lt;li&gt;時間が足りなくなると、途中式を飛ばして暗算で押し切ろうとする。&lt;/li&gt;
&lt;/ul&gt;
&lt;p&gt;といった様子が見えてくることがあります。&lt;br /&gt;
この段階で、「速さが苦手」というひと言の裏側に、複数の抜けがあることが分かります。&lt;/p&gt;
&lt;h3 class="h5 mt-3"&gt;ステップ二　パターン別に原因を整理し、弱点マップを作る&lt;/h3&gt;
&lt;p&gt;次のステップでは、観察で得られた情報を基に原因を整理していきます。&lt;br /&gt;
オンライン算数の個別指導では、思考過程の抜けを大きく三つに分類すると整理しやすくなります。&lt;/p&gt;
&lt;div class="table-responsive mb-3"&gt;
&lt;table class="table table-bordered table-hover align-middle"&gt;
&lt;thead class="text-center" style="background-color: #f3e5f5;"&gt;
&lt;tr&gt;
&lt;th scope="col"&gt;分類&lt;/th&gt;
&lt;th scope="col"&gt;主な症状&lt;/th&gt;
&lt;th scope="col"&gt;オンラインでの観察ポイント&lt;/th&gt;
&lt;/tr&gt;
&lt;/thead&gt;
&lt;tbody&gt;
&lt;tr&gt;
&lt;td class="fw-bold"&gt;読み取りの抜け&lt;/td&gt;
&lt;td&gt;条件の読み落とし、言い換え表現に弱い、日本語の関係が曖昧。&lt;/td&gt;
&lt;td&gt;どの一文で目が止まるか、線を引く位置、要約ができているか。&lt;/td&gt;
&lt;/tr&gt;
&lt;tr&gt;
&lt;td class="fw-bold"&gt;図や表の抜け&lt;/td&gt;
&lt;td&gt;図を描かない、図が小さい、表の形式が毎回違う。&lt;/td&gt;
&lt;td&gt;図のサイズと配置、情報の載せ方、図を見返しているか。&lt;/td&gt;
&lt;/tr&gt;
&lt;tr&gt;
&lt;td class="fw-bold"&gt;計算と検算の抜け&lt;/td&gt;
&lt;td&gt;途中式が飛び飛び、桁そろえが雑、検算の習慣がない。&lt;/td&gt;
&lt;td&gt;途中式の書き方、計算のリズム、検算に使っている方法の有無。&lt;/td&gt;
&lt;/tr&gt;
&lt;/tbody&gt;
&lt;/table&gt;
&lt;/div&gt;
&lt;p&gt;オンライン指導では、こうした分類をホワイトボードや共有メモ上に簡単な図としてまとめ、保護者にも共有することで、&lt;br /&gt;
「算数全般が苦手なのではなく、図と検算が特に弱い」といった具体的な理解につなげることができます。&lt;/p&gt;
&lt;h3 class="h5 mt-3"&gt;ステップ三　原因に合わせて学習計画と演習方法を調整する&lt;/h3&gt;
&lt;p&gt;最後のステップでは、見つかった原因に合わせて学習計画と演習の仕方を調整します。&lt;br /&gt;
中学受験の算数は、弱点に合わせて個別指導の中身を変えていくことで、大きく伸びることがあります。&lt;/p&gt;
&lt;h4 class="h6 mt-2"&gt;読み取りが弱い場合にオンラインでできること&lt;/h4&gt;
&lt;ul&gt;
&lt;li&gt;問題文を講師と一緒に区切りながら読み、短く要約してもらう。&lt;/li&gt;
&lt;li&gt;大事な条件に線を引くルールを決め、手元映像でその実践を確認する。&lt;/li&gt;
&lt;li&gt;言い換え表現をオンラインのホワイトボードに一覧化して整理する。&lt;/li&gt;
&lt;/ul&gt;
&lt;h4 class="h6 mt-2"&gt;図や表が弱い場合にオンラインでできること&lt;/h4&gt;
&lt;ul&gt;
&lt;li&gt;講師が画面共有で分かりやすい図を描き、それを真似してもらう。&lt;/li&gt;
&lt;li&gt;線分図や表のテンプレートを共有し、同じ書き方で何度も描く練習をする。&lt;/li&gt;
&lt;li&gt;手元映像で図の大きさやレイアウトを確認し、「見やすい図」の条件をフィードバックする。&lt;/li&gt;
&lt;/ul&gt;
&lt;h4 class="h6 mt-2"&gt;計算と検算が弱い場合にオンラインでできること&lt;/h4&gt;
&lt;ul&gt;
&lt;li&gt;途中式を必ず一行ずつ書く練習を行い、リアルタイムでチェックする。&lt;/li&gt;
&lt;li&gt;ミスしやすい計算パターンだけをまとめて演習し、弱点だけを効率よく潰す。&lt;/li&gt;
&lt;li&gt;どの問題でどの検算を使うかを一緒に決め、習慣として身につける。&lt;/li&gt;
&lt;/ul&gt;
&lt;p&gt;こうした調整を行うことで、オンライン算数の個別指導は「とにかくたくさん解く場」ではなく、&lt;br /&gt;
「弱点に合わせてやり方をはっきりさせる場」として機能するようになります。&lt;/p&gt;
&lt;div class="card border-0 shadow-sm mb-4"&gt;
&lt;div class="card-body p-3 p-md-4"&gt;
&lt;h2 class="h5 mb-2"&gt;家庭運用テンプレ　1週間の回し方（15分×3回でOK）&lt;/h2&gt;
&lt;p class="mb-3 small text-muted"&gt;オンラインは「授業」より「復習の確立」で伸びが出ます。量は増やしません。&lt;/p&gt;
&lt;div class="table-responsive"&gt;
&lt;table class="table table-bordered align-middle mb-0"&gt;
&lt;thead class="text-center" style="background: #eef2ff;"&gt;
&lt;tr&gt;
&lt;th style="width: 22%;"&gt;日&lt;/th&gt;
&lt;th&gt;やること&lt;/th&gt;
&lt;th style="width: 30%;"&gt;狙い&lt;/th&gt;
&lt;/tr&gt;
&lt;/thead&gt;
&lt;tbody&gt;
&lt;tr&gt;
&lt;td class="fw-bold"&gt;授業当日&lt;/td&gt;
&lt;td&gt;授業で直した「解法」を1枚にメモ（線の引き方／図のパターン／検算）&lt;/td&gt;
&lt;td&gt;直すポイントを言語化して残す&lt;/td&gt;
&lt;/tr&gt;
&lt;tr&gt;
&lt;td class="fw-bold"&gt;翌日（15分）&lt;/td&gt;
&lt;td&gt;授業問題の「類題1問」だけ（同じやり方で解く）&lt;/td&gt;
&lt;td&gt;理解→再現へつなぐ&lt;/td&gt;
&lt;/tr&gt;
&lt;tr&gt;
&lt;td class="fw-bold"&gt;3日後（15分）&lt;/td&gt;
&lt;td&gt;同タイプをもう1問＋最後に検算を必ず入れる&lt;/td&gt;
&lt;td&gt;再現性を固める&lt;/td&gt;
&lt;/tr&gt;
&lt;tr&gt;
&lt;td class="fw-bold"&gt;週末（15分）&lt;/td&gt;
&lt;td&gt;ミスだけ回収（条件落ち／図の抜け／計算）を1回見直す&lt;/td&gt;
&lt;td&gt;弱点マップを更新する&lt;/td&gt;
&lt;/tr&gt;
&lt;/tbody&gt;
&lt;/table&gt;
&lt;/div&gt;
&lt;div class="alert alert-info border-0 mt-3 mb-0"&gt;
&lt;div class="small"&gt;&lt;span class="fw-bold"&gt;声かけ例：&lt;/span&gt;&lt;br /&gt;
「量」ではなく「解き方」を褒めます。&lt;br /&gt;
&lt;span class="fw-bold"&gt;図が大きい／条件に印が揃った／検算まで行けた&lt;/span&gt;、この3つだけで十分です。&lt;/div&gt;
&lt;/div&gt;
&lt;/div&gt;
&lt;/div&gt;
&lt;h2 class="h4 mt-5 mb-3 border-start border-4 border-info ps-2"&gt;家庭でできるフォロー　オンライン指導と連携するコツ&lt;/h2&gt;
&lt;p&gt;オンライン算数の個別指導だけに任せるのではなく、家庭での関わり方を少し工夫することで、効果はさらに高まります。&lt;br /&gt;
難しいことをする必要はなく、ポイントを絞ったサポートで十分です。&lt;/p&gt;
&lt;h3 class="h5 mt-3"&gt;「量」より「やり方の変化」に注目して声をかける&lt;/h3&gt;
&lt;p&gt;講師から、「図がていねいになってきた」「条件に線を引く習慣が付いてきた」などのフィードバックがあったときは、&lt;br /&gt;
ぜひご家庭でも同じポイントを言葉にしてあげてください。&lt;/p&gt;
&lt;ul&gt;
&lt;li&gt;「前より図が分かりやすくなったね。」&lt;/li&gt;
&lt;li&gt;「条件に印が付いていて、読みやすくなったね。」&lt;/li&gt;
&lt;li&gt;「分からないところをメモしておけたのは、とても良かったね。」&lt;/li&gt;
&lt;/ul&gt;
&lt;p&gt;こうした具体的な言葉は、お子さまにとって大きな励みになります。&lt;br /&gt;
点数だけでなく、取り組み方の変化を評価してあげることが、中学受験算数の長い道のりを支える力になります。&lt;/p&gt;
&lt;h3 class="h5 mt-3"&gt;オンライン授業のノートを一緒に眺めてみる&lt;/h3&gt;
&lt;p&gt;毎回でなくても構いませんので、週に一度程度、オンライン算数 個別指導で使ったノートを一緒に眺める時間を作ってみてください。&lt;/p&gt;
&lt;ul&gt;
&lt;li&gt;どの単元のどの問題で、どのような図を描くようになったか。&lt;/li&gt;
&lt;li&gt;講師に指摘されたポイントがどう変わってきているか。&lt;/li&gt;
&lt;/ul&gt;
&lt;p&gt;など、小さな変化を確認できます。「この前はできなかったタイプが解けるようになっている」という気付きは、お子さまの自信につながります。&lt;/p&gt;
&lt;h3 class="h5 mt-3"&gt;学習リズムをはっきりさせるサポートを行う&lt;/h3&gt;
&lt;p&gt;オンライン算数の個別指導は柔軟な一方で、効果を最大化するためには学習リズムを確立することも重要です。&lt;/p&gt;
&lt;ul&gt;
&lt;li&gt;授業の曜日と時間をある程度決めておく。&lt;/li&gt;
&lt;li&gt;授業前後に短い復習タイムを設ける。&lt;/li&gt;
&lt;li&gt;テスト直前には、弱点単元のみに絞った復習を行う。&lt;/li&gt;
&lt;/ul&gt;
&lt;p&gt;こうした調整は、保護者の方のサポートがあってこそスムーズに進みます。&lt;br /&gt;
学習リズムも含めて構成してくれるコースとしては、&lt;br /&gt;
&lt;a class="text-decoration-underline" href="/kobetsu_online/"&gt;オンライン算数 個別指導&lt;/a&gt;&lt;br /&gt;
のようなサービスも参考になるはずです。&lt;/p&gt;
&lt;h2 class="h4 mt-5 mb-3 border-start border-4 border-secondary ps-2"&gt;最適な教室・指導者の選び方　「可視化」と「言語化」ができるかどうか&lt;/h2&gt;
&lt;p&gt;最後に、オンラインで算数の弱点を可視化していくうえで、どのような教室や指導者を選ぶとよいかのポイントをまとめます。&lt;/p&gt;
&lt;h3 class="h5 mt-3"&gt;算数の思考過程を言語化してくれるか&lt;/h3&gt;
&lt;p&gt;良いオンライン個別指導では、&lt;/p&gt;
&lt;ul&gt;
&lt;li&gt;どの工程で思考が止まっているのか。&lt;/li&gt;
&lt;li&gt;どのように考えればよいのか。&lt;/li&gt;
&lt;li&gt;何を直せば点数アップにつながるのか。&lt;/li&gt;
&lt;/ul&gt;
&lt;p&gt;を、本人にも保護者にも分かる言葉で説明してくれます。&lt;br /&gt;
「頑張りましょう」「もっと練習しましょう」だけでなく、「図を大きく描く習慣が付けばもう一段伸びる」「条件に印を付ける位置を決めれば読み落としが減る」といった具体的な提案があるかどうかが見極めのポイントです。&lt;/p&gt;
&lt;h3 class="h5 mt-3"&gt;オンライン設備と指導モデルが整っているか&lt;/h3&gt;
&lt;ul&gt;
&lt;li&gt;手元カメラを使った指導に慣れているか。&lt;/li&gt;
&lt;li&gt;画面共有で問題や図を提示する環境が整っているか。&lt;/li&gt;
&lt;li&gt;ノートの取り方や途中式の書き方まで含めて指導してくれるか。&lt;/li&gt;
&lt;/ul&gt;
&lt;p&gt;オンラインといっても、単にホワイトボードを画面に映しているだけのケースもあります。&lt;br /&gt;
中学受験算数の弱点を可視化するという観点からは、手元映像と画面共有を組み合わせて活用している教室を選ぶのがおすすめです。&lt;/p&gt;
&lt;h3 class="h5 mt-3"&gt;フィードバックの質と頻度&lt;/h3&gt;
&lt;ul&gt;
&lt;li&gt;授業後に簡単なレポートやコメントがもらえるか。&lt;/li&gt;
&lt;li&gt;弱点や伸びてきた点を定期的に教えてくれるか。&lt;/li&gt;
&lt;li&gt;中学受験全体の中で算数をどう位置付けるかの相談に乗ってくれるか。&lt;/li&gt;
&lt;/ul&gt;
&lt;p&gt;算数の個別指導は、単発ではなく継続することに意味があります。&lt;br /&gt;
弱点の可視化と改善のプロセスを、保護者と共有しながら進めてくれる教室であれば、安心して任せやすいでしょう。&lt;/p&gt;
&lt;div class="card border-0 shadow-sm mb-4"&gt;
&lt;div class="card-body p-3 p-md-4"&gt;
&lt;h2 class="h5 mb-3"&gt;よくある質問（可視化で失敗しないために）&lt;/h2&gt;
&lt;details class="mb-2"&gt;
&lt;summary class="fw-bold"&gt;オンラインだと集中できない子でも大丈夫ですか&lt;/summary&gt;
&lt;div class="pt-2 small"&gt;集中の有無より、まず「手が止まる瞬間」と「視線の停滞」を拾えるかが重要です。&lt;br /&gt;
最初は短い問題で観察し、やることを3つ以内に絞ると安定しやすくなります。&lt;/div&gt;
&lt;/details&gt;
&lt;details class="mb-2"&gt;
&lt;summary class="fw-bold"&gt;伸びない原因は、結局どこで見分けられますか&lt;/summary&gt;
&lt;div class="pt-2 small"&gt;解答用紙ではなく、&lt;span class="fw-bold"&gt;条件整理→図表→式→計算→検算&lt;/span&gt;のどこでばらついているかで判定します。&lt;br /&gt;
手元映像でノートの癖、画面共有で解法パターンの再現性を確認すると切り分けが速くなります。&lt;/div&gt;
&lt;/details&gt;
&lt;details class="mb-2"&gt;
&lt;summary class="fw-bold"&gt;集団塾と併用する場合、オンラインは何を担当させるのが良いですか&lt;/summary&gt;
&lt;div class="pt-2 small"&gt;併用の基本は、集団塾＝新出・演習量、オンライン＝&lt;span class="fw-bold"&gt;弱点工程の修正（基本の確立）&lt;/span&gt;です。&lt;br /&gt;
「割合だけ」「速さだけ」など単元で切るより、工程（読み取り／図／検算）で切るとブレません。&lt;/div&gt;
&lt;/details&gt;
&lt;details&gt;
&lt;summary class="fw-bold"&gt;手元カメラがないと可視化はできませんか&lt;/summary&gt;
&lt;div class="pt-2 small"&gt;可能ですが精度は落ちます。最低限、ノートとテキストが映る角度に固定できると、&lt;br /&gt;
途中式・図のサイズ・条件の印まで追えるようになります。&lt;/div&gt;
&lt;/details&gt;
&lt;div class="mt-3"&gt;&lt;a class="btn btn-primary w-100 w-md-auto" href="https://natsui-sansu-juku.com/kobetsu_online/"&gt;&lt;br /&gt;
オンライン算数 個別指導の詳細を見る&lt;br /&gt;
&lt;/a&gt;&lt;br /&gt;
&lt;a class="btn btn-outline-light border ms-md-2 mt-2 mt-md-0 w-100 w-md-auto" style="color: #283593; border-color: rgba(40,53,147,.35);" href="https://natsui-sansu-juku.com/column/hub-online-use/"&gt;&lt;br /&gt;
オンライン活用の全体像に戻る&lt;br /&gt;
&lt;/a&gt;&lt;/div&gt;
&lt;/div&gt;
&lt;/div&gt;
&lt;div class="card mt-5 mb-4 border-0 shadow-sm"&gt;
&lt;div class="card-body"&gt;
&lt;h2 class="h5 mb-3"&gt;まとめ　原因が見えれば、算数はやり直せる&lt;/h2&gt;
&lt;p&gt;勉強しているのに算数が伸びないお子さまの多くは、努力が足りないのではなく、思考過程のどこかに小さな抜けがあります。&lt;br /&gt;
オンライン算数の個別指導では、手元映像と画面共有を通じてその抜けを具体的に可視化し、&lt;br /&gt;
読み取り・図や表・計算と検算という三つの軸で原因を整理していくことができます。&lt;/p&gt;
&lt;p class="mb-0"&gt;ステップを踏んで原因を特定し、弱点に合わせて学習計画と演習方法を調整していけば、中学受験算数の弱点は着実に克服していくことができます。&lt;br /&gt;
算数の伸び悩みにお困りの場合は、こうした可視化に力を入れている&lt;br /&gt;
&lt;a class="text-decoration-underline" href="/kobetsu_online/"&gt;オンライン算数 個別指導コース&lt;/a&gt;&lt;br /&gt;
なども上手に活用しながら、お子さまの努力が成果につながる環境を整えていただければと思います。&lt;/p&gt;
&lt;/div&gt;
&lt;/div&gt;
&lt;/div&gt;
&lt;section id="veu_cta-31373" class="veu_cta"&gt;&lt;/section&gt;
&lt;section id="veu_cta-31446" class="veu_cta"&gt;
&lt;div class="cta_body"&gt;&lt;/div&gt;
&lt;/section&gt;
&lt;p&gt;&amp;nbsp;&lt;/p&gt;
&lt;section class="veu_cta" id="veu_cta-31796"&gt;&lt;h1 class="cta_title"&gt;動画：中学受験Q&amp;A&lt;/h1&gt;&lt;div class="cta_body"&gt;&lt;div class="cta_body_image cta_body_image_right"&gt;&lt;a href="https://natsui-sansu-juku.com/ct/%e4%b8%ad%e5%ad%a6%e5%8f%97%e9%a8%93q%ef%bc%86%ef%bd%81/"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image_exist"&gt;中学受験についての親御さんの悩みやお子さんの問題に答えるQ&amp;amp;A動画です。経験に基づくアドバイスを通じて、中学受験に関する情報とサポートを提供しています。&lt;/div&gt;&lt;div class="cta_body_link"&gt;&lt;a href="https://natsui-sansu-juku.com/ct/%e4%b8%ad%e5%ad%a6%e5%8f%97%e9%a8%93q%ef%bc%86%ef%bd%81/" class="btn btn-primary btn-block btn-lg" target="_blank"&gt;動画：中学受験Q&amp;amp;A&lt;/a&gt;&lt;/div&gt;&lt;/div&gt;&lt;!--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sansu-nobinai-online%2F&amp;amp;t=%E5%8B%89%E5%BC%B7%E3%81%97%E3%81%A6%E3%81%84%E3%82%8B%E3%81%AE%E3%81%AB%E7%AE%97%E6%95%B0%E3%81%8C%E4%BC%B8%E3%81%B3%E3%81%AA%E3%81%84%E7%90%86%E7%94%B1%E3%82%92%E3%82%AA%E3%83%B3%E3%83%A9%E3%82%A4%E3%83%B3%E3%81%A7%E5%8F%AF%E8%A6%96%E5%8C%96%E3%81%99%E3%82%8B%E6%96%B9%E6%B3%95%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sansu-nobinai-online%2F&amp;amp;text=%E5%8B%89%E5%BC%B7%E3%81%97%E3%81%A6%E3%81%84%E3%82%8B%E3%81%AE%E3%81%AB%E7%AE%97%E6%95%B0%E3%81%8C%E4%BC%B8%E3%81%B3%E3%81%AA%E3%81%84%E7%90%86%E7%94%B1%E3%82%92%E3%82%AA%E3%83%B3%E3%83%A9%E3%82%A4%E3%83%B3%E3%81%A7%E5%8F%AF%E8%A6%96%E5%8C%96%E3%81%99%E3%82%8B%E6%96%B9%E6%B3%95%20%7C%20%E4%B8%AD%E5%AD%A6%E5%8F%97%E9%A8%93%E5%B0%82%E9%96%80%E3%80%80%E5%A4%8F%E4%BA%95%E7%AE%97%E6%95%B0%E5%A1%BE" target="_blank" &gt;&lt;span class="vk_icon_w_r_sns_x_twitter icon_sns"&gt;&lt;/span&gt;&lt;span class="sns_txt"&gt;X&lt;/span&gt;&lt;/a&gt;&lt;/li&gt;&lt;li class="sb_bluesky sb_icon"&gt;&lt;a class="sb_icon_inner" href="https://bsky.app/intent/compose?text=%E5%8B%89%E5%BC%B7%E3%81%97%E3%81%A6%E3%81%84%E3%82%8B%E3%81%AE%E3%81%AB%E7%AE%97%E6%95%B0%E3%81%8C%E4%BC%B8%E3%81%B3%E3%81%AA%E3%81%84%E7%90%86%E7%94%B1%E3%82%92%E3%82%AA%E3%83%B3%E3%83%A9%E3%82%A4%E3%83%B3%E3%81%A7%E5%8F%AF%E8%A6%96%E5%8C%96%E3%81%99%E3%82%8B%E6%96%B9%E6%B3%95%20%7C%20%E4%B8%AD%E5%AD%A6%E5%8F%97%E9%A8%93%E5%B0%82%E9%96%80%E3%80%80%E5%A4%8F%E4%BA%95%E7%AE%97%E6%95%B0%E5%A1%BE%0Ahttps%3A%2F%2Fnatsui-sansu-juku.com%2Fcol_blog%2Fsansu-nobinai-online%2F" target="_blank" &gt;&lt;span class="vk_icon_w_r_sns_bluesky icon_sns"&gt;&lt;/span&gt;&lt;span class="sns_txt"&gt;Bluesky&lt;/span&gt;&lt;/a&gt;&lt;/li&gt;&lt;li class="sb_hatena sb_icon"&gt;&lt;a class="sb_icon_inner" href="//b.hatena.ne.jp/add?mode=confirm&amp;url=https%3A%2F%2Fnatsui-sansu-juku.com%2Fcol_blog%2Fsansu-nobinai-online%2F&amp;amp;title=%E5%8B%89%E5%BC%B7%E3%81%97%E3%81%A6%E3%81%84%E3%82%8B%E3%81%AE%E3%81%AB%E7%AE%97%E6%95%B0%E3%81%8C%E4%BC%B8%E3%81%B3%E3%81%AA%E3%81%84%E7%90%86%E7%94%B1%E3%82%92%E3%82%AA%E3%83%B3%E3%83%A9%E3%82%A4%E3%83%B3%E3%81%A7%E5%8F%AF%E8%A6%96%E5%8C%96%E3%81%99%E3%82%8B%E6%96%B9%E6%B3%95%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sb_icon_inner"data-clipboard-text="勉強しているのに算数が伸びない理由をオンラインで可視化する方法 | 中学受験専門　夏井算数塾 https://natsui-sansu-juku.com/col_blog/sansu-nobinai-online/"&gt;&lt;span class="vk_icon_w_r_sns_copy icon_sns"&gt;&lt;i class="fas fa-copy"&gt;&lt;/i&gt;&lt;/span&gt;&lt;span class="sns_txt"&gt;Copy&lt;/span&gt;&lt;/button&gt;&lt;/li&gt;&lt;/ul&gt;&lt;/div&gt;&lt;!-- [ /.socialSet ] --&gt;			
------</t>
  </si>
  <si>
    <t>https://natsui-sansu-juku.com/col_blog/waseaka-online-sansu/</t>
  </si>
  <si>
    <t>以下のページは不自然なワードを使用しています。
これらを適切に自然な言葉に置き換えて下さい。
なお、本文の装飾や構造は絶対に変えないでください。
【対象ページURL】
https://natsui-sansu-juku.com/col_blog/waseaka-online-sansu/
【検出された不自然ワード】
- 型
- 手順
- 乱れ
- 整え
【本文】
------
&lt;div class="container my-4"&gt;
&lt;p&gt;&lt;!-- Hero Section --&gt;&lt;/p&gt;
&lt;div class="card shadow-sm mb-4 border-0" style="background: linear-gradient(135deg, #1565c0, #00838f); color: #fff;"&gt;
&lt;div class="card-body p-4"&gt;
&lt;div class="d-flex flex-wrap justify-content-between align-items-center mb-2"&gt;&lt;span class="badge bg-warning text-dark mb-2" style="font-size: 0.8rem;"&gt;早稲アカ生向け／中学受験算数&lt;/span&gt;&lt;br /&gt;
&lt;span class="badge bg-light text-dark mb-2" style="font-size: 0.75rem;"&gt;オンライン算数 個別指導ガイド&lt;/span&gt;&lt;/div&gt;
&lt;h1 class="card-title mb-3" style="font-size: 1.9rem; line-height: 1.5;"&gt;早稲アカ生向け：オンライン算数で得点源を作る単元別対策&lt;/h1&gt;
&lt;p class="card-text mb-0" style="font-size: 0.98rem; line-height: 1.8;"&gt;早稲アカに通っていると、予習シリーズや演習プリントの量が多く、&lt;br /&gt;
「とにかく宿題をこなすだけで一日が終わってしまう」「弱点単元のやり直しまで手が回らない」&lt;br /&gt;
というお悩みをよく伺います。算数は中学受験でも得点差がつきやすい科目ですが、&lt;br /&gt;
やみくもに量を増やしても成果にはつながりにくいのが難しいところです。&lt;br /&gt;
オンラインの算数個別指導を組み合わせることで、単元別に必要な反復だけをピンポイントで補い、&lt;br /&gt;
得点源となる単元を増やしていくことができます。&lt;/p&gt;
&lt;p class="card-text mt-2 mb-0" style="font-size: 0.92rem; line-height: 1.8;"&gt;塾別に算数のつまずき方や対策の優先順位を整理した全体像は、&lt;a class="text-white text-decoration-underline fw-bold" href="https://natsui-sansu-juku.com/column/hub-juku/"&gt;塾別の算数対策の全体像はこちら&lt;/a&gt;&lt;/p&gt;
&lt;/div&gt;
&lt;/div&gt;
&lt;p&gt;&lt;!-- 概要ボックス --&gt;&lt;/p&gt;
&lt;div class="alert alert-info border-0 shadow-sm mb-4" role="alert"&gt;
&lt;h2 class="h5 mb-2"&gt;この記事で分かること&lt;/h2&gt;
&lt;ul class="mb-0"&gt;
&lt;li&gt;早稲アカ算数と予習シリーズの構造から、弱点が生まれやすい理由が整理できます。&lt;/li&gt;
&lt;li&gt;オンライン算数 個別指導が、予習シリーズの「反復不足」をどう補うかが分かります。&lt;/li&gt;
&lt;li&gt;単元別に得点源を増やすための三つのステップが具体的にイメージできます。&lt;/li&gt;
&lt;li&gt;家庭でできるフォローと、オンライン個別指導の教室・指導者の選び方のポイントが理解できます。&lt;/li&gt;
&lt;/ul&gt;
&lt;/div&gt;
&lt;p&gt;&lt;!-- 背景セクション --&gt;&lt;/p&gt;
&lt;h2 class="h4 mt-4 mb-3 border-start border-4 border-primary ps-2"&gt;テーマの背景：早稲アカ算数と予習シリーズの構造&lt;/h2&gt;
&lt;p&gt;まずは「がんばっているのに算数の点数が安定しない」という状況が、&lt;br /&gt;
なぜ早稲アカと予習シリーズの組み合わせで起こりやすいのかを整理してみましょう。&lt;br /&gt;
中学受験算数の特性とあわせて見ていくと、弱点が生まれる構造が見えてきます。&lt;/p&gt;
&lt;h3 class="h5 mt-3"&gt;問題量は多いが「できるまで回す」仕組みになりにくい&lt;/h3&gt;
&lt;p&gt;予習シリーズは、良問が体系的にまとまっている一方で、一冊のボリュームが非常に大きい教材です。&lt;br /&gt;
そこに早稲アカの授業用プリントや演習問題、テスト、季節講習のテキストが加わることで、&lt;br /&gt;
算数だけでかなりの分量になります。&lt;/p&gt;
&lt;ul&gt;
&lt;li&gt;授業で扱った問題を一度解いて、そのまま「やりっぱなし」になってしまう。&lt;/li&gt;
&lt;li&gt;間違えた問題をチェックしても、「できるまで回す」前に次の回へ進んでしまう。&lt;/li&gt;
&lt;li&gt;どの単元を何回解いたか、自分でも把握しきれなくなる。&lt;/li&gt;
&lt;/ul&gt;
&lt;p&gt;つまり問題量は十分にあるのに、弱点単元をできるまで反復する仕組みになっていないことが、&lt;br /&gt;
早稲アカ生の算数の大きなネックになりがちです。&lt;/p&gt;
&lt;h3 class="h5 mt-3"&gt;単元ごとの「必要な反復量」が見えにくい&lt;/h3&gt;
&lt;p&gt;中学受験算数では、単元によって身につくまでに必要な反復量が大きく異なります。&lt;/p&gt;
&lt;ul&gt;
&lt;li&gt;四則計算や分数・小数の計算は、毎日のように少しずつ触れておきたい基礎単元。&lt;/li&gt;
&lt;li&gt;速さ・割合・場合の数・立体図形などは、演習量が不足するとすぐに忘れてしまう単元。&lt;/li&gt;
&lt;li&gt;一度きちんと理解すれば比較的安定しやすい単元。&lt;/li&gt;
&lt;/ul&gt;
&lt;p&gt;本来であれば、単元別に必要な反復量を見極めて、中長期的な学習計画を立てたいところですが、&lt;br /&gt;
現実には「今週のカリキュラムをこなすこと」で手一杯になりがちです。&lt;br /&gt;
その結果、本当は集中して繰り返したい単元の演習が足りないまま時間が過ぎてしまいます。&lt;/p&gt;
&lt;h3 class="h5 mt-3"&gt;クラスアップへのプレッシャーで「宿題優先」になりがち&lt;/h3&gt;
&lt;p&gt;早稲アカはテストとクラス替えが明確で、良い意味で競争意識が高まりやすい環境です。&lt;br /&gt;
一方でその分、&lt;/p&gt;
&lt;ul&gt;
&lt;li&gt;「宿題を全部終わらせること」が最優先になってしまう。&lt;/li&gt;
&lt;li&gt;復習ややり直しの時間を確保する前に、次の回の宿題が始まってしまう。&lt;/li&gt;
&lt;li&gt;弱点単元の穴埋めよりも、テスト直前の詰め込みに時間をかけてしまう。&lt;/li&gt;
&lt;/ul&gt;
&lt;p&gt;このように、早稲アカ生の算数学習は、&lt;br /&gt;
&lt;strong&gt;量は十分でも、反復の質と単元別のメリハリが不足しやすい構造&lt;/strong&gt;&lt;br /&gt;
になっていると言えます。&lt;/p&gt;
&lt;p&gt;&lt;!-- 背景まとめテーブル --&gt;&lt;/p&gt;
&lt;div class="table-responsive mb-4"&gt;
&lt;table class="table table-bordered table-hover align-middle"&gt;
&lt;thead class="text-center" style="background-color: #e8eaf6;"&gt;
&lt;tr&gt;
&lt;th scope="col"&gt;要因&lt;/th&gt;
&lt;th scope="col"&gt;典型的な状況&lt;/th&gt;
&lt;th scope="col"&gt;生じやすい弱点&lt;/th&gt;
&lt;/tr&gt;
&lt;/thead&gt;
&lt;tbody&gt;
&lt;tr&gt;
&lt;td class="fw-bold"&gt;問題量の多さ&lt;/td&gt;
&lt;td&gt;予習シリーズと演習プリントが山積みで、反復より「消化」が中心になる。&lt;/td&gt;
&lt;td&gt;一度触れただけの単元が増え、「分かったつもり」のまま定着しない。&lt;/td&gt;
&lt;/tr&gt;
&lt;tr&gt;
&lt;td class="fw-bold"&gt;反復の組み立て不足&lt;/td&gt;
&lt;td&gt;間違えた問題のチェックはするが、「できるまで回す」工夫がない。&lt;/td&gt;
&lt;td&gt;同じタイプの問題でテストごとにミスが繰り返される。&lt;/td&gt;
&lt;/tr&gt;
&lt;tr&gt;
&lt;td class="fw-bold"&gt;クラス昇降のプレッシャー&lt;/td&gt;
&lt;td&gt;宿題とテスト対策が最優先になり、弱点単元の底上げが後回し。&lt;/td&gt;
&lt;td&gt;特定単元だけ極端に苦手になり、算数全体のバランスが乱れる。&lt;/td&gt;
&lt;/tr&gt;
&lt;/tbody&gt;
&lt;/table&gt;
&lt;/div&gt;
&lt;p&gt;&lt;!-- オンラインの効果 --&gt;&lt;/p&gt;
&lt;h2 class="h4 mt-4 mb-3 border-start border-4 border-success ps-2"&gt;オンライン算数 個別指導が効果を発揮する理由&lt;/h2&gt;
&lt;p&gt;では、こうした早稲アカ算数の悩みに対して、なぜオンライン算数の個別指導が有効なのでしょうか。&lt;br /&gt;
オンラインならではの三つの強みを整理してみます。&lt;/p&gt;
&lt;p&gt;&lt;!-- 三つの強みカード --&gt;&lt;/p&gt;
&lt;div class="row g-3 mb-3"&gt;
&lt;div class="col-md-4"&gt;
&lt;div class="card h-100 border-0 shadow-sm"&gt;
&lt;div class="card-body"&gt;
&lt;h3 class="h6 text-muted mb-1"&gt;ポイント一&lt;/h3&gt;
&lt;h4 class="h6 fw-bold"&gt;問題提示の即時性&lt;/h4&gt;
&lt;p class="mb-0 small"&gt;画面共有で必要な問題を瞬時に呼び出せるため、「探す時間」を減らし、&lt;br /&gt;
限られた時間を反復演習に集中させることができます。&lt;/p&gt;
&lt;/div&gt;
&lt;/div&gt;
&lt;/div&gt;
&lt;div class="col-md-4"&gt;
&lt;div class="card h-100 border-0 shadow-sm"&gt;
&lt;div class="card-body"&gt;
&lt;h3 class="h6 text-muted mb-1"&gt;ポイント二&lt;/h3&gt;
&lt;h4 class="h6 fw-bold"&gt;手元映像による過程指導&lt;/h4&gt;
&lt;p class="mb-0 small"&gt;手元カメラでノートの書き方や途中式が見えるため、&lt;br /&gt;
「どこからつまずいているのか」を細かく把握しやすくなります。&lt;/p&gt;
&lt;/div&gt;
&lt;/div&gt;
&lt;/div&gt;
&lt;div class="col-md-4"&gt;
&lt;div class="card h-100 border-0 shadow-sm"&gt;
&lt;div class="card-body"&gt;
&lt;h3 class="h6 text-muted mb-1"&gt;ポイント三&lt;/h3&gt;
&lt;h4 class="h6 fw-bold"&gt;単元別に反復量をコントロールできる&lt;/h4&gt;
&lt;p class="mb-0 small"&gt;単元ごとの弱点と得意分野に合わせて、問題の量とレベルを柔軟に調整し、&lt;br /&gt;
中学受験算数の弱点を効率よく補強できます。&lt;/p&gt;
&lt;/div&gt;
&lt;/div&gt;
&lt;/div&gt;
&lt;/div&gt;
&lt;h3 class="h5 mt-3"&gt;必要な問題を即座に提示し、反復に時間を回せる&lt;/h3&gt;
&lt;p&gt;対面の個別指導では、問題をコピーしたりプリントを配布したりといった準備にどうしても時間がかかります。&lt;br /&gt;
一方オンライン算数 個別指導では、&lt;/p&gt;
&lt;ul&gt;
&lt;li&gt;画面共有で予習シリーズ相当の類題やオリジナル問題をすぐに提示できる。&lt;/li&gt;
&lt;li&gt;一度使った問題をデータとして保存し、必要なタイミングで何度でも呼び出せる。&lt;/li&gt;
&lt;li&gt;間違えた問題と類題を並べて表示し、短いサイクルで反復練習ができる。&lt;/li&gt;
&lt;/ul&gt;
&lt;p&gt;こうした仕組みにより、オンラインの算数個別指導では、&lt;br /&gt;
授業時間のほとんどを「解き方の確認」と「弱点の反復」に使うことができます。&lt;/p&gt;
&lt;h3 class="h5 mt-3"&gt;手元映像で原因をさかのぼれるため、指導が的確になる&lt;/h3&gt;
&lt;p&gt;オンライン個別では、手元カメラでお子さまのノートやテキストの書き込みがそのまま見えます。&lt;/p&gt;
&lt;ul&gt;
&lt;li&gt;条件にきちんと線を引いているか。&lt;/li&gt;
&lt;li&gt;図や表を書こうとしているか、それとも頭の中だけで処理しているか。&lt;/li&gt;
&lt;li&gt;どのタイミングでペンが止まり、考え込んでいるのか。&lt;/li&gt;
&lt;li&gt;途中式が急に雑になったり、省略されていないか。&lt;/li&gt;
&lt;/ul&gt;
&lt;p&gt;こうした情報から、「この子は文章を読む段階で迷っているのか」「図の書き方が分からないのか」&lt;br /&gt;
「途中計算が弱いのか」を見極めることで、&lt;br /&gt;
漠然とした弱点ではなく、原因に踏み込んだ個別指導ができるようになります。&lt;/p&gt;
&lt;h3 class="h5 mt-3"&gt;単元別に必要な反復量をコントロールしやすい&lt;/h3&gt;
&lt;p&gt;オンライン個別では、講師側に豊富な問題ストックがあり、&lt;br /&gt;
単元ごとに反復量とレベルをきめ細かく調整できます。&lt;/p&gt;
&lt;ul&gt;
&lt;li&gt;速さや割合などの弱点単元には、意識的に反復回数を増やす。&lt;/li&gt;
&lt;li&gt;得意な図形単元には、少し難度の高い問題を追加して「得点源」に育てる。&lt;/li&gt;
&lt;li&gt;テスト前には、頻出単元の一問一答形式で仕上がりをチェックする。&lt;/li&gt;
&lt;/ul&gt;
&lt;p&gt;このように、オンライン算数 個別指導であれば、&lt;br /&gt;
単元別に必要な練習量をその場で調整しながら、中学受験算数の弱点を効率よく補強していくことができます。&lt;br /&gt;
詳しい指導イメージは&lt;br /&gt;
&lt;a class="text-decoration-underline" href="/kobetsu_online/"&gt;オンライン算数 個別指導コース&lt;/a&gt;&lt;br /&gt;
の案内も参考になります。&lt;/p&gt;
&lt;p&gt;&lt;!-- 改善ステップ --&gt;&lt;/p&gt;
&lt;h2 class="h4 mt-5 mb-3 border-start border-4 border-warning ps-2"&gt;オンライン算数で得点源を作る三つのステップ&lt;/h2&gt;
&lt;p&gt;ここからは、早稲アカ生がオンライン算数 個別指導を活用して、&lt;br /&gt;
得点源となる単元を増やしていくためのステップを三段階で整理します。&lt;/p&gt;
&lt;p&gt;&lt;!-- ステップ概要カード --&gt;&lt;/p&gt;
&lt;div class="row g-3 mb-3"&gt;
&lt;div class="col-md-4"&gt;
&lt;div class="card h-100 border-0 shadow-sm"&gt;
&lt;div class="card-body"&gt;
&lt;h3 class="h6 text-muted mb-1"&gt;ステップ一&lt;/h3&gt;
&lt;h4 class="h6 fw-bold"&gt;現状把握と単元の洗い出し&lt;/h4&gt;
&lt;p class="mb-0 small"&gt;テスト結果やテキストの様子から、強みと弱みの単元を整理し、&lt;br /&gt;
「今伸ばしたい単元」と「時間をかけて育てる単元」を分けます。&lt;/p&gt;
&lt;/div&gt;
&lt;/div&gt;
&lt;/div&gt;
&lt;div class="col-md-4"&gt;
&lt;div class="card h-100 border-0 shadow-sm"&gt;
&lt;div class="card-body"&gt;
&lt;h3 class="h6 text-muted mb-1"&gt;ステップ二&lt;/h3&gt;
&lt;h4 class="h6 fw-bold"&gt;単元別の基礎セットと反復メニュー作り&lt;/h4&gt;
&lt;p class="mb-0 small"&gt;各単元に「これだけは解けてほしい」問題を十題前後選び、&lt;br /&gt;
画面共有と手元映像で解き方の手順を定着させていきます。&lt;/p&gt;
&lt;/div&gt;
&lt;/div&gt;
&lt;/div&gt;
&lt;div class="col-md-4"&gt;
&lt;div class="card h-100 border-0 shadow-sm"&gt;
&lt;div class="card-body"&gt;
&lt;h3 class="h6 text-muted mb-1"&gt;ステップ三&lt;/h3&gt;
&lt;h4 class="h6 fw-bold"&gt;テストと過去問で得点源に仕上げる&lt;/h4&gt;
&lt;p class="mb-0 small"&gt;組分けテストや合不合、志望校の過去問と連動させて、&lt;br /&gt;
基礎セットで身につけた解き方を実際の得点につなげます。&lt;/p&gt;
&lt;/div&gt;
&lt;/div&gt;
&lt;/div&gt;
&lt;/div&gt;
&lt;h3 class="h5 mt-3"&gt;ステップ一　現状把握と「伸ばすべき単元」の整理&lt;/h3&gt;
&lt;p&gt;最初のステップは、今の算数の状態を冷静に整理し、「どの単元を伸ばせば得点アップに直結するか」を明確にすることです。&lt;/p&gt;
&lt;h4 class="h6 mt-2"&gt;成績表とテキストから強みと弱みを洗い出す&lt;/h4&gt;
&lt;ul&gt;
&lt;li&gt;組分けテスト・合不合判定テストの単元別の成績表。&lt;/li&gt;
&lt;li&gt;予習シリーズで正答率の低いページ、真っ赤になっている回。&lt;/li&gt;
&lt;li&gt;早稲アカの授業で「よく分からないまま終わった」と感じている単元。&lt;/li&gt;
&lt;/ul&gt;
&lt;p&gt;これらをもとに、&lt;br /&gt;
「昔から苦戦している単元」「宿題に時間がかかり過ぎる単元」「同じミスが何度も出る単元」を&lt;br /&gt;
ざっくりとリストアップしていきます。&lt;/p&gt;
&lt;h4 class="h6 mt-2"&gt;短期で伸ばしやすい単元と時間がかかる単元を分ける&lt;/h4&gt;
&lt;p&gt;次に、それらの単元を、&lt;/p&gt;
&lt;ul&gt;
&lt;li&gt;反復を増やせば比較的短期間で点数に結び付きやすい単元。&lt;/li&gt;
&lt;li&gt;少し長めの時間を見て、段階的に積み上げる必要がある単元。&lt;/li&gt;
&lt;/ul&gt;
&lt;p&gt;の二つに分けてみます。例えば、比と割合・速さ・平面図形の基本などは、&lt;br /&gt;
数週間の集中反復で安定しやすい単元です。一方、場合の数や立体図形の応用などは、&lt;br /&gt;
意識的に時間をかけるべき単元になります。&lt;/p&gt;
&lt;h3 class="h5 mt-3"&gt;ステップ二　単元別に基礎セットと反復メニューを作る&lt;/h3&gt;
&lt;p&gt;次のステップでは、各単元について「これだけは解けてほしい」という基礎セットを作り、&lt;br /&gt;
必要な反復をオンラインでコントロールしていきます。&lt;/p&gt;
&lt;h4 class="h6 mt-2"&gt;単元ごとに十題前後の基礎セットを作成&lt;/h4&gt;
&lt;p&gt;オンライン個別の講師が、予習シリーズや類題ストックの中から、&lt;/p&gt;
&lt;ul&gt;
&lt;li&gt;教科書的な基本問題。&lt;/li&gt;
&lt;li&gt;テストに頻出の標準問題。&lt;/li&gt;
&lt;li&gt;志望校の出題傾向に近い問題。&lt;/li&gt;
&lt;/ul&gt;
&lt;p&gt;を十題前後ピックアップし、「この単元の基礎セット」としてまとめます。&lt;br /&gt;
難しい問題ばかりを集めるのではなく、&lt;br /&gt;
同じ考え方で解ける問題を並べて、少しずつ条件を変えながら解き方を定着させることがポイントです。&lt;/p&gt;
&lt;h4 class="h6 mt-2"&gt;画面共有と手元映像で「解き方の流れ」を定着させる&lt;/h4&gt;
&lt;p&gt;基礎セットを解く際には、オンライン授業の中で、&lt;/p&gt;
&lt;ul&gt;
&lt;li&gt;講師がホワイトボード機能で図や式の流れを示す。&lt;/li&gt;
&lt;li&gt;手元カメラでノートを映し、図や途中式の書き方を確認・修正する。&lt;/li&gt;
&lt;li&gt;「このタイプが出たら、まずここを見る」と毎回同じ言葉で視点を伝える。&lt;/li&gt;
&lt;/ul&gt;
&lt;p&gt;といった形で、「速さなら図」「割合なら三つの量を図に整理する」といった解き方の流れを&lt;br /&gt;
反復しながら身につけていきます。&lt;/p&gt;
&lt;h4 class="h6 mt-2"&gt;基礎セットを小テスト形式で何度か回す&lt;/h4&gt;
&lt;p&gt;一度解けるようになっただけでは、本番のテストで再現するのは難しいものです。&lt;br /&gt;
そこで基礎セットは、少し時間をあけてから、&lt;/p&gt;
&lt;ul&gt;
&lt;li&gt;制限時間を決めてミニテスト形式で解き直す。&lt;/li&gt;
&lt;li&gt;間違えた問題だけ、その場で類題を一問追加して「その場復習」をする。&lt;/li&gt;
&lt;li&gt;正解でも途中式が危うい問題は、再度じっくり解説する。&lt;/li&gt;
&lt;/ul&gt;
&lt;p&gt;といったサイクルを最低二〜三回は回すことが理想的です。&lt;br /&gt;
この管理をオンライン算数 個別指導側に任せることで、&lt;br /&gt;
保護者の方が一問一問の反復状況を把握しなくても、&lt;br /&gt;
単元別の反復が自然と積み上がっていきます。&lt;/p&gt;
&lt;h3 class="h5 mt-3"&gt;ステップ三　テストと過去問で「得点源」に仕上げる&lt;/h3&gt;
&lt;p&gt;最後のステップは、身につけた解き方の流れと基礎セットを、&lt;br /&gt;
実際のテストや過去問の得点につなげていくことです。&lt;/p&gt;
&lt;h4 class="h6 mt-2"&gt;テスト直しを類題反復の入口に変える&lt;/h4&gt;
&lt;p&gt;組分けテストや合不合判定テストの直しを行う際、&lt;br /&gt;
オンライン算数 個別指導では、&lt;/p&gt;
&lt;ul&gt;
&lt;li&gt;間違えた問題を単元別に分類する。&lt;/li&gt;
&lt;li&gt;同じタイプの問題を基礎セットから選び直す。&lt;/li&gt;
&lt;li&gt;その場で二問、三問と続けて解き、「本当に分かったか」を確認する。&lt;/li&gt;
&lt;/ul&gt;
&lt;p&gt;という流れで、テスト直しをただの答え合わせではなく、&lt;br /&gt;
類題反復の入口に変えていきます。&lt;/p&gt;
&lt;h4 class="h6 mt-2"&gt;過去問と予習シリーズを「一本の流れ」としてつなぐ&lt;/h4&gt;
&lt;p&gt;小6後半になると、志望校の過去問演習も始まります。&lt;br /&gt;
この時期に大切なのは、&lt;/p&gt;
&lt;ul&gt;
&lt;li&gt;過去問で間違えた問題が、予習シリーズのどの単元と結び付いているかを確認する。&lt;/li&gt;
&lt;li&gt;弱点単元に戻り、基礎セットや類題をオンラインで再反復する。&lt;/li&gt;
&lt;li&gt;過去問と予習シリーズを別々の教材としてではなく、一本の流れとして捉え直す。&lt;/li&gt;
&lt;/ul&gt;
&lt;p&gt;オンラインの個別指導では、画面共有で過去問と予習シリーズを並べて見ながら、&lt;br /&gt;
「この問題はこの単元の応用」「このパターンは基礎セットのここが土台」といった形で、&lt;br /&gt;
中学受験算数全体のつながりを確認していくことができます。&lt;/p&gt;
&lt;p&gt;&lt;!-- 家庭でのフォロー --&gt;&lt;/p&gt;
&lt;h2 class="h4 mt-5 mb-3 border-start border-4 border-info ps-2"&gt;家庭でできるフォローと習慣化サポート&lt;/h2&gt;
&lt;p&gt;オンライン算数 個別指導の効果を最大限にするには、ご家庭でのフォローも重要です。&lt;br /&gt;
とはいえ、難しいことをしていただく必要はありません。&lt;br /&gt;
早稲アカ生のご家庭でも取り入れやすいポイントをいくつかご紹介します。&lt;/p&gt;
&lt;h3 class="h5 mt-3"&gt;「全部やる」から「やるべき場所を一緒に確認する」へ&lt;/h3&gt;
&lt;p&gt;予習シリーズのボリュームを前にすると、「全部終わらせなければ」という気持ちになりがちです。&lt;br /&gt;
しかし、得点力を伸ばすためには、&lt;/p&gt;
&lt;ul&gt;
&lt;li&gt;今週はこの単元のこのページまでできれば十分。&lt;/li&gt;
&lt;li&gt;この応用問題は、今は追いかけ過ぎないで良い。&lt;/li&gt;
&lt;/ul&gt;
&lt;p&gt;といった割り切りも必要です。オンライン個別の講師と相談し、週ごとに&lt;br /&gt;
「ここだけはやりたい」という範囲を決めてもらえれば、保護者の方は、&lt;/p&gt;
&lt;ul&gt;
&lt;li&gt;勉強を始める前に「今日はここができれば合格」と伝える。&lt;/li&gt;
&lt;li&gt;終わったあとに「ここまで終わったね」と区切りを確認してあげる。&lt;/li&gt;
&lt;/ul&gt;
&lt;p&gt;という声かけをするだけでも、お子さまの負担感は大きく軽減されます。&lt;/p&gt;
&lt;h3 class="h5 mt-3"&gt;結果だけでなく「取り組み方」の変化を認める&lt;/h3&gt;
&lt;p&gt;算数の点数は、どうしても上がり下がりがあります。&lt;br /&gt;
それ以上に大切なのは、&lt;/p&gt;
&lt;ul&gt;
&lt;li&gt;図や表を書く習慣がついてきた。&lt;/li&gt;
&lt;li&gt;条件に線を引く量が増えた。&lt;/li&gt;
&lt;li&gt;分からない問題に印を付けて質問できるようになった。&lt;/li&gt;
&lt;/ul&gt;
&lt;p&gt;といった取り組み方の変化です。&lt;br /&gt;
オンライン算数 個別指導のフィードバックでこうした変化が確認できたら、&lt;br /&gt;
そのままご家庭でも言葉にして認めてあげてください。&lt;/p&gt;
&lt;h3 class="h5 mt-3"&gt;週一回の「全体を眺める時間」を短く持つ&lt;/h3&gt;
&lt;p&gt;週末などに10〜15分程度で構いませんので、&lt;/p&gt;
&lt;ul&gt;
&lt;li&gt;今週は算数でどの単元を学んだか。&lt;/li&gt;
&lt;li&gt;オンライン個別でどの弱点単元に取り組んだか。&lt;/li&gt;
&lt;li&gt;来週はどの単元を重点的にやりたいか。&lt;/li&gt;
&lt;/ul&gt;
&lt;p&gt;を一緒に確認する時間を作ってみてください。&lt;br /&gt;
細かい内容まで追う必要はありません。&lt;br /&gt;
むしろ、流れを大づかみに共有することで、&lt;br /&gt;
「今はこの単元を鍛えている時期だ」とお子さまが理解しやすくなります。&lt;/p&gt;
&lt;p&gt;&lt;!-- 教室・指導者の選び方 --&gt;&lt;/p&gt;
&lt;h2 class="h4 mt-5 mb-3 border-start border-4 border-secondary ps-2"&gt;最適な教室と指導者の選び方&lt;/h2&gt;
&lt;p&gt;最後に、早稲アカ生の算数弱点補強を目的としてオンライン個別指導を選ぶ際のポイントをまとめます。&lt;/p&gt;
&lt;h3 class="h5 mt-3"&gt;予習シリーズと早稲アカのカリキュラムに精通しているか&lt;/h3&gt;
&lt;ul&gt;
&lt;li&gt;予習シリーズの構成とレベル感を理解しているか。&lt;/li&gt;
&lt;li&gt;早稲アカの授業進度やテストスケジュールを把握しているか。&lt;/li&gt;
&lt;li&gt;組分けテストや合不合の成績表から、単元別の課題を読み取れるか。&lt;/li&gt;
&lt;/ul&gt;
&lt;p&gt;こうした点は算数の個別指導において非常に重要です。&lt;br /&gt;
体験授業や面談の場で、具体的な単元名や教材名が自然に出てくるかを確認してみてください。&lt;/p&gt;
&lt;h3 class="h5 mt-3"&gt;手元映像と画面共有を活用した「過程指導」ができているか&lt;/h3&gt;
&lt;p&gt;オンライン算数 個別指導ならではの強みを生かすには、&lt;/p&gt;
&lt;ul&gt;
&lt;li&gt;手元カメラを使ってノートの書き方や途中式を確認しているか。&lt;/li&gt;
&lt;li&gt;画面共有で図や表の書き方、考え方の流れを丁寧に示してくれるか。&lt;/li&gt;
&lt;li&gt;正誤だけでなく、「どこから迷ったか」を一緒に言語化してくれるか。&lt;/li&gt;
&lt;/ul&gt;
&lt;p&gt;といった観点で授業内容を見てみるとよいでしょう。&lt;br /&gt;
答え合わせだけで終わる授業では、オンラインのメリットを十分に生かし切れていない可能性があります。&lt;/p&gt;
&lt;h3 class="h5 mt-3"&gt;家庭学習とのバランスを踏まえた現実的な学習プランがあるか&lt;/h3&gt;
&lt;p&gt;早稲アカ生は、算数以外の科目や学校の宿題も含めてスケジュールが過密になりがちです。&lt;br /&gt;
その中でオンライン個別を無理なく組み込むためには、&lt;/p&gt;
&lt;ul&gt;
&lt;li&gt;週あたりどの程度の算数の分量が現実的かを一緒に考えてくれるか。&lt;/li&gt;
&lt;li&gt;他教科とのバランスを踏まえた学習計画を提案してくれるか。&lt;/li&gt;
&lt;li&gt;テスト前一〜二週間の過ごし方を具体的にイメージさせてくれるか。&lt;/li&gt;
&lt;/ul&gt;
&lt;p&gt;こうした視点を持つ教室・指導者であれば、長期的にも安心して任せることができます。&lt;br /&gt;
コース内容やカリキュラムは、&lt;br /&gt;
&lt;a class="text-decoration-underline" href="/kobetsu_online/"&gt;オンライン算数 個別指導&lt;/a&gt;&lt;br /&gt;
の案内ページなども参考になるはずです。&lt;/p&gt;
&lt;p&gt;&lt;!-- まとめカード --&gt;&lt;/p&gt;
&lt;div class="card mt-5 mb-4 border-0 shadow-sm"&gt;
&lt;div class="card-body"&gt;
&lt;h2 class="h5 mb-3"&gt;まとめ：早稲アカ算数は「単元別反復」をオンラインで補う&lt;/h2&gt;
&lt;p&gt;早稲アカ算数と予習シリーズは、良問の多さと十分な問題量という大きな強みを持つ一方で、&lt;br /&gt;
「できるまで回すための反復の組み立て」がご家庭任せになりやすい側面があります。&lt;br /&gt;
その結果、宿題をこなしているのに弱点単元が残り続けるという状態が生まれがちです。&lt;/p&gt;
&lt;p class="mb-0"&gt;オンライン算数 個別指導を組み合わせることで、&lt;br /&gt;
単元別に必要な反復量をコントロールし、画面共有と手元映像を通じて思考過程を可視化しながら、&lt;br /&gt;
中学受験算数の弱点を効率よく補強していくことが可能になります。&lt;br /&gt;
お子さまの算数で「ここを得点源にしたい」という単元が見えてきたタイミングで、&lt;br /&gt;
&lt;a href="/kobetsu_online/"&gt;オンライン算数 個別指導コース&lt;/a&gt;&lt;br /&gt;
も候補に入れつつ、早稲アカのカリキュラムと無理なく両立できる学習環境を整えていってください。&lt;/p&gt;
&lt;/div&gt;
&lt;/div&gt;
&lt;/div&gt;
&lt;p&gt;&lt;!-- [ /.socialSet ] --&gt;&lt;/p&gt;
&lt;section id="veu_cta-31797" class="veu_cta"&gt;
&lt;div class="cta_body"&gt;
&lt;div class="cta_body_link"&gt;&lt;/div&gt;
&lt;/div&gt;
&lt;p&gt;&lt;!-- [ /.vkExUnit_cta_body ] --&gt;&lt;/p&gt;
&lt;/section&gt;
&lt;section class="veu_cta" id="veu_cta-31796"&gt;&lt;h1 class="cta_title"&gt;動画：中学受験Q&amp;A&lt;/h1&gt;&lt;div class="cta_body"&gt;&lt;div class="cta_body_image cta_body_image_right"&gt;&lt;a href="https://natsui-sansu-juku.com/ct/%e4%b8%ad%e5%ad%a6%e5%8f%97%e9%a8%93q%ef%bc%86%ef%bd%81/"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image_exist"&gt;中学受験についての親御さんの悩みやお子さんの問題に答えるQ&amp;amp;A動画です。経験に基づくアドバイスを通じて、中学受験に関する情報とサポートを提供しています。&lt;/div&gt;&lt;div class="cta_body_link"&gt;&lt;a href="https://natsui-sansu-juku.com/ct/%e4%b8%ad%e5%ad%a6%e5%8f%97%e9%a8%93q%ef%bc%86%ef%bd%81/" class="btn btn-primary btn-block btn-lg" target="_blank"&gt;動画：中学受験Q&amp;amp;A&lt;/a&gt;&lt;/div&gt;&lt;/div&gt;&lt;!--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waseaka-online-sansu%2F&amp;amp;t=%E6%97%A9%E7%A8%B2%E3%82%A2%E3%82%AB%E7%94%9F%E5%90%91%E3%81%91%EF%BC%9A%E3%82%AA%E3%83%B3%E3%83%A9%E3%82%A4%E3%83%B3%E7%AE%97%E6%95%B0%E3%81%A7%E5%BE%97%E7%82%B9%E6%BA%90%E3%82%92%E4%BD%9C%E3%82%8B%E5%8D%98%E5%85%83%E5%88%A5%E5%AF%BE%E7%AD%96%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waseaka-online-sansu%2F&amp;amp;text=%E6%97%A9%E7%A8%B2%E3%82%A2%E3%82%AB%E7%94%9F%E5%90%91%E3%81%91%EF%BC%9A%E3%82%AA%E3%83%B3%E3%83%A9%E3%82%A4%E3%83%B3%E7%AE%97%E6%95%B0%E3%81%A7%E5%BE%97%E7%82%B9%E6%BA%90%E3%82%92%E4%BD%9C%E3%82%8B%E5%8D%98%E5%85%83%E5%88%A5%E5%AF%BE%E7%AD%96%20%7C%20%E4%B8%AD%E5%AD%A6%E5%8F%97%E9%A8%93%E5%B0%82%E9%96%80%E3%80%80%E5%A4%8F%E4%BA%95%E7%AE%97%E6%95%B0%E5%A1%BE" target="_blank" &gt;&lt;span class="vk_icon_w_r_sns_x_twitter icon_sns"&gt;&lt;/span&gt;&lt;span class="sns_txt"&gt;X&lt;/span&gt;&lt;/a&gt;&lt;/li&gt;&lt;li class="sb_bluesky sb_icon"&gt;&lt;a class="sb_icon_inner" href="https://bsky.app/intent/compose?text=%E6%97%A9%E7%A8%B2%E3%82%A2%E3%82%AB%E7%94%9F%E5%90%91%E3%81%91%EF%BC%9A%E3%82%AA%E3%83%B3%E3%83%A9%E3%82%A4%E3%83%B3%E7%AE%97%E6%95%B0%E3%81%A7%E5%BE%97%E7%82%B9%E6%BA%90%E3%82%92%E4%BD%9C%E3%82%8B%E5%8D%98%E5%85%83%E5%88%A5%E5%AF%BE%E7%AD%96%20%7C%20%E4%B8%AD%E5%AD%A6%E5%8F%97%E9%A8%93%E5%B0%82%E9%96%80%E3%80%80%E5%A4%8F%E4%BA%95%E7%AE%97%E6%95%B0%E5%A1%BE%0Ahttps%3A%2F%2Fnatsui-sansu-juku.com%2Fcol_blog%2Fwaseaka-online-sansu%2F" target="_blank" &gt;&lt;span class="vk_icon_w_r_sns_bluesky icon_sns"&gt;&lt;/span&gt;&lt;span class="sns_txt"&gt;Bluesky&lt;/span&gt;&lt;/a&gt;&lt;/li&gt;&lt;li class="sb_hatena sb_icon"&gt;&lt;a class="sb_icon_inner" href="//b.hatena.ne.jp/add?mode=confirm&amp;url=https%3A%2F%2Fnatsui-sansu-juku.com%2Fcol_blog%2Fwaseaka-online-sansu%2F&amp;amp;title=%E6%97%A9%E7%A8%B2%E3%82%A2%E3%82%AB%E7%94%9F%E5%90%91%E3%81%91%EF%BC%9A%E3%82%AA%E3%83%B3%E3%83%A9%E3%82%A4%E3%83%B3%E7%AE%97%E6%95%B0%E3%81%A7%E5%BE%97%E7%82%B9%E6%BA%90%E3%82%92%E4%BD%9C%E3%82%8B%E5%8D%98%E5%85%83%E5%88%A5%E5%AF%BE%E7%AD%96%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sb_icon_inner"data-clipboard-text="早稲アカ生向け：オンライン算数で得点源を作る単元別対策 | 中学受験専門　夏井算数塾 https://natsui-sansu-juku.com/col_blog/waseaka-online-sansu/"&gt;&lt;span class="vk_icon_w_r_sns_copy icon_sns"&gt;&lt;i class="fas fa-copy"&gt;&lt;/i&gt;&lt;/span&gt;&lt;span class="sns_txt"&gt;Copy&lt;/span&gt;&lt;/button&gt;&lt;/li&gt;&lt;/ul&gt;&lt;/div&gt;&lt;!-- [ /.socialSet ] --&gt;			
------</t>
  </si>
  <si>
    <t>https://natsui-sansu-juku.com/column/200314/</t>
  </si>
  <si>
    <t>以下のページは不自然なワードを使用しています。
これらを適切に自然な言葉に置き換えて下さい。
なお、本文の装飾や構造は絶対に変えないでください。
【対象ページURL】
https://natsui-sansu-juku.com/column/200314/
【検出された不自然ワード】
- 型
【本文】
------
&lt;p&gt;&lt;iframe title="510-01　平面図形(1)【サピックスの算数を15分で講義してみた】" src="https://www.youtube.com/embed/gwaleYkSEBY?feature=oembed" width="750" height="422" frameborder="0" allowfullscreen="allowfullscreen"&gt;&lt;/iframe&gt;&lt;/p&gt;
&lt;p&gt;この動画では、中学受験算数で頻出となる&lt;strong&gt;「角度の問題」「直線図形の面積」「等高図形の２等分」&lt;/strong&gt;について、サピックスに通う小学５年生向けに重要ポイントをコンパクトに整理しています。&lt;/p&gt;
&lt;p&gt;とくに、図形分野が苦手なお子さまがつまずきやすい「考え方の型」を先に押さえてから授業に入れるように構成されています。授業前の予習や、テスト前の基本確認にぜひご活用ください。&lt;br /&gt;
サピックス小5算数の「15分まとめ」全体の一覧は、&lt;a href="https://natsui-sansu-juku.com/column/sapix-15/"&gt;全体像はこちら&lt;/a&gt;から確認できます。&lt;/p&gt;
&lt;h2&gt;本動画の内容と学習のねらい&lt;/h2&gt;
&lt;blockquote&gt;&lt;p&gt;この動画は、サピックスに通塾している小学５年生で、算数が苦手な生徒さん向けに&lt;strong&gt;「授業に入る前に見ておいてほしいポイント」&lt;/strong&gt;をまとめた内容です。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※本動画は、サピックスで使用されているテキストそのものの解説ではありません。あらかじめご了承ください。&lt;/p&gt;&lt;/blockquote&gt;
&lt;p&gt;動画で扱っているのは、次の３つのテーマです。&lt;/p&gt;
&lt;ul&gt;
&lt;li&gt;１．角度の問題&lt;/li&gt;
&lt;li&gt;２．直線図形の面積&lt;/li&gt;
&lt;li&gt;３．等高図形の２等分&lt;/li&gt;
&lt;/ul&gt;
&lt;p&gt;これらに共通するキーワードは、&lt;strong&gt;「基本の公式」と「よく使う性質」をしっかり覚え、それを図形に当てはめていくこと&lt;/strong&gt;です。以下、各テーマごとにポイントを整理します。&lt;/p&gt;
&lt;h2&gt;１．角度の問題の基本&lt;/h2&gt;
&lt;h3&gt;角度の基本知識をおさえる&lt;/h3&gt;
&lt;p&gt;まずは、角度に関する基本的な事実をしっかり確認しておきましょう。&lt;/p&gt;
&lt;ul&gt;
&lt;li&gt;&lt;strong&gt;１周&lt;/strong&gt;：３６０°&lt;/li&gt;
&lt;li&gt;&lt;strong&gt;１直線&lt;/strong&gt;：１８０°&lt;/li&gt;
&lt;li&gt;&lt;strong&gt;１直角&lt;/strong&gt;：９０°&lt;/li&gt;
&lt;/ul&gt;
&lt;p&gt;この３つの値は、ほぼすべての角度問題の「出発点」になります。図形を見たときに、&lt;/p&gt;
&lt;ul&gt;
&lt;li&gt;「ここは１直線だから、２つの角度を足すと１８０°」&lt;/li&gt;
&lt;li&gt;「十字に交わる線だから、向かい合う角は等しい」&lt;/li&gt;
&lt;/ul&gt;
&lt;p&gt;といったように、自然と頭に浮かぶ状態を目指しましょう。&lt;/p&gt;
&lt;h3&gt;二等辺三角形と平行線に注目する&lt;/h3&gt;
&lt;p&gt;角度の問題は、大きく次の２つに分類して考えると整理しやすくなります。&lt;/p&gt;
&lt;ul&gt;
&lt;li&gt;&lt;strong&gt;二等辺三角形に注目する問題&lt;/strong&gt;&lt;/li&gt;
&lt;li&gt;&lt;strong&gt;平行線に注目する問題&lt;/strong&gt;&lt;/li&gt;
&lt;/ul&gt;
&lt;p&gt;どちらも非常によく使う考え方ですので、図形の中にこれらの形が&lt;strong&gt;隠れていないか探すクセ&lt;/strong&gt;をつけておきましょう。&lt;/p&gt;
&lt;ul&gt;
&lt;li&gt;&lt;strong&gt;二等辺三角形のポイント&lt;/strong&gt;&lt;br /&gt;
・２つの辺が等しい → そのはさむ２つの角も等しい&lt;br /&gt;
・頂角と底角の関係を式で整理しやすい&lt;/li&gt;
&lt;li&gt;&lt;strong&gt;平行線のポイント&lt;/strong&gt;&lt;br /&gt;
・錯角・同位角が等しい&lt;br /&gt;
・「平行マーク」が出てきたら、必ず角度の等しさを探す&lt;/li&gt;
&lt;/ul&gt;
&lt;h3&gt;正多角形の内角・外角&lt;/h3&gt;
&lt;p&gt;正多角形の問題では、&lt;strong&gt;内角と外角の意味と計算方法&lt;/strong&gt;を正確におさえておきましょう。&lt;/p&gt;
&lt;ul&gt;
&lt;li&gt;内角：多角形の「内側」の角&lt;/li&gt;
&lt;li&gt;外角：１つの辺を延長してできる「外側」の角&lt;/li&gt;
&lt;/ul&gt;
&lt;p&gt;公式そのものはテキストに譲りますが、&lt;/p&gt;
&lt;ul&gt;
&lt;li&gt;なぜ内角の和がこうなるのか&lt;/li&gt;
&lt;li&gt;なぜ外角の和はいつも同じになるのか&lt;/li&gt;
&lt;/ul&gt;
&lt;p&gt;といった「理由」も一緒に理解しておくと、公式の丸暗記に頼らずに解けるようになります。&lt;/p&gt;
&lt;h2&gt;２．直線図形の面積&lt;/h2&gt;
&lt;h3&gt;基本の面積公式を正確に覚える&lt;/h3&gt;
&lt;p&gt;まずは、よく出てくる図形の面積公式を&lt;strong&gt;迷わず書けるレベル&lt;/strong&gt;にしておきましょう。&lt;/p&gt;
&lt;ul&gt;
&lt;li&gt;&lt;strong&gt;三角形&lt;/strong&gt;：底辺 × 高さ ÷ ２&lt;/li&gt;
&lt;li&gt;&lt;strong&gt;正方形&lt;/strong&gt;：１辺 × １辺&lt;/li&gt;
&lt;li&gt;&lt;strong&gt;長方形&lt;/strong&gt;：たて × よこ&lt;/li&gt;
&lt;li&gt;&lt;strong&gt;平行四辺形&lt;/strong&gt;：底辺 × 高さ&lt;/li&gt;
&lt;li&gt;&lt;strong&gt;台形&lt;/strong&gt;：(上底 ＋ 下底) × 高さ ÷ ２&lt;/li&gt;
&lt;li&gt;&lt;strong&gt;ひし形&lt;/strong&gt;：対角線 × 対角線 ÷ ２&lt;/li&gt;
&lt;/ul&gt;
&lt;p&gt;ここでのポイントは、&lt;/p&gt;
&lt;ul&gt;
&lt;li&gt;「何を底辺（上底）・高さとするか」を正しく見抜くこと&lt;/li&gt;
&lt;li&gt;公式にあてはめる前に、図形に高さの線をしっかり書き込むこと&lt;/li&gt;
&lt;/ul&gt;
&lt;p&gt;です。図を動かしたり、補助線を書き足したりして、「この長さが高さなんだ」と納得しながら公式を使うようにしましょう。&lt;/p&gt;
&lt;h3&gt;複雑な面積を求める４つのパターン&lt;/h3&gt;
&lt;p&gt;複雑な図形の面積を求めるときには、次の４つの考え方を使い分けます。&lt;/p&gt;
&lt;ol&gt;
&lt;li&gt;&lt;strong&gt;バラバラにする&lt;/strong&gt;&lt;br /&gt;
図形を三角形や長方形など、&lt;strong&gt;面積が求めやすい形に分けて合計する&lt;/strong&gt;方法です。&lt;/li&gt;
&lt;li&gt;&lt;strong&gt;全体 − いらないもの&lt;/strong&gt;&lt;br /&gt;
大きな図形の面積から、必要のない部分を引いて求める方法です。&lt;br /&gt;
例：長方形 － 三角形 ＝ 求めたい部分&lt;/li&gt;
&lt;li&gt;&lt;strong&gt;等積移動&lt;/strong&gt;&lt;br /&gt;
図形の形を「平行移動」させるなどしても面積は変わらない、という性質を利用する方法です。&lt;/li&gt;
&lt;li&gt;&lt;strong&gt;等積変形&lt;/strong&gt;&lt;br /&gt;
図形を切って貼り合わせたりして、&lt;strong&gt;同じ面積を持つ別の形&lt;/strong&gt;に変えてから面積を求める方法です。&lt;/li&gt;
&lt;/ol&gt;
&lt;p&gt;ほとんどの面積問題は、実はこの４パターンのどれかに当てはめることができます。問題演習の際には、&lt;/p&gt;
&lt;ul&gt;
&lt;li&gt;「この問題は４パターンのどれにあたるか？」&lt;/li&gt;
&lt;li&gt;「別のパターンでも解けるか？」&lt;/li&gt;
&lt;/ul&gt;
&lt;p&gt;といった視点で解き方を整理しておくと、初見の問題にも対応しやすくなります。&lt;/p&gt;
&lt;h2&gt;３．等高図形の２等分&lt;/h2&gt;
&lt;h3&gt;等高図形とは？&lt;/h3&gt;
&lt;p&gt;等高図形とは、&lt;strong&gt;高さが同じ図形同士&lt;/strong&gt;のことを指します。代表的なものが「高さが等しい２つの台形」です。&lt;/p&gt;
&lt;h3&gt;「高さが等しい台形」の性質&lt;/h3&gt;
&lt;p&gt;動画で紹介している重要な性質は、&lt;/p&gt;
&lt;p&gt;&lt;strong&gt;「高さが等しい２つの台形は、それぞれの『上底＋下底』も等しい」&lt;/strong&gt;&lt;/p&gt;
&lt;p&gt;というものです。&lt;/p&gt;
&lt;p&gt;この性質を利用すると、&lt;/p&gt;
&lt;ul&gt;
&lt;li&gt;台形を２つの図形に分けて面積を等しくしたいとき&lt;/li&gt;
&lt;li&gt;ある線で切ったときに、左右（または上下）の面積が等しくなる条件を知りたいとき&lt;/li&gt;
&lt;/ul&gt;
&lt;p&gt;などに、&lt;strong&gt;「上底＋下底」の長さに注目することで、面積の等しさを判断することができます。&lt;/strong&gt;&lt;/p&gt;
&lt;p&gt;台形以外の図形（例：平行四辺形や長方形を台形に分けたもの）にも応用できる考え方ですので、しっかり頭に入れておきましょう。&lt;/p&gt;
&lt;h2&gt;当塾でのSapix対策について&lt;/h2&gt;
&lt;p&gt;この動画は、Sapixの授業内容にスムーズに入っていけるように、&lt;strong&gt;「事前に押さえておきたい基礎・考え方」をコンパクトにまとめたもの&lt;/strong&gt;です。&lt;/p&gt;
&lt;ul&gt;
&lt;li&gt;角度問題での「二等辺三角形・平行線の見つけ方」&lt;/li&gt;
&lt;li&gt;面積問題での「４つの解き方パターン」&lt;/li&gt;
&lt;li&gt;等高図形での「上底＋下底」の意味&lt;/li&gt;
&lt;/ul&gt;
&lt;p&gt;といったポイントを事前に理解しておくことで、Sapixの授業で扱う応用問題にも取り組みやすくなります。&lt;/p&gt;
&lt;p&gt;さらに詳しいSapixの特徴や、当塾での具体的な対策については、以下のページもあわせてご覧ください。&lt;/p&gt;
&lt;ul&gt;
&lt;li&gt;Sapixの特徴については&lt;strong&gt;&lt;a href="https://natsui-sansu-juku.com/sapix-2/" target="_blank" rel="noopener noreferrer"&gt;コチラ&lt;/a&gt;&lt;/strong&gt;&lt;/li&gt;
&lt;li&gt;当塾でのSapix対策については&lt;strong&gt;&lt;a href="https://natsui-sansu-juku.com/sapix/" target="_blank" rel="noopener noreferrer"&gt;コチラ&lt;/a&gt;&lt;/strong&gt;&lt;/li&gt;
&lt;/ul&gt;
&lt;h2&gt;まとめ：図形分野の「型」をおさえて得点源に&lt;/h2&gt;
&lt;p&gt;本動画で扱っている内容は、いずれも中学受験の図形分野で繰り返し登場する重要なテーマです。&lt;/p&gt;
&lt;ul&gt;
&lt;li&gt;&lt;strong&gt;角度の問題&lt;/strong&gt;：１周・直線・直角の基本と、二等辺三角形＆平行線への注目&lt;/li&gt;
&lt;li&gt;&lt;strong&gt;直線図形の面積&lt;/strong&gt;：各図形の面積公式と、「バラバラ」「全体−いらないもの」「等積移動・等積変形」の４パターン&lt;/li&gt;
&lt;li&gt;&lt;strong&gt;等高図形の２等分&lt;/strong&gt;：「高さが等しい台形」では、上底＋下底が等しければ面積も等しいという性質&lt;/li&gt;
&lt;/ul&gt;
&lt;p&gt;これらの&lt;strong&gt;「考え方の型」&lt;/strong&gt;をしっかり身につけておくことで、難しそうに見える図形問題も、落ち着いて整理しながら解けるようになります。&lt;/p&gt;
&lt;p&gt;図形が苦手なお子さまは、まずはこの動画で紹介している基本事項をおさえたうえで、実際の問題演習で「どの型を使うのか？」を意識しながら取り組んでみてください。&lt;/p&gt;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&lt;p&gt;&lt;a style="display: inline-flex; align-items: center; justify-content: center; text-decoration: none; font-weight: 900; border-radius: 12px; padding: 10px 12px; background: #f0fdf4; color: #0f7a35; border: 1px solid rgba(22,163,74,.55);" href="https://natsui-sansu-juku.com/kobetsu/"&gt;&lt;br /&gt;
教室1対1を見る&lt;br /&gt;
&lt;/a&gt;&lt;/p&gt;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200314%2F&amp;amp;t=510-01%E3%80%80%E3%80%8C%E5%B9%B3%E9%9D%A2%E5%9B%B3%E5%BD%A2%281%29%E3%80%8D%E3%80%90%E3%82%B5%E3%83%94%E3%83%83%E3%82%AF%E3%82%B9%E3%81%AE%E7%AE%97%E6%95%B0%E3%82%9215%E5%88%86%E3%81%A7%E8%AC%9B%E7%BE%A9%E3%81%97%E3%81%A6%E3%81%BF%E3%81%9F%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200314%2F&amp;amp;text=510-01%E3%80%80%E3%80%8C%E5%B9%B3%E9%9D%A2%E5%9B%B3%E5%BD%A2%281%29%E3%80%8D%E3%80%90%E3%82%B5%E3%83%94%E3%83%83%E3%82%AF%E3%82%B9%E3%81%AE%E7%AE%97%E6%95%B0%E3%82%9215%E5%88%86%E3%81%A7%E8%AC%9B%E7%BE%A9%E3%81%97%E3%81%A6%E3%81%BF%E3%81%9F%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510-01%E3%80%80%E3%80%8C%E5%B9%B3%E9%9D%A2%E5%9B%B3%E5%BD%A2%281%29%E3%80%8D%E3%80%90%E3%82%B5%E3%83%94%E3%83%83%E3%82%AF%E3%82%B9%E3%81%AE%E7%AE%97%E6%95%B0%E3%82%9215%E5%88%86%E3%81%A7%E8%AC%9B%E7%BE%A9%E3%81%97%E3%81%A6%E3%81%BF%E3%81%9F%E3%80%91%20%7C%20%E4%B8%AD%E5%AD%A6%E5%8F%97%E9%A8%93%E5%B0%82%E9%96%80%E3%80%80%E5%A4%8F%E4%BA%95%E7%AE%97%E6%95%B0%E5%A1%BE%0Ahttps%3A%2F%2Fnatsui-sansu-juku.com%2Fcolumn%2F200314%2F" target="_blank" &gt;&lt;span class="vk_icon_w_r_sns_bluesky icon_sns"&gt;&lt;/span&gt;&lt;span class="sns_txt"&gt;Bluesky&lt;/span&gt;&lt;/a&gt;&lt;/li&gt;&lt;li class="sb_hatena sb_icon"&gt;&lt;a class="sb_icon_inner" href="//b.hatena.ne.jp/add?mode=confirm&amp;url=https%3A%2F%2Fnatsui-sansu-juku.com%2Fcolumn%2F200314%2F&amp;amp;title=510-01%E3%80%80%E3%80%8C%E5%B9%B3%E9%9D%A2%E5%9B%B3%E5%BD%A2%281%29%E3%80%8D%E3%80%90%E3%82%B5%E3%83%94%E3%83%83%E3%82%AF%E3%82%B9%E3%81%AE%E7%AE%97%E6%95%B0%E3%82%9215%E5%88%86%E3%81%A7%E8%AC%9B%E7%BE%A9%E3%81%97%E3%81%A6%E3%81%BF%E3%81%9F%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sb_icon_inner"data-clipboard-text="510-01　「平面図形(1)」【サピックスの算数を15分で講義してみた】 | 中学受験専門　夏井算数塾 https://natsui-sansu-juku.com/column/200314/"&gt;&lt;span class="vk_icon_w_r_sns_copy icon_sns"&gt;&lt;i class="fas fa-copy"&gt;&lt;/i&gt;&lt;/span&gt;&lt;span class="sns_txt"&gt;Copy&lt;/span&gt;&lt;/button&gt;&lt;/li&gt;&lt;/ul&gt;&lt;/div&gt;&lt;!-- [ /.socialSet ] --&gt;			
------</t>
  </si>
  <si>
    <t>https://natsui-sansu-juku.com/column/510-13/</t>
  </si>
  <si>
    <t>以下のページは不自然なワードを使用しています。
これらを適切に自然な言葉に置き換えて下さい。
なお、本文の装飾や構造は絶対に変えないでください。
【対象ページURL】
https://natsui-sansu-juku.com/column/510-13/
【検出された不自然ワード】
- 手順
- 失点
【本文】
------
&lt;h2&gt;サピックス5年生のための「等差数列・群数列・数表」基礎整理&lt;/h2&gt;
&lt;p&gt;サピックス5年生の算数では、&lt;strong&gt;等差数列&lt;/strong&gt;や&lt;strong&gt;群数列&lt;/strong&gt;、そして&lt;strong&gt;数表の読み取り&lt;/strong&gt;といった、数の並び方を扱う単元が登場します。&lt;br /&gt;
一見シンプルに見えますが、&lt;/p&gt;
&lt;ul&gt;
&lt;li&gt;一般項の式にうまく当てはめられない&lt;/li&gt;
&lt;li&gt;群数列で「どのセットの何番目か」が分からなくなる&lt;/li&gt;
&lt;li&gt;頭の中だけで考えてしまい、数え間違いが多くなる&lt;/li&gt;
&lt;/ul&gt;
&lt;p&gt;といったつまずきが起こりやすい分野でもあります。&lt;br /&gt;
このページは、サピックス小5算数を短時間で整理するシリーズの一部です。全体の構成や他単元の一覧は&lt;a href="https://natsui-sansu-juku.com/column/sapix-15/" target="_blank" rel="noopener noreferrer"&gt;&lt;strong&gt;サピックス小5算数 15分まとめ（全体像はこちら）&lt;/strong&gt;&lt;/a&gt;から確認できます。&lt;br /&gt;
このページでは、動画の内容を補足しながら、&lt;strong&gt;等差数列の基本・群数列の考え方・数表の書き方&lt;/strong&gt;を、授業前後の予習・復習用に整理しました。&lt;/p&gt;
&lt;h2&gt;動画講義：等差数列・群数列・数表のポイント&lt;/h2&gt;
&lt;p&gt;&lt;iframe title="510-13　規則性【サピックスの算数を15分で授業してみた】" src="https://www.youtube.com/embed/cjiKs6U6pDM?feature=oembed" width="750" height="422" frameborder="0" allowfullscreen="allowfullscreen"&gt;&lt;/iframe&gt;&lt;/p&gt;
&lt;blockquote&gt;&lt;p&gt;この動画は、サピックスに通塾している小学5年生で、算数が苦手な生徒さん向けに、&lt;strong&gt;「SAPIXの授業前に見ておくべき内容」&lt;/strong&gt;をまとめたものです。&lt;/p&gt;
&lt;p&gt;ポイントを絞ったコンパクトな講義なので、基本の復習や授業理解のサポートとして活用していただけます。&lt;/p&gt;
&lt;p&gt;※SAPIXで使用されているテキストそのものの解説ではありません。ご了承ください。&lt;/p&gt;&lt;/blockquote&gt;
&lt;h2&gt;１．等差数列とその和&lt;/h2&gt;
&lt;p&gt;まずは、この単元の土台となる&lt;strong&gt;等差数列&lt;/strong&gt;から確認していきましょう。&lt;/p&gt;
&lt;h3&gt;等差数列とは？&lt;/h3&gt;
&lt;p&gt;&lt;strong&gt;等差数列&lt;/strong&gt;とは、&lt;strong&gt;1つ進むごとに同じ数だけ増えたり減ったりする数列&lt;/strong&gt;のことです。&lt;/p&gt;
&lt;ul&gt;
&lt;li&gt;例：2, 5, 8, 11, 14, …（3ずつ増えている）&lt;/li&gt;
&lt;li&gt;例：20, 17, 14, 11, …（3ずつ減っている）&lt;/li&gt;
&lt;/ul&gt;
&lt;p&gt;この「毎回同じだけ増える（減る）数」のことを&lt;strong&gt;公差&lt;/strong&gt;と呼びます。&lt;/p&gt;
&lt;h3&gt;等差数列の一般項（▢番目の数）&lt;/h3&gt;
&lt;p&gt;等差数列の&lt;strong&gt;▢番目の数&lt;/strong&gt;（一般項）は、次の式で表せます。&lt;/p&gt;
&lt;p&gt;&lt;strong&gt;▢番目 ＝ はじめ ＋ 差 ×（▢ − 1）&lt;/strong&gt;&lt;/p&gt;
&lt;ul&gt;
&lt;li&gt;&lt;strong&gt;はじめ：&lt;/strong&gt;1番目の数&lt;/li&gt;
&lt;li&gt;&lt;strong&gt;差：&lt;/strong&gt;1つ進むごとに増える（または減る）数&lt;/li&gt;
&lt;li&gt;&lt;strong&gt;▢：&lt;/strong&gt;何番目かを表す番号（n番目など）&lt;/li&gt;
&lt;/ul&gt;
&lt;p&gt;例えば、はじめが2、公差が3の等差数列なら、&lt;/p&gt;
&lt;ul&gt;
&lt;li&gt;n番目 ＝ 2 ＋ 3×(n−1)&lt;/li&gt;
&lt;/ul&gt;
&lt;p&gt;という形で表すことができます。&lt;/p&gt;
&lt;h3&gt;等差数列の和（合計）&lt;/h3&gt;
&lt;p&gt;最初からある項までの合計を求めたいときは、次の公式を使います。&lt;/p&gt;
&lt;p&gt;&lt;strong&gt;（はじめ ＋ さいご）× 個数 ÷ 2&lt;/strong&gt;&lt;/p&gt;
&lt;ul&gt;
&lt;li&gt;&lt;strong&gt;はじめ：&lt;/strong&gt;最初の数&lt;/li&gt;
&lt;li&gt;&lt;strong&gt;さいご：&lt;/strong&gt;最後の数&lt;/li&gt;
&lt;li&gt;&lt;strong&gt;個数：&lt;/strong&gt;何個分足すか&lt;/li&gt;
&lt;/ul&gt;
&lt;p&gt;たとえば、2, 5, 8, 11, 14 の5つを足すときは、&lt;br /&gt;
(2＋14)×5÷2 ＝ 16×5÷2 ＝ 40 となります。&lt;/p&gt;
&lt;p&gt;&lt;strong&gt;ポイント：&lt;/strong&gt;「並んでいる数の中から、最初と最後、個数をしっかり読み取れるか」がカギです。&lt;/p&gt;
&lt;h3&gt;群数列とは？&lt;/h3&gt;
&lt;p&gt;等差数列の考え方を応用したものとして&lt;strong&gt;群数列（ぐんすうれつ）&lt;/strong&gt;があります。&lt;/p&gt;
&lt;p&gt;&lt;strong&gt;群数列：&lt;/strong&gt;&lt;br /&gt;
&lt;strong&gt;同じ並び方（パターン）が繰り返される数列&lt;/strong&gt;のこと。&lt;/p&gt;
&lt;ul&gt;
&lt;li&gt;例：1, 2, 3｜1, 2, 3｜1, 2, 3｜…&lt;/li&gt;
&lt;li&gt;例：2, 4｜6, 8｜10, 12｜… のように、「かたまり」が続いていく並び&lt;/li&gt;
&lt;/ul&gt;
&lt;h2&gt;２．いろいろな数列（群数列の考え方）&lt;/h2&gt;
&lt;p&gt;群数列の問題を解くには、&lt;strong&gt;「かたまり（セット）」に分けて考える&lt;/strong&gt;ことがとても有効です。&lt;/p&gt;
&lt;h3&gt;群数列の基本手順&lt;/h3&gt;
&lt;p&gt;元記事では、群数列を解くための手順として次の3ステップが紹介されています。&lt;/p&gt;
&lt;ol&gt;
&lt;li&gt;&lt;strong&gt;セット（1つのまとまり）に分ける&lt;/strong&gt;&lt;/li&gt;
&lt;li&gt;&lt;strong&gt;セットに名前をつける&lt;/strong&gt;&lt;/li&gt;
&lt;li&gt;&lt;strong&gt;名前（セット番号）と中身の関係性を見つける&lt;/strong&gt;&lt;/li&gt;
&lt;/ol&gt;
&lt;p&gt;このとき、常に意識しておきたいのが、&lt;/p&gt;
&lt;p&gt;&lt;strong&gt;👉 「何セット目の何番目か？」&lt;/strong&gt;&lt;/p&gt;
&lt;p&gt;という視点です。&lt;/p&gt;
&lt;h3&gt;「何セット目の何番目か？」を意識する理由&lt;/h3&gt;
&lt;ul&gt;
&lt;li&gt;長い数列をそのまま数えようとすると、&lt;strong&gt;途中でズレてミスしやすい&lt;/strong&gt;&lt;/li&gt;
&lt;li&gt;「1セットあたり何個あるか」が分かると、&lt;strong&gt;全体をセット単位でまとめて数えられる&lt;/strong&gt;&lt;/li&gt;
&lt;li&gt;セット番号と、セットの中の何番目かが分かれば、&lt;strong&gt;その位置の数を式で表しやすくなる&lt;/strong&gt;&lt;/li&gt;
&lt;/ul&gt;
&lt;p&gt;たとえば、「1, 2, 3｜1, 2, 3｜1, 2, 3｜…」のような数列で、20番目の数を求めたいとき、&lt;/p&gt;
&lt;ul&gt;
&lt;li&gt;1セット＝3個&lt;/li&gt;
&lt;li&gt;20 ÷ 3 の 商と余り を考えて、&lt;strong&gt;「何セット目の何番目か」&lt;/strong&gt;を調べる&lt;/li&gt;
&lt;/ul&gt;
&lt;p&gt;という手順で考えることができます。&lt;br /&gt;
群数列では、&lt;strong&gt;「セット数」と「セット内の位置」&lt;/strong&gt;を切り分けて考えることがポイントです。&lt;/p&gt;
&lt;h2&gt;３．数表の問題の進め方&lt;/h2&gt;
&lt;p&gt;等差数列や群数列の応用として、&lt;strong&gt;数表（数字が並んだ表）&lt;/strong&gt;の問題がよく出題されます。&lt;br /&gt;
ここで重要なのは、「頭の中だけでやろう」としないことです。&lt;/p&gt;
&lt;h3&gt;まずは自分で表を書いてみる&lt;/h3&gt;
&lt;p&gt;元記事では、&lt;/p&gt;
&lt;p&gt;&lt;strong&gt;「問題を解くときは、まず自分で簡単な表を書くことから始めましょう。頭の中だけで考えず、書き出すことで計算が整理され、ミスも減ります。」&lt;/strong&gt;&lt;/p&gt;
&lt;p&gt;と説明されています。&lt;/p&gt;
&lt;ul&gt;
&lt;li&gt;1行目・2行目・3行目…と、実際に数を並べてみる&lt;/li&gt;
&lt;li&gt;「何列目にどんな数がくるか」を、&lt;strong&gt;目に見える形で確認する&lt;/strong&gt;&lt;/li&gt;
&lt;li&gt;途中で規則性に気づいたら、そこから&lt;strong&gt;式でまとめて考える&lt;/strong&gt;ようにする&lt;/li&gt;
&lt;/ul&gt;
&lt;p&gt;最初から式だけで解こうとするのではなく、&lt;strong&gt;「小さな表を自分の手でつくってみる」&lt;/strong&gt;ことが、数表問題攻略の近道です。&lt;/p&gt;
&lt;h3&gt;数表問題でのチェックポイント&lt;/h3&gt;
&lt;ul&gt;
&lt;li&gt;行と列の&lt;strong&gt;並び方のルール&lt;/strong&gt;を確認しているか&lt;/li&gt;
&lt;li&gt;「何行目の何列目」→「それは全体で何番目か」を落ち着いて対応できているか&lt;/li&gt;
&lt;li&gt;途中のメモを&lt;strong&gt;省略しすぎて、数え間違い・書き間違い&lt;/strong&gt;をしていないか&lt;/li&gt;
&lt;/ul&gt;
&lt;p&gt;数表の問題は、&lt;strong&gt;ていねいに書く癖&lt;/strong&gt;をつけるだけで、失点を大きく減らすことができます。&lt;/p&gt;
&lt;h2&gt;当塾でのSAPIX対策&lt;/h2&gt;
&lt;h3&gt;サピックス算数の特徴と当塾の方針&lt;/h3&gt;
&lt;p&gt;SAPIXの算数では、&lt;strong&gt;数列・数表・規則性&lt;/strong&gt;といった単元を通して、&lt;strong&gt;「先を見通してパターンを読み取る力」&lt;/strong&gt;が求められます。&lt;br /&gt;
特に、等差数列や群数列の考え方は、&lt;/p&gt;
&lt;ul&gt;
&lt;li&gt;中学受験の規則性の問題&lt;/li&gt;
&lt;li&gt;後半の&lt;strong&gt;文章題・場合の数・グラフ&lt;/strong&gt;の単元&lt;/li&gt;
&lt;/ul&gt;
&lt;p&gt;にもつながる、重要な基礎となります。&lt;/p&gt;
&lt;p&gt;当塾では、&lt;/p&gt;
&lt;ul&gt;
&lt;li&gt;等差数列・群数列・数表の&lt;strong&gt;基本パターンを整理&lt;/strong&gt;し、どの問題にも共通する考え方を指導&lt;/li&gt;
&lt;li&gt;動画と演習を組み合わせて、&lt;strong&gt;「書き出す → 規則を見つける → 式で表す」&lt;/strong&gt;という流れを定着&lt;/li&gt;
&lt;li&gt;サピックス特有のひねりのある問題も、&lt;strong&gt;基礎の延長線上として理解できるように解説&lt;/strong&gt;&lt;/li&gt;
&lt;/ul&gt;
&lt;p&gt;といった方針で、SAPIXに通塾しているお子さまの算数学習をサポートしています。&lt;/p&gt;
&lt;h3&gt;詳しいご案内はこちら&lt;/h3&gt;
&lt;p&gt;SAPIXの特徴については&lt;strong&gt;&lt;a href="https://natsui-sansu-juku.com/sapix-2/" target="_blank" rel="noopener noreferrer"&gt;コチラ&lt;/a&gt;&lt;/strong&gt;、&lt;br /&gt;
当塾のSAPIX対策については&lt;strong&gt;&lt;a href="https://natsui-sansu-juku.com/sapix/" target="_blank" rel="noopener noreferrer"&gt;コチラ&lt;/a&gt;&lt;/strong&gt;をご覧ください。&lt;/p&gt;
&lt;h2&gt;まとめ：等差数列・群数列・数表を「パターンでとらえる」力をつけよう&lt;/h2&gt;
&lt;ul&gt;
&lt;li&gt;&lt;strong&gt;等差数列：&lt;/strong&gt;1つ進むごとに同じ数だけ増えたり減ったりする数列。&lt;br /&gt;
一般項は「はじめ＋差×(▢−1)」、和は「（はじめ＋さいご）×個数÷2」で求める。&lt;/li&gt;
&lt;li&gt;&lt;strong&gt;群数列：&lt;/strong&gt;同じ並び方（パターン）が繰り返される数列。&lt;br /&gt;
「セットに分ける → 名前をつける → セット番号と中身の関係を見る」の3ステップで整理する。&lt;/li&gt;
&lt;li&gt;&lt;strong&gt;「何セット目の何番目か」&lt;/strong&gt;という視点を持つことで、長い数列でも規則的に位置を特定できる。&lt;/li&gt;
&lt;li&gt;&lt;strong&gt;数表：&lt;/strong&gt;まずは自分で簡単な表を書き出し、行・列・全体の順番の関係を目で確認してから式に落とし込む。&lt;/li&gt;
&lt;li&gt;頭の中だけで解こうとせず、&lt;strong&gt;「書き出す → 規則を見つける → まとめて計算する」&lt;/strong&gt;という流れを徹底することで、ミスが減り、得点源になりやすい単元になる。&lt;/li&gt;
&lt;/ul&gt;
&lt;p&gt;動画と本ページを併用しながら、等差数列・群数列・数表を&lt;strong&gt;「ただの暗記」ではなく「パターンを見抜く練習」&lt;/strong&gt;として取り組んでいきましょう。それが、今後のサピックス算数全体の土台づくりにつながります。&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&lt;p&gt;&lt;a style="display: inline-flex; align-items: center; justify-content: center; text-decoration: none; font-weight: 900; border-radius: 12px; padding: 10px 12px; background: #f0fdf4; color: #0f7a35; border: 1px solid rgba(22,163,74,.55);" href="https://natsui-sansu-juku.com/kobetsu/"&gt;&lt;br /&gt;
教室1対1を見る&lt;br /&gt;
&lt;/a&gt;&lt;/p&gt;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href="//www.facebook.com/sharer.php?src=bm&amp;u=https%3A%2F%2Fnatsui-sansu-juku.com%2Fcolumn%2F510-13%2F&amp;amp;t=510-13%E3%80%80%E8%A6%8F%E5%89%87%E6%80%A7%20%7C%20%E4%B8%AD%E5%AD%A6%E5%8F%97%E9%A8%93%E5%B0%82%E9%96%80%E3%80%80%E5%A4%8F%E4%BA%95%E7%AE%97%E6%95%B0%E5%A1%BE"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href="//twitter.com/intent/tweet?url=https%3A%2F%2Fnatsui-sansu-juku.com%2Fcolumn%2F510-13%2F&amp;amp;text=510-13%E3%80%80%E8%A6%8F%E5%89%87%E6%80%A7%20%7C%20%E4%B8%AD%E5%AD%A6%E5%8F%97%E9%A8%93%E5%B0%82%E9%96%80%E3%80%80%E5%A4%8F%E4%BA%95%E7%AE%97%E6%95%B0%E5%A1%BE" target="_blank" &gt;&lt;span class="vk_icon_w_r_sns_x_twitter icon_sns"&gt;&lt;/span&gt;&lt;span class="sns_txt"&gt;X&lt;/span&gt;&lt;/a&gt;&lt;/li&gt;&lt;li class="sb_bluesky sb_icon"&gt;&lt;a class="sb_icon_inner" href="https://bsky.app/intent/compose?text=510-13%E3%80%80%E8%A6%8F%E5%89%87%E6%80%A7%20%7C%20%E4%B8%AD%E5%AD%A6%E5%8F%97%E9%A8%93%E5%B0%82%E9%96%80%E3%80%80%E5%A4%8F%E4%BA%95%E7%AE%97%E6%95%B0%E5%A1%BE%0Ahttps%3A%2F%2Fnatsui-sansu-juku.com%2Fcolumn%2F510-13%2F" target="_blank" &gt;&lt;span class="vk_icon_w_r_sns_bluesky icon_sns"&gt;&lt;/span&gt;&lt;span class="sns_txt"&gt;Bluesky&lt;/span&gt;&lt;/a&gt;&lt;/li&gt;&lt;li class="sb_hatena sb_icon"&gt;&lt;a class="sb_icon_inner" href="//b.hatena.ne.jp/add?mode=confirm&amp;url=https%3A%2F%2Fnatsui-sansu-juku.com%2Fcolumn%2F510-13%2F&amp;amp;title=510-13%E3%80%80%E8%A6%8F%E5%89%87%E6%80%A7%20%7C%20%E4%B8%AD%E5%AD%A6%E5%8F%97%E9%A8%93%E5%B0%82%E9%96%80%E3%80%80%E5%A4%8F%E4%BA%95%E7%AE%97%E6%95%B0%E5%A1%BE"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sb_icon_inner"data-clipboard-text="510-13　規則性 | 中学受験専門　夏井算数塾 https://natsui-sansu-juku.com/column/510-13/"&gt;&lt;span class="vk_icon_w_r_sns_copy icon_sns"&gt;&lt;i class="fas fa-copy"&gt;&lt;/i&gt;&lt;/span&gt;&lt;span class="sns_txt"&gt;Copy&lt;/span&gt;&lt;/button&gt;&lt;/li&gt;&lt;/ul&gt;&lt;/div&gt;&lt;!-- [ /.socialSet ] --&gt;			
------</t>
  </si>
  <si>
    <t>https://natsui-sansu-juku.com/column/h51-01/</t>
  </si>
  <si>
    <t>以下のページは不自然なワードを使用しています。
これらを適切に自然な言葉に置き換えて下さい。
なお、本文の装飾や構造は絶対に変えないでください。
【対象ページURL】
https://natsui-sansu-juku.com/column/h51-01/
【検出された不自然ワード】
- 固定
- 手順
【本文】
------
&lt;p&gt;&lt;!-- SAPIX5年「概数・分数小数」授業前ポイント解説 固定ページ用本文ここから --&gt;&lt;/p&gt;
&lt;p&gt;&lt;iframe title="H51-01　数の性質【サピックスの算数を15分で授業してみた】" src="https://www.youtube.com/embed/IBxrvxQytKM?feature=oembed" width="750" height="422" frameborder="0" allowfullscreen="allowfullscreen"&gt;&lt;/iframe&gt;&lt;/p&gt;
&lt;p&gt;&amp;nbsp;&lt;/p&gt;
&lt;p&gt;「上から1桁の概数」は、&lt;strong&gt;左から1つだけ数字を残し&lt;/strong&gt;、その&lt;strong&gt;1つ下の位&lt;/strong&gt;を見て四捨五入した「近い数」です。小数でも、&lt;strong&gt;どの位で四捨五入するか&lt;/strong&gt;を決めれば手順は同じです。&lt;/p&gt;
&lt;p&gt;このページでは、上記の動画で解説している「概数の求め方」「概数の範囲（数／整数・未満／以下）」「分数・小数を利用した問題」について、要点を整理してお伝えします。対象は、SAPIX（サピックス）に通う小学5年生で算数が苦手な生徒さんを想定していますが、他塾生の方にとっても授業前の予習・基本事項の確認として活用していただける内容です。&lt;/p&gt;
&lt;p&gt;SAPIX小5算数の他単元も含めて、授業前後の押さえどころをまとめて確認したい場合は、&lt;a href="https://natsui-sansu-juku.com/column/sapix-15/"&gt;サピックス小5算数 15分まとめ（全体像はこちら）&lt;/a&gt;もあわせてご覧ください。&lt;/p&gt;
&lt;h2&gt;本動画の概要&lt;/h2&gt;
&lt;h3&gt;動画のねらい&lt;/h3&gt;
&lt;blockquote&gt;&lt;p&gt;この動画は、サピックスに通塾している小学５年生で、算数が苦手な生徒さん向けに&lt;strong&gt;「授業に入る前に見ておいてほしいポイント」&lt;/strong&gt;をまとめた内容です。重要な部分だけを絞ったコンパクトな講義となっていますので、基本事項の復習にご活用いただければ幸いです。&lt;/p&gt;
&lt;p&gt;※本動画は、サピックスで使用されているテキストそのものの解説ではありません。あらかじめご了承ください。&lt;/p&gt;&lt;/blockquote&gt;
&lt;p&gt;動画で扱っている主な内容は次の3つです。&lt;/p&gt;
&lt;ul&gt;
&lt;li&gt;１．概数の求め方（四捨五入の基本）&lt;/li&gt;
&lt;li&gt;２．概数の範囲のとらえ方（「未満」と「以下」に注意）&lt;/li&gt;
&lt;li&gt;３．分数・小数を利用した応用問題（大きさ比べ・計算の工夫）&lt;/li&gt;
&lt;/ul&gt;
&lt;p&gt;ここからは、それぞれのポイントを紙の学習でも見返しやすいように整理していきます。&lt;/p&gt;
&lt;h2&gt;１．概数の求め方（四捨五入の基本）&lt;/h2&gt;
&lt;h3&gt;四捨五入のルール&lt;/h3&gt;
&lt;p&gt;概数の基本は、まず&lt;strong&gt;四捨五入のルール&lt;/strong&gt;を正確に覚えることです。&lt;/p&gt;
&lt;ul&gt;
&lt;li&gt;&lt;strong&gt;0～4：切り捨て&lt;/strong&gt;（その位の数字は変えず、下の位をすべて0にする）&lt;/li&gt;
&lt;li&gt;&lt;strong&gt;5～9：切り上げ&lt;/strong&gt;（その位の数字を1大きくして、下の位をすべて0にする）&lt;/li&gt;
&lt;/ul&gt;
&lt;p&gt;このルールを「なんとなく」ではなく、&lt;strong&gt;はっきり言葉で説明できる状態&lt;/strong&gt;にしておくと、桁が大きくなってもミスが減ります。&lt;/p&gt;
&lt;h3&gt;千の位で四捨五入するときの考え方&lt;/h3&gt;
&lt;p&gt;「千の位で四捨五入する」というのは、&lt;/p&gt;
&lt;ul&gt;
&lt;li&gt;&lt;strong&gt;千の位の数字を見て、切り上げ／切り捨てを決める&lt;/strong&gt;&lt;/li&gt;
&lt;li&gt;答えは&lt;strong&gt;千の位より上の位&lt;/strong&gt;（この場合は&lt;strong&gt;1万の位まで&lt;/strong&gt;）で表す&lt;/li&gt;
&lt;/ul&gt;
&lt;p&gt;具体的なイメージ：&lt;/p&gt;
&lt;ul&gt;
&lt;li&gt;例：&lt;strong&gt;12,300 を千の位で四捨五入&lt;/strong&gt;&lt;br /&gt;
→ 千の位は「2」、その下の位（百の位）は「3」なので 0～4 に該当 ⇒ &lt;strong&gt;切り捨て&lt;/strong&gt;&lt;br /&gt;
→ 答え：&lt;strong&gt;12,000&lt;/strong&gt;&lt;/li&gt;
&lt;li&gt;例：&lt;strong&gt;12,800 を千の位で四捨五入&lt;/strong&gt;&lt;br /&gt;
→ 千の位は「2」、その下の位（百の位）は「8」なので 5～9 に該当 ⇒ &lt;strong&gt;切り上げ&lt;/strong&gt;&lt;br /&gt;
→ 答え：&lt;strong&gt;13,000&lt;/strong&gt;&lt;/li&gt;
&lt;/ul&gt;
&lt;p&gt;ポイントは、&lt;/p&gt;
&lt;ul&gt;
&lt;li&gt;「どの位で四捨五入するのか」を必ず確認する&lt;/li&gt;
&lt;li&gt;「見るのはその一つ下の位」であることを意識する&lt;/li&gt;
&lt;/ul&gt;
&lt;h2&gt;２．概数の範囲の考え方&lt;/h2&gt;
&lt;h3&gt;切り上げのときは「範囲」が特に間違えやすい&lt;/h3&gt;
&lt;p&gt;概数の範囲を答える問題では、&lt;strong&gt;切り上げのときの下限・上限&lt;/strong&gt;をよく間違えてしまいます。&lt;/p&gt;
&lt;p&gt;例えば、「千の位で四捨五入して 13,000 になる数の範囲」を考えるとき、&lt;/p&gt;
&lt;ul&gt;
&lt;li&gt;&lt;strong&gt;下限（スタート）は 12,500&lt;/strong&gt;&lt;/li&gt;
&lt;li&gt;&lt;strong&gt;上限（ゴール）は 13,499…&lt;/strong&gt;（13,500 以上は 14,000 に四捨五入される）&lt;/li&gt;
&lt;/ul&gt;
&lt;p&gt;というように、「どこからどこまでがその概数に丸められるのか」を丁寧に確認する必要があります。&lt;/p&gt;
&lt;h3&gt;「数」と「整数」で範囲が変わる&lt;/h3&gt;
&lt;p&gt;もう一つ注意したいのが、問題文に出てくる&lt;strong&gt;「数」と「整数」&lt;/strong&gt;という言葉の違いです。&lt;/p&gt;
&lt;ul&gt;
&lt;li&gt;&lt;strong&gt;「数」の場合：&lt;/strong&gt; 小数も含めたすべての数を考える&lt;/li&gt;
&lt;li&gt;&lt;strong&gt;「整数」の場合：&lt;/strong&gt; 1, 2, 3, … のように&lt;strong&gt;小数を含まない数だけ&lt;/strong&gt;を考える&lt;/li&gt;
&lt;/ul&gt;
&lt;p&gt;この違いによって、&lt;/p&gt;
&lt;ul&gt;
&lt;li&gt;&lt;strong&gt;「未満」なのか「以下」なのか&lt;/strong&gt;&lt;/li&gt;
&lt;li&gt;どこまでの数を数え上げるのか&lt;/li&gt;
&lt;/ul&gt;
&lt;p&gt;が変わってきます。&lt;/p&gt;
&lt;h3&gt;「未満」と「以下」の違い&lt;/h3&gt;
&lt;p&gt;範囲を表すときに出てくる&lt;strong&gt;「未満」と「以下」&lt;/strong&gt;も、混同しないように整理しておきましょう。&lt;/p&gt;
&lt;ul&gt;
&lt;li&gt;&lt;strong&gt;「未満」：&lt;/strong&gt; その数を&lt;strong&gt;ふくまない&lt;/strong&gt;&lt;/li&gt;
&lt;li&gt;&lt;strong&gt;「以下」：&lt;/strong&gt; その数を&lt;strong&gt;ふくむ&lt;/strong&gt;&lt;/li&gt;
&lt;/ul&gt;
&lt;p&gt;例えば、&lt;/p&gt;
&lt;ul&gt;
&lt;li&gt;「100未満の整数」… 1〜99 まで&lt;/li&gt;
&lt;li&gt;「100以下の整数」… 1〜100 まで&lt;/li&gt;
&lt;/ul&gt;
&lt;p&gt;概数の範囲を求める問題では、&lt;/p&gt;
&lt;ul&gt;
&lt;li&gt;「数」か「整数」か&lt;/li&gt;
&lt;li&gt;「未満」か「以下」か&lt;/li&gt;
&lt;/ul&gt;
&lt;p&gt;をしっかり読み分けることが、&lt;strong&gt;ケアレスミスを防ぐポイント&lt;/strong&gt;です。&lt;/p&gt;
&lt;h2&gt;３．分数・小数を利用した問題&lt;/h2&gt;
&lt;h3&gt;基本は「小数にそろえて比べる」&lt;/h3&gt;
&lt;p&gt;分数や小数の大きさ比べの問題では、まずは次の手順を基本にします。&lt;/p&gt;
&lt;ul&gt;
&lt;li&gt;分数と小数が混ざっているときは、&lt;strong&gt;小数にそろえて比べる&lt;/strong&gt;&lt;/li&gt;
&lt;li&gt;必要に応じて、分母をそろえる・小数第何位まで見るかを意識する&lt;/li&gt;
&lt;/ul&gt;
&lt;p&gt;ただし、すべてを小数に直すと&lt;strong&gt;かえって計算が複雑になる場合&lt;/strong&gt;もあります。そのときは、&lt;/p&gt;
&lt;ul&gt;
&lt;li&gt;&lt;strong&gt;分母をそろえて分数のまま比較・計算する&lt;/strong&gt;&lt;/li&gt;
&lt;li&gt;途中計算だけ分数・小数を使い分けるなど、&lt;strong&gt;「計算しやすさ」を優先して方法を選ぶ&lt;/strong&gt;&lt;/li&gt;
&lt;/ul&gt;
&lt;p&gt;どの形にそろえるとスムーズに計算できるかを意識することが、分数・小数の問題を解くうえでの大切なポイントです。&lt;/p&gt;
&lt;p&gt;動画では、こうした「どこまで小数にそろえるか」「どの段階で分数のまま扱うか」といった&lt;strong&gt;実践的な判断のしかた&lt;/strong&gt;についても触れています。&lt;/p&gt;
&lt;h2&gt;サピックス5年生向けの活用方法&lt;/h2&gt;
&lt;h3&gt;「授業に入る前の確認用」として使う&lt;/h3&gt;
&lt;p&gt;この動画は、特に次のようなお子さんを想定して作られています。&lt;/p&gt;
&lt;ul&gt;
&lt;li&gt;サピックスの算数の授業についていくのが不安&lt;/li&gt;
&lt;li&gt;テキストの問題に入る前に、&lt;strong&gt;基本事項だけ先におさらいしておきたい&lt;/strong&gt;&lt;/li&gt;
&lt;li&gt;概数・分数・小数の単元で、&lt;strong&gt;どこを大事にすればよいか分からない&lt;/strong&gt;&lt;/li&gt;
&lt;/ul&gt;
&lt;p&gt;おすすめの使い方：&lt;/p&gt;
&lt;ul&gt;
&lt;li&gt;塾の授業の&lt;strong&gt;前日〜当日&lt;/strong&gt;に動画を1回見る&lt;/li&gt;
&lt;li&gt;見ながら、気になったポイントをノートにメモする&lt;/li&gt;
&lt;li&gt;授業後に、&lt;strong&gt;テキストの間違えた問題と動画の内容を照らし合わせる&lt;/strong&gt;&lt;/li&gt;
&lt;/ul&gt;
&lt;p&gt;こうしたサイクルを回すことで、&lt;strong&gt;「なんとなく授業を受ける」状態から、「ポイントを意識して授業を受ける」状態へ&lt;/strong&gt;変えていくことができます。&lt;/p&gt;
&lt;h2&gt;当塾でのSAPIX対策について&lt;/h2&gt;
&lt;h3&gt;SAPIX算数の特徴と、当塾でのサポート&lt;/h3&gt;
&lt;p&gt;SAPIXの算数は、&lt;strong&gt;思考力・読解力・処理スピード&lt;/strong&gt;が総合的に問われるカリキュラムになっており、得意不得意の差が出やすい単元も多く含まれています。&lt;/p&gt;
&lt;p&gt;当塾では、&lt;/p&gt;
&lt;ul&gt;
&lt;li&gt;単元ごとの&lt;strong&gt;「つまずきやすいポイント」&lt;/strong&gt;を事前に整理&lt;/li&gt;
&lt;li&gt;動画や演習を通じて、&lt;strong&gt;授業前後のフォロー&lt;/strong&gt;を行う&lt;/li&gt;
&lt;li&gt;お子さんの理解度に合わせて、&lt;strong&gt;基本〜応用までのステップアップ&lt;/strong&gt;をサポート&lt;/li&gt;
&lt;/ul&gt;
&lt;p&gt;といった形で、SAPIX算数の学習をバックアップしています。&lt;/p&gt;
&lt;p&gt;詳しくは、以下のページもあわせてご覧ください。&lt;/p&gt;
&lt;ul&gt;
&lt;li&gt;SAPIXの特徴については&lt;strong&gt;&lt;a href="https://natsui-sansu-juku.com/sapix-2/" target="_blank" rel="noopener noreferrer"&gt;コチラ&lt;/a&gt;&lt;/strong&gt;&lt;/li&gt;
&lt;li&gt;当塾でのSAPIX対策については&lt;strong&gt;&lt;a href="https://natsui-sansu-juku.com/sapix/" target="_blank" rel="noopener noreferrer"&gt;コチラ&lt;/a&gt;&lt;/strong&gt;&lt;/li&gt;
&lt;/ul&gt;
&lt;h2&gt;まとめ&lt;/h2&gt;
&lt;p&gt;この動画およびページで押さえておきたいポイントを整理します。&lt;/p&gt;
&lt;ul&gt;
&lt;li&gt;&lt;strong&gt;概数の求め方：&lt;/strong&gt;四捨五入は「0〜4切り捨て」「5〜9切り上げ」。どの位で四捨五入するかを必ず意識する。&lt;/li&gt;
&lt;li&gt;&lt;strong&gt;概数の範囲：&lt;/strong&gt;切り上げのときの範囲設定は特に間違えやすい。「数」と「整数」、「未満」と「以下」の違いを正しく理解する。&lt;/li&gt;
&lt;li&gt;&lt;strong&gt;分数・小数の問題：&lt;/strong&gt;基本は小数にそろえて比べるが、場合によっては分数のまま計算した方が効率的なこともある。&lt;/li&gt;
&lt;li&gt;&lt;strong&gt;サピックス5年生の学習：&lt;/strong&gt;授業に入る前に動画でポイントを押さえておくことで、授業内容の理解がスムーズになり、復習もしやすくなる。&lt;/li&gt;
&lt;li&gt;&lt;strong&gt;当塾の役割：&lt;/strong&gt;動画・対面指導・演習を組み合わせて、SAPIX算数の「分かる」「できる」を支える。&lt;/li&gt;
&lt;/ul&gt;
&lt;p&gt;「概数」「範囲」「分数・小数」は、この先の単元でも何度も登場する&lt;strong&gt;土台となる内容&lt;/strong&gt;です。動画とあわせて何度も見返し、確かな理解につなげていきましょう。&lt;/p&gt;
&lt;p&gt;&lt;!-- SAPIX5年「概数・分数小数」授業前ポイント解説 固定ページ用本文ここまで --&gt;&lt;/p&gt;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&lt;div class="ns-cta2" style="margin:18px 0; padding:14px 14px 12px; border:1px solid rgba(0,0,0,.12); border-radius:14px; background:#fbfbfb;"&gt;
&lt;p style="margin:0 0 10px; font-weight:800;"&gt;算数の個別指導をご検討の方へ&lt;/p&gt;
&lt;div style="display:flex; flex-wrap:wrap; gap:10px;"&gt;
    &lt;a href="https://natsui-sansu-juku.com/kobetsu_online/"
       style="display:inline-flex; align-items:center; justify-content:center; text-decoration:none; font-weight:900; border-radius:12px; padding:10px 12px; background:#16a34a; color:#ffffff;"&gt;&lt;br /&gt;
      オンライン1対1を見る&lt;br /&gt;
    &lt;/a&gt;&lt;br /&gt;
    &lt;a href="https://natsui-sansu-juku.com/kobetsu/"
       style="display:inline-flex; align-items:center; justify-content:center; text-decoration:none; font-weight:900; border-radius:12px; padding:10px 12px; background:#f0fdf4; color:#0f7a35; border:1px solid rgba(22,163,74,.55);"&gt;&lt;br /&gt;
      教室1対1を見る&lt;br /&gt;
    &lt;/a&gt;
  &lt;/div&gt;
&lt;/div&gt;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h51-01%2F&amp;amp;t=H51-01%E3%80%80%E5%B0%8F5%E7%AE%97%E6%95%B0%E3%80%8C%E4%B8%8A%E3%81%8B%E3%82%891%E6%A1%81%E3%83%BB2%E6%A1%81%E3%81%AE%E6%A6%82%E6%95%B0%E3%80%8D%E3%81%A8%E5%9B%9B%E6%8D%A8%E4%BA%94%E5%85%A5%E3%81%AE%E3%82%84%E3%82%8A%E6%96%B9%E3%83%BB%E7%AF%84%E5%9B%B2%E3%81%BE%E3%81%A8%E3%82%81%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h51-01%2F&amp;amp;text=H51-01%E3%80%80%E5%B0%8F5%E7%AE%97%E6%95%B0%E3%80%8C%E4%B8%8A%E3%81%8B%E3%82%891%E6%A1%81%E3%83%BB2%E6%A1%81%E3%81%AE%E6%A6%82%E6%95%B0%E3%80%8D%E3%81%A8%E5%9B%9B%E6%8D%A8%E4%BA%94%E5%85%A5%E3%81%AE%E3%82%84%E3%82%8A%E6%96%B9%E3%83%BB%E7%AF%84%E5%9B%B2%E3%81%BE%E3%81%A8%E3%82%81%20%7C%20%E4%B8%AD%E5%AD%A6%E5%8F%97%E9%A8%93%E5%B0%82%E9%96%80%E3%80%80%E5%A4%8F%E4%BA%95%E7%AE%97%E6%95%B0%E5%A1%BE" target="_blank" &gt;&lt;span class="vk_icon_w_r_sns_x_twitter icon_sns"&gt;&lt;/span&gt;&lt;span class="sns_txt"&gt;X&lt;/span&gt;&lt;/a&gt;&lt;/li&gt;&lt;li class="sb_bluesky sb_icon"&gt;&lt;a class="sb_icon_inner" href="https://bsky.app/intent/compose?text=H51-01%E3%80%80%E5%B0%8F5%E7%AE%97%E6%95%B0%E3%80%8C%E4%B8%8A%E3%81%8B%E3%82%891%E6%A1%81%E3%83%BB2%E6%A1%81%E3%81%AE%E6%A6%82%E6%95%B0%E3%80%8D%E3%81%A8%E5%9B%9B%E6%8D%A8%E4%BA%94%E5%85%A5%E3%81%AE%E3%82%84%E3%82%8A%E6%96%B9%E3%83%BB%E7%AF%84%E5%9B%B2%E3%81%BE%E3%81%A8%E3%82%81%20%7C%20%E4%B8%AD%E5%AD%A6%E5%8F%97%E9%A8%93%E5%B0%82%E9%96%80%E3%80%80%E5%A4%8F%E4%BA%95%E7%AE%97%E6%95%B0%E5%A1%BE%0Ahttps%3A%2F%2Fnatsui-sansu-juku.com%2Fcolumn%2Fh51-01%2F" target="_blank" &gt;&lt;span class="vk_icon_w_r_sns_bluesky icon_sns"&gt;&lt;/span&gt;&lt;span class="sns_txt"&gt;Bluesky&lt;/span&gt;&lt;/a&gt;&lt;/li&gt;&lt;li class="sb_hatena sb_icon"&gt;&lt;a class="sb_icon_inner" href="//b.hatena.ne.jp/add?mode=confirm&amp;url=https%3A%2F%2Fnatsui-sansu-juku.com%2Fcolumn%2Fh51-01%2F&amp;amp;title=H51-01%E3%80%80%E5%B0%8F5%E7%AE%97%E6%95%B0%E3%80%8C%E4%B8%8A%E3%81%8B%E3%82%891%E6%A1%81%E3%83%BB2%E6%A1%81%E3%81%AE%E6%A6%82%E6%95%B0%E3%80%8D%E3%81%A8%E5%9B%9B%E6%8D%A8%E4%BA%94%E5%85%A5%E3%81%AE%E3%82%84%E3%82%8A%E6%96%B9%E3%83%BB%E7%AF%84%E5%9B%B2%E3%81%BE%E3%81%A8%E3%82%81%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sb_icon_inner"data-clipboard-text="H51-01　小5算数「上から1桁・2桁の概数」と四捨五入のやり方・範囲まとめ | 中学受験専門　夏井算数塾 https://natsui-sansu-juku.com/column/h51-01/"&gt;&lt;span class="vk_icon_w_r_sns_copy icon_sns"&gt;&lt;i class="fas fa-copy"&gt;&lt;/i&gt;&lt;/span&gt;&lt;span class="sns_txt"&gt;Copy&lt;/span&gt;&lt;/button&gt;&lt;/li&gt;&lt;/ul&gt;&lt;/div&gt;&lt;!-- [ /.socialSet ] --&gt;			
------</t>
  </si>
  <si>
    <t>https://natsui-sansu-juku.com/column/h51-02/</t>
  </si>
  <si>
    <t>以下のページは不自然なワードを使用しています。
これらを適切に自然な言葉に置き換えて下さい。
なお、本文の装飾や構造は絶対に変えないでください。
【対象ページURL】
https://natsui-sansu-juku.com/column/h51-02/
【検出された不自然ワード】
- 型
- 手順
- 網羅
【本文】
------
&lt;p&gt;&lt;iframe title="H51-02　和と差に関する問題【サピックスの算数を15分で授業してみた】" src="https://www.youtube.com/embed/DYoBXqFIgtQ?feature=oembed" width="750" height="422" frameborder="0" allowfullscreen="allowfullscreen"&gt;&lt;/iframe&gt;&lt;/p&gt;
&lt;p&gt;この動画では、中学受験算数で頻出の&lt;strong&gt;「和差算・消去算・過不足算・つるかめ算」&lt;/strong&gt;について、サピックスに通う小学５年生向けに重要ポイントをコンパクトに整理しています。授業に入る前の予習や、基本事項の復習用としてご活用いただける内容です。&lt;/p&gt;
&lt;p&gt;特に、&lt;strong&gt;線分図・表・図解&lt;/strong&gt;を活用した考え方に重点を置いているため、「式は覚えたけれど、なぜそうなるのかが曖昧」というお子さまにもおすすめです。&lt;/p&gt;
&lt;p&gt;サピックス小5算数の「15分まとめ」は、授業前チェックを単元別に一覧化しています：&lt;a href="https://natsui-sansu-juku.com/column/sapix-15/"&gt;サピックス小5算数 15分まとめ（全体像はこちら）&lt;/a&gt;&lt;/p&gt;
&lt;h2&gt;本動画の内容と学習のねらい&lt;/h2&gt;
&lt;blockquote&gt;&lt;p&gt;この動画は、サピックスに通塾している小学５年生で、算数が苦手な生徒さん向けに&lt;strong&gt;「授業に入る前に見ておいてほしいポイント」&lt;/strong&gt;をまとめた内容です。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※本動画は、サピックスで使用されているテキストそのものの解説ではありません。あらかじめご了承ください。&lt;/p&gt;&lt;/blockquote&gt;
&lt;p&gt;４つの文章題分野に共通するポイントは、&lt;/p&gt;
&lt;ul&gt;
&lt;li&gt;&lt;strong&gt;図や表を使って整理すること&lt;/strong&gt;&lt;/li&gt;
&lt;li&gt;&lt;strong&gt;「差」に注目して考えること&lt;/strong&gt;&lt;/li&gt;
&lt;li&gt;&lt;strong&gt;よく出る型（パターン）をおさえてから演習すること&lt;/strong&gt;&lt;/li&gt;
&lt;/ul&gt;
&lt;p&gt;です。以下で単元ごとに、動画の要点と学習のポイントを整理していきます。&lt;/p&gt;
&lt;h2&gt;１．和差算の基本と公式&lt;/h2&gt;
&lt;h3&gt;和差算とは？&lt;/h3&gt;
&lt;p&gt;和差算は、&lt;span style="color: #ff0000;"&gt;２つのものの「合計（和）」と「差」が分かっているときに、それぞれの大きさを求める計算&lt;/span&gt;を指します。&lt;/p&gt;
&lt;p&gt;文章を読んだだけではイメージしにくいため、必ず&lt;strong&gt;線分図&lt;/strong&gt;を描きながら整理することが大切です。&lt;/p&gt;
&lt;h3&gt;和差算の基本公式&lt;/h3&gt;
&lt;p&gt;２つの数を「大きい方」「小さい方」とすると、&lt;/p&gt;
&lt;ul&gt;
&lt;li&gt;&lt;strong&gt;大きい方を求めるとき&lt;/strong&gt;：&lt;br /&gt;
&lt;strong&gt;(和 ＋ 差) ÷ ２&lt;/strong&gt;&lt;/li&gt;
&lt;li&gt;&lt;strong&gt;小さい方を求めるとき&lt;/strong&gt;：&lt;br /&gt;
&lt;strong&gt;(和 − 差) ÷ ２&lt;/strong&gt;&lt;/li&gt;
&lt;/ul&gt;
&lt;p&gt;という公式で求めることができます。&lt;/p&gt;
&lt;p&gt;公式をただ暗記するのではなく、&lt;/p&gt;
&lt;ul&gt;
&lt;li&gt;線分図で「２つ分」→「１つ分」にする過程を意識する&lt;/li&gt;
&lt;li&gt;「なぜ２で割るのか？」を図で確認する&lt;/li&gt;
&lt;/ul&gt;
&lt;p&gt;といった形で、意味とセットで覚えると応用問題にも強くなります。&lt;/p&gt;
&lt;h2&gt;２．消去算の考え方&lt;/h2&gt;
&lt;h3&gt;消去算とは？&lt;/h3&gt;
&lt;p&gt;消去算は、２つのものを比べるときに、&lt;strong&gt;そろえやすい一方をそろえて計算する問題&lt;/strong&gt;です。&lt;/p&gt;
&lt;p&gt;たとえば、&lt;/p&gt;
&lt;ul&gt;
&lt;li&gt;リンゴとみかんの値段を比べる問題&lt;/li&gt;
&lt;li&gt;ある人数のときの合計金額を比べる問題&lt;/li&gt;
&lt;/ul&gt;
&lt;p&gt;などで、「どちらか一方の数をそろえながら差を見る」という考え方を使います。&lt;/p&gt;
&lt;h3&gt;消去算のポイント&lt;/h3&gt;
&lt;ul&gt;
&lt;li&gt;&lt;strong&gt;そろえやすい一方をそろえる&lt;/strong&gt;&lt;br /&gt;
台数・人数・個数など、簡単に倍にできる方をそろえてから差を比べます。&lt;/li&gt;
&lt;li&gt;&lt;strong&gt;求めたいものの差が分からない場合は、求めない方をそろえる&lt;/strong&gt;&lt;br /&gt;
直接知りたい方をそろえにくいときは、あえて「求めない方」をそろえて差を出します。&lt;/li&gt;
&lt;/ul&gt;
&lt;p&gt;消去算で難しくなるパターンは、&lt;/p&gt;
&lt;ul&gt;
&lt;li&gt;単純な比較ではなく、「式に代入してから解く」タイプ&lt;/li&gt;
&lt;li&gt;数量関係が２段階・３段階になっているもの&lt;/li&gt;
&lt;/ul&gt;
&lt;p&gt;です。動画では、こうしたやや難しい問題についても&lt;strong&gt;考え方の流れ&lt;/strong&gt;を整理していますので、解き方を理解したうえで演習を重ねることが大切です。&lt;/p&gt;
&lt;h2&gt;３．過不足算の基本と図の使い方&lt;/h2&gt;
&lt;h3&gt;過不足算とは？&lt;/h3&gt;
&lt;p&gt;過不足算の代表的なパターンのひとつに、&lt;strong&gt;「何人に何枚ずつ配ったら、何枚余った／足りなかった」というタイプ&lt;/strong&gt;の問題があります。&lt;/p&gt;
&lt;p&gt;このとき、式だけで処理しようとせず、&lt;span style="color: #0000ff;"&gt;図を使って考える&lt;/span&gt;ことで関係が整理しやすくなります。&lt;/p&gt;
&lt;h3&gt;過不足算のポイント&lt;/h3&gt;
&lt;ul&gt;
&lt;li&gt;&lt;strong&gt;「何枚配って、何枚余ったか／不足したか」を図にする&lt;/strong&gt;&lt;br /&gt;
１人あたりの枚数と、余り・不足の関係を横並びの図で表すとイメージしやすくなります。&lt;/li&gt;
&lt;li&gt;&lt;strong&gt;「余り」と「不足」が両方出てくる場合&lt;/strong&gt;は、&lt;br /&gt;
&lt;span style="color: #0000ff;"&gt;差は足し算で求めることができる&lt;/span&gt;ことを覚えておきましょう。&lt;br /&gt;
（例：３枚余る場合と２枚足りない場合 → 差は３＋２＝５枚）&lt;/li&gt;
&lt;/ul&gt;
&lt;h3&gt;人食いイスの問題（イメージのしかた）&lt;/h3&gt;
&lt;p&gt;いわゆる「人食いイス」のような問題では、&lt;/p&gt;
&lt;ul&gt;
&lt;li&gt;イスを主人公に見立てる&lt;/li&gt;
&lt;li&gt;イスに〇人ずつ座らせていくイメージで、「〇人余る」「〇人不足」を考える&lt;/li&gt;
&lt;/ul&gt;
&lt;p&gt;という発想で図を描くと分かりやすくなります。&lt;/p&gt;
&lt;p&gt;「人」ではなく「イス」の側から考えることで、&lt;strong&gt;配り方の違いによる人数の差&lt;/strong&gt;を整理しやすくなるのがポイントです。&lt;/p&gt;
&lt;h2&gt;４．つるかめ算の考え方&lt;/h2&gt;
&lt;h3&gt;つるかめ算の基本（表で解く方法）&lt;/h3&gt;
&lt;p&gt;つるかめ算は、&lt;strong&gt;２種類のものの合計数と合計金額（または合計本数）から、それぞれの数を求める&lt;/strong&gt;問題です。&lt;/p&gt;
&lt;p&gt;本動画では、&lt;strong&gt;表を使って解く方法&lt;/strong&gt;を紹介しています。&lt;/p&gt;
&lt;ul&gt;
&lt;li&gt;「全部をＡにした場合」「全部をＢにした場合」など、仮定したときの合計を表に整理する&lt;/li&gt;
&lt;li&gt;実際の合計との「差」に注目して、ＡとＢの本数を求める&lt;/li&gt;
&lt;/ul&gt;
&lt;p&gt;といった流れで考えると、つるかめ算が「暗算の公式」ではなく、「差に注目した表の問題」として理解しやすくなります。&lt;/p&gt;
&lt;h3&gt;べんしょうのつるかめ算&lt;/h3&gt;
&lt;p&gt;べんしょうのつるかめ算では、&lt;strong&gt;マイナスが０になるところ&lt;/strong&gt;から考えるのがポイントです。&lt;/p&gt;
&lt;ul&gt;
&lt;li&gt;ある量を１ずつ増やす／減らすときに、合計がどのように変化するかを表にする&lt;/li&gt;
&lt;li&gt;&lt;strong&gt;「差」に注目しながら、「ちょうど０になるところ」を探す&lt;/strong&gt;&lt;/li&gt;
&lt;/ul&gt;
&lt;p&gt;という手順を踏むことで、式だけで解くよりも直感的に理解しやすくなります。&lt;/p&gt;
&lt;h2&gt;当塾でのSapix対策について&lt;/h2&gt;
&lt;h3&gt;動画の位置づけと活用方法&lt;/h3&gt;
&lt;p&gt;この動画は、&lt;/p&gt;
&lt;ul&gt;
&lt;li&gt;サピックスに通う小学５年生&lt;/li&gt;
&lt;li&gt;算数に苦手意識があり、「授業の前に基本を押さえておきたい」生徒さん&lt;/li&gt;
&lt;/ul&gt;
&lt;p&gt;を主な対象として、&lt;strong&gt;「授業に入る前に見ておいてほしいポイント」&lt;/strong&gt;を厳選してまとめたものです。&lt;/p&gt;
&lt;p&gt;単元すべてを網羅するのではなく、&lt;/p&gt;
&lt;ul&gt;
&lt;li&gt;頻出の考え方&lt;/li&gt;
&lt;li&gt;つまずきやすいところ&lt;/li&gt;
&lt;li&gt;図・表の描き方&lt;/li&gt;
&lt;/ul&gt;
&lt;p&gt;など、&lt;strong&gt;本当に押さえておきたい部分だけに絞ったコンパクトな講義&lt;/strong&gt;になっています。&lt;/p&gt;
&lt;h3&gt;関連ページのご案内&lt;/h3&gt;
&lt;p&gt;Sapixの特徴や、当塾でのSapix対策の詳細については、以下のページもあわせてご覧ください。&lt;/p&gt;
&lt;ul&gt;
&lt;li&gt;Sapixの特徴については&lt;strong&gt;&lt;a href="https://natsui-sansu-juku.com/sapix-2/" target="_blank" rel="noopener noreferrer"&gt;コチラ&lt;/a&gt;&lt;/strong&gt;&lt;/li&gt;
&lt;li&gt;当塾でのSapix対策の概要については&lt;strong&gt;&lt;a href="https://natsui-sansu-juku.com/sapix/" target="_blank" rel="noopener noreferrer"&gt;コチラ&lt;/a&gt;&lt;/strong&gt;&lt;/li&gt;
&lt;/ul&gt;
&lt;h2&gt;まとめ：４つの文章題分野を「図」と「差」で整理しよう&lt;/h2&gt;
&lt;p&gt;本動画で扱っている４つの分野は、いずれも中学受験算数で非常によく出題される重要単元です。&lt;/p&gt;
&lt;ul&gt;
&lt;li&gt;&lt;strong&gt;和差算&lt;/strong&gt;：&lt;br /&gt;
２つの数の「和」と「差」から、大きい方・小さい方を求める。（(和＋差)÷２ ／ (和−差)÷２）&lt;/li&gt;
&lt;li&gt;&lt;strong&gt;消去算&lt;/strong&gt;：&lt;br /&gt;
そろえやすい一方をそろえ、差から求める。求めたいものの差が分からないときは、求めない方をそろえる。&lt;/li&gt;
&lt;li&gt;&lt;strong&gt;過不足算&lt;/strong&gt;：&lt;br /&gt;
配り方と余り・不足を&lt;strong&gt;図で整理&lt;/strong&gt;し、「余り」と「不足」が両方出てくるときは差を足し算で考える。&lt;/li&gt;
&lt;li&gt;&lt;strong&gt;つるかめ算&lt;/strong&gt;：&lt;br /&gt;
表を使って合計と差を整理し、特に「べんしょうのつるかめ算」ではマイナスが０になるところと差に注目する。&lt;/li&gt;
&lt;/ul&gt;
&lt;p&gt;いずれの単元も、&lt;/p&gt;
&lt;ul&gt;
&lt;li&gt;図や表を使って関係を整理する&lt;/li&gt;
&lt;li&gt;「差」に注目して考える&lt;/li&gt;
&lt;li&gt;よく出る型をおさえてから演習する&lt;/li&gt;
&lt;/ul&gt;
&lt;p&gt;ことで、着実に得点源へと変えていくことができます。動画とあわせて演習を行い、「なんとなく分かる」から「自分で説明できる」レベルを目指していきましょう。&lt;/p&gt;
&lt;h3&gt;当塾での個別指導について&lt;/h3&gt;
&lt;p&gt;当塾では、サピックス生をはじめとした中学受験生を対象に、今回のような文章題分野の&lt;strong&gt;弱点補強・予習復習サポート&lt;/strong&gt;を個別に行っています。授業とのギャップを感じている方や、家庭学習のやり方にお悩みの方は、お気軽にご相談ください。&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&lt;div class="ns-cta2" style="margin:18px 0; padding:14px 14px 12px; border:1px solid rgba(0,0,0,.12); border-radius:14px; background:#fbfbfb;"&gt;
&lt;p style="margin:0 0 10px; font-weight:800;"&gt;算数の個別指導をご検討の方へ&lt;/p&gt;
&lt;div style="display:flex; flex-wrap:wrap; gap:10px;"&gt;
    &lt;a href="https://natsui-sansu-juku.com/kobetsu_online/"
       style="display:inline-flex; align-items:center; justify-content:center; text-decoration:none; font-weight:900; border-radius:12px; padding:10px 12px; background:#16a34a; color:#ffffff;"&gt;&lt;br /&gt;
      オンライン1対1を見る&lt;br /&gt;
    &lt;/a&gt;&lt;br /&gt;
    &lt;a href="https://natsui-sansu-juku.com/kobetsu/"
       style="display:inline-flex; align-items:center; justify-content:center; text-decoration:none; font-weight:900; border-radius:12px; padding:10px 12px; background:#f0fdf4; color:#0f7a35; border:1px solid rgba(22,163,74,.55);"&gt;&lt;br /&gt;
      教室1対1を見る&lt;br /&gt;
    &lt;/a&gt;
  &lt;/div&gt;
&lt;/div&gt;
&lt;section class="veu_cta" id="veu_cta-31446"&gt;&lt;h1 class="cta_title"&gt;当塾のご紹介&lt;/h1&gt;&lt;div class="cta_body"&gt;&lt;div class="cta_body_image cta_body_image_right"&gt;&lt;a href="https://natsui-sansu-juku.com/ct/intro/" target="_blank"&gt;&lt;img width="750" height="422" src="https://natsui-sansu-juku.com/wp-content/uploads/2020/06/紹介-1024x576.jpg" class="attachment-large size-large" alt="" srcset="https://natsui-sansu-juku.com/wp-content/uploads/2020/06/紹介-1024x576.jpg 1024w, https://natsui-sansu-juku.com/wp-content/uploads/2020/06/紹介-300x169.jpg 300w, https://natsui-sansu-juku.com/wp-content/uploads/2020/06/紹介-768x432.jpg 768w, https://natsui-sansu-juku.com/wp-content/uploads/2020/06/紹介-320x180.jpg 320w, https://natsui-sansu-juku.com/wp-content/uploads/2020/06/紹介.jpg 1280w" sizes="(max-width: 750px) 100vw, 750px" /&gt;&lt;/a&gt;&lt;/div&gt;&lt;div class="cta_body_txt image_exist"&gt;夏井算数塾の個別指導の他塾と異なる点や、夏井算数塾にしかないオンライン個別指導の紹介をさせていただいております。当塾にしかないシステムをぜひご覧ください！&lt;/div&gt;&lt;div class="cta_body_link"&gt;&lt;a href="https://natsui-sansu-juku.com/ct/intro/" class="btn btn-primary btn-block btn-lg" target="_blank"&gt;当塾のご紹介&lt;/a&gt;&lt;/div&gt;&lt;/div&gt;&lt;!--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h51-02%2F&amp;amp;t=H51-02%E3%80%80%E5%92%8C%E3%81%A8%E5%B7%AE%E3%81%AB%E9%96%A2%E3%81%99%E3%82%8B%E5%95%8F%E9%A1%8C%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h51-02%2F&amp;amp;text=H51-02%E3%80%80%E5%92%8C%E3%81%A8%E5%B7%AE%E3%81%AB%E9%96%A2%E3%81%99%E3%82%8B%E5%95%8F%E9%A1%8C%20%7C%20%E4%B8%AD%E5%AD%A6%E5%8F%97%E9%A8%93%E5%B0%82%E9%96%80%E3%80%80%E5%A4%8F%E4%BA%95%E7%AE%97%E6%95%B0%E5%A1%BE" target="_blank" &gt;&lt;span class="vk_icon_w_r_sns_x_twitter icon_sns"&gt;&lt;/span&gt;&lt;span class="sns_txt"&gt;X&lt;/span&gt;&lt;/a&gt;&lt;/li&gt;&lt;li class="sb_bluesky sb_icon"&gt;&lt;a class="sb_icon_inner" href="https://bsky.app/intent/compose?text=H51-02%E3%80%80%E5%92%8C%E3%81%A8%E5%B7%AE%E3%81%AB%E9%96%A2%E3%81%99%E3%82%8B%E5%95%8F%E9%A1%8C%20%7C%20%E4%B8%AD%E5%AD%A6%E5%8F%97%E9%A8%93%E5%B0%82%E9%96%80%E3%80%80%E5%A4%8F%E4%BA%95%E7%AE%97%E6%95%B0%E5%A1%BE%0Ahttps%3A%2F%2Fnatsui-sansu-juku.com%2Fcolumn%2Fh51-02%2F" target="_blank" &gt;&lt;span class="vk_icon_w_r_sns_bluesky icon_sns"&gt;&lt;/span&gt;&lt;span class="sns_txt"&gt;Bluesky&lt;/span&gt;&lt;/a&gt;&lt;/li&gt;&lt;li class="sb_hatena sb_icon"&gt;&lt;a class="sb_icon_inner" href="//b.hatena.ne.jp/add?mode=confirm&amp;url=https%3A%2F%2Fnatsui-sansu-juku.com%2Fcolumn%2Fh51-02%2F&amp;amp;title=H51-02%E3%80%80%E5%92%8C%E3%81%A8%E5%B7%AE%E3%81%AB%E9%96%A2%E3%81%99%E3%82%8B%E5%95%8F%E9%A1%8C%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sb_icon_inner"data-clipboard-text="H51-02　和と差に関する問題 | 中学受験専門　夏井算数塾 https://natsui-sansu-juku.com/column/h51-02/"&gt;&lt;span class="vk_icon_w_r_sns_copy icon_sns"&gt;&lt;i class="fas fa-copy"&gt;&lt;/i&gt;&lt;/span&gt;&lt;span class="sns_txt"&gt;Copy&lt;/span&gt;&lt;/button&gt;&lt;/li&gt;&lt;/ul&gt;&lt;/div&gt;&lt;!-- [ /.socialSet ] --&gt;			
------</t>
  </si>
  <si>
    <t>https://natsui-sansu-juku.com/column/hub-bunshodai/</t>
  </si>
  <si>
    <t>以下のページは不自然なワードを使用しています。
これらを適切に自然な言葉に置き換えて下さい。
なお、本文の装飾や構造は絶対に変えないでください。
【対象ページURL】
https://natsui-sansu-juku.com/column/hub-bunshodai/
【検出された不自然ワード】
- 型
- 乱れ
【本文】
------
&lt;div class="container my-4"&gt;
&lt;div class="card shadow-sm border-0 mb-4" style="background: linear-gradient(135deg, #0d47a1, #1976d2); color: #fff;"&gt;
&lt;div class="card-body p-4"&gt;
&lt;div class="d-flex flex-wrap gap-2 mb-2"&gt;&lt;span class="badge bg-warning text-dark"&gt;中学受験算数&lt;/span&gt;&lt;br /&gt;
&lt;span class="badge bg-light text-dark"&gt;単元別：文章題&lt;/span&gt;&lt;/div&gt;
&lt;h1 class="mb-2" style="font-size: 1.8rem; line-height: 1.4;"&gt;計算はできるのに、文章題で止まる──「読み方→整理→式」の流れを作る&lt;/h1&gt;
&lt;p class="mb-0" style="opacity: .95;"&gt;文章題は、計算力だけでは安定しません。どこで止まっているのかを分解し、毎回同じ流れで「文章→式」に変換できるようにしていきます。&lt;/p&gt;
&lt;/div&gt;
&lt;/div&gt;
&lt;p&gt;中学受験算数の文章題は、&lt;strong&gt;文章の情報を整理して式に直すまで&lt;/strong&gt;で勝負が決まることが多い分野です。&lt;br /&gt;
「解説を見れば分かるのに、自力だと式が立たない」「途中までは合っているのに最後がズレる」など、&lt;br /&gt;
つまずき方にもいくつかパターンがあります。&lt;/p&gt;
&lt;p&gt;当塾の指導方針や受講形態（教室／オンライン）など、サービスの全体像は&lt;a href="https://natsui-sansu-juku.com/"&gt;夏井算数塾（全体像はこちら）&lt;/a&gt;でご確認いただけます。&lt;/p&gt;
&lt;p&gt;文章題が不安定な子ほど、実は「算数が苦手」というより、&lt;strong&gt;文章を算数のルールに翻訳する工程&lt;/strong&gt;でつまずいています。&lt;br /&gt;
つまり、計算練習を増やすだけでは改善しにくく、&lt;strong&gt;読む・整理する・式にする&lt;/strong&gt;の流れを決めるのが近道です。&lt;/p&gt;
&lt;p&gt;このページでは、文章題の悩みを&lt;strong&gt;原因別・対策別&lt;/strong&gt;に整理し、&lt;br /&gt;
関連記事を「読む順番が分かる形」でまとめました。&lt;br /&gt;
今の困りごとに近いところから選んでください。&lt;/p&gt;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&lt;div class="card border-0 shadow-sm mb-4"&gt;
&lt;div class="card-body p-4"&gt;
&lt;h2 class="h5 mb-3"&gt;まず確認：どのタイプで止まっているか（簡易チェック）&lt;/h2&gt;
&lt;div class="table-responsive"&gt;
&lt;table class="table table-bordered align-middle mb-0"&gt;
&lt;thead class="table-light"&gt;
&lt;tr&gt;
&lt;th style="width: 22%;"&gt;よくある症状&lt;/th&gt;
&lt;th style="width: 38%;"&gt;起きやすい原因&lt;/th&gt;
&lt;th style="width: 40%;"&gt;最初にやること&lt;/th&gt;
&lt;/tr&gt;
&lt;/thead&gt;
&lt;tbody&gt;
&lt;tr&gt;
&lt;td&gt;何を求める問題か曖昧なまま進む&lt;/td&gt;
&lt;td&gt;設問の読み落とし／条件が多いと混乱&lt;/td&gt;
&lt;td&gt;&lt;strong&gt;求めるものを一文で言う&lt;/strong&gt;→必要な条件に線を引く&lt;/td&gt;
&lt;/tr&gt;
&lt;tr&gt;
&lt;td&gt;数字は拾えるが、式が立たない&lt;/td&gt;
&lt;td&gt;対応関係が見えていない／図・表に落とせない&lt;/td&gt;
&lt;td&gt;&lt;strong&gt;線分図・表&lt;/strong&gt;で「何と何の関係か」を先に見える化する&lt;/td&gt;
&lt;/tr&gt;
&lt;tr&gt;
&lt;td&gt;式は合っていそうだが答えがズレる&lt;/td&gt;
&lt;td&gt;途中式の意味が曖昧／単位・比べる量の取り違え&lt;/td&gt;
&lt;td&gt;式を文章に戻して&lt;strong&gt;対応づけ&lt;/strong&gt;、単位と基準（もとにする量）を明示&lt;/td&gt;
&lt;/tr&gt;
&lt;tr&gt;
&lt;td&gt;解説を見ると理解できるが自力で再現できない&lt;/td&gt;
&lt;td&gt;「分かった」で止まり、反復が足りない&lt;/td&gt;
&lt;td&gt;&lt;strong&gt;同じ形式の類題を短いスパンで反復&lt;/strong&gt;し、解き方を身につける&lt;/td&gt;
&lt;/tr&gt;
&lt;/tbody&gt;
&lt;/table&gt;
&lt;/div&gt;
&lt;p class="mt-3 mb-0"&gt;文章題は「量をこなす」より、&lt;strong&gt;止まる地点を特定して、そこだけを直す&lt;/strong&gt;方が早く伸びます。&lt;/p&gt;
&lt;/div&gt;
&lt;/div&gt;
&lt;hr class="my-4" /&gt;
&lt;h2&gt;文章題で止まりやすい地点は3つ&lt;/h2&gt;
&lt;ul&gt;
&lt;li&gt;&lt;strong&gt;読み取りで止まる&lt;/strong&gt;：条件を落とす／何を聞かれているかが曖昧なまま進む&lt;/li&gt;
&lt;li&gt;&lt;strong&gt;整理で止まる&lt;/strong&gt;：図・表に移せない／数字の関係が見えない&lt;/li&gt;
&lt;li&gt;&lt;strong&gt;式化で止まる&lt;/strong&gt;：関係を式にできない／式と文章の対応が取れない&lt;/li&gt;
&lt;/ul&gt;
&lt;p&gt;この3つは、見た目が似ていても対処が異なります。&lt;br /&gt;
たとえば「式が立たない」と感じていても、実際は読み取りの段階で条件を落としているケースも多いです。&lt;br /&gt;
まずは&lt;strong&gt;どの段階で手が止まるか&lt;/strong&gt;を観察し、直す場所を絞ります。&lt;/p&gt;
&lt;div class="card border-0 shadow-sm mb-4"&gt;
&lt;div class="card-body p-4"&gt;
&lt;h3 class="h6 mb-2"&gt;見分け方の目安&lt;/h3&gt;
&lt;ul class="mb-0"&gt;
&lt;li&gt;&lt;strong&gt;読み取り&lt;/strong&gt;：問題文を読んだ後に「何を求めるか」を言い切れない／条件が抜ける&lt;/li&gt;
&lt;li&gt;&lt;strong&gt;整理&lt;/strong&gt;：数字は拾えるが、図や表が描けず、関係が頭の中だけでグチャグチャになる&lt;/li&gt;
&lt;li&gt;&lt;strong&gt;式化&lt;/strong&gt;：図は描けるのに、そこから式へ落とせない／途中式の意味が説明できない&lt;/li&gt;
&lt;/ul&gt;
&lt;/div&gt;
&lt;/div&gt;
&lt;p class="mb-4"&gt;「文章題が苦手」と一括りにすると対策がぼやけます。まずは&lt;strong&gt;今どこで止まっているか&lt;/strong&gt;を決めるのが一番の近道です。&lt;/p&gt;
&lt;h2&gt;まず整理する：「読み方→整理→式」の基本の流れ&lt;/h2&gt;
&lt;h3&gt;① 条件に線を引き、求めるものを言葉にする&lt;/h3&gt;
&lt;p&gt;文章題は、読みながら頭の中で処理しようとすると条件を落としやすくなります。&lt;br /&gt;
最初にやるべきことは、解き方探しではなく、&lt;strong&gt;問題の情報を落とさず拾う&lt;/strong&gt;ことです。&lt;/p&gt;
&lt;ul&gt;
&lt;li&gt;大事な条件（増減・差・割合・比など）に線を引く&lt;/li&gt;
&lt;li&gt;「結局、何を出す問題か」を最初に一文で言える状態にする&lt;/li&gt;
&lt;li&gt;数が出てきたら「何の数か（人数／個数／円／cm／分）」を小さくメモしておく&lt;/li&gt;
&lt;li&gt;「〜より」「〜のうち」「〜あたり」「全部で」など、関係を決める言葉に印をつける&lt;/li&gt;
&lt;/ul&gt;
&lt;h3&gt;② 図・表・線分図で、状況を1枚に落とす&lt;/h3&gt;
&lt;p&gt;文章題の「整理」は、才能ではなく進め方です。状況に応じて使う道具を決めておくと安定します。&lt;br /&gt;
図や表は、上手に描くことが目的ではなく、&lt;strong&gt;関係が一目で分かる形にする&lt;/strong&gt;ことが目的です。&lt;/p&gt;
&lt;ul&gt;
&lt;li&gt;&lt;strong&gt;線分図&lt;/strong&gt;：比・割合、増減、差の関係が見える（もとにする量／比べる量の整理）&lt;/li&gt;
&lt;li&gt;&lt;strong&gt;表&lt;/strong&gt;：条件が多い問題を並べて整理できる（対応関係、単位、合計・平均との差）&lt;/li&gt;
&lt;li&gt;&lt;strong&gt;図（面積図／模式図）&lt;/strong&gt;：文章の意味を視覚化しやすい（つるかめ、比の応用、差集め）&lt;/li&gt;
&lt;li&gt;&lt;strong&gt;番号付け&lt;/strong&gt;：条件を(1)(2)(3)と振り、図や式にも同じ番号を付ける（抜け漏れ防止）&lt;/li&gt;
&lt;/ul&gt;
&lt;div class="alert alert-primary" role="alert"&gt;&lt;strong&gt;整理の合格ライン&lt;/strong&gt;&lt;br /&gt;
図・表を見たときに、「この数は何を表すか」「どことどこの関係か」が言える状態になっているか。&lt;/div&gt;
&lt;h3&gt;③ 「この一文はどの式につながるか」を毎回確認する&lt;/h3&gt;
&lt;p&gt;式が立ったあとに不安定になる子は、「式の意味」と「文章の条件」がつながっていないことが多いです。&lt;br /&gt;
式は作って終わりではなく、文章に戻って&lt;strong&gt;条件を使い切れているか&lt;/strong&gt;を点検します。&lt;/p&gt;
&lt;ul&gt;
&lt;li&gt;式を立てたら、文章に戻って「どの条件を式にしたか」を対応づける&lt;/li&gt;
&lt;li&gt;正解した問題でも「なぜこの式になるか」を説明できるか確認する&lt;/li&gt;
&lt;li&gt;単位（円／個／cm／分）と、基準（もとにする量）を最後にチェックする&lt;/li&gt;
&lt;li&gt;可能なら別解・検算（条件に戻す）で「条件を満たしているか」を確認する&lt;/li&gt;
&lt;/ul&gt;
&lt;div class="card border-0 shadow-sm mb-4"&gt;
&lt;div class="card-body p-4"&gt;
&lt;h3 class="h6 mb-2"&gt;解き直しの基本（ここで伸び方が変わる）&lt;/h3&gt;
&lt;ol class="mb-0"&gt;
&lt;li&gt;&lt;strong&gt;どこで止まったか&lt;/strong&gt;（読み取り／整理／式化／計算）を1つに決める&lt;/li&gt;
&lt;li&gt;次に同じ問題を解くときの&lt;strong&gt;意識することを1つだけ増やす&lt;/strong&gt;（例：線分図を必ず描く）&lt;/li&gt;
&lt;li&gt;条件だけ変えた&lt;strong&gt;同型の類題&lt;/strong&gt;で再現できるか確認する&lt;/li&gt;
&lt;/ol&gt;
&lt;/div&gt;
&lt;/div&gt;
&lt;hr class="my-4" /&gt;
&lt;h2&gt;記事の選び方：悩み別に読む順番を決める&lt;/h2&gt;
&lt;p&gt;文章題は、必要な「直し方」が人によって違います。&lt;br /&gt;
いきなり難しい問題に挑むより、&lt;strong&gt;いま一番弱い工程&lt;/strong&gt;を補強すると効率が上がります。&lt;br /&gt;
下の分類から、近い状態のものを選んでください。&lt;/p&gt;
&lt;h3&gt;全体像から整理したい（まずは勉強の組み立て）&lt;/h3&gt;
&lt;ul&gt;
&lt;li&gt;&lt;a href="https://natsui-sansu-juku.com/col_blog/bunsyoudaibenkyouhou/"&gt;中学受験における算数、文章題の勉強法&lt;/a&gt;&lt;br /&gt;
└ 文章題が伸びない理由を整理し、取り組み方の全体像をつかつかむ&lt;/li&gt;
&lt;li&gt;&lt;a href="https://natsui-sansu-juku.com/column/bunsyoudai/"&gt;文章題に強くなるには？&lt;/a&gt;&lt;br /&gt;
└ 文章題の読み方・語彙・図表化など、基本の道具立てを一通り確認&lt;/li&gt;
&lt;/ul&gt;
&lt;h3&gt;「読めない・整理できない」を具体的に直したい&lt;/h3&gt;
&lt;ul&gt;
&lt;li&gt;&lt;a href="https://natsui-sansu-juku.com/col_blog/bunsyoudaitaisaku/"&gt;中学受験における算数で文章題の正答率を上げるためのポイント&lt;/a&gt;&lt;br /&gt;
└ 音読・図・表など、文章題の処理を“ステップ化”して安定させる&lt;/li&gt;
&lt;li&gt;&lt;a href="https://natsui-sansu-juku.com/col_blog/bunsyoudaikokuhuku/"&gt;中学受験算数の文章題の苦手を克服するには&lt;/a&gt;&lt;br /&gt;
└ どこで止まるかを分解し、弱点に合わせて見直す&lt;/li&gt;
&lt;li&gt;&lt;a href="https://natsui-sansu-juku.com/col_blog/bunsyoudaikotsu/"&gt;中学受験で算数の文章題の苦手を克服するコツ&lt;/a&gt;&lt;br /&gt;
└ 読み方・言葉の整理・イメージ化のコツを補強していく&lt;/li&gt;
&lt;/ul&gt;
&lt;h3&gt;比の文章題を固めたい（頻出単元を得点源にする）&lt;/h3&gt;
&lt;ul&gt;
&lt;li&gt;&lt;a href="https://natsui-sansu-juku.com/col_blog/bunsyoudaihi/"&gt;比の文章題の解き方｜数字→関係→式立ての整理法&lt;/a&gt;&lt;br /&gt;
└ 「計算」ではなく「式化」で落とさないための整理の流れを確認&lt;/li&gt;
&lt;/ul&gt;
&lt;h3&gt;プリント・問題集の回し方を決めたい（反復で基本を身につける）&lt;/h3&gt;
&lt;ul&gt;
&lt;li&gt;&lt;a href="https://natsui-sansu-juku.com/col_blog/bunsyoudaipurint/"&gt;文章題対策｜配布プリントで式の立て方を固める反復の流れ&lt;/a&gt;&lt;br /&gt;
└ 解き直し前提で回し、「文章→式」の経験値を増やす&lt;/li&gt;
&lt;/ul&gt;
&lt;div class="card border-0 shadow-sm mb-4"&gt;
&lt;div class="card-body p-4"&gt;
&lt;h3 class="h6 mb-2"&gt;おすすめの読み順（迷う場合）&lt;/h3&gt;
&lt;ul class="mb-0"&gt;
&lt;li&gt;&lt;strong&gt;効率よく全体を掴む&lt;/strong&gt;：勉強法（全体像）→文章題の基本→自分の弱点の記事&lt;/li&gt;
&lt;li&gt;&lt;strong&gt;式が立たないタイプ&lt;/strong&gt;：読み方・整理→比の整理→プリント反復&lt;/li&gt;
&lt;li&gt;&lt;strong&gt;家庭で回して伸ばしたい&lt;/strong&gt;：プリント反復→苦手の原因分解→必要な単元補強&lt;/li&gt;
&lt;/ul&gt;
&lt;/div&gt;
&lt;/div&gt;
&lt;hr class="my-4" /&gt;
&lt;h2&gt;オンライン個別で改善を検討するときの考え方&lt;/h2&gt;
&lt;p&gt;文章題は工程が多く、つまずきが見えにくい単元です。オンライン個別は、手元映像や画面共有で&lt;strong&gt;思考の過程を見える化&lt;/strong&gt;しやすく、&lt;br /&gt;
「図の段階」「式の段階」「検算の段階」など、止まっている地点を特定して改善しやすいのが特徴です。&lt;/p&gt;
&lt;p&gt;また、文章題は「分かったつもり」になりやすい分野でもあります。授業では、答えだけでなく、&lt;br /&gt;
&lt;strong&gt;どの条件をどう図に落とし、どの言葉をどう式に変えたか&lt;/strong&gt;をその場で確認できると、定着が速くなります。&lt;/p&gt;
&lt;h3&gt;文章題そのものが苦手（どこで止まるか分からない）&lt;/h3&gt;
&lt;ul&gt;
&lt;li&gt;&lt;a href="https://natsui-sansu-juku.com/col_blog/online-sansu-kobetsu-bunshodai/"&gt;文章題が解けない子がオンライン個別で伸びる3つの理由&lt;/a&gt;&lt;br /&gt;
└ つまずきの診断→土台づくり→類題演習、の流れで実戦力に変える&lt;/li&gt;
&lt;/ul&gt;
&lt;h3&gt;比・割合が乱れて文章題が不安定&lt;/h3&gt;
&lt;ul&gt;
&lt;li&gt;&lt;a href="https://natsui-sansu-juku.com/col_blog/online-sansu-kobetsu-hi-wariai/"&gt;割合が苦手な子の共通点｜オンライン個別で「線分図→式」を安定させる流れ&lt;/a&gt;&lt;br /&gt;
└ もとにする量／比べる量の取り違えを減らし、弱点記録で再発を防ぐ&lt;/li&gt;
&lt;/ul&gt;
&lt;div class="card border-0 shadow-sm mb-4"&gt;
&lt;div class="card-body p-4"&gt;
&lt;h3 class="h6 mb-2"&gt;オンライン個別で確認したいポイント（保護者向け）&lt;/h3&gt;
&lt;ul class="mb-0"&gt;
&lt;li&gt;お子さまが「どの段階で止まるか」が授業内で言語化できているか&lt;/li&gt;
&lt;li&gt;図や表を“描かせる”だけでなく、「何を表しているか」まで確認できているか&lt;/li&gt;
&lt;li&gt;同型の類題で“再現”できたか（その場で1問だけでも試す）&lt;/li&gt;
&lt;li&gt;宿題が「量」ではなく、弱点工程に合わせた“目的つき”になっているか&lt;/li&gt;
&lt;/ul&gt;
&lt;/div&gt;
&lt;/div&gt;
&lt;hr class="my-4" /&gt;
&lt;h2&gt;まず最初にやる1週間メニュー（迷ったらここから）&lt;/h2&gt;
&lt;p&gt;文章題は、短期間で劇的に変えるというより、&lt;strong&gt;毎回同じ進め方で処理できる回数&lt;/strong&gt;を増やすことで安定します。&lt;br /&gt;
まずは負担の少ない形で「解き方」を身につけます。&lt;/p&gt;
&lt;ol&gt;
&lt;li&gt;&lt;strong&gt;毎日1〜2題&lt;/strong&gt;、文章題に触れる（同じ単元でOK）&lt;/li&gt;
&lt;li&gt;解く前に&lt;strong&gt;求めるものを一文で言う&lt;/strong&gt;／条件に線を引く&lt;/li&gt;
&lt;li&gt;必ず&lt;strong&gt;図か表&lt;/strong&gt;に落としてから式にする&lt;/li&gt;
&lt;li&gt;解けた問題も&lt;strong&gt;「なぜこの式か」&lt;/strong&gt;を一言で説明する&lt;/li&gt;
&lt;li&gt;週末に、間違えた問題だけ&lt;strong&gt;解き直し&lt;/strong&gt;して解き方を身につける&lt;/li&gt;
&lt;/ol&gt;
&lt;div class="card border-0 shadow-sm mb-4"&gt;
&lt;div class="card-body p-4"&gt;
&lt;h3 class="h6 mb-2"&gt;1週間の進め方（例）&lt;/h3&gt;
&lt;div class="table-responsive"&gt;
&lt;table class="table table-bordered align-middle mb-0"&gt;
&lt;thead class="table-light"&gt;
&lt;tr&gt;
&lt;th style="width: 18%;"&gt;曜日&lt;/th&gt;
&lt;th&gt;やること&lt;/th&gt;
&lt;th style="width: 30%;"&gt;意識するポイント&lt;/th&gt;
&lt;/tr&gt;
&lt;/thead&gt;
&lt;tbody&gt;
&lt;tr&gt;
&lt;td&gt;月〜金&lt;/td&gt;
&lt;td&gt;文章題1〜2題（同型）＋解き直し1題&lt;/td&gt;
&lt;td&gt;図・表を必ず描く／式を文章に対応づける&lt;/td&gt;
&lt;/tr&gt;
&lt;tr&gt;
&lt;td&gt;土&lt;/td&gt;
&lt;td&gt;今週の「止まった地点」だけを復習&lt;/td&gt;
&lt;td&gt;読み取り・整理・式化のどこか1点に集中&lt;/td&gt;
&lt;/tr&gt;
&lt;tr&gt;
&lt;td&gt;日&lt;/td&gt;
&lt;td&gt;間違えた問題を再挑戦（タイムを軽く意識）&lt;/td&gt;
&lt;td&gt;同じミスが再発しない形に解き方を定着させる&lt;/td&gt;
&lt;/tr&gt;
&lt;/tbody&gt;
&lt;/table&gt;
&lt;/div&gt;
&lt;/div&gt;
&lt;/div&gt;
&lt;p class="mt-3"&gt;文章題は「センス」ではなく、&lt;strong&gt;解き方の習慣と反復&lt;/strong&gt;で安定します。上のメニューを回しながら、上の関連記事で必要な部分を補強してください。&lt;/p&gt;
&lt;/div&gt;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id="veu_cta-31446" class="veu_cta"&gt;
&lt;h1 class="cta_title"&gt;当塾のご紹介&lt;/h1&gt;
&lt;div class="cta_body"&gt;
&lt;div class="cta_body_image cta_body_image_right"&gt;&lt;a href="https://natsui-sansu-juku.com/ct/intro/" target="_blank" rel="noopener"&gt;&lt;img fetchpriority="high" decoding="async" class="attachment-large size-large" src="https://natsui-sansu-juku.com/wp-content/uploads/2020/06/紹介-1024x576.jpg" sizes="(max-width: 750px) 100vw, 750px" srcset="https://natsui-sansu-juku.com/wp-content/uploads/2020/06/紹介-1024x576.jpg 1024w, https://natsui-sansu-juku.com/wp-content/uploads/2020/06/紹介-300x169.jpg 300w, https://natsui-sansu-juku.com/wp-content/uploads/2020/06/紹介-768x432.jpg 768w, https://natsui-sansu-juku.com/wp-content/uploads/2020/06/紹介-320x180.jpg 320w, https://natsui-sansu-juku.com/wp-content/uploads/2020/06/紹介.jpg 1280w" alt="" width="750" height="422" /&gt;&lt;/a&gt;&lt;/div&gt;
&lt;div class="cta_body_txt image_exist"&gt;夏井算数塾の個別指導の他塾と異なる点や、夏井算数塾にしかないオンライン個別指導の紹介をさせていただいております。当塾にしかないシステムをぜひご覧ください！&lt;/div&gt;
&lt;div class="cta_body_link"&gt;&lt;a class="btn btn-primary btn-block btn-lg" href="https://natsui-sansu-juku.com/ct/intro/" target="_blank" rel="noopener"&gt;当塾のご紹介&lt;/a&gt;&lt;/div&gt;
&lt;/div&gt;
&lt;/section&gt;
&lt;div class="veu_socialSet veu_socialSet-auto veu_socialSet-position-after veu_contentAddSection"&gt;
&lt;p&gt;&lt;script&gt;window.twttr=(function(d,s,id){var js,fjs=d.getElementsByTagName(s)[0],t=window.twttr||{};if(d.getElementById(id))return t;js=d.createElement(s);js.id=id;js.src="https://platform.twitter.com/widgets.js";fjs.parentNode.insertBefore(js,fjs);t._e=[];t.ready=function(f){t._e.push(f);};return t;}(document,"script","twitter-wjs"));&lt;/script&gt;&lt;/p&gt;
&lt;ul&gt;
&lt;li class="sb_facebook sb_icon"&gt;&lt;a class="sb_icon_inner" href="//www.facebook.com/sharer.php?src=bm&amp;amp;u=https%3A%2F%2Fnatsui-sansu-juku.com%2Fcolumn%2Fhub-bunshodai%2F&amp;amp;t=%E4%B8%AD%E5%AD%A6%E5%8F%97%E9%A8%93%E7%AE%97%E6%95%B0%EF%BD%9C%E6%96%87%E7%AB%A0%E9%A1%8C%E3%81%AE%E8%A7%A3%E3%81%8D%E6%96%B9%E3%81%BE%E3%81%A8%E3%82%81%20%7C%20%E4%B8%AD%E5%AD%A6%E5%8F%97%E9%A8%93%E5%B0%82%E9%96%80%E3%80%80%E5%A4%8F%E4%BA%95%E7%AE%97%E6%95%B0%E5%A1%BE" target="_blank" rel="noopener"&gt;&lt;span class="sns_txt"&gt;Facebook&lt;/span&gt;&lt;/a&gt;&lt;/li&gt;
&lt;li class="sb_x_twitter sb_icon"&gt;&lt;a class="sb_icon_inner" href="//twitter.com/intent/tweet?url=https%3A%2F%2Fnatsui-sansu-juku.com%2Fcolumn%2Fhub-bunshodai%2F&amp;amp;text=%E4%B8%AD%E5%AD%A6%E5%8F%97%E9%A8%93%E7%AE%97%E6%95%B0%EF%BD%9C%E6%96%87%E7%AB%A0%E9%A1%8C%E3%81%AE%E8%A7%A3%E3%81%8D%E6%96%B9%E3%81%BE%E3%81%A8%E3%82%81%20%7C%20%E4%B8%AD%E5%AD%A6%E5%8F%97%E9%A8%93%E5%B0%82%E9%96%80%E3%80%80%E5%A4%8F%E4%BA%95%E7%AE%97%E6%95%B0%E5%A1%BE" target="_blank" rel="noopener"&gt;&lt;span class="sns_txt"&gt;X&lt;/span&gt;&lt;/a&gt;&lt;/li&gt;
&lt;li class="sb_bluesky sb_icon"&gt;&lt;a class="sb_icon_inner" href="https://bsky.app/intent/compose?text=%E4%B8%AD%E5%AD%A6%E5%8F%97%E9%A8%93%E7%AE%97%E6%95%B0%EF%BD%9C%E6%96%87%E7%AB%A0%E9%A1%8C%E3%81%AE%E8%A7%A3%E3%81%8D%E6%96%B9%E3%81%BE%E3%81%A8%E3%82%81%20%7C%20%E4%B8%AD%E5%AD%A6%E5%8F%97%E9%A8%93%E5%B0%82%E9%96%80%E3%80%80%E5%A4%8F%E4%BA%95%E7%AE%97%E6%95%B0%E5%A1%BE%0Ahttps%3A%2F%2Fnatsui-sansu-juku.com%2Fcolumn%2Fhub-bunshodai%2F" target="_blank" rel="noopener"&gt;&lt;span class="sns_txt"&gt;Bluesky&lt;/span&gt;&lt;/a&gt;&lt;/li&gt;
&lt;li class="sb_hatena sb_icon"&gt;&lt;a class="sb_icon_inner" href="//b.hatena.ne.jp/add?mode=confirm&amp;amp;url=https%3A%2F%2Fnatsui-sansu-juku.com%2Fcolumn%2Fhub-bunshodai%2F&amp;amp;title=%E4%B8%AD%E5%AD%A6%E5%8F%97%E9%A8%93%E7%AE%97%E6%95%B0%EF%BD%9C%E6%96%87%E7%AB%A0%E9%A1%8C%E3%81%AE%E8%A7%A3%E3%81%8D%E6%96%B9%E3%81%BE%E3%81%A8%E3%82%81%20%7C%20%E4%B8%AD%E5%AD%A6%E5%8F%97%E9%A8%93%E5%B0%82%E9%96%80%E3%80%80%E5%A4%8F%E4%BA%95%E7%AE%97%E6%95%B0%E5%A1%BE" target="_blank" rel="noopener"&gt;&lt;span class="sns_txt"&gt;Hatena&lt;/span&gt;&lt;/a&gt;&lt;/li&gt;
&lt;li class="sb_copy sb_icon"&gt;&lt;button class="copy-button sb_icon_inner" data-clipboard-text="中学受験算数｜文章題の解き方まとめ | 中学受験専門　夏井算数塾 https://natsui-sansu-juku.com/column/hub-bunshodai/"&gt;&lt;i class="fas fa-copy" aria-hidden="true"&gt;&lt;/i&gt;&lt;span class="sns_txt"&gt;Copy&lt;/span&gt;&lt;/button&gt;&lt;/li&gt;
&lt;/ul&gt;
&lt;/div&gt;
&lt;p&gt;&amp;#8220;`&lt;/p&gt;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hub-bunshodai%2F&amp;amp;t=%E4%B8%AD%E5%AD%A6%E5%8F%97%E9%A8%93%E7%AE%97%E6%95%B0%EF%BD%9C%E6%96%87%E7%AB%A0%E9%A1%8C%E3%81%AE%E8%A7%A3%E3%81%8D%E6%96%B9%E3%81%BE%E3%81%A8%E3%82%81%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hub-bunshodai%2F&amp;amp;text=%E4%B8%AD%E5%AD%A6%E5%8F%97%E9%A8%93%E7%AE%97%E6%95%B0%EF%BD%9C%E6%96%87%E7%AB%A0%E9%A1%8C%E3%81%AE%E8%A7%A3%E3%81%8D%E6%96%B9%E3%81%BE%E3%81%A8%E3%82%81%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7%AE%97%E6%95%B0%EF%BD%9C%E6%96%87%E7%AB%A0%E9%A1%8C%E3%81%AE%E8%A7%A3%E3%81%8D%E6%96%B9%E3%81%BE%E3%81%A8%E3%82%81%20%7C%20%E4%B8%AD%E5%AD%A6%E5%8F%97%E9%A8%93%E5%B0%82%E9%96%80%E3%80%80%E5%A4%8F%E4%BA%95%E7%AE%97%E6%95%B0%E5%A1%BE%0Ahttps%3A%2F%2Fnatsui-sansu-juku.com%2Fcolumn%2Fhub-bunshodai%2F" target="_blank" &gt;&lt;span class="vk_icon_w_r_sns_bluesky icon_sns"&gt;&lt;/span&gt;&lt;span class="sns_txt"&gt;Bluesky&lt;/span&gt;&lt;/a&gt;&lt;/li&gt;&lt;li class="sb_hatena sb_icon"&gt;&lt;a class="sb_icon_inner" href="//b.hatena.ne.jp/add?mode=confirm&amp;url=https%3A%2F%2Fnatsui-sansu-juku.com%2Fcolumn%2Fhub-bunshodai%2F&amp;amp;title=%E4%B8%AD%E5%AD%A6%E5%8F%97%E9%A8%93%E7%AE%97%E6%95%B0%EF%BD%9C%E6%96%87%E7%AB%A0%E9%A1%8C%E3%81%AE%E8%A7%A3%E3%81%8D%E6%96%B9%E3%81%BE%E3%81%A8%E3%82%81%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sb_icon_inner"data-clipboard-text="中学受験算数｜文章題の解き方まとめ | 中学受験専門　夏井算数塾 https://natsui-sansu-juku.com/column/hub-bunshodai/"&gt;&lt;span class="vk_icon_w_r_sns_copy icon_sns"&gt;&lt;i class="fas fa-copy"&gt;&lt;/i&gt;&lt;/span&gt;&lt;span class="sns_txt"&gt;Copy&lt;/span&gt;&lt;/button&gt;&lt;/li&gt;&lt;/ul&gt;&lt;/div&gt;&lt;!-- [ /.socialSet ] --&gt;			
------</t>
  </si>
  <si>
    <t>https://natsui-sansu-juku.com/column/hub-juku/</t>
  </si>
  <si>
    <t>以下のページは不自然なワードを使用しています。
これらを適切に自然な言葉に置き換えて下さい。
なお、本文の装飾や構造は絶対に変えないでください。
【対象ページURL】
https://natsui-sansu-juku.com/column/hub-juku/
【検出された不自然ワード】
- 崩れ
- 型
【本文】
------
&lt;div class="container my-4"&gt;
&lt;div class="card shadow-sm mb-4 border-0" style="background: linear-gradient(135deg, #0d47a1, #1565c0); color: #fff;"&gt;
&lt;div class="card-body p-4"&gt;
&lt;div class="d-flex flex-wrap justify-content-between align-items-center mb-2"&gt;&lt;span class="badge bg-warning text-dark mb-2" style="font-size: 0.8rem;"&gt;中学受験算数&lt;/span&gt;&lt;br /&gt;
&lt;span class="badge bg-light text-dark mb-2" style="font-size: 0.75rem;"&gt;塾別対策（リンク集）&lt;/span&gt;&lt;/div&gt;
&lt;p class="mb-0" style="opacity: .95;"&gt;同じ算数でも、塾が違うと「教材の形」「宿題量」「テスト運用」「授業で埋まらない穴」が変わります。&lt;br /&gt;
まずは自塾の特性を押さえ、家庭学習で崩れやすいポイントを先回りして準備するために、塾別の記事をまとめました。&lt;/p&gt;
&lt;/div&gt;
&lt;/div&gt;
&lt;p&gt;当塾の指導方針や受講形態（教室／オンライン）など、サービスの全体像は&lt;a href="https://natsui-sansu-juku.com/"&gt;夏井算数塾（全体像はこちら）&lt;/a&gt;でご確認いただけます。&lt;/p&gt;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&lt;div class="card shadow-sm mb-4 border-0"&gt;
&lt;div class="card-body p-4"&gt;
&lt;h2 class="h4 mb-3"&gt;塾別対策で先に揃える3点&lt;/h2&gt;
&lt;p class="mb-3"&gt;塾別の悩みは細部が違って見えても、改善の起点はだいたい同じです。下の3点を先に確立すると、教材が増えてもつまずきにくくなります。&lt;/p&gt;
&lt;ul class="mb-0"&gt;
&lt;li&gt;&lt;strong&gt;教材管理：&lt;/strong&gt;「どこで間違えたか」を再現できる状態（プリント迷子を作らない）&lt;/li&gt;
&lt;li&gt;&lt;strong&gt;復習の流れ：&lt;/strong&gt;答え合わせで終わらせず、類題まで回して“解法”を身につける&lt;/li&gt;
&lt;li&gt;&lt;strong&gt;テスト連動：&lt;/strong&gt;組分け・マンスリー等の頻出単元と志望校傾向に優先順位を付ける&lt;/li&gt;
&lt;/ul&gt;
&lt;/div&gt;
&lt;/div&gt;
&lt;div class="card shadow-sm mb-4 border-0"&gt;
&lt;div class="card-body p-4"&gt;
&lt;h2 class="h4 mb-3"&gt;日能研｜宿題が回るほど「弱点さかのぼり」が消える&lt;/h2&gt;
&lt;p class="mb-3"&gt;日能研は学力層が広く、学年が浅い段階から基盤を作れる一方、教材・宿題・テスト直しを全部やろうとすると、&lt;br /&gt;
&lt;strong&gt;「弱点を戻って直す時間」&lt;/strong&gt;が真っ先に削られやすい仕組みです。&lt;br /&gt;
その結果、基礎の抜けと新傾向のギャップが並走し、伸び悩みが長引くことがあります。&lt;/p&gt;
&lt;h3 class="h5 mt-3"&gt;よくある詰まり方&lt;/h3&gt;
&lt;ul&gt;
&lt;li&gt;宿題で手一杯で、単元の“戻り”ができない&lt;/li&gt;
&lt;li&gt;テスト直しが答え合わせで止まり、類題まで到達しない&lt;/li&gt;
&lt;li&gt;最新の出題形式（新傾向）に触れる時間が不足する&lt;/li&gt;
&lt;/ul&gt;
&lt;h3 class="h5 mt-3"&gt;改善の考え方&lt;/h3&gt;
&lt;ul&gt;
&lt;li&gt;&lt;strong&gt;基礎＋新傾向を同時に調整：&lt;/strong&gt;基礎は日能研テキスト準拠、必要単元だけ新傾向を追加&lt;/li&gt;
&lt;li&gt;&lt;strong&gt;原因の切り分け：&lt;/strong&gt;文章理解／図・表／式／計算のどこで止まっているかをプロセスで見る&lt;/li&gt;
&lt;li&gt;&lt;strong&gt;投資配分：&lt;/strong&gt;短期で伸びやすい単元と、時間をかけて育てる単元を分ける&lt;/li&gt;
&lt;/ul&gt;
&lt;div class="mt-3"&gt;
&lt;h3 class="h5"&gt;おすすめ記事&lt;/h3&gt;
&lt;ul class="mb-0"&gt;
&lt;li&gt;&lt;a href="https://natsui-sansu-juku.com/column/nichinouken/"&gt;日能研対策&lt;/a&gt;&lt;br /&gt;
&lt;small&gt;日能研の強み／宿題量・過去問・新傾向への課題を整理し、外部サポートで補う発想を確認&lt;/small&gt;&lt;/li&gt;
&lt;li class="mt-2"&gt;&lt;a href="https://natsui-sansu-juku.com/col_blog/nichinoken-online-sansu/"&gt;日能研生向け：オンライン算数でつまずきを埋めるチェックポイント&lt;/a&gt;&lt;br /&gt;
&lt;small&gt;宿題構造で不足しがちな「弱点さかのぼり」を、画面共有・手元映像・単元別投資で補う具体像&lt;/small&gt;&lt;/li&gt;
&lt;/ul&gt;
&lt;/div&gt;
&lt;/div&gt;
&lt;/div&gt;
&lt;div class="card shadow-sm mb-4 border-0"&gt;
&lt;div class="card-body p-4"&gt;
&lt;h2 class="h4 mb-3"&gt;SAPIX｜スピード×難度×プリント量で未消化が積み上がる&lt;/h2&gt;
&lt;p class="mb-3"&gt;SAPIXは難関校向けに高度・高速で進み、組分け・マンスリー等の頻繁なテストで回ります。&lt;br /&gt;
一方で、授業理解が追いつかないまま帰宅しやすく、さらにプリント量が膨大で&lt;br /&gt;
&lt;strong&gt;「間違えた問題が探せない」&lt;/strong&gt;状態に陥ると、復習効率が急落します。&lt;/p&gt;
&lt;h3 class="h5 mt-3"&gt;よくある詰まり方&lt;/h3&gt;
&lt;ul&gt;
&lt;li&gt;授業で未解決のまま帰宅し、「わからない」が蓄積する&lt;/li&gt;
&lt;li&gt;問題の偏りで、条件や聞かれ方が少し変わると対応できない&lt;/li&gt;
&lt;li&gt;プリントが多すぎて、間違えた箇所に戻れず復習が散る&lt;/li&gt;
&lt;/ul&gt;
&lt;h3 class="h5 mt-3"&gt;改善の考え方&lt;/h3&gt;
&lt;ul&gt;
&lt;li&gt;&lt;strong&gt;優先順位：&lt;/strong&gt;「今は捨ててもよい」 vs 「捨てない単元」を明確化し、得点につながる単元から固める&lt;/li&gt;
&lt;li&gt;&lt;strong&gt;解法と基礎セット：&lt;/strong&gt;弱点単元ごとに代表問題を選び、最小セットで“基本”を確立する&lt;/li&gt;
&lt;li&gt;&lt;strong&gt;テスト連動：&lt;/strong&gt;組分け・マンスリー・志望校過去問と連動させ、弱点補強を得点に変える&lt;/li&gt;
&lt;li&gt;&lt;strong&gt;教材管理：&lt;/strong&gt;PDF等で一元化し、間違い履歴→再演習をスムーズに回せる状態にする&lt;/li&gt;
&lt;/ul&gt;
&lt;div class="mt-3"&gt;
&lt;h3 class="h5"&gt;おすすめ記事&lt;/h3&gt;
&lt;ul class="mb-0"&gt;
&lt;li&gt;&lt;a href="https://natsui-sansu-juku.com/column/sapix/"&gt;Sapix(サピックス)対策&lt;/a&gt;&lt;br /&gt;
&lt;small&gt;未消化・初見対応・プリント管理の3点から、つまずきの典型と対策の方向性を整理&lt;/small&gt;&lt;/li&gt;
&lt;li class="mt-2"&gt;&lt;a href="https://natsui-sansu-juku.com/col_blog/sapix算数の弱点をオンライン個別で効率よく補強す/"&gt;SAPIX算数の弱点をオンライン個別で効率よく補強する方法&lt;/a&gt;&lt;br /&gt;
&lt;small&gt;優先順位づけ→基本の習得→テスト連動の3ステップで「やり切れない」を現実的に改善&lt;/small&gt;&lt;/li&gt;
&lt;/ul&gt;
&lt;/div&gt;
&lt;/div&gt;
&lt;/div&gt;
&lt;div class="card shadow-sm mb-4 border-0"&gt;
&lt;div class="card-body p-4"&gt;
&lt;h2 class="h4 mb-3"&gt;早稲アカ｜授業の熱量に対して「テクニックの抜け」が残りやすい&lt;/h2&gt;
&lt;p class="mb-3"&gt;早稲アカは学習意欲を保つ工夫が強い一方で、講師差や授業内の扱い方によって、&lt;br /&gt;
&lt;strong&gt;解法の基本・途中式・解き方の流れ&lt;/strong&gt;のような“テクニカルな部分”が抜けたまま宿題に突入しやすいケースがあります。&lt;br /&gt;
組分けテストの範囲が広がるほど、復習の自走が難しくなるのも典型です。&lt;/p&gt;
&lt;h3 class="h5 mt-3"&gt;よくある詰まり方&lt;/h3&gt;
&lt;ul&gt;
&lt;li&gt;授業理解が浅いまま宿題で消耗し、直しが回らない&lt;/li&gt;
&lt;li&gt;講師の教え方の違いで「やり方」が揃わず、自己流が増える&lt;/li&gt;
&lt;li&gt;組分け対策が追いつかず、復習が後手に回る&lt;/li&gt;
&lt;/ul&gt;
&lt;h3 class="h5 mt-3"&gt;改善の考え方&lt;/h3&gt;
&lt;ul&gt;
&lt;li&gt;&lt;strong&gt;予習（下準備）を入れる：&lt;/strong&gt;授業を“初見”にしない。授業後の宿題が自走しやすくなる&lt;/li&gt;
&lt;li&gt;&lt;strong&gt;工程を見て直す：&lt;/strong&gt;手元映像等で、読む→図→式→計算のどこで止まるかを特定する&lt;/li&gt;
&lt;li&gt;&lt;strong&gt;単元別に得点源を作る：&lt;/strong&gt;反復量とレベルを管理し、短期で点になる領域から固める&lt;/li&gt;
&lt;/ul&gt;
&lt;div class="mt-3"&gt;
&lt;h3 class="h5"&gt;おすすめ記事&lt;/h3&gt;
&lt;ul class="mb-0"&gt;
&lt;li&gt;&lt;a href="https://natsui-sansu-juku.com/column/waseda_academy/"&gt;早稲田アカデミー対策&lt;/a&gt;&lt;br /&gt;
&lt;small&gt;宿題・組分けの回し方、授業理解が浅いときの改善方針をケース別に確認&lt;/small&gt;&lt;/li&gt;
&lt;li class="mt-2"&gt;&lt;a href="https://natsui-sansu-juku.com/col_blog/waseaka-online-sansu/"&gt;早稲アカ生向け：オンライン算数で得点源を作る単元別対策&lt;/a&gt;&lt;br /&gt;
&lt;small&gt;画面共有で反復時間を確保し、手元映像で原因を切り分け、単元別に反復量を制御する考え方&lt;/small&gt;&lt;/li&gt;
&lt;/ul&gt;
&lt;/div&gt;
&lt;/div&gt;
&lt;/div&gt;
&lt;div class="card shadow-sm mb-4 border-0"&gt;
&lt;div class="card-body p-4"&gt;
&lt;h2 class="h4 mb-3"&gt;四谷大塚｜予習シリーズは「使い倒せる家庭」と「消耗する家庭」が分かれる&lt;/h2&gt;
&lt;p class="mb-3"&gt;予習シリーズは素材として強い一方で、家庭側が「必要問題の選別」「類題反復」「優先順位」を計画できないと、&lt;br /&gt;
量に押されて“こなす教材”になりがちです。単元をパッケージ化し、必要レベルだけを確実に仕上げる仕組みに変えると伸びやすくなります。&lt;/p&gt;
&lt;h3 class="h5 mt-3"&gt;よくある詰まり方&lt;/h3&gt;
&lt;ul&gt;
&lt;li&gt;つまずいても類題が見つからず、理解が点で終わる&lt;/li&gt;
&lt;li&gt;発展まで追い過ぎて、標準の得点が不安定になる&lt;/li&gt;
&lt;li&gt;直しが「探す」「コピーする」で止まり、演習時間が消える&lt;/li&gt;
&lt;/ul&gt;
&lt;h3 class="h5 mt-3"&gt;改善の考え方&lt;/h3&gt;
&lt;ul&gt;
&lt;li&gt;&lt;strong&gt;その場で類題を追加：&lt;/strong&gt;理解→反復→定着を授業内で完結させる&lt;/li&gt;
&lt;li&gt;&lt;strong&gt;原因の特定：&lt;/strong&gt;手元映像で、線・図・途中式・検算など工程の抜けを拾う&lt;/li&gt;
&lt;li&gt;&lt;strong&gt;単元パッケージ化：&lt;/strong&gt;最低限／標準／発展に分け、志望校に必要なところだけ深掘りする&lt;/li&gt;
&lt;/ul&gt;
&lt;div class="mt-3"&gt;
&lt;h3 class="h5"&gt;おすすめ記事&lt;/h3&gt;
&lt;ul class="mb-0"&gt;
&lt;li&gt;&lt;a href="https://natsui-sansu-juku.com/col_blog/yoshu-series-online/"&gt;四谷大塚の予習シリーズをオンライン個別で使い倒す方法&lt;/a&gt;&lt;br /&gt;
&lt;small&gt;必要問題の即時提示・手元映像・単元パッケージ化で、予習シリーズを「結果につながる教材」へ再構成&lt;/small&gt;&lt;/li&gt;
&lt;/ul&gt;
&lt;/div&gt;
&lt;/div&gt;
&lt;/div&gt;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&lt;div class="card shadow-sm border-0"&gt;
&lt;div class="card-body p-4"&gt;
&lt;h2 class="h4 mb-3"&gt;迷ったときの読み順&lt;/h2&gt;
&lt;p class="mb-3"&gt;まずは「自塾で起きやすいつまずき」を特定し、次に“運用の具体策”へ進むと、必要な対策だけを選びやすくなります。&lt;/p&gt;
&lt;ol class="mb-0"&gt;
&lt;li&gt;&lt;strong&gt;塾の特性・典型ケースを確認&lt;/strong&gt;（日能研対策／SAPIX対策／早稲アカ対策）&lt;/li&gt;
&lt;li&gt;&lt;strong&gt;運用の具体策に落とす&lt;/strong&gt;（オンライン個別での補強、教材管理、反復計画）&lt;/li&gt;
&lt;li&gt;&lt;strong&gt;テスト・過去問と連動&lt;/strong&gt;（優先順位を更新し、得点に直結する単元へ集中）&lt;/li&gt;
&lt;/ol&gt;
&lt;/div&gt;
&lt;/div&gt;
&lt;/div&gt;
&lt;section id="veu_cta-31796" class="veu_cta"&gt;&lt;/section&gt;
&lt;div class="veu_socialSet veu_socialSet-auto veu_socialSet-position-after veu_contentAddSection"&gt;&lt;/div&gt;
&lt;p&gt;&lt;!-- [ /.socialSet ] --&gt;&lt;/p&gt;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hub-juku%2F&amp;amp;t=%E6%97%A5%E8%83%BD%E7%A0%94%E3%83%BBSAPIX%E3%83%BB%E6%97%A9%E7%A8%B2%E3%82%A2%E3%82%AB%E3%83%BB%E5%9B%9B%E8%B0%B7%E5%A4%A7%E5%A1%9A%EF%BD%9C%E5%A1%BE%E5%88%A5%E3%81%AE%E7%AE%97%E6%95%B0%E5%AF%BE%E7%AD%96%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hub-juku%2F&amp;amp;text=%E6%97%A5%E8%83%BD%E7%A0%94%E3%83%BBSAPIX%E3%83%BB%E6%97%A9%E7%A8%B2%E3%82%A2%E3%82%AB%E3%83%BB%E5%9B%9B%E8%B0%B7%E5%A4%A7%E5%A1%9A%EF%BD%9C%E5%A1%BE%E5%88%A5%E3%81%AE%E7%AE%97%E6%95%B0%E5%AF%BE%E7%AD%96%20%7C%20%E4%B8%AD%E5%AD%A6%E5%8F%97%E9%A8%93%E5%B0%82%E9%96%80%E3%80%80%E5%A4%8F%E4%BA%95%E7%AE%97%E6%95%B0%E5%A1%BE" target="_blank" &gt;&lt;span class="vk_icon_w_r_sns_x_twitter icon_sns"&gt;&lt;/span&gt;&lt;span class="sns_txt"&gt;X&lt;/span&gt;&lt;/a&gt;&lt;/li&gt;&lt;li class="sb_bluesky sb_icon"&gt;&lt;a class="sb_icon_inner" href="https://bsky.app/intent/compose?text=%E6%97%A5%E8%83%BD%E7%A0%94%E3%83%BBSAPIX%E3%83%BB%E6%97%A9%E7%A8%B2%E3%82%A2%E3%82%AB%E3%83%BB%E5%9B%9B%E8%B0%B7%E5%A4%A7%E5%A1%9A%EF%BD%9C%E5%A1%BE%E5%88%A5%E3%81%AE%E7%AE%97%E6%95%B0%E5%AF%BE%E7%AD%96%20%7C%20%E4%B8%AD%E5%AD%A6%E5%8F%97%E9%A8%93%E5%B0%82%E9%96%80%E3%80%80%E5%A4%8F%E4%BA%95%E7%AE%97%E6%95%B0%E5%A1%BE%0Ahttps%3A%2F%2Fnatsui-sansu-juku.com%2Fcolumn%2Fhub-juku%2F" target="_blank" &gt;&lt;span class="vk_icon_w_r_sns_bluesky icon_sns"&gt;&lt;/span&gt;&lt;span class="sns_txt"&gt;Bluesky&lt;/span&gt;&lt;/a&gt;&lt;/li&gt;&lt;li class="sb_hatena sb_icon"&gt;&lt;a class="sb_icon_inner" href="//b.hatena.ne.jp/add?mode=confirm&amp;url=https%3A%2F%2Fnatsui-sansu-juku.com%2Fcolumn%2Fhub-juku%2F&amp;amp;title=%E6%97%A5%E8%83%BD%E7%A0%94%E3%83%BBSAPIX%E3%83%BB%E6%97%A9%E7%A8%B2%E3%82%A2%E3%82%AB%E3%83%BB%E5%9B%9B%E8%B0%B7%E5%A4%A7%E5%A1%9A%EF%BD%9C%E5%A1%BE%E5%88%A5%E3%81%AE%E7%AE%97%E6%95%B0%E5%AF%BE%E7%AD%96%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sb_icon_inner"data-clipboard-text="日能研・SAPIX・早稲アカ・四谷大塚｜塾別の算数対策 | 中学受験専門　夏井算数塾 https://natsui-sansu-juku.com/column/hub-juku/"&gt;&lt;span class="vk_icon_w_r_sns_copy icon_sns"&gt;&lt;i class="fas fa-copy"&gt;&lt;/i&gt;&lt;/span&gt;&lt;span class="sns_txt"&gt;Copy&lt;/span&gt;&lt;/button&gt;&lt;/li&gt;&lt;/ul&gt;&lt;/div&gt;&lt;!-- [ /.socialSet ] --&gt;			
------</t>
  </si>
  <si>
    <t>https://natsui-sansu-juku.com/column/hub-online-guide/</t>
  </si>
  <si>
    <t>以下のページは不自然なワードを使用しています。
これらを適切に自然な言葉に置き換えて下さい。
なお、本文の装飾や構造は絶対に変えないでください。
【対象ページURL】
https://natsui-sansu-juku.com/column/hub-online-guide/
【検出された不自然ワード】
- 乱れ
- 整え
【本文】
------
&lt;p&gt;&amp;nbsp;&lt;/p&gt;
&lt;div class="container my-4"&gt;
&lt;p&gt;&lt;!-- Hero --&gt;&lt;/p&gt;
&lt;div class="card shadow-sm mb-4 border-0" style="background: linear-gradient(135deg, #0d47a1, #1976d2); color: #fff;"&gt;
&lt;div class="card-body p-4"&gt;
&lt;div class="d-flex flex-wrap justify-content-between align-items-center mb-2"&gt;&lt;span class="badge bg-warning text-dark mb-2" style="font-size: 0.8rem;"&gt;中学受験算数／オンライン&lt;/span&gt;&lt;br /&gt;
&lt;span class="badge bg-light text-dark mb-2" style="font-size: 0.75rem;"&gt;選び方・比較・続け方&lt;/span&gt;&lt;/div&gt;
&lt;h1 class="mb-3" style="font-size: 1.8rem; line-height: 1.5;"&gt;中学受験算数「オンライン個別」の選び方ガイド&lt;/h1&gt;
&lt;p class="mb-0" style="line-height: 1.9;"&gt;オンラインで算数を見てもらう家庭が増えた一方で、&lt;strong&gt;「塾・家庭教師と何が違うのか」「向く子・向かない子の見極め」「続け方の計画」&lt;/strong&gt;で判断が止まりやすいのも事実です。&lt;br /&gt;
ここでは、夏井算数塾の関連コラムを束ねて、&lt;strong&gt;比較・判断軸・つまずき回避・読む順番&lt;/strong&gt;までを整理しました。&lt;/p&gt;
&lt;/div&gt;
&lt;/div&gt;
&lt;p&gt;当塾オンライン個別のサービス内容・受講の流れなどは&lt;br /&gt;
&lt;a href="https://natsui-sansu-juku.com/kobetsu_online/"&gt;オンライン個別指導（全体像はこちら）&lt;/a&gt;&lt;br /&gt;
でご確認いただけます。&lt;/p&gt;
&lt;p&gt;&lt;!-- 2 cards --&gt;&lt;/p&gt;
&lt;div class="row g-3 mb-4"&gt;
&lt;div class="col-12 col-md-6"&gt;
&lt;div class="card h-100 border-0 shadow-sm"&gt;
&lt;div class="card-body"&gt;
&lt;h2 class="h5 mb-2"&gt;まずは「何で困っているか」から探す&lt;/h2&gt;
&lt;ul class="mb-0"&gt;
&lt;li&gt;家庭教師と検討している／費用・距離が気になる&lt;/li&gt;
&lt;li&gt;通塾が難しい（送迎・時間・疲れ）&lt;/li&gt;
&lt;li&gt;オンラインだと伸びるか不安（講師の質・効果）&lt;/li&gt;
&lt;li&gt;続かない・習慣になりにくい（家庭の学習環境が課題）&lt;/li&gt;
&lt;/ul&gt;
&lt;/div&gt;
&lt;/div&gt;
&lt;/div&gt;
&lt;div class="col-12 col-md-6"&gt;
&lt;div class="card h-100 border-0 shadow-sm"&gt;
&lt;div class="card-body"&gt;
&lt;h2 class="h5 mb-2"&gt;このページの使い方&lt;/h2&gt;
&lt;p class="mb-2" style="line-height: 1.9;"&gt;「全部読む」より、&lt;strong&gt;自分の状況に近い入口&lt;/strong&gt;から読み始める方が判断がスムーズになります。&lt;br /&gt;
下に&lt;strong&gt;おすすめの読み順&lt;/strong&gt;も用意しました。&lt;/p&gt;
&lt;p class="mb-0" style="line-height: 1.9;"&gt;なお、オンライン学習は「良いサービスを選べば自動で伸びる」というより、&lt;strong&gt;選び方＋続け方&lt;/strong&gt;で結果が変わります。&lt;br /&gt;
その学習計画も含めてまとめます。&lt;/p&gt;
&lt;/div&gt;
&lt;/div&gt;
&lt;/div&gt;
&lt;/div&gt;
&lt;p style="margin: 12px 0 0; padding: 10px 12px; border-left: 4px solid #16a34a; background: rgba(22,163,74,.06); border-radius: 10px; color: #111827; line-height: 1.7;"&gt;もし「外部の力を使うべきか悩んでいる」段階なら、先に&lt;br /&gt;
&lt;a style="color: #0f7a35; font-weight: 900; text-decoration: none; border-bottom: 2px solid rgba(22,163,74,.35);" href="https://natsui-sansu-juku.com/column/kobetsu_mayoi_judge/"&gt;判断材料（整理ページ）&lt;/a&gt;&lt;br /&gt;
を見てから戻ってきても大丈夫です。&lt;/p&gt;
&lt;p&gt;&lt;!-- 1) comparison --&gt;&lt;/p&gt;
&lt;h2&gt;中学受験算数｜オンライン家庭教師・通塾・オンライン個別の違い&lt;/h2&gt;
&lt;h3&gt;3つの学び方の特徴（通塾／家庭教師／オンライン個別）&lt;/h3&gt;
&lt;div class="table-responsive"&gt;
&lt;table class="table table-bordered align-middle"&gt;
&lt;thead class="table-light"&gt;
&lt;tr&gt;
&lt;th style="width: 18%;"&gt;学び方&lt;/th&gt;
&lt;th&gt;強み&lt;/th&gt;
&lt;th&gt;注意点（つまずき例）&lt;/th&gt;
&lt;/tr&gt;
&lt;/thead&gt;
&lt;tbody&gt;
&lt;tr&gt;
&lt;td&gt;&lt;strong&gt;通塾（集団）&lt;/strong&gt;&lt;/td&gt;
&lt;td&gt;競争環境・カリキュラムの後押しが働きやすい&lt;/td&gt;
&lt;td&gt;ペースが合わないと「分からないを抱えたまま進む」状態になりやすい&lt;/td&gt;
&lt;/tr&gt;
&lt;tr&gt;
&lt;td&gt;&lt;strong&gt;家庭教師&lt;/strong&gt;&lt;/td&gt;
&lt;td&gt;自宅で1対1、柔軟な計画が組みやすい&lt;/td&gt;
&lt;td&gt;相性・費用・指導品質の見極めが難しく、当たり外れの不安が出やすい&lt;/td&gt;
&lt;/tr&gt;
&lt;tr&gt;
&lt;td&gt;&lt;strong&gt;オンライン個別&lt;/strong&gt;&lt;/td&gt;
&lt;td&gt;移動ゼロで1対1、弱点に絞って計画しやすい。先生の選び直しもしやすい&lt;/td&gt;
&lt;td&gt;通信・端末・手元確認などの準備が甘いと効果が落ちやすい&lt;/td&gt;
&lt;/tr&gt;
&lt;/tbody&gt;
&lt;/table&gt;
&lt;/div&gt;
&lt;h3&gt;どれが合いやすいか：送迎・時間・費用・相性で分ける&lt;/h3&gt;
&lt;ul&gt;
&lt;li&gt;送迎や移動で疲れやすい → &lt;strong&gt;オンライン個別&lt;/strong&gt;が候補になりやすい&lt;/li&gt;
&lt;li&gt;自宅で対面に近い形で見てほしい → &lt;strong&gt;家庭教師&lt;/strong&gt;が候補になりやすい&lt;/li&gt;
&lt;li&gt;競争環境で引っ張ってほしい → &lt;strong&gt;通塾（集団）&lt;/strong&gt;が候補になりやすい&lt;/li&gt;
&lt;/ul&gt;
&lt;p&gt;&lt;!-- 2) purpose --&gt;&lt;/p&gt;
&lt;h2&gt;オンライン個別を選ぶ前に決めること（目的を言葉にする）&lt;/h2&gt;
&lt;h3&gt;目的別の4分類（弱点／算数の伴走／通塾負担の軽減／学習リズム）&lt;/h3&gt;
&lt;ul&gt;
&lt;li&gt;&lt;strong&gt;弱点単元を克服する&lt;/strong&gt;：割合・速さ・図形など、つまずきの根を切る（集団ペースに乗れない場合の補強）&lt;/li&gt;
&lt;li&gt;&lt;strong&gt;算数だけ丁寧に伴走&lt;/strong&gt;：他教科は塾、算数だけ個別で計画する&lt;/li&gt;
&lt;li&gt;&lt;strong&gt;通塾負担を減らす&lt;/strong&gt;：送迎・移動時間を演習や復習に置き換えたい&lt;/li&gt;
&lt;li&gt;&lt;strong&gt;学習習慣づくり&lt;/strong&gt;：毎週のリズムを作り、やることを絞り、家庭の学習時間を整える&lt;/li&gt;
&lt;/ul&gt;
&lt;p style="line-height: 1.9;"&gt;目的が曖昧なままだと、体験授業で「よかった気がする」で終わりやすくなります。&lt;br /&gt;
まずは &lt;strong&gt;①弱点克服／②学習計画の伴走／③負担軽減／④習慣化&lt;/strong&gt; のどれが主目的かを決めてください。&lt;/p&gt;
&lt;h3&gt;週の回数・宿題量・家庭の役割（続け方の前提）&lt;/h3&gt;
&lt;ul&gt;
&lt;li&gt;週の回数：まずは「回せる回数」を優先する&lt;/li&gt;
&lt;li&gt;宿題量：多すぎると止まりやすいので、量より「やり切れる形」&lt;/li&gt;
&lt;li&gt;家庭の役割：受講前後に一言だけでOK（今日の狙い／今日の到達）&lt;/li&gt;
&lt;/ul&gt;
&lt;p&gt;&lt;!-- 3) environment --&gt;&lt;/p&gt;
&lt;h2&gt;オンライン算数で成果が出やすい環境準備（通信・端末・手元）&lt;/h2&gt;
&lt;h3&gt;通信と端末：途中式が見える状態を先に作る&lt;/h3&gt;
&lt;ul&gt;
&lt;li&gt;&lt;strong&gt;通信環境&lt;/strong&gt;：途中式・板書が途切れると算数は致命的&lt;/li&gt;
&lt;li&gt;&lt;strong&gt;端末&lt;/strong&gt;：スマホだけだと視野が狭くなりやすい（PC/タブレット推奨）&lt;/li&gt;
&lt;li&gt;&lt;strong&gt;指導体制&lt;/strong&gt;：理解度把握・フォローがオンライン仕様になっているか&lt;/li&gt;
&lt;/ul&gt;
&lt;h3&gt;手元の見せ方：ノート・途中式・図が伝わる配置にする&lt;/h3&gt;
&lt;p style="line-height: 1.9;"&gt;算数は「途中式の確認」「図の書き方」「どこで判断がズレたか」の観察が核です。&lt;br /&gt;
だからこそ、オンラインでは &lt;strong&gt;“見える化（手元・途中式）”&lt;/strong&gt; を最優先に準備するのが安全です。&lt;/p&gt;
&lt;p&gt;&lt;!-- 4) trial checklist --&gt;&lt;/p&gt;
&lt;h2&gt;体験授業で確認するポイント（授業中／授業後／家庭側）&lt;/h2&gt;
&lt;h3&gt;授業中に見る：説明が式と図までつながるか／理解確認が入るか&lt;/h3&gt;
&lt;ul&gt;
&lt;li&gt;&lt;strong&gt;説明が「式までつながる」&lt;/strong&gt;：要約だけでなく、式の作り方・図の置き方まで導ける&lt;/li&gt;
&lt;li&gt;&lt;strong&gt;理解度チェックが的確&lt;/strong&gt;：その場で小問・言い換えで確認し、ズレを放置しない&lt;/li&gt;
&lt;li&gt;&lt;strong&gt;授業のゴールが明確&lt;/strong&gt;：今日できるようにすることが言語化されている&lt;/li&gt;
&lt;/ul&gt;
&lt;h3&gt;授業後に見る：報告が残るか／宿題が増えすぎないか／振替ルール&lt;/h3&gt;
&lt;ul&gt;
&lt;li&gt;&lt;strong&gt;授業報告・フィードバック&lt;/strong&gt;：授業後に「何ができたか／宿題は何か」が残る&lt;/li&gt;
&lt;li&gt;&lt;strong&gt;振替・ルール&lt;/strong&gt;：家庭都合が出たときに学習リズムが乱れない&lt;/li&gt;
&lt;li&gt;&lt;strong&gt;宿題が「3つ以内」&lt;/strong&gt;：やることが多すぎると続かない&lt;/li&gt;
&lt;/ul&gt;
&lt;h3&gt;家庭側：毎週同じ曜日・時間／同じ場所／前後の一言チェック&lt;/h3&gt;
&lt;ul&gt;
&lt;li&gt;&lt;strong&gt;曜日・時間を毎週そろえる&lt;/strong&gt;：習い事化する&lt;/li&gt;
&lt;li&gt;&lt;strong&gt;学習場所を定着させる&lt;/strong&gt;：同じ机・同じ場所でスイッチが入りやすい&lt;/li&gt;
&lt;li&gt;&lt;strong&gt;受講前後に一言だけ確認&lt;/strong&gt;：「今日はここ」「今日はこれができた」を短く&lt;/li&gt;
&lt;/ul&gt;
&lt;p&gt;&lt;!-- 5) entrances --&gt;&lt;/p&gt;
&lt;h2&gt;状況別：どこから読むか（おすすめの入口）&lt;/h2&gt;
&lt;h3&gt;家庭教師（オンライン）と比べたい&lt;/h3&gt;
&lt;ol&gt;
&lt;li&gt;&lt;a href="https://natsui-sansu-juku.com/col_blog/online-tutor-math/"&gt;中学受験 算数 家庭教師｜失敗しない選び方と向く子の見極め&lt;/a&gt;&lt;/li&gt;
&lt;li&gt;&lt;a href="https://natsui-sansu-juku.com/col_blog/onlineryuukou/"&gt;中学受験はオンライン算数 個別指導が新定番？&lt;/a&gt;&lt;/li&gt;
&lt;/ol&gt;
&lt;h3&gt;オンラインの効果が不安&lt;/h3&gt;
&lt;ol&gt;
&lt;li&gt;&lt;a href="https://natsui-sansu-juku.com/col_blog/onlinekouka/"&gt;オンライン算数教室で本当に成績は伸びる？&lt;/a&gt;&lt;/li&gt;
&lt;li&gt;&lt;a href="https://natsui-sansu-juku.com/column/onlinekobetsu3/"&gt;オンライン個別指導で伸ばせる3つの理由&lt;/a&gt;&lt;/li&gt;
&lt;li&gt;&lt;a href="https://natsui-sansu-juku.com/col_blog/onlinesansuu/"&gt;算数オンライン学習で成績アップ（比較表・習慣化例）&lt;/a&gt;&lt;/li&gt;
&lt;/ol&gt;
&lt;h3&gt;通塾が難しい／続け方を整えたい&lt;/h3&gt;
&lt;ol&gt;
&lt;li&gt;&lt;a href="https://natsui-sansu-juku.com/col_blog/online4merit/"&gt;オンライン授業を選ぶ4メリット&lt;/a&gt;&lt;/li&gt;
&lt;li&gt;&lt;a href="https://natsui-sansu-juku.com/col_blog/onlineheigai/"&gt;オンライン授業はなぜ難しい？（通信・端末・体制）&lt;/a&gt;&lt;/li&gt;
&lt;li&gt;&lt;a href="https://natsui-sansu-juku.com/col_blog/onlineservice/"&gt;失敗しない選び方と続け方（講師・料金・家庭の工夫）&lt;/a&gt;&lt;/li&gt;
&lt;/ol&gt;
&lt;p&gt;&lt;!-- 6) list --&gt;&lt;/p&gt;
&lt;h2&gt;テーマ別：関連コラム一覧（このテーマの全体像）&lt;/h2&gt;
&lt;h3&gt;家庭教師とオンライン個別の比較・選び方&lt;/h3&gt;
&lt;ul&gt;
&lt;li&gt;&lt;a href="https://natsui-sansu-juku.com/col_blog/online-tutor-math/"&gt;中学受験 算数 家庭教師｜失敗しない選び方と向く子の見極め&lt;/a&gt;&lt;br /&gt;
&lt;span style="color: #555;"&gt;家庭教師が合うケース／オンライン個別が合うケースを切り分け、比較の起点に。&lt;/span&gt;&lt;/li&gt;
&lt;/ul&gt;
&lt;h3&gt;オンラインが「向く子・向かない子」／効果の不安を整理&lt;/h3&gt;
&lt;ul&gt;
&lt;li&gt;&lt;a href="https://natsui-sansu-juku.com/col_blog/onlinekouka/"&gt;オンライン算数教室で本当に成績は伸びる？&lt;/a&gt;&lt;br /&gt;
&lt;span style="color: #555;"&gt;よくある不安（講師の質・対面より劣る？）を前提から整理。&lt;/span&gt;&lt;/li&gt;
&lt;li&gt;&lt;a href="https://natsui-sansu-juku.com/column/onlinekobetsu3/"&gt;中学受験算数の成績を「オンライン個別指導」で伸ばすことができる３つの理由&lt;/a&gt;&lt;br /&gt;
&lt;span style="color: #555;"&gt;集中しやすさ／情報の集約など、オンラインの強みを「仕組み」として説明。&lt;/span&gt;&lt;/li&gt;
&lt;/ul&gt;
&lt;h3&gt;通塾との違い・オンライン個別の立ち位置&lt;/h3&gt;
&lt;ul&gt;
&lt;li&gt;&lt;a href="https://natsui-sansu-juku.com/col_blog/onlineryuukou/"&gt;中学受験はオンライン算数 個別指導が新定番？&lt;/a&gt;&lt;br /&gt;
&lt;span style="color: #555;"&gt;共働き・送迎負担など、ニーズの背景とオンライン個別の立ち位置を整理。&lt;/span&gt;&lt;/li&gt;
&lt;li&gt;&lt;a href="https://natsui-sansu-juku.com/col_blog/onlinerival/"&gt;中学受験算数をオンライン算数 個別指導で伸ばす（通塾との違い）&lt;/a&gt;&lt;br /&gt;
&lt;span style="color: #555;"&gt;メリットだけでなく、選ぶときの確認ポイントまで含めた比較のまとめ。&lt;/span&gt;&lt;/li&gt;
&lt;li&gt;&lt;a href="https://natsui-sansu-juku.com/col_blog/onlinesansuu/"&gt;算数オンライン学習で成績アップ（比較表・習慣化例）&lt;/a&gt;&lt;br /&gt;
&lt;span style="color: #555;"&gt;通塾・映像・オンライン個別の比較表と、家庭で続く仕組みの例。&lt;/span&gt;&lt;/li&gt;
&lt;/ul&gt;
&lt;h3&gt;オンライン授業のメリット／続けやすさの計画&lt;/h3&gt;
&lt;ul&gt;
&lt;li&gt;&lt;a href="https://natsui-sansu-juku.com/col_blog/online4merit/"&gt;中学受験算数のオンライン授業を選ぶ4つのメリット&lt;/a&gt;&lt;br /&gt;
&lt;span style="color: #555;"&gt;送迎負担・個別最適化など、「なぜ増えているか」を背景から整理。&lt;/span&gt;&lt;/li&gt;
&lt;li&gt;&lt;a href="https://natsui-sansu-juku.com/col_blog/online4/"&gt;勉強嫌いでも続く！中学受験算数オンライン授業&lt;/a&gt;&lt;br /&gt;
&lt;span style="color: #555;"&gt;勉強への抵抗感が強い子が折れやすいポイントと、続ける工夫の方向性。&lt;/span&gt;&lt;/li&gt;
&lt;li&gt;&lt;a href="https://natsui-sansu-juku.com/col_blog/onlineservice/"&gt;失敗しないオンライン算数個別指導の選び方と続け方&lt;/a&gt;&lt;br /&gt;
&lt;span style="color: #555;"&gt;講師の見極め／料金・サポート／家庭の小さな工夫を具体化。&lt;/span&gt;&lt;/li&gt;
&lt;/ul&gt;
&lt;h3&gt;オンライン算数が難しいと言われる理由&lt;/h3&gt;
&lt;ul&gt;
&lt;li&gt;&lt;a href="https://natsui-sansu-juku.com/col_blog/onlineheigai/"&gt;オンライン授業はなぜ難しい？（通信・端末・指導体制）&lt;/a&gt;&lt;br /&gt;
&lt;span style="color: #555;"&gt;算数は「途中式」が見えないとペースが乱れやすい。環境づくりを先に行うための記事。&lt;/span&gt;&lt;/li&gt;
&lt;/ul&gt;
&lt;p&gt;&lt;!-- 7) service --&gt;&lt;/p&gt;
&lt;h2&gt;夏井算数塾のオンライン個別&lt;/h2&gt;
&lt;h3&gt;オンライン算数個別指導「ウィズ・ユー」&lt;/h3&gt;
&lt;ul&gt;
&lt;li&gt;&lt;a href="https://natsui-sansu-juku.com/column/withyou/"&gt;オンライン算数個別指導「ウィズ・ユー」&lt;/a&gt;&lt;br /&gt;
&lt;span style="color: #555;"&gt;当塾オンライン個別の考え方・授業スタイルの紹介。&lt;/span&gt;&lt;/li&gt;
&lt;/ul&gt;
&lt;div class="card border-0 shadow-sm mt-4"&gt;
&lt;div class="card-body"&gt;
&lt;h2 class="h5 mb-2"&gt;今後のステップ：比較のあとに「体験授業の準備」へ&lt;/h2&gt;
&lt;p class="mb-3" style="line-height: 1.9;"&gt;比較が終わったら、体験授業は「受ける」より&lt;strong&gt;試す&lt;/strong&gt;が正解です。&lt;br /&gt;
上のチェック項目（手元・理解度確認・授業後のやること）を持った状態で、授業の中身を見てください。&lt;/p&gt;
&lt;ul class="mb-0"&gt;
&lt;li&gt;&lt;a href="https://natsui-sansu-juku.com/column/withyou/"&gt;オンライン算数個別指導「ウィズ・ユー」&lt;/a&gt;&lt;/li&gt;
&lt;li&gt;&lt;a href="https://natsui-sansu-juku.com/"&gt;夏井算数塾トップページ&lt;/a&gt;&lt;/li&gt;
&lt;/ul&gt;
&lt;/div&gt;
&lt;/div&gt;
&lt;div style="border: 1px solid rgba(22,163,74,.25); background: rgba(22,163,74,.06); border-radius: 14px; padding: 14px 14px; margin: 18px 0;"&gt;
&lt;div style="margin: 0 0 6px; font-weight: 900; color: #111827; font-size: 1.05rem; line-height: 1.4;"&gt;外部の力を使うべきか検討している方へ&lt;/div&gt;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0;"&gt;対応が遅れすぎて、何から手を付けるべきか分からない&lt;/li&gt;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href="https://natsui-sansu-juku.com/column/kobetsu_mayoi_judge/"&gt;判断材料を見る&lt;/a&gt;&lt;br /&gt;
&lt;a style="display: inline-flex; align-items: center; justify-content: center; text-decoration: none; font-weight: 900; border-radius: 12px; padding: 10px 12px; background: #ffffff; color: #0f7a35; border: 1px solid rgba(22,163,74,.55);" href="https://natsui-sansu-juku.com/inquiry/"&gt;相談する&lt;/a&gt;&lt;/div&gt;
&lt;/div&gt;
&lt;/div&gt;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hub-online-guide%2F&amp;amp;t=%E4%B8%AD%E5%AD%A6%E5%8F%97%E9%A8%93%E7%AE%97%E6%95%B0%E3%82%AA%E3%83%B3%E3%83%A9%E3%82%A4%E3%83%B3%E5%80%8B%E5%88%A5%E3%81%AE%E9%81%B8%E3%81%B3%E6%96%B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hub-online-guide%2F&amp;amp;text=%E4%B8%AD%E5%AD%A6%E5%8F%97%E9%A8%93%E7%AE%97%E6%95%B0%E3%82%AA%E3%83%B3%E3%83%A9%E3%82%A4%E3%83%B3%E5%80%8B%E5%88%A5%E3%81%AE%E9%81%B8%E3%81%B3%E6%96%B9%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7%AE%97%E6%95%B0%E3%82%AA%E3%83%B3%E3%83%A9%E3%82%A4%E3%83%B3%E5%80%8B%E5%88%A5%E3%81%AE%E9%81%B8%E3%81%B3%E6%96%B9%20%7C%20%E4%B8%AD%E5%AD%A6%E5%8F%97%E9%A8%93%E5%B0%82%E9%96%80%E3%80%80%E5%A4%8F%E4%BA%95%E7%AE%97%E6%95%B0%E5%A1%BE%0Ahttps%3A%2F%2Fnatsui-sansu-juku.com%2Fcolumn%2Fhub-online-guide%2F" target="_blank" &gt;&lt;span class="vk_icon_w_r_sns_bluesky icon_sns"&gt;&lt;/span&gt;&lt;span class="sns_txt"&gt;Bluesky&lt;/span&gt;&lt;/a&gt;&lt;/li&gt;&lt;li class="sb_hatena sb_icon"&gt;&lt;a class="sb_icon_inner" href="//b.hatena.ne.jp/add?mode=confirm&amp;url=https%3A%2F%2Fnatsui-sansu-juku.com%2Fcolumn%2Fhub-online-guide%2F&amp;amp;title=%E4%B8%AD%E5%AD%A6%E5%8F%97%E9%A8%93%E7%AE%97%E6%95%B0%E3%82%AA%E3%83%B3%E3%83%A9%E3%82%A4%E3%83%B3%E5%80%8B%E5%88%A5%E3%81%AE%E9%81%B8%E3%81%B3%E6%96%B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sb_icon_inner"data-clipboard-text="中学受験算数オンライン個別の選び方 | 中学受験専門　夏井算数塾 https://natsui-sansu-juku.com/column/hub-online-guide/"&gt;&lt;span class="vk_icon_w_r_sns_copy icon_sns"&gt;&lt;i class="fas fa-copy"&gt;&lt;/i&gt;&lt;/span&gt;&lt;span class="sns_txt"&gt;Copy&lt;/span&gt;&lt;/button&gt;&lt;/li&gt;&lt;/ul&gt;&lt;/div&gt;&lt;!-- [ /.socialSet ] --&gt;			
------</t>
  </si>
  <si>
    <t>https://natsui-sansu-juku.com/column/hub-online-use/</t>
  </si>
  <si>
    <t>以下のページは不自然なワードを使用しています。
これらを適切に自然な言葉に置き換えて下さい。
なお、本文の装飾や構造は絶対に変えないでください。
【対象ページURL】
https://natsui-sansu-juku.com/column/hub-online-use/
【検出された不自然ワード】
- 型
- 乱れ
- 整え
【本文】
------
&lt;div class="container my-4"&gt;
&lt;div class="card shadow-sm mb-4 border-0" style="background: linear-gradient(135deg, #0d47a1, #1976d2); color: #fff;"&gt;
&lt;div class="card-body p-4"&gt;
&lt;div class="d-flex flex-wrap gap-2 mb-2"&gt;&lt;span class="badge bg-warning text-dark" style="font-size: 0.8rem;"&gt;中学受験算数&lt;/span&gt;&lt;br /&gt;
&lt;span class="badge bg-light text-dark" style="font-size: 0.8rem;"&gt;オンライン活用&lt;/span&gt;&lt;br /&gt;
&lt;span class="badge bg-light text-dark" style="font-size: 0.8rem;"&gt;使い方・活用法&lt;/span&gt;&lt;/div&gt;
&lt;h1 class="mb-2" style="font-size: 1.8rem; line-height: 1.5;"&gt;中学受験算数｜オンライン塾の使い方まとめ&lt;/h1&gt;
&lt;p class="mb-0" style="opacity: 0.95;"&gt;オンライン個別を導入したのに、宿題が終わらない／質問できないまま時間だけ過ぎる／計算ミスが減らない――。&lt;br /&gt;
こうした悩みは「お子さまの頑張り不足」よりも、オンラインの&lt;strong&gt;役割分担&lt;/strong&gt;と&lt;strong&gt;活用の仕方&lt;/strong&gt;がうまく噛み合っていないことが原因になりがちです。&lt;/p&gt;
&lt;/div&gt;
&lt;/div&gt;
&lt;p&gt;当塾のオンライン個別指導の内容・受講の流れなどは&lt;a href="https://natsui-sansu-juku.com/kobetsu_online/"&gt;オンライン個別指導（全体像はこちら）&lt;/a&gt;でご確認いただけます。&lt;/p&gt;
&lt;div class="card shadow-sm mb-4 border-0"&gt;
&lt;div class="card-body p-4"&gt;
&lt;p class="mb-3"&gt;中学受験算数は強い積み上げが必要な教科で、学年が上がるほど「つまずき方」も「必要なサポート」も変わっていきます。&lt;br /&gt;
小4は土台づくり、小5は重要単元の弱点補強、小6は過去問と志望校対策へ――同じ1対1でも、目的を切り替えるだけで成果の出方が変わります。&lt;br /&gt;
&lt;small class="text-muted"&gt;（参考：学年別にオンラインの役割を切り替える考え方）&lt;/small&gt;&lt;/p&gt;
&lt;p class="mb-0"&gt;ここでは、オンライン算数を「最大限に活用できる状態」にするために、&lt;br /&gt;
&lt;strong&gt;（1）役割の明確化（分担）&lt;/strong&gt; → &lt;strong&gt;（2）活用の仕組み（週の流れ）&lt;/strong&gt; → &lt;strong&gt;（3）お悩み別（宿題・計算ミス・伸び悩み）&lt;/strong&gt;&lt;br /&gt;
の順で、関連記事をテーマ別に整理しました。&lt;/p&gt;
&lt;/div&gt;
&lt;/div&gt;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 class="mb-3"&gt;1) まず決める：オンライン算数の「役割」を明確にする&lt;/h2&gt;
&lt;div class="card shadow-sm mb-4 border-0"&gt;
&lt;div class="card-body p-4"&gt;
&lt;p class="mb-3"&gt;オンラインを導入しても伸びないケースは、役割が「何でも屋」になっていることが多いです。&lt;br /&gt;
先に&lt;strong&gt;役割&lt;/strong&gt;を短い言葉で決めて、塾・家庭学習・オンラインの分担を整理するだけで、質問の質と復習の密度が上がります。&lt;/p&gt;
&lt;h3 class="h5 mb-2"&gt;役割を決めるためのチェックリスト&lt;/h3&gt;
&lt;ul class="mb-3"&gt;
&lt;li&gt;&lt;strong&gt;今の学年・時期で最優先は何か&lt;/strong&gt;（土台作り／弱点補強／過去問対策）&lt;/li&gt;
&lt;li&gt;&lt;strong&gt;「どの単元で止まっているか」を言葉にできるか&lt;/strong&gt;（例：割合の式が立てられない、速さの図が描けない）&lt;/li&gt;
&lt;li&gt;&lt;strong&gt;オンラインで“見てもらうべきもの”が揃っているか&lt;/strong&gt;（ノート、途中式、解き直しの跡、模試答案）&lt;/li&gt;
&lt;li&gt;&lt;strong&gt;家庭で確認するポイントを「正誤」だけにしない&lt;/strong&gt;（書き方・見直し方・解き方の基本）&lt;/li&gt;
&lt;/ul&gt;
&lt;p class="mb-0"&gt;とくにオンラインの強みは、手元映像や画面共有で「どこから思考が止まったか」「どこで字が雑になったか」を可視化し、&lt;br /&gt;
抽象的な注意ではなく具体的な改善のアドバイスに変えられる点にあります。&lt;/p&gt;
&lt;/div&gt;
&lt;/div&gt;
&lt;h2 class="mb-3"&gt;2) 進め方：週の学習を「塾の流れ」に接続する&lt;/h2&gt;
&lt;div class="card shadow-sm mb-4 border-0"&gt;
&lt;div class="card-body p-4"&gt;
&lt;p class="mb-3"&gt;オンラインは単体で完結させるより、&lt;strong&gt;塾の授業→宿題→模試→解き直し&lt;/strong&gt;の流れに接続した方が成果が出ます。&lt;br /&gt;
「オンラインの日に何を持ち込むか（何を解決する回にするか）」を習慣化すると、毎回の授業が“復習の中核”になります。&lt;/p&gt;
&lt;h3 class="h5 mb-2"&gt;学習が安定する例（イメージ）&lt;/h3&gt;
&lt;ul class="mb-0"&gt;
&lt;li&gt;塾の授業の直後：新出単元の「図・式・途中式の書き方」を整える&lt;/li&gt;
&lt;li&gt;宿題で詰まった週：つまずき箇所を“ピンポイント補修”して、宿題をスムーズにこなせる状態に戻す&lt;/li&gt;
&lt;li&gt;模試後：答案を一緒に見て「ミスの原因（理解不足／やり方のミス／時間配分／書き方）」を切り分ける&lt;/li&gt;
&lt;/ul&gt;
&lt;/div&gt;
&lt;/div&gt;
&lt;h2 class="mb-3"&gt;3) 学年別：小4→小5→小6で「活用方法」を切り替える&lt;/h2&gt;
&lt;div class="row g-3 mb-4"&gt;
&lt;div class="col-md-4"&gt;
&lt;div class="card h-100 shadow-sm border-0"&gt;
&lt;div class="card-body p-4"&gt;
&lt;h3 class="h5 mb-2"&gt;小4：土台づくり&lt;/h3&gt;
&lt;p class="mb-0"&gt;計算の精度・分数小数の感覚・図や表にする習慣。結果より「算数への良い印象」と小さな成功体験を優先して、苦手意識を作らない。&lt;/p&gt;
&lt;/div&gt;
&lt;/div&gt;
&lt;/div&gt;
&lt;div class="col-md-4"&gt;
&lt;div class="card h-100 shadow-sm border-0"&gt;
&lt;div class="card-body p-4"&gt;
&lt;h3 class="h5 mb-2"&gt;小5：弱点補強&lt;/h3&gt;
&lt;p class="mb-0"&gt;割合・速さ・比・図形など中心となる単元でつまずきやすい時期。「算数が苦手」を具体的な単元名に分解し、模試結果から穴を早めに埋める。&lt;/p&gt;
&lt;/div&gt;
&lt;/div&gt;
&lt;/div&gt;
&lt;div class="col-md-4"&gt;
&lt;div class="card h-100 shadow-sm border-0"&gt;
&lt;div class="card-body p-4"&gt;
&lt;h3 class="h5 mb-2"&gt;小6：過去問・得点戦略&lt;/h3&gt;
&lt;p class="mb-0"&gt;過去問の取り組み方の分析、時間配分、問題の取捨選択。志望校の出題傾向を“高い壁”ではなく「一緒に研究する相手」に変える。&lt;/p&gt;
&lt;/div&gt;
&lt;/div&gt;
&lt;/div&gt;
&lt;/div&gt;
&lt;div class="card shadow-sm mb-4 border-0"&gt;
&lt;div class="card-body p-4"&gt;
&lt;h3 class="h5 mb-3"&gt;学年・時期の切り替えで迷う方へ&lt;/h3&gt;
&lt;ul class="mb-0"&gt;
&lt;li&gt;&lt;a href="https://natsui-sansu-juku.com/col_blog/online-math-4to6/"&gt;小4→小5→小6でオンライン個別算数の“活用法”が変わる理由&lt;/a&gt;&lt;br /&gt;
&lt;small class="text-muted"&gt;土台作り→弱点補強→過去問対策へ。役割を整理し、年間のスケジュールで運用する考え方。&lt;/small&gt;&lt;/li&gt;
&lt;li class="mt-2"&gt;&lt;a href="https://natsui-sansu-juku.com/col_blog/online-sansu-34/"&gt;算数が苦手な小学生におすすめ｜オンライン算数 個別指導で「分からない」を解消する中学受験算数&lt;/a&gt;&lt;br /&gt;
&lt;small class="text-muted"&gt;早い段階でのつまずき解消や「分からない」を放置しない学習リズムの整理。&lt;/small&gt;&lt;/li&gt;
&lt;li class="mt-2"&gt;&lt;a href="https://natsui-sansu-juku.com/col_blog/online-sansu-56/"&gt;オンライン算数で算数嫌いを克服──楽しみながら伸ばす中学受験算数オンライン個別指導&lt;/a&gt;&lt;br /&gt;
&lt;small class="text-muted"&gt;勉強が続かない・前向きになれない状態を先に改善するための考え方。&lt;/small&gt;&lt;/li&gt;
&lt;/ul&gt;
&lt;/div&gt;
&lt;/div&gt;
&lt;h2 class="mb-3"&gt;4) 宿題・復習が回らないとき：原因を「作業」と「理解」に分ける&lt;/h2&gt;
&lt;div class="card shadow-sm mb-4 border-0"&gt;
&lt;div class="card-body p-4"&gt;
&lt;p class="mb-3"&gt;「宿題が終わらない」のは、単に時間が足りないだけでなく、途中で止まっている別の原因があります。&lt;br /&gt;
まずは&lt;strong&gt;（A）作業のつまずき&lt;/strong&gt;（書き方・やり方・写し間違い）なのか、&lt;strong&gt;（B）理解のつまずき&lt;/strong&gt;（図が描けない・式にできない）なのかを切り分けると、&lt;br /&gt;
オンラインで取り組むべきことが明確になります。&lt;/p&gt;
&lt;p class="mb-0"&gt;さらに、思考力不足に見えて実は計算力に課題がある、あるいは計算はできるが図が描けないといった原因が混ざることも多いので、&lt;br /&gt;
「どこで手が止まるか」を授業内で見える形にするのが有効です。&lt;/p&gt;
&lt;/div&gt;
&lt;/div&gt;
&lt;div class="card shadow-sm mb-4 border-0"&gt;
&lt;div class="card-body p-4"&gt;
&lt;h3 class="h5 mb-3"&gt;宿題の停滞・オンラインでの進め方&lt;/h3&gt;
&lt;ul class="mb-0"&gt;
&lt;li&gt;&lt;a href="https://natsui-sansu-juku.com/col_blog/online-math/"&gt;中学受験算数の宿題が終わらない…オンライン個別指導で解決する方法&lt;/a&gt;&lt;br /&gt;
&lt;small class="text-muted"&gt;宿題が止まる典型パターンを整理し、オンラインで「スムーズにこなせる状態」に戻す考え方。&lt;/small&gt;&lt;/li&gt;
&lt;li class="mt-2"&gt;&lt;a href="https://natsui-sansu-juku.com/col_blog/online-math-juku/"&gt;中学受験のオンライン授業は塾と何が違う？算数に強い家庭が選ぶ4つのメリット&lt;/a&gt;&lt;br /&gt;
&lt;small class="text-muted"&gt;塾との違いを踏まえて、併用時にオンラインを“復習の要”として機能させる視点。&lt;/small&gt;&lt;/li&gt;
&lt;li class="mt-2"&gt;&lt;a href="https://natsui-sansu-juku.com/col_blog/online-math-4to6/"&gt;勉強嫌いでも続く！中学受験算数オンライン授業──4つのメリットと成功のコツ&lt;/a&gt;&lt;br /&gt;
&lt;small class="text-muted"&gt;学年が進むにつれて活用の仕方は変わります。継続するためのポイントを含めた整理。&lt;/small&gt;&lt;/li&gt;
&lt;/ul&gt;
&lt;/div&gt;
&lt;/div&gt;
&lt;h2 class="mb-3"&gt;5) 計算ミス：不注意ではなく「ルール」で減らす&lt;/h2&gt;
&lt;div class="card shadow-sm mb-4 border-0"&gt;
&lt;div class="card-body p-4"&gt;
&lt;p class="mb-3"&gt;計算ミスの背景には、手元の癖、途中式の省略、焦りなど複数の要因が重なっています。&lt;br /&gt;
だからこそ「丁寧に」と注意するより、&lt;strong&gt;どこで桁がずれるのか／どこで字が乱れるのか&lt;/strong&gt;を特定し、&lt;br /&gt;
書き方とやり方をルール化して再現できる状態にするのが近道です。&lt;/p&gt;
&lt;h3 class="h5 mb-2"&gt;計算ミス改善の基本3ステップ&lt;/h3&gt;
&lt;ol class="mb-0"&gt;
&lt;li&gt;&lt;strong&gt;ミスの種類を分類&lt;/strong&gt;（写し間違い・桁のずれ・やり方の混同など）&lt;/li&gt;
&lt;li&gt;&lt;strong&gt;書き方とやり方のルール化&lt;/strong&gt;（数字の書き方、行間、分数計算の基本）&lt;/li&gt;
&lt;li&gt;&lt;strong&gt;本番形式で再現&lt;/strong&gt;（時間制限の中でも正しいやり方で書ける状態へ）&lt;/li&gt;
&lt;/ol&gt;
&lt;/div&gt;
&lt;/div&gt;
&lt;div class="card shadow-sm mb-4 border-0"&gt;
&lt;div class="card-body p-4"&gt;
&lt;h3 class="h5 mb-3"&gt;計算ミス・伸び悩みの解決策&lt;/h3&gt;
&lt;ul class="mb-0"&gt;
&lt;li&gt;&lt;a href="https://natsui-sansu-juku.com/col_blog/online-sansu-kobetsu-keisan-miss/"&gt;計算ミス 対策｜桁のずれ・写し間違い・途中式の省略を直す3ステップ&lt;/a&gt;&lt;br /&gt;
&lt;small class="text-muted"&gt;手元カメラで「ミスの瞬間」を捉え、分類→ルール化→再現へつなげる具体策。&lt;/small&gt;&lt;/li&gt;
&lt;li class="mt-2"&gt;&lt;a href="https://natsui-sansu-juku.com/col_blog/shiko-keisan-online/"&gt;思考力不足？計算力不足？オンライン個別で原因を切り分ける方法&lt;/a&gt;&lt;br /&gt;
&lt;small class="text-muted"&gt;伸び悩みの原因を「思考」と「計算」に分け、対策を打つべきポイントを明確にする。&lt;/small&gt;&lt;/li&gt;
&lt;li class="mt-2"&gt;&lt;a href="https://natsui-sansu-juku.com/col_blog/sansu-nobinai-online/"&gt;勉強しているのに算数が伸びない理由をオンラインで可視化する方法&lt;/a&gt;&lt;br /&gt;
&lt;small class="text-muted"&gt;“頑張っているのに成果が出ない”状態を、どこで止まっているかから可視化して本来の力を引き出す。&lt;/small&gt;&lt;/li&gt;
&lt;/ul&gt;
&lt;/div&gt;
&lt;/div&gt;
&lt;h2 class="mb-3"&gt;6) 続ける工夫：オンラインは「前向きな意欲」を作れる&lt;/h2&gt;
&lt;div class="card shadow-sm mb-4 border-0"&gt;
&lt;div class="card-body p-4"&gt;
&lt;p class="mb-3"&gt;小4の段階では、結果よりも「算数そのものへの印象」を良くすることが重要です。&lt;br /&gt;
できた問題を確認し、図が描けた・工夫できた、といった小さな成功体験を積むことで、&lt;br /&gt;
小5以降の学習負担増にも耐えられる土台になります。&lt;/p&gt;
&lt;p class="mb-0"&gt;「算数嫌い」「机に向かえない」状態が強い場合は、&lt;br /&gt;
まず継続できる仕組み（達成感を得やすい短いステップ）を整えてから内容に入る方が、結果的に伸びが早くなります。&lt;/p&gt;
&lt;/div&gt;
&lt;/div&gt;
&lt;div class="card shadow-sm mb-4 border-0"&gt;
&lt;div class="card-body p-4"&gt;
&lt;h3 class="h5 mb-3"&gt;継続の仕組み・モチベーションの整理&lt;/h3&gt;
&lt;ul class="mb-0"&gt;
&lt;li&gt;&lt;a href="https://natsui-sansu-juku.com/col_blog/onlinerikai/"&gt;中学受験算数オンライン個別で「分かったつもり」を防ぐ方法｜理解の可視化・見直し方まで&lt;/a&gt;&lt;br /&gt;
&lt;small class="text-muted"&gt;※実際の内容は「算数嫌いを克服し、続く形を作る」寄り。前向きさを引き出すヒント。&lt;/small&gt;&lt;/li&gt;
&lt;li class="mt-2"&gt;&lt;a href="https://natsui-sansu-juku.com/col_blog/onlinekoukateki/"&gt;小学生の算数オンライン個別で苦手を克服するコツ&lt;/a&gt;&lt;br /&gt;
&lt;small class="text-muted"&gt;「苦手」を原因別に紐解き、オンラインで改善しやすい形にまとめる視点。&lt;/small&gt;&lt;/li&gt;
&lt;/ul&gt;
&lt;/div&gt;
&lt;/div&gt;
&lt;div class="card shadow-sm border-0"&gt;
&lt;div class="card-body p-4"&gt;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6px;"&gt;授業を聴いて帰ってきたはずだが、定着していない&lt;/li&gt;
&lt;li style="margin: 0 0 6px;"&gt;宿題と見直しが回らず、積み残しが増えている&lt;/li&gt;
&lt;li style="margin: 0 0 0;"&gt;後手に回りすぎて、何から手をつけるべきか分からない&lt;/li&gt;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&lt;h2 class="h4 mb-2"&gt;どれから読むべきか迷う場合&lt;/h2&gt;
&lt;p class="mb-3"&gt;迷ったら、まずは「学年別にオンラインの役割を切り替える」考え方を押さえるのがおすすめです。&lt;br /&gt;
そのうえで、宿題の停滞・計算ミス・伸び悩みなど、今いちばん困っている症状の記事へ進むと、&lt;br /&gt;
“オンラインで何をすべきか”が整理しやすくなります。&lt;/p&gt;
&lt;ul class="mb-0"&gt;
&lt;li&gt;&lt;a href="https://natsui-sansu-juku.com/col_blog/online-math-4to6/"&gt;まずは学年別の使い方（小4→小6）&lt;/a&gt;&lt;/li&gt;
&lt;li&gt;&lt;a href="https://natsui-sansu-juku.com/col_blog/online-math/"&gt;宿題が回らない&lt;/a&gt;／&lt;a href="https://natsui-sansu-juku.com/col_blog/online-sansu-kobetsu-keisan-miss/"&gt;計算ミス&lt;/a&gt;／&lt;a href="https://natsui-sansu-juku.com/col_blog/sansu-nobinai-online/"&gt;伸び悩み&lt;/a&gt;&lt;/li&gt;
&lt;/ul&gt;
&lt;/div&gt;
&lt;/div&gt;
&lt;/div&gt;
&lt;section id="veu_cta-31374" class="veu_cta"&gt;&lt;/section&gt;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hub-online-use%2F&amp;amp;t=%E4%B8%AD%E5%AD%A6%E5%8F%97%E9%A8%93%E7%AE%97%E6%95%B0%EF%BD%9C%E3%82%AA%E3%83%B3%E3%83%A9%E3%82%A4%E3%83%B3%E5%A1%BE%E3%81%AE%E4%BD%BF%E3%81%84%E6%96%B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hub-online-use%2F&amp;amp;text=%E4%B8%AD%E5%AD%A6%E5%8F%97%E9%A8%93%E7%AE%97%E6%95%B0%EF%BD%9C%E3%82%AA%E3%83%B3%E3%83%A9%E3%82%A4%E3%83%B3%E5%A1%BE%E3%81%AE%E4%BD%BF%E3%81%84%E6%96%B9%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7%AE%97%E6%95%B0%EF%BD%9C%E3%82%AA%E3%83%B3%E3%83%A9%E3%82%A4%E3%83%B3%E5%A1%BE%E3%81%AE%E4%BD%BF%E3%81%84%E6%96%B9%20%7C%20%E4%B8%AD%E5%AD%A6%E5%8F%97%E9%A8%93%E5%B0%82%E9%96%80%E3%80%80%E5%A4%8F%E4%BA%95%E7%AE%97%E6%95%B0%E5%A1%BE%0Ahttps%3A%2F%2Fnatsui-sansu-juku.com%2Fcolumn%2Fhub-online-use%2F" target="_blank" &gt;&lt;span class="vk_icon_w_r_sns_bluesky icon_sns"&gt;&lt;/span&gt;&lt;span class="sns_txt"&gt;Bluesky&lt;/span&gt;&lt;/a&gt;&lt;/li&gt;&lt;li class="sb_hatena sb_icon"&gt;&lt;a class="sb_icon_inner" href="//b.hatena.ne.jp/add?mode=confirm&amp;url=https%3A%2F%2Fnatsui-sansu-juku.com%2Fcolumn%2Fhub-online-use%2F&amp;amp;title=%E4%B8%AD%E5%AD%A6%E5%8F%97%E9%A8%93%E7%AE%97%E6%95%B0%EF%BD%9C%E3%82%AA%E3%83%B3%E3%83%A9%E3%82%A4%E3%83%B3%E5%A1%BE%E3%81%AE%E4%BD%BF%E3%81%84%E6%96%B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sb_icon_inner"data-clipboard-text="中学受験算数｜オンライン塾の使い方 | 中学受験専門　夏井算数塾 https://natsui-sansu-juku.com/column/hub-online-use/"&gt;&lt;span class="vk_icon_w_r_sns_copy icon_sns"&gt;&lt;i class="fas fa-copy"&gt;&lt;/i&gt;&lt;/span&gt;&lt;span class="sns_txt"&gt;Copy&lt;/span&gt;&lt;/button&gt;&lt;/li&gt;&lt;/ul&gt;&lt;/div&gt;&lt;!-- [ /.socialSet ] --&gt;			
------</t>
  </si>
  <si>
    <t>https://natsui-sansu-juku.com/column/kobetsu_mayoi_judge/</t>
  </si>
  <si>
    <t>以下のページは不自然なワードを使用しています。
これらを適切に自然な言葉に置き換えて下さい。
なお、本文の装飾や構造は絶対に変えないでください。
【対象ページURL】
https://natsui-sansu-juku.com/column/kobetsu_mayoi_judge/
【検出された不自然ワード】
- 乱れ
【本文】
------
&lt;p&gt;&lt;img fetchpriority="high" decoding="async" class="alignnone size-large wp-image-32451" src="https://natsui-sansu-juku.com/wp-content/uploads/2026/01/Gemini_Generated_Image_4e6yu04e6yu04e6y-1-1024x559.png" sizes="(max-width: 750px) 100vw, 750px" srcset="https://natsui-sansu-juku.com/wp-content/uploads/2026/01/Gemini_Generated_Image_4e6yu04e6yu04e6y-1-1024x559.png 1024w, https://natsui-sansu-juku.com/wp-content/uploads/2026/01/Gemini_Generated_Image_4e6yu04e6yu04e6y-1-300x164.png 300w, https://natsui-sansu-juku.com/wp-content/uploads/2026/01/Gemini_Generated_Image_4e6yu04e6yu04e6y-1-768x419.png 768w, https://natsui-sansu-juku.com/wp-content/uploads/2026/01/Gemini_Generated_Image_4e6yu04e6yu04e6y-1-1536x838.png 1536w, https://natsui-sansu-juku.com/wp-content/uploads/2026/01/Gemini_Generated_Image_4e6yu04e6yu04e6y-1-2048x1117.png 2048w" alt="夏井算数塾を検討している保護者の方へ いま外部の力を使うべきか迷っている場合の判断材料" width="750" height="409" /&gt;&lt;/p&gt;
&lt;div class="nj-wrap"&gt;
&lt;div class="nj-container"&gt;
&lt;div class="nj-hero"&gt;
&lt;div class="nj-badge"&gt;判断を整理するためのページ&lt;/div&gt;
&lt;div class="nj-h1"&gt;夏井算数塾を検討している保護者の方へ&lt;br /&gt;
いま外部の力を使うべきか迷っている場合の判断材料&lt;/div&gt;
&lt;p class="nj-lead"&gt;「このまま今の勉強を続けていて大丈夫なのか」「塾を変えるほどではない気もするが、噛み合っていない」。&lt;br /&gt;
その不安は自然です。ここでは、家庭で進められる段階か、第三者が入った方がスムーズな段階かを整理します。&lt;/p&gt;
&lt;div class="nj-chips"&gt;&lt;span class="nj-chip"&gt;未決断のままでOK&lt;/span&gt;&lt;span class="nj-chip"&gt;判断材料を増やす&lt;/span&gt;&lt;span class="nj-chip"&gt;合わないケースも明記&lt;/span&gt;&lt;/div&gt;
&lt;/div&gt;
&lt;div class="nj-card"&gt;
&lt;div class="nj-title"&gt;このページで整理すること&lt;/div&gt;
&lt;p class="nj-sub"&gt;ここで決めるのは「申し込むかどうか」ではなく、次の3点です。&lt;/p&gt;
&lt;ul class="nj-ul"&gt;
&lt;li&gt;&lt;strong&gt;理解の定着：&lt;/strong&gt;授業を受けても残らないのか、残るのか&lt;/li&gt;
&lt;li&gt;&lt;strong&gt;学習の回転：&lt;/strong&gt;宿題と直しが回っているのか、積み残し化しているのか&lt;/li&gt;
&lt;li&gt;&lt;strong&gt;優先順位：&lt;/strong&gt;何から手を付けるべきかが見えているのか、見失っているのか&lt;/li&gt;
&lt;/ul&gt;
&lt;div class="nj-hr"&gt;&lt;/div&gt;
&lt;div class="nj-callout"&gt;点数が低いこと自体よりも、「理解が残るか」「直しが回るか」「改善策が見えるか」で判断した方が失敗が減ります。&lt;/div&gt;
&lt;/div&gt;
&lt;div class="nj-card"&gt;
&lt;div class="nj-title"&gt;まだ外部の力が要らない可能性が高い状態&lt;/div&gt;
&lt;p class="nj-sub"&gt;次の条件が揃っているなら、今すぐ外部に頼らなくても改善する可能性があります。&lt;/p&gt;
&lt;div class="nj-grid2"&gt;
&lt;div class="nj-box"&gt;
&lt;div class="nj-kicker"&gt;理解&lt;/div&gt;
&lt;ul class="nj-ul"&gt;
&lt;li&gt;理解そのものは前に進んでいる&lt;/li&gt;
&lt;li&gt;分からない箇所を言葉で説明できる&lt;/li&gt;
&lt;li&gt;類題でも解法の再現ができる&lt;/li&gt;
&lt;/ul&gt;
&lt;/div&gt;
&lt;div class="nj-box"&gt;
&lt;div class="nj-kicker"&gt;運用&lt;/div&gt;
&lt;ul class="nj-ul"&gt;
&lt;li&gt;宿題・直しが週単位で回っている&lt;/li&gt;
&lt;li&gt;優先順位が家庭内で合意できている&lt;/li&gt;
&lt;li&gt;直しで原因が特定できている&lt;/li&gt;
&lt;/ul&gt;
&lt;/div&gt;
&lt;/div&gt;
&lt;p class="nj-note"&gt;この状態なら、まずは「宿題のやり方」「直しの順番」「演習の粒度」を微調整するだけで状況が好転することがあります。&lt;/p&gt;
&lt;/div&gt;
&lt;div class="nj-card"&gt;
&lt;div class="nj-title"&gt;外部の力を使った方がよい、具体的なサイン&lt;/div&gt;
&lt;p class="nj-sub"&gt;努力不足ではなく、学習の進め方の限界として現れることが多いサインです。&lt;/p&gt;
&lt;div class="nj-grid2"&gt;
&lt;div class="nj-box"&gt;
&lt;div class="nj-kicker"&gt;サインA&lt;/div&gt;
&lt;div class="nj-h3"&gt;授業を聴いて帰ってきたはずだが、全然覚えていない&lt;/div&gt;
&lt;ul class="nj-ul"&gt;
&lt;li&gt;翌日になると説明できない&lt;/li&gt;
&lt;li&gt;解き直しで最初の一歩が出ない&lt;/li&gt;
&lt;li&gt;「分かった」が再現に繋がっていない&lt;/li&gt;
&lt;/ul&gt;
&lt;p class="nj-note"&gt;理解させて、すぐ練習させて、再現させる。このプロセスが家庭だけで回らなくなっている合図です。&lt;/p&gt;
&lt;/div&gt;
&lt;div class="nj-box"&gt;
&lt;div class="nj-kicker"&gt;サインB&lt;/div&gt;
&lt;div class="nj-h3"&gt;宿題が全然回らない&lt;/div&gt;
&lt;ul class="nj-ul"&gt;
&lt;li&gt;量は多くないのに終わらない&lt;/li&gt;
&lt;li&gt;直しが後回しになり、積み残し化する&lt;/li&gt;
&lt;li&gt;同じミスが次のテストで再発する&lt;/li&gt;
&lt;/ul&gt;
&lt;p class="nj-note"&gt;補助がないと「手が止まる場所」が偏り、運用が続けて乱れます。&lt;/p&gt;
&lt;/div&gt;
&lt;div class="nj-box"&gt;
&lt;div class="nj-kicker"&gt;サインC&lt;/div&gt;
&lt;div class="nj-h3"&gt;後手に回りすぎて何から手をつけたらいいか分からない&lt;/div&gt;
&lt;ul class="nj-ul"&gt;
&lt;li&gt;優先順位が立たない&lt;/li&gt;
&lt;li&gt;結局、計算だけに逃げてしまう&lt;/li&gt;
&lt;li&gt;模試直しが溜まっていく&lt;/li&gt;
&lt;/ul&gt;
&lt;p class="nj-note"&gt;やるべき順番が見えない状態は、整理役が入るだけで負担が減りやすいです。&lt;/p&gt;
&lt;/div&gt;
&lt;div class="nj-box"&gt;
&lt;div class="nj-kicker"&gt;サインD&lt;/div&gt;
&lt;div class="nj-h3"&gt;分かった単元が時間を置くと乱れて戻らない&lt;/div&gt;
&lt;ul class="nj-ul"&gt;
&lt;li&gt;解説を見ると分かるが再現できない&lt;/li&gt;
&lt;li&gt;直しが「写す」になりやすい&lt;/li&gt;
&lt;li&gt;単元が終わっても点が伸びない&lt;/li&gt;
&lt;/ul&gt;
&lt;p class="nj-note"&gt;「定着のプロセス」が不足しているサインです。理解ではなく、再現までの計画が必要になります。&lt;/p&gt;
&lt;/div&gt;
&lt;/div&gt;
&lt;div class="nj-hr"&gt;&lt;/div&gt;
&lt;div class="nj-callout"&gt;目安として、上のサインが2つ以上重なる場合は、勉強量を増やす前に「進め方」を組み直した方が早いことが多いです。&lt;/div&gt;
&lt;/div&gt;
&lt;div class="nj-card"&gt;
&lt;div class="nj-title"&gt;放置すると起きやすい悪循環&lt;/div&gt;
&lt;p class="nj-sub"&gt;ここがお子さまの戸惑いを深くします。ただし、事実としてよく起きます。&lt;/p&gt;
&lt;ol class="nj-steps"&gt;
&lt;li&gt;分からない単元が残るが、先に進む&lt;/li&gt;
&lt;li&gt;宿題が重くなり、直しが後回しになる&lt;/li&gt;
&lt;li&gt;模試で結果が出ず、計算だけに逃げる&lt;/li&gt;
&lt;li&gt;時間だけが減り、焦りが増える&lt;/li&gt;
&lt;/ol&gt;
&lt;div class="nj-callout"&gt;悪循環が始まっているときは、「何を削るか」「どこを戻すか」を決める整理が最優先になります。&lt;/div&gt;
&lt;/div&gt;
&lt;div class="nj-card"&gt;
&lt;div class="nj-title"&gt;3日で分かるミニ実験&lt;/div&gt;
&lt;p class="nj-sub"&gt;家庭でできる小さな確認です。ここで詰まるなら、外部の整理役が必要になりやすいです。&lt;/p&gt;
&lt;div class="nj-grid3"&gt;
&lt;div class="nj-box"&gt;
&lt;div class="nj-kicker"&gt;1日目&lt;/div&gt;
&lt;div class="nj-h3"&gt;授業内容を短く説明&lt;/div&gt;
&lt;p class="nj-note"&gt;図・式・言葉のどれでも構いません。説明できないなら「記憶に残っていない」可能性が高いです。&lt;/p&gt;
&lt;/div&gt;
&lt;div class="nj-box"&gt;
&lt;div class="nj-kicker"&gt;2日目&lt;/div&gt;
&lt;div class="nj-h3"&gt;類題を1問だけ自力再現&lt;/div&gt;
&lt;p class="nj-note"&gt;解説なしで1問。最初の一歩が出ないなら、理解が再現に繋がっていない状態です。&lt;/p&gt;
&lt;/div&gt;
&lt;div class="nj-box"&gt;
&lt;div class="nj-kicker"&gt;3日目&lt;/div&gt;
&lt;div class="nj-h3"&gt;直しを「原因→修正」で書く&lt;/div&gt;
&lt;p class="nj-note"&gt;答え合わせではなく、ミスの原因を言語化して修正する。ここができないと直しが積み残し化します。&lt;/p&gt;
&lt;/div&gt;
&lt;/div&gt;
&lt;/div&gt;
&lt;div class="nj-card"&gt;
&lt;div class="nj-title"&gt;夏井算数塾が合うご家庭・合わないご家庭&lt;/div&gt;
&lt;div class="nj-grid2"&gt;
&lt;div class="nj-box" style="border-color: rgba(239,68,68,.28);"&gt;
&lt;div class="nj-kicker" style="color: #ef4444;"&gt;合わない可能性が高い&lt;/div&gt;
&lt;ul class="nj-ul"&gt;
&lt;li&gt;解法暗記中心で進めたい&lt;/li&gt;
&lt;li&gt;理由は後回しで点数だけを上げたい&lt;/li&gt;
&lt;li&gt;学習を完全に丸投げしたい&lt;/li&gt;
&lt;/ul&gt;
&lt;/div&gt;
&lt;div class="nj-box" style="border-color: rgba(22,163,74,.32);"&gt;
&lt;div class="nj-kicker"&gt;合いやすい&lt;/div&gt;
&lt;ul class="nj-ul"&gt;
&lt;li&gt;なぜそうなるかを理解し、再現できる力をつけたい&lt;/li&gt;
&lt;li&gt;つまずきを切り分け、最善ルートで組み直したい&lt;/li&gt;
&lt;li&gt;親子だけでは回らなくなってきた感覚がある&lt;/li&gt;
&lt;/ul&gt;
&lt;/div&gt;
&lt;/div&gt;
&lt;/div&gt;
&lt;div id="routes" class="nj-card"&gt;
&lt;div class="nj-title"&gt;次に何を見るべきか（まず「読む」→必要なら案内へ）&lt;/div&gt;
&lt;p class="nj-sub"&gt;いきなり申し込み判断をする必要はありません。&lt;br /&gt;
まずは「いちばん困っていること」から1つだけ選び、近い読み物を1本だけ読んでください。&lt;br /&gt;
読んだ上で、必要なら講座案内に進めば十分です。&lt;/p&gt;
&lt;div class="nj-grid2"&gt;
&lt;div class="nj-box"&gt;
&lt;div class="nj-kicker"&gt;タイプ1：授業が残らない（定着・再現）&lt;/div&gt;
&lt;div class="nj-h3"&gt;「分かったはず」が翌日に消える&lt;/div&gt;
&lt;ul class="nj-ul"&gt;
&lt;li&gt;翌日説明できない&lt;/li&gt;
&lt;li&gt;類題で最初の一歩が出ない&lt;/li&gt;
&lt;li&gt;解説を見ると分かるが再現できない&lt;/li&gt;
&lt;/ul&gt;
&lt;div class="nj-btns" style="margin-top: 10px;"&gt;&lt;a class="nj-btn nj-btn-primary" href="https://natsui-sansu-juku.com/col_blog/sansu-nobinai-online/"&gt;まず読む：伸びない理由の可視化&lt;/a&gt;&lt;br /&gt;
&lt;a class="nj-btn nj-btn-outline" href="https://natsui-sansu-juku.com/kobetsu_online/"&gt;その後に見る：オンライン個別の案内&lt;/a&gt;&lt;/div&gt;
&lt;p class="nj-note"&gt;狙い：原因が「努力不足」ではなく「思考の抜け」かどうかを先に把握する&lt;/p&gt;
&lt;/div&gt;
&lt;div class="nj-box"&gt;
&lt;div class="nj-kicker"&gt;タイプ2：宿題が回らない（運用・伴走）&lt;/div&gt;
&lt;div class="nj-h3"&gt;宿題と直しが積み残しになる&lt;/div&gt;
&lt;ul class="nj-ul"&gt;
&lt;li&gt;量は多くないのに終わらない&lt;/li&gt;
&lt;li&gt;直しが後回しになり、同じミスが再発する&lt;/li&gt;
&lt;li&gt;毎週どこかで乱れて、親子が疲弊する&lt;/li&gt;
&lt;/ul&gt;
&lt;div class="nj-btns" style="margin-top: 10px;"&gt;&lt;a class="nj-btn nj-btn-primary" href="https://natsui-sansu-juku.com/col_blog/online-math/"&gt;まず読む：宿題が終わらない原因と改善法&lt;/a&gt;&lt;br /&gt;
&lt;a class="nj-btn nj-btn-outline" href="https://natsui-sansu-juku.com/column/hub-online-use/"&gt;補助で読む：オンラインの使い方（全体像）&lt;/a&gt;&lt;/div&gt;
&lt;p class="nj-note"&gt;狙い：「手が止まる場所」を明確にし、週のサイクルを作り直す&lt;/p&gt;
&lt;/div&gt;
&lt;div class="nj-box"&gt;
&lt;div class="nj-kicker"&gt;タイプ3：何から手をつけるか分からない（計画）&lt;/div&gt;
&lt;div class="nj-h3"&gt;後手に回って整理できない&lt;/div&gt;
&lt;ul class="nj-ul"&gt;
&lt;li&gt;優先順位が立たない&lt;/li&gt;
&lt;li&gt;結局、計算だけに逃げがち&lt;/li&gt;
&lt;li&gt;模試直しが溜まる一方&lt;/li&gt;
&lt;/ul&gt;
&lt;div class="nj-btns" style="margin-top: 10px;"&gt;&lt;a class="nj-btn nj-btn-primary" href="https://natsui-sansu-juku.com/column/hub-online-use/"&gt;まず読む：計画→運用→症状別の整理&lt;/a&gt;&lt;br /&gt;
&lt;a class="nj-btn nj-btn-outline" href="https://natsui-sansu-juku.com/kobetsu_online/"&gt;その後に見る：オンライン個別の案内&lt;/a&gt;&lt;/div&gt;
&lt;p class="nj-note"&gt;狙い：やることを増やす前に「戻す順番」を決める&lt;/p&gt;
&lt;/div&gt;
&lt;div class="nj-box"&gt;
&lt;div class="nj-kicker"&gt;タイプ4：そもそも外部を使うべきか迷う（判断材料）&lt;/div&gt;
&lt;div class="nj-h3"&gt;比較ポイントが曖昧で、決めきれない&lt;/div&gt;
&lt;ul class="nj-ul"&gt;
&lt;li&gt;家庭教師・通塾・オンラインの違いが分からない&lt;/li&gt;
&lt;li&gt;向く／向かないの見極めが不安&lt;/li&gt;
&lt;li&gt;体験で「良かった気がする」で止まる&lt;/li&gt;
&lt;/ul&gt;
&lt;div class="nj-btns" style="margin-top: 10px;"&gt;&lt;a class="nj-btn nj-btn-primary" href="https://natsui-sansu-juku.com/column/hub-online-guide/"&gt;まず読む：オンライン個別の選び方&lt;/a&gt;&lt;br /&gt;
&lt;a class="nj-btn nj-btn-outline" href="https://natsui-sansu-juku.com/inquiry/"&gt;必要なら：相談する（問い合わせ）&lt;/a&gt;&lt;/div&gt;
&lt;p class="nj-note"&gt;狙い：「目的→比較→環境」の順で判断軸を確立する&lt;/p&gt;
&lt;/div&gt;
&lt;/div&gt;
&lt;div class="nj-hr"&gt;&lt;/div&gt;
&lt;div class="nj-box"&gt;
&lt;div class="nj-kicker"&gt;直前（残りが短い）に当てはまる場合&lt;/div&gt;
&lt;div class="nj-callout"&gt;&lt;strong&gt;直前は「足す」より「削って並べる」&lt;/strong&gt;&lt;br /&gt;
まず「捨てる・戻す・仕上げる」を整理してから動きます。&lt;/div&gt;
&lt;div class="nj-btns" style="margin-top: 10px;"&gt;&lt;a class="nj-btn nj-btn-outline" href="https://natsui-sansu-juku.com/lastmilers/"&gt;直前対策の案内を見る&lt;/a&gt;&lt;/div&gt;
&lt;/div&gt;
&lt;div class="nj-hr"&gt;&lt;/div&gt;
&lt;details class="nj-faq"&gt;
&lt;summary&gt;そのほかの講座や補強の選択肢&lt;span class="nj-faq-hint"&gt;開く&lt;/span&gt;&lt;/summary&gt;
&lt;p class="nj-note"&gt;目的が最初から決まっている場合のみ、こちらが近いことがあります。&lt;/p&gt;
&lt;ul class="nj-ul"&gt;
&lt;li&gt;&lt;a style="color: var(--g2); font-weight: 900; text-decoration: none;" href="https://natsui-sansu-juku.com/web/"&gt;WEB講座一覧&lt;/a&gt;&lt;/li&gt;
&lt;li&gt;&lt;a style="color: var(--g2); font-weight: 900; text-decoration: none;" href="https://natsui-sansu-juku.com/5master/"&gt;小5算数マスター講座&lt;/a&gt;&lt;/li&gt;
&lt;li&gt;&lt;a style="color: var(--g2); font-weight: 900; text-decoration: none;" href="https://natsui-sansu-juku.com/kouza/"&gt;開講講座&lt;/a&gt;&lt;/li&gt;
&lt;/ul&gt;
&lt;/details&gt;
&lt;/div&gt;
&lt;div class="nj-card"&gt;
&lt;div class="nj-title"&gt;よくあるご不安&lt;/div&gt;
&lt;details class="nj-faq" style="margin-top: 10px;"&gt;
&lt;summary&gt;まだ塾を変えるほどではない気がします&lt;/summary&gt;
&lt;p class="nj-note"&gt;点数の上下だけでは判断しづらいです。判断材料は「理解が残るか」「直しが回るか」「やるべきことが見えるか」です。&lt;br /&gt;
ここが乱れているなら、外部の力は「早すぎる」ではなく「整理役」として機能しやすいです。&lt;/p&gt;
&lt;/details&gt;
&lt;details class="nj-faq" style="margin-top: 10px;"&gt;
&lt;summary&gt;計算を増やせば何とかなると思っていました&lt;/summary&gt;
&lt;p class="nj-note"&gt;計算は必要ですが、後手に回っているときほど「計算だけ」に偏りやすく、状況が動きません。&lt;br /&gt;
先に、どの単元で止まっているか、使えていない考え方は何かを特定し、必要な計算だけを戻す方が結果が早いことが多いです。&lt;/p&gt;
&lt;/details&gt;
&lt;details class="nj-faq" style="margin-top: 10px;"&gt;
&lt;summary&gt;宿題が終わらないのに、やることを増やしてしまいます&lt;/summary&gt;
&lt;p class="nj-note"&gt;量を増やすほど直しが後回しになり、学習が回りにくくなります。&lt;br /&gt;
まずは「つまずき方」を切り分け、必要な練習だけに絞る計画が必要です。&lt;/p&gt;
&lt;/details&gt;
&lt;/div&gt;
&lt;div class="nj-card"&gt;
&lt;div class="nj-title"&gt;まだ迷っている方へ&lt;/div&gt;
&lt;p class="nj-sub"&gt;この段階で無理に結論を出す必要はありません。今どこで止まっているか、何から手を付けるべきかを整理してから判断していただいて構いません。&lt;/p&gt;
&lt;div class="nj-btns"&gt;&lt;a class="nj-btn nj-btn-primary" href="https://natsui-sansu-juku.com/inquiry/"&gt;お問い合わせへ&lt;/a&gt;&lt;br /&gt;
&lt;a class="nj-btn nj-btn-outline" href="https://natsui-sansu-juku.com/kobetsu_online/"&gt;講座案内へ&lt;/a&gt;&lt;/div&gt;
&lt;/div&gt;
&lt;div class="nj-footer"&gt;© 夏井算数塾&lt;/div&gt;
&lt;/div&gt;
&lt;/div&gt;
&lt;section id="veu_cta-31796" class="veu_cta"&gt;&lt;/section&gt;
&lt;p&gt;&amp;nbsp;&lt;/p&gt;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kobetsu_mayoi_judge%2F&amp;amp;t=%E5%A4%8F%E4%BA%95%E7%AE%97%E6%95%B0%E5%A1%BE%E3%82%92%E6%A4%9C%E8%A8%8E%E3%81%97%E3%81%A6%E3%81%84%E3%82%8B%E4%BF%9D%E8%AD%B7%E8%80%85%E3%81%AE%E6%96%B9%E3%81%B8%EF%BD%9E%EF%BD%9E%E3%81%84%E3%81%BE%E5%A4%96%E9%83%A8%E3%81%AE%E5%8A%9B%E3%82%92%E4%BD%BF%E3%81%86%E3%81%B9%E3%81%8D%E3%81%8B%E8%BF%B7%E3%81%A3%E3%81%A6%E3%81%84%E3%82%8B%E5%A0%B4%E5%90%88%E3%81%AE%E5%88%A4%E6%96%AD%E6%9D%90%E6%96%99%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kobetsu_mayoi_judge%2F&amp;amp;text=%E5%A4%8F%E4%BA%95%E7%AE%97%E6%95%B0%E5%A1%BE%E3%82%92%E6%A4%9C%E8%A8%8E%E3%81%97%E3%81%A6%E3%81%84%E3%82%8B%E4%BF%9D%E8%AD%B7%E8%80%85%E3%81%AE%E6%96%B9%E3%81%B8%EF%BD%9E%EF%BD%9E%E3%81%84%E3%81%BE%E5%A4%96%E9%83%A8%E3%81%AE%E5%8A%9B%E3%82%92%E4%BD%BF%E3%81%86%E3%81%B9%E3%81%8D%E3%81%8B%E8%BF%B7%E3%81%A3%E3%81%A6%E3%81%84%E3%82%8B%E5%A0%B4%E5%90%88%E3%81%AE%E5%88%A4%E6%96%AD%E6%9D%90%E6%96%99%20%7C%20%E4%B8%AD%E5%AD%A6%E5%8F%97%E9%A8%93%E5%B0%82%E9%96%80%E3%80%80%E5%A4%8F%E4%BA%95%E7%AE%97%E6%95%B0%E5%A1%BE" target="_blank" &gt;&lt;span class="vk_icon_w_r_sns_x_twitter icon_sns"&gt;&lt;/span&gt;&lt;span class="sns_txt"&gt;X&lt;/span&gt;&lt;/a&gt;&lt;/li&gt;&lt;li class="sb_bluesky sb_icon"&gt;&lt;a class="sb_icon_inner" href="https://bsky.app/intent/compose?text=%E5%A4%8F%E4%BA%95%E7%AE%97%E6%95%B0%E5%A1%BE%E3%82%92%E6%A4%9C%E8%A8%8E%E3%81%97%E3%81%A6%E3%81%84%E3%82%8B%E4%BF%9D%E8%AD%B7%E8%80%85%E3%81%AE%E6%96%B9%E3%81%B8%EF%BD%9E%EF%BD%9E%E3%81%84%E3%81%BE%E5%A4%96%E9%83%A8%E3%81%AE%E5%8A%9B%E3%82%92%E4%BD%BF%E3%81%86%E3%81%B9%E3%81%8D%E3%81%8B%E8%BF%B7%E3%81%A3%E3%81%A6%E3%81%84%E3%82%8B%E5%A0%B4%E5%90%88%E3%81%AE%E5%88%A4%E6%96%AD%E6%9D%90%E6%96%99%20%7C%20%E4%B8%AD%E5%AD%A6%E5%8F%97%E9%A8%93%E5%B0%82%E9%96%80%E3%80%80%E5%A4%8F%E4%BA%95%E7%AE%97%E6%95%B0%E5%A1%BE%0Ahttps%3A%2F%2Fnatsui-sansu-juku.com%2Fcolumn%2Fkobetsu_mayoi_judge%2F" target="_blank" &gt;&lt;span class="vk_icon_w_r_sns_bluesky icon_sns"&gt;&lt;/span&gt;&lt;span class="sns_txt"&gt;Bluesky&lt;/span&gt;&lt;/a&gt;&lt;/li&gt;&lt;li class="sb_hatena sb_icon"&gt;&lt;a class="sb_icon_inner" href="//b.hatena.ne.jp/add?mode=confirm&amp;url=https%3A%2F%2Fnatsui-sansu-juku.com%2Fcolumn%2Fkobetsu_mayoi_judge%2F&amp;amp;title=%E5%A4%8F%E4%BA%95%E7%AE%97%E6%95%B0%E5%A1%BE%E3%82%92%E6%A4%9C%E8%A8%8E%E3%81%97%E3%81%A6%E3%81%84%E3%82%8B%E4%BF%9D%E8%AD%B7%E8%80%85%E3%81%AE%E6%96%B9%E3%81%B8%EF%BD%9E%EF%BD%9E%E3%81%84%E3%81%BE%E5%A4%96%E9%83%A8%E3%81%AE%E5%8A%9B%E3%82%92%E4%BD%BF%E3%81%86%E3%81%B9%E3%81%8D%E3%81%8B%E8%BF%B7%E3%81%A3%E3%81%A6%E3%81%84%E3%82%8B%E5%A0%B4%E5%90%88%E3%81%AE%E5%88%A4%E6%96%AD%E6%9D%90%E6%96%99%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sb_icon_inner"data-clipboard-text="夏井算数塾を検討している保護者の方へ～～いま外部の力を使うべきか迷っている場合の判断材料 | 中学受験専門　夏井算数塾 https://natsui-sansu-juku.com/column/kobetsu_mayoi_judge/"&gt;&lt;span class="vk_icon_w_r_sns_copy icon_sns"&gt;&lt;i class="fas fa-copy"&gt;&lt;/i&gt;&lt;/span&gt;&lt;span class="sns_txt"&gt;Copy&lt;/span&gt;&lt;/button&gt;&lt;/li&gt;&lt;/ul&gt;&lt;/div&gt;&lt;!-- [ /.socialSet ] --&gt;			
------</t>
  </si>
  <si>
    <t>https://natsui-sansu-juku.com/column/kokogachigau/</t>
  </si>
  <si>
    <t>以下のページは不自然なワードを使用しています。
これらを適切に自然な言葉に置き換えて下さい。
なお、本文の装飾や構造は絶対に変えないでください。
【対象ページURL】
https://natsui-sansu-juku.com/column/kokogachigau/
【検出された不自然ワード】
- 型
- 手順
【本文】
------
&lt;h2&gt;個別指導の常識を覆す、夏井算数塾の授業システム&lt;/h2&gt;
&lt;p&gt;「個別指導の常識を覆す。」──夏井算数塾では、そんなコンセプトのもと、従来型の個別指導とは一線を画す&lt;strong&gt;電子黒板×データ活用&lt;/strong&gt;型の授業を行っています。&lt;br /&gt;
単に「分かりやすく教える」だけでなく、&lt;strong&gt;その場の理解をそのまま家に持ち帰れる仕組み&lt;/strong&gt;と、&lt;strong&gt;学習履歴を蓄積・活用する仕組み&lt;/strong&gt;を組み合わせている点が大きな特徴です。&lt;/p&gt;
&lt;p&gt;中学受験算数の悩みは時期によって変わるため、全体像は &lt;a href="https://natsui-sansu-juku.com/column/hub-qa-jiki/"&gt;&lt;strong&gt;中学受験算数Q&amp;amp;A｜時期別の悩み整理（全体像はこちら）&lt;/strong&gt;&lt;/a&gt; で整理してから読むと、必要な打ち手が選びやすくなります。&lt;/p&gt;
&lt;p&gt;このページでは、夏井算数塾の核となる&lt;/p&gt;
&lt;ul&gt;
&lt;li&gt;&lt;strong&gt;電子黒板を使った授業&lt;/strong&gt;&lt;/li&gt;
&lt;li&gt;&lt;strong&gt;授業再現プリント&lt;/strong&gt;による復習サポート&lt;/li&gt;
&lt;li&gt;&lt;strong&gt;データ化された学習履歴&lt;/strong&gt;を活用したオーダーメイド指導&lt;/li&gt;
&lt;/ul&gt;
&lt;p&gt;について、元記事の内容をもとに整理・解説していきます。&lt;/p&gt;
&lt;p style="margin: 12px 0 0; padding: 10px 12px; border-left: 4px solid #16a34a; background: rgba(22,163,74,.06); border-radius: 10px; color: #111827; line-height: 1.7;"&gt;もし「外部の力を使うべきか悩んでいる」段階なら、先に &lt;a style="color: #0f7a35; font-weight: 900; text-decoration: none; border-bottom: 2px solid rgba(22,163,74,.35);" href="https://natsui-sansu-juku.com/column/kobetsu_mayoi_judge/"&gt;判断材料（整理ページ）&lt;/a&gt; を見てから戻ってきても大丈夫です。&lt;/p&gt;
&lt;h2&gt;電子黒板で変わる個別指導のスタイル&lt;/h2&gt;
&lt;h3&gt;生徒一人ひとりに合わせた問題を電子黒板に表示&lt;/h3&gt;
&lt;p&gt;夏井算数塾の授業では、まず&lt;strong&gt;机の上にドーンと置かれた大きな画面（電子黒板）&lt;/strong&gt;が目を引きます。&lt;/p&gt;
&lt;p&gt;&lt;img fetchpriority="high" decoding="async" class="alignnone size-large wp-image-12176" src="https://natsui-sansu-juku.com/wp-content/uploads/2018/10/IMG_4512-1024x768.jpg" sizes="(max-width: 640px) 100vw, 640px" srcset="https://natsui-sansu-juku.com/wp-content/uploads/2018/10/IMG_4512-1024x768.jpg 1024w, https://natsui-sansu-juku.com/wp-content/uploads/2018/10/IMG_4512-300x225.jpg 300w, https://natsui-sansu-juku.com/wp-content/uploads/2018/10/IMG_4512-768x576.jpg 768w" alt="電子黒板を使用した授業風景" width="640" height="480" /&gt;&lt;/p&gt;
&lt;p&gt;電子黒板に映し出されているのは、&lt;strong&gt;&lt;span style="color: #ff0000;"&gt;生徒さんひとりひとりに合わせた内容&lt;/span&gt;&lt;/strong&gt;の問題です。&lt;br /&gt;
生徒は画面の問題を見ながら解き、&lt;strong&gt;解説の際には講師が電子黒板上に直接ペンで書き込みながら説明&lt;/strong&gt;していきます。&lt;/p&gt;
&lt;h3&gt;「わからなかった部分が全て解決した状態の画面」が完成&lt;/h3&gt;
&lt;p&gt;問題を解き、解説が終わった後の画面を見てみると──&lt;/p&gt;
&lt;p&gt;&lt;img decoding="async" class="alignnone size-large wp-image-12177" src="https://natsui-sansu-juku.com/wp-content/uploads/2018/10/IMG_4515-1024x768.jpg" sizes="(max-width: 640px) 100vw, 640px" srcset="https://natsui-sansu-juku.com/wp-content/uploads/2018/10/IMG_4515-1024x768.jpg 1024w, https://natsui-sansu-juku.com/wp-content/uploads/2018/10/IMG_4515-300x225.jpg 300w, https://natsui-sansu-juku.com/wp-content/uploads/2018/10/IMG_4515-768x576.jpg 768w" alt="生徒に合わせた問題内容の表示" width="640" height="480" /&gt;&lt;/p&gt;
&lt;p&gt;&lt;strong&gt;&lt;span style="color: #ff0000;"&gt;わからなかった部分が全て解決した状態の画面&lt;/span&gt;&lt;/strong&gt;が完成しています。&lt;br /&gt;
解説の途中経過や考え方の筋道が、板書としてそのまま残るため、&lt;strong&gt;「どうしてそうなるのか」が一目で振り返れる&lt;/strong&gt;のが大きなポイントです。&lt;/p&gt;
&lt;blockquote&gt;&lt;p&gt;生徒：「（問題解けない…）」&lt;br /&gt;
夏井：「ん、これ覚えてない？」&lt;br /&gt;
生徒：「&lt;span style="color: #0000ff;"&gt;何か前にやったような気がする&lt;/span&gt;んだけどなあ……」&lt;br /&gt;
夏井：「その通り！この問題は6月27日に&lt;span style="color: #ff0000;"&gt;一度解いています&lt;/span&gt;。ちなみに、&lt;span style="color: #ff0000;"&gt;似たような問題&lt;/span&gt;は8月16日にやっています。&lt;span style="color: #ff0000;"&gt;その時の板書&lt;/span&gt;はこれです！」&lt;br /&gt;
生徒：「あっ！これか！！板書を見て思い出した！あの時の授業のやつだ。解けそう、やってみる！」&lt;/p&gt;&lt;/blockquote&gt;
&lt;p&gt;このように、その場の理解だけでなく、&lt;strong&gt;過去の授業内容を即座に呼び出して「思い出させる」指導&lt;/strong&gt;ができるのも、電子黒板ならではの強みです。&lt;/p&gt;
&lt;h2&gt;学習履歴をデータで管理：いつ・何を勉強したかが一目瞭然&lt;/h2&gt;
&lt;h3&gt;すべての問題と板書が「資産」になる&lt;/h3&gt;
&lt;blockquote&gt;&lt;p&gt;生徒：「なんで前に解いた問題だってわかったの？板書もあの時と同じだし……」&lt;br /&gt;
夏井：「それはね、みんなが解いた問題やその時の板書内容は、全てデータとして蓄積しているんだ。&lt;span style="color: #0000ff;"&gt;いつ・何を勉強したか&lt;/span&gt;、いつでも確認できるんだよ。」&lt;br /&gt;
生徒：「へえー！そうだったんだ！」&lt;br /&gt;
夏井：「それにね、これからの学習プランにも生かすことができるんだよ」&lt;/p&gt;&lt;/blockquote&gt;
&lt;p&gt;夏井算数塾では、&lt;strong&gt;授業で扱った問題とその時の板書をすべてデータとして保存&lt;/strong&gt;しています。これにより、&lt;/p&gt;
&lt;ul&gt;
&lt;li&gt;いつ・どの単元を・どんな問題で学習したのか&lt;/li&gt;
&lt;li&gt;そのとき、どの部分でつまずき、どう解説したのか&lt;/li&gt;
&lt;/ul&gt;
&lt;p&gt;が一目で分かるようになっています。&lt;br /&gt;
こうしたデータは、単なる記録にとどまらず、&lt;strong&gt;今後の学習プランの組み立てや、苦手単元の再指導にそのまま活かせる教材&lt;/strong&gt;として機能します。&lt;/p&gt;
&lt;h2&gt;電子黒板を使うことで得られる３つのメリット&lt;/h2&gt;
&lt;h3&gt;１．授業時間を１分１秒まで有効活用&lt;/h3&gt;
&lt;blockquote&gt;&lt;p&gt;夏井：「限られた授業時間を１分１秒でも活用するためには、&lt;span style="color: #0000ff;"&gt;電子黒板を使うのが重要&lt;/span&gt;なんだ。」&lt;br /&gt;
生徒：「電子黒板じゃなくて、普通の黒板じゃダメなの？」&lt;br /&gt;
夏井：「まっさらな黒板（ホワイトボード）を使用した場合、問題を板書するところから始めなきゃならないだろ。」&lt;br /&gt;
生徒：「たしかに！」&lt;br /&gt;
夏井：「電子黒板を使用すれば、問題がすでに画面に出ているから、&lt;span style="color: #ff0000;"&gt;”問題を板書する時間を省く”ことができる&lt;/span&gt;んだ。」&lt;/p&gt;&lt;/blockquote&gt;
&lt;p&gt;通常の黒板やホワイトボードでは、&lt;strong&gt;「問題を書く→解く→消す」を毎回繰り返す必要&lt;/strong&gt;があります。&lt;br /&gt;
電子黒板なら、&lt;/p&gt;
&lt;ul&gt;
&lt;li&gt;問題はあらかじめ画面に表示されている&lt;/li&gt;
&lt;li&gt;板書内容を消さなくても、別の問題に切り替えられる&lt;/li&gt;
&lt;li&gt;必要な板書はそのままデータとして保存できる&lt;/li&gt;
&lt;/ul&gt;
&lt;p&gt;ため、&lt;strong&gt;板書にかかる時間を大幅に削減&lt;/strong&gt;できます。これにより、&lt;strong&gt;本来時間をかけるべき「解説」と「演習」に集中できる授業&lt;/strong&gt;が実現します。&lt;/p&gt;
&lt;h3&gt;２．生徒個人に合わせた徹底解説が可能&lt;/h3&gt;
&lt;p&gt;電子黒板の最大のメリットのひとつが、&lt;strong&gt;生徒ごとに解説内容をカスタマイズできる&lt;/strong&gt;点です。&lt;/p&gt;
&lt;ul&gt;
&lt;li&gt;授業中に書いた板書を、その場で保存・印刷できる&lt;/li&gt;
&lt;li&gt;&lt;span style="color: #0000ff;"&gt;以前に行った問題を、その時の板書付きで画面に映し出すことができる&lt;/span&gt;&lt;/li&gt;
&lt;li&gt;「過去にどこでつまずいたか」を確認しながら、再度解き直すことができる&lt;/li&gt;
&lt;/ul&gt;
&lt;p&gt;これにより、単に「同じ解説を繰り返す」のではなく、&lt;/p&gt;
&lt;ul&gt;
&lt;li&gt;その生徒が以前どの部分で理解が浅かったのか&lt;/li&gt;
&lt;li&gt;どの解説がその子にとって効果的だったのか&lt;/li&gt;
&lt;/ul&gt;
&lt;p&gt;を踏まえた&lt;strong&gt;オーダーメイド型の徹底解説&lt;/strong&gt;が可能になります。&lt;/p&gt;
&lt;h3&gt;３．家でも「授業そのもの」を再現できる授業再現プリント&lt;/h3&gt;
&lt;h4&gt;授業後に手渡される “ある冊子” の正体&lt;/h4&gt;
&lt;p&gt;授業が終わった後、夏井先生は生徒に&lt;span style="color: #008000;"&gt;“ある冊子”&lt;/span&gt;を手渡します。&lt;/p&gt;
&lt;p&gt;&lt;img decoding="async" class="alignnone size-large wp-image-12179" src="https://natsui-sansu-juku.com/wp-content/uploads/2018/10/IMG_4520-1024x768.jpg" sizes="(max-width: 640px) 100vw, 640px" srcset="https://natsui-sansu-juku.com/wp-content/uploads/2018/10/IMG_4520-1024x768.jpg 1024w, https://natsui-sansu-juku.com/wp-content/uploads/2018/10/IMG_4520-300x225.jpg 300w, https://natsui-sansu-juku.com/wp-content/uploads/2018/10/IMG_4520-768x576.jpg 768w" alt="解説後の完成した板書" width="640" height="480" /&gt;&lt;/p&gt;
&lt;p&gt;&lt;img loading="lazy" decoding="async" class="alignnone size-large wp-image-12169" src="https://natsui-sansu-juku.com/wp-content/uploads/2018/10/IMG_4325-e1539150127879-1024x768.jpg" sizes="auto, (max-width: 640px) 100vw, 640px" srcset="https://natsui-sansu-juku.com/wp-content/uploads/2018/10/IMG_4325-e1539150127879-1024x768.jpg 1024w, https://natsui-sansu-juku.com/wp-content/uploads/2018/10/IMG_4325-e1539150127879-300x225.jpg 300w, https://natsui-sansu-juku.com/wp-content/uploads/2018/10/IMG_4325-e1539150127879-768x576.jpg 768w" alt="授業再現プリントの配布シーン" width="640" height="480" /&gt;&lt;/p&gt;
&lt;blockquote&gt;&lt;p&gt;夏井：「いわゆる『&lt;span style="color: #0000ff;"&gt;授業再現プリント&lt;/span&gt;』と呼ばれるものです！」&lt;/p&gt;&lt;/blockquote&gt;
&lt;p&gt;このプリントには、&lt;/p&gt;
&lt;ul&gt;
&lt;li&gt;今日解いた問題&lt;/li&gt;
&lt;li&gt;&lt;span style="color: #0000ff;"&gt;電子黒板に書き込んだ解説部分&lt;/span&gt;&lt;/li&gt;
&lt;/ul&gt;
&lt;p&gt;が、そのまま反映されています。&lt;br /&gt;
つまり、&lt;strong&gt;授業中の板書がそのまま紙の形で再現されたプリント&lt;/strong&gt;になっているのです。&lt;/p&gt;
&lt;h4&gt;「授業再現プリント」で復習が変わる&lt;/h4&gt;
&lt;p&gt;黒板（ホワイトボード）の授業では、板書した内容は消してしまえばそれで終わりです。&lt;br /&gt;
しかし、電子黒板なら&lt;strong&gt;すべての板書がデータとして保存され、プリントアウトが可能&lt;/strong&gt;です。&lt;/p&gt;
&lt;p&gt;そのため、夏井算数塾の授業再現プリントは、&lt;/p&gt;
&lt;ul&gt;
&lt;li&gt;授業の流れや解説のポイントが、そのまま紙上で再現されている&lt;/li&gt;
&lt;li&gt;復習の際にプリントを見ることで、&lt;br /&gt;
「あっ、あの時の問題だ。わからなかったのはここで、こうやって解くんだ！」と記憶がスッと蘇る&lt;/li&gt;
&lt;/ul&gt;
&lt;p&gt;といった効果を生みます。&lt;br /&gt;
&lt;strong&gt;「その場で分かったつもり」で終わらせず、家での復習まで考えられた授業&lt;/strong&gt;になっている点が大きな特徴です。&lt;br /&gt;
&lt;!-- ===================== 追記：比較・使い方・FAQ（不足補完）
挿入推奨位置：
&lt;h2&gt;電子黒板×授業再現プリントが生む「個別最適化」&lt;/h2&gt;
の直前
目的：検索面拡張（比較／手順／FAQ）＋検討層の疑問解消
===================== --&gt;&lt;/p&gt;
&lt;h2&gt;他の個別指導と「どこが違うか」を一枚で整理&lt;/h2&gt;
&lt;p&gt;夏井算数塾の特徴は、先生の説明が上手い／問題が良い、だけではなく、&lt;strong&gt;授業→復習→再指導&lt;/strong&gt;をつなぐ「仕組み」を先に作っている点です。&lt;br /&gt;
比較検討のために、違いが出やすいポイントを表にまとめます。&lt;/p&gt;
&lt;div class="table-responsive"&gt;
&lt;table class="table table-bordered align-middle"&gt;
&lt;thead style="background: #f5f5f5;"&gt;
&lt;tr class="text-center"&gt;
&lt;th style="width: 22%;"&gt;比較ポイント&lt;/th&gt;
&lt;th&gt;夏井算数塾&lt;/th&gt;
&lt;th&gt;一般的な個別指導&lt;/th&gt;
&lt;/tr&gt;
&lt;/thead&gt;
&lt;tbody&gt;
&lt;tr&gt;
&lt;td class="fw-bold"&gt;授業の残り方&lt;/td&gt;
&lt;td&gt;&lt;strong&gt;板書（解説）がデータとして残る&lt;/strong&gt;／授業再現プリントで持ち帰れる&lt;/td&gt;
&lt;td&gt;ノート依存になりやすい／板書は消える前提&lt;/td&gt;
&lt;/tr&gt;
&lt;tr&gt;
&lt;td class="fw-bold"&gt;復習のしやすさ&lt;/td&gt;
&lt;td&gt;&lt;strong&gt;「その日の授業」を再現できる&lt;/strong&gt;（どこで詰まったかが可視化）&lt;/td&gt;
&lt;td&gt;宿題プリント中心で、授業の思考過程が抜けやすい&lt;/td&gt;
&lt;/tr&gt;
&lt;tr&gt;
&lt;td class="fw-bold"&gt;つまずきの再発防止&lt;/td&gt;
&lt;td&gt;&lt;strong&gt;過去板書を即呼び出し&lt;/strong&gt;→「思い出す」指導ができる&lt;/td&gt;
&lt;td&gt;「前にやった」を確認しにくく、同じミスが続きやすい&lt;/td&gt;
&lt;/tr&gt;
&lt;tr&gt;
&lt;td class="fw-bold"&gt;授業時間の使い方&lt;/td&gt;
&lt;td&gt;問題表示済み→&lt;strong&gt;板書時間を削減&lt;/strong&gt;して演習と解説に寄せる&lt;/td&gt;
&lt;td&gt;板書から始まり、授業時間が溶けやすい&lt;/td&gt;
&lt;/tr&gt;
&lt;tr&gt;
&lt;td class="fw-bold"&gt;指導の個別最適化&lt;/td&gt;
&lt;td&gt;&lt;strong&gt;履歴データ&lt;/strong&gt;で単元・問題・板書を参照しながら組み立てる&lt;/td&gt;
&lt;td&gt;担当や記録のばらつきで、積み上げが途切れることがある&lt;/td&gt;
&lt;/tr&gt;
&lt;/tbody&gt;
&lt;/table&gt;
&lt;/div&gt;
&lt;h2&gt;授業再現プリントの「正しい使い方」3ステップ&lt;/h2&gt;
&lt;p&gt;授業再現プリントは、ただ解き直すためのプリントではありません。&lt;strong&gt;授業中の思考の筋道を再生&lt;/strong&gt;して、同じ場面で自力解決できる状態にするのが目的です。&lt;br /&gt;
家庭学習では次の順番で回すのが効率的です。&lt;/p&gt;
&lt;div class="row g-3"&gt;
&lt;div class="col-md-4"&gt;
&lt;div class="card h-100 border-0" style="background: #f7f9ff;"&gt;
&lt;div class="card-body"&gt;
&lt;div class="fw-bold mb-2"&gt;ステップ1：板書を見ずに再挑戦&lt;/div&gt;
&lt;ul class="mb-0 ps-3"&gt;
&lt;li&gt;まず問題だけ見て解く&lt;/li&gt;
&lt;li&gt;止まった場所に印を付ける&lt;/li&gt;
&lt;li&gt;「どこで悩んだか」を言語化&lt;/li&gt;
&lt;/ul&gt;
&lt;div class="small text-muted mt-2"&gt;目的：自力で詰まる地点を特定する&lt;/div&gt;
&lt;/div&gt;
&lt;/div&gt;
&lt;/div&gt;
&lt;div class="col-md-4"&gt;
&lt;div class="card h-100 border-0" style="background: #e8f5e9;"&gt;
&lt;div class="card-body"&gt;
&lt;div class="fw-bold mb-2"&gt;ステップ2：板書で「分岐点」を確認&lt;/div&gt;
&lt;ul class="mb-0 ps-3"&gt;
&lt;li&gt;詰まった地点だけ板書を見る&lt;/li&gt;
&lt;li&gt;解法の分岐（条件・図・式）を写す&lt;/li&gt;
&lt;li&gt;同じミスの原因を一言でメモ&lt;/li&gt;
&lt;/ul&gt;
&lt;div class="small text-muted mt-2"&gt;目的：ミスの出方をはっきりさせて潰す&lt;/div&gt;
&lt;/div&gt;
&lt;/div&gt;
&lt;/div&gt;
&lt;div class="col-md-4"&gt;
&lt;div class="card h-100 border-0" style="background: #fff3e0;"&gt;
&lt;div class="card-body"&gt;
&lt;div class="fw-bold mb-2"&gt;ステップ3：翌日に「板書なし」で再現&lt;/div&gt;
&lt;ul class="mb-0 ps-3"&gt;
&lt;li&gt;翌日、板書なしで解き直す&lt;/li&gt;
&lt;li&gt;同じ分岐点で正しく進めるか確認&lt;/li&gt;
&lt;li&gt;できたら類題へ（似た問題）&lt;/li&gt;
&lt;/ul&gt;
&lt;div class="small text-muted mt-2"&gt;目的：授業を“自分の力”に変える&lt;/div&gt;
&lt;/div&gt;
&lt;/div&gt;
&lt;/div&gt;
&lt;/div&gt;
&lt;h2&gt;家庭での声かけは「教える」より「再現させる」&lt;/h2&gt;
&lt;p&gt;授業再現プリントの効果を最大化するには、保護者が解法を教えるより、&lt;strong&gt;どこで止まったか／どの分岐で悩んだか&lt;/strong&gt;を確認する声かけが有効です。&lt;/p&gt;
&lt;div class="alert alert-info"&gt;
&lt;div class="fw-bold mb-1"&gt;声かけ例（3つだけ）&lt;/div&gt;
&lt;div&gt;「どこで止まった？」→「その時、何が分からなかった？」→「板書のどの一行で動けるようになった？」&lt;br /&gt;
この順で確認すると、授業の筋道が家庭学習に接続しやすくなります。&lt;/div&gt;
&lt;/div&gt;
&lt;div id="accFaqKokoChigau" class="accordion"&gt;
&lt;div class="accordion-item"&gt;
&lt;div id="faq3body" class="accordion-collapse collapse" aria-labelledby="faq3" data-bs-parent="#accFaqKokoChigau"&gt;
&lt;div class="accordion-body"&gt;体験では、次の3点をチェックすると判断しやすいです。&lt;br /&gt;
（1）つまずいた瞬間に、先生が「思い出させる」つなぎ方を用意しているか&lt;br /&gt;
（2）板書が「あとで自分で再現できる形」になっているか&lt;br /&gt;
（3）授業後の復習の進め方（家で何をどうやるか）が具体的に示されるか&lt;/div&gt;
&lt;/div&gt;
&lt;/div&gt;
&lt;/div&gt;
&lt;h2&gt;体験前に決めておくと失敗しにくい「目的」&lt;/h2&gt;
&lt;p&gt;個別指導は目的が曖昧だと、授業が良くても成果が見えにくくなります。体験前に、次のどれを最優先にするかを一つ決めておくと判断が早くなります。&lt;/p&gt;
&lt;ul&gt;
&lt;li&gt;&lt;strong&gt;苦手単元の穴埋め&lt;/strong&gt;（例：割合・速さ・図形など）&lt;/li&gt;
&lt;li&gt;&lt;strong&gt;ミスの出方の矯正&lt;/strong&gt;（式の立て方・図の描き方・条件の落とし）&lt;/li&gt;
&lt;li&gt;&lt;strong&gt;復習の仕組み作り&lt;/strong&gt;（家で回せる状態にする）&lt;/li&gt;
&lt;/ul&gt;
&lt;p&gt;&lt;!-- ===================== /追記 ===================== --&gt;&lt;/p&gt;
&lt;h2&gt;電子黒板×授業再現プリントが生む「個別最適化」&lt;/h2&gt;
&lt;p&gt;&lt;img loading="lazy" decoding="async" class="alignnone size-large wp-image-12180" src="https://natsui-sansu-juku.com/wp-content/uploads/2018/10/IMG_4529-1024x768.jpg" sizes="auto, (max-width: 640px) 100vw, 640px" srcset="https://natsui-sansu-juku.com/wp-content/uploads/2018/10/IMG_4529-1024x768.jpg 1024w, https://natsui-sansu-juku.com/wp-content/uploads/2018/10/IMG_4529-300x225.jpg 300w, https://natsui-sansu-juku.com/wp-content/uploads/2018/10/IMG_4529-768x576.jpg 768w" alt="データ化された授業内容の活用" width="640" height="480" /&gt;&lt;/p&gt;
&lt;p&gt;このように、夏井算数塾では&lt;/p&gt;
&lt;ul&gt;
&lt;li&gt;&lt;span style="color: #0000ff;"&gt;電子黒板&lt;/span&gt;&lt;/li&gt;
&lt;li&gt;&lt;span style="color: #0000ff;"&gt;授業再現プリント&lt;/span&gt;&lt;/li&gt;
&lt;li&gt;&lt;strong&gt;データ化された学習履歴&lt;/strong&gt;&lt;/li&gt;
&lt;/ul&gt;
&lt;p&gt;を組み合わせることで、他塾にはない授業スタイルを実現しています。&lt;/p&gt;
&lt;p&gt;とくに、&lt;/p&gt;
&lt;ul&gt;
&lt;li&gt;&lt;span style="color: #ff0000;"&gt;生徒個人に合わせた学習スタイルを確立できること&lt;/span&gt;&lt;/li&gt;
&lt;li&gt;「その子がどこでつまずきやすいか」を把握したうえで、&lt;br /&gt;
必要なタイミングで過去の板書を呼び出して指導できること&lt;/li&gt;
&lt;li&gt;授業と復習が「板書」という共通の土台でつながっていること&lt;/li&gt;
&lt;/ul&gt;
&lt;p&gt;は、夏井算数塾ならではの強みです。&lt;/p&gt;
&lt;h2&gt;まとめ：夏井算数塾で「新しい勉強の楽しみ方」を体感してください&lt;/h2&gt;
&lt;ul&gt;
&lt;li&gt;夏井算数塾では、&lt;strong&gt;電子黒板を用いた個別指導&lt;/strong&gt;により、生徒一人ひとりに合わせた問題と解説を提供しています。&lt;/li&gt;
&lt;li&gt;授業で扱った問題と板書はすべてデータとして蓄積され、&lt;strong&gt;「いつ・何を勉強したか」をいつでも確認&lt;/strong&gt;できるようになっています。&lt;/li&gt;
&lt;li&gt;授業後に配布される&lt;strong&gt;「授業再現プリント」&lt;/strong&gt;は、板書をそのまま再現したプリントで、復習時に&lt;strong&gt;記憶を鮮明に呼び戻すツール&lt;/strong&gt;として機能します。&lt;/li&gt;
&lt;li&gt;電子黒板によって、&lt;strong&gt;板書時間の削減・徹底した個別解説・効率的な復習&lt;/strong&gt;が可能になり、限られた授業時間を最大限に活用できます。&lt;/li&gt;
&lt;li&gt;こうした仕組みによって、夏井算数塾では&lt;strong&gt;他塾にはない新しい学びの体験&lt;/strong&gt;を提供し、生徒一人ひとりの理解と成長を丁寧に支えています。&lt;/li&gt;
&lt;/ul&gt;
&lt;p&gt;夏井算数塾にしかない新しい勉強の楽しみ方を、ぜひ体感してみてください。&lt;/p&gt;
&lt;p&gt;&lt;!-- [ /.socialSet ] --&gt;&lt;/p&gt;
&lt;div style="border: 1px solid rgba(22,163,74,.25); background: rgba(22,163,74,.06); border-radius: 14px; padding: 14px; margin: 18px 0;"&gt;
&lt;div style="margin: 0 0 6px; font-weight: 900; color: #111827; font-size: 1.05rem; line-height: 1.4;"&gt;外部の力を使うべきか悩んでいる方へ&lt;/div&gt;
&lt;p style="margin: 0 0 10px; color: #6b7280; font-size: .92rem; line-height: 1.7;"&gt;※申込ではなく、状況を整理するための判断材料です。&lt;/p&gt;
&lt;ul style="margin: 0 0 10px; padding-left: 18px; color: #111827; line-height: 1.7;"&gt;
&lt;li style="margin: 0 0 6px;"&gt;授業を聴いて帰ってきたはずだが、翌日に残らない&lt;/li&gt;
&lt;li style="margin: 0 0 6px;"&gt;宿題と直しが回らず、積み残し化している&lt;/li&gt;
&lt;li style="margin: 0;"&gt;後手に回りすぎて、何から手を付けるべきか分からない&lt;/li&gt;
&lt;/ul&gt;
&lt;p&gt;&lt;!-- ▼ 判断ページ分岐（超要約） --&gt;&lt;/p&gt;
&lt;div style="margin: 0 0 12px; padding: 10px 12px; background: #ffffff; border-radius: 10px; border: 1px solid rgba(22,163,74,.25);"&gt;
&lt;div style="font-size: .9rem; font-weight: bold; margin: 0 0 6px; color: #14532d;"&gt;▼ 悩み別：先に見る判断ページ&lt;/div&gt;
&lt;ul style="margin: 0; padding-left: 16px; font-size: .9rem; line-height: 1.6;"&gt;
&lt;li&gt;方式で悩む → &lt;a href="https://natsui-sansu-juku.com/column/withyou/"&gt;オンライン個別の全体像&lt;/a&gt;&lt;/li&gt;
&lt;li&gt;オンライン不安 → &lt;a href="https://natsui-sansu-juku.com/story002/"&gt;2画面方式の判断&lt;/a&gt;&lt;/li&gt;
&lt;li&gt;復習が回らない → &lt;a href="https://natsui-sansu-juku.com/story001/"&gt;個別指導の仕組み&lt;/a&gt;&lt;/li&gt;
&lt;li&gt;根拠で納得したい → &lt;a href="https://natsui-sansu-juku.com/what_is_asen/"&gt;ASENとは&lt;/a&gt;&lt;/li&gt;
&lt;li&gt;比較して決めたい → &lt;a href="https://natsui-sansu-juku.com/column/kokogachigau/"&gt;個別の違い&lt;/a&gt;&lt;/li&gt;
&lt;li&gt;過去問で減点 → &lt;a href="https://natsui-sansu-juku.com/column/tokuten_detail/"&gt;得点力判断&lt;/a&gt;&lt;/li&gt;
&lt;/ul&gt;
&lt;/div&gt;
&lt;p&gt;&lt;!-- ▼ CTA --&gt;&lt;/p&gt;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判断材料をまとめて見る&lt;br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kokogachigau%2F&amp;amp;t=%E5%A4%8F%E4%BA%95%E7%AE%97%E6%95%B0%E5%A1%BE%E3%83%BB%E5%80%8B%E5%88%A5%E6%8C%87%E5%B0%8E%E3%81%AF%E3%82%B3%E3%82%B3%E3%81%8C%E9%81%95%E3%81%86%EF%BC%81%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kokogachigau%2F&amp;amp;text=%E5%A4%8F%E4%BA%95%E7%AE%97%E6%95%B0%E5%A1%BE%E3%83%BB%E5%80%8B%E5%88%A5%E6%8C%87%E5%B0%8E%E3%81%AF%E3%82%B3%E3%82%B3%E3%81%8C%E9%81%95%E3%81%86%EF%BC%81%20%7C%20%E4%B8%AD%E5%AD%A6%E5%8F%97%E9%A8%93%E5%B0%82%E9%96%80%E3%80%80%E5%A4%8F%E4%BA%95%E7%AE%97%E6%95%B0%E5%A1%BE" target="_blank" &gt;&lt;span class="vk_icon_w_r_sns_x_twitter icon_sns"&gt;&lt;/span&gt;&lt;span class="sns_txt"&gt;X&lt;/span&gt;&lt;/a&gt;&lt;/li&gt;&lt;li class="sb_bluesky sb_icon"&gt;&lt;a class="sb_icon_inner" href="https://bsky.app/intent/compose?text=%E5%A4%8F%E4%BA%95%E7%AE%97%E6%95%B0%E5%A1%BE%E3%83%BB%E5%80%8B%E5%88%A5%E6%8C%87%E5%B0%8E%E3%81%AF%E3%82%B3%E3%82%B3%E3%81%8C%E9%81%95%E3%81%86%EF%BC%81%20%7C%20%E4%B8%AD%E5%AD%A6%E5%8F%97%E9%A8%93%E5%B0%82%E9%96%80%E3%80%80%E5%A4%8F%E4%BA%95%E7%AE%97%E6%95%B0%E5%A1%BE%0Ahttps%3A%2F%2Fnatsui-sansu-juku.com%2Fcolumn%2Fkokogachigau%2F" target="_blank" &gt;&lt;span class="vk_icon_w_r_sns_bluesky icon_sns"&gt;&lt;/span&gt;&lt;span class="sns_txt"&gt;Bluesky&lt;/span&gt;&lt;/a&gt;&lt;/li&gt;&lt;li class="sb_hatena sb_icon"&gt;&lt;a class="sb_icon_inner" href="//b.hatena.ne.jp/add?mode=confirm&amp;url=https%3A%2F%2Fnatsui-sansu-juku.com%2Fcolumn%2Fkokogachigau%2F&amp;amp;title=%E5%A4%8F%E4%BA%95%E7%AE%97%E6%95%B0%E5%A1%BE%E3%83%BB%E5%80%8B%E5%88%A5%E6%8C%87%E5%B0%8E%E3%81%AF%E3%82%B3%E3%82%B3%E3%81%8C%E9%81%95%E3%81%86%EF%BC%81%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sb_icon_inner"data-clipboard-text="夏井算数塾・個別指導はココが違う！ | 中学受験専門　夏井算数塾 https://natsui-sansu-juku.com/column/kokogachigau/"&gt;&lt;span class="vk_icon_w_r_sns_copy icon_sns"&gt;&lt;i class="fas fa-copy"&gt;&lt;/i&gt;&lt;/span&gt;&lt;span class="sns_txt"&gt;Copy&lt;/span&gt;&lt;/button&gt;&lt;/li&gt;&lt;/ul&gt;&lt;/div&gt;&lt;!-- [ /.socialSet ] --&gt;			
------</t>
  </si>
  <si>
    <t>https://natsui-sansu-juku.com/column/onlinekobetsu3/</t>
  </si>
  <si>
    <t>以下のページは不自然なワードを使用しています。
これらを適切に自然な言葉に置き換えて下さい。
なお、本文の装飾や構造は絶対に変えないでください。
【対象ページURL】
https://natsui-sansu-juku.com/column/onlinekobetsu3/
【検出された不自然ワード】
- 固定
- 刺
【本文】
------
&lt;p&gt;&lt;!-- =============================== 中学受験算数｜オンライン個別で伸ばせる3つの理由（増補 3000〜4000字目標） Bootstrap5前提／JS不要（details/summaryのみ） SNSシェア等の末尾ブロックは出力しない方針に合わせて除外 =============================== --&gt;&lt;/p&gt;
&lt;section class="container my-5"&gt;&lt;!-- HERO --&gt;&lt;/p&gt;
&lt;div class="p-4 p-md-5 rounded-4 border bg-light shadow-sm"&gt;
&lt;div class="row g-4 align-items-center"&gt;
&lt;div class="col-lg-8"&gt;&lt;span class="badge text-bg-success mb-2"&gt;中学受験算数&lt;/span&gt;&lt;br /&gt;
&lt;span class="badge text-bg-dark mb-2"&gt;オンライン個別&lt;/span&gt;&lt;/p&gt;
&lt;h1 class="h3 fw-bold mb-3"&gt;中学受験算数の成績を「オンライン個別指導」で伸ばせる３つの理由&lt;/h1&gt;
&lt;p class="mb-0 text-secondary"&gt;夏井算数塾では、中学受験の算数に特化した&lt;strong&gt;オンライン個別指導&lt;/strong&gt;を提供しています。&lt;br /&gt;
「オンラインなのに、なぜ対面以上に成績が上がるのか？」その理由と、成果につながる仕組みを３つの視点から整理してお伝えします。&lt;/p&gt;
&lt;/div&gt;
&lt;div class="col-lg-4"&gt;
&lt;div class="d-grid gap-2"&gt;&lt;a class="btn btn-success btn-lg" href="https://natsui-sansu-juku.com/kobetsu_online/" target="_blank" rel="noopener noreferrer"&gt;オンライン個別指導を見る&lt;/a&gt;&lt;br /&gt;
&lt;a class="btn btn-outline-success" href="#toc"&gt;この記事のポイントへ&lt;/a&gt;&lt;/div&gt;
&lt;/div&gt;
&lt;/div&gt;
&lt;/div&gt;
&lt;p&gt;&lt;!-- QUICK LINKS --&gt;&lt;/p&gt;
&lt;div id="toc" class="card shadow-sm border-0 mt-4"&gt;
&lt;div class="card-header bg-white fw-bold"&gt;目次&lt;/div&gt;
&lt;div class="card-body"&gt;
&lt;div class="row g-2"&gt;
&lt;div class="col-md-6"&gt;
&lt;ol class="mb-0"&gt;
&lt;li&gt;&lt;a href="#point"&gt;オンライン個別が教室形式より効果を発揮する３つのポイント&lt;/a&gt;&lt;/li&gt;
&lt;li&gt;&lt;a href="#p1"&gt;① 集中しやすい（情報が集約される）&lt;/a&gt;&lt;/li&gt;
&lt;li&gt;&lt;a href="#p2"&gt;② 思考段階で改善できる（手元確認）&lt;/a&gt;&lt;/li&gt;
&lt;/ol&gt;
&lt;/div&gt;
&lt;div class="col-md-6"&gt;
&lt;ol class="mb-0" start="4"&gt;
&lt;li&gt;&lt;a href="#p3"&gt;③ 体力と時間を温存できる（通塾不要）&lt;/a&gt;&lt;/li&gt;
&lt;li&gt;&lt;a href="#service"&gt;夏井算数塾オンライン個別指導の指導内容と特徴&lt;/a&gt;&lt;/li&gt;
&lt;li&gt;&lt;a href="#summary"&gt;まとめ&lt;/a&gt;&lt;/li&gt;
&lt;/ol&gt;
&lt;/div&gt;
&lt;/div&gt;
&lt;/div&gt;
&lt;/div&gt;
&lt;p&gt;&lt;!-- LEAD + HUB --&gt;&lt;/p&gt;
&lt;div class="alert alert-success mt-4"&gt;オンライン個別指導の選び方・比較の基準など、全体像は&lt;br /&gt;
&lt;a class="fw-bold" href="https://natsui-sansu-juku.com/column/hub-online-guide/"&gt;中学受験算数オンライン個別の選び方（全体像はこちら）&lt;/a&gt;&lt;br /&gt;
にまとめています。&lt;/div&gt;
&lt;p&gt;&lt;!-- =============================== ここから本文（原文を保持しつつ、説明・進め方・具体例を増補） =============================== --&gt;&lt;/p&gt;
&lt;div id="point" class="mt-5"&gt;
&lt;div class="card shadow-sm border-0"&gt;
&lt;div class="card-body p-4 p-md-5"&gt;
&lt;h2&gt;オンライン個別指導が教室形式より効果を発揮する３つのポイント&lt;/h2&gt;
&lt;p&gt;&lt;!-- 追加：前提整理 --&gt;&lt;/p&gt;
&lt;div class="p-3 p-md-4 rounded-4 border bg-light mt-3"&gt;
&lt;p class="mb-2"&gt;まず大前提として、成績が伸びるかどうかは「オンライン／対面」そのものよりも、&lt;br /&gt;
&lt;strong&gt;つまずいた瞬間に修正できるか&lt;/strong&gt;、&lt;strong&gt;復習が回る形になっているか&lt;/strong&gt;で決まります。&lt;br /&gt;
夏井算数塾のオンライン個別は、教室形式で起きやすい「見落とし」を構造で減らし、&lt;br /&gt;
さらに&lt;strong&gt;学習時間の確保まで含めて&lt;/strong&gt;成績の再現性を上げるしくみになっています。&lt;/p&gt;
&lt;p class="mb-0 text-secondary small"&gt;※ここでいう「教室形式」は、通塾して同じ空間で受ける一般的な形を指します。もちろん教室形式にも良さはありますが、&lt;br /&gt;
中学受験算数では「どこで止まったか」「どう考えたか」を早く正しく直す方が、結果につながりやすい場面が多いです。&lt;/p&gt;
&lt;/div&gt;
&lt;hr class="my-4" /&gt;
&lt;h3 id="p1"&gt;① 画面と音声に情報が集約されるので、教室形式より集中しやすい&lt;/h3&gt;
&lt;p&gt;教室形式の場合、周囲の生徒や教室の環境など、視界に入る情報が多くなります。&lt;br /&gt;
一方、夏井算数塾の&lt;a href="https://natsui-sansu-juku.com/kobetsu_online/" target="_blank" rel="noopener noreferrer"&gt;オンライン個別指導&lt;/a&gt;では、&lt;/p&gt;
&lt;ul class="mt-2"&gt;
&lt;li&gt;自宅など、&lt;strong&gt;慣れた環境で受講できる&lt;/strong&gt;&lt;/li&gt;
&lt;li&gt;画面（問題・板書）と音声（講師の説明）に情報が集約される&lt;/li&gt;
&lt;li&gt;&lt;span style="color: #0000ff;"&gt;意識を向ける対象が少ないため、教室形式に比べて授業に集中しやすい&lt;/span&gt;&lt;/li&gt;
&lt;/ul&gt;
&lt;p&gt;PCやタブレットに映る問題と、講師の声だけに集中できるため、&lt;strong&gt;「聞き逃し・見落とし」が少ない学習環境&lt;/strong&gt;をつくることができます。&lt;/p&gt;
&lt;p&gt;&lt;!-- 追加：集中が点に直結する理由 --&gt;&lt;/p&gt;
&lt;div class="row g-3 mt-2"&gt;
&lt;div class="col-md-6"&gt;
&lt;div class="p-3 border rounded-4 bg-light h-100"&gt;
&lt;div class="fw-bold mb-2"&gt;集中が切れると算数は何が起きる？&lt;/div&gt;
&lt;ul class="mb-0"&gt;
&lt;li&gt;条件の読み落とし（「平均との差」「増減」「比」など）&lt;/li&gt;
&lt;li&gt;途中式が飛び、見直しができなくなる&lt;/li&gt;
&lt;li&gt;図や表を作る前に計算に入って詰まる&lt;/li&gt;
&lt;/ul&gt;
&lt;/div&gt;
&lt;/div&gt;
&lt;div class="col-md-6"&gt;
&lt;div class="p-3 border rounded-4 h-100"&gt;
&lt;div class="fw-bold mb-2"&gt;オンラインで作りやすい“集中の形”&lt;/div&gt;
&lt;ul class="mb-0"&gt;
&lt;li&gt;画面＝問題／板書、音声＝説明に固定&lt;/li&gt;
&lt;li&gt;ノート・手元だけを動かす&lt;/li&gt;
&lt;li&gt;余計な刺激（移動・待ち時間）を減らす&lt;/li&gt;
&lt;/ul&gt;
&lt;/div&gt;
&lt;/div&gt;
&lt;/div&gt;
&lt;details class="border rounded-4 p-3 mt-3"&gt;
&lt;summary class="fw-bold"&gt;集中が続く受講環境の作り方（家庭側でできる）&lt;/summary&gt;
&lt;div class="mt-3"&gt;
&lt;ul class="mb-0"&gt;
&lt;li&gt;端末は机の正面、カメラは手元が見える位置に固定する&lt;/li&gt;
&lt;li&gt;机の上は「筆記用具／ノート／教材」だけにする&lt;/li&gt;
&lt;li&gt;授業前に水・ティッシュを用意し、途中で席を立たない&lt;/li&gt;
&lt;li&gt;開始5分は“前回の直し確認”に使い、頭を算数に切り替える&lt;/li&gt;
&lt;/ul&gt;
&lt;/div&gt;
&lt;/details&gt;
&lt;hr class="my-5" /&gt;
&lt;h3 id="p2"&gt;② 手元がはっきりと確認できるので、思考段階での指摘・改善がしやすい&lt;/h3&gt;
&lt;p&gt;当塾のオンライン個別指導では、教室と同様に&lt;a href="https://natsui-sansu-juku.com/story002/" target="_blank" rel="noopener noreferrer"&gt;電子黒板のシステム&lt;/a&gt;を活用しながら、&lt;strong&gt;生徒さんの手元をカメラで映しつつ授業を進めます&lt;/strong&gt;。&lt;/p&gt;
&lt;ul class="mt-2"&gt;
&lt;li&gt;いま、生徒がどのように式を立てているか&lt;/li&gt;
&lt;li&gt;どこで立ち止まり、どのタイミングで迷っているか&lt;/li&gt;
&lt;/ul&gt;
&lt;p&gt;といった様子をリアルタイムで確認できるため、&lt;/p&gt;
&lt;ul class="mt-2"&gt;
&lt;li&gt;解答を書き終わった後ではなく、&lt;strong&gt;&lt;span style="color: #ff0000;"&gt;間違えた思考をした段階で瞬時に指摘&lt;/span&gt;&lt;/strong&gt;できる&lt;/li&gt;
&lt;li&gt;&lt;span style="color: #0000ff;"&gt;生徒さんがつまずきやすいポイントをその場で把握&lt;/span&gt;しやすい&lt;/li&gt;
&lt;li&gt;類題をすぐに出題したり、ヒントを加えたりして&lt;strong&gt;思考の流れを修正&lt;/strong&gt;できる&lt;/li&gt;
&lt;/ul&gt;
&lt;blockquote class="mt-3"&gt;
&lt;p style="text-align: center;"&gt;実際の映像と生徒さんの手元の様子&lt;/p&gt;
&lt;p&gt;&lt;img fetchpriority="high" decoding="async" class="alignnone size-large wp-image-14499" src="https://natsui-sansu-juku.com/wp-content/uploads/2018/11/2windows-1024x586.png" sizes="(max-width: 750px) 100vw, 750px" srcset="https://natsui-sansu-juku.com/wp-content/uploads/2018/11/2windows-1024x586.png 1024w, https://natsui-sansu-juku.com/wp-content/uploads/2018/11/2windows-300x172.png 300w, https://natsui-sansu-juku.com/wp-content/uploads/2018/11/2windows-768x439.png 768w, https://natsui-sansu-juku.com/wp-content/uploads/2018/11/2windows.png 1621w" alt="オンライン個別指導の特徴画像" width="750" height="429" /&gt;&lt;/p&gt;&lt;/blockquote&gt;
&lt;p&gt;教室形式では見落としてしまいがちな「ノートの書き方」や「途中式のクセ」まで把握できるため、&lt;strong&gt;より的確で具体的な改善指導&lt;/strong&gt;が可能になります。&lt;/p&gt;
&lt;p&gt;&lt;!-- 追加：思考段階で直すと何が変わるか --&gt;&lt;/p&gt;
&lt;div class="p-3 p-md-4 rounded-4 border bg-light mt-3"&gt;
&lt;div class="fw-bold mb-2"&gt;「答えが違う」より前に、算数はズレています&lt;/div&gt;
&lt;p class="mb-2"&gt;中学受験算数で点が伸びない原因は、答えの正誤よりも&lt;br /&gt;
&lt;strong&gt;途中の判断&lt;/strong&gt;（図を描くか／比で見るか／式を立てる順番）にあることが多いです。&lt;br /&gt;
だからこそ、提出された答案だけを見て「ここが違うね」と直すより、&lt;br /&gt;
&lt;strong&gt;迷った瞬間の手元&lt;/strong&gt;を見て修正する方が、改善が速くなります。&lt;/p&gt;
&lt;ul class="mb-0"&gt;
&lt;li&gt;&lt;strong&gt;式の立て方&lt;/strong&gt;：どの量を「1」と置いたか、比の向きが逆になっていないか&lt;/li&gt;
&lt;li&gt;&lt;strong&gt;図・表&lt;/strong&gt;：必要な線を引く前に計算に入っていないか&lt;/li&gt;
&lt;li&gt;&lt;strong&gt;途中式&lt;/strong&gt;：省略しすぎて、見直しで戻れない形になっていないか&lt;/li&gt;
&lt;/ul&gt;
&lt;/div&gt;
&lt;details class="border rounded-4 p-3 mt-3"&gt;
&lt;summary class="fw-bold"&gt;オンラインで改善しやすい「ノートのクセ」例&lt;/summary&gt;
&lt;div class="mt-3"&gt;
&lt;ul class="mb-0"&gt;
&lt;li&gt;式が散らかって見直せない → 書く場所と順番を固定する&lt;/li&gt;
&lt;li&gt;図が毎回違う → “必ず入れる要素”をチェック化する&lt;/li&gt;
&lt;li&gt;暗算が増える → 途中式を最小限にまとめてミスを減らす&lt;/li&gt;
&lt;li&gt;解説を書き写すだけ → 同タイプを1問だけその場で解いて再現する&lt;/li&gt;
&lt;/ul&gt;
&lt;/div&gt;
&lt;/details&gt;
&lt;hr class="my-5" /&gt;
&lt;h3 id="p3"&gt;③ 通塾不要で、体力と時間を勉強に集中させることができる&lt;/h3&gt;
&lt;p&gt;中学受験生にとって、&lt;strong&gt;体力の消耗&lt;/strong&gt;は学習効率に直結します。&lt;br /&gt;
電車通学や徒歩での移動に体力を使ってしまうと、&lt;/p&gt;
&lt;ul class="mt-2"&gt;
&lt;li&gt;塾に着くころにはすでに疲れている&lt;/li&gt;
&lt;li&gt;授業後に家庭学習へ向かうエネルギーが残っていない&lt;/li&gt;
&lt;/ul&gt;
&lt;p&gt;といった状態になりがちです。&lt;/p&gt;
&lt;p&gt;オンライン個別指導なら、&lt;/p&gt;
&lt;ul class="mt-2"&gt;
&lt;li&gt;自宅からそのまま授業に参加できるので、&lt;strong&gt;体力を温存した状態で指導を受けられる&lt;/strong&gt;&lt;/li&gt;
&lt;li&gt;保護者の送り迎えが不要になり、&lt;strong&gt;時間的・心理的な負担を軽減&lt;/strong&gt;できる&lt;/li&gt;
&lt;/ul&gt;
&lt;p&gt;結果として、&lt;strong&gt;勉強に使えるエネルギーと時間を最大限に確保&lt;/strong&gt;でき、学習効率が高まります。&lt;/p&gt;
&lt;p&gt;&lt;!-- 追加：時間の再配分（具体） --&gt;&lt;/p&gt;
&lt;div class="row g-3 mt-2"&gt;
&lt;div class="col-md-6"&gt;
&lt;div class="p-3 border rounded-4 bg-light h-100"&gt;
&lt;div class="fw-bold mb-2"&gt;時間が増えると何を優先できる？&lt;/div&gt;
&lt;ul class="mb-0"&gt;
&lt;li&gt;授業の直後に「直し」を入れられる&lt;/li&gt;
&lt;li&gt;同タイプ反復（短時間）を回せる&lt;/li&gt;
&lt;li&gt;テスト前に“落とせない所”の総点検ができる&lt;/li&gt;
&lt;/ul&gt;
&lt;/div&gt;
&lt;/div&gt;
&lt;div class="col-md-6"&gt;
&lt;div class="p-3 border rounded-4 h-100"&gt;
&lt;div class="fw-bold mb-2"&gt;体力が残ると何が変わる？&lt;/div&gt;
&lt;ul class="mb-0"&gt;
&lt;li&gt;授業中の集中が切れにくい&lt;/li&gt;
&lt;li&gt;宿題が「雑」になりにくい&lt;/li&gt;
&lt;li&gt;睡眠を削らず、翌日の理解が落ちにくい&lt;/li&gt;
&lt;/ul&gt;
&lt;/div&gt;
&lt;/div&gt;
&lt;/div&gt;
&lt;div class="alert alert-warning mt-3 mb-0"&gt;&lt;strong&gt;中学受験は、最後は「再現性」で差が出ます。&lt;/strong&gt;&lt;br /&gt;
移動で削られる時間と体力を、直し・反復・見直しの習慣に回せると、同じ問題でも点が安定します。&lt;/div&gt;
&lt;/div&gt;
&lt;/div&gt;
&lt;/div&gt;
&lt;p&gt;&lt;!-- SERVICE --&gt;&lt;/p&gt;
&lt;div id="service" class="mt-5"&gt;
&lt;div class="card shadow-sm border-0"&gt;
&lt;div class="card-body p-4 p-md-5"&gt;
&lt;h2&gt;夏井算数塾オンライン個別指導の指導内容と特徴&lt;/h2&gt;
&lt;p&gt;夏井算数塾の&lt;a href="https://natsui-sansu-juku.com/kobetsu_online/" target="_blank" rel="noopener noreferrer"&gt;オンライン個別指導&lt;/a&gt;では、&lt;/p&gt;
&lt;ul class="mt-2"&gt;
&lt;li&gt;&lt;a href="https://natsui-sansu-juku.com/ct/jyukubetsu/" target="_blank" rel="noopener noreferrer"&gt;塾別対策&lt;/a&gt;（大手塾ごとのカリキュラム・テキストに対応）&lt;/li&gt;
&lt;li&gt;&lt;a href="https://natsui-sansu-juku.com/ct/zikibetsu/" target="_blank" rel="noopener noreferrer"&gt;時期別対策&lt;/a&gt;（学年・受験期に応じた重点単元の対策）&lt;/li&gt;
&lt;li&gt;一人ひとりの状況に合わせた&lt;strong&gt;完全オーダーメイドの授業&lt;/strong&gt;&lt;/li&gt;
&lt;/ul&gt;
&lt;p&gt;を通じて、算数の苦手克服・成績向上を目指します。&lt;/p&gt;
&lt;p&gt;教室形式の授業を&lt;strong&gt;ほぼ100％オンライン上で再現&lt;/strong&gt;しつつ、&lt;/p&gt;
&lt;ul class="mt-2"&gt;
&lt;li&gt;画面と音声に集中できる環境&lt;/li&gt;
&lt;li&gt;手元カメラによる思考プロセスの把握&lt;/li&gt;
&lt;li&gt;通塾不要による体力・時間の節約&lt;/li&gt;
&lt;/ul&gt;
&lt;p&gt;といった&lt;strong&gt;オンラインならではのメリット&lt;/strong&gt;を加えることで、より効率的な学習が可能になっています。&lt;/p&gt;
&lt;p&gt;&lt;strong&gt;より集中して問題に取り組み、オンラインの強みを最大限に活かすことで、中学受験算数の成績を伸ばすことができます。&lt;/strong&gt;&lt;/p&gt;
&lt;p&gt;&lt;!-- 追加：成果につながる“回し方” --&gt;&lt;/p&gt;
&lt;div class="p-3 p-md-4 rounded-4 border bg-light mt-3"&gt;
&lt;div class="fw-bold mb-2"&gt;成果につながる「授業→宿題→直し」の流れ&lt;/div&gt;
&lt;ol class="mb-0"&gt;
&lt;li&gt;&lt;strong&gt;授業：&lt;/strong&gt;解き方を言葉で確認し、進め方を一定にする&lt;/li&gt;
&lt;li&gt;&lt;strong&gt;宿題：&lt;/strong&gt;“できない所”を残して反復（量より再現）&lt;/li&gt;
&lt;li&gt;&lt;strong&gt;直し：&lt;/strong&gt;同タイプを1問追加し、翌日も短時間で再現する&lt;/li&gt;
&lt;/ol&gt;
&lt;/div&gt;
&lt;div class="d-grid gap-2 d-md-flex mt-4"&gt;&lt;a class="btn btn-success btn-lg" href="https://natsui-sansu-juku.com/kobetsu_online/" target="_blank" rel="noopener noreferrer"&gt;オンライン個別指導の詳細を見る&lt;/a&gt;&lt;br /&gt;
&lt;a class="btn btn-outline-success btn-lg" href="https://natsui-sansu-juku.com/column/hub-online-guide/"&gt;選び方（全体像）へ戻る&lt;/a&gt;&lt;/div&gt;
&lt;/div&gt;
&lt;/div&gt;
&lt;/div&gt;
&lt;p&gt;&lt;!-- SUMMARY --&gt;&lt;/p&gt;
&lt;div id="summary" class="mt-5"&gt;
&lt;div class="card shadow-sm border-0"&gt;
&lt;div class="card-body p-4 p-md-5"&gt;
&lt;h2&gt;まとめ：オンライン個別指導で中学受験算数を最大限伸ばす&lt;/h2&gt;
&lt;ul class="mt-3"&gt;
&lt;li&gt;オンライン個別指導は、&lt;strong&gt;画面と音声に情報が集約されることで教室形式より集中しやすい環境&lt;/strong&gt;をつくることができます。&lt;/li&gt;
&lt;li&gt;手元をカメラで映しながら授業を行うことで、&lt;strong&gt;間違えた思考段階での指摘・修正が可能&lt;/strong&gt;になり、理解の質が高まります。&lt;/li&gt;
&lt;li&gt;通塾が不要なため、&lt;strong&gt;体力と時間を勉強に集中させられ&lt;/strong&gt;、保護者の負担も軽減されます。&lt;/li&gt;
&lt;li&gt;&lt;a href="https://natsui-sansu-juku.com/kobetsu_online/" target="_blank" rel="noopener noreferrer"&gt;夏井算数塾のオンライン個別指導&lt;/a&gt;では、塾別対策・時期別対策など、&lt;strong&gt;完全オーダーメイドの中学受験算数対策&lt;/strong&gt;が可能です。&lt;/li&gt;
&lt;/ul&gt;
&lt;p&gt;教室と同等以上の指導クオリティに、オンラインならではのメリットを掛け合わせることで、&lt;br /&gt;
&lt;strong&gt;中学受験算数の成績を効率よく、そして着実に伸ばしていくことができます。&lt;/strong&gt;&lt;br /&gt;
ご家庭での学習環境を最大限に活かしながら、中学受験に向けた算数対策を進めていきましょう。&lt;/p&gt;
&lt;div class="alert alert-success mt-4 mb-0"&gt;「今のやり方で伸びるか不安」「直しが回らない」など、状況に合わせて整理したい場合は&lt;br /&gt;
&lt;a class="fw-bold" href="https://natsui-sansu-juku.com/kobetsu_online/" target="_blank" rel="noopener noreferrer"&gt;オンライン個別指導&lt;/a&gt;&lt;br /&gt;
で学習状況を確認しながら最適化できます。&lt;/div&gt;
&lt;/div&gt;
&lt;/div&gt;
&lt;/div&gt;
&lt;p&gt;&lt;!-- RELATED（原文保持：SNSシェアブロックは除外） --&gt;&lt;/p&gt;
&lt;div class="mt-5"&gt;
&lt;div class="card shadow-sm border-0"&gt;
&lt;div class="card-body p-4 p-md-5"&gt;
&lt;h3&gt;関連記事はこちら&lt;/h3&gt;
&lt;ul class="mt-3 mb-0"&gt;
&lt;li&gt;&lt;a href="https://natsui-sansu-juku.com/col_blog/online4merit/" target="_blank" rel="noopener noreferrer"&gt;オンライン授業で中学受験対策をする塾にはない４つのメリットを紹介&lt;/a&gt;&lt;/li&gt;
&lt;li&gt;&lt;a href="https://natsui-sansu-juku.com/col_blog/onlinerival/" target="_blank" rel="noopener noreferrer"&gt;中学受験に最適!!オンラインで算数を学びライバル達と差を付けろ!!&lt;/a&gt;&lt;/li&gt;
&lt;li&gt;&lt;a href="https://natsui-sansu-juku.com/col_blog/onlinekouka/" target="_blank" rel="noopener noreferrer"&gt;オンラインの算数教室を利用して十分な学習効果を得る事は可能か&lt;/a&gt;&lt;/li&gt;
&lt;/ul&gt;
&lt;/div&gt;
&lt;/div&gt;
&lt;/div&gt;
&lt;/section&gt;
&lt;section id="veu_cta-31374" class="veu_cta"&gt;&lt;!-- [ /.vkExUnit_cta_body ] --&gt;&lt;/p&gt;
&lt;/section&gt;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onlinekobetsu3%2F&amp;amp;t=%E4%B8%AD%E5%AD%A6%E5%8F%97%E9%A8%93%E7%AE%97%E6%95%B0%E3%81%AE%E6%88%90%E7%B8%BE%E3%82%92%E3%80%8C%E3%82%AA%E3%83%B3%E3%83%A9%E3%82%A4%E3%83%B3%E5%80%8B%E5%88%A5%E6%8C%87%E5%B0%8E%E3%80%8D%E3%81%A7%E4%BC%B8%E3%81%B0%E3%81%99%E3%81%93%E3%81%A8%E3%81%8C%E3%81%A7%E3%81%8D%E3%82%8B%EF%BC%93%E3%81%A4%E3%81%AE%E7%90%86%E7%94%B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onlinekobetsu3%2F&amp;amp;text=%E4%B8%AD%E5%AD%A6%E5%8F%97%E9%A8%93%E7%AE%97%E6%95%B0%E3%81%AE%E6%88%90%E7%B8%BE%E3%82%92%E3%80%8C%E3%82%AA%E3%83%B3%E3%83%A9%E3%82%A4%E3%83%B3%E5%80%8B%E5%88%A5%E6%8C%87%E5%B0%8E%E3%80%8D%E3%81%A7%E4%BC%B8%E3%81%B0%E3%81%99%E3%81%93%E3%81%A8%E3%81%8C%E3%81%A7%E3%81%8D%E3%82%8B%EF%BC%93%E3%81%A4%E3%81%AE%E7%90%86%E7%94%B1%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7%AE%97%E6%95%B0%E3%81%AE%E6%88%90%E7%B8%BE%E3%82%92%E3%80%8C%E3%82%AA%E3%83%B3%E3%83%A9%E3%82%A4%E3%83%B3%E5%80%8B%E5%88%A5%E6%8C%87%E5%B0%8E%E3%80%8D%E3%81%A7%E4%BC%B8%E3%81%B0%E3%81%99%E3%81%93%E3%81%A8%E3%81%8C%E3%81%A7%E3%81%8D%E3%82%8B%EF%BC%93%E3%81%A4%E3%81%AE%E7%90%86%E7%94%B1%20%7C%20%E4%B8%AD%E5%AD%A6%E5%8F%97%E9%A8%93%E5%B0%82%E9%96%80%E3%80%80%E5%A4%8F%E4%BA%95%E7%AE%97%E6%95%B0%E5%A1%BE%0Ahttps%3A%2F%2Fnatsui-sansu-juku.com%2Fcolumn%2Fonlinekobetsu3%2F" target="_blank" &gt;&lt;span class="vk_icon_w_r_sns_bluesky icon_sns"&gt;&lt;/span&gt;&lt;span class="sns_txt"&gt;Bluesky&lt;/span&gt;&lt;/a&gt;&lt;/li&gt;&lt;li class="sb_hatena sb_icon"&gt;&lt;a class="sb_icon_inner" href="//b.hatena.ne.jp/add?mode=confirm&amp;url=https%3A%2F%2Fnatsui-sansu-juku.com%2Fcolumn%2Fonlinekobetsu3%2F&amp;amp;title=%E4%B8%AD%E5%AD%A6%E5%8F%97%E9%A8%93%E7%AE%97%E6%95%B0%E3%81%AE%E6%88%90%E7%B8%BE%E3%82%92%E3%80%8C%E3%82%AA%E3%83%B3%E3%83%A9%E3%82%A4%E3%83%B3%E5%80%8B%E5%88%A5%E6%8C%87%E5%B0%8E%E3%80%8D%E3%81%A7%E4%BC%B8%E3%81%B0%E3%81%99%E3%81%93%E3%81%A8%E3%81%8C%E3%81%A7%E3%81%8D%E3%82%8B%EF%BC%93%E3%81%A4%E3%81%AE%E7%90%86%E7%94%B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sb_icon_inner"data-clipboard-text="中学受験算数の成績を「オンライン個別指導」で伸ばすことができる３つの理由 | 中学受験専門　夏井算数塾 https://natsui-sansu-juku.com/column/onlinekobetsu3/"&gt;&lt;span class="vk_icon_w_r_sns_copy icon_sns"&gt;&lt;i class="fas fa-copy"&gt;&lt;/i&gt;&lt;/span&gt;&lt;span class="sns_txt"&gt;Copy&lt;/span&gt;&lt;/button&gt;&lt;/li&gt;&lt;/ul&gt;&lt;/div&gt;&lt;!-- [ /.socialSet ] --&gt;			
------</t>
  </si>
  <si>
    <t>https://natsui-sansu-juku.com/column/syou4/</t>
  </si>
  <si>
    <t>以下のページは不自然なワードを使用しています。
これらを適切に自然な言葉に置き換えて下さい。
なお、本文の装飾や構造は絶対に変えないでください。
【対象ページURL】
https://natsui-sansu-juku.com/column/syou4/
【検出された不自然ワード】
- 崩れ
- 型
- 乱れ
【本文】
------
&lt;p&gt;&amp;nbsp;&lt;/p&gt;
&lt;h2&gt;４年生の授業の特徴とは？──中学受験算数の「土台」になる学年&lt;/h2&gt;
&lt;p&gt;４年生で行う算数の授業は、いわば&lt;strong&gt;「受験算数の入門」&lt;/strong&gt;であり、この段階で学ぶ内容が５年生以降の学習の&lt;strong&gt;土台&lt;/strong&gt;になります。&lt;br /&gt;
以前は、５年生の授業の中で４年生の重要単元を再度扱い、授業の中で復習の時間を確保することができていました。しかし、&lt;strong&gt;現在は状況が大きく変わっています。&lt;/strong&gt;&lt;/p&gt;
&lt;div class="rounded" style="background-color: whitesmoke; padding: 10px;"&gt;・４年生内容の重要性は増している一方で、授業内で復習するタイミングが少なくなってきている&lt;/div&gt;
&lt;p&gt;近年は&lt;strong&gt;５年生で扱うカリキュラムが増加&lt;/strong&gt;しており、その結果、授業時間内で４年生の基礎内容を丁寧に復習する余裕がなくなってきています。&lt;br /&gt;
４年生の内容をきちんとマスターできていないと、次のような問題が必ず出てきます。&lt;/p&gt;
&lt;ul&gt;
&lt;li&gt;&lt;strong&gt;計算スピードが遅くなる&lt;/strong&gt;&lt;/li&gt;
&lt;li&gt;&lt;strong&gt;問題の解き方そのものが分からなくなる&lt;/strong&gt;&lt;/li&gt;
&lt;/ul&gt;
&lt;p&gt;つまり、&lt;strong&gt;４年生の基礎をどれだけ確実に固められているか&lt;/strong&gt;が、５年生以降の算数の伸びを大きく左右します。&lt;/p&gt;
&lt;p&gt;小５の学習へスムーズにつなげる進め方は、&lt;a href="https://natsui-sansu-juku.com/column/syou5zenhan/"&gt;小５（前半）対策&lt;/a&gt;でも整理しています。&lt;/p&gt;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&lt;p&gt;&lt;!-- 追記ここから：土台チェック --&gt;&lt;/p&gt;
&lt;h3&gt;小４のうちに最低限そろえたい「土台」チェックリスト&lt;/h3&gt;
&lt;p&gt;４年生のうちに伸びやすい子は、「難問が解ける」以前に&lt;strong&gt;土台の穴が少ない&lt;/strong&gt;のが特徴です。まずは次の項目を&lt;strong&gt;家庭で10分&lt;/strong&gt;チェックしてください。&lt;/p&gt;
&lt;div class="rounded" style="background-color: whitesmoke; padding: 12px;"&gt;
&lt;p&gt;&lt;strong&gt;土台チェック（目安）&lt;/strong&gt;&lt;/p&gt;
&lt;ul style="margin-bottom: 0;"&gt;
&lt;li&gt;&lt;strong&gt;計算&lt;/strong&gt;：四則混合で途中式が乱れない／見直しができる&lt;/li&gt;
&lt;li&gt;&lt;strong&gt;単位&lt;/strong&gt;：cm↔mm、分↔秒、円↔円周などの変換で止まらない&lt;/li&gt;
&lt;li&gt;&lt;strong&gt;文章題の読み&lt;/strong&gt;：「何が分かっていて、何を求めるか」を一文で言える&lt;/li&gt;
&lt;li&gt;&lt;strong&gt;図・線分&lt;/strong&gt;：線分図や簡単な模式図を自分で描ける&lt;/li&gt;
&lt;li&gt;&lt;strong&gt;解き直し&lt;/strong&gt;：間違いを「答え合わせ」で終わらせず、原因が言語化できる&lt;/li&gt;
&lt;/ul&gt;
&lt;/div&gt;
&lt;p&gt;このうち&lt;strong&gt;２つ以上が不安&lt;/strong&gt;なら、５年生で「量が増える」タイミングで一気に崩れやすくなります。先に穴を塞いでおく方が、結果的に学習がラクになります。&lt;/p&gt;
&lt;p&gt;&lt;!-- 追記ここまで --&gt;&lt;/p&gt;
&lt;h3&gt;入試問題に直結するカリキュラムが４年生に集中している&lt;/h3&gt;
&lt;div class="rounded" style="background-color: whitesmoke; padding: 10px;"&gt;・入試問題を解くことに直結するカリキュラムが４年生に前倒しされている&lt;/div&gt;
&lt;p&gt;中学入試の算数では、受験特有のさまざまな&lt;strong&gt;計算法・文章題の考え方&lt;/strong&gt;が登場します。たとえば、&lt;/p&gt;
&lt;ul&gt;
&lt;li&gt;４年生で学習する「つるかめ算」「べんしょうのつるかめ算」&lt;/li&gt;
&lt;li&gt;本来は５年生で扱うことが多かった「いもづる算」&lt;/li&gt;
&lt;/ul&gt;
&lt;p&gt;最近では、この&lt;strong&gt;「いもづる算」も４年生カリキュラムに含まれている&lt;/strong&gt;ケースが増えています。&lt;br /&gt;
このように、&lt;span style="color: #0000ff;"&gt;入試問題を解くうえで必須となる計算法が、４年生のカリキュラムに多く含まれている&lt;/span&gt;のが現在の流れです。&lt;/p&gt;
&lt;p&gt;つまり、４年生の授業は&lt;strong&gt;&lt;span style="color: #ff0000;"&gt;「受験算数としての基礎」&lt;/span&gt;を固めるための期間&lt;/strong&gt;であり、ここで学ぶ計算方法や考え方をしっかりマスターしておくことが、受験において非常に重要になります。&lt;/p&gt;
&lt;p&gt;そのためには、&lt;/p&gt;
&lt;ul&gt;
&lt;li&gt;&lt;span style="color: #ff0000;"&gt;言い回しを変えた様々なパターンの問題を数多く解く&lt;/span&gt;&lt;/li&gt;
&lt;li&gt;基礎問題から入試レベルにつながる問題まで、段階的にトレーニングする&lt;/li&gt;
&lt;/ul&gt;
&lt;p&gt;といった積み重ねが必須です。&lt;/p&gt;
&lt;p&gt;しかし現状では、集団授業を行う進学塾は&lt;strong&gt;授業時間を短くする傾向&lt;/strong&gt;もあり、さらに&lt;strong&gt;復習にかける時間が削られがち&lt;/strong&gt;です。&lt;br /&gt;
だからこそ、&lt;span style="color: #0000ff;"&gt;４年生のうちに良い教師と出会い、良い授業を受けたうえで、しっかり復習の時間を確保すること&lt;/span&gt;が何より重要になります。&lt;/p&gt;
&lt;p&gt;&lt;!-- 追記ここから：家庭での回し方（週の型） --&gt;&lt;/p&gt;
&lt;h2&gt;小４の算数が伸びる家庭の「１週間の回し方」&lt;/h2&gt;
&lt;p&gt;４年生で差がつくのは、勉強時間の長さより&lt;strong&gt;復習の仕組み&lt;/strong&gt;です。次の「週の進め方」にすると、宿題と復習が衝突しにくくなります。&lt;/p&gt;
&lt;div class="rounded" style="background-color: whitesmoke; padding: 12px;"&gt;
&lt;p&gt;&lt;strong&gt;おすすめ：週の進め方（例）&lt;/strong&gt;&lt;/p&gt;
&lt;ul style="margin-bottom: 0;"&gt;
&lt;li&gt;&lt;strong&gt;授業当日&lt;/strong&gt;：宿題に入る前に「今日の要点を3行メモ」（式・図・注意点）&lt;/li&gt;
&lt;li&gt;&lt;strong&gt;翌日&lt;/strong&gt;：宿題のうち「間違えた問題だけ」解き直し（同日中に原因も一言）&lt;/li&gt;
&lt;li&gt;&lt;strong&gt;週末&lt;/strong&gt;：今週の“穴”を1つだけ潰す（計算／図／文章の読みのどれかに絞る）&lt;/li&gt;
&lt;li&gt;&lt;strong&gt;テスト前&lt;/strong&gt;：新しいことを増やさず「間違いノート（or 付箋）」の再演習&lt;/li&gt;
&lt;/ul&gt;
&lt;/div&gt;
&lt;p&gt;ポイントは、&lt;strong&gt;「解き直しは全部やらない」&lt;/strong&gt;ことです。４年生は範囲が広がるため、全部やると疲れて続きません。&lt;strong&gt;穴になりやすい所だけを反復&lt;/strong&gt;して、土台を固めます。&lt;/p&gt;
&lt;p&gt;&lt;!-- 追記ここまで --&gt;&lt;/p&gt;
&lt;h2&gt;４年生が抱えやすい３つの問題点と当塾の対策&lt;/h2&gt;
&lt;h3&gt;ケース１：帰宅すると授業内容を忘れてしまっている&lt;/h3&gt;
&lt;h5&gt;【問題点】&lt;/h5&gt;
&lt;p&gt;４年生では、さまざまな計算手法を新しく習う段階です。これらの計算手法は、&lt;strong&gt;少しひねった問題でも対応できるようにするトレーニング&lt;/strong&gt;が欠かせません。&lt;br /&gt;
また、授業内で&lt;strong&gt;まだ正式には習っていない５年生内容に触れることも多く&lt;/strong&gt;、塾から帰宅して宿題に取り組もうとしたときに、&lt;/p&gt;
&lt;ul&gt;
&lt;li&gt;「授業では分かった気がしたのに、自宅でやると解けない」&lt;/li&gt;
&lt;li&gt;「説明を聞いた内容を忘れてしまっている」&lt;/li&gt;
&lt;/ul&gt;
&lt;p&gt;といった状況に陥る生徒も少なくありません。&lt;/p&gt;
&lt;h5&gt;【当塾で行っている対策法】&lt;/h5&gt;
&lt;p&gt;４年生の段階では、&lt;strong&gt;問題の言い回しが少し変わるだけで解けなくなる&lt;/strong&gt;というケースが非常に多くみられます。そこで当塾では、&lt;/p&gt;
&lt;ul&gt;
&lt;li&gt;同じ系統の問題を、言い回しだけ変えたバリエーションで多数解いていく&lt;/li&gt;
&lt;li&gt;「形が変わっても同じ考え方で解ける」ことを体感させる&lt;/li&gt;
&lt;/ul&gt;
&lt;p&gt;といったトレーニングを重ねていきます。&lt;/p&gt;
&lt;p&gt;さらに当塾では、&lt;span style="color: #ff0000;"&gt;生徒ごとに苦手な問題をすべてデータ化&lt;/span&gt;しています。これにより、&lt;/p&gt;
&lt;ul&gt;
&lt;li&gt;授業中に、以前つまずいた問題をすぐに呼び出して再トライさせる&lt;/li&gt;
&lt;li&gt;宿題として、ピンポイントで復習すべき問題だけを組み込む&lt;/li&gt;
&lt;/ul&gt;
&lt;p&gt;といった指導が可能になり、&lt;strong&gt;「分かったつもり」が「本当にできる」状態に変わるまで繰り返しフォロー&lt;/strong&gt;していきます。&lt;/p&gt;
&lt;h3&gt;ケース２：計算問題で手一杯になり、文章問題が苦手になる&lt;/h3&gt;
&lt;h5&gt;【問題点】&lt;/h5&gt;
&lt;p&gt;４年生では、まず&lt;strong&gt;計算をしっかりこなすこと&lt;/strong&gt;が非常に大切です。ところが、計算にばかり意識が向いてしまうと、&lt;/p&gt;
&lt;ul&gt;
&lt;li&gt;文章題になると急に解けなくなる&lt;/li&gt;
&lt;li&gt;「文章＋計算」の形になった途端、手が止まってしまう&lt;/li&gt;
&lt;/ul&gt;
&lt;p&gt;といった状況に陥る生徒が出てきます。&lt;br /&gt;
これは、&lt;strong&gt;計算に時間とエネルギーを使いすぎてしまい、文章を読む余裕がなくなる&lt;/strong&gt;ことも一因です。&lt;/p&gt;
&lt;h5&gt;【当塾で行っている対策法】&lt;/h5&gt;
&lt;p&gt;文章問題にしっかり時間をかけて取り組めるようにするためには、&lt;strong&gt;計算問題を解くスピードと精度の両方を引き上げる&lt;/strong&gt;ことが不可欠です。&lt;br /&gt;
当塾では、&lt;/p&gt;
&lt;ul&gt;
&lt;li&gt;&lt;span style="color: #008000;"&gt;計算が遅くなっている原因を個別に分析&lt;/span&gt;し、&lt;/li&gt;
&lt;li&gt;生徒それぞれに合ったトレーニングメニューを作成&lt;/li&gt;
&lt;/ul&gt;
&lt;p&gt;することで、計算速度の底上げを図ります。&lt;/p&gt;
&lt;p&gt;具体的には、&lt;/p&gt;
&lt;ul&gt;
&lt;li&gt;筆算の書き方・途中式のまとめ方を改善する&lt;/li&gt;
&lt;li&gt;「ここまでは暗算」「ここからは筆算」といった線引きを明確にする&lt;/li&gt;
&lt;li&gt;制限時間を決めて計算演習を行い、時間感覚を身につける&lt;/li&gt;
&lt;/ul&gt;
&lt;p&gt;といったアプローチで、&lt;strong&gt;文章題に回せる時間と集中力を確保&lt;/strong&gt;できるように指導しています。&lt;/p&gt;
&lt;h3&gt;ケース３：トレーニング疲れから算数自体に苦手意識を持ってしまう&lt;/h3&gt;
&lt;h5&gt;【問題点】&lt;/h5&gt;
&lt;p&gt;４年生のうちに、入試に必要な計算問題や言い回しを変えた問題など、&lt;strong&gt;多くのパターン演習に取り組む必要&lt;/strong&gt;があります。&lt;br /&gt;
しかし、その反面、&lt;/p&gt;
&lt;ul&gt;
&lt;li&gt;「トレーニング疲れ」で算数そのものが嫌いになってしまう&lt;/li&gt;
&lt;li&gt;塾のテスト結果や宿題がストレスの原因になってしまう&lt;/li&gt;
&lt;/ul&gt;
&lt;p&gt;といった、メンタル面での負担が大きくなる生徒も出てきます。&lt;/p&gt;
&lt;p&gt;多くの子どもたちは、&lt;/p&gt;
&lt;ul&gt;
&lt;li&gt;「自分の夢を叶えたい」&lt;/li&gt;
&lt;li&gt;「ご両親の期待に応えたい」&lt;/li&gt;
&lt;/ul&gt;
&lt;p&gt;という想いを強く持っています。そのため、&lt;/p&gt;
&lt;ul&gt;
&lt;li&gt;テスト結果を家に持ち帰ること&lt;/li&gt;
&lt;li&gt;宿題ができない・取り組めない状況が続くこと&lt;/li&gt;
&lt;/ul&gt;
&lt;p&gt;が、大きなストレスとなり、&lt;strong&gt;算数への苦手意識につながるケースが非常に多く見られます。&lt;/strong&gt;&lt;/p&gt;
&lt;h5&gt;【当塾で行っている対策法】&lt;/h5&gt;
&lt;p&gt;こうした状況を防ぐためには、&lt;span style="color: #0000ff;"&gt;親子間で適度な距離感を保ち、「見守り」と「応援」を基本スタンスにすること&lt;/span&gt;がとても重要です。&lt;/p&gt;
&lt;p&gt;当塾では、講師が&lt;span style="color: #0000ff;"&gt;第三者の視点から生徒の不安や悩みを丁寧に聞き取り&lt;/span&gt;、そのうえで、&lt;/p&gt;
&lt;ul&gt;
&lt;li&gt;その子に合ったペースや課題量の設定&lt;/li&gt;
&lt;li&gt;「できた」経験を積み重ねるための問題選定&lt;/li&gt;
&lt;li&gt;自信を回復させる声かけ・フィードバック&lt;/li&gt;
&lt;/ul&gt;
&lt;p&gt;を行います。&lt;/p&gt;
&lt;p&gt;&lt;strong&gt;「叱って伸ばす」のではなく、「できるようになるプロセス」を共にデザインする&lt;/strong&gt;ことで、生徒一人ひとりが前向きな気持ちで算数に取り組めるようサポートしています。&lt;/p&gt;
&lt;h2&gt;当塾の個別指導について&lt;/h2&gt;
&lt;p class="sc-cbPlza hJuQYC"&gt;当塾では、４年生の基礎固めから志望校対策まで、様々な内容の個別指導を実施しております。授業の具体的な進め方や指導システムの詳細につきましては、以下のページをご覧ください。&lt;/p&gt;
&lt;p style="text-align: center;"&gt;&lt;a href="https://natsui-sansu-juku.com/kobetsu/" target="_blank" rel="noopener noreferrer"&gt;&lt;br /&gt;
&lt;img fetchpriority="high" decoding="async" class="alignnone wp-image-31744" src="https://natsui-sansu-juku.com/wp-content/uploads/2018/06/000000051196-300x38.jpg" sizes="(max-width: 1374px) 100vw, 1374px" srcset="https://natsui-sansu-juku.com/wp-content/uploads/2018/06/000000051196-300x38.jpg 300w, https://natsui-sansu-juku.com/wp-content/uploads/2018/06/000000051196.jpg 468w" alt="夏井算数塾 個別指導のご案内" width="1374" height="174" /&gt;&lt;br /&gt;
&lt;/a&gt;&lt;/p&gt;
&lt;p&gt;&lt;!-- 追記ここから：FAQ --&gt;&lt;/p&gt;
&lt;h2&gt;小４算数対策FAQ（よくある質問）&lt;/h2&gt;
&lt;h3&gt;Q1. 宿題が終わらないときは、量を減らしてもいいですか&lt;/h3&gt;
&lt;p&gt;結論としては、&lt;strong&gt;全部やるより「穴を塞ぐ問題」だけを残す&lt;/strong&gt;方が安全です。４年生は土台作りの時期なので、量で押すほど疲れて折れやすくなります。&lt;br /&gt;
目安は「間違えた問題＋類題1問」までに絞り、余力がある日に追加する形がおすすめです。&lt;/p&gt;
&lt;h3&gt;Q2. 計算が遅い子は、まず何から直すべきですか&lt;/h3&gt;
&lt;p&gt;&lt;strong&gt;式の書き方&lt;/strong&gt;と&lt;strong&gt;暗算／筆算の線引き&lt;/strong&gt;が最優先です。途中式が散らかると、速さも正確さも同時に落ちます。&lt;br /&gt;
「ここまでは暗算」「ここからは筆算」を決めて、同じ形式を反復すると改善が速くなります。&lt;/p&gt;
&lt;h3&gt;Q3. 文章題で止まるのは読解力の問題ですか&lt;/h3&gt;
&lt;p&gt;読解力だけでなく、&lt;strong&gt;「条件→図（or 線分）→式」への変換の流れ&lt;/strong&gt;が未完成なケースが多いです。&lt;br /&gt;
一文で「何が分かっていて、何を求めるか」を言える状態にしてから、図や線分に落とします。&lt;/p&gt;
&lt;h3&gt;Q4. 親が教えるとケンカになります&lt;/h3&gt;
&lt;p&gt;多くの家庭で起こります。おすすめは、親が解法を教えるのではなく、&lt;strong&gt;確認役に徹する&lt;/strong&gt;ことです。&lt;br /&gt;
「今日の要点を3行で言える？」「何を求める問題？」のように、答えではなく進め方を確認すると衝突が減ります。&lt;/p&gt;
&lt;h3&gt;Q5. ５年生で巻き返せますか&lt;/h3&gt;
&lt;p&gt;巻き返し自体は可能ですが、５年生は学習量が増えるため、土台の穴が残ったままだと負荷が跳ね上がります。&lt;br /&gt;
４年生のうちに&lt;strong&gt;基礎と復習の仕組み&lt;/strong&gt;をそろえる方が、結果的に伸びが安定します。&lt;/p&gt;
&lt;p&gt;&lt;!-- 追記ここまで --&gt;&lt;/p&gt;
&lt;h2&gt;まとめ──４年生のうちに「基礎」と「復習の仕組み」をそろえる&lt;/h2&gt;
&lt;p&gt;４年生の算数は、&lt;/p&gt;
&lt;ul&gt;
&lt;li&gt;&lt;strong&gt;中学受験算数の基礎となる重要単元が集中していること&lt;/strong&gt;&lt;/li&gt;
&lt;li&gt;&lt;strong&gt;５年生以降のカリキュラム増加により、授業内での復習時間が減っていること&lt;/strong&gt;&lt;/li&gt;
&lt;/ul&gt;
&lt;p&gt;から、以前にも増して&lt;strong&gt;「丁寧な基礎固め」と「計画的な復習」&lt;/strong&gt;が求められる学年になっています。&lt;/p&gt;
&lt;p&gt;よくあるつまずきとしては、&lt;/p&gt;
&lt;ul&gt;
&lt;li&gt;授業の内容を家で再現できない&lt;/li&gt;
&lt;li&gt;計算で手一杯になり文章題が苦手になる&lt;/li&gt;
&lt;li&gt;トレーニング疲れから算数嫌いになってしまう&lt;/li&gt;
&lt;/ul&gt;
&lt;p&gt;といったものがありますが、これは&lt;strong&gt;学び方や環境をそろえることで十分に改善できる問題&lt;/strong&gt;です。&lt;/p&gt;
&lt;p&gt;４年生のうちに、&lt;/p&gt;
&lt;ul&gt;
&lt;li&gt;基礎的な計算方法・典型的な解き方をしっかり身につける&lt;/li&gt;
&lt;li&gt;言い回しが変わっても対応できるよう、多くのパターン演習を行う&lt;/li&gt;
&lt;li&gt;無理のないペースで、継続的に復習できる仕組みをそろえる&lt;/li&gt;
&lt;/ul&gt;
&lt;p&gt;ことができれば、５年生以降の学習は格段にスムーズになります。&lt;/p&gt;
&lt;p&gt;４年生の基礎を固めたあとに伸びやすい単元の積み上げ方は、&lt;a href="https://natsui-sansu-juku.com/column/syou5zenhan/"&gt;小５（前半）対策&lt;/a&gt;も合わせてご覧ください。&lt;/p&gt;
&lt;p&gt;もし、&lt;/p&gt;
&lt;ul&gt;
&lt;li&gt;「４年生の内容が定着しているか不安」&lt;/li&gt;
&lt;li&gt;「文章題になると急に手が止まる」&lt;/li&gt;
&lt;li&gt;「算数への苦手意識が出始めている」&lt;/li&gt;
&lt;/ul&gt;
&lt;p&gt;といったお悩みがありましたら、ぜひ一度ご相談ください。&lt;br /&gt;
４年生の今だからこそできることを整理し、お子さまにとって最適な学び方を一緒に考えていきましょう。&lt;/p&gt;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id="veu_cta-31443" class="veu_cta"&gt;
&lt;h1 class="cta_title"&gt;動画：過去問解説&lt;/h1&gt;
&lt;div class="cta_body"&gt;
&lt;div class="cta_body_image cta_body_image_right"&gt;&lt;a href="https://natsui-sansu-juku.com/ct/kakomon/" target="_blank" rel="noopener"&gt;&lt;img decoding="async" class="attachment-large size-large" src="https://natsui-sansu-juku.com/wp-content/uploads/2020/06/過去問解説-1024x576.jpg" sizes="(max-width: 750px) 100vw, 750px"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alt="" width="750" height="422" /&gt;&lt;/a&gt;&lt;/div&gt;
&lt;div class="cta_body_txt image_exist"&gt;入試の過去問をピックアップして解説した動画へのリンクとなっております。&lt;/p&gt;
&lt;p&gt;ムダのない効率的で的確な解説をぜひご覧ください。&lt;/p&gt;
&lt;p&gt;全問解説バージョンは夏井塾算数WEBからご覧いただけます。&lt;/p&gt;&lt;/div&gt;
&lt;div class="cta_body_link"&gt;&lt;a class="btn btn-primary btn-block btn-lg" href="https://natsui-sansu-juku.com/ct/kakomon/" target="_blank" rel="noopener"&gt;動画：過去問解説&lt;/a&gt;&lt;/div&gt;
&lt;/div&gt;
&lt;p&gt;&lt;!-- [ /.vkExUnit_cta_body ] --&gt;&lt;/p&gt;
&lt;/section&gt;
&lt;div class="veu_socialSet veu_socialSet-auto veu_socialSet-position-after veu_contentAddSection"&gt;
&lt;p&gt;&lt;script&gt;window.twttr=(function(d,s,id){var js,fjs=d.getElementsByTagName(s)[0],t=window.twttr||{};if(d.getElementById(id))return t;js=d.createElement(s);js.id=id;js.src="https://platform.twitter.com/widgets.js";fjs.parentNode.insertBefore(js,fjs);t._e=[];t.ready=function(f){t._e.push(f);};return t;}(document,"script","twitter-wjs"));&lt;/script&gt;&lt;/p&gt;
&lt;/div&gt;
&lt;p&gt;&amp;nbsp;&lt;/p&gt;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href="//www.facebook.com/sharer.php?src=bm&amp;u=https%3A%2F%2Fnatsui-sansu-juku.com%2Fcolumn%2Fsyou4%2F&amp;amp;t=%E5%B0%8F%EF%BC%94%E5%AF%BE%E7%AD%96%20%7C%20%E4%B8%AD%E5%AD%A6%E5%8F%97%E9%A8%93%E5%B0%82%E9%96%80%E3%80%80%E5%A4%8F%E4%BA%95%E7%AE%97%E6%95%B0%E5%A1%BE"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href="//twitter.com/intent/tweet?url=https%3A%2F%2Fnatsui-sansu-juku.com%2Fcolumn%2Fsyou4%2F&amp;amp;text=%E5%B0%8F%EF%BC%94%E5%AF%BE%E7%AD%96%20%7C%20%E4%B8%AD%E5%AD%A6%E5%8F%97%E9%A8%93%E5%B0%82%E9%96%80%E3%80%80%E5%A4%8F%E4%BA%95%E7%AE%97%E6%95%B0%E5%A1%BE" target="_blank" &gt;&lt;span class="vk_icon_w_r_sns_x_twitter icon_sns"&gt;&lt;/span&gt;&lt;span class="sns_txt"&gt;X&lt;/span&gt;&lt;/a&gt;&lt;/li&gt;&lt;li class="sb_bluesky sb_icon"&gt;&lt;a class="sb_icon_inner" href="https://bsky.app/intent/compose?text=%E5%B0%8F%EF%BC%94%E5%AF%BE%E7%AD%96%20%7C%20%E4%B8%AD%E5%AD%A6%E5%8F%97%E9%A8%93%E5%B0%82%E9%96%80%E3%80%80%E5%A4%8F%E4%BA%95%E7%AE%97%E6%95%B0%E5%A1%BE%0Ahttps%3A%2F%2Fnatsui-sansu-juku.com%2Fcolumn%2Fsyou4%2F" target="_blank" &gt;&lt;span class="vk_icon_w_r_sns_bluesky icon_sns"&gt;&lt;/span&gt;&lt;span class="sns_txt"&gt;Bluesky&lt;/span&gt;&lt;/a&gt;&lt;/li&gt;&lt;li class="sb_hatena sb_icon"&gt;&lt;a class="sb_icon_inner" href="//b.hatena.ne.jp/add?mode=confirm&amp;url=https%3A%2F%2Fnatsui-sansu-juku.com%2Fcolumn%2Fsyou4%2F&amp;amp;title=%E5%B0%8F%EF%BC%94%E5%AF%BE%E7%AD%96%20%7C%20%E4%B8%AD%E5%AD%A6%E5%8F%97%E9%A8%93%E5%B0%82%E9%96%80%E3%80%80%E5%A4%8F%E4%BA%95%E7%AE%97%E6%95%B0%E5%A1%BE"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sb_icon_inner"data-clipboard-text="小４対策 | 中学受験専門　夏井算数塾 https://natsui-sansu-juku.com/column/syou4/"&gt;&lt;span class="vk_icon_w_r_sns_copy icon_sns"&gt;&lt;i class="fas fa-copy"&gt;&lt;/i&gt;&lt;/span&gt;&lt;span class="sns_txt"&gt;Copy&lt;/span&gt;&lt;/button&gt;&lt;/li&gt;&lt;/ul&gt;&lt;/div&gt;&lt;!-- [ /.socialSet ] --&gt;			
------</t>
  </si>
  <si>
    <t>https://natsui-sansu-juku.com/info/180617_01/</t>
  </si>
  <si>
    <t>以下のページは不自然なワードを使用しています。
これらを適切に自然な言葉に置き換えて下さい。
なお、本文の装飾や構造は絶対に変えないでください。
【対象ページURL】
https://natsui-sansu-juku.com/info/180617_01/
【検出された不自然ワード】
- 型
【本文】
------
&lt;p&gt;夏休みは、受験生にとってはまさに天王山、受験を１年以上先に控えておられるお子様にとっては、日頃忙しくて取り組むことの出来ない課題に取り組む絶好の機会です。&lt;/p&gt;
&lt;p&gt;さて、夏休みを目前に控え、弊塾では夏期講習会を実施させて頂く運びとなりました。&lt;br /&gt;
現在当塾に通塾されている塾生の皆さんは勿論のこと、&lt;br /&gt;
普段は他塾に通われている生徒さんにも門戸を開放致します！&lt;/p&gt;
&lt;p&gt;この絶好の機会に算数のフォローアップ・更なる実力アップを&lt;br /&gt;
狙っている生徒さんの参加をお待ちしております。&lt;/p&gt;
&lt;p&gt;なお、開講講座は&lt;br /&gt;
・「完全１対１個別指導」(教室型個別指導)&lt;br /&gt;
・「ウィズ・ユー」(オンライン個別指導)&lt;br /&gt;
となります。&lt;/p&gt;
&lt;p&gt;詳細については、下記をご覧下さいませ。&lt;/p&gt;
&lt;p&gt;■対象：中学受験を目指している、新小３～６年生&lt;/p&gt;
&lt;p&gt;■内容：志望校対策、進学塾のクラスアップ対策等、ご要望に応じて独自にカリキュラムを作成します。具体例については&lt;a href="https://natsui-sansu-juku.com/kobetsu/"&gt;コチラ&lt;/a&gt;をご確認下さいませ。&lt;/p&gt;
&lt;p&gt;■日程：7/23(月)～8/31(金)　7:00～22:55&lt;/p&gt;
&lt;p&gt;※最新情報は夏期講習時間割(教室型)，&lt;a href="https://natsui-sansu-juku.com/timetable_season/"&gt;オンライン夏期講習時間割&lt;/a&gt;をご確認下さいませ。&lt;/p&gt;
&lt;p&gt;■費用：&lt;br /&gt;
●「完全１対１個別指導」(教室型)&lt;br /&gt;
１コマ(110分)・16,500円＋消費税のみ(入塾金は頂戴致しません)&lt;br /&gt;
●「ウィズ・ユー」(オンライン個別指導)&lt;br /&gt;
１コマ(55分)・8,250円＋消費税のみ(入塾金は頂戴致しません)&lt;/p&gt;
&lt;p&gt;なお、「完全１対１個別指導」を複数コマ受講頂く場合は、下記の割引を適用させて頂きます。&lt;br /&gt;
●「完全１対１個別指導」(教室型個別指導)&lt;br /&gt;
６コマPACK：  96,500円( 3％割引)＋消費税&lt;br /&gt;
12コマPACK： 182,000円( 8％割引)＋消費税&lt;br /&gt;
18コマPACK： 257,000円(12％割引)＋消費税&lt;/p&gt;
&lt;p&gt;※詳細につきましてはご確認頂ければ幸いです。&lt;/p&gt;
&lt;p&gt;なお、夏期講習会については、必要なコマ数分の費用を指導開始日までにお支払頂くことをお願いしております。&lt;/p&gt;
&lt;p&gt;&amp;#8212;&amp;#8212;&amp;#8212;&amp;#8212;&amp;#8212;&amp;#8212;&amp;#8212;&amp;#8211;&lt;/p&gt;
&lt;p&gt;また、受講されるかどうかは別として、日頃の学習についてのお悩みなど算数学習についてのご相談もお待ちしております。こちらの&lt;a href="https://natsui-sansu-juku.com/inquiry/"&gt;お問い合わせフォーム&lt;/a&gt;よりご登録をお願い致します。&lt;/p&gt;
&lt;p&gt;多くの小学生の皆さんのチャレンジ、お待ちしております！&lt;/p&gt;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180617_01%2F&amp;amp;t=2018%E5%B9%B4%E5%BA%A6%E5%A4%8F%E6%9C%9F%E8%AC%9B%E7%BF%92%E4%BC%9A%E9%96%8B%E5%82%AC%E3%81%AE%E3%81%8A%E7%9F%A5%E3%82%89%E3%81%9B%E3%80%90%E5%80%8B%E5%88%A5%E6%8C%87%E5%B0%8E%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180617_01%2F&amp;amp;text=2018%E5%B9%B4%E5%BA%A6%E5%A4%8F%E6%9C%9F%E8%AC%9B%E7%BF%92%E4%BC%9A%E9%96%8B%E5%82%AC%E3%81%AE%E3%81%8A%E7%9F%A5%E3%82%89%E3%81%9B%E3%80%90%E5%80%8B%E5%88%A5%E6%8C%87%E5%B0%8E%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2018%E5%B9%B4%E5%BA%A6%E5%A4%8F%E6%9C%9F%E8%AC%9B%E7%BF%92%E4%BC%9A%E9%96%8B%E5%82%AC%E3%81%AE%E3%81%8A%E7%9F%A5%E3%82%89%E3%81%9B%E3%80%90%E5%80%8B%E5%88%A5%E6%8C%87%E5%B0%8E%E3%80%91%20%7C%20%E4%B8%AD%E5%AD%A6%E5%8F%97%E9%A8%93%E5%B0%82%E9%96%80%E3%80%80%E5%A4%8F%E4%BA%95%E7%AE%97%E6%95%B0%E5%A1%BE%0Ahttps%3A%2F%2Fnatsui-sansu-juku.com%2Finfo%2F180617_01%2F" target="_blank" &gt;&lt;span class="vk_icon_w_r_sns_bluesky icon_sns"&gt;&lt;/span&gt;&lt;span class="sns_txt"&gt;Bluesky&lt;/span&gt;&lt;/a&gt;&lt;/li&gt;&lt;li class="sb_hatena sb_icon"&gt;&lt;a class="sb_icon_inner" href="//b.hatena.ne.jp/add?mode=confirm&amp;url=https%3A%2F%2Fnatsui-sansu-juku.com%2Finfo%2F180617_01%2F&amp;amp;title=2018%E5%B9%B4%E5%BA%A6%E5%A4%8F%E6%9C%9F%E8%AC%9B%E7%BF%92%E4%BC%9A%E9%96%8B%E5%82%AC%E3%81%AE%E3%81%8A%E7%9F%A5%E3%82%89%E3%81%9B%E3%80%90%E5%80%8B%E5%88%A5%E6%8C%87%E5%B0%8E%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180617_01%2F&amp;title=2018%E5%B9%B4%E5%BA%A6%E5%A4%8F%E6%9C%9F%E8%AC%9B%E7%BF%92%E4%BC%9A%E9%96%8B%E5%82%AC%E3%81%AE%E3%81%8A%E7%9F%A5%E3%82%89%E3%81%9B%E3%80%90%E5%80%8B%E5%88%A5%E6%8C%87%E5%B0%8E%E3%80%91%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sb_icon_inner"data-clipboard-text="2018年度夏期講習会開催のお知らせ【個別指導】 | 中学受験専門　夏井算数塾 https://natsui-sansu-juku.com/info/180617_01/"&gt;&lt;span class="vk_icon_w_r_sns_copy icon_sns"&gt;&lt;i class="fas fa-copy"&gt;&lt;/i&gt;&lt;/span&gt;&lt;span class="sns_txt"&gt;Copy&lt;/span&gt;&lt;/button&gt;&lt;/li&gt;&lt;/ul&gt;&lt;/div&gt;&lt;!-- [ /.socialSet ] --&gt;			
------</t>
  </si>
  <si>
    <t>https://natsui-sansu-juku.com/info/200708/</t>
  </si>
  <si>
    <t>以下のページは不自然なワードを使用しています。
これらを適切に自然な言葉に置き換えて下さい。
なお、本文の装飾や構造は絶対に変えないでください。
【対象ページURL】
https://natsui-sansu-juku.com/info/200708/
【検出された不自然ワード】
- 型
【本文】
------
&lt;p&gt;夏休みは、受験生にとってはまさに天王山、受験を１年以上先に控えておられるお子様にとっては、日頃忙しくて取り組むことの出来ない課題に取り組む絶好の機会です。&lt;/p&gt;
&lt;p&gt;さて、夏休みを目前に控え、弊塾では夏期講習会を実施させて頂く運びとなりました。&lt;br /&gt;
現在当塾に通塾されている塾生の皆さんは勿論のこと、&lt;br /&gt;
普段は他塾に通われている生徒さんにも門戸を開放致します！&lt;/p&gt;
&lt;p&gt;この絶好の機会に算数のフォローアップ・更なる実力アップを&lt;br /&gt;
狙っている生徒さんの参加をお待ちしております。&lt;/p&gt;
&lt;p&gt;なお、開講講座は&lt;br /&gt;
・「完全１対１個別指導」(教室型個別指導)&lt;br /&gt;
・「ウィズ・ユー」(オンライン個別指導)&lt;br /&gt;
となります。&lt;/p&gt;
&lt;p&gt;詳細については、下記をご覧下さいませ。&lt;/p&gt;
&lt;p&gt;■対象：中学受験を目指している、新小３～６年生&lt;/p&gt;
&lt;p&gt;■内容：志望校対策、進学塾のクラスアップ対策等、ご要望に応じて独自にカリキュラムを作成します。具体例については&lt;a href="https://natsui-sansu-juku.com/kobetsu/"&gt;コチラ&lt;/a&gt;をご確認下さいませ。&lt;/p&gt;
&lt;p&gt;■日程：8/1(土)～8/31(月)　7:00～22:55&lt;/p&gt;
&lt;p&gt;※最新情報は&lt;a href="https://natsui-sansu-juku.com/timetable_season/"&gt;夏期講習時間割(教室型)&lt;/a&gt;，&lt;a href="https://natsui-sansu-juku.com/vacant_online_season/"&gt;オンライン夏期講習時間割&lt;/a&gt;をご確認下さいませ。&lt;/p&gt;
&lt;p&gt;■費用：&lt;br /&gt;
●「完全１対１個別指導」(教室型)&lt;br /&gt;
１コマ(110分)・16,500円＋消費税のみ(入塾金は頂戴致しません)&lt;br /&gt;
●「ウィズ・ユー」(オンライン個別指導)&lt;br /&gt;
１コマ(55分)・8,250円＋消費税のみ(入塾金は頂戴致しません)&lt;/p&gt;
&lt;p&gt;なお、一定数以上のコマを受講頂く場合は、下記の割引を適用させて頂きます。&lt;/p&gt;
&lt;p&gt;●「完全１対１個別指導」(教室型個別指導)&lt;br /&gt;
６コマPACK： 96,500円( 3％割引)＋消費税&lt;br /&gt;
12コマPACK： 182,000円( 8％割引)＋消費税&lt;br /&gt;
18コマPACK： 257,000円(12％割引)＋消費税&lt;br /&gt;
●「ウィズ・ユー」(オンライン個別指導)&lt;br /&gt;
12コマPACK： 96,500円( 3％割引)＋消費税&lt;br /&gt;
24コマPACK： 182,000円( 8％割引)＋消費税&lt;br /&gt;
36コマPACK： 257,000円(12％割引)＋消費税&lt;/p&gt;
&lt;p&gt;※詳細につきましてはご確認頂ければ幸いです。&lt;/p&gt;
&lt;p&gt;なお、夏期講習会については、必要なコマ数分の費用を指導開始日までにお支払頂くことをお願いしております。&lt;/p&gt;
&lt;p&gt;また、受講されるかどうかは別として、日頃の学習についてのお悩みなど算数学習についてのご相談もお待ちしております。こちらの&lt;a href="https://natsui-sansu-juku.com/inquiry/" target="_blank" rel="noopener noreferrer"&gt;お問い合わせフォーム&lt;/a&gt;よりご連絡ください。&lt;/p&gt;
&lt;p&gt;多くの皆さんのチャレンジ、お待ちしております！&lt;/p&gt;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200708%2F&amp;amp;t=2020%E5%B9%B4%E5%BA%A6%E5%A4%8F%E6%9C%9F%E8%AC%9B%E7%BF%92%E4%BC%9A%E9%96%8B%E5%82%AC%E3%81%AE%E3%81%8A%E7%9F%A5%E3%82%89%E3%81%9B%E3%80%90%E5%80%8B%E5%88%A5%E6%8C%87%E5%B0%8E%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200708%2F&amp;amp;text=2020%E5%B9%B4%E5%BA%A6%E5%A4%8F%E6%9C%9F%E8%AC%9B%E7%BF%92%E4%BC%9A%E9%96%8B%E5%82%AC%E3%81%AE%E3%81%8A%E7%9F%A5%E3%82%89%E3%81%9B%E3%80%90%E5%80%8B%E5%88%A5%E6%8C%87%E5%B0%8E%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2020%E5%B9%B4%E5%BA%A6%E5%A4%8F%E6%9C%9F%E8%AC%9B%E7%BF%92%E4%BC%9A%E9%96%8B%E5%82%AC%E3%81%AE%E3%81%8A%E7%9F%A5%E3%82%89%E3%81%9B%E3%80%90%E5%80%8B%E5%88%A5%E6%8C%87%E5%B0%8E%E3%80%91%20%7C%20%E4%B8%AD%E5%AD%A6%E5%8F%97%E9%A8%93%E5%B0%82%E9%96%80%E3%80%80%E5%A4%8F%E4%BA%95%E7%AE%97%E6%95%B0%E5%A1%BE%0Ahttps%3A%2F%2Fnatsui-sansu-juku.com%2Finfo%2F200708%2F" target="_blank" &gt;&lt;span class="vk_icon_w_r_sns_bluesky icon_sns"&gt;&lt;/span&gt;&lt;span class="sns_txt"&gt;Bluesky&lt;/span&gt;&lt;/a&gt;&lt;/li&gt;&lt;li class="sb_hatena sb_icon"&gt;&lt;a class="sb_icon_inner" href="//b.hatena.ne.jp/add?mode=confirm&amp;url=https%3A%2F%2Fnatsui-sansu-juku.com%2Finfo%2F200708%2F&amp;amp;title=2020%E5%B9%B4%E5%BA%A6%E5%A4%8F%E6%9C%9F%E8%AC%9B%E7%BF%92%E4%BC%9A%E9%96%8B%E5%82%AC%E3%81%AE%E3%81%8A%E7%9F%A5%E3%82%89%E3%81%9B%E3%80%90%E5%80%8B%E5%88%A5%E6%8C%87%E5%B0%8E%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200708%2F&amp;title=2020%E5%B9%B4%E5%BA%A6%E5%A4%8F%E6%9C%9F%E8%AC%9B%E7%BF%92%E4%BC%9A%E9%96%8B%E5%82%AC%E3%81%AE%E3%81%8A%E7%9F%A5%E3%82%89%E3%81%9B%E3%80%90%E5%80%8B%E5%88%A5%E6%8C%87%E5%B0%8E%E3%80%91%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sb_icon_inner"data-clipboard-text="2020年度夏期講習会開催のお知らせ【個別指導】 | 中学受験専門　夏井算数塾 https://natsui-sansu-juku.com/info/200708/"&gt;&lt;span class="vk_icon_w_r_sns_copy icon_sns"&gt;&lt;i class="fas fa-copy"&gt;&lt;/i&gt;&lt;/span&gt;&lt;span class="sns_txt"&gt;Copy&lt;/span&gt;&lt;/button&gt;&lt;/li&gt;&lt;/ul&gt;&lt;/div&gt;&lt;!-- [ /.socialSet ] --&gt;			
------</t>
  </si>
  <si>
    <t>https://natsui-sansu-juku.com/info/2018winter/</t>
  </si>
  <si>
    <t>以下のページは不自然なワードを使用しています。
これらを適切に自然な言葉に置き換えて下さい。
なお、本文の装飾や構造は絶対に変えないでください。
【対象ページURL】
https://natsui-sansu-juku.com/info/2018winter/
【検出された不自然ワード】
- 型
【本文】
------
&lt;p&gt;&amp;nbsp;&lt;/p&gt;
&lt;p&gt;弊塾では冬期講習会を実施させて頂く運びとなりました。&lt;br /&gt;
現在当塾に通塾されている塾生の皆さんは勿論のこと、&lt;br /&gt;
普段は他塾に通われている生徒さんにも門戸を開放致します！&lt;/p&gt;
&lt;p&gt;この絶好の機会に算数のフォローアップ・更なる実力アップを&lt;br /&gt;
狙っている生徒さんの参加をお待ちしております。&lt;/p&gt;
&lt;p&gt;なお、開講講座は&lt;br /&gt;
・「完全１対１個別指導」(教室型個別指導)&lt;br /&gt;
・「ウィズ・ユー」(オンライン個別指導)&lt;br /&gt;
となります。&lt;/p&gt;
&lt;p&gt;詳細については、下記をご覧下さいませ。&lt;/p&gt;
&lt;p&gt;■対象：&lt;br /&gt;
①中学受験を目指している、小３～６年生&lt;br /&gt;
②大学受験を予定している、高１～３年生&lt;/p&gt;
&lt;p&gt;■内容：志望校対策、進学塾のクラスアップ対策等、ご要望に応じて独自にカリキュラムを作成します。具体例については&lt;a href="https://natsui-sansu-juku.com/kobetsu/"&gt;コチラ&lt;/a&gt;をご確認下さいませ。&lt;/p&gt;
&lt;p&gt;■日程：12/25(月)～1/6(金)　7:00～22:55&lt;/p&gt;
&lt;p&gt;※最新情報は冬期講習時間割(教室型)，&lt;a href="https://natsui-sansu-juku.com/timetable_season/"&gt;オンライン冬期講習時間割&lt;/a&gt;をご確認下さいませ。&lt;/p&gt;
&lt;p&gt;■費用：&lt;br /&gt;
●「完全１対１個別指導」(教室型)&lt;br /&gt;
１コマ(110分)・16,500円＋消費税のみ(入塾金は頂戴致しません)&lt;br /&gt;
●「ウィズ・ユー」(オンライン個別指導)&lt;br /&gt;
１コマ(55分)・8,250円＋消費税のみ(入塾金は頂戴致しません)&lt;/p&gt;
&lt;p&gt;なお、「完全１対１個別指導」を複数コマ受講頂く場合は、下記の割引を適用させて頂きます。&lt;br /&gt;
●「完全１対１個別指導」(教室型個別指導)&lt;br /&gt;
3コマPACK：  48,000円(3.0％割引)＋消費税&lt;br /&gt;
6コマPACK： 90,000円(9.1％割引)＋消費税&lt;br /&gt;
9コマPACK： 129,000円(13.1％割引)＋消費税&lt;/p&gt;
&lt;p&gt;※詳細につきましてはご確認頂ければ幸いです。&lt;/p&gt;
&lt;p&gt;なお、冬期講習会については、必要なコマ数分の費用を指導開始日までにお支払頂くことをお願いしております。&lt;/p&gt;
&lt;p&gt;&amp;#8212;&amp;#8212;&amp;#8212;&amp;#8212;&amp;#8212;&amp;#8212;&amp;#8212;&amp;#8211;&lt;/p&gt;
&lt;p&gt;また、受講されるかどうかは別として、日頃の学習についてのお悩みなど算数学習についてのご相談もお待ちしております。こちらの&lt;a href="https://natsui-sansu-juku.com/inquiry/"&gt;お問い合わせフォーム&lt;/a&gt;よりご登録をお願い致します。&lt;/p&gt;
&lt;p&gt;多くの皆さんのチャレンジ、お待ちしております！&lt;/p&gt;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2018winter%2F&amp;amp;t=2018%E5%B9%B4%E5%BA%A6%E5%86%AC%E6%9C%9F%E8%AC%9B%E7%BF%92%E9%96%8B%E8%AC%9B%E3%81%AE%E3%81%8A%E7%9F%A5%E3%82%89%E3%81%9B%E3%80%90%E5%80%8B%E5%88%A5%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2018winter%2F&amp;amp;text=2018%E5%B9%B4%E5%BA%A6%E5%86%AC%E6%9C%9F%E8%AC%9B%E7%BF%92%E9%96%8B%E8%AC%9B%E3%81%AE%E3%81%8A%E7%9F%A5%E3%82%89%E3%81%9B%E3%80%90%E5%80%8B%E5%88%A5%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2018%E5%B9%B4%E5%BA%A6%E5%86%AC%E6%9C%9F%E8%AC%9B%E7%BF%92%E9%96%8B%E8%AC%9B%E3%81%AE%E3%81%8A%E7%9F%A5%E3%82%89%E3%81%9B%E3%80%90%E5%80%8B%E5%88%A5%E3%80%91%20%7C%20%E4%B8%AD%E5%AD%A6%E5%8F%97%E9%A8%93%E5%B0%82%E9%96%80%E3%80%80%E5%A4%8F%E4%BA%95%E7%AE%97%E6%95%B0%E5%A1%BE%0Ahttps%3A%2F%2Fnatsui-sansu-juku.com%2Finfo%2F2018winter%2F" target="_blank" &gt;&lt;span class="vk_icon_w_r_sns_bluesky icon_sns"&gt;&lt;/span&gt;&lt;span class="sns_txt"&gt;Bluesky&lt;/span&gt;&lt;/a&gt;&lt;/li&gt;&lt;li class="sb_hatena sb_icon"&gt;&lt;a class="sb_icon_inner" href="//b.hatena.ne.jp/add?mode=confirm&amp;url=https%3A%2F%2Fnatsui-sansu-juku.com%2Finfo%2F2018winter%2F&amp;amp;title=2018%E5%B9%B4%E5%BA%A6%E5%86%AC%E6%9C%9F%E8%AC%9B%E7%BF%92%E9%96%8B%E8%AC%9B%E3%81%AE%E3%81%8A%E7%9F%A5%E3%82%89%E3%81%9B%E3%80%90%E5%80%8B%E5%88%A5%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2018winter%2F&amp;title=2018%E5%B9%B4%E5%BA%A6%E5%86%AC%E6%9C%9F%E8%AC%9B%E7%BF%92%E9%96%8B%E8%AC%9B%E3%81%AE%E3%81%8A%E7%9F%A5%E3%82%89%E3%81%9B%E3%80%90%E5%80%8B%E5%88%A5%E3%80%91%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sb_icon_inner"data-clipboard-text="2018年度冬期講習開講のお知らせ【個別】 | 中学受験専門　夏井算数塾 https://natsui-sansu-juku.com/info/2018winter/"&gt;&lt;span class="vk_icon_w_r_sns_copy icon_sns"&gt;&lt;i class="fas fa-copy"&gt;&lt;/i&gt;&lt;/span&gt;&lt;span class="sns_txt"&gt;Copy&lt;/span&gt;&lt;/button&gt;&lt;/li&gt;&lt;/ul&gt;&lt;/div&gt;&lt;!-- [ /.socialSet ] --&gt;			
------</t>
  </si>
  <si>
    <t>https://natsui-sansu-juku.com/info/20190620/</t>
  </si>
  <si>
    <t>以下のページは不自然なワードを使用しています。
これらを適切に自然な言葉に置き換えて下さい。
なお、本文の装飾や構造は絶対に変えないでください。
【対象ページURL】
https://natsui-sansu-juku.com/info/20190620/
【検出された不自然ワード】
- 型
【本文】
------
&lt;p&gt;夏休みは、受験生にとってはまさに天王山、受験を１年以上先に控えておられるお子様にとっては、日頃忙しくて取り組むことの出来ない課題に取り組む絶好の機会です。&lt;/p&gt;
&lt;p&gt;さて、夏休みを目前に控え、弊塾では夏期講習会を実施させて頂く運びとなりました。&lt;br /&gt;
現在当塾に通塾されている塾生の皆さんは勿論のこと、&lt;br /&gt;
普段は他塾に通われている生徒さんにも門戸を開放致します！&lt;/p&gt;
&lt;p&gt;この絶好の機会に算数のフォローアップ・更なる実力アップを&lt;br /&gt;
狙っている生徒さんの参加をお待ちしております。&lt;/p&gt;
&lt;p&gt;なお、開講講座は&lt;br /&gt;
・「完全１対１個別指導」(教室型個別指導)&lt;br /&gt;
・「ウィズ・ユー」(オンライン個別指導)&lt;br /&gt;
となります。&lt;/p&gt;
&lt;p&gt;詳細については、下記をご覧下さいませ。&lt;/p&gt;
&lt;p&gt;■対象：中学受験を目指している、新小３～６年生&lt;/p&gt;
&lt;p&gt;■内容：志望校対策、進学塾のクラスアップ対策等、ご要望に応じて独自にカリキュラムを作成します。具体例についてはコチラをご確認下さいませ。&lt;/p&gt;
&lt;p&gt;■日程：7/21(日)～8/31(土)　7:00～22:55&lt;/p&gt;
&lt;p&gt;※最新情報は&lt;a href="https://natsui-sansu-juku.com/timetable_season/"&gt;夏期講習時間割(教室型)&lt;/a&gt;，&lt;a href="https://natsui-sansu-juku.com/vacant_online_season/"&gt;オンライン夏期講習時間割&lt;/a&gt;をご確認下さいませ。&lt;/p&gt;
&lt;p&gt;■費用：&lt;br /&gt;
●「完全１対１個別指導」(教室型)&lt;br /&gt;
１コマ(110分)・16,500円＋消費税のみ(入塾金は頂戴致しません)&lt;br /&gt;
●「ウィズ・ユー」(オンライン個別指導)&lt;br /&gt;
１コマ(55分)・8,250円＋消費税のみ(入塾金は頂戴致しません)&lt;/p&gt;
&lt;p&gt;なお、「完全１対１個別指導」を複数コマ受講頂く場合は、下記の割引を適用させて頂きます。&lt;br /&gt;
●「完全１対１個別指導」(教室型個別指導)&lt;br /&gt;
６コマPACK： 96,500円( 3％割引)＋消費税&lt;br /&gt;
12コマPACK： 182,000円( 8％割引)＋消費税&lt;br /&gt;
18コマPACK： 257,000円(12％割引)＋消費税&lt;/p&gt;
&lt;p&gt;※詳細につきましてはご確認頂ければ幸いです。&lt;/p&gt;
&lt;p&gt;なお、夏期講習会については、必要なコマ数分の費用を指導開始日までにお支払頂くことをお願いしております。&lt;/p&gt;
&lt;p&gt;———————–&lt;/p&gt;
&lt;p&gt;また、受講されるかどうかは別として、日頃の学習についてのお悩みなど算数学習についてのご相談もお待ちしております。こちらの&lt;a href="https://natsui-sansu-juku.com/inquiry/" target="_blank" rel="noopener noreferrer"&gt;お問い合わせフォーム&lt;/a&gt;よりご連絡ください。&lt;/p&gt;
&lt;p&gt;多くの皆さんのチャレンジ、お待ちしております！&lt;/p&gt;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20190620%2F&amp;amp;t=2019%E5%B9%B4%E5%BA%A6%E5%A4%8F%E6%9C%9F%E8%AC%9B%E7%BF%92%E4%BC%9A%E9%96%8B%E5%82%AC%E3%81%AE%E3%81%8A%E7%9F%A5%E3%82%89%E3%81%9B%E3%80%90%E5%80%8B%E5%88%A5%E6%8C%87%E5%B0%8E%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20190620%2F&amp;amp;text=2019%E5%B9%B4%E5%BA%A6%E5%A4%8F%E6%9C%9F%E8%AC%9B%E7%BF%92%E4%BC%9A%E9%96%8B%E5%82%AC%E3%81%AE%E3%81%8A%E7%9F%A5%E3%82%89%E3%81%9B%E3%80%90%E5%80%8B%E5%88%A5%E6%8C%87%E5%B0%8E%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2019%E5%B9%B4%E5%BA%A6%E5%A4%8F%E6%9C%9F%E8%AC%9B%E7%BF%92%E4%BC%9A%E9%96%8B%E5%82%AC%E3%81%AE%E3%81%8A%E7%9F%A5%E3%82%89%E3%81%9B%E3%80%90%E5%80%8B%E5%88%A5%E6%8C%87%E5%B0%8E%E3%80%91%20%7C%20%E4%B8%AD%E5%AD%A6%E5%8F%97%E9%A8%93%E5%B0%82%E9%96%80%E3%80%80%E5%A4%8F%E4%BA%95%E7%AE%97%E6%95%B0%E5%A1%BE%0Ahttps%3A%2F%2Fnatsui-sansu-juku.com%2Finfo%2F20190620%2F" target="_blank" &gt;&lt;span class="vk_icon_w_r_sns_bluesky icon_sns"&gt;&lt;/span&gt;&lt;span class="sns_txt"&gt;Bluesky&lt;/span&gt;&lt;/a&gt;&lt;/li&gt;&lt;li class="sb_hatena sb_icon"&gt;&lt;a class="sb_icon_inner" href="//b.hatena.ne.jp/add?mode=confirm&amp;url=https%3A%2F%2Fnatsui-sansu-juku.com%2Finfo%2F20190620%2F&amp;amp;title=2019%E5%B9%B4%E5%BA%A6%E5%A4%8F%E6%9C%9F%E8%AC%9B%E7%BF%92%E4%BC%9A%E9%96%8B%E5%82%AC%E3%81%AE%E3%81%8A%E7%9F%A5%E3%82%89%E3%81%9B%E3%80%90%E5%80%8B%E5%88%A5%E6%8C%87%E5%B0%8E%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20190620%2F&amp;title=2019%E5%B9%B4%E5%BA%A6%E5%A4%8F%E6%9C%9F%E8%AC%9B%E7%BF%92%E4%BC%9A%E9%96%8B%E5%82%AC%E3%81%AE%E3%81%8A%E7%9F%A5%E3%82%89%E3%81%9B%E3%80%90%E5%80%8B%E5%88%A5%E6%8C%87%E5%B0%8E%E3%80%91%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sb_icon_inner"data-clipboard-text="2019年度夏期講習会開催のお知らせ【個別指導】 | 中学受験専門　夏井算数塾 https://natsui-sansu-juku.com/info/20190620/"&gt;&lt;span class="vk_icon_w_r_sns_copy icon_sns"&gt;&lt;i class="fas fa-copy"&gt;&lt;/i&gt;&lt;/span&gt;&lt;span class="sns_txt"&gt;Copy&lt;/span&gt;&lt;/button&gt;&lt;/li&gt;&lt;/ul&gt;&lt;/div&gt;&lt;!-- [ /.socialSet ] --&gt;			
------</t>
  </si>
  <si>
    <t>https://natsui-sansu-juku.com/info/2019winter/</t>
  </si>
  <si>
    <t>以下のページは不自然なワードを使用しています。
これらを適切に自然な言葉に置き換えて下さい。
なお、本文の装飾や構造は絶対に変えないでください。
【対象ページURL】
https://natsui-sansu-juku.com/info/2019winter/
【検出された不自然ワード】
- 型
【本文】
------
&lt;p&gt;弊塾では冬期講習会を実施させて頂く運びとなりました。&lt;br /&gt;
現在当塾に通塾されている塾生の皆さんは勿論のこと、&lt;br /&gt;
普段は他塾に通われている生徒さんにも門戸を開放致します！&lt;/p&gt;
&lt;p&gt;この絶好の機会に算数のフォローアップ・更なる実力アップを&lt;br /&gt;
狙っている生徒さんの参加をお待ちしております。&lt;/p&gt;
&lt;p&gt;なお、開講講座は&lt;br /&gt;
・「完全１対１個別指導」(教室型個別指導)&lt;br /&gt;
・「ウィズ・ユー」(オンライン個別指導)&lt;br /&gt;
となります。&lt;/p&gt;
&lt;p&gt;詳細については、下記をご覧下さいませ。&lt;/p&gt;
&lt;p&gt;■対象：&lt;br /&gt;
①中学受験を目指している、小３～６年生&lt;br /&gt;
②大学受験を予定している、高１～３年生&lt;/p&gt;
&lt;p&gt;■内容：志望校対策、進学塾のクラスアップ対策等、ご要望に応じて独自にカリキュラムを作成します。具体例については&lt;a href="https://natsui-sansu-juku.com/kobetsu/"&gt;コチラ&lt;/a&gt;をご確認下さいませ。&lt;/p&gt;
&lt;p&gt;■日程：12/23(月)～1/6(月)　7:00～22:55&lt;/p&gt;
&lt;p&gt;※最新情報は&lt;a href="https://natsui-sansu-juku.com/timetable_season/"&gt;冬期講習時間割(教室型)&lt;/a&gt;，&lt;a href="https://natsui-sansu-juku.com/vacant_online_season/"&gt;オンライン冬期講習時間割&lt;/a&gt;をご確認下さいませ。&lt;/p&gt;
&lt;p&gt;■費用：&lt;br /&gt;
●「完全１対１個別指導」(教室型)&lt;br /&gt;
１コマ(110分)・16,500円＋消費税のみ(入塾金は頂戴致しません)&lt;br /&gt;
●「ウィズ・ユー」(オンライン個別指導)&lt;br /&gt;
１コマ(55分)・8,250円＋消費税のみ(入塾金は頂戴致しません)&lt;/p&gt;
&lt;p&gt;なお、「完全１対１個別指導」を複数コマ受講頂く場合は、下記の割引を適用させて頂きます。&lt;br /&gt;
●「完全１対１個別指導」(教室型個別指導)&lt;br /&gt;
3コマPACK：  48,000円(3.0％割引)＋消費税&lt;br /&gt;
6コマPACK： 90,000円(9.1％割引)＋消費税&lt;br /&gt;
9コマPACK： 129,000円(13.1％割引)＋消費税&lt;/p&gt;
&lt;p&gt;※詳細につきましてはご確認頂ければ幸いです。&lt;/p&gt;
&lt;p&gt;なお、冬期講習会については、必要なコマ数分の費用を指導開始日までにお支払頂くことをお願いしております。&lt;/p&gt;
&lt;p&gt;———————–&lt;/p&gt;
&lt;p&gt;また、受講されるかどうかは別として、日頃の学習についてのお悩みなど算数学習についてのご相談もお待ちしております。こちらの&lt;a href="https://natsui-sansu-juku.com/inquiry/"&gt;お問い合わせフォーム&lt;/a&gt;よりご登録をお願い致します。&lt;/p&gt;
&lt;p&gt;多くの皆さんのチャレンジ、お待ちしております！&lt;/p&gt;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2019winter%2F&amp;amp;t=2019%E5%B9%B4%E5%BA%A6%E5%86%AC%E6%9C%9F%E8%AC%9B%E7%BF%92%E9%96%8B%E8%AC%9B%E3%81%AE%E3%81%8A%E7%9F%A5%E3%82%89%E3%81%9B%E3%80%90%E5%80%8B%E5%88%A5%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2019winter%2F&amp;amp;text=2019%E5%B9%B4%E5%BA%A6%E5%86%AC%E6%9C%9F%E8%AC%9B%E7%BF%92%E9%96%8B%E8%AC%9B%E3%81%AE%E3%81%8A%E7%9F%A5%E3%82%89%E3%81%9B%E3%80%90%E5%80%8B%E5%88%A5%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2019%E5%B9%B4%E5%BA%A6%E5%86%AC%E6%9C%9F%E8%AC%9B%E7%BF%92%E9%96%8B%E8%AC%9B%E3%81%AE%E3%81%8A%E7%9F%A5%E3%82%89%E3%81%9B%E3%80%90%E5%80%8B%E5%88%A5%E3%80%91%20%7C%20%E4%B8%AD%E5%AD%A6%E5%8F%97%E9%A8%93%E5%B0%82%E9%96%80%E3%80%80%E5%A4%8F%E4%BA%95%E7%AE%97%E6%95%B0%E5%A1%BE%0Ahttps%3A%2F%2Fnatsui-sansu-juku.com%2Finfo%2F2019winter%2F" target="_blank" &gt;&lt;span class="vk_icon_w_r_sns_bluesky icon_sns"&gt;&lt;/span&gt;&lt;span class="sns_txt"&gt;Bluesky&lt;/span&gt;&lt;/a&gt;&lt;/li&gt;&lt;li class="sb_hatena sb_icon"&gt;&lt;a class="sb_icon_inner" href="//b.hatena.ne.jp/add?mode=confirm&amp;url=https%3A%2F%2Fnatsui-sansu-juku.com%2Finfo%2F2019winter%2F&amp;amp;title=2019%E5%B9%B4%E5%BA%A6%E5%86%AC%E6%9C%9F%E8%AC%9B%E7%BF%92%E9%96%8B%E8%AC%9B%E3%81%AE%E3%81%8A%E7%9F%A5%E3%82%89%E3%81%9B%E3%80%90%E5%80%8B%E5%88%A5%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2019winter%2F&amp;title=2019%E5%B9%B4%E5%BA%A6%E5%86%AC%E6%9C%9F%E8%AC%9B%E7%BF%92%E9%96%8B%E8%AC%9B%E3%81%AE%E3%81%8A%E7%9F%A5%E3%82%89%E3%81%9B%E3%80%90%E5%80%8B%E5%88%A5%E3%80%91%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sb_icon_inner"data-clipboard-text="2019年度冬期講習開講のお知らせ【個別】 | 中学受験専門　夏井算数塾 https://natsui-sansu-juku.com/info/2019winter/"&gt;&lt;span class="vk_icon_w_r_sns_copy icon_sns"&gt;&lt;i class="fas fa-copy"&gt;&lt;/i&gt;&lt;/span&gt;&lt;span class="sns_txt"&gt;Copy&lt;/span&gt;&lt;/button&gt;&lt;/li&gt;&lt;/ul&gt;&lt;/div&gt;&lt;!-- [ /.socialSet ] --&gt;			
------</t>
  </si>
  <si>
    <t>https://natsui-sansu-juku.com/info/20201119/</t>
  </si>
  <si>
    <t>以下のページは不自然なワードを使用しています。
これらを適切に自然な言葉に置き換えて下さい。
なお、本文の装飾や構造は絶対に変えないでください。
【対象ページURL】
https://natsui-sansu-juku.com/info/20201119/
【検出された不自然ワード】
- 型
【本文】
------
&lt;p&gt;弊塾では冬期講習会を実施させて頂く運びとなりました。&lt;br /&gt;
現在当塾に通塾されている塾生の皆さんは勿論のこと、&lt;br /&gt;
普段は他塾に通われている生徒さんにも門戸を開放致します！&lt;/p&gt;
&lt;p&gt;この絶好の機会に算数のフォローアップ・更なる実力アップを&lt;br /&gt;
狙っている生徒さんの参加をお待ちしております。&lt;/p&gt;
&lt;p&gt;なお、開講講座は&lt;br /&gt;
・&lt;a href="https://natsui-sansu-juku.com/kobetsu/"&gt;「完全1対1個別指導」（教室型個別指導）&lt;/a&gt;&lt;br /&gt;
・&lt;a href="https://natsui-sansu-juku.com/kobetsu_online/"&gt;「ウィズ・ユー」（オンライン個別指導）&lt;/a&gt;&lt;br /&gt;
となります。&lt;/p&gt;
&lt;p&gt;詳細については、下記をご覧下さいませ。&lt;/p&gt;
&lt;p&gt;■対象：&lt;br /&gt;
①中学受験を目指している、小３～６年生&lt;br /&gt;
②大学受験を予定している、高１～３年生&lt;/p&gt;
&lt;p&gt;■内容：志望校対策、進学塾のクラスアップ対策等、ご要望に応じて独自にカリキュラムを作成します。具体例については&lt;a href="https://natsui-sansu-juku.com/kobetsu/"&gt;コチラ&lt;/a&gt;をご確認下さいませ。&lt;/p&gt;
&lt;p&gt;■日程：12/26(土)～1/6(水)　7:00～22:55&lt;/p&gt;
&lt;p&gt;※最新情報は&lt;a href="https://natsui-sansu-juku.com/timetable_season/"&gt;冬期講習時間割(教室型)&lt;/a&gt;，&lt;a href="https://natsui-sansu-juku.com/vacant_online_season/"&gt;オンライン冬期講習時間割&lt;/a&gt;をご確認下さいませ。&lt;/p&gt;
&lt;p&gt;■費用：&lt;br /&gt;
●「完全１対１個別指導」(教室型)&lt;br /&gt;
１コマ(110分)・16,500円＋消費税のみ(入塾金は頂戴致しません)&lt;br /&gt;
●「ウィズ・ユー」(オンライン個別指導)&lt;br /&gt;
１コマ(55分)・8,250円＋消費税のみ(入塾金は頂戴致しません)&lt;/p&gt;
&lt;p&gt;なお、「完全１対１個別指導」を複数コマ受講頂く場合は、下記の割引を適用させて頂きます。&lt;br /&gt;
●「完全１対１個別指導」(教室型個別指導)&lt;br /&gt;
3コマPACK：  48,000円(3.0％割引)＋消費税&lt;br /&gt;
6コマPACK： 90,000円(9.1％割引)＋消費税&lt;br /&gt;
9コマPACK： 129,000円(13.1％割引)＋消費税&lt;/p&gt;
&lt;p&gt;※詳細につきましてはご確認頂ければ幸いです。&lt;/p&gt;
&lt;p&gt;なお、冬期講習会については、必要なコマ数分の費用を指導開始日までにお支払頂くことをお願いしております。&lt;/p&gt;
&lt;p&gt;———————–&lt;/p&gt;
&lt;p&gt;また、受講されるかどうかは別として、日頃の学習についてのお悩みなど算数学習についてのご相談もお待ちしております。こちらの&lt;a href="https://natsui-sansu-juku.com/inquiry/"&gt;お問い合わせフォーム&lt;/a&gt;よりご登録をお願い致します。&lt;/p&gt;
&lt;p&gt;多くの皆さんのチャレンジ、お待ちしております！&lt;/p&gt;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20201119%2F&amp;amp;t=2020%E5%B9%B4%E5%BA%A6%E5%86%AC%E6%9C%9F%E8%AC%9B%E7%BF%92%E3%81%AE%E3%81%8A%E7%9F%A5%E3%82%89%E3%81%9B%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20201119%2F&amp;amp;text=2020%E5%B9%B4%E5%BA%A6%E5%86%AC%E6%9C%9F%E8%AC%9B%E7%BF%92%E3%81%AE%E3%81%8A%E7%9F%A5%E3%82%89%E3%81%9B%20%7C%20%E4%B8%AD%E5%AD%A6%E5%8F%97%E9%A8%93%E5%B0%82%E9%96%80%E3%80%80%E5%A4%8F%E4%BA%95%E7%AE%97%E6%95%B0%E5%A1%BE" target="_blank" &gt;&lt;span class="vk_icon_w_r_sns_x_twitter icon_sns"&gt;&lt;/span&gt;&lt;span class="sns_txt"&gt;X&lt;/span&gt;&lt;/a&gt;&lt;/li&gt;&lt;li class="sb_bluesky sb_icon"&gt;&lt;a class="sb_icon_inner" href="https://bsky.app/intent/compose?text=2020%E5%B9%B4%E5%BA%A6%E5%86%AC%E6%9C%9F%E8%AC%9B%E7%BF%92%E3%81%AE%E3%81%8A%E7%9F%A5%E3%82%89%E3%81%9B%20%7C%20%E4%B8%AD%E5%AD%A6%E5%8F%97%E9%A8%93%E5%B0%82%E9%96%80%E3%80%80%E5%A4%8F%E4%BA%95%E7%AE%97%E6%95%B0%E5%A1%BE%0Ahttps%3A%2F%2Fnatsui-sansu-juku.com%2Finfo%2F20201119%2F" target="_blank" &gt;&lt;span class="vk_icon_w_r_sns_bluesky icon_sns"&gt;&lt;/span&gt;&lt;span class="sns_txt"&gt;Bluesky&lt;/span&gt;&lt;/a&gt;&lt;/li&gt;&lt;li class="sb_hatena sb_icon"&gt;&lt;a class="sb_icon_inner" href="//b.hatena.ne.jp/add?mode=confirm&amp;url=https%3A%2F%2Fnatsui-sansu-juku.com%2Finfo%2F20201119%2F&amp;amp;title=2020%E5%B9%B4%E5%BA%A6%E5%86%AC%E6%9C%9F%E8%AC%9B%E7%BF%92%E3%81%AE%E3%81%8A%E7%9F%A5%E3%82%89%E3%81%9B%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20201119%2F&amp;title=2020%E5%B9%B4%E5%BA%A6%E5%86%AC%E6%9C%9F%E8%AC%9B%E7%BF%92%E3%81%AE%E3%81%8A%E7%9F%A5%E3%82%89%E3%81%9B%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sb_icon_inner"data-clipboard-text="2020年度冬期講習のお知らせ | 中学受験専門　夏井算数塾 https://natsui-sansu-juku.com/info/20201119/"&gt;&lt;span class="vk_icon_w_r_sns_copy icon_sns"&gt;&lt;i class="fas fa-copy"&gt;&lt;/i&gt;&lt;/span&gt;&lt;span class="sns_txt"&gt;Copy&lt;/span&gt;&lt;/button&gt;&lt;/li&gt;&lt;/ul&gt;&lt;/div&gt;&lt;!-- [ /.socialSet ] --&gt;			
------</t>
  </si>
  <si>
    <t>https://natsui-sansu-juku.com/info/20210308/</t>
  </si>
  <si>
    <t>以下のページは不自然なワードを使用しています。
これらを適切に自然な言葉に置き換えて下さい。
なお、本文の装飾や構造は絶対に変えないでください。
【対象ページURL】
https://natsui-sansu-juku.com/info/20210308/
【検出された不自然ワード】
- 型
【本文】
------
&lt;p&gt;春休みは、短いながらも日頃の積み残しを消化するのには最適のタイミングです。&lt;/p&gt;
&lt;p&gt;当塾では、この春休みを有意義に過ごして頂くために、&lt;br /&gt;
春期講習会を実施させて頂くこととなりました。&lt;br /&gt;
現在当塾に通塾されている塾生の皆さんは勿論のこと、&lt;br /&gt;
普段は他塾に通われている生徒さんにも門戸を開放致します！&lt;/p&gt;
&lt;p&gt;この絶好の機会に読解力のフォローアップ・更なる実力アップを&lt;br /&gt;
狙っている生徒さんの参加をお待ちしております。&lt;/p&gt;
&lt;p&gt;なお、開講講座は&lt;br /&gt;
・「完全１対１個別指導」(教室型個別指導)&lt;br /&gt;
・「ウィズ・ユー」(オンライン個別指導)&lt;br /&gt;
となります。&lt;/p&gt;
&lt;p&gt;詳細については、下記をご覧下さいませ。&lt;/p&gt;
&lt;p&gt;■対象：&lt;br /&gt;
①中学受験を目指している、新小３～６年生&lt;br /&gt;
②大学受験を予定している、新高１～３年生&lt;/p&gt;
&lt;p&gt;■内容：志望校対策、進学塾のクラスアップ対策等、ご要望に応じて独自にカリキュラムを作成します。具体例については&lt;a href="https://natsui-sansu-juku.com/kobetsu/"&gt;コチラ&lt;/a&gt;をご確認下さいませ。&lt;/p&gt;
&lt;p&gt;■日程：3/27(土)～4/6(火)　7:00～22:55&lt;/p&gt;
&lt;p&gt;※最新情報は&lt;a href="https://natsui-sansu-juku.com/timetable_season/" target="_blank" rel="noopener noreferrer"&gt;春期講習時間割(教室型)&lt;/a&gt;，&lt;a href="https://natsui-sansu-juku.com/vacant_online_season/" target="_blank" rel="noopener noreferrer"&gt;オンライン春期講習時間割&lt;/a&gt;をご確認下さいませ。&lt;/p&gt;
&lt;p&gt;■会場：夏井算数塾　四谷教室&lt;/p&gt;
&lt;p&gt;■費用：&lt;br /&gt;
●「完全１対１個別指導」(教室型)&lt;br /&gt;
１コマ(110分)・16,500円＋消費税のみ(入塾金は頂戴致しません)&lt;br /&gt;
●「ウィズ・ユー」(オンライン個別指導)&lt;br /&gt;
１コマ(55分)・8,250円＋消費税のみ(入塾金は頂戴致しません)&lt;/p&gt;
&lt;p&gt;なお、「完全１対１個別指導」を複数コマ受講頂く場合は、下記の割引を適用させて頂きます。&lt;br /&gt;
●「完全１対１個別指導」(教室型個別指導)&lt;br /&gt;
3コマPACK：  48,000円(3.0％割引)＋消費税&lt;br /&gt;
6コマPACK： 90,000円(9.1％割引)＋消費税&lt;br /&gt;
9コマPACK： 129,000円(13.1％割引)＋消費税&lt;/p&gt;
&lt;p&gt;※詳細につきましてはご確認頂ければ幸いです。&lt;/p&gt;
&lt;p&gt;なお、春期講習会については、必要なコマ数分の費用を指導開始日までにお支払頂くことをお願いしております。&lt;/p&gt;
&lt;p&gt;&amp;#8212;&amp;#8212;&amp;#8212;&amp;#8212;&amp;#8212;&amp;#8212;&amp;#8212;&amp;#8211;&lt;/p&gt;
&lt;p&gt;また、受講されるかどうかは別として、日頃の学習についてのお悩みなどご相談もお待ちしております。&lt;a href="https://natsui-sansu-juku.com/inquiry/" target="_blank" rel="noopener noreferrer"&gt;お問い合わせフォーム&lt;/a&gt;よりご連絡をお願い致します。&lt;/p&gt;
&lt;p&gt;多くの皆さんのチャレンジ、お待ちしております！&lt;/p&gt;
&lt;p&gt;&amp;nbsp;&lt;/p&gt;
&lt;section class="veu_cta" id="veu_cta-31796"&gt;&lt;h1 class="cta_title"&gt;動画：中学受験Q&amp;A&lt;/h1&gt;&lt;div class="cta_body"&gt;&lt;div class="cta_body_image cta_body_image_right"&gt;&lt;a href="https://natsui-sansu-juku.com/ct/%e4%b8%ad%e5%ad%a6%e5%8f%97%e9%a8%93q%ef%bc%86%ef%bd%81/"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image_exist"&gt;中学受験についての親御さんの悩みやお子さんの問題に答えるQ&amp;amp;A動画です。経験に基づくアドバイスを通じて、中学受験に関する情報とサポートを提供しています。&lt;/div&gt;&lt;div class="cta_body_link"&gt;&lt;a href="https://natsui-sansu-juku.com/ct/%e4%b8%ad%e5%ad%a6%e5%8f%97%e9%a8%93q%ef%bc%86%ef%bd%81/" class="btn btn-primary btn-block btn-lg" target="_blank"&gt;動画：中学受験Q&amp;amp;A&lt;/a&gt;&lt;/div&gt;&lt;/div&gt;&lt;!--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20210308%2F&amp;amp;t=2021%E5%B9%B4%E5%BA%A6%E6%98%A5%E6%9C%9F%E8%AC%9B%E7%BF%92%E3%81%AE%E3%81%8A%E7%9F%A5%E3%82%89%E3%81%9B%E3%80%90%E5%80%8B%E5%88%A5%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20210308%2F&amp;amp;text=2021%E5%B9%B4%E5%BA%A6%E6%98%A5%E6%9C%9F%E8%AC%9B%E7%BF%92%E3%81%AE%E3%81%8A%E7%9F%A5%E3%82%89%E3%81%9B%E3%80%90%E5%80%8B%E5%88%A5%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2021%E5%B9%B4%E5%BA%A6%E6%98%A5%E6%9C%9F%E8%AC%9B%E7%BF%92%E3%81%AE%E3%81%8A%E7%9F%A5%E3%82%89%E3%81%9B%E3%80%90%E5%80%8B%E5%88%A5%E3%80%91%20%7C%20%E4%B8%AD%E5%AD%A6%E5%8F%97%E9%A8%93%E5%B0%82%E9%96%80%E3%80%80%E5%A4%8F%E4%BA%95%E7%AE%97%E6%95%B0%E5%A1%BE%0Ahttps%3A%2F%2Fnatsui-sansu-juku.com%2Finfo%2F20210308%2F" target="_blank" &gt;&lt;span class="vk_icon_w_r_sns_bluesky icon_sns"&gt;&lt;/span&gt;&lt;span class="sns_txt"&gt;Bluesky&lt;/span&gt;&lt;/a&gt;&lt;/li&gt;&lt;li class="sb_hatena sb_icon"&gt;&lt;a class="sb_icon_inner" href="//b.hatena.ne.jp/add?mode=confirm&amp;url=https%3A%2F%2Fnatsui-sansu-juku.com%2Finfo%2F20210308%2F&amp;amp;title=2021%E5%B9%B4%E5%BA%A6%E6%98%A5%E6%9C%9F%E8%AC%9B%E7%BF%92%E3%81%AE%E3%81%8A%E7%9F%A5%E3%82%89%E3%81%9B%E3%80%90%E5%80%8B%E5%88%A5%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20210308%2F&amp;title=2021%E5%B9%B4%E5%BA%A6%E6%98%A5%E6%9C%9F%E8%AC%9B%E7%BF%92%E3%81%AE%E3%81%8A%E7%9F%A5%E3%82%89%E3%81%9B%E3%80%90%E5%80%8B%E5%88%A5%E3%80%91%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sb_icon_inner"data-clipboard-text="2021年度春期講習のお知らせ【個別】 | 中学受験専門　夏井算数塾 https://natsui-sansu-juku.com/info/20210308/"&gt;&lt;span class="vk_icon_w_r_sns_copy icon_sns"&gt;&lt;i class="fas fa-copy"&gt;&lt;/i&gt;&lt;/span&gt;&lt;span class="sns_txt"&gt;Copy&lt;/span&gt;&lt;/button&gt;&lt;/li&gt;&lt;/ul&gt;&lt;/div&gt;&lt;!-- [ /.socialSet ] --&gt;			
------</t>
  </si>
  <si>
    <t>https://natsui-sansu-juku.com/info/20210707/</t>
  </si>
  <si>
    <t>以下のページは不自然なワードを使用しています。
これらを適切に自然な言葉に置き換えて下さい。
なお、本文の装飾や構造は絶対に変えないでください。
【対象ページURL】
https://natsui-sansu-juku.com/info/20210707/
【検出された不自然ワード】
- 型
【本文】
------
&lt;p&gt;夏休みは、受験生にとってはまさに天王山、受験を１年以上先に控えておられるお子様にとっては、日頃忙しくて取り組むことの出来ない課題に取り組む絶好の機会です。&lt;/p&gt;
&lt;p&gt;さて、夏休みを目前に控え、弊塾では夏期講習会を実施させて頂く運びとなりました。&lt;br /&gt;
現在当塾に通塾されている塾生の皆さんは勿論のこと、&lt;br /&gt;
普段は他塾に通われている生徒さんにも門戸を開放致します！&lt;/p&gt;
&lt;p&gt;この絶好の機会に算数のフォローアップ・更なる実力アップを&lt;br /&gt;
狙っている生徒さんの参加をお待ちしております。&lt;/p&gt;
&lt;p&gt;なお、開講講座は&lt;br /&gt;
・&lt;a href="https://natsui-sansu-juku.com/kobetsu/"&gt;「完全1対1個別指導」（教室型個別指導）&lt;/a&gt;&lt;br /&gt;
・&lt;a href="https://natsui-sansu-juku.com/kobetsu_online/"&gt;「ウィズ・ユー」（オンライン個別指導）&lt;/a&gt;&lt;br /&gt;
となります。&lt;/p&gt;
&lt;p&gt;詳細については、下記をご覧下さいませ。&lt;/p&gt;
&lt;p&gt;■対象：中学受験を目指している、新小３～６年生&lt;/p&gt;
&lt;p&gt;■内容：志望校対策、進学塾のクラスアップ対策等、ご要望に応じて独自にカリキュラムを作成します。具体例についてはコチラをご確認下さいませ。&lt;/p&gt;
&lt;p&gt;■日程：7/20(火)～8/31(火)　7:00～22:55&lt;/p&gt;
&lt;p&gt;※最新情報は&lt;a href="https://natsui-sansu-juku.com/timetable_season/"&gt;夏期講習時間割(教室型)&lt;/a&gt;，&lt;a href="https://natsui-sansu-juku.com/vacant_online_season/"&gt;オンライン夏期講習時間割&lt;/a&gt;をご確認下さいませ。&lt;/p&gt;
&lt;p&gt;■費用：&lt;br /&gt;
●「完全１対１個別指導」(教室型)&lt;br /&gt;
１コマ(110分)・16,500円＋消費税のみ(入塾金は頂戴致しません)&lt;br /&gt;
●「ウィズ・ユー」(オンライン個別指導)&lt;br /&gt;
１コマ(55分)・8,250円＋消費税のみ(入塾金は頂戴致しません)&lt;/p&gt;
&lt;p&gt;なお、一定数以上のコマを受講頂く場合は、下記の割引を適用させて頂きます。&lt;/p&gt;
&lt;p&gt;●「完全１対１個別指導」(教室型個別指導)&lt;br /&gt;
６コマPACK： 96,500円( 3％割引)＋消費税&lt;br /&gt;
12コマPACK： 182,000円( 8％割引)＋消費税&lt;br /&gt;
18コマPACK： 257,000円(12％割引)＋消費税&lt;br /&gt;
●「ウィズ・ユー」(オンライン個別指導)&lt;br /&gt;
12コマPACK： 96,500円( 3％割引)＋消費税&lt;br /&gt;
24コマPACK： 182,000円( 8％割引)＋消費税&lt;br /&gt;
36コマPACK： 257,000円(12％割引)＋消費税&lt;/p&gt;
&lt;p&gt;※詳細につきましてはご確認頂ければ幸いです。&lt;/p&gt;
&lt;p&gt;なお、夏期講習会については、必要なコマ数分の費用を指導開始日までにお支払頂くことをお願いしております。&lt;/p&gt;
&lt;p&gt;また、受講されるかどうかは別として、日頃の学習についてのお悩みなど算数学習についてのご相談もお待ちしております。こちらの&lt;a href="https://natsui-sansu-juku.com/inquiry/" target="_blank" rel="noopener noreferrer"&gt;お問い合わせフォーム&lt;/a&gt;よりご連絡ください。&lt;/p&gt;
&lt;p&gt;多くの皆さんのチャレンジ、お待ちしております！&lt;/p&gt;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20210707%2F&amp;amp;t=2021%E5%B9%B4%E5%BA%A6%E5%A4%8F%E6%9C%9F%E8%AC%9B%E7%BF%92%E3%81%AE%E3%81%8A%E7%9F%A5%E3%82%89%E3%81%9B%E3%80%90%E5%80%8B%E5%88%A5%E6%8C%87%E5%B0%8E%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20210707%2F&amp;amp;text=2021%E5%B9%B4%E5%BA%A6%E5%A4%8F%E6%9C%9F%E8%AC%9B%E7%BF%92%E3%81%AE%E3%81%8A%E7%9F%A5%E3%82%89%E3%81%9B%E3%80%90%E5%80%8B%E5%88%A5%E6%8C%87%E5%B0%8E%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2021%E5%B9%B4%E5%BA%A6%E5%A4%8F%E6%9C%9F%E8%AC%9B%E7%BF%92%E3%81%AE%E3%81%8A%E7%9F%A5%E3%82%89%E3%81%9B%E3%80%90%E5%80%8B%E5%88%A5%E6%8C%87%E5%B0%8E%E3%80%91%20%7C%20%E4%B8%AD%E5%AD%A6%E5%8F%97%E9%A8%93%E5%B0%82%E9%96%80%E3%80%80%E5%A4%8F%E4%BA%95%E7%AE%97%E6%95%B0%E5%A1%BE%0Ahttps%3A%2F%2Fnatsui-sansu-juku.com%2Finfo%2F20210707%2F" target="_blank" &gt;&lt;span class="vk_icon_w_r_sns_bluesky icon_sns"&gt;&lt;/span&gt;&lt;span class="sns_txt"&gt;Bluesky&lt;/span&gt;&lt;/a&gt;&lt;/li&gt;&lt;li class="sb_hatena sb_icon"&gt;&lt;a class="sb_icon_inner" href="//b.hatena.ne.jp/add?mode=confirm&amp;url=https%3A%2F%2Fnatsui-sansu-juku.com%2Finfo%2F20210707%2F&amp;amp;title=2021%E5%B9%B4%E5%BA%A6%E5%A4%8F%E6%9C%9F%E8%AC%9B%E7%BF%92%E3%81%AE%E3%81%8A%E7%9F%A5%E3%82%89%E3%81%9B%E3%80%90%E5%80%8B%E5%88%A5%E6%8C%87%E5%B0%8E%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20210707%2F&amp;title=2021%E5%B9%B4%E5%BA%A6%E5%A4%8F%E6%9C%9F%E8%AC%9B%E7%BF%92%E3%81%AE%E3%81%8A%E7%9F%A5%E3%82%89%E3%81%9B%E3%80%90%E5%80%8B%E5%88%A5%E6%8C%87%E5%B0%8E%E3%80%91%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sb_icon_inner"data-clipboard-text="2021年度夏期講習のお知らせ【個別指導】 | 中学受験専門　夏井算数塾 https://natsui-sansu-juku.com/info/20210707/"&gt;&lt;span class="vk_icon_w_r_sns_copy icon_sns"&gt;&lt;i class="fas fa-copy"&gt;&lt;/i&gt;&lt;/span&gt;&lt;span class="sns_txt"&gt;Copy&lt;/span&gt;&lt;/button&gt;&lt;/li&gt;&lt;/ul&gt;&lt;/div&gt;&lt;!-- [ /.socialSet ] --&gt;			
------</t>
  </si>
  <si>
    <t>https://natsui-sansu-juku.com/info/2025sixyunkikousixyu/</t>
  </si>
  <si>
    <t>以下のページは不自然なワードを使用しています。
これらを適切に自然な言葉に置き換えて下さい。
なお、本文の装飾や構造は絶対に変えないでください。
【対象ページURL】
https://natsui-sansu-juku.com/info/2025sixyunkikousixyu/
【検出された不自然ワード】
- 型
【本文】
------
&lt;p&gt;春休みは、短い期間ながらも日頃の学習で残った課題を解決し、力を蓄える絶好のタイミングです。&lt;/p&gt;
&lt;p&gt;夏井算数塾では、この春休みを有意義に過ごしていただくため、&lt;br /&gt;
2025年度 春期講習会 を実施いたします。&lt;/p&gt;
&lt;p&gt;現在塾に通っている生徒さんはもちろん、&lt;br /&gt;
他塾に通われている方も参加できるオープンな講習 です。&lt;/p&gt;
&lt;p&gt;読解力・数学力のフォローアップや、志望校合格に向けた実力向上を目指す皆さんのご参加をお待ちしています。&lt;/p&gt;
&lt;p&gt;開講講座は以下の2つです。&lt;/p&gt;
&lt;p&gt;&lt;a href="https://natsui-sansu-juku.com/kobetsu/"&gt;完全1対1個別指導（教室型）&lt;/a&gt;&lt;/p&gt;
&lt;p&gt;&lt;a href="https://natsui-sansu-juku.com/kobetsu_online/"&gt;ウィズ・ユー（オンライン個別指導）&lt;/a&gt;&lt;/p&gt;
&lt;p&gt;詳細は下記をご覧ください。&lt;/p&gt;
&lt;p&gt;■ 対象&lt;/p&gt;
&lt;p&gt;中学受験を目指す 新小3～新小6&lt;/p&gt;
&lt;p&gt;大学受験を予定している 新高1～高3&lt;/p&gt;
&lt;p&gt;■ 内容&lt;/p&gt;
&lt;p&gt;志望校対策、クラスアップ対策、弱点補強など、&lt;br /&gt;
個別のご要望に応じてカリキュラムを作成します。&lt;/p&gt;
&lt;p&gt;具体例は&lt;br /&gt;
👉 &lt;a href="https://natsui-sansu-juku.com/kobetsu/"&gt;こちら（教室型）&lt;/a&gt;&lt;br /&gt;
でご確認いただけます。&lt;/p&gt;
&lt;p&gt;■ 日程&lt;/p&gt;
&lt;p&gt;2025年3月27日（木）～ 4月6日（日）&lt;br /&gt;
時間：7:00～22:55&lt;/p&gt;
&lt;p&gt;※最新の空席情報・時間割はこちらから&lt;/p&gt;
&lt;p&gt;&lt;a href="https://natsui-sansu-juku.com/timetable_season/" target="_blank" rel="noopener noreferrer"&gt;春期講習時間割（教室型）&lt;/a&gt;&lt;/p&gt;
&lt;p&gt;&lt;a href="https://natsui-sansu-juku.com/vacant_online_season/" target="_blank" rel="noopener noreferrer"&gt;オンライン春期講習時間割&lt;/a&gt;&lt;/p&gt;
&lt;p&gt;■ 会場&lt;/p&gt;
&lt;p&gt;夏井算数塾 四谷教室&lt;/p&gt;
&lt;p&gt;■ 費用&lt;/p&gt;
&lt;p&gt;完全1対1個別指導（教室型）&lt;br /&gt;
1コマ（110分） 18,150円（税込）　※入塾金不要&lt;/p&gt;
&lt;p&gt;ウィズ・ユー（オンライン個別指導）&lt;br /&gt;
1コマ（55分） 9,075円（税込）　※入塾金不要&lt;/p&gt;
&lt;p&gt;※春期講習会の費用は、指導開始日までにお支払いをお願いいたします。&lt;/p&gt;
&lt;p&gt;受講をご検討中の方はもちろん、&lt;br /&gt;
学習に関するご相談のみでも大歓迎です。&lt;/p&gt;
&lt;p&gt;👉 &lt;a href="https://natsui-sansu-juku.com/inquiry/" target="_blank" rel="noopener noreferrer"&gt;お問い合わせフォームはこちら&lt;/a&gt;&lt;/p&gt;
&lt;p&gt;皆さんのチャレンジをお待ちしています！&lt;/p&gt;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2025sixyunkikousixyu%2F&amp;amp;t=2025%E5%B9%B4%20%E6%98%A5%E6%9C%9F%E8%AC%9B%E7%BF%92%E3%81%AE%E3%81%8A%E7%9F%A5%E3%82%89%E3%81%9B%E3%80%90%E5%80%8B%E5%88%A5%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2025sixyunkikousixyu%2F&amp;amp;text=2025%E5%B9%B4%20%E6%98%A5%E6%9C%9F%E8%AC%9B%E7%BF%92%E3%81%AE%E3%81%8A%E7%9F%A5%E3%82%89%E3%81%9B%E3%80%90%E5%80%8B%E5%88%A5%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2025%E5%B9%B4%20%E6%98%A5%E6%9C%9F%E8%AC%9B%E7%BF%92%E3%81%AE%E3%81%8A%E7%9F%A5%E3%82%89%E3%81%9B%E3%80%90%E5%80%8B%E5%88%A5%E3%80%91%20%7C%20%E4%B8%AD%E5%AD%A6%E5%8F%97%E9%A8%93%E5%B0%82%E9%96%80%E3%80%80%E5%A4%8F%E4%BA%95%E7%AE%97%E6%95%B0%E5%A1%BE%0Ahttps%3A%2F%2Fnatsui-sansu-juku.com%2Finfo%2F2025sixyunkikousixyu%2F" target="_blank" &gt;&lt;span class="vk_icon_w_r_sns_bluesky icon_sns"&gt;&lt;/span&gt;&lt;span class="sns_txt"&gt;Bluesky&lt;/span&gt;&lt;/a&gt;&lt;/li&gt;&lt;li class="sb_hatena sb_icon"&gt;&lt;a class="sb_icon_inner" href="//b.hatena.ne.jp/add?mode=confirm&amp;url=https%3A%2F%2Fnatsui-sansu-juku.com%2Finfo%2F2025sixyunkikousixyu%2F&amp;amp;title=2025%E5%B9%B4%20%E6%98%A5%E6%9C%9F%E8%AC%9B%E7%BF%92%E3%81%AE%E3%81%8A%E7%9F%A5%E3%82%89%E3%81%9B%E3%80%90%E5%80%8B%E5%88%A5%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2025sixyunkikousixyu%2F&amp;title=2025%E5%B9%B4%20%E6%98%A5%E6%9C%9F%E8%AC%9B%E7%BF%92%E3%81%AE%E3%81%8A%E7%9F%A5%E3%82%89%E3%81%9B%E3%80%90%E5%80%8B%E5%88%A5%E3%80%91%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sb_icon_inner"data-clipboard-text="2025年 春期講習のお知らせ【個別】 | 中学受験専門　夏井算数塾 https://natsui-sansu-juku.com/info/2025sixyunkikousixyu/"&gt;&lt;span class="vk_icon_w_r_sns_copy icon_sns"&gt;&lt;i class="fas fa-copy"&gt;&lt;/i&gt;&lt;/span&gt;&lt;span class="sns_txt"&gt;Copy&lt;/span&gt;&lt;/button&gt;&lt;/li&gt;&lt;/ul&gt;&lt;/div&gt;&lt;!-- [ /.socialSet ] --&gt;			
------</t>
  </si>
  <si>
    <t>https://natsui-sansu-juku.com/notice_start/</t>
  </si>
  <si>
    <t>以下のページは不自然なワードを使用しています。
これらを適切に自然な言葉に置き換えて下さい。
なお、本文の装飾や構造は絶対に変えないでください。
【対象ページURL】
https://natsui-sansu-juku.com/notice_start/
【検出された不自然ワード】
- 固定
- 確定
【本文】
------
&lt;style&gt;
.form-wrapper {&lt;br /&gt;
  max-width: 800px;&lt;br /&gt;
  margin: 0 auto;&lt;br /&gt;
  padding: 30px 15px;&lt;br /&gt;
  font-family: "游ゴシック", "Meiryo", sans-serif;&lt;br /&gt;
  color: #222;&lt;br /&gt;
  background: #f9fcff;&lt;br /&gt;
}&lt;/p&gt;
&lt;p&gt;.form-intro h1 {&lt;br /&gt;
  font-size: 24px;&lt;br /&gt;
  margin-bottom: 15px;&lt;br /&gt;
  border-left: 6px solid #44b649;&lt;br /&gt;
  padding-left: 12px;&lt;br /&gt;
  color: #333;&lt;br /&gt;
}&lt;/p&gt;
&lt;p&gt;.form-intro p,&lt;br /&gt;
.form-security p {&lt;br /&gt;
  font-size: 16px;&lt;br /&gt;
  line-height: 1.8;&lt;br /&gt;
  margin-bottom: 30px;&lt;br /&gt;
}&lt;/p&gt;
&lt;p&gt;.form-security {&lt;br /&gt;
  background: #eef8f0;&lt;br /&gt;
  border-left: 4px solid #44b649;&lt;br /&gt;
  padding: 12px 16px;&lt;br /&gt;
  margin-bottom: 40px;&lt;br /&gt;
}&lt;/p&gt;
&lt;p&gt;/* フォーム全体の調整 */&lt;br /&gt;
.wpcf7 {&lt;br /&gt;
  background-color: #f5faff;&lt;br /&gt;
  padding: 30px;&lt;br /&gt;
  border-radius: 10px;&lt;br /&gt;
  max-width: 800px;&lt;br /&gt;
  margin: 40px auto;&lt;br /&gt;
  font-size: 16px;&lt;br /&gt;
  font-family: "游ゴシック", "Meiryo", sans-serif;&lt;br /&gt;
  color: #222;&lt;br /&gt;
  box-shadow: 0 0 3px rgba(0,0,0,0.05);&lt;br /&gt;
}&lt;/p&gt;
&lt;p&gt;/* 入力フィールドの調整 */&lt;br /&gt;
.wpcf7 input[type="text"],&lt;br /&gt;
.wpcf7 input[type="email"],&lt;br /&gt;
.wpcf7 input[type="tel"],&lt;br /&gt;
.wpcf7 input[type="date"],&lt;br /&gt;
.wpcf7 textarea {&lt;br /&gt;
  width: 100%;&lt;br /&gt;
  padding: 10px 14px;&lt;br /&gt;
  border: 1px solid #bbb;&lt;br /&gt;
  border-radius: 5px;&lt;br /&gt;
  margin-bottom: 15px;&lt;br /&gt;
  background: #fff;&lt;br /&gt;
  font-size: 15px;&lt;br /&gt;
  box-sizing: border-box;&lt;br /&gt;
}&lt;/p&gt;
&lt;p&gt;/* ラベル */&lt;br /&gt;
.wpcf7 label {&lt;br /&gt;
  display: block;&lt;br /&gt;
  font-weight: bold;&lt;br /&gt;
  margin: 18px 0 8px;&lt;br /&gt;
}&lt;/p&gt;
&lt;p&gt;/* チェックボックス全体の目立たせ調整 */&lt;br /&gt;
.wpcf7-checkbox label,&lt;br /&gt;
.wpcf7-acceptance label {&lt;br /&gt;
  background: #fff;&lt;br /&gt;
  border: 2px solid #44b649;&lt;br /&gt;
  border-radius: 6px;&lt;br /&gt;
  padding: 12px 16px;&lt;br /&gt;
  display: flex;&lt;br /&gt;
  align-items: center;&lt;br /&gt;
  font-weight: bold;&lt;br /&gt;
  font-size: 16px;&lt;br /&gt;
  margin-top: 20px;&lt;br /&gt;
  cursor: pointer;&lt;br /&gt;
  transition: background-color 0.3s, border-color 0.3s;&lt;br /&gt;
}&lt;/p&gt;
&lt;p&gt;/* チェックボックス本体の強調 */&lt;br /&gt;
.wpcf7-checkbox input[type="checkbox"],&lt;br /&gt;
.wpcf7-acceptance input[type="checkbox"] {&lt;br /&gt;
  margin-right: 10px;&lt;br /&gt;
  width: 20px;&lt;br /&gt;
  height: 20px;&lt;br /&gt;
  accent-color: #44b649;&lt;br /&gt;
  cursor: pointer;&lt;br /&gt;
}&lt;/p&gt;
&lt;p&gt;/* チェック時の変化（枠色が濃くなる） */&lt;br /&gt;
.wpcf7-checkbox input[type="checkbox"]:checked + .wpcf7-list-item-label,&lt;br /&gt;
.wpcf7-acceptance input[type="checkbox"]:checked + .wpcf7-list-item-label {&lt;br /&gt;
  color: #319036;&lt;br /&gt;
  font-weight: bold;&lt;br /&gt;
}&lt;/p&gt;
&lt;p&gt;/* チェックボックスのラベル調整（重複対策） */&lt;br /&gt;
.wpcf7 form .wpcf7-list-item-label {&lt;br /&gt;
  font-weight: normal;&lt;br /&gt;
}&lt;/p&gt;
&lt;p&gt;/* 送信ボタンを緑基調に */&lt;br /&gt;
.wpcf7-submit {&lt;br /&gt;
  background-color: #44b649;&lt;br /&gt;
  color: #fff;&lt;br /&gt;
  border: none;&lt;br /&gt;
  padding: 12px 20px;&lt;br /&gt;
  font-size: 16px;&lt;br /&gt;
  border-radius: 5px;&lt;br /&gt;
  cursor: pointer;&lt;br /&gt;
  width: 100%;&lt;br /&gt;
  transition: background-color 0.2s;&lt;br /&gt;
}&lt;br /&gt;
.wpcf7-submit:hover {&lt;br /&gt;
  background-color: #319036;&lt;br /&gt;
}&lt;br /&gt;
span.required {&lt;br /&gt;
  color: red;&lt;br /&gt;
  font-weight: bold;&lt;br /&gt;
  margin-left: 0.5em;&lt;br /&gt;
}&lt;br /&gt;
span.optional {&lt;br /&gt;
  color: gray;&lt;br /&gt;
  font-size: 90%;&lt;br /&gt;
  margin-left: 0.5em;&lt;br /&gt;
}&lt;br /&gt;
&lt;/style&gt;
&lt;div class="form-wrapper"&gt;
&lt;p&gt;&lt;!-- ご挨拶 --&gt;&lt;/p&gt;
&lt;section class="form-intro"&gt;
&lt;h2&gt;入塾に際してのご挨拶&lt;/h2&gt;
&lt;p&gt;このたびは当塾へのご入塾をご検討いただき、誠にありがとうございます。&lt;br /&gt;
お子様の大切な学びの時間をお預かりする立場として、私たちは一人ひとりの目標や個性に寄り添いながら、最善の学習環境を提供してまいります。&lt;br /&gt;
ご入塾にあたっては、以下のフォームより必要事項のご確認とご入力をお願いいたします。&lt;br /&gt;
ご不明点などございましたら、いつでもお気軽にご相談ください。&lt;/p&gt;
&lt;/section&gt;
&lt;p&gt;&lt;!-- 通信の安全性のご案内 --&gt;&lt;/p&gt;
&lt;section class="form-security"&gt;※本フォームは &lt;strong&gt;SSL（HTTPS暗号化通信）&lt;/strong&gt;により保護されています。&lt;br /&gt;
入力された内容はすべて暗号化され、安全に送信されますのでご安心ください。&lt;/p&gt;
&lt;/section&gt;
&lt;p&gt;&lt;!-- Contact Form 7 本体の埋め込み（作成済みの統合済みフォーム） --&gt;&lt;/p&gt;
&lt;div class="form-body"&gt;
&lt;div class="wpcf7 no-js" id="wpcf7-f32191-p32189-o1" lang="ja" dir="ltr" data-wpcf7-id="32191"&gt;
&lt;div class="screen-reader-response"&gt;&lt;p role="status" aria-live="polite" aria-atomic="true"&gt;&lt;/p&gt; &lt;ul&gt;&lt;/ul&gt;&lt;/div&gt;
&lt;form action="/notice_start/#wpcf7-f32191-p32189-o1" method="post" class="wpcf7-form init" aria-label="コンタクトフォーム" novalidate="novalidate" data-status="init"&gt;
&lt;div style="display: none;"&gt;
&lt;input type="hidden" name="_wpcf7" value="32191" /&gt;
&lt;input type="hidden" name="_wpcf7_version" value="6.0.4" /&gt;
&lt;input type="hidden" name="_wpcf7_locale" value="ja" /&gt;
&lt;input type="hidden" name="_wpcf7_unit_tag" value="wpcf7-f32191-p32189-o1" /&gt;
&lt;input type="hidden" name="_wpcf7_container_post" value="32189" /&gt;
&lt;input type="hidden" name="_wpcf7_posted_data_hash" value="" /&gt;
&lt;input type="hidden" name="_wpcf7_recaptcha_response" value="" /&gt;
&lt;/div&gt;
&lt;!-- ステップ１：ご確認事項 --&gt;
&lt;div class="form-section"&gt;
	&lt;h2&gt;【ステップ１】入塾手続きにあたってのご確認事項
	&lt;/h2&gt;
	&lt;div class="notice-box"&gt;
		&lt;h3&gt;① 入塾手続きの完了条件
		&lt;/h3&gt;
		&lt;p&gt;ご入塾にあたっては、以下の３点をすべて満たした時点で「入塾手続き完了」となります。
		&lt;/p&gt;
		&lt;ul&gt;
			&lt;li&gt;
				&lt;p&gt;本フォームによる必要情報の送信
				&lt;/p&gt;
			&lt;/li&gt;
			&lt;li&gt;
				&lt;p&gt;初回日程の確定（事前調整）
				&lt;/p&gt;
			&lt;/li&gt;
			&lt;li&gt;
				&lt;p&gt;初回請求書に基づくご入金
				&lt;/p&gt;
			&lt;/li&gt;
		&lt;/ul&gt;
		&lt;p&gt;当塾では&lt;strong&gt;毎月20日頃までに翌月の指導日程を確定&lt;/strong&gt;し、そのタイミングで&lt;strong&gt;翌月分の請求書を発行&lt;/strong&gt;しております。
		&lt;/p&gt;
		&lt;p&gt;そのため、月の後半（16日以降）にお申し込みいただいた場合は、以下のように&lt;strong&gt;当月＋翌月分&lt;/strong&gt;をまとめてご請求させていただく場合があります。
		&lt;/p&gt;
		&lt;ul&gt;
			&lt;li&gt;
				&lt;p&gt;&lt;strong&gt;1日～15日&lt;/strong&gt;のお申し込み：初期費用＋当月分
				&lt;/p&gt;
			&lt;/li&gt;
			&lt;li&gt;
				&lt;p&gt;&lt;strong&gt;16日～月末&lt;/strong&gt;のお申し込み：初期費用＋当月分＋翌月分
				&lt;/p&gt;
			&lt;/li&gt;
		&lt;/ul&gt;
		&lt;h3&gt;② 受講日程のご相談について
		&lt;/h3&gt;
		&lt;p&gt;まずは&lt;strong&gt;現在の空き状況をもとにご希望を伺い&lt;/strong&gt;、調整の上で受講日時を確定させていただきます。
		&lt;/p&gt;
		&lt;p&gt;曜日・時間を固定して継続いただくことも、&lt;strong&gt;毎月フレックス形式で調整&lt;/strong&gt;することも可能です。ご家庭のご都合や通塾スタイルに合わせて柔軟に対応いたします。
		&lt;/p&gt;
		&lt;h3&gt;③ 予約変更ルール（必ずご確認ください）
		&lt;/h3&gt;
		&lt;p&gt;やむを得ず予約済みの日程を変更されたい場合は、下記のルールをご参照ください。
		&lt;/p&gt;
		&lt;div class="sub-box"&gt;
			&lt;p&gt;&lt;strong&gt;◆ 前日までのご連絡：&lt;/strong&gt;
			&lt;/p&gt;
			&lt;p&gt;原則として&lt;strong&gt;前日まで&lt;/strong&gt;にご連絡いただければ、以下の対応が可能です。
			&lt;/p&gt;
			&lt;ul&gt;
				&lt;li&gt;
					&lt;p&gt;別日への振替
					&lt;/p&gt;
				&lt;/li&gt;
				&lt;li&gt;
					&lt;p&gt;翌月分との相殺
					&lt;/p&gt;
				&lt;/li&gt;
				&lt;li&gt;
					&lt;p&gt;指導料の返金（退塾時）
					&lt;/p&gt;
				&lt;/li&gt;
			&lt;/ul&gt;
			&lt;p&gt;振替対応は柔軟に行っておりますので、安心してご相談ください。
			&lt;/p&gt;
			&lt;p&gt;&lt;strong&gt;◆ 当日になってのご連絡：&lt;/strong&gt;
			&lt;/p&gt;
			&lt;p&gt;&lt;u&gt;当日キャンセル&lt;/u&gt;についても、基本的には日程変更をお受けしております。
			&lt;/p&gt;
			&lt;p&gt;ただし、以下のようなケースでは&lt;strong&gt;返金対象外&lt;/strong&gt;とさせていただく場合があります。
			&lt;/p&gt;
			&lt;ul&gt;
				&lt;li&gt;
					&lt;p&gt;そのままご退塾される場合
					&lt;/p&gt;
				&lt;/li&gt;
				&lt;li&gt;
					&lt;p&gt;繰り返し(予約日程の過半数)当日キャンセルがある場合
					&lt;/p&gt;
				&lt;/li&gt;
			&lt;/ul&gt;
			&lt;p&gt;&lt;strong&gt;補足：&lt;/strong&gt;
			&lt;/p&gt;
			&lt;p&gt;小学生のお子様ですので、急な体調不良等は想定しております。当塾では、過去12年以上の運営の中でこのルールを&lt;strong&gt;適用したのは２件のみ&lt;/strong&gt;です。多くのご家庭では、ご相談のうえで柔軟に対応できておりますのでご安心ください。
			&lt;/p&gt;
		&lt;/div&gt;
	&lt;/div&gt;
	&lt;p&gt;&lt;strong&gt;&lt;label&gt;&lt;span class="wpcf7-form-control-wrap" data-name="agree-all"&gt;&lt;span class="wpcf7-form-control wpcf7-checkbox wpcf7-validates-as-required"&gt;&lt;span class="wpcf7-list-item first last"&gt;&lt;label&gt;&lt;input type="checkbox" name="agree-all[]" value="上記の内容についてすべて確認・同意しました" /&gt;&lt;span class="wpcf7-list-item-label"&gt;上記の内容についてすべて確認・同意しました&lt;/span&gt;&lt;/label&gt;&lt;/span&gt;&lt;/span&gt;&lt;/span&gt;&lt;/label&gt;&lt;/strong&gt;&lt;span class="required"&gt;※必須&lt;/span&gt;
	&lt;/p&gt;
&lt;/div&gt;
 &lt;!-- ステップ２：基本情報のご入力 --&gt;
&lt;div class="form-section"&gt;
	&lt;h2&gt;【ステップ２】基本情報のご入力
	&lt;/h2&gt;
	&lt;h3&gt;■ 生徒情報
	&lt;/h3&gt;
	&lt;p&gt;&lt;label&gt;生徒氏名（漢字） &lt;span class="required"&gt;※必須&lt;/span&gt;&lt;br /&gt;
&lt;span class="wpcf7-form-control-wrap" data-name="student-name"&gt;&lt;input size="40" maxlength="400" class="wpcf7-form-control wpcf7-text wpcf7-validates-as-required" aria-required="true" aria-invalid="false" placeholder="例：山田 太郎" value="" type="text" name="student-name" /&gt;&lt;/span&gt;&lt;/label&gt;
	&lt;/p&gt;
	&lt;p&gt;&lt;label&gt;生徒氏名（ふりがな） &lt;span class="required"&gt;※必須&lt;/span&gt;&lt;br /&gt;
&lt;span class="wpcf7-form-control-wrap" data-name="student-kana"&gt;&lt;input size="40" maxlength="400" class="wpcf7-form-control wpcf7-text wpcf7-validates-as-required" aria-required="true" aria-invalid="false" placeholder="例：やまだ たろう" value="" type="text" name="student-kana" /&gt;&lt;/span&gt;&lt;/label&gt;
	&lt;/p&gt;
	&lt;p&gt;&lt;label&gt;性別 &lt;span class="required"&gt;※必須&lt;/span&gt;&lt;br /&gt;
&lt;span class="wpcf7-form-control-wrap" data-name="student-gender"&gt;&lt;select class="wpcf7-form-control wpcf7-select wpcf7-validates-as-required" aria-required="true" aria-invalid="false" name="student-gender"&gt;&lt;option value="選択してください"&gt;選択してください&lt;/option&gt;&lt;option value="男性"&gt;男性&lt;/option&gt;&lt;option value="女性"&gt;女性&lt;/option&gt;&lt;/select&gt;&lt;/span&gt;&lt;/label&gt;
	&lt;/p&gt;
	&lt;p&gt;&lt;label&gt;生年月日 &lt;span class="required"&gt;※必須&lt;/span&gt;&lt;br /&gt;
&lt;span class="wpcf7-form-control-wrap" data-name="student-birthday"&gt;&lt;input class="wpcf7-form-control wpcf7-date wpcf7-validates-as-required wpcf7-validates-as-date" aria-required="true" aria-invalid="false" placeholder="年/月/日" value="" type="date" name="student-birthday" /&gt;&lt;/span&gt;&lt;/label&gt;
	&lt;/p&gt;
	&lt;p&gt;&lt;label&gt;在籍小学校 &lt;span class="optional"&gt;※任意&lt;/span&gt;&lt;br /&gt;
&lt;span class="wpcf7-form-control-wrap" data-name="student-school"&gt;&lt;input size="40" maxlength="400" class="wpcf7-form-control wpcf7-text" aria-invalid="false" placeholder="例：〇〇小学校" value="" type="text" name="student-school" /&gt;&lt;/span&gt;&lt;/label&gt;
	&lt;/p&gt;
	&lt;h3&gt;■ ご住所
	&lt;/h3&gt;
	&lt;p&gt;&lt;label&gt;郵便番号（例：123-4567） &lt;span class="required"&gt;※必須&lt;/span&gt;&lt;br /&gt;
&lt;span class="wpcf7-form-control-wrap" data-name="postal"&gt;&lt;input size="40" maxlength="400" class="wpcf7-form-control wpcf7-text wpcf7-validates-as-required" aria-required="true" aria-invalid="false" placeholder="例：123-4567" value="" type="text" name="postal" /&gt;&lt;/span&gt;&lt;/label&gt;
	&lt;/p&gt;
	&lt;p&gt;&lt;label&gt;都道府県・市区町村 &lt;span class="required"&gt;※必須&lt;/span&gt;&lt;br /&gt;
&lt;span class="wpcf7-form-control-wrap" data-name="address-1"&gt;&lt;input size="40" maxlength="400" class="wpcf7-form-control wpcf7-text wpcf7-validates-as-required" aria-required="true" aria-invalid="false" placeholder="例：東京都新宿区" value="" type="text" name="address-1" /&gt;&lt;/span&gt;&lt;/label&gt;
	&lt;/p&gt;
	&lt;p&gt;&lt;label&gt;町名・番地・建物名等 &lt;span class="required"&gt;※必須&lt;/span&gt;&lt;br /&gt;
&lt;span class="wpcf7-form-control-wrap" data-name="address-2"&gt;&lt;input size="40" maxlength="400" class="wpcf7-form-control wpcf7-text wpcf7-validates-as-required" aria-required="true" aria-invalid="false" placeholder="例：〇〇町1-2-3 △△ビル" value="" type="text" name="address-2" /&gt;&lt;/span&gt;&lt;/label&gt;
	&lt;/p&gt;
	&lt;h3&gt;■ 保護者情報
	&lt;/h3&gt;
	&lt;p&gt;&lt;label&gt;保護者氏名 &lt;span class="required"&gt;※必須&lt;/span&gt;&lt;br /&gt;
&lt;span class="wpcf7-form-control-wrap" data-name="parent-name"&gt;&lt;input size="40" maxlength="400" class="wpcf7-form-control wpcf7-text wpcf7-validates-as-required" aria-required="true" aria-invalid="false" placeholder="例：山田 花子" value="" type="text" name="parent-name" /&gt;&lt;/span&gt;&lt;/label&gt;
	&lt;/p&gt;
	&lt;p&gt;&lt;label&gt;電話番号（メイン） &lt;span class="required"&gt;※必須&lt;/span&gt;&lt;br /&gt;
&lt;span class="wpcf7-form-control-wrap" data-name="phone-home"&gt;&lt;input size="40" maxlength="400" class="wpcf7-form-control wpcf7-tel wpcf7-validates-as-required wpcf7-text wpcf7-validates-as-tel" aria-required="true" aria-invalid="false" placeholder="例：03-1234-5678" value="" type="tel" name="phone-home" /&gt;&lt;/span&gt;&lt;/label&gt;
	&lt;/p&gt;
	&lt;p&gt;&lt;label&gt;電話番号（予備） &lt;span class="optional"&gt;※任意&lt;/span&gt;&lt;br /&gt;
&lt;span class="wpcf7-form-control-wrap" data-name="phone-mobile"&gt;&lt;input size="40" maxlength="400" class="wpcf7-form-control wpcf7-tel wpcf7-text wpcf7-validates-as-tel" aria-invalid="false" placeholder="例：090-1234-5678" value="" type="tel" name="phone-mobile" /&gt;&lt;/span&gt;&lt;/label&gt;
	&lt;/p&gt;
	&lt;p&gt;&lt;label&gt;メールアドレス（メイン） &lt;span class="required"&gt;※必須&lt;/span&gt;&lt;br /&gt;
&lt;span class="wpcf7-form-control-wrap" data-name="email-1"&gt;&lt;input size="40" maxlength="400" class="wpcf7-form-control wpcf7-email wpcf7-validates-as-required wpcf7-text wpcf7-validates-as-email" aria-required="true" aria-invalid="false" placeholder="例：example@example.com" value="" type="email" name="email-1" /&gt;&lt;/span&gt;&lt;/label&gt;
	&lt;/p&gt;
	&lt;p&gt;&lt;label&gt;メールアドレス（予備） &lt;span class="optional"&gt;※任意&lt;/span&gt;&lt;br /&gt;
&lt;span class="wpcf7-form-control-wrap" data-name="email-2"&gt;&lt;input size="40" maxlength="400" class="wpcf7-form-control wpcf7-email wpcf7-text wpcf7-validates-as-email" aria-invalid="false" placeholder="例：example2@example.com" value="" type="email" name="email-2" /&gt;&lt;/span&gt;&lt;/label&gt;
	&lt;/p&gt;
	&lt;h3&gt;■ その他
	&lt;/h3&gt;
	&lt;p&gt;&lt;label&gt;その他のご連絡事項・ご質問など &lt;span class="optional"&gt;※任意&lt;/span&gt;&lt;br /&gt;
&lt;span class="wpcf7-form-control-wrap" data-name="remarks"&gt;&lt;textarea cols="40" rows="10" maxlength="2000" class="wpcf7-form-control wpcf7-textarea" aria-invalid="false" placeholder="特記事項などがあればご記入ください" name="remarks"&gt;&lt;/textarea&gt;&lt;/span&gt;&lt;/label&gt;
	&lt;/p&gt;
&lt;/div&gt;
&lt;div class="next-step-notice"&gt;
	&lt;p&gt;【ご確認ください】
	&lt;/p&gt;
	&lt;p&gt;このフォームの送信後、入塾に向けた次のご案内（初回日程の調整やお手続きの詳細）をメールでお送りします。
	&lt;/p&gt;
	&lt;p&gt;メールが届かない場合は、迷惑メールフォルダをご確認のうえ、必要に応じてご連絡ください。
	&lt;/p&gt;
&lt;/div&gt;
 &lt;!-- 送信 --&gt;
&lt;div class="form-submit"&gt;
	&lt;p&gt;&lt;input class="wpcf7-form-control wpcf7-submit has-spinner" type="submit" value="送信する" /&gt;
	&lt;/p&gt;
&lt;/div&gt;&lt;div class="wpcf7-response-output" aria-hidden="true"&gt;&lt;/div&gt;
&lt;/form&gt;
&lt;/div&gt;
&lt;/div&gt;
&lt;/div&gt;
&lt;section class="veu_cta" id="veu_cta-31446"&gt;&lt;h1 class="cta_title"&gt;当塾のご紹介&lt;/h1&gt;&lt;div class="cta_body"&gt;&lt;div class="cta_body_image cta_body_image_right"&gt;&lt;a href="https://natsui-sansu-juku.com/ct/intro/" target="_blank"&gt;&lt;img width="750" height="422" src="https://natsui-sansu-juku.com/wp-content/uploads/2020/06/紹介-1024x576.jpg" class="attachment-large size-large" alt="" srcset="https://natsui-sansu-juku.com/wp-content/uploads/2020/06/紹介-1024x576.jpg 1024w, https://natsui-sansu-juku.com/wp-content/uploads/2020/06/紹介-300x169.jpg 300w, https://natsui-sansu-juku.com/wp-content/uploads/2020/06/紹介-768x432.jpg 768w, https://natsui-sansu-juku.com/wp-content/uploads/2020/06/紹介-320x180.jpg 320w, https://natsui-sansu-juku.com/wp-content/uploads/2020/06/紹介.jpg 1280w" sizes="(max-width: 750px) 100vw, 750px" /&gt;&lt;/a&gt;&lt;/div&gt;&lt;div class="cta_body_txt image_exist"&gt;夏井算数塾の個別指導の他塾と異なる点や、夏井算数塾にしかないオンライン個別指導の紹介をさせていただいております。当塾にしかないシステムをぜひご覧ください！&lt;/div&gt;&lt;div class="cta_body_link"&gt;&lt;a href="https://natsui-sansu-juku.com/ct/intro/" class="btn btn-primary btn-block btn-lg" target="_blank"&gt;当塾のご紹介&lt;/a&gt;&lt;/div&gt;&lt;/div&gt;&lt;!--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notice_start%2F&amp;amp;t=%E5%85%A5%E5%A1%BE%E6%89%8B%E7%B6%9A%E3%81%8D%E3%81%AB%E3%81%A4%E3%81%84%E3%81%A6%E3%81%AE%E3%81%94%E6%A1%88%E5%86%85%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notice_start%2F&amp;amp;text=%E5%85%A5%E5%A1%BE%E6%89%8B%E7%B6%9A%E3%81%8D%E3%81%AB%E3%81%A4%E3%81%84%E3%81%A6%E3%81%AE%E3%81%94%E6%A1%88%E5%86%85%20%7C%20%E4%B8%AD%E5%AD%A6%E5%8F%97%E9%A8%93%E5%B0%82%E9%96%80%E3%80%80%E5%A4%8F%E4%BA%95%E7%AE%97%E6%95%B0%E5%A1%BE" target="_blank" &gt;&lt;span class="vk_icon_w_r_sns_x_twitter icon_sns"&gt;&lt;/span&gt;&lt;span class="sns_txt"&gt;X&lt;/span&gt;&lt;/a&gt;&lt;/li&gt;&lt;li class="sb_bluesky sb_icon"&gt;&lt;a class="sb_icon_inner" href="https://bsky.app/intent/compose?text=%E5%85%A5%E5%A1%BE%E6%89%8B%E7%B6%9A%E3%81%8D%E3%81%AB%E3%81%A4%E3%81%84%E3%81%A6%E3%81%AE%E3%81%94%E6%A1%88%E5%86%85%20%7C%20%E4%B8%AD%E5%AD%A6%E5%8F%97%E9%A8%93%E5%B0%82%E9%96%80%E3%80%80%E5%A4%8F%E4%BA%95%E7%AE%97%E6%95%B0%E5%A1%BE%0Ahttps%3A%2F%2Fnatsui-sansu-juku.com%2Fnotice_start%2F" target="_blank" &gt;&lt;span class="vk_icon_w_r_sns_bluesky icon_sns"&gt;&lt;/span&gt;&lt;span class="sns_txt"&gt;Bluesky&lt;/span&gt;&lt;/a&gt;&lt;/li&gt;&lt;li class="sb_hatena sb_icon"&gt;&lt;a class="sb_icon_inner" href="//b.hatena.ne.jp/add?mode=confirm&amp;url=https%3A%2F%2Fnatsui-sansu-juku.com%2Fnotice_start%2F&amp;amp;title=%E5%85%A5%E5%A1%BE%E6%89%8B%E7%B6%9A%E3%81%8D%E3%81%AB%E3%81%A4%E3%81%84%E3%81%A6%E3%81%AE%E3%81%94%E6%A1%88%E5%86%85%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notice_start%2F&amp;title=%E5%85%A5%E5%A1%BE%E6%89%8B%E7%B6%9A%E3%81%8D%E3%81%AB%E3%81%A4%E3%81%84%E3%81%A6%E3%81%AE%E3%81%94%E6%A1%88%E5%86%85%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sb_icon_inner"data-clipboard-text="入塾手続きについてのご案内 | 中学受験専門　夏井算数塾 https://natsui-sansu-juku.com/notice_start/"&gt;&lt;span class="vk_icon_w_r_sns_copy icon_sns"&gt;&lt;i class="fas fa-copy"&gt;&lt;/i&gt;&lt;/span&gt;&lt;span class="sns_txt"&gt;Copy&lt;/span&gt;&lt;/button&gt;&lt;/li&gt;&lt;/ul&gt;&lt;/div&gt;&lt;!-- [ /.socialSet ] --&gt;	
------</t>
  </si>
  <si>
    <t>https://natsui-sansu-juku.com/school/</t>
  </si>
  <si>
    <t>以下のページは不自然なワードを使用しています。
これらを適切に自然な言葉に置き換えて下さい。
なお、本文の装飾や構造は絶対に変えないでください。
【対象ページURL】
https://natsui-sansu-juku.com/school/
【検出された不自然ワード】
- 乱れ
- 整え
【本文】
------
&lt;div class="school-hub"&gt;
&lt;div class="p-3 p-md-4 mb-4 bg-light rounded" style="border: 1px solid #e9ecef;"&gt;
&lt;p class="mb-2" style="font-size: 1.05em;"&gt;大手塾の算数は、塾ごとに&lt;strong&gt;「進度」「教材の形（プリント/テキスト）」「テストの位置づけ」「復習の回し方」&lt;/strong&gt;が違います。&lt;br /&gt;
同じ“算数が不安”でも、原因と手当は塾によって変わるため、&lt;strong&gt;塾別に対策を整理して迷わず辿れる&lt;/strong&gt;ように、このハブを用意しました。&lt;/p&gt;
&lt;p class="mb-0"&gt;「塾の仕組みをまず理解したい」方も、「通塾中に算数が回らなくなってきた」方も、ここから該当の塾へ進んでください。&lt;br /&gt;
それぞれのページで、特徴整理と、家庭でのフォローの考え方（優先順位の付け方）をまとめています。&lt;/p&gt;
&lt;p class="mt-3 mb-0"&gt;夏井算数塾の指導方針・対象学年・個別指導の全体像は、&lt;a href="https://natsui-sansu-juku.com/"&gt;&lt;strong&gt;中学受験算数｜代表が全授業担当の完全１対１個別へ｜夏井算数塾（全体像はこちら）&lt;/strong&gt;&lt;/a&gt;でご確認いただけます。&lt;/p&gt;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&lt;hr class="my-3" /&gt;
&lt;div class="mb-2"&gt;&lt;strong&gt;塾を選んで移動：&lt;/strong&gt;&lt;/div&gt;
&lt;div class="school-nav-buttons" style="display: flex; flex-wrap: wrap; gap: 10px; align-items: center;"&gt;&lt;a class="btn btn-primary btn-sm" href="#nichinoken"&gt;日能研&lt;/a&gt;&lt;br /&gt;
&lt;a class="btn btn-primary btn-sm" href="#sapix"&gt;SAPIX&lt;/a&gt;&lt;br /&gt;
&lt;a class="btn btn-primary btn-sm" href="#waseaca"&gt;早稲アカ&lt;/a&gt;&lt;br /&gt;
&lt;a class="btn btn-primary btn-sm" href="#yotsuya"&gt;四谷大塚&lt;/a&gt;&lt;/div&gt;
&lt;p class="mt-2 mb-0"&gt;&lt;small&gt;&lt;br /&gt;
※講座名・時間割・テスト頻度・クラス編成・運用は、年度・校舎・学年・コースで変わることがあります。最終的には各塾の最新案内も併せてご確認ください。&lt;br /&gt;
&lt;/small&gt;&lt;/p&gt;
&lt;/div&gt;
&lt;p&gt;&lt;!-- ====== QUICK GUIDE / LOOK ====== --&gt;&lt;/p&gt;
&lt;div class="row" style="margin: 0 -8px 16px;"&gt;
&lt;div class="col-md-6" style="padding: 0 8px; margin-bottom: 16px;"&gt;
&lt;div class="card h-100"&gt;
&lt;div class="card-header bg-white"&gt;&lt;strong&gt;よくある「つまずき」の形&lt;/strong&gt;&lt;/div&gt;
&lt;div class="card-body"&gt;
&lt;ul class="mb-0"&gt;
&lt;li&gt;宿題・直しが渋滞して、復習が後ろに倒れていく&lt;/li&gt;
&lt;li&gt;教材（プリント/テキスト）が増え、未消化が見えなくなる&lt;/li&gt;
&lt;li&gt;テスト勉強に寄りすぎて、理解の穴が埋まらない&lt;/li&gt;
&lt;li&gt;単元ごとの弱点が定着して、点数が上下しやすい&lt;/li&gt;
&lt;/ul&gt;
&lt;/div&gt;
&lt;/div&gt;
&lt;/div&gt;
&lt;div class="col-md-6" style="padding: 0 8px; margin-bottom: 16px;"&gt;
&lt;div class="card h-100"&gt;
&lt;div class="card-header bg-white"&gt;&lt;strong&gt;塾別対策で最初に整えること&lt;/strong&gt;&lt;/div&gt;
&lt;div class="card-body"&gt;
&lt;ol class="mb-0"&gt;
&lt;li&gt;&lt;strong&gt;「テスト」と「復習」の位置づけ&lt;/strong&gt;を先に決める&lt;/li&gt;
&lt;li&gt;&lt;strong&gt;1週間の回し方&lt;/strong&gt;（優先順位・捨て所・再演習のタイミング）を決めてぶれにくくする&lt;/li&gt;
&lt;li&gt;&lt;strong&gt;弱点の見える化&lt;/strong&gt;（どの種類のミスか／どこで止まるか）を揃える&lt;/li&gt;
&lt;/ol&gt;
&lt;/div&gt;
&lt;/div&gt;
&lt;/div&gt;
&lt;/div&gt;
&lt;p&gt;&lt;!-- ====== NICHINOKEN ====== --&gt;&lt;/p&gt;
&lt;h2 id="nichinoken"&gt;日能研の塾別対策&lt;/h2&gt;
&lt;p&gt;日能研の仕組みを前提に、算数の学習サイクルを整えるためのページです。まず全体像（特徴・課題・活用の考え方）から掴みたい方はこちらへ。&lt;/p&gt;
&lt;p&gt;&lt;a href="https://natsui-sansu-juku.com/nichinoken-2/"&gt;日能研 算数フォロー｜テスト直し渋滞を解消する週テンプレ｜小4〜小6 中学受験&lt;/a&gt;&lt;/p&gt;
&lt;p&gt;「通っているが、算数が回らない／課題が定着している」など、より具体的なフォロー（個別指導の考え方・課題の整理）から見たい方はこちらへ。&lt;/p&gt;
&lt;p&gt;&lt;a href="https://natsui-sansu-juku.com/nichinouken/"&gt;日能研対応の算数個別指導｜中学受験&lt;/a&gt;&lt;/p&gt;
&lt;hr class="my-4" /&gt;
&lt;p&gt;&lt;!-- ====== SAPIX ====== --&gt;&lt;/p&gt;
&lt;h2 id="sapix"&gt;SAPIX（サピックス）の塾別対策&lt;/h2&gt;
&lt;p&gt;SAPIXは、授業スタイル・クラス替え・プリント運用など、独特の仕組みがあります。塾選びや併用判断の前提として、全体像を整理したい方はこちらへ。&lt;/p&gt;
&lt;p&gt;&lt;a href="https://natsui-sansu-juku.com/sapix-2/"&gt;サピックス（SAPIX）とは？特徴・費用・クラス替え（組分け/マンスリー）を塾選び目線で整理｜中学受験&lt;/a&gt;&lt;/p&gt;
&lt;p&gt;通塾中に「未消化」「復習管理の乱れ」「難度の上昇」で算数が不安定になってきた場合の、持ち直しの入口はこちらへ。&lt;/p&gt;
&lt;p&gt;&lt;a href="https://natsui-sansu-juku.com/sapix/"&gt;SAPIX算数の持ち直し｜未消化・復習管理を改善｜中学受験&lt;/a&gt;&lt;/p&gt;
&lt;hr class="my-4" /&gt;
&lt;p&gt;&lt;!-- ====== WASEACA ====== --&gt;&lt;/p&gt;
&lt;h2 id="waseaca"&gt;早稲田アカデミーの塾別対策&lt;/h2&gt;
&lt;p&gt;早稲田アカデミーを中学受験塾として検討する際に、コース体系や学習の前提を整理したい方はこちらへ。&lt;/p&gt;
&lt;p&gt;&lt;a href="https://natsui-sansu-juku.com/waseaca-2/"&gt;早稲田アカデミーの中学受験対策を整理｜コース体系・NN・宿題量まで保護者向けに解説&lt;/a&gt;&lt;/p&gt;
&lt;p&gt;通塾中の算数で「宿題が回らない」「予習と復習が混線する」など、運用面から整えたい方はこちらへ。&lt;/p&gt;
&lt;p&gt;&lt;a href="https://natsui-sansu-juku.com/waseda_academy/"&gt;早稲アカ算数｜宿題が回る予習の組み立て｜小4〜小6&lt;/a&gt;&lt;/p&gt;
&lt;hr class="my-4" /&gt;
&lt;p&gt;&lt;!-- ====== YOTSUYA ====== --&gt;&lt;/p&gt;
&lt;h2 id="yotsuya"&gt;四谷大塚の塾別対策&lt;/h2&gt;
&lt;p&gt;四谷大塚は「予習シリーズ」と「週テスト」を軸に、学習サイクルを回して積み上げる組み立てが特徴です。仕組み・教材・テストの位置づけを整理したい方はこちらへ。&lt;/p&gt;
&lt;p&gt;&lt;a href="https://natsui-sansu-juku.com/yotsuyaootuka-2/"&gt;四谷大塚の特徴｜予習シリーズと週テスト｜中学受験&lt;/a&gt;&lt;/p&gt;
&lt;div class="alert alert-secondary mt-4" style="border: 1px solid #e9ecef;"&gt;&lt;strong&gt;補足：&lt;/strong&gt;この「塾別対策」は、順次拡充していきます。まずは該当塾のページから、全体像と“回し方”の骨格を作るのが近道です。&lt;/div&gt;
&lt;/div&gt;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id="veu_cta-31373" class="veu_cta"&gt;&lt;/section&gt;
&lt;div class="veu_socialSet veu_socialSet-auto veu_socialSet-position-after veu_contentAddSection"&gt;
&lt;p&gt;&amp;nbsp;&lt;/p&gt;
&lt;/div&gt;
&lt;p&gt;&lt;!-- [ /.socialSet ] --&gt;&lt;/p&gt;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href="//www.facebook.com/sharer.php?src=bm&amp;u=https%3A%2F%2Fnatsui-sansu-juku.com%2Fschool%2F&amp;amp;t=%E5%A1%BE%E5%88%A5%E5%AF%BE%E7%AD%96%20%7C%20%E4%B8%AD%E5%AD%A6%E5%8F%97%E9%A8%93%E5%B0%82%E9%96%80%E3%80%80%E5%A4%8F%E4%BA%95%E7%AE%97%E6%95%B0%E5%A1%BE"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href="//twitter.com/intent/tweet?url=https%3A%2F%2Fnatsui-sansu-juku.com%2Fschool%2F&amp;amp;text=%E5%A1%BE%E5%88%A5%E5%AF%BE%E7%AD%96%20%7C%20%E4%B8%AD%E5%AD%A6%E5%8F%97%E9%A8%93%E5%B0%82%E9%96%80%E3%80%80%E5%A4%8F%E4%BA%95%E7%AE%97%E6%95%B0%E5%A1%BE" target="_blank" &gt;&lt;span class="vk_icon_w_r_sns_x_twitter icon_sns"&gt;&lt;/span&gt;&lt;span class="sns_txt"&gt;X&lt;/span&gt;&lt;/a&gt;&lt;/li&gt;&lt;li class="sb_bluesky sb_icon"&gt;&lt;a class="sb_icon_inner" href="https://bsky.app/intent/compose?text=%E5%A1%BE%E5%88%A5%E5%AF%BE%E7%AD%96%20%7C%20%E4%B8%AD%E5%AD%A6%E5%8F%97%E9%A8%93%E5%B0%82%E9%96%80%E3%80%80%E5%A4%8F%E4%BA%95%E7%AE%97%E6%95%B0%E5%A1%BE%0Ahttps%3A%2F%2Fnatsui-sansu-juku.com%2Fschool%2F" target="_blank" &gt;&lt;span class="vk_icon_w_r_sns_bluesky icon_sns"&gt;&lt;/span&gt;&lt;span class="sns_txt"&gt;Bluesky&lt;/span&gt;&lt;/a&gt;&lt;/li&gt;&lt;li class="sb_hatena sb_icon"&gt;&lt;a class="sb_icon_inner" href="//b.hatena.ne.jp/add?mode=confirm&amp;url=https%3A%2F%2Fnatsui-sansu-juku.com%2Fschool%2F&amp;amp;title=%E5%A1%BE%E5%88%A5%E5%AF%BE%E7%AD%96%20%7C%20%E4%B8%AD%E5%AD%A6%E5%8F%97%E9%A8%93%E5%B0%82%E9%96%80%E3%80%80%E5%A4%8F%E4%BA%95%E7%AE%97%E6%95%B0%E5%A1%BE"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sb_icon_inner"data-clipboard-text="塾別対策 | 中学受験専門　夏井算数塾 https://natsui-sansu-juku.com/school/"&gt;&lt;span class="vk_icon_w_r_sns_copy icon_sns"&gt;&lt;i class="fas fa-copy"&gt;&lt;/i&gt;&lt;/span&gt;&lt;span class="sns_txt"&gt;Copy&lt;/span&gt;&lt;/button&gt;&lt;/li&gt;&lt;/ul&gt;&lt;/div&gt;&lt;!-- [ /.socialSet ] --&gt;	
------</t>
  </si>
  <si>
    <t>https://natsui-sansu-juku.com/web/</t>
  </si>
  <si>
    <t>以下のページは不自然なワードを使用しています。
これらを適切に自然な言葉に置き換えて下さい。
なお、本文の装飾や構造は絶対に変えないでください。
【対象ページURL】
https://natsui-sansu-juku.com/web/
【検出された不自然ワード】
- 型
- 迷い
【本文】
------
&lt;p&gt;&lt;img fetchpriority="high" decoding="async" class="alignnone size-full wp-image-1849" src="https://natsui-sansu-juku.com/wp-content/uploads/2018/06/mat_web.png" sizes="(max-width: 755px) 100vw, 755px" srcset="https://natsui-sansu-juku.com/wp-content/uploads/2018/06/mat_web.png 755w, https://natsui-sansu-juku.com/wp-content/uploads/2018/06/mat_web-300x139.png 300w" alt="SAPIX対策をテーマにしたイメージ画像。難関中学受験に向けた学習サポートを示唆しています。" width="755" height="350" /&gt;&lt;br /&gt;
本講座を含む夏井算数塾の開講講座の全体像は、&lt;a href="https://natsui-sansu-juku.com/kouza/"&gt;開講講座 – 中学受験専門 夏井算数塾（全体像はこちら）&lt;/a&gt;でご確認ください。&lt;/p&gt;
&lt;p&gt;&lt;!-- ▼ 目立つCTA（上部追加／元の文は変更なし） --&gt;&lt;/p&gt;
&lt;div style="background: #0d6efd; border: 2px solid #0a58ca; color: #fff; padding: 18px 18px 16px; margin: 18px 0 26px; border-radius: 12px; text-align: center;"&gt;
&lt;div style="font-size: 18px; font-weight: 800; letter-spacing: .02em; margin-bottom: 8px;"&gt;算数の動画講義、どれから始めるか迷ったら&lt;/div&gt;
&lt;div style="font-size: 14px; opacity: .95; margin-bottom: 12px;"&gt;学年／テスト種別（マンスリー等）／悩みをもとに、いちばん迷いにくい順に整理します&lt;/div&gt;
&lt;p&gt;&lt;a style="display: inline-block; background: #fff; color: #0a58ca; padding: 12px 22px; text-decoration: none; border-radius: 10px; font-weight: 800;" href="https://natsui-sansu-juku.com/inquiry/"&gt;&lt;br /&gt;
▶ お問い合わせ&lt;br /&gt;
&lt;/a&gt;&lt;br /&gt;
&lt;a style="display: inline-block; margin-left: 10px; background: #111; color: #fff; padding: 12px 18px; text-decoration: none; border-radius: 10px; font-weight: 800;" href="https://natsui-sansu-juku.com/kouza/"&gt;&lt;br /&gt;
▶ 開講講座の全体像を見る&lt;br /&gt;
&lt;/a&gt;&lt;/p&gt;
&lt;/div&gt;
&lt;h3&gt;夏井算数塾・WEB講座一覧&lt;/h3&gt;
&lt;p&gt;&lt;!-- ▼ CTA（一覧の直後に差し込み／元の文は変更なし） --&gt;&lt;/p&gt;
&lt;div style="background: #111; color: #fff; padding: 22px; margin: 14px 0 26px; border-radius: 14px; text-align: center;"&gt;
&lt;div style="font-size: 18px; font-weight: 800; margin-bottom: 8px;"&gt;「日々のサポート」「マンスリー」「夏」どれが今の最優先？&lt;/div&gt;
&lt;div style="font-size: 14px; opacity: .92; margin-bottom: 14px;"&gt;直近のテスト結果と苦手単元を添えて送ってください&lt;/div&gt;
&lt;p&gt;&lt;a style="display: inline-block; background: #fff; color: #111; padding: 12px 26px; text-decoration: none; border-radius: 10px; font-weight: 800;" href="https://natsui-sansu-juku.com/inquiry/"&gt;&lt;br /&gt;
▶ お問い合わせ&lt;br /&gt;
&lt;/a&gt;&lt;/p&gt;
&lt;/div&gt;
&lt;h2&gt;夏井算数塾WEB～より速く進める算数講義～【WEB動画配信】&lt;/h2&gt;
&lt;p&gt;中学受験のために算数を学習する小学生の「より具体的な悩み」を解決するためのWEB講義サイトです。&lt;br /&gt;
より速く算数学習を進めるために必要な映像授業を提供してまいります。&lt;br /&gt;
現在、&lt;br /&gt;
・&lt;a href="https://filmuy.com/arithmetica/category/477"&gt;【Sapix】小５　日々の算数サポート&lt;/a&gt;&lt;br /&gt;
・&lt;a href="https://filmuy.com/arithmetica/category/638"&gt;【Sapix】小５　マンスリープレテスト&lt;/a&gt;&lt;br /&gt;
・&lt;a href="https://filmuy.com/arithmetica/category/476"&gt;【Sapix】小５　夏の算数サポート&lt;/a&gt;&lt;/p&gt;
&lt;p&gt;をプレリリース中です。&lt;/p&gt;
&lt;p&gt;&lt;!-- ▼ 中間CTA（講座説明の直後／元の文は変更なし） --&gt;&lt;/p&gt;
&lt;div style="background: #fff3cd; border: 2px solid #ffec99; padding: 18px; margin: 24px 0 28px; border-radius: 14px;"&gt;
&lt;div style="font-size: 18px; font-weight: 800; margin-bottom: 8px; color: #7a5a00;"&gt;動画だけで止まりやすい所まで、先に潰したい方へ&lt;/div&gt;
&lt;div style="font-size: 14px; color: #7a5a00; margin-bottom: 12px;"&gt;「どの回を見て」「どの問題で止まったか」まで共有できると、打つ手が早くなります&lt;/div&gt;
&lt;p&gt;&lt;a style="display: inline-block; background: #7a5a00; color: #fff; padding: 12px 22px; text-decoration: none; border-radius: 10px; font-weight: 800;" href="https://natsui-sansu-juku.com/inquiry/"&gt;&lt;br /&gt;
▶ お問い合わせ&lt;br /&gt;
&lt;/a&gt;&lt;/p&gt;
&lt;/div&gt;
&lt;p&gt;&lt;!-- ▼ FAQ（追加／元の文は変更なし） --&gt;&lt;/p&gt;
&lt;h2&gt;よくある質問（夏井算数塾WEB）&lt;/h2&gt;
&lt;details&gt;
&lt;summary&gt;&lt;strong&gt;Q. どの講座（カテゴリ）から始めればいいですか&lt;/strong&gt;&lt;/summary&gt;
&lt;p&gt;学年と直近のテスト（マンスリー等）の状況で優先順位が変わります。「今困っている単元」「直近の取りこぼしパターン」を基準に、日々のサポート／マンスリー対策／季節講座のどれを先にするか決めます。&lt;/p&gt;
&lt;/details&gt;
&lt;details&gt;
&lt;summary&gt;&lt;strong&gt;Q. 動画はどんな悩みに向いていますか&lt;/strong&gt;&lt;/summary&gt;
&lt;p&gt;「授業は進んでいるのに定着しない」「復習の順番が決まらない」「テストで同じ所を落とす」といった、具体的なつまずきを潰しながら進める用途に向いています。&lt;/p&gt;
&lt;/details&gt;
&lt;details&gt;
&lt;summary&gt;&lt;strong&gt;Q. 見ても伸びない時は、何を確認すべきですか&lt;/strong&gt;&lt;/summary&gt;
&lt;p&gt;①視聴→②解き直し→③同系統の反復、の流れが作れているかが鍵です。止まった問題を特定し、同じパターンの問題で再現できるかを確認します。&lt;/p&gt;
&lt;/details&gt;
&lt;details&gt;
&lt;summary&gt;&lt;strong&gt;Q. SAPIX小5の講座は、どんな位置づけですか&lt;/strong&gt;&lt;/summary&gt;
&lt;p&gt;「日々の算数サポート」「マンスリープレテスト」「夏の算数サポート」を、必要な時期に補強できるように整理した講座群です。テスト前の見直しや穴埋めに使います。&lt;/p&gt;
&lt;/details&gt;
&lt;details&gt;
&lt;summary&gt;&lt;strong&gt;Q. どこでもゼミナールとの違いは何ですか&lt;/strong&gt;&lt;/summary&gt;
&lt;p&gt;夏井算数塾WEBは動画配信、どこでもゼミナールは「WEB型一斉授業」（提携事業）です。目的（自分のペースで補強／一斉授業で参加）で使い分けます。&lt;/p&gt;
&lt;/details&gt;
&lt;h2&gt;どこでもゼミナール【WEB型・集団】(提携事業)&lt;/h2&gt;
&lt;p&gt;中学受験指導では初の「WEB型一斉授業」を展開しています。詳細は&lt;a href="http://doco-zemi.com/"&gt;コチラ&lt;/a&gt;。&lt;/p&gt;
&lt;p&gt;&lt;!-- ▼ 最終CTA（下部追加／元の文は変更なし） --&gt;&lt;/p&gt;
&lt;div style="background: #111; color: #fff; padding: 28px; margin: 34px 0 10px; border-radius: 14px; text-align: center;"&gt;
&lt;div style="font-size: 20px; font-weight: 800; margin-bottom: 10px;"&gt;今の悩みに合う講座を、ここで決める&lt;/div&gt;
&lt;div style="font-size: 14px; opacity: .92; margin-bottom: 18px;"&gt;学年／直近テスト／苦手単元を添えて、状況をそのまま送ってください&lt;/div&gt;
&lt;p&gt;&lt;a style="display: inline-block; background: #fff; color: #111; padding: 14px 30px; text-decoration: none; border-radius: 10px; font-weight: 800;" href="https://natsui-sansu-juku.com/contact/"&gt;&lt;br /&gt;
▶ お問い合わせ&lt;br /&gt;
&lt;/a&gt;&lt;br /&gt;
&lt;a style="display: inline-block; margin-left: 10px; background: #0d6efd; color: #fff; padding: 14px 22px; text-decoration: none; border-radius: 10px; font-weight: 800;" href="https://natsui-sansu-juku.com/inquiry/"&gt;&lt;br /&gt;
▶ 開講講座の全体像を見る&lt;br /&gt;
&lt;/a&gt;&lt;/p&gt;
&lt;/div&gt;
&lt;section id="veu_cta-31796" class="veu_cta"&gt;&lt;/section&gt;
&lt;div class="veu_socialSet veu_socialSet-auto veu_socialSet-position-after veu_contentAddSection"&gt;
&lt;p&gt;&amp;nbsp;&lt;/p&gt;
&lt;/div&gt;
&lt;p&gt;&lt;!-- [ /.socialSet ] --&gt;&lt;/p&gt;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href="//www.facebook.com/sharer.php?src=bm&amp;u=https%3A%2F%2Fnatsui-sansu-juku.com%2Fweb%2F&amp;amp;t=WEB%E8%AC%9B%E5%BA%A7%20%7C%20%E4%B8%AD%E5%AD%A6%E5%8F%97%E9%A8%93%E5%B0%82%E9%96%80%E3%80%80%E5%A4%8F%E4%BA%95%E7%AE%97%E6%95%B0%E5%A1%BE"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href="//twitter.com/intent/tweet?url=https%3A%2F%2Fnatsui-sansu-juku.com%2Fweb%2F&amp;amp;text=WEB%E8%AC%9B%E5%BA%A7%20%7C%20%E4%B8%AD%E5%AD%A6%E5%8F%97%E9%A8%93%E5%B0%82%E9%96%80%E3%80%80%E5%A4%8F%E4%BA%95%E7%AE%97%E6%95%B0%E5%A1%BE" target="_blank" &gt;&lt;span class="vk_icon_w_r_sns_x_twitter icon_sns"&gt;&lt;/span&gt;&lt;span class="sns_txt"&gt;X&lt;/span&gt;&lt;/a&gt;&lt;/li&gt;&lt;li class="sb_bluesky sb_icon"&gt;&lt;a class="sb_icon_inner" href="https://bsky.app/intent/compose?text=WEB%E8%AC%9B%E5%BA%A7%20%7C%20%E4%B8%AD%E5%AD%A6%E5%8F%97%E9%A8%93%E5%B0%82%E9%96%80%E3%80%80%E5%A4%8F%E4%BA%95%E7%AE%97%E6%95%B0%E5%A1%BE%0Ahttps%3A%2F%2Fnatsui-sansu-juku.com%2Fweb%2F" target="_blank" &gt;&lt;span class="vk_icon_w_r_sns_bluesky icon_sns"&gt;&lt;/span&gt;&lt;span class="sns_txt"&gt;Bluesky&lt;/span&gt;&lt;/a&gt;&lt;/li&gt;&lt;li class="sb_hatena sb_icon"&gt;&lt;a class="sb_icon_inner" href="//b.hatena.ne.jp/add?mode=confirm&amp;url=https%3A%2F%2Fnatsui-sansu-juku.com%2Fweb%2F&amp;amp;title=WEB%E8%AC%9B%E5%BA%A7%20%7C%20%E4%B8%AD%E5%AD%A6%E5%8F%97%E9%A8%93%E5%B0%82%E9%96%80%E3%80%80%E5%A4%8F%E4%BA%95%E7%AE%97%E6%95%B0%E5%A1%BE"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sb_icon_inner"data-clipboard-text="WEB講座 | 中学受験専門　夏井算数塾 https://natsui-sansu-juku.com/web/"&gt;&lt;span class="vk_icon_w_r_sns_copy icon_sns"&gt;&lt;i class="fas fa-copy"&gt;&lt;/i&gt;&lt;/span&gt;&lt;span class="sns_txt"&gt;Copy&lt;/span&gt;&lt;/button&gt;&lt;/li&gt;&lt;/ul&gt;&lt;/div&gt;&lt;!-- [ /.socialSet ] --&gt;	
------</t>
  </si>
  <si>
    <t>https://natsui-sansu-juku.com/what_is_asen/</t>
  </si>
  <si>
    <t>以下のページは不自然なワードを使用しています。
これらを適切に自然な言葉に置き換えて下さい。
なお、本文の装飾や構造は絶対に変えないでください。
【対象ページURL】
https://natsui-sansu-juku.com/what_is_asen/
【検出された不自然ワード】
- 型
- 迷い
- 失点
【本文】
------
&lt;p&gt;夏井算数塾では、開塾以来のモットーである&lt;strong&gt;「効率的な算数学習の極限化」&lt;/strong&gt;を追求してきました。&lt;br /&gt;
その集大成として開発・進化を続けているのが、オリジナル個別指導システム&lt;strong&gt;「ASEN（アゼン）」&lt;/strong&gt;です。&lt;br /&gt;
ここでは、ASENのコンセプトや電子黒板システムの特徴、多彩なデータベース機能などを整理しながら、その強みを分かりやすくご紹介します。&lt;br /&gt;
夏井算数塾の算数個別指導の全体像はこちら：&lt;a href="https://natsui-sansu-juku.com/kobetsu/"&gt;中学受験算数の個別指導（全体像はこちら）&lt;/a&gt;&lt;/p&gt;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&lt;h2&gt;オリジナル個別指導システム「ASEN（アゼン）」とは&lt;/h2&gt;
&lt;p&gt;ASENは、夏井算数塾が独自に開発した&lt;strong&gt;オリジナルの個別指導システム&lt;/strong&gt;です。&lt;br /&gt;
一般的な個別指導とは一線を画し、保護者様や教育関係者様を文字通り&lt;strong&gt;&lt;span style="color: #0000ff;"&gt;「唖然（あぜん）」&lt;/span&gt;&lt;/strong&gt;とさせてきた、最上級のアプリケーションを用いた１対１の個別指導を実現しています。&lt;/p&gt;
&lt;p&gt;システム名&lt;strong&gt;「ASEN」&lt;/strong&gt;は、以下の頭文字から構成されています。&lt;/p&gt;
&lt;ul&gt;
&lt;li&gt;&lt;strong&gt;&lt;span style="color: #ff0000;"&gt;A&lt;/span&gt;：Arithmetica&lt;/strong&gt;（当塾・社名）&lt;/li&gt;
&lt;li&gt;&lt;strong&gt;&lt;span style="color: #ff0000;"&gt;S&lt;/span&gt;：Shortening&lt;/strong&gt;（&lt;span style="color: #0000ff;"&gt;短縮&lt;/span&gt;）&lt;/li&gt;
&lt;li&gt;&lt;strong&gt;&lt;span style="color: #ff0000;"&gt;E&lt;/span&gt;：Efficiency&lt;/strong&gt;（&lt;span style="color: #0000ff;"&gt;能率性&lt;/span&gt;）&lt;/li&gt;
&lt;li&gt;&lt;strong&gt;&lt;span style="color: #ff0000;"&gt;N&lt;/span&gt;：NextAge&lt;/strong&gt;（&lt;span style="color: #0000ff;"&gt;新時代&lt;/span&gt;）&lt;/li&gt;
&lt;/ul&gt;
&lt;p&gt;この名前の通り、ASENは&lt;strong&gt;「時間の短縮」×「学習の能率化」×「次世代型個別指導」&lt;/strong&gt;を同時に実現することを目的としています。&lt;/p&gt;
&lt;h2&gt;ASENを支える３つのコア機能&lt;/h2&gt;
&lt;h3&gt;1. 独自進化を遂げた電子黒板システム&lt;/h3&gt;
&lt;p&gt;ASENの中心にあるのが、個別指導に必要な機能だけを徹底的に厳選し、&lt;strong&gt;&lt;span style="color: #008000;"&gt;「最もスピーディーに操作」&lt;/span&gt;できるよう特化した電子黒板システム&lt;/strong&gt;です。&lt;br /&gt;
独自の進化を遂げた結果、通常の個別指導ではどうしても発生する「ムダ」を徹底的にそぎ落とし、授業の１分１秒まで学習に集中できる環境を実現しています。&lt;/p&gt;
&lt;div class="rounded" style="background-color: whitesmoke; padding: 10px;"&gt;
&lt;p&gt;&lt;strong&gt;電子黒板システムの主な特徴&lt;/strong&gt;&lt;/p&gt;
&lt;ul&gt;
&lt;li&gt;指導当日に生徒さんが&lt;strong&gt;&lt;span style="color: #0000ff;"&gt;持参したテスト問題&lt;/span&gt;&lt;/strong&gt;も、&lt;strong&gt;&lt;span style="color: #ff0000;"&gt;すぐに電子黒板上で解説&lt;/span&gt;&lt;/strong&gt;することが可能。&lt;/li&gt;
&lt;li&gt;あらかじめ用意した問題であれば、&lt;strong&gt;&lt;span style="color: #0000ff;"&gt;１クリックで解説を表示&lt;/span&gt;&lt;/strong&gt;（全体／一部）でき、説明にかかる&lt;strong&gt;&lt;span style="color: #ff0000;"&gt;無駄な時間を大幅に短縮&lt;/span&gt;&lt;/strong&gt;。&lt;/li&gt;
&lt;li&gt;指導の進行具合を見ながら、その場で&lt;strong&gt;&lt;span style="color: #0000ff;"&gt;問題の追加・削除・改変&lt;/span&gt;&lt;/strong&gt;が可能。&lt;br /&gt;
⇒ 習得に時間がかかっている分野は演習量を手厚く、すでに理解できている分野は演習量を抑えるなど、&lt;strong&gt;&lt;span style="color: #ff0000;"&gt;生徒さんごとにカスタマイズした構成&lt;/span&gt;&lt;/strong&gt;に即時変更できる。&lt;/li&gt;
&lt;/ul&gt;
&lt;/div&gt;
&lt;p&gt;このように、ASENの電子黒板システムを活用することで、&lt;strong&gt;生徒さんの状況に極限まで合わせた指導を毎回提供&lt;/strong&gt;することが可能になります。&lt;/p&gt;
&lt;table&gt;
&lt;tbody&gt;
&lt;tr&gt;
&lt;td style="color: #ffffff; padding: 8px;" bgcolor="22bb22"&gt;※電子黒板の表示例：問題・図・解説が一目で表示されるので、テキストとノートを行ったり来たりする手間がなくなる。&lt;/td&gt;
&lt;/tr&gt;
&lt;tr&gt;
&lt;td&gt;&lt;img fetchpriority="high" decoding="async" class="alignnone size-large wp-image-688" src="https://natsui-sansu-juku.com/wp-content/uploads/2018/05/kaisetu-1024x575.png" alt="電子黒板に表示された問題と解説の画面。問題・図・解説が一画面で確認できるASENの表示例。" width="640" height="359" srcset="https://natsui-sansu-juku.com/wp-content/uploads/2018/05/kaisetu-1024x575.png 1024w, https://natsui-sansu-juku.com/wp-content/uploads/2018/05/kaisetu-300x169.png 300w, https://natsui-sansu-juku.com/wp-content/uploads/2018/05/kaisetu-768x431.png 768w, https://natsui-sansu-juku.com/wp-content/uploads/2018/05/kaisetu.png 1917w" sizes="(max-width: 640px) 100vw, 640px" /&gt;&lt;/td&gt;
&lt;/tr&gt;
&lt;/tbody&gt;
&lt;/table&gt;
&lt;h3&gt;2. オリジナル問題集・解説集を素早く作成&lt;/h3&gt;
&lt;p&gt;電子黒板上で作成された板書は、そのまま&lt;strong&gt;復習用資料&lt;/strong&gt;として非常に有効です。&lt;br /&gt;
一方で、&lt;/p&gt;
&lt;blockquote&gt;&lt;p&gt;「解説してもらった問題をもう一度自力で解き直して、理解できているかを確認したい」&lt;/p&gt;&lt;/blockquote&gt;
&lt;p&gt;というニーズも多くあります。ASENでは、こうした要望に応えるために、&lt;br /&gt;
&lt;strong&gt;&lt;span style="color: #0000ff;"&gt;解説に該当する部分のみを取り外す機能&lt;/span&gt;&lt;/strong&gt;を搭載しています。&lt;/p&gt;
&lt;p&gt;これにより、&lt;/p&gt;
&lt;ul&gt;
&lt;li&gt;これまでに&lt;strong&gt;間違えた問題だけを集めた「復習用問題集」&lt;/strong&gt;を数分で作成&lt;/li&gt;
&lt;li&gt;解説を隠した状態で&lt;strong&gt;「自力で解き直す」確認用プリント&lt;/strong&gt;を即座に用意&lt;/li&gt;
&lt;/ul&gt;
&lt;p&gt;といったことが簡単に行えます。&lt;/p&gt;
&lt;p&gt;&lt;img decoding="async" class="alignnone size-large wp-image-990" src="https://natsui-sansu-juku.com/wp-content/uploads/2018/05/mondai-1024x576.png" alt="ASENを使って作成された復習用問題プリントのイメージ。解説部分を除いた問題のみが印刷されている。" width="640" height="360" srcset="https://natsui-sansu-juku.com/wp-content/uploads/2018/05/mondai-1024x576.png 1024w, https://natsui-sansu-juku.com/wp-content/uploads/2018/05/mondai-300x169.png 300w, https://natsui-sansu-juku.com/wp-content/uploads/2018/05/mondai-768x432.png 768w, https://natsui-sansu-juku.com/wp-content/uploads/2018/05/mondai.png 1917w" sizes="(max-width: 640px) 100vw, 640px" /&gt;&lt;/p&gt;
&lt;p&gt;&lt;strong&gt;「授業で習った ⇒ すぐに解き直す ⇒ 間違えた問題だけを再度集中的に演習」&lt;/strong&gt;&lt;br /&gt;
というサイクルを、ほぼ自動的に回せる点がASENの大きな強みです。&lt;/p&gt;
&lt;h3&gt;3. 多彩な集計軸を持つ授業データベース&lt;/h3&gt;
&lt;p&gt;ASENでは、これまでに実施した全ての授業データをシステム上で管理・集計しています。&lt;br /&gt;
そのため、講師は指導中に次のような情報をすぐに呼び出すことができます。&lt;/p&gt;
&lt;ul&gt;
&lt;li&gt;「これまでに&lt;strong&gt;最も多く間違えた平面図形の問題の傾向&lt;/strong&gt;は何か？」&lt;/li&gt;
&lt;li&gt;「&lt;strong&gt;通過算を最後に学習したのはいつか&lt;/strong&gt;？」&lt;/li&gt;
&lt;li&gt;「同じ単元で以前つまずいた類題はどれか？」&lt;/li&gt;
&lt;/ul&gt;
&lt;p&gt;このように、授業データベースを活用することで、&lt;br /&gt;
&lt;strong&gt;&lt;span style="color: #ff0000;"&gt;「指導を行っている今、この瞬間に必要な情報」&lt;/span&gt;&lt;/strong&gt;を即座に取り出すことができます。&lt;br /&gt;
結果として、&lt;/p&gt;
&lt;ul&gt;
&lt;li&gt;その場で&lt;strong&gt;最適な復習内容・演習問題を提示&lt;/strong&gt;できる&lt;/li&gt;
&lt;li&gt;「なんとなく」ではなく、&lt;strong&gt;データに基づいた指導&lt;/strong&gt;が行える&lt;/li&gt;
&lt;/ul&gt;
&lt;p&gt;など、個別指導の質を一段と高めることが可能になります。&lt;/p&gt;
&lt;h2&gt;ASENがもたらす学習効果とメリット&lt;/h2&gt;
&lt;p&gt;ここまで見てきたASENの機能をまとめると、次のような学習効果・メリットが挙げられます。&lt;/p&gt;
&lt;ul&gt;
&lt;li&gt;&lt;strong&gt;無駄のない１対１指導&lt;/strong&gt;&lt;br /&gt;
問題提示・板書・解説・復習プリント作成などをシステム化することで、授業時間のほぼ全てを「理解」と「演習」に充てられる。&lt;/li&gt;
&lt;li&gt;&lt;strong&gt;生徒ごとに最適化されたカスタマイズ&lt;/strong&gt;&lt;br /&gt;
その場で問題の追加・削除・改変ができ、理解度に応じて演習量を即時調整できる。&lt;/li&gt;
&lt;li&gt;&lt;strong&gt;間違いを活かす復習サイクル&lt;/strong&gt;&lt;br /&gt;
間違えた問題だけを集めたオリジナル問題集を短時間で作成し、理解定着を図ることができる。&lt;/li&gt;
&lt;li&gt;&lt;strong&gt;データベースに基づく戦略的指導&lt;/strong&gt;&lt;br /&gt;
過去の授業データを多角的に集計し、弱点単元・頻出ミス・学習履歴を踏まえた指導が可能。&lt;/li&gt;
&lt;li&gt;&lt;strong&gt;保護者からも状況が説明しやすい&lt;/strong&gt;&lt;br /&gt;
「どの単元を」「いつ」「どのように」指導し、「どの問題でつまずいたか」がデータで残るため、学習状況を客観的に共有しやすい。&lt;/li&gt;
&lt;/ul&gt;
&lt;h2&gt;まとめ｜ASENで「効率的な算数学習の極限化」を実現&lt;/h2&gt;
&lt;p&gt;オリジナル個別指導システム&lt;strong&gt;「ASEN（アゼン）」&lt;/strong&gt;は、夏井算数塾が掲げる&lt;br /&gt;
&lt;strong&gt;&lt;span style="color: #0000ff;"&gt;「効率的な算数学習の極限化」&lt;/span&gt;&lt;/strong&gt;&lt;br /&gt;
を実現するために磨き上げてきた、次世代型の個別指導システムです。&lt;/p&gt;
&lt;p&gt;電子黒板・復習プリント自動生成・授業データベースという３つの柱によって、&lt;/p&gt;
&lt;ul&gt;
&lt;li&gt;無駄のない濃密な１対１授業&lt;/li&gt;
&lt;li&gt;生徒ごとに最適化されたカリキュラム&lt;/li&gt;
&lt;li&gt;データに基づく的確な弱点補強&lt;/li&gt;
&lt;/ul&gt;
&lt;p&gt;を同時に成立させています。&lt;/p&gt;
&lt;p&gt;「同じ１時間でも、できるだけ多くの理解と演習を積ませたい」&lt;br /&gt;
「その子にとって本当に必要な問題だけを、効率よくこなしてほしい」&lt;br /&gt;
そうお考えのご家庭にとって、ASENを用いた夏井算数塾の個別指導は、大きな力となるはずです。&lt;br /&gt;
ぜひ、教室にてその効果を体感してみてください。&lt;/p&gt;
&lt;div style="border: 1px solid rgba(22,163,74,.25); background: rgba(22,163,74,.06); border-radius: 14px; padding: 14px; margin: 18px 0;"&gt;
&lt;div style="margin: 0 0 6px; font-weight: 900; color: #111827; font-size: 1.05rem; line-height: 1.4;"&gt;外部の力を使うべきか迷っている方へ&lt;/div&gt;
&lt;p style="margin: 0 0 10px; color: #6b7280; font-size: .92rem; line-height: 1.7;"&gt;※申込ではなく、状況を整理するための判断材料です。&lt;/p&gt;
&lt;ul style="margin: 0 0 10px; padding-left: 18px; color: #111827; line-height: 1.7;"&gt;
&lt;li style="margin: 0 0 6px;"&gt;授業を聴いて帰ってきたはずだが、翌日に残らない&lt;/li&gt;
&lt;li style="margin: 0 0 6px;"&gt;宿題と直しが回らず、積み残し化している&lt;/li&gt;
&lt;li style="margin: 0;"&gt;後手に回りすぎて、何から手を付けるべきか分からない&lt;/li&gt;
&lt;/ul&gt;
&lt;p&gt;&lt;!-- ▼ 判断ページ分岐（超要約） --&gt;&lt;/p&gt;
&lt;div style="margin: 0 0 12px; padding: 10px 12px; background: #ffffff; border-radius: 10px; border: 1px solid rgba(22,163,74,.25);"&gt;
&lt;div style="font-size: .9rem; font-weight: bold; margin: 0 0 6px; color: #14532d;"&gt;▼ 迷い別：先に見る判断ページ&lt;/div&gt;
&lt;ul style="margin: 0; padding-left: 16px; font-size: .9rem; line-height: 1.6;"&gt;
&lt;li&gt;方式で迷う → &lt;a href="https://natsui-sansu-juku.com/column/withyou/"&gt;オンライン個別の全体像&lt;/a&gt;&lt;/li&gt;
&lt;li&gt;オンライン不安 → &lt;a href="https://natsui-sansu-juku.com/story002/"&gt;2画面方式の判断&lt;/a&gt;&lt;/li&gt;
&lt;li&gt;復習が回らない → &lt;a href="https://natsui-sansu-juku.com/story001/"&gt;個別指導の仕組み&lt;/a&gt;&lt;/li&gt;
&lt;li&gt;根拠で納得したい → &lt;a href="https://natsui-sansu-juku.com/what_is_asen/"&gt;ASENとは&lt;/a&gt;&lt;/li&gt;
&lt;li&gt;比較して決めたい → &lt;a href="https://natsui-sansu-juku.com/column/kokogachigau/"&gt;個別の違い&lt;/a&gt;&lt;/li&gt;
&lt;li&gt;過去問で失点 → &lt;a href="https://natsui-sansu-juku.com/column/tokuten_detail/"&gt;得点力判断&lt;/a&gt;&lt;/li&gt;
&lt;/ul&gt;
&lt;/div&gt;
&lt;p&gt;&lt;!-- ▼ CTA --&gt;&lt;/p&gt;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判断材料をまとめて見る&lt;br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id="veu_cta-31446"&gt;&lt;h1 class="cta_title"&gt;当塾のご紹介&lt;/h1&gt;&lt;div class="cta_body"&gt;&lt;div class="cta_body_image cta_body_image_right"&gt;&lt;a href="https://natsui-sansu-juku.com/ct/intro/" target="_blank"&gt;&lt;img width="750" height="422" src="https://natsui-sansu-juku.com/wp-content/uploads/2020/06/紹介-1024x576.jpg" class="attachment-large size-large" alt="" srcset="https://natsui-sansu-juku.com/wp-content/uploads/2020/06/紹介-1024x576.jpg 1024w, https://natsui-sansu-juku.com/wp-content/uploads/2020/06/紹介-300x169.jpg 300w, https://natsui-sansu-juku.com/wp-content/uploads/2020/06/紹介-768x432.jpg 768w, https://natsui-sansu-juku.com/wp-content/uploads/2020/06/紹介-320x180.jpg 320w, https://natsui-sansu-juku.com/wp-content/uploads/2020/06/紹介.jpg 1280w" sizes="(max-width: 750px) 100vw, 750px" /&gt;&lt;/a&gt;&lt;/div&gt;&lt;div class="cta_body_txt image_exist"&gt;夏井算数塾の個別指導の他塾と異なる点や、夏井算数塾にしかないオンライン個別指導の紹介をさせていただいております。当塾にしかないシステムをぜひご覧ください！&lt;/div&gt;&lt;div class="cta_body_link"&gt;&lt;a href="https://natsui-sansu-juku.com/ct/intro/" class="btn btn-primary btn-block btn-lg" target="_blank"&gt;当塾のご紹介&lt;/a&gt;&lt;/div&gt;&lt;/div&gt;&lt;!--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what_is_asen%2F&amp;amp;t=%E3%82%AA%E3%83%AA%E3%82%B8%E3%83%8A%E3%83%AB%E5%80%8B%E5%88%A5%E6%8C%87%E5%B0%8E%E3%82%B7%E3%82%B9%E3%83%86%E3%83%A0%E3%80%8C%EF%BC%A1%EF%BC%B3%EF%BC%A5%EF%BC%AE%28%E3%82%A2%E3%82%BC%E3%83%B3%29%E3%80%8D%E3%81%A8%E3%81%AF%EF%BC%9F%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what_is_asen%2F&amp;amp;text=%E3%82%AA%E3%83%AA%E3%82%B8%E3%83%8A%E3%83%AB%E5%80%8B%E5%88%A5%E6%8C%87%E5%B0%8E%E3%82%B7%E3%82%B9%E3%83%86%E3%83%A0%E3%80%8C%EF%BC%A1%EF%BC%B3%EF%BC%A5%EF%BC%AE%28%E3%82%A2%E3%82%BC%E3%83%B3%29%E3%80%8D%E3%81%A8%E3%81%AF%EF%BC%9F%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82%AA%E3%83%AA%E3%82%B8%E3%83%8A%E3%83%AB%E5%80%8B%E5%88%A5%E6%8C%87%E5%B0%8E%E3%82%B7%E3%82%B9%E3%83%86%E3%83%A0%E3%80%8C%EF%BC%A1%EF%BC%B3%EF%BC%A5%EF%BC%AE%28%E3%82%A2%E3%82%BC%E3%83%B3%29%E3%80%8D%E3%81%A8%E3%81%AF%EF%BC%9F%20%7C%20%E4%B8%AD%E5%AD%A6%E5%8F%97%E9%A8%93%E5%B0%82%E9%96%80%E3%80%80%E5%A4%8F%E4%BA%95%E7%AE%97%E6%95%B0%E5%A1%BE%0Ahttps%3A%2F%2Fnatsui-sansu-juku.com%2Fwhat_is_asen%2F" target="_blank" &gt;&lt;span class="vk_icon_w_r_sns_bluesky icon_sns"&gt;&lt;/span&gt;&lt;span class="sns_txt"&gt;Bluesky&lt;/span&gt;&lt;/a&gt;&lt;/li&gt;&lt;li class="sb_hatena sb_icon"&gt;&lt;a class="sb_icon_inner" href="//b.hatena.ne.jp/add?mode=confirm&amp;url=https%3A%2F%2Fnatsui-sansu-juku.com%2Fwhat_is_asen%2F&amp;amp;title=%E3%82%AA%E3%83%AA%E3%82%B8%E3%83%8A%E3%83%AB%E5%80%8B%E5%88%A5%E6%8C%87%E5%B0%8E%E3%82%B7%E3%82%B9%E3%83%86%E3%83%A0%E3%80%8C%EF%BC%A1%EF%BC%B3%EF%BC%A5%EF%BC%AE%28%E3%82%A2%E3%82%BC%E3%83%B3%29%E3%80%8D%E3%81%A8%E3%81%AF%EF%BC%9F%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sb_icon_inner"data-clipboard-text="オリジナル個別指導システム「ＡＳＥＮ(アゼン)」とは？ | 中学受験専門　夏井算数塾 https://natsui-sansu-juku.com/what_is_asen/"&gt;&lt;span class="vk_icon_w_r_sns_copy icon_sns"&gt;&lt;i class="fas fa-copy"&gt;&lt;/i&gt;&lt;/span&gt;&lt;span class="sns_txt"&gt;Copy&lt;/span&gt;&lt;/button&gt;&lt;/li&gt;&lt;/ul&gt;&lt;/div&gt;&lt;!-- [ /.socialSet ] --&gt;	
------</t>
  </si>
  <si>
    <t>https://rika-quest.com/column/gas_and_aqueous_liquid/</t>
  </si>
  <si>
    <t>以下のページは不自然なワードを使用しています。
これらを適切に自然な言葉に置き換えて下さい。
なお、本文の装飾や構造は絶対に変えないでください。
【対象ページURL】
https://rika-quest.com/column/gas_and_aqueous_liquid/
【検出された不自然ワード】
- 固定
- 設計
- 刺
【本文】
------
&lt;p&gt;&lt;!-- 気体と水溶液／気体戦隊ロクレンジャー｜WordPress固定ページ用HTML --&gt;&lt;/p&gt;
&lt;div class="container my-4"&gt;
&lt;p&gt;&lt;!-- Hero セクション --&gt;&lt;/p&gt;
&lt;div class="card shadow-sm mb-4 border-0" style="background: linear-gradient(135deg, #6a1b9a, #00838f); color: #fff;"&gt;
&lt;div class="card-body p-4"&gt;
&lt;div class="d-flex flex-wrap justify-content-between align-items-center mb-2"&gt;&lt;span class="badge bg-warning text-dark mb-1" style="font-size: 0.8rem;"&gt;中学理科／化学分野&lt;/span&gt;&lt;br /&gt;
&lt;span class="badge bg-light text-dark mb-1" style="font-size: 0.75rem;"&gt;テーマ：気体と水溶液・発生方法と集め方&lt;/span&gt;&lt;/div&gt;
&lt;h1 class="card-title mb-3" style="font-size: 1.9rem; line-height: 1.5;"&gt;気体と水溶液の基礎まとめ──「気体戦隊ロクレンジャー」で覚える発生方法と性質&lt;/h1&gt;
&lt;p class="card-text mb-0" style="font-size: 0.98rem;"&gt;中学理科の気体分野では、&lt;strong&gt;代表的な6つの気体の性質・発生方法・集め方&lt;/strong&gt;をセットで覚えることがとても重要です。&lt;br /&gt;
このページでは、動画とあわせて&lt;strong&gt;酸素・二酸化炭素・水素&lt;/strong&gt;を中心に、「気体戦隊ロクレンジャー」のキャラクターとして楽しく整理していきます。&lt;/p&gt;
&lt;/div&gt;
&lt;/div&gt;
&lt;p class="mt-3 mb-4"&gt;気体と水溶液を含む化学分野の整理（溶解度・燃焼・金属・中和など）の全体像は、&lt;a href="https://rika-quest.com/column/chemistry/"&gt;化学分野の全体像はこちら&lt;/a&gt;。個別に伸ばし方を設計したい場合は、&lt;a href="https://rika-quest.com/kouza/"&gt;中学受験理科の個別指導（オンライン対応）講座一覧&lt;/a&gt;  をご覧ください（体験あり）。&lt;/p&gt;
&lt;p&gt;&lt;!-- 動画セクション --&gt;&lt;/p&gt;
&lt;div class="card shadow-sm mb-4"&gt;
&lt;div class="card-body"&gt;
&lt;h2 class="h4 mb-3"&gt;動画で学ぶ：気体と水溶液の基礎&lt;/h2&gt;
&lt;div class="ratio ratio-16x9 mb-3"&gt;&lt;iframe title="YouTube video player" src="https://www.youtube.com/embed/Zm2cmAKLEOQ" width="560" height="315" frameborder="0" allowfullscreen="allowfullscreen"&gt;&lt;/iframe&gt;&lt;/div&gt;
&lt;p class="mb-0"&gt;まずは動画で全体のイメージをつかみ、そのあとで本文・まとめ・クイズを使って、入試レベルまで知識を定着させていきましょう。&lt;/p&gt;
&lt;/div&gt;
&lt;/div&gt;
&lt;p&gt;&lt;!-- 1. 気体戦隊ロクレンジャーとは --&gt;&lt;/p&gt;
&lt;div class="card shadow-sm mb-4"&gt;
&lt;div class="card-body"&gt;
&lt;h2 class="h4 mb-3"&gt;1. 気体戦隊ロクレンジャーとは？&lt;/h2&gt;
&lt;p&gt;気体の分野で最低限おさえておきたいのが、次の&lt;strong&gt;6種類の代表的な気体&lt;/strong&gt;です。&lt;br /&gt;
授業ではこれをイメージしやすくするために、&lt;strong&gt;「気体戦隊ロクレンジャー」&lt;/strong&gt;と呼んでいます。&lt;/p&gt;
&lt;div class="row align-items-center"&gt;
&lt;div class="col-md-4 mb-3"&gt;&lt;img fetchpriority="high" decoding="async" class="alignnone wp-image-167 img-fluid rounded shadow-sm" src="https://rika-quest.com/wp-content/uploads/2023/03/画像1-3-e1679986409966-376x1024.png" sizes="(max-width: 376px) 100vw, 376px" srcset="https://rika-quest.com/wp-content/uploads/2023/03/画像1-3-e1679986409966-376x1024.png 376w, https://rika-quest.com/wp-content/uploads/2023/03/画像1-3-e1679986409966-110x300.png 110w, https://rika-quest.com/wp-content/uploads/2023/03/画像1-3-e1679986409966.png 489w" alt="気体戦隊ロクレンジャーを示すイラスト" width="376" height="1024" /&gt;&lt;/div&gt;
&lt;div class="col-md-8 mb-3"&gt;
&lt;div class="table-responsive mb-3"&gt;
&lt;table class="table table-bordered align-middle mb-0"&gt;
&lt;thead style="background-color: #f3e5f5;"&gt;
&lt;tr class="text-center"&gt;
&lt;th style="width: 30%;" scope="col"&gt;気体名&lt;/th&gt;
&lt;th style="width: 70%;" scope="col"&gt;主なポイント&lt;/th&gt;
&lt;/tr&gt;
&lt;/thead&gt;
&lt;tbody&gt;
&lt;tr&gt;
&lt;td class="fw-bold"&gt;酸素（O₂）&lt;/td&gt;
&lt;td&gt;生物にとって欠かせない気体。燃焼や呼吸の分野でも重要。&lt;/td&gt;
&lt;/tr&gt;
&lt;tr style="background-color: #f9fbe7;"&gt;
&lt;td class="fw-bold"&gt;水素（H₂）&lt;/td&gt;
&lt;td&gt;この世で&lt;strong&gt;最も軽い&lt;/strong&gt;気体。爆発性があり、実験のときは注意。&lt;/td&gt;
&lt;/tr&gt;
&lt;tr&gt;
&lt;td class="fw-bold"&gt;二酸化炭素（CO₂）&lt;/td&gt;
&lt;td&gt;ドライアイスや燃焼で発生。空気より&lt;strong&gt;重い&lt;/strong&gt;。石灰水を白く濁らせる。&lt;/td&gt;
&lt;/tr&gt;
&lt;tr style="background-color: #f9fbe7;"&gt;
&lt;td class="fw-bold"&gt;窒素（N₂）&lt;/td&gt;
&lt;td&gt;空気中に最も多く含まれている気体。ふだん意識しないが身の回りにたくさんある。&lt;/td&gt;
&lt;/tr&gt;
&lt;tr&gt;
&lt;td class="fw-bold"&gt;アンモニア（NH₃）&lt;/td&gt;
&lt;td&gt;刺激臭が強く、水にとてもよく溶ける&lt;strong&gt;アルカリ性の気体&lt;/strong&gt;。&lt;/td&gt;
&lt;/tr&gt;
&lt;tr style="background-color: #f9fbe7;"&gt;
&lt;td class="fw-bold"&gt;塩化水素（HCl）&lt;/td&gt;
&lt;td&gt;水に溶かすと&lt;strong&gt;塩酸&lt;/strong&gt;になる酸性の気体。水への溶けやすさが特徴。&lt;/td&gt;
&lt;/tr&gt;
&lt;/tbody&gt;
&lt;/table&gt;
&lt;/div&gt;
&lt;blockquote class="mb-2" style="font-size: 0.95rem;"&gt;&lt;p&gt;「ゲームのキャラクターの能力を覚えられるなら、&lt;br /&gt;
気体の6人ぐらいは余裕で覚えられます。」という感覚で取り組んでみてください。&lt;/p&gt;&lt;/blockquote&gt;
&lt;p class="mb-0"&gt;あとは、&lt;strong&gt;発生方法・性質・集め方&lt;/strong&gt;をセットで覚えていくのが理科のポイントです。&lt;/p&gt;
&lt;/div&gt;
&lt;/div&gt;
&lt;/div&gt;
&lt;/div&gt;
&lt;p&gt;&lt;!-- 2. 酸素・二酸化炭素・水素の性質 --&gt;&lt;/p&gt;
&lt;div class="card shadow-sm mb-4"&gt;
&lt;div class="card-body"&gt;
&lt;h2 class="h4 mb-3"&gt;2. 酸素・二酸化炭素・水素の性質を整理しよう&lt;/h2&gt;
&lt;h3 class="h5 mt-2"&gt;（1）酸素：燃焼と呼吸の主役&lt;/h3&gt;
&lt;div class="row mb-3"&gt;
&lt;div class="col-md-7"&gt;
&lt;p class="mb-2"&gt;酸素は、燃焼や呼吸に欠かせない気体で、生物分野でもよく登場します。&lt;/p&gt;
&lt;ul&gt;
&lt;li&gt;&lt;strong&gt;発生方法：&lt;/strong&gt;&lt;span style="color: #ff6600;"&gt;二酸化マンガンに薄めた過酸化水素水&lt;/span&gt;（オキシドール）を加える。&lt;/li&gt;
&lt;li&gt;&lt;strong&gt;性質：&lt;/strong&gt;無色・無臭／空気と比べて&lt;strong&gt;少し重い&lt;/strong&gt;／水にほとんど溶けない。&lt;/li&gt;
&lt;li&gt;&lt;strong&gt;集め方：&lt;/strong&gt;水に溶けにくいので、&lt;strong&gt;水上置換法&lt;/strong&gt;で集める。&lt;/li&gt;
&lt;/ul&gt;
&lt;/div&gt;
&lt;div class="col-md-5"&gt;&lt;img decoding="async" class="alignnone wp-image-169 img-fluid rounded shadow-sm mb-2" src="https://rika-quest.com/wp-content/uploads/2023/03/画像2-3-e1679986893511-1024x819.png" sizes="(max-width: 1024px) 100vw, 1024px" srcset="https://rika-quest.com/wp-content/uploads/2023/03/画像2-3-e1679986893511-1024x819.png 1024w, https://rika-quest.com/wp-content/uploads/2023/03/画像2-3-e1679986893511-300x240.png 300w, https://rika-quest.com/wp-content/uploads/2023/03/画像2-3-e1679986893511-768x614.png 768w, https://rika-quest.com/wp-content/uploads/2023/03/画像2-3-e1679986893511-1536x1229.png 1536w, https://rika-quest.com/wp-content/uploads/2023/03/画像2-3-e1679986893511-2048x1638.png 2048w" alt="二酸化マンガンと過酸化水素水による酸素の発生実験図" width="1024" height="819" /&gt;&lt;br /&gt;
&lt;img loading="lazy" decoding="async" class="alignnone wp-image-168 img-fluid rounded shadow-sm" src="https://rika-quest.com/wp-content/uploads/2023/03/画像1-4-1024x295.png" sizes="auto, (max-width: 1024px) 100vw, 1024px" srcset="https://rika-quest.com/wp-content/uploads/2023/03/画像1-4-1024x295.png 1024w, https://rika-quest.com/wp-content/uploads/2023/03/画像1-4-300x86.png 300w, https://rika-quest.com/wp-content/uploads/2023/03/画像1-4-768x221.png 768w, https://rika-quest.com/wp-content/uploads/2023/03/画像1-4-1536x443.png 1536w, https://rika-quest.com/wp-content/uploads/2023/03/画像1-4-2048x590.png 2048w" alt="酸素の性質（水に溶けない・空気より少し重い）を示す図" width="1024" height="295" /&gt;&lt;/div&gt;
&lt;/div&gt;
&lt;h3 class="h5 mt-3"&gt;（2）二酸化炭素：身の回りにあふれる気体&lt;/h3&gt;
&lt;p class="mb-2"&gt;二酸化炭素は、身近なところでたくさん発生している気体です。&lt;/p&gt;
&lt;ul&gt;
&lt;li&gt;&lt;strong&gt;発生の例：&lt;/strong&gt;
&lt;ul&gt;
&lt;li&gt;ケーキ屋さんなどで見かける&lt;strong&gt;ドライアイス&lt;/strong&gt;を放置すると、二酸化炭素の気体になる。&lt;/li&gt;
&lt;li&gt;割りばしなどを&lt;strong&gt;燃やす&lt;/strong&gt;と、燃焼の結果として二酸化炭素が出る。&lt;/li&gt;
&lt;/ul&gt;
&lt;/li&gt;
&lt;li&gt;&lt;strong&gt;性質：&lt;/strong&gt;無色／&lt;span style="color: #0000ff;"&gt;空気よりかなり重い&lt;/span&gt;（ドライアイスのもくもくが下にたまるイメージ）／水に少し溶ける。&lt;/li&gt;
&lt;li&gt;&lt;strong&gt;特徴的な反応：&lt;/strong&gt;石灰水を&lt;strong&gt;白く濁らせる&lt;/strong&gt;。&lt;/li&gt;
&lt;li&gt;&lt;strong&gt;集め方：&lt;/strong&gt;空気より重いため、ビンを下向きにして集める&lt;strong&gt;下方置換法&lt;/strong&gt;がよく使われる。&lt;/li&gt;
&lt;/ul&gt;
&lt;h3 class="h5 mt-3"&gt;（3）水素：最も軽く、爆発性のある気体&lt;/h3&gt;
&lt;p class="mb-2"&gt;水素は&lt;strong&gt;この世で一番軽い&lt;/strong&gt;気体で、最近は水素エンジンの車などでも話題になる気体です。&lt;/p&gt;
&lt;ul&gt;
&lt;li&gt;&lt;strong&gt;発生方法：&lt;/strong&gt;&lt;span style="color: #ff0000;"&gt;金属に酸をぶっかけると水素発生&lt;/span&gt;。具体例：金属の亜鉛を薄い塩酸に入れる。&lt;/li&gt;
&lt;li&gt;&lt;strong&gt;性質：&lt;/strong&gt;無色／&lt;span style="color: #0000ff;"&gt;空気よりはるかに軽い&lt;/span&gt;／水にほとんど溶けない。&lt;/li&gt;
&lt;li&gt;&lt;strong&gt;集め方：&lt;/strong&gt;
&lt;ul&gt;
&lt;li&gt;水に溶けにくいので&lt;strong&gt;水上置換法&lt;/strong&gt;で集めることも可能。&lt;/li&gt;
&lt;li&gt;空気よりとても軽いため、ビンを上向きにして上の方にたまる水素を集める&lt;strong&gt;上方置換法&lt;/strong&gt;も使える。&lt;/li&gt;
&lt;/ul&gt;
&lt;/li&gt;
&lt;li&gt;&lt;strong&gt;注意：&lt;/strong&gt;&lt;span style="color: #ff0000;"&gt;爆発性があり危険&lt;/span&gt;。実験では量や火の扱いに細心の注意が必要。&lt;/li&gt;
&lt;/ul&gt;
&lt;p class="mb-0"&gt;これら3つの気体は、&lt;strong&gt;「発生方法・性質・集め方」&lt;/strong&gt;をセットで覚えておくと、入試の作図問題・記述問題で非常に有利になります。&lt;/p&gt;
&lt;/div&gt;
&lt;/div&gt;
&lt;p&gt;&lt;!-- 3. 発生方法と収集方法の整理表 --&gt;&lt;/p&gt;
&lt;div class="card shadow-sm mb-4"&gt;
&lt;div class="card-body"&gt;
&lt;h2 class="h4 mb-3"&gt;3. 発生方法と収集方法を一気に整理&lt;/h2&gt;
&lt;p class="mb-3"&gt;代表的な気体について、&lt;strong&gt;「どの実験で発生させて、どの方法で集めるか」&lt;/strong&gt;を表にまとめます。&lt;/p&gt;
&lt;div class="table-responsive"&gt;
&lt;table class="table table-bordered align-middle mb-0"&gt;
&lt;thead style="background-color: #dcedc8;"&gt;
&lt;tr class="text-center"&gt;
&lt;th scope="col"&gt;気体&lt;/th&gt;
&lt;th scope="col"&gt;主な発生方法（例）&lt;/th&gt;
&lt;th scope="col"&gt;おもな性質&lt;/th&gt;
&lt;th scope="col"&gt;収集方法の例&lt;/th&gt;
&lt;/tr&gt;
&lt;/thead&gt;
&lt;tbody&gt;
&lt;tr style="background-color: #ffffff;"&gt;
&lt;td class="fw-bold"&gt;酸素&lt;/td&gt;
&lt;td&gt;二酸化マンガン＋薄い過酸化水素水（オキシドール）&lt;/td&gt;
&lt;td&gt;無色／空気より少し重い／水に溶けにくい&lt;/td&gt;
&lt;td&gt;&lt;strong&gt;水上置換法&lt;/strong&gt;で集める。&lt;/td&gt;
&lt;/tr&gt;
&lt;tr style="background-color: #f1f8e9;"&gt;
&lt;td class="fw-bold"&gt;二酸化炭素&lt;/td&gt;
&lt;td&gt;ドライアイスを置いておく／ものを燃やす（燃焼）など&lt;/td&gt;
&lt;td&gt;無色／空気より重い／石灰水を白く濁らせる&lt;/td&gt;
&lt;td&gt;空気より重いため&lt;strong&gt;下方置換法&lt;/strong&gt;が適している。&lt;/td&gt;
&lt;/tr&gt;
&lt;tr style="background-color: #ffffff;"&gt;
&lt;td class="fw-bold"&gt;水素&lt;/td&gt;
&lt;td&gt;亜鉛などの金属＋薄い塩酸などの酸&lt;/td&gt;
&lt;td&gt;無色／この世で&lt;strong&gt;最も軽い&lt;/strong&gt;／水にほとんど溶けない／爆発性&lt;/td&gt;
&lt;td&gt;&lt;strong&gt;水上置換法&lt;/strong&gt;または&lt;strong&gt;上方置換法&lt;/strong&gt;で集める。&lt;/td&gt;
&lt;/tr&gt;
&lt;tr style="background-color: #f1f8e9;"&gt;
&lt;td class="fw-bold"&gt;窒素&lt;/td&gt;
&lt;td&gt;空気から酸素などを取り除くなど（入試では性質中心）&lt;/td&gt;
&lt;td&gt;無色・無臭／ほとんど反応しにくい／空気中に最も多い&lt;/td&gt;
&lt;td&gt;学習の中心は発生方法よりも「空気中に多い」という事実。&lt;/td&gt;
&lt;/tr&gt;
&lt;tr style="background-color: #ffffff;"&gt;
&lt;td class="fw-bold"&gt;アンモニア&lt;/td&gt;
&lt;td&gt;塩化アンモニウム＋水酸化カルシウムなど&lt;/td&gt;
&lt;td&gt;刺激臭が強い／水に非常によく溶ける／アルカリ性&lt;/td&gt;
&lt;td&gt;空気より軽く水に溶けやすいので、&lt;strong&gt;上方置換法&lt;/strong&gt;で集める。&lt;/td&gt;
&lt;/tr&gt;
&lt;tr style="background-color: #f1f8e9;"&gt;
&lt;td class="fw-bold"&gt;塩化水素&lt;/td&gt;
&lt;td&gt;塩化ナトリウム＋濃い硫酸など&lt;/td&gt;
&lt;td&gt;強い酸性／水に非常によく溶ける（塩酸になる）&lt;/td&gt;
&lt;td&gt;水に溶けやすい気体として、水溶液（塩酸）との関係が重要。&lt;/td&gt;
&lt;/tr&gt;
&lt;/tbody&gt;
&lt;/table&gt;
&lt;/div&gt;
&lt;p class="mt-3 mb-0"&gt;「水に溶けるか／溶けにくいか」と「空気より重いか／軽いか」を意識すると、&lt;strong&gt;収集方法（水上・上方・下方置換法）&lt;/strong&gt;もセットで覚えやすくなります。&lt;/p&gt;
&lt;/div&gt;
&lt;/div&gt;
&lt;p&gt;&lt;!-- 4. 元のまとめ表（再構成） --&gt;&lt;/p&gt;
&lt;div class="card shadow-sm mb-4"&gt;
&lt;div class="card-body"&gt;
&lt;h2 class="h4 mb-3"&gt;4. 気体と水溶液についてのまとめ（重要ポイント）&lt;/h2&gt;
&lt;p class="mb-2"&gt;元のまとめを、入試でそのまま使えるように整理した表です。&lt;/p&gt;
&lt;div class="table-responsive"&gt;
&lt;table class="table table-bordered align-middle mb-0"&gt;
&lt;thead style="background-color: #dfffd6;"&gt;
&lt;tr class="text-center"&gt;
&lt;th style="width: 30%;" scope="col"&gt;項目&lt;/th&gt;
&lt;th style="width: 70%;" scope="col"&gt;内容&lt;/th&gt;
&lt;/tr&gt;
&lt;/thead&gt;
&lt;tbody&gt;
&lt;tr style="background-color: #ffffff;"&gt;
&lt;td class="fw-bold"&gt;代表的な気体&lt;/td&gt;
&lt;td&gt;– 酸素&lt;br /&gt;
– 水素&lt;br /&gt;
– 二酸化炭素&lt;br /&gt;
– 窒素&lt;br /&gt;
– アンモニア&lt;br /&gt;
– 塩化水素&lt;/td&gt;
&lt;/tr&gt;
&lt;tr style="background-color: #dfffd6;"&gt;
&lt;td class="fw-bold"&gt;酸素の特徴&lt;/td&gt;
&lt;td&gt;– 無色で水に溶けない&lt;br /&gt;
– 空気より少し重い&lt;br /&gt;
– 発生方法：二酸化マンガン＋薄い過酸化水素水（オキシドール）&lt;br /&gt;
– &lt;strong&gt;収集方法：&lt;/strong&gt;水上置換法&lt;/td&gt;
&lt;/tr&gt;
&lt;tr style="background-color: #ffffff;"&gt;
&lt;td class="fw-bold"&gt;二酸化炭素の特徴&lt;/td&gt;
&lt;td&gt;– 無色で空気より重い&lt;br /&gt;
– 水に少し溶ける&lt;br /&gt;
– 石灰水を白く濁らせる&lt;br /&gt;
– &lt;strong&gt;収集方法：&lt;/strong&gt;下方置換法&lt;/td&gt;
&lt;/tr&gt;
&lt;tr style="background-color: #dfffd6;"&gt;
&lt;td class="fw-bold"&gt;水素の特徴&lt;/td&gt;
&lt;td&gt;– 無色でこの世で最も軽い&lt;br /&gt;
– 水にほとんど溶けない&lt;br /&gt;
– 発生方法：金属＋酸（例：亜鉛＋塩酸）&lt;br /&gt;
– &lt;strong&gt;収集方法：&lt;/strong&gt;水上置換法または上方置換法&lt;br /&gt;
– 注意：&lt;strong&gt;爆発性がある&lt;/strong&gt;&lt;/td&gt;
&lt;/tr&gt;
&lt;tr style="background-color: #ffffff;"&gt;
&lt;td class="fw-bold"&gt;気体の発生例&lt;/td&gt;
&lt;td&gt;– 酸素：過酸化水素水＋二酸化マンガン&lt;br /&gt;
– 二酸化炭素：ドライアイス、燃焼&lt;br /&gt;
– 水素：金属＋酸&lt;/td&gt;
&lt;/tr&gt;
&lt;/tbody&gt;
&lt;/table&gt;
&lt;/div&gt;
&lt;p class="mt-3 mb-0"&gt;ここに載っていない細かい条件は、&lt;strong&gt;資料集・図説・動画&lt;/strong&gt;を見ながら、自分なりの暗記カードやイラストで補強していくと効果的です。&lt;/p&gt;
&lt;/div&gt;
&lt;/div&gt;
&lt;p&gt;&lt;!-- 5. クイズセクション --&gt;&lt;/p&gt;
&lt;div class="card shadow-sm mb-4"&gt;
&lt;div class="card-body"&gt;
&lt;h2 class="h4 mb-3"&gt;5. 気体と水溶液に関するクイズ（10問）&lt;/h2&gt;
&lt;p&gt;ここまでの内容を、10問のクイズで確認してみましょう。&lt;br /&gt;
各問題の&lt;strong&gt;「正解を見る」ボタン&lt;/strong&gt;を押すと答えが表示され、ボタンは消えます。&lt;/p&gt;
&lt;div class="table-responsive"&gt;
&lt;table class="table table-bordered align-middle"&gt;
&lt;thead style="background-color: #dfffd6;"&gt;
&lt;tr class="text-center"&gt;
&lt;th style="width: 40%;" scope="col"&gt;問題&lt;/th&gt;
&lt;th style="width: 40%;" scope="col"&gt;選択肢&lt;/th&gt;
&lt;th style="width: 20%;" scope="col"&gt;正解を見る&lt;/th&gt;
&lt;/tr&gt;
&lt;/thead&gt;
&lt;tbody&gt;
&lt;tr style="background-color: #ffffff;"&gt;
&lt;td&gt;1. 酸素の発生方法は？&lt;/td&gt;
&lt;td&gt;A. ドライアイス&lt;br /&gt;
B. 金属＋酸&lt;br /&gt;
C. 二酸化マンガン＋薄い過酸化水素水&lt;br /&gt;
D. 石灰水&lt;/td&gt;
&lt;td class="text-center"&gt;&lt;button id="btn-answer1" class="btn btn-sm btn-primary mb-1"&gt;正解を見る&lt;/button&gt;&lt;/p&gt;
&lt;div id="answer1" style="display: none;"&gt;正解: C. 二酸化マンガン＋薄い過酸化水素水&lt;/div&gt;
&lt;/td&gt;
&lt;/tr&gt;
&lt;tr style="background-color: #dfffd6;"&gt;
&lt;td&gt;2. 二酸化炭素を収集する方法は？&lt;/td&gt;
&lt;td&gt;A. 上方置換法&lt;br /&gt;
B. 水上置換法&lt;br /&gt;
C. 下方置換法&lt;br /&gt;
D. 蒸留法&lt;/td&gt;
&lt;td class="text-center"&gt;&lt;button id="btn-answer2" class="btn btn-sm btn-primary mb-1"&gt;正解を見る&lt;/button&gt;&lt;/p&gt;
&lt;div id="answer2" style="display: none;"&gt;正解: C. 下方置換法&lt;/div&gt;
&lt;/td&gt;
&lt;/tr&gt;
&lt;tr style="background-color: #ffffff;"&gt;
&lt;td&gt;3. 水素が最も特徴的な性質は？&lt;/td&gt;
&lt;td&gt;A. 空気より重い&lt;br /&gt;
B. 爆発性がある&lt;br /&gt;
C. 水に溶ける&lt;br /&gt;
D. 冷却能力が高い&lt;/td&gt;
&lt;td class="text-center"&gt;&lt;button id="btn-answer3" class="btn btn-sm btn-primary mb-1"&gt;正解を見る&lt;/button&gt;&lt;/p&gt;
&lt;div id="answer3" style="display: none;"&gt;正解: B. 爆発性がある&lt;/div&gt;
&lt;/td&gt;
&lt;/tr&gt;
&lt;tr style="background-color: #dfffd6;"&gt;
&lt;td&gt;4. 石灰水を白く濁らせる気体は？&lt;/td&gt;
&lt;td&gt;A. 酸素&lt;br /&gt;
B. 水素&lt;br /&gt;
C. 二酸化炭素&lt;br /&gt;
D. 塩化水素&lt;/td&gt;
&lt;td class="text-center"&gt;&lt;button id="btn-answer4" class="btn btn-sm btn-primary mb-1"&gt;正解を見る&lt;/button&gt;&lt;/p&gt;
&lt;div id="answer4" style="display: none;"&gt;正解: C. 二酸化炭素&lt;/div&gt;
&lt;/td&gt;
&lt;/tr&gt;
&lt;tr style="background-color: #ffffff;"&gt;
&lt;td&gt;5. 水素を発生させる方法は？&lt;/td&gt;
&lt;td&gt;A. 金属＋酸&lt;br /&gt;
B. ドライアイス&lt;br /&gt;
C. 燃焼&lt;br /&gt;
D. 過酸化水素水＋二酸化マンガン&lt;/td&gt;
&lt;td class="text-center"&gt;&lt;button id="btn-answer5" class="btn btn-sm btn-primary mb-1"&gt;正解を見る&lt;/button&gt;&lt;/p&gt;
&lt;div id="answer5" style="display: none;"&gt;正解: A. 金属＋酸&lt;/div&gt;
&lt;/td&gt;
&lt;/tr&gt;
&lt;tr style="background-color: #dfffd6;"&gt;
&lt;td&gt;6. 酸素の収集に適した方法は？&lt;/td&gt;
&lt;td&gt;A. 上方置換法&lt;br /&gt;
B. 水上置換法&lt;br /&gt;
C. 下方置換法&lt;br /&gt;
D. 凝縮法&lt;/td&gt;
&lt;td class="text-center"&gt;&lt;button id="btn-answer6" class="btn btn-sm btn-primary mb-1"&gt;正解を見る&lt;/button&gt;&lt;/p&gt;
&lt;div id="answer6" style="display: none;"&gt;正解: B. 水上置換法&lt;/div&gt;
&lt;/td&gt;
&lt;/tr&gt;
&lt;tr style="background-color: #ffffff;"&gt;
&lt;td&gt;7. 水素が軽い理由として正しいのは？&lt;/td&gt;
&lt;td&gt;A. 空気中の密度が低い&lt;br /&gt;
B. 爆発性がある&lt;br /&gt;
C. 水に溶ける&lt;br /&gt;
D. この世で最も軽い気体&lt;/td&gt;
&lt;td class="text-center"&gt;&lt;button id="btn-answer7" class="btn btn-sm btn-primary mb-1"&gt;正解を見る&lt;/button&gt;&lt;/p&gt;
&lt;div id="answer7" style="display: none;"&gt;正解: D. この世で最も軽い気体&lt;/div&gt;
&lt;/td&gt;
&lt;/tr&gt;
&lt;tr style="background-color: #dfffd6;"&gt;
&lt;td&gt;8. 二酸化炭素の特徴として正しいのは？&lt;/td&gt;
&lt;td&gt;A. 空気より軽い&lt;br /&gt;
B. 水に全く溶けない&lt;br /&gt;
C. 石灰水を白く濁らせる&lt;br /&gt;
D. 爆発性がある&lt;/td&gt;
&lt;td class="text-center"&gt;&lt;button id="btn-answer8" class="btn btn-sm btn-primary mb-1"&gt;正解を見る&lt;/button&gt;&lt;/p&gt;
&lt;div id="answer8" style="display: none;"&gt;正解: C. 石灰水を白く濁らせる&lt;/div&gt;
&lt;/td&gt;
&lt;/tr&gt;
&lt;tr style="background-color: #ffffff;"&gt;
&lt;td&gt;9. ドライアイスが放出する気体は？&lt;/td&gt;
&lt;td&gt;A. 酸素&lt;br /&gt;
B. 水素&lt;br /&gt;
C. 二酸化炭素&lt;br /&gt;
D. 窒素&lt;/td&gt;
&lt;td class="text-center"&gt;&lt;button id="btn-answer9" class="btn btn-sm btn-primary mb-1"&gt;正解を見る&lt;/button&gt;&lt;/p&gt;
&lt;div id="answer9" style="display: none;"&gt;正解: C. 二酸化炭素&lt;/div&gt;
&lt;/td&gt;
&lt;/tr&gt;
&lt;tr style="background-color: #dfffd6;"&gt;
&lt;td&gt;10. 酸素が水に溶けない性質に関係する収集法は？&lt;/td&gt;
&lt;td&gt;A. 上方置換法&lt;br /&gt;
B. 水上置換法&lt;br /&gt;
C. 下方置換法&lt;br /&gt;
D. 蒸発法&lt;/td&gt;
&lt;td class="text-center"&gt;&lt;button id="btn-answer10" class="btn btn-sm btn-primary mb-1"&gt;正解を見る&lt;/button&gt;&lt;/p&gt;
&lt;div id="answer10" style="display: none;"&gt;正解: B. 水上置換法&lt;/div&gt;
&lt;/td&gt;
&lt;/tr&gt;
&lt;/tbody&gt;
&lt;/table&gt;
&lt;/div&gt;
&lt;/div&gt;
&lt;/div&gt;
&lt;p&gt;&lt;!-- 6. まとめ --&gt;&lt;/p&gt;
&lt;div class="card shadow-sm mb-4"&gt;
&lt;div class="card-body"&gt;
&lt;h2 class="h4 mb-3"&gt;6. まとめ──「キャラ設定」で6種類の気体を一気に攻略しよう&lt;/h2&gt;
&lt;ul class="mb-3"&gt;
&lt;li&gt;&lt;strong&gt;気体戦隊ロクレンジャー（酸素・水素・二酸化炭素・窒素・アンモニア・塩化水素）&lt;/strong&gt;は、必ず名前と性質をセットで覚える。&lt;/li&gt;
&lt;li&gt;特に、&lt;strong&gt;酸素・二酸化炭素・水素&lt;/strong&gt;は、発生方法・性質・集め方・反応（石灰水など）まで問われやすい。&lt;/li&gt;
&lt;li&gt;「空気より重い／軽い」「水に溶ける／溶けにくい」という視点で整理すると、収集方法（水上・上方・下方置換法）が自然に結びつく。&lt;/li&gt;
&lt;li&gt;日常生活（ドライアイス・水素エンジン・消毒液など）とセットでイメージすると、暗記がぐっと楽になる。&lt;/li&gt;
&lt;li&gt;資料集・図説・動画を使って、自分なりの&lt;strong&gt;イラスト暗記・キャラクター暗記&lt;/strong&gt;を作ると定着度が上がる。&lt;/li&gt;
&lt;/ul&gt;
&lt;p class="mb-0"&gt;細かい条件を丸暗記するのではなく、&lt;strong&gt;「この気体はどんな性格で、どんな集め方が得意なのか」&lt;/strong&gt;とキャラ設定をするつもりで覚えていきましょう。&lt;br /&gt;
気体と水溶液を含む化学分野の整理（溶解度・燃焼・金属・中和など）の全体像は、&lt;a href="https://rika-quest.com/column/chemistry/"&gt;化学分野の全体像はこちら&lt;/a&gt;。&lt;/p&gt;
&lt;/div&gt;
&lt;/div&gt;
&lt;p&gt;&lt;!-- 四角のCTA --&gt;&lt;/p&gt;
&lt;div class="card shadow-sm mb-4" style="border: 2px solid #6a1b9a;"&gt;
&lt;div class="card-body"&gt;
&lt;h2 class="h5 mb-2" style="border-left: 4px solid #6a1b9a; padding-left: 0.75rem;"&gt;気体分野を「暗記だけ」で終わらせたくない人へ&lt;/h2&gt;
&lt;p class="mb-2"&gt;「酸素・二酸化炭素・水素は聞いたことがあるけれど、&lt;strong&gt;発生方法と集め方がごちゃごちゃ&lt;/strong&gt;…」という人は、&lt;br /&gt;
実験図・動画・演習問題をセットで回すことで、一気に得点源に変えられます。&lt;/p&gt;
&lt;ul class="mb-3"&gt;
&lt;li&gt;代表的な気体6種類の「性質＋実験」の整理&lt;/li&gt;
&lt;li&gt;入試頻出の作図・記述問題のトレーニング&lt;/li&gt;
&lt;li&gt;動画とオンライン個別でのフォロー（中学受験・高校受験対応）&lt;/li&gt;
&lt;/ul&gt;
&lt;div class="d-flex flex-wrap justify-content-between align-items-center"&gt;
&lt;p class="mb-2 mb-md-0"&gt;受験理科専門塾「しゅん吉クエスト」では、&lt;br class="d-none d-md-inline" /&gt;&lt;br /&gt;
気体分野を&lt;strong&gt;「ただの暗記」から「理解して使える知識」&lt;/strong&gt;に変えるお手伝いをしています。&lt;/p&gt;
&lt;p&gt;&lt;a class="btn btn-primary" href="https://rika-quest.com/"&gt;&lt;br /&gt;
詳しいカリキュラム・お問い合わせはこちら&lt;br /&gt;
&lt;/a&gt;&lt;/p&gt;
&lt;/div&gt;
&lt;/div&gt;
&lt;/div&gt;
&lt;/div&gt;
&lt;p&gt;&lt;!-- クイズ用スクリプト --&gt;&lt;br /&gt;
&lt;script&gt;
  function showAnswer(id) {
    var answer = document.getElementById('answer' + id);
    var button = document.getElementById('btn-answer' + id);
    if (answer) {
      answer.style.display = 'block';
    }
    if (button) {
      button.style.display = 'none';
    }
  }
&lt;/script&gt;&lt;/p&gt;
------</t>
  </si>
  <si>
    <t>https://rika-quest.com/column/nayami-cant-apply-knowledge/</t>
  </si>
  <si>
    <t>以下のページは不自然なワードを使用しています。
これらを適切に自然な言葉に置き換えて下さい。
なお、本文の装飾や構造は絶対に変えないでください。
【対象ページURL】
https://rika-quest.com/column/nayami-cant-apply-knowledge/
【検出された不自然ワード】
- 型
- 設計
【本文】
------
&lt;style&gt;
  /* 最小限の追加CSS（色・マーカー・detailsの矢印調整のみ） */&lt;br /&gt;
  .rq-hero{&lt;br /&gt;
    background: linear-gradient(180deg, rgba(25,135,84,.10), #fff);&lt;br /&gt;
    border: 1px solid rgba(0,0,0,.08);&lt;br /&gt;
  }&lt;br /&gt;
  .rq-marker{&lt;br /&gt;
    background: linear-gradient(transparent 60%, rgba(25,135,84,.20) 60%);&lt;br /&gt;
    font-weight: 700;&lt;br /&gt;
    padding: 0 .1em;&lt;br /&gt;
  }&lt;br /&gt;
  .rq-toc a{ text-decoration:none; }&lt;br /&gt;
  .rq-toc a:hover{ text-decoration:underline; }&lt;/p&gt;
&lt;p&gt;  /* FAQ（JS不要で開閉できる details を Bootstrapっぽく） */&lt;br /&gt;
  .rq-faq details{&lt;br /&gt;
    border: 1px solid rgba(0,0,0,.10);&lt;br /&gt;
    border-radius: 1rem;&lt;br /&gt;
    background: #fff;&lt;br /&gt;
    overflow: hidden;&lt;br /&gt;
    box-shadow: 0 .125rem .25rem rgba(0,0,0,.075);&lt;br /&gt;
  }&lt;br /&gt;
  .rq-faq summary{&lt;br /&gt;
    cursor:pointer;&lt;br /&gt;
    list-style:none;&lt;br /&gt;
    padding: 1rem 1rem;&lt;br /&gt;
    display:flex;&lt;br /&gt;
    gap:.75rem;&lt;br /&gt;
    align-items:flex-start;&lt;br /&gt;
    font-weight: 700;&lt;br /&gt;
  }&lt;br /&gt;
  .rq-faq summary::-webkit-details-marker{ display:none; }&lt;br /&gt;
  .rq-faq details[open] summary{&lt;br /&gt;
    background: linear-gradient(180deg, rgba(25,135,84,.10), #fff);&lt;br /&gt;
    border-bottom: 1px solid rgba(0,0,0,.08);&lt;br /&gt;
  }&lt;br /&gt;
&lt;/style&gt;
&lt;div class="container my-4"&gt;
&lt;section class="rq-hero rounded-4 p-4 p-lg-5 shadow-sm mb-4"&gt;
&lt;div class="row g-4 align-items-center"&gt;
&lt;div class="col-lg-8"&gt;
&lt;div class="d-flex flex-wrap gap-2 mb-2"&gt;&lt;span class="badge bg-success"&gt;悩み起点&lt;/span&gt;&lt;br /&gt;
&lt;span class="badge bg-success"&gt;原因切り分け&lt;/span&gt;&lt;br /&gt;
&lt;span class="badge bg-success"&gt;解き方の確立&lt;/span&gt;&lt;br /&gt;
&lt;span class="badge bg-success"&gt;家庭で回す&lt;/span&gt;&lt;/div&gt;
&lt;h1 class="h3 fw-bold lh-base mb-3"&gt;「知識はあるのに解けない」を解決する&lt;/h1&gt;
&lt;p class="mb-2"&gt;理科のテストで、用語自体は思い出せる。意味も説明できる。&lt;br /&gt;
それなのに、問題になると正解にたどり着けない。&lt;/p&gt;
&lt;p class="mb-2"&gt;グラフや実験結果を見て何を答えればよいか分からない。条件が多い問題ほど、考えが止まってしまう。&lt;br /&gt;
この「知識はあるのに使えない」状態は、理科が伸び悩む生徒に非常に多く見られる悩みです。&lt;/p&gt;
&lt;p class="mb-0"&gt;この問題は、理解不足や暗記不足が直接の原因ではありません。多くの場合、&lt;br /&gt;
&lt;strong class="rq-marker"&gt;知識をどう処理して答えに結びつけるかの進め方が定まっていない&lt;/strong&gt;ことにあります。&lt;/p&gt;
&lt;/div&gt;
&lt;div class="col-lg-4"&gt;
&lt;div class="card border-0 shadow-sm rounded-4"&gt;
&lt;div class="card-body p-3 p-lg-4"&gt;
&lt;p class="fw-bold text-success mb-2"&gt;この記事で整理すること&lt;/p&gt;
&lt;ul class="mb-0 small"&gt;
&lt;li&gt;用語を覚えても問題で使えない理由&lt;/li&gt;
&lt;li&gt;つまずきが起きやすい典型パターン&lt;/li&gt;
&lt;li&gt;条件整理→図表→結論までの進め方&lt;/li&gt;
&lt;li&gt;家庭学習でこの解き方を身につける方法&lt;/li&gt;
&lt;/ul&gt;
&lt;/div&gt;
&lt;/div&gt;
&lt;/div&gt;
&lt;/div&gt;
&lt;div class="alert alert-success mt-4 mb-0 rounded-4 border border-success-subtle" role="alert"&gt;単元ごとの解説ではなく、「問題を前にしたときに何をどう考え、進めるか」という視点に絞ってまとめています。&lt;/div&gt;
&lt;/section&gt;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href="#s1"&gt;まず状況を整理する｜どこで思考が止まっているか&lt;/a&gt;&lt;br /&gt;
&lt;a class="list-group-item list-group-item-action" href="#s2"&gt;知識を使えなくする原因の切り分け（典型3パターン）&lt;/a&gt;&lt;br /&gt;
&lt;a class="list-group-item list-group-item-action" href="#s3"&gt;改善のステップ｜条件整理→図表→結論の流れを確立する&lt;/a&gt;&lt;br /&gt;
&lt;a class="list-group-item list-group-item-action" href="#s4"&gt;よくあるミスと修正の考え方&lt;/a&gt;&lt;br /&gt;
&lt;a class="list-group-item list-group-item-action" href="#s5"&gt;家庭での回し方｜進め方を定着させるための学習計画&lt;/a&gt;&lt;br /&gt;
&lt;a class="list-group-item list-group-item-action" href="#s6"&gt;FAQ｜用語を使えないときのよくある質問&lt;/a&gt;&lt;br /&gt;
&lt;a class="list-group-item list-group-item-action" href="#s7"&gt;次に読む｜関連ページと学習サポート&lt;/a&gt;&lt;/div&gt;
&lt;/div&gt;
&lt;/nav&gt;
&lt;section class="mb-5"&gt;
&lt;h2 id="s1" class="h4 fw-bold border-bottom pb-2 mb-3"&gt;まず状況を整理する｜どこで思考が止まっているか&lt;/h2&gt;
&lt;div class="row g-3"&gt;
&lt;div class="col-lg-6"&gt;
&lt;div class="card rounded-4 shadow-sm h-100"&gt;
&lt;div class="card-body p-3 p-lg-4"&gt;
&lt;p class="fw-bold text-success mb-2"&gt;止まりやすい地点&lt;/p&gt;
&lt;ul class="mb-0"&gt;
&lt;li&gt;問題文が長く、何が条件か分からない&lt;/li&gt;
&lt;li&gt;グラフや表を見ても、どこを使えばよいか判断できない&lt;/li&gt;
&lt;li&gt;答え方（選択・記述）の方向が定まらない&lt;/li&gt;
&lt;/ul&gt;
&lt;/div&gt;
&lt;/div&gt;
&lt;/div&gt;
&lt;div class="col-lg-6"&gt;
&lt;div class="alert alert-success rounded-4 border border-success-subtle h-100 mb-0" role="alert"&gt;
&lt;p class="fw-bold mb-2"&gt;ここで重要になる視点&lt;/p&gt;
&lt;p class="mb-2"&gt;ここで重要なのは、知識そのものではなく&lt;strong&gt;思考の順序&lt;/strong&gt;です。&lt;br /&gt;
理科の問題は、「思いついた知識を当てはめる」形式ではなく、&lt;br /&gt;
条件を整理し、必要な情報だけを取り出し、結論を組み立てる流れで解くよう構成されています。&lt;/p&gt;
&lt;p class="mb-0"&gt;この流れが曖昧なまま演習量を増やすと、「分かっているはずなのに解けない」という感覚だけが強く残ります。&lt;/p&gt;
&lt;/div&gt;
&lt;/div&gt;
&lt;/div&gt;
&lt;/section&gt;
&lt;section class="mb-5"&gt;
&lt;h2 id="s2" class="h4 fw-bold border-bottom pb-2 mb-3"&gt;知識を使えなくする原因の切り分け（典型3パターン）&lt;/h2&gt;
&lt;div class="row g-3"&gt;
&lt;div class="col-lg-4"&gt;
&lt;div class="card rounded-4 shadow-sm h-100"&gt;
&lt;div class="card-body p-3 p-lg-4"&gt;
&lt;p&gt;&lt;span class="badge bg-success mb-2"&gt;原因①&lt;/span&gt;&lt;/p&gt;
&lt;h3 class="h6 fw-bold mb-2"&gt;条件整理をせずに読み進めている&lt;/h3&gt;
&lt;p class="mb-0"&gt;問題文を最初から最後まで一気に読み、印象だけで解こうとするケースです。&lt;br /&gt;
条件・変化・問われている内容を切り分けないままでは、知識の使いどころを判断できません。&lt;/p&gt;
&lt;/div&gt;
&lt;/div&gt;
&lt;/div&gt;
&lt;div class="col-lg-4"&gt;
&lt;div class="card rounded-4 shadow-sm h-100"&gt;
&lt;div class="card-body p-3 p-lg-4"&gt;
&lt;p&gt;&lt;span class="badge bg-success mb-2"&gt;原因②&lt;/span&gt;&lt;/p&gt;
&lt;h3 class="h6 fw-bold mb-2"&gt;図や表を「眺めて」終わっている&lt;/h3&gt;
&lt;p class="mb-0"&gt;グラフや表を見ているものの、数値や変化を言葉に置き換えていない状態です。&lt;br /&gt;
「増えている」「一定」「比例している」など、情報を文章化できないと結論につながりません。&lt;/p&gt;
&lt;/div&gt;
&lt;/div&gt;
&lt;/div&gt;
&lt;div class="col-lg-4"&gt;
&lt;div class="card rounded-4 shadow-sm h-100"&gt;
&lt;div class="card-body p-3 p-lg-4"&gt;
&lt;p&gt;&lt;span class="badge bg-success mb-2"&gt;原因③&lt;/span&gt;&lt;/p&gt;
&lt;h3 class="h6 fw-bold mb-2"&gt;結論の形を意識していない&lt;/h3&gt;
&lt;p class="mb-0"&gt;選択問題か、理由説明か、数値を書くのか。ゴールを定めずに考え始めると、&lt;br /&gt;
途中で知識が散らばり、答えをまとめきれなくなります。&lt;/p&gt;
&lt;/div&gt;
&lt;/div&gt;
&lt;/div&gt;
&lt;/div&gt;
&lt;/section&gt;
&lt;section class="mb-5"&gt;
&lt;h2 id="s3" class="h4 fw-bold border-bottom pb-2 mb-3"&gt;改善のステップ｜条件整理→図表→結論の流れを確立する&lt;/h2&gt;
&lt;div class="card rounded-4 shadow-sm mb-3"&gt;
&lt;div class="card-body p-3 p-lg-4"&gt;
&lt;div class="d-flex flex-wrap align-items-center gap-2 mb-2"&gt;
&lt;p&gt;&lt;span class="badge bg-success"&gt;ステップ1&lt;/span&gt;&lt;/p&gt;
&lt;h3 class="h6 fw-bold mb-0"&gt;条件を分解する&lt;/h3&gt;
&lt;/div&gt;
&lt;p class="mb-2"&gt;問題文を読んだら、まず次の3点を切り分けます。&lt;/p&gt;
&lt;ul class="mb-2"&gt;
&lt;li&gt;変えている条件は何か&lt;/li&gt;
&lt;li&gt;変わらない条件は何か&lt;/li&gt;
&lt;li&gt;最終的に問われていることは何か&lt;/li&gt;
&lt;/ul&gt;
&lt;p class="mb-0"&gt;ここを整理するだけで、使う知識の範囲が大きく絞られます。&lt;/p&gt;
&lt;/div&gt;
&lt;/div&gt;
&lt;div class="card rounded-4 shadow-sm mb-3"&gt;
&lt;div class="card-body p-3 p-lg-4"&gt;
&lt;div class="d-flex flex-wrap align-items-center gap-2 mb-2"&gt;
&lt;p&gt;&lt;span class="badge bg-success"&gt;ステップ2&lt;/span&gt;&lt;/p&gt;
&lt;h3 class="h6 fw-bold mb-0"&gt;図・表・グラフを言葉に直す&lt;/h3&gt;
&lt;/div&gt;
&lt;p class="mb-2"&gt;次に、与えられた図表をそのまま見ず、&lt;br /&gt;
「どこが増減しているか」「どの条件と対応しているか」を短い文で書き出します。&lt;/p&gt;
&lt;div class="alert alert-success rounded-4 border border-success-subtle mb-0" role="alert"&gt;この作業は、グラフや表の読み取りでつまずく場合に特に重要です。詳しくは&lt;br /&gt;
&lt;a class="link-success fw-bold" href="https://rika-quest.com/column/nayami-graph-table-reading/"&gt;グラフ・表が読み取れないときの整理法&lt;/a&gt;&lt;br /&gt;
も参考になります。&lt;/div&gt;
&lt;/div&gt;
&lt;/div&gt;
&lt;div class="card rounded-4 shadow-sm"&gt;
&lt;div class="card-body p-3 p-lg-4"&gt;
&lt;div class="d-flex flex-wrap align-items-center gap-2 mb-2"&gt;
&lt;p&gt;&lt;span class="badge bg-success"&gt;ステップ3&lt;/span&gt;&lt;/p&gt;
&lt;h3 class="h6 fw-bold mb-0"&gt;結論の基本パターンに当てはめる&lt;/h3&gt;
&lt;/div&gt;
&lt;p class="mb-2"&gt;最後に、答えの形式に合わせて情報を並べます。&lt;/p&gt;
&lt;ul class="mb-2"&gt;
&lt;li&gt;選択問題：条件に合わない選択肢を消す&lt;/li&gt;
&lt;li&gt;記述問題：原因→結果の順で文章化する&lt;/li&gt;
&lt;/ul&gt;
&lt;p class="mb-0"&gt;この「基本の流れ」を毎回同じ順で繰り返すことで、知識が安定して使えるようになります。&lt;/p&gt;
&lt;/div&gt;
&lt;/div&gt;
&lt;/section&gt;
&lt;section class="mb-5"&gt;
&lt;h2 id="s4" class="h4 fw-bold border-bottom pb-2 mb-3"&gt;よくあるミスと修正の考え方&lt;/h2&gt;
&lt;div class="row g-3"&gt;
&lt;div class="col-lg-6"&gt;
&lt;div class="card rounded-4 shadow-sm h-100"&gt;
&lt;div class="card-body p-3 p-lg-4"&gt;
&lt;div class="d-flex flex-wrap gap-2 align-items-center mb-2"&gt;
&lt;p&gt;&lt;span class="badge bg-danger"&gt;誤答例&lt;/span&gt;&lt;/p&gt;
&lt;h3 class="h6 fw-bold mb-0"&gt;知識は正しいが答えがずれる&lt;/h3&gt;
&lt;/div&gt;
&lt;p class="mb-3"&gt;原因は、条件と結論が対応していないことです。&lt;br /&gt;
修正として、「この条件から、この結果が出る」という対応関係を一度書き出します。&lt;/p&gt;
&lt;div class="alert alert-success rounded-4 border border-success-subtle mb-0" role="alert"&gt;&lt;span class="badge bg-success me-2"&gt;直し方&lt;/span&gt;&lt;br /&gt;
条件→結果の対応を1行で書き、図表のどの情報を使ったかもセットで残します。&lt;/div&gt;
&lt;/div&gt;
&lt;/div&gt;
&lt;/div&gt;
&lt;div class="col-lg-6"&gt;
&lt;div class="card rounded-4 shadow-sm h-100"&gt;
&lt;div class="card-body p-3 p-lg-4"&gt;
&lt;div class="d-flex flex-wrap gap-2 align-items-center mb-2"&gt;
&lt;p&gt;&lt;span class="badge bg-danger"&gt;誤答例&lt;/span&gt;&lt;/p&gt;
&lt;h3 class="h6 fw-bold mb-0"&gt;途中まで合っているのに点数を落とす&lt;/h3&gt;
&lt;/div&gt;
&lt;p class="mb-3"&gt;結論の書き方が問題の要求とずれているケースです。&lt;br /&gt;
理由を問われているのか、結果を問われているのかを、必ず最後に確認します。&lt;/p&gt;
&lt;div class="alert alert-success rounded-4 border border-success-subtle mb-0" role="alert"&gt;&lt;span class="badge bg-success me-2"&gt;直し方&lt;/span&gt;&lt;br /&gt;
最後に「問われているのは理由／結果／数値のどれか」を丸で囲んでから書き始めます。&lt;/div&gt;
&lt;/div&gt;
&lt;/div&gt;
&lt;/div&gt;
&lt;/div&gt;
&lt;/section&gt;
&lt;section class="mb-5"&gt;
&lt;h2 id="s5" class="h4 fw-bold border-bottom pb-2 mb-3"&gt;家庭での回し方｜進め方を定着させるための学習計画&lt;/h2&gt;
&lt;p&gt;家庭学習では、難問に挑むよりも&lt;strong&gt;解き方の流れを毎回同じ形で繰り返す&lt;/strong&gt;ことを優先します。&lt;/p&gt;
&lt;div class="table-responsive"&gt;
&lt;table class="table table-bordered align-middle bg-white rounded-4 overflow-hidden"&gt;
&lt;thead class="table-success"&gt;
&lt;tr&gt;
&lt;th style="width: 28%;"&gt;曜日設計&lt;/th&gt;
&lt;th&gt;やること&lt;/th&gt;
&lt;th&gt;チェック&lt;/th&gt;
&lt;/tr&gt;
&lt;/thead&gt;
&lt;tbody&gt;
&lt;tr&gt;
&lt;th class="text-success"&gt;平日&lt;/th&gt;
&lt;td&gt;条件整理と図表の言語化（短時間で反復）&lt;/td&gt;
&lt;td&gt;「条件→図表」まで止まらず進めたか&lt;/td&gt;
&lt;/tr&gt;
&lt;tr&gt;
&lt;th class="text-success"&gt;週末&lt;/th&gt;
&lt;td&gt;結論まで含めた通し演習（基本の確認）&lt;/td&gt;
&lt;td&gt;「結論の形」を最後に合わせられたか&lt;/td&gt;
&lt;/tr&gt;
&lt;/tbody&gt;
&lt;/table&gt;
&lt;/div&gt;
&lt;div class="alert alert-success rounded-4 border border-success-subtle" role="alert"&gt;チェックポイントは「正解したか」ではなく、「条件→図表→結論の順で処理できたか」です。&lt;/div&gt;
&lt;p class="mb-0"&gt;分野ごとの問題形式の違いは、&lt;br /&gt;
&lt;a class="link-success fw-bold" href="https://rika-quest.com/column/physics/"&gt;物理分野&lt;/a&gt;や&lt;br /&gt;
&lt;a class="link-success fw-bold" href="https://rika-quest.com/column/chemistry/"&gt;化学分野&lt;/a&gt;&lt;br /&gt;
の整理ページも参考になります。&lt;/p&gt;
&lt;/section&gt;
&lt;section class="mb-5"&gt;
&lt;h2 id="s6" class="h4 fw-bold border-bottom pb-2 mb-3"&gt;FAQ｜用語を使えないときのよくある質問&lt;/h2&gt;
&lt;div class="rq-faq d-grid gap-3"&gt;
&lt;details&gt;
&lt;summary&gt;&lt;span class="badge bg-success rounded-pill flex-shrink-0"&gt;Q&lt;/span&gt;&lt;br /&gt;
暗記量を増やせば解けるようになりますか？&lt;/summary&gt;
&lt;div class="p-3"&gt;進め方が曖昧なままでは、暗記量を増やしても効果は限定的です。まずは使い方を確立します。&lt;/div&gt;
&lt;/details&gt;
&lt;details&gt;
&lt;summary&gt;&lt;span class="badge bg-success rounded-pill flex-shrink-0"&gt;Q&lt;/span&gt;&lt;br /&gt;
図や表が多い問題が特に苦手です&lt;/summary&gt;
&lt;div class="p-3"&gt;数値や変化を言葉に直す練習が不足している可能性があります。&lt;/div&gt;
&lt;/details&gt;
&lt;details&gt;
&lt;summary&gt;&lt;span class="badge bg-success rounded-pill flex-shrink-0"&gt;Q&lt;/span&gt;&lt;br /&gt;
実験問題が読めません&lt;/summary&gt;
&lt;div class="p-3"&gt;条件整理の段階で止まっているケースが多く、&lt;br /&gt;
&lt;a class="link-success fw-bold" href="https://rika-quest.com/column/nayami-experiment-reading/"&gt;実験問題の読み取り整理&lt;/a&gt;&lt;br /&gt;
が参考になります。&lt;/div&gt;
&lt;/details&gt;
&lt;/div&gt;
&lt;/section&gt;
&lt;section class="mb-4"&gt;
&lt;h2 id="s7" class="h4 fw-bold border-bottom pb-2 mb-3"&gt;次に読む｜関連ページと学習サポート&lt;/h2&gt;
&lt;div class="row g-3"&gt;
&lt;div class="col-lg-6"&gt;
&lt;div class="card rounded-4 shadow-sm h-100"&gt;
&lt;div class="card-body p-3 p-lg-4"&gt;
&lt;p class="fw-bold text-success mb-2"&gt;悩みHub・一覧へ&lt;/p&gt;
&lt;div class="list-group"&gt;&lt;a class="list-group-item list-group-item-action" href="https://rika-quest.com/column/science-nayami/"&gt;理科の悩み一覧（Hub）&lt;/a&gt;&lt;br /&gt;
&lt;a class="list-group-item list-group-item-action" href="https://rika-quest.com/column/"&gt;理科コラム一覧&lt;/a&gt;&lt;br /&gt;
&lt;a class="list-group-item list-group-item-action" href="https://rika-quest.com/ct/理科のコツ/"&gt;理科のコツ（カテゴリ）&lt;/a&gt;&lt;/div&gt;
&lt;/div&gt;
&lt;/div&gt;
&lt;/div&gt;
&lt;div class="col-lg-6"&gt;
&lt;div class="card rounded-4 shadow-sm h-100"&gt;
&lt;div class="card-body p-3 p-lg-4"&gt;
&lt;p class="fw-bold text-success mb-2"&gt;学習サポートのご紹介&lt;/p&gt;
&lt;p class="mb-3"&gt;用語は覚えているのに使えない状態が続く場合、学習の進め方そのものを整理する必要があります。&lt;/p&gt;
&lt;div class="d-flex flex-wrap gap-2"&gt;&lt;a class="btn btn-success px-4" href="https://rika-quest.com/kouza/"&gt;開講講座のご案内&lt;/a&gt;&lt;br /&gt;
&lt;a class="btn btn-outline-success px-4" href="https://rika-quest.com/inquiry/"&gt;お問い合わせ・学習相談&lt;/a&gt;&lt;/div&gt;
&lt;/div&gt;
&lt;/div&gt;
&lt;/div&gt;
&lt;/div&gt;
&lt;/section&gt;
&lt;/div&gt;
------</t>
  </si>
  <si>
    <t>https://rika-quest.com/column/nayami-earthquake-volcano/</t>
  </si>
  <si>
    <t>以下のページは不自然なワードを使用しています。
これらを適切に自然な言葉に置き換えて下さい。
なお、本文の装飾や構造は絶対に変えないでください。
【対象ページURL】
https://rika-quest.com/column/nayami-earthquake-volcano/
【検出された不自然ワード】
- 型
- 内部リンク
【本文】
------
&lt;p&gt;&lt;!-- ========================================================= MC本文HTML（WordPress投稿用）｜しゅん吉クエスト URL想定：https://rika-quest.com/column/nayami-earthquake-volcano/ テーマ：地震・火山が混乱（悩み起点／単元解説しない） ねらい：用語→図→計算/記述の順で処理をそろえて、減点パターンを止める 回遊：悩みHub→関連悩み→地学分野ページ→講座/問い合わせ テーマカラー：緑（Bootstrap success） 単元直リンク最大1本：earthquake を採用（図・用語の確認先として1本のみ） ========================================================= --&gt;&lt;/p&gt;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.rq-leftbar{ border-left: .35rem solid rgba(25,135,84,.55); }&lt;/p&gt;
&lt;p&gt;  .rq-bullets li{ margin-bottom:.35rem; }&lt;/p&gt;
&lt;p&gt;  .rq-mini{&lt;br /&gt;    border: 1px solid rgba(0,0,0,.10);&lt;br /&gt;    border-radius: 1rem;&lt;br /&gt;    background: #fff;&lt;br /&gt;    box-shadow: 0 .125rem .25rem rgba(0,0,0,.075);&lt;br /&gt;  }&lt;/p&gt;
&lt;p&gt;  .rq-template{&lt;br /&gt;    border: 1px dashed rgba(25,135,84,.45);&lt;br /&gt;    background: rgba(25,135,84,.04);&lt;br /&gt;    border-radius: 1rem;&lt;br /&gt;  }&lt;/p&gt;
&lt;p&gt;  .rq-stepno{&lt;br /&gt;    width: 2.2rem; height: 2.2rem;&lt;br /&gt;    display:inline-flex; align-items:center; justify-content:center;&lt;br /&gt;    border-radius: 999px;&lt;br /&gt;    background: rgba(25,135,84,.12);&lt;br /&gt;    color: #146c43;&lt;br /&gt;    font-weight: 800;&lt;br /&gt;    flex-shrink: 0;&lt;br /&gt;  }&lt;/p&gt;
&lt;p&gt;  .rq-warn{ border-left: .35rem solid rgba(220,53,69,.6); }&lt;/p&gt;
&lt;p&gt;  .rq-toc a{ text-decoration:none; }&lt;br /&gt;  .rq-toc a:hover{ text-decoration:underline; }&lt;/p&gt;
&lt;p&gt;  /* FAQ（details） */&lt;br /&gt;  .rq-faq details{&lt;br /&gt;    border: 1px solid rgba(0,0,0,.10);&lt;br /&gt;    border-radius: 1rem;&lt;br /&gt;    background: #fff;&lt;br /&gt;    overflow: hidden;&lt;br /&gt;    box-shadow: 0 .125rem .25rem rgba(0,0,0,.075);&lt;br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}&lt;/p&gt;
&lt;p&gt;  .rq-chip{&lt;br /&gt;    display:inline-flex;&lt;br /&gt;    align-items:center;&lt;br /&gt;    gap:.4rem;&lt;br /&gt;    padding:.18rem .6rem;&lt;br /&gt;    border-radius:999px;&lt;br /&gt;    border:1px solid rgba(25,135,84,.35);&lt;br /&gt;    background: rgba(25,135,84,.08);&lt;br /&gt;    color:#146c43;&lt;br /&gt;    font-weight:800;&lt;br /&gt;    font-size:.9rem;&lt;br /&gt;  }&lt;/p&gt;
&lt;p&gt;  .rq-note{&lt;br /&gt;    border: 1px solid rgba(0,0,0,.10);&lt;br /&gt;    border-radius: 1rem;&lt;br /&gt;    background:#fff;&lt;br /&gt;    padding: 1rem;&lt;br /&gt;  }&lt;/p&gt;
&lt;p&gt;  .rq-grid2{ display:grid; gap:.75rem; }&lt;br /&gt;  @media(min-width:992px){&lt;br /&gt;    .rq-grid2{ grid-template-columns: 1fr 1fr; }&lt;br /&gt;  }&lt;/p&gt;
&lt;p&gt;  .rq-kata{&lt;br /&gt;    border:1px solid rgba(0,0,0,.10);&lt;br /&gt;    border-radius: 1rem;&lt;br /&gt;    background:#fff;&lt;br /&gt;    padding: 1rem;&lt;br /&gt;  }&lt;br /&gt;&lt;/style&gt;
&lt;div class="container my-4"&gt;
&lt;p&gt;&lt;!-- ========================= Hero ========================== --&gt;&lt;/p&gt;
&lt;section class="rq-hero rounded-4 p-4 p-lg-5 shadow-sm mb-4"&gt;
&lt;div class="row g-4 align-items-center"&gt;
&lt;div class="col-lg-8"&gt;
&lt;div class="rq-subline small mb-2"&gt;中学受験理科／地学　テーマ：地震・火山が「混ざって混乱する」を処理の順番で止める（悩み起点）&lt;/div&gt;
&lt;div class="d-flex flex-wrap gap-2 mb-2"&gt;&lt;span class="badge bg-success"&gt;悩み起点&lt;/span&gt;&lt;br /&gt;
&lt;span class="badge bg-success"&gt;用語→図→計算/記述&lt;/span&gt;&lt;br /&gt;
&lt;span class="badge bg-success"&gt;減点パターンを一定に&lt;/span&gt;&lt;br /&gt;
&lt;span class="badge bg-success"&gt;地震・火山&lt;/span&gt;&lt;/div&gt;
&lt;p class="mb-2"&gt;地震と火山は、図・用語・数字が同時に出てきます。&lt;br /&gt;
そのため「分かったつもり」でも、問題を解く段階で&lt;br /&gt;
&lt;strong class="rq-marker"&gt;どこから処理すべきか&lt;/strong&gt;が曖昧になり、減点が増えます。&lt;/p&gt;
&lt;p class="mb-0"&gt;この記事では、地震・火山の問題を&lt;br /&gt;
&lt;strong class="rq-marker"&gt;①用語を置く → ②図に変換する → ③計算/記述に落とす&lt;/strong&gt;&lt;br /&gt;
の順にそろえて、混乱を最小化します。&lt;/p&gt;
&lt;/div&gt;
&lt;div class="col-lg-4"&gt;
&lt;div class="card border-0 shadow-sm rounded-4"&gt;
&lt;div class="card-body p-3 p-lg-4"&gt;
&lt;p class="fw-bold text-success mb-2"&gt;この記事で分かること&lt;/p&gt;
&lt;ul class="small mb-0 rq-bullets"&gt;
&lt;li&gt;「地震・火山が混ざる」詰まり位置のチェック&lt;/li&gt;
&lt;li&gt;原因の切り分け（典型パターン3つ）&lt;/li&gt;
&lt;li&gt;用語→図→計算/記述の共通の流れ&lt;/li&gt;
&lt;li&gt;よくあるミスと修正（誤答例→直し方）&lt;/li&gt;
&lt;li&gt;家庭での週次ルーティン（短時間で回す）&lt;/li&gt;
&lt;/ul&gt;
&lt;/div&gt;
&lt;/div&gt;
&lt;div class="rq-mini p-3 p-lg-4 mt-3"&gt;
&lt;div class="d-flex align-items-start gap-2"&gt;
&lt;p&gt;&lt;span class="badge bg-success flex-shrink-0"&gt;要点&lt;/span&gt;&lt;/p&gt;
&lt;div class="small"&gt;地震・火山は「暗記量」よりも「処理の順番」で得点が変わります。&lt;br /&gt;
用語を先に置いて、図で整理してから計算・記述に進むと安定します。&lt;/div&gt;
&lt;/div&gt;
&lt;/div&gt;
&lt;/div&gt;
&lt;/div&gt;
&lt;div class="alert alert-success mt-4 mb-0 rounded-4 border border-success-subtle" role="alert"&gt;戸惑ったら「&lt;strong&gt;用語 → 図 → 計算/記述&lt;/strong&gt;」の順に戻します。図を描かずに文章だけで追うのが混乱の入口です。&lt;/div&gt;
&lt;/section&gt;
&lt;p&gt;&lt;!-- ========================= 目次 ==========================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href="#s2"&gt;原因の切り分け（典型パターン3つ）&lt;/a&gt;&lt;br /&gt;
&lt;a class="list-group-item list-group-item-action" href="#s3"&gt;持ち直しの流れ（ステップで）&lt;/a&gt;&lt;br /&gt;
&lt;a class="list-group-item list-group-item-action" href="#s4"&gt;よくあるミスと修正（誤答例→直し方）&lt;/a&gt;&lt;br /&gt;
&lt;a class="list-group-item list-group-item-action" href="#s5"&gt;家庭での回し方（週の組み立て／チェック）&lt;/a&gt;&lt;br /&gt;
&lt;a class="list-group-item list-group-item-action" href="#s6"&gt;FAQ（よくある質問）&lt;/a&gt;&lt;br /&gt;
&lt;a class="list-group-item list-group-item-action" href="#s7"&gt;次に読む（関連記事リンク）＋講座・問い合わせ&lt;/a&gt;&lt;/div&gt;
&lt;/div&gt;
&lt;/nav&gt;
&lt;p&gt;&lt;!-- ========================= Section 1 ========================== --&gt;&lt;/p&gt;
&lt;section class="mb-5"&gt;
&lt;h2 id="s1" class="h4 fw-bold border-bottom pb-2 mb-3"&gt;まず状況整理｜どこで詰まっているか&lt;/h2&gt;
&lt;p class="mb-3"&gt;「地震・火山が混乱する」は、次の3つのどれかで止まっています。&lt;br /&gt;
まずは、どこで詰まっているかを言語化すると、修正が早くなります。&lt;/p&gt;
&lt;div class="row g-3"&gt;
&lt;div class="col-lg-4"&gt;
&lt;div class="card rounded-4 shadow-sm h-100 rq-leftbar"&gt;
&lt;div class="card-body p-3 p-lg-4"&gt;
&lt;p class="fw-bold text-success mb-2"&gt;A：用語が“セット”で出てくると整いにくい&lt;/p&gt;
&lt;ul class="mb-0 rq-bullets"&gt;
&lt;li&gt;震源・震央・P波/S波・初期微動…が同時に出ると混ざる&lt;/li&gt;
&lt;li&gt;火山の用語（火成岩、噴出物など）が“場面”と結びつかない&lt;/li&gt;
&lt;li&gt;言葉は覚えたが、図やグラフに対応できない&lt;/li&gt;
&lt;/ul&gt;
&lt;/div&gt;
&lt;/div&gt;
&lt;/div&gt;
&lt;div class="col-lg-4"&gt;
&lt;div class="card rounded-4 shadow-sm h-100 rq-leftbar"&gt;
&lt;div class="card-body p-3 p-lg-4"&gt;
&lt;p class="fw-bold text-success mb-2"&gt;B：図に変換できず、文章のまま処理している&lt;/p&gt;
&lt;ul class="mb-0 rq-bullets"&gt;
&lt;li&gt;震源からの距離や到達時刻を、図を描かずに追っている&lt;/li&gt;
&lt;li&gt;断面図・柱状図・地形図が出ると手が止まる&lt;/li&gt;
&lt;li&gt;火山・地震の「起き方」を図にできない&lt;/li&gt;
&lt;/ul&gt;
&lt;/div&gt;
&lt;/div&gt;
&lt;/div&gt;
&lt;div class="col-lg-4"&gt;
&lt;div class="card rounded-4 shadow-sm h-100 rq-leftbar"&gt;
&lt;div class="card-body p-3 p-lg-4"&gt;
&lt;p class="fw-bold text-success mb-2"&gt;C：計算・記述の“書き方”がなく、設問で戸惑う&lt;/p&gt;
&lt;ul class="mb-0 rq-bullets"&gt;
&lt;li&gt;距離・速さ・時間のどれを求めるかで戸惑う&lt;/li&gt;
&lt;li&gt;記述で「何を根拠に書くか」が曖昧&lt;/li&gt;
&lt;li&gt;答えだけ書いて理由が抜ける／逆に説明が散らかる&lt;/li&gt;
&lt;/ul&gt;
&lt;/div&gt;
&lt;/div&gt;
&lt;/div&gt;
&lt;/div&gt;
&lt;div class="alert alert-success rounded-4 border border-success-subtle mt-3 mb-0" role="alert"&gt;この分野は「知識を増やす」より、&lt;strong&gt;処理の順番をそろえる&lt;/strong&gt;方が得点に直結します。次で原因を3パターンに分けます。&lt;/div&gt;
&lt;/section&gt;
&lt;p&gt;&lt;!-- ========================= Section 2 ========================== --&gt;&lt;/p&gt;
&lt;section class="mb-5"&gt;
&lt;h2 id="s2" class="h4 fw-bold border-bottom pb-2 mb-3"&gt;原因の切り分け（典型パターン3つ）&lt;/h2&gt;
&lt;div class="row g-3"&gt;
&lt;div class="col-lg-4"&gt;
&lt;div class="card rounded-4 shadow-sm h-100"&gt;
&lt;div class="card-body p-3 p-lg-4"&gt;
&lt;p&gt;&lt;span class="badge bg-success mb-2"&gt;原因①&lt;/span&gt;&lt;/p&gt;
&lt;h3 class="h6 fw-bold mb-2"&gt;用語が“場面”と結びついていない&lt;/h3&gt;
&lt;p class="mb-0"&gt;地震・火山は、用語単体より「&lt;strong class="rq-marker"&gt;どの図・どの実験・どの場面で使うか&lt;/strong&gt;」が重要です。&lt;br /&gt;
場面がはっきりすると、用語が並んでも混線しにくくなります。&lt;/p&gt;
&lt;/div&gt;
&lt;/div&gt;
&lt;/div&gt;
&lt;div class="col-lg-4"&gt;
&lt;div class="card rounded-4 shadow-sm h-100"&gt;
&lt;div class="card-body p-3 p-lg-4"&gt;
&lt;p&gt;&lt;span class="badge bg-success mb-2"&gt;原因②&lt;/span&gt;&lt;/p&gt;
&lt;h3 class="h6 fw-bold mb-2"&gt;図の「何をどこに書くか」が決まっていない&lt;/h3&gt;
&lt;p class="mb-0"&gt;地震は到達時刻や差（初期微動継続時間など）を図に落とすと一気に整理できます。&lt;br /&gt;
ただ、書き込み位置が決まっていないと、図が“飾り”になります。&lt;/p&gt;
&lt;/div&gt;
&lt;/div&gt;
&lt;/div&gt;
&lt;div class="col-lg-4"&gt;
&lt;div class="card rounded-4 shadow-sm h-100"&gt;
&lt;div class="card-body p-3 p-lg-4"&gt;
&lt;p&gt;&lt;span class="badge bg-success mb-2"&gt;原因③&lt;/span&gt;&lt;/p&gt;
&lt;h3 class="h6 fw-bold mb-2"&gt;計算・記述が「根拠→答え」になっていない&lt;/h3&gt;
&lt;p class="mb-0"&gt;計算は「何を求めるか」を先に決め、必要な値だけ拾う。&lt;br /&gt;
記述は「根拠（図・用語）→答え」の順で短く仕上げる。&lt;br /&gt;
ここが曖昧だと、毎回時間がかかります。&lt;/p&gt;
&lt;/div&gt;
&lt;/div&gt;
&lt;/div&gt;
&lt;/div&gt;
&lt;div class="rq-template p-3 p-lg-4 mt-3"&gt;
&lt;div class="fw-bold text-success mb-2"&gt;地震・火山を“設問処理”に落とすための3点セット&lt;/div&gt;
&lt;div class="row g-2 small"&gt;
&lt;div class="col-lg-4"&gt;
&lt;div class="rq-note h-100"&gt;
&lt;div class="rq-chip mb-2"&gt;用語&lt;/div&gt;
&lt;div&gt;場面で覚える（どの図・どの条件で出るか）&lt;/div&gt;
&lt;/div&gt;
&lt;/div&gt;
&lt;div class="col-lg-4"&gt;
&lt;div class="rq-note h-100"&gt;
&lt;div class="rq-chip mb-2"&gt;図&lt;/div&gt;
&lt;div&gt;何をどこに書くかをそろえる（条件→書き込み）&lt;/div&gt;
&lt;/div&gt;
&lt;/div&gt;
&lt;div class="col-lg-4"&gt;
&lt;div class="rq-note h-100"&gt;
&lt;div class="rq-chip mb-2"&gt;計算/記述&lt;/div&gt;
&lt;div&gt;根拠→答え（必要な値だけ拾い、短く仕上げる）&lt;/div&gt;
&lt;/div&gt;
&lt;/div&gt;
&lt;/div&gt;
&lt;/div&gt;
&lt;/section&gt;
&lt;p&gt;&lt;!-- ========================= Section 3 ========================== --&gt;&lt;/p&gt;
&lt;section class="mb-5"&gt;
&lt;h2 id="s3" class="h4 fw-bold border-bottom pb-2 mb-3"&gt;持ち直しの流れ（ステップで）&lt;/h2&gt;
&lt;div class="rq-template p-3 p-lg-4 mb-3"&gt;
&lt;div class="d-flex align-items-center gap-2 mb-2"&gt;&lt;span class="badge bg-success"&gt;流れ&lt;/span&gt;&lt;br /&gt;
&lt;span class="fw-bold"&gt;用語 → 図 → 計算/記述（順番をそろえる）&lt;/span&gt;&lt;/div&gt;
&lt;div class="row g-2 small"&gt;
&lt;div class="col-md-4"&gt;
&lt;div class="rq-mini p-2 text-center"&gt;&lt;strong&gt;①用語を置く&lt;/strong&gt;&lt;br /&gt;
場面をはっきり&lt;/div&gt;
&lt;/div&gt;
&lt;div class="col-md-4"&gt;
&lt;div class="rq-mini p-2 text-center"&gt;&lt;strong&gt;②図にする&lt;/strong&gt;&lt;br /&gt;
条件→書き込み&lt;/div&gt;
&lt;/div&gt;
&lt;div class="col-md-4"&gt;
&lt;div class="rq-mini p-2 text-center"&gt;&lt;strong&gt;③計算/記述&lt;/strong&gt;&lt;br /&gt;
根拠→答え&lt;/div&gt;
&lt;/div&gt;
&lt;/div&gt;
&lt;/div&gt;
&lt;div class="row g-3"&gt;
&lt;p&gt;&lt;!-- Step 1 --&gt;&lt;/p&gt;
&lt;div class="col-lg-6"&gt;
&lt;div class="card rounded-4 shadow-sm h-100 rq-leftbar"&gt;
&lt;div class="card-body p-3 p-lg-4"&gt;
&lt;div class="d-flex align-items-start gap-3 mb-2"&gt;
&lt;div class="rq-stepno"&gt;1&lt;/div&gt;
&lt;div&gt;
&lt;h3 class="h6 fw-bold mb-1"&gt;用語は「場面」で置く（単語帳式にしない）&lt;/h3&gt;
&lt;p class="mb-2"&gt;地震・火山は用語が多いですが、覚え方の主役は「意味」より「出方」です。&lt;br /&gt;
まず、出題で頻出の“場面”に紐づけます。&lt;/p&gt;
&lt;div class="rq-grid2"&gt;
&lt;div class="rq-kata"&gt;
&lt;div class="fw-bold text-success mb-2"&gt;地震の場面（例）&lt;/div&gt;
&lt;ul class="mb-0 rq-bullets"&gt;
&lt;li&gt;地図（地点A・B…）＋到達時刻&lt;/li&gt;
&lt;li&gt;波形／グラフ（P波→S波の順）&lt;/li&gt;
&lt;li&gt;震源・震央・距離の関係（同心円のイメージ）&lt;/li&gt;
&lt;/ul&gt;
&lt;/div&gt;
&lt;div class="rq-kata"&gt;
&lt;div class="fw-bold text-success mb-2"&gt;火山の場面（例）&lt;/div&gt;
&lt;ul class="mb-0 rq-bullets"&gt;
&lt;li&gt;噴火の様子（噴出物・溶岩・火山灰）&lt;/li&gt;
&lt;li&gt;岩石・粒の違い（見分け・特徴）&lt;/li&gt;
&lt;li&gt;地形・断面図（火山の形／噴火の跡）&lt;/li&gt;
&lt;/ul&gt;
&lt;/div&gt;
&lt;/div&gt;
&lt;div class="rq-mini p-3 small mt-3"&gt;&lt;span class="badge bg-success me-2"&gt;コツ&lt;/span&gt;&lt;br /&gt;
用語は「図が出たらこの言葉」の順に置くと、混線しにくくなります。&lt;/div&gt;
&lt;/div&gt;
&lt;/div&gt;
&lt;/div&gt;
&lt;/div&gt;
&lt;/div&gt;
&lt;p&gt;&lt;!-- Step 2 --&gt;&lt;/p&gt;
&lt;div class="col-lg-6"&gt;
&lt;div class="card rounded-4 shadow-sm h-100 rq-leftbar"&gt;
&lt;div class="card-body p-3 p-lg-4"&gt;
&lt;div class="d-flex align-items-start gap-3 mb-2"&gt;
&lt;div class="rq-stepno"&gt;2&lt;/div&gt;
&lt;div&gt;
&lt;h3 class="h6 fw-bold mb-1"&gt;条件を図に変換（何をどこに書くかをそろえる）&lt;/h3&gt;
&lt;p class="mb-2"&gt;「混乱」しているときは、条件が文章のまま頭に残っています。&lt;br /&gt;
まずは&lt;strong class="rq-marker"&gt;図に書く位置&lt;/strong&gt;をそろえて、視覚で整理します。&lt;/p&gt;
&lt;div class="rq-template p-3 small"&gt;
&lt;p&gt;&lt;strong class="text-success d-block mb-1"&gt;図への書き込み（地震の基本）&lt;/strong&gt;&lt;/p&gt;
&lt;ul class="mb-0 rq-bullets"&gt;
&lt;li&gt;地点（A・B…）を置く → そこに到達時刻を書く&lt;/li&gt;
&lt;li&gt;P波・S波の順番を必ず明記（どちらの話か）&lt;/li&gt;
&lt;li&gt;「差（初期微動継続時間など）」は“引き算する矢印”で示す&lt;/li&gt;
&lt;/ul&gt;
&lt;/div&gt;
&lt;div class="rq-template p-3 small mt-2"&gt;
&lt;p&gt;&lt;strong class="text-success d-block mb-1"&gt;図への書き込み（火山の基本）&lt;/strong&gt;&lt;/p&gt;
&lt;ul class="mb-0 rq-bullets"&gt;
&lt;li&gt;図が地形なのか断面なのかを先に確認&lt;/li&gt;
&lt;li&gt;噴出物・溶岩など「何が出ているか」をラベル化&lt;/li&gt;
&lt;li&gt;粒の違いが問われるときは「大→小」の軸で整理&lt;/li&gt;
&lt;/ul&gt;
&lt;/div&gt;
&lt;div class="rq-mini rq-warn p-3 small mt-3"&gt;&lt;strong class="d-block mb-1"&gt;注意&lt;/strong&gt;&lt;br /&gt;
図があるのに「見ているだけ」で進むと、結局は文章処理になり混乱が残ります。条件は必ず図に書き込みます。&lt;/div&gt;
&lt;/div&gt;
&lt;/div&gt;
&lt;/div&gt;
&lt;/div&gt;
&lt;/div&gt;
&lt;p&gt;&lt;!-- Step 3 --&gt;&lt;/p&gt;
&lt;div class="col-lg-12"&gt;
&lt;div class="card rounded-4 shadow-sm rq-leftbar"&gt;
&lt;div class="card-body p-3 p-lg-4"&gt;
&lt;div class="d-flex align-items-start gap-3 mb-2"&gt;
&lt;div class="rq-stepno"&gt;3&lt;/div&gt;
&lt;div&gt;
&lt;h3 class="h6 fw-bold mb-1"&gt;計算・記述は「根拠→答え」で短く仕上げる&lt;/h3&gt;
&lt;p class="mb-3"&gt;図が整ったら、計算と記述は“必要な情報だけ”を拾います。&lt;br /&gt;
ここで全情報を使おうとすると、流れが整いにくくなります。&lt;/p&gt;
&lt;div class="rq-grid2"&gt;
&lt;div class="rq-kata"&gt;
&lt;div class="fw-bold text-success mb-2"&gt;計算の流れ（地震で多い形）&lt;/div&gt;
&lt;ol class="mb-0 rq-bullets"&gt;
&lt;li&gt;求めるものを囲む（距離／速さ／時間）&lt;/li&gt;
&lt;li&gt;必要な数値だけ拾う（到達時刻・差 など）&lt;/li&gt;
&lt;li&gt;図の上で「何の差」を使うか確認してから計算&lt;/li&gt;
&lt;li&gt;答えの単位を最後にチェック&lt;/li&gt;
&lt;/ol&gt;
&lt;/div&gt;
&lt;div class="rq-kata"&gt;
&lt;div class="fw-bold text-success mb-2"&gt;記述の流れ（地震・火山共通）&lt;/div&gt;
&lt;ul class="mb-0 rq-bullets"&gt;
&lt;li&gt;&lt;strong&gt;根拠：&lt;/strong&gt;図（条件）＋用語（現象）を1つ示す&lt;/li&gt;
&lt;li&gt;&lt;strong&gt;答え：&lt;/strong&gt;設問の聞かれ方に合わせて1文で言い切る&lt;/li&gt;
&lt;li&gt;長く書かない（根拠を増やしすぎない）&lt;/li&gt;
&lt;/ul&gt;
&lt;/div&gt;
&lt;/div&gt;
&lt;div class="alert alert-success rounded-4 border border-success-subtle mt-3 mb-0" role="alert"&gt;記述の整理が苦手な場合は、&lt;br /&gt;
&lt;a class="link-success fw-bold" href="https://rika-quest.com/column/nayami-writing/"&gt;「理由を答えよ」で書けない（記述のやり方）&lt;/a&gt;&lt;br /&gt;
と同じ発想で、根拠→答えの順をそろえると安定します。&lt;/div&gt;
&lt;/div&gt;
&lt;/div&gt;
&lt;/div&gt;
&lt;/div&gt;
&lt;/div&gt;
&lt;/div&gt;
&lt;p&gt;&lt;!-- 任意：単元直リンク最大1本（採用：earthquake） --&gt;&lt;/p&gt;
&lt;div class="alert alert-success rounded-4 border border-success-subtle mt-3 mb-0" role="alert"&gt;用語と図の基礎を“確認用に1本だけ”見直すなら、&lt;br /&gt;
&lt;a class="link-success fw-bold" href="https://rika-quest.com/column/earthquake/"&gt;地震（基礎のまとめ）&lt;/a&gt;&lt;br /&gt;
を参照し、本文の「用語→図→計算/記述」の順に戻ってください。&lt;/div&gt;
&lt;/section&gt;
&lt;p&gt;&lt;!-- ========================= Section 4 ========================== --&gt;&lt;/p&gt;
&lt;section class="mb-5"&gt;
&lt;h2 id="s4" class="h4 fw-bold border-bottom pb-2 mb-3"&gt;よくあるミスと修正（誤答例→直し方）&lt;/h2&gt;
&lt;div class="row g-3"&gt;
&lt;div class="col-lg-6"&gt;
&lt;div class="card rounded-4 shadow-sm h-100"&gt;
&lt;div class="card-body p-3 p-lg-4"&gt;
&lt;div class="d-flex flex-wrap gap-2 align-items-center mb-2"&gt;
&lt;p&gt;&lt;span class="badge bg-danger"&gt;誤答例&lt;/span&gt;&lt;/p&gt;
&lt;h3 class="h6 fw-bold mb-0"&gt;用語を暗記したのに、図が出ると答えられない&lt;/h3&gt;
&lt;/div&gt;
&lt;p class="mb-3"&gt;用語の意味は合っていても、「どの図でその言葉が必要か」がはっきりしていないと、選べません。&lt;br /&gt;
特に地震は、到達時刻や差の扱いが図とセットで問われます。&lt;/p&gt;
&lt;div class="alert alert-success rounded-4 border border-success-subtle mb-0" role="alert"&gt;&lt;span class="badge bg-success me-2"&gt;修正&lt;/span&gt;&lt;br /&gt;
用語を「場面」でカード化する（例：地図＋到達時刻 → P波/S波 → 差を取る）。言葉単体で覚えない。&lt;/div&gt;
&lt;/div&gt;
&lt;/div&gt;
&lt;/div&gt;
&lt;div class="col-lg-6"&gt;
&lt;div class="card rounded-4 shadow-sm h-100"&gt;
&lt;div class="card-body p-3 p-lg-4"&gt;
&lt;div class="d-flex flex-wrap gap-2 align-items-center mb-2"&gt;
&lt;p&gt;&lt;span class="badge bg-danger"&gt;誤答例&lt;/span&gt;&lt;/p&gt;
&lt;h3 class="h6 fw-bold mb-0"&gt;図があるのに、文章だけで計算しようとして混乱する&lt;/h3&gt;
&lt;/div&gt;
&lt;p class="mb-3"&gt;条件が複数あると、文章処理は破綻しやすいです。&lt;br /&gt;
まず図に「条件」を書き込み、どの値を使うかを見える化します。&lt;/p&gt;
&lt;div class="alert alert-success rounded-4 border border-success-subtle mb-0" role="alert"&gt;&lt;span class="badge bg-success me-2"&gt;修正&lt;/span&gt;&lt;br /&gt;
条件は図へ書き込む。差（引き算）を取るときは、矢印で「何−何」を図上で明示する。&lt;/div&gt;
&lt;/div&gt;
&lt;/div&gt;
&lt;/div&gt;
&lt;div class="col-lg-12"&gt;
&lt;div class="card rounded-4 shadow-sm"&gt;
&lt;div class="card-body p-3 p-lg-4"&gt;
&lt;div class="d-flex flex-wrap gap-2 align-items-center mb-2"&gt;
&lt;p&gt;&lt;span class="badge bg-danger"&gt;誤答例&lt;/span&gt;&lt;/p&gt;
&lt;h3 class="h6 fw-bold mb-0"&gt;記述が長いのに点が取れない（根拠が散らかる）&lt;/h3&gt;
&lt;/div&gt;
&lt;p class="mb-3"&gt;地震・火山の記述は「説明しよう」とすると長くなりがちです。&lt;br /&gt;
しかし採点は、根拠が明確で、答えが設問に合っているかを見ます。&lt;/p&gt;
&lt;div class="rq-template p-3 p-lg-4"&gt;
&lt;div class="fw-bold text-success mb-2"&gt;記述の修正（減点を止める）&lt;/div&gt;
&lt;ul class="mb-0 rq-bullets"&gt;
&lt;li&gt;根拠は1つに絞る（図の条件＋用語）&lt;/li&gt;
&lt;li&gt;答えは設問の聞き方に合わせて言い切る&lt;/li&gt;
&lt;li&gt;「だから」「そのため」でつなぎ、2文以内に収める&lt;/li&gt;
&lt;/ul&gt;
&lt;/div&gt;
&lt;/div&gt;
&lt;/div&gt;
&lt;/div&gt;
&lt;/div&gt;
&lt;/section&gt;
&lt;p&gt;&lt;!-- ========================= Section 5 ========================== --&gt;&lt;/p&gt;
&lt;section class="mb-5"&gt;
&lt;h2 id="s5" class="h4 fw-bold border-bottom pb-2 mb-3"&gt;家庭での回し方（週の組み立て／チェック）&lt;/h2&gt;
&lt;p&gt;地震・火山は、短期間で「用語だけ」を詰め込むと、図・計算・記述で整いにくくなります。&lt;br /&gt;
家庭では、&lt;strong&gt;処理の流れ（用語→図→計算/記述）を守れたか&lt;/strong&gt;を軸に回します。&lt;/p&gt;
&lt;div class="table-responsive"&gt;
&lt;table class="table table-bordered align-middle bg-white rounded-4 overflow-hidden"&gt;
&lt;thead class="table-success"&gt;
&lt;tr&gt;
&lt;th style="width: 26%;"&gt;区分&lt;/th&gt;
&lt;th&gt;やること&lt;/th&gt;
&lt;th style="width: 30%;"&gt;チェック（合格基準）&lt;/th&gt;
&lt;/tr&gt;
&lt;/thead&gt;
&lt;tbody&gt;
&lt;tr&gt;
&lt;th class="text-success"&gt;平日（7〜10分）&lt;/th&gt;
&lt;td&gt;1題だけでよいので、&lt;strong&gt;用語→図&lt;/strong&gt;までで止める。&lt;br /&gt;
条件を図に書き込み、「差を取る」「どの値を使う」を見える化する。&lt;/td&gt;
&lt;td&gt;図に条件が書き込まれ、使う値が“選べている”状態になっている。&lt;/td&gt;
&lt;/tr&gt;
&lt;tr&gt;
&lt;th class="text-success"&gt;週末（30〜45分）&lt;/th&gt;
&lt;td&gt;地震（計算系）1題＋火山（記述/選択）1題など、タイプを分けて2題。&lt;br /&gt;
記述は「&lt;strong&gt;根拠→答え&lt;/strong&gt;」で2文以内にまとめる。&lt;/td&gt;
&lt;td&gt;記述が短く、根拠が図または条件に基づいている（説明の羅列になっていない）。&lt;/td&gt;
&lt;/tr&gt;
&lt;/tbody&gt;
&lt;/table&gt;
&lt;/div&gt;
&lt;div class="rq-mini p-3 p-lg-4 mt-3"&gt;
&lt;div class="d-flex align-items-start gap-2"&gt;
&lt;p&gt;&lt;span class="badge bg-success flex-shrink-0"&gt;運用&lt;/span&gt;&lt;/p&gt;
&lt;div class="small"&gt;正解数より「流れが守れたか」を優先します。特に平日は、最後まで解かなくても構いません。&lt;br /&gt;
混乱した瞬間に「用語→図」に戻す練習が、直前期の安定につながります。&lt;/div&gt;
&lt;/div&gt;
&lt;/div&gt;
&lt;/section&gt;
&lt;p&gt;&lt;!-- ========================= Section 6（FAQ） ========================== --&gt;&lt;/p&gt;
&lt;section class="mb-5"&gt;
&lt;h2 id="s6" class="h4 fw-bold border-bottom pb-2 mb-3"&gt;FAQ（よくある質問）&lt;/h2&gt;
&lt;div class="rq-faq d-grid gap-3"&gt;
&lt;details&gt;
&lt;summary&gt;&lt;span class="badge bg-success rounded-pill flex-shrink-0"&gt;Q&lt;/span&gt;地震と火山、どちらから持ち直すべきですか？&lt;/summary&gt;
&lt;div class="p-3"&gt;まずは「混乱が大きい方」からで構いません。ただ、地震は図と計算で順番がそろえやすいので、時間がない場合は地震（用語→図→計算）から順番を固めると、他分野にも波及します。&lt;/div&gt;
&lt;/details&gt;
&lt;details&gt;
&lt;summary&gt;&lt;span class="badge bg-success rounded-pill flex-shrink-0"&gt;Q&lt;/span&gt;用語が多すぎて覚えきれません&lt;/summary&gt;
&lt;div class="p-3"&gt;用語単体で覚えるより、「場面」でまとめた方が少ない記憶で回ります。地図（地点＋到達時刻）、波形（P波→S波）、断面図（噴出物・地形）など、出題形式ごとに用語をセット化してください。&lt;/div&gt;
&lt;/details&gt;
&lt;details&gt;
&lt;summary&gt;&lt;span class="badge bg-success rounded-pill flex-shrink-0"&gt;Q&lt;/span&gt;図は描いたのに計算で戸惑います&lt;/summary&gt;
&lt;div class="p-3"&gt;「求めるもの」が曖昧なまま進んでいることが多いです。距離・速さ・時間のどれを求めるかを先に囲み、必要な値だけ拾います。差を取るときは図に矢印で「何−何」を明示すると安定します。&lt;/div&gt;
&lt;/details&gt;
&lt;details&gt;
&lt;summary&gt;&lt;span class="badge bg-success rounded-pill flex-shrink-0"&gt;Q&lt;/span&gt;記述が書けない／減点されます&lt;/summary&gt;
&lt;div class="p-3"&gt;記述は「根拠→答え」の順で短く仕上げます。根拠は1つ（図の条件＋用語）に絞り、答えは設問の聞き方に合わせて言い切ります。やり方の作り方は&lt;br /&gt;
&lt;a class="link-success fw-bold" href="https://rika-quest.com/column/nayami-writing/"&gt;記述の悩み記事&lt;/a&gt;&lt;br /&gt;
も参照できます。&lt;/div&gt;
&lt;/details&gt;
&lt;/div&gt;
&lt;/section&gt;
&lt;p&gt;&lt;!-- ========================= Section 7（内部リンク＋CTA） ========================== --&gt;&lt;/p&gt;
&lt;section class="mb-4"&gt;
&lt;h2 id="s7" class="h4 fw-bold border-bottom pb-2 mb-3"&gt;次に読む（関連記事リンク）＋講座・問い合わせ&lt;/h2&gt;
&lt;div class="row g-3"&gt;
&lt;div class="col-lg-6"&gt;
&lt;div class="card rounded-4 shadow-sm h-100"&gt;
&lt;div class="card-body p-3 p-lg-4"&gt;
&lt;p class="fw-bold text-success mb-2"&gt;悩みから辿る（Hub / 分野 / カテゴリ）&lt;/p&gt;
&lt;div class="list-group"&gt;&lt;a class="list-group-item list-group-item-action" href="https://rika-quest.com/column/science-nayami/"&gt;理科の悩み一覧（Hub）&lt;/a&gt;&lt;br /&gt;
&lt;a class="list-group-item list-group-item-action" href="https://rika-quest.com/column/geoscience/"&gt;地学分野ページ（全体像）&lt;/a&gt;&lt;br /&gt;
&lt;a class="list-group-item list-group-item-action" href="https://rika-quest.com/ct/理科のコツ/"&gt;理科のコツ（カテゴリ）&lt;/a&gt;&lt;/div&gt;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href="https://rika-quest.com/column/nayami-strata-column/"&gt;地層・柱状図が読めない（地学の読み取り）&lt;/a&gt;&lt;br /&gt;
&lt;a class="list-group-item list-group-item-action" href="https://rika-quest.com/column/nayami-writing/"&gt;「理由を答えよ」で書けない（記述のやり方）&lt;/a&gt;&lt;/div&gt;
&lt;/div&gt;
&lt;/div&gt;
&lt;/div&gt;
&lt;/div&gt;
&lt;div class="card rounded-4 shadow-sm border-success-subtle mt-3"&gt;
&lt;div class="card-body p-3 p-lg-4"&gt;
&lt;p class="fw-bold text-success mb-2"&gt;地震・火山を「流れ」で安定させたい方へ（無理のないご案内）&lt;/p&gt;
&lt;p class="mb-3"&gt;地学は、用語・図・計算/記述が絡むため、間違い方が一定になりやすい分野です。&lt;br /&gt;
しゅん吉クエストでは、答案を見て「どこで混線しているか」（用語／図／計算／記述）を切り分け、&lt;br /&gt;
再現できる流れとしてまとめたうえで、入試で落としにくい形に仕上げます。&lt;/p&gt;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&lt;p&gt;&amp;nbsp;&lt;/p&gt;
------</t>
  </si>
  <si>
    <t>https://rika-quest.com/column/nayami-human-body/</t>
  </si>
  <si>
    <t>以下のページは不自然なワードを使用しています。
これらを適切に自然な言葉に置き換えて下さい。
なお、本文の装飾や構造は絶対に変えないでください。
【対象ページURL】
https://rika-quest.com/column/nayami-human-body/
【検出された不自然ワード】
- 型
【本文】
------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.rq-leftbar{ border-left: .35rem solid rgba(25,135,84,.55); }&lt;br /&gt;  .rq-bullets li{ margin-bottom:.35rem; }&lt;br /&gt;  .rq-mini{&lt;br /&gt;    border: 1px solid rgba(0,0,0,.10);&lt;br /&gt;    border-radius: 1rem;&lt;br /&gt;    background: #fff;&lt;br /&gt;    box-shadow: 0 .125rem .25rem rgba(0,0,0,.075);&lt;br /&gt;  }&lt;br /&gt;  .rq-template{&lt;br /&gt;    border: 1px dashed rgba(25,135,84,.45);&lt;br /&gt;    background: rgba(25,135,84,.04);&lt;br /&gt;    border-radius: 1rem;&lt;br /&gt;  }&lt;br /&gt;  .rq-stepno{&lt;br /&gt;    width: 2.2rem; height: 2.2rem;&lt;br /&gt;    display:inline-flex; align-items:center; justify-content:center;&lt;br /&gt;    border-radius: 999px;&lt;br /&gt;    background: rgba(25,135,84,.12);&lt;br /&gt;    color: #146c43;&lt;br /&gt;    font-weight: 800;&lt;br /&gt;    flex-shrink: 0;&lt;br /&gt;  }&lt;br /&gt;  .rq-warn{ border-left: .35rem solid rgba(220,53,69,.6); }&lt;/p&gt;
&lt;p&gt;  .rq-toc a{ text-decoration:none; }&lt;br /&gt;  .rq-toc a:hover{ text-decoration:underline; }&lt;/p&gt;
&lt;p&gt;  /* FAQ（details） */&lt;br /&gt;  .rq-faq details{&lt;br /&gt;    border: 1px solid rgba(0,0,0,.10);&lt;br /&gt;    border-radius: 1rem;&lt;br /&gt;    background: #fff;&lt;br /&gt;    overflow: hidden;&lt;br /&gt;    box-shadow: 0 .125rem .25rem rgba(0,0,0,.075);&lt;br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}&lt;/p&gt;
&lt;p&gt;  /* 入口→出口を「線」で見せる */&lt;br /&gt;  .rq-flow{&lt;br /&gt;    border: 1px solid rgba(0,0,0,.10);&lt;br /&gt;    border-radius: 1rem;&lt;br /&gt;    background: #fff;&lt;br /&gt;    padding: 1rem;&lt;br /&gt;  }&lt;br /&gt;  .rq-flow .rq-node{&lt;br /&gt;    border: 1px solid rgba(25,135,84,.25);&lt;br /&gt;    background: rgba(25,135,84,.05);&lt;br /&gt;    border-radius: .9rem;&lt;br /&gt;    padding: .75rem .9rem;&lt;br /&gt;    height: 100%;&lt;br /&gt;  }&lt;br /&gt;  .rq-flow .rq-arrow{&lt;br /&gt;    display:flex; align-items:center; justify-content:center;&lt;br /&gt;    opacity:.85;&lt;br /&gt;    font-weight:800;&lt;br /&gt;    color:#146c43;&lt;br /&gt;  }&lt;br /&gt;&lt;/style&gt;
&lt;div class="container my-4"&gt;
&lt;section class="rq-hero rounded-4 p-4 p-lg-5 shadow-sm mb-4"&gt;
&lt;div class="row g-4 align-items-center"&gt;
&lt;div class="col-lg-8"&gt;
&lt;div class="rq-subline small mb-2"&gt;中学受験理科／生物　テーマ：人体（消化・呼吸・血液循環）を「流れ」で整理して設問処理へ&lt;/div&gt;
&lt;div class="d-flex flex-wrap gap-2 mb-2"&gt;&lt;span class="badge bg-success"&gt;悩み起点&lt;/span&gt;&lt;br /&gt;
&lt;span class="badge bg-success"&gt;入口→出口で整理&lt;/span&gt;&lt;br /&gt;
&lt;span class="badge bg-success"&gt;典型ミスの切り分け&lt;/span&gt;&lt;br /&gt;
&lt;span class="badge bg-success"&gt;設問処理に接続&lt;/span&gt;&lt;/div&gt;
&lt;h1 class="h3 fw-bold lh-base mb-3"&gt;人体（消化・呼吸・血液循環）が苦手な原因と克服法｜「流れ」で整理して解き方の順番を組み立てる&lt;/h1&gt;
&lt;p class="mb-2"&gt;人体は「覚える量が多い」だけでなく、&lt;strong class="rq-marker"&gt;消化&lt;/strong&gt;・&lt;strong class="rq-marker"&gt;呼吸&lt;/strong&gt;・&lt;strong class="rq-marker"&gt;血液&lt;/strong&gt;が頭の中で混線しやすい分野です。&lt;br /&gt;
さらに設問では「どこで何が起きるか」「なぜそう言えるか」を、図やグラフと一緒に処理させられます。&lt;/p&gt;
&lt;p class="mb-0"&gt;そこで、覚え方を「単語の暗記」から切り替えます。&lt;br /&gt;
人体は&lt;strong class="rq-marker"&gt;入口→出口の流れ&lt;/strong&gt;で整理し、&lt;strong class="rq-marker"&gt;設問で使う順番&lt;/strong&gt;を決めると、得点が安定します。&lt;/p&gt;
&lt;/div&gt;
&lt;div class="col-lg-4"&gt;
&lt;div class="card border-0 shadow-sm rounded-4"&gt;
&lt;div class="card-body p-3 p-lg-4"&gt;
&lt;p class="fw-bold text-success mb-2"&gt;この記事で分かること&lt;/p&gt;
&lt;ul class="small mb-0 rq-bullets"&gt;
&lt;li&gt;「どこでつまずいているか」の分析（混線タイプを特定）&lt;/li&gt;
&lt;li&gt;人体を流れで覚えるための“3本線”の作り方&lt;/li&gt;
&lt;li&gt;設問処理のステップ（図→流れ→根拠）&lt;/li&gt;
&lt;li&gt;頻出ミス（用語の取り違え／循環の向き）と修正&lt;/li&gt;
&lt;li&gt;家庭で取り組む週の学習サイクル（短時間で基礎を固める）&lt;/li&gt;
&lt;/ul&gt;
&lt;/div&gt;
&lt;/div&gt;
&lt;div class="rq-mini p-3 p-lg-4 mt-3"&gt;
&lt;div class="d-flex align-items-start gap-2"&gt;
&lt;p&gt;&lt;span class="badge bg-success flex-shrink-0"&gt;要点&lt;/span&gt;&lt;/p&gt;
&lt;div class="small"&gt;人体は「部位を覚える」より、&lt;strong&gt;流れ（入口→出口）&lt;/strong&gt;と&lt;strong&gt;向き（どちらへ運ぶ）&lt;/strong&gt;を定着させた方が問題で混乱しません。&lt;/div&gt;
&lt;/div&gt;
&lt;/div&gt;
&lt;/div&gt;
&lt;/div&gt;
&lt;div class="alert alert-success mt-4 mb-0 rounded-4 border border-success-subtle" role="alert"&gt;まず「流れ」を1本の線にしてから、部位・はたらきを貼り付けます。線がない暗記は、設問で通用しなくなることが多くなります。&lt;/div&gt;
&lt;/section&gt;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href="#s1"&gt;まず状況整理｜どこでつまずいているか&lt;/a&gt;&lt;br /&gt;
&lt;a class="list-group-item list-group-item-action" href="#s2"&gt;原因の切り分け（典型パターン3つ）&lt;/a&gt;&lt;br /&gt;
&lt;a class="list-group-item list-group-item-action" href="#s3"&gt;克服のためのステップ（段階別に）&lt;/a&gt;&lt;br /&gt;
&lt;a class="list-group-item list-group-item-action" href="#s4"&gt;よくあるミスと修正（誤答例→直し方）&lt;/a&gt;&lt;br /&gt;
&lt;a class="list-group-item list-group-item-action" href="#s5"&gt;家庭での学習サイクル（週のプラン／チェック）&lt;/a&gt;&lt;br /&gt;
&lt;a class="list-group-item list-group-item-action" href="#s6"&gt;FAQ（よくある質問）&lt;/a&gt;&lt;br /&gt;
&lt;a class="list-group-item list-group-item-action" href="#s7"&gt;関連記事＋講座・問い合わせ&lt;/a&gt;&lt;/div&gt;
&lt;/div&gt;
&lt;/nav&gt;
&lt;section class="mb-5"&gt;
&lt;h2 id="s1" class="h4 fw-bold border-bottom pb-2 mb-3"&gt;まず状況整理｜どこでつまずいているか&lt;/h2&gt;
&lt;p class="mb-3"&gt;「人体が苦手」と言っても、つまずき方はだいたい3種類に分かれます。&lt;br /&gt;
どのタイプかを分析すると、やるべき改善策が明確になります。&lt;/p&gt;
&lt;div class="row g-3"&gt;
&lt;div class="col-lg-4"&gt;
&lt;div class="card rounded-4 shadow-sm h-100 rq-leftbar"&gt;
&lt;div class="card-body p-3 p-lg-4"&gt;
&lt;p class="fw-bold text-success mb-2"&gt;A：用語が混乱する&lt;/p&gt;
&lt;ul class="mb-0 rq-bullets"&gt;
&lt;li&gt;小腸・大腸、肺・気管支などが入れ替わる&lt;/li&gt;
&lt;li&gt;血液の「動脈/静脈」「肺→心臓→全身」の向きが不安&lt;/li&gt;
&lt;li&gt;覚えているつもりでも、設問になると混乱する&lt;/li&gt;
&lt;/ul&gt;
&lt;/div&gt;
&lt;/div&gt;
&lt;/div&gt;
&lt;div class="col-lg-4"&gt;
&lt;div class="card rounded-4 shadow-sm h-100 rq-leftbar"&gt;
&lt;div class="card-body p-3 p-lg-4"&gt;
&lt;p class="fw-bold text-success mb-2"&gt;B：流れ（入口→出口）が作れていない&lt;/p&gt;
&lt;ul class="mb-0 rq-bullets"&gt;
&lt;li&gt;消化・呼吸・血液を別々に暗記している&lt;/li&gt;
&lt;li&gt;「どこで起きるか」の根拠が説明できない&lt;/li&gt;
&lt;li&gt;順番が混ざって、選択肢を絞り込めない&lt;/li&gt;
&lt;/ul&gt;
&lt;/div&gt;
&lt;/div&gt;
&lt;/div&gt;
&lt;div class="col-lg-4"&gt;
&lt;div class="card rounded-4 shadow-sm h-100 rq-leftbar"&gt;
&lt;div class="card-body p-3 p-lg-4"&gt;
&lt;p class="fw-bold text-success mb-2"&gt;C：設問への対応ができない&lt;/p&gt;
&lt;ul class="mb-0 rq-bullets"&gt;
&lt;li&gt;図・グラフ・会話文の情報を活用できない&lt;/li&gt;
&lt;li&gt;「なぜそうなるか」の説明を簡潔に書けない&lt;/li&gt;
&lt;li&gt;暗記はしているのに得点に結びつかない&lt;/li&gt;
&lt;/ul&gt;
&lt;/div&gt;
&lt;/div&gt;
&lt;/div&gt;
&lt;/div&gt;
&lt;div class="alert alert-success rounded-4 border border-success-subtle mt-3 mb-0" role="alert"&gt;「覚えたのに点にならない」タイプは、知識不足ではなく&lt;strong&gt;解き方への接続&lt;/strong&gt;で止まっていることが多いです。&lt;br /&gt;
暗記を増やすよりも、まず「流れ」と「処理のルール」を決めます。&lt;/div&gt;
&lt;/section&gt;
&lt;section class="mb-5"&gt;
&lt;h2 id="s2" class="h4 fw-bold border-bottom pb-2 mb-3"&gt;原因の切り分け（典型パターン3つ）&lt;/h2&gt;
&lt;div class="row g-3"&gt;
&lt;div class="col-lg-4"&gt;
&lt;div class="card rounded-4 shadow-sm h-100"&gt;
&lt;div class="card-body p-3 p-lg-4"&gt;
&lt;p&gt;&lt;span class="badge bg-success mb-2"&gt;原因①&lt;/span&gt;&lt;/p&gt;
&lt;h3 class="h6 fw-bold mb-2"&gt;「線」ではなく「点」で覚えている&lt;/h3&gt;
&lt;p class="mb-0"&gt;部位名やはたらきをバラバラに覚えると、設問で順番を問われた瞬間にわからなくなります。&lt;br /&gt;
人体はまず&lt;strong class="rq-marker"&gt;流れ（入口→出口）&lt;/strong&gt;を線で捉え、個々の知識は線に結びつけて整理します。&lt;/p&gt;
&lt;/div&gt;
&lt;/div&gt;
&lt;/div&gt;
&lt;div class="col-lg-4"&gt;
&lt;div class="card rounded-4 shadow-sm h-100"&gt;
&lt;div class="card-body p-3 p-lg-4"&gt;
&lt;p&gt;&lt;span class="badge bg-success mb-2"&gt;原因②&lt;/span&gt;&lt;/p&gt;
&lt;h3 class="h6 fw-bold mb-2"&gt;「向き」が定まっていない&lt;/h3&gt;
&lt;p class="mb-0"&gt;循環の問題で取りこぼす典型は、動脈・静脈の用語よりも、&lt;br /&gt;
&lt;strong class="rq-marker"&gt;どちらへ運ぶか（向き）&lt;/strong&gt;の把握が曖昧なことです。&lt;br /&gt;
向きが明確になると、選択肢を正確に絞れるようになります。&lt;/p&gt;
&lt;/div&gt;
&lt;/div&gt;
&lt;/div&gt;
&lt;div class="col-lg-4"&gt;
&lt;div class="card rounded-4 shadow-sm h-100"&gt;
&lt;div class="card-body p-3 p-lg-4"&gt;
&lt;p&gt;&lt;span class="badge bg-success mb-2"&gt;原因③&lt;/span&gt;&lt;/p&gt;
&lt;h3 class="h6 fw-bold mb-2"&gt;暗記が「設問の形」になっていない&lt;/h3&gt;
&lt;p class="mb-0"&gt;人体は「どこで何が起きるか」を問われます。&lt;br /&gt;
暗記の段階で、&lt;strong class="rq-marker"&gt;部位→はたらき→根拠（なぜ）&lt;/strong&gt;のセットにしておかないと、&lt;br /&gt;
記述や理由を問う問題で手が止まります。&lt;/p&gt;
&lt;/div&gt;
&lt;/div&gt;
&lt;/div&gt;
&lt;/div&gt;
&lt;div class="rq-flow mt-3"&gt;
&lt;div class="fw-bold text-success mb-2"&gt;人体は「3本線」で整理する&lt;/div&gt;
&lt;div class="row g-2 small align-items-stretch"&gt;
&lt;div class="col-md-3"&gt;
&lt;div class="rq-node h-100"&gt;&lt;strong&gt;消化の線&lt;/strong&gt;&lt;br /&gt;
入口→出口（食べ物の通り道）&lt;/div&gt;
&lt;/div&gt;
&lt;div class="col-md-1 rq-arrow"&gt;→&lt;/div&gt;
&lt;div class="col-md-3"&gt;
&lt;div class="rq-node h-100"&gt;&lt;strong&gt;呼吸の線&lt;/strong&gt;&lt;br /&gt;
入口→出口（空気の通り道）&lt;/div&gt;
&lt;/div&gt;
&lt;div class="col-md-1 rq-arrow"&gt;→&lt;/div&gt;
&lt;div class="col-md-4"&gt;
&lt;div class="rq-node h-100"&gt;&lt;strong&gt;血液の線&lt;/strong&gt;&lt;br /&gt;
肺↔心臓↔全身（運ぶ向き）&lt;/div&gt;
&lt;/div&gt;
&lt;/div&gt;
&lt;div class="small mt-2"&gt;まず全体の流れを作り、次に「どこで何が起きるか」を付け加えます。流れが見えていると、設問で順番を問われても対応しやすくなります。&lt;/div&gt;
&lt;/div&gt;
&lt;/section&gt;
&lt;section class="mb-5"&gt;
&lt;h2 id="s3" class="h4 fw-bold border-bottom pb-2 mb-3"&gt;克服のためのステップ（段階別に）&lt;/h2&gt;
&lt;div class="rq-template p-3 p-lg-4 mb-3"&gt;
&lt;div class="d-flex align-items-center gap-2 mb-2"&gt;&lt;span class="badge bg-success"&gt;ステップ&lt;/span&gt;&lt;br /&gt;
&lt;span class="fw-bold"&gt;覚え方→解き方の流れを決める&lt;/span&gt;&lt;/div&gt;
&lt;div class="row g-2 small"&gt;
&lt;div class="col-md-3"&gt;
&lt;div class="rq-mini p-2 text-center"&gt;&lt;strong&gt;①線を作る&lt;/strong&gt;&lt;br /&gt;
入口→出口&lt;/div&gt;
&lt;/div&gt;
&lt;div class="col-md-3"&gt;
&lt;div class="rq-mini p-2 text-center"&gt;&lt;strong&gt;②結びつける&lt;/strong&gt;&lt;br /&gt;
部位→はたらき&lt;/div&gt;
&lt;/div&gt;
&lt;div class="col-md-4"&gt;
&lt;div class="rq-mini p-2 text-center"&gt;&lt;strong&gt;③設問形式にする&lt;/strong&gt;&lt;br /&gt;
どこ？何？なぜ？&lt;/div&gt;
&lt;/div&gt;
&lt;div class="col-md-2"&gt;
&lt;div class="rq-mini p-2 text-center"&gt;&lt;strong&gt;④確認&lt;/strong&gt;&lt;br /&gt;
向き/順番&lt;/div&gt;
&lt;/div&gt;
&lt;/div&gt;
&lt;/div&gt;
&lt;div class="row g-3"&gt;
&lt;div class="col-lg-12"&gt;
&lt;div class="card rounded-4 shadow-sm rq-leftbar"&gt;
&lt;div class="card-body p-3 p-lg-4"&gt;
&lt;div class="d-flex align-items-start gap-3 mb-2"&gt;
&lt;div class="rq-stepno"&gt;1&lt;/div&gt;
&lt;div&gt;
&lt;h3 class="h6 fw-bold mb-1"&gt;まず「入口→出口」の流れだけを作る（細部は後）&lt;/h3&gt;
&lt;p class="mb-0"&gt;最初から細かいはたらきを詰め込もうとすると、混乱を招きます。&lt;br /&gt;
先に「順番」だけの骨組みを作り、不安を解消してから情報を追加します。&lt;/p&gt;
&lt;/div&gt;
&lt;/div&gt;
&lt;div class="row g-2 small"&gt;
&lt;div class="col-lg-4"&gt;
&lt;div class="rq-mini p-3"&gt;&lt;strong class="text-success d-block mb-1"&gt;消化の線（食べ物）&lt;/strong&gt;&lt;br /&gt;
入口→出口の順番を“声に出して”説明できる状態にする。&lt;br /&gt;
ここで重要なのは、機能の詳細ではなく&lt;strong&gt;通り道&lt;/strong&gt;。&lt;/div&gt;
&lt;/div&gt;
&lt;div class="col-lg-4"&gt;
&lt;div class="rq-mini p-3"&gt;&lt;strong class="text-success d-block mb-1"&gt;呼吸の線（空気）&lt;/strong&gt;&lt;br /&gt;
外→肺→外の流れを一本化する。&lt;br /&gt;
問題では「空気がどの器官を通るか」が問われる。&lt;/div&gt;
&lt;/div&gt;
&lt;div class="col-lg-4"&gt;
&lt;div class="rq-mini p-3"&gt;&lt;strong class="text-success d-block mb-1"&gt;血液の線（運ぶ）&lt;/strong&gt;&lt;br /&gt;
肺↔心臓↔全身の向きがわかる状態にする。&lt;br /&gt;
まずは&lt;strong&gt;酸素の移動の順番&lt;/strong&gt;を決める。&lt;/div&gt;
&lt;/div&gt;
&lt;/div&gt;
&lt;div class="rq-template p-3 mt-3 small"&gt;&lt;strong class="text-success d-block mb-1"&gt;全体の流れをつかむコツ&lt;/strong&gt;&lt;br /&gt;
「単語を暗記する」のではなく、「入口→出口を1本の道として再現できる」ことを目標にします。&lt;/div&gt;
&lt;/div&gt;
&lt;/div&gt;
&lt;/div&gt;
&lt;div class="col-lg-6"&gt;
&lt;div class="card rounded-4 shadow-sm h-100 rq-leftbar"&gt;
&lt;div class="card-body p-3 p-lg-4"&gt;
&lt;div class="d-flex align-items-start gap-3 mb-2"&gt;
&lt;div class="rq-stepno"&gt;2&lt;/div&gt;
&lt;div&gt;
&lt;h3 class="h6 fw-bold mb-1"&gt;部位とはたらきを“線に結びつける”&lt;/h3&gt;
&lt;p class="mb-0"&gt;次に「どこで何が起きるか」をまとめます。&lt;br /&gt;
ここでも学習の進め方をそろえます。&lt;/p&gt;
&lt;/div&gt;
&lt;/div&gt;
&lt;div class="rq-template p-3"&gt;
&lt;div class="small fw-bold text-success mb-2"&gt;整理のための枠組み（3点セット）&lt;/div&gt;
&lt;ul class="small mb-0 rq-bullets"&gt;
&lt;li&gt;&lt;strong&gt;部位：&lt;/strong&gt;どこ？（全体のどの位置？）&lt;/li&gt;
&lt;li&gt;&lt;strong&gt;はたらき：&lt;/strong&gt;何が起きる？&lt;/li&gt;
&lt;li&gt;&lt;strong&gt;根拠：&lt;/strong&gt;なぜそう言える？（特徴・条件）&lt;/li&gt;
&lt;/ul&gt;
&lt;/div&gt;
&lt;div class="rq-mini rq-warn p-3 small mt-3"&gt;&lt;strong class="d-block mb-1"&gt;注意&lt;/strong&gt;&lt;br /&gt;
いきなり詳細（分泌液の種類、細かな血管名など）を増やすと、全体の流れが混ざります。まずは「設問でよく問われるもの」から。&lt;/div&gt;
&lt;/div&gt;
&lt;/div&gt;
&lt;/div&gt;
&lt;div class="col-lg-6"&gt;
&lt;div class="card rounded-4 shadow-sm h-100 rq-leftbar"&gt;
&lt;div class="card-body p-3 p-lg-4"&gt;
&lt;div class="d-flex align-items-start gap-3 mb-2"&gt;
&lt;div class="rq-stepno"&gt;3&lt;/div&gt;
&lt;div&gt;
&lt;h3 class="h6 fw-bold mb-1"&gt;設問処理は「図→流れ→根拠」の順に徹底&lt;/h3&gt;
&lt;p class="mb-2"&gt;人体の問題は図が多用されます。&lt;br /&gt;
図を見たら、まず全体の流れに戻り、最後に根拠で判断を決めます。&lt;/p&gt;
&lt;div class="rq-template p-3"&gt;
&lt;div class="small fw-bold text-success mb-1"&gt;解き方の順番&lt;/div&gt;
&lt;ul class="small mb-0 rq-bullets"&gt;
&lt;li&gt;&lt;strong&gt;図：&lt;/strong&gt;どの系統の話？（消化/呼吸/血液）&lt;/li&gt;
&lt;li&gt;&lt;strong&gt;流れ：&lt;/strong&gt;入口→出口で現在地を特定&lt;/li&gt;
&lt;li&gt;&lt;strong&gt;根拠：&lt;/strong&gt;そこで起きる機能で判断する&lt;/li&gt;
&lt;/ul&gt;
&lt;/div&gt;
&lt;/div&gt;
&lt;/div&gt;
&lt;div class="alert alert-success rounded-4 border border-success-subtle mt-3 mb-0" role="alert"&gt;図だけで直感的に答えようとすると混同しやすくなります。流れに戻って考えれば、不要な選択肢を確実に除外できます。&lt;/div&gt;
&lt;/div&gt;
&lt;/div&gt;
&lt;/div&gt;
&lt;div class="col-lg-12"&gt;
&lt;div class="card rounded-4 shadow-sm rq-leftbar"&gt;
&lt;div class="card-body p-3 p-lg-4"&gt;
&lt;div class="d-flex align-items-start gap-3 mb-2"&gt;
&lt;div class="rq-stepno"&gt;4&lt;/div&gt;
&lt;div&gt;
&lt;h3 class="h6 fw-bold mb-1"&gt;最終的な確認ポイントは2点（向き・順番）&lt;/h3&gt;
&lt;p class="mb-0"&gt;人体は読み間違いよりも、向きと順番の取り違えで取りこぼしがちです。&lt;br /&gt;
確認項目を絞ってルーチン化することで、ミスを防ぎます。&lt;/p&gt;
&lt;/div&gt;
&lt;/div&gt;
&lt;div class="row g-2 small"&gt;
&lt;div class="col-md-6"&gt;
&lt;div class="rq-mini p-3"&gt;&lt;strong class="text-success d-block mb-1"&gt;向き（どちらへ運ぶ）&lt;/strong&gt;&lt;br /&gt;
血液の設問は「どこからどこへ」が定まると安定します。酸素・二酸化炭素の移動方向を必ず再確認しましょう。&lt;/div&gt;
&lt;/div&gt;
&lt;div class="col-md-6"&gt;
&lt;div class="rq-mini p-3"&gt;&lt;strong class="text-success d-block mb-1"&gt;順番（入口→出口）&lt;/strong&gt;&lt;br /&gt;
判断に困った時は入口→出口の流れに戻って位置を特定してください。流れが再生できれば、取り違えは劇的に減ります。&lt;/div&gt;
&lt;/div&gt;
&lt;/div&gt;
&lt;/div&gt;
&lt;/div&gt;
&lt;/div&gt;
&lt;/div&gt;
&lt;div class="alert alert-success rounded-4 border border-success-subtle mt-3 mb-0" role="alert"&gt;「血液の向き」の理解が不十分な場合は、代表例として&lt;br /&gt;
&lt;a class="link-success fw-bold" href="https://rika-quest.com/column/blood/"&gt;血液の循環&lt;/a&gt;&lt;br /&gt;
を1本だけ参照し、この記事の「流れ→まとめ→設問対応」に当てはめてみてください。&lt;/div&gt;
&lt;/section&gt;
&lt;section class="mb-5"&gt;
&lt;h2 id="s4" class="h4 fw-bold border-bottom pb-2 mb-3"&gt;よくあるミスと修正（誤答例→直し方）&lt;/h2&gt;
&lt;div class="row g-3"&gt;
&lt;div class="col-lg-6"&gt;
&lt;div class="card rounded-4 shadow-sm h-100"&gt;
&lt;div class="card-body p-3 p-lg-4"&gt;
&lt;div class="d-flex flex-wrap gap-2 align-items-center mb-2"&gt;
&lt;p&gt;&lt;span class="badge bg-danger"&gt;誤答例&lt;/span&gt;&lt;/p&gt;
&lt;h3 class="h6 fw-bold mb-0"&gt;「どこで起きるか」を部位名だけで判断する&lt;/h3&gt;
&lt;/div&gt;
&lt;p class="mb-3"&gt;部位名だけで選ぼうとすると、用語の似ている人体では取り違えが発生します。&lt;br /&gt;
「全体のどの位置か」「そこで何が起きるか」が一致していないと、同じ間違いを繰り返します。&lt;/p&gt;
&lt;div class="alert alert-success rounded-4 border border-success-subtle mb-0" role="alert"&gt;&lt;span class="badge bg-success me-2"&gt;修正&lt;/span&gt;&lt;br /&gt;
まず全体の流れ（入口→出口）で位置を特定し、次に「はたらき」を確認します。部位名は最後に照らし合わせましょう。&lt;/div&gt;
&lt;/div&gt;
&lt;/div&gt;
&lt;/div&gt;
&lt;div class="col-lg-6"&gt;
&lt;div class="card rounded-4 shadow-sm h-100"&gt;
&lt;div class="card-body p-3 p-lg-4"&gt;
&lt;div class="d-flex flex-wrap gap-2 align-items-center mb-2"&gt;
&lt;p&gt;&lt;span class="badge bg-danger"&gt;誤答例&lt;/span&gt;&lt;/p&gt;
&lt;h3 class="h6 fw-bold mb-0"&gt;血液の「動脈/静脈」を言葉だけで覚えて混乱する&lt;/h3&gt;
&lt;/div&gt;
&lt;p class="mb-3"&gt;用語の暗記に頼りすぎると、設問で「向き」を問われた時に対応できなくなります。&lt;br /&gt;
人体分野は、名称よりも&lt;strong&gt;どこからどこへ&lt;/strong&gt;という視点が優先です。&lt;/p&gt;
&lt;div class="alert alert-success rounded-4 border border-success-subtle mb-0" role="alert"&gt;&lt;span class="badge bg-success me-2"&gt;修正&lt;/span&gt;&lt;br /&gt;
酸素の移動経路で流れを組み立てます（肺→心臓→全身）。向きを決めてから用語を当てはめていきましょう。&lt;/div&gt;
&lt;/div&gt;
&lt;/div&gt;
&lt;/div&gt;
&lt;div class="col-lg-12"&gt;
&lt;div class="card rounded-4 shadow-sm"&gt;
&lt;div class="card-body p-3 p-lg-4"&gt;
&lt;div class="d-flex flex-wrap gap-2 align-items-center mb-2"&gt;
&lt;p&gt;&lt;span class="badge bg-danger"&gt;誤答例&lt;/span&gt;&lt;/p&gt;
&lt;h3 class="h6 fw-bold mb-0"&gt;暗記はできたのに、実戦（設問）で活用できない&lt;/h3&gt;
&lt;/div&gt;
&lt;p class="mb-3"&gt;人体の設問は、図・会話文・データが組み合わされることが多く、単なる暗記では処理が間に合いません。&lt;br /&gt;
知識を増やすのではなく、設問で使える形式に変換する必要があります。&lt;/p&gt;
&lt;div class="rq-template p-3 p-lg-4"&gt;
&lt;div class="fw-bold text-success mb-2"&gt;設問に強くなるための枠組み（最小セット）&lt;/div&gt;
&lt;ul class="mb-0 rq-bullets"&gt;
&lt;li&gt;&lt;strong&gt;どこ？&lt;/strong&gt;（全体のどの位置？）&lt;/li&gt;
&lt;li&gt;&lt;strong&gt;何？&lt;/strong&gt;（そこで行われる機能）&lt;/li&gt;
&lt;li&gt;&lt;strong&gt;なぜ？&lt;/strong&gt;（根拠：仕組み・条件）&lt;/li&gt;
&lt;/ul&gt;
&lt;/div&gt;
&lt;/div&gt;
&lt;/div&gt;
&lt;/div&gt;
&lt;div class="col-lg-12"&gt;
&lt;div class="alert alert-success rounded-4 border border-success-subtle mb-0" role="alert"&gt;「覚えてもなかなか定着しない」という方は、学習の進め方自体に原因があるかもしれません。&lt;br /&gt;
&lt;a class="link-success fw-bold" href="https://rika-quest.com/column/nayami-memorize-not-sticking/"&gt;暗記が定着しないときの改善策&lt;/a&gt;&lt;br /&gt;
と合わせて、人体の「流れ→まとめ」のサイクルを回すと上達が早まります。&lt;/div&gt;
&lt;/div&gt;
&lt;/div&gt;
&lt;/section&gt;
&lt;section class="mb-5"&gt;
&lt;h2 id="s5" class="h4 fw-bold border-bottom pb-2 mb-3"&gt;家庭での学習サイクル（週のプランニング／チェック）&lt;/h2&gt;
&lt;p&gt;人体分野は、時間をかけて綺麗なノートを作るよりも、短時間で「全体の流れ」を再現できる状態を作る方が得点に直結します。&lt;br /&gt;
家庭学習では&lt;strong&gt;平日は流れの再現&lt;/strong&gt;、&lt;strong&gt;週末は設問への対応&lt;/strong&gt;と役割を分けましょう。&lt;/p&gt;
&lt;div class="table-responsive"&gt;
&lt;table class="table table-bordered align-middle bg-white rounded-4 overflow-hidden"&gt;
&lt;thead class="table-success"&gt;
&lt;tr&gt;
&lt;th style="width: 26%;"&gt;区分&lt;/th&gt;
&lt;th&gt;やること&lt;/th&gt;
&lt;th style="width: 30%;"&gt;チェック（合格基準）&lt;/th&gt;
&lt;/tr&gt;
&lt;/thead&gt;
&lt;tbody&gt;
&lt;tr&gt;
&lt;th class="text-success"&gt;平日（7〜10分）&lt;/th&gt;
&lt;td&gt;3つの主要な流れ（消化／呼吸／血液）を&lt;strong&gt;入口→出口で再現&lt;/strong&gt;する。&lt;br /&gt;
その流れに沿って「部位→はたらき」を2つだけ追加する（一度に増やしすぎない）。&lt;/td&gt;
&lt;td&gt;何も見ずに流れを説明でき、追加した2点が「どこ？何？なぜ？」の視点で解説できる。&lt;/td&gt;
&lt;/tr&gt;
&lt;tr&gt;
&lt;th class="text-success"&gt;週末（30〜45分）&lt;/th&gt;
&lt;td&gt;人体の問題を2〜3問解く。誤答の原因を&lt;strong&gt;用語の混乱／順番のミス／向きのミス／根拠の不足&lt;/strong&gt;に分類する。&lt;br /&gt;
翌週は同じパターンのミスを1つ減らすことを目標にする。&lt;/td&gt;
&lt;td&gt;同じ傾向のミスを繰り返さない。分析内容が次回の復習に活かせる状態になっている。&lt;/td&gt;
&lt;/tr&gt;
&lt;/tbody&gt;
&lt;/table&gt;
&lt;/div&gt;
&lt;div class="rq-mini p-3 p-lg-4 mt-3"&gt;
&lt;div class="d-flex align-items-start gap-2"&gt;
&lt;p&gt;&lt;span class="badge bg-success flex-shrink-0"&gt;運用&lt;/span&gt;&lt;/p&gt;
&lt;div class="small"&gt;人体は「まとめて一度に覚える」よりも「流れを毎日確認する」方が安定します。土台が固まれば、設問は“流れに立ち返る”だけで判断のブレが減ります。&lt;/div&gt;
&lt;/div&gt;
&lt;/div&gt;
&lt;/section&gt;
&lt;section class="mb-5"&gt;
&lt;h2 id="s6" class="h4 fw-bold border-bottom pb-2 mb-3"&gt;FAQ（よくある質問）&lt;/h2&gt;
&lt;div class="rq-faq d-grid gap-3"&gt;
&lt;details&gt;
&lt;summary&gt;&lt;span class="badge bg-success rounded-pill flex-shrink-0"&gt;Q&lt;/span&gt;人体は覚える量が膨大で、どこから着手すべきですか？&lt;/summary&gt;
&lt;div class="p-3"&gt;まずは「3つの主要な流れ（消化／呼吸／血液）」の入口から出口までを把握します。全体の構造ができてから、設問で問われやすい部位・機能を付け加えていく方が、知識が混ざりにくくなります。&lt;/div&gt;
&lt;/details&gt;
&lt;details&gt;
&lt;summary&gt;&lt;span class="badge bg-success rounded-pill flex-shrink-0"&gt;Q&lt;/span&gt;図が出題されると混乱して、答えを決めきれません&lt;/summary&gt;
&lt;div class="p-3"&gt;図だけで判断しようとせず、「どの系統（消化/呼吸/血液）の話か」をまず特定してください。その上で入口→出口の順番で位置を割り出し、最後に“そこで行われる機能”で決めるという流れを徹底しましょう。&lt;/div&gt;
&lt;/details&gt;
&lt;details&gt;
&lt;summary&gt;&lt;span class="badge bg-success rounded-pill flex-shrink-0"&gt;Q&lt;/span&gt;動脈と静脈がいつも逆になってしまいます&lt;/summary&gt;
&lt;div class="p-3"&gt;用語の暗記ではなく、「どこからどこへ流れるか（向き）」を先に明確にします。酸素の供給ルート（肺→心臓→全身）で向きを組み立ててから用語を当てはめると、取り違えが防げます。&lt;/div&gt;
&lt;/details&gt;
&lt;details&gt;
&lt;summary&gt;&lt;span class="badge bg-success rounded-pill flex-shrink-0"&gt;Q&lt;/span&gt;覚えても応用問題で力が発揮できません&lt;/summary&gt;
&lt;div class="p-3"&gt;暗記の内容が「設問で使える形式」になっていない可能性があります。&lt;br /&gt;
&lt;a class="link-success fw-bold" href="https://rika-quest.com/column/nayami-cant-apply-knowledge/"&gt;知識を活用（応用）できないときの克服法&lt;/a&gt;&lt;br /&gt;
と合わせて、人体を「どこ？何？なぜ？」の3点セットで定着させると、得点力が向上します。&lt;/div&gt;
&lt;/details&gt;
&lt;/div&gt;
&lt;/section&gt;
&lt;section class="mb-4"&gt;
&lt;h2 id="s7" class="h4 fw-bold border-bottom pb-2 mb-3"&gt;関連記事＋講座・問い合わせ&lt;/h2&gt;
&lt;div class="row g-3"&gt;
&lt;div class="col-lg-6"&gt;
&lt;div class="card rounded-4 shadow-sm h-100"&gt;
&lt;div class="card-body p-3 p-lg-4"&gt;
&lt;p class="fw-bold text-success mb-2"&gt;悩みから辿る（Hub / 分野 / カテゴリ）&lt;/p&gt;
&lt;div class="list-group"&gt;&lt;a class="list-group-item list-group-item-action" href="https://rika-quest.com/column/science-nayami/"&gt;理科の悩み一覧（Hub）&lt;/a&gt;&lt;br /&gt;
&lt;a class="list-group-item list-group-item-action" href="https://rika-quest.com/column/creature/"&gt;生物分野ページ（学習の指針）&lt;/a&gt;&lt;br /&gt;
&lt;a class="list-group-item list-group-item-action" href="https://rika-quest.com/ct/理科のコツ/"&gt;理科のコツ（カテゴリ）&lt;/a&gt;&lt;/div&gt;
&lt;/div&gt;
&lt;/div&gt;
&lt;/div&gt;
&lt;div class="col-lg-6"&gt;
&lt;div class="card rounded-4 shadow-sm h-100"&gt;
&lt;div class="card-body p-3 p-lg-4"&gt;
&lt;p class="fw-bold text-success mb-2"&gt;関連するお悩み（次のおすすめ）&lt;/p&gt;
&lt;div class="list-group"&gt;&lt;a class="list-group-item list-group-item-action" href="https://rika-quest.com/column/nayami-memorize-not-sticking/"&gt;暗記が定着しない（覚えられない）&lt;/a&gt;&lt;br /&gt;
&lt;a class="list-group-item list-group-item-action" href="https://rika-quest.com/column/nayami-cant-apply-knowledge/"&gt;知識を使いこなせない（応用できない）&lt;/a&gt;&lt;/div&gt;
&lt;/div&gt;
&lt;/div&gt;
&lt;/div&gt;
&lt;/div&gt;
&lt;div class="card rounded-4 shadow-sm border-success-subtle mt-3"&gt;
&lt;div class="card-body p-3 p-lg-4"&gt;
&lt;p class="fw-bold text-success mb-2"&gt;人体を「流れ」で安定させたい方へ（無理のないご案内）&lt;/p&gt;
&lt;p class="mb-3"&gt;人体分野は、暗記量をただ増やすよりも「全体の流れ（入口→出口）を作る→設問の形に整理する」ことで得点が安定します。&lt;br /&gt;
つまずきの原因が&lt;strong&gt;用語の混同&lt;/strong&gt;なのか、&lt;strong&gt;向きの把握&lt;/strong&gt;なのか、&lt;strong&gt;設問への接続&lt;/strong&gt;なのかを分析し、最小限の修正で確かな力を養います。&lt;/p&gt;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</si>
  <si>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https://rika-quest.com/column/nayami-last-2weeks/</t>
  </si>
  <si>
    <t>以下のページは不自然なワードを使用しています。
これらを適切に自然な言葉に置き換えて下さい。
なお、本文の装飾や構造は絶対に変えないでください。
【対象ページURL】
https://rika-quest.com/column/nayami-last-2weeks/
【検出された不自然ワード】
- 型
- 手順
【本文】
------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.rq-leftbar{ border-left: .35rem solid rgba(25,135,84,.55); }&lt;br /&gt;  .rq-bullets li{ margin-bottom:.35rem; }&lt;/p&gt;
&lt;p&gt;  .rq-stepno{&lt;br /&gt;    width: 2.2rem; height: 2.2rem;&lt;br /&gt;    display:inline-flex; align-items:center; justify-content:center;&lt;br /&gt;    border-radius: 999px;&lt;br /&gt;    background: rgba(25,135,84,.12);&lt;br /&gt;    color: #146c43;&lt;br /&gt;    font-weight: 800;&lt;br /&gt;    flex: 0 0 auto;&lt;br /&gt;  }&lt;/p&gt;
&lt;p&gt;  .rq-card{&lt;br /&gt;    border: 1px solid rgba(0,0,0,.10);&lt;br /&gt;    border-radius: 1rem;&lt;br /&gt;    background: #fff;&lt;br /&gt;    box-shadow: 0 .125rem .25rem rgba(0,0,0,.06);&lt;br /&gt;  }&lt;/p&gt;
&lt;p&gt;  .rq-faq details{&lt;br /&gt;    border: 1px solid rgba(0,0,0,.10);&lt;br /&gt;    border-radius: 1rem;&lt;br /&gt;    background: #fff;&lt;br /&gt;    overflow: hidden;&lt;br /&gt;    box-shadow: 0 .125rem .25rem rgba(0,0,0,.06);&lt;br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}&lt;/p&gt;
&lt;p&gt;  .rq-toc a{ text-decoration:none; }&lt;br /&gt;  .rq-toc a:hover{ text-decoration:underline; }&lt;br /&gt;&lt;/style&gt;
&lt;div class="container my-4"&gt;
&lt;p&gt;&lt;!-- ========================= Hero ========================== --&gt;&lt;/p&gt;
&lt;section class="rq-hero rounded-4 p-4 p-lg-5 shadow-sm mb-4"&gt;
&lt;div class="row g-4 align-items-center"&gt;
&lt;div class="col-lg-8"&gt;
&lt;div class="rq-subline small mb-2"&gt;中学受験理科／直前期　テーマ：過去問の回し方を「点の落ち方→優先順位」で組み直す&lt;/div&gt;
&lt;div class="d-flex flex-wrap gap-2 mb-2"&gt;&lt;span class="badge bg-success"&gt;悩み起点&lt;/span&gt;&lt;br /&gt;
&lt;span class="badge bg-success"&gt;過去問を回しても伸びない&lt;/span&gt;&lt;br /&gt;
&lt;span class="badge bg-success"&gt;点の落ち方の分類&lt;/span&gt;&lt;br /&gt;
&lt;span class="badge bg-success"&gt;1週間の組み立て&lt;/span&gt;&lt;/div&gt;
&lt;p class="mb-2"&gt;過去問は回しているのに、点が上がらない。&lt;br /&gt;
間違い直しに時間を使うほど、次の回で同じ形で落ちる。&lt;br /&gt;
焦りが出て、復習が広がり、結局「何を直せばいいか」が分からなくなる。&lt;/p&gt;
&lt;p class="mb-0"&gt;直前期に伸びない理由は、知識不足よりも&lt;strong class="rq-marker"&gt;「点の落ち方が混ざったまま、復習の優先順位が決まっていない」&lt;/strong&gt;ことが多いです。&lt;br /&gt;
まず点の落ち方を分類し、「直すと点になるところ」から順に回すと、残り2週間でも得点は安定しやすくなります。&lt;/p&gt;
&lt;/div&gt;
&lt;div class="col-lg-4"&gt;
&lt;div class="card border-0 shadow-sm rounded-4"&gt;
&lt;div class="card-body p-3 p-lg-4"&gt;
&lt;p class="fw-bold text-success mb-2"&gt;この記事で分かること&lt;/p&gt;
&lt;ul class="small mb-0 rq-bullets"&gt;
&lt;li&gt;直前期に点が伸びない“詰まり所”の見つけ方&lt;/li&gt;
&lt;li&gt;過去問の点の落ち方を3分類して、直す順番を決める&lt;/li&gt;
&lt;li&gt;「復習が広がる」を止める優先順位の作り方&lt;/li&gt;
&lt;li&gt;1週間の回し方（平日短時間→週末通し）&lt;/li&gt;
&lt;li&gt;記述・計算・資料問題の“落ち方”の止め方&lt;/li&gt;
&lt;/ul&gt;
&lt;/div&gt;
&lt;/div&gt;
&lt;/div&gt;
&lt;/div&gt;
&lt;div class="alert alert-success mt-4 mb-0 rounded-4 border border-success-subtle" role="alert"&gt;単元を増やす直前対策ではなく、「点を落とす原因の直し方」をそろえて過去問を得点に変える整理です。&lt;/div&gt;
&lt;/section&gt;
&lt;p&gt;&lt;!-- ========================= 目次 ==========================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href="#s1"&gt;まず状況の整理｜どこで詰まっているか&lt;/a&gt;&lt;br /&gt;
&lt;a class="list-group-item list-group-item-action" href="#s2"&gt;原因の切り分け（典型パターン3つ）&lt;/a&gt;&lt;br /&gt;
&lt;a class="list-group-item list-group-item-action" href="#s3"&gt;見直しの進め方（点の落ち方→優先順位→回し方）&lt;/a&gt;&lt;br /&gt;
&lt;a class="list-group-item list-group-item-action" href="#s4"&gt;よくあるミスと修正（直前期にズレやすい形）&lt;/a&gt;&lt;br /&gt;
&lt;a class="list-group-item list-group-item-action" href="#s5"&gt;家庭での回し方（1週間の組み立て／チェック）&lt;/a&gt;&lt;br /&gt;
&lt;a class="list-group-item list-group-item-action" href="#s6"&gt;FAQ（よくある質問）&lt;/a&gt;&lt;br /&gt;
&lt;a class="list-group-item list-group-item-action" href="#s7"&gt;次に読む（関連記事）＋講座・問い合わせ&lt;/a&gt;&lt;/div&gt;
&lt;/div&gt;
&lt;/nav&gt;
&lt;p&gt;&lt;!-- ========================= Section 1 ========================== --&gt;&lt;/p&gt;
&lt;section class="mb-5"&gt;
&lt;h2 id="s1" class="h4 fw-bold border-bottom pb-2 mb-3"&gt;まず状況の整理｜どこで詰まっているか&lt;/h2&gt;
&lt;p class="mb-3"&gt;直前期の「伸びない」は、過去問の量ではなく、&lt;strong class="rq-marker"&gt;直し方が得点に直結していない&lt;/strong&gt;状態です。&lt;br /&gt;
まず、次のどこで止まっているかを確認します。&lt;/p&gt;
&lt;div class="row g-3"&gt;
&lt;div class="col-lg-4"&gt;
&lt;div class="rq-card h-100 p-3 p-lg-4"&gt;
&lt;p class="fw-bold text-success mb-2"&gt;詰まり①：間違い直しが広がる&lt;/p&gt;
&lt;p class="mb-0"&gt;1問の復習から関連単元に飛び、復習範囲が増え続ける。結果として“確実に取るべき点”が固まりません。&lt;/p&gt;
&lt;/div&gt;
&lt;/div&gt;
&lt;div class="col-lg-4"&gt;
&lt;div class="rq-card h-100 p-3 p-lg-4"&gt;
&lt;p class="fw-bold text-success mb-2"&gt;詰まり②：点の落ち方が混ざっている&lt;/p&gt;
&lt;p class="mb-0"&gt;知識不足・読み取り不足・進め方の不足が区別されず、同じ直し方を繰り返す。次の回で同じ形で落ちます。&lt;/p&gt;
&lt;/div&gt;
&lt;/div&gt;
&lt;div class="col-lg-4"&gt;
&lt;div class="rq-card h-100 p-3 p-lg-4"&gt;
&lt;p class="fw-bold text-success mb-2"&gt;詰まり③：再挑戦（チェック）がない&lt;/p&gt;
&lt;p class="mb-0"&gt;解説を読んで納得して終わる。翌日・翌週に同じ観点で再挑戦しないため、過去問が得点に変わりません。&lt;/p&gt;
&lt;/div&gt;
&lt;/div&gt;
&lt;/div&gt;
&lt;div class="alert alert-success rounded-4 border border-success-subtle mt-3 mb-0" role="alert"&gt;直前期でも「復習が回らない」状態が強い場合は、&lt;br /&gt;
&lt;a class="link-success fw-bold" href="https://rika-quest.com/column/nayami-review-not-working/"&gt;復習しているのに伸びない原因と見直し&lt;/a&gt;&lt;br /&gt;
の「範囲の絞り方」と合わせて組み立てると、戸惑いが減ります。&lt;/div&gt;
&lt;/section&gt;
&lt;p&gt;&lt;!-- ========================= Section 2 ========================== --&gt;&lt;/p&gt;
&lt;section class="mb-5"&gt;
&lt;h2 id="s2" class="h4 fw-bold border-bottom pb-2 mb-3"&gt;原因の切り分け（典型パターン3つ）&lt;/h2&gt;
&lt;p class="mb-3"&gt;残り2週間は、弱点を“増やす”時期ではありません。&lt;br /&gt;
点の落ち方を分類し、「直すと点になるもの」から優先的に直す時期です。典型は次の3つです。&lt;/p&gt;
&lt;div class="row g-3"&gt;
&lt;div class="col-lg-4"&gt;
&lt;div class="card rounded-4 shadow-sm h-100"&gt;
&lt;div class="card-body p-3 p-lg-4"&gt;
&lt;p&gt;&lt;span class="badge bg-success mb-2"&gt;パターンA&lt;/span&gt;&lt;/p&gt;
&lt;h3 class="h6 fw-bold mb-2"&gt;知識不足（用語・法則・条件が曖昧）&lt;/h3&gt;
&lt;p class="mb-0"&gt;その場で思い出せずに落とす。直前期は“新規の深掘り”より、頻出の穴を埋めて取りこぼしを止めます。&lt;/p&gt;
&lt;/div&gt;
&lt;/div&gt;
&lt;/div&gt;
&lt;div class="col-lg-4"&gt;
&lt;div class="card rounded-4 shadow-sm h-100"&gt;
&lt;div class="card-body p-3 p-lg-4"&gt;
&lt;p&gt;&lt;span class="badge bg-success mb-2"&gt;パターンB&lt;/span&gt;&lt;/p&gt;
&lt;h3 class="h6 fw-bold mb-2"&gt;読み取り不足（条件・図表・単位・比較を落とす）&lt;/h3&gt;
&lt;p class="mb-0"&gt;知識はあるのに、問題の条件に接続できず落ちる。直すべきは知識量ではなく、問題文処理の順番です。&lt;/p&gt;
&lt;/div&gt;
&lt;/div&gt;
&lt;/div&gt;
&lt;div class="col-lg-4"&gt;
&lt;div class="card rounded-4 shadow-sm h-100"&gt;
&lt;div class="card-body p-3 p-lg-4"&gt;
&lt;p&gt;&lt;span class="badge bg-success mb-2"&gt;パターンC&lt;/span&gt;&lt;/p&gt;
&lt;h3 class="h6 fw-bold mb-2"&gt;進め方の不足（計算前整理／検算／記述の流れがズレやすい）&lt;/h3&gt;
&lt;p class="mb-0"&gt;途中まで合っているのに点を落とす。直前期に伸びるのは、ここを“書き方の流れ”で止められる人です。&lt;/p&gt;
&lt;/div&gt;
&lt;/div&gt;
&lt;/div&gt;
&lt;/div&gt;
&lt;div class="alert alert-success rounded-4 border border-success-subtle mt-3 mb-0" role="alert"&gt;記述（理由・説明）が落ち方の中心なら、&lt;br /&gt;
&lt;a class="link-success fw-bold" href="https://rika-quest.com/column/nayami-writing/"&gt;「理由を答えよ」で書けない原因と見直し&lt;/a&gt;&lt;br /&gt;
の「条件→変化→理由」の流れを直前期の必修に入れると、答案が安定しやすくなります。&lt;/div&gt;
&lt;/section&gt;
&lt;p&gt;&lt;!-- ========================= Section 3 ========================== --&gt;&lt;/p&gt;
&lt;section class="mb-5"&gt;
&lt;h2 id="s3" class="h4 fw-bold border-bottom pb-2 mb-3"&gt;見直しの進め方（点の落ち方→優先順位→回し方）&lt;/h2&gt;
&lt;p class="mb-3"&gt;残り2週間でやることは、「弱点の発見」ではなく「得点の安定」です。&lt;br /&gt;
点の落ち方を分類し、優先順位をそろえ、同じ直し方を繰り返します。&lt;/p&gt;
&lt;div class="row g-3"&gt;
&lt;p&gt;&lt;!-- Step 1 --&gt;&lt;/p&gt;
&lt;div class="col-lg-6"&gt;
&lt;div class="card rounded-4 shadow-sm h-100 rq-leftbar"&gt;
&lt;div class="card-body p-3 p-lg-4"&gt;
&lt;div class="d-flex align-items-start gap-3 mb-2"&gt;
&lt;div class="rq-stepno"&gt;1&lt;/div&gt;
&lt;div&gt;
&lt;h3 class="h6 fw-bold mb-1"&gt;過去問の点の落ち方を「3分類」だけでメモする&lt;/h3&gt;
&lt;p class="mb-0"&gt;直前期は記録を増やしません。点を落とした横に、A（知識）／B（読み取り）／C（進め方）だけを書きます。&lt;br /&gt;
これで直し方が分岐します。&lt;/p&gt;
&lt;/div&gt;
&lt;/div&gt;
&lt;div class="table-responsive"&gt;
&lt;table class="table table-bordered align-middle bg-white rounded-4 overflow-hidden mb-0"&gt;
&lt;thead class="table-success"&gt;
&lt;tr&gt;
&lt;th style="width: 22%;"&gt;記号&lt;/th&gt;
&lt;th&gt;意味&lt;/th&gt;
&lt;th style="width: 34%;"&gt;直し方の方向&lt;/th&gt;
&lt;/tr&gt;
&lt;/thead&gt;
&lt;tbody&gt;
&lt;tr&gt;
&lt;th class="text-success"&gt;A&lt;/th&gt;
&lt;td&gt;知識不足&lt;/td&gt;
&lt;td&gt;頻出の穴だけ埋める（範囲を増やさない）&lt;/td&gt;
&lt;/tr&gt;
&lt;tr&gt;
&lt;th class="text-success"&gt;B&lt;/th&gt;
&lt;td&gt;読み取り不足&lt;/td&gt;
&lt;td&gt;条件→比較→単位→根拠の順をそろえる&lt;/td&gt;
&lt;/tr&gt;
&lt;tr&gt;
&lt;th class="text-success"&gt;C&lt;/th&gt;
&lt;td&gt;進め方の不足&lt;/td&gt;
&lt;td&gt;計算前整理／検算／記述の流れをそろえる&lt;/td&gt;
&lt;/tr&gt;
&lt;/tbody&gt;
&lt;/table&gt;
&lt;/div&gt;
&lt;/div&gt;
&lt;/div&gt;
&lt;/div&gt;
&lt;p&gt;&lt;!-- Step 2 --&gt;&lt;/p&gt;
&lt;div class="col-lg-6"&gt;
&lt;div class="card rounded-4 shadow-sm h-100 rq-leftbar"&gt;
&lt;div class="card-body p-3 p-lg-4"&gt;
&lt;div class="d-flex align-items-start gap-3 mb-2"&gt;
&lt;div class="rq-stepno"&gt;2&lt;/div&gt;
&lt;div&gt;
&lt;h3 class="h6 fw-bold mb-1"&gt;優先順位は「直すと点になる順」でそろえる&lt;/h3&gt;
&lt;p class="mb-0"&gt;直前期の優先順位は、苦手順ではなく“点に直結する順”です。&lt;br /&gt;
戸惑いが出ると復習が広がるため、順番をそろえます。&lt;/p&gt;
&lt;/div&gt;
&lt;/div&gt;
&lt;div class="alert alert-success rounded-4 border border-success-subtle mb-0" role="alert"&gt;&lt;span class="badge bg-success me-2"&gt;おすすめ順&lt;/span&gt;&lt;br /&gt;
C（進め方）→ B（読み取り）→ A（知識）&lt;br /&gt;
※「同じ形で落ちる」点の落ち方は、進め方と読み取りで止まりやすい。&lt;/div&gt;
&lt;/div&gt;
&lt;/div&gt;
&lt;/div&gt;
&lt;p&gt;&lt;!-- Step 3 --&gt;&lt;/p&gt;
&lt;div class="col-lg-12"&gt;
&lt;div class="card rounded-4 shadow-sm rq-leftbar"&gt;
&lt;div class="card-body p-3 p-lg-4"&gt;
&lt;div class="d-flex align-items-start gap-3 mb-2"&gt;
&lt;div class="rq-stepno"&gt;3&lt;/div&gt;
&lt;div&gt;
&lt;h3 class="h6 fw-bold mb-1"&gt;直し方は「1周目（短い）→2周目（再挑戦）」の2段で回す&lt;/h3&gt;
&lt;p class="mb-0"&gt;直前期に「完璧な復習」を目指すと回らなくなります。&lt;br /&gt;
1周目は短く原因をそろえ、2周目で“できるようになったか”だけ判定します。&lt;/p&gt;
&lt;/div&gt;
&lt;/div&gt;
&lt;div class="row g-3"&gt;
&lt;div class="col-lg-6"&gt;
&lt;div class="rq-card h-100 p-3 p-lg-4"&gt;
&lt;p class="fw-bold text-success mb-2"&gt;1周目（短い：当日）&lt;/p&gt;
&lt;ul class="mb-0 rq-bullets"&gt;
&lt;li&gt;点の落ち方にA/B/Cを付ける&lt;/li&gt;
&lt;li&gt;直し方を1つだけ決める（例：単位を先に揃える、条件を先に書く）&lt;/li&gt;
&lt;li&gt;必要語句・条件を最小限で補う&lt;/li&gt;
&lt;/ul&gt;
&lt;/div&gt;
&lt;/div&gt;
&lt;div class="col-lg-6"&gt;
&lt;div class="alert alert-success rounded-4 border border-success-subtle h-100 mb-0" role="alert"&gt;
&lt;p class="fw-bold mb-2"&gt;2周目（再挑戦：翌日〜週末）&lt;/p&gt;
&lt;ul class="mb-0 rq-bullets"&gt;
&lt;li&gt;同じ観点で解き直す（時間は短く）&lt;/li&gt;
&lt;li&gt;まだ落ちるなら“必修”に残す&lt;/li&gt;
&lt;li&gt;できたら外す（範囲を増やさない）&lt;/li&gt;
&lt;/ul&gt;
&lt;/div&gt;
&lt;/div&gt;
&lt;/div&gt;
&lt;div class="alert alert-success rounded-4 border border-success-subtle mt-3 mb-0" role="alert"&gt;&lt;span class="badge bg-success me-2"&gt;狙い&lt;/span&gt;&lt;br /&gt;
直前期は「広げない」。必修だけを2周構造で固め、得点の下振れを止めます。&lt;/div&gt;
&lt;/div&gt;
&lt;/div&gt;
&lt;/div&gt;
&lt;p&gt;&lt;!-- Step 4 --&gt;&lt;/p&gt;
&lt;div class="col-lg-6"&gt;
&lt;div class="card rounded-4 shadow-sm h-100 rq-leftbar"&gt;
&lt;div class="card-body p-3 p-lg-4"&gt;
&lt;div class="d-flex align-items-start gap-3 mb-2"&gt;
&lt;div class="rq-stepno"&gt;4&lt;/div&gt;
&lt;div&gt;
&lt;h3 class="h6 fw-bold mb-1"&gt;「分野ページ」を復習の置き場所にする&lt;/h3&gt;
&lt;p class="mb-0"&gt;直前期に復習が散るのを防ぐため、弱点を“置く場所”を決めます。&lt;br /&gt;
物理・化学・生物・地学の分野ページを、復習の地図として使います。&lt;/p&gt;
&lt;/div&gt;
&lt;/div&gt;
&lt;div class="list-group"&gt;&lt;a class="list-group-item list-group-item-action" href="https://rika-quest.com/column/physics/"&gt;物理分野（計算・進め方の点の落ち方を置く）&lt;/a&gt;&lt;br /&gt;
&lt;a class="list-group-item list-group-item-action" href="https://rika-quest.com/column/chemistry/"&gt;化学分野（条件→変化の接続を置く）&lt;/a&gt;&lt;br /&gt;
&lt;a class="list-group-item list-group-item-action" href="https://rika-quest.com/column/creature/"&gt;生物分野（用語の言い換え・根拠を置く）&lt;/a&gt;&lt;br /&gt;
&lt;a class="list-group-item list-group-item-action" href="https://rika-quest.com/column/geoscience/"&gt;地学分野（資料読み取りの点の落ち方を置く）&lt;/a&gt;&lt;/div&gt;
&lt;/div&gt;
&lt;/div&gt;
&lt;/div&gt;
&lt;p&gt;&lt;!-- Step 5 --&gt;&lt;/p&gt;
&lt;div class="col-lg-6"&gt;
&lt;div class="card rounded-4 shadow-sm h-100 rq-leftbar"&gt;
&lt;div class="card-body p-3 p-lg-4"&gt;
&lt;div class="d-flex align-items-start gap-3 mb-2"&gt;
&lt;div class="rq-stepno"&gt;5&lt;/div&gt;
&lt;div&gt;
&lt;h3 class="h6 fw-bold mb-1"&gt;直前期は「減点を止めるチェック項目」をそろえる&lt;/h3&gt;
&lt;p class="mb-0"&gt;点が伸びないときは、新しい知識より“同じ落ち方”を止める方が効果が出ます。&lt;br /&gt;
最後に短いチェックを入れて、点を落とす原因の再発を減らします。&lt;/p&gt;
&lt;/div&gt;
&lt;/div&gt;
&lt;ul class="mb-0 rq-bullets"&gt;
&lt;li&gt;条件の読み落とし：比較対象と単位が揃っているか&lt;/li&gt;
&lt;li&gt;計算の点の落ち方：計算前の整理（単位・図・比例）がそろっているか&lt;/li&gt;
&lt;li&gt;記述の点の落ち方：条件→変化→理由の順で書けているか&lt;/li&gt;
&lt;/ul&gt;
&lt;/div&gt;
&lt;/div&gt;
&lt;/div&gt;
&lt;/div&gt;
&lt;/section&gt;
&lt;p&gt;&lt;!-- ========================= Section 4 ========================== --&gt;&lt;/p&gt;
&lt;section class="mb-5"&gt;
&lt;h2 id="s4" class="h4 fw-bold border-bottom pb-2 mb-3"&gt;よくあるミスと修正（直前期にズレやすい形）&lt;/h2&gt;
&lt;div class="row g-3"&gt;
&lt;div class="col-lg-6"&gt;
&lt;div class="card rounded-4 shadow-sm h-100"&gt;
&lt;div class="card-body p-3 p-lg-4"&gt;
&lt;div class="d-flex flex-wrap gap-2 align-items-center mb-2"&gt;
&lt;p&gt;&lt;span class="badge bg-danger"&gt;つまずき&lt;/span&gt;&lt;/p&gt;
&lt;h3 class="h6 fw-bold mb-0"&gt;復習範囲が増え続けて、必修が薄くなる&lt;/h3&gt;
&lt;/div&gt;
&lt;p class="mb-2"&gt;直前期は「できない箇所」を全部拾うほど、復習が回らなくなります。結果として確実に取るべき点が固まりません。&lt;/p&gt;
&lt;div class="alert alert-success rounded-4 border border-success-subtle mb-0" role="alert"&gt;&lt;span class="badge bg-success me-2"&gt;直し方&lt;/span&gt;&lt;br /&gt;
過去問の点の落ち方をA/B/Cで分類し、C→B→Aの順で“必修だけ”を2周する。&lt;/div&gt;
&lt;/div&gt;
&lt;/div&gt;
&lt;/div&gt;
&lt;div class="col-lg-6"&gt;
&lt;div class="card rounded-4 shadow-sm h-100"&gt;
&lt;div class="card-body p-3 p-lg-4"&gt;
&lt;div class="d-flex flex-wrap gap-2 align-items-center mb-2"&gt;
&lt;p&gt;&lt;span class="badge bg-danger"&gt;つまずき&lt;/span&gt;&lt;/p&gt;
&lt;h3 class="h6 fw-bold mb-0"&gt;解説を読んで納得→次も同じ形で落ちる&lt;/h3&gt;
&lt;/div&gt;
&lt;p class="mb-2"&gt;「理解」と「再現」は別です。原因がそろわないと、直前期でも点を落とす原因は残ります。&lt;/p&gt;
&lt;div class="alert alert-success rounded-4 border border-success-subtle mb-0" role="alert"&gt;&lt;span class="badge bg-success me-2"&gt;直し方&lt;/span&gt;&lt;br /&gt;
1周目で“直す動作を1つ”決め、翌日〜週末に2周目（再挑戦）で判定する。&lt;/div&gt;
&lt;/div&gt;
&lt;/div&gt;
&lt;/div&gt;
&lt;div class="col-lg-12"&gt;
&lt;div class="card rounded-4 shadow-sm"&gt;
&lt;div class="card-body p-3 p-lg-4"&gt;
&lt;div class="d-flex flex-wrap gap-2 align-items-center mb-2"&gt;
&lt;p&gt;&lt;span class="badge bg-danger"&gt;つまずき&lt;/span&gt;&lt;/p&gt;
&lt;h3 class="h6 fw-bold mb-0"&gt;得点差が大きい問題で粘りすぎて時間が溶ける&lt;/h3&gt;
&lt;/div&gt;
&lt;p class="mb-2"&gt;直前期ほど「難しい問題を取ろう」としがちですが、過去問で点が伸びないときは、まず下振れを止める方が優先です。&lt;/p&gt;
&lt;div class="alert alert-success rounded-4 border border-success-subtle mb-0" role="alert"&gt;&lt;span class="badge bg-success me-2"&gt;直し方&lt;/span&gt;&lt;br /&gt;
点の落ち方でC（進め方）とB（読み取り）の再発を止め、確実に取る問題の精度を上げる。&lt;/div&gt;
&lt;/div&gt;
&lt;/div&gt;
&lt;/div&gt;
&lt;/div&gt;
&lt;/section&gt;
&lt;p&gt;&lt;!-- ========================= Section 5 ========================== --&gt;&lt;/p&gt;
&lt;section class="mb-5"&gt;
&lt;h2 id="s5" class="h4 fw-bold border-bottom pb-2 mb-3"&gt;家庭での回し方（1週間の組み立て／チェック）&lt;/h2&gt;
&lt;p class="mb-3"&gt;直前期は、復習の“内容”より“枠”をそろえた方が回ります。&lt;br /&gt;
平日は短く、週末に通しを入れて、必修を2周する組み立てにします。&lt;/p&gt;
&lt;div class="table-responsive"&gt;
&lt;table class="table table-bordered align-middle bg-white rounded-4 overflow-hidden"&gt;
&lt;thead class="table-success"&gt;
&lt;tr&gt;
&lt;th style="width: 26%;"&gt;区分&lt;/th&gt;
&lt;th&gt;やること&lt;/th&gt;
&lt;th&gt;チェック（合格基準）&lt;/th&gt;
&lt;/tr&gt;
&lt;/thead&gt;
&lt;tbody&gt;
&lt;tr&gt;
&lt;th class="text-success"&gt;平日（短時間）&lt;/th&gt;
&lt;td&gt;過去問の誤答をA/B/C分類→C→B→Aの順で「直す動作」を1つ決める&lt;/td&gt;
&lt;td&gt;復習が広がらず、必修が回る量になっている&lt;/td&gt;
&lt;/tr&gt;
&lt;tr&gt;
&lt;th class="text-success"&gt;週末（通し）&lt;/th&gt;
&lt;td&gt;2周目（再挑戦）を入れる。まだ落ちるものだけ必修に残す&lt;/td&gt;
&lt;td&gt;同じ形の再発が減り、得点の下振れが止まる&lt;/td&gt;
&lt;/tr&gt;
&lt;tr&gt;
&lt;th class="text-success"&gt;直前3日&lt;/th&gt;
&lt;td&gt;新規は増やさず、必修のチェック（条件・単位・進め方・記述の流れ）だけに絞る&lt;/td&gt;
&lt;td&gt;戸惑いが減り、実戦の処理順が安定している&lt;/td&gt;
&lt;/tr&gt;
&lt;/tbody&gt;
&lt;/table&gt;
&lt;/div&gt;
&lt;div class="alert alert-success rounded-4 border border-success-subtle mt-3 mb-0" role="alert"&gt;直前期は「できたら外す／再発したら残す」の入れ替え運用が有効です。必修を増やし続けない組み立てにします。&lt;/div&gt;
&lt;/section&gt;
&lt;p&gt;&lt;!-- ========================= Section 6（FAQ） ========================== --&gt;&lt;/p&gt;
&lt;section class="mb-5"&gt;
&lt;h2 id="s6" class="h4 fw-bold border-bottom pb-2 mb-3"&gt;FAQ（よくある質問）&lt;/h2&gt;
&lt;div class="rq-faq d-grid gap-3"&gt;
&lt;details&gt;
&lt;summary&gt;&lt;span class="badge bg-success rounded-pill flex-shrink-0"&gt;Q&lt;/span&gt;直前期は新しい問題集に手を出すべきですか？&lt;/summary&gt;
&lt;div class="p-3"&gt;点が伸びない状態では、新しい教材を増やすより、過去問の点の落ち方をA/B/Cで分類して「直す動作」をそろえる方が得点につながりやすいです。&lt;br /&gt;
直前期は“広げない”組み立てが重要です。&lt;/div&gt;
&lt;/details&gt;
&lt;details&gt;
&lt;summary&gt;&lt;span class="badge bg-success rounded-pill flex-shrink-0"&gt;Q&lt;/span&gt;過去問の復習で、どこまで細かく直すべきですか？&lt;/summary&gt;
&lt;div class="p-3"&gt;1回で完璧を狙うと回らなくなります。1周目は短く原因（A/B/C）と直す動作を1つ決め、&lt;br /&gt;
2周目（再挑戦）で“できたか”だけを判定する運用にすると、積み上がりやすくなります。&lt;/div&gt;
&lt;/details&gt;
&lt;details&gt;
&lt;summary&gt;&lt;span class="badge bg-success rounded-pill flex-shrink-0"&gt;Q&lt;/span&gt;計算や資料問題で時間が足りません&lt;/summary&gt;
&lt;div class="p-3"&gt;直前期の時間不足は、計算力より「条件・単位・進め方」がそろっていないことが原因になりやすいです。&lt;br /&gt;
C（進め方）とB（読み取り）の再発を止めると、処理が安定し、時間も改善しやすくなります。&lt;/div&gt;
&lt;/details&gt;
&lt;details&gt;
&lt;summary&gt;&lt;span class="badge bg-success rounded-pill flex-shrink-0"&gt;Q&lt;/span&gt;記述が不安で点が伸びません&lt;/summary&gt;
&lt;div class="p-3"&gt;記述は表現力より、流れをそろえることが優先です。条件→変化→理由の順で書けるようにすると、点を落としにくくなります。&lt;br /&gt;
詳しくは&lt;br /&gt;
&lt;a class="link-success fw-bold" href="https://rika-quest.com/column/nayami-writing/"&gt;「理由を答えよ」で書けない原因と見直し&lt;/a&gt;&lt;br /&gt;
を参照してください。&lt;/div&gt;
&lt;/details&gt;
&lt;details&gt;
&lt;summary&gt;&lt;span class="badge bg-success rounded-pill flex-shrink-0"&gt;Q&lt;/span&gt;焦って復習が広がってしまいます&lt;/summary&gt;
&lt;div class="p-3"&gt;焦りの正体は「優先順位が決まっていない」ことです。点の落ち方をA/B/Cで分類し、&lt;br /&gt;
C→B→Aの順で必修だけを2周する、と決めると復習が広がりにくくなります。&lt;/div&gt;
&lt;/details&gt;
&lt;/div&gt;
&lt;/section&gt;
&lt;p&gt;&lt;!-- ========================= Section 7（関連記事＋CTA） ========================== --&gt;&lt;/p&gt;
&lt;section class="mb-4"&gt;
&lt;h2 id="s7" class="h4 fw-bold border-bottom pb-2 mb-3"&gt;次に読む（関連記事）＋講座・問い合わせ&lt;/h2&gt;
&lt;div class="row g-3"&gt;
&lt;div class="col-lg-6"&gt;
&lt;div class="card rounded-4 shadow-sm h-100"&gt;
&lt;div class="card-body p-3 p-lg-4"&gt;
&lt;p class="fw-bold text-success mb-2"&gt;全体像・一覧から辿る&lt;/p&gt;
&lt;div class="list-group"&gt;&lt;a class="list-group-item list-group-item-action" href="https://rika-quest.com/"&gt;受験理科専門塾 しゅん吉クエスト（トップ）&lt;/a&gt;&lt;br /&gt;
&lt;a class="list-group-item list-group-item-action" href="https://rika-quest.com/column/"&gt;理科コラム一覧&lt;/a&gt;&lt;br /&gt;
&lt;a class="list-group-item list-group-item-action" href="https://rika-quest.com/column/science-nayami/"&gt;理科の悩み一覧（Hub）&lt;/a&gt;&lt;br /&gt;
&lt;a class="list-group-item list-group-item-action" href="https://rika-quest.com/kouza/"&gt;開講講座のご案内&lt;/a&gt;&lt;/div&gt;
&lt;/div&gt;
&lt;/div&gt;
&lt;/div&gt;
&lt;div class="col-lg-6"&gt;
&lt;div class="card rounded-4 shadow-sm h-100"&gt;
&lt;div class="card-body p-3 p-lg-4"&gt;
&lt;p class="fw-bold text-success mb-2"&gt;分野ページ（直前期の整理に）&lt;/p&gt;
&lt;div class="list-group"&gt;&lt;a class="list-group-item list-group-item-action" href="https://rika-quest.com/column/physics/"&gt;物理分野&lt;/a&gt;&lt;br /&gt;
&lt;a class="list-group-item list-group-item-action" href="https://rika-quest.com/column/chemistry/"&gt;化学分野&lt;/a&gt;&lt;br /&gt;
&lt;a class="list-group-item list-group-item-action" href="https://rika-quest.com/column/creature/"&gt;生物分野&lt;/a&gt;&lt;br /&gt;
&lt;a class="list-group-item list-group-item-action" href="https://rika-quest.com/column/geoscience/"&gt;地学分野&lt;/a&gt;&lt;/div&gt;
&lt;/div&gt;
&lt;/div&gt;
&lt;/div&gt;
&lt;/div&gt;
&lt;div class="alert alert-success rounded-4 border border-success-subtle mt-3" role="alert"&gt;関連する悩みとして、&lt;br /&gt;
&lt;a class="link-success fw-bold" href="https://rika-quest.com/column/nayami-review-not-working/"&gt;復習しているのに伸びない原因と見直し&lt;/a&gt;&lt;br /&gt;
と&lt;br /&gt;
&lt;a class="link-success fw-bold" href="https://rika-quest.com/column/nayami-writing/"&gt;「理由を答えよ」で書けない原因と見直し&lt;/a&gt;&lt;br /&gt;
を合わせて読むと、直前期の「直し方」がつながります。&lt;/div&gt;
&lt;div class="card rounded-4 shadow-sm border-success-subtle"&gt;
&lt;div class="card-body p-3 p-lg-4"&gt;
&lt;p class="fw-bold text-success mb-2"&gt;過去問の「点の落ち方」から優先順位を作りたい方へ&lt;/p&gt;
&lt;p class="mb-3"&gt;直前期に点が伸びないときは、弱点を増やすより、点の落ち方を分類して“直すと点になる順”で回す方が得点が安定します。&lt;br /&gt;
もし家庭運用だけでは、復習が広がる／同じ形で落ち続ける場合は、&lt;br /&gt;
過去問を見ながら「知識・読み取り・進め方」のどこでつまずきやすいかを切り分け、1週間の組み立てまでそろえる個別指導も選択肢になります。&lt;/p&gt;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&lt;p&gt;&amp;nbsp;&lt;/p&gt;
&lt;p&gt;&amp;nbsp;&lt;/p&gt;
------</t>
  </si>
  <si>
    <t>https://rika-quest.com/column/nayami-strata-column/</t>
  </si>
  <si>
    <t>以下のページは不自然なワードを使用しています。
これらを適切に自然な言葉に置き換えて下さい。
なお、本文の装飾や構造は絶対に変えないでください。
【対象ページURL】
https://rika-quest.com/column/nayami-strata-column/
【検出された不自然ワード】
- 崩れ
- 手順
- 乱れ
- 30秒
【本文】
------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.rq-leftbar{ border-left: .35rem solid rgba(25,135,84,.55); }&lt;/p&gt;
&lt;p&gt;  .rq-bullets li{ margin-bottom:.35rem; }&lt;/p&gt;
&lt;p&gt;  .rq-mini{&lt;br /&gt;    border: 1px solid rgba(0,0,0,.10);&lt;br /&gt;    border-radius: 1rem;&lt;br /&gt;    background: #fff;&lt;br /&gt;    box-shadow: 0 .125rem .25rem rgba(0,0,0,.075);&lt;br /&gt;  }&lt;/p&gt;
&lt;p&gt;  .rq-template{&lt;br /&gt;    border: 1px dashed rgba(25,135,84,.45);&lt;br /&gt;    background: rgba(25,135,84,.04);&lt;br /&gt;    border-radius: 1rem;&lt;br /&gt;  }&lt;/p&gt;
&lt;p&gt;  .rq-stepno{&lt;br /&gt;    width: 2.2rem; height: 2.2rem;&lt;br /&gt;    display:inline-flex; align-items:center; justify-content:center;&lt;br /&gt;    border-radius: 999px;&lt;br /&gt;    background: rgba(25,135,84,.12);&lt;br /&gt;    color: #146c43;&lt;br /&gt;    font-weight: 800;&lt;br /&gt;    flex-shrink: 0;&lt;br /&gt;  }&lt;/p&gt;
&lt;p&gt;  .rq-warn{ border-left: .35rem solid rgba(220,53,69,.6); }&lt;/p&gt;
&lt;p&gt;  .rq-toc a{ text-decoration:none; }&lt;br /&gt;  .rq-toc a:hover{ text-decoration:underline; }&lt;/p&gt;
&lt;p&gt;  /* FAQ（details） */&lt;br /&gt;  .rq-faq details{&lt;br /&gt;    border: 1px solid rgba(0,0,0,.10);&lt;br /&gt;    border-radius: 1rem;&lt;br /&gt;    background: #fff;&lt;br /&gt;    overflow: hidden;&lt;br /&gt;    box-shadow: 0 .125rem .25rem rgba(0,0,0,.075);&lt;br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}&lt;/p&gt;
&lt;p&gt;  /* ルールカード */&lt;br /&gt;  .rq-rule{&lt;br /&gt;    border: 1px solid rgba(0,0,0,.10);&lt;br /&gt;    border-radius: 1rem;&lt;br /&gt;    background:#fff;&lt;br /&gt;    padding: 1rem;&lt;br /&gt;  }&lt;br /&gt;  .rq-chip{&lt;br /&gt;    display:inline-flex;&lt;br /&gt;    align-items:center;&lt;br /&gt;    gap:.4rem;&lt;br /&gt;    padding:.18rem .6rem;&lt;br /&gt;    border-radius:999px;&lt;br /&gt;    border:1px solid rgba(25,135,84,.35);&lt;br /&gt;    background: rgba(25,135,84,.08);&lt;br /&gt;    color:#146c43;&lt;br /&gt;    font-weight:800;&lt;br /&gt;    font-size:.9rem;&lt;br /&gt;  }&lt;br /&gt;&lt;/style&gt;
&lt;div class="container my-4"&gt;
&lt;section class="rq-hero rounded-4 p-4 p-lg-5 shadow-sm mb-4"&gt;
&lt;div class="row g-4 align-items-center"&gt;
&lt;div class="col-lg-8"&gt;
&lt;div class="rq-subline small mb-2"&gt;中学受験理科／地学　テーマ：地層・柱状図の読み取りミスを防ぐ（お悩み解決）&lt;/div&gt;
&lt;div class="d-flex flex-wrap gap-2 mb-2"&gt;&lt;span class="badge bg-success"&gt;悩み起点&lt;/span&gt;&lt;br /&gt;
&lt;span class="badge bg-success"&gt;新旧/上下/傾きのルール&lt;/span&gt;&lt;br /&gt;
&lt;span class="badge bg-success"&gt;解き方の流れを習得&lt;/span&gt;&lt;br /&gt;
&lt;span class="badge bg-success"&gt;よくあるミスの回避&lt;/span&gt;&lt;/div&gt;
&lt;h1 class="h3 fw-bold lh-base mb-3"&gt;地層・柱状図が読めないときの克服法｜新旧・上下・傾きのルールをステップにする&lt;/h1&gt;
&lt;p class="mb-2"&gt;地層や柱状図は、用語を覚えていても点が取れないことがあります。原因は知識不足というより、&lt;br /&gt;
&lt;strong class="rq-marker"&gt;「どこから何を判断するか」&lt;/strong&gt;が毎回ぶれてしまうことです。&lt;/p&gt;
&lt;p class="mb-0"&gt;この記事では、&lt;strong class="rq-marker"&gt;新旧（いつできたか）&lt;/strong&gt;／&lt;br /&gt;
&lt;strong class="rq-marker"&gt;上下（層の順番）&lt;/strong&gt;／&lt;br /&gt;
&lt;strong class="rq-marker"&gt;傾き（地層が動いたあと）&lt;/strong&gt;を、&lt;br /&gt;
&lt;strong&gt;確かな解き方の流れ&lt;/strong&gt;として身につけ、選択問題・記述問題の間違いを減らします。&lt;/p&gt;
&lt;/div&gt;
&lt;div class="col-lg-4"&gt;
&lt;div class="card border-0 shadow-sm rounded-4"&gt;
&lt;div class="card-body p-3 p-lg-4"&gt;
&lt;p class="fw-bold text-success mb-2"&gt;この記事で分かること&lt;/p&gt;
&lt;ul class="small mb-0 rq-bullets"&gt;
&lt;li&gt;「読めない」の正体（どこでつまずいているか）の整理&lt;/li&gt;
&lt;li&gt;原因の切り分け（よくある3つのパターン）&lt;/li&gt;
&lt;li&gt;新旧・上下・傾きのルールを“解く順番”に落とす方法&lt;/li&gt;
&lt;li&gt;よくある間違いと修正（逆転・飛ばし・条件の読み落とし）&lt;/li&gt;
&lt;li&gt;家庭で取り組む練習（週のリズム／チェックのポイント）&lt;/li&gt;
&lt;/ul&gt;
&lt;/div&gt;
&lt;/div&gt;
&lt;div class="rq-mini p-3 p-lg-4 mt-3"&gt;
&lt;div class="d-flex align-items-start gap-2"&gt;
&lt;p&gt;&lt;span class="badge bg-success flex-shrink-0"&gt;要点&lt;/span&gt;&lt;/p&gt;
&lt;div class="small"&gt;地層・柱状図は「図を眺めて考える」ほど混乱します。&lt;strong&gt;判断する順番&lt;/strong&gt;を徹底すると、解く速さも正確さも上がります。&lt;/div&gt;
&lt;/div&gt;
&lt;/div&gt;
&lt;/div&gt;
&lt;/div&gt;
&lt;div class="alert alert-success mt-4 mb-0 rounded-4 border border-success-subtle" role="alert"&gt;まず「上下（積もった順）」を判断し、次に「新旧（いつ起きたか）」、最後に「傾きやずれ（あとから起きた変化）」を整理すると、順番を間違えにくくなります。&lt;/div&gt;
&lt;/section&gt;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href="#s1"&gt;まず状況整理｜どこでつまずいているか&lt;/a&gt;&lt;br /&gt;
&lt;a class="list-group-item list-group-item-action" href="#s2"&gt;原因の切り分け（よくある3つのパターン）&lt;/a&gt;&lt;br /&gt;
&lt;a class="list-group-item list-group-item-action" href="#s3"&gt;克服のためのステップ（段階別に）&lt;/a&gt;&lt;br /&gt;
&lt;a class="list-group-item list-group-item-action" href="#s4"&gt;よくあるミスと修正（誤答例→直し方）&lt;/a&gt;&lt;br /&gt;
&lt;a class="list-group-item list-group-item-action" href="#s5"&gt;家庭での学習方法（週の構成／チェック）&lt;/a&gt;&lt;br /&gt;
&lt;a class="list-group-item list-group-item-action" href="#s6"&gt;FAQ（よくある質問）&lt;/a&gt;&lt;br /&gt;
&lt;a class="list-group-item list-group-item-action" href="#s7"&gt;次に読む（関連記事）＋講座・問い合わせ&lt;/a&gt;&lt;/div&gt;
&lt;/div&gt;
&lt;/nav&gt;
&lt;section class="mb-5"&gt;
&lt;h2 id="s1" class="h4 fw-bold border-bottom pb-2 mb-3"&gt;まず状況整理｜どこでつまずいているか&lt;/h2&gt;
&lt;p class="mb-3"&gt;「柱状図が読めない」というお悩みは、だいたい次の3つのどこかで止まっています。&lt;br /&gt;
自分のつまずき方が分かると、見直しがスムーズになります。&lt;/p&gt;
&lt;div class="row g-3"&gt;
&lt;div class="col-lg-4"&gt;
&lt;div class="card rounded-4 shadow-sm h-100 rq-leftbar"&gt;
&lt;div class="card-body p-3 p-lg-4"&gt;
&lt;p class="fw-bold text-success mb-2"&gt;A：上下（積もった順）が混ざってしまう&lt;/p&gt;
&lt;ul class="mb-0 rq-bullets"&gt;
&lt;li&gt;「上が新しい／下が古い」を途中で逆にしてしまう&lt;/li&gt;
&lt;li&gt;傾き・ずれがあると順番がわからなくなる&lt;/li&gt;
&lt;li&gt;地層を“見た目の高さ”だけで判断してしまう&lt;/li&gt;
&lt;/ul&gt;
&lt;/div&gt;
&lt;/div&gt;
&lt;/div&gt;
&lt;div class="col-lg-4"&gt;
&lt;div class="card rounded-4 shadow-sm h-100 rq-leftbar"&gt;
&lt;div class="card-body p-3 p-lg-4"&gt;
&lt;p class="fw-bold text-success mb-2"&gt;B：新旧（いつ起きたか）が追えない&lt;/p&gt;
&lt;ul class="mb-0 rq-bullets"&gt;
&lt;li&gt;「どの出来事が先か」を並べ替えられない&lt;/li&gt;
&lt;li&gt;侵食・断層・傾きの“前後関係”が判断できない&lt;/li&gt;
&lt;li&gt;文章の条件と図の内容が一致しない&lt;/li&gt;
&lt;/ul&gt;
&lt;/div&gt;
&lt;/div&gt;
&lt;/div&gt;
&lt;div class="col-lg-4"&gt;
&lt;div class="card rounded-4 shadow-sm h-100 rq-leftbar"&gt;
&lt;div class="card-body p-3 p-lg-4"&gt;
&lt;p class="fw-bold text-success mb-2"&gt;C：設問への答え方が不安定&lt;/p&gt;
&lt;ul class="mb-0 rq-bullets"&gt;
&lt;li&gt;答えは出たが「理由」が説明できない&lt;/li&gt;
&lt;li&gt;選択肢が似ていて決めきれない&lt;/li&gt;
&lt;li&gt;柱状図・断面図・文章を行き来して混乱する&lt;/li&gt;
&lt;/ul&gt;
&lt;/div&gt;
&lt;/div&gt;
&lt;/div&gt;
&lt;/div&gt;
&lt;div class="alert alert-success rounded-4 border border-success-subtle mt-3 mb-0" role="alert"&gt;地層は「図の丸暗記」より&lt;strong&gt;判断する順番&lt;/strong&gt;が点数を左右します。まず上下→次に新旧→最後に傾き・ずれの“変化”の順で整理します。&lt;/div&gt;
&lt;/section&gt;
&lt;section class="mb-5"&gt;
&lt;h2 id="s2" class="h4 fw-bold border-bottom pb-2 mb-3"&gt;原因の切り分け（よくある3つのパターン）&lt;/h2&gt;
&lt;div class="row g-3"&gt;
&lt;div class="col-lg-4"&gt;
&lt;div class="card rounded-4 shadow-sm h-100"&gt;
&lt;div class="card-body p-3 p-lg-4"&gt;
&lt;p&gt;&lt;span class="badge bg-success mb-2"&gt;原因①&lt;/span&gt;&lt;/p&gt;
&lt;h3 class="h6 fw-bold mb-2"&gt;上下＝「今の位置」だと思い込む&lt;/h3&gt;
&lt;p class="mb-0"&gt;傾きや断層があると、“見た目の上下”で判断すると順番が逆になります。&lt;br /&gt;
地層問題の上下は、基本的に&lt;strong class="rq-marker"&gt;積もった順（堆積の順）&lt;/strong&gt;で見極めます。&lt;/p&gt;
&lt;/div&gt;
&lt;/div&gt;
&lt;/div&gt;
&lt;div class="col-lg-4"&gt;
&lt;div class="card rounded-4 shadow-sm h-100"&gt;
&lt;div class="card-body p-3 p-lg-4"&gt;
&lt;p&gt;&lt;span class="badge bg-success mb-2"&gt;原因②&lt;/span&gt;&lt;/p&gt;
&lt;h3 class="h6 fw-bold mb-2"&gt;“あとから起きた変化”を混ぜて考える&lt;/h3&gt;
&lt;p class="mb-0"&gt;侵食・断層・傾きは、堆積のあとに起きることが多いのに、最初から一緒に並べてしまうと時系列が乱れます。&lt;br /&gt;
&lt;strong&gt;堆積→その後の変形&lt;/strong&gt;の順で整理します。&lt;/p&gt;
&lt;/div&gt;
&lt;/div&gt;
&lt;/div&gt;
&lt;div class="col-lg-4"&gt;
&lt;div class="card rounded-4 shadow-sm h-100"&gt;
&lt;div class="card-body p-3 p-lg-4"&gt;
&lt;p&gt;&lt;span class="badge bg-success mb-2"&gt;原因③&lt;/span&gt;&lt;/p&gt;
&lt;h3 class="h6 fw-bold mb-2"&gt;“根拠”を図から説明できない&lt;/h3&gt;
&lt;p class="mb-0"&gt;正解できないこと以上に多いのが、根拠が曖昧でミスが減らないケースです。&lt;br /&gt;
図のどの線・どの層を根拠にしたかを、短く言葉にする枠組みが必要です。&lt;/p&gt;
&lt;/div&gt;
&lt;/div&gt;
&lt;/div&gt;
&lt;/div&gt;
&lt;div class="rq-template p-3 p-lg-4 mt-3"&gt;
&lt;div class="fw-bold text-success mb-2"&gt;地層・柱状図を読むための“3つの基本ルール”&lt;/div&gt;
&lt;div class="row g-2 small"&gt;
&lt;div class="col-lg-4"&gt;
&lt;div class="rq-rule h-100"&gt;
&lt;div class="rq-chip mb-2"&gt;上下のルール&lt;/div&gt;
&lt;div&gt;&lt;strong&gt;上ほど新しく、下ほど古い&lt;/strong&gt;（堆積した順）。まずここを徹底しましょう。&lt;/div&gt;
&lt;/div&gt;
&lt;/div&gt;
&lt;div class="col-lg-4"&gt;
&lt;div class="rq-rule h-100"&gt;
&lt;div class="rq-chip mb-2"&gt;新旧のルール&lt;/div&gt;
&lt;div&gt;出来事は「&lt;strong&gt;層を切る/ずらす&lt;/strong&gt;」側が&lt;strong&gt;あと&lt;/strong&gt;になります。切っているものが新しい印です。&lt;/div&gt;
&lt;/div&gt;
&lt;/div&gt;
&lt;div class="col-lg-4"&gt;
&lt;div class="rq-rule h-100"&gt;
&lt;div class="rq-chip mb-2"&gt;傾きのルール&lt;/div&gt;
&lt;div&gt;地層が傾くのは&lt;strong&gt;堆積のあと&lt;/strong&gt;。傾きがある場合、まず「元は水平だった」と考えて順番を戻します。&lt;/div&gt;
&lt;/div&gt;
&lt;/div&gt;
&lt;/div&gt;
&lt;/div&gt;
&lt;/section&gt;
&lt;section class="mb-5"&gt;
&lt;h2 id="s3" class="h4 fw-bold border-bottom pb-2 mb-3"&gt;克服のためのステップ（段階別に）&lt;/h2&gt;
&lt;div class="rq-template p-3 p-lg-4 mb-3"&gt;
&lt;div class="d-flex align-items-center gap-2 mb-2"&gt;&lt;span class="badge bg-success"&gt;ステップ&lt;/span&gt;&lt;br /&gt;
&lt;span class="fw-bold"&gt;見る順番を身につける（上下→新旧→変形→設問）&lt;/span&gt;&lt;/div&gt;
&lt;div class="row g-2 small"&gt;
&lt;div class="col-md-3"&gt;
&lt;div class="rq-mini p-2 text-center"&gt;&lt;strong&gt;①名前付け&lt;/strong&gt;&lt;br /&gt;
A/B/Cと層を整理&lt;/div&gt;
&lt;/div&gt;
&lt;div class="col-md-3"&gt;
&lt;div class="rq-mini p-2 text-center"&gt;&lt;strong&gt;②上下の判断&lt;/strong&gt;&lt;br /&gt;
堆積順を特定&lt;/div&gt;
&lt;/div&gt;
&lt;div class="col-md-3"&gt;
&lt;div class="rq-mini p-2 text-center"&gt;&lt;strong&gt;③新旧の判断&lt;/strong&gt;&lt;br /&gt;
切る/切られるで&lt;/div&gt;
&lt;/div&gt;
&lt;div class="col-md-3"&gt;
&lt;div class="rq-mini p-2 text-center"&gt;&lt;strong&gt;④設問への対応&lt;/strong&gt;&lt;br /&gt;
根拠から答えへ&lt;/div&gt;
&lt;/div&gt;
&lt;/div&gt;
&lt;/div&gt;
&lt;div class="row g-3"&gt;
&lt;div class="col-lg-6"&gt;
&lt;div class="card rounded-4 shadow-sm h-100 rq-leftbar"&gt;
&lt;div class="card-body p-3 p-lg-4"&gt;
&lt;div class="d-flex align-items-start gap-3 mb-2"&gt;
&lt;div class="rq-stepno"&gt;1&lt;/div&gt;
&lt;div&gt;
&lt;h3 class="h6 fw-bold mb-1"&gt;層を記号化する（混乱を減らす準備）&lt;/h3&gt;
&lt;p class="mb-0"&gt;図の色や模様をそのまま目で追うほど混乱しやすくなります。&lt;br /&gt;
まず層をA/B/C…のように名前を付けて整理し、図と設問の往復を楽にします。&lt;/p&gt;
&lt;/div&gt;
&lt;/div&gt;
&lt;div class="rq-template p-3 small"&gt;
&lt;p&gt;&lt;strong class="text-success d-block mb-1"&gt;最初にやること（30秒）&lt;/strong&gt;&lt;/p&gt;
&lt;ul class="mb-0 rq-bullets"&gt;
&lt;li&gt;各層をA/B/C…と呼ぶ（複数の図でも記号を揃える）&lt;/li&gt;
&lt;li&gt;境界線（層の変わり目）をはっきりさせる&lt;/li&gt;
&lt;li&gt;問題で聞かれている地点・時期に印をつける&lt;/li&gt;
&lt;/ul&gt;
&lt;/div&gt;
&lt;/div&gt;
&lt;/div&gt;
&lt;/div&gt;
&lt;div class="col-lg-6"&gt;
&lt;div class="card rounded-4 shadow-sm h-100 rq-leftbar"&gt;
&lt;div class="card-body p-3 p-lg-4"&gt;
&lt;div class="d-flex align-items-start gap-3 mb-2"&gt;
&lt;div class="rq-stepno"&gt;2&lt;/div&gt;
&lt;div&gt;
&lt;h3 class="h6 fw-bold mb-1"&gt;上下を整理（堆積の順番を明確に）&lt;/h3&gt;
&lt;p class="mb-0"&gt;地層問題の土台は「上下」です。ここが揺らぐと、新旧の判断もすべて崩れます。&lt;br /&gt;
たとえ傾きがあっても、まずは「堆積した順」を見極めます。&lt;/p&gt;
&lt;/div&gt;
&lt;/div&gt;
&lt;div class="rq-rule small"&gt;
&lt;div class="rq-chip mb-2"&gt;上下の判断&lt;/div&gt;
&lt;div&gt;&lt;strong&gt;上＝新しい／下＝古い&lt;/strong&gt;という基本を置き、&lt;br /&gt;
その順にA→B→C…と並べ替えます（見た目の高さではなく“重なり”を追います）。&lt;/div&gt;
&lt;/div&gt;
&lt;div class="rq-mini rq-warn p-3 small mt-3"&gt;&lt;strong class="d-block mb-1"&gt;注意&lt;/strong&gt;&lt;br /&gt;
傾いている図で「右が高いから新しい」など、見た目だけで判断しないこと。まず“重なった順”を整理してから、傾きや断層を後で付け加えます。&lt;/div&gt;
&lt;/div&gt;
&lt;/div&gt;
&lt;/div&gt;
&lt;div class="col-lg-12"&gt;
&lt;div class="card rounded-4 shadow-sm rq-leftbar"&gt;
&lt;div class="card-body p-3 p-lg-4"&gt;
&lt;div class="d-flex align-items-start gap-3 mb-2"&gt;
&lt;div class="rq-stepno"&gt;3&lt;/div&gt;
&lt;div&gt;
&lt;h3 class="h6 fw-bold mb-1"&gt;新旧を判断（“切る／切られる”で時系列を作る）&lt;/h3&gt;
&lt;p class="mb-2"&gt;地層の出来事（侵食・断層・傾きなど）は、起きた順を問われやすいポイントです。&lt;br /&gt;
ここは「どちらが後か」を&lt;strong&gt;図の中の関係&lt;/strong&gt;で特定します。&lt;/p&gt;
&lt;div class="rq-template p-3 p-lg-4"&gt;
&lt;div class="small fw-bold text-success mb-2"&gt;新旧の決め方の枠組み&lt;/div&gt;
&lt;ul class="mb-0 rq-bullets"&gt;
&lt;li&gt;&lt;strong&gt;切る側が新しい：&lt;/strong&gt;層を断ち切っている断層線などは“あと”の出来事&lt;/li&gt;
&lt;li&gt;&lt;strong&gt;切られる側が古い：&lt;/strong&gt;切られている層そのものは“先”にあったもの&lt;/li&gt;
&lt;li&gt;&lt;strong&gt;傾きはあとから：&lt;/strong&gt;層が傾くのは、堆積が終わったあと。まず堆積、次に傾き&lt;/li&gt;
&lt;li&gt;&lt;strong&gt;侵食もあとから：&lt;/strong&gt;削られた面があれば、削る出来事は堆積のあとの話&lt;/li&gt;
&lt;/ul&gt;
&lt;/div&gt;
&lt;p class="small mt-3 mb-0"&gt;ここまで見極めると、設問への対応は「根拠→結論」の順で安定します（感覚に頼りません）。&lt;/p&gt;
&lt;/div&gt;
&lt;/div&gt;
&lt;/div&gt;
&lt;/div&gt;
&lt;/div&gt;
&lt;div class="col-lg-12"&gt;
&lt;div class="card rounded-4 shadow-sm rq-leftbar"&gt;
&lt;div class="card-body p-3 p-lg-4"&gt;
&lt;div class="d-flex align-items-start gap-3 mb-2"&gt;
&lt;div class="rq-stepno"&gt;4&lt;/div&gt;
&lt;div&gt;
&lt;h3 class="h6 fw-bold mb-1"&gt;答え方は「根拠の指摘→結論」の流れで&lt;/h3&gt;
&lt;p class="mb-2"&gt;地層の問題で点を逃すのは「答えは合っているのに説明が足りない」「条件を読み飛ばす」といった時です。&lt;br /&gt;
先に根拠を言葉にしてから、答えを導き出します。&lt;/p&gt;
&lt;div class="rq-template p-3 p-lg-4"&gt;
&lt;div class="small fw-bold text-success mb-2"&gt;説明の枠組み（短くまとめる）&lt;/div&gt;
&lt;ul class="mb-0 rq-bullets"&gt;
&lt;li&gt;&lt;strong&gt;根拠：&lt;/strong&gt;（A層がB層の上に重なっている／断層線がA層を横切っている 等）&lt;/li&gt;
&lt;li&gt;&lt;strong&gt;結論：&lt;/strong&gt;（だからAはBより新しい／断層はAのあとに起きた 等）&lt;/li&gt;
&lt;/ul&gt;
&lt;/div&gt;
&lt;div class="alert alert-success rounded-4 border border-success-subtle mt-3 mb-0" role="alert"&gt;もし条件の読み落としが多い場合は、&lt;br /&gt;
&lt;a class="link-success fw-bold" href="https://rika-quest.com/column/nayami-graph-table-reading/"&gt;表・グラフの読み取りの記事&lt;/a&gt;&lt;br /&gt;
を参考に、「どこを／何と比べるか」を先に決める習慣をつけると安定します。&lt;/div&gt;
&lt;/div&gt;
&lt;/div&gt;
&lt;/div&gt;
&lt;/div&gt;
&lt;/div&gt;
&lt;/div&gt;
&lt;div class="alert alert-success rounded-4 border border-success-subtle mt-3 mb-0" role="alert"&gt;基本的な用語の確認が必要な場合は、&lt;br /&gt;
&lt;a class="link-success fw-bold" href="https://rika-quest.com/column/stratum/"&gt;地層（基礎の確認）&lt;/a&gt;&lt;br /&gt;
を一度参照してから、本文の「上下→新旧→変形→対応」の順に戻ってきてください。&lt;/div&gt;
&lt;/section&gt;
&lt;section class="mb-5"&gt;
&lt;h2 id="s4" class="h4 fw-bold border-bottom pb-2 mb-3"&gt;よくあるミスと修正（誤答例→直し方）&lt;/h2&gt;
&lt;div class="row g-3"&gt;
&lt;div class="col-lg-6"&gt;
&lt;div class="card rounded-4 shadow-sm h-100"&gt;
&lt;div class="card-body p-3 p-lg-4"&gt;
&lt;div class="d-flex flex-wrap gap-2 align-items-center mb-2"&gt;
&lt;p&gt;&lt;span class="badge bg-danger"&gt;よくある間違い&lt;/span&gt;&lt;/p&gt;
&lt;h3 class="h6 fw-bold mb-0"&gt;傾いているから「右が新しい」と直感で決める&lt;/h3&gt;
&lt;/div&gt;
&lt;p class="mb-3"&gt;傾きは“あとから”起きた変化なのに、最初から上下の判断に混ぜると順番が逆になります。&lt;/p&gt;
&lt;div class="alert alert-success rounded-4 border border-success-subtle mb-0" role="alert"&gt;&lt;span class="badge bg-success me-2"&gt;直し方&lt;/span&gt;&lt;br /&gt;
まず堆積した順（上ほど新、下ほど旧）を整理し、その後に「傾きが起きた」という出来事を付け加えます。&lt;/div&gt;
&lt;/div&gt;
&lt;/div&gt;
&lt;/div&gt;
&lt;div class="col-lg-6"&gt;
&lt;div class="card rounded-4 shadow-sm h-100"&gt;
&lt;div class="card-body p-3 p-lg-4"&gt;
&lt;div class="d-flex flex-wrap gap-2 align-items-center mb-2"&gt;
&lt;p&gt;&lt;span class="badge bg-danger"&gt;よくある間違い&lt;/span&gt;&lt;/p&gt;
&lt;h3 class="h6 fw-bold mb-0"&gt;断層の前後関係が分からず選択肢で迷う&lt;/h3&gt;
&lt;/div&gt;
&lt;p class="mb-3"&gt;どちらが新しいかは暗記ではなく、図の中の「切っているか、切られているか」の関係で判断できます。&lt;/p&gt;
&lt;div class="alert alert-success rounded-4 border border-success-subtle mb-0" role="alert"&gt;&lt;span class="badge bg-success me-2"&gt;直し方&lt;/span&gt;&lt;br /&gt;
断層の線が層を&lt;strong&gt;切っている&lt;/strong&gt;なら、断層の方が“あと”。切られた側の層は“先”にありました。&lt;/div&gt;
&lt;/div&gt;
&lt;/div&gt;
&lt;/div&gt;
&lt;div class="col-lg-12"&gt;
&lt;div class="card rounded-4 shadow-sm"&gt;
&lt;div class="card-body p-3 p-lg-4"&gt;
&lt;div class="d-flex flex-wrap gap-2 align-items-center mb-2"&gt;
&lt;p&gt;&lt;span class="badge bg-danger"&gt;よくある間違い&lt;/span&gt;&lt;/p&gt;
&lt;h3 class="h6 fw-bold mb-0"&gt;柱状図と断面図の対応が取れず混乱する&lt;/h3&gt;
&lt;/div&gt;
&lt;p class="mb-3"&gt;図を行き来するときに、層の呼び方（記号）を揃えておかないとミスが起きます。&lt;br /&gt;
「A層＝柱状図のこの部分」と最初にはっきりさせましょう。&lt;/p&gt;
&lt;div class="rq-template p-3 p-lg-4"&gt;
&lt;div class="fw-bold text-success mb-2"&gt;対応ミスを防ぐには&lt;/div&gt;
&lt;ul class="mb-0 rq-bullets"&gt;
&lt;li&gt;断面図の層にA/B/C…と名前をつける&lt;/li&gt;
&lt;li&gt;柱状図にも同じ名前を書き込み、厚みや境界を揃える&lt;/li&gt;
&lt;li&gt;設問では「どの名前の層を聞いているか」だけを追う（模様だけで判断しない）&lt;/li&gt;
&lt;/ul&gt;
&lt;/div&gt;
&lt;/div&gt;
&lt;/div&gt;
&lt;/div&gt;
&lt;/div&gt;
&lt;/section&gt;
&lt;section class="mb-5"&gt;
&lt;h2 id="s5" class="h4 fw-bold border-bottom pb-2 mb-3"&gt;家庭での学習方法（週の進め方／チェック）&lt;/h2&gt;
&lt;p&gt;地層や柱状図は、一度「理解」したつもりでも、別の問題になるとまたミスをすることが多いです。&lt;br /&gt;
家庭では&lt;strong&gt;同じ流れで判断できるか&lt;/strong&gt;を短時間で繰り返して身につけさせます。&lt;/p&gt;
&lt;div class="table-responsive"&gt;
&lt;table class="table table-bordered align-middle bg-white rounded-4 overflow-hidden"&gt;
&lt;thead class="table-success"&gt;
&lt;tr&gt;
&lt;th style="width: 26%;"&gt;時期&lt;/th&gt;
&lt;th&gt;取り組む内容&lt;/th&gt;
&lt;th style="width: 30%;"&gt;確認のポイント&lt;/th&gt;
&lt;/tr&gt;
&lt;/thead&gt;
&lt;tbody&gt;
&lt;tr&gt;
&lt;th class="text-success"&gt;平日（7〜10分）&lt;/th&gt;
&lt;td&gt;問題を1つ選び、「&lt;strong&gt;名前付け→上下の整理→新旧の判断&lt;/strong&gt;」まで行います。&lt;br /&gt;
間違いを「上下の逆転／新旧の逆転／条件の見落とし」に分類します。&lt;/td&gt;
&lt;td&gt;口頭で「なぜその順番になるのか」を説明できる（切る・切られるの関係が言える）。&lt;/td&gt;
&lt;/tr&gt;
&lt;tr&gt;
&lt;th class="text-success"&gt;週末（30〜45分）&lt;/th&gt;
&lt;td&gt;柱状図と文章条件を組み合わせた問題を2〜3つ。&lt;br /&gt;
答え方は「&lt;strong&gt;図の根拠→結論&lt;/strong&gt;」を短く書く練習をします。&lt;/td&gt;
&lt;td&gt;説明にしっかり根拠が入っている（感覚的な説明になっていないか）。&lt;/td&gt;
&lt;/tr&gt;
&lt;/tbody&gt;
&lt;/table&gt;
&lt;/div&gt;
&lt;div class="rq-mini p-3 p-lg-4 mt-3"&gt;
&lt;div class="d-flex align-items-start gap-2"&gt;
&lt;p&gt;&lt;span class="badge bg-success flex-shrink-0"&gt;進め方&lt;/span&gt;&lt;/p&gt;
&lt;div class="small"&gt;家庭学習では、解説を読み込むよりも「同じ手順で判断できているか」をチェックします。&lt;br /&gt;
間違いが多い場合は、&lt;strong&gt;上下の関係を先に整理&lt;/strong&gt;し、その後に“変化”を付け加える基本の流れに戻りましょう。&lt;/div&gt;
&lt;/div&gt;
&lt;/div&gt;
&lt;/section&gt;
&lt;section class="mb-5"&gt;
&lt;h2 id="s6" class="h4 fw-bold border-bottom pb-2 mb-3"&gt;FAQ（よくある質問）&lt;/h2&gt;
&lt;div class="rq-faq d-grid gap-3"&gt;
&lt;details&gt;
&lt;summary&gt;&lt;span class="badge bg-success rounded-pill flex-shrink-0"&gt;Q&lt;/span&gt;「上が新しい」と知っているのに、なぜ間違えるのでしょうか？&lt;/summary&gt;
&lt;div class="p-3"&gt;多くの場合、傾きや断層、侵食といった“あとから起きた変化”を、最初から地層の重なりと混同して考えてしまうことが原因です。まず「積もった順（上新下旧）」をはっきりさせ、その後に変化を足すと間違いにくくなります。&lt;/div&gt;
&lt;/details&gt;
&lt;details&gt;
&lt;summary&gt;&lt;span class="badge bg-success rounded-pill flex-shrink-0"&gt;Q&lt;/span&gt;断層の前後の判断が毎回あやふやです&lt;/summary&gt;
&lt;div class="p-3"&gt;暗記ではなく「切る／切られる」の関係で見極めます。断層の線が地層を切っているなら、断層が“あと”の出来事です。切られている層が“先”からあった層です。図の中の証拠を見つけてから答えを決めましょう。&lt;/div&gt;
&lt;/details&gt;
&lt;details&gt;
&lt;summary&gt;&lt;span class="badge bg-success rounded-pill flex-shrink-0"&gt;Q&lt;/span&gt;柱状図と断面図をうまく結びつけられません&lt;/summary&gt;
&lt;div class="p-3"&gt;まず層にA/B/C…と名前を付けて揃えてしまいましょう。柱状図にも同じ名前を書き込みます。模様だけで追おうとするとズレやすいので、記号の一致だけで確認するようにします。&lt;/div&gt;
&lt;/details&gt;
&lt;details&gt;
&lt;summary&gt;&lt;span class="badge bg-success rounded-pill flex-shrink-0"&gt;Q&lt;/span&gt;文章の条件（地点や時期）を読み落としてしまいます&lt;/summary&gt;
&lt;div class="p-3"&gt;条件の読み飛ばしは地層でとても多いミスです。「どの地点の／いつの話か」を最初に決めてから図を見る習慣をつけましょう。&lt;br /&gt;
この考え方は &lt;a class="link-success fw-bold" href="https://rika-quest.com/column/nayami-graph-table-reading/"&gt;表・グラフの読み取りステップ&lt;/a&gt; と同じです。&lt;/div&gt;
&lt;/details&gt;
&lt;/div&gt;
&lt;/section&gt;
&lt;section class="mb-4"&gt;
&lt;h2 id="s7" class="h4 fw-bold border-bottom pb-2 mb-3"&gt;次に読む（関連記事）＋講座・問い合わせ&lt;/h2&gt;
&lt;div class="row g-3"&gt;
&lt;div class="col-lg-6"&gt;
&lt;div class="card rounded-4 shadow-sm h-100"&gt;
&lt;div class="card-body p-3 p-lg-4"&gt;
&lt;p class="fw-bold text-success mb-2"&gt;お悩みから探す（一覧・分野）&lt;/p&gt;
&lt;div class="list-group"&gt;&lt;a class="list-group-item list-group-item-action" href="https://rika-quest.com/column/science-nayami/"&gt;理科のお悩み一覧（解決のヒント）&lt;/a&gt;&lt;br /&gt;
&lt;a class="list-group-item list-group-item-action" href="https://rika-quest.com/column/geoscience/"&gt;地学分野のページ（全体像）&lt;/a&gt;&lt;br /&gt;
&lt;a class="list-group-item list-group-item-action" href="https://rika-quest.com/ct/理科のコツ/"&gt;理科の学習のコツ&lt;/a&gt;&lt;/div&gt;
&lt;/div&gt;
&lt;/div&gt;
&lt;/div&gt;
&lt;div class="col-lg-6"&gt;
&lt;div class="card rounded-4 shadow-sm h-100"&gt;
&lt;div class="card-body p-3 p-lg-4"&gt;
&lt;p class="fw-bold text-success mb-2"&gt;関連するお悩み（次の一歩）&lt;/p&gt;
&lt;div class="list-group"&gt;&lt;a class="list-group-item list-group-item-action" href="https://rika-quest.com/column/nayami-graph-table-reading/"&gt;表・グラフが読めない（条件整理の方法）&lt;/a&gt;&lt;br /&gt;
&lt;a class="list-group-item list-group-item-action" href="https://rika-quest.com/column/nayami-earthquake-volcano/"&gt;地震・火山で混乱しているなら&lt;/a&gt;&lt;/div&gt;
&lt;/div&gt;
&lt;/div&gt;
&lt;/div&gt;
&lt;/div&gt;
&lt;div class="card rounded-4 shadow-sm border-success-subtle mt-3"&gt;
&lt;div class="card-body p-3 p-lg-4"&gt;
&lt;p class="fw-bold text-success mb-2"&gt;地層の間違いを「解く順番」で見直したい方へ&lt;/p&gt;
&lt;p class="mb-3"&gt;地層・柱状図は、知識の量よりも「判断する順番」が正解率を左右します。&lt;br /&gt;
しゅん吉クエストでは、お子さまの答案から&lt;strong&gt;どこで考えが逆転しているか&lt;/strong&gt;（上下／新旧／条件の読み落とし）を見抜き、&lt;br /&gt;
テストで使える確実な解き方に直していきます。&lt;/p&gt;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</si>
  <si>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https://rika-quest.com/column/nayami-weather-map/</t>
  </si>
  <si>
    <t>以下のページは不自然なワードを使用しています。
これらを適切に自然な言葉に置き換えて下さい。
なお、本文の装飾や構造は絶対に変えないでください。
【対象ページURL】
https://rika-quest.com/column/nayami-weather-map/
【検出された不自然ワード】
- 型
【本文】
------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.rq-leftbar{ border-left: .35rem solid rgba(25,135,84,.55); }&lt;/p&gt;
&lt;p&gt;  .rq-bullets li{ margin-bottom:.35rem; }&lt;/p&gt;
&lt;p&gt;  .rq-mini{&lt;br /&gt;    border: 1px solid rgba(0,0,0,.10);&lt;br /&gt;    border-radius: 1rem;&lt;br /&gt;    background: #fff;&lt;br /&gt;    box-shadow: 0 .125rem .25rem rgba(0,0,0,.075);&lt;br /&gt;  }&lt;/p&gt;
&lt;p&gt;  .rq-template{&lt;br /&gt;    border: 1px dashed rgba(25,135,84,.45);&lt;br /&gt;    background: rgba(25,135,84,.04);&lt;br /&gt;    border-radius: 1rem;&lt;br /&gt;  }&lt;/p&gt;
&lt;p&gt;  .rq-stepno{&lt;br /&gt;    width: 2.2rem; height: 2.2rem;&lt;br /&gt;    display:inline-flex; align-items:center; justify-content:center;&lt;br /&gt;    border-radius: 999px;&lt;br /&gt;    background: rgba(25,135,84,.12);&lt;br /&gt;    color: #146c43;&lt;br /&gt;    font-weight: 800;&lt;br /&gt;    flex-shrink: 0;&lt;br /&gt;  }&lt;/p&gt;
&lt;p&gt;  .rq-warn{ border-left: .35rem solid rgba(220,53,69,.6); }&lt;/p&gt;
&lt;p&gt;  .rq-toc a{ text-decoration:none; }&lt;br /&gt;  .rq-toc a:hover{ text-decoration:underline; }&lt;/p&gt;
&lt;p&gt;  /* FAQ（details） */&lt;br /&gt;  .rq-faq details{&lt;br /&gt;    border: 1px solid rgba(0,0,0,.10);&lt;br /&gt;    border-radius: 1rem;&lt;br /&gt;    background: #fff;&lt;br /&gt;    overflow: hidden;&lt;br /&gt;    box-shadow: 0 .125rem .25rem rgba(0,0,0,.075);&lt;br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}&lt;/p&gt;
&lt;p&gt;  .rq-chip{&lt;br /&gt;    display:inline-flex;&lt;br /&gt;    align-items:center;&lt;br /&gt;    gap:.4rem;&lt;br /&gt;    padding:.18rem .6rem;&lt;br /&gt;    border-radius:999px;&lt;br /&gt;    border:1px solid rgba(25,135,84,.35);&lt;br /&gt;    background: rgba(25,135,84,.08);&lt;br /&gt;    color:#146c43;&lt;br /&gt;    font-weight:800;&lt;br /&gt;    font-size:.9rem;&lt;br /&gt;  }&lt;/p&gt;
&lt;p&gt;  .rq-note{&lt;br /&gt;    border: 1px solid rgba(0,0,0,.10);&lt;br /&gt;    border-radius: 1rem;&lt;br /&gt;    background:#fff;&lt;br /&gt;    padding: 1rem;&lt;br /&gt;  }&lt;br /&gt;&lt;/style&gt;
&lt;div class="container my-4"&gt;
&lt;section class="rq-hero rounded-4 p-4 p-lg-5 shadow-sm mb-4"&gt;
&lt;div class="row g-4 align-items-center"&gt;
&lt;div class="col-lg-8"&gt;
&lt;div class="rq-subline small mb-2"&gt;中学受験理科／地学　テーマ：天気図が「読めない」を止める（悩み起点）&lt;/div&gt;
&lt;div class="d-flex flex-wrap gap-2 mb-2"&gt;&lt;span class="badge bg-success"&gt;悩み起点&lt;/span&gt;&lt;br /&gt;
&lt;span class="badge bg-success"&gt;観測→前線→風→天気&lt;/span&gt;&lt;br /&gt;
&lt;span class="badge bg-success"&gt;設問を解く流れ&lt;/span&gt;&lt;br /&gt;
&lt;span class="badge bg-success"&gt;典型ミス回避&lt;/span&gt;&lt;/div&gt;
&lt;h1 class="h3 fw-bold lh-base mb-3"&gt;天気図が苦手な子の改善法｜観測→前線→風→天気の順で整理して解く&lt;/h1&gt;
&lt;p class="mb-2"&gt;天気図のミスは、「記号を覚えていない」よりも&lt;br /&gt;
&lt;strong class="rq-marker"&gt;読む順番が毎回変わる&lt;/strong&gt;ことから起きます。&lt;br /&gt;
気圧配置・前線・風向風力・天気を同時に眺めるほど、根拠が曖昧になりやすい分野です。&lt;/p&gt;
&lt;p class="mb-0"&gt;この記事では、天気図を&lt;br /&gt;
&lt;strong class="rq-marker"&gt;観測（等圧線・低高気圧）→前線→風→天気&lt;/strong&gt;&lt;br /&gt;
の順に整理し、設問で求められる根拠を短く出せるように導きます。&lt;/p&gt;
&lt;/div&gt;
&lt;div class="col-lg-4"&gt;
&lt;div class="card border-0 shadow-sm rounded-4"&gt;
&lt;div class="card-body p-3 p-lg-4"&gt;
&lt;p class="fw-bold text-success mb-2"&gt;この記事で分かること&lt;/p&gt;
&lt;ul class="small mb-0 rq-bullets"&gt;
&lt;li&gt;「天気図が読めない」のつまずき箇所チェック&lt;/li&gt;
&lt;li&gt;原因の切り分け（典型パターン3つ）&lt;/li&gt;
&lt;li&gt;読む順番の習慣化（流れの整理）&lt;/li&gt;
&lt;li&gt;よくあるミスと修正（根拠の出し方）&lt;/li&gt;
&lt;li&gt;家庭で回す週次の進め方&lt;/li&gt;
&lt;/ul&gt;
&lt;/div&gt;
&lt;/div&gt;
&lt;div class="rq-mini p-3 p-lg-4 mt-3"&gt;
&lt;div class="d-flex align-items-start gap-2"&gt;
&lt;p&gt;&lt;span class="badge bg-success flex-shrink-0"&gt;要点&lt;/span&gt;&lt;/p&gt;
&lt;div class="small"&gt;天気図は「何が原因で、何が結果か」をつなぐ問題です。&lt;br /&gt;
まず観測（気圧配置）を確認し、前線を置き、風を判断してから天気を決めます。&lt;/div&gt;
&lt;/div&gt;
&lt;/div&gt;
&lt;/div&gt;
&lt;/div&gt;
&lt;/section&gt;
&lt;/div&gt;
&lt;div class="alert alert-success mt-4 mb-0 rounded-4 border border-success-subtle" role="alert"&gt;解き方に迷ったときは「等圧線（低高気圧）→前線の位置→風向風力→降水・天気」の順に戻します。逆にすると当て推量になりやすいです。&lt;/div&gt;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href="#s2"&gt;原因の切り分け（典型パターン3つ）&lt;/a&gt;&lt;br /&gt;
&lt;a class="list-group-item list-group-item-action" href="#s3"&gt;改善へのステップ（流れに沿って）&lt;/a&gt;&lt;br /&gt;
&lt;a class="list-group-item list-group-item-action" href="#s4"&gt;よくあるミスと修正（誤答例→直し方）&lt;/a&gt;&lt;br /&gt;
&lt;a class="list-group-item list-group-item-action" href="#s5"&gt;家庭での進め方（週の組み立て／チェック）&lt;/a&gt;&lt;br /&gt;
&lt;a class="list-group-item list-group-item-action" href="#s6"&gt;FAQ（よくある質問）&lt;/a&gt;&lt;br /&gt;
&lt;a class="list-group-item list-group-item-action" href="#s7"&gt;あわせて読みたい（関連記事）＋講座・問い合わせ&lt;/a&gt;&lt;/div&gt;
&lt;/div&gt;
&lt;/nav&gt;
&lt;section class="mb-5"&gt;
&lt;h2 id="s1" class="h4 fw-bold border-bottom pb-2 mb-3"&gt;まず状況整理｜どこで詰まっているか&lt;/h2&gt;
&lt;p class="mb-3"&gt;「天気図が苦手」な場合は、次の3つのどこかで手が止まっています。&lt;br /&gt;
何が原因かで、練習の当て方が変わります。&lt;/p&gt;
&lt;div class="row g-3"&gt;
&lt;div class="col-lg-4"&gt;
&lt;div class="card rounded-4 shadow-sm h-100 rq-leftbar"&gt;
&lt;div class="card-body p-3 p-lg-4"&gt;
&lt;p class="fw-bold text-success mb-2"&gt;A：観測（等圧線・低高気圧）で止まる&lt;/p&gt;
&lt;ul class="mb-0 rq-bullets"&gt;
&lt;li&gt;低気圧・高気圧の位置は分かるが、何を読み取ればよいか不明&lt;/li&gt;
&lt;li&gt;等圧線の間隔（混み具合）の意味が使えない&lt;/li&gt;
&lt;li&gt;「気圧配置→風→天気」につながらない&lt;/li&gt;
&lt;/ul&gt;
&lt;/div&gt;
&lt;/div&gt;
&lt;/div&gt;
&lt;div class="col-lg-4"&gt;
&lt;div class="card rounded-4 shadow-sm h-100 rq-leftbar"&gt;
&lt;div class="card-body p-3 p-lg-4"&gt;
&lt;p class="fw-bold text-success mb-2"&gt;B：前線の位置・動きが不安定&lt;/p&gt;
&lt;ul class="mb-0 rq-bullets"&gt;
&lt;li&gt;温暖前線・寒冷前線は覚えたが、設問で使えない&lt;/li&gt;
&lt;li&gt;「どこで雨か」「通過後どうなるか」で確信が持てない&lt;/li&gt;
&lt;li&gt;前線の向き・記号から動きを読めない&lt;/li&gt;
&lt;/ul&gt;
&lt;/div&gt;
&lt;/div&gt;
&lt;/div&gt;
&lt;div class="col-lg-4"&gt;
&lt;div class="card rounded-4 shadow-sm h-100 rq-leftbar"&gt;
&lt;div class="card-body p-3 p-lg-4"&gt;
&lt;p class="fw-bold text-success mb-2"&gt;C：風と天気（雲・雨）の結論が当て推量&lt;/p&gt;
&lt;ul class="mb-0 rq-bullets"&gt;
&lt;li&gt;風向きが不安（矢印を見ても言えない）&lt;/li&gt;
&lt;li&gt;雨域の位置や範囲がぼんやりしている&lt;/li&gt;
&lt;li&gt;理由（根拠）が書けず減点される&lt;/li&gt;
&lt;/ul&gt;
&lt;/div&gt;
&lt;/div&gt;
&lt;/div&gt;
&lt;/div&gt;
&lt;div class="alert alert-success rounded-4 border border-success-subtle mt-3 mb-0" role="alert"&gt;天気図は「見えたものを説明する」のではなく、「&lt;strong&gt;観測→前線→風→天気&lt;/strong&gt;」の順に根拠を積み上げると安定します。&lt;/div&gt;
&lt;/section&gt;
&lt;section class="mb-5"&gt;
&lt;h2 id="s2" class="h4 fw-bold border-bottom pb-2 mb-3"&gt;原因の切り分け（典型パターン3つ）&lt;/h2&gt;
&lt;div class="row g-3"&gt;
&lt;div class="col-lg-4"&gt;
&lt;div class="card rounded-4 shadow-sm h-100"&gt;
&lt;div class="card-body p-3 p-lg-4"&gt;
&lt;p&gt;&lt;span class="badge bg-success mb-2"&gt;原因①&lt;/span&gt;&lt;/p&gt;
&lt;h3 class="h6 fw-bold mb-2"&gt;“読む順番”が決まっていない&lt;/h3&gt;
&lt;p class="mb-0"&gt;天気図は情報量が多いので、毎回見始める場所が違うと根拠が散らばります。&lt;br /&gt;
まず&lt;strong class="rq-marker"&gt;観測（低高気圧・等圧線）&lt;/strong&gt;から入り、次に前線を置きます。&lt;/p&gt;
&lt;/div&gt;
&lt;/div&gt;
&lt;/div&gt;
&lt;div class="col-lg-4"&gt;
&lt;div class="card rounded-4 shadow-sm h-100"&gt;
&lt;div class="card-body p-3 p-lg-4"&gt;
&lt;p&gt;&lt;span class="badge bg-success mb-2"&gt;原因②&lt;/span&gt;&lt;/p&gt;
&lt;h3 class="h6 fw-bold mb-2"&gt;“因果”が言葉になっていない&lt;/h3&gt;
&lt;p class="mb-0"&gt;「低気圧だから雨」だけでは設問に対応できません。&lt;br /&gt;
どこで空気が上がるか、前線がどこにあるかを言葉にして、風・天気につなげます。&lt;/p&gt;
&lt;/div&gt;
&lt;/div&gt;
&lt;/div&gt;
&lt;div class="col-lg-4"&gt;
&lt;div class="card rounded-4 shadow-sm h-100"&gt;
&lt;div class="card-body p-3 p-lg-4"&gt;
&lt;p&gt;&lt;span class="badge bg-success mb-2"&gt;原因③&lt;/span&gt;&lt;/p&gt;
&lt;h3 class="h6 fw-bold mb-2"&gt;条件（地点・時刻・範囲）を落とす&lt;/h3&gt;
&lt;p class="mb-0"&gt;「どの地点の天気か」「いつの話か」を読み落とすと、正しい知識でも外れます。&lt;br /&gt;
天気図問題は、条件整理ができるほど正答率が上がります。&lt;/p&gt;
&lt;/div&gt;
&lt;/div&gt;
&lt;/div&gt;
&lt;/div&gt;
&lt;div class="rq-template p-3 p-lg-4 mt-3"&gt;
&lt;div class="fw-bold text-success mb-2"&gt;天気図を“設問処理”に落とすための4点セット&lt;/div&gt;
&lt;div class="row g-2 small"&gt;
&lt;div class="col-lg-3"&gt;
&lt;div class="rq-note h-100"&gt;
&lt;div class="rq-chip mb-2"&gt;観測&lt;/div&gt;
&lt;div&gt;低高気圧の位置／等圧線の形・間隔を確認する&lt;/div&gt;
&lt;/div&gt;
&lt;/div&gt;
&lt;div class="col-lg-3"&gt;
&lt;div class="rq-note h-100"&gt;
&lt;div class="rq-chip mb-2"&gt;前線&lt;/div&gt;
&lt;div&gt;前線の種類・位置・動きを先に置く（雨域の根拠）&lt;/div&gt;
&lt;/div&gt;
&lt;/div&gt;
&lt;div class="col-lg-3"&gt;
&lt;div class="rq-note h-100"&gt;
&lt;div class="rq-chip mb-2"&gt;風&lt;/div&gt;
&lt;div&gt;どこでどちら向きに吹くかを、地点指定で捉える&lt;/div&gt;
&lt;/div&gt;
&lt;/div&gt;
&lt;div class="col-lg-3"&gt;
&lt;div class="rq-note h-100"&gt;
&lt;div class="rq-chip mb-2"&gt;天気&lt;/div&gt;
&lt;div&gt;降水・雲・気温変化を、前線通過と結びつけて答える&lt;/div&gt;
&lt;/div&gt;
&lt;/div&gt;
&lt;/div&gt;
&lt;/div&gt;
&lt;/section&gt;
&lt;section class="mb-5"&gt;
&lt;h2 id="s3" class="h4 fw-bold border-bottom pb-2 mb-3"&gt;改善へのステップ&lt;/h2&gt;
&lt;div class="rq-template p-3 p-lg-4 mb-3"&gt;
&lt;div class="d-flex align-items-center gap-2 mb-2"&gt;&lt;span class="badge bg-success"&gt;流れ&lt;/span&gt;&lt;br /&gt;
&lt;span class="fw-bold"&gt;観測→前線→風→天気（最後に設問）&lt;/span&gt;&lt;/div&gt;
&lt;div class="row g-2 small"&gt;
&lt;div class="col-md-3"&gt;
&lt;div class="rq-mini p-2 text-center"&gt;&lt;strong&gt;①地点をはっきりさせる&lt;/strong&gt;&lt;br /&gt;
どこ・いつ&lt;/div&gt;
&lt;/div&gt;
&lt;div class="col-md-3"&gt;
&lt;div class="rq-mini p-2 text-center"&gt;&lt;strong&gt;②観測を読む&lt;/strong&gt;&lt;br /&gt;
低高・等圧線&lt;/div&gt;
&lt;/div&gt;
&lt;div class="col-md-3"&gt;
&lt;div class="rq-mini p-2 text-center"&gt;&lt;strong&gt;③前線→風&lt;/strong&gt;&lt;br /&gt;
雨域の根拠&lt;/div&gt;
&lt;/div&gt;
&lt;div class="col-md-3"&gt;
&lt;div class="rq-mini p-2 text-center"&gt;&lt;strong&gt;④天気を決める&lt;/strong&gt;&lt;br /&gt;
根拠→結論&lt;/div&gt;
&lt;/div&gt;
&lt;/div&gt;
&lt;/div&gt;
&lt;div class="row g-3"&gt;
&lt;div class="col-lg-6"&gt;
&lt;div class="card rounded-4 shadow-sm h-100 rq-leftbar"&gt;
&lt;div class="card-body p-3 p-lg-4"&gt;
&lt;div class="d-flex align-items-start gap-3 mb-2"&gt;
&lt;div class="rq-stepno"&gt;1&lt;/div&gt;
&lt;div&gt;
&lt;h3 class="h6 fw-bold mb-1"&gt;地点・時刻をはっきりさせる（条件整理が最優先）&lt;/h3&gt;
&lt;p class="mb-0"&gt;天気図の問題は、まず「どこの話か」「いつの話か」をはっきりさせます。&lt;br /&gt;
ここが曖昧なまま読むと、知識はあっても設問で外してしまいます。&lt;/p&gt;
&lt;/div&gt;
&lt;/div&gt;
&lt;div class="rq-template p-3 small"&gt;
&lt;p&gt;&lt;strong class="text-success d-block mb-1"&gt;最初のチェック&lt;/strong&gt;&lt;/p&gt;
&lt;ul class="mb-0 rq-bullets"&gt;
&lt;li&gt;地点（A地点・B地点・都市名など）に丸をつける&lt;/li&gt;
&lt;li&gt;時刻（○時／翌日など）を線で囲む&lt;/li&gt;
&lt;li&gt;「その時点の天気」か「これから変化」かを判別する&lt;/li&gt;
&lt;/ul&gt;
&lt;/div&gt;
&lt;/div&gt;
&lt;/div&gt;
&lt;/div&gt;
&lt;div class="col-lg-6"&gt;
&lt;div class="card rounded-4 shadow-sm h-100 rq-leftbar"&gt;
&lt;div class="card-body p-3 p-lg-4"&gt;
&lt;div class="d-flex align-items-start gap-3 mb-2"&gt;
&lt;div class="rq-stepno"&gt;2&lt;/div&gt;
&lt;div&gt;
&lt;h3 class="h6 fw-bold mb-1"&gt;観測（低高気圧・等圧線）を読む&lt;/h3&gt;
&lt;p class="mb-0"&gt;観測は“土台”です。低高気圧の位置と、等圧線の形・間隔を見て、どこが不安定かを先に決めます。&lt;/p&gt;
&lt;/div&gt;
&lt;/div&gt;
&lt;div class="rq-note small"&gt;
&lt;div class="rq-chip mb-2"&gt;観測の言語化&lt;/div&gt;
&lt;ul class="mb-0 rq-bullets"&gt;
&lt;li&gt;低気圧／高気圧の位置を一言で表す（例：A地点の西に低気圧）&lt;/li&gt;
&lt;li&gt;等圧線の間隔が狭い所＝風が強くなりやすい（設問で使う）&lt;/li&gt;
&lt;li&gt;この時点では「雨」と決めない。次の前線で根拠を作ります&lt;/li&gt;
&lt;/ul&gt;
&lt;/div&gt;
&lt;/div&gt;
&lt;/div&gt;
&lt;/div&gt;
&lt;div class="col-lg-12"&gt;
&lt;div class="card rounded-4 shadow-sm rq-leftbar"&gt;
&lt;div class="card-body p-3 p-lg-4"&gt;
&lt;div class="d-flex align-items-start gap-3 mb-2"&gt;
&lt;div class="rq-stepno"&gt;3&lt;/div&gt;
&lt;div&gt;
&lt;h3 class="h6 fw-bold mb-1"&gt;前線を置く（どこで空気が上がるかを決める）&lt;/h3&gt;
&lt;p class="mb-2"&gt;降水・雲の根拠は、前線の位置・種類・動きで作ることが多いです。&lt;br /&gt;
天気図が苦手な子ほど、前線を「記号として知っているだけ」で止まります。&lt;/p&gt;
&lt;div class="rq-template p-3 p-lg-4"&gt;
&lt;div class="small fw-bold text-success mb-2"&gt;前線処理の流れ（短く）&lt;/div&gt;
&lt;ul class="mb-0 rq-bullets"&gt;
&lt;li&gt;&lt;strong&gt;種類：&lt;/strong&gt;温暖／寒冷／停滞 を判別する&lt;/li&gt;
&lt;li&gt;&lt;strong&gt;位置：&lt;/strong&gt;地点が前線のどちら側にあるかを見る&lt;/li&gt;
&lt;li&gt;&lt;strong&gt;動き：&lt;/strong&gt;「これから通過するか」を判断し、変化問題に備える&lt;/li&gt;
&lt;li&gt;&lt;strong&gt;雨域：&lt;/strong&gt;前線付近・低気圧付近が優先（範囲条件に合わせる）&lt;/li&gt;
&lt;/ul&gt;
&lt;/div&gt;
&lt;div class="rq-mini rq-warn p-3 small mt-3"&gt;&lt;strong class="d-block mb-1"&gt;注意&lt;/strong&gt;&lt;br /&gt;
前線の種類だけで天気を決めない。必ず「地点が前線に近いか」「これから通過するか」を入れて根拠にします。&lt;/div&gt;
&lt;/div&gt;
&lt;/div&gt;
&lt;/div&gt;
&lt;/div&gt;
&lt;/div&gt;
&lt;div class="col-lg-12"&gt;
&lt;div class="card rounded-4 shadow-sm rq-leftbar"&gt;
&lt;div class="card-body p-3 p-lg-4"&gt;
&lt;div class="d-flex align-items-start gap-3 mb-2"&gt;
&lt;div class="rq-stepno"&gt;4&lt;/div&gt;
&lt;div&gt;
&lt;h3 class="h6 fw-bold mb-1"&gt;風を決めて、最後に天気（結論）へ&lt;/h3&gt;
&lt;p class="mb-2"&gt;風向き・風力の設問は、地点指定が重要です。「日本全体の話」ではなく&lt;br /&gt;
&lt;strong&gt;その地点でどう吹くか&lt;/strong&gt;を答えます。&lt;/p&gt;
&lt;div class="rq-template p-3 p-lg-4"&gt;
&lt;div class="small fw-bold text-success mb-2"&gt;答案の形（根拠→結論）&lt;/div&gt;
&lt;ul class="mb-0 rq-bullets"&gt;
&lt;li&gt;&lt;strong&gt;根拠：&lt;/strong&gt;（地点が前線付近／低気圧に近い／等圧線が混んでいる 等）&lt;/li&gt;
&lt;li&gt;&lt;strong&gt;結論：&lt;/strong&gt;（雨・くもり・晴れ／風が強い・弱い／風向き）&lt;/li&gt;
&lt;/ul&gt;
&lt;/div&gt;
&lt;div class="alert alert-success rounded-4 border border-success-subtle mt-3 mb-0" role="alert"&gt;条件整理（地点・時刻・範囲）が苦手な場合は、&lt;br /&gt;
&lt;a class="link-success fw-bold" href="https://rika-quest.com/column/nayami-graph-table-reading/"&gt;表・グラフの読み取り（条件整理）&lt;/a&gt;&lt;br /&gt;
と同じ解き方で「どこで／いつ／何を比べる」を先に決めるようにすると安定します。&lt;/div&gt;
&lt;/div&gt;
&lt;/div&gt;
&lt;/div&gt;
&lt;/div&gt;
&lt;/div&gt;
&lt;/div&gt;
&lt;div class="alert alert-success rounded-4 border border-success-subtle mt-3 mb-0" role="alert"&gt;記号や用語の確認を最小限で押さえる場合は、&lt;br /&gt;
&lt;a class="link-success fw-bold" href="https://rika-quest.com/column/weather/"&gt;天気（基礎の確認）&lt;/a&gt;&lt;br /&gt;
を1本だけ参照し、本文の「観測→前線→風→天気」の順に戻ってください。&lt;/div&gt;
&lt;/section&gt;
&lt;section class="mb-5"&gt;
&lt;h2 id="s4" class="h4 fw-bold border-bottom pb-2 mb-3"&gt;よくあるミスと修正（誤答例→直し方）&lt;/h2&gt;
&lt;div class="row g-3"&gt;
&lt;div class="col-lg-6"&gt;
&lt;div class="card rounded-4 shadow-sm h-100"&gt;
&lt;div class="card-body p-3 p-lg-4"&gt;
&lt;div class="d-flex flex-wrap gap-2 align-items-center mb-2"&gt;
&lt;p&gt;&lt;span class="badge bg-danger"&gt;誤答例&lt;/span&gt;&lt;/p&gt;
&lt;h3 class="h6 fw-bold mb-0"&gt;低気圧があるから「雨」と即決してしまう&lt;/h3&gt;
&lt;/div&gt;
&lt;p class="mb-3"&gt;低気圧は重要ですが、設問は「どこで雨か」「いつ雨か」を問います。&lt;br /&gt;
前線や地点条件がないと、当て推量になりやすいです。&lt;/p&gt;
&lt;div class="alert alert-success rounded-4 border border-success-subtle mb-0" role="alert"&gt;&lt;span class="badge bg-success me-2"&gt;修正&lt;/span&gt;&lt;br /&gt;
先に前線の位置を置き、地点が前線付近（通過するか）を確認してから雨の範囲を判断する。&lt;/div&gt;
&lt;/div&gt;
&lt;/div&gt;
&lt;/div&gt;
&lt;div class="col-lg-6"&gt;
&lt;div class="card rounded-4 shadow-sm h-100"&gt;
&lt;div class="card-body p-3 p-lg-4"&gt;
&lt;div class="d-flex flex-wrap gap-2 align-items-center mb-2"&gt;
&lt;p&gt;&lt;span class="badge bg-danger"&gt;誤答例&lt;/span&gt;&lt;/p&gt;
&lt;h3 class="h6 fw-bold mb-0"&gt;前線の種類だけで、変化（通過前後）を答える&lt;/h3&gt;
&lt;/div&gt;
&lt;p class="mb-3"&gt;「温暖前線＝雨」などの覚え方だけだと、通過の向き・時刻で外れてしまいます。&lt;br /&gt;
変化は地点が通過するかで決まります。&lt;/p&gt;
&lt;div class="alert alert-success rounded-4 border border-success-subtle mb-0" role="alert"&gt;&lt;span class="badge bg-success me-2"&gt;修正&lt;/span&gt;&lt;br /&gt;
「地点が前線のどちら側か」「これから通過するか（時刻条件）」を入れて、根拠→結論で答える。&lt;/div&gt;
&lt;/div&gt;
&lt;/div&gt;
&lt;/div&gt;
&lt;div class="col-lg-12"&gt;
&lt;div class="card rounded-4 shadow-sm"&gt;
&lt;div class="card-body p-3 p-lg-4"&gt;
&lt;div class="d-flex flex-wrap gap-2 align-items-center mb-2"&gt;
&lt;p&gt;&lt;span class="badge bg-danger"&gt;誤答例&lt;/span&gt;&lt;/p&gt;
&lt;h3 class="h6 fw-bold mb-0"&gt;風向きの答えが毎回ずれる（地点指定が弱い）&lt;/h3&gt;
&lt;/div&gt;
&lt;p class="mb-3"&gt;風は「どこでの風か」を外すと、正解しているつもりでもズレが生じます。&lt;br /&gt;
天気図は地点指定で解き進める習慣が必要です。&lt;/p&gt;
&lt;div class="rq-template p-3 p-lg-4"&gt;
&lt;div class="fw-bold text-success mb-2"&gt;風向きズレの修正&lt;/div&gt;
&lt;ul class="mb-0 rq-bullets"&gt;
&lt;li&gt;設問の地点に丸をつけ、そこだけを見て答える（全体を眺めない）&lt;/li&gt;
&lt;li&gt;観測（等圧線）→前線の位置→最後に風の順で戻る&lt;/li&gt;
&lt;li&gt;「根拠：低気圧に近い／等圧線が混んでいる」を1行入れて結論を書く&lt;/li&gt;
&lt;/ul&gt;
&lt;/div&gt;
&lt;/div&gt;
&lt;/div&gt;
&lt;/div&gt;
&lt;/div&gt;
&lt;/section&gt;
&lt;section class="mb-5"&gt;
&lt;h2 id="s5" class="h4 fw-bold border-bottom pb-2 mb-3"&gt;家庭での進め方（週の組み立て／チェック）&lt;/h2&gt;
&lt;p&gt;天気図は、解説を読んで理解した気になっても、別の図になるとつまずきが戻りやすい分野です。&lt;br /&gt;
家庭では「同じ順番で根拠を積み上げられるか」を短時間で回します。&lt;/p&gt;
&lt;div class="table-responsive"&gt;
&lt;table class="table table-bordered align-middle bg-white rounded-4 overflow-hidden"&gt;
&lt;thead class="table-success"&gt;
&lt;tr&gt;
&lt;th style="width: 26%;"&gt;区分&lt;/th&gt;
&lt;th&gt;やること&lt;/th&gt;
&lt;th style="width: 30%;"&gt;チェック（合格基準）&lt;/th&gt;
&lt;/tr&gt;
&lt;/thead&gt;
&lt;tbody&gt;
&lt;tr&gt;
&lt;th class="text-success"&gt;平日（7〜10分）&lt;/th&gt;
&lt;td&gt;天気図1題を「&lt;strong&gt;地点を決める→観測→前線&lt;/strong&gt;」までで止める（天気の結論は後でよい）。&lt;br /&gt;
つまずきを「観測／前線／風／条件落ち」に分類する。&lt;/td&gt;
&lt;td&gt;地点について、前線との位置関係を1文で言える（近い・通過する等）。&lt;/td&gt;
&lt;/tr&gt;
&lt;tr&gt;
&lt;th class="text-success"&gt;週末（30〜45分）&lt;/th&gt;
&lt;td&gt;時刻変化がある問題を2〜3題。&lt;br /&gt;
答えは「&lt;strong&gt;根拠（観測/前線/条件）→結論&lt;/strong&gt;」で短くまとめる。&lt;/td&gt;
&lt;td&gt;“なぜそう言えるか”が答案に残る（知識だけで断定しない）。&lt;/td&gt;
&lt;/tr&gt;
&lt;/tbody&gt;
&lt;/table&gt;
&lt;/div&gt;
&lt;div class="rq-mini p-3 p-lg-4 mt-3"&gt;
&lt;div class="d-flex align-items-start gap-2"&gt;
&lt;p&gt;&lt;span class="badge bg-success flex-shrink-0"&gt;運用&lt;/span&gt;&lt;/p&gt;
&lt;div class="small"&gt;家庭学習では、正解数より「順番が守れたか」を優先します。&lt;br /&gt;
迷ったら必ず&lt;strong&gt;観測→前線→風→天気&lt;/strong&gt;に戻し、条件（地点・時刻）を先に決めます。&lt;/div&gt;
&lt;/div&gt;
&lt;/div&gt;
&lt;/section&gt;
&lt;section class="mb-5"&gt;
&lt;h2 id="s6" class="h4 fw-bold border-bottom pb-2 mb-3"&gt;FAQ（よくある質問）&lt;/h2&gt;
&lt;div class="rq-faq d-grid gap-3"&gt;
&lt;details&gt;
&lt;summary&gt;&lt;span class="badge bg-success rounded-pill flex-shrink-0"&gt;Q&lt;/span&gt;天気図は何から見ればいいですか？&lt;/summary&gt;
&lt;div class="p-3"&gt;迷ったときは「地点・時刻の条件→低高気圧・等圧線→前線→風→天気」の流れです。最初に結論（雨・晴れ）を決めに行くほど当て推量になりやすいので、根拠を先に積み上げます。&lt;/div&gt;
&lt;/details&gt;
&lt;details&gt;
&lt;summary&gt;&lt;span class="badge bg-success rounded-pill flex-shrink-0"&gt;Q&lt;/span&gt;前線の種類は覚えたのに、点が取れません&lt;/summary&gt;
&lt;div class="p-3"&gt;前線の種類だけでは足りません。「地点が前線のどちら側か」「これから通過するか（時刻条件）」が入ると設問に合う根拠になります。前線は“位置と動き”までセットで扱います。&lt;/div&gt;
&lt;/details&gt;
&lt;details&gt;
&lt;summary&gt;&lt;span class="badge bg-success rounded-pill flex-shrink-0"&gt;Q&lt;/span&gt;風向きの答えが安定しません&lt;/summary&gt;
&lt;div class="p-3"&gt;風は地点指定で答えます。設問の地点に印をつけ、その地点の周りだけを見て「根拠（低気圧に近い／等圧線が混んでいる）→結論（風向き・強弱）」の順で書くと安定します。&lt;/div&gt;
&lt;/details&gt;
&lt;details&gt;
&lt;summary&gt;&lt;span class="badge bg-success rounded-pill flex-shrink-0"&gt;Q&lt;/span&gt;条件（地点・時刻・範囲）を読み飛ばしてしまいます&lt;/summary&gt;
&lt;div class="p-3"&gt;天気図は条件落ちが最大のミスに繋がります。問題文から「どこ」「いつ」「何を比べる」を先に決め、天気図を後で読みます。&lt;br /&gt;
条件整理の練習は &lt;a class="link-success fw-bold" href="https://rika-quest.com/column/nayami-graph-table-reading/"&gt;表・グラフが読めない&lt;/a&gt; と同じ考え方で強化できます。&lt;/div&gt;
&lt;/details&gt;
&lt;/div&gt;
&lt;/section&gt;
&lt;section class="mb-4"&gt;
&lt;h2 id="s7" class="h4 fw-bold border-bottom pb-2 mb-3"&gt;あわせて読みたい（関連記事）＋講座・問い合わせ&lt;/h2&gt;
&lt;div class="row g-3"&gt;
&lt;div class="col-lg-6"&gt;
&lt;div class="card rounded-4 shadow-sm h-100"&gt;
&lt;div class="card-body p-3 p-lg-4"&gt;
&lt;p class="fw-bold text-success mb-2"&gt;悩みから辿る（Hub / 分野 / カテゴリ）&lt;/p&gt;
&lt;div class="list-group"&gt;&lt;a class="list-group-item list-group-item-action" href="https://rika-quest.com/column/science-nayami/"&gt;理科の悩み一覧（Hub）&lt;/a&gt;&lt;br /&gt;
&lt;a class="list-group-item list-group-item-action" href="https://rika-quest.com/column/geoscience/"&gt;地学分野ページ（全体像）&lt;/a&gt;&lt;br /&gt;
&lt;a class="list-group-item list-group-item-action" href="https://rika-quest.com/ct/理科のコツ/"&gt;理科のコツ（カテゴリ）&lt;/a&gt;&lt;/div&gt;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href="https://rika-quest.com/column/nayami-graph-table-reading/"&gt;表・グラフが読めない（条件整理）&lt;/a&gt;&lt;br /&gt;
&lt;a class="list-group-item list-group-item-action" href="https://rika-quest.com/column/nayami-experiment-reading/"&gt;実験問題が読めない（情報整理）&lt;/a&gt;&lt;/div&gt;
&lt;/div&gt;
&lt;/div&gt;
&lt;/div&gt;
&lt;/div&gt;
&lt;div class="card rounded-4 shadow-sm border-success-subtle mt-3"&gt;
&lt;div class="card-body p-3 p-lg-4"&gt;
&lt;p class="fw-bold text-success mb-2"&gt;天気図を「根拠→結論」で安定させたい方へ（学習相談のご案内）&lt;/p&gt;
&lt;p class="mb-3"&gt;天気図は、知識よりも「条件整理」と「読む順番」で得点が変わります。&lt;br /&gt;
しゅん吉クエストでは、答案を見て&lt;strong&gt;どこで根拠が途切れているか&lt;/strong&gt;（観測／前線／風／条件）を切り分け、&lt;br /&gt;
その子が再現できる解き方の習慣として定着させていきます。&lt;/p&gt;
&lt;div class="d-flex flex-wrap gap-2"&gt;&lt;a class="btn btn-success px-4" href="https://rika-quest.com/kouza/"&gt;開講講座のご案内&lt;/a&gt;&lt;br /&gt;
&lt;a class="btn btn-outline-success px-4" href="https://rika-quest.com/inquiry/"&gt;お問い合わせ・学習相談&lt;/a&gt;&lt;/div&gt;
&lt;/div&gt;
&lt;/div&gt;
&lt;/section&gt;
------</t>
  </si>
  <si>
    <t>https://rika-quest.com/column/plant/</t>
  </si>
  <si>
    <t>以下のページは不自然なワードを使用しています。
これらを適切に自然な言葉に置き換えて下さい。
なお、本文の装飾や構造は絶対に変えないでください。
【対象ページURL】
https://rika-quest.com/column/plant/
【検出された不自然ワード】
- 導線
- 次の一手
【本文】
------
&lt;div class="container my-4"&gt;
&lt;p&gt;&lt;!-- Hero / タイトルセクション --&gt;&lt;/p&gt;
&lt;div class="card shadow-sm mb-4 border-0" style="background: linear-gradient(135deg, #2e7d32, #00695c); color: #fff;"&gt;
&lt;div class="card-body p-4"&gt;
&lt;div class="d-flex flex-wrap justify-content-between align-items-center mb-2"&gt;&lt;span class="badge bg-warning text-dark mb-2" style="font-size: 0.8rem;"&gt;中学受験理科／生物分野&lt;/span&gt;&lt;br /&gt;
&lt;span class="badge bg-light text-dark mb-2" style="font-size: 0.75rem;"&gt;植物の分類／図解＋クイズ付き&lt;/span&gt;&lt;/div&gt;
&lt;h1 class="card-title mb-3" style="font-size: 1.9rem; line-height: 1.5;"&gt;中学受験理科「植物の分類」カンペ──種子植物・胞子植物／双子葉類・単子葉類を一枚で整理&lt;/h1&gt;
&lt;p class="card-text mb-2" style="font-size: 0.98rem;"&gt;種子植物・胞子植物、被子植物・裸子植物、双子葉類・単子葉類、離弁花・合弁花……と、&lt;br /&gt;
&lt;strong&gt;覚えることがとにかく多い植物分野&lt;/strong&gt;。用語も分類も似た言葉が多く、混乱しやすい単元です。&lt;/p&gt;
&lt;p class="card-text mb-0" style="font-size: 0.98rem;"&gt;動画と図解をもとに、&lt;strong&gt;中学受験で狙われやすい「植物の分類」をカンニングペーパー（カンペ）のように整理&lt;/strong&gt;します。&lt;br /&gt;
「どのグループに属するのか」「双子葉類と単子葉類のどこが違うのか」を、表やクイズで確認できる構成になっています。&lt;/p&gt;
&lt;/div&gt;
&lt;/div&gt;
&lt;p class="mt-3 mb-4" style="font-size: 0.95rem;"&gt;植物の分類は、生物分野の中でも「暗記の量」と「引っ掛けの作り方」がセットで問われやすい単元です。生物分野の出題傾向やつまずきポイントは、&lt;a href="https://rika-quest.com/column/creature/"&gt;&lt;strong&gt;生物分野の全体像はこちら&lt;/strong&gt;&lt;/a&gt;で整理しています。&lt;/p&gt;
&lt;p&gt;&lt;!-- 動画セクション --&gt;&lt;/p&gt;
&lt;div class="text-center mb-4"&gt;
&lt;div style="max-width: 720px; margin: 0 auto;"&gt;&lt;iframe title="YouTube video player" src="https://www.youtube.com/embed/1IjDEt6YbfI" width="560" height="315" frameborder="0" allowfullscreen="allowfullscreen"&gt;&lt;/iframe&gt;&lt;/div&gt;
&lt;p class="mt-2 mb-0" style="font-size: 0.85rem; color: #555;"&gt;※動画では、植物の分類を「カンペ」を使って整理しながら、試験で狙われやすいポイントをわかりやすく解説しています。&lt;/p&gt;
&lt;/div&gt;
&lt;p&gt;&lt;!-- 導入：植物の分類は「カンペ」で押さえる --&gt;&lt;/p&gt;
&lt;div class="card mb-4 border-0 shadow-sm"&gt;
&lt;div class="card-body"&gt;
&lt;h2 class="h4 mb-3"&gt;植物の分類は「カンペ」で押さえる&lt;/h2&gt;
&lt;blockquote class="blockquote" style="font-size: 0.95rem;"&gt;&lt;p&gt;講師コメント：これはもう&lt;strong&gt;植物のカンニングペーパー（カンペ）&lt;/strong&gt;です。これを覚えちゃえばテストはかなり戦えます。&lt;br /&gt;
テストに出るのは「はっきりグループ分けできる植物」が中心なので、まずはパターンを押さえましょう。&lt;/p&gt;&lt;/blockquote&gt;
&lt;p class="mb-2"&gt;世の中には本当に多くの植物がありますが、中学受験で問われるのは、&lt;/p&gt;
&lt;ul class="mb-2"&gt;
&lt;li&gt;&lt;strong&gt;分類がはっきりしている代表的な植物&lt;/strong&gt;&lt;/li&gt;
&lt;li&gt;&lt;strong&gt;教科書・塾テキスト・過去問に何度も登場する「定番メンバー」&lt;/strong&gt;&lt;/li&gt;
&lt;/ul&gt;
&lt;p class="mb-3"&gt;つまり、&lt;span style="color: #ff0000;"&gt;「こういうパターンしか出てこない」と割り切って整理してしまうこと&lt;/span&gt;が大事です。&lt;br /&gt;
とはいえ、机上の暗記だけではイメージしにくいので、&lt;/p&gt;
&lt;ul class="mb-0"&gt;
&lt;li&gt;図鑑で写真を確認する&lt;/li&gt;
&lt;li&gt;植物園などで実物を見てみる&lt;/li&gt;
&lt;/ul&gt;
&lt;p class="mb-0"&gt;といった&lt;strong&gt;実体験と組み合わせると、記憶がぐっと定着しやすくなります。&lt;/strong&gt;&lt;/p&gt;
&lt;/div&gt;
&lt;/div&gt;
&lt;p&gt;&lt;!-- 図：全体像 --&gt;&lt;/p&gt;
&lt;div class="card mb-4 border-0 shadow-sm"&gt;
&lt;div class="card-body"&gt;
&lt;h2 class="h4 mb-3"&gt;植物分野の全体像をつかもう&lt;/h2&gt;
&lt;p class="mb-3"&gt;生物分野では大きく「植物」と「動物」を学習します。この記事では、そのうちの&lt;strong&gt;「植物の分類」&lt;/strong&gt;にしぼって整理します。&lt;/p&gt;
&lt;div class="text-center mb-3"&gt;&lt;img decoding="async" class="img-fluid rounded shadow-sm" style="max-width: 520px; height: auto;" src="https://rika-quest.com/wp-content/uploads/2023/04/画像1-2-1024x836.png" alt="種子植物と胞子植物を分類した図表。種子植物には被子植物と裸子植物が含まれ、被子植物はさらに双子葉類と単子葉類に分けられます。" /&gt;&lt;/div&gt;
&lt;p class="mb-2"&gt;図のように、植物はまず次の&lt;strong&gt;2つのグループ&lt;/strong&gt;に分かれます。&lt;/p&gt;
&lt;ul class="mb-0"&gt;
&lt;li&gt;&lt;strong&gt;種子植物&lt;/strong&gt;：種（タネ）でふえる植物&lt;/li&gt;
&lt;li&gt;&lt;strong&gt;胞子植物&lt;/strong&gt;：胞子でふえる植物（シダ植物・コケ植物など）&lt;/li&gt;
&lt;/ul&gt;
&lt;p class="mt-2 mb-0"&gt;中学受験では、特に&lt;strong&gt;種子植物まわりの分類（被子植物・裸子植物／双子葉類・単子葉類）&lt;/strong&gt;が頻出です。&lt;/p&gt;
&lt;/div&gt;
&lt;/div&gt;
&lt;p&gt;&lt;!-- 種子植物と胞子植物 --&gt;&lt;/p&gt;
&lt;div class="card mb-4 border-0 shadow-sm"&gt;
&lt;div class="card-body"&gt;
&lt;h2 class="h4 mb-3"&gt;種子植物と胞子植物のちがい&lt;/h2&gt;
&lt;h3 class="h5 mb-2"&gt;まずは「ふえ方」で2つに分ける&lt;/h3&gt;
&lt;p class="mb-3"&gt;植物は、&lt;strong&gt;どのようにふえるか（増えるか）&lt;/strong&gt;の違いで、&lt;/p&gt;
&lt;ul class="mb-3"&gt;
&lt;li&gt;&lt;strong&gt;種子植物&lt;/strong&gt; … 種（タネ）でふえる&lt;/li&gt;
&lt;li&gt;&lt;strong&gt;胞子植物&lt;/strong&gt; … 胞子でふえる（シダ・コケなど）&lt;/li&gt;
&lt;/ul&gt;
&lt;p class="mb-0"&gt;日常生活で目にする植物の多くは&lt;strong&gt;種子植物&lt;/strong&gt;です。公園の樹木や畑の作物、花壇の花などをイメージするとわかりやすいでしょう。&lt;/p&gt;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&lt;div style="display: flex; flex-wrap: wrap; gap: 8px; margin: 6px 0 0;"&gt;&lt;a style="background-color: #1976d2; color: #ffffff; padding: 6px 10px; text-align: center; text-decoration: none; display: inline-block; font-size: 14px;" href="https://rika-quest.com/"&gt;&lt;br /&gt;
トップページを見る&lt;br /&gt;
&lt;/a&gt;&lt;br /&gt;
&lt;a style="background-color: #2e7d32; color: #ffffff; padding: 6px 10px; text-align: center; text-decoration: none; display: inline-block; font-size: 14px;" href="https://rika-quest.com/kouza/"&gt;&lt;br /&gt;
開講講座を見る&lt;br /&gt;
&lt;/a&gt;&lt;br /&gt;
&lt;a style="background-color: #ffffff; color: #333333; border: 1px solid #90a4ae; padding: 6px 10px; text-align: center; text-decoration: none; display: inline-block; font-size: 14px;" href="https://rika-quest.com/greeting/"&gt;&lt;br /&gt;
代表挨拶&lt;br /&gt;
&lt;/a&gt;&lt;br /&gt;
&lt;a style="background-color: #ffffff; color: #333333; border: 1px solid #90a4ae; padding: 6px 10px; text-align: center; text-decoration: none; display: inline-block; font-size: 14px;" href="https://rika-quest.com/company/"&gt;&lt;br /&gt;
会社概要&lt;br /&gt;
&lt;/a&gt;&lt;/div&gt;
&lt;/div&gt;
&lt;/div&gt;
&lt;p&gt;&lt;!-- 被子植物と裸子植物 --&gt;&lt;/p&gt;
&lt;div class="card mb-4 border-0 shadow-sm"&gt;
&lt;div class="card-body"&gt;
&lt;h2 class="h4 mb-3"&gt;種子植物の中の分類：被子植物と裸子植物&lt;/h2&gt;
&lt;p class="mb-3"&gt;種子植物はさらに、&lt;strong&gt;胚珠（はいしゅ）のようす&lt;/strong&gt;によって次の2つに分かれます。&lt;/p&gt;
&lt;div class="row"&gt;
&lt;div class="col-md-6 mb-3"&gt;
&lt;div class="card h-100 border-0" style="background-color: #e8f5e9;"&gt;
&lt;div class="card-body"&gt;
&lt;h3 class="h6 mb-2"&gt;被子植物（ひししょくぶつ）&lt;/h3&gt;
&lt;ul class="mb-2 ps-3"&gt;
&lt;li&gt;&lt;span style="color: #0000ff;"&gt;胚珠が子房に包まれている&lt;/span&gt;&lt;/li&gt;
&lt;li&gt;花びら・がく・おしべ・めしべがそろった花を咲かせるものが多い&lt;/li&gt;
&lt;li&gt;身近な多くの花・野菜・果物がここに入る&lt;/li&gt;
&lt;/ul&gt;
&lt;p class="mb-0" style="font-size: 0.9rem;"&gt;「被」という漢字どおり、&lt;strong&gt;胚珠が「何かに被われている」&lt;/strong&gt;イメージです。&lt;/p&gt;
&lt;/div&gt;
&lt;/div&gt;
&lt;/div&gt;
&lt;div class="col-md-6 mb-3"&gt;
&lt;div class="card h-100 border-0" style="background-color: #fff3e0;"&gt;
&lt;div class="card-body"&gt;
&lt;h3 class="h6 mb-2"&gt;裸子植物（らししょくぶつ）&lt;/h3&gt;
&lt;ul class="mb-2 ps-3"&gt;
&lt;li&gt;&lt;span style="color: #ff0000;"&gt;胚珠がむき出し（裸出）になっている&lt;/span&gt;&lt;/li&gt;
&lt;li&gt;マツ・スギなど、球果（まつぼっくり）をつける植物が代表例&lt;/li&gt;
&lt;li&gt;花びららしい花を咲かせないものが多い&lt;/li&gt;
&lt;/ul&gt;
&lt;p class="mb-0" style="font-size: 0.9rem;"&gt;「裸子」は&lt;strong&gt;「裸の胚珠」&lt;/strong&gt;と覚えるとイメージしやすくなります。&lt;/p&gt;
&lt;/div&gt;
&lt;/div&gt;
&lt;/div&gt;
&lt;/div&gt;
&lt;p class="mb-0"&gt;中学受験では、&lt;strong&gt;胚珠が子房に包まれているかどうか&lt;/strong&gt;を問う選択問題や、具体例の暗記（マツ＝裸子植物 など）がよく出題されます。&lt;/p&gt;
&lt;/div&gt;
&lt;/div&gt;
&lt;p&gt;&lt;!-- 双子葉類・単子葉類 --&gt;&lt;/p&gt;
&lt;div class="card mb-4 border-0 shadow-sm"&gt;
&lt;div class="card-body"&gt;
&lt;h2 class="h4 mb-3"&gt;被子植物の中の分類：双子葉類と単子葉類&lt;/h2&gt;
&lt;div class="text-center mb-3"&gt;&lt;img decoding="async" class="img-fluid rounded shadow-sm" style="max-width: 600px; height: auto;" src="https://rika-quest.com/wp-content/uploads/2023/04/画像3-1024x294.png" alt="双子葉類と単子葉類の葉脈、茎の維管束、根のちがいを示した図。" /&gt;&lt;/div&gt;
&lt;p class="mb-2"&gt;被子植物は、&lt;strong&gt;種から芽が出るときの「子葉」の枚数&lt;/strong&gt;によって次の2つに分かれます。&lt;/p&gt;
&lt;ul class="mb-3"&gt;
&lt;li&gt;&lt;strong&gt;双子葉類&lt;/strong&gt; … 子葉が&lt;strong&gt;2枚&lt;/strong&gt;出る&lt;/li&gt;
&lt;li&gt;&lt;strong&gt;単子葉類&lt;/strong&gt; … 子葉が&lt;strong&gt;1枚&lt;/strong&gt;出る&lt;/li&gt;
&lt;/ul&gt;
&lt;div class="alert alert-success py-2" style="font-size: 0.9rem;" role="alert"&gt;&lt;strong&gt;ポイント：&lt;/strong&gt;&lt;br /&gt;
双子葉類・単子葉類のちがいは、&lt;span style="color: #ff0000;"&gt;根・茎・葉脈の特徴セット&lt;/span&gt;で問われることが非常に多いです。&lt;/div&gt;
&lt;p&gt;&lt;!-- 特徴表 --&gt;&lt;/p&gt;
&lt;div class="table-responsive mb-3"&gt;
&lt;table class="table table-bordered align-middle mb-0"&gt;
&lt;thead style="background-color: #e8f5e9;"&gt;
&lt;tr class="text-center"&gt;
&lt;th scope="col"&gt;項目&lt;/th&gt;
&lt;th scope="col"&gt;双子葉類&lt;/th&gt;
&lt;th scope="col"&gt;単子葉類&lt;/th&gt;
&lt;/tr&gt;
&lt;/thead&gt;
&lt;tbody&gt;
&lt;tr&gt;
&lt;td class="fw-bold"&gt;子葉の枚数&lt;/td&gt;
&lt;td&gt;2枚&lt;/td&gt;
&lt;td&gt;1枚&lt;/td&gt;
&lt;/tr&gt;
&lt;tr style="background-color: #f1f8e9;"&gt;
&lt;td class="fw-bold"&gt;葉脈&lt;/td&gt;
&lt;td&gt;網状葉脈（クモの巣のような模様）&lt;/td&gt;
&lt;td&gt;平行葉脈（まっすぐな筋が平行）&lt;/td&gt;
&lt;/tr&gt;
&lt;tr&gt;
&lt;td class="fw-bold"&gt;根&lt;/td&gt;
&lt;td&gt;主根と側根（太い根＋枝分かれする細い根）&lt;/td&gt;
&lt;td&gt;ひげ根（同じくらいの細い根がたくさん）&lt;/td&gt;
&lt;/tr&gt;
&lt;tr style="background-color: #f1f8e9;"&gt;
&lt;td class="fw-bold"&gt;茎の維管束&lt;/td&gt;
&lt;td&gt;輪状に並ぶ&lt;/td&gt;
&lt;td&gt;茎の中に散らばっている&lt;/td&gt;
&lt;/tr&gt;
&lt;tr&gt;
&lt;td class="fw-bold"&gt;代表例&lt;/td&gt;
&lt;td&gt;アサガオ、アブラナ、サクラ など&lt;/td&gt;
&lt;td&gt;イネ、トウモロコシ、ユリ など&lt;/td&gt;
&lt;/tr&gt;
&lt;/tbody&gt;
&lt;/table&gt;
&lt;/div&gt;
&lt;p class="mb-0"&gt;「どっちがどっちだっけ？」と混乱しやすいので、&lt;strong&gt;自分なりの語呂合わせやイメージ&lt;/strong&gt;を作ったり、&lt;br /&gt;
実物の写真とセットで覚えたりすると定着しやすくなります。&lt;/p&gt;
&lt;/div&gt;
&lt;/div&gt;
&lt;p&gt;&lt;!-- 追加：本文中盤の導線（SP/STへ） --&gt;&lt;/p&gt;
&lt;div class="card mb-4 border-0 shadow-sm"&gt;
&lt;div class="card-body"&gt;
&lt;h2 class="h4 mb-3"&gt;ここで止まりやすいポイントと、次の一手（保護者向け）&lt;/h2&gt;
&lt;p class="mb-3"&gt;植物の分類は、暗記量が多いだけでなく、テストでは&lt;strong&gt;「分類名＋特徴セット」&lt;/strong&gt;で問われやすい単元です。次のどちらかに当てはまると、復習の方向がずれて遠回りになりがちです。&lt;/p&gt;
&lt;ul class="mb-3"&gt;
&lt;li&gt;&lt;strong&gt;分類名は言える&lt;/strong&gt;が、根・葉脈・維管束など&lt;strong&gt;特徴の理由づけ&lt;/strong&gt;があいまい&lt;/li&gt;
&lt;li&gt;表は覚えたが、過去問で&lt;strong&gt;具体例（植物名）&lt;/strong&gt;が出ると迷う&lt;/li&gt;
&lt;/ul&gt;
&lt;p class="mb-3" style="font-size: 0.95rem;"&gt;「どこから整理し直すのが早いか」は、お子さまの状況で変わります。生物分野の全体像から点検したい場合は、講座や塾の情報を先に確認しておくと判断がスムーズです。&lt;/p&gt;
&lt;div class="d-flex flex-wrap gap-2"&gt;&lt;a class="btn btn-success btn-sm" href="https://rika-quest.com/kouza/"&gt;開講講座を見る&lt;/a&gt;&lt;br /&gt;
&lt;a class="btn btn-outline-secondary btn-sm" href="https://rika-quest.com/greeting/"&gt;代表挨拶&lt;/a&gt;&lt;br /&gt;
&lt;a class="btn btn-outline-secondary btn-sm" href="https://rika-quest.com/company/"&gt;会社概要&lt;/a&gt;&lt;br /&gt;
&lt;a class="btn btn-link btn-sm" href="https://rika-quest.com/"&gt;トップへ&lt;/a&gt;&lt;/div&gt;
&lt;/div&gt;
&lt;/div&gt;
&lt;p&gt;&lt;!-- 離弁花・合弁花 --&gt;&lt;/p&gt;
&lt;div class="card mb-4 border-0 shadow-sm"&gt;
&lt;div class="card-body"&gt;
&lt;h2 class="h4 mb-3"&gt;双子葉類のさらに細かい分類：離弁花・合弁花&lt;/h2&gt;
&lt;p class="mb-2"&gt;双子葉類は、&lt;strong&gt;花びらのつき方&lt;/strong&gt;によって次の2つに分かれます。&lt;/p&gt;
&lt;ul class="mb-3"&gt;
&lt;li&gt;&lt;strong&gt;離弁花類&lt;/strong&gt; … 花びらが&lt;strong&gt;一枚ずつ分かれている&lt;/strong&gt;&lt;/li&gt;
&lt;li&gt;&lt;strong&gt;合弁花類&lt;/strong&gt; … 花びらが&lt;strong&gt;根元でくっついている&lt;/strong&gt;&lt;/li&gt;
&lt;/ul&gt;
&lt;blockquote class="blockquote" style="font-size: 0.95rem;"&gt;&lt;p&gt;講師コメント：以前の授業では、「花占いできるかどうか」で説明しました。&lt;br /&gt;
花びらを一枚ずつとれるイメージなら離弁花、くっついていてバラバラにしにくいイメージなら合弁花、と考えると分かりやすいです。&lt;/p&gt;&lt;/blockquote&gt;
&lt;p class="mb-0"&gt;中学受験では、&lt;strong&gt;代表的な植物名とセットでの暗記&lt;/strong&gt;が必須です。&lt;br /&gt;
テキストや資料集の表を使って、&lt;span style="color: #ff0000;"&gt;「名前＋分類」を一緒に覚える&lt;/span&gt;ようにしましょう。&lt;/p&gt;
&lt;/div&gt;
&lt;/div&gt;
&lt;p&gt;&lt;!-- フォルダで整理する発想（補足） --&gt;&lt;/p&gt;
&lt;div class="card mb-4 border-0 shadow-sm"&gt;
&lt;div class="card-body"&gt;
&lt;h2 class="h4 mb-3"&gt;「どのグループの話か」をフォルダ分けで意識しよう&lt;/h2&gt;
&lt;p class="mb-3"&gt;植物の分類でよくあるのが、&lt;strong&gt;言葉は知っているのに「どのグループの話か」が分からない&lt;/strong&gt;という状態です。&lt;br /&gt;
そこでおすすめなのが、パソコンのフォルダのように&lt;strong&gt;頭の中に階層構造をつくること&lt;/strong&gt;です。&lt;/p&gt;
&lt;ul class="mb-2"&gt;
&lt;li&gt;生物 → 植物 → 種子植物 → 被子植物 → 双子葉類 → 離弁花類／合弁花類&lt;/li&gt;
&lt;li&gt;生物 → 植物 → 種子植物 → 裸子植物&lt;/li&gt;
&lt;li&gt;生物 → 植物 → 胞子植物 → シダ植物／コケ植物&lt;/li&gt;
&lt;/ul&gt;
&lt;p class="mb-0"&gt;ノートに&lt;strong&gt;「フォルダ階層」を図で描き、その中に具体的な植物名を書き込む&lt;/strong&gt;と、全体像が見えやすくなります。&lt;/p&gt;
&lt;/div&gt;
&lt;/div&gt;
&lt;p&gt;&lt;!-- 植物の分類まとめ表 --&gt;&lt;/p&gt;
&lt;div class="card mb-4 border-0 shadow-sm"&gt;
&lt;div class="card-body"&gt;
&lt;h2 class="h4 mb-3"&gt;植物の分類 まとめ表&lt;/h2&gt;
&lt;p class="mb-3"&gt;ここまでの内容を、テスト前に見返せる&lt;strong&gt;カンペ用のまとめ表&lt;/strong&gt;に整理しました。&lt;/p&gt;
&lt;div class="table-responsive"&gt;
&lt;table class="table table-bordered align-middle mb-0"&gt;
&lt;thead style="background-color: #c8e6c9;"&gt;
&lt;tr class="text-center"&gt;
&lt;th scope="col"&gt;分類項目&lt;/th&gt;
&lt;th scope="col"&gt;内容&lt;/th&gt;
&lt;/tr&gt;
&lt;/thead&gt;
&lt;tbody&gt;
&lt;tr style="background-color: #ffffff;"&gt;
&lt;td class="fw-bold"&gt;植物の大別&lt;/td&gt;
&lt;td&gt;・&lt;strong&gt;種子植物&lt;/strong&gt;：種で増える植物&lt;br /&gt;
・&lt;strong&gt;胞子植物&lt;/strong&gt;：胞子で増える植物&lt;/td&gt;
&lt;/tr&gt;
&lt;tr style="background-color: #e8f5e9;"&gt;
&lt;td class="fw-bold"&gt;種子植物の分類&lt;/td&gt;
&lt;td&gt;・&lt;strong&gt;被子植物&lt;/strong&gt;：胚珠が子房に包まれている&lt;br /&gt;
・&lt;strong&gt;裸子植物&lt;/strong&gt;：胚珠が裸出している&lt;/td&gt;
&lt;/tr&gt;
&lt;tr style="background-color: #ffffff;"&gt;
&lt;td class="fw-bold"&gt;被子植物の分類&lt;/td&gt;
&lt;td&gt;・&lt;strong&gt;双子葉類&lt;/strong&gt;：種から芽が出るときに葉が2枚出る&lt;br /&gt;
・&lt;strong&gt;単子葉類&lt;/strong&gt;：種から芽が出るときに葉が1枚出る&lt;/td&gt;
&lt;/tr&gt;
&lt;tr style="background-color: #e8f5e9;"&gt;
&lt;td class="fw-bold"&gt;双子葉類の分類&lt;/td&gt;
&lt;td&gt;・&lt;strong&gt;離弁花類&lt;/strong&gt;：花びらが分かれている&lt;br /&gt;
・&lt;strong&gt;合弁花類&lt;/strong&gt;：花びらがくっついている&lt;/td&gt;
&lt;/tr&gt;
&lt;tr style="background-color: #ffffff;"&gt;
&lt;td class="fw-bold"&gt;双子葉類と単子葉類の特徴&lt;/td&gt;
&lt;td&gt;・&lt;strong&gt;双子葉類&lt;/strong&gt;：網状葉脈／主根と側根／維管束が輪状に配置&lt;br /&gt;
・&lt;strong&gt;単子葉類&lt;/strong&gt;：平行葉脈／ひげ根／維管束が茎の中に散らばって配置&lt;/td&gt;
&lt;/tr&gt;
&lt;/tbody&gt;
&lt;/table&gt;
&lt;/div&gt;
&lt;/div&gt;
&lt;/div&gt;
&lt;p&gt;&lt;!-- クイズセクション --&gt;&lt;/p&gt;
&lt;div class="card mb-4 border-0 shadow-sm"&gt;
&lt;div class="card-body"&gt;
&lt;h2 class="h4 mb-3"&gt;確認クイズ──植物の分類をチェックしよう&lt;/h2&gt;
&lt;p class="mb-3"&gt;最後に、植物の分類に関するクイズで理解度をチェックしてみましょう。&lt;br /&gt;
各問題の「正解を見る」ボタンを押すと、答えが表示されます。&lt;/p&gt;
&lt;div class="table-responsive"&gt;
&lt;table class="table table-bordered align-middle mb-0"&gt;
&lt;thead style="background-color: #c8e6c9;"&gt;
&lt;tr class="text-center"&gt;
&lt;th style="width: 25%;" scope="col"&gt;問題&lt;/th&gt;
&lt;th style="width: 55%;" scope="col"&gt;選択肢&lt;/th&gt;
&lt;th style="width: 20%;" scope="col"&gt;正解を見る&lt;/th&gt;
&lt;/tr&gt;
&lt;/thead&gt;
&lt;tbody&gt;
&lt;tr style="background-color: #ffffff;"&gt;
&lt;td&gt;1. 種子植物と胞子植物の違いは？&lt;/td&gt;
&lt;td&gt;A. 種子で増えるか胞子で増えるか&lt;br /&gt;
B. 花を咲かせるかどうか&lt;br /&gt;
C. 胚珠があるかどうか&lt;br /&gt;
D. 水中で育つかどうか&lt;/td&gt;
&lt;td class="text-center"&gt;&lt;button class="btn btn-sm btn-success"&gt;正解を見る&lt;/button&gt;&lt;/p&gt;
&lt;div id="answer1" style="display: none; margin-top: 0.5rem;"&gt;正解: A. 種子で増えるか胞子で増えるか&lt;/div&gt;
&lt;/td&gt;
&lt;/tr&gt;
&lt;tr style="background-color: #e8f5e9;"&gt;
&lt;td&gt;2. 胚珠が子房に包まれている植物は？&lt;/td&gt;
&lt;td&gt;A. 被子植物&lt;br /&gt;
B. 裸子植物&lt;br /&gt;
C. 双子葉類&lt;br /&gt;
D. 単子葉類&lt;/td&gt;
&lt;td class="text-center"&gt;&lt;button class="btn btn-sm btn-success"&gt;正解を見る&lt;/button&gt;&lt;/p&gt;
&lt;div id="answer2" style="display: none; margin-top: 0.5rem;"&gt;正解: A. 被子植物&lt;/div&gt;
&lt;/td&gt;
&lt;/tr&gt;
&lt;tr style="background-color: #ffffff;"&gt;
&lt;td&gt;3. 双子葉類の例に当てはまる特徴は？&lt;/td&gt;
&lt;td&gt;A. 平行葉脈&lt;br /&gt;
B. 網状葉脈&lt;br /&gt;
C. 維管束が散らばっている&lt;br /&gt;
D. ひげ根&lt;/td&gt;
&lt;td class="text-center"&gt;&lt;button class="btn btn-sm btn-success"&gt;正解を見る&lt;/button&gt;&lt;/p&gt;
&lt;div id="answer3" style="display: none; margin-top: 0.5rem;"&gt;正解: B. 網状葉脈&lt;/div&gt;
&lt;/td&gt;
&lt;/tr&gt;
&lt;tr style="background-color: #e8f5e9;"&gt;
&lt;td&gt;4. 単子葉類に見られる根の特徴は？&lt;/td&gt;
&lt;td&gt;A. 主根と側根&lt;br /&gt;
B. ひげ根&lt;br /&gt;
C. 両方&lt;br /&gt;
D. どちらでもない&lt;/td&gt;
&lt;td class="text-center"&gt;&lt;button class="btn btn-sm btn-success"&gt;正解を見る&lt;/button&gt;&lt;/p&gt;
&lt;div id="answer4" style="display: none; margin-top: 0.5rem;"&gt;正解: B. ひげ根&lt;/div&gt;
&lt;/td&gt;
&lt;/tr&gt;
&lt;tr style="background-color: #ffffff;"&gt;
&lt;td&gt;5. 離弁花類と合弁花類の違いは？&lt;/td&gt;
&lt;td&gt;A. 花びらが分かれているかくっついているか&lt;br /&gt;
B. 胚珠が包まれているかどうか&lt;br /&gt;
C. 種子の数&lt;br /&gt;
D. 花の色&lt;/td&gt;
&lt;td class="text-center"&gt;&lt;button class="btn btn-sm btn-success"&gt;正解を見る&lt;/button&gt;&lt;/p&gt;
&lt;div id="answer5" style="display: none; margin-top: 0.5rem;"&gt;正解: A. 花びらが分かれているかくっついているか&lt;/div&gt;
&lt;/td&gt;
&lt;/tr&gt;
&lt;tr style="background-color: #e8f5e9;"&gt;
&lt;td&gt;6. 被子植物の中で種から出る葉が2枚の植物は？&lt;/td&gt;
&lt;td&gt;A. 単子葉類&lt;br /&gt;
B. 双子葉類&lt;br /&gt;
C. 被子植物&lt;br /&gt;
D. 裸子植物&lt;/td&gt;
&lt;td class="text-center"&gt;&lt;button class="btn btn-sm btn-success"&gt;正解を見る&lt;/button&gt;&lt;/p&gt;
&lt;div id="answer6" style="display: none; margin-top: 0.5rem;"&gt;正解: B. 双子葉類&lt;/div&gt;
&lt;/td&gt;
&lt;/tr&gt;
&lt;tr style="background-color: #ffffff;"&gt;
&lt;td&gt;7. 裸子植物の特徴は？&lt;/td&gt;
&lt;td&gt;A. 胚珠が裸出している&lt;br /&gt;
B. 胚珠が包まれている&lt;br /&gt;
C. ひげ根を持つ&lt;br /&gt;
D. 平行葉脈がある&lt;/td&gt;
&lt;td class="text-center"&gt;&lt;button class="btn btn-sm btn-success"&gt;正解を見る&lt;/button&gt;&lt;/p&gt;
&lt;div id="answer7" style="display: none; margin-top: 0.5rem;"&gt;正解: A. 胚珠が裸出している&lt;/div&gt;
&lt;/td&gt;
&lt;/tr&gt;
&lt;tr style="background-color: #e8f5e9;"&gt;
&lt;td&gt;8. 双子葉類に見られる茎の維管束の配置は？&lt;/td&gt;
&lt;td&gt;A. 散らばっている&lt;br /&gt;
B. 輪状に配置&lt;br /&gt;
C. 根の近くに集中&lt;br /&gt;
D. 葉に沿って配置&lt;/td&gt;
&lt;td class="text-center"&gt;&lt;button class="btn btn-sm btn-success"&gt;正解を見る&lt;/button&gt;&lt;/p&gt;
&lt;div id="answer8" style="display: none; margin-top: 0.5rem;"&gt;正解: B. 輪状に配置&lt;/div&gt;
&lt;/td&gt;
&lt;/tr&gt;
&lt;tr style="background-color: #ffffff;"&gt;
&lt;td&gt;9. 被子植物と裸子植物の違いは？&lt;/td&gt;
&lt;td&gt;A. 種子の有無&lt;br /&gt;
B. 胚珠が包まれているか裸出しているか&lt;br /&gt;
C. 種の数&lt;br /&gt;
D. 根の種類&lt;/td&gt;
&lt;td class="text-center"&gt;&lt;button class="btn btn-sm btn-success"&gt;正解を見る&lt;/button&gt;&lt;/p&gt;
&lt;div id="answer9" style="display: none; margin-top: 0.5rem;"&gt;正解: B. 胚珠が包まれているか裸出しているか&lt;/div&gt;
&lt;/td&gt;
&lt;/tr&gt;
&lt;tr style="background-color: #e8f5e9;"&gt;
&lt;td&gt;10. 双子葉類の葉脈の形は？&lt;/td&gt;
&lt;td&gt;A. 平行葉脈&lt;br /&gt;
B. 網状葉脈&lt;br /&gt;
C. 環状葉脈&lt;br /&gt;
D. らせん葉脈&lt;/td&gt;
&lt;td class="text-center"&gt;&lt;button class="btn btn-sm btn-success"&gt;正解を見る&lt;/button&gt;&lt;/p&gt;
&lt;div id="answer10" style="display: none; margin-top: 0.5rem;"&gt;正解: B. 網状葉脈&lt;/div&gt;
&lt;/td&gt;
&lt;/tr&gt;
&lt;/tbody&gt;
&lt;/table&gt;
&lt;/div&gt;
&lt;/div&gt;
&lt;/div&gt;
&lt;p&gt;&lt;!-- まとめ --&gt;&lt;/p&gt;
&lt;div class="card mb-4 border-0 shadow-sm"&gt;
&lt;div class="card-body"&gt;
&lt;h2 class="h4 mb-3"&gt;まとめ──「パターン」と「フォルダ分け」で植物の分類を味方にする&lt;/h2&gt;
&lt;p class="mb-3"&gt;植物の分類は、用語も分類名も多く、最初はとっつきにくい単元に見えます。&lt;br /&gt;
しかし、&lt;strong&gt;パターンを押さえ、頭の中をフォルダ分けして整理する&lt;/strong&gt;ことで、確実に得点源に変えていくことができます。&lt;/p&gt;
&lt;ul class="mb-3"&gt;
&lt;li&gt;植物はまず&lt;strong&gt;種子植物／胞子植物&lt;/strong&gt;に分かれる&lt;/li&gt;
&lt;li&gt;種子植物は&lt;strong&gt;被子植物／裸子植物&lt;/strong&gt;に分かれる（胚珠が包まれているかどうか）&lt;/li&gt;
&lt;li&gt;被子植物の中で、&lt;strong&gt;双子葉類／単子葉類&lt;/strong&gt;がよく問われる&lt;/li&gt;
&lt;li&gt;双子葉類と単子葉類は、&lt;strong&gt;子葉の枚数・葉脈・根・維管束&lt;/strong&gt;のセットで覚える&lt;/li&gt;
&lt;li&gt;双子葉類のうち、&lt;strong&gt;離弁花類／合弁花類&lt;/strong&gt;は花びらのつき方で区別する&lt;/li&gt;
&lt;li&gt;ノートや表を使って&lt;strong&gt;「どのグループの話か」を意識するフォルダ分け&lt;/strong&gt;が効果的&lt;/li&gt;
&lt;/ul&gt;
&lt;p class="mb-0"&gt;「千年に一度しか咲かない花」のようなレアな話に興味を広げつつ、まずは入試で頻出の分類をしっかり押さえましょう。&lt;br /&gt;
カンペ的なまとめ表とクイズを何度も見返しながら、&lt;strong&gt;植物の分類を自信のある単元にしていってください。&lt;/strong&gt;&lt;/p&gt;
&lt;/div&gt;
&lt;/div&gt;
&lt;p&gt;&lt;!-- 追加：本文末尾の導線（TP/SP/STへ） --&gt;&lt;/p&gt;
&lt;div class="card mb-4 border-0 shadow-sm"&gt;
&lt;div class="card-body"&gt;
&lt;h2 class="h4 mb-3"&gt;入塾検討の方へ：まず確認すると判断が早いページ&lt;/h2&gt;
&lt;p class="mb-3"&gt;「理科が苦手」「生物が暗記で止まってしまう」場合、やみくもに量を増やすより、&lt;strong&gt;どんなサポートが受けられるか&lt;/strong&gt;を先に確認しておくと、次の一手を決めやすくなります。&lt;/p&gt;
&lt;ul class="mb-3"&gt;
&lt;li&gt;&lt;strong&gt;開講講座&lt;/strong&gt;：どの分野・どの学年まで、どういう形で対応できるか&lt;/li&gt;
&lt;li&gt;&lt;strong&gt;代表挨拶&lt;/strong&gt;：指導で大切にしていること（相性の確認）&lt;/li&gt;
&lt;li&gt;&lt;strong&gt;会社概要&lt;/strong&gt;：運営情報の確認（安心材料）&lt;/li&gt;
&lt;/ul&gt;
&lt;div class="d-flex flex-wrap gap-2"&gt;&lt;a class="btn btn-success" href="https://rika-quest.com/kouza/"&gt;開講講座を見る&lt;/a&gt;&lt;br /&gt;
&lt;a class="btn btn-outline-secondary" href="https://rika-quest.com/greeting/"&gt;代表挨拶&lt;/a&gt;&lt;br /&gt;
&lt;a class="btn btn-outline-secondary" href="https://rika-quest.com/company/"&gt;会社概要&lt;/a&gt;&lt;br /&gt;
&lt;a class="btn btn-link" href="https://rika-quest.com/"&gt;トップへ&lt;/a&gt;&lt;/div&gt;
&lt;/div&gt;
&lt;/div&gt;
&lt;p&gt;&lt;!-- 四角いCTA --&gt;&lt;/p&gt;
&lt;div class="card border-0 shadow-lg mb-4" style="background-color: #e8f5e9; border-radius: 0.75rem;"&gt;
&lt;div class="card-body p-4 p-md-4"&gt;
&lt;div class="row align-items-center"&gt;
&lt;div class="col-md-8 mb-3 mb-md-0"&gt;
&lt;h2 class="h5 mb-2" style="color: #1b5e20;"&gt;植物の分類を含む「中学受験理科」をプロと一緒に整理しませんか？&lt;/h2&gt;
&lt;p class="mb-2" style="font-size: 0.95rem;"&gt;「用語は覚えているのにテストで点数につながらない」「生物の分類がごちゃごちゃしている」と感じる場合は、&lt;br /&gt;
&lt;strong&gt;学習の順番や整理のしかたを見直すだけで一気に楽になる&lt;/strong&gt;ことも少なくありません。&lt;/p&gt;
&lt;ul class="mb-2 ps-3" style="font-size: 0.9rem;"&gt;
&lt;li&gt;植物・動物・人体など、生物分野全体の&lt;strong&gt;フォルダ分けノート&lt;/strong&gt;作り&lt;/li&gt;
&lt;li&gt;塾テキストや過去問を使った&lt;strong&gt;「頻出パターン」の整理&lt;/strong&gt;&lt;/li&gt;
&lt;li&gt;図鑑や実体験も取り入れた&lt;strong&gt;「覚えやすい工夫」&lt;/strong&gt;の提案&lt;/li&gt;
&lt;/ul&gt;
&lt;p class="mb-0" style="font-size: 0.9rem;"&gt;お子さまの現在地に合わせて、&lt;strong&gt;「どこから」「何を」整理していくべきか&lt;/strong&gt;を一緒に考えていきます。&lt;/p&gt;
&lt;/div&gt;
&lt;div class="col-md-4 text-md-end text-center"&gt;
&lt;p&gt;&lt;a class="btn btn-success mb-2 px-4 py-2" style="border-radius: 999px; font-size: 0.95rem;" href="https://rika-quest.com/kouza/"&gt;&lt;br /&gt;
理科個別指導の詳細を見る&lt;br /&gt;
&lt;/a&gt;&lt;a class="btn btn-outline-success px-4 py-2" style="border-radius: 999px; font-size: 0.95rem;" href="https://rika-quest.com/inquiry/"&gt;&lt;br /&gt;
学習相談・体験授業を申し込む&lt;br /&gt;
&lt;/a&gt;&lt;/p&gt;
&lt;p class="mt-2 mb-0" style="font-size: 0.8rem; color: #555;"&gt;フォームからのご相談は24時間受付中です。内容を確認のうえ、講師よりご連絡いたします。&lt;/p&gt;
&lt;/div&gt;
&lt;/div&gt;
&lt;/div&gt;
&lt;/div&gt;
&lt;/div&gt;
&lt;p&gt;&lt;!-- クイズ用スクリプト（最小追加） --&gt;&lt;br /&gt;
&lt;script&gt;
  function showAnswer(id, btn) {
    var el = document.getElementById(id);
    if (el) el.style.display = 'block';
    if (btn) btn.style.display = 'none';
  }
&lt;/script&gt;&lt;/p&gt;
------</t>
  </si>
  <si>
    <t>https://rika-quest.com/column/science-nayami/</t>
  </si>
  <si>
    <t>以下のページは不自然なワードを使用しています。
これらを適切に自然な言葉に置き換えて下さい。
なお、本文の装飾や構造は絶対に変えないでください。
【対象ページURL】
https://rika-quest.com/column/science-nayami/
【検出された不自然ワード】
- 型
- 迷い
- 整え
【本文】
------
&lt;style&gt;
  /* Bootstrapを主役にしつつ「縦長になりにくい」最小追加CSSのみ */&lt;br /&gt;  .rq-hub-bs{&lt;br /&gt;    --rq-green:#1f8f5a;&lt;br /&gt;    --rq-green2:rgba(31,143,90,.10);&lt;br /&gt;    --rq-border:#e6efe9;&lt;br /&gt;    --rq-text:#0f172a;&lt;br /&gt;  }&lt;br /&gt;  .rq-hub-bs a{ text-decoration-thickness:.08em; text-underline-offset:.18em; }&lt;br /&gt;  .rq-hub-bs .rq-hero{&lt;br /&gt;    background: linear-gradient(135deg, rgba(31,143,90,.14), rgba(31,143,90,.04));&lt;br /&gt;    border: 1px solid var(--rq-border);&lt;br /&gt;  }&lt;br /&gt;  .rq-hub-bs .rq-badge{&lt;br /&gt;    background: rgba(31,143,90,.10);&lt;br /&gt;    color: var(--rq-green);&lt;br /&gt;    border: 1px solid rgba(31,143,90,.20);&lt;br /&gt;    font-weight: 700;&lt;br /&gt;  }&lt;br /&gt;  .rq-hub-bs .rq-pill{&lt;br /&gt;    background: rgba(31,143,90,.12);&lt;br /&gt;    color: var(--rq-green);&lt;br /&gt;    border: 1px solid rgba(31,143,90,.25);&lt;br /&gt;    font-weight:700;&lt;br /&gt;  }&lt;br /&gt;  .rq-hub-bs .rq-callout{&lt;br /&gt;    border-left: .35rem solid var(--rq-green);&lt;br /&gt;    background: #fbfdfc;&lt;br /&gt;    border: 1px solid var(--rq-border);&lt;br /&gt;  }&lt;br /&gt;  .rq-hub-bs .rq-card-hover{ transition: transform .12s ease, box-shadow .12s ease; }&lt;br /&gt;  .rq-hub-bs .rq-card-hover:hover{&lt;br /&gt;    transform: translateY(-2px);&lt;br /&gt;    box-shadow: 0 .5rem 1.25rem rgba(0,0,0,.08);&lt;br /&gt;  }&lt;br /&gt;  .rq-hub-bs .btn-rq{&lt;br /&gt;    background: var(--rq-green);&lt;br /&gt;    border-color: var(--rq-green);&lt;br /&gt;    color:#fff;&lt;br /&gt;  }&lt;br /&gt;  .rq-hub-bs .btn-rq:hover{ filter:brightness(.96); color:#fff; }&lt;br /&gt;  .rq-hub-bs .border-rq{ border-color: rgba(31,143,90,.25) !important; }&lt;/p&gt;
&lt;p&gt;  /* ▼ 縦長対策：カードの余白/行数/リスト余白を圧縮 */&lt;br /&gt;  .rq-hub-bs .rq-card-compact .card-body{ padding: 1.05rem !important; }&lt;br /&gt;  .rq-hub-bs .rq-desc{ font-size:.92rem; line-height:1.45; color:#475569; }&lt;br /&gt;  .rq-hub-bs .list-group-item{ padding:.45rem .75rem; }&lt;br /&gt;  .rq-hub-bs .btn{ white-space:nowrap; }&lt;/p&gt;
&lt;p&gt;  /* 行数制限（長文でカードが伸びるのを防ぐ） */&lt;br /&gt;  .rq-hub-bs .rq-clamp-2,&lt;br /&gt;  .rq-hub-bs .rq-clamp-3{&lt;br /&gt;    display:-webkit-box;&lt;br /&gt;    -webkit-box-orient:vertical;&lt;br /&gt;    overflow:hidden;&lt;br /&gt;  }&lt;br /&gt;  .rq-hub-bs .rq-clamp-2{ -webkit-line-clamp:2; }&lt;br /&gt;  .rq-hub-bs .rq-clamp-3{ -webkit-line-clamp:3; }&lt;br /&gt;&lt;/style&gt;
&lt;div class="rq-hub-bs"&gt;
&lt;div class="container my-4 my-lg-5"&gt;
&lt;section class="rq-hero rounded-4 p-4 p-lg-5 mb-4"&gt;
&lt;div class="row align-items-center g-4"&gt;
&lt;div class="col-lg-8"&gt;
&lt;h1 class="mb-3" style="color: var(--rq-text);"&gt;中学受験理科の悩みを「原因分析と解決への道筋」でほどく総合案内（物理・化学・生物・地学）&lt;/h1&gt;
&lt;p class="mb-3" style="color: var(--rq-text);"&gt;理科が伸びないときは、暗記量や努力量の問題ではなく、&lt;strong&gt;つまずき方の種類&lt;/strong&gt;と&lt;strong&gt;復習の回し方&lt;/strong&gt;が合っていないケースがよくあります。&lt;br /&gt;
たとえば「用語は覚えたのに点が取れない」「実験問題だけ落とす」「グラフが出ると手が止まる」など、症状は似ていても原因は別です。&lt;/p&gt;
&lt;div class="rq-callout rounded-4 p-3 p-lg-4"&gt;
&lt;div class="fw-bold mb-2"&gt;このページで分かること&lt;/div&gt;
&lt;ul class="mb-0"&gt;
&lt;li&gt;いまの悩みが「どこで詰まっているか」を整理する観点&lt;/li&gt;
&lt;li&gt;原因の典型パターン（3つ）と、改善へのステップ&lt;/li&gt;
&lt;li&gt;よくある誤答の直し方（読み方・根拠・計算・記述）&lt;/li&gt;
&lt;li&gt;家庭での週学習プラン（テスト直し／復習／演習の配分）&lt;/li&gt;
&lt;li&gt;症状別の記事・分野ページへの案内（関連記事）&lt;/li&gt;
&lt;/ul&gt;
&lt;/div&gt;
&lt;/div&gt;
&lt;div class="col-lg-4"&gt;
&lt;div class="bg-white rounded-4 border border-rq p-3 p-lg-4"&gt;
&lt;div class="fw-bold mb-2"&gt;クイックメニュー&lt;/div&gt;
&lt;div class="d-flex flex-wrap gap-2"&gt;&lt;a class="btn btn-rq btn-sm px-3" href="https://rika-quest.com/kouza/"&gt;講座の案内&lt;/a&gt;&lt;br /&gt;
&lt;a class="btn btn-outline-success btn-sm px-3" href="https://rika-quest.com/inquiry/"&gt;問い合わせ&lt;/a&gt;&lt;br /&gt;
&lt;a class="btn btn-outline-secondary btn-sm px-3" href="https://rika-quest.com/column/"&gt;コラム一覧&lt;/a&gt;&lt;br /&gt;
&lt;a class="btn btn-outline-secondary btn-sm px-3" href="https://rika-quest.com/"&gt;トップ&lt;/a&gt;&lt;/div&gt;
&lt;hr class="my-3" /&gt;
&lt;div class="fw-bold mb-2"&gt;このページの目次&lt;/div&gt;
&lt;div class="list-group list-group-flush small"&gt;&lt;a class="list-group-item list-group-item-action" href="#rq-skill"&gt;まず状況整理（4つの技術）&lt;/a&gt;&lt;br /&gt;
&lt;a class="list-group-item list-group-item-action" href="#rq-cause"&gt;原因の切り分け（3パターン）&lt;/a&gt;&lt;br /&gt;
&lt;a class="list-group-item list-group-item-action" href="#rq-steps"&gt;改善のための学習サイクル&lt;/a&gt;&lt;br /&gt;
&lt;a class="list-group-item list-group-item-action" href="#rq-miss"&gt;よくあるミスと修正&lt;/a&gt;&lt;br /&gt;
&lt;a class="list-group-item list-group-item-action" href="#rq-home"&gt;家庭での回し方&lt;/a&gt;&lt;br /&gt;
&lt;a class="list-group-item list-group-item-action" href="#rq-faq"&gt;FAQ&lt;/a&gt;&lt;br /&gt;
&lt;a class="list-group-item list-group-item-action" href="#rq-next"&gt;関連記事&lt;/a&gt;&lt;br /&gt;
&lt;a class="list-group-item list-group-item-action" href="#rq-cta"&gt;講座・問い合わせ&lt;/a&gt;&lt;/div&gt;
&lt;/div&gt;
&lt;/div&gt;
&lt;/div&gt;
&lt;/section&gt;
&lt;section id="rq-skill" class="mb-5"&gt;
&lt;div class="d-flex align-items-center gap-2 mb-2"&gt;
&lt;p&gt;&lt;span class="badge rq-badge rounded-pill"&gt;STEP 1&lt;/span&gt;&lt;/p&gt;
&lt;h2 class="mb-0"&gt;まず状況整理：理科は「4つのポイント」でつまずきます&lt;/h2&gt;
&lt;/div&gt;
&lt;p class="text-secondary mb-3"&gt;中学受験理科の得点は、知識量だけで決まるわけではありません。多くの&lt;strong&gt;取りこぼし&lt;/strong&gt;は、次の4つのどこかで起きています。&lt;br /&gt;
最近の答案を見ながら「自分はどこで混乱しているのか」を言語化してください。&lt;/p&gt;
&lt;div class="row g-3"&gt;
&lt;div class="col-12 col-md-6"&gt;
&lt;div class="card rq-card-hover rq-card-compact h-100 border-0 shadow-sm rounded-4"&gt;
&lt;div class="card-body"&gt;
&lt;div class="d-flex align-items-center gap-2 mb-2"&gt;&lt;span class="badge rq-pill rounded-pill"&gt;① 読む&lt;/span&gt;&lt;br /&gt;
&lt;span class="text-secondary small"&gt;条件・図表・実験アプローチ&lt;/span&gt;&lt;/div&gt;
&lt;p class="rq-desc mb-2 rq-clamp-3"&gt;実験・観察の文章、グラフ、表、模式図から「根拠」を拾う力&lt;/p&gt;
&lt;div class="list-group list-group-flush"&gt;&lt;a class="list-group-item list-group-item-action" href="https://rika-quest.com/column/nayami-experiment-reading/"&gt;実験問題の読み取りで落とす&lt;/a&gt;&lt;br /&gt;
&lt;a class="list-group-item list-group-item-action" href="https://rika-quest.com/column/nayami-graph-table-reading/"&gt;グラフ・表の読み取りが苦手&lt;/a&gt;&lt;/div&gt;
&lt;/div&gt;
&lt;/div&gt;
&lt;/div&gt;
&lt;div class="col-12 col-md-6"&gt;
&lt;div class="card rq-card-hover rq-card-compact h-100 border-0 shadow-sm rounded-4"&gt;
&lt;div class="card-body"&gt;
&lt;div class="d-flex align-items-center gap-2 mb-2"&gt;&lt;span class="badge rq-pill rounded-pill"&gt;② つなぐ&lt;/span&gt;&lt;br /&gt;
&lt;span class="text-secondary small"&gt;知識の活用&lt;/span&gt;&lt;/div&gt;
&lt;p class="rq-desc mb-2 rq-clamp-3"&gt;覚えた知識を、問題の条件に合わせて使い分ける力&lt;/p&gt;
&lt;div class="list-group list-group-flush"&gt;&lt;a class="list-group-item list-group-item-action" href="https://rika-quest.com/column/nayami-cant-apply-knowledge/"&gt;知識があっても解けない&lt;/a&gt;&lt;br /&gt;
&lt;a class="list-group-item list-group-item-action" href="https://rika-quest.com/column/nayami-solution-classification/"&gt;水溶液の分類で混乱する&lt;/a&gt;&lt;/div&gt;
&lt;/div&gt;
&lt;/div&gt;
&lt;/div&gt;
&lt;div class="col-12 col-md-6"&gt;
&lt;div class="card rq-card-hover rq-card-compact h-100 border-0 shadow-sm rounded-4"&gt;
&lt;div class="card-body"&gt;
&lt;div class="d-flex align-items-center gap-2 mb-2"&gt;&lt;span class="badge rq-pill rounded-pill"&gt;③ 処理する&lt;/span&gt;&lt;br /&gt;
&lt;span class="text-secondary small"&gt;計算・作業スピード&lt;/span&gt;&lt;/div&gt;
&lt;p class="rq-desc mb-2 rq-clamp-3"&gt;単位・比例・グラフ処理などを、ミスなく時間内に解き進める力&lt;/p&gt;
&lt;div class="list-group list-group-flush"&gt;&lt;a class="list-group-item list-group-item-action" href="https://rika-quest.com/column/nayami-calculation-slow/"&gt;計算が遅くて間に合わない&lt;/a&gt;&lt;br /&gt;
&lt;a class="list-group-item list-group-item-action" href="https://rika-quest.com/column/nayami-physics-graph/"&gt;物理のグラフ問題が苦手&lt;/a&gt;&lt;/div&gt;
&lt;/div&gt;
&lt;/div&gt;
&lt;/div&gt;
&lt;div class="col-12 col-md-6"&gt;
&lt;div class="card rq-card-hover rq-card-compact h-100 border-0 shadow-sm rounded-4"&gt;
&lt;div class="card-body"&gt;
&lt;div class="d-flex align-items-center gap-2 mb-2"&gt;&lt;span class="badge rq-pill rounded-pill"&gt;④ 書く&lt;/span&gt;&lt;br /&gt;
&lt;span class="text-secondary small"&gt;理由説明・記述&lt;/span&gt;&lt;/div&gt;
&lt;p class="rq-desc mb-2 rq-clamp-3"&gt;根拠→結論の順に短く正確に書く力（部分点を狙う）&lt;/p&gt;
&lt;div class="list-group list-group-flush"&gt;&lt;a class="list-group-item list-group-item-action" href="https://rika-quest.com/column/nayami-writing/"&gt;理科の記述で点が取れない&lt;/a&gt;&lt;br /&gt;
&lt;a class="list-group-item list-group-item-action" href="https://rika-quest.com/column/nayami-review-not-working/"&gt;復習しているのに次で同じミス&lt;/a&gt;&lt;/div&gt;
&lt;/div&gt;
&lt;/div&gt;
&lt;/div&gt;
&lt;/div&gt;
&lt;div class="alert rq-callout rounded-4 p-4 mt-4 mb-0"&gt;
&lt;div class="fw-bold mb-2"&gt;「理科が苦手／手が止まる」も、原因は分解できます。&lt;/div&gt;
&lt;ul class="mb-2"&gt;
&lt;li&gt;範囲が広く、優先順位が立たない（学習プランの問題）&lt;/li&gt;
&lt;li&gt;読めない・つながらない・処理できない（技術の不足）&lt;/li&gt;
&lt;li&gt;直し方が分からず、復習が空回りしている（復習サイクルの問題）&lt;/li&gt;
&lt;/ul&gt;
&lt;div class="small text-secondary mb-2"&gt;まずは「学習の始め方」や「苦手意識」から整理したい場合は、次の記事から入るとスムーズです。&lt;/div&gt;
&lt;div class="d-flex flex-wrap gap-2"&gt;&lt;a class="btn btn-outline-success btn-sm" href="https://rika-quest.com/column/nayami-how-to-start/"&gt;何から始めるべきか分からない&lt;/a&gt;&lt;br /&gt;
&lt;a class="btn btn-outline-success btn-sm" href="https://rika-quest.com/column/nayami-dislike-science/"&gt;理科が苦手・嫌いになってしまった&lt;/a&gt;&lt;/div&gt;
&lt;/div&gt;
&lt;/section&gt;
&lt;section id="rq-cause" class="mb-5"&gt;
&lt;div class="d-flex align-items-center gap-2 mb-2"&gt;
&lt;p&gt;&lt;span class="badge rq-badge rounded-pill"&gt;STEP 2&lt;/span&gt;&lt;/p&gt;
&lt;h2 class="mb-0"&gt;原因の切り分け：典型パターンは3つです&lt;/h2&gt;
&lt;/div&gt;
&lt;p class="text-secondary"&gt;悩みは細かく見えても、原因は大きく3つに集約されます。いまの状況に近いものを選ぶと、対策の優先順位が決まります。&lt;/p&gt;
&lt;div class="row g-3"&gt;
&lt;div class="col-12 col-lg-4"&gt;
&lt;div class="card rq-card-hover rq-card-compact h-100 border-0 shadow-sm rounded-4"&gt;
&lt;div class="card-body d-flex flex-column"&gt;
&lt;div class="d-flex flex-wrap align-items-center gap-2 mb-2"&gt;&lt;span class="badge bg-success rounded-pill"&gt;パターンA&lt;/span&gt;&lt;br /&gt;
&lt;span class="fw-bold"&gt;定着していない（覚えても抜ける）&lt;/span&gt;&lt;/div&gt;
&lt;ul class="mb-2 small"&gt;
&lt;li&gt;「言える」けれど、選択肢になると判断が鈍る&lt;/li&gt;
&lt;li&gt;似たもの（気体・水溶液・分類）を混同する&lt;/li&gt;
&lt;/ul&gt;
&lt;p class="mb-2 rq-desc rq-clamp-3"&gt;暗記量より、&lt;strong&gt;分類の軸&lt;/strong&gt;と&lt;strong&gt;確認テストの作り方&lt;/strong&gt;を見直す方が効きます。&lt;/p&gt;
&lt;div class="mt-auto d-flex flex-wrap gap-2"&gt;&lt;a class="btn btn-outline-success btn-sm" href="https://rika-quest.com/column/nayami-memorize-not-sticking/"&gt;暗記しても身につかない&lt;/a&gt;&lt;br /&gt;
&lt;a class="btn btn-outline-success btn-sm" href="https://rika-quest.com/column/nayami-classification-mixup/"&gt;分類問題で混同する&lt;/a&gt;&lt;/div&gt;
&lt;/div&gt;
&lt;/div&gt;
&lt;/div&gt;
&lt;div class="col-12 col-lg-4"&gt;
&lt;div class="card rq-card-hover rq-card-compact h-100 border-0 shadow-sm rounded-4"&gt;
&lt;div class="card-body d-flex flex-column"&gt;
&lt;div class="d-flex flex-wrap align-items-center gap-2 mb-2"&gt;&lt;span class="badge bg-success rounded-pill"&gt;パターンB&lt;/span&gt;&lt;br /&gt;
&lt;span class="fw-bold"&gt;活用できていない（状況に合わせて使えない）&lt;/span&gt;&lt;/div&gt;
&lt;ul class="mb-2 small"&gt;
&lt;li&gt;単元は分かるのに、初見の問題で得点を逃す&lt;/li&gt;
&lt;li&gt;条件を読み飛ばして、ズレた答えになる&lt;/li&gt;
&lt;/ul&gt;
&lt;p class="mb-2 rq-desc rq-clamp-3"&gt;&lt;strong&gt;条件→根拠→結論&lt;/strong&gt;の順に「使う情報」を選ぶトレーニングが必要です。&lt;/p&gt;
&lt;div class="mt-auto d-flex flex-wrap gap-2"&gt;&lt;a class="btn btn-outline-success btn-sm" href="https://rika-quest.com/column/nayami-cant-apply-knowledge/"&gt;知識があっても解けない&lt;/a&gt;&lt;br /&gt;
&lt;a class="btn btn-outline-success btn-sm" href="https://rika-quest.com/column/nayami-experiment-reading/"&gt;実験問題の読み取りで落とす&lt;/a&gt;&lt;/div&gt;
&lt;/div&gt;
&lt;/div&gt;
&lt;/div&gt;
&lt;div class="col-12 col-lg-4"&gt;
&lt;div class="card rq-card-hover rq-card-compact h-100 border-0 shadow-sm rounded-4"&gt;
&lt;div class="card-body d-flex flex-column"&gt;
&lt;div class="d-flex flex-wrap align-items-center gap-2 mb-2"&gt;&lt;span class="badge bg-success rounded-pill"&gt;パターンC&lt;/span&gt;&lt;br /&gt;
&lt;span class="fw-bold"&gt;精度が低い／ミスが多い（時間内に終わらない）&lt;/span&gt;&lt;/div&gt;
&lt;ul class="mb-2 small"&gt;
&lt;li&gt;計算・グラフ・作図が絡むと時間が足りない&lt;/li&gt;
&lt;li&gt;単位・比例・読み取りのミスで落とす&lt;/li&gt;
&lt;/ul&gt;
&lt;p class="mb-2 rq-desc rq-clamp-3"&gt;難問を増やすより、&lt;strong&gt;基本的な解き方&lt;/strong&gt;を定着させて安定させます。&lt;/p&gt;
&lt;div class="mt-auto d-flex flex-wrap gap-2"&gt;&lt;a class="btn btn-outline-success btn-sm" href="https://rika-quest.com/column/nayami-calculation-slow/"&gt;計算が遅い&lt;/a&gt;&lt;br /&gt;
&lt;a class="btn btn-outline-success btn-sm" href="https://rika-quest.com/column/nayami-graph-table-reading/"&gt;図表で詰まる&lt;/a&gt;&lt;/div&gt;
&lt;/div&gt;
&lt;/div&gt;
&lt;/div&gt;
&lt;/div&gt;
&lt;/section&gt;
&lt;section id="rq-steps" class="mb-5"&gt;
&lt;div class="d-flex align-items-center gap-2 mb-2"&gt;
&lt;p&gt;&lt;span class="badge rq-badge rounded-pill"&gt;STEP 3&lt;/span&gt;&lt;/p&gt;
&lt;h2 class="mb-0"&gt;改善のための学習サイクル：1週間単位で「戻す→積む→確かめる」&lt;/h2&gt;
&lt;/div&gt;
&lt;p class="text-secondary"&gt;理科は「その場で分かったつもり」になりやすい科目です。&lt;strong&gt;伸ばす&lt;/strong&gt;ときは、次の順で回すと再現性が上がります。&lt;/p&gt;
&lt;div class="card rq-callout rounded-4 p-0"&gt;
&lt;div class="card-body p-4"&gt;
&lt;ol class="list-group list-group-numbered"&gt;
&lt;li class="list-group-item"&gt;
&lt;div class="fw-bold"&gt;現状を分析する&lt;/div&gt;
&lt;p&gt;直近の答案から「&lt;strong&gt;ミスの傾向&lt;/strong&gt;」を3つに絞る（読み／活用／精度）&lt;/li&gt;
&lt;li class="list-group-item"&gt;
&lt;div class="fw-bold"&gt;集中的にトレーニングする&lt;/div&gt;
&lt;p&gt;苦手なパターンだけを、短い演習で集中補強（範囲を広げすぎない）&lt;/li&gt;
&lt;li class="list-group-item"&gt;
&lt;div class="fw-bold"&gt;定着を確認する&lt;/div&gt;
&lt;p&gt;翌日～3日後に「類似問題チェック」で再テスト（定着の穴を埋める）&lt;/li&gt;
&lt;li class="list-group-item"&gt;
&lt;div class="fw-bold"&gt;分野をミックスする&lt;/div&gt;
&lt;p&gt;週末に複数の単元を混ぜて小テスト（本番形式に寄せる）&lt;/li&gt;
&lt;/ol&gt;
&lt;div class="mt-3 small text-secondary"&gt;「復習しているのに同じミス」を減らしたい場合は、復習の組み立てを先に直す方が早いです。&lt;br /&gt;
→ &lt;a href="https://rika-quest.com/column/nayami-review-not-working/"&gt;復習が効かないときの整理&lt;/a&gt;&lt;/div&gt;
&lt;/div&gt;
&lt;/div&gt;
&lt;div class="mt-4"&gt;
&lt;p class="mb-2"&gt;分野別に補強したい場合は、下の分野ページ（物理／化学／生物／地学）を入口にしてください。&lt;br /&gt;
単元解説ではなく、悩み記事から必要なところだけ選んで学べるように構成しています。&lt;/p&gt;
&lt;div class="d-flex flex-wrap gap-2"&gt;&lt;a class="btn btn-outline-success btn-sm" href="https://rika-quest.com/column/physics/"&gt;物理（力・電気・光・圧力 など）&lt;/a&gt;&lt;br /&gt;
&lt;a class="btn btn-outline-success btn-sm" href="https://rika-quest.com/column/chemistry/"&gt;化学（水溶液・気体・燃焼 など）&lt;/a&gt;&lt;br /&gt;
&lt;a class="btn btn-outline-success btn-sm" href="https://rika-quest.com/column/creature/"&gt;生物（植物・人体・生態系 など）&lt;/a&gt;&lt;br /&gt;
&lt;a class="btn btn-outline-success btn-sm" href="https://rika-quest.com/column/geoscience/"&gt;地学（天体・天気・地層・地震火山 など）&lt;/a&gt;&lt;/div&gt;
&lt;/div&gt;
&lt;/section&gt;
&lt;section id="rq-miss" class="mb-5"&gt;
&lt;div class="d-flex align-items-center gap-2 mb-2"&gt;
&lt;p&gt;&lt;span class="badge rq-badge rounded-pill"&gt;STEP 4&lt;/span&gt;&lt;/p&gt;
&lt;h2 class="mb-0"&gt;よくあるミスと修正：誤答の「根拠」を言えるようにする&lt;/h2&gt;
&lt;/div&gt;
&lt;p class="text-secondary"&gt;&lt;strong&gt;取りこぼし&lt;/strong&gt;が続くときは、答え合わせの時間が「正解を見て終わり」になっています。&lt;br /&gt;
直すべきは、答えではなく&lt;strong&gt;誤答に至った流れ&lt;/strong&gt;です。次の観点でメモを残すと、同じ傾向の問題が出たときに対応できます。&lt;/p&gt;
&lt;div class="row g-3 mb-3"&gt;
&lt;div class="col-12 col-lg-6"&gt;
&lt;div class="card border-0 shadow-sm rounded-4 h-100"&gt;
&lt;div class="card-body p-4"&gt;
&lt;div class="fw-bold mb-2"&gt;直しメモの観点（4つ）&lt;/div&gt;
&lt;ul class="mb-0"&gt;
&lt;li&gt;&lt;strong&gt;読み落とし：&lt;/strong&gt;条件（増やした／減らした、温度、時間、向き）を拾えていたか&lt;/li&gt;
&lt;li&gt;&lt;strong&gt;根拠不足：&lt;/strong&gt;グラフ・表・図から「必要な情報」を抜き出せていたか&lt;/li&gt;
&lt;li&gt;&lt;strong&gt;使い分け：&lt;/strong&gt;似た知識を区別するポイントを言語化できるか&lt;/li&gt;
&lt;li&gt;&lt;strong&gt;処理ミス：&lt;/strong&gt;単位、比例、読み取り、計算の進め方のどこで&lt;strong&gt;ミスが起きた&lt;/strong&gt;か&lt;/li&gt;
&lt;/ul&gt;
&lt;/div&gt;
&lt;/div&gt;
&lt;/div&gt;
&lt;div class="col-12 col-lg-6"&gt;
&lt;div class="card rq-callout rounded-4 h-100"&gt;
&lt;div class="card-body p-4"&gt;
&lt;div class="fw-bold mb-2"&gt;ここから「症状別」へ進む&lt;/div&gt;
&lt;div class="d-flex flex-wrap gap-2"&gt;&lt;a class="btn btn-outline-success btn-sm" href="https://rika-quest.com/column/nayami-experiment-reading/"&gt;実験の読み取り&lt;/a&gt;&lt;br /&gt;
&lt;a class="btn btn-outline-success btn-sm" href="https://rika-quest.com/column/nayami-graph-table-reading/"&gt;図表の読み取り&lt;/a&gt;&lt;br /&gt;
&lt;a class="btn btn-outline-success btn-sm" href="https://rika-quest.com/column/nayami-calculation-slow/"&gt;計算が遅い&lt;/a&gt;&lt;br /&gt;
&lt;a class="btn btn-outline-success btn-sm" href="https://rika-quest.com/column/nayami-writing/"&gt;記述が苦手&lt;/a&gt;&lt;/div&gt;
&lt;div class="small text-secondary mt-2"&gt;「どれが自分に当てはまるか分からない」場合は、上から順に読み、該当する記事にだけ進むのが効率的です。&lt;/div&gt;
&lt;/div&gt;
&lt;/div&gt;
&lt;/div&gt;
&lt;/div&gt;
&lt;p&gt;&lt;!-- （中略：カード群はそのまま） --&gt;&lt;/p&gt;
&lt;/section&gt;
&lt;section id="rq-home" class="mb-5"&gt;
&lt;div class="d-flex align-items-center gap-2 mb-2"&gt;
&lt;p&gt;&lt;span class="badge rq-badge rounded-pill"&gt;STEP 5&lt;/span&gt;&lt;/p&gt;
&lt;h2 class="mb-0"&gt;家庭での回し方：週の学習プラン（テスト直し→弱点補強→確認）&lt;/h2&gt;
&lt;/div&gt;
&lt;p class="text-secondary"&gt;家庭学習で最も差がつくのは「どれだけやったか」ではなく、「同じ&lt;strong&gt;取りこぼし&lt;/strong&gt;が減る仕組みになっているか」です。&lt;br /&gt;
次の3点だけでも意識すると、復習の精度が変わります。&lt;/p&gt;
&lt;div class="card rq-callout rounded-4"&gt;
&lt;div class="card-body p-4"&gt;
&lt;div class="row g-3"&gt;
&lt;div class="col-12 col-lg-8"&gt;
&lt;ul class="mb-2"&gt;
&lt;li&gt;&lt;strong&gt;テスト直しは“分析メモ”まで：&lt;/strong&gt;「なぜ誤ったか」を1行で書く（読み落とし／分析ミス／混同／計算ミス）&lt;/li&gt;
&lt;li&gt;&lt;strong&gt;直しは“類似問題”で終える：&lt;/strong&gt;翌日～3日後に、似た傾向の問題で再テストする&lt;/li&gt;
&lt;li&gt;&lt;strong&gt;増やすのは“苦手なパターン”だけ：&lt;/strong&gt;範囲を広げすぎない（弱点が散らばるほど、復習が追いつかなくなるため）&lt;/li&gt;
&lt;/ul&gt;
&lt;div class="small text-secondary mb-0"&gt;直前期の取り組み（残り2週間の優先順位）に悩む場合は、こちらから入ってください。&lt;br /&gt;
→ &lt;a href="https://rika-quest.com/column/nayami-last-2weeks/"&gt;残り2週間、理科をどう&lt;strong&gt;仕上げる&lt;/strong&gt;か&lt;/a&gt;&lt;/div&gt;
&lt;/div&gt;
&lt;div class="col-12 col-lg-4"&gt;
&lt;div class="bg-white border border-rq rounded-4 p-3 h-100"&gt;
&lt;div class="fw-bold mb-2"&gt;週の基本セット&lt;/div&gt;
&lt;div class="small text-secondary mb-2"&gt;&lt;strong&gt;迷った&lt;/strong&gt;ら、まずこれだけで十分です。&lt;/div&gt;
&lt;div class="list-group list-group-flush small"&gt;
&lt;div class="list-group-item"&gt;① テスト直し（原因の分析）&lt;/div&gt;
&lt;div class="list-group-item"&gt;② 苦手パターンの演習&lt;/div&gt;
&lt;div class="list-group-item"&gt;③ 類題チェック（再テスト）&lt;/div&gt;
&lt;/div&gt;
&lt;/div&gt;
&lt;/div&gt;
&lt;/div&gt;
&lt;/div&gt;
&lt;/div&gt;
&lt;/section&gt;
&lt;p&gt;&lt;!-- ▼ ここが今回の修正ポイント：FAQ（BS4 → BS5） --&gt;&lt;/p&gt;
&lt;section id="rq-faq" class="mb-5"&gt;
&lt;div class="d-flex align-items-center gap-2 mb-2"&gt;
&lt;p&gt;&lt;span class="badge rq-badge rounded-pill"&gt;FAQ&lt;/span&gt;&lt;/p&gt;
&lt;h2 class="mb-0"&gt;よくある質問&lt;/h2&gt;
&lt;/div&gt;
&lt;div id="rqFaq" class="accordion"&gt;
&lt;div class="card"&gt;
&lt;div id="rqFaqH1" class="card-header"&gt;
&lt;h3 class="mb-0"&gt;&lt;button class="btn btn-link text-left w-100" type="button" data-bs-toggle="collapse" data-bs-target="#rqFaqC1" aria-expanded="true" aria-controls="rqFaqC1"&gt;&lt;br /&gt;
Q1. 理科は「暗記」だけで間に合いますか？&lt;br /&gt;
&lt;/button&gt;&lt;/h3&gt;
&lt;/div&gt;
&lt;div id="rqFaqC1" class="collapse show" aria-labelledby="rqFaqH1" data-bs-parent="#rqFaq"&gt;
&lt;div class="card-body"&gt;用語暗記は必要ですが、得点を分けるのは「条件を読む」「根拠を拾う」「知識を活用する」「図表を処理する」部分です。&lt;br /&gt;
暗記を増やす前に、&lt;strong&gt;取りこぼし&lt;/strong&gt;がどこで起きているかを分析すると、解決への道筋が見えます。&lt;/div&gt;
&lt;/div&gt;
&lt;/div&gt;
&lt;div class="card"&gt;
&lt;div id="rqFaqH2" class="card-header"&gt;
&lt;h3 class="mb-0"&gt;&lt;button class="btn btn-link text-left w-100 collapsed" type="button" data-bs-toggle="collapse" data-bs-target="#rqFaqC2" aria-expanded="false" aria-controls="rqFaqC2"&gt;&lt;br /&gt;
Q2. 実験問題が苦手です。どこから改善すればいいですか？&lt;br /&gt;
&lt;/button&gt;&lt;/h3&gt;
&lt;/div&gt;
&lt;div id="rqFaqC2" class="collapse" aria-labelledby="rqFaqH2" data-bs-parent="#rqFaq"&gt;
&lt;div class="card-body"&gt;まずは「&lt;strong&gt;段階&lt;/strong&gt;・条件・結果」を線で結ぶ読み方に戻すのが有効です。答えの数値だけを見るのではなく、表やグラフの“根拠”を言葉にする練習から始めてください。&lt;br /&gt;
→ &lt;a href="https://rika-quest.com/column/nayami-experiment-reading/"&gt;実験問題の読み取り&lt;/a&gt;&lt;/div&gt;
&lt;/div&gt;
&lt;/div&gt;
&lt;div class="card"&gt;
&lt;div id="rqFaqH3" class="card-header"&gt;
&lt;h3 class="mb-0"&gt;&lt;button class="btn btn-link text-left w-100 collapsed" type="button" data-bs-toggle="collapse" data-bs-target="#rqFaqC3" aria-expanded="false" aria-controls="rqFaqC3"&gt;&lt;br /&gt;
Q3. グラフが出ると時間が足りません。&lt;br /&gt;
&lt;/button&gt;&lt;/h3&gt;
&lt;/div&gt;
&lt;div id="rqFaqC3" class="collapse" aria-labelledby="rqFaqH3" data-bs-parent="#rqFaq"&gt;
&lt;div class="card-body"&gt;読み取りに混乱が生じている可能性が高いです。「増える／減る」「比例」「単位」を最初に明確にし、どの量を比較するかを決めてから読み始めると安定します。&lt;br /&gt;
→ &lt;a href="https://rika-quest.com/column/nayami-graph-table-reading/"&gt;グラフ・表の読み方&lt;/a&gt; ／ &lt;a href="https://rika-quest.com/column/nayami-physics-graph/"&gt;物理のグラフ&lt;/a&gt;&lt;/div&gt;
&lt;/div&gt;
&lt;/div&gt;
&lt;div class="card"&gt;
&lt;div id="rqFaqH4" class="card-header"&gt;
&lt;h3 class="mb-0"&gt;&lt;button class="btn btn-link text-left w-100 collapsed" type="button" data-bs-toggle="collapse" data-bs-target="#rqFaqC4" aria-expanded="false" aria-controls="rqFaqC4"&gt;&lt;br /&gt;
Q4. どの記事から読むべきか迷います。&lt;br /&gt;
&lt;/button&gt;&lt;/h3&gt;
&lt;/div&gt;
&lt;div id="rqFaqC4" class="collapse" aria-labelledby="rqFaqH4" data-bs-parent="#rqFaq"&gt;
&lt;div class="card-body"&gt;「何から始めるか分からない」場合は、まず学習環境を&lt;strong&gt;整えて&lt;/strong&gt;から、現在の状況に合う記事へ進むのがスムーズです。&lt;br /&gt;
→ &lt;a href="https://rika-quest.com/column/nayami-how-to-start/"&gt;理科の勉強の始め方&lt;/a&gt;&lt;/div&gt;
&lt;/div&gt;
&lt;/div&gt;
&lt;div class="card"&gt;
&lt;div id="rqFaqH5" class="card-header"&gt;
&lt;h3 class="mb-0"&gt;&lt;button class="btn btn-link text-left w-100 collapsed" type="button" data-bs-toggle="collapse" data-bs-target="#rqFaqC5" aria-expanded="false" aria-controls="rqFaqC5"&gt;&lt;br /&gt;
Q5. 復習しているのに点が変わりません。&lt;br /&gt;
&lt;/button&gt;&lt;/h3&gt;
&lt;/div&gt;
&lt;div id="rqFaqC5" class="collapse" aria-labelledby="rqFaqH5" data-bs-parent="#rqFaq"&gt;
&lt;div class="card-body"&gt;直しが「理解で終わっている」可能性があります。翌日～数日後に同じ傾向の問題で再テストし、&lt;strong&gt;ミス&lt;/strong&gt;が減るかを確認してください。&lt;br /&gt;
→ &lt;a href="https://rika-quest.com/column/nayami-review-not-working/"&gt;復習が効かないときの整理&lt;/a&gt;&lt;/div&gt;
&lt;/div&gt;
&lt;/div&gt;
&lt;/div&gt;
&lt;/section&gt;
&lt;p&gt;&lt;!-- （以下、rq-next / rq-cta はそのまま） --&gt;&lt;/p&gt;
&lt;/div&gt;
&lt;/div&gt;
------</t>
  </si>
  <si>
    <t>https://rika-quest.com/column/seed/</t>
  </si>
  <si>
    <t>以下のページは不自然なワードを使用しています。
これらを適切に自然な言葉に置き換えて下さい。
なお、本文の装飾や構造は絶対に変えないでください。
【対象ページURL】
https://rika-quest.com/column/seed/
【検出された不自然ワード】
- 導線
- 次の一手
- 網羅
【本文】
------
&lt;div class="container my-4"&gt;
&lt;p&gt;&lt;!-- Hero Section --&gt;&lt;/p&gt;
&lt;div class="card shadow-sm mb-4 border-0" style="background: linear-gradient(135deg, #2e7d32, #00695c); color: #fff;"&gt;
&lt;div class="card-body p-4"&gt;
&lt;div class="d-flex flex-wrap justify-content-between align-items-center mb-2"&gt;&lt;span class="badge bg-warning text-dark mb-2" style="font-size: 0.8rem;"&gt;中学受験理科／生物分野&lt;/span&gt;&lt;br /&gt;
&lt;span class="badge bg-light text-dark mb-2" style="font-size: 0.75rem;"&gt;種子のつくり・有胚乳種子と無胚乳種子&lt;/span&gt;&lt;/div&gt;
&lt;h1 class="card-title mb-3" style="font-size: 1.9rem; line-height: 1.5;"&gt;種子のつくりを動画とまとめで整理しよう&lt;/h1&gt;
&lt;p class="card-text mb-0" style="font-size: 0.98rem;"&gt;今回は&lt;strong&gt;種子のつくり&lt;/strong&gt;について学びます。有胚乳種子と無胚乳種子の違いを、&lt;br /&gt;
図と身近な例え（お弁当箱）でイメージしながら整理していきましょう。&lt;/p&gt;
&lt;p class="mt-3 mb-0" style="font-size: 0.9rem;"&gt;生物分野の中での位置づけや、よくある引っ掛かりポイントまでまとめて整理したい方は、&lt;a style="color: #fff; text-decoration: underline;" href="https://rika-quest.com/column/creature/"&gt;生物分野の特徴と引っ掛かりポイント【全体像はこちら】&lt;/a&gt;もあわせてご確認ください。&lt;/p&gt;
&lt;/div&gt;
&lt;/div&gt;
&lt;p&gt;&lt;!-- 動画で学ぶ：種子のつくり --&gt;&lt;/p&gt;
&lt;h2 class="mb-3"&gt;動画で学ぶ：種子のつくり&lt;/h2&gt;
&lt;div class="text-center mb-4"&gt;
&lt;div style="max-width: 720px; margin: 0 auto;"&gt;&lt;iframe title="YouTube video player" src="https://www.youtube.com/embed/D-oDmWo_gIY" width="560" height="315" frameborder="0" allowfullscreen="allowfullscreen"&gt;&lt;/iframe&gt;&lt;/div&gt;
&lt;p class="mt-2 mb-0" style="font-size: 0.85rem; color: #555;"&gt;※動画では、有胚乳種子・無胚乳種子の違いを図とともに解説しています。&lt;/p&gt;
&lt;/div&gt;
&lt;p&gt;&lt;!-- はじめに：種子とは？ --&gt;&lt;/p&gt;
&lt;h2 class="mt-4 mb-3"&gt;はじめに：種子とは？&lt;/h2&gt;
&lt;div class="card mb-4 border-0 shadow-sm"&gt;
&lt;div class="card-body"&gt;
&lt;p&gt;今回は&lt;strong&gt;種子のつくり&lt;/strong&gt;について話していきます。種子、簡単に言うと植物の「種」のことです。&lt;br /&gt;
この種子には、実は&lt;strong&gt;2種類&lt;/strong&gt;あります。&lt;/p&gt;
&lt;p&gt;それが、&lt;span style="color: #ff0000;"&gt;有胚乳種子（ゆうはいにゅうしゅし）&lt;/span&gt;と&lt;br /&gt;
&lt;span style="color: #ff0000;"&gt;無胚乳種子（むはいにゅうしゅし）&lt;/span&gt;です。&lt;/p&gt;
&lt;/div&gt;
&lt;/div&gt;
&lt;p&gt;&lt;!-- 種子の分類：有胚乳種子と無胚乳種子 --&gt;&lt;/p&gt;
&lt;h2 class="mt-4 mb-3"&gt;種子の分類：有胚乳種子と無胚乳種子&lt;/h2&gt;
&lt;div class="card mb-4 border-0 shadow-sm"&gt;
&lt;div class="card-body"&gt;
&lt;div class="text-center mb-3"&gt;
&lt;p&gt;&lt;img fetchpriority="high" decoding="async" class="alignnone wp-image-177 img-fluid" src="https://rika-quest.com/wp-content/uploads/2023/03/画像5-1024x783.png" sizes="(max-width: 459px) 100vw, 459px" srcset="https://rika-quest.com/wp-content/uploads/2023/03/画像5-1024x783.png 1024w, https://rika-quest.com/wp-content/uploads/2023/03/画像5-300x229.png 300w, https://rika-quest.com/wp-content/uploads/2023/03/画像5-768x587.png 768w, https://rika-quest.com/wp-content/uploads/2023/03/画像5-1536x1174.png 1536w, https://rika-quest.com/wp-content/uploads/2023/03/画像5-2048x1566.png 2048w" alt="種子のつくりと有胚乳種子・無胚乳種子の違い" width="459" height="351" /&gt;&lt;/p&gt;
&lt;p class="mt-2 mb-0" style="font-size: 0.85rem; color: #555;"&gt;※インゲン豆・トウモロコシ・ひまわり・柿を例に、有胚乳種子と無胚乳種子の違いを示した図。&lt;/p&gt;
&lt;/div&gt;
&lt;p&gt;図では、インゲン豆とトウモロコシ、ひまわりや柿を例にしています。&lt;/p&gt;
&lt;ul&gt;
&lt;li&gt;&lt;strong&gt;無胚乳種子の代表例&lt;/strong&gt;……豆系（インゲン豆）やひまわり など&lt;/li&gt;
&lt;li&gt;&lt;strong&gt;有胚乳種子の代表例&lt;/strong&gt;……トウモロコシ・柿 など&lt;/li&gt;
&lt;/ul&gt;
&lt;h3 class="mt-3 mb-2"&gt;覚え方のコツ&lt;/h3&gt;
&lt;p&gt;「どうやって覚えたらいいですか？」とよく質問されます。雑な、でも覚えやすい言い方をすると、&lt;br /&gt;
私たちが&lt;span style="color: #0000ff;"&gt;主食として食べている系が有胚乳種子&lt;/span&gt;です。&lt;/p&gt;
&lt;ul&gt;
&lt;li&gt;トウモロコシ、小麦、稲（お米）などの&lt;strong&gt;主食系 → 有胚乳種子&lt;/strong&gt;&lt;/li&gt;
&lt;li&gt;インゲン豆・ひまわりなどの&lt;strong&gt;豆系 → 無胚乳種子&lt;/strong&gt;&lt;/li&gt;
&lt;/ul&gt;
&lt;p&gt;お米の白い部分は&lt;strong&gt;胚乳&lt;/strong&gt;です。柿やオシロイバナなど、特殊な例ももちろんありますが、&lt;br /&gt;
基本的なイメージとしては、&lt;br /&gt;
&lt;span style="color: #0000ff;"&gt;主食として食べている系が有胚乳種子、それ以外の豆系が無胚乳種子&lt;/span&gt;&lt;br /&gt;
と覚えておくと良いでしょう。&lt;/p&gt;
&lt;p class="mb-0"&gt;暗記の方法は人それぞれです。ここで紹介したのは一例なので、自分にとって覚えやすい方法を見つけてください。&lt;/p&gt;
&lt;/div&gt;
&lt;/div&gt;
&lt;p&gt;&lt;!-- 追加：本文中盤の導線（SP/STへ） --&gt;&lt;/p&gt;
&lt;h2 class="mt-4 mb-3"&gt;ここで止まりやすいポイントと、次の一手（保護者向けに）&lt;/h2&gt;
&lt;div class="card mb-4 border-0 shadow-sm"&gt;
&lt;div class="card-body"&gt;
&lt;p class="mb-3"&gt;「有胚乳／無胚乳」は覚えられても、テストでは&lt;strong&gt;“どこに栄養があるか（胚乳か子葉か）”を説明できるか&lt;/strong&gt;で差がつきやすい単元です。次の2点があいまいだと、復習の手間が増えがちです。&lt;/p&gt;
&lt;ul class="mb-3"&gt;
&lt;li&gt;&lt;strong&gt;胚乳の役割&lt;/strong&gt;（発芽直後の栄養源）を自分の言葉で言えるか&lt;/li&gt;
&lt;li&gt;&lt;strong&gt;無胚乳種子の栄養の置き場所&lt;/strong&gt;（子葉）までセットで言えるか&lt;/li&gt;
&lt;/ul&gt;
&lt;p class="mb-3" style="font-size: 0.95rem;"&gt;「暗記はできるのに点につながらない」と感じる場合は、分野全体の整理から入ると早いことがあります。&lt;/p&gt;
&lt;div class="d-flex flex-wrap gap-2"&gt;&lt;a class="btn btn-success btn-sm" href="https://rika-quest.com/kouza/#生物攻略講座"&gt;生物攻略講座の詳細を見る&lt;/a&gt;&lt;br /&gt;
&lt;a class="btn btn-outline-secondary btn-sm" href="https://rika-quest.com/greeting/"&gt;代表挨拶&lt;/a&gt;&lt;br /&gt;
&lt;a class="btn btn-outline-secondary btn-sm" href="https://rika-quest.com/company/"&gt;会社概要&lt;/a&gt;&lt;br /&gt;
&lt;a class="btn btn-link btn-sm" href="https://rika-quest.com/"&gt;トップへ&lt;/a&gt;&lt;/div&gt;
&lt;/div&gt;
&lt;/div&gt;
&lt;p&gt;&lt;!-- 生物攻略講座 CTAブロック --&gt;&lt;/p&gt;
&lt;div class="card mb-4 border-0 shadow-sm" style="border-left: 4px solid #2e7d32;"&gt;
&lt;div class="card-body" style="background-color: #e0ffe0;"&gt;
&lt;div class="d-flex flex-wrap align-items-center"&gt;
&lt;div class="me-3 mb-2"&gt;&lt;img decoding="async" style="max-width: 100px; height: auto;" src="https://rika-quest.com/wp-content/uploads/2021/07/しゅん吉クエスト正方形.jpg" alt="受験理科専門塾「しゅん吉クエスト」のロゴ" /&gt;&lt;/div&gt;
&lt;div&gt;
&lt;p class="mb-2" style="margin: 5px 0;"&gt;受験理科専門塾「しゅん吉クエスト」の&lt;strong&gt;『生物攻略講座』&lt;/strong&gt;：&lt;br /&gt;
植物・動物の分野を網羅し、五感を使った指導で知識の理解を深めます。&lt;/p&gt;
&lt;p&gt;&lt;a class="btn btn-success btn-sm" href="https://rika-quest.com/kouza/#生物攻略講座"&gt;&lt;br /&gt;
生物攻略講座の詳細を見る&lt;br /&gt;
&lt;/a&gt;&lt;/p&gt;
&lt;/div&gt;
&lt;/div&gt;
&lt;/div&gt;
&lt;/div&gt;
&lt;p&gt;&lt;!-- 胚乳とは？ --&gt;&lt;/p&gt;
&lt;h2 class="mt-4 mb-3"&gt;胚乳とは？&lt;/h2&gt;
&lt;div class="card mb-4 border-0 shadow-sm"&gt;
&lt;div class="card-body"&gt;
&lt;p&gt;そもそもこの&lt;strong&gt;胚乳（はいにゅう）&lt;/strong&gt;とは何でしょうか。&lt;br /&gt;
種は、要は&lt;span style="color: #ff6600;"&gt;植物の赤ちゃん&lt;/span&gt;です。&lt;/p&gt;
&lt;p&gt;種を土にまいて、&lt;strong&gt;発芽の条件（「水・空気・温度」）&lt;/strong&gt;がそろうと、芽が出てきます。&lt;/p&gt;
&lt;p&gt;そのとき、この種はどこから栄養分を手に入れていると思いますか？ 動物のように、&lt;br /&gt;
お母さんが「ほら、お食べ」と運んできてはくれません。&lt;/p&gt;
&lt;p&gt;だからこそ、植物の種は、&lt;strong&gt;胚乳と呼ばれる場所に栄養分をたっぷりためておき&lt;/strong&gt;、&lt;br /&gt;
そのエネルギーを使って、発芽後にぐんぐん大きくなっていくのです。&lt;/p&gt;
&lt;/div&gt;
&lt;/div&gt;
&lt;p&gt;&lt;!-- 無胚乳種子と子葉 --&gt;&lt;/p&gt;
&lt;h2 class="mt-4 mb-3"&gt;無胚乳種子と子葉&lt;/h2&gt;
&lt;div class="card mb-4 border-0 shadow-sm"&gt;
&lt;div class="card-body"&gt;
&lt;p&gt;「無胚乳種子は胚乳がないから、栄養がなくてそのまま死ぬのでは？」と思うかもしれませんが、そうではありません。&lt;/p&gt;
&lt;p&gt;無胚乳種子の場合は、&lt;strong&gt;子葉（しよう）という場所に栄養分を蓄えている&lt;/strong&gt;のです。&lt;br /&gt;
その栄養を使って、芽がニョキニョキと大きくなっていきます。&lt;/p&gt;
&lt;h3 class="mt-3 mb-2"&gt;お弁当箱のたとえで覚えよう&lt;/h3&gt;
&lt;p&gt;有胚乳種子と無胚乳種子の違いは、&lt;strong&gt;「お弁当箱を持っているかどうか」&lt;/strong&gt;にたとえるとイメージしやすくなります。&lt;/p&gt;
&lt;ul&gt;
&lt;li&gt;&lt;strong&gt;有胚乳種子：&lt;/strong&gt;弁当箱あり。&lt;br /&gt;
カバンの中にお弁当箱をつめて持ち歩いているイメージです。&lt;/li&gt;
&lt;li&gt;&lt;strong&gt;無胚乳種子：&lt;/strong&gt;弁当箱なし。&lt;br /&gt;
カバンの中に、からあげなどを直接入れているようなイメージです。&lt;/li&gt;
&lt;/ul&gt;
&lt;p class="mb-0"&gt;つまり、&lt;strong&gt;胚乳があるかないか&lt;/strong&gt;という違いは、&lt;br /&gt;
「弁当箱を持っている種子（有胚乳種子）」か「弁当箱はなくて子葉に直接栄養を持つ種子（無胚乳種子）」か、という違いです。&lt;br /&gt;
自分なりのイメージをつくって覚えていきましょう。&lt;/p&gt;
&lt;/div&gt;
&lt;/div&gt;
&lt;p&gt;&lt;!-- まとめ表 --&gt;&lt;/p&gt;
&lt;h2 class="mt-4 mb-3"&gt;種子のつくりについてのまとめ&lt;/h2&gt;
&lt;div class="table-responsive mb-4"&gt;
&lt;table class="table table-bordered align-middle mb-0"&gt;
&lt;tbody&gt;
&lt;tr style="background-color: #dfffd6;"&gt;
&lt;th&gt;項目&lt;/th&gt;
&lt;th&gt;内容&lt;/th&gt;
&lt;/tr&gt;
&lt;tr style="background-color: #ffffff;"&gt;
&lt;td class="fw-bold"&gt;種子の分類&lt;/td&gt;
&lt;td&gt;・&lt;strong&gt;有胚乳種子&lt;/strong&gt;：胚乳に栄養を蓄える種子&lt;br /&gt;
・&lt;strong&gt;無胚乳種子&lt;/strong&gt;：子葉に栄養を蓄える種子&lt;/td&gt;
&lt;/tr&gt;
&lt;tr style="background-color: #dfffd6;"&gt;
&lt;td class="fw-bold"&gt;代表的な例&lt;/td&gt;
&lt;td&gt;・&lt;strong&gt;有胚乳種子&lt;/strong&gt;：トウモロコシ、小麦、稲、柿&lt;br /&gt;
・&lt;strong&gt;無胚乳種子&lt;/strong&gt;：インゲン豆、ひまわり&lt;/td&gt;
&lt;/tr&gt;
&lt;tr style="background-color: #ffffff;"&gt;
&lt;td class="fw-bold"&gt;胚乳の役割&lt;/td&gt;
&lt;td&gt;・発芽時に植物の成長を支える&lt;strong&gt;栄養源&lt;/strong&gt;&lt;/td&gt;
&lt;/tr&gt;
&lt;tr style="background-color: #dfffd6;"&gt;
&lt;td class="fw-bold"&gt;発芽の条件&lt;/td&gt;
&lt;td&gt;・&lt;strong&gt;水&lt;/strong&gt;&lt;br /&gt;
・&lt;strong&gt;空気&lt;/strong&gt;&lt;br /&gt;
・&lt;strong&gt;適切な温度&lt;/strong&gt;&lt;/td&gt;
&lt;/tr&gt;
&lt;tr style="background-color: #ffffff;"&gt;
&lt;td class="fw-bold"&gt;イメージ&lt;/td&gt;
&lt;td&gt;・&lt;strong&gt;有胚乳種子&lt;/strong&gt;：弁当箱を持つ（胚乳に栄養）&lt;br /&gt;
・&lt;strong&gt;無胚乳種子&lt;/strong&gt;：弁当箱なしで、子葉に直接栄養を蓄える&lt;/td&gt;
&lt;/tr&gt;
&lt;/tbody&gt;
&lt;/table&gt;
&lt;/div&gt;
&lt;p&gt;&lt;!-- クイズで確認！ --&gt;&lt;/p&gt;
&lt;h2 class="mt-4 mb-3"&gt;クイズで確認！&lt;/h2&gt;
&lt;p class="mb-2"&gt;以下のクイズに挑戦して、種子のつくりと有胚乳種子・無胚乳種子の違いを確認してみましょう。&lt;br /&gt;
「正解を見る」ボタンを押すと答えが表示され、ボタンは非表示になります。&lt;/p&gt;
&lt;div class="table-responsive mb-4"&gt;
&lt;table class="table table-bordered align-middle mb-0"&gt;
&lt;tbody&gt;
&lt;tr style="background-color: #dfffd6;"&gt;
&lt;th&gt;問題&lt;/th&gt;
&lt;th&gt;選択肢&lt;/th&gt;
&lt;th&gt;正解を見る&lt;/th&gt;
&lt;/tr&gt;
&lt;tr style="background-color: #ffffff;"&gt;
&lt;td&gt;1. 有胚乳種子の特徴は？&lt;/td&gt;
&lt;td&gt;A. 胚乳に栄養を蓄える&lt;br /&gt;
B. 子葉に栄養を蓄える&lt;br /&gt;
C. 発芽しない&lt;br /&gt;
D. 種子がない&lt;/td&gt;
&lt;td&gt;&lt;button class="btn btn-sm btn-success"&gt;正解を見る&lt;/button&gt;&lt;/p&gt;
&lt;div id="answer1" style="display: none;"&gt;正解: A. 胚乳に栄養を蓄える&lt;/div&gt;
&lt;/td&gt;
&lt;/tr&gt;
&lt;tr style="background-color: #dfffd6;"&gt;
&lt;td&gt;2. 無胚乳種子の栄養源は？&lt;/td&gt;
&lt;td&gt;A. 胚乳&lt;br /&gt;
B. 子葉&lt;br /&gt;
C. 果実&lt;br /&gt;
D. 葉&lt;/td&gt;
&lt;td&gt;&lt;button class="btn btn-sm btn-success"&gt;正解を見る&lt;/button&gt;&lt;/p&gt;
&lt;div id="answer2" style="display: none;"&gt;正解: B. 子葉&lt;/div&gt;
&lt;/td&gt;
&lt;/tr&gt;
&lt;tr style="background-color: #ffffff;"&gt;
&lt;td&gt;3. 有胚乳種子の代表例は？&lt;/td&gt;
&lt;td&gt;A. ひまわり&lt;br /&gt;
B. インゲン豆&lt;br /&gt;
C. トウモロコシ&lt;br /&gt;
D. レンズ豆&lt;/td&gt;
&lt;td&gt;&lt;button class="btn btn-sm btn-success"&gt;正解を見る&lt;/button&gt;&lt;/p&gt;
&lt;div id="answer3" style="display: none;"&gt;正解: C. トウモロコシ&lt;/div&gt;
&lt;/td&gt;
&lt;/tr&gt;
&lt;tr style="background-color: #dfffd6;"&gt;
&lt;td&gt;4. 無胚乳種子の代表例は？&lt;/td&gt;
&lt;td&gt;A. 小麦&lt;br /&gt;
B. 稲&lt;br /&gt;
C. インゲン豆&lt;br /&gt;
D. 柿&lt;/td&gt;
&lt;td&gt;&lt;button class="btn btn-sm btn-success"&gt;正解を見る&lt;/button&gt;&lt;/p&gt;
&lt;div id="answer4" style="display: none;"&gt;正解: C. インゲン豆&lt;/div&gt;
&lt;/td&gt;
&lt;/tr&gt;
&lt;tr style="background-color: #ffffff;"&gt;
&lt;td&gt;5. 胚乳の役割は？&lt;/td&gt;
&lt;td&gt;A. 種子を守る&lt;br /&gt;
B. 栄養を蓄える&lt;br /&gt;
C. 水を運ぶ&lt;br /&gt;
D. 花粉を作る&lt;/td&gt;
&lt;td&gt;&lt;button class="btn btn-sm btn-success"&gt;正解を見る&lt;/button&gt;&lt;/p&gt;
&lt;div id="answer5" style="display: none;"&gt;正解: B. 栄養を蓄える&lt;/div&gt;
&lt;/td&gt;
&lt;/tr&gt;
&lt;tr style="background-color: #dfffd6;"&gt;
&lt;td&gt;6. 発芽に必要な条件に含まれないのは？&lt;/td&gt;
&lt;td&gt;A. 水&lt;br /&gt;
B. 空気&lt;br /&gt;
C. 温度&lt;br /&gt;
D. 光&lt;/td&gt;
&lt;td&gt;&lt;button class="btn btn-sm btn-success"&gt;正解を見る&lt;/button&gt;&lt;/p&gt;
&lt;div id="answer6" style="display: none;"&gt;正解: D. 光&lt;/div&gt;
&lt;/td&gt;
&lt;/tr&gt;
&lt;tr style="background-color: #ffffff;"&gt;
&lt;td&gt;7. 種子を弁当に例えると、有胚乳種子はどんな状態？&lt;/td&gt;
&lt;td&gt;A. 弁当箱を持っている&lt;br /&gt;
B. 弁当箱がない&lt;br /&gt;
C. 弁当箱が壊れている&lt;br /&gt;
D. 弁当箱を捨てている&lt;/td&gt;
&lt;td&gt;&lt;button class="btn btn-sm btn-success"&gt;正解を見る&lt;/button&gt;&lt;/p&gt;
&lt;div id="answer7" style="display: none;"&gt;正解: A. 弁当箱を持っている&lt;/div&gt;
&lt;/td&gt;
&lt;/tr&gt;
&lt;tr style="background-color: #dfffd6;"&gt;
&lt;td&gt;8. トウモロコシが有胚乳種子である理由は？&lt;/td&gt;
&lt;td&gt;A. 子葉に栄養を蓄えている&lt;br /&gt;
B. 胚乳に栄養を蓄えている&lt;br /&gt;
C. 根に栄養を蓄えている&lt;br /&gt;
D. 種子がない&lt;/td&gt;
&lt;td&gt;&lt;button class="btn btn-sm btn-success"&gt;正解を見る&lt;/button&gt;&lt;/p&gt;
&lt;div id="answer8" style="display: none;"&gt;正解: B. 胚乳に栄養を蓄えている&lt;/div&gt;
&lt;/td&gt;
&lt;/tr&gt;
&lt;tr style="background-color: #ffffff;"&gt;
&lt;td&gt;9. 無胚乳種子の栄養蓄積場所はどこ？&lt;/td&gt;
&lt;td&gt;A. 胚乳&lt;br /&gt;
B. 子葉&lt;br /&gt;
C. 果実&lt;br /&gt;
D. 葉&lt;/td&gt;
&lt;td&gt;&lt;button class="btn btn-sm btn-success"&gt;正解を見る&lt;/button&gt;&lt;/p&gt;
&lt;div id="answer9" style="display: none;"&gt;正解: B. 子葉&lt;/div&gt;
&lt;/td&gt;
&lt;/tr&gt;
&lt;tr style="background-color: #dfffd6;"&gt;
&lt;td&gt;10. 発芽の条件に該当するのは？&lt;/td&gt;
&lt;td&gt;A. 温度、光、水&lt;br /&gt;
B. 空気、光、温度&lt;br /&gt;
C. 水、空気、温度&lt;br /&gt;
D. 水、光、土壌&lt;/td&gt;
&lt;td&gt;&lt;button class="btn btn-sm btn-success"&gt;正解を見る&lt;/button&gt;&lt;/p&gt;
&lt;div id="answer10" style="display: none;"&gt;正解: C. 水、空気、温度&lt;/div&gt;
&lt;/td&gt;
&lt;/tr&gt;
&lt;/tbody&gt;
&lt;/table&gt;
&lt;/div&gt;
&lt;p&gt;&lt;!-- 追加：本文末尾の導線（TP/SP/STへ） --&gt;&lt;/p&gt;
&lt;h2 class="mt-4 mb-3"&gt;入塾を検討する方へ：判断に必要なページだけ、先に確認&lt;/h2&gt;
&lt;div class="card mb-4 border-0 shadow-sm"&gt;
&lt;div class="card-body"&gt;
&lt;p class="mb-3"&gt;この単元のように「覚え方は分かるけれど得点が安定しない」場合、復習の仕方より先に、&lt;strong&gt;どんな支援が受けられるか&lt;/strong&gt;を確認しておくと判断が早くなります。&lt;/p&gt;
&lt;ol class="mb-3"&gt;
&lt;li&gt;&lt;strong&gt;開講講座&lt;/strong&gt;：生物分野を含め、どこまで対応できるか&lt;/li&gt;
&lt;li&gt;&lt;strong&gt;代表挨拶&lt;/strong&gt;：指導で大切にしていること（相性の確認）&lt;/li&gt;
&lt;li&gt;&lt;strong&gt;会社概要&lt;/strong&gt;：運営情報の確認（安心材料）&lt;/li&gt;
&lt;/ol&gt;
&lt;div class="d-flex flex-wrap gap-2"&gt;&lt;a class="btn btn-success" style="min-width: 180px;" href="https://rika-quest.com/kouza/"&gt;開講講座を見る&lt;/a&gt;&lt;br /&gt;
&lt;a class="btn btn-outline-secondary" style="min-width: 140px;" href="https://rika-quest.com/greeting/"&gt;代表挨拶&lt;/a&gt;&lt;br /&gt;
&lt;a class="btn btn-outline-secondary" style="min-width: 140px;" href="https://rika-quest.com/company/"&gt;会社概要&lt;/a&gt;&lt;br /&gt;
&lt;a class="btn btn-link" href="https://rika-quest.com/"&gt;トップへ&lt;/a&gt;&lt;/div&gt;
&lt;/div&gt;
&lt;/div&gt;
&lt;p class="mb-0" style="font-size: 0.95rem;"&gt;生物分野の頻出単元をまとめて俯瞰したい方は、&lt;a href="https://rika-quest.com/column/creature/"&gt;生物分野の特徴と引っ掛かりポイント【全体像はこちら】&lt;/a&gt;もあわせてご確認ください。&lt;/p&gt;
&lt;p&gt;&lt;!-- 全体CTA：個別指導・講座案内 --&gt;&lt;/p&gt;
&lt;h2 class="mt-4 mb-3"&gt;しゅん吉クエストの授業で「理科を得意科目」にしよう&lt;/h2&gt;
&lt;div class="card mb-5 border-0 shadow-sm" style="background: linear-gradient(135deg, #e8f5e9, #ffffff);"&gt;
&lt;div class="card-body p-4"&gt;
&lt;div class="row align-items-center"&gt;
&lt;div class="col-md-8 mb-3 mb-md-0"&gt;
&lt;h3 class="h5 mb-2" style="color: #2e7d32;"&gt;暗記だけじゃない、「イメージで分かる」理科学習を体験しませんか？&lt;/h3&gt;
&lt;p class="mb-2" style="font-size: 0.95rem;"&gt;「種子のつくり」や「生物分野」が難しく感じるのは、&lt;strong&gt;用語とイメージがつながっていない&lt;/strong&gt;から。&lt;br /&gt;
しゅん吉クエストでは、動画・実験・図解を組み合わせて、&lt;br /&gt;
&lt;strong&gt;入試で点が取れる理解&lt;/strong&gt;を一緒に作っていきます。&lt;/p&gt;
&lt;ul class="mb-2" style="font-size: 0.9rem;"&gt;
&lt;li&gt;有胚乳種子・無胚乳種子など、生物の基礎を一から丁寧に解説&lt;/li&gt;
&lt;li&gt;一問一答ではなく、「なぜそうなるか」を押さえる授業&lt;/li&gt;
&lt;li&gt;オンライン／対面どちらも対応の&lt;strong&gt;完全１対１指導&lt;/strong&gt;&lt;/li&gt;
&lt;/ul&gt;
&lt;p class="mb-0" style="font-size: 0.9rem;"&gt;まずは講座一覧から、お子さまに合ったコースをご確認ください。&lt;/p&gt;
&lt;/div&gt;
&lt;div class="col-md-4 text-md-end text-center"&gt;&lt;a class="btn btn-success mb-2" style="min-width: 200px;" href="https://rika-quest.com/kouza/"&gt;&lt;br /&gt;
講座一覧・詳細を見る&lt;br /&gt;
&lt;/a&gt;&lt;a class="btn btn-outline-success btn-sm" style="min-width: 200px;" href="https://rika-quest.com/inquiry/"&gt;&lt;br /&gt;
体験授業・ご相談はこちら&lt;br /&gt;
&lt;/a&gt;&lt;/div&gt;
&lt;/div&gt;
&lt;/div&gt;
&lt;/div&gt;
&lt;/div&gt;
&lt;p&gt;&lt;!-- クイズ用スクリプト --&gt;&lt;br /&gt;
&lt;script&gt;
  function showAnswer(id, btn) {
    var el = document.getElementById(id);
    if (el) el.style.display = 'block';
    if (btn) btn.style.display = 'none';
  }
&lt;/script&gt;&lt;/p&gt;
------</t>
  </si>
  <si>
    <t>https://www.kokugo-trigger.com/column/jyuku/</t>
  </si>
  <si>
    <t>以下のページは不自然なワードを使用しています。
これらを適切に自然な言葉に置き換えて下さい。
なお、本文の装飾や構造は絶対に変えないでください。
【対象ページURL】
https://www.kokugo-trigger.com/column/jyuku/
【検出された不自然ワード】
- 手順
- 30秒
【本文】
------
&lt;p&gt;&lt;!-- 【SEOタイトル（titleタグ）推奨】 中学受験の国語に塾は必要？独学の限界と個別指導で伸ばす方法｜国語のトリガー 【SEOメタディスクリプション（170〜180字目安）推奨】 中学受験の国語は文章量・設問条件・記述の採点基準が絡み、独学だけでは原因特定と改善が難しいことがあります。過去問でのつまずき分析、語彙・漢字の定着チェック、苦手ジャンルに合わせた教材選定まで、国語塾を活用するメリットと注意点を整理します。 【代替タイトル案】 ・中学受験 国語の塾は必要？苦手な子ほど伸びる理由と塾選びのポイント｜国語のトリガー ・国語が苦手でも伸ばせる｜入試国語の難しさと塾で補えるポイント｜国語のトリガー 【代替メタ案（短め）】 国語は「解説を読んでも分からない」「苦手ジャンルでつまずく」などが起きやすい科目。過去問対策の進め方、語彙・漢字の継続チェック、記述の添削まで、塾のサポートが効く理由をまとめます。 --&gt;&lt;/p&gt;
&lt;div class="container my-4"&gt;
&lt;p&gt;&lt;!-- Hero --&gt;&lt;/p&gt;
&lt;section class="card shadow-sm border-0 mb-4" style="background: linear-gradient(135deg,#1a237e,#006064); color: #fff;"&gt;
&lt;div class="card-body p-4 p-md-5"&gt;
&lt;div class="d-flex flex-wrap gap-2 align-items-center mb-3"&gt;&lt;span class="badge bg-warning text-dark" style="font-size: .85rem;"&gt;中学受験／国語&lt;/span&gt;&lt;br /&gt;
&lt;span class="badge bg-light text-dark" style="font-size: .85rem;"&gt;塾の必要性&lt;/span&gt;&lt;br /&gt;
&lt;span class="badge bg-dark" style="font-size: .85rem;"&gt;学習の組み立て&lt;/span&gt;&lt;/div&gt;
&lt;p&gt;&lt;!-- WordPress側でH1（記事タイトル）が出る前提 --&gt;&lt;/p&gt;
&lt;p class="mb-3" style="font-size: 1.15rem; line-height: 1.95; font-weight: bold;"&gt;国語の学習にあたり塾は必要なのでしょうか？&lt;/p&gt;
&lt;p class="mb-0" style="opacity: .95; line-height: 1.95;"&gt;結論としては、&lt;strong&gt;「多くの場合、塾のサポートがあった方が伸び方が安定しやすい」&lt;/strong&gt;です。&lt;br /&gt;
中学受験の国語は、文章理解だけでなく、&lt;strong&gt;設問条件の処理&lt;/strong&gt;や&lt;strong&gt;根拠の取り方&lt;/strong&gt;、&lt;strong&gt;記述の作り方&lt;/strong&gt;まで複合的に求められます。&lt;br /&gt;
独学でも進められるケースはありますが、苦手意識が強い場合ほど「何を直すべきか」が見えにくく、遠回りになりやすい点に注意が必要です。&lt;/p&gt;
&lt;div class="mt-4 d-flex flex-wrap gap-2"&gt;&lt;a class="btn btn-warning text-dark" style="font-weight: bold;" href="#quick"&gt;30秒で要点&lt;/a&gt;&lt;br /&gt;
&lt;a class="btn btn-outline-light" style="font-weight: bold;" href="#check"&gt;必要度チェック&lt;/a&gt;&lt;br /&gt;
&lt;a class="btn btn-light" style="font-weight: bold;" href="https://kokugo-trigger.com/concept/" target="_blank" rel="noopener noreferrer"&gt;当塾のコンセプト&lt;/a&gt;&lt;/div&gt;
&lt;/div&gt;
&lt;/section&gt;
&lt;p&gt;&lt;!-- Quick --&gt;&lt;/p&gt;
&lt;section id="quick" class="card border-0 shadow-sm mb-4"&gt;
&lt;div class="card-body p-4"&gt;
&lt;h2 class="h5 mb-3"&gt;まずはここから（30秒で要点）&lt;/h2&gt;
&lt;div class="row g-3"&gt;
&lt;div class="col-12 col-md-4"&gt;
&lt;div class="p-3 rounded-3" style="background: #fff8f2; border: 1px solid #ffd7b8;"&gt;
&lt;h3 class="h6 mb-2"&gt;入試国語は難度が高い&lt;/h3&gt;
&lt;p class="mb-0" style="line-height: 1.85;"&gt;過去問の解説を読んでも納得できない／根拠が取れない、が起きやすいです。&lt;/p&gt;
&lt;/div&gt;
&lt;/div&gt;
&lt;div class="col-12 col-md-4"&gt;
&lt;div class="p-3 rounded-3" style="background: #f3f8ff; border: 1px solid #cfe1ff;"&gt;
&lt;h3 class="h6 mb-2"&gt;独学は原因特定が難しい&lt;/h3&gt;
&lt;p class="mb-0" style="line-height: 1.85;"&gt;「読めていない」のか「設問処理の手順が弱い」なのかで、対策が変わります。&lt;/p&gt;
&lt;/div&gt;
&lt;/div&gt;
&lt;div class="col-12 col-md-4"&gt;
&lt;div class="p-3 rounded-3" style="background: #f3fbf6; border: 1px solid #bfe6cd;"&gt;
&lt;h3 class="h6 mb-2"&gt;継続管理が得点を分ける&lt;/h3&gt;
&lt;p class="mb-0" style="line-height: 1.85;"&gt;語彙・漢字・読解は「やったつもり」になりやすく、チェックが効きます。&lt;/p&gt;
&lt;/div&gt;
&lt;/div&gt;
&lt;/div&gt;
&lt;div class="alert alert-warning mt-4 mb-0" style="border: 0; background: #fff3cd;"&gt;&lt;strong&gt;ポイント：&lt;/strong&gt;塾は「問題をたくさん解かせる場所」というより、&lt;strong&gt;つまずきの原因を特定し、練習のやり方を揃える場所&lt;/strong&gt;として使うと成果が出やすいです。&lt;/div&gt;
&lt;/div&gt;
&lt;/section&gt;
&lt;p&gt;&lt;!-- Section 1 --&gt;&lt;/p&gt;
&lt;section class="card border-0 shadow-sm mb-4"&gt;
&lt;div class="card-body p-4"&gt;
&lt;h2 class="h5 mb-3"&gt;中学受験の国語の入試問題は難易度が高い&lt;/h2&gt;
&lt;p style="line-height: 1.95;"&gt;中学受験の国語は、文章量・抽象度・設問条件（字数、理由、指示語、言い換え、心情など）が絡み合います。&lt;br /&gt;
そのため、過去問を自力で解き進めても、&lt;strong&gt;「なぜこの答えになるのか」&lt;/strong&gt;が腑に落ちないまま進んでしまうことがあります。&lt;br /&gt;
分からない問題に出会ったとき、解説を読んでも理解しづらいのは珍しくありません。&lt;/p&gt;
&lt;div class="table-responsive mt-3"&gt;
&lt;table class="table table-bordered align-middle mb-0"&gt;
&lt;thead style="background: #1a237e; color: #fff;"&gt;
&lt;tr&gt;
&lt;th style="width: 28%;"&gt;独学で起きやすいこと&lt;/th&gt;
&lt;th&gt;原因（ありがち）&lt;/th&gt;
&lt;th style="width: 34%;"&gt;塾で補いやすい点&lt;/th&gt;
&lt;/tr&gt;
&lt;/thead&gt;
&lt;tbody&gt;
&lt;tr&gt;
&lt;td&gt;&lt;strong&gt;解説を読んでも納得できない&lt;/strong&gt;&lt;/td&gt;
&lt;td&gt;根拠箇所が取れない／言い換えの方向がズレる&lt;/td&gt;
&lt;td&gt;根拠の位置→言い換え→設問条件の当てはめを順番で揃える&lt;/td&gt;
&lt;/tr&gt;
&lt;tr style="background: #f7f9ff;"&gt;
&lt;td&gt;&lt;strong&gt;読めたのに取りこぼしが続く&lt;/strong&gt;&lt;/td&gt;
&lt;td&gt;条件落ち（字数・対象・理由）／比較が甘い&lt;/td&gt;
&lt;td&gt;設問処理の手順（条件→根拠→比較）を答案で反復&lt;/td&gt;
&lt;/tr&gt;
&lt;tr&gt;
&lt;td&gt;&lt;strong&gt;記述が安定しない&lt;/strong&gt;&lt;/td&gt;
&lt;td&gt;要素不足／本文語彙不足／採点基準が不明&lt;/td&gt;
&lt;td&gt;添削で不足要素を可視化し、次回の修正ルールを1つ決める&lt;/td&gt;
&lt;/tr&gt;
&lt;/tbody&gt;
&lt;/table&gt;
&lt;/div&gt;
&lt;div class="alert alert-info mt-3 mb-0" style="border: 0; background: #e7f3ff;"&gt;&lt;strong&gt;注意点：&lt;/strong&gt;集団塾で難度の高い問題ばかりが続くと、理解が追いつかず苦手意識が強まることもあります。&lt;br /&gt;
大切なのは、&lt;strong&gt;志望校・現在地に合わせて教材と負荷を調整できること&lt;/strong&gt;です。&lt;/div&gt;
&lt;/div&gt;
&lt;/section&gt;
&lt;p&gt;&lt;!-- Section 2 --&gt;&lt;/p&gt;
&lt;section class="card border-0 shadow-sm mb-4"&gt;
&lt;div class="card-body p-4"&gt;
&lt;h2 class="h5 mb-3"&gt;継続的な学習のサポートが必要&lt;/h2&gt;
&lt;p style="line-height: 1.95;"&gt;国語力を上げるためには、まず&lt;strong&gt;語彙力&lt;/strong&gt;の底上げが欠かせません。&lt;br /&gt;
語彙力は、漢字や言葉を毎日コツコツ積み重ねることで伸びますが、&lt;br /&gt;
家庭学習だけだと「覚えたつもり」「勘違い」「復習不足」が残りやすい側面があります。&lt;br /&gt;
定期的なチェックが入ると、漏れを早めに修正できます。&lt;/p&gt;
&lt;div class="row g-3"&gt;
&lt;div class="col-12 col-lg-6"&gt;
&lt;div class="p-3 rounded-3" style="background: #fff8f2; border: 1px solid #ffd7b8;"&gt;
&lt;h3 class="h6 mb-2"&gt;家庭学習で起きやすいこと&lt;/h3&gt;
&lt;ul class="mb-0" style="line-height: 1.95;"&gt;
&lt;li&gt;語彙・漢字が「見たら分かる」止まりで、即答できない&lt;/li&gt;
&lt;li&gt;得意な文章は取れるが、苦手ジャンルで集中が続かない&lt;/li&gt;
&lt;li&gt;復習が「正解・不正解」だけになり、原因が残る&lt;/li&gt;
&lt;/ul&gt;
&lt;/div&gt;
&lt;/div&gt;
&lt;div class="col-12 col-lg-6"&gt;
&lt;div class="p-3 rounded-3" style="background: #f3fbf6; border: 1px solid #bfe6cd;"&gt;
&lt;h3 class="h6 mb-2"&gt;塾のサポートが活きる点&lt;/h3&gt;
&lt;ul class="mb-0" style="line-height: 1.95;"&gt;
&lt;li&gt;語彙・漢字の定着チェック（勘違いの修正）&lt;/li&gt;
&lt;li&gt;苦手ジャンルに合わせた問題選定と段階調整&lt;/li&gt;
&lt;li&gt;同じ問題の反復ではなく、類題で再現性を確認&lt;/li&gt;
&lt;/ul&gt;
&lt;/div&gt;
&lt;/div&gt;
&lt;/div&gt;
&lt;p class="mt-3 mb-0" style="line-height: 1.95;"&gt;また、国語は「読みやすい文章」では点が取れても、文章のテイストが変わると取りこぼすケースがあります。&lt;br /&gt;
同じ問題を繰り返すより、講師が生徒の状態に合わせて問題を選び、&lt;strong&gt;苦手を分解して埋める&lt;/strong&gt;方が得点に直結しやすいです。&lt;/p&gt;
&lt;/div&gt;
&lt;/section&gt;
&lt;p&gt;&lt;!-- Checklist --&gt;&lt;/p&gt;
&lt;section id="check" class="card border-0 shadow-sm mb-4"&gt;
&lt;div class="card-body p-4"&gt;
&lt;h2 class="h5 mb-3"&gt;塾が特に効果を出しやすいケース（チェック）&lt;/h2&gt;
&lt;div class="row g-3"&gt;
&lt;div class="col-12 col-lg-6"&gt;
&lt;ul class="list-group"&gt;
&lt;li class="list-group-item d-flex gap-2"&gt;&lt;span class="badge bg-primary"&gt;1&lt;/span&gt;解説を読んでも「なぜそうなるか」を説明できない&lt;/li&gt;
&lt;li class="list-group-item d-flex gap-2"&gt;&lt;span class="badge bg-primary"&gt;2&lt;/span&gt;選択肢が最後まで絞れず、勘で選びがち&lt;/li&gt;
&lt;li class="list-group-item d-flex gap-2"&gt;&lt;span class="badge bg-primary"&gt;3&lt;/span&gt;記述が白紙／要素不足と言われる&lt;/li&gt;
&lt;/ul&gt;
&lt;/div&gt;
&lt;div class="col-12 col-lg-6"&gt;
&lt;ul class="list-group"&gt;
&lt;li class="list-group-item d-flex gap-2"&gt;&lt;span class="badge bg-success"&gt;4&lt;/span&gt;語彙・漢字が不安で、読むのがしんどくなる&lt;/li&gt;
&lt;li class="list-group-item d-flex gap-2"&gt;&lt;span class="badge bg-success"&gt;5&lt;/span&gt;得意ジャンルは取れるが、苦手ジャンルで大きくつまずく&lt;/li&gt;
&lt;li class="list-group-item d-flex gap-2"&gt;&lt;span class="badge bg-success"&gt;6&lt;/span&gt;家庭学習が続かず、復習が「やったつもり」で終わる&lt;/li&gt;
&lt;/ul&gt;
&lt;/div&gt;
&lt;/div&gt;
&lt;div class="alert alert-warning mt-4 mb-0" style="border: 0; background: #fff3cd;"&gt;&lt;strong&gt;当てはまるほど：&lt;/strong&gt;塾は「演習量」より、&lt;strong&gt;修正と継続の仕組み&lt;/strong&gt;として効果が出やすくなります。&lt;/div&gt;
&lt;/div&gt;
&lt;/section&gt;
&lt;p&gt;&lt;!-- FAQ --&gt;&lt;/p&gt;
&lt;section class="card border-0 shadow-sm mb-4"&gt;
&lt;div class="card-body p-4"&gt;
&lt;h2 class="h5 mb-3"&gt;よくある質問&lt;/h2&gt;
&lt;div class="d-grid gap-2"&gt;
&lt;details class="border rounded-3 p-3" style="background: #fff;"&gt;
&lt;summary style="cursor: pointer; font-weight: bold; line-height: 1.7;"&gt;国語は家庭学習だけでも伸びますか？&lt;/summary&gt;
&lt;div class="pt-2" style="line-height: 1.95;"&gt;伸びる可能性はあります。ただ、苦手な場合は「原因特定」が難しく、練習が的外れになりやすい点が課題です。&lt;br /&gt;
つまずきの原因を早めに分解できるほど、伸び方が安定しやすくなります。&lt;/div&gt;
&lt;/details&gt;
&lt;details class="border rounded-3 p-3" style="background: #fff;"&gt;
&lt;summary style="cursor: pointer; font-weight: bold; line-height: 1.7;"&gt;集団塾と個別指導、どちらが向きますか？&lt;/summary&gt;
&lt;div class="pt-2" style="line-height: 1.95;"&gt;得意で自走できる場合は集団のペースが合うこともあります。&lt;br /&gt;
一方、国語が苦手で取りこぼしが続く場合は、答案を見て原因を分解しやすい個別（特に1対1）が合うことがあります。&lt;/div&gt;
&lt;/details&gt;
&lt;/div&gt;
&lt;/div&gt;
&lt;/section&gt;
&lt;p&gt;&lt;!-- Summary + CTA --&gt;&lt;/p&gt;
&lt;section class="card border-0 shadow-sm"&gt;
&lt;div class="card-body p-4"&gt;
&lt;h2 class="h5 mb-3"&gt;まとめ：国語は「合う対策」で伸ばすのが近道&lt;/h2&gt;
&lt;p style="line-height: 1.95;"&gt;国語は、むやみに問題を解くだけでは点数を上げにくい科目です。&lt;br /&gt;
それぞれの現在地に合わせて「語彙」「根拠」「設問処理」「記述」を揃えていくことが大切です。&lt;/p&gt;
&lt;div class="p-3 rounded-3 mb-3" style="background: #f3f8ff; border: 1px solid #cfe1ff;"&gt;
&lt;ul class="mb-0" style="line-height: 1.95;"&gt;
&lt;li&gt;入試国語は難度が高く、独学では原因特定が難しいことがある&lt;/li&gt;
&lt;li&gt;語彙・漢字・読解は継続チェックで漏れが減りやすい&lt;/li&gt;
&lt;li&gt;苦手ジャンルに合わせた問題選定と、記述の添削が得点を安定させる&lt;/li&gt;
&lt;/ul&gt;
&lt;/div&gt;
&lt;p class="mb-3" style="line-height: 1.95;"&gt;&lt;a href="https://kokugo-trigger.com/concept/" target="_blank" rel="noopener noreferrer"&gt;当塾のコンセプト&lt;/a&gt;にもあるように、&lt;br /&gt;
当塾は「国語が苦手な受験生」専門の国語塾として、つまずきを丁寧に分解し、解ける形へ揃える指導を行います。&lt;br /&gt;
無理のない形で、苦手克服を進めていきましょう。&lt;/p&gt;
&lt;p&gt;&lt;a class="btn btn-warning text-dark" style="font-weight: bold;" href="https://kokugo-trigger.com/concept/" target="_blank" rel="noopener noreferrer"&gt;&lt;br /&gt;
国語のトリガーの指導方針（コンセプト）を見る&lt;br /&gt;
&lt;/a&gt;&lt;/p&gt;
&lt;/div&gt;
&lt;/section&gt;
&lt;/div&gt;
&lt;div class="veu_socialSet veu_socialSet-position-after veu_contentAddSection"&gt;
&lt;p&gt;&lt;script&gt;window.twttr=(function(d,s,id){var js,fjs=d.getElementsByTagName(s)[0],t=window.twttr||{};if(d.getElementById(id))return t;js=d.createElement(s);js.id=id;js.src="https://platform.twitter.com/widgets.js";fjs.parentNode.insertBefore(js,fjs);t._e=[];t.ready=function(f){t._e.push(f);};return t;}(document,"script","twitter-wjs"));&lt;/script&gt;&lt;/p&gt;
&lt;/div&gt;
&lt;p&gt;&lt;!-- [ /.socialSet ] --&gt;&lt;/p&gt;
------</t>
  </si>
  <si>
    <t>https://natsui-sansu-juku.com/info/2026年-春期講習のお知らせ【個別】/</t>
  </si>
  <si>
    <t>以下のページは不自然なワードを使用しています。
これらを適切に自然な言葉に置き換えて下さい。
なお、本文の装飾や構造は絶対に変えないでください。
【対象ページURL】
https://natsui-sansu-juku.com/info/2026年-春期講習のお知らせ【個別】/
【検出された不自然ワード】
- 型
【本文】
------
&lt;p&gt;春休みは、短い期間ながらも日頃の学習で残った課題を解決し、力を蓄える絶好のタイミングです。&lt;/p&gt;
&lt;p&gt;夏井算数塾では、この春休みを有意義に過ごしていただくため、&lt;br /&gt;
&lt;strong&gt;2026年度 春期講習会&lt;/strong&gt; を実施いたします。&lt;/p&gt;
&lt;p&gt;現在塾に通っている生徒さんはもちろん、&lt;br /&gt;
他塾に通われている方も参加できるオープンな講習 です。&lt;/p&gt;
&lt;p&gt;読解力・数学力のフォローアップや、志望校合格に向けた実力向上を目指す皆さんのご参加をお待ちしています。&lt;/p&gt;
&lt;p&gt;開講講座は以下の2つです。&lt;/p&gt;
&lt;p&gt;&lt;a href="https://natsui-sansu-juku.com/kobetsu/"&gt;完全1対1個別指導（教室型）&lt;/a&gt;&lt;/p&gt;
&lt;p&gt;&lt;a href="https://natsui-sansu-juku.com/kobetsu_online/"&gt;ウィズ・ユー（オンライン個別指導）&lt;/a&gt;&lt;/p&gt;
&lt;p&gt;詳細は下記をご覧ください。&lt;/p&gt;
&lt;p&gt;■ 対象&lt;/p&gt;
&lt;p&gt;中学受験を目指す 新小3～新小6&lt;/p&gt;
&lt;p&gt;大学受験を予定している 新高1～高3&lt;/p&gt;
&lt;p&gt;■ 内容&lt;/p&gt;
&lt;p&gt;志望校対策、クラスアップ対策、弱点補強など、&lt;br /&gt;
個別のご要望に応じてカリキュラムを作成します。&lt;/p&gt;
&lt;p&gt;具体例は&lt;br /&gt;
👉 &lt;a href="https://natsui-sansu-juku.com/kobetsu/"&gt;こちら（教室型）&lt;/a&gt;&lt;br /&gt;
でご確認いただけます。&lt;/p&gt;
&lt;p&gt;■ 日程&lt;/p&gt;
&lt;p&gt;&lt;strong&gt;2026年3月24日（火）～ 4月5日（日）&lt;/strong&gt;&lt;br /&gt;
時間：7:00～22:55&lt;/p&gt;
&lt;p&gt;※最新の空席情報・時間割はこちらから&lt;/p&gt;
&lt;p&gt;&lt;a href="https://natsui-sansu-juku.com/timetable_season/" target="_blank" rel="noopener noreferrer"&gt;春期講習時間割（教室型）&lt;/a&gt;&lt;/p&gt;
&lt;p&gt;&lt;a href="https://natsui-sansu-juku.com/vacant_online_season/" target="_blank" rel="noopener noreferrer"&gt;オンライン春期講習時間割&lt;/a&gt;&lt;/p&gt;
&lt;p&gt;■ 会場&lt;/p&gt;
&lt;p&gt;夏井算数塾 四谷教室&lt;/p&gt;
&lt;p&gt;■ 費用&lt;/p&gt;
&lt;p&gt;完全1対1個別指導（教室型）&lt;br /&gt;
1コマ（110分） 18,150円（税込）　※入塾金不要&lt;/p&gt;
&lt;p&gt;ウィズ・ユー（オンライン個別指導）&lt;br /&gt;
1コマ（55分） 9,075円（税込）　※入塾金不要&lt;/p&gt;
&lt;p&gt;※春期講習会の費用は、指導開始日までにお支払いをお願いいたします。&lt;/p&gt;
&lt;p&gt;受講をご検討中の方はもちろん、&lt;br /&gt;
学習に関するご相談のみでも大歓迎です。&lt;/p&gt;
&lt;p&gt;👉 &lt;a href="https://natsui-sansu-juku.com/inquiry/" target="_blank" rel="noopener noreferrer"&gt;お問い合わせフォームはこちら&lt;/a&gt;&lt;/p&gt;
&lt;p&gt;皆さんのチャレンジをお待ちしています！&lt;/p&gt;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2026%25e5%25b9%25b4-%25e6%2598%25a5%25e6%259c%259f%25e8%25ac%259b%25e7%25bf%2592%25e3%2581%25ae%25e3%2581%258a%25e7%259f%25a5%25e3%2582%2589%25e3%2581%259b%25e3%2580%2590%25e5%2580%258b%25e5%2588%25a5%25e3%2580%2591%2F&amp;amp;t=2026%E5%B9%B4%20%E6%98%A5%E6%9C%9F%E8%AC%9B%E7%BF%92%E3%81%AE%E3%81%8A%E7%9F%A5%E3%82%89%E3%81%9B%E3%80%90%E5%80%8B%E5%88%A5%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2026%25e5%25b9%25b4-%25e6%2598%25a5%25e6%259c%259f%25e8%25ac%259b%25e7%25bf%2592%25e3%2581%25ae%25e3%2581%258a%25e7%259f%25a5%25e3%2582%2589%25e3%2581%259b%25e3%2580%2590%25e5%2580%258b%25e5%2588%25a5%25e3%2580%2591%2F&amp;amp;text=2026%E5%B9%B4%20%E6%98%A5%E6%9C%9F%E8%AC%9B%E7%BF%92%E3%81%AE%E3%81%8A%E7%9F%A5%E3%82%89%E3%81%9B%E3%80%90%E5%80%8B%E5%88%A5%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2026%E5%B9%B4%20%E6%98%A5%E6%9C%9F%E8%AC%9B%E7%BF%92%E3%81%AE%E3%81%8A%E7%9F%A5%E3%82%89%E3%81%9B%E3%80%90%E5%80%8B%E5%88%A5%E3%80%91%20%7C%20%E4%B8%AD%E5%AD%A6%E5%8F%97%E9%A8%93%E5%B0%82%E9%96%80%E3%80%80%E5%A4%8F%E4%BA%95%E7%AE%97%E6%95%B0%E5%A1%BE%0Ahttps%3A%2F%2Fnatsui-sansu-juku.com%2Finfo%2F2026%25e5%25b9%25b4-%25e6%2598%25a5%25e6%259c%259f%25e8%25ac%259b%25e7%25bf%2592%25e3%2581%25ae%25e3%2581%258a%25e7%259f%25a5%25e3%2582%2589%25e3%2581%259b%25e3%2580%2590%25e5%2580%258b%25e5%2588%25a5%25e3%2580%2591%2F" target="_blank" &gt;&lt;span class="vk_icon_w_r_sns_bluesky icon_sns"&gt;&lt;/span&gt;&lt;span class="sns_txt"&gt;Bluesky&lt;/span&gt;&lt;/a&gt;&lt;/li&gt;&lt;li class="sb_hatena sb_icon"&gt;&lt;a class="sb_icon_inner" href="//b.hatena.ne.jp/add?mode=confirm&amp;url=https%3A%2F%2Fnatsui-sansu-juku.com%2Finfo%2F2026%25e5%25b9%25b4-%25e6%2598%25a5%25e6%259c%259f%25e8%25ac%259b%25e7%25bf%2592%25e3%2581%25ae%25e3%2581%258a%25e7%259f%25a5%25e3%2582%2589%25e3%2581%259b%25e3%2580%2590%25e5%2580%258b%25e5%2588%25a5%25e3%2580%2591%2F&amp;amp;title=2026%E5%B9%B4%20%E6%98%A5%E6%9C%9F%E8%AC%9B%E7%BF%92%E3%81%AE%E3%81%8A%E7%9F%A5%E3%82%89%E3%81%9B%E3%80%90%E5%80%8B%E5%88%A5%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sb_icon_inner"data-clipboard-text="2026年 春期講習のお知らせ【個別】 | 中学受験専門　夏井算数塾 https://natsui-sansu-juku.com/info/2026%e5%b9%b4-%e6%98%a5%e6%9c%9f%e8%ac%9b%e7%bf%92%e3%81%ae%e3%81%8a%e7%9f%a5%e3%82%89%e3%81%9b%e3%80%90%e5%80%8b%e5%88%a5%e3%80%91/"&gt;&lt;span class="vk_icon_w_r_sns_copy icon_sns"&gt;&lt;i class="fas fa-copy"&gt;&lt;/i&gt;&lt;/span&gt;&lt;span class="sns_txt"&gt;Copy&lt;/span&gt;&lt;/button&gt;&lt;/li&gt;&lt;/ul&gt;&lt;/div&gt;&lt;!-- [ /.socialSet ] --&gt;			
------</t>
  </si>
  <si>
    <t>https://natsui-sansu-juku.com/info/2026haru/</t>
  </si>
  <si>
    <t>以下のページは不自然なワードを使用しています。
これらを適切に自然な言葉に置き換えて下さい。
なお、本文の装飾や構造は絶対に変えないでください。
【対象ページURL】
https://natsui-sansu-juku.com/info/2026haru/
【検出された不自然ワード】
- 型
【本文】
------
&lt;p&gt;春休みは、短い期間ながらも日頃の学習で残った課題を解決し、力を蓄える絶好のタイミングです。&lt;/p&gt;
&lt;p&gt;夏井算数塾では、この春休みを有意義に過ごしていただくため、&lt;br /&gt;
&lt;strong&gt;2026年度 春期講習会&lt;/strong&gt; を実施いたします。&lt;/p&gt;
&lt;p&gt;現在塾に通っている生徒さんはもちろん、&lt;br /&gt;
他塾に通われている方も参加できるオープンな講習 です。&lt;/p&gt;
&lt;p&gt;読解力・数学力のフォローアップや、志望校合格に向けた実力向上を目指す皆さんのご参加をお待ちしています。&lt;/p&gt;
&lt;p&gt;開講講座は以下の2つです。&lt;/p&gt;
&lt;p&gt;&lt;a href="https://natsui-sansu-juku.com/kobetsu/"&gt;完全1対1個別指導（教室型）&lt;/a&gt;&lt;/p&gt;
&lt;p&gt;&lt;a href="https://natsui-sansu-juku.com/kobetsu_online/"&gt;ウィズ・ユー（オンライン個別指導）&lt;/a&gt;&lt;/p&gt;
&lt;p&gt;詳細は下記をご覧ください。&lt;/p&gt;
&lt;p&gt;■ 対象&lt;/p&gt;
&lt;p&gt;中学受験を目指す 新小3～新小6&lt;/p&gt;
&lt;p&gt;大学受験を予定している 新高1～高3&lt;/p&gt;
&lt;p&gt;■ 内容&lt;/p&gt;
&lt;p&gt;志望校対策、クラスアップ対策、弱点補強など、&lt;br /&gt;
個別のご要望に応じてカリキュラムを作成します。&lt;/p&gt;
&lt;p&gt;具体例は&lt;br /&gt;
👉 &lt;a href="https://natsui-sansu-juku.com/kobetsu/"&gt;こちら（教室型）&lt;/a&gt;&lt;br /&gt;
でご確認いただけます。&lt;/p&gt;
&lt;p&gt;■ 日程&lt;/p&gt;
&lt;p&gt;&lt;strong&gt;2026年3月24日（火）～ 4月5日（日）&lt;/strong&gt;&lt;br /&gt;
時間：7:00～22:55&lt;/p&gt;
&lt;p&gt;※最新の空席情報・時間割はこちらから&lt;/p&gt;
&lt;p&gt;&lt;a href="https://natsui-sansu-juku.com/timetable_season/" target="_blank" rel="noopener noreferrer"&gt;春期講習時間割（教室型）&lt;/a&gt;&lt;/p&gt;
&lt;p&gt;&lt;a href="https://natsui-sansu-juku.com/vacant_online_season/" target="_blank" rel="noopener noreferrer"&gt;オンライン春期講習時間割&lt;/a&gt;&lt;/p&gt;
&lt;p&gt;■ 会場&lt;/p&gt;
&lt;p&gt;夏井算数塾 四谷教室&lt;/p&gt;
&lt;p&gt;■ 費用&lt;/p&gt;
&lt;p&gt;完全1対1個別指導（教室型）&lt;br /&gt;
1コマ（110分） 18,150円（税込）　※入塾金不要&lt;/p&gt;
&lt;p&gt;ウィズ・ユー（オンライン個別指導）&lt;br /&gt;
1コマ（55分） 9,075円（税込）　※入塾金不要&lt;/p&gt;
&lt;p&gt;※春期講習会の費用は、指導開始日までにお支払いをお願いいたします。&lt;/p&gt;
&lt;p&gt;受講をご検討中の方はもちろん、&lt;br /&gt;
学習に関するご相談のみでも大歓迎です。&lt;/p&gt;
&lt;p&gt;👉 &lt;a href="https://natsui-sansu-juku.com/inquiry/" target="_blank" rel="noopener noreferrer"&gt;お問い合わせフォームはこちら&lt;/a&gt;&lt;/p&gt;
&lt;p&gt;皆さんのチャレンジをお待ちしています！&lt;/p&gt;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2026haru%2F&amp;amp;t=2026%E5%B9%B4%20%E6%98%A5%E6%9C%9F%E8%AC%9B%E7%BF%92%E3%81%AE%E3%81%8A%E7%9F%A5%E3%82%89%E3%81%9B%E3%80%90%E5%80%8B%E5%88%A5%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2026haru%2F&amp;amp;text=2026%E5%B9%B4%20%E6%98%A5%E6%9C%9F%E8%AC%9B%E7%BF%92%E3%81%AE%E3%81%8A%E7%9F%A5%E3%82%89%E3%81%9B%E3%80%90%E5%80%8B%E5%88%A5%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2026%E5%B9%B4%20%E6%98%A5%E6%9C%9F%E8%AC%9B%E7%BF%92%E3%81%AE%E3%81%8A%E7%9F%A5%E3%82%89%E3%81%9B%E3%80%90%E5%80%8B%E5%88%A5%E3%80%91%20%7C%20%E4%B8%AD%E5%AD%A6%E5%8F%97%E9%A8%93%E5%B0%82%E9%96%80%E3%80%80%E5%A4%8F%E4%BA%95%E7%AE%97%E6%95%B0%E5%A1%BE%0Ahttps%3A%2F%2Fnatsui-sansu-juku.com%2Finfo%2F2026haru%2F" target="_blank" &gt;&lt;span class="vk_icon_w_r_sns_bluesky icon_sns"&gt;&lt;/span&gt;&lt;span class="sns_txt"&gt;Bluesky&lt;/span&gt;&lt;/a&gt;&lt;/li&gt;&lt;li class="sb_hatena sb_icon"&gt;&lt;a class="sb_icon_inner" href="//b.hatena.ne.jp/add?mode=confirm&amp;url=https%3A%2F%2Fnatsui-sansu-juku.com%2Finfo%2F2026haru%2F&amp;amp;title=2026%E5%B9%B4%20%E6%98%A5%E6%9C%9F%E8%AC%9B%E7%BF%92%E3%81%AE%E3%81%8A%E7%9F%A5%E3%82%89%E3%81%9B%E3%80%90%E5%80%8B%E5%88%A5%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sb_icon_inner"data-clipboard-text="2026年 春期講習のお知らせ【個別】 | 中学受験専門　夏井算数塾 https://natsui-sansu-juku.com/info/2026haru/"&gt;&lt;span class="vk_icon_w_r_sns_copy icon_sns"&gt;&lt;i class="fas fa-copy"&gt;&lt;/i&gt;&lt;/span&gt;&lt;span class="sns_txt"&gt;Copy&lt;/span&gt;&lt;/button&gt;&lt;/li&gt;&lt;/ul&gt;&lt;/div&gt;&lt;!-- [ /.socialSet ] --&gt;			
------</t>
  </si>
  <si>
    <t>https://dokkai-labo.tokyo/blog/17022403/</t>
  </si>
  <si>
    <t>以下のページは不自然なワードを使用しています。
これらを適切に自然な言葉に置き換えて下さい。
なお、本文の装飾や構造は絶対に変えないでください。
【対象ページURL】
https://dokkai-labo.tokyo/blog/17022403/
【検出された不自然ワード】
- 型
- 乱れ
【本文】
------
&lt;h2&gt;中学入試　記述のポイント&lt;/h2&gt;
&lt;p&gt;入試国語の記述で求められる力とは何でしょうか。文章力？感性？――実は、それらが求められる問題はほとんどありません。記述問題で不可欠なのは、答えを文中から見つけ出す力です。なぜなら、受験の記述は&lt;span style="color: #0000ff;"&gt;文中から答えになる部分を取り出してまとめるタイプの問題が圧倒的に多い&lt;/span&gt;からです。&lt;/p&gt;
&lt;p&gt;記述を「偶然当たる」から「再現できる」に変える練習全体像は、&lt;a href="https://dokkai-labo.tokyo/"&gt;国語専門塾のオンライン個別指導（全体像はこちら）&lt;/a&gt;で整理しています。まずは「説明文・物語文それぞれの書き方の形式」をまとめて確認したい場合は、&lt;a href="https://dokkai-labo.tokyo/kijutsuryoku/" target="_blank" rel="noopener"&gt;中学受験 国語の記述問題の書き方（説明文／物語文の形式）&lt;/a&gt;もあわせて参照してください。&lt;/p&gt;
&lt;p&gt;また、記述が「何となく書いている」状態から抜け出せない場合は、実際の答案がどのように改善されていくのかを具体例で確認することが有効です。答案の変化を通して減点ポイントと修正の方向性を把握したい場合は、&lt;a href="https://dokkai-labo.tokyo/blog/kokugo-kijutsu-before-after/" target="_blank" rel="noopener"&gt;国語の記述答案ビフォーアフター集──NG答案がこう変わる！&lt;/a&gt;も参考になります。&lt;/p&gt;
&lt;h3&gt;記述力を「解法パターンで再現」するための最小まとめ&lt;/h3&gt;
&lt;div class="rounded" style="background-color: whitesmoke; padding: 12px;"&gt;
&lt;ul style="margin: 0;"&gt;
&lt;li&gt;&lt;strong&gt;説明記述&lt;/strong&gt;：傍線部＝&lt;strong&gt;内容（イコール）＋理由（別根拠）&lt;/strong&gt;&lt;/li&gt;
&lt;li&gt;&lt;strong&gt;心情記述&lt;/strong&gt;：&lt;strong&gt;背景→出来事→心情&lt;/strong&gt;の順でそろえる&lt;/li&gt;
&lt;li&gt;&lt;strong&gt;字数調整&lt;/strong&gt;：足りない→理由（根拠）を足す／多い→重複を削る&lt;/li&gt;
&lt;/ul&gt;
&lt;/div&gt;
&lt;h3&gt;ミニ例：説明は「内容＋理由」で作る&lt;/h3&gt;
&lt;p&gt;&lt;strong&gt;設問例&lt;/strong&gt;：傍線部「それは誤りである」とはどういうことか（40～60字）&lt;/p&gt;
&lt;p&gt;&lt;strong&gt;作り方&lt;/strong&gt;：①「それ」が指す内容を言い換える（内容）→②本文の根拠を1つ足す（理由）&lt;/p&gt;
&lt;div class="rounded" style="background-color: whitesmoke; padding: 12px;"&gt;
&lt;p style="margin: 0;"&gt;&lt;strong&gt;答案例（基本に沿った形）&lt;/strong&gt;&lt;br /&gt;
人間は一人で生きるという考えは、体内に多数の生物が共生しているため誤りである。&lt;/p&gt;
&lt;/div&gt;
&lt;h3&gt;短時間練習：構成案に沿って答案を作る&lt;/h3&gt;
&lt;p&gt;次の枠を埋めるだけで「書ける形」になります（語彙が弱い子でも可）。&lt;/p&gt;
&lt;div class="rounded" style="background-color: whitesmoke; padding: 12px;"&gt;
&lt;p style="margin: 0;"&gt;&lt;strong&gt;説明記述テンプレ&lt;/strong&gt;&lt;br /&gt;
（傍線部）とは、【内容（イコール）】＿＿＿＿＿＿＿＿＿＿＿＿。&lt;br /&gt;
その理由は、本文に【根拠】＿＿＿＿＿＿＿＿＿＿＿＿とあるからだ。&lt;/p&gt;
&lt;/div&gt;
&lt;hr /&gt;
&lt;p&gt;ある学校の入試問題で、傍線部③「生物学的にはそれは間違いである」を50～60字で説明せよ、という問題が出題されました。説明文の項で述べたように、説明を求められたら「イコールの内容」を探します。傍線部③の直前を読むと、「それ」が指すのは「人間は一人で生まれて一人で死ぬという考え」であると分かります。すると、傍線部③＝生物学的には人間は一人で生まれて一人で死ぬという考えは間違いである（X）となります。しかし、Xだけでは50字に満たず不十分です。記述で字数が足りないときは、自分の書いた内容の理由、またはイコールとなる別の内容を加えて字数を調整します。今回はXの理由が本文に書かれていました。傍線部③の8行前を見ると、人間の体には一億以上の生物が住んでいる（Y）とあります。つまり、人間は無数の生き物と共に生きているのです。だから、Xの通り、「人間は一人で生きている」という考えは生物学的に誤りなのです。言い換えれば、Xの理由がYということになります。したがって、XにYを付け加えれば答えが完成します。私が採点者で10点満点なら、Xが書けて5点、Yが書けて5点、と採点するでしょう。説明の「イコール内容＋理由」で組み立てる基本形は、&lt;a href="https://dokkai-labo.tokyo/blog/description/" target="_blank" rel="noopener"&gt;国語 記述 ルール｜3つの基本構成で書ける・言い換え2例外&lt;/a&gt;でも整理しています。&lt;/p&gt;
&lt;p&gt;この段階で、「解き方は分かるが答案に落とし込めない」というケースも少なくありません。その場合は、記述が止まる原因をタイプ別に切り分けて確認すると整理しやすくなります。書けない理由の分類と対応策は、&lt;a href="https://dokkai-labo.tokyo/col_blog/kijutsu-improve-by-type/" target="_blank" rel="noopener"&gt;記述が書けないのは才能ではない？原因タイプ別に改善する方法&lt;/a&gt;で整理しています。特に、要素は拾えているのに答案が書き散らしになってしまう場合は、&lt;a href="https://dokkai-labo.tokyo/col_blog/kijutsu-train/" target="_blank" rel="noopener"&gt;書き散らしになる子の論理整理トレーニング&lt;/a&gt;の考え方が有効です。&lt;/p&gt;
&lt;p&gt;&amp;nbsp;&lt;/p&gt;
&lt;p&gt;&lt;img fetchpriority="high" decoding="async" class="alignnone size-large wp-image-226" src="https://dokkai-labo.tokyo/wp-content/uploads/2017/02/teiseier-1-1024x576.png" sizes="(max-width: 640px) 100vw, 640px" srcset="https://dokkai-labo.tokyo/wp-content/uploads/2017/02/teiseier-1-1024x576.png 1024w, https://dokkai-labo.tokyo/wp-content/uploads/2017/02/teiseier-1-300x169.png 300w, https://dokkai-labo.tokyo/wp-content/uploads/2017/02/teiseier-1-768x432.png 768w, https://dokkai-labo.tokyo/wp-content/uploads/2017/02/teiseier-1.png 1366w" alt="teiseier" width="640" height="360" /&gt;&lt;/p&gt;
&lt;p&gt;このように、記述の問題は本文中から答えになる個所を見つけ、そしてそれらをつなぎ合わせることで答えを作るのです。したがって、文章力や感性ではなく&lt;span style="color: #0000ff;"&gt;答えを文中から見つける力が求められる&lt;/span&gt;と言えるのです。答案を自力で見直す際の基準や部分点の考え方は、&lt;a href="https://dokkai-labo.tokyo/blog/description-2/" target="_blank" rel="noopener"&gt;国語の記述問題はこう自己採点する｜採点基準と部分点の付け方&lt;/a&gt;で具体化しています。&lt;/p&gt;
&lt;h3&gt;ミニ例：心情は「背景→出来事→心情」でそろえる&lt;/h3&gt;
&lt;p&gt;&lt;strong&gt;設問例&lt;/strong&gt;：少年Aが泣いたのはどんな気持ちか（30～50字）&lt;/p&gt;
&lt;div class="rounded" style="background-color: whitesmoke; padding: 12px;"&gt;
&lt;p style="margin: 0;"&gt;&lt;strong&gt;答案例（基本に沿った形）&lt;/strong&gt;&lt;br /&gt;
疑われ続けていたが、母親だけは先入観なく接してくれたので、うれしくて泣いた。&lt;/p&gt;
&lt;/div&gt;
&lt;p&gt;書く順番が逆（心情→背景）になると、根拠不足で減点されやすくなります。&lt;/p&gt;
&lt;div class="rounded" style="background-color: whitesmoke; padding: 12px;"&gt;
&lt;p style="margin: 0;"&gt;&lt;strong&gt;心情記述テンプレ&lt;/strong&gt;&lt;br /&gt;
【背景】＿＿＿＿＿＿＿＿＿＿＿＿。&lt;br /&gt;
【出来事】＿＿＿＿＿＿＿＿＿＿＿＿。&lt;br /&gt;
だから【心情】＿＿＿＿＿＿＿＿＿＿＿＿。&lt;/p&gt;
&lt;/div&gt;
&lt;hr /&gt;
&lt;p&gt;ですが、物語文における心情を記述させる問題はどうでしょうか。多くの物語文では登場人物の心情を明示しません。ですから、そういった類の問題では感性や文章力が問われるように思われます。しかし、やはりそれも誤解です。心情の記述でも答えを文中から見つける作業が根幹を成します。&lt;/p&gt;
&lt;p&gt;物語文の項でご説明いたしましたが、心情を考える時には背景と出来事を整理します。これもとある入試問題を素材とした話なのですが、背景として、少年Ａは悪ガキとして扱われており、大人たちから常に疑いのまなざしを向けられていました。ところが、出来事として、主人公の母親はそういった先入観を持たないで少年Ａに接してくれました。そして、そのとき少年Ａが泣きました。この泣いたところに傍線が引かれ、このときの少年Ａの心情を問う問題が出題されました。背景と出来事を踏まえれば、少年Ａの気持ちは手に取るように分かります。今まではずっと大人たちから疑われて過ごしていたのに（背景）主人公の母親は疑わないでいてくれた（出来事）のです。これらから、少年Ａはうれしくて泣いたのだと分かります。つまり、傍線部における心情は「うれしい」です。私が採点者で、かつ10点満点であれば、背景を書けて3点、出来事を書けて3点、うれしいという心情を書けて4点とします。心情の「背景→出来事→心情」で乱れやちなポイントと見直し観点は、&lt;a href="https://dokkai-labo.tokyo/blog/kijutsu_miss3/" target="_blank" rel="noopener"&gt;理由を答える問題で減点が止まる記述の書き方（解法パターンと見直しチェック）&lt;/a&gt;も参考になります。&lt;/p&gt;
&lt;p&gt;&lt;img decoding="async" class="alignnone size-large wp-image-220" src="https://dokkai-labo.tokyo/wp-content/uploads/2017/02/kizyuturyoyoyo-1-1024x576.png" sizes="(max-width: 640px) 100vw, 640px" srcset="https://dokkai-labo.tokyo/wp-content/uploads/2017/02/kizyuturyoyoyo-1-1024x576.png 1024w, https://dokkai-labo.tokyo/wp-content/uploads/2017/02/kizyuturyoyoyo-1-300x169.png 300w, https://dokkai-labo.tokyo/wp-content/uploads/2017/02/kizyuturyoyoyo-1-768x432.png 768w, https://dokkai-labo.tokyo/wp-content/uploads/2017/02/kizyuturyoyoyo-1.png 1366w" alt="kizyuturyoyoyo" width="640" height="360" /&gt;&lt;/p&gt;
&lt;p&gt;要するに、心情を記述する問題であれば、&lt;span style="color: #0000ff;"&gt;その心情を導くための背景と出来事を記述しなければならない&lt;/span&gt;ということです。そして、背景と出来事は文中に必ず書かれているのです。したがって、物語文における心情を記述する問題でも、やはり答えを文中から見つけるという作業が不可欠になります。また、この背景と出来事をおさえてしまえば、登場人物の心情を推し量ることは容易です。明示されないとは言っても、心情はきちんと文中に根拠があるということです。構成は分かっているのに答案が散らかる場合は、&lt;a href="https://dokkai-labo.tokyo/col_blog/kijutsu-process/" target="_blank" rel="noopener"&gt;記述の構成を理解しているのに書けない子の原因と改善法&lt;/a&gt;の観点で整理すると改善しやすくなります。&lt;/p&gt;
&lt;p&gt;さらに、心情や説明を支える語彙が不足していると、要素は拾えていても表現が単調になりがちです。語彙面から記述力を底上げしたい場合は、&lt;a href="https://dokkai-labo.tokyo/col_blog/goi-online/" target="_blank" rel="noopener"&gt;語彙が弱い子のためのオンライン記述強化法&lt;/a&gt;の整理が役立ちます。&lt;/p&gt;
&lt;p&gt;ここまでご説明した通り、記述の問題は答えを文中から見つけて対応していきます。そして、答えとなる個所を見つける手法は選択肢や抜き出しなどの客観問題とほとんど変わりません。確かに字数の増やし方は記述独特と言えます。しかし、それでも&lt;span style="color: #ff0000;"&gt;説明を求められたらイコールの内容を考える&lt;/span&gt;のです。&lt;span style="color: #ff0000;"&gt;心情を問われたら背景と出来事を整理する&lt;/span&gt;のです。これらの手法は客観問題でも必要不可欠のものです。ですから、記述ができないという生徒さんは、そもそも客観問題をきちんと解けているのかをまず疑うべきでしょう。逆に言えば、記述問題をきちんと解けるようになれば、客観問題の正答率も安定する可能性が大いにあるということにもなります。なお、「記述式とは何か（要素の抜き出し→文章化→最小チェック）」から整理したい場合は、&lt;a href="https://dokkai-labo.tokyo/col_blog/sentakushi-kijutsu/" target="_blank" rel="noopener"&gt;記述式とは｜要素の抜き出しと文章化の流れ・最小チェック&lt;/a&gt;が導入として機能します。&lt;/p&gt;
&lt;h2&gt;記述力を確認するためのセルフチェックと練習&lt;/h2&gt;
&lt;h3&gt;まず確認：この3点がそろっているか&lt;/h3&gt;
&lt;div class="rounded" style="background-color: whitesmoke; padding: 12px;"&gt;
&lt;ul style="margin: 0;"&gt;
&lt;li&gt;答えに使った内容が、本文のどこに書いてあるか言える&lt;/li&gt;
&lt;li&gt;説明なら「何のことか」と「なぜそう言えるか」が分かれている&lt;/li&gt;
&lt;li&gt;心情なら、出来事だけでなく背景も本文から拾えている&lt;/li&gt;
&lt;/ul&gt;
&lt;/div&gt;
&lt;p&gt;この3点があいまいな場合、記述力そのものより&lt;strong&gt;根拠整理の段階&lt;/strong&gt;で止まっている可能性が高いです。&lt;/p&gt;
&lt;h3&gt;ミニ練習①：説明記述（30〜40字）&lt;/h3&gt;
&lt;p&gt;&lt;strong&gt;設問例&lt;/strong&gt;&lt;br /&gt;
傍線部「この考えは誤りである」とはどういうことか。&lt;/p&gt;
&lt;p&gt;&lt;strong&gt;考えるポイント&lt;/strong&gt;&lt;/p&gt;
&lt;ul&gt;
&lt;li&gt;「この考え」が指す内容を一言で言い換える&lt;/li&gt;
&lt;li&gt;その内容を支える本文中の理由を1つ探す&lt;/li&gt;
&lt;/ul&gt;
&lt;div class="rounded" style="background-color: whitesmoke; padding: 12px;"&gt;
&lt;p style="margin: 0;"&gt;&lt;strong&gt;書き出し例&lt;/strong&gt;&lt;br /&gt;
〜という考えは、本文に〜とあるため誤りである。&lt;/p&gt;
&lt;/div&gt;
&lt;h3&gt;ミニ練習②：心情記述（30〜50字）&lt;/h3&gt;
&lt;p&gt;&lt;strong&gt;設問例&lt;/strong&gt;&lt;br /&gt;
少年Bが安心したのはどのような気持ちからか。&lt;/p&gt;
&lt;p&gt;&lt;strong&gt;考えるポイント&lt;/strong&gt;&lt;/p&gt;
&lt;ul&gt;
&lt;li&gt;その直前までの人物の立場・状況（背景）&lt;/li&gt;
&lt;li&gt;心情が変わるきっかけになった出来事&lt;/li&gt;
&lt;/ul&gt;
&lt;div class="rounded" style="background-color: whitesmoke; padding: 12px;"&gt;
&lt;p style="margin: 0;"&gt;&lt;strong&gt;書き出し例&lt;/strong&gt;&lt;br /&gt;
周囲から〜と思われていたが、〜してもらえたため、安心した。&lt;/p&gt;
&lt;/div&gt;
&lt;p&gt;この2種類の練習で詰まる場合は、「書く力」以前に&lt;strong&gt;本文から要素を拾う精度&lt;/strong&gt;を見直す必要があります。&lt;/p&gt;
&lt;h2&gt;記述力とはに関するFAQ&lt;/h2&gt;
&lt;h3&gt;Q1. 記述力は文章力やセンスですか&lt;/h3&gt;
&lt;p&gt;入試国語の多くは、本文根拠を拾って要素をつなぐ「再現型」です。まずは&lt;strong&gt;形式（説明＝内容＋理由／心情＝背景→出来事→心情）&lt;/strong&gt;で点が出る状態を作り、表現の磨き込みはその後で十分です。&lt;/p&gt;
&lt;h3&gt;Q2. 字数が足りないとき、何を足せばいいですか&lt;/h3&gt;
&lt;p&gt;&lt;strong&gt;理由（根拠）&lt;/strong&gt;を足します。自分の感想や一般論を足すと減点されやすいので、本文の別箇所から「同じ内容を支える根拠」を1つ追加するのが安全です。&lt;/p&gt;
&lt;h3&gt;Q3. 逆に字数が多いときはどう削りますか&lt;/h3&gt;
&lt;p&gt;①重複（同じことを言い換えて2回書いている部分）を削る、②主語が重い場合は省略・短縮、③背景や理由を1つに絞る、の順が基本です。最初に削るのは「本文根拠」ではなく「言い回し」です。&lt;/p&gt;
&lt;h3&gt;Q4. 要素は拾えるのに答案が散らかります&lt;/h3&gt;
&lt;p&gt;多くは「並べるだけ」で因果・順序が乱れています。説明なら&lt;strong&gt;内容→理由&lt;/strong&gt;、心情なら&lt;strong&gt;背景→出来事→心情&lt;/strong&gt;の順に定着させると、散らかりが止まりやすくなります。&lt;/p&gt;
&lt;h3&gt;Q5. 記述が苦手な子は、まず何からやるべきですか&lt;/h3&gt;
&lt;p&gt;記述以前に、本文から根拠を拾う客観問題（抜き出し・選択）の精度が不安定なことが多いです。まずは「根拠を拾う→要素を2～3個に絞る→テンプレに流し込む」の順で、再現性を作ってください。&lt;/p&gt;
&lt;section id="veu_cta-20321" class="veu_cta"&gt;&lt;/section&gt;
&lt;section id="veu_cta-20531" class="veu_cta"&gt;
&lt;div class="cta_body"&gt;
&lt;div class="cta_body_link"&gt;&lt;/div&gt;
&lt;/div&gt;
&lt;p&gt;&lt;!-- [ /.vkExUnit_cta_body ] --&gt;&lt;/p&gt;
&lt;/section&gt;
&lt;section class="veu_cta" id="veu_cta-20526"&gt;&lt;h1 class="cta_title"&gt;講座案内：【オンライン】小６得点力養成講座【集団授業(２～７月)】&lt;/h1&gt;&lt;div class="cta_body"&gt;&lt;div class="cta_body_image cta_body_image_right"&gt;&lt;a href="https://dokkai-labo.tokyo/onlinetokuten/" target="_blank"&gt;&lt;/a&gt;&lt;/div&gt;&lt;div class="cta_body_txt image_exist"&gt;半年間で読解問題の得点力向上を目指す講座です。各回ともテーマに基づいて
&lt;br /&gt;大問４題を取り扱います。受講結果と復習用動画も完備しています。
&lt;br /&gt;教室で受ける授業さながらの授業を得点力養成講座オンラインでも再現しております。&lt;/div&gt;&lt;div class="cta_body_link"&gt;&lt;a href="https://dokkai-labo.tokyo/onlinetokuten/" class="btn btn-primary btn-block btn-lg" target="_blank"&gt;講座案内：【オンライン】小６得点力養成講座【集団授業(２～７月)】&lt;/a&gt;&lt;/div&gt;&lt;/div&gt;&lt;!-- [ /.vkExUnit_cta_body ] --&gt;&lt;/section&gt;			
------</t>
  </si>
  <si>
    <t>https://dokkai-labo.tokyo/blog/170620/</t>
  </si>
  <si>
    <t>以下のページは不自然なワードを使用しています。
これらを適切に自然な言葉に置き換えて下さい。
なお、本文の装飾や構造は絶対に変えないでください。
【対象ページURL】
https://dokkai-labo.tokyo/blog/170620/
【検出された不自然ワード】
- 型
- 網羅
【本文】
------
&lt;div class="supplement-section" style="background-color: #f9f9f9; padding: 20px; border: 1px solid #ddd; border-radius: 8px; margin-bottom: 30px;"&gt;
&lt;h3&gt;本書の主な内容・目次&lt;/h3&gt;
&lt;p&gt;「読解力＝センス」という誤解を解き、論理的に答えを導き出すための具体的な手法を網羅しています。&lt;/p&gt;
&lt;ul&gt;
&lt;li&gt;&lt;strong&gt;第1章：&lt;/strong&gt; なぜ「なんとなく」で解いてしまうのか？（国語の正体）&lt;/li&gt;
&lt;li&gt;&lt;strong&gt;第2章：&lt;/strong&gt; 選択肢問題で確実に正解を残す「消去法の極意」&lt;/li&gt;
&lt;li&gt;&lt;strong&gt;第3章：&lt;/strong&gt; 記述問題の文字数を自在に調整する「パーツ組み合わせ法」&lt;/li&gt;
&lt;li&gt;&lt;strong&gt;第4章：&lt;/strong&gt; 文脈を読み飛ばさないための「接続詞マーキング術」&lt;/li&gt;
&lt;li&gt;&lt;strong&gt;第5章：&lt;/strong&gt; 志望校合格を引き寄せる「過去問演習の正しい作法」&lt;/li&gt;
&lt;/ul&gt;
&lt;h3&gt;こんなお悩みを持つ保護者の方・受験生におすすめです&lt;/h3&gt;
&lt;ul&gt;
&lt;li&gt;本は読んでいるのに、なぜか国語のテストの点数が取れない&lt;/li&gt;
&lt;li&gt;選択肢をいつも2択まで絞って、最後に間違った方を選んでしまう&lt;/li&gt;
&lt;li&gt;記述問題になると、何を書けばいいかわからず白紙で出してしまう&lt;/li&gt;
&lt;li&gt;塾の先生から「もっと本を読みなさい」と言われるが、具体的な対策がわからない&lt;/li&gt;
&lt;/ul&gt;
&lt;h3&gt;よくある質問（FAQ）&lt;/h3&gt;
&lt;dl&gt;
&lt;dt style="font-weight: bold; color: #ff0000;"&gt;Q. 本当に「読解力」がなくても解けるようになりますか？&lt;/dt&gt;
&lt;dd style="margin-bottom: 15px;"&gt;A. はい。本書で言う「読解力」とは、多くの人がイメージする「文章の深みを理解するセンス」のことです。入試国語はあくまで「論理のパズル」です。ルール（型）を覚えれば、感覚に頼らず正解を導き出せます。&lt;/dd&gt;
&lt;dt style="font-weight: bold; color: #ff0000;"&gt;Q. 何年生から取り組むのが効果的ですか？&lt;/dt&gt;
&lt;dd style="margin-bottom: 15px;"&gt;A. 4年生・5年生から「型」を身につけておくと、6年生での演習量が圧倒的に活きてきます。もちろん、直前期に解き方を整理したい6年生にも即効性がある内容です。&lt;/dd&gt;
&lt;dt style="font-weight: bold; color: #ff0000;"&gt;Q. 他の塾のテキストと併用しても大丈夫ですか？&lt;/dt&gt;
&lt;dd&gt;A. もちろん可能です。むしろ、塾の授業で学んだ内容を「どう使うか」の橋渡しとして本書を活用することで、塾のテストの偏差値アップに繋がります。&lt;/dd&gt;
&lt;/dl&gt;
&lt;/div&gt;
&lt;h2&gt;&lt;strong&gt;中学入試国語読解力いらずの解き方講座&lt;/strong&gt;&lt;/h2&gt;
&lt;p&gt;2017年6月20日　初版第１刷発行&lt;/p&gt;
&lt;p&gt;著者　長島康二&lt;/p&gt;
&lt;p&gt;編集人　清水智則&lt;/p&gt;
&lt;p&gt;発行所　エール出版&lt;/p&gt;
&lt;p&gt;&lt;img fetchpriority="high" decoding="async" class="alignnone size-medium wp-image-1877" src="https://dokkai-labo.tokyo/wp-content/uploads/2018/06/読解力いらずの解き方講座-207x300.jpg" sizes="(max-width: 207px) 100vw, 207px" srcset="https://dokkai-labo.tokyo/wp-content/uploads/2018/06/読解力いらずの解き方講座-207x300.jpg 207w, https://dokkai-labo.tokyo/wp-content/uploads/2018/06/読解力いらずの解き方講座.jpg 691w" alt="読解力いらずの解き方講座" width="207" height="300" /&gt;&lt;/p&gt;
&lt;p&gt;読解ラボ東京の書籍・出版物の一覧は、&lt;a href="https://dokkai-labo.tokyo/publication/"&gt;全体像はこちら&lt;/a&gt;からご確認いただけます。&lt;/p&gt;
&lt;p data-start="24" data-end="65"&gt;本書は、厳選した良問を入試国語の解法に基づいて分析し、わかりやすく解説しています。&lt;/p&gt;
&lt;p data-start="67" data-end="102"&gt;また、受験生がその解法を自ら使いこなせるよう配慮しながら執筆しました。&lt;/p&gt;
&lt;p data-start="104" data-end="147"&gt;「なんとなく」を排した方法論に基づく読解で、確実な得点力を養うことができる参考書です。&lt;/p&gt;
&lt;p data-start="149" data-end="179"&gt;受験生の皆さんに、ぜひ手に取っていただきたいと思っています。&lt;/p&gt;
&lt;p data-start="181" data-end="207"&gt;また、保護者の皆様にも自信をもっておすすめできます。&lt;/p&gt;
&lt;p data-start="209" data-end="237"&gt;受験国語とはどのようなものかをつかむ一助になるはずです。&lt;/p&gt;
&lt;p data-start="239" data-end="254"&gt;ご一読いただけますと幸いです。&lt;/p&gt;
&lt;p data-start="256" data-end="270" data-is-last-node="" data-is-only-node=""&gt;※ネットからも購入可能です。&lt;/p&gt;
&lt;p&gt;&lt;a href="https://www.amazon.co.jp/%E4%B8%AD%E5%AD%A6%E5%85%A5%E8%A9%A6%E5%9B%BD%E8%AA%9E-%E8%AA%AD%E8%A7%A3%E5%8A%9B%E3%81%84%E3%82%89%E3%81%9A%E3%81%AE%E8%A7%A3%E3%81%8D%E6%96%B9%E8%AC%9B%E5%BA%A7-%E4%BB%AE-%E9%95%B7%E5%B3%B6%E5%BA%B7%E4%BA%8C/dp/475393389X"&gt;amazon&lt;/a&gt;&lt;/p&gt;
&lt;p&gt;&lt;a href="http://books.rakuten.co.jp/rb/14869554/"&gt;楽天ブックス&lt;/a&gt;&lt;/p&gt;
&lt;p&gt;&lt;a href="http://tsutaya.tsite.jp/item/book/PTA0000SUPT7"&gt;TSUTAYAオンラインショッピング&lt;/a&gt;&lt;/p&gt;
&lt;p&gt;&lt;a href="http://boox.jp/index.php?module=ecitemdtl&amp;amp;action=pdetail&amp;amp;it=BK&amp;amp;cd=475393389X"&gt;book FAN&lt;/a&gt;&lt;/p&gt;
&lt;p&gt;&lt;a href="https://honto.jp/netstore/pd-book_28514726.html"&gt;honto&lt;/a&gt;&lt;/p&gt;
&lt;p&gt;&lt;!-- [ /.socialSet ] --&gt;&lt;/p&gt;
&lt;section class="veu_cta" id="veu_cta-21074"&gt;&lt;h1 class="cta_title"&gt;出版&lt;/h1&gt;&lt;div class="cta_body"&gt;&lt;div class="cta_body_image cta_body_image_right"&gt;&lt;a href="https://dokkai-labo.tokyo/ct/publish/"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学習と受験対策のエキスパートからの知識と洞察に基づく貴重なリソースです。この書籍は、大学入試や受験に関連するさまざまなトピックに焦点を当て、国語力の向上から受験戦略までを包括的にカバーしています。&lt;/div&gt;&lt;div class="cta_body_link"&gt;&lt;a href="https://dokkai-labo.tokyo/ct/publish/" class="btn btn-primary btn-block btn-lg" target="_blank"&gt;出版&lt;/a&gt;&lt;/div&gt;&lt;/div&gt;&lt;!-- [ /.vkExUnit_cta_body ] --&gt;&lt;/section&gt;			
------</t>
  </si>
  <si>
    <t>https://dokkai-labo.tokyo/blog/200212/</t>
  </si>
  <si>
    <t>以下のページは不自然なワードを使用しています。
これらを適切に自然な言葉に置き換えて下さい。
なお、本文の装飾や構造は絶対に変えないでください。
【対象ページURL】
https://dokkai-labo.tokyo/blog/200212/
【検出された不自然ワード】
- 固定
- 設計
- 確定
【本文】
------
&lt;h2&gt;女子学院中学校2020年国語の傾向&lt;/h2&gt;
&lt;p&gt;大問一が随筆、大問二が論説文、大問三が漢字という構成です。試験時間が40分と比較的短く、文章量が多いのが特徴です。そのため、感覚で解くのではなく、&lt;strong data-start="97" data-end="114"&gt;解法に基づいて答えを導く力&lt;/strong&gt;が必要になります。また、女子学院中学校の国語の問題文には注釈がなく、漢字を含めた&lt;strong data-start="154" data-end="166"&gt;総合的な知識問題&lt;/strong&gt;が出題されます。したがって、語彙力を高めること、文法をしっかり理解しておくことが重要です。&lt;/p&gt;
&lt;p&gt;過去問演習をどの順番・回数で進めるべきかといった全体設計については、&lt;a href="https://dokkai-labo.tokyo/blog/kokugo-kakomon/"&gt;過去問演習の全体像はこちら&lt;/a&gt;で整理しています。&lt;/p&gt;
&lt;h2&gt;女子学院中学校・令和２年度(第１回)厳選解説動画&lt;/h2&gt;
&lt;p&gt;&lt;iframe title="女子学院中学校・令和２年度【読解ラボ東京の過去問解説】" src="https://www.youtube.com/embed/4IyxVfzSUDM?feature=oembed&amp;amp;enablejsapi=1&amp;amp;origin=https://dokkai-labo.tokyo" width="1140" height="641" frameborder="0" allowfullscreen="allowfullscreen"&gt;&lt;/iframe&gt;&lt;/p&gt;
&lt;p&gt;令和２年度　女子学院中学校の入試より厳選した問題とその解説をお届けします。&lt;br /&gt;
問題文・設問については、各種WEBサイト等よりご入手頂ければ幸いです。&lt;br /&gt;
★全問解説Ver.は&lt;a href="https://filmuy.com/dokkai-labo"&gt;コチラ&lt;/a&gt;にて随時UPしております。&lt;/p&gt;
&lt;p&gt;なお、解説では各問題を&lt;br /&gt;
Ａ：容易に正解できるので、合格するには落としてはいけない問題&lt;br /&gt;
Ｂ：少し難しめの問題だが、意欲的に取り組んでほしい問題&lt;br /&gt;
Ｃ：非常に難しいので、合格不合格のラインには影響しない捨て問題&lt;br /&gt;
に分類しています。参考にして頂ければ幸いです。&lt;/p&gt;
&lt;h2&gt;解説&lt;/h2&gt;
&lt;p&gt;・傍線部分の説明を問われたら、傍線部とイコールの内容を答えます。&lt;/p&gt;
&lt;p&gt;・「～もする」というときは、「そういうときもある」というときです。どんな時も、すべてのことに当てはまるという意味ではないのでそこに着目しましょう。&lt;/p&gt;
&lt;p&gt;&lt;!-- [ /.socialSet ] --&gt;&lt;/p&gt;
&lt;div class="alert alert-primary p-3 mt-4" role="alert"&gt;
&lt;p class="mb-2"&gt;&lt;strong&gt;語彙力の欠如を放置すれば、国語の不合格は確定します。&lt;/strong&gt;&lt;/p&gt;
&lt;p class="mb-1"&gt;言葉の正確な意味を捉えられない読み方が固定化されると、記述での致命的な減点が続き、入試本番の合計点に跳ね返る取り返しのつかない打撃となります。&lt;/p&gt;
&lt;p class="mb-3"&gt;語彙力不足が招く真の敗因は、一重に本文根拠の見誤りにあります。&lt;/p&gt;
&lt;div class="d-grid gap-2"&gt;&lt;a class="btn btn-primary btn-lg" href="https://dokkai-labo.tokyo/kobetsuonline01/"&gt;合格力を叩き込む個別指導の受講はこちら&lt;/a&gt;&lt;br /&gt;
&lt;a class="btn btn-outline-primary btn-lg" href="https://dokkai-labo.tokyo/blog/161214/"&gt;読解ラボの指導方針を詳しく知る&lt;/a&gt;&lt;/div&gt;
&lt;hr class="my-3" /&gt;
&lt;div class="d-flex flex-column gap-1"&gt;&lt;a href="https://dokkai-labo.tokyo/contact/"&gt;体験授業・入塾相談の予約フォーム&lt;/a&gt;&lt;br /&gt;
&lt;a href="https://dokkai-labo.tokyo/profile/"&gt;代表講師プロフィールと指導実績&lt;/a&gt;&lt;br /&gt;
&lt;a href="https://dokkai-labo.tokyo/access/"&gt;教室へのアクセス・所在地&lt;/a&gt;&lt;br /&gt;
&lt;a href="https://dokkai-labo.tokyo/blog/"&gt;中学受験国語の攻略コラム一覧&lt;/a&gt;&lt;/div&gt;
&lt;/div&gt;
&lt;section class="veu_cta" id="veu_cta-20532"&gt;&lt;h1 class="cta_title"&gt;講座案内：小５得点力養成≪出張≫講座【中学受験】&lt;/h1&gt;&lt;div class="cta_body"&gt;&lt;div class="cta_body_image cta_body_image_right"&gt;&lt;a href="https://dokkai-labo.tokyo/tokuten_fifth/" target="_blank"&gt;&lt;/a&gt;&lt;/div&gt;&lt;div class="cta_body_txt image_exist"&gt;国語学習に関するお悩み・課題をお持ちの生徒さんに向けて、
&lt;br /&gt;【関東一円の各会場】で実施される【１ヶ月完成】の講座です。&lt;/div&gt;&lt;div class="cta_body_link"&gt;&lt;a href="https://dokkai-labo.tokyo/tokuten_fifth/" class="btn btn-primary btn-block btn-lg" target="_blank"&gt;小５得点力養成≪出張≫講座【中学受験】&lt;/a&gt;&lt;/div&gt;&lt;/div&gt;&lt;!-- [ /.vkExUnit_cta_body ] --&gt;&lt;/section&gt;			
------</t>
  </si>
  <si>
    <t>https://dokkai-labo.tokyo/blog/200214/</t>
  </si>
  <si>
    <t>以下のページは不自然なワードを使用しています。
これらを適切に自然な言葉に置き換えて下さい。
なお、本文の装飾や構造は絶対に変えないでください。
【対象ページURL】
https://dokkai-labo.tokyo/blog/200214/
【検出された不自然ワード】
- 固定
- 手順
- 設計
【本文】
------
&lt;p&gt;灘中学校2020年（令和2年度）入試〈2日目〉国語を、&lt;strong&gt;出題傾向→厳選設問の解き方→得点の取り方&lt;/strong&gt;の順で整理します。&lt;/p&gt;
&lt;p&gt;過去問を「どの時期に・何回・どの順番で」使うべきかといった全体設計については、&lt;a href="https://dokkai-labo.tokyo/blog/kokugo-kakomon/"&gt;過去問演習の全体像はこちら&lt;/a&gt;で整理しています。&lt;/p&gt;
&lt;p&gt;灘中は記述中心になりやすく、理由説明・心情説明では「それっぽく書いたのに減点された」というズレが起きがちです。本文を&lt;strong&gt;背景→出来事→気持ち&lt;/strong&gt;に分けて根拠をそろえると、答案をまとめやすくなります。&lt;/p&gt;
&lt;ul&gt;
&lt;li&gt;&lt;strong&gt;まず&lt;/strong&gt;：随筆・物語文（久しぶりの出題）・詩の3題構成を確認&lt;/li&gt;
&lt;li&gt;&lt;strong&gt;つぎに&lt;/strong&gt;：厳選問題の解説動画で、根拠の拾い方とまとめ方を手順で確認&lt;/li&gt;
&lt;li&gt;&lt;strong&gt;最後に&lt;/strong&gt;：A/B/Cの難易度ランクを目安に、落とさない問題を決める&lt;/li&gt;
&lt;/ul&gt;
&lt;p style="font-size: 0.95em;"&gt;※問題文・設問は、各種WEBサイト等よりご入手ください。&lt;/p&gt;
&lt;p&gt;&amp;nbsp;&lt;/p&gt;
&lt;h2&gt;灘中学校2020年（2日目）国語の出題傾向&lt;/h2&gt;
&lt;h3&gt;３題構成とジャンル&lt;/h3&gt;
&lt;p&gt;灘中学校2020年（2日目）の国語は、次の&lt;strong&gt;３題構成&lt;/strong&gt;でした。&lt;/p&gt;
&lt;ul&gt;
&lt;li&gt;&lt;strong&gt;大問１：随筆&lt;/strong&gt;&lt;/li&gt;
&lt;li&gt;&lt;strong&gt;大問２：物語文&lt;/strong&gt;（４年ぶりの出題）&lt;/li&gt;
&lt;li&gt;&lt;strong&gt;大問３：詩&lt;/strong&gt;&lt;/li&gt;
&lt;/ul&gt;
&lt;p&gt;2020年度入試では、&lt;strong&gt;４年ぶりに物語文が出題&lt;/strong&gt;された点が特徴的です。&lt;br /&gt;
随筆・物語文・詩と、幅広いジャンルからの出題となりました。&lt;/p&gt;
&lt;h3&gt;記述中心の出題と求められる力&lt;/h3&gt;
&lt;p&gt;全体としては、&lt;strong&gt;記述問題が中心&lt;/strong&gt;の構成となっています。&lt;br /&gt;
そのため、次のような力が強く求められます。&lt;/p&gt;
&lt;ul&gt;
&lt;li&gt;&lt;strong&gt;設問が「何を問うているのか」を正確に読み取る力&lt;/strong&gt;&lt;/li&gt;
&lt;li&gt;本文中から&lt;strong&gt;必要な情報を整理する力&lt;/strong&gt;&lt;/li&gt;
&lt;li&gt;それらを踏まえて、&lt;strong&gt;筋の通った日本語で答案をまとめる力&lt;/strong&gt;&lt;/li&gt;
&lt;/ul&gt;
&lt;p&gt;単に文章を読むだけでなく、&lt;strong&gt;「設問に応じて、どの情報を使い、どうまとめるか」&lt;/strong&gt;という解答作成のスキルが合否を分けると言えるでしょう。&lt;/p&gt;
&lt;h2&gt;灘中学校・令和２年度（２日目）厳選解説動画&lt;/h2&gt;
&lt;p&gt;令和２年度 灘中学校（２日目）の入試問題より、厳選した問題とその解説を動画でご紹介しています。&lt;/p&gt;
&lt;p&gt;&lt;iframe title="灘中学校・令和２年度(２日目)【読解ラボ東京の過去問解説】" src="https://www.youtube.com/embed/lwYRcOizYew?feature=oembed&amp;amp;enablejsapi=1&amp;amp;origin=https://dokkai-labo.tokyo" width="1140" height="641" frameborder="0" allowfullscreen="allowfullscreen"&gt;&lt;/iframe&gt;&lt;/p&gt;
&lt;p&gt;問題文・設問については、各種WEBサイト等よりご入手ください。&lt;br /&gt;
&lt;strong&gt;★全問解説Ver.&lt;/strong&gt;は、&lt;a href="https://filmuy.com/dokkai-labo" target="_blank" rel="noopener noreferrer"&gt;コチラ&lt;/a&gt;にて随時UPしております。&lt;/p&gt;
&lt;h3&gt;問題の難易度ランク（A・B・C）について&lt;/h3&gt;
&lt;p&gt;動画および解説では、各問題を次の３つに分類しています。&lt;/p&gt;
&lt;ul&gt;
&lt;li&gt;&lt;strong&gt;A：&lt;/strong&gt;容易に正解できるので、合格するには&lt;strong&gt;落としてはいけない問題&lt;/strong&gt;&lt;/li&gt;
&lt;li&gt;&lt;strong&gt;B：&lt;/strong&gt;少し難しめだが、&lt;strong&gt;意欲的に取り組んでほしい問題&lt;/strong&gt;&lt;/li&gt;
&lt;li&gt;&lt;strong&gt;C：&lt;/strong&gt;非常に難しいため、&lt;strong&gt;合否には影響しにくい捨て問題&lt;/strong&gt;&lt;/li&gt;
&lt;/ul&gt;
&lt;p&gt;どの問題を確実に取り、どこで勝負するかを考えるうえで、&lt;strong&gt;得点戦略の目安&lt;/strong&gt;としてご活用ください。&lt;/p&gt;
&lt;h2&gt;理由問題の基本：「背景・出来事・気持ち」で整理する&lt;/h2&gt;
&lt;p&gt;灘中をはじめとする難関中学の国語では、&lt;strong&gt;理由を問う問題&lt;/strong&gt;が頻出です。&lt;br /&gt;
その際に役立つのが、本文を&lt;strong&gt;「背景」「出来事」「気持ち」&lt;/strong&gt;の３つに整理して読む方法です。&lt;/p&gt;
&lt;ul&gt;
&lt;li&gt;&lt;strong&gt;背景：&lt;/strong&gt;その場面の状況・前提となる出来事&lt;/li&gt;
&lt;li&gt;&lt;strong&gt;出来事：&lt;/strong&gt;直前・直後に起きた具体的な行動・発言&lt;/li&gt;
&lt;li&gt;&lt;strong&gt;気持ち：&lt;/strong&gt;背景と出来事から読み取れる登場人物の感情&lt;/li&gt;
&lt;/ul&gt;
&lt;p&gt;&lt;strong&gt;「〇〇した理由を答えなさい」&lt;/strong&gt;という問題では、&lt;br /&gt;
この３つを整理し、&lt;strong&gt;最終的に「気持ち」や「目的」を日本語としてまとめる&lt;/strong&gt;ことがポイントになります。&lt;/p&gt;
&lt;p&gt;&lt;!-- 以下、本文構成は変更なし --&gt;&lt;br /&gt;
&lt;!-- [ /.socialSet ] --&gt;&lt;/p&gt;
&lt;div class="alert alert-primary p-3 mt-4" role="alert"&gt;
&lt;p class="mb-2"&gt;&lt;strong&gt;記述問題の「自己採点」を放置すれば、志望校合格の芽は潰えます。&lt;/strong&gt;&lt;/p&gt;
&lt;p class="mb-1"&gt;プロの添削を受けず独りよがりの記述が固定化されると、本番での容赦ない減点が重なり、合格を分ける合計点に跳ね返る致命的な不利益を被ります。&lt;/p&gt;
&lt;p class="mb-3"&gt;記述の質が向上しないのは、自身の認識とプロが求める採点基準のズレが原因です。&lt;/p&gt;
&lt;div class="d-grid gap-2"&gt;&lt;a class="btn btn-primary btn-lg" href="https://dokkai-labo.tokyo/kobetsuonline01/"&gt;合格力を叩き込む個別指導の受講はこちら&lt;/a&gt;&lt;br /&gt;
&lt;a class="btn btn-outline-primary btn-lg" href="https://dokkai-labo.tokyo/blog/161214/"&gt;読解ラボの指導方針を詳しく知る&lt;/a&gt;&lt;/div&gt;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&lt;section class="veu_cta" id="veu_cta-20325"&gt;&lt;h1 class="cta_title"&gt;講座案内：小６得点力養成講座【集団授業(２～７月)】&lt;/h1&gt;&lt;div class="cta_body"&gt;&lt;div class="cta_body_image cta_body_image_right"&gt;&lt;a href="https://dokkai-labo.tokyo/tokuten/" target="_blank"&gt;&lt;/a&gt;&lt;/div&gt;&lt;div class="cta_body_txt image_exist"&gt;半年間で読解問題の得点力向上を目指す講座です。各回ともテーマに基づいて
&lt;br /&gt;大問４題を取り扱います。受講結果と復習用動画も完備しています。
&lt;br /&gt;&lt;/div&gt;&lt;div class="cta_body_link"&gt;&lt;a href="https://dokkai-labo.tokyo/tokuten/" class="btn btn-primary btn-block btn-lg" target="_blank"&gt;講座案内：小６得点力養成講座【集団授業(２～７月)】&lt;/a&gt;&lt;/div&gt;&lt;/div&gt;&lt;!-- [ /.vkExUnit_cta_body ] --&gt;&lt;/section&gt;			
------</t>
  </si>
  <si>
    <t>https://dokkai-labo.tokyo/blog/description/</t>
  </si>
  <si>
    <t>以下のページは不自然なワードを使用しています。
これらを適切に自然な言葉に置き換えて下さい。
なお、本文の装飾や構造は絶対に変えないでください。
【対象ページURL】
https://dokkai-labo.tokyo/blog/description/
【検出された不自然ワード】
- 型
- 固定
【本文】
------
&lt;p&gt;「国語の記述問題がなかなか安定しない」「どう書けば点数がもらえるのか分からない」──そんなお悩みをお持ちのご家庭は少なくありません。&lt;/p&gt;
&lt;p&gt;実は、記述問題で高得点を狙うために知っておいてほしいポイントは、大きく分けて&lt;strong&gt;２つ&lt;/strong&gt;だけです。&lt;/p&gt;
&lt;ul&gt;
&lt;li&gt;&lt;strong&gt;❶ 記述のほとんどは「自分の言葉で作文」ではなく、本文の引用で書ける&lt;/strong&gt;&lt;/li&gt;
&lt;li&gt;&lt;strong&gt;❷ 例外的に「言い換え」が必要になる場面は、ごく限られている&lt;/strong&gt;&lt;/li&gt;
&lt;/ul&gt;
&lt;p&gt;記述の基本（説明＝イコール内容＋理由で字数調整／心情＝背景→出来事→心情）の整理は、&lt;a href="https://dokkai-labo.tokyo/blog/17022403/"&gt;記述力とは何か（全体像はこちら）&lt;/a&gt;でまとめて確認できます。&lt;/p&gt;
&lt;p&gt;このページでは、代表・長島のインタビュー内容をもとに、国語の記述問題が得意になるための考え方と具体的な書き方のコツを、導入（問題意識）→原因→対処法→まとめの流れで整理してお伝えします。&lt;/p&gt;
&lt;h2&gt;動画で解説：「国語の記述問題が得意になる２つのポイント」&lt;/h2&gt;
&lt;p&gt;&lt;iframe title="YouTube video player" src="https://www.youtube.com/embed/fsV-BZS8np4?si=0H-kD9-TJCmLm_Gh" width="560" height="315" frameborder="0" allowfullscreen="allowfullscreen"&gt;&lt;/iframe&gt;&lt;/p&gt;
&lt;p&gt;まずは動画で全体像を押さえてから、以下の文章でポイントを復習していただくと理解が深まります。&lt;/p&gt;
&lt;h2&gt;原因：記述＝「自分の言葉で一から作文」と思い込んでいないか&lt;/h2&gt;
&lt;p&gt;最初に確認しておきたいのは、そもそも&lt;strong&gt;国語の記述問題とは何をしているのか&lt;/strong&gt;という点です。&lt;/p&gt;
&lt;blockquote&gt;&lt;p&gt;&lt;strong&gt;「国語の記述は『自分の言葉で作文する』場面がほとんどない、ということです。」&lt;/strong&gt;&lt;/p&gt;&lt;/blockquote&gt;
&lt;p&gt;多くのお子さんが、&lt;/p&gt;
&lt;ul&gt;
&lt;li&gt;記述＝自分なりの言葉にきれいに言い換えなければいけない&lt;/li&gt;
&lt;li&gt;うまい表現を一から考えないといけない&lt;/li&gt;
&lt;/ul&gt;
&lt;p&gt;と考えがちですが、これは&lt;strong&gt;大きな誤解&lt;/strong&gt;です。&lt;/p&gt;
&lt;h3&gt;物語文の「気持ち」以外は、ほぼ本文からの引用で書ける&lt;/h3&gt;
&lt;p&gt;もちろん、物語文の記述で「登場人物の気持ち」を答えさせる問題は少し事情が違います。&lt;/p&gt;
&lt;ul&gt;
&lt;li&gt;気持ちを本文にそのまま書くと、文章の味わいがなくなる&lt;/li&gt;
&lt;li&gt;そのため、気持ちの言葉そのものは明示されていないことが多い&lt;/li&gt;
&lt;/ul&gt;
&lt;p&gt;このような場合、&lt;strong&gt;気持ちの言葉そのものは自分で言語化する必要があります&lt;/strong&gt;。&lt;/p&gt;
&lt;p&gt;とはいえ、&lt;/p&gt;
&lt;ul&gt;
&lt;li&gt;その気持ちに至った&lt;strong&gt;理由・根拠&lt;/strong&gt;&lt;/li&gt;
&lt;li&gt;状況説明や行動、セリフなどの&lt;strong&gt;背景となる情報&lt;/strong&gt;&lt;/li&gt;
&lt;/ul&gt;
&lt;p&gt;は、本文中の言葉を&lt;strong&gt;そのまま引用すれば十分&lt;/strong&gt;です。説明文であればなおさら、&lt;/p&gt;
&lt;blockquote&gt;&lt;p&gt;&lt;strong&gt;「ほとんど本文の言葉を引っ張ってきて組み立てるだけ」&lt;/strong&gt;&lt;/p&gt;&lt;/blockquote&gt;
&lt;p&gt;と言ってよいほどです。&lt;/p&gt;
&lt;blockquote&gt;&lt;p&gt;✔ 記述＝本文の言葉を引用して組み合わせる&lt;br /&gt;
❌ 記述＝自分の言葉で全部書き換える&lt;/p&gt;&lt;/blockquote&gt;
&lt;p&gt;ですから、最初から無理に「うまい言い換え」を狙う必要はありません。&lt;strong&gt;基本方針は、本文から答えの材料を持ってくること&lt;/strong&gt;です。&lt;/p&gt;
&lt;h2&gt;対処①：本文から拾った要素をスッキリまとめる３つのコツ&lt;/h2&gt;
&lt;p&gt;「本文を引用して書けばいい」とは言っても、実際に書く場面では次のような悩みが出てきます。&lt;/p&gt;
&lt;ul&gt;
&lt;li&gt;必要な要素が２つ・３つあるとき、どうつなげればよいか分からない&lt;/li&gt;
&lt;li&gt;字数が足りず、どこを膨らませればよいか迷ってしまう&lt;/li&gt;
&lt;/ul&gt;
&lt;p&gt;こうしたときに役立つのが、次の&lt;strong&gt;３つのシンプルなルール&lt;/strong&gt;です。&lt;/p&gt;
&lt;h3&gt;❶ イコールの関係は「〜という〜」でつなぐ&lt;/h3&gt;
&lt;p&gt;記述を書いていると、&lt;/p&gt;
&lt;blockquote&gt;&lt;p&gt;A と B が同じ内容（＝イコールの関係）&lt;/p&gt;&lt;/blockquote&gt;
&lt;p&gt;という場面がよく出てきます。このときは、&lt;/p&gt;
&lt;blockquote&gt;&lt;p&gt;&lt;strong&gt;A という B&lt;/strong&gt;&lt;/p&gt;&lt;/blockquote&gt;
&lt;p&gt;という形でつなげてしまえば OK です。&lt;/p&gt;
&lt;ul&gt;
&lt;li&gt;例：&lt;br /&gt;
「A（出来事）という B（気持ち）」&lt;br /&gt;
「A（理由）という B（考え）」&lt;/li&gt;
&lt;/ul&gt;
&lt;p&gt;この「A という B」という型を知っておくだけでも、&lt;strong&gt;要素同士を自然につなげやすく&lt;/strong&gt;なります。&lt;/p&gt;
&lt;h3&gt;❷ 理由を加えるときは「〜から／〜ので／〜ため」を使う&lt;/h3&gt;
&lt;p&gt;字数を増やしたいとき、または「理由も書きなさい」と指定されているときは、&lt;/p&gt;
&lt;blockquote&gt;&lt;p&gt;&lt;strong&gt;〜から／〜ので／〜ため&lt;/strong&gt;&lt;/p&gt;&lt;/blockquote&gt;
&lt;p&gt;といった理由を表す言葉で、本文から拾ってきた要素同士をつなぎます。&lt;/p&gt;
&lt;blockquote&gt;&lt;p&gt;✔ イコールの関係 →「〜という〜」&lt;br /&gt;
✔ 理由を足す →「〜から／〜ので／〜ため」&lt;/p&gt;&lt;/blockquote&gt;
&lt;p&gt;この２つを押さえるだけで、&lt;strong&gt;バラバラだった情報が一気に整理された１文になりやすくなります&lt;/strong&gt;。&lt;/p&gt;
&lt;h3&gt;❸ メインとなる答えは必ず「最後」に置く&lt;/h3&gt;
&lt;blockquote&gt;&lt;p&gt;&lt;strong&gt;「メインとなる答えは最後に置く。」&lt;/strong&gt;&lt;/p&gt;&lt;/blockquote&gt;
&lt;p&gt;記述で問われているのが「気持ち」なら最後に書くべきは&lt;strong&gt;気持ち&lt;/strong&gt;ですし、&lt;br /&gt;
傍線部の内容を問われているなら最後に来るべきなのは&lt;strong&gt;傍線部の言い換え&lt;/strong&gt;です。&lt;/p&gt;
&lt;p&gt;書き方のイメージとしては、メインの答えの前に&lt;/p&gt;
&lt;ul&gt;
&lt;li&gt;イコールの内容（A という B の A の部分）&lt;/li&gt;
&lt;li&gt;理由の情報（〜から／〜ので／〜ため でつなぐ部分）&lt;/li&gt;
&lt;/ul&gt;
&lt;p&gt;を&lt;strong&gt;前から足していく&lt;/strong&gt;感覚です。&lt;/p&gt;
&lt;p&gt;この「最後に何を持ってくるか」を意識するだけでも、&lt;strong&gt;採点者にとって読みやすく、ポイントのぶれない記述&lt;/strong&gt;になっていきます。&lt;/p&gt;
&lt;div style="border: 2px solid #2196F3; background-color: #e3f2fd; padding: 10px; display: flex; align-items: center; justify-content: center;"&gt;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&lt;h2&gt;対処②：最難関レベルで必要になる「言い換え」のテクニック&lt;/h2&gt;
&lt;p&gt;ここまでの内容をまとめると、１つ目のポイントは&lt;/p&gt;
&lt;ul&gt;
&lt;li&gt;&lt;strong&gt;自分で作文しようとせず、本文から要素を拾って組み立てる&lt;/strong&gt;&lt;/li&gt;
&lt;/ul&gt;
&lt;p&gt;ということでした。&lt;/p&gt;
&lt;p&gt;二つ目のポイントは、これと一見矛盾するようですが、&lt;/p&gt;
&lt;blockquote&gt;&lt;p&gt;&lt;strong&gt;「例外的に“言い換え”が必要になるケースがある」&lt;/strong&gt;&lt;/p&gt;&lt;/blockquote&gt;
&lt;p&gt;という点です。&lt;/p&gt;
&lt;p&gt;ただし、ここは&lt;strong&gt;本当に例外&lt;/strong&gt;です。代表・長島は、&lt;/p&gt;
&lt;blockquote&gt;&lt;p&gt;「国語が苦手なお子さんは、ここから先は知らなくても構いません。」&lt;/p&gt;&lt;/blockquote&gt;
&lt;p&gt;とまで言っています。&lt;/p&gt;
&lt;h3&gt;言い換えが必要になるのは「20要素に1つ」程度&lt;/h3&gt;
&lt;p&gt;本文を言い換えなければならないケースは確かに存在しますが、&lt;/p&gt;
&lt;blockquote&gt;&lt;p&gt;&lt;strong&gt;体感では20要素に1つ程度&lt;/strong&gt;&lt;/p&gt;&lt;/blockquote&gt;
&lt;p&gt;であり、それができなくても&lt;strong&gt;合否にはほとんど影響しないレベル&lt;/strong&gt;です。&lt;/p&gt;
&lt;p&gt;とはいえ、&lt;/p&gt;
&lt;ul&gt;
&lt;li&gt;&lt;strong&gt;最難関校を目指す&lt;/strong&gt;&lt;/li&gt;
&lt;li&gt;&lt;strong&gt;国語を武器科目にしたい&lt;/strong&gt;&lt;/li&gt;
&lt;/ul&gt;
&lt;p&gt;という生徒には、この「言い換え」の力も求められます。&lt;/p&gt;
&lt;h3&gt;本文をそのまま使ってはいけないケースは２つだけ&lt;/h3&gt;
&lt;p&gt;代表・長島が挙げる「本文をそのまま解答に使えないケース」は、次の２パターンだけです。&lt;/p&gt;
&lt;h3&gt;① 比喩表現をそのまま書いてはいけないとき&lt;/h3&gt;
&lt;p&gt;比喩表現は、あいまいさを含んだ表現です。そのため、&lt;/p&gt;
&lt;ul&gt;
&lt;li&gt;比喩をそのまま解答に引用すると意味がぼやける&lt;/li&gt;
&lt;li&gt;採点者にとって「何を言いたいのか」が分かりにくくなる&lt;/li&gt;
&lt;/ul&gt;
&lt;p&gt;このような場合、比喩を&lt;/p&gt;
&lt;blockquote&gt;&lt;p&gt;&lt;strong&gt;一般的な表現に直して答える必要があります。&lt;/strong&gt;&lt;/p&gt;&lt;/blockquote&gt;
&lt;p&gt;たとえば、&lt;/p&gt;
&lt;ul&gt;
&lt;li&gt;「心が暗くなった」という比喩 → 「不安な気持ちになった」「落ち込んだ」など&lt;/li&gt;
&lt;li&gt;「胸がすっとした」という比喩 → 「安心した」「気持ちが楽になった」など&lt;/li&gt;
&lt;/ul&gt;
&lt;p&gt;というように、&lt;strong&gt;だれが読んでも意味がわかる言葉に言い換えて書く&lt;/strong&gt;ことが大切です。&lt;/p&gt;
&lt;h3&gt;② 具体的すぎる内容（＝抽象化が必要なとき）&lt;/h3&gt;
&lt;p&gt;もう一つのパターンは、本文に書かれている内容が&lt;strong&gt;具体的すぎる&lt;/strong&gt;場合です。このようなとき、そのまま書くと採点で「ツッコミ」が入りやすくなります。&lt;/p&gt;
&lt;blockquote&gt;&lt;p&gt;◎ 例文&lt;br /&gt;
「カレーそばを食べた。ご飯と漬物を食べた。」&lt;/p&gt;&lt;/blockquote&gt;
&lt;p&gt;この体験を「どのような食事をしたか説明しなさい」という記述問題で、&lt;/p&gt;
&lt;blockquote&gt;&lt;p&gt;❌「カレーそばを食べた」とだけ書く&lt;br /&gt;
→「じゃあ卵かけご飯は違うの？」と突っ込まれる可能性あり&lt;/p&gt;&lt;/blockquote&gt;
&lt;p&gt;このような場合、具体的なメニュー名をそのまま書くのではなく、&lt;/p&gt;
&lt;blockquote&gt;&lt;p&gt;✅「普通の食事」&lt;br /&gt;
✅「質素な食事」&lt;/p&gt;&lt;/blockquote&gt;
&lt;p&gt;といった形で、&lt;strong&gt;いくつかの具体例をまとめてくくれる抽象的な表現&lt;/strong&gt;に変える必要があります。&lt;/p&gt;
&lt;blockquote&gt;&lt;p&gt;✔ 比喩 → 一般的な表現へ言い換える&lt;br /&gt;
✔ 具体例 → 抽象化してまとめて表現する&lt;/p&gt;&lt;/blockquote&gt;
&lt;h3&gt;「知らなくてもいい」けれど、誤った理解になる前に伝えておきたいこと&lt;/h3&gt;
&lt;p&gt;代表・長島は、正直なところ、&lt;/p&gt;
&lt;blockquote&gt;&lt;p&gt;&lt;strong&gt;「国語が苦手な生徒は、この考えを知らなくていい」と思っています。&lt;/strong&gt;&lt;/p&gt;&lt;/blockquote&gt;
&lt;p&gt;なぜなら、&lt;/p&gt;
&lt;blockquote&gt;&lt;p&gt;&lt;strong&gt;「ほとんどの記述は『本文を引用すれば解ける』からです。」&lt;/strong&gt;&lt;/p&gt;&lt;/blockquote&gt;
&lt;p&gt;比喩や抽象化の考え方を知ると、逆に&lt;/p&gt;
&lt;ul&gt;
&lt;li&gt;&lt;em&gt;直さなくてよい部分まで、無理に言い換えようとしてしまう&lt;/em&gt;&lt;/li&gt;
&lt;/ul&gt;
&lt;p&gt;といったリスクもあります。&lt;/p&gt;
&lt;p&gt;それでもあえて説明しているのは、現実的には&lt;/p&gt;
&lt;ul&gt;
&lt;li&gt;塾や他の先生から必ず「比喩の言い換え」「具体から抽象へ」と教わる&lt;/li&gt;
&lt;/ul&gt;
&lt;p&gt;からです。その際に、&lt;/p&gt;
&lt;blockquote&gt;&lt;p&gt;&lt;strong&gt;誤った理解にならないよう、最初に正しい形で知っておいてほしい&lt;/strong&gt;&lt;/p&gt;&lt;/blockquote&gt;
&lt;p&gt;という意図で、この「例外ルール」をお伝えしているのが本音です。&lt;/p&gt;
&lt;div style="border: 2px solid #2196F3; background-color: #e3f2fd; padding: 10px; display: flex; align-items: center; justify-content: center;"&gt;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&lt;h2&gt;まとめ：記述問題が得意になるために押さえておきたい２つの軸&lt;/h2&gt;
&lt;p&gt;最後に、今回の内容をコンパクトに整理します。&lt;/p&gt;
&lt;h3&gt;１．基本方針：本文を引用して組み立てる&lt;/h3&gt;
&lt;ul&gt;
&lt;li&gt;&lt;strong&gt;国語の記述は「自分の言葉で一から作文」が目的ではない。&lt;/strong&gt;&lt;/li&gt;
&lt;li&gt;物語文の「気持ちの言葉」以外は、&lt;strong&gt;本文の言葉を引用して十分に書ける&lt;/strong&gt;。&lt;/li&gt;
&lt;li&gt;説明文の記述は、ほとんどが&lt;strong&gt;本文からの引用＋つなぎ言葉&lt;/strong&gt;で構成される。&lt;/li&gt;
&lt;li&gt;迷ったときは、&lt;strong&gt;「本文から答えの材料を持ってくる」ことを最優先&lt;/strong&gt;に考える。&lt;/li&gt;
&lt;/ul&gt;
&lt;h3&gt;２．具体的な書き方のコツ&lt;/h3&gt;
&lt;ul&gt;
&lt;li&gt;イコールの関係は&lt;strong&gt;「A という B」&lt;/strong&gt;でつなぐ。&lt;/li&gt;
&lt;li&gt;理由を加えるときは&lt;strong&gt;「〜から／〜ので／〜ため」&lt;/strong&gt;を使う。&lt;/li&gt;
&lt;li&gt;メインの答え（気持ち・言い換えなど）は&lt;strong&gt;必ず最後に置く。&lt;/strong&gt;&lt;/li&gt;
&lt;/ul&gt;
&lt;h3&gt;３．例外的に「言い換え」が必要になるケース&lt;/h3&gt;
&lt;ul&gt;
&lt;li&gt;&lt;strong&gt;比喩表現&lt;/strong&gt;は、そのままではあいまいなので、&lt;strong&gt;一般的な表現へ言い換える&lt;/strong&gt;。&lt;/li&gt;
&lt;li&gt;&lt;strong&gt;具体的すぎる内容&lt;/strong&gt;は、いくつかの事例をまとめて、&lt;strong&gt;抽象的な表現にまとめる&lt;/strong&gt;。&lt;/li&gt;
&lt;li&gt;とはいえ、これらは&lt;strong&gt;20要素に1つ程度の例外&lt;/strong&gt;であり、合否への影響は小さい。&lt;/li&gt;
&lt;li&gt;まずは&lt;strong&gt;本文の引用を徹底すること&lt;/strong&gt;が、記述力アップへの近道。&lt;/li&gt;
&lt;/ul&gt;
&lt;p&gt;記述問題は、「センス」や「作文力」ではなく、&lt;strong&gt;本文の読み取りと、シンプルなルールに沿った組み立て&lt;/strong&gt;で十分に戦える分野です。基本方針と例外ルールを整理して押さえることで、記述への苦手意識を少しずつ手放していきましょう。&lt;/p&gt;
&lt;p&gt;&lt;!-- [ /.socialSet ] --&gt;&lt;/p&gt;
&lt;div class="alert alert-primary p-3 mt-4" role="alert"&gt;
&lt;p class="mb-2"&gt;&lt;strong&gt;記述を自己流で続けると、減点が固定化して合計点に跳ね返る&lt;/strong&gt;&lt;/p&gt;
&lt;p class="mb-1"&gt;本文の引用ではなく作文で埋める癖を放置すると、部分点を取り切れない減点が固定化し、合計点に跳ね返って点数が伸びないまま本番に近づきます。&lt;/p&gt;
&lt;p class="mb-3"&gt;損が起きる原因は、採点基準のズレです。&lt;/p&gt;
&lt;div class="d-grid gap-2"&gt;&lt;a class="btn btn-primary btn-lg" href="https://dokkai-labo.tokyo/kobetsuonline01/"&gt;本文引用で点を取り切る記述に変える（オンライン1対1）&lt;/a&gt;&lt;br /&gt;
&lt;a class="btn btn-outline-primary btn-lg" href="https://dokkai-labo.tokyo/ct/strategy/"&gt;採点に合う直し方の基準を確認する（指導指針）&lt;/a&gt;&lt;/div&gt;
&lt;hr class="my-3" /&gt;
&lt;div class="d-flex flex-column gap-1"&gt;&lt;a href="https://dokkai-labo.tokyo/blog/17022403/"&gt;記述力の全体像（説明と心情）&lt;/a&gt;&lt;br /&gt;
&lt;a href="https://dokkai-labo.tokyo/lesson/1-1elem/"&gt;完全1対1個別指導（中学受験）&lt;/a&gt;&lt;br /&gt;
&lt;a href="https://dokkai-labo.tokyo/vacant_sum/"&gt;直近4週間の空きコマ状況&lt;/a&gt;&lt;br /&gt;
&lt;a href="https://dokkai-labo.tokyo/contact/"&gt;お問い合わせ&lt;/a&gt;&lt;br /&gt;
&lt;a href="https://dokkai-labo.tokyo/"&gt;トップページ&lt;/a&gt;&lt;/div&gt;
&lt;/div&gt;
&lt;section class="veu_cta" id="veu_cta-20527"&gt;&lt;h1 class="cta_title"&gt;講座案内：【オンライン】長島式読解講座「Basis」【中学受験】&lt;/h1&gt;&lt;div class="cta_body"&gt;&lt;div class="cta_body_txt image_no"&gt;自由なスケジュールで受講可能。理論に裏打ちされた読解法を短期間で習得できます。オンライン授業にそのまま適用することで教室で受ける授業さながらの授業を、Basisオンラインでも再現しております。&lt;/div&gt;&lt;div class="cta_body_link"&gt;&lt;a href="https://dokkai-labo.tokyo/basisonline/" class="btn btn-primary btn-block btn-lg" target="_blank"&gt;【オンライン】長島式読解講座「Basis」【中学受験】&lt;/a&gt;&lt;/div&gt;&lt;/div&gt;&lt;!-- [ /.vkExUnit_cta_body ] --&gt;&lt;/section&gt;			
------</t>
  </si>
  <si>
    <t>https://dokkai-labo.tokyo/blog/hensachi/</t>
  </si>
  <si>
    <t>以下のページは不自然なワードを使用しています。
これらを適切に自然な言葉に置き換えて下さい。
なお、本文の装飾や構造は絶対に変えないでください。
【対象ページURL】
https://dokkai-labo.tokyo/blog/hensachi/
【検出された不自然ワード】
- 立て直
- 失点
【本文】
------
&lt;p&gt;「国語は他の教科に比べて成績が上がりにくい」「どう勉強すれば偏差値が上がるのか分からない」――そんなお悩みをお持ちのご家庭は少なくありません。&lt;br /&gt;
しかし、国語は&lt;strong&gt;正しい方法で学習に取り組めば、確実に偏差値を上げることができる科目&lt;/strong&gt;です。&lt;br /&gt;
ここでは、中学受験における&lt;strong&gt;国語の偏差値をアップさせる具体的な勉強法とテストでの実践ポイント&lt;/strong&gt;を整理してご紹介します。&lt;br /&gt;
「そもそも国語が苦手で、何から立て直すべきか」という原因整理から確認したい場合は、&lt;a href="https://dokkai-labo.tokyo/blog/gakusyuuhou/"&gt;原因と克服ステップの全体像はこちら&lt;/a&gt;もあわせてご覧ください。&lt;/p&gt;
&lt;h2&gt;中学受験における国語の偏差値をアップさせる方法&lt;/h2&gt;
&lt;p&gt;国語は「センス」や「読書量」だけで決まる科目ではありません。&lt;br /&gt;
・語彙力（ことばの力）&lt;br /&gt;
・文法・論理（読解の土台）&lt;br /&gt;
・テスト本番での解き方・時間の使い方&lt;br /&gt;
といった要素を&lt;strong&gt;一つずつ積み上げていくことで、偏差値は着実に上がります&lt;/strong&gt;。&lt;/p&gt;
&lt;h2&gt;国語力の土台をつくる：語彙力と文法&lt;/h2&gt;
&lt;h3&gt;語彙力を向上させる&lt;/h3&gt;
&lt;p&gt;そもそも、分からない漢字や言葉が出てきたときに、&lt;strong&gt;そのまま放置していませんか？&lt;/strong&gt;&lt;br /&gt;
文章を読んだとき、漢字や言葉の意味が分かっていれば、内容理解で苦しむことはほとんどありません。&lt;/p&gt;
&lt;ul&gt;
&lt;li&gt;分からない漢字・言葉がある → 前後から「なんとなく」推測して終わらせてしまう&lt;/li&gt;
&lt;li&gt;あいまいなまま放置 → 読解の精度が上がらない・記述や選択肢で迷う原因になる&lt;/li&gt;
&lt;/ul&gt;
&lt;p&gt;中学受験本番では、「なんとなく推測している暇」はありません。&lt;br /&gt;
&lt;strong&gt;文章の内容をきちんと理解するためにも、分からない言葉や読めない漢字は必ずつぶしておく&lt;/strong&gt;ようにしましょう。&lt;/p&gt;
&lt;h3&gt;語彙力を上げるコツ&lt;/h3&gt;
&lt;p&gt;語彙力は、残念ながら&lt;strong&gt;一気に増えるものではありません&lt;/strong&gt;。地道な積み重ねが必要です。&lt;/p&gt;
&lt;ul&gt;
&lt;li&gt;単語帳やノートを作り、つまずいた語・あいまいな語をストックする&lt;/li&gt;
&lt;li&gt;ただひたすら書くのではなく、&lt;strong&gt;「パッと見て声に出して意味を言える」&lt;/strong&gt;状態を目指す&lt;/li&gt;
&lt;li&gt;&lt;strong&gt;通学時間やスキマ時間&lt;/strong&gt;を活用し、短時間で繰り返しチェックする&lt;/li&gt;
&lt;/ul&gt;
&lt;p&gt;このように、&lt;strong&gt;短時間×高頻度でインプットを繰り返す&lt;/strong&gt;ことで、効率よく語彙力を伸ばすことができます。&lt;/p&gt;
&lt;h3&gt;文法をマスターして読解力を高める&lt;/h3&gt;
&lt;p&gt;中学入試で国語の偏差値を上げるには、語彙力に加えて、&lt;span style="color: #0000ff;"&gt;読解力を向上させる&lt;/span&gt;ことが不可欠です。&lt;br /&gt;
もちろん、たくさんの文章に触れることは大切ですが、&lt;strong&gt;それだけでは読解力の向上にはつながりません&lt;/strong&gt;。&lt;/p&gt;
&lt;p&gt;特に意識したいのは、次の３点です。&lt;/p&gt;
&lt;ul&gt;
&lt;li&gt;&lt;span style="color: #ff0000;"&gt;主語・述語の関係&lt;/span&gt;を正しくつかむ&lt;/li&gt;
&lt;li&gt;&lt;span style="color: #ff0000;"&gt;指示語（これ・それ・あれ・どれ等）が何を指しているか&lt;/span&gt;をはっきりさせる&lt;/li&gt;
&lt;li&gt;&lt;span style="color: #ff0000;"&gt;接続語（しかし・だから・ところが等）&lt;/span&gt;で文と文の関係を意識する&lt;/li&gt;
&lt;/ul&gt;
&lt;p&gt;これらを意識して読むことで、&lt;strong&gt;難しい文章であっても「筋道を追って答えを導く」ことができるようになります&lt;/strong&gt;。&lt;br /&gt;
日々の演習から、主語述語・指示語・接続語を意識して文章を読むクセをつけていきましょう。&lt;/p&gt;
&lt;h2&gt;入試本番で得点力を上げる解き方のポイント&lt;/h2&gt;
&lt;h3&gt;選択問題を「取りきる」力をつける&lt;/h3&gt;
&lt;p&gt;&lt;strong&gt;特に選択問題が多く出題される難関校&lt;/strong&gt;では、&lt;/p&gt;
&lt;ul&gt;
&lt;li&gt;一見どれも正しそうに見える「紛らわしい選択肢」が多い&lt;/li&gt;
&lt;li&gt;&lt;strong&gt;消去法だけでは解けない問題&lt;/strong&gt;が多数出題される&lt;/li&gt;
&lt;/ul&gt;
&lt;p&gt;なんとなくで選ぶのではなく、&lt;/p&gt;
&lt;p&gt;&lt;span style="color: #ff0000;"&gt;「なぜその選択肢を選んだのか」を、根拠まで言える状態&lt;/span&gt;&lt;/p&gt;
&lt;p&gt;を目指しましょう。&lt;br /&gt;
本文のどの部分が根拠なのか、&lt;strong&gt;線を引きながら解く・あとで説明できるようにする&lt;/strong&gt;と、偏差値アップに直結します。&lt;/p&gt;
&lt;h3&gt;自分が問題を解くスピードを理解する&lt;/h3&gt;
&lt;p&gt;国語では、&lt;/p&gt;
&lt;ul&gt;
&lt;li&gt;&lt;strong&gt;長文を読むのに時間がかかり、見直しができない&lt;/strong&gt;&lt;/li&gt;
&lt;li&gt;そもそも&lt;strong&gt;最後の問題まで解き終わらない&lt;/strong&gt;&lt;/li&gt;
&lt;/ul&gt;
&lt;p&gt;といった事態が起こりがちです。&lt;/p&gt;
&lt;p&gt;家庭学習や過去問演習では、必ず&lt;strong&gt;時間を計りながら解く&lt;/strong&gt;ようにしましょう。&lt;/p&gt;
&lt;ul&gt;
&lt;li&gt;時間を意識せずゆっくり解いた場合の正答率&lt;/li&gt;
&lt;li&gt;本番と同じ制限時間を意識して解いた場合の正答率&lt;/li&gt;
&lt;/ul&gt;
&lt;p&gt;この２つを比べることで、&lt;strong&gt;「時間内でどれだけ得点できるか」&lt;/strong&gt;という現実が見えてきます。&lt;br /&gt;
目標は、&lt;strong&gt;制限時間内に解き切り、見直しまで終えられるスピードに慣れていくこと&lt;/strong&gt;です。&lt;/p&gt;
&lt;h3&gt;ケアレスミスをなくす&lt;/h3&gt;
&lt;p&gt;国語では、内容理解ができていても、次のような&lt;strong&gt;もったいない失点&lt;/strong&gt;が起きがちです。&lt;/p&gt;
&lt;ul&gt;
&lt;li&gt;漢字の書き間違い・とめ・はね・はらいの不備&lt;/li&gt;
&lt;li&gt;記述の文末が、設問で指定された形になっていない&lt;/li&gt;
&lt;li&gt;抜き出し問題で、一文字多い・一文字足りない&lt;/li&gt;
&lt;/ul&gt;
&lt;p&gt;特に、集中力が切れていたり、いつもと違う環境で問題を解いたりすると、ケアレスミスは増えます。&lt;br /&gt;
&lt;span style="color: #0000ff;"&gt;ケアレスミスをなくすためには、「日々の学習の中で意識する」ことが不可欠&lt;/span&gt;です。&lt;/p&gt;
&lt;ul&gt;
&lt;li&gt;解き終わったら、&lt;strong&gt;設問条件（〜こと。／〜から。）と字数・抜き出し範囲を必ず確認&lt;/strong&gt;する&lt;/li&gt;
&lt;li&gt;ミスをしたら、ノートに&lt;strong&gt;「ミスの種類」を具体的にメモ&lt;/strong&gt;し、繰り返さないようにする&lt;/li&gt;
&lt;/ul&gt;
&lt;p&gt;こうした習慣が、入試本番での「もったいない失点」を確実に減らしてくれます。&lt;/p&gt;
&lt;h3&gt;記述はとにかく空欄をつくらない&lt;/h3&gt;
&lt;p&gt;中学受験における記述問題で&lt;strong&gt;満点を取ることは非常に難しい&lt;/strong&gt;のが現実です。&lt;br /&gt;
しかし、その一方で&lt;strong&gt;記述には部分点が存在&lt;/strong&gt;します。&lt;/p&gt;
&lt;ul&gt;
&lt;li&gt;字数制限に達していなくても、内容の一部が合っていれば点がもらえる&lt;/li&gt;
&lt;li&gt;日本語表現が多少不自然でも、核心部分が書けていれば加点されることがある&lt;/li&gt;
&lt;/ul&gt;
&lt;p&gt;だからこそ、&lt;/p&gt;
&lt;p&gt;&lt;span style="color: #ff0000;"&gt;「とりあえず書く」ことを徹底し、空欄を作らない&lt;/span&gt;ことが重要です。&lt;/p&gt;
&lt;p&gt;問題を解いたあとには、&lt;/p&gt;
&lt;ul&gt;
&lt;li&gt;解説を読み、&lt;strong&gt;どこまで合っていたのか・どこでズレていたのか&lt;/strong&gt;を確認する&lt;/li&gt;
&lt;li&gt;先生に質問し、&lt;strong&gt;なぜ答えまで辿り着けなかったのか&lt;/strong&gt;を言語化する&lt;/li&gt;
&lt;/ul&gt;
&lt;p&gt;といった振り返りを行いましょう。&lt;/p&gt;
&lt;p&gt;中学受験では、&lt;strong&gt;1点・2点が合否を分ける&lt;/strong&gt;ことも珍しくありません。&lt;br /&gt;
まずは&lt;strong&gt;空欄をつくらない訓練&lt;/strong&gt;を積み、そのうえで&lt;strong&gt;解答の精度を徐々に上げていく&lt;/strong&gt;というステップアップが大切です。&lt;/p&gt;
&lt;h2&gt;まとめ：日々の積み重ねで国語の偏差値をアップさせよう&lt;/h2&gt;
&lt;ul&gt;
&lt;li&gt;国語は&lt;strong&gt;「正しい方法」で学べば、確実に偏差値を上げられる科目&lt;/strong&gt;である。&lt;/li&gt;
&lt;li&gt;語彙力は、分からない漢字や言葉を放置せず、&lt;strong&gt;単語帳やスキマ時間の活用でコツコツ増やす&lt;/strong&gt;。&lt;/li&gt;
&lt;li&gt;読解力を高めるには、&lt;strong&gt;主語述語・指示語・接続語&lt;/strong&gt;を意識して読む文法的な視点が不可欠。&lt;/li&gt;
&lt;li&gt;選択問題では、&lt;strong&gt;「なぜその選択肢なのか」を根拠付きで説明できる&lt;/strong&gt;ところまで仕上げる。&lt;/li&gt;
&lt;li&gt;自分の解くスピードを把握し、&lt;strong&gt;時間内に解き切り、見直しまで終えられるペース&lt;/strong&gt;を身につける。&lt;/li&gt;
&lt;li&gt;ケアレスミスをなくすために、&lt;strong&gt;日々の学習から設問条件・字数・表記を確認する習慣&lt;/strong&gt;をつける。&lt;/li&gt;
&lt;li&gt;記述問題は、まず&lt;strong&gt;空欄をつくらない&lt;/strong&gt;ことを最優先し、部分点を積み上げていく。&lt;/li&gt;
&lt;/ul&gt;
&lt;p&gt;中学受験の国語の偏差値アップに「近道」はありませんが、&lt;br /&gt;
ここで挙げたポイントを意識して&lt;strong&gt;日々の積み重ねを続ければ、着実に得点力は向上していきます&lt;/strong&gt;。&lt;br /&gt;
今日からできる小さな一歩を大切にしながら、志望校合格に向けて国語の力を育てていきましょう。&lt;/p&gt;
&lt;p&gt;&lt;!-- [ /.socialSet ] --&gt;&lt;/p&gt;
&lt;section class="veu_cta" id="veu_cta-20525"&gt;&lt;h1 class="cta_title"&gt;講座案内：【オンライン】完全１対１個別指導【大学受験】&lt;/h1&gt;&lt;div class="cta_body"&gt;&lt;div class="cta_body_image cta_body_image_right"&gt;&lt;a href="https://dokkai-labo.tokyo/kobetsuonline02/" target="_blank"&gt;&lt;/a&gt;&lt;/div&gt;&lt;div class="cta_body_txt image_exist"&gt;当塾で開講中の大学受験対策１対１個別指導講座をオンラインで受講可能です。教室で受ける授業さながらの授業を、個別指導オンラインでも再現しております。&lt;/div&gt;&lt;div class="cta_body_link"&gt;&lt;a href="https://dokkai-labo.tokyo/kobetsuonline02/" class="btn btn-primary btn-block btn-lg" target="_blank"&gt;【オンライン】完全１対１個別指導【大学受験】&lt;/a&gt;&lt;/div&gt;&lt;/div&gt;&lt;!-- [ /.vkExUnit_cta_body ] --&gt;&lt;/section&gt;			
------</t>
  </si>
  <si>
    <t>https://dokkai-labo.tokyo/blog/kokugobunpouigi/</t>
  </si>
  <si>
    <t>以下のページは不自然なワードを使用しています。
これらを適切に自然な言葉に置き換えて下さい。
なお、本文の装飾や構造は絶対に変えないでください。
【対象ページURL】
https://dokkai-labo.tokyo/blog/kokugobunpouigi/
【検出された不自然ワード】
- 整え
【本文】
------
&lt;p&gt;&amp;nbsp;&lt;/p&gt;
&lt;p&gt;&lt;!-- 即答ブロック（検索直後に“答えが出る”） --&gt;&lt;/p&gt;
&lt;div style="border: 1px solid #d9d9d9; border-left: 6px solid #1e73be; background: #f7fbff; padding: 14px 16px; margin: 0 0 18px;"&gt;
&lt;p style="margin: 0 0 10px;"&gt;&lt;strong&gt;国語 文法とは&lt;/strong&gt;、日本語の文が「どんな決まりで成り立っているか」を整理する学びです。品詞・活用だけでなく、&lt;strong&gt;主語と述語のつながり&lt;/strong&gt;（文の骨格）まで含めて考えます。&lt;/p&gt;
&lt;p style="margin: 0 0 10px;"&gt;&lt;strong&gt;何に効くか&lt;/strong&gt;：文法単独の出題が少なくても、&lt;strong&gt;読解・記述の土台&lt;/strong&gt;（主語述語／条件管理）として効きやすく、本文の読み違いを減らす助けになります。&lt;/p&gt;
&lt;p style="margin: 0 0 6px;"&gt;&lt;strong&gt;勉強法3ステップ&lt;/strong&gt;&lt;/p&gt;
&lt;ul style="margin: 0; padding-left: 18px;"&gt;
&lt;li&gt;主語・述語を毎回つなぐ（短い文で「骨格」を作る）&lt;/li&gt;
&lt;li&gt;品詞・活用は「例文→確認テスト」で固める&lt;/li&gt;
&lt;li&gt;読解・記述に戻し、「根拠の取り方」に橋渡しする&lt;/li&gt;
&lt;/ul&gt;
&lt;/div&gt;
&lt;p&gt;「中学受験では文法問題があまり出ないのに、本気で勉強する意味はあるのだろうか？」──そんな疑問を持つご家庭は少なくありません。&lt;/p&gt;
&lt;p&gt;確かに、近年の入試問題では、いわゆる「文法そのもの」を問う設問は減少傾向にあります。しかし、だからといって文法の学習が不要になるわけではありません。むしろ&lt;strong&gt;主語と述語をはじめとする文法の理解は、文章を正しく読み・書き・考えるための土台&lt;/strong&gt;として、今もなお大きな役割を果たしています。&lt;/p&gt;
&lt;p&gt;読解ラボ東京のオンライン個別指導の全体像や指導方針は、&lt;a href="https://dokkai-labo.tokyo/" target="_blank" rel="noopener noreferrer"&gt;国語専門塾のオンライン個別指導【全体像はこちら】&lt;/a&gt;でご確認いただけます。&lt;/p&gt;
&lt;p&gt;このページでは、読解ラボ東京代表・長島のインタビュー内容をもとに、次のポイントを押さえながら整理します。&lt;/p&gt;
&lt;ul&gt;
&lt;li&gt;中学受験・高校受験における文法学習の意義&lt;/li&gt;
&lt;li&gt;「主語と述語」がなぜ重要なのか&lt;/li&gt;
&lt;li&gt;文法が古典・英語・他教科にまで役立つ理由&lt;/li&gt;
&lt;li&gt;国語が苦手な子が&lt;strong&gt;文法＋漢字&lt;/strong&gt;からスタートするメリット&lt;/li&gt;
&lt;/ul&gt;
&lt;p style="margin: 0 0 10px;"&gt;&lt;strong&gt;先に動画で全体像をつかみたい方へ&lt;/strong&gt;&lt;/p&gt;
&lt;p&gt;&lt;iframe title="YouTube video player" src="https://www.youtube.com/embed/oOiYQRdWfFM" width="560" height="315" frameborder="0" allowfullscreen="allowfullscreen"&gt;&lt;/iframe&gt;&lt;/p&gt;
&lt;h2&gt;国語文法とは？（品詞・活用だけではない「主語と述語」の話）&lt;/h2&gt;
&lt;p&gt;国語文法というと「品詞」や「活用」を思い浮かべがちですが、受験で困りやすいのはまず&lt;strong&gt;文の骨格&lt;/strong&gt;です。骨格とは、ざっくり言うと&lt;strong&gt;主語と述語が何を結びつけているか&lt;/strong&gt;という見取り図です。&lt;/p&gt;
&lt;p&gt;日本語の文では、主語と述語は基本的に「イコール」の関係で捉えられます。たとえば、&lt;/p&gt;
&lt;blockquote&gt;&lt;p&gt;「僕は優しい先生です。」&lt;/p&gt;&lt;/blockquote&gt;
&lt;p&gt;という文は、「僕」＝「優しい先生」という&lt;strong&gt;イコール関係&lt;/strong&gt;で捉えることができます。&lt;/p&gt;
&lt;p&gt;入試問題の本文では、主語と述語が離れて登場することがよくあります。述語だけが傍線部にあり、主語が数行前に置かれることも珍しくありません。主語を取り違えると、筆者の主張の方向性がズレてしまい、選択肢や記述で減点につながりやすくなります。&lt;/p&gt;
&lt;blockquote&gt;&lt;p&gt;&lt;span style="color: #0000ff;"&gt;主語と述語がイコールだと理解できるからこそ、正しく解答にたどり着ける&lt;/span&gt;──こうした場面が実際に多くあります。&lt;/p&gt;&lt;/blockquote&gt;
&lt;h3&gt;国語文法で最低限おさえる範囲（受験で困りやすい順）&lt;/h3&gt;
&lt;ul&gt;
&lt;li&gt;&lt;strong&gt;主語・述語の対応&lt;/strong&gt;：どこが主語で、どこが述語か／省略されている主語を補えるか&lt;/li&gt;
&lt;li&gt;&lt;strong&gt;修飾のかかり先&lt;/strong&gt;：どの言葉が、どの言葉を説明しているか（長い一文で特に差が出やすい）&lt;/li&gt;
&lt;li&gt;&lt;strong&gt;品詞の見分け&lt;/strong&gt;：名詞・動詞・形容詞・形容動詞など（「同じ語尾に見えても別物」を整理する）&lt;/li&gt;
&lt;li&gt;&lt;strong&gt;活用（基本）&lt;/strong&gt;：表の丸暗記より、例文で「形が変わる理由」を説明できる状態へ&lt;/li&gt;
&lt;/ul&gt;
&lt;h2&gt;文法問題が少なくても学ぶ意味（中学受験・高校受験）&lt;/h2&gt;
&lt;p&gt;まず前提として、現在の中学入試では、いわゆる「文法そのもの」を正面から問う問題は多くありません。長島も次のように述べています。&lt;/p&gt;
&lt;blockquote&gt;&lt;p&gt;「確かに、文法問題はほとんど出ません。ここ数年で特に減った印象があります。」&lt;/p&gt;&lt;/blockquote&gt;
&lt;p&gt;そのため、「文法を勉強する意味はどれくらいあるのか？」と感じるのも自然なことです。&lt;/p&gt;
&lt;p&gt;ただ、文法の出題が少ない＝文法が不要、というわけではありません。特に、&lt;strong&gt;主語と述語を正しく見抜けるかどうか&lt;/strong&gt;は、長文読解での読み違いを減らす支えになります。高校受験以降は、文章の密度や記述の比重が増える分、主語述語・修飾のズレが減点に直結しやすくなる場面もあります。&lt;/p&gt;
&lt;h3&gt;主語と述語が離れた本文で「読み違い」を防ぐ&lt;/h3&gt;
&lt;p&gt;本文では、主語と述語が近くに並んでいるとは限りません。とくに次のようなパターンは、読み違いが起きやすいポイントです。&lt;/p&gt;
&lt;ul&gt;
&lt;li&gt;述語が傍線部にあり、主語が2行ほど前にある&lt;/li&gt;
&lt;li&gt;段落の途中で主語（筆者／一般論／具体例）が切り替わる&lt;/li&gt;
&lt;li&gt;指示語（それ／この）が続き、主語が見えにくい&lt;/li&gt;
&lt;/ul&gt;
&lt;p&gt;主語と述語の「イコール関係」を意識できると、傍線部の直前だけで判断せず、必要な範囲まで戻って確認する動きが取りやすくなります。&lt;/p&gt;
&lt;h3&gt;文法は読解・記述の土台として効く&lt;/h3&gt;
&lt;p&gt;記述で伸び悩むとき、原因は「内容が分からない」だけではありません。主語がズレる、条件を落とす、因果が逆転する──こうしたズレは、文の骨格が曖昧なまま書き始めることで起きやすくなります。&lt;/p&gt;
&lt;p&gt;たとえば次の文は、修飾のかかり先が曖昧で、どちらの意味にも取れてしまいます。&lt;/p&gt;
&lt;blockquote&gt;&lt;p&gt;「私は音楽を聴きながら勉強している友達に声をかけた。」&lt;/p&gt;&lt;/blockquote&gt;
&lt;ul&gt;
&lt;li&gt;自分が音楽を聴きながら、友達に声をかけた&lt;/li&gt;
&lt;li&gt;音楽を聴きながら勉強している友達に、声をかけた&lt;/li&gt;
&lt;/ul&gt;
&lt;p&gt;こうした「読み手が迷う文章」を見抜けるようになると、本文理解でも答案作成でも、ズレを減らしやすくなります。また、関連として&lt;strong&gt;&lt;a href="https://dokkai-labo.tokyo/blog/bunpou/" target="_blank" rel="noopener noreferrer"&gt;中学入試に国語文法は必要なのか？&lt;/a&gt;&lt;/strong&gt;でも述べているように、文法が整理されると文章が読みやすくなる面があります。&lt;/p&gt;
&lt;p&gt;&lt;!-- CTA（完全1対1） --&gt;&lt;/p&gt;
&lt;div style="border: 2px solid #2196F3; background-color: #e3f2fd; padding: 12px; display: flex; gap: 12px; align-items: center; justify-content: center; margin: 16px 0;"&gt;
&lt;p&gt;&lt;img decoding="async" style="max-width: 96px; height: auto;" src="https://dokkai-labo.tokyo/wp-content/uploads/2016/12/tate.png" alt="読解ラボのロゴ" /&gt;&lt;/p&gt;
&lt;div style="max-width: 520px;"&gt;
&lt;p style="margin: 0 0 8px; color: #1565c0;"&gt;&lt;strong&gt;読解ラボ東京の『完全１対１の個別指導』&lt;/strong&gt;：点数の安定は、解き方の習得から見直していく方法もあります。&lt;/p&gt;
&lt;p&gt;&lt;a style="background-color: #2196f3; color: #fff; padding: 6px 12px; text-decoration: none; display: inline-block; font-size: 14px; border-radius: 4px;" href="https://dokkai-labo.tokyo/lesson/1-1elem/"&gt;詳細を見る&lt;/a&gt;&lt;/p&gt;
&lt;/div&gt;
&lt;/div&gt;
&lt;h2&gt;国語文法の勉強法（中学 国語 文法 勉強法）｜優先順位と3ステップ&lt;/h2&gt;
&lt;p&gt;「中学 国語 文法 勉強法」で大切なのは、やることを増やしすぎず、本文で使える形に整えることです。おすすめは&lt;strong&gt;骨格 → 仕組み → 読解・記述へ戻す&lt;/strong&gt;の順番で、短時間でも回せる形にすることです。&lt;/p&gt;
&lt;table style="width: 100%; border-collapse: collapse; margin: 0 0 14px;"&gt;
&lt;thead&gt;
&lt;tr&gt;
&lt;th style="border: 1px solid #ddd; padding: 10px; background: #f3f6f8; text-align: left;"&gt;ステップ&lt;/th&gt;
&lt;th style="border: 1px solid #ddd; padding: 10px; background: #f3f6f8; text-align: left;"&gt;やること&lt;/th&gt;
&lt;th style="border: 1px solid #ddd; padding: 10px; background: #f3f6f8; text-align: left;"&gt;目安&lt;/th&gt;
&lt;/tr&gt;
&lt;/thead&gt;
&lt;tbody&gt;
&lt;tr&gt;
&lt;td style="border: 1px solid #ddd; padding: 10px;"&gt;1&lt;/td&gt;
&lt;td style="border: 1px solid #ddd; padding: 10px;"&gt;平叙文で主語・述語を毎回つなぐ（骨格づくり）&lt;/td&gt;
&lt;td style="border: 1px solid #ddd; padding: 10px;"&gt;毎日5〜10分&lt;/td&gt;
&lt;/tr&gt;
&lt;tr&gt;
&lt;td style="border: 1px solid #ddd; padding: 10px;"&gt;2&lt;/td&gt;
&lt;td style="border: 1px solid #ddd; padding: 10px;"&gt;品詞・活用を例文で確認し、短いテストで点検する&lt;/td&gt;
&lt;td style="border: 1px solid #ddd; padding: 10px;"&gt;週2〜3回&lt;/td&gt;
&lt;/tr&gt;
&lt;tr&gt;
&lt;td style="border: 1px solid #ddd; padding: 10px;"&gt;3&lt;/td&gt;
&lt;td style="border: 1px solid #ddd; padding: 10px;"&gt;読解・記述へ戻して「根拠の取り方」に接続する&lt;/td&gt;
&lt;td style="border: 1px solid #ddd; padding: 10px;"&gt;週1回&lt;/td&gt;
&lt;/tr&gt;
&lt;/tbody&gt;
&lt;/table&gt;
&lt;h3&gt;ステップ1 平叙文で主語・述語を毎回つなぐ&lt;/h3&gt;
&lt;p&gt;まずは短い平叙文（ふつうの言い切りの文）で、主語と述語を線で結ぶ練習をします。最初は教科書レベルの短文で十分です。&lt;/p&gt;
&lt;ul&gt;
&lt;li&gt;主語はどれか（省略されていないか）&lt;/li&gt;
&lt;li&gt;述語はどれか（文の言い切り）&lt;/li&gt;
&lt;li&gt;主語と述語が何を「イコール」で結んでいるか&lt;/li&gt;
&lt;/ul&gt;
&lt;p&gt;この“骨格づくり”ができると、長文でも「誰の話か」「何がどうなったか」を見失いにくくなります。&lt;/p&gt;
&lt;h3&gt;ステップ2 品詞・活用は「例文→確認テスト」で固める&lt;/h3&gt;
&lt;p&gt;品詞や活用は、表を眺めるだけだと定着しにくいことがあります。おすすめは、&lt;strong&gt;例文で確認し、短いテストで点検する&lt;/strong&gt;流れです。&lt;/p&gt;
&lt;p&gt;たとえば「〜だ」で終わる語でも、&lt;/p&gt;
&lt;ul&gt;
&lt;li&gt;「学校だ」… 名詞「学校」に「だ」がついた形&lt;/li&gt;
&lt;li&gt;「綺麗だ」… 「綺麗だ」という一つの形容動詞&lt;/li&gt;
&lt;/ul&gt;
&lt;p&gt;のように扱いが変わります。「綺麗な」とは言える一方で「学校な」とは言えない、という観点で説明できるようになると、暗記だけでなく理解で固まりやすくなります。&lt;/p&gt;
&lt;p&gt;&lt;!-- CTA（文法速習） --&gt;&lt;/p&gt;
&lt;div style="border: 1px solid #e5e5e5; background: #fcfcfc; padding: 14px 16px; margin: 14px 0;"&gt;
&lt;p style="margin: 0 0 8px;"&gt;&lt;strong&gt;文法を短期で整理したい方へ&lt;/strong&gt;&lt;/p&gt;
&lt;p style="margin: 0 0 10px;"&gt;入試で使う観点に絞って、文法の骨格を短時間で整えたい場合は、短期講座で“全体像”を先に作る方法もあります。&lt;/p&gt;
&lt;p&gt;&lt;a style="background-color: #1565c0; color: #fff; padding: 6px 12px; text-decoration: none; display: inline-block; font-size: 14px; border-radius: 4px;" href="https://dokkai-labo.tokyo/grammer/"&gt;〖２回完結〗文法速習講座〖中学受験〗&lt;/a&gt;&lt;/p&gt;
&lt;/div&gt;
&lt;h3&gt;ステップ3 読解・記述へ橋渡し（根拠の取り方に戻す）&lt;/h3&gt;
&lt;p&gt;文法は、それ自体を続けることが目的ではありません。最後は必ず読解・記述に戻し、「骨格を押さえると根拠が見える」という形に接続します。&lt;/p&gt;
&lt;ul&gt;
&lt;li&gt;選択肢：主語（誰の意見か）と述語（結論）が一致しているかを確認する&lt;/li&gt;
&lt;li&gt;記述：主語を落とさず、条件（〜について／〜の理由）を述語に結びつけて書く&lt;/li&gt;
&lt;/ul&gt;
&lt;p&gt;この“橋渡し”があると、文法学習が「覚えたけれど本文では使えない」で終わりにくくなります。&lt;/p&gt;
&lt;h2&gt;国語が苦手な子ほど「文法＋漢字」から取り戻しやすい&lt;/h2&gt;
&lt;p&gt;国語が苦手な子ほど、最初の一歩でつまずきやすい分、取り組みやすい入口があると学習が進みやすくなります。長島も、国語が苦手な生徒には「文法と漢字」から始めることを肯定しています。&lt;/p&gt;
&lt;blockquote&gt;&lt;p&gt;「苦手な人はとりあえず文法と漢字から始めよう」&lt;/p&gt;&lt;/blockquote&gt;
&lt;p&gt;文法と漢字は、努力が点数に直結しやすく、「できること」が増える実感を得やすい分野です。そこで小さな成功体験が作れると、その後の読解・記述にも向き合いやすくなります。&lt;/p&gt;
&lt;h3&gt;点数が出やすい領域で成功体験を作る&lt;/h3&gt;
&lt;p&gt;文法は入試本番での直接的な出題が少ない一方で、塾のカリキュラムでは「チェックテスト」という形で点数が見えやすいことがあります。&lt;/p&gt;
&lt;p&gt;長島は、小論文授業で「7点（10点満点）を取れた生徒が、&lt;strong&gt;『7点ももらえるんですか？』&lt;/strong&gt;と驚き、その後ぐっと前向きになった」という趣旨のエピソードを紹介しています。&lt;/p&gt;
&lt;p&gt;満点を目標にしなくても、「前よりできた」を積み上げられると、国語全体の学習が回りやすくなることがあります。&lt;/p&gt;
&lt;p&gt;&lt;!-- CTA（オンライン個別） --&gt;&lt;/p&gt;
&lt;div style="border: 2px solid #2196F3; background-color: #e3f2fd; padding: 12px; display: flex; gap: 12px; align-items: center; justify-content: center; margin: 16px 0;"&gt;
&lt;p&gt;&lt;img decoding="async" style="max-width: 96px; height: auto;" src="https://dokkai-labo.tokyo/wp-content/uploads/2016/12/tate.png" alt="読解ラボのロゴ" /&gt;&lt;/p&gt;
&lt;div style="max-width: 520px;"&gt;
&lt;p style="margin: 0 0 8px; color: #1565c0;"&gt;&lt;strong&gt;読解ラボ東京の『オンライン個別指導』&lt;/strong&gt;：通塾時間は0分。手元・答案を見ながら、読解の進め方を整えるサポートも可能です。&lt;/p&gt;
&lt;p&gt;&lt;a style="background-color: #2196f3; color: #fff; padding: 6px 12px; text-decoration: none; display: inline-block; font-size: 14px; border-radius: 4px;" href="https://dokkai-labo.tokyo/kobetsuonline01/"&gt;詳細を見る&lt;/a&gt;&lt;/p&gt;
&lt;/div&gt;
&lt;/div&gt;
&lt;h2&gt;文法は英語・古典・他教科にも波及する&lt;/h2&gt;
&lt;p&gt;国語文法を押さえると、国語の点だけでなく、他分野にも波及しやすくなります。理由はシンプルで、言語の理解は「構造」を扱う力だからです。&lt;/p&gt;
&lt;ul&gt;
&lt;li&gt;&lt;strong&gt;古典（文語文法）&lt;/strong&gt;：文語文法は、現代文の口語文法の理解を前提に説明されることが多く、国語文法が曖昧だと古典文法の説明が入りにくくなることがあります。&lt;/li&gt;
&lt;li&gt;&lt;strong&gt;英語（英文法）&lt;/strong&gt;：英単語の品詞（名詞・動詞・形容詞など）や、主語・述語・目的語の位置関係は、日本語側で整理できていると理解が進みやすくなります。中学生がつまずきやすい「三人称単数のs」も、主語の感覚があると納得しやすい面があります。&lt;/li&gt;
&lt;li&gt;&lt;strong&gt;理科・社会・数学&lt;/strong&gt;：結局、問題文は日本語です。条件が複雑な問題ほど「何を聞いているか」を読み取る力が点数に直結します。記述が求められる場面も増えているため、文として正しく書く基礎にもつながります。&lt;/li&gt;
&lt;/ul&gt;
&lt;h3&gt;「反骨心」ではなく「論理」で読み解く姿勢が育つ&lt;/h3&gt;
&lt;p&gt;日本語は母語なので、細かく意識しなくても「なんとなく」理解できてしまいます。ただ、入試の文章は密度が高く、感覚だけだと読み違いが出ることもあります。&lt;/p&gt;
&lt;p&gt;文法は、言葉を&lt;strong&gt;論理的に説明する道具&lt;/strong&gt;です。「勢いで読む」よりも、「根拠を確かめ、構造で理解する」読み方に寄せていくことで、答案の再現性が上がりやすくなることがあります。&lt;/p&gt;
&lt;p&gt;長島も「仕組みが分かると気持ちがいい」という趣旨で、論理で捉える面白さに触れています。文法は、その“手応え”を作りやすい入口になり得ます。&lt;/p&gt;
&lt;p&gt;&lt;!-- 当塾案内（CTAを本文内に統合） --&gt;&lt;/p&gt;
&lt;div style="border: 1px solid #e5e5e5; background: #fcfcfc; padding: 14px 16px; margin: 16px 0;"&gt;
&lt;p style="margin: 0 0 8px;"&gt;&lt;strong&gt;当塾の取り組み：文法から国語全体の力を底上げする&lt;/strong&gt;&lt;/p&gt;
&lt;p style="margin: 0 0 10px;"&gt;読解ラボ東京では、文法を「単なる暗記科目」としてではなく、&lt;strong&gt;国語全体の理解を深める入り口&lt;/strong&gt;として位置づけています。&lt;/p&gt;
&lt;ul style="margin: 0 0 10px; padding-left: 18px;"&gt;
&lt;li&gt;&lt;strong&gt;&lt;a href="https://dokkai-labo.tokyo/grammer/" target="_blank" rel="noopener noreferrer"&gt;【２回完結】文法速習講座&lt;/a&gt;&lt;/strong&gt;：文法の仕組みを整理し、国語への学習意欲につなげる短期集中講座です。&lt;/li&gt;
&lt;li&gt;&lt;strong&gt;&lt;a href="https://dokkai-labo.tokyo/lesson/1-1elem/" target="_blank" rel="noopener noreferrer"&gt;完全１対１の個別指導&lt;/a&gt;&lt;/strong&gt;：一人ひとりの課題に合わせ、苦手克服や文法理解を含めて授業を組み立てます。&lt;/li&gt;
&lt;li&gt;&lt;strong&gt;&lt;a href="https://dokkai-labo.tokyo/kobetsuonline01/" target="_blank" rel="noopener noreferrer"&gt;オンライン授業&lt;/a&gt;&lt;/strong&gt;：教室と同様の授業を、自宅から受講できます。&lt;/li&gt;
&lt;/ul&gt;
&lt;p style="margin: 0;"&gt;文法をきっかけに国語の楽しさを実感し、他教科にもつなげたい方は、&lt;strong&gt;&lt;a href="https://dokkai-labo.tokyo/contact/" target="_blank" rel="noopener noreferrer"&gt;お問い合わせ&lt;/a&gt;&lt;/strong&gt;からご相談ください。&lt;/p&gt;
&lt;/div&gt;
&lt;h2&gt;まとめ（今日からの近道）&lt;/h2&gt;
&lt;p&gt;文法単独の出題が少なくても、&lt;strong&gt;主語と述語&lt;/strong&gt;を押さえるだけで本文の読み違いが減り、読解・記述の安定につながることがあります。&lt;br /&gt;
進め方は「骨格（主語述語）→ 仕組み（品詞・活用）→ 本文へ戻す（根拠の取り方）」の順に、短時間で回すのが現実的です。&lt;br /&gt;
国語が苦手な場合は、&lt;strong&gt;文法＋漢字&lt;/strong&gt;で点が出る入口を作ると、学習が回り始めやすくなります。&lt;br /&gt;
文法は国語だけでなく、英語・古典・他教科の「問題文を正しく読む力」にも波及しやすい学びです。&lt;/p&gt;
&lt;p&gt;&lt;!-- [ /.socialSet ] --&gt;&lt;/p&gt;
&lt;div class="alert alert-primary p-3 mt-4" role="alert"&gt;
&lt;p class="mb-2"&gt;&lt;strong&gt;文法を後回しにすると、読解と記述の減点が積み重なって合計点に跳ね返る&lt;/strong&gt;&lt;/p&gt;
&lt;p class="mb-1"&gt;主語述語や修飾のズレを放置すると、部分点を取り切れない減点が積み重なり、合計点に跳ね返って点数が伸びない状態が続きます。&lt;/p&gt;
&lt;p class="mb-3"&gt;損が起きる原因は、本文根拠の見誤りです。&lt;/p&gt;
&lt;div class="d-grid gap-2"&gt;&lt;a class="btn btn-primary btn-lg" href="https://dokkai-labo.tokyo/grammer/"&gt;文法を2回で固めて減点ループを止める（文法速習講座）&lt;/a&gt;&lt;br /&gt;
&lt;a class="btn btn-outline-primary btn-lg" href="https://dokkai-labo.tokyo/ct/strategy/"&gt;「どこで減点されるか」の基準を確認する（指導指針）&lt;/a&gt;&lt;/div&gt;
&lt;hr class="my-3" /&gt;
&lt;div class="d-flex flex-column gap-1"&gt;&lt;a href="https://dokkai-labo.tokyo/lesson/1-1elem/"&gt;完全1対1個別指導（中学受験）&lt;/a&gt;&lt;br /&gt;
&lt;a href="https://dokkai-labo.tokyo/kobetsuonline01/"&gt;完全1対1オンライン個別（中学受験）&lt;/a&gt;&lt;br /&gt;
&lt;a href="https://dokkai-labo.tokyo/vacant_sum/"&gt;直近4週間の空きコマ状況&lt;/a&gt;&lt;br /&gt;
&lt;a href="https://dokkai-labo.tokyo/blog/bunpou/"&gt;文法事項の基本一覧（品詞・活用・文の成分）&lt;/a&gt;&lt;br /&gt;
&lt;a href="https://dokkai-labo.tokyo/contact/"&gt;お問い合わせ&lt;/a&gt;&lt;/div&gt;
&lt;/div&gt;
&lt;section id="veu_cta-20322" class="veu_cta"&gt;
&lt;h1 class="cta_title"&gt;サービス案内：読解ラボ東京の「過去問解説」&lt;/h1&gt;
&lt;div class="cta_body"&gt;
&lt;div class="cta_body_image cta_body_image_right"&gt;&lt;/div&gt;
&lt;div class="cta_body_txt image_exist"&gt;
&lt;p&gt;受験準備の最終段階で困りがちなのが過去問の扱いです。&lt;/p&gt;
&lt;p&gt;全問について解説と採点基準を明示し、そのプロセスを体感してもらいます。&lt;/p&gt;
&lt;/div&gt;
&lt;div class="cta_body_link"&gt;&lt;a class="btn btn-primary btn-block btn-lg" href="https://dokkai-labo.tokyo/?s=【過去問】&amp;amp;order=asc" target="_blank" rel="noopener"&gt;読解ラボ東京の過去問解説動画&lt;/a&gt;&lt;/div&gt;
&lt;/div&gt;
&lt;p&gt;&lt;!-- [ /.vkExUnit_cta_body ] --&gt;&lt;/p&gt;
&lt;/section&gt;
&lt;p&gt;&amp;nbsp;&lt;/p&gt;
&lt;section class="veu_cta" id="veu_cta-21075"&gt;&lt;h1 class="cta_title"&gt;指導指針&lt;/h1&gt;&lt;div class="cta_body"&gt;&lt;div class="cta_body_image cta_body_image_right"&gt;&lt;a href="https://dokkai-labo.tokyo/ct/strategy/"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力向上と受験成功を重視し、効果的な学習法を提供することに焦点を当てています。独自のアプローチと専門知識に基づき、受験生の国語力を伸ばし、自信を持たせることを目指しています。&lt;/div&gt;&lt;div class="cta_body_link"&gt;&lt;a href="https://dokkai-labo.tokyo/ct/strategy/" class="btn btn-primary btn-block btn-lg" target="_blank"&gt;指導指針&lt;/a&gt;&lt;/div&gt;&lt;/div&gt;&lt;!-- [ /.vkExUnit_cta_body ] --&gt;&lt;/section&gt;			
------</t>
  </si>
  <si>
    <t>https://dokkai-labo.tokyo/blog/kokugoshidou/</t>
  </si>
  <si>
    <t>以下のページは不自然なワードを使用しています。
これらを適切に自然な言葉に置き換えて下さい。
なお、本文の装飾や構造は絶対に変えないでください。
【対象ページURL】
https://dokkai-labo.tokyo/blog/kokugoshidou/
【検出された不自然ワード】
- 型
【本文】
------
&lt;h2&gt;受験国語（現代文）指導における「主張把握」重視の問題点&lt;/h2&gt;
&lt;h3&gt;「本文の主張をつかめ」という指導は本当に正しいのか&lt;/h3&gt;
&lt;h4&gt;受験国語でよく行われる指導への疑問&lt;/h4&gt;
&lt;p&gt;当塾の指導方針・オンライン個別指導の全体像は、&lt;br /&gt;
&lt;a href="https://dokkai-labo.tokyo/" target="_blank" rel="noopener noreferrer"&gt;全体像はこちら&lt;/a&gt;&lt;br /&gt;
でご確認いただけます。&lt;/p&gt;
&lt;h3&gt;主張把握が得点力につながるとされる理由&lt;/h3&gt;
&lt;h4&gt;「濃淡」を見抜く力とは何か&lt;/h4&gt;
&lt;p&gt;そもそも主張とは、&lt;strong&gt;筆者が述べたい事柄の根拠を一言で要約したもの&lt;/strong&gt;を指します。&lt;br /&gt;
この主張をつかむ訓練を通じて、筆者が特に強調する根拠や主張、すなわち&lt;br /&gt;
&lt;span style="color: #0000ff;"&gt;「濃淡」を見抜く力&lt;/span&gt;が育まれます。&lt;br /&gt;
この「濃淡」を見抜く力が身につくと、答えになりそうな箇所が複数ある場合でも、&lt;br /&gt;
&lt;strong&gt;選択肢の中から重要度の高いものを絞り込む判断&lt;/strong&gt;が可能になります。&lt;br /&gt;
以上より、「濃淡」を見抜く力は得点力の向上に資すると考えます。&lt;/p&gt;
&lt;h3&gt;主張把握が万能ではない理由&lt;/h3&gt;
&lt;h4&gt;難解な文章における理解負荷の問題&lt;/h4&gt;
&lt;p&gt;しかし、&lt;span style="color: #ff0000;"&gt;それが有効な場面は限られており、入試突破の絶対条件ではありません&lt;/span&gt;。&lt;br /&gt;
中学入試でも大学入試でも、易しく理解できる文章ではテストにならないため、&lt;br /&gt;
難解な文章が出題されます。&lt;br /&gt;
理解自体に負荷がかかるうえ、さらに「濃淡」を見抜く訓練まで求めることは、&lt;br /&gt;
&lt;strong&gt;国語に苦手意識を抱く生徒を増やす要因&lt;/strong&gt;になりかねません。&lt;/p&gt;
&lt;h3&gt;「主張をつかめば解ける」という考え方への疑念&lt;/h3&gt;
&lt;h4&gt;設問と主張は必ずしも直結しない&lt;/h4&gt;
&lt;p&gt;「主張をつかめば全ての入試問題が解ける」&lt;br /&gt;
「大学入試につながる力を養うため中学入試から主張把握を鍛える」&lt;br /&gt;
といった見解には疑念があります。&lt;br /&gt;
なぜなら、&lt;strong&gt;全ての設問が主張と直結するケースは極めて稀&lt;/strong&gt;であり、&lt;br /&gt;
主張を捉えなくても&lt;br /&gt;
&lt;span style="color: #0000ff;"&gt;解き方に着目すれば全問に対応可能&lt;/span&gt;&lt;br /&gt;
だからです。&lt;/p&gt;
&lt;h2&gt;主張に依存しない現代文の解き方&lt;/h2&gt;
&lt;h3&gt;設問要求から処理する解答の考え方&lt;/h3&gt;
&lt;h4&gt;イコール関係と要素分解による処理&lt;/h4&gt;
&lt;p&gt;例えば、説明を求められた場合はイコール関係の内容を答えれば処理できます。&lt;br /&gt;
求める要素が複数なら、ブロック分けを行い、&lt;br /&gt;
それぞれのイコールとなる内容を対応させて組み合わせれば答えになります。&lt;br /&gt;
このように、&lt;br /&gt;
&lt;span style="color: #ff0000;"&gt;主張を押さえずとも、解き方に焦点を当てれば解答に到達できます&lt;/span&gt;。&lt;/p&gt;
&lt;h2&gt;大学受験現代文における対策の考え方&lt;/h2&gt;
&lt;h3&gt;志望校の出題形式に応じた優先順位&lt;/h3&gt;
&lt;p&gt;大学受験の現代文については、&lt;br /&gt;
志望校の出題形式（私大／国公立二次）に応じて解き方の型が変わるため、&lt;br /&gt;
必要に応じて&lt;br /&gt;
&lt;a href="https://dokkai-labo.tokyo/blog/190526/" target="_blank" rel="noopener noreferrer"&gt;私立大学への現代文【動画】&lt;/a&gt;、&lt;br /&gt;
&lt;a href="https://dokkai-labo.tokyo/blog/19052602/" target="_blank" rel="noopener noreferrer"&gt;国公立大学への現代文【動画】&lt;/a&gt;&lt;br /&gt;
もあわせて確認しておくと、対策の優先順位が立てやすくなります。&lt;/p&gt;
&lt;h2&gt;読解ラボ東京の現代文指導&lt;/h2&gt;
&lt;h3&gt;解き方の型にフォーカスした指導方針&lt;/h3&gt;
&lt;p&gt;なお、当塾で開講中の&lt;br /&gt;
&lt;a href="https://dokkai-labo.tokyo/hilevel_lec_univ_online/" target="_blank" rel="noopener noreferrer"&gt;&lt;br /&gt;
ハイレベル現代文～既存の現代文教育に対するアンチテーゼ～(オンライン)&lt;br /&gt;
&lt;/a&gt;&lt;br /&gt;
でも、&lt;br /&gt;
&lt;strong&gt;&lt;br /&gt;
&lt;span style="color: #000000;"&gt;&lt;br /&gt;
安定した得点力を養うため、徹底して解き方の型にフォーカスした授業&lt;br /&gt;
&lt;/span&gt;&lt;br /&gt;
&lt;/strong&gt;&lt;br /&gt;
を行っています。&lt;/p&gt;
&lt;p&gt;&amp;nbsp;&lt;/p&gt;
&lt;p&gt;&lt;iframe
  title="受験国語(現代文)指導「欺瞞」について～その指導で本当に学力は伸びますか？～"
  src="https://www.youtube.com/embed/llgRDecqjhc?start=229&amp;amp;feature=oembed&amp;amp;enablejsapi=1&amp;amp;origin=https://dokkai-labo.tokyo"
  width="1140"
  height="641"
  frameborder="0"
  allowfullscreen="allowfullscreen"&gt;&lt;br /&gt;
&lt;/iframe&gt;&lt;/p&gt;
&lt;p&gt;&lt;!-- [ /.socialSet ] --&gt;&lt;br /&gt;
&lt;!-- [ /.socialSet ] --&gt;&lt;/p&gt;
&lt;section class="veu_cta" id="veu_cta-20529"&gt;&lt;h1 class="cta_title"&gt;講座案内：ハイレベル現代文～既存の現代文教育に対するアンチテーゼ～【大学受験】&lt;/h1&gt;&lt;div class="cta_body"&gt;&lt;div class="cta_body_txt image_no"&gt;本講座では、あくまでも受験指導の場であることを踏まえ、答えの出し方に特化した解説をご提供いたします。&lt;/div&gt;&lt;div class="cta_body_link"&gt;&lt;a href="https://dokkai-labo.tokyo/hilevel_lec_univ_online/" class="btn btn-primary btn-block btn-lg" target="_blank"&gt;【オンライン】ハイレベル現代文～既存の現代文教育に対するアンチテーゼ～【大学受験】&lt;/a&gt;&lt;/div&gt;&lt;/div&gt;&lt;!-- [ /.vkExUnit_cta_body ] --&gt;&lt;/section&gt;			
------</t>
  </si>
  <si>
    <t>https://dokkai-labo.tokyo/blog/mogishiken_review/</t>
  </si>
  <si>
    <t>以下のページは不自然なワードを使用しています。
これらを適切に自然な言葉に置き換えて下さい。
なお、本文の装飾や構造は絶対に変えないでください。
【対象ページURL】
https://dokkai-labo.tokyo/blog/mogishiken_review/
【検出された不自然ワード】
- 型
- 整え
- 失点
【本文】
------
&lt;p&gt;&lt;!-- ▼▼ WordPress本文ここから（Bootstrap前提） ▼▼ --&gt;&lt;/p&gt;
&lt;div class="container my-4"&gt;
&lt;p&gt;&lt;!-- Hero Section --&gt;&lt;/p&gt;
&lt;div class="card shadow-sm mb-4 border-0" style="background: linear-gradient(135deg, #004e92, #000428); color: #fff;"&gt;
&lt;div class="card-body p-4"&gt;
&lt;p class="card-text mb-3"&gt;模試ごとに「偏差値」だけを見て一喜一憂していませんか。&lt;br /&gt;
本ページでは、国語の模試を&lt;strong&gt;「答案と問題文を読み直す教材」&lt;/strong&gt;として最大限に活かすための復習法を、具体的な流れとチェックポイント付きでまとめます。&lt;/p&gt;
&lt;p&gt;国語テスト本番の「集中できない」「時間が足りない」対策の全体像はこちら：&lt;a class="link-light text-decoration-underline" href="https://dokkai-labo.tokyo/blog/kokugotesuto/"&gt;国語 集中できない・時間が足りない対策｜解き順・10秒ルール・飛ばす判断・記述の部分点｜中学受験&lt;/a&gt;&lt;/p&gt;
&lt;p&gt;&lt;!-- ミニ目次＆所要時間 --&gt;&lt;/p&gt;
&lt;div class="mb-3"&gt;
&lt;p class="small mb-1"&gt;▶ 読む時間の目安：10〜12分&lt;/p&gt;
&lt;ul class="small mb-0"&gt;
&lt;li&gt;&lt;a class="link-light text-decoration-underline" href="#section1"&gt;模試の目的を整理する&lt;/a&gt;&lt;/li&gt;
&lt;li&gt;&lt;a class="link-light text-decoration-underline" href="#section2"&gt;国語の模試復習・5ステップ&lt;/a&gt;&lt;/li&gt;
&lt;li&gt;&lt;a class="link-light text-decoration-underline" href="#review-time"&gt;補強：30分で終える時間配分&lt;/a&gt;&lt;/li&gt;
&lt;li&gt;&lt;a class="link-light text-decoration-underline" href="#review-priority"&gt;補強：どこから復習するか&lt;/a&gt;&lt;/li&gt;
&lt;li&gt;&lt;a class="link-light text-decoration-underline" href="#review-note"&gt;補強：復習ノート1枚テンプレ&lt;/a&gt;&lt;/li&gt;
&lt;li&gt;&lt;a class="link-light text-decoration-underline" href="#parent-voice"&gt;補強：保護者の声かけ&lt;/a&gt;&lt;/li&gt;
&lt;li&gt;&lt;a class="link-light text-decoration-underline" href="#review-faq"&gt;補強：よくある質問&lt;/a&gt;&lt;/li&gt;
&lt;li&gt;&lt;a class="link-light text-decoration-underline" href="#section3"&gt;記述問題の自己採点のしかた&lt;/a&gt;&lt;/li&gt;
&lt;li&gt;&lt;a class="link-light text-decoration-underline" href="#section4"&gt;「次の模試までに何を変えるか」を決める&lt;/a&gt;&lt;/li&gt;
&lt;li&gt;&lt;a class="link-light text-decoration-underline" href="#section5"&gt;やりがちなNG復習&lt;/a&gt;&lt;/li&gt;
&lt;/ul&gt;
&lt;/div&gt;
&lt;div class="row g-3"&gt;
&lt;div class="col-md-4"&gt;
&lt;div class="p-3 rounded" style="background: rgba(255,255,255,0.1);"&gt;
&lt;h2 class="mb-2 fs-6"&gt;&lt;i class="bi bi-person-lines-fill"&gt;&lt;/i&gt; 想定読者&lt;/h2&gt;
&lt;ul class="mb-0"&gt;
&lt;li&gt;小4〜小6の受験生&lt;/li&gt;
&lt;li&gt;中学受験を控えた保護者の方&lt;/li&gt;
&lt;/ul&gt;
&lt;/div&gt;
&lt;/div&gt;
&lt;div class="col-md-4"&gt;
&lt;div class="p-3 rounded" style="background: rgba(255,255,255,0.1);"&gt;
&lt;h2 class="mb-2 fs-6"&gt;よくあるお悩み&lt;/h2&gt;
&lt;ul class="mb-0"&gt;
&lt;li&gt;偏差値だけを見て落ち込んでしまう&lt;/li&gt;
&lt;li&gt;復習のやり方が分からない&lt;/li&gt;
&lt;li&gt;記述の直し方に自信がない&lt;/li&gt;
&lt;/ul&gt;
&lt;/div&gt;
&lt;/div&gt;
&lt;div class="col-md-4"&gt;
&lt;div class="p-3 rounded" style="background: rgba(255,255,255,0.1);"&gt;
&lt;h2 class="mb-2 fs-6"&gt;この記事で目指すゴール&lt;/h2&gt;
&lt;ul class="mb-0"&gt;
&lt;li&gt;模試の位置づけを整理する&lt;/li&gt;
&lt;li&gt;国語の復習を5ステップで習慣化する&lt;/li&gt;
&lt;li&gt;「次の模試までに何を変えるか」を言語化する&lt;/li&gt;
&lt;/ul&gt;
&lt;/div&gt;
&lt;/div&gt;
&lt;/div&gt;
&lt;/div&gt;
&lt;/div&gt;
&lt;p&gt;&lt;!-- 3つのポイントまとめ --&gt;&lt;/p&gt;
&lt;div class="card mb-4 border-0 shadow-sm"&gt;
&lt;div class="card-header text-white" style="background: #0d6efd;"&gt;&lt;strong&gt;偏差値より先に見るべき3つのポイント（全体マップ）&lt;/strong&gt;&lt;/div&gt;
&lt;div class="card-body p-0"&gt;
&lt;div class="table-responsive"&gt;
&lt;table class="table table-striped mb-0 align-middle"&gt;
&lt;thead class="table-light"&gt;
&lt;tr&gt;
&lt;th style="width: 18%;"&gt;ポイント&lt;/th&gt;
&lt;th style="width: 25%;"&gt;見るもの&lt;/th&gt;
&lt;th&gt;チェックする観点&lt;/th&gt;
&lt;/tr&gt;
&lt;/thead&gt;
&lt;tbody&gt;
&lt;tr&gt;
&lt;td&gt;&lt;strong&gt;① 問題文理解&lt;/strong&gt;&lt;/td&gt;
&lt;td&gt;問題文・設問文&lt;/td&gt;
&lt;td&gt;・そもそも文章の大まかな流れをつかめていたか&lt;br /&gt;
・設問が何を聞いていたのかを勘違いしていないか&lt;/td&gt;
&lt;/tr&gt;
&lt;tr&gt;
&lt;td&gt;&lt;strong&gt;② 答案の書き方&lt;/strong&gt;&lt;/td&gt;
&lt;td&gt;子どもの答案・模範解答&lt;/td&gt;
&lt;td&gt;・「どの情報を抜き出すか」の選び方&lt;br /&gt;
・主語・述語・接続語など日本語表現のまとまり具合&lt;/td&gt;
&lt;/tr&gt;
&lt;tr&gt;
&lt;td&gt;&lt;strong&gt;③ 知識の穴&lt;/strong&gt;&lt;/td&gt;
&lt;td&gt;漢字・語句・知識問題&lt;/td&gt;
&lt;td&gt;・頻出漢字のとりこぼしはどこか&lt;br /&gt;
・語彙・言い回しの理解不足がどこで出ているか&lt;/td&gt;
&lt;/tr&gt;
&lt;/tbody&gt;
&lt;/table&gt;
&lt;/div&gt;
&lt;div class="p-3" style="background: #f8f9fa;"&gt;
&lt;p&gt;&lt;span class="badge bg-primary me-2"&gt;ポイント&lt;/span&gt;&lt;/p&gt;
&lt;p&gt;偏差値は「結果」だけを示す指標です。まずはこの3つの観点から、&lt;strong&gt;どこで点を落としたのか&lt;/strong&gt;を具体的に見える化していきましょう。&lt;/p&gt;
&lt;/div&gt;
&lt;/div&gt;
&lt;/div&gt;
&lt;p&gt;&lt;!-- Section 1 --&gt;&lt;/p&gt;
&lt;section id="section1" class="mb-4"&gt;
&lt;div class="card border-0 shadow-sm"&gt;
&lt;div class="card-header text-white" style="background: #0d6efd;"&gt;
&lt;h2 class="mb-0 fs-5"&gt;1. 模試の目的を整理する──「判定」だけを見ると失敗する&lt;/h2&gt;
&lt;/div&gt;
&lt;div class="card-body"&gt;
&lt;p&gt;まず確認したいのは、&lt;strong&gt;模試の本来の目的&lt;/strong&gt;です。&lt;br /&gt;
多くのご家庭では、「偏差値」「志望校判定」ばかりに目が行きがちですが、模試は本来、&lt;br /&gt;
&lt;strong&gt;「現在地を知り、今後の学習を微調整するためのテスト」&lt;/strong&gt;です。&lt;/p&gt;
&lt;div class="row g-3 mb-3"&gt;
&lt;div class="col-md-6"&gt;
&lt;div class="border rounded p-3 h-100" style="background: #fff7f7;"&gt;
&lt;h3 class="mb-2 fs-6 text-danger"&gt;「判定だけ模試」の典型パターン&lt;/h3&gt;
&lt;ul class="mb-0"&gt;
&lt;li&gt;結果が返ってきたら偏差値と判定だけを見る&lt;/li&gt;
&lt;li&gt;点数が悪いと、答案をじっくり見ずに片づけてしまう&lt;/li&gt;
&lt;li&gt;次の模試まで、いつも通りの勉強に戻ってしまう&lt;/li&gt;
&lt;/ul&gt;
&lt;/div&gt;
&lt;/div&gt;
&lt;div class="col-md-6"&gt;
&lt;div class="border rounded p-3 h-100" style="background: #f0f9ff;"&gt;
&lt;h3 class="mb-2 fs-6 text-primary"&gt;「学習につながる模試」のパターン&lt;/h3&gt;
&lt;ul class="mb-0"&gt;
&lt;li&gt;点数より先に「どこをどう間違えたか」を確認する&lt;/li&gt;
&lt;li&gt;復習を通じて「文章の読み方」「答案の書き方」を見直す&lt;/li&gt;
&lt;li&gt;次の模試までに変える行動を、具体的に言葉にする&lt;/li&gt;
&lt;/ul&gt;
&lt;/div&gt;
&lt;/div&gt;
&lt;/div&gt;
&lt;div class="alert alert-info mb-0" role="alert"&gt;&lt;span class="badge bg-info text-dark me-2"&gt;保護者向けアドバイス&lt;/span&gt;&lt;br /&gt;
&lt;strong&gt;お子さまの前で、結果表の偏差値ばかりを話題にするのは避けましょう。&lt;/strong&gt;&lt;br /&gt;
「どの問題が惜しかったかな？」「この記述、あと一歩だったね」など、&lt;br /&gt;
&lt;strong&gt;答案に目を向ける声かけ&lt;/strong&gt;から始めていただくと、復習の質がぐっと上がります。&lt;/div&gt;
&lt;/div&gt;
&lt;/div&gt;
&lt;/section&gt;
&lt;p&gt;&lt;!-- Section 2 --&gt;&lt;/p&gt;
&lt;section id="section2" class="mb-4"&gt;
&lt;div class="card border-0 shadow-sm"&gt;
&lt;div class="card-header text-white" style="background: #6610f2;"&gt;
&lt;h2 class="mb-0 fs-5"&gt;2. 国語の模試復習・5ステップ&lt;/h2&gt;
&lt;/div&gt;
&lt;div class="card-body"&gt;
&lt;p&gt;ここでは、国語の模試を&lt;strong&gt;「もう一度授業としてやり直す」&lt;/strong&gt;イメージで復習するための、5つのステップをご紹介します。&lt;br /&gt;
この5ステップは、先ほどの&lt;strong&gt;「①問題文理解」「②答案の書き方」「③知識の穴」&lt;/strong&gt;の3ポイントを、順番にチェックできるように組んであります。&lt;/p&gt;
&lt;p class="small text-muted mb-3"&gt;&lt;span class="badge bg-secondary me-1"&gt;保護者と一緒に&lt;/span&gt;&lt;br /&gt;
&lt;span class="badge bg-light text-dark"&gt;お子さん自身の読み物としてもOK&lt;/span&gt;&lt;br /&gt;
すべてを一気にやる必要はありません。「今日はステップ①だけ」など、分けて進めるイメージで大丈夫です。&lt;/p&gt;
&lt;div class="list-group mb-3"&gt;
&lt;div class="list-group-item"&gt;
&lt;h3 class="mb-1 fs-6"&gt;ステップ①　問題文をもう一度「ゆっくり」読む&lt;/h3&gt;
&lt;p class="mb-1"&gt;本番では時間に追われて読み飛ばしてしまった箇所があるかもしれません。復習では、&lt;br /&gt;
&lt;strong&gt;制限時間を外して、最初から最後まで丁寧に読み直す&lt;/strong&gt;ことが第一歩です。&lt;/p&gt;
&lt;ul class="mb-0"&gt;
&lt;li&gt;段落ごとに「何が書いてあるか」を一言でメモする&lt;/li&gt;
&lt;li&gt;登場人物の気持ちや、筆者の主張が変わるところに線を引く&lt;/li&gt;
&lt;/ul&gt;
&lt;/div&gt;
&lt;div class="list-group-item"&gt;
&lt;h3 class="mb-1 fs-6"&gt;ステップ②　解説で設問意図を確認する&lt;/h3&gt;
&lt;p class="mb-1"&gt;解説は「正解を書いてある紙」ではなく、&lt;strong&gt;出題者の考えを教えてくれるメモ&lt;/strong&gt;だと考えましょう。&lt;/p&gt;
&lt;ul class="mb-0"&gt;
&lt;li&gt;この設問は「どこを根拠に答えさせたい」のか&lt;/li&gt;
&lt;li&gt;「どういう言葉でまとめてほしい」のか&lt;/li&gt;
&lt;/ul&gt;
&lt;/div&gt;
&lt;div class="list-group-item"&gt;
&lt;h3 class="mb-1 fs-6"&gt;ステップ③　自分の答案とのギャップを具体的に探す&lt;/h3&gt;
&lt;p class="mb-1"&gt;模範解答と自分の答案を並べて、&lt;strong&gt;違いを「言葉」で説明できるようにする&lt;/strong&gt;ことが大切です。&lt;/p&gt;
&lt;ul class="mb-0"&gt;
&lt;li&gt;抜き出す場所が違うのか&lt;/li&gt;
&lt;li&gt;同じ場所でも、言葉の選び方・まとめ方が違うのか&lt;/li&gt;
&lt;/ul&gt;
&lt;/div&gt;
&lt;div class="list-group-item"&gt;
&lt;h3 class="mb-1 fs-6"&gt;ステップ④　記述・選択肢の「間違え方」のパターン整理&lt;/h3&gt;
&lt;p class="mb-1"&gt;1回の模試でも、いくつかの問題を並べて見ると、&lt;strong&gt;似たような「間違え方のクセ」&lt;/strong&gt;が見えてきます。&lt;/p&gt;
&lt;ul class="mb-0"&gt;
&lt;li&gt;「根拠は近いのに、言葉が足りない」タイプ&lt;/li&gt;
&lt;li&gt;「設問の条件を読み落としている」タイプ&lt;/li&gt;
&lt;li&gt;「選択肢の消し方が甘い」タイプ　など&lt;/li&gt;
&lt;/ul&gt;
&lt;/div&gt;
&lt;div class="list-group-item"&gt;
&lt;h3 class="mb-1 fs-6"&gt;ステップ⑤　語句・漢字の穴を一気に埋める&lt;/h3&gt;
&lt;p class="mb-1"&gt;最後に、語句・漢字・知識問題は&lt;strong&gt;「間違えたところを1枚のリストにまとめる」&lt;/strong&gt;ことがおすすめです。&lt;/p&gt;
&lt;ul class="mb-0"&gt;
&lt;li&gt;模試1回ごとに「語句・漢字ミスリスト」を1枚作る&lt;/li&gt;
&lt;li&gt;次の模試まで、そのリストを何度も見返す&lt;/li&gt;
&lt;/ul&gt;
&lt;/div&gt;
&lt;/div&gt;
&lt;div class="alert alert-success mb-0" role="alert"&gt;&lt;strong&gt;コツ：&lt;/strong&gt; 5ステップすべてを一気にやろうとすると負担が大きくなります。&lt;br /&gt;
平日2〜3日に分けて、&lt;br /&gt;
&lt;strong&gt;「今日は問題文の読み直しだけ」「今日は記述だけ」&lt;/strong&gt;と分割して進めると、続けやすくなります。&lt;/div&gt;
&lt;/div&gt;
&lt;/div&gt;
&lt;/section&gt;
&lt;p&gt;&lt;!-- =============================== 追加（D）：ここに「元の section2plus」＋「追加4本」をまとめて配置 =============================== --&gt;&lt;/p&gt;
&lt;p&gt;&lt;!-- 既存：section2plus（そのまま） --&gt;&lt;/p&gt;
&lt;section id="section2plus" class="mb-4"&gt;
&lt;div class="card border-0 shadow-sm"&gt;
&lt;div class="card-header text-white" style="background: #198754;"&gt;
&lt;h2 class="mb-0 fs-5"&gt;補強：模試復習が回る「チェックシート」と設問別の直し方&lt;/h2&gt;
&lt;/div&gt;
&lt;div class="card-body"&gt;
&lt;p&gt;&lt;!-- 1) 15分チェックシート --&gt;&lt;/p&gt;
&lt;div class="border rounded p-3 mb-4" style="background: #f8fff9;"&gt;
&lt;div class="d-flex align-items-center justify-content-between mb-2"&gt;
&lt;h3 class="mb-0 fs-6"&gt;まずは15分で「落ち所」を特定するチェック&lt;/h3&gt;
&lt;p&gt;&lt;span class="badge bg-success"&gt;保存用&lt;/span&gt;&lt;/p&gt;
&lt;/div&gt;
&lt;p class="mb-3 text-muted small"&gt;模試の復習が長引くと、結局やらなくなります。最初に「どこで点を落としたか」を短時間ではっきりさせます。&lt;/p&gt;
&lt;div class="table-responsive"&gt;
&lt;table class="table table-bordered align-middle mb-0"&gt;
&lt;thead class="table-light"&gt;
&lt;tr&gt;
&lt;th style="width: 18%;"&gt;観点&lt;/th&gt;
&lt;th style="width: 42%;"&gt;チェック項目&lt;/th&gt;
&lt;th&gt;該当したら次にやること&lt;/th&gt;
&lt;/tr&gt;
&lt;/thead&gt;
&lt;tbody&gt;
&lt;tr&gt;
&lt;td&gt;&lt;strong&gt;問題文理解&lt;/strong&gt;&lt;/td&gt;
&lt;td&gt;□ 段落ごとの要点が言えない&lt;br /&gt;
□ 登場人物の関係が混乱した&lt;br /&gt;
□ 設問の条件（いつ／誰が／理由）を外した&lt;/td&gt;
&lt;td&gt;Step①で「段落一言メモ」を追加し、&lt;strong&gt;設問の条件に下線&lt;/strong&gt;を入れる&lt;/td&gt;
&lt;/tr&gt;
&lt;tr&gt;
&lt;td&gt;&lt;strong&gt;答案の書き方&lt;/strong&gt;&lt;/td&gt;
&lt;td&gt;□ 根拠は近いのに点が出ない&lt;br /&gt;
□ 主語・述語がねじれた&lt;br /&gt;
□ 理由が抜けている（心情だけ等）&lt;/td&gt;
&lt;td&gt;「要素→並べ替え→一文化」を徹底し、&lt;strong&gt;不足要素を1語で追記&lt;/strong&gt;してから清書&lt;/td&gt;
&lt;/tr&gt;
&lt;tr&gt;
&lt;td&gt;&lt;strong&gt;知識の穴&lt;/strong&gt;&lt;/td&gt;
&lt;td&gt;□ 漢字・語句で落とした&lt;br /&gt;
□ 選択肢の語彙が曖昧だった&lt;/td&gt;
&lt;td&gt;「ミスリスト」を作り、次回まで&lt;strong&gt;毎日短時間で見返す&lt;/strong&gt;&lt;/td&gt;
&lt;/tr&gt;
&lt;/tbody&gt;
&lt;/table&gt;
&lt;/div&gt;
&lt;div class="alert alert-success mt-3 mb-0" role="alert"&gt;&lt;strong&gt;ここでのゴール：&lt;/strong&gt;「今回の模試は、主因がどれか」を&lt;strong&gt;1つ&lt;/strong&gt;に絞る（複数あると動けません）。&lt;/div&gt;
&lt;/div&gt;
&lt;p&gt;&lt;!-- 2) 設問タイプ別：直し方テンプレ --&gt;&lt;/p&gt;
&lt;div class="row g-3 mb-4"&gt;
&lt;div class="col-lg-6"&gt;
&lt;div class="border rounded p-3 h-100" style="background: #f0f7ff;"&gt;
&lt;h3 class="mb-2 fs-6 text-primary"&gt;記述（理由つき）を直すテンプレ&lt;/h3&gt;
&lt;ol class="mb-2"&gt;
&lt;li&gt;&lt;strong&gt;設問条件&lt;/strong&gt;に下線（誰／何／なぜ／いつ）&lt;/li&gt;
&lt;li&gt;本文の根拠に戻る（該当箇所に線）&lt;/li&gt;
&lt;li&gt;&lt;strong&gt;要素&lt;/strong&gt;を箇条書きで並べる（心情＋理由／説明＋具体化 など）&lt;/li&gt;
&lt;li&gt;短時間で「一文」にする（まずは粗く）&lt;/li&gt;
&lt;li&gt;主語・述語・接続語だけ整える（日本語の骨格を直す）&lt;/li&gt;
&lt;/ol&gt;
&lt;div class="small text-muted"&gt;目安：&lt;strong&gt;清書の前に「要素の箇条書き」&lt;/strong&gt;が作れていないと、同じミスが再発します。&lt;/div&gt;
&lt;/div&gt;
&lt;/div&gt;
&lt;div class="col-lg-6"&gt;
&lt;div class="border rounded p-3 h-100" style="background: #fff7ef;"&gt;
&lt;h3 class="mb-2 fs-6" style="color: #d9480f;"&gt;選択肢（本文一致）を直すテンプレ&lt;/h3&gt;
&lt;ol class="mb-2"&gt;
&lt;li&gt;正解の根拠箇所を本文で特定（&lt;strong&gt;段落番号&lt;/strong&gt;をメモ）&lt;/li&gt;
&lt;li&gt;各選択肢を&lt;strong&gt;句読点で分解&lt;/strong&gt;して短い塊にする&lt;/li&gt;
&lt;li&gt;塊ごとに「本文にある／ない」を判定&lt;/li&gt;
&lt;li&gt;×の理由を1語で書く（言い過ぎ／因果逆／主語違い 等）&lt;/li&gt;
&lt;/ol&gt;
&lt;div class="small text-muted"&gt;「なんとなく違う」で消すと再発します。&lt;strong&gt;×理由のラベル付け&lt;/strong&gt;が再現性になります。&lt;/div&gt;
&lt;/div&gt;
&lt;/div&gt;
&lt;/div&gt;
&lt;p&gt;&lt;!-- 3) 保護者：声かけ例 --&gt;&lt;/p&gt;
&lt;div class="border rounded p-3 mb-4" style="background: #f8f9fa;"&gt;
&lt;h3 class="mb-2 fs-6"&gt;保護者の声かけ例（模試後に荒れにくくする）&lt;/h3&gt;
&lt;div class="table-responsive"&gt;
&lt;table class="table table-sm table-bordered align-middle mb-0"&gt;
&lt;thead class="table-light"&gt;
&lt;tr&gt;
&lt;th style="width: 33%;"&gt;避けたい言い方&lt;/th&gt;
&lt;th&gt;置き換え例（答案に視線を戻す）&lt;/th&gt;
&lt;/tr&gt;
&lt;/thead&gt;
&lt;tbody&gt;
&lt;tr&gt;
&lt;td&gt;なんでできなかったの&lt;/td&gt;
&lt;td&gt;この問題、&lt;strong&gt;どこを根拠にすればよかったか&lt;/strong&gt;一緒に探そう&lt;/td&gt;
&lt;/tr&gt;
&lt;tr&gt;
&lt;td&gt;次はもっと頑張ろう&lt;/td&gt;
&lt;td&gt;次までに&lt;strong&gt;変えるのは1つ&lt;/strong&gt;にしよう。どれが一番効きそう？&lt;/td&gt;
&lt;/tr&gt;
&lt;tr&gt;
&lt;td&gt;偏差値落ちたね&lt;/td&gt;
&lt;td&gt;偏差値の前に、&lt;strong&gt;惜しかった問題&lt;/strong&gt;を2つだけ選ぼう&lt;/td&gt;
&lt;/tr&gt;
&lt;/tbody&gt;
&lt;/table&gt;
&lt;/div&gt;
&lt;/div&gt;
&lt;p&gt;&lt;!-- 4) FAQ --&gt;&lt;/p&gt;
&lt;div class="card border-0 shadow-sm"&gt;
&lt;div class="card-header" style="background: #0d6efd; color: #fff;"&gt;
&lt;h3 class="mb-0 fs-6"&gt;FAQ：国語の模試復習でよくある質問&lt;/h3&gt;
&lt;/div&gt;
&lt;div class="card-body"&gt;
&lt;details class="mb-2"&gt;
&lt;summary class="fw-bold"&gt;模試の復習はいつやるのがベスト？&lt;/summary&gt;
&lt;div class="pt-2"&gt;
&lt;p class="mb-0"&gt;理想は&lt;strong&gt;当日〜翌日&lt;/strong&gt;に「15分チェック（落ち所の特定）」だけ先にやり、記述の書き直しは週内に回収します。遅れるほど「何が起きたか」の記憶が薄くなります。&lt;/p&gt;
&lt;/div&gt;
&lt;/details&gt;
&lt;details class="mb-2"&gt;
&lt;summary class="fw-bold"&gt;全部の大問を復習する時間がありません&lt;/summary&gt;
&lt;div class="pt-2"&gt;
&lt;p class="mb-0"&gt;まずは&lt;strong&gt;失点が大きい2問&lt;/strong&gt;に限定し、本文根拠→要素→一文化までやり切ります。「広く薄く」より「狭く深く」の方が次回に効きます。&lt;/p&gt;
&lt;/div&gt;
&lt;/details&gt;
&lt;details class="mb-2"&gt;
&lt;summary class="fw-bold"&gt;記述の自己採点がブレます&lt;/summary&gt;
&lt;div class="pt-2"&gt;
&lt;p class="mb-0"&gt;点数よりも、&lt;strong&gt;要素がそろっているか&lt;/strong&gt;で判定します。「心情＋理由」「説明＋具体化」など、設問が求める要素を先にチェックしてから◎○△×を付けるとブレが減ります。&lt;/p&gt;
&lt;/div&gt;
&lt;/details&gt;
&lt;details class="mb-2"&gt;
&lt;summary class="fw-bold"&gt;選択肢がいつも2択で外れます&lt;/summary&gt;
&lt;div class="pt-2"&gt;
&lt;p class="mb-0"&gt;2択で迷うのは、選択肢を&lt;strong&gt;分解&lt;/strong&gt;していないケースが多いです。句読点で区切り、部分ごとに本文一致を判定するとスッと決めやすくなります。&lt;/p&gt;
&lt;/div&gt;
&lt;/details&gt;
&lt;details&gt;
&lt;summary class="fw-bold"&gt;復習しても次の模試で同じミスをします&lt;/summary&gt;
&lt;div class="pt-2"&gt;
&lt;p class="mb-0"&gt;復習が「理解」で止まっていて、&lt;strong&gt;やり直しの流れ&lt;/strong&gt;になっていない可能性があります。次回までに変える行動は1つに絞り、「いつ／どれを／何分」を決めて同じ条件で繰り返します。&lt;/p&gt;
&lt;/div&gt;
&lt;/details&gt;
&lt;/div&gt;
&lt;/div&gt;
&lt;/div&gt;
&lt;/div&gt;
&lt;/section&gt;
&lt;p&gt;&lt;!-- 追加A：時間配分（#section2plus の直後に配置） --&gt;&lt;/p&gt;
&lt;section id="review-time" class="mb-4"&gt;
&lt;div class="card border-0 shadow-sm"&gt;
&lt;div class="card-header text-white" style="background: #198754;"&gt;
&lt;h2 class="mb-0 fs-5"&gt;補強：30分で終える模試復習の時間配分&lt;/h2&gt;
&lt;/div&gt;
&lt;div class="card-body"&gt;
&lt;p class="mb-3"&gt;復習は「長くやる」より、&lt;strong&gt;短時間で要点を拾って次回までの動きに落とす&lt;/strong&gt;方が効きます。&lt;/p&gt;
&lt;div class="table-responsive"&gt;
&lt;table class="table table-bordered align-middle mb-0"&gt;
&lt;thead class="table-light"&gt;
&lt;tr&gt;
&lt;th style="width: 18%;"&gt;時間&lt;/th&gt;
&lt;th style="width: 32%;"&gt;やること&lt;/th&gt;
&lt;th&gt;見るポイント&lt;/th&gt;
&lt;/tr&gt;
&lt;/thead&gt;
&lt;tbody&gt;
&lt;tr&gt;
&lt;td&gt;&lt;strong&gt;0〜8分&lt;/strong&gt;&lt;/td&gt;
&lt;td&gt;本文を読み直し（段落一言メモ）&lt;/td&gt;
&lt;td&gt;流れ／転換点／主張（または心情）の変化&lt;/td&gt;
&lt;/tr&gt;
&lt;tr&gt;
&lt;td&gt;&lt;strong&gt;8〜18分&lt;/strong&gt;&lt;/td&gt;
&lt;td&gt;設問の条件を確認 → 根拠箇所を特定&lt;/td&gt;
&lt;td&gt;誰／何／理由／範囲（直前直後）&lt;/td&gt;
&lt;/tr&gt;
&lt;tr&gt;
&lt;td&gt;&lt;strong&gt;18〜28分&lt;/strong&gt;&lt;/td&gt;
&lt;td&gt;記述・選択の「間違い方」を1語で記録&lt;/td&gt;
&lt;td&gt;要素不足／条件外し／本文語が薄い 等&lt;/td&gt;
&lt;/tr&gt;
&lt;tr&gt;
&lt;td&gt;&lt;strong&gt;28〜30分&lt;/strong&gt;&lt;/td&gt;
&lt;td&gt;次回までに変える行動を1つだけ決める&lt;/td&gt;
&lt;td&gt;「いつ／何を／何分」まで決める&lt;/td&gt;
&lt;/tr&gt;
&lt;/tbody&gt;
&lt;/table&gt;
&lt;/div&gt;
&lt;div class="alert alert-success mt-3 mb-0" role="alert"&gt;&lt;strong&gt;ポイント：&lt;/strong&gt;主因を&lt;strong&gt;1つ&lt;/strong&gt;に絞ると、復習が続きやすくなります。&lt;/div&gt;
&lt;/div&gt;
&lt;/div&gt;
&lt;/section&gt;
&lt;p&gt;&lt;!-- 追加B：優先順位 --&gt;&lt;/p&gt;
&lt;section id="review-priority" class="mb-4"&gt;
&lt;div class="card border-0 shadow-sm"&gt;
&lt;div class="card-header text-white" style="background: #0d6efd;"&gt;
&lt;h2 class="mb-0 fs-5"&gt;補強：どこから復習するか（優先順位）&lt;/h2&gt;
&lt;/div&gt;
&lt;div class="card-body"&gt;
&lt;p class="mb-3"&gt;時間が限られるときは、次の順で着手すると点に戻りやすいです。&lt;/p&gt;
&lt;ol class="mb-3"&gt;
&lt;li&gt;&lt;strong&gt;配点が大きい記述&lt;/strong&gt;（部分点が出る可能性が高い）&lt;/li&gt;
&lt;li&gt;&lt;strong&gt;2択で外した選択&lt;/strong&gt;（根拠の取り方を直すと再発が減る）&lt;/li&gt;
&lt;li&gt;&lt;strong&gt;語句・漢字&lt;/strong&gt;（リスト化して短時間で回せる）&lt;/li&gt;
&lt;/ol&gt;
&lt;div class="border rounded p-3" style="background: #f8f9fa;"&gt;
&lt;h3 class="mb-2 fs-6"&gt;「2択で外した」を復習に変えるメモ&lt;/h3&gt;
&lt;ul class="mb-0"&gt;
&lt;li&gt;正解の根拠箇所（段落）をメモ&lt;/li&gt;
&lt;li&gt;迷った選択肢の違いを1語で書く（言い過ぎ／因果逆／主語違い 等）&lt;/li&gt;
&lt;/ul&gt;
&lt;/div&gt;
&lt;/div&gt;
&lt;/div&gt;
&lt;/section&gt;
&lt;p&gt;&lt;!-- 追加C：復習ノート1枚 --&gt;&lt;/p&gt;
&lt;section id="review-note" class="mb-4"&gt;
&lt;div class="card border-0 shadow-sm"&gt;
&lt;div class="card-header text-white" style="background: #6610f2;"&gt;
&lt;h2 class="mb-0 fs-5"&gt;補強：復習ノートは「1枚」にまとめる&lt;/h2&gt;
&lt;/div&gt;
&lt;div class="card-body"&gt;
&lt;p class="mb-3"&gt;ノートを作り込むほど続きません。模試1回につき&lt;strong&gt;1枚&lt;/strong&gt;だけ残すと回りやすくなります。&lt;/p&gt;
&lt;div class="row g-3"&gt;
&lt;div class="col-lg-6"&gt;
&lt;div class="border rounded p-3 h-100" style="background: #f3f6ff;"&gt;
&lt;h3 class="mb-2 fs-6"&gt;左側：今回の主因&lt;/h3&gt;
&lt;ul class="mb-0"&gt;
&lt;li&gt;主因：問題文理解／答案の書き方／知識の穴（どれか1つ）&lt;/li&gt;
&lt;li&gt;ミスの名前（1語）：要素不足／条件外し／本文語が薄い 等&lt;/li&gt;
&lt;li&gt;該当問題：大問○の問○&lt;/li&gt;
&lt;/ul&gt;
&lt;/div&gt;
&lt;/div&gt;
&lt;div class="col-lg-6"&gt;
&lt;div class="border rounded p-3 h-100" style="background: #fff7ef;"&gt;
&lt;h3 class="mb-2 fs-6"&gt;右側：次回までの行動（1つ）&lt;/h3&gt;
&lt;ul class="mb-0"&gt;
&lt;li&gt;いつ：火・木の夜&lt;/li&gt;
&lt;li&gt;何を：記述1問&lt;/li&gt;
&lt;li&gt;何分：10分&lt;/li&gt;
&lt;li&gt;やること：根拠→要素→一文化（ここまで）&lt;/li&gt;
&lt;/ul&gt;
&lt;/div&gt;
&lt;/div&gt;
&lt;/div&gt;
&lt;div class="alert alert-secondary mt-3 mb-0" role="alert"&gt;&lt;strong&gt;狙い：&lt;/strong&gt;次回の模試で&lt;strong&gt;同じ場面を減らす&lt;/strong&gt;ための記録にします。&lt;/div&gt;
&lt;/div&gt;
&lt;/div&gt;
&lt;/section&gt;
&lt;p&gt;&lt;!-- 追加D：保護者の声かけ（section2plus にもあるが、検索面拡張として独立させるならここ） --&gt;&lt;/p&gt;
&lt;section id="parent-voice" class="mb-4"&gt;
&lt;div class="card border-0 shadow-sm"&gt;
&lt;div class="card-header text-white" style="background: #fd7e14;"&gt;
&lt;h2 class="mb-0 fs-5"&gt;補強：保護者の声かけ（答案に目を向ける）&lt;/h2&gt;
&lt;/div&gt;
&lt;div class="card-body"&gt;
&lt;div class="table-responsive"&gt;
&lt;table class="table table-sm table-bordered align-middle mb-0"&gt;
&lt;thead class="table-light"&gt;
&lt;tr&gt;
&lt;th style="width: 35%;"&gt;避けたい言い方&lt;/th&gt;
&lt;th&gt;置き換え例&lt;/th&gt;
&lt;/tr&gt;
&lt;/thead&gt;
&lt;tbody&gt;
&lt;tr&gt;
&lt;td&gt;偏差値どうだった？&lt;/td&gt;
&lt;td&gt;今回、&lt;strong&gt;惜しかった問題&lt;/strong&gt;を2つだけ見よう&lt;/td&gt;
&lt;/tr&gt;
&lt;tr&gt;
&lt;td&gt;次は頑張ろう&lt;/td&gt;
&lt;td&gt;次回までに&lt;strong&gt;変えるのは1つ&lt;/strong&gt;にしよう。どれが効きそう？&lt;/td&gt;
&lt;/tr&gt;
&lt;tr&gt;
&lt;td&gt;なんで間違えたの&lt;/td&gt;
&lt;td&gt;この設問、&lt;strong&gt;条件&lt;/strong&gt;は何だった？一緒に確認しよう&lt;/td&gt;
&lt;/tr&gt;
&lt;/tbody&gt;
&lt;/table&gt;
&lt;/div&gt;
&lt;/div&gt;
&lt;/div&gt;
&lt;/section&gt;
&lt;p&gt;&lt;!-- 追加E：FAQ（section2plus にもあるが、検索面拡張として独立させるならここ） --&gt;&lt;/p&gt;
&lt;section id="review-faq" class="mb-4"&gt;
&lt;div class="card border-0 shadow-sm"&gt;
&lt;div class="card-header text-white" style="background: #0d6efd;"&gt;
&lt;h2 class="mb-0 fs-5"&gt;補強：よくある質問&lt;/h2&gt;
&lt;/div&gt;
&lt;div class="card-body"&gt;
&lt;details class="mb-2"&gt;
&lt;summary class="fw-bold"&gt;模試の復習はいつやるのがいい？&lt;/summary&gt;
&lt;div class="pt-2"&gt;
&lt;p class="mb-0"&gt;理想は&lt;strong&gt;当日〜翌日&lt;/strong&gt;に主因の特定だけ先に行い、記述の書き直しは週内に回収します。&lt;/p&gt;
&lt;/div&gt;
&lt;/details&gt;
&lt;details class="mb-2"&gt;
&lt;summary class="fw-bold"&gt;全部復習できないと意味がない？&lt;/summary&gt;
&lt;div class="pt-2"&gt;
&lt;p class="mb-0"&gt;意味はあります。まずは&lt;strong&gt;配点が大きい2問&lt;/strong&gt;に絞り、根拠→要素→一文化までやり切る方が次回に効きます。&lt;/p&gt;
&lt;/div&gt;
&lt;/details&gt;
&lt;details class="mb-2"&gt;
&lt;summary class="fw-bold"&gt;記述の自己採点がブレる&lt;/summary&gt;
&lt;div class="pt-2"&gt;
&lt;p class="mb-0"&gt;点数ではなく、&lt;strong&gt;要素がそろっているか&lt;/strong&gt;で判定します（理由＋内容、説明＋具体化など）。&lt;/p&gt;
&lt;/div&gt;
&lt;/details&gt;
&lt;details&gt;
&lt;summary class="fw-bold"&gt;2択で外れるのが多い&lt;/summary&gt;
&lt;div class="pt-2"&gt;
&lt;p class="mb-0"&gt;選択肢を&lt;strong&gt;句読点で分け&lt;/strong&gt;、塊ごとに本文一致を確認します。×理由を1語で残すと再発が減ります。&lt;/p&gt;
&lt;/div&gt;
&lt;/details&gt;
&lt;/div&gt;
&lt;/div&gt;
&lt;/section&gt;
&lt;p&gt;&lt;!-- Section 3 --&gt;&lt;/p&gt;
&lt;section id="section3" class="mb-4"&gt;
&lt;div class="card border-0 shadow-sm"&gt;
&lt;div class="card-header text-white" style="background: #0d6efd;"&gt;
&lt;h2 class="mb-0 fs-5"&gt;3. 記述問題の復習：自己採点の具体例&lt;/h2&gt;
&lt;/div&gt;
&lt;div class="card-body"&gt;
&lt;p&gt;記述問題は、「書きっぱなし」にすると力がつきません。&lt;br /&gt;
ここでは、&lt;strong&gt;◎／○／△／×&lt;/strong&gt;を使った自己採点のイメージを、簡単な例でご紹介します。&lt;/p&gt;
&lt;p class="small text-muted"&gt;※ スマートフォンでご覧の方は、表が横にスクロールできます。まずは&lt;strong&gt;「自分の答案がどの段階か」&lt;/strong&gt;のイメージをつかむことを目標にしてください。&lt;/p&gt;
&lt;h3 class="mt-3 fs-6"&gt;◎／○／△／× の基準例&lt;/h3&gt;
&lt;div class="table-responsive mb-3"&gt;
&lt;table class="table table-bordered align-middle"&gt;
&lt;thead class="table-warning"&gt;
&lt;tr&gt;
&lt;th style="width: 8%;"&gt;記号&lt;/th&gt;
&lt;th style="width: 25%;"&gt;得点イメージ&lt;/th&gt;
&lt;th&gt;判断の目安&lt;/th&gt;
&lt;/tr&gt;
&lt;/thead&gt;
&lt;tbody&gt;
&lt;tr&gt;
&lt;td&gt;&lt;strong&gt;◎&lt;/strong&gt;&lt;/td&gt;
&lt;td&gt;満点〜ほぼ満点&lt;/td&gt;
&lt;td&gt;模範解答と比べて、内容も表現も十分。減点するとしても1点程度。&lt;/td&gt;
&lt;/tr&gt;
&lt;tr&gt;
&lt;td&gt;&lt;strong&gt;○&lt;/strong&gt;&lt;/td&gt;
&lt;td&gt;合格点レベル&lt;/td&gt;
&lt;td&gt;必要な要素はそろっているが、言葉の選び方や表現が少し弱い。&lt;/td&gt;
&lt;/tr&gt;
&lt;tr&gt;
&lt;td&gt;&lt;strong&gt;△&lt;/strong&gt;&lt;/td&gt;
&lt;td&gt;部分点レベル&lt;/td&gt;
&lt;td&gt;大まかな方向性は合っているが、根拠が足りない・大事な言葉が抜けている。&lt;/td&gt;
&lt;/tr&gt;
&lt;tr&gt;
&lt;td&gt;&lt;strong&gt;×&lt;/strong&gt;&lt;/td&gt;
&lt;td&gt;0点〜ごくわずか&lt;/td&gt;
&lt;td&gt;根拠となる部分がまるで違う／設問の条件を外している。&lt;/td&gt;
&lt;/tr&gt;
&lt;/tbody&gt;
&lt;/table&gt;
&lt;/div&gt;
&lt;h3 class="mt-3 fs-6"&gt;模範解答 vs 子どもの答案（イメージ例）&lt;/h3&gt;
&lt;p class="small text-muted"&gt;設問・模範解答・お子さんの答案を並べて比べると、&lt;strong&gt;「どの言葉が足りないか」「どの部分を根拠にすべきだったか」&lt;/strong&gt;が見えやすくなります。&lt;/p&gt;
&lt;div class="table-responsive mb-3"&gt;
&lt;table class="table table-striped table-hover align-middle"&gt;
&lt;thead class="table-light"&gt;
&lt;tr&gt;
&lt;th style="width: 25%;"&gt;項目&lt;/th&gt;
&lt;th style="width: 35%;"&gt;内容&lt;/th&gt;
&lt;th&gt;コメント&lt;/th&gt;
&lt;/tr&gt;
&lt;/thead&gt;
&lt;tbody&gt;
&lt;tr&gt;
&lt;td&gt;&lt;strong&gt;設問&lt;/strong&gt;&lt;/td&gt;
&lt;td&gt;「なぜ主人公は最後に笑顔になったのか、理由を30字以内で書きなさい。」&lt;/td&gt;
&lt;td&gt;感情の変化と、その理由を聞いている設問。&lt;/td&gt;
&lt;/tr&gt;
&lt;tr&gt;
&lt;td&gt;&lt;strong&gt;模範解答&lt;/strong&gt;&lt;/td&gt;
&lt;td&gt;友だちの本当の気持ちを知り、自分も受け入れられていると気づいたから。&lt;/td&gt;
&lt;td&gt;「本当の気持ち」「受け入れられている」の2点が、心情変化の核。&lt;/td&gt;
&lt;/tr&gt;
&lt;tr&gt;
&lt;td&gt;&lt;strong&gt;子どもの答案&lt;/strong&gt;&lt;/td&gt;
&lt;td&gt;友だちが笑ってくれてうれしくなったから。&lt;/td&gt;
&lt;td&gt;表面上の行動（笑ってくれた）を書いているが、&lt;strong&gt;気持ちの変化の理由&lt;/strong&gt;まで踏み込めていない。&lt;br /&gt;
この場合は「△〜○」の間と判断する。&lt;/td&gt;
&lt;/tr&gt;
&lt;/tbody&gt;
&lt;/table&gt;
&lt;/div&gt;
&lt;div class="alert alert-warning mb-0" role="alert"&gt;&lt;strong&gt;ポイント：&lt;/strong&gt;&lt;br /&gt;
自己採点は「厳しさ」を競うものではなく、&lt;strong&gt;次回どう書けば◎に近づくかを具体的にする作業&lt;/strong&gt;です。&lt;br /&gt;
「どの言葉を足せばよかったか」「どの部分を根拠にすべきだったか」を、親子で一緒に言葉にしてみてください。&lt;/div&gt;
&lt;/div&gt;
&lt;/div&gt;
&lt;/section&gt;
&lt;p&gt;&lt;!-- Section 4 --&gt;&lt;/p&gt;
&lt;section id="section4" class="mb-4"&gt;
&lt;div class="card border-0 shadow-sm"&gt;
&lt;div class="card-header text-white" style="background: #6610f2;"&gt;
&lt;h2 class="mb-0 fs-5"&gt;4. 「次の模試までに何を変えるか」を決める方法&lt;/h2&gt;
&lt;/div&gt;
&lt;div class="card-body"&gt;
&lt;p&gt;良い復習の最後には、必ず&lt;strong&gt;「次にどう活かすか」&lt;/strong&gt;という一歩が入ります。&lt;br /&gt;
ここでは、曖昧な反省で終わらせないために、&lt;strong&gt;行動レベルの目標&lt;/strong&gt;に落とし込む方法をまとめます。&lt;/p&gt;
&lt;h3 class="mt-3 fs-6"&gt;「反省」から「行動」に変える例&lt;/h3&gt;
&lt;p class="small text-muted"&gt;下の表では、ありがちな「反省の言葉」を、&lt;strong&gt;今日から実行できる行動レベルの目標&lt;/strong&gt;に言い換えています。&lt;/p&gt;
&lt;div class="table-responsive mb-3"&gt;
&lt;table class="table table-bordered align-middle"&gt;
&lt;thead class="table-success"&gt;
&lt;tr&gt;
&lt;th style="width: 35%;"&gt;ありがちな反省の言葉&lt;/th&gt;
&lt;th&gt;行動レベルの目標にした例&lt;/th&gt;
&lt;/tr&gt;
&lt;/thead&gt;
&lt;tbody&gt;
&lt;tr&gt;
&lt;td&gt;「本文をよく読まなかった」&lt;/td&gt;
&lt;td&gt;→ 毎日、物語文を1題解くときに、&lt;strong&gt;段落ごとの要約を一言でメモする練習&lt;/strong&gt;をする。&lt;/td&gt;
&lt;/tr&gt;
&lt;tr&gt;
&lt;td&gt;「記述がうまく書けなかった」&lt;/td&gt;
&lt;td&gt;→ 週3回、塾のテキストの記述問題を1問だけ選び、&lt;strong&gt;模範解答の言い回しを写して覚える&lt;/strong&gt;。&lt;/td&gt;
&lt;/tr&gt;
&lt;tr&gt;
&lt;td&gt;「漢字で落としてしまった」&lt;/td&gt;
&lt;td&gt;→ 模試で間違えた漢字をノート1ページにまとめ、&lt;strong&gt;寝る前に3回ずつ声に出して書く&lt;/strong&gt;。&lt;/td&gt;
&lt;/tr&gt;
&lt;/tbody&gt;
&lt;/table&gt;
&lt;/div&gt;
&lt;h3 class="mt-3 fs-6"&gt;簡単な1週間プランの例&lt;/h3&gt;
&lt;p class="mb-2"&gt;模試から次の模試までの期間があまり長くない場合は、&lt;strong&gt;「1週間でできること」&lt;/strong&gt;にしぼって計画を立てると、実行率が上がります。&lt;/p&gt;
&lt;p class="small text-muted"&gt;※ すべてこなす必要はありません。まずは&lt;strong&gt;「できそうな3日分」&lt;/strong&gt;から始めてみてください。&lt;/p&gt;
&lt;div class="table-responsive mb-3"&gt;
&lt;table class="table table-sm table-striped align-middle"&gt;
&lt;thead class="table-light"&gt;
&lt;tr&gt;
&lt;th style="width: 15%;"&gt;曜日&lt;/th&gt;
&lt;th&gt;取り組み内容&lt;/th&gt;
&lt;/tr&gt;
&lt;/thead&gt;
&lt;tbody&gt;
&lt;tr&gt;
&lt;td&gt;月&lt;/td&gt;
&lt;td&gt;模試の物語文を読み直し、段落ごとに一言要約を書く。&lt;/td&gt;
&lt;/tr&gt;
&lt;tr&gt;
&lt;td&gt;火&lt;/td&gt;
&lt;td&gt;物語文の記述問題を1問選び、模範解答を写して音読する。&lt;/td&gt;
&lt;/tr&gt;
&lt;tr&gt;
&lt;td&gt;水&lt;/td&gt;
&lt;td&gt;説明文の設問を2問選び、「何を聞いているか」を言葉で説明する練習。&lt;/td&gt;
&lt;/tr&gt;
&lt;tr&gt;
&lt;td&gt;木&lt;/td&gt;
&lt;td&gt;模試の漢字・語句ミスリストを見直し、ノートに3回ずつ練習。&lt;/td&gt;
&lt;/tr&gt;
&lt;tr&gt;
&lt;td&gt;金&lt;/td&gt;
&lt;td&gt;似たタイプの記述問題を塾テキストから1問解いてみる。&lt;/td&gt;
&lt;/tr&gt;
&lt;tr&gt;
&lt;td&gt;土・日&lt;/td&gt;
&lt;td&gt;1週間の振り返り。「一番良くなったところ」「次に直したいところ」を親子で話す。&lt;/td&gt;
&lt;/tr&gt;
&lt;/tbody&gt;
&lt;/table&gt;
&lt;/div&gt;
&lt;div class="alert alert-secondary mb-0" role="alert"&gt;&lt;span class="badge bg-info text-dark me-2"&gt;保護者向けアドバイス&lt;/span&gt;&lt;br /&gt;
&lt;strong&gt;計画表を作るときは、&lt;/strong&gt;「できなかったら全部NG」ではなく、「半分できれば合格」など、少しゆるめの合格ラインを一緒に決めておくと、続けやすくなります。&lt;/div&gt;
&lt;/div&gt;
&lt;/div&gt;
&lt;/section&gt;
&lt;p&gt;&lt;!-- Section 5 --&gt;&lt;/p&gt;
&lt;section id="section5" class="mb-4"&gt;
&lt;div class="card border-0 shadow-sm"&gt;
&lt;div class="card-header text-white" style="background: #fd7e14;"&gt;
&lt;h2 class="mb-0 fs-5"&gt;5. やりがちなNG復習&lt;/h2&gt;
&lt;/div&gt;
&lt;div class="card-body"&gt;
&lt;p&gt;最後に、&lt;strong&gt;「頑張っているのに力になりにくい復習」&lt;/strong&gt;のパターンを確認しておきましょう。&lt;br /&gt;
ここで挙げるNGを避けるだけでも、模試の復習効果は大きく変わります。&lt;/p&gt;
&lt;div class="row g-3"&gt;
&lt;div class="col-md-4"&gt;
&lt;div class="border rounded p-3 h-100" style="background: #fff5f5;"&gt;
&lt;p&gt;&lt;span class="badge bg-danger mb-2"&gt;NG1&lt;/span&gt;&lt;/p&gt;
&lt;h3 class="fs-6"&gt;解説を眺めるだけ&lt;/h3&gt;
&lt;p class="mb-1"&gt;解説冊子をざっと読むだけでは、&lt;strong&gt;自分の答案とのズレ&lt;/strong&gt;が見えてきません。&lt;/p&gt;
&lt;ul class="mb-0"&gt;
&lt;li&gt;必ず答案を横に置いて照らし合わせる&lt;/li&gt;
&lt;li&gt;「どの言葉の差で点が分かれたか」をチェックする&lt;/li&gt;
&lt;/ul&gt;
&lt;/div&gt;
&lt;/div&gt;
&lt;div class="col-md-4"&gt;
&lt;div class="border rounded p-3 h-100" style="background: #fff8e1;"&gt;
&lt;p&gt;&lt;span class="badge bg-danger mb-2"&gt;NG2&lt;/span&gt;&lt;/p&gt;
&lt;h3 class="fs-6"&gt;全文を読み直して満足してしまう&lt;/h3&gt;
&lt;p class="mb-1"&gt;問題文を読み返すこと自体は良いのですが、&lt;strong&gt;設問とのつながり&lt;/strong&gt;を見ないまま終わってしまうと、得点につながりません。&lt;/p&gt;
&lt;ul class="mb-0"&gt;
&lt;li&gt;「この設問の根拠はどこ？」を必ず確認する&lt;/li&gt;
&lt;li&gt;線を引いた箇所と設問をセットで見直す&lt;/li&gt;
&lt;/ul&gt;
&lt;/div&gt;
&lt;/div&gt;
&lt;div class="col-md-4"&gt;
&lt;div class="border rounded p-3 h-100" style="background: #e8f5e9;"&gt;
&lt;p&gt;&lt;span class="badge bg-danger mb-2"&gt;NG3&lt;/span&gt;&lt;/p&gt;
&lt;h3 class="fs-6"&gt;「次こそ頑張ろう」で終わる だけ&lt;/h3&gt;
&lt;p class="mb-1"&gt;気合いは大切ですが、&lt;strong&gt;行動に落とし込まれていない反省&lt;/strong&gt;は、次の模試で同じ結果を生みがちです。&lt;/p&gt;
&lt;ul class="mb-0"&gt;
&lt;li&gt;「何を」「いつ」「どれくらい」やるかまで決める&lt;/li&gt;
&lt;li&gt;親子で1週間ごとの小さな目標を共有する&lt;/li&gt;
&lt;/ul&gt;
&lt;/div&gt;
&lt;/div&gt;
&lt;/div&gt;
&lt;div class="alert alert-primary mt-3 mb-0" role="alert"&gt;&lt;strong&gt;まとめ：&lt;/strong&gt;&lt;br /&gt;
国語の模試は、&lt;strong&gt;「読み方」と「書き方」を鍛えるための最高の教材&lt;/strong&gt;です。&lt;br /&gt;
偏差値を見る前に、ぜひこのページの&lt;strong&gt;3つのポイントと5ステップ&lt;/strong&gt;を思い出しながら、答案と問題文にじっくり向き合ってみてください。&lt;/div&gt;
&lt;/div&gt;
&lt;/div&gt;
&lt;/section&gt;
&lt;p&gt;&lt;!-- 3行まとめ＋1アクション --&gt;&lt;/p&gt;
&lt;div class="card mt-4 border-0 shadow-sm"&gt;
&lt;div class="card-body"&gt;
&lt;h2 class="mb-3 fs-5"&gt;このページの「3行まとめ」&lt;/h2&gt;
&lt;ul class="mb-3"&gt;
&lt;li&gt;偏差値より先に、&lt;strong&gt;「どこで点を落としたか」&lt;/strong&gt;を3つの観点（問題文・答案・知識）で見える化する。&lt;/li&gt;
&lt;li&gt;模試1回を、&lt;strong&gt;5ステップで「もう一度授業」に変える&lt;/strong&gt;ことで、読み方と書き方の両方を鍛えられる。&lt;/li&gt;
&lt;li&gt;反省は必ず、&lt;strong&gt;「1週間で実行できる行動」&lt;/strong&gt;に落とし込んで次の模試につなげる。&lt;/li&gt;
&lt;/ul&gt;
&lt;p class="mb-0"&gt;&lt;strong&gt;今日できる1アクション：&lt;/strong&gt; 最新の模試1回分だけでかまいません。&lt;br /&gt;
&lt;strong&gt;「語句・漢字ミスリスト」をノート1ページ分だけ作る&lt;/strong&gt;ところからスタートしてみてください。&lt;/p&gt;
&lt;/div&gt;
&lt;/div&gt;
&lt;p&gt;&lt;!-- ソフトCTAブロック（必要に応じて塾名など差し替え） --&gt;&lt;/p&gt;
&lt;div class="card mt-4 mb-4 border-0 shadow-sm"&gt;
&lt;div class="card-body"&gt;
&lt;h2 class="mb-3 fs-5"&gt;「家庭だけでは不安…」という方へ&lt;/h2&gt;
&lt;p class="mb-2"&gt;ここまでの復習法を実行していただくだけでも、模試の活かし方は大きく変わります。ただ、&lt;br /&gt;
&lt;strong&gt;「答案の分析や記述の添削を、家庭だけで続けるのは大変」&lt;/strong&gt;という声も少なくありません。&lt;/p&gt;
&lt;p class="mb-2"&gt;当塾では、模試の答案を一緒に振り返り、&lt;strong&gt;「次の模試までに何を変えるか」&lt;/strong&gt;を具体的な1週間プランに落とし込む個別指導も行っています。&lt;/p&gt;
&lt;p class="mb-3"&gt;「うちの子の場合はどう復習したらいい？」とお悩みの方は、お気軽にご相談ください。&lt;/p&gt;
&lt;p&gt;&lt;a class="btn btn-outline-primary btn-sm" href="#contact"&gt;&lt;br /&gt;
模試復習の個別相談について詳しく見る&lt;br /&gt;
&lt;/a&gt;&lt;/p&gt;
&lt;/div&gt;
&lt;/div&gt;
&lt;/div&gt;
&lt;section id="veu_cta-20529" class="veu_cta"&gt;&lt;/section&gt;
&lt;p&gt;&amp;nbsp;&lt;/p&gt;
&lt;section class="veu_cta" id="veu_cta-20532"&gt;&lt;h1 class="cta_title"&gt;講座案内：小５得点力養成≪出張≫講座【中学受験】&lt;/h1&gt;&lt;div class="cta_body"&gt;&lt;div class="cta_body_image cta_body_image_right"&gt;&lt;a href="https://dokkai-labo.tokyo/tokuten_fifth/" target="_blank"&gt;&lt;/a&gt;&lt;/div&gt;&lt;div class="cta_body_txt image_exist"&gt;国語学習に関するお悩み・課題をお持ちの生徒さんに向けて、
&lt;br /&gt;【関東一円の各会場】で実施される【１ヶ月完成】の講座です。&lt;/div&gt;&lt;div class="cta_body_link"&gt;&lt;a href="https://dokkai-labo.tokyo/tokuten_fifth/" class="btn btn-primary btn-block btn-lg" target="_blank"&gt;小５得点力養成≪出張≫講座【中学受験】&lt;/a&gt;&lt;/div&gt;&lt;/div&gt;&lt;!-- [ /.vkExUnit_cta_body ] --&gt;&lt;/section&gt;			
------</t>
  </si>
  <si>
    <t>https://dokkai-labo.tokyo/blog/poetry/</t>
  </si>
  <si>
    <t>以下のページは不自然なワードを使用しています。
これらを適切に自然な言葉に置き換えて下さい。
なお、本文の装飾や構造は絶対に変えないでください。
【対象ページURL】
https://dokkai-labo.tokyo/blog/poetry/
【検出された不自然ワード】
- 型
- 乱れ
【本文】
------
&lt;p&gt;&lt;iframe title="YouTube video player" src="https://www.youtube.com/embed/bJqiOvQZH9g" width="560" height="315" frameborder="0" allowfullscreen="allowfullscreen"&gt;&lt;/iframe&gt;&lt;/p&gt;
&lt;p&gt;中学受験国語の「詩」は、本文が短いぶん、&lt;strong&gt;比喩・象徴をどこまで言い換えるか／どの行を根拠にするか&lt;/strong&gt;で得点差が出やすい分野です。ことばを全部“訳す”方向に寄ると、根拠が薄いまま気持ち問題や選択肢で飛躍しやすくなります。&lt;/p&gt;
&lt;p&gt;点が安定しにくいときは、読む順番と確認の順番を&lt;strong&gt;確立&lt;/strong&gt;すると&lt;strong&gt;戸惑い&lt;/strong&gt;が減りやすくなります。特に&lt;strong&gt;情景→気持ち→表現&lt;/strong&gt;の順で読み、言い換えは比喩・象徴の箇所に絞って根拠とセットにするだけでも、答え方が&lt;strong&gt;整理&lt;/strong&gt;されやすくなります。&lt;/p&gt;
&lt;p&gt;読解ラボ東京の指導・講座の全体像は、&lt;a href="https://dokkai-labo.tokyo/"&gt;全体像はこちら&lt;/a&gt;でご確認いただけます。&lt;/p&gt;
&lt;div class="rounded" style="background-color: #f9f9f9; padding: 12px; border: 1px solid #ddd; margin: 16px 0;"&gt;
&lt;p style="margin: 0 0 6px 0;"&gt;判断に悩んだら、次の3つに戻すとズレにくいです。&lt;/p&gt;
&lt;ul style="margin: 0;"&gt;
&lt;li&gt;読む順番は&lt;strong&gt;情景→気持ち→表現&lt;/strong&gt;（情景が気持ちの根拠になる）&lt;/li&gt;
&lt;li&gt;言い換えは本文全体ではなく、&lt;strong&gt;比喩・象徴の箇所&lt;/strong&gt;だけを根拠つきで&lt;/li&gt;
&lt;li&gt;選択肢は&lt;strong&gt;言い過ぎ／飛躍／根拠不足&lt;/strong&gt;の順に確認する&lt;/li&gt;
&lt;/ul&gt;
&lt;/div&gt;
&lt;div class="rounded" style="background-color: #eef7ff; padding: 12px; border: 1px solid #cfe8ff; margin: 16px 0;"&gt;
&lt;p style="margin: 0 0 8px 0;"&gt;&lt;strong&gt;比喩・象徴・言い換えの基本（ズレを防ぐ確認軸）&lt;/strong&gt;&lt;/p&gt;
&lt;ul style="margin: 0;"&gt;
&lt;li&gt;&lt;strong&gt;比喩：&lt;/strong&gt;「AをBにたとえる」表現。答えでは、&lt;strong&gt;B（たとえ）を気持ち／状態の言葉に直す&lt;/strong&gt;（例：胸がドーン＝驚き／衝撃）。&lt;/li&gt;
&lt;li&gt;&lt;strong&gt;象徴：&lt;/strong&gt;特定の物が「気持ち・状況・変化」を背負う表現。&lt;strong&gt;よくある意味に決めつけず&lt;/strong&gt;、本文の他の行（気持ち語・情景・変化）とセットで言い換える。&lt;/li&gt;
&lt;li&gt;&lt;strong&gt;言い換え：&lt;/strong&gt;「本文に書いてある範囲」に収める作業。&lt;strong&gt;強い断定（必ず／完全に）を足さない&lt;/strong&gt;とズレにくい。&lt;/li&gt;
&lt;/ul&gt;
&lt;p style="margin: 10px 0 0 0;"&gt;&lt;strong&gt;気持ち答案の構成：&lt;/strong&gt;（根拠のことば）→（言い換え）→（まとめの一文）&lt;/p&gt;
&lt;/div&gt;
&lt;ul&gt;
&lt;li&gt;&lt;a href="#why"&gt;なぜ中学受験で詩を学ぶのか&lt;/a&gt;&lt;/li&gt;
&lt;li&gt;&lt;a href="#schools"&gt;詩が出やすい学校・出題されやすい理由&lt;/a&gt;&lt;/li&gt;
&lt;li&gt;&lt;a href="#patterns"&gt;詩の典型設問パターン&lt;/a&gt;&lt;/li&gt;
&lt;li&gt;&lt;a href="#read"&gt;詩を読むステップ（情景→気持ち→表現）&lt;/a&gt;&lt;/li&gt;
&lt;li&gt;&lt;a href="#paraphrase"&gt;比喩・象徴を「根拠つき」で言い換える流れ（作例つき）&lt;/a&gt;&lt;/li&gt;
&lt;li&gt;&lt;a href="#choice"&gt;選択肢問題で点数を落とさないチェック&lt;/a&gt;&lt;/li&gt;
&lt;li&gt;&lt;a href="#writing"&gt;記述の書き方：根拠→言い換え→まとめ&lt;/a&gt;&lt;/li&gt;
&lt;li&gt;&lt;a href="#home"&gt;家庭学習の進め方（週の回し方）&lt;/a&gt;&lt;/li&gt;
&lt;li&gt;&lt;a href="#points"&gt;要点まとめ&lt;/a&gt;&lt;/li&gt;
&lt;li&gt;&lt;a href="#faq"&gt;よくある質問&lt;/a&gt;&lt;/li&gt;
&lt;/ul&gt;
&lt;h2 id="why"&gt;なぜ中学受験で詩を学ぶのか&lt;/h2&gt;
&lt;p&gt;詩は、説明文や物語文と比べて「書いてある情報が少ない」と感じやすい一方で、&lt;strong&gt;一つ一つのことばに意味が込められやすい&lt;/strong&gt;形式です。設問は「何が書いてあるか」よりも、&lt;strong&gt;表現が示す意味（気持ち・情景・変化）&lt;/strong&gt;を問う形になりやすくなります。&lt;/p&gt;
&lt;ul&gt;
&lt;li&gt;比喩や象徴が多く、&lt;strong&gt;ことばをそのまま取るとズレやすい&lt;/strong&gt;&lt;/li&gt;
&lt;li&gt;根拠となる行が短く、&lt;strong&gt;引用だけでは答えになりにくい&lt;/strong&gt;場面がある&lt;/li&gt;
&lt;li&gt;「なんとなく」で答えやすく、&lt;strong&gt;再現性が下がりやすい&lt;/strong&gt;&lt;/li&gt;
&lt;/ul&gt;
&lt;p&gt;逆に言えば、&lt;strong&gt;進め方（ステップ）&lt;/strong&gt;を決めるだけで、得点が安定しやすい分野でもあります。&lt;/p&gt;
&lt;h2 id="schools"&gt;詩が出やすい学校・出題されやすい理由&lt;/h2&gt;
&lt;p&gt;詩の出題は学校によって差があり、毎年必ず出るとは限りません。ただ、傾向としては&lt;strong&gt;表現の読み取りや記述の精度&lt;/strong&gt;を見たい学校で、詩が出題されることがあります。&lt;/p&gt;
&lt;p&gt;詩が出題されるとき、学校側が見たいのは知識量というより、&lt;strong&gt;本文のことばを根拠に意味を組み立てられるか&lt;/strong&gt;という点になりやすいです。長文とは違う形で、読解の基本（根拠→解釈→まとめ）を確認できるためです。&lt;/p&gt;
&lt;ul&gt;
&lt;li&gt;比喩・象徴の読み取り（言い換えの精度）&lt;/li&gt;
&lt;li&gt;情景と心情のつながりを説明できるか&lt;/li&gt;
&lt;li&gt;題名や連（段落）ごとの変化を追えるか&lt;/li&gt;
&lt;/ul&gt;
&lt;p&gt;塾選びの観点では「詩の有無」だけで判断する必要はありませんが、志望校が&lt;strong&gt;記述・表現問題を重視する&lt;/strong&gt;タイプなら、詩で求められる力は他分野にもつながりやすいと言えます。&lt;/p&gt;
&lt;h2 id="patterns"&gt;詩の典型設問パターン&lt;/h2&gt;
&lt;p&gt;中学受験の詩では、次のタイプが出やすいです。先に「何を聞かれやすいか」を知っておくと、読み方の焦点が定まりやすくなります。&lt;/p&gt;
&lt;h3&gt;気持ち（心情）を答える&lt;/h3&gt;
&lt;ul&gt;
&lt;li&gt;話者（語り手）が今どう感じているか&lt;/li&gt;
&lt;li&gt;なぜその気持ちになるのか（根拠のことば）&lt;/li&gt;
&lt;li&gt;気持ちの変化（前半→後半、連ごと）&lt;/li&gt;
&lt;/ul&gt;
&lt;h3&gt;情景（場面・様子）を答える&lt;/h3&gt;
&lt;ul&gt;
&lt;li&gt;見えるもの／聞こえるもの／触れた感じ などの手がかり&lt;/li&gt;
&lt;li&gt;どんな雰囲気か（明るい／静か／重い など）&lt;/li&gt;
&lt;li&gt;情景が気持ちにどう影響しているか&lt;/li&gt;
&lt;/ul&gt;
&lt;h3&gt;表現技法（比喩・反復・対比など）を答える&lt;/h3&gt;
&lt;ul&gt;
&lt;li&gt;比喩（たとえ）や象徴が、何を伝えるための表現か&lt;/li&gt;
&lt;li&gt;反復（くり返し）や対比が、どんな強調になっているか&lt;/li&gt;
&lt;/ul&gt;
&lt;h3&gt;題名の意味を答える&lt;/h3&gt;
&lt;ul&gt;
&lt;li&gt;題名が指している中心のテーマ（何を一番言いたいか）&lt;/li&gt;
&lt;li&gt;題名と本文のことばのつながり&lt;/li&gt;
&lt;/ul&gt;
&lt;h3&gt;連（段落）ごとの変化を追う&lt;/h3&gt;
&lt;ul&gt;
&lt;li&gt;前半と後半で情景・気持ち・見方が変わっていないか&lt;/li&gt;
&lt;li&gt;変化のきっかけになったことば（転換）を探す&lt;/li&gt;
&lt;/ul&gt;
&lt;h2 id="read"&gt;詩を読むステップ（情景→気持ち→表現）&lt;/h2&gt;
&lt;p&gt;詩は短いので、いきなり「答え」を探すより、&lt;strong&gt;読む順番&lt;/strong&gt;を&lt;strong&gt;確立&lt;/strong&gt;すると安定しやすくなります。&lt;/p&gt;
&lt;h3&gt;① まず「情景」を拾う（何が見える？どんな音？）&lt;/h3&gt;
&lt;ul&gt;
&lt;li&gt;もの・場所・動き・音・光など、目に浮かぶ要素を拾う&lt;/li&gt;
&lt;li&gt;季節や時間帯が想像できる手がかりがあればメモする&lt;/li&gt;
&lt;/ul&gt;
&lt;h3&gt;② 次に「気持ち」を当てる（どう感じている？）&lt;/h3&gt;
&lt;ul&gt;
&lt;li&gt;気持ち語（うれしい、さびしい等）が出るときは強い根拠&lt;/li&gt;
&lt;li&gt;気持ち語がない場合は、情景や行動から推測する（ただし飛躍しない）&lt;/li&gt;
&lt;/ul&gt;
&lt;h3&gt;③ さいごに「表現」を確認する（比喩・象徴はどこ？）&lt;/h3&gt;
&lt;ul&gt;
&lt;li&gt;比喩（〜のようだ等）は「そのまま」では答えにしにくいことがある&lt;/li&gt;
&lt;li&gt;象徴（特定の物が意味を持つ）は、本文の他の行とつなげて解釈する&lt;/li&gt;
&lt;/ul&gt;
&lt;div class="rounded" style="background-color: #fff8e1; padding: 12px; border: 1px solid #f0d48a; margin: 16px 0;"&gt;
&lt;p style="margin: 0;"&gt;&lt;strong&gt;ポイント：&lt;/strong&gt;詩の「言い換え」は、本文すべてをやるものではありません。&lt;strong&gt;比喩・象徴の箇所&lt;/strong&gt;だけ、根拠を添えて丁寧に行うのが現実的です。&lt;/p&gt;
&lt;/div&gt;
&lt;h2 id="paraphrase"&gt;比喩・象徴を「根拠つき」で言い換える流れ（作例つき）&lt;/h2&gt;
&lt;h3&gt;基本ルール：言い換えは「根拠のことば」とセットにする&lt;/h3&gt;
&lt;p&gt;比喩や象徴は、ことばのまま書くと意味があいまいになりやすく、採点者が「分かっているか」を判定しづらいことがあります。言い換えるときは、次の順で進めるとズレにくくなります。&lt;/p&gt;
&lt;ol&gt;
&lt;li&gt;&lt;strong&gt;比喩・象徴の箇所&lt;/strong&gt;に印をつける&lt;/li&gt;
&lt;li&gt;その前後で、意味を補う&lt;strong&gt;根拠のことば&lt;/strong&gt;を拾う（感情語・行動・情景など）&lt;/li&gt;
&lt;li&gt;根拠に沿って、&lt;strong&gt;一般的な表現&lt;/strong&gt;に言い換える（言い過ぎない）&lt;/li&gt;
&lt;/ol&gt;
&lt;h3&gt;作例①：比喩を一般的な言葉にする&lt;/h3&gt;
&lt;div class="rounded" style="background-color: #f9f9f9; padding: 12px; border: 1px solid #ddd; margin: 12px 0;"&gt;
&lt;p style="margin: 0 0 8px 0;"&gt;&lt;strong&gt;作例（イメージ用の短い例）：&lt;/strong&gt;&lt;br /&gt;
「胸がドーンと鳴った」&lt;/p&gt;
&lt;p style="margin: 0;"&gt;&lt;strong&gt;言い換え例：&lt;/strong&gt;「とても驚いた」「衝撃を受けた」&lt;/p&gt;
&lt;/div&gt;
&lt;p&gt;比喩は、&lt;strong&gt;気持ちや状態が伝わるストレートな言葉&lt;/strong&gt;に置き換えると、答案が読みやすくなります。&lt;/p&gt;
&lt;h3&gt;作例②：象徴は「本文の他の行」とつなげて解釈する&lt;/h3&gt;
&lt;div class="rounded" style="background-color: #f9f9f9; padding: 12px; border: 1px solid #ddd; margin: 12px 0;"&gt;
&lt;p style="margin: 0 0 8px 0;"&gt;&lt;strong&gt;作例（イメージ用の短い例）：&lt;/strong&gt;&lt;br /&gt;
「窓の外の光」&lt;/p&gt;
&lt;p style="margin: 0;"&gt;&lt;strong&gt;考え方：&lt;/strong&gt;光＝希望、と決めつけるのではなく、本文の他の行（暗い・重い・前向き等の手がかり）と合わせて、&lt;br /&gt;
「先が明るくなりそうだと感じている」「気持ちが少し前向きになっている」など、&lt;strong&gt;根拠に沿った表現&lt;/strong&gt;にまとめます。&lt;/p&gt;
&lt;/div&gt;
&lt;h3&gt;やりすぎ注意：言い換えは「広げすぎない」&lt;/h3&gt;
&lt;ul&gt;
&lt;li&gt;本文にない価値判断（立派だ、正しい等）を足さない&lt;/li&gt;
&lt;li&gt;根拠が弱いのに強い断定（必ず、絶対）をしない&lt;/li&gt;
&lt;li&gt;説明しすぎて長くなり、要素がぼけるのを避ける&lt;/li&gt;
&lt;/ul&gt;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&lt;h2 id="choice"&gt;選択肢問題で間違いを防ぐチェック&lt;/h2&gt;
&lt;p&gt;詩の選択肢は「雰囲気でそれっぽい」ものが紛れやすいので、次の3点で論理的にチェックすると安定しやすくなります。&lt;/p&gt;
&lt;h3&gt;① 言い過ぎ（強すぎる断定）を疑う&lt;/h3&gt;
&lt;ul&gt;
&lt;li&gt;「必ず」「完全に」「一切」など、強い語が入っていないか&lt;/li&gt;
&lt;li&gt;本文にそこまで書いていないなら、言い過ぎの可能性がある&lt;/li&gt;
&lt;/ul&gt;
&lt;h3&gt;② 飛躍（根拠のない追加）を疑う&lt;/h3&gt;
&lt;ul&gt;
&lt;li&gt;本文にない背景事情（家庭環境、性格決めつけ等）を勝手に足していないか&lt;/li&gt;
&lt;li&gt;象徴の解釈が「よくある意味」に寄りすぎていないか&lt;/li&gt;
&lt;/ul&gt;
&lt;h3&gt;③ 根拠不足（本文のどこで言える？）を確認する&lt;/h3&gt;
&lt;ul&gt;
&lt;li&gt;選んだ理由を、本文のことば（行）で説明できるか&lt;/li&gt;
&lt;li&gt;説明できないなら、別の選択肢の可能性がある&lt;/li&gt;
&lt;/ul&gt;
&lt;div class="rounded" style="background-color: #f3f7ff; padding: 12px; border: 1px solid #c7d8ff; margin: 16px 0;"&gt;
&lt;p style="margin: 0;"&gt;&lt;strong&gt;チェックの順番：&lt;/strong&gt;（1）言い過ぎ →（2）飛躍 →（3）根拠不足。&lt;br /&gt;
判断に迷ったときは、強い断定が入っている選択肢から落としていくと&lt;strong&gt;整理&lt;/strong&gt;しやすいです。&lt;/p&gt;
&lt;/div&gt;
&lt;h2 id="writing"&gt;記述の書き方：根拠→言い換え→まとめ&lt;/h2&gt;
&lt;p&gt;詩の記述は、短い本文から答えを作るので、&lt;strong&gt;基本の構成&lt;/strong&gt;があると&lt;strong&gt;乱れ&lt;/strong&gt;にくいです。おすすめは次の並べ方です。&lt;/p&gt;
&lt;h3&gt;構成：根拠（本文のことば）→言い換え→まとめ&lt;/h3&gt;
&lt;ul&gt;
&lt;li&gt;&lt;strong&gt;根拠：&lt;/strong&gt;本文のどのことば（行）から言えるか&lt;/li&gt;
&lt;li&gt;&lt;strong&gt;言い換え：&lt;/strong&gt;比喩・象徴なら一般的な表現に&lt;strong&gt;整理&lt;/strong&gt;する&lt;/li&gt;
&lt;li&gt;&lt;strong&gt;まとめ：&lt;/strong&gt;設問の聞かれ方（気持ち／情景／理由）に合わせて一文にする&lt;/li&gt;
&lt;/ul&gt;
&lt;h3&gt;短い例（イメージ）&lt;/h3&gt;
&lt;div class="rounded" style="background-color: #f9f9f9; padding: 12px; border: 1px solid #ddd; margin: 12px 0;"&gt;
&lt;p style="margin: 0 0 8px 0;"&gt;&lt;strong&gt;設問例（イメージ）：&lt;/strong&gt;話者の気持ちを説明しなさい。&lt;/p&gt;
&lt;p style="margin: 0 0 8px 0;"&gt;&lt;strong&gt;答案の作り方：&lt;/strong&gt;&lt;/p&gt;
&lt;ul style="margin: 0;"&gt;
&lt;li&gt;&lt;strong&gt;根拠：&lt;/strong&gt;「胸がドーンと鳴った」&lt;/li&gt;
&lt;li&gt;&lt;strong&gt;言い換え：&lt;/strong&gt;「驚き／衝撃」&lt;/li&gt;
&lt;li&gt;&lt;strong&gt;まとめ：&lt;/strong&gt;「突然の出来事に驚き、心が強く揺れた気持ち。」&lt;/li&gt;
&lt;/ul&gt;
&lt;/div&gt;
&lt;h3&gt;よくある間違い：言い換えで要素が落ちる&lt;/h3&gt;
&lt;ul&gt;
&lt;li&gt;言い換えに意識が向きすぎて、根拠の要素が抜ける&lt;/li&gt;
&lt;li&gt;ことばをきれいにしようとして、本文とズレる&lt;/li&gt;
&lt;/ul&gt;
&lt;p&gt;国語が苦手なお子さまほど、まずは&lt;strong&gt;本文から要素を拾う（根拠を立てる）&lt;/strong&gt;ことを優先して、言い換えは比喩・象徴の箇所に絞るほうが進めやすいです。&lt;/p&gt;
&lt;h2 id="home"&gt;家庭学習の進め方（週の回し方）&lt;/h2&gt;
&lt;p&gt;詩は「まとめノート」だけで上達しにくいので、&lt;strong&gt;短い回数を繰り返す&lt;/strong&gt;ほうが向いています。やり過ぎると苦手意識を持ちやすいので、量は控えめで構いません。&lt;/p&gt;
&lt;h3&gt;週の回し方（例）&lt;/h3&gt;
&lt;ul&gt;
&lt;li&gt;&lt;strong&gt;週1回：&lt;/strong&gt;詩を1題（選択肢＋記述があれば1問）&lt;/li&gt;
&lt;li&gt;&lt;strong&gt;翌日：&lt;/strong&gt;解説を見ながら「根拠の行に線」→「比喩・象徴だけ言い換え」&lt;/li&gt;
&lt;li&gt;&lt;strong&gt;週末：&lt;/strong&gt;同じ題をもう一度。今度は「チェック（言い過ぎ/飛躍/根拠）」を意識して解く&lt;/li&gt;
&lt;/ul&gt;
&lt;h3&gt;復習の観点（ここだけ見直す）&lt;/h3&gt;
&lt;ul&gt;
&lt;li&gt;情景を拾えているか（名詞・動き・音・光）&lt;/li&gt;
&lt;li&gt;気持ちが「本文根拠」によっているか（飛躍していないか）&lt;/li&gt;
&lt;li&gt;比喩・象徴の言い換えが、強すぎないか（言い過ぎになっていないか）&lt;/li&gt;
&lt;/ul&gt;
&lt;h3&gt;やり過ぎを避ける注意&lt;/h3&gt;
&lt;ul&gt;
&lt;li&gt;詩ばかり増やすより、国語全体（説明文・物語文）の読解の&lt;strong&gt;基本&lt;/strong&gt;を&lt;strong&gt;乱さ&lt;/strong&gt;ない&lt;/li&gt;
&lt;li&gt;「感じたこと」を自由に書く練習に寄りすぎない（受験では根拠が大事）&lt;/li&gt;
&lt;li&gt;1題に時間をかけすぎない（短く回す）&lt;/li&gt;
&lt;/ul&gt;
&lt;h2 id="points"&gt;要点まとめ&lt;/h2&gt;
&lt;ul&gt;
&lt;li&gt;詩は短いぶん、&lt;strong&gt;情景→気持ち→表現&lt;/strong&gt;の順で読むと&lt;strong&gt;戸惑い&lt;/strong&gt;にくい&lt;/li&gt;
&lt;li&gt;言い換えは全部ではなく、&lt;strong&gt;比喩・象徴の箇所&lt;/strong&gt;を根拠つきで行う&lt;/li&gt;
&lt;li&gt;選択肢は&lt;strong&gt;言い過ぎ／飛躍／根拠不足&lt;/strong&gt;の3点でチェックする&lt;/li&gt;
&lt;li&gt;記述は&lt;strong&gt;根拠→言い換え→まとめ&lt;/strong&gt;の&lt;strong&gt;基本パターン&lt;/strong&gt;で短く作る&lt;/li&gt;
&lt;li&gt;家庭学習は短く回し、復習は「根拠」と「言い換えの強さ」を見直す&lt;/li&gt;
&lt;/ul&gt;
&lt;h2 id="faq"&gt;よくある質問&lt;/h2&gt;
&lt;h3&gt;詩は毎年対策したほうがいいですか？&lt;/h3&gt;
&lt;p&gt;志望校の出題傾向によって優先度は変わります。毎年必ず出る学校もあれば、出ない年もあります。まずは過去問や学校別の傾向を確認しつつ、詩に割く時間は「国語全体のバランス」を&lt;strong&gt;乱さ&lt;/strong&gt;ない範囲で調整すると進めやすいです。&lt;/p&gt;
&lt;h3&gt;気持ち問題がいつも「それっぽい答え」になります&lt;/h3&gt;
&lt;p&gt;「それっぽさ」が出るときは、根拠が弱いことが多いです。情景（見えるもの・動き・音）を先に拾い、その情景が気持ちにどうつながるかを、本文のことばで説明できる形にするとズレにくくなります。&lt;/p&gt;
&lt;h3&gt;比喩や象徴は、どう言い換えればいいですか？&lt;/h3&gt;
&lt;p&gt;よくある意味に決めつけず、本文の他の行（気持ち語・状況・変化）とつなげて言い換えるのが安全です。「言い換え」そのものよりも、&lt;strong&gt;根拠のことばを拾う&lt;/strong&gt;ことを先に意識してみてください。&lt;/p&gt;
&lt;h3&gt;詩の記述が短く書けません&lt;/h3&gt;
&lt;p&gt;まずは「根拠→言い換え→まとめ」の&lt;strong&gt;基本構成&lt;/strong&gt;で、要素を3点に絞って一文にしてみてください。説明を盛りすぎると、かえってポイントがぼけやすくなります。&lt;/p&gt;
&lt;div class="alert alert-primary p-3 mt-4" role="alert"&gt;
&lt;p class="mb-2"&gt;&lt;strong&gt;詩の読解を感覚に頼り続ける限り、合格点はなかなか掴めません。&lt;/strong&gt;&lt;/p&gt;
&lt;p class="mb-1"&gt;独自の解釈が&lt;strong&gt;偏って定着&lt;/strong&gt;してしまうと、記述問題で大幅に&lt;strong&gt;点数を落とし&lt;/strong&gt;続け、最終的な合計点に跳ね返る致命的な差となります。&lt;/p&gt;
&lt;p class="mb-3"&gt;その根本的な原因は、解答を導くための判断軸が&lt;strong&gt;定まっていないこと&lt;/strong&gt;にあります。&lt;/p&gt;
&lt;div class="d-grid gap-2"&gt;&lt;a class="btn btn-primary btn-lg" href="https://dokkai-labo.tokyo/kobetsuonline01/"&gt;合格力を鍛える個別指導の詳細を見る&lt;/a&gt;&lt;br /&gt;
&lt;a class="btn btn-outline-primary btn-lg" href="https://dokkai-labo.tokyo/blog/161214/"&gt;読解ラボの指導方針を確認する&lt;/a&gt;&lt;/div&gt;
&lt;hr class="my-3" /&gt;
&lt;div class="d-flex flex-column gap-1"&gt;&lt;a href="https://dokkai-labo.tokyo/contact/"&gt;体験授業・入塾相談のお申し込み&lt;/a&gt;&lt;br /&gt;
&lt;a href="https://dokkai-labo.tokyo/blog/"&gt;中学受験国語の攻略コラム一覧&lt;/a&gt;&lt;br /&gt;
&lt;a href="https://dokkai-labo.tokyo/profile/"&gt;代表講師プロフィール&lt;/a&gt;&lt;br /&gt;
&lt;a href="https://dokkai-labo.tokyo/access/"&gt;教室へのアクセス&lt;/a&gt;&lt;/div&gt;
&lt;/div&gt;
&lt;section id="veu_cta-20526" class="veu_cta"&gt;
&lt;div class="cta_body"&gt;
&lt;div class="cta_body_link"&gt;&lt;/div&gt;
&lt;/div&gt;
&lt;/section&gt;
&lt;section class="veu_cta" id="veu_cta-20526"&gt;&lt;h1 class="cta_title"&gt;講座案内：【オンライン】小６得点力養成講座【集団授業(２～７月)】&lt;/h1&gt;&lt;div class="cta_body"&gt;&lt;div class="cta_body_image cta_body_image_right"&gt;&lt;a href="https://dokkai-labo.tokyo/onlinetokuten/" target="_blank"&gt;&lt;/a&gt;&lt;/div&gt;&lt;div class="cta_body_txt image_exist"&gt;半年間で読解問題の得点力向上を目指す講座です。各回ともテーマに基づいて
&lt;br /&gt;大問４題を取り扱います。受講結果と復習用動画も完備しています。
&lt;br /&gt;教室で受ける授業さながらの授業を得点力養成講座オンラインでも再現しております。&lt;/div&gt;&lt;div class="cta_body_link"&gt;&lt;a href="https://dokkai-labo.tokyo/onlinetokuten/" class="btn btn-primary btn-block btn-lg" target="_blank"&gt;講座案内：【オンライン】小６得点力養成講座【集団授業(２～７月)】&lt;/a&gt;&lt;/div&gt;&lt;/div&gt;&lt;!-- [ /.vkExUnit_cta_body ] --&gt;&lt;/section&gt;			
------</t>
  </si>
  <si>
    <t>https://dokkai-labo.tokyo/blog/sapix_52b_02/</t>
  </si>
  <si>
    <t>以下のページは不自然なワードを使用しています。
これらを適切に自然な言葉に置き換えて下さい。
なお、本文の装飾や構造は絶対に変えないでください。
【対象ページURL】
https://dokkai-labo.tokyo/blog/sapix_52b_02/
【検出された不自然ワード】
- 迷い
- 立て直
【本文】
------
&lt;p&gt;&lt;!-- ▼ここから：投稿本文HTML（Custom HTMLブロックに貼り付け） --&gt;&lt;/p&gt;
&lt;div class="dl-post-wrap"&gt;
&lt;p&gt;&lt;!-- 1) 動画：冒頭に iframe --&gt;&lt;/p&gt;
&lt;div class="dl-video"&gt;
&lt;div class="dl-video-inner"&gt;&lt;iframe title="サピックス国語の要点 52B-01 物語文『チャンピオン・ベルト』" src="https://www.youtube.com/embed/DczaW9pQEmg" frameborder="0" allowfullscreen="allowfullscreen"&gt;&lt;/iframe&gt;&lt;/div&gt;
&lt;p class="dl-video-caption"&gt;動画を見たあと、下の順番で見直すと、家での復習がスムーズになります。&lt;/p&gt;
&lt;/div&gt;
&lt;p&gt;&lt;!-- 2) 導入 --&gt;&lt;/p&gt;
&lt;section class="dl-hero"&gt;
&lt;p class="dl-kicker"&gt;SAPIX 国語　小5 Bテキスト 52B-01　物語文「チャンピオン・ベルト」&lt;/p&gt;
&lt;h2 class="dl-title"&gt;サピックス国語の授業を、家の復習で活かす方法&lt;/h2&gt;
&lt;p class="dl-lead"&gt;授業で聞いた話を、家でもう一度やろうとすると「どこから？」となりがちです。&lt;br /&gt;
この回は、授業で取り上げられやすい問題がだいたい決まっています。まずはその順に追い、余裕があれば問1で「理由を説明する」練習まで進めます。&lt;/p&gt;
&lt;p class="dl-lead"&gt;サピックス国語全体で「伸び悩みの原因」と「語彙・記述・B問題の立て直し方」をまとめて確認したい場合は、&lt;a href="https://dokkai-labo.tokyo/blog/sapix/"&gt;サピックス国語の成績が伸びないときの処方箋（全体像はこちら）&lt;/a&gt;もあわせてご覧ください。&lt;/p&gt;
&lt;div class="dl-toc"&gt;&lt;a href="#dl-sec1"&gt;このページの使い方&lt;/a&gt;&lt;br /&gt;
&lt;a href="#dl-sec2"&gt;まず押さえる4問&lt;/a&gt;&lt;br /&gt;
&lt;a href="#dl-sec3"&gt;余裕があれば：問1&lt;/a&gt;&lt;br /&gt;
&lt;a href="#dl-sec4"&gt;家での進め方&lt;/a&gt;&lt;br /&gt;
&lt;a href="#dl-cta"&gt;オンライン個別指導のご案内&lt;/a&gt;&lt;/div&gt;
&lt;/section&gt;
&lt;p&gt;&lt;!-- 3) 使い方 --&gt;&lt;/p&gt;
&lt;section id="dl-sec1" class="dl-section"&gt;
&lt;h2&gt;このページの使い方&lt;/h2&gt;
&lt;div class="dl-note"&gt;
&lt;p class="dl-note-title"&gt;やることは2段階です&lt;/p&gt;
&lt;ul class="dl-list"&gt;
&lt;li&gt;&lt;strong&gt;① まず4問&lt;/strong&gt;で、出来事と気持ちの動きをつかむ&lt;/li&gt;
&lt;li&gt;&lt;strong&gt;② 余裕があれば問1&lt;/strong&gt;で、「傍線部の理由」を説明する練習をする&lt;/li&gt;
&lt;/ul&gt;
&lt;p class="dl-note-sub"&gt;この2段階で進めると、復習が短時間で終わります。&lt;/p&gt;
&lt;/div&gt;
&lt;/section&gt;
&lt;p&gt;&lt;!-- 4) まず押さえる4問 --&gt;&lt;/p&gt;
&lt;section id="dl-sec2" class="dl-section"&gt;
&lt;h2&gt;まず押さえる4問　授業の流れに乗る&lt;/h2&gt;
&lt;p&gt;この回は、授業で扱われやすい問題がだいたい決まっています。&lt;br /&gt;
家では次の順で見直すと迷いません。&lt;/p&gt;
&lt;p&gt;&lt;!-- ★改行させない：flex nowrap + overflow --&gt;&lt;/p&gt;
&lt;div class="dl-flowline" aria-label="復習の順番"&gt;&lt;span class="dl-flowitem"&gt;問2(3)&lt;/span&gt;&lt;span class="dl-flowarrow"&gt;→&lt;/span&gt;&lt;span class="dl-flowitem"&gt;問6&lt;/span&gt;&lt;span class="dl-flowarrow"&gt;→&lt;/span&gt;&lt;span class="dl-flowitem"&gt;問8(1)&lt;/span&gt;&lt;span class="dl-flowarrow"&gt;→&lt;/span&gt;&lt;span class="dl-flowitem"&gt;問8(2)&lt;/span&gt;&lt;/div&gt;
&lt;div class="dl-grid"&gt;
&lt;div class="dl-card"&gt;
&lt;div class="dl-badge"&gt;問2(3)&lt;/div&gt;
&lt;h3 class="dl-card-title"&gt;子どもの「脱皮」とは何か&lt;/h3&gt;
&lt;p class="dl-card-text"&gt;本文では、子どもっぽい物を捨てていくことを「脱皮」と言っています。まずはここを押さえます。&lt;/p&gt;
&lt;ul class="dl-mini"&gt;
&lt;li&gt;&lt;strong&gt;確認&lt;/strong&gt;：脱皮＝何をすることか&lt;/li&gt;
&lt;li&gt;&lt;strong&gt;確認&lt;/strong&gt;：本文の具体例を1つ言えるか&lt;/li&gt;
&lt;/ul&gt;
&lt;/div&gt;
&lt;div class="dl-card"&gt;
&lt;div class="dl-badge"&gt;問6&lt;/div&gt;
&lt;h3 class="dl-card-title"&gt;チャンピオン・ベルトの思い出&lt;/h3&gt;
&lt;p class="dl-card-text"&gt;父と子の「プロレスごっこ」と、勝った方がベルトを手にする——この思い出が話の中心です。&lt;/p&gt;
&lt;ul class="dl-mini"&gt;
&lt;li&gt;&lt;strong&gt;確認&lt;/strong&gt;：出来事を短く言う（誰が・何を）&lt;/li&gt;
&lt;li&gt;&lt;strong&gt;確認&lt;/strong&gt;：その場面で父は何を感じているか&lt;/li&gt;
&lt;/ul&gt;
&lt;/div&gt;
&lt;div class="dl-card"&gt;
&lt;div class="dl-badge"&gt;問8(1)&lt;/div&gt;
&lt;h3 class="dl-card-title"&gt;「脱皮＝成長」を喜ぶ気持ち&lt;/h3&gt;
&lt;p class="dl-card-text"&gt;文末近くの「どんどん脱皮しなさい」という言葉は、子の成長を素直に喜ぶ父の気持ちにつながります。&lt;/p&gt;
&lt;ul class="dl-mini"&gt;
&lt;li&gt;&lt;strong&gt;確認&lt;/strong&gt;：父は何を喜んでいるか&lt;/li&gt;
&lt;li&gt;&lt;strong&gt;確認&lt;/strong&gt;：そう言える言葉を本文から示せるか&lt;/li&gt;
&lt;/ul&gt;
&lt;/div&gt;
&lt;div class="dl-card"&gt;
&lt;div class="dl-badge"&gt;問8(2)&lt;/div&gt;
&lt;h3 class="dl-card-title"&gt;うれしい一方で、さびしい気持ち&lt;/h3&gt;
&lt;p class="dl-card-text"&gt;子が大きくなるほど、いつかベルトが「もう似合わないもの」になっていく——その予感が、父のさびしさになります。&lt;/p&gt;
&lt;ul class="dl-mini"&gt;
&lt;li&gt;&lt;strong&gt;確認&lt;/strong&gt;：さびしさの理由は何か&lt;/li&gt;
&lt;li&gt;&lt;strong&gt;確認&lt;/strong&gt;：理由につながる言葉を本文から拾えるか&lt;/li&gt;
&lt;/ul&gt;
&lt;/div&gt;
&lt;/div&gt;
&lt;/section&gt;
&lt;p&gt;&lt;!-- 5) 余裕があれば：問1 --&gt;&lt;/p&gt;
&lt;section id="dl-sec3" class="dl-section"&gt;
&lt;h2&gt;余裕があれば：問1　「傍線部の理由」を説明できるようにする&lt;/h2&gt;
&lt;p class="dl-strong"&gt;4問で全体が見えたら、最後に問1を足します。&lt;br /&gt;
ここでやりたいのは、&lt;strong&gt;「傍線部の言い方には理由がある」&lt;/strong&gt;と考え、本文の言葉で説明できるようにすることです。&lt;/p&gt;
&lt;div class="dl-split"&gt;
&lt;div class="dl-split-left"&gt;
&lt;div class="dl-note"&gt;
&lt;p class="dl-note-title"&gt;コツは1つ&lt;/p&gt;
&lt;p class="dl-note-big"&gt;&lt;strong&gt;「なぜ、その言い方なのか」を追う&lt;/strong&gt;&lt;/p&gt;
&lt;p class="dl-note-sub"&gt;傍線部の前後から、理由になる材料を拾って組み立てます。&lt;/p&gt;
&lt;/div&gt;
&lt;div class="dl-steps"&gt;
&lt;div class="dl-step"&gt;
&lt;div class="dl-step-n"&gt;1&lt;/div&gt;
&lt;div class="dl-step-body"&gt;
&lt;p class="dl-step-title"&gt;前提（背景）を拾う&lt;/p&gt;
&lt;p class="dl-step-text"&gt;予定・制約・状況など、話の前提になる部分を拾います。&lt;/p&gt;
&lt;/div&gt;
&lt;/div&gt;
&lt;div class="dl-step"&gt;
&lt;div class="dl-step-n"&gt;2&lt;/div&gt;
&lt;div class="dl-step-body"&gt;
&lt;p class="dl-step-title"&gt;出来事を拾う&lt;/p&gt;
&lt;p class="dl-step-text"&gt;見た・言った・した、を短くまとめます。&lt;/p&gt;
&lt;/div&gt;
&lt;/div&gt;
&lt;div class="dl-step"&gt;
&lt;div class="dl-step-n"&gt;3&lt;/div&gt;
&lt;div class="dl-step-body"&gt;
&lt;p class="dl-step-title"&gt;「だから」で1文にする&lt;/p&gt;
&lt;p class="dl-step-text"&gt;背景＋出来事をつなげて、理由を1文で言い切ります。&lt;/p&gt;
&lt;/div&gt;
&lt;/div&gt;
&lt;/div&gt;
&lt;/div&gt;
&lt;div class="dl-split-right"&gt;
&lt;div class="dl-example"&gt;
&lt;p class="dl-example-title"&gt;問1のイメージ（説明の形）&lt;/p&gt;
&lt;p class="dl-example-k"&gt;① 背景&lt;/p&gt;
&lt;p class="dl-example-q"&gt;翌日は朝の四時三十分に家を出なくてはならない&lt;/p&gt;
&lt;p class="dl-example-k"&gt;② 出来事&lt;/p&gt;
&lt;p class="dl-example-q"&gt;午後一時二十分まで寝ていた&lt;/p&gt;
&lt;p class="dl-example-k"&gt;③ だから（理由）&lt;/p&gt;
&lt;div class="dl-answer"&gt;
&lt;p class="dl-answer-text"&gt;明日の早起きで寝不足にならないように、今のうちにしっかり寝ておこうとしているから。&lt;/p&gt;
&lt;/div&gt;
&lt;p class="dl-tip"&gt;&lt;strong&gt;注意：&lt;/strong&gt;「眠いから寝ている」で止まると弱いです。&lt;strong&gt;“明日の事情”まで入れる&lt;/strong&gt;と、説明がはっきりします。&lt;/p&gt;
&lt;/div&gt;
&lt;/div&gt;
&lt;/div&gt;
&lt;/section&gt;
&lt;p&gt;&lt;!-- 6) 家での進め方 --&gt;&lt;/p&gt;
&lt;section id="dl-sec4" class="dl-section"&gt;
&lt;h2&gt;家での進め方　短く・迷わず&lt;/h2&gt;
&lt;div class="dl-grid"&gt;
&lt;div class="dl-card"&gt;
&lt;div class="dl-badge"&gt;授業当日&lt;/div&gt;
&lt;h3 class="dl-card-title"&gt;まず4問で流れをつかむ&lt;/h3&gt;
&lt;ul class="dl-mini"&gt;
&lt;li&gt;問2(3)：脱皮の意味&lt;/li&gt;
&lt;li&gt;問6：チャンピオン・ベルトの思い出&lt;/li&gt;
&lt;li&gt;問8：父の気持ち（うれしさ／さびしさ）&lt;/li&gt;
&lt;/ul&gt;
&lt;p class="dl-card-text"&gt;ここができると、本文を読み返すときに迷いません。&lt;/p&gt;
&lt;/div&gt;
&lt;div class="dl-card"&gt;
&lt;div class="dl-badge"&gt;余裕があれば&lt;/div&gt;
&lt;h3 class="dl-card-title"&gt;最後に問1で「理由を言う練習」&lt;/h3&gt;
&lt;ul class="dl-mini"&gt;
&lt;li&gt;傍線部の言い方に注目する&lt;/li&gt;
&lt;li&gt;背景と出来事を拾う&lt;/li&gt;
&lt;li&gt;「だから」で1文にする&lt;/li&gt;
&lt;/ul&gt;
&lt;p class="dl-card-text"&gt;同じ考え方が、次の物語文にもそのまま使えます。&lt;/p&gt;
&lt;/div&gt;
&lt;div class="dl-card"&gt;
&lt;div class="dl-badge"&gt;翌日3分&lt;/div&gt;
&lt;h3 class="dl-card-title"&gt;口で説明させる&lt;/h3&gt;
&lt;ul class="dl-mini"&gt;
&lt;li&gt;「脱皮って何？」を1文で&lt;/li&gt;
&lt;li&gt;「父がさびしいのはなぜ？」を本文の言葉つきで&lt;/li&gt;
&lt;li&gt;問1の理由を1文で&lt;/li&gt;
&lt;/ul&gt;
&lt;p class="dl-card-text"&gt;口で言えれば、復習としては十分です。&lt;/p&gt;
&lt;/div&gt;
&lt;div class="dl-card"&gt;
&lt;div class="dl-badge"&gt;よくあるミス&lt;/div&gt;
&lt;h3 class="dl-card-title"&gt;気持ちだけ言って、理由が抜ける&lt;/h3&gt;
&lt;ul class="dl-mini"&gt;
&lt;li&gt;「うれしい／かなしい」で止まる&lt;/li&gt;
&lt;li&gt;本文の言葉が入っていない&lt;/li&gt;
&lt;li&gt;説明が長くなりすぎて要点が消える&lt;/li&gt;
&lt;/ul&gt;
&lt;p class="dl-card-text"&gt;一番大事なのは「なぜそう言えるか」です。&lt;/p&gt;
&lt;/div&gt;
&lt;/div&gt;
&lt;/section&gt;
&lt;p&gt;&lt;!-- 7) CTA（カード形式） --&gt;&lt;/p&gt;
&lt;section id="dl-cta" class="dl-section"&gt;
&lt;h2&gt;オンライン個別指導のご案内&lt;/h2&gt;
&lt;p&gt;国語は、「本文の言葉を使って理由を言う」練習を重ねるほど安定します。&lt;br /&gt;
1対1で答案の書き方を練習したい方は、下記をご覧ください。&lt;/p&gt;
&lt;div class="dl-cta-grid"&gt;
&lt;div class="dl-cta-card"&gt;
&lt;div class="dl-cta-top"&gt;&lt;span class="dl-cta-badge"&gt;オンライン個別指導&lt;/span&gt;&lt;/p&gt;
&lt;h3 class="dl-cta-title"&gt;&lt;a class="dl-cta-link" href="https://dokkai-labo.tokyo/kobetsuonline01/" target="_blank" rel="noopener noreferrer"&gt;&lt;br /&gt;
国語専門塾のオンライン個別指導&lt;br /&gt;
&lt;/a&gt;&lt;/h3&gt;
&lt;/div&gt;
&lt;p class="dl-cta-text"&gt;記述・選択・過去問を1対1で添削。書き方のクセを見ながら、点につながる書き方を身につけます。&lt;/p&gt;
&lt;p&gt;&lt;a class="dl-cta-btn" href="https://dokkai-labo.tokyo/kobetsuonline01/" target="_blank" rel="noopener noreferrer"&gt;詳細を見る&lt;/a&gt;&lt;/p&gt;
&lt;/div&gt;
&lt;div class="dl-cta-card"&gt;
&lt;div class="dl-cta-top"&gt;&lt;span class="dl-cta-badge"&gt;塾紹介&lt;/span&gt;&lt;/p&gt;
&lt;h3 class="dl-cta-title"&gt;&lt;a class="dl-cta-link" href="https://dokkai-labo.tokyo/" target="_blank" rel="noopener noreferrer"&gt;&lt;br /&gt;
受験国語専門 読解ラボ東京&lt;br /&gt;
&lt;/a&gt;&lt;/h3&gt;
&lt;/div&gt;
&lt;p class="dl-cta-text"&gt;指導方針と実績をご紹介しています。お子さまの状況に合うかどうか、まずは全体像をご覧ください。&lt;/p&gt;
&lt;p&gt;&lt;a class="dl-cta-btn" href="https://dokkai-labo.tokyo/" target="_blank" rel="noopener noreferrer"&gt;公式サイトへ&lt;/a&gt;&lt;/p&gt;
&lt;/div&gt;
&lt;/div&gt;
&lt;/section&gt;
&lt;/div&gt;
&lt;p&gt;&lt;!-- ▼投稿内スタイル --&gt;&lt;/p&gt;
&lt;style&gt;
  .dl-post-wrap{max-width:980px;margin:0 auto;line-height:1.85}&lt;br /&gt;
  .dl-video{margin:10px 0 18px}&lt;br /&gt;
  .dl-video-inner{position:relative;padding-top:56.25%;border-radius:16px;overflow:hidden;box-shadow:0 10px 28px rgba(0,0,0,.12)}&lt;br /&gt;
  .dl-video-inner iframe{position:absolute;inset:0;width:100%;height:100%}&lt;br /&gt;
  .dl-video-caption{margin:10px 0 0;color:#555;font-size:.95em}&lt;/p&gt;
&lt;p&gt;  .dl-hero{background:linear-gradient(135deg,#eef6ff,#ffffff);border:1px solid rgba(30,115,190,.16);border-radius:18px;padding:18px 18px 14px;margin:16px 0 22px}&lt;br /&gt;
  .dl-kicker{margin:0 0 6px;color:#1e73be;font-weight:700;font-size:.95em}&lt;br /&gt;
  .dl-title{margin:6px 0 10px;font-size:1.55em;line-height:1.35}&lt;br /&gt;
  .dl-lead{margin:0 0 12px;color:#333}&lt;br /&gt;
  .dl-toc{display:flex;flex-wrap:wrap;gap:10px;margin:10px 0 2px}&lt;br /&gt;
  .dl-toc a{display:inline-block;padding:8px 10px;border-radius:999px;background:#fff;border:1px solid rgba(0,0,0,.10);text-decoration:none}&lt;br /&gt;
  .dl-toc a:hover{border-color:rgba(30,115,190,.5)}&lt;/p&gt;
&lt;p&gt;  .dl-section{margin:26px 0}&lt;br /&gt;
  .dl-section h2{margin:0 0 12px;font-size:1.35em}&lt;br /&gt;
  .dl-strong{font-size:1.03em}&lt;/p&gt;
&lt;p&gt;  .dl-note{border:1px solid rgba(0,0,0,.10);border-radius:16px;padding:14px 14px 12px;background:#fff}&lt;br /&gt;
  .dl-note-title{margin:0 0 6px;font-weight:800;color:#1e73be}&lt;br /&gt;
  .dl-note-big{margin:4px 0 6px;font-size:1.15em}&lt;br /&gt;
  .dl-note-sub{margin:8px 0 0;color:#555;font-size:.95em}&lt;/p&gt;
&lt;p&gt;  /* 復習の順番：スマホでも絶対に縦に積まない */&lt;br /&gt;
  .dl-flowline{&lt;br /&gt;
    display:flex !important;&lt;br /&gt;
    flex-wrap:nowrap !important;&lt;br /&gt;
    align-items:center;&lt;br /&gt;
    gap:10px;&lt;br /&gt;
    overflow-x:auto;&lt;br /&gt;
    -webkit-overflow-scrolling:touch;&lt;br /&gt;
    padding:4px 2px 10px;&lt;br /&gt;
    margin:12px 0 14px;&lt;br /&gt;
  }&lt;br /&gt;
  .dl-flowitem,.dl-flowarrow{&lt;br /&gt;
    flex:0 0 auto !important;&lt;br /&gt;
    white-space:nowrap !important;&lt;br /&gt;
  }&lt;br /&gt;
  .dl-flowitem{&lt;br /&gt;
    display:inline-flex;&lt;br /&gt;
    align-items:center;&lt;br /&gt;
    padding:8px 12px;&lt;br /&gt;
    border-radius:12px;&lt;br /&gt;
    background:#fff;&lt;br /&gt;
    border:1px solid rgba(0,0,0,.10);&lt;br /&gt;
    font-weight:800;&lt;br /&gt;
  }&lt;br /&gt;
  .dl-flowarrow{opacity:.6}&lt;/p&gt;
&lt;p&gt;  .dl-grid{display:grid;grid-template-columns:repeat(2,minmax(0,1fr));gap:14px}&lt;br /&gt;
  @media (max-width:720px){.dl-grid{grid-template-columns:1fr}}&lt;br /&gt;
  .dl-card{background:#fff;border:1px solid rgba(0,0,0,.10);border-radius:16px;padding:14px;box-shadow:0 8px 20px rgba(0,0,0,.06)}&lt;br /&gt;
  .dl-badge{display:inline-block;padding:6px 10px;border-radius:999px;background:rgba(30,115,190,.10);color:#1e73be;font-weight:800;font-size:.9em}&lt;br /&gt;
  .dl-card-title{margin:10px 0 6px;font-size:1.05em;line-height:1.45}&lt;br /&gt;
  .dl-card-text{margin:0 0 10px;color:#333}&lt;br /&gt;
  .dl-mini{margin:0;padding-left:1.1em;color:#333}&lt;br /&gt;
  .dl-mini li{margin:.25em 0}&lt;/p&gt;
&lt;p&gt;  .dl-split{display:grid;grid-template-columns:1.1fr .9fr;gap:14px;align-items:start}&lt;br /&gt;
  @media (max-width:920px){.dl-split{grid-template-columns:1fr}}&lt;br /&gt;
  .dl-steps{margin:12px 0 0;display:grid;gap:10px}&lt;br /&gt;
  .dl-step{display:flex;gap:10px;background:#fff;border:1px solid rgba(0,0,0,.10);border-radius:16px;padding:12px}&lt;br /&gt;
  .dl-step-n{min-width:34px;height:34px;border-radius:10px;display:flex;align-items:center;justify-content:center;font-weight:900;color:#fff;background:#1e73be}&lt;br /&gt;
  .dl-step-title{margin:0;font-weight:900}&lt;br /&gt;
  .dl-step-text{margin:4px 0 0;color:#333}&lt;/p&gt;
&lt;p&gt;  .dl-example{background:#fff;border:1px solid rgba(0,0,0,.10);border-radius:18px;padding:14px;box-shadow:0 8px 20px rgba(0,0,0,.06)}&lt;br /&gt;
  .dl-example-title{margin:0 0 8px;font-weight:900}&lt;br /&gt;
  .dl-example-k{margin:10px 0 6px;color:#1e73be;font-weight:900}&lt;br /&gt;
  .dl-example-q{margin:0;color:#222}&lt;br /&gt;
  .dl-answer{margin:10px 0 0;padding:12px;border-radius:14px;background:rgba(255,213,79,.25);border:1px solid rgba(255,213,79,.55)}&lt;br /&gt;
  .dl-answer-text{margin:0;color:#222}&lt;br /&gt;
  .dl-tip{margin:10px 0 0;color:#333}&lt;/p&gt;
&lt;p&gt;  .dl-list{margin:0;padding-left:1.1em}&lt;br /&gt;
  .dl-list li{margin:.35em 0}&lt;/p&gt;
&lt;p&gt;  /* CTA：外側をaにしない（テーマ由来の余計な枠が出にくい） */&lt;br /&gt;
  .dl-cta-grid{display:grid;grid-template-columns:repeat(2,minmax(0,1fr));gap:14px;margin:14px 0 0}&lt;br /&gt;
  @media (max-width:780px){.dl-cta-grid{grid-template-columns:1fr}}&lt;br /&gt;
  .dl-cta-card{background:#fff;border:1px solid rgba(0,0,0,.12);border-radius:18px;padding:16px;box-shadow:0 10px 26px rgba(0,0,0,.08)}&lt;br /&gt;
  .dl-cta-top{display:flex;flex-direction:column;gap:6px}&lt;br /&gt;
  .dl-cta-badge{display:inline-block;width:max-content;padding:6px 10px;border-radius:999px;background:rgba(30,115,190,.10);color:#1e73be;font-weight:900;font-size:.9em}&lt;br /&gt;
  .dl-cta-title{margin:0;font-size:1.12em;line-height:1.4;color:#111}&lt;br /&gt;
  .dl-cta-text{margin:10px 0 12px;color:#333}&lt;/p&gt;
&lt;p&gt;  /* 外部リンク装飾（疑似要素）対策 */&lt;br /&gt;
  .dl-cta-link::before,&lt;br /&gt;
  .dl-cta-link::after{content:none !important;display:none !important}&lt;/p&gt;
&lt;p&gt;  .dl-cta-link{color:#111;text-decoration:underline;text-underline-offset:3px}&lt;br /&gt;
  .dl-cta-btn{display:inline-block;padding:10px 12px;border-radius:12px;background:#1e73be;color:#fff;font-weight:900;text-decoration:none}&lt;br /&gt;
&lt;/style&gt;
&lt;p&gt;&lt;!-- ▲ここまで：投稿本文HTML --&gt;&lt;/p&gt;
&lt;p&gt;&lt;!-- [ /.socialSet ] --&gt;&lt;/p&gt;
&lt;section class="veu_cta" id="veu_cta-20370"&gt;&lt;h1 class="cta_title"&gt;講座案内：読解/漢字演習道場【中学受験】&lt;/h1&gt;&lt;div class="cta_body"&gt;&lt;div class="cta_body_image cta_body_image_right"&gt;&lt;a href="https://dokkai-labo.tokyo/bootcamp/" target="_blank"&gt;&lt;/a&gt;&lt;/div&gt;&lt;div class="cta_body_txt image_exist"&gt;■読解演習道場
&lt;br /&gt;大半の学習塾で忘れられがちな「与えられた知識を使いこなすための練習」をサポートするための講座です。
&lt;br /&gt;確立された読解ラボオリジナルの読解法を駆使しながら、それを使いこなすための演習量を重ねて頂きます。
&lt;br /&gt;
&lt;br /&gt;■漢字演習道場
&lt;br /&gt;「漢字なんて覚えてしまえば終わり！」と思われることが多い一方、案外学習が進まない経験をお持ちの方も多いかと思います。
&lt;br /&gt;「漢字学習の思考回路」「漢字学習のスピード感」を養いながら、知識の獲得と学習姿勢の構築を目指します。&lt;/div&gt;&lt;div class="cta_body_link"&gt;&lt;a href="https://dokkai-labo.tokyo/bootcamp/" class="btn btn-primary btn-block btn-lg" target="_blank"&gt;読解/漢字演習道場【中学受験】&lt;/a&gt;&lt;/div&gt;&lt;/div&gt;&lt;!-- [ /.vkExUnit_cta_body ] --&gt;&lt;/section&gt;			
------</t>
  </si>
  <si>
    <t>https://dokkai-labo.tokyo/blog/sapix_52b_06/</t>
  </si>
  <si>
    <t>以下のページは不自然なワードを使用しています。
これらを適切に自然な言葉に置き換えて下さい。
なお、本文の装飾や構造は絶対に変えないでください。
【対象ページURL】
https://dokkai-labo.tokyo/blog/sapix_52b_06/
【検出された不自然ワード】
- 乱れ
- 設計
【本文】
------
&lt;p&gt;&lt;!-- ▼ SAPIX国語授業の活用法（52B-06）｜見出し再設計版（H2/H3をSEO向けに整理） --&gt;&lt;/p&gt;
&lt;div class="container my-4"&gt;
&lt;p&gt;&lt;!-- 0) 冒頭（動画） ※本文内H1は使わない --&gt;&lt;/p&gt;
&lt;div class="card shadow-sm border-0 mb-4"&gt;
&lt;div class="card-body p-3 p-md-4"&gt;
&lt;div class="d-flex flex-wrap justify-content-between align-items-center mb-2"&gt;&lt;span class="badge bg-success"&gt;SAPIX国語（小5）&lt;/span&gt;&lt;br /&gt;
&lt;span class="badge bg-light text-dark"&gt;52B-06&lt;/span&gt;&lt;/div&gt;
&lt;p&gt;&lt;!-- ここはH2（WPの投稿タイトル＝H1想定のため） --&gt;&lt;/p&gt;
&lt;h2 class="h4 mb-3" style="line-height: 1.5;"&gt;SAPIX国語 52B-06 詩＋解説文（紙風船 他）｜4問のつなげ方と問12の比喩×字数調整&lt;/h2&gt;
&lt;div class="ratio ratio-16x9 rounded overflow-hidden border"&gt;&lt;iframe title="YouTube video player" src="https://www.youtube.com/embed/Ogiu0vtngSk" frameborder="0" allowfullscreen="allowfullscreen"&gt;&lt;/iframe&gt;&lt;/div&gt;
&lt;p class="small text-muted mt-2 mb-0"&gt;詩は短い分、設問の観点（比喩／読後感／心情）を外すと減点されます。授業の流れを復習に落とし込み、比喩はイコールで処理します。&lt;/p&gt;
&lt;/div&gt;
&lt;/div&gt;
&lt;p&gt;&lt;!-- 1) このページでわかること（TOC的役割） --&gt;&lt;/p&gt;
&lt;div class="p-3 p-md-4 mb-4 bg-light rounded border"&gt;
&lt;h2 id="toc" class="h6 mb-2"&gt;このページで扱うこと（52B-06）&lt;/h2&gt;
&lt;ul class="mb-0"&gt;
&lt;li&gt;詩の読み方：比喩・読後感・心情の観点を外さない&lt;/li&gt;
&lt;li&gt;紙風船（問2・問3）：比喩と読後感の取り方&lt;/li&gt;
&lt;li&gt;夕焼け（問5・問6）：娘の心情と苦しみの言語化&lt;/li&gt;
&lt;li&gt;問12：比喩の説明＋字数（2行）を埋める流れ&lt;/li&gt;
&lt;li&gt;授業後の復習テンプレ（短時間で回す順番）&lt;/li&gt;
&lt;/ul&gt;
&lt;/div&gt;
&lt;p class="mb-4"&gt;SAPIX国語の「語彙・記述・B問題」まで含めて、成績が伸びないときの原因整理と持ち直し方をまとめて確認したい場合は、&lt;br /&gt;
&lt;a href="https://dokkai-labo.tokyo/blog/sapix/"&gt;サピックス国語の勉強法まとめ（全体像はこちら）&lt;/a&gt;もあわせてご覧ください。&lt;/p&gt;
&lt;p&gt;&lt;!-- 2) 全体像（詩が2本：紙風船／夕焼け） --&gt;&lt;/p&gt;
&lt;div class="card shadow-sm border-0 mb-4"&gt;
&lt;div class="card-body p-3 p-md-4"&gt;
&lt;h2 id="overview" class="h5 mb-3"&gt;SAPIX 52B-06の全体像｜詩は「比喩→読後感」「心情→苦しみ」で押さえる&lt;/h2&gt;
&lt;p class="mb-3"&gt;52B-06は詩が複数出てくる回です。授業では&lt;strong&gt;紙風船&lt;/strong&gt;と&lt;strong&gt;夕焼け&lt;/strong&gt;を軸に、&lt;br /&gt;
問2・問3（紙風船）→問5・問6（夕焼け）の順で固めると流れが乱れません。&lt;/p&gt;
&lt;div class="row g-3"&gt;
&lt;div class="col-md-6"&gt;
&lt;div class="p-3 rounded border h-100" style="background: #fff;"&gt;
&lt;h3 class="h6 mb-2"&gt;紙風船（問2・問3）で固める軸&lt;/h3&gt;
&lt;ul class="mb-0"&gt;
&lt;li&gt;比喩（何が何のたとえか）&lt;/li&gt;
&lt;li&gt;読後感・魅力（読んだ人に残る気持ち）&lt;/li&gt;
&lt;/ul&gt;
&lt;/div&gt;
&lt;/div&gt;
&lt;div class="col-md-6"&gt;
&lt;div class="p-3 rounded border h-100" style="background: #fff;"&gt;
&lt;h3 class="h6 mb-2"&gt;夕焼け（問5・問6）で固める軸&lt;/h3&gt;
&lt;ul class="mb-0"&gt;
&lt;li&gt;娘（少女）の心情（何がつらいのか）&lt;/li&gt;
&lt;li&gt;苦しみの中身（なぜ「いい子」ほど苦しいのか）&lt;/li&gt;
&lt;/ul&gt;
&lt;/div&gt;
&lt;/div&gt;
&lt;/div&gt;
&lt;/div&gt;
&lt;/div&gt;
&lt;p&gt;&lt;!-- 3) 紙風船：問2・問3（比喩／読後感） --&gt;&lt;/p&gt;
&lt;div class="card shadow-sm border-0 mb-4"&gt;
&lt;div class="card-body p-3 p-md-4"&gt;
&lt;h2 id="kamifuusen" class="h5 mb-3"&gt;紙風船（問2・問3）｜比喩と読後感で詩の得点を安定させる&lt;/h2&gt;
&lt;div class="row g-3"&gt;
&lt;div class="col-md-6"&gt;
&lt;div class="card border-0 shadow-sm h-100"&gt;
&lt;div class="card-body"&gt;
&lt;h3 id="q2" class="h6 mb-2"&gt;問2：紙風船の比喩（構造）を押さえる&lt;/h3&gt;
&lt;ul class="mb-0"&gt;
&lt;li&gt;比喩：何が何のたとえか（まずイコール化）&lt;/li&gt;
&lt;li&gt;詩の中の動き・変化（どこで変わるか）&lt;/li&gt;
&lt;li&gt;「ただの比喩」で終わらない仕掛けを拾う&lt;/li&gt;
&lt;/ul&gt;
&lt;/div&gt;
&lt;/div&gt;
&lt;/div&gt;
&lt;div class="col-md-6"&gt;
&lt;div class="card border-0 shadow-sm h-100"&gt;
&lt;div class="card-body"&gt;
&lt;h3 id="q3" class="h6 mb-2"&gt;問3：読後感（魅力）を言語化する&lt;/h3&gt;
&lt;ul class="mb-0"&gt;
&lt;li&gt;読後感：どんな気持ちになるかを一言で&lt;/li&gt;
&lt;li&gt;根拠：詩の表現を1つ添える&lt;/li&gt;
&lt;li&gt;まとめ：読後感＋根拠で答案を閉じる&lt;/li&gt;
&lt;/ul&gt;
&lt;/div&gt;
&lt;/div&gt;
&lt;/div&gt;
&lt;/div&gt;
&lt;div class="alert alert-info mt-3 mb-0"&gt;&lt;strong&gt;紙風船の復習基準：&lt;/strong&gt; 問2で「比喩（イコール）＋変化」、問3で「読後感＋根拠」まで言えれば合格ライン。&lt;/div&gt;
&lt;/div&gt;
&lt;/div&gt;
&lt;p&gt;&lt;!-- 4) 夕焼け：問5・問6（心情／苦しみ） --&gt;&lt;/p&gt;
&lt;div class="card shadow-sm border-0 mb-4"&gt;
&lt;div class="card-body p-3 p-md-4"&gt;
&lt;h2 id="yuuyake" class="h5 mb-3"&gt;夕焼け（問5・問6）｜娘の心情と「いい子ほど苦しい」を説明する&lt;/h2&gt;
&lt;div class="row g-3"&gt;
&lt;div class="col-md-6"&gt;
&lt;div class="card border-0 shadow-sm h-100"&gt;
&lt;div class="card-body"&gt;
&lt;h3 id="q5" class="h6 mb-2"&gt;問5：娘（少女）の心情を押さえる&lt;/h3&gt;
&lt;ul class="mb-0"&gt;
&lt;li&gt;娘が「何に対して」つらいのか（対象を明確に）&lt;/li&gt;
&lt;li&gt;感情語は本文に合わせて選ぶ&lt;/li&gt;
&lt;li&gt;根拠：詩の言葉→心情へ言い換える&lt;/li&gt;
&lt;/ul&gt;
&lt;/div&gt;
&lt;/div&gt;
&lt;/div&gt;
&lt;div class="col-md-6"&gt;
&lt;div class="card border-0 shadow-sm h-100"&gt;
&lt;div class="card-body"&gt;
&lt;h3 id="q6" class="h6 mb-2"&gt;問6：苦しみの中身（踏み込み）を言語化する&lt;/h3&gt;
&lt;ul class="mb-0"&gt;
&lt;li&gt;「いい子」だからこそ生まれる苦しみを外さない&lt;/li&gt;
&lt;li&gt;出来事説明で止めず、心の中を説明にする&lt;/li&gt;
&lt;li&gt;詩の表現→内面の理由へつなぐ&lt;/li&gt;
&lt;/ul&gt;
&lt;/div&gt;
&lt;/div&gt;
&lt;/div&gt;
&lt;/div&gt;
&lt;div class="alert alert-info mt-3 mb-0"&gt;&lt;strong&gt;夕焼けの復習基準：&lt;/strong&gt; 問5で心情、問6で「なぜ苦しいか」まで踏み込めれば得点が安定。&lt;/div&gt;
&lt;/div&gt;
&lt;/div&gt;
&lt;p&gt;&lt;!-- 5) 問12：比喩＋字数調整 --&gt;&lt;/p&gt;
&lt;div class="card shadow-sm border-0 mb-4"&gt;
&lt;div class="card-body p-3 p-md-4"&gt;
&lt;h2 id="q12" class="h5 mb-3"&gt;問12｜比喩の説明と字数（2行）を同時に固める&lt;/h2&gt;
&lt;div class="row g-3"&gt;
&lt;div class="col-lg-6"&gt;
&lt;div class="p-3 rounded border h-100" style="background: #fff;"&gt;
&lt;h3 class="h6 mb-2"&gt;比喩の基本：必ずイコールに戻す&lt;/h3&gt;
&lt;ul class="mb-0"&gt;
&lt;li&gt;まず「何＝何」を言い切る&lt;/li&gt;
&lt;li&gt;共通点がイコールの中身になる&lt;/li&gt;
&lt;li&gt;本文の言葉から共通点を拾う&lt;/li&gt;
&lt;/ul&gt;
&lt;/div&gt;
&lt;/div&gt;
&lt;div class="col-lg-6"&gt;
&lt;div class="p-3 rounded border h-100" style="background: #fff;"&gt;
&lt;h3 class="h6 mb-2"&gt;字数（2行）の埋め方：理由 or 補足を足す&lt;/h3&gt;
&lt;ul class="mb-0"&gt;
&lt;li&gt;イコールだけだと短い&lt;/li&gt;
&lt;li&gt;&lt;strong&gt;理由&lt;/strong&gt;（なぜそう言えるか）を足す&lt;/li&gt;
&lt;li&gt;&lt;strong&gt;補足&lt;/strong&gt;（それはどういうことか）で言い換える&lt;/li&gt;
&lt;/ul&gt;
&lt;/div&gt;
&lt;/div&gt;
&lt;/div&gt;
&lt;div class="alert alert-warning mt-3 mb-0"&gt;&lt;strong&gt;問12の狙い：&lt;/strong&gt; 「イコール変換」→「理由/補足で厚み」の2段で、詩でも説明文でも通用する答案の作り方にする。&lt;/div&gt;
&lt;/div&gt;
&lt;/div&gt;
&lt;p&gt;&lt;!-- 6) 復習テンプレ（まとめ） --&gt;&lt;/p&gt;
&lt;div class="card shadow-sm border-0 mb-4"&gt;
&lt;div class="card-body p-3 p-md-4"&gt;
&lt;h2 id="review" class="h5 mb-3"&gt;授業後の復習テンプレ｜52B-06は詩ごとにセットで回す&lt;/h2&gt;
&lt;div class="row g-3"&gt;
&lt;div class="col-md-4"&gt;
&lt;div class="p-3 rounded border h-100" style="background: #fff;"&gt;
&lt;h3 class="h6 mb-2"&gt;紙風船（問2→問3）&lt;/h3&gt;
&lt;ul class="mb-0"&gt;
&lt;li&gt;比喩（イコール）&lt;/li&gt;
&lt;li&gt;読後感（魅力）&lt;/li&gt;
&lt;li&gt;根拠（表現）を1つ添える&lt;/li&gt;
&lt;/ul&gt;
&lt;/div&gt;
&lt;/div&gt;
&lt;div class="col-md-4"&gt;
&lt;div class="p-3 rounded border h-100" style="background: #fff;"&gt;
&lt;h3 class="h6 mb-2"&gt;夕焼け（問5→問6）&lt;/h3&gt;
&lt;ul class="mb-0"&gt;
&lt;li&gt;心情（つらさの方向）&lt;/li&gt;
&lt;li&gt;苦しみの中身（踏み込み）&lt;/li&gt;
&lt;li&gt;本文表現→内面へ言い換える&lt;/li&gt;
&lt;/ul&gt;
&lt;/div&gt;
&lt;/div&gt;
&lt;div class="col-md-4"&gt;
&lt;div class="p-3 rounded border h-100" style="background: #fff;"&gt;
&lt;h3 class="h6 mb-2"&gt;問12（比喩×字数）&lt;/h3&gt;
&lt;ul class="mb-0"&gt;
&lt;li&gt;比喩＝イコール&lt;/li&gt;
&lt;li&gt;2行＝理由/補足で厚み&lt;/li&gt;
&lt;li&gt;他の文章にも転用&lt;/li&gt;
&lt;/ul&gt;
&lt;/div&gt;
&lt;/div&gt;
&lt;/div&gt;
&lt;div class="alert alert-info mt-3 mb-0"&gt;&lt;strong&gt;ゴール：&lt;/strong&gt; 詩は短いからこそ「観点」を外すと減点。比喩・読後感・心情の3観点を、設問セットで押さえます。&lt;/div&gt;
&lt;/div&gt;
&lt;/div&gt;
&lt;p&gt;&lt;!-- 7) CTA（既存のままでもOK：見出しだけH2/H3に寄せる） --&gt;&lt;/p&gt;
&lt;div class="row g-3 g-md-4 mt-2"&gt;
&lt;div class="col-md-6"&gt;
&lt;div class="card shadow-sm border-0 h-100"&gt;
&lt;div class="card-body p-3 p-md-4"&gt;
&lt;p&gt;&lt;span class="badge bg-primary mb-2"&gt;オンライン個別指導&lt;/span&gt;&lt;/p&gt;
&lt;h2 class="h5 mb-2"&gt;記述・選択・過去問を1対1添削&lt;/h2&gt;
&lt;p class="mb-3"&gt;詩の比喩・読後感・心情を、根拠付きで答案に落とし込みます。問12のような「比喩×字数」も流れで再現できます。&lt;/p&gt;
&lt;p&gt;&lt;a class="btn btn-primary w-100" href="https://dokkai-labo.tokyo/kobetsuonline01/" target="_blank" rel="noopener"&gt;&lt;br /&gt;
オンライン個別指導の詳細を見る&lt;br /&gt;
&lt;/a&gt;&lt;/p&gt;
&lt;/div&gt;
&lt;/div&gt;
&lt;/div&gt;
&lt;div class="col-md-6"&gt;
&lt;div class="card shadow-sm border-0 h-100"&gt;
&lt;div class="card-body p-3 p-md-4"&gt;
&lt;p&gt;&lt;span class="badge bg-success mb-2"&gt;受験国語専門&lt;/span&gt;&lt;/p&gt;
&lt;h2 class="h5 mb-2"&gt;受験国語専門 読解ラボ東京&lt;/h2&gt;
&lt;p class="mb-3"&gt;国語を「感覚」ではなく「再現性」で伸ばす。読解・設問処理・記述まで、1対1で弱点から持ち直します。&lt;/p&gt;
&lt;p&gt;&lt;a class="btn btn-outline-success w-100" href="https://dokkai-labo.tokyo/" target="_blank" rel="noopener"&gt;&lt;br /&gt;
読解ラボ東京トップへ&lt;br /&gt;
&lt;/a&gt;&lt;/p&gt;
&lt;/div&gt;
&lt;/div&gt;
&lt;/div&gt;
&lt;/div&gt;
&lt;/div&gt;
&lt;p&gt;&lt;!-- ▲ / 見出し再設計版 ここまで --&gt;&lt;/p&gt;
&lt;section id="veu_cta-20322" class="veu_cta"&gt;
&lt;h1 class="cta_title"&gt;サービス案内：読解ラボ東京の「過去問解説」&lt;/h1&gt;
&lt;div class="cta_body"&gt;
&lt;div class="cta_body_image cta_body_image_right"&gt;&lt;/div&gt;
&lt;div class="cta_body_txt image_exist"&gt;受験準備の最終段階で困りがちなのが過去問の扱いです。&lt;/p&gt;
&lt;p&gt;全問について解説と採点基準を明示し、そのプロセスを体感してもらいます。&lt;/p&gt;&lt;/div&gt;
&lt;div class="cta_body_link"&gt;&lt;a class="btn btn-primary btn-block btn-lg" href="https://dokkai-labo.tokyo/?s=【過去問】&amp;amp;order=asc" target="_blank" rel="noopener"&gt;読解ラボ東京の過去問解説動画&lt;/a&gt;&lt;/div&gt;
&lt;/div&gt;
&lt;p&gt;&lt;!-- [ /.vkExUnit_cta_body ] --&gt;&lt;/p&gt;
&lt;/section&gt;
&lt;section class="veu_cta" id="veu_cta-20527"&gt;&lt;h1 class="cta_title"&gt;講座案内：【オンライン】長島式読解講座「Basis」【中学受験】&lt;/h1&gt;&lt;div class="cta_body"&gt;&lt;div class="cta_body_txt image_no"&gt;自由なスケジュールで受講可能。理論に裏打ちされた読解法を短期間で習得できます。オンライン授業にそのまま適用することで教室で受ける授業さながらの授業を、Basisオンラインでも再現しております。&lt;/div&gt;&lt;div class="cta_body_link"&gt;&lt;a href="https://dokkai-labo.tokyo/basisonline/" class="btn btn-primary btn-block btn-lg" target="_blank"&gt;【オンライン】長島式読解講座「Basis」【中学受験】&lt;/a&gt;&lt;/div&gt;&lt;/div&gt;&lt;!-- [ /.vkExUnit_cta_body ] --&gt;&lt;/section&gt;			
------</t>
  </si>
  <si>
    <t>https://dokkai-labo.tokyo/blog/shouronbunmaster/</t>
  </si>
  <si>
    <t>以下のページは不自然なワードを使用しています。
これらを適切に自然な言葉に置き換えて下さい。
なお、本文の装飾や構造は絶対に変えないでください。
【対象ページURL】
https://dokkai-labo.tokyo/blog/shouronbunmaster/
【検出された不自然ワード】
- 崩れ
- 型
【本文】
------
&lt;p&gt;&lt;img fetchpriority="high" decoding="async" class="alignnone size-full wp-image-21081" src="https://dokkai-labo.tokyo/wp-content/uploads/2020/10/小論文サムネ.jpg" sizes="(max-width: 1280px) 100vw, 1280px" srcset="https://dokkai-labo.tokyo/wp-content/uploads/2020/10/小論文サムネ.jpg 1280w, https://dokkai-labo.tokyo/wp-content/uploads/2020/10/小論文サムネ-300x169.jpg 300w, https://dokkai-labo.tokyo/wp-content/uploads/2020/10/小論文サムネ-1024x576.jpg 1024w, https://dokkai-labo.tokyo/wp-content/uploads/2020/10/小論文サムネ-768x432.jpg 768w, https://dokkai-labo.tokyo/wp-content/uploads/2020/10/小論文サムネ-320x180.jpg 320w" alt="" width="1280" height="720" /&gt;&lt;/p&gt;
&lt;h2 class="sc-ccSCjj lclSJc"&gt;小論文の書き方をマスターするためにまずは基本的な書き方を学ぼう&lt;/h2&gt;
&lt;p&gt;&lt;!-- ▼ 導入（差し替え推奨：画像の直後） --&gt;&lt;/p&gt;
&lt;div class="p-3 p-md-4 mb-4" style="border: 1px solid rgba(0,0,0,.12); border-left: 6px solid #ff6600; background: #fff8f1; border-radius: 12px;"&gt;
&lt;p class="mb-2" style="font-weight: bold;"&gt;小論文で点が伸びない原因は、語彙や表現より先に「書き方の流れ」が崩れていることが多い。&lt;/p&gt;
&lt;ul class="mb-0"&gt;
&lt;li&gt;序論が長くて本論が薄い（結論が言い直しで終わる）&lt;/li&gt;
&lt;li&gt;論点が途中でズレる（賛成・反対の立場が曖昧になる）&lt;/li&gt;
&lt;li&gt;主観の感想が増えて、根拠・具体が足りない&lt;/li&gt;
&lt;/ul&gt;
&lt;/div&gt;
&lt;p&gt;ここでは、小論文を&lt;strong&gt;意見文の形&lt;/strong&gt;で組み立てるための「最小の骨格」を先に決めておく。&lt;br /&gt;
まず&lt;strong&gt;序論10〜20％・本論60〜80％・結論10〜20％&lt;/strong&gt;の割合で、文章の面積配分を決める。&lt;br /&gt;
その上で、&lt;strong&gt;論点&lt;/strong&gt;・&lt;strong&gt;立場&lt;/strong&gt;・&lt;strong&gt;客観的に分かりやすい説明&lt;/strong&gt;・&lt;strong&gt;結論のまとめ方&lt;/strong&gt;を、崩れやすい順に整理する。&lt;/p&gt;
&lt;div class="p-3 p-md-4 mb-4" style="border: 1px solid rgba(0,0,0,.12); background: #f7f9ff; border-radius: 12px;"&gt;
&lt;p class="mb-2" style="font-weight: bold;"&gt;このページで押さえる4点&lt;/p&gt;
&lt;ol class="mb-0"&gt;
&lt;li&gt;&lt;strong&gt;論点を1本にする&lt;/strong&gt;（何を論じるか／結論はどっちか）&lt;/li&gt;
&lt;li&gt;&lt;strong&gt;序論・本論・結論の割合&lt;/strong&gt;（文字数配分で本論を薄くしない）&lt;/li&gt;
&lt;li&gt;&lt;strong&gt;客観的に分かりやすく&lt;/strong&gt;（主観→根拠→具体の順に直す）&lt;/li&gt;
&lt;li&gt;&lt;strong&gt;賛成・反対の立場&lt;/strong&gt;（反対意見の扱いで説得力を作る）&lt;/li&gt;
&lt;/ol&gt;
&lt;/div&gt;
&lt;p&gt;小論文全体の考え方（受験国語としての位置づけ）も合わせて押さえる場合は、&lt;br /&gt;
&lt;a href="https://dokkai-labo.tokyo/blog/181214/" target="_blank" rel="noopener noreferrer"&gt;読解ラボ東京の小論文対策の整理&lt;/a&gt;に先に目を通してから戻ると手が止まりにくい。&lt;/p&gt;
&lt;p&gt;&lt;!-- ▲ 導入（差し替えここまで） --&gt;&lt;/p&gt;
&lt;h4&gt;小論文の構成&lt;/h4&gt;
&lt;p&gt;小論文は、特定の構成に従うことで、読者に分かりやすく伝えることができます。典型的なケースでは、600～800語程度の小論文は、次の3つのセクションから成り立っています。&lt;/p&gt;
&lt;ol&gt;
&lt;li&gt;&lt;strong&gt;序論【全体の10～20％】&lt;/strong&gt; 序論は文章の最初の部分で、自分の論点と立場を明確に示す役割を果たします。&lt;/li&gt;
&lt;li&gt;&lt;strong&gt;本論【全体の60～80％】&lt;/strong&gt; 本論では、自分の考えを説明し、反対意見や具体的な例、根拠を提示していきます。&lt;/li&gt;
&lt;li&gt;&lt;strong&gt;結論【全体の10～20％】&lt;/strong&gt; 結論では序論で述べた論点に対する結論を簡潔にまとめます。&lt;/li&gt;
&lt;/ol&gt;
&lt;h4&gt;論点をおさえる&lt;/h4&gt;
&lt;p&gt;まず、小論文を書く前に、何を伝えたいのか、どの論点を追求するのかを明確に把握しましょう。論点が不明確だったり、結論が決まっていないと、文章を進めることが難しくなります。論点をしっかりと把握し、ブレずに文章を構築することが重要です。&lt;/p&gt;
&lt;p&gt;小論文を書く際、自分の伝えたいこと、主張したいことが明確であることを常に意識しましょう。&lt;/p&gt;
&lt;h4&gt;客観的に分かりやすく&lt;/h4&gt;
&lt;p&gt;小論文を書く際、&lt;span style="color: #0000ff;"&gt;客観的&lt;/span&gt;な視点で物事を表現することが必要です。&lt;span style="color: #0000ff;"&gt;自分の主観だけで書くのではなく、他人にも理解されやすく、かつ客観的に説明できるよう&lt;/span&gt;に文章を構築しましょう。&lt;/p&gt;
&lt;p&gt;質問や提示された資料がある場合、それらを正確に理解し、データを基に自分の意見を展開することが求められます。資料を適切に読み取り、効果的に活用しましょう。&lt;/p&gt;
&lt;h4&gt;賛成か反対かを示す&lt;/h4&gt;
&lt;p&gt;テーマに対して&lt;span style="color: #0000ff;"&gt;賛成か反対か&lt;/span&gt;を明確に示しましょう。はっきりとした立場を表明することで、自分の考えを深めることができます。&lt;/p&gt;
&lt;p&gt;また、初めに&lt;span style="color: #ff0000;"&gt;自分が賛成の立場なら反対の意見を、逆の場合も同様にしてみましょう。&lt;/span&gt;&lt;span style="color: #0000ff;"&gt;反対意見を取り上げ、理解を示し、なぜその反対意見をとるのかを説明しましょう。&lt;/span&gt;&lt;/p&gt;
&lt;p&gt;これにより、論文の説得力が増し、自分の主張を裏付ける根拠を提供できます。なぜその立場を採るのか、その理由を明確に示し、データや資料を引用しながら議論しましょう。&lt;/p&gt;
&lt;h4&gt;自分の意見をまとめる&lt;/h4&gt;
&lt;p&gt;結論部では新たな要素を持ち出さず、&lt;span style="color: #0000ff;"&gt;最初に提示した論点に基づいて、小論文全体を締めくくります。&lt;/span&gt;文章全体を通して自分の意見が一貫していることを確認し、論理的なまとめを提供しましょう。&lt;/p&gt;
&lt;h4&gt;当塾での取り組み&lt;/h4&gt;
&lt;p&gt;&lt;a href="https://dokkai-labo.tokyo/blog/161214/" target="_blank" rel="noopener noreferrer"&gt;読解ラボ東京の考える受験国語対策&lt;/a&gt;の考えのもと、当塾では、受験国語対策を徹底的にカスタマイズした個別指導を提供しています。&lt;/p&gt;
&lt;p&gt;小論文についても、生徒一人ひとりのニーズや志望校に合わせた対策を行っています。読解ラボ東京の完全オーダーメイドの授業につきましては&lt;strong&gt;&lt;a href="https://dokkai-labo.tokyo/live/"&gt;コチラ&lt;/a&gt;&lt;/strong&gt;をご覧ください。また、&lt;strong&gt;&lt;a href="https://dokkai-labo.tokyo/kobetsuonline01/" target="_blank" rel="noopener noreferrer"&gt;オンライン&lt;/a&gt;&lt;/strong&gt;も実施しており、通塾の必要がないため、全国どこからでも受講できます。詳しくは&lt;strong&gt;&lt;a href="https://dokkai-labo.tokyo/kobetsuonline01/" target="_blank" rel="noopener noreferrer"&gt;コチラ&lt;/a&gt;&lt;/strong&gt;をご覧ください。&lt;/p&gt;
&lt;h4&gt;まとめ&lt;/h4&gt;
&lt;p&gt;小論文の書き方をマスターするには、論点の明確化、客観的な表現、立場の明示、データの活用、そして結論の整理が不可欠です。これらの基本を押さえれば、どんなテーマにも対応できる小論文を書くことができます。&lt;/p&gt;
&lt;p&gt;基本的な書き方をしっかりと理解し、国語全般のスキル向上にも取り組むことで、小論文スキルを向上させていきましょう。国語が苦手と感じる場合は、&lt;strong&gt;&lt;a href="https://dokkai-labo.tokyo/blog/gakusyuuhou/" target="_blank" rel="noopener noreferrer"&gt;国語を苦手と感じないための学習法&lt;/a&gt;&lt;/strong&gt;を参考に、小論文も含めた国語の学習を進めていきましょう。&lt;/p&gt;
&lt;section id="veu_cta-20530" class="veu_cta"&gt;&lt;/section&gt;
&lt;p&gt;&amp;nbsp;&lt;/p&gt;
&lt;section class="veu_cta" id="veu_cta-20527"&gt;&lt;h1 class="cta_title"&gt;講座案内：【オンライン】長島式読解講座「Basis」【中学受験】&lt;/h1&gt;&lt;div class="cta_body"&gt;&lt;div class="cta_body_txt image_no"&gt;自由なスケジュールで受講可能。理論に裏打ちされた読解法を短期間で習得できます。オンライン授業にそのまま適用することで教室で受ける授業さながらの授業を、Basisオンラインでも再現しております。&lt;/div&gt;&lt;div class="cta_body_link"&gt;&lt;a href="https://dokkai-labo.tokyo/basisonline/" class="btn btn-primary btn-block btn-lg" target="_blank"&gt;【オンライン】長島式読解講座「Basis」【中学受験】&lt;/a&gt;&lt;/div&gt;&lt;/div&gt;&lt;!-- [ /.vkExUnit_cta_body ] --&gt;&lt;/section&gt;			
------</t>
  </si>
  <si>
    <t>https://dokkai-labo.tokyo/blog/yoshu-series-kokugo-review-cycle/</t>
  </si>
  <si>
    <t>以下のページは不自然なワードを使用しています。
これらを適切に自然な言葉に置き換えて下さい。
なお、本文の装飾や構造は絶対に変えないでください。
【対象ページURL】
https://dokkai-labo.tokyo/blog/yoshu-series-kokugo-review-cycle/
【検出された不自然ワード】
- 型
- 整え
【本文】
------
&lt;div class="container my-4 article-yoshu-kokugo"&gt;
&lt;p&gt;&lt;!-- Hero Section --&gt;&lt;/p&gt;
&lt;div class="card shadow-sm mb-4 border-0" style="background: linear-gradient(135deg, #283593, #00897b); color: #fff;"&gt;
&lt;div class="card-body p-3 p-md-4"&gt;
&lt;div class="d-flex flex-wrap justify-content-between align-items-center mb-2"&gt;&lt;span class="badge bg-warning text-dark mb-1" style="font-size: 0.78rem;"&gt;四谷大塚予習シリーズ／国語&lt;/span&gt;&lt;br /&gt;
&lt;span class="badge bg-light text-dark mb-1" style="font-size: 0.72rem;"&gt;読み時間目安：10〜15分&lt;/span&gt;&lt;/div&gt;
&lt;h1 class="card-title mb-3 fs-4 fs-md-3 fs-lg-2" style="line-height: 1.5;"&gt;&lt;/h1&gt;
&lt;p class="card-text mb-3 fs-6"&gt;「予習シリーズの宿題をこなすだけで精一杯」「復習が追いつかない」──そんな悩みを、&lt;br /&gt;
&lt;strong&gt;「やりっぱなし」から「身につく」サイクル&lt;/strong&gt;に変えるためのガイドです。&lt;br /&gt;
予習シリーズ国語の&lt;strong&gt;どの部分を深く・どこを薄くするか&lt;/strong&gt;の方針を整理し、&lt;br /&gt;
授業前・授業中・授業後の役割分担を明確にしていきます。&lt;/p&gt;
&lt;p class="card-text mb-3 fs-6"&gt;家庭学習の回し方を整えたうえで、記述の添削や設問の根拠の取り方まで含めた国語対策の全体像を確認したい場合は、&lt;a href="https://dokkai-labo.tokyo/kobetsuonline01/"&gt;オンライン個別指導の全体像はこちら&lt;/a&gt;もあわせてご覧ください。&lt;/p&gt;
&lt;div class="row g-3"&gt;
&lt;div class="col-md-4"&gt;
&lt;div class="bg-light text-dark rounded-3 p-3 h-100"&gt;
&lt;h6 class="fw-bold mb-2 small"&gt;想定読者&lt;/h6&gt;
&lt;ul class="mb-0 ps-3 small"&gt;
&lt;li&gt;四谷大塚に通う小4〜小6生&lt;/li&gt;
&lt;li&gt;四谷準拠塾に通う小4〜小6生&lt;/li&gt;
&lt;li&gt;保護者の方・家庭学習を支える大人&lt;/li&gt;
&lt;/ul&gt;
&lt;/div&gt;
&lt;/div&gt;
&lt;div class="col-md-8"&gt;
&lt;div class="bg-transparent border border-light rounded-3 p-3 h-100" style="border-style: dashed !important;"&gt;
&lt;h6 class="fw-bold mb-2 small"&gt;この記事で分かること&lt;/h6&gt;
&lt;ul class="mb-2 ps-3 small"&gt;
&lt;li&gt;予習シリーズ国語の特徴と「伸びる子」が見ているポイント&lt;/li&gt;
&lt;li&gt;授業前・授業中・授業後の「やること」と「やらなくてよいこと」&lt;/li&gt;
&lt;li&gt;記述・語彙・文法それぞれの効果的な使い方&lt;/li&gt;
&lt;li&gt;テスト前に「どこを見返せばよいか」が分かるチェックリスト&lt;/li&gt;
&lt;li&gt;予習シリーズだけに頼りすぎないための補助教材・読書とのつなぎ方&lt;/li&gt;
&lt;/ul&gt;
&lt;/div&gt;
&lt;/div&gt;
&lt;/div&gt;
&lt;/div&gt;
&lt;/div&gt;
&lt;p&gt;&lt;!-- 目次 --&gt;&lt;/p&gt;
&lt;div id="toc" class="card shadow-sm mb-4"&gt;
&lt;div class="card-header bg-light py-2"&gt;&lt;strong class="small"&gt;目次&lt;/strong&gt;&lt;/div&gt;
&lt;div class="card-body py-2"&gt;
&lt;ol class="mb-0 ps-3 small"&gt;
&lt;li&gt;&lt;a href="#section1"&gt;予習シリーズ国語の特徴を整理する&lt;/a&gt;&lt;/li&gt;
&lt;li&gt;&lt;a href="#section2"&gt;授業前・授業中・授業後の役割分担&lt;/a&gt;&lt;/li&gt;
&lt;li&gt;&lt;a href="#section3"&gt;記述・語彙・文法それぞれの活かし方&lt;/a&gt;&lt;/li&gt;
&lt;li&gt;&lt;a href="#section4"&gt;テスト前に「どこを見返すか」のチェックリスト&lt;/a&gt;&lt;/li&gt;
&lt;li&gt;&lt;a href="#section5"&gt;予習シリーズだけに頼りすぎないための補助&lt;/a&gt;&lt;/li&gt;
&lt;/ol&gt;
&lt;/div&gt;
&lt;/div&gt;
&lt;p&gt;&lt;!-- Section 1 --&gt;&lt;/p&gt;
&lt;section id="section1" class="mb-4"&gt;
&lt;div class="card shadow-sm border-0"&gt;
&lt;div class="card-header text-white py-2" style="background: linear-gradient(135deg, #3949ab, #00897b);"&gt;
&lt;h2 class="h6 mb-0"&gt;1. 予習シリーズ国語の特徴を整理する&lt;/h2&gt;
&lt;/div&gt;
&lt;div class="card-body"&gt;
&lt;p class="small mb-3"&gt;まずは、予習シリーズ国語そのものの特徴を整理しておきましょう。&lt;br /&gt;
特徴を押さえることで、&lt;strong&gt;「全部を同じ濃さでやろうとして苦しくなる」状態&lt;/strong&gt;から抜け出せます。&lt;/p&gt;
&lt;div class="alert alert-info small" role="alert"&gt;&lt;strong&gt;ポイント：&lt;/strong&gt;「量が多い＝全部やる」ではなく、&lt;br /&gt;
&lt;strong&gt;「量が多い＝取捨選択が大事」&lt;/strong&gt;と考え方を変えるところからスタート。&lt;/div&gt;
&lt;p&gt;&lt;!-- ★ 表→カード型 --&gt;&lt;/p&gt;
&lt;div class="row g-3 mb-2"&gt;
&lt;p&gt;&lt;!-- 分量 --&gt;&lt;/p&gt;
&lt;div class="col-md-4"&gt;
&lt;div class="border rounded-3 p-3 h-100 bg-light"&gt;
&lt;p class="mb-1 small text-muted"&gt;観点&lt;/p&gt;
&lt;h6 class="fw-bold mb-2"&gt;分量&lt;/h6&gt;
&lt;p class="mb-2 small"&gt;1回分の文章量・設問数ともに多め。特に上位クラスは負荷が高い。&lt;/p&gt;
&lt;p class="mb-1 small text-muted"&gt;意識したいこと&lt;/p&gt;
&lt;ul class="mb-0 ps-3 small"&gt;
&lt;li&gt;「全部完璧」は目指さない&lt;/li&gt;
&lt;li&gt;重要問題を決めて&lt;strong&gt;メリハリ&lt;/strong&gt;をつける&lt;/li&gt;
&lt;/ul&gt;
&lt;/div&gt;
&lt;/div&gt;
&lt;p&gt;&lt;!-- 設問のバリエーション --&gt;&lt;/p&gt;
&lt;div class="col-md-4"&gt;
&lt;div class="border rounded-3 p-3 h-100 bg-light"&gt;
&lt;p class="mb-1 small text-muted"&gt;観点&lt;/p&gt;
&lt;h6 class="fw-bold mb-2"&gt;設問のバリエーション&lt;/h6&gt;
&lt;p class="mb-2 small"&gt;選択問題・抜き出し・記述・語句・文法など、多様な形式が1冊に凝縮。&lt;/p&gt;
&lt;p class="mb-1 small text-muted"&gt;意識したいこと&lt;/p&gt;
&lt;ul class="mb-0 ps-3 small"&gt;
&lt;li&gt;すべて同じ重みではない&lt;/li&gt;
&lt;li&gt;「入試で頻出の形式」を優先して対策&lt;/li&gt;
&lt;/ul&gt;
&lt;/div&gt;
&lt;/div&gt;
&lt;p&gt;&lt;!-- 文章レベル --&gt;&lt;/p&gt;
&lt;div class="col-md-4"&gt;
&lt;div class="border rounded-3 p-3 h-100 bg-light"&gt;
&lt;p class="mb-1 small text-muted"&gt;観点&lt;/p&gt;
&lt;h6 class="fw-bold mb-2"&gt;文章レベル&lt;/h6&gt;
&lt;p class="mb-2 small"&gt;学年が上がるにつれ、内容・語彙ともに急に難しく感じる単元が出てくる。&lt;/p&gt;
&lt;p class="mb-1 small text-muted"&gt;意識したいこと&lt;/p&gt;
&lt;ul class="mb-0 ps-3 small"&gt;
&lt;li&gt;「分からない＝才能不足」ではない&lt;/li&gt;
&lt;li&gt;難しい単元は&lt;strong&gt;読み方のナビ&lt;/strong&gt;を重視する&lt;/li&gt;
&lt;/ul&gt;
&lt;/div&gt;
&lt;/div&gt;
&lt;/div&gt;
&lt;p&gt;&lt;!-- ★ カードここまで --&gt;&lt;/p&gt;
&lt;p class="small mt-3 mb-0"&gt;こうした特徴をふまえると、予習シリーズ国語は、&lt;br /&gt;
&lt;strong&gt;「すべてを完璧にやる」テキストではなく、「取捨選択しながら使い倒す」テキスト&lt;/strong&gt;&lt;br /&gt;
として付き合うのが現実的です。&lt;/p&gt;
&lt;/div&gt;
&lt;/div&gt;
&lt;/section&gt;
&lt;p&gt;&lt;!-- Section 2 --&gt;&lt;/p&gt;
&lt;section id="section2" class="mb-4"&gt;
&lt;div class="card shadow-sm border-0"&gt;
&lt;div class="card-header text-white py-2" style="background: linear-gradient(135deg, #00695c, #00897b);"&gt;
&lt;h2 class="h6 mb-0"&gt;2. 授業前・授業中・授業後の役割分担&lt;/h2&gt;
&lt;/div&gt;
&lt;div class="card-body"&gt;
&lt;p class="small"&gt;「宿題をやりっぱなし」にしてしまう大きな原因は、&lt;strong&gt;授業前・授業中・授業後の役割が曖昧&lt;/strong&gt;なことです。&lt;br /&gt;
ここでは、それぞれの時間帯に&lt;strong&gt;最低限やること・やらなくてよいこと&lt;/strong&gt;を整理します。&lt;/p&gt;
&lt;p&gt;&lt;!-- 2-1 予習：カード型 --&gt;&lt;/p&gt;
&lt;h3 class="h6 mt-3"&gt;2-1. 予習：最低限ここだけはやる&lt;/h3&gt;
&lt;div class="row g-3 mb-3"&gt;
&lt;p&gt;&lt;!-- 本文を通して読む --&gt;&lt;/p&gt;
&lt;div class="col-md-4"&gt;
&lt;div class="border rounded-3 p-3 h-100 bg-light"&gt;
&lt;h6 class="fw-bold small mb-2"&gt;本文を通して読む&lt;/h6&gt;
&lt;p class="small mb-1 text-muted"&gt;内容&lt;/p&gt;
&lt;p class="small mb-2"&gt;音読または黙読で1回。意味が分かりにくくても最後まで読む。&lt;/p&gt;
&lt;p class="small mb-1 text-muted"&gt;時間目安&lt;/p&gt;
&lt;p class="small mb-2"&gt;10〜15分&lt;/p&gt;
&lt;p class="small mb-1 text-muted"&gt;ポイント&lt;/p&gt;
&lt;ul class="small mb-0 ps-3"&gt;
&lt;li&gt;「全体の雰囲気」をつかむ&lt;/li&gt;
&lt;li&gt;分からない語に印をつける&lt;/li&gt;
&lt;/ul&gt;
&lt;/div&gt;
&lt;/div&gt;
&lt;p&gt;&lt;!-- 設問をざっと眺める --&gt;&lt;/p&gt;
&lt;div class="col-md-4"&gt;
&lt;div class="border rounded-3 p-3 h-100 bg-light"&gt;
&lt;h6 class="fw-bold small mb-2"&gt;設問をざっと眺める&lt;/h6&gt;
&lt;p class="small mb-1 text-muted"&gt;内容&lt;/p&gt;
&lt;p class="small mb-2"&gt;どんな種類の問題があるかを確認（記述・抜き出し・選択など）。&lt;/p&gt;
&lt;p class="small mb-1 text-muted"&gt;時間目安&lt;/p&gt;
&lt;p class="small mb-2"&gt;5分&lt;/p&gt;
&lt;p class="small mb-1 text-muted"&gt;ポイント&lt;/p&gt;
&lt;ul class="small mb-0 ps-3"&gt;
&lt;li&gt;「どこが大事か」の目安になる&lt;/li&gt;
&lt;li&gt;難しそうな問題に☆マーク&lt;/li&gt;
&lt;/ul&gt;
&lt;/div&gt;
&lt;/div&gt;
&lt;p&gt;&lt;!-- 語句・漢字をチェック --&gt;&lt;/p&gt;
&lt;div class="col-md-4"&gt;
&lt;div class="border rounded-3 p-3 h-100 bg-light"&gt;
&lt;h6 class="fw-bold small mb-2"&gt;語句・漢字をチェック&lt;/h6&gt;
&lt;p class="small mb-1 text-muted"&gt;内容&lt;/p&gt;
&lt;p class="small mb-2"&gt;明らかに知らない語・読めない漢字にマーカーで印をつけておく。&lt;/p&gt;
&lt;p class="small mb-1 text-muted"&gt;時間目安&lt;/p&gt;
&lt;p class="small mb-2"&gt;5〜10分&lt;/p&gt;
&lt;p class="small mb-1 text-muted"&gt;ポイント&lt;/p&gt;
&lt;ul class="small mb-0 ps-3"&gt;
&lt;li&gt;すべてを調べ切らなくてもOK&lt;/li&gt;
&lt;li&gt;授業で聞く準備をしておく&lt;/li&gt;
&lt;/ul&gt;
&lt;/div&gt;
&lt;/div&gt;
&lt;/div&gt;
&lt;div class="alert alert-warning small" role="alert"&gt;&lt;strong&gt;やらなくてよいこと：&lt;/strong&gt;予習の段階で「すべての問題を完全に解いておく」必要はありません。&lt;br /&gt;
特に記述問題は、授業で&lt;strong&gt;考え方の筋道&lt;/strong&gt;を学ぶほうが効率的です。&lt;/div&gt;
&lt;p&gt;&lt;!-- 2-2 授業中 --&gt;&lt;/p&gt;
&lt;h3 class="h6 mt-3"&gt;2-2. 授業中：板書よりも意識したいポイント&lt;/h3&gt;
&lt;p class="small"&gt;授業中は、ノートをきれいに取ることよりも、&lt;strong&gt;「なぜそう考えるのか」&lt;/strong&gt;という&lt;br /&gt;
思考の流れをつかむことを優先しましょう。&lt;/p&gt;
&lt;div class="row g-3 mb-3"&gt;
&lt;div class="col-md-4"&gt;
&lt;div class="card h-100 border-start border-4 border-primary"&gt;
&lt;div class="card-body p-3"&gt;
&lt;h6 class="fw-bold small"&gt;① 解説の「最初の一言」をメモする&lt;/h6&gt;
&lt;p class="mb-0 small"&gt;先生が解説の冒頭で言う「ここがポイント」「この段落では〜」といった言葉は、&lt;br /&gt;
&lt;strong&gt;設問の方向性&lt;/strong&gt;を示すヒントです。&lt;/p&gt;
&lt;/div&gt;
&lt;/div&gt;
&lt;/div&gt;
&lt;div class="col-md-4"&gt;
&lt;div class="card h-100 border-start border-4 border-success"&gt;
&lt;div class="card-body p-3"&gt;
&lt;h6 class="fw-bold small"&gt;② 根拠箇所に線・印をつける&lt;/h6&gt;
&lt;p class="mb-0 small"&gt;解説で「ここが根拠」と示された部分には、&lt;strong&gt;二重線やマーカー&lt;/strong&gt;を入れておき、&lt;br /&gt;
後で見返したときに一目で分かるようにします。&lt;/p&gt;
&lt;/div&gt;
&lt;/div&gt;
&lt;/div&gt;
&lt;div class="col-md-4"&gt;
&lt;div class="card h-100 border-start border-4 border-info"&gt;
&lt;div class="card-body p-3"&gt;
&lt;h6 class="fw-bold small"&gt;③ 自分の答えとの違いを書く&lt;/h6&gt;
&lt;p class="mb-0 small"&gt;正答だけでなく、「自分の答えとどこが違うのか」を一言メモすることで、&lt;br /&gt;
&lt;strong&gt;次回の記述改善&lt;/strong&gt;につながります。&lt;/p&gt;
&lt;/div&gt;
&lt;/div&gt;
&lt;/div&gt;
&lt;/div&gt;
&lt;p&gt;&lt;!-- 2-3 復習 --&gt;&lt;/p&gt;
&lt;h3 class="h6 mt-3"&gt;2-3. 復習：もう一度見るべき問題・やらなくてよい復習&lt;/h3&gt;
&lt;p class="small"&gt;復習は「全部やり直す」必要はありません。&lt;br /&gt;
&lt;strong&gt;成績に効きやすい部分&lt;/strong&gt;に絞って取り組みましょう。&lt;/p&gt;
&lt;div class="table-responsive mb-0"&gt;
&lt;table class="table table-striped table-hover align-middle"&gt;
&lt;thead style="background-color: #fff3e0;"&gt;
&lt;tr class="text-center"&gt;
&lt;th scope="col"&gt;もう一度見るべき問題&lt;/th&gt;
&lt;th scope="col"&gt;理由&lt;/th&gt;
&lt;th scope="col"&gt;やらなくてよい復習&lt;/th&gt;
&lt;/tr&gt;
&lt;/thead&gt;
&lt;tbody&gt;
&lt;tr&gt;
&lt;td&gt;×をもらった記述問題&lt;/td&gt;
&lt;td&gt;書き方・根拠の取り方を改善しやすい。「伸びしろ」が大きい。&lt;/td&gt;
&lt;td&gt;すでに2〜3回正解している語句・漢字の機械的な反復&lt;/td&gt;
&lt;/tr&gt;
&lt;tr&gt;
&lt;td&gt;本文の読み違いがあった設問&lt;/td&gt;
&lt;td&gt;本文の読み方そのものを修正できる。&lt;/td&gt;
&lt;td&gt;細かい知識問題で、志望校の傾向と明らかに異なるもの&lt;/td&gt;
&lt;/tr&gt;
&lt;tr&gt;
&lt;td&gt;本文の構造を問う設問（段落構成・要旨など）&lt;/td&gt;
&lt;td&gt;長文全体をつかむ力につながり、他の問題にも波及効果がある。&lt;/td&gt;
&lt;td&gt;全く同じ形式が入試でほぼ出ない特殊な設問&lt;/td&gt;
&lt;/tr&gt;
&lt;/tbody&gt;
&lt;/table&gt;
&lt;/div&gt;
&lt;/div&gt;
&lt;/div&gt;
&lt;/section&gt;
&lt;p&gt;&lt;!-- Section 3 --&gt;&lt;/p&gt;
&lt;section id="section3" class="mb-4"&gt;
&lt;div class="card shadow-sm border-0"&gt;
&lt;div class="card-header text-white py-2" style="background: linear-gradient(135deg, #5e35b1, #00897b);"&gt;
&lt;h2 class="h6 mb-0"&gt;3. 記述・語彙・文法それぞれの活かし方&lt;/h2&gt;
&lt;/div&gt;
&lt;div class="card-body"&gt;
&lt;p class="small"&gt;予習シリーズ国語には、「長文問題」「語句・漢字」「文法・知識」など、さまざまな要素が詰まっています。&lt;br /&gt;
ここでは、特に成績に直結しやすい&lt;strong&gt;記述・語彙・文法&lt;/strong&gt;の活かし方をまとめます。&lt;/p&gt;
&lt;h3 class="h6 mt-2"&gt;3-1. 記述問題：答案の「書き方」を意識する&lt;/h3&gt;
&lt;ul class="mb-3 ps-3 small"&gt;
&lt;li&gt;最初のうちは&lt;strong&gt;「自分の答案」より「模範解答の書き方」&lt;/strong&gt;に注目する&lt;/li&gt;
&lt;li&gt;「誰が」「何をして」「その結果どうなったか」を整理して書く&lt;/li&gt;
&lt;li&gt;本文のどの言葉を使っているかに印をつけて、&lt;strong&gt;根拠と答案のつながり&lt;/strong&gt;を確認する&lt;/li&gt;
&lt;/ul&gt;
&lt;div class="alert alert-secondary small" role="alert"&gt;&lt;strong&gt;おすすめ復習法：&lt;/strong&gt;&lt;br /&gt;
1回分の記述でいいので、&lt;strong&gt;「もう一度、自力で書き直す」&lt;/strong&gt;時間をとる。&lt;br /&gt;
「直しを書き写すだけ」で終わらせないことが、記述力アップの近道です。&lt;/div&gt;
&lt;h3 class="h6 mt-3"&gt;3-2. 語彙・漢字：予習シリーズを「確認用」として使う&lt;/h3&gt;
&lt;ul class="mb-3 ps-3 small"&gt;
&lt;li&gt;語彙・漢字ページを&lt;strong&gt;「覚える場所」ではなく「抜けを確認する場所」&lt;/strong&gt;と考える&lt;/li&gt;
&lt;li&gt;分からなかった語にはチェックマークをつけ、&lt;strong&gt;別ノートや単語カード&lt;/strong&gt;に集約する&lt;/li&gt;
&lt;li&gt;テスト前は、チェックの入った語だけを重点的に見直す&lt;/li&gt;
&lt;/ul&gt;
&lt;h3 class="h6 mt-3"&gt;3-3. 文法・知識：苦手なら「最低限ライン」を決める&lt;/h3&gt;
&lt;ul class="mb-0 ps-3 small"&gt;
&lt;li&gt;すべての文法事項を完璧にする必要はない&lt;/li&gt;
&lt;li&gt;まずは&lt;strong&gt;「主語・述語」「指示語」「接続語」「要旨」&lt;/strong&gt;など、&lt;br /&gt;
読解に直結する分野を優先&lt;/li&gt;
&lt;li&gt;苦手分野は、予習シリーズとは別に&lt;strong&gt;薄めの問題集&lt;/strong&gt;で整理するのも有効&lt;/li&gt;
&lt;/ul&gt;
&lt;/div&gt;
&lt;/div&gt;
&lt;/section&gt;
&lt;p&gt;&lt;!-- Section 4 --&gt;&lt;/p&gt;
&lt;section id="section4" class="mb-4"&gt;
&lt;div class="card shadow-sm border-0"&gt;
&lt;div class="card-header text-white py-2" style="background: linear-gradient(135deg, #1e88e5, #00897b);"&gt;
&lt;h2 class="h6 mb-0"&gt;4. テスト前に「どこを見返すか」のチェックリスト&lt;/h2&gt;
&lt;/div&gt;
&lt;div class="card-body"&gt;
&lt;p class="small"&gt;テスト前に「何を見返すか」が決まっていると、&lt;strong&gt;迷う時間が減り、集中して復習&lt;/strong&gt;できます。&lt;br /&gt;
以下のチェックリストを参考に、「我が家のルール」を作ってみてください。&lt;/p&gt;
&lt;div class="table-responsive mb-0"&gt;
&lt;table class="table table-bordered table-hover align-middle"&gt;
&lt;thead style="background-color: #e3f2fd;"&gt;
&lt;tr class="text-center"&gt;
&lt;th scope="col"&gt;✔&lt;/th&gt;
&lt;th scope="col"&gt;チェック項目&lt;/th&gt;
&lt;th scope="col"&gt;具体的な内容&lt;/th&gt;
&lt;/tr&gt;
&lt;/thead&gt;
&lt;tbody&gt;
&lt;tr&gt;
&lt;td class="text-center align-middle"&gt;□&lt;/td&gt;
&lt;td&gt;前回までに間違えた記述問題&lt;/td&gt;
&lt;td&gt;自分の答案と模範解答を見比べ、「足りなかった情報」にマーカーを引く。&lt;/td&gt;
&lt;/tr&gt;
&lt;tr&gt;
&lt;td class="text-center align-middle"&gt;□&lt;/td&gt;
&lt;td&gt;本文の構造（段落ごとの役割）&lt;/td&gt;
&lt;td&gt;段落ごとに「何が書いてあるか」を一言メモしたノート・テキストを見返す。&lt;/td&gt;
&lt;/tr&gt;
&lt;tr&gt;
&lt;td class="text-center align-middle"&gt;□&lt;/td&gt;
&lt;td&gt;チェックのついた語彙・漢字&lt;/td&gt;
&lt;td&gt;予習シリーズの語句ページや単語カードで、×や△が付いている語だけを確認。&lt;/td&gt;
&lt;/tr&gt;
&lt;tr&gt;
&lt;td class="text-center align-middle"&gt;□&lt;/td&gt;
&lt;td&gt;指示語・接続語の問題&lt;/td&gt;
&lt;td&gt;「これ・それ・しかし・だから」などが問われた設問を中心に復習する。&lt;/td&gt;
&lt;/tr&gt;
&lt;tr&gt;
&lt;td class="text-center align-middle"&gt;□&lt;/td&gt;
&lt;td&gt;苦手な設問パターン&lt;/td&gt;
&lt;td&gt;「心情の変化」「理由説明」など、自分が苦手なパターンに絞って見直す。&lt;/td&gt;
&lt;/tr&gt;
&lt;/tbody&gt;
&lt;/table&gt;
&lt;/div&gt;
&lt;p class="small mt-2 mb-0"&gt;チェックリストをすべて埋めることが目的ではありません。&lt;br /&gt;
&lt;strong&gt;「今回はこの3つだけはやる」&lt;/strong&gt;と決めて、確実に実行するほうが、結果的に力になります。&lt;/p&gt;
&lt;/div&gt;
&lt;/div&gt;
&lt;/section&gt;
&lt;p&gt;&lt;!-- Section 5 --&gt;&lt;/p&gt;
&lt;section id="section5" class="mb-4"&gt;
&lt;div class="card shadow-sm border-0"&gt;
&lt;div class="card-header text-white py-2" style="background: linear-gradient(135deg, #00897b, #00695c);"&gt;
&lt;h2 class="h6 mb-0"&gt;5. 予習シリーズだけに頼りすぎないための補助&lt;/h2&gt;
&lt;/div&gt;
&lt;div class="card-body"&gt;
&lt;p class="small"&gt;予習シリーズは優れた教材ですが、&lt;strong&gt;これ1冊だけで「国語力のすべて」をまかなうことはできません&lt;/strong&gt;。&lt;br /&gt;
特に、読書量・語彙量・入試問題への慣れは、別のルートから補っていく必要があります。&lt;/p&gt;
&lt;h3 class="h6 mt-2"&gt;5-1. 読書：量よりも「ジャンルの幅」を意識&lt;/h3&gt;
&lt;ul class="mb-3 ps-3 small"&gt;
&lt;li&gt;物語文だけでなく、&lt;strong&gt;エッセイ・説明文・評論調&lt;/strong&gt;の読み物も混ぜる&lt;/li&gt;
&lt;li&gt;予習シリーズで扱われるテーマ（家族・自然・科学・歴史など）に近い本を選ぶ&lt;/li&gt;
&lt;li&gt;「面白かったところ」「よく分からなかったところ」を一言メモしておくと、読解に生きる&lt;/li&gt;
&lt;/ul&gt;
&lt;h3 class="h6 mt-2"&gt;5-2. 語彙：日常会話と結びつける&lt;/h3&gt;
&lt;ul class="mb-3 ps-3 small"&gt;
&lt;li&gt;予習シリーズで出てきた語を、&lt;strong&gt;日常会話やニュース&lt;/strong&gt;の中で意識して使ってみる&lt;/li&gt;
&lt;li&gt;「今日覚えた言葉」を家族で1つずつ発表する「語彙タイム」を作る&lt;/li&gt;
&lt;li&gt;語彙帳・アプリを使う場合も、予習シリーズの語と連動させると定着が早い&lt;/li&gt;
&lt;/ul&gt;
&lt;h3 class="h6 mt-2"&gt;5-3. 過去問とのつなぎ方&lt;/h3&gt;
&lt;ul class="mb-0 ps-3 small"&gt;
&lt;li&gt;予習シリーズの文章と、志望校の過去問の&lt;strong&gt;ジャンル・テーマ&lt;/strong&gt;を意識して比較する&lt;/li&gt;
&lt;li&gt;過去問で出た設問パターン（心情・要旨・指示語など）を、予習シリーズ内で探して復習する&lt;/li&gt;
&lt;li&gt;「予習シリーズで練習 → 過去問で本番に近い形で確認」という流れを作る&lt;/li&gt;
&lt;/ul&gt;
&lt;/div&gt;
&lt;/div&gt;
&lt;/section&gt;
&lt;p&gt;&lt;!-- まとめ --&gt;&lt;/p&gt;
&lt;section class="mb-4"&gt;
&lt;div class="card shadow-sm border-0"&gt;
&lt;div class="card-header bg-light py-2"&gt;
&lt;h2 class="h6 mb-0"&gt;まとめ：宿題を「こなす」から「身につく」へ&lt;/h2&gt;
&lt;/div&gt;
&lt;div class="card-body"&gt;
&lt;p class="small"&gt;予習シリーズ国語は、&lt;strong&gt;使い方さえ間違えなければ非常に強力な教材&lt;/strong&gt;です。&lt;br /&gt;
大切なのは、「全部を完璧にやろう」とするのではなく、&lt;br /&gt;
&lt;strong&gt;「どこを深く・どこを薄く」扱うかを決めておくこと&lt;/strong&gt;です。&lt;/p&gt;
&lt;ul class="mb-3 ps-3 small"&gt;
&lt;li&gt;予習シリーズの特徴（分量・設問形式・文章レベル）を理解しておく&lt;/li&gt;
&lt;li&gt;授業前・授業中・授業後で、「やること」と「やらなくてよいこと」を分ける&lt;/li&gt;
&lt;li&gt;記述・語彙・文法は、それぞれ目的に応じて使い分ける&lt;/li&gt;
&lt;li&gt;テスト前に「どこを見返すか」のチェックリストを準備しておく&lt;/li&gt;
&lt;li&gt;読書・語彙・過去問などで、予習シリーズだけでは届かない部分を補う&lt;/li&gt;
&lt;/ul&gt;
&lt;p class="small mb-0"&gt;この記事を参考に、ぜひご家庭でも&lt;strong&gt;「我が家の予習シリーズルール」&lt;/strong&gt;を作ってみてください。&lt;br /&gt;
宿題が「ただの作業」から、「合格に近づくためのトレーニング」に変わっていきます。&lt;/p&gt;
&lt;/div&gt;
&lt;/div&gt;
&lt;/section&gt;
&lt;/div&gt;
&lt;p&gt;&lt;!-- [ /.socialSet ] --&gt;&lt;/p&gt;
&lt;div class="alert alert-primary p-3 mt-4" role="alert"&gt;
&lt;p class="mb-2"&gt;&lt;strong&gt;復習サイクルが回らないまま進むと、ミスが癖になって合計点を削ります。&lt;/strong&gt;&lt;/p&gt;
&lt;p class="mb-1"&gt;復習が「やりっぱなし」のままだと、減点理由が残って部分点を取り逃し続けるミスが癖になり、合計点に跳ね返って点数が伸びない状態が続きます。&lt;/p&gt;
&lt;p class="mb-3"&gt;原因は、判断軸が定まっていないことです。&lt;/p&gt;
&lt;div class="d-grid gap-2"&gt;&lt;a class="btn btn-primary btn-lg" href="https://dokkai-labo.tokyo/kobetsuonline01/"&gt;復習の流れを答案に直結する形に変える&lt;/a&gt;&lt;br /&gt;
&lt;a class="btn btn-outline-primary btn-lg" href="https://dokkai-labo.tokyo/ct/strategy/"&gt;指導指針で修正の基準を確認する&lt;/a&gt;&lt;/div&gt;
&lt;hr class="my-3" /&gt;
&lt;div class="d-flex flex-column gap-1"&gt;&lt;a href="https://dokkai-labo.tokyo/schedule/"&gt;直近のスケジュールを見る&lt;/a&gt;&lt;br /&gt;
&lt;a href="https://dokkai-labo.tokyo/contact/"&gt;問い合わせフォーム&lt;/a&gt;&lt;br /&gt;
&lt;a href="https://dokkai-labo.tokyo/access/"&gt;教室アクセス&lt;/a&gt;&lt;br /&gt;
&lt;a href="https://dokkai-labo.tokyo/basis/"&gt;長島式読解講座Basis&lt;/a&gt;&lt;br /&gt;
&lt;a href="https://dokkai-labo.tokyo/lesson/1-1elem/"&gt;完全1対1個別指導講座中学受験&lt;/a&gt;&lt;/div&gt;
&lt;/div&gt;
&lt;section id="veu_cta-20529" class="veu_cta"&gt;
&lt;h1 class="cta_title"&gt;講座案内：ハイレベル現代文～既存の現代文教育に対するアンチテーゼ～【大学受験】&lt;/h1&gt;
&lt;div class="cta_body"&gt;
&lt;div class="cta_body_txt image_no"&gt;本講座では、あくまでも受験指導の場であることを踏まえ、答えの出し方に特化した解説をご提供いたします。&lt;/div&gt;
&lt;div class="cta_body_link"&gt;&lt;a class="btn btn-primary btn-block btn-lg" href="https://dokkai-labo.tokyo/hilevel_lec_univ_online/" target="_blank" rel="noopener"&gt;【オンライン】ハイレベル現代文～既存の現代文教育に対するアンチテーゼ～【大学受験】&lt;/a&gt;&lt;/div&gt;
&lt;/div&gt;
&lt;p&gt;&lt;!-- [ /.vkExUnit_cta_body ] --&gt;&lt;/p&gt;
&lt;/section&gt;
&lt;section class="veu_cta" id="veu_cta-20322"&gt;&lt;h1 class="cta_title"&gt;サービス案内：読解ラボ東京の「過去問解説」&lt;/h1&gt;&lt;div class="cta_body"&gt;&lt;div class="cta_body_image cta_body_image_right"&gt;&lt;a href="https://dokkai-labo.tokyo/?s=【過去問】&amp;#038;order=asc" target="_blank"&gt;&lt;/a&gt;&lt;/div&gt;&lt;div class="cta_body_txt image_exist"&gt;受験準備の最終段階で困りがちなのが過去問の扱いです。
&lt;br /&gt;全問について解説と採点基準を明示し、そのプロセスを体感してもらいます。&lt;/div&gt;&lt;div class="cta_body_link"&gt;&lt;a href="https://dokkai-labo.tokyo/?s=【過去問】&amp;#038;order=asc" class="btn btn-primary btn-block btn-lg" target="_blank"&gt;読解ラボ東京の過去問解説動画&lt;/a&gt;&lt;/div&gt;&lt;/div&gt;&lt;!-- [ /.vkExUnit_cta_body ] --&gt;&lt;/section&gt;			
------</t>
  </si>
  <si>
    <t>https://dokkai-labo.tokyo/blog/yosyu_series_05j010/</t>
  </si>
  <si>
    <t>以下のページは不自然なワードを使用しています。
これらを適切に自然な言葉に置き換えて下さい。
なお、本文の装飾や構造は絶対に変えないでください。
【対象ページURL】
https://dokkai-labo.tokyo/blog/yosyu_series_05j010/
【検出された不自然ワード】
- 迷い
- 乱れ
【本文】
------
&lt;div class="container my-4"&gt;
&lt;section class="p-3 p-md-4 mb-4 rounded-3 border bg-light"&gt;
&lt;div class="d-flex flex-column gap-2"&gt;
&lt;div class="d-flex flex-wrap align-items-center gap-2"&gt;&lt;span class="badge bg-primary"&gt;予習シリーズ&lt;/span&gt;&lt;br /&gt;
&lt;span class="badge bg-secondary"&gt;小5 上巻&lt;/span&gt;&lt;br /&gt;
&lt;span class="badge bg-dark"&gt;第10回・発展問題&lt;/span&gt;&lt;br /&gt;
&lt;span class="badge bg-info text-dark"&gt;前半：物語文&lt;/span&gt;&lt;br /&gt;
&lt;span class="badge bg-info text-dark"&gt;後半：説明文&lt;/span&gt;&lt;/div&gt;
&lt;h1 class="h3 mb-1"&gt;【解説まとめ】前半は「背景×出来事→心情」／後半は「段落役割×空欄前後」&lt;/h1&gt;
&lt;p class="mb-0"&gt;受験国語専門「読解ラボ東京」代表・長島によるライブ解説（小5 上巻 第10回・発展問題）の要点を、ご家庭で再現できる形に整理しました。&lt;br class="d-none d-md-block" /&gt;前半（物語文）は&lt;strong&gt;「何が起きているか（背景）→傍線の出来事→心情（結論）」&lt;/strong&gt;、後半（説明文）は&lt;strong&gt;「段落の役割→空欄の前後→根拠で特定」&lt;/strong&gt;することで、判断の迷いを解消します。&lt;/p&gt;
&lt;/div&gt;
&lt;/section&gt;
&lt;section id="movie" class="mb-4"&gt;
&lt;div class="d-flex align-items-center justify-content-between flex-wrap gap-2 mb-2"&gt;
&lt;h2 class="h4 mb-0"&gt;解説動画（ライブ配信）&lt;/h2&gt;
&lt;p&gt;&lt;small class="text-muted"&gt;※自動文字起こしのため、固有名詞や表現に揺れがある場合があります。&lt;/small&gt;&lt;/p&gt;
&lt;/div&gt;
&lt;div class="row g-3"&gt;
&lt;div class="col-12 col-lg-6"&gt;
&lt;div class="p-2 rounded-3 border bg-white h-100"&gt;
&lt;div class="d-flex align-items-center justify-content-between gap-2 mb-2"&gt;
&lt;div class="fw-bold"&gt;前半：第一問（物語文）&lt;/div&gt;
&lt;/div&gt;
&lt;div class="ratio ratio-16x9 embed-responsive embed-responsive-16by9 rounded-3 border overflow-hidden"&gt;&lt;iframe class="embed-responsive-item" title="予習シリーズ 小5 上巻 第10回（前半）発展問題 解説（読解ラボ東京）" src="https://www.youtube.com/embed/LAWTNxmmFoA" allowfullscreen="allowfullscreen"&gt;&lt;/iframe&gt;&lt;/div&gt;
&lt;/div&gt;
&lt;/div&gt;
&lt;div class="col-12 col-lg-6"&gt;
&lt;div class="p-2 rounded-3 border bg-white h-100"&gt;
&lt;div class="d-flex align-items-center justify-content-between gap-2 mb-2"&gt;
&lt;div class="fw-bold"&gt;後半：第二問（説明文）&lt;/div&gt;
&lt;/div&gt;
&lt;div class="ratio ratio-16x9 embed-responsive embed-responsive-16by9 rounded-3 border overflow-hidden"&gt;&lt;iframe class="embed-responsive-item" title="予習シリーズ 小5 上巻 第10回（後半）発展問題 解説（読解ラボ東京）" src="https://www.youtube.com/embed/WGL1hGS4nN4" allowfullscreen="allowfullscreen"&gt;&lt;/iframe&gt;&lt;/div&gt;
&lt;/div&gt;
&lt;/div&gt;
&lt;/div&gt;
&lt;/section&gt;
&lt;section id="toc" class="mb-4"&gt;
&lt;h2 class="h4"&gt;目次&lt;/h2&gt;
&lt;div class="row g-3"&gt;
&lt;div class="col-12 col-md-6"&gt;
&lt;div class="list-group"&gt;&lt;a class="list-group-item list-group-item-action" href="#core-story"&gt;1. 前半（物語文）の核：背景×出来事→心情&lt;/a&gt;&lt;br /&gt;
&lt;a class="list-group-item list-group-item-action" href="#story-cards"&gt;2. 前半（物語文）問題別ポイント&lt;/a&gt;&lt;br /&gt;
&lt;a class="list-group-item list-group-item-action" href="#core-explain"&gt;3. 後半（説明文）の核：段落役割×空欄前後&lt;/a&gt;&lt;/div&gt;
&lt;/div&gt;
&lt;div class="col-12 col-md-6"&gt;
&lt;div class="list-group"&gt;&lt;a class="list-group-item list-group-item-action" href="#explain-cards"&gt;4. 後半（説明文）問題別ポイント&lt;/a&gt;&lt;br /&gt;
&lt;a class="list-group-item list-group-item-action" href="#homework"&gt;5. 家庭学習の回し方（再現方法）&lt;/a&gt;&lt;br /&gt;
&lt;a class="list-group-item list-group-item-action" href="#faq"&gt;6. よくあるつまずき&lt;/a&gt;&lt;br /&gt;
&lt;a class="list-group-item list-group-item-action" href="#cta"&gt;7. 個別指導のご案内&lt;/a&gt;&lt;/div&gt;
&lt;/div&gt;
&lt;/div&gt;
&lt;/section&gt;
&lt;section id="core-story" class="mb-4"&gt;
&lt;h2 class="h4"&gt;1. 前半（物語文）の核：背景 × 出来事 → 心情（気持ちは最後に導き出す）&lt;/h2&gt;
&lt;div class="row g-3"&gt;
&lt;div class="col-12 col-md-6"&gt;
&lt;div class="card border-0 shadow-sm h-100"&gt;
&lt;div class="card-body"&gt;
&lt;h3 class="h6 mb-2"&gt;今回の「背景」（最重要）&lt;/h3&gt;
&lt;ul class="mb-0"&gt;
&lt;li&gt;&lt;strong&gt;朱里&lt;/strong&gt;は、&lt;strong&gt;莉緒&lt;/strong&gt;が踏切に向かうのを止めたい（＝自殺をさせたくない）&lt;/li&gt;
&lt;li&gt;この背景が分かると、傍線の行動や言葉が&lt;strong&gt;全部つながって&lt;/strong&gt;読める&lt;/li&gt;
&lt;li&gt;心情は「当てる」ではなく、&lt;strong&gt;背景＋出来事で論理的に導く&lt;/strong&gt;&lt;/li&gt;
&lt;/ul&gt;
&lt;/div&gt;
&lt;/div&gt;
&lt;/div&gt;
&lt;div class="col-12 col-md-6"&gt;
&lt;div class="card border-0 shadow-sm h-100"&gt;
&lt;div class="card-body"&gt;
&lt;h3 class="h6 mb-2"&gt;解法プロセス（再現用テンプレ）&lt;/h3&gt;
&lt;div class="small"&gt;
&lt;div class="d-flex gap-2 mb-1"&gt;&lt;span class="badge bg-secondary"&gt;背景&lt;/span&gt;&lt;br /&gt;
止めたい／守りたい／離れたくない&lt;/div&gt;
&lt;div class="d-flex gap-2 mb-1"&gt;&lt;span class="badge bg-secondary"&gt;出来事&lt;/span&gt;&lt;br /&gt;
傍線の行動・発言（例：抱きしめる／質問を重ねる）&lt;/div&gt;
&lt;div class="d-flex gap-2"&gt;&lt;span class="badge bg-primary"&gt;心情&lt;/span&gt;&lt;br /&gt;
&lt;strong&gt;恐れ・焦り・安堵&lt;/strong&gt;など、背景から自然に着地&lt;/div&gt;
&lt;/div&gt;
&lt;/div&gt;
&lt;/div&gt;
&lt;/div&gt;
&lt;/div&gt;
&lt;div class="alert alert-info mt-3 mb-0"&gt;&lt;strong&gt;ポイント：&lt;/strong&gt;「心情語」を探しにいかず、まず&lt;strong&gt;何を止めたいのか（背景）&lt;/strong&gt;を明らかにさせる。すると、傍線の出来事が&lt;strong&gt;目的に沿った動き&lt;/strong&gt;として読めます。&lt;/div&gt;
&lt;/section&gt;
&lt;section id="story-cards" class="mb-4"&gt;
&lt;div class="d-flex align-items-center justify-content-between flex-wrap gap-2 mb-3"&gt;
&lt;h2 class="h4 mb-0"&gt;2. 前半（物語文）問題別ポイント（2列カード）&lt;/h2&gt;
&lt;p&gt;&lt;span class="badge bg-info text-dark"&gt;第一問&lt;/span&gt;&lt;/p&gt;
&lt;/div&gt;
&lt;div class="row g-3"&gt;
&lt;div class="col-12 col-md-6"&gt;
&lt;div class="card border-0 shadow-sm h-100"&gt;
&lt;div class="card-body"&gt;
&lt;div class="d-flex justify-content-between align-items-start gap-2"&gt;
&lt;h3 class="h5 mb-2"&gt;問三：傍線②「俺ももう大人だ」&lt;/h3&gt;
&lt;p&gt;&lt;span class="badge bg-secondary"&gt;心情&lt;/span&gt;&lt;/p&gt;
&lt;/div&gt;
&lt;ul class="mb-0"&gt;
&lt;li&gt;&lt;strong&gt;背景&lt;/strong&gt;：莉緒を止めたい／子ども扱いすると離れる&lt;/li&gt;
&lt;li&gt;&lt;strong&gt;出来事&lt;/strong&gt;：「大人だ」と言い切って主導権を取る&lt;/li&gt;
&lt;li&gt;&lt;strong&gt;着地&lt;/strong&gt;：止めるために&lt;strong&gt;強く出る&lt;/strong&gt;（引き留めの姿勢）&lt;/li&gt;
&lt;/ul&gt;
&lt;/div&gt;
&lt;/div&gt;
&lt;/div&gt;
&lt;div class="col-12 col-md-6"&gt;
&lt;div class="card border-0 shadow-sm h-100"&gt;
&lt;div class="card-body"&gt;
&lt;div class="d-flex justify-content-between align-items-start gap-2"&gt;
&lt;h3 class="h5 mb-2"&gt;問四：傍線③「私達の物語のその先を語った」理由&lt;/h3&gt;
&lt;p&gt;&lt;span class="badge bg-primary"&gt;抜き出し&lt;/span&gt;&lt;/p&gt;
&lt;/div&gt;
&lt;ul class="mb-0"&gt;
&lt;li&gt;&lt;strong&gt;背景&lt;/strong&gt;：莉緒に「先」を渡して踏切へ行かせない&lt;/li&gt;
&lt;li&gt;&lt;strong&gt;出来事&lt;/strong&gt;：赤ずきん・リボンの物語で「大人になった先」を見せる&lt;/li&gt;
&lt;li&gt;&lt;strong&gt;狙い&lt;/strong&gt;：今で終わらせず、&lt;strong&gt;未来へ繋ぐ&lt;/strong&gt;&lt;/li&gt;
&lt;/ul&gt;
&lt;/div&gt;
&lt;/div&gt;
&lt;/div&gt;
&lt;div class="col-12 col-md-6"&gt;
&lt;div class="card border-0 shadow-sm h-100"&gt;
&lt;div class="card-body"&gt;
&lt;div class="d-flex justify-content-between align-items-start gap-2"&gt;
&lt;h3 class="h5 mb-2"&gt;問五：傍線④「ふわっと背中を押してくれた」&lt;/h3&gt;
&lt;p&gt;&lt;span class="badge bg-secondary"&gt;心情&lt;/span&gt;&lt;/p&gt;
&lt;/div&gt;
&lt;ul class="mb-0"&gt;
&lt;li&gt;&lt;strong&gt;背景&lt;/strong&gt;：止めたいが、押さえつけると逆効果&lt;/li&gt;
&lt;li&gt;&lt;strong&gt;出来事&lt;/strong&gt;：直接止めるより「軽く背中を押す」&lt;/li&gt;
&lt;li&gt;&lt;strong&gt;着地&lt;/strong&gt;：相手の選択に見せつつ、&lt;strong&gt;方向を変える&lt;/strong&gt;&lt;/li&gt;
&lt;/ul&gt;
&lt;/div&gt;
&lt;/div&gt;
&lt;/div&gt;
&lt;div class="col-12 col-md-6"&gt;
&lt;div class="card border-0 shadow-sm h-100"&gt;
&lt;div class="card-body"&gt;
&lt;div class="d-flex justify-content-between align-items-start gap-2"&gt;
&lt;h3 class="h5 mb-2"&gt;問六：傍線⑤「質問を抱きしめるように」&lt;/h3&gt;
&lt;p&gt;&lt;span class="badge bg-success text-dark"&gt;比喩&lt;/span&gt;&lt;/p&gt;
&lt;/div&gt;
&lt;ul class="mb-0"&gt;
&lt;li&gt;&lt;strong&gt;背景&lt;/strong&gt;：逃がしたくない／踏切に向かわせたくない&lt;/li&gt;
&lt;li&gt;&lt;strong&gt;出来事&lt;/strong&gt;：質問を連打して「今ここ」に留める&lt;/li&gt;
&lt;li&gt;&lt;strong&gt;着地&lt;/strong&gt;：「抱きしめる」＝&lt;strong&gt;繋ぎ止める&lt;/strong&gt;&lt;/li&gt;
&lt;/ul&gt;
&lt;/div&gt;
&lt;/div&gt;
&lt;/div&gt;
&lt;div class="col-12 col-md-6"&gt;
&lt;div class="card border-0 shadow-sm h-100"&gt;
&lt;div class="card-body"&gt;
&lt;div class="d-flex justify-content-between align-items-start gap-2"&gt;
&lt;h3 class="h5 mb-2"&gt;問七：傍線⑥「助かった」（朱里）&lt;/h3&gt;
&lt;p&gt;&lt;span class="badge bg-success text-dark"&gt;心情&lt;/span&gt;&lt;/p&gt;
&lt;/div&gt;
&lt;ul class="mb-0"&gt;
&lt;li&gt;&lt;strong&gt;背景&lt;/strong&gt;：最悪の事態（飛び込み）を恐れている&lt;/li&gt;
&lt;li&gt;&lt;strong&gt;出来事&lt;/strong&gt;：踏切を通り過ぎ、警報が鳴る（危機が遠のく）&lt;/li&gt;
&lt;li&gt;&lt;strong&gt;着地&lt;/strong&gt;：&lt;strong&gt;安堵&lt;/strong&gt;（危機をやり過ごした）&lt;/li&gt;
&lt;/ul&gt;
&lt;/div&gt;
&lt;/div&gt;
&lt;/div&gt;
&lt;div class="col-12 col-md-6"&gt;
&lt;div class="card border-0 shadow-sm h-100"&gt;
&lt;div class="card-body"&gt;
&lt;div class="d-flex justify-content-between align-items-start gap-2"&gt;
&lt;h3 class="h5 mb-2"&gt;問八：「十年したら」に反応する理由&lt;/h3&gt;
&lt;p&gt;&lt;span class="badge bg-secondary"&gt;理由&lt;/span&gt;&lt;/p&gt;
&lt;/div&gt;
&lt;ul class="mb-0"&gt;
&lt;li&gt;&lt;strong&gt;背景&lt;/strong&gt;：「先」を渡して今を終わらせない&lt;/li&gt;
&lt;li&gt;&lt;strong&gt;出来事&lt;/strong&gt;：未来の時間（10年後）を具体化する&lt;/li&gt;
&lt;li&gt;&lt;strong&gt;着地&lt;/strong&gt;：今の決断を&lt;strong&gt;相対化する&lt;/strong&gt;（視野を広げる）&lt;/li&gt;
&lt;/ul&gt;
&lt;/div&gt;
&lt;/div&gt;
&lt;/div&gt;
&lt;/div&gt;
&lt;div class="alert alert-secondary mt-3 mb-0"&gt;&lt;strong&gt;まとめ：&lt;/strong&gt;前半は「止めたい（背景）」が芯。傍線の出来事は全部、&lt;strong&gt;莉緒を繋ぎ止める動き&lt;/strong&gt;として読むと論理が破綻しません。&lt;/div&gt;
&lt;/section&gt;
&lt;section id="core-explain" class="mb-4"&gt;
&lt;h2 class="h4"&gt;3. 後半（説明文）の核：段落の役割 × 空欄の前後で「オオカミ」を特定する&lt;/h2&gt;
&lt;div class="row g-3"&gt;
&lt;div class="col-12 col-md-6"&gt;
&lt;div class="card border-0 shadow-sm h-100"&gt;
&lt;div class="card-body"&gt;
&lt;h3 class="h6 mb-2"&gt;この文章の主張（大枠）&lt;/h3&gt;
&lt;ul class="mb-0"&gt;
&lt;li&gt;「オオカミ像」は&lt;strong&gt;社会（牧畜/農業/宗教）&lt;/strong&gt;で変わる&lt;/li&gt;
&lt;li&gt;ヨーロッパでは&lt;strong&gt;悪魔&lt;/strong&gt;、日本では&lt;strong&gt;神&lt;/strong&gt;として語られることがある&lt;/li&gt;
&lt;li&gt;近代（例：明治政府の影響）で価値づけが変化する&lt;/li&gt;
&lt;/ul&gt;
&lt;/div&gt;
&lt;/div&gt;
&lt;/div&gt;
&lt;div class="col-12 col-md-6"&gt;
&lt;div class="card border-0 shadow-sm h-100"&gt;
&lt;div class="card-body"&gt;
&lt;h3 class="h6 mb-2"&gt;処理の解法（再現用）&lt;/h3&gt;
&lt;ul class="mb-0"&gt;
&lt;li&gt;&lt;strong&gt;段落の役割&lt;/strong&gt;（定義／原因／具体例／まとめ）を一言でメモ&lt;/li&gt;
&lt;li&gt;&lt;strong&gt;空欄&lt;/strong&gt;は前後1〜2文で「同じ／反対／同話題」を判定&lt;/li&gt;
&lt;li&gt;&lt;strong&gt;傍線理由&lt;/strong&gt;は「直前の条件→傍線→直後の結論」でつなぐ&lt;/li&gt;
&lt;/ul&gt;
&lt;/div&gt;
&lt;/div&gt;
&lt;/div&gt;
&lt;/div&gt;
&lt;div class="alert alert-info mt-3 mb-0"&gt;&lt;strong&gt;ポイント：&lt;/strong&gt;後半は「知識」より&lt;strong&gt;構造&lt;/strong&gt;。段落の役割と空欄前後の関係を短く書き残すだけで、選択肢を&lt;strong&gt;根拠に基づいて絞り込める&lt;/strong&gt;ようになります。&lt;/div&gt;
&lt;/section&gt;
&lt;section id="explain-cards" class="mb-4"&gt;
&lt;div class="d-flex align-items-center justify-content-between flex-wrap gap-2 mb-3"&gt;
&lt;h2 class="h4 mb-0"&gt;4. 後半（説明文）問題別ポイント（2列カード）&lt;/h2&gt;
&lt;p&gt;&lt;span class="badge bg-info text-dark"&gt;第二問&lt;/span&gt;&lt;/p&gt;
&lt;/div&gt;
&lt;div class="row g-3"&gt;
&lt;div class="col-12 col-md-6"&gt;
&lt;div class="card border-0 shadow-sm h-100"&gt;
&lt;div class="card-body"&gt;
&lt;div class="d-flex justify-content-between align-items-start gap-2"&gt;
&lt;h3 class="h5 mb-2"&gt;問一：空欄①〜③（前後で特定）&lt;/h3&gt;
&lt;p&gt;&lt;span class="badge bg-primary"&gt;空欄&lt;/span&gt;&lt;/p&gt;
&lt;/div&gt;
&lt;ul class="mb-0"&gt;
&lt;li&gt;&lt;strong&gt;空欄①&lt;/strong&gt;：ウ&lt;/li&gt;
&lt;li&gt;&lt;strong&gt;空欄②&lt;/strong&gt;：ア&lt;/li&gt;
&lt;li&gt;&lt;strong&gt;空欄③&lt;/strong&gt;：イ&lt;/li&gt;
&lt;/ul&gt;
&lt;/div&gt;
&lt;/div&gt;
&lt;/div&gt;
&lt;div class="col-12 col-md-6"&gt;
&lt;div class="card border-0 shadow-sm h-100"&gt;
&lt;div class="card-body"&gt;
&lt;div class="d-flex justify-content-between align-items-start gap-2"&gt;
&lt;h3 class="h5 mb-2"&gt;問二：傍線①「大きく分けられる」理由&lt;/h3&gt;
&lt;p&gt;&lt;span class="badge bg-secondary"&gt;理由&lt;/span&gt;&lt;/p&gt;
&lt;/div&gt;
&lt;ul class="mb-0"&gt;
&lt;li&gt;&lt;strong&gt;直前&lt;/strong&gt;：人間とオオカミは「敵同士」という側面&lt;/li&gt;
&lt;li&gt;&lt;strong&gt;直後&lt;/strong&gt;：それでも歴史の中で見方は分かれる&lt;/li&gt;
&lt;li&gt;&lt;strong&gt;着地&lt;/strong&gt;：対立の中で&lt;strong&gt;評価が二分&lt;/strong&gt;するから&lt;/li&gt;
&lt;/ul&gt;
&lt;/div&gt;
&lt;/div&gt;
&lt;/div&gt;
&lt;div class="col-12 col-md-6"&gt;
&lt;div class="card border-0 shadow-sm h-100"&gt;
&lt;div class="card-body"&gt;
&lt;div class="d-flex justify-content-between align-items-start gap-2"&gt;
&lt;h3 class="h5 mb-2"&gt;問三：波線A・B（整理語）&lt;/h3&gt;
&lt;p&gt;&lt;span class="badge bg-secondary"&gt;抜き&lt;/span&gt;&lt;/p&gt;
&lt;/div&gt;
&lt;ul class="mb-0"&gt;
&lt;li&gt;&lt;strong&gt;波線A&lt;/strong&gt;：敵として恐れられた&lt;/li&gt;
&lt;li&gt;&lt;strong&gt;波線B&lt;/strong&gt;：神として敬われた&lt;/li&gt;
&lt;/ul&gt;
&lt;/div&gt;
&lt;/div&gt;
&lt;/div&gt;
&lt;div class="col-12 col-md-6"&gt;
&lt;div class="card border-0 shadow-sm h-100"&gt;
&lt;div class="card-body"&gt;
&lt;div class="d-flex justify-content-between align-items-start gap-2"&gt;
&lt;h3 class="h5 mb-2"&gt;問四：傍線②「オオカミの評価を左右した」&lt;/h3&gt;
&lt;p&gt;&lt;span class="badge bg-secondary"&gt;理由&lt;/span&gt;&lt;/p&gt;
&lt;/div&gt;
&lt;ul class="mb-0"&gt;
&lt;li&gt;&lt;strong&gt;鍵&lt;/strong&gt;：社会の成り立ち（牧畜・酪農 vs 農業）&lt;/li&gt;
&lt;li&gt;&lt;strong&gt;具体&lt;/strong&gt;：被害の出方が違う → 価値づけが変わる&lt;/li&gt;
&lt;li&gt;&lt;strong&gt;着地&lt;/strong&gt;：評価は「性格」ではなく&lt;strong&gt;環境&lt;/strong&gt;で決まる&lt;/li&gt;
&lt;/ul&gt;
&lt;/div&gt;
&lt;/div&gt;
&lt;/div&gt;
&lt;div class="col-12 col-md-6"&gt;
&lt;div class="card border-0 shadow-sm h-100"&gt;
&lt;div class="card-body"&gt;
&lt;div class="d-flex justify-content-between align-items-start gap-2"&gt;
&lt;h3 class="h5 mb-2"&gt;問五：傍線③「悪魔として広く知られた」理由&lt;/h3&gt;
&lt;p&gt;&lt;span class="badge bg-secondary"&gt;理由&lt;/span&gt;&lt;/p&gt;
&lt;/div&gt;
&lt;ul class="mb-0"&gt;
&lt;li&gt;&lt;strong&gt;鍵&lt;/strong&gt;：ヨーロッパでは敵としての側面が強い&lt;/li&gt;
&lt;li&gt;&lt;strong&gt;具体&lt;/strong&gt;：牧畜・酪農社会で被害が「生活」に直撃&lt;/li&gt;
&lt;li&gt;&lt;strong&gt;着地&lt;/strong&gt;：「恐れ」→「悪魔化」へ繋がる&lt;/li&gt;
&lt;/ul&gt;
&lt;/div&gt;
&lt;/div&gt;
&lt;/div&gt;
&lt;div class="col-12 col-md-6"&gt;
&lt;div class="card border-0 shadow-sm h-100"&gt;
&lt;div class="card-body"&gt;
&lt;div class="d-flex justify-content-between align-items-start gap-2"&gt;
&lt;h3 class="h5 mb-2"&gt;問六：傍線④「神としても語られた」理由&lt;/h3&gt;
&lt;p&gt;&lt;span class="badge bg-secondary"&gt;理由&lt;/span&gt;&lt;/p&gt;
&lt;/div&gt;
&lt;ul class="mb-0"&gt;
&lt;li&gt;&lt;strong&gt;鍵&lt;/strong&gt;：日本では「神」扱いの文脈が成立する&lt;/li&gt;
&lt;li&gt;&lt;strong&gt;補助&lt;/strong&gt;：宗教観・山の存在・自然観が絡む&lt;/li&gt;
&lt;li&gt;&lt;strong&gt;着地&lt;/strong&gt;：同じ動物でも&lt;strong&gt;文化で位置づけが変わる&lt;/strong&gt;&lt;/li&gt;
&lt;/ul&gt;
&lt;/div&gt;
&lt;/div&gt;
&lt;/div&gt;
&lt;div class="col-12 col-md-6"&gt;
&lt;div class="card border-0 shadow-sm h-100"&gt;
&lt;div class="card-body"&gt;
&lt;div class="d-flex justify-content-between align-items-start gap-2"&gt;
&lt;h3 class="h5 mb-2"&gt;問七：傍線⑤「普及している」の理由&lt;/h3&gt;
&lt;p&gt;&lt;span class="badge bg-primary"&gt;選択&lt;/span&gt;&lt;/p&gt;
&lt;/div&gt;
&lt;ul class="mb-0"&gt;
&lt;li&gt;&lt;strong&gt;比較&lt;/strong&gt;：赤ずきん／三匹の子ブタ（欧州）&lt;/li&gt;
&lt;li&gt;&lt;strong&gt;方向&lt;/strong&gt;：恐れられる文脈が物語として広がる&lt;/li&gt;
&lt;li&gt;&lt;strong&gt;結論&lt;/strong&gt;：イ&lt;/li&gt;
&lt;/ul&gt;
&lt;/div&gt;
&lt;/div&gt;
&lt;/div&gt;
&lt;div class="col-12 col-md-6"&gt;
&lt;div class="card border-0 shadow-sm h-100"&gt;
&lt;div class="card-body"&gt;
&lt;div class="d-flex justify-content-between align-items-start gap-2"&gt;
&lt;h3 class="h5 mb-2"&gt;問八：傍線⑥「明治政府」の役割&lt;/h3&gt;
&lt;p&gt;&lt;span class="badge bg-secondary"&gt;因果&lt;/span&gt;&lt;/p&gt;
&lt;/div&gt;
&lt;ul class="mb-0"&gt;
&lt;li&gt;&lt;strong&gt;鍵&lt;/strong&gt;：近代の制度・政策が価値づけを動かす&lt;/li&gt;
&lt;li&gt;&lt;strong&gt;方向&lt;/strong&gt;：「敵」像が強まる（または整理される）&lt;/li&gt;
&lt;li&gt;&lt;strong&gt;着地&lt;/strong&gt;：評価は&lt;strong&gt;時代&lt;/strong&gt;でも変わる&lt;/li&gt;
&lt;/ul&gt;
&lt;/div&gt;
&lt;/div&gt;
&lt;/div&gt;
&lt;/div&gt;
&lt;div class="alert alert-secondary mt-3 mb-0"&gt;&lt;strong&gt;まとめ：&lt;/strong&gt;後半は「オオカミ＝怖い」で止めない。&lt;strong&gt;社会・文化・時代&lt;/strong&gt;の条件で見方が変わる、と段落構造で押さえる。&lt;/div&gt;
&lt;/section&gt;
&lt;section id="homework" class="mb-4"&gt;
&lt;h2 class="h4"&gt;5. 家庭学習の回し方（再現方法）&lt;/h2&gt;
&lt;div class="row g-3"&gt;
&lt;div class="col-12 col-md-6"&gt;
&lt;div class="card border-0 shadow-sm h-100"&gt;
&lt;div class="card-body"&gt;
&lt;h3 class="h6 mb-2"&gt;前半（物語文）：心情を導き出す5ステップ&lt;/h3&gt;
&lt;ol class="mb-0"&gt;
&lt;li&gt;傍線（出来事）に丸&lt;/li&gt;
&lt;li&gt;傍線の直前後で「何が起きてる？」を一言（背景）&lt;/li&gt;
&lt;li&gt;背景が「止めたい／守りたい／離れたくない」系か判定&lt;/li&gt;
&lt;li&gt;出来事（傍線の行動・発言）を抽出&lt;/li&gt;
&lt;li&gt;背景×出来事 → 心情を一言で置く（最後）&lt;/li&gt;
&lt;/ol&gt;
&lt;/div&gt;
&lt;/div&gt;
&lt;/div&gt;
&lt;div class="col-12 col-md-6"&gt;
&lt;div class="card border-0 shadow-sm h-100"&gt;
&lt;div class="card-body"&gt;
&lt;h3 class="h6 mb-2"&gt;後半（説明文）：段落と空欄を根拠で処理する3ステップ&lt;/h3&gt;
&lt;ol class="mb-0"&gt;
&lt;li&gt;各段落の役割を一言（定義／原因／具体例／まとめ）&lt;/li&gt;
&lt;li&gt;空欄の前後1〜2文で「同じ／反対／同話題」を判定&lt;/li&gt;
&lt;li&gt;傍線理由は「直前の条件→傍線→直後の結論」で接続&lt;/li&gt;
&lt;/ol&gt;
&lt;/div&gt;
&lt;/div&gt;
&lt;/div&gt;
&lt;/div&gt;
&lt;/section&gt;
&lt;section id="faq" class="mb-4"&gt;
&lt;h2 class="h4"&gt;6. よくあるつまずき&lt;/h2&gt;
&lt;div class="vstack gap-2"&gt;
&lt;details class="border rounded-3 bg-white shadow-sm"&gt;
&lt;summary class="d-flex align-items-center justify-content-between gap-3 p-3" style="cursor: pointer; list-style: none;"&gt;&lt;span class="fw-bold"&gt;Q. 前半で「心情語」を探してしまい、毎回解答がブレます&lt;/span&gt;&lt;br /&gt;
&lt;span class="badge bg-secondary"&gt;開く&lt;/span&gt;&lt;/summary&gt;
&lt;div class="px-3 pb-3 pt-0"&gt;
&lt;p class="mb-0"&gt;心情は最後。先に&lt;strong&gt;背景（何を止めたいのか／何が怖いのか）&lt;/strong&gt;を一言で置いてから、&lt;br /&gt;
傍線の出来事を掛け算してください。背景が言えた時点で、心情は&lt;strong&gt;かなり限定されます&lt;/strong&gt;。&lt;/p&gt;
&lt;/div&gt;
&lt;/details&gt;
&lt;details class="border rounded-3 bg-white shadow-sm"&gt;
&lt;summary class="d-flex align-items-center justify-content-between gap-3 p-3" style="cursor: pointer; list-style: none;"&gt;&lt;span class="fw-bold"&gt;Q. 後半は知識がなくて選べない気がします&lt;/span&gt;&lt;br /&gt;
&lt;span class="badge bg-secondary"&gt;開く&lt;/span&gt;&lt;/summary&gt;
&lt;div class="px-3 pb-3 pt-0"&gt;
&lt;p class="mb-0"&gt;知識より&lt;strong&gt;構造&lt;/strong&gt;です。段落の役割（定義→原因→具体例→まとめ）と、&lt;br /&gt;
空欄の前後関係（同じ／反対／同話題）で根拠が作れます。選択肢は&lt;strong&gt;本文の条件と合うか&lt;/strong&gt;で精査します。&lt;/p&gt;
&lt;/div&gt;
&lt;/details&gt;
&lt;details class="border rounded-3 bg-white shadow-sm"&gt;
&lt;summary class="d-flex align-items-center justify-content-between gap-3 p-3" style="cursor: pointer; list-style: none;"&gt;&lt;span class="fw-bold"&gt;Q. 空欄や理由問題で、本文のどこを見ればいいか判断に迷います&lt;/span&gt;&lt;br /&gt;
&lt;span class="badge bg-secondary"&gt;開く&lt;/span&gt;&lt;/summary&gt;
&lt;div class="px-3 pb-3 pt-0"&gt;
&lt;p class="mb-0"&gt;まず&lt;strong&gt;前後1〜2文&lt;/strong&gt;だけに範囲を絞ってください。&lt;br /&gt;
それでも迷うときは「段落の役割」を一言で書き、空欄が&lt;strong&gt;論理のつなぎ&lt;/strong&gt;になっているかを確認すると解法が乱れません。&lt;/p&gt;
&lt;/div&gt;
&lt;/details&gt;
&lt;/div&gt;
&lt;style&gt;
      #faq details &gt; summary::-webkit-details-marker{display:none;}&lt;br /&gt;      #faq details[open] summary .badge{background:#0d6efd !important;}&lt;br /&gt;      #faq details summary:focus{outline:none;}&lt;br /&gt;    &lt;/style&gt;
&lt;div class="alert alert-light border mt-3 mb-0"&gt;
&lt;p&gt;&amp;nbsp;&lt;/p&gt;
&lt;p&gt;&amp;nbsp;&lt;/p&gt;
&lt;/div&gt;
&lt;/section&gt;
&lt;section id="cta" class="mb-4"&gt;
&lt;div class="card border-0 shadow-sm"&gt;
&lt;div class="card-body p-3 p-md-4"&gt;
&lt;div class="row align-items-center g-3"&gt;
&lt;div class="col-12 col-md-8"&gt;
&lt;h2 class="h4 mb-2"&gt;読解ラボ東京｜前半は心情、後半は構造を「解き進め方」にする個別指導&lt;/h2&gt;
&lt;p class="mb-0"&gt;前半（物語文）は&lt;strong&gt;背景×出来事&lt;/strong&gt;で心情を特定、後半（説明文）は&lt;strong&gt;段落役割×空欄前後&lt;/strong&gt;で根拠を作る。&lt;br class="d-none d-md-block" /&gt;お子さまの答案を見ながら、「どこでズレたか」を特定し、再現できるプロセスとして1対1で指導します。&lt;/p&gt;
&lt;/div&gt;
&lt;div class="col-12 col-md-4 text-md-end"&gt;
&lt;p&gt;&lt;a class="btn btn-primary btn-lg w-100 w-md-auto" href="https://dokkai-labo.tokyo/" target="_blank" rel="noopener"&gt;&lt;br /&gt;
公式サイトを見る&lt;br /&gt;
&lt;/a&gt;&lt;/p&gt;
&lt;div class="mt-2"&gt;&lt;small class="text-muted"&gt;※お問い合わせ・受講案内は公式サイト内から。&lt;/small&gt;&lt;/div&gt;
&lt;/div&gt;
&lt;/div&gt;
&lt;/div&gt;
&lt;/div&gt;
&lt;/section&gt;
&lt;hr class="my-4" /&gt;
&lt;p class="small text-muted mb-0"&gt;本記事は、ライブ解説の要点を学習用に整理したものです（教材本文の転載はしていません）。&lt;br /&gt;
行数の参照は配信内の説明に基づきます。&lt;/p&gt;
&lt;/div&gt;
&lt;section id="veu_cta-20531" class="veu_cta"&gt;
&lt;h1 class="cta_title"&gt;講座案内：小５夏期体験講座&lt;/h1&gt;
&lt;div class="cta_body"&gt;
&lt;div class="cta_body_image cta_body_image_right"&gt;&lt;/div&gt;
&lt;div class="cta_body_txt image_exist"&gt;
&lt;p&gt;「どうやったら国語の成績が伸びるのか分からない」生徒さんから&lt;/p&gt;
&lt;p&gt;「2021年春の最難関校への受験に向けて、より高度な問題に早めに取り組んでおきたい」生徒さんまで、多くの小学生のチャレンジをお待ちしています！&lt;/p&gt;
&lt;/div&gt;
&lt;div class="cta_body_link"&gt;&lt;a class="btn btn-primary btn-block btn-lg" href="https://dokkai-labo.tokyo/summer/" target="_blank" rel="noopener"&gt;小５夏期体験講座&lt;/a&gt;&lt;/div&gt;
&lt;/div&gt;
&lt;/section&gt;
&lt;section class="veu_cta" id="veu_cta-20532"&gt;&lt;h1 class="cta_title"&gt;講座案内：小５得点力養成≪出張≫講座【中学受験】&lt;/h1&gt;&lt;div class="cta_body"&gt;&lt;div class="cta_body_image cta_body_image_right"&gt;&lt;a href="https://dokkai-labo.tokyo/tokuten_fifth/" target="_blank"&gt;&lt;/a&gt;&lt;/div&gt;&lt;div class="cta_body_txt image_exist"&gt;国語学習に関するお悩み・課題をお持ちの生徒さんに向けて、
&lt;br /&gt;【関東一円の各会場】で実施される【１ヶ月完成】の講座です。&lt;/div&gt;&lt;div class="cta_body_link"&gt;&lt;a href="https://dokkai-labo.tokyo/tokuten_fifth/" class="btn btn-primary btn-block btn-lg" target="_blank"&gt;小５得点力養成≪出張≫講座【中学受験】&lt;/a&gt;&lt;/div&gt;&lt;/div&gt;&lt;!-- [ /.vkExUnit_cta_body ] --&gt;&lt;/section&gt;			
------</t>
  </si>
  <si>
    <t>https://dokkai-labo.tokyo/blog/yosyu_series_05j013/</t>
  </si>
  <si>
    <t>以下のページは不自然なワードを使用しています。
これらを適切に自然な言葉に置き換えて下さい。
なお、本文の装飾や構造は絶対に変えないでください。
【対象ページURL】
https://dokkai-labo.tokyo/blog/yosyu_series_05j013/
【検出された不自然ワード】
- 型
- 手順
【本文】
------
&lt;div class="container my-4"&gt;
&lt;section class="p-3 p-md-4 mb-4 rounded-3 border bg-light"&gt;
&lt;div class="d-flex flex-column gap-2"&gt;
&lt;div class="d-flex flex-wrap align-items-center gap-2"&gt;
&lt;span class="badge bg-primary"&gt;予習シリーズ&lt;/span&gt;&lt;br /&gt;
&lt;span class="badge bg-secondary"&gt;小5 上巻&lt;/span&gt;&lt;br /&gt;
&lt;span class="badge bg-dark"&gt;第13回・発展問題&lt;/span&gt;&lt;br /&gt;
&lt;span class="badge bg-info text-dark"&gt;論説文&lt;/span&gt;
&lt;/div&gt;
&lt;h1 class="h3 mb-1"&gt;【解説まとめ】異質な存在と「境界の内と外」の精神構造&lt;/h1&gt;
&lt;p class="mb-0"&gt;受験国語専門「読解ラボ東京」代表・長島によるライブ解説（小5 上巻 第13回・発展問題）の要点を整理しました。&lt;br class="d-none d-md-block" /&gt;&lt;br /&gt;
今回の核は、農耕社会から始まった&lt;strong&gt;「所有の精神（境界の意識）」&lt;/strong&gt;と、他者を通じて自分を定義する&lt;strong&gt;「連帯の感覚」&lt;/strong&gt;の理解です。&lt;/p&gt;
&lt;/div&gt;
&lt;/section&gt;
&lt;section id="movie" class="mb-4"&gt;
&lt;div class="d-flex align-items-center justify-content-between flex-wrap gap-2 mb-2"&gt;
&lt;h2 class="h4 mb-0"&gt;解説動画（ライブ配信）&lt;/h2&gt;
&lt;p&gt;&lt;small class="text-muted"&gt;※自動文字起こしのため、固有名詞や表現に揺れがある場合があります。&lt;/small&gt;
&lt;/div&gt;
&lt;div class="row g-3"&gt;
&lt;div class="col-12"&gt;
&lt;div class="p-2 rounded-3 border bg-white h-100"&gt;
&lt;div class="d-flex align-items-center justify-content-between gap-2 mb-2"&gt;
&lt;div class="fw-bold"&gt;第13回：発展問題（143〜145ページ 徹底解説）&lt;/div&gt;
&lt;/div&gt;
&lt;div class="ratio ratio-16x9 embed-responsive embed-responsive-16by9 rounded-3 border overflow-hidden shadow-sm"&gt;
&lt;iframe class="embed-responsive-item" title="予習シリーズ 小5 上巻 第13回 解説（読解ラボ東京）" src="https://www.youtube.com/embed/8Wj84GlsxiY" allowfullscreen="allowfullscreen"&gt;&lt;/iframe&gt;
&lt;/div&gt;
&lt;/div&gt;
&lt;/div&gt;
&lt;/div&gt;
&lt;/section&gt;
&lt;section id="toc" class="mb-4"&gt;
&lt;h2 class="h4"&gt;目次&lt;/h2&gt;
&lt;div class="row g-3"&gt;
&lt;div class="col-12 col-md-6"&gt;
&lt;div class="list-group"&gt;
&lt;a class="list-group-item list-group-item-action" href="#core-method"&gt;1. 読解の核：「説明しろ」＝イコールの原則&lt;/a&gt;&lt;br /&gt;
&lt;a class="list-group-item list-group-item-action" href="#story-cards"&gt;2. 問題別ポイント（問一〜問八）&lt;/a&gt;
&lt;/div&gt;
&lt;/div&gt;
&lt;div class="col-12 col-md-6"&gt;
&lt;div class="list-group"&gt;
&lt;a class="list-group-item list-group-item-action" href="#homework"&gt;3. 家庭学習の回し方（再現手順）&lt;/a&gt;&lt;br /&gt;
&lt;a class="list-group-item list-group-item-action" href="#faq"&gt;4. よくあるつまずき&lt;/a&gt;&lt;br /&gt;
&lt;a class="list-group-item list-group-item-action" href="#cta"&gt;5. 個別指導のご案内&lt;/a&gt;
&lt;/div&gt;
&lt;/div&gt;
&lt;/div&gt;
&lt;/section&gt;
&lt;section id="core-method" class="mb-4"&gt;
&lt;h2 class="h4"&gt;1. 読解の核：説明問題＝「イコールの内容」を追求する&lt;/h2&gt;
&lt;div class="row g-3"&gt;
&lt;div class="col-12 col-md-6"&gt;
&lt;div class="card border-0 shadow-sm h-100"&gt;
&lt;div class="card-body"&gt;
&lt;h3 class="h6 mb-2"&gt;国語の本質的なアプローチ&lt;/h3&gt;
&lt;ul class="mb-0"&gt;
&lt;li&gt;&lt;strong&gt;説明問題の鉄則&lt;/strong&gt;：傍線部の「説明」を求められたら、イコールの内容を答える &lt;/li&gt;
&lt;li&gt;&lt;strong&gt;指示語の解析&lt;/strong&gt;：「こうした感覚」などは、直後に具体的説明（つまり〜）が続くことが多い &lt;/li&gt;
&lt;li&gt;&lt;strong&gt;定義の重視&lt;/strong&gt;：人間とは「共に生きる存在」であるという定義から答えを導く &lt;/li&gt;
&lt;/ul&gt;
&lt;/div&gt;
&lt;/div&gt;
&lt;/div&gt;
&lt;div class="col-12 col-md-6"&gt;
&lt;div class="card border-0 shadow-sm h-100 bg-white"&gt;
&lt;div class="card-body"&gt;
&lt;h3 class="h6 mb-2"&gt;型（実戦テンプレ）&lt;/h3&gt;
&lt;div class="small"&gt;
&lt;div class="d-flex gap-2 mb-1"&gt;&lt;span class="badge bg-secondary"&gt;傍線&lt;/span&gt; こうした感覚 &lt;/div&gt;
&lt;div class="d-flex gap-2 mb-1"&gt;&lt;span class="badge bg-primary"&gt;＝内容&lt;/span&gt; 連帯したい／味方を強めたい &lt;/div&gt;
&lt;div class="d-flex gap-2"&gt;&lt;span class="badge bg-dark"&gt;結論&lt;/span&gt; &lt;strong&gt;境界を引き、敵と味方に分ける感覚&lt;/strong&gt; &lt;/div&gt;
&lt;/div&gt;
&lt;/div&gt;
&lt;/div&gt;
&lt;/div&gt;
&lt;/div&gt;
&lt;div class="alert alert-info mt-3 mb-0"&gt;&lt;strong&gt;ポイント：&lt;/strong&gt;異質な存在（ゴリラやペット）がいることで、味方同士が協力できるという「連帯」の仕組みを理解しましょう。 &lt;/div&gt;
&lt;/section&gt;
&lt;section id="story-cards" class="mb-4"&gt;
&lt;div class="d-flex align-items-center justify-content-between flex-wrap gap-2 mb-3"&gt;
&lt;h2 class="h4 mb-0"&gt;2. 問題別ポイント解説&lt;/h2&gt;
&lt;p&gt;&lt;span class="badge bg-info text-dark"&gt;第十三回&lt;/span&gt;
&lt;/div&gt;
&lt;div class="row g-3"&gt;
&lt;div class="col-12 col-md-6"&gt;
&lt;div class="card border-0 shadow-sm h-100"&gt;
&lt;div class="card-body"&gt;
&lt;h3 class="h5 mb-2"&gt;問二：他者を通じて作られる自分&lt;/h3&gt;
&lt;p&gt;&lt;span class="badge bg-secondary"&gt;説明&lt;/span&gt;&lt;/p&gt;
&lt;p class="mb-0 small"&gt;自分の行為の先には常に「相手」がおり、その関係性の中で自分が定義される社会のこと。 結論は&lt;strong&gt;エ&lt;/strong&gt;。 &lt;/p&gt;
&lt;/div&gt;
&lt;/div&gt;
&lt;/div&gt;
&lt;div class="col-12 col-md-6"&gt;
&lt;div class="card border-0 shadow-sm h-100 border-start border-primary border-4"&gt;
&lt;div class="card-body"&gt;
&lt;h3 class="h5 mb-2"&gt;問七(1)：「こうした感覚」の中身&lt;/h3&gt;
&lt;p&gt;&lt;span class="badge bg-success text-dark"&gt;記述&lt;/span&gt;&lt;/p&gt;
&lt;p class="mb-0 small"&gt;味方と団結（連帯）したいという思いと同時に、境界を引いて敵を押しのけたいという感覚のこと。 &lt;/p&gt;
&lt;/div&gt;
&lt;/div&gt;
&lt;/div&gt;
&lt;div class="col-12 col-md-6"&gt;
&lt;div class="card border-0 shadow-sm h-100 border-start border-warning border-4"&gt;
&lt;div class="card-body"&gt;
&lt;h3 class="h5 mb-2"&gt;問七(2)：農耕と境界意識&lt;/h3&gt;
&lt;p&gt;&lt;span class="badge bg-secondary"&gt;理由&lt;/span&gt;&lt;/p&gt;
&lt;p class="mb-0 small"&gt;土地に価値が生じ、利益を守るための「所有の精神」が発達し、内と外を分ける発想が生まれたため。 &lt;/p&gt;
&lt;/div&gt;
&lt;/div&gt;
&lt;/div&gt;
&lt;div class="col-12 col-md-6"&gt;
&lt;div class="card border-0 shadow-sm h-100"&gt;
&lt;div class="card-body"&gt;
&lt;h3 class="h5 mb-2"&gt;問四：ペットの存在意義&lt;/h3&gt;
&lt;p&gt;&lt;span class="badge bg-secondary"&gt;意義&lt;/span&gt;&lt;/p&gt;
&lt;p class="mb-0 small"&gt;異質な存在が目の前にいることで、自分たちは「同じ側の仲間だ」と再認識させてくれる。 結論は&lt;strong&gt;イ&lt;/strong&gt;。 &lt;/p&gt;
&lt;/div&gt;
&lt;/div&gt;
&lt;/div&gt;
&lt;div class="col-12 col-md-6"&gt;
&lt;div class="card border-0 shadow-sm h-100"&gt;
&lt;div class="card-body"&gt;
&lt;h3 class="h5 mb-2"&gt;問五：異質な存在の良い面・悪い面&lt;/h3&gt;
&lt;ul class="mb-0 small"&gt;
&lt;li&gt;&lt;strong&gt;良い面&lt;/strong&gt;：共通の「敵」となり、協力関係を生む（エ） &lt;/li&gt;
&lt;li&gt;&lt;strong&gt;悪い面&lt;/strong&gt;：敵か味方かという境界線を引き、分断を生む（イ） &lt;/li&gt;
&lt;/ul&gt;
&lt;/div&gt;
&lt;/div&gt;
&lt;/div&gt;
&lt;div class="col-12 col-md-6"&gt;
&lt;div class="card border-0 shadow-sm h-100"&gt;
&lt;div class="card-body"&gt;
&lt;h3 class="h5 mb-2"&gt;問八：筆者の主張&lt;/h3&gt;
&lt;p&gt;&lt;span class="badge bg-dark"&gt;主題&lt;/span&gt;&lt;/p&gt;
&lt;p class="mb-0 small"&gt;利益を守るために敵・味方を分ける姿勢を「貧しい精神」と批判し、境界意識に疑問を呈している。 結論は&lt;strong&gt;ウ&lt;/strong&gt;。 &lt;/p&gt;
&lt;/div&gt;
&lt;/div&gt;
&lt;/div&gt;
&lt;/div&gt;
&lt;/section&gt;
&lt;section id="homework" class="mb-4"&gt;
&lt;h2 class="h4"&gt;3. 家庭学習の回し方（再現手順）&lt;/h2&gt;
&lt;div class="row g-3"&gt;
&lt;div class="col-12 col-md-6"&gt;
&lt;div class="card border-0 shadow-sm h-100"&gt;
&lt;div class="card-body"&gt;
&lt;h3 class="h6 mb-2"&gt;語句・空欄の処理（問一・問六）&lt;/h3&gt;
&lt;ol class="mb-0 small"&gt;
&lt;li&gt;空欄の前後から「理由」を探す（直後の「から」等） &lt;/li&gt;
&lt;li&gt;反対の内容が来ていれば逆説（しかし）を入れる &lt;/li&gt;
&lt;li&gt;5文字の抜き出し（問六）は、本文冒頭の「共に生きる」に着目 &lt;/li&gt;
&lt;/ol&gt;
&lt;/div&gt;
&lt;/div&gt;
&lt;/div&gt;
&lt;div class="col-12 col-md-6"&gt;
&lt;div class="card border-0 shadow-sm h-100"&gt;
&lt;div class="card-body"&gt;
&lt;h3 class="h6 mb-2"&gt;論説文の構造理解&lt;/h3&gt;
&lt;p class="mb-0 small text-muted"&gt;「農耕＝所有＝境界」というキーワードのつながりを意識しましょう。 筆者が何に対して「疑問（果たしてそうなのだろうか？）」と言っているかを見抜くのがポイントです。 &lt;/p&gt;
&lt;/div&gt;
&lt;/div&gt;
&lt;/div&gt;
&lt;/div&gt;
&lt;/section&gt;
&lt;section id="faq" class="mb-4"&gt;
&lt;h2 class="h4"&gt;4. よくあるつまずき&lt;/h2&gt;
&lt;div class="vstack gap-2"&gt;
&lt;details class="border rounded-3 bg-white shadow-sm"&gt;
&lt;summary class="d-flex align-items-center justify-content-between gap-3 p-3" style="cursor: pointer; list-style: none;"&gt;
&lt;span class="fw-bold"&gt;Q. 「こうした感覚」の説明で、連帯だけで終わってしまいます&lt;/span&gt;&lt;br /&gt;
&lt;span class="badge bg-secondary"&gt;開く&lt;/span&gt;&lt;br /&gt;
&lt;/summary&gt;
&lt;div class="px-3 pb-3 pt-0 small"&gt;
&lt;p class="mb-0"&gt;この文章では「連帯＝他の人を押しのける」と表裏一体で説明されています。 敵を作ることで味方の団結を強める、というセットの構造を捉えることが重要です。 &lt;/p&gt;
&lt;/div&gt;
&lt;/details&gt;
&lt;details class="border rounded-3 bg-white shadow-sm"&gt;
&lt;summary class="d-flex align-items-center justify-content-between gap-3 p-3" style="cursor: pointer; list-style: none;"&gt;
&lt;span class="fw-bold"&gt;Q. なぜ人間関係を断つことが人間性の否定になるのですか？（問三）&lt;/span&gt;&lt;br /&gt;
&lt;span class="badge bg-secondary"&gt;開く&lt;/span&gt;&lt;br /&gt;
&lt;/summary&gt;
&lt;div class="px-3 pb-3 pt-0 small"&gt;
&lt;p class="mb-0"&gt;本文1〜2行目で、人間は「共に生きる感覚なしには幸福感が得られない動物」と定義されているからです。 定義から外れることは、その存在自体を否定することにつながるという論理展開です。 &lt;/p&gt;
&lt;/div&gt;
&lt;/details&gt;
&lt;/div&gt;
&lt;style&gt;
#faq details &gt; summary::-webkit-details-marker{display:none;}
#faq details[open] summary .badge{background:#0d6efd !important;}
#faq details summary:focus{outline:none;}
&lt;/style&gt;
&lt;/section&gt;
&lt;section id="cta" class="mb-4 text-center"&gt;
&lt;div class="card border-0 shadow-sm p-4 bg-primary text-white"&gt;
&lt;h2 class="h4 mb-2"&gt;読解ラボ東京｜構造を「見える化」し、国語を技術にする個別指導&lt;/h2&gt;
&lt;p class="mb-4 small"&gt;論説文の難解な抽象概念も、&lt;strong&gt;イコール関係&lt;/strong&gt;と&lt;strong&gt;論理構造&lt;/strong&gt;の整理で必ず解けます。&lt;br class="d-none d-md-block" /&gt;お子さまの答案にある「読みの甘さ」を、プロの視点で徹底的に鍛え上げます。&lt;/p&gt;
&lt;p&gt;&lt;a class="btn btn-light btn-lg mx-auto" href="https://dokkai-labo.tokyo/" style="max-width:300px;"&gt;公式サイトを見る&lt;/a&gt;
&lt;/div&gt;
&lt;/section&gt;
&lt;hr class="my-4" /&gt;
&lt;p class="small text-muted mb-0"&gt;本記事はライブ解説の要点を整理した学習用資料です。教材本文の転載はしていません。行数の参照は予習シリーズ5年上巻（第13回）に基づきます。&lt;/p&gt;
&lt;/div&gt;
&lt;section class="veu_cta" id="veu_cta-20527"&gt;&lt;h1 class="cta_title"&gt;講座案内：【オンライン】長島式読解講座「Basis」【中学受験】&lt;/h1&gt;&lt;div class="cta_body"&gt;&lt;div class="cta_body_txt image_no"&gt;自由なスケジュールで受講可能。理論に裏打ちされた読解法を短期間で習得できます。オンライン授業にそのまま適用することで教室で受ける授業さながらの授業を、Basisオンラインでも再現しております。&lt;/div&gt;&lt;div class="cta_body_link"&gt;&lt;a href="https://dokkai-labo.tokyo/basisonline/" class="btn btn-primary btn-block btn-lg" target="_blank"&gt;【オンライン】長島式読解講座「Basis」【中学受験】&lt;/a&gt;&lt;/div&gt;&lt;/div&gt;&lt;!-- [ /.vkExUnit_cta_body ] --&gt;&lt;/section&gt;			
------</t>
  </si>
  <si>
    <t>https://dokkai-labo.tokyo/bootcamp/</t>
  </si>
  <si>
    <t>以下のページは不自然なワードを使用しています。
これらを適切に自然な言葉に置き換えて下さい。
なお、本文の装飾や構造は絶対に変えないでください。
【対象ページURL】
https://dokkai-labo.tokyo/bootcamp/
【検出された不自然ワード】
- 整え
- 30秒
【本文】
------
&lt;h2&gt;読解演習道場&lt;/h2&gt;
&lt;h5&gt;&lt;strong&gt;&lt;span style="color: #0000ff;"&gt;「インプットとアウトプットのバランスは取れていますか？」&lt;/span&gt;&lt;/strong&gt;&lt;/h5&gt;
&lt;p style="margin: 10px 0 0;"&gt;講座の全体像（他の開講講座・受講形式・選び方）は、&lt;strong&gt;&lt;a href="https://dokkai-labo.tokyo/live/"&gt;開講講座のご案内（全体像はこちら）&lt;/a&gt;&lt;/strong&gt;でご確認いただけます。&lt;/p&gt;
&lt;p&gt;&lt;!-- ※ここに混入していた ChatGPT UI の
&lt;article ...&gt; ブロックは本文ではないため除外（内容文は下に自然な形で残します） --&gt;&lt;/p&gt;
&lt;p&gt;例えば、助動詞「れる・られる」には &lt;strong&gt;「受身・尊敬・自発・可能」&lt;/strong&gt; の４つの用法があります。&lt;br /&gt;
また、文節を区切る際も「ねで区切る」といった曖昧な覚え方ではなく、&lt;/p&gt;
&lt;blockquote&gt;&lt;p&gt;&lt;strong&gt;自立語だけ、または「自立語＋付属語」で区切る&lt;/strong&gt;&lt;/p&gt;&lt;/blockquote&gt;
&lt;p&gt;という原則を理解する必要があります。&lt;/p&gt;
&lt;p&gt;この理解が曖昧なまま進んでしまうと、&lt;/p&gt;
&lt;blockquote&gt;&lt;p&gt;文法が分からない → 国語が嫌になる → 学習意欲が下がる&lt;/p&gt;&lt;/blockquote&gt;
&lt;p&gt;という負のループに陥りやすいのです。&lt;br /&gt;
そうなる前に、文法のつまずきを取り除くことが大切です。&lt;/p&gt;
&lt;hr /&gt;
&lt;p&gt;さらに、&lt;strong&gt;文法は読解力の向上にも直結します。&lt;/strong&gt;&lt;/p&gt;
&lt;p&gt;例として、&lt;br /&gt;
&lt;strong&gt;主語と述語は必ずイコールの関係&lt;/strong&gt; という基本があります。&lt;/p&gt;
&lt;p&gt;たとえば「⬜︎は優しい先生だ。」という文では、&lt;/p&gt;
&lt;blockquote&gt;&lt;p&gt;⬜︎ ＝ 先生&lt;/p&gt;&lt;/blockquote&gt;
&lt;p&gt;と読み取ることができます。&lt;br /&gt;
こうした構造を理解できていれば、空欄に入る語句のイメージができ、&lt;br /&gt;
&lt;strong&gt;本文から根拠を探しやすくなる＝読解力が上がる&lt;/strong&gt; のです。&lt;/p&gt;
&lt;hr /&gt;
&lt;p&gt;つまり、この講座は次のような効果をもたらします。&lt;/p&gt;
&lt;ul&gt;
&lt;li&gt;文法事項がきちんと身につく&lt;/li&gt;
&lt;li&gt;学習意欲が上がる&lt;/li&gt;
&lt;li&gt;読解力アップに繋がる&lt;/li&gt;
&lt;/ul&gt;
&lt;p&gt;小学生にとって、大きなメリットのある講座となっています。&lt;/p&gt;
&lt;h2&gt;漢字演習道場&lt;/h2&gt;
&lt;h5&gt;&lt;strong&gt;&lt;span style="color: #0000ff;"&gt;「漢字の学習が進まないのはなぜなんだろう？」&lt;/span&gt;&lt;/strong&gt;&lt;/h5&gt;
&lt;p&gt;「漢字演習道場」は言うまでもなく、漢字で落とさない受験生になることを第１の目的とした講座です。しかし、それ以外にも二つの狙いがございます。&lt;br /&gt;
第１の狙いは、正しい思考回路を学んでいただくことです。例えば、「新芽」という言葉を見たときに、受験生は「上の漢字を先に読み、続けて下の漢字を読む」ことで、「新しい芽」という意味の言葉だと考えなくてはいけません。「乗馬」という言葉が出てきたら、「下の漢字を先に読み、上の漢字に戻る」ことで、「馬に乗る」という意味だと考えなければなりません。&lt;br /&gt;
あるいは、「あの双子は、タイショウ的な性格だ」という問題が出題されたときに、受験生は「このタイショウという言葉は反対という意味になるはずだ」と考える必要があります。本講座では、テストの採点時に、担当講師が&lt;span style="color: #0000ff;"&gt;このような思考回路を都度説明するスタイル&lt;/span&gt;で進行していきます。それによって、あるべき思考回路を身につけられるようになっております。&lt;br /&gt;
第２の狙いは、標準スピードを体感してもらうことです。漢字の問題一問につき10秒。これが標準スピードです。だから、&lt;span style="color: #0000ff;"&gt;本講座では15問を2分30秒で解いていただく&lt;/span&gt;のです。しかし、15問のテストで5分ほど時間をかけてしまう方もいらっしゃいます。ほかの勉強でもこのように&lt;span style="color: #ff0000;"&gt;二倍の時間をかけているとしたら、勉強量自体が半減&lt;/span&gt;します。それを防ぎ、きちんと勉強量を確保できる受験生になることも目指して参ります。&lt;/p&gt;
&lt;h2&gt;使用テキスト&lt;/h2&gt;
&lt;p&gt;読解演習道場：教育開発出版社「新小学問題集」&lt;br /&gt;
漢字演習道場：オリジナルプリント&lt;/p&gt;
&lt;h2&gt;授業スタイル&lt;/h2&gt;
&lt;p&gt;各回とも&lt;span style="color: #ff0000;"&gt;最大定員３名&lt;/span&gt;で実施し、&lt;br /&gt;
・問題演習→提出・講師による採点→講師からのフィードバック&lt;br /&gt;
をひたすら繰り返します。スパンの短い学習サイクルであるため、長時間集中して演習に取り組むことが出来ます。&lt;/p&gt;
&lt;h2&gt;対象&lt;/h2&gt;
&lt;p&gt;国語読解力の向上を目指している小学４～６年生&lt;/p&gt;
&lt;h2&gt;時間割【通常授業期間】&lt;/h2&gt;
&lt;table style="table-layout: fixed; line-height: 100%;" border=""&gt;
&lt;tbody&gt;
&lt;tr align="center"&gt;
&lt;td width="16%"&gt;曜日&lt;/td&gt;
&lt;td width="12%"&gt;日&lt;/td&gt;
&lt;td width="12%"&gt;月&lt;/td&gt;
&lt;td width="12%"&gt;火&lt;/td&gt;
&lt;td width="12%"&gt;水&lt;/td&gt;
&lt;td width="12%"&gt;木&lt;/td&gt;
&lt;td width="12%"&gt;金&lt;/td&gt;
&lt;td width="12%"&gt;土&lt;/td&gt;
&lt;/tr&gt;
&lt;tr align="center"&gt;
&lt;td style="padding: 10px 1px;"&gt;12:30~13:50&lt;/td&gt;
&lt;td style="padding: 10px 1px;"&gt;&lt;/td&gt;
&lt;td style="padding: 10px 1px;"&gt;&lt;/td&gt;
&lt;td style="padding: 10px 1px;"&gt;&lt;/td&gt;
&lt;td style="padding: 10px 1px;"&gt;&lt;/td&gt;
&lt;td style="padding: 10px 1px;"&gt;&lt;/td&gt;
&lt;td style="padding: 10px 1px;"&gt;&lt;/td&gt;
&lt;td style="padding: 10px 1px;"&gt;&lt;span style="color: #ff0000;"&gt;【読解】&lt;/span&gt;&lt;br /&gt;
&lt;span style="color: #0000ff;"&gt;【漢字】&lt;/span&gt;&lt;/td&gt;
&lt;/tr&gt;
&lt;tr align="center"&gt;
&lt;td style="padding: 10px 1px;"&gt;14:00~15:20&lt;/td&gt;
&lt;td style="padding: 10px 1px;"&gt;&lt;/td&gt;
&lt;td style="padding: 10px 1px;"&gt;&lt;/td&gt;
&lt;td style="padding: 10px 1px;"&gt;&lt;/td&gt;
&lt;td style="padding: 10px 1px;"&gt;&lt;/td&gt;
&lt;td style="padding: 10px 1px;"&gt;&lt;/td&gt;
&lt;td style="padding: 10px 1px;"&gt;&lt;/td&gt;
&lt;td style="padding: 10px 1px;"&gt;&lt;span style="color: #ff0000;"&gt;【読解】&lt;/span&gt;&lt;br /&gt;
&lt;span style="color: #0000ff;"&gt;【漢字】&lt;/span&gt;&lt;/td&gt;
&lt;/tr&gt;
&lt;tr align="center"&gt;
&lt;td style="padding: 10px 1px;"&gt;15:30~16:50&lt;/td&gt;
&lt;td style="padding: 10px 1px;"&gt;&lt;/td&gt;
&lt;td style="padding: 10px 1px;"&gt;&lt;/td&gt;
&lt;td style="padding: 10px 1px;"&gt;&lt;/td&gt;
&lt;td style="padding: 10px 1px;"&gt;&lt;/td&gt;
&lt;td style="padding: 10px 1px;"&gt;&lt;/td&gt;
&lt;td style="padding: 10px 1px;"&gt;&lt;/td&gt;
&lt;td style="padding: 10px 1px;"&gt;&lt;span style="color: #ff0000;"&gt;【読解】&lt;/span&gt;&lt;br /&gt;
&lt;span style="color: #0000ff;"&gt;【漢字】&lt;/span&gt;&lt;/td&gt;
&lt;/tr&gt;
&lt;tr align="center"&gt;
&lt;td style="padding: 10px 1px;"&gt;17:30~18:50&lt;/td&gt;
&lt;td style="padding: 10px 1px;"&gt;&lt;/td&gt;
&lt;td style="padding: 10px 1px;"&gt;&lt;/td&gt;
&lt;td style="padding: 10px 1px;"&gt;&lt;/td&gt;
&lt;td style="padding: 10px 1px;"&gt;&lt;span style="color: #ff0000;"&gt;【読解】&lt;/span&gt;&lt;br /&gt;
&lt;span style="color: #0000ff;"&gt;【漢字】&lt;/span&gt;&lt;/td&gt;
&lt;td style="padding: 10px 1px;"&gt;&lt;span style="color: #ff0000;"&gt;【読解】&lt;/span&gt;&lt;br /&gt;
&lt;span style="color: #0000ff;"&gt;【漢字】&lt;/span&gt;&lt;/td&gt;
&lt;td style="padding: 10px 1px;"&gt;&lt;/td&gt;
&lt;td style="padding: 10px 1px;"&gt;&lt;/td&gt;
&lt;/tr&gt;
&lt;tr align="center"&gt;
&lt;td style="padding: 10px 1px;"&gt;19:00~20:20&lt;/td&gt;
&lt;td style="padding: 10px 1px;"&gt;&lt;/td&gt;
&lt;td style="padding: 10px 1px;"&gt;&lt;/td&gt;
&lt;td style="padding: 10px 1px;"&gt;&lt;span style="color: #0000ff;"&gt; &lt;/span&gt;&lt;/td&gt;
&lt;td style="padding: 10px 1px;"&gt;&lt;span style="color: #ff0000;"&gt;【読解】&lt;/span&gt;&lt;br /&gt;
&lt;span style="color: #0000ff;"&gt;【漢字】&lt;/span&gt;&lt;/td&gt;
&lt;td style="padding: 10px 1px;"&gt;&lt;span style="color: #ff0000;"&gt;【読解】&lt;/span&gt;&lt;br /&gt;
&lt;span style="color: #0000ff;"&gt;【漢字】&lt;/span&gt;&lt;/td&gt;
&lt;td style="padding: 10px 1px;"&gt;&lt;/td&gt;
&lt;td style="padding: 10px 1px;"&gt;&lt;/td&gt;
&lt;/tr&gt;
&lt;/tbody&gt;
&lt;/table&gt;
&lt;p&gt;※なお、一日に複数コマ受講することも可能です。また、隔週でお通いいただく形でも構いません。振り替えも可能です。&lt;br /&gt;
※各コマの予約状況については、&lt;a href="https://dokkai-labo.tokyo/contact/"&gt;お問い合わせ&lt;/a&gt;頂ければ幸いです。&lt;/p&gt;
&lt;h2&gt;授業料&lt;/h2&gt;
&lt;p&gt;￥5,280/１コマ(80分)&lt;br /&gt;
※現月末日までに当月分のお支払いをお願いしております。&lt;/p&gt;
&lt;h2 id="faq"&gt;よくある質問（FAQ）&lt;/h2&gt;
&lt;dl&gt;
&lt;dt&gt;Q. 「読解演習道場」と「漢字演習道場」は別講座ですか？&lt;/dt&gt;
&lt;dd&gt;同じ枠組みの中で、読解と漢字の演習をそれぞれ行います。時間割では【読解】【漢字】の表記をご確認ください。&lt;/dd&gt;
&lt;dt&gt;Q. どんな進め方で授業を行いますか？&lt;/dt&gt;
&lt;dd&gt;最大定員3名で、問題演習→提出→講師による採点→講師からのフィードバックを繰り返します。スパンの短い学習サイクルで、集中して演習に取り組める形式です。&lt;/dd&gt;
&lt;dt&gt;Q. 読解の授業では何を伸ばしますか？&lt;/dt&gt;
&lt;dd&gt;文法のつまずきを取り除き、主語と述語などの基本構造を踏まえて本文から根拠を探す力を育てます。結果として、読解力アップに繋げます。&lt;/dd&gt;
&lt;dt&gt;Q. 漢字演習道場は「書き取り」だけの講座ですか？&lt;/dt&gt;
&lt;dd&gt;漢字で落とさないことを第一目的としつつ、採点時に思考回路（語の意味の取り方・読みの進め方など）を都度説明するスタイルで進めます。&lt;/dd&gt;
&lt;dt&gt;Q. 解くスピードが遅いのですが大丈夫ですか？&lt;/dt&gt;
&lt;dd&gt;漢字は1問10秒が標準スピードという基準を体感してもらい、15問を2分30秒で解く運用で、時間感覚を整えていきます。&lt;/dd&gt;
&lt;dt&gt;Q. 使用テキストは何ですか？&lt;/dt&gt;
&lt;dd&gt;読解演習道場は教育開発出版社「新小学問題集」、漢字演習道場はオリジナルプリントを使用します。&lt;/dd&gt;
&lt;dt&gt;Q. 対象学年は何年生ですか？&lt;/dt&gt;
&lt;dd&gt;国語読解力の向上を目指している小学4～6年生が対象です。&lt;/dd&gt;
&lt;dt&gt;Q. 複数コマの受講や隔週受講は可能ですか？&lt;/dt&gt;
&lt;dd&gt;一日に複数コマ受講することも可能です。隔週でお通いいただく形でも構いません。振り替えも可能です。&lt;/dd&gt;
&lt;dt&gt;Q. 支払いはいつ行いますか？&lt;/dt&gt;
&lt;dd&gt;￥5,280/1コマ(80分)で、現月末日までに当月分のお支払いをお願いしております。&lt;/dd&gt;
&lt;dt&gt;Q. 各コマの予約状況はどうやって確認できますか？&lt;/dt&gt;
&lt;dd&gt;各コマの予約状況については、&lt;a href="https://dokkai-labo.tokyo/contact/"&gt;お問い合わせ&lt;/a&gt;頂ければ幸いです。&lt;/dd&gt;
&lt;/dl&gt;
&lt;h2&gt;お申込み/お問い合わせフォーム&lt;/h2&gt;
&lt;div class="wpcf7 no-js" id="wpcf7-f20363-p20329-o1" lang="ja" dir="ltr" data-wpcf7-id="20363"&gt;
&lt;div class="screen-reader-response"&gt;&lt;p role="status" aria-live="polite" aria-atomic="true"&gt;&lt;/p&gt; &lt;ul&gt;&lt;/ul&gt;&lt;/div&gt;
&lt;form action="/bootcamp/#wpcf7-f20363-p20329-o1" method="post" class="wpcf7-form init" aria-label="コンタクトフォーム" novalidate="novalidate" data-status="init"&gt;
&lt;fieldset class="hidden-fields-container"&gt;&lt;input type="hidden" name="_wpcf7" value="20363" /&gt;&lt;input type="hidden" name="_wpcf7_version" value="6.1.5" /&gt;&lt;input type="hidden" name="_wpcf7_locale" value="ja" /&gt;&lt;input type="hidden" name="_wpcf7_unit_tag" value="wpcf7-f20363-p20329-o1" /&gt;&lt;input type="hidden" name="_wpcf7_container_post" value="20329" /&gt;&lt;input type="hidden" name="_wpcf7_posted_data_hash" value="" /&gt;&lt;input type="hidden" name="_wpcf7_recaptcha_response" value="" /&gt;
&lt;/fieldset&gt;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&lt;p&gt;電話番号(必須)&lt;br /&gt;
&lt;span class="wpcf7-form-control-wrap" data-name="tel-572"&gt;&lt;input size="40" maxlength="400" class="wpcf7-form-control wpcf7-tel wpcf7-validates-as-required wpcf7-text wpcf7-validates-as-tel" aria-required="true" aria-invalid="false" value="" type="tel" name="tel-572" /&gt;&lt;/span&gt;
&lt;/p&gt;
&lt;p&gt;講座選択&lt;br /&gt;
&lt;span class="wpcf7-form-control-wrap" data-name="checkbox-743"&gt;&lt;span class="wpcf7-form-control wpcf7-checkbox"&gt;&lt;span class="wpcf7-list-item first"&gt;&lt;span class="wpcf7-list-item-label"&gt;読解演習道場&lt;/span&gt;&lt;input type="checkbox" name="checkbox-743[]" value="読解演習道場" /&gt;&lt;/span&gt;&lt;span class="wpcf7-list-item last"&gt;&lt;span class="wpcf7-list-item-label"&gt;漢字演習道場&lt;/span&gt;&lt;input type="checkbox" name="checkbox-743[]" value="漢字演習道場" /&gt;&lt;/span&gt;&lt;/span&gt;&lt;/span&gt;
&lt;/p&gt;
&lt;p&gt;&lt;label&gt; 備考&lt;br /&gt;
&lt;span class="wpcf7-form-control-wrap" data-name="your-message"&gt;&lt;textarea cols="40" rows="10" maxlength="2000" class="wpcf7-form-control wpcf7-textarea" aria-invalid="false" name="your-message"&gt;&lt;/textarea&gt;&lt;/span&gt; &lt;/label&gt;
&lt;/p&gt;
&lt;p&gt;&lt;input class="wpcf7-form-control wpcf7-submit has-spinner" type="submit" value="送信" /&gt;
&lt;/p&gt;&lt;p style="display: none !important;" class="akismet-fields-container" data-prefix="_wpcf7_ak_"&gt;&lt;label&gt;&amp;#916;&lt;textarea name="_wpcf7_ak_hp_textarea" cols="45" rows="8" maxlength="100"&gt;&lt;/textarea&gt;&lt;/label&gt;&lt;input type="hidden" id="ak_js_1" name="_wpcf7_ak_js" value="46"/&gt;&lt;script&gt;document.getElementById( "ak_js_1" ).setAttribute( "value", ( new Date() ).getTime() );&lt;/script&gt;&lt;/p&gt;&lt;div class="wpcf7-response-output" aria-hidden="true"&gt;&lt;/div&gt;
&lt;/form&gt;
&lt;/div&gt;
&lt;section class="veu_cta" id="veu_cta-21073"&gt;&lt;h1 class="cta_title"&gt;コラム&lt;/h1&gt;&lt;div class="cta_body"&gt;&lt;div class="cta_body_image cta_body_image_right"&gt;&lt;a href="https://dokkai-labo.tokyo/ct/column/"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幅広い国語学習に関連するコラムを提供しています。このコラムでは、大学入試共通テストの国語セクションに焦点を当てた考察から、東大の国語に関する検討、記述問題の自己採点方法、詩の学習の重要性、随筆文の解き方、長文読解の効果的なアプローチ、小論文のスキル向上法、過去問の活用、偏差値向上の方法、各塾の国語対策、学習法、受験心構え、中学入試における国語勉強法、理論的な読解方法、入試対策アプローチ、そして国語文法の重要性まで、幅広いトピックにわたる国語学習に関する情報とアドバイスが提供されています。&lt;/div&gt;&lt;div class="cta_body_link"&gt;&lt;a href="https://dokkai-labo.tokyo/ct/column/" class="btn btn-primary btn-block btn-lg" target="_blank"&gt;コラム&lt;/a&gt;&lt;/div&gt;&lt;/div&gt;&lt;!-- [ /.vkExUnit_cta_body ] --&gt;&lt;/section&gt;			
------</t>
  </si>
  <si>
    <t>https://dokkai-labo.tokyo/col_blog/balance/</t>
  </si>
  <si>
    <t>以下のページは不自然なワードを使用しています。
これらを適切に自然な言葉に置き換えて下さい。
なお、本文の装飾や構造は絶対に変えないでください。
【対象ページURL】
https://dokkai-labo.tokyo/col_blog/balance/
【検出された不自然ワード】
- 乱れ
- 整え
【本文】
------
&lt;div class="container my-4"&gt;
&lt;section class="card shadow-sm border-0 mb-4" style="background: linear-gradient(135deg, #283593, #00897b); color: #fff;"&gt;
&lt;div class="card-body p-4 p-md-5"&gt;
&lt;div class="d-flex flex-wrap gap-2 align-items-center mb-3"&gt;&lt;span class="badge bg-warning text-dark" style="font-size: .85rem;"&gt;中学受験／四谷大塚&lt;/span&gt;&lt;br /&gt;
&lt;span class="badge bg-light text-dark" style="font-size: .8rem;"&gt;予習シリーズ 国語&lt;/span&gt;&lt;br /&gt;
&lt;span class="badge bg-dark" style="font-size: .8rem;"&gt;保護者向け&lt;/span&gt;&lt;/div&gt;
&lt;h1 class="h3 h2-md mb-3" style="line-height: 1.5;"&gt;&lt;/h1&gt;
&lt;p class="mb-4" style="opacity: .95; font-size: 1.02rem; line-height: 1.85;"&gt;予習シリーズ国語は「知識」と「読解」の両輪で点を作る教材ですが、学習がうまくいかない場合は、&lt;br /&gt;
どちらか一方に偏って努力が点に変わりにくい状態になりがちです。オンラインでは本文の構造分析と語彙知識の整理を同時に行えるため、&lt;br /&gt;
弱点の偏りを改善しやすい環境です。本記事では、四谷大塚生がミスをしやすいポイントと、オンライン国語の個別指導で調整しやすい領域を整理します。&lt;/p&gt;
&lt;p class="mb-4" style="opacity: .95; font-size: 1.0rem; line-height: 1.85;"&gt;教材全体の位置づけ（新演習・予習シリーズ・SAPIXの難易度/分量の比較や、併用の考え方）は、&lt;a href="https://dokkai-labo.tokyo/blog/ootechuugakuzyukunokokugotekisutohikaku/" target="_blank" rel="noopener"&gt;全体像はこちら&lt;/a&gt;で整理しています。&lt;/p&gt;
&lt;div class="d-flex flex-column flex-md-row gap-2"&gt;&lt;a class="btn btn-warning btn-lg fw-bold" href="https://dokkai-labo.tokyo/kobetsuonline01/" target="_blank" rel="noopener"&gt;&lt;br /&gt;
オンライン国語個別の詳細を見る&lt;br /&gt;
&lt;/a&gt;&lt;br /&gt;
&lt;a class="btn btn-outline-light btn-lg" style="border-width: 2px;" href="#toc"&gt;&lt;br /&gt;
先に結論と進め方を見る&lt;br /&gt;
&lt;/a&gt;&lt;/div&gt;
&lt;div class="mt-4 p-3 p-md-4 rounded" style="background: rgba(255,255,255,.12); border: 1px solid rgba(255,255,255,.25);"&gt;
&lt;div class="row g-3"&gt;
&lt;div class="col-md-4"&gt;
&lt;div class="fw-bold mb-1"&gt;この記事で分かること&lt;/div&gt;
&lt;ul class="mb-0 ps-3" style="line-height: 1.8;"&gt;
&lt;li&gt;知識偏重／読解偏重の原因&lt;/li&gt;
&lt;li&gt;得点を逃しやすいポイントの見分け方&lt;/li&gt;
&lt;li&gt;オンライン個別での改善ステップ&lt;/li&gt;
&lt;/ul&gt;
&lt;/div&gt;
&lt;div class="col-md-4"&gt;
&lt;div class="fw-bold mb-1"&gt;想定読者&lt;/div&gt;
&lt;ul class="mb-0 ps-3" style="line-height: 1.8;"&gt;
&lt;li&gt;四谷大塚・準拠塾の小4〜小6&lt;/li&gt;
&lt;li&gt;国語の点が安定しない&lt;/li&gt;
&lt;li&gt;記述や説明文が苦手&lt;/li&gt;
&lt;/ul&gt;
&lt;/div&gt;
&lt;div class="col-md-4"&gt;
&lt;div class="fw-bold mb-1"&gt;SEOキーワード&lt;/div&gt;
&lt;div class="d-flex flex-wrap gap-2"&gt;&lt;span class="badge bg-light text-dark"&gt;オンライン国語&lt;/span&gt;&lt;br /&gt;
&lt;span class="badge bg-light text-dark"&gt;中学受験&lt;/span&gt;&lt;br /&gt;
&lt;span class="badge bg-light text-dark"&gt;国語専門塾&lt;/span&gt;&lt;br /&gt;
&lt;span class="badge bg-light text-dark"&gt;記述&lt;/span&gt;&lt;br /&gt;
&lt;span class="badge bg-light text-dark"&gt;読解力&lt;/span&gt;&lt;br /&gt;
&lt;span class="badge bg-light text-dark"&gt;個別指導&lt;/span&gt;&lt;br /&gt;
&lt;span class="badge bg-light text-dark"&gt;過去問&lt;/span&gt;&lt;/div&gt;
&lt;/div&gt;
&lt;/div&gt;
&lt;/div&gt;
&lt;/div&gt;
&lt;/section&gt;
&lt;section id="toc" class="card shadow-sm border-0 mb-4"&gt;
&lt;div class="card-body p-3 p-md-4"&gt;
&lt;div class="d-flex align-items-center justify-content-between flex-wrap gap-2 mb-2"&gt;
&lt;h2 class="h5 mb-0"&gt;この記事の構成&lt;/h2&gt;
&lt;p&gt;&lt;span class="text-muted" style="font-size: .92rem;"&gt;読み時間目安：10〜15分&lt;/span&gt;&lt;/p&gt;
&lt;/div&gt;
&lt;div class="d-flex flex-wrap gap-2"&gt;&lt;a class="btn btn-sm btn-outline-primary" href="#bg"&gt;背景&lt;/a&gt;&lt;br /&gt;
&lt;a class="btn btn-sm btn-outline-primary" href="#why"&gt;オンラインが効く理由&lt;/a&gt;&lt;br /&gt;
&lt;a class="btn btn-sm btn-outline-primary" href="#steps"&gt;改善ステップ&lt;/a&gt;&lt;br /&gt;
&lt;a class="btn btn-sm btn-outline-primary" href="#home"&gt;家庭のフォロー&lt;/a&gt;&lt;br /&gt;
&lt;a class="btn btn-sm btn-outline-primary" href="#fit"&gt;相性が良いタイプ&lt;/a&gt;&lt;br /&gt;
&lt;a class="btn btn-sm btn-outline-primary" href="#sum"&gt;まとめ&lt;/a&gt;&lt;/div&gt;
&lt;/div&gt;
&lt;/section&gt;
&lt;section id="bg" class="card shadow-sm border-0 mb-4"&gt;
&lt;div class="card-header border-0 py-3" style="background: #e8eaf6;"&gt;
&lt;h2 class="h5 mb-0"&gt;この悩みが起きる背景（構造的な原因）&lt;/h2&gt;
&lt;/div&gt;
&lt;div class="card-body p-3 p-md-4"&gt;
&lt;p style="line-height: 1.95;"&gt;予習シリーズ国語は、本文理解だけでなく、語彙・表現・要旨把握などの知識領域と直結して得点が決まります。&lt;br /&gt;
そのため、伸び悩みの多くは能力不足ではなく、&lt;strong&gt;取り組む流れが偏っている&lt;/strong&gt;ことが原因になりやすいです。&lt;/p&gt;
&lt;div class="alert alert-primary mb-3" style="border-left: 6px solid #1e88e5;"&gt;
&lt;div class="fw-bold mb-1"&gt;ポイント&lt;/div&gt;
&lt;div&gt;努力が点に変わらないときは、知識と読解のどちらかが弱いのではなく、&lt;strong&gt;両者の接続&lt;/strong&gt;がスムーズにいっていない可能性があります。&lt;/div&gt;
&lt;/div&gt;
&lt;div class="d-none d-md-block"&gt;
&lt;div class="table-responsive"&gt;
&lt;table class="table table-bordered align-middle mb-0"&gt;
&lt;thead style="background: #e3f2fd;"&gt;
&lt;tr class="text-center"&gt;
&lt;th style="width: 20%;"&gt;タイプ&lt;/th&gt;
&lt;th style="width: 40%;"&gt;起きやすい状態&lt;/th&gt;
&lt;th style="width: 40%;"&gt;ミスが起きやすい場面&lt;/th&gt;
&lt;/tr&gt;
&lt;/thead&gt;
&lt;tbody&gt;
&lt;tr&gt;
&lt;td class="fw-bold"&gt;知識偏重&lt;/td&gt;
&lt;td&gt;漢字・語彙はやるが、本文の構造で追えず根拠が薄い&lt;/td&gt;
&lt;td&gt;説明文の要旨、理由説明、記述の材料不足&lt;/td&gt;
&lt;/tr&gt;
&lt;tr&gt;
&lt;td class="fw-bold"&gt;読解偏重&lt;/td&gt;
&lt;td&gt;読む量はあるが、語彙の穴で言い換え一致ができない&lt;/td&gt;
&lt;td&gt;傍線部理解、選択肢比較、記述のキーワード不足&lt;/td&gt;
&lt;/tr&gt;
&lt;tr&gt;
&lt;td class="fw-bold"&gt;接続不足&lt;/td&gt;
&lt;td&gt;知識も読解もやっているのに、テストで再現できない&lt;/td&gt;
&lt;td&gt;設問の条件読み、本文の戻り先、直しの習慣化&lt;/td&gt;
&lt;/tr&gt;
&lt;/tbody&gt;
&lt;/table&gt;
&lt;/div&gt;
&lt;/div&gt;
&lt;div class="d-md-none"&gt;
&lt;div class="row g-2"&gt;
&lt;div class="col-12"&gt;
&lt;div class="p-3 rounded border" style="background: #fafafa;"&gt;
&lt;div class="fw-bold"&gt;知識偏重&lt;/div&gt;
&lt;div class="small text-muted"&gt;漢字・語彙はやるが根拠が薄い&lt;/div&gt;
&lt;div class="mt-2"&gt;&lt;span class="badge bg-primary"&gt;課題&lt;/span&gt; 要旨、理由説明、材料不足&lt;/div&gt;
&lt;/div&gt;
&lt;/div&gt;
&lt;div class="col-12"&gt;
&lt;div class="p-3 rounded border" style="background: #fafafa;"&gt;
&lt;div class="fw-bold"&gt;読解偏重&lt;/div&gt;
&lt;div class="small text-muted"&gt;語彙の穴で言い換え一致ができない&lt;/div&gt;
&lt;div class="mt-2"&gt;&lt;span class="badge bg-primary"&gt;課題&lt;/span&gt; 傍線部、比較、キーワード不足&lt;/div&gt;
&lt;/div&gt;
&lt;/div&gt;
&lt;div class="col-12"&gt;
&lt;div class="p-3 rounded border" style="background: #fafafa;"&gt;
&lt;div class="fw-bold"&gt;接続不足&lt;/div&gt;
&lt;div class="small text-muted"&gt;再現できずテストで乱れる&lt;/div&gt;
&lt;div class="mt-2"&gt;&lt;span class="badge bg-primary"&gt;課題&lt;/span&gt; 条件読み、戻り先、直し&lt;/div&gt;
&lt;/div&gt;
&lt;/div&gt;
&lt;/div&gt;
&lt;/div&gt;
&lt;hr class="my-4" /&gt;
&lt;h3 class="h6"&gt;具体例：語彙の穴が読解のミスに直結するケース&lt;/h3&gt;
&lt;p style="line-height: 1.95;"&gt;説明文で対比や因果は追えているのに、傍線部の語句の意味が曖昧で選択肢が絞れないことがあります。&lt;br /&gt;
この場合、本文理解が足りないのではなく、語彙の曖昧さが&lt;strong&gt;根拠の比較&lt;/strong&gt;を妨げています。&lt;/p&gt;
&lt;ul class="mb-0" style="line-height: 1.95;"&gt;
&lt;li&gt;本文の言い換えに気づけない&lt;/li&gt;
&lt;li&gt;同義語・反対語の関係が整理できない&lt;/li&gt;
&lt;li&gt;選択肢がどれもそれらしく見えてしまう&lt;/li&gt;
&lt;/ul&gt;
&lt;div class="mt-3 p-3 rounded" style="background: #fff3e0; border: 1px solid #ffe0b2;"&gt;
&lt;div class="fw-bold mb-1"&gt;結論&lt;/div&gt;
&lt;div&gt;読解の問題に見えて、実は&lt;strong&gt;知識の精度&lt;/strong&gt;が改善のポイントになっているケースです。&lt;/div&gt;
&lt;/div&gt;
&lt;/div&gt;
&lt;/section&gt;
&lt;section id="why" class="card shadow-sm border-0 mb-4"&gt;
&lt;div class="card-header border-0 py-3" style="background: #e0f2f1;"&gt;
&lt;h2 class="h5 mb-0"&gt;オンライン国語個別指導が効果を発揮する理由&lt;/h2&gt;
&lt;/div&gt;
&lt;div class="card-body p-3 p-md-4"&gt;
&lt;p style="line-height: 1.95;"&gt;オンライン国語の個別指導は、知識と読解を別々に増やすのではなく、&lt;br /&gt;
&lt;strong&gt;同じ本文の中で同時に整理する&lt;/strong&gt;ことができます。弱い側を狙って補強し、得点ルートを太くします。&lt;/p&gt;
&lt;div class="row g-3"&gt;
&lt;div class="col-md-6"&gt;
&lt;div class="h-100 p-3 rounded border" style="background: #fafafa;"&gt;
&lt;div class="fw-bold mb-2"&gt;手元カメラで考え方のズレを把握&lt;/div&gt;
&lt;ul class="mb-0" style="line-height: 1.9;"&gt;
&lt;li&gt;どこに線を引いたか&lt;/li&gt;
&lt;li&gt;どの語を根拠にしたか&lt;/li&gt;
&lt;li&gt;設問の条件をどう読んだか&lt;/li&gt;
&lt;/ul&gt;
&lt;/div&gt;
&lt;/div&gt;
&lt;div class="col-md-6"&gt;
&lt;div class="h-100 p-3 rounded border" style="background: #fafafa;"&gt;
&lt;div class="fw-bold mb-2"&gt;本文と設問の往復を可視化&lt;/div&gt;
&lt;ul class="mb-0" style="line-height: 1.9;"&gt;
&lt;li&gt;段落番号で戻り先を明確化&lt;/li&gt;
&lt;li&gt;対比構造の見える化&lt;/li&gt;
&lt;li&gt;言い換えの対応メモ&lt;/li&gt;
&lt;/ul&gt;
&lt;/div&gt;
&lt;/div&gt;
&lt;div class="col-md-6"&gt;
&lt;div class="h-100 p-3 rounded border" style="background: #fafafa;"&gt;
&lt;div class="fw-bold mb-2"&gt;記述の書き換えがその場で進む&lt;/div&gt;
&lt;ul class="mb-0" style="line-height: 1.9;"&gt;
&lt;li&gt;材料が足りるかを確認&lt;/li&gt;
&lt;li&gt;条件に沿っているかを確認&lt;/li&gt;
&lt;li&gt;書き換えまで一気に反映&lt;/li&gt;
&lt;/ul&gt;
&lt;/div&gt;
&lt;/div&gt;
&lt;div class="col-md-6"&gt;
&lt;div class="h-100 p-3 rounded border" style="background: #fafafa;"&gt;
&lt;div class="fw-bold mb-2"&gt;過去問・テスト直しを段階補強&lt;/div&gt;
&lt;ul class="mb-0" style="line-height: 1.9;"&gt;
&lt;li&gt;誤答理由を本文根拠で説明&lt;/li&gt;
&lt;li&gt;同じ設問を再提出して再現性を確認&lt;/li&gt;
&lt;li&gt;ミスの傾向別に直しを分ける&lt;/li&gt;
&lt;/ul&gt;
&lt;/div&gt;
&lt;/div&gt;
&lt;/div&gt;
&lt;div class="mt-4 p-3 p-md-4 rounded" style="background: linear-gradient(135deg, rgba(30,136,229,.12), rgba(0,150,136,.12)); border: 1px solid rgba(0,0,0,.08);"&gt;
&lt;div class="d-flex flex-column flex-md-row align-items-start align-items-md-center justify-content-between gap-2"&gt;
&lt;div&gt;
&lt;div class="fw-bold mb-1"&gt;オンラインで整えるならここから&lt;/div&gt;
&lt;div style="line-height: 1.9;"&gt;中学受験国語をオンラインで整理したい場合は、&lt;br /&gt;
&lt;a href="https://dokkai-labo.tokyo/kobetsuonline01/" target="_blank" rel="noopener"&gt;オンライン個別指導&lt;/a&gt;&lt;br /&gt;
が最も適しています。知識と読解の偏りを見ながら、得点化までの流れを定着させます。&lt;/div&gt;
&lt;/div&gt;
&lt;p&gt;&lt;a class="btn btn-primary fw-bold" href="https://dokkai-labo.tokyo/kobetsuonline01/" target="_blank" rel="noopener"&gt;&lt;br /&gt;
指導の流れを見る&lt;br /&gt;
&lt;/a&gt;&lt;/p&gt;
&lt;/div&gt;
&lt;/div&gt;
&lt;/div&gt;
&lt;/section&gt;
&lt;section id="steps" class="card shadow-sm border-0 mb-4"&gt;
&lt;div class="card-header border-0 py-3" style="background: #fff8e1;"&gt;
&lt;h2 class="h5 mb-0"&gt;改善方法（実践ステップ）&lt;/h2&gt;
&lt;/div&gt;
&lt;div class="card-body p-3 p-md-4"&gt;
&lt;p style="line-height: 1.95;"&gt;予習シリーズ国語の改善は、知識と読解を別々に鍛えるのではなく、&lt;br /&gt;
本文を材料に同時に鍛えることで効率が上がります。次の進め方を身につけてください。&lt;/p&gt;
&lt;div class="row g-3"&gt;
&lt;div class="col-12"&gt;
&lt;details class="border rounded p-3 p-md-4" style="background: #fafafa;"&gt;
&lt;summary class="fw-bold" style="cursor: pointer;"&gt;ステップ1：本文の整理&lt;/summary&gt;
&lt;div class="mt-3" style="line-height: 1.95;"&gt;
&lt;ul class="mb-3"&gt;
&lt;li&gt;段落ごとの要点を一文でまとめる&lt;/li&gt;
&lt;li&gt;対比のセットを取る&lt;/li&gt;
&lt;li&gt;因果の線を一本にする&lt;/li&gt;
&lt;li&gt;言い換えを拾う習慣をつける&lt;/li&gt;
&lt;/ul&gt;
&lt;div class="p-3 rounded" style="background: #e3f2fd; border: 1px solid #bbdefb;"&gt;
&lt;div class="fw-bold mb-1"&gt;マークは増やしすぎない&lt;/div&gt;
&lt;div&gt;対比は同じ記号でペアにし、因果は矢印、重要語は囲み。これだけで戻りが速くなります。&lt;/div&gt;
&lt;/div&gt;
&lt;/div&gt;
&lt;/details&gt;
&lt;/div&gt;
&lt;div class="col-12"&gt;
&lt;details class="border rounded p-3 p-md-4" style="background: #fafafa;"&gt;
&lt;summary class="fw-bold" style="cursor: pointer;"&gt;ステップ2：設問への取り組み&lt;/summary&gt;
&lt;div class="mt-3" style="line-height: 1.95;"&gt;
&lt;ul class="mb-3"&gt;
&lt;li&gt;設問文を要素に切る　何を、誰について、どの観点で、どう答えるか&lt;/li&gt;
&lt;li&gt;条件をチェック化　指示語、対象、時制、要素数、字数&lt;/li&gt;
&lt;/ul&gt;
&lt;div class="row g-2"&gt;
&lt;div class="col-md-6"&gt;
&lt;div class="p-3 rounded" style="background: #fff3e0; border: 1px solid #ffe0b2;"&gt;
&lt;div class="fw-bold mb-1"&gt;選択肢は一語比較&lt;/div&gt;
&lt;div&gt;似た選択肢は違う一語だけを比べ、その一語が本文のどこに対応するかで切ります。&lt;/div&gt;
&lt;/div&gt;
&lt;/div&gt;
&lt;div class="col-md-6"&gt;
&lt;div class="p-3 rounded" style="background: #e8f5e9; border: 1px solid #c8e6c9;"&gt;
&lt;div class="fw-bold mb-1"&gt;根拠の比較を短縮する&lt;/div&gt;
&lt;div&gt;本文根拠で絞るやり方に切り替えると悩む時間が減り、読解の体力が残ります。&lt;/div&gt;
&lt;/div&gt;
&lt;/div&gt;
&lt;/div&gt;
&lt;/div&gt;
&lt;/details&gt;
&lt;/div&gt;
&lt;div class="col-12"&gt;
&lt;details class="border rounded p-3 p-md-4" style="background: #fafafa;"&gt;
&lt;summary class="fw-bold" style="cursor: pointer;"&gt;ステップ3：記述の改善&lt;/summary&gt;
&lt;div class="mt-3" style="line-height: 1.95;"&gt;
&lt;ol class="mb-3"&gt;
&lt;li&gt;材料の抜き出し　必要要素を箇条書き&lt;/li&gt;
&lt;li&gt;要素の並び替え　理由→結果、具体→抽象&lt;/li&gt;
&lt;li&gt;文章化　主語の補い、指示語の具体化、不要な部分を削る&lt;/li&gt;
&lt;/ol&gt;
&lt;div class="alert alert-secondary mb-0" style="border-left: 6px solid #6c757d;"&gt;
&lt;div class="fw-bold mb-1"&gt;添削後の見直しの流れ&lt;/div&gt;
&lt;div&gt;落とした条件を一言で書き、本文のどこから取れるかを確認し、同じ設問で再提出して再現性を確かめます。&lt;/div&gt;
&lt;/div&gt;
&lt;/div&gt;
&lt;/details&gt;
&lt;/div&gt;
&lt;/div&gt;
&lt;hr class="my-4" /&gt;
&lt;h3 class="h6"&gt;バランス調整の目安&lt;/h3&gt;
&lt;div class="table-responsive"&gt;
&lt;table class="table table-bordered align-middle mb-0"&gt;
&lt;thead style="background: #f3e5f5;"&gt;
&lt;tr class="text-center"&gt;
&lt;th style="width: 25%;"&gt;状況&lt;/th&gt;
&lt;th style="width: 35%;"&gt;優先して補強&lt;/th&gt;
&lt;th style="width: 40%;"&gt;具体的なやり方&lt;/th&gt;
&lt;/tr&gt;
&lt;/thead&gt;
&lt;tbody&gt;
&lt;tr&gt;
&lt;td class="fw-bold"&gt;選択肢で毎回悩む&lt;/td&gt;
&lt;td&gt;語彙と言い換えの一致&lt;/td&gt;
&lt;td&gt;本文の言い換え表現を集め、同義語・反対語で整理してから比較する&lt;/td&gt;
&lt;/tr&gt;
&lt;tr&gt;
&lt;td class="fw-bold"&gt;記述が材料不足&lt;/td&gt;
&lt;td&gt;本文の範囲限定&lt;/td&gt;
&lt;td&gt;設問条件→段落番号→根拠候補の順で戻り先を明確にし、材料を箇条書きで確保する&lt;/td&gt;
&lt;/tr&gt;
&lt;tr&gt;
&lt;td class="fw-bold"&gt;要旨が取れない&lt;/td&gt;
&lt;td&gt;段落要点と対比&lt;/td&gt;
&lt;td&gt;各段落を一文で要約し、対比ペアを並列でメモして結論に接続する&lt;/td&gt;
&lt;/tr&gt;
&lt;tr&gt;
&lt;td class="fw-bold"&gt;点が安定しない&lt;/td&gt;
&lt;td&gt;見直しの習慣化&lt;/td&gt;
&lt;td&gt;誤答理由を本文根拠で説明し、同じ設問の再提出で再現性を確認する&lt;/td&gt;
&lt;/tr&gt;
&lt;/tbody&gt;
&lt;/table&gt;
&lt;/div&gt;
&lt;/div&gt;
&lt;/section&gt;
&lt;section id="home" class="card shadow-sm border-0 mb-4"&gt;
&lt;div class="card-header border-0 py-3" style="background: #f1f8e9;"&gt;
&lt;h2 class="h5 mb-0"&gt;家庭でできるフォローと役割分担&lt;/h2&gt;
&lt;/div&gt;
&lt;div class="card-body p-3 p-md-4"&gt;
&lt;p style="line-height: 1.95;"&gt;家庭は量を増やす支援よりも、継続と管理に寄せる方が効果が出やすくなります。&lt;br /&gt;
直しが改善の履歴になっているかをチェックできると、オンライン個別の成果が加速します。&lt;/p&gt;
&lt;div class="row g-3"&gt;
&lt;div class="col-md-6"&gt;
&lt;div class="h-100 p-3 rounded border" style="background: #fafafa;"&gt;
&lt;div class="fw-bold mb-2"&gt;毎日の語彙・漢字&lt;/div&gt;
&lt;ul class="mb-0" style="line-height: 1.95;"&gt;
&lt;li&gt;漢字は間違いノートで同じミスを減らす&lt;/li&gt;
&lt;li&gt;語彙は短時間で毎日取り組む&lt;/li&gt;
&lt;li&gt;曖昧な言葉は例文で確認する&lt;/li&gt;
&lt;/ul&gt;
&lt;/div&gt;
&lt;/div&gt;
&lt;div class="col-md-6"&gt;
&lt;div class="h-100 p-3 rounded border" style="background: #fafafa;"&gt;
&lt;div class="fw-bold mb-2"&gt;音読の活用&lt;/div&gt;
&lt;ul class="mb-0" style="line-height: 1.95;"&gt;
&lt;li&gt;句読点と係り受けを意識する&lt;/li&gt;
&lt;li&gt;指示語の指す先を言わせる&lt;/li&gt;
&lt;li&gt;一段落を一文で要約する&lt;/li&gt;
&lt;/ul&gt;
&lt;/div&gt;
&lt;/div&gt;
&lt;/div&gt;
&lt;div class="mt-3 p-3 p-md-4 rounded" style="background: #e8eaf6; border: 1px solid #c5cae9;"&gt;
&lt;div class="fw-bold mb-2"&gt;過去問・テスト直しの管理&lt;/div&gt;
&lt;ul class="mb-0" style="line-height: 1.95;"&gt;
&lt;li&gt;誤答理由を本文根拠で説明できるか&lt;/li&gt;
&lt;li&gt;同じミスの傾向を繰り返していないか&lt;/li&gt;
&lt;li&gt;記述は再提出で再現性を確認したか&lt;/li&gt;
&lt;/ul&gt;
&lt;/div&gt;
&lt;div class="alert alert-warning mt-3 mb-0" style="border-left: 6px solid #f57c00;"&gt;
&lt;div class="fw-bold mb-1"&gt;やりすぎない家庭学習の注意点&lt;/div&gt;
&lt;div&gt;家庭が答えを誘導しすぎると、本番で再現できません。&lt;br /&gt;
家庭は根拠の場所を言わせる、条件を声に出させる、進め方通りにやったか確認する、までに留めると効果が最大化します。&lt;/div&gt;
&lt;/div&gt;
&lt;/div&gt;
&lt;/section&gt;
&lt;section id="fit" class="card shadow-sm border-0 mb-4"&gt;
&lt;div class="card-header border-0 py-3" style="background: #fff3e0;"&gt;
&lt;h2 class="h5 mb-0"&gt;どんな子に相性が良いか&lt;/h2&gt;
&lt;/div&gt;
&lt;div class="card-body p-3 p-md-4"&gt;
&lt;p style="line-height: 1.95;"&gt;オンライン国語の個別指導は、予習シリーズ国語で努力が点に変わらないタイプに相性が良いです。&lt;br /&gt;
1対1で思考の過程を止めて確認できるため、偏りの改善と再現性づくりが進みます。&lt;/p&gt;
&lt;div class="row g-3"&gt;
&lt;div class="col-md-6"&gt;
&lt;div class="h-100 p-3 rounded border" style="background: #fafafa;"&gt;
&lt;div class="fw-bold mb-2"&gt;可視化が必要な子&lt;/div&gt;
&lt;ul class="mb-0" style="line-height: 1.95;"&gt;
&lt;li&gt;内容理解はあるのに点が安定しない&lt;/li&gt;
&lt;li&gt;判断に時間がかかる&lt;/li&gt;
&lt;li&gt;記述で要素が落ちる&lt;/li&gt;
&lt;li&gt;直しが流れ作業になっている&lt;/li&gt;
&lt;/ul&gt;
&lt;/div&gt;
&lt;/div&gt;
&lt;div class="col-md-6"&gt;
&lt;div class="h-100 p-3 rounded border" style="background: #fafafa;"&gt;
&lt;div class="fw-bold mb-2"&gt;家庭学習が回りやすい子&lt;/div&gt;
&lt;ul class="mb-0" style="line-height: 1.95;"&gt;
&lt;li&gt;漢字・語彙は家庭でコツコツ進められる&lt;/li&gt;
&lt;li&gt;流れが決まると継続できる&lt;/li&gt;
&lt;li&gt;集団のペースに埋もれやすい&lt;/li&gt;
&lt;/ul&gt;
&lt;/div&gt;
&lt;/div&gt;
&lt;/div&gt;
&lt;div class="mt-4 p-3 p-md-4 rounded" style="background: #e1f5fe; border: 1px solid #b3e5fc;"&gt;
&lt;div class="fw-bold mb-1"&gt;説明文が苦手な場合は&lt;/div&gt;
&lt;div style="line-height: 1.95;"&gt;説明文の読み方が安定しない場合は、&lt;br /&gt;
&lt;a href="https://dokkai-labo.tokyo/setsumeibun/" target="_blank" rel="noopener"&gt;説明文講座&lt;/a&gt;&lt;br /&gt;
を併せて確認すると、要旨把握や論理的な組み立てを補強しやすくなります。&lt;/div&gt;
&lt;/div&gt;
&lt;/div&gt;
&lt;/section&gt;
&lt;section id="sum" class="card shadow-sm border-0"&gt;
&lt;div class="card-body p-4 p-md-5"&gt;
&lt;h2 class="h5 mb-3"&gt;まとめ&lt;/h2&gt;
&lt;p class="mb-4" style="line-height: 1.95;"&gt;予習シリーズ国語の伸び悩みは、知識か読解のどちらかに偏り、得点に結びつく進め方が定着していないことが原因になりがちです。&lt;br /&gt;
オンライン個別で思考過程を可視化し、本文の整理・設問への取り組み・記述の基本構成を整理すると安定します。&lt;/p&gt;
&lt;div class="p-3 p-md-4 rounded" style="background: linear-gradient(135deg, rgba(40,53,147,.10), rgba(0,137,123,.10)); border: 1px solid rgba(0,0,0,.08);"&gt;
&lt;div class="d-flex flex-column flex-md-row align-items-start align-items-md-center justify-content-between gap-2"&gt;
&lt;div&gt;
&lt;div class="fw-bold mb-1"&gt;次の一歩&lt;/div&gt;
&lt;div style="line-height: 1.95;"&gt;中学受験国語の読解・記述でお困りの方は、オンライン国語の個別指導をご覧ください。&lt;/div&gt;
&lt;/div&gt;
&lt;p&gt;&lt;a class="btn btn-warning btn-lg fw-bold" href="https://dokkai-labo.tokyo/kobetsuonline01/" target="_blank" rel="noopener"&gt;&lt;br /&gt;
オンライン個別へ進む&lt;br /&gt;
&lt;/a&gt;&lt;/p&gt;
&lt;/div&gt;
&lt;/div&gt;
&lt;div class="mt-3 small text-muted"&gt;※ 学年・現状により最適なバランス配分は異なります。まずはミスの傾向の特定から始めるのが効果的です。&lt;/div&gt;
&lt;/div&gt;
&lt;/section&gt;
&lt;/div&gt;
&lt;div class="alert alert-primary p-3 mt-4" role="alert"&gt;
&lt;p class="mb-2"&gt;&lt;strong&gt;読解のバランスの乱れを放置すれば、志望校合格は難しくなります。&lt;/strong&gt;&lt;/p&gt;
&lt;p class="mb-1"&gt;根拠の薄い速読が習慣化してしまうと、記述での大幅な減点を招き、入試合否を分ける合計点に跳ね返る大きな打撃となります。&lt;/p&gt;
&lt;p class="mb-3"&gt;点数が安定しない本質的な理由は、一重に判断軸が定まっていないことにあります。&lt;/p&gt;
&lt;div class="d-grid gap-2"&gt;&lt;a class="btn btn-primary btn-lg" href="https://dokkai-labo.tokyo/kobetsuonline01/"&gt;合格力を高める個別指導の受講はこちら&lt;/a&gt;&lt;br /&gt;
&lt;a class="btn btn-outline-primary btn-lg" href="https://dokkai-labo.tokyo/blog/161214/"&gt;読解ラボの指導方針を詳しく知る&lt;/a&gt;&lt;/div&gt;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t>
  </si>
  <si>
    <t>https://dokkai-labo.tokyo/col_blog/kakomon-tsumazuki/</t>
  </si>
  <si>
    <t>以下のページは不自然なワードを使用しています。
これらを適切に自然な言葉に置き換えて下さい。
なお、本文の装飾や構造は絶対に変えないでください。
【対象ページURL】
https://dokkai-labo.tokyo/col_blog/kakomon-tsumazuki/
【検出された不自然ワード】
- 固定
- 手順
- 乱れ
【本文】
------
&lt;style&gt;
/* =========================================================&lt;br /&gt;  読解ラボ東京：ミニコラム（過去問が解けない理由をオンライン個別で見抜く）&lt;br /&gt;  - Bootstrap前提（WP固定ページ貼り付け用）&lt;br /&gt;  - dl- プレフィックスで干渉を最小化&lt;br /&gt;  - PC/スマホ両対応：table-layout fixed + 折り返し強制&lt;br /&gt;========================================================= */&lt;br /&gt;.dl-wrap{max-width:1040px;margin:0 auto;}&lt;br /&gt;.dl-card{border:0;border-radius:18px;}&lt;br /&gt;.dl-soft{background:#f6f7fb;border:1px solid #e6e9f5;border-radius:14px;}&lt;br /&gt;.dl-anchor{scroll-margin-top:84px;}&lt;br /&gt;.dl-hero-title{font-size:1.9rem;line-height:1.55;margin:0;}&lt;br /&gt;@media (min-width:992px){.dl-hero-title{font-size:2.2rem;}}&lt;br /&gt;.dl-h2{font-size:1.55rem;margin:1.25rem 0 .75rem;}&lt;br /&gt;.dl-h3{font-size:1.15rem;margin:1rem 0 .5rem;}&lt;br /&gt;.dl-lead{color:#6c757d;margin-top:-.2rem;}&lt;br /&gt;.dl-badge{display:inline-block;margin:0 .35rem .35rem 0;}&lt;br /&gt;.dl-note{font-size:.92rem;color:#6c757d;}&lt;br /&gt;.dl-table{table-layout:fixed;width:100%;}&lt;br /&gt;.dl-table th,.dl-table td{&lt;br /&gt;  white-space:normal !important;&lt;br /&gt;  word-break:break-word;&lt;br /&gt;  overflow-wrap:anywhere;&lt;br /&gt;  vertical-align:top;&lt;br /&gt;}&lt;br /&gt;.dl-thead{background:#eef2ff;}&lt;br /&gt;.dl-details summary{cursor:pointer;list-style:none;}&lt;br /&gt;.dl-details summary::-webkit-details-marker{display:none;}&lt;br /&gt;.dl-chip{border:1px solid #e5e7eb;border-radius:999px;padding:.35rem .6rem;font-size:.85rem;background:#fff;}&lt;br /&gt;.dl-callout{border-left:6px solid rgba(79,70,229,.7);background:#f3f4ff;}&lt;br /&gt;&lt;/style&gt;
&lt;div class="container my-4"&gt;
&lt;div class="dl-wrap"&gt;
&lt;p&gt;&lt;!-- Hero --&gt;&lt;/p&gt;
&lt;div class="card dl-card shadow-sm mb-4" style="background: linear-gradient(135deg,#1d4ed8,#0f766e); color: #fff;"&gt;
&lt;div class="card-body p-4 p-lg-5"&gt;
&lt;div class="row align-items-center g-3"&gt;
&lt;div class="col-12 col-lg-8"&gt;
&lt;div class="mb-2"&gt;&lt;span class="badge bg-warning text-dark dl-badge"&gt;中学受験／国語&lt;/span&gt;&lt;br /&gt;
&lt;span class="badge bg-light text-dark dl-badge"&gt;過去問&lt;/span&gt;&lt;br /&gt;
&lt;span class="badge bg-dark dl-badge"&gt;読解力&lt;/span&gt;&lt;br /&gt;
&lt;span class="badge bg-info text-dark dl-badge"&gt;記述&lt;/span&gt;&lt;br /&gt;
&lt;span class="badge bg-secondary dl-badge"&gt;個別指導&lt;/span&gt;&lt;br /&gt;
&lt;span class="badge bg-light text-dark dl-badge"&gt;オンライン国語&lt;/span&gt;&lt;/div&gt;
&lt;div class="small mb-2" style="opacity: .92;"&gt;点を落とす理由を分類し、つまずき地点を特定して改善へ&lt;/div&gt;
&lt;h1 class="dl-hero-title mb-3"&gt;&lt;/h1&gt;
&lt;p class="mb-0" style="opacity: .92;"&gt;「通常授業は何とかなるのに、過去問に入った途端に点が落ちる」──この現象は、&lt;br /&gt;
本文処理のズレ、設問条件の扱い、選択肢の吟味、記述のまとめ方、語彙の欠けなどが&lt;br /&gt;
&lt;strong&gt;複合して&lt;/strong&gt;起きていることが多いです。&lt;br /&gt;
本記事では、点を落とす原因を分類し、オンライン国語の個別指導でどこで止まっているかを精密に見抜いて、&lt;br /&gt;
改善を積み上げる流れを整理します。&lt;/p&gt;
&lt;p style="margin: 12px 0 0; opacity: .92;"&gt;過去問演習の回数・順番・復習の組み立てまで含めた&lt;strong&gt;全体像はこちら：&lt;/strong&gt;&lt;a style="color: #ffffff; text-decoration: underline; font-weight: bold;" href="https://dokkai-labo.tokyo/blog/kokugo-kakomon/"&gt;中学受験 国語の過去問は何回？繰り返しの効果と限界／類題演習との順番まで整理&lt;/a&gt;&lt;/p&gt;
&lt;/div&gt;
&lt;div class="col-12 col-lg-4"&gt;
&lt;div class="p-3 p-lg-4 mt-2 mt-lg-0" style="background: rgba(255,255,255,.12); border: 1px solid rgba(255,255,255,.22); border-radius: 14px;"&gt;
&lt;div class="fw-bold mb-2"&gt;この記事で分かること&lt;/div&gt;
&lt;ul class="mb-3 ps-3 small" style="opacity: .92;"&gt;
&lt;li&gt;過去問でつまずく原因の分類&lt;/li&gt;
&lt;li&gt;どの工程で止まっているかの見抜き方&lt;/li&gt;
&lt;li&gt;本文→設問→記述をそろえる具体ステップ&lt;/li&gt;
&lt;/ul&gt;
&lt;p&gt;&lt;a class="btn btn-outline-light w-100" href="#steps"&gt;改善ステップへ&lt;/a&gt;&lt;/p&gt;
&lt;div class="dl-note mt-2" style="color: rgba(255,255,255,.85);"&gt;目的は「解ける」より先に「進め方を安定させる」ことです。&lt;/div&gt;
&lt;/div&gt;
&lt;/div&gt;
&lt;/div&gt;
&lt;div class="mt-4 d-flex flex-wrap gap-2"&gt;&lt;span class="dl-chip"&gt;本文の骨組み&lt;/span&gt;&lt;br /&gt;
&lt;span class="dl-chip"&gt;設問の三点分解&lt;/span&gt;&lt;br /&gt;
&lt;span class="dl-chip"&gt;選択肢の消去&lt;/span&gt;&lt;br /&gt;
&lt;span class="dl-chip"&gt;記述の工程分離&lt;/span&gt;&lt;br /&gt;
&lt;span class="dl-chip"&gt;過去問の段階化&lt;/span&gt;&lt;/div&gt;
&lt;/div&gt;
&lt;/div&gt;
&lt;p&gt;&lt;!-- 目次 --&gt;&lt;/p&gt;
&lt;div class="card dl-card shadow-sm mb-4"&gt;
&lt;div class="card-body p-3 p-md-4"&gt;
&lt;div class="fw-bold mb-2"&gt;目次&lt;/div&gt;
&lt;div class="row g-2"&gt;
&lt;div class="col-6 col-md-4 col-lg-2"&gt;&lt;a class="btn btn-outline-primary btn-sm w-100" href="#bg"&gt;背景&lt;/a&gt;&lt;/div&gt;
&lt;div class="col-6 col-md-4 col-lg-2"&gt;&lt;a class="btn btn-outline-primary btn-sm w-100" href="#online"&gt;オンライン&lt;/a&gt;&lt;/div&gt;
&lt;div class="col-6 col-md-4 col-lg-2"&gt;&lt;a class="btn btn-outline-primary btn-sm w-100" href="#steps"&gt;改善の流れ&lt;/a&gt;&lt;/div&gt;
&lt;div class="col-6 col-md-4 col-lg-2"&gt;&lt;a class="btn btn-outline-primary btn-sm w-100" href="#home"&gt;家庭の役割&lt;/a&gt;&lt;/div&gt;
&lt;div class="col-6 col-md-4 col-lg-2"&gt;&lt;a class="btn btn-outline-primary btn-sm w-100" href="#fit"&gt;相性&lt;/a&gt;&lt;/div&gt;
&lt;div class="col-6 col-md-4 col-lg-2"&gt;&lt;a class="btn btn-outline-primary btn-sm w-100" href="#summary"&gt;まとめ&lt;/a&gt;&lt;/div&gt;
&lt;/div&gt;
&lt;/div&gt;
&lt;/div&gt;
&lt;p&gt;&lt;!-- 背景 --&gt;&lt;/p&gt;
&lt;h2 id="bg" class="dl-anchor dl-h2"&gt;この悩みが起きる背景&lt;/h2&gt;
&lt;p class="dl-lead"&gt;過去問で点が落ちるのは、単に難しくなるからではありません。国語は「読む力」よりも、&lt;br /&gt;
&lt;strong&gt;処理の再現性&lt;/strong&gt;が点数に直結します。学校ごとの文章量・設問指示・選択肢の癖・記述要求によって、&lt;br /&gt;
普段あいまいだった工程が一気に露出しやすくなります。&lt;/p&gt;
&lt;div class="row g-3 mb-4"&gt;
&lt;div class="col-12 col-lg-7"&gt;
&lt;div class="card dl-card shadow-sm h-100"&gt;
&lt;div class="card-body p-3 p-md-4"&gt;
&lt;div class="mb-2"&gt;&lt;span class="badge bg-danger dl-badge"&gt;点を落とす理由の分類&lt;/span&gt;&lt;br /&gt;
&lt;span class="text-muted small"&gt;原因が混在すると対策がズレます&lt;/span&gt;&lt;/div&gt;
&lt;div class="table-responsive"&gt;
&lt;table class="table table-bordered align-middle mb-0 dl-table"&gt;
&lt;thead class="dl-thead"&gt;
&lt;tr class="text-center"&gt;
&lt;th style="width: 18%;"&gt;分類&lt;/th&gt;
&lt;th style="width: 42%;"&gt;ありがちな状態&lt;/th&gt;
&lt;th&gt;具体的な点の落とし方&lt;/th&gt;
&lt;/tr&gt;
&lt;/thead&gt;
&lt;tbody&gt;
&lt;tr&gt;
&lt;td class="fw-bold text-center"&gt;本文処理&lt;/td&gt;
&lt;td&gt;要点が取れず、線が増える／段落の役割が曖昧&lt;/td&gt;
&lt;td&gt;根拠段落がズレ、選択肢が絞れない&lt;/td&gt;
&lt;/tr&gt;
&lt;tr&gt;
&lt;td class="fw-bold text-center"&gt;設問処理&lt;/td&gt;
&lt;td&gt;条件分解せず本文へ戻る／参照範囲が揺れる&lt;/td&gt;
&lt;td&gt;条件漏れ・取り違えで点を落としやすい&lt;/td&gt;
&lt;/tr&gt;
&lt;tr&gt;
&lt;td class="fw-bold text-center"&gt;選択肢吟味&lt;/td&gt;
&lt;td&gt;本文照合が弱く、語感で決める&lt;/td&gt;
&lt;td&gt;消去ができず「残った中から当てる」になる&lt;/td&gt;
&lt;/tr&gt;
&lt;tr&gt;
&lt;td class="fw-bold text-center"&gt;記述&lt;/td&gt;
&lt;td&gt;材料不足のまま文章化／条件チェックがない&lt;/td&gt;
&lt;td&gt;要素不足・条件漏れで部分点止まり&lt;/td&gt;
&lt;/tr&gt;
&lt;tr&gt;
&lt;td class="fw-bold text-center"&gt;語彙&lt;/td&gt;
&lt;td&gt;抽象語・評価語が曖昧で言い換えが作れない&lt;/td&gt;
&lt;td&gt;本文一致の判定ミス、記述の表現が弱い&lt;/td&gt;
&lt;/tr&gt;
&lt;/tbody&gt;
&lt;/table&gt;
&lt;/div&gt;
&lt;div class="alert alert-warning mt-3 mb-0"&gt;
&lt;div class="fw-bold mb-1"&gt;重要&lt;/div&gt;
&lt;div class="mb-0"&gt;過去問でつまずくのは&lt;strong&gt;学力&lt;/strong&gt;ではなく、工程が増えたことで&lt;strong&gt;ズレが点数に直結&lt;/strong&gt;するからです。&lt;br /&gt;
まずは「どの工程で止まるか」を特定する必要があります。&lt;/div&gt;
&lt;/div&gt;
&lt;/div&gt;
&lt;/div&gt;
&lt;/div&gt;
&lt;div class="col-12 col-lg-5"&gt;
&lt;div class="card dl-card shadow-sm h-100"&gt;
&lt;div class="card-body p-3 p-md-4"&gt;
&lt;div class="mb-2"&gt;&lt;span class="badge bg-success dl-badge"&gt;具体例&lt;/span&gt;&lt;br /&gt;
&lt;span class="text-muted small"&gt;過去問で急に点が落ちる流れ&lt;/span&gt;&lt;/div&gt;
&lt;div class="dl-soft p-3"&gt;
&lt;div class="fw-bold mb-2"&gt;よくある連鎖&lt;/div&gt;
&lt;ol class="mb-0 ps-3"&gt;
&lt;li&gt;段落要点を取らずに設問へ&lt;/li&gt;
&lt;li&gt;条件分解を飛ばし、本文を探し回る&lt;/li&gt;
&lt;li&gt;言い換え確認が弱く、選択肢が残る&lt;/li&gt;
&lt;li&gt;時間不足→語感で決める→点を落としやすい&lt;/li&gt;
&lt;li&gt;記述は材料不足のまま書き始めて白紙・要素不足&lt;/li&gt;
&lt;/ol&gt;
&lt;/div&gt;
&lt;div class="alert alert-info mt-3 mb-0"&gt;
&lt;div class="fw-bold mb-1"&gt;持ち直す視点&lt;/div&gt;
&lt;div class="mb-0"&gt;点数を追う前に、本文→設問→根拠→記述の順序を固め、工程ごとにそろえる方が改善が速いです。&lt;/div&gt;
&lt;/div&gt;
&lt;/div&gt;
&lt;/div&gt;
&lt;/div&gt;
&lt;/div&gt;
&lt;p&gt;&lt;!-- ===================== 追記：｢過去問に入ると急に解けない｣専用の切り分け＆テンプレ ===================== --&gt;&lt;/p&gt;
&lt;h2 id="suddenly" class="dl-anchor dl-h2"&gt;過去問に入ると急に解けない：まず15分で原因を切り分ける&lt;/h2&gt;
&lt;p class="dl-lead"&gt;「普段は解けるのに、過去問だと急に解けない」は、学力の問題というより&lt;strong&gt;工程のどこかがつまずいている&lt;/strong&gt;ケースが大半です。まずは次のチェックで、原因を混ぜずに分けます。&lt;/p&gt;
&lt;div class="card dl-card shadow-sm mb-4"&gt;
&lt;div class="card-body p-3 p-md-4"&gt;
&lt;div class="mb-2"&gt;&lt;span class="badge bg-danger dl-badge"&gt;切り分けチェック&lt;/span&gt;&lt;br /&gt;
&lt;span class="text-muted small"&gt;当てはまる行が「主因候補」です&lt;/span&gt;&lt;/div&gt;
&lt;div class="table-responsive"&gt;
&lt;table class="table table-bordered align-middle mb-0 dl-table"&gt;
&lt;thead class="dl-thead"&gt;
&lt;tr class="text-center"&gt;
&lt;th style="width: 28%;"&gt;症状（急に解けない時の見え方）&lt;/th&gt;
&lt;th style="width: 22%;"&gt;主因候補&lt;/th&gt;
&lt;th&gt;最初の一手（家庭でも可能）&lt;/th&gt;
&lt;/tr&gt;
&lt;/thead&gt;
&lt;tbody&gt;
&lt;tr&gt;
&lt;td&gt;線が増える／段落の要点が置けない&lt;/td&gt;
&lt;td class="fw-bold text-center"&gt;本文処理&lt;/td&gt;
&lt;td&gt;段落ごとに「一言要点」だけ置く。対比・因果・言い換え以外は印を増やさない。&lt;/td&gt;
&lt;/tr&gt;
&lt;tr&gt;
&lt;td&gt;設問を読んだ瞬間に本文へ戻る&lt;/td&gt;
&lt;td class="fw-bold text-center"&gt;設問条件&lt;/td&gt;
&lt;td&gt;設問を&lt;strong&gt;三点分解&lt;/strong&gt;（何を／どこから／条件）してから本文へ。&lt;/td&gt;
&lt;/tr&gt;
&lt;tr&gt;
&lt;td&gt;選択肢が2〜3個残り、最後は勘になる&lt;/td&gt;
&lt;td class="fw-bold text-center"&gt;選択肢吟味&lt;/td&gt;
&lt;td&gt;本文の一致を「言い換え」で確認。1つは必ず&lt;strong&gt;“不一致理由”&lt;/strong&gt;を書いて消す。&lt;/td&gt;
&lt;/tr&gt;
&lt;tr&gt;
&lt;td&gt;記述が白紙／書いたが要素不足と言われる&lt;/td&gt;
&lt;td class="fw-bold text-center"&gt;記述工程&lt;/td&gt;
&lt;td&gt;材料→並び替え→文章化の順を固める。材料が揃う前に文章を書かない。&lt;/td&gt;
&lt;/tr&gt;
&lt;tr&gt;
&lt;td&gt;本文の言い換えが作れず、選択肢判定が揺れる&lt;/td&gt;
&lt;td class="fw-bold text-center"&gt;語彙&lt;/td&gt;
&lt;td&gt;抽象語・評価語を「本文の具体」に落とす。分からない語は“仮置き”して前後で見当をつける。&lt;/td&gt;
&lt;/tr&gt;
&lt;/tbody&gt;
&lt;/table&gt;
&lt;/div&gt;
&lt;div class="alert alert-warning mt-3 mb-0"&gt;
&lt;div class="fw-bold mb-1"&gt;ポイント&lt;/div&gt;
&lt;div class="mb-0"&gt;「本文も設問も記述も全部ダメ」に見えるときほど、主因は&lt;strong&gt;1〜2工程&lt;/strong&gt;です。主因を先に直すと、他の工程も連鎖的に安定します。&lt;/div&gt;
&lt;/div&gt;
&lt;/div&gt;
&lt;/div&gt;
&lt;h3 class="dl-h3"&gt;家庭でできる：点を落とす理由メモ（テンプレ）&lt;/h3&gt;
&lt;p class="dl-lead"&gt;過去問は「回数」よりも「同じつまずきを潰す履歴」が成果を決めます。次のテンプレで十分です。&lt;/p&gt;
&lt;div class="card dl-card shadow-sm mb-4"&gt;
&lt;div class="card-body p-3 p-md-4"&gt;
&lt;div class="dl-soft p-3"&gt;
&lt;div class="fw-bold mb-2"&gt;コピーして使えるメモ&lt;/div&gt;
&lt;ul class="mb-0 ps-3"&gt;
&lt;li&gt;学校名・年度：&lt;/li&gt;
&lt;li&gt;得点（/満点）：&lt;/li&gt;
&lt;li&gt;急に解けないと感じた場面：本文／設問／選択肢／記述&lt;/li&gt;
&lt;li&gt;主因（上の表から1つ選ぶ）：本文処理／設問条件／選択肢吟味／記述工程／語彙&lt;/li&gt;
&lt;li&gt;次回のルール（1行）：例）設問は三点分解してから本文へ戻る&lt;/li&gt;
&lt;li&gt;書き直し対象：記述だけ／選択肢の消去理由だけ／段落要点だけ&lt;/li&gt;
&lt;/ul&gt;
&lt;/div&gt;
&lt;div class="dl-note mt-2"&gt;※「全部やり直す」ではなく、主因に直結する部品だけを直す方が再現性が育ちます。&lt;/div&gt;
&lt;/div&gt;
&lt;/div&gt;
&lt;h3 class="dl-h3"&gt;よくある質問（急に解けない編）&lt;/h3&gt;
&lt;div class="card dl-card shadow-sm mb-4"&gt;
&lt;div class="card-body p-3 p-md-4"&gt;
&lt;dl class="mb-0"&gt;
&lt;dt class="fw-bold"&gt;Q. 過去問に入った途端に急に解けないのは、実力不足ですか？&lt;/dt&gt;
&lt;dd class="mb-3"&gt;多くは「実力」より&lt;strong&gt;処理の流れが安定していない&lt;/strong&gt;ことが原因です。文章量・設問条件・記述要求が増えると、普段あいまいだった工程が点を落とす形で露出します。まずは工程別に主因を切り分けます。&lt;/dd&gt;
&lt;dt class="fw-bold"&gt;Q. 家庭学習では何を見れば原因が分かりますか？&lt;/dt&gt;
&lt;dd class="mb-3"&gt;答案よりも「途中の動き」です。線の増え方、設問を分解しているか、選択肢を本文で照合しているか、記述で材料回収しているか。この4点だけで主因が見えてきます。&lt;/dd&gt;
&lt;dt class="fw-bold"&gt;Q. 過去問は何回も解けば伸びますか？&lt;/dt&gt;
&lt;dd class="mb-3"&gt;回数だけ増やすと、つまずいた工程が身についてしまうことがあります。&lt;strong&gt;主因を1つ直す→同じ種類で再現→最後に通し&lt;/strong&gt;の順にすると伸びが速いです（全体像は本文中のリンク先で整理しています）。&lt;/dd&gt;
&lt;dt class="fw-bold"&gt;Q. 記述が特に弱い場合、何から直しますか？&lt;/dt&gt;
&lt;dd class="mb-0"&gt;文章の上手さではなく、&lt;strong&gt;材料→並び替え→文章化&lt;/strong&gt;の工程を固めます。要素不足・条件漏れは、この工程分離で改善しやすいです。&lt;/dd&gt;
&lt;/dl&gt;
&lt;/div&gt;
&lt;/div&gt;
&lt;p&gt;&lt;!-- ===================== /追記 ===================== --&gt;&lt;/p&gt;
&lt;p&gt;&lt;!-- オンライン --&gt;&lt;/p&gt;
&lt;h2 id="online" class="dl-anchor dl-h2"&gt;オンライン国語個別指導が効果を発揮する理由&lt;/h2&gt;
&lt;p class="dl-lead"&gt;過去問の点を落とす原因は、答案だけ見ても特定しづらいことがあります。オンライン国語の個別指導では、&lt;br /&gt;
&lt;strong&gt;解く途中の動き&lt;/strong&gt;を見て、どの工程で止まるかを切り分けられます。&lt;/p&gt;
&lt;div class="card dl-card shadow-sm mb-4"&gt;
&lt;div class="card-body p-3 p-md-4"&gt;
&lt;div class="row g-3"&gt;
&lt;div class="col-12 col-lg-7"&gt;
&lt;div class="p-3 rounded" style="border: 1px solid #e5e7eb; background: #fff;"&gt;
&lt;div class="fw-bold mb-2"&gt;オンラインで見抜けるポイント&lt;/div&gt;
&lt;ul class="mb-0 ps-3"&gt;
&lt;li&gt;本文の線が増える、要点が置けないなど&lt;strong&gt;本文処理の乱れ&lt;/strong&gt;&lt;/li&gt;
&lt;li&gt;設問を分解せず本文へ戻る&lt;strong&gt;条件読みの飛び&lt;/strong&gt;&lt;/li&gt;
&lt;li&gt;選択肢を本文で照合せずに決める&lt;strong&gt;吟味不足&lt;/strong&gt;&lt;/li&gt;
&lt;li&gt;記述で材料回収をせず文章化する&lt;strong&gt;工程混在&lt;/strong&gt;&lt;/li&gt;
&lt;/ul&gt;
&lt;/div&gt;
&lt;p&gt;&lt;!-- メインリンク：1回 --&gt;&lt;/p&gt;
&lt;div class="alert alert-primary mt-3 mb-0"&gt;
&lt;div class="fw-bold mb-1"&gt;案内&lt;/div&gt;
&lt;div class="mb-0"&gt;中学受験国語をオンラインでそろえたい場合は、&lt;br /&gt;
&lt;a class="fw-bold" href="https://dokkai-labo.tokyo/kobetsuonline01/"&gt;オンライン国語の個別指導&lt;/a&gt;&lt;br /&gt;
が有効です。過去問で止まる工程を特定し、進め方を安定させて得点を安定させます。&lt;/div&gt;
&lt;/div&gt;
&lt;/div&gt;
&lt;div class="col-12 col-lg-5"&gt;
&lt;div class="dl-soft p-3 h-100"&gt;
&lt;div class="fw-bold mb-2"&gt;過去問の段階化&lt;/div&gt;
&lt;div class="table-responsive"&gt;
&lt;table class="table table-bordered align-middle mb-0 dl-table"&gt;
&lt;thead style="background: #ffffff;"&gt;
&lt;tr class="text-center"&gt;
&lt;th style="width: 22%;"&gt;段階&lt;/th&gt;
&lt;th&gt;目的&lt;/th&gt;
&lt;th style="width: 34%;"&gt;具体策&lt;/th&gt;
&lt;/tr&gt;
&lt;/thead&gt;
&lt;tbody&gt;
&lt;tr&gt;
&lt;td class="fw-bold text-center"&gt;1&lt;/td&gt;
&lt;td&gt;本文の骨組みを安定&lt;/td&gt;
&lt;td&gt;段落要点と対比・言い換えだけをそろえる&lt;/td&gt;
&lt;/tr&gt;
&lt;tr&gt;
&lt;td class="fw-bold text-center"&gt;2&lt;/td&gt;
&lt;td&gt;設問分解を安定&lt;/td&gt;
&lt;td&gt;三点分解→参照範囲決定→根拠回収&lt;/td&gt;
&lt;/tr&gt;
&lt;tr&gt;
&lt;td class="fw-bold text-center"&gt;3&lt;/td&gt;
&lt;td&gt;記述工程を安定&lt;/td&gt;
&lt;td&gt;材料→並び替え→文章化の順を守る&lt;/td&gt;
&lt;/tr&gt;
&lt;tr&gt;
&lt;td class="fw-bold text-center"&gt;4&lt;/td&gt;
&lt;td&gt;時間配分を戻す&lt;/td&gt;
&lt;td&gt;最後に本番形式で通し、負荷を調整&lt;/td&gt;
&lt;/tr&gt;
&lt;/tbody&gt;
&lt;/table&gt;
&lt;/div&gt;
&lt;div class="dl-note mt-2"&gt;いきなり本番形式を回すより、工程をそろえてから時間制限を戻します。&lt;/div&gt;
&lt;/div&gt;
&lt;/div&gt;
&lt;/div&gt;
&lt;/div&gt;
&lt;/div&gt;
&lt;p&gt;&lt;!-- 改善手順 --&gt;&lt;/p&gt;
&lt;h2 id="steps" class="dl-anchor dl-h2"&gt;改善方法（実践ステップ）&lt;/h2&gt;
&lt;p class="dl-lead"&gt;目的は「解ける」より先に「進め方を安定させる」ことです。本文処理、設問処理、記述を工程別にそろえます。&lt;/p&gt;
&lt;p&gt;&lt;!-- Step 1 --&gt;&lt;/p&gt;
&lt;details class="dl-details card dl-card shadow-sm mb-3" open=""&gt;
&lt;summary class="card-header fw-bold" style="background: #eefaf4;"&gt;ステップ1：本文処理の改善 &lt;span class="badge bg-success"&gt;骨組み最優先&lt;/span&gt;&lt;/summary&gt;
&lt;div class="card-body p-3 p-md-4"&gt;
&lt;div class="row g-3"&gt;
&lt;div class="col-12 col-lg-6"&gt;
&lt;div class="dl-soft p-3 h-100"&gt;
&lt;div class="fw-bold mb-2"&gt;やること&lt;/div&gt;
&lt;ul class="mb-0 ps-3"&gt;
&lt;li&gt;段落ごとに&lt;strong&gt;一言要点&lt;/strong&gt;を置く&lt;/li&gt;
&lt;li&gt;対比・言い換え・因果だけに印&lt;/li&gt;
&lt;li&gt;印の種類を増やさない&lt;/li&gt;
&lt;li&gt;迷ったら次段落へ進む&lt;/li&gt;
&lt;/ul&gt;
&lt;/div&gt;
&lt;/div&gt;
&lt;div class="col-12 col-lg-6"&gt;
&lt;div class="p-3 rounded h-100" style="border: 1px solid #e5e7eb; background: #fff;"&gt;
&lt;div class="fw-bold mb-2"&gt;チェック&lt;/div&gt;
&lt;div class="table-responsive"&gt;
&lt;table class="table table-bordered align-middle mb-0 dl-table"&gt;
&lt;thead style="background: #ffffff;"&gt;
&lt;tr class="text-center"&gt;
&lt;th style="width: 44%;"&gt;つまずきのサイン&lt;/th&gt;
&lt;th&gt;修正&lt;/th&gt;
&lt;/tr&gt;
&lt;/thead&gt;
&lt;tbody&gt;
&lt;tr&gt;
&lt;td&gt;線が増え続ける&lt;/td&gt;
&lt;td&gt;印を2種類に限定し、要点を短く置く&lt;/td&gt;
&lt;/tr&gt;
&lt;tr&gt;
&lt;td&gt;要点が長文になる&lt;/td&gt;
&lt;td&gt;一言にする。理由は設問で拾う&lt;/td&gt;
&lt;/tr&gt;
&lt;tr&gt;
&lt;td&gt;分からない語で止まる&lt;/td&gt;
&lt;td&gt;仮置きして先へ。後で根拠と照合&lt;/td&gt;
&lt;/tr&gt;
&lt;/tbody&gt;
&lt;/table&gt;
&lt;/div&gt;
&lt;div class="dl-note mt-2"&gt;本文処理が安定すると、根拠回収と記述が一気にそろいやすくなります。&lt;/div&gt;
&lt;/div&gt;
&lt;/div&gt;
&lt;/div&gt;
&lt;/div&gt;
&lt;/details&gt;
&lt;p&gt;&lt;!-- Step 2 --&gt;&lt;/p&gt;
&lt;details class="dl-details card dl-card shadow-sm mb-3"&gt;
&lt;summary class="card-header fw-bold" style="background: #eef2ff;"&gt;ステップ2：設問処理の改善 &lt;span class="badge bg-primary"&gt;三点分解&lt;/span&gt;&lt;/summary&gt;
&lt;div class="card-body p-3 p-md-4"&gt;
&lt;div class="dl-soft p-3 mb-3"&gt;
&lt;div class="fw-bold mb-2"&gt;設問分解は三点だけ&lt;/div&gt;
&lt;div class="row g-2"&gt;
&lt;div class="col-12 col-md-4"&gt;
&lt;div class="fw-bold"&gt;何を答える&lt;/div&gt;
&lt;div class="dl-note"&gt;内容、理由、心情など種類を決める&lt;/div&gt;
&lt;/div&gt;
&lt;div class="col-12 col-md-4"&gt;
&lt;div class="fw-bold"&gt;どこから拾う&lt;/div&gt;
&lt;div class="dl-note"&gt;参照範囲を決めてから本文へ&lt;/div&gt;
&lt;/div&gt;
&lt;div class="col-12 col-md-4"&gt;
&lt;div class="fw-bold"&gt;どの条件でそろえる&lt;/div&gt;
&lt;div class="dl-note"&gt;字数、要素、言い換え、対比など&lt;/div&gt;
&lt;/div&gt;
&lt;/div&gt;
&lt;/div&gt;
&lt;div class="table-responsive"&gt;
&lt;table class="table table-bordered align-middle mb-0 dl-table"&gt;
&lt;thead style="background: #ffffff;"&gt;
&lt;tr class="text-center"&gt;
&lt;th style="width: 30%;"&gt;よくあるズレ&lt;/th&gt;
&lt;th style="width: 38%;"&gt;起きること&lt;/th&gt;
&lt;th&gt;対策&lt;/th&gt;
&lt;/tr&gt;
&lt;/thead&gt;
&lt;tbody&gt;
&lt;tr&gt;
&lt;td class="fw-bold"&gt;本文へ直行&lt;/td&gt;
&lt;td&gt;参照範囲が揺れ、戻り読みが増える&lt;/td&gt;
&lt;td&gt;三点分解→範囲決定→本文&lt;/td&gt;
&lt;/tr&gt;
&lt;tr&gt;
&lt;td class="fw-bold"&gt;条件を見落とす&lt;/td&gt;
&lt;td&gt;内容は合うが条件漏れで点を落とす&lt;/td&gt;
&lt;td&gt;条件を箇条書き→満たしたかチェック&lt;/td&gt;
&lt;/tr&gt;
&lt;tr&gt;
&lt;td class="fw-bold"&gt;根拠が曖昧&lt;/td&gt;
&lt;td&gt;選択肢が残り、当てる判断になる&lt;/td&gt;
&lt;td&gt;言い換えで一致を確認して消去&lt;/td&gt;
&lt;/tr&gt;
&lt;/tbody&gt;
&lt;/table&gt;
&lt;/div&gt;
&lt;/div&gt;
&lt;/details&gt;
&lt;p&gt;&lt;!-- Step 3 --&gt;&lt;/p&gt;
&lt;details class="dl-details card dl-card shadow-sm mb-4"&gt;
&lt;summary class="card-header fw-bold" style="background: #fff7ed;"&gt;ステップ3：記述改善 &lt;span class="badge bg-warning text-dark"&gt;工程分離&lt;/span&gt;&lt;/summary&gt;
&lt;div class="card-body p-3 p-md-4"&gt;
&lt;p class="mb-3"&gt;記述は才能ではなく工程です。材料が揃う前に文章化すると、要素不足と条件漏れが起きます。&lt;/p&gt;
&lt;div class="row g-3"&gt;
&lt;div class="col-12 col-lg-6"&gt;
&lt;div class="dl-soft p-3 h-100"&gt;
&lt;div class="fw-bold mb-2"&gt;記述の三工程&lt;/div&gt;
&lt;ol class="mb-0 ps-3"&gt;
&lt;li&gt;材料の抜き出し&lt;/li&gt;
&lt;li&gt;要素の並び替え&lt;/li&gt;
&lt;li&gt;文章化&lt;/li&gt;
&lt;/ol&gt;
&lt;div class="dl-note mt-2"&gt;材料が揃うまで文章を書かない、をルール化します。&lt;/div&gt;
&lt;/div&gt;
&lt;/div&gt;
&lt;div class="col-12 col-lg-6"&gt;
&lt;div class="p-3 rounded h-100" style="border: 1px solid #e5e7eb; background: #fff;"&gt;
&lt;div class="fw-bold mb-2"&gt;添削後の近道&lt;/div&gt;
&lt;ul class="mb-0 ps-3"&gt;
&lt;li&gt;直された理由を一言で言える&lt;/li&gt;
&lt;li&gt;同じ設問で書き直す&lt;/li&gt;
&lt;li&gt;同じ種類の設問で再現性を作る&lt;/li&gt;
&lt;/ul&gt;
&lt;div class="dl-note mt-2"&gt;「写す」より「同じ進め方で再現する」が得点に直結します。&lt;/div&gt;
&lt;/div&gt;
&lt;/div&gt;
&lt;/div&gt;
&lt;div class="alert alert-warning mt-3 mb-0"&gt;
&lt;div class="fw-bold mb-1"&gt;よくあるつまずき方と対処&lt;/div&gt;
&lt;ul class="mb-0 ps-3"&gt;
&lt;li&gt;抽象語で終わる → 本文の具体を一つ入れる&lt;/li&gt;
&lt;li&gt;条件漏れ → 条件を箇条書きしてチェックする&lt;/li&gt;
&lt;li&gt;要素不足 → 理由と具体をセットにする&lt;/li&gt;
&lt;/ul&gt;
&lt;/div&gt;
&lt;/div&gt;
&lt;/details&gt;
&lt;p&gt;&lt;!-- 家庭の役割 --&gt;&lt;/p&gt;
&lt;h2 id="home" class="dl-anchor dl-h2"&gt;家庭でできるフォローと役割分担&lt;/h2&gt;
&lt;p class="dl-lead"&gt;家庭は指導者になるより、学習の運用者になる方が成果が出やすくなります。過去問対策は「履歴」が鍵です。&lt;/p&gt;
&lt;div class="card dl-card shadow-sm mb-4"&gt;
&lt;div class="card-body p-3 p-md-4"&gt;
&lt;div class="row g-3"&gt;
&lt;div class="col-12 col-lg-6"&gt;
&lt;div class="dl-soft p-3 h-100"&gt;
&lt;div class="fw-bold mb-2"&gt;家庭が担いやすい部分&lt;/div&gt;
&lt;ul class="mb-0 ps-3"&gt;
&lt;li&gt;語彙・漢字を少量で毎日&lt;/li&gt;
&lt;li&gt;音読で接続語と主語述語を確認&lt;/li&gt;
&lt;li&gt;過去問の履歴を残し、同じつまずきを潰す&lt;/li&gt;
&lt;/ul&gt;
&lt;/div&gt;
&lt;/div&gt;
&lt;div class="col-12 col-lg-6"&gt;
&lt;div class="p-3 rounded h-100" style="border: 1px solid #e5e7eb; background: #fff;"&gt;
&lt;div class="fw-bold mb-2"&gt;過去問管理のテンプレ&lt;/div&gt;
&lt;div class="table-responsive"&gt;
&lt;table class="table table-bordered align-middle mb-0 dl-table"&gt;
&lt;thead style="background: #ffffff;"&gt;
&lt;tr class="text-center"&gt;
&lt;th style="width: 28%;"&gt;項目&lt;/th&gt;
&lt;th&gt;例&lt;/th&gt;
&lt;/tr&gt;
&lt;/thead&gt;
&lt;tbody&gt;
&lt;tr&gt;
&lt;td class="fw-bold"&gt;日付&lt;/td&gt;
&lt;td&gt;12/10&lt;/td&gt;
&lt;/tr&gt;
&lt;tr&gt;
&lt;td class="fw-bold"&gt;得点&lt;/td&gt;
&lt;td&gt;52/100&lt;/td&gt;
&lt;/tr&gt;
&lt;tr&gt;
&lt;td class="fw-bold"&gt;点を落とす理由&lt;/td&gt;
&lt;td&gt;設問条件／選択肢吟味／記述要素不足&lt;/td&gt;
&lt;/tr&gt;
&lt;tr&gt;
&lt;td class="fw-bold"&gt;次回修正&lt;/td&gt;
&lt;td&gt;三点分解→範囲決定、記述は材料回収から&lt;/td&gt;
&lt;/tr&gt;
&lt;tr&gt;
&lt;td class="fw-bold"&gt;書き直し&lt;/td&gt;
&lt;td&gt;記述のみ再提出&lt;/td&gt;
&lt;/tr&gt;
&lt;/tbody&gt;
&lt;/table&gt;
&lt;/div&gt;
&lt;div class="dl-note mt-2"&gt;履歴が残ると、改善が進んでいるかが見える化できます。&lt;/div&gt;
&lt;/div&gt;
&lt;/div&gt;
&lt;/div&gt;
&lt;div class="alert mt-3 mb-0 dl-callout"&gt;
&lt;div class="fw-bold mb-1"&gt;家庭の声かけは三つに絞る&lt;/div&gt;
&lt;div class="mb-0"&gt;条件は何か。根拠はどこか。その根拠で言えることは何か。答えを教えるより、この三点に戻す方が再現性が育ちます。&lt;/div&gt;
&lt;/div&gt;
&lt;/div&gt;
&lt;/div&gt;
&lt;p&gt;&lt;!-- 相性 --&gt;&lt;/p&gt;
&lt;h2 id="fit" class="dl-anchor dl-h2"&gt;どんな子に相性が良いか&lt;/h2&gt;
&lt;p class="dl-lead"&gt;過去問で点を落とす原因が複合している子ほど、オンライン個別は相性が良い傾向があります。解く動きを見て工程別に修正できるからです。&lt;/p&gt;
&lt;div class="row g-3 mb-4"&gt;
&lt;div class="col-12 col-lg-7"&gt;
&lt;div class="card dl-card shadow-sm h-100"&gt;
&lt;div class="card-body p-3 p-md-4"&gt;
&lt;div class="fw-bold mb-2"&gt;相性が良いタイプ&lt;/div&gt;
&lt;ul class="mb-0 ps-3"&gt;
&lt;li&gt;過去問に入ると急に点が落ちる&lt;/li&gt;
&lt;li&gt;選択肢が残って絞れず時間が足りない&lt;/li&gt;
&lt;li&gt;記述で白紙や要素不足が多い&lt;/li&gt;
&lt;li&gt;本文を読んでいるのに根拠がズレる&lt;/li&gt;
&lt;li&gt;直しが答え合わせで終わっている&lt;/li&gt;
&lt;/ul&gt;
&lt;hr class="my-3" /&gt;
&lt;div class="fw-bold mb-2"&gt;記述がボトルネックの場合&lt;/div&gt;
&lt;div class="dl-note"&gt;記述の工程を固めるだけで得点が大きく動くことがあります。記述の進め方を強化したい方は、以下も参考になります。&lt;/div&gt;
&lt;p&gt;&lt;!-- サブリンク：1回 --&gt;&lt;br /&gt;
&lt;a class="btn btn-outline-primary mt-2" href="https://dokkai-labo.tokyo/kijutsuryoku/"&gt;&lt;br /&gt;
記述力を鍛える（専門記事）&lt;br /&gt;
&lt;/a&gt;&lt;/p&gt;
&lt;/div&gt;
&lt;/div&gt;
&lt;/div&gt;
&lt;div class="col-12 col-lg-5"&gt;
&lt;div class="card dl-card shadow-sm h-100"&gt;
&lt;div class="card-body p-3 p-md-4"&gt;
&lt;div class="fw-bold mb-2"&gt;オンラインでの進め方の例&lt;/div&gt;
&lt;div class="dl-soft p-3"&gt;
&lt;ol class="mb-0 ps-3"&gt;
&lt;li&gt;点を落とす理由を分類し、止まる工程を特定&lt;/li&gt;
&lt;li&gt;本文→設問→根拠→記述の順序を固める&lt;/li&gt;
&lt;li&gt;同じ種類の問題で再現性を作る&lt;/li&gt;
&lt;li&gt;最後に時間配分を戻して本番形式へ&lt;/li&gt;
&lt;/ol&gt;
&lt;/div&gt;
&lt;div class="dl-note mt-2"&gt;いきなり「通し」で回すより、工程別にそろえてから負荷を上げる方が安定しやすいです。&lt;/div&gt;
&lt;/div&gt;
&lt;/div&gt;
&lt;/div&gt;
&lt;/div&gt;
&lt;p&gt;&lt;!-- まとめ --&gt;&lt;/p&gt;
&lt;h2 id="summary" class="dl-anchor dl-h2"&gt;まとめ&lt;/h2&gt;
&lt;div class="card dl-card shadow-sm"&gt;
&lt;div class="card-body p-3 p-md-4"&gt;
&lt;div class="row align-items-center g-3"&gt;
&lt;div class="col-12 col-lg-8"&gt;
&lt;p class="mb-2"&gt;過去問が解けない原因は、本文処理、設問条件、選択肢吟味、記述、語彙のズレが混在して起きます。&lt;br /&gt;
工程を分解してつまずき地点を特定し、進め方を安定させれば得点は安定します。&lt;/p&gt;
&lt;div class="dl-soft p-3"&gt;
&lt;div class="fw-bold mb-1"&gt;最終チェック&lt;/div&gt;
&lt;ul class="mb-0 ps-3"&gt;
&lt;li&gt;段落要点を一言で置ける&lt;/li&gt;
&lt;li&gt;設問は三点分解してから本文へ戻る&lt;/li&gt;
&lt;li&gt;選択肢は本文根拠で消去できる&lt;/li&gt;
&lt;li&gt;記述は材料→並び替え→文章化の順を守る&lt;/li&gt;
&lt;/ul&gt;
&lt;/div&gt;
&lt;/div&gt;
&lt;div class="col-12 col-lg-4"&gt;
&lt;p&gt;&lt;!-- メインリンク：2回目（許容範囲） --&gt;&lt;br /&gt;
&lt;a class="btn btn-primary btn-lg w-100" href="https://dokkai-labo.tokyo/kobetsuonline01/"&gt;&lt;br /&gt;
オンライン国語の個別指導へ&lt;br /&gt;
&lt;/a&gt;&lt;/p&gt;
&lt;div class="dl-note mt-2"&gt;過去問で止まる工程を精密に特定し、処理の進め方を安定させて得点を安定させます。&lt;/div&gt;
&lt;/div&gt;
&lt;/div&gt;
&lt;div class="dl-note"&gt;&lt;/div&gt;
&lt;/div&gt;
&lt;/div&gt;
&lt;/div&gt;
&lt;/div&gt;
&lt;p&gt;&lt;!-- [ /.socialSet ] --&gt;&lt;/p&gt;
&lt;p&gt;&amp;nbsp;&lt;/p&gt;
------</t>
  </si>
  <si>
    <t>https://dokkai-labo.tokyo/col_blog/katei-kokugo-oshi-enai/</t>
  </si>
  <si>
    <t>以下のページは不自然なワードを使用しています。
これらを適切に自然な言葉に置き換えて下さい。
なお、本文の装飾や構造は絶対に変えないでください。
【対象ページURL】
https://dokkai-labo.tokyo/col_blog/katei-kokugo-oshi-enai/
【検出された不自然ワード】
- 崩れ
- 型
【本文】
------
&lt;style&gt;
/* =========================================================&lt;br /&gt;  読解ラボ東京：中学受験国語補足記事（Bootstrap前提）&lt;br /&gt;  - テーマCSS干渉を避けるため rq- プレフィックスで局所化&lt;br /&gt;  - PCでも崩れにくい：table-layout fixed + 折り返し強制&lt;br /&gt;========================================================= */&lt;br /&gt;.rq-wrap{max-width:1040px;margin:0 auto;}&lt;br /&gt;.rq-card{border:0;border-radius:18px;}&lt;br /&gt;.rq-soft{background:#f6f7fb;border:1px solid #e6e9f5;border-radius:14px;}&lt;br /&gt;.rq-anchor{scroll-margin-top:84px;}&lt;br /&gt;.rq-hero-title{font-size:1.9rem;line-height:1.55;margin:0;}&lt;br /&gt;@media (min-width:992px){.rq-hero-title{font-size:2.2rem;}}&lt;br /&gt;.rq-h2{font-size:1.55rem;margin:1.25rem 0 .75rem;}&lt;br /&gt;.rq-h3{font-size:1.15rem;margin:1rem 0 .5rem;}&lt;br /&gt;.rq-lead{color:#6c757d;margin-top:-.2rem;}&lt;br /&gt;.rq-badge{display:inline-block;margin:0 .35rem .35rem 0;}&lt;br /&gt;.rq-note{font-size:.92rem;color:#6c757d;}&lt;br /&gt;.rq-table{table-layout:fixed;width:100%;}&lt;br /&gt;.rq-table th,.rq-table td{&lt;br /&gt;  white-space:normal !important;&lt;br /&gt;  word-break:break-word;&lt;br /&gt;  overflow-wrap:anywhere;&lt;br /&gt;  vertical-align:top;&lt;br /&gt;}&lt;br /&gt;.rq-thead{background:#eef2ff;}&lt;br /&gt;.rq-details summary{cursor:pointer;list-style:none;}&lt;br /&gt;.rq-details summary::-webkit-details-marker{display:none;}&lt;br /&gt;&lt;/style&gt;
&lt;div class="container my-4"&gt;
&lt;div class="rq-wrap"&gt;
&lt;p&gt;&lt;!-- Hero --&gt;&lt;/p&gt;
&lt;div class="card rq-card shadow-sm mb-4" style="background: linear-gradient(135deg,#283593,#00897b); color: #fff;"&gt;
&lt;div class="card-body p-4 p-lg-5"&gt;
&lt;div class="row align-items-center g-3"&gt;
&lt;div class="col-12 col-lg-8"&gt;
&lt;div class="mb-2"&gt;&lt;span class="badge bg-warning text-dark rq-badge"&gt;中学受験／国語&lt;/span&gt;&lt;br /&gt;
&lt;span class="badge bg-light text-dark rq-badge"&gt;保護者向け&lt;/span&gt;&lt;br /&gt;
&lt;span class="badge bg-dark rq-badge"&gt;オンライン国語／個別指導&lt;/span&gt;&lt;br /&gt;
&lt;span class="badge bg-info text-dark rq-badge"&gt;読解力&lt;/span&gt;&lt;br /&gt;
&lt;span class="badge bg-warning text-dark rq-badge"&gt;記述&lt;/span&gt;&lt;br /&gt;
&lt;span class="badge bg-secondary rq-badge"&gt;過去問&lt;/span&gt;&lt;/div&gt;
&lt;h1 class="rq-hero-title mb-3"&gt;&lt;/h1&gt;
&lt;p class="mb-0" style="opacity: .92;"&gt;国語の家庭学習で多いのが、&lt;strong&gt;解説しているのに成績が動かない&lt;/strong&gt;状態です。&lt;br /&gt;
本文のここだよ、と根拠を示しても子どもは納得せず、答案は「それっぽい感想」になり、直しても次の過去問で同じ減点が再発する。&lt;/p&gt;
&lt;p&gt;この行き詰まりは、保護者の教え方や本人のやる気の問題ではなく、国語が&lt;strong&gt;本文処理→設問処理→記述（答案化）&lt;/strong&gt;の工程でできていて、&lt;strong&gt;どの工程がズレたかが答案からは見えにくい&lt;/strong&gt;ことが原因です。&lt;/p&gt;
&lt;p&gt;この記事では、家庭で国語を教えるのが難しくなる「構造」を切り分け、どこを組み直すと得点が安定するかを、つまずきの典型→改善の進め方→過去問の直し方の順で整理します。&lt;/p&gt;
&lt;p class="mt-3 mb-0" style="opacity: .92;"&gt;家庭学習（読解量・漢字の回し方）の全体像はこちら：&lt;a class="link-light text-decoration-underline fw-bold" href="https://dokkai-labo.tokyo/blog/note/"&gt;全体像はこちら&lt;/a&gt;&lt;/p&gt;
&lt;/div&gt;
&lt;div class="col-12 col-lg-4"&gt;
&lt;div class="p-3 p-lg-4 mt-2 mt-lg-0" style="background: rgba(255,255,255,.12); border: 1px solid rgba(255,255,255,.22); border-radius: 14px;"&gt;
&lt;div class="fw-bold mb-2"&gt;最初に結論&lt;/div&gt;
&lt;div class="small mb-3" style="opacity: .92;"&gt;国語は「正解を教える」より、本文処理→設問処理→記述の流れを組み直す教科です。&lt;br /&gt;
家庭だけで完結させようとすると、見えない工程のズレが放置され、努力が点数に直結しにくくなります。&lt;/div&gt;
&lt;p&gt;&lt;a class="btn btn-outline-light w-100" href="#online"&gt;オンラインが効く理由へ&lt;/a&gt;&lt;/p&gt;
&lt;/div&gt;
&lt;/div&gt;
&lt;/div&gt;
&lt;/div&gt;
&lt;/div&gt;
&lt;p&gt;&lt;!-- 目次 --&gt;&lt;/p&gt;
&lt;div class="card rq-card shadow-sm mb-4"&gt;
&lt;div class="card-body p-3 p-md-4"&gt;
&lt;div class="fw-bold mb-2"&gt;目次&lt;/div&gt;
&lt;div class="row g-2"&gt;
&lt;div class="col-6 col-md-4 col-lg-2"&gt;&lt;a class="btn btn-outline-primary btn-sm w-100" href="#bg"&gt;背景&lt;/a&gt;&lt;/div&gt;
&lt;div class="col-6 col-md-4 col-lg-2"&gt;&lt;a class="btn btn-outline-primary btn-sm w-100" href="#online"&gt;オンライン&lt;/a&gt;&lt;/div&gt;
&lt;div class="col-6 col-md-4 col-lg-2"&gt;&lt;a class="btn btn-outline-primary btn-sm w-100" href="#steps"&gt;改善の進め方&lt;/a&gt;&lt;/div&gt;
&lt;div class="col-6 col-md-4 col-lg-2"&gt;&lt;a class="btn btn-outline-primary btn-sm w-100" href="#home"&gt;家庭の役割&lt;/a&gt;&lt;/div&gt;
&lt;div class="col-6 col-md-4 col-lg-2"&gt;&lt;a class="btn btn-outline-primary btn-sm w-100" href="#fit"&gt;相性&lt;/a&gt;&lt;/div&gt;
&lt;div class="col-6 col-md-4 col-lg-2"&gt;&lt;a class="btn btn-outline-primary btn-sm w-100" href="#summary"&gt;まとめ&lt;/a&gt;&lt;/div&gt;
&lt;/div&gt;
&lt;/div&gt;
&lt;/div&gt;
&lt;p&gt;&lt;!-- H2 背景 --&gt;&lt;/p&gt;
&lt;h2 id="bg" class="rq-anchor rq-h2"&gt;この悩みが起きる背景&lt;/h2&gt;
&lt;p class="rq-lead"&gt;家庭で国語が教えにくいのは、保護者の努力不足ではありません。国語は「考え方の途中」「根拠のつなぎ方」「条件管理」が見えにくく、&lt;br /&gt;
誤答の原因が一つに定まらないため、家庭の説明が空振りしやすい構造があります。&lt;/p&gt;
&lt;div class="row g-3 mb-4"&gt;
&lt;div class="col-12 col-lg-7"&gt;
&lt;div class="card rq-card shadow-sm h-100"&gt;
&lt;div class="card-body p-3 p-md-4"&gt;
&lt;div class="mb-2"&gt;&lt;span class="badge bg-danger rq-badge"&gt;家庭で起きやすい現象&lt;/span&gt;&lt;br /&gt;
&lt;span class="text-muted small"&gt;国語が伸びない家庭の典型パターン&lt;/span&gt;&lt;/div&gt;
&lt;div class="table-responsive"&gt;
&lt;table class="table table-bordered align-middle mb-0 rq-table"&gt;
&lt;thead class="rq-thead"&gt;
&lt;tr class="text-center"&gt;
&lt;th style="width: 30%;"&gt;家庭での関わり&lt;/th&gt;
&lt;th style="width: 35%;"&gt;起きること&lt;/th&gt;
&lt;th style="width: 35%;"&gt;本当の原因&lt;/th&gt;
&lt;/tr&gt;
&lt;/thead&gt;
&lt;tbody&gt;
&lt;tr&gt;
&lt;td class="fw-bold"&gt;正解か不正解だけで終わる&lt;/td&gt;
&lt;td&gt;改善点が残らず、次回も同じ減点が再発する&lt;/td&gt;
&lt;td&gt;どの工程でズレたかが未特定のまま&lt;/td&gt;
&lt;/tr&gt;
&lt;tr&gt;
&lt;td class="fw-bold"&gt;本文を読ませ直す&lt;/td&gt;
&lt;td&gt;時間だけかかり、得点が安定しない&lt;/td&gt;
&lt;td&gt;本文処理ではなく設問処理と条件管理が弱い&lt;/td&gt;
&lt;/tr&gt;
&lt;tr&gt;
&lt;td class="fw-bold"&gt;根拠を示して説明する&lt;/td&gt;
&lt;td&gt;子どもが納得せず、親子で衝突しやすい&lt;/td&gt;
&lt;td&gt;根拠と答えのつなぎ方が子どもの中で未言語化&lt;/td&gt;
&lt;/tr&gt;
&lt;tr&gt;
&lt;td class="fw-bold"&gt;記述を添削してあげる&lt;/td&gt;
&lt;td&gt;その場は直るが、次はまた同じ形で起きる&lt;/td&gt;
&lt;td&gt;材料回収→並び替え→文章化の工程が未定着&lt;/td&gt;
&lt;/tr&gt;
&lt;/tbody&gt;
&lt;/table&gt;
&lt;/div&gt;
&lt;div class="alert alert-warning mt-3 mb-0"&gt;
&lt;div class="fw-bold mb-1"&gt;ポイント&lt;/div&gt;
&lt;div class="mb-0"&gt;国語の減点は、読解力不足だけでは説明できません。本文処理、設問処理、答案化のどこかでズレが生まれ、&lt;br /&gt;
それが複合して減点になります。家庭は答案しか見えないため、原因の切り分けが難しくなります。&lt;/div&gt;
&lt;/div&gt;
&lt;/div&gt;
&lt;/div&gt;
&lt;/div&gt;
&lt;div class="col-12 col-lg-5"&gt;
&lt;div class="card rq-card shadow-sm h-100"&gt;
&lt;div class="card-body p-3 p-md-4"&gt;
&lt;div class="mb-2"&gt;&lt;span class="badge bg-success rq-badge"&gt;なぜ難しいのか&lt;/span&gt;&lt;br /&gt;
&lt;span class="text-muted small"&gt;家庭で国語が教えにくい三要因&lt;/span&gt;&lt;/div&gt;
&lt;div class="rq-soft p-3"&gt;
&lt;div class="fw-bold mb-2"&gt;国語は見えない工程が多い教科です&lt;/div&gt;
&lt;ul class="mb-0 ps-3"&gt;
&lt;li&gt;&lt;strong&gt;思考が見えない&lt;/strong&gt;：迷うポイントや比較の過程が答案に残りません&lt;/li&gt;
&lt;li&gt;&lt;strong&gt;根拠が抽象的&lt;/strong&gt;：言い換えや対比をまたいで根拠が成立します&lt;/li&gt;
&lt;li&gt;&lt;strong&gt;過程が複雑&lt;/strong&gt;：本文→設問→本文の往復と条件管理が同時に必要です&lt;/li&gt;
&lt;/ul&gt;
&lt;/div&gt;
&lt;div class="mt-3"&gt;
&lt;div class="fw-bold mb-2"&gt;つまずく位置が家庭ごとに違う&lt;/div&gt;
&lt;div class="rq-note"&gt;同じ点数でも、原因が本文処理なのか、設問処理なのか、記述の工程なのかで対処は変わります。&lt;br /&gt;
ここを切り分けられないまま勉強量だけ増えると、本人の自信だけが削られがちです。&lt;/div&gt;
&lt;/div&gt;
&lt;/div&gt;
&lt;/div&gt;
&lt;/div&gt;
&lt;/div&gt;
&lt;p&gt;&lt;!-- 具体例 --&gt;&lt;/p&gt;
&lt;div class="card rq-card shadow-sm mb-4"&gt;
&lt;div class="card-body p-3 p-md-4"&gt;
&lt;div class="mb-2"&gt;&lt;span class="badge bg-primary rq-badge"&gt;具体例&lt;/span&gt;&lt;br /&gt;
&lt;span class="text-muted small"&gt;家庭で説明しても噛み合いにくい場面&lt;/span&gt;&lt;/div&gt;
&lt;div class="row g-3"&gt;
&lt;div class="col-12 col-lg-6"&gt;
&lt;div class="p-3 rounded" style="background: #f6fbf9; border: 1px solid #d7f0e8;"&gt;
&lt;div class="fw-bold mb-2"&gt;物語文の心情問題&lt;/div&gt;
&lt;ul class="mb-0 ps-3"&gt;
&lt;li&gt;子どもは心情語を拾うが、根拠は行動描写や対比にある&lt;/li&gt;
&lt;li&gt;複数の選択肢がそれっぽく見え、比較の軸が立たない&lt;/li&gt;
&lt;li&gt;保護者が根拠を示しても、つなぎ方が分からず納得できない&lt;/li&gt;
&lt;/ul&gt;
&lt;/div&gt;
&lt;/div&gt;
&lt;div class="col-12 col-lg-6"&gt;
&lt;div class="p-3 rounded" style="background: #fff7ed; border: 1px solid #f2e2c8;"&gt;
&lt;div class="fw-bold mb-2"&gt;説明文の要旨問題&lt;/div&gt;
&lt;ul class="mb-0 ps-3"&gt;
&lt;li&gt;本文の言い換えや対比が取れず、要点候補が増えすぎる&lt;/li&gt;
&lt;li&gt;結局、印象の強い一文やキーワードで選んでしまう&lt;/li&gt;
&lt;li&gt;過去問で年を変えても同じミスが繰り返される&lt;/li&gt;
&lt;/ul&gt;
&lt;/div&gt;
&lt;/div&gt;
&lt;/div&gt;
&lt;div class="alert alert-info mt-3 mb-0"&gt;
&lt;div class="fw-bold mb-1"&gt;ここで伝えたいこと&lt;/div&gt;
&lt;div class="mb-0"&gt;家庭での説明が悪いのではなく、国語は「本人の頭の中の処理」を見ながら修正しないと改善しづらい教科です。&lt;br /&gt;
だからこそ、対話で思考を拾える環境が効果を発揮します。&lt;/div&gt;
&lt;/div&gt;
&lt;/div&gt;
&lt;/div&gt;
&lt;p&gt;&lt;!-- H2 オンライン --&gt;&lt;/p&gt;
&lt;h2 id="online" class="rq-anchor rq-h2"&gt;オンライン国語個別指導が効果を発揮する理由&lt;/h2&gt;
&lt;p class="rq-lead"&gt;オンライン国語の個別指導が強いのは、答案だけでなく「どこで迷ったか」「何を根拠にしたか」「条件をどう扱ったか」をその場で可視化できるからです。&lt;br /&gt;
国語専門塾の個別指導として、読解力と記述の流れを組み直すことに向いています。&lt;/p&gt;
&lt;div class="card rq-card shadow-sm mb-4"&gt;
&lt;div class="card-body p-3 p-md-4"&gt;
&lt;div class="row g-3"&gt;
&lt;div class="col-12 col-lg-7"&gt;
&lt;div class="p-3 rounded" style="border: 1px solid #e5e7eb; background: #fff;"&gt;
&lt;div class="fw-bold mb-2"&gt;オンラインでできること&lt;/div&gt;
&lt;ul class="mb-0 ps-3"&gt;
&lt;li&gt;&lt;strong&gt;手元カメラ&lt;/strong&gt;で本文の戻り方、線の引き方、選択肢の消し方まで確認できる&lt;/li&gt;
&lt;li&gt;&lt;strong&gt;本文と設問の往復&lt;/strong&gt;を、探す順番として定着させられる&lt;/li&gt;
&lt;li&gt;&lt;strong&gt;記述&lt;/strong&gt;の材料回収から文章化までを対話で分解し、添削と修正を往復できる&lt;/li&gt;
&lt;li&gt;&lt;strong&gt;過去問&lt;/strong&gt;を段階的に扱い、減点原因をタグ化して再発を止められる&lt;/li&gt;
&lt;/ul&gt;
&lt;/div&gt;
&lt;div class="alert alert-primary mt-3 mb-0"&gt;
&lt;div class="fw-bold mb-1"&gt;案内&lt;/div&gt;
&lt;div class="mb-0"&gt;中学受験国語をオンラインで組み直したい場合は、&lt;br /&gt;
&lt;a class="fw-bold" href="https://dokkai-labo.tokyo/kobetsuonline01/"&gt;オンライン国語の個別指導&lt;/a&gt;&lt;br /&gt;
が有効です。読解力、記述、過去問の運用を、進め方として組み立てていきます。&lt;/div&gt;
&lt;/div&gt;
&lt;/div&gt;
&lt;div class="col-12 col-lg-5"&gt;
&lt;div class="rq-soft p-3 h-100"&gt;
&lt;div class="fw-bold mb-2"&gt;減点を減らす処理フロー&lt;/div&gt;
&lt;div class="table-responsive"&gt;
&lt;table class="table table-bordered align-middle mb-0 rq-table"&gt;
&lt;thead style="background: #ffffff;"&gt;
&lt;tr class="text-center"&gt;
&lt;th style="width: 22%;"&gt;段階&lt;/th&gt;
&lt;th&gt;見るポイント&lt;/th&gt;
&lt;/tr&gt;
&lt;/thead&gt;
&lt;tbody&gt;
&lt;tr&gt;
&lt;td class="fw-bold text-center"&gt;本文処理&lt;/td&gt;
&lt;td&gt;段落要点、対比、言い換え、因果を最小セットで定着させる&lt;/td&gt;
&lt;/tr&gt;
&lt;tr&gt;
&lt;td class="fw-bold text-center"&gt;設問処理&lt;/td&gt;
&lt;td&gt;設問を分解し、条件と参照範囲を先に決めてから本文へ戻る&lt;/td&gt;
&lt;/tr&gt;
&lt;tr&gt;
&lt;td class="fw-bold text-center"&gt;答案化&lt;/td&gt;
&lt;td&gt;根拠段落番号を残し、選択肢比較や記述を工程で作る&lt;/td&gt;
&lt;/tr&gt;
&lt;tr&gt;
&lt;td class="fw-bold text-center"&gt;改善履歴&lt;/td&gt;
&lt;td&gt;ミスのパターンを記録し、過去問で同じ減点が再発しないか確認する&lt;/td&gt;
&lt;/tr&gt;
&lt;/tbody&gt;
&lt;/table&gt;
&lt;/div&gt;
&lt;div class="rq-note mt-3"&gt;家庭では見えない工程を見える形にして、同じ進め方で再現できる状態を作るのが目的です。&lt;/div&gt;
&lt;/div&gt;
&lt;/div&gt;
&lt;/div&gt;
&lt;/div&gt;
&lt;/div&gt;
&lt;p&gt;&lt;!-- H2 改善方法 --&gt;&lt;/p&gt;
&lt;h2 id="steps" class="rq-anchor rq-h2"&gt;改善方法（実践ステップ）&lt;/h2&gt;
&lt;p class="rq-lead"&gt;国語の改善は、勉強量を増やすことより、進め方のズレを切り分けて直すことが先です。ここでは家庭でも使える形に、本文処理、設問処理、記述の工程を整理します。&lt;/p&gt;
&lt;details class="rq-details card rq-card shadow-sm mb-3" open=""&gt;
&lt;summary class="card-header fw-bold" style="background: #eefaf4;"&gt;ステップ1：本文処理の改善 &lt;span class="badge bg-success"&gt;読解力の土台&lt;/span&gt;&lt;/summary&gt;
&lt;div class="card-body p-3 p-md-4"&gt;
&lt;p class="mb-3"&gt;本文処理は「丁寧に読む」ではなく、構造を取る作業です。まずは増やし過ぎないルールで定着させます。&lt;/p&gt;
&lt;ul class="mb-3 ps-3"&gt;
&lt;li&gt;段落ごとに一言で要点を書く&lt;/li&gt;
&lt;li&gt;対比、言い換え、因果だけを拾う&lt;/li&gt;
&lt;li&gt;要点候補には根拠段落番号を添える&lt;/li&gt;
&lt;/ul&gt;
&lt;div class="rq-soft p-3"&gt;
&lt;div class="fw-bold mb-2"&gt;おすすめの最小マーク&lt;/div&gt;
&lt;div class="table-responsive"&gt;
&lt;table class="table table-sm table-bordered align-middle mb-0 rq-table"&gt;
&lt;thead style="background: #ffffff;"&gt;
&lt;tr class="text-center"&gt;
&lt;th style="width: 22%;"&gt;観点&lt;/th&gt;
&lt;th style="width: 18%;"&gt;記号&lt;/th&gt;
&lt;th&gt;狙い&lt;/th&gt;
&lt;/tr&gt;
&lt;/thead&gt;
&lt;tbody&gt;
&lt;tr&gt;
&lt;td class="fw-bold"&gt;対比&lt;/td&gt;
&lt;td class="text-center"&gt;↔&lt;/td&gt;
&lt;td&gt;主張の分岐点を押さえる&lt;/td&gt;
&lt;/tr&gt;
&lt;tr&gt;
&lt;td class="fw-bold"&gt;言い換え&lt;/td&gt;
&lt;td class="text-center"&gt;＝&lt;/td&gt;
&lt;td&gt;要点候補を定着させる&lt;/td&gt;
&lt;/tr&gt;
&lt;tr&gt;
&lt;td class="fw-bold"&gt;因果&lt;/td&gt;
&lt;td class="text-center"&gt;→&lt;/td&gt;
&lt;td&gt;理由問題の根拠探索を速くする&lt;/td&gt;
&lt;/tr&gt;
&lt;/tbody&gt;
&lt;/table&gt;
&lt;/div&gt;
&lt;div class="rq-note mt-2"&gt;線を増やすより、同じやり方で取れるようにすることが優先です。&lt;/div&gt;
&lt;/div&gt;
&lt;/div&gt;
&lt;/details&gt;
&lt;details class="rq-details card rq-card shadow-sm mb-3"&gt;
&lt;summary class="card-header fw-bold" style="background: #eef2ff;"&gt;ステップ2：設問処理の改善 &lt;span class="badge bg-primary"&gt;条件管理&lt;/span&gt;&lt;/summary&gt;
&lt;div class="card-body p-3 p-md-4"&gt;
&lt;p class="mb-3"&gt;国語が伸びない家庭で最も多いのは、設問文の分解が抜けているケースです。本文へ戻る前に、設問を次の要素に分けます。&lt;/p&gt;
&lt;ul class="mb-3 ps-3"&gt;
&lt;li&gt;何を答えるか：要点、理由、心情、目的など&lt;/li&gt;
&lt;li&gt;条件：字数、抜き出し範囲、理由の数、言い換え指定&lt;/li&gt;
&lt;li&gt;参照範囲：傍線部周辺、指定段落、全体&lt;/li&gt;
&lt;/ul&gt;
&lt;div class="alert alert-info mb-0"&gt;
&lt;div class="fw-bold mb-1"&gt;探す順番を定着させる例（理由説明）&lt;/div&gt;
&lt;ol class="mb-0 ps-3"&gt;
&lt;li&gt;傍線部直前直後で理由語を探す&lt;/li&gt;
&lt;li&gt;同段落の言い換えを探す&lt;/li&gt;
&lt;li&gt;対比の反対側を確認する&lt;/li&gt;
&lt;/ol&gt;
&lt;/div&gt;
&lt;div class="rq-note mt-3"&gt;この順番が決まると、本文を読み直す回数が減り、処理時間と得点が安定しやすくなります。&lt;/div&gt;
&lt;/div&gt;
&lt;/details&gt;
&lt;details class="rq-details card rq-card shadow-sm mb-4"&gt;
&lt;summary class="card-header fw-bold" style="background: #fff7ed;"&gt;ステップ3：記述改善 &lt;span class="badge bg-warning text-dark"&gt;工程化&lt;/span&gt;&lt;/summary&gt;
&lt;div class="card-body p-3 p-md-4"&gt;
&lt;p class="mb-3"&gt;記述はセンスではなく工程です。次の三工程に分けることで、材料不足や条件漏れを減らせます。&lt;/p&gt;
&lt;div class="row g-3"&gt;
&lt;div class="col-12 col-md-4"&gt;
&lt;div class="p-3 rounded h-100" style="border: 1px solid #f2e2c8; background: #fff;"&gt;
&lt;div class="fw-bold mb-1"&gt;材料の抜き出し&lt;/div&gt;
&lt;div class="rq-note"&gt;本文から必要要素を回収し、根拠段落番号も残す&lt;/div&gt;
&lt;/div&gt;
&lt;/div&gt;
&lt;div class="col-12 col-md-4"&gt;
&lt;div class="p-3 rounded h-100" style="border: 1px solid #f2e2c8; background: #fff;"&gt;
&lt;div class="fw-bold mb-1"&gt;要素の並び替え&lt;/div&gt;
&lt;div class="rq-note"&gt;因果、対比の順に整列し、筋を作る&lt;/div&gt;
&lt;/div&gt;
&lt;/div&gt;
&lt;div class="col-12 col-md-4"&gt;
&lt;div class="p-3 rounded h-100" style="border: 1px solid #f2e2c8; background: #fff;"&gt;
&lt;div class="fw-bold mb-1"&gt;文章化&lt;/div&gt;
&lt;div class="rq-note"&gt;条件チェックをして完成させる&lt;/div&gt;
&lt;/div&gt;
&lt;/div&gt;
&lt;/div&gt;
&lt;hr class="my-3" /&gt;
&lt;div class="fw-bold mb-2"&gt;添削後に必ずやること&lt;/div&gt;
&lt;ul class="mb-0 ps-3"&gt;
&lt;li&gt;修正点を分類する：要素不足、条件漏れ、言い換えズレ、主語不明など&lt;/li&gt;
&lt;li&gt;同じ設問を再提出して、同じミスが再発しないか確認する&lt;/li&gt;
&lt;/ul&gt;
&lt;div class="alert alert-warning mt-3 mb-0"&gt;
&lt;div class="fw-bold mb-1"&gt;家庭が陥りやすい落とし穴&lt;/div&gt;
&lt;div class="mb-0"&gt;記述を直してあげると短期的には改善しますが、本人の材料回収と文章化の練習が奪われると、過去問で再発しやすくなります。&lt;br /&gt;
直しは本人が工程を回す形に寄せるのが安全です。&lt;/div&gt;
&lt;/div&gt;
&lt;/div&gt;
&lt;/details&gt;
&lt;p&gt;&lt;!-- 中盤CTA --&gt;&lt;/p&gt;
&lt;div class="card rq-card shadow-sm mb-4"&gt;
&lt;div class="card-body p-3 p-md-4"&gt;
&lt;div class="row align-items-center g-3"&gt;
&lt;div class="col-12 col-lg-8"&gt;
&lt;div class="fw-bold" style="font-size: 1.12rem;"&gt;家庭だけで抱え込まず、国語の流れを組み直す選択肢を&lt;/div&gt;
&lt;div class="text-muted mt-1"&gt;中学受験の国語は、読解力と記述の問題が「工程のズレ」として出ます。見える形で修正し、過去問で再現性を作ると得点が安定します。&lt;/div&gt;
&lt;/div&gt;
&lt;div class="col-12 col-lg-4"&gt;
&lt;p&gt;&lt;a class="btn btn-primary btn-lg w-100" href="https://dokkai-labo.tokyo/kobetsuonline01/"&gt;&lt;br /&gt;
オンライン個別指導を確認する&lt;br /&gt;
&lt;/a&gt;&lt;/p&gt;
&lt;div class="rq-note mt-2"&gt;国語専門塾の個別指導として、記述と過去問まで対応&lt;/div&gt;
&lt;/div&gt;
&lt;/div&gt;
&lt;/div&gt;
&lt;/div&gt;
&lt;p&gt;&lt;!-- H2 家庭 --&gt;&lt;/p&gt;
&lt;h2 id="home" class="rq-anchor rq-h2"&gt;家庭でできるフォローと役割分担&lt;/h2&gt;
&lt;p class="rq-lead"&gt;家庭が国語を教えきろうとすると、親子関係が消耗しやすくなります。家庭は継続領域に絞り、思考領域は個別指導で組み直す形が安全です。&lt;/p&gt;
&lt;div class="card rq-card shadow-sm mb-4"&gt;
&lt;div class="card-body p-3 p-md-4"&gt;
&lt;div class="table-responsive"&gt;
&lt;table class="table table-bordered align-middle mb-0 rq-table"&gt;
&lt;thead style="background: #f6f7fb;"&gt;
&lt;tr class="text-center"&gt;
&lt;th style="width: 28%;"&gt;家庭が担うと効果的&lt;/th&gt;
&lt;th&gt;やること&lt;/th&gt;
&lt;th style="width: 30%;"&gt;やり過ぎ注意&lt;/th&gt;
&lt;/tr&gt;
&lt;/thead&gt;
&lt;tbody&gt;
&lt;tr&gt;
&lt;td class="fw-bold"&gt;語彙・漢字&lt;/td&gt;
&lt;td&gt;短時間でも毎日積み上げる。選択肢の精度と記述の言い換えの土台になる。&lt;/td&gt;
&lt;td&gt;量を増やしすぎず、間違いの原因を一言で残す。&lt;/td&gt;
&lt;/tr&gt;
&lt;tr&gt;
&lt;td class="fw-bold"&gt;音読&lt;/td&gt;
&lt;td&gt;句読点で止まれるか、主語述語を乱さず読めるかを確認する。&lt;/td&gt;
&lt;td&gt;演技より、文の切れ目と構造の確認を優先する。&lt;/td&gt;
&lt;/tr&gt;
&lt;tr&gt;
&lt;td class="fw-bold"&gt;過去問の管理&lt;/td&gt;
&lt;td&gt;点数より減点理由を分類し、直し答案とセットで保存する。&lt;/td&gt;
&lt;td&gt;年数を増やす前に、同じ減点が再発していないか確認する。&lt;/td&gt;
&lt;/tr&gt;
&lt;tr&gt;
&lt;td class="fw-bold"&gt;声かけ&lt;/td&gt;
&lt;td&gt;答えを教えず、条件と根拠に戻す問いを投げる。&lt;/td&gt;
&lt;td&gt;答案を作らない。本人の工程を回す機会を奪わない。&lt;/td&gt;
&lt;/tr&gt;
&lt;/tbody&gt;
&lt;/table&gt;
&lt;/div&gt;
&lt;div class="alert alert-info mt-3 mb-0"&gt;
&lt;div class="fw-bold mb-1"&gt;声かけ例&lt;/div&gt;
&lt;div class="mb-0"&gt;条件はどれか。根拠はどの段落か。その根拠は設問の言葉とどうつながるか。&lt;br /&gt;
この三点に戻せると、家庭の負担を増やさずに学習が前に進みます。&lt;/div&gt;
&lt;/div&gt;
&lt;/div&gt;
&lt;/div&gt;
&lt;p&gt;&lt;!-- H2 相性 --&gt;&lt;/p&gt;
&lt;h2 id="fit" class="rq-anchor rq-h2"&gt;どんな子に相性が良いか&lt;/h2&gt;
&lt;p class="rq-lead"&gt;オンライン国語の個別指導は、集団塾で伸び悩む子や、記述と過去問で点が安定しない子に特に相性があります。見えない工程を可視化し、再現性を作る支援ができるからです。&lt;/p&gt;
&lt;div class="row g-3 mb-4"&gt;
&lt;div class="col-12 col-lg-7"&gt;
&lt;div class="card rq-card shadow-sm h-100"&gt;
&lt;div class="card-body p-3 p-md-4"&gt;
&lt;div class="fw-bold mb-2"&gt;相性が良いタイプ&lt;/div&gt;
&lt;ul class="mb-0 ps-3"&gt;
&lt;li&gt;授業は聞けているのに、復習で点が伸びない&lt;/li&gt;
&lt;li&gt;根拠の取り方が毎回変わり、得点が安定しない&lt;/li&gt;
&lt;li&gt;記述で要素不足や条件漏れが多い&lt;/li&gt;
&lt;li&gt;過去問の直しが答え合わせで止まっている&lt;/li&gt;
&lt;li&gt;読解力はあるが設問処理の進め方が弱い&lt;/li&gt;
&lt;/ul&gt;
&lt;hr class="my-3" /&gt;
&lt;div class="fw-bold mb-2"&gt;伸びが速い条件&lt;/div&gt;
&lt;div class="rq-note"&gt;語彙と漢字を家庭で継続できると、個別指導で組み直した流れが早く定着し、読解力と記述が安定しやすくなります。&lt;/div&gt;
&lt;/div&gt;
&lt;/div&gt;
&lt;/div&gt;
&lt;div class="col-12 col-lg-5"&gt;
&lt;div class="card rq-card shadow-sm h-100"&gt;
&lt;div class="card-body p-3 p-md-4"&gt;
&lt;div class="fw-bold mb-2"&gt;補強：物語文が不安定な場合&lt;/div&gt;
&lt;p class="text-muted mb-3"&gt;心情問題で迷う場面が続く場合は、根拠の取り方と比較の軸をやり方として整理すると改善が早いことがあります。&lt;br /&gt;
物語文の読みを固めたい方は、以下も併せて参考にしてください。&lt;/p&gt;
&lt;p&gt;&lt;!-- サブリンク：1回のみ --&gt;&lt;br /&gt;
&lt;a class="btn btn-outline-primary w-100" href="https://dokkai-labo.tokyo/monogataribun/"&gt;&lt;br /&gt;
物語文講座をチェックする&lt;br /&gt;
&lt;/a&gt;&lt;/p&gt;
&lt;div class="rq-note mt-2"&gt;心情語の拾い方だけでなく、行動描写、対比、言い換えを根拠として扱う視点が得られます。&lt;/div&gt;
&lt;/div&gt;
&lt;/div&gt;
&lt;/div&gt;
&lt;/div&gt;
&lt;p&gt;&lt;!-- H2 まとめ --&gt;&lt;/p&gt;
&lt;h2 id="summary" class="rq-anchor rq-h2"&gt;まとめ&lt;/h2&gt;
&lt;div class="card rq-card shadow-sm"&gt;
&lt;div class="card-body p-3 p-md-4"&gt;
&lt;div class="row align-items-center g-3"&gt;
&lt;div class="col-12 col-lg-8"&gt;
&lt;p class="mb-2"&gt;家庭で国語を教えるのが難しいのは、思考の途中が見えず、根拠が抽象的で、本文処理・設問処理・記述が複雑に絡むからです。&lt;br /&gt;
対処は勉強量を増やすことではなく、ズレを切り分け、進め方を定着させ、過去問で再現性を作ることです。&lt;/p&gt;
&lt;div class="rq-soft p-3"&gt;
&lt;div class="fw-bold mb-1"&gt;最後に確認したいこと&lt;/div&gt;
&lt;ul class="mb-0 ps-3"&gt;
&lt;li&gt;本文の構造を最小マークで取れているか&lt;/li&gt;
&lt;li&gt;設問の条件を分解してから本文へ戻れているか&lt;/li&gt;
&lt;li&gt;記述を材料回収から文章化まで工程で作れているか&lt;/li&gt;
&lt;li&gt;過去問の直しが改善履歴として残っているか&lt;/li&gt;
&lt;/ul&gt;
&lt;/div&gt;
&lt;p class="mt-3 mb-0"&gt;家庭学習（読解量・漢字の回し方）の全体像はこちら：&lt;a class="fw-bold" href="https://dokkai-labo.tokyo/blog/note/"&gt;全体像はこちら&lt;/a&gt;&lt;/p&gt;
&lt;/div&gt;
&lt;div class="col-12 col-lg-4"&gt;
&lt;p&gt;&lt;a class="btn btn-primary btn-lg w-100" href="https://dokkai-labo.tokyo/kobetsuonline01/"&gt;&lt;br /&gt;
オンライン国語の個別指導へ&lt;br /&gt;
&lt;/a&gt;&lt;/p&gt;
&lt;div class="rq-note mt-2"&gt;中学受験国語の読解力と記述を、進め方として組み直し、過去問で得点を安定させます。&lt;/div&gt;
&lt;/div&gt;
&lt;/div&gt;
&lt;hr class="my-4" /&gt;
&lt;div class="rq-note"&gt;※本ページは保護者向けに、家庭で国語を教えにくい理由と改善の進め方を整理した補足記事です。&lt;/div&gt;
&lt;/div&gt;
&lt;/div&gt;
&lt;/div&gt;
&lt;/div&gt;
&lt;p&gt;&lt;!-- [ /.socialSet ] --&gt;&lt;/p&gt;
&lt;div class="veu_socialSet veu_socialSet-auto veu_socialSet-position-after veu_contentAddSection"&gt;
&lt;p&gt;&lt;script&gt;window.twttr=(function(d,s,id){var js,fjs=d.getElementsByTagName(s)[0],t=window.twttr||{};if(d.getElementById(id))return t;js=d.createElement(s);js.id=id;js.src="https://platform.twitter.com/widgets.js";fjs.parentNode.insertBefore(js,fjs);t._e=[];t.ready=function(f){t._e.push(f);};return t;}(document,"script","twitter-wjs"));&lt;/script&gt;&lt;/p&gt;
&lt;ul&gt;
&lt;li class="sb_facebook sb_icon"&gt;&lt;a class="sb_icon_inner" href="//www.facebook.com/sharer.php?src=bm&amp;amp;u=https%3A%2F%2Fdokkai-labo.tokyo%2Fcol_blog%2Fkatei-kokugo-oshi-enai%2F&amp;amp;t=%E5%AE%B6%E5%BA%AD%E3%81%A7%E5%9B%BD%E8%AA%9E%E3%82%92%E6%95%99%E3%81%88%E3%82%8B%E3%81%AE%E3%81%8C%E2%80%9C%E6%A5%B5%E3%82%81%E3%81%A6%E9%9B%A3%E3%81%97%E3%81%84%E2%80%9D%E7%90%86%E7%94%B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rel="noopener"&gt;&lt;span class="sns_txt"&gt;Facebook&lt;/span&gt;&lt;/a&gt;&lt;/li&gt;
&lt;li class="sb_x_twitter sb_icon"&gt;&lt;a class="sb_icon_inner" href="//twitter.com/intent/tweet?url=https%3A%2F%2Fdokkai-labo.tokyo%2Fcol_blog%2Fkatei-kokugo-oshi-enai%2F&amp;amp;text=%E5%AE%B6%E5%BA%AD%E3%81%A7%E5%9B%BD%E8%AA%9E%E3%82%92%E6%95%99%E3%81%88%E3%82%8B%E3%81%AE%E3%81%8C%E2%80%9C%E6%A5%B5%E3%82%81%E3%81%A6%E9%9B%A3%E3%81%97%E3%81%84%E2%80%9D%E7%90%86%E7%94%B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rel="noopener"&gt;&lt;span class="sns_txt"&gt;X&lt;/span&gt;&lt;/a&gt;&lt;/li&gt;
&lt;li class="sb_bluesky sb_icon"&gt;&lt;a class="sb_icon_inner" href="https://bsky.app/intent/compose?text=%E5%AE%B6%E5%BA%AD%E3%81%A7%E5%9B%BD%E8%AA%9E%E3%82%92%E6%95%99%E3%81%88%E3%82%8B%E3%81%AE%E3%81%8C%E2%80%9C%E6%A5%B5%E3%82%81%E3%81%A6%E9%9B%A3%E3%81%97%E3%81%84%E2%80%9D%E7%90%86%E7%94%B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col_blog%2Fkatei-kokugo-oshi-enai%2F" target="_blank" rel="noopener"&gt;&lt;span class="sns_txt"&gt;Bluesky&lt;/span&gt;&lt;/a&gt;&lt;/li&gt;
&lt;li class="sb_copy sb_icon"&gt;&lt;button class="copy-button sb_icon_inner" data-clipboard-text="家庭で国語を教えるのが“極めて難しい”理由 | 受験国語専門 読解ラボ東京 | 中学受験・大学受験対応の個別指導国語専門塾（オンライン・教室対応） https://dokkai-labo.tokyo/col_blog/katei-kokugo-oshi-enai/"&gt;&lt;i class="fas fa-copy" aria-hidden="true"&gt;&lt;/i&gt;&lt;span class="sns_txt"&gt;Copy&lt;/span&gt;&lt;/button&gt;&lt;/li&gt;
&lt;/ul&gt;
&lt;/div&gt;
&lt;p&gt;&lt;!-- [ /.socialSet ] --&gt;&lt;/p&gt;
------</t>
  </si>
  <si>
    <t>https://dokkai-labo.tokyo/col_blog/kijutsu-improve-by-type/</t>
  </si>
  <si>
    <t>以下のページは不自然なワードを使用しています。
これらを適切に自然な言葉に置き換えて下さい。
なお、本文の装飾や構造は絶対に変えないでください。
【対象ページURL】
https://dokkai-labo.tokyo/col_blog/kijutsu-improve-by-type/
【検出された不自然ワード】
- 型
- 乱れ
- 30秒
【本文】
------
&lt;div class="container my-4"&gt;
&lt;div class="card shadow-sm mb-4 border-0" style="background: linear-gradient(135deg,#283593,#00897b); color: #fff;"&gt;
&lt;div class="card-body p-4 p-lg-5-soft"&gt;
&lt;div class="d-flex flex-wrap gap-2 mb-3"&gt;&lt;span class="badge bg-warning text-dark"&gt;中学受験／国語&lt;/span&gt;&lt;br /&gt;
&lt;span class="badge bg-light text-dark"&gt;オンライン個別指導で改善&lt;/span&gt;&lt;br /&gt;
&lt;span class="badge bg-dark"&gt;記述・読解力・過去問&lt;/span&gt;&lt;/div&gt;
&lt;h1 class="mb-3 hero-title"&gt;&lt;/h1&gt;
&lt;p class="mb-0" style="font-size: 1.02rem; opacity: .95;"&gt;記述問題で手が止まる子は、学力以前に「本文の根拠」「問いの条件」「自分の言葉でまとめる力」のどこかで解き方が止まっています。&lt;br /&gt;
この記事では、つまずきの原因を分解し、オンライン国語の個別指導で書ける流れを作る具体策を整理します。&lt;/p&gt;
&lt;p class="mt-3 mb-0" style="opacity: .95;"&gt;記述の基本構成（説明＝内容＋理由／心情＝背景→出来事→心情）の整理は &lt;a style="color: #fff; text-decoration: underline;" href="https://dokkai-labo.tokyo/blog/17022403/"&gt;全体像はこちら&lt;/a&gt;&lt;/p&gt;
&lt;div class="row g-3 mt-4 align-items-stretch"&gt;
&lt;div class="col-lg-7"&gt;
&lt;div class="p-3 rounded-3 equal-height" style="background: rgba(255,255,255,.12);"&gt;
&lt;div class="fw-bold mb-2"&gt;この記事で分かること&lt;/div&gt;
&lt;ul class="mb-0 ps-3"&gt;
&lt;li&gt;記述が止まる三つの原因と、家庭で見分けるポイント&lt;/li&gt;
&lt;li&gt;オンライン国語の個別指導が効果を出しやすい理由&lt;/li&gt;
&lt;li&gt;本文処理・設問処理・記述作成を改善するステップ&lt;/li&gt;
&lt;li&gt;家庭学習の役割分担と、無理のない管理法&lt;/li&gt;
&lt;/ul&gt;
&lt;/div&gt;
&lt;/div&gt;
&lt;div class="col-lg-5"&gt;
&lt;div class="p-3 rounded-3 equal-height" style="background: rgba(0,0,0,.18);"&gt;
&lt;div class="fw-bold mb-2"&gt;よくあるお悩み&lt;/div&gt;
&lt;ul class="mb-0 ps-3"&gt;
&lt;li&gt;何を書けばいいか分からない&lt;/li&gt;
&lt;li&gt;条件を落として減点が続く&lt;/li&gt;
&lt;li&gt;過去問で点が安定しない&lt;/li&gt;
&lt;/ul&gt;
&lt;/div&gt;
&lt;/div&gt;
&lt;/div&gt;
&lt;div class="d-flex flex-wrap gap-2 mt-4"&gt;&lt;a class="btn btn-light btn-sm" href="#toc"&gt;目次へ&lt;/a&gt;&lt;br /&gt;
&lt;a class="btn btn-outline-light btn-sm" href="#cta-mid"&gt;個別指導の活用法&lt;/a&gt;&lt;/div&gt;
&lt;/div&gt;
&lt;/div&gt;
&lt;div id="toc" class="card shadow-sm mb-4"&gt;
&lt;div class="card-body p-4"&gt;
&lt;h2 class="h5 mb-3"&gt;目次&lt;/h2&gt;
&lt;div class="row g-3"&gt;
&lt;div class="col-md-6"&gt;
&lt;div class="list-group toc-list"&gt;&lt;a class="list-group-item list-group-item-action" href="#bg"&gt;この悩みが起きる背景&lt;/a&gt;&lt;br /&gt;
&lt;a class="list-group-item list-group-item-action" href="#online"&gt;オンライン国語個別指導が効果を発揮する理由&lt;/a&gt;&lt;br /&gt;
&lt;a class="list-group-item list-group-item-action" href="#steps"&gt;改善方法（実践ステップ）&lt;/a&gt;&lt;/div&gt;
&lt;/div&gt;
&lt;div class="col-md-6"&gt;
&lt;div class="list-group toc-list"&gt;&lt;a class="list-group-item list-group-item-action" href="#home"&gt;家庭でできるフォローと役割分担&lt;/a&gt;&lt;br /&gt;
&lt;a class="list-group-item list-group-item-action" href="#fit"&gt;どんな子に相性が良いか&lt;/a&gt;&lt;br /&gt;
&lt;a class="list-group-item list-group-item-action" href="#summary"&gt;まとめ&lt;/a&gt;&lt;/div&gt;
&lt;/div&gt;
&lt;/div&gt;
&lt;/div&gt;
&lt;/div&gt;
&lt;div id="bg" class="card shadow-sm mb-4 border-0"&gt;
&lt;div class="card-body p-4 p-lg-5-soft"&gt;
&lt;div class="d-flex align-items-center gap-2 mb-2"&gt;&lt;span class="badge bg-primary"&gt;原因分析&lt;/span&gt;&lt;br /&gt;
&lt;span class="text-muted small"&gt;読解力と記述の処理を分解する&lt;/span&gt;&lt;/div&gt;
&lt;h2 class="mb-3"&gt;この悩みが起きる背景（構造的な原因）&lt;/h2&gt;
&lt;p&gt;中学受験の国語で記述が書けないケースは、才能の差よりも&lt;strong&gt;取り組む流れが噛み合っていない&lt;/strong&gt;ことが原因になりやすいです。&lt;br /&gt;
記述は「読む」「問う」「書く」という連続動作で成立します。どこか一か所で詰まると、答案作成が止まります。&lt;/p&gt;
&lt;div class="row g-3 mt-2 align-items-stretch"&gt;
&lt;div class="col-lg-7"&gt;
&lt;div class="p-3 rounded-3 border equal-height" style="background: #f7f9ff;"&gt;
&lt;div class="fw-bold mb-2"&gt;記述が止まる典型パターン&lt;/div&gt;
&lt;ul class="mb-0 ps-3"&gt;
&lt;li&gt;&lt;strong&gt;本文の根拠&lt;/strong&gt;を探さず、印象で書こうとして固まる&lt;/li&gt;
&lt;li&gt;&lt;strong&gt;問いの条件&lt;/strong&gt;を落として、方向違いの文章になる&lt;/li&gt;
&lt;li&gt;&lt;strong&gt;まとめる力&lt;/strong&gt;が弱く、材料を並べ替えられない&lt;/li&gt;
&lt;/ul&gt;
&lt;/div&gt;
&lt;/div&gt;
&lt;div class="col-lg-5"&gt;
&lt;div class="p-3 rounded-3 border equal-height" style="background: #fff;"&gt;
&lt;div class="fw-bold mb-2"&gt;チェックの視点&lt;/div&gt;
&lt;ul class="mb-0 ps-3"&gt;
&lt;li&gt;本文に戻る回数が少ない&lt;/li&gt;
&lt;li&gt;設問の条件語に印がない&lt;/li&gt;
&lt;li&gt;書き始めが毎回遅い&lt;/li&gt;
&lt;/ul&gt;
&lt;/div&gt;
&lt;/div&gt;
&lt;/div&gt;
&lt;div class="mt-4"&gt;
&lt;div class="alert alert-warning mb-0"&gt;
&lt;div class="fw-bold mb-1"&gt;具体例&lt;/div&gt;
&lt;div&gt;設問が「筆者が大切だと述べる理由を二つ、本文の内容に即して書け」という形式のとき、&lt;br /&gt;
「理由」「二つ」「本文の内容に即して」という条件を同時に処理できず、&lt;br /&gt;
本文根拠を拾う前に考え込んで時間だけが過ぎることがあります。ここは学力ではなく&lt;strong&gt;解き方の仕組み&lt;/strong&gt;で改善できます。&lt;/div&gt;
&lt;/div&gt;
&lt;/div&gt;
&lt;div class="table-responsive mt-4"&gt;
&lt;table class="table table-bordered align-middle mb-0 table-fixed"&gt;
&lt;thead style="background: #e8eaf6;"&gt;
&lt;tr class="text-center"&gt;
&lt;th&gt;止まりやすい箇所&lt;/th&gt;
&lt;th&gt;起きていること&lt;/th&gt;
&lt;th&gt;見えるサイン&lt;/th&gt;
&lt;/tr&gt;
&lt;/thead&gt;
&lt;tbody&gt;
&lt;tr&gt;
&lt;td class="fw-bold"&gt;本文の根拠&lt;/td&gt;
&lt;td&gt;材料の段落を特定できず、抜き出しが曖昧になる&lt;/td&gt;
&lt;td&gt;本文に戻らない／線引きが散らばる&lt;/td&gt;
&lt;/tr&gt;
&lt;tr&gt;
&lt;td class="fw-bold"&gt;問いの条件&lt;/td&gt;
&lt;td&gt;字数・要素数・形式の条件が抜ける&lt;/td&gt;
&lt;td&gt;ミスが続く／毎回指摘が同じ&lt;/td&gt;
&lt;/tr&gt;
&lt;tr&gt;
&lt;td class="fw-bold"&gt;まとめる力&lt;/td&gt;
&lt;td&gt;材料を並べ替えず、長い一文で書きぶりが不安定になる&lt;/td&gt;
&lt;td&gt;主語述語が噛み合わない／冗長になる&lt;/td&gt;
&lt;/tr&gt;
&lt;/tbody&gt;
&lt;/table&gt;
&lt;/div&gt;
&lt;/div&gt;
&lt;/div&gt;
&lt;div id="online" class="card shadow-sm mb-4 border-0"&gt;
&lt;div class="card-body p-4 p-lg-5-soft"&gt;
&lt;div class="d-flex align-items-center gap-2 mb-2"&gt;&lt;span class="badge bg-success"&gt;オンライン国語&lt;/span&gt;&lt;br /&gt;
&lt;span class="text-muted small"&gt;思考のズレを即時修正&lt;/span&gt;&lt;/div&gt;
&lt;h2 class="mb-3"&gt;オンライン国語個別指導が効果を発揮する理由&lt;/h2&gt;
&lt;p&gt;記述の伸びは「答えを知る」よりも、&lt;strong&gt;書くまでの動作&lt;/strong&gt;を正しくすることで出ます。&lt;br /&gt;
オンラインの個別指導は、手元の動きや本文と設問の往復を可視化し、ズレをその場で修正できます。&lt;br /&gt;
国語専門塾として、読解力と記述を一体で鍛えやすい点が強みです。&lt;/p&gt;
&lt;div class="row g-3 mt-2 align-items-stretch"&gt;
&lt;div class="col-md-6"&gt;
&lt;div class="card h-100 border-0" style="background: #f1f8e9;"&gt;
&lt;div class="card-body"&gt;
&lt;div class="fw-bold mb-2"&gt;手元カメラでズレが見える&lt;/div&gt;
&lt;ul class="mb-0 ps-3"&gt;
&lt;li&gt;どこに線を引いたかが分かる&lt;/li&gt;
&lt;li&gt;条件語を拾えているかを確認できる&lt;/li&gt;
&lt;li&gt;止まった瞬間の思考を言葉にできる&lt;/li&gt;
&lt;/ul&gt;
&lt;/div&gt;
&lt;/div&gt;
&lt;/div&gt;
&lt;div class="col-md-6"&gt;
&lt;div class="card h-100 border-0" style="background: #e3f2fd;"&gt;
&lt;div class="card-body"&gt;
&lt;div class="fw-bold mb-2"&gt;往復動作を習慣にできる&lt;/div&gt;
&lt;ul class="mb-0 ps-3"&gt;
&lt;li&gt;設問を分解し、本文に戻る目的を明確化&lt;/li&gt;
&lt;li&gt;根拠の段落を素早く特定する練習&lt;/li&gt;
&lt;li&gt;過去問を段階的に扱い、再現性を作る&lt;/li&gt;
&lt;/ul&gt;
&lt;/div&gt;
&lt;/div&gt;
&lt;/div&gt;
&lt;/div&gt;
&lt;div id="cta-mid" class="card border-0 shadow-sm mt-4" style="background: linear-gradient(135deg,#ffffff,#f7fbff);"&gt;
&lt;div class="card-body p-4"&gt;
&lt;div class="row g-3 align-items-center"&gt;
&lt;div class="col-lg-8"&gt;
&lt;div class="fw-bold mb-1" style="font-size: 1.05rem;"&gt;中学受験国語の記述を着実に改善したい方へ&lt;/div&gt;
&lt;div class="text-muted"&gt;記述は本文根拠・条件処理・まとめ方を一体でそろえるほど伸びが安定します。&lt;br /&gt;
オンラインで手元と思考を可視化し、個別指導で解き方の過程から改善します。&lt;/div&gt;
&lt;/div&gt;
&lt;div class="col-lg-4"&gt;
&lt;div class="d-grid d-lg-flex justify-content-lg-end"&gt;&lt;a class="btn btn-primary btn-responsive" href="https://dokkai-labo.tokyo/kobetsuonline01/"&gt;&lt;br /&gt;
オンライン国語個別指導を確認する&lt;br /&gt;
&lt;/a&gt;&lt;/div&gt;
&lt;div class="small text-muted mt-2"&gt;オンライン国語／個別指導／過去問対策にも対応&lt;/div&gt;
&lt;/div&gt;
&lt;/div&gt;
&lt;/div&gt;
&lt;/div&gt;
&lt;p class="mt-4 mb-0"&gt;中学受験国語をオンラインで整理したい場合は、&lt;br /&gt;
&lt;a href="https://dokkai-labo.tokyo/kobetsuonline01/"&gt;オンライン国語個別指導&lt;/a&gt;&lt;br /&gt;
を軸に、読解力と記述の工程を一緒に作るのが効果的です。&lt;/p&gt;
&lt;/div&gt;
&lt;/div&gt;
&lt;div id="steps" class="card shadow-sm mb-4 border-0"&gt;
&lt;div class="card-body p-4 p-lg-5-soft"&gt;
&lt;div class="d-flex align-items-center gap-2 mb-2"&gt;&lt;span class="badge bg-dark"&gt;実践&lt;/span&gt;&lt;br /&gt;
&lt;span class="text-muted small"&gt;本文処理 → 設問処理 → 記述&lt;/span&gt;&lt;/div&gt;
&lt;h2 class="mb-3"&gt;改善方法（実践ステップ）&lt;/h2&gt;
&lt;div class="table-responsive mb-4"&gt;
&lt;table class="table table-hover table-bordered align-middle mb-0 table-fixed"&gt;
&lt;thead style="background: #eceff1;"&gt;
&lt;tr class="text-center"&gt;
&lt;th style="width: 14%;"&gt;ステップ&lt;/th&gt;
&lt;th style="width: 24%;"&gt;目的&lt;/th&gt;
&lt;th&gt;具体的にやること&lt;/th&gt;
&lt;th style="width: 24%;"&gt;つまずきサイン&lt;/th&gt;
&lt;/tr&gt;
&lt;/thead&gt;
&lt;tbody&gt;
&lt;tr&gt;
&lt;td class="fw-bold"&gt;本文処理&lt;/td&gt;
&lt;td&gt;材料の位置を速く特定する&lt;/td&gt;
&lt;td&gt;段落の役割整理、対比・言い換え・因果の抽出、戻れる目印づくり&lt;/td&gt;
&lt;td&gt;本文に戻らない／線が散る／要点が言えない&lt;/td&gt;
&lt;/tr&gt;
&lt;tr&gt;
&lt;td class="fw-bold"&gt;設問処理&lt;/td&gt;
&lt;td&gt;条件と求める要素を落とさない&lt;/td&gt;
&lt;td&gt;設問分解、条件語の可視化、完成形のイメージ、本文に戻る目的化&lt;/td&gt;
&lt;td&gt;要素数の不足／字数違反／方向違い&lt;/td&gt;
&lt;/tr&gt;
&lt;tr&gt;
&lt;td class="fw-bold"&gt;記述作成&lt;/td&gt;
&lt;td&gt;材料を並べ替えて文章化する&lt;/td&gt;
&lt;td&gt;材料の箇条書き、順番の整理、短文でまとめる、添削の読み取りと反映&lt;/td&gt;
&lt;td&gt;一文が長い／主語述語が不安定になる／根拠が薄い&lt;/td&gt;
&lt;/tr&gt;
&lt;/tbody&gt;
&lt;/table&gt;
&lt;/div&gt;
&lt;div class="row g-3 align-items-stretch"&gt;
&lt;div class="col-lg-4"&gt;
&lt;div class="card h-100 border-0" style="background: #f7f9ff;"&gt;
&lt;div class="card-body"&gt;
&lt;h3 class="h5"&gt;ステップ1：本文処理の改善&lt;/h3&gt;
&lt;ul class="ps-3 mb-0"&gt;
&lt;li&gt;段落の役割を一言でメモする&lt;/li&gt;
&lt;li&gt;対比・言い換え・因果の語に反応する&lt;/li&gt;
&lt;li&gt;条件に直結するキーワードを囲む&lt;/li&gt;
&lt;li&gt;戻れる目印として線引きを活用する&lt;/li&gt;
&lt;/ul&gt;
&lt;div class="small text-muted mt-3"&gt;ポイントはマークの量ではなく、設問に戻ったときに材料へ迷わず戻れることです。&lt;/div&gt;
&lt;/div&gt;
&lt;/div&gt;
&lt;/div&gt;
&lt;div class="col-lg-4"&gt;
&lt;div class="card h-100 border-0" style="background: #e8f5e9;"&gt;
&lt;div class="card-body"&gt;
&lt;h3 class="h5"&gt;ステップ2：設問処理の改善&lt;/h3&gt;
&lt;ul class="ps-3 mb-0"&gt;
&lt;li&gt;何を書くかを特定する&lt;/li&gt;
&lt;li&gt;どこから取るかを本文範囲で決める&lt;/li&gt;
&lt;li&gt;条件語を丸で囲み落とさない&lt;/li&gt;
&lt;li&gt;完成形の骨組みを先に作る&lt;/li&gt;
&lt;/ul&gt;
&lt;div class="small text-muted mt-3"&gt;設問は読むより分解するほうが正確になります。条件読みが安定すると記述のミスが激減します。&lt;/div&gt;
&lt;/div&gt;
&lt;/div&gt;
&lt;/div&gt;
&lt;div class="col-lg-4"&gt;
&lt;div class="card h-100 border-0" style="background: #fff3e0;"&gt;
&lt;div class="card-body"&gt;
&lt;h3 class="h5"&gt;ステップ3：記述作成&lt;/h3&gt;
&lt;ul class="ps-3 mb-0"&gt;
&lt;li&gt;材料を箇条書きで集める&lt;/li&gt;
&lt;li&gt;設問が求める順に並び替える&lt;/li&gt;
&lt;li&gt;短い文を作り言葉を適切につなぐ&lt;/li&gt;
&lt;li&gt;添削の指摘を分類し修正する&lt;/li&gt;
&lt;/ul&gt;
&lt;div class="small text-muted mt-3"&gt;いきなり書き始めないことが最重要です。材料整理の工程があるだけで文章は安定します。&lt;/div&gt;
&lt;/div&gt;
&lt;/div&gt;
&lt;/div&gt;
&lt;/div&gt;
&lt;div id="accKijutsu" class="accordion mt-4"&gt;
&lt;div class="accordion-item"&gt;
&lt;h3 id="hOne" class="accordion-header"&gt;&lt;button class="accordion-button collapsed" type="button" data-bs-toggle="collapse" data-bs-target="#cOne" aria-expanded="false" aria-controls="cOne"&gt;&lt;br /&gt;
よくある乱れ方と対処法&lt;br /&gt;
&lt;/button&gt;&lt;/h3&gt;
&lt;div id="cOne" class="accordion-collapse collapse" aria-labelledby="hOne" data-bs-parent="#accKijutsu"&gt;
&lt;div class="accordion-body"&gt;
&lt;ul class="mb-0 ps-3"&gt;
&lt;li&gt;&lt;strong&gt;書き始められない&lt;/strong&gt;：書き出しのルールを決め、材料を先に箇条書きにする&lt;/li&gt;
&lt;li&gt;&lt;strong&gt;長くなりすぎる&lt;/strong&gt;：要点語だけ残し、短文を二つ作って適切につなぐ&lt;/li&gt;
&lt;li&gt;&lt;strong&gt;根拠がズレる&lt;/strong&gt;：答案の各要素に本文箇所を紐づけ、根拠がない部分を削る&lt;/li&gt;
&lt;li&gt;&lt;strong&gt;条件を落とす&lt;/strong&gt;：設問の条件語を囲み、答案の骨組みに反映してから書く&lt;/li&gt;
&lt;/ul&gt;
&lt;/div&gt;
&lt;/div&gt;
&lt;/div&gt;
&lt;/div&gt;
&lt;/div&gt;
&lt;/div&gt;
&lt;div id="home" class="card shadow-sm mb-4 border-0"&gt;
&lt;div class="card-body p-4 p-lg-5-soft"&gt;
&lt;div class="d-flex align-items-center gap-2 mb-2"&gt;&lt;span class="badge bg-secondary"&gt;家庭学習&lt;/span&gt;&lt;br /&gt;
&lt;span class="text-muted small"&gt;無理のない管理が鍵&lt;/span&gt;&lt;/div&gt;
&lt;section class="card border-0 shadow-sm mt-4 mb-4"&gt;
&lt;div class="card-header border-0 py-3" style="background: #eceff1;"&gt;
&lt;h3 class="h6 mb-0"&gt;30秒診断：記述が止まる原因タイプを見分ける&lt;/h3&gt;
&lt;/div&gt;
&lt;div class="card-body p-3 p-md-4"&gt;
&lt;p class="mb-3" style="line-height: 1.9;"&gt;記述の改善は「才能」より、&lt;strong&gt;止まっている場所&lt;/strong&gt;の特定が先です。次の項目にチェックしてください。&lt;/p&gt;
&lt;div class="row g-3"&gt;
&lt;div class="col-md-4"&gt;
&lt;div class="p-3 rounded border h-100" style="background: #fafafa;"&gt;
&lt;div class="fw-bold mb-2"&gt;A：本文根拠タイプ&lt;/div&gt;
&lt;ul class="mb-0 ps-3" style="line-height: 1.9;"&gt;
&lt;li&gt;本文に戻る回数が少ない&lt;/li&gt;
&lt;li&gt;線は引くが、根拠の段落が言えない&lt;/li&gt;
&lt;li&gt;書いた内容が「雰囲気」になりやすい&lt;/li&gt;
&lt;/ul&gt;
&lt;div class="small text-muted mt-2"&gt;→材料（根拠）の位置を明確にする練習が最優先&lt;/div&gt;
&lt;/div&gt;
&lt;/div&gt;
&lt;div class="col-md-4"&gt;
&lt;div class="p-3 rounded border h-100" style="background: #fafafa;"&gt;
&lt;div class="fw-bold mb-2"&gt;B：条件読みタイプ&lt;/div&gt;
&lt;ul class="mb-0 ps-3" style="line-height: 1.9;"&gt;
&lt;li&gt;「二つ」「理由」「〜について」が抜ける&lt;/li&gt;
&lt;li&gt;字数・要素数を守れない&lt;/li&gt;
&lt;li&gt;方向違いの答案になる&lt;/li&gt;
&lt;/ul&gt;
&lt;div class="small text-muted mt-2"&gt;→設問分解→骨組み作成を習慣にするとミスが止まる&lt;/div&gt;
&lt;/div&gt;
&lt;/div&gt;
&lt;div class="col-md-4"&gt;
&lt;div class="p-3 rounded border h-100" style="background: #fafafa;"&gt;
&lt;div class="fw-bold mb-2"&gt;C：要約・文章化タイプ&lt;/div&gt;
&lt;ul class="mb-0 ps-3" style="line-height: 1.9;"&gt;
&lt;li&gt;材料は拾うが、文章が不安定になる&lt;/li&gt;
&lt;li&gt;一文が長く、主語述語が噛み合わない&lt;/li&gt;
&lt;li&gt;冗長で字数調整ができない&lt;/li&gt;
&lt;/ul&gt;
&lt;div class="small text-muted mt-2"&gt;→材料の箇条書き→並べ替え→短文化が効く&lt;/div&gt;
&lt;/div&gt;
&lt;/div&gt;
&lt;/div&gt;
&lt;div class="alert alert-warning mt-3 mb-0" style="border-left: 6px solid #f57c00;"&gt;
&lt;div class="fw-bold mb-1"&gt;判定の使い方&lt;/div&gt;
&lt;div style="line-height: 1.9;"&gt;3タイプは混ざりますが、まず&lt;strong&gt;一番強い傾向&lt;/strong&gt;を一つ決め、そこだけ集中的に直すと伸びが速くなります。&lt;/div&gt;
&lt;/div&gt;
&lt;/div&gt;
&lt;/section&gt;
&lt;section class="card border-0 shadow-sm mb-4"&gt;
&lt;div class="card-header border-0 py-3 text-white" style="background: #283593;"&gt;
&lt;h3 class="h6 mb-0"&gt;タイプ別：1問で改善が進む「効果的な取り組み」&lt;/h3&gt;
&lt;/div&gt;
&lt;div class="card-body p-3 p-md-4"&gt;
&lt;div class="row g-3"&gt;
&lt;div class="col-md-4"&gt;
&lt;div class="p-3 rounded border h-100" style="background: #f7f9ff;"&gt;
&lt;div class="fw-bold mb-2"&gt;A：本文根拠タイプ&lt;/div&gt;
&lt;ol class="mb-0 ps-3" style="line-height: 1.9;"&gt;
&lt;li&gt;設問のキーワードを言い換えて本文で探す&lt;/li&gt;
&lt;li&gt;根拠の段落を&lt;strong&gt;2か所&lt;/strong&gt;に絞る（候補A/B）&lt;/li&gt;
&lt;li&gt;答案の各要素に「本文の場所」を紐づける&lt;/li&gt;
&lt;/ol&gt;
&lt;/div&gt;
&lt;/div&gt;
&lt;div class="col-md-4"&gt;
&lt;div class="p-3 rounded border h-100" style="background: #e8f5e9;"&gt;
&lt;div class="fw-bold mb-2"&gt;B：条件読みタイプ&lt;/div&gt;
&lt;ol class="mb-0 ps-3" style="line-height: 1.9;"&gt;
&lt;li&gt;設問の条件語に印（誰／何／いつ／観点）&lt;/li&gt;
&lt;li&gt;要素数・形式（理由／要約／心情）を先に決める&lt;/li&gt;
&lt;li&gt;骨組み（要素の箱）を作ってから材料を入れる&lt;/li&gt;
&lt;/ol&gt;
&lt;/div&gt;
&lt;/div&gt;
&lt;div class="col-md-4"&gt;
&lt;div class="p-3 rounded border h-100" style="background: #fff3e0;"&gt;
&lt;div class="fw-bold mb-2"&gt;C：要約・文章化タイプ&lt;/div&gt;
&lt;ol class="mb-0 ps-3" style="line-height: 1.9;"&gt;
&lt;li&gt;材料を箇条書き（名詞＋動詞）で並べる&lt;/li&gt;
&lt;li&gt;順番を決める（理由→結果／背景→出来事→心情）&lt;/li&gt;
&lt;li&gt;短文を2つ作り、言葉を適切につなぐ&lt;/li&gt;
&lt;/ol&gt;
&lt;/div&gt;
&lt;/div&gt;
&lt;/div&gt;
&lt;div class="mt-3 p-3 rounded" style="background: #e3f2fd; border: 1px solid #bbdefb;"&gt;
&lt;div class="fw-bold mb-1"&gt;家庭の声かけ（教えない管理）&lt;/div&gt;
&lt;div style="line-height: 1.9;"&gt;「それは本文のどこ？」「条件は何がある？」の2問だけでOKです。答えを誘導せず、流れが回ったかを確認します。&lt;/div&gt;
&lt;/div&gt;
&lt;/div&gt;
&lt;/section&gt;
&lt;section class="card border-0 shadow-sm mb-4"&gt;
&lt;div class="card-header border-0 py-3" style="background: #00897b;"&gt;
&lt;h3 class="h6 mb-0"&gt;そのまま使える：記述の下書き構成（2種類）&lt;/h3&gt;
&lt;/div&gt;
&lt;div class="card-body p-3 p-md-4"&gt;
&lt;div class="row g-3"&gt;
&lt;div class="col-lg-6"&gt;
&lt;div class="p-3 rounded border h-100" style="background: #fafafa;"&gt;
&lt;div class="fw-bold mb-2"&gt;【説明・理由系】（〜はなぜか／大切な理由）&lt;/div&gt;
&lt;div class="small text-muted mb-2"&gt;「内容＋理由」で骨組みを作る&lt;/div&gt;
&lt;div class="p-3 rounded" style="background: #f7f9ff; border: 1px solid #dfe6ff; line-height: 1.9;"&gt;
&lt;div&gt;&lt;strong&gt;内容：&lt;/strong&gt;（筆者は）＿＿＿＿＿＿と述べている。&lt;/div&gt;
&lt;div&gt;&lt;strong&gt;理由：&lt;/strong&gt;なぜなら、本文で＿＿＿＿＿＿＿＿と説明しているからだ。&lt;/div&gt;
&lt;div&gt;&lt;strong&gt;根拠：&lt;/strong&gt;（段落／行付近）＿＿＿＿＿＿&lt;/div&gt;
&lt;/div&gt;
&lt;div class="small text-muted mt-2"&gt;※「理由」が具体例になっていないか、最後に確認&lt;/div&gt;
&lt;/div&gt;
&lt;/div&gt;
&lt;div class="col-lg-6"&gt;
&lt;div class="p-3 rounded border h-100" style="background: #fafafa;"&gt;
&lt;div class="fw-bold mb-2"&gt;【心情系】（傍線部の気持ち）&lt;/div&gt;
&lt;div class="small text-muted mb-2"&gt;「背景→出来事→心情」で材料を並べる&lt;/div&gt;
&lt;div class="p-3 rounded" style="background: #fff3e0; border: 1px solid #ffe0b2; line-height: 1.9;"&gt;
&lt;div&gt;&lt;strong&gt;背景：&lt;/strong&gt;＿＿＿＿＿＿＿＿（前提）&lt;/div&gt;
&lt;div&gt;&lt;strong&gt;出来事：&lt;/strong&gt;＿＿＿＿＿＿＿＿（何が起きた）&lt;/div&gt;
&lt;div&gt;&lt;strong&gt;心情：&lt;/strong&gt;そのため＿＿＿＿＿＿と感じた（思った）。&lt;/div&gt;
&lt;div&gt;&lt;strong&gt;根拠：&lt;/strong&gt;（段落／行付近）＿＿＿＿＿＿&lt;/div&gt;
&lt;/div&gt;
&lt;div class="small text-muted mt-2"&gt;※心情語だけで終わらず、根拠（背景・出来事）を必ず入れる&lt;/div&gt;
&lt;/div&gt;
&lt;/div&gt;
&lt;/div&gt;
&lt;div class="alert alert-secondary mt-3 mb-0" style="border-left: 6px solid #6c757d;"&gt;
&lt;div class="fw-bold mb-1"&gt;字数調整の鉄則&lt;/div&gt;
&lt;div style="line-height: 1.9;"&gt;まず骨組みを短文で作り、足りない場合だけ「理由の具体（本文語）」を足します。削るときは飾り言葉から落とします。&lt;/div&gt;
&lt;/div&gt;
&lt;/div&gt;
&lt;/section&gt;
&lt;section class="card border-0 shadow-sm mb-4"&gt;
&lt;div class="card-header border-0 py-3" style="background: #f1f8e9;"&gt;
&lt;h3 class="h6 mb-0"&gt;5分ミニ演習：家庭で回せる「1問の直し」&lt;/h3&gt;
&lt;/div&gt;
&lt;div class="card-body p-3 p-md-4"&gt;
&lt;p class="mb-3" style="line-height: 1.9;"&gt;宿題・過去問のうち&lt;strong&gt;間違えた記述を1問&lt;/strong&gt;だけ選び、次の順に埋めてください（5分で終わります）。&lt;/p&gt;
&lt;ol class="mb-3" style="line-height: 1.9;"&gt;
&lt;li&gt;設問の条件語に印（要素数／形式／字数）&lt;/li&gt;
&lt;li&gt;本文の根拠を2か所に絞る（候補A/B）&lt;/li&gt;
&lt;li&gt;材料を箇条書き（3〜5個）にする&lt;/li&gt;
&lt;li&gt;構成案に沿って骨組みを作る（短文）&lt;/li&gt;
&lt;li&gt;最後に「ミスの傾向（A/B/C）」と「改善のポイント」を1行で残す&lt;/li&gt;
&lt;/ol&gt;
&lt;details class="border rounded p-3" style="background: #fafafa;"&gt;
&lt;summary class="fw-bold" style="cursor: pointer;"&gt;つまずいたときのヒント（クリックで表示）&lt;/summary&gt;
&lt;div class="mt-2" style="line-height: 1.9;"&gt;
&lt;ul class="mb-0"&gt;
&lt;li&gt;本文根拠が見つからない：設問語を言い換えて探す（同じ語は出ない前提）&lt;/li&gt;
&lt;li&gt;条件が落ちる：条件語を答案の骨組みに“そのまま入れる”&lt;/li&gt;
&lt;li&gt;文章が長い：短文を2つに分け、適切につなぐ&lt;/li&gt;
&lt;/ul&gt;
&lt;/div&gt;
&lt;/details&gt;
&lt;/div&gt;
&lt;/section&gt;
&lt;section class="mt-4"&gt;
&lt;h2 class="h6 mb-3"&gt;よくある質問（中学受験国語の記述）&lt;/h2&gt;
&lt;div id="faq-kijutsu-type" class="accordion"&gt;
&lt;div class="accordion-item"&gt;
&lt;h3 id="q1-kij" class="accordion-header"&gt;&lt;button class="accordion-button collapsed" type="button" data-bs-toggle="collapse" data-bs-target="#a1-kij" aria-expanded="false" aria-controls="a1-kij"&gt;&lt;br /&gt;
記述が書けないのは語彙力や才能の問題ですか&lt;br /&gt;
&lt;/button&gt;&lt;/h3&gt;
&lt;div id="a1-kij" class="accordion-collapse collapse" aria-labelledby="q1-kij" data-bs-parent="#faq-kijutsu-type"&gt;
&lt;div class="accordion-body" style="line-height: 1.9;"&gt;多くは才能ではなく、&lt;strong&gt;本文根拠・条件読み・要約（文章化）&lt;/strong&gt;のどこかでステップが止まっています。&lt;br /&gt;
まずタイプ判定を行い、止まりやすい工程だけ集中的に直すと改善が速くなります。&lt;/div&gt;
&lt;/div&gt;
&lt;/div&gt;
&lt;div class="accordion-item"&gt;
&lt;h3 id="q2-kij" class="accordion-header"&gt;&lt;button class="accordion-button collapsed" type="button" data-bs-toggle="collapse" data-bs-target="#a2-kij" aria-expanded="false" aria-controls="a2-kij"&gt;&lt;br /&gt;
いつも条件を落として減点されます&lt;br /&gt;
&lt;/button&gt;&lt;/h3&gt;
&lt;div id="a2-kij" class="accordion-collapse collapse" aria-labelledby="q2-kij" data-bs-parent="#faq-kijutsu-type"&gt;
&lt;div class="accordion-body" style="line-height: 1.9;"&gt;設問を「読む」だけだと条件が抜けます。&lt;strong&gt;分解して印&lt;/strong&gt;を付け、要素数・形式を先に決め、&lt;br /&gt;
答案の骨組み（箱）を作ってから材料を入れると、同じミスが止まりやすくなります。&lt;/div&gt;
&lt;/div&gt;
&lt;/div&gt;
&lt;div class="accordion-item"&gt;
&lt;h3 id="q3-kij" class="accordion-header"&gt;&lt;button class="accordion-button collapsed" type="button" data-bs-toggle="collapse" data-bs-target="#a3-kij" aria-expanded="false" aria-controls="a3-kij"&gt;&lt;br /&gt;
添削を見ても、何をどう直せばいいか分かりません&lt;br /&gt;
&lt;/button&gt;&lt;/h3&gt;
&lt;div id="a3-kij" class="accordion-collapse collapse" aria-labelledby="q3-kij" data-bs-parent="#faq-kijutsu-type"&gt;
&lt;div class="accordion-body" style="line-height: 1.9;"&gt;直しは長文化せず、&lt;strong&gt;①落とした条件 ②本文根拠の場所 ③ミスの傾向 ④改善のポイント&lt;/strong&gt;の4点だけ残してください。&lt;br /&gt;
「同じ設問で再提出」まで行うと再現性が作れます。&lt;/div&gt;
&lt;/div&gt;
&lt;/div&gt;
&lt;div class="accordion-item"&gt;
&lt;h3 id="q4-kij" class="accordion-header"&gt;&lt;button class="accordion-button collapsed" type="button" data-bs-toggle="collapse" data-bs-target="#a4-kij" aria-expanded="false" aria-controls="a4-kij"&gt;&lt;br /&gt;
文章が長くなり、字数調整ができません&lt;br /&gt;
&lt;/button&gt;&lt;/h3&gt;
&lt;div id="a4-kij" class="accordion-collapse collapse" aria-labelledby="q4-kij" data-bs-parent="#faq-kijutsu-type"&gt;
&lt;div class="accordion-body" style="line-height: 1.9;"&gt;まず短文で骨組みを作り、足りないときだけ本文語を足します。削るときは飾り言葉から落とし、&lt;br /&gt;
「理由（根拠）」を残すと点が落ちにくくなります。&lt;/div&gt;
&lt;/div&gt;
&lt;/div&gt;
&lt;/div&gt;
&lt;/section&gt;
&lt;h2 class="mb-3"&gt;家庭でできるフォローと役割分担&lt;/h2&gt;
&lt;p&gt;オンライン国語の個別指導で記述の工程をそろえつつ、家庭は&lt;strong&gt;量の管理と習慣化&lt;/strong&gt;に寄せると伸びが安定します。&lt;br /&gt;
逆に、家庭が解答内容に深く入りすぎると、子どもが自分で根拠を探す習慣が弱くなることがあります。&lt;/p&gt;
&lt;div class="table-responsive mt-3"&gt;
&lt;table class="table table-bordered align-middle mb-0 table-fixed"&gt;
&lt;thead style="background: #f5f5f5;"&gt;
&lt;tr class="text-center"&gt;
&lt;th style="width: 50%;"&gt;家庭が担うと効果的&lt;/th&gt;
&lt;th style="width: 50%;"&gt;指導で担うと効果的&lt;/th&gt;
&lt;/tr&gt;
&lt;/thead&gt;
&lt;tbody&gt;
&lt;tr&gt;
&lt;td&gt;
&lt;ul class="mb-0 ps-3"&gt;
&lt;li&gt;語彙・漢字の短時間ルーティン&lt;/li&gt;
&lt;li&gt;音読の頻度管理と声かけ&lt;/li&gt;
&lt;li&gt;過去問を回す順番の管理&lt;/li&gt;
&lt;li&gt;直しの回数を決めて運用&lt;/li&gt;
&lt;/ul&gt;
&lt;/td&gt;
&lt;td&gt;
&lt;ul class="mb-0 ps-3"&gt;
&lt;li&gt;本文根拠の取り方の修正&lt;/li&gt;
&lt;li&gt;設問条件の読み落とし改善&lt;/li&gt;
&lt;li&gt;記述の骨組み作りと書き換え&lt;/li&gt;
&lt;li&gt;添削の意図を理解して反映&lt;/li&gt;
&lt;/ul&gt;
&lt;/td&gt;
&lt;/tr&gt;
&lt;/tbody&gt;
&lt;/table&gt;
&lt;/div&gt;
&lt;div class="alert alert-info mt-4 mb-0"&gt;
&lt;div class="fw-bold mb-1"&gt;家庭での注意点&lt;/div&gt;
&lt;div&gt;正解を教えるのではなく、本文のどこに根拠があるかを一緒に探す程度に留めると、読解力と記述の自走が育ちます。&lt;br /&gt;
やり直しは長時間にせず、短い回転で成功体験を積み上げてください。&lt;/div&gt;
&lt;/div&gt;
&lt;/div&gt;
&lt;/div&gt;
&lt;div id="fit" class="card shadow-sm mb-4 border-0"&gt;
&lt;div class="card-body p-4 p-lg-5-soft"&gt;
&lt;div class="d-flex align-items-center gap-2 mb-2"&gt;&lt;span class="badge bg-info text-dark"&gt;相性&lt;/span&gt;&lt;br /&gt;
&lt;span class="text-muted small"&gt;完全1対1で伸びやすいタイプ&lt;/span&gt;&lt;/div&gt;
&lt;h2 class="mb-3"&gt;どんな子に相性が良いか&lt;/h2&gt;
&lt;div class="row g-3 align-items-stretch"&gt;
&lt;div class="col-lg-6"&gt;
&lt;div class="p-3 rounded-3 border equal-height" style="background: #f9fbff;"&gt;
&lt;div class="fw-bold mb-2"&gt;個別指導の効果が出やすい子&lt;/div&gt;
&lt;ul class="mb-0 ps-3"&gt;
&lt;li&gt;書く前に止まり、時間だけが過ぎる&lt;/li&gt;
&lt;li&gt;添削を見ても、何を直すか分からない&lt;/li&gt;
&lt;li&gt;過去問で点が乱高下し、再現性が低い&lt;/li&gt;
&lt;li&gt;集団塾の解説では自分のズレが残る&lt;/li&gt;
&lt;/ul&gt;
&lt;/div&gt;
&lt;/div&gt;
&lt;div class="col-lg-6"&gt;
&lt;div class="p-3 rounded-3 border equal-height" style="background: #fff;"&gt;
&lt;div class="fw-bold mb-2"&gt;家庭で進めやすい子&lt;/div&gt;
&lt;ul class="mb-0 ps-3"&gt;
&lt;li&gt;漢字・語彙はルーティン化できる&lt;/li&gt;
&lt;li&gt;音読は短時間でも続けられる&lt;/li&gt;
&lt;li&gt;宿題管理を保護者ができる&lt;/li&gt;
&lt;li&gt;直しは回数を決めれば回る&lt;/li&gt;
&lt;/ul&gt;
&lt;/div&gt;
&lt;/div&gt;
&lt;/div&gt;
&lt;div class="mt-4"&gt;
&lt;p class="mb-2"&gt;記述をさらに深掘りして整理したい場合は、専門記事として&lt;br /&gt;
&lt;a href="https://dokkai-labo.tokyo/kijutsuryoku/"&gt;記述力&lt;/a&gt;&lt;br /&gt;
も併せて確認すると、家庭でのフォロー体制が立てやすくなります。&lt;/p&gt;
&lt;div class="small text-muted"&gt;オンライン国語／中学受験／国語専門塾／記述／読解力／個別指導／過去問のキーワードで探している方にも、整理しやすい道筋です。&lt;/div&gt;
&lt;/div&gt;
&lt;/div&gt;
&lt;/div&gt;
&lt;div id="summary" class="card shadow-sm border-0"&gt;
&lt;div class="card-body p-4 p-lg-5-soft"&gt;
&lt;h2 class="mb-3"&gt;まとめ&lt;/h2&gt;
&lt;p class="mb-4"&gt;記述が書けない原因の多くは、&lt;strong&gt;本文の根拠&lt;/strong&gt;、&lt;strong&gt;問いの条件&lt;/strong&gt;、&lt;strong&gt;まとめる力&lt;/strong&gt;のいずれかで解き方が止まっていることです。&lt;br /&gt;
工程を分解し、本文処理・設問処理・記述作成の順でそろえると、答案は再現性をもって伸びていきます。&lt;br /&gt;
中学受験国語の読解力と記述を同時にそろえたい方は、オンラインの個別指導でプロセスから改善するのが近道です。&lt;/p&gt;
&lt;p class="mb-4"&gt;記述の構成（説明＝内容＋理由／心情＝背景→出来事→心情）と字数調整の考え方は &lt;a href="https://dokkai-labo.tokyo/blog/17022403/"&gt;全体像はこちら&lt;/a&gt;&lt;/p&gt;
&lt;div class="p-4 rounded-3 border" style="background: linear-gradient(135deg,#f7fbff,#ffffff);"&gt;
&lt;div class="row g-3 align-items-center"&gt;
&lt;div class="col-lg-8"&gt;
&lt;div class="fw-bold mb-1" style="font-size: 1.05rem;"&gt;改善のヒント&lt;/div&gt;
&lt;div class="text-muted"&gt;記述・読解力・過去問のつまずきを、1対1で可視化して改善したい場合は、オンライン国語個別の詳細をご覧ください。&lt;/div&gt;
&lt;/div&gt;
&lt;div class="col-lg-4"&gt;
&lt;div class="d-grid d-lg-flex justify-content-lg-end"&gt;&lt;a class="btn btn-success btn-responsive" href="https://dokkai-labo.tokyo/kobetsuonline01/"&gt;&lt;br /&gt;
オンライン国語個別へ&lt;br /&gt;
&lt;/a&gt;&lt;/div&gt;
&lt;/div&gt;
&lt;/div&gt;
&lt;/div&gt;
&lt;/div&gt;
&lt;/div&gt;
&lt;/div&gt;
------</t>
  </si>
  <si>
    <t>https://dokkai-labo.tokyo/col_blog/monogataribun-choice/</t>
  </si>
  <si>
    <t>以下のページは不自然なワードを使用しています。
これらを適切に自然な言葉に置き換えて下さい。
なお、本文の装飾や構造は絶対に変えないでください。
【対象ページURL】
https://dokkai-labo.tokyo/col_blog/monogataribun-choice/
【検出された不自然ワード】
- 型
【本文】
------
&lt;div class="container my-4"&gt;
&lt;p&gt;&lt;!-- Hero / 導入部分 --&gt;&lt;/p&gt;
&lt;div class="card shadow-sm mb-4 border-0" style="background: linear-gradient(135deg, #4a148c, #006064); color: #fff;"&gt;
&lt;div class="card-body p-4"&gt;
&lt;div class="d-flex flex-wrap justify-content-between align-items-center mb-2"&gt;&lt;span class="badge bg-warning text-dark mb-2" style="font-size: 0.8rem;"&gt;中学受験国語／物語文&lt;/span&gt;&lt;br /&gt;
&lt;span class="badge bg-light text-dark mb-2" style="font-size: 0.75rem;"&gt;オンライン国語 個別指導&lt;/span&gt;&lt;/div&gt;
&lt;h1 class="card-title mb-3" style="font-size: 1.9rem; line-height: 1.5;"&gt;&lt;/h1&gt;
&lt;p class="card-text mb-2" style="font-size: 0.96rem;"&gt;模試や過去問の結果を見ていると「記述はそこまで悪くないのに、選択問題で点を落としてしまう」「最後の二択までは絞れるのに、いつも逆を選んでしまう」といったお悩みは非常に多くあります。&lt;/p&gt;
&lt;p class="card-text mb-0" style="font-size: 0.96rem;"&gt;特に物語文では、本文の読みはそれなりにできているのに、選択肢を前にした途端に自信を失ってしまうお子さまも少なくありません。本記事では、物語文の選択肢が絞れない典型パターンとその背景、オンライン国語の個別指導での具体的な改善ステップ、ご家庭でできるフォロー方法までを体系的に解説します。&lt;/p&gt;
&lt;p class="card-text mt-2 mb-0" style="font-size: 0.96rem;"&gt;物語文の土台となる「背景×出来事で心情を見きわめる」考え方は、&lt;a style="color: #fff; text-decoration: underline;" href="https://dokkai-labo.tokyo/blog/17022401/" target="_blank" rel="noopener noreferrer"&gt;物語文の「背景」と心情の読み方【全体像はこちら】&lt;/a&gt;で整理しています。&lt;/p&gt;
&lt;/div&gt;
&lt;/div&gt;
&lt;p&gt;&lt;!-- 概要ボックス --&gt;&lt;/p&gt;
&lt;div class="row mb-4"&gt;
&lt;div class="col-md-8 mb-3 mb-md-0"&gt;
&lt;div class="alert alert-info h-100 mb-0"&gt;
&lt;p&gt;&lt;strong&gt;この記事で分かること&lt;/strong&gt;&lt;/p&gt;
&lt;ul class="mb-0 mt-2"&gt;
&lt;li&gt;物語文の選択肢が絞れない子に共通する典型パターン&lt;/li&gt;
&lt;li&gt;学力ではなく処理の仕組みで何が起きているのかという構造的な原因&lt;/li&gt;
&lt;li&gt;オンライン国語 個別指導で選択肢処理を改善していく具体的なステップ&lt;/li&gt;
&lt;li&gt;家庭でできる語彙・漢字、音読、過去問管理のフォロー方法&lt;/li&gt;
&lt;li&gt;オンライン国語と特に相性が良いタイプの子どもの特徴&lt;/li&gt;
&lt;/ul&gt;
&lt;/div&gt;
&lt;/div&gt;
&lt;div class="col-md-4"&gt;
&lt;div class="card border-0 shadow-sm h-100"&gt;
&lt;div class="card-body p-3"&gt;
&lt;h2 class="h6 mb-2"&gt;結論のイメージ&lt;/h2&gt;
&lt;p class="mb-2" style="font-size: 0.9rem;"&gt;選択肢で落とす多くのケースは「本文に戻らず語感で選ぶ」「消去の基準が曖昧」という処理の問題です。オンライン国語の個別指導で、本文側に根拠を取りに行きながら選択肢を一つずつ吟味する思考プロセスを可視化していくことで、「何となく選ぶ」から「根拠を持って絞る」へと読み方を変えていくことができます。&lt;/p&gt;
&lt;p class="mb-0" style="font-size: 0.9rem;"&gt;中学受験の国語で物語文の選択問題に不安があるご家庭にとって、オンラインの国語専門塾による個別指導は有力な選択肢となります。&lt;/p&gt;
&lt;/div&gt;
&lt;/div&gt;
&lt;/div&gt;
&lt;/div&gt;
&lt;p&gt;&lt;!-- 背景：なぜ選択肢が絞れないのか --&gt;&lt;/p&gt;
&lt;div class="card shadow-sm mb-4"&gt;
&lt;div class="card-body p-4"&gt;
&lt;h2 class="h4 mb-3 border-start ps-3" style="border-color: #4a148c;"&gt;この悩みが起きる背景&lt;/h2&gt;
&lt;h3 class="h5 mb-2"&gt;物語文の選択肢でつまずく典型パターン&lt;/h3&gt;
&lt;p&gt;物語文の選択問題が苦手なお子さまには、共通するパターンがいくつか見られます。代表的なものを整理すると次のようになります。&lt;/p&gt;
&lt;div class="table-responsive mb-3"&gt;
&lt;table class="table table-bordered table-hover align-middle mb-0"&gt;
&lt;thead style="background-color: #f3e5f5;"&gt;
&lt;tr class="text-center"&gt;
&lt;th style="width: 35%;"&gt;パターン&lt;/th&gt;
&lt;th style="width: 65%;"&gt;具体的な様子&lt;/th&gt;
&lt;/tr&gt;
&lt;/thead&gt;
&lt;tbody&gt;
&lt;tr&gt;
&lt;td&gt;選択肢から読み始める&lt;/td&gt;
&lt;td&gt;本文の理解が曖昧なまま、最初から選択肢の文面だけを読み比べてしまう。&lt;/td&gt;
&lt;/tr&gt;
&lt;tr&gt;
&lt;td&gt;語感で選んでしまう&lt;/td&gt;
&lt;td&gt;「何となくそれっぽい」「言い方がきれい」といった印象だけで選び、根拠が説明できない。&lt;/td&gt;
&lt;/tr&gt;
&lt;tr&gt;
&lt;td&gt;二択から先に進めない&lt;/td&gt;
&lt;td&gt;二つまでは絞れるが、最終的には「勘」で決めてしまい、逆を選んでしまうことが多い。&lt;/td&gt;
&lt;/tr&gt;
&lt;tr&gt;
&lt;td&gt;否定表現に弱い&lt;/td&gt;
&lt;td&gt;「〜とは限らない」「〜ないわけではない」などの否定表現や二重否定を読み違える。&lt;/td&gt;
&lt;/tr&gt;
&lt;tr&gt;
&lt;td&gt;部分一致にだまされる&lt;/td&gt;
&lt;td&gt;本文の一部とは合っている選択肢を「だいたい合っている」と判断し、そのまま選んでしまう。&lt;/td&gt;
&lt;/tr&gt;
&lt;/tbody&gt;
&lt;/table&gt;
&lt;/div&gt;
&lt;p&gt;一見すると集中力や慎重さの問題に見えるかもしれませんが、多くの場合は&lt;br /&gt;
&lt;strong&gt;本文と設問と選択肢を行き来する「処理の仕組み」が身についていないこと&lt;/strong&gt;&lt;br /&gt;
が本質的な原因です。&lt;/p&gt;
&lt;h3 class="h5 mt-4 mb-2"&gt;読解の流れのどこで止まっているのか&lt;/h3&gt;
&lt;p&gt;物語文の選択問題を解く流れを大まかに分けると、次の四段階になります。&lt;/p&gt;
&lt;ol&gt;
&lt;li&gt;本文を読み、場面や人物像、心情の流れをつかむ。&lt;/li&gt;
&lt;li&gt;設問文を読み、「誰の」「いつの」「どの場面の何について」を聞かれているかを把握する。&lt;/li&gt;
&lt;li&gt;本文に戻り、該当箇所とその前後を確認する。&lt;/li&gt;
&lt;li&gt;選択肢を比較し、本文と合うものを選ぶ、合わないものを消す。&lt;/li&gt;
&lt;/ol&gt;
&lt;p&gt;選択問題が苦手なお子さまは、実は四段階目より前で止まっていることが多く、&lt;/p&gt;
&lt;ul&gt;
&lt;li&gt;人物像や心情の流れをまとめないまま、すぐ設問に進んでしまう。&lt;/li&gt;
&lt;li&gt;設問文の条件を十分に読まず、聞かれている範囲を誤解している。&lt;/li&gt;
&lt;li&gt;本文に戻る範囲が広すぎたり狭すぎたりして、根拠の位置が曖昧なまま選択肢を読む。&lt;/li&gt;
&lt;/ul&gt;
&lt;p&gt;といったズレが重なった結果、「最後は語感で選ぶしかない」という状況に追い込まれています。&lt;/p&gt;
&lt;h3 class="h5 mt-4 mb-2"&gt;具体例 二択までは合うのに最後で落とすケース&lt;/h3&gt;
&lt;p&gt;オンライン国語の授業でよく見られるやり取りを一つご紹介します。&lt;/p&gt;
&lt;div class="border rounded p-3 mb-3" style="background-color: #fafafa;"&gt;
&lt;p class="mb-1"&gt;&lt;strong&gt;講師&lt;/strong&gt;「どうしてこの選択肢を選んだのかな。」&lt;/p&gt;
&lt;p class="mb-1"&gt;&lt;strong&gt;生徒&lt;/strong&gt;「AとCで悩んで、Aは強すぎる感じがしたのでCにしました。」&lt;/p&gt;
&lt;p class="mb-0"&gt;&lt;strong&gt;講師&lt;/strong&gt;「Aが強すぎると感じたのは、本文のどの表現を見たからかな。」&lt;/p&gt;
&lt;/div&gt;
&lt;p class="mb-0"&gt;ここで本文の根拠を指させない場合、そのときの判断は「本文」ではなく「語感」に寄っていると言えます。&lt;br /&gt;
このズレを放置したまま演習量だけを増やしても、中学受験の国語における物語文の選択問題は安定しません。&lt;/p&gt;
&lt;/div&gt;
&lt;/div&gt;
&lt;div class="card border-0 shadow-sm mt-4" style="background: #ffffff;"&gt;
&lt;div class="card-body p-3 p-md-4"&gt;
&lt;h3 class="h5 mb-3"&gt;二択で外す原因は3タイプに分かれる（先に判定）&lt;/h3&gt;
&lt;p class="text-muted mb-3" style="font-size: .95rem;"&gt;二択で悩むのは普通。ただし「どこでズレたか」を決めないまま演習量だけ増やすと、毎回“別の理由で外す”状態になります。&lt;/p&gt;
&lt;div class="table-responsive"&gt;
&lt;table class="table table-bordered align-middle mb-0"&gt;
&lt;thead style="background: #f3e5f5;"&gt;
&lt;tr class="text-center"&gt;
&lt;th style="width: 20%;"&gt;タイプ&lt;/th&gt;
&lt;th style="width: 34%;"&gt;よくある口癖・行動&lt;/th&gt;
&lt;th style="width: 26%;"&gt;本文側で起きていること&lt;/th&gt;
&lt;th&gt;先に直す1手&lt;/th&gt;
&lt;/tr&gt;
&lt;/thead&gt;
&lt;tbody&gt;
&lt;tr&gt;
&lt;td class="fw-bold"&gt;範囲ミス&lt;/td&gt;
&lt;td&gt;「このへんだと思う」&lt;br /&gt;
本文を広く読み直す&lt;/td&gt;
&lt;td&gt;設問の“いつ/誰”が曖昧で、根拠位置がズレる&lt;/td&gt;
&lt;td&gt;設問を主語・時点・条件に分解→本文範囲を線で見きわめる&lt;/td&gt;
&lt;/tr&gt;
&lt;tr&gt;
&lt;td class="fw-bold"&gt;部分一致&lt;/td&gt;
&lt;td&gt;「前半は合ってる」&lt;br /&gt;
“だいたい合う”で決める&lt;/td&gt;
&lt;td&gt;1文だけ一致しても、因果/対比/評価語がズレている&lt;/td&gt;
&lt;td&gt;選択肢を「合う部分」「ズレる部分」に分けてズレを1語で言う&lt;/td&gt;
&lt;/tr&gt;
&lt;tr&gt;
&lt;td class="fw-bold"&gt;語感決定&lt;/td&gt;
&lt;td&gt;「強すぎる/弱い気がする」&lt;br /&gt;
本文に戻れない&lt;/td&gt;
&lt;td&gt;評価語・心情語の“強度”を本文で測れていない&lt;/td&gt;
&lt;td&gt;本文の同種表現を2つ拾い、強度を比較して決める&lt;/td&gt;
&lt;/tr&gt;
&lt;/tbody&gt;
&lt;/table&gt;
&lt;/div&gt;
&lt;div class="alert alert-warning mt-3 mb-0"&gt;
&lt;div class="fw-bold mb-1"&gt;二択で悩んだら、最後に1つだけ確認&lt;/div&gt;
&lt;div&gt;悩んだ理由が「本文のどの語句に基づくか」を指させないなら、その判断は語感寄りです。&lt;br /&gt;
&lt;strong&gt;“本文根拠を指す→ズレ語を1語で言う”&lt;/strong&gt;まで戻してから決めます。&lt;/div&gt;
&lt;/div&gt;
&lt;/div&gt;
&lt;/div&gt;
&lt;p&gt;&lt;!-- オンライン国語個別指導が効果を発揮する理由 --&gt;&lt;/p&gt;
&lt;div class="card shadow-sm mb-4"&gt;
&lt;div class="card-body p-4"&gt;
&lt;h2 class="h4 mb-3 border-start ps-3" style="border-color: #006064;"&gt;オンライン国語個別指導が効果を発揮する理由&lt;/h2&gt;
&lt;h3 class="h5 mb-2"&gt;手元カメラで「消去の過程」をその場で把握できる&lt;/h3&gt;
&lt;p&gt;オンラインの個別指導では、手元カメラを用いてお子さまの問題用紙やノートをリアルタイムで共有します。講師は次のような点を細かく確認できます。&lt;/p&gt;
&lt;ul&gt;
&lt;li&gt;どの順番で選択肢に印を付けているか。&lt;/li&gt;
&lt;li&gt;本文のどこに線を引いているか、どこには引いていないか。&lt;/li&gt;
&lt;li&gt;二択で悩んでいるとき、どちらにどのようなチェックが入っているか。&lt;/li&gt;
&lt;/ul&gt;
&lt;p class="mb-3"&gt;これにより、例えば「本文に戻る前に選択肢の消去を始めている」「本文のここを根拠だと誤解している」といったズレを、その場で具体的に指摘することができます。&lt;/p&gt;
&lt;h3 class="h5 mb-2"&gt;本文と選択肢の往復を画面上で可視化できる&lt;/h3&gt;
&lt;p&gt;オンライン国語の授業では、講師側の画面に本文と設問、選択肢を表示しながら次のような往復を一緒にたどります。&lt;/p&gt;
&lt;ul&gt;
&lt;li&gt;設問文の主語、時点、条件に色を付ける。&lt;/li&gt;
&lt;li&gt;対応する本文の範囲に線を引く。&lt;/li&gt;
&lt;li&gt;選択肢ごとに「本文のどの表現を拾っているか」を確認する。&lt;/li&gt;
&lt;/ul&gt;
&lt;p class="mb-3"&gt;こうして視覚的にまとめることで、お子さまの中に&lt;br /&gt;
&lt;strong&gt;設問から本文へ、本文から選択肢へ、そして再び本文へ戻る&lt;/strong&gt;&lt;br /&gt;
という安定した読解のプロセスが身についていきます。&lt;/p&gt;
&lt;h3 class="h5 mb-2"&gt;「正解の理由」と「不正解の理由」を言語化させる指導&lt;/h3&gt;
&lt;p&gt;選択問題の得点力を伸ばすには、「なぜ正解なのか」と同時に「なぜ他は不正解なのか」を説明できることが重要です。オンライン個別指導では、次のような問い掛けを繰り返します。&lt;/p&gt;
&lt;ul&gt;
&lt;li&gt;「この選択肢のどの部分が本文と合っていると思う？」&lt;/li&gt;
&lt;li&gt;「逆に、どの部分は本文とズレているかな。」&lt;/li&gt;
&lt;li&gt;「この言葉づかいは、本文の雰囲気と比べて強すぎないかな。」&lt;/li&gt;
&lt;/ul&gt;
&lt;p class="mb-3"&gt;こうした対話を通じて、消去の理由を自分の言葉で説明する習慣が身につきます。これは国語専門塾として中学受験のオンライン国語を扱う上で、完全一対一だからこそ実現しやすいポイントです。&lt;/p&gt;
&lt;h3 class="h5 mb-2"&gt;過去問を使って「似た表現」「否定」「部分一致」を集中的に攻略&lt;/h3&gt;
&lt;p&gt;物語文の選択問題で特につまずきやすいのは、次のような選択肢です。&lt;/p&gt;
&lt;ul&gt;
&lt;li&gt;正解と似た表現を使っている紛らわしい選択肢。&lt;/li&gt;
&lt;li&gt;否定や二重否定を含み、意味が反転してしまう選択肢。&lt;/li&gt;
&lt;li&gt;本文の一部には当てはまるが、全体としてはズレている部分一致の選択肢。&lt;/li&gt;
&lt;/ul&gt;
&lt;p&gt;オンライン個別指導では、過去問やテキストの中からこれらのパターンだけを集中的に扱い、「どこまでが合っていて、どこからがズレているのか」を一問ずつ丁寧に確認していきます。&lt;/p&gt;
&lt;p class="mb-3"&gt;中学受験国語をオンラインで固めたい場合には、選択肢の吟味から過去問の扱いまでを一体的に行う&lt;br /&gt;
&lt;a href="https://dokkai-labo.tokyo/kobetsuonline01/" target="_blank" rel="noopener"&gt;オンライン国語 個別指導&lt;/a&gt;&lt;br /&gt;
のようなコースを軸に据えることで、選択問題の正答率を安定させやすくなります。&lt;/p&gt;
&lt;p&gt;&lt;!-- 中央CTAカード --&gt;&lt;/p&gt;
&lt;div class="card border-0 shadow-sm mt-3" style="background: linear-gradient(135deg, #e3f2fd, #ede7f6);"&gt;
&lt;div class="card-body p-3 p-md-4"&gt;
&lt;div class="row align-items-center"&gt;
&lt;div class="col-md-8"&gt;
&lt;h3 class="h6 mb-2"&gt;物語文の選択肢で点を落としているご家庭へ&lt;/h3&gt;
&lt;p class="mb-2" style="font-size: 0.95rem;"&gt;読解ラボ東京のオンライン国語 個別指導では、手元カメラと画面共有を使いながら、本文への線引き、設問の条件読み、選択肢の消去の仕方までを一つひとつ言語化して指導します。&lt;/p&gt;
&lt;p class="mb-0" style="font-size: 0.95rem;"&gt;詳しい指導内容は&lt;br /&gt;
&lt;a href="https://dokkai-labo.tokyo/kobetsuonline01/" target="_blank" rel="noopener"&gt;オンライン国語 個別指導&lt;/a&gt;&lt;br /&gt;
のページをご覧ください。&lt;/p&gt;
&lt;/div&gt;
&lt;div class="col-md-4 text-md-end mt-3 mt-md-0"&gt;&lt;a class="btn btn-primary" href="https://dokkai-labo.tokyo/kobetsuonline01/" target="_blank" rel="noopener"&gt;&lt;br /&gt;
オンライン国語個別を見る&lt;br /&gt;
&lt;/a&gt;&lt;/div&gt;
&lt;/div&gt;
&lt;/div&gt;
&lt;/div&gt;
&lt;/div&gt;
&lt;/div&gt;
&lt;p&gt;&lt;!-- 改善方法：ステップ別解説 --&gt;&lt;/p&gt;
&lt;div class="card shadow-sm mb-4"&gt;
&lt;div class="card-body p-4"&gt;
&lt;h2 class="h4 mb-3 border-start ps-3" style="border-color: #283593;"&gt;改善方法の実践ステップ&lt;/h2&gt;
&lt;p&gt;ここからは、オンライン国語の個別指導で実際に行っている改善ステップを、本文処理、設問処理、記述の基礎という三つの観点から整理していきます。&lt;/p&gt;
&lt;p&gt;&lt;!-- ステップ1 --&gt;&lt;/p&gt;
&lt;h3 class="h5 mt-3 mb-2"&gt;ステップ1 本文処理の改善&lt;/h3&gt;
&lt;p&gt;選択肢の精度を上げるためには、まず本文の理解を安定させる必要があります。オンライン授業では、次のようなポイントを押さえながら本文処理のやり方をそろえます。&lt;/p&gt;
&lt;h4 class="h6 mt-2 mb-1"&gt;段落ごとの要点整理で土台を固める&lt;/h4&gt;
&lt;p&gt;物語文を読む際、各段落について次のような一行メモを取る練習から始めます。&lt;/p&gt;
&lt;ul&gt;
&lt;li&gt;いつ、どこで、誰が、何をしたか。&lt;/li&gt;
&lt;li&gt;その場面の主人公の気持ちを一語で表すなら何か。&lt;/li&gt;
&lt;/ul&gt;
&lt;p class="mb-3"&gt;この要点整理ができていると、選択肢を読むときに「どの場面のことを問われているか」がぶれにくくなり、本文とのズレに気づきやすくなります。&lt;/p&gt;
&lt;h4 class="h6 mt-2 mb-1"&gt;対比、言い換え、因果の抽出&lt;/h4&gt;
&lt;p&gt;オンライン授業では、本文に線を引きながら次のような部分を一緒に探していきます。&lt;/p&gt;
&lt;ul&gt;
&lt;li&gt;過去と現在の気持ちの対比。&lt;/li&gt;
&lt;li&gt;主人公と他の人物の考え方の対比。&lt;/li&gt;
&lt;li&gt;行動と結果の因果関係。&lt;/li&gt;
&lt;li&gt;同じ内容を別の言葉で言い換えている表現。&lt;/li&gt;
&lt;/ul&gt;
&lt;p class="mb-3"&gt;これらが見えるようになると、「この選択肢は原因と結果が逆になっている」「対比の片方しか拾っていない」といったズレを見抜けるようになります。&lt;/p&gt;
&lt;h4 class="h6 mt-2 mb-1"&gt;マークの付け方をシンプルにルール化&lt;/h4&gt;
&lt;p&gt;本文への線引きがごちゃごちゃしてしまうと、選択肢の判断に活かせません。そこでオンライン授業では、例えば次のようなルールをお子さまと共有します。&lt;/p&gt;
&lt;ul&gt;
&lt;li&gt;心情の変化には波線。&lt;/li&gt;
&lt;li&gt;対比には二重線。&lt;/li&gt;
&lt;li&gt;重要な行動には四角で囲む。&lt;/li&gt;
&lt;li&gt;選択問題の根拠になりそうな表現にはチェックマーク。&lt;/li&gt;
&lt;/ul&gt;
&lt;p class="mb-3"&gt;このように記号を絞って繰り返し使うことで、過去問や模試でも同じ読み方を再現しやすくなり、選択問題の安定した得点につながります。&lt;/p&gt;
&lt;p&gt;&lt;!-- ステップ2 --&gt;&lt;/p&gt;
&lt;h3 class="h5 mt-4 mb-2"&gt;ステップ2 設問処理の改善&lt;/h3&gt;
&lt;p&gt;次に、設問文の読み方と選択肢の吟味の仕方をまとめます。ここがあいまいだと、どれだけ本文を読めていても正解にたどり着けません。&lt;/p&gt;
&lt;h4 class="h6 mt-2 mb-1"&gt;設問文を「主語、時点、条件」に分解する&lt;/h4&gt;
&lt;p&gt;オンライン授業では、設問文を画面に拡大表示しながら次の三点を色分けしていきます。&lt;/p&gt;
&lt;ul&gt;
&lt;li&gt;誰についての問いか。&lt;/li&gt;
&lt;li&gt;いつ、どの場面についての問いか。&lt;/li&gt;
&lt;li&gt;何をどう答える問いか。&lt;/li&gt;
&lt;/ul&gt;
&lt;p class="mb-3"&gt;例えば「傍線部のときの主人公の気持ちとして最も適当なものを一つ選びなさい」という設問であれば、「主人公の気持ち」が主語、「傍線部のとき」が時点、「一つ選びなさい」が条件というように分解し、そのうえで本文に戻る癖を付けていきます。&lt;/p&gt;
&lt;h4 class="h6 mt-2 mb-1"&gt;条件読みから本文への戻り方を毎回そろえる&lt;/h4&gt;
&lt;p&gt;設問を読んだらすぐ選択肢に飛んでしまう癖を防ぐため、オンライン個別指導では次の三ステップを徹底します。&lt;/p&gt;
&lt;ol&gt;
&lt;li&gt;設問文の主語、時点、条件に線を引く。&lt;/li&gt;
&lt;li&gt;本文に戻り、対応する範囲を特定して線を引く。&lt;/li&gt;
&lt;li&gt;そのうえで初めて選択肢を読む。&lt;/li&gt;
&lt;/ol&gt;
&lt;p class="mb-3"&gt;この流れを毎回確認することで、お子さま自身が「今はどの段階にいるのか」を意識できるようになり、中学受験の国語に必要な読みのプロセスが安定していきます。&lt;/p&gt;
&lt;h4 class="h6 mt-2 mb-1"&gt;選択肢の吟味方法 「合っている部分」と「合わない部分」を分ける&lt;/h4&gt;
&lt;p&gt;選択肢の判断では、いきなり丸かばつかを決めるのではなく、次の二段階に分けて考える練習をします。&lt;/p&gt;
&lt;ul&gt;
&lt;li&gt;本文に合っている部分にチェックを入れる。&lt;/li&gt;
&lt;li&gt;本文とズレている部分に下線を引く。&lt;/li&gt;
&lt;/ul&gt;
&lt;p&gt;こうすることで、次のような選択肢を冷静に見分けられるようになります。&lt;/p&gt;
&lt;ul&gt;
&lt;li&gt;一部は本文と一致しているが、全体としては意味が変わってしまっている選択肢。&lt;/li&gt;
&lt;li&gt;ほとんどは合っているが、一語だけ強すぎる、あるいは弱すぎる選択肢。&lt;/li&gt;
&lt;/ul&gt;
&lt;p class="mb-0"&gt;オンライン授業では講師も同じ選択肢に印を付けながら、「どこまでが合っていて、どこからがズレなのか」を一緒に確認していきます。&lt;/p&gt;
&lt;div class="card border-0 shadow-sm mt-4" style="background: linear-gradient(135deg,#ffffff,#f7fbff);"&gt;
&lt;div class="card-body p-3 p-md-4"&gt;
&lt;h3 class="h5 mb-3"&gt;二択になったら、消去はこの順で決める（テンプレ）&lt;/h3&gt;
&lt;div class="row g-3"&gt;
&lt;div class="col-lg-6"&gt;
&lt;div class="p-3 rounded-3 border h-100" style="background: #fff;"&gt;
&lt;div class="fw-bold mb-2"&gt;① 設問条件を“短文”にする&lt;/div&gt;
&lt;ul class="mb-0 ps-3"&gt;
&lt;li&gt;誰：＿＿＿&lt;/li&gt;
&lt;li&gt;いつ：＿＿＿（場面）&lt;/li&gt;
&lt;li&gt;問う内容：＿＿＿（心情/理由/評価）&lt;/li&gt;
&lt;/ul&gt;
&lt;div class="text-muted small mt-2"&gt;二択の多くは「いつ/誰」がズレたまま比較しているのが原因です。&lt;/div&gt;
&lt;/div&gt;
&lt;/div&gt;
&lt;div class="col-lg-6"&gt;
&lt;div class="p-3 rounded-3 border h-100" style="background: #fff;"&gt;
&lt;div class="fw-bold mb-2"&gt;② 本文根拠を“2点”拾う&lt;/div&gt;
&lt;ul class="mb-0 ps-3"&gt;
&lt;li&gt;根拠A：＿＿＿（本文の語句）&lt;/li&gt;
&lt;li&gt;根拠B：＿＿＿（前後の補強）&lt;/li&gt;
&lt;/ul&gt;
&lt;div class="text-muted small mt-2"&gt;1点だけだと部分一致に騙されやすいので、補強を必ず取ります。&lt;/div&gt;
&lt;/div&gt;
&lt;/div&gt;
&lt;div class="col-12"&gt;
&lt;div class="p-3 rounded-3 border" style="background: #fafafa;"&gt;
&lt;div class="fw-bold mb-2"&gt;③ 選択肢は「合う/ズレる」を分けて、ズレを1語で言う&lt;/div&gt;
&lt;div class="row g-2"&gt;
&lt;div class="col-lg-6"&gt;
&lt;div class="small text-muted mb-1"&gt;A案：合う部分／ズレる部分&lt;/div&gt;
&lt;div class="p-2 rounded border bg-white"&gt;合う：＿＿＿　ズレ：＿＿＿（例：時点/因果/強度/主語/否定）&lt;/div&gt;
&lt;/div&gt;
&lt;div class="col-lg-6"&gt;
&lt;div class="small text-muted mb-1"&gt;B案：合う部分／ズレる部分&lt;/div&gt;
&lt;div class="p-2 rounded border bg-white"&gt;合う：＿＿＿　ズレ：＿＿＿（例：時点/因果/強度/主語/否定）&lt;/div&gt;
&lt;/div&gt;
&lt;/div&gt;
&lt;div class="text-muted small mt-2"&gt;“ズレの種類”が言えた方を消す。言えない場合は根拠A/Bが不足しています。&lt;/div&gt;
&lt;/div&gt;
&lt;/div&gt;
&lt;/div&gt;
&lt;/div&gt;
&lt;/div&gt;
&lt;p&gt;&lt;!-- ステップ3 --&gt;&lt;/p&gt;
&lt;h3 class="h5 mt-4 mb-2"&gt;ステップ3 記述の基礎で「根拠メモ」を文章化する力を養う&lt;/h3&gt;
&lt;p&gt;選択問題なのに記述、というと意外に感じるかもしれませんが、選択肢の内容を自分の言葉で言い換えられるようになると、本文との一致度を判断しやすくなります。&lt;/p&gt;
&lt;div class="table-responsive mb-3"&gt;
&lt;table class="table table-bordered align-middle mb-0"&gt;
&lt;thead style="background-color: #e8eaf6;"&gt;
&lt;tr class="text-center"&gt;
&lt;th style="width: 50%;"&gt;オンライン授業で行うこと&lt;/th&gt;
&lt;th style="width: 50%;"&gt;家庭学習で行うこと&lt;/th&gt;
&lt;/tr&gt;
&lt;/thead&gt;
&lt;tbody&gt;
&lt;tr&gt;
&lt;td&gt;
&lt;ul class="mb-0 ps-3"&gt;
&lt;li&gt;本文から記述の材料になりそうな表現を箇条書きで抜き出す。&lt;/li&gt;
&lt;li&gt;材料の順番を入れ替え、自然な流れになるようまとめる。&lt;/li&gt;
&lt;li&gt;主語と述語をそろえ、読み手に伝わる文章へ書き換える。&lt;/li&gt;
&lt;/ul&gt;
&lt;/td&gt;
&lt;td&gt;
&lt;ul class="mb-0 ps-3"&gt;
&lt;li&gt;授業で直した記述を翌日以降に自力で書き直してみる。&lt;/li&gt;
&lt;li&gt;ビフォーアフターを書き比べ、どこが改善されたかを確認する。&lt;/li&gt;
&lt;li&gt;自分用のチェックリストを作り、次の記述で意識する観点をまとめる。&lt;/li&gt;
&lt;/ul&gt;
&lt;/td&gt;
&lt;/tr&gt;
&lt;/tbody&gt;
&lt;/table&gt;
&lt;/div&gt;
&lt;p class="mb-0"&gt;このような記述の基礎練習を通じて、「本文から根拠を集めてまとめる」という読み方が身につくと、物語文の選択肢の判断にも自然と良い影響が出てきます。&lt;/p&gt;
&lt;/div&gt;
&lt;/div&gt;
&lt;p&gt;&lt;!-- 家庭でできるフォローと役割分担 --&gt;&lt;/p&gt;
&lt;div class="card shadow-sm mb-4"&gt;
&lt;div class="card-body p-4"&gt;
&lt;h2 class="h4 mb-3 border-start ps-3" style="border-color: #006064;"&gt;家庭でできるフォローと役割分担&lt;/h2&gt;
&lt;p&gt;選択肢を絞る力は、オンラインの個別指導だけでなく、ご家庭でのちょっとした工夫との組み合わせでより育ちやすくなります。&lt;/p&gt;
&lt;div class="table-responsive mb-3"&gt;
&lt;table class="table table-bordered align-middle mb-0"&gt;
&lt;thead style="background-color: #e0f2f1;"&gt;
&lt;tr class="text-center"&gt;
&lt;th style="width: 40%;"&gt;家庭で担いやすい学習&lt;/th&gt;
&lt;th style="width: 60%;"&gt;オンライン個別に任せたい学習&lt;/th&gt;
&lt;/tr&gt;
&lt;/thead&gt;
&lt;tbody&gt;
&lt;tr&gt;
&lt;td&gt;
&lt;ul class="mb-0 ps-3"&gt;
&lt;li&gt;漢字ドリルや語彙テキストの反復。&lt;/li&gt;
&lt;li&gt;物語文の音読と一言要約。&lt;/li&gt;
&lt;li&gt;過去問の実施日、学校名, 年度、得点の記録。&lt;/li&gt;
&lt;/ul&gt;
&lt;/td&gt;
&lt;td&gt;
&lt;ul class="mb-0 ps-3"&gt;
&lt;li&gt;本文への線引きとメモの取り方の指導。&lt;/li&gt;
&lt;li&gt;設問文の条件読み、選択肢の吟味の仕方の指導。&lt;/li&gt;
&lt;li&gt;過去問の復習方法と志望校別対策の方針決定。&lt;/li&gt;
&lt;/ul&gt;
&lt;/td&gt;
&lt;/tr&gt;
&lt;/tbody&gt;
&lt;/table&gt;
&lt;/div&gt;
&lt;h3 class="h5 mt-3 mb-2"&gt;語彙と漢字で「微妙な違い」を感じ取れる土台を作る&lt;/h3&gt;
&lt;p&gt;選択肢の判断では、似ている心情語や表現の微妙な違いを感じ取ることが重要です。&lt;/p&gt;
&lt;ul&gt;
&lt;li&gt;さびしいとかなしい。&lt;/li&gt;
&lt;li&gt;申し訳ないと後ろめたい。&lt;/li&gt;
&lt;li&gt;うれしいとほっとする。&lt;/li&gt;
&lt;/ul&gt;
&lt;p class="mb-3"&gt;こうした言葉の違いを、日常会話やニュース、読書の中で親子で話題にしておくと、物語文の選択肢でも「この言い方は強すぎる」「この表現は少し弱い」といった感覚が育ちやすくなります。&lt;/p&gt;
&lt;h3 class="h5 mt-2 mb-2"&gt;音読で「文全体の意味」を意識させる&lt;/h3&gt;
&lt;p&gt;音読は、語感を鍛えるだけでなく、文全体の構造を身体で覚える訓練にもなります。&lt;/p&gt;
&lt;ul&gt;
&lt;li&gt;否定表現が出てきたら声のトーンを少し変える。&lt;/li&gt;
&lt;li&gt;対比になっている部分を意識して読み分ける。&lt;/li&gt;
&lt;li&gt;心情が大きく動く場面では速度を変えて読む。&lt;/li&gt;
&lt;/ul&gt;
&lt;p class="mb-0"&gt;こうした工夫を重ねることで、「何となくの語感」ではなく「文全体の意味」を捉えたうえで選択肢に向き合えるようになります。&lt;/p&gt;
&lt;/div&gt;
&lt;/div&gt;
&lt;p&gt;&lt;!-- どんな子に相性が良いか --&gt;&lt;/p&gt;
&lt;div class="card shadow-sm mb-4"&gt;
&lt;div class="card-body p-4"&gt;
&lt;h2 class="h4 mb-3 border-start ps-3" style="border-color: #4a148c;"&gt;どんな子にオンライン物語文指導が相性が良いか&lt;/h2&gt;
&lt;p&gt;物語文の選択肢対策をオンライン国語の個別指導で行うとき、特に相性が良いのは次のようなタイプのお子さまです。&lt;/p&gt;
&lt;h3 class="h5 mt-2 mb-2"&gt;完全一対一の環境で考えを話しやすい子&lt;/h3&gt;
&lt;ul&gt;
&lt;li&gt;集団塾では発言の機会が少なく、自分の考えを説明する練習が足りない。&lt;/li&gt;
&lt;li&gt;一対一の場であれば、ゆっくり考えながら話すことができる。&lt;/li&gt;
&lt;/ul&gt;
&lt;p&gt;このタイプのお子さまは、オンライン国語 個別指導で「なぜその選択肢を選んだのか」を丁寧に言語化する経験を積むことで、選択問題の正答率が大きく変わることが多いです。&lt;/p&gt;
&lt;h3 class="h5 mt-3 mb-2"&gt;考える過程の可視化が必要な子&lt;/h3&gt;
&lt;ul&gt;
&lt;li&gt;正答率はそこそこだが、なぜ合っていたのか説明できない。&lt;/li&gt;
&lt;li&gt;模試によって物語文の点数の上下が激しく、安定しない。&lt;/li&gt;
&lt;/ul&gt;
&lt;p&gt;こうした場合、答案だけでは弱点が見えにくいため、線引きやメモ、選択肢の消去の印をリアルタイムで確認できるオンラインの個別指導と相性が良いと言えます。&lt;/p&gt;
&lt;h3 class="h5 mt-3 mb-2"&gt;漢字と語彙を家庭で進められる子&lt;/h3&gt;
&lt;p&gt;漢字や語彙については家庭学習である程度進められるお子さまは、オンライン授業の時間を本文処理と選択肢の吟味に集中させることができます。その結果、中学受験の国語における物語文の得点アップにつながりやすくなります。&lt;/p&gt;
&lt;p&gt;&lt;!-- サブリンク情報ボックス --&gt;&lt;/p&gt;
&lt;div class="card border-0 shadow-sm mt-3" style="background-color: #fff3e0;"&gt;
&lt;div class="card-body p-3"&gt;
&lt;h3 class="h6 mb-2"&gt;物語文の読み方を体系的に整理したい方へ&lt;/h3&gt;
&lt;p class="mb-1" style="font-size: 0.95rem;"&gt;物語文の人物像のつかみ方や心情把握のコツを、具体例とともに整理した解説は&lt;br /&gt;
&lt;a href="https://dokkai-labo.tokyo/monogataribun/" target="_blank" rel="noopener"&gt;物語文講座&lt;/a&gt;&lt;br /&gt;
でもご覧いただけます。オンライン国語 個別指導と併用することで、家庭学習とのつながりが取りやすくなります。&lt;/p&gt;
&lt;/div&gt;
&lt;/div&gt;
&lt;/div&gt;
&lt;/div&gt;
&lt;p&gt;&lt;!-- まとめ ＋ 最終CTA --&gt;&lt;/p&gt;
&lt;div class="card shadow-sm mb-4 border-0" style="background: linear-gradient(135deg, #0d47a1, #1976d2); color: #fff;"&gt;
&lt;div class="card-body p-4"&gt;
&lt;h2 class="h5 mb-3"&gt;まとめ 物語文の選択肢を「語感」から「根拠」に変えていく&lt;/h2&gt;
&lt;p class="mb-2" style="font-size: 0.96rem;"&gt;物語文の選択肢が絞れない背景には、学力そのものよりも「本文に戻る習慣が弱い」「消去の基準が曖昧」「語感に引っ張られてしまう」といった処理の問題があることが多いです。オンライン国語の個別指導では、手元カメラと画面共有を活用しながら、本文処理、設問読み、選択肢の吟味、記述の基礎までを一連の流れとしてまとめ、「何となく選ぶ」から「根拠を持って選ぶ」へと読み方を変えていきます。&lt;/p&gt;
&lt;p class="mb-3" style="font-size: 0.96rem;"&gt;中学受験の国語、とくに物語文の選択問題に不安があるご家庭は、お子さまのタイプや現在の状況に合わせて、&lt;br /&gt;
オンラインの国語専門塾による個別指導を一つの選択肢として検討してみてください。&lt;/p&gt;
&lt;div class="d-flex flex-wrap justify-content-between align-items-center"&gt;
&lt;p class="mb-3 mb-md-0" style="font-size: 0.96rem;"&gt;指導内容やカリキュラムの詳細は&lt;br /&gt;
&lt;a class="text-warning fw-bold" href="https://dokkai-labo.tokyo/kobetsuonline01/" target="_blank" rel="noopener"&gt;&lt;br /&gt;
オンライン国語 個別指導&lt;br /&gt;
&lt;/a&gt;&lt;br /&gt;
のページからご覧いただけます。&lt;/p&gt;
&lt;/div&gt;
&lt;/div&gt;
&lt;/div&gt;
&lt;/div&gt;
&lt;p&gt;&lt;!-- [ /.socialSet ] --&gt;&lt;/p&gt;
&lt;p&gt;&amp;nbsp;&lt;/p&gt;
------</t>
  </si>
  <si>
    <t>https://dokkai-labo.tokyo/col_blog/nichinoken-kokugo-latest-gap/</t>
  </si>
  <si>
    <t>以下のページは不自然なワードを使用しています。
これらを適切に自然な言葉に置き換えて下さい。
なお、本文の装飾や構造は絶対に変えないでください。
【対象ページURL】
https://dokkai-labo.tokyo/col_blog/nichinoken-kokugo-latest-gap/
【検出された不自然ワード】
- 崩れ
【本文】
------
&lt;div class="container my-4"&gt;
&lt;p&gt;&lt;!-- Hero --&gt;&lt;/p&gt;
&lt;section class="card shadow-sm border-0 mb-4" style="background: linear-gradient(135deg, #1b5e20, #0d47a1); color: #fff;"&gt;
&lt;div class="card-body p-4 p-md-5"&gt;
&lt;div class="d-flex flex-wrap gap-2 align-items-center mb-3"&gt;&lt;span class="badge bg-warning text-dark" style="font-size: .85rem;"&gt;中学受験／日能研&lt;/span&gt;&lt;br /&gt;
&lt;span class="badge bg-light text-dark" style="font-size: .8rem;"&gt;国語の最新入試対応&lt;/span&gt;&lt;br /&gt;
&lt;span class="badge bg-dark" style="font-size: .8rem;"&gt;保護者向け&lt;/span&gt;&lt;/div&gt;
&lt;h1 class="h3 h2-md mb-3" style="line-height: 1.55;"&gt;&lt;/h1&gt;
&lt;p class="mb-4" style="opacity: .95; font-size: 1.02rem; line-height: 1.9;"&gt;日能研の国語は基礎を丁寧に固められる一方、学習の回し方によっては最新入試で比重が増えている&lt;br /&gt;
&lt;strong&gt;言い換え&lt;/strong&gt;・&lt;strong&gt;対比&lt;/strong&gt;・&lt;strong&gt;記述量&lt;/strong&gt;への対応が後手になり、点が伸び悩むことがあります。&lt;br /&gt;
オンライン国語の個別指導では、最新傾向の問題を即時に提示し、本文構造と設問処理のズレをその場で修正できるため、&lt;br /&gt;
ギャップを短期間で埋めやすいのが強みです。&lt;/p&gt;
&lt;p class="mb-4" style="opacity: .95; font-size: 1.0rem; line-height: 1.9;"&gt;教材全体の位置づけ（新演習・予習シリーズ・SAPIXの難易度/分量の比較や、併用の考え方）は、&lt;a href="https://dokkai-labo.tokyo/blog/ootechuugakuzyukunokokugotekisutohikaku/" target="_blank" rel="noopener"&gt;全体像はこちら&lt;/a&gt;で整理しています。&lt;/p&gt;
&lt;div class="d-flex flex-column flex-md-row gap-2"&gt;&lt;a class="btn btn-warning btn-lg fw-bold" href="https://dokkai-labo.tokyo/kobetsuonline01/" target="_blank" rel="noopener"&gt;&lt;br /&gt;
オンライン国語個別の詳細を見る&lt;br /&gt;
&lt;/a&gt;&lt;br /&gt;
&lt;a class="btn btn-outline-light btn-lg" style="border-width: 2px;" href="#toc"&gt;&lt;br /&gt;
先に補強ポイントを見る&lt;br /&gt;
&lt;/a&gt;&lt;/div&gt;
&lt;div class="mt-4 p-3 p-md-4 rounded" style="background: rgba(255,255,255,.12); border: 1px solid rgba(255,255,255,.25);"&gt;
&lt;div class="row g-3"&gt;
&lt;div class="col-md-4"&gt;
&lt;div class="fw-bold mb-1"&gt;この記事で分かること&lt;/div&gt;
&lt;ul class="mb-0 ps-3" style="line-height: 1.85;"&gt;
&lt;li&gt;日能研国語の強みと弱点&lt;/li&gt;
&lt;li&gt;最新入試とのズレが出る領域&lt;/li&gt;
&lt;li&gt;オンラインでの補強の進め方&lt;/li&gt;
&lt;/ul&gt;
&lt;/div&gt;
&lt;div class="col-md-4"&gt;
&lt;div class="fw-bold mb-1"&gt;よくあるお悩み&lt;/div&gt;
&lt;ul class="mb-0 ps-3" style="line-height: 1.85;"&gt;
&lt;li&gt;読めているのに点が伸びない&lt;/li&gt;
&lt;li&gt;選択肢で迷う時間が長い&lt;/li&gt;
&lt;li&gt;記述で要素が落ちる&lt;/li&gt;
&lt;/ul&gt;
&lt;/div&gt;
&lt;div class="col-md-4"&gt;
&lt;div class="fw-bold mb-1"&gt;SEOキーワード&lt;/div&gt;
&lt;div class="d-flex flex-wrap gap-2"&gt;&lt;span class="badge bg-light text-dark"&gt;オンライン国語&lt;/span&gt;&lt;br /&gt;
&lt;span class="badge bg-light text-dark"&gt;中学受験&lt;/span&gt;&lt;br /&gt;
&lt;span class="badge bg-light text-dark"&gt;国語専門塾&lt;/span&gt;&lt;br /&gt;
&lt;span class="badge bg-light text-dark"&gt;記述&lt;/span&gt;&lt;br /&gt;
&lt;span class="badge bg-light text-dark"&gt;読解力&lt;/span&gt;&lt;br /&gt;
&lt;span class="badge bg-light text-dark"&gt;個別指導&lt;/span&gt;&lt;br /&gt;
&lt;span class="badge bg-light text-dark"&gt;過去問&lt;/span&gt;&lt;/div&gt;
&lt;/div&gt;
&lt;/div&gt;
&lt;/div&gt;
&lt;/div&gt;
&lt;/section&gt;
&lt;p&gt;&lt;!-- TOC --&gt;&lt;/p&gt;
&lt;section id="toc" class="card shadow-sm border-0 mb-4"&gt;
&lt;div class="card-body p-3 p-md-4"&gt;
&lt;div class="d-flex align-items-center justify-content-between flex-wrap gap-2 mb-2"&gt;
&lt;h2 class="h5 mb-0"&gt;この記事の構成&lt;/h2&gt;
&lt;p&gt;&lt;span class="text-muted" style="font-size: .92rem;"&gt;読み時間目安：10〜15分&lt;/span&gt;&lt;/p&gt;
&lt;/div&gt;
&lt;div class="d-flex flex-wrap gap-2"&gt;&lt;a class="btn btn-sm btn-outline-primary" href="#bg"&gt;背景&lt;/a&gt;&lt;br /&gt;
&lt;a class="btn btn-sm btn-outline-primary" href="#why"&gt;オンラインが効く理由&lt;/a&gt;&lt;br /&gt;
&lt;a class="btn btn-sm btn-outline-primary" href="#steps"&gt;改善ステップ&lt;/a&gt;&lt;br /&gt;
&lt;a class="btn btn-sm btn-outline-primary" href="#home"&gt;家庭のフォロー&lt;/a&gt;&lt;br /&gt;
&lt;a class="btn btn-sm btn-outline-primary" href="#fit"&gt;相性が良いタイプ&lt;/a&gt;&lt;br /&gt;
&lt;a class="btn btn-sm btn-outline-primary" href="#sum"&gt;まとめ&lt;/a&gt;&lt;/div&gt;
&lt;/div&gt;
&lt;/section&gt;
&lt;p&gt;&lt;!-- H2: 背景 --&gt;&lt;/p&gt;
&lt;section id="bg" class="card shadow-sm border-0 mb-4"&gt;
&lt;div class="card-header border-0 py-3" style="background: #e8f5e9;"&gt;
&lt;h2 class="h5 mb-0"&gt;この悩みが起きる背景（構造的な原因）&lt;/h2&gt;
&lt;/div&gt;
&lt;div class="card-body p-3 p-md-4"&gt;
&lt;p style="line-height: 1.95;"&gt;日能研の国語は基礎を丁寧に積み上げられる一方、近年の中学受験国語で比重が増えている&lt;br /&gt;
&lt;strong&gt;言い換え&lt;/strong&gt;・&lt;strong&gt;対比&lt;/strong&gt;・&lt;strong&gt;記述量の増加&lt;/strong&gt;に対して、学習の回し方によっては接続が弱くなることがあります。&lt;br /&gt;
その結果、内容理解はできているのに点が伸びない状態が起こりやすくなります。&lt;/p&gt;
&lt;div class="alert alert-primary mb-3" style="border-left: 6px solid #1e88e5;"&gt;
&lt;div class="fw-bold mb-1"&gt;ポイント&lt;/div&gt;
&lt;div&gt;問題は学力より、&lt;strong&gt;最新入試に必要な処理の進め方&lt;/strong&gt;が整っていないことにあります。&lt;/div&gt;
&lt;/div&gt;
&lt;p&gt;&lt;!-- Desktop table --&gt;&lt;/p&gt;
&lt;div class="d-none d-md-block"&gt;
&lt;div class="table-responsive"&gt;
&lt;table class="table table-bordered align-middle mb-0"&gt;
&lt;thead style="background: #e3f2fd;"&gt;
&lt;tr class="text-center"&gt;
&lt;th style="width: 24%;"&gt;ズレが出る領域&lt;/th&gt;
&lt;th style="width: 38%;"&gt;起きやすい状態&lt;/th&gt;
&lt;th style="width: 38%;"&gt;最新入試での取りこぼし&lt;/th&gt;
&lt;/tr&gt;
&lt;/thead&gt;
&lt;tbody&gt;
&lt;tr&gt;
&lt;td class="fw-bold"&gt;言い換え&lt;/td&gt;
&lt;td&gt;同義表現の一致が弱く、根拠が取れても選択肢で迷う&lt;/td&gt;
&lt;td&gt;似た選択肢で誤答、迷う時間が増える&lt;/td&gt;
&lt;/tr&gt;
&lt;tr&gt;
&lt;td class="fw-bold"&gt;対比&lt;/td&gt;
&lt;td&gt;片側だけ読んで主張が逆転する&lt;/td&gt;
&lt;td&gt;筆者の考え、要旨、理由説明でズレる&lt;/td&gt;
&lt;/tr&gt;
&lt;tr&gt;
&lt;td class="fw-bold"&gt;根拠比較&lt;/td&gt;
&lt;td&gt;根拠を一箇所で止め、比較すべき段落を落とす&lt;/td&gt;
&lt;td&gt;条件付き設問で要素不足になる&lt;/td&gt;
&lt;/tr&gt;
&lt;tr&gt;
&lt;td class="fw-bold"&gt;記述量&lt;/td&gt;
&lt;td&gt;材料を集め切らずに書き始め、要素が抜ける&lt;/td&gt;
&lt;td&gt;要素不足、字数調整で崩れる&lt;/td&gt;
&lt;/tr&gt;
&lt;tr&gt;
&lt;td class="fw-bold"&gt;直し&lt;/td&gt;
&lt;td&gt;解説を読んで終わりになり、再現性が作れない&lt;/td&gt;
&lt;td&gt;過去問でも同じ取りこぼしが再発する&lt;/td&gt;
&lt;/tr&gt;
&lt;/tbody&gt;
&lt;/table&gt;
&lt;/div&gt;
&lt;/div&gt;
&lt;p&gt;&lt;!-- Mobile cards --&gt;&lt;/p&gt;
&lt;div class="d-md-none"&gt;
&lt;div class="row g-2"&gt;
&lt;div class="col-12"&gt;
&lt;div class="p-3 rounded border" style="background: #fafafa;"&gt;
&lt;div class="fw-bold"&gt;言い換え&lt;/div&gt;
&lt;div class="small text-muted"&gt;一致が弱く、選択肢で迷う&lt;/div&gt;
&lt;div class="mt-2"&gt;&lt;span class="badge bg-primary"&gt;取りこぼし&lt;/span&gt; 似た選択肢で誤答&lt;/div&gt;
&lt;/div&gt;
&lt;/div&gt;
&lt;div class="col-12"&gt;
&lt;div class="p-3 rounded border" style="background: #fafafa;"&gt;
&lt;div class="fw-bold"&gt;対比&lt;/div&gt;
&lt;div class="small text-muted"&gt;片側だけ読んで主張が逆転&lt;/div&gt;
&lt;div class="mt-2"&gt;&lt;span class="badge bg-primary"&gt;取りこぼし&lt;/span&gt; 要旨・理由でズレ&lt;/div&gt;
&lt;/div&gt;
&lt;/div&gt;
&lt;div class="col-12"&gt;
&lt;div class="p-3 rounded border" style="background: #fafafa;"&gt;
&lt;div class="fw-bold"&gt;根拠比較&lt;/div&gt;
&lt;div class="small text-muted"&gt;根拠一箇所で止まる&lt;/div&gt;
&lt;div class="mt-2"&gt;&lt;span class="badge bg-primary"&gt;取りこぼし&lt;/span&gt; 条件設問で要素不足&lt;/div&gt;
&lt;/div&gt;
&lt;/div&gt;
&lt;div class="col-12"&gt;
&lt;div class="p-3 rounded border" style="background: #fafafa;"&gt;
&lt;div class="fw-bold"&gt;記述量&lt;/div&gt;
&lt;div class="small text-muted"&gt;材料不足のまま書く&lt;/div&gt;
&lt;div class="mt-2"&gt;&lt;span class="badge bg-primary"&gt;取りこぼし&lt;/span&gt; 要素抜け・字数崩れ&lt;/div&gt;
&lt;/div&gt;
&lt;/div&gt;
&lt;div class="col-12"&gt;
&lt;div class="p-3 rounded border" style="background: #fafafa;"&gt;
&lt;div class="fw-bold"&gt;直し&lt;/div&gt;
&lt;div class="small text-muted"&gt;再現性が作れない&lt;/div&gt;
&lt;div class="mt-2"&gt;&lt;span class="badge bg-primary"&gt;取りこぼし&lt;/span&gt; 過去問で再発&lt;/div&gt;
&lt;/div&gt;
&lt;/div&gt;
&lt;/div&gt;
&lt;/div&gt;
&lt;hr class="my-4" /&gt;
&lt;h3 class="h6"&gt;具体例：傍線部近くだけで処理して取りこぼすケース&lt;/h3&gt;
&lt;p style="line-height: 1.95;"&gt;「傍線部はどういうことか」を傍線部直後の説明だけで処理する癖があると、最新入試で多い&lt;br /&gt;
「対比構造の中での意味」「別段落での言い換え」「条件付き説明」に対応しづらくなります。&lt;/p&gt;
&lt;ul class="mb-0" style="line-height: 1.95;"&gt;
&lt;li&gt;近くに説明がないと探せない&lt;/li&gt;
&lt;li&gt;対比の反対側を読まず主張が逆転する&lt;/li&gt;
&lt;li&gt;選択肢の微妙な差を本文で切れず迷う時間が増える&lt;/li&gt;
&lt;/ul&gt;
&lt;div class="mt-3 p-3 rounded" style="background: #fff3e0; border: 1px solid #ffe0b2;"&gt;
&lt;div class="fw-bold mb-1"&gt;改善の方向性&lt;/div&gt;
&lt;div&gt;内容理解ではなく、&lt;strong&gt;構造処理&lt;/strong&gt;と&lt;strong&gt;言い換え一致&lt;/strong&gt;を“やり方”として補強します。&lt;/div&gt;
&lt;/div&gt;
&lt;/div&gt;
&lt;/section&gt;
&lt;p&gt;&lt;!-- H2: オンラインが効く理由 --&gt;&lt;/p&gt;
&lt;section id="why" class="card shadow-sm border-0 mb-4"&gt;
&lt;div class="card-header border-0 py-3" style="background: #e3f2fd;"&gt;
&lt;h2 class="h5 mb-0"&gt;オンライン国語個別指導が効果を発揮する理由&lt;/h2&gt;
&lt;/div&gt;
&lt;div class="card-body p-3 p-md-4"&gt;
&lt;p style="line-height: 1.95;"&gt;ズレを埋めるには、日能研の土台を否定せず「最新傾向の処理を上乗せ」することが近道です。&lt;br /&gt;
オンライン国語の個別指導では、現状に合わせて必要な進め方を即時に当てられます。&lt;/p&gt;
&lt;div class="row g-3"&gt;
&lt;div class="col-md-6"&gt;
&lt;div class="h-100 p-3 rounded border" style="background: #fafafa;"&gt;
&lt;div class="fw-bold mb-2"&gt;手元カメラで思考のズレを特定&lt;/div&gt;
&lt;ul class="mb-0" style="line-height: 1.9;"&gt;
&lt;li&gt;条件読みの抜けを発見できる&lt;/li&gt;
&lt;li&gt;根拠の置き方を修正できる&lt;/li&gt;
&lt;li&gt;比較すべき箇所の見落としを防ぐ&lt;/li&gt;
&lt;/ul&gt;
&lt;/div&gt;
&lt;/div&gt;
&lt;div class="col-md-6"&gt;
&lt;div class="h-100 p-3 rounded border" style="background: #fafafa;"&gt;
&lt;div class="fw-bold mb-2"&gt;本文と設問の往復を画面上に定着&lt;/div&gt;
&lt;ul class="mb-0" style="line-height: 1.9;"&gt;
&lt;li&gt;段落番号で戻り先を定着&lt;/li&gt;
&lt;li&gt;対比構造のペアを見える化&lt;/li&gt;
&lt;li&gt;言い換え対応を見やすく整理&lt;/li&gt;
&lt;/ul&gt;
&lt;/div&gt;
&lt;/div&gt;
&lt;div class="col-md-6"&gt;
&lt;div class="h-100 p-3 rounded border" style="background: #fafafa;"&gt;
&lt;div class="fw-bold mb-2"&gt;記述の材料整理→圧縮を一気通貫&lt;/div&gt;
&lt;ul class="mb-0" style="line-height: 1.9;"&gt;
&lt;li&gt;材料不足を先に潰す&lt;/li&gt;
&lt;li&gt;条件に沿っているか即確認&lt;/li&gt;
&lt;li&gt;余計を削って字数に収める&lt;/li&gt;
&lt;/ul&gt;
&lt;/div&gt;
&lt;/div&gt;
&lt;div class="col-md-6"&gt;
&lt;div class="h-100 p-3 rounded border" style="background: #fafafa;"&gt;
&lt;div class="fw-bold mb-2"&gt;最新傾向の問題を即時提示できる&lt;/div&gt;
&lt;ul class="mb-0" style="line-height: 1.9;"&gt;
&lt;li&gt;言い換え・対比の演習を増やせる&lt;/li&gt;
&lt;li&gt;条件付き記述で実戦化できる&lt;/li&gt;
&lt;li&gt;過去問にも接続しやすい&lt;/li&gt;
&lt;/ul&gt;
&lt;/div&gt;
&lt;/div&gt;
&lt;/div&gt;
&lt;div class="mt-4 p-3 p-md-4 rounded" style="background: linear-gradient(135deg, rgba(27,94,32,.10), rgba(13,71,161,.10)); border: 1px solid rgba(0,0,0,.08);"&gt;
&lt;div class="d-flex flex-column flex-md-row align-items-start align-items-md-center justify-content-between gap-2"&gt;
&lt;div&gt;
&lt;div class="fw-bold mb-1"&gt;オンラインで見やすくするならここから&lt;/div&gt;
&lt;div style="line-height: 1.9;"&gt;中学受験国語をオンラインで見やすくしたい場合は、&lt;br /&gt;
&lt;a href="https://dokkai-labo.tokyo/kobetsuonline01/" target="_blank" rel="noopener"&gt;オンライン個別指導&lt;/a&gt;&lt;br /&gt;
が最も適しています。日能研の土台を活かしつつ、最新入試に必要な処理へ短期間で接続できます。&lt;/div&gt;
&lt;/div&gt;
&lt;p&gt;&lt;a class="btn btn-primary fw-bold" href="https://dokkai-labo.tokyo/kobetsuonline01/" target="_blank" rel="noopener"&gt;&lt;br /&gt;
指導の流れを見る&lt;br /&gt;
&lt;/a&gt;&lt;/p&gt;
&lt;/div&gt;
&lt;/div&gt;
&lt;/div&gt;
&lt;/section&gt;
&lt;p&gt;&lt;!-- H2: 改善ステップ --&gt;&lt;/p&gt;
&lt;section id="steps" class="card shadow-sm border-0 mb-4"&gt;
&lt;div class="card-header border-0 py-3" style="background: #fff8e1;"&gt;
&lt;h2 class="h5 mb-0"&gt;改善方法（実践ステップ）&lt;/h2&gt;
&lt;/div&gt;
&lt;div class="card-body p-3 p-md-4"&gt;
&lt;p style="line-height: 1.95;"&gt;学習量を増やすのではなく、&lt;strong&gt;処理の密度&lt;/strong&gt;を上げて最新傾向に接続します。次の3ステップを決めてください。&lt;/p&gt;
&lt;div class="row g-3"&gt;
&lt;div class="col-12"&gt;
&lt;details class="border rounded p-3 p-md-4" style="background: #fafafa;"&gt;
&lt;summary class="fw-bold" style="cursor: pointer;"&gt;ステップ1：本文処理の改善&lt;/summary&gt;
&lt;div class="mt-3" style="line-height: 1.95;"&gt;
&lt;ul class="mb-3"&gt;
&lt;li&gt;段落ごとの要点を一文で取る&lt;/li&gt;
&lt;li&gt;対比をセットでメモする&lt;/li&gt;
&lt;li&gt;因果を矢印で一本化する&lt;/li&gt;
&lt;li&gt;言い換えを拾って対応させる&lt;/li&gt;
&lt;/ul&gt;
&lt;div class="p-3 rounded" style="background: #e3f2fd; border: 1px solid #bbdefb;"&gt;
&lt;div class="fw-bold mb-1"&gt;マークは最小構成で十分&lt;/div&gt;
&lt;div&gt;重要語は囲み、対比は同記号でペア化、因果は矢印。後で戻れる地図になります。&lt;/div&gt;
&lt;/div&gt;
&lt;/div&gt;
&lt;/details&gt;
&lt;/div&gt;
&lt;div class="col-12"&gt;
&lt;details class="border rounded p-3 p-md-4" style="background: #fafafa;"&gt;
&lt;summary class="fw-bold" style="cursor: pointer;"&gt;ステップ2：設問処理の改善&lt;/summary&gt;
&lt;div class="mt-3" style="line-height: 1.95;"&gt;
&lt;ul class="mb-3"&gt;
&lt;li&gt;設問文を分解　何を、誰について、どの観点で、どう答えるか&lt;/li&gt;
&lt;li&gt;条件をチェック化　指示語、対象限定、要素数、字数、理由か要約か&lt;/li&gt;
&lt;li&gt;根拠は一箇所で止めず、比較して決める&lt;/li&gt;
&lt;/ul&gt;
&lt;div class="row g-2"&gt;
&lt;div class="col-md-6"&gt;
&lt;div class="p-3 rounded" style="background: #fff3e0; border: 1px solid #ffe0b2;"&gt;
&lt;div class="fw-bold mb-1"&gt;選択肢は一語で切る&lt;/div&gt;
&lt;div&gt;違う一語を取り出し、その一語が本文のどこに対応するかで判断すると迷う時間が減ります。&lt;/div&gt;
&lt;/div&gt;
&lt;/div&gt;
&lt;div class="col-md-6"&gt;
&lt;div class="p-3 rounded" style="background: #e8f5e9; border: 1px solid #c8e6c9;"&gt;
&lt;div class="fw-bold mb-1"&gt;対比は両側を見る&lt;/div&gt;
&lt;div&gt;片側だけで決めると主張が逆転しやすいので、必ず反対側も根拠として押さえます。&lt;/div&gt;
&lt;/div&gt;
&lt;/div&gt;
&lt;/div&gt;
&lt;/div&gt;
&lt;/details&gt;
&lt;/div&gt;
&lt;div class="col-12"&gt;
&lt;details class="border rounded p-3 p-md-4" style="background: #fafafa;"&gt;
&lt;summary class="fw-bold" style="cursor: pointer;"&gt;ステップ3：記述改善&lt;/summary&gt;
&lt;div class="mt-3" style="line-height: 1.95;"&gt;
&lt;ol class="mb-3"&gt;
&lt;li&gt;材料の抜き出し　必要要素を箇条書き&lt;/li&gt;
&lt;li&gt;要素の並び替え　理由→結果、具体→抽象、対比は両側&lt;/li&gt;
&lt;li&gt;文章化　主語補い、指示語具体化、余計を削って圧縮&lt;/li&gt;
&lt;/ol&gt;
&lt;div class="alert alert-secondary mb-0" style="border-left: 6px solid #6c757d;"&gt;
&lt;div class="fw-bold mb-1"&gt;添削後の直しで再現性を作る&lt;/div&gt;
&lt;div&gt;落とした条件を一言で書き、本文のどこから取れるかを示し、同じ設問で再提出します。&lt;/div&gt;
&lt;/div&gt;
&lt;/div&gt;
&lt;/details&gt;
&lt;/div&gt;
&lt;/div&gt;
&lt;hr class="my-4" /&gt;
&lt;h3 class="h6"&gt;最新入試への接続チェック表&lt;/h3&gt;
&lt;div class="table-responsive"&gt;
&lt;table class="table table-bordered align-middle mb-0"&gt;
&lt;thead style="background: #f3e5f5;"&gt;
&lt;tr class="text-center"&gt;
&lt;th style="width: 22%;"&gt;チェック項目&lt;/th&gt;
&lt;th style="width: 40%;"&gt;できている状態&lt;/th&gt;
&lt;th style="width: 38%;"&gt;できていないと起きる取りこぼし&lt;/th&gt;
&lt;/tr&gt;
&lt;/thead&gt;
&lt;tbody&gt;
&lt;tr&gt;
&lt;td class="fw-bold"&gt;言い換え&lt;/td&gt;
&lt;td&gt;本文の別表現を拾い、同義で一致させられる&lt;/td&gt;
&lt;td&gt;似た選択肢で迷って、誤答や時間ロスが増える&lt;/td&gt;
&lt;/tr&gt;
&lt;tr&gt;
&lt;td class="fw-bold"&gt;対比&lt;/td&gt;
&lt;td&gt;対比の両側を根拠として押さえられる&lt;/td&gt;
&lt;td&gt;主張が逆転し、要旨・理由でズレる&lt;/td&gt;
&lt;/tr&gt;
&lt;tr&gt;
&lt;td class="fw-bold"&gt;根拠比較&lt;/td&gt;
&lt;td&gt;根拠を一箇所で止めず、比較して決められる&lt;/td&gt;
&lt;td&gt;条件付き設問で要素が落ちる&lt;/td&gt;
&lt;/tr&gt;
&lt;tr&gt;
&lt;td class="fw-bold"&gt;記述量&lt;/td&gt;
&lt;td&gt;材料→並び替え→圧縮の順で書ける&lt;/td&gt;
&lt;td&gt;要素不足、字数調整で崩れる&lt;/td&gt;
&lt;/tr&gt;
&lt;tr&gt;
&lt;td class="fw-bold"&gt;直し&lt;/td&gt;
&lt;td&gt;誤答理由を本文根拠で説明し、再提出できる&lt;/td&gt;
&lt;td&gt;過去問でも同じ取りこぼしが再発する&lt;/td&gt;
&lt;/tr&gt;
&lt;/tbody&gt;
&lt;/table&gt;
&lt;/div&gt;
&lt;/div&gt;
&lt;/section&gt;
&lt;p&gt;&lt;!-- H2: 家庭のフォロー --&gt;&lt;/p&gt;
&lt;section id="home" class="card shadow-sm border-0 mb-4"&gt;
&lt;div class="card-header border-0 py-3" style="background: #f1f8e9;"&gt;
&lt;h2 class="h5 mb-0"&gt;家庭でできるフォローと役割分担&lt;/h2&gt;
&lt;/div&gt;
&lt;div class="card-body p-3 p-md-4"&gt;
&lt;p style="line-height: 1.95;"&gt;家庭は量を増やす支援より、継続と管理に寄せる方が効果が出やすくなります。&lt;br /&gt;
特に言い換えと記述の圧縮は、語彙の精度と直しの質が効いてきます。&lt;/p&gt;
&lt;div class="row g-3"&gt;
&lt;div class="col-md-6"&gt;
&lt;div class="h-100 p-3 rounded border" style="background: #fafafa;"&gt;
&lt;div class="fw-bold mb-2"&gt;毎日の語彙・漢字&lt;/div&gt;
&lt;ul class="mb-0" style="line-height: 1.95;"&gt;
&lt;li&gt;漢字は間違いノートで習慣化を防ぐ&lt;/li&gt;
&lt;li&gt;語彙は短時間で毎日&lt;/li&gt;
&lt;li&gt;曖昧語は例文で意味を決める&lt;/li&gt;
&lt;/ul&gt;
&lt;/div&gt;
&lt;/div&gt;
&lt;div class="col-md-6"&gt;
&lt;div class="h-100 p-3 rounded border" style="background: #fafafa;"&gt;
&lt;div class="fw-bold mb-2"&gt;音読の扱い&lt;/div&gt;
&lt;ul class="mb-0" style="line-height: 1.95;"&gt;
&lt;li&gt;句読点と係り受けを意識する&lt;/li&gt;
&lt;li&gt;指示語の指す先を言えるか確認&lt;/li&gt;
&lt;li&gt;一段落を一文で要約する&lt;/li&gt;
&lt;/ul&gt;
&lt;/div&gt;
&lt;/div&gt;
&lt;/div&gt;
&lt;div class="mt-3 p-3 p-md-4 rounded" style="background: #fff3e0; border: 1px solid #ffe0b2;"&gt;
&lt;div class="fw-bold mb-2"&gt;過去問・直しの管理&lt;/div&gt;
&lt;ul class="mb-0" style="line-height: 1.95;"&gt;
&lt;li&gt;誤答理由を本文根拠で説明できるか&lt;/li&gt;
&lt;li&gt;同じ取りこぼしタイプを繰り返していないか&lt;/li&gt;
&lt;li&gt;記述は再提出で再現性を確認したか&lt;/li&gt;
&lt;/ul&gt;
&lt;/div&gt;
&lt;div class="alert alert-warning mt-3 mb-0" style="border-left: 6px solid #f57c00;"&gt;
&lt;div class="fw-bold mb-1"&gt;やりすぎない家庭学習の注意点&lt;/div&gt;
&lt;div&gt;家庭が答えを誘導しすぎると、本番で再現できません。&lt;br /&gt;
根拠の場所を言わせる、条件を声に出させる、決めた順でやったか確認する、までに留めると効果が最大化します。&lt;/div&gt;
&lt;/div&gt;
&lt;/div&gt;
&lt;/section&gt;
&lt;p&gt;&lt;!-- H2: 相性 --&gt;&lt;/p&gt;
&lt;section id="fit" class="card shadow-sm border-0 mb-4"&gt;
&lt;div class="card-header border-0 py-3" style="background: #e1f5fe;"&gt;
&lt;h2 class="h5 mb-0"&gt;どんな子に相性が良いか&lt;/h2&gt;
&lt;/div&gt;
&lt;div class="card-body p-3 p-md-4"&gt;
&lt;p style="line-height: 1.95;"&gt;オンライン国語の個別指導は、日能研の土台を持ちながら「最新傾向に接続できていない」タイプに特に相性が良いです。&lt;br /&gt;
1対1で思考の過程を止めて確認できるため、ズレの中心を狙って補強できます。&lt;/p&gt;
&lt;div class="row g-3"&gt;
&lt;div class="col-md-6"&gt;
&lt;div class="h-100 p-3 rounded border" style="background: #fafafa;"&gt;
&lt;div class="fw-bold mb-2"&gt;相性が良いタイプ&lt;/div&gt;
&lt;ul class="mb-0" style="line-height: 1.95;"&gt;
&lt;li&gt;内容理解はあるのに選択肢で落とす&lt;/li&gt;
&lt;li&gt;言い換えに気づけず迷う時間が長い&lt;/li&gt;
&lt;li&gt;対比の片側を落として主張が逆転する&lt;/li&gt;
&lt;li&gt;記述で要素が抜ける、圧縮できない&lt;/li&gt;
&lt;li&gt;直しが浅く取りこぼしが習慣化している&lt;/li&gt;
&lt;/ul&gt;
&lt;/div&gt;
&lt;/div&gt;
&lt;div class="col-md-6"&gt;
&lt;div class="h-100 p-3 rounded border" style="background: #fafafa;"&gt;
&lt;div class="fw-bold mb-2"&gt;家庭学習が回りやすいタイプ&lt;/div&gt;
&lt;ul class="mb-0" style="line-height: 1.95;"&gt;
&lt;li&gt;漢字・語彙は家庭でコツコツ進む&lt;/li&gt;
&lt;li&gt;やり方が決まると継続できる&lt;/li&gt;
&lt;li&gt;集団塾で伸び悩みやすい&lt;/li&gt;
&lt;/ul&gt;
&lt;/div&gt;
&lt;/div&gt;
&lt;/div&gt;
&lt;div class="mt-4 p-3 p-md-4 rounded" style="background: #e8f5e9; border: 1px solid #c8e6c9;"&gt;
&lt;div class="fw-bold mb-1"&gt;説明文の補強が必要な場合は&lt;/div&gt;
&lt;div style="line-height: 1.95;"&gt;説明文で要旨把握や論理の追い方が不安定な場合は、&lt;br /&gt;
&lt;a href="https://dokkai-labo.tokyo/setsumeibun/" target="_blank" rel="noopener"&gt;説明文講座&lt;/a&gt;&lt;br /&gt;
を併せて確認すると、対比・因果・言い換えの扱いを体系的に整理できます。&lt;/div&gt;
&lt;/div&gt;
&lt;/div&gt;
&lt;/section&gt;
&lt;p&gt;&lt;!-- まとめ --&gt;&lt;/p&gt;
&lt;section id="sum" class="card shadow-sm border-0"&gt;
&lt;div class="card-body p-4 p-md-5"&gt;
&lt;h2 class="h5 mb-3"&gt;まとめ&lt;/h2&gt;
&lt;p class="mb-4" style="line-height: 1.95;"&gt;日能研国語は基礎を固めやすい一方、最新入試で比重が増える言い換え・対比・記述量への接続が弱いと取りこぼしが続きます。&lt;br /&gt;
オンライン個別で処理の進め方を可視化し、根拠比較と記述のやり方を見える形にするとギャップは埋まります。&lt;/p&gt;
&lt;p class="mb-4" style="line-height: 1.95;"&gt;他塾教材との難易度・分量の違い（予習シリーズ・SAPIX・新演習）や併用の考え方は、&lt;a href="https://dokkai-labo.tokyo/blog/ootechuugakuzyukunokokugotekisutohikaku/" target="_blank" rel="noopener"&gt;全体像はこちら&lt;/a&gt;で整理しています。&lt;/p&gt;
&lt;div class="p-3 p-md-4 rounded" style="background: linear-gradient(135deg, rgba(27,94,32,.10), rgba(13,71,161,.10)); border: 1px solid rgba(0,0,0,.08);"&gt;
&lt;div class="d-flex flex-column flex-md-row align-items-start align-items-md-center justify-content-between gap-2"&gt;
&lt;div&gt;
&lt;div class="fw-bold mb-1"&gt;次の一歩&lt;/div&gt;
&lt;div style="line-height: 1.95;"&gt;中学受験国語の読解・記述でお困りの方は、オンライン国語の個別指導をご覧ください。&lt;/div&gt;
&lt;/div&gt;
&lt;p&gt;&lt;a class="btn btn-warning btn-lg fw-bold" href="https://dokkai-labo.tokyo/kobetsuonline01/" target="_blank" rel="noopener"&gt;&lt;br /&gt;
オンライン個別へ進む&lt;br /&gt;
&lt;/a&gt;&lt;/p&gt;
&lt;/div&gt;
&lt;/div&gt;
&lt;div class="mt-3 small text-muted"&gt;※ 学年・現状により最適な補強順序は異なります。まずは取りこぼしパターンの特定から始めるのが効果的です。&lt;/div&gt;
&lt;/div&gt;
&lt;/section&gt;
&lt;/div&gt;
&lt;p&gt;&lt;!-- [ /.socialSet ] --&gt;&lt;/p&gt;
&lt;div class="veu_socialSet veu_socialSet-auto veu_socialSet-position-after veu_contentAddSection"&gt;
&lt;p&gt;&lt;script&gt;window.twttr=(function(d,s,id){var js,fjs=d.getElementsByTagName(s)[0],t=window.twttr||{};if(d.getElementById(id))return t;js=d.createElement(s);js.id=id;js.src="https://platform.twitter.com/widgets.js";fjs.parentNode.insertBefore(js,fjs);t._e=[];t.ready=function(f){t._e.push(f);};return t;}(document,"script","twitter-wjs"));&lt;/script&gt;&lt;/p&gt;
&lt;/div&gt;
&lt;p&gt;&amp;nbsp;&lt;/p&gt;
------</t>
  </si>
  <si>
    <t>https://dokkai-labo.tokyo/col_blog/setsumeibun-online/</t>
  </si>
  <si>
    <t>以下のページは不自然なワードを使用しています。
これらを適切に自然な言葉に置き換えて下さい。
なお、本文の装飾や構造は絶対に変えないでください。
【対象ページURL】
https://dokkai-labo.tokyo/col_blog/setsumeibun-online/
【検出された不自然ワード】
- 型
- 整え
【本文】
------
&lt;div class="container my-4"&gt;
&lt;div class="card shadow-sm mb-4 border-0" style="background: linear-gradient(135deg, #4a148c, #006064); color: #fff;"&gt;
&lt;div class="card-body p-4"&gt;
&lt;div class="d-flex flex-wrap justify-content-between align-items-center mb-2"&gt;&lt;span class="badge bg-warning text-dark mb-2" style="font-size: 0.8rem;"&gt;中学受験国語／説明文&lt;/span&gt;&lt;br /&gt;
&lt;span class="badge bg-light text-dark mb-2" style="font-size: 0.75rem;"&gt;オンライン国語 個別指導&lt;/span&gt;&lt;/div&gt;
&lt;h1 class="card-title mb-3" style="font-size: 1.9rem; line-height: 1.5;"&gt;説明文が読めない原因をオンラインで解決する方法&lt;/h1&gt;
&lt;p class="card-text mb-2" style="font-size: 0.96rem;"&gt;「物語文は何となく読めるのに、説明文になると一気に得点が下がる」「読み終わっても結局何の話なのか分からない」というお悩みは、中学受験の国語で非常に多く聞かれます。&lt;/p&gt;
&lt;p class="card-text mb-0" style="font-size: 0.96rem;"&gt;多くの場合、語彙力だけではなく、文章全体の構造をつかむ読み方が身についていないことが原因です。本記事では、説明文が苦手になる構造的な理由を整理したうえで、オンライン国語の個別指導での具体的な改善ステップ、ご家庭でできるフォローまでを丁寧に解説します。&lt;/p&gt;
&lt;/div&gt;
&lt;/div&gt;
&lt;p class="mb-4"&gt;説明文の設問で特に頻出の「説明せよ（＝言い換え）」の考え方と解き方の流れは、&lt;a href="https://dokkai-labo.tokyo/blog/17022402/" target="_blank" rel="noopener noreferrer"&gt;中学受験国語｜説明文の「説明せよ」はイコール探し（2手法）【全体像はこちら】&lt;/a&gt;に整理しています。&lt;/p&gt;
&lt;div class="row mb-4"&gt;
&lt;div class="col-md-8 mb-3 mb-md-0"&gt;
&lt;div class="alert alert-info h-100 mb-0"&gt;
&lt;p&gt;&lt;strong&gt;この記事で分かること&lt;/strong&gt;&lt;/p&gt;
&lt;ul class="mb-0 mt-2"&gt;
&lt;li&gt;説明文で「迷子になる」子どもに共通する典型パターン&lt;/li&gt;
&lt;li&gt;読解力ではなく処理の仕組みに起きている構造的な問題&lt;/li&gt;
&lt;li&gt;オンライン国語 個別指導で構造を可視化しながら教える具体的ステップ&lt;/li&gt;
&lt;li&gt;家庭学習で担いやすい語彙・漢字や音読のフォロー方法&lt;/li&gt;
&lt;li&gt;オンライン国語と相性の良い子どものタイプと活用の仕方&lt;/li&gt;
&lt;/ul&gt;
&lt;/div&gt;
&lt;/div&gt;
&lt;div class="col-md-4"&gt;
&lt;div class="card border-0 shadow-sm h-100"&gt;
&lt;div class="card-body p-3"&gt;
&lt;div class="card shadow-sm mb-4 border-0" style="background-color: #fafafa;"&gt;
&lt;div class="card-body p-4"&gt;
&lt;h2 class="h4 mb-3 border-start ps-3" style="border-color: #4a148c;"&gt;まずはここだけ：説明文が安定する「3つの基本」&lt;/h2&gt;
&lt;div class="row g-3"&gt;
&lt;div class="col-md-4"&gt;
&lt;div class="rounded h-100 p-3" style="background-color: #fff; border: 1px solid #e0e0e0;"&gt;
&lt;h3 class="h6 mb-2"&gt;1つ目 段落メモ（15秒×段落）&lt;/h3&gt;
&lt;p class="mb-2" style="font-size: 0.95rem;"&gt;各段落を&lt;strong&gt;一言&lt;/strong&gt;で言い切る。細部より「何について／何をしている」を優先。&lt;/p&gt;
&lt;ul class="mb-0 ps-3" style="font-size: 0.95rem;"&gt;
&lt;li&gt;話題：何について&lt;/li&gt;
&lt;li&gt;役割：問題提起/原因/具体例/反論/結論&lt;/li&gt;
&lt;li&gt;一言：○○を説明&lt;/li&gt;
&lt;/ul&gt;
&lt;/div&gt;
&lt;/div&gt;
&lt;div class="col-md-4"&gt;
&lt;div class="rounded h-100 p-3" style="background-color: #fff; border: 1px solid #e0e0e0;"&gt;
&lt;h3 class="h6 mb-2"&gt;2つ目 具体例の扱い（何の例か）&lt;/h3&gt;
&lt;p class="mb-2" style="font-size: 0.95rem;"&gt;具体例は「分かった気」になりやすい箇所。必ず&lt;strong&gt;上の抽象表現&lt;/strong&gt;と結びつける。&lt;/p&gt;
&lt;div class="rounded p-2" style="background-color: #fffde7; font-size: 0.95rem;"&gt;具体例 → 「何の説明？」を一言で戻す&lt;br /&gt;
例：「Aという工夫」の例&lt;/div&gt;
&lt;/div&gt;
&lt;/div&gt;
&lt;div class="col-md-4"&gt;
&lt;div class="rounded h-100 p-3" style="background-color: #fff; border: 1px solid #e0e0e0;"&gt;
&lt;h3 class="h6 mb-2"&gt;3つ目 設問の戻り読み（範囲を決める）&lt;/h3&gt;
&lt;p class="mb-2" style="font-size: 0.95rem;"&gt;設問は「どのレベルの答え」を要求しているかで戻り先が決まる。&lt;/p&gt;
&lt;ul class="mb-0 ps-3" style="font-size: 0.95rem;"&gt;
&lt;li&gt;全体：主張/結論 → 段落メモ全体&lt;/li&gt;
&lt;li&gt;段落：役割/要点 → その段落＋前後&lt;/li&gt;
&lt;li&gt;局所：語句/具体例 → 該当箇所周辺&lt;/li&gt;
&lt;/ul&gt;
&lt;/div&gt;
&lt;/div&gt;
&lt;/div&gt;
&lt;hr class="my-4" /&gt;
&lt;h2 class="h4 mb-3 border-start ps-3" style="border-color: #006064;"&gt;家庭で回る：10分復習テンプレ（算理社が忙しい前提）&lt;/h2&gt;
&lt;p class="mb-3" style="font-size: 0.95rem;"&gt;説明文は、長時間の解説より&lt;strong&gt;短時間で「基本パターン」を定着させる&lt;/strong&gt;ほうが伸びやすいです。家庭では次の順に回します。&lt;/p&gt;
&lt;div class="table-responsive"&gt;
&lt;table class="table table-bordered align-middle mb-0"&gt;
&lt;thead style="background-color: #e0f2f1;"&gt;
&lt;tr class="text-center"&gt;
&lt;th style="width: 20%;"&gt;所要&lt;/th&gt;
&lt;th style="width: 40%;"&gt;やること&lt;/th&gt;
&lt;th style="width: 40%;"&gt;判定基準（できた/未）&lt;/th&gt;
&lt;/tr&gt;
&lt;/thead&gt;
&lt;tbody&gt;
&lt;tr&gt;
&lt;td class="text-center"&gt;&lt;strong&gt;2分&lt;/strong&gt;&lt;/td&gt;
&lt;td&gt;段落メモを見て「文章一言要約」を言う&lt;/td&gt;
&lt;td&gt;「○○について、△△という考えを説明」まで言える&lt;/td&gt;
&lt;/tr&gt;
&lt;tr&gt;
&lt;td class="text-center"&gt;&lt;strong&gt;5分&lt;/strong&gt;&lt;/td&gt;
&lt;td&gt;設問1つだけ：戻り先を決めて根拠に線&lt;/td&gt;
&lt;td&gt;根拠が&lt;strong&gt;1か所&lt;/strong&gt;に絞れている（広く往復していない）&lt;/td&gt;
&lt;/tr&gt;
&lt;tr&gt;
&lt;td class="text-center"&gt;&lt;strong&gt;3分&lt;/strong&gt;&lt;/td&gt;
&lt;td&gt;具体例を「何の例か」に戻して一言&lt;/td&gt;
&lt;td&gt;「Aの例」「Bを支える例」と抽象に戻せる&lt;/td&gt;
&lt;/tr&gt;
&lt;/tbody&gt;
&lt;/table&gt;
&lt;/div&gt;
&lt;hr class="my-4" /&gt;
&lt;h2 class="h4 mb-3 border-start ps-3" style="border-color: #283593;"&gt;よくあるミスと直し方（説明文の注意ポイント）&lt;/h2&gt;
&lt;div class="table-responsive"&gt;
&lt;table class="table table-bordered table-hover align-middle mb-0"&gt;
&lt;thead style="background-color: #e8eaf6;"&gt;
&lt;tr class="text-center"&gt;
&lt;th style="width: 35%;"&gt;ミスの形&lt;/th&gt;
&lt;th style="width: 35%;"&gt;起きる原因&lt;/th&gt;
&lt;th style="width: 30%;"&gt;直し方（1手）&lt;/th&gt;
&lt;/tr&gt;
&lt;/thead&gt;
&lt;tbody&gt;
&lt;tr&gt;
&lt;td&gt;具体例だけ覚えて要点が言えない&lt;/td&gt;
&lt;td&gt;抽象→具体の対応が取れていない&lt;/td&gt;
&lt;td&gt;&lt;strong&gt;「何の例？」&lt;/strong&gt;を一言で戻す&lt;/td&gt;
&lt;/tr&gt;
&lt;tr&gt;
&lt;td&gt;接続語は追うが論理がつながらない&lt;/td&gt;
&lt;td&gt;対比/因果の「ペア」が取れていない&lt;/td&gt;
&lt;td&gt;対比は&lt;strong&gt;A⇔B&lt;/strong&gt;、因果は&lt;strong&gt;原因→結果&lt;/strong&gt;で線を2本にする&lt;/td&gt;
&lt;/tr&gt;
&lt;tr&gt;
&lt;td&gt;設問で全文を読み返して時間切れ&lt;/td&gt;
&lt;td&gt;設問が要求する答えのレベル不明&lt;/td&gt;
&lt;td&gt;「全体/段落/局所」を先に判定して戻り先を特定&lt;/td&gt;
&lt;/tr&gt;
&lt;tr&gt;
&lt;td&gt;記述が「本文の言葉のつぎはぎ」になる&lt;/td&gt;
&lt;td&gt;要素の並べ替えができていない&lt;/td&gt;
&lt;td&gt;根拠を&lt;strong&gt;箇立て→並べ替え→一文&lt;/strong&gt;の順で作る&lt;/td&gt;
&lt;/tr&gt;
&lt;/tbody&gt;
&lt;/table&gt;
&lt;/div&gt;
&lt;hr class="my-4" /&gt;
&lt;h2 class="h4 mb-3 border-start ps-3" style="border-color: #4a148c;"&gt;ミニ練習（その場で確認できる）&lt;/h2&gt;
&lt;p class="mb-3" style="font-size: 0.95rem;"&gt;以下は&lt;strong&gt;オリジナルの短文&lt;/strong&gt;です。説明文の「読み方」だけを練習する目的で使えます。&lt;/p&gt;
&lt;div class="rounded p-3 mb-3" style="background-color: #fff; border: 1px solid #e0e0e0;"&gt;
&lt;p class="mb-2"&gt;&lt;strong&gt;短文&lt;/strong&gt;&lt;/p&gt;
&lt;p class="mb-2" style="font-size: 0.95rem;"&gt;新しい道具を使うとき、人は「便利さ」だけでなく「慣れ」も必要になる。たとえば、機能が多いアプリは最初に操作を覚える負担が大きい。&lt;br /&gt;
しかし、操作に慣れると、同じ作業を短時間で済ませられる。つまり、便利さを得るには、最初に少し時間を投資することが重要だ。&lt;/p&gt;
&lt;div class="row g-3"&gt;
&lt;div class="col-md-6"&gt;
&lt;div class="rounded p-3" style="background-color: #f7f7f7;"&gt;
&lt;p class="mb-2"&gt;&lt;strong&gt;問1（段落メモ）&lt;/strong&gt;この文章を一言で言うと？&lt;/p&gt;
&lt;p class="mb-0" style="font-size: 0.95rem;"&gt;（例：○○について、△△だと述べている）&lt;/p&gt;
&lt;/div&gt;
&lt;/div&gt;
&lt;div class="col-md-6"&gt;
&lt;div class="rounded p-3" style="background-color: #f7f7f7;"&gt;
&lt;p class="mb-2"&gt;&lt;strong&gt;問2（具体例）&lt;/strong&gt;「アプリ」の例は何の説明？&lt;/p&gt;
&lt;p class="mb-0" style="font-size: 0.95rem;"&gt;（例：□□という点の例）&lt;/p&gt;
&lt;/div&gt;
&lt;/div&gt;
&lt;/div&gt;
&lt;div class="rounded p-3 mt-3" style="background-color: #e3f2fd;"&gt;
&lt;p class="mb-2"&gt;&lt;strong&gt;答えの例&lt;/strong&gt;&lt;/p&gt;
&lt;ul class="mb-0 ps-3" style="font-size: 0.95rem;"&gt;
&lt;li&gt;&lt;strong&gt;問1：&lt;/strong&gt;便利さを得るには最初に慣れる時間が必要だ、という話。&lt;/li&gt;
&lt;li&gt;&lt;strong&gt;問2：&lt;/strong&gt;機能が多いほど最初の「慣れ（負担）」が大きい、という説明の例。&lt;/li&gt;
&lt;/ul&gt;
&lt;/div&gt;
&lt;/div&gt;
&lt;div class="alert alert-warning mb-0"&gt;&lt;strong&gt;ポイント：&lt;/strong&gt;練習の目的は「正解を当てる」ではなく、&lt;strong&gt;基本のプロセス（段落メモ→戻り読み→具体例の位置づけ）&lt;/strong&gt;を毎回同じ流れで再現することです。&lt;/div&gt;
&lt;/div&gt;
&lt;/div&gt;
&lt;h2 class="h6 mb-2"&gt;結論のイメージ&lt;/h2&gt;
&lt;p class="mb-2" style="font-size: 0.9rem;"&gt;説明文で迷子になる多くのケースは、難しい内容そのものよりも「何について」「どの順番で」説明しているかという構造が見えていないことが原因です。オンライン国語の個別指導では、手元カメラと画面共有を活用し、段落ごとの要点整理や構造の色分けを通じて、説明文の読み方そのものを作り直します。&lt;/p&gt;
&lt;p class="mb-0" style="font-size: 0.9rem;"&gt;中学受験国語の説明文に不安があるご家庭にとって、オンライン国語の個別指導は「内容を解説する授業」ではなく「読み方の基本を磨く場」として大きな役割を果たします。&lt;/p&gt;
&lt;/div&gt;
&lt;/div&gt;
&lt;/div&gt;
&lt;/div&gt;
&lt;div class="card shadow-sm mb-4"&gt;
&lt;div class="card-body p-4"&gt;
&lt;h2 class="h4 mb-3 border-start ps-3" style="border-color: #4a148c;"&gt;この悩みが起きる背景&lt;/h2&gt;
&lt;h3 class="h5 mb-2"&gt;説明文で子どもがつまずく典型パターン&lt;/h3&gt;
&lt;p&gt;説明文が苦手なお子さまには、いくつか共通するパターンが見られます。代表的なつまずき方を整理すると、次のようになります。&lt;/p&gt;
&lt;div class="table-responsive mb-3"&gt;
&lt;table class="table table-bordered table-hover align-middle mb-0"&gt;
&lt;thead style="background-color: #f3e5f5;"&gt;
&lt;tr class="text-center"&gt;
&lt;th style="width: 35%;"&gt;パターン&lt;/th&gt;
&lt;th style="width: 65%;"&gt;具体的な様子&lt;/th&gt;
&lt;/tr&gt;
&lt;/thead&gt;
&lt;tbody&gt;
&lt;tr&gt;
&lt;td&gt;テーマが分からないまま読み進める&lt;/td&gt;
&lt;td&gt;「何についての話か」を押さえないまま、一文ずつを追っていて、読み終えても全体像が見えない。&lt;/td&gt;
&lt;/tr&gt;
&lt;tr&gt;
&lt;td&gt;段落同士のつながりが見えない&lt;/td&gt;
&lt;td&gt;一段落ごとの内容は何となく分かるが、「次の段落とどう関係しているか」が意識できていない。&lt;/td&gt;
&lt;/tr&gt;
&lt;tr&gt;
&lt;td&gt;抽象と具体の対応が曖昧&lt;/td&gt;
&lt;td&gt;具体例は分かるが「何の例なのか」が整理されておらず、設問で問われると説明できない。&lt;/td&gt;
&lt;/tr&gt;
&lt;tr&gt;
&lt;td&gt;接続語だけを形式的に追っている&lt;/td&gt;
&lt;td&gt;しかし、実際には因果や対比の関係が頭の中で整理されておらず、論理の流れが見えない。&lt;/td&gt;
&lt;/tr&gt;
&lt;tr&gt;
&lt;td&gt;どこを読み返せばよいか分からない&lt;/td&gt;
&lt;td&gt;設問に対して「この辺かな」と広い範囲を何度も読み直し、時間ばかりかかってしまう。&lt;/td&gt;
&lt;/tr&gt;
&lt;/tbody&gt;
&lt;/table&gt;
&lt;/div&gt;
&lt;p&gt;一見すると集中力や性格の問題に見えることもありますが、根本には&lt;br /&gt;
&lt;strong&gt;構造を意識した読み方が身についていない&lt;/strong&gt;&lt;br /&gt;
という共通の課題があります。&lt;/p&gt;
&lt;h3 class="h5 mt-4 mb-2"&gt;読解の流れのどこで止まっているのか&lt;/h3&gt;
&lt;p&gt;説明文を読むときの流れを大まかに四つに分けると、次のようになります。&lt;/p&gt;
&lt;ol&gt;
&lt;li&gt;題名やリード文から「おおまかな話題」を予測する。&lt;/li&gt;
&lt;li&gt;段落ごとに話題や役割を確認しながら、全体の構造を意識する。&lt;/li&gt;
&lt;li&gt;抽象的な説明と具体例、対比、因果関係などを整理する。&lt;/li&gt;
&lt;li&gt;設問に応じて、必要な範囲を絞り込んで読み返す。&lt;/li&gt;
&lt;/ol&gt;
&lt;p&gt;説明文で迷子になっているお子さまの多くは、二番目の&lt;br /&gt;
&lt;strong&gt;段落ごとの役割を意識する段階&lt;/strong&gt;&lt;br /&gt;
で止まってしまっています。そのため、&lt;/p&gt;
&lt;ul&gt;
&lt;li&gt;「どの段落を中心に読めば良いのか」が分からないまま設問に向かう。&lt;/li&gt;
&lt;li&gt;全文を行ったり来たりしながら、感覚だけで選択肢を選んでしまう。&lt;/li&gt;
&lt;/ul&gt;
&lt;p class="mb-3"&gt;といった状況になり、結果として点数が安定しません。&lt;/p&gt;
&lt;h3 class="h5 mt-3 mb-2"&gt;具体例 読み終わっても何の話か分からないケース&lt;/h3&gt;
&lt;p&gt;オンライン授業でよくあるケースを一つご紹介します。環境問題に関する説明文で、&lt;/p&gt;
&lt;ul&gt;
&lt;li&gt;一段落 問題提起&lt;/li&gt;
&lt;li&gt;二段落 原因の説明&lt;/li&gt;
&lt;li&gt;三段落 具体例&lt;/li&gt;
&lt;li&gt;四段落 解決策と結論&lt;/li&gt;
&lt;/ul&gt;
&lt;p&gt;という構造になっている文章を扱ったとします。段落ごとの内容を尋ねると、どの段落もそれなりに説明できますが、&lt;/p&gt;
&lt;div class="border rounded p-3 mb-2" style="background-color: #fafafa;"&gt;
&lt;p class="mb-1"&gt;「この文章を一言でいうと、どんな考え方を伝えたい文章だと思う？」&lt;/p&gt;
&lt;/div&gt;
&lt;p class="mb-0"&gt;と聞くと、途端に言葉が止まってしまうことがあります。この場合、「要約が苦手」というよりも、&lt;br /&gt;
段落メモや図を通じて全体像をつかむ経験が不足していると考えられます。&lt;/p&gt;
&lt;/div&gt;
&lt;/div&gt;
&lt;div class="card shadow-sm mb-4"&gt;
&lt;div class="card-body p-4"&gt;
&lt;h2 class="h4 mb-3 border-start ps-3" style="border-color: #006064;"&gt;オンライン国語個別指導が効果を発揮する理由&lt;/h2&gt;
&lt;h3 class="h5 mb-2"&gt;手元カメラで「メモと図」をその場で修正できる&lt;/h3&gt;
&lt;p&gt;オンライン個別指導では、手元カメラでお子さまのノートや問題用紙を映しながら授業を進めます。講師は次のようなポイントをリアルタイムで確認できます。&lt;/p&gt;
&lt;ul&gt;
&lt;li&gt;段落ごとの要点メモをどう書いているか。&lt;/li&gt;
&lt;li&gt;因果関係や対比を矢印や図で整理できているか。&lt;/li&gt;
&lt;li&gt;重要な文とそうでない文にメリハリを付けて線を引いているか。&lt;/li&gt;
&lt;/ul&gt;
&lt;p class="mb-3"&gt;説明文では、この「ノートの取り方」そのものが読み方と直結しています。画面越しに細部まで見えるからこそ、お子さまの思考の流れを把握し、適切なタイミングで修正をかけることができます。&lt;/p&gt;
&lt;h3 class="h5 mb-2"&gt;画面共有で構造を色分けしながら一緒に読む&lt;/h3&gt;
&lt;p&gt;オンライン国語の授業では、講師側の画面に本文を共有し、次のように色や線を使って構造を可視化します。&lt;/p&gt;
&lt;ul&gt;
&lt;li&gt;テーマや話題を示す文には一色。&lt;/li&gt;
&lt;li&gt;対比関係を示す文には別の線。&lt;/li&gt;
&lt;li&gt;具体例の始まりと終わりに印。&lt;/li&gt;
&lt;li&gt;結論やまとめの文には二重線。&lt;/li&gt;
&lt;/ul&gt;
&lt;p class="mb-3"&gt;視覚的な手がかりを増やすことで、お子さまの頭の中にも「どこが土台で、どこがその説明なのか」といった骨組みが残りやすくなります。&lt;/p&gt;
&lt;h3 class="h5 mb-2"&gt;設問と本文の往復を構造レベルで示せる&lt;/h3&gt;
&lt;p&gt;説明文の設問は、「文章全体」「段落」「一部の具体例」など、どのレベルで答えるかが分かると一気に解きやすくなります。オンライン個別では、設問文と本文を同時に表示しながら、&lt;/p&gt;
&lt;ul&gt;
&lt;li&gt;この設問は全体の構造を聞いているのか。&lt;/li&gt;
&lt;li&gt;特定の段落の役割を聞いているのか。&lt;/li&gt;
&lt;li&gt;一つの具体例だけに注目すれば良いのか。&lt;/li&gt;
&lt;/ul&gt;
&lt;p class="mb-3"&gt;といった視点を、その場で図示しながら伝えることができます。これは中学受験の国語に必要な「全体を見渡す力」の育成に直結します。&lt;/p&gt;
&lt;h3 class="h5 mb-2"&gt;記述答案の書き換えをリアルタイムで共有&lt;/h3&gt;
&lt;p&gt;説明文の記述問題では、抽象的な言い回しをそのまま写してしまい、何を言っているのか分かりにくい答案になることがよくあります。オンライン授業では、&lt;/p&gt;
&lt;ul&gt;
&lt;li&gt;お子さまの答案を画面上に表示する。&lt;/li&gt;
&lt;li&gt;講師が色ペンで削る部分、言い換える部分、順番を変える部分を示す。&lt;/li&gt;
&lt;li&gt;改善後の答案と見比べながら、違いを言語化してもらう。&lt;/li&gt;
&lt;/ul&gt;
&lt;p class="mb-3"&gt;という流れで、説明文の構造に沿った記述の基本パターンを身につけていきます。&lt;/p&gt;
&lt;p class="mb-3"&gt;中学受験国語の説明文をオンラインで身につけたい場合には、構造把握と過去問演習をセットで扱う&lt;br /&gt;
&lt;a href="https://dokkai-labo.tokyo/kobetsuonline01/" target="_blank" rel="noopener"&gt;オンライン国語 個別指導&lt;/a&gt;&lt;br /&gt;
のようなコースを軸に据えることで、得点力を着実に積み上げやすくなります。&lt;/p&gt;
&lt;div class="card border-0 shadow-sm mt-3" style="background: linear-gradient(135deg, #e3f2fd, #ede7f6);"&gt;
&lt;div class="card-body p-3 p-md-4"&gt;
&lt;div class="row align-items-center"&gt;
&lt;div class="col-md-8"&gt;
&lt;h3 class="h6 mb-2"&gt;説明文で迷子になりがちなご家庭へ&lt;/h3&gt;
&lt;p class="mb-2" style="font-size: 0.95rem;"&gt;読解ラボ東京のオンライン国語 個別指導では、段落ごとの要点整理や構造の色分け、記述答案の書き換えまでを一対一で行い、「読み方」の土台から整えていきます。&lt;/p&gt;
&lt;p class="mb-0" style="font-size: 0.95rem;"&gt;指導の流れやカリキュラムの詳細は&lt;br /&gt;
&lt;a href="https://dokkai-labo.tokyo/kobetsuonline01/" target="_blank" rel="noopener"&gt;オンライン国語 個別指導&lt;/a&gt;&lt;br /&gt;
のページをご覧ください。&lt;/p&gt;
&lt;/div&gt;
&lt;div class="col-md-4 text-md-end mt-3 mt-md-0"&gt;&lt;a class="btn btn-primary" href="https://dokkai-labo.tokyo/kobetsuonline01/" target="_blank" rel="noopener"&gt;&lt;br /&gt;
オンライン国語個別を見る&lt;br /&gt;
&lt;/a&gt;&lt;/div&gt;
&lt;/div&gt;
&lt;/div&gt;
&lt;/div&gt;
&lt;/div&gt;
&lt;/div&gt;
&lt;div class="card shadow-sm mb-4"&gt;
&lt;div class="card-body p-4"&gt;
&lt;h2 class="h4 mb-3 border-start ps-3" style="border-color: #283593;"&gt;改善方法の実践ステップ&lt;/h2&gt;
&lt;p&gt;ここからは、オンライン国語の個別指導で実際に行っている改善ステップを、本文処理、設問処理、記述改善の三つの観点から整理します。&lt;/p&gt;
&lt;h3 class="h5 mt-3 mb-2"&gt;ステップ1 本文処理の改善&lt;/h3&gt;
&lt;p&gt;説明文の読解では、まず「本文の構造をどうつかむか」が最重要テーマです。オンライン授業では、次の三点に重点を置いて指導します。&lt;/p&gt;
&lt;h4 class="h6 mt-2 mb-1"&gt;段落ごとの要点整理&lt;/h4&gt;
&lt;p&gt;一段落ずつ読み終えるたびに、ノートに一行で要点を書く練習をします。ポイントは、&lt;/p&gt;
&lt;ul&gt;
&lt;li&gt;細かい内容ではなく、「何について」「どのような話をしているか」を一言でまとめる。&lt;/li&gt;
&lt;li&gt;文章全体の中で、その段落がどんな役割を持つかも意識する。&lt;/li&gt;
&lt;/ul&gt;
&lt;p class="mb-3"&gt;これにより、「どの段落を読み返せばよいか」が分かりやすくなり、設問に対応しやすくなります。&lt;/p&gt;
&lt;h4 class="h6 mt-2 mb-1"&gt;対比、言い換え、因果の抽出&lt;/h4&gt;
&lt;p&gt;説明文では、構造のキーポイントとなるのが対比と言い換え、因果関係です。オンライン授業では画面共有上で、&lt;/p&gt;
&lt;ul&gt;
&lt;li&gt;以前と今、二つの考え方などの対比。&lt;/li&gt;
&lt;li&gt;抽象的な説明と言い換え表現。&lt;/li&gt;
&lt;li&gt;原因と結果の関係。&lt;/li&gt;
&lt;/ul&gt;
&lt;p class="mb-3"&gt;を一緒に探し、色や記号を使ってマークしていきます。これにより、「どこが文章の骨組みなのか」が視覚的に見えてきます。&lt;/p&gt;
&lt;h4 class="h6 mt-2 mb-1"&gt;マークの付け方をシンプルにルール化&lt;/h4&gt;
&lt;p&gt;本文への線が増え過ぎると、かえって何が重要なのか分からなくなります。そこで、説明文用に記号を絞ってルール化します。&lt;/p&gt;
&lt;ul&gt;
&lt;li&gt;テーマや話題には一重線。&lt;/li&gt;
&lt;li&gt;対比には二重線。&lt;/li&gt;
&lt;li&gt;具体例の始まりにチェック。&lt;/li&gt;
&lt;li&gt;結論には波線など、役割ごとに決まった印を付ける。&lt;/li&gt;
&lt;/ul&gt;
&lt;p class="mb-3"&gt;手元カメラを通じて実際のノートを確認しつつ、このルールを徹底できるよう講師が細かくフィードバックします。&lt;/p&gt;
&lt;h3 class="h5 mt-4 mb-2"&gt;ステップ2 設問処理の改善&lt;/h3&gt;
&lt;p&gt;説明文の設問は、文章のどのレベルを聞いているかが分かると、読み返すべき範囲を大きく絞れます。&lt;/p&gt;
&lt;h4 class="h6 mt-2 mb-1"&gt;設問文の分解&lt;/h4&gt;
&lt;p&gt;オンライン授業では、設問文を画面上に拡大し、次の三点に線を引きます。&lt;/p&gt;
&lt;ul&gt;
&lt;li&gt;何についての問いか。&lt;/li&gt;
&lt;li&gt;文章のどの範囲を対象にしているか。&lt;/li&gt;
&lt;li&gt;何をどう答える必要があるか。&lt;/li&gt;
&lt;/ul&gt;
&lt;p class="mb-3"&gt;例えば、「この文章全体を通して筆者が最も言いたいことを選びなさい」という設問であれば、段落メモ全体を見返したうえで答えるべきだということが明確になります。&lt;/p&gt;
&lt;h4 class="h6 mt-2 mb-1"&gt;条件読みから本文に戻るアプローチの定着&lt;/h4&gt;
&lt;p&gt;設問を読み終える前に選択肢へ飛んでしまう癖を防ぐために、次の三ステップを徹底します。&lt;/p&gt;
&lt;ol&gt;
&lt;li&gt;設問に線や色を付けて条件を整理する。&lt;/li&gt;
&lt;li&gt;本文に戻り、該当しそうな段落や範囲に印を付ける。&lt;/li&gt;
&lt;li&gt;そのうえで初めて選択肢を読む。&lt;/li&gt;
&lt;/ol&gt;
&lt;p class="mb-3"&gt;オンラインではこの流れを毎回言葉にして確認しながら進めるため、「設問を読み切る前に選択肢へ行く」パターンが少しずつ減っていきます。&lt;/p&gt;
&lt;h4 class="h6 mt-2 mb-1"&gt;選択肢の吟味方法&lt;/h4&gt;
&lt;p&gt;説明文の選択肢は、少し視点を変えただけの紛らわしいものが多く含まります。そこで、&lt;/p&gt;
&lt;ul&gt;
&lt;li&gt;本文と合っている部分に丸印を付ける。&lt;/li&gt;
&lt;li&gt;ズレている部分に下線を引き、どこが違うのかを言葉にする。&lt;/li&gt;
&lt;/ul&gt;
&lt;p class="mb-0"&gt;という二段階のチェックを徹底します。このプロセスをオンラインで講師と共有しながら繰り返すことで、「何となく合っていそう」ではなく「ここまでは合っているが、ここからは違う」という判断ができるようになっていきます。&lt;/p&gt;
&lt;h3 class="h5 mt-4 mb-2"&gt;ステップ3 記述改善&lt;/h3&gt;
&lt;p&gt;記述問題は、説明文の構造理解を確認する場として非常に有効です。オンライン国語の個別指導では、次の流れで記述を指導します。&lt;/p&gt;
&lt;div class="table-responsive mb-3"&gt;
&lt;table class="table table-bordered align-middle mb-0"&gt;
&lt;thead style="background-color: #e8eaf6;"&gt;
&lt;tr class="text-center"&gt;
&lt;th style="width: 50%;"&gt;授業で行うこと&lt;/th&gt;
&lt;th style="width: 50%;"&gt;家庭学習で行うこと&lt;/th&gt;
&lt;/tr&gt;
&lt;/thead&gt;
&lt;tbody&gt;
&lt;tr&gt;
&lt;td&gt;
&lt;ul class="mb-0 ps-3"&gt;
&lt;li&gt;本文から設問に関係する文を箇条書きで抜き出す。&lt;/li&gt;
&lt;li&gt;抽象と具体、因果関係を意識しながら順番を並べ替える。&lt;/li&gt;
&lt;li&gt;主語と述語をそろえ、読み手に伝わる文章に書き換える。&lt;/li&gt;
&lt;/ul&gt;
&lt;/td&gt;
&lt;td&gt;
&lt;ul class="mb-0 ps-3"&gt;
&lt;li&gt;授業で直した答案を翌日以降にもう一度自力で書き直す。&lt;/li&gt;
&lt;li&gt;ビフォーアフターを書き比べ、どこが改善されたかを確認する。&lt;/li&gt;
&lt;li&gt;次の記述で意識したいポイントをチェックリスト化する。&lt;/li&gt;
&lt;/ul&gt;
&lt;/td&gt;
&lt;/tr&gt;
&lt;/tbody&gt;
&lt;/table&gt;
&lt;/div&gt;
&lt;p class="mb-0"&gt;このサイクルを回すことで、「本文から根拠を集めてまとめる」という説明文の読みが、選択問題にも自然と波及していきます。&lt;/p&gt;
&lt;/div&gt;
&lt;/div&gt;
&lt;div class="card shadow-sm mb-4"&gt;
&lt;div class="card-body p-4"&gt;
&lt;h2 class="h4 mb-3 border-start ps-3" style="border-color: #006064;"&gt;家庭でできるフォローと役割分担&lt;/h2&gt;
&lt;p&gt;説明文の読解に関しては、すべてを家庭で教え込む必要はありませんが、ご家庭だからこそ担いやすい役割も多くあります。オンライン国語の個別指導と分担しながら進めていくイメージが大切です。&lt;/p&gt;
&lt;div class="table-responsive mb-3"&gt;
&lt;table class="table table-bordered align-middle mb-0"&gt;
&lt;thead style="background-color: #e0f2f1;"&gt;
&lt;tr class="text-center"&gt;
&lt;th style="width: 40%;"&gt;家庭で担いやすい領域&lt;/th&gt;
&lt;th style="width: 60%;"&gt;オンライン個別に任せたい領域&lt;/th&gt;
&lt;/tr&gt;
&lt;/thead&gt;
&lt;tbody&gt;
&lt;tr&gt;
&lt;td&gt;
&lt;ul class="mb-0 ps-3"&gt;
&lt;li&gt;漢字ドリルや語彙テキストの反復。&lt;/li&gt;
&lt;li&gt;音読と一段落ごとの一言要約。&lt;/li&gt;
&lt;li&gt;過去問の実施日や点数の記録、解き直しの管理。&lt;/li&gt;
&lt;/ul&gt;
&lt;/td&gt;
&lt;td&gt;
&lt;ul class="mb-0 ps-3"&gt;
&lt;li&gt;段落構造を意識した本文の読み方。&lt;/li&gt;
&lt;li&gt;設問と本文を結び付ける読み返し方。&lt;/li&gt;
&lt;li&gt;記述答案のビフォーアフターと改善サイクルの作り方。&lt;/li&gt;
&lt;/ul&gt;
&lt;/td&gt;
&lt;/tr&gt;
&lt;/tbody&gt;
&lt;/table&gt;
&lt;/div&gt;
&lt;h3 class="h5 mt-3 mb-2"&gt;語彙と漢字で抽象表現の土台を作る&lt;/h3&gt;
&lt;p&gt;説明文に登場する抽象語は、日常生活ではあまり使わないものも多く含まれます。ご家庭では、&lt;/p&gt;
&lt;ul&gt;
&lt;li&gt;新しく出てきた語を生活の中の具体例と結び付けて話題にする。&lt;/li&gt;
&lt;li&gt;ニュースや本で同じ語に出会ったときに「あの文章でも出てきたね」と振り返る。&lt;/li&gt;
&lt;/ul&gt;
&lt;p class="mb-3"&gt;といった形で、言葉とイメージの橋渡しをしていただけると、説明文の理解が一段と進みます。&lt;/p&gt;
&lt;h3 class="h5 mt-2 mb-2"&gt;音読と一言要約で構造の感覚を育てる&lt;/h3&gt;
&lt;p&gt;説明文の音読では、&lt;/p&gt;
&lt;ul&gt;
&lt;li&gt;一段落読み終えたら、一言で何の話だったかを確認する。&lt;/li&gt;
&lt;li&gt;難しければ、保護者側が候補を出し、子どもに選んでもらう形にする。&lt;/li&gt;
&lt;/ul&gt;
&lt;p class="mb-0"&gt;という軽い練習だけでも、「段落ごとに役割がある」という感覚が育っていきます。これはオンライン国語の個別指導で扱う構造把握とも、自然につながる部分です。&lt;/p&gt;
&lt;/div&gt;
&lt;/div&gt;
&lt;div class="card shadow-sm mb-4"&gt;
&lt;div class="card-body p-4"&gt;
&lt;h2 class="h4 mb-3 border-start ps-3" style="border-color: #4a148c;"&gt;どんな子に相性が良いか&lt;/h2&gt;
&lt;p&gt;説明文の読み方をオンライン国語の個別指導で鍛える方法は、特に次のようなタイプのお子さまと相性が良い傾向があります。&lt;/p&gt;
&lt;h3 class="h5 mt-2 mb-2"&gt;図や色で考えると理解しやすい子&lt;/h3&gt;
&lt;ul&gt;
&lt;li&gt;算数の図や表を使った説明には比較的強い。&lt;/li&gt;
&lt;li&gt;文字だけよりも、図や色分けがあると理解が進みやすい。&lt;/li&gt;
&lt;/ul&gt;
&lt;p&gt;このタイプのお子さまは、画面共有で説明文の構造を色分けしながら読むオンライン指導と非常に相性が良く、読み方の変化が見えやすいです。&lt;/p&gt;
&lt;h3 class="h5 mt-3 mb-2"&gt;一文一文は読めるが全体像がつかつきにくい子&lt;/h3&gt;
&lt;ul&gt;
&lt;li&gt;語句の意味や文法はそれなりに理解できている。&lt;/li&gt;
&lt;li&gt;それでも「文章全体の主張」を問われると答えにくい。&lt;/li&gt;
&lt;/ul&gt;
&lt;p&gt;こうした場合、文章構造に特化したオンライン指導で、「段落の役割」と「全体のまとめ」を意識する読みを繰り返すことで、点数が安定しやすくなります。&lt;/p&gt;
&lt;h3 class="h5 mt-3 mb-2"&gt;漢字と語彙を家庭で進められる子&lt;/h3&gt;
&lt;p&gt;漢字や語彙は家庭学習で進めやすいため、オンライン授業では説明文の本文処理と設問処理に集中できます。この分担により、限られた時間で最大限の効果を出しやすくなります。&lt;/p&gt;
&lt;div class="card border-0 shadow-sm mt-3" style="background-color: #fff3e0;"&gt;
&lt;div class="card-body p-3"&gt;
&lt;h3 class="h6 mb-2"&gt;説明文の読み方を体系的に整理したい方へ&lt;/h3&gt;
&lt;p class="mb-1" style="font-size: 0.95rem;"&gt;説明文の構造のとらえ方や要点整理のコツを、例題とともに整理した解説は&lt;br /&gt;
&lt;a href="https://dokkai-labo.tokyo/setsumeibun/" target="_blank" rel="noopener"&gt;説明文講座&lt;/a&gt;&lt;br /&gt;
でも詳しく紹介しています。オンライン国語 個別指導と併用することで、ご家庭での復習や予習の方向性も見えやすくなります。&lt;/p&gt;
&lt;/div&gt;
&lt;/div&gt;
&lt;/div&gt;
&lt;/div&gt;
&lt;div class="card shadow-sm mb-4 border-0" style="background: linear-gradient(135deg, #0d47a1, #1976d2); color: #fff;"&gt;
&lt;div class="card-body p-4"&gt;
&lt;h2 class="h5 mb-3"&gt;まとめ 説明文の「内容」ではなく「構造の読み方」を身につける&lt;/h2&gt;
&lt;p class="mb-2" style="font-size: 0.96rem;"&gt;説明文の読み方が分からないという悩みの多くは、語彙力だけではなく、文章全体の構造をつかつかむ読み方が身についていないことから生じています。オンライン国語の個別指導では、手元カメラと画面共有を使いながら、段落ごとの要点整理や構造の色分け、設問との対応、記述答案の書き換えまでを一連の流れとして指導することができます。&lt;/p&gt;
&lt;p class="mb-3" style="font-size: 0.96rem;"&gt;中学受験国語の説明文に不安がある場合は、オンライン環境を活かして「構造をつかむ読み方」を集中的に鍛えることを、一つの選択肢として検討してみてください。お子さまの現在地や志望校レベルに合わせた具体的な指導内容は、&lt;br /&gt;
&lt;a class="text-warning fw-bold" href="https://dokkai-labo.tokyo/kobetsuonline01/" target="_blank" rel="noopener"&gt;オンライン国語 個別指導&lt;/a&gt;&lt;br /&gt;
のページからご覧いただけます。&lt;/p&gt;
&lt;div class="d-flex flex-wrap justify-content-between align-items-center"&gt;
&lt;p class="mb-3 mb-md-0" style="font-size: 0.96rem;"&gt;説明文の読解を土台から磨き上げたいご家庭は、ぜひ一度詳細をご確認ください。&lt;/p&gt;
&lt;/div&gt;
&lt;/div&gt;
&lt;/div&gt;
&lt;/div&gt;
------</t>
  </si>
  <si>
    <t>https://dokkai-labo.tokyo/col_blog/setsumon-yomichigai/</t>
  </si>
  <si>
    <t>以下のページは不自然なワードを使用しています。
これらを適切に自然な言葉に置き換えて下さい。
なお、本文の装飾や構造は絶対に変えないでください。
【対象ページURL】
https://dokkai-labo.tokyo/col_blog/setsumon-yomichigai/
【検出された不自然ワード】
- 型
- 整え
【本文】
------
&lt;div class="container my-4"&gt;
&lt;section class="card shadow-sm border-0 mb-4" style="background: linear-gradient(135deg, #1a237e, #00695c); color: #fff;"&gt;
&lt;div class="card-body p-4 p-md-5"&gt;
&lt;div class="d-flex flex-wrap gap-2 align-items-center mb-3"&gt;&lt;span class="badge bg-warning text-dark" style="font-size: .85rem;"&gt;中学受験／国語&lt;/span&gt;&lt;br /&gt;
&lt;span class="badge bg-light text-dark" style="font-size: .8rem;"&gt;設問の読み違い対策&lt;/span&gt;&lt;br /&gt;
&lt;span class="badge bg-dark" style="font-size: .8rem;"&gt;保護者向け&lt;/span&gt;&lt;/div&gt;
&lt;h1 class="h3 h2-md mb-3" style="line-height: 1.55;"&gt;&lt;/h1&gt;
&lt;p class="mb-4" style="opacity: .96; font-size: 1.02rem; line-height: 1.9;"&gt;本文を正しく読めていても、設問の読み違いがあると得点は安定しません。原因は注意力ではなく、&lt;br /&gt;
設問文の&lt;strong&gt;条件語&lt;/strong&gt;を正しく取れていないことが多いです。オンライン国語の個別指導では、&lt;br /&gt;
設問を画面上で分解し、「何を」「どの視点で」「どの範囲で」答えるかを明確にして、本文根拠との往復を習慣にします。&lt;br /&gt;
この記事では、読み違いが起こる背景と段階的な改善の流れを整理します。&lt;/p&gt;
&lt;p class="mb-3" style="opacity: .96; font-size: 1.02rem; line-height: 1.9;"&gt;設問の条件語を正しく拾うための「読み方の土台」（全体像はこちら）：&lt;a style="color: #fff; text-decoration: underline; font-weight: bold;" href="https://dokkai-labo.tokyo/col_blog/col_blog-iikae-taibi-inga/"&gt;言い換え・対比・因果がつかめない子のための読み方トレーニング&lt;/a&gt;&lt;/p&gt;
&lt;div class="d-flex flex-column flex-md-row gap-2"&gt;&lt;a class="btn btn-warning btn-lg fw-bold" href="https://dokkai-labo.tokyo/kobetsuonline01/" target="_blank" rel="noopener"&gt;&lt;br /&gt;
オンライン国語個別の詳細を見る&lt;br /&gt;
&lt;/a&gt;&lt;br /&gt;
&lt;a class="btn btn-outline-light btn-lg" style="border-width: 2px;" href="#toc"&gt;&lt;br /&gt;
先に改善のステップを見る&lt;br /&gt;
&lt;/a&gt;&lt;/div&gt;
&lt;div class="mt-4 p-3 p-md-4 rounded" style="background: rgba(255,255,255,.12); border: 1px solid rgba(255,255,255,.25);"&gt;
&lt;div class="row g-3"&gt;
&lt;div class="col-md-4"&gt;
&lt;div class="fw-bold mb-1"&gt;この記事で分かること&lt;/div&gt;
&lt;ul class="mb-0 ps-3" style="line-height: 1.85;"&gt;
&lt;li&gt;設問読み違いの原因と傾向&lt;/li&gt;
&lt;li&gt;条件語を分解する流れ&lt;/li&gt;
&lt;li&gt;オンラインでの改善の進め方&lt;/li&gt;
&lt;/ul&gt;
&lt;/div&gt;
&lt;div class="col-md-4"&gt;
&lt;div class="fw-bold mb-1"&gt;よくあるお悩み&lt;/div&gt;
&lt;ul class="mb-0 ps-3" style="line-height: 1.85;"&gt;
&lt;li&gt;答えは合っているのに減点されてしまう&lt;/li&gt;
&lt;li&gt;範囲や形式の条件を見落とす&lt;/li&gt;
&lt;li&gt;同じ読み違いを繰り返してしまう&lt;/li&gt;
&lt;/ul&gt;
&lt;/div&gt;
&lt;div class="col-md-4"&gt;
&lt;div class="fw-bold mb-1"&gt;SEOキーワード&lt;/div&gt;
&lt;div class="d-flex flex-wrap gap-2"&gt;&lt;span class="badge bg-light text-dark"&gt;オンライン国語&lt;/span&gt;&lt;br /&gt;
&lt;span class="badge bg-light text-dark"&gt;中学受験&lt;/span&gt;&lt;br /&gt;
&lt;span class="badge bg-light text-dark"&gt;国語専門塾&lt;/span&gt;&lt;br /&gt;
&lt;span class="badge bg-light text-dark"&gt;記述&lt;/span&gt;&lt;br /&gt;
&lt;span class="badge bg-light text-dark"&gt;読解力&lt;/span&gt;&lt;br /&gt;
&lt;span class="badge bg-light text-dark"&gt;個別指導&lt;/span&gt;&lt;br /&gt;
&lt;span class="badge bg-light text-dark"&gt;過去問&lt;/span&gt;&lt;/div&gt;
&lt;/div&gt;
&lt;/div&gt;
&lt;/div&gt;
&lt;/div&gt;
&lt;/section&gt;
&lt;section id="toc" class="card shadow-sm border-0 mb-4"&gt;
&lt;div class="card-body p-3 p-md-4"&gt;
&lt;div class="d-flex align-items-center justify-content-between flex-wrap gap-2 mb-2"&gt;
&lt;h2 class="h5 mb-0"&gt;この記事の構成&lt;/h2&gt;
&lt;p&gt;&lt;span class="text-muted" style="font-size: .92rem;"&gt;読み時間目安：10〜15分&lt;/span&gt;&lt;/p&gt;
&lt;/div&gt;
&lt;div class="d-flex flex-wrap gap-2"&gt;&lt;a class="btn btn-sm btn-outline-primary" href="#bg"&gt;背景&lt;/a&gt;&lt;br /&gt;
&lt;a class="btn btn-sm btn-outline-primary" href="#why"&gt;オンラインが効く理由&lt;/a&gt;&lt;br /&gt;
&lt;a class="btn btn-sm btn-outline-primary" href="#steps"&gt;改善のステップ&lt;/a&gt;&lt;br /&gt;
&lt;a class="btn btn-sm btn-outline-primary" href="#home"&gt;家庭のフォロー&lt;/a&gt;&lt;br /&gt;
&lt;a class="btn btn-sm btn-outline-primary" href="#fit"&gt;相性が良いタイプ&lt;/a&gt;&lt;br /&gt;
&lt;a class="btn btn-sm btn-outline-primary" href="#sum"&gt;まとめ&lt;/a&gt;&lt;/div&gt;
&lt;/div&gt;
&lt;/section&gt;
&lt;section id="bg" class="card shadow-sm border-0 mb-4"&gt;
&lt;div class="card-header border-0 py-3" style="background: #e8eaf6;"&gt;
&lt;h2 class="h5 mb-0"&gt;この悩みが起きる背景（構造的な原因）&lt;/h2&gt;
&lt;/div&gt;
&lt;div class="card-body p-3 p-md-4"&gt;
&lt;p style="line-height: 1.95;"&gt;設問の読み違いは「注意力」や「国語が苦手」だけが原因ではありません。国語の設問には一定の考える流れがあり、&lt;br /&gt;
その流れが身についていないと&lt;strong&gt;同じ種類の読み違い&lt;/strong&gt;が繰り返されます。問題は学力よりも、&lt;strong&gt;取り組むための仕組み&lt;/strong&gt;にあります。&lt;/p&gt;
&lt;div class="alert alert-primary mb-3" style="border-left: 6px solid #1e88e5;"&gt;
&lt;div class="fw-bold mb-1"&gt;ポイント&lt;/div&gt;
&lt;div&gt;「設問を読む」は才能ではなく、&lt;strong&gt;条件語を抜き出してチェックする技術&lt;/strong&gt;です。&lt;/div&gt;
&lt;/div&gt;
&lt;h3 class="h6 mb-2"&gt;子どもがつまずく典型パターン&lt;/h3&gt;
&lt;div class="row g-2 mb-3"&gt;
&lt;div class="col-md-6"&gt;
&lt;div class="h-100 p-3 rounded border" style="background: #fafafa;"&gt;
&lt;div class="fw-bold mb-2"&gt;読み違いが起こりやすい場面&lt;/div&gt;
&lt;ul class="mb-0" style="line-height: 1.9;"&gt;
&lt;li&gt;設問を最後まで読まずに判断してしまう&lt;/li&gt;
&lt;li&gt;理由と要旨、具体例など聞かれている観点を取り違える&lt;/li&gt;
&lt;li&gt;「最も適当なもの」「適当でないもの」などの否定表現を落とす&lt;/li&gt;
&lt;li&gt;本文全体・傍線部前後など範囲指定を外してしまう&lt;/li&gt;
&lt;li&gt;「二つ」「一文」「四十字以内」などの条件を落とす&lt;/li&gt;
&lt;/ul&gt;
&lt;/div&gt;
&lt;/div&gt;
&lt;div class="col-md-6"&gt;
&lt;div class="h-100 p-3 rounded border" style="background: #fafafa;"&gt;
&lt;div class="fw-bold mb-2"&gt;手が止まっている理由&lt;/div&gt;
&lt;ol class="mb-0" style="line-height: 1.9;"&gt;
&lt;li&gt;条件語の抽出ができていない&lt;/li&gt;
&lt;li&gt;条件の優先順位を整理できない&lt;/li&gt;
&lt;li&gt;本文の根拠範囲をはっきりさせていない&lt;/li&gt;
&lt;li&gt;書いた後の条件チェックが抜けている&lt;/li&gt;
&lt;li&gt;直しが「解説を読んで納得」で終わっている&lt;/li&gt;
&lt;/ol&gt;
&lt;/div&gt;
&lt;/div&gt;
&lt;/div&gt;
&lt;h3 class="h6 mb-2"&gt;具体例：観点の取り違えでミスをするケース&lt;/h3&gt;
&lt;div class="p-3 p-md-4 rounded" style="background: #fff3e0; border: 1px solid #ffe0b2; line-height: 1.95;"&gt;
&lt;div class="fw-bold mb-2"&gt;よくあるズレ&lt;/div&gt;
&lt;div class="mb-2"&gt;設問が「筆者がそう考える&lt;strong&gt;理由&lt;/strong&gt;を説明しなさい」なのに、筆者の&lt;strong&gt;主張&lt;/strong&gt;をまとめてしまうケースがあります。&lt;br /&gt;
本文理解はできていても、問いが求める観点がズレると「問いに答えていない」答案になり得点を逃します。&lt;/div&gt;
&lt;div class="row g-2"&gt;
&lt;div class="col-md-6"&gt;
&lt;div class="p-3 rounded border bg-white h-100"&gt;
&lt;div class="fw-bold"&gt;読み違いの原因&lt;/div&gt;
&lt;ul class="mb-0 mt-2" style="line-height: 1.85;"&gt;
&lt;li&gt;設問の核となる言葉（理由など）を拾えていない&lt;/li&gt;
&lt;li&gt;観点となる言葉が要旨にすり替わってしまう&lt;/li&gt;
&lt;li&gt;書いた後の条件チェックが習慣になっていない&lt;/li&gt;
&lt;/ul&gt;
&lt;/div&gt;
&lt;/div&gt;
&lt;div class="col-md-6"&gt;
&lt;div class="p-3 rounded border bg-white h-100"&gt;
&lt;div class="fw-bold"&gt;改善の方向&lt;/div&gt;
&lt;ul class="mb-0 mt-2" style="line-height: 1.85;"&gt;
&lt;li&gt;設問を4つの視点で分解する&lt;/li&gt;
&lt;li&gt;観点となる言葉を確認してから本文へ戻る&lt;/li&gt;
&lt;li&gt;最後に条件チェックを必ず入れる癖をつける&lt;/li&gt;
&lt;/ul&gt;
&lt;/div&gt;
&lt;/div&gt;
&lt;/div&gt;
&lt;div class="mt-3"&gt;&lt;span class="badge bg-primary"&gt;結論&lt;/span&gt;&lt;br /&gt;
設問は&lt;strong&gt;何を&lt;/strong&gt;・&lt;strong&gt;どの視点で&lt;/strong&gt;・&lt;strong&gt;どの範囲で&lt;/strong&gt;・&lt;strong&gt;どの形式で&lt;/strong&gt;に分解し、ズレを防ぎます。&lt;/div&gt;
&lt;/div&gt;
&lt;/div&gt;
&lt;/section&gt;
&lt;section id="why" class="card shadow-sm border-0 mb-4"&gt;
&lt;div class="card-header border-0 py-3" style="background: #e3f2fd;"&gt;
&lt;h2 class="h5 mb-0"&gt;オンライン国語個別指導が効果を発揮する理由&lt;/h2&gt;
&lt;/div&gt;
&lt;div class="card-body p-3 p-md-4"&gt;
&lt;p style="line-height: 1.95;"&gt;設問の読み違いは、本人が「どこを落としているか」に気づきにくいため、独学で改善しづらい領域です。&lt;br /&gt;
オンライン国語の個別指導では、設問分解と照合をリアルタイムに行い、考え方のズレをその場で修正できます。&lt;/p&gt;
&lt;div class="row g-3"&gt;
&lt;div class="col-md-6"&gt;
&lt;div class="h-100 p-3 rounded border" style="background: #fafafa;"&gt;
&lt;div class="fw-bold mb-2"&gt;手元カメラで思考のズレを把握&lt;/div&gt;
&lt;ul class="mb-0" style="line-height: 1.9;"&gt;
&lt;li&gt;条件語に線を引けているか確認&lt;/li&gt;
&lt;li&gt;否定語・範囲語を落としていないかチェック&lt;/li&gt;
&lt;li&gt;途中で判断を急いでいないかを見守る&lt;/li&gt;
&lt;/ul&gt;
&lt;/div&gt;
&lt;/div&gt;
&lt;div class="col-md-6"&gt;
&lt;div class="h-100 p-3 rounded border" style="background: #fafafa;"&gt;
&lt;div class="fw-bold mb-2"&gt;本文と設問の往復を習慣化&lt;/div&gt;
&lt;ul class="mb-0" style="line-height: 1.9;"&gt;
&lt;li&gt;条件を箇条書きにして整理&lt;/li&gt;
&lt;li&gt;根拠となる範囲を先に決める&lt;/li&gt;
&lt;li&gt;照合の痕跡を画面に残して共有&lt;/li&gt;
&lt;/ul&gt;
&lt;/div&gt;
&lt;/div&gt;
&lt;div class="col-md-6"&gt;
&lt;div class="h-100 p-3 rounded border" style="background: #fafafa;"&gt;
&lt;div class="fw-bold mb-2"&gt;記述の再現性を高められる&lt;/div&gt;
&lt;ul class="mb-0" style="line-height: 1.9;"&gt;
&lt;li&gt;条件落ちを即座に指摘して修正&lt;/li&gt;
&lt;li&gt;同じ設問を再提出してもらい定着を図る&lt;/li&gt;
&lt;li&gt;要素の並び替えのルールを指導&lt;/li&gt;
&lt;/ul&gt;
&lt;/div&gt;
&lt;/div&gt;
&lt;div class="col-md-6"&gt;
&lt;div class="h-100 p-3 rounded border" style="background: #fafafa;"&gt;
&lt;div class="fw-bold mb-2"&gt;過去問を改善の材料に変える&lt;/div&gt;
&lt;ul class="mb-0" style="line-height: 1.9;"&gt;
&lt;li&gt;読み違いの種類を分類して記録&lt;/li&gt;
&lt;li&gt;ミスの傾向に合わせた対処法を伝える&lt;/li&gt;
&lt;li&gt;類題で練習し、再現できているか確認&lt;/li&gt;
&lt;/ul&gt;
&lt;/div&gt;
&lt;/div&gt;
&lt;/div&gt;
&lt;div class="mt-4 p-3 p-md-4 rounded" style="background: linear-gradient(135deg, rgba(26,35,126,.10), rgba(0,105,92,.10)); border: 1px solid rgba(0,0,0,.08);"&gt;
&lt;div class="d-flex flex-column flex-md-row align-items-start align-items-md-center justify-content-between gap-2"&gt;
&lt;div&gt;
&lt;div class="fw-bold mb-1"&gt;オンラインで整理するなら&lt;/div&gt;
&lt;div style="line-height: 1.95;"&gt;中学受験国語をオンラインで整理したい場合は、&lt;br /&gt;
&lt;a href="https://dokkai-labo.tokyo/kobetsuonline01/" target="_blank" rel="noopener"&gt;オンライン個別指導&lt;/a&gt;&lt;br /&gt;
が最も適しています。設問を解く流れを身につけ、読み違いによるミスを減らします。&lt;/div&gt;
&lt;/div&gt;
&lt;p&gt;&lt;a class="btn btn-primary fw-bold" href="https://dokkai-labo.tokyo/kobetsuonline01/" target="_blank" rel="noopener"&gt;&lt;br /&gt;
指導の流れを見る&lt;br /&gt;
&lt;/a&gt;&lt;/p&gt;
&lt;/div&gt;
&lt;/div&gt;
&lt;/div&gt;
&lt;/section&gt;
&lt;section id="steps" class="card shadow-sm border-0 mb-4"&gt;
&lt;div class="card-header border-0 py-3" style="background: #fff8e1;"&gt;
&lt;h2 class="h5 mb-0"&gt;改善のための実践ステップ&lt;/h2&gt;
&lt;/div&gt;
&lt;div class="card-body p-3 p-md-4"&gt;
&lt;p style="line-height: 1.95;"&gt;読み違い対策は「読む量」を増やすことではなく、「条件の抽出→照合→最終チェック」の流れを身につける学習です。&lt;br /&gt;
以下の3ステップで整えると、同じミスの再発が防げます。&lt;/p&gt;
&lt;div class="row g-3 mb-3"&gt;
&lt;div class="col-md-4"&gt;
&lt;div class="h-100 p-3 rounded border" style="background: #fafafa;"&gt;
&lt;div class="fw-bold mb-2"&gt;ステップ1：本文の整理&lt;/div&gt;
&lt;ul class="mb-0" style="line-height: 1.9;"&gt;
&lt;li&gt;段落の要点を一文でまとめる&lt;/li&gt;
&lt;li&gt;対比関係をセットで捉える&lt;/li&gt;
&lt;li&gt;因果関係を整理する&lt;/li&gt;
&lt;li&gt;言い換えられた表現を結びつける&lt;/li&gt;
&lt;/ul&gt;
&lt;/div&gt;
&lt;/div&gt;
&lt;div class="col-md-4"&gt;
&lt;div class="h-100 p-3 rounded border" style="background: #fafafa;"&gt;
&lt;div class="fw-bold mb-2"&gt;ステップ2：設問への取り組み&lt;/div&gt;
&lt;ul class="mb-0" style="line-height: 1.9;"&gt;
&lt;li&gt;設問を4つの視点で分解&lt;/li&gt;
&lt;li&gt;条件となる言葉を箇条書き&lt;/li&gt;
&lt;li&gt;根拠とする範囲を先に決める&lt;/li&gt;
&lt;li&gt;最後に条件を満たしているかチェック&lt;/li&gt;
&lt;/ul&gt;
&lt;/div&gt;
&lt;/div&gt;
&lt;div class="col-md-4"&gt;
&lt;div class="h-100 p-3 rounded border" style="background: #fafafa;"&gt;
&lt;div class="fw-bold mb-2"&gt;ステップ3：記述力の向上&lt;/div&gt;
&lt;ul class="mb-0" style="line-height: 1.9;"&gt;
&lt;li&gt;必要な材料を抜き出す&lt;/li&gt;
&lt;li&gt;要素を適切な順に並べ替える&lt;/li&gt;
&lt;li&gt;文章を整理して無駄を削る&lt;/li&gt;
&lt;li&gt;添削後に再度解き直す&lt;/li&gt;
&lt;/ul&gt;
&lt;/div&gt;
&lt;/div&gt;
&lt;/div&gt;
&lt;h3 class="h6 mb-2"&gt;設問分解の枠組み：何を・視点・範囲・形式&lt;/h3&gt;
&lt;div class="d-none d-md-block mb-3"&gt;
&lt;div class="table-responsive"&gt;
&lt;table class="table table-bordered table-hover align-middle mb-0"&gt;
&lt;thead style="background: #ede7f6;"&gt;
&lt;tr class="text-center"&gt;
&lt;th style="width: 22%;"&gt;分析の視点&lt;/th&gt;
&lt;th style="width: 38%;"&gt;設問で注目する言葉&lt;/th&gt;
&lt;th style="width: 40%;"&gt;具体的なチェックの仕方&lt;/th&gt;
&lt;/tr&gt;
&lt;/thead&gt;
&lt;tbody&gt;
&lt;tr&gt;
&lt;td class="fw-bold"&gt;何を&lt;/td&gt;
&lt;td&gt;理由・要旨・具体例・気持ち・内容&lt;/td&gt;
&lt;td&gt;問いが求めている作業を明確にする&lt;/td&gt;
&lt;/tr&gt;
&lt;tr&gt;
&lt;td class="fw-bold"&gt;どの視点で&lt;/td&gt;
&lt;td&gt;筆者・登場人物・読者・場面&lt;/td&gt;
&lt;td&gt;誰の考えやどの立場かをはっきりさせる&lt;/td&gt;
&lt;/tr&gt;
&lt;tr&gt;
&lt;td class="fw-bold"&gt;どの範囲で&lt;/td&gt;
&lt;td&gt;本文全体・傍線部前後・〜段落&lt;/td&gt;
&lt;td&gt;根拠を探しに行く範囲をあらかじめ決める&lt;/td&gt;
&lt;/tr&gt;
&lt;tr&gt;
&lt;td class="fw-bold"&gt;どの形式で&lt;/td&gt;
&lt;td&gt;二つ・一文・字数・抜き出し&lt;/td&gt;
&lt;td&gt;条件の見落としを防ぐためにチェック項目化する&lt;/td&gt;
&lt;/tr&gt;
&lt;/tbody&gt;
&lt;/table&gt;
&lt;/div&gt;
&lt;/div&gt;
&lt;div class="d-md-none"&gt;
&lt;div class="row g-2"&gt;
&lt;div class="col-12"&gt;
&lt;div class="p-3 rounded border" style="background: #fafafa;"&gt;
&lt;div class="fw-bold"&gt;何を&lt;/div&gt;
&lt;div class="small text-muted"&gt;理由・要旨・具体例・気持ち&lt;/div&gt;
&lt;div class="mt-2"&gt;&lt;span class="badge bg-primary"&gt;確認&lt;/span&gt; 作業の内容を明確にする&lt;/div&gt;
&lt;/div&gt;
&lt;/div&gt;
&lt;div class="col-12"&gt;
&lt;div class="p-3 rounded border" style="background: #fafafa;"&gt;
&lt;div class="fw-bold"&gt;どの視点で&lt;/div&gt;
&lt;div class="small text-muted"&gt;筆者・登場人物・読者&lt;/div&gt;
&lt;div class="mt-2"&gt;&lt;span class="badge bg-primary"&gt;確認&lt;/span&gt; 立場を見極める&lt;/div&gt;
&lt;/div&gt;
&lt;/div&gt;
&lt;div class="col-12"&gt;
&lt;div class="p-3 rounded border" style="background: #fafafa;"&gt;
&lt;div class="fw-bold"&gt;どの範囲で&lt;/div&gt;
&lt;div class="small text-muted"&gt;本文全体・傍線部前後・段落&lt;/div&gt;
&lt;div class="mt-2"&gt;&lt;span class="badge bg-primary"&gt;確認&lt;/span&gt; 探す範囲を先に決める&lt;/div&gt;
&lt;/div&gt;
&lt;/div&gt;
&lt;div class="col-12"&gt;
&lt;div class="p-3 rounded border" style="background: #fafafa;"&gt;
&lt;div class="fw-bold"&gt;どの形式で&lt;/div&gt;
&lt;div class="small text-muted"&gt;二つ・一文・字数・抜き出し&lt;/div&gt;
&lt;div class="mt-2"&gt;&lt;span class="badge bg-primary"&gt;確認&lt;/span&gt; 条件の漏れを防ぐ&lt;/div&gt;
&lt;/div&gt;
&lt;/div&gt;
&lt;/div&gt;
&lt;/div&gt;
&lt;div class="alert alert-warning mt-4 mb-0" style="border-left: 6px solid #f57c00;"&gt;
&lt;div class="fw-bold mb-1"&gt;最後に必ず行う一工夫&lt;/div&gt;
&lt;div&gt;書き終えた後に「4つの視点」でセルフチェックをするだけで、条件の見落としや観点のズレが大幅に減ります。&lt;/div&gt;
&lt;/div&gt;
&lt;/div&gt;
&lt;section id="practice" class="card shadow-sm border-0 mb-4"&gt;
&lt;div class="card-header border-0 py-3" style="background: #fce4ec;"&gt;
&lt;h2 class="h5 mb-0"&gt;【実例】設問分解のシミュレーションと練習問題&lt;/h2&gt;
&lt;/div&gt;
&lt;div class="card-body p-3 p-md-4"&gt;
&lt;p style="line-height: 1.95;"&gt;正しい解き方を身につけるために、実際の設問をどう分解するか見てみましょう。以下の設問文を、先ほどの「4つの視点（何を・視点・範囲・形式）」で整理します。&lt;/p&gt;
&lt;div class="p-3 mb-3 rounded" style="background: #fff9c4; border: 1px solid #fbc02d;"&gt;
&lt;div class="fw-bold mb-1"&gt;例題：&lt;/div&gt;
&lt;div&gt;「本文第3段落の筆者の考えと&lt;strong&gt;もっとも大きく食い違うもの&lt;/strong&gt;を、次から一つ選び、記号で答えなさい。」&lt;/div&gt;
&lt;/div&gt;
&lt;h3 class="h6 mb-2"&gt;分解のプロセス&lt;/h3&gt;
&lt;div class="table-responsive mb-3"&gt;
&lt;table class="table table-sm table-bordered align-middle"&gt;
&lt;thead class="table-light"&gt;
&lt;tr&gt;
&lt;th style="width: 25%;"&gt;分析の視点&lt;/th&gt;
&lt;th style="width: 75%;"&gt;具体的に抜き出す内容&lt;/th&gt;
&lt;/tr&gt;
&lt;/thead&gt;
&lt;tbody&gt;
&lt;tr&gt;
&lt;td class="fw-bold text-center"&gt;何を&lt;/td&gt;
&lt;td&gt;&lt;span class="text-danger fw-bold"&gt;内容の一致（ただし、否定されているもの）&lt;/span&gt;&lt;/td&gt;
&lt;/tr&gt;
&lt;tr&gt;
&lt;td class="fw-bold text-center"&gt;どの視点で&lt;/td&gt;
&lt;td&gt;筆者の考え&lt;/td&gt;
&lt;/tr&gt;
&lt;tr&gt;
&lt;td class="fw-bold text-center"&gt;どの範囲で&lt;/td&gt;
&lt;td&gt;第3段落&lt;/td&gt;
&lt;/tr&gt;
&lt;tr&gt;
&lt;td class="fw-bold text-center"&gt;どの形式で&lt;/td&gt;
&lt;td&gt;一つ、記号&lt;/td&gt;
&lt;/tr&gt;
&lt;/tbody&gt;
&lt;/table&gt;
&lt;/div&gt;
&lt;div class="alert alert-danger mb-4"&gt;&lt;strong&gt;注意したい「落とし穴」：&lt;/strong&gt;&lt;br /&gt;
この設問で最も多いミスは、&lt;strong&gt;「筆者の考えと合っているもの」&lt;/strong&gt;を選んでしまうことです。設問の「食い違う」という言葉に大きく×印をつけるなど、視覚的に「否定」を意識する習慣が必要です。&lt;/div&gt;
&lt;h3 class="h6 mb-3"&gt;読み間違いを防ぐためのチェックリスト&lt;/h3&gt;
&lt;p style="line-height: 1.95;"&gt;設問文に出てきたら、必ず丸や線で目立たせるべきキーワードです。これらを意識するだけで読み違いは驚くほど減ります。&lt;/p&gt;
&lt;div class="row g-2"&gt;
&lt;div class="col-6 col-md-3"&gt;
&lt;div class="p-2 text-center rounded border bg-light"&gt;
&lt;div class="small fw-bold"&gt;否定の表現&lt;/div&gt;
&lt;div class="text-danger"&gt;適当でない&lt;br /&gt;
食い違う&lt;/div&gt;
&lt;/div&gt;
&lt;/div&gt;
&lt;div class="col-6 col-md-3"&gt;
&lt;div class="p-2 text-center rounded border bg-light"&gt;
&lt;div class="small fw-bold"&gt;限定や全体&lt;/div&gt;
&lt;div class="text-danger"&gt;もっとも&lt;br /&gt;
すべて&lt;/div&gt;
&lt;/div&gt;
&lt;/div&gt;
&lt;div class="col-6 col-md-3"&gt;
&lt;div class="p-2 text-center rounded border bg-light"&gt;
&lt;div class="small fw-bold"&gt;形式の指定&lt;/div&gt;
&lt;div class="text-danger"&gt;一文で&lt;br /&gt;
抜き出し&lt;/div&gt;
&lt;/div&gt;
&lt;/div&gt;
&lt;div class="col-6 col-md-3"&gt;
&lt;div class="p-2 text-center rounded border bg-light"&gt;
&lt;div class="small fw-bold"&gt;個数の指定&lt;/div&gt;
&lt;div class="text-danger"&gt;二つ選べ&lt;br /&gt;
すべて選べ&lt;/div&gt;
&lt;/div&gt;
&lt;/div&gt;
&lt;/div&gt;
&lt;hr class="my-4" /&gt;
&lt;h2 class="h5 mb-3"&gt;設問の読み違いに関するよくある質問（FAQ）&lt;/h2&gt;
&lt;div class="mb-4"&gt;
&lt;p class="fw-bold mb-1"&gt;Q. 設問に線を引いてもミスが減りません。どうすればいいですか？&lt;/p&gt;
&lt;p style="line-height: 1.85;"&gt;A. 「線を引くこと」そのものが目的になっている可能性があります。線を引いた後、その条件を&lt;strong&gt;「メモ欄に箇条書きで書き出す」&lt;/strong&gt;作業を挟んでみてください。指差し確認をするような能動的な動きに変えることで、意識に残りやすくなります。&lt;/p&gt;
&lt;p class="fw-bold mb-1"&gt;Q. 時間が足りないので、設問をじっくり読む余裕がないと言われます。&lt;/p&gt;
&lt;p style="line-height: 1.85;"&gt;A. 設問を読み飛ばして5秒節約しても、読み違いで得点を逃すのは非常にもったいないことです。分解する習慣がつけば、数秒で終わるようになります。むしろ、設問を正しく捉えることで「本文のどこを探せばいいか」が明確になり、結果的に解答スピードは上がります。&lt;/p&gt;
&lt;/div&gt;
&lt;/div&gt;
&lt;/section&gt;
&lt;p&gt;&amp;nbsp;&lt;/p&gt;
&lt;/section&gt;
&lt;section id="home" class="card shadow-sm border-0 mb-4"&gt;
&lt;div class="card-header border-0 py-3" style="background: #f1f8e9;"&gt;
&lt;h2 class="h5 mb-0"&gt;家庭でできるフォローと役割分担&lt;/h2&gt;
&lt;/div&gt;
&lt;div class="card-body p-3 p-md-4"&gt;
&lt;p style="line-height: 1.95;"&gt;ご家庭では答えを教えるよりも、&lt;strong&gt;条件を分解する習慣&lt;/strong&gt;を支える役割に寄せる方が効果的です。&lt;br /&gt;
本人の再現性を大切にするため、確認のポイントを絞ります。&lt;/p&gt;
&lt;div class="row g-3"&gt;
&lt;div class="col-md-6"&gt;
&lt;div class="h-100 p-3 rounded border" style="background: #fafafa;"&gt;
&lt;div class="fw-bold mb-2"&gt;毎日の語彙・漢字&lt;/div&gt;
&lt;ul class="mb-0" style="line-height: 1.95;"&gt;
&lt;li&gt;「理由」「要旨」「具体例」など、設問で使われる言葉を整理&lt;/li&gt;
&lt;li&gt;似た言葉の違いを例文で確認する&lt;/li&gt;
&lt;li&gt;漢字は間違いを丁寧に見直して定着させる&lt;/li&gt;
&lt;/ul&gt;
&lt;/div&gt;
&lt;/div&gt;
&lt;div class="col-md-6"&gt;
&lt;div class="h-100 p-3 rounded border" style="background: #fafafa;"&gt;
&lt;div class="fw-bold mb-2"&gt;音読の活用&lt;/div&gt;
&lt;ul class="mb-0" style="line-height: 1.95;"&gt;
&lt;li&gt;対比の言葉や否定の言葉を意識して読む&lt;/li&gt;
&lt;li&gt;一つの段落の内容を一文でまとめる&lt;/li&gt;
&lt;li&gt;指示語が何を指しているか言葉にする練習&lt;/li&gt;
&lt;/ul&gt;
&lt;/div&gt;
&lt;/div&gt;
&lt;/div&gt;
&lt;div class="mt-3 p-3 p-md-4 rounded" style="background: #fff3e0; border: 1px solid #ffe0b2;"&gt;
&lt;div class="fw-bold mb-2"&gt;過去問の見直しで見るポイント&lt;/div&gt;
&lt;ul class="mb-0" style="line-height: 1.95;"&gt;
&lt;li&gt;読み違いのパターンを記録しておく&lt;/li&gt;
&lt;li&gt;同じようなミスをした設問を後日もう一度解き、定着を確認する&lt;/li&gt;
&lt;li&gt;最後に見直しチェックができているか確認する&lt;/li&gt;
&lt;/ul&gt;
&lt;/div&gt;
&lt;div class="alert alert-warning mt-3 mb-0" style="border-left: 6px solid #f57c00;"&gt;
&lt;div class="fw-bold mb-1"&gt;無理のない家庭学習のポイント&lt;/div&gt;
&lt;div&gt;保護者様が先に根拠を示してしまうと、お子さまが自分で設問を読み取ろうとしなくなります。&lt;br /&gt;
「どんな条件があったかな？」「探す範囲はどこかな？」「答えの形式は何かな？」といった問いかけに留めると効果的です。&lt;/div&gt;
&lt;/div&gt;
&lt;/div&gt;
&lt;/section&gt;
&lt;section id="fit" class="card shadow-sm border-0 mb-4"&gt;
&lt;div class="card-header border-0 py-3" style="background: #e1f5fe;"&gt;
&lt;h2 class="h5 mb-0"&gt;どんな子に相性が良いか&lt;/h2&gt;
&lt;/div&gt;
&lt;div class="card-body p-3 p-md-4"&gt;
&lt;p style="line-height: 1.95;"&gt;設問の読み違いは、1対1で思考の過程を整理しながら進めるほど早く改善します。オンライン国語の個別指導は、特に次のタイプのお子さまに効果的です。&lt;/p&gt;
&lt;div class="row g-3"&gt;
&lt;div class="col-md-6"&gt;
&lt;div class="h-100 p-3 rounded border" style="background: #fafafa;"&gt;
&lt;div class="fw-bold mb-2"&gt;相性が良いタイプ&lt;/div&gt;
&lt;ul class="mb-0" style="line-height: 1.95;"&gt;
&lt;li&gt;内容はある程度理解できているのに、点が安定しない&lt;/li&gt;
&lt;li&gt;同じような読み間違いを繰り返してしまう&lt;/li&gt;
&lt;li&gt;条件の見落としによる減点が多い&lt;/li&gt;
&lt;li&gt;記述問題で必要な要素が抜け落ちてしまう&lt;/li&gt;
&lt;li&gt;直しを解説を読んで終わらせてしまう&lt;/li&gt;
&lt;/ul&gt;
&lt;/div&gt;
&lt;/div&gt;
&lt;div class="col-md-6"&gt;
&lt;div class="h-100 p-3 rounded border" style="background: #fafafa;"&gt;
&lt;div class="fw-bold mb-2"&gt;記述の精度をさらに上げたい場合&lt;/div&gt;
&lt;div style="line-height: 1.95;"&gt;設問への取り組み方が整ってきたら、次は記述における材料の整理と文章化の精度を上げる段階です。&lt;br /&gt;
専門の記事も併せて確認すると、改善への道筋がより明確になります。&lt;/div&gt;
&lt;div class="mt-2"&gt;&lt;a class="btn btn-sm btn-outline-primary" href="https://dokkai-labo.tokyo/kijutsuryoku/" target="_blank" rel="noopener"&gt;&lt;br /&gt;
記述力の専門記事を見る&lt;br /&gt;
&lt;/a&gt;&lt;/div&gt;
&lt;/div&gt;
&lt;/div&gt;
&lt;/div&gt;
&lt;/div&gt;
&lt;/section&gt;
&lt;section id="sum" class="card shadow-sm border-0"&gt;
&lt;div class="card-body p-4 p-md-5"&gt;
&lt;h2 class="h5 mb-3"&gt;まとめ&lt;/h2&gt;
&lt;p class="mb-4" style="line-height: 1.95;"&gt;設問の読み違いが減らない原因は、読解力の不足よりも、&lt;strong&gt;条件を丁寧に読み解いて確認する仕組み&lt;/strong&gt;が整っていないことにあります。&lt;br /&gt;
オンラインで設問の分析と照合の流れを習慣にし、丁寧な見直しで再現性を高めることで、確実に得点力は向上します。&lt;/p&gt;
&lt;div class="p-3 p-md-4 rounded" style="background: linear-gradient(135deg, rgba(26,35,126,.10), rgba(0,105,92,.10)); border: 1px solid rgba(0,0,0,.08);"&gt;
&lt;div class="d-flex flex-column flex-md-row align-items-start align-items-md-center justify-content-between gap-2"&gt;
&lt;div&gt;
&lt;div class="fw-bold mb-1"&gt;読み違いの「土台」も一緒に整える&lt;/div&gt;
&lt;div style="line-height: 1.95;"&gt;設問の条件を正しく拾うには、本文側の「言い換え・対比・因果」のつかみ方が大切です。&lt;a href="https://dokkai-labo.tokyo/col_blog/col_blog-iikae-taibi-inga/"&gt;全体像はこちら&lt;/a&gt;&lt;/div&gt;
&lt;/div&gt;
&lt;/div&gt;
&lt;/div&gt;
&lt;div class="mt-3 small text-muted"&gt;※ お子さまの学年や現在の状況により、最適な補強の順序は異なります。まずは「どの条件で読み間違いが生じているか」を特定することから始めましょう。&lt;/div&gt;
&lt;/div&gt;
&lt;/section&gt;
&lt;/div&gt;
------</t>
  </si>
  <si>
    <t>https://dokkai-labo.tokyo/kobetsuonline01/</t>
  </si>
  <si>
    <t>以下のページは不自然なワードを使用しています。
これらを適切に自然な言葉に置き換えて下さい。
なお、本文の装飾や構造は絶対に変えないでください。
【対象ページURL】
https://dokkai-labo.tokyo/kobetsuonline01/
【検出された不自然ワード】
- 型
- 失点
【本文】
------
&lt;p&gt;&lt;img fetchpriority="high" decoding="async" class="alignnone size-large wp-image-21129" src="https://dokkai-labo.tokyo/wp-content/uploads/2024/11/バナー原本-1024x204.jpg" sizes="(max-width: 750px) 100vw, 750px" srcset="https://dokkai-labo.tokyo/wp-content/uploads/2024/11/バナー原本-1024x204.jpg 1024w, https://dokkai-labo.tokyo/wp-content/uploads/2024/11/バナー原本-300x60.jpg 300w, https://dokkai-labo.tokyo/wp-content/uploads/2024/11/バナー原本-768x153.jpg 768w, https://dokkai-labo.tokyo/wp-content/uploads/2024/11/バナー原本.jpg 1280w" alt="" width="750" height="149" /&gt;&lt;/p&gt;
&lt;h2 style="padding-left: 30px;"&gt;中学受験国語のオンライン個別指導（完全1対1）&lt;/h2&gt;
&lt;p&gt;中学受験の国語は、本文の根拠と答案の形（記述・抜き出し・選択）が結びつかず、「なぜその答えになるのか」を再現できない状態で失点が重なりやすい科目です。読解ラボ東京のオンライン個別指導（完全1対1）は、手元の解答プロセスを見ながら、根拠・条件・言い換えを電子黒板で可視化し、得点につながる判断を再現できる流れとして定着させます。&lt;/p&gt;
&lt;p&gt;オンライン個別指導を含む開講講座の全体像（受講形式・他講座との組み合わせ・選び方）は、&lt;strong&gt;&lt;a href="https://dokkai-labo.tokyo/live/"&gt;開講講座のご案内（全体像はこちら）&lt;/a&gt;&lt;/strong&gt;でご確認いただけます。判断軸（オンラインでも本当に伸びるのか／教室に通わずに成立するのか）は、&lt;a href="https://dokkai-labo.tokyo/col_blog/kokugo-online-only/" target="_blank" rel="noopener noreferrer"&gt;中学受験 国語オンライン｜単独で成立する条件と判断軸&lt;/a&gt;で整理しています。&lt;/p&gt;
&lt;p&gt;通塾が不要なため移動の負担を抑えつつ、今の弱点（説明文／物語文／記述／客観問題／過去問）のうち、得点が動く箇所に学習を集中させられます。指導の具体像（なぜ選ばれるか・何をどう直すか）は、&lt;a href="https://dokkai-labo.tokyo/col_blog/dokkai-online-kobetsu/" target="_blank" rel="noopener noreferrer"&gt;読解ラボ東京のオンライン個別指導が選ばれる理由&lt;/a&gt;でも紹介しています。&lt;/p&gt;
&lt;div class="rounded" style="background-color: #e6f0fa; padding: 14px; border: 1px solid #cfe3f8; margin: 18px 0;"&gt;
&lt;p style="margin: 0 0 8px;"&gt;&lt;strong&gt;受講前に確認したい項目&lt;/strong&gt;&lt;/p&gt;
&lt;ul style="margin: 0;"&gt;
&lt;li&gt;&lt;strong&gt;主な対象：&lt;/strong&gt;中学受験の国語（学年・状況により内容は個別に調整）&lt;/li&gt;
&lt;li&gt;&lt;strong&gt;扱う領域：&lt;/strong&gt;説明文／物語文／記述／客観問題／過去問（必要な講座を組み合わせ）&lt;/li&gt;
&lt;li&gt;&lt;strong&gt;進め方：&lt;/strong&gt;毎週「事前課題」＋授業内「演習課題」／解説→演習→プロセスの修正→次回課題へ&lt;/li&gt;
&lt;li&gt;&lt;strong&gt;料金：&lt;/strong&gt;トライアル 10,000円/90分（税込）／入塾金 22,000円（税込）／指導料 20,570円/110分（税込）・10,285円/55分（税込）&lt;/li&gt;
&lt;li&gt;&lt;strong&gt;機材：&lt;/strong&gt;PC＋スマートフォン、またはタブレット＋スマートフォン／プリンター（コンビニ印刷でも可）&lt;/li&gt;
&lt;/ul&gt;
&lt;/div&gt;
&lt;p&gt;オンライン国語塾の費用は月謝だけで比較すると、添削量・過去問対応・宿題計画などの「中身」の差が見えにくくなります。比較の観点は、&lt;a href="https://dokkai-labo.tokyo/col_blog/kokugo-fee/" target="_blank" rel="noopener noreferrer"&gt;オンライン国語塾の費用比較｜月謝だけで決めない5項目（添削・過去問・宿題）&lt;/a&gt;でまとめています。&lt;/p&gt;
&lt;p&gt;説明文・物語文・記述・客観問題・過去問の各講座は、得点の課題に合わせて受講内容を組み合わせられます。&lt;/p&gt;
&lt;h2&gt;各講座の詳細&lt;/h2&gt;
&lt;h3&gt;①説明文攻略&lt;/h3&gt;
&lt;p&gt;興味がない題材の説明文だとまったく出来なくなるという受験生が多く見受けられます。当塾では普遍的な解法を伝授することで、相性に左右されない、しなやかな得点力を養成しています。&lt;/p&gt;
&lt;details&gt;
&lt;summary style="background-color: #337ab7; color: white; padding: 3px;"&gt;もっと見る&lt;/summary&gt;
&lt;div style="background-color: #add8e6;"&gt;中学受験の説明文対策では、文章中から適切な答えを見つけ出すスキルが求められます。&lt;br /&gt;
特に「〇〇を説明せよ」という問題では、〇〇と同等の内容を見つけることが重要です。例えば、「優秀」という言葉を説明する際、「優れていること」と答えるのが適切です。これは「優秀」と「優れていること」が同義であり、イコールで結べるからです。&lt;br /&gt;
このように、説明を求められた際には、該当部分と同等の内容を文章中から探し出すことがポイントとなります。&lt;br /&gt;
このスキルを磨くためには、以下の手法が有効です。&lt;/p&gt;
&lt;h6&gt;1. 三段論法の活用&lt;/h6&gt;
&lt;p&gt;文章中で「Xとは〇〇である」「XはYという意味だ」といった記述があれば、X＝〇〇、X＝Yが成り立ち、結果として〇〇＝Yと導けます。&lt;br /&gt;
このように、関連する情報を組み合わせて答えを導き出す方法です。&lt;/p&gt;
&lt;h6&gt;2. ブロック分け&lt;/h6&gt;
&lt;p&gt;長い傍線部を複数の部分に分解し、それぞれの部分と同等の内容を文章中から探します。各部分の意味を明確にし、それらを組み合わせて全体の意味を把握する手法です。&lt;/p&gt;
&lt;p&gt;これらの手法を習得することで、説明文の問題に対する得点力を高めることができます。普遍的な解法を身につけ、どのような文章にも対応できる力を養うことが、中学受験の国語対策において重要です。&lt;/p&gt;
&lt;p&gt;詳細については&lt;a href="https://dokkai-labo.tokyo/blog/description/"&gt;&lt;button class="btn btn-primary rounded-pill" type="button"&gt;説明文の解き方&lt;/button&gt;&lt;/a&gt;をご覧ください。&lt;/p&gt;
&lt;p&gt;&lt;iframe title="YouTube video player" src="https://www.youtube.com/embed/wFD1idYqiys" width="560" height="316" frameborder="0" allowfullscreen="allowfullscreen"&gt;&lt;span data-mce-type="bookmark" style="display: inline-block; width: 0px; overflow: hidden; line-height: 0;" class="mce_SELRES_start"&gt;&lt;/span&gt;&lt;/iframe&gt;&lt;/p&gt;
&lt;/div&gt;
&lt;/details&gt;
&lt;h3&gt;②物語文攻略&lt;/h3&gt;
&lt;p&gt;物語文では、登場人物の心情に関する問題が多く出題されます。当塾では、心情を掴むための普遍的なプロセスを伝え、どのような文章にも対応できる、確かな得点力を養成しています。&lt;/p&gt;
&lt;details&gt;
&lt;summary style="background-color: #337ab7; color: white; cursor: pointer; padding: 3px;"&gt;もっと見る&lt;/summary&gt;
&lt;div style="background-color: #add8e6;"&gt;&lt;strong&gt;物語文の解き方&lt;/strong&gt;物語文では、登場人物の心情を問う問題がよく出題されます。登場人物の心情を理解するためには、&lt;span style="color: #ff0000;"&gt;背景&lt;/span&gt;と&lt;span style="color: #ff0000;"&gt;出来事&lt;/span&gt;を整理することが重要です。受験生は文中で起こった出来事に注意を払いがちですが、背景を見逃しがちです。&lt;/p&gt;
&lt;p&gt;背景とは、性格、家庭環境、相手に対する思いなど、登場人物に関連する情報のことを指します。これらを整理し、出来事と組み合わせて理解することで、登場人物の心情に対する解答をより正確に導くことができます。&lt;/p&gt;
&lt;p&gt;詳細については、物語文攻略の専門的な解法を紹介しているページをご覧ください。&lt;/p&gt;
&lt;p&gt;&lt;a href="https://dokkai-labo.tokyo/blog/description/"&gt;&lt;button class="btn btn-primary rounded-pill" type="button"&gt;物語文の解き方&lt;/button&gt;&lt;/a&gt;&lt;/p&gt;
&lt;p&gt;&lt;iframe title="YouTube video player" src="https://www.youtube.com/embed/3TGaoe3_1d4" width="560" height="316" frameborder="0" allowfullscreen="allowfullscreen"&gt;&lt;/iframe&gt;&lt;/p&gt;
&lt;/div&gt;
&lt;/details&gt;
&lt;h3&gt;③記述問題徹底演習&lt;/h3&gt;
&lt;p&gt;入試の記述問題は、「問題文から答えになるところを引用して完成させる」タイプのものが多く見られます。当塾では、なぜその部分を答えとして選ぶのかを明確にしながら授業を進めていきます。&lt;/p&gt;
&lt;details&gt;
&lt;summary style="background-color: #337ab7; color: white; cursor: pointer; padding: 3px;"&gt;もっと見る&lt;/summary&gt;
&lt;div style="background-color: #add8e6;"&gt;&lt;strong&gt;記述問題のポイント&lt;/strong&gt;国語の記述問題では、自分で新たな言葉や表現を作り出す必要はあまりありません。物語文においては、&lt;span style="color: #ff0000;"&gt;気持ちを表現する言葉を本文中から引用&lt;/span&gt;することが一般的です。気持ちを明示的に言葉で表現することは避け、&lt;span style="color: #ff0000;"&gt;本文から答えを引用する意識&lt;/span&gt;を持つことが重要です。&lt;/p&gt;
&lt;p&gt;これにより、作者の意図や文章の味わいを損なうことなく、正しい回答を導き出すことができます。記述問題の回答の精度を上げるために、本文中の適切な表現を見つけ出し、正確に引用するスキルを身につけることが必要です。&lt;/p&gt;
&lt;p&gt;詳細については、記述問題に特化した解法を紹介しているページをご覧ください。&lt;/p&gt;
&lt;p&gt;&lt;a href="https://dokkai-labo.tokyo/blog/description/"&gt;&lt;button class="btn btn-primary rounded-pill" type="button"&gt;記述問題を得意にする２つのこと&lt;/button&gt;&lt;/a&gt;&lt;/p&gt;
&lt;p&gt;&lt;iframe loading="lazy" title="YouTube video player" src="https://www.youtube.com/embed/fsV-BZS8np4?si=ndpAX_UUkZ4cnTkn" width="560" height="316" frameborder="0" allowfullscreen="allowfullscreen"&gt;&lt;/iframe&gt;&lt;/p&gt;
&lt;/div&gt;
&lt;/details&gt;
&lt;h3&gt;④客観問題徹底演習&lt;/h3&gt;
&lt;p&gt;客観問題とは、抜き出しや選択肢から正解を見つける問題のことを指します。基本的には記述問題と同様に、答えにあたる内容を本文から正確に見つけ出す力が必要です。当塾では、まずその基礎的な力を養い、さらに客観問題に特化したテクニックも指導していきます。選択肢問題で落とす子の典型パターンと、条件読みの精度を上げる訓練は、&lt;a href="https://dokkai-labo.tokyo/col_blog/sentakushi/" target="_blank" rel="noopener noreferrer"&gt;選択肢問題で落とす子の共通点（条件読みの精度を高めるオンライン指導）&lt;/a&gt;も参考になります。&lt;/p&gt;
&lt;details&gt;
&lt;summary style="background-color: #337ab7; color: white; cursor: pointer; padding: 3px;"&gt;もっと見る&lt;/summary&gt;
&lt;div style="background-color: #add8e6;"&gt;&lt;strong&gt;客観問題のポイント&lt;/strong&gt;客観問題では、本文からの抜き出しや選択肢の正解を選ぶ力が求められます。基礎として、&lt;span style="color: #ff0000;"&gt;答えに該当する内容を的確に探し出すスキル&lt;/span&gt;が必要です。そのうえで、選択肢から正解を選ぶための&lt;span style="color: #ff0000;"&gt;消去法のコツ&lt;/span&gt;や、客観問題に特有のテクニックを指導しています。&lt;/p&gt;
&lt;p&gt;このアプローチにより、客観問題に対する対応力が向上し、正答率が上がります。抜き出し問題や選択問題の多い試験において、確実に点を取るためのスキルが身につきます。&lt;/p&gt;
&lt;/div&gt;
&lt;/details&gt;
&lt;h3&gt;⑤過去問演習〜合格への確実な道筋&lt;/h3&gt;
&lt;p&gt;志望校の過去問は、解いただけでは不十分です。&lt;span style="color: #ff0000;"&gt;取るべきだった問題&lt;/span&gt;と、&lt;span style="color: #ff0000;"&gt;取れなくてもよい問題&lt;/span&gt;を識別し、なぜ取るべき問題を落としてしまったのかを振り返ることが重要です。当塾では、その振り返りを基に、「次につながる」解説を展開しています。&lt;/p&gt;
&lt;details&gt;
&lt;summary style="background-color: #337ab7; color: white; cursor: pointer; padding: 3px;"&gt;もっと見る&lt;/summary&gt;
&lt;div style="background-color: #add8e6;"&gt;&lt;strong&gt;過去問を解くポイント&lt;/strong&gt;国語の過去問演習では、他の教科とは異なる要点があります. 一度解いた問題の流れや答えを覚えてしまいがちなため、下記のポイントに注意する必要があります。&lt;/p&gt;
&lt;h4&gt;1. 問題形式と出題傾向の把握&lt;/h4&gt;
&lt;p&gt;過去問を解くことは、&lt;span style="color: #ff0000;"&gt;各校の出題傾向&lt;/span&gt;や&lt;span style="color: #ff0000;"&gt;問題形式&lt;/span&gt;を理解するために非常に重要です。文章の長さや難易度、設問形式は学校や試験によって異なります。過去問から各校の特徴を把握し、効果的な対策を立てる材料にします。&lt;/p&gt;
&lt;h4&gt;2. スキルの向上&lt;/h4&gt;
&lt;p&gt;過去問演習は、読解力や思考力の向上にも役立ちます。文章を理解し、設問に対する適切な答えを見つけるスキルは、練習を重ねることで磨かれます。特に記述問題では、本文中から適切な情報を抽出し、論理的に説明する力が求められます。&lt;/p&gt;
&lt;h4&gt;3. 時間配分の訓練&lt;/h4&gt;
&lt;p&gt;過去問を解くことは、試験時間内に問題を解くための時間配分の練習にもなります。国語の試験では、文章を読む時間、設問に答える時間、記述問題を作成する時間が必要です。過去問演習を通じて試験時間内に取り組む感覚を身につけ、本番に余裕を持って挑めるようにします。&lt;/p&gt;
&lt;p&gt;詳細については、過去問演習の意義を解説したページをご覧ください。&lt;/p&gt;
&lt;p&gt;&lt;a href="https://dokkai-labo.tokyo/blog/kokugo-kakomon/"&gt;&lt;button class="btn btn-primary rounded-pill" type="button"&gt;過去問を解くことの意義&lt;/button&gt;&lt;/a&gt;&lt;/p&gt;
&lt;p&gt;&lt;iframe loading="lazy" title="YouTube video player" src="https://www.youtube.com/embed/oHLinWbRsQ0" width="560" height="316" frameborder="0" allowfullscreen="allowfullscreen"&gt;&lt;/iframe&gt;&lt;/p&gt;
&lt;/div&gt;
&lt;/details&gt;
&lt;h3&gt;オンライン授業のメリットとは？&lt;/h3&gt;
&lt;p&gt;当塾のオンライン個別指導は、生徒が集中しやすい環境と柔軟な指導方法で、効率的に学習できるサポートを提供します。ご家庭での使い方（課題の出し方・親の関わり方・つまずきの拾い方）は、&lt;a href="https://dokkai-labo.tokyo/col_blog/online-kokugo-home/" target="_blank" rel="noopener noreferrer"&gt;国語のオンライン個別指導とうまく付き合う方法&lt;/a&gt;もあわせてご確認ください。&lt;/p&gt;
&lt;details&gt;
&lt;summary style="background-color: #337ab7; color: white; padding: 3px;"&gt;もっと見る&lt;/summary&gt;
&lt;div style="background-color: #add8e6;"&gt;&lt;img loading="lazy" decoding="async" class="alignnone wp-image-20706 size-full" src="https://dokkai-labo.tokyo/wp-content/uploads/2020/09/国語授業風景.jpg" sizes="auto, (max-width: 1280px) 100vw, 1280px" srcset="https://dokkai-labo.tokyo/wp-content/uploads/2020/09/国語授業風景.jpg 1280w, https://dokkai-labo.tokyo/wp-content/uploads/2020/09/国語授業風景-300x169.jpg 300w, https://dokkai-labo.tokyo/wp-content/uploads/2020/09/国語授業風景-1024x576.jpg 1024w, https://dokkai-labo.tokyo/wp-content/uploads/2020/09/国語授業風景-768x432.jpg 768w, https://dokkai-labo.tokyo/wp-content/uploads/2020/09/国語授業風景-320x180.jpg 320w" alt="オンライン授業風景" width="1280" height="720" /&gt;&lt;/p&gt;
&lt;h4&gt;① 画面と音声に情報量が集約され、集中しやすい&lt;/h4&gt;
&lt;p&gt;オンライン個別指導では、ご自宅で授業を受けられるため、家庭学習に近い慣れた環境で取り組むことができます。また、PCやタブレットからの音声と映像に集中でき、教室での授業に比べて意識を向ける対象が少ないため、より授業に集中しやすくなります。&lt;/p&gt;
&lt;h4&gt;② 手元がはっきりと確認でき、的確な指摘・改善が可能&lt;/h4&gt;
&lt;p&gt;オンライン授業では、生徒さんの手元をカメラで写しながら進行するため、リアルタイムで状況を判断し、つまずきやすいポイントを即座に把握することができます。必要に応じて類似問題を出題したり、ヒントを出すことで柔軟に対応し、思考力を養います。&lt;/p&gt;
&lt;h4&gt;③ 通塾の必要がなく、体力を温存した状態で学習が可能&lt;/h4&gt;
&lt;p&gt;オンライン授業は通塾が不要なため、体力の消耗が少なく、勉強に集中できます。親御さんの送り迎えも不要となり、家庭でも効率的な学習が可能です。&lt;/p&gt;
&lt;p&gt;当塾のオンライン個別指導では、教室での授業をほぼ100％再現し、さらにオンラインならではの利点を活かすことで、国語の成績向上をサポートしています。&lt;/p&gt;
&lt;/div&gt;
&lt;/details&gt;
&lt;h2&gt;授業の進め方&lt;/h2&gt;
&lt;p&gt;毎週【事前課題・演習課題】の二つの文章題を扱います。事前課題はあらかじめ解いてきていただく問題です。授業はこの事前課題の解説から始まります。その後、講師の目の前で演習課題を解いていただきます。演習の様子を拝見して見えてきた課題をふまえて、問題の解説を進めていきます。&lt;/p&gt;
&lt;p&gt;家庭学習の回し方が不安な場合は、塾教材の「復習→解き直し→提出」のサイクル構成から確立するのが近道です。予習シリーズ国語の回し方は、&lt;a href="https://dokkai-labo.tokyo/blog/yoshu-series-kokugo-review-cycle/" target="_blank" rel="noopener noreferrer"&gt;予習シリーズ国語の回し方｜小4〜小6&lt;/a&gt;で具体例をまとめています。&lt;/p&gt;
&lt;h5&gt;講座を組み合わせた受講も可能！&lt;/h5&gt;
&lt;div class="rounded" style="background-color: whitesmoke; padding: 10px;"&gt;【プラン例A】&lt;br /&gt;
物語文は得意だが、とにかく説明文が苦手&lt;br /&gt;
→①③④を組み合わせた「&lt;span style="color: #0000ff;"&gt;説明文・記述＋客観問題徹底演習講座&lt;/span&gt;」【プラン例B】&lt;br /&gt;
物語文・説明文ともに、記述ができない&lt;br /&gt;
→①②③を組み合わせた「&lt;span style="color: #0000ff;"&gt;説明文・物語文記述徹底演習講座&lt;/span&gt;」【プラン例C】&lt;br /&gt;
入試直前期、過去問にも取り組みたいが、物語文が苦手でその対策もしたい&lt;br /&gt;
→②⑤を組み合わせた「&lt;span style="color: #0000ff;"&gt;物語文攻略＋過去問徹底演習講座&lt;/span&gt;」&lt;br /&gt;
※この場合、事前課題…志望校の過去問・演習課題…良質の説明文といった形になります。その他、１人１人の生徒さんのために無限の個別指導バリエーションをご用意できます。まずはお気軽にご相談ください。最良のプランをご提案いたします。&lt;/div&gt;
&lt;h2&gt;受講までの流れ&lt;/h2&gt;
&lt;p&gt;当塾のオンライン個別指導の受講プロセスは、事前ヒアリングから始まり、トライアル指導を経て、正式なご契約と指導開始へと進みます。安心してご利用いただけるよう、段階ごとに丁寧にサポートいたします。&lt;/p&gt;
&lt;table style="width: 100%; border-collapse: collapse;"&gt;
&lt;tbody&gt;
&lt;tr style="background-color: #337ab7; color: white;"&gt;
&lt;th style="padding: 15px; text-align: left;" width="40%"&gt;ステップ&lt;/th&gt;
&lt;th style="padding: 15px; text-align: left;" width="60%"&gt;内容&lt;/th&gt;
&lt;/tr&gt;
&lt;tr style="background-color: white;"&gt;
&lt;td style="padding: 15px; border: 1px solid #ddd;"&gt;&lt;strong&gt;1. 事前ヒアリング&lt;/strong&gt;&lt;/td&gt;
&lt;td style="padding: 15px; border: 1px solid #ddd;"&gt;保護者様からの情報を基に、大まかな指導計画を提示します。&lt;/td&gt;
&lt;/tr&gt;
&lt;tr style="background-color: #e6f0fa;"&gt;
&lt;td style="padding: 15px; border: 1px solid #ddd;"&gt;&lt;strong&gt;2. トライアル指導&lt;/strong&gt;&lt;/td&gt;
&lt;td style="padding: 15px; border: 1px solid #ddd;"&gt;事前ヒアリングの情報をもとに指導を行い、指導計画を磨き直し、再度提示します。&lt;/td&gt;
&lt;/tr&gt;
&lt;tr style="background-color: white;"&gt;
&lt;td style="padding: 15px; border: 1px solid #ddd;"&gt;&lt;strong&gt;3. ご契約&lt;/strong&gt;&lt;/td&gt;
&lt;td style="padding: 15px; border: 1px solid #ddd;"&gt;指導計画にご納得いただいたら、入塾手続きを進めます。&lt;/td&gt;
&lt;/tr&gt;
&lt;tr style="background-color: #e6f0fa;"&gt;
&lt;td style="padding: 15px; border: 1px solid #ddd;"&gt;&lt;strong&gt;4. 指導開始&lt;/strong&gt;&lt;/td&gt;
&lt;td style="padding: 15px; border: 1px solid #ddd;"&gt;ご契約時に決定した曜日/時間で指導を開始します。&lt;/td&gt;
&lt;/tr&gt;
&lt;/tbody&gt;
&lt;/table&gt;
&lt;h2&gt;必要な機材&lt;/h2&gt;
&lt;p&gt;オンライン指導のため、以下の機材をご準備ください。&lt;/p&gt;
&lt;ul&gt;
&lt;li&gt;ＰＣ+スマートフォン、もしくは、タブレット+スマートフォン&lt;/li&gt;
&lt;li&gt;プリンター（お近くのコンビニ等での印刷も可能です）&lt;/li&gt;
&lt;/ul&gt;
&lt;p&gt;オンライン指導の考え方（オンライン国語専門塾でどこまで伸びるか／向き不向きの見極め）は、&lt;a href="https://dokkai-labo.tokyo/col_blog/online-kokugo/" target="_blank" rel="noopener noreferrer"&gt;オンライン国語専門塾とは？ーーー中学受験の国語はオンラインでどこまで伸びるか&lt;/a&gt;で補足しています。&lt;/p&gt;
&lt;h2&gt;指導料&lt;/h2&gt;
&lt;table style="width: 100%; border-collapse: collapse;"&gt;
&lt;tbody&gt;
&lt;tr style="background-color: #337ab7; color: white;"&gt;
&lt;th style="padding: 15px; text-align: left;" width="20%"&gt;項目&lt;/th&gt;
&lt;th style="padding: 15px; text-align: left;" width="30%"&gt;料金&lt;/th&gt;
&lt;th style="padding: 15px; text-align: left;" width="50%"&gt;詳細&lt;/th&gt;
&lt;/tr&gt;
&lt;tr style="background-color: white;"&gt;
&lt;td style="padding: 15px; border: 1px solid #ddd;"&gt;&lt;strong&gt;トライアル&lt;br /&gt;
指導料&lt;/strong&gt;&lt;/td&gt;
&lt;td style="padding: 15px; border: 1px solid #ddd;"&gt;10,000円/90分&lt;br /&gt;
(税込)&lt;/td&gt;
&lt;td style="padding: 15px; border: 1px solid #ddd;"&gt;他塾様でいう「&lt;span style="color: #337ab7;"&gt;体験講座&lt;/span&gt;」の位置づけですので、通常より安価に設定させていただいております。&lt;/td&gt;
&lt;/tr&gt;
&lt;tr style="background-color: #e6f0fa;"&gt;
&lt;td style="padding: 15px; border: 1px solid #ddd;"&gt;&lt;strong&gt;入塾金&lt;/strong&gt;&lt;/td&gt;
&lt;td style="padding: 15px; border: 1px solid #ddd;"&gt;22,000円&lt;br /&gt;
(税込)&lt;/td&gt;
&lt;td style="padding: 15px; border: 1px solid #ddd;"&gt;入塾手続の際に頂戴致します。また、その時点・もしくは過去在籍されていた生徒さんの兄弟姉妹の場合には、&lt;span style="color: #337ab7;"&gt;全額免除&lt;/span&gt;させて頂きます。&lt;/td&gt;
&lt;/tr&gt;
&lt;tr style="background-color: white;"&gt;
&lt;td style="padding: 15px; border: 1px solid #ddd;"&gt;&lt;strong&gt;指導料&lt;/strong&gt;&lt;/td&gt;
&lt;td style="padding: 15px; border: 1px solid #ddd;"&gt;20,570円/110分&lt;br /&gt;
10,285円/55分&lt;br /&gt;
(ともに税込)&lt;/td&gt;
&lt;td style="padding: 15px; border: 1px solid #ddd;"&gt;前払い制です。指導予定回数分を前月20日に集計し請求書を発行しますので、&lt;span style="color: #337ab7;"&gt;前月末まで&lt;/span&gt;にお支払いください。&lt;/td&gt;
&lt;/tr&gt;
&lt;/tbody&gt;
&lt;/table&gt;
&lt;h2 style="text-align: center; color: #337ab7; margin-bottom: 20px;"&gt;さらに詳しく知りたい方へ&lt;/h2&gt;
&lt;p&gt;当塾のオンライン個別指導や他の講座に関する詳細は、以下のリンクからご確認いただけます。&lt;/p&gt;
&lt;div style="display: flex; flex-wrap: wrap; justify-content: center; gap: 20px; max-width: 1000px; margin: 0 auto;"&gt;
&lt;div style="background-color: #e6f0fa; width: 300px; padding: 20px; border-radius: 8px; box-shadow: 0px 4px 8px rgba(0, 0, 0, 0.1); text-align: center;"&gt;
&lt;h3 style="color: #337ab7;"&gt;授業を受けてみる&lt;/h3&gt;
&lt;p&gt;実際の授業を体験したい方は、こちらからお申込みください。&lt;br /&gt;
&lt;a style="background-color: #337ab7; color: white; padding: 10px 20px; border-radius: 5px; text-decoration: none; display: inline-block; margin-top: 10px;" href="#contact-form"&gt;お申込みフォームへ&lt;/a&gt;&lt;/p&gt;
&lt;/div&gt;
&lt;div style="background-color: #e6f0fa; width: 300px; padding: 20px; border-radius: 8px; box-shadow: 0px 4px 8px rgba(0, 0, 0, 0.1); text-align: center;"&gt;
&lt;h3 style="color: #337ab7;"&gt;さらに詳しい説明を&lt;/h3&gt;
&lt;p&gt;当塾について詳しく知りたい方は、WEB説明会ページをご覧ください。&lt;br /&gt;
&lt;a style="background-color: #337ab7; color: white; padding: 10px 20px; border-radius: 5px; text-decoration: none; display: inline-block; margin-top: 10px;" href="https://dokkai-labo.tokyo/webinfomation/" target="_blank" rel="noopener"&gt;WEB説明会ページへ&lt;/a&gt;&lt;/p&gt;
&lt;/div&gt;
&lt;div style="background-color: #e6f0fa; width: 300px; padding: 20px; border-radius: 8px; box-shadow: 0px 4px 8px rgba(0, 0, 0, 0.1); text-align: center;"&gt;
&lt;h3 style="color: #337ab7;"&gt;教室で受けたい&lt;/h3&gt;
&lt;p&gt;教室での個別指導についてはこちらからご確認いただけます。&lt;br /&gt;
&lt;a style="background-color: #337ab7; color: white; padding: 10px 20px; border-radius: 5px; text-decoration: none; display: inline-block; margin-top: 10px;" href="https://dokkai-labo.tokyo/lesson/1-1elem/" target="_blank" rel="noopener"&gt;教室型授業のご案内&lt;/a&gt;&lt;/p&gt;
&lt;/div&gt;
&lt;p&gt;&lt;!-- SNSブロックは出力不要のルールにより除外 --&gt;&lt;/p&gt;
&lt;/div&gt;
&lt;h2 id="contact-form"&gt;個別指導オンライントライアルお申込みフォーム&lt;/h2&gt;
&lt;div class="wpcf7 no-js" id="wpcf7-f20490-p20503-o1" lang="ja" dir="ltr" data-wpcf7-id="20490"&gt;
&lt;div class="screen-reader-response"&gt;&lt;p role="status" aria-live="polite" aria-atomic="true"&gt;&lt;/p&gt; &lt;ul&gt;&lt;/ul&gt;&lt;/div&gt;
&lt;form action="/kobetsuonline01/#wpcf7-f20490-p20503-o1" method="post" class="wpcf7-form init" aria-label="コンタクトフォーム" novalidate="novalidate" data-status="init"&gt;
&lt;fieldset class="hidden-fields-container"&gt;&lt;input type="hidden" name="_wpcf7" value="20490" /&gt;&lt;input type="hidden" name="_wpcf7_version" value="6.1.5" /&gt;&lt;input type="hidden" name="_wpcf7_locale" value="ja" /&gt;&lt;input type="hidden" name="_wpcf7_unit_tag" value="wpcf7-f20490-p20503-o1" /&gt;&lt;input type="hidden" name="_wpcf7_container_post" value="20503" /&gt;&lt;input type="hidden" name="_wpcf7_posted_data_hash" value="" /&gt;&lt;input type="hidden" name="_wpcf7_recaptcha_response" value="" /&gt;
&lt;/fieldset&gt;
&lt;p&gt;保護者様のお名前(必須)：&lt;span class="wpcf7-form-control-wrap" data-name="your-name"&gt;&lt;input size="40" maxlength="400" class="wpcf7-form-control wpcf7-text wpcf7-validates-as-required" aria-required="true" aria-invalid="false" value="" type="text" name="your-name" /&gt;&lt;/span&gt;
&lt;/p&gt;
&lt;p&gt;PC用メールアドレス(必須)：&lt;span class="wpcf7-form-control-wrap" data-name="your-email"&gt;&lt;input size="40" maxlength="400" class="wpcf7-form-control wpcf7-email wpcf7-validates-as-required wpcf7-text wpcf7-validates-as-email" aria-required="true" aria-invalid="false" value="" type="email" name="your-email" /&gt;&lt;/span&gt;
&lt;/p&gt;
&lt;p&gt;電話番号(必須)：&lt;span class="wpcf7-form-control-wrap" data-name="mobtel"&gt;&lt;input size="40" maxlength="400" class="wpcf7-form-control wpcf7-tel wpcf7-validates-as-required wpcf7-text wpcf7-validates-as-tel" aria-required="true" aria-invalid="false" value="" type="tel" name="mobtel" /&gt;&lt;/span&gt;
&lt;/p&gt;
&lt;p&gt;お子様のお名前：&lt;span class="wpcf7-form-control-wrap" data-name="chilid-name"&gt;&lt;input size="40" maxlength="400" class="wpcf7-form-control wpcf7-text" aria-invalid="false" value="" type="text" name="chilid-name" /&gt;&lt;/span&gt;
&lt;/p&gt;
&lt;p&gt;お子様の性別：&lt;span class="wpcf7-form-control-wrap" data-name="seibetu"&gt;&lt;select class="wpcf7-form-control wpcf7-select" aria-invalid="false" name="seibetu"&gt;&lt;option value=""&gt;&amp;#8212;以下から選択してください&amp;#8212;&lt;/option&gt;&lt;option value="男の子(男性)"&gt;男の子(男性)&lt;/option&gt;&lt;option value="女の子(女性)"&gt;女の子(女性)&lt;/option&gt;&lt;/select&gt;&lt;/span&gt;
&lt;/p&gt;
&lt;p&gt;お子様の学年：&lt;span class="wpcf7-form-control-wrap" data-name="gakunen"&gt;&lt;select class="wpcf7-form-control wpcf7-select" aria-invalid="false" name="gakunen"&gt;&lt;option value=""&gt;&amp;#8212;以下から選択してください&amp;#8212;&lt;/option&gt;&lt;option value="小１"&gt;小１&lt;/option&gt;&lt;option value="小２"&gt;小２&lt;/option&gt;&lt;option value="小３"&gt;小３&lt;/option&gt;&lt;option value="小４"&gt;小４&lt;/option&gt;&lt;option value="小５"&gt;小５&lt;/option&gt;&lt;option value="小６"&gt;小６&lt;/option&gt;&lt;option value="高１"&gt;高１&lt;/option&gt;&lt;option value="高２"&gt;高２&lt;/option&gt;&lt;option value="高３"&gt;高３&lt;/option&gt;&lt;option value="その他"&gt;その他&lt;/option&gt;&lt;/select&gt;&lt;/span&gt;
&lt;/p&gt;
&lt;p&gt;ご希望の曜日/時間：&lt;br /&gt;
&lt;span class="wpcf7-form-control-wrap" data-name="checkbox-nittei"&gt;&lt;span class="wpcf7-form-control wpcf7-checkbox"&gt;&lt;span class="wpcf7-list-item first"&gt;&lt;span class="wpcf7-list-item-label"&gt;月&lt;/span&gt;&lt;input type="checkbox" name="checkbox-nittei[]" value="月" /&gt;&lt;/span&gt;&lt;span class="wpcf7-list-item"&gt;&lt;span class="wpcf7-list-item-label"&gt;火&lt;/span&gt;&lt;input type="checkbox" name="checkbox-nittei[]" value="火" /&gt;&lt;/span&gt;&lt;span class="wpcf7-list-item"&gt;&lt;span class="wpcf7-list-item-label"&gt;水&lt;/span&gt;&lt;input type="checkbox" name="checkbox-nittei[]" value="水" /&gt;&lt;/span&gt;&lt;span class="wpcf7-list-item"&gt;&lt;span class="wpcf7-list-item-label"&gt;木&lt;/span&gt;&lt;input type="checkbox" name="checkbox-nittei[]" value="木" /&gt;&lt;/span&gt;&lt;span class="wpcf7-list-item"&gt;&lt;span class="wpcf7-list-item-label"&gt;金&lt;/span&gt;&lt;input type="checkbox" name="checkbox-nittei[]" value="金" /&gt;&lt;/span&gt;&lt;span class="wpcf7-list-item"&gt;&lt;span class="wpcf7-list-item-label"&gt;土(午前)&lt;/span&gt;&lt;input type="checkbox" name="checkbox-nittei[]" value="土(午前)" /&gt;&lt;/span&gt;&lt;span class="wpcf7-list-item"&gt;&lt;span class="wpcf7-list-item-label"&gt;土(午後)&lt;/span&gt;&lt;input type="checkbox" name="checkbox-nittei[]" value="土(午後)" /&gt;&lt;/span&gt;&lt;span class="wpcf7-list-item"&gt;&lt;span class="wpcf7-list-item-label"&gt;日(午前)&lt;/span&gt;&lt;input type="checkbox" name="checkbox-nittei[]" value="日(午前)" /&gt;&lt;/span&gt;&lt;span class="wpcf7-list-item last"&gt;&lt;span class="wpcf7-list-item-label"&gt;日(午後)&lt;/span&gt;&lt;input type="checkbox" name="checkbox-nittei[]" value="日(午後)" /&gt;&lt;/span&gt;&lt;/span&gt;&lt;/span&gt;
&lt;/p&gt;
&lt;p&gt;備考：&lt;span class="wpcf7-form-control-wrap" data-name="your-message"&gt;&lt;textarea cols="40" rows="10" maxlength="2000" class="wpcf7-form-control wpcf7-textarea" aria-invalid="false" name="your-message"&gt;&lt;/textarea&gt;&lt;/span&gt;
&lt;/p&gt;
&lt;p&gt;&lt;input class="wpcf7-form-control wpcf7-submit has-spinner" type="submit" value="送信" /&gt;
&lt;/p&gt;&lt;p style="display: none !important;" class="akismet-fields-container" data-prefix="_wpcf7_ak_"&gt;&lt;label&gt;&amp;#916;&lt;textarea name="_wpcf7_ak_hp_textarea" cols="45" rows="8" maxlength="100"&gt;&lt;/textarea&gt;&lt;/label&gt;&lt;input type="hidden" id="ak_js_1" name="_wpcf7_ak_js" value="17"/&gt;&lt;script&gt;document.getElementById( "ak_js_1" ).setAttribute( "value", ( new Date() ).getTime() );&lt;/script&gt;&lt;/p&gt;&lt;div class="wpcf7-response-output" aria-hidden="true"&gt;&lt;/div&gt;
&lt;/form&gt;
&lt;/div&gt;
&lt;section class="veu_cta" id="veu_cta-20532"&gt;&lt;h1 class="cta_title"&gt;講座案内：小５得点力養成≪出張≫講座【中学受験】&lt;/h1&gt;&lt;div class="cta_body"&gt;&lt;div class="cta_body_image cta_body_image_right"&gt;&lt;a href="https://dokkai-labo.tokyo/tokuten_fifth/" target="_blank"&gt;&lt;/a&gt;&lt;/div&gt;&lt;div class="cta_body_txt image_exist"&gt;国語学習に関するお悩み・課題をお持ちの生徒さんに向けて、
&lt;br /&gt;【関東一円の各会場】で実施される【１ヶ月完成】の講座です。&lt;/div&gt;&lt;div class="cta_body_link"&gt;&lt;a href="https://dokkai-labo.tokyo/tokuten_fifth/" class="btn btn-primary btn-block btn-lg" target="_blank"&gt;小５得点力養成≪出張≫講座【中学受験】&lt;/a&gt;&lt;/div&gt;&lt;/div&gt;&lt;!-- [ /.vkExUnit_cta_body ] --&gt;&lt;/section&gt;			
------</t>
  </si>
  <si>
    <t>https://dokkai-labo.tokyo/lesson/1-1elem/</t>
  </si>
  <si>
    <t>以下のページは不自然なワードを使用しています。
これらを適切に自然な言葉に置き換えて下さい。
なお、本文の装飾や構造は絶対に変えないでください。
【対象ページURL】
https://dokkai-labo.tokyo/lesson/1-1elem/
【検出された不自然ワード】
- 手順
- 整え
【本文】
------
&lt;div class="card border-primary mb-3"&gt;
&lt;div class="card-header bg-light text-primary"&gt;目次&lt;/div&gt;
&lt;div class="card-body"&gt;
&lt;ol&gt;
&lt;li&gt;開講講座
&lt;ul&gt;
&lt;li&gt;&lt;a href="#説明文攻略"&gt;説明文攻略&lt;/a&gt;&lt;/li&gt;
&lt;li&gt;&lt;a href="#物語文攻略"&gt;物語文攻略&lt;/a&gt;&lt;/li&gt;
&lt;li&gt;&lt;a href="#記述問題徹底演習"&gt;記述問題徹底演習&lt;/a&gt;&lt;/li&gt;
&lt;li&gt;&lt;a href="#客観問題徹底演習"&gt;客観問題徹底演習&lt;/a&gt;&lt;/li&gt;
&lt;li&gt;&lt;a href="#過去問演習"&gt;過去問演習&lt;/a&gt;&lt;/li&gt;
&lt;/ul&gt;
&lt;/li&gt;
&lt;li&gt;受講するには？
&lt;ul&gt;
&lt;li&gt;&lt;a href="#受講までの流れ"&gt;受講までの流れ&lt;/a&gt;&lt;/li&gt;
&lt;li&gt;&lt;a href="#指導料"&gt;指導料&lt;/a&gt;&lt;/li&gt;
&lt;/ul&gt;
&lt;/li&gt;
&lt;/ol&gt;
&lt;/div&gt;
&lt;/div&gt;
&lt;h2 style="padding-left: 30px;"&gt;完全１対１の個別指導&lt;/h2&gt;
&lt;p&gt;&lt;!-- ===== 冒頭2文（差し替え：意図が伝わる長さに） ===== --&gt;&lt;/p&gt;
&lt;p&gt;国語は「読む量を増やす」「解説を聞く」だけでは、点の動きが遅い科目です。点が伸びない原因は、説明文・物語文・記述・選択肢・過去問のどこかで、本文の使い方や手順がズレていることがほとんどです。&lt;/p&gt;
&lt;p&gt;読解ラボ東京の完全１対１個別指導では、解く途中の動きを見ながら「どこで落としているか」を切り分け、最優先の講座と直し方をその場で決めます。授業内で身につけた手順を、家庭学習でも再現できる形にして、得点につなげます。&lt;/p&gt;
&lt;p&gt;当塾では、国語の個別指導を行っています。個別指導のメリットは以下の通りです。まず、&lt;span style="color: #ff0000;"&gt;生徒一人ひとり&lt;/span&gt;の&lt;span style="color: #0000ff;"&gt;学習スタイル&lt;/span&gt;や&lt;span style="color: #0000ff;"&gt;理解度&lt;/span&gt;に合わせたカリキュラムが組まれます。&lt;/p&gt;
&lt;p&gt;中学受験・大学受験を含む個別指導（オンライン／教室）の開講講座の全体像は、&lt;a href="https://dokkai-labo.tokyo/live/"&gt;全体像はこちら&lt;/a&gt;でご確認いただけます。&lt;/p&gt;
&lt;p&gt;また、生徒の苦手な分野や課題に焦点を当てることができます。個別指導では生徒と教師のコミュニケーションも密になります。さらに、&lt;strong&gt;生徒の学習意欲&lt;/strong&gt;を引き出し、成果も早く実感できます。&lt;/p&gt;
&lt;p&gt;当塾ではこれらのメリットを最大限に活かし、国語の学習をサポートしています。&lt;br /&gt;
&lt;!-- ===================== 追記：講座の選び方（診断）＋授業イメージ＋FAQ ===================== --&gt;&lt;/p&gt;
&lt;div class="rounded" style="background-color: #f7fbff; border: 1px solid #cfe2ff; padding: 14px; margin: 18px 0;"&gt;
&lt;h3 style="margin: 0 0 10px;"&gt;講座の選び方：まず「どこで落としているか」を3分で切り分け&lt;/h3&gt;
&lt;p style="margin: 0 0 10px;"&gt;国語は「何となく苦手」のままだと、講座を選んでも効果が出にくくなります。まずは下のチェックで、&lt;br /&gt;
&lt;strong&gt;最優先で整える分野&lt;/strong&gt;を1つ決めてください（複数当てはまる場合でも、最初は1つから始めるのが早いです）。&lt;/p&gt;
&lt;div class="table-responsive"&gt;
&lt;table class="table table-bordered align-middle" style="margin: 0; background: #fff;"&gt;
&lt;thead class="bg-light"&gt;
&lt;tr class="text-center"&gt;
&lt;th style="width: 26%;"&gt;困りごと（よくある症状）&lt;/th&gt;
&lt;th style="width: 22%;"&gt;優先講座&lt;/th&gt;
&lt;th&gt;最初の改善ポイント（授業でやること）&lt;/th&gt;
&lt;/tr&gt;
&lt;/thead&gt;
&lt;tbody&gt;
&lt;tr&gt;
&lt;td&gt;説明文だと急に点が落ちる／要点が取れない&lt;/td&gt;
&lt;td class="text-center"&gt;&lt;a href="#説明文攻略"&gt;&lt;strong&gt;①説明文攻略&lt;/strong&gt;&lt;/a&gt;&lt;/td&gt;
&lt;td&gt;段落の役割と要点を決め、「説明せよ＝イコールで言い換える」を定番にする&lt;/td&gt;
&lt;/tr&gt;
&lt;tr&gt;
&lt;td&gt;物語文の心情がいつもズレる／根拠が曖昧&lt;/td&gt;
&lt;td class="text-center"&gt;&lt;a href="#物語文攻略"&gt;&lt;strong&gt;②物語文攻略&lt;/strong&gt;&lt;/a&gt;&lt;/td&gt;
&lt;td&gt;背景（性格・関係・事情）→出来事→反応の順で整理し、根拠の置き方を決める&lt;/td&gt;
&lt;/tr&gt;
&lt;tr&gt;
&lt;td&gt;記述が白紙／要素不足・条件漏れが多い&lt;/td&gt;
&lt;td class="text-center"&gt;&lt;a href="#記述問題徹底演習"&gt;&lt;strong&gt;③記述徹底&lt;/strong&gt;&lt;/a&gt;&lt;/td&gt;
&lt;td&gt;材料回収→並び替え→文章化の順を守り、本文引用の使い方を安定させる&lt;/td&gt;
&lt;/tr&gt;
&lt;tr&gt;
&lt;td&gt;選択肢が2つ残る／抜き出しで範囲がズレる&lt;/td&gt;
&lt;td class="text-center"&gt;&lt;a href="#客観問題徹底演習"&gt;&lt;strong&gt;④客観徹底&lt;/strong&gt;&lt;/a&gt;&lt;/td&gt;
&lt;td&gt;本文照合で消去できる状態にし、選択は「残す理由」ではなく「消す理由」を作る&lt;/td&gt;
&lt;/tr&gt;
&lt;tr&gt;
&lt;td&gt;過去問に入ると急に解けない／直しが答え合わせで終わる&lt;/td&gt;
&lt;td class="text-center"&gt;&lt;a href="#過去問演習"&gt;&lt;strong&gt;⑤過去問演習&lt;/strong&gt;&lt;/a&gt;&lt;/td&gt;
&lt;td&gt;取るべき問題の選別→得点が伸びない原因の分類→次回の修正ルール化までをセットで行う&lt;/td&gt;
&lt;/tr&gt;
&lt;/tbody&gt;
&lt;/table&gt;
&lt;/div&gt;
&lt;p style="margin: 10px 0 0;"&gt;迷う場合は、まず&lt;strong&gt;③記述&lt;/strong&gt;または&lt;strong&gt;④客観&lt;/strong&gt;から始めると、得点が動きやすいケースが多いです（状況により提案します）。&lt;/p&gt;
&lt;/div&gt;
&lt;div class="rounded" style="background-color: whitesmoke; padding: 12px; margin: 18px 0;"&gt;
&lt;h3 style="margin: 0 0 10px;"&gt;110分の授業で何をするか（成果が出る進め方）&lt;/h3&gt;
&lt;p style="margin: 0 0 10px;"&gt;「解説を聞いて終わり」ではなく、&lt;strong&gt;解く途中の動き&lt;/strong&gt;を見て原因を特定し、次回に再現できる進め方を決めます。&lt;/p&gt;
&lt;ol style="margin: 0; padding-left: 1.2em;"&gt;
&lt;li&gt;&lt;strong&gt;事前課題の解説&lt;/strong&gt;：なぜその根拠になるか／条件の拾い方／記述の材料の取り方を整理&lt;/li&gt;
&lt;li&gt;&lt;strong&gt;演習課題を目の前で解く&lt;/strong&gt;：線の引き方、戻り読み、選択肢の消し方、記述の工程など「途中」を確認&lt;/li&gt;
&lt;li&gt;&lt;strong&gt;つまずき原因を分類&lt;/strong&gt;：本文処理／設問条件／選択肢吟味／記述工程のどこで止まるかを特定&lt;/li&gt;
&lt;li&gt;&lt;strong&gt;次回の修正ルールを1〜2個に絞る&lt;/strong&gt;：家庭での復習が回る形にして定着させる&lt;/li&gt;
&lt;/ol&gt;
&lt;/div&gt;
&lt;div class="card border-secondary mb-3"&gt;
&lt;div class="card-header bg-light"&gt;&lt;strong&gt;よくある質問（申込み前の不安を解消）&lt;/strong&gt;&lt;/div&gt;
&lt;div class="card-body"&gt;
&lt;p&gt;&lt;strong&gt;Q. どの講座を選べばいいか分かりません。&lt;/strong&gt;&lt;br /&gt;
A. 上の「講座の選び方チェック」で&lt;strong&gt;最優先を1つ&lt;/strong&gt;決めると整理できます。実際には体験（トライアル）で解く途中の動きを見て、いちばん効きやすい組み合わせを提案します。&lt;/p&gt;
&lt;p&gt;&lt;strong&gt;Q. 過去問演習は、何年分も解けば伸びますか。&lt;/strong&gt;&lt;br /&gt;
A. 国語は「回数」だけ増やすと、文章や答えを覚えてしまいがちです。読解ラボ東京では、&lt;strong&gt;取るべき問題の選別&lt;/strong&gt;と&lt;strong&gt;得点が伸びない理由の分類&lt;/strong&gt;を行い、「次につながる直し」に変えます。&lt;/p&gt;
&lt;p&gt;&lt;strong&gt;Q. 記述が苦手で、何を書けばいいか分かりません。&amp;lt;/st&lt;/strong&gt;&lt;/p&gt;
&lt;h3&gt;開講講座&lt;/h3&gt;
&lt;h5 id="説明文攻略"&gt;①説明文攻略&lt;/h5&gt;
&lt;div class="rounded" style="background-color: whitesmoke; padding: 10px;"&gt;
&lt;p&gt;興味がない題材の説明文だとまったく出来なくなるという受験生が多く見受けられます。当塾では普遍的な解法を伝授することで、相性に左右されない、しなやかな得点力を養成しています。&lt;/p&gt;
&lt;p&gt;&lt;strong&gt;説明文のポイント&lt;/strong&gt;&lt;/p&gt;
&lt;p&gt;中学受験において説明文の解法は、文中から答えを見つけるスキルが求められます。例えば、「〇〇を説明せよ」という問題があった場合、説明とは、その内容をイコールで表すことを指します。&lt;/p&gt;
&lt;p&gt;例えば、「優秀」という言葉を説明せよと問われた際に、「優れているということ」と答えると正解ですが、これらは同じ意味なのでイコールで結べます。従って、〇〇を説明せよという問いに対して、その〇〇とイコールの内容を見つけることが大切です。&lt;/p&gt;
&lt;p&gt;詳細については&lt;a href="https://dokkai-labo.tokyo/blog/description/"&gt;&lt;button class="btn btn-primary rounded-pill" type="button"&gt;説明文の解き方&lt;/button&gt;&lt;/a&gt;をご覧ください。&lt;/p&gt;
&lt;p&gt;&lt;iframe title="YouTube video player" src="https://www.youtube.com/embed/wFD1idYqiys" width="280" height="158" frameborder="0" allowfullscreen="allowfullscreen"&gt;&lt;span data-mce-type="bookmark" style="display: inline-block; width: 0px; overflow: hidden; line-height: 0;" class="mce_SELRES_start"&gt;&lt;/span&gt;&lt;/iframe&gt;&lt;/p&gt;
&lt;/div&gt;
&lt;h5 id="物語文攻略"&gt;②物語文攻略&lt;/h5&gt;
&lt;div class="rounded" style="background-color: whitesmoke; padding: 10px;"&gt;
&lt;p&gt;物語文では登場人物の心情に関する問題が多く出題されます。心情を掴むための普遍的な進め方を伝えていくことで、どのような文章にも対応できる、本物の得点力を養います。&lt;/p&gt;
&lt;p&gt;&lt;strong&gt;物語文の解き方&lt;/strong&gt;&lt;/p&gt;
&lt;p&gt;物語文では、登場人物の心情を問う問題がよく出題されます。登場人物の心情を理解するためには、背景と出来事を整理することが重要です。&lt;/p&gt;
&lt;p&gt;受験生は文中で起こった出来事に注意を払いがちですが、背景を見逃しがちです。背景とは、性格、家庭環境、相手に対する思いなど、登場人物に関連する情報のことを指します。&lt;/p&gt;
&lt;p&gt;詳細については&lt;a href="https://dokkai-labo.tokyo/blog/description/"&gt;&lt;button class="btn btn-primary rounded-pill" type="button"&gt;物語文の解き方&lt;/button&gt;&lt;/a&gt;をご覧ください。&lt;/p&gt;
&lt;p&gt;&lt;iframe title="YouTube video player" src="https://www.youtube.com/embed/3TGaoe3_1d4" width="280" height="158" frameborder="0" allowfullscreen="allowfullscreen"&gt;&lt;span data-mce-type="bookmark" style="display: inline-block; width: 0px; overflow: hidden; line-height: 0;" class="mce_SELRES_start"&gt;&lt;/span&gt;&lt;/iframe&gt;&lt;/p&gt;
&lt;/div&gt;
&lt;h5 id="記述問題徹底演習"&gt;③記述問題徹底演習&lt;/h5&gt;
&lt;div class="rounded" style="background-color: whitesmoke; padding: 10px;"&gt;
&lt;p&gt;入試の記述問題は、「問題文から答えになるところを引用して完成させる」タイプのものが多くなっています。なぜここを答えに用いるのかを明確にしながら授業を進めていきます。&lt;/p&gt;
&lt;p&gt;&lt;strong&gt;記述問題のポイント&lt;/strong&gt;&lt;/p&gt;
&lt;p&gt;国語の記述問題において、自分で新たな言葉や表現を作り出す必要はあまりありません。物語文においては、気持ちを表現する言葉を本文中から引用することが一般的です。&lt;/p&gt;
&lt;p&gt;気持ちを明示的に言葉で表現することは避け、本文から答えを引用する意識を持つことが重要です。これにより、作者の意図や文章の味わいを損なうことなく、正しい回答を導き出すことができます。&lt;/p&gt;
&lt;p&gt;詳細については&lt;a href="https://dokkai-labo.tokyo/blog/description/"&gt;&lt;button class="btn btn-primary rounded-pill" type="button"&gt;記述問題を得意にする２つのこと&lt;/button&gt;&lt;/a&gt;をご覧ください。&lt;/p&gt;
&lt;p&gt;&lt;iframe title="YouTube video player" src="https://www.youtube.com/embed/WQxFkzyS8I8?si=7wOMa9OatVn6jPR_" width="280" height="185" frameborder="0" allowfullscreen="allowfullscreen"&gt;&lt;/iframe&gt;&lt;/p&gt;
&lt;/div&gt;
&lt;h5 id="客観問題徹底演習"&gt;④客観問題徹底演習&lt;/h5&gt;
&lt;div class="rounded" style="background-color: whitesmoke; padding: 10px;"&gt;
&lt;p&gt;客観問題とは、抜き出しや選択肢の問題のことです。基本は記述と同じで、答えにあたる内容を本文から見つける力が求められます。&lt;/p&gt;
&lt;p&gt;まずはその力を養い、その上で消去法のコツといった客観問題独特のテクニックを伝えていきます。&lt;/p&gt;
&lt;/div&gt;
&lt;h5 id="過去問演習"&gt;⑤過去問演習〜合格への近道&lt;/h5&gt;
&lt;div class="rounded" style="background-color: whitesmoke; padding: 10px;"&gt;
&lt;p&gt;志望校の過去問は、解いただけでは不十分です。&lt;/p&gt;
&lt;p&gt;取るべきだった問題と、取れなくてもいい問題を識別し、なぜ取るべき問題を落としてしまったのかの振り返りをしなければなりません。&lt;/p&gt;
&lt;p&gt;当塾では、その振り返りをした上で、「次につながる」解説を展開していきます。&lt;/p&gt;
&lt;/div&gt;
&lt;div class="rounded" style="background-color: whitesmoke; padding: 10px;"&gt;
&lt;p&gt;&lt;strong&gt;過去問を解くポイント&lt;/strong&gt;&lt;/p&gt;
&lt;p&gt;国語の過去問を繰り返し解くことには、他の教科と異なる要点が存在します。&lt;/p&gt;
&lt;p&gt;通常、他の教科では過去問演習によって知識や記憶を定着させることができますが、国語の場合、一度解いた問題は文章の流れや答えを覚えてしまいがちです。&lt;/p&gt;
&lt;p&gt;そのため、国語の過去問演習においては、以下のポイントを意識する必要があります。&lt;/p&gt;
&lt;p&gt;&lt;strong&gt;問題形式と出題傾向の把握&lt;/strong&gt;: 過去問を解くことは、受験科目ごとに出題される問題形式や出題傾向を把握するために非常に有益です。&lt;/p&gt;
&lt;p&gt;国語の場合、文章の長さや難易度、設問の形式などが学校や試験によって異なります。過去問を解くことで、志望校ごとにどのような傾向があるかを理解し、対策を立てる材料とすることができます。&lt;/p&gt;
&lt;p&gt;&lt;strong&gt;スキルの向上&lt;/strong&gt;: 過去問演習は、読解力や思考力を高めるために重要です。文章を理解し、設問に対する適切な答えを見つけるスキルは、練習を積むことで向上します。&lt;/p&gt;
&lt;p&gt;特に記述問題の場合、文章中から適切な情報を抽出し、論理的な説明をする能力が求められます。過去問を繰り返し解くことで、これらのスキルを磨くことができます。&lt;/p&gt;
&lt;p&gt;&lt;strong&gt;時間配分の訓練&lt;/strong&gt;: 過去問演習は、試験時間内に問題を解くための時間配分の訓練にも役立ちます。&lt;/p&gt;
&lt;p&gt;国語の試験では、文章を読む時間、設問に答える時間、記述問題の文章を書く時間など、効果的な時間配分が必要です。過去問を解くことで、試験時間内に問題に取り組む感覚を身につけることができ、試験本番での余裕を確保できます。&lt;/p&gt;
&lt;p&gt;詳細については&lt;a href="https://dokkai-labo.tokyo/blog/kokugo-kakomon/"&gt;&lt;button class="btn btn-primary rounded-pill" type="button"&gt;過去問を解くことの意義&lt;/button&gt;&lt;/a&gt;をご覧ください。&lt;/p&gt;
&lt;p&gt;&lt;iframe loading="lazy" title="YouTube video player" src="https://www.youtube.com/embed/oHLinWbRsQ0" width="280" height="158" frameborder="0" allowfullscreen="allowfullscreen"&gt;&lt;span data-mce-type="bookmark" style="display: inline-block; width: 0px; overflow: hidden; line-height: 0;" class="mce_SELRES_start"&gt;&lt;/span&gt;&lt;/iframe&gt;&lt;/p&gt;
&lt;/div&gt;
&lt;div&gt;
&lt;h3&gt;授業の進め方&lt;/h3&gt;
&lt;p&gt;毎週【事前課題・演習課題】の二つの文章題を扱います。事前課題はあらかじめ解いてきていただく問題です。授業はこの事前課題の解説から始まります。&lt;/p&gt;
&lt;p&gt;その後、講師の目の前で演習課題を解いていただきます。演習の様子を拝見して見えてきた課題をふまえて、問題の解説を進めていきます。&lt;/p&gt;
&lt;h5&gt;講座を組み合わせた受講も可能！&lt;/h5&gt;
&lt;div class="rounded" style="background-color: whitesmoke; padding: 10px;"&gt;【プラン例A】&lt;br /&gt;
物語文は得意だが、とにかく説明文が苦手&lt;br /&gt;
→①③④を組み合わせた「&lt;span style="color: #0000ff;"&gt;説明文・記述＋客観問題徹底演習講座&lt;/span&gt;」【プラン例B】&lt;br /&gt;
物語文・説明文ともに、記述ができない&lt;br /&gt;
→①②③を組み合わせた「&lt;span style="color: #0000ff;"&gt;説明文・物語文記述徹底演習講座&lt;/span&gt;」【プラン例C】&lt;br /&gt;
入試直前期、過去問にも取り組みたいが、物語文が苦手でその対策もしたい&lt;br /&gt;
→②⑤を組み合わせた「&lt;span style="color: #0000ff;"&gt;物語文攻略＋過去問徹底演習講座&lt;/span&gt;」&lt;br /&gt;
※この場合、事前課題…志望校の過去問・演習課題…良質の説明文といった形になります。&lt;/div&gt;
&lt;p&gt;その他、１人１人の生徒さんのために無限の個別指導バリエーションをご用意できます。&lt;/p&gt;
&lt;p&gt;まずはお気軽にご相談ください。いちばん合うプランをご提案いたします。&lt;/p&gt;
&lt;h2&gt;読解ラボ東京・１対１個別指導の特徴&lt;/h2&gt;
&lt;h3&gt;１．豊富なテキスト&lt;/h3&gt;
&lt;p&gt;当塾では、国語の学習において必要なあらゆる種類と難易度の問題を幅広く提供しています。&lt;/p&gt;
&lt;p&gt;&lt;span style="color: #3366ff;"&gt;東京大学レベルの難解な問題&lt;/span&gt;から基本的な問題まで、&lt;span style="color: #3366ff;"&gt;幅広いレベルの問題&lt;/span&gt;に取り組むことができます。&lt;/p&gt;
&lt;p&gt;さらに、百字を超える長文記述問題や選択肢問題、特定の部分を抜き出す問題など、多種多様な設問に対応可能です。このため、生徒さんの実力向上に最適な問題を毎週提供できるのが特徴です。&lt;/p&gt;
&lt;h3&gt;２．電子黒板を用いた授業&lt;/h3&gt;
&lt;p&gt;板書を書く・写すといった時間の浪費を最小限に抑え、密度の高い授業を実現しています。&lt;/p&gt;
&lt;p&gt;授業で使用された板書は、解説付きと問題のみの両方のバージョンで提供され、データベースで管理されており、過去の授業内容を迅速に復習したり、再演習することが可能です。&lt;/p&gt;
&lt;p&gt;このシステムにより、生徒さんは効果的な復習を行い、理解を深めることができます。&lt;/p&gt;
&lt;p&gt;&lt;img loading="lazy" decoding="async" class="alignnone size-medium wp-image-57" src="https://dokkai-labo.tokyo/wp-content/uploads/2016/11/Image_e66aaa7-300x225.jpg" alt="image_e66aaa7" width="280" height="158" /&gt;&lt;/p&gt;
&lt;p&gt;&amp;nbsp;&lt;/p&gt;
&lt;h2 id="受講までの流れ"&gt;受講までの流れ&lt;/h2&gt;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&lt;/div&gt;
&lt;h2 id="指導料"&gt;指導料&lt;/h2&gt;
&lt;div class="container mt-5"&gt;
&lt;div class="row"&gt;
&lt;div class="col-sm-4"&gt;
&lt;div class="card bg-primary mb-3 text-white"&gt;
&lt;div class="card-body"&gt;
&lt;h5 class="card-title"&gt;トライアル指導料&lt;/h5&gt;
&lt;p class="card-text"&gt;10,000円(税込)&lt;/p&gt;
&lt;p class="card-text"&gt;他塾様でいう「&lt;span style="color: #3366ff;"&gt;体験講座&lt;/span&gt;」の位置づけですので、通常より安価に設定させていただいております。まずは一度当塾の個別指導をお試し頂ければ幸いです。&lt;/p&gt;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class="card-text"&gt;入塾手続の際に頂戴致します。また、その時点・もしくは過去在籍されていた生徒さんの兄弟姉妹の場合には、&lt;span style="color: #3366ff;"&gt;全額免除&lt;/span&gt;させて頂きます。&lt;/p&gt;
&lt;/div&gt;
&lt;/div&gt;
&lt;/div&gt;
&lt;div class="col-sm-4"&gt;
&lt;div class="card bg-info mb-3 text-white"&gt;
&lt;div class="card-body"&gt;
&lt;h5 class="card-title"&gt;指導料&lt;/h5&gt;
&lt;p class="card-text"&gt;20,570円(税込)/110分&lt;/p&gt;
&lt;p class="card-text"&gt;前払いです。&lt;br /&gt;
※指導予定回数分を前月20日に集計し請求書を発行させて頂きますので、&lt;span style="color: #3366ff;"&gt;前月末まで&lt;/span&gt;にお支払い下さいませ。&lt;/p&gt;
&lt;/div&gt;
&lt;/div&gt;
&lt;/div&gt;
&lt;/div&gt;
&lt;/div&gt;
&lt;div id="wpcf7-f152-p20406-o1" class="wpcf7 no-js" dir="ltr" lang="ja" data-wpcf7-id="152"&gt;
&lt;form class="wpcf7-form init" action="/lesson/1-1elem/#wpcf7-f152-p20406-o1" method="post" novalidate="novalidate" aria-label="コンタクトフォーム" data-status="init"&gt;
&lt;div class="wpcf7-response-output" aria-hidden="true"&gt;&lt;/div&gt;
&lt;/form&gt;
&lt;/div&gt;
&lt;/div&gt;
&lt;/div&gt;
&lt;h3&gt;お申込みフォーム&lt;/h3&gt;
&lt;div class="wpcf7 no-js" id="wpcf7-f152-p20406-o1" lang="ja" dir="ltr" data-wpcf7-id="152"&gt;
&lt;div class="screen-reader-response"&gt;&lt;p role="status" aria-live="polite" aria-atomic="true"&gt;&lt;/p&gt; &lt;ul&gt;&lt;/ul&gt;&lt;/div&gt;
&lt;form action="/lesson/1-1elem/#wpcf7-f152-p20406-o1" method="post" class="wpcf7-form init" aria-label="コンタクトフォーム" novalidate="novalidate" data-status="init"&gt;
&lt;fieldset class="hidden-fields-container"&gt;&lt;input type="hidden" name="_wpcf7" value="152" /&gt;&lt;input type="hidden" name="_wpcf7_version" value="6.1.5" /&gt;&lt;input type="hidden" name="_wpcf7_locale" value="ja" /&gt;&lt;input type="hidden" name="_wpcf7_unit_tag" value="wpcf7-f152-p20406-o1" /&gt;&lt;input type="hidden" name="_wpcf7_container_post" value="20406" /&gt;&lt;input type="hidden" name="_wpcf7_posted_data_hash" value="" /&gt;&lt;input type="hidden" name="_wpcf7_recaptcha_response" value="" /&gt;
&lt;/fieldset&gt;
&lt;p&gt;保護者様のお名前(必須)：&lt;span class="wpcf7-form-control-wrap" data-name="your-name"&gt;&lt;input size="40" maxlength="400" class="wpcf7-form-control wpcf7-text wpcf7-validates-as-required" aria-required="true" aria-invalid="false" value="" type="text" name="your-name" /&gt;&lt;/span&gt;
&lt;/p&gt;
&lt;p&gt;PC用メールアドレス(必須)：&lt;span class="wpcf7-form-control-wrap" data-name="your-email"&gt;&lt;input size="40" maxlength="400" class="wpcf7-form-control wpcf7-email wpcf7-validates-as-required wpcf7-text wpcf7-validates-as-email" aria-required="true" aria-invalid="false" value="" type="email" name="your-email" /&gt;&lt;/span&gt;
&lt;/p&gt;
&lt;p&gt;電話番号(必須)：&lt;span class="wpcf7-form-control-wrap" data-name="mobtel"&gt;&lt;input size="40" maxlength="400" class="wpcf7-form-control wpcf7-tel wpcf7-validates-as-required wpcf7-text wpcf7-validates-as-tel" aria-required="true" aria-invalid="false" value="" type="tel" name="mobtel" /&gt;&lt;/span&gt;
&lt;/p&gt;
&lt;p&gt;お子様のお名前：&lt;span class="wpcf7-form-control-wrap" data-name="chilid-name"&gt;&lt;input size="40" maxlength="400" class="wpcf7-form-control wpcf7-text" aria-invalid="false" value="" type="text" name="chilid-name" /&gt;&lt;/span&gt;
&lt;/p&gt;
&lt;p&gt;お子様の性別：&lt;span class="wpcf7-form-control-wrap" data-name="seibetu"&gt;&lt;select class="wpcf7-form-control wpcf7-select" aria-invalid="false" name="seibetu"&gt;&lt;option value=""&gt;&amp;#8212;以下から選択してください&amp;#8212;&lt;/option&gt;&lt;option value="男の子(男性)"&gt;男の子(男性)&lt;/option&gt;&lt;option value="女の子(女性)"&gt;女の子(女性)&lt;/option&gt;&lt;/select&gt;&lt;/span&gt;
&lt;/p&gt;
&lt;p&gt;お子様の学年：&lt;span class="wpcf7-form-control-wrap" data-name="gakunen"&gt;&lt;select class="wpcf7-form-control wpcf7-select" aria-invalid="false" name="gakunen"&gt;&lt;option value=""&gt;&amp;#8212;以下から選択してください&amp;#8212;&lt;/option&gt;&lt;option value="小１"&gt;小１&lt;/option&gt;&lt;option value="小２"&gt;小２&lt;/option&gt;&lt;option value="小３"&gt;小３&lt;/option&gt;&lt;option value="小４"&gt;小４&lt;/option&gt;&lt;option value="小５"&gt;小５&lt;/option&gt;&lt;option value="小６"&gt;小６&lt;/option&gt;&lt;option value="高１"&gt;高１&lt;/option&gt;&lt;option value="高２"&gt;高２&lt;/option&gt;&lt;option value="高３"&gt;高３&lt;/option&gt;&lt;option value="その他"&gt;その他&lt;/option&gt;&lt;/select&gt;&lt;/span&gt;
&lt;/p&gt;
&lt;p&gt;ご希望の曜日/時間：&lt;br /&gt;
&lt;span class="wpcf7-form-control-wrap" data-name="checkbox-nittei"&gt;&lt;span class="wpcf7-form-control wpcf7-checkbox"&gt;&lt;span class="wpcf7-list-item first"&gt;&lt;span class="wpcf7-list-item-label"&gt;月曜１限&lt;/span&gt;&lt;input type="checkbox" name="checkbox-nittei[]" value="月曜１限" /&gt;&lt;/span&gt;&lt;span class="wpcf7-list-item"&gt;&lt;span class="wpcf7-list-item-label"&gt;月曜２限&lt;/span&gt;&lt;input type="checkbox" name="checkbox-nittei[]" value="月曜２限" /&gt;&lt;/span&gt;&lt;span class="wpcf7-list-item"&gt;&lt;span class="wpcf7-list-item-label"&gt;木曜１限&lt;/span&gt;&lt;input type="checkbox" name="checkbox-nittei[]" value="木曜１限" /&gt;&lt;/span&gt;&lt;span class="wpcf7-list-item"&gt;&lt;span class="wpcf7-list-item-label"&gt;木曜２限&lt;/span&gt;&lt;input type="checkbox" name="checkbox-nittei[]" value="木曜２限" /&gt;&lt;/span&gt;&lt;span class="wpcf7-list-item"&gt;&lt;span class="wpcf7-list-item-label"&gt;金曜１限&lt;/span&gt;&lt;input type="checkbox" name="checkbox-nittei[]" value="金曜１限" /&gt;&lt;/span&gt;&lt;span class="wpcf7-list-item"&gt;&lt;span class="wpcf7-list-item-label"&gt;金曜２限&lt;/span&gt;&lt;input type="checkbox" name="checkbox-nittei[]" value="金曜２限" /&gt;&lt;/span&gt;&lt;span class="wpcf7-list-item"&gt;&lt;span class="wpcf7-list-item-label"&gt;土曜Ａ限&lt;/span&gt;&lt;input type="checkbox" name="checkbox-nittei[]" value="土曜Ａ限" /&gt;&lt;/span&gt;&lt;span class="wpcf7-list-item"&gt;&lt;span class="wpcf7-list-item-label"&gt;土曜Ｂ限&lt;/span&gt;&lt;input type="checkbox" name="checkbox-nittei[]" value="土曜Ｂ限" /&gt;&lt;/span&gt;&lt;span class="wpcf7-list-item"&gt;&lt;span class="wpcf7-list-item-label"&gt;土曜Ｃ限&lt;/span&gt;&lt;input type="checkbox" name="checkbox-nittei[]" value="土曜Ｃ限" /&gt;&lt;/span&gt;&lt;span class="wpcf7-list-item"&gt;&lt;span class="wpcf7-list-item-label"&gt;土曜Ｄ限&lt;/span&gt;&lt;input type="checkbox" name="checkbox-nittei[]" value="土曜Ｄ限" /&gt;&lt;/span&gt;&lt;span class="wpcf7-list-item"&gt;&lt;span class="wpcf7-list-item-label"&gt;土曜１限&lt;/span&gt;&lt;input type="checkbox" name="checkbox-nittei[]" value="土曜１限" /&gt;&lt;/span&gt;&lt;span class="wpcf7-list-item"&gt;&lt;span class="wpcf7-list-item-label"&gt;土曜２限&lt;/span&gt;&lt;input type="checkbox" name="checkbox-nittei[]" value="土曜２限" /&gt;&lt;/span&gt;&lt;span class="wpcf7-list-item"&gt;&lt;span class="wpcf7-list-item-label"&gt;日曜Ａ限&lt;/span&gt;&lt;input type="checkbox" name="checkbox-nittei[]" value="日曜Ａ限" /&gt;&lt;/span&gt;&lt;span class="wpcf7-list-item"&gt;&lt;span class="wpcf7-list-item-label"&gt;日曜Ｂ限&lt;/span&gt;&lt;input type="checkbox" name="checkbox-nittei[]" value="日曜Ｂ限" /&gt;&lt;/span&gt;&lt;span class="wpcf7-list-item"&gt;&lt;span class="wpcf7-list-item-label"&gt;日曜Ｃ限&lt;/span&gt;&lt;input type="checkbox" name="checkbox-nittei[]" value="日曜Ｃ限" /&gt;&lt;/span&gt;&lt;span class="wpcf7-list-item"&gt;&lt;span class="wpcf7-list-item-label"&gt;日曜Ｄ限&lt;/span&gt;&lt;input type="checkbox" name="checkbox-nittei[]" value="日曜Ｄ限" /&gt;&lt;/span&gt;&lt;span class="wpcf7-list-item"&gt;&lt;span class="wpcf7-list-item-label"&gt;日曜１限&lt;/span&gt;&lt;input type="checkbox" name="checkbox-nittei[]" value="日曜１限" /&gt;&lt;/span&gt;&lt;span class="wpcf7-list-item last"&gt;&lt;span class="wpcf7-list-item-label"&gt;日曜２限&lt;/span&gt;&lt;input type="checkbox" name="checkbox-nittei[]" value="日曜２限" /&gt;&lt;/span&gt;&lt;/span&gt;&lt;/span&gt;
&lt;/p&gt;
&lt;p&gt;メッセージ：&lt;span class="wpcf7-form-control-wrap" data-name="your-message"&gt;&lt;textarea cols="40" rows="10" maxlength="2000" class="wpcf7-form-control wpcf7-textarea" aria-invalid="false" name="your-message"&gt;&lt;/textarea&gt;&lt;/span&gt;
&lt;/p&gt;
&lt;p&gt;&lt;input class="wpcf7-form-control wpcf7-submit has-spinner" type="submit" value="送信" /&gt;
&lt;/p&gt;&lt;p style="display: none !important;" class="akismet-fields-container" data-prefix="_wpcf7_ak_"&gt;&lt;label&gt;&amp;#916;&lt;textarea name="_wpcf7_ak_hp_textarea" cols="45" rows="8" maxlength="100"&gt;&lt;/textarea&gt;&lt;/label&gt;&lt;input type="hidden" id="ak_js_1" name="_wpcf7_ak_js" value="240"/&gt;&lt;script&gt;document.getElementById( "ak_js_1" ).setAttribute( "value", ( new Date() ).getTime() );&lt;/script&gt;&lt;/p&gt;&lt;div class="wpcf7-response-output" aria-hidden="true"&gt;&lt;/div&gt;
&lt;/form&gt;
&lt;/div&gt;
------</t>
  </si>
  <si>
    <t>https://dokkai-labo.tokyo/lp1701/</t>
  </si>
  <si>
    <t>以下のページは不自然なワードを使用しています。
これらを適切に自然な言葉に置き換えて下さい。
なお、本文の装飾や構造は絶対に変えないでください。
【対象ページURL】
https://dokkai-labo.tokyo/lp1701/
【検出された不自然ワード】
- 型
- 手順
- 最短
【本文】
------
&lt;p&gt;「受験国語専門　読解ラボ東京」は東京都千代田区・四ツ谷駅から徒歩２分の&lt;a title="四谷教室" href="https://dokkai-labo.tokyo/access/"&gt;四谷教室&lt;/a&gt;にて「完全１対１の国語個別指導」を中心に指導を行っている進学塾です。&lt;br /&gt;
この度、2017年２月開講講座の「完全１対１個別指導」の受講受付を開始致しました。&lt;/p&gt;
&lt;h2&gt;対象&lt;/h2&gt;
&lt;p&gt;①中学受験生&lt;br /&gt;
②大学受験生&lt;/p&gt;
&lt;h2&gt;科目&lt;/h2&gt;
&lt;p&gt;中学受験国語・大学受験現代文&lt;/p&gt;
&lt;h2&gt;特徴&lt;/h2&gt;
&lt;h3&gt;１．豊富なテキスト&lt;/h3&gt;
&lt;p&gt;&lt;span style="color: #3366ff;"&gt;東京大学レベルの難解な問題&lt;/span&gt;から基礎的なものに至るまで、&lt;span style="color: #3366ff;"&gt;ありとあらゆる難易度&lt;/span&gt;の問題を準備しております。また、百字を超える&lt;span style="color: #3366ff;"&gt;長文記述&lt;/span&gt;や選択肢・抜き出しなど設問のバリエーションも豊富です。そのため、生徒さんの実力を伸ばすのに適した問題を毎週ご提供することが可能です。&lt;/p&gt;
&lt;h3&gt;２．電子黒板を用いた授業&lt;/h3&gt;
&lt;p&gt;板書を書く、写すなどの余分な時間を極力排除することで、一般的な学習塾に比べて密度の非常に高い授業を実現しています。また、授業で使用した板書は、「解説付き」「問題のみ」両バージョンを配布しています。授業の板書がそのまま残っておりますので、復習しやすくなっております。また、授業の板書データ自体もデータベース管理されているので、過去に受講した授業の復習・再演習をきわめてタイムリーに行うことができます。&lt;/p&gt;
&lt;p&gt;&lt;img fetchpriority="high" decoding="async" class="alignnone size-medium wp-image-57" src="https://dokkai-labo.tokyo/wp-content/uploads/2016/11/Image_e66aaa7-300x225.jpg" alt="image_e66aaa7" width="300" height="225" srcset="https://dokkai-labo.tokyo/wp-content/uploads/2016/11/Image_e66aaa7-300x225.jpg 300w, https://dokkai-labo.tokyo/wp-content/uploads/2016/11/Image_e66aaa7-768x576.jpg 768w, https://dokkai-labo.tokyo/wp-content/uploads/2016/11/Image_e66aaa7-1024x768.jpg 1024w, https://dokkai-labo.tokyo/wp-content/uploads/2016/11/Image_e66aaa7.jpg 1478w" sizes="(max-width: 300px) 100vw, 300px" /&gt;&lt;/p&gt;
&lt;h2&gt;開講講座&lt;/h2&gt;
&lt;h3&gt;中学受験・国語&lt;/h3&gt;
&lt;h6&gt;①説明文攻略&lt;/h6&gt;
&lt;blockquote&gt;&lt;p&gt;興味がない題材の説明文だとまったく出来なくなるという受験生が多く見受けられます。当塾では普遍的な解法を伝授することで、相性に左右されない、しなやかな得点力を養成しています。&lt;/p&gt;
&lt;p&gt;&lt;a href="https://dokkai-labo.tokyo/setsumeibun/"&gt;中学受験説明文のポイント&lt;/a&gt;&lt;/p&gt;&lt;/blockquote&gt;
&lt;h6&gt;②物語文攻略&lt;/h6&gt;
&lt;blockquote&gt;&lt;p&gt;物語文では登場人物の心情に関する問題が多く出題されます。心情を掴むための普遍的な手順を伝えていくことで、どのような文章にも対応できる、本物の得点力を養います。&lt;/p&gt;
&lt;p&gt;&lt;a href="https://dokkai-labo.tokyo/monogataribun/"&gt;中学受験物語文のポイント&lt;/a&gt;&lt;/p&gt;&lt;/blockquote&gt;
&lt;h6&gt;③記述問題徹底演習&lt;/h6&gt;
&lt;blockquote&gt;&lt;p&gt;入試の記述問題は、「問題文から答えになるところを引用して完成させる」タイプのものが多くなっています。なぜここを答えに用いるのかを明確にしながら授業を進めていきます。&lt;/p&gt;
&lt;p&gt;&lt;a href="https://dokkai-labo.tokyo/kijutsuryoku/"&gt;中学入試の記述のポイント&lt;/a&gt;&lt;/p&gt;&lt;/blockquote&gt;
&lt;h6&gt;④客観問題徹底演習&lt;/h6&gt;
&lt;blockquote&gt;&lt;p&gt;客観問題とは、抜き出しや選択肢の問題のことです。基本は記述と同じで、答えにあたる内容を本文から見つける力が求められます。まずはその力を養い、その上で消去法のコツといった客観問題独特のテクニックを伝えていきます。&lt;/p&gt;&lt;/blockquote&gt;
&lt;h6&gt;⑤過去問演習〜合格への最短ルート&lt;/h6&gt;
&lt;blockquote&gt;&lt;p&gt;志望校の過去問は、解いただけでは不十分です。取るべきだった問題と、取れなくてもいい問題を識別し、なぜ取るべき問題を落としてしまったのかの振り返りをしなければなりません。当塾では、その振り返りをした上で、「次につながる」解説を展開していきます。&lt;/p&gt;&lt;/blockquote&gt;
&lt;p&gt;&amp;nbsp;&lt;/p&gt;
&lt;h4&gt;授業の進め方&lt;/h4&gt;
&lt;p&gt;毎週【事前課題・演習課題】の二つの文章題を扱います。事前課題はあらかじめ解いてきていただく問題です。授業はこの事前課題の解説から始まります。その後、講師の目の前で演習課題を解いていただきます。演習の様子を拝見して見えてきた課題をふまえて、問題の解説を進めていきます。&lt;/p&gt;
&lt;h5&gt;講座を組み合わせた受講も可能！&lt;/h5&gt;
&lt;blockquote&gt;&lt;p&gt;【プラン例A】&lt;br /&gt;
物語文は得意だが、とにかく説明文が苦手&lt;br /&gt;
→①③④を組み合わせた「&lt;span style="color: #0000ff;"&gt;説明文・記述＋客観問題徹底演習講座&lt;/span&gt;」&lt;/p&gt;
&lt;p&gt;【プラン例B】&lt;br /&gt;
物語文・説明文ともに、記述ができない&lt;br /&gt;
→①②③を組み合わせた「&lt;span style="color: #0000ff;"&gt;説明文・物語文記述徹底演習講座&lt;/span&gt;」&lt;/p&gt;
&lt;p&gt;【プラン例C】&lt;br /&gt;
入試直前期、過去問にも取り組みたいが、物語文が苦手でその対策もしたい&lt;br /&gt;
→②⑤を組み合わせた「&lt;span style="color: #0000ff;"&gt;物語文攻略＋過去問徹底演習講座&lt;/span&gt;」&lt;br /&gt;
※この場合、事前課題…志望校の過去問・演習課題…良質の説明文といった形になります。&lt;/p&gt;&lt;/blockquote&gt;
&lt;p&gt;その他、１人１人の生徒さんのために無限の個別指導バリエーションをご用意できます。まずはお気軽にご相談ください。最良のプランをご提案いたします。&lt;/p&gt;
&lt;h3&gt;大学受験・現代文&lt;/h3&gt;
&lt;h5&gt;①私大現代文&lt;/h5&gt;
&lt;blockquote&gt;&lt;p&gt;早稲田大学、上智大学から日東駒専まで、あらゆる層の受験生に対応する講座です。生徒さんの志望校の傾向をふまえて扱う問題を決め、解説を進めていきます。&lt;/p&gt;&lt;/blockquote&gt;
&lt;h5&gt;②センター現代文《評論＋小説》&lt;/h5&gt;
&lt;blockquote&gt;&lt;p&gt;評論・小説をバランスよく扱います。特に小説は私大・国公立二次でほとんど出題されないため後回しになりがちですが、当塾ではしっかり扱っていきます。&lt;br /&gt;
※ご希望に応じて、評論・小説どちらかのみを扱うというプランもご用意できます。&lt;/p&gt;&lt;/blockquote&gt;
&lt;h5&gt;③国公立二次現代文&lt;/h5&gt;
&lt;blockquote&gt;&lt;p&gt;国公立の二次試験では、記述の問題が多く出題されます。本講座では、添削を行いながら、「なぜこの内容を書かなければならないのか」を明確にしつつ、解説を進めていきます。&lt;/p&gt;&lt;/blockquote&gt;
&lt;h5&gt;講座を組み合わせた受講も可能！&lt;/h5&gt;
&lt;blockquote&gt;&lt;p&gt;【プラン例A】&lt;br /&gt;
国立志望で記述対策をしたいが、センターも不安…&lt;br /&gt;
→&lt;span style="color: #0000ff;"&gt;センター＋国公立二次現代文&lt;/span&gt;&lt;br /&gt;
※センターの問題は予習してきていただき、授業の冒頭に解説。その後国公立の記述問題を演習・添削・解説していくといった形になります。&lt;/p&gt;
&lt;p&gt;【プラン例B】&lt;br /&gt;
私大文系志望。ただし、滑り止めをワンランク上げるため、センター対策もしたい。&lt;br /&gt;
→&lt;span style="color: #0000ff;"&gt;私大＋センター【小説】現代文&lt;/span&gt;&lt;br /&gt;
※私大の現代文はほとんどが評論からの出題なので、センターは小説対策を軸にしていく、という形を取ることも可能です。&lt;/p&gt;
&lt;p&gt;【プラン例C】&lt;br /&gt;
私大文系志望。幼い頃より文学に親しんでおり、小説は得意だが評論で伸び悩んでいる。&lt;br /&gt;
→&lt;span style="color: #0000ff;"&gt;私大＋センター【評論】現代文&lt;/span&gt;&lt;br /&gt;
※ひたすら評論に取り組んでいくことで、評論を解いていくための型を身につけ、飛躍の土台を固めます。&lt;/p&gt;&lt;/blockquote&gt;
&lt;p&gt;その他、１人１人の生徒さんのために無限の個別指導バリエーションをご用意できます。まずはお気軽にご相談ください。最良のプランをご提案いたします。&lt;/p&gt;
&lt;p&gt;&amp;nbsp;&lt;/p&gt;
&lt;h2&gt;読解ラボ東京　四谷教室&lt;/h2&gt;
&lt;h3&gt;住所&lt;/h3&gt;
&lt;p&gt;〒102-0083 東京都千代田区麹町6-2-6 ユニ麹町ビル4F&lt;/p&gt;
&lt;h3&gt;地図&lt;/h3&gt;
&lt;p&gt;&lt;iframe style="border: 0;" frameborder="0" height="450" src="https://www.google.com/maps/embed?pb=!1m18!1m12!1m3!1d3240.660988121116!2d139.73078931525896!3d35.68534863019318!2m3!1f0!2f0!3f0!3m2!1i1024!2i768!4f13.1!3m3!1m2!1s0x60188c6214ae8549%3A0xd225ca6a4020f23c!2z44CSMTAyLTAwODMg5p2x5Lqs6YO95Y2D5Luj55Sw5Yy66bq555S677yW5LiB55uu77yS4oiS77yWIOODpuODi-m6ueeUuuODk-ODqw!5e0!3m2!1sja!2sjp!4v1480401047798" width="600"&gt;&lt;/iframe&gt;&lt;/p&gt;
&lt;h3&gt;周辺写真&lt;/h3&gt;
&lt;h4&gt;ＪＲ四ツ谷駅麹町口出口&lt;/h4&gt;
&lt;p&gt;手前の信号を渡り、そのまま直進して下さい。&lt;/p&gt;
&lt;p&gt;&lt;a href="http://arithmetica.jp/wp/wp-content/uploads/2013/09/2015-01-02-12.16.35.jpg"&gt;&lt;img decoding="async" class="alignnone size-large wp-image-443" src="http://arithmetica.jp/wp/wp-content/uploads/2013/09/2015-01-02-12.16.35-1024x576.jpg" alt="2015-01-02 12.16.35" width="640" height="360" /&gt;&lt;/a&gt;&lt;/p&gt;
&lt;h4&gt;ユニ麹町ビル　入口付近&lt;/h4&gt;
&lt;p&gt;所在地は三井住友銀行麹町支店と同じビルです。写真&lt;span style="text-decoration: underline;"&gt;&lt;strong&gt;左奥&lt;/strong&gt;&lt;/span&gt;に入口がございますので、そこからエレベーターで4Fにお進みください。&lt;/p&gt;
&lt;p&gt;&lt;a href="http://arithmetica.jp/wp/wp-content/uploads/2013/09/2015-01-02-12.14.27.jpg"&gt;&lt;img loading="lazy" decoding="async" class="alignnone size-large wp-image-444" src="http://arithmetica.jp/wp/wp-content/uploads/2013/09/2015-01-02-12.14.27-1024x576.jpg" alt="2015-01-02 12.14.27" width="640" height="360" /&gt;&lt;/a&gt;&lt;/p&gt;
&lt;p&gt;&amp;nbsp;&lt;/p&gt;
&lt;p&gt;&lt;span style="text-decoration: underline;"&gt;※土日祝日については１Fのエントランスが施錠されている可能性があります。エントランス左手に４F用のインターフォンがございますので、そちらでお呼び出し頂きますようお願い申し上げます。&lt;/span&gt;&lt;/p&gt;
&lt;h3&gt;アクセス&lt;/h3&gt;
&lt;p&gt;ＪＲ中央・総武線四ツ谷駅「麹町口」より新宿通りを半蔵門方面へ徒歩２分&lt;br /&gt;
東京メトロ丸ノ内線・南北線四ツ谷駅より徒歩５分&lt;/p&gt;
&lt;p&gt;&amp;nbsp;&lt;/p&gt;
&lt;h2&gt;公開サンプル講座&lt;/h2&gt;
&lt;p&gt;&lt;iframe loading="lazy" title="読解ラボ東京　サンプル講義 【平成22年度　女子学院中より】" width="1140" height="641" src="https://www.youtube.com/embed/Ek851lmT2O0?feature=oembed" frameborder="0" allow="accelerometer; autoplay; clipboard-write; encrypted-media; gyroscope; picture-in-picture; web-share" referrerpolicy="strict-origin-when-cross-origin" allowfullscreen&gt;&lt;/iframe&gt;&lt;/p&gt;
&lt;p&gt;&amp;nbsp;&lt;/p&gt;
&lt;h2&gt;受講までの流れ&lt;/h2&gt;
&lt;h3&gt;１．保護者様からの事前ヒアリング【無料】&lt;/h3&gt;
&lt;blockquote&gt;&lt;p&gt;まずは都合の合う時間に来塾して頂き、現在の状況等を詳細にお伺い致します(生徒さんの成績・学習の様子が分かるものを可能な限りお持ち頂ければスムーズかと思います)。また、お伺いした情報をもとに大まかな指導計画を提示させて頂きます。&lt;/p&gt;&lt;/blockquote&gt;
&lt;h3&gt;２．トライアル指導【「トライアル指導料」のみ頂戴致します】&lt;/h3&gt;
&lt;blockquote&gt;&lt;p&gt;事前ヒアリングでの情報をもとに指導を行い、通常の指導同様に家庭学習用の課題も配布致します。指導後、ヒアリング時に作成した指導計画をブラッシュアップした上で、再度指導計画を提示させて頂きます。&lt;/p&gt;&lt;/blockquote&gt;
&lt;h3&gt;３．ご契約&lt;/h3&gt;
&lt;blockquote&gt;&lt;p&gt;指導計画について十分ご納得頂いてから、入塾手続きを進めて頂きます。&lt;/p&gt;&lt;/blockquote&gt;
&lt;h3&gt;４．指導開始&lt;/h3&gt;
&lt;blockquote&gt;&lt;p&gt;ご契約時に決定させて頂いた曜日/時間にて指導を開始させて頂きます。&lt;/p&gt;&lt;/blockquote&gt;
&lt;h2&gt;指導料&lt;/h2&gt;
&lt;h4&gt;トライアル指導料&lt;/h4&gt;
&lt;p&gt;10,000円(税込)&lt;/p&gt;
&lt;blockquote&gt;&lt;p&gt;他塾様でいう「&lt;span style="color: #3366ff;"&gt;体験講座&lt;/span&gt;」の位置づけですので、通常より安価に設定させていただいております。まずは一度当塾の個別指導をお試し頂ければ幸いです。&lt;/p&gt;&lt;/blockquote&gt;
&lt;h4&gt;入塾金&lt;/h4&gt;
&lt;p&gt;20,000円(税別)&lt;/p&gt;
&lt;blockquote&gt;&lt;p&gt;入塾手続の際に頂戴致します。また、その時点・もしくは過去在籍されていた生徒さんの兄弟姉妹の場合には、&lt;span style="color: #3366ff;"&gt;全額免除&lt;/span&gt;させて頂きます。&lt;/p&gt;&lt;/blockquote&gt;
&lt;h4&gt;指導料&lt;/h4&gt;
&lt;p&gt;16,500円(税別)/1コマ(110分)&lt;/p&gt;
&lt;blockquote&gt;&lt;p&gt;指導料は&lt;span style="color: #3366ff;"&gt;前払い&lt;/span&gt;です。&lt;br /&gt;
※指導予定回数分を前月20日に集計し請求書を発行させて頂きますので、&lt;span style="color: #3366ff;"&gt;前月末まで&lt;/span&gt;にお支払い下さいませ。&lt;br /&gt;
(例)週１コマ・月４回指導：&lt;br /&gt;
⇒16,500円×４＝66,000(円)＋消費税分&lt;/p&gt;&lt;/blockquote&gt;
&lt;p&gt;&amp;nbsp;&lt;/p&gt;
&lt;h2 style="text-align: left;"&gt;お申込み・お問い合わせ&lt;/h2&gt;
&lt;p&gt;トライアル指導をご希望の方は、こちらよりお申し込み下さいませ。&lt;br /&gt;
&lt;span style="font-size: 14px; font-weight: normal;"&gt;
&lt;div class="wpcf7 no-js" id="wpcf7-f152-p138-o1" lang="ja" dir="ltr" data-wpcf7-id="152"&gt;
&lt;div class="screen-reader-response"&gt;&lt;p role="status" aria-live="polite" aria-atomic="true"&gt;&lt;/p&gt; &lt;ul&gt;&lt;/ul&gt;&lt;/div&gt;
&lt;form action="/lp1701/#wpcf7-f152-p138-o1" method="post" class="wpcf7-form init" aria-label="コンタクトフォーム" novalidate="novalidate" data-status="init"&gt;
&lt;fieldset class="hidden-fields-container"&gt;&lt;input type="hidden" name="_wpcf7" value="152" /&gt;&lt;input type="hidden" name="_wpcf7_version" value="6.1.4" /&gt;&lt;input type="hidden" name="_wpcf7_locale" value="ja" /&gt;&lt;input type="hidden" name="_wpcf7_unit_tag" value="wpcf7-f152-p138-o1" /&gt;&lt;input type="hidden" name="_wpcf7_container_post" value="138" /&gt;&lt;input type="hidden" name="_wpcf7_posted_data_hash" value="" /&gt;&lt;input type="hidden" name="_wpcf7_recaptcha_response" value="" /&gt;
&lt;/fieldset&gt;
&lt;p&gt;保護者様のお名前(必須)：&lt;span class="wpcf7-form-control-wrap" data-name="your-name"&gt;&lt;input size="40" maxlength="400" class="wpcf7-form-control wpcf7-text wpcf7-validates-as-required" aria-required="true" aria-invalid="false" value="" type="text" name="your-name" /&gt;&lt;/span&gt;
&lt;/p&gt;
&lt;p&gt;PC用メールアドレス(必須)：&lt;span class="wpcf7-form-control-wrap" data-name="your-email"&gt;&lt;input size="40" maxlength="400" class="wpcf7-form-control wpcf7-email wpcf7-validates-as-required wpcf7-text wpcf7-validates-as-email" aria-required="true" aria-invalid="false" value="" type="email" name="your-email" /&gt;&lt;/span&gt;
&lt;/p&gt;
&lt;p&gt;電話番号(必須)：&lt;span class="wpcf7-form-control-wrap" data-name="mobtel"&gt;&lt;input size="40" maxlength="400" class="wpcf7-form-control wpcf7-tel wpcf7-validates-as-required wpcf7-text wpcf7-validates-as-tel" aria-required="true" aria-invalid="false" value="" type="tel" name="mobtel" /&gt;&lt;/span&gt;
&lt;/p&gt;
&lt;p&gt;お子様のお名前：&lt;span class="wpcf7-form-control-wrap" data-name="chilid-name"&gt;&lt;input size="40" maxlength="400" class="wpcf7-form-control wpcf7-text" aria-invalid="false" value="" type="text" name="chilid-name" /&gt;&lt;/span&gt;
&lt;/p&gt;
&lt;p&gt;お子様の性別：&lt;span class="wpcf7-form-control-wrap" data-name="seibetu"&gt;&lt;select class="wpcf7-form-control wpcf7-select" aria-invalid="false" name="seibetu"&gt;&lt;option value=""&gt;&amp;#8212;以下から選択してください&amp;#8212;&lt;/option&gt;&lt;option value="男の子(男性)"&gt;男の子(男性)&lt;/option&gt;&lt;option value="女の子(女性)"&gt;女の子(女性)&lt;/option&gt;&lt;/select&gt;&lt;/span&gt;
&lt;/p&gt;
&lt;p&gt;お子様の学年：&lt;span class="wpcf7-form-control-wrap" data-name="gakunen"&gt;&lt;select class="wpcf7-form-control wpcf7-select" aria-invalid="false" name="gakunen"&gt;&lt;option value=""&gt;&amp;#8212;以下から選択してください&amp;#8212;&lt;/option&gt;&lt;option value="小１"&gt;小１&lt;/option&gt;&lt;option value="小２"&gt;小２&lt;/option&gt;&lt;option value="小３"&gt;小３&lt;/option&gt;&lt;option value="小４"&gt;小４&lt;/option&gt;&lt;option value="小５"&gt;小５&lt;/option&gt;&lt;option value="小６"&gt;小６&lt;/option&gt;&lt;option value="高１"&gt;高１&lt;/option&gt;&lt;option value="高２"&gt;高２&lt;/option&gt;&lt;option value="高３"&gt;高３&lt;/option&gt;&lt;option value="その他"&gt;その他&lt;/option&gt;&lt;/select&gt;&lt;/span&gt;
&lt;/p&gt;
&lt;p&gt;ご希望の曜日/時間：&lt;br /&gt;
&lt;span class="wpcf7-form-control-wrap" data-name="checkbox-nittei"&gt;&lt;span class="wpcf7-form-control wpcf7-checkbox"&gt;&lt;span class="wpcf7-list-item first"&gt;&lt;span class="wpcf7-list-item-label"&gt;月曜１限&lt;/span&gt;&lt;input type="checkbox" name="checkbox-nittei[]" value="月曜１限" /&gt;&lt;/span&gt;&lt;span class="wpcf7-list-item"&gt;&lt;span class="wpcf7-list-item-label"&gt;月曜２限&lt;/span&gt;&lt;input type="checkbox" name="checkbox-nittei[]" value="月曜２限" /&gt;&lt;/span&gt;&lt;span class="wpcf7-list-item"&gt;&lt;span class="wpcf7-list-item-label"&gt;木曜１限&lt;/span&gt;&lt;input type="checkbox" name="checkbox-nittei[]" value="木曜１限" /&gt;&lt;/span&gt;&lt;span class="wpcf7-list-item"&gt;&lt;span class="wpcf7-list-item-label"&gt;木曜２限&lt;/span&gt;&lt;input type="checkbox" name="checkbox-nittei[]" value="木曜２限" /&gt;&lt;/span&gt;&lt;span class="wpcf7-list-item"&gt;&lt;span class="wpcf7-list-item-label"&gt;金曜１限&lt;/span&gt;&lt;input type="checkbox" name="checkbox-nittei[]" value="金曜１限" /&gt;&lt;/span&gt;&lt;span class="wpcf7-list-item"&gt;&lt;span class="wpcf7-list-item-label"&gt;金曜２限&lt;/span&gt;&lt;input type="checkbox" name="checkbox-nittei[]" value="金曜２限" /&gt;&lt;/span&gt;&lt;span class="wpcf7-list-item"&gt;&lt;span class="wpcf7-list-item-label"&gt;土曜Ａ限&lt;/span&gt;&lt;input type="checkbox" name="checkbox-nittei[]" value="土曜Ａ限" /&gt;&lt;/span&gt;&lt;span class="wpcf7-list-item"&gt;&lt;span class="wpcf7-list-item-label"&gt;土曜Ｂ限&lt;/span&gt;&lt;input type="checkbox" name="checkbox-nittei[]" value="土曜Ｂ限" /&gt;&lt;/span&gt;&lt;span class="wpcf7-list-item"&gt;&lt;span class="wpcf7-list-item-label"&gt;土曜Ｃ限&lt;/span&gt;&lt;input type="checkbox" name="checkbox-nittei[]" value="土曜Ｃ限" /&gt;&lt;/span&gt;&lt;span class="wpcf7-list-item"&gt;&lt;span class="wpcf7-list-item-label"&gt;土曜Ｄ限&lt;/span&gt;&lt;input type="checkbox" name="checkbox-nittei[]" value="土曜Ｄ限" /&gt;&lt;/span&gt;&lt;span class="wpcf7-list-item"&gt;&lt;span class="wpcf7-list-item-label"&gt;土曜１限&lt;/span&gt;&lt;input type="checkbox" name="checkbox-nittei[]" value="土曜１限" /&gt;&lt;/span&gt;&lt;span class="wpcf7-list-item"&gt;&lt;span class="wpcf7-list-item-label"&gt;土曜２限&lt;/span&gt;&lt;input type="checkbox" name="checkbox-nittei[]" value="土曜２限" /&gt;&lt;/span&gt;&lt;span class="wpcf7-list-item"&gt;&lt;span class="wpcf7-list-item-label"&gt;日曜Ａ限&lt;/span&gt;&lt;input type="checkbox" name="checkbox-nittei[]" value="日曜Ａ限" /&gt;&lt;/span&gt;&lt;span class="wpcf7-list-item"&gt;&lt;span class="wpcf7-list-item-label"&gt;日曜Ｂ限&lt;/span&gt;&lt;input type="checkbox" name="checkbox-nittei[]" value="日曜Ｂ限" /&gt;&lt;/span&gt;&lt;span class="wpcf7-list-item"&gt;&lt;span class="wpcf7-list-item-label"&gt;日曜Ｃ限&lt;/span&gt;&lt;input type="checkbox" name="checkbox-nittei[]" value="日曜Ｃ限" /&gt;&lt;/span&gt;&lt;span class="wpcf7-list-item"&gt;&lt;span class="wpcf7-list-item-label"&gt;日曜Ｄ限&lt;/span&gt;&lt;input type="checkbox" name="checkbox-nittei[]" value="日曜Ｄ限" /&gt;&lt;/span&gt;&lt;span class="wpcf7-list-item"&gt;&lt;span class="wpcf7-list-item-label"&gt;日曜１限&lt;/span&gt;&lt;input type="checkbox" name="checkbox-nittei[]" value="日曜１限" /&gt;&lt;/span&gt;&lt;span class="wpcf7-list-item last"&gt;&lt;span class="wpcf7-list-item-label"&gt;日曜２限&lt;/span&gt;&lt;input type="checkbox" name="checkbox-nittei[]" value="日曜２限" /&gt;&lt;/span&gt;&lt;/span&gt;&lt;/span&gt;
&lt;/p&gt;
&lt;p&gt;メッセージ：&lt;span class="wpcf7-form-control-wrap" data-name="your-message"&gt;&lt;textarea cols="40" rows="10" maxlength="2000" class="wpcf7-form-control wpcf7-textarea" aria-invalid="false" name="your-message"&gt;&lt;/textarea&gt;&lt;/span&gt;
&lt;/p&gt;
&lt;p&gt;&lt;input class="wpcf7-form-control wpcf7-submit has-spinner" type="submit" value="送信" /&gt;
&lt;/p&gt;&lt;p style="display: none !important;" class="akismet-fields-container" data-prefix="_wpcf7_ak_"&gt;&lt;label&gt;&amp;#916;&lt;textarea name="_wpcf7_ak_hp_textarea" cols="45" rows="8" maxlength="100"&gt;&lt;/textarea&gt;&lt;/label&gt;&lt;input type="hidden" id="ak_js_1" name="_wpcf7_ak_js" value="95"/&gt;&lt;script&gt;document.getElementById( "ak_js_1" ).setAttribute( "value", ( new Date() ).getTime() );&lt;/script&gt;&lt;/p&gt;&lt;div class="wpcf7-response-output" aria-hidden="true"&gt;&lt;/div&gt;
&lt;/form&gt;
&lt;/div&gt;
&lt;/span&gt;&lt;/p&gt;
&lt;p&gt;&amp;nbsp;&lt;/p&gt;
&lt;p&gt;&amp;nbsp;&lt;/p&gt;
&lt;section class="veu_cta" id="veu_cta-20523"&gt;&lt;h1 class="cta_title"&gt;講座案内：【オンライン】完全１対１個別指導【中学受験】&lt;/h1&gt;&lt;div class="cta_body"&gt;&lt;div class="cta_body_image cta_body_image_right"&gt;&lt;a href="http://dokkai-labo.tokyo/kobetsuonline01/" target="_blank"&gt;&lt;img width="587" height="432" src="https://dokkai-labo.tokyo/wp-content/uploads/2020/05/CTA読解ラボ-e1603958995467.jpg" class="attachment-large size-large" alt="" /&gt;&lt;/a&gt;&lt;/div&gt;&lt;div class="cta_body_txt image_exist"&gt;当塾で開講中の中学受験対策１対１個別指導講座をオンラインで受講可能です。教室で受ける授業さながらの授業を、個別指導オンラインでも再現しております。&lt;/div&gt;&lt;div class="cta_body_link"&gt;&lt;a href="http://dokkai-labo.tokyo/kobetsuonline01/" class="btn btn-primary btn-block btn-lg" target="_blank"&gt;【オンライン】完全１対１個別指導【中学受験】&lt;/a&gt;&lt;/div&gt;&lt;/div&gt;&lt;!--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lp1701%2F&amp;amp;t=2017%E5%B9%B4%E5%BA%A6%E5%8B%9F%E9%9B%86%E9%96%8B%E5%A7%8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lp1701%2F&amp;amp;text=2017%E5%B9%B4%E5%BA%A6%E5%8B%9F%E9%9B%86%E9%96%8B%E5%A7%8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2017%E5%B9%B4%E5%BA%A6%E5%8B%9F%E9%9B%86%E9%96%8B%E5%A7%8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lp1701%2F" target="_blank" &gt;&lt;span class="vk_icon_w_r_sns_bluesky icon_sns"&gt;&lt;/span&gt;&lt;span class="sns_txt"&gt;Bluesky&lt;/span&gt;&lt;/a&gt;&lt;/li&gt;&lt;li class="sb_copy sb_icon"&gt;&lt;button class="copy-button sb_icon_inner"data-clipboard-text="2017年度募集開始のお知らせ | 受験国語専門 読解ラボ東京 | 中学受験・大学受験対応の個別指導国語専門塾（オンライン・教室対応） https://dokkai-labo.tokyo/lp1701/"&gt;&lt;span class="vk_icon_w_r_sns_copy icon_sns"&gt;&lt;i class="fas fa-copy"&gt;&lt;/i&gt;&lt;/span&gt;&lt;span class="sns_txt"&gt;Copy&lt;/span&gt;&lt;/button&gt;&lt;/li&gt;&lt;/ul&gt;&lt;/div&gt;&lt;!-- [ /.socialSet ] --&gt;			
------</t>
  </si>
  <si>
    <t>https://dokkai-labo.tokyo/lp1801/</t>
  </si>
  <si>
    <t>以下のページは不自然なワードを使用しています。
これらを適切に自然な言葉に置き換えて下さい。
なお、本文の装飾や構造は絶対に変えないでください。
【対象ページURL】
https://dokkai-labo.tokyo/lp1801/
【検出された不自然ワード】
- 型
- 手順
- 最短
【本文】
------
&lt;p&gt;「受験国語専門　読解ラボ東京」は東京都千代田区・四ツ谷駅から徒歩２分の&lt;a title="四谷教室" href="https://dokkai-labo.tokyo/access/"&gt;四谷教室&lt;/a&gt;にて「完全１対１の国語個別指導」を中心に指導を行っている進学塾です。&lt;br /&gt;
この度、2018年２月開講講座の「完全１対１個別指導」の受講受付を開始致しました。&lt;/p&gt;
&lt;h2&gt;対象&lt;/h2&gt;
&lt;p&gt;①国私立中学の受験を目指す小学生&lt;br /&gt;
②現代文の読解力・記述力の向上を目指す大学受験生&lt;/p&gt;
&lt;h2&gt;科目&lt;/h2&gt;
&lt;p&gt;中学受験国語・大学受験現代文・大学受験小論文&lt;/p&gt;
&lt;h2&gt;特徴&lt;/h2&gt;
&lt;h3&gt;１．豊富なテキスト&lt;/h3&gt;
&lt;p&gt;&lt;span style="color: #3366ff;"&gt;東京大学レベルの難解な問題&lt;/span&gt;から基礎的なものに至るまで、&lt;span style="color: #3366ff;"&gt;ありとあらゆる難易度&lt;/span&gt;の問題を準備しております。また、百字を超える&lt;span style="color: #3366ff;"&gt;長文記述&lt;/span&gt;や選択肢・抜き出しなど設問のバリエーションも豊富です。そのため、生徒さんの実力を伸ばすのに適した問題を毎週ご提供することが可能です。&lt;/p&gt;
&lt;h3&gt;２．電子黒板を用いた授業&lt;/h3&gt;
&lt;p&gt;板書を書く、写すなどの余分な時間を極力排除することで、一般的な学習塾に比べて密度の非常に高い授業を実現しています。また、授業で使用した板書は、「解説付き」「問題のみ」両バージョンを配布しています。授業の板書がそのまま残っておりますので、復習しやすくなっております。また、授業の板書データ自体もデータベース管理されているので、過去に受講した授業の復習・再演習をきわめてタイムリーに行うことができます。&lt;/p&gt;
&lt;p&gt;&lt;img fetchpriority="high" decoding="async" class="alignnone size-medium wp-image-57" src="https://dokkai-labo.tokyo/wp-content/uploads/2016/11/Image_e66aaa7-300x225.jpg" alt="image_e66aaa7" width="300" height="225" srcset="https://dokkai-labo.tokyo/wp-content/uploads/2016/11/Image_e66aaa7-300x225.jpg 300w, https://dokkai-labo.tokyo/wp-content/uploads/2016/11/Image_e66aaa7-768x576.jpg 768w, https://dokkai-labo.tokyo/wp-content/uploads/2016/11/Image_e66aaa7-1024x768.jpg 1024w, https://dokkai-labo.tokyo/wp-content/uploads/2016/11/Image_e66aaa7.jpg 1478w" sizes="(max-width: 300px) 100vw, 300px" /&gt;&lt;/p&gt;
&lt;h2&gt;開講講座&lt;/h2&gt;
&lt;h3&gt;中学受験・国語&lt;/h3&gt;
&lt;h6&gt;①説明文攻略&lt;/h6&gt;
&lt;blockquote&gt;&lt;p&gt;興味がない題材の説明文だとまったく出来なくなるという受験生が多く見受けられます。当塾では普遍的な解法を伝授することで、相性に左右されない、しなやかな得点力を養成しています。&lt;/p&gt;
&lt;p&gt;&lt;a href="https://dokkai-labo.tokyo/setsumeibun/"&gt;中学受験説明文のポイント&lt;/a&gt;&lt;/p&gt;&lt;/blockquote&gt;
&lt;h6&gt;②物語文攻略&lt;/h6&gt;
&lt;blockquote&gt;&lt;p&gt;物語文では登場人物の心情に関する問題が多く出題されます。心情を掴むための普遍的な手順を伝えていくことで、どのような文章にも対応できる、本物の得点力を養います。&lt;/p&gt;
&lt;p&gt;&lt;a href="https://dokkai-labo.tokyo/monogataribun/"&gt;中学受験物語文のポイント&lt;/a&gt;&lt;/p&gt;&lt;/blockquote&gt;
&lt;h6&gt;③記述問題徹底演習&lt;/h6&gt;
&lt;blockquote&gt;&lt;p&gt;入試の記述問題は、「問題文から答えになるところを引用して完成させる」タイプのものが多くなっています。なぜここを答えに用いるのかを明確にしながら授業を進めていきます。&lt;/p&gt;
&lt;p&gt;&lt;a href="https://dokkai-labo.tokyo/kijutsuryoku/"&gt;中学入試の記述のポイント&lt;/a&gt;&lt;/p&gt;&lt;/blockquote&gt;
&lt;h6&gt;④客観問題徹底演習&lt;/h6&gt;
&lt;blockquote&gt;&lt;p&gt;客観問題とは、抜き出しや選択肢の問題のことです。基本は記述と同じで、答えにあたる内容を本文から見つける力が求められます。まずはその力を養い、その上で消去法のコツといった客観問題独特のテクニックを伝えていきます。&lt;/p&gt;&lt;/blockquote&gt;
&lt;h6&gt;⑤過去問演習〜合格への最短ルート&lt;/h6&gt;
&lt;blockquote&gt;&lt;p&gt;志望校の過去問は、解いただけでは不十分です。取るべきだった問題と、取れなくてもいい問題を識別し、なぜ取るべき問題を落としてしまったのかの振り返りをしなければなりません。当塾では、その振り返りをした上で、「次につながる」解説を展開していきます。&lt;/p&gt;&lt;/blockquote&gt;
&lt;p&gt;&amp;nbsp;&lt;/p&gt;
&lt;h4&gt;授業の進め方&lt;/h4&gt;
&lt;p&gt;毎週【事前課題・演習課題】の二つの文章題を扱います。事前課題はあらかじめ解いてきていただく問題です。授業はこの事前課題の解説から始まります。その後、講師の目の前で演習課題を解いていただきます。演習の様子を拝見して見えてきた課題をふまえて、問題の解説を進めていきます。&lt;/p&gt;
&lt;h5&gt;講座を組み合わせた受講も可能！&lt;/h5&gt;
&lt;blockquote&gt;&lt;p&gt;【プラン例A】&lt;br /&gt;
物語文は得意だが、とにかく説明文が苦手&lt;br /&gt;
→①③④を組み合わせた「&lt;span style="color: #0000ff;"&gt;説明文・記述＋客観問題徹底演習講座&lt;/span&gt;」&lt;/p&gt;
&lt;p&gt;【プラン例B】&lt;br /&gt;
物語文・説明文ともに、記述ができない&lt;br /&gt;
→①②③を組み合わせた「&lt;span style="color: #0000ff;"&gt;説明文・物語文記述徹底演習講座&lt;/span&gt;」&lt;/p&gt;
&lt;p&gt;【プラン例C】&lt;br /&gt;
入試直前期、過去問にも取り組みたいが、物語文が苦手でその対策もしたい&lt;br /&gt;
→②⑤を組み合わせた「&lt;span style="color: #0000ff;"&gt;物語文攻略＋過去問徹底演習講座&lt;/span&gt;」&lt;br /&gt;
※この場合、事前課題…志望校の過去問・演習課題…良質の説明文といった形になります。&lt;/p&gt;&lt;/blockquote&gt;
&lt;p&gt;その他、１人１人の生徒さんのために無限の個別指導バリエーションをご用意できます。まずはお気軽にご相談ください。最良のプランをご提案いたします。&lt;/p&gt;
&lt;h3&gt;大学受験・現代文&lt;/h3&gt;
&lt;h5&gt;①私大現代文&lt;/h5&gt;
&lt;blockquote&gt;&lt;p&gt;早稲田大学、上智大学から日東駒専まで、あらゆる層の受験生に対応する講座です。生徒さんの志望校の傾向をふまえて扱う問題を決め、解説を進めていきます。&lt;/p&gt;&lt;/blockquote&gt;
&lt;h5&gt;②センター現代文《評論＋小説》&lt;/h5&gt;
&lt;blockquote&gt;&lt;p&gt;評論・小説をバランスよく扱います。特に小説は私大・国公立二次でほとんど出題されないため後回しになりがちですが、当塾ではしっかり扱っていきます。&lt;br /&gt;
※ご希望に応じて、評論・小説どちらかのみを扱うというプランもご用意できます。&lt;/p&gt;&lt;/blockquote&gt;
&lt;h5&gt;③国公立二次現代文&lt;/h5&gt;
&lt;blockquote&gt;&lt;p&gt;国公立の二次試験では、記述の問題が多く出題されます。本講座では、添削を行いながら、「なぜこの内容を書かなければならないのか」を明確にしつつ、解説を進めていきます。&lt;/p&gt;&lt;/blockquote&gt;
&lt;h5&gt;講座を組み合わせた受講も可能！&lt;/h5&gt;
&lt;blockquote&gt;&lt;p&gt;【プラン例A】&lt;br /&gt;
国立志望で記述対策をしたいが、センターも不安…&lt;br /&gt;
→&lt;span style="color: #0000ff;"&gt;センター＋国公立二次現代文&lt;/span&gt;&lt;br /&gt;
※センターの問題は予習してきていただき、授業の冒頭に解説。その後国公立の記述問題を演習・添削・解説していくといった形になります。&lt;/p&gt;
&lt;p&gt;【プラン例B】&lt;br /&gt;
私大文系志望。ただし、滑り止めをワンランク上げるため、センター対策もしたい。&lt;br /&gt;
→&lt;span style="color: #0000ff;"&gt;私大＋センター【小説】現代文&lt;/span&gt;&lt;br /&gt;
※私大の現代文はほとんどが評論からの出題なので、センターは小説対策を軸にしていく、という形を取ることも可能です。&lt;/p&gt;
&lt;p&gt;【プラン例C】&lt;br /&gt;
私大文系志望。幼い頃より文学に親しんでおり、小説は得意だが評論で伸び悩んでいる。&lt;br /&gt;
→&lt;span style="color: #0000ff;"&gt;私大＋センター【評論】現代文&lt;/span&gt;&lt;br /&gt;
※ひたすら評論に取り組んでいくことで、評論を解いていくための型を身につけ、飛躍の土台を固めます。&lt;/p&gt;&lt;/blockquote&gt;
&lt;p&gt;その他、１人１人の生徒さんのために無限の個別指導バリエーションをご用意できます。まずはお気軽にご相談ください。最良のプランをご提案いたします。&lt;/p&gt;
&lt;h3&gt;住所&lt;/h3&gt;
&lt;p&gt;〒102-0085　東京都千代田区六番町６－４ 　ＬＨ番町スクエア５Ｆ&lt;/p&gt;
&lt;h3&gt;地図&lt;/h3&gt;
&lt;p&gt;&lt;iframe style="border: 0;" frameborder="0" height="450" src="https://www.google.com/maps/embed?pb=!1m18!1m12!1m3!1d3240.519520796899!2d139.7302629729312!3d35.68883112384729!2m3!1f0!2f0!3f0!3m2!1i1024!2i768!4f13.1!3m3!1m2!1s0x60188c61d0ed7393%3A0xb5211ee4b82cde38!2z44CSMTAyLTAwODUg5p2x5Lqs6YO95Y2D5Luj55Sw5Yy65YWt55Wq55S677yW4oiS77yU!5e0!3m2!1sja!2sjp!4v1532587601692" width="600"&gt;&lt;/iframe&gt;&lt;/p&gt;
&lt;p&gt;※入居施設名は従前同様「四ッ谷ビジネスラウンジ」です。&lt;/p&gt;
&lt;p&gt;&amp;nbsp;&lt;/p&gt;
&lt;h2&gt;公開サンプル講座&lt;/h2&gt;
&lt;p&gt;&lt;iframe title="読解ラボ東京　サンプル講義 【平成31年度　開成中より】" width="1140" height="641" src="https://www.youtube.com/embed/pJB5Ul6wntw?feature=oembed" frameborder="0" allow="accelerometer; autoplay; clipboard-write; encrypted-media; gyroscope; picture-in-picture; web-share" referrerpolicy="strict-origin-when-cross-origin" allowfullscreen&gt;&lt;/iframe&gt;&lt;/p&gt;
&lt;p&gt;&amp;nbsp;&lt;/p&gt;
&lt;h2&gt;受講までの流れ&lt;/h2&gt;
&lt;h3&gt;１．保護者様からの事前ヒアリング【無料】&lt;/h3&gt;
&lt;blockquote&gt;&lt;p&gt;まずは都合の合う時間に来塾して頂き、現在の状況等を詳細にお伺い致します(生徒さんの成績・学習の様子が分かるものを可能な限りお持ち頂ければスムーズかと思います)。また、お伺いした情報をもとに大まかな指導計画を提示させて頂きます。&lt;/p&gt;&lt;/blockquote&gt;
&lt;h3&gt;２．トライアル指導【「トライアル指導料」のみ頂戴致します】&lt;/h3&gt;
&lt;blockquote&gt;&lt;p&gt;事前ヒアリングでの情報をもとに指導を行い、通常の指導同様に家庭学習用の課題も配布致します。指導後、ヒアリング時に作成した指導計画をブラッシュアップした上で、再度指導計画を提示させて頂きます。&lt;/p&gt;&lt;/blockquote&gt;
&lt;h3&gt;３．ご契約&lt;/h3&gt;
&lt;blockquote&gt;&lt;p&gt;指導計画について十分ご納得頂いてから、入塾手続きを進めて頂きます。&lt;/p&gt;&lt;/blockquote&gt;
&lt;h3&gt;４．指導開始&lt;/h3&gt;
&lt;blockquote&gt;&lt;p&gt;ご契約時に決定させて頂いた曜日/時間にて指導を開始させて頂きます。&lt;/p&gt;&lt;/blockquote&gt;
&lt;h2&gt;指導料&lt;/h2&gt;
&lt;h4&gt;トライアル指導料&lt;/h4&gt;
&lt;p&gt;10,000円(税込)&lt;/p&gt;
&lt;blockquote&gt;&lt;p&gt;他塾様でいう「&lt;span style="color: #3366ff;"&gt;体験講座&lt;/span&gt;」の位置づけですので、通常より安価に設定させていただいております。まずは一度当塾の個別指導をお試し頂ければ幸いです。&lt;/p&gt;&lt;/blockquote&gt;
&lt;h4&gt;入塾金&lt;/h4&gt;
&lt;p&gt;20,000円(税別)&lt;/p&gt;
&lt;blockquote&gt;&lt;p&gt;入塾手続の際に頂戴致します。また、その時点・もしくは過去在籍されていた生徒さんの兄弟姉妹の場合には、&lt;span style="color: #3366ff;"&gt;全額免除&lt;/span&gt;させて頂きます。&lt;/p&gt;&lt;/blockquote&gt;
&lt;h4&gt;指導料&lt;/h4&gt;
&lt;p&gt;16,500円(税別)/1コマ(110分)&lt;/p&gt;
&lt;blockquote&gt;&lt;p&gt;指導料は&lt;span style="color: #3366ff;"&gt;前払い&lt;/span&gt;です。&lt;br /&gt;
※指導予定回数分を前月20日に集計し請求書を発行させて頂きますので、&lt;span style="color: #3366ff;"&gt;前月末まで&lt;/span&gt;にお支払い下さいませ。&lt;br /&gt;
(例)週１コマ・月４回指導：&lt;br /&gt;
⇒16,500円×４＝66,000(円)＋消費税分&lt;/p&gt;&lt;/blockquote&gt;
&lt;p&gt;&amp;nbsp;&lt;/p&gt;
&lt;h2 style="text-align: left;"&gt;お申込み・お問い合わせ&lt;/h2&gt;
&lt;p&gt;トライアル指導をご希望の方は、こちらよりお申し込み下さいませ。&lt;br /&gt;
&lt;span style="font-size: 14px; font-weight: normal;"&gt;
&lt;div class="wpcf7 no-js" id="wpcf7-f152-p307-o1" lang="ja" dir="ltr" data-wpcf7-id="152"&gt;
&lt;div class="screen-reader-response"&gt;&lt;p role="status" aria-live="polite" aria-atomic="true"&gt;&lt;/p&gt; &lt;ul&gt;&lt;/ul&gt;&lt;/div&gt;
&lt;form action="/lp1801/#wpcf7-f152-p307-o1" method="post" class="wpcf7-form init" aria-label="コンタクトフォーム" novalidate="novalidate" data-status="init"&gt;
&lt;fieldset class="hidden-fields-container"&gt;&lt;input type="hidden" name="_wpcf7" value="152" /&gt;&lt;input type="hidden" name="_wpcf7_version" value="6.1.4" /&gt;&lt;input type="hidden" name="_wpcf7_locale" value="ja" /&gt;&lt;input type="hidden" name="_wpcf7_unit_tag" value="wpcf7-f152-p307-o1" /&gt;&lt;input type="hidden" name="_wpcf7_container_post" value="307" /&gt;&lt;input type="hidden" name="_wpcf7_posted_data_hash" value="" /&gt;&lt;input type="hidden" name="_wpcf7_recaptcha_response" value="" /&gt;
&lt;/fieldset&gt;
&lt;p&gt;保護者様のお名前(必須)：&lt;span class="wpcf7-form-control-wrap" data-name="your-name"&gt;&lt;input size="40" maxlength="400" class="wpcf7-form-control wpcf7-text wpcf7-validates-as-required" aria-required="true" aria-invalid="false" value="" type="text" name="your-name" /&gt;&lt;/span&gt;
&lt;/p&gt;
&lt;p&gt;PC用メールアドレス(必須)：&lt;span class="wpcf7-form-control-wrap" data-name="your-email"&gt;&lt;input size="40" maxlength="400" class="wpcf7-form-control wpcf7-email wpcf7-validates-as-required wpcf7-text wpcf7-validates-as-email" aria-required="true" aria-invalid="false" value="" type="email" name="your-email" /&gt;&lt;/span&gt;
&lt;/p&gt;
&lt;p&gt;電話番号(必須)：&lt;span class="wpcf7-form-control-wrap" data-name="mobtel"&gt;&lt;input size="40" maxlength="400" class="wpcf7-form-control wpcf7-tel wpcf7-validates-as-required wpcf7-text wpcf7-validates-as-tel" aria-required="true" aria-invalid="false" value="" type="tel" name="mobtel" /&gt;&lt;/span&gt;
&lt;/p&gt;
&lt;p&gt;お子様のお名前：&lt;span class="wpcf7-form-control-wrap" data-name="chilid-name"&gt;&lt;input size="40" maxlength="400" class="wpcf7-form-control wpcf7-text" aria-invalid="false" value="" type="text" name="chilid-name" /&gt;&lt;/span&gt;
&lt;/p&gt;
&lt;p&gt;お子様の性別：&lt;span class="wpcf7-form-control-wrap" data-name="seibetu"&gt;&lt;select class="wpcf7-form-control wpcf7-select" aria-invalid="false" name="seibetu"&gt;&lt;option value=""&gt;&amp;#8212;以下から選択してください&amp;#8212;&lt;/option&gt;&lt;option value="男の子(男性)"&gt;男の子(男性)&lt;/option&gt;&lt;option value="女の子(女性)"&gt;女の子(女性)&lt;/option&gt;&lt;/select&gt;&lt;/span&gt;
&lt;/p&gt;
&lt;p&gt;お子様の学年：&lt;span class="wpcf7-form-control-wrap" data-name="gakunen"&gt;&lt;select class="wpcf7-form-control wpcf7-select" aria-invalid="false" name="gakunen"&gt;&lt;option value=""&gt;&amp;#8212;以下から選択してください&amp;#8212;&lt;/option&gt;&lt;option value="小１"&gt;小１&lt;/option&gt;&lt;option value="小２"&gt;小２&lt;/option&gt;&lt;option value="小３"&gt;小３&lt;/option&gt;&lt;option value="小４"&gt;小４&lt;/option&gt;&lt;option value="小５"&gt;小５&lt;/option&gt;&lt;option value="小６"&gt;小６&lt;/option&gt;&lt;option value="高１"&gt;高１&lt;/option&gt;&lt;option value="高２"&gt;高２&lt;/option&gt;&lt;option value="高３"&gt;高３&lt;/option&gt;&lt;option value="その他"&gt;その他&lt;/option&gt;&lt;/select&gt;&lt;/span&gt;
&lt;/p&gt;
&lt;p&gt;ご希望の曜日/時間：&lt;br /&gt;
&lt;span class="wpcf7-form-control-wrap" data-name="checkbox-nittei"&gt;&lt;span class="wpcf7-form-control wpcf7-checkbox"&gt;&lt;span class="wpcf7-list-item first"&gt;&lt;span class="wpcf7-list-item-label"&gt;月曜１限&lt;/span&gt;&lt;input type="checkbox" name="checkbox-nittei[]" value="月曜１限" /&gt;&lt;/span&gt;&lt;span class="wpcf7-list-item"&gt;&lt;span class="wpcf7-list-item-label"&gt;月曜２限&lt;/span&gt;&lt;input type="checkbox" name="checkbox-nittei[]" value="月曜２限" /&gt;&lt;/span&gt;&lt;span class="wpcf7-list-item"&gt;&lt;span class="wpcf7-list-item-label"&gt;木曜１限&lt;/span&gt;&lt;input type="checkbox" name="checkbox-nittei[]" value="木曜１限" /&gt;&lt;/span&gt;&lt;span class="wpcf7-list-item"&gt;&lt;span class="wpcf7-list-item-label"&gt;木曜２限&lt;/span&gt;&lt;input type="checkbox" name="checkbox-nittei[]" value="木曜２限" /&gt;&lt;/span&gt;&lt;span class="wpcf7-list-item"&gt;&lt;span class="wpcf7-list-item-label"&gt;金曜１限&lt;/span&gt;&lt;input type="checkbox" name="checkbox-nittei[]" value="金曜１限" /&gt;&lt;/span&gt;&lt;span class="wpcf7-list-item"&gt;&lt;span class="wpcf7-list-item-label"&gt;金曜２限&lt;/span&gt;&lt;input type="checkbox" name="checkbox-nittei[]" value="金曜２限" /&gt;&lt;/span&gt;&lt;span class="wpcf7-list-item"&gt;&lt;span class="wpcf7-list-item-label"&gt;土曜Ａ限&lt;/span&gt;&lt;input type="checkbox" name="checkbox-nittei[]" value="土曜Ａ限" /&gt;&lt;/span&gt;&lt;span class="wpcf7-list-item"&gt;&lt;span class="wpcf7-list-item-label"&gt;土曜Ｂ限&lt;/span&gt;&lt;input type="checkbox" name="checkbox-nittei[]" value="土曜Ｂ限" /&gt;&lt;/span&gt;&lt;span class="wpcf7-list-item"&gt;&lt;span class="wpcf7-list-item-label"&gt;土曜Ｃ限&lt;/span&gt;&lt;input type="checkbox" name="checkbox-nittei[]" value="土曜Ｃ限" /&gt;&lt;/span&gt;&lt;span class="wpcf7-list-item"&gt;&lt;span class="wpcf7-list-item-label"&gt;土曜Ｄ限&lt;/span&gt;&lt;input type="checkbox" name="checkbox-nittei[]" value="土曜Ｄ限" /&gt;&lt;/span&gt;&lt;span class="wpcf7-list-item"&gt;&lt;span class="wpcf7-list-item-label"&gt;土曜１限&lt;/span&gt;&lt;input type="checkbox" name="checkbox-nittei[]" value="土曜１限" /&gt;&lt;/span&gt;&lt;span class="wpcf7-list-item"&gt;&lt;span class="wpcf7-list-item-label"&gt;土曜２限&lt;/span&gt;&lt;input type="checkbox" name="checkbox-nittei[]" value="土曜２限" /&gt;&lt;/span&gt;&lt;span class="wpcf7-list-item"&gt;&lt;span class="wpcf7-list-item-label"&gt;日曜Ａ限&lt;/span&gt;&lt;input type="checkbox" name="checkbox-nittei[]" value="日曜Ａ限" /&gt;&lt;/span&gt;&lt;span class="wpcf7-list-item"&gt;&lt;span class="wpcf7-list-item-label"&gt;日曜Ｂ限&lt;/span&gt;&lt;input type="checkbox" name="checkbox-nittei[]" value="日曜Ｂ限" /&gt;&lt;/span&gt;&lt;span class="wpcf7-list-item"&gt;&lt;span class="wpcf7-list-item-label"&gt;日曜Ｃ限&lt;/span&gt;&lt;input type="checkbox" name="checkbox-nittei[]" value="日曜Ｃ限" /&gt;&lt;/span&gt;&lt;span class="wpcf7-list-item"&gt;&lt;span class="wpcf7-list-item-label"&gt;日曜Ｄ限&lt;/span&gt;&lt;input type="checkbox" name="checkbox-nittei[]" value="日曜Ｄ限" /&gt;&lt;/span&gt;&lt;span class="wpcf7-list-item"&gt;&lt;span class="wpcf7-list-item-label"&gt;日曜１限&lt;/span&gt;&lt;input type="checkbox" name="checkbox-nittei[]" value="日曜１限" /&gt;&lt;/span&gt;&lt;span class="wpcf7-list-item last"&gt;&lt;span class="wpcf7-list-item-label"&gt;日曜２限&lt;/span&gt;&lt;input type="checkbox" name="checkbox-nittei[]" value="日曜２限" /&gt;&lt;/span&gt;&lt;/span&gt;&lt;/span&gt;
&lt;/p&gt;
&lt;p&gt;メッセージ：&lt;span class="wpcf7-form-control-wrap" data-name="your-message"&gt;&lt;textarea cols="40" rows="10" maxlength="2000" class="wpcf7-form-control wpcf7-textarea" aria-invalid="false" name="your-message"&gt;&lt;/textarea&gt;&lt;/span&gt;
&lt;/p&gt;
&lt;p&gt;&lt;input class="wpcf7-form-control wpcf7-submit has-spinner" type="submit" value="送信" /&gt;
&lt;/p&gt;&lt;p style="display: none !important;" class="akismet-fields-container" data-prefix="_wpcf7_ak_"&gt;&lt;label&gt;&amp;#916;&lt;textarea name="_wpcf7_ak_hp_textarea" cols="45" rows="8" maxlength="100"&gt;&lt;/textarea&gt;&lt;/label&gt;&lt;input type="hidden" id="ak_js_1" name="_wpcf7_ak_js" value="167"/&gt;&lt;script&gt;document.getElementById( "ak_js_1" ).setAttribute( "value", ( new Date() ).getTime() );&lt;/script&gt;&lt;/p&gt;&lt;div class="wpcf7-response-output" aria-hidden="true"&gt;&lt;/div&gt;
&lt;/form&gt;
&lt;/div&gt;
&lt;/span&gt;&lt;/p&gt;
&lt;p&gt;&amp;nbsp;&lt;/p&gt;
&lt;p&gt;&amp;nbsp;&lt;/p&gt;
&lt;section class="veu_cta" id="veu_cta-20532"&gt;&lt;h1 class="cta_title"&gt;講座案内：小５得点力養成≪出張≫講座【中学受験】&lt;/h1&gt;&lt;div class="cta_body"&gt;&lt;div class="cta_body_image cta_body_image_right"&gt;&lt;a href="http://dokkai-labo.tokyo/tokuten_fifth/" target="_blank"&gt;&lt;img width="587" height="432" src="https://dokkai-labo.tokyo/wp-content/uploads/2020/05/CTA読解ラボ-e1603958995467.jpg" class="attachment-large size-large" alt="" /&gt;&lt;/a&gt;&lt;/div&gt;&lt;div class="cta_body_txt image_exist"&gt;国語学習に関するお悩み・課題をお持ちの生徒さんに向けて、
&lt;br /&gt;【関東一円の各会場】で実施される【１ヶ月完成】の講座です。&lt;/div&gt;&lt;div class="cta_body_link"&gt;&lt;a href="http://dokkai-labo.tokyo/tokuten_fifth/" class="btn btn-primary btn-block btn-lg" target="_blank"&gt;小５得点力養成≪出張≫講座【中学受験】&lt;/a&gt;&lt;/div&gt;&lt;/div&gt;&lt;!--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lp1801%2F&amp;amp;t=2018%E5%B9%B4%E5%BA%A6%E5%8B%9F%E9%9B%86%E9%96%8B%E5%A7%8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lp1801%2F&amp;amp;text=2018%E5%B9%B4%E5%BA%A6%E5%8B%9F%E9%9B%86%E9%96%8B%E5%A7%8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2018%E5%B9%B4%E5%BA%A6%E5%8B%9F%E9%9B%86%E9%96%8B%E5%A7%8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lp1801%2F" target="_blank" &gt;&lt;span class="vk_icon_w_r_sns_bluesky icon_sns"&gt;&lt;/span&gt;&lt;span class="sns_txt"&gt;Bluesky&lt;/span&gt;&lt;/a&gt;&lt;/li&gt;&lt;li class="sb_copy sb_icon"&gt;&lt;button class="copy-button sb_icon_inner"data-clipboard-text="2018年度募集開始のお知らせ | 受験国語専門 読解ラボ東京 | 中学受験・大学受験対応の個別指導国語専門塾（オンライン・教室対応） https://dokkai-labo.tokyo/lp1801/"&gt;&lt;span class="vk_icon_w_r_sns_copy icon_sns"&gt;&lt;i class="fas fa-copy"&gt;&lt;/i&gt;&lt;/span&gt;&lt;span class="sns_txt"&gt;Copy&lt;/span&gt;&lt;/button&gt;&lt;/li&gt;&lt;/ul&gt;&lt;/div&gt;&lt;!-- [ /.socialSet ] --&gt;			
------</t>
  </si>
  <si>
    <t>https://eigo-rewrite.com/column/eigobenkyouhou/</t>
  </si>
  <si>
    <t>以下のページは不自然なワードを使用しています。
これらを適切に自然な言葉に置き換えて下さい。
なお、本文の装飾や構造は絶対に変えないでください。
【対象ページURL】
https://eigo-rewrite.com/column/eigobenkyouhou/
【検出された不自然ワード】
- 型
- 迷い
- 乱れ
【本文】
------
&lt;p&gt;&lt;!-- =============================== Re-Write｜英語の勉強は何から始める？（増補：3000〜4000字目標） Bootstrap5前提／本文増量＋見栄え改善（構造変更OK） ※SNSシェアブロックは出力しない方針 =============================== --&gt;&lt;/p&gt;
&lt;section class="container my-5"&gt;&lt;!-- HERO --&gt;&lt;/p&gt;
&lt;div class="p-4 p-md-5 rounded-4 border bg-light shadow-sm"&gt;
&lt;div class="row g-4 align-items-center"&gt;
&lt;div class="col-lg-8"&gt;&lt;span class="badge text-bg-dark mb-2"&gt;受験英語&lt;/span&gt;&lt;br /&gt;
&lt;span class="badge text-bg-warning text-dark mb-2"&gt;学習の順番&lt;/span&gt;&lt;/p&gt;
&lt;h1 class="h3 fw-bold mb-3 mt-2"&gt;英語は「順番」を決めると伸び始める&lt;/h1&gt;
&lt;p class="mb-0 text-secondary"&gt;英語の力をつけたいけれど、そもそも何から手をつけたら良いのか分からないという場面を多く目にします。&lt;br /&gt;
ここで遠回りになりやすいのが、単語・文法・長文・リスニングを同時に始めて、どれも中途半端になるパターンです。&lt;br /&gt;
英語は積み上げ型なので、&lt;strong&gt;基礎固めを「やる順番」と「確認の仕方」まで決めておく&lt;/strong&gt;と、同じ学習時間でも伸び方が変わります。&lt;br /&gt;
以下の順番で学習をすすめてみましょう。&lt;/p&gt;
&lt;/div&gt;
&lt;div class="col-lg-4"&gt;
&lt;div class="d-grid gap-2"&gt;&lt;a class="btn btn-warning btn-lg fw-bold" href="#toc"&gt;目次から読む&lt;/a&gt;&lt;br /&gt;
&lt;a class="btn btn-outline-dark" href="https://eigo-rewrite.com/" target="_blank" rel="noopener"&gt;Re-Write トップ（全体像）&lt;/a&gt;&lt;/div&gt;
&lt;/div&gt;
&lt;/div&gt;
&lt;/div&gt;
&lt;p&gt;&lt;!-- 全体像リンク --&gt;&lt;/p&gt;
&lt;div class="alert alert-warning border-0 shadow-sm mt-4 mb-0"&gt;当塾の指導方針や講座の全体像は、&lt;br /&gt;
&lt;a class="link-dark fw-bold" href="https://eigo-rewrite.com/" target="_blank" rel="noopener"&gt;受験英語専門ゼミ「Re-Write」トップ（全体像はこちら）&lt;/a&gt;&lt;br /&gt;
でご確認いただけます。&lt;/div&gt;
&lt;p&gt;&lt;!-- ここがズレる：よくある失敗 --&gt;&lt;/p&gt;
&lt;div class="card border-0 shadow-sm mt-4"&gt;
&lt;div class="card-body p-4 p-md-5"&gt;
&lt;h2 class="h4 fw-bold mb-3"&gt;最初にズレるポイントは「何をゴールにするか」&lt;/h2&gt;
&lt;p class="mb-3"&gt;英語学習の最初の迷いは、「単語を増やすべきか」「文法をやるべきか」「長文を読めば伸びるのか」など、&lt;br /&gt;
取り組みが散らかることから始まります。散らかると、達成感が出にくく、学習が続きません。&lt;br /&gt;
だから最初は&lt;strong&gt;ゴールを小さく切って、反復できる形&lt;/strong&gt;にします。&lt;/p&gt;
&lt;div class="row g-3"&gt;
&lt;div class="col-md-4"&gt;
&lt;div class="p-3 rounded-4 border bg-light h-100"&gt;
&lt;div class="fw-bold mb-1"&gt;短期ゴール&lt;/div&gt;
&lt;div class="text-secondary"&gt;単語と文法を「テストで取れる状態」にする&lt;/div&gt;
&lt;/div&gt;
&lt;/div&gt;
&lt;div class="col-md-4"&gt;
&lt;div class="p-3 rounded-4 border h-100"&gt;
&lt;div class="fw-bold mb-1"&gt;中期ゴール&lt;/div&gt;
&lt;div class="text-secondary"&gt;長文で内容が追え、設問の根拠が拾える&lt;/div&gt;
&lt;/div&gt;
&lt;/div&gt;
&lt;div class="col-md-4"&gt;
&lt;div class="p-3 rounded-4 border bg-light h-100"&gt;
&lt;div class="fw-bold mb-1"&gt;長期ゴール&lt;/div&gt;
&lt;div class="text-secondary"&gt;過去問で時間内に安定して得点できる&lt;/div&gt;
&lt;/div&gt;
&lt;/div&gt;
&lt;/div&gt;
&lt;p class="mt-3 mb-0"&gt;目標が決まると、次にやるべき順番が決まります。英語は&lt;strong&gt;語彙→文法→長文→リスニング&lt;/strong&gt;の流れで土台が強くなります。&lt;br /&gt;
逆に、この順番が乱れると「長文を読んでも分からない」「聞いても意味が出ない」が起きやすくなります。&lt;br /&gt;
まずは土台を作り、そこから読解・リスニングへ広げていきましょう。&lt;/p&gt;
&lt;/div&gt;
&lt;/div&gt;
&lt;p&gt;&lt;!-- TOC --&gt;&lt;/p&gt;
&lt;div id="toc" class="card shadow-sm border-0 mt-4"&gt;
&lt;div class="card-header bg-white fw-bold"&gt;目次&lt;/div&gt;
&lt;div class="card-body"&gt;
&lt;div class="row g-2"&gt;
&lt;div class="col-md-6"&gt;
&lt;ol class="mb-0"&gt;
&lt;li&gt;&lt;a href="#vocab"&gt;語彙力を身につける&lt;/a&gt;&lt;/li&gt;
&lt;li&gt;&lt;a href="#grammar"&gt;英文法をマスターする&lt;/a&gt;&lt;/li&gt;
&lt;li&gt;&lt;a href="#reading"&gt;長文の読解力を高める&lt;/a&gt;&lt;/li&gt;
&lt;/ol&gt;
&lt;/div&gt;
&lt;div class="col-md-6"&gt;
&lt;ol class="mb-0" start="4"&gt;
&lt;li&gt;&lt;a href="#listening"&gt;リスニング&lt;/a&gt;&lt;/li&gt;
&lt;li&gt;&lt;a href="#plan"&gt;学習計画の作り方（継続の仕組み）&lt;/a&gt;&lt;/li&gt;
&lt;li&gt;&lt;a href="#faq"&gt;よくある質問&lt;/a&gt;&lt;/li&gt;
&lt;li&gt;&lt;a href="#summary"&gt;まとめ&lt;/a&gt;&lt;/li&gt;
&lt;/ol&gt;
&lt;/div&gt;
&lt;/div&gt;
&lt;/div&gt;
&lt;/div&gt;
&lt;p&gt;&lt;!-- 語彙 --&gt;&lt;/p&gt;
&lt;div id="vocab" class="mt-5"&gt;
&lt;div class="card shadow-sm border-0"&gt;
&lt;div class="card-body p-4 p-md-5"&gt;
&lt;h3 class="mb-3"&gt;語彙力を身につける&lt;/h3&gt;
&lt;p class="mb-3"&gt;まずは英単語を覚えましょう。英単語は一気に勉強をしても定着させることは難しいので、&lt;br /&gt;
&lt;span style="color: #0b5ed7;"&gt;繰り返し学習&lt;/span&gt;していく必要があります。&lt;br /&gt;
英単語の覚え方としてはいろいろな覚え方がありますが、英単語帳、単語カードなどを用いて覚えることをおすすめします。&lt;br /&gt;
ただひたすらに書いて覚えるという方法もありますが、書くだけではなかなか定着しません。&lt;/p&gt;
&lt;p class="mb-3"&gt;単語は１単語をじっくり時間をかけて覚えるよりかは、まとめて複数の単語を覚える(単語帳の場合は見開き１ページを一気に覚える)ようにして、&lt;br /&gt;
&lt;strong&gt;パッと単語を見てパッと答える&lt;/strong&gt;といったように、&lt;br /&gt;
&lt;span style="color: #0b5ed7;"&gt;単語を見て意味がすぐ思い浮かぶ&lt;/span&gt;ように暗記していきましょう。&lt;br /&gt;
「見たら分かる」の状態は、試験本番では遅くなります。出るまでの時間を短くする意識が大切です。&lt;/p&gt;
&lt;div class="row g-3"&gt;
&lt;div class="col-lg-6"&gt;
&lt;div class="p-3 rounded-4 border bg-light h-100"&gt;
&lt;div class="fw-bold mb-2"&gt;語彙暗記を「入試で使える形」にするコツ&lt;/div&gt;
&lt;ul class="mb-0"&gt;
&lt;li&gt;意味だけでなく、&lt;strong&gt;発音・アクセント&lt;/strong&gt;もセットで覚える&lt;/li&gt;
&lt;li&gt;「知っている」語を増やすより、&lt;strong&gt;出せる&lt;/strong&gt;語を増やす&lt;/li&gt;
&lt;li&gt;毎回、最後に&lt;strong&gt;小テスト&lt;/strong&gt;を挟む（確認の仕方を決めておく）&lt;/li&gt;
&lt;/ul&gt;
&lt;/div&gt;
&lt;/div&gt;
&lt;div class="col-lg-6"&gt;
&lt;div class="p-3 rounded-4 border h-100"&gt;
&lt;div class="fw-bold mb-2"&gt;反復の回し方（例）&lt;/div&gt;
&lt;ul class="mb-0"&gt;
&lt;li&gt;1周目：意味をざっと付ける（止まらない）&lt;/li&gt;
&lt;li&gt;2周目：迷った語だけチェックを付けて回収&lt;/li&gt;
&lt;li&gt;3周目：チェック語だけを高速で再テスト&lt;/li&gt;
&lt;li&gt;翌日・1週間後：忘れた語を&lt;strong&gt;再テスト&lt;/strong&gt;&lt;/li&gt;
&lt;/ul&gt;
&lt;/div&gt;
&lt;/div&gt;
&lt;/div&gt;
&lt;p class="mt-3 mb-3"&gt;このとき、声が出せる環境であれば声を出しながら暗記をすすめるとより効果的です。&lt;br /&gt;
目と手だけでなく、耳と口も使うと記憶は残りやすくなります。&lt;br /&gt;
単語帳を１冊・１周覚えて、きちんと覚えているかテストをします。&lt;br /&gt;
定着していない英単語があればそれをまた繰り返す…といったように覚えられるようになるまで反復学習していきましょう。&lt;br /&gt;
一度は覚えられた単語でも時間が経つと忘れてしまうこともあるので、定期的に見直しをして記憶を確実に定着させていきましょう。&lt;/p&gt;
&lt;div class="alert alert-light border mb-0"&gt;単語を覚える中で、スペルと意味だけを覚えただけでは「覚えた」とは言えません。&lt;br /&gt;
例文が載っている単語帳を使っている場合は、記載されている例文も一緒に覚えると使い方を同時に学習することができるため、&lt;br /&gt;
英作文の学習にも役立てることができます。&lt;/div&gt;
&lt;/div&gt;
&lt;/div&gt;
&lt;/div&gt;
&lt;p&gt;&lt;!-- 文法 --&gt;&lt;/p&gt;
&lt;div id="grammar" class="mt-5"&gt;
&lt;div class="card shadow-sm border-0"&gt;
&lt;div class="card-body p-4 p-md-5"&gt;
&lt;h3 class="mb-3"&gt;英文法をマスターする&lt;/h3&gt;
&lt;p class="mb-3"&gt;英単語が一通り定着してきたら英文法を学習していきましょう。&lt;br /&gt;
受験生は受験で必要となる文法を優先的に覚えていきます。&lt;br /&gt;
英文法の参考書と問題集をそれぞれ１冊準備し、それをやりこんでいくことをおすすめします。&lt;br /&gt;
参考書は「辞書」ではなく「ルールの地図」、問題集は「地図が使えるかを確かめるテスト」と考えると整理しやすいです。&lt;/p&gt;
&lt;p class="mb-3"&gt;まずは文法の参考書を用いてルールをしっかりと覚えます。&lt;br /&gt;
その後に問題集を解いて文法を理解できているかチェックをしていきます。&lt;br /&gt;
解けない・分からない問題がある場合は参考書に戻って学習しなおすということを定着させていきましょう。&lt;br /&gt;
&lt;strong&gt;「戻る」ことが負けではなく、いちばん早い&lt;/strong&gt;です。&lt;/p&gt;
&lt;div class="p-3 rounded-4 border bg-light"&gt;
&lt;div class="fw-bold mb-2"&gt;文法で失速しないための整理&lt;/div&gt;
&lt;ul class="mb-0"&gt;
&lt;li&gt;「ルールを読んだ」ではなく「問題で再現できる」までがセット&lt;/li&gt;
&lt;li&gt;間違えた問題は“なぜ”を1行でメモ（次の復習が速くなる）&lt;/li&gt;
&lt;li&gt;長文に入る前に、基本事項（時制・助動詞・不定詞/動名詞・関係詞など）を固める&lt;/li&gt;
&lt;/ul&gt;
&lt;/div&gt;
&lt;details class="border rounded-4 p-3 mt-3"&gt;
&lt;summary class="fw-bold"&gt;文法が苦手な人に起こりやすいパターン&lt;/summary&gt;
&lt;div class="mt-3"&gt;
&lt;ul class="mb-0"&gt;
&lt;li&gt;説明は分かるが、設問形式になると選べない&lt;/li&gt;
&lt;li&gt;品詞や役割の判断が曖昧で、消去法が効かない&lt;/li&gt;
&lt;li&gt;復習が「同じページを読む」だけになり、弱点が残る&lt;/li&gt;
&lt;li&gt;解説を読んで納得して終わり、次に同じ形で落とす&lt;/li&gt;
&lt;/ul&gt;
&lt;/div&gt;
&lt;/details&gt;
&lt;div class="mt-3 p-3 rounded-4 border"&gt;
&lt;div class="fw-bold mb-2"&gt;チェック：文法が「使える」状態の目安&lt;/div&gt;
&lt;div class="row g-2"&gt;
&lt;div class="col-md-6"&gt;
&lt;div class="p-2 rounded-3 bg-light"&gt;□ 代表問題を見た瞬間に「選ぶ理由」が言える&lt;/div&gt;
&lt;/div&gt;
&lt;div class="col-md-6"&gt;
&lt;div class="p-2 rounded-3 bg-light"&gt;□ 同じミスを次の週に引きずらない&lt;/div&gt;
&lt;/div&gt;
&lt;div class="col-md-6"&gt;
&lt;div class="p-2 rounded-3 bg-light"&gt;□ 長文でつまずいた文を「文法に戻って」直せる&lt;/div&gt;
&lt;/div&gt;
&lt;div class="col-md-6"&gt;
&lt;div class="p-2 rounded-3 bg-light"&gt;□ 丸暗記ではなく、語順で説明できる&lt;/div&gt;
&lt;/div&gt;
&lt;/div&gt;
&lt;/div&gt;
&lt;/div&gt;
&lt;/div&gt;
&lt;/div&gt;
&lt;p&gt;&lt;!-- 長文 --&gt;&lt;/p&gt;
&lt;div id="reading" class="mt-5"&gt;
&lt;div class="card shadow-sm border-0"&gt;
&lt;div class="card-body p-4 p-md-5"&gt;
&lt;h3 class="mb-3"&gt;長文の読解力を高める&lt;/h3&gt;
&lt;p class="mb-3"&gt;長文専用の問題集、受験生の場合は志望校の過去問を用いて学習をすすめましょう。&lt;br /&gt;
初めての長文を読むことに対して苦手意識がある場合は、毎日少しずつでも英文に触れて苦手意識をなくしていきましょう。&lt;br /&gt;
最初は「精読しよう」としすぎて止まりがちですが、まずは&lt;strong&gt;最後まで読み切る経験&lt;/strong&gt;が必要です。&lt;/p&gt;
&lt;p class="mb-3"&gt;本文を読むスピードが遅いために最後まで解き進めることができないということも長文に慣れていけばなくなっていきます。&lt;br /&gt;
まずは集中して最後まで解き切り、分からない単語や熟語が出てきた場合はすぐに調べるようにしましょう。&lt;br /&gt;
本文の内容が理解できてしまえば設問で詰まることもありません。まずは長文に慣れていきましょう。&lt;/p&gt;
&lt;div class="row g-3"&gt;
&lt;div class="col-md-6"&gt;
&lt;div class="p-3 rounded-4 border bg-light h-100"&gt;
&lt;div class="fw-bold mb-2"&gt;長文でやること（最初の流れ）&lt;/div&gt;
&lt;ul class="mb-0"&gt;
&lt;li&gt;まず最後まで読み切る（止まりすぎない）&lt;/li&gt;
&lt;li&gt;設問の根拠を本文に戻して確認する&lt;/li&gt;
&lt;li&gt;未知語は「本文の理解に必要か」を見極めて調べる&lt;/li&gt;
&lt;li&gt;段落ごとに「何の話か」を日本語で一言にする&lt;/li&gt;
&lt;/ul&gt;
&lt;/div&gt;
&lt;/div&gt;
&lt;div class="col-md-6"&gt;
&lt;div class="p-3 rounded-4 border h-100"&gt;
&lt;div class="fw-bold mb-2"&gt;復習で伸ばすポイント&lt;/div&gt;
&lt;ul class="mb-0"&gt;
&lt;li&gt;読み間違えた文の構造を取り直す（SVOCなど）&lt;/li&gt;
&lt;li&gt;同じミスを繰り返す箇所を“文法・語彙”へ戻して補修&lt;/li&gt;
&lt;li&gt;時間がかかった原因（未知語／構文／集中切れ）を記録する&lt;/li&gt;
&lt;li&gt;根拠が取れなかった設問は「本文のどこで迷ったか」を残す&lt;/li&gt;
&lt;/ul&gt;
&lt;/div&gt;
&lt;/div&gt;
&lt;/div&gt;
&lt;details class="border rounded-4 p-3 mt-3"&gt;
&lt;summary class="fw-bold"&gt;長文が伸びないときの切り分け&lt;/summary&gt;
&lt;div class="mt-3"&gt;
&lt;ul class="mb-0"&gt;
&lt;li&gt;&lt;strong&gt;単語&lt;/strong&gt;：知らない語が多すぎて内容が取れない → 語彙の反復へ戻す&lt;/li&gt;
&lt;li&gt;&lt;strong&gt;文法&lt;/strong&gt;：一文が追えずに詰まる → つまずいた文を文法へ戻して補修&lt;/li&gt;
&lt;li&gt;&lt;strong&gt;読み方&lt;/strong&gt;：根拠が取れず、設問で迷う → 文章と設問の往復（根拠確認）を決めておく&lt;/li&gt;
&lt;/ul&gt;
&lt;/div&gt;
&lt;/details&gt;
&lt;/div&gt;
&lt;/div&gt;
&lt;/div&gt;
&lt;p&gt;&lt;!-- リスニング --&gt;&lt;/p&gt;
&lt;div id="listening" class="mt-5"&gt;
&lt;div class="card shadow-sm border-0"&gt;
&lt;div class="card-body p-4 p-md-5"&gt;
&lt;h3 class="mb-3"&gt;リスニング&lt;/h3&gt;
&lt;p class="mb-3"&gt;リスニングを鍛えるためには、まずは単語帳についているCDを聞いて単語の正しい発音を身につけましょう。&lt;br /&gt;
そしてリスニングCDを聞いて、文章を見ながらシャドーイングをしていきます。&lt;br /&gt;
文章を聞きながら自分でも発音していくことで五感を多く使い、正しい発音やアクセントを身につけることができます。&lt;br /&gt;
単語や長文読解の練習にもなりますので、同時に鍛えていきましょう。&lt;/p&gt;
&lt;div class="p-3 rounded-4 border bg-light"&gt;
&lt;div class="fw-bold mb-2"&gt;リスニングの伸ばし方は「音読→聞き取り→再現」&lt;/div&gt;
&lt;ol class="mb-0"&gt;
&lt;li&gt;スクリプトを見て音読（意味が取れる状態を作る）&lt;/li&gt;
&lt;li&gt;音声だけで聞く（聞こえない箇所を特定）&lt;/li&gt;
&lt;li&gt;シャドーイングで再現（取れる状態を決めておく）&lt;/li&gt;
&lt;/ol&gt;
&lt;/div&gt;
&lt;details class="border rounded-4 p-3 mt-3"&gt;
&lt;summary class="fw-bold"&gt;聞こえるのに意味が出ないとき&lt;/summary&gt;
&lt;div class="mt-3"&gt;
&lt;ul class="mb-0"&gt;
&lt;li&gt;語彙不足：音と意味の結びつきが弱い&lt;/li&gt;
&lt;li&gt;文法不足：語順の処理が遅く、後半で置いていかれる&lt;/li&gt;
&lt;li&gt;対策：短文素材に戻し、意味が取れる速度まで上げる&lt;/li&gt;
&lt;li&gt;音の変化（つながり・弱化）で落ちる場合は、音読→再シャドーイング&lt;/li&gt;
&lt;/ul&gt;
&lt;/div&gt;
&lt;/details&gt;
&lt;div class="mt-3 p-3 rounded-4 border"&gt;
&lt;div class="fw-bold mb-2"&gt;チェック：リスニング練習が「効いている」サイン&lt;/div&gt;
&lt;ul class="mb-0"&gt;
&lt;li&gt;同じ音源を2回目に聞いたとき、聞こえる箇所が増える&lt;/li&gt;
&lt;li&gt;シャドーイングで詰まる箇所が「毎回同じ」→原因を潰せる&lt;/li&gt;
&lt;li&gt;聞いた英文を短く言い換えたり、日本語で要約できる&lt;/li&gt;
&lt;/ul&gt;
&lt;/div&gt;
&lt;/div&gt;
&lt;/div&gt;
&lt;/div&gt;
&lt;p&gt;&lt;!-- 計画 --&gt;&lt;/p&gt;
&lt;div id="plan" class="mt-5"&gt;
&lt;div class="card shadow-sm border-0"&gt;
&lt;div class="card-body p-4 p-md-5"&gt;
&lt;h2 class="h4 fw-bold mb-3"&gt;学習計画の作り方（継続の仕組み）&lt;/h2&gt;
&lt;p class="mb-3"&gt;英語はコツコツ積み上げる教科なので、最初から完璧な計画を作るより、&lt;br /&gt;
&lt;strong&gt;回せる量で決めておき、テストで微調整&lt;/strong&gt;していく方が続きます。&lt;br /&gt;
重要なのは「やった気」ではなく、「できた」を増やすことです。&lt;br /&gt;
勉強時間が同じでも、&lt;strong&gt;確認（テスト）を挟むかどうか&lt;/strong&gt;で成果は大きく変わります。&lt;/p&gt;
&lt;div class="row g-3"&gt;
&lt;div class="col-lg-4"&gt;
&lt;div class="p-3 rounded-4 border bg-light h-100"&gt;
&lt;div class="fw-bold mb-2"&gt;毎日（短時間）&lt;/div&gt;
&lt;ul class="mb-0"&gt;
&lt;li&gt;単語：高速反復（テスト形式）&lt;/li&gt;
&lt;li&gt;音読：短文でテンポを作る&lt;/li&gt;
&lt;li&gt;前日に間違えた語だけ回収&lt;/li&gt;
&lt;/ul&gt;
&lt;/div&gt;
&lt;/div&gt;
&lt;div class="col-lg-4"&gt;
&lt;div class="p-3 rounded-4 border h-100"&gt;
&lt;div class="fw-bold mb-2"&gt;週に数回&lt;/div&gt;
&lt;ul class="mb-0"&gt;
&lt;li&gt;文法：参考書→問題集→戻る&lt;/li&gt;
&lt;li&gt;長文：1題→復習まで&lt;/li&gt;
&lt;li&gt;つまずいた文を「文法ノート」に残す&lt;/li&gt;
&lt;/ul&gt;
&lt;/div&gt;
&lt;/div&gt;
&lt;div class="col-lg-4"&gt;
&lt;div class="p-3 rounded-4 border bg-light h-100"&gt;
&lt;div class="fw-bold mb-2"&gt;週末（まとめ）&lt;/div&gt;
&lt;ul class="mb-0"&gt;
&lt;li&gt;単語テストで穴を特定&lt;/li&gt;
&lt;li&gt;今週の弱点（文法/語彙）を補修&lt;/li&gt;
&lt;li&gt;来週の「最優先」を1つ決める&lt;/li&gt;
&lt;/ul&gt;
&lt;/div&gt;
&lt;/div&gt;
&lt;/div&gt;
&lt;div class="alert alert-light border mt-3 mb-0"&gt;分からない言葉に出会ったときはすぐに使い方や意味を調べてその都度疑問点を解消していきましょう。&lt;br /&gt;
「その場で解決」を積み上げるほど、長文でもリスニングでも失速しにくくなります。&lt;br /&gt;
ただし、調べすぎで止まりすぎる場合は「本文理解に必要な語だけ」を優先し、残りは単語学習へ回すのも有効です。&lt;/div&gt;
&lt;/div&gt;
&lt;/div&gt;
&lt;/div&gt;
&lt;p&gt;&lt;!-- FAQ（JS不要：details/summary に変更） --&gt;&lt;/p&gt;
&lt;div id="faq" class="mt-5"&gt;
&lt;div class="card shadow-sm border-0"&gt;
&lt;div class="card-body p-4 p-md-5"&gt;
&lt;h2 class="h4 fw-bold mb-3"&gt;よくある質問&lt;/h2&gt;
&lt;div class="row g-3"&gt;
&lt;div class="col-12"&gt;
&lt;details class="border rounded-4 p-3"&gt;
&lt;summary class="fw-bold"&gt;単語がどうしても覚えられない&lt;/summary&gt;
&lt;div class="mt-3"&gt;「丁寧にやりすぎて回数が足りない」ことが多いです。1語に時間をかけすぎず、&lt;strong&gt;短時間で何周も回す&lt;/strong&gt;形に変えてください。&lt;br /&gt;
さらに、最後に小テストを挟み「出せるか」を確認すると定着が速くなります。&lt;/div&gt;
&lt;/details&gt;
&lt;/div&gt;
&lt;div class="col-12"&gt;
&lt;details class="border rounded-4 p-3"&gt;
&lt;summary class="fw-bold"&gt;文法が分かっているのに問題で落ちる&lt;/summary&gt;
&lt;div class="mt-3"&gt;「説明の理解」と「選択の再現」が別になっている可能性があります。解いた直後に、&lt;strong&gt;なぜその選択になるかを1行で言えるか&lt;/strong&gt;を確認してください。&lt;br /&gt;
言えない場合は、参考書に戻って“根拠”の言語化を作るのが近道です。&lt;/div&gt;
&lt;/details&gt;
&lt;/div&gt;
&lt;div class="col-12"&gt;
&lt;details class="border rounded-4 p-3"&gt;
&lt;summary class="fw-bold"&gt;長文が遅くて時間が足りない&lt;/summary&gt;
&lt;div class="mt-3"&gt;速度不足の原因は、語彙不足・文法不足・読み方が定まっていない、のどれかです。まずは「止まった文」を特定し、語彙か文法に戻って補修してください。&lt;br /&gt;
それでも遅い場合は、段落ごとに要点を一言にして進むなど、&lt;strong&gt;読み方を決めておく&lt;/strong&gt;と改善しやすくなります。&lt;/div&gt;
&lt;/details&gt;
&lt;/div&gt;
&lt;div class="col-12"&gt;
&lt;details class="border rounded-4 p-3"&gt;
&lt;summary class="fw-bold"&gt;リスニングは毎日どれくらいやればいい？&lt;/summary&gt;
&lt;div class="mt-3"&gt;長時間よりも「音読→聞き取り→再現」を&lt;strong&gt;短時間で継続&lt;/strong&gt;する方が効果が出やすいです。&lt;br /&gt;
まずは短文素材で、詰まる箇所を特定し、同じ箇所が詰まらなくなるまで回していきましょう。&lt;/div&gt;
&lt;/details&gt;
&lt;/div&gt;
&lt;/div&gt;
&lt;/div&gt;
&lt;/div&gt;
&lt;/div&gt;
&lt;p&gt;&lt;!-- まとめ --&gt;&lt;/p&gt;
&lt;div id="summary" class="mt-5"&gt;
&lt;div class="card shadow-sm border-0"&gt;
&lt;div class="card-body p-4 p-md-5"&gt;
&lt;h4 class="mb-3"&gt;まとめ&lt;/h4&gt;
&lt;p class="mb-3"&gt;英語はコツコツと学習を進めていくことが大切です。急に上達することはありませんので、日々学習を積み重ねていく必要があります。&lt;br /&gt;
分からない言葉に出会ったときはすぐに使い方や意味を調べてその都度疑問点を解消していきましょう。&lt;br /&gt;
学習が不安定なときほど、やることを増やすより、&lt;strong&gt;順番・確認・復習&lt;/strong&gt;を揃えることが効きます。&lt;/p&gt;
&lt;div class="p-3 rounded-4 border bg-light"&gt;
&lt;div class="fw-bold mb-2"&gt;このページの要点&lt;/div&gt;
&lt;ul class="mb-0"&gt;
&lt;li&gt;最初は&lt;strong&gt;語彙&lt;/strong&gt;を反復して、反射で出る状態を作る&lt;/li&gt;
&lt;li&gt;次に&lt;strong&gt;文法&lt;/strong&gt;を「問題で再現できる」まで固める&lt;/li&gt;
&lt;li&gt;&lt;strong&gt;長文&lt;/strong&gt;は読み切って復習で伸ばす（原因を記録）&lt;/li&gt;
&lt;li&gt;&lt;strong&gt;リスニング&lt;/strong&gt;は音読→聞き取り→再現で決めておく&lt;/li&gt;
&lt;li&gt;計画は「回せる量」で決めておき、テストで微調整する&lt;/li&gt;
&lt;/ul&gt;
&lt;/div&gt;
&lt;p&gt;&lt;!-- 語彙強化講座 CTA（Bootstrap化） --&gt;&lt;/p&gt;
&lt;div class="card border-0 shadow-sm mt-4"&gt;
&lt;div class="card-body p-3 p-md-4" style="border: 2px solid #ff6600; background-color: #fff0e0;"&gt;
&lt;div class="row g-3 align-items-center"&gt;
&lt;div class="col-auto"&gt;&lt;img decoding="async" style="max-width: 110px; height: auto;" src="https://eigo-rewrite.com/wp-content/uploads/2020/06/logo_tate-1.png" alt="Re-Writeのロゴ" /&gt;&lt;/div&gt;
&lt;div class="col"&gt;
&lt;p class="mb-2" style="margin: 5px 0;"&gt;【語彙強化講座】：長文読解で必要な語彙・熟語を徹底的に習得し、都立・私立の入試対策に直結する語彙力を養います。&lt;/p&gt;
&lt;p&gt;&lt;a class="btn btn-warning fw-bold" href="https://eigo-rewrite.com/vocabulary/" target="_blank" rel="noopener"&gt;詳細を見る&lt;/a&gt;&lt;/p&gt;
&lt;/div&gt;
&lt;/div&gt;
&lt;/div&gt;
&lt;/div&gt;
&lt;div class="d-grid gap-2 d-md-flex mt-4"&gt;&lt;a class="btn btn-outline-dark btn-lg" href="https://eigo-rewrite.com/" target="_blank" rel="noopener"&gt;Re-Write トップ（全体像）を見る&lt;/a&gt;&lt;br /&gt;
&lt;a class="btn btn-warning btn-lg fw-bold" href="https://eigo-rewrite.com/vocabulary/" target="_blank" rel="noopener"&gt;語彙強化講座を見る&lt;/a&gt;&lt;/div&gt;
&lt;/div&gt;
&lt;/div&gt;
&lt;/div&gt;
&lt;/section&gt;
&lt;p&gt;&amp;nbsp;&lt;/p&gt;
------</t>
  </si>
  <si>
    <t>https://eigo-rewrite.com/column/eigotest/</t>
  </si>
  <si>
    <t>以下のページは不自然なワードを使用しています。
これらを適切に自然な言葉に置き換えて下さい。
なお、本文の装飾や構造は絶対に変えないでください。
【対象ページURL】
https://eigo-rewrite.com/column/eigotest/
【検出された不自然ワード】
- 整え
【本文】
------
&lt;p&gt;英語の定期テストの勉強をしたいけれどどうしたら点数が取れるのかわからないという声をよく耳にします。ひとつずつクリアしていけば確実に定期テストの点数アップすることができます。&lt;/p&gt;
&lt;p&gt;高校受験での得点につなげるための実戦的な進め方は、&lt;a href="https://eigo-rewrite.com/column/kakomon/"&gt;高校受験の英語過去問の解き方（全体像はこちら）&lt;/a&gt;で整理しています。&lt;/p&gt;
&lt;h3&gt;テスト対策の準備をしよう&lt;/h3&gt;
&lt;p&gt;テスト前２週間には定期テストの勉強をスタートさせましょう。しかし、部活動に入っていたり学校以外にも習い事をしていたりとしっかりと前もったテストの勉強時間を確保できない場合もあるかと思います。スキマ時間を用いたり、自分の時間の過ごし方を見直したりして、テスト勉強の時間を少しでも確保するようにしましょう。&lt;/p&gt;
&lt;h3&gt;テスト勉強の環境を整えよう&lt;/h3&gt;
&lt;p&gt;自分の学習机や、リビングなど勉強に集中できる環境はそれぞれかと思います。テスト勉強に必要なプリントや教材などをまとめたりすぐ分かるように整理整頓しておきましょう。&lt;/p&gt;
&lt;p&gt;いざテスト勉強をはじめようとしても、見当たらないプリントがあったり答えが抜け落ちてしまっていては勉強になりません。テスト勉強に必要なものをまとめておくことでやる気も出てきます。テスト勉強に前向きになれるようにしっかりと準備を整えておきましょう。&lt;/p&gt;
&lt;h3&gt;まずは単語から&lt;/h3&gt;
&lt;p&gt;まずはテスト範囲の英単語を確実に覚えましょう。定期テストであれば見たことのない単語を出題されることはほとんどありませんから、すべての単語を暗記します。単語を覚えきれていないと勉強をはじめることはできません。単語の使い方までしっかり覚えましょう。&lt;/p&gt;
&lt;h3&gt;教科書の内容をカンペキに&lt;/h3&gt;
&lt;p&gt;定期テストでは主に教科書や授業で使っている問題集・プリントなどから問題が出題されます。まずは授業の内容をおさらいしましょう。ここで注意が必要なのが、英文と日本語訳を丸暗記しただけで終わらせないようにしなければなりません。その場しのぎにはなるかもしれませんが、使い方までは理解できなないために再度勉強しなおすハメになってしまいます。暗記した上で、英語を英語で理解できるように学習をしていきましょう。&lt;/p&gt;
&lt;p&gt;頭の中で英語でストーリーが描けるようになるまで英文を理解できると良いでしょう。&lt;/p&gt;
&lt;h3&gt;問題集・プリントなど教科書以外も&lt;/h3&gt;
&lt;p&gt;教科書の内容をカンペキにできたら問題集やプリントなど、授業で使ったものがあれば見直しましょう。教科書の内容を補うために使われていますから、より理解を深めるために学習が必要なことを示しています。&lt;/p&gt;
&lt;h4&gt;まとめ&lt;/h4&gt;
&lt;p&gt;まずはテスト環境を整えてテスト対策をコツコツと進めていきましょう。しっかりと対策していくことで確実に点数をアップさせることができます。&lt;br /&gt;
&lt;!-- 語彙強化講座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t>
  </si>
  <si>
    <t>https://eigo-rewrite.com/column/stage1_lesson5-1/</t>
  </si>
  <si>
    <t>以下のページは不自然なワードを使用しています。
これらを適切に自然な言葉に置き換えて下さい。
なお、本文の装飾や構造は絶対に変えないでください。
【対象ページURL】
https://eigo-rewrite.com/column/stage1_lesson5-1/
【検出された不自然ワード】
- 結論だけ
- まず結論
- 失点
【本文】
------
&lt;p&gt;&lt;iframe title="YouTube video player" src="https://www.youtube.com/embed/figsT5OodcY"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&lt;p&gt;NEW TREASURE STAGE1 の文法事項・Lesson一覧の全体像は、&lt;strong&gt;&lt;a href="https://eigo-rewrite.com/column/hub_stage1/"&gt;NEW TREASURE STAGE1｜中1英文法 総括＋Lesson一覧（全体像はこちら）&lt;/a&gt;&lt;/strong&gt;で確認できます。&lt;br /&gt;
このセクションは “Whose” の混乱ポイントを先に整理してから入ると、テストでの失点が減りやすいです。&lt;/p&gt;
&lt;p&gt;まず結論だけ押さえます。&lt;br /&gt;
・whose＋名詞＝「誰の〜？」（Whose umbrella is this? ＝ これは誰の傘ですか）&lt;br /&gt;
・Whose is/are〜?＝「誰のもの？」（名詞を置かず、単体で聞く）&lt;br /&gt;
・答えは my で止めない（所有格の後ろには名詞が必要）→ It’s mine. / They’re Ken’s.&lt;br /&gt;
・複数の主語は It ではなく They、複数形の所有格は s’（brothers’ など）&lt;/p&gt;
&lt;p&gt;このあと本文で、whose＋名詞とWhose単体の違い、答え方（mine/yours/’s）、複数形の注意点を順に確認していきます。&lt;/p&gt;
&lt;p&gt;&lt;img decoding="async" fetchpriority="high" class="alignnone wp-image-436" src="https://eigo-rewrite.com/wp-content/uploads/2023/05/スライド用-7-300x169.jpg" alt="" width="916" height="516" srcset="https://eigo-rewrite.com/wp-content/uploads/2023/05/スライド用-7-300x169.jpg 300w, https://eigo-rewrite.com/wp-content/uploads/2023/05/スライド用-7-1024x576.jpg 1024w, https://eigo-rewrite.com/wp-content/uploads/2023/05/スライド用-7-768x432.jpg 768w, https://eigo-rewrite.com/wp-content/uploads/2023/05/スライド用-7-320x180.jpg 320w, https://eigo-rewrite.com/wp-content/uploads/2023/05/スライド用-7.jpg 1280w" sizes="(max-width: 916px) 100vw, 916px" /&gt;&lt;/p&gt;
&lt;p&gt;早速この”Whose”です。&lt;br /&gt;
こちらの単語ですが、&lt;strong&gt;使い方が二つあります。&lt;/strong&gt;&lt;br /&gt;
&lt;span style="color: #0000ff;"&gt;&lt;span style="color: #000000;"&gt;一つは&lt;/span&gt;「誰の」という意味で、名詞の前に付ける使い方です。&lt;/span&gt;&lt;br /&gt;
それからもう一つが、&lt;span style="color: #0000ff;"&gt;「誰のもの」という形で所有代名詞として使う使い方があります。&lt;/span&gt;&lt;br /&gt;
まずはこちらです。&lt;br /&gt;
”Whose umbrella ”、「誰の傘」という形です。&lt;br /&gt;
この場合ですと、これは所有格「誰の」という意味で使っているので、直後は名詞です。&lt;br /&gt;
これを一つのセットとして使います。&lt;br /&gt;
なので、この一文を訳すと「これは誰の傘ですか？」という形になります。&lt;br /&gt;
大事な点としましては、&lt;span style="color: #ff0000;"&gt;こちらの”Whose”のあとに名詞が付くという点です。&lt;/span&gt;&lt;br /&gt;
あとでまたお伝えしますが、二つ目の”Whose are”とか”Whose is”とは異なるという点にあります。&lt;br /&gt;
答え方はここの”this”です。&lt;br /&gt;
これは今までと同じで、”It”に変わり、答える時はこちらです。&lt;br /&gt;
本来であれば、これは「誰の傘ですか？」と聞かれているので、&lt;br /&gt;
「私の傘ですよ。」、”my umbrella”という形で書きたいですが、英語というのは同じ言葉が繰り返されるのを非常に嫌う言語になっています。&lt;br /&gt;
なので、&lt;strong&gt;「私の傘」という所を「私のもの」という事で一つの単語で凝縮して伝えています。&lt;/strong&gt;&lt;br /&gt;
ここが注意点になります。&lt;br /&gt;
設問では「私のものです。」ではなくて、「私のです。」と訳が書かれている事があります。&lt;br /&gt;
「私のです。」と書かれていたとしても、”It’s mine.”という形で、”my”だけを答えるというのはダメなんです。&lt;br /&gt;
この”my”というのは所有格で、「私の」という意味であって、所有格のあとは必ず名詞を付けなければいけません。&lt;br /&gt;
答え方の際に、「私のものです。」と書かれていればもちろん”mine”で間違える事はないですが、「私のです。」と書かれた時も、その日本語の「私のです。」というのは「私のものです。」という意味合いになりますから、ここは”my”で終わらせるのではなくて、&lt;br /&gt;
必ず”mine”という&lt;span style="color: #0000ff;"&gt;一語で書くようにしましょう。&lt;br /&gt;
&lt;!-- 読解強化講座 --&gt;&lt;/span&gt;&lt;/p&gt;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&lt;p&gt;&amp;nbsp;&lt;/p&gt;
&lt;p&gt;次に”Whose”を単体で使う場合について説明します。&lt;br /&gt;
こちら上の”Whose”とスペルは全く同じで発音も同じですが、&lt;strong&gt;使い方が異なります。&lt;/strong&gt;&lt;br /&gt;
上の”Whose”というのは所有格なので次に名詞がきていたのに対して、下の”Whose”というのは直後に名詞がきていません。&lt;br /&gt;
こちらは所有代名詞という言い方をしていまして、具体的に言うとこちらが”mine”「私のもの」とか、あるいは”yours”「あなたのもの」と同じような使い方になっています。&lt;br /&gt;
ですので、下の”Whose”は単体で「誰のもの」という言い方になっていますから、&lt;br /&gt;
&lt;span style="color: #0000ff;"&gt;この直後には名詞を付けないという事が注意点になっています。&lt;/span&gt;&lt;br /&gt;
そして先ほどは「これ」という”this”が主語になっていたのでbe動詞のあとにくる主語が”this”&lt;br /&gt;
一語になっていたのに対して、今度は”those umbrellas”「あれらの傘」「あの傘」という形で、&lt;br /&gt;
代名詞+名詞という形になっています。&lt;br /&gt;
これは、英作文の際に日本語をよく読む必要があります。&lt;br /&gt;
「これは誰の何々ですか？」とか、「あれは誰の何々ですか？」という時は「Whose 何々」という形で「Whose+名詞」で書きます。&lt;br /&gt;
それに対して、「あれらの傘は誰のものですか？」あるいは「この鉛筆は誰のものですか？」という形で、「誰のもの」と言われた時はこの”Whose”を一語で使うという事が先ほどとの違いになります。&lt;br /&gt;
答える際はもちろん「誰々のものです。」という形なので、もし「この傘」というのが「私のもの」であれば、”They are main.”です。&lt;br /&gt;
”those umbrellas”、これは三人称で且つ複数ですから、答える時は単数の”It”ではなくて、&lt;br /&gt;
複数の”They”に変えます。&lt;br /&gt;
今回本文に載っているのは”They are Ken’s.”「それらはケンのものです。」という形になっていて、人の名前があって、その固有名詞に対して「その人のものです。」と言う時はこの「固有名詞+’s」です。&lt;br /&gt;
「’s」を付ける事によって「誰々の」とか「誰々のもの」という事を意味します。&lt;br /&gt;
スペルは同じですが、これは「ケンの」という場合もあるし、「ケンのもの」という場合もあります。&lt;br /&gt;
この場合は、直後に名詞がない訳ですからこれは「ケンのもの」という事で、「誰のものですか？」に対して「ケンのものですよ。」と答えている事になります。&lt;br /&gt;
これは固有名詞だけではなくて、「私のお母さんのものです。」と言う時も”my mother’s”という形で代名詞以外の固有名詞であったり、あるいは普通名詞”mother”と「誰々の」とか「誰々のもの」という言い方を表します。&lt;br /&gt;
注意点が一つありまして、下の文です。&lt;br /&gt;
「それらは私の」、ここに注目して下さい。&lt;br /&gt;
そうすると、これは先ほどとは違って、この「’s」ではなくて &lt;strong&gt;s プラス&lt;/strong&gt; &lt;strong&gt;’&lt;/strong&gt; という形になっています。&lt;br /&gt;
これは何を表わしているかというと、これは元々”brothers”「複数形のs」なんです。&lt;br /&gt;
「複数形のs」に対して、「お兄さんたち」とか、あるいは「弟たち」、その「兄弟たちのものだ」と言いたい時に、本来はこの「複数形のs」のあとにこの「’s」を付けて「兄弟たちのもの」としたかったんですが、そうするとこの”s”が二つ連続してしまって、発音する時の「ブラザーズズ」という形で非常に発音しづらくなってしまうんです。&lt;br /&gt;
なので、ここの「’s」の後ろの方の”s”を取って、複数形はもちろん”children”のような不規則変化ではなくて、”s”を付けて複数形を作る名詞に関しては、複数形の所有格というのはこの「複数形のs」の直後に「’」を付けるだけで複数形を表す事が出来ます。&lt;br /&gt;
まとめますと、今回のセクションでは&lt;br /&gt;
まずこの「Whose+名詞」、&lt;strong&gt;「所有格+名詞」&lt;/strong&gt;で&lt;span style="color: #ff0000;"&gt;「誰の何々ですか？」&lt;/span&gt;という聞き方と、&lt;br /&gt;
それから&lt;strong&gt;「何々は誰のものですか？」&lt;/strong&gt;という聞き方で、&lt;br /&gt;
&lt;span style="color: #ff0000;"&gt;”Whose”のあとに名詞がくるのか単体で使うのかという事を区別する必要があります。&lt;/span&gt;&lt;br /&gt;
それから、&lt;strong&gt;「誰々のもの」&lt;/strong&gt;と言った時に、複数形の所有格あるいは所有代名詞を表す際は、&lt;span style="color: #ff0000;"&gt;「sのあとに’」を付ける&lt;/span&gt;、この点に注意して学習を進めて下さい。&lt;br /&gt;
セクション1に関しては以上になります。&lt;/p&gt;
&lt;p&gt;✅ 【まとめ】Lesson5 セクション1：Whose の使い方&lt;/p&gt;
&lt;table style="width: 100%; border-collapse: collapse;"&gt;
&lt;tbody&gt;
&lt;tr style="background-color: #dd8500; color: white;"&gt;
&lt;th&gt;項目&lt;/th&gt;
&lt;th&gt;内容&lt;/th&gt;
&lt;/tr&gt;
&lt;tr style="background-color: #f0b464; color: black;"&gt;
&lt;td&gt;Whose の2つの使い方&lt;/td&gt;
&lt;td&gt;
&lt;ul&gt;
&lt;li&gt;① 所有格：&lt;strong&gt;Whose + 名詞&lt;/strong&gt;＝「誰の〜」&lt;/li&gt;
&lt;li&gt;② 所有代名詞：&lt;strong&gt;Whose（単体）&lt;/strong&gt;＝「誰のもの」&lt;/li&gt;
&lt;li&gt;スペルも発音も同じだが、直後に名詞が来るかどうかで役割が違う&lt;/li&gt;
&lt;/ul&gt;
&lt;/td&gt;
&lt;/tr&gt;
&lt;tr style="background-color: #ffffff; color: black;"&gt;
&lt;td&gt;Whose + 名詞 の疑問文&lt;/td&gt;
&lt;td&gt;
&lt;ul&gt;
&lt;li&gt;例：Whose umbrella is this?（これは誰の傘ですか。）&lt;/li&gt;
&lt;li&gt;Whose の直後には必ず名詞（umbrella など）が来る&lt;/li&gt;
&lt;li&gt;答えは It’s mine.（＝It is my umbrella.）のように、名詞を繰り返さず所有代名詞を使う&lt;/li&gt;
&lt;/ul&gt;
&lt;/td&gt;
&lt;/tr&gt;
&lt;tr style="background-color: #f0b464; color: black;"&gt;
&lt;td&gt;Whose（単体）の疑問文&lt;/td&gt;
&lt;td&gt;
&lt;ul&gt;
&lt;li&gt;例：Whose are those umbrellas?（あれらの傘は誰のものですか。）&lt;/li&gt;
&lt;li&gt;Whose の直後には名詞を置かない（＝「誰のもの」）&lt;/li&gt;
&lt;li&gt;主語が複数なら答えも They are Ken’s. のように They で受ける&lt;/li&gt;
&lt;/ul&gt;
&lt;/td&gt;
&lt;/tr&gt;
&lt;tr style="background-color: #ffffff; color: black;"&gt;
&lt;td&gt;mine / my の違い&lt;/td&gt;
&lt;td&gt;
&lt;ul&gt;
&lt;li&gt;my：所有格「私の〜」→ 後ろに必ず名詞が必要（my umbrella）&lt;/li&gt;
&lt;li&gt;mine：所有代名詞「私のもの」→ これ一語で文の要素になれる（It’s mine.）&lt;/li&gt;
&lt;li&gt;日本語で「私のです。」と書いてあっても英語は mine を使う&lt;/li&gt;
&lt;/ul&gt;
&lt;/td&gt;
&lt;/tr&gt;
&lt;tr style="background-color: #f0b464; color: black;"&gt;
&lt;td&gt;’s と複数形の所有格&lt;/td&gt;
&lt;td&gt;
&lt;ul&gt;
&lt;li&gt;単数の所有：「Ken’s」「my mother’s」＝「〜の／〜のもの」&lt;/li&gt;
&lt;li&gt;複数形が -s で終わるとき：brothers’ のように &lt;strong&gt;s のあとに ’ だけ付ける&lt;/strong&gt;&lt;/li&gt;
&lt;li&gt;s を重ねて「ブラザーズズ」のように言いにくくならないように工夫している&lt;/li&gt;
&lt;/ul&gt;
&lt;/td&gt;
&lt;/tr&gt;
&lt;tr style="background-color: #ffffff; color: black;"&gt;
&lt;td&gt;このセクションの要点&lt;/td&gt;
&lt;td&gt;
&lt;ul&gt;
&lt;li&gt;Whose のあとに名詞が来るかどうかで意味と働きが変わる&lt;/li&gt;
&lt;li&gt;「誰の〜？」と「誰のもの？」を区別して英文を作る&lt;/li&gt;
&lt;li&gt;所有格と所有代名詞、’s と複数所有格（s’）を正しく使い分ける&lt;/li&gt;
&lt;/ul&gt;
&lt;/td&gt;
&lt;/tr&gt;
&lt;/tbody&gt;
&lt;/table&gt;
&lt;p&gt;&lt;!--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&lt;p&gt;&amp;nbsp;&lt;/p&gt;
&lt;p&gt;✅ 【クイズ10問】Lesson5 セクション1：Whose&lt;/p&gt;
&lt;style&gt; .show-answer-btn { background:#DD8500; color:white; padding:5px 10px; cursor:pointer; border:none; } &lt;/style&gt;
&lt;table style="width: 100%; border-collapse: collapse;"&gt;
&lt;tbody&gt;
&lt;tr style="background-color: #dd8500; color: white;"&gt;
&lt;th&gt;No.&lt;/th&gt;
&lt;th&gt;問題&lt;/th&gt;
&lt;/tr&gt;
&lt;p&gt;&lt;!-- Q1 --&gt;&lt;/p&gt;
&lt;tr style="background-color: #f0b464; color: black;"&gt;
&lt;td&gt;1&lt;/td&gt;
&lt;td&gt;「Whose umbrella is this?」の Whose の働きとして正しいのは？&lt;br /&gt;
A. 副詞　B. 所有格（誰の〜）　C. 所有代名詞（誰のもの）　D. 前置詞&lt;br /&gt;
&lt;button class="show-answer-btn"&gt;正解を見る&lt;/button&gt; &lt;span id="a1" style="display: none; font-weight: bold; color: #d60000;"&gt;正解：B&lt;/span&gt;&lt;/td&gt;
&lt;/tr&gt;
&lt;p&gt;&lt;!-- Q2 --&gt;&lt;/p&gt;
&lt;tr style="background-color: #ffffff; color: black;"&gt;
&lt;td&gt;2&lt;/td&gt;
&lt;td&gt;「あれらの傘は誰のものですか。」と聞きたいときの正しい文は？&lt;br /&gt;
A. Whose umbrellas are those? B. Whose are those umbrellas? C. Who are those umbrellas? D. Whose umbrellas those are?&lt;br /&gt;
&lt;button class="show-answer-btn"&gt;正解を見る&lt;/button&gt; &lt;span id="a2" style="display: none; font-weight: bold; color: #d60000;"&gt;正解：B&lt;/span&gt;&lt;/td&gt;
&lt;/tr&gt;
&lt;p&gt;&lt;!-- Q3 --&gt;&lt;/p&gt;
&lt;tr style="background-color: #f0b464; color: black;"&gt;
&lt;td&gt;3&lt;/td&gt;
&lt;td&gt;「It’s my.」が誤りである一番大きな理由はどれ？&lt;br /&gt;
A. It’s の apostrophe が不要だから B. my は所有格で、後ろに名詞が必要だから C. It を主語にできないから D. 文頭が大文字でないから&lt;br /&gt;
&lt;button class="show-answer-btn"&gt;正解を見る&lt;/button&gt; &lt;span id="a3" style="display: none; font-weight: bold; color: #d60000;"&gt;正解：B&lt;/span&gt;&lt;/td&gt;
&lt;/tr&gt;
&lt;p&gt;&lt;!-- Q4 --&gt;&lt;/p&gt;
&lt;tr style="background-color: #ffffff; color: black;"&gt;
&lt;td&gt;4&lt;/td&gt;
&lt;td&gt;「これは私のです。」を Whose を使った疑問文への答えとして最も自然に英訳すると？&lt;br /&gt;
A. It’s my umbrella. B. It’s my. C. It’s mine. D. Mine it is.&lt;br /&gt;
&lt;button class="show-answer-btn"&gt;正解を見る&lt;/button&gt; &lt;span id="a4" style="display: none; font-weight: bold; color: #d60000;"&gt;正解：C&lt;/span&gt;&lt;/td&gt;
&lt;/tr&gt;
&lt;p&gt;&lt;!-- Q5 --&gt;&lt;/p&gt;
&lt;tr style="background-color: #f0b464; color: black;"&gt;
&lt;td&gt;5&lt;/td&gt;
&lt;td&gt;所有代名詞にあたるものはどれ？&lt;br /&gt;
A. my　B. your　C. his　D. mine&lt;br /&gt;
&lt;button class="show-answer-btn"&gt;正解を見る&lt;/button&gt; &lt;span id="a5" style="display: none; font-weight: bold; color: #d60000;"&gt;正解：D&lt;/span&gt;&lt;/td&gt;
&lt;/tr&gt;
&lt;p&gt;&lt;!-- Q6 --&gt;&lt;/p&gt;
&lt;tr style="background-color: #ffffff; color: black;"&gt;
&lt;td&gt;6&lt;/td&gt;
&lt;td&gt;「ケンのものです。」を表す正しい形は？&lt;br /&gt;
A. It is Ken. B. It is Ken’s. C. It is Kens. D. It is Ken of.&lt;br /&gt;
&lt;button class="show-answer-btn"&gt;正解を見る&lt;/button&gt; &lt;span id="a6" style="display: none; font-weight: bold; color: #d60000;"&gt;正解：B&lt;/span&gt;&lt;/td&gt;
&lt;/tr&gt;
&lt;p&gt;&lt;!-- Q7 --&gt;&lt;/p&gt;
&lt;tr style="background-color: #f0b464; color: black;"&gt;
&lt;td&gt;7&lt;/td&gt;
&lt;td&gt;「my mother’s」の意味として正しいものは？&lt;br /&gt;
A. 私の母　B. 母のもの　C. 私の母の／私の母のもの　D. 母たち&lt;br /&gt;
&lt;button class="show-answer-btn"&gt;正解を見る&lt;/button&gt; &lt;span id="a7" style="display: none; font-weight: bold; color: #d60000;"&gt;正解：C&lt;/span&gt;&lt;/td&gt;
&lt;/tr&gt;
&lt;p&gt;&lt;!-- Q8 --&gt;&lt;/p&gt;
&lt;tr style="background-color: #ffffff; color: black;"&gt;
&lt;td&gt;8&lt;/td&gt;
&lt;td&gt;「brothers’」の形が表しているのはどれ？&lt;br /&gt;
A. 兄弟の（単数） B. 兄弟のもの（単数） C. 兄弟たちの／兄弟たちのもの（複数所有） D. 兄弟である（動詞）&lt;br /&gt;
&lt;button class="show-answer-btn"&gt;正解を見る&lt;/button&gt; &lt;span id="a8" style="display: none; font-weight: bold; color: #d60000;"&gt;正解：C&lt;/span&gt;&lt;/td&gt;
&lt;/tr&gt;
&lt;p&gt;&lt;!-- Q9 --&gt;&lt;/p&gt;
&lt;tr style="background-color: #f0b464; color: black;"&gt;
&lt;td&gt;9&lt;/td&gt;
&lt;td&gt;「Whose＋名詞」と「Whose（単体）」の違いとして正しいものは？&lt;br /&gt;
A. 前者は疑問文、後者は平叙文 B. 前者は「誰の〜」、後者は「誰のもの」 C. 前者は複数、後者は単数 D. 前者は過去形、後者は現在形&lt;br /&gt;
&lt;button class="show-answer-btn"&gt;正解を見る&lt;/button&gt; &lt;span id="a9" style="display: none; font-weight: bold; color: #d60000;"&gt;正解：B&lt;/span&gt;&lt;/td&gt;
&lt;/tr&gt;
&lt;p&gt;&lt;!-- Q10 --&gt;&lt;/p&gt;
&lt;tr style="background-color: #ffffff; color: black;"&gt;
&lt;td&gt;10&lt;/td&gt;
&lt;td&gt;Lesson5 セクション1で特に意識すべきポイントはどれ？&lt;br /&gt;
A. Whose の綴りだけ覚える B. Whose のあとにくる語（名詞の有無）と、答え方の形 C. 時制の一致 D. 受動態の作り方&lt;br /&gt;
&lt;button class="show-answer-btn"&gt;正解を見る&lt;/button&gt; &lt;span id="a10" style="display: none; font-weight: bold; color: #d60000;"&gt;正解：B&lt;/span&gt;&lt;/td&gt;
&lt;/tr&gt;
&lt;/tbody&gt;
&lt;/table&gt;
&lt;p&gt;&lt;!--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&lt;p&gt;&amp;nbsp;&lt;/p&gt;
------</t>
  </si>
  <si>
    <t>https://eigo-rewrite.com/column/stage3-lesson4-1/</t>
  </si>
  <si>
    <t>以下のページは不自然なワードを使用しています。
これらを適切に自然な言葉に置き換えて下さい。
なお、本文の装飾や構造は絶対に変えないでください。
【対象ページURL】
https://eigo-rewrite.com/column/stage3-lesson4-1/
【検出された不自然ワード】
- 固定
- 手順
【本文】
------
&lt;h3&gt;助動詞を含む受動態の作り方&lt;/h3&gt;
&lt;p&gt;Lesson4では、受動態の応用表現に焦点を当てます。このセクションでは、助動詞を含む受動態の作り方について学びます。&lt;br /&gt;
STAGE3の英文法（時制・助動詞・不定詞など）の全体像は、&lt;strong&gt;&lt;a href="https://eigo-rewrite.com/column/stage3/"&gt;STAGE3｜高校英文法の総まとめ（全体像はこちら）&lt;/a&gt;&lt;/strong&gt;で確認できます。&lt;/p&gt;
&lt;p&gt;まず、能動態の文を受動態に変える手順を確認しましょう。能動態の文には例えば、「&lt;span style="color: blue;"&gt;He&lt;/span&gt; will do the work tomorrow.」という文があります。これを受動態にすると、「&lt;span style="color: blue;"&gt;The work&lt;/span&gt; will be done (by &lt;span style="color: blue;"&gt;him&lt;/span&gt;) tomorrow.」となります。&lt;/p&gt;
&lt;p&gt;このとき、助動詞を含む場合は注意が必要です。助動詞の後には動詞の原形を置き、その後に「be動詞+過去分詞」の形を作ります。つまり、「&lt;span style="color: green;"&gt;助動詞&lt;/span&gt; + &lt;span style="color: red;"&gt;be&lt;/span&gt; + 過去分詞」という形式です。&lt;/p&gt;
&lt;p&gt;例えば、「&lt;span style="color: blue;"&gt;The book&lt;/span&gt; will be published next year.」という文では、「&lt;span style="color: green;"&gt;助動詞&lt;/span&gt; + &lt;span style="color: red;"&gt;be&lt;/span&gt; + 過去分詞」の形式が使われています。「will」の後には「&lt;span style="color: red;"&gt;be&lt;/span&gt;動詞+過去分詞」が続き、「&lt;span style="color: blue;"&gt;published&lt;/span&gt;」が「出版される」を意味します。&lt;/p&gt;
&lt;hr /&gt;
&lt;h3&gt;進行形の受動態の形成方法&lt;/h3&gt;
&lt;p&gt;この形は、「&lt;span style="color: #ff0000;"&gt;何々している&lt;/span&gt;」を受動態にしたもので、「&lt;span style="color: #ff0000;"&gt;何々されている&lt;/span&gt;」という意味を持ちます。形は「be + being + 過去分詞」となります。&lt;br /&gt;
&lt;!--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&lt;h3&gt;例文の解説&lt;/h3&gt;
&lt;p&gt;まず、以下の文を見てみましょう。&lt;/p&gt;
&lt;p&gt;「&lt;span style="color: blue;"&gt;彼女の新しい本&lt;/span&gt;は今&lt;span style="color: green;"&gt;宣伝中&lt;/span&gt;です。」&lt;br /&gt;
ここでは、「be動詞 + ing」で進行形が作られ、「being」の後に過去分詞が続くことで「何々されている」という意味になります。例えば、「advertised（宣伝する）」が「広告される」という意味になります。&lt;/p&gt;
&lt;p&gt;次に、別の文を見てみましょう。&lt;/p&gt;
&lt;p&gt;「&lt;span style="color: blue;"&gt;その橋&lt;/span&gt;はその時&lt;span style="color: green;"&gt;修理中&lt;/span&gt;だった。」&lt;br /&gt;
ここでは「was + ing」で進行形が作られ、「be + 過去分詞」で受動態が作られます。つまり、「されている所だった」という意味になります。&lt;/p&gt;
&lt;p&gt;進行形の受動態の形式は固定されていますので、この語順を覚えておきましょう。&lt;/p&gt;
&lt;hr /&gt;
&lt;h3&gt;完了形の受動態の形&lt;/h3&gt;
&lt;p&gt;完了形の受動態は、「&lt;span style="color: green;"&gt;have&lt;/span&gt; + 過去分詞」で完了形を示し、「&lt;span style="color: blue;"&gt;be動詞&lt;/span&gt; + 過去分詞」で受動態を示します。例えば、「Many comments &lt;span style="color: green;"&gt;have&lt;/span&gt; been posted.」では、「&lt;span style="color: green;"&gt;have&lt;/span&gt; + 過去分詞」と「&lt;span style="color: blue;"&gt;be&lt;/span&gt; + 過去分詞」が組み合わさり、「投稿されてきた」という現在完了の継続用法が表現されます。&lt;/p&gt;
&lt;h3&gt;実例の考察&lt;/h3&gt;
&lt;p&gt;&amp;#8220;The forest &lt;span style="color: green;"&gt;have&lt;/span&gt; been protected since 2000.&amp;#8221;という例では、「&lt;span style="color: green;"&gt;have&lt;/span&gt; been + 過去分詞」が「西暦2000年から保護されてきている」という意味を持ちます。こうした例から、受動態の構成や意味を理解し、練習を重ねることが重要です。&lt;/p&gt;
&lt;h2&gt;Lesson 5 セクション3: 受動態の応用&lt;/h2&gt;
&lt;style&gt;
  table {&lt;br /&gt;
    width: 100%;&lt;br /&gt;
    border-collapse: collapse;&lt;br /&gt;
  }&lt;br /&gt;
  th, td {&lt;br /&gt;
    padding: 10px;&lt;br /&gt;
    border: 1px solid #ddd;&lt;br /&gt;
    color: #000000;&lt;br /&gt;
    vertical-align: top;&lt;br /&gt;
  }&lt;br /&gt;
  .answer {&lt;br /&gt;
    display: none;&lt;br /&gt;
    font-weight: bold;&lt;br /&gt;
    color: #0073aa;&lt;br /&gt;
    margin-left: 5px;&lt;br /&gt;
  }&lt;br /&gt;
  .show-answer {&lt;br /&gt;
    cursor: pointer;&lt;br /&gt;
    color: #ffffff;&lt;br /&gt;
    background-color: #ff6600;&lt;br /&gt;
    border: none;&lt;br /&gt;
    padding: 4px 8px;&lt;br /&gt;
    border-radius: 4px;&lt;br /&gt;
    font-size: 12px;&lt;br /&gt;
    margin-left: 5px;&lt;br /&gt;
  }&lt;br /&gt;
&lt;/style&gt;
&lt;p&gt;&lt;script&gt;
  function showAnswer(ansId, btnId) {
    var ans = document.getElementById(ansId);
    var btn = document.getElementById(btnId);
    if (ans &amp;&amp; btn) {
      ans.style.display = 'inline';
      btn.style.display = 'none';
    }
  }
&lt;/script&gt;&lt;/p&gt;
&lt;h2&gt;【まとめ】助動詞・進行形・完了形を含む受動態のポイント&lt;/h2&gt;
&lt;table&gt;
&lt;tbody&gt;
&lt;tr style="background-color: #dd8500; color: #ffffff;"&gt;
&lt;th&gt;ポイント&lt;/th&gt;
&lt;th&gt;説明&lt;/th&gt;
&lt;/tr&gt;
&lt;tr style="background-color: #f0b464;"&gt;
&lt;td&gt;受動態の基本ルール&lt;/td&gt;
&lt;td&gt;
&lt;ul&gt;
&lt;li&gt;能動態：&lt;strong&gt;主語 + 動詞 + 目的語&lt;/strong&gt;（He will do the work.）&lt;/li&gt;
&lt;li&gt;受動態：&lt;strong&gt;目的語 → 主語&lt;/strong&gt; に移動し、&lt;strong&gt;be動詞 + 過去分詞&lt;/strong&gt; を使う。&lt;/li&gt;
&lt;li&gt;必要なら「by ＋ 行為者」を付ける：The work will be done &lt;strong&gt;by him&lt;/strong&gt;.&lt;/li&gt;
&lt;/ul&gt;
&lt;/td&gt;
&lt;/tr&gt;
&lt;tr style="background-color: #ffffff;"&gt;
&lt;td&gt;助動詞を含む受動態&lt;/td&gt;
&lt;td&gt;
&lt;ul&gt;
&lt;li&gt;形：&lt;strong&gt;助動詞 + be + 過去分詞&lt;/strong&gt;&lt;/li&gt;
&lt;li&gt;例：He will do the work. → The work &lt;strong&gt;will be done&lt;/strong&gt; (by him) tomorrow.&lt;/li&gt;
&lt;li&gt;例：The book &lt;strong&gt;will be published&lt;/strong&gt; next year.（来年出版される予定だ）&lt;/li&gt;
&lt;li&gt;ポイント：助動詞のあとには&lt;strong&gt;必ず動詞の原形 be&lt;/strong&gt; を置き、そのあとに過去分詞。&lt;/li&gt;
&lt;/ul&gt;
&lt;/td&gt;
&lt;/tr&gt;
&lt;tr style="background-color: #f0b464;"&gt;
&lt;td&gt;進行形の受動態&lt;/td&gt;
&lt;td&gt;
&lt;ul&gt;
&lt;li&gt;意味：「何々している」→「&lt;strong&gt;何々されている&lt;/strong&gt;」状態を表す。&lt;/li&gt;
&lt;li&gt;形：&lt;strong&gt;be + being + 過去分詞&lt;/strong&gt;&lt;/li&gt;
&lt;li&gt;例：Her new book is being advertised now.&lt;br /&gt;
（彼女の新しい本は今&lt;strong&gt;宣伝されている&lt;/strong&gt;ところだ。）&lt;/li&gt;
&lt;li&gt;例：The bridge was being repaired then.&lt;br /&gt;
（その橋はその時&lt;strong&gt;修理されているところだった&lt;/strong&gt;。）&lt;/li&gt;
&lt;li&gt;語順は固定なので、&lt;strong&gt;be + being + 過去分詞&lt;/strong&gt; をかたまりで暗記する。&lt;/li&gt;
&lt;/ul&gt;
&lt;/td&gt;
&lt;/tr&gt;
&lt;tr style="background-color: #ffffff;"&gt;
&lt;td&gt;完了形の受動態&lt;/td&gt;
&lt;td&gt;
&lt;ul&gt;
&lt;li&gt;意味：「～されてしまった」「～されてきている」などの状態の継続。&lt;/li&gt;
&lt;li&gt;形：&lt;strong&gt;have been + 過去分詞&lt;/strong&gt;&lt;/li&gt;
&lt;li&gt;例：Many comments &lt;strong&gt;have been posted.&lt;/strong&gt;&lt;br /&gt;
（多くのコメントが&lt;strong&gt;投稿されてきた&lt;/strong&gt;。）&lt;/li&gt;
&lt;li&gt;例：The forest &lt;strong&gt;has been protected&lt;/strong&gt; since 2000.&lt;br /&gt;
（その森は2000年から&lt;strong&gt;保護されてきている&lt;/strong&gt;。）&lt;/li&gt;
&lt;li&gt;&lt;strong&gt;have + 過去分詞&lt;/strong&gt;（完了形）と &lt;strong&gt;be + 過去分詞&lt;/strong&gt;（受動態）の両方を同時に満たす形。&lt;/li&gt;
&lt;/ul&gt;
&lt;/td&gt;
&lt;/tr&gt;
&lt;tr style="background-color: #f0b464;"&gt;
&lt;td&gt;時制と受動態の組み合わせ&lt;/td&gt;
&lt;td&gt;
&lt;ul&gt;
&lt;li&gt;助動詞＋受動態：&lt;strong&gt;will be done / can be done / must be done&lt;/strong&gt; など。&lt;/li&gt;
&lt;li&gt;進行形＋受動態：&lt;strong&gt;is being built / was being repaired&lt;/strong&gt; など。&lt;/li&gt;
&lt;li&gt;完了形＋受動態：&lt;strong&gt;has been used / have been protected&lt;/strong&gt; など。&lt;/li&gt;
&lt;li&gt;「時制」と「受動態（be + 過去分詞）」を&lt;strong&gt;別々に考えて組み合わせる&lt;/strong&gt;と整理しやすい。&lt;/li&gt;
&lt;/ul&gt;
&lt;/td&gt;
&lt;/tr&gt;
&lt;tr style="background-color: #ffffff;"&gt;
&lt;td&gt;句動詞や知覚動詞・使役動詞との関係&lt;/td&gt;
&lt;td&gt;
&lt;ul&gt;
&lt;li&gt;句動詞：前置詞を&lt;strong&gt;消さずにそのまま&lt;/strong&gt;受動態にする。（be taken care of など）&lt;/li&gt;
&lt;li&gt;知覚動詞の受動態：目的語が主語になり、&lt;strong&gt;be + 過去分詞&lt;/strong&gt; の形をとる。&lt;/li&gt;
&lt;li&gt;使役動詞 make の受動態：&lt;strong&gt;be + 過去分詞 + to 不定詞&lt;/strong&gt;（be made to do）になる。&lt;/li&gt;
&lt;li&gt;これらも最終的な形はすべて「&lt;strong&gt;be + 過去分詞&lt;/strong&gt;」を含むという点で共通。&lt;/li&gt;
&lt;/ul&gt;
&lt;/td&gt;
&lt;/tr&gt;
&lt;tr style="background-color: #f0b464;"&gt;
&lt;td&gt;学習のコツ&lt;/td&gt;
&lt;td&gt;
&lt;ul&gt;
&lt;li&gt;まずは３パターンをセットで暗記：&lt;br /&gt;
・助動詞の受動：&lt;strong&gt;助動詞 + be + 過去分詞&lt;/strong&gt;&lt;br /&gt;
・進行形の受動：&lt;strong&gt;be + being + 過去分詞&lt;/strong&gt;&lt;br /&gt;
・完了形の受動：&lt;strong&gt;have been + 過去分詞&lt;/strong&gt;&lt;/li&gt;
&lt;li&gt;日本語の「～されている」「～されてきた」を見たら、英語の形をすぐに連想できるようにする。&lt;/li&gt;
&lt;/ul&gt;
&lt;/td&gt;
&lt;/tr&gt;
&lt;/tbody&gt;
&lt;/table&gt;
&lt;h2&gt;【クイズ】助動詞・進行形・完了形を含む受動態（10問）&lt;/h2&gt;
&lt;table&gt;
&lt;tbody&gt;
&lt;tr style="background-color: #dd8500; color: #ffffff;"&gt;
&lt;th&gt;問題&lt;/th&gt;
&lt;th&gt;選択肢（A～D）&lt;/th&gt;
&lt;th&gt;答え&lt;/th&gt;
&lt;/tr&gt;
&lt;tr style="background-color: #f0b464;"&gt;
&lt;td&gt;1. 助動詞を含む受動態の正しい基本形はどれ？&lt;/td&gt;
&lt;td&gt;A. 助動詞 + 過去分詞&lt;br /&gt;
B. 助動詞 + be + 過去分詞&lt;br /&gt;
C. 助動詞 + been + 動詞の原形&lt;br /&gt;
D. 助動詞 + being + 過去分詞&lt;/td&gt;
&lt;td&gt;&lt;span id="ans1" class="answer" style="display: none;"&gt;正解：B（助動詞 + be + 過去分詞）&lt;/span&gt;&lt;br /&gt;
&lt;button id="btn1" class="show-answer"&gt;正解を見る&lt;/button&gt;&lt;/td&gt;
&lt;/tr&gt;
&lt;tr style="background-color: #ffffff;"&gt;
&lt;td&gt;2. 「He will do the work tomorrow.」の受動態として最も適切なのはどれ？&lt;/td&gt;
&lt;td&gt;A. The work will do by him tomorrow.&lt;br /&gt;
B. The work will done by him tomorrow.&lt;br /&gt;
C. The work will be done by him tomorrow.&lt;br /&gt;
D. The work is done by him tomorrow.&lt;/td&gt;
&lt;td&gt;&lt;span id="ans2" class="answer" style="display: none;"&gt;正解：C（will be done：助動詞を含む受動態）&lt;/span&gt;&lt;br /&gt;
&lt;button id="btn2" class="show-answer"&gt;正解を見る&lt;/button&gt;&lt;/td&gt;
&lt;/tr&gt;
&lt;tr style="background-color: #f0b464;"&gt;
&lt;td&gt;3. 「その本は来年出版される予定です。」に最も近い英文はどれ？&lt;/td&gt;
&lt;td&gt;A. The book will publish next year.&lt;br /&gt;
B. The book will be published next year.&lt;br /&gt;
C. The book is published next year.&lt;br /&gt;
D. The book has been published next year.&lt;/td&gt;
&lt;td&gt;&lt;span id="ans3" class="answer" style="display: none;"&gt;正解：B（will be published：助動詞＋受動態）&lt;/span&gt;&lt;br /&gt;
&lt;button id="btn3" class="show-answer"&gt;正解を見る&lt;/button&gt;&lt;/td&gt;
&lt;/tr&gt;
&lt;tr style="background-color: #ffffff;"&gt;
&lt;td&gt;4. 進行形の受動態の形として正しいものはどれ？&lt;/td&gt;
&lt;td&gt;A. be + being + 過去分詞&lt;br /&gt;
B. be + been + 過去分詞&lt;br /&gt;
C. have + being + 過去分詞&lt;br /&gt;
D. have + been + 過去分詞&lt;/td&gt;
&lt;td&gt;&lt;span id="ans4" class="answer" style="display: none;"&gt;正解：A（be + being + 過去分詞）&lt;/span&gt;&lt;br /&gt;
&lt;button id="btn4" class="show-answer"&gt;正解を見る&lt;/button&gt;&lt;/td&gt;
&lt;/tr&gt;
&lt;tr style="background-color: #f0b464;"&gt;
&lt;td&gt;5. 「Her new book is being advertised now.」の意味として最も近いものはどれ？&lt;/td&gt;
&lt;td&gt;A. 彼女の新しい本は今宣伝した。&lt;br /&gt;
B. 彼女の新しい本は今宣伝されているところだ。&lt;br /&gt;
C. 彼女の新しい本は今宣伝されてきたところだ。&lt;br /&gt;
D. 彼女の新しい本は今宣伝されるはずだ。&lt;/td&gt;
&lt;td&gt;&lt;span id="ans5" class="answer" style="display: none;"&gt;正解：B（進行形の受動態＝宣伝されているところだ）&lt;/span&gt;&lt;br /&gt;
&lt;button id="btn5" class="show-answer"&gt;正解を見る&lt;/button&gt;&lt;/td&gt;
&lt;/tr&gt;
&lt;tr style="background-color: #ffffff;"&gt;
&lt;td&gt;6. 「The bridge was being repaired then.」の文の説明として正しいものはどれ？&lt;/td&gt;
&lt;td&gt;A. 過去完了形の受動態&lt;br /&gt;
B. 過去進行形の受動態&lt;br /&gt;
C. 現在完了形の受動態&lt;br /&gt;
D. 助動詞を含む受動態&lt;/td&gt;
&lt;td&gt;&lt;span id="ans6" class="answer" style="display: none;"&gt;正解：B（was being repaired：過去進行形の受動態）&lt;/span&gt;&lt;br /&gt;
&lt;button id="btn6" class="show-answer"&gt;正解を見る&lt;/button&gt;&lt;/td&gt;
&lt;/tr&gt;
&lt;tr style="background-color: #f0b464;"&gt;
&lt;td&gt;7. 完了形の受動態の基本形として最も適切なのはどれ？&lt;/td&gt;
&lt;td&gt;A. have + past participle&lt;br /&gt;
B. be + been + past participle&lt;br /&gt;
C. have been + past participle&lt;br /&gt;
D. had being + past participle&lt;/td&gt;
&lt;td&gt;&lt;span id="ans7" class="answer" style="display: none;"&gt;正解：C（have been + 過去分詞）&lt;/span&gt;&lt;br /&gt;
&lt;button id="btn7" class="show-answer"&gt;正解を見る&lt;/button&gt;&lt;/td&gt;
&lt;/tr&gt;
&lt;tr style="background-color: #ffffff;"&gt;
&lt;td&gt;8. 「Many comments have been posted.」の意味として最も適切なのはどれ？&lt;/td&gt;
&lt;td&gt;A. 多くのコメントが投稿されるだろう。&lt;br /&gt;
B. 多くのコメントが投稿されているところだ。&lt;br /&gt;
C. 多くのコメントが投稿されてきた。&lt;br /&gt;
D. 多くのコメントが投稿されるはずがない。&lt;/td&gt;
&lt;td&gt;&lt;span id="ans8" class="answer" style="display: none;"&gt;正解：C（現在完了形の受動態：投稿されてきた）&lt;/span&gt;&lt;br /&gt;
&lt;button id="btn8" class="show-answer"&gt;正解を見る&lt;/button&gt;&lt;/td&gt;
&lt;/tr&gt;
&lt;tr style="background-color: #f0b464;"&gt;
&lt;td&gt;9. 「The forest has been protected since 2000.」に関する説明として正しいものはどれ？&lt;/td&gt;
&lt;td&gt;A. 2000年から守られている状態が今も続いている。&lt;br /&gt;
B. 2000年に一度だけ守られた。&lt;br /&gt;
C. 2000年まで守られていたが今は守られていない。&lt;br /&gt;
D. 2000年から守られる予定だ。&lt;/td&gt;
&lt;td&gt;&lt;span id="ans9" class="answer" style="display: none;"&gt;正解：A（完了形の受動態の継続用法）&lt;/span&gt;&lt;br /&gt;
&lt;button id="btn9" class="show-answer"&gt;正解を見る&lt;/button&gt;&lt;/td&gt;
&lt;/tr&gt;
&lt;tr style="background-color: #ffffff;"&gt;
&lt;td&gt;10. 次のうち、受動態の形として&lt;strong&gt;誤っている&lt;/strong&gt;ものはどれ？&lt;/td&gt;
&lt;td&gt;A. The work will be done soon.&lt;br /&gt;
B. The bridge is being built now.&lt;br /&gt;
C. The room has been cleaned.&lt;br /&gt;
D. The book will been published next year.&lt;/td&gt;
&lt;td&gt;&lt;span id="ans10" class="answer" style="display: none;"&gt;正解：D（正しくは will be published：will のあとに been は置かない）&lt;/span&gt;&lt;br /&gt;
&lt;button id="btn10" class="show-answer"&gt;正解を見る&lt;/button&gt;&lt;/td&gt;
&lt;/tr&gt;
&lt;/tbody&gt;
&lt;/table&gt;
&lt;p&gt;&lt;!--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t>
  </si>
  <si>
    <t>https://eigo-rewrite.com/column/stage3-lesson7-2/</t>
  </si>
  <si>
    <t>以下のページは不自然なワードを使用しています。
これらを適切に自然な言葉に置き換えて下さい。
なお、本文の装飾や構造は絶対に変えないでください。
【対象ページURL】
https://eigo-rewrite.com/column/stage3-lesson7-2/
【検出された不自然ワード】
- 型
【本文】
------
&lt;p&gt;&lt;iframe title="YouTube video player" src="https://www.youtube.com/embed/cm1siCtTRRk?si=mty8q_zIM6_49_ON" width="560" height="315" frameborder="0" allowfullscreen="allowfullscreen"&gt;&lt;span data-mce-type="bookmark" style="display: inline-block; width: 0px; overflow: hidden; line-height: 0;" class="mce_SELRES_start"&gt;﻿&lt;/span&gt;&lt;/iframe&gt;&lt;/p&gt;
&lt;h2&gt;関係副詞とは？&lt;/h2&gt;
&lt;p&gt;Lesson 7 セクション2では、関係副詞について学びます。関係副詞は「前置詞 + 関係代名詞」を1語で表したもので、関係代名詞とは使い方が少し異なります。前回のセクションで前置詞 + 関係代名詞の扱いに慣れていれば、関係副詞の理解もスムーズになるでしょう。もし前回の内容に不安がある場合は、そちらを先に復習してから進めることをお勧めします。&lt;br /&gt;
STAGE3の英文法（時制・助動詞・不定詞など）の全体像は、&lt;strong&gt;&lt;a href="https://eigo-rewrite.com/column/stage3/"&gt;STAGE3｜高校英文法の総まとめ（全体像はこちら）&lt;/a&gt;&lt;/strong&gt;で確認できます。&lt;/p&gt;
&lt;h3&gt;関係副詞の種類&lt;/h3&gt;
&lt;p&gt;関係副詞には4つの主要な種類があります。それぞれ&lt;span style="color: red;"&gt;where&lt;/span&gt;、&lt;span style="color: red;"&gt;when&lt;/span&gt;、&lt;span style="color: red;"&gt;why&lt;/span&gt;、そして&lt;span style="color: red;"&gt;how&lt;/span&gt;です。これらはすべて前置詞+関係代名詞の組み合わせから派生しています。例えば、前置詞+関係代名詞&lt;span style="color: blue;"&gt;in which&lt;/span&gt;は、関係副詞&lt;span style="color: red;"&gt;where&lt;/span&gt;として使われます。これからは、これらの関係副詞を異なる使い方で学んでいきます。&lt;br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&lt;h3&gt;例文による解説&lt;/h3&gt;
&lt;h4&gt;例文1:「私たちは私たちのおじさんが住んでいる島へ引っ越しました。」&lt;/h4&gt;
&lt;p&gt;この文では&lt;span style="color: blue;"&gt;in which&lt;/span&gt;が&lt;span style="color: red;"&gt;where&lt;/span&gt;に置き換えられます。もともと&lt;span style="color: blue;"&gt;our uncle in the island&lt;/span&gt;だった部分が&lt;span style="color: blue;"&gt;in which&lt;/span&gt;に変わり、最終的には&lt;span style="color: red;"&gt;where&lt;/span&gt;に置き換えられるのです。&lt;span style="color: red;"&gt;where&lt;/span&gt;は場所を表す先行詞に対して使います。&lt;/p&gt;
&lt;h4&gt;例文2:「私は妹が生まれたその日を忘れない。」&lt;/h4&gt;
&lt;p&gt;ここで&lt;span style="color: blue;"&gt;on which&lt;/span&gt;が&lt;span style="color: red;"&gt;when&lt;/span&gt;に置き換えられます。もともと&lt;span style="color: blue;"&gt;my sister was born on the day&lt;/span&gt;だった部分が&lt;span style="color: blue;"&gt;on which&lt;/span&gt;に変わり、最終的には&lt;span style="color: red;"&gt;when&lt;/span&gt;に置き換えられます。&lt;span style="color: red;"&gt;when&lt;/span&gt;は時を表す先行詞に対して使います。&lt;/p&gt;
&lt;h3&gt;まとめ&lt;/h3&gt;
&lt;p&gt;関係副詞は前置詞+関係代名詞を1語で表現する方法です。&lt;span style="color: red;"&gt;where&lt;/span&gt;、&lt;span style="color: red;"&gt;when&lt;/span&gt;、&lt;span style="color: red;"&gt;why&lt;/span&gt;、&lt;span style="color: red;"&gt;how&lt;/span&gt;の4つの主要な関係副詞があり、それぞれが場所や時間、理由、方法を示します。先行詞が場所を表す場合は&lt;span style="color: red;"&gt;where&lt;/span&gt;、時間を表す場合は&lt;span style="color: red;"&gt;when&lt;/span&gt;を使います。このように、関係副詞を適切に使うことで、文がより自然で簡潔になります。&lt;/p&gt;
&lt;hr /&gt;
&lt;p&gt;&lt;iframe title="YouTube video player" src="https://www.youtube.com/embed/hyAtnmxbEyY?si=NMac3Y3pXKd30IHh" width="560" height="315" frameborder="0" allowfullscreen="allowfullscreen"&gt;&lt;/iframe&gt;&lt;/p&gt;
&lt;h3&gt;「why」の基本的な使い方&lt;/h3&gt;
&lt;p&gt;関係副詞&lt;span style="color: red;"&gt;why&lt;/span&gt;は、主に&lt;span style="color: red;"&gt;reason&lt;/span&gt;（理由）とともに使います。&lt;span style="color: red;"&gt;reason&lt;/span&gt;が先行詞のときに限定して使用されるため、他の先行詞とは異なります。&lt;span style="color: red;"&gt;why&lt;/span&gt;は「理由」を尋ねる「なぜ？」という意味から派生しています。具体的には、先行詞が&lt;span style="color: red;"&gt;reason&lt;/span&gt;の場合に&lt;span style="color: red;"&gt;why&lt;/span&gt;を使用する形になります。&lt;/p&gt;
&lt;h3&gt;例文による理解&lt;/h3&gt;
&lt;p&gt;例えば、「I don’t know the &lt;span style="color: red;"&gt;reason&lt;/span&gt;」では、「私は理由を知りません」という意味になります。この文の後に&lt;span style="color: red;"&gt;why&lt;/span&gt;を付け加えることで、「&lt;span style="color: red;"&gt;why&lt;/span&gt; Yumi is absent today」という形になります。これは「どうしてユミが今日欠席しているのか、その理由を知りません」という意味になります。この場合、&lt;span style="color: red;"&gt;why&lt;/span&gt;は訳さずにそのまま使用します。&lt;/p&gt;
&lt;h3&gt;「why」と「the reason」の使い方&lt;/h3&gt;
&lt;p&gt;&lt;span style="color: red;"&gt;the reason&lt;/span&gt;と&lt;span style="color: red;"&gt;why&lt;/span&gt;は、省略が可能です。例えば、「I don’t know the &lt;span style="color: red;"&gt;reason&lt;/span&gt; Yumi is absent today.」は、「ユミが今日休んでいる理由」となります。また、「I don’t know &lt;span style="color: red;"&gt;why&lt;/span&gt; Yumi is absent today.」は、「どうして今日欠席しているか分かりません」となります。このように、&lt;span style="color: red;"&gt;the reason&lt;/span&gt;と&lt;span style="color: red;"&gt;why&lt;/span&gt;を使った場合、以下の3つのパターンが考えられます：&lt;/p&gt;
&lt;ul&gt;
&lt;li&gt;&lt;span style="color: red;"&gt;the reason why&lt;/span&gt;：一つのセットとして使う&lt;/li&gt;
&lt;li&gt;&lt;span style="color: red;"&gt;the reason&lt;/span&gt;単体で使用&lt;/li&gt;
&lt;li&gt;&lt;span style="color: red;"&gt;why&lt;/span&gt;単体で使用&lt;br /&gt;
&lt;!--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&lt;/li&gt;
&lt;/ul&gt;
&lt;h3&gt;定型文としての「why」&lt;/h3&gt;
&lt;p&gt;&lt;span style="color: red;"&gt;why&lt;/span&gt;の単体で使う定型文の一例として、「That’s &lt;span style="color: red;"&gt;why&lt;/span&gt;」があります。例えば、「George can’t eat shrimp. That’s &lt;span style="color: red;"&gt;why&lt;/span&gt; he looked disappointed.」という文があります。直訳すると「ジョージはエビを食べることができません。それが彼が失望しているように見える理由です。」となりますが、自然な日本語では「ジョージがエビを食べられないから、彼が失望しているように見えるのです。」という意味になります。「That’s &lt;span style="color: red;"&gt;why&lt;/span&gt;」は「だから」「そういうわけで」といった意味で、順接の接続詞のように使われます。このフレーズは英作文でも非常に使える便利な表現です。&lt;/p&gt;
&lt;hr /&gt;
&lt;p&gt;&lt;iframe title="YouTube video player" src="https://www.youtube.com/embed/Az-Z95avDEw?si=yB-fV97eg14InZGs" width="560" height="315" frameborder="0" allowfullscreen="allowfullscreen"&gt;&lt;/iframe&gt;&lt;/p&gt;
&lt;h3&gt;関係副詞の省略について&lt;/h3&gt;
&lt;p&gt;それではこのセクションの最後です。最後は関係副詞の省略に関するお話です。少し込み入った内容になりますが、先ほど&lt;span style="color: red;"&gt;「why」&lt;/span&gt;という関係副詞は省略できるという話がありました。ここはまだ覚えているかと思います。&lt;/p&gt;
&lt;h3&gt;「when」と「where」の省略&lt;/h3&gt;
&lt;p&gt;次に、関係副詞&lt;span style="color: red;"&gt;「when」&lt;/span&gt;と&lt;span style="color: red;"&gt;「where」&lt;/span&gt;に関してですが、少し条件がつきます。まず、関係副詞&lt;span style="color: red;"&gt;「when」&lt;/span&gt;については省略可能です。ですので、基本的に&lt;span style="color: red;"&gt;「when」&lt;/span&gt;を書かなくても問題ありません。&lt;/p&gt;
&lt;p&gt;一方、関係副詞&lt;span style="color: red;"&gt;「where」&lt;/span&gt;についても省略できますが、ここでの条件は先行詞が&lt;span style="color: blue;"&gt;「the place」&lt;/span&gt;の時のみ省略できるということです。&lt;span style="color: blue;"&gt;「the park」&lt;/span&gt;や&lt;span style="color: blue;"&gt;「the building」&lt;/span&gt;の場合は、&lt;span style="color: red;"&gt;「where」&lt;/span&gt;をそのまま残しておかなければなりません。&lt;span style="color: blue;"&gt;「the place」&lt;/span&gt;つまり&lt;span style="color: green;"&gt;「場所」&lt;/span&gt;という意味の単語の時だけ、省略が可能です。&lt;/p&gt;
&lt;h3&gt;具体例の紹介&lt;/h3&gt;
&lt;p&gt;では、具体的な例を見てみましょう。&lt;span style="color: blue;"&gt;「Winter is the season」&lt;/span&gt;で、ここでの&lt;span style="color: blue;"&gt;「the season」&lt;/span&gt;は時期を表す単語です。この後に&lt;span style="color: blue;"&gt;「the seafood is particularly good.」&lt;/span&gt;が続きます。&lt;span style="color: green;"&gt;「その海産物が特に良い」&lt;/span&gt;という形で、本来ここには時を表す語句として&lt;span style="color: red;"&gt;「when」&lt;/span&gt;があったはずですが、その&lt;span style="color: red;"&gt;「when」&lt;/span&gt;は省略できるため、名詞＋主語＋動詞の形で関係副詞&lt;span style="color: red;"&gt;「when」&lt;/span&gt;を省略できます。&lt;/p&gt;
&lt;p&gt;次の文は&lt;span style="color: blue;"&gt;「This is the place」&lt;/span&gt;です。このように&lt;span style="color: blue;"&gt;「the place」&lt;/span&gt;がある場合、本来は場所を示すために&lt;span style="color: red;"&gt;「where」&lt;/span&gt;が存在するわけですが、その&lt;span style="color: red;"&gt;「where」&lt;/span&gt;を省略して&lt;span style="color: blue;"&gt;「place + SV」&lt;/span&gt;という形で修飾することができます。したがって、&lt;span style="color: green;"&gt;「ここが私たちがランチを食べた場所ですよ」&lt;/span&gt;と言うことが可能になります。&lt;/p&gt;
&lt;h3&gt;ルールの確認と演習&lt;/h3&gt;
&lt;p&gt;このように、関係副詞は前置詞＋関係代名詞の代わりとして機能し、最終的には省略できるというルールについて学んできました。このセクション2はかなり内容が豊富になっていますので、練習問題集で演習することをお勧めします。何が省略でき、どういう時に省略できないのか、こういった点を意識しながら学習を続けていってください。&lt;/p&gt;
&lt;p&gt;それでは、セクション2に関しては以上となります。&lt;/p&gt;
&lt;h2&gt;Lesson 7 セクション2：関係副詞（where / when / why / how）&lt;/h2&gt;
&lt;h3&gt;まとめ&lt;/h3&gt;
&lt;table style="width: 100%; border-collapse: collapse;"&gt;
&lt;thead&gt;
&lt;tr style="background-color: #dd8500; color: white;"&gt;
&lt;th&gt;ポイント&lt;/th&gt;
&lt;th&gt;説明&lt;/th&gt;
&lt;/tr&gt;
&lt;/thead&gt;
&lt;tbody&gt;
&lt;tr style="background-color: #f0b464; color: black;"&gt;
&lt;td&gt;関係副詞とは？&lt;/td&gt;
&lt;td&gt;
&lt;ul&gt;
&lt;li&gt;&lt;strong&gt;前置詞＋関係代名詞&lt;/strong&gt;を1語にまとめたもの（例：in which → where, on which → when）。&lt;/li&gt;
&lt;li&gt;節を先行詞にくっつけて、「場所・時間・理由・方法」を表す。&lt;/li&gt;
&lt;li&gt;関係代名詞とは形も役割も少し異なるので区別して整理しておく。&lt;/li&gt;
&lt;/ul&gt;
&lt;/td&gt;
&lt;/tr&gt;
&lt;tr style="background-color: white; color: black;"&gt;
&lt;td&gt;4つの関係副詞&lt;/td&gt;
&lt;td&gt;
&lt;ul&gt;
&lt;li&gt;&lt;strong&gt;where：&lt;/strong&gt;場所（＝ in which）&lt;/li&gt;
&lt;li&gt;&lt;strong&gt;when：&lt;/strong&gt;時間（＝ on which）&lt;/li&gt;
&lt;li&gt;&lt;strong&gt;why：&lt;/strong&gt;理由（＝ for which）※先行詞は reason にほぼ限定&lt;/li&gt;
&lt;li&gt;&lt;strong&gt;how：&lt;/strong&gt;方法（＝ the way in which）&lt;/li&gt;
&lt;/ul&gt;
&lt;/td&gt;
&lt;/tr&gt;
&lt;tr style="background-color: #f0b464; color: black;"&gt;
&lt;td&gt;where / when の用法&lt;/td&gt;
&lt;td&gt;
&lt;ul&gt;
&lt;li&gt;&lt;strong&gt;where：&lt;/strong&gt;場所を表す先行詞（the island, the town など）に続き「そこで～する」&lt;/li&gt;
&lt;li&gt;We moved to the island &lt;strong&gt;where&lt;/strong&gt; our uncle lives.&lt;/li&gt;
&lt;li&gt;&lt;strong&gt;when：&lt;/strong&gt;時間を表す先行詞（the day, the year など）に続き「その時～する」&lt;/li&gt;
&lt;li&gt;I’ll never forget the day &lt;strong&gt;when&lt;/strong&gt; my sister was born.&lt;/li&gt;
&lt;/ul&gt;
&lt;/td&gt;
&lt;/tr&gt;
&lt;tr style="background-color: white; color: black;"&gt;
&lt;td&gt;why の用法とパターン&lt;/td&gt;
&lt;td&gt;
&lt;ul&gt;
&lt;li&gt;&lt;strong&gt;先行詞が reason のときにだけ&lt;/strong&gt;使える関係副詞。&lt;/li&gt;
&lt;li&gt;I don’t know the reason &lt;strong&gt;why&lt;/strong&gt; Yumi is absent today.&lt;/li&gt;
&lt;li&gt;3パターンで言い換え可能：&lt;/li&gt;
&lt;li&gt;① the reason why S V　② the reason S V　③ why S V&lt;/li&gt;
&lt;li&gt;いずれも「～という理由」を表す。&lt;/li&gt;
&lt;/ul&gt;
&lt;/td&gt;
&lt;/tr&gt;
&lt;tr style="background-color: #f0b464; color: black;"&gt;
&lt;td&gt;how と the way&lt;/td&gt;
&lt;td&gt;
&lt;ul&gt;
&lt;li&gt;&lt;strong&gt;how：&lt;/strong&gt;「どのように」「そのようにして」という方法・手段を表す。&lt;/li&gt;
&lt;li&gt;本来は the way in which～ のような形だが、&lt;strong&gt;the way と how は意味が重複&lt;/strong&gt;するので普通はどちらか一方だけ。&lt;/li&gt;
&lt;li&gt;That’s how the sailors predict the weather.&lt;br /&gt;
→「そのようにして航海士たちは天気を予想する。」&lt;/li&gt;
&lt;/ul&gt;
&lt;/td&gt;
&lt;/tr&gt;
&lt;tr style="background-color: white; color: black;"&gt;
&lt;td&gt;That’s why ～ / That’s how ～&lt;/td&gt;
&lt;td&gt;
&lt;ul&gt;
&lt;li&gt;&lt;strong&gt;That’s why S V：&lt;/strong&gt;「だから～だ」「そういうわけで～だ」&lt;/li&gt;
&lt;li&gt;George can’t eat shrimp. That’s why he looked disappointed.&lt;/li&gt;
&lt;li&gt;&lt;strong&gt;That’s how S V：&lt;/strong&gt;「そのようにして～する」&lt;/li&gt;
&lt;li&gt;どちらも英作文で非常に使いやすい定型表現。&lt;/li&gt;
&lt;/ul&gt;
&lt;/td&gt;
&lt;/tr&gt;
&lt;tr style="background-color: #f0b464; color: black;"&gt;
&lt;td&gt;関係副詞の省略&lt;/td&gt;
&lt;td&gt;
&lt;ul&gt;
&lt;li&gt;&lt;strong&gt;why：&lt;/strong&gt;省略可（the reason why / the reason / why の3パターン）。&lt;/li&gt;
&lt;li&gt;&lt;strong&gt;when：&lt;/strong&gt;基本的に省略可（the season (when) the seafood is good）。&lt;/li&gt;
&lt;li&gt;&lt;strong&gt;where：&lt;/strong&gt;先行詞が &lt;strong&gt;the place「場所」&lt;/strong&gt; のときだけ省略可。&lt;/li&gt;
&lt;li&gt;the park / the building など具体名詞のときは where を残す。&lt;/li&gt;
&lt;/ul&gt;
&lt;/td&gt;
&lt;/tr&gt;
&lt;/tbody&gt;
&lt;/table&gt;
&lt;h3&gt;クイズ（10問）&lt;/h3&gt;
&lt;p&gt;&lt;script&gt;
  function showAnswer(id) {
    var ans = document.getElementById(id);
    var btn = document.getElementById(id + '-btn');
    if (ans &amp;&amp; btn) {
      ans.style.display = 'inline';
      btn.style.display = 'none';
    }
  }
&lt;/script&gt;&lt;/p&gt;
&lt;table style="width: 100%; border-collapse: collapse; margin-top: 10px;"&gt;
&lt;thead&gt;
&lt;tr style="background-color: #dd8500; color: white;"&gt;
&lt;th&gt;問題&lt;/th&gt;
&lt;th&gt;選択肢&lt;/th&gt;
&lt;th&gt;正解&lt;/th&gt;
&lt;/tr&gt;
&lt;/thead&gt;
&lt;tbody&gt;&lt;!-- Q1 --&gt;&lt;/p&gt;
&lt;tr style="background-color: #f0b464; color: black;"&gt;
&lt;td&gt;1. 関係副詞の説明として最も適切なのはどれ？&lt;/td&gt;
&lt;td&gt;A. 動詞を修飾する副詞のこと&lt;br /&gt;
B. 前置詞＋関係代名詞を1語にまとめたもの&lt;br /&gt;
C. 接続詞と同じ働きをする語&lt;br /&gt;
D. 疑問詞と同じ意味を持つ語&lt;/td&gt;
&lt;td&gt;&lt;button id="q1-btn"&gt;正解を見る&lt;/button&gt;&lt;br /&gt;
&lt;span id="q1" style="display: none;"&gt;B. 前置詞＋関係代名詞を1語にまとめたもの&lt;/span&gt;&lt;/td&gt;
&lt;/tr&gt;
&lt;p&gt;&lt;!-- Q2 --&gt;&lt;/p&gt;
&lt;tr style="background-color: white; color: black;"&gt;
&lt;td&gt;2. 次のうち、関係副詞だけを並べたものはどれ？&lt;/td&gt;
&lt;td&gt;A. who, which, that, whose&lt;br /&gt;
B. where, when, why, how&lt;br /&gt;
C. in, on, at, for&lt;br /&gt;
D. what, who, where, when&lt;/td&gt;
&lt;td&gt;&lt;button id="q2-btn"&gt;正解を見る&lt;/button&gt;&lt;br /&gt;
&lt;span id="q2" style="display: none;"&gt;B. where, when, why, how&lt;/span&gt;&lt;/td&gt;
&lt;/tr&gt;
&lt;p&gt;&lt;!-- Q3 --&gt;&lt;/p&gt;
&lt;tr style="background-color: #f0b464; color: black;"&gt;
&lt;td&gt;3. 「in which」とほぼ同じ働きをする関係副詞はどれ？&lt;/td&gt;
&lt;td&gt;A. when&lt;br /&gt;
B. where&lt;br /&gt;
C. why&lt;br /&gt;
D. how&lt;/td&gt;
&lt;td&gt;&lt;button id="q3-btn"&gt;正解を見る&lt;/button&gt;&lt;br /&gt;
&lt;span id="q3" style="display: none;"&gt;B. where&lt;/span&gt;&lt;/td&gt;
&lt;/tr&gt;
&lt;p&gt;&lt;!-- Q4 --&gt;&lt;/p&gt;
&lt;tr style="background-color: white; color: black;"&gt;
&lt;td&gt;4. 「on which」とほぼ同じ働きをする関係副詞はどれ？&lt;/td&gt;
&lt;td&gt;A. where&lt;br /&gt;
B. why&lt;br /&gt;
C. how&lt;br /&gt;
D. when&lt;/td&gt;
&lt;td&gt;&lt;button id="q4-btn"&gt;正解を見る&lt;/button&gt;&lt;br /&gt;
&lt;span id="q4" style="display: none;"&gt;D. when&lt;/span&gt;&lt;/td&gt;
&lt;/tr&gt;
&lt;p&gt;&lt;!-- Q5 --&gt;&lt;/p&gt;
&lt;tr style="background-color: #f0b464; color: black;"&gt;
&lt;td&gt;5. 関係副詞 &lt;strong&gt;why&lt;/strong&gt; が使える先行詞として正しいものはどれ？&lt;/td&gt;
&lt;td&gt;A. time&lt;br /&gt;
B. place&lt;br /&gt;
C. reason&lt;br /&gt;
D. method&lt;/td&gt;
&lt;td&gt;&lt;button id="q5-btn"&gt;正解を見る&lt;/button&gt;&lt;br /&gt;
&lt;span id="q5" style="display: none;"&gt;C. reason&lt;/span&gt;&lt;/td&gt;
&lt;/tr&gt;
&lt;p&gt;&lt;!-- Q6 --&gt;&lt;/p&gt;
&lt;tr style="background-color: white; color: black;"&gt;
&lt;td&gt;6. 「That’s why he looked disappointed.」の訳として最も近いものはどれ？&lt;/td&gt;
&lt;td&gt;A. それは彼が失望しているように見えた理由です。&lt;br /&gt;
B. 彼が失望しているように見えたのはそのためです。&lt;br /&gt;
C. 彼はなぜ失望しているように見えたのですか。&lt;br /&gt;
D. どのように彼が失望しているように見えたのですか。&lt;/td&gt;
&lt;td&gt;&lt;button id="q6-btn"&gt;正解を見る&lt;/button&gt;&lt;br /&gt;
&lt;span id="q6" style="display: none;"&gt;B. 彼が失望しているように見えたのはそのためです。&lt;/span&gt;&lt;/td&gt;
&lt;/tr&gt;
&lt;p&gt;&lt;!-- Q7 --&gt;&lt;/p&gt;
&lt;tr style="background-color: #f0b464; color: black;"&gt;
&lt;td&gt;7. 関係副詞の省略に関する説明として正しいものはどれ？&lt;/td&gt;
&lt;td&gt;A. why, when, where はすべて常に省略可能である。&lt;br /&gt;
B. why は省略できないが、when と where は省略できる。&lt;br /&gt;
C. when は基本省略可、where は先行詞が the place のときのみ省略可。&lt;br /&gt;
D. where は常に省略できるが、when は一切省略できない。&lt;/td&gt;
&lt;td&gt;&lt;button id="q7-btn"&gt;正解を見る&lt;/button&gt;&lt;br /&gt;
&lt;span id="q7" style="display: none;"&gt;C. when は基本省略可、where は先行詞が the place のときのみ省略可。&lt;/span&gt;&lt;/td&gt;
&lt;/tr&gt;
&lt;p&gt;&lt;!-- Q8 --&gt;&lt;/p&gt;
&lt;tr style="background-color: white; color: black;"&gt;
&lt;td&gt;8. 次のうち、関係副詞 &lt;strong&gt;where&lt;/strong&gt; を正しく省略している文はどれ？&lt;/td&gt;
&lt;td&gt;A. This is the park we played yesterday.&lt;br /&gt;
B. This is the place we had lunch yesterday.&lt;br /&gt;
C. This is the building we met last week.&lt;br /&gt;
D. This is the town we visited in summer.&lt;/td&gt;
&lt;td&gt;&lt;button id="q8-btn"&gt;正解を見る&lt;/button&gt;&lt;br /&gt;
&lt;span id="q8" style="display: none;"&gt;B. This is the place we had lunch yesterday.&lt;/span&gt;&lt;/td&gt;
&lt;/tr&gt;
&lt;p&gt;&lt;!-- Q9 --&gt;&lt;/p&gt;
&lt;tr style="background-color: #f0b464; color: black;"&gt;
&lt;td&gt;9. 「私は妹が生まれたその日を決して忘れない。」の英訳として最も適切なのはどれ？&lt;/td&gt;
&lt;td&gt;A. I will never forget the day where my sister was born.&lt;br /&gt;
B. I will never forget the day when my sister was born.&lt;br /&gt;
C. I will never forget the day why my sister was born.&lt;br /&gt;
D. I will never forget the day how my sister was born.&lt;/td&gt;
&lt;td&gt;&lt;button id="q9-btn"&gt;正解を見る&lt;/button&gt;&lt;br /&gt;
&lt;span id="q9" style="display: none;"&gt;B. I will never forget the day when my sister was born.&lt;/span&gt;&lt;/td&gt;
&lt;/tr&gt;
&lt;p&gt;&lt;!-- Q10 --&gt;&lt;/p&gt;
&lt;tr style="background-color: white; color: black;"&gt;
&lt;td&gt;10. 「ユミが今日欠席している理由を知りません。」として正しい英文はどれ？&lt;/td&gt;
&lt;td&gt;A. I don’t know the reason why Yumi is absent today.&lt;br /&gt;
B. I don’t know the reason when Yumi is absent today.&lt;br /&gt;
C. I don’t know why reason Yumi is absent today.&lt;br /&gt;
D. I don’t know the why Yumi is absent today.&lt;/td&gt;
&lt;td&gt;&lt;button id="q10-btn"&gt;正解を見る&lt;/button&gt;&lt;br /&gt;
&lt;span id="q10" style="display: none;"&gt;A. I don’t know the reason why Yumi is absent today.&lt;/span&gt;&lt;/td&gt;
&lt;/tr&gt;
&lt;/tbody&gt;
&lt;/table&gt;
------</t>
  </si>
  <si>
    <t>https://eigo-rewrite.com/info/20201119/</t>
  </si>
  <si>
    <t>以下のページは不自然なワードを使用しています。
これらを適切に自然な言葉に置き換えて下さい。
なお、本文の装飾や構造は絶対に変えないでください。
【対象ページURL】
https://eigo-rewrite.com/info/20201119/
【検出された不自然ワード】
- 型
【本文】
------
&lt;p&gt;弊塾では冬期講習会を実施させて頂く運びとなりました。&lt;br /&gt;
現在当塾に通塾されている塾生の皆さんは勿論のこと、&lt;br /&gt;
普段は他塾に通われている生徒さんにも門戸を開放致します！&lt;/p&gt;
&lt;p&gt;この絶好の機会に英語の学習のフォローアップ・更なる実力アップを&lt;br /&gt;
狙っている生徒さんの参加をお待ちしております。&lt;/p&gt;
&lt;p&gt;なお、詳細については、下記をご覧下さいませ。&lt;/p&gt;
&lt;p&gt;■対象：中学生・高校生・高卒生&lt;/p&gt;
&lt;p&gt;■内容：志望校対策、進学塾のクラスアップ対策等、ご要望に応じて独自にカリキュラムを作成します。&lt;/p&gt;
&lt;p&gt;■日程：12/26(土)～1/6(水)　9:00～21:20&lt;/p&gt;
&lt;p&gt;■会場：受験英語専門ゼミ　Re-Write&lt;/p&gt;
&lt;p&gt;■費用：&lt;/p&gt;
&lt;p&gt;●「完全１対１個別指導」(教室型，オンライン型)&lt;br /&gt;
１コマ(110分)・16,500円＋消費税のみ(入塾金は頂戴致しません)&lt;/p&gt;
&lt;p&gt;なお、一定数以上のコマを受講頂く場合は、下記の割引を適用させて頂きます。&lt;/p&gt;
&lt;p&gt;●「完全１対１個別指導」(教室型，オンライン個別指導)&lt;br /&gt;
3コマPACK：  48,000円(3.0％割引)＋消費税&lt;br /&gt;
6コマPACK： 90,000円(9.1％割引)＋消費税&lt;br /&gt;
9コマPACK： 129,000円(13.1％割引)＋消費税&lt;/p&gt;
&lt;p&gt;※詳細につきましてはご確認頂ければ幸いです。&lt;/p&gt;
&lt;p&gt;なお、冬期講習会については、必要なコマ数分の費用を指導開始日までにお支払頂くことをお願いしております。&lt;/p&gt;
&lt;p&gt;———————–&lt;/p&gt;
&lt;p&gt;また、受講されるかどうかは別として、日頃の学習についてのお悩みなどご相談もお待ちしております。&lt;a href="https://eigo-rewrite.com/contact/" target="_blank" rel="noopener noreferrer"&gt;お問い合わせフォーム&lt;/a&gt;よりご連絡をお願い致します。&lt;/p&gt;
&lt;p&gt;多くの皆さんのチャレンジ、お待ちしております！&lt;/p&gt;
&lt;section class="veu_cta" id="veu_cta-142"&gt;&lt;h1 class="cta_title"&gt;開講講座：【個別指導】大学受験の英作文講座&lt;/h1&gt;&lt;div class="cta_body"&gt;&lt;div class="cta_body_image cta_body_image_right"&gt;&lt;a href="https://eigo-rewrite.com/kobetsueisakubun/" target="_blank"&gt;&lt;img src="https://eigo-rewrite.com/wp-content/uploads/2020/06/logo_tate.png" /&gt;&lt;/a&gt;&lt;/div&gt;&lt;div class="cta_body_txt image_exist"&gt;苦手意識を持つ受験生のために、並べ替え英作文→語句補充の英作文→自由英作文の順に、「文法的に正しく、内容面も外していない、減点されにくい英作文」を書けるよう指導します。&lt;/div&gt;&lt;div class="cta_body_link"&gt;&lt;a href="https://eigo-rewrite.com/kobetsueisakubun/" class="btn btn-primary btn-block btn-lg" target="_blank"&gt;開講講座：【個別指導】大学受験の英作文講座&lt;/a&gt;&lt;/div&gt;&lt;/div&gt;&lt;!-- [ /.vkExUnit_cta_body ] --&gt;&lt;/section&gt;		
------</t>
  </si>
  <si>
    <t>https://eigo-rewrite.com/info/20210308/</t>
  </si>
  <si>
    <t>以下のページは不自然なワードを使用しています。
これらを適切に自然な言葉に置き換えて下さい。
なお、本文の装飾や構造は絶対に変えないでください。
【対象ページURL】
https://eigo-rewrite.com/info/20210308/
【検出された不自然ワード】
- 型
【本文】
------
&lt;p&gt;弊塾では春期講習会を実施させて頂く運びとなりました。&lt;br /&gt;
現在当塾に通塾されている塾生の皆さんは勿論のこと、&lt;br /&gt;
普段は他塾に通われている生徒さんにも門戸を開放致します！&lt;/p&gt;
&lt;p&gt;この絶好の機会に英語の学習のフォローアップ・更なる実力アップを&lt;br /&gt;
狙っている生徒さんの参加をお待ちしております。&lt;/p&gt;
&lt;p&gt;なお、詳細については、下記をご覧下さいませ。&lt;/p&gt;
&lt;p&gt;■対象：新中学生・新高校生・新高卒生&lt;/p&gt;
&lt;p&gt;■内容：志望校対策、進学塾のクラスアップ対策等、ご要望に応じて独自にカリキュラムを作成します。&lt;/p&gt;
&lt;p&gt;■日程：3/27(土)～4/6(火)　9:00～21:20&lt;/p&gt;
&lt;p&gt;■会場：受験英語専門ゼミ　Re-Write&lt;/p&gt;
&lt;p&gt;■費用：&lt;/p&gt;
&lt;p&gt;●「完全１対１個別指導」(教室型，オンライン型)&lt;br /&gt;
１コマ(110分)・16,500円＋消費税のみ(入塾金は頂戴致しません)&lt;/p&gt;
&lt;p&gt;なお、一定数以上のコマを受講頂く場合は、下記の割引を適用させて頂きます。&lt;/p&gt;
&lt;p&gt;●「完全１対１個別指導」(教室型，オンライン個別指導)&lt;br /&gt;
3コマPACK：  48,000円(3.0％割引)＋消費税&lt;br /&gt;
6コマPACK： 90,000円(9.1％割引)＋消費税&lt;br /&gt;
9コマPACK： 129,000円(13.1％割引)＋消費税&lt;/p&gt;
&lt;p&gt;※詳細につきましてはご確認頂ければ幸いです。&lt;/p&gt;
&lt;p&gt;なお、春期講習会については、必要なコマ数分の費用を指導開始日までにお支払頂くことをお願いしております。&lt;/p&gt;
&lt;p&gt;———————–&lt;/p&gt;
&lt;p&gt;また、受講されるかどうかは別として、日頃の学習についてのお悩みなどご相談もお待ちしております。&lt;a href="https://eigo-rewrite.com/contact/" target="_blank" rel="noopener noreferrer"&gt;お問い合わせフォーム&lt;/a&gt;よりご連絡をお願い致します。&lt;/p&gt;
&lt;p&gt;多くの皆さんのチャレンジ、お待ちしております！&lt;/p&gt;
&lt;section class="veu_cta" id="veu_cta-141"&gt;&lt;h1 class="cta_title"&gt;開講講座：【集団授業】都立自校作成校の自由英作文対策講座《８回完結》&lt;/h1&gt;&lt;div class="cta_body"&gt;&lt;div class="cta_body_image cta_body_image_right"&gt;&lt;a href="https://eigo-rewrite.com/toritsu/" target="_blank"&gt;&lt;img src="https://eigo-rewrite.com/wp-content/uploads/2020/06/logo_tate.png" /&gt;&lt;/a&gt;&lt;/div&gt;&lt;div class="cta_body_txt image_exist"&gt;都立自校作成校の入試問題では、100点中の８～25点が自由英作文です。試験時間に余裕がない中で「一度に書ききる」ためには、「書く練習」と「書き方のストック」が必要です。本講座では、全８回の演習と添削(リライト)で自由英作文を得点源にします。また、書くことで長文読解のスピードを上げ、総合的な「合格力」育成も図ります。&lt;/div&gt;&lt;div class="cta_body_link"&gt;&lt;a href="https://eigo-rewrite.com/toritsu/" class="btn btn-primary btn-block btn-lg" target="_blank"&gt;開講講座：【集団授業】都立自校作成校の自由英作文対策講座《８回完結》&lt;/a&gt;&lt;/div&gt;&lt;/div&gt;&lt;!-- [ /.vkExUnit_cta_body ] --&gt;&lt;/section&gt;		
------</t>
  </si>
  <si>
    <t>https://eigo-rewrite.com/info/2022年度夏期講習開催のお知らせ/</t>
  </si>
  <si>
    <t>以下のページは不自然なワードを使用しています。
これらを適切に自然な言葉に置き換えて下さい。
なお、本文の装飾や構造は絶対に変えないでください。
【対象ページURL】
https://eigo-rewrite.com/info/2022年度夏期講習開催のお知らせ/
【検出された不自然ワード】
- 型
【本文】
------
&lt;p&gt;夏休みを目前に控え、弊塾では2022年度の夏期講習会を実施いたします。&lt;br /&gt;
現在当塾に通塾中の塾生の皆さんはもちろん、普段は他塾に通われている生徒さんにも広く参加いただける機会となっております！&lt;/p&gt;
&lt;p&gt;この貴重なタイミングで、学習のフォローアップやさらなる実力向上を目指している生徒さんの参加をお待ちしております。&lt;/p&gt;
&lt;p&gt;開講講座は以下の通りです。&lt;br /&gt;
・「完全１対１個別指導」(教室型個別指導)&lt;br /&gt;
・「完全１対１個別指導」(オンライン個別指導)&lt;/p&gt;
&lt;p&gt;詳細は下記の通りです。&lt;/p&gt;
&lt;p&gt;■対象：中学生・高校生・高卒生&lt;/p&gt;
&lt;p&gt;■内容：志望校対策や進学塾クラスアップ対策など、ご要望に応じたカリキュラムをオーダーメイドで作成いたします。&lt;/p&gt;
&lt;p&gt;■日程：7/20(水)～8/31(水)　7:00～22:55&lt;/p&gt;
&lt;p&gt;■費用：&lt;br /&gt;
●「完全１対１個別指導」(教室型，オンライン型)&lt;br /&gt;
１コマ(110分)・18,150円(税込)&lt;br /&gt;
※入塾金は不要です。&lt;/p&gt;
&lt;p&gt;なお、夏期講習会については、受講されるコマ数分の費用を、指導開始日までにお支払いいただきますようお願いいたします。&lt;/p&gt;
&lt;p&gt;また、受講のご希望にかかわらず、学習に関するお悩み相談も随時受け付けております。ご不明な点などがございましたら、こちらの&lt;a href="https://eigo-rewrite.com/contact/" target="_blank" rel="noopener noreferrer"&gt;お問い合わせフォーム&lt;/a&gt;よりお気軽にご連絡ください。&lt;/p&gt;
&lt;p&gt;皆さんの挑戦をお待ちしております！&lt;/p&gt;
&lt;section class="veu_cta" id="veu_cta-147"&gt;&lt;h1 class="cta_title"&gt;開講講座：【個別指導】リスニング+音読講座【高校受験】&lt;/h1&gt;&lt;div class="cta_body"&gt;&lt;div class="cta_body_image cta_body_image_right"&gt;&lt;a href="https://eigo-rewrite.com/listening/" target="_blank"&gt;&lt;img src="https://eigo-rewrite.com/wp-content/uploads/2020/06/logo_tate.png" /&gt;&lt;/a&gt;&lt;/div&gt;&lt;div class="cta_body_txt image_exist"&gt;リスニング問題を通し「聴く」と「話す」を同時に鍛えていく講座です。&lt;/div&gt;&lt;div class="cta_body_link"&gt;&lt;a href="https://eigo-rewrite.com/listening/" class="btn btn-primary btn-block btn-lg" target="_blank"&gt;開講講座：【個別指導】リスニング+音読講座【高校受験】&lt;/a&gt;&lt;/div&gt;&lt;/div&gt;&lt;!-- [ /.vkExUnit_cta_body ] --&gt;&lt;/section&gt;		
------</t>
  </si>
  <si>
    <t>https://eigo-rewrite.com/info/2023年度夏期講習開催のお知らせ/</t>
  </si>
  <si>
    <t>以下のページは不自然なワードを使用しています。
これらを適切に自然な言葉に置き換えて下さい。
なお、本文の装飾や構造は絶対に変えないでください。
【対象ページURL】
https://eigo-rewrite.com/info/2023年度夏期講習開催のお知らせ/
【検出された不自然ワード】
- 型
【本文】
------
&lt;p&gt;夏休みを目前に控え、弊塾では2023年度の夏期講習会を実施いたします。&lt;br /&gt;
現在当塾に通塾中の塾生の皆さんはもちろん、他塾に通われている生徒さんも参加いただける機会となっております！&lt;/p&gt;
&lt;p&gt;この貴重なタイミングで、学習のフォローアップやさらなる実力向上を目指す皆さんの参加をお待ちしております。&lt;/p&gt;
&lt;p&gt;開講講座は以下の通りです。&lt;br /&gt;
・「完全１対１個別指導」(教室型個別指導)&lt;br /&gt;
・「完全１対１個別指導」(オンライン個別指導)&lt;/p&gt;
&lt;p&gt;詳細は下記の通りです。&lt;/p&gt;
&lt;p&gt;■対象：中学生・高校生・高卒生&lt;/p&gt;
&lt;p&gt;■内容：志望校対策や進学塾クラスアップ対策など、ご要望に応じたカリキュラムをオーダーメイドで作成いたします。&lt;/p&gt;
&lt;p&gt;■日程：7/20(木)～8/31(木)　7:00～22:55&lt;/p&gt;
&lt;p&gt;■費用：&lt;br /&gt;
●「完全１対１個別指導」(教室型，オンライン型)&lt;br /&gt;
１コマ(110分)・18,150円(税込)&lt;br /&gt;
※入塾金は不要です。&lt;/p&gt;
&lt;p&gt;なお、夏期講習会については、受講されるコマ数分の費用を、指導開始日までにお支払いいただきますようお願いいたします。&lt;/p&gt;
&lt;p&gt;また、受講のご希望にかかわらず、学習に関するお悩み相談も随時受け付けております。ご不明な点などがございましたら、こちらの&lt;a href="https://eigo-rewrite.com/contact/" target="_blank" rel="noopener noreferrer"&gt;お問い合わせフォーム&lt;/a&gt;よりお気軽にご連絡ください。&lt;/p&gt;
&lt;p&gt;皆さんの挑戦をお待ちしております！&lt;/p&gt;
&lt;section class="veu_cta" id="veu_cta-141"&gt;&lt;h1 class="cta_title"&gt;開講講座：【集団授業】都立自校作成校の自由英作文対策講座《８回完結》&lt;/h1&gt;&lt;div class="cta_body"&gt;&lt;div class="cta_body_image cta_body_image_right"&gt;&lt;a href="https://eigo-rewrite.com/toritsu/" target="_blank"&gt;&lt;img src="https://eigo-rewrite.com/wp-content/uploads/2020/06/logo_tate.png" /&gt;&lt;/a&gt;&lt;/div&gt;&lt;div class="cta_body_txt image_exist"&gt;都立自校作成校の入試問題では、100点中の８～25点が自由英作文です。試験時間に余裕がない中で「一度に書ききる」ためには、「書く練習」と「書き方のストック」が必要です。本講座では、全８回の演習と添削(リライト)で自由英作文を得点源にします。また、書くことで長文読解のスピードを上げ、総合的な「合格力」育成も図ります。&lt;/div&gt;&lt;div class="cta_body_link"&gt;&lt;a href="https://eigo-rewrite.com/toritsu/" class="btn btn-primary btn-block btn-lg" target="_blank"&gt;開講講座：【集団授業】都立自校作成校の自由英作文対策講座《８回完結》&lt;/a&gt;&lt;/div&gt;&lt;/div&gt;&lt;!-- [ /.vkExUnit_cta_body ] --&gt;&lt;/section&gt;		
------</t>
  </si>
  <si>
    <t>https://eigo-rewrite.com/info/2024年度夏期講習開催のお知らせ/</t>
  </si>
  <si>
    <t>以下のページは不自然なワードを使用しています。
これらを適切に自然な言葉に置き換えて下さい。
なお、本文の装飾や構造は絶対に変えないでください。
【対象ページURL】
https://eigo-rewrite.com/info/2024年度夏期講習開催のお知らせ/
【検出された不自然ワード】
- 型
【本文】
------
&lt;p&gt;夏休みを目前に控え、弊塾では2024年度の夏期講習会を実施いたします。&lt;br /&gt;
現在当塾に通塾中の塾生の皆さんはもちろん、他塾に通われている生徒さんも参加いただける機会となっております！&lt;/p&gt;
&lt;p&gt;この貴重なタイミングで、学習のフォローアップやさらなる実力向上を目指す皆さんの参加をお待ちしております。&lt;/p&gt;
&lt;p&gt;開講講座は以下の通りです。&lt;br /&gt;
・「完全１対１個別指導」(教室型個別指導)&lt;br /&gt;
・「完全１対１個別指導」(オンライン個別指導)&lt;/p&gt;
&lt;p&gt;詳細は下記の通りです。&lt;/p&gt;
&lt;p&gt;■対象：中学生・高校生・高卒生&lt;/p&gt;
&lt;p&gt;■内容：志望校対策や進学塾クラスアップ対策など、ご要望に応じたカリキュラムをオーダーメイドで作成いたします。&lt;/p&gt;
&lt;p&gt;■日程：7/20(土)～8/31(土)　7:00～22:55&lt;/p&gt;
&lt;p&gt;■費用：&lt;br /&gt;
●「完全１対１個別指導」(教室型，オンライン型)&lt;br /&gt;
１コマ(110分)・18,150円(税込)&lt;br /&gt;
※入塾金は不要です。&lt;/p&gt;
&lt;p&gt;なお、夏期講習会については、受講されるコマ数分の費用を、指導開始日までにお支払いいただきますようお願いいたします。&lt;/p&gt;
&lt;p&gt;また、受講のご希望にかかわらず、学習に関するお悩み相談も随時受け付けております。ご不明な点などがございましたら、こちらの&lt;a href="https://eigo-rewrite.com/contact/" target="_blank" rel="noopener noreferrer"&gt;お問い合わせフォーム&lt;/a&gt;よりお気軽にご連絡ください。&lt;/p&gt;
&lt;p&gt;皆さんの挑戦をお待ちしております！&lt;/p&gt;
&lt;section class="veu_cta" id="veu_cta-141"&gt;&lt;h1 class="cta_title"&gt;開講講座：【集団授業】都立自校作成校の自由英作文対策講座《８回完結》&lt;/h1&gt;&lt;div class="cta_body"&gt;&lt;div class="cta_body_image cta_body_image_right"&gt;&lt;a href="https://eigo-rewrite.com/toritsu/" target="_blank"&gt;&lt;img src="https://eigo-rewrite.com/wp-content/uploads/2020/06/logo_tate.png" /&gt;&lt;/a&gt;&lt;/div&gt;&lt;div class="cta_body_txt image_exist"&gt;都立自校作成校の入試問題では、100点中の８～25点が自由英作文です。試験時間に余裕がない中で「一度に書ききる」ためには、「書く練習」と「書き方のストック」が必要です。本講座では、全８回の演習と添削(リライト)で自由英作文を得点源にします。また、書くことで長文読解のスピードを上げ、総合的な「合格力」育成も図ります。&lt;/div&gt;&lt;div class="cta_body_link"&gt;&lt;a href="https://eigo-rewrite.com/toritsu/" class="btn btn-primary btn-block btn-lg" target="_blank"&gt;開講講座：【集団授業】都立自校作成校の自由英作文対策講座《８回完結》&lt;/a&gt;&lt;/div&gt;&lt;/div&gt;&lt;!-- [ /.vkExUnit_cta_body ] --&gt;&lt;/section&gt;		
------</t>
  </si>
  <si>
    <t>https://eigo-rewrite.com/info/2025年度-夏期講習-開催のお知らせ/</t>
  </si>
  <si>
    <t>以下のページは不自然なワードを使用しています。
これらを適切に自然な言葉に置き換えて下さい。
なお、本文の装飾や構造は絶対に変えないでください。
【対象ページURL】
https://eigo-rewrite.com/info/2025年度-夏期講習-開催のお知らせ/
【検出された不自然ワード】
- 型
【本文】
------
&lt;p&gt;夏休みを目前に控え、&lt;br /&gt;
受験英語専門ゼミ Re-Write では 2025年度 夏期講習会 を実施いたします。&lt;/p&gt;
&lt;p&gt;現在通塾中の塾生の皆さんはもちろん、&lt;br /&gt;
他塾に通われている生徒さんも参加できるオープン講習 です。&lt;/p&gt;
&lt;p&gt;夏休みは、普段の学習で積み残してしまった課題に向き合い、&lt;br /&gt;
英語力を大きく伸ばすための絶好のタイミングです。&lt;/p&gt;
&lt;p&gt;皆さんのチャレンジをお待ちしています。&lt;/p&gt;
&lt;p&gt;■ 開講講座&lt;/p&gt;
&lt;p&gt;完全１対１個別指導（教室型個別指導）&lt;/p&gt;
&lt;p&gt;完全１対１個別指導（オンライン個別指導）&lt;/p&gt;
&lt;p&gt;■ 対象&lt;/p&gt;
&lt;p&gt;中学生・高校生・高卒生&lt;/p&gt;
&lt;p&gt;■ 内容&lt;/p&gt;
&lt;p&gt;志望校対策、進学塾クラスアップ対策、長文読解・文法強化・英作文指導など、&lt;br /&gt;
一人ひとりの目標に合わせたオーダーメイドカリキュラム を作成します。&lt;/p&gt;
&lt;p&gt;■ 日程&lt;/p&gt;
&lt;p&gt;2025年7月20日（日）～ 8月31日（日）&lt;br /&gt;
時間：7:00～22:55&lt;/p&gt;
&lt;p&gt;■ 費用&lt;/p&gt;
&lt;p&gt;● 完全１対１個別指導（教室型 / オンライン型）&lt;br /&gt;
1コマ（110分） 18,150円（税込）&lt;br /&gt;
※入塾金不要&lt;/p&gt;
&lt;p&gt;夏期講習の費用は、受講されるコマ数分を 指導開始日までにお支払い いただいております。&lt;/p&gt;
&lt;p&gt;受講のご希望にかかわらず、&lt;br /&gt;
英語学習に関するご相談だけでも大歓迎です。&lt;/p&gt;
&lt;p&gt;ご不明な点がございましたら、こちらからお気軽にご連絡ください：&lt;br /&gt;
👉 &lt;a href="https://eigo-rewrite.com/contact/" target="_blank" rel="noopener noreferrer"&gt;お問い合わせフォーム&lt;/a&gt;&lt;/p&gt;
&lt;p&gt;皆さんの挑戦をお待ちしています！&lt;/p&gt;
&lt;section class="veu_cta" id="veu_cta-764"&gt;&lt;h1 class="cta_title"&gt;コラム：ニュートレジャーの道案内&lt;/h1&gt;&lt;div class="cta_body"&gt;&lt;div class="cta_body_image cta_body_image_right"&gt;&lt;a href="https://eigo-rewrite.com/ct/%e3%83%8b%e3%83%a5%e3%83%bc%e3%83%88%e3%83%ac%e3%82%b8%e3%83%a3%e3%83%bc%e3%81%ae%e9%81%93%e6%a1%88%e5%86%85/" target="_blank"&gt;&lt;img src="https://eigo-rewrite.com/wp-content/uploads/2020/06/logo_tate-1.png" /&gt;&lt;/a&gt;&lt;/div&gt;&lt;div class="cta_body_txt image_exist"&gt;ニュートレジャーを活用して、英語学習を進めていきます。この教材を通じて、文法の理解と英作文スキルを磨き、全般的な英語力向上をサポートしています。&lt;/div&gt;&lt;div class="cta_body_link"&gt;&lt;a href="https://eigo-rewrite.com/ct/%e3%83%8b%e3%83%a5%e3%83%bc%e3%83%88%e3%83%ac%e3%82%b8%e3%83%a3%e3%83%bc%e3%81%ae%e9%81%93%e6%a1%88%e5%86%85/" class="btn btn-primary btn-block btn-lg" target="_blank"&gt;コラム：ニュートレジャーの道案内&lt;/a&gt;&lt;/div&gt;&lt;/div&gt;&lt;!-- [ /.vkExUnit_cta_body ] --&gt;&lt;/section&gt;		
------</t>
  </si>
  <si>
    <t>https://eigo-rewrite.com/kobetsueisakubun/</t>
  </si>
  <si>
    <t>以下のページは不自然なワードを使用しています。
これらを適切に自然な言葉に置き換えて下さい。
なお、本文の装飾や構造は絶対に変えないでください。
【対象ページURL】
https://eigo-rewrite.com/kobetsueisakubun/
【検出された不自然ワード】
- 手順
【本文】
------
&lt;h2&gt;【個別指導】大学受験の英作文講座&lt;/h2&gt;
&lt;p&gt;大学入試共通テストでは記述式が見送られましたが、国公立大学入試や一部の私立大学では、依然として和文英訳・自由英作文が出題されています。&lt;/p&gt;
&lt;p&gt;苦手意識のある受験生のために、&lt;strong&gt;並べ替え英作文 → 語句補充英作文 → 自由英作文&lt;/strong&gt;の順で進め、「&lt;span style="color: #0000ff;"&gt;文法的に正しく、内容面でも外さない、減点されにくい英作文&lt;/span&gt;」が書けるよう指導します。&lt;/p&gt;
&lt;h3&gt;英作文は「定番表現と中学レベルの単語」で考える&lt;/h3&gt;
&lt;p&gt;英作文で苦しむ受験生の多くは、&lt;/p&gt;
&lt;div class="rounded" style="background-color: navajowhite; padding: 10px;"&gt;・問題文の日本語を表す英単語が分からない、表現を知らない&lt;br /&gt;
・使っている単語は合っているが文法で減点されてしまう&lt;/div&gt;
&lt;p&gt;という問題を抱えています。&lt;/p&gt;
&lt;p&gt;これらの問題は、&lt;span style="color: #0000ff;"&gt;定番の表現を習得できていない&lt;/span&gt;ことと、&lt;span style="color: #0000ff;"&gt;設問文の日本語を全て英語に&lt;/span&gt;「&lt;span style="color: #ff0000;"&gt;直訳&lt;/span&gt;」&lt;span style="color: #0000ff;"&gt;しようとしていることが原因&lt;/span&gt;です。&lt;/p&gt;
&lt;p&gt;たとえば「猫の手も借りたい」を英語にする際、I want borrow a cat’s hand.と書いてしまったら全く意味が通りません。&lt;/p&gt;
&lt;p&gt;こうした問題を解決するためには、「&lt;span style="color: #ff0000;"&gt;正解を出す&lt;/span&gt;」意識をいったん置いておきましょう。「&lt;strong&gt;完全ではないが言いたいことは通じる&lt;/strong&gt;」レベルの英文を書ければ十分です。&lt;/p&gt;
&lt;p&gt;たとえば「猫の手も借りたい」であれば、「人の役に立たないような猫の助けも必要なぐらい忙しい」と言いたいわけですから、I am so busy that I want any help.という程度でも何とか通じます。&lt;/p&gt;
&lt;p&gt;これはso ~ thatという表現を習得していて、簡単な単語に直すことができれば書ける英文です。このような発想で英作文を書いていくには、練習が必要です。&lt;/p&gt;
&lt;p&gt;本講座では、&lt;/p&gt;
&lt;div class="rounded" style="background-color: navajowhite; padding: 10px;"&gt;・文法単元別の並べ替え英作文で、定番表現を練習・習得する&lt;br /&gt;
・①の内容を含む和文英訳問題に取り組み、文型の感覚をつかむ&lt;br /&gt;
・実際の入試問題に取り組み、習得した表現と「中学レベルの単語」で答案をつくる&lt;/div&gt;
&lt;p&gt;これを繰り返すことにより、英作文を得点源にします。&lt;/p&gt;
&lt;h3&gt;英語で「文章」を書くには&lt;/h3&gt;
&lt;p&gt;難関大学の入試問題には、100語～200語で意見文を書くことが求められる場合があります。この際、&lt;/p&gt;
&lt;div class="rounded" style="background-color: navajowhite; padding: 10px;"&gt;・何を書いていいか分からない&lt;br /&gt;
・語数が余ってしまう&lt;/div&gt;
&lt;p&gt;という問題が出てきます。&lt;/p&gt;
&lt;p&gt;これらは、&lt;span style="color: #ff0000;"&gt;文章を書く手順を踏んでいないことが原因&lt;/span&gt;です。頭に浮かんだことを書いていくだけでは、文章としてのまとまりもありません。&lt;span style="color: #0000ff;"&gt;文章を書くときは、まず骨組みを決める&lt;/span&gt;必要があります。&lt;/p&gt;
&lt;div class="rounded" style="background-color: navajowhite; padding: 10px;"&gt;・自由英作文問題を見て、思いつく内容をメモする&lt;br /&gt;
・定番表現に直せるものをピックアップする&lt;br /&gt;
・パラグラフ構成のルールに従い、定番表現を使い書いていく&lt;br /&gt;
・類題で①～③を反復練習する&lt;/div&gt;
&lt;p&gt;これを繰り返すことにより、苦手意識を感じることなく英作文と向き合うことができるようになります。&lt;/p&gt;
&lt;h2&gt;よくある質問（FAQ）&lt;/h2&gt;
&lt;dl&gt;
&lt;dt&gt;Q. 英作文が苦手で、単語が出てこないのですが大丈夫ですか？&lt;/dt&gt;
&lt;dd&gt;英作文で苦しむ受験生の多くは、「問題文の日本語を表す英単語が分からない、表現を知らない」という問題を抱えています。本講座では、定番表現を習得し、「中学レベルの単語」に置き換えて書く練習を繰り返すことで、書き切る力を伸ばします。&lt;/dd&gt;
&lt;dt&gt;Q. 和文英訳と自由英作文、どちらから始めますか？&lt;/dt&gt;
&lt;dd&gt;苦手意識のある受験生のために、&lt;strong&gt;並べ替え英作文 → 語句補充英作文 → 自由英作文&lt;/strong&gt;の順で進めます。定番表現と文法の安定を先に作り、その上で自由英作文に移行します。&lt;/dd&gt;
&lt;dt&gt;Q. 「直訳してしまう」癖が抜けません。&lt;/dt&gt;
&lt;dd&gt;本講座では「正解を出す」意識をいったん置き、「完全ではないが言いたいことは通じる」英文をまず作る練習をします。定番表現（例：so ~ that）と簡単な単語への置き換えで、直訳から離れる発想を身につけます。&lt;/dd&gt;
&lt;dt&gt;Q. 100語～200語の意見文で、何を書けばいいか分かりません。&lt;/dt&gt;
&lt;dd&gt;「文章を書く手順を踏んでいないこと」が原因になりやすいです。本講座では、メモ→定番表現への変換→パラグラフ構成のルールに従って書く、という手順を反復し、まとまりのある文章にします。&lt;/dd&gt;
&lt;dt&gt;Q. 添削はどのように行われますか？&lt;/dt&gt;
&lt;dd&gt;本講座では、減点されにくい答案にするために、文法面と内容面のズレ（外し）を確認し、修正方針を明確にします。添削を通して弱点を把握し、次の答案で再現できる形にします。&lt;/dd&gt;
&lt;dt&gt;Q. オンラインでも問題なく受講できますか？&lt;/dt&gt;
&lt;dd&gt;当塾で開講中の講座は、すべてオンラインでも受講可能となっております。電子黒板を使用し、ホワイトボードや机上で行う指導と比べ&lt;strong&gt;「視認性」「即応性」「再現性」&lt;/strong&gt;に優れた指導を可能にしています。&lt;/dd&gt;
&lt;dt&gt;Q. どんな受験生が向いていますか？&lt;/dt&gt;
&lt;dd&gt;英作文で文法ミス・表現ミスが多い方、何を書けばいいか分からず手が止まる方、自己流で書いていて伸び悩んでいる方、添削指導を受けながら対策したい方、オンラインで効率よく対策したい方におすすめです。&lt;/dd&gt;
&lt;/dl&gt;
&lt;h3&gt;オンライン指導&lt;/h3&gt;
&lt;p&gt;当塾で開講中の講座は、すべてオンラインでも受講可能となっております。&lt;/p&gt;
&lt;p&gt;当塾では開業以来、オンライン授業と非常に親和性の高い電子黒板を使用しており、ホワイトボードや机上で行う指導と比べ&lt;strong&gt;「視認性」「即応性」「再現性」&lt;/strong&gt;に優れた指導を可能にしています。&lt;/p&gt;
&lt;p&gt;そのような強みを持った当塾の指導を、オンライン授業にそのまま適用することで教室で受ける授業さながらの授業を、オンライン授業でも再現しております。&lt;/p&gt;
&lt;p&gt;&lt;img decoding="async" fetchpriority="high" class="aligncenter wp-image-264 size-full" src="https://eigo-rewrite.com/wp-content/uploads/2020/09/リライト授業風景.jpg" alt="" width="1280" height="720" srcset="https://eigo-rewrite.com/wp-content/uploads/2020/09/リライト授業風景.jpg 1280w, https://eigo-rewrite.com/wp-content/uploads/2020/09/リライト授業風景-300x169.jpg 300w, https://eigo-rewrite.com/wp-content/uploads/2020/09/リライト授業風景-1024x576.jpg 1024w, https://eigo-rewrite.com/wp-content/uploads/2020/09/リライト授業風景-768x432.jpg 768w, https://eigo-rewrite.com/wp-content/uploads/2020/09/リライト授業風景-320x180.jpg 320w" sizes="(max-width: 1280px) 100vw, 1280px" /&gt;&lt;/p&gt;
&lt;h3&gt;オンライン授業のメリットとは？&lt;/h3&gt;
&lt;h4&gt;&lt;span style="background-color: navajowhite;"&gt;&lt;span data-custom-pc-fontsize="18px"&gt;①画面と音声に情報量が集約されるので、集中しやすい&lt;/span&gt;&lt;/span&gt;&lt;/h4&gt;
&lt;p&gt;&lt;span data-custom-pc-fontsize="16px"&gt;教室での受講の場合、家庭学習とは環境が異なります。&lt;br /&gt;
オンライン個別指導では、ご自宅での受講が可能なため、&lt;span style="color: #0000ff;"&gt;自分の勉強しやすい環境、慣れた環境で授業を受けることができます&lt;/span&gt;。&lt;br /&gt;
また、ＰＣやタブレットからの音声と映像のみに集中できるので、意識を向ける対象が少なく、教室での受講に比べてより授業に集中して取り組むことができます。&lt;/span&gt;&lt;/p&gt;
&lt;h4&gt;&lt;span style="background-color: navajowhite;" data-custom-pc-fontsize="20px"&gt;②手元がはっきりと確認できるので、的確な指摘・改善作業を行いやすい&lt;/span&gt;&lt;/h4&gt;
&lt;p&gt;&lt;span data-custom-pc-fontsize="16px"&gt;塾のオンライン個別指導では、生徒さんの手元をカメラで写しながら授業を進めていきます。&lt;br /&gt;
いま生徒さんが解いている状況を&lt;span style="color: #ff0000;"&gt;リアルタイムで判断&lt;/span&gt;できるため、生徒さんが&lt;span style="color: #ff0000;"&gt;つまづきやすいポイントを瞬時に把握&lt;/span&gt;することができます。そのため、類似問題を出題したり、その場でヒントを出すことで思考を変換させたりすることができます。&lt;/span&gt;&lt;/p&gt;
&lt;h4&gt;&lt;span data-custom-pc-fontsize="16px"&gt;&lt;span style="background-color: navajowhite;" data-custom-pc-fontsize="20px"&gt;③通塾の必要がないので、体力を温存した状態で指導を受けることができる&lt;/span&gt;&lt;/span&gt;&lt;/h4&gt;
&lt;p&gt;ご自宅からの通塾に電車を使ったり歩いたりすると、勉強に必要な体力がその分減ってしまいます。&lt;br /&gt;
オンライン個別指導では塾に通う必要がないため、体力がなくなってしまったり疲れたりすることなく授業を受けることができます。親御さんの送り迎えも必要ありませんので、&lt;span style="color: #ff0000;"&gt;より効率的に学習&lt;/span&gt;することができます。&lt;/p&gt;
&lt;p&gt;当塾のオンライン個別指導では、教室で受ける授業をほぼ100％体現しているうえに、オンラインならではのメリットでより効率的に学習することが可能です。より集中して問題に取り組み、オンラインの強みを活かすことで、英語の成績をのばすことができます。&lt;/p&gt;
&lt;h2&gt;受講までの流れ&lt;/h2&gt;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&lt;h2&gt;この英作文講座で身につくこと・向いている方&lt;/h2&gt;
&lt;div class="rounded" style="background-color: #f5faff; padding: 15px; border: 1px solid #cce0f5;"&gt;
&lt;h3&gt;本講座で身につく3つの力&lt;/h3&gt;
&lt;ul&gt;
&lt;li&gt;定番表現と基本語彙を使い、減点されにくい英文を書く力&lt;/li&gt;
&lt;li&gt;和文英訳・自由英作文を安定して書き切る再現性&lt;/li&gt;
&lt;li&gt;添削を通して弱点を把握し、修正できる力&lt;/li&gt;
&lt;/ul&gt;
&lt;h3&gt;このような受験生におすすめです&lt;/h3&gt;
&lt;ul&gt;
&lt;li&gt;英作文で文法ミス・表現ミスが多い&lt;/li&gt;
&lt;li&gt;何を書けばいいか分からず手が止まる&lt;/li&gt;
&lt;li&gt;自己流で書いていて伸び悩んでいる&lt;/li&gt;
&lt;li&gt;添削指導を受けながら対策したい&lt;/li&gt;
&lt;li&gt;オンラインで効率よく対策したい&lt;/li&gt;
&lt;/ul&gt;
&lt;h3&gt;到達目標イメージ&lt;/h3&gt;
&lt;p&gt;本講座では、「難しい表現を書くこと」よりも、&lt;br /&gt;
&lt;strong&gt;「正しく・伝わる英文を安定して書ける状態」&lt;/strong&gt;を目標とします。&lt;/p&gt;
&lt;p&gt;共通テスト後・国公立二次・私大入試に向けて、&lt;br /&gt;
英作文を「不安科目」から「得点源」に変えるための土台を構築します。&lt;/p&gt;
&lt;/div&gt;
&lt;h2&gt;指導料&lt;/h2&gt;
&lt;h4&gt;トライアル指導料&lt;/h4&gt;
&lt;p&gt;10,000円(税込)&lt;/p&gt;
&lt;div class="rounded" style="background-color: whitesmoke; padding: 10px;"&gt;他塾様でいう「&lt;span style="color: #3366ff;"&gt;体験講座&lt;/span&gt;」の位置づけですので、通常より安価に設定させていただいております。まずは一度当塾の個別指導をお試し頂ければ幸いです。&lt;/div&gt;
&lt;h3&gt;入塾金&lt;/h3&gt;
&lt;p&gt;22,000円(税込)&lt;/p&gt;
&lt;div class="rounded" style="background-color: whitesmoke; padding: 10px;"&gt;入塾手続の際に頂戴致します。また、その時点・もしくは過去在籍されていた生徒さんの兄弟姉妹の場合には、&lt;span style="color: #3366ff;"&gt;全額免除&lt;/span&gt;させて頂きます。&lt;/div&gt;
&lt;h3&gt;授業料&lt;/h3&gt;
&lt;p&gt;１コマ　110分　¥18,150-(税込)&lt;br /&gt;
１コマ　80分　¥13,200-(税込)&lt;/p&gt;
&lt;div class="rounded" style="background-color: whitesmoke; padding: 10px;"&gt;指導料は&lt;span style="color: #3366ff;"&gt;前払い&lt;/span&gt;です。&lt;br /&gt;
※指導予定回数分を前月20日に集計し請求書を発行させて頂けますので、&lt;span style="color: #3366ff;"&gt;前月末まで&lt;/span&gt;にお支払い下さいませ。&lt;/div&gt;
&lt;div&gt;&lt;/div&gt;
&lt;h2&gt;トライアルお申込みフォーム&lt;/h2&gt;
&lt;div role="form" class="wpcf7" id="wpcf7-f128-p114-o1" lang="ja" dir="ltr"&gt;
&lt;div class="screen-reader-response" aria-live="polite"&gt;&lt;/div&gt;
&lt;form action="/kobetsueisakubun/#wpcf7-f128-p114-o1" method="post" class="wpcf7-form" novalidate="novalidate"&gt;
&lt;div style="display: none;"&gt;
&lt;input type="hidden" name="_wpcf7" value="128" /&gt;
&lt;input type="hidden" name="_wpcf7_version" value="5.1.9" /&gt;
&lt;input type="hidden" name="_wpcf7_locale" value="ja" /&gt;
&lt;input type="hidden" name="_wpcf7_unit_tag" value="wpcf7-f128-p114-o1" /&gt;
&lt;input type="hidden" name="_wpcf7_container_post" value="114" /&gt;
&lt;input type="hidden" name="g-recaptcha-response" value="" /&gt;
&lt;/div&gt;
&lt;p&gt;保護者氏名(必須)：&lt;span class="wpcf7-form-control-wrap your-name"&gt;&lt;input type="text" name="your-name" value="" size="40" class="wpcf7-form-control wpcf7-text wpcf7-validates-as-required" aria-required="true" aria-invalid="false" /&gt;&lt;/span&gt; &lt;/p&gt;
&lt;p&gt;メールアドレス(必須)：&lt;span class="wpcf7-form-control-wrap your-email"&gt;&lt;input type="email" name="your-email" value="" size="40" class="wpcf7-form-control wpcf7-text wpcf7-email wpcf7-validates-as-required wpcf7-validates-as-email" aria-required="true" aria-invalid="false" /&gt;&lt;/span&gt; &lt;/p&gt;
&lt;p&gt;電話番号(必須)：&lt;span class="wpcf7-form-control-wrap mobtel"&gt;&lt;input type="tel" name="mobtel" value="" size="40" class="wpcf7-form-control wpcf7-text wpcf7-tel wpcf7-validates-as-required wpcf7-validates-as-tel" aria-required="true" aria-invalid="false" /&gt;&lt;/span&gt; &lt;/p&gt;
&lt;p&gt;生徒氏名(必須)：&lt;span class="wpcf7-form-control-wrap chilid-name"&gt;&lt;input type="text" name="chilid-name" value="" size="40" class="wpcf7-form-control wpcf7-text" aria-invalid="false" /&gt;&lt;/span&gt; &lt;/p&gt;
&lt;p&gt;性別(必須)：&lt;span class="wpcf7-form-control-wrap seibetu"&gt;&lt;select name="seibetu" class="wpcf7-form-control wpcf7-select" aria-invalid="false"&gt;&lt;option value=""&gt;---&lt;/option&gt;&lt;option value="男"&gt;男&lt;/option&gt;&lt;option value="女"&gt;女&lt;/option&gt;&lt;/select&gt;&lt;/span&gt;&lt;/p&gt;
&lt;p&gt;学年(必須)：&lt;span class="wpcf7-form-control-wrap gakunen"&gt;&lt;select name="gakunen" class="wpcf7-form-control wpcf7-select" aria-invalid="false"&gt;&lt;option value=""&gt;---&lt;/option&gt;&lt;option value="高１"&gt;高１&lt;/option&gt;&lt;option value="高２"&gt;高２&lt;/option&gt;&lt;option value="高３"&gt;高３&lt;/option&gt;&lt;option value="その他"&gt;その他&lt;/option&gt;&lt;/select&gt;&lt;/span&gt;&lt;/p&gt;
&lt;p&gt;受講場所(必須)：&lt;span class="wpcf7-form-control-wrap place"&gt;&lt;select name="place" class="wpcf7-form-control wpcf7-select" aria-invalid="false"&gt;&lt;option value=""&gt;---&lt;/option&gt;&lt;option value="教室"&gt;教室&lt;/option&gt;&lt;option value="オンライン"&gt;オンライン&lt;/option&gt;&lt;/select&gt;&lt;/span&gt;&lt;/p&gt;
&lt;p&gt;備考：&lt;span class="wpcf7-form-control-wrap your-message"&gt;&lt;textarea name="your-message" cols="40" rows="10" class="wpcf7-form-control wpcf7-textarea" aria-invalid="false"&gt;&lt;/textarea&gt;&lt;/span&gt; &lt;/p&gt;
&lt;p&gt;&lt;input type="submit" value="送信" class="wpcf7-form-control wpcf7-submit" /&gt;&lt;/p&gt;
&lt;div class="wpcf7-response-output wpcf7-display-none" aria-hidden="true"&gt;&lt;/div&gt;&lt;/form&gt;&lt;/div&gt;
&lt;p&gt;&amp;nbsp;&lt;/p&gt;
&lt;p class="sc-cbPlza hJuQYC"&gt;当塾では様々な内容の個別指導を実施しております。実施詳細につきましてはコチラをご確認下さいませ。&lt;/p&gt;
&lt;p&gt;&lt;a href="https://eigo-rewrite.com/live/"&gt;&lt;img decoding="async" class="alignnone wp-image-744" src="https://eigo-rewrite.com/wp-content/uploads/2023/08/image_2023_8_29-1-300x38.png" alt="" width="1374" height="174" srcset="https://eigo-rewrite.com/wp-content/uploads/2023/08/image_2023_8_29-1-300x38.png 300w, https://eigo-rewrite.com/wp-content/uploads/2023/08/image_2023_8_29-1.png 468w" sizes="(max-width: 1374px) 100vw, 1374px" /&gt;&lt;/a&gt;&lt;/p&gt;
&lt;section class="veu_cta" id="veu_cta-146"&gt;&lt;h1 class="cta_title"&gt;開講講座：【個別指導】読解強化講座【高校受験】&lt;/h1&gt;&lt;div class="cta_body"&gt;&lt;div class="cta_body_image cta_body_image_right"&gt;&lt;a href="https://eigo-rewrite.com/dokkaikyouka/" target="_blank"&gt;&lt;img src="https://eigo-rewrite.com/wp-content/uploads/2020/06/logo_tate.png" /&gt;&lt;/a&gt;&lt;/div&gt;&lt;div class="cta_body_txt image_exist"&gt;都立の文章問題は文章量が非常に多く、かなりのスピードで読むことができなければなりません。そのため、短時間で多量の文章を読めるように訓練する必要があります。この講座は、都立自校作成校の文章を20分以内に処理できるように鍛えていく講座で、読解力を強化していきます。&lt;/div&gt;&lt;div class="cta_body_link"&gt;&lt;a href="https://eigo-rewrite.com/dokkaikyouka/" class="btn btn-primary btn-block btn-lg" target="_blank"&gt;開講講座：【個別指導】読解強化講座【高校受験】&lt;/a&gt;&lt;/div&gt;&lt;/div&gt;&lt;!-- [ /.vkExUnit_cta_body ] --&gt;&lt;/section&gt;	
------</t>
  </si>
  <si>
    <t>https://eigo-rewrite.com/live/</t>
  </si>
  <si>
    <t>以下のページは不自然なワードを使用しています。
これらを適切に自然な言葉に置き換えて下さい。
なお、本文の装飾や構造は絶対に変えないでください。
【対象ページURL】
https://eigo-rewrite.com/live/
【検出された不自然ワード】
- 型
【本文】
------
&lt;p&gt;当塾では、生徒さん一人ひとりのニーズに応じて、さまざまな講座をご用意しております。&lt;br /&gt;
受験英語専門ゼミ「Re-Write」の指導方針や講座の全体像は、&lt;strong&gt;&lt;a href="https://eigo-rewrite.com/"&gt;トップページ（全体像はこちら）&lt;/a&gt;&lt;/strong&gt;でご確認いただけます。&lt;/p&gt;
&lt;div class="card border-primary mb-3"&gt;
&lt;div class="card-header bg-light text-primary"&gt;目次&lt;/div&gt;
&lt;div class="card-body"&gt;
&lt;ol&gt;
&lt;li&gt;高校受験
&lt;ul&gt;
&lt;li&gt;&lt;a href="#都立自校作成校の自由英作文対策講座"&gt;都立自校作成校の自由英作文対策講座&lt;/a&gt;&lt;/li&gt;
&lt;li&gt;&lt;a href="#文法復習講座"&gt;文法復習講座&lt;/a&gt;&lt;/li&gt;
&lt;li&gt;&lt;a href="#語彙強化講座"&gt;語彙強化講座&lt;/a&gt;&lt;/li&gt;
&lt;li&gt;&lt;a href="#読解強化講座"&gt;読解強化講座&lt;/a&gt;&lt;/li&gt;
&lt;li&gt;&lt;a href="#音読リスニング講座"&gt;音読リスニング講座&lt;/a&gt;&lt;/li&gt;
&lt;/ul&gt;
&lt;/li&gt;
&lt;li&gt;大学受験
&lt;ul&gt;
&lt;li&gt;&lt;a href="#大学受験の英作文講座"&gt;大学受験の英作文講座&lt;/a&gt;&lt;/li&gt;
&lt;/ul&gt;
&lt;/li&gt;
&lt;li&gt;受講するには？
&lt;ul&gt;
&lt;li&gt;&lt;a href="#受講までの流れ"&gt;受講までの流れ&lt;/a&gt;&lt;/li&gt;
&lt;li&gt;&lt;a href="#指導料"&gt;指導料&lt;/a&gt;&lt;/li&gt;
&lt;/ul&gt;
&lt;/li&gt;
&lt;/ol&gt;
&lt;/div&gt;
&lt;/div&gt;
&lt;p&gt;&lt;!-- =============================== 追記：講座選び早見／授業の具体例／FAQ（SP：講座一覧の検索面を広げる） ※既存本文はそのまま。目次の直後あたりに追加推奨 =============================== --&gt;&lt;/p&gt;
&lt;section class="my-4"&gt;
&lt;div class="card border-primary"&gt;
&lt;div class="card-header bg-light text-primary fw-bold"&gt;講座選び早見｜課題別におすすめが分かる&lt;/div&gt;
&lt;div class="card-body"&gt;
&lt;p class="mb-3"&gt;まずは「いま一番困っていること」から選ぶと、受講内容がはっきりします。&lt;br /&gt;
ここで当てはまる項目を見つけたら、下の各講座の説明へ進んでください。&lt;/p&gt;
&lt;div class="row g-3"&gt;
&lt;div class="col-md-6"&gt;
&lt;div class="card h-100 shadow-sm"&gt;
&lt;div class="card-body"&gt;
&lt;div class="fw-bold mb-2"&gt;英作文が減点されやすい／書けない&lt;/div&gt;
&lt;ul class="mb-0"&gt;
&lt;li&gt;高校受験：&lt;a href="#都立自校作成校の自由英作文対策講座"&gt;都立自校作成校の自由英作文対策講座&lt;/a&gt;&lt;/li&gt;
&lt;li&gt;大学受験：&lt;a href="#大学受験の英作文講座"&gt;大学受験の英作文講座&lt;/a&gt;&lt;/li&gt;
&lt;/ul&gt;
&lt;p&gt;&lt;small class="text-muted d-block mt-2"&gt;添削・リライト中心。内容と文法の両方を確認します。&lt;/small&gt;&lt;/p&gt;
&lt;/div&gt;
&lt;/div&gt;
&lt;/div&gt;
&lt;div class="col-md-6"&gt;
&lt;div class="card h-100 shadow-sm"&gt;
&lt;div class="card-body"&gt;
&lt;div class="fw-bold mb-2"&gt;文法があいまいで英文が組めない&lt;/div&gt;
&lt;ul class="mb-0"&gt;
&lt;li&gt;&lt;a href="#文法復習講座"&gt;文法復習講座&lt;/a&gt;&lt;/li&gt;
&lt;/ul&gt;
&lt;p&gt;&lt;small class="text-muted d-block mt-2"&gt;既習文法の抜けを確認し、短い英文から書ける状態を目標にします。&lt;/small&gt;&lt;/p&gt;
&lt;/div&gt;
&lt;/div&gt;
&lt;/div&gt;
&lt;div class="col-md-6"&gt;
&lt;div class="card h-100 shadow-sm"&gt;
&lt;div class="card-body"&gt;
&lt;div class="fw-bold mb-2"&gt;長文が時間内に終わらない&lt;/div&gt;
&lt;ul class="mb-0"&gt;
&lt;li&gt;&lt;a href="#読解強化講座"&gt;読解強化講座&lt;/a&gt;&lt;/li&gt;
&lt;/ul&gt;
&lt;p&gt;&lt;small class="text-muted d-block mt-2"&gt;処理速度と設問対応（根拠確認）をまとめて強化します。&lt;/small&gt;&lt;/p&gt;
&lt;/div&gt;
&lt;/div&gt;
&lt;/div&gt;
&lt;div class="col-md-6"&gt;
&lt;div class="card h-100 shadow-sm"&gt;
&lt;div class="card-body"&gt;
&lt;div class="fw-bold mb-2"&gt;語彙・熟語が原因で読み切れない&lt;/div&gt;
&lt;ul class="mb-0"&gt;
&lt;li&gt;&lt;a href="#語彙強化講座"&gt;語彙強化講座&lt;/a&gt;&lt;/li&gt;
&lt;/ul&gt;
&lt;p&gt;&lt;small class="text-muted d-block mt-2"&gt;「知らないと点になりにくい」語を演習形式で積み上げます。&lt;/small&gt;&lt;/p&gt;
&lt;/div&gt;
&lt;/div&gt;
&lt;/div&gt;
&lt;div class="col-md-12"&gt;
&lt;div class="card h-100 shadow-sm"&gt;
&lt;div class="card-body"&gt;
&lt;div class="fw-bold mb-2"&gt;リスニングが伸びない／聞き取れない&lt;/div&gt;
&lt;ul class="mb-0"&gt;
&lt;li&gt;&lt;a href="#音読リスニング講座"&gt;音読リスニング講座&lt;/a&gt;&lt;/li&gt;
&lt;/ul&gt;
&lt;p&gt;&lt;small class="text-muted d-block mt-2"&gt;音読・シャドーイング等で「聞く」と「話す」を同時に伸ばします。&lt;/small&gt;&lt;/p&gt;
&lt;/div&gt;
&lt;/div&gt;
&lt;/div&gt;
&lt;/div&gt;
&lt;hr class="my-4" /&gt;
&lt;h3 class="h5 mb-3"&gt;講座比較（ざっくり一覧）&lt;/h3&gt;
&lt;div class="table-responsive"&gt;
&lt;table class="table table-bordered align-middle"&gt;
&lt;thead class="table-primary"&gt;
&lt;tr&gt;
&lt;th style="white-space: nowrap;"&gt;講座&lt;/th&gt;
&lt;th&gt;主な目的&lt;/th&gt;
&lt;th style="white-space: nowrap;"&gt;対象&lt;/th&gt;
&lt;th style="white-space: nowrap;"&gt;形式&lt;/th&gt;
&lt;/tr&gt;
&lt;/thead&gt;
&lt;tbody&gt;
&lt;tr&gt;
&lt;td&gt;&lt;a href="#都立自校作成校の自由英作文対策講座"&gt;都立自校作成校 自由英作文&lt;/a&gt;&lt;/td&gt;
&lt;td&gt;自由英作文を得点源へ（添削・リライト／読解スピードにも波及）&lt;/td&gt;
&lt;td&gt;高校受験&lt;/td&gt;
&lt;td&gt;集団&lt;/td&gt;
&lt;/tr&gt;
&lt;tr&gt;
&lt;td&gt;&lt;a href="#大学受験の英作文講座"&gt;大学受験 英作文&lt;/a&gt;&lt;/td&gt;
&lt;td&gt;並べ替え→語句補充→自由英作文へ段階的に引き上げ&lt;/td&gt;
&lt;td&gt;大学受験&lt;/td&gt;
&lt;td&gt;1対1&lt;/td&gt;
&lt;/tr&gt;
&lt;tr&gt;
&lt;td&gt;&lt;a href="#文法復習講座"&gt;文法復習&lt;/a&gt;&lt;/td&gt;
&lt;td&gt;既習文法の抜けを埋め、短い英作文が成立する状態へ&lt;/td&gt;
&lt;td&gt;高校受験&lt;/td&gt;
&lt;td&gt;1対1&lt;/td&gt;
&lt;/tr&gt;
&lt;tr&gt;
&lt;td&gt;&lt;a href="#語彙強化講座"&gt;語彙強化&lt;/a&gt;&lt;/td&gt;
&lt;td&gt;長文で必要な語彙・熟語を演習で固める&lt;/td&gt;
&lt;td&gt;高校受験&lt;/td&gt;
&lt;td&gt;1対1&lt;/td&gt;
&lt;/tr&gt;
&lt;tr&gt;
&lt;td&gt;&lt;a href="#読解強化講座"&gt;読解強化&lt;/a&gt;&lt;/td&gt;
&lt;td&gt;都立自校作成校レベルを時間内処理できる読解力へ&lt;/td&gt;
&lt;td&gt;高校受験&lt;/td&gt;
&lt;td&gt;1対1&lt;/td&gt;
&lt;/tr&gt;
&lt;tr&gt;
&lt;td&gt;&lt;a href="#音読リスニング講座"&gt;音読リスニング&lt;/a&gt;&lt;/td&gt;
&lt;td&gt;聞き取りの基礎を作り、得点に結びつける&lt;/td&gt;
&lt;td&gt;高校受験&lt;/td&gt;
&lt;td&gt;1対1&lt;/td&gt;
&lt;/tr&gt;
&lt;/tbody&gt;
&lt;/table&gt;
&lt;/div&gt;
&lt;hr class="my-4" /&gt;
&lt;h3 class="h5 mb-3"&gt;授業の具体例（英作文：1回でやることのイメージ）&lt;/h3&gt;
&lt;div class="row g-3"&gt;
&lt;div class="col-lg-6"&gt;
&lt;div class="card h-100 border-secondary shadow-sm"&gt;
&lt;div class="card-body"&gt;
&lt;div class="fw-bold mb-2"&gt;高校受験：自由英作文（都立自校作成）&lt;/div&gt;
&lt;ul class="mb-0"&gt;
&lt;li&gt;答案を確認：内容のズレ／文法のミス／語の選び方を整理&lt;/li&gt;
&lt;li&gt;書き直し：同じ内容を「減点されにくい英語」に言い換え&lt;/li&gt;
&lt;li&gt;次回まで：同テーマで類題を1〜2本（短め）&lt;/li&gt;
&lt;/ul&gt;
&lt;p&gt;&lt;small class="text-muted d-block mt-2"&gt;目的：言いたいことを保ったまま、採点で落ちにくい表現へ。&lt;/small&gt;&lt;/p&gt;
&lt;/div&gt;
&lt;/div&gt;
&lt;/div&gt;
&lt;div class="col-lg-6"&gt;
&lt;div class="card h-100 border-secondary shadow-sm"&gt;
&lt;div class="card-body"&gt;
&lt;div class="fw-bold mb-2"&gt;大学受験：英作文&lt;/div&gt;
&lt;ul class="mb-0"&gt;
&lt;li&gt;短文から確認：文の骨格（主語・動詞）を優先して成立させる&lt;/li&gt;
&lt;li&gt;加点要素：必要な情報を落とさずに入れる（過不足の調整）&lt;/li&gt;
&lt;li&gt;仕上げ：同じ意味の別表現に置き換えて幅を増やす&lt;/li&gt;
&lt;/ul&gt;
&lt;p&gt;&lt;small class="text-muted d-block mt-2"&gt;目的：文法の正しさと内容の妥当性を、両方そろえる。&lt;/small&gt;&lt;/p&gt;
&lt;/div&gt;
&lt;/div&gt;
&lt;/div&gt;
&lt;/div&gt;
&lt;hr class="my-4" /&gt;
&lt;p&gt;&lt;!-- FAQ（JS不要：details/summary） --&gt;&lt;/p&gt;
&lt;section class="my-4"&gt;
&lt;h3 class="h5 mb-3"&gt;よくある質問（FAQ）&lt;/h3&gt;
&lt;style&gt;
    .rw-faq details{border:1px solid rgba(13,110,253,.25); border-radius:10px; background:#fff; margin:10px 0; overflow:hidden;}&lt;br /&gt;    .rw-faq summary{cursor:pointer; padding:12px 14px; font-weight:700; list-style:none;}&lt;br /&gt;    .rw-faq summary::-webkit-details-marker{display:none;}&lt;br /&gt;    .rw-faq summary:after{content:"＋"; float:right; font-weight:900; opacity:.7;}&lt;br /&gt;    .rw-faq details[open] summary:after{content:"－";}&lt;br /&gt;    .rw-faq .rw-faq-body{padding:0 14px 12px; color:#333; line-height:1.85;}&lt;br /&gt;    .rw-faq .rw-faq-note{color:#666; font-size:.92rem;}&lt;br /&gt;  &lt;/style&gt;
&lt;div class="rw-faq"&gt;
&lt;details&gt;
&lt;summary&gt;オンラインでも内容は同じですか？&lt;/summary&gt;
&lt;div class="rw-faq-body"&gt;はい。電子黒板を使い、板書・添削・書き直しの確認まで含めて同等に進めます。手元カメラで答案の状況も確認できます。&lt;/div&gt;
&lt;/details&gt;
&lt;details&gt;
&lt;summary&gt;トライアルでは何をしますか？&lt;/summary&gt;
&lt;div class="rw-faq-body"&gt;事前ヒアリング内容を踏まえ、答案や現状の課題を確認し、学習の優先順位と受講内容の方向性を提示します。&lt;/div&gt;
&lt;/details&gt;
&lt;details&gt;
&lt;summary&gt;どの講座から始めるのがよいですか？&lt;/summary&gt;
&lt;div class="rw-faq-body"&gt;英作文が課題なら英作文系、英文が組めないなら文法復習、長文が終わらないなら読解強化、語彙が原因なら語彙強化、聞き取りなら音読リスニングが目安です。&lt;br /&gt;
&lt;span class="rw-faq-note"&gt;目安が決まらない場合は、トライアルで答案を見ながら方向性を決めます。&lt;/span&gt;&lt;/div&gt;
&lt;/details&gt;
&lt;details&gt;
&lt;summary&gt;教材は指定ですか？&lt;/summary&gt;
&lt;div class="rw-faq-body"&gt;講座の目的に合わせて、学校教材・過去問・当塾側の課題を使い分けます。現状の教材を活かしたい場合も対応できます。&lt;/div&gt;
&lt;/details&gt;
&lt;details&gt;
&lt;summary&gt;料金はどこに載っていますか？&lt;/summary&gt;
&lt;div class="rw-faq-body"&gt;このページ下部の「指導料」にまとめています（トライアル／入塾金／授業料）。&lt;/div&gt;
&lt;/details&gt;
&lt;/div&gt;
&lt;/section&gt;
&lt;h2&gt;集団授業&lt;/h2&gt;
&lt;h4&gt;&lt;/h4&gt;
&lt;h3&gt;高校受験&lt;/h3&gt;
&lt;h5 id="都立自校作成校の自由英作文対策講座"&gt;・都立自校作成校の自由英作文対策講座《8回完結》&lt;/h5&gt;
&lt;p&gt;本講座では、全８回の演習と添削(リライト)で&lt;strong&gt;自由英作文を得点源&lt;/strong&gt;にします。また、書くことで&lt;span style="color: #ff0000;"&gt;長文読解のスピードを上げ、総合的な「合格力」育成&lt;/span&gt;も図ります。&lt;/p&gt;
&lt;p&gt;詳細は&lt;a href="https://eigo-rewrite.com/toritsu/" target="_blank" rel="noopener noreferrer"&gt;コチラ&lt;/a&gt;をご覧ください。&lt;/p&gt;
&lt;p&gt;&amp;nbsp;&lt;/p&gt;
&lt;h2&gt;完全１対１個別指導講座&lt;/h2&gt;
&lt;h4&gt;&lt;/h4&gt;
&lt;h3&gt;大学受験&lt;/h3&gt;
&lt;h5 id="大学受験の英作文講座"&gt;・大学受験の英作文講座&lt;/h5&gt;
&lt;p&gt;苦手意識を持つ受験生のために、&lt;strong&gt;並べ替え英作文→語句補充の英作文→自由英作文&lt;/strong&gt;の順に、「&lt;span style="color: #ff0000;"&gt;文法的に正しく、内容面も外していない、減点されにくい英作文&lt;/span&gt;」を書けるよう指導します。&lt;br /&gt;
詳細は&lt;a href="https://eigo-rewrite.com/kobetsueisakubun/" target="_blank" rel="noopener noreferrer"&gt;コチラ&lt;/a&gt;をご覧ください。&lt;/p&gt;
&lt;h3&gt;高校受験&lt;/h3&gt;
&lt;h5 id="文法復習講座"&gt;・文法復習講座&lt;/h5&gt;
&lt;p&gt;中学３年生の１学期などで、&lt;span style="color: #0000ff;"&gt;短期間で一気に既習文法を復習&lt;/span&gt;し、簡単な英作文が書けるようになることを目指していく講座です。&lt;br /&gt;
詳細は&lt;a href="https://eigo-rewrite.com/bunpou/" target="_blank" rel="noopener noreferrer"&gt;コチラ&lt;/a&gt;をご覧ください。&lt;/p&gt;
&lt;h5 id="語彙強化講座"&gt;・語彙強化講座&lt;/h5&gt;
&lt;p&gt;特に「&lt;span style="color: #ff0000;"&gt;知らないと落ちる&lt;/span&gt;」レベルにフォーカスを当てて、&lt;strong&gt;演習形式で短期間に知識&lt;/strong&gt;を詰めていきます。&lt;br /&gt;
詳細は&lt;a href="https://eigo-rewrite.com/vocabulary/" target="_blank" rel="noopener noreferrer"&gt;コチラ&lt;/a&gt;をご覧ください。&lt;/p&gt;
&lt;h5 id="読解強化講座"&gt;・読解強化講座&lt;/h5&gt;
&lt;p&gt;&lt;span style="color: #ff0000;"&gt;都立自校作成校の文章を20分以内に処理できるように鍛えていく&lt;/span&gt;講座で、読解力を強化していきます。&lt;br /&gt;
詳細は&lt;a href="https://eigo-rewrite.com/dokkaikyouka/" target="_blank" rel="noopener noreferrer"&gt;コチラ&lt;/a&gt;をご覧ください。&lt;/p&gt;
&lt;h5 id="音読リスニング講座"&gt;・音読リスニング講座&lt;/h5&gt;
&lt;p&gt;リスニング問題を通し「&lt;span style="color: #000000;"&gt;&lt;strong&gt;聴く&lt;/strong&gt;&lt;/span&gt;」と「&lt;strong&gt;話す&lt;/strong&gt;」を同時に鍛えていく講座です。&lt;br /&gt;
詳細は&lt;a href="https://eigo-rewrite.com/listening/" target="_blank" rel="noopener noreferrer"&gt;コチラ&lt;/a&gt;をご覧ください。&lt;/p&gt;
&lt;h3&gt;オンライン指導&lt;/h3&gt;
&lt;p&gt;当塾で開講中の講座は、すべてオンラインでも受講可能となっております。&lt;/p&gt;
&lt;p&gt;当塾では開業以来、オンライン授業と非常に親和性の高い電子黒板を使用しており、ホワイトボードや机上で行う指導と比べ&lt;strong&gt;「視認性」「即応性」「再現性」&lt;/strong&gt;に優れた指導を可能にしています。&lt;/p&gt;
&lt;p&gt;そのような強みを持った当塾の指導を、オンライン授業にそのまま適用することで教室で受ける授業さながらの授業を、オンライン授業でも再現しております。&lt;/p&gt;
&lt;p&gt;&lt;img decoding="async" fetchpriority="high" class="aligncenter wp-image-264 size-full" src="https://eigo-rewrite.com/wp-content/uploads/2020/09/リライト授業風景.jpg" alt="" width="1280" height="720" srcset="https://eigo-rewrite.com/wp-content/uploads/2020/09/リライト授業風景.jpg 1280w, https://eigo-rewrite.com/wp-content/uploads/2020/09/リライト授業風景-300x169.jpg 300w, https://eigo-rewrite.com/wp-content/uploads/2020/09/リライト授業風景-1024x576.jpg 1024w, https://eigo-rewrite.com/wp-content/uploads/2020/09/リライト授業風景-768x432.jpg 768w, https://eigo-rewrite.com/wp-content/uploads/2020/09/リライト授業風景-320x180.jpg 320w" sizes="(max-width: 1280px) 100vw, 1280px" /&gt;&lt;/p&gt;
&lt;h3&gt;オンライン授業のメリットとは？&lt;/h3&gt;
&lt;h4&gt;&lt;span style="background-color: navajowhite;"&gt;&lt;span data-custom-pc-fontsize="18px"&gt;①画面と音声に情報量が集約されるので、集中しやすい&lt;/span&gt;&lt;/span&gt;&lt;/h4&gt;
&lt;p&gt;&lt;span data-custom-pc-fontsize="16px"&gt;教室型の場合、家庭学習とは環境が異なります。&lt;br /&gt;
オンライン個別指導では、ご自宅での受講が可能なため、&lt;span style="color: #0000ff;"&gt;自分の勉強しやすい環境、慣れた環境で授業を受けることができます&lt;/span&gt;。&lt;br /&gt;
また、ＰＣやタブレットからの音声と映像のみに集中できるので、意識を向ける対象が少なく、教室型に比べてより授業に集中して取り組むことができます。&lt;/span&gt;&lt;/p&gt;
&lt;h4&gt;&lt;span style="background-color: navajowhite;" data-custom-pc-fontsize="20px"&gt;②手元がはっきりと確認できるので、的確な指摘・改善作業を行いやすい&lt;/span&gt;&lt;/h4&gt;
&lt;p&gt;&lt;span data-custom-pc-fontsize="16px"&gt;塾のオンライン個別指導では、生徒さんの手元をカメラで写しながら授業を進めていきます。&lt;br /&gt;
いま生徒さんが解いている状況を&lt;span style="color: #ff0000;"&gt;リアルタイムで判断&lt;/span&gt;できるため、生徒さんが&lt;span style="color: #ff0000;"&gt;つまづきやすいポイントを瞬時に把握&lt;/span&gt;することができます。そのため、類似問題を出題したり、その場でヒントを出すことで思考を変換させたりすることができます。&lt;/span&gt;&lt;/p&gt;
&lt;h4&gt;&lt;span data-custom-pc-fontsize="16px"&gt;&lt;span style="background-color: navajowhite;" data-custom-pc-fontsize="20px"&gt;③通塾の必要がないので、体力を温存した状態で指導を受けることができる&lt;/span&gt;&lt;/span&gt;&lt;/h4&gt;
&lt;p&gt;ご自宅からの通塾に電車を使ったり歩いたりすると、勉強に必要な体力がその分減ってしまいます。&lt;br /&gt;
オンライン個別指導では塾に通う必要がないため、体力がなくなってしまったり疲れたりすることなく授業を受けることができます。親御さんの送り迎えも必要ありませんので、&lt;span style="color: #ff0000;"&gt;より効率的に学習&lt;/span&gt;することができます。&lt;/p&gt;
&lt;p&gt;当塾のオンライン個別指導では、教室型の授業をほぼ100％体現しているうえに、オンラインならではのメリットでより効率的に学習することが可能です。より集中して問題に取り組み、オンラインの強みを活かすことで、英語の成績をのばすことができます。&lt;/p&gt;
&lt;h2 id="受講までの流れ"&gt;受講までの流れ&lt;/h2&gt;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&lt;p&gt;&amp;nbsp;&lt;/p&gt;
&lt;h2 id="指導料"&gt;指導料&lt;/h2&gt;
&lt;h4&gt;トライアル指導料&lt;/h4&gt;
&lt;p&gt;10,000円(税込)&lt;/p&gt;
&lt;div class="rounded" style="background-color: whitesmoke; padding: 10px;"&gt;他塾様でいう「&lt;span style="color: #3366ff;"&gt;体験講座&lt;/span&gt;」の位置づけですので、通常より安価に設定させていただいております。まずは一度当塾の個別指導をお試し頂ければ幸いです。&lt;/div&gt;
&lt;h3&gt;入塾金&lt;/h3&gt;
&lt;p&gt;22,000円(税込)&lt;/p&gt;
&lt;div class="rounded" style="background-color: whitesmoke; padding: 10px;"&gt;入塾手続の際に頂戴致します。また、その時点・もしくは過去在籍されていた生徒さんの兄弟姉妹の場合には、&lt;span style="color: #3366ff;"&gt;全額免除&lt;/span&gt;させて頂きます。&lt;/div&gt;
&lt;h3&gt;授業料&lt;/h3&gt;
&lt;p&gt;１コマ　110分　¥18,150-(税込)&lt;br /&gt;
１コマ　80分　¥13,200-(税込)&lt;/p&gt;
&lt;div class="rounded" style="background-color: whitesmoke; padding: 10px;"&gt;指導料は&lt;span style="color: #3366ff;"&gt;前払い&lt;/span&gt;です。&lt;br /&gt;
※指導予定回数分を前月20日に集計し請求書を発行させて頂きますので、&lt;span style="color: #3366ff;"&gt;前月末まで&lt;/span&gt;にお支払い下さいませ。&lt;/div&gt;
&lt;div&gt;&lt;/div&gt;
&lt;h2&gt;トライアルお申込みフォーム&lt;/h2&gt;
&lt;div role="form" class="wpcf7" id="wpcf7-f135-p105-o1" lang="ja" dir="ltr"&gt;
&lt;div class="screen-reader-response" aria-live="polite"&gt;&lt;/div&gt;
&lt;form action="/live/#wpcf7-f135-p105-o1" method="post" class="wpcf7-form" novalidate="novalidate"&gt;
&lt;div style="display: none;"&gt;
&lt;input type="hidden" name="_wpcf7" value="135" /&gt;
&lt;input type="hidden" name="_wpcf7_version" value="5.1.9" /&gt;
&lt;input type="hidden" name="_wpcf7_locale" value="ja" /&gt;
&lt;input type="hidden" name="_wpcf7_unit_tag" value="wpcf7-f135-p105-o1" /&gt;
&lt;input type="hidden" name="_wpcf7_container_post" value="105" /&gt;
&lt;input type="hidden" name="g-recaptcha-response" value="" /&gt;
&lt;/div&gt;
&lt;p&gt;保護者氏名(必須)：&lt;span class="wpcf7-form-control-wrap your-name"&gt;&lt;input type="text" name="your-name" value="" size="40" class="wpcf7-form-control wpcf7-text wpcf7-validates-as-required" aria-required="true" aria-invalid="false" /&gt;&lt;/span&gt; &lt;/p&gt;
&lt;p&gt;メールアドレス(必須)：&lt;span class="wpcf7-form-control-wrap your-email"&gt;&lt;input type="email" name="your-email" value="" size="40" class="wpcf7-form-control wpcf7-text wpcf7-email wpcf7-validates-as-required wpcf7-validates-as-email" aria-required="true" aria-invalid="false" /&gt;&lt;/span&gt; &lt;/p&gt;
&lt;p&gt;電話番号(必須)：&lt;span class="wpcf7-form-control-wrap mobtel"&gt;&lt;input type="tel" name="mobtel" value="" size="40" class="wpcf7-form-control wpcf7-text wpcf7-tel wpcf7-validates-as-required wpcf7-validates-as-tel" aria-required="true" aria-invalid="false" /&gt;&lt;/span&gt; &lt;/p&gt;
&lt;p&gt;生徒氏名(必須)：&lt;span class="wpcf7-form-control-wrap chilid-name"&gt;&lt;input type="text" name="chilid-name" value="" size="40" class="wpcf7-form-control wpcf7-text" aria-invalid="false" /&gt;&lt;/span&gt; &lt;/p&gt;
&lt;p&gt;性別(必須)：&lt;span class="wpcf7-form-control-wrap seibetu"&gt;&lt;select name="seibetu" class="wpcf7-form-control wpcf7-select" aria-invalid="false"&gt;&lt;option value=""&gt;---&lt;/option&gt;&lt;option value="男"&gt;男&lt;/option&gt;&lt;option value="女"&gt;女&lt;/option&gt;&lt;/select&gt;&lt;/span&gt;&lt;/p&gt;
&lt;p&gt;学年(必須)：&lt;span class="wpcf7-form-control-wrap gakunen"&gt;&lt;select name="gakunen" class="wpcf7-form-control wpcf7-select" aria-invalid="false"&gt;&lt;option value=""&gt;---&lt;/option&gt;&lt;option value="中１"&gt;中１&lt;/option&gt;&lt;option value="中２"&gt;中２&lt;/option&gt;&lt;option value="中３"&gt;中３&lt;/option&gt;&lt;option value="その他"&gt;その他&lt;/option&gt;&lt;/select&gt;&lt;/span&gt;&lt;/p&gt;
&lt;p&gt;受講講座(必須)：&lt;br /&gt;
&lt;span class="wpcf7-form-control-wrap checkbox-492"&gt;&lt;span class="wpcf7-form-control wpcf7-checkbox wpcf7-validates-as-required"&gt;&lt;span class="wpcf7-list-item first"&gt;&lt;span class="wpcf7-list-item-label"&gt;文法復習講座&lt;/span&gt;&lt;input type="checkbox" name="checkbox-492[]" value="文法復習講座" /&gt;&lt;/span&gt;&lt;span class="wpcf7-list-item"&gt;&lt;span class="wpcf7-list-item-label"&gt;語彙強化講座①都立コース&lt;/span&gt;&lt;input type="checkbox" name="checkbox-492[]" value="語彙強化講座①都立コース" /&gt;&lt;/span&gt;&lt;span class="wpcf7-list-item"&gt;&lt;span class="wpcf7-list-item-label"&gt;語彙強化講座②私立難関コース&lt;/span&gt;&lt;input type="checkbox" name="checkbox-492[]" value="語彙強化講座②私立難関コース" /&gt;&lt;/span&gt;&lt;span class="wpcf7-list-item"&gt;&lt;span class="wpcf7-list-item-label"&gt;読解強化講座&lt;/span&gt;&lt;input type="checkbox" name="checkbox-492[]" value="読解強化講座" /&gt;&lt;/span&gt;&lt;span class="wpcf7-list-item last"&gt;&lt;span class="wpcf7-list-item-label"&gt;音読リスニング講座&lt;/span&gt;&lt;input type="checkbox" name="checkbox-492[]" value="音読リスニング講座" /&gt;&lt;/span&gt;&lt;/span&gt;&lt;/span&gt;&lt;/p&gt;
&lt;p&gt;受講場所(必須)：&lt;span class="wpcf7-form-control-wrap place"&gt;&lt;select name="place" class="wpcf7-form-control wpcf7-select" aria-invalid="false"&gt;&lt;option value=""&gt;---&lt;/option&gt;&lt;option value="教室"&gt;教室&lt;/option&gt;&lt;option value="オンライン"&gt;オンライン&lt;/option&gt;&lt;/select&gt;&lt;/span&gt;&lt;/p&gt;
&lt;p&gt;備考：&lt;span class="wpcf7-form-control-wrap your-message"&gt;&lt;textarea name="your-message" cols="40" rows="10" class="wpcf7-form-control wpcf7-textarea" aria-invalid="false"&gt;&lt;/textarea&gt;&lt;/span&gt; &lt;/p&gt;
&lt;p&gt;&lt;input type="submit" value="送信" class="wpcf7-form-control wpcf7-submit" /&gt;&lt;/p&gt;
&lt;div class="wpcf7-response-output wpcf7-display-none" aria-hidden="true"&gt;&lt;/div&gt;&lt;/form&gt;&lt;/div&gt;
&lt;/div&gt;
&lt;/div&gt;
&lt;/section&gt;
&lt;section class="veu_cta" id="veu_cta-145"&gt;&lt;h1 class="cta_title"&gt;開講講座：【個別指導】語彙強化講座【高校受験】&lt;/h1&gt;&lt;div class="cta_body"&gt;&lt;div class="cta_body_image cta_body_image_right"&gt;&lt;a href="https://eigo-rewrite.com/vocabulary/" target="_blank"&gt;&lt;img src="https://eigo-rewrite.com/wp-content/uploads/2020/06/logo_tate.png" /&gt;&lt;/a&gt;&lt;/div&gt;&lt;div class="cta_body_txt image_exist"&gt;単語熟語強化講座では、特に「知らないと落ちる」レベルにフォーカスを当てて、演習形式で短期間に知識を詰めていきます。
&lt;br /&gt;単語や熟語の覚え方は様々ですが、効率の良い覚え方を短期間で指導してまいります。&lt;/div&gt;&lt;div class="cta_body_link"&gt;&lt;a href="https://eigo-rewrite.com/vocabulary/" class="btn btn-primary btn-block btn-lg" target="_blank"&gt;開講講座：【個別指導】語彙強化講座【高校受験】&lt;/a&gt;&lt;/div&gt;&lt;/div&gt;&lt;!-- [ /.vkExUnit_cta_body ] --&gt;&lt;/section&gt;	
------</t>
  </si>
  <si>
    <t>https://eigo-rewrite.com/profile/</t>
  </si>
  <si>
    <t>以下のページは不自然なワードを使用しています。
これらを適切に自然な言葉に置き換えて下さい。
なお、本文の装飾や構造は絶対に変えないでください。
【対象ページURL】
https://eigo-rewrite.com/profile/
【検出された不自然ワード】
- 型
- 整え
【本文】
------
&lt;p&gt;&lt;!-- 追加セクション（代表プロフィール補完）：ここから --&gt;&lt;/p&gt;
&lt;h2&gt;中尾憲吾（憲吾）プロフィール要約&lt;/h2&gt;
&lt;p&gt;本ページの「中尾 憲吾（ナカオ ケンゴ）」は、受験英語に特化した指導の中で、英作文を得点源にするための学習の組み立て・添削・書き直しを重視しています。&lt;br /&gt;
個別指導・補習塾・大手進学塾・家庭教師など、複数の形態での指導経験を背景に、受験生の現状に合わせて「いま何を優先するべきか」を整理しながら伴走するスタイルです。&lt;/p&gt;
&lt;div style="background: #f7f7f7; border-left: 4px solid #666; padding: 10px 12px; margin: 12px 0;"&gt;
&lt;p style="margin: 0;"&gt;※経歴・担当領域・合格実績等は、在籍時期・年度・コース編成により異なる場合があります。ここでは理解の補助として概要を記載し、詳細は面談・お問い合わせ時に確認できる形を推奨します。&lt;/p&gt;
&lt;/div&gt;
&lt;h3&gt;指導の軸（受験英語／英作文を得点源に）&lt;/h3&gt;
&lt;ul&gt;
&lt;li&gt;英作文を「センス」ではなく、定番の言い回し・典型表現・減点回避の観点で再現できる形に整える&lt;/li&gt;
&lt;li&gt;文法の正確性だけでなく、設問の要求（内容面）を外さない答案づくりを重視する&lt;/li&gt;
&lt;li&gt;書いた英文を添削して終わりではなく、書き直し（リライト）で定着させる&lt;/li&gt;
&lt;/ul&gt;
&lt;h2&gt;指導対象と得意領域（Re-Writeの講座と整合）&lt;/h2&gt;
&lt;h3&gt;高校受験（都立・難関私立など）での支援イメージ&lt;/h3&gt;
&lt;p&gt;高校受験では、学校・年度・出題形式によって求められる力が変わります。とくに都立自校作成校などで比重が上がりやすい英作文は、限られた時間で「一度で書ききる」練習が重要です。&lt;br /&gt;
本ページでは例として「都立・難関私立」を挙げていますが、実際の対策内容は志望校・現状の学力・受験方式により調整します。&lt;/p&gt;
&lt;ul&gt;
&lt;li&gt;短い時間で論理が通る英文を作る練習（定番の言い回し／構成／典型表現）&lt;/li&gt;
&lt;li&gt;ミスを減らすための文法・語法の確認（必要範囲を絞って反復）&lt;/li&gt;
&lt;li&gt;「書く練習」が読解スピードにも波及する学習の組み立て（※個人差あり）&lt;/li&gt;
&lt;/ul&gt;
&lt;p style="margin-top: 10px;"&gt;関連講座：&lt;a href="https://eigo-rewrite.com/toritsu/"&gt;都立高校入試 英語・英作文対策講座&lt;/a&gt;&lt;/p&gt;
&lt;h3&gt;大学受験（英作文）での支援イメージ&lt;/h3&gt;
&lt;p&gt;大学受験の英作文（和文英訳・自由英作文など）は、出題される大学・学部により難度や要求が異なります。&lt;br /&gt;
本ページ下部の「開講講座（大学受験の英作文講座）」につながる判断材料として、ここでは「どういう支援を行うか」を要点で整理します。&lt;/p&gt;
&lt;ul&gt;
&lt;li&gt;並べ替え英作文 → 語句補充 → 自由英作文のように、段階を踏んで書く力を固める&lt;/li&gt;
&lt;li&gt;「文法的に正しく、内容面でも外さない」答案を目標に、減点されにくい書き方へ調整する&lt;/li&gt;
&lt;li&gt;書いた英文の改善点を言語化し、次の答案で再現できる形にする（添削→書き直し）&lt;/li&gt;
&lt;/ul&gt;
&lt;p style="margin-top: 10px;"&gt;関連講座：&lt;a href="https://eigo-rewrite.com/kobetsueisakubun/"&gt;〖個別指導〗大学受験の英作文講座&lt;/a&gt;&lt;/p&gt;
&lt;h2&gt;表記ゆれ・検索されやすい名称について&lt;/h2&gt;
&lt;h3&gt;「中尾健吾」「憲吾」などの検索で来た方へ（注意書き付き）&lt;/h3&gt;
&lt;p&gt;検索では、入力の都合などにより「憲吾」や「中尾健吾」といった表記で探されることがあります。&lt;br /&gt;
本ページでご案内しているのは、見出しに記載の &lt;strong&gt;「中尾 憲吾（ナカオ ケンゴ）」&lt;/strong&gt; のプロフィールです。&lt;/p&gt;
&lt;div style="background: #fff8e1; border: 1px solid #f0d98c; padding: 10px 12px; margin: 12px 0;"&gt;
&lt;p style="margin: 0;"&gt;※同姓同名・類似表記の別人物が存在する可能性は一般にあります。確実な確認が必要な場合は、講座・お問い合わせ内容とあわせてご照会ください。&lt;/p&gt;
&lt;/div&gt;
&lt;h2&gt;よくある質問&lt;/h2&gt;
&lt;h3&gt;どんな生徒が向く？（向き・不向きを断定せず）&lt;/h3&gt;
&lt;ul&gt;
&lt;li&gt;英作文が「何を書けばいいか分からない」「減点が多い」状態で止まっている&lt;/li&gt;
&lt;li&gt;文法・語彙は学習しているのに、答案に反映できず点が安定しない&lt;/li&gt;
&lt;li&gt;添削を受けても“次に同じミスをする”ことが多く、再現性のある定番の言い回しが必要&lt;/li&gt;
&lt;/ul&gt;
&lt;p&gt;一方で、学習時間の確保が難しい場合や、目的が「短期の暗記だけ」になっている場合は、先に学習の組み立てを整理したほうが進めやすいことがあります（個別に状況を確認します）。&lt;/p&gt;
&lt;h3&gt;相談・受講開始までの流れ（問い合わせまでの案内）&lt;/h3&gt;
&lt;ol&gt;
&lt;li&gt;&lt;a href="https://eigo-rewrite.com/contact/"&gt;お問い合わせ&lt;/a&gt;から、志望校・学年・現在の課題（英作文／文法／読解など）を送信&lt;/li&gt;
&lt;li&gt;状況のヒアリング（必要に応じて答案・教材・学習状況を共有）&lt;/li&gt;
&lt;li&gt;講座の選択肢と、当面の学習優先順位の提案（年度・募集状況により変動する場合があります）&lt;/li&gt;
&lt;li&gt;日程調整のうえ受講開始&lt;/li&gt;
&lt;/ol&gt;
&lt;p&gt;※講座内容・担当・受講形態・募集状況は時期により変更される場合があります。最新の案内はお問い合わせ時にご確認ください。&lt;/p&gt;
&lt;p&gt;&lt;!-- 追加セクション（代表プロフィール補完）：ここまで --&gt;&lt;/p&gt;
&lt;h2 style="padding-left: 30px;"&gt;代表プロフィール&lt;/h2&gt;
&lt;h3&gt;中尾　憲吾(ナカオ　ケンゴ)&lt;/h3&gt;
&lt;p&gt;&lt;img decoding="async" fetchpriority="high" class="wp-image-163 size-medium alignleft" src="https://eigo-rewrite.com/wp-content/uploads/2020/07/IMG_8295-200x300.jpg" sizes="(max-width: 200px) 100vw, 200px" srcset="https://eigo-rewrite.com/wp-content/uploads/2020/07/IMG_8295-200x300.jpg 200w, https://eigo-rewrite.com/wp-content/uploads/2020/07/IMG_8295-683x1024.jpg 683w, https://eigo-rewrite.com/wp-content/uploads/2020/07/IMG_8295-768x1152.jpg 768w, https://eigo-rewrite.com/wp-content/uploads/2020/07/IMG_8295-1024x1536.jpg 1024w, https://eigo-rewrite.com/wp-content/uploads/2020/07/IMG_8295.jpg 1216w" alt="" width="200" height="300" /&gt;&lt;/p&gt;
&lt;p&gt;&amp;nbsp;&lt;/p&gt;
&lt;p&gt;&amp;nbsp;&lt;/p&gt;
&lt;p&gt;早稲田大学在学中より、個別指導・補習塾で&lt;span style="color: #0000ff;"&gt;勉強が苦手な生徒の定期テストの点数を上げる&lt;/span&gt;指導から講師としてのキャリアをスタート。大手進学塾では、開成高・早慶高・都立自校作成校などの志望校別コースを歴任し、同時に&lt;span style="color: #0000ff;"&gt;中学受験の最上位クラスを担当&lt;/span&gt;。国語と英語の両方を指導することで教務力を高め、「ことば」に関する知見を広げている。家庭教師としても、私大・国公立大を問わず、多くの生徒を志望校合格へと導いている。&lt;/p&gt;
&lt;section id="veu_cta-147" class="veu_cta"&gt;
&lt;div class="cta_body"&gt;
&lt;div class="cta_body_link"&gt;&lt;/div&gt;
&lt;/div&gt;
&lt;p&gt;&lt;!-- [ /.vkExUnit_cta_body ] --&gt;&lt;/p&gt;
&lt;/section&gt;
&lt;section class="veu_cta" id="veu_cta-764"&gt;&lt;h1 class="cta_title"&gt;コラム：ニュートレジャーの道案内&lt;/h1&gt;&lt;div class="cta_body"&gt;&lt;div class="cta_body_image cta_body_image_right"&gt;&lt;a href="https://eigo-rewrite.com/ct/%e3%83%8b%e3%83%a5%e3%83%bc%e3%83%88%e3%83%ac%e3%82%b8%e3%83%a3%e3%83%bc%e3%81%ae%e9%81%93%e6%a1%88%e5%86%85/" target="_blank"&gt;&lt;img src="https://eigo-rewrite.com/wp-content/uploads/2020/06/logo_tate-1.png" /&gt;&lt;/a&gt;&lt;/div&gt;&lt;div class="cta_body_txt image_exist"&gt;ニュートレジャーを活用して、英語学習を進めていきます。この教材を通じて、文法の理解と英作文スキルを磨き、全般的な英語力向上をサポートしています。&lt;/div&gt;&lt;div class="cta_body_link"&gt;&lt;a href="https://eigo-rewrite.com/ct/%e3%83%8b%e3%83%a5%e3%83%bc%e3%83%88%e3%83%ac%e3%82%b8%e3%83%a3%e3%83%bc%e3%81%ae%e9%81%93%e6%a1%88%e5%86%85/" class="btn btn-primary btn-block btn-lg" target="_blank"&gt;コラム：ニュートレジャーの道案内&lt;/a&gt;&lt;/div&gt;&lt;/div&gt;&lt;!-- [ /.vkExUnit_cta_body ] --&gt;&lt;/section&gt;	
------</t>
  </si>
  <si>
    <t>https://eng-support.com/</t>
  </si>
  <si>
    <t>以下のページは不自然なワードを使用しています。
これらを適切に自然な言葉に置き換えて下さい。
なお、本文の装飾や構造は絶対に変えないでください。
【対象ページURL】
https://eng-support.com/
【検出された不自然ワード】
- 迷い
- 乱れ
- 整え
【本文】
------
&lt;div class="es-home"&gt;
&lt;section id="top" class="top-hero"&gt;
&lt;p class="es-hero-eyebrow"&gt;中高一貫生の英語専門サポート｜四谷・オンライン&lt;/p&gt;
&lt;p class="es-hero-title"&gt;英語が分からなくなった&lt;br /&gt;
&lt;span class="accent"&gt;その地点&lt;/span&gt;に戻って&lt;br /&gt;
再構築する&lt;/p&gt;
&lt;p class="es-hero-desc"&gt;単語や文法を覚えているのに、&lt;strong&gt;英文が読めない・書けない&lt;/strong&gt;。&lt;br /&gt;
それは努力不足ではなく、知識が&lt;strong&gt;答案で使える順番&lt;/strong&gt;になっていないことが原因です。&lt;br /&gt;
Eng-Supportは、つまずきの位置を特定し、必要なところから的確に戻します。&lt;/p&gt;
&lt;div class="es-hero-cta"&gt;&lt;a class="btn btn-primary" href="https://eng-support.com/inquiry/"&gt;受講相談（お問い合わせ）&lt;/a&gt;&lt;br /&gt;
&lt;a class="btn btn-default" href="https://eng-support.com/kouza/"&gt;講座一覧を見る&lt;/a&gt;&lt;br /&gt;
&lt;a class="btn btn-default" href="#picks"&gt;よくあるつまずき&lt;/a&gt;&lt;/div&gt;
&lt;div class="es-quick"&gt;
&lt;p&gt;&lt;strong&gt;まず確認したい方へ&lt;/strong&gt;&lt;/p&gt;
&lt;ul&gt;
&lt;li&gt;&lt;a href="#problems"&gt;対応できる悩み&lt;/a&gt;&lt;/li&gt;
&lt;li&gt;&lt;a href="#strategy"&gt;指導指針（考え方）&lt;/a&gt;：&lt;a href="https://eng-support.com/strategy/"&gt;詳細ページ&lt;/a&gt;&lt;/li&gt;
&lt;li&gt;&lt;a href="#picks"&gt;つまずき別リンク&lt;/a&gt;（形容詞/副詞・文型・自動詞）&lt;/li&gt;
&lt;li&gt;&lt;a href="#courses"&gt;講座の選び方&lt;/a&gt;：&lt;a href="https://eng-support.com/kouza/"&gt;一覧&lt;/a&gt;&lt;/li&gt;
&lt;li&gt;&lt;a href="#flow"&gt;受講までの流れ&lt;/a&gt;／&lt;a href="#cta"&gt;お問い合わせ&lt;/a&gt;&lt;/li&gt;
&lt;/ul&gt;
&lt;/div&gt;
&lt;/section&gt;
&lt;hr /&gt;
&lt;section id="problems"&gt;
&lt;h2&gt;四谷で英語塾を探す人が抱えやすい悩み&lt;/h2&gt;
&lt;ul&gt;
&lt;li&gt;単語は覚えているのに、長文になると内容が入ってこない&lt;/li&gt;
&lt;li&gt;文法問題は解けるが、本文でSVOCが追えず判断が止まる&lt;/li&gt;
&lt;li&gt;訳は作れても、設問（内容一致・理由説明）で落とす&lt;/li&gt;
&lt;li&gt;並び替え・語句補充でミスの癖が毎回同じ&lt;/li&gt;
&lt;li&gt;PROGRESSなど教科書・ワークが終わらず回らない&lt;/li&gt;
&lt;li&gt;勉強しているのに「どこから直すべきか」が見えない&lt;/li&gt;
&lt;/ul&gt;
&lt;p class="es-note"&gt;英語が苦しいときは、原因が1つではないことが多いものです。&lt;br /&gt;
Eng-Supportでは、問題の正誤だけで終わらせず、&lt;strong&gt;どの判断がズレたのか&lt;/strong&gt;を特定して改善します。&lt;/p&gt;
&lt;/section&gt;
&lt;hr /&gt;
&lt;section id="strategy"&gt;
&lt;h2&gt;指導の考え方：知識を答案で使える判断につなげる&lt;/h2&gt;
&lt;p&gt;Eng-Supportでは、つまずきを「知識が足りない」で片づけません。&lt;br /&gt;
多くの場合は、&lt;strong&gt;見る順番・外す順番・決める順番&lt;/strong&gt;が乱れています。&lt;br /&gt;
だからこそ、まずは英語を“処理できる順番”に整えます。&lt;/p&gt;
&lt;div class="es-grid"&gt;
&lt;div class="es-card"&gt;
&lt;h3&gt;① 先に見る場所を決める&lt;/h3&gt;
&lt;p&gt;修飾先・文型・動詞の性質など、先に見るべき場所を特定し、判断の迷いを減らします。&lt;/p&gt;
&lt;/div&gt;
&lt;div class="es-card"&gt;
&lt;h3&gt;② 判断を言葉にして残す&lt;/h3&gt;
&lt;p&gt;「なんとなく」ではなく、理由が言える状態へ。再現できる判断だけが得点に変わります。&lt;/p&gt;
&lt;/div&gt;
&lt;div class="es-card"&gt;
&lt;h3&gt;③ ミスを同じ場面で繰り返さない&lt;/h3&gt;
&lt;p&gt;間違えた原因を分解し、同じ場面で同じミスをしない状態に改善します。&lt;/p&gt;
&lt;/div&gt;
&lt;div class="es-card"&gt;
&lt;h3&gt;④ 学校教材に戻して回す&lt;/h3&gt;
&lt;p&gt;学校の教科書・ワーク（PROGRESS等）に戻し、成績に直結する運用に繋げます。&lt;/p&gt;
&lt;/div&gt;
&lt;/div&gt;
&lt;div class="es-btnrow"&gt;&lt;a class="btn btn-default" href="https://eng-support.com/strategy/"&gt;指導指針を詳しく読む&lt;/a&gt;&lt;br /&gt;
&lt;a class="btn btn-primary" href="https://eng-support.com/inquiry/"&gt;受講相談をする&lt;/a&gt;&lt;/div&gt;
&lt;/section&gt;
&lt;hr /&gt;
&lt;section id="picks"&gt;
&lt;h2&gt;つまずき別リンク：よくある状況から入る&lt;/h2&gt;
&lt;p&gt;判断に困ったら、いま詰まっているテーマから入るのが早いです。&lt;br /&gt;
授業の予習・復習にも、そのまま使えます。&lt;/p&gt;
&lt;div class="es-picks"&gt;
&lt;div class="es-pick"&gt;
&lt;h3&gt;修飾があいまい（形容詞/副詞）&lt;/h3&gt;
&lt;ul&gt;
&lt;li&gt;&lt;a href="https://eng-support.com/column/eigonokiso1/"&gt;形容詞と副詞の違い｜修飾先で見分ける3つのステップ＋例外&lt;/a&gt;&lt;/li&gt;
&lt;li&gt;&lt;a href="https://eng-support.com/column/eigonokiso5/"&gt;英語の文型と副詞の位置｜I go to schoolで文型を判定&lt;/a&gt;&lt;/li&gt;
&lt;/ul&gt;
&lt;/div&gt;
&lt;div class="es-pick"&gt;
&lt;h3&gt;動詞の扱いで止まる（自動詞/他動詞）&lt;/h3&gt;
&lt;ul&gt;
&lt;li&gt;&lt;a href="https://eng-support.com/column/eigonokiso4/"&gt;arriveは自動詞｜arrive at/inとreachの違い・前置詞不要判定&lt;/a&gt;&lt;/li&gt;
&lt;/ul&gt;
&lt;/div&gt;
&lt;div class="es-pick"&gt;
&lt;h3&gt;PROGRESSが回らない&lt;/h3&gt;
&lt;ul&gt;
&lt;li&gt;&lt;a href="https://eng-support.com/column/progress/"&gt;プログレスって何｜進度と単語対策｜中高一貫英語&lt;/a&gt;&lt;/li&gt;
&lt;li&gt;&lt;a href="https://eng-support.com/column/progress-2/"&gt;PROGRESS教科書｜終わらない原因と宿題の回し方・ワーク活用&lt;/a&gt;&lt;/li&gt;
&lt;/ul&gt;
&lt;/div&gt;
&lt;/div&gt;
&lt;div class="es-btnrow"&gt;&lt;a class="btn btn-primary" href="https://eng-support.com/kouza/"&gt;講座一覧を見る&lt;/a&gt;&lt;br /&gt;
&lt;a class="btn btn-default" href="https://eng-support.com/inquiry/"&gt;相談して決める&lt;/a&gt;&lt;/div&gt;
&lt;/section&gt;
&lt;hr /&gt;
&lt;section id="courses"&gt;
&lt;h2&gt;講座の選び方：目的別に合う受け方&lt;/h2&gt;
&lt;p&gt;目的（定期テスト／中高一貫の進度フォロー／受験）によって、優先順位が変わります。&lt;br /&gt;
判断に困る場合は「いま一番困っている場面」を起点に、必要なステップをご提案します。&lt;/p&gt;
&lt;div class="es-grid"&gt;
&lt;div class="es-card"&gt;
&lt;h3&gt;学校の授業・教科書フォロー&lt;/h3&gt;
&lt;p&gt;学校の進度に合わせ、ノート・ワーク・小テストを材料に「詰まった箇所」を改善して回します。&lt;/p&gt;
&lt;div class="es-mini-links"&gt;&lt;a class="chip" href="https://eng-support.com/column/progress/"&gt;PROGRESSの回し方&lt;/a&gt;&lt;br /&gt;
&lt;a class="chip" href="https://eng-support.com/column/progress-2/"&gt;終わらない原因&lt;/a&gt;&lt;/div&gt;
&lt;/div&gt;
&lt;div class="es-card"&gt;
&lt;h3&gt;文法の穴を埋める（基礎の再接続）&lt;/h3&gt;
&lt;p&gt;解けるだけで終わらせず、読解・英作文に繋がる判断へ繋げます。&lt;/p&gt;
&lt;div class="es-mini-links"&gt;&lt;a class="chip" href="https://eng-support.com/column/eigonokiso1/"&gt;形容詞/副詞&lt;/a&gt;&lt;br /&gt;
&lt;a class="chip" href="https://eng-support.com/column/eigonokiso5/"&gt;文型判定&lt;/a&gt;&lt;br /&gt;
&lt;a class="chip" href="https://eng-support.com/column/eigonokiso4/"&gt;自動詞/他動詞&lt;/a&gt;&lt;/div&gt;
&lt;/div&gt;
&lt;div class="es-card"&gt;
&lt;h3&gt;読解を安定させたい&lt;/h3&gt;
&lt;p&gt;訳を作るだけでなく、設問で必要な根拠に届く読み方へ。処理順を確立して、不安定さを解消します。&lt;/p&gt;
&lt;p class="es-sub"&gt;まずは教材・模試・定期テストを見て、つまずきの位置を特定します。&lt;/p&gt;
&lt;/div&gt;
&lt;div class="es-card"&gt;
&lt;h3&gt;短期で範囲を絞って改善したい&lt;/h3&gt;
&lt;p&gt;テスト前・単元の穴・誤答パターンの集中修正など、必要な範囲を絞って改善します。&lt;/p&gt;
&lt;p class="es-sub"&gt;「この範囲だけ」「この単元だけ」でもご相談ください。&lt;/p&gt;
&lt;/div&gt;
&lt;/div&gt;
&lt;div class="es-btnrow"&gt;&lt;a class="btn btn-primary" href="https://eng-support.com/kouza/"&gt;講座一覧を見る&lt;/a&gt;&lt;br /&gt;
&lt;a class="btn btn-default" href="https://eng-support.com/inquiry/"&gt;受講相談（お問い合わせ）&lt;/a&gt;&lt;/div&gt;
&lt;/section&gt;
&lt;hr /&gt;
&lt;section id="format"&gt;
&lt;h2&gt;受講形態：四谷教室・オンライン&lt;/h2&gt;
&lt;p&gt;教室（四谷）とオンラインの両方に対応しています。&lt;br /&gt;
学校・部活・通学の事情に合わせて、無理のない形をご提案します。&lt;/p&gt;
&lt;div class="es-grid"&gt;
&lt;div class="es-card"&gt;
&lt;h3&gt;教室（四谷）&lt;/h3&gt;
&lt;p&gt;対面で板書・ノート・答案を確認しながら、判断のズレをその場で修正します。&lt;/p&gt;
&lt;/div&gt;
&lt;div class="es-card"&gt;
&lt;h3&gt;オンライン&lt;/h3&gt;
&lt;p&gt;画面共有で英文・解説・答案を同時に確認でき、復習の方向性も決めやすい形で進めます。&lt;/p&gt;
&lt;/div&gt;
&lt;/div&gt;
&lt;div class="es-btnrow"&gt;&lt;a class="btn btn-default" href="https://eng-support.com/greeting/"&gt;代表あいさつ&lt;/a&gt;&lt;br /&gt;
&lt;a class="btn btn-default" href="https://eng-support.com/inquiry/"&gt;お問い合わせ&lt;/a&gt;&lt;/div&gt;
&lt;/section&gt;
&lt;hr /&gt;
&lt;section id="flow"&gt;
&lt;h2&gt;受講までの流れ&lt;/h2&gt;
&lt;ol&gt;
&lt;li&gt;&lt;strong&gt;受講相談&lt;/strong&gt;&lt;br /&gt;
学年・教材・困っていること（例：長文、文型、教科書が回らない等）を伺います。&lt;/li&gt;
&lt;li&gt;&lt;strong&gt;現状整理&lt;/strong&gt;&lt;br /&gt;
答案・ワーク・小テストなどをもとに、つまずきの位置と優先順位を整理します。&lt;/li&gt;
&lt;li&gt;&lt;strong&gt;方針の提案&lt;/strong&gt;&lt;br /&gt;
必要な範囲と進め方を短くまとめ、無理のない進行に落とします。&lt;/li&gt;
&lt;li&gt;&lt;strong&gt;受講開始&lt;/strong&gt;&lt;br /&gt;
教室／オンラインの希望に合わせて指導を開始します。&lt;/li&gt;
&lt;/ol&gt;
&lt;div class="es-callout"&gt;
&lt;p&gt;&lt;strong&gt;相談時にあるとスムーズなもの&lt;/strong&gt;&lt;/p&gt;
&lt;ul&gt;
&lt;li&gt;使用教材（教科書・ワーク・塾教材）&lt;/li&gt;
&lt;li&gt;直近の定期テスト・模試の問題と答案（あれば）&lt;/li&gt;
&lt;li&gt;困っている場面の具体例（例：SVOCが追えない／前置詞で止まる 等）&lt;/li&gt;
&lt;/ul&gt;
&lt;/div&gt;
&lt;/section&gt;
&lt;hr /&gt;
&lt;section id="cta"&gt;
&lt;h2&gt;受講相談（お問い合わせ）&lt;/h2&gt;
&lt;p&gt;現状（学年・教材・目標・困っていること）を簡単にお知らせください。&lt;br /&gt;
つまずきの位置を整理し、必要なプロセスをご提案します。&lt;/p&gt;
&lt;div class="es-cta-actions"&gt;&lt;a class="btn btn-primary" href="https://eng-support.com/inquiry/"&gt;お問い合わせフォームへ&lt;/a&gt;&lt;br /&gt;
&lt;a class="btn btn-default" href="https://eng-support.com/kouza/"&gt;講座一覧&lt;/a&gt;&lt;/div&gt;
&lt;/section&gt;
&lt;/div&gt;
&lt;section id="veu_cta-606" class="veu_cta"&gt;
&lt;h1 class="cta_title"&gt;開講講座「基礎力徹底講座」&lt;/h1&gt;
&lt;div class="cta_body"&gt;
&lt;div class="cta_body_image cta_body_image_right"&gt;&lt;a href="https://eng-support.com/kouza/#%E5%9F%BA%E7%A4%8E%E5%8A%9B%E5%BE%B9%E5%BA%95%E8%AC%9B%E5%BA%A7" target="_blank" rel="noopener"&gt;&lt;img decoding="async" class="attachment-large size-large" src="https://eng-support.com/wp-content/uploads/2023/03/logo.jpg" alt="" width="228" height="164" /&gt;&lt;/a&gt;&lt;/div&gt;
&lt;div class="cta_body_txt image_exist"&gt;
&lt;p&gt;・英語が大の苦手、英語がさっぱりわからないという方&lt;/p&gt;
&lt;p&gt;・文法用語を言われても何のことやらという方&lt;/p&gt;
&lt;p&gt;基礎力徹底講座では「どこまででも戻って」指導を行っています。&lt;/p&gt;
&lt;/div&gt;
&lt;div class="cta_body_link"&gt;&lt;a class="btn btn-primary btn-block btn-lg" href="https://eng-support.com/kouza/#%E5%9F%BA%E7%A4%8E%E5%8A%9B%E5%BE%B9%E5%BA%A7" target="_blank" rel="noopener"&gt;開講講座「基礎力徹底講座」&lt;/a&gt;&lt;/div&gt;
&lt;/div&gt;
&lt;/section&gt;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</si>
  <si>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https://eng-support.com/column/298/</t>
  </si>
  <si>
    <t>以下のページは不自然なワードを使用しています。
これらを適切に自然な言葉に置き換えて下さい。
なお、本文の装飾や構造は絶対に変えないでください。
【対象ページURL】
https://eng-support.com/column/298/
【検出された不自然ワード】
- 型
- 手順
【本文】
------
&lt;p&gt;&lt;iframe title="YouTube video player" src="https://www.youtube.com/embed/rl0GZoNJx3g" width="560" height="315" frameborder="0" allowfullscreen="allowfullscreen"&gt;&lt;/iframe&gt;&lt;/p&gt;
&lt;h2&gt;how many 疑問文で多い間違い&lt;/h2&gt;
&lt;p&gt;――今回は、Book1 Lesson8シーン2疑問詞”How many”という事で、&lt;br /&gt;
これもよく出てくる疑問詞の塊ではありますが宜しくお願いします。&lt;/p&gt;
&lt;p&gt;このレッスンに関してはタイトルに騙されないようにして下さい。&lt;br /&gt;
もちろん”How many”というタイトルを書いた方は騙すつもり全くなかったんだと思いますけども、&lt;span style="color: #0000ff;"&gt;”How many”に騙されてて間違えが多いんです。&lt;/span&gt;&lt;/p&gt;
&lt;p&gt;&lt;img decoding="async" loading="lazy" class="alignnone wp-image-301" src="http://eng-support.com/wp-content/uploads/2023/05/プログレス230424-1.jpg" alt="" width="912" height="513" srcset="https://eng-support.com/wp-content/uploads/2023/05/プログレス230424-1.jpg 1280w, https://eng-support.com/wp-content/uploads/2023/05/プログレス230424-1-300x169.jpg 300w, https://eng-support.com/wp-content/uploads/2023/05/プログレス230424-1-1024x576.jpg 1024w, https://eng-support.com/wp-content/uploads/2023/05/プログレス230424-1-768x432.jpg 768w, https://eng-support.com/wp-content/uploads/2023/05/プログレス230424-1-320x180.jpg 320w" sizes="(max-width: 912px) 100vw, 912px" /&gt;&lt;/p&gt;
&lt;h2&gt;元の文から作る：How many＋名詞複数で1つのかたまり&lt;/h2&gt;
&lt;p&gt;まずここをざっと見て下さい。&lt;br /&gt;
1番上の文はこの行から始まってます。&lt;br /&gt;
&lt;img decoding="async" loading="lazy" class="alignnone wp-image-302" src="http://eng-support.com/wp-content/uploads/2023/05/IMG_0309.jpg" alt="" width="173" height="435" srcset="https://eng-support.com/wp-content/uploads/2023/05/IMG_0309.jpg 217w, https://eng-support.com/wp-content/uploads/2023/05/IMG_0309-119x300.jpg 119w" sizes="(max-width: 173px) 100vw, 173px" /&gt;&lt;/p&gt;
&lt;p&gt;緑が主語の行です。&lt;br /&gt;
次の”want”や”have”や”need”、ここが動詞の行です。&lt;br /&gt;
そのあと1番上だと”I want three hot dogs for lunch.”と、&lt;br /&gt;
「私は昼食に熱した犬を3匹」、そんな訳ないですね。&lt;br /&gt;
三つのホットドッグが欲しい。&lt;br /&gt;
定番のギャグなので、聞き飽きたという方はごめんなさい（笑）&lt;br /&gt;
この”hot dogs”が「&lt;strong&gt;何を&lt;/strong&gt;」という部分です。&lt;/p&gt;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&lt;h3&gt;What と違うのは「数だけが分からない」&lt;/h3&gt;
&lt;p&gt;習っている方習っていない方がいらっしゃるので、「何を」、もちろん習っている方は目的語&lt;br /&gt;
「何を」という部分が、「何欲しい？」となったら、”three hot dogs”が”What”に変わって、疑問詞だから文頭に来ます。&lt;br /&gt;
それに対して今度は、この人が欲しいのがホットドッグだと言うのは分かっている。&lt;br /&gt;
ホットドックと分かっているけど、いくつ欲しいんですか？という話しになる訳です。&lt;br /&gt;
この”three”の部分の数、ここだけ分からないからここを聞きたい。&lt;br /&gt;
数を聞く時は確かに”How many”ですが、これ”three hot dogs”で「何を」という一つの塊です。&lt;br /&gt;
そうすると、「ホットドッグいくつ」、「いくつのホットドッグ」で一つの塊だと思って下さい。&lt;br /&gt;
したがって、”three”を”How many”に変えるんですが、”three”は”How many”に変えたら、&lt;br /&gt;
”How many hot dogs”&lt;br /&gt;
&lt;span style="color: #ff0000;"&gt;”How many hot dogs”ごと前にもってきます。&lt;/span&gt;&lt;br /&gt;
皆さんが間違えるのはここです。&lt;br /&gt;
”How many”でタイトルだから、”How many do you want hot dogs?”と書く人がめちゃくちゃ多いです。高校2年生3年生でも結構います。&lt;/p&gt;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&lt;h2&gt;名詞の複数sを落としやすい&lt;/h2&gt;
&lt;p&gt;”How many”に関しては、”How many ○○s”で、ここに”s”が付きます。&lt;br /&gt;
”How many books” ”How many players” ”How many subjects”となります。&lt;br /&gt;
”How many ○○s”で「○○いくつ」となります。&lt;br /&gt;
例えば、「生徒何人？」ってどう聞きましょうか？&lt;br /&gt;
”How many students”　です。&lt;br /&gt;
ペンが何本？&lt;br /&gt;
”How many pens”　です。&lt;br /&gt;
宜しいですか?&lt;br /&gt;
目の前にあるものを”How many pens”とか、”How many books”とか、”How many desks”とか色々”How many ○○s”と言ってみましょう。&lt;br /&gt;
これが定着出来ると思います。&lt;br /&gt;
とにかく、”How many”前にもってくるんじゃなくて、”How many ○○s”で一つの塊&lt;br /&gt;
しかも&lt;strong&gt;”How many”の後ろは”○○s”で名詞を複数係にするのを絶対忘れないようにして下さい。&lt;/strong&gt;&lt;br /&gt;
とにかく、”How many”のポイントはここです。&lt;br /&gt;
最後に、「何人の男の子」、「何人の女の子」、それぞれ”How many boys” ”How many girls”となります。&lt;br /&gt;
&lt;span style="color: #ff0000;"&gt;最後の”s”も忘れないで下さい。&lt;/span&gt;&lt;/p&gt;
&lt;section style="background-color: #f9f9f9; padding: 25px; border-radius: 8px; border: 1px solid #ddd; margin: 30px 0;"&gt;
&lt;h2 style="color: #ff8c00; border-bottom: 2px solid #ff8c00; padding-bottom: 10px; margin-top: 0;"&gt;【まとめ】How many疑問文を作る3つの手順&lt;/h2&gt;
&lt;p&gt;「なんとなく」で作ると間違えます。必ず以下の手順（型）を守りましょう。&lt;/p&gt;
&lt;div style="background-color: #fff; padding: 15px; border-left: 5px solid #ff8c00; margin-bottom: 20px;"&gt;
&lt;ol style="line-height: 2;"&gt;
&lt;li&gt;&lt;strong&gt;「いくつの〜」の塊を作る：&lt;/strong&gt;&lt;br /&gt;
$How \ many + 名詞の複数形(s)$ の形を最優先で作る。&lt;/li&gt;
&lt;li&gt;&lt;strong&gt;塊を文頭に置く：&lt;/strong&gt;&lt;br /&gt;
作った塊（例：How many books）を一番前に持ってくる。&lt;/li&gt;
&lt;li&gt;&lt;strong&gt;後ろを疑問文の形にする：&lt;/strong&gt;&lt;br /&gt;
残りの部分を「do you have?」などの疑問文の語順で続ける。&lt;/li&gt;
&lt;/ol&gt;
&lt;/div&gt;
&lt;h3 style="font-size: 1.2rem; color: #333;"&gt;【間違い探し】どっちが正しい？&lt;/h3&gt;
&lt;table style="width: 100%; border-collapse: collapse; background-color: #fff; font-size: 14px;"&gt;
&lt;tbody&gt;
&lt;tr style="background-color: #eee;"&gt;
&lt;th style="border: 1px solid #ccc; padding: 10px;"&gt;× よくある間違い&lt;/th&gt;
&lt;th style="border: 1px solid #ccc; padding: 10px;"&gt;○ 正しい形&lt;/th&gt;
&lt;/tr&gt;
&lt;tr&gt;
&lt;td style="border: 1px solid #ccc; padding: 10px; color: #d9534f;"&gt;How many &lt;u&gt;do you want hot dogs&lt;/u&gt;?&lt;/td&gt;
&lt;td style="border: 1px solid #ccc; padding: 10px; color: #5cb85c; font-weight: bold;"&gt;&lt;u&gt;How many hot dogs&lt;/u&gt; do you want?&lt;/td&gt;
&lt;/tr&gt;
&lt;tr&gt;
&lt;td style="border: 1px solid #ccc; padding: 10px; color: #d9534f;"&gt;How many &lt;u&gt;apple&lt;/u&gt; do you have?&lt;/td&gt;
&lt;td style="border: 1px solid #ccc; padding: 10px; color: #5cb85c; font-weight: bold;"&gt;How many &lt;u&gt;apples&lt;/u&gt; do you have?&lt;/td&gt;
&lt;/tr&gt;
&lt;/tbody&gt;
&lt;/table&gt;
&lt;p style="font-size: 0.9rem; color: #666; margin-top: 10px;"&gt;※「How many」だけを単独で前に出すのはNG！名詞とセットで移動させるのがコツです。&lt;/p&gt;
&lt;h3 style="font-size: 1.2rem; color: #333; margin-top: 25px;"&gt;【練習問題】英語に直してみよう&lt;/h3&gt;
&lt;p&gt;（答えは頭の中で考えるか、ノートに書いてみてください）&lt;/p&gt;
&lt;ul style="line-height: 1.8;"&gt;
&lt;li&gt;① あなたは何本のペンを持っていますか？&lt;/li&gt;
&lt;li&gt;② 彼は何人の兄弟がいますか？ (He has&amp;#8230;)&lt;/li&gt;
&lt;li&gt;③ あなたは昼食に何個のリンゴが欲しいですか？&lt;/li&gt;
&lt;/ul&gt;
&lt;details style="background: #eee; padding: 10px; border-radius: 4px; cursor: pointer;"&gt;
&lt;summary style="font-weight: bold;"&gt;答えを確認する&lt;/summary&gt;
&lt;div style="padding-top: 10px;"&gt;① How many pens do you have?&lt;br /&gt;
② How many brothers does he have? (doesに注意！)&lt;br /&gt;
③ How many apples do you want for lunch?&lt;/div&gt;
&lt;/details&gt;
&lt;/section&gt;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</si>
  <si>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https://eng-support.com/column/book2-lesson1-scene3/</t>
  </si>
  <si>
    <t>以下のページは不自然なワードを使用しています。
これらを適切に自然な言葉に置き換えて下さい。
なお、本文の装飾や構造は絶対に変えないでください。
【対象ページURL】
https://eng-support.com/column/book2-lesson1-scene3/
【検出された不自然ワード】
- 固定
- 手順
【本文】
------
&lt;p&gt;&lt;iframe title="YouTube video player" src="https://www.youtube.com/embed/Wkh5IdOZykc" width="560" height="315" frameborder="0" allowfullscreen="allowfullscreen"&gt;&lt;/iframe&gt;&lt;/p&gt;
&lt;p&gt;今回は、Book2 Lesson1シーン3という事で、新しい助動詞が登場しました。助動詞&lt;span style="color: red;"&gt;&amp;#8220;will&amp;#8221;&lt;/span&gt;と&lt;span style="color: red;"&gt;&amp;#8220;wan’t&amp;#8221;&lt;/span&gt;について学びましょう。&lt;/p&gt;
&lt;h3 style="color: black;"&gt;文型の理解を深めるポイント&lt;/h3&gt;
&lt;p&gt;文型の理解に苦労した経験があるかもしれませんが、大切なのは文型を学んだ後も積極的に使い続けることです。例えば、&amp;#8221;buy&amp;#8221;のように名詞が続く場合、その名詞が「人にものを」という関係なのか、主語と述語の関係なのかを考えてみましょう。これを繰り返すことで、文型をしっかりと記憶しましょう。&lt;/p&gt;
&lt;h3 style="color: black;"&gt;&amp;#8220;be going to&amp;#8221;と&amp;#8221;will&amp;#8221;の違い&lt;/h3&gt;
&lt;p&gt;次に&amp;#8221;be going to&amp;#8221;と&amp;#8221;will&amp;#8221;の違いについて考えてみましょう。ここでの例文は次の通りです。&lt;br /&gt;
&lt;span style="color: blue;"&gt;&amp;#8220;I am going to buy Grandma a birthday present.&amp;#8221;&lt;/span&gt;&lt;br /&gt;
この文は未来の出来事を表しています。&amp;#8221;am&amp;#8221;は現在形で、「今」買うつもりであることを示します。一方で、同じ意味を&amp;#8221;will&amp;#8221;を使って表すこともできます。&lt;br /&gt;
&lt;span style="color: blue;"&gt;&amp;#8220;I’ll buy her some flowers.&amp;#8221;&lt;/span&gt;&lt;br /&gt;
こちらの文でも同じく、未来の出来事を表しています。&amp;#8221;will&amp;#8221;は助動詞として、動詞を未来の出来事にする役割を果たしています。助動詞の後ろには動詞の原形が来ることに注意しましょう。&lt;br /&gt;
&lt;!-- ▼追記ここから：will / be going to の使い分けを“手順＋例＋練習”で固定 --&gt;&lt;/p&gt;
&lt;h3 style="color: black;"&gt;will と be going to の見分け方（判定の手順）&lt;/h3&gt;
&lt;div style="border: 2px solid #1e90ff; background-color: #f2f7ff; padding: 12px; margin: 12px 0;"&gt;
&lt;p style="margin: 0 0 8px 0;"&gt;&lt;strong&gt;迷ったら、この順番で判定します。&lt;/strong&gt;&lt;/p&gt;
&lt;ol style="margin: 0 0 0 18px;"&gt;
&lt;li&gt;&lt;strong&gt;その場で決めたか：&lt;/strong&gt;今この瞬間に決めた → &lt;strong&gt;will&lt;/strong&gt;&lt;/li&gt;
&lt;li&gt;&lt;strong&gt;前から決まっていたか：&lt;/strong&gt;予定・意図が先にある → &lt;strong&gt;be going to&lt;/strong&gt;&lt;/li&gt;
&lt;li&gt;&lt;strong&gt;根拠（兆し）が見えるか：&lt;/strong&gt;今見えている状況からの予測 → &lt;strong&gt;be going to&lt;/strong&gt;&lt;/li&gt;
&lt;li&gt;&lt;strong&gt;ただの予測・主観か：&lt;/strong&gt;根拠というより予想・意見 → &lt;strong&gt;will&lt;/strong&gt;&lt;/li&gt;
&lt;/ol&gt;
&lt;/div&gt;
&lt;h3 style="color: black;"&gt;例文で比較（同じ「未来」でも意味が変わる）&lt;/h3&gt;
&lt;div style="border: 1px solid #ddd; padding: 10px; margin: 10px 0;"&gt;
&lt;p style="margin: 0 0 6px 0;"&gt;&lt;strong&gt;（A）前から決めていた予定&lt;/strong&gt;&lt;/p&gt;
&lt;p style="margin: 0 0 10px 0;"&gt;&lt;span style="color: blue;"&gt;I am going to study English after dinner.&lt;/span&gt;&lt;br /&gt;
夕食のあと英語を勉強するつもり（予定・意図が先にある）&lt;/p&gt;
&lt;p style="margin: 0 0 6px 0;"&gt;&lt;strong&gt;（B）その場で決めた&lt;/strong&gt;&lt;/p&gt;
&lt;p style="margin: 0 0 10px 0;"&gt;&lt;span style="color: blue;"&gt;I will study English after dinner.&lt;/span&gt;&lt;br /&gt;
（今決めた）夕食のあと勉強するよ（その場の意思決定）&lt;/p&gt;
&lt;p style="margin: 0 0 6px 0;"&gt;&lt;strong&gt;（C）今見えている根拠からの予測&lt;/strong&gt;&lt;/p&gt;
&lt;p style="margin: 0;"&gt;&lt;span style="color: blue;"&gt;Look at those clouds. It is going to rain.&lt;/span&gt;&lt;br /&gt;
あの雲を見て。雨が降りそう（根拠が見える予測）&lt;/p&gt;
&lt;/div&gt;
&lt;h3 style="color: black;"&gt;よくあるミス（定期テストで減点されやすい）&lt;/h3&gt;
&lt;ul&gt;
&lt;li&gt;&lt;strong&gt;助動詞の後ろを to にしてしまう：&lt;/strong&gt;× &lt;span style="color: red;"&gt;will to buy&lt;/span&gt; → ○ &lt;strong&gt;will buy&lt;/strong&gt;&lt;/li&gt;
&lt;li&gt;&lt;strong&gt;won’t の形を崩す：&lt;/strong&gt;○ &lt;strong&gt;won’t = will not&lt;/strong&gt;（助動詞なので後ろは原形）&lt;/li&gt;
&lt;li&gt;&lt;strong&gt;be going to を「未来＝全部同じ」にして選ぶ：&lt;/strong&gt;「予定」か「その場で決めた」かを先に判定&lt;/li&gt;
&lt;/ul&gt;
&lt;h3 style="color: black;"&gt;ミニ練習（5問）&lt;/h3&gt;
&lt;p&gt;（　）に &lt;strong&gt;will&lt;/strong&gt; / &lt;strong&gt;be going to&lt;/strong&gt; のどちらかを入れてみましょう。&lt;/p&gt;
&lt;ol&gt;
&lt;li&gt;I think she (　) win the game.（意見・予想）&lt;/li&gt;
&lt;li&gt;It’s 8:55. I (　) leave now.（今その場で決めた）&lt;/li&gt;
&lt;li&gt;We (　) visit Kyoto next week.（前からの予定）&lt;/li&gt;
&lt;li&gt;Look! The glass is falling. It (　) break.（今の兆し）&lt;/li&gt;
&lt;li&gt;Don’t worry. I (　) help you.（その場の申し出）&lt;/li&gt;
&lt;/ol&gt;
&lt;details style="border: 1px solid #ccc; padding: 8px; margin: 10px 0;"&gt;
&lt;summary style="cursor: pointer;"&gt;&lt;strong&gt;解答・簡単な理由（クリックで表示）&lt;/strong&gt;&lt;/summary&gt;
&lt;div style="margin-top: 8px;"&gt;
&lt;ol&gt;
&lt;li&gt;&lt;strong&gt;will&lt;/strong&gt;（根拠というより意見・予想）&lt;/li&gt;
&lt;li&gt;&lt;strong&gt;will&lt;/strong&gt;（今決めた）&lt;/li&gt;
&lt;li&gt;&lt;strong&gt;be going to&lt;/strong&gt;（前から決まっている予定）&lt;/li&gt;
&lt;li&gt;&lt;strong&gt;be going to&lt;/strong&gt;（今見えている兆し）&lt;/li&gt;
&lt;li&gt;&lt;strong&gt;will&lt;/strong&gt;（その場の申し出）&lt;/li&gt;
&lt;/ol&gt;
&lt;/div&gt;
&lt;/details&gt;
&lt;p&gt;&lt;!-- ▲追記ここまで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 style="color: black;"&gt;不定詞と助動詞&lt;/h3&gt;
&lt;p&gt;助動詞&amp;#8221;will&amp;#8221;や&amp;#8221;can&amp;#8221;の後ろには、動詞の原形が必要です。一方で、不定詞は「to 動詞原形」という形を取ります。この違いに注意しながら、正しい形を使いましょう。&lt;/p&gt;
&lt;p&gt;&amp;nbsp;&lt;/p&gt;
&lt;p&gt;&lt;iframe loading="lazy" title="YouTube video player" src="https://www.youtube.com/embed/kLmNfbHZTbk" width="560" height="315" frameborder="0" allowfullscreen="allowfullscreen"&gt;&lt;/iframe&gt;&lt;/p&gt;
&lt;p&gt;ちょっと上級編とまではいかないですが、基本よりちょっと一歩いく事になるのかなと思います。でも内容的には実はこっちの方が基本だと私は思っています。&lt;/p&gt;
&lt;h3&gt;&lt;span style="color: blue;"&gt;日本での&amp;#8221;be going to&amp;#8221;&lt;/span&gt;と&lt;span style="color: blue;"&gt;&amp;#8220;will&amp;#8221;&lt;/span&gt;&lt;/h3&gt;
&lt;p&gt;なので言いたくなりますが、日本では中学で&lt;span style="color: red;"&gt;「be going to = will」&lt;/span&gt;と覚えることがあります。しかし、実際には&lt;span style="color: blue;"&gt;&amp;#8220;be going to&amp;#8221;&lt;/span&gt;と&lt;span style="color: blue;"&gt;&amp;#8220;will&amp;#8221;&lt;/span&gt;は意味が違います。その違いは大学入試にも影響を及ぼします。&lt;/p&gt;
&lt;h3&gt;&lt;span style="color: blue;"&gt;&amp;#8220;be going to&amp;#8221;&lt;/span&gt;の意味と使い方&lt;/h3&gt;
&lt;p&gt;&lt;span style="color: blue;"&gt;&amp;#8220;be going to&amp;#8221;&lt;/span&gt;は未来の出来事を表します。例えば、&lt;span style="color: green;"&gt;&amp;#8220;I am going to school.&amp;#8221;&lt;/span&gt;は「私は学校に行く途中です。」となります。つまり、出発している状態や開始している状態を表します。&lt;span style="color: blue;"&gt;&amp;#8220;be going to&amp;#8221;&lt;/span&gt;はすでに始まっている行動を示します。&lt;/p&gt;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&lt;h3&gt;&lt;span style="color: blue;"&gt;&amp;#8220;will&amp;#8221;&lt;/span&gt;の意味と使い方&lt;/h3&gt;
&lt;p&gt;一方で&lt;span style="color: blue;"&gt;&amp;#8220;will&amp;#8221;&lt;/span&gt;は、未来の意思決定や計画に関連します。例えば、「彼女に花を買うつもりだ。」という場合、&lt;span style="color: blue;"&gt;&amp;#8220;will&amp;#8221;&lt;/span&gt;は今その場での意思決定を示します。つまり、「その場で思った」という意味です。&lt;/p&gt;
&lt;h3&gt;覚え方のポイント&lt;/h3&gt;
&lt;p&gt;&lt;span style="color: blue;"&gt;&amp;#8220;be going to&amp;#8221;&lt;/span&gt;と&lt;span style="color: blue;"&gt;&amp;#8220;will&amp;#8221;&lt;/span&gt;の違いを覚えるポイントは、&lt;span style="color: blue;"&gt;&amp;#8220;be going to&amp;#8221;&lt;/span&gt;が前からすでにそのつもりである状態を示すのに対して、&lt;span style="color: blue;"&gt;&amp;#8220;will&amp;#8221;&lt;/span&gt;はその場での意思決定を示すということです。例文を使って具体的に覚えてみましょう。&lt;/p&gt;
&lt;h3&gt;現在進行形の関連性&lt;/h3&gt;
&lt;p&gt;この違いを理解するためには、現在進行形の概念も重要です。例えば、&lt;span style="color: green;"&gt;&amp;#8220;I am going to school.&amp;#8221;&lt;/span&gt;という文は「私は今学校に行く途中です。」という意味ですが、すでに出発していることを示します。したがって、&lt;span style="color: blue;"&gt;&amp;#8220;be going to&amp;#8221;&lt;/span&gt;もすでに始まっている状態を表すという共通点があります。&lt;/p&gt;
&lt;p&gt;これでセクション1から6を終わります。&lt;span style="color: blue;"&gt;&amp;#8220;be going to&amp;#8221;&lt;/span&gt;と&lt;span style="color: blue;"&gt;&amp;#8220;will&amp;#8221;&lt;/span&gt;の違いをしっかりと理解し、適切に使い分けることが英語学習の重要な一歩です。&lt;/p&gt;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&lt;p&gt;&amp;nbsp;&lt;/p&gt;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</si>
  <si>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https://eng-support.com/column/book2-lesson10-scene1/</t>
  </si>
  <si>
    <t>以下のページは不自然なワードを使用しています。
これらを適切に自然な言葉に置き換えて下さい。
なお、本文の装飾や構造は絶対に変えないでください。
【対象ページURL】
https://eng-support.com/column/book2-lesson10-scene1/
【検出された不自然ワード】
- 崩れ
- 固定
- 最短
【本文】
------
&lt;p&gt;&lt;iframe title="YouTube video player" src="https://www.youtube.com/embed/zpFcVZAhwDA?si=0QpO4pifnMamR2kg" width="560" height="315" frameborder="0" allowfullscreen="allowfullscreen"&gt;&lt;/iframe&gt;&lt;br /&gt;
Lesson10-1では、英語における受動態の構造について解説します。&amp;#8221;&lt;span style="color: red;"&gt;be surprised at&lt;/span&gt;&amp;#8220;を例に取り上げ、受動態の形式や使用法について詳しく説明します。&lt;/p&gt;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&lt;h3&gt;&lt;/h3&gt;
&lt;h3&gt;受動態の前置詞&lt;/h3&gt;
&lt;p&gt;受動態の後ろに付ける前置詞について触れます。一般的には「&lt;span style="color: blue;"&gt;by&lt;/span&gt;」が使われますが、「&lt;span style="color: red;"&gt;be known to&lt;/span&gt; 人」のように「&lt;span style="color: blue;"&gt;by&lt;/span&gt;」を使わない場合もあります。これについて詳しく説明します。&lt;/p&gt;
&lt;h3&gt;受動態と日本語の違い&lt;/h3&gt;
&lt;p&gt;受動態の構造が日本語と異なる点について解説します。日本語では主語が&lt;span style="color: blue;"&gt;人間&lt;/span&gt;であることが一般的ですが、英語では主語は&lt;span style="color: green;"&gt;原因&lt;/span&gt;を示す名詞となることが多いことを指摘します。&lt;/p&gt;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&lt;h3&gt;動詞の選択と意味の違い&lt;/h3&gt;
&lt;p&gt;「&lt;span style="color: red;"&gt;surprise&lt;/span&gt;」の意味や使い方について詳しく説明します。日本語の「&lt;span style="color: blue;"&gt;驚く&lt;/span&gt;」との違いや、動詞の選択が文全体の意味に与える影響について解説します。&lt;/p&gt;
&lt;hr /&gt;
&lt;h2&gt;be surprised の基本：まずは「形」と「意味」を固定&lt;/h2&gt;
&lt;p style="font-size: 0.95rem;"&gt;&lt;strong&gt;be surprised&lt;/strong&gt; は「驚く（動詞）」というより、&lt;strong&gt;surprised（驚いた状態）&lt;/strong&gt;を表す形です。&lt;br /&gt;
日本語の「驚いた」をそのまま当てるのではなく、&lt;strong&gt;状態（気持ちの変化後）&lt;/strong&gt;として捉えると、受動態の理解が崩れにくくなります。&lt;/p&gt;
&lt;div class="table-responsive mb-3"&gt;
&lt;table class="table table-bordered align-middle" style="font-size: 0.9rem;"&gt;
&lt;thead style="background-color: #f5f5f5;"&gt;
&lt;tr&gt;
&lt;th style="width: 33%;"&gt;英語&lt;/th&gt;
&lt;th style="width: 33%;"&gt;大まかな意味&lt;/th&gt;
&lt;th style="width: 34%;"&gt;ポイント&lt;/th&gt;
&lt;/tr&gt;
&lt;/thead&gt;
&lt;tbody&gt;
&lt;tr&gt;
&lt;td&gt;&lt;strong&gt;I was surprised.&lt;/strong&gt;&lt;/td&gt;
&lt;td&gt;驚いた（状態になった）&lt;/td&gt;
&lt;td&gt;「驚く」より&lt;strong&gt;驚いた状態&lt;/strong&gt;に注目&lt;/td&gt;
&lt;/tr&gt;
&lt;tr&gt;
&lt;td&gt;&lt;strong&gt;It surprised me.&lt;/strong&gt;&lt;/td&gt;
&lt;td&gt;それが私を驚かせた&lt;/td&gt;
&lt;td&gt;&lt;strong&gt;原因&lt;/strong&gt;が主語になっている&lt;/td&gt;
&lt;/tr&gt;
&lt;tr&gt;
&lt;td&gt;&lt;strong&gt;I was surprising.&lt;/strong&gt;&lt;/td&gt;
&lt;td&gt;（通常）不自然&lt;/td&gt;
&lt;td&gt;主語が「人」だと意味がズレやすい&lt;/td&gt;
&lt;/tr&gt;
&lt;/tbody&gt;
&lt;/table&gt;
&lt;/div&gt;
&lt;h2&gt;at / by / to の使い分け（ここが検索されやすい）&lt;/h2&gt;
&lt;p style="font-size: 0.95rem;"&gt;be surprised の後ろは &lt;strong&gt;at / by / to&lt;/strong&gt; が出やすく、ここで混乱が起きます。&lt;br /&gt;
目安としては、次の整理が最短です。&lt;/p&gt;
&lt;div class="table-responsive mb-3"&gt;
&lt;table class="table table-bordered align-middle" style="font-size: 0.9rem;"&gt;
&lt;thead style="background-color: #e3f2fd;"&gt;
&lt;tr&gt;
&lt;th style="width: 20%;"&gt;形&lt;/th&gt;
&lt;th style="width: 45%;"&gt;目安&lt;/th&gt;
&lt;th style="width: 35%;"&gt;例文&lt;/th&gt;
&lt;/tr&gt;
&lt;/thead&gt;
&lt;tbody&gt;
&lt;tr&gt;
&lt;td&gt;&lt;strong&gt;at&lt;/strong&gt;&lt;/td&gt;
&lt;td&gt;その出来事・事実・内容を見て驚く（驚きの対象）&lt;/td&gt;
&lt;td&gt;I was surprised &lt;strong&gt;at&lt;/strong&gt; the news.&lt;/td&gt;
&lt;/tr&gt;
&lt;tr&gt;
&lt;td&gt;&lt;strong&gt;by&lt;/strong&gt;&lt;/td&gt;
&lt;td&gt;原因・行為者によって驚かされる（受動の原因）&lt;/td&gt;
&lt;td&gt;I was surprised &lt;strong&gt;by&lt;/strong&gt; his answer.&lt;/td&gt;
&lt;/tr&gt;
&lt;tr&gt;
&lt;td&gt;&lt;strong&gt;to&lt;/strong&gt;&lt;/td&gt;
&lt;td&gt;「驚いた」結果として次の行動・気持ちへ（to不定詞）&lt;/td&gt;
&lt;td&gt;I was surprised &lt;strong&gt;to&lt;/strong&gt; hear that.&lt;/td&gt;
&lt;/tr&gt;
&lt;/tbody&gt;
&lt;/table&gt;
&lt;/div&gt;
&lt;h3 class="h6"&gt;よくあるミス&lt;/h3&gt;
&lt;ul style="font-size: 0.9rem;"&gt;
&lt;li&gt;✕ I was surprised &lt;strong&gt;to&lt;/strong&gt; the news. → ○ I was surprised &lt;strong&gt;at/by&lt;/strong&gt; the news.&lt;/li&gt;
&lt;li&gt;✕ I was surprised &lt;strong&gt;at&lt;/strong&gt; hear the news. → ○ I was surprised &lt;strong&gt;to&lt;/strong&gt; hear the news.&lt;/li&gt;
&lt;/ul&gt;
&lt;h2&gt;練習（3問だけ：本文に貼れる最小サイズ）&lt;/h2&gt;
&lt;p style="font-size: 0.95rem;"&gt;（　）に at / by / to を入れましょう。&lt;/p&gt;
&lt;ol style="font-size: 0.95rem;"&gt;
&lt;li&gt;I was surprised (    ) the result.&lt;/li&gt;
&lt;li&gt;I was surprised (    ) his sudden visit.&lt;/li&gt;
&lt;li&gt;I was surprised (    ) know the truth.&lt;/li&gt;
&lt;/ol&gt;
&lt;p style="font-size: 0.95rem;"&gt;&lt;strong&gt;解答：&lt;/strong&gt;&lt;br /&gt;
1. &lt;strong&gt;at&lt;/strong&gt;（結果・内容）&lt;br /&gt;
2. &lt;strong&gt;by&lt;/strong&gt;（原因・行為）&lt;br /&gt;
3. &lt;strong&gt;to&lt;/strong&gt;（to不定詞）&lt;/p&gt;
&lt;h2&gt;FAQ（最小）&lt;/h2&gt;
&lt;p style="font-size: 0.95rem;"&gt;&lt;strong&gt;Q. at と by はどちらでも良い？&lt;/strong&gt;&lt;br /&gt;
A. 完全に同じではありません。&lt;strong&gt;at は「その内容」&lt;/strong&gt;、&lt;strong&gt;by は「原因・行為」&lt;/strong&gt;寄りです。迷ったら「原因と言えるか？」で by を検討すると整理しやすいです。&lt;/p&gt;
&lt;h3&gt;過去形と受動態&lt;/h3&gt;
&lt;p&gt;「&lt;span style="color: red;"&gt;was surprised&lt;/span&gt;」のような過去形の受動態について触れます。過去分詞と現在分詞の使い分けや、受動態の文の構造について説明します。&lt;/p&gt;
&lt;h3&gt;主語の位置と受動態&lt;/h3&gt;
&lt;p&gt;英語では主語が&lt;span style="color: green;"&gt;原因&lt;/span&gt;を示す名詞となることが多いため、受動態の文の構造が異なることを指摘します。主語の位置が日本語と異なることによる言い回しの違いについて解説します。&lt;/p&gt;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</si>
  <si>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https://eng-support.com/column/book2-lesson3-scene3/</t>
  </si>
  <si>
    <t>以下のページは不自然なワードを使用しています。
これらを適切に自然な言葉に置き換えて下さい。
なお、本文の装飾や構造は絶対に変えないでください。
【対象ページURL】
https://eng-support.com/column/book2-lesson3-scene3/
【検出された不自然ワード】
- 手順
- 最短
- 整え
【本文】
------
&lt;p&gt;&lt;!-- ===============================
英語教室サポート｜比較：原級 as ... as（Book2 Lesson3 Scene3）増補 3000〜4000字目標
Bootstrap5前提／本文増量＋見栄え改善（構造変更OK）
※SNSシェアブロックは出力しない方針
=============================== --&gt;&lt;/p&gt;
&lt;section class="container my-5"&gt;
&lt;p&gt;  &lt;!-- HERO --&gt;&lt;/p&gt;
&lt;div class="p-4 p-md-5 rounded-4 border bg-light shadow-sm"&gt;
&lt;div class="row g-4 align-items-center"&gt;
&lt;div class="col-lg-8"&gt;
        &lt;span class="badge text-bg-warning text-dark mb-2"&gt;PROGRESS Book2&lt;/span&gt;&lt;br /&gt;
        &lt;span class="badge text-bg-dark mb-2"&gt;Lesson3&lt;/span&gt;&lt;br /&gt;
        &lt;span class="badge text-bg-secondary mb-2"&gt;Scene3&lt;/span&gt;&lt;/p&gt;
&lt;h1 class="h3 fw-bold mb-3"&gt;比較の原級「as … as」：同じくらい／〜ほど…ない&lt;/h1&gt;
&lt;p class="mb-0 text-secondary"&gt;
          今回は、Book2 Lesson3シーン3という事で比較の原級になります。&lt;br /&gt;
          比較級（-er / more）と違い、差があるかどうかではなく「同程度か」を言い切るのが原級の役割です。&lt;br /&gt;
          さらに否定形（not as … as）になると、意味が一段変わります。&lt;br /&gt;
          ここは暗記より、文の仕組みを一度だけ整理してから反復した方が速いです。
        &lt;/p&gt;
&lt;/p&gt;&lt;/div&gt;
&lt;div class="col-lg-4"&gt;
&lt;div class="d-grid gap-2"&gt;
          &lt;a class="btn btn-warning btn-lg fw-bold" href="#toc"&gt;目次から読む&lt;/a&gt;&lt;br /&gt;
          &lt;a class="btn btn-outline-dark" href="https://eng-support.com/kouza/" target="_blank" rel="noopener"&gt;講座一覧を見る&lt;/a&gt;
        &lt;/div&gt;
&lt;/p&gt;&lt;/div&gt;
&lt;/p&gt;&lt;/div&gt;
&lt;/p&gt;&lt;/div&gt;
&lt;p&gt;  &lt;!-- CTA（基礎力徹底講座：元要素をBootstrap化） --&gt;&lt;/p&gt;
&lt;div class="card border-0 shadow-sm mt-4"&gt;
&lt;div class="card-body p-3 p-md-4" style="border:2px solid #FF8C00; background:#FFE5B4;"&gt;
&lt;div class="row g-3 align-items-center"&gt;
&lt;div class="col-auto"&gt;
          &lt;img decoding="async" src="http://eng-support.com/wp-content/uploads/2023/03/cropped-logo.jpg" alt="英語教室「サポート」のロゴ" style="max-width:110px;height:auto;"&gt;
        &lt;/div&gt;
&lt;div class="col"&gt;
&lt;p class="mb-2 fw-bold" style="margin: 5px 0;"&gt;英語教室「サポート」の『基礎力徹底講座』：スタートラインはどこでもOK！&lt;/p&gt;
&lt;p&gt;          &lt;a class="btn btn-warning fw-bold" href="https://eng-support.com/kouza/#基礎力徹底講座" target="_blank" rel="noopener"&gt;詳細を見る&lt;/a&gt;
        &lt;/div&gt;
&lt;/p&gt;&lt;/div&gt;
&lt;/p&gt;&lt;/div&gt;
&lt;/p&gt;&lt;/div&gt;
&lt;p&gt;  &lt;!-- YouTube（埋め込み：安全に比率維持） --&gt;&lt;/p&gt;
&lt;div class="mt-4"&gt;
&lt;div class="ratio ratio-16x9 rounded-4 overflow-hidden border shadow-sm"&gt;
      &lt;iframe title="YouTube video player"
        src="https://www.youtube.com/embed/dqgF_y3aJxk?si=cAQ6YasI3EUNTNm8"
        allowfullscreen&gt;&lt;/iframe&gt;
    &lt;/div&gt;
&lt;/p&gt;&lt;/div&gt;
&lt;p&gt;  &lt;!-- 画像（Bootstrapで整える） --&gt;&lt;/p&gt;
&lt;figure class="mt-4 mb-0"&gt;
    &lt;img decoding="async" class="img-fluid rounded-4 border shadow-sm"
      src="http://eng-support.com/wp-content/uploads/2023/09/プログレス230717.jpg"
      alt="PROGRESS Book2 Lesson3 比較（原級）" width="1200" height="512" loading="lazy"&gt;&lt;figcaption class="small text-secondary mt-2"&gt;PROGRESS Book2 Lesson3：比較の原級（as … as）&lt;/figcaption&gt;&lt;/figure&gt;
&lt;p&gt;  &lt;!-- TOC --&gt;&lt;/p&gt;
&lt;div class="card shadow-sm border-0 mt-4" id="toc"&gt;
&lt;div class="card-header bg-white fw-bold"&gt;目次&lt;/div&gt;
&lt;div class="card-body"&gt;
&lt;div class="row g-2"&gt;
&lt;div class="col-md-6"&gt;
&lt;ol class="mb-0"&gt;
&lt;li&gt;&lt;a href="#what"&gt;原級とは？（比較級との違い）&lt;/a&gt;&lt;/li&gt;
&lt;li&gt;&lt;a href="#equal"&gt;同じくらいの身長を表現する&lt;/a&gt;&lt;/li&gt;
&lt;li&gt;&lt;a href="#asas"&gt;&amp;#8220;as &amp;#8230; as&amp;#8221; の基本構造&lt;/a&gt;&lt;/li&gt;
&lt;/ol&gt;&lt;/div&gt;
&lt;div class="col-md-6"&gt;
&lt;ol class="mb-0" start="4"&gt;
&lt;li&gt;&lt;a href="#almostjust"&gt;almost / just で差・強調を作る&lt;/a&gt;&lt;/li&gt;
&lt;li&gt;&lt;a href="#negative"&gt;否定 not as &amp;#8230; as（〜ほど…ない）&lt;/a&gt;&lt;/li&gt;
&lt;li&gt;&lt;a href="#summary"&gt;まとめ（ミスを潰すチェック）&lt;/a&gt;&lt;/li&gt;
&lt;/ol&gt;&lt;/div&gt;
&lt;/p&gt;&lt;/div&gt;
&lt;/p&gt;&lt;/div&gt;
&lt;/p&gt;&lt;/div&gt;
&lt;p&gt;  &lt;!-- 原級とは --&gt;&lt;/p&gt;
&lt;div class="mt-5" id="what"&gt;
&lt;div class="card shadow-sm border-0"&gt;
&lt;div class="card-body p-4 p-md-5"&gt;
&lt;h3 class="mb-3"&gt;原級とは？&lt;/h3&gt;
&lt;p class="mb-3"&gt;
          &amp;#8220;Mark is tall.&amp;#8221;&lt;br /&gt;
          「マークは背が高い。」&lt;br /&gt;
          これに対して、「マーク」と「お父さん」の身長が同じくらいだとしましょう。同じくらいの身長の時はどう言うかです。
        &lt;/p&gt;
&lt;div class="p-3 rounded-4 border bg-light"&gt;
&lt;div class="fw-bold mb-2"&gt;比較級（-er / more）との違い&lt;/div&gt;
&lt;ul class="mb-0"&gt;
&lt;li&gt;&lt;strong&gt;比較級&lt;/strong&gt;：差がある（どちらが上かを言う）&lt;/li&gt;
&lt;li&gt;&lt;strong&gt;原級 as &amp;#8230; as&lt;/strong&gt;：同程度（同じくらいを言う）&lt;/li&gt;
&lt;li&gt;比較級は「差の大小」を扱えるが、原級は「同程度」が基本&lt;/li&gt;
&lt;/ul&gt;&lt;/div&gt;
&lt;p class="mt-3 mb-0"&gt;
          ここで大事なのは、英語は「何を言い切りたいか」で形が決まることです。&lt;br /&gt;
          差があるなら比較級、同程度なら原級。まず目的を決めてから形を選びます。
        &lt;/p&gt;
&lt;/p&gt;&lt;/div&gt;
&lt;/p&gt;&lt;/div&gt;
&lt;/p&gt;&lt;/div&gt;
&lt;p&gt;  &lt;!-- 同じくらい --&gt;&lt;/p&gt;
&lt;div class="mt-5" id="equal"&gt;
&lt;div class="card shadow-sm border-0"&gt;
&lt;div class="card-body p-4 p-md-5"&gt;
&lt;h3 class="mb-3"&gt;同じくらいの身長を表現する&lt;/h3&gt;
&lt;p class="mb-3"&gt;
          実はこれ、「マーク」とその「お父さん」の二人を比べています。二人を比べるのは比較級とやりましたが、&lt;br /&gt;
          比較級の場合は差があるんです。差が大きければ比較級の前に&lt;span style="color: red;"&gt;&amp;#8220;much&amp;#8221;&lt;/span&gt;とか&lt;span style="color: red;"&gt;&amp;#8220;a lot&amp;#8221;&lt;/span&gt;を付ける。&lt;br /&gt;
          差が小さければ&lt;span style="color: red;"&gt;&amp;#8220;a little&amp;#8221;&lt;/span&gt;を付ける。差がほとんどなければ&lt;span style="color: red;"&gt;&amp;#8220;little&amp;#8221;&lt;/span&gt;を付ける、とやりました。
        &lt;/p&gt;
&lt;details class="border rounded-4 p-3"&gt;
&lt;summary class="fw-bold"&gt;ここで混ざりやすいポイント&lt;/summary&gt;
&lt;div class="mt-3"&gt;
&lt;ul class="mb-0"&gt;
&lt;li&gt;比較級は「差」を言う。原級は「同程度」を言う。&lt;/li&gt;
&lt;li&gt;同程度を言いたいのに比較級にしてしまうと、英文が不自然になる。&lt;/li&gt;
&lt;li&gt;逆に差があるのに as &amp;#8230; as を使うと、almost や not が必要になる。&lt;/li&gt;
&lt;/ul&gt;&lt;/div&gt;
&lt;/details&gt;
&lt;p class="mt-3 mb-0"&gt;
          「同じくらい」を言うと決めたら、-er や more を付けるのではなく、原級の形容詞のまま as &amp;#8230; as に入れます。
        &lt;/p&gt;
&lt;/p&gt;&lt;/div&gt;
&lt;/p&gt;&lt;/div&gt;
&lt;/p&gt;&lt;/div&gt;
&lt;p&gt;  &lt;!-- as as --&gt;&lt;/p&gt;
&lt;div class="mt-5" id="asas"&gt;
&lt;div class="card shadow-sm border-0"&gt;
&lt;div class="card-body p-4 p-md-5"&gt;
&lt;h3 class="mb-3"&gt;&amp;#8220;as as&amp;#8221;を使って同じくらいの身長を表現&lt;/h3&gt;
&lt;p class="mb-3"&gt;
          じゃあ今度は同じくらいと言いたい時はどうするのか、です。この場合は&lt;span style="color: blue;"&gt;&amp;#8220;er&amp;#8221;&lt;/span&gt;を付けたり&lt;br /&gt;
          &lt;span style="color: blue;"&gt;&amp;#8220;more&amp;#8221;&lt;/span&gt;を付けて比較級にするんじゃありません。そのまま&lt;span style="color: green;"&gt;&amp;#8220;tall&amp;#8221;&lt;/span&gt;で、&lt;br /&gt;
          その前「&lt;span style="color: green;"&gt;as as&lt;/span&gt;」と付けます。&lt;span style="color: green;"&gt;&amp;#8220;tall&amp;#8221;&lt;/span&gt;は形容詞で、比較級の元となる原級です。&lt;br /&gt;
          同じくらいの身長なら全て&lt;span style="color: green;"&gt;&amp;#8220;as tall as&amp;#8221;&lt;/span&gt;を使って表現します。数が大きくなる方を使います。
        &lt;/p&gt;
&lt;div class="row g-3"&gt;
&lt;div class="col-lg-6"&gt;
&lt;div class="p-3 rounded-4 border bg-light h-100"&gt;
&lt;div class="fw-bold mb-2"&gt;形（骨格）&lt;/div&gt;
&lt;div class="mb-2"&gt;
                &lt;span class="badge text-bg-dark"&gt;as&lt;/span&gt;&lt;br /&gt;
                &lt;span class="badge text-bg-warning text-dark"&gt;形容詞（原級）&lt;/span&gt;&lt;br /&gt;
                &lt;span class="badge text-bg-dark"&gt;as&lt;/span&gt;
              &lt;/div&gt;
&lt;ul class="mb-0"&gt;
&lt;li&gt;as tall as&lt;/li&gt;
&lt;li&gt;as deep as&lt;/li&gt;
&lt;li&gt;as famous as&lt;/li&gt;
&lt;/ul&gt;&lt;/div&gt;
&lt;/p&gt;&lt;/div&gt;
&lt;div class="col-lg-6"&gt;
&lt;div class="p-3 rounded-4 border h-100"&gt;
&lt;div class="fw-bold mb-2"&gt;意味（最短）&lt;/div&gt;
&lt;ul class="mb-0"&gt;
&lt;li&gt;「〜と同じくらい…」&lt;/li&gt;
&lt;li&gt;二者比較でも「差がない」方向にまとめる&lt;/li&gt;
&lt;li&gt;比較対象は as の後ろ（as A as B）&lt;/li&gt;
&lt;/ul&gt;&lt;/div&gt;
&lt;/p&gt;&lt;/div&gt;
&lt;/p&gt;&lt;/div&gt;
&lt;p class="mt-3 mb-3"&gt;
          注意点として、訳の日本語が「背が高い」でも「背が低い」でも、「中背」でも関係ありません。&lt;br /&gt;
          重要なのは「同程度」という情報だけです。
        &lt;/p&gt;
&lt;div class="alert alert-light border mb-0"&gt;
          &lt;strong&gt;注意点&lt;/strong&gt;&lt;br /&gt;
          「マーク」と「お父さん」どちらも背が高くても、どちらも背が低くても、あるいは二人とも中背でも、&lt;br /&gt;
          とにかく身長が同じくらいなら全て&lt;span style="color: green;"&gt;&amp;#8220;as tall as&amp;#8221;&lt;/span&gt;を使って表現します。この癖を付けましょう。&lt;br /&gt;
          &amp;#8220;Mark is as tall as his father.&amp;#8221;と訳すと、正しく「マークはお父さんと同じくらいの身長だ」と意味します。この言い方を覚えて、誤解を避けましょう。
        &lt;/div&gt;
&lt;/p&gt;&lt;/div&gt;
&lt;/p&gt;&lt;/div&gt;
&lt;/p&gt;&lt;/div&gt;
&lt;hr class="my-5"&gt;
&lt;p&gt;  &lt;!-- 別動画（基本の使い方） --&gt;&lt;/p&gt;
&lt;div class="mt-4"&gt;
&lt;div class="ratio ratio-16x9 rounded-4 overflow-hidden border shadow-sm"&gt;
      &lt;iframe title="YouTube video player"
        src="https://www.youtube.com/embed/MA0tKYCyHoc?si=ENUzws7eRTDaUbPY"
        allowfullscreen&gt;&lt;/iframe&gt;
    &lt;/div&gt;
&lt;/p&gt;&lt;/div&gt;
&lt;p&gt;  &lt;!-- almost / just --&gt;&lt;/p&gt;
&lt;div class="mt-5" id="almostjust"&gt;
&lt;div class="card shadow-sm border-0"&gt;
&lt;div class="card-body p-4 p-md-5"&gt;
&lt;h3 class="mb-3"&gt;almost / just で差・強調を作る&lt;/h3&gt;
&lt;h4 class="h6 fw-bold mb-2"&gt;基本の使い方&lt;/h4&gt;
&lt;p class="mb-3"&gt;
          &lt;span style="color: blue;"&gt;&amp;#8220;Mark is as tall as his father.&amp;#8221;&lt;/span&gt;&lt;br /&gt;
          「マークはお父さんと同じくらいの身長だ。」
        &lt;/p&gt;
&lt;p class="mb-3"&gt;
          「as tall as」は、身長を比較するためのフレーズです。このフレーズが登場すると、前後の文脈から&lt;br /&gt;
          「背が高い」という意味の「tall」ではなく、「身長」という名詞として解釈することが重要です。
        &lt;/p&gt;
&lt;div class="row g-3"&gt;
&lt;div class="col-md-6"&gt;
&lt;div class="p-3 rounded-4 border bg-light h-100"&gt;
&lt;div class="fw-bold mb-2"&gt;わずかな差：almost&lt;/div&gt;
&lt;p class="mb-2"&gt;
                &lt;span style="color: blue;"&gt;&amp;#8220;Mark is almost as tall as his father.&amp;#8221;&lt;/span&gt;&lt;br /&gt;
                「マークはお父さんとほぼ同じくらいの身長だ。」
              &lt;/p&gt;
&lt;ul class="mb-0"&gt;
&lt;li&gt;同程度に近いが、完全一致ではない&lt;/li&gt;
&lt;li&gt;テストでは「ほぼ」「ほとんど」で押さえる&lt;/li&gt;
&lt;/ul&gt;&lt;/div&gt;
&lt;/p&gt;&lt;/div&gt;
&lt;div class="col-md-6"&gt;
&lt;div class="p-3 rounded-4 border h-100"&gt;
&lt;div class="fw-bold mb-2"&gt;強調：just&lt;/div&gt;
&lt;p class="mb-2"&gt;
                &lt;span style="color: blue;"&gt;&amp;#8220;Washington is just as famous as New York.&amp;#8221;&lt;/span&gt;&lt;br /&gt;
                「ワシントンはニューヨークと同じくらい有名だ。」
              &lt;/p&gt;
&lt;ul class="mb-0"&gt;
&lt;li&gt;「どちらも同じくらい」を強める&lt;/li&gt;
&lt;li&gt;会話でも書きでも頻出&lt;/li&gt;
&lt;/ul&gt;&lt;/div&gt;
&lt;/p&gt;&lt;/div&gt;
&lt;/p&gt;&lt;/div&gt;
&lt;p class="mt-3 mb-0"&gt;
          原級は「同程度」ですが、almost / just を入れると「差のニュアンス」や「同程度の強さ」を調整できます。&lt;br /&gt;
          ここを押さえると、英作文でも表現が一段増えます。
        &lt;/p&gt;
&lt;/p&gt;&lt;/div&gt;
&lt;/p&gt;&lt;/div&gt;
&lt;/p&gt;&lt;/div&gt;
&lt;p&gt;  &lt;!-- CTA（過去問演習講座） --&gt;&lt;/p&gt;
&lt;div class="card border-0 shadow-sm mt-4"&gt;
&lt;div class="card-body p-3 p-md-4" style="border:2px solid #FF8C00; background:#ffe5b4;"&gt;
&lt;div class="row g-3 align-items-center"&gt;
&lt;div class="col-auto"&gt;
          &lt;img decoding="async" style="max-width:110px;height:auto;" src="http://eng-support.com/wp-content/uploads/2023/03/cropped-logo.jpg" alt="英語教室「サポート」のロゴ"&gt;
        &lt;/div&gt;
&lt;div class="col"&gt;
&lt;p class="mb-2 fw-bold" style="margin: 5px 0;"&gt;英語教室「サポート」の『過去問演習講座』：完璧な分析と対策を！&lt;/p&gt;
&lt;p&gt;          &lt;a class="btn btn-warning fw-bold" href="https://eng-support.com/kouza/#過去問演習講座" target="_blank" rel="noopener"&gt;詳細を見る&lt;/a&gt;
        &lt;/div&gt;
&lt;/p&gt;&lt;/div&gt;
&lt;/p&gt;&lt;/div&gt;
&lt;/p&gt;&lt;/div&gt;
&lt;hr class="my-5"&gt;
&lt;p&gt;  &lt;!-- 否定の動画 --&gt;&lt;/p&gt;
&lt;div class="mt-4"&gt;
&lt;div class="ratio ratio-16x9 rounded-4 overflow-hidden border shadow-sm"&gt;
      &lt;iframe title="YouTube video player"
        src="https://www.youtube.com/embed/ik9SjzxQmTk?si=3_K9xc7Eg-r6Swi-"
        allowfullscreen&gt;&lt;/iframe&gt;
    &lt;/div&gt;
&lt;/p&gt;&lt;/div&gt;
&lt;p&gt;  &lt;!-- 否定 not as --&gt;&lt;/p&gt;
&lt;div class="mt-5" id="negative"&gt;
&lt;div class="card shadow-sm border-0"&gt;
&lt;div class="card-body p-4 p-md-5"&gt;
&lt;h3 class="mb-3"&gt;否定 not as &amp;#8230; as（〜ほど…ない）&lt;/h3&gt;
&lt;p class="mb-3"&gt;
          英語の比較表現である「as ●● as」の否定文に焦点を当てて解説します。文中の例文を通じて、この表現を理解しましょう。
        &lt;/p&gt;
&lt;div class="p-3 rounded-4 border bg-light"&gt;
&lt;div class="fw-bold mb-2"&gt;基本の使い方&lt;/div&gt;
&lt;p class="mb-2"&gt;
            &amp;#8220;The river is not as deep as the pond is.&amp;#8221;
          &lt;/p&gt;
&lt;p class="mb-0"&gt;
            この文では、「not as なんとか as」という構造が使われています。まず、「as deep as」というフレーズは「深さが同じくらい」という意味です。&lt;br /&gt;
            この文では、「The river」（その川）と「the pond」（その池）の深さを比較しており、「as deep as」と「as」で挟まれた瞬間、両方が深いとは限りません。&lt;br /&gt;
            どちらも深い可能性もあります。
          &lt;/p&gt;
&lt;/p&gt;&lt;/div&gt;
&lt;p class="mt-3 mb-3"&gt;
          しかし、ここで「not」が付きます。「not」が付いた瞬間、文の意味がどう変わるかを考えてみましょう。&lt;br /&gt;
          この表現はしばしば、数学的な「イコール」のように思われがちですが、実際には「ノットイコール」であることに注意が必要です。&lt;br /&gt;
          ノットイコールはどちらが大きいかを示すものではなく、どちらも同じくらいの可能性があることを示します。この可能性は同じくらいです。
        &lt;/p&gt;
&lt;details class="border rounded-4 p-3"&gt;
&lt;summary class="fw-bold"&gt;「not as &amp;#8230; as」を読むときの安全手順&lt;/summary&gt;
&lt;div class="mt-3"&gt;
&lt;ol class="mb-0"&gt;
&lt;li&gt;比較対象を確認（A is not as 形容詞 as B）&lt;/li&gt;
&lt;li&gt;結論は「AはBほど〜ではない」&lt;/li&gt;
&lt;li&gt;訳のブレを避けるため「同じくらい〜でない」は使わない&lt;/li&gt;
&lt;/ol&gt;&lt;/div&gt;
&lt;/details&gt;
&lt;h4 class="h6 fw-bold mt-4 mb-2"&gt;具体的な訳し方&lt;/h4&gt;
&lt;p class="mb-3"&gt;
          では、具体的な訳し方はどうなるでしょうか？この文の場合、「The river」と「the pond」の深さを比べると、「The river」の方が深さが小さいことが分かります。&lt;br /&gt;
          したがって、&amp;#8221;The river&amp;#8221;と&amp;#8221;the pond&amp;#8221;の深さを比べたら、「The river」の方が浅いことを示しています。&lt;br /&gt;
          「not as 形容詞 as なんとか」、「何々ほどなんとかない」という訳し方が適しています。
        &lt;/p&gt;
&lt;div class="alert alert-warning border-0 shadow-sm mb-3"&gt;
          &lt;strong&gt;最後に注意&lt;/strong&gt;&lt;br /&gt;
          「同じくらい深くない」と訳すのは避けるべきです。この訳し方では深さが同じか異なるかが明確でなく、誤解を招く可能性があります。&lt;br /&gt;
          代わりに、「その池ほど深くない」と訳すことで、明確な意味を伝えることができます。
        &lt;/div&gt;
&lt;p class="mb-0"&gt;
          また、学校によっては「as as」の否定文の場合、前の「as」を「so」に変えるというルールも存在します。これも覚えておくと役立つ情報です。&lt;br /&gt;
          以上が「as ●● as」の否定文についての説明で、セクション3を終了します。
        &lt;/p&gt;
&lt;/p&gt;&lt;/div&gt;
&lt;/p&gt;&lt;/div&gt;
&lt;/p&gt;&lt;/div&gt;
&lt;p&gt;  &lt;!-- CTA（ブレイクスルーゼミ） --&gt;&lt;/p&gt;
&lt;div class="card border-0 shadow-sm mt-4"&gt;
&lt;div class="card-body p-3 p-md-4" style="border:2px solid #FF8C00; background:#ffe5b4;"&gt;
&lt;div class="row g-3 align-items-center"&gt;
&lt;div class="col-auto"&gt;
          &lt;img decoding="async" style="max-width:110px;height:auto;" src="http://eng-support.com/wp-content/uploads/2023/03/cropped-logo.jpg" alt="英語教室「サポート」のロゴ"&gt;
        &lt;/div&gt;
&lt;div class="col"&gt;
&lt;p class="mb-2 fw-bold" style="margin: 5px 0;"&gt;英語教室「サポート」の『ブレイクスルーゼミ』：弱点探しをサポートします！&lt;/p&gt;
&lt;p&gt;          &lt;a class="btn btn-warning fw-bold" href="https://eng-support.com/kouza/#ブレイクスルーゼミ" target="_blank" rel="noopener"&gt;詳細を見る&lt;/a&gt;
        &lt;/div&gt;
&lt;/p&gt;&lt;/div&gt;
&lt;/p&gt;&lt;/div&gt;
&lt;/p&gt;&lt;/div&gt;
&lt;p&gt;  &lt;!-- まとめ --&gt;&lt;/p&gt;
&lt;div class="mt-5" id="summary"&gt;
&lt;div class="card shadow-sm border-0"&gt;
&lt;div class="card-body p-4 p-md-5"&gt;
&lt;h4 class="mb-3"&gt;まとめ&lt;/h4&gt;
&lt;div class="p-3 rounded-4 border bg-light"&gt;
&lt;div class="fw-bold mb-2"&gt;このページの要点&lt;/div&gt;
&lt;ul class="mb-0"&gt;
&lt;li&gt;原級は&lt;strong&gt;同程度&lt;/strong&gt;を言う：&lt;strong&gt;as + 原級 + as&lt;/strong&gt;&lt;/li&gt;
&lt;li&gt;&lt;strong&gt;almost&lt;/strong&gt;：ほぼ同じ（完全一致ではない）&lt;/li&gt;
&lt;li&gt;&lt;strong&gt;just&lt;/strong&gt;：同程度を強調&lt;/li&gt;
&lt;li&gt;否定は&lt;strong&gt;not as &amp;#8230; as&lt;/strong&gt;：「〜ほど…ない」&lt;/li&gt;
&lt;li&gt;否定で「同じくらい〜でない」は避け、比較方向が分かる訳にする&lt;/li&gt;
&lt;/ul&gt;&lt;/div&gt;
&lt;details class="border rounded-4 p-3 mt-3"&gt;
&lt;summary class="fw-bold"&gt;最後の確認（ミスを潰す3問）&lt;/summary&gt;
&lt;div class="mt-3"&gt;
&lt;ol class="mb-0"&gt;
&lt;li&gt;as と as に挟まれている形容詞は原級のまま？（-er / more にしていない？）&lt;/li&gt;
&lt;li&gt;not があるなら「〜ほど…ない」で訳している？&lt;/li&gt;
&lt;li&gt;almost / just の違いを日本語に反映できている？&lt;/li&gt;
&lt;/ol&gt;&lt;/div&gt;
&lt;/details&gt;
&lt;div class="d-grid gap-2 d-md-flex mt-4"&gt;
          &lt;a class="btn btn-outline-dark btn-lg" href="https://eng-support.com/kouza/" target="_blank" rel="noopener"&gt;講座一覧を見る&lt;/a&gt;&lt;br /&gt;
          &lt;a class="btn btn-warning btn-lg fw-bold" href="https://eng-support.com/kouza/#ブレイクスルーゼミ" target="_blank" rel="noopener"&gt;ブレイクスルーゼミを見る&lt;/a&gt;
        &lt;/div&gt;
&lt;/p&gt;&lt;/div&gt;
&lt;/p&gt;&lt;/div&gt;
&lt;/p&gt;&lt;/div&gt;
&lt;/section&gt;
&lt;p&gt;&amp;nbsp;&lt;/p&gt;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</si>
  <si>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https://eng-support.com/column/book2-lesson5-scene2/</t>
  </si>
  <si>
    <t>以下のページは不自然なワードを使用しています。
これらを適切に自然な言葉に置き換えて下さい。
なお、本文の装飾や構造は絶対に変えないでください。
【対象ページURL】
https://eng-support.com/column/book2-lesson5-scene2/
【検出された不自然ワード】
- 手順
【本文】
------
&lt;p&gt;&lt;iframe title="YouTube video player" src="https://www.youtube.com/embed/JKHgrshdk0E?si=g6GzfrtuLNHer-UB" width="280" height="146" frameborder="0" allowfullscreen="allowfullscreen"&gt;&lt;span data-mce-type="bookmark" style="display: inline-block; width: 0px; overflow: hidden; line-height: 0;" class="mce_SELRES_start"&gt;﻿&lt;/span&gt;&lt;/iframe&gt;&lt;/p&gt;
&lt;h1&gt;関係代名詞の使い方&lt;/h1&gt;
&lt;h2&gt;関係詞節の役割&lt;/h2&gt;
&lt;p&gt;&lt;img decoding="async" loading="lazy" class="alignnone size-full wp-image-592" src="http://eng-support.com/wp-content/uploads/2023/09/プログレス230912.jpg" alt="" width="1280" height="720" srcset="https://eng-support.com/wp-content/uploads/2023/09/プログレス230912.jpg 1280w, https://eng-support.com/wp-content/uploads/2023/09/プログレス230912-300x169.jpg 300w, https://eng-support.com/wp-content/uploads/2023/09/プログレス230912-1024x576.jpg 1024w, https://eng-support.com/wp-content/uploads/2023/09/プログレス230912-768x432.jpg 768w, https://eng-support.com/wp-content/uploads/2023/09/プログレス230912-320x180.jpg 320w" sizes="(max-width: 1280px) 100vw, 1280px" /&gt;&lt;br /&gt;
最初に、PROGRESSの1番の文の説明をします。Aさんが言った文は、「&lt;span style="color: blue;"&gt;The woman&lt;/span&gt; is a flight attendant.」で、「&lt;span style="color: blue;"&gt;その女性&lt;/span&gt;は客室乗務員さんです。」という意味です。この文で注目すべき点は、「&lt;span style="color: blue;"&gt;The woman&lt;/span&gt;」という表現です。この「The」は、「&lt;span style="color: blue;"&gt;The woman&lt;/span&gt;」の中の「The」です。この文はAさんとBさんの会話ですが、ここで「The」が使われることには特別な意味があります。なぜなら、世界にはたくさんの女性がいますが、この文では「woman」が単数形なので、特定の一人の女性を指しています。つまり、「&lt;span style="color: blue;"&gt;The woman&lt;/span&gt;」という表現は、話し手であるAさんと聞き手であるBさんの間で、どの女性について話しているのか共通認識があるということを示しています。「The」は共通認識のサインと考えてください。&lt;/p&gt;
&lt;h2&gt;共通認識の必要性&lt;/h2&gt;
&lt;p&gt;しかし、時には共通認識が曖昧な場面もあります。例えば、Bさんが「その女性」と言われても、具体的な女性がどの女性か分からない場合があります。このような場合、Bさんは「どの女性が客室乗務員なの？」と質問することがあります。このように、「&lt;span style="color: blue;"&gt;The woman&lt;/span&gt;」という表現でも、共通認識が不十分な場合はさらに説明が必要です。その際、Aさんは「&lt;span style="color: blue;"&gt;She&lt;/span&gt; is wearing the scarf.」と答えて、「&lt;span style="color: blue;"&gt;彼女はスカーフを巻いているでしょう&lt;/span&gt;。」と説明します。ここで「スカーフを巻いた女性」という特定の女性が目の前にいることが示され、彼女が客室乗務員であることが明確になります。このように、共通認識が不足する場合、詳細な説明が必要と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&lt;h2&gt;関係代名詞を使った簡潔な表現&lt;/h2&gt;
&lt;p&gt;上記の会話をより簡潔に表現する方法もあります。最初から次のように言えば、冗長なやりとりを避けることができます。「&lt;span style="color: blue;"&gt;スカーフをしているその女性は客室乗務員さんです&lt;/span&gt;。」という文を英語で表現する場合、関係代名詞を使って1つの文にまとめることができます。具体的な手順は次の通りです。&lt;/p&gt;
&lt;ol&gt;
&lt;li&gt;まず、「&lt;span style="color: blue;"&gt;She&lt;/span&gt; is wearing the scarf.」という2番目の文の中で、「&lt;span style="color: blue;"&gt;She&lt;/span&gt;」がどの女性を指しているかを考えます。&lt;br /&gt;
「&lt;span style="color: blue;"&gt;She&lt;/span&gt;」は「&lt;span style="color: blue;"&gt;The woman&lt;/span&gt;」と同じ女性を指しています。&lt;/li&gt;
&lt;li&gt;次に、2番目の文の「&lt;span style="color: blue;"&gt;She&lt;/span&gt;」を「&lt;span style="color: red;"&gt;who&lt;/span&gt;」または「&lt;span style="color: red;"&gt;that&lt;/span&gt;」に変え、それを1番目の文に続けます。&lt;/li&gt;
&lt;li&gt;最後に、1番目の文の「&lt;span style="color: blue;"&gt;is a flight attendant&lt;/span&gt;」を後ろに続けます。&lt;/li&gt;
&lt;/ol&gt;
&lt;p&gt;このようにして、「&lt;span style="color: red;"&gt;The woman who is wearing the scarf is a flight attendant.&lt;/span&gt;」または「&lt;span style="color: red;"&gt;The woman that is wearing the scarf is a flight attendant.&lt;/span&gt;」という文ができあがります。この例では「&lt;span style="color: red;"&gt;who&lt;/span&gt;」と「&lt;span style="color: red;"&gt;that&lt;/span&gt;」のどちらを使ってもかまいません。どちらを選ぶかは文脈によります。&lt;/p&gt;
&lt;h2&gt;関係代名詞の役割&lt;/h2&gt;
&lt;p&gt;最後に、なぜ「&lt;span style="color: red;"&gt;who&lt;/span&gt;」や「&lt;span style="color: red;"&gt;that&lt;/span&gt;」が使われるのかについて触れましょう。これらは関係代名詞と呼ばれ、直前の名詞（先行詞）と関係しています。先行詞は関係代名詞を介して誰のことを指しているのかを示します。したがって、「&lt;span style="color: blue;"&gt;The woman&lt;/span&gt;」は「&lt;span style="color: blue;"&gt;She&lt;/span&gt;」であり、「&lt;span style="color: blue;"&gt;She&lt;/span&gt;」は「&lt;span style="color: red;"&gt;who&lt;/span&gt;」または「&lt;span style="color: red;"&gt;that&lt;/span&gt;」に変えても同じ女性を指します。関係代名詞は、先行詞と関係を持つための手段であり、直前の名詞と合わせて文を構成する役割を果たします。&lt;/p&gt;
&lt;p&gt;関係代名詞の選択肢は文脈によって異なりますが、基本的にはどちらを使っても文法的に正確です。日本語と同様に、英語でも文脈に応じて適切な関係代名詞を選びましょう。関係代名詞は英語の文法において重要な要素の一つであり、しっかりと理解しておくと文の表現がより簡潔で明確になります。関係代名詞についての理解が深まると、英語の文章をよりスムーズに理解し、作成することができるでしょう。&lt;/p&gt;
&lt;hr /&gt;
&lt;p&gt;&lt;iframe loading="lazy" title="YouTube video player" src="https://www.youtube.com/embed/g2DFRe6Vhm8?si=Kuwh2cR7BOzltTyz" width="280" height="146" frameborder="0" allowfullscreen="allowfullscreen"&gt;&lt;span data-mce-type="bookmark" style="display: inline-block; width: 0px; overflow: hidden; line-height: 0;" class="mce_SELRES_start"&gt;﻿&lt;/span&gt;&lt;/iframe&gt;&lt;/p&gt;
&lt;h3&gt;名詞と関係代名詞&lt;/h3&gt;
&lt;p&gt;&lt;img decoding="async" loading="lazy" class="alignnone size-full wp-image-591" src="http://eng-support.com/wp-content/uploads/2023/09/プログレス230911.jpg" alt="" width="1280" height="720" srcset="https://eng-support.com/wp-content/uploads/2023/09/プログレス230911.jpg 1280w, https://eng-support.com/wp-content/uploads/2023/09/プログレス230911-300x169.jpg 300w, https://eng-support.com/wp-content/uploads/2023/09/プログレス230911-1024x576.jpg 1024w, https://eng-support.com/wp-content/uploads/2023/09/プログレス230911-768x432.jpg 768w, https://eng-support.com/wp-content/uploads/2023/09/プログレス230911-320x180.jpg 320w" sizes="(max-width: 1280px) 100vw, 1280px" /&gt;&lt;/p&gt;
&lt;p&gt;まず、文を構成する上で重要な要素を整理しましょう。文中には「The woman」という&lt;span style="color: red;"&gt;名詞&lt;/span&gt;が登場します。この&lt;span style="color: red;"&gt;名詞&lt;/span&gt;の後に続く「who」または「that」という関係代名詞を使って文を構築します。関係代名詞は&lt;span style="color: blue;"&gt;名詞&lt;/span&gt;を修飾する役割を果たし、文の要素を結びつけます。&lt;br /&gt;
関係代名詞は&lt;span style="color: green;"&gt;名詞&lt;/span&gt;を修飾する部分が始まることを示す言葉です。具体的には、&lt;span style="color: blue;"&gt;名詞&lt;/span&gt;を修飾し、文を通じて情報を関連付ける役割を果たします。関係代名詞は先行詞と呼ばれ、この場合は「The woman」が先行詞となります。先行詞は関係代名詞によって修飾され、文脈を明確にします。&lt;/p&gt;
&lt;h3&gt;動詞の役割&lt;/h3&gt;
&lt;p&gt;次に、「is wearing the scarf」という&lt;span style="color: red;"&gt;動詞&lt;/span&gt;フレーズに注目しましょう。この部分は主語と&lt;span style="color: red;"&gt;動詞&lt;/span&gt;から成り立っています。主語は「who」や「that」によって示された&lt;span style="color: green;"&gt;名詞&lt;/span&gt;です。そして、「is wearing」は&lt;span style="color: blue;"&gt;述語&lt;/span&gt;であり、行動や状態を表します。&lt;/p&gt;
&lt;h3&gt;名詞と動詞の組み合わせ&lt;/h3&gt;
&lt;p&gt;ここで重要なポイントですが、英語の文では&lt;span style="color: green;"&gt;名詞&lt;/span&gt;が先行し、それに続いて&lt;span style="color: red;"&gt;動詞&lt;/span&gt;が配置されます。つまり、文を組む際には「主語（名詞）＋&lt;span style="color: red;"&gt;述語（動詞）&lt;/span&gt;」の順序を守る必要があります。この原則を守ることで、英語の文を適切に構築できます。&lt;/p&gt;
&lt;h3&gt;前置詞の活用&lt;/h3&gt;
&lt;p&gt;最後に、同じ意味を持つ別の英文表現について考えましょう。英語では、身につけているものを表す際に前置詞「with」を活用することがあります。例えば、「The woman with the scarf on is a flight attendant.」という表現は、前置詞「with」を使用し、「スカーフをしているその女性は客室乗務員さんです。」と同じ意味を持たせます。&lt;/p&gt;
&lt;h3&gt;形容詞と名詞の位置&lt;/h3&gt;
&lt;p&gt;最後に、英語と日本語の文法の違いについて考えましょう。英語では、&lt;span style="color: green;"&gt;名詞&lt;/span&gt;の後ろに&lt;span style="color: blue;"&gt;形容詞&lt;/span&gt;が続くことが一般的です。一方、日本語では&lt;span style="color: blue;"&gt;形容詞&lt;/span&gt;が&lt;span style="color: green;"&gt;名詞&lt;/span&gt;の前に配置されます。この違いを理解し、&lt;span style="color: green;"&gt;名詞&lt;/span&gt;と&lt;span style="color: blue;"&gt;形容詞&lt;/span&gt;の組み合わせに慣れることが、英語学習において重要です。&lt;/p&gt;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&lt;hr /&gt;
&lt;p&gt;&lt;iframe loading="lazy" title="YouTube video player" src="https://www.youtube.com/embed/g2DFRe6Vhm8?si=eVIBCmuDCwY-1qNk" width="280" height="146" frameborder="0" allowfullscreen="allowfullscreen"&gt;&lt;span data-mce-type="bookmark" style="display: inline-block; width: 0px; overflow: hidden; line-height: 0;" class="mce_SELRES_start"&gt;﻿&lt;/span&gt;&lt;/iframe&gt;&lt;/p&gt;
&lt;h3&gt;関係代名詞とは？&lt;/h3&gt;
&lt;p&gt;まず、関係代名詞が何かを理解しましょう。関係代名詞は名詞を修飾する言葉であり、文の要素を結びつける役割を果たします。英語では、主に&lt;span style="color: red;"&gt;&amp;#8220;who&amp;#8221;&lt;/span&gt;や&lt;span style="color: red;"&gt;&amp;#8220;that&amp;#8221;&lt;/span&gt;などが使われます。関係代名詞は、名詞が先行詞と呼ばれるものを修飾する際に使用されます。先行詞は関係代名詞によって修飾され、文脈を明確にします。&lt;/p&gt;
&lt;h3&gt;関係代名詞の使い方&lt;/h3&gt;
&lt;p&gt;関係代名詞の使い方を理解しましょう。例文として、「I know the man.」（私はその人を知っている。）を考えます。この文では、&lt;span style="color: red;"&gt;&amp;#8220;the man&amp;#8221;&lt;/span&gt;（その人）という名詞が先行詞です。次に、関係代名詞を導入するために「&lt;span style="color: red;"&gt;who&lt;/span&gt;」を使用します。関係代名詞は名詞を修飾し、文の要素を結びつけます。&lt;/p&gt;
&lt;p&gt;具体的な例を挙げましょう。もし相手が「その人って誰？」と尋ねた場合、返答は「&lt;span style="color: blue;"&gt;He&lt;/span&gt; lives in this house.」（&lt;span style="color: blue;"&gt;彼&lt;/span&gt;はこの家に住んでいるんだよ。）となります。この返答によって、「その人」が「&lt;span style="color: green;"&gt;この家に住んでいる人&lt;/span&gt;」ということが明確になります。&lt;/p&gt;
&lt;h3&gt;関係代名詞と動詞の組み合わせ&lt;/h3&gt;
&lt;p&gt;英語の文を構築する際に、関係代名詞と動詞の組み合わせに注意しましょう。関係代名詞の後に続く動詞は、文法的に重要です。関係代名詞を含む文では、動詞が1つまたは2つ使用されることがあります。&lt;/p&gt;
&lt;p&gt;例えば、「I know the man who is wearing the scarf is a flight attendant.」（&lt;span style="color: blue;"&gt;スカーフをしている&lt;/span&gt;その男性は&lt;span style="color: red;"&gt;客室乗務員&lt;/span&gt;です。）という文では、関係代名詞&lt;span style="color: red;"&gt;&amp;#8220;who&amp;#8221;&lt;/span&gt;の後ろに2つの動詞があります。これらの動詞は文を構築する重要な要素であり、意味を正確に伝えるために注意が必要です。&lt;/p&gt;
&lt;h3&gt;形容詞と名詞の位置&lt;/h3&gt;
&lt;p&gt;最後に、英語と日本語の文法の違いについて考えましょう。英語では、形容詞は通常、名詞の後ろに配置されます。これに対して、日本語では形容詞は名詞の前に置かれます。この違いを理解し、名詞と形容詞の組み合わせに慣れることが、英語学習において重要です。以上のポイントを押さえて、関係代名詞の基本を理解しましょう。関係代名詞、名詞、動詞、形容詞などの要素を意識的に組み合わせることで、効果的な英文を作成するスキルを向上させることができます。関係代名詞の使い方をマスターし、自信を持って英語の文を構築し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&lt;hr /&gt;
&lt;p&gt;&lt;iframe loading="lazy" title="YouTube video player" src="https://www.youtube.com/embed/W-HBJbqpxac?si=JzExIWx0JBv4M_8A" width="280" height="146" frameborder="0" allowfullscreen="allowfullscreen"&gt;&lt;span data-mce-type="bookmark" style="display: inline-block; width: 0px; overflow: hidden; line-height: 0;" class="mce_SELRES_start"&gt;﻿&lt;/span&gt;&lt;/iframe&gt;&lt;br /&gt;
同じシーンで勉強する&lt;span style="color: red;"&gt;PROGRESS&lt;/span&gt;は、学力がある方々が通う学校で広まっています。しかし、関係代名詞に関する理解が深まっていないと、文の構造が理解できないことがあります。以下では、関係代名詞の使い方と注意点について解説します。&lt;/p&gt;
&lt;p&gt;関係代名詞は、文中の名詞と関係を持ち、修飾します。英語では、関係代名詞の後ろに続く動詞の数によって、文の構造を判断することができます。例えば、「The dog &lt;span style="color: blue;"&gt;which&lt;/span&gt; lives next door was barking all night.」という文で、「&lt;span style="color: blue;"&gt;which&lt;/span&gt;」の後ろには1つの動詞「lives」しかありません。したがって、この場合は「&lt;span style="color: blue;"&gt;which&lt;/span&gt;」の後ろで文が切れます。&lt;/p&gt;
&lt;p&gt;関係代名詞の使い方には注意点があります。まず、関係代名詞の後ろの動詞の数を確認し、2つ以上の動詞がある場合は2番目の動詞の前で文を切ります。このルールを理解することで、英文の構造を正確に把握できます。&lt;/p&gt;
&lt;h3&gt;切るパターンと切らないパターン&lt;/h3&gt;
&lt;p&gt;関係代名詞の後ろの動詞が1つだけの場合は、その動詞の前で文を切ります。一方、2つ以上の動詞がある場合は、2番目の動詞の前で文を切ります。このパターンをしっかり覚えておくことで、関係代名詞の使い方に迷うことなく文を構築できます。&lt;/p&gt;
&lt;p&gt;関係代名詞は、英文を理解する上で重要な役割を果たします。正確な文の構造を把握するためには、関係代名詞の使い方と文の切り方についてしっかりと学んでおく必要があります。これらの基本的なルールをマスターすることで、より論理的かつ自然な英文を構築できるようになるでしょう。&lt;/p&gt;
&lt;hr /&gt;
&lt;h2&gt;【実践】関係代名詞（主格）を使いこなす3ステップ&lt;/h2&gt;
&lt;p&gt;「2つの文を1つにする」書き換え問題や、長文読解で迷わないための手順を整理しました。&lt;/p&gt;
&lt;h3&gt;ステップ1：2つの文を合体させる手順（書き換え）&lt;/h3&gt;
&lt;p&gt;例：I know the man. + He lives in this house.&lt;/p&gt;
&lt;ul&gt;
&lt;li&gt;&lt;strong&gt;① 共通の「人」を見つける&lt;/strong&gt;：the man ＝ He&lt;/li&gt;
&lt;li&gt;&lt;strong&gt;② 代名詞を who に変える&lt;/strong&gt;：He → &lt;strong&gt;who&lt;/strong&gt;&lt;/li&gt;
&lt;li&gt;&lt;strong&gt;③ 先行詞の直後に差し込む&lt;/strong&gt;：I know the man &lt;strong&gt;who lives in this house.&lt;/strong&gt;&lt;/li&gt;
&lt;/ul&gt;
&lt;p&gt;[Image of relative pronoun sentence structure]&lt;/p&gt;
&lt;h3&gt;ステップ2：文の「切れ目」を見抜く（動詞2つのルール）&lt;/h3&gt;
&lt;p&gt;関係代名詞が文の真ん中に挟まったとき、「どこまでが説明文（関係詞節）か」を判断する最強のルールです。&lt;/p&gt;
&lt;blockquote style="background: #fdf5e6; border-left: 5px solid #ffa500; padding: 10px;"&gt;&lt;p&gt;&lt;strong&gt;「2番目の動詞」の前で切る！&lt;/strong&gt;&lt;br /&gt;
例：The woman &lt;span style="color: red;"&gt;who&lt;/span&gt; &lt;span style="color: blue;"&gt;is wearing&lt;/span&gt; the scarf &lt;strong&gt;[ / ]&lt;/strong&gt; &lt;span style="color: blue;"&gt;is&lt;/span&gt; a flight attendant.&lt;br /&gt;
1つ目の動詞：is wearing / 2つ目の動詞：is&lt;br /&gt;
→ 2つ目の is の前で切ると、骨組み（その女性は客室乗務員です）が見えてきます。&lt;/p&gt;&lt;/blockquote&gt;
&lt;hr /&gt;
&lt;h2&gt;【ミニ演習】その場でチェック！関係代名詞ドリル&lt;/h2&gt;
&lt;p&gt;以下の2文を、関係代名詞 who を使って1文に書き換えてみましょう。（クリックで解答表示）&lt;/p&gt;
&lt;div style="background: #f9f9f9; padding: 15px; border-radius: 8px; margin-bottom: 10px;"&gt;
&lt;p&gt;&lt;strong&gt;Q1. I have a friend. He speaks English well.&lt;/strong&gt;&lt;/p&gt;
&lt;details&gt;
&lt;summary style="color: #ff8c00; cursor: pointer;"&gt;正解を見る&lt;/summary&gt;
&lt;p&gt;A. I have a friend &lt;strong&gt;who&lt;/strong&gt; speaks English well.&lt;/p&gt;
&lt;/details&gt;
&lt;/div&gt;
&lt;div style="background: #f9f9f9; padding: 15px; border-radius: 8px; margin-bottom: 10px;"&gt;
&lt;p&gt;&lt;strong&gt;Q2. The boy is my brother. He is playing soccer.&lt;/strong&gt;&lt;/p&gt;
&lt;details&gt;
&lt;summary style="color: #ff8c00; cursor: pointer;"&gt;正解を見る&lt;/summary&gt;
&lt;p&gt;A. The boy &lt;strong&gt;who&lt;/strong&gt; is playing soccer is my brother.&lt;br /&gt;
&lt;small&gt;※先行詞 The boy の直後に説明を入れるのがポイント！&lt;/small&gt;&lt;/p&gt;
&lt;/details&gt;
&lt;/div&gt;
&lt;hr /&gt;
&lt;h2&gt;関係代名詞のよくある質問（FAQ）&lt;/h2&gt;
&lt;dl&gt;
&lt;dt style="font-weight: bold; color: #283593;"&gt;Q. who と that はどう使い分ければいいですか？&lt;/dt&gt;
&lt;dd&gt;A. 基本的にはどちらでもOKです。ただし、プログレスのようなハイレベルな教科書や試験では、先行詞が「人」なら who、「物・動物」なら which または that と使い分けるのが一般的です。&lt;/dd&gt;
&lt;dt style="font-weight: bold; color: #283593; margin-top: 10px;"&gt;Q. whose や whom も一緒に覚えるべきですか？&lt;/dt&gt;
&lt;dd&gt;A. 今回の Scene2 は「主格（〜は、〜が）」の段階です。まずは主格の who/that を完璧にして、文の構造（S+V）に慣れてから所有格（whose）等に進むのが挫折しないコツです。&lt;/dd&gt;
&lt;/dl&gt;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</si>
  <si>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https://eng-support.com/column/eigonokiso1/</t>
  </si>
  <si>
    <t>以下のページは不自然なワードを使用しています。
これらを適切に自然な言葉に置き換えて下さい。
なお、本文の装飾や構造は絶対に変えないでください。
【対象ページURL】
https://eng-support.com/column/eigonokiso1/
【検出された不自然ワード】
- 導線
- 1分
【本文】
------
&lt;div style="border: 1px solid #e6e6e6; background: #fafafa; padding: 14px 16px; border-radius: 8px; margin: 16px 0;"&gt;
&lt;h2 style="margin: 0 0 10px; font-size: 1.2rem; line-height: 1.6;"&gt;すぐ確認：形容詞と副詞の違いは「修飾先」で決まる（1分）&lt;/h2&gt;
&lt;p style="margin: 0 0 10px; line-height: 1.9;"&gt;&lt;strong&gt;結論：&lt;/strong&gt;形容詞は&lt;strong&gt;名詞&lt;/strong&gt;にかかる／副詞は&lt;strong&gt;名詞以外（動詞・形容詞・副詞・文全体）&lt;/strong&gt;にかかる。迷ったら、まず&lt;strong&gt;何を修飾しているか&lt;/strong&gt;を先に決めます。&lt;/p&gt;
&lt;table style="width: 100%; border-collapse: collapse; background: #fff; margin: 10px 0 0;"&gt;
&lt;thead&gt;
&lt;tr&gt;
&lt;th style="border: 1px solid #ddd; padding: 8px; text-align: left; width: 26%;"&gt;つまずき（検索意図）&lt;/th&gt;
&lt;th style="border: 1px solid #ddd; padding: 8px; text-align: left;"&gt;正解の考え方&lt;/th&gt;
&lt;th style="border: 1px solid #ddd; padding: 8px; text-align: left; width: 28%;"&gt;例（本文で扱う語）&lt;/th&gt;
&lt;th style="border: 1px solid #ddd; padding: 8px; text-align: left; width: 24%;"&gt;注意&lt;/th&gt;
&lt;/tr&gt;
&lt;/thead&gt;
&lt;tbody&gt;
&lt;tr&gt;
&lt;td style="border: 1px solid #ddd; padding: 8px;"&gt;&lt;strong&gt;副詞と形容詞の違い&lt;/strong&gt;&lt;/td&gt;
&lt;td style="border: 1px solid #ddd; padding: 8px;"&gt;「名詞を説明している？」なら形容詞。「動作・様子・程度」を説明しているなら副詞。&lt;/td&gt;
&lt;td style="border: 1px solid #ddd; padding: 8px;"&gt;good（形）／well（副）&lt;/td&gt;
&lt;td style="border: 1px solid #ddd; padding: 8px;"&gt;日本語の訳の自然さより、まず&lt;strong&gt;修飾先&lt;/strong&gt;で判定。&lt;/td&gt;
&lt;/tr&gt;
&lt;tr&gt;
&lt;td style="border: 1px solid #ddd; padding: 8px;"&gt;&lt;strong&gt;good / well&lt;/strong&gt;&lt;/td&gt;
&lt;td style="border: 1px solid #ddd; padding: 8px;"&gt;good＝形容詞（名詞を修飾）／well＝副詞（動詞を修飾）が基本。文の形で決める。&lt;/td&gt;
&lt;td style="border: 1px solid #ddd; padding: 8px;"&gt;Nancy sings very &lt;strong&gt;well&lt;/strong&gt;.&lt;/td&gt;
&lt;td style="border: 1px solid #ddd; padding: 8px;"&gt;get + 形容詞の形では、&lt;strong&gt;well が形容詞&lt;/strong&gt;になる例がある。&lt;/td&gt;
&lt;/tr&gt;
&lt;tr&gt;
&lt;td style="border: 1px solid #ddd; padding: 8px;"&gt;&lt;strong&gt;-ly の有無&lt;/strong&gt;&lt;/td&gt;
&lt;td style="border: 1px solid #ddd; padding: 8px;"&gt;-ly は「手がかり」止まり。文中で何を修飾するかで最終判断する。&lt;/td&gt;
&lt;td style="border: 1px solid #ddd; padding: 8px;"&gt;kind → kindly／week → weekly&lt;/td&gt;
&lt;td style="border: 1px solid #ddd; padding: 8px;"&gt;-ly が付いても&lt;strong&gt;必ず副詞とは限らない&lt;/strong&gt;（weekly など）。&lt;/td&gt;
&lt;/tr&gt;
&lt;tr&gt;
&lt;td style="border: 1px solid #ddd; padding: 8px;"&gt;&lt;strong&gt;fast / early&lt;/strong&gt;&lt;/td&gt;
&lt;td style="border: 1px solid #ddd; padding: 8px;"&gt;形が同じでも、役割は文中で決まる（名詞にかかる→形容詞／動詞などにかかる→副詞）。&lt;/td&gt;
&lt;td style="border: 1px solid #ddd; padding: 8px;"&gt;fast／early&lt;/td&gt;
&lt;td style="border: 1px solid #ddd; padding: 8px;"&gt;「〜い」か「〜く／〜に」かの訳に引っ張られすぎず、修飾先を見る。&lt;/td&gt;
&lt;/tr&gt;
&lt;/tbody&gt;
&lt;/table&gt;
&lt;h3 style="margin: 14px 0 8px; font-size: 1.05rem; line-height: 1.6;"&gt;判定の流れ（3ステップ）&lt;/h3&gt;
&lt;ul style="margin: 0 0 10px; padding-left: 1.2em; line-height: 1.9;"&gt;
&lt;li&gt;&lt;strong&gt;① 修飾先&lt;/strong&gt;は名詞か？（名詞なら形容詞の可能性が高い）&lt;/li&gt;
&lt;li&gt;&lt;strong&gt;② 動詞・形容詞・副詞&lt;/strong&gt;にかかっていないか？（かかっていれば副詞の可能性が高い）&lt;/li&gt;
&lt;li&gt;&lt;strong&gt;③ -ly&lt;/strong&gt;は「手がかり」止まり。つづりではなく&lt;strong&gt;文中のはたらき&lt;/strong&gt;で決める&lt;/li&gt;
&lt;/ul&gt;
&lt;h3 style="margin: 14px 0 8px; font-size: 1.05rem; line-height: 1.6;"&gt;よくある誤解（ここだけ2つ）&lt;/h3&gt;
&lt;ul style="margin: 0; padding-left: 1.2em; line-height: 1.9;"&gt;
&lt;li&gt;&lt;strong&gt;-ly が付かない副詞&lt;/strong&gt;もある（fast / early などは形が同じでも役割で決まる）。&lt;/li&gt;
&lt;li&gt;&lt;strong&gt;well は副詞だけではない&lt;/strong&gt;（get + 形容詞の形では「健康な」の形容詞になる例がある）。&lt;/li&gt;
&lt;/ul&gt;
&lt;p style="margin: 12px 0 0; line-height: 1.9;"&gt;このあと本文で、good/well → -ly → fast/early → 入試問題 → まとめの順に確認できます。&lt;/p&gt;
&lt;/div&gt;
&lt;h2&gt;形容詞と副詞の「本当の違い」を押さえよう&lt;/h2&gt;
&lt;p&gt;このページでは、中学英語のつまずきポイントになりやすい&lt;strong&gt;「形容詞」と「副詞」&lt;/strong&gt;について、&lt;br /&gt;
代表的な例である &lt;strong&gt;good / well, fast / early&lt;/strong&gt; などを使いながら、品詞の違いと訳し方、そして入試・定期テストでの狙われ方まで整理します。&lt;/p&gt;
&lt;p&gt;動画解説（形容詞・副詞１～３）とあわせて学習すると、&lt;strong&gt;「なんとなく訳せる」から「文法的にも自信をもって読める」&lt;/strong&gt;状態に近づくことができます。&lt;/p&gt;
&lt;h2&gt;形容詞・副詞１：good と well から考える基本&lt;/h2&gt;
&lt;h3&gt;動画：形容詞・副詞１&lt;/h3&gt;
&lt;p&gt;まずは動画で全体像をつかみましょう。&lt;/p&gt;
&lt;p&gt;&lt;a href="https://youtu.be/rs6BOE6_y2c" target="_blank" rel="noopener"&gt;https://youtu.be/rs6BOE6_y2c&lt;/a&gt;&lt;/p&gt;
&lt;h3&gt;Part1 形容詞と副詞の違い（good / well）&lt;/h3&gt;
&lt;div class="rounded" style="background-color: whitesmoke; padding: 10px;"&gt;&lt;strong&gt;Nancy sings very well.&lt;/strong&gt;&lt;/div&gt;
&lt;p&gt;この英文を日本語にしてみると、多くの場合、次の2つが思い浮かびます。&lt;/p&gt;
&lt;ul&gt;
&lt;li&gt;&lt;strong&gt;ナンシーは歌うのがとてもうまい。&lt;/strong&gt;&lt;/li&gt;
&lt;li&gt;&lt;strong&gt;ナンシーはとても上手に歌う。&lt;/strong&gt;&lt;/li&gt;
&lt;/ul&gt;
&lt;p&gt;どちらも意味としては正しい日本語ですが、&lt;strong&gt;形容詞と副詞の違い&lt;/strong&gt;を意識して学ぶときには、&lt;/p&gt;
&lt;ul&gt;
&lt;li&gt;×　ナンシーは歌うのがとてもうまい。&lt;/li&gt;
&lt;li&gt;◎　&lt;strong&gt;ナンシーはとても上手に歌う。&lt;/strong&gt;&lt;/li&gt;
&lt;/ul&gt;
&lt;p&gt;と訳した方が、品詞の役割が見えやすくなります。&lt;/p&gt;
&lt;h3&gt;英文の「どこからどこまで」を意識して訳す&lt;/h3&gt;
&lt;p&gt;同じ英文でも、訳し方には違いがあります。&lt;/p&gt;
&lt;div class="rounded" style="background-color: whitesmoke; padding: 10px;"&gt;&lt;strong&gt;Nancy sings very well.&lt;/strong&gt;&lt;/div&gt;
&lt;ul&gt;
&lt;li&gt;「ナンシーは歌うのがとてもうまい。」&lt;br /&gt;
… 英語の語順どおり、&lt;strong&gt;Nancy → sings → very well&lt;/strong&gt; の順に訳した日本語。&lt;/li&gt;
&lt;li&gt;「ナンシーはとても上手に歌う。」&lt;br /&gt;
… &lt;strong&gt;Nancy → very well → sings&lt;/strong&gt; のように、&lt;strong&gt;主語を訳したあと、動詞以降を後ろから前に訳し上げている&lt;/strong&gt;日本語。&lt;/li&gt;
&lt;/ul&gt;
&lt;div class="rounded" style="background-color: whitesmoke; padding: 10px;"&gt;&lt;strong&gt;Nancy ／ sings very well&lt;br /&gt;
主語（S）　／　動詞（V）&lt;/strong&gt;&lt;/div&gt;
&lt;p&gt;文法を正確に理解するには、&lt;strong&gt;主語を訳したあと、動詞より後ろは「後ろから前へ」訳し上げていく&lt;/strong&gt;感覚が大切です。&lt;/p&gt;
&lt;p&gt;&lt;!-- CTA：基礎力徹底講座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&lt;h3&gt;good と well の品詞の違い&lt;/h3&gt;
&lt;p&gt;同じ意味グループの単語でも、&lt;strong&gt;形容詞と副詞で形が変わる&lt;/strong&gt;ものがあります。&lt;/p&gt;
&lt;div class="rounded" style="background-color: whitesmoke; padding: 10px;"&gt;&lt;b&gt;good … よ&lt;span style="color: #0000ff;"&gt;い&lt;/span&gt;、うま&lt;span style="color: #0000ff;"&gt;い&lt;/span&gt;、上手&lt;span style="color: #0000ff;"&gt;な&lt;/span&gt;・上手&lt;span style="color: #0000ff;"&gt;だ&lt;/span&gt;（＝形容詞）&lt;/b&gt;&lt;/div&gt;
&lt;div class="rounded" style="background-color: whitesmoke; padding: 10px;"&gt;&lt;b&gt;well … よ&lt;span style="color: #0000ff;"&gt;く&lt;/span&gt;、うま&lt;span style="color: #0000ff;"&gt;く&lt;/span&gt;、上手&lt;span style="color: #0000ff;"&gt;に&lt;/span&gt;（＝副詞）&lt;/b&gt;&lt;/div&gt;
&lt;p&gt;同じ「うまい／上手だ」というイメージを持つ語でも、&lt;br /&gt;
&lt;strong&gt;名詞を修飾するときは good（形容詞）、動詞などを修飾するときは well（副詞）&lt;/strong&gt;になります。&lt;/p&gt;
&lt;h3&gt;文を書き換えて違いを確認する&lt;/h3&gt;
&lt;p&gt;先ほどの文を、名詞を修飾する形に書き換えてみます。&lt;/p&gt;
&lt;div class="rounded" style="background-color: whitesmoke; padding: 10px;"&gt;&lt;strong&gt;Nancy is a very (　　　) singer.&lt;/strong&gt;&lt;/div&gt;
&lt;p&gt;ここに入るのは、&lt;/p&gt;
&lt;div class="rounded" style="background-color: whitesmoke; padding: 10px;"&gt;&lt;strong&gt;Nancy is a very &lt;span style="color: #ff0000;"&gt;good&lt;/span&gt; singer.&lt;/strong&gt;&lt;/div&gt;
&lt;p&gt;となります。なぜ &lt;strong&gt;well&lt;/strong&gt; ではなく &lt;strong&gt;good&lt;/strong&gt; なのかというと、&lt;/p&gt;
&lt;ul&gt;
&lt;li&gt;&lt;strong&gt;singer&lt;/strong&gt; が名詞 → 名詞を修飾するのは&lt;strong&gt;形容詞&lt;/strong&gt; → &lt;strong&gt;good&lt;/strong&gt; を使う&lt;/li&gt;
&lt;li&gt;&lt;strong&gt;sings very well&lt;/strong&gt; の well は、動詞 sings を修飾 → &lt;strong&gt;副詞&lt;/strong&gt; を使う&lt;/li&gt;
&lt;/ul&gt;
&lt;p&gt;訳し方も次のように対応します。&lt;/p&gt;
&lt;div class="rounded" style="background-color: whitesmoke; padding: 10px;"&gt;&lt;strong&gt;Nancy sings very &lt;span style="color: #ff0000;"&gt;well&lt;/span&gt;.&lt;/strong&gt;&lt;br /&gt;
ナンシーはとても&lt;strong&gt;上手に&lt;/strong&gt;歌う。&lt;/div&gt;
&lt;div class="rounded" style="background-color: whitesmoke; padding: 10px;"&gt;&lt;strong&gt;Nancy is a very &lt;span style="color: #ff0000;"&gt;good&lt;/span&gt; singer.&lt;/strong&gt;&lt;br /&gt;
ナンシーはとても&lt;strong&gt;うまい&lt;/strong&gt;歌手だ。&lt;/div&gt;
&lt;p&gt;ここで「ナンシーは歌うのがとてもうまい。」と訳してしまうと、&lt;strong&gt;どちらも「うまい」に聞こえてしまい、good と well の役割の違いが見えにくくなってしまいます。&lt;/strong&gt;&lt;br /&gt;
文法を意識したい場面では、「上手に」「うまい」など&lt;strong&gt;日本語の言い分け&lt;/strong&gt;を工夫することも大切です。&lt;/p&gt;
&lt;h3&gt;形容詞と副詞の役割を図で確認&lt;/h3&gt;
&lt;p&gt;単語を品詞ごとに色分けし、どの語を修飾しているかを矢印で示すと、次のようなルールが見えてきます。&lt;/p&gt;
&lt;p&gt;&lt;img decoding="async" loading="lazy" class="wp-image-137 size-full aligncenter" src="http://eng-support.com/wp/wp-content/uploads/2021/07/１形容詞と副詞1.jpg" sizes="(max-width: 1280px) 100vw, 1280px" srcset="https://eng-support.com/wp-content/uploads/2021/07/１形容詞と副詞1.jpg 1280w, https://eng-support.com/wp-content/uploads/2021/07/１形容詞と副詞1-300x169.jpg 300w, https://eng-support.com/wp-content/uploads/2021/07/１形容詞と副詞1-1024x576.jpg 1024w, https://eng-support.com/wp-content/uploads/2021/07/１形容詞と副詞1-768x432.jpg 768w, https://eng-support.com/wp-content/uploads/2021/07/１形容詞と副詞1-320x180.jpg 320w" alt="『Nancy sings very well.』という英文が中心に表示されており、形容詞 'good' と副詞 'well' の違いを解説するスライド。" width="1280" height="720" /&gt;&lt;/p&gt;
&lt;h6&gt;形容詞：名詞を修飾&lt;br /&gt;
副　詞：&lt;span style="color: #0000ff;"&gt;名詞以外&lt;/span&gt;を修飾&lt;/h6&gt;
&lt;p&gt;名詞以外とは、具体的に次の4つです。&lt;/p&gt;
&lt;ul&gt;
&lt;li&gt;① 動詞を修飾&lt;/li&gt;
&lt;li&gt;② 形容詞を修飾&lt;/li&gt;
&lt;li&gt;③ 副詞を修飾&lt;/li&gt;
&lt;li&gt;④ 文・節全体を修飾&lt;/li&gt;
&lt;/ul&gt;
&lt;hr /&gt;
&lt;h2&gt;形容詞と副詞２：well が形容詞になる場合&lt;/h2&gt;
&lt;h3&gt;動画：形容詞・副詞２&lt;/h3&gt;
&lt;p&gt;&lt;iframe loading="lazy" title="今さら聞けない？英語の基礎『形容詞・副詞２』" src="https://www.youtube.com/embed/BdQMSEbh3cs?feature=oembed" width="750" height="422" frameborder="0" allowfullscreen="allowfullscreen"&gt;&lt;/iframe&gt;&lt;/p&gt;
&lt;h3&gt;Part2 well の形容詞用法と比較級・最上級&lt;/h3&gt;
&lt;p&gt;「well」は通常&lt;strong&gt;副詞&lt;/strong&gt;として扱われますが、&lt;strong&gt;形容詞になる場合&lt;/strong&gt;もあります。&lt;/p&gt;
&lt;div class="rounded" style="background-color: whitesmoke; padding: 10px;"&gt;&lt;strong&gt;He will get well soon.&lt;/strong&gt;&lt;/div&gt;
&lt;p&gt;訳は「彼はすぐによくなるだろう。」ですが、品詞を考えるときに混乱しやすい例です。&lt;/p&gt;
&lt;h3&gt;get ＋ 形容詞：状態の変化を表す&lt;/h3&gt;
&lt;p&gt;次の文と比べると理解しやすくなります。&lt;/p&gt;
&lt;div class="rounded" style="background-color: whitesmoke; padding: 10px;"&gt;&lt;strong&gt;He got angry.&lt;/strong&gt;&lt;/div&gt;
&lt;p&gt;これは「彼は怒り出した」「彼は怒っている状態になった」という意味で、&lt;br /&gt;
&lt;strong&gt;get ＋ 形容詞&lt;/strong&gt; が「〜な状態に変化する、〜になる」を表しています。&lt;/p&gt;
&lt;p&gt;&lt;img decoding="async" loading="lazy" class="aligncenter wp-image-139 size-full" src="http://eng-support.com/wp/wp-content/uploads/2021/07/１形容詞と副詞2.jpg" sizes="(max-width: 1280px) 100vw, 1280px" srcset="https://eng-support.com/wp-content/uploads/2021/07/１形容詞と副詞2.jpg 1280w, https://eng-support.com/wp-content/uploads/2021/07/１形容詞と副詞2-300x169.jpg 300w, https://eng-support.com/wp-content/uploads/2021/07/１形容詞と副詞2-1024x576.jpg 1024w, https://eng-support.com/wp-content/uploads/2021/07/１形容詞と副詞2-768x432.jpg 768w, https://eng-support.com/wp-content/uploads/2021/07/１形容詞と副詞2-320x180.jpg 320w" alt="形容詞が名詞を修飾すること、副詞が名詞以外を修飾することを示す色分けされた図。" width="1280" height="720" /&gt;&lt;/p&gt;
&lt;h5&gt;&lt;span style="color: #ff00ff;"&gt;get ＋ 形容詞 ＝ 「〜な状態に変化する、〜になる」&lt;/span&gt;&lt;/h5&gt;
&lt;p&gt;このルールを踏まえて、&lt;/p&gt;
&lt;p&gt;&lt;img decoding="async" loading="lazy" class="aligncenter wp-image-140 size-full" src="http://eng-support.com/wp/wp-content/uploads/2021/07/１形容詞と副詞2ー２.jpg" sizes="(max-width: 1280px) 100vw, 1280px" srcset="https://eng-support.com/wp-content/uploads/2021/07/１形容詞と副詞2ー２.jpg 1280w, https://eng-support.com/wp-content/uploads/2021/07/１形容詞と副詞2ー２-1024x576.jpg 1024w, https://eng-support.com/wp-content/uploads/2021/07/１形容詞と副詞2ー２-768x432.jpg 768w, https://eng-support.com/wp-content/uploads/2021/07/１形容詞と副詞2ー２-320x180.jpg 320w" alt="'get'＋形容詞の構造を説明するスライド。例文として 'He will get well soon.' が使用され、形容詞 'well' の用法が示されている。" width="1280" height="720" /&gt;&lt;/p&gt;
&lt;div class="rounded" style="background-color: whitesmoke; padding: 10px;"&gt;&lt;strong&gt;He will get well soon.&lt;/strong&gt;&lt;/div&gt;
&lt;p&gt;この well は「よく」の副詞ではなく、&lt;strong&gt;「元気な・健康な」という形容詞&lt;/strong&gt;です。&lt;br /&gt;
したがって、意味は「彼はもうすぐ健康な状態になるだろう。」となります。&lt;/p&gt;
&lt;h3&gt;good / well のまとめ（品詞と意味）&lt;/h3&gt;
&lt;div class="rounded" style="background-color: whitesmoke; padding: 10px;"&gt;&lt;b&gt;good …【形容詞】 よ&lt;span style="color: #0000ff;"&gt;い&lt;/span&gt;、うま&lt;span style="color: #0000ff;"&gt;い&lt;/span&gt;、上手&lt;span style="color: #0000ff;"&gt;な&lt;/span&gt;・上手&lt;span style="color: #0000ff;"&gt;だ&lt;/span&gt;&lt;/b&gt;&lt;/div&gt;
&lt;div class="rounded" style="background-color: whitesmoke; padding: 10px;"&gt;&lt;b&gt;well …【副詞】 よ&lt;span style="color: #0000ff;"&gt;く&lt;/span&gt;、うま&lt;span style="color: #0000ff;"&gt;く&lt;/span&gt;、上手&lt;span style="color: #0000ff;"&gt;に&lt;/span&gt;&lt;/b&gt;&lt;br /&gt;
&lt;strong&gt;　　　 【形容詞】 元気&lt;span style="color: #0000ff;"&gt;な&lt;/span&gt;、健康&lt;span style="color: #0000ff;"&gt;な&lt;/span&gt;&lt;/strong&gt;&lt;/div&gt;
&lt;p&gt;このように、&lt;strong&gt;同じつづりでも品詞によって意味が変化する単語&lt;/strong&gt;は、入試でもよく狙われます。&lt;br /&gt;
例文とセットで覚えておくと、読解でも文法問題でも役立ちます。&lt;/p&gt;
&lt;h3&gt;形容詞・副詞の比較級と最上級&lt;/h3&gt;
&lt;p&gt;形容詞・副詞には、&lt;strong&gt;比較級（〜er / more 〜）&lt;/strong&gt;、&lt;strong&gt;最上級（the 〜est / the most 〜）&lt;/strong&gt;もあります。&lt;/p&gt;
&lt;p&gt;&lt;img decoding="async" loading="lazy" class="alignnone size-full wp-image-141" src="http://eng-support.com/wp/wp-content/uploads/2021/07/１形容詞と副詞2ー３.jpg" sizes="(max-width: 1280px) 100vw, 1280px" srcset="https://eng-support.com/wp-content/uploads/2021/07/１形容詞と副詞2ー３.jpg 1280w, https://eng-support.com/wp-content/uploads/2021/07/１形容詞と副詞2ー３-300x169.jpg 300w, https://eng-support.com/wp-content/uploads/2021/07/１形容詞と副詞2ー３-768x432.jpg 768w, https://eng-support.com/wp-content/uploads/2021/07/１形容詞と副詞2ー３-1024x576.jpg 1024w, https://eng-support.com/wp-content/uploads/2021/07/１形容詞と副詞2ー３-320x180.jpg 320w" alt="'good' と 'well'、'fast' と 'slow'、'early' と 'late' のような形容詞と副詞の比較を一覧表にしたスライド。" width="1280" height="720" /&gt;&lt;/p&gt;
&lt;p&gt;不規則変化（good → better → best など）も含めて、&lt;strong&gt;一覧表ごと覚えてしまう&lt;/strong&gt;と後々ラクになります。&lt;/p&gt;
&lt;hr /&gt;
&lt;h2&gt;形容詞と副詞３：fast / early と -ly のつき方&lt;/h2&gt;
&lt;h3&gt;動画：形容詞・副詞３&lt;/h3&gt;
&lt;p&gt;&lt;a href="https://youtu.be/Q0nNF1HnGqc" target="_blank" rel="noopener"&gt;https://youtu.be/Q0nNF1HnGqc&lt;/a&gt;&lt;/p&gt;
&lt;h3&gt;Part3 fast / early など、形容詞でも副詞でも同じ形の語&lt;/h3&gt;
&lt;p&gt;速さを表す &lt;strong&gt;fast&lt;/strong&gt;、時間を表す &lt;strong&gt;early&lt;/strong&gt; などは、&lt;strong&gt;形容詞・副詞の形が同じ&lt;/strong&gt;です。&lt;/p&gt;
&lt;div class="rounded" style="background-color: whitesmoke; padding: 10px;"&gt;
&lt;p&gt;&lt;b&gt;fast …【形容詞】 速&lt;span style="color: #0000ff;"&gt;い&lt;/span&gt;　&lt;span style="color: #000000;"&gt;⇔　slow …【形容詞】 遅&lt;span style="color: #0000ff;"&gt;い&lt;/span&gt;&lt;/span&gt;&lt;/b&gt;&lt;br /&gt;
&lt;b&gt;　　　 【副　詞】 速&lt;span style="color: #0000ff;"&gt;く&lt;/span&gt;　&lt;span style="color: #000000;"&gt;⇔　slowly …【副　詞】 遅&lt;span style="color: #0000ff;"&gt;く&lt;/span&gt;&lt;/span&gt;&lt;/b&gt;&lt;/p&gt;
&lt;p&gt;&lt;b style="font-size: 1rem;"&gt;early …【形容詞】 早&lt;span style="color: #0000ff;"&gt;い&lt;/span&gt;　&lt;span style="color: #000000;"&gt;⇔　late …【形容詞】 遅&lt;span style="color: #0000ff;"&gt;い&lt;/span&gt;&lt;/span&gt;&lt;/b&gt;&lt;br /&gt;
&lt;b style="font-size: 1rem;"&gt;　　　　【副　詞】 早&lt;span style="color: #0000ff;"&gt;く&lt;/span&gt;　&lt;span style="color: #000000;"&gt;⇔　late …【副　詞】 遅&lt;span style="color: #0000ff;"&gt;く&lt;/span&gt;&lt;/span&gt;&lt;/b&gt;&lt;/p&gt;
&lt;/div&gt;
&lt;p&gt;日本語と対応させるときは、&lt;strong&gt;「〜い」なら形容詞、「〜く／〜に」なら副詞&lt;/strong&gt;という感覚も意識しておくと、文中でのはたらきが見やすくなります。&lt;/p&gt;
&lt;h3&gt;-ly のつき方に注意：形容詞＋ly だけではない&lt;/h3&gt;
&lt;h5&gt;&lt;span style="color: #ff0000;"&gt;形容詞＋ly ⇒ 副詞&lt;/span&gt;&lt;/h5&gt;
&lt;p&gt;代表的なパターンは次のとおりです。&lt;/p&gt;
&lt;ul&gt;
&lt;li&gt;kind　【形容詞】 親切&lt;span style="color: #ff0000;"&gt;な&lt;/span&gt;、優し&lt;span style="color: #ff0000;"&gt;い&lt;/span&gt;&lt;br /&gt;
⇒ kindly　【副　詞】 親切&lt;span style="color: #ff0000;"&gt;に&lt;/span&gt;、優し&lt;span style="color: #ff0000;"&gt;く&lt;/span&gt;&lt;/li&gt;
&lt;li&gt;happy 【形容詞】 嬉し&lt;span style="color: #ff0000;"&gt;い&lt;/span&gt;、幸せ&lt;span style="color: #ff0000;"&gt;な&lt;/span&gt;&lt;br /&gt;
⇒ happily【副　詞】 嬉し&lt;span style="color: #ff0000;"&gt;く&lt;/span&gt;、幸せ&lt;span style="color: #ff0000;"&gt;に&lt;/span&gt;&lt;/li&gt;
&lt;/ul&gt;
&lt;p&gt;ただし、&lt;strong&gt;-ly がついたからといって必ず副詞とは限りません。&lt;/strong&gt;&lt;/p&gt;
&lt;h5&gt;&lt;span style="color: #ff0000;"&gt;名詞＋ly ⇒ 形容詞&lt;/span&gt;&lt;/h5&gt;
&lt;ul&gt;
&lt;li&gt;week 【名詞】週&lt;br /&gt;
⇒ weekly 【形容詞】毎週&lt;span style="color: #ff0000;"&gt;の&lt;/span&gt;&lt;/li&gt;
&lt;/ul&gt;
&lt;p&gt;このように、品詞は「つづり」だけで決めつけず、&lt;strong&gt;文中で何を修飾しているか&lt;/strong&gt;をセットで確認することが大切です。&lt;/p&gt;
&lt;p&gt;&lt;!-- 追加：導線強化（本文中盤） --&gt;&lt;/p&gt;
&lt;div style="border: 1px solid #e6e6e6; background: #ffffff; padding: 14px 16px; border-radius: 8px; margin: 18px 0;"&gt;
&lt;h3 style="margin: 0 0 8px; font-size: 1.05rem; line-height: 1.6;"&gt;ここまででつまずきが残る場合：次に確認したいこと（講座・アクセス）&lt;/h3&gt;
&lt;p style="margin: 0 0 10px; line-height: 1.9;"&gt;形容詞／副詞は「意味の雰囲気」よりも、&lt;strong&gt;修飾先（名詞か／名詞以外か）&lt;/strong&gt;で決まります。&lt;br /&gt;
それでも答案で揺れるときは、例文・学校教材・過去問の&lt;strong&gt;実際の文&lt;/strong&gt;で同じ流れを回せるかが分かれ目になります。&lt;/p&gt;
&lt;ul style="margin: 0 0 12px; padding-left: 1.2em; line-height: 1.9;"&gt;
&lt;li&gt;&lt;a href="https://eng-support.com/kouza/" rel="noopener"&gt;開講講座&lt;/a&gt;：今の課題に近い講座（基礎の整理／演習など）を一覧で確認&lt;/li&gt;
&lt;li&gt;&lt;a href="https://eng-support.com/access/" rel="noopener"&gt;アクセス&lt;/a&gt;：教室の場所・行き方を先に確認（行動のハードルを下げる）&lt;/li&gt;
&lt;li&gt;&lt;a href="https://eng-support.com/greeting/" rel="noopener"&gt;代表あいさつ&lt;/a&gt;：指導の考え方や「つまずき」の見立てを確認&lt;/li&gt;
&lt;/ul&gt;
&lt;div style="display: flex; flex-wrap: wrap; gap: 8px;"&gt;&lt;a style="background-color: #006064; color: #fff; padding: 8px 12px; text-decoration: none; border-radius: 6px; font-size: 14px;" href="https://eng-support.com/kouza/"&gt;開講講座を見る&lt;/a&gt;&lt;br /&gt;
&lt;a style="background-color: #ff8c00; color: #fff; padding: 8px 12px; text-decoration: none; border-radius: 6px; font-size: 14px;" href="https://eng-support.com/access/"&gt;アクセスを見る&lt;/a&gt;&lt;br /&gt;
&lt;a style="background-color: #555; color: #fff; padding: 8px 12px; text-decoration: none; border-radius: 6px; font-size: 14px;" href="https://eng-support.com/"&gt;トップへ&lt;/a&gt;&lt;/div&gt;
&lt;/div&gt;
&lt;hr /&gt;
&lt;h2&gt;入試レベルの問題で確認：friendly が答えになる理由&lt;/h2&gt;
&lt;h3&gt;例題&lt;/h3&gt;
&lt;blockquote&gt;&lt;p&gt;次の英文の（　　　）に入れるのに最も適当なものを、下の①～④のうちから一つ選べ。&lt;/p&gt;&lt;/blockquote&gt;
&lt;p&gt;&lt;strong&gt;Thanks to their (　　　) comments after my presentation, I felt very relieved.&lt;/strong&gt;&lt;/p&gt;
&lt;ol&gt;
&lt;li&gt;friendly&lt;/li&gt;
&lt;li&gt;nicely&lt;/li&gt;
&lt;li&gt;properly&lt;/li&gt;
&lt;li&gt;warmly&lt;/li&gt;
&lt;/ol&gt;
&lt;p&gt;訳は、&lt;/p&gt;
&lt;p&gt;&lt;strong&gt;「私のプレゼンの後の彼らの（　　　）コメントのおかげで、私はとてもホッとした（救われた気がした）。」&lt;/strong&gt;&lt;/p&gt;
&lt;p&gt;となります。ここでポイントになるのは、&lt;/p&gt;
&lt;ul&gt;
&lt;li&gt;&lt;strong&gt;comments&lt;/strong&gt; が名詞&lt;/li&gt;
&lt;li&gt;（　　　）に入る語は comments を修飾している&lt;/li&gt;
&lt;li&gt;つまり、必要なのは&lt;strong&gt;名詞を修飾する「形容詞」&lt;/strong&gt;&lt;/li&gt;
&lt;/ul&gt;
&lt;p&gt;選択肢を見ると、&lt;/p&gt;
&lt;ul&gt;
&lt;li&gt;&lt;strong&gt;① friendly&lt;/strong&gt; …【形容詞】親しみやすい、好意的な&lt;/li&gt;
&lt;li&gt;② nicely / ③ properly / ④ warmly … いずれも【副詞】の使い方が中心&lt;/li&gt;
&lt;/ul&gt;
&lt;p&gt;よって、名詞 comments を修飾できる&lt;strong&gt;形容詞は①のみ&lt;/strong&gt;なので、&lt;strong&gt;正解は ① friendly&lt;/strong&gt; となります。&lt;/p&gt;
&lt;h3&gt;文頭の副詞句とコンマの関係&lt;/h3&gt;
&lt;h5&gt;【副詞】句・節&lt;span style="color: #ff0000;"&gt; , &lt;/span&gt; SV〜．（完全文）&lt;/h5&gt;
&lt;p&gt;&lt;img decoding="async" loading="lazy" class="alignnone wp-image-143 size-full" src="http://eng-support.com/wp/wp-content/uploads/2021/07/あ.jpg" sizes="(max-width: 1280px) 100vw, 1280px" srcset="https://eng-support.com/wp-content/uploads/2021/07/あ.jpg 1280w, https://eng-support.com/wp-content/uploads/2021/07/あ-300x169.jpg 300w, https://eng-support.com/wp-content/uploads/2021/07/あ-1024x576.jpg 1024w, https://eng-support.com/wp-content/uploads/2021/07/あ-768x432.jpg 768w, https://eng-support.com/wp-content/uploads/2021/07/あ-320x180.jpg 320w" alt="副詞句が '副詞句＋,＋SV~' の形をとることを示す具体例。コンマの役割を強調。" width="1280" height="720" /&gt;&lt;/p&gt;
&lt;p&gt;文頭に「いつ・どこで・なぜ」などを表す&lt;strong&gt;副詞句・副詞節&lt;/strong&gt;が来るとき、&lt;br /&gt;
&lt;strong&gt;「副詞句（節）＋ , ＋ S V …」&lt;/strong&gt;という形になりやすい、というルールも覚えておきましょう。&lt;/p&gt;
&lt;hr /&gt;
&lt;h2&gt;「形容詞1語／2語以上」と語順のルール&lt;/h2&gt;
&lt;h3&gt;形容詞の語順ルール&lt;/h3&gt;
&lt;h5&gt;形容詞&lt;strong&gt;&lt;span style="color: #0000ff;"&gt;1語&lt;/span&gt;&lt;/strong&gt; ＋ 名詞&lt;/h5&gt;
&lt;h5&gt;名詞 ＋ 形容詞&lt;strong&gt;&lt;span style="color: #0000ff;"&gt;2語以上&lt;/span&gt;&lt;/strong&gt;&lt;/h5&gt;
&lt;p&gt;&lt;img decoding="async" loading="lazy" class="alignnone size-full wp-image-144" src="http://eng-support.com/wp/wp-content/uploads/2021/07/い.jpg" sizes="(max-width: 1280px) 100vw, 1280px" srcset="https://eng-support.com/wp-content/uploads/2021/07/い.jpg 1280w, https://eng-support.com/wp-content/uploads/2021/07/い-300x169.jpg 300w, https://eng-support.com/wp-content/uploads/2021/07/い-1024x576.jpg 1024w, https://eng-support.com/wp-content/uploads/2021/07/い-768x432.jpg 768w, https://eng-support.com/wp-content/uploads/2021/07/い-320x180.jpg 320w" alt="形容詞が1語の場合は名詞の前に置き、2語以上の場合は名詞の後ろに置くルールを解説。" width="1280" height="720" /&gt;&lt;/p&gt;
&lt;p&gt;日本語では「形容詞＋名詞」（例：&lt;strong&gt;親切な人&lt;/strong&gt;）の形が基本ですが、英語では、&lt;/p&gt;
&lt;ul&gt;
&lt;li&gt;&lt;strong&gt;形容詞が1語なら名詞の前&lt;/strong&gt;（a kind person）&lt;/li&gt;
&lt;li&gt;&lt;strong&gt;形容詞が2語以上なら名詞の後ろ&lt;/strong&gt;（a person kind to me など）&lt;/li&gt;
&lt;/ul&gt;
&lt;p&gt;というパターンが多くなります。&lt;br /&gt;
長文で「名詞＋形容詞2語以上」の形を見たときに戸惑わないよう、このルールもセットで覚えておきましょう。&lt;/p&gt;
&lt;h3&gt;比較級・最上級の確認&lt;/h3&gt;
&lt;p&gt;&lt;img decoding="async" loading="lazy" class="alignnone size-full wp-image-145" src="http://eng-support.com/wp/wp-content/uploads/2021/07/う.jpg" sizes="(max-width: 1280px) 100vw, 1280px" srcset="https://eng-support.com/wp-content/uploads/2021/07/う.jpg 1280w, https://eng-support.com/wp-content/uploads/2021/07/う-300x169.jpg 300w, https://eng-support.com/wp-content/uploads/2021/07/う-1024x576.jpg 1024w, https://eng-support.com/wp-content/uploads/2021/07/う-768x432.jpg 768w, https://eng-support.com/wp-content/uploads/2021/07/う-320x180.jpg 320w" alt="形容詞や副詞の比較級と最上級をまとめた表。例: 'good, better, best'。" width="1280" height="720" /&gt;&lt;/p&gt;
&lt;p&gt;good / well / fast / early などの&lt;strong&gt;比較級・最上級&lt;/strong&gt;も合わせてチェックしておくと、読解問題や文法問題で武器になります。&lt;/p&gt;
&lt;p&gt;長文読解が「なんとなく訳せている」のに文法問題だけ苦手、という人は、&lt;br /&gt;
&lt;strong&gt;文法（品詞・語順）のルールを頭に入れた上で長文に当てはめて読む練習&lt;/strong&gt;をすることで、両方の力を同時に伸ばしていくことができます。&lt;/p&gt;
&lt;p&gt;&lt;!-- CTA：過去問演習講座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&lt;h2&gt;まとめ：形容詞と副詞を「意味」と「はたらき」でつなげる&lt;/h2&gt;
&lt;ul&gt;
&lt;li&gt;&lt;strong&gt;形容詞は名詞を修飾、副詞は名詞以外（動詞・形容詞・副詞・文全体など）を修飾&lt;/strong&gt;する。&lt;/li&gt;
&lt;li&gt;good / well のように、&lt;strong&gt;形容詞と副詞で形が変わる単語&lt;/strong&gt;に注意する。&lt;/li&gt;
&lt;li&gt;well には&lt;strong&gt;「元気な・健康な」形容詞の意味&lt;/strong&gt;もあり、&lt;strong&gt;get well&lt;/strong&gt; のように「状態の変化」を表すときに使われる。&lt;/li&gt;
&lt;li&gt;fast / early など、&lt;strong&gt;形容詞と副詞が同じ形&lt;/strong&gt;の単語もあるので、文中での役割を見て判断する。&lt;/li&gt;
&lt;li&gt;&lt;strong&gt;-ly がついていても必ず副詞とは限らない&lt;/strong&gt;（weekly は形容詞など）。&lt;/li&gt;
&lt;li&gt;文頭の副詞句・副詞節は、&lt;strong&gt;「副詞句（節）＋ , ＋ S V 〜」&lt;/strong&gt;の形をとることが多い。&lt;/li&gt;
&lt;li&gt;形容詞は、
&lt;ul&gt;
&lt;li&gt;&lt;strong&gt;1語なら名詞の前&lt;/strong&gt;（a friendly comment）&lt;/li&gt;
&lt;li&gt;&lt;strong&gt;2語以上なら名詞の後ろ&lt;/strong&gt;になるパターンが多い。&lt;/li&gt;
&lt;/ul&gt;
&lt;/li&gt;
&lt;li&gt;文法問題で迷ったときは、
&lt;ul&gt;
&lt;li&gt;「この単語は&lt;strong&gt;何を修飾しているか&lt;/strong&gt;？」&lt;/li&gt;
&lt;li&gt;「ここで必要なのは&lt;strong&gt;形容詞か副詞か&lt;/strong&gt;？」&lt;/li&gt;
&lt;/ul&gt;
&lt;p&gt;を考える習慣をつけると、選択肢をしぼりやすくなる。&lt;/li&gt;
&lt;/ul&gt;
&lt;p&gt;形容詞と副詞の違いが見えるようになると、&lt;strong&gt;長文の読みやすさも大きく変わります&lt;/strong&gt;。&lt;br /&gt;
動画とあわせて何度か復習し、例文レベルでは「見るだけで品詞と役割がわかる」状態を目指していきましょう。&lt;/p&gt;
&lt;p&gt;&lt;!-- 追加：導線強化（記事末尾） --&gt;&lt;/p&gt;
&lt;div style="border: 2px solid #FF8C00; background-color: #fff7e6; padding: 14px 16px; border-radius: 8px; margin: 18px 0;"&gt;
&lt;h3 style="margin: 0 0 8px; font-size: 1.05rem; line-height: 1.6;"&gt;次に確認したいこと（学習→行動）&lt;/h3&gt;
&lt;ol style="margin: 0 0 10px; padding-left: 1.2em; line-height: 1.9;"&gt;
&lt;li&gt;本文冒頭の&lt;strong&gt;3ステップ&lt;/strong&gt;で、教科書・学校プリント・過去問の英文を「修飾先」で判定してみる&lt;/li&gt;
&lt;li&gt;good/well・get well・-ly・fast/early の&lt;strong&gt;引っかかった例文だけ&lt;/strong&gt;を短くメモして、次に同じ形が出たときの判断材料にする&lt;/li&gt;
&lt;li&gt;答案でつまずきが続く場合は、まず&lt;strong&gt;講座の全体像&lt;/strong&gt;と&lt;strong&gt;教室情報&lt;/strong&gt;を確認して、動きやすいところから進める&lt;/li&gt;
&lt;/ol&gt;
&lt;dl style="margin: 0; line-height: 1.9;"&gt;
&lt;dt style="font-weight: bold;"&gt;Q. どのページを見れば、講座や教室の情報がまとまって分かりますか？&lt;/dt&gt;
&lt;dd style="margin: 0 0 8px;"&gt;A. まずは &lt;a href="https://eng-support.com/kouza/" rel="noopener"&gt;開講講座&lt;/a&gt; で全体像、場所や行き方は &lt;a href="https://eng-support.com/access/" rel="noopener"&gt;アクセス&lt;/a&gt; で確認できます。&lt;/dd&gt;
&lt;dt style="font-weight: bold;"&gt;Q. 教室の考え方（どんなつまずきをどう扱うか）も先に知りたいです。&lt;/dt&gt;
&lt;dd style="margin: 0;"&gt;A. &lt;a href="https://eng-support.com/greeting/" rel="noopener"&gt;代表あいさつ&lt;/a&gt; に方針がまとまっています。記事内容と合わせて読むと、学習の優先順位が決めやすくなります。&lt;/dd&gt;
&lt;/dl&gt;
&lt;div style="display: flex; flex-wrap: wrap; gap: 8px; margin-top: 12px;"&gt;&lt;a style="background-color: #006064; color: #fff; padding: 8px 12px; text-decoration: none; border-radius: 6px; font-size: 14px;" href="https://eng-support.com/kouza/"&gt;開講講座を見る&lt;/a&gt;&lt;br /&gt;
&lt;a style="background-color: #ff8c00; color: #fff; padding: 8px 12px; text-decoration: none; border-radius: 6px; font-size: 14px;" href="https://eng-support.com/access/"&gt;アクセスを見る&lt;/a&gt;&lt;br /&gt;
&lt;a style="background-color: #555; color: #fff; padding: 8px 12px; text-decoration: none; border-radius: 6px; font-size: 14px;" href="https://eng-support.com/greeting/"&gt;代表あいさつを見る&lt;/a&gt;&lt;br /&gt;
&lt;a style="background-color: #222; color: #fff; padding: 8px 12px; text-decoration: none; border-radius: 6px; font-size: 14px;" href="https://eng-support.com/"&gt;トップへ&lt;/a&gt;&lt;/div&gt;
&lt;/div&gt;
&lt;section id="veu_cta-558" class="veu_cta"&gt;
&lt;div class="cta_body"&gt;
&lt;div class="cta_body_link"&gt;&lt;/div&gt;
&lt;/div&gt;
&lt;p&gt;&lt;!-- [ /.vkExUnit_cta_body ] --&gt;&lt;/p&gt;
&lt;/section&gt;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</si>
  <si>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https://eng-support.com/column/progress-book1-lesson13-1/</t>
  </si>
  <si>
    <t>以下のページは不自然なワードを使用しています。
これらを適切に自然な言葉に置き換えて下さい。
なお、本文の装飾や構造は絶対に変えないでください。
【対象ページURL】
https://eng-support.com/column/progress-book1-lesson13-1/
【検出された不自然ワード】
- 手順
- 最短
【本文】
------
&lt;p&gt;&lt;iframe title="YouTube video player" src="https://www.youtube.com/embed/dbKYY4GpT5o" width="560" height="315" frameborder="0" allowfullscreen="allowfullscreen"&gt;&lt;/iframe&gt;&lt;/p&gt;
&lt;h3&gt;「be going to」による未来の表現&lt;/h3&gt;
&lt;p&gt;今回の記事では、Book1 Lesson13シーン1で学ぶ「be going to」について解説します。この表現は未来を表すためによく使われますので、しっかりと理解してください。&lt;/p&gt;
&lt;h3&gt;「be going to」の意味と使い方&lt;/h3&gt;
&lt;p&gt;まず、例文を見てみましょう。&lt;/p&gt;
&lt;p&gt;今日の文は以下の通りです。&lt;/p&gt;
&lt;p&gt;&amp;#8220;&lt;span style="color: blue;"&gt;I am going to&lt;/span&gt; study English tonight.&amp;#8221;&lt;/p&gt;
&lt;p&gt;この文は現在形ですが、「&lt;span style="color: blue;"&gt;I study English&lt;/span&gt;.」と同じ意味です。&lt;/p&gt;
&lt;p&gt;これまでに学んだのは過去形と現在形でした。&lt;/p&gt;
&lt;p&gt;「&lt;span style="color: blue;"&gt;I study English&lt;/span&gt;.」は現在形、「&lt;span style="color: blue;"&gt;I studied English&lt;/span&gt;.」は過去形です。&lt;/p&gt;
&lt;p&gt;未来のことを表すためには、「&lt;span style="color: green;"&gt;be going to&lt;/span&gt;」を主語の「&lt;span style="color: blue;"&gt;I&lt;/span&gt;」と動詞の間に挟みます。&lt;/p&gt;
&lt;p&gt;例えば、「&lt;span style="color: green;"&gt;He is going to&lt;/span&gt; play.」というように使うこともあります。&lt;/p&gt;
&lt;p&gt;ただし、注意点があります。この「study」と「study」は見た目は似ていますが、意味が異なりますので、注意が必要です。&lt;/p&gt;
&lt;p&gt;もし「&lt;span style="color: green;"&gt;be going to&lt;/span&gt;」がなければ、「&lt;span style="color: blue;"&gt;study&lt;/span&gt;」は現在形となります。&lt;/p&gt;
&lt;h3&gt;主語に合わせた「be動詞」の変化&lt;/h3&gt;
&lt;p&gt;「be動詞」の「am」「is」「are」は、主語に合わせて変化することになります。そして、「to」の後には動詞の原形が続きます。&lt;/p&gt;
&lt;p&gt;例えば、主語が「&lt;span style="color: red;"&gt;He&lt;/span&gt;」の場合は、「&lt;span style="color: green;"&gt;He is going to&lt;/span&gt;」になります。また、動詞は原形のままです。「play」ではなく、「&lt;span style="color: blue;"&gt;play&lt;/span&gt;」です。&lt;/p&gt;
&lt;p&gt;このように、「be動詞」の「am」「is」「are」は主語に合わせて変化し、その後は動詞の原形が続くことになります。&lt;/p&gt;
&lt;h3&gt;現在進行形と「be going to」の違い&lt;/h3&gt;
&lt;p&gt;英語では、「現在進行形」も「&lt;span style="color: green;"&gt;be going to&lt;/span&gt;」による未来表現も、似たような形を持っています。&lt;/p&gt;
&lt;p&gt;例えば、「&lt;span style="color: blue;"&gt;I am studying English now&lt;/span&gt;.」は現在進行形です。「am」が現在形であるため、これが現在進行形となります。&lt;/p&gt;
&lt;p&gt;しかし、「studying」だけでは進行形とは言いません。「&lt;span style="color: blue;"&gt;am studying&lt;/span&gt;」のように、「am」が現在形であることが必要です。&lt;/p&gt;
&lt;p&gt;同様に、「was studying」は過去進行形です。この場合も、「studying」は現在分詞としての名前のままです。&lt;/p&gt;
&lt;p&gt;一方で、「&lt;span style="color: blue;"&gt;I am going&lt;/span&gt;」と「&lt;span style="color: green;"&gt;is going&lt;/span&gt;」は現在進行形と非常に似ています。「go」の現在進行形と同じように書けばいいのです。&lt;/p&gt;
&lt;p&gt;このような特徴があります。&lt;/p&gt;
&lt;h3&gt;「be going to」を使った未来の表現&lt;/h3&gt;
&lt;p&gt;例文を通して、次のことが理解できたでしょうか？&lt;/p&gt;
&lt;p&gt;「&lt;span style="color: blue;"&gt;I am going to school&lt;/span&gt;.」は、「今学校に向かっている最中です。」という意味です。しかし、「am going」だけを見て未来と思い込んではいけません。この場合、「go」は現在進行形です。&lt;/p&gt;
&lt;p&gt;ただし、「今学校に行く最中」という意味では、まだ学校に到着していないため、私が学校にいるのは未来のこととなります。つまり、「私がスクールにいるのは未来です。」&lt;/p&gt;
&lt;p&gt;このように、「&lt;span style="color: green;"&gt;be going to 動詞原形&lt;/span&gt;」は、まだ準備が進行中であることを示します。形だけでなく、意味や文脈にも注意しながら学習してください。&lt;br /&gt;
&lt;!-- ===================== 追記：不足補完（判定手順・例文・練習・FAQ） ===================== --&gt;&lt;/p&gt;
&lt;h3&gt;「be going to」か「goの現在進行形」かを3秒で見分ける手順&lt;/h3&gt;
&lt;ul&gt;
&lt;li&gt;&lt;strong&gt;Step1：&lt;/strong&gt;&lt;span style="color: green;"&gt;&lt;strong&gt;to&lt;/strong&gt;&lt;/span&gt; があるか確認（&lt;strong&gt;going to + 動詞の原形&lt;/strong&gt;なら未来表現の候補）&lt;/li&gt;
&lt;li&gt;&lt;strong&gt;Step2：&lt;/strong&gt;&lt;span style="color: blue;"&gt;&lt;strong&gt;to の直後&lt;/strong&gt;&lt;/span&gt;が&lt;strong&gt;動詞の原形&lt;/strong&gt;か確認（play / study / go など）&lt;/li&gt;
&lt;li&gt;&lt;strong&gt;Step3：&lt;/strong&gt;「場所（school / home / the park など）」が来ているなら、たいてい&lt;strong&gt;go の進行形（今〜している最中）&lt;/strong&gt;&lt;/li&gt;
&lt;/ul&gt;
&lt;div style="border: 1px solid #e5e5e5; padding: 12px; border-radius: 8px; background: #fafafa;"&gt;
&lt;p style="margin: 0;"&gt;&lt;strong&gt;結論：&lt;/strong&gt;“going” だけで未来とは決めない。&lt;strong&gt;to + 動詞の原形&lt;/strong&gt;までセットで見る。&lt;/p&gt;
&lt;/div&gt;
&lt;h3&gt;例文で整理：よく出る2パターン&lt;/h3&gt;
&lt;ul&gt;
&lt;li&gt;&lt;strong&gt;未来（予定・つもり）：&lt;/strong&gt; &lt;span style="color: green;"&gt;&lt;strong&gt;I am going to&lt;/strong&gt;&lt;/span&gt; &lt;span style="color: blue;"&gt;&lt;strong&gt;study&lt;/strong&gt;&lt;/span&gt; English tonight.&lt;/li&gt;
&lt;li&gt;&lt;strong&gt;進行（今〜している最中）：&lt;/strong&gt; &lt;span style="color: blue;"&gt;&lt;strong&gt;I am going&lt;/strong&gt;&lt;/span&gt; to school now.&lt;/li&gt;
&lt;/ul&gt;
&lt;h3&gt;つまずきやすい注意点（ミスが出る順）&lt;/h3&gt;
&lt;ul&gt;
&lt;li&gt;&lt;strong&gt;ミス1：&lt;/strong&gt;「going がある＝未来」と思い込む（&lt;strong&gt;to + 動詞原形&lt;/strong&gt;が必要）&lt;/li&gt;
&lt;li&gt;&lt;strong&gt;ミス2：&lt;/strong&gt;be動詞を主語に合わせない（I am / he is / they are）&lt;/li&gt;
&lt;li&gt;&lt;strong&gt;ミス3：&lt;/strong&gt;to の後を動詞の原形にしない（× going to &lt;span style="color: red;"&gt;&lt;strong&gt;studying&lt;/strong&gt;&lt;/span&gt;）&lt;/li&gt;
&lt;/ul&gt;
&lt;h3&gt;練習問題（最短で定着させる）&lt;/h3&gt;
&lt;h4&gt;【1】どちらの意味？（未来 / 進行）&lt;/h4&gt;
&lt;ol&gt;
&lt;li&gt;I am going to play soccer after school.&lt;/li&gt;
&lt;li&gt;I am going to the library now.&lt;/li&gt;
&lt;li&gt;He is going to watch TV tonight.&lt;/li&gt;
&lt;li&gt;She is going to the park.&lt;/li&gt;
&lt;/ol&gt;
&lt;p&gt;&lt;strong&gt;判定のコツ：&lt;/strong&gt;（1）（3）は &lt;strong&gt;to + 動詞原形&lt;/strong&gt; → 未来。（2）（4）は &lt;strong&gt;to + 場所&lt;/strong&gt; → 進行になりやすい。&lt;/p&gt;
&lt;h4&gt;【2】穴埋め（be動詞を主語に合わせる）&lt;/h4&gt;
&lt;ol&gt;
&lt;li&gt;I (   ) going to study English.&lt;/li&gt;
&lt;li&gt;He (   ) going to play.&lt;/li&gt;
&lt;li&gt;They (   ) going to go home.&lt;/li&gt;
&lt;/ol&gt;
&lt;p&gt;&lt;small&gt;※答え：am / is / are&lt;/small&gt;&lt;/p&gt;
&lt;h4&gt;【3】書き換え（現在形 → be going to）&lt;/h4&gt;
&lt;ol&gt;
&lt;li&gt;I play tennis tomorrow. → I (   ) (   ) (   ) play tennis tomorrow.&lt;/li&gt;
&lt;li&gt;She studies tonight. → She (   ) (   ) (   ) study tonight.&lt;/li&gt;
&lt;/ol&gt;
&lt;p&gt;&lt;small&gt;※答え：am going to / is going to&lt;/small&gt;&lt;/p&gt;
&lt;h3&gt;FAQ（検索で来る人が気にするポイント）&lt;/h3&gt;
&lt;h4&gt;Q1. 「will」と「be going to」は何が違う？&lt;/h4&gt;
&lt;p&gt;ざっくり言うと、&lt;strong&gt;be going to&lt;/strong&gt; は「すでに決めている予定・つもり」、&lt;strong&gt;will&lt;/strong&gt; は「その場で決めたこと・意志」に寄りやすい表現です。&lt;br /&gt;
定期テストではまず &lt;strong&gt;形（be動詞＋going to＋動詞原形）&lt;/strong&gt; を崩さずに書けることが最優先です。&lt;/p&gt;
&lt;h4&gt;Q2. 「I am going to school.」は未来じゃないの？&lt;/h4&gt;
&lt;p&gt;文の形は &lt;strong&gt;go の現在進行形（今向かっている）&lt;/strong&gt;です。結果として「これから学校に着く」＝未来っぽく見えるだけで、文法としては &lt;strong&gt;未来表現の be going to ではありません&lt;/strong&gt;。&lt;/p&gt;
&lt;h4&gt;Q3. 「be going to」の後はなぜ動詞の原形？&lt;/h4&gt;
&lt;p&gt;to は前置詞ではなく、ここでは「to不定詞」の形で、後ろは &lt;strong&gt;動詞の原形&lt;/strong&gt;が基本になります（to play / to study）。&lt;/p&gt;
&lt;p&gt;&lt;!-- ===================== /追記 ===================== --&gt;&lt;/p&gt;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</si>
  <si>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https://eng-support.com/column/progress-book1-lesson18-4/</t>
  </si>
  <si>
    <t>以下のページは不自然なワードを使用しています。
これらを適切に自然な言葉に置き換えて下さい。
なお、本文の装飾や構造は絶対に変えないでください。
【対象ページURL】
https://eng-support.com/column/progress-book1-lesson18-4/
【検出された不自然ワード】
- 手順
- 確定
- 1分
【本文】
------
&lt;p&gt;&amp;nbsp;&lt;/p&gt;
&lt;h2&gt;複数名詞の所有格をマスターしよう&lt;/h2&gt;
&lt;p&gt;このページでは、&lt;strong&gt;複数名詞の所有格（名詞のあとに ’ や ’s を付ける形）&lt;/strong&gt;について整理します。&lt;br /&gt;
「boy と boys で所有格の形が違うのはなぜ？」「Jones の所有格はどう書くの？」といった疑問を、例文を使いながらスッキリ解決していきます。&lt;/p&gt;
&lt;div style="border: 1px solid #e6e6e6; background: #fafafa; padding: 14px 16px; border-radius: 8px; margin: 16px 0;"&gt;
&lt;p style="margin: 0 0 10px; line-height: 1.8;"&gt;&lt;strong&gt;結論：&lt;/strong&gt;まず「複数形（-s）」か「所有格（’ / ’s）」かを分け、所有格は&lt;strong&gt;語尾が s の複数形なら ’だけ&lt;/strong&gt;／&lt;strong&gt;s で終わらない複数は ’s&lt;/strong&gt;で決まります。&lt;/p&gt;
&lt;h2 style="margin: 10px 0 8px; font-size: 1.15rem;"&gt;1分で整理：複数形sと所有格の’/’s（迷う所だけ）&lt;/h2&gt;
&lt;p style="margin: 0 0 10px; line-height: 1.8;"&gt;「s が付いている＝全部 ’s」ではありません。&lt;strong&gt;複数の s&lt;/strong&gt;と、&lt;strong&gt;所有格の ’（アポストロフィー）&lt;/strong&gt;は役割が別です。下の表で、まず形を即決してください。&lt;/p&gt;
&lt;table style="width: 100%; border-collapse: collapse; background: #fff; margin: 10px 0;"&gt;
&lt;thead&gt;
&lt;tr&gt;
&lt;th style="border: 1px solid #ddd; padding: 8px; text-align: left; width: 26%;"&gt;知りたいこと&lt;/th&gt;
&lt;th style="border: 1px solid #ddd; padding: 8px; text-align: left; width: 18%;"&gt;正しい形&lt;/th&gt;
&lt;th style="border: 1px solid #ddd; padding: 8px; text-align: left;"&gt;例（boy / boys / children / Jones）&lt;/th&gt;
&lt;th style="border: 1px solid #ddd; padding: 8px; text-align: left; width: 26%;"&gt;確認ポイント&lt;/th&gt;
&lt;/tr&gt;
&lt;/thead&gt;
&lt;tbody&gt;
&lt;tr&gt;
&lt;td style="border: 1px solid #ddd; padding: 8px;"&gt;boy の複数形&lt;/td&gt;
&lt;td style="border: 1px solid #ddd; padding: 8px;"&gt;&lt;strong&gt;boys&lt;/strong&gt;&lt;/td&gt;
&lt;td style="border: 1px solid #ddd; padding: 8px;"&gt;boy → &lt;strong&gt;boys&lt;/strong&gt;&lt;/td&gt;
&lt;td style="border: 1px solid #ddd; padding: 8px;"&gt;これは「複数の s」&lt;/td&gt;
&lt;/tr&gt;
&lt;tr&gt;
&lt;td style="border: 1px solid #ddd; padding: 8px;"&gt;boy（単数）の所有格&lt;/td&gt;
&lt;td style="border: 1px solid #ddd; padding: 8px;"&gt;&lt;strong&gt;boy’s&lt;/strong&gt;&lt;/td&gt;
&lt;td style="border: 1px solid #ddd; padding: 8px;"&gt;That &lt;strong&gt;boy’s&lt;/strong&gt; bicycle is red.&lt;/td&gt;
&lt;td style="border: 1px solid #ddd; padding: 8px;"&gt;単数名詞は基本 ’s&lt;/td&gt;
&lt;/tr&gt;
&lt;tr&gt;
&lt;td style="border: 1px solid #ddd; padding: 8px;"&gt;boys（複数）の所有格&lt;/td&gt;
&lt;td style="border: 1px solid #ddd; padding: 8px;"&gt;&lt;strong&gt;boys’&lt;/strong&gt;&lt;/td&gt;
&lt;td style="border: 1px solid #ddd; padding: 8px;"&gt;Those &lt;strong&gt;boys’&lt;/strong&gt; bicycles are blue.&lt;/td&gt;
&lt;td style="border: 1px solid #ddd; padding: 8px;"&gt;語尾に s がある複数形→&lt;strong&gt;’だけ&lt;/strong&gt;&lt;/td&gt;
&lt;/tr&gt;
&lt;tr&gt;
&lt;td style="border: 1px solid #ddd; padding: 8px;"&gt;children（不規則複数）の所有格&lt;/td&gt;
&lt;td style="border: 1px solid #ddd; padding: 8px;"&gt;&lt;strong&gt;children’s&lt;/strong&gt;&lt;/td&gt;
&lt;td style="border: 1px solid #ddd; padding: 8px;"&gt;the &lt;strong&gt;children’s&lt;/strong&gt; room&lt;/td&gt;
&lt;td style="border: 1px solid #ddd; padding: 8px;"&gt;s で終わらない複数→&lt;strong&gt;’s&lt;/strong&gt;&lt;/td&gt;
&lt;/tr&gt;
&lt;tr&gt;
&lt;td style="border: 1px solid #ddd; padding: 8px;"&gt;Jones（単数・語尾が s の名前）&lt;/td&gt;
&lt;td style="border: 1px solid #ddd; padding: 8px;"&gt;&lt;strong&gt;Jones’s&lt;/strong&gt;&lt;/td&gt;
&lt;td style="border: 1px solid #ddd; padding: 8px;"&gt;Mr. &lt;strong&gt;Jones’s&lt;/strong&gt; bicycle&lt;/td&gt;
&lt;td style="border: 1px solid #ddd; padding: 8px;"&gt;単数扱いなので基本 ’s&lt;/td&gt;
&lt;/tr&gt;
&lt;/tbody&gt;
&lt;/table&gt;
&lt;h3 style="margin: 12px 0 6px; font-size: 1.05rem;"&gt;つまずき防止：書く前のチェック（3つだけ）&lt;/h3&gt;
&lt;ul style="margin: 0 0 10px; padding-left: 1.2em; line-height: 1.8;"&gt;
&lt;li&gt;&lt;strong&gt;単数か複数か&lt;/strong&gt;を先に確定する（that / those、is / are、bicycle / bicycles もセットでそろえる）。&lt;/li&gt;
&lt;li&gt;所有格にしたい名詞の&lt;strong&gt;語尾に s があるか&lt;/strong&gt;を見る（ある→&lt;strong&gt;’&lt;/strong&gt;、ない→&lt;strong&gt;’s&lt;/strong&gt;）。&lt;/li&gt;
&lt;li&gt;&lt;strong&gt;不規則複数&lt;/strong&gt;（children / men / women など）は、複数でも&lt;strong&gt;’s&lt;/strong&gt;になる。&lt;/li&gt;
&lt;/ul&gt;
&lt;h3 style="margin: 12px 0 6px; font-size: 1.05rem;"&gt;よくある間違い（2つだけ）&lt;/h3&gt;
&lt;ul style="margin: 0; padding-left: 1.2em; line-height: 1.8;"&gt;
&lt;li&gt;&lt;strong&gt;× boys’s bicycles&lt;/strong&gt; → 語尾に s がある複数形は &lt;strong&gt;boys’&lt;/strong&gt;（&lt;strong&gt;’だけ&lt;/strong&gt;）。&lt;/li&gt;
&lt;li&gt;&lt;strong&gt;× Those boy’s bicycles are blue.&lt;/strong&gt; → Those / bicycles / are が複数なので、所有格も &lt;strong&gt;boys’&lt;/strong&gt; にそろえる。&lt;/li&gt;
&lt;/ul&gt;
&lt;p style="margin: 12px 0 0; line-height: 1.8;"&gt;このあと本文で、基本→規則複数→不規則複数→間違い→まとめの順に確認できます。&lt;/p&gt;
&lt;/div&gt;
&lt;p&gt;&lt;!-- CTA：過去問演習講座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&lt;p&gt;&lt;!-- YouTube 動画 --&gt;&lt;br /&gt;
&lt;iframe loading="lazy" title="YouTube video player" src="https://www.youtube.com/embed/qF1vAwavIaU" width="560" height="315" frameborder="0" allowfullscreen="allowfullscreen"&gt;&lt;span data-mce-type="bookmark" style="display: inline-block; width: 0px; overflow: hidden; line-height: 0;" class="mce_SELRES_start"&gt;﻿&lt;/span&gt;&lt;/iframe&gt;&lt;/p&gt;
&lt;h2&gt;所有格の基本と複数形&lt;/h2&gt;
&lt;h3&gt;所有格とは？基本の形&lt;/h3&gt;
&lt;p&gt;&lt;strong&gt;所有格（possessive）&lt;/strong&gt;とは、「〜の〜」を表す形です。&lt;/p&gt;
&lt;ul&gt;
&lt;li&gt;&lt;strong&gt;my book&lt;/strong&gt;：私の本&lt;/li&gt;
&lt;li&gt;&lt;strong&gt;Tom’s bag&lt;/strong&gt;：トムのかばん&lt;/li&gt;
&lt;/ul&gt;
&lt;p&gt;英語では基本的に、&lt;strong&gt;名詞のあとに &lt;span style="color: red;"&gt;’s&lt;/span&gt; をつける&lt;/strong&gt;ことで所有を表します。&lt;/p&gt;
&lt;h3&gt;単数名詞の所有格&lt;/h3&gt;
&lt;p&gt;単数形の名詞は、語尾に関係なく基本的に &lt;strong&gt;’s&lt;/strong&gt; をつけます。&lt;/p&gt;
&lt;ul&gt;
&lt;li&gt;&lt;strong&gt;&lt;span style="color: green;"&gt;That&lt;/span&gt; &lt;span style="color: red;"&gt;boy’s&lt;/span&gt; bicycle is red.&lt;/strong&gt;&lt;br /&gt;
「あの男の子の自転車は赤い。」&lt;/li&gt;
&lt;li&gt;&lt;strong&gt;the girl’s pen&lt;/strong&gt;：「その女の子のペン」&lt;/li&gt;
&lt;li&gt;&lt;strong&gt;Mr. Jones’s bicycle&lt;/strong&gt;：「ジョーンズさんの自転車」&lt;/li&gt;
&lt;/ul&gt;
&lt;p&gt;ポイントは、&lt;strong&gt;名詞が1人・1つなら基本的に ’s をつける&lt;/strong&gt;ということです。&lt;/p&gt;
&lt;hr /&gt;
&lt;h2&gt;名詞の複数形と所有格&lt;/h2&gt;
&lt;h3&gt;規則的な複数形（語尾が -s のとき）&lt;/h3&gt;
&lt;p&gt;名詞が複数になり、語尾に &lt;strong&gt;s&lt;/strong&gt; がつく場合は、&lt;strong&gt;所有格の形が変わります。&lt;/strong&gt;&lt;/p&gt;
&lt;p&gt;例：boy（単数）→ boys（複数）&lt;/p&gt;
&lt;ul&gt;
&lt;li&gt;&lt;strong&gt;That &lt;span style="color: red;"&gt;boy’s&lt;/span&gt; bicycle is red.&lt;/strong&gt;&lt;br /&gt;
「あの&lt;strong&gt;男の子&lt;/strong&gt;の自転車は赤い。」（単数：boy’s）&lt;/li&gt;
&lt;li&gt;&lt;strong&gt;&lt;span style="color: green;"&gt;Those&lt;/span&gt; &lt;span style="color: red;"&gt;boys’&lt;/span&gt; bicycles are blue.&lt;/strong&gt;&lt;br /&gt;
「あの&lt;strong&gt;男の子たち&lt;/strong&gt;の自転車は青い。」（複数：boys’）&lt;/li&gt;
&lt;/ul&gt;
&lt;p&gt;複数所有格では、次のような手順で考えます。&lt;/p&gt;
&lt;ol&gt;
&lt;li&gt;まず&lt;strong&gt;複数形&lt;/strong&gt;を作る：boy → &lt;strong&gt;boys&lt;/strong&gt;&lt;/li&gt;
&lt;li&gt;語尾にすでに &lt;strong&gt;s&lt;/strong&gt; があるので、そこに&lt;strong&gt;’（アポストロフィー）だけ&lt;/strong&gt;をつける：boys → &lt;strong&gt;boys’&lt;/strong&gt;&lt;/li&gt;
&lt;/ol&gt;
&lt;p&gt;したがって、&lt;strong&gt;「boys’s」とは書きません。&lt;/strong&gt;&lt;br /&gt;
「&lt;span style="color: blue;"&gt;boys’&lt;/span&gt;」と &lt;strong&gt;アポストロフィーのあとに s をつけない&lt;/strong&gt;のが正解です。&lt;/p&gt;
&lt;p&gt;あわせて、所有格以外の部分も複数にそろえる必要があります。&lt;/p&gt;
&lt;ul&gt;
&lt;li&gt;&lt;strong&gt;That boy’s bicycle is red.&lt;/strong&gt;&lt;br /&gt;
→ That / boy’s / bicycle / is（単数）&lt;/li&gt;
&lt;li&gt;&lt;strong&gt;Those boys’ bicycles are blue.&lt;/strong&gt;&lt;br /&gt;
→ Those（複数を指す） / boys’ / bicycles（複数） / are（複数）&lt;/li&gt;
&lt;/ul&gt;
&lt;p&gt;&lt;strong&gt;所有格だけでなく、主語・動詞・名詞（bicycle / bicycles）もセットで複数形に変更する&lt;/strong&gt;ことが大切です。&lt;/p&gt;
&lt;p&gt;&lt;!-- CTA：ブレイクスルーゼミ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&lt;h3&gt;不規則な複数形の所有格&lt;/h3&gt;
&lt;p&gt;&lt;strong&gt;不規則な複数形&lt;/strong&gt;では、語尾に &lt;strong&gt;s&lt;/strong&gt; がつきません。&lt;br /&gt;
この場合は、複数でも &lt;strong&gt;&lt;span style="color: red;"&gt;’s&lt;/span&gt;&lt;/strong&gt; をつけます。&lt;/p&gt;
&lt;p&gt;代表例：&lt;/p&gt;
&lt;ul&gt;
&lt;li&gt;&lt;strong&gt;child → children → children’s&lt;/strong&gt;&lt;br /&gt;
the children’s room（子どもたちの部屋）&lt;/li&gt;
&lt;li&gt;&lt;strong&gt;man → men → men’s&lt;/strong&gt;&lt;br /&gt;
men’s shoes（男性用の靴）&lt;/li&gt;
&lt;li&gt;&lt;strong&gt;woman → women → women’s&lt;/strong&gt;&lt;br /&gt;
women’s team（女子チーム）&lt;/li&gt;
&lt;/ul&gt;
&lt;p&gt;元記事の例では、次のような所有格も取り上げています。&lt;/p&gt;
&lt;ul&gt;
&lt;li&gt;&lt;strong&gt;&lt;span style="color: green;"&gt;Mr. Jones’s&lt;/span&gt; bicycle is silver.&lt;/strong&gt;&lt;br /&gt;
「ジョーンズさんの自転車は銀色だ。」&lt;/li&gt;
&lt;/ul&gt;
&lt;p&gt;これは「Mr. Jones」が&lt;strong&gt;もともと語尾に s が付いている名前&lt;/strong&gt;なので、&lt;br /&gt;
&lt;strong&gt;Jones’s&lt;/strong&gt; のように &lt;span style="color: red;"&gt;’s&lt;/span&gt; をつける形が教科書などでよく採用されています。&lt;/p&gt;
&lt;p&gt;まとめると、次のように考えると整理しやすくなります。&lt;/p&gt;
&lt;ul&gt;
&lt;li&gt;&lt;strong&gt;語尾が s の複数形（boys, dogs, students など）&lt;/strong&gt;&lt;br /&gt;
→ &lt;strong&gt;’&lt;/strong&gt; だけをつける（boys’ / dogs’ / students’）&lt;/li&gt;
&lt;li&gt;&lt;strong&gt;語尾が s で終わらない複数形（children, men など）&lt;/strong&gt;&lt;br /&gt;
→ &lt;strong&gt;’s&lt;/strong&gt; をつける（children’s / men’s）&lt;/li&gt;
&lt;li&gt;&lt;strong&gt;単数名詞（Tom, Mr. Jones など）&lt;/strong&gt;&lt;br /&gt;
→ 基本的に &lt;strong&gt;’s&lt;/strong&gt; をつける（Tom’s / Jones’s）&lt;/li&gt;
&lt;/ul&gt;
&lt;hr /&gt;
&lt;h2&gt;よくある間違いとチェックポイント&lt;/h2&gt;
&lt;h3&gt;よくある間違い&lt;/h3&gt;
&lt;ul&gt;
&lt;li&gt;&lt;strong&gt;× boys’s bicycles&lt;/strong&gt;&lt;br /&gt;
→ 語尾に s がある複数形に、さらに s を足してしまっている。&lt;/li&gt;
&lt;li&gt;&lt;strong&gt;× Those boy’s bicycles are blue.&lt;/strong&gt;&lt;br /&gt;
→ Those（複数）と bicycles（複数）なのに、所有格が単数（boy’s）になっている。&lt;/li&gt;
&lt;li&gt;&lt;strong&gt;× childrens’ room&lt;/strong&gt;&lt;br /&gt;
→ children はすでに複数形なので、正しくは &lt;strong&gt;children’s&lt;/strong&gt;。&lt;/li&gt;
&lt;/ul&gt;
&lt;h3&gt;所有格を書くときのチェックポイント&lt;/h3&gt;
&lt;p&gt;所有格を使うときは、次の点を意識すると間違いが減ります。&lt;/p&gt;
&lt;ul&gt;
&lt;li&gt;&lt;strong&gt;1. まず「単数か複数か」をはっきりさせる&lt;/strong&gt;&lt;br /&gt;
boy なのか boys なのか、child なのか children なのかを確認する。&lt;/li&gt;
&lt;li&gt;&lt;strong&gt;2. 語尾に s があるかどうかを見る&lt;/strong&gt;&lt;br /&gt;
語尾が s なら ’、そうでないなら ’s をつけるのが基本。&lt;/li&gt;
&lt;li&gt;&lt;strong&gt;3. 所有格だけでなく、that / those, is / are などもセットで変える&lt;/strong&gt;&lt;br /&gt;
文全体が単数・複数でそろっているかチェックする。&lt;/li&gt;
&lt;/ul&gt;
&lt;p&gt;&lt;!-- CTA：基礎力徹底講座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&lt;h2&gt;まとめ：複数名詞の所有格を整理しよう&lt;/h2&gt;
&lt;ul&gt;
&lt;li&gt;所有格は基本的に&lt;strong&gt;名詞＋’s&lt;/strong&gt;で「〜の〜」を表す。&lt;/li&gt;
&lt;li&gt;&lt;strong&gt;語尾が s の複数形（boys など）は ’ だけ&lt;/strong&gt;をつけて所有格にする：boys’。&lt;/li&gt;
&lt;li&gt;&lt;strong&gt;語尾が s で終わらない複数形（children, men など）は ’s&lt;/strong&gt; をつける：children’s / men’s。&lt;/li&gt;
&lt;li&gt;Mr. Jones のように&lt;strong&gt;名前が s で終わる単数名詞&lt;/strong&gt;にも、教科書では Jones’s のように ’s をつける形がよく用いられる。&lt;/li&gt;
&lt;li&gt;所有格を使うときは、&lt;strong&gt;that / those, is / are, bicycle / bicycles など文全体も単数・複数でそろえる&lt;/strong&gt;ことが大切。&lt;/li&gt;
&lt;/ul&gt;
&lt;p&gt;複数名詞の所有格は、一度パターンで整理してしまえば難しくありません。&lt;br /&gt;
このページのポイントを意識しながら、ワークや過去問の英文を「所有格の形」に着目してチェックしてみてください。&lt;/p&gt;
&lt;p&gt;&amp;nbsp;&lt;/p&gt;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</si>
  <si>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https://eng-support.com/column/progress/</t>
  </si>
  <si>
    <t>以下のページは不自然なワードを使用しています。
これらを適切に自然な言葉に置き換えて下さい。
なお、本文の装飾や構造は絶対に変えないでください。
【対象ページURL】
https://eng-support.com/column/progress/
【検出された不自然ワード】
- 網羅
【本文】
------
&lt;p&gt;&lt;strong&gt;PROGRESSを使い始めてから、英語だけ勉強時間が伸び続けていませんか。&lt;/strong&gt;&lt;br /&gt;
進度が速い、単語が多い、予習が終わらない――この3つが同時に起きやすい教材です。&lt;/p&gt;
&lt;p&gt;多くの家庭で起きているのは、&lt;strong&gt;量そのもの&lt;/strong&gt;よりも、&lt;strong&gt;どこまで扱うかが曖昧なまま走ってしまう&lt;/strong&gt;こと。&lt;br /&gt;
結果として、英語に時間を吸われ、他教科とのバランスが偏りやすくなります。&lt;/p&gt;
&lt;p&gt;このページでは、PROGRESSの特徴を踏まえたうえで、&lt;strong&gt;学校方針を確認するポイント&lt;/strong&gt;、&lt;strong&gt;家庭で止まりやすい箇所の見つけ方&lt;/strong&gt;、&lt;strong&gt;練習や単語の向き合い方&lt;/strong&gt;を整理します。&lt;br /&gt;
「全部やる／やらない」の二択にしない考え方を知ることで、毎週の負担を現実的な範囲に収められます。&lt;/p&gt;
&lt;p&gt;&lt;iframe title="YouTube video player" src="https://www.youtube.com/embed/Sm0KMTQsBpI" width="560" height="315" frameborder="0" allowfullscreen="allowfullscreen"&gt;&lt;/iframe&gt;&lt;/p&gt;
&lt;p&gt;夏井(&lt;a href="https://natsui-sansu-juku.com/"&gt;中学受験専門夏井算数塾&lt;/a&gt;代表)：今回なんですが、PROGRESS IN ENGLISH、英語の教科書ですけども、巷でこの教科書については色々言われている事があるなというので、それを一つ一つプロでいらっしゃる甲田先生に叩き潰して頂こうというお話でございます。&lt;br /&gt;
という訳で順番にお話をさせて頂きますが、一般的に言われている事ですので&lt;br /&gt;
実際に合っている、合っていないというのも当然あると思います。&lt;br /&gt;
まず一点目が、PROGRESSだと授業の進度が早くなり過ぎてやばい、みたいな話がありますが、それはどうですか？&lt;/p&gt;
&lt;p&gt;甲田(英語教室サポート　代表)：そうですね、このレッスン一つあたり、あるいはシーン一つあたりの情報量、あるいは&lt;span style="color: #ff0000;"&gt;練習問題の量が普通の教科書に比べると多いです。&lt;/span&gt;&lt;br /&gt;
したがって、例えば一つの単元をいわゆる検定教科書と同じペースで、でもPROGRESSの中身を全部使ってやっていこうとすると、どうしても早くなってしまいます。&lt;br /&gt;
なので、そこは先生方によっては&lt;strong&gt;取捨選択&lt;/strong&gt;をなさっている先生もいらっしゃいます。&lt;br /&gt;
取捨選択の余地とかあるのかな、と思います。&lt;br /&gt;
ただ、その学校さんによってカリキュラムを決めていらっしゃる方がどなた、というのがあります。&lt;br /&gt;
例えば、先生自体は取捨選択したいんだけどカリキュラムを決めてらっしゃる方から、いや、全部扱わなきゃダメだ、と言われることがあります。&lt;br /&gt;
なんか凄い理不尽に聞こえますが、決めてらっしゃる方は今度親御さんから、なんで全部扱わないだ、とクレームが来た場合に対処するのは俺だ、とか色んな人間関係、しがらみがあるようで中々それでうまくいかない所もあるようです。&lt;br /&gt;
私としては、&lt;span style="color: #0000ff;"&gt;生徒さんにとって早くなるなら取捨選択はすべき&lt;/span&gt;なんじゃないかなと思っています。&lt;/p&gt;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 style="margin: 5px 0;"&gt;&lt;a style="background-color: #ff8c00; color: white; padding: 5px 10px; text-align: center; text-decoration: none; display: inline-block; font-size: 14px;" href="https://eng-support.com/kouza/#過去問演習講座"&gt;詳細を見る&lt;/a&gt;&lt;/p&gt;
&lt;/div&gt;
&lt;/div&gt;
&lt;p&gt;夏井：なるほど。&lt;br /&gt;
ちなみに取捨選択をした事によって、いわゆる学習内容の網羅性、要は全部の事をちゃんと学習出来るかどうかというのはどれぐらい影響がありますか？&lt;/p&gt;
&lt;p&gt;甲田：取捨選択の仕方によって影響があるないが出てきます。&lt;br /&gt;
例えば、こちらのPROGRESSの中のPRACTICEのいくつかあるうちの一つしかやらないとか、片方だけやらないとかです。&lt;br /&gt;
これもうまく選択なさる方だとうまくいきますが、そこの選択を失敗すると、あ、この練習をしてなかった、みたいになる事があります。&lt;br /&gt;
逆にそういったPRACTICEごとに、例えばPRACTICE1が1から10まであると、じゃあ1か5までにしとこうとか、奇数番だけにしとこうとか、あるいは教師の方で1から10まで見て、この中の例えば1番と3番、4番、5番、8番、9番みたいにやれば網羅出来るぞ、とかになります。&lt;br /&gt;
そういう選択もあると思います。&lt;br /&gt;
学校の先生方は中々そういう選択をしている時間がお忙しくてない方もいらっしゃるようですが、&lt;br /&gt;
そういう選択をする時間があればうまくいくんじゃないかなとは思います。&lt;/p&gt;
&lt;hr /&gt;
&lt;h2&gt;まずやることチェック（3分）&lt;/h2&gt;
&lt;ul&gt;
&lt;li&gt;&lt;strong&gt;学校が「全部扱う方針」か&lt;/strong&gt;：授業・宿題・小テストの範囲を1週間だけ記録する&lt;/li&gt;
&lt;li&gt;&lt;strong&gt;家庭で詰まっている場所&lt;/strong&gt;：①進度 ②単語 ③予習（訳作り） ④復習（練習量） のどれかに丸を付ける&lt;/li&gt;
&lt;li&gt;&lt;strong&gt;英語の学習時間&lt;/strong&gt;：平日/休日で「英語だけ」で何分使っているかを見える化する&lt;/li&gt;
&lt;/ul&gt;
&lt;h2&gt;取捨選択の具体例（失敗しにくいスタイル）&lt;/h2&gt;
&lt;p&gt;PROGRESSは「全部やるか／やらないか」ではなく、&lt;strong&gt;練習の目的を決めて取り組む内容を絞る&lt;/strong&gt;と、学習のペースが&lt;strong&gt;安定しやすく&lt;/strong&gt;なります。次のどれか1つの&lt;strong&gt;方針&lt;/strong&gt;で&lt;strong&gt;徹底&lt;/strong&gt;してください。&lt;/p&gt;
&lt;h3&gt;パターンA：番号で切る（時間がないとき）&lt;/h3&gt;
&lt;ul&gt;
&lt;li&gt;例：PRACTICEは&lt;strong&gt;1〜5だけ&lt;/strong&gt;／または&lt;strong&gt;奇数だけ&lt;/strong&gt;&lt;/li&gt;
&lt;li&gt;狙い：とにかく回転を落とさず「未着手」を減らす&lt;/li&gt;
&lt;/ul&gt;
&lt;h3&gt;パターンB：代表問題だけ残す（網羅性を落としにくい）&lt;/h3&gt;
&lt;ul&gt;
&lt;li&gt;例：各PRACTICEで&lt;strong&gt;最初の基本1問＋混合1問＋最後の応用1問&lt;/strong&gt;だけ残す&lt;/li&gt;
&lt;li&gt;狙い：基本→確認→応用の流れを残して穴を作りにくくする&lt;/li&gt;
&lt;/ul&gt;
&lt;h3&gt;パターンC：目的別に切る（成績が伸びやすい）&lt;/h3&gt;
&lt;ul&gt;
&lt;li&gt;小テスト対策：&lt;strong&gt;教科書本文・指定語句・指定練習&lt;/strong&gt;だけに寄せる&lt;/li&gt;
&lt;li&gt;定期試験対策：&lt;strong&gt;文法の例文暗唱＋基本問題&lt;/strong&gt;を優先する&lt;/li&gt;
&lt;/ul&gt;
&lt;h2&gt;単語が多すぎるときの「覚え方」ミニ練習&lt;/h2&gt;
&lt;p&gt;単語を「単体で」暗記しようとすると、&lt;strong&gt;効率が落ちて学習が破綻します&lt;/strong&gt;。&lt;strong&gt;例文（文）で覚える&lt;/strong&gt;側に寄せます。&lt;/p&gt;
&lt;h3&gt;練習1：1語＝1文のルールを確立（10分）&lt;/h3&gt;
&lt;ul&gt;
&lt;li&gt;新出単語を3〜5語選ぶ&lt;/li&gt;
&lt;li&gt;本文からその単語を含む文を&lt;strong&gt;1文だけ&lt;/strong&gt;抜き出す&lt;/li&gt;
&lt;li&gt;日本語は直訳でなく「意味が通る」程度でOK（まずスピード優先）&lt;/li&gt;
&lt;/ul&gt;
&lt;h3&gt;練習2：小テスト直前の回し方（5分）&lt;/h3&gt;
&lt;ul&gt;
&lt;li&gt;英→日だけでなく、&lt;strong&gt;日→英（英単語）&lt;/strong&gt;を1回入れる&lt;/li&gt;
&lt;li&gt;「覚えたつもり」を潰すのが目的&lt;/li&gt;
&lt;/ul&gt;
&lt;h2&gt;よくある質問（FAQ）&lt;/h2&gt;
&lt;h3&gt;Q. PROGRESSは「全部やらないとダメ」なのか&lt;/h3&gt;
&lt;p&gt;A. 学校方針によります。現実的には、&lt;strong&gt;取捨選択のルールを明確にして&lt;/strong&gt;穴を作らない運用のほうが、長期で成績が安定しやすいです。&lt;/p&gt;
&lt;h3&gt;Q. 英語に時間を取られ、他教科がおろそかになりそう&lt;/h3&gt;
&lt;p&gt;A. 原則は&lt;strong&gt;他教科を削るのではなく、全体の学習時間を増やす&lt;/strong&gt;ことです。その上で中学段階は、英語を「貯金」と捉えて先に積み上げる戦略が有効になります。&lt;/p&gt;
&lt;h3&gt;Q. 予習で和訳まで作れない&lt;/h3&gt;
&lt;p&gt;A. 最初から完訳を狙うと破綻します。まずは&lt;strong&gt;単語確認→SV確認→接続語（because/if/when等）だけ拾う&lt;/strong&gt;の3点に絞り、授業で修正する前提に切り替えるのが現実的です。&lt;/p&gt;
&lt;h2&gt;プログレスは単語が多すぎて覚えられない&lt;/h2&gt;
&lt;p&gt;夏井：これも他の教科書と比べてというお話だと思うんですが、単語が多過ぎて覚えきれない、みたいな&lt;br /&gt;
悲鳴にも似た叫びがあるそうなんですが、これについてはどうでしょうか？&lt;/p&gt;
&lt;p&gt;甲田：それについては&lt;strong&gt;2点&lt;/strong&gt;お話ししたいと思います。&lt;br /&gt;
まずは、検定教科書と比べると確かに単語が多いです。&lt;br /&gt;
PROGRESSというのは、そもそもロバート・フリンという方が日本の中でもかなり大学進学実績の高い中学高校で教えていらっしゃる時に、ちょっと普通の教科書では優しいからと言ってプリントとしてお作りになったものがベースになって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 style="margin: 5px 0;"&gt;&lt;a style="background-color: #ff8c00; color: white; padding: 5px 10px; text-align: center; text-decoration: none; display: inline-block; font-size: 14px;" href="https://eng-support.com/kouza/#ブレイクスルーゼミ"&gt;詳細を見る&lt;/a&gt;&lt;/p&gt;
&lt;/div&gt;
&lt;/div&gt;
&lt;p&gt;したがって&lt;span style="color: #0000ff;"&gt;元々上位の方向け&lt;/span&gt;なので、そこはしょうがない部分があるかと思います。&lt;br /&gt;
なので、私も今まで名前は絶対出せないですが、ちょっとこの学校でPROGRESSだと皆さん単語とかも苦戦するんじゃないかなぁ、とかいう学校さんがPROGRESSをお使いになっているというのは何度か経験しています。&lt;br /&gt;
それについては生徒さんに頑張ろうとか言うしかないかな、というのが実情です…&lt;br /&gt;
もう一つが、先ほど申し上げました取捨選択をされている学校です。&lt;br /&gt;
練習の&lt;strong&gt;内容&lt;/strong&gt;などは取捨選択するんだけど、単語だけは全部という学校も結構あります。&lt;br /&gt;
そうすると、授業で扱っていない、あるいは宿題とかでもやっていない、出てきていない単語をPROGRESSの扱っていない所に出てくるからといって単語だけ覚えるというものがあります。&lt;br /&gt;
文がなく単語だけいきなりポンって出されても中々覚えにくいと思います。&lt;br /&gt;
その場合はちょっと時間は掛かりますが、家で勉強する時にその単語が出てくる文、学校の授業で扱わなかった、宿題にもならなかったとしても&lt;span style="color: #ff0000;"&gt;自分で勉強する方が却って単語を覚えるのが早いんじゃないかなと思います。&lt;/span&gt;&lt;/p&gt;
&lt;p&gt;夏井：ありがとうございます。&lt;br /&gt;
恐らくその関連だと思うんですが、単語数が多い、知らない単語が多い状態というので、文章を読まなきゃいけないシチュエーションがあるとします。&lt;br /&gt;
明日この授業だから予習をしようって時に出来れば単語を調べて、可能であれば和訳も作りたい場合まず単語が多いから調べるのに時間掛かるし、英文も難しいから訳せないみたいな事が起きるというお悩みがあるそうです。これについてはどう対処したらいいんでしょうか。&lt;/p&gt;
&lt;p&gt;甲田：まず一点目ですが、&lt;strong&gt;PROGRESSを使う場合とそうでない場合があります。&lt;/strong&gt;&lt;br /&gt;
そういうと語弊があるかも知れませんが、学生に&lt;span style="color: #0000ff;"&gt;要求されている勉強量、勉強時間がまず違います。&lt;/span&gt;&lt;br /&gt;
&lt;span style="color: #ff0000;"&gt;PROGRESSを扱っているというだけで、まず英語の勉強時間が長くなります。&lt;/span&gt;&lt;br /&gt;
もちろん学校の授業のコマ数もPROGRESSを使っている学校は他の学校より週あたりのコマ数が多い傾向にあります。それだけではなく、家での英語の学習時間も他の生徒さんに比べて多いです。&lt;br /&gt;
それは覚悟を決めて生徒さんも望むべきかなと思います。&lt;br /&gt;
例外もなくはないですが、多くの場合このPROGRESSを使って進めていける学校に自分は来ているんだ、このPROGRESSを使ったらもう皆理解出来なくてぼろぼろになっちゃうという中学高校もある訳です。&lt;br /&gt;
だからそうでない中学高校、恐らくPROGRESSを使っている場合は中学受験で結構レベルの高い中高一貫校に行ってらっしゃると思います。&lt;br /&gt;
なので、そういう中学高校に受かって通っているんだ、というのを誇りにもって、PROGRESSでやる分さらに差をつけられるぞ、という気持ちでいて欲しいと思います。&lt;/p&gt;
&lt;hr /&gt;
&lt;h2&gt;【比較】なぜプログレスだと勉強時間が増えるのか&lt;/h2&gt;
&lt;p&gt;プログレスが「やばい」と言われる理由は、その圧倒的なボリュームにあります。&lt;br /&gt;
検定教科書と比較すると、その差は一目瞭然です。&lt;/p&gt;
&lt;table style="border-collapse: collapse; width: 100%; border: 1px solid #ddd;"&gt;
&lt;thead&gt;
&lt;tr style="background-color: #f2f2f2;"&gt;
&lt;th style="padding: 12px; border: 1px solid #ddd;"&gt;比較項目&lt;/th&gt;
&lt;th style="padding: 12px; border: 1px solid #ddd;"&gt;一般的な検定教科書&lt;/th&gt;
&lt;th style="padding: 12px; border: 1px solid #ddd;"&gt;PROGRESS IN ENGLISH&lt;/th&gt;
&lt;/tr&gt;
&lt;/thead&gt;
&lt;tbody&gt;
&lt;tr&gt;
&lt;td style="padding: 12px; border: 1px solid #ddd; font-weight: bold;"&gt;語彙数（中1終了時）&lt;/td&gt;
&lt;td style="padding: 12px; border: 1px solid #ddd;"&gt;約400〜600語&lt;/td&gt;
&lt;td style="padding: 12px; border: 1px solid #ddd; color: #ff0000; font-weight: bold;"&gt;約1,200語以上&lt;/td&gt;
&lt;/tr&gt;
&lt;tr&gt;
&lt;td style="padding: 12px; border: 1px solid #ddd; font-weight: bold;"&gt;1単元の情報量&lt;/td&gt;
&lt;td style="padding: 12px; border: 1px solid #ddd;"&gt;基本文法＋短い本文&lt;/td&gt;
&lt;td style="padding: 12px; border: 1px solid #ddd;"&gt;大量のPractice＋長いScene解説&lt;/td&gt;
&lt;/tr&gt;
&lt;tr&gt;
&lt;td style="padding: 12px; border: 1px solid #ddd; font-weight: bold;"&gt;必要な家庭学習時間&lt;/td&gt;
&lt;td style="padding: 12px; border: 1px solid #ddd;"&gt;30分程度&lt;/td&gt;
&lt;td style="padding: 12px; border: 1px solid #ddd; color: #ff0000; font-weight: bold;"&gt;60分〜90分以上&lt;/td&gt;
&lt;/tr&gt;
&lt;/tbody&gt;
&lt;/table&gt;
&lt;p&gt;このように、普通に全てを完璧にこなそうとすれば、&lt;strong&gt;確実に他教科の勉強時間を削ることになります。&lt;/strong&gt;&lt;br /&gt;
だからこそ、「取捨選択」と「時間の使い方」の戦略が不可欠なのです。&lt;/p&gt;
&lt;hr /&gt;
&lt;h2&gt;【プロセス】予習時間を30分短縮する「3点集中」チェック&lt;/h2&gt;
&lt;p&gt;「予習に時間がかかりすぎて他教科ができない」という生徒は、以下の&lt;strong&gt;流れ&lt;/strong&gt;で&lt;strong&gt;「完璧な和訳」へのこだわりを捨てる&lt;/strong&gt;ことから始めてください。&lt;/p&gt;
&lt;ol&gt;
&lt;li&gt;&lt;strong&gt;新出単語の「音」と「意味」だけ確認（5分）&lt;/strong&gt;：&lt;br /&gt;
辞書を引く時間を削ります。単語リストやアプリを活用し、まずは意味と発音を一致させます。&lt;/li&gt;
&lt;li&gt;&lt;strong&gt;本文の「接続詞」に印をつける（5分）&lt;/strong&gt;：&lt;br /&gt;
because, if, when などの接続詞に丸をつけます。これだけで、長い1文の「切れ目」が見え、構造が把握しやすくなります。&lt;/li&gt;
&lt;li&gt;&lt;strong&gt;分からない文を「後回し」にする勇気（5分）&lt;/strong&gt;：&lt;br /&gt;
少し考えて訳せない文は、ノートの端に印をつけて飛ばします。授業でその箇所を重点的に聞くほうが、自分で悩み続けるより数倍効率的です。&lt;/li&gt;
&lt;/ol&gt;
&lt;p&gt;この「3点集中」の&lt;strong&gt;プロセス&lt;/strong&gt;に切り替えるだけで、ダラダラと増え続ける勉強時間に歯止めをかけ、数学や理科に時間を回せるようになります。&lt;/p&gt;
&lt;h2&gt;英語に使う勉強時間のバランス&lt;/h2&gt;
&lt;p&gt;夏井：その時間の兼ね合いでいうと、どうしても普段の勉強だったりあるいは大学受験を目指した勉強だったり、内部進学で中学校から高校、高校から大学というケースも当然あるとは思います。&lt;br /&gt;
その中で、どうしても勉強時間の中の英語のパーセンテージが上がっていく傾向があるという中で、逆に他教科がおろそかになってしまうみたいな所もあったりします。&lt;br /&gt;
そう考えると、そのトータルのバランスで英語に割く時間というのがある程度制約されるという事があると思うんですが、その制約された中でどう勉強を進めていったらいいんだろう、というのが多分その次にぶつかる悩みになると思います。そこら辺はどうですか？&lt;/p&gt;
&lt;p&gt;甲田：まず、先ほどPROGRESSを使っていると英語の勉強時間が増えるといいましたが、&lt;br /&gt;
例えば英語の勉強時間が生徒さんにもよりますが、1時間増えると思った場合、トータルの勉強時間も1時間を増やします。&lt;br /&gt;
他の科目の学習時間を削るのではなく、&lt;span style="color: #ff0000;"&gt;PROGRESSだから英語の勉強時間が増える分全体の勉強時間も増やしましょう。&lt;/span&gt;&lt;strong&gt;まずそれが原則だと思って下さい。&lt;/strong&gt;&lt;br /&gt;
他の科目を犠牲にしてはいけません。&lt;br /&gt;
ただもう一つですが、特に中学の間です。&lt;strong&gt;中学の間の英語の勉強時間を増やします。&lt;/strong&gt;&lt;br /&gt;
ちょっとこれからいう事は語弊があるかも知れませんが、いわゆる文部科学省の検定教科書の中学英語というのは今親御さんたちが見てこれ漫画の本ですかとびっくりして目を見張る方もいらっしゃるくらい絵の方がメインで文の方がメインじゃないというものになっています。&lt;br /&gt;
それで言いますと英語に限らないですが、例えば今の若者は活字離れと言って漫画なら読めるけど活字しかない本は読めないとか、いや、私の教えていた生徒でも漫画しか読めないだったらまだいいけど、手塚さんはセリフ多過ぎて無理とかありました。&lt;br /&gt;
もちろんその人がPROGRESSをやるのは無理です。&lt;br /&gt;
ですので、そのあたりがクリア出来ているという事を前提にPROGRESSに取り組まなければならないです。そうすると、実は国語の時間、古文とかは置いておきます。&lt;br /&gt;
&lt;span style="color: #0000ff;"&gt;国語の時間は、他の方より少なくて済むはずなんです。&lt;/span&gt;&lt;br /&gt;
今の大学入試向けでもなんか日本語の語彙、今の若者はあんまり日本語の語彙が少ないので、新聞とかに載っているこういう言葉、こんな意味だよとか、例えばあの忘れるという言葉を知っていても、失念すると言われたら何それ？とかなっちゃうような人向けの本とかが売っているくらいです。&lt;br /&gt;
PROGRESSを使っていらっしゃる学校に通っている生徒さんならその辺の日本語はおそらくある程度は出来ているはずです。&lt;br /&gt;
数学は削らないで欲しいですが国語はちょっと調整して英語に回せるんじゃないかなと思います。&lt;br /&gt;
しかも英語が苦手な方はそもそも国語の&lt;strong&gt;基礎&lt;/strong&gt;がしっかりしていない事が多いです。母語が出来ない人がそうでない言葉を勉強しようと思ってもやっぱり中々うまくいかない所があります。&lt;br /&gt;
なので、お答えとしてはまずは基本的には&lt;span style="color: #ff0000;"&gt;PROGRESSだから英語の勉強時間が増えたからといって他の科目を削らない。&lt;/span&gt;&lt;/p&gt;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 style="margin: 5px 0;"&gt;&lt;a style="background-color: #ff8c00; color: white; padding: 5px 10px; text-align: center; text-decoration: none; display: inline-block; font-size: 14px;" href="https://eng-support.com/kouza/#基礎力徹底講座"&gt;詳細を見る&lt;/a&gt;&lt;/p&gt;
&lt;/div&gt;
&lt;/div&gt;
&lt;p&gt;ただし、言語能力という意味で、国語の勉強は検定教科書の方に比べたら少なくて済むはずです。&lt;br /&gt;
その分を英語に回せるはずです。&lt;br /&gt;
しかも国語を英語に回せるんじゃなくて基本の部分が出来ているから積み上げる方をやれるという&lt;br /&gt;
イメージで捉えて欲しいと思います。&lt;br /&gt;
最後に、先ほどのご質問で大学受験に向けて他の科目を削れないとおっしゃっていましたが、&lt;br /&gt;
中高一貫校の方は特にそうですが、&lt;span style="color: #0000ff;"&gt;大学受験から6年間逆算して考えるべきです。&lt;/span&gt;&lt;br /&gt;
例えば、文系や理系を決めるのは高1から高2になる時とかが多いです。&lt;br /&gt;
もっと前から自分は文系だと、私なんか小学校の頃から自分は絶対文系だとか決めていましたがそういう方は少ないですし、逆に決めていても変わっちゃう方もいます。&lt;br /&gt;
そうすると、あれ？数学が必要なの？それとも日本史の資料を読めなきゃいけないの？とか、そのあたり中学の間はまだ分からない訳です。&lt;br /&gt;
だけど文系理系に関わらずある程度以上の大学にいこうとしたら英語は絶対試験科目です。&lt;br /&gt;
英語だけは絶対あるんです。&lt;br /&gt;
だから中学の間に先に英語の勉強を進めておきます。&lt;br /&gt;
高1ぐらいまでちょっと英語に偏ってもいいじゃないかなと思います。&lt;br /&gt;
もちろんそれで数学か分からなくなったら問題です。&lt;br /&gt;
だから数学をそんなに削らないで欲しいとは申し上げましたけども、英語を進めておいて高2、高3になった時に自分は数学の最後の難しい数Ⅲまで必要だ、しかも物理と化学も必要だ、となるのは理系の方です。&lt;br /&gt;
よく文系の方で日本史の細かい所まで覚えなきゃ、ペリーが乗っていた船の名前はなんだ？それまで覚えなきゃダメだ、という時に英語は今まで積み重ねてきたから逆に高3ぐらいになって英語をちょっと削ってそっちに回しても大丈夫だ、となるように積み重ねていって欲しいです。&lt;br /&gt;
なので、受験勉強というのは直前の1年2年だけではなく、中高一貫に通っていらっしゃる方なら学校さんの方で6年逆算したカリキュラムをお組みだと思いますが、それが早いからとか言わずに&lt;strong&gt;英語を貯金しておきましょう。&lt;/strong&gt;&lt;br /&gt;
あとでその貯金を他の科目に使えるように、というふうに勉強していって欲しいと思います。&lt;/p&gt;
&lt;section id="veu_cta-557" class="veu_cta"&gt;&lt;/section&gt;
&lt;section id="veu_cta-558" class="veu_cta"&gt;
&lt;div class="cta_body"&gt;
&lt;div class="cta_body_link"&gt;&lt;/div&gt;
&lt;/div&gt;
&lt;p&gt;&lt;!-- [ /.vkExUnit_cta_body ] --&gt;&lt;/p&gt;
&lt;/section&gt;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</si>
  <si>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https://eng-support.com/column/progressbook1-3-2/</t>
  </si>
  <si>
    <t>以下のページは不自然なワードを使用しています。
これらを適切に自然な言葉に置き換えて下さい。
なお、本文の装飾や構造は絶対に変えないでください。
【対象ページURL】
https://eng-support.com/column/progressbook1-3-2/
【検出された不自然ワード】
- 崩れ
- 型
- 固定
【本文】
------
&lt;p&gt;&lt;iframe title="YouTube video player" src="https://www.youtube.com/embed/9r3O18-zgiM" width="560" height="315" frameborder="0" allowfullscreen="allowfullscreen"&gt;&lt;span data-mce-type="bookmark" style="display: inline-block; width: 0px; overflow: hidden; line-height: 0;" class="mce_SELRES_start"&gt;&lt;/span&gt;&lt;/iframe&gt;&lt;br /&gt;
&lt;!-- =============================== 追記①：導入直後（YouTubeの下〜最初のh3の前）に挿入 目的：検索者が一瞬で「知りたいこと」に到達できるようにする＋誤り例で意図一致を強化 =============================== --&gt;&lt;/p&gt;
&lt;div class="rounded" style="background-color: #f5f9ff; border: 1px solid #d6e6ff; padding: 12px; margin: 14px 0;"&gt;
&lt;p style="margin: 0 0 8px;"&gt;&lt;strong&gt;すぐ確認（中1の最頻出ミスだけ）&lt;/strong&gt;&lt;/p&gt;
&lt;ul style="margin: 0; padding-left: 1.2em; line-height: 1.8;"&gt;
&lt;li&gt;&lt;strong&gt;a と my（your/his/her/our/their）は同時に付けない&lt;/strong&gt;：a my bag × → my bag ○&lt;/li&gt;
&lt;li&gt;&lt;strong&gt;語順は「所有格 → 形容詞 → 名詞」&lt;/strong&gt;：your new pen ○ / new your pen ×&lt;/li&gt;
&lt;li&gt;&lt;strong&gt;名前の所有は ’s&lt;/strong&gt;：Mr. Black’s bag（= Mr. Black のかばん）&lt;/li&gt;
&lt;/ul&gt;
&lt;/div&gt;
&lt;div class="rounded" style="background-color: whitesmoke; padding: 10px; margin: 10px 0 18px;"&gt;
&lt;p style="margin: 0 0 8px;"&gt;&lt;strong&gt;よくある誤り（×→○）&lt;/strong&gt;&lt;/p&gt;
&lt;ul style="margin: 0; padding-left: 1.2em; line-height: 1.8;"&gt;
&lt;li&gt;&lt;span style="color: #d32f2f;"&gt;&lt;strong&gt;×&lt;/strong&gt; This is a my bag.&lt;/span&gt; → &lt;span style="color: #2e7d32;"&gt;&lt;strong&gt;○&lt;/strong&gt; This is my bag.&lt;/span&gt;&lt;/li&gt;
&lt;li&gt;&lt;span style="color: #d32f2f;"&gt;&lt;strong&gt;×&lt;/strong&gt; This is new your pen.&lt;/span&gt; → &lt;span style="color: #2e7d32;"&gt;&lt;strong&gt;○&lt;/strong&gt; This is your new pen.&lt;/span&gt;&lt;/li&gt;
&lt;li&gt;&lt;span style="color: #d32f2f;"&gt;&lt;strong&gt;×&lt;/strong&gt; Mr. Black’s is bag.&lt;/span&gt; → &lt;span style="color: #2e7d32;"&gt;&lt;strong&gt;○&lt;/strong&gt; This is Mr. Black’s bag.&lt;/span&gt;&lt;/li&gt;
&lt;/ul&gt;
&lt;/div&gt;
&lt;p&gt;&lt;!-- =============================== 追記②：「所有格の英語表現」セクションの直後あたりに挿入 目的：語順を“型”として固定＋練習で検索面（例文/練習問題）を増やす =============================== --&gt;&lt;/p&gt;
&lt;h3 style="color: blue;"&gt;所有格と形容詞の語順（形で覚える）&lt;/h3&gt;
&lt;div class="table-responsive" style="margin: 10px 0 18px;"&gt;
&lt;table class="table table-bordered align-middle" style="background: #fff;"&gt;
&lt;thead style="background: #eef6ff;"&gt;
&lt;tr class="text-center"&gt;
&lt;th style="width: 34%;"&gt;形&lt;/th&gt;
&lt;th&gt;例&lt;/th&gt;
&lt;th style="width: 28%;"&gt;注意&lt;/th&gt;
&lt;/tr&gt;
&lt;/thead&gt;
&lt;tbody&gt;
&lt;tr&gt;
&lt;td&gt;&lt;strong&gt;所有格 → 名詞&lt;/strong&gt;&lt;/td&gt;
&lt;td&gt;my bag / your pen&lt;/td&gt;
&lt;td&gt;a と一緒にしない&lt;/td&gt;
&lt;/tr&gt;
&lt;tr&gt;
&lt;td&gt;&lt;strong&gt;所有格 → 形容詞 → 名詞&lt;/strong&gt;&lt;/td&gt;
&lt;td&gt;your &lt;strong&gt;new&lt;/strong&gt; pen / my &lt;strong&gt;big&lt;/strong&gt; bag&lt;/td&gt;
&lt;td&gt;new your pen は不可&lt;/td&gt;
&lt;/tr&gt;
&lt;tr&gt;
&lt;td&gt;&lt;strong&gt;名詞の所有（’s）→ 名詞&lt;/strong&gt;&lt;/td&gt;
&lt;td&gt;Mr. Black’s bag&lt;/td&gt;
&lt;td&gt;’s の後ろに「所有物」&lt;/td&gt;
&lt;/tr&gt;
&lt;/tbody&gt;
&lt;/table&gt;
&lt;/div&gt;
&lt;h3 style="color: blue;"&gt;練習（並べ替え）&lt;/h3&gt;
&lt;div class="rounded" style="background-color: #fffaf2; border: 1px solid #ffe3b5; padding: 12px; margin: 10px 0 18px;"&gt;
&lt;p style="margin: 0 0 10px;"&gt;&lt;strong&gt;次の語を正しい順番に並べ替えましょう。&lt;/strong&gt;&lt;/p&gt;
&lt;ol style="margin: 0; padding-left: 1.2em; line-height: 1.9;"&gt;
&lt;li&gt;new / your / pen → &lt;span style="color: #2e7d32;"&gt;&lt;strong&gt;your new pen&lt;/strong&gt;&lt;/span&gt;&lt;/li&gt;
&lt;li&gt;a / bag / my → &lt;span style="color: #2e7d32;"&gt;&lt;strong&gt;my bag&lt;/strong&gt;&lt;/span&gt;（※ a は使わない）&lt;/li&gt;
&lt;li&gt;Black’s / Mr. / bag → &lt;span style="color: #2e7d32;"&gt;&lt;strong&gt;Mr. Black’s bag&lt;/strong&gt;&lt;/span&gt;&lt;/li&gt;
&lt;li&gt;my / small / room → &lt;span style="color: #2e7d32;"&gt;&lt;strong&gt;my small room&lt;/strong&gt;&lt;/span&gt;&lt;/li&gt;
&lt;li&gt;their / old / teacher → &lt;span style="color: #2e7d32;"&gt;&lt;strong&gt;their old teacher&lt;/strong&gt;&lt;/span&gt;&lt;/li&gt;
&lt;/ol&gt;
&lt;/div&gt;
&lt;h3 style="color: blue;"&gt;練習（穴埋め）&lt;/h3&gt;
&lt;div class="rounded" style="background-color: whitesmoke; padding: 10px; margin: 10px 0 18px;"&gt;
&lt;p style="margin: 0 0 10px;"&gt;&lt;strong&gt;（　）に a / my / your / ’s を入れて完成させましょう。&lt;/strong&gt;&lt;/p&gt;
&lt;ol style="margin: 0; padding-left: 1.2em; line-height: 1.9;"&gt;
&lt;li&gt;This is （　） bag. → &lt;span style="color: #2e7d32;"&gt;&lt;strong&gt;my&lt;/strong&gt;&lt;/span&gt;&lt;/li&gt;
&lt;li&gt;This is （　） new pen. → &lt;span style="color: #2e7d32;"&gt;&lt;strong&gt;your&lt;/strong&gt;&lt;/span&gt;&lt;/li&gt;
&lt;li&gt;This is Mr. Black（　） bag. → &lt;span style="color: #2e7d32;"&gt;&lt;strong&gt;’s&lt;/strong&gt;&lt;/span&gt;&lt;/li&gt;
&lt;li&gt;This is （　） hawk. → &lt;span style="color: #2e7d32;"&gt;&lt;strong&gt;a&lt;/strong&gt;&lt;/span&gt;&lt;/li&gt;
&lt;/ol&gt;
&lt;/div&gt;
&lt;p&gt;&lt;!-- =============================== 追記③：末尾（最後のまとめ段落付近、CTAの前後どちらか）に挿入 目的：検索者の「混同ポイント」をFAQで回収し、離脱を減らす＋クエリ面を増やす =============================== --&gt;&lt;/p&gt;
&lt;h3 style="color: blue;"&gt;よくある質問（FAQ）&lt;/h3&gt;
&lt;div class="rounded" style="background-color: #f7fbff; border: 1px solid #d9ecff; padding: 12px; margin: 10px 0 18px;"&gt;
&lt;p style="margin: 0 0 10px;"&gt;&lt;strong&gt;Q1. a と my はなぜ一緒に使えないの？&lt;/strong&gt;&lt;br /&gt;
A. a は「不特定の1つ」、my は「所有（誰のものか）」で、名詞の前に置く“決め手”が2つ並ぶ形になるためです。&lt;strong&gt;a my bag × → my bag ○&lt;/strong&gt;&lt;/p&gt;
&lt;p style="margin: 0 0 10px;"&gt;&lt;strong&gt;Q2. the と my も一緒に使えない？&lt;/strong&gt;&lt;br /&gt;
A. 基本は同じで、&lt;strong&gt;the my bag&lt;/strong&gt; は不可です。my が付けば「どの bag か」は十分に特定されます。&lt;/p&gt;
&lt;p style="margin: 0 0 10px;"&gt;&lt;strong&gt;Q3. ‘s と my/your は何が違う？&lt;/strong&gt;&lt;br /&gt;
A. my/your は代名詞の所有格、’s は&lt;strong&gt;名詞&lt;/strong&gt;に付ける所有です。&lt;strong&gt;my bag&lt;/strong&gt; / &lt;strong&gt;Tom’s bag&lt;/strong&gt; の違いです。&lt;/p&gt;
&lt;p style="margin: 0;"&gt;&lt;strong&gt;Q4. 所有が続くときはどうする？（例：私の友だちのペン）&lt;/strong&gt;&lt;br /&gt;
A. 基本は &lt;strong&gt;my friend’s pen&lt;/strong&gt;（所有格→名詞の所有→名詞）です。語順が崩れやすいので、まず「誰のペンか」を一番近くで決めます。&lt;/p&gt;
&lt;/div&gt;
&lt;h3 style="color: blue;"&gt;“a” と “my” の使い方&lt;/h3&gt;
&lt;p&gt;一番上の文は「This is a hawk.」「これは鷹です。」です。&lt;span style="color: red;"&gt;“a”&lt;/span&gt; は鷹の場合一羽のという意味ですが、日本語に訳さなくても構いません。それに対して、「This is my bag.」「これは私の鞄です。」です。自分の鞄について言われた時に、「これは私の鞄です。」と言う時は、「私の」という言葉が前に来て、「my 何々」と言います。ただし、名詞には &lt;span style="color: blue;"&gt;“a”&lt;/span&gt; と &lt;span style="color: blue;"&gt;“my”&lt;/span&gt; のどちらかしか付けません。&lt;/p&gt;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&lt;p&gt;例えば、単に「これは鞄です。」であれば、「This is a bag.」となります。それに対して、「&lt;span style="color: blue;"&gt;a&lt;/span&gt;」を&lt;span style="color: blue;"&gt;“my”&lt;/span&gt; に変えて、「This is my bag.」で「これは私の鞄です。」となります。&lt;/p&gt;
&lt;h3 style="color: blue;"&gt;所有格の英語表現&lt;/h3&gt;
&lt;p&gt;2番目の文は「This is not your new pen.」「これはあなたの新しいペンではありません。」です。英語では「あなたの新しいペン」と言いたい時、順序に注意が必要です。日本語では「新しいあなたのペン」とも言えますが、英語では &lt;span style="color: blue;"&gt;“your new pen”&lt;/span&gt; の順序で表現します。英語では順序が重要なので、「new your pen」と言ってしまってはいけません。&lt;/p&gt;
&lt;h3 style="color: blue;"&gt;所有格と形容詞の順序&lt;/h3&gt;
&lt;p&gt;後半では所有格と形容詞の順序について説明があります。所有格、「私たちの」「あなたの」「彼らの」に対して、名前を付けたい場合は、名前の後ろに “‘s” を付けます。&lt;/p&gt;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&lt;p&gt;例えば、&lt;span style="color: blue;"&gt;“Mr. Black’s”&lt;/span&gt; となります。このように、所有格は何重にしても構いません。ただし、英語では順序が大切なので、注意が必要です。PROGRESSの教材では、一つ一つの要素を確実に理解し、正確に表現する方法を学ぶことができます。中学生にとっても、数学の計算と同様に、英語の文法も確実に習得することが大切です。&lt;/p&gt;
&lt;p&gt;最後に、英語においてセンスを養うことが重要です。英語では言葉の順序や表現が重要であり、センスを養って正確な表現を身につけることが大切です。PROGRESSではこのような文法的なポイントを学びながら、センスを磨くことができます。簡単な英語の文章から始めて、少しずつレベルを上げていくと、自信を持って英語を使えるように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&lt;section id="veu_cta-606" class="veu_cta"&gt;
&lt;div class="cta_body"&gt;
&lt;div class="cta_body_link"&gt;&lt;/div&gt;
&lt;/div&gt;
&lt;p&gt;&lt;!-- [ /.vkExUnit_cta_body ] --&gt;&lt;/p&gt;
&lt;/section&gt;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</si>
  <si>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https://eng-support.com/info/2021年度冬期講習開催のお知らせ/</t>
  </si>
  <si>
    <t>以下のページは不自然なワードを使用しています。
これらを適切に自然な言葉に置き換えて下さい。
なお、本文の装飾や構造は絶対に変えないでください。
【対象ページURL】
https://eng-support.com/info/2021年度冬期講習開催のお知らせ/
【検出された不自然ワード】
- 型
【本文】
------
&lt;p&gt;&lt;strong&gt;2021年度 冬期講習会のご案内&lt;/strong&gt;&lt;/p&gt;
&lt;p&gt;当塾「サポート」では、冬期講習会を実施いたします。現在通塾中の生徒の皆さんはもちろん、他塾に通われている生徒さんにも参加の機会を提供いたします！&lt;/p&gt;
&lt;p&gt;開講講座は以下の通りです：&lt;/p&gt;
&lt;ul&gt;
&lt;li&gt;「完全１対１個別指導」(教室型個別指導)&lt;/li&gt;
&lt;li&gt;「完全１対１個別指導」(オンライン個別指導)&lt;/li&gt;
&lt;/ul&gt;
&lt;p&gt;&lt;strong&gt;詳細については、下記をご覧ください。&lt;/strong&gt;&lt;/p&gt;
&lt;p&gt;&lt;strong&gt;■対象&lt;/strong&gt;：小学生・中学生・高校生&lt;/p&gt;
&lt;p&gt;&lt;strong&gt;■内容&lt;/strong&gt;：志望校対策や進学塾のクラスアップ対策など、ご要望に応じて独自のカリキュラムを作成いたします。&lt;/p&gt;
&lt;p&gt;&lt;strong&gt;■日程&lt;/strong&gt;：12/20(火)～1/10(火)　7:00～22:55&lt;/p&gt;
&lt;p&gt;&lt;strong&gt;■費用&lt;/strong&gt;：&lt;/p&gt;
&lt;ul&gt;
&lt;li&gt;完全1対1個別指導（教室型・オンライン型）&lt;br /&gt;
1コマ(110分)・18,150円（入塾金は不要です）&lt;/li&gt;
&lt;/ul&gt;
&lt;p&gt;冬期講習会の費用については、必要コマ数分を指導開始日までにお支払いいただくようお願いしております。&lt;/p&gt;
&lt;p&gt;また、講習会の受講にかかわらず、日頃の学習についてのご相談もお受けしています。こちらの&lt;a href="https://eng-support.com/inquiry/" target="_blank" rel="noopener noreferrer"&gt;お問い合わせフォーム&lt;/a&gt;よりお気軽にご連絡ください。&lt;/p&gt;
&lt;p&gt;多くの皆さんの挑戦をお待ちしております！&lt;/p&gt;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</si>
  <si>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https://eng-support.com/info/2022年度夏期講習開催のお知らせ/</t>
  </si>
  <si>
    <t>以下のページは不自然なワードを使用しています。
これらを適切に自然な言葉に置き換えて下さい。
なお、本文の装飾や構造は絶対に変えないでください。
【対象ページURL】
https://eng-support.com/info/2022年度夏期講習開催のお知らせ/
【検出された不自然ワード】
- 型
【本文】
------
&lt;p&gt;夏休みは、受験生にとってまさに天王山であり、受験を１年以上先に控えているお子様にとっても、日頃忙しくて取り組むことができない課題に集中できる絶好の機会です。&lt;/p&gt;
&lt;p&gt;さて、夏休みを目前に控え、弊塾では2022年度の夏期講習会を実施いたします。&lt;br /&gt;
現在当塾に通塾されている塾生の皆さんはもちろんのこと、普段は他塾に通われている生徒さんにも門戸を開放いたします！&lt;/p&gt;
&lt;p&gt;この絶好の機会に、学習のフォローアップ・さらなる実力アップを目指す生徒さんの参加をお待ちしております。&lt;/p&gt;
&lt;p&gt;なお、開講講座は以下の通りです。&lt;br /&gt;
&amp;#8211; 「完全１対１個別指導」(教室型個別指導)&lt;br /&gt;
&amp;#8211; 「完全１対１個別指導」(オンライン個別指導)&lt;/p&gt;
&lt;p&gt;詳細については、下記をご覧ください。&lt;/p&gt;
&lt;p&gt;■対象：小学生・中学生・高校生&lt;/p&gt;
&lt;p&gt;■内容：志望校対策、進学塾のクラスアップ対策など、ご要望に応じて独自にカリキュラムを作成いたします。&lt;/p&gt;
&lt;p&gt;■日程：7/20(水)～8/31(水)　7:00～22:55&lt;/p&gt;
&lt;p&gt;■費用：&lt;br /&gt;
&amp;#8211; 「完全１対１個別指導」(教室型，オンライン型)&lt;br /&gt;
１コマ(110分)・18,150円 (入塾金は不要です)&lt;/p&gt;
&lt;p&gt;&amp;nbsp;&lt;/p&gt;
&lt;p&gt;夏期講習会については、必要なコマ数分の費用を指導開始日までにお支払いいただくことをお願いしております。&lt;/p&gt;
&lt;p&gt;また、受講の有無にかかわらず、日頃の学習に関するお悩みやご相談も随時受け付けております。こちらの&lt;a href="https://eng-support.com/inquiry/" target="_blank" rel="noopener noreferrer"&gt;お問い合わせフォーム&lt;/a&gt;よりご連絡ください。&lt;/p&gt;
&lt;p&gt;皆さんのチャレンジをお待ちしております！&lt;/p&gt;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</si>
  <si>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https://eng-support.com/info/2022年度冬期講習開催のお知らせ/</t>
  </si>
  <si>
    <t>以下のページは不自然なワードを使用しています。
これらを適切に自然な言葉に置き換えて下さい。
なお、本文の装飾や構造は絶対に変えないでください。
【対象ページURL】
https://eng-support.com/info/2022年度冬期講習開催のお知らせ/
【検出された不自然ワード】
- 型
【本文】
------
&lt;p&gt;&lt;strong&gt;2022年度 冬期講習会のご案内&lt;/strong&gt;&lt;/p&gt;
&lt;p&gt;当塾「サポート」では、冬期講習会を実施いたします。現在通塾中の生徒の皆さんはもちろん、他塾に通われている生徒さんにも参加の機会を提供いたします！&lt;/p&gt;
&lt;p&gt;&lt;a href="https://eng-support.com/kouza/"&gt;開講講座&lt;/a&gt;は以下の通りです：&lt;/p&gt;
&lt;ul&gt;
&lt;li&gt;「完全１対１個別指導」(教室型個別指導)&lt;/li&gt;
&lt;li&gt;「完全１対１個別指導」(オンライン個別指導)&lt;/li&gt;
&lt;/ul&gt;
&lt;p&gt;詳細については、下記をご覧ください。&lt;/p&gt;
&lt;p&gt;■ &lt;strong&gt;対象&lt;/strong&gt;：小学生・中学生・高校生&lt;/p&gt;
&lt;p&gt;■ &lt;strong&gt;内容&lt;/strong&gt;：志望校対策や進学塾のクラスアップ対策など、ご要望に応じて独自のカリキュラムを作成いたします。&lt;/p&gt;
&lt;p&gt;■ &lt;strong&gt;日程&lt;/strong&gt;：12/20(火)～1/10(火)　7:00～22:55&lt;/p&gt;
&lt;p&gt;■ &lt;strong&gt;費用&lt;/strong&gt;：&lt;/p&gt;
&lt;p&gt;完全1対1個別指導（教室型・オンライン型）&lt;br /&gt;
1コマ(110分)・18,150円（入塾金は不要です）&lt;/p&gt;
&lt;p&gt;冬期講習会の費用については、必要コマ数分を指導開始日までにお支払いいただくようお願いしております。&lt;/p&gt;
&lt;p&gt;また、講習会の受講にかかわらず、日頃の学習についてのご相談もお受けしています。こちらの&lt;a href="https://eng-support.com/inquiry/" target="_blank" rel="noopener noreferrer"&gt;お問い合わせフォーム&lt;/a&gt;よりお気軽にご連絡ください。&lt;/p&gt;
&lt;p&gt;多くの皆さんの挑戦をお待ちしております！&lt;/p&gt;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</si>
  <si>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https://eng-support.com/info/2023年度夏期講習開催のお知らせ/</t>
  </si>
  <si>
    <t>以下のページは不自然なワードを使用しています。
これらを適切に自然な言葉に置き換えて下さい。
なお、本文の装飾や構造は絶対に変えないでください。
【対象ページURL】
https://eng-support.com/info/2023年度夏期講習開催のお知らせ/
【検出された不自然ワード】
- 型
【本文】
------
&lt;p&gt;夏休みは、受験生にとってまさに天王山であり、受験を１年以上先に控えているお子様にとっても、普段忙しくて取り組めない課題に集中できる絶好の機会です。&lt;/p&gt;
&lt;p&gt;さて、夏休みを目前に控え、弊塾では2023年度の夏期講習会を実施いたします。&lt;br /&gt;
現在当塾に通塾されている塾生の皆さんはもちろん、普段は他塾に通われている生徒さんにも門戸を開放いたします！&lt;/p&gt;
&lt;p&gt;この機会に、学習のフォローアップ・さらなる実力アップを目指す生徒さんの参加をお待ちしております。&lt;/p&gt;
&lt;p&gt;なお、開講講座は以下の通りです。&lt;br /&gt;
&amp;#8211; 「完全１対１個別指導」(教室型個別指導)&lt;br /&gt;
&amp;#8211; 「完全１対１個別指導」(オンライン個別指導)&lt;/p&gt;
&lt;p&gt;詳細については、下記をご覧ください。&lt;/p&gt;
&lt;p&gt;■対象：小学生・中学生・高校生&lt;/p&gt;
&lt;p&gt;■内容：志望校対策、進学塾のクラスアップ対策など、ご要望に応じて独自にカリキュラムを作成いたします。&lt;/p&gt;
&lt;p&gt;■日程：7/20(木)～8/31(木)　7:00～22:55&lt;/p&gt;
&lt;p&gt;■費用：&lt;br /&gt;
&amp;#8211; 「完全１対１個別指導」(教室型，オンライン型)&lt;br /&gt;
１コマ(110分)・18,150円 (入塾金は不要です)&lt;/p&gt;
&lt;p&gt;夏期講習会については、必要なコマ数分の費用を指導開始日までにお支払いいただくことをお願いしております。&lt;/p&gt;
&lt;p&gt;また、受講の有無にかかわらず、日頃の学習に関するお悩みやご相談も随時受け付けております。こちらの&lt;a href="https://eng-support.com/inquiry/" target="_blank" rel="noopener noreferrer"&gt;お問い合わせフォーム&lt;/a&gt;よりご連絡ください。&lt;/p&gt;
&lt;p&gt;皆さんのチャレンジをお待ちしております！&lt;/p&gt;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</si>
  <si>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https://eng-support.com/info/2023年度冬期講習開催のお知らせ/</t>
  </si>
  <si>
    <t>以下のページは不自然なワードを使用しています。
これらを適切に自然な言葉に置き換えて下さい。
なお、本文の装飾や構造は絶対に変えないでください。
【対象ページURL】
https://eng-support.com/info/2023年度冬期講習開催のお知らせ/
【検出された不自然ワード】
- 型
【本文】
------
&lt;p&gt;2023年度 冬期講習会のご案内&lt;/p&gt;
&lt;p&gt;当塾「サポート」では、冬期講習会を実施いたします。現在通塾中の生徒の皆さんはもちろん、他塾に通われている生徒さんにも参加の機会を提供いたします！&lt;/p&gt;
&lt;p&gt;&lt;a href="https://eng-support.com/kouza/"&gt;開講講座&lt;/a&gt;は以下の通りです：&lt;/p&gt;
&lt;ul&gt;
&lt;li&gt;「完全１対１個別指導」(教室型個別指導)&lt;/li&gt;
&lt;li&gt;「完全１対１個別指導」(オンライン個別指導)&lt;/li&gt;
&lt;/ul&gt;
&lt;p&gt;詳細については、下記をご覧ください。&lt;/p&gt;
&lt;p&gt;■ 対象：小学生・中学生・高校生&lt;/p&gt;
&lt;p&gt;■ 内容：志望校対策や進学塾のクラスアップ対策など、ご要望に応じて独自のカリキュラムを作成いたします。&lt;/p&gt;
&lt;p&gt;■ 日程：12/20（水）～1/10（水）　7:00～22:55&lt;/p&gt;
&lt;p&gt;■ 費用：&lt;/p&gt;
&lt;p&gt;完全1対1個別指導（教室型・オンライン型） 1コマ(110分)・18,150円（入塾金は不要です）&lt;/p&gt;
&lt;p&gt;冬期講習会の費用については、必要コマ数分を指導開始日までにお支払いいただくようお願いしております。&lt;/p&gt;
&lt;p&gt;また、講習会の受講にかかわらず、日頃の学習についてのご相談もお受けしています。こちらの&lt;a href="https://eng-support.com/inquiry/" target="_blank" rel="noopener noreferrer"&gt;お問い合わせフォーム&lt;/a&gt;よりお気軽にご連絡ください。&lt;/p&gt;
&lt;p&gt;多くの皆さんの挑戦をお待ちしております！&lt;/p&gt;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</si>
  <si>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https://eng-support.com/info/2024年度夏期講習開催のお知らせ/</t>
  </si>
  <si>
    <t>以下のページは不自然なワードを使用しています。
これらを適切に自然な言葉に置き換えて下さい。
なお、本文の装飾や構造は絶対に変えないでください。
【対象ページURL】
https://eng-support.com/info/2024年度夏期講習開催のお知らせ/
【検出された不自然ワード】
- 型
【本文】
------
&lt;p&gt;夏休みは、受験生にとってまさに天王山であり、受験を１年以上先に控えているお子様にとっても、普段忙しくて取り組めない課題に集中できる絶好の機会です。&lt;/p&gt;
&lt;p&gt;さて、夏休みを目前に控え、弊塾では2024年度の夏期講習会を実施いたします。&lt;br /&gt;
現在当塾に通塾されている塾生の皆さんはもちろん、普段は他塾に通われている生徒さんにも門戸を開放いたします！&lt;/p&gt;
&lt;p&gt;この機会に、学習のフォローアップ・さらなる実力アップを目指す生徒さんの参加をお待ちしております。&lt;/p&gt;
&lt;p&gt;なお、開講講座は以下の通りです。&lt;br /&gt;
&amp;#8211; 「完全１対１個別指導」(教室型個別指導)&lt;br /&gt;
&amp;#8211; 「完全１対１個別指導」(オンライン個別指導)&lt;/p&gt;
&lt;p&gt;詳細については、下記をご覧ください。&lt;/p&gt;
&lt;p&gt;■対象：小学生・中学生・高校生&lt;/p&gt;
&lt;p&gt;■内容：志望校対策、進学塾のクラスアップ対策など、ご要望に応じて独自にカリキュラムを作成いたします。&lt;/p&gt;
&lt;p&gt;■日程：7/20(土)～8/31(土)　7:00～22:55&lt;/p&gt;
&lt;p&gt;■費用：&lt;br /&gt;
&amp;#8211; 「完全１対１個別指導」(教室型，オンライン型)&lt;br /&gt;
１コマ(110分)・18,150円 (入塾金は不要です)&lt;/p&gt;
&lt;p&gt;夏期講習会については、必要なコマ数分の費用を指導開始日までにお支払いいただくことをお願いしております。&lt;/p&gt;
&lt;p&gt;また、受講の有無にかかわらず、日頃の学習に関するお悩みやご相談も随時受け付けております。こちらの&lt;a href="https://eng-support.com/inquiry/" target="_blank" rel="noopener noreferrer"&gt;お問い合わせフォーム&lt;/a&gt;よりご連絡ください。&lt;/p&gt;
&lt;p&gt;皆さんのチャレンジをお待ちしております！&lt;/p&gt;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</si>
  <si>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https://eng-support.com/info/2024年度冬期講習会のお知らせ/</t>
  </si>
  <si>
    <t>以下のページは不自然なワードを使用しています。
これらを適切に自然な言葉に置き換えて下さい。
なお、本文の装飾や構造は絶対に変えないでください。
【対象ページURL】
https://eng-support.com/info/2024年度冬期講習会のお知らせ/
【検出された不自然ワード】
- 型
【本文】
------
&lt;p data-pm-slice="1 1 []"&gt;2024年度 冬期講習会のご案内&lt;/p&gt;
&lt;p&gt;当塾「サポート」では、冬期講習会を実施いたします。現在通塾中の生徒の皆さんはもちろん、他塾に通われている生徒さんにも参加の機会を提供いたします！&lt;/p&gt;
&lt;p&gt;&lt;a href="https://eng-support.com/kouza/"&gt;開講講座&lt;/a&gt;は以下の通りです。&lt;/p&gt;
&lt;p&gt;「完全1対1個別指導」(教室型個別指導) 「完全1対1個別指導」(オンライン個別指導)&lt;/p&gt;
&lt;p&gt;詳細については、下記をご覧ください。&lt;/p&gt;
&lt;p&gt;■ 対象：小学生・中学生・高校生&lt;/p&gt;
&lt;p&gt;■ 内容：志望校対策や進学塾のクラスアップ対策など、ご要望に応じて独自のカリキュラムを作成いたします。&lt;/p&gt;
&lt;p&gt;■ 日程：12/20（金）～1/10（金）　 7:00～22:55&lt;/p&gt;
&lt;p&gt;■ 費用：&lt;/p&gt;
&lt;p&gt;完全1対1個別指導(教室型・オンライン型)　1コマ(110分)・18,150円(税込) ①入塞金は不要です。&lt;/p&gt;
&lt;p&gt;冬期講習会の費用については、必要コマ数分を指導開始日までにお支払いいただくようお願いしております。&lt;/p&gt;
&lt;p&gt;また、講習会の受講にかかわらず、日頃の学習についてのご相談もお受けしています。こちらの&lt;a href="https://eng-support.com/inquiry/" target="_blank" rel="noopener noreferrer"&gt;お問い合わせフォーム&lt;/a&gt;よりお気軽にご連絡ください。&lt;/p&gt;
&lt;p&gt;多くのみなさんの挑戦をお待ちしております。&lt;/p&gt;
&lt;p&gt;&amp;nbsp;&lt;/p&gt;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</si>
  <si>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https://eng-support.com/info/2025年度-夏期講習会のご案内/</t>
  </si>
  <si>
    <t>以下のページは不自然なワードを使用しています。
これらを適切に自然な言葉に置き換えて下さい。
なお、本文の装飾や構造は絶対に変えないでください。
【対象ページURL】
https://eng-support.com/info/2025年度-夏期講習会のご案内/
【検出された不自然ワード】
- 型
【本文】
------
&lt;p&gt;夏休みは、受験生にとってまさに勝負の時期です。&lt;br /&gt;
また、受験を1年以上先に控えるお子様にとっても、普段は忙しくて取り組めない課題に集中できる絶好の機会です。&lt;/p&gt;
&lt;p&gt;英語教室サポート では、この夏休みを最大限に活用していただくため、&lt;br /&gt;
2025年度 夏期講習会 を実施いたします。&lt;/p&gt;
&lt;p&gt;現在お通いの塾生の皆さんはもちろん、&lt;br /&gt;
他塾に通われている生徒さんにも門戸を開放 しております。&lt;/p&gt;
&lt;p&gt;この機会に、英語学習のフォローアップやさらなる実力アップを目指しましょう。&lt;br /&gt;
皆さんの参加をお待ちしています。&lt;/p&gt;
&lt;p&gt;■ 開講講座&lt;/p&gt;
&lt;p&gt;完全１対１個別指導（教室型個別指導）&lt;/p&gt;
&lt;p&gt;完全１対１個別指導（オンライン個別指導）&lt;/p&gt;
&lt;p&gt;■ 対象&lt;/p&gt;
&lt;p&gt;小学生・中学生・高校生&lt;/p&gt;
&lt;p&gt;■ 内容&lt;/p&gt;
&lt;p&gt;志望校対策、進学塾でのクラスアップ対策、定期テスト対策など、&lt;br /&gt;
一人ひとりのご要望に応じたオーダーメイドカリキュラム を作成します。&lt;/p&gt;
&lt;p&gt;■ 日程&lt;/p&gt;
&lt;p&gt;2025年 7月20日（日）〜 8月31日（日）&lt;br /&gt;
7:00〜22:55&lt;/p&gt;
&lt;p&gt;■ 費用&lt;/p&gt;
&lt;p&gt;完全１対１個別指導（教室型／オンライン型）&lt;br /&gt;
1コマ（110分） 18,150円（税込）（入塾金不要）&lt;/p&gt;
&lt;p&gt;夏期講習会の費用は、受講されるコマ数分を 指導開始日までにお支払い いただきます。&lt;/p&gt;
&lt;p&gt;受講の有無にかかわらず、&lt;br /&gt;
学習に関するお悩み・ご相談だけでも大歓迎です。&lt;/p&gt;
&lt;p&gt;お気軽にお問い合わせください&lt;br /&gt;
👉 &lt;a href="https://eng-support.com/inquiry/" target="_blank" rel="noopener noreferrer"&gt;お問い合わせフォーム&lt;/a&gt;&lt;/p&gt;
&lt;p&gt;皆さんのチャレンジをお待ちしています！&lt;/p&gt;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</si>
  <si>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https://eng-support.com/info/2025年度-春期講習会のご案内/</t>
  </si>
  <si>
    <t>以下のページは不自然なワードを使用しています。
これらを適切に自然な言葉に置き換えて下さい。
なお、本文の装飾や構造は絶対に変えないでください。
【対象ページURL】
https://eng-support.com/info/2025年度-春期講習会のご案内/
【検出された不自然ワード】
- 型
【本文】
------
&lt;p&gt;春休みは、短いながらも日頃の積み残しを解消し、次のステップへ進むための絶好のタイミングです。&lt;/p&gt;
&lt;p&gt;英語教室サポート では、この春休みを有意義に過ごしていただくため、&lt;br /&gt;
2025年度 春期講習会 を実施いたします。&lt;/p&gt;
&lt;p&gt;現在当教室にお通いの塾生の皆さんはもちろん、&lt;br /&gt;
他塾に通われている生徒さんも歓迎 しております。&lt;/p&gt;
&lt;p&gt;この機会に、英語力のフォローアップやさらなる実力アップを目指しましょう。&lt;br /&gt;
皆さんの参加をお待ちしています。&lt;/p&gt;
&lt;p&gt;■ 開講講座&lt;/p&gt;
&lt;p&gt;「完全１対１個別指導」（教室型個別指導）&lt;/p&gt;
&lt;p&gt;「完全１対１個別指導」（オンライン個別指導）&lt;/p&gt;
&lt;p&gt;■ 対象&lt;/p&gt;
&lt;p&gt;小学生・中学生・高校生&lt;/p&gt;
&lt;p&gt;■ 内容&lt;/p&gt;
&lt;p&gt;志望校対策、進学塾クラスアップ対策、定期テスト対策など、&lt;br /&gt;
生徒さん一人ひとりの目標に合わせてオーダーメイドでカリキュラムを作成 いたします。&lt;/p&gt;
&lt;p&gt;■ 日程&lt;/p&gt;
&lt;p&gt;2025年 3月27日（木）～ 4月6日（日）&lt;br /&gt;
9:00～21:20&lt;/p&gt;
&lt;p&gt;■ 会場&lt;/p&gt;
&lt;p&gt;英語教室サポート&lt;/p&gt;
&lt;p&gt;■ 費用&lt;/p&gt;
&lt;p&gt;● 完全１対１個別指導（教室型 / オンライン型）&lt;br /&gt;
1コマ（110分） 18,150円（税込）&lt;br /&gt;
※入塾金は不要です。&lt;/p&gt;
&lt;p&gt;※春期講習会の費用は、受講されるコマ数分を 指導開始日までにお支払い いただきます。&lt;/p&gt;
&lt;p&gt;受講の有無にかかわらず、&lt;br /&gt;
日頃の学習に関するご相談だけでも大歓迎です。&lt;/p&gt;
&lt;p&gt;お問い合わせはこちら&lt;br /&gt;
👉 &lt;a href="https://eng-support.com/inquiry/" target="_blank" rel="noopener noreferrer"&gt;お問い合わせフォーム&lt;/a&gt;&lt;/p&gt;
&lt;p&gt;多くの皆さんのチャレンジをお待ちしております！&lt;/p&gt;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</si>
  <si>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https://eng-support.com/info/2025年度冬期講習会のお知らせ/</t>
  </si>
  <si>
    <t>以下のページは不自然なワードを使用しています。
これらを適切に自然な言葉に置き換えて下さい。
なお、本文の装飾や構造は絶対に変えないでください。
【対象ページURL】
https://eng-support.com/info/2025年度冬期講習会のお知らせ/
【検出された不自然ワード】
- 型
【本文】
------
&lt;p&gt;2025年度 冬期講習会のご案内&lt;/p&gt;
&lt;p&gt;当塾「サポート」では、冬期講習会を実施いたします。現在通塾中の生徒の皆さんはもちろん、他塾に通われている生徒さんにも参加の機会を提供いたします！&lt;br /&gt;
&lt;a href="https://eng-support.com/kouza/"&gt;開講講座&lt;/a&gt;は以下の通りです。&lt;/p&gt;
&lt;ul&gt;
&lt;li&gt;「完全1対1個別指導」（教室型個別指導）&lt;/li&gt;
&lt;li&gt;「完全1対1個別指導」（オンライン個別指導）&lt;/li&gt;
&lt;/ul&gt;
&lt;p&gt;詳細については、下記をご覧ください。&lt;br /&gt;
&lt;strong&gt;■ 対象：&lt;/strong&gt;小学生・中学生・高校生&lt;br /&gt;
&lt;strong&gt;■ 内容：&lt;/strong&gt;志望校対策や進学塾のクラスアップ対策など、ご要望に応じて独自のカリキュラムを作成いたします。&lt;br /&gt;
&lt;strong&gt;■ 日程：&lt;/strong&gt;12/21（土）～1/8（木）　7:00～22:55&lt;br /&gt;
&lt;strong&gt;■ 費用：&lt;/strong&gt;&lt;br /&gt;
完全1対1個別指導（教室型・オンライン型）　1コマ（110分）：18,150円（税込）&lt;br /&gt;
※入塾金は不要です。&lt;br /&gt;
冬期講習会の費用については、必要コマ数分を指導開始日までにお支払いいただくようお願いしております。&lt;br /&gt;
また、講習会の受講にかかわらず、日頃の学習についてのご相談もお受けしています。こちらの&lt;a href="https://eng-support.com/inquiry/" target="_blank" rel="noopener noreferrer"&gt;お問い合わせフォーム&lt;/a&gt;よりお気軽にご連絡ください。&lt;br /&gt;
多くのみなさんの挑戦をお待ちしております。&lt;/p&gt;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</si>
  <si>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https://juku-escot.com/c_blogs/image/</t>
  </si>
  <si>
    <t>以下のページは不自然なワードを使用しています。
これらを適切に自然な言葉に置き換えて下さい。
なお、本文の装飾や構造は絶対に変えないでください。
【対象ページURL】
https://juku-escot.com/c_blogs/image/
【検出された不自然ワード】
- 立て直
- 乱れ
【本文】
------
&lt;p&gt;「数学だけ異常にできない気がする」&lt;br /&gt;
「問題文の意味が入ってこない」&lt;br /&gt;
「解説を見れば分かるのに、テストだと式にできない」──&lt;br /&gt;
この状態が続いているなら、苦手の中心は&lt;strong&gt;計算&lt;/strong&gt;ではなく、&lt;strong&gt;状況を“数の関係”に置き換えるところ&lt;/strong&gt;にあります。&lt;/p&gt;
&lt;p&gt;数学は、文章で書かれた条件を、&lt;strong&gt;図・表・式のどれかに移し替えて&lt;/strong&gt;はじめて動きます。ところが、数字・条件・関係が頭の中でつながらないまま式だけ追うと、公式を知っていても「どれを使うか」「どう立てるか」で止まりやすくなります。ここが詰まると、努力量のわりに結果が出ず、ストレスも増えます。&lt;/p&gt;
&lt;p&gt;この記事では、数学が“意味不明”に感じるときに、頭の中で何が起きているかを整理したうえで、&lt;br /&gt;
&lt;strong&gt;数値・関係・制約&lt;/strong&gt;を見える形にして、&lt;strong&gt;図表→式&lt;/strong&gt;へつなげるための視点と練習の焦点をまとめます。&lt;br /&gt;
「何を拾えば動き出すか」が分かると、同じ問題でも再現しやすくなります。&lt;/p&gt;
&lt;p&gt;&lt;!-- 追加ブロック：検索意図の取りこぼし補完（原因/特徴/対処の即答） --&gt;&lt;/p&gt;
&lt;h2&gt;数学がイメージできないときに起きていること&lt;/h2&gt;
&lt;p&gt;「数学が苦手」「なぜ数学ができないのか」と感じるとき、実際には&lt;strong&gt;“計算力”よりも“状況を式に落とす力（イメージ化）”&lt;/strong&gt;で詰まっているケースが目立ちます。特に次の症状が出ていると、公式を知っていても使えません。&lt;/p&gt;
&lt;ul&gt;
&lt;li&gt;&lt;strong&gt;立式で止まる&lt;/strong&gt;（何を文字にして、どの関係式を作るかが見えない）&lt;/li&gt;
&lt;li&gt;&lt;strong&gt;公式の選択で迷う&lt;/strong&gt;（似た公式が頭の中で並び、どれが該当するか判断できない）&lt;/li&gt;
&lt;li&gt;&lt;strong&gt;条件整理ができない&lt;/strong&gt;（与えられた情報の「重要/不要」「順番」「対応」が混ざる）&lt;/li&gt;
&lt;/ul&gt;
&lt;p&gt;逆に言えば、ここを直すと「数学が極端に苦手」「頭が真っ白になる」といった状態は、かなりの確率で改善します。&lt;/p&gt;
&lt;h2&gt;数学ができない理由は「イメージ力の欠如」&lt;/h2&gt;
&lt;p&gt;数学が苦手だと感じている生徒さんの多くは、数字や記号、公式を「ただの記号」として見てしまい、&lt;strong&gt;その裏にある意味やイメージを結びつけられていない&lt;/strong&gt;ことが原因になっています。&lt;/p&gt;
&lt;h3&gt;数学にストレスを感じてしまう背景&lt;/h3&gt;
&lt;p&gt;数学は、&lt;/p&gt;
&lt;ul&gt;
&lt;li&gt;多くの&lt;strong&gt;公式や定理を覚える必要がある&lt;/strong&gt;&lt;/li&gt;
&lt;li&gt;それらを適切な場面で&lt;strong&gt;使い分けるイメージ力&lt;/strong&gt;が求められる&lt;/li&gt;
&lt;li&gt;&lt;strong&gt;論理的に筋道を立てて考える習慣&lt;/strong&gt;が必要&lt;/li&gt;
&lt;/ul&gt;
&lt;p&gt;といった特徴を持つ科目です。そのため、もともと「物事を深く・論理的に考えるのが苦手」と感じている人にとっては、&lt;/p&gt;
&lt;ul&gt;
&lt;li&gt;問題を見るだけで&lt;strong&gt;嫌悪感やプレッシャー&lt;/strong&gt;を感じる&lt;/li&gt;
&lt;li&gt;「どうせ自分には無理だ」と&lt;strong&gt;思考が停止してしまう&lt;/strong&gt;&lt;/li&gt;
&lt;/ul&gt;
&lt;p&gt;といった状態に陥りやすくなります。&lt;/p&gt;
&lt;p&gt;こうした状態が続くと、テストのたびに「また解けないかもしれない」という不安が強まり、&lt;strong&gt;数学＝ストレスの源&lt;/strong&gt;というイメージが定着してしまいます。&lt;/p&gt;
&lt;h2&gt;イメージ力を鍛えることで数学は変わる&lt;/h2&gt;
&lt;p&gt;数学の苦手意識を克服するためには、単に問題量をこなすだけでは不十分です。大切なのは、&lt;span style="color: #ff0000;"&gt;イメージ力を鍛える&lt;/span&gt;ことです。&lt;/p&gt;
&lt;h3&gt;公式を「丸暗記」から「意味理解」へ&lt;/h3&gt;
&lt;p&gt;数学ができない人の多くは、&lt;/p&gt;
&lt;ul&gt;
&lt;li&gt;公式や数式を&lt;strong&gt;理由抜きで丸暗記&lt;/strong&gt;してしまう&lt;/li&gt;
&lt;li&gt;「なぜその形になるのか」「どんな場面で使うのか」を考える余裕がない&lt;/li&gt;
&lt;/ul&gt;
&lt;p&gt;という共通点があります。&lt;/p&gt;
&lt;p&gt;しかし、&lt;strong&gt;公式が出来上がるまでの過程や理由を自分の言葉で説明できるようになる&lt;/strong&gt;と、次のような変化が起こります。&lt;/p&gt;
&lt;ul&gt;
&lt;li&gt;&lt;span style="color: #0000ff;"&gt;応用問題にも対応できる「応用の幅」が広がる&lt;/span&gt;&lt;/li&gt;
&lt;li&gt;問題の形が少し変わっても、&lt;strong&gt;本質が同じであることに気づける&lt;/strong&gt;&lt;/li&gt;
&lt;li&gt;「覚えておくべきポイント」と「考えれば導ける部分」の区別がつく&lt;/li&gt;
&lt;/ul&gt;
&lt;p&gt;&lt;!-- 追加ブロック：検索ニーズ「頭が真っ白」への即効対処 --&gt;&lt;/p&gt;
&lt;h3&gt;テスト中に頭が真っ白になったときの立て直す方法&lt;/h3&gt;
&lt;p&gt;「急に何も思い浮かばない」というときは、能力の問題というより&lt;strong&gt;条件整理が乱れている&lt;/strong&gt;ことがほとんどです。次の順で立て直してください。&lt;/p&gt;
&lt;ul&gt;
&lt;li&gt;&lt;strong&gt;ゴールを一文で言い換える&lt;/strong&gt;（何を求める問題かを短く書く）&lt;/li&gt;
&lt;li&gt;&lt;strong&gt;与えられた条件に下線を引き、役割を分ける&lt;/strong&gt;（数値／関係／制約）&lt;/li&gt;
&lt;li&gt;&lt;strong&gt;図・表・グラフのどれが一番早いかを決めて1つだけ書く&lt;/strong&gt;（まず1枚で状況を決める）&lt;/li&gt;
&lt;/ul&gt;
&lt;p&gt;この「決める」ができると、公式の選択が一気に楽になります。&lt;/p&gt;
&lt;h2&gt;イメージ力を鍛える練習の進め方&lt;/h2&gt;
&lt;p&gt;「図を描こう」と言われても手が止まる場合は、次のやり方で決めると続けやすくなります。&lt;/p&gt;
&lt;ul&gt;
&lt;li&gt;&lt;strong&gt;①問題文の条件を3つに分類する&lt;/strong&gt;（数値／関係／制約）&lt;/li&gt;
&lt;li&gt;&lt;strong&gt;②図・表・グラフのどれを使うか1つだけ決める&lt;/strong&gt;&lt;/li&gt;
&lt;li&gt;&lt;strong&gt;③“何を表した図か”を一言で書いてから描く&lt;/strong&gt;（目的がぶれない）&lt;/li&gt;
&lt;li&gt;&lt;strong&gt;④式は最後に&lt;/strong&gt;（見える化→立式の順）&lt;/li&gt;
&lt;/ul&gt;
&lt;h2&gt;まとめ：イメージできれば数学は怖くない&lt;/h2&gt;
&lt;p&gt;数学ができない・点数が伸びないと感じてしまう大きな原因は、&lt;/p&gt;
&lt;ul&gt;
&lt;li&gt;&lt;strong&gt;公式や数式を「意味のない記号」として暗記してしまっていること&lt;/strong&gt;&lt;/li&gt;
&lt;li&gt;&lt;strong&gt;式やグラフが表す内容を、具体的なイメージと結びつけられていないこと&lt;/strong&gt;&lt;/li&gt;
&lt;/ul&gt;
&lt;p&gt;にあります。&lt;/p&gt;
&lt;p&gt;&lt;span style="color: #ff0000;"&gt;何度も反復しながらイメージ力を鍛えていけば、数学に対する恐怖心は必ず薄れていきます。&lt;/span&gt;公式を「覚える」だけで終わらせず、&lt;strong&gt;意味を考え、イメージし、使いこなせるレベル&lt;/strong&gt;を目指していきましょう。&lt;/p&gt;
------</t>
  </si>
  <si>
    <t>https://juku-escot.com/c_blogs/issyunanki/</t>
  </si>
  <si>
    <t>以下のページは不自然なワードを使用しています。
これらを適切に自然な言葉に置き換えて下さい。
なお、本文の装飾や構造は絶対に変えないでください。
【対象ページURL】
https://juku-escot.com/c_blogs/issyunanki/
【検出された不自然ワード】
- 型
- 固定
【本文】
------
&lt;h2&gt;「覚えられない」を克服する一瞬で暗記する方法&lt;/h2&gt;
&lt;p&gt;暗記するのはなかなか骨の折れる作業ですが、コツさえ掴めば一瞬で覚えることが可能です。&lt;/p&gt;
&lt;p&gt;一瞬で暗記する方法の中でおすすめなのが、反復して覚えるやり方です。とにかく回数をこなしましょう。&lt;span style="color: #0000ff;"&gt;繰り返す回数が多ければ多いほど確実に覚えて記憶を定着させることができます&lt;/span&gt;。一瞬で暗記するには、忘れないうちに覚えたいことを繰り返し記憶してあげることが理にかなった方法だと言えます。&lt;/p&gt;
&lt;p&gt;たとえば、英単語なら短時間でごく少ない単語だけを覚えます。長時間で膨大な数の英単語を一気に覚えようとしても脳が忘れてしまいます。&lt;strong&gt;英単語を見て発音し、ごく少ない数だけを覚えましょう。覚えたら別の単語へと進みます。&lt;/strong&gt;これが一瞬で暗記する方法のコツです。&lt;/p&gt;
&lt;p&gt;「覚えられない」を克服する一瞬で暗記する方法は、欲張りすぎず&lt;span style="color: #ff0000;"&gt;少量を反復して暗記することを繰り返すこと&lt;span style="color: #000000;"&gt;です。覚えられないと１度で諦めずに、何度も繰り返していくと自然と覚えられるようになります。暗記を効率よくこなしていきましょう。&lt;/span&gt;&lt;/span&gt;&lt;/p&gt;
&lt;h4&gt;関連コラム&lt;/h4&gt;
&lt;blockquote&gt;&lt;p&gt;&lt;a href="https://juku-escot.com/column/anki/" target="_blank" rel="noopener"&gt;定期試験前にまとめて暗記する方法&lt;/a&gt;&lt;/p&gt;&lt;/blockquote&gt;
&lt;div class="alert alert-primary p-3 mt-4" role="alert"&gt;
&lt;p class="mb-2"&gt;&lt;strong&gt;脳を騙す「一瞬暗記」を習得せず、無意味な努力を続ければ不合格は目前です。&lt;/strong&gt;&lt;/p&gt;
&lt;p class="mb-1"&gt;表面的な暗記が固定化されると、本来奪えるはずの部分点を失い、合格発表時の合計点に跳ね返る絶望的な現実を突きつけられます。&lt;/p&gt;
&lt;p class="mb-3"&gt;演習量で補えない本質的な敗因は、一重に判断軸の未固定にあります。&lt;/p&gt;
&lt;div class="d-grid gap-2"&gt;&lt;a class="btn btn-primary btn-lg" href="https://juku-escot.com/onepoint/"&gt;記憶のスピードを極める「思考の型」を習得する&lt;/a&gt;&lt;br /&gt;
&lt;a class="btn btn-outline-primary btn-lg" href="https://juku-escot.com/examination/"&gt;合格圏へ引き上げる具体的試験対策を確認する&lt;/a&gt;&lt;/div&gt;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href="https://juku-escot.com/inquiry/"&gt;体験授業・個別相談の予約フォーム&lt;/a&gt;&lt;/div&gt;
&lt;/div&gt;
------</t>
  </si>
  <si>
    <t>https://juku-escot.com/c_blogs/programming/</t>
  </si>
  <si>
    <t>以下のページは不自然なワードを使用しています。
これらを適切に自然な言葉に置き換えて下さい。
なお、本文の装飾や構造は絶対に変えないでください。
【対象ページURL】
https://juku-escot.com/c_blogs/programming/
【検出された不自然ワード】
- 手順
【本文】
------
&lt;h2&gt;数学ができないとプログラミングも出来ない？&lt;/h2&gt;
&lt;p&gt;プログラミングと言えば、分類すると理数系で、数学ができない人には難しいと思われがちですが、決してそんな事はありません。&lt;/p&gt;
&lt;h3&gt;プログラミングとは&lt;/h3&gt;
&lt;p&gt;そもそも、プログラムを組む際に必要とされるのは計算能力ではなく、&lt;span style="color: #ff0000;"&gt;「どのような手順でどのような処理を行えば、適切な答えや結果を出す事が出来るか」という手順を考える力&lt;/span&gt;です。その証拠に、今は小学生でも簡単にプログラミングが出来るソフトも多数あり、実際に子供達がゲームやアプリを開発して公開しています。&lt;/p&gt;
&lt;h3&gt;数学の知識が必須か？&lt;/h3&gt;
&lt;p&gt;得たい処理結果によっては数学の知識が必要になることはもちろんあります。しかし、プログラムを組む際には、計算に使いたい数値を変数に入れてプログラミングするので、手順と処理方法が正しければ数学の知識がなければならないというものではありません。プログラミングを学ぶことにおいて一番必要なのは、知らないことを調べたり、新しいことを学ぶ積極的な好奇心、誰が見てもわかる様にコード内にマメにコメントを入れておくなど、常に過程を分かるようにしておくということが大切です。&lt;/p&gt;
&lt;p&gt;もちろん数学が出来るに越したことはありませんが、そこは必ずしも必須ではないため、プログラムを組む上で数学ができないことを気にしている方は、数学の勉強も疎かにすることなく行っていきながら、プログラミングも平行して学んでいくことをおすすめします。&lt;/p&gt;
&lt;h3&gt;関連コラム&lt;/h3&gt;
&lt;blockquote&gt;&lt;p&gt;&lt;a href="https://juku-escot.com/column/suugakudekinai/" target="_blank" rel="noopener"&gt;数学ができない学生向けの学習法&lt;/a&gt;&lt;/p&gt;&lt;/blockquote&gt;
------</t>
  </si>
  <si>
    <t>https://juku-escot.com/c_blogs/suugakurikei/</t>
  </si>
  <si>
    <t>以下のページは不自然なワードを使用しています。
これらを適切に自然な言葉に置き換えて下さい。
なお、本文の装飾や構造は絶対に変えないでください。
【対象ページURL】
https://juku-escot.com/c_blogs/suugakurikei/
【検出された不自然ワード】
- 型
- 固定
- 最短
【本文】
------
&lt;p&gt;「理系に進みたいけれど、数学が出来ない…」「理系なのに数学が苦手で、このまま大学に受かるのだろうか？」と不安を抱えている高校生は少なくありません。&lt;br /&gt;
本ページでは、&lt;strong&gt;「数学が出来ないと理系へは進めないのか？」&lt;/strong&gt;という不安に答えつつ、数学が苦手でも理系をあきらめずに進路を選ぶポイントと、今から出来る具体的な勉強法を整理します。&lt;/p&gt;
&lt;h2&gt;数学が出来ないと理系へは進めないのか？&lt;/h2&gt;
&lt;p&gt;理系を選択すると、多くの場面で&lt;strong&gt;数学の重要性&lt;/strong&gt;を痛感するはずです。授業の内容、定期テスト、大学入試科目…。そのたびに、&lt;/p&gt;
&lt;ul&gt;
&lt;li&gt;「理系なのに、数学が出来ないとだめなのではないか？」&lt;/li&gt;
&lt;li&gt;「このままだと大学に受からないのではないか？」&lt;/li&gt;
&lt;/ul&gt;
&lt;p&gt;と不安になることも多いでしょう。&lt;/p&gt;
&lt;p&gt;一方で、理系科目（物理・化学・生物・地学など）が好きだから理系を選んだという人も多くいます。&lt;br /&gt;
&lt;strong&gt;「数学が苦手＝理系失格」ではありません。&lt;/strong&gt;重要なのは、&lt;/p&gt;
&lt;p&gt;&lt;span style="color: #0000ff;"&gt;&lt;strong&gt;数学が出来ないからといってあきらめず、自分に合ったレベルから勉強を続けていくこと&lt;/strong&gt;&lt;/span&gt;です。&lt;/p&gt;
&lt;blockquote&gt;&lt;p&gt;数学が出来ない・不得意であると感じているからこそ、&lt;strong&gt;今から出来ることを一つずつ積み上げれば十分に挽回は可能&lt;/strong&gt;です。&lt;/p&gt;&lt;/blockquote&gt;
&lt;h3&gt;理系に進むと数学の重要性を痛感する理由&lt;/h3&gt;
&lt;p&gt;理系進学後、数学の重要性を感じる場面はさまざまです。&lt;/p&gt;
&lt;ul&gt;
&lt;li&gt;&lt;strong&gt;高校数学そのものが入試の主要科目&lt;/strong&gt;になる&lt;/li&gt;
&lt;li&gt;&lt;strong&gt;物理・化学など他の理系科目の理解に数学が必要&lt;/strong&gt;になる&lt;/li&gt;
&lt;li&gt;大学に進学してからも、統計・微積分などの数学的な考え方が求められる&lt;/li&gt;
&lt;/ul&gt;
&lt;p&gt;そのため、理系を選んだ以上、&lt;strong&gt;数学から完全に逃げきることはできません&lt;/strong&gt;。しかし、それは「難問ばかりを完璧に解けなければならない」という意味ではなく、&lt;/p&gt;
&lt;ul&gt;
&lt;li&gt;&lt;strong&gt;基礎をしっかり身につけ、授業で扱うレベルを理解できる力&lt;/strong&gt;を育てる&lt;/li&gt;
&lt;li&gt;&lt;strong&gt;自分が目指す学部・学科に必要なレベルを見極める&lt;/strong&gt;&lt;/li&gt;
&lt;/ul&gt;
&lt;p&gt;という姿勢が重要だということです。&lt;/p&gt;
&lt;h2&gt;数学が苦手でも理系をあきらめなくてよいケース&lt;/h2&gt;
&lt;p&gt;「数学がとにかく重い」分野（数学科・物理学科・一部の工学系など）もあれば、&lt;strong&gt;高度な数学をそこまで日常的に使わない理系分野&lt;/strong&gt;もあります。&lt;/p&gt;
&lt;h3&gt;数学が極端に難しくない理系分野もある&lt;/h3&gt;
&lt;p&gt;たとえば、学部や学科によっては、&lt;/p&gt;
&lt;ul&gt;
&lt;li&gt;高校数学の基礎レベルを押さえていれば授業についていける分野&lt;/li&gt;
&lt;li&gt;統計やデータ処理が中心で、高度な微分方程式などはあまり扱わない分野&lt;/li&gt;
&lt;li&gt;実験・観察・フィールドワークが重視される分野&lt;/li&gt;
&lt;/ul&gt;
&lt;p&gt;など、&lt;strong&gt;「数学が超得意でなくても活躍できる理系領域」&lt;/strong&gt;があります。&lt;/p&gt;
&lt;p&gt;もちろん、どの分野でもある程度の数学的素養は必要ですが、&lt;/p&gt;
&lt;p&gt;&lt;span style="color: #ff0000;"&gt;&lt;strong&gt;不得意分野を「基礎レベルまではできる」状態に高めておけば、授業の理解や大学での学びに十分対応できる&lt;/strong&gt;&lt;/span&gt;ケースは少なくありません。&lt;/p&gt;
&lt;h3&gt;自分の進路と必要な数学レベルを把握する&lt;/h3&gt;
&lt;p&gt;大切なのは、&lt;/p&gt;
&lt;ul&gt;
&lt;li&gt;行きたい学部・学科の入試で&lt;strong&gt;どのレベルの数学が必要か&lt;/strong&gt;を調べる&lt;/li&gt;
&lt;li&gt;必要なレベルと現在の自分の実力の&lt;strong&gt;ギャップを把握する&lt;/strong&gt;&lt;/li&gt;
&lt;li&gt;そのギャップを埋めるために、&lt;strong&gt;具体的な勉強計画を立てる&lt;/strong&gt;&lt;/li&gt;
&lt;/ul&gt;
&lt;p&gt;という流れを踏むことです。&lt;br /&gt;
「数学が苦手だから理系は無理」と決めつける前に、&lt;strong&gt;情報を集めて戦略を立てる&lt;/strong&gt;ことが重要です。&lt;/p&gt;
&lt;h2&gt;数学が出来ないと感じたときの基本戦略&lt;/h2&gt;
&lt;h3&gt;1. まずは基礎固めを徹底する&lt;/h3&gt;
&lt;p&gt;数学が苦手な多くのケースで共通しているのは、&lt;/p&gt;
&lt;ul&gt;
&lt;li&gt;&lt;strong&gt;計算力の不足&lt;/strong&gt;&lt;/li&gt;
&lt;li&gt;&lt;strong&gt;公式・定理の理解があいまい&lt;/strong&gt;&lt;/li&gt;
&lt;li&gt;&lt;strong&gt;「なぜそうなるか」を追わずに丸暗記で済ませている&lt;/strong&gt;&lt;/li&gt;
&lt;/ul&gt;
&lt;p&gt;といった、&lt;strong&gt;ごく基本的な部分の抜け&lt;/strong&gt;です。&lt;/p&gt;
&lt;p&gt;そのため、背伸びをして難しい問題に挑戦する前に、&lt;/p&gt;
&lt;ul&gt;
&lt;li&gt;教科書レベルの例題・基本問題を完璧にする&lt;/li&gt;
&lt;li&gt;計算、因数分解、方程式などの&lt;strong&gt;頻出分野を毎日少しずつ繰り返す&lt;/strong&gt;&lt;/li&gt;
&lt;li&gt;公式を「覚える＋なぜそうなるのか」をセットで理解する&lt;/li&gt;
&lt;/ul&gt;
&lt;p&gt;といった&lt;strong&gt;基礎固め&lt;/strong&gt;から着手することが何よりも大切です。&lt;/p&gt;
&lt;h3&gt;2. 自分のレベルに合った問題集を選ぶ&lt;/h3&gt;
&lt;p&gt;数学が出来ないと感じる人ほど、&lt;/p&gt;
&lt;ul&gt;
&lt;li&gt;学校や周囲に合わせて&lt;strong&gt;レベルの高すぎる問題集&lt;/strong&gt;を使っている&lt;/li&gt;
&lt;li&gt;解説が難しすぎて&lt;strong&gt;読み切れずに挫折&lt;/strong&gt;してしまう&lt;/li&gt;
&lt;/ul&gt;
&lt;p&gt;といった状況に陥りがちです。&lt;/p&gt;
&lt;p&gt;そこで、&lt;/p&gt;
&lt;ul&gt;
&lt;li&gt;&lt;strong&gt;「解説が読みやすい」「例題が丁寧」な基礎〜標準レベルの問題集&lt;/strong&gt;をメインにする&lt;/li&gt;
&lt;li&gt;最初から全部を完璧にしようとせず、&lt;strong&gt;同じレベルの問題を繰り返して定着させる&lt;/strong&gt;&lt;/li&gt;
&lt;/ul&gt;
&lt;p&gt;という方針に切り替えましょう。&lt;br /&gt;
&lt;strong&gt;自分のレベルに合った勉強を継続させていくことが最短ルート&lt;/strong&gt;です。&lt;/p&gt;
&lt;h3&gt;3. 「わからない」を放置しない仕組みをつくる&lt;/h3&gt;
&lt;p&gt;数学が出来ないままになってしまう最大の原因は、&lt;/p&gt;
&lt;ul&gt;
&lt;li&gt;「その場しのぎ」でテストを乗り切る&lt;/li&gt;
&lt;li&gt;わからないまま答案を書いて、見直しをしない&lt;/li&gt;
&lt;li&gt;解説を読まず、「時間がないから」と飛ばしてしまう&lt;/li&gt;
&lt;/ul&gt;
&lt;p&gt;といった&lt;strong&gt;「放置癖」&lt;/strong&gt;です。&lt;/p&gt;
&lt;p&gt;これを断ち切るために、&lt;/p&gt;
&lt;ul&gt;
&lt;li&gt;解けなかった問題には必ず印をつける&lt;/li&gt;
&lt;li&gt;解説を読み、「どこから間違えたのか」を必ず確認する&lt;/li&gt;
&lt;li&gt;同じ問題を&lt;strong&gt;翌日・1週間後に解き直す&lt;/strong&gt;&lt;/li&gt;
&lt;/ul&gt;
&lt;p&gt;という「復習の仕組み」を用意しておくと、少しずつ苦手意識が薄れていきます。&lt;/p&gt;
&lt;h3&gt;4. 継続できる学習ペースを守る&lt;/h3&gt;
&lt;p&gt;一気にたくさんやろうとしても、数学はすぐには伸びません。重要なのは、&lt;/p&gt;
&lt;ul&gt;
&lt;li&gt;毎日15〜30分でもよいので&lt;strong&gt;数学に触れる時間を確保する&lt;/strong&gt;&lt;/li&gt;
&lt;li&gt;「休日に3時間やる」よりも「毎日30分」のほうが定着しやすい&lt;/li&gt;
&lt;li&gt;&lt;strong&gt;同じ問題集を何周も回す&lt;/strong&gt;習慣をつくる&lt;/li&gt;
&lt;/ul&gt;
&lt;p&gt;といった&lt;strong&gt;継続重視のスタイル&lt;/strong&gt;です。&lt;/p&gt;
&lt;p&gt;&lt;span style="color: #0000ff;"&gt;&lt;strong&gt;数学が出来ないとあきらめずに勉強を続けることが大切&lt;/strong&gt;&lt;/span&gt;という原則を、日々の行動で体現していきましょう。&lt;/p&gt;
&lt;h2&gt;不得意分野を「解ける」に変える具体的ステップ&lt;/h2&gt;
&lt;p&gt;理系を目指しつつ数学が苦手な場合、特に意識したいのが&lt;strong&gt;不得意分野の克服&lt;/strong&gt;です。&lt;/p&gt;
&lt;h3&gt;苦手分野の洗い出し&lt;/h3&gt;
&lt;ul&gt;
&lt;li&gt;模試や定期テストの結果を見直し、平均点との差が大きい単元をチェックする&lt;/li&gt;
&lt;li&gt;「なんとなく苦手」ではなく、&lt;strong&gt;「二次関数」「図形と証明」「確率」など具体的に挙げる&lt;/strong&gt;&lt;/li&gt;
&lt;/ul&gt;
&lt;h3&gt;苦手単元にしぼった集中的なトレーニング&lt;/h3&gt;
&lt;ul&gt;
&lt;li&gt;苦手単元だけを扱った問題集・講座を利用する&lt;/li&gt;
&lt;li&gt;最初は例題レベルを&lt;strong&gt;完璧に解ける所まで&lt;/strong&gt;繰り返す&lt;/li&gt;
&lt;li&gt;次に基本問題→標準問題と&lt;strong&gt;少しずつレベルを上げていく&lt;/strong&gt;&lt;/li&gt;
&lt;/ul&gt;
&lt;h3&gt;「わかる」から「できる」へ&lt;/h3&gt;
&lt;p&gt;解説を読んで「わかったつもり」になっていても、&lt;/p&gt;
&lt;ul&gt;
&lt;li&gt;自力で最初から最後まで解けるか&lt;/li&gt;
&lt;li&gt;数日空けても同じ問題を再現できるか&lt;/li&gt;
&lt;/ul&gt;
&lt;p&gt;という段階まで到達していないことが多いものです。&lt;br /&gt;
&lt;strong&gt;「わかる」と「できる」の間には、必ず「繰り返し練習」の橋渡しが必要&lt;/strong&gt;だと意識しておきましょう。&lt;/p&gt;
&lt;h2&gt;関連コラム&lt;/h2&gt;
&lt;p&gt;さらに具体的な勉強法については、以下のコラムもあわせてご覧ください。&lt;/p&gt;
&lt;blockquote&gt;&lt;p&gt;&lt;a href="https://juku-escot.com/column/suugakudekinai/" target="_blank" rel="noopener"&gt;数学ができない学生向けの学習法&lt;/a&gt;&lt;/p&gt;&lt;/blockquote&gt;
&lt;h2&gt;まとめ：数学が出来ない＝理系をあきらめる理由にはならない&lt;/h2&gt;
&lt;p&gt;ここまでの内容を整理すると、次のようになります。&lt;/p&gt;
&lt;ul&gt;
&lt;li&gt;理系に進むと数学の重要性を強く感じるが、&lt;strong&gt;数学が苦手だからといって理系進学が不可能になるわけではない&lt;/strong&gt;&lt;/li&gt;
&lt;li&gt;学部・学科によって求められる数学レベルは異なり、&lt;strong&gt;高度な数学を必須としない理系分野もある&lt;/strong&gt;&lt;/li&gt;
&lt;li&gt;大切なのは、&lt;strong&gt;基礎固めを徹底し、自分のレベルに合った問題集で勉強を継続すること&lt;/strong&gt;&lt;/li&gt;
&lt;li&gt;不得意分野を放置せず、&lt;strong&gt;「わからない」を「できる」に変える復習サイクル&lt;/strong&gt;を回すことが重要&lt;/li&gt;
&lt;li&gt;&lt;span style="color: #0000ff;"&gt;&lt;strong&gt;数学が出来ないとあきらめずに勉強を続ける姿勢こそが、理系で学び続けるための一番の武器になる&lt;/strong&gt;&lt;/span&gt;&lt;/li&gt;
&lt;/ul&gt;
&lt;p&gt;「理系なのに数学が出来ない…」と悩んでいるあなたへ。&lt;br /&gt;
今の時点で完璧に解けなくても構いません。&lt;strong&gt;今日からの一歩ずつの積み重ね&lt;/strong&gt;が、半年後・1年後の自分の実力を大きく変えていきます。&lt;br /&gt;
あきらめる前に、まずは自分に合ったレベルの問題集を手に取り、基礎からやり直していきましょう。&lt;/p&gt;
&lt;div class="alert alert-primary p-3 mt-4" role="alert"&gt;
&lt;p class="mb-2"&gt;&lt;strong&gt;論理を欠いた「暗記数学」を続ける限り、理系学部への合格は不可能です。&lt;/strong&gt;&lt;/p&gt;
&lt;p class="mb-1"&gt;本質を無視した解法が固定化されると、入試本番で致命的な減点を防げず、合格を左右する合計点に跳ね返る絶望的な結果を招きます。&lt;/p&gt;
&lt;p class="mb-3"&gt;数学の壁を突破できない本質的な理由は、一重に要素分解の不一致にあります。&lt;/p&gt;
&lt;div class="d-grid gap-2"&gt;&lt;a class="btn btn-primary btn-lg" href="https://juku-escot.com/onepoint/"&gt;論理的思考を武器にする「思考の型」を習得する&lt;/a&gt;&lt;br /&gt;
&lt;a class="btn btn-outline-primary btn-lg" href="https://juku-escot.com/examination/"&gt;合格圏へ引き上げる具体的試験対策を確認する&lt;/a&gt;&lt;/div&gt;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href="https://juku-escot.com/inquiry/"&gt;体験授業・個別相談の予約フォーム&lt;/a&gt;&lt;/div&gt;
&lt;/div&gt;
------</t>
  </si>
  <si>
    <t>https://juku-escot.com/column/butsurikagaku/</t>
  </si>
  <si>
    <t>以下のページは不自然なワードを使用しています。
これらを適切に自然な言葉に置き換えて下さい。
なお、本文の装飾や構造は絶対に変えないでください。
【対象ページURL】
https://juku-escot.com/column/butsurikagaku/
【検出された不自然ワード】
- 型
- 固定
- 失点
【本文】
------
&lt;p&gt;&amp;nbsp;&lt;/p&gt;
&lt;p&gt;&lt;img fetchpriority="high" decoding="async" class="alignleft size-medium wp-image-1020" src="https://juku-escot.com/wp-content/uploads/2019/12/苦手にならない勉強法-300x169.jpg" alt="物理や化学に苦手意識を持たない勉強法" width="300" height="169" srcset="https://juku-escot.com/wp-content/uploads/2019/12/苦手にならない勉強法-300x169.jpg 300w, https://juku-escot.com/wp-content/uploads/2019/12/苦手にならない勉強法-1024x576.jpg 1024w, https://juku-escot.com/wp-content/uploads/2019/12/苦手にならない勉強法-768x432.jpg 768w, https://juku-escot.com/wp-content/uploads/2019/12/苦手にならない勉強法-320x180.jpg 320w, https://juku-escot.com/wp-content/uploads/2019/12/苦手にならない勉強法.jpg 1280w" sizes="(max-width: 300px) 100vw, 300px" /&gt;&lt;/p&gt;
&lt;p&gt;物理や化学に対して&lt;strong&gt;「難しそう」「よく分からないから嫌い」&lt;/strong&gt;という苦手意識を持ってしまう中高生は少なくありません。しかし、ポイントを押さえた勉強法を身につければ、物理や化学は決して特別な科目ではなく、むしろ&lt;strong&gt;理解が積み上がるほど得点源になりやすい科目&lt;/strong&gt;です。&lt;/p&gt;
&lt;p&gt;このページでは、物理・化学を嫌いにならないための勉強法を、&lt;strong&gt;全体像 → 暗記 → 活用 → 反復&lt;/strong&gt;という流れで整理して解説します。&lt;/p&gt;
&lt;p&gt;勉強そのものの土台については、まず次のコラムも確認しておきましょう。&lt;/p&gt;
&lt;ul&gt;
&lt;li&gt;&lt;strong&gt;&lt;a href="https://juku-escot.com/column/yokunaibenkyouhou/" target="_blank" rel="noopener"&gt;中学生が陥りやすい「よくない」勉強法&lt;/a&gt;&lt;/strong&gt;&lt;/li&gt;
&lt;li&gt;計画の立て方は『&lt;strong&gt;&lt;a href="https://juku-escot.com/column/butsurikagaku/" target="_blank" rel="noopener"&gt;中高一貫校に通う生徒のための勉強計画の立て方&lt;/a&gt;&lt;/strong&gt;』も参考にしましょう。&lt;/li&gt;
&lt;/ul&gt;
&lt;h2&gt;物理・化学が「苦手」になってしまう理由&lt;/h2&gt;
&lt;p&gt;物理や化学を苦手と感じる生徒さんの多くに、次のような共通点があります。&lt;/p&gt;
&lt;ul&gt;
&lt;li&gt;いきなり細かい用語や公式から覚え始めてしまい、&lt;strong&gt;全体像が見えていない&lt;/strong&gt;&lt;/li&gt;
&lt;li&gt;単位や基本用語が曖昧なまま進んでしまい、&lt;strong&gt;問題文の意味そのものが分からない&lt;/strong&gt;&lt;/li&gt;
&lt;li&gt;公式を「丸暗記」で済ませてしまい、&lt;strong&gt;どの場面で使うべきか判断できない&lt;/strong&gt;&lt;/li&gt;
&lt;li&gt;一度解いた問題を解きっぱなしにしてしまい、&lt;strong&gt;反復不足で定着しない&lt;/strong&gt;&lt;/li&gt;
&lt;/ul&gt;
&lt;p&gt;こうした状態が続くと、&lt;/p&gt;
&lt;ul&gt;
&lt;li&gt;「そもそも何の話をしているのか分からない」&lt;/li&gt;
&lt;li&gt;「問題文を読んでもイメージが浮かばない」&lt;/li&gt;
&lt;/ul&gt;
&lt;p&gt;という感覚になり、物理や化学そのものに苦手意識を持ってしまいます。&lt;/p&gt;
&lt;p&gt;ここからは、その苦手意識を和らげ、&lt;strong&gt;物理・化学を得意分野に変えていくための具体的な勉強法&lt;/strong&gt;を順番に見ていきましょう。&lt;/p&gt;
&lt;h2&gt;物理・化学に苦手意識を持たないための勉強法&lt;/h2&gt;
&lt;h3&gt;① 全体のイメージをつかむ&lt;/h3&gt;
&lt;p&gt;化学も物理も、いきなり細かい単元ごとに暗記するのではなく、まずは&lt;strong&gt;全体としてのイメージをとらえる&lt;/strong&gt;ことが大切です。&lt;/p&gt;
&lt;ul&gt;
&lt;li&gt;最初は&lt;strong&gt;ひとつの教材にしぼって&lt;/strong&gt;読み進める&lt;/li&gt;
&lt;li&gt;&lt;strong&gt;じっくり精読するのではなく、まずはざっと通読&lt;/strong&gt;して大まかな流れをつかむ&lt;/li&gt;
&lt;li&gt;分からないポイントがあっても、この段階では&lt;strong&gt;「とりあえず読む」ことを習慣化&lt;/strong&gt;する&lt;/li&gt;
&lt;/ul&gt;
&lt;p&gt;何度も繰り返し読むうちに、次第に「この単元はこういう話をしている」という骨組みが見えてきます。教材を読んだ後は、&lt;/p&gt;
&lt;ul&gt;
&lt;li&gt;そこで説明されていた現象を&lt;strong&gt;頭の中で想像してみる&lt;/strong&gt;&lt;/li&gt;
&lt;li&gt;図やイメージが&lt;strong&gt;スッと浮かぶかどうか&lt;/strong&gt;を意識する&lt;/li&gt;
&lt;/ul&gt;
&lt;p&gt;ようにしましょう。&lt;/p&gt;
&lt;p&gt;全体像がなんとなくイメージできるようになったら、&lt;/p&gt;
&lt;ul&gt;
&lt;li&gt;分野ごと（力学・電気・物質の状態・化学反応…）&lt;/li&gt;
&lt;li&gt;さらに細かい単元ごと&lt;/li&gt;
&lt;/ul&gt;
&lt;p&gt;というように、少しずつ細部の理解へと進んでいくと、身構えすぎずに知識が定着していきます。&lt;/p&gt;
&lt;h3&gt;② 基礎知識（とくに単位）をしっかり暗記する&lt;/h3&gt;
&lt;p&gt;物理・化学では、&lt;strong&gt;基礎知識をどれだけきちんと暗記し、意味を理解しているか&lt;/strong&gt;がカギになります。中でも最優先は&lt;strong&gt;単位&lt;/strong&gt;です。&lt;/p&gt;
&lt;ul&gt;
&lt;li&gt;密度・圧力・熱量など、物理量ごとの&lt;strong&gt;単位と意味&lt;/strong&gt;&lt;/li&gt;
&lt;li&gt;化学では、&lt;strong&gt;周期表・元素記号・価数・物質量（mol）&lt;/strong&gt;などの基本事項&lt;/li&gt;
&lt;/ul&gt;
&lt;p&gt;単位が分かると、&lt;/p&gt;
&lt;ul&gt;
&lt;li&gt;「この問題は何と何の関係を聞いているのか」&lt;/li&gt;
&lt;li&gt;「求めるべき量はどの公式で表されるのか」&lt;/li&gt;
&lt;/ul&gt;
&lt;p&gt;が見えやすくなり、問題の意味を理解できるようになります。逆に、単位を理解しないままでは、問題を読むことすら難しくなってしまいます。&lt;/p&gt;
&lt;p&gt;暗記方法については、&lt;/p&gt;
&lt;blockquote&gt;&lt;p&gt;『&lt;strong&gt;&lt;a href="https://juku-escot.com/column/anki/" target="_blank" rel="noopener"&gt;定期試験前にまとめて暗記する方法&lt;/a&gt;&lt;/strong&gt;』&lt;/p&gt;&lt;/blockquote&gt;
&lt;p&gt;も参考にしながら、自分に合った方法で進めてみてください。&lt;/p&gt;
&lt;p&gt;&lt;span style="color: #ff0000;"&gt;まずは基礎的な知識と単位・用語を「正しく暗記」すること&lt;/span&gt;が、その後の応用力にも直結します。&lt;/p&gt;
&lt;h3&gt;③ 公式を「正しく使える」レベルまで理解する&lt;/h3&gt;
&lt;p&gt;全体像と基礎知識がある程度おさえられたら、次は&lt;strong&gt;公式の理解と活用&lt;/strong&gt;です。&lt;/p&gt;
&lt;p&gt;ここで重要なのは、&lt;/p&gt;
&lt;ul&gt;
&lt;li&gt;&lt;strong&gt;公式をただ丸暗記しない&lt;/strong&gt;&lt;/li&gt;
&lt;li&gt;その公式が&lt;strong&gt;何を表しているのか&lt;/strong&gt;&lt;/li&gt;
&lt;li&gt;&lt;strong&gt;どんな場面で使う公式なのか&lt;/strong&gt;&lt;/li&gt;
&lt;/ul&gt;
&lt;p&gt;をセットで理解することです。&lt;/p&gt;
&lt;p&gt;公式を覚えただけで、使いどころが分からない状態では意味がありません。例えば、&lt;/p&gt;
&lt;ul&gt;
&lt;li&gt;力学なら「力・質量・加速度」の関係を図やイメージで理解する&lt;/li&gt;
&lt;li&gt;化学なら「濃度」「物質量」「質量」の関係を&lt;strong&gt;実際の計算例&lt;/strong&gt;とセットで学ぶ&lt;/li&gt;
&lt;/ul&gt;
&lt;p&gt;といったように、&lt;span style="color: #ff0000;"&gt;公式の導き方や意味を正しく理解&lt;/span&gt;し、&lt;span style="color: #0000ff;"&gt;問題の中で活用できるレベルになるまで演習&lt;/span&gt;を重ねていきましょう。&lt;/p&gt;
&lt;h3&gt;④ 反復練習で知識と解法を定着させる&lt;/h3&gt;
&lt;p&gt;基礎を覚え、公式の意味も分かってきたら、いよいよ&lt;strong&gt;問題演習&lt;/strong&gt;です。ここで意識したい流れは次の通りです。&lt;/p&gt;
&lt;ol&gt;
&lt;li&gt;まずは&lt;strong&gt;解ける問題だけを一通り解く&lt;/strong&gt;（分からない問題は一旦飛ばす）&lt;/li&gt;
&lt;li&gt;解けなかった問題について、&lt;strong&gt;どこが原因だったのかを分析&lt;/strong&gt;する
&lt;ul&gt;
&lt;li&gt;そもそも使うべき公式を思い出せなかったのか&lt;/li&gt;
&lt;li&gt;単位や基礎知識が曖昧だったのか&lt;/li&gt;
&lt;li&gt;計算ミスだったのか&lt;/li&gt;
&lt;/ul&gt;
&lt;/li&gt;
&lt;li&gt;&lt;strong&gt;解説を隅から隅までじっくり読む&lt;/strong&gt;&lt;/li&gt;
&lt;li&gt;必要であれば教科書・参考書に戻って&lt;strong&gt;該当部分を復習&lt;/strong&gt;する&lt;/li&gt;
&lt;li&gt;原因を補ったうえで、&lt;strong&gt;同じ問題をもう一度解く&lt;/strong&gt;&lt;/li&gt;
&lt;/ol&gt;
&lt;p&gt;このように、&lt;/p&gt;
&lt;p&gt;&lt;strong&gt;「間違えた問題を解く → 解説を読む → 足りない知識を補う → 再度解く」&lt;/strong&gt;&lt;/p&gt;
&lt;p&gt;というサイクルを何度も繰り返すことで、徐々に&lt;/p&gt;
&lt;ul&gt;
&lt;li&gt;問題に対する&lt;strong&gt;アプローチの仕方&lt;/strong&gt;&lt;/li&gt;
&lt;li&gt;使うべき&lt;strong&gt;公式の選び方&lt;/strong&gt;&lt;/li&gt;
&lt;/ul&gt;
&lt;p&gt;が自然と身についてきます。&lt;/p&gt;
&lt;p&gt;一度すべての問題を解き終えた後も、&lt;/p&gt;
&lt;ul&gt;
&lt;li&gt;時間をおいて&lt;strong&gt;もう一度最初から解き直す&lt;/strong&gt;&lt;/li&gt;
&lt;li&gt;特に苦手だった単元は&lt;strong&gt;重点的に二周目・三周目&lt;/strong&gt;を行う&lt;/li&gt;
&lt;/ul&gt;
&lt;p&gt;といった反復練習を行うことで、知識と解法がしっかりと定着していきます。&lt;/p&gt;
&lt;h2&gt;当塾での取り組み：物理・化学の苦手克服を完全１対１でサポート&lt;/h2&gt;
&lt;p&gt;当塾では、完全１対１の個別指導で、生徒さん一人ひとりの状況や目標に合わせた授業を行っています。&lt;/p&gt;
&lt;ul&gt;
&lt;li&gt;&lt;strong&gt;完全オーダーメイドの授業&lt;/strong&gt;については、&lt;strong&gt;&lt;a href="https://juku-escot.com/school/" target="_blank" rel="noopener"&gt;コチラ&lt;/a&gt;&lt;/strong&gt;をご覧ください。&lt;/li&gt;
&lt;li&gt;教室と同様の授業を&lt;strong&gt;&lt;a href="https://juku-escot.com/online/" target="_blank" rel="noopener"&gt;オンライン&lt;/a&gt;&lt;/strong&gt;でも受講可能です。&lt;/li&gt;
&lt;/ul&gt;
&lt;p&gt;『&lt;a href="https://juku-escot.com/column/onlinejuku/" target="_blank" rel="noopener"&gt;中高一貫校向けのオンライン塾とは&lt;/a&gt;』でも紹介している通り、&lt;/p&gt;
&lt;ul&gt;
&lt;li&gt;通塾の必要がなく、&lt;strong&gt;勉強し慣れた環境&lt;/strong&gt;で受講できる&lt;/li&gt;
&lt;li&gt;部活や学校行事に合わせた&lt;strong&gt;柔軟な時間設定&lt;/strong&gt;が可能&lt;/li&gt;
&lt;li&gt;物理・化学の苦手単元に絞った&lt;strong&gt;集中的なフォロー&lt;/strong&gt;ができる&lt;/li&gt;
&lt;/ul&gt;
&lt;p&gt;といったメリットがあります。物理や化学に強い不安がある場合でも、１対１で丁寧に確認しながら学習を進めることで、少しずつ自信を取り戻すことができます。&lt;/p&gt;
&lt;h2&gt;まとめ：物理・化学は「全体 → 基礎 → 活用 → 反復」で得意科目に変えられる&lt;/h2&gt;
&lt;p&gt;最後に、本記事の内容を整理します。&lt;/p&gt;
&lt;ul&gt;
&lt;li&gt;物理・化学は、最初から細部にこだわりすぎず、&lt;strong&gt;まずは全体のイメージをつかむこと&lt;/strong&gt;が大事&lt;/li&gt;
&lt;li&gt;単位や周期表などの&lt;strong&gt;基礎知識を正しく暗記&lt;/strong&gt;することで、問題文の意味が理解しやすくなる&lt;/li&gt;
&lt;li&gt;公式は丸暗記ではなく、&lt;strong&gt;意味と使いどころを理解&lt;/strong&gt;して、問題の中で使えるようにする&lt;/li&gt;
&lt;li&gt;&lt;strong&gt;反復練習&lt;/strong&gt;によって、「解き方のパターン」と「公式の選び方」が自然と身につく&lt;/li&gt;
&lt;li&gt;苦手意識が強い場合は、&lt;strong&gt;１対１の個別指導やオンライン授業&lt;/strong&gt;を活用することで効率よく克服できる&lt;/li&gt;
&lt;/ul&gt;
&lt;p&gt;物理や化学は、難しく考えすぎてしまうと一気にハードルが高く感じられますが、&lt;strong&gt;「とりあえず全体を読む」「基礎を覚える」「公式を使ってみる」「何度もくり返す」&lt;/strong&gt;という流れを大切にすれば、必ず手応えを感じられるようになります。&lt;/p&gt;
&lt;p&gt;解けない問題や分からない部分があっても、焦らずに一つひとつ丁寧に積み重ねていきましょう。物理や化学は、正しいステップで取り組めば&lt;strong&gt;必ず味方になってくれる科目&lt;/strong&gt;です。&lt;/p&gt;
&lt;div class="alert alert-primary p-3 mt-4" role="alert"&gt;
&lt;p class="mb-2"&gt;&lt;strong&gt;理系科目の「暗記頼み」を放置すれば、難関校合格は不可能です。&lt;/strong&gt;&lt;/p&gt;
&lt;p class="mb-1"&gt;本質を無視した解法が固定化されると、記述での致命的な減点を防げず、最終的な合計点に跳ね返る悲惨な結果を招きます。&lt;/p&gt;
&lt;p class="mb-3"&gt;理科の難問で失点を繰り返す原因は、一重に要素分解の不一致にあります。&lt;/p&gt;
&lt;div class="d-grid gap-2"&gt;&lt;a class="btn btn-primary btn-lg" href="https://juku-escot.com/onepoint/"&gt;理系科目を論理で制する「思考の型」を習得する&lt;/a&gt;&lt;br /&gt;
&lt;a class="btn btn-outline-primary btn-lg" href="https://juku-escot.com/examination/"&gt;志望校合格へ導く具体的試験対策を確認する&lt;/a&gt;&lt;/div&gt;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href="https://juku-escot.com/inquiry/"&gt;体験授業・個別相談の予約フォーム&lt;/a&gt;&lt;/div&gt;
&lt;/div&gt;
&lt;section class="veu_cta" id="veu_cta-489"&gt;&lt;h1 class="cta_title"&gt;講座案内：学校対策　フォローアップコース【英語・数学】&lt;/h1&gt;&lt;div class="cta_body"&gt;&lt;div class="cta_body_image cta_body_image_right"&gt;&lt;a href="https://juku-escot.com/school/" target="_blank"&gt;&lt;img width="1024" height="267" src="https://juku-escot.com/wp-content/uploads/2019/03/学校対策その２-1024x267.png" class="attachment-large size-large" alt="" srcset="https://juku-escot.com/wp-content/uploads/2019/03/学校対策その２-1024x267.png 1024w, https://juku-escot.com/wp-content/uploads/2019/03/学校対策その２-300x78.png 300w, https://juku-escot.com/wp-content/uploads/2019/03/学校対策その２-768x201.png 768w, https://juku-escot.com/wp-content/uploads/2019/03/学校対策その２.png 1497w" sizes="(max-width: 1024px) 100vw, 1024px" /&gt;&lt;/a&gt;&lt;/div&gt;&lt;div class="cta_body_txt image_exist"&gt;【英語】
&lt;br /&gt;学校の授業進度を毎回確認し、試験日程にあわせた学習カリキュラムを作成した上で授業を進めていきます。
&lt;br /&gt;
&lt;br /&gt;【数学】
&lt;br /&gt;どの単元の学習が不十分なのかを見極めて、抜けている内容を補っていきます。学校の進度に十分に追いつくことができれば、先取りコースに変更していくのが理想的です。&lt;/div&gt;&lt;div class="cta_body_link"&gt;&lt;a href="https://juku-escot.com/school/" class="btn btn-primary btn-block btn-lg" target="_blank"&gt;学校対策　フォローアップコース【英語・数学】&lt;/a&gt;&lt;/div&gt;&lt;/div&gt;&lt;!-- [ /.vkExUnit_cta_body ] --&gt;&lt;/section&gt;			
------</t>
  </si>
  <si>
    <t>https://juku-escot.com/column/chokuzen/</t>
  </si>
  <si>
    <t>以下のページは不自然なワードを使用しています。
これらを適切に自然な言葉に置き換えて下さい。
なお、本文の装飾や構造は絶対に変えないでください。
【対象ページURL】
https://juku-escot.com/column/chokuzen/
【検出された不自然ワード】
- 刺
- 整え
【本文】
------
&lt;p&gt;&lt;!-- ▼▼ H2/H3 構成：差し替え完成版（本文をこの順に当て込む） ▼▼ --&gt;&lt;/p&gt;
&lt;h2&gt;中学生の定期テスト直前勉強法｜2週間前から点数を最大化する計画の立て方&lt;/h2&gt;
&lt;p&gt;テスト直前になると、&lt;strong&gt;「何から手をつければいいか分からない」「とりあえずノートまとめを始めてしまう」&lt;/strong&gt;という生徒は少なくありません。&lt;br /&gt;
しかし、限られた時間で点数アップにつなげるには、&lt;strong&gt;テスト範囲と自分の「できる／できない」を踏まえた勉強計画&lt;/strong&gt;が必要です。&lt;/p&gt;
&lt;h2&gt;2週間前の全体像｜このページで扱うこと&lt;/h2&gt;
&lt;p&gt;このページでは、英語科主任による動画の内容をもとに、&lt;/p&gt;
&lt;ul&gt;
&lt;li&gt;テスト直前２週間の勉強計画の立て方&lt;/li&gt;
&lt;li&gt;ワークがある場合／プリントだけの場合の対処法&lt;/li&gt;
&lt;li&gt;科目別・直前の勉強法&lt;/li&gt;
&lt;li&gt;テスト前日・当日の過ごし方と、長期休み・受験生のポイント&lt;/li&gt;
&lt;/ul&gt;
&lt;p&gt;を整理してご紹介します。&lt;br /&gt;
事前に&lt;strong&gt;&lt;a href="https://juku-escot.com/column/yokunaibenkyouhou/" target="_blank" rel="noopener"&gt;「よくない」勉強法&lt;/a&gt;&lt;/strong&gt;を確認し、暗記のやり方は&lt;strong&gt;&lt;a href="https://juku-escot.com/column/anki/" target="_blank" rel="noopener"&gt;定期試験前にまとめて暗記する方法&lt;/a&gt;&lt;/strong&gt;も参考にしながら取り組んでみてください。&lt;/p&gt;
&lt;h2&gt;【動画解説】英語科主任が教える！テスト直前の効率的な勉強計画&lt;/h2&gt;
&lt;p&gt;&lt;img fetchpriority="high" decoding="async" class="alignleft size-medium wp-image-1028" src="https://juku-escot.com/wp-content/uploads/2019/11/テスト直前-1-300x169.jpg" alt="英語科主任がテスト直前の勉強法を解説している動画のサムネイル" width="300" height="169" srcset="https://juku-escot.com/wp-content/uploads/2019/11/テスト直前-1-300x169.jpg 300w, https://juku-escot.com/wp-content/uploads/2019/11/テスト直前-1-1024x576.jpg 1024w, https://juku-escot.com/wp-content/uploads/2019/11/テスト直前-1-768x432.jpg 768w, https://juku-escot.com/wp-content/uploads/2019/11/テスト直前-1-320x180.jpg 320w, https://juku-escot.com/wp-content/uploads/2019/11/テスト直前-1.jpg 1280w" sizes="(max-width: 300px) 100vw, 300px" /&gt;&lt;br /&gt;
&lt;iframe title="YouTube video player" src="https://www.youtube.com/embed/6Iqal4Qxxno?si=GuY9FylFyfUl4Epk" width="560" height="315" frameborder="0" allowfullscreen="allowfullscreen"&gt;&lt;/iframe&gt;&lt;/p&gt;
&lt;blockquote&gt;&lt;p&gt;今回ですが、&lt;strong&gt;テスト直前の勉強計画の立て方&lt;/strong&gt;という事です。&lt;br /&gt;
中間・期末・学年末・模擬試験など、範囲が決まっているテストに向けて、どう準備を進めていくべきかをお話しします。&lt;/p&gt;&lt;/blockquote&gt;
&lt;h2&gt;2週間前にやること｜ノートまとめより先に点が伸びる作業&lt;/h2&gt;
&lt;h3&gt;ノートまとめは後回し｜直前は「解く・確認する」を優先&lt;/h3&gt;
&lt;blockquote&gt;&lt;p&gt;&lt;strong&gt;英語科主任 中尾：&lt;/strong&gt; 多いのが、まずノートまとめをするという子がいますが、あれはあまり効果的じゃないと思っています。&lt;/p&gt;&lt;/blockquote&gt;
&lt;p&gt;テスト直前に時間をかけてノートをきれいにまとめても、&lt;/p&gt;
&lt;ul&gt;
&lt;li&gt;解く練習が不足する&lt;/li&gt;
&lt;li&gt;「やった気分」だけで点数に結びつきにくい&lt;/li&gt;
&lt;/ul&gt;
&lt;p&gt;といった問題が起こりがちです。直前２週間では、&lt;strong&gt;「まとめ」よりも「解く・確認する」ことに時間を使う&lt;/strong&gt;のが基本方針です。&lt;/p&gt;
&lt;h3&gt;ワーク中心の範囲｜出来不出来を分けて、やり直す所に時間を使う&lt;/h3&gt;
&lt;p&gt;範囲がテキストやワークで指定されている場合、まずは&lt;strong&gt;教科書ワークを基準に計画を立てます&lt;/strong&gt;。&lt;/p&gt;
&lt;ul&gt;
&lt;li&gt;&lt;span style="color: #0000ff;"&gt;&lt;strong&gt;直前２週間&lt;/strong&gt;&lt;/span&gt;を目安にスケジュールを切る&lt;/li&gt;
&lt;li&gt;教科書ワーク（英語なら各Lesson末の小テストなど）を、&lt;strong&gt;テスト３日前までに消化&lt;/strong&gt;できるよう１日ごとに割り振る&lt;/li&gt;
&lt;/ul&gt;
&lt;p&gt;このとき重要なのは、&lt;/p&gt;
&lt;ul&gt;
&lt;li&gt;&lt;strong&gt;できるところを何度もやるのではなく、「定着していないところ」を見つける&lt;/strong&gt;こと&lt;/li&gt;
&lt;/ul&gt;
&lt;p&gt;です。ワークのテスト問題をまず一通り解き、&lt;/p&gt;
&lt;ul&gt;
&lt;li&gt;正解できた問題 → 復習頻度は少なめ&lt;/li&gt;
&lt;li&gt;間違えた問題／あやふやな問題 → 優先的にやり直す&lt;/li&gt;
&lt;/ul&gt;
&lt;p&gt;といった形で、&lt;strong&gt;できるところ／できないところを把握するところからスタート&lt;/strong&gt;しましょう。&lt;/p&gt;
&lt;h2&gt;3日前からの追い込み｜暗記よりも解き直しを増やす&lt;/h2&gt;
&lt;h3&gt;覚える作業を「解いて吐き出す」練習に切り替える&lt;/h3&gt;
&lt;blockquote&gt;&lt;p&gt;&lt;strong&gt;英語科主任 中尾：&lt;/strong&gt; 一夜漬けで覚えたつもりがテストで出てこないのは、「解いて吐き出す」回数が少ないからです。テスト前３日間は、覚える作業よりも、ひたすら解くことを増やしてほしいです。&lt;/p&gt;&lt;/blockquote&gt;
&lt;p&gt;テスト３日前からは、&lt;/p&gt;
&lt;ul&gt;
&lt;li&gt;最初に解いたワークのテストを&lt;strong&gt;もう一度解いてみて、できるようになったか確認&lt;/strong&gt;&lt;/li&gt;
&lt;li&gt;覚えられていない部分を、&lt;strong&gt;「見て覚える」ではなく、問題として解きながら定着&lt;/strong&gt;させる&lt;/li&gt;
&lt;/ul&gt;
&lt;p&gt;ことを意識しましょう。&lt;br /&gt;
&lt;span style="color: #ff0000;"&gt;&lt;strong&gt;「見て覚える」だけに偏らず、「解いて覚える」時間をしっかり確保する&lt;/strong&gt;&lt;/span&gt;ことが、点数に直結します。&lt;/p&gt;
&lt;h2&gt;プリント中心の範囲｜ワークがないときの優先順位&lt;/h2&gt;
&lt;h3&gt;あらすじ→空欄・下線→知らない単語の順に確認する&lt;/h3&gt;
&lt;p&gt;テスト範囲が「プリント10枚」「長文プリントの束」などで、ワークも似た問題もないケースもあります。その場合は、次のようなステップで対策を行います。&lt;/p&gt;
&lt;ul&gt;
&lt;li&gt;&lt;strong&gt;① まずは「大枠（あらすじ）」をつかむ&lt;/strong&gt;&lt;br /&gt;
英語長文なら、テスト範囲の文章について、&lt;/li&gt;
&lt;/ul&gt;
&lt;ul&gt;
&lt;li&gt;&lt;span style="color: #ff6600;"&gt;「だいたいこういう話だった」というあらすじ&lt;/span&gt;を覚えておく&lt;/li&gt;
&lt;li&gt;&lt;strong&gt;② 空欄・下線部を重点的に確認&lt;/strong&gt;&lt;br /&gt;
&lt;span style="color: #ff6600;"&gt;プリントで空欄になっている箇所や線が引いてある箇所&lt;/span&gt;はテストに出やすいので、&lt;strong&gt;最低限そこは確実に覚える&lt;/strong&gt;。&lt;/li&gt;
&lt;li&gt;&lt;strong&gt;③ 知らない単語だけをピックアップして覚える&lt;/strong&gt;&lt;br /&gt;
出てきた単語のうち「知らないもの」「自信がないもの」をリスト化し、残りの日数で集中的に暗記する。&lt;/li&gt;
&lt;/ul&gt;
&lt;p&gt;テスト範囲が発表された段階でプリントが大量にある場合は、&lt;/p&gt;
&lt;ul&gt;
&lt;li&gt;最初の３〜４日で全体のあらすじを掴む&lt;/li&gt;
&lt;li&gt;残りの期間で未知語・重要箇所を重点的に覚える&lt;/li&gt;
&lt;/ul&gt;
&lt;p&gt;という配分が現実的です。&lt;br /&gt;
&lt;span style="color: #ff0000;"&gt;「全部完璧にやる」より、課題の出され方に合わせて、&lt;strong&gt;優先順位をつけて対応すること&lt;/strong&gt;&lt;/span&gt;が大切です。&lt;/p&gt;
&lt;h2&gt;【科目別】定期テスト直前の重点ポイント｜5教科の効率的な対策&lt;/h2&gt;
&lt;p&gt;ここからは、テスト直前に特に意識したい&lt;strong&gt;科目別のポイント&lt;/strong&gt;を整理します。&lt;/p&gt;
&lt;h3&gt;中学生 定期テスト 英語 直前｜単語・熟語＋範囲英文の音読&lt;/h3&gt;
&lt;ul&gt;
&lt;li&gt;&lt;strong&gt;テスト範囲の単語・熟語を確実に暗記&lt;/strong&gt;する&lt;/li&gt;
&lt;li&gt;範囲になっている英文がある場合は、
&lt;ul&gt;
&lt;li&gt;英文と日本語訳をセットで覚える&lt;/li&gt;
&lt;li&gt;内容が頭に入っていれば、設問もスラスラ解きやすくなる&lt;/li&gt;
&lt;/ul&gt;
&lt;/li&gt;
&lt;li&gt;テスト範囲の問題集があるときは、
&lt;ul&gt;
&lt;li&gt;新しい問題集に手を出さず、&lt;strong&gt;いつも使っている問題集を繰り返し解き直す&lt;/strong&gt;&lt;/li&gt;
&lt;li&gt;間違えた問題だけをピックアップして集中対策&lt;/li&gt;
&lt;/ul&gt;
&lt;/li&gt;
&lt;/ul&gt;
&lt;p&gt;英単語の暗記でありがちな失敗は、&lt;strong&gt;「ただノートに書いているだけ」&lt;/strong&gt;の状態です。&lt;br /&gt;
&lt;span style="color: #ff0000;"&gt;&lt;strong&gt;英単語は、書くだけでなく「音読しながら」覚えましょう。&lt;/strong&gt;&lt;/span&gt;&lt;br /&gt;
声に出すことで、&lt;/p&gt;
&lt;ul&gt;
&lt;li&gt;口と耳が刺激される&lt;/li&gt;
&lt;li&gt;視覚だけでなく聴覚からも記憶できる&lt;/li&gt;
&lt;/ul&gt;
&lt;p&gt;といった効果があり、暗記効率が上がります。&lt;br /&gt;
英文もふくめ、普段から&lt;strong&gt;音読を習慣化&lt;/strong&gt;しておくと、長文対策にもなります。&lt;/p&gt;
&lt;h3&gt;中学生 定期テスト 数学 直前｜難問より頻出の解き方を繰り返す&lt;/h3&gt;
&lt;p&gt;数学では、&lt;/p&gt;
&lt;ul&gt;
&lt;li&gt;&lt;strong&gt;深い理解が必要な難問を、直前で無理に理解しようとしない&lt;/strong&gt;&lt;/li&gt;
&lt;li&gt;テキストとほぼ同じ形式で、数字だけ違うような問題を何度も解く&lt;/li&gt;
&lt;li&gt;&lt;strong&gt;「よく出るパターン」をまとめて、流れごと覚える&lt;/strong&gt;&lt;/li&gt;
&lt;/ul&gt;
&lt;p&gt;ことがポイントです。&lt;br /&gt;
&lt;span style="color: #0000ff;"&gt;&lt;strong&gt;公式だけを覚える勉強はNG&lt;/strong&gt;&lt;/span&gt;です。&lt;br /&gt;
公式の&lt;strong&gt;使い方の流れをパターンとして覚える&lt;/strong&gt;ことで、テスト本番でも迷わず解けるようになります。&lt;/p&gt;
&lt;h3&gt;中学生 定期テスト 社会 直前｜問題集中心で覚え、教科書で補う&lt;/h3&gt;
&lt;ul&gt;
&lt;li&gt;まずは&lt;strong&gt;問題集を中心に暗記&lt;/strong&gt;する&lt;/li&gt;
&lt;li&gt;問題と答えを「セット」で覚える意識を持つ&lt;/li&gt;
&lt;li&gt;出題形式が少し変わるだけで解けなくなるのを防ぐため、&lt;strong&gt;いろいろな形式の問題に触れておく&lt;/strong&gt;&lt;/li&gt;
&lt;li&gt;時間に余裕があれば、あとから教科書を読み返して知識を補強&lt;/li&gt;
&lt;/ul&gt;
&lt;p&gt;&lt;strong&gt;基本問題は100％答えられる状態&lt;/strong&gt;を目指し、それ以外の応用問題で得点を積み上げていきましょう。&lt;/p&gt;
&lt;h3&gt;中学生 定期テスト 理科 直前｜暗記で拾える所を優先して得点を増やす&lt;/h3&gt;
&lt;p&gt;理科の計算問題や公式の理解は、本来はコツコツと積み上げる必要があります。&lt;br /&gt;
もしテスト直前の段階で理解が追いついていないなら、&lt;/p&gt;
&lt;ul&gt;
&lt;li&gt;今は無理に計算問題を完璧にしようとせず、&lt;span style="color: #0000ff;"&gt;&lt;strong&gt;暗記で対応できる知識問題を優先&lt;/strong&gt;&lt;/span&gt;する&lt;/li&gt;
&lt;li&gt;計算問題はテスト後にじっくり復習し直す&lt;/li&gt;
&lt;/ul&gt;
&lt;p&gt;といった割り切りも大切です。&lt;br /&gt;
短時間で点数を伸ばすには、&lt;strong&gt;計算よりも暗記に時間を使うほうが効率的&lt;/strong&gt;な場合があります。&lt;/p&gt;
&lt;h3&gt;中学生 定期テスト 国語 直前｜範囲文章＋漢字・語句を得点源にする&lt;/h3&gt;
&lt;ul&gt;
&lt;li&gt;定期テストで出る文章が決まっている場合は、その文章を&lt;strong&gt;内容ごと頭に入れておく&lt;/strong&gt;&lt;/li&gt;
&lt;li&gt;&lt;span style="color: #0000ff;"&gt;&lt;strong&gt;ノートを見返して、重要事項をチェック&lt;/strong&gt;&lt;/span&gt;する&lt;/li&gt;
&lt;li&gt;文章中の漢字・慣用句・ことわざ・語句は、「読める・書ける」状態にしておく&lt;/li&gt;
&lt;li&gt;特に漢字は、&lt;strong&gt;直前対策が点数に直結しやすい範囲&lt;/strong&gt;&lt;/li&gt;
&lt;/ul&gt;
&lt;p&gt;漢字の学習は、&lt;/p&gt;
&lt;ul&gt;
&lt;li&gt;書きながら覚える&lt;/li&gt;
&lt;li&gt;自分で小テストを作って解き直す&lt;/li&gt;
&lt;li&gt;間違えたものだけを繰り返し書く&lt;/li&gt;
&lt;/ul&gt;
&lt;p&gt;といった方法が効果的です。&lt;br /&gt;
読み方は、&lt;strong&gt;音読だけでもある程度覚えられる&lt;/strong&gt;ので、テスト開始直前の１分間などで、読みだけ確認するのもおすすめです。&lt;/p&gt;
&lt;h2&gt;テスト前日・当日｜実力を出し切る過ごし方&lt;/h2&gt;
&lt;h3&gt;前日｜一夜漬けを避け、睡眠とコンディションを整える&lt;/h3&gt;
&lt;ul&gt;
&lt;li&gt;&lt;strong&gt;一夜漬けはしない&lt;/strong&gt;&lt;/li&gt;
&lt;li&gt;しっかり睡眠をとり、テスト当日に集中できる状態をつくる&lt;/li&gt;
&lt;li&gt;新しいことを大量に覚えようとするのではなく、
&lt;ul&gt;
&lt;li&gt;自分が間違えやすい問題をチェック&lt;/li&gt;
&lt;li&gt;ノートやワークの気になる箇所を見返す&lt;/li&gt;
&lt;/ul&gt;
&lt;/li&gt;
&lt;/ul&gt;
&lt;p&gt;睡眠不足のままテストを迎えると、&lt;/p&gt;
&lt;ul&gt;
&lt;li&gt;テスト中に眠くなる&lt;/li&gt;
&lt;li&gt;集中力が続かず、ケアレスミスが増える&lt;/li&gt;
&lt;/ul&gt;
&lt;p&gt;など、努力が十分に発揮できない原因になります。&lt;br /&gt;
&lt;strong&gt;「前日は仕上げ・確認の日」&lt;/strong&gt;と割り切って、コンディションを整えましょう。&lt;/p&gt;
&lt;h3&gt;当日｜開始3時間前に起床し、頭が動く状態で入る&lt;/h3&gt;
&lt;p&gt;テスト当日は、気合が入りすぎたり、不安になりすぎたりしがちです。&lt;br /&gt;
しかし、実力を発揮するためには、&lt;strong&gt;できるだけ「いつも通り」&lt;/strong&gt;を心がけることが大切です。&lt;/p&gt;
&lt;ul&gt;
&lt;li&gt;起床時間は、&lt;strong&gt;テスト開始３時間前&lt;/strong&gt;を目安にする
&lt;ul&gt;
&lt;li&gt;脳がしっかり働くまでには時間がかかるため&lt;/li&gt;
&lt;/ul&gt;
&lt;/li&gt;
&lt;li&gt;朝ごはんをきちんと食べて、集中できる状態をつくる&lt;/li&gt;
&lt;li&gt;シャーペンの芯や消しゴムなど、筆記用具を前日までに点検&lt;/li&gt;
&lt;li&gt;テスト本番では、普段使い慣れている筆記用具を使用する&lt;/li&gt;
&lt;/ul&gt;
&lt;p&gt;「特別な日」だと思いすぎるより、&lt;strong&gt;普段の学習と同じ姿勢でテストに臨む&lt;/strong&gt;方が、落ち着いて問題に向き合えます。&lt;/p&gt;
&lt;h2&gt;長期休みの使い方｜次のテストを楽にする復習と予習&lt;/h2&gt;
&lt;p&gt;春休み・夏休み・冬休みなどの長期休暇は、&lt;strong&gt;普段の授業期間ではできない勉強を深めるチャンス&lt;/strong&gt;です。&lt;/p&gt;
&lt;ul&gt;
&lt;li&gt;&lt;strong&gt;休みに入る前に、それまでに学習した内容を復習&lt;/strong&gt;する計画を立てる&lt;/li&gt;
&lt;li&gt;余裕があれば、次学期の内容を&lt;strong&gt;予習&lt;/strong&gt;しておく&lt;/li&gt;
&lt;li&gt;&lt;span style="color: #0000ff;"&gt;&lt;strong&gt;予習の中でつまずいた箇所は、休みのうちに再度学習しなおして&lt;/strong&gt;&lt;br /&gt;
&lt;span style="color: #ff0000;"&gt;不安事項をなるべく排除&lt;/span&gt;する&lt;/span&gt;&lt;/li&gt;
&lt;li&gt;部活動や行事との両立を考え、&lt;strong&gt;休みが終わってテスト直前になって慌てないように計画&lt;/strong&gt;しておく&lt;/li&gt;
&lt;/ul&gt;
&lt;p&gt;長期休暇中の具体的な勉強方法については、&lt;/p&gt;
&lt;ul&gt;
&lt;li&gt;&lt;strong&gt;&lt;a href="https://juku-escot.com/column/haruyasumibenkyouhou/" target="_blank" rel="noopener"&gt;中高一貫校生の春休み勉強法&lt;/a&gt;&lt;/strong&gt;&lt;/li&gt;
&lt;li&gt;&lt;strong&gt;&lt;a href="https://juku-escot.com/column/fuyuyasumi/" target="_blank" rel="noopener"&gt;中高一貫校生の冬休み勉強法&lt;/a&gt;&lt;/strong&gt;&lt;/li&gt;
&lt;/ul&gt;
&lt;p&gt;にそれぞれまとめてあります。長期休暇全般に共通するポイントも多いので、ぜひ参考にしてください。&lt;/p&gt;
&lt;h2&gt;受験学年の定期テスト｜内申と受験勉強の両立&lt;/h2&gt;
&lt;p&gt;受験生は、&lt;/p&gt;
&lt;ul&gt;
&lt;li&gt;&lt;strong&gt;定期テストの勉強&lt;/strong&gt;&lt;/li&gt;
&lt;li&gt;&lt;strong&gt;入試本番に向けた受験勉強&lt;/strong&gt;&lt;/li&gt;
&lt;/ul&gt;
&lt;p&gt;の両方に取り組まなければなりません。&lt;br /&gt;
ここで注意したいのは、&lt;br /&gt;
&lt;span style="color: #ff0000;"&gt;&lt;strong&gt;定期テスト対策をおろそかにすると、内申に響くなど今後に悪影響が出る&lt;/strong&gt;&lt;/span&gt;という点です。&lt;/p&gt;
&lt;ul&gt;
&lt;li&gt;長期休みなどを利用して、基礎を固める・苦手分野を克服しておく&lt;/li&gt;
&lt;li&gt;新学期の授業理解がスムーズになれば、そのぶん受験勉強に時間を回せる&lt;/li&gt;
&lt;/ul&gt;
&lt;p&gt;「定期テスト対策」と「受験勉強」をうまく両立させることで、&lt;strong&gt;内申と実力の両方を伸ばしていく&lt;/strong&gt;ことができます。&lt;/p&gt;
&lt;h2&gt;まとめ｜2週間前から準備し、直前は解き直しに時間を寄せる&lt;/h2&gt;
&lt;p&gt;テスト勉強に限らず、&lt;span style="color: #0000ff;"&gt;&lt;strong&gt;勉強は毎日コツコツ続けること&lt;/strong&gt;&lt;/span&gt;が何より大切です。&lt;br /&gt;
テスト直前に一気に詰め込んでも、その場しのぎになりやすく、&lt;strong&gt;本当の学力向上にはつながりません&lt;/strong&gt;。&lt;br /&gt;
直前で焦らないために、&lt;/p&gt;
&lt;ul&gt;
&lt;li&gt;普段から&lt;strong&gt;ワークを何度も解き直す・ノートを見直す習慣&lt;/strong&gt;をつける&lt;/li&gt;
&lt;li&gt;テスト２週間前から、範囲に合わせた&lt;strong&gt;現実的な勉強計画&lt;/strong&gt;を立てる&lt;/li&gt;
&lt;li&gt;テスト３日前からは、「覚える」だけでなく&lt;strong&gt;「解いて覚える」時間&lt;/strong&gt;をしっかり取る&lt;/li&gt;
&lt;li&gt;科目ごとの特性（英語は単語＆音読、数学はパターン、理社は暗記の優先度など）をふまえて直前対策を行う&lt;/li&gt;
&lt;/ul&gt;
&lt;p&gt;こうした積み重ねが、&lt;/p&gt;
&lt;ul&gt;
&lt;li&gt;テストの点数アップ&lt;/li&gt;
&lt;li&gt;長期的な学力の向上&lt;/li&gt;
&lt;/ul&gt;
&lt;p&gt;の両方につながっていきます。&lt;br /&gt;
「直前に慌てない自分」を目標に、日頃の勉強とテスト前の計画を見直していきましょう。&lt;/p&gt;
&lt;h2&gt;完全個別指導・オンラインでテスト点数アップ｜ESCOTの定期試験対策&lt;/h2&gt;
&lt;p&gt;当塾では、&lt;strong&gt;定期試験対策ゼミ&lt;/strong&gt;を開講しています。&lt;br /&gt;
&lt;span style="color: #ff0000;"&gt;&lt;strong&gt;完全１対１の授業で、定期試験までの時間が少ない場合でも最大限点数を上げる指導&lt;/strong&gt;&lt;/span&gt;を行います。詳細は&lt;strong&gt;&lt;a href="https://juku-escot.com/onepoint/" target="_blank" rel="noopener"&gt;コチラ&lt;/a&gt;&lt;/strong&gt;をご覧ください。&lt;br /&gt;
また、&lt;strong&gt;&lt;a href="https://juku-escot.com/online/" target="_blank" rel="noopener"&gt;オンライン&lt;/a&gt;&lt;/strong&gt;でも同様の授業が受講可能です。&lt;br /&gt;
通塾の時間が不要なため、&lt;strong&gt;勉強し慣れた環境でより集中して取り組める&lt;/strong&gt;ことから、テスト直前の学習にはうってつけです。&lt;br /&gt;
当塾のオンライン授業の詳細は&lt;strong&gt;&lt;a href="https://natsui-sansu-juku.com/story002/" target="_blank" rel="noopener"&gt;コチラ&lt;/a&gt;&lt;/strong&gt;をご覧ください。&lt;/p&gt;
&lt;p&gt;&amp;nbsp;&lt;/p&gt;
&lt;p&gt;&lt;!-- ▲▲ ここまで：H2/H3 再構成案 ▲▲ --&gt;&lt;/p&gt;
&lt;section class="veu_cta" id="veu_cta-501"&gt;&lt;h1 class="cta_title"&gt;開講講座：ワンポイント講座　二週間完結・定期試験対策ゼミ【英語・数学】&lt;/h1&gt;&lt;div class="cta_body"&gt;&lt;div class="cta_body_image cta_body_image_right"&gt;&lt;a href="https://juku-escot.com/onepoint/" target="_blank"&gt;&lt;img width="956" height="253" src="https://juku-escot.com/wp-content/uploads/2020/05/スライドショーロゴ.png" class="attachment-large size-large" alt="" srcset="https://juku-escot.com/wp-content/uploads/2020/05/スライドショーロゴ.png 956w, https://juku-escot.com/wp-content/uploads/2020/05/スライドショーロゴ-300x79.png 300w, https://juku-escot.com/wp-content/uploads/2020/05/スライドショーロゴ-768x203.png 768w" sizes="(max-width: 956px) 100vw, 956px" /&gt;&lt;/a&gt;&lt;/div&gt;&lt;div class="cta_body_txt image_exist"&gt;【英語】
&lt;br /&gt;単発的に数回の授業で定期試験対策を行います。また、英語は資格試験の対策も可能です。ご相談ください。
&lt;br /&gt;
&lt;br /&gt;【数学】
&lt;br /&gt;単発的に数回の授業で定期試験対策を行います。 定期試験の範囲を一通り学習する、 もしくは試験までの時間が少ない場合でも最大限に得点を上げられるよう指導させていただきます。&lt;/div&gt;&lt;div class="cta_body_link"&gt;&lt;a href="https://juku-escot.com/onepoint/" class="btn btn-primary btn-block btn-lg" target="_blank"&gt;ワンポイント講座　二週間完結・定期試験対策ゼミ【英語・数学】&lt;/a&gt;&lt;/div&gt;&lt;/div&gt;&lt;!-- [ /.vkExUnit_cta_body ] --&gt;&lt;/section&gt;			
------</t>
  </si>
  <si>
    <t>https://juku-escot.com/column/daisuubennkyouhou/</t>
  </si>
  <si>
    <t>以下のページは不自然なワードを使用しています。
これらを適切に自然な言葉に置き換えて下さい。
なお、本文の装飾や構造は絶対に変えないでください。
【対象ページURL】
https://juku-escot.com/column/daisuubennkyouhou/
【検出された不自然ワード】
- 型
- 整え
【本文】
------
&lt;section style="margin: 1.25rem 0; padding: 1rem; border: 1px solid #e6e6e6; border-radius: 10px; background: #fafafa;"&gt;
&lt;h2 style="margin: 0 0 .75rem; font-size: 1.25rem; line-height: 1.5;"&gt;まず要点：代数で手が止まる3原因と、今日やる練習順&lt;/h2&gt;
&lt;div style="background: #fff; border: 1px solid #eee; border-radius: 10px; padding: .9rem; margin: 0 0 .9rem;"&gt;
&lt;h3 style="margin: 0 0 .4rem; font-size: 1.05rem;"&gt;代数で止まりやすい「つまずきパターン」&lt;/h3&gt;
&lt;ul style="margin: .35rem 0 0 1.2rem;"&gt;
&lt;li&gt;&lt;strong&gt;計算が遅い&lt;/strong&gt;（正確さが安定せず、スピードに移れない）&lt;/li&gt;
&lt;li&gt;&lt;strong&gt;途中式（式変形）を省いてミスが増える&lt;/strong&gt;（見直しで原因が追えない）&lt;/li&gt;
&lt;li&gt;&lt;strong&gt;因数分解などで「知っている基本形」が少ない&lt;/strong&gt;（少し形が変わると止まる）&lt;/li&gt;
&lt;/ul&gt;
&lt;/div&gt;
&lt;div style="background: #fff; border: 1px solid #eee; border-radius: 10px; padding: .9rem;"&gt;
&lt;h3 style="margin: 0 0 .4rem; font-size: 1.05rem;"&gt;今日の練習順（迷ったらこの順で）&lt;/h3&gt;
&lt;ol style="margin: .35rem 0 0 1.2rem;"&gt;
&lt;li&gt;&lt;strong&gt;正確に書ける&lt;/strong&gt;（途中式を1行ずつ残し、ミスの場所が見える状態にする）&lt;/li&gt;
&lt;li&gt;&lt;strong&gt;だんだん速くする&lt;/strong&gt;（同じ解き方を反復して「考える時間」を減らす）&lt;/li&gt;
&lt;li&gt;&lt;strong&gt;知っている形を増やす&lt;/strong&gt;（因数分解などは“基本パターン”を覚える→使う→反復）&lt;/li&gt;
&lt;/ol&gt;
&lt;p style="margin: .6rem 0 0; color: #555; font-size: .95rem;"&gt;速さは最後で大丈夫です。まずは「正しく解ける書き方」で残すほど、結果的に速くなりやすいです。&lt;/p&gt;
&lt;/div&gt;
&lt;/section&gt;
&lt;section style="margin: 1.25rem 0; padding: 1rem; border: 1px solid #e6e6e6; border-radius: 10px; background: #fafafa;"&gt;
&lt;h2 style="margin: 0 0 .75rem; font-size: 1.25rem; line-height: 1.5;"&gt;途中式の例：移項・分母払い・約分を「1行ずつ」&lt;/h2&gt;
&lt;p style="margin: 0 0 .8rem; color: #444; font-size: .95rem;"&gt;ここは“見た目の丁寧さ”が点数に直結しやすいところです。最初は省略しない書き方を徹底し、慣れてから少しずつ短くしていきます。&lt;/p&gt;
&lt;div style="display: block; background: #fff; border: 1px solid #eee; border-radius: 10px; padding: .9rem; margin: 0 0 .9rem;"&gt;
&lt;h3 style="margin: 0 0 .4rem; font-size: 1.05rem;"&gt;例題① 移項（符号ミスを止める書き方）&lt;/h3&gt;
&lt;div style="background: #f6f8ff; border: 1px solid #e6ebff; border-radius: 8px; padding: .75rem;"&gt;
&lt;pre style="margin: 0; white-space: pre-wrap; font-family: ui-monospace, SFMono-Regular, Menlo, Consolas, 'Liberation Mono', monospace; font-size: .95rem; line-height: 1.55;"&gt;2x + 7 = 3
2x       = 3 - 7
2x       = -4
x        = -2&lt;/pre&gt;
&lt;/div&gt;
&lt;ul style="margin: .55rem 0 0 1.2rem;"&gt;
&lt;li&gt;「移項＝反対側に&lt;strong&gt;引っ越す&lt;/strong&gt;」より、「&lt;strong&gt;両辺から7を引く&lt;/strong&gt;」と書く方が符号ミスが減りやすいです。&lt;/li&gt;
&lt;/ul&gt;
&lt;/div&gt;
&lt;div style="display: block; background: #fff; border: 1px solid #eee; border-radius: 10px; padding: .9rem; margin: 0 0 .9rem;"&gt;
&lt;h3 style="margin: 0 0 .4rem; font-size: 1.05rem;"&gt;例題② 分母払い（両辺を何倍するかを残す）&lt;/h3&gt;
&lt;div style="background: #f6fff8; border: 1px solid #def7e6; border-radius: 8px; padding: .75rem;"&gt;
&lt;pre style="margin: 0; white-space: pre-wrap; font-family: ui-monospace, SFMono-Regular, Menlo, Consolas, 'Liberation Mono', monospace; font-size: .95rem; line-height: 1.55;"&gt;x/3 + 1/2 = 5/6
（両辺×6）
2x + 3 = 5
2x     = 2
x      = 1&lt;/pre&gt;
&lt;/div&gt;
&lt;ul style="margin: .55rem 0 0 1.2rem;"&gt;
&lt;li&gt;「両辺×6」を&lt;strong&gt;必ず一度書く&lt;/strong&gt;と、途中で何をしたかが分かりやすくなります。&lt;/li&gt;
&lt;li&gt;掛け算が終わってから移項、の順にすると混乱が減ります。&lt;/li&gt;
&lt;/ul&gt;
&lt;/div&gt;
&lt;div style="display: block; background: #fff; border: 1px solid #eee; border-radius: 10px; padding: .9rem;"&gt;
&lt;h3 style="margin: 0 0 .4rem; font-size: 1.05rem;"&gt;例題③ 約分（“割れる因数”を先に見つける）&lt;/h3&gt;
&lt;div style="background: #fff8f6; border: 1px solid #ffe7df; border-radius: 8px; padding: .75rem;"&gt;
&lt;pre style="margin: 0; white-space: pre-wrap; font-family: ui-monospace, SFMono-Regular, Menlo, Consolas, 'Liberation Mono', monospace; font-size: .95rem; line-height: 1.55;"&gt;6x/9 = 2/3
（左辺を約分）
2x/3 = 2/3
（両辺×3）
2x   = 2
x    = 1&lt;/pre&gt;
&lt;/div&gt;
&lt;ul style="margin: .55rem 0 0 1.2rem;"&gt;
&lt;li&gt;約分は「&lt;strong&gt;割れる数を見つけてから&lt;/strong&gt;」一段ずつ。頭の中でまとめてやらない方が安全です。&lt;/li&gt;
&lt;li&gt;慣れるまでは、約分→両辺操作（×3など）を分けて書くのがおすすめです。&lt;/li&gt;
&lt;/ul&gt;
&lt;/div&gt;
&lt;/section&gt;
&lt;section style="margin: 1.25rem 0; padding: 1rem; border: 1px solid #e6e6e6; border-radius: 10px; background: #fafafa;"&gt;
&lt;h2 style="margin: 0 0 .75rem; font-size: 1.25rem; line-height: 1.5;"&gt;因数分解の“基本パターン”チェックリスト：基礎レベル→追加すべきパターン&lt;/h2&gt;
&lt;div style="background: #fff; border: 1px solid #eee; border-radius: 10px; padding: .9rem; margin: 0 0 .9rem;"&gt;
&lt;h3 style="margin: 0 0 .4rem; font-size: 1.05rem;"&gt;基礎レベル（まずはここが不安なくできるか）&lt;/h3&gt;
&lt;ul style="margin: .35rem 0 0 0; padding: 0; list-style: none;"&gt;
&lt;li style="margin: .25rem 0;"&gt;&lt;span style="display: inline-block; width: 1.2em;"&gt;□&lt;/span&gt;&lt;strong&gt;共通因数でくくる&lt;/strong&gt;（例：ax + ay = a(x + y)）&lt;/li&gt;
&lt;li style="margin: .25rem 0;"&gt;&lt;span style="display: inline-block; width: 1.2em;"&gt;□&lt;/span&gt;&lt;strong&gt;平方差&lt;/strong&gt;（a² − b² = (a + b)(a − b)）&lt;/li&gt;
&lt;li style="margin: .25rem 0;"&gt;&lt;span style="display: inline-block; width: 1.2em;"&gt;□&lt;/span&gt;&lt;strong&gt;完全平方&lt;/strong&gt;（a² ± 2ab + b² = (a ± b)²）&lt;/li&gt;
&lt;/ul&gt;
&lt;p style="margin: .6rem 0 0; color: #555; font-size: .95rem;"&gt;「まずくくる」「a²−b²っぽいか」「(a±b)²っぽいか」を順に確認すると、見落としが減りやすいです。&lt;/p&gt;
&lt;/div&gt;
&lt;div style="background: #fff; border: 1px solid #eee; border-radius: 10px; padding: .9rem; margin: 0 0 .9rem;"&gt;
&lt;h3 style="margin: 0 0 .4rem; font-size: 1.05rem;"&gt;追加すべきパターン（ここが増えると“見たことある形”が増える）&lt;/h3&gt;
&lt;ul style="margin: .35rem 0 0 0; padding: 0; list-style: none;"&gt;
&lt;li style="margin: .25rem 0;"&gt;&lt;span style="display: inline-block; width: 1.2em;"&gt;□&lt;/span&gt;&lt;strong&gt;2つずつのまとまり（グループ分け）&lt;/strong&gt;（例：ax + ay + bx + by → (a + b)(x + y)）&lt;/li&gt;
&lt;li style="margin: .25rem 0;"&gt;&lt;span style="display: inline-block; width: 1.2em;"&gt;□&lt;/span&gt;&lt;strong&gt;x² + bx + c 型&lt;/strong&gt;（かけてc、足してb を探す発想）&lt;/li&gt;
&lt;li style="margin: .25rem 0;"&gt;&lt;span style="display: inline-block; width: 1.2em;"&gt;□&lt;/span&gt;&lt;strong&gt;ax² + bx + c 型&lt;/strong&gt;（係数が1でないときのまとめ方）&lt;/li&gt;
&lt;/ul&gt;
&lt;p style="margin: .6rem 0 0; color: #555; font-size: .95rem;"&gt;「知っている公式」だけで押し切ろうとすると止まりやすいので、“解き方のバリエーション”を少しずつ増やしていくのが近道になりやすいです。&lt;/p&gt;
&lt;/div&gt;
&lt;div style="background: #fff; border: 1px solid #eee; border-radius: 10px; padding: .9rem;"&gt;
&lt;h3 style="margin: 0 0 .4rem; font-size: 1.05rem;"&gt;振り返り（使ったパターンにチェックして、次の復習を短くする）&lt;/h3&gt;
&lt;table style="width: 100%; border-collapse: collapse; font-size: .95rem;"&gt;
&lt;thead&gt;
&lt;tr&gt;
&lt;th style="text-align: left; border-bottom: 2px solid #e6e6e6; padding: .5rem;"&gt;問題&lt;/th&gt;
&lt;th style="text-align: left; border-bottom: 2px solid #e6e6e6; padding: .5rem;"&gt;使ったパターン（チェック）&lt;/th&gt;
&lt;th style="text-align: left; border-bottom: 2px solid #e6e6e6; padding: .5rem;"&gt;次回の注意点&lt;/th&gt;
&lt;/tr&gt;
&lt;/thead&gt;
&lt;tbody&gt;
&lt;tr&gt;
&lt;td style="border-bottom: 1px solid #eee; padding: .5rem;"&gt;例：①&lt;/td&gt;
&lt;td style="border-bottom: 1px solid #eee; padding: .5rem;"&gt;□ くくる □ 平方差 □ 完全平方 □ グループ分け □ x²+bx+c □ ax²+bx+c&lt;/td&gt;
&lt;td style="border-bottom: 1px solid #eee; padding: .5rem;"&gt;（符号／係数／見落とし など）&lt;/td&gt;
&lt;/tr&gt;
&lt;tr&gt;
&lt;td style="border-bottom: 1px solid #eee; padding: .5rem;"&gt;例：②&lt;/td&gt;
&lt;td style="border-bottom: 1px solid #eee; padding: .5rem;"&gt;□ くくる □ 平方差 □ 完全平方 □ グループ分け □ x²+bx+c □ ax²+bx+c&lt;/td&gt;
&lt;td style="border-bottom: 1px solid #eee; padding: .5rem;"&gt;（途中式を残す／先にくくる など）&lt;/td&gt;
&lt;/tr&gt;
&lt;tr&gt;
&lt;td style="padding: .5rem;"&gt;例：③&lt;/td&gt;
&lt;td style="padding: .5rem;"&gt;□ くくる □ 平方差 □ 完全平方 □ グループ分け □ x²+bx+c □ ax²+bx+c&lt;/td&gt;
&lt;td style="padding: .5rem;"&gt;（同じパターンをもう1問 など）&lt;/td&gt;
&lt;/tr&gt;
&lt;/tbody&gt;
&lt;/table&gt;
&lt;p style="margin: .6rem 0 0; color: #555; font-size: .95rem;"&gt;「どの解法を使ったか」を残しておくと、復習が“当てずっぽう”になりにくく、反復の効率が上がりやすいです。&lt;/p&gt;
&lt;/div&gt;
&lt;/section&gt;
&lt;h2&gt;代数分野が苦手な生徒に共通するポイント&lt;/h2&gt;
&lt;p&gt;代数分野が「なかなかできない」と感じている生徒さんには、次のような共通点が見られます。&lt;/p&gt;
&lt;ul&gt;
&lt;li&gt;&lt;strong&gt;計算スピードが遅く、テストで時間が足りなくなる&lt;/strong&gt;&lt;/li&gt;
&lt;li&gt;&lt;strong&gt;途中の式変形を省いてしまい、ミスに気づけない&lt;/strong&gt;&lt;/li&gt;
&lt;li&gt;&lt;strong&gt;因数分解などを最低限の公式だけで乗り切ろうとする&lt;/strong&gt;&lt;/li&gt;
&lt;li&gt;いろいろな問題パターンに触れておらず、応用になると手が止まる&lt;/li&gt;
&lt;/ul&gt;
&lt;p&gt;逆に言えば、これらのポイントを押さえて勉強していけば、&lt;strong&gt;代数分野は必ず得意にしていくことができます&lt;/strong&gt;。&lt;/p&gt;
&lt;h2&gt;計算スピードを上げるトレーニング&lt;/h2&gt;
&lt;h3&gt;まずは「正確さ」を優先して計算に慣れる&lt;/h3&gt;
&lt;p&gt;代数分野が苦手な生徒さんに共通しているのが、&lt;span style="color: #ff0000;"&gt;計算スピードが遅い&lt;/span&gt;という点です。特に、小学校で学習する&lt;strong&gt;分数の四則計算&lt;/strong&gt;で手間取ってしまうと、&lt;/p&gt;
&lt;ul&gt;
&lt;li&gt;定期テストで&lt;strong&gt;全問解き終わらない&lt;/strong&gt;&lt;/li&gt;
&lt;li&gt;後半の応用問題にたどり着けない&lt;/li&gt;
&lt;/ul&gt;
&lt;p&gt;といった状況になりがちです。 計算スピードを上げるためには、まず&lt;/p&gt;
&lt;ul&gt;
&lt;li&gt;&lt;span style="color: #0000ff;"&gt;たくさんの計算問題に触れ、計算そのものに慣れること&lt;/span&gt;&lt;/li&gt;
&lt;li&gt;最初のうちは&lt;strong&gt;「速さ」よりも「正確さ」&lt;/strong&gt;を重視すること&lt;/li&gt;
&lt;/ul&gt;
&lt;p&gt;が大切です。計算への抵抗感が薄れてきたら、徐々に「同じミスを減らしながらスピードを上げる」ことを意識していきましょう。&lt;/p&gt;
&lt;h3&gt;スピードアップがもたらすメリット&lt;/h3&gt;
&lt;p&gt;計算スピードが上がると、&lt;/p&gt;
&lt;ul&gt;
&lt;li&gt;定期テストで&lt;strong&gt;全問にしっかり取り組む時間的余裕&lt;/strong&gt;が生まれる&lt;/li&gt;
&lt;li&gt;見直しの時間を確保でき、ケアレスミスも減らせる&lt;/li&gt;
&lt;/ul&gt;
&lt;p&gt;といったメリットがあります。代数分野を得意にするためには、まず&lt;strong&gt;&lt;span style="color: #ff0000;"&gt;計算をスピーディーに処理できる土台&lt;/span&gt;&lt;/strong&gt;を作ることが不可欠です。&lt;/p&gt;
&lt;h2&gt;式の変換（式変形）を省かない習慣をつける&lt;/h2&gt;
&lt;h3&gt;途中の式を書かないと、ミスに気づけない&lt;/h3&gt;
&lt;p&gt;「速く解こう」と意識するあまり、&lt;strong&gt;途中の式変形をノートに書かない&lt;/strong&gt;生徒さんも少なくありません。特に、&lt;/p&gt;
&lt;ul&gt;
&lt;li&gt;両辺を10倍するとき&lt;/li&gt;
&lt;li&gt;文字を移項するとき&lt;/li&gt;
&lt;/ul&gt;
&lt;p&gt;などで、学校の先生が黒板では計算を省略して進めることも多く、それをそのまま真似してしまうケースが見られます。 しかし、式を省略してしまうと、&lt;/p&gt;
&lt;ul&gt;
&lt;li&gt;頭の中での処理があいまいなまま進んでしまう&lt;/li&gt;
&lt;li&gt;途中で誤った計算をしても、&lt;strong&gt;計算過程が残らないため見直しでミスに気づけない&lt;/strong&gt;&lt;/li&gt;
&lt;/ul&gt;
&lt;p&gt;といった問題が起こります。&lt;/p&gt;
&lt;h3&gt;「丁寧に書く → 徐々に省略」の順番で&lt;/h3&gt;
&lt;p&gt;&lt;span style="color: #0000ff;"&gt;計算が苦手な場合は、まずは丁寧に式を書くこと&lt;/span&gt;を徹底しましょう。&lt;/p&gt;
&lt;ul&gt;
&lt;li&gt;最初から暗算で処理しようとせず、&lt;strong&gt;式の変換を一行ずつ書いていく&lt;/strong&gt;&lt;/li&gt;
&lt;li&gt;移項・約分・両辺を何倍するかなど、&lt;strong&gt;一つひとつ目に見える形で残す&lt;/strong&gt;&lt;/li&gt;
&lt;/ul&gt;
&lt;p&gt;こうしたステップを踏んで計算が身についてきたら、&lt;/p&gt;
&lt;ul&gt;
&lt;li&gt;移項など、&lt;strong&gt;ミスが少ない部分から少しずつ省いていく&lt;/strong&gt;&lt;/li&gt;
&lt;li&gt;省略しても正解できるようになってきた段階で、初めて「スピード」も意識する&lt;/li&gt;
&lt;/ul&gt;
&lt;p&gt;という流れで、&lt;strong&gt;「正確さ」と「速さ」のバランス&lt;/strong&gt;を調整していくとよいでしょう。 &lt;img fetchpriority="high" decoding="async" class="aligncenter size-full wp-image-756" src="https://juku-escot.com/wp-content/uploads/2020/10/数学の計算背景なしバージョン.jpg" sizes="(max-width: 1714px) 100vw, 1714px" srcset="https://juku-escot.com/wp-content/uploads/2020/10/数学の計算背景なしバージョン.jpg 1714w, https://juku-escot.com/wp-content/uploads/2020/10/数学の計算背景なしバージョン-300x101.jpg 300w, https://juku-escot.com/wp-content/uploads/2020/10/数学の計算背景なしバージョン-768x258.jpg 768w, https://juku-escot.com/wp-content/uploads/2020/10/数学の計算背景なしバージョン-1024x344.jpg 1024w" alt="計算スピードを向上させるための練習風景" width="1714" height="576" /&gt; ポイントは、&lt;strong&gt;集中力を切らさずに最後まで手を動かし続けること&lt;/strong&gt;です。途中式を書きながら計算する習慣がつけば、ミスも減り、結果として効率の良い学習につながります。&lt;/p&gt;
&lt;h2&gt;公式に頼りすぎない「知識の厚み」をつくる&lt;/h2&gt;
&lt;h3&gt;最低限の公式だけでは、解ける問題が限られる&lt;/h3&gt;
&lt;p&gt;代数分野が苦手な生徒さんは、特に因数分解などで、&lt;span style="color: #0000ff;"&gt;最低限の公式だけでなんとか乗り切ろうとしてしまう&lt;/span&gt;傾向があります。しかし、&lt;/p&gt;
&lt;ul&gt;
&lt;li&gt;パターンが少ないと、少しひねった問題が出たときに太刀打ちできない&lt;/li&gt;
&lt;li&gt;「見たことのない形」に感じてしまい、手が止まってしまう&lt;/li&gt;
&lt;/ul&gt;
&lt;p&gt;といった状況に陥りがちです。 &lt;strong&gt;「知っていればできる」タイプの問題は、ある程度覚えることが必須&lt;/strong&gt;です。公式や代表的な変形パターンは、&lt;/p&gt;
&lt;ul&gt;
&lt;li&gt;「覚える → 使う → 反復する」&lt;/li&gt;
&lt;/ul&gt;
&lt;p&gt;というサイクルを通して、自分の武器にしていく必要があります。&lt;/p&gt;
&lt;h3&gt;さまざまな問題に触れて「使える知識」にする&lt;/h3&gt;
&lt;p&gt;知識を増やしていくためには、&lt;/p&gt;
&lt;ul&gt;
&lt;li&gt;基本問題だけでなく、&lt;strong&gt;少しずつレベルの違う問題にも挑戦する&lt;/strong&gt;&lt;/li&gt;
&lt;li&gt;問題ごとに「どの公式・どの考え方を使ったのか」を意識する&lt;/li&gt;
&lt;li&gt;同じパターンの問題を、&lt;strong&gt;解けるまで何度も反復&lt;/strong&gt;する&lt;/li&gt;
&lt;/ul&gt;
&lt;p&gt;といった取り組みが重要です。 演習を重ねていくと、&lt;/p&gt;
&lt;ul&gt;
&lt;li&gt;問題を見た瞬間に&lt;strong&gt;「このパターンはこの解き方だ」と自然に判断できる&lt;/strong&gt;&lt;/li&gt;
&lt;li&gt;「代数はもう怖くない」と感じられる場面が増えてくる&lt;/li&gt;
&lt;/ul&gt;
&lt;p&gt;ようになります。そのためにも、まずは&lt;strong&gt;計算力という土台&lt;/strong&gt;をしっかり高めつつ、知識の幅も少しずつ広げていきましょう。&lt;/p&gt;
&lt;h2&gt;当塾での取り組み：代数分野を得意にする個別サポート&lt;/h2&gt;
&lt;p&gt;当塾では、中高一貫校生を対象に、次のような&lt;strong&gt;&lt;a href="https://juku-escot.com/mathematics/" target="_blank" rel="noopener"&gt;学校対策&lt;/a&gt;&lt;/strong&gt;を行っています。&lt;/p&gt;
&lt;ul&gt;
&lt;li&gt;&lt;strong&gt;授業の先取りを行う「先取りコース」&lt;/strong&gt;&lt;/li&gt;
&lt;li&gt;&lt;strong&gt;既習内容の理解を深める「フォローアップコース」&lt;/strong&gt;&lt;/li&gt;
&lt;/ul&gt;
&lt;p&gt;生徒さん一人ひとりの状況に合わせて、もっとも効果的なカリキュラムを作成し、&lt;strong&gt;完全オーダーメイドの授業&lt;/strong&gt;で代数分野の強化を行います。 また、中高一貫校で多く採用されている&lt;strong&gt;&lt;a href="https://juku-escot.com/taikeisuugaku/" target="_blank" rel="noopener"&gt;体系数学の対策&lt;/a&gt;&lt;/strong&gt;も行っており、教科書ごとの特徴やカリキュラムの進度に合わせた指導が可能です。 さらに、当塾では教室と同様の授業を&lt;strong&gt;&lt;a href="https://juku-escot.com/online/" target="_blank" rel="noopener"&gt;オンライン&lt;/a&gt;&lt;/strong&gt;でも受講できます。&lt;/p&gt;
&lt;ul&gt;
&lt;li&gt;通塾の必要がなく、移動時間を学習時間に充てられる&lt;/li&gt;
&lt;li&gt;自宅など、勉強し慣れた環境で授業を受けられる&lt;/li&gt;
&lt;/ul&gt;
&lt;p&gt;など、忙しい中高一貫校生にとっても学びやすい環境を整えています。&lt;/p&gt;
&lt;h2&gt;まとめ：代数分野を得意にするためのポイント&lt;/h2&gt;
&lt;p&gt;代数分野が苦手だと感じている場合も、取り組み方を変えることで状況は必ず変わります。最後に、この記事のポイントを整理しておきましょう。&lt;/p&gt;
&lt;ul&gt;
&lt;li&gt;まずは&lt;strong&gt;計算スピードと正確さ&lt;/strong&gt;を上げるために、日々計算問題に取り組む&lt;/li&gt;
&lt;li&gt;苦手な計算や移項などは、&lt;strong&gt;式を丁寧に書き出して&lt;/strong&gt;徐々に慣れていく&lt;/li&gt;
&lt;li&gt;因数分解などは、&lt;strong&gt;最低限の公式だけでなく、必要な知識を幅広く覚える&lt;/strong&gt;&lt;/li&gt;
&lt;li&gt;さまざまな問題に触れて、&lt;strong&gt;出題パターンと解き方をセットで身につける&lt;/strong&gt;&lt;/li&gt;
&lt;li&gt;代数分野は、&lt;span style="color: #ff0000;"&gt;計算の処理能力を上げること＋覚えるべきことを覚えて活用できるようにすること&lt;/span&gt;が何より大切&lt;/li&gt;
&lt;/ul&gt;
&lt;p&gt;また、幾何分野が苦手な方は、『&lt;strong&gt;&lt;a href="https://juku-escot.com/column/suugakukika/" target="_blank" rel="noopener"&gt;数学(幾何分野)が中々出来ない生徒さん向けの勉強法&lt;/a&gt;&lt;/strong&gt;』もあわせてご覧いただき、&lt;strong&gt;代数分野・幾何分野の両方をバランスよく伸ばしていきましょう。&lt;/strong&gt;&lt;/p&gt;
&lt;div class="alert alert-primary p-3 mt-4" role="alert"&gt;
&lt;p class="mb-2"&gt;&lt;strong&gt;代数計算を「ただの作業」と捉える限り、合格への道は遠のきます。&lt;/strong&gt;&lt;/p&gt;
&lt;p class="mb-1"&gt;意味を理解しない丸暗記の解法が癖になると、記述式での容赦ない減点が積み重なり、合格を左右する合計点に跳ね返る致命的な不利益を被ります。&lt;/p&gt;
&lt;p class="mb-3"&gt;努力が得点に反映されない本質的な理由は、一重に判断基準が定まっていないことにあります。&lt;/p&gt;
&lt;div class="d-grid gap-2"&gt;&lt;a class="btn btn-primary btn-lg" href="https://juku-escot.com/onepoint/"&gt;代数を論理的に解く「思考プロセス」を習得する&lt;/a&gt;&lt;br /&gt;
&lt;a class="btn btn-outline-primary btn-lg" href="https://juku-escot.com/examination/"&gt;数学の得点力を引き上げる試験対策を確認する&lt;/a&gt;&lt;/div&gt;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href="https://juku-escot.com/inquiry/"&gt;体験授業・個別相談の予約フォーム&lt;/a&gt;&lt;/div&gt;
&lt;/div&gt;
&lt;section id="veu_cta-490" class="veu_cta"&gt;&lt;/section&gt;
&lt;section id="veu_cta-501" class="veu_cta"&gt;
&lt;div class="cta_body"&gt;
&lt;div class="cta_body_link"&gt;&lt;/div&gt;
&lt;/div&gt;
&lt;p&gt;&lt;!-- [ /.vkExUnit_cta_body ] --&gt;&lt;/p&gt;
&lt;/section&gt;
&lt;section class="veu_cta" id="veu_cta-499"&gt;&lt;h1 class="cta_title"&gt;講座案内：ワンポイント講座　国文法ワンポイントゼミ【国語】&lt;/h1&gt;&lt;div class="cta_body"&gt;&lt;div class="cta_body_image cta_body_image_right"&gt;&lt;a href="https://juku-escot.com/onepoint/" target="_blank"&gt;&lt;img width="956" height="253" src="https://juku-escot.com/wp-content/uploads/2020/05/スライドショーロゴ.png" class="attachment-large size-large" alt="" srcset="https://juku-escot.com/wp-content/uploads/2020/05/スライドショーロゴ.png 956w, https://juku-escot.com/wp-content/uploads/2020/05/スライドショーロゴ-300x79.png 300w, https://juku-escot.com/wp-content/uploads/2020/05/スライドショーロゴ-768x203.png 768w" sizes="(max-width: 956px) 100vw, 956px" /&gt;&lt;/a&gt;&lt;/div&gt;&lt;div class="cta_body_txt image_exist"&gt;家政・看護系学部や、日大芸術学部、各女子大、学芸大、成蹊大など現代語の文法が頻繁に出題される大学の受験生におすすめの講座です。
&lt;br /&gt;
&lt;br /&gt;現代語の文法は古文の文法学習をするための準備として位置づけられていますので、定期試験対策としての受講だけでなく、古典文法の学習準備として中学生が受講することも歓迎しています。&lt;/div&gt;&lt;div class="cta_body_link"&gt;&lt;a href="https://juku-escot.com/onepoint/" class="btn btn-primary btn-block btn-lg" target="_blank"&gt;ワンポイント講座　国文法ワンポイントゼミ【国語】&lt;/a&gt;&lt;/div&gt;&lt;/div&gt;&lt;!-- [ /.vkExUnit_cta_body ] --&gt;&lt;/section&gt;			
------</t>
  </si>
  <si>
    <t>https://juku-escot.com/column/junnikyuu/</t>
  </si>
  <si>
    <t>以下のページは不自然なワードを使用しています。
これらを適切に自然な言葉に置き換えて下さい。
なお、本文の装飾や構造は絶対に変えないでください。
【対象ページURL】
https://juku-escot.com/column/junnikyuu/
【検出された不自然ワード】
- 型
- 固定
- 確定
【本文】
------
&lt;p&gt;&amp;nbsp;&lt;/p&gt;
&lt;p&gt;英検準２級は「高校中級程度」のレベルとされていますが、&lt;strong&gt;中学生でも十分に合格を狙える級&lt;/strong&gt;です。&lt;br /&gt;
中学校で習う範囲をしっかり理解し、語彙力を計画的に伸ばしていけば、準２級合格は決して夢ではありません。&lt;br /&gt;
このページでは、&lt;strong&gt;中学生が英検準２級に合格するための具体的な勉強法&lt;/strong&gt;と、当塾でのサポート内容を整理してご紹介します。&lt;/p&gt;
&lt;p&gt;英検の勉強を始める前に、そもそも普段の勉強法が間違った方向にいっていないか、&lt;strong&gt;&lt;a href="https://juku-escot.com/column/yokunaibenkyouhou/" target="_blank" rel="noopener"&gt;中学生が陥りやすい「よくない」勉強法&lt;/a&gt;&lt;/strong&gt;も合わせてチェックしておきましょう。&lt;/p&gt;
&lt;h2&gt;中学生でも英検準２級に合格できる理由&lt;/h2&gt;
&lt;p&gt;英検準２級は「高校中級程度」のレベルですが、&lt;/p&gt;
&lt;ul&gt;
&lt;li&gt;中学校で習う文法をきちんとマスターする&lt;/li&gt;
&lt;li&gt;中学英単語＋高校レベルの単語を計画的に覚える&lt;/li&gt;
&lt;li&gt;英作文・リスニングに早めから慣れておく&lt;/li&gt;
&lt;/ul&gt;
&lt;p&gt;といったポイントを押さえれば、&lt;strong&gt;中学生でも十分に合格圏内に到達できます&lt;/strong&gt;。&lt;br /&gt;
英検合格の鍵は、派手な裏ワザではなく、&lt;strong&gt;コツコツとした積み重ね&lt;/strong&gt;です。&lt;/p&gt;
&lt;h2&gt;英検準２級合格のための４つの勉強法&lt;/h2&gt;
&lt;h3&gt;1. 中学校で習う文法をマスターする&lt;/h3&gt;
&lt;p&gt;最初の土台になるのは、やはり&lt;strong&gt;文法力&lt;/strong&gt;です。&lt;br /&gt;
&lt;strong&gt;中学校で習う全ての文法がきちんと理解できていれば、準２級合格に一気に近づきます。&lt;/strong&gt;&lt;/p&gt;
&lt;ul&gt;
&lt;li&gt;まずは英検の過去問や、準２級レベルの文法問題集を解いてみる&lt;/li&gt;
&lt;li&gt;分からない問題があれば、解説をしっかり読み込む&lt;/li&gt;
&lt;li&gt;解説や教科書を読んでも理解できない部分は、&lt;strong&gt;学校や塾の先生に必ず質問する&lt;/strong&gt;&lt;/li&gt;
&lt;/ul&gt;
&lt;p&gt;文法をマスターすることは、&lt;/p&gt;
&lt;ul&gt;
&lt;li&gt;英文の正確な読解力&lt;/li&gt;
&lt;li&gt;自分の言いたいことを英語で書く力（英作文）&lt;/li&gt;
&lt;/ul&gt;
&lt;p&gt;につながります。&lt;br /&gt;
&lt;strong&gt;「何となく分かる」から「自分で説明できる」レベル&lt;/strong&gt;までを目指しましょう。&lt;/p&gt;
&lt;h3&gt;2. 語彙力（単語力）を強化する&lt;/h3&gt;
&lt;p&gt;準２級合格のカギとなるもう一つの要素が&lt;strong&gt;語彙力&lt;/strong&gt;です。&lt;/p&gt;
&lt;ul&gt;
&lt;li&gt;中学校で習う英単語はすべて覚える&lt;/li&gt;
&lt;li&gt;そのうえで、&lt;strong&gt;高校で覚えるべき単語1800語程度&lt;/strong&gt;を目標に覚えていく&lt;/li&gt;
&lt;/ul&gt;
&lt;p&gt;単語学習のポイントは、&lt;/p&gt;
&lt;ul&gt;
&lt;li&gt;「毎日10単語」など、自分で&lt;span style="color: #0000ff;"&gt;&lt;strong&gt;具体的な課題を設定&lt;/strong&gt;&lt;/span&gt;してコツコツ続けること&lt;/li&gt;
&lt;li&gt;覚えるときは、&lt;strong&gt;パッと見てすぐ意味が答えられるレベル&lt;/strong&gt;を目指すこと&lt;/li&gt;
&lt;/ul&gt;
&lt;p&gt;語彙力がつくと、&lt;/p&gt;
&lt;ul&gt;
&lt;li&gt;長文を読むスピードが上がる&lt;/li&gt;
&lt;li&gt;いちいち意味を予測しなくても、自然と内容が理解できるようになる&lt;/li&gt;
&lt;li&gt;多少文法があやふやでも、&lt;strong&gt;単語から内容を推測しやすくなる&lt;/strong&gt;&lt;/li&gt;
&lt;/ul&gt;
&lt;p&gt;英文が読めない・聞き取れない原因のほとんどは、&lt;strong&gt;単語の意味が分からないこと&lt;/strong&gt;にあります。&lt;br /&gt;
スピーディーに問題を解いていくためにも、語彙力強化は避けて通れない重要ポイントです。&lt;/p&gt;
&lt;h3&gt;3. 英作文に慣れる（書ける表現でしっかり書く）&lt;/h3&gt;
&lt;p&gt;準２級では、&lt;strong&gt;与えられたテーマに対して自分の意見を書く英作文&lt;/strong&gt;が出題されます。&lt;br /&gt;
このとき、&lt;/p&gt;
&lt;p&gt;&lt;u&gt;使わなければならない文法が指定されるわけではありません。&lt;/u&gt;&lt;/p&gt;
&lt;p&gt;つまり、&lt;span style="color: #0000ff;"&gt;&lt;strong&gt;自分が正確に書ける範囲の文法と語彙を使って字数をクリアすればよい&lt;/strong&gt;&lt;/span&gt;ということです。&lt;/p&gt;
&lt;ul&gt;
&lt;li&gt;うろ覚えの文法を無理に使わない&lt;/li&gt;
&lt;li&gt;「確実に使いこなせる表現」だけで文章を組み立てる&lt;/li&gt;
&lt;/ul&gt;
&lt;p&gt;英作文では、&lt;/p&gt;
&lt;ul&gt;
&lt;li&gt;自分の知っている単語と文法を使う&lt;/li&gt;
&lt;li&gt;読み手にきちんと内容が伝わる英文を書く&lt;/li&gt;
&lt;/ul&gt;
&lt;p&gt;ことが求められます。&lt;br /&gt;
そのためにも、前述した&lt;strong&gt;文法のマスターと語彙力アップ&lt;/strong&gt;が極めて重要です。&lt;/p&gt;
&lt;p&gt;また、英作文は自分ひとりで添削するのが難しく、&lt;br /&gt;
自分で評価すると、&lt;strong&gt;間違った文に気づけないまま、誤った表現を覚えてしまうリスク&lt;/strong&gt;があります。&lt;/p&gt;
&lt;p&gt;&lt;span style="color: #ff0000;"&gt;&lt;strong&gt;英作文は必ず、学校の先生や塾の先生などに添削してもらいましょう。&lt;/strong&gt;&lt;/span&gt;&lt;/p&gt;
&lt;h3&gt;4. 英文を毎日「耳で」聞く習慣をつける&lt;/h3&gt;
&lt;p&gt;準２級のリスニング対策としては、&lt;/p&gt;
&lt;ul&gt;
&lt;li&gt;英検の過去問リスニングCD&lt;/li&gt;
&lt;li&gt;英検準２級対策用の音声教材&lt;/li&gt;
&lt;/ul&gt;
&lt;p&gt;などを活用して、&lt;strong&gt;毎日英語を耳で聞く時間&lt;/strong&gt;をつくることが大切です。&lt;/p&gt;
&lt;p&gt;効果的な練習方法としては、&lt;/p&gt;
&lt;ul&gt;
&lt;li&gt;音声を聞きながらスクリプト（英文）を目で追う&lt;/li&gt;
&lt;li&gt;音声に合わせて声に出して読む（リピーティング）&lt;/li&gt;
&lt;li&gt;少し遅れて真似して話す&lt;strong&gt;シャドーイング&lt;/strong&gt;を行う&lt;/li&gt;
&lt;/ul&gt;
&lt;p&gt;シャドーイングは、黙読と比べて&lt;strong&gt;「聞く」「話す」「読む」など五感を多く使える&lt;/strong&gt;ため、記憶に残りやすくなります。&lt;/p&gt;
&lt;p&gt;また、&lt;/p&gt;
&lt;p&gt;&lt;strong&gt;英文が聞き取れないということは、単語の意味が分かっていない場合が多い&lt;/strong&gt;ので、リスニング練習と同時に単語の復習も行うと効率的です。&lt;/p&gt;
&lt;h2&gt;当塾での取り組み：英検準２級対策とオンライン指導&lt;/h2&gt;
&lt;h3&gt;二週間完徹・定期試験対策ゼミでの英検対策&lt;/h3&gt;
&lt;p&gt;当塾では、英検の試験対策にも対応した&lt;strong&gt;「二週間完徹・定期試験対策ゼミ」&lt;/strong&gt;を開講しています。&lt;br /&gt;
短期集中で学習量を確保し、&lt;strong&gt;文法・語彙・読解・英作文・リスニング&lt;/strong&gt;をバランスよく鍛えることができます。&lt;/p&gt;
&lt;p&gt;詳細は&lt;strong&gt;&lt;a href="https://juku-escot.com/onepoint/" target="_blank" rel="noopener"&gt;コチラ&lt;/a&gt;&lt;/strong&gt;をご覧ください。&lt;/p&gt;
&lt;h3&gt;オンラインでも教室と同じ授業を受講可能&lt;/h3&gt;
&lt;p&gt;当塾では、&lt;strong&gt;&lt;a href="https://juku-escot.com/online/" target="_blank" rel="noopener"&gt;オンライン&lt;/a&gt;&lt;/strong&gt;でも教室と同じ授業が受講可能です。&lt;/p&gt;
&lt;ul&gt;
&lt;li&gt;通塾の必要がなく、自宅など&lt;strong&gt;勉強し慣れた環境&lt;/strong&gt;で学習できる&lt;/li&gt;
&lt;li&gt;部活動や学校行事などとも両立しやすい&lt;/li&gt;
&lt;li&gt;全国どこからでも英検対策の授業が受けられる&lt;/li&gt;
&lt;/ul&gt;
&lt;p&gt;オンライン指導を活用することで、&lt;strong&gt;英検対策と学校の勉強の両立&lt;/strong&gt;がしやすくなります。&lt;/p&gt;
&lt;h3&gt;英検対策＋中高一貫校教材対策も充実&lt;/h3&gt;
&lt;p&gt;当塾では英検対策だけでなく、中高一貫校で多く採用されている英語教材の対策も行っています。&lt;/p&gt;
&lt;ul&gt;
&lt;li&gt;&lt;a href="https://juku-escot.com/progress/" target="_blank" rel="noopener"&gt;プログレス対策&lt;/a&gt;&lt;/li&gt;
&lt;li&gt;&lt;a href="https://juku-escot.com/newtreasure/" target="_blank" rel="noopener"&gt;ニュートレジャー対策&lt;/a&gt;&lt;/li&gt;
&lt;li&gt;&lt;a href="https://juku-escot.com/birdland/" target="_blank" rel="noopener"&gt;バードランド対策&lt;/a&gt;&lt;/li&gt;
&lt;/ul&gt;
&lt;p&gt;英検対策と学校教材の対策を組み合わせることで、&lt;strong&gt;英検合格と学校成績の両方を伸ばすこと&lt;/strong&gt;を目指します。&lt;/p&gt;
&lt;h2&gt;まとめ：中学生でも英検準２級合格は十分可能&lt;/h2&gt;
&lt;p&gt;最後に、本ページのポイントを整理します。&lt;/p&gt;
&lt;ul&gt;
&lt;li&gt;英検準２級は「高校中級程度」のレベルだが、&lt;strong&gt;中学生でも十分合格を狙える級&lt;/strong&gt;である&lt;/li&gt;
&lt;li&gt;まずは&lt;strong&gt;中学校で習う文法をマスター&lt;/strong&gt;し、読解・英作文の土台を固める&lt;/li&gt;
&lt;li&gt;中学英単語＋高校レベルの単語1800語を目安に、&lt;strong&gt;語彙力を計画的に強化&lt;/strong&gt;する&lt;/li&gt;
&lt;li&gt;英作文は、&lt;span style="color: #0000ff;"&gt;&lt;strong&gt;自分が正確に使える文法と語彙で書く&lt;/strong&gt;&lt;/span&gt;ことを意識し、&lt;span style="color: #ff0000;"&gt;&lt;strong&gt;必ず先生に添削してもらう&lt;/strong&gt;&lt;/span&gt;&lt;/li&gt;
&lt;li&gt;リスニングは毎日の音声学習とシャドーイングで、&lt;strong&gt;耳と口を英語に慣らす&lt;/strong&gt;&lt;/li&gt;
&lt;li&gt;&lt;strong&gt;&lt;a href="https://juku-escot.com/column/eiken/" target="_blank" rel="noopener"&gt;効率の良い英検対策&lt;/a&gt;&lt;/strong&gt;も参考にしながら、無理のない計画で継続する&lt;/li&gt;
&lt;/ul&gt;
&lt;p&gt;中学生でも、正しい勉強法でコツコツ学習を続ければ、英検準２級の取得は十分可能です。&lt;br /&gt;
英検対策をしっかり行い、合格を目指して、一歩ずつ着実に力をつけていきましょう。&lt;/p&gt;
&lt;h2&gt;関連記事&lt;/h2&gt;
&lt;ul&gt;
&lt;li&gt;&lt;a href="https://juku-escot.com/c_blogs/j-eikenbenkyouhou/" target="_blank" rel="noopener"&gt;中学生の英検準２級勉強法&lt;/a&gt;&lt;/li&gt;
&lt;li&gt;&lt;a href="https://juku-escot.com/c_blogs/j-goukakusurutameniha/" target="_blank" rel="noopener"&gt;中学生で英検準２級に合格するためには&lt;/a&gt;&lt;/li&gt;
&lt;li&gt;&lt;a href="https://juku-escot.com/c_blogs/j-goukakuritsu/" target="_blank" rel="noopener"&gt;中学生の英検準２級の合格率はどのくらいか&lt;/a&gt;&lt;/li&gt;
&lt;/ul&gt;
&lt;div class="alert alert-primary p-3 mt-4" role="alert"&gt;
&lt;p class="mb-2"&gt;&lt;strong&gt;英検準2級の対策を「単語暗記」だけで終わらせれば、不合格は確定的です。&lt;/strong&gt;&lt;/p&gt;
&lt;p class="mb-1"&gt;論理構成を無視した解答が固定化されると、英作文での致命的な減点が積み重なり、最終的な合計点に跳ね返る絶望的な結果を招きます。&lt;/p&gt;
&lt;p class="mb-3"&gt;記述で点数が伸びない本質的な要因は、一重に採点基準のズレにあります。&lt;/p&gt;
&lt;div class="d-grid gap-2"&gt;&lt;a class="btn btn-primary btn-lg" href="https://juku-escot.com/examination/"&gt;合格ラインを確実に超える試験対策を確認する&lt;/a&gt;&lt;br /&gt;
&lt;a class="btn btn-outline-primary btn-lg" href="https://juku-escot.com/onepoint/"&gt;論理的思考を武器にする「思考の型」を習得する&lt;/a&gt;&lt;/div&gt;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href="https://juku-escot.com/inquiry/"&gt;体験授業・個別相談の予約フォーム&lt;/a&gt;&lt;/div&gt;
&lt;/div&gt;
&lt;section class="veu_cta" id="veu_cta-501"&gt;&lt;h1 class="cta_title"&gt;開講講座：ワンポイント講座　二週間完結・定期試験対策ゼミ【英語・数学】&lt;/h1&gt;&lt;div class="cta_body"&gt;&lt;div class="cta_body_image cta_body_image_right"&gt;&lt;a href="https://juku-escot.com/onepoint/" target="_blank"&gt;&lt;img width="956" height="253" src="https://juku-escot.com/wp-content/uploads/2020/05/スライドショーロゴ.png" class="attachment-large size-large" alt="" srcset="https://juku-escot.com/wp-content/uploads/2020/05/スライドショーロゴ.png 956w, https://juku-escot.com/wp-content/uploads/2020/05/スライドショーロゴ-300x79.png 300w, https://juku-escot.com/wp-content/uploads/2020/05/スライドショーロゴ-768x203.png 768w" sizes="(max-width: 956px) 100vw, 956px" /&gt;&lt;/a&gt;&lt;/div&gt;&lt;div class="cta_body_txt image_exist"&gt;【英語】
&lt;br /&gt;単発的に数回の授業で定期試験対策を行います。また、英語は資格試験の対策も可能です。ご相談ください。
&lt;br /&gt;
&lt;br /&gt;【数学】
&lt;br /&gt;単発的に数回の授業で定期試験対策を行います。 定期試験の範囲を一通り学習する、 もしくは試験までの時間が少ない場合でも最大限に得点を上げられるよう指導させていただきます。&lt;/div&gt;&lt;div class="cta_body_link"&gt;&lt;a href="https://juku-escot.com/onepoint/" class="btn btn-primary btn-block btn-lg" target="_blank"&gt;ワンポイント講座　二週間完結・定期試験対策ゼミ【英語・数学】&lt;/a&gt;&lt;/div&gt;&lt;/div&gt;&lt;!-- [ /.vkExUnit_cta_body ] --&gt;&lt;/section&gt;			
------</t>
  </si>
  <si>
    <t>https://juku-escot.com/column/keikaku_tatekata/</t>
  </si>
  <si>
    <t>以下のページは不自然なワードを使用しています。
これらを適切に自然な言葉に置き換えて下さい。
なお、本文の装飾や構造は絶対に変えないでください。
【対象ページURL】
https://juku-escot.com/column/keikaku_tatekata/
【検出された不自然ワード】
- 型
- 整え
【本文】
------
&lt;p&gt;&amp;nbsp;&lt;/p&gt;
&lt;p&gt;中高一貫校では授業の進度が速く、内容も濃いため、&lt;strong&gt;授業を聞くだけでは不十分&lt;/strong&gt;で、&lt;strong&gt;家庭での予習・復習が学力向上や成績アップのカギ&lt;/strong&gt;となります。&lt;br /&gt;
一方で、高校受験がないことやカリキュラムの特殊性から、&lt;span style="color: #00800d;"&gt;中だるみしやすい環境&lt;/span&gt;でもあります。そうした状況をふまえると、&lt;strong&gt;自分に合った勉強計画を立てて継続すること&lt;/strong&gt;がとても重要です。&lt;/p&gt;
&lt;p&gt;このページでは、&lt;/p&gt;
&lt;ul&gt;
&lt;li&gt;なぜ中高一貫校生に勉強計画が必要なのか&lt;/li&gt;
&lt;li&gt;無理のない具体的な勉強計画の立て方&lt;/li&gt;
&lt;li&gt;当塾が中高一貫校生をどのようにサポートしているか&lt;/li&gt;
&lt;/ul&gt;
&lt;p&gt;を整理しながら、&lt;strong&gt;中だるみを防ぎ、成績アップにつなげる学習習慣の作り方&lt;/strong&gt;をご紹介します。&lt;/p&gt;
&lt;p&gt;テスト直前の勉強計画については『&lt;a href="https://juku-escot.com/column/chokuzen/" target="_blank" rel="noopener"&gt;&lt;strong&gt;テスト直前の勉強計画の立て方&lt;/strong&gt;&lt;/a&gt;』、すでに中だるみしてしまっている場合は『&lt;strong&gt;&lt;a href="https://juku-escot.com/column/nakadarumiochikobore/" target="_blank" rel="noopener"&gt;中だるみで落ちこぼれにならないために学習法を見つめなおそう&lt;/a&gt;&lt;/strong&gt;』もあわせてご覧ください。&lt;/p&gt;
&lt;h2&gt;なぜ中高一貫校生に勉強計画が必要なのか&lt;/h2&gt;
&lt;h3&gt;授業の進度と内容に対応するため&lt;/h3&gt;
&lt;p&gt;中高一貫校は、一般的な中学・高校よりも&lt;strong&gt;授業の進度がはやく、内容もハイレベル&lt;/strong&gt;です。そのため、&lt;/p&gt;
&lt;ul&gt;
&lt;li&gt;授業を受けっぱなしにせず、&lt;strong&gt;家庭での予習・復習&lt;/strong&gt;で理解を補う&lt;/li&gt;
&lt;li&gt;日々の学習を&lt;strong&gt;計画的に積み上げていく仕組み&lt;/strong&gt;が必要&lt;/li&gt;
&lt;/ul&gt;
&lt;p&gt;といった特徴があります。&lt;/p&gt;
&lt;p&gt;勉強の計画を立てて進めることで、&lt;/p&gt;
&lt;ul&gt;
&lt;li&gt;「今日は何をどこまでやるか」が明確になり、&lt;strong&gt;先の見通しを持って学習できる&lt;/strong&gt;&lt;/li&gt;
&lt;li&gt;宿題や課題に追われるのではなく、&lt;span style="color: #00800d;"&gt;問題を解きながら内容の理解を深める&lt;/span&gt;余裕が生まれる&lt;/li&gt;
&lt;/ul&gt;
&lt;p&gt;結果的に、&lt;span style="color: #0000ff;"&gt;&lt;strong&gt;学力向上や成績アップ&lt;/strong&gt;&lt;/span&gt;につながります。&lt;/p&gt;
&lt;h3&gt;「とりあえず終わらせる勉強」から脱却するため&lt;/h3&gt;
&lt;p&gt;計画を立てないまま過ごしてしまうと、&lt;/p&gt;
&lt;ul&gt;
&lt;li&gt;宿題が思ったより多く、提出日前日に一夜漬けになる&lt;/li&gt;
&lt;li&gt;内容理解の時間が足りず、&lt;strong&gt;「終わらせること」が目的になってしまう&lt;/strong&gt;&lt;/li&gt;
&lt;/ul&gt;
&lt;p&gt;といった状況になりがちです。これでは、テスト前や次の単元になったときに苦労することになります。&lt;/p&gt;
&lt;p&gt;一方、日々の勉強を&lt;strong&gt;スケジュールに落とし込んで実行&lt;/strong&gt;していけば、&lt;/p&gt;
&lt;ul&gt;
&lt;li&gt;宿題や課題を余裕をもって仕上げられる&lt;/li&gt;
&lt;li&gt;理解に時間をかけられるため、&lt;span style="color: #0000ff;"&gt;知識が定着しやすい&lt;/span&gt;&lt;/li&gt;
&lt;/ul&gt;
&lt;p&gt;というメリットが得られます。&lt;/p&gt;
&lt;h3&gt;中だるみを防ぎ、落ちこぼれを防止するため&lt;/h3&gt;
&lt;p&gt;中高一貫校では、&lt;/p&gt;
&lt;ul&gt;
&lt;li&gt;高校受験がないことによる&lt;strong&gt;気のゆるみ&lt;/strong&gt;&lt;/li&gt;
&lt;li&gt;授業についていけなくなったことがきっかけの&lt;strong&gt;モチベーション低下&lt;/strong&gt;&lt;/li&gt;
&lt;/ul&gt;
&lt;p&gt;などが原因で、&lt;span style="color: #00800d;"&gt;中だるみしやすい&lt;/span&gt;と言われます。中だるみから抜け出せないと、&lt;/p&gt;
&lt;ul&gt;
&lt;li&gt;学習内容がどんどん分からなくなる&lt;/li&gt;
&lt;li&gt;「自分はできない」と自己評価が下がり、さらに勉強が嫌になる&lt;/li&gt;
&lt;/ul&gt;
&lt;p&gt;という悪循環に陥り、&lt;strong&gt;落ちこぼれの原因&lt;/strong&gt;となってしまいます。&lt;/p&gt;
&lt;blockquote&gt;&lt;p&gt;だからこそ、中高一貫校生は「勉強計画」を軸に、&lt;strong&gt;生活リズムと学習リズムを整えていくこと&lt;/strong&gt;が大切なのです。&lt;/p&gt;&lt;/blockquote&gt;
&lt;h2&gt;勉強計画を立てるときの基本姿勢&lt;/h2&gt;
&lt;h3&gt;計画は「一度立てて終わり」ではない&lt;/h3&gt;
&lt;p&gt;まずは、とにかく&lt;strong&gt;一度勉強計画を立ててみる&lt;/strong&gt;ことがスタートです。理想を言えば、&lt;/p&gt;
&lt;ul&gt;
&lt;li&gt;計画通りに毎日勉強が進む&lt;/li&gt;
&lt;li&gt;予定していた内容をすべてこなせる&lt;/li&gt;
&lt;/ul&gt;
&lt;p&gt;のがベストですが、実際には、&lt;/p&gt;
&lt;ul&gt;
&lt;li&gt;体調を崩してしまう日&lt;/li&gt;
&lt;li&gt;急な予定が入る日&lt;/li&gt;
&lt;/ul&gt;
&lt;p&gt;など、計画通りに進まない日も必ず出てきます。&lt;/p&gt;
&lt;p&gt;ここで大事なのは、&lt;/p&gt;
&lt;p&gt;&lt;span style="color: #ff0000;"&gt;&lt;strong&gt;できなかった分を翌日に無理やり詰め込んだり、計画そのものをなかったことにしない&lt;/strong&gt;&lt;/span&gt;ことです。&lt;/p&gt;
&lt;p&gt;当初の計画が狂ってしまったら、&lt;/p&gt;
&lt;ul&gt;
&lt;li&gt;&lt;span style="color: #00800d;"&gt;&lt;strong&gt;新たに現実的な計画へ組み直す&lt;/strong&gt;&lt;/span&gt;&lt;/li&gt;
&lt;li&gt;「計画をこなすこと」ではなく&lt;strong&gt;「学力向上・成績アップ」という本来の目的&lt;/strong&gt;を忘れない&lt;/li&gt;
&lt;/ul&gt;
&lt;p&gt;という意識で、柔軟に調整していきましょう。&lt;/p&gt;
&lt;h2&gt;中高一貫校生の勉強計画の立て方&lt;/h2&gt;
&lt;h3&gt;① まずは自分の生活リズムを知る&lt;/h3&gt;
&lt;p&gt;最初のステップは、&lt;span style="color: #0000ff;"&gt;&lt;strong&gt;自分の生活リズムを把握すること&lt;/strong&gt;&lt;/span&gt;です。&lt;/p&gt;
&lt;ul&gt;
&lt;li&gt;起床から就寝までの中で、&lt;strong&gt;勉強に使える時間&lt;/strong&gt;がどれくらいあるか書き出す&lt;/li&gt;
&lt;li&gt;食事・入浴・睡眠など、削るべきでない時間は確保しておく&lt;/li&gt;
&lt;li&gt;部活動・塾・習い事など、曜日によって異なる予定も考慮する&lt;/li&gt;
&lt;/ul&gt;
&lt;p&gt;そのうえで、&lt;/p&gt;
&lt;ul&gt;
&lt;li&gt;&lt;span style="color: #00800d;"&gt;&lt;strong&gt;自分がどれくらいの量を、どれくらいの時間でこなせるのか&lt;/strong&gt;&lt;/span&gt;を把握する&lt;/li&gt;
&lt;li&gt;３時間勉強時間があっても、集中が１時間ごとに切れるなら、「実質の勉強時間」はもう少し短くなる&lt;/li&gt;
&lt;/ul&gt;
&lt;p&gt;といった点にも注意しましょう。&lt;/p&gt;
&lt;p&gt;自分の勉強にかかる時間がよく分からない場合は、&lt;/p&gt;
&lt;p&gt;&lt;span style="color: #00800d;"&gt;&lt;strong&gt;少し多めに時間を見積もって計画を立てる&lt;/strong&gt;&lt;/span&gt;ことで、焦らず取り組むことができます。&lt;/p&gt;
&lt;p&gt;&lt;strong&gt;「集中できる時間」と「こなせる量」を知ることが、無理のない勉強計画を作る前提&lt;/strong&gt;になります。&lt;/p&gt;
&lt;h3&gt;② やるべきことを具体的に洗い出す&lt;/h3&gt;
&lt;p&gt;次に、自分が取り組むべき課題や問題集を、&lt;span style="color: #0000ff;"&gt;&lt;strong&gt;いつまでにどれくらい進める必要があるか&lt;/strong&gt;&lt;/span&gt;整理します。&lt;/p&gt;
&lt;ul&gt;
&lt;li&gt;テスト前２週間で、問題集を１回解くのか、２回解くのか&lt;/li&gt;
&lt;li&gt;教科ごとの宿題や小テスト対策、塾の課題など、すべて書き出す&lt;/li&gt;
&lt;/ul&gt;
&lt;p&gt;たとえば、&lt;/p&gt;
&lt;ul&gt;
&lt;li&gt;「２週間で１冊解き切る」→ １日あたりに必要なページ数を逆算する&lt;/li&gt;
&lt;li&gt;「２回まわす」→ １回目と２回目で、ペース配分を変える&lt;/li&gt;
&lt;/ul&gt;
&lt;p&gt;といった形で、&lt;span style="color: #00800d;"&gt;&lt;strong&gt;クリアすべき期限までに必要な勉強量を、計画段階で具体的に把握&lt;/strong&gt;&lt;/span&gt;しましょう。&lt;/p&gt;
&lt;p&gt;学校の宿題だけでなく塾の宿題などがある場合は、それらも含めて「やるべきこと」を想定しておくことが大切です。&lt;br /&gt;
（宿題の量は毎回異なるので、&lt;strong&gt;少し多めに見積もっておく&lt;/strong&gt;と安心です。）&lt;/p&gt;
&lt;h3&gt;③ テスト前の計画は「量＋質」を意識する&lt;/h3&gt;
&lt;p&gt;テスト期間中は、普段以上に学習量が増えます。そのときはまず、&lt;/p&gt;
&lt;ul&gt;
&lt;li&gt;&lt;span style="color: #00800d;"&gt;&lt;strong&gt;全体としてやらなければならない量を把握する&lt;/strong&gt;&lt;/span&gt;&lt;/li&gt;
&lt;li&gt;教科ごとに、テストまでに１日あたり何ページ・どれくらいの量を進める必要があるかを考える&lt;/li&gt;
&lt;/ul&gt;
&lt;p&gt;そうすることで、&lt;span style="color: #00800d;"&gt;&lt;strong&gt;どれだけ勉強時間を確保すべきかを具体的にイメージ&lt;/strong&gt;&lt;/span&gt;しやすくなります。&lt;/p&gt;
&lt;p&gt;ここで&lt;strong&gt;注意が必要&lt;/strong&gt;なのは、&lt;/p&gt;
&lt;p&gt;&lt;span style="color: #ff0000;"&gt;&lt;strong&gt;テスト前は、単に課題をこなすだけでは不十分&lt;/strong&gt;&lt;/span&gt;という点です。&lt;/p&gt;
&lt;ul&gt;
&lt;li&gt;苦手な分野を集中的に学習する時間&lt;/li&gt;
&lt;li&gt;問題を１度だけでなく、&lt;strong&gt;何度も繰り返し解く反復練習の時間&lt;/strong&gt;&lt;/li&gt;
&lt;li&gt;暗記に専念する時間&lt;/li&gt;
&lt;/ul&gt;
&lt;p&gt;など、&lt;strong&gt;「テスト対策として必要な時間」&lt;/strong&gt;もきちんと見込んでおく必要があります。&lt;/p&gt;
&lt;p&gt;つまり、&lt;/p&gt;
&lt;ul&gt;
&lt;li&gt;提出物を終わらせる時間&lt;/li&gt;
&lt;li&gt;テストで点を取るための対策時間&lt;/li&gt;
&lt;/ul&gt;
&lt;p&gt;の両方を考慮したうえで、勉強計画を立てることが大切です。&lt;/p&gt;
&lt;h3&gt;④ 計画を立てたら必ず「見直し」をする&lt;/h3&gt;
&lt;p&gt;一通り勉強計画を立てたら、&lt;span style="color: #0000ff;"&gt;&lt;strong&gt;必ず自分で見直し&lt;/strong&gt;&lt;/span&gt;ましょう。&lt;/p&gt;
&lt;ul&gt;
&lt;li&gt;１日の勉強量が、自分のペースを明らかに超えていないか&lt;/li&gt;
&lt;li&gt;部活や塾のある日にも実行可能な内容か&lt;/li&gt;
&lt;/ul&gt;
&lt;p&gt;計画を立てているときは、やる気が高まっているため、&lt;/p&gt;
&lt;ul&gt;
&lt;li&gt;「これくらいならできるはず」と、量を多く設定しすぎる&lt;/li&gt;
&lt;li&gt;現実的にはクリアできないハードルを自分で作ってしまう&lt;/li&gt;
&lt;/ul&gt;
&lt;p&gt;ことがよくあります。&lt;/p&gt;
&lt;p&gt;その結果、&lt;/p&gt;
&lt;ul&gt;
&lt;li&gt;最初の数日で計画が破綻する&lt;/li&gt;
&lt;li&gt;「どうせできない」と自己嫌悪になり、勉強自体が嫌になる&lt;/li&gt;
&lt;/ul&gt;
&lt;p&gt;という悪循環に陥ってしまいます。&lt;/p&gt;
&lt;p&gt;&lt;strong&gt;「自分が本当に取り組める内容かどうか」&lt;/strong&gt;を冷静に見直し、必要であれば、&lt;/p&gt;
&lt;ul&gt;
&lt;li&gt;１日の量を減らす&lt;/li&gt;
&lt;li&gt;期間を少し延ばす&lt;/li&gt;
&lt;/ul&gt;
&lt;p&gt;などして、&lt;strong&gt;現実的な計画へ組み直すこと&lt;/strong&gt;が重要です。&lt;/p&gt;
&lt;h3&gt;⑤ 勉強計画に基づいて実行し、日々調整する&lt;/h3&gt;
&lt;p&gt;あとは、自分の立てた計画に基づいて実行していきます。&lt;/p&gt;
&lt;ul&gt;
&lt;li&gt;「今日は何をどこまでやるか」が分かっているので、&lt;strong&gt;迷わず勉強に取りかかれる&lt;/strong&gt;&lt;/li&gt;
&lt;li&gt;１日に必要な勉強量が把握できている分、&lt;strong&gt;心に余裕を持って学習を進められる&lt;/strong&gt;&lt;/li&gt;
&lt;/ul&gt;
&lt;p&gt;無理に睡眠時間や生活リズムを崩すのではなく、&lt;/p&gt;
&lt;ul&gt;
&lt;li&gt;勉強すべき時間にはしっかり集中する&lt;/li&gt;
&lt;li&gt;自分のペースを大きく乱さない範囲で継続する&lt;/li&gt;
&lt;/ul&gt;
&lt;p&gt;ことを意識すると、&lt;span style="color: #0000ff;"&gt;&lt;strong&gt;学力向上・成績アップにつながりやすくなります&lt;/strong&gt;&lt;/span&gt;。&lt;/p&gt;
&lt;p&gt;&lt;span style="color: #0000ff;"&gt;&lt;strong&gt;無理な勉強計画ではなく、「達成できる計画」を毎日コツコツとこなしていくこと&lt;/strong&gt;&lt;/span&gt;が、勉強としっかり向き合える環境づくりにつながります。&lt;/p&gt;
&lt;h2&gt;当塾での取り組み：中高一貫校専門の個別指導&lt;/h2&gt;
&lt;p&gt;当塾は&lt;strong&gt;中高一貫校専門塾&lt;/strong&gt;として、完全１対１の個別指導で、&lt;/p&gt;
&lt;ul&gt;
&lt;li&gt;中高一貫校のテキスト対策&lt;/li&gt;
&lt;li&gt;定期試験対策&lt;/li&gt;
&lt;/ul&gt;
&lt;p&gt;などの講座を展開しています。完全オーダーメイドの授業については、&lt;strong&gt;&lt;a href="https://juku-escot.com/kouza/" target="_blank" rel="noopener"&gt;コチラ&lt;/a&gt;&lt;/strong&gt;をご覧ください。&lt;/p&gt;
&lt;h3&gt;教室授業と同様の内容をオンラインでも受講可能&lt;/h3&gt;
&lt;p&gt;教室での授業のほか、&lt;span style="color: #ff0000;"&gt;同様の授業を&lt;strong&gt;&lt;a style="color: #ff0000;" href="https://juku-escot.com/online/" target="_blank" rel="noopener"&gt;オンライン&lt;/a&gt;&lt;/strong&gt;でも受講可能&lt;/span&gt;です。&lt;/p&gt;
&lt;ul&gt;
&lt;li&gt;通塾の必要がなく、時間と体力のロスを減らせる&lt;/li&gt;
&lt;li&gt;自宅などの&lt;strong&gt;慣れた環境&lt;/strong&gt;で授業を受けられる&lt;/li&gt;
&lt;li&gt;全国どこからでも中高一貫校専門の指導を受けられる&lt;/li&gt;
&lt;/ul&gt;
&lt;p&gt;オンライン授業の詳細は、&lt;span style="color: #ff0000;"&gt;&lt;strong&gt;&lt;a style="color: #ff0000;" href="https://juku-escot.com/online/" target="_blank" rel="noopener"&gt;コチラ&lt;/a&gt;&lt;/strong&gt;&lt;/span&gt;をご覧ください。&lt;/p&gt;
&lt;h3&gt;中高一貫校で採用されている教材への対応&lt;/h3&gt;
&lt;p&gt;当塾では、中高一貫校で多く採用されている教材にも対応しています。&lt;/p&gt;
&lt;ul&gt;
&lt;li&gt;英語：&lt;strong&gt;&lt;a href="https://juku-escot.com/progress/" target="_blank" rel="noopener"&gt;プログレス対策&lt;/a&gt;&lt;/strong&gt;・&lt;strong&gt;&lt;a href="https://juku-escot.com/newtreasure/" target="_blank" rel="noopener"&gt;ニュートレジャー対策&lt;/a&gt;&lt;/strong&gt;・&lt;strong&gt;&lt;a href="https://juku-escot.com/birdland/" target="_blank" rel="noopener"&gt;バードランド対策&lt;/a&gt;&lt;/strong&gt;&lt;/li&gt;
&lt;li&gt;数学：&lt;strong&gt;&lt;a href="https://juku-escot.com/taikeisuugaku/" target="_blank" rel="noopener"&gt;体系数学対策&lt;/a&gt;&lt;/strong&gt;&lt;/li&gt;
&lt;/ul&gt;
&lt;p&gt;さらに、学習状況に合わせて、&lt;/p&gt;
&lt;ul&gt;
&lt;li&gt;学校の授業の予習がメインの&lt;strong&gt;先取りコース&lt;/strong&gt;&lt;/li&gt;
&lt;li&gt;学校の進度に合わせて補強する&lt;strong&gt;フォローアップコース&lt;/strong&gt;&lt;/li&gt;
&lt;/ul&gt;
&lt;p&gt;を用意し、１人１人に合わせた&lt;span style="color: #ff0000;"&gt;&lt;strong&gt;完全オーダーメイドの授業&lt;/strong&gt;&lt;/span&gt;を進めてまいります。&lt;/p&gt;
&lt;h2&gt;まとめ：無理のない勉強計画で中高一貫校生活を充実させる&lt;/h2&gt;
&lt;p&gt;中高一貫校は、授業のスピードが速く内容も濃いため、&lt;strong&gt;勉強計画を立てて学習に向き合うことが必須&lt;/strong&gt;です。&lt;/p&gt;
&lt;ul&gt;
&lt;li&gt;授業についていくためにも、学力アップのためにも、&lt;strong&gt;家庭学習の質と量&lt;/strong&gt;が重要&lt;/li&gt;
&lt;li&gt;まずは自分の生活リズムと集中できる時間を知り、&lt;span style="color: #00800d;"&gt;&lt;strong&gt;自分に合った計画&lt;/strong&gt;&lt;/span&gt;を立てる&lt;/li&gt;
&lt;li&gt;やるべきことを整理し、テスト前には「課題＋テスト対策」の両方を見据えて計画する&lt;/li&gt;
&lt;li&gt;計画は立てっぱなしにせず、&lt;span style="color: #0000ff;"&gt;&lt;strong&gt;見直し・調整をしながら継続&lt;/strong&gt;&lt;/span&gt;する&lt;/li&gt;
&lt;li&gt;無理な計画ではなく、&lt;strong&gt;「達成できる計画」をコツコツ積み重ねること&lt;/strong&gt;が、中だるみ防止と成績アップの近道&lt;/li&gt;
&lt;/ul&gt;
&lt;p&gt;&lt;span style="color: #ff0000;"&gt;&lt;strong&gt;無理のない、自分に合わせた勉強計画&lt;/strong&gt;&lt;/span&gt;を立てて、毎日の学習を少しずつ積み上げていきましょう。家庭学習の姿勢が整えば、中高一貫校での６年間をより充実したものにしていくことができます。&lt;/p&gt;
&lt;div class="alert alert-primary p-3 mt-4" role="alert"&gt;
&lt;p class="mb-2"&gt;&lt;strong&gt;戦略なき学習計画を放置すれば、合格のチャンスは永遠に失われます。&lt;/strong&gt;&lt;/p&gt;
&lt;p class="mb-1"&gt;自己流の誤った学習順序が定着してしまうと、本番で奪えるはずの部分点をことごとく落とし、不合格という形で合計点に跳ね返る致命的な打撃を受けることになります。&lt;/p&gt;
&lt;p class="mb-3"&gt;計画が成果に結びつかず点数が伸びない最大の理由は、一重に判断軸が定まっていないことにあります。&lt;/p&gt;
&lt;div class="d-grid gap-2"&gt;&lt;a class="btn btn-primary btn-lg" href="https://juku-escot.com/examination/"&gt;合格から逆算した具体的試験対策を確認する&lt;/a&gt;&lt;br /&gt;
&lt;a class="btn btn-outline-primary btn-lg" href="https://juku-escot.com/school/"&gt;ESCOTの指導システムと合格への全体像を見る&lt;/a&gt;&lt;/div&gt;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href="https://juku-escot.com/inquiry/"&gt;体験授業・個別相談の予約フォーム&lt;/a&gt;&lt;/div&gt;
&lt;/div&gt;
&lt;section id="veu_cta-494" class="veu_cta"&gt;
&lt;div class="cta_body"&gt;
&lt;div class="cta_body_link"&gt;&lt;/div&gt;
&lt;/div&gt;
&lt;p&gt;&lt;!-- [ /.vkExUnit_cta_body ] --&gt;&lt;/p&gt;
&lt;/section&gt;
&lt;section class="veu_cta" id="veu_cta-494"&gt;&lt;h1 class="cta_title"&gt;講座案内：受験対策　難関私大対策講座【英語・数学・国語】&lt;/h1&gt;&lt;div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/&gt;基本的な英語の学力があれば合格点がとれる大学群ですが、近年の傾向として合格点が高くなりがちであるので、精度の高い学力を養うことが目標になります。
&lt;br /&gt;
&lt;br /&gt;【数学】
&lt;br /&gt; 基本レベルの問題から入試標準レベルの典型問題までを解答できる力を養うことを目指します。
&lt;br /&gt;
&lt;br /&gt;【国語】
&lt;br /&gt;どの学校でも使える、どんな文章にでも通用する普遍的な解法を伝達していきます。そして、演習と解説を通じてそれを使いこなす訓練をしていきます。&lt;/div&gt;&lt;div class="cta_body_link"&gt;&lt;a href="https://juku-escot.com/examination/" class="btn btn-primary btn-block btn-lg" target="_blank"&gt;受験対策　難関私大対策講座【英語・数学・国語】&lt;/a&gt;&lt;/div&gt;&lt;/div&gt;&lt;!-- [ /.vkExUnit_cta_body ] --&gt;&lt;/section&gt;			
------</t>
  </si>
  <si>
    <t>https://juku-escot.com/column/nakadarumiochikobore/</t>
  </si>
  <si>
    <t>以下のページは不自然なワードを使用しています。
これらを適切に自然な言葉に置き換えて下さい。
なお、本文の装飾や構造は絶対に変えないでください。
【対象ページURL】
https://juku-escot.com/column/nakadarumiochikobore/
【検出された不自然ワード】
- 型
- 整え
【本文】
------
&lt;p&gt;受験勉強であっても受験期以外の勉強であっても、継続して学習をするためには、勉強の習慣づけをすることが大切です。中高一貫生特有の&lt;strong&gt;中だるみによる落ちこぼれ&lt;/strong&gt;にならないように、自分と向き合い、自分に合った勉強法で学習していく必要があります。&lt;/p&gt;
&lt;h4&gt;勉強する環境を整える&lt;/h4&gt;
&lt;p&gt;自宅の学習机や自分の勉強スペースを、&lt;span style="color: #0000ff;"&gt;勉強するためだけの場所&lt;span style="color: #000000;"&gt;として整理整頓しましょう。漫画やゲームなど自身の気が逸れてしまうようなものが視界に入ってしまうとどうしても手を伸ばしてしまいたくなります。勉強中はスマートフォンも触らないように離れた場所に置いておくなどして、集中して勉強ができる環境づくりをしていくと学習を効率的に進めることができます。&lt;/span&gt;&lt;/span&gt;&lt;/p&gt;
&lt;h4&gt;やる気が出なくてもとりあえず机に向かってみる&lt;/h4&gt;
&lt;p&gt;勉強のやる気があるときは積極的に勉強することができるかと思いますが、そうでないときもとりあえず机に向かってみましょう。勉強する環境が整っていれば、誘惑されるようなものは周りにないわけですから、とりあえず１問解いている間に集中できたり、続けているうちに勉強のスイッチが入ったりします。特に中高一貫生は、中だるみで勉強しない日を作らないように、とりあえず&lt;span style="color: #0000ff;"&gt;机に向かうという習慣&lt;/span&gt;を作りましょう。&lt;/p&gt;
&lt;h4&gt;細かい目標を設定する&lt;/h4&gt;
&lt;p&gt;受験時期ならば、志望校合格という目標があり、そこに向かって学習に励むことができます。しかし、「別に今日は勉強しなくてもいいや」という気持ちになってしまう日もあるかと思います。そのような時は、志望校合格という大きな目標の他に、今日は問題集を５ページ進める、計算問題を10問解く、単語を10単語覚える、など&lt;span style="color: #0000ff;"&gt;クリアしやすい目標を設定&lt;/span&gt;して、それをコツコツクリアしていき、&lt;span style="color: #0000ff;"&gt;自分の設定した目標を成し遂げることによる達成感&lt;/span&gt;を日々味わうとモチベーションを保つことができます。&lt;/p&gt;
&lt;p&gt;また、特に受験後や中高一貫生の場合は、志望校合格のためにたくさん勉強した後のため、燃え尽き症候群のようにモチベーションが下がってしまったり、&lt;strong&gt;勉強に向き合うことができずに中だるみしてしまい、落ちこぼれになってしまう&lt;/strong&gt;ケースをよく目にします。例えば次の定期試験で80点以上を取る、という目標設定をした場合、そのためには何をしていったらよいかを逆算して細かい目標を立てることで、中だるみによる落ちこぼれにはならず、日々の学習を継続させることができます。&lt;/p&gt;
&lt;h4&gt;息抜きをする&lt;/h4&gt;
&lt;p&gt;特に受験直前は、志望校合格に向けて長時間勉強をするという日もあるかと思います。しかし、&lt;strong&gt;集中力が継続せずにだらだらと続けていては意味がありません&lt;/strong&gt;。適度にリフレッシュタイムを設けて、外の景色を眺めたり、糖分を補給したりなど息抜きの時間をつくることによって再度集中して取り組むことができます。息抜きの方法は人それぞれですから、自分にあった休憩方法を見つけて勉強しましょう。勉強のやる気が出ないときも、休憩時間があることによって気を張りすぎずに学習に励むことが出来ます。&lt;/p&gt;
&lt;h4&gt;まとめ&lt;/h4&gt;
&lt;p&gt;家庭学習の際は、勉強の環境を整え、自分に合った勉強方法で学習を継続させ、中だるみによる落ちこぼれにならないように学習を続けていきましょう。また、塾で学習をサポートすることで、より効率的な学習をすることができます。当塾では受験対策講座として様々なニーズに合わせたコースをご用意しております。完全１対１の個別指導でより受験勉強を効率的に進めることが可能です。詳細は&lt;a href="https://juku-escot.com/examination/" target="_blank" rel="noopener"&gt;コチラ&lt;/a&gt;をご覧ください。また、&lt;a href="https://juku-escot.com/online/" target="_blank" rel="noopener"&gt;オンライン&lt;/a&gt;でも授業を行っております。通塾の時間もいらず、勉強し慣れた環境でより集中して受験勉強に取り組むことが出来ます。&lt;br /&gt;
やる気がなくてもとりあえず机に向かい、自分自身の目標を常にクリアしていきながら学力向上を目指していきましょう。&lt;/p&gt;
&lt;div class="alert alert-primary p-3 mt-4" role="alert"&gt;
&lt;p class="mb-2"&gt;&lt;strong&gt;中だるみ・落ちこぼれの状態を放置すれば、志望校合格の権利を自ら放棄することになります。&lt;/strong&gt;&lt;/p&gt;
&lt;p class="mb-1"&gt;成績不振のまま学習の遅れが長引くと、入試本番で致命的な減点を招き、最終的な合計点に跳ね返る取り返しのつかない打撃となります。&lt;/p&gt;
&lt;p class="mb-3"&gt;努力が空回りして点数が伸びない最大の理由は、一重に判断軸が曖昧なままにあることです。&lt;/p&gt;
&lt;div class="d-grid gap-2"&gt;&lt;a class="btn btn-primary btn-lg" href="https://juku-escot.com/school/"&gt;合格圏へ復帰させるESCOTの指導全体像を見る&lt;/a&gt;&lt;br /&gt;
&lt;a class="btn btn-outline-primary btn-lg" href="https://juku-escot.com/onepoint/"&gt;低迷期を脱する「考え方のコツ」を確認する&lt;/a&gt;&lt;/div&gt;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href="https://juku-escot.com/inquiry/"&gt;体験授業・個別相談の予約フォーム&lt;/a&gt;&lt;/div&gt;
&lt;/div&gt;
&lt;section id="veu_cta-494" class="veu_cta"&gt;
&lt;div class="cta_body"&gt;
&lt;div class="cta_body_link"&gt;&lt;/div&gt;
&lt;/div&gt;
&lt;p&gt;&lt;!-- [ /.vkExUnit_cta_body ] --&gt;&lt;/p&gt;
&lt;/section&gt;
&lt;section class="veu_cta" id="veu_cta-490"&gt;&lt;h1 class="cta_title"&gt;講座案内：受験対策　医学部対策講座【英語・数学】&lt;/h1&gt;&lt;div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/&gt;基本的な英語の学力をつけた上で、大学別の対策を実施します。解答作成に必要な文章構成能力など総合的に養成します。
&lt;br /&gt;
&lt;br /&gt;【数学】
&lt;br /&gt;医学部受験では、典型問題までは確実に解答していく力が求められますので、 合格に必要な実力を身に付けていくための学習計画を立てるところから指導させていただきます。&lt;/div&gt;&lt;div class="cta_body_link"&gt;&lt;a href="https://juku-escot.com/examination/" class="btn btn-primary btn-block btn-lg" target="_blank"&gt;受験対策　医学部対策講座【英語・数学】&lt;/a&gt;&lt;/div&gt;&lt;/div&gt;&lt;!-- [ /.vkExUnit_cta_body ] --&gt;&lt;/section&gt;			
------</t>
  </si>
  <si>
    <t>https://juku-escot.com/column/suugakukika/</t>
  </si>
  <si>
    <t>以下のページは不自然なワードを使用しています。
これらを適切に自然な言葉に置き換えて下さい。
なお、本文の装飾や構造は絶対に変えないでください。
【対象ページURL】
https://juku-escot.com/column/suugakukika/
【検出された不自然ワード】
- 型
【本文】
------
&lt;p&gt;中学数学の&lt;strong&gt;幾何分野がなかなかできない&lt;/strong&gt;生徒さんには、いくつかの共通点があります。最初は中学受験の算数と内容が似ているために&lt;strong&gt;軽視してしまいがち&lt;/strong&gt;ですが、その結果、後になって定義があいまいなままになり、証明問題や立体図形でつまずいてしまうケースが多く見られます。&lt;/p&gt;
&lt;p&gt;この記事では、幾何分野を得意にするために必要なポイントを整理しつつ、具体的な勉強法を解説します。数学全般の苦手克服については、&lt;strong&gt;&lt;a href="https://juku-escot.com/column/suugakudekinai/" target="_blank" rel="noopener"&gt;数学ができない学生向けの学習法&lt;/a&gt;&lt;/strong&gt;もあわせて参考にしてみてください。&lt;/p&gt;
&lt;div style="border: 1px solid #e6e6e6; background: #fafafa; padding: 14px 16px; border-radius: 8px; margin: 16px 0;"&gt;
&lt;h2 style="margin: 0 0 10px; font-size: 1.15rem; line-height: 1.6;"&gt;すぐ確認：数学「証明のコツ」と幾何の効率的な学習の流れ（短く）&lt;/h2&gt;
&lt;p style="margin: 0 0 10px; line-height: 1.9;"&gt;&lt;strong&gt;大切なポイント：&lt;/strong&gt;証明は&lt;strong&gt;「結論（何を示す）→根拠（使う条件）→理由（定義・性質・合同条件など）」&lt;/strong&gt;の順で構成を決め、過不足なく書けば得点につながります。&lt;/p&gt;
&lt;div style="overflow-x: auto; background: #fff; border: 1px solid #ddd; border-radius: 6px;"&gt;
&lt;table style="width: 100%; border-collapse: collapse; font-size: 0.95rem; line-height: 1.7;"&gt;
&lt;thead&gt;
&lt;tr&gt;
&lt;th style="border-bottom: 1px solid #ddd; padding: 8px; text-align: left; width: 26%;"&gt;取り組むこと&lt;/th&gt;
&lt;th style="border-bottom: 1px solid #ddd; padding: 8px; text-align: left; width: 14%;"&gt;目安&lt;/th&gt;
&lt;th style="border-bottom: 1px solid #ddd; padding: 8px; text-align: left;"&gt;ねらい&lt;/th&gt;
&lt;th style="border-bottom: 1px solid #ddd; padding: 8px; text-align: left; width: 28%;"&gt;注意点&lt;/th&gt;
&lt;/tr&gt;
&lt;/thead&gt;
&lt;tbody&gt;
&lt;tr&gt;
&lt;td style="border-top: 1px solid #eee; padding: 8px;"&gt;&lt;strong&gt;① まず「示すこと」を1行で書く&lt;/strong&gt;&lt;/td&gt;
&lt;td style="border-top: 1px solid #eee; padding: 8px;"&gt;すぐ&lt;/td&gt;
&lt;td style="border-top: 1px solid #eee; padding: 8px;"&gt;ゴールを明確にして、途中で迷わないようにする&lt;/td&gt;
&lt;td style="border-top: 1px solid #eee; padding: 8px;"&gt;「△△が合同」か「∠が等しい」かを先に決める&lt;/td&gt;
&lt;/tr&gt;
&lt;tr&gt;
&lt;td style="border-top: 1px solid #eee; padding: 8px;"&gt;&lt;strong&gt;② 条件を拾って整理する&lt;/strong&gt;&lt;/td&gt;
&lt;td style="border-top: 1px solid #eee; padding: 8px;"&gt;すぐ&lt;/td&gt;
&lt;td style="border-top: 1px solid #eee; padding: 8px;"&gt;根拠（与えられた事実）を見える化する&lt;/td&gt;
&lt;td style="border-top: 1px solid #eee; padding: 8px;"&gt;図形用語の定義（平行・垂直・対頂角など）が曖昧だと解けなくなる&lt;/td&gt;
&lt;/tr&gt;
&lt;tr&gt;
&lt;td style="border-top: 1px solid #eee; padding: 8px;"&gt;&lt;strong&gt;③ 解き方の流れを選ぶ&lt;/strong&gt;&lt;/td&gt;
&lt;td style="border-top: 1px solid #eee; padding: 8px;"&gt;すぐ&lt;/td&gt;
&lt;td style="border-top: 1px solid #eee; padding: 8px;"&gt;典型問題は基本の形に当てはめるとスムーズ&lt;/td&gt;
&lt;td style="border-top: 1px solid #eee; padding: 8px;"&gt;まずは「合同」「平行線と角」「二等辺/直角の性質」から選ぶ&lt;/td&gt;
&lt;/tr&gt;
&lt;tr&gt;
&lt;td style="border-top: 1px solid #eee; padding: 8px;"&gt;&lt;strong&gt;④ 理由をつけて、短くつなぐ&lt;/strong&gt;&lt;/td&gt;
&lt;td style="border-top: 1px solid #eee; padding: 8px;"&gt;すぐ&lt;/td&gt;
&lt;td style="border-top: 1px solid #eee; padding: 8px;"&gt;減点されにくい「過不足のない書き方」にする&lt;/td&gt;
&lt;td style="border-top: 1px solid #eee; padding: 8px;"&gt;長く書きすぎない／理由不足にしない（どちらも減点の原因）&lt;/td&gt;
&lt;/tr&gt;
&lt;tr&gt;
&lt;td style="border-top: 1px solid #eee; padding: 8px;"&gt;&lt;strong&gt;⑤ 最後に結論で閉じる&lt;/strong&gt;&lt;/td&gt;
&lt;td style="border-top: 1px solid #eee; padding: 8px;"&gt;すぐ&lt;/td&gt;
&lt;td style="border-top: 1px solid #eee; padding: 8px;"&gt;採点者に「何が言えたか」をはっきり伝える&lt;/td&gt;
&lt;td style="border-top: 1px solid #eee; padding: 8px;"&gt;「よって…である。」で終わらせる&lt;/td&gt;
&lt;/tr&gt;
&lt;/tbody&gt;
&lt;/table&gt;
&lt;/div&gt;
&lt;h3 style="margin: 14px 0 8px; font-size: 1.05rem; line-height: 1.6;"&gt;証明が書けない人のための基本構成（そのまま使える）&lt;/h3&gt;
&lt;ul style="margin: 0 0 10px; padding-left: 1.2em; line-height: 1.9;"&gt;
&lt;li&gt;&lt;strong&gt;書き出し：&lt;/strong&gt;「∠A＝∠B を示す。」／「△ABC≡△DEF を示す。」（まずゴールをはっきりさせる）&lt;/li&gt;
&lt;li&gt;&lt;strong&gt;根拠：&lt;/strong&gt;「与えられた条件より …」＋「図より …」を分けて書く（条件の取り違え防止）&lt;/li&gt;
&lt;li&gt;&lt;strong&gt;理由：&lt;/strong&gt;「平行線の性質より…」「対頂角は等しい」「二等辺三角形の性質より…」「合同条件（SAS/SSS/ASA など）より…」&lt;/li&gt;
&lt;li&gt;&lt;strong&gt;締め：&lt;/strong&gt;「よって ∠A＝∠B。」／「よって △ABC≡△DEF。」&lt;/li&gt;
&lt;/ul&gt;
&lt;div style="border: 1px solid #ddd; background: #fff; padding: 10px 12px; border-radius: 6px; margin: 10px 0;"&gt;
&lt;p style="margin: 0 0 6px; font-size: 0.95rem; line-height: 1.8;"&gt;&lt;strong&gt;例（短く・減点されにくい形）：&lt;/strong&gt;&lt;/p&gt;
&lt;pre style="margin: 0; white-space: pre-wrap; font-size: 0.92rem; line-height: 1.7;"&gt;∠A＝∠B を示す。
（理由）○○より ∠A＝∠B。
よって ∠A＝∠B。&lt;/pre&gt;
&lt;/div&gt;
&lt;h3 style="margin: 14px 0 8px; font-size: 1.05rem; line-height: 1.6;"&gt;幾何の勉強法はこの3つが中心（本文の方針を要約）&lt;/h3&gt;
&lt;ul style="margin: 0; padding-left: 1.2em; line-height: 1.9;"&gt;
&lt;li&gt;&lt;strong&gt;定義：&lt;/strong&gt;直線・半直線・線分、平行/垂直、錯角/同位角、空間の基本概念などを「言葉で説明できる」まで固める。&lt;/li&gt;
&lt;li&gt;&lt;strong&gt;流れ：&lt;/strong&gt;証明は典型的な流れ（合同条件、平行線と角、二等辺・直角の性質など）を「見た瞬間に使える」状態にする。&lt;/li&gt;
&lt;li&gt;&lt;strong&gt;模式化：&lt;/strong&gt;図形は必要な部分を抜き出して描き直し、全体のイメージだけに頼らずに解く（特に立体で効果的）。&lt;/li&gt;
&lt;/ul&gt;
&lt;p style="margin: 12px 0 0; line-height: 1.9;"&gt;このあと本文で、つまずきの原因→定義→証明の基本→模式化の順に確認できます。&lt;/p&gt;
&lt;/div&gt;
&lt;h2&gt;幾何分野が苦手な中高一貫生に共通するつまずき&lt;/h2&gt;
&lt;p&gt;中高一貫校の生徒さんにとって、幾何分野は最初のうち「中学受験の延長」のように見えるため、どうしても&lt;strong&gt;重要性を軽く考えてしまいがち&lt;/strong&gt;です。その結果、次のような状態に陥りやすくなります。&lt;/p&gt;
&lt;ul&gt;
&lt;li&gt;&lt;span style="color: #0000ff;"&gt;直線・半直線・線分&lt;/span&gt;の違いがあいまいなままになっている&lt;/li&gt;
&lt;li&gt;&lt;span style="color: #0000ff;"&gt;ねじれの位置&lt;/span&gt;など、空間図形の基本概念がぼんやりしている&lt;/li&gt;
&lt;li&gt;図形の条件を正確に読み取れず、証明のスタート地点でつまずく&lt;/li&gt;
&lt;li&gt;立体図形を「イメージだけ」で考えようとして、途中でわからなくなる&lt;/li&gt;
&lt;/ul&gt;
&lt;p&gt;これらの多くは、&lt;span style="color: #0000ff;"&gt;「定義」や「解き方の基本」をあいまいにしたまま進んでしまったこと&lt;/span&gt;が原因です。逆に言えば、&lt;strong&gt;定義と基本の流れを丁寧に押さえ直せば、幾何分野は大きく伸びる&lt;/strong&gt;ということでもあります。&lt;/p&gt;
&lt;h2&gt;幾何分野を得意にする３つの勉強法&lt;/h2&gt;
&lt;h3&gt;１．定義を大切にして勉強する&lt;/h3&gt;
&lt;p&gt;幾何分野を安定させるための出発点は、なんといっても&lt;strong&gt;定義の徹底&lt;/strong&gt;です。&lt;/p&gt;
&lt;p&gt;例えば、&lt;/p&gt;
&lt;ul&gt;
&lt;li&gt;直線・半直線・線分の違い&lt;/li&gt;
&lt;li&gt;平行・垂直・対頂角・同位角・錯角&lt;/li&gt;
&lt;li&gt;ねじれの位置、空間内の直線と平面の関係&lt;/li&gt;
&lt;/ul&gt;
&lt;p&gt;といった内容を&lt;span style="color: #0000ff;"&gt;「なんとなく」ではなく、言葉で正確に説明できるレベル&lt;/span&gt;まで固めておくことが重要です。&lt;/p&gt;
&lt;p&gt;もし、これまでに学習した単元であいまいなままにしてしまっているところがあれば、&lt;/p&gt;
&lt;ul&gt;
&lt;li&gt;教科書や参考書を使って定義を確認する&lt;/li&gt;
&lt;li&gt;簡単な例図を書いて、自分の言葉で説明してみる&lt;/li&gt;
&lt;li&gt;用語カードやノートで、定義だけをまとめて整理しておく&lt;/li&gt;
&lt;/ul&gt;
&lt;p&gt;といった形で再学習しておきましょう。&lt;/p&gt;
&lt;p&gt;&lt;span style="color: #0000ff;"&gt;定義をしっかりと定着させておくと、本来なら解けるはずの問題でのミスが減り、定期テストでも安定した点数が取れるようになります。&lt;/span&gt;&lt;/p&gt;
&lt;h3&gt;２．証明の「基本の流れ」を覚える&lt;/h3&gt;
&lt;p&gt;中学校の幾何では、&lt;span style="color: #ff0000;"&gt;&lt;strong&gt;証明&lt;/strong&gt;&lt;/span&gt;が一大テーマになります。一見難しそうな問題でも、実は多くが&lt;strong&gt;決まった流れに沿って考えることで解ける問題&lt;/strong&gt;です。&lt;/p&gt;
&lt;p&gt;例えば、&lt;/p&gt;
&lt;ul&gt;
&lt;li&gt;三角形の合同条件（三辺・二辺とその間の角・一辺と両端の角 など）&lt;/li&gt;
&lt;li&gt;平行線と角を使った証明&lt;/li&gt;
&lt;li&gt;二等辺三角形や直角三角形の性質を使った証明&lt;/li&gt;
&lt;/ul&gt;
&lt;p&gt;といった典型的な流れがあります。これらを&lt;strong&gt;「知っている」だけでなく、「見た瞬間に使える」レベル&lt;/strong&gt;まで定着させていきましょう。&lt;/p&gt;
&lt;h4&gt;解き方を身につけるステップ&lt;/h4&gt;
&lt;ul&gt;
&lt;li&gt;教科書・問題集の&lt;strong&gt;基本問題で、代表的な証明の流れを確認&lt;/strong&gt;する&lt;/li&gt;
&lt;li&gt;同タイプの問題を複数解き、&lt;span style="color: #0000ff;"&gt;「この条件ならこの考え方を使う」&lt;/span&gt;という感覚を身につける&lt;/li&gt;
&lt;li&gt;問題を見たときに、&lt;strong&gt;まず「どの解法が使えそうか」を考える&lt;/strong&gt;習慣をつける&lt;/li&gt;
&lt;/ul&gt;
&lt;p&gt;また、証明が苦手な生徒さんの多くは、&lt;strong&gt;書き方そのもの&lt;/strong&gt;にも課題があります。&lt;/p&gt;
&lt;ul&gt;
&lt;li&gt;必要以上に長く書いてしまい、途中で何をしているのか分からなくなる&lt;/li&gt;
&lt;li&gt;逆に、必要なことを書いておらず、理由が足りずに減点されてしまう&lt;/li&gt;
&lt;/ul&gt;
&lt;p&gt;日頃から、&lt;/p&gt;
&lt;ul&gt;
&lt;li&gt;&lt;strong&gt;無駄なことを書かない&lt;/strong&gt;&lt;/li&gt;
&lt;li&gt;&lt;strong&gt;必要なことはきちんと書く&lt;/strong&gt;&lt;/li&gt;
&lt;/ul&gt;
&lt;p&gt;という、&lt;span style="color: #ff0000;"&gt;過不足のない書き方&lt;/span&gt;を意識して練習していきましょう。模範解答の書き方を真似しながら、少しずつ自分の言葉に置き換えていくと良い訓練になります。&lt;/p&gt;
&lt;div style="border: 1px solid #e6e6e6; background: #fafafa; padding: 12px 14px; border-radius: 8px; margin: 16px 0;"&gt;
&lt;p style="margin: 0 0 8px; font-weight: bold; line-height: 1.7;"&gt;証明が伸びないときは「答案の作り方」だけでなく、教材・進度との噛み合わせも確認すると改善が早いです&lt;/p&gt;
&lt;ul style="margin: 0 0 10px; padding-left: 1.2em; line-height: 1.9;"&gt;
&lt;li&gt;&lt;strong&gt;学校の進度に合わせて&lt;/strong&gt;：今やっている単元（合同／平行線と角／二等辺・直角）に絞って基本を繰り返し練習&lt;/li&gt;
&lt;li&gt;&lt;strong&gt;教材が中高一貫向けで難しい&lt;/strong&gt;：例題レベルで「基本→理由→結論」を崩さずに答案化する練習&lt;/li&gt;
&lt;li&gt;&lt;strong&gt;何を書けば減点されないか不安&lt;/strong&gt;：理由の言い回しや、書き漏らしがないかを点検&lt;/li&gt;
&lt;/ul&gt;
&lt;p style="margin: 0 0 10px; line-height: 1.9;"&gt;中高一貫校の教材・定期試験の出方に合わせた対策は、下記から確認できます。&lt;/p&gt;
&lt;div style="display: flex; gap: 10px; flex-wrap: wrap; align-items: center;"&gt;&lt;a style="background-color: #0b57d0; color: #fff; padding: 7px 12px; text-decoration: none; display: inline-block; font-size: 14px; border-radius: 4px;" href="https://juku-escot.com/" target="_blank" rel="noopener"&gt;トップ&lt;/a&gt;&lt;br /&gt;
&lt;a style="background-color: #fff; color: #0b57d0; padding: 7px 12px; text-decoration: none; display: inline-block; font-size: 14px; border: 1px solid #0b57d0; border-radius: 4px;" href="https://juku-escot.com/profile/" target="_blank" rel="noopener"&gt;講師プロフィール&lt;/a&gt;&lt;br /&gt;
&lt;a style="background-color: #fff; color: #0b57d0; padding: 7px 12px; text-decoration: none; display: inline-block; font-size: 14px; border: 1px solid #0b57d0; border-radius: 4px;" href="https://juku-escot.com/company/" target="_blank" rel="noopener"&gt;会社概要&lt;/a&gt;&lt;br /&gt;
&lt;a style="background-color: #fff; color: #0b57d0; padding: 7px 12px; text-decoration: none; display: inline-block; font-size: 14px; border: 1px solid #0b57d0; border-radius: 4px;" href="https://juku-escot.com/taikeisuugaku/" target="_blank" rel="noopener"&gt;体系数学の対策&lt;/a&gt;&lt;/div&gt;
&lt;/div&gt;
&lt;h3&gt;３．図形を「模式化」して考える&lt;/h3&gt;
&lt;p&gt;特に&lt;strong&gt;立体図形&lt;/strong&gt;では、図を見ただけでイメージを膨らませて解こうとすると、途中で分からなくなってしまうことがよくあります。そこで重要になるのが、&lt;span style="color: #0000ff;"&gt;「全体」ではなく「部分部分」に注目して考えること&lt;/span&gt;です。&lt;/p&gt;
&lt;h4&gt;模式化するとはどういうことか&lt;/h4&gt;
&lt;p&gt;模式化とは、元の図形をそのまま眺めるのではなく、&lt;/p&gt;
&lt;ul&gt;
&lt;li&gt;必要な部分だけを抜き出して&lt;strong&gt;簡略化した図&lt;/strong&gt;に書き直す&lt;/li&gt;
&lt;li&gt;横から見た図・上から見た図など、&lt;strong&gt;別の視点から描き直す&lt;/strong&gt;&lt;/li&gt;
&lt;li&gt;三角形や長方形など、&lt;strong&gt;自分が扱いやすい形に分解&lt;/strong&gt;して考える&lt;/li&gt;
&lt;/ul&gt;
&lt;p&gt;といった作業のことです。&lt;/p&gt;
&lt;p&gt;特に立体図形では、&lt;/p&gt;
&lt;ul&gt;
&lt;li&gt;「切り口の図」を平面図として描き直す&lt;/li&gt;
&lt;li&gt;対称性を使って一部分だけに注目する&lt;/li&gt;
&lt;li&gt;合同な部分や比の関係を整理してから計算に入る&lt;/li&gt;
&lt;/ul&gt;
&lt;p&gt;など、&lt;span style="color: #ff0000;"&gt;自分にとって分かりやすい模式図を作ってから問題を解く習慣&lt;/span&gt;をつけることが大切です。これにより、感覚やイメージに頼りすぎず、&lt;strong&gt;論理と計算で確実に解ける状態&lt;/strong&gt;を目指せます。&lt;/p&gt;
&lt;h2&gt;当塾の幾何分野への取り組み&lt;/h2&gt;
&lt;p&gt;当塾では、幾何分野を含む&lt;strong&gt;&lt;a href="https://juku-escot.com/mathematics/" target="_blank" rel="noopener"&gt;学校対策&lt;/a&gt;&lt;/strong&gt;を行っております。授業の進度や理解度に応じて、次のようなコースを用意しています。&lt;/p&gt;
&lt;ul&gt;
&lt;li&gt;&lt;strong&gt;先取りコース&lt;/strong&gt;：学校の授業内容を先取りして学習し、授業を「復習の場」にするコース&lt;/li&gt;
&lt;li&gt;&lt;strong&gt;フォローアップコース&lt;/strong&gt;：既習内容の復習を中心に、苦手単元を丁寧に克服していくコース&lt;/li&gt;
&lt;/ul&gt;
&lt;p&gt;また、中高一貫校で多く採用されている&lt;strong&gt;&lt;a href="https://juku-escot.com/taikeisuugaku/" target="_blank" rel="noopener"&gt;体系数学の対策&lt;/a&gt;&lt;/strong&gt;も行っており、&lt;/p&gt;
&lt;ul&gt;
&lt;li&gt;１人１人の進度や理解度に合わせた&lt;strong&gt;完全オーダーメイド授業&lt;/strong&gt;&lt;/li&gt;
&lt;li&gt;幾何分野の定義・証明・立体図形を重点的に扱うカリキュラム&lt;/li&gt;
&lt;/ul&gt;
&lt;p&gt;で、着実に力をつけていきます。&lt;/p&gt;
&lt;p&gt;さらに、当塾では教室と同様の授業を&lt;strong&gt;&lt;a href="https://juku-escot.com/online/" target="_blank" rel="noopener"&gt;オンライン&lt;/a&gt;&lt;/strong&gt;でも受講可能です。&lt;/p&gt;
&lt;ul&gt;
&lt;li&gt;通塾の必要がないため、時間と体力のロスが少ない&lt;/li&gt;
&lt;li&gt;自宅など、勉強し慣れた環境で学習できる&lt;/li&gt;
&lt;li&gt;学校の進度やテスト日程に合わせた柔軟なカリキュラムが組みやすい&lt;/li&gt;
&lt;/ul&gt;
&lt;p&gt;オンライン授業の詳細につきましては、&lt;strong&gt;&lt;a href="https://juku-escot.com/online/" target="_blank" rel="noopener"&gt;コチラ&lt;/a&gt;&lt;/strong&gt;をご覧ください。&lt;/p&gt;
&lt;h2&gt;まとめ：幾何を「なんとなく」で終わらせないために&lt;/h2&gt;
&lt;p&gt;幾何分野を得意にするためのポイントをあらためて整理します。&lt;/p&gt;
&lt;ul&gt;
&lt;li&gt;&lt;strong&gt;中学受験とあまり変わらないからといって、おざなりにしない&lt;/strong&gt;&lt;/li&gt;
&lt;li&gt;&lt;span style="color: #0000ff;"&gt;定義（用語・概念）を大切にし、あいまいなまま進まない&lt;/span&gt;&lt;/li&gt;
&lt;li&gt;&lt;span style="color: #ff0000;"&gt;証明問題は基本の形を覚え、過不足のない書き方を身につける&lt;/span&gt;&lt;/li&gt;
&lt;li&gt;図形は&lt;strong&gt;注目すべき箇所を抜粋して図示&lt;/strong&gt;してから解く習慣をつける&lt;/li&gt;
&lt;li&gt;立体図形は、全体をイメージでごまかさず、部分ごとに分解して考える&lt;/li&gt;
&lt;/ul&gt;
&lt;p&gt;中学受験の内容とさほど変わらないからと軽視せず、&lt;strong&gt;幾何分野の学習を丁寧に積み重ねていくこと&lt;/strong&gt;が、定期テストや入試における大きな武器になります。&lt;/p&gt;
&lt;p&gt;また、代数分野が苦手な方は、&lt;strong&gt;&lt;a href="https://juku-escot.com/column/daisuubennkyouhou/" target="_blank" rel="noopener"&gt;数学(代数分野)が中々出来ない生徒さん向けの勉強法&lt;/a&gt;&lt;/strong&gt;も参考にしながら、&lt;strong&gt;幾何分野・代数分野の両方をバランスよく伸ばしていきましょう。&lt;/strong&gt;&lt;/p&gt;
&lt;div class="alert alert-primary p-3 mt-4" role="alert"&gt;
&lt;p class="mb-2"&gt;&lt;strong&gt;図形の「ひらめき」に頼り続ける限り、数学の壁は突破できません。&lt;/strong&gt;&lt;/p&gt;
&lt;p class="mb-1"&gt;曖昧な理解が定着してしまうと、記述式での容赦ない減点が積み重なり、入試本番の合計点に跳ね返る致命的な不利益を被ります。&lt;/p&gt;
&lt;p class="mb-3"&gt;図形問題でミスを繰り返してしまう原因は、一重に判断軸が定まっていないことにあります。&lt;/p&gt;
&lt;div class="d-grid gap-2"&gt;&lt;a class="btn btn-primary btn-lg" href="https://juku-escot.com/onepoint/"&gt;図形を論理的に解く「思考の流れ」を身につける&lt;/a&gt;&lt;br /&gt;
&lt;a class="btn btn-outline-primary btn-lg" href="https://juku-escot.com/examination/"&gt;数学の得点力を引き上げる試験対策を確認する&lt;/a&gt;&lt;/div&gt;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href="https://juku-escot.com/inquiry/"&gt;体験授業・個別相談の予約&lt;/a&gt;&lt;/div&gt;
&lt;/div&gt;
&lt;section id="veu_cta-494" class="veu_cta"&gt;&lt;/section&gt;
&lt;section id="veu_cta-499" class="veu_cta"&gt;
&lt;div class="cta_body"&gt;
&lt;div class="cta_body_link"&gt;&lt;/div&gt;
&lt;/div&gt;
&lt;p&gt;&lt;!-- [ /.vkExUnit_cta_body ] --&gt;&lt;/p&gt;
&lt;/section&gt;
&lt;section class="veu_cta" id="veu_cta-499"&gt;&lt;h1 class="cta_title"&gt;講座案内：ワンポイント講座　国文法ワンポイントゼミ【国語】&lt;/h1&gt;&lt;div class="cta_body"&gt;&lt;div class="cta_body_image cta_body_image_right"&gt;&lt;a href="https://juku-escot.com/onepoint/" target="_blank"&gt;&lt;img width="956" height="253" src="https://juku-escot.com/wp-content/uploads/2020/05/スライドショーロゴ.png" class="attachment-large size-large" alt="" srcset="https://juku-escot.com/wp-content/uploads/2020/05/スライドショーロゴ.png 956w, https://juku-escot.com/wp-content/uploads/2020/05/スライドショーロゴ-300x79.png 300w, https://juku-escot.com/wp-content/uploads/2020/05/スライドショーロゴ-768x203.png 768w" sizes="(max-width: 956px) 100vw, 956px" /&gt;&lt;/a&gt;&lt;/div&gt;&lt;div class="cta_body_txt image_exist"&gt;家政・看護系学部や、日大芸術学部、各女子大、学芸大、成蹊大など現代語の文法が頻繁に出題される大学の受験生におすすめの講座です。
&lt;br /&gt;
&lt;br /&gt;現代語の文法は古文の文法学習をするための準備として位置づけられていますので、定期試験対策としての受講だけでなく、古典文法の学習準備として中学生が受講することも歓迎しています。&lt;/div&gt;&lt;div class="cta_body_link"&gt;&lt;a href="https://juku-escot.com/onepoint/" class="btn btn-primary btn-block btn-lg" target="_blank"&gt;ワンポイント講座　国文法ワンポイントゼミ【国語】&lt;/a&gt;&lt;/div&gt;&lt;/div&gt;&lt;!-- [ /.vkExUnit_cta_body ] --&gt;&lt;/section&gt;			
------</t>
  </si>
  <si>
    <t>https://juku-escot.com/english/</t>
  </si>
  <si>
    <t>以下のページは不自然なワードを使用しています。
これらを適切に自然な言葉に置き換えて下さい。
なお、本文の装飾や構造は絶対に変えないでください。
【対象ページURL】
https://juku-escot.com/english/
【検出された不自然ワード】
- 型
【本文】
------
&lt;div style="background: #111; border: 2px solid #000; color: #fff; padding: 20px; margin: 0 0 22px; border-radius: 12px; text-align: center;"&gt;
&lt;div style="font-size: 18px; font-weight: 800; margin-bottom: 10px;"&gt;英問英答を「根拠×条件×短文化」で安定させたい方へ&lt;/div&gt;
&lt;div style="font-size: 14px; opacity: .92; margin-bottom: 14px;"&gt;現状（模試・過去問・答案のつまずき）を添えて相談できます&lt;/div&gt;
&lt;p&gt;&lt;a style="display: inline-block; background: #0d6efd; color: #fff; padding: 12px 22px; text-decoration: none; border-radius: 10px; font-weight: 800;" href="https://juku-escot.com/kouza/"&gt;&lt;br /&gt;
▶ 講座の全体像を見る&lt;br /&gt;
&lt;/a&gt;&lt;br /&gt;
&lt;a style="display: inline-block; margin-left: 10px; background: #fff; color: #111; padding: 12px 22px; text-decoration: none; border-radius: 10px; font-weight: 800;" href="https://juku-escot.com/inquiry/"&gt;&lt;br /&gt;
▶ お問い合わせ&lt;br /&gt;
&lt;/a&gt;&lt;/p&gt;
&lt;/div&gt;
&lt;h2&gt;英語の指導方針&lt;/h2&gt;
&lt;p&gt;英問英答で伸び悩む原因は、英作文の発想よりも&lt;strong&gt;本文の根拠&lt;/strong&gt;と&lt;strong&gt;設問の条件&lt;/strong&gt;をそろえたまま、&lt;strong&gt;短く安定した英文&lt;/strong&gt;に落とせない点に集まりがちです。精読に時間をかけているのに点が動かない場合は、読みの量ではなく「答案にする前の整理」に不足が残っています。&lt;/p&gt;
&lt;p&gt;エスコット英語科が目指すのは、大学入学後に自分の関心分野を英語で学び、内容を理解し、発信できる力です。その土台として、難解な文章を一文ずつ追い、書かれている内容を論理として捉える力を育てます。&lt;/p&gt;
&lt;p&gt;外部試験やCEFRが注目される一方で、難関大学が重視するのは、語彙や文法の正確さに支えられた読解力と、根拠をもとに考えを組み立てる力です。英語は日常会話の範囲だけでは足りず、&lt;strong&gt;文章を正確に読み、理由を整理し、英語で応答する&lt;/strong&gt;ところまで到達してはじめて受験で武器になります。&lt;/p&gt;
&lt;p&gt;そのため当塾では、&lt;strong&gt;語彙・文法・構造把握&lt;/strong&gt;を徹底して土台を作り、英文の論理（主張・理由・具体例）を読み取る練習へ進みます。さらに英問英答では、&lt;strong&gt;根拠の特定&lt;/strong&gt;と&lt;strong&gt;条件の外し防止&lt;/strong&gt;を優先し、無理に難構文へ寄らず、短く書ける英文でまとめる練習を積み重ねます。&lt;/p&gt;
&lt;p&gt;派手さはありませんが、点が安定する方向へ進みます。以降では、英問英答で何を見られているか、つまずきの典型、答案例を含めて整理します。&lt;/p&gt;
&lt;p&gt;大学入試改革に伴い、英語教育も四技能、発信型英語教育、英語による英語授業などトピカルな用語が飛び交い、大変革が行われているかのように見えます。実際、外部テストの導入など選抜方式の変化は起こっていますし、英語教育におけるリスニング・スピーキングのウェイトは増しています。&lt;/p&gt;
&lt;p&gt;こうした新しい英語教育は何をゴールとしているのでしょうか。多くの大学は指標としてCEFR(ヨーロッパ言語共通参照枠)のA2から&lt;span style="color: #0000ff;"&gt;B1(英検で二級から準一級)&lt;/span&gt;を求めており、実際にA2やB1に相当する英語資格を取得している場合、英語の個別試験を免除する大学も多くあります。&lt;/p&gt;
&lt;p&gt;ちなみにB1レベルとは、&lt;/p&gt;
&lt;div class="rounded" style="background-color: whitesmoke; padding: 10px;"&gt;①仕事、学校、娯楽で普段出会うような身近な話題について、標準的な話し方であれば主要点を理解できる。&lt;br /&gt;
②その言葉が話されている地域を旅行しているときに起こりそうな、たいていの事態に対処することができる。&lt;br /&gt;
③身近で個人的にも関心のある話題について、単純な方法で結びつけられた、脈絡のある文を作ることができる。&lt;br /&gt;
④経験、出来事、夢、希望、野心を説明し、意見や計画の理由、説明を短く述べることができる。&lt;/div&gt;
&lt;p&gt;と定義されています。&lt;br /&gt;
要するに&lt;span style="color: #008000;"&gt;日常的な用を英語で済ますことができるレベルが目標&lt;/span&gt;とされているのです。&lt;/p&gt;
&lt;p&gt;しかし、&lt;span style="color: #0000ff;"&gt;真の難関大学はそうした浅薄な英語力を求めているわけではありません&lt;/span&gt;。例えば東京大学のアドミッションポリシーでは「その言語についての正確な知識に裏打ちされた論理的な思考力」を持つ学生を求めていると打ち出されています。&lt;/p&gt;
&lt;p&gt;大学とは論文を読み、論文を書くところです。先学が築き上げてきた学問という山に向き合うために先行論文を読み、自分がその学問の山にほんの一掬いの土を盛って山を少しでも高くする為に論文を書くのです。ですから、先行論文を正しく読み、批判的に思考し、自らの考えを世に問うことを訓練する場が大学なのです。&lt;/p&gt;
&lt;p&gt;そうした場に参加するための資格を問うのが大学受験である以上、受験生はそれに耐え得る本格的な英語力と論理的な思考力を求められるのです。中高一貫校専門塾エスコット英語科では、&lt;span style="color: #0000ff;"&gt;語彙・文法・構造把握といった、ともすれば軽視され、嫌われる基本を徹底&lt;/span&gt;します。さらに、英語独特の論理構造・文化的背景・現代的なトピック等、広範な知識を伝えます。さらに、与えられた主題に対して応答する訓練を課していきます。&lt;/p&gt;
&lt;p&gt;決して安易な道ではありませんが、講師の丁寧な指導が正しい道を示していきます。中高一貫校専門塾エスコットと共に学んでいきましょう。&lt;/p&gt;
&lt;h2&gt;大学入試の「英問英答」とは（何を見られているか）&lt;/h2&gt;
&lt;p&gt;英問英答は、英文の内容理解を土台にしつつ、&lt;strong&gt;設問の問いに対して英語で論理的に応答する力&lt;/strong&gt;を測る形式です。&lt;br /&gt;
単なる「本文の言い換え」ではなく、&lt;strong&gt;根拠を本文に置いたうえで、理由や評価を短く整理して答える&lt;/strong&gt;ことが求められます。&lt;/p&gt;
&lt;ul&gt;
&lt;li&gt;&lt;strong&gt;内容理解：&lt;/strong&gt;本文の主張・理由・具体例の関係を正しく捉える&lt;/li&gt;
&lt;li&gt;&lt;strong&gt;条件処理：&lt;/strong&gt;問われている対象（誰の立場／何について／どの理由）を外さない&lt;/li&gt;
&lt;li&gt;&lt;strong&gt;英語化：&lt;/strong&gt;短く、文法的に安定した英文でまとめる（冗長さを避ける）&lt;/li&gt;
&lt;/ul&gt;
&lt;h2&gt;英問英答が難しい理由（つまずきの典型）&lt;/h2&gt;
&lt;ul&gt;
&lt;li&gt;&lt;strong&gt;問いを読み違える：&lt;/strong&gt;「理由」を聞かれているのに「内容説明」を書く&lt;/li&gt;
&lt;li&gt;&lt;strong&gt;根拠が本文から離れる：&lt;/strong&gt;自分の感想が前に出て、本文の主張とズレる&lt;/li&gt;
&lt;li&gt;&lt;strong&gt;英文が長くまとまりを欠く：&lt;/strong&gt;言いたいことを詰め込み、文法が破綻する&lt;/li&gt;
&lt;/ul&gt;
&lt;div class="rounded" style="background-color: whitesmoke; padding: 10px;"&gt;&lt;strong&gt;ポイント：&lt;/strong&gt;英問英答は「英作文」ではなく、&lt;strong&gt;本文根拠×条件処理×短文化&lt;/strong&gt;の競技です。&lt;/div&gt;
&lt;h2&gt;英問英答の解き方（再現できる4ステップ）&lt;/h2&gt;
&lt;ol&gt;
&lt;li&gt;&lt;strong&gt;問いを分解する：&lt;/strong&gt;何を／誰について／どの観点で／理由は必要か を整理&lt;/li&gt;
&lt;li&gt;&lt;strong&gt;本文根拠を特定する：&lt;/strong&gt;該当段落を特定し、根拠文に下線（1〜2箇所）&lt;/li&gt;
&lt;li&gt;&lt;strong&gt;日本語で骨格を作る：&lt;/strong&gt;「主張→理由（本文根拠）→結論」を一文で組む&lt;/li&gt;
&lt;li&gt;&lt;strong&gt;英語は短くまとめる：&lt;/strong&gt;難しい構文を避け、&lt;strong&gt;SVO中心&lt;/strong&gt;で安全に仕上げる&lt;/li&gt;
&lt;/ol&gt;
&lt;h2&gt;ミニ例題（答案例つき）&lt;/h2&gt;
&lt;h3&gt;例題（形式イメージ）&lt;/h3&gt;
&lt;p class="rounded" style="background-color: whitesmoke; padding: 10px;"&gt;&lt;strong&gt;Question:&lt;/strong&gt; Why does the author criticize this approach? Answer in English.&lt;/p&gt;
&lt;div class="rounded" style="background-color: #f7fbff; padding: 10px;"&gt;&lt;strong&gt;設問の日本語訳：&lt;/strong&gt;筆者はなぜこのやり方を批判しているのか。英語で答えなさい。&lt;/div&gt;
&lt;h3&gt;作り方（骨格）&lt;/h3&gt;
&lt;ul&gt;
&lt;li&gt;&lt;strong&gt;問い：&lt;/strong&gt;批判の&lt;strong&gt;理由&lt;/strong&gt;を聞いている（理由が主役）&lt;/li&gt;
&lt;li&gt;&lt;strong&gt;本文根拠：&lt;/strong&gt;「問題点」＋「その結果」を本文から拾う&lt;/li&gt;
&lt;li&gt;&lt;strong&gt;短文化：&lt;/strong&gt;Because A, it leads to B. の形に落とす&lt;/li&gt;
&lt;/ul&gt;
&lt;div class="rounded" style="background-color: #f6f6f6; border: 1px solid #ddd; padding: 12px; border-radius: 8px;"&gt;&lt;strong&gt;骨格フレーズの意味：&lt;/strong&gt;&lt;br /&gt;
Because A, it leads to B. ＝「Aだから、その結果Bになる。」&lt;/div&gt;
&lt;h3&gt;答案例（短く・ミスが起きにくい形）&lt;/h3&gt;
&lt;p class="rounded" style="background-color: #f7fbff; padding: 10px;"&gt;&lt;strong&gt;Answer (example):&lt;/strong&gt;&lt;br /&gt;
The author criticizes it because it ignores the main cause and therefore leads to ineffective results.&lt;/p&gt;
&lt;div class="rounded" style="background-color: whitesmoke; padding: 10px;"&gt;&lt;strong&gt;日本語訳（答案例）：&lt;/strong&gt;&lt;br /&gt;
筆者は、それが主要な原因を無視しており、その結果として効果のない結果につながるからだと批判している。&lt;/div&gt;
&lt;h3&gt;採点で落ちやすいパターン&lt;/h3&gt;
&lt;ul&gt;
&lt;li&gt;&lt;strong&gt;感想で終わる：&lt;/strong&gt;I think it is bad. のように本文根拠が見えない&lt;/li&gt;
&lt;li&gt;&lt;strong&gt;情報過多：&lt;/strong&gt;盛り込みすぎて文法がまとまりを欠く（長文化）&lt;/li&gt;
&lt;li&gt;&lt;strong&gt;問いズレ：&lt;/strong&gt;「理由」ではなく「内容説明」になっている&lt;/li&gt;
&lt;/ul&gt;
&lt;h2&gt;エスコット英語科での扱い方（英問英答トレーニング構成）&lt;/h2&gt;
&lt;ul&gt;
&lt;li&gt;&lt;strong&gt;本文精読：&lt;/strong&gt;構造把握（主張・理由・例）を確立し、根拠を外さない読みへ&lt;/li&gt;
&lt;li&gt;&lt;strong&gt;条件処理：&lt;/strong&gt;設問の要求（理由／要約／比較／評価）を見抜く訓練&lt;/li&gt;
&lt;li&gt;&lt;strong&gt;英文の安全化：&lt;/strong&gt;難構文に逃げず、基本形式で確実に書く（破綻を防ぐ）&lt;/li&gt;
&lt;li&gt;&lt;strong&gt;添削：&lt;/strong&gt;「問いズレ」「根拠ズレ」「英語の破綻」を分解して修正&lt;/li&gt;
&lt;/ul&gt;
&lt;h2&gt;FAQ（よくある質問）&lt;/h2&gt;
&lt;div class="rounded" style="background-color: whitesmoke; padding: 10px;"&gt;
&lt;p&gt;&lt;strong&gt;Q. 英問英答はいつから始めるべきですか？&lt;/strong&gt;&lt;br /&gt;
A. 目安は、&lt;strong&gt;文法・構造把握がある程度安定してから&lt;/strong&gt;です。早すぎると「英文が不安定になる」負担が大きくなるため、基礎の穴を埋めながら段階的に導入します。&lt;/p&gt;
&lt;p&gt;&lt;strong&gt;Q. 英問英答と英作文の違いは何ですか？&lt;/strong&gt;&lt;br /&gt;
A. 英問英答は&lt;strong&gt;本文根拠に基づく応答&lt;/strong&gt;で、自由度が低い分、条件処理と根拠の正確さが重視されます。英作文は主張構築の比重が上がります。&lt;/p&gt;
&lt;p&gt;&lt;strong&gt;Q. まず何を直すと点が上がりますか？&lt;/strong&gt;&lt;br /&gt;
A. 多くは&lt;strong&gt;問いの分解（理由なのか要約なのか）&lt;/strong&gt;と、&lt;strong&gt;根拠の特定&lt;/strong&gt;です。ここが整理されると答案が短くなり、英語も不安定になりにくくなります。&lt;/p&gt;
&lt;/div&gt;
&lt;p&gt;&lt;a href="https://juku-escot.com/progress/"&gt;&lt;img decoding="async" class="size-medium wp-image-398 aligncenter" src="https://juku-escot.com/wp-content/uploads/2019/06/プログレス対策-300x56.png" width="300" height="56" srcset="https://juku-escot.com/wp-content/uploads/2019/06/プログレス対策-300x56.png 300w, https://juku-escot.com/wp-content/uploads/2019/06/プログレス対策-768x144.png 768w, https://juku-escot.com/wp-content/uploads/2019/06/プログレス対策-1024x193.png 1024w, https://juku-escot.com/wp-content/uploads/2019/06/プログレス対策.png 1122w" sizes="(max-width: 300px) 100vw, 300px" /&gt;&lt;/a&gt;&lt;br /&gt;
&lt;a href="https://juku-escot.com/newtreasure/"&gt;&lt;img decoding="async" class="size-medium wp-image-399 aligncenter" src="https://juku-escot.com/wp-content/uploads/2019/06/ニュートレジャー対策-300x56.png" width="300" height="56" srcset="https://juku-escot.com/wp-content/uploads/2019/06/ニュートレジャー対策-300x56.png 300w, https://juku-escot.com/wp-content/uploads/2019/06/ニュートレジャー対策-768x144.png 768w, https://juku-escot.com/wp-content/uploads/2019/06/ニュートレジャー対策-1024x193.png 1024w, https://juku-escot.com/wp-content/uploads/2019/06/ニュートレジャー対策.png 1122w" sizes="(max-width: 300px) 100vw, 300px" /&gt;&lt;/a&gt;&lt;br /&gt;
&lt;a href="https://juku-escot.com/birdland/"&gt;&lt;img decoding="async" class="size-medium wp-image-400 aligncenter" src="https://juku-escot.com/wp-content/uploads/2019/06/バードランド対策-300x56.png" width="300" height="56" srcset="https://juku-escot.com/wp-content/uploads/2019/06/バードランド対策-300x56.png 300w, https://juku-escot.com/wp-content/uploads/2019/06/バードランド対策-768x144.png 768w, https://juku-escot.com/wp-content/uploads/2019/06/バードランド対策-1024x192.png 1024w, https://juku-escot.com/wp-content/uploads/2019/06/バードランド対策.png 1122w" sizes="(max-width: 300px) 100vw, 300px" /&gt;&lt;/a&gt;&lt;br /&gt;
&lt;a href="https://juku-escot.com/profile/"&gt;&lt;img loading="lazy" decoding="async" class="size-medium wp-image-196 alignnone" src="https://juku-escot.com/wp-content/uploads/2019/03/講師-300x52.png" width="300" height="52" srcset="https://juku-escot.com/wp-content/uploads/2019/03/講師-300x52.png 300w, https://juku-escot.com/wp-content/uploads/2019/03/講師-768x134.png 768w, https://juku-escot.com/wp-content/uploads/2019/03/講師-1024x179.png 1024w, https://juku-escot.com/wp-content/uploads/2019/03/講師.png 1459w" sizes="auto, (max-width: 300px) 100vw, 300px" /&gt;&lt;/a&gt;&lt;br /&gt;
&lt;a href="https://juku-escot.com/kouza/"&gt;&lt;img loading="lazy" decoding="async" class="size-medium wp-image-194 alignnone" src="https://juku-escot.com/wp-content/uploads/2019/03/開講講座-4-300x52.png" width="300" height="52" srcset="https://juku-escot.com/wp-content/uploads/2019/03/開講講座-4-300x52.png 300w, https://juku-escot.com/wp-content/uploads/2019/03/開講講座-4-768x134.png 768w, https://juku-escot.com/wp-content/uploads/2019/03/開講講座-4-1024x179.png 1024w, https://juku-escot.com/wp-content/uploads/2019/03/開講講座-4.png 1459w" sizes="auto, (max-width: 300px) 100vw, 300px" /&gt;&lt;/a&gt;&lt;/p&gt;
&lt;section id="veu_cta-496" class="veu_cta"&gt;
&lt;div class="cta_body"&gt;
&lt;div class="cta_body_link"&gt;&lt;/div&gt;
&lt;/div&gt;
&lt;/section&gt;
&lt;section id="veu_cta-501" class="veu_cta"&gt;
&lt;div class="cta_body"&gt;
&lt;div class="cta_body_link"&gt;&lt;/div&gt;
&lt;/div&gt;
&lt;/section&gt;
&lt;p&gt;&lt;!-- ▼ 最終CTA（最下部追加／元の文は変更なし） --&gt;&lt;/p&gt;
&lt;div style="background: #000; color: #fff; padding: 30px; margin: 36px 0 0; border-radius: 16px; text-align: center;"&gt;
&lt;div style="font-size: 20px; font-weight: 900; margin-bottom: 10px;"&gt;まずは「答案のどこで点が止まるか」を特定する&lt;/div&gt;
&lt;div style="font-size: 14px; opacity: .92; margin-bottom: 18px;"&gt;英問英答の答案（写真可）と設問を送れば、改善の方向を整理できます&lt;/div&gt;
&lt;p&gt;&lt;a style="display: inline-block; background: #fff; color: #000; padding: 14px 32px; text-decoration: none; border-radius: 10px; font-weight: 900;" href="https://juku-escot.com/inquiry/"&gt;&lt;br /&gt;
▶ お問い合わせ&lt;br /&gt;
&lt;/a&gt;&lt;/p&gt;
&lt;/div&gt;
&lt;section class="veu_cta" id="veu_cta-489"&gt;&lt;h1 class="cta_title"&gt;講座案内：学校対策　フォローアップコース【英語・数学】&lt;/h1&gt;&lt;div class="cta_body"&gt;&lt;div class="cta_body_image cta_body_image_right"&gt;&lt;a href="https://juku-escot.com/school/" target="_blank"&gt;&lt;img width="1024" height="267" src="https://juku-escot.com/wp-content/uploads/2019/03/学校対策その２-1024x267.png" class="attachment-large size-large" alt="" srcset="https://juku-escot.com/wp-content/uploads/2019/03/学校対策その２-1024x267.png 1024w, https://juku-escot.com/wp-content/uploads/2019/03/学校対策その２-300x78.png 300w, https://juku-escot.com/wp-content/uploads/2019/03/学校対策その２-768x201.png 768w, https://juku-escot.com/wp-content/uploads/2019/03/学校対策その２.png 1497w" sizes="(max-width: 1024px) 100vw, 1024px" /&gt;&lt;/a&gt;&lt;/div&gt;&lt;div class="cta_body_txt image_exist"&gt;【英語】
&lt;br /&gt;学校の授業進度を毎回確認し、試験日程にあわせた学習カリキュラムを作成した上で授業を進めていきます。
&lt;br /&gt;
&lt;br /&gt;【数学】
&lt;br /&gt;どの単元の学習が不十分なのかを見極めて、抜けている内容を補っていきます。学校の進度に十分に追いつくことができれば、先取りコースに変更していくのが理想的です。&lt;/div&gt;&lt;div class="cta_body_link"&gt;&lt;a href="https://juku-escot.com/school/" class="btn btn-primary btn-block btn-lg" target="_blank"&gt;学校対策　フォローアップコース【英語・数学】&lt;/a&gt;&lt;/div&gt;&lt;/div&gt;&lt;!-- [ /.vkExUnit_cta_body ] --&gt;&lt;/section&gt;			
------</t>
  </si>
  <si>
    <t>https://juku-escot.com/info/20200713/</t>
  </si>
  <si>
    <t>以下のページは不自然なワードを使用しています。
これらを適切に自然な言葉に置き換えて下さい。
なお、本文の装飾や構造は絶対に変えないでください。
【対象ページURL】
https://juku-escot.com/info/20200713/
【検出された不自然ワード】
- 型
【本文】
------
&lt;p&gt;夏休みは、受験生にとってはまさに天王山、受験を１年以上先に控えておられるお子様にとっては、日頃忙しくて取り組むことの出来ない課題に取り組む絶好の機会です。&lt;/p&gt;
&lt;p&gt;さて、夏休みを目前に控え、弊塾では夏期講習会を実施させて頂く運びとなりました。&lt;br /&gt;
現在当塾に通塾されている塾生の皆さんは勿論のこと、&lt;br /&gt;
普段は他塾に通われている生徒さんにも門戸を開放致します！&lt;/p&gt;
&lt;p&gt;この絶好の機会に学習のフォローアップ・更なる実力アップを&lt;br /&gt;
狙っている生徒さんの参加をお待ちしております。&lt;/p&gt;
&lt;p&gt;なお、開講講座は&lt;br /&gt;
・「完全１対１個別指導」(教室の個別指導)&lt;br /&gt;
・「完全１対１個別指導」(オンライン個別指導)&lt;br /&gt;
となります。&lt;/p&gt;
&lt;p&gt;詳細については、下記をご覧下さいませ。&lt;/p&gt;
&lt;p&gt;■対象：中学受験を目指している、新小３～６年生&lt;/p&gt;
&lt;p&gt;■内容：志望校対策、進学塾のクラスアップ対策等、ご要望に応じて独自にカリキュラムを作成します。具体例についてはコチラをご確認下さいませ。&lt;/p&gt;
&lt;p&gt;■日程：8/1(土)～8/31(月)　7:00～22:55&lt;/p&gt;
&lt;p&gt;■費用：&lt;br /&gt;
●「完全１対１個別指導」(教室型，オンライン型)&lt;br /&gt;
１コマ(110分)・16,500円＋消費税のみ(入塾金は頂戴致しません)&lt;/p&gt;
&lt;p&gt;なお、一定数以上のコマを受講頂く場合は、下記の割引を適用させて頂きます。&lt;/p&gt;
&lt;p&gt;●「完全１対１個別指導」(教室型，オンライン個別指導)&lt;br /&gt;
６コマPACK： 96,500円( 3％割引)＋消費税&lt;br /&gt;
12コマPACK： 182,000円( 8％割引)＋消費税&lt;br /&gt;
18コマPACK： 257,000円(12％割引)＋消費税&lt;/p&gt;
&lt;p&gt;※詳細につきましてはご確認頂ければ幸いです。&lt;/p&gt;
&lt;p&gt;なお、夏期講習会については、必要なコマ数分の費用を指導開始日までにお支払頂くことをお願いしております。&lt;/p&gt;
&lt;p&gt;また、受講されるかどうかは別として、日頃の学習についてのお悩みなど学習についてのご相談もお待ちしております。こちらの&lt;a href="https://juku-escot.com/inquiry/" target="_blank" rel="noopener noreferrer"&gt;お問い合わせフォーム&lt;/a&gt;よりご連絡ください。&lt;/p&gt;
&lt;p&gt;多くの皆さんのチャレンジ、お待ちしております！&lt;/p&gt;
&lt;section id="veu_cta-493" class="veu_cta"&gt;
&lt;div class="cta_body"&gt;
&lt;div class="cta_body_link"&gt;&lt;/div&gt;
&lt;/div&gt;
&lt;p&gt;&lt;!-- [ /.vkExUnit_cta_body ] --&gt;&lt;/p&gt;
&lt;/section&gt;
&lt;section class="veu_cta" id="veu_cta-495"&gt;&lt;h1 class="cta_title"&gt;講座案内：受験対策　文系数学対策講座【数学】&lt;/h1&gt;&lt;div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image_exist"&gt;数学ⅠAⅡB、もしくは数学ⅠAのみが必要な文系の受験生のための講座です。 全範囲の基本をしっかり身に付けていただきますが、 最低限の時間で最大限の効果を得るための学習計画を立てるなど、一人一人に合わせた指導をさせていただきます。&lt;/div&gt;&lt;div class="cta_body_link"&gt;&lt;a href="https://juku-escot.com/examination/" class="btn btn-primary btn-block btn-lg" target="_blank"&gt;受験対策　文系数学対策講座【数学】&lt;/a&gt;&lt;/div&gt;&lt;/div&gt;&lt;!-- [ /.vkExUnit_cta_body ] --&gt;&lt;/section&gt;			
------</t>
  </si>
  <si>
    <t>https://juku-escot.com/info/20200923/</t>
  </si>
  <si>
    <t>以下のページは不自然なワードを使用しています。
これらを適切に自然な言葉に置き換えて下さい。
なお、本文の装飾や構造は絶対に変えないでください。
【対象ページURL】
https://juku-escot.com/info/20200923/
【検出された不自然ワード】
- 型
【本文】
------
&lt;h2&gt;早稲田大突破セミナー開催のお知らせ&lt;/h2&gt;
&lt;p&gt;早稲田大学の最新入試問題(中高一貫専門塾エスコットの講師陣が徹底分析し、その結果を生徒様・保護者様に共有する「早稲田大突破セミナー」を開催する運びとなりましたので、お知らせいたします。&lt;/p&gt;
&lt;p&gt;2021年度の傾向予想や政治経済学部の総合問題の解説もいたします。受験学年・非受験学年を問わず、多くの方にお越しいただければ幸いです。また、オンラインにてライブ配信をいたしますので、ご自宅からご参加いただくことも可能です。なお、本講座は保護者様にもご参加いただける企画となっております。詳細は以下の通りです。&lt;/p&gt;
&lt;h4&gt;【対象】&lt;/h4&gt;
&lt;p&gt;早稲田大を志望する中学生・高校生・高卒生およびその保護者&lt;/p&gt;
&lt;h4&gt;【実施科目】&lt;/h4&gt;
&lt;p&gt;英語・国語・数学&lt;/p&gt;
&lt;h4&gt;【開催日時】&lt;/h4&gt;
&lt;p&gt;11月3日(火)　09：00～12:00&lt;/p&gt;
&lt;h3&gt;【タイムテーブル】&lt;/h3&gt;
&lt;h4 class="rounded" style="background-color: whitesmoke; padding: 10px;"&gt;09:00～09:20　全体概況&lt;/h4&gt;
&lt;h5&gt;&lt;strong&gt;大学入学共通テスト&lt;/strong&gt;&lt;/h5&gt;
&lt;p&gt;大学共通テストの利用の仕方は、受験に必須な学部、共通テストを利用する学部、一般入試の選択科目の３通りがあります。全く使わない学部もありますので、それらの紹介をテスト配点など各データとともに説明させていただきます。&lt;/p&gt;
&lt;h5&gt;&lt;strong&gt;英語４技能テスト利用型&lt;/strong&gt;&lt;/h5&gt;
&lt;p&gt;英語４技能試験の利用の仕方は、受験に必須な学部、一般試験の点数に４技能の成績が加点される学部、一般試験の英語の代わりとして利用できる学部の３通りがあります。&lt;/p&gt;
&lt;h5&gt;&lt;strong&gt;政経学部新方式&lt;/strong&gt;&lt;/h5&gt;
&lt;p&gt;政治経済学部は試験内容が大幅に変更となりました。変更点について詳しくお話させていただきます。&lt;/p&gt;
&lt;p style="text-align: center;"&gt;&lt;span style="color: #808080;"&gt;《資料サンプル》&lt;/span&gt;&lt;/p&gt;
&lt;p&gt;&lt;img fetchpriority="high" decoding="async" class="aligncenter wp-image-774 size-large" src="https://juku-escot.com/wp-content/uploads/2020/09/早稲田大対策画像24ページ-1024x576.jpg" alt="" width="750" height="422" srcset="https://juku-escot.com/wp-content/uploads/2020/09/早稲田大対策画像24ページ-1024x576.jpg 1024w, https://juku-escot.com/wp-content/uploads/2020/09/早稲田大対策画像24ページ-300x169.jpg 300w, https://juku-escot.com/wp-content/uploads/2020/09/早稲田大対策画像24ページ-768x432.jpg 768w, https://juku-escot.com/wp-content/uploads/2020/09/早稲田大対策画像24ページ-320x180.jpg 320w, https://juku-escot.com/wp-content/uploads/2020/09/早稲田大対策画像24ページ.jpg 1280w" sizes="(max-width: 750px) 100vw, 750px" /&gt;&lt;/p&gt;
&lt;h5&gt;&lt;strong&gt;併願戦略&lt;/strong&gt;&lt;/h5&gt;
&lt;p&gt;早稲田大学の受験と併願の戦略についてお話させていただきます。&lt;/p&gt;
&lt;h4 class="rounded" style="background-color: whitesmoke; padding: 10px;"&gt;09:20～10:25　英語　※文理合同&lt;/h4&gt;
&lt;h5&gt;&lt;strong&gt;早稲田大学の英語の難しさとは？&lt;/strong&gt;&lt;/h5&gt;
&lt;p&gt;早稲田大学の英語の特徴についてお話させていただきます。&lt;/p&gt;
&lt;h5&gt;&lt;strong&gt;早稲田大学への英語対応&lt;/strong&gt;&lt;/h5&gt;
&lt;p&gt;早稲田大学の英語に対する勉強法について具体的にお話させていただきます。&lt;/p&gt;
&lt;h5&gt;&lt;strong&gt;「語彙」を鍛える&lt;/strong&gt;&lt;/h5&gt;
&lt;p&gt;過去問を取り上げ、問題の解き方・取り組み方について解説いたします。&lt;/p&gt;
&lt;h5&gt;&lt;strong&gt;「精読」の効果&lt;/strong&gt;&lt;/h5&gt;
&lt;p&gt;過去問を取り上げ、解き方と精読の効果についてお話させていただきます。&lt;/p&gt;
&lt;p style="text-align: center;"&gt;&lt;span style="color: #808080;"&gt;《資料サンプル》&lt;/span&gt;&lt;/p&gt;
&lt;p&gt;&lt;img decoding="async" class="aligncenter wp-image-775 size-large" src="https://juku-escot.com/wp-content/uploads/2020/09/早稲田大突破セミナー英語の画像-1024x576.jpg" alt="" width="750" height="422" srcset="https://juku-escot.com/wp-content/uploads/2020/09/早稲田大突破セミナー英語の画像-1024x576.jpg 1024w, https://juku-escot.com/wp-content/uploads/2020/09/早稲田大突破セミナー英語の画像-300x169.jpg 300w, https://juku-escot.com/wp-content/uploads/2020/09/早稲田大突破セミナー英語の画像-768x432.jpg 768w, https://juku-escot.com/wp-content/uploads/2020/09/早稲田大突破セミナー英語の画像-320x180.jpg 320w, https://juku-escot.com/wp-content/uploads/2020/09/早稲田大突破セミナー英語の画像.jpg 1280w" sizes="(max-width: 750px) 100vw, 750px" /&gt;&lt;/p&gt;
&lt;h4&gt;10:25～10:35　休憩＋移動&lt;/h4&gt;
&lt;h4 class="rounded" style="background-color: whitesmoke; padding: 10px;"&gt;10:35～11:40　国語or数学&lt;/h4&gt;
&lt;p&gt;(文系は国語、理系は数学に分かれての説明となります。)&lt;/p&gt;
&lt;h4&gt;&lt;strong&gt;国語&lt;/strong&gt;&lt;/h4&gt;
&lt;h5&gt;&lt;strong&gt;早稲田大学の現代文とは？&lt;/strong&gt;&lt;/h5&gt;
&lt;p&gt;早稲田大学の現代文の特徴についてお話させていただきます。&lt;/p&gt;
&lt;h5&gt;&lt;strong&gt;過去問解説&lt;/strong&gt;&lt;/h5&gt;
&lt;p&gt;過去問を数問取り上げ、解き方の解説をさせていただきます。&lt;/p&gt;
&lt;h5&gt;&lt;strong&gt;問題の難易度と到達目標&lt;/strong&gt;&lt;/h5&gt;
&lt;p&gt;各学部の現代文の問題の難易度をレベル別に分け、到達目標点と対策についてお話させていただきます。&lt;/p&gt;
&lt;p style="text-align: center;"&gt;&lt;span style="color: #808080;"&gt;《資料サンプル》&lt;/span&gt;&lt;/p&gt;
&lt;p&gt;&lt;img loading="lazy" decoding="async" class="aligncenter wp-image-776 size-large" src="https://juku-escot.com/wp-content/uploads/2020/09/早稲田大突破セミナー　現代文ほぼ完成版画像-1024x576.jpg" alt="" width="750" height="422" srcset="https://juku-escot.com/wp-content/uploads/2020/09/早稲田大突破セミナー　現代文ほぼ完成版画像-1024x576.jpg 1024w, https://juku-escot.com/wp-content/uploads/2020/09/早稲田大突破セミナー　現代文ほぼ完成版画像-300x169.jpg 300w, https://juku-escot.com/wp-content/uploads/2020/09/早稲田大突破セミナー　現代文ほぼ完成版画像-768x432.jpg 768w, https://juku-escot.com/wp-content/uploads/2020/09/早稲田大突破セミナー　現代文ほぼ完成版画像-320x180.jpg 320w, https://juku-escot.com/wp-content/uploads/2020/09/早稲田大突破セミナー　現代文ほぼ完成版画像.jpg 1280w" sizes="auto, (max-width: 750px) 100vw, 750px" /&gt;&lt;/p&gt;
&lt;p&gt;&amp;nbsp;&lt;/p&gt;
&lt;h4&gt;&lt;strong&gt;数学&lt;/strong&gt;&lt;/h4&gt;
&lt;h5&gt;&lt;strong&gt;早稲田（理工学部）の数学とは？&lt;/strong&gt;&lt;/h5&gt;
&lt;p&gt;出題形式・出題分野と問題の傾向など早稲田大学の数学の特徴についてお話させていただきます。&lt;/p&gt;
&lt;h5&gt;&lt;strong&gt;早稲田（理工学部）の数学への対策&lt;/strong&gt;&lt;/h5&gt;
&lt;p&gt;勉強方法と学習の流れについてお話させていただきます。&lt;/p&gt;
&lt;h5&gt;&lt;strong&gt;過去問解説&lt;/strong&gt;&lt;/h5&gt;
&lt;p&gt;過去問を取り上げ、解き方と問題のポイントについて解説させていただきます。&lt;/p&gt;
&lt;h5&gt;&lt;strong&gt;数学のまとめ&lt;/strong&gt;&lt;/h5&gt;
&lt;p&gt;以上より、早稲田大学の数学の対策方法と学習の進め方について改めてお話させていただきます。&lt;/p&gt;
&lt;h4 class="rounded" style="background-color: whitesmoke; padding: 10px;"&gt;11:40～12:00　総括・質疑応答&lt;/h4&gt;
&lt;p&gt;(文系は岡部＋長島、理系は小林＋中尾が担当いたします。)&lt;/p&gt;
&lt;h4&gt;【定員】&lt;/h4&gt;
&lt;p&gt;会場　30名　※一家庭につき二名様までのご参加とさせていただきます。&lt;/p&gt;
&lt;h4&gt;【参加費】&lt;/h4&gt;
&lt;p&gt;会場参加・オンライン参加ともに￥1,000-(税込)&lt;/p&gt;
&lt;h4&gt;【概要紹介動画】&lt;/h4&gt;
&lt;p&gt;&lt;iframe loading="lazy" title="「早稲田大突破セミナー」概要紹介" width="1140" height="641" src="https://www.youtube.com/embed/7BZ81OpjPBA?feature=oembed" frameborder="0" allow="accelerometer; autoplay; clipboard-write; encrypted-media; gyroscope; picture-in-picture; web-share" allowfullscreen&gt;&lt;/iframe&gt;&lt;/p&gt;
&lt;p&gt;&amp;nbsp;&lt;/p&gt;
&lt;h4&gt;【お申込みフォーム】&lt;/h4&gt;
&lt;div class="wpcf7 no-js" id="wpcf7-f741-p740-o1" lang="ja" dir="ltr" data-wpcf7-id="741"&gt;
&lt;div class="screen-reader-response"&gt;&lt;p role="status" aria-live="polite" aria-atomic="true"&gt;&lt;/p&gt; &lt;ul&gt;&lt;/ul&gt;&lt;/div&gt;
&lt;form action="/info/20200923/#wpcf7-f741-p740-o1" method="post" class="wpcf7-form init" aria-label="コンタクトフォーム" novalidate="novalidate" data-status="init"&gt;
&lt;fieldset class="hidden-fields-container"&gt;&lt;input type="hidden" name="_wpcf7" value="741" /&gt;&lt;input type="hidden" name="_wpcf7_version" value="6.1.4" /&gt;&lt;input type="hidden" name="_wpcf7_locale" value="ja" /&gt;&lt;input type="hidden" name="_wpcf7_unit_tag" value="wpcf7-f741-p740-o1" /&gt;&lt;input type="hidden" name="_wpcf7_container_post" value="740" /&gt;&lt;input type="hidden" name="_wpcf7_posted_data_hash" value="" /&gt;&lt;input type="hidden" name="_wpcf7_recaptcha_response" value="" /&gt;
&lt;/fieldset&gt;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&lt;p&gt;電話番号(必須)&lt;br /&gt;
&lt;span class="wpcf7-form-control-wrap" data-name="tel-572"&gt;&lt;input size="40" maxlength="400" class="wpcf7-form-control wpcf7-tel wpcf7-validates-as-required wpcf7-text wpcf7-validates-as-tel" aria-required="true" aria-invalid="false" value="" type="tel" name="tel-572" /&gt;&lt;/span&gt;
&lt;/p&gt;
&lt;p&gt;コース選択(必須)&lt;br /&gt;
&lt;span class="wpcf7-form-control-wrap" data-name="checkbox-787"&gt;&lt;span class="wpcf7-form-control wpcf7-checkbox wpcf7-validates-as-required"&gt;&lt;span class="wpcf7-list-item first"&gt;&lt;span class="wpcf7-list-item-label"&gt;文系&lt;/span&gt;&lt;input type="checkbox" name="checkbox-787[]" value="文系" /&gt;&lt;/span&gt;&lt;span class="wpcf7-list-item last"&gt;&lt;span class="wpcf7-list-item-label"&gt;理系&lt;/span&gt;&lt;input type="checkbox" name="checkbox-787[]" value="理系" /&gt;&lt;/span&gt;&lt;/span&gt;&lt;/span&gt;
&lt;/p&gt;
&lt;p&gt;受講スタイル(必須)&lt;br /&gt;
&lt;span class="wpcf7-form-control-wrap" data-name="checkbox-603"&gt;&lt;span class="wpcf7-form-control wpcf7-checkbox wpcf7-validates-as-required"&gt;&lt;span class="wpcf7-list-item first"&gt;&lt;span class="wpcf7-list-item-label"&gt;教室&lt;/span&gt;&lt;input type="checkbox" name="checkbox-603[]" value="教室" /&gt;&lt;/span&gt;&lt;span class="wpcf7-list-item last"&gt;&lt;span class="wpcf7-list-item-label"&gt;オンライン&lt;/span&gt;&lt;input type="checkbox" name="checkbox-603[]" value="オンライン" /&gt;&lt;/span&gt;&lt;/span&gt;&lt;/span&gt;
&lt;/p&gt;
&lt;p&gt;&lt;label&gt; 備考&lt;br /&gt;
&lt;span class="wpcf7-form-control-wrap" data-name="your-message"&gt;&lt;textarea cols="40" rows="10" maxlength="2000" class="wpcf7-form-control wpcf7-textarea" aria-invalid="false" name="your-message"&gt;&lt;/textarea&gt;&lt;/span&gt; &lt;/label&gt;
&lt;/p&gt;
&lt;p&gt;&lt;input class="wpcf7-form-control wpcf7-submit has-spinner" type="submit" value="送信" /&gt;
&lt;/p&gt;&lt;div class="wpcf7-response-output" aria-hidden="true"&gt;&lt;/div&gt;
&lt;/form&gt;
&lt;/div&gt;
&lt;section class="veu_cta" id="veu_cta-497"&gt;&lt;h1 class="cta_title"&gt;講座案内：受験対策　小論文講座【国語】&lt;/h1&gt;&lt;div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image_exist"&gt;【国語】
&lt;br /&gt;小論文には書き方の「型」があります。それに基づいて文章を書くことで論理的な展開の小論文を作成することができます。また、そのフォーマットがあるからこそ、何を書くかを明確にできるのです。「型」を用いて文章を書く訓練を積み、添削指導によってさらなるブラッシュアップを目指します。&lt;/div&gt;&lt;div class="cta_body_link"&gt;&lt;a href="https://juku-escot.com/examination/" class="btn btn-primary btn-block btn-lg" target="_blank"&gt;受験対策　小論文講座【国語】&lt;/a&gt;&lt;/div&gt;&lt;/div&gt;&lt;!-- [ /.vkExUnit_cta_body ] --&gt;&lt;/section&gt;			
------</t>
  </si>
  <si>
    <t>https://juku-escot.com/info/20201119/</t>
  </si>
  <si>
    <t>以下のページは不自然なワードを使用しています。
これらを適切に自然な言葉に置き換えて下さい。
なお、本文の装飾や構造は絶対に変えないでください。
【対象ページURL】
https://juku-escot.com/info/20201119/
【検出された不自然ワード】
- 型
【本文】
------
&lt;p&gt;当塾では冬期講習会を実施させて頂く運びとなりました。&lt;br /&gt;
現在当塾に通塾されている塾生の皆さんは勿論のこと、&lt;br /&gt;
普段は他塾に通われている生徒さんにも門戸を開放致します！&lt;/p&gt;
&lt;p&gt;この絶好の機会に学習のフォローアップ・更なる実力アップを&lt;br /&gt;
狙っている生徒さんの参加をお待ちしております。&lt;/p&gt;
&lt;p&gt;なお、詳細については、下記をご覧下さいませ。&lt;/p&gt;
&lt;p&gt;■対象：&lt;br /&gt;
①中学１年生～中学３年生&lt;br /&gt;
②高校１年生～高校３年生&lt;/p&gt;
&lt;p&gt;■内容：志望校対策、進学塾のクラスアップ対策等、ご要望に応じて独自にカリキュラムを作成します。&lt;/p&gt;
&lt;p&gt;■日程：12/26(土)～1/6(水)　9:00～21:20&lt;/p&gt;
&lt;p&gt;■会場：&lt;a href="https://juku-escot.com/access/" target="_blank" rel="noopener"&gt;中高一貫校専門塾　エスコット&lt;/a&gt;&lt;/p&gt;
&lt;p&gt;■費用：&lt;/p&gt;
&lt;p&gt;●「完全１対１個別指導」(教室型，オンライン型)&lt;br /&gt;
１コマ(110分)・16,500円＋消費税のみ(入塾金は頂戴致しません)&lt;/p&gt;
&lt;p&gt;なお、一定数以上のコマを受講頂く場合は、下記の割引を適用させて頂きます。&lt;/p&gt;
&lt;p&gt;●「完全１対１個別指導」(教室型，オンライン個別指導)&lt;br /&gt;
3コマPACK： 48,000円(3.0％割引)＋消費税&lt;br /&gt;
6コマPACK： 90,000円(9.1％割引)＋消費税&lt;br /&gt;
9コマPACK： 129,000円(13.1％割引)＋消費税&lt;/p&gt;
&lt;p&gt;※詳細につきましてはご確認頂ければ幸いです。&lt;/p&gt;
&lt;p&gt;なお、冬期講習会については、必要なコマ数分の費用を指導開始日までにお支払頂くことをお願いしております。&lt;/p&gt;
&lt;p&gt;———————–&lt;/p&gt;
&lt;p&gt;また、受講されるかどうかは別として、日頃の学習についてのお悩みなどご相談もお待ちしております。&lt;a href="https://juku-escot.com/inquiry/"&gt;お問い合わせフォーム&lt;/a&gt;よりご連絡をお願い致します。&lt;/p&gt;
&lt;p&gt;多くの皆さんのチャレンジ、お待ちしております！&lt;/p&gt;
&lt;section id="veu_cta-497" class="veu_cta"&gt;
&lt;div class="cta_body"&gt;
&lt;div class="cta_body_link"&gt;&lt;/div&gt;
&lt;/div&gt;
&lt;p&gt;&lt;!-- [ /.vkExUnit_cta_body ] --&gt;&lt;/p&gt;
&lt;/section&gt;
&lt;section class="veu_cta" id="veu_cta-489"&gt;&lt;h1 class="cta_title"&gt;講座案内：学校対策　フォローアップコース【英語・数学】&lt;/h1&gt;&lt;div class="cta_body"&gt;&lt;div class="cta_body_image cta_body_image_right"&gt;&lt;a href="https://juku-escot.com/school/" target="_blank"&gt;&lt;img width="1024" height="267" src="https://juku-escot.com/wp-content/uploads/2019/03/学校対策その２-1024x267.png" class="attachment-large size-large" alt="" srcset="https://juku-escot.com/wp-content/uploads/2019/03/学校対策その２-1024x267.png 1024w, https://juku-escot.com/wp-content/uploads/2019/03/学校対策その２-300x78.png 300w, https://juku-escot.com/wp-content/uploads/2019/03/学校対策その２-768x201.png 768w, https://juku-escot.com/wp-content/uploads/2019/03/学校対策その２.png 1497w" sizes="(max-width: 1024px) 100vw, 1024px" /&gt;&lt;/a&gt;&lt;/div&gt;&lt;div class="cta_body_txt image_exist"&gt;【英語】
&lt;br /&gt;学校の授業進度を毎回確認し、試験日程にあわせた学習カリキュラムを作成した上で授業を進めていきます。
&lt;br /&gt;
&lt;br /&gt;【数学】
&lt;br /&gt;どの単元の学習が不十分なのかを見極めて、抜けている内容を補っていきます。学校の進度に十分に追いつくことができれば、先取りコースに変更していくのが理想的です。&lt;/div&gt;&lt;div class="cta_body_link"&gt;&lt;a href="https://juku-escot.com/school/" class="btn btn-primary btn-block btn-lg" target="_blank"&gt;学校対策　フォローアップコース【英語・数学】&lt;/a&gt;&lt;/div&gt;&lt;/div&gt;&lt;!-- [ /.vkExUnit_cta_body ] --&gt;&lt;/section&gt;			
------</t>
  </si>
  <si>
    <t>https://juku-escot.com/info/2021年度冬期講習開講のお知らせ/</t>
  </si>
  <si>
    <t>以下のページは不自然なワードを使用しています。
これらを適切に自然な言葉に置き換えて下さい。
なお、本文の装飾や構造は絶対に変えないでください。
【対象ページURL】
https://juku-escot.com/info/2021年度冬期講習開講のお知らせ/
【検出された不自然ワード】
- 型
【本文】
------
&lt;p&gt;当塾では冬期講習会を実施させて頂く運びとなりました。現在当塾に通塾されている塾生の皆さんはもちろんのこと、普段は他塾に通われている生徒さんにも門戸を開放致します！&lt;/p&gt;
&lt;p&gt;この絶好の機会に学習のフォローアップ・さらなる実力アップを狙っている生徒さんの参加をお待ちしております。&lt;/p&gt;
&lt;p&gt;なお、詳細については、下記をご覧下さいませ。&lt;/p&gt;
&lt;p&gt;■対象： ①中学1年生～中学3年生&lt;br /&gt;
②高校1年生～高校3年生&lt;/p&gt;
&lt;p&gt;■内容： 志望校対策、進学塾のクラスアップ対策等、ご要望に応じて独自にカリキュラムを作成します。&lt;/p&gt;
&lt;p&gt;■日程： 12/26（日）～1/6（木） 9:00～21:20&lt;/p&gt;
&lt;p&gt;■会場：&lt;a href="https://juku-escot.com/access/" target="_blank" rel="noopener"&gt;中高一貫校専門塾　エスコット&lt;/a&gt;&lt;/p&gt;
&lt;p&gt;■費用： ●「完全1対1個別指導」（教室型、オンライン型）&lt;br /&gt;
1コマ（110分）18,150（入塾金は頂戴致しません）&lt;/p&gt;
&lt;p&gt;※詳細につきましてはご確認頂ければ幸いです。&lt;/p&gt;
&lt;p&gt;なお、冬期講習会については、必要なコマ数分の費用を指導開始日までにお支払頂くことをお願いしております。&lt;/p&gt;
&lt;p&gt;———————–&lt;/p&gt;
&lt;p&gt;また、受講されるかどうかは別として、日頃の学習についてのお悩みなどご相談もお待ちしております。&lt;a href="https://juku-escot.com/inquiry/" target="_blank" rel="noopener"&gt;お問い合わせフォーム&lt;/a&gt;よりご連絡をお願い致します。&lt;/p&gt;
&lt;p&gt;多くの皆さんのチャレンジ、お待ちしております！&lt;/p&gt;
&lt;section class="veu_cta" id="veu_cta-494"&gt;&lt;h1 class="cta_title"&gt;講座案内：受験対策　難関私大対策講座【英語・数学・国語】&lt;/h1&gt;&lt;div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/&gt;基本的な英語の学力があれば合格点がとれる大学群ですが、近年の傾向として合格点が高くなりがちであるので、精度の高い学力を養うことが目標になります。
&lt;br /&gt;
&lt;br /&gt;【数学】
&lt;br /&gt; 基本レベルの問題から入試標準レベルの典型問題までを解答できる力を養うことを目指します。
&lt;br /&gt;
&lt;br /&gt;【国語】
&lt;br /&gt;どの学校でも使える、どんな文章にでも通用する普遍的な解法を伝達していきます。そして、演習と解説を通じてそれを使いこなす訓練をしていきます。&lt;/div&gt;&lt;div class="cta_body_link"&gt;&lt;a href="https://juku-escot.com/examination/" class="btn btn-primary btn-block btn-lg" target="_blank"&gt;受験対策　難関私大対策講座【英語・数学・国語】&lt;/a&gt;&lt;/div&gt;&lt;/div&gt;&lt;!-- [ /.vkExUnit_cta_body ] --&gt;&lt;/section&gt;			
------</t>
  </si>
  <si>
    <t>https://juku-escot.com/info/2022年度夏期講習開催のお知らせ/</t>
  </si>
  <si>
    <t>以下のページは不自然なワードを使用しています。
これらを適切に自然な言葉に置き換えて下さい。
なお、本文の装飾や構造は絶対に変えないでください。
【対象ページURL】
https://juku-escot.com/info/2022年度夏期講習開催のお知らせ/
【検出された不自然ワード】
- 型
【本文】
------
&lt;p&gt;夏休みは、受験生にとってはまさに天王山、受験を1年以上先に控えているお子様にとっては、日頃忙しくて取り組むことの出来ない課題に取り組む絶好の機会です。&lt;/p&gt;
&lt;p&gt;さて、夏休みを目前に控え、弊塾では夏期講習会を実施させて頂く運びとなりました。現在当塾に通塾されている塾生の皆さんは勿論のこと、普段は他塾に通われている生徒さんにも門戸を開放致します！&lt;/p&gt;
&lt;p&gt;この絶好の機会に学習のフォローアップ・更なる実力アップを狙っている生徒さんの参加をお待ちしております。&lt;/p&gt;
&lt;p&gt;なお、開講講座は&lt;br /&gt;
・「完全1対1個別指導」（教室型個別指導）&lt;br /&gt;
・「完全1対1個別指導」（オンライン個別指導）&lt;br /&gt;
となります。&lt;/p&gt;
&lt;p&gt;詳細については、下記をご覧下さいませ。&lt;/p&gt;
&lt;p&gt;■対象：&lt;br /&gt;
小学生・中学生・高校生&lt;/p&gt;
&lt;p&gt;■内容：&lt;br /&gt;
志望校対策、進学塾のクラスアップ対策等、ご要望に応じて独自にカリキュラムを作成します。具体例についてはコチラをご確認下さいませ。&lt;/p&gt;
&lt;p&gt;■日程：&lt;br /&gt;
7/20（水）～8/31（水）　7:00～22:55&lt;/p&gt;
&lt;p&gt;■費用：&lt;br /&gt;
●「完全1対1個別指導」（教室型、オンライン型）&lt;br /&gt;
1コマ（110分）・18,150円（入塾金は頂戴致しません）&lt;/p&gt;
&lt;p&gt;※詳細につきましてはご確認頂ければ幸いです。&lt;/p&gt;
&lt;p&gt;なお、夏期講習会については、必要なコマ数分の費用を指導開始日までにお支払頂くことをお願いしております。&lt;/p&gt;
&lt;p&gt;また、受講されるかどうかは別として、日頃の学習についてのお悩みなど学習についてのご相談もお待ちしております。こちらのお問い合わせフォームよりご連絡ください。&lt;/p&gt;
&lt;p&gt;多くの皆さんのチャレンジ、お待ちしております！&lt;/p&gt;
&lt;section class="veu_cta" id="veu_cta-499"&gt;&lt;h1 class="cta_title"&gt;講座案内：ワンポイント講座　国文法ワンポイントゼミ【国語】&lt;/h1&gt;&lt;div class="cta_body"&gt;&lt;div class="cta_body_image cta_body_image_right"&gt;&lt;a href="https://juku-escot.com/onepoint/" target="_blank"&gt;&lt;img width="956" height="253" src="https://juku-escot.com/wp-content/uploads/2020/05/スライドショーロゴ.png" class="attachment-large size-large" alt="" srcset="https://juku-escot.com/wp-content/uploads/2020/05/スライドショーロゴ.png 956w, https://juku-escot.com/wp-content/uploads/2020/05/スライドショーロゴ-300x79.png 300w, https://juku-escot.com/wp-content/uploads/2020/05/スライドショーロゴ-768x203.png 768w" sizes="(max-width: 956px) 100vw, 956px" /&gt;&lt;/a&gt;&lt;/div&gt;&lt;div class="cta_body_txt image_exist"&gt;家政・看護系学部や、日大芸術学部、各女子大、学芸大、成蹊大など現代語の文法が頻繁に出題される大学の受験生におすすめの講座です。
&lt;br /&gt;
&lt;br /&gt;現代語の文法は古文の文法学習をするための準備として位置づけられていますので、定期試験対策としての受講だけでなく、古典文法の学習準備として中学生が受講することも歓迎しています。&lt;/div&gt;&lt;div class="cta_body_link"&gt;&lt;a href="https://juku-escot.com/onepoint/" class="btn btn-primary btn-block btn-lg" target="_blank"&gt;ワンポイント講座　国文法ワンポイントゼミ【国語】&lt;/a&gt;&lt;/div&gt;&lt;/div&gt;&lt;!-- [ /.vkExUnit_cta_body ] --&gt;&lt;/section&gt;			
------</t>
  </si>
  <si>
    <t>https://juku-escot.com/info/2023年度夏期講習開催のお知らせ/</t>
  </si>
  <si>
    <t>以下のページは不自然なワードを使用しています。
これらを適切に自然な言葉に置き換えて下さい。
なお、本文の装飾や構造は絶対に変えないでください。
【対象ページURL】
https://juku-escot.com/info/2023年度夏期講習開催のお知らせ/
【検出された不自然ワード】
- 型
【本文】
------
&lt;p&gt;さて、夏休みを目前に控え、弊塾では今年も夏期講習会を実施致します。現在通塾されている塾生の皆さんは勿論、普段は他塾に通われている生徒さんにも門戸を開放し、受講いただけます！&lt;/p&gt;
&lt;p&gt;この貴重な機会を活かし、学習のフォローアップやさらなる実力向上を目指したい生徒さんのご参加をお待ちしております。&lt;/p&gt;
&lt;p&gt;今年の開講講座は&lt;br /&gt;
- 「完全1対1個別指導」（教室型個別指導）&lt;br /&gt;
- 「完全1対1個別指導」（オンライン個別指導）&lt;/p&gt;
&lt;p&gt;詳細は以下をご確認ください。&lt;/p&gt;
&lt;p&gt;■対象：&lt;br /&gt;
小学生・中学生・高校生&lt;/p&gt;
&lt;p&gt;■内容：&lt;br /&gt;
志望校対策、進学塾のクラスアップ対策等、生徒さんごとのご要望に沿ったオリジナルカリキュラムをご提供します。具体的な例はコチラをご覧ください。&lt;/p&gt;
&lt;p&gt;■日程：&lt;br /&gt;
7/20（木）～8/31（木）　7:00～22:55&lt;/p&gt;
&lt;p&gt;■費用：&lt;br /&gt;
●「完全1対1個別指導」（教室型、オンライン型）&lt;br /&gt;
1コマ（110分）・18,150円（入塾金は不要です）&lt;/p&gt;
&lt;p&gt;※詳細についてはお気軽にお問い合わせください。&lt;/p&gt;
&lt;p&gt;なお、夏期講習会の受講料につきましては、必要なコマ数分を指導開始日までにお支払いいただいております。&lt;/p&gt;
&lt;p&gt;また、受講の有無に関わらず、日頃の学習に関するお悩みやご相談も承っておりますので、お気軽にこちらの&lt;a href="https://juku-escot.com/inquiry/"&gt;お問い合わせフォーム&lt;/a&gt;よりご連絡ください。&lt;/p&gt;
&lt;p&gt;多くの皆さんの挑戦をお待ちしております！&lt;/p&gt;
&lt;section class="veu_cta" id="veu_cta-491"&gt;&lt;h1 class="cta_title"&gt;講座案内：受験対策　国公立二次対策講座【英語・数学・国語】&lt;/h1&gt;&lt;div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/&gt;特に、英文和訳や要約問題など日本語運用能力を問われる物に関しては、日本語からのアプローチも重視した授業になります。
&lt;br /&gt;
&lt;br /&gt;【数学】
&lt;br /&gt;２次試験では主に記述式の解答となりますので、答案を作成する際のポイントなどを含めて総合的な指導をさせていただきます。  減点のない、丸がもらえる答案を作れるようになることを目指します。
&lt;br /&gt;
&lt;br /&gt;【国語】
&lt;br /&gt;ご本人様に合わせた難易度から始めて、高難易度のレベルでもきちんと原理を運用できる受験生を目指します。【英語】
&lt;br /&gt;論述中心の問題形式ですので、一般的な英語学習の上に、英作文、条件英作文、英文和訳、要約問題など問題形式別の対策を実施します。特に、英文和訳や要約問題など日本語運用能力を問われる物に関しては、日本語からのアプローチも重視した授業になります。
&lt;br /&gt;
&lt;br /&gt;【数学】
&lt;br /&gt;国公立大を志望する受験生のための講座です。 ２次試験では主に記述式の解答となりますので、答案を作成する際のポイントなどを含めて総合的な指導をさせていただきます。 記述式の答案では、単に答えが合っていれば良いという訳にはいきません。 授業での質疑応答の中でも、基本的な問いに対して適切に答えられる習慣を身に付けていただきます。 減点のない、丸がもらえる答案を作れるようになることを目指します。
&lt;br /&gt;
&lt;br /&gt;【国語】
&lt;br /&gt;東京大・一橋大・京都大などを志望する受験生のための講座。ご本人様に合わせた難易度から始めて、高難易度のレベルでもきちんと原理を運用できる受験生を目指します。中一から高卒生まで、あらゆる段階からスタートできます。&lt;/div&gt;&lt;div class="cta_body_link"&gt;&lt;a href="https://juku-escot.com/examination/" class="btn btn-primary btn-block btn-lg" target="_blank"&gt;受験対策　国公立二次対策講座【英語・数学・国語】&lt;/a&gt;&lt;/div&gt;&lt;/div&gt;&lt;!-- [ /.vkExUnit_cta_body ] --&gt;&lt;/section&gt;			
------</t>
  </si>
  <si>
    <t>https://juku-escot.com/info/2023年度冬期講習開講のお知らせ/</t>
  </si>
  <si>
    <t>以下のページは不自然なワードを使用しています。
これらを適切に自然な言葉に置き換えて下さい。
なお、本文の装飾や構造は絶対に変えないでください。
【対象ページURL】
https://juku-escot.com/info/2023年度冬期講習開講のお知らせ/
【検出された不自然ワード】
- 型
【本文】
------
&lt;p&gt;当塾では、今年も冬期講習会を実施いたします。現在通塾されている塾生の皆さんはもちろん、普段は他塾に通われている生徒さんにも門戸を開放し、受講いただけます！&lt;/p&gt;
&lt;p&gt;この貴重な機会を活かし、学習のフォローアップやさらなる実力向上を目指している生徒さんのご参加をお待ちしております。&lt;/p&gt;
&lt;p&gt;詳細は以下をご確認ください。&lt;/p&gt;
&lt;p&gt;■対象：&lt;br /&gt;
1. 中学1年生～中学3年生&lt;br /&gt;
2. 高校1年生～高校3年生&lt;/p&gt;
&lt;p&gt;■内容：&lt;br /&gt;
志望校対策、進学塾のクラスアップ対策など、個々のご要望に沿ったオリジナルカリキュラムをご提供します。&lt;/p&gt;
&lt;p&gt;■日程：&lt;br /&gt;
12/26（火）～1/6（土）　9:00～21:20&lt;/p&gt;
&lt;p&gt;■会場：&lt;a href="https://juku-escot.com/access/" target="_blank" rel="noopener"&gt;中高一貫校専門塾　エスコット&lt;/a&gt;&lt;/p&gt;
&lt;p&gt;■費用：&lt;br /&gt;
●「完全1対1個別指導」（教室型、オンライン型）&lt;br /&gt;
1コマ（110分）18,150円（入塾金は不要です）&lt;/p&gt;
&lt;p&gt;※詳細につきましてはお気軽にお問い合わせください。&lt;/p&gt;
&lt;p&gt;なお、冬期講習会の受講料は、必要なコマ数分を指導開始日までにお支払いいただいております。&lt;/p&gt;
&lt;p&gt;また、受講の有無に関わらず、日頃の学習に関するお悩みやご相談も承っております。お気軽に&lt;a href="https://juku-escot.com/inquiry/" target="_blank" rel="noopener"&gt;お問い合わせフォーム&lt;/a&gt;よりご連絡ください。&lt;/p&gt;
&lt;p&gt;多くの皆さんの挑戦をお待ちしております！&lt;/p&gt;
&lt;section class="veu_cta" id="veu_cta-493"&gt;&lt;h1 class="cta_title"&gt;講座案内：受験対策　早慶対策講座【英語・数学・国語】&lt;/h1&gt;&lt;div class="cta_body"&gt;&lt;div class="cta_body_image cta_body_image_right"&gt;&lt;a href="https://juku-escot.com/examination/"&gt;&lt;img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/&gt;学部により出題形式に特色がありますので基本的な英語修了後は過去問に即した演習形式の授業になります。
&lt;br /&gt;
&lt;br /&gt;【数学】
&lt;br /&gt; 典型問題に加えて、多少難度の高い問題や見新しい問題についても解答していく力を養うことを目指します。
&lt;br /&gt;
&lt;br /&gt;【国語】
&lt;br /&gt;取るべき問題、落としてよい問題の識別を提供いたします。慶応大志望の方は、小論文講座をご検討ください。&lt;/div&gt;&lt;div class="cta_body_link"&gt;&lt;a href="https://juku-escot.com/examination/" class="btn btn-primary btn-block btn-lg"&gt;受験対策　早慶対策講座【英語・数学・国語】&lt;/a&gt;&lt;/div&gt;&lt;/div&gt;&lt;!-- [ /.vkExUnit_cta_body ] --&gt;&lt;/section&gt;			
------</t>
  </si>
  <si>
    <t>https://juku-escot.com/info/2024年度春期講習のお知らせ/</t>
  </si>
  <si>
    <t>以下のページは不自然なワードを使用しています。
これらを適切に自然な言葉に置き換えて下さい。
なお、本文の装飾や構造は絶対に変えないでください。
【対象ページURL】
https://juku-escot.com/info/2024年度春期講習のお知らせ/
【検出された不自然ワード】
- 型
【本文】
------
&lt;p&gt;春休みは短いながらも、日頃の積み残しを解消する絶好のタイミングです。&lt;/p&gt;
&lt;p&gt;当塾では、この春休みを有意義に過ごしていただくために春期講習会を実施いたします。現在通塾されている塾生の皆さんはもちろん、普段は他塾に通われている生徒さんにも門戸を開放し、受講いただけます！&lt;/p&gt;
&lt;p&gt;この貴重な機会を活かし、学習のフォローアップやさらなる実力向上を目指す生徒さんのご参加をお待ちしております。&lt;/p&gt;
&lt;p&gt;詳細は以下をご確認ください。&lt;/p&gt;
&lt;p&gt;■対象：&lt;br /&gt;
1. 新中学1年生～新中学3年生&lt;br /&gt;
2. 新高校1年生～新高校3年生&lt;/p&gt;
&lt;p&gt;■内容：&lt;br /&gt;
志望校対策、進学塾のクラスアップ対策など、生徒さんのご要望に沿ったオリジナルカリキュラムをご提供します。&lt;/p&gt;
&lt;p&gt;■日程：&lt;br /&gt;
3/27（水）～4/6（土）　9:00～21:20&lt;/p&gt;
&lt;p&gt;■会場：&lt;a href="https://juku-escot.com/access/" target="_blank" rel="noopener"&gt;中高一貫校専門塾　エスコット&lt;/a&gt;&lt;/p&gt;
&lt;p&gt;■費用：&lt;br /&gt;
●「完全1対1個別指導」（教室型、オンライン型）&lt;br /&gt;
1コマ（110分）18,150円（入塾金は不要です）&lt;/p&gt;
&lt;p&gt;※詳細についてはお気軽にお問い合わせください。&lt;/p&gt;
&lt;p&gt;なお、春期講習会の受講料は、必要なコマ数分を指導開始日までにお支払いいただいております。&lt;/p&gt;
&lt;p&gt;また、受講の有無に関わらず、日頃の学習に関するお悩みやご相談も承っております。お気軽にお問い合わせフォームよりご連絡ください。&lt;/p&gt;
&lt;p&gt;多くの皆さんの挑戦をお待ちしております！&lt;/p&gt;
&lt;section class="veu_cta" id="veu_cta-493"&gt;&lt;h1 class="cta_title"&gt;講座案内：受験対策　早慶対策講座【英語・数学・国語】&lt;/h1&gt;&lt;div class="cta_body"&gt;&lt;div class="cta_body_image cta_body_image_right"&gt;&lt;a href="https://juku-escot.com/examination/"&gt;&lt;img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/&gt;学部により出題形式に特色がありますので基本的な英語修了後は過去問に即した演習形式の授業になります。
&lt;br /&gt;
&lt;br /&gt;【数学】
&lt;br /&gt; 典型問題に加えて、多少難度の高い問題や見新しい問題についても解答していく力を養うことを目指します。
&lt;br /&gt;
&lt;br /&gt;【国語】
&lt;br /&gt;取るべき問題、落としてよい問題の識別を提供いたします。慶応大志望の方は、小論文講座をご検討ください。&lt;/div&gt;&lt;div class="cta_body_link"&gt;&lt;a href="https://juku-escot.com/examination/" class="btn btn-primary btn-block btn-lg"&gt;受験対策　早慶対策講座【英語・数学・国語】&lt;/a&gt;&lt;/div&gt;&lt;/div&gt;&lt;!-- [ /.vkExUnit_cta_body ] --&gt;&lt;/section&gt;			
------</t>
  </si>
  <si>
    <t>https://juku-escot.com/info/2024年度冬期講習開催のお知らせ/</t>
  </si>
  <si>
    <t>以下のページは不自然なワードを使用しています。
これらを適切に自然な言葉に置き換えて下さい。
なお、本文の装飾や構造は絶対に変えないでください。
【対象ページURL】
https://juku-escot.com/info/2024年度冬期講習開催のお知らせ/
【検出された不自然ワード】
- 型
【本文】
------
&lt;p data-pm-slice="1 1 []"&gt;当塾では、今年も冬期講習会を実施いたします。現在通塾されている塾生の皆さんはもちろん、普段は他塾に通われている生徒さんにも門戸を開放し、受講いただけます！&lt;/p&gt;
&lt;p&gt;この貴重な機会を活かし、学習のフォローアップやさらなる実力向上を目指している生徒さんのご参加をお待ちしております。&lt;/p&gt;
&lt;p&gt;詳細は以下をご確認ください。&lt;/p&gt;
&lt;p&gt;■対象：&lt;/p&gt;
&lt;ol start="1" data-spread="false"&gt;
&lt;li&gt;中学1年生〜中学3年生&lt;/li&gt;
&lt;li&gt;高校1年生〜高校3年生&lt;/li&gt;
&lt;/ol&gt;
&lt;p&gt;■内容： 志望校対策、進学塾のクラスアップ対策など、個々のご要望に沿ったオリジナルカリキュラムをご提供します。&lt;/p&gt;
&lt;p&gt;■日程： 12/26（木）〜1/6（土）　9:00〜21:20&lt;/p&gt;
&lt;p&gt;■会場：中高一貫校専門塾　エスコット&lt;/p&gt;
&lt;p&gt;■費用： ●「完全1対1個別指導」（教室型、オンライン型） 1コマ（110分）18,150円（入塾金は不要です）&lt;/p&gt;
&lt;p&gt;※詳細につきましてはお気軽にお問い合わせください。&lt;/p&gt;
&lt;p&gt;なお、冬期講習会の受講料は、必要なコマ数分を指導開始日までにお支払いいただいております。&lt;/p&gt;
&lt;p&gt;また、受講の有無に関わらず、日頃の学習に関するお悩みやご相談も承っております。お気軽に&lt;a href="https://juku-escot.com/inquiry/"&gt;お問い合わせフォーム&lt;/a&gt;よりご連絡ください。&lt;/p&gt;
&lt;p&gt;多くの皆さんの挑戦をお待ちしております！&lt;/p&gt;
&lt;section class="veu_cta" id="veu_cta-494"&gt;&lt;h1 class="cta_title"&gt;講座案内：受験対策　難関私大対策講座【英語・数学・国語】&lt;/h1&gt;&lt;div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/&gt;基本的な英語の学力があれば合格点がとれる大学群ですが、近年の傾向として合格点が高くなりがちであるので、精度の高い学力を養うことが目標になります。
&lt;br /&gt;
&lt;br /&gt;【数学】
&lt;br /&gt; 基本レベルの問題から入試標準レベルの典型問題までを解答できる力を養うことを目指します。
&lt;br /&gt;
&lt;br /&gt;【国語】
&lt;br /&gt;どの学校でも使える、どんな文章にでも通用する普遍的な解法を伝達していきます。そして、演習と解説を通じてそれを使いこなす訓練をしていきます。&lt;/div&gt;&lt;div class="cta_body_link"&gt;&lt;a href="https://juku-escot.com/examination/" class="btn btn-primary btn-block btn-lg" target="_blank"&gt;受験対策　難関私大対策講座【英語・数学・国語】&lt;/a&gt;&lt;/div&gt;&lt;/div&gt;&lt;!-- [ /.vkExUnit_cta_body ] --&gt;&lt;/section&gt;			
------</t>
  </si>
  <si>
    <t>https://juku-escot.com/japanese/</t>
  </si>
  <si>
    <t>以下のページは不自然なワードを使用しています。
これらを適切に自然な言葉に置き換えて下さい。
なお、本文の装飾や構造は絶対に変えないでください。
【対象ページURL】
https://juku-escot.com/japanese/
【検出された不自然ワード】
- 型
- 失点
- 網羅
【本文】
------
&lt;div class="rounded" style="background-color: whitesmoke; padding: 14px; margin-bottom: 18px;"&gt;
&lt;div class="rounded" style="background-color: whitesmoke; padding: 14px; margin-bottom: 18px;"&gt;
&lt;p style="margin: 0;"&gt;中高一貫校の国語は、英数ほど日々の課題に追われないように見えて、実際は&lt;span style="color: #0000ff;"&gt;&lt;strong&gt;定期試験・評定・（必要なら）大学受験&lt;/strong&gt;&lt;/span&gt;が同時進行になりやすく、「後回しにした結果、点がブレる」「なんとなく読める／読めないで終わってしまう」という悩みが起こりがちです。原因としては、本文で起きている関係（対比・因果・言い換え・具体⇔抽象）を見つける視点が定まっていない／設問に落とし込むプロセスが確立されていない／記述で要素分解せずに書き始めてしまう、などがよくあります。エスコットでは、現代文・古典を&lt;strong&gt;共通のアプローチで扱える枠組み&lt;/strong&gt;に整理し、授業内で「構造→根拠→答案の構成→その場で修正→同タイプ反復」まで行い、学校差が出る部分は“傾向”として調整します。まずは今の答案・教材から、減点が起きている場所を一緒に特定していきましょう。&lt;/p&gt;
&lt;/div&gt;
&lt;div class="rounded" style="border: 1px solid #e5e5e5; padding: 10px; margin-bottom: 18px;"&gt;&lt;strong&gt;対象：&lt;/strong&gt;中高一貫校の中学生・高校生（現代文／古典）&lt;br /&gt;
&lt;strong&gt;目的：&lt;/strong&gt;定期試験・評定の安定／大学受験に向けた方法論の整理（必要に応じて）&lt;/div&gt;
&lt;h2&gt;こんなお悩み、ありませんか&lt;/h2&gt;
&lt;ul class="timelineMessage__message"&gt;
&lt;li&gt;国語が「なんとなく」で、点が安定しない（読める日と読めない日がある）&lt;/li&gt;
&lt;li&gt;定期試験が近づいても、何から手をつけるべきか迷って後回しになる&lt;/li&gt;
&lt;li&gt;本文のどこが根拠なのか分からず、選択肢や抜き出しで迷う&lt;/li&gt;
&lt;li&gt;記述で条件漏れ・言い過ぎが起きて、減点が続く&lt;/li&gt;
&lt;li&gt;現代文は読めても、設問処理のプロセスが毎回変わってしまう&lt;/li&gt;
&lt;li&gt;古典が暗記中心になり、文法→読解につながらない&lt;/li&gt;
&lt;li&gt;評定・提出物・他科目の勉強に押されて、国語の優先順位が決められない&lt;/li&gt;
&lt;/ul&gt;
&lt;h2&gt;つまずきの典型パターン&lt;/h2&gt;
&lt;h3&gt;1）知識不足（語彙・文法の土台）&lt;/h3&gt;
&lt;ul class="timelineMessage__message"&gt;
&lt;li&gt;現代文：重要語彙や言い換え表現が拾えず、本文理解が曖昧になる&lt;/li&gt;
&lt;li&gt;古典：文法・単語が断片的で、読解時に結びつかない&lt;/li&gt;
&lt;/ul&gt;
&lt;h3&gt;2）プロセス不安定（本文処理／設問処理が確立されていない）&lt;/h3&gt;
&lt;ul class="timelineMessage__message"&gt;
&lt;li&gt;対比・因果・言い換え・具体⇔抽象など、本文の関係を見つける視点が整理されていない&lt;/li&gt;
&lt;li&gt;「どこを読んで、何を根拠に、どう答えるか」が毎回変わり再現できない&lt;/li&gt;
&lt;/ul&gt;
&lt;h3&gt;3）運用不足（演習→修正→反復が足りない）&lt;/h3&gt;
&lt;ul class="timelineMessage__message"&gt;
&lt;li&gt;解説を読んで納得しても、同タイプの問題で再現できずに減点する&lt;/li&gt;
&lt;li&gt;誤答の原因（知識／プロセス／条件漏れ）が整理されず、同じミスが続く&lt;/li&gt;
&lt;/ul&gt;
&lt;p&gt;&lt;!-- ▼▼ 追加：実例＋ミニ練習（検索面を広げる） ▼▼ --&gt;&lt;/p&gt;
&lt;h2&gt;中高一貫の国語で点が伸びる「確認ポイント」を例で見る&lt;/h2&gt;
&lt;p class="timelineMessage__message"&gt;定期試験で差がつきやすいのは、文章の内容そのものよりも&lt;strong&gt;根拠の取り方&lt;/strong&gt;と&lt;strong&gt;設問条件の満たし方&lt;/strong&gt;です。&lt;br /&gt;
短い例で、答案の違いがどこで生まれるかを確認します。&lt;/p&gt;
&lt;h3&gt;例1：現代文（内容説明・理由説明のミスが出やすい場面）&lt;/h3&gt;
&lt;p class="timelineMessage__message"&gt;&lt;strong&gt;設問例&lt;/strong&gt;：筆者が述べる「学び」の特徴を、本文に基づいて説明しなさい。&lt;/p&gt;
&lt;p class="timelineMessage__message"&gt;&lt;strong&gt;点が伸びにくい答えの例&lt;/strong&gt;&lt;/p&gt;
&lt;ul class="timelineMessage__message"&gt;
&lt;li&gt;「学びは大切で、努力が必要だ。」（本文の言い方が残らず、範囲が広すぎる）&lt;/li&gt;
&lt;/ul&gt;
&lt;p class="timelineMessage__message"&gt;&lt;strong&gt;点につながりやすい答えの例&lt;/strong&gt;&lt;/p&gt;
&lt;ul class="timelineMessage__message"&gt;
&lt;li&gt;「筆者は、学びを知識の暗記ではなく、経験を通して理解を更新していく営みとして述べている。」&lt;/li&gt;
&lt;/ul&gt;
&lt;p class="timelineMessage__message"&gt;&lt;strong&gt;授業で確認する3点&lt;/strong&gt;&lt;/p&gt;
&lt;ul class="timelineMessage__message"&gt;
&lt;li&gt;本文の&lt;strong&gt;どの一文（または二文）&lt;/strong&gt;を根拠にするか&lt;/li&gt;
&lt;li&gt;設問が求める中身（定義／理由／比較）の&lt;strong&gt;範囲&lt;/strong&gt;を外していないか&lt;/li&gt;
&lt;li&gt;本文の語を残しつつ、言い換えが&lt;strong&gt;広がり過ぎていないか&lt;/strong&gt;&lt;/li&gt;
&lt;/ul&gt;
&lt;h3&gt;例2：古典（文法が読解につながらない時に起きること）&lt;/h3&gt;
&lt;p class="timelineMessage__message"&gt;古典は、文法事項を覚えていても、本文で使える形になっていないと点が安定しません。&lt;br /&gt;
授業では「文法→本文での意味→訳し方」のつながりを作ります。&lt;/p&gt;
&lt;ul class="timelineMessage__message"&gt;
&lt;li&gt;助動詞・敬語などを&lt;strong&gt;見つけた瞬間に意味が決まる&lt;/strong&gt;のではなく、主語や文脈で意味が変わる部分を整理する&lt;/li&gt;
&lt;li&gt;現代語訳を作る前に、&lt;strong&gt;誰の動作か／どの場面か&lt;/strong&gt;を本文から押さえる&lt;/li&gt;
&lt;li&gt;定期試験は「説明できるか」が問われやすいので、訳だけでなく&lt;strong&gt;根拠の表現&lt;/strong&gt;もセットで残す&lt;/li&gt;
&lt;/ul&gt;
&lt;h2&gt;家庭でできるミニ練習（定期テスト前に効きやすい）&lt;/h2&gt;
&lt;h3&gt;練習A：根拠を示して言い切る&lt;/h3&gt;
&lt;ul class="timelineMessage__message"&gt;
&lt;li&gt;答えを書いたら、本文の根拠の一文に線を引き、&lt;strong&gt;その一文を指しながら説明できるか&lt;/strong&gt;を確認する&lt;/li&gt;
&lt;/ul&gt;
&lt;h3&gt;練習B：要素を分けてから一文にまとめる（記述の土台）&lt;/h3&gt;
&lt;ul class="timelineMessage__message"&gt;
&lt;li&gt;答案を書く前に「対象（何が）／理由（なぜ）／結果（どうなる）」のように要素をメモし、最後に一文へまとめる&lt;/li&gt;
&lt;/ul&gt;
&lt;p class="timelineMessage__message" style="background: #f6f6f6; border: 1px solid #ddd; padding: 12px; border-radius: 8px;"&gt;&lt;strong&gt;ポイント：&lt;/strong&gt;自宅練習で「どこが根拠か」「条件を満たしているか」が残るほど、授業での修正が速くなります。&lt;/p&gt;
&lt;h2&gt;エスコットがやること&lt;/h2&gt;
&lt;ul class="timelineMessage__message"&gt;
&lt;li&gt;&lt;strong&gt;診断：&lt;/strong&gt;学校教材・答案・模試などから、つまずき（語彙／構造／設問処理／記述／古典文法）を特定&lt;/li&gt;
&lt;li&gt;&lt;strong&gt;プランニング：&lt;/strong&gt;定期試験・評定・受験の優先順位を整理し、目的に合わせた学習計画を作成&lt;/li&gt;
&lt;li&gt;&lt;strong&gt;演習：&lt;/strong&gt;本文処理のアプローチを共有し、設問タイプ別に「拾う根拠」と「答案の作り方」を確立&lt;/li&gt;
&lt;li&gt;&lt;strong&gt;修正：&lt;/strong&gt;授業中に誤答の原因を言語化し、減点パターン（条件漏れ・言い過ぎ等）をチェック項目としてルール化&lt;/li&gt;
&lt;li&gt;&lt;strong&gt;定着：&lt;/strong&gt;同タイプ反復で「分かった」を「できた」に変え、初見問題でも精度を安定させる&lt;/li&gt;
&lt;/ul&gt;
&lt;h2&gt;国語の指導方針（現代文・古典）&lt;/h2&gt;
&lt;p class="timelineMessage__message"&gt;国語は「なんとなく読める／読めない」で差がつく科目ではなく、&lt;strong&gt;文章の構造をとらえ、根拠にもとづいて答案を作る技術&lt;/strong&gt;で安定して点が取れる科目です。&lt;br /&gt;
中高一貫校では、定期試験・評定・大学受験が同時進行になりやすく、国語が後回しになりがちです。&lt;br /&gt;
エスコットでは、現代文・古典を&lt;strong&gt;共通のアプローチで扱える枠組み&lt;/strong&gt;に整理し、学校対策から受験レベルまで、目的に合わせて指導します。&lt;/p&gt;
&lt;h3&gt;現代文：方法論を身につけ、どの文章でも再現する&lt;/h3&gt;
&lt;p class="timelineMessage__message"&gt;大学受験の現代文は、私は「&lt;span style="color: #0000ff;"&gt;方法論を身につけ、それを活用して対処する&lt;/span&gt;」科目だと考えています。&lt;br /&gt;
読み方が安定しない原因の多くは、語彙や知識以前に、本文で起きている関係（対比・因果・言い換え・具体⇔抽象など）を&lt;strong&gt;見つける視点&lt;/strong&gt;と、設問に落とし込む&lt;strong&gt;プロセス&lt;/strong&gt;が整理されていないことにあります。&lt;/p&gt;
&lt;p class="timelineMessage__message"&gt;そこでまず、現代文で軸になる力を次の3つに絞って固めます。&lt;/p&gt;
&lt;ul class="timelineMessage__message"&gt;
&lt;li&gt;&lt;strong&gt;文章構造の把握&lt;/strong&gt;：段落ごとの役割（主張／理由／例／反論など）を整理し、本文の「地図」を作る&lt;/li&gt;
&lt;li&gt;&lt;strong&gt;根拠の特定&lt;/strong&gt;：答えの根拠が「どの一文・どの表現」かを特定し、あいまいな解釈を減らす&lt;/li&gt;
&lt;li&gt;&lt;strong&gt;答案作成の構成&lt;/strong&gt;：設問タイプごとに、拾う要素→まとめ方→チェック項目を確立する&lt;/li&gt;
&lt;/ul&gt;
&lt;h3&gt;「具体例」＝「ほぼイコールのもの」：見つけ方と答え方&lt;/h3&gt;
&lt;p class="timelineMessage__message"&gt;たとえば「傍線部の具体例を答えなさい」という設問では、具体例を私は&lt;span style="color: #008000;"&gt;「ほぼイコールのもの」&lt;/span&gt;と定義しています。&lt;br /&gt;
果物の具体例はリンゴですが、リンゴも果物の一種である以上、両者はニアリーイコールで結べます。&lt;br /&gt;
つまり具体例とは、本文中の抽象表現を&lt;strong&gt;同じ枠組みの中で具体に置き換えたもの&lt;/strong&gt;です。&lt;/p&gt;
&lt;p class="timelineMessage__message"&gt;授業では、こうした定義を「知って終わり」にせず、実際の設問処理に落とし込みます。たとえば具体例問題であれば、&lt;/p&gt;
&lt;ol class="timelineMessage__message"&gt;
&lt;li&gt;傍線部の&lt;strong&gt;抽象語（大きい言葉）&lt;/strong&gt;を特定する&lt;/li&gt;
&lt;li&gt;本文中の&lt;strong&gt;言い換え・列挙・たとえ&lt;/strong&gt;を手がかりに、同じ枠に入る語句を探す&lt;/li&gt;
&lt;li&gt;「ほぼイコール」になっているかを&lt;strong&gt;本文の論理&lt;/strong&gt;で確認する（勝手な連想を混ぜない）&lt;/li&gt;
&lt;li&gt;設問条件（字数・抜き出し・説明）に合わせて&lt;strong&gt;答案の形&lt;/strong&gt;を仕上げる&lt;/li&gt;
&lt;/ol&gt;
&lt;p class="timelineMessage__message"&gt;この「定義→プロセス→チェック」の形にしておくと、文章が変わっても同じ発想で処理でき、初見問題での減点が減っていきます。&lt;/p&gt;
&lt;h3&gt;設問タイプ別：点につながる処理を確立する&lt;/h3&gt;
&lt;p class="timelineMessage__message"&gt;現代文は、設問のタイプにより「拾う根拠」と「答案の作り方」が変わります。エスコットでは、代表的な設問をタイプ分けし、解法を体系化します。&lt;/p&gt;
&lt;ul class="timelineMessage__message"&gt;
&lt;li&gt;&lt;strong&gt;内容説明／理由説明&lt;/strong&gt;：要素分解（結論・理由・条件）→本文根拠→言い換え&lt;/li&gt;
&lt;li&gt;&lt;strong&gt;指示語&lt;/strong&gt;：指示先の候補を列挙→最も近い一致を選ぶ→不要な混入を排除&lt;/li&gt;
&lt;li&gt;&lt;strong&gt;接続語&lt;/strong&gt;：前後の関係（対比・追加・因果・転換）を決める→段落の役割を再確認&lt;/li&gt;
&lt;li&gt;&lt;strong&gt;内容一致（選択肢）&lt;/strong&gt;：選択肢を分解→本文で照合→ズレ方（過不足・飛躍・言い換え違い）を特定&lt;/li&gt;
&lt;li&gt;&lt;strong&gt;要旨&lt;/strong&gt;：本文の骨格（主張・理由・結論）を抽出→余計な例を落とす→一文にまとめる&lt;/li&gt;
&lt;/ul&gt;
&lt;h3&gt;記述問題：要素分解→枠組み→減点回避で安定させる&lt;/h3&gt;
&lt;p class="timelineMessage__message"&gt;記述が苦手な場合、「何を書けばよいか分からない」状態で書き始めてしまうことが多いです。&lt;br /&gt;
まずは、設問が求める要素（&lt;strong&gt;誰が／何を／どういう関係で／なぜ&lt;/strong&gt;）を分解し、答案の骨格を作ってから文章化します。&lt;br /&gt;
さらに、減点されやすいポイント（主語のねじれ・根拠不足・言い過ぎ・条件漏れ）をチェック項目としてルール化し、答案の再現性を高めます。&lt;/p&gt;
&lt;h3&gt;古典・文法：定期試験と受験をつなぐ&lt;/h3&gt;
&lt;p class="timelineMessage__message"&gt;古典は、暗記だけで乗り切ろうとすると限界が来やすい一方で、文法・語彙・読解プロセスを順を追って磨くと、得点が安定しやすい分野です。&lt;br /&gt;
定期試験の範囲対策はもちろん、受験で必要になる「読める状態」へつなげるために、&lt;strong&gt;文法→単語→読解&lt;/strong&gt;の順で無理なく積み上げます。&lt;/p&gt;
&lt;h3&gt;授業の進め方（個別最適でプランニングします）&lt;/h3&gt;
&lt;ul class="timelineMessage__message"&gt;
&lt;li&gt;&lt;strong&gt;現状把握&lt;/strong&gt;：学校教材・答案・模試などから、つまずき（語彙／構造／設問処理／記述）を特定&lt;/li&gt;
&lt;li&gt;&lt;strong&gt;方針構築&lt;/strong&gt;：定期試験・評定・受験の優先順位を整理し、目標に合わせて学習計画を作成&lt;/li&gt;
&lt;li&gt;&lt;strong&gt;授業&lt;/strong&gt;：本文処理のアプローチを共有し、解き方を再現できる形に落とし込む&lt;/li&gt;
&lt;li&gt;&lt;strong&gt;復習&lt;/strong&gt;：同タイプの問題で反復し、「分かった」を「できた」に変える&lt;/li&gt;
&lt;/ul&gt;
&lt;h2&gt;授業の進め方（モデル）&lt;/h2&gt;
&lt;div class="rounded" style="background-color: whitesmoke; padding: 12px; margin-bottom: 14px;"&gt;
&lt;ol class="timelineMessage__message" style="margin-bottom: 0;"&gt;
&lt;li&gt;&lt;strong&gt;初回：&lt;/strong&gt;答案・教材確認→つまずき分類（語彙／構造／設問処理／記述／古典文法）→優先順位決定&lt;/li&gt;
&lt;li&gt;&lt;strong&gt;2回目：&lt;/strong&gt;本文の「地図」作り（段落役割・対比/因果/言い換え）→根拠特定→設問処理のセオリー&lt;/li&gt;
&lt;li&gt;&lt;strong&gt;3回目：&lt;/strong&gt;設問タイプ別の反復（内容説明・指示語・接続語・内容一致・要旨）→誤答原因の言語化&lt;/li&gt;
&lt;li&gt;&lt;strong&gt;4回目：&lt;/strong&gt;記述（要素分解→枠組み→減点回避チェック）／古典（文法→単語→読解の穴埋め）を調整&lt;/li&gt;
&lt;/ol&gt;
&lt;/div&gt;
&lt;p class="timelineMessage__message"&gt;※学校の定期試験が近い場合は、試験範囲と出題形式に合わせて上記の順番を入れ替え、必要な部分から着手します。&lt;/p&gt;
&lt;h2&gt;対応範囲・コース案内&lt;/h2&gt;
&lt;h3&gt;対応範囲&lt;/h3&gt;
&lt;ul class="timelineMessage__message"&gt;
&lt;li&gt;&lt;strong&gt;現代文：&lt;/strong&gt;文章構造の把握／根拠の特定／設問タイプ別処理／要旨／記述（答案の構成）&lt;/li&gt;
&lt;li&gt;&lt;strong&gt;古典：&lt;/strong&gt;文法／単語／読解（定期試験対策〜受験につながる形へ）&lt;/li&gt;
&lt;/ul&gt;
&lt;h3&gt;講座案内・関連ページ&lt;/h3&gt;
&lt;p class="timelineMessage__message"&gt;国語は、目的に応じて講座をご案内しています。講座の詳細は下記をご覧ください。&lt;/p&gt;
&lt;ul class="timelineMessage__message"&gt;
&lt;li&gt;&lt;a href="https://juku-escot.com/kouza/"&gt;開講講座（一覧）&lt;/a&gt;&lt;/li&gt;
&lt;li&gt;&lt;a href="https://juku-escot.com/onepoint/"&gt;ワンポイント講座（国文法／古典／現代文 ほか）&lt;/a&gt;&lt;/li&gt;
&lt;li&gt;&lt;a href="https://juku-escot.com/column/genbun_benkyouhou/"&gt;コラム：中高一貫校生の現代文の定期テスト勉強法&lt;/a&gt;&lt;/li&gt;
&lt;/ul&gt;
&lt;h2&gt;受講までの流れ&lt;/h2&gt;
&lt;div class="container mt-4"&gt;
&lt;div class="row"&gt;
&lt;div class="col-12 col-md-6 mb-3"&gt;
&lt;div class="card bg-light"&gt;
&lt;div class="card-body"&gt;
&lt;h5 class="card-title"&gt;1. お問い合わせ&lt;/h5&gt;
&lt;p class="card-text"&gt;学年・目的（定期試験／評定／受験）・困っている状況をお知らせください。&lt;/p&gt;
&lt;/div&gt;
&lt;/div&gt;
&lt;/div&gt;
&lt;div class="col-12 col-md-6 mb-3"&gt;
&lt;div class="card bg-info text-white"&gt;
&lt;div class="card-body"&gt;
&lt;h5 class="card-title"&gt;2. ヒアリング&lt;/h5&gt;
&lt;p class="card-text"&gt;学校教材・答案・試験範囲などを確認し、優先順位と大まかな方針を整理します。&lt;/p&gt;
&lt;/div&gt;
&lt;/div&gt;
&lt;/div&gt;
&lt;div class="col-12 col-md-6 mb-3"&gt;
&lt;div class="card bg-success text-white"&gt;
&lt;div class="card-body"&gt;
&lt;h5 class="card-title"&gt;3. 方針の具体化&lt;/h5&gt;
&lt;p class="card-text"&gt;「構造→根拠→答案」のプロセスがどこでつまずいているかを特定し、進め方を組み立てます。&lt;/p&gt;
&lt;/div&gt;
&lt;/div&gt;
&lt;/div&gt;
&lt;div class="col-12 col-md-6 mb-3"&gt;
&lt;div class="card bg-warning"&gt;
&lt;div class="card-body"&gt;
&lt;h5 class="card-title"&gt;4. 受講開始&lt;/h5&gt;
&lt;p class="card-text"&gt;曜日・時間などを調整し、個別最適の計画で指導を開始します。&lt;/p&gt;
&lt;/div&gt;
&lt;/div&gt;
&lt;/div&gt;
&lt;/div&gt;
&lt;/div&gt;
&lt;h2&gt;FAQ&lt;/h2&gt;
&lt;div id="faq-escot-kokugo" class="accordion"&gt;
&lt;div class="accordion-item"&gt;
&lt;h3 id="faqk1-h" class="accordion-header"&gt;&lt;button class="accordion-button" type="button" data-bs-toggle="collapse" data-bs-target="#faqk1" aria-expanded="true" aria-controls="faqk1"&gt;&lt;br /&gt;
中高一貫校は学校ごとに課題や試験形式が違いますが、対応できますか？&lt;br /&gt;
&lt;/button&gt;&lt;/h3&gt;
&lt;div id="faqk1" class="accordion-collapse collapse show" aria-labelledby="faqk1-h" data-bs-parent="#faq-escot-kokugo"&gt;
&lt;div class="accordion-body"&gt;はい。まず学校教材・試験範囲・答案を確認し、学校差が出る部分は“傾向”として整理して調整します。必要な範囲から優先順位を付けて進めます。&lt;/div&gt;
&lt;/div&gt;
&lt;/div&gt;
&lt;div class="accordion-item"&gt;
&lt;h3 id="faqk2-h" class="accordion-header"&gt;&lt;button class="accordion-button collapsed" type="button" data-bs-toggle="collapse" data-bs-target="#faqk2" aria-expanded="false" aria-controls="faqk2"&gt;&lt;br /&gt;
定期試験が近いのですが、短期でも間に合いますか？&lt;br /&gt;
&lt;/button&gt;&lt;/h3&gt;
&lt;div id="faqk2" class="accordion-collapse collapse" aria-labelledby="faqk2-h" data-bs-parent="#faq-escot-kokugo"&gt;
&lt;div class="accordion-body"&gt;可能です。範囲の網羅だけで終わらないよう、出題形式に合わせて「根拠の取り方」と「答案の構成」を優先して確立します（状況により組み立ては変わります）。&lt;/div&gt;
&lt;/div&gt;
&lt;/div&gt;
&lt;div class="accordion-item"&gt;
&lt;h3 id="faqk3-h" class="accordion-header"&gt;&lt;button class="accordion-button collapsed" type="button" data-bs-toggle="collapse" data-bs-target="#faqk3" aria-expanded="false" aria-controls="faqk3"&gt;&lt;br /&gt;
記述が苦手です。何から始めればよいですか？&lt;br /&gt;
&lt;/button&gt;&lt;/h3&gt;
&lt;div id="faqk3" class="accordion-collapse collapse" aria-labelledby="faqk3-h" data-bs-parent="#faq-escot-kokugo"&gt;
&lt;div class="accordion-body"&gt;まずは「設問が求める要素の分解（誰が／何を／どういう関係で／なぜ）」から始め、答案の骨格を作ってから文章化します。減点されやすいポイントはチェック項目として定義します。&lt;/div&gt;
&lt;/div&gt;
&lt;/div&gt;
&lt;div class="accordion-item"&gt;
&lt;h3 id="faqk4-h" class="accordion-header"&gt;&lt;button class="accordion-button collapsed" type="button" data-bs-toggle="collapse" data-bs-target="#faqk4" aria-expanded="false" aria-controls="faqk4"&gt;&lt;br /&gt;
古典は暗記中心でも大丈夫ですか？&lt;br /&gt;
&lt;/button&gt;&lt;/h3&gt;
&lt;div id="faqk4" class="accordion-collapse collapse" aria-labelledby="faqk4-h" data-bs-parent="#faq-escot-kokugo"&gt;
&lt;div class="accordion-body"&gt;暗記だけで乗り切ろうとすると限界が来やすい一方で、文法・語彙・読解プロセスを一つずつ磨くと得点が安定しやすい分野です。まずは文法→単語→読解のどこに穴があるかを確認します。&lt;/div&gt;
&lt;/div&gt;
&lt;/div&gt;
&lt;div class="accordion-item"&gt;
&lt;h3 id="faqk5-h" class="accordion-header"&gt;&lt;button class="accordion-button collapsed" type="button" data-bs-toggle="collapse" data-bs-target="#faqk5" aria-expanded="false" aria-controls="faqk5"&gt;&lt;br /&gt;
内部進学中心でも国語をやる意味はありますか？&lt;br /&gt;
&lt;/button&gt;&lt;/h3&gt;
&lt;div id="faqk5" class="accordion-collapse collapse" aria-labelledby="faqk5-h" data-bs-parent="#faq-escot-kokugo"&gt;
&lt;div class="accordion-body"&gt;あります。文章から情報を正確に取り出し、筋道立てて考える力は他科目やレポート等にもつながります。目的に合わせて範囲と負担を調整しながら進めます。&lt;/div&gt;
&lt;/div&gt;
&lt;/div&gt;
&lt;div class="accordion-item"&gt;
&lt;h3 id="faqk6-h" class="accordion-header"&gt;&lt;button class="accordion-button collapsed" type="button" data-bs-toggle="collapse" data-bs-target="#faqk6" aria-expanded="false" aria-controls="faqk6"&gt;&lt;br /&gt;
相談時に用意するとよいものはありますか？&lt;br /&gt;
&lt;/button&gt;&lt;/h3&gt;
&lt;div id="faqk6" class="accordion-collapse collapse" aria-labelledby="faqk6-h" data-bs-parent="#faq-escot-kokugo"&gt;
&lt;div class="accordion-body"&gt;可能であれば、直近の定期試験（問題・答案）／模試／学校配布プリント／使用教材があるとスムーズです。分からないものは、分かる範囲で構いません。&lt;/div&gt;
&lt;/div&gt;
&lt;/div&gt;
&lt;/div&gt;
&lt;h2&gt;お問い合わせ&lt;/h2&gt;
&lt;div class="card shadow-sm border-0" style="margin-bottom: 14px;"&gt;
&lt;div class="card-body"&gt;
&lt;p class="timelineMessage__message" style="margin-bottom: 10px;"&gt;国語は「読める／読めない」を気合で埋めるより、&lt;strong&gt;構造→根拠→答案&lt;/strong&gt;のプロセスを磨くほうが点が安定しやすい科目です。中高一貫校は学校ごとの差も出るため、まずは現状を共有してください。学校対策（定期試験・評定）から受験レベルまで、目的に合わせて無理のないプランニングをご提案します。&lt;/p&gt;
&lt;div class="rounded" style="background-color: whitesmoke; padding: 12px;"&gt;
&lt;p&gt;&lt;strong&gt;お問い合わせ時に書いていただけると助かる内容（分かる範囲で構いません）&lt;/strong&gt;&lt;/p&gt;
&lt;ul class="timelineMessage__message" style="margin-bottom: 0;"&gt;
&lt;li&gt;学年（中1／中2／中3／高1 など）&lt;/li&gt;
&lt;li&gt;目的（定期試験／評定／大学受験／内部進学中心 など）&lt;/li&gt;
&lt;li&gt;困っている状況（例：根拠が取れない／選択肢で迷う／記述が書けない／古典文法が不安 など）&lt;/li&gt;
&lt;li&gt;直近の答案や失点の仕方（可能なら問題・答案の有無）&lt;/li&gt;
&lt;li&gt;使用している教材（分かれば）&lt;/li&gt;
&lt;/ul&gt;
&lt;/div&gt;
&lt;/div&gt;
&lt;/div&gt;
&lt;p class="timelineMessage__message"&gt;入試で現代文を使う方はもちろん、使わない方にとっても、文章から情報を正確に取り出し、筋道立てて考える力は他科目や将来の学習にも直結します。&lt;br /&gt;
本質を楽しめるしなやかな学力を、中高一貫校専門塾エスコットで一緒に養っていきませんか。&lt;/p&gt;
&lt;p&gt;&amp;nbsp;&lt;/p&gt;
&lt;p&gt;&lt;a href="https://juku-escot.com/kouza/"&gt;&lt;img decoding="async" class="alignnone wp-image-190 size-medium" src="https://juku-escot.com/wp/wp-content/uploads/2019/03/開講講座-2-300x52.png" sizes="(max-width: 300px) 100vw, 300px" srcset="https://juku-escot.com/wp-content/uploads/2019/03/開講講座-2-300x52.png 300w, https://juku-escot.com/wp-content/uploads/2019/03/開講講座-2-768x134.png 768w, https://juku-escot.com/wp-content/uploads/2019/03/開講講座-2-1024x179.png 1024w, https://juku-escot.com/wp-content/uploads/2019/03/開講講座-2.png 1459w" alt="" width="300" height="52" /&gt;&lt;/a&gt;&lt;br /&gt;
&lt;a href="https://juku-escot.com/profile/"&gt;&lt;img decoding="async" class="alignnone wp-image-196 size-medium" src="https://juku-escot.com/wp/wp-content/uploads/2019/03/講師-300x52.png" sizes="(max-width: 300px) 100vw, 300px" srcset="https://juku-escot.com/wp-content/uploads/2019/03/講師-300x52.png 300w, https://juku-escot.com/wp-content/uploads/2019/03/講師-768x134.png 768w, https://juku-escot.com/wp-content/uploads/2019/03/講師-1024x179.png 1024w, https://juku-escot.com/wp-content/uploads/2019/03/講師.png 1459w" alt="" width="300" height="52" /&gt;&lt;/a&gt;&lt;/p&gt;
&lt;section id="veu_cta-497" class="veu_cta"&gt;
&lt;div class="cta_body"&gt;
&lt;div class="cta_body_link"&gt;&lt;/div&gt;
&lt;/div&gt;
&lt;/section&gt;
&lt;/div&gt;
&lt;section class="veu_cta" id="veu_cta-501"&gt;&lt;h1 class="cta_title"&gt;開講講座：ワンポイント講座　二週間完結・定期試験対策ゼミ【英語・数学】&lt;/h1&gt;&lt;div class="cta_body"&gt;&lt;div class="cta_body_image cta_body_image_right"&gt;&lt;a href="https://juku-escot.com/onepoint/" target="_blank"&gt;&lt;img width="956" height="253" src="https://juku-escot.com/wp-content/uploads/2020/05/スライドショーロゴ.png" class="attachment-large size-large" alt="" srcset="https://juku-escot.com/wp-content/uploads/2020/05/スライドショーロゴ.png 956w, https://juku-escot.com/wp-content/uploads/2020/05/スライドショーロゴ-300x79.png 300w, https://juku-escot.com/wp-content/uploads/2020/05/スライドショーロゴ-768x203.png 768w" sizes="(max-width: 956px) 100vw, 956px" /&gt;&lt;/a&gt;&lt;/div&gt;&lt;div class="cta_body_txt image_exist"&gt;【英語】
&lt;br /&gt;単発的に数回の授業で定期試験対策を行います。また、英語は資格試験の対策も可能です。ご相談ください。
&lt;br /&gt;
&lt;br /&gt;【数学】
&lt;br /&gt;単発的に数回の授業で定期試験対策を行います。 定期試験の範囲を一通り学習する、 もしくは試験までの時間が少ない場合でも最大限に得点を上げられるよう指導させていただきます。&lt;/div&gt;&lt;div class="cta_body_link"&gt;&lt;a href="https://juku-escot.com/onepoint/" class="btn btn-primary btn-block btn-lg" target="_blank"&gt;ワンポイント講座　二週間完結・定期試験対策ゼミ【英語・数学】&lt;/a&gt;&lt;/div&gt;&lt;/div&gt;&lt;!-- [ /.vkExUnit_cta_body ] --&gt;&lt;/section&gt;			
------</t>
  </si>
  <si>
    <t>https://juku-escot.com/kouza/h1-math/</t>
  </si>
  <si>
    <t>以下のページは不自然なワードを使用しています。
これらを適切に自然な言葉に置き換えて下さい。
なお、本文の装飾や構造は絶対に変えないでください。
【対象ページURL】
https://juku-escot.com/kouza/h1-math/
【検出された不自然ワード】
- 型
- 乱れ
【本文】
------
&lt;div class="rounded" style="background-color: whitesmoke; padding: 14px; margin: 10px 0 18px 0;"&gt;
&lt;div class="rounded" style="background-color: whitesmoke; padding: 14px; margin: 10px 0 18px 0;"&gt;
&lt;p class="timelineMessage__message" style="margin: 0;"&gt;中高一貫校専門塾エスコット（Escot）の高1数学対策・個別指導講座は、数学Ⅱ／数学Bを基礎〜応用まで整理し、定期試験と受験を見据えて得点を安定させるためのサポートです。中高一貫校の高1数学は、学校の進度が速いまま数Ⅱ・数Bに入り、&lt;span style="color: #0000ff;"&gt;複素数／指数対数／微分積分／数列／ベクトル&lt;/span&gt;など新しい概念が一気に増えて「授業は進むのに、演習が追いつかない」「定期試験の範囲が広く、点が安定しない」が起きやすい時期です。原因は、数ⅠAの土台（式変形・方程式・図形と方程式）が残ったまま先へ進むこと、途中式や条件整理がまとまらずにミスが増えること、学校教材（&lt;span style="color: #0000ff;"&gt;体系数学&lt;/span&gt;など）に合わせた復習の流れが作りにくいことが多いです。エスコットでは、教材・範囲・答案を確認し、授業内でつまずきを特定しながら、必要な基礎を補い、解ける状態に磨き、定期試験で再現できるところまでつなげます。まずは「今どこで止まっているか」を一緒に整理するところから始めましょう。&lt;/p&gt;
&lt;/div&gt;
&lt;/div&gt;
&lt;div class="rounded" style="background-color: whitesmoke; padding: 10px; margin-bottom: 16px;"&gt;
&lt;p class="timelineMessage__message" style="margin: 0;"&gt;&lt;strong&gt;対象：&lt;/strong&gt;中高一貫校 高校1年生（数学Ⅱ／数学B）&lt;br /&gt;
&lt;strong&gt;目的：&lt;/strong&gt;定期試験で点を安定させる／受験を見据えて基礎を固める（学校差があるため、まず教材と範囲を確認します）&lt;br /&gt;
&lt;strong&gt;教材例：&lt;/strong&gt;学校の教科書・問題集・プリント、&lt;span style="color: #0000ff;"&gt;体系数学&lt;/span&gt;（採用校）&lt;/p&gt;
&lt;/div&gt;
&lt;h2&gt;よく出る状況（チェック）&lt;/h2&gt;
&lt;ul class="timelineMessage__message"&gt;
&lt;li&gt;指数・対数、微分積分で&lt;span style="color: #ff0000;"&gt;式変形が途中で止まる&lt;/span&gt;／途中式の流れが乱れる&lt;/li&gt;
&lt;li&gt;複素数、図形と方程式、三角関数で「方針が立たない」まま手が動く&lt;/li&gt;
&lt;li&gt;数B（数列・ベクトル）で、基本事項は見たはずなのに問題になると解き方が決まらない&lt;/li&gt;
&lt;li&gt;よく出る問題はできるのに、条件が変わると同じ考え方が再現できない&lt;/li&gt;
&lt;li&gt;定期試験の範囲が広く、復習のペースが作れず学習が散らばる&lt;/li&gt;
&lt;li&gt;学校の進度（体系数学など）に合わせた対策をしたいが、優先順位が決められない&lt;/li&gt;
&lt;/ul&gt;
&lt;h2&gt;つまずきの典型パターン&lt;/h2&gt;
&lt;h3&gt;（A）知識不足：前提の抜けが残っている&lt;/h3&gt;
&lt;ul class="timelineMessage__message"&gt;
&lt;li&gt;公式は覚えているが「使う条件」「式の意味」が曖昧で、問題ごとに迷う&lt;/li&gt;
&lt;li&gt;数列・ベクトルで用語や基本操作（一般項／漸化式、成分、条件の読み取り）が整理できていない&lt;/li&gt;
&lt;/ul&gt;
&lt;h3&gt;（B）流れが不安定：途中式・条件整理がまとまらずにミスが増える&lt;/h3&gt;
&lt;ul class="timelineMessage__message"&gt;
&lt;li&gt;計算が長い単元ほど、符号・展開・因数分解のミスが増える&lt;/li&gt;
&lt;li&gt;「どこまで式を整理するか」「何を置くか」が一定せず、答案が安定しない&lt;/li&gt;
&lt;/ul&gt;
&lt;h3&gt;（C）運用不足：復習の習慣が作れず、再現できない&lt;/h3&gt;
&lt;ul class="timelineMessage__message"&gt;
&lt;li&gt;理解したつもりで終わり、同タイプの反復が足りず定期試験で再現できない&lt;/li&gt;
&lt;li&gt;学校ごとの進度（体系数学など）に合わせた優先順位が作れず、広く浅くになりやすい&lt;/li&gt;
&lt;/ul&gt;
&lt;h2&gt;エスコットが授業内でやること&lt;/h2&gt;
&lt;ul class="timelineMessage__message"&gt;
&lt;li&gt;&lt;strong&gt;診断：&lt;/strong&gt;学校教材（&lt;span style="color: #0000ff;"&gt;体系数学&lt;/span&gt;など）・進度・定期試験日程・答案（途中式）を確認し、つまずきを特定します&lt;/li&gt;
&lt;li&gt;&lt;strong&gt;計画：&lt;/strong&gt;数Ⅱ／数Bの優先順位を整理し、「まず確実に取る問題」を決めて学習の道筋を立てます&lt;/li&gt;
&lt;li&gt;&lt;strong&gt;演習：&lt;/strong&gt;基本～よく出る問題で、解き方の“基本”と途中式の作り方を揃えます&lt;/li&gt;
&lt;li&gt;&lt;strong&gt;修正：&lt;/strong&gt;符号・展開・因数分解・条件読み落としなど、ミスの原因をその場で潰します&lt;/li&gt;
&lt;li&gt;&lt;strong&gt;定着：&lt;/strong&gt;同タイプの反復で「分かった」を「試験でできた」へつなげます&lt;/li&gt;
&lt;/ul&gt;
&lt;h2&gt;授業の進め方&lt;/h2&gt;
&lt;h3&gt;初回〜数回の流れ（一般化）&lt;/h3&gt;
&lt;ul class="timelineMessage__message"&gt;
&lt;li&gt;&lt;strong&gt;初回：&lt;/strong&gt;教材・範囲・進度を確認し、数Ⅱ／数Bの「優先順位」を決めます&lt;/li&gt;
&lt;li&gt;&lt;strong&gt;2回目：&lt;/strong&gt;答案（途中式）を見ながら、知識の抜け／解き方の流れの乱れ／運用不足のどこが主因かを切り分けます&lt;/li&gt;
&lt;li&gt;&lt;strong&gt;3回目以降：&lt;/strong&gt;「基本の確認→演習→修正→復習」で、同じ解き方を再現できる状態を増やします&lt;/li&gt;
&lt;/ul&gt;
&lt;h3&gt;定期試験が近い場合&lt;/h3&gt;
&lt;ul class="timelineMessage__message"&gt;
&lt;li&gt;範囲を一通り確認し、「取るべき問題」を先に固めてから広げます&lt;/li&gt;
&lt;li&gt;時間が少ないほど、途中式の作り方と条件整理（読み落とし）を優先して整理します&lt;/li&gt;
&lt;/ul&gt;
&lt;h2&gt;対応範囲・コース案内&lt;/h2&gt;
&lt;ul class="timelineMessage__message"&gt;
&lt;li&gt;&lt;strong&gt;単元：&lt;/strong&gt;数Ⅱ（複素数、指数対数、微分積分、図形と方程式、三角関数 など）／数B（数列、平面・空間ベクトル）&lt;/li&gt;
&lt;li&gt;&lt;strong&gt;学校教材：&lt;/strong&gt;&lt;span style="color: #0000ff;"&gt;体系数学&lt;/span&gt;（採用校）ほか、学校の教科書・問題集・プリント&lt;/li&gt;
&lt;li&gt;&lt;strong&gt;コース：&lt;/strong&gt;先取りコース／フォローアップコース／二週間完結・定期試験対策ゼミ&lt;/li&gt;
&lt;li&gt;&lt;strong&gt;オンライン：&lt;/strong&gt;開講中の講義はオンラインでも受講可能（下記リンク参照）&lt;/li&gt;
&lt;/ul&gt;
&lt;h2&gt;高校１年生の数学対策&lt;/h2&gt;
&lt;p class="timelineMessage__message"&gt;中高一貫校では学校ごとに進度や扱い方に差が出やすいため、まず&lt;span style="color: #0000ff;"&gt;使用教材と試験範囲&lt;/span&gt;を確認し、数Ⅱ／数Bのどこから整理するかを決めて進めます。&lt;/p&gt;
&lt;h3&gt;数学Ⅱ&lt;/h3&gt;
&lt;p&gt;数学Ⅰ・数Ａで学習した内容を発展させた学習と、複素数、微分積分、指数対数など新たな概念も扱います。&lt;/p&gt;
&lt;p&gt;新しい概念と今まででてきた単元を融合したものが数学Ⅱです。基礎を固めながらあらゆる問題に対応する能力を養う必要があります。&lt;/p&gt;
&lt;div class="rounded" style="background-color: whitesmoke; padding: 10px;"&gt;単元：式の計算、複素数、２次方程式、高次方程式、恒等式、図形と方程式、三角関数、指数関数、対数関数、微分法、積分法　など&lt;/div&gt;
&lt;div&gt;&lt;/div&gt;
&lt;p class="timelineMessage__message"&gt;数Ⅱは「知識そのもの」よりも、&lt;span style="color: #ff0000;"&gt;式変形の途中でミスが出る／条件整理が曖昧&lt;/span&gt;といった理由で得点を逃しがちな単元があります。授業では、途中式の作り方とチェックの仕方まで揃え、同タイプで再現できる形に落とし込みます。&lt;/p&gt;
&lt;h3&gt;数学Ｂ&lt;/h3&gt;
&lt;p&gt;数学Ｂは入試問題に出題される頻度が高い分野です。複雑に感じるかもしれませんが、基本をしっかり押さえれば解くことができる問題がほとんどです。&lt;/p&gt;
&lt;p&gt;基本的な理解を深めながら学習を進めることが大切です。&lt;/p&gt;
&lt;div class="rounded" style="background-color: whitesmoke; padding: 10px;"&gt;単元：数列、平面ベクトル、空間ベクトル&lt;/div&gt;
&lt;div&gt;&lt;/div&gt;
&lt;p class="timelineMessage__message"&gt;数Bは、最初に「基本操作（どう扱うか）」を整理できると伸びやすい分野です。数列・ベクトルともに、まずよく出る問題で進め方を習慣にし、少し条件が変わっても同じ発想で解けるところまで練習します。&lt;/p&gt;
&lt;h3&gt;体系数学対策&lt;/h3&gt;
&lt;p&gt;中高一貫校の上位校で主に採用されている、体系数学の対策を当塾では行っております。&lt;br /&gt;
詳細は&lt;a class="btn btn-info" href="https://juku-escot.com/taikeisuugaku/"&gt;当塾の体系数学対策&lt;/a&gt;をご覧ください。&lt;/p&gt;
&lt;p&gt;さらに、当塾では高1の生徒さんに向けて２つのコースを設けております。コースの中でも１人１人に合わせて授業を進めてまいります。&lt;/p&gt;
&lt;p&gt;また、当塾で開講中の講義をオンラインでも受講可能です。&lt;/p&gt;
&lt;p&gt;詳しくは&lt;a class="btn btn-info" href="https://juku-escot.com/online/"&gt;オンライン個別指導について&lt;/a&gt;をご覧ください。&lt;/p&gt;
&lt;p class="timelineMessage__message"&gt;体系数学は学校の進度・扱い方に差が出ることがあるため、章・例題・宿題の出方（プリントの有無など）を確認し、定期試験で点につながる順番に整理していきます。&lt;/p&gt;
&lt;h3&gt;先取りコース&lt;/h3&gt;
&lt;p&gt;学校での学習を復習として活用することにより定着率を高めていくことが可能です。&lt;/p&gt;
&lt;p&gt;&lt;span style="color: #ff6600;"&gt;定期試験で高得点を目指すること、もしくは受験を見据えて基礎を作っていくことを目指します。&lt;/span&gt;単元学習が終わり次第、受験指導に移ります。&lt;/p&gt;
&lt;p class="timelineMessage__message"&gt;「先取り」は、土台がある程度整っている場合に効果が出やすい傾向があります。事前ヒアリングとトライアル指導で、先取りが適切かどうかも含めて整理します。&lt;/p&gt;
&lt;h3&gt;フォローアップコース&lt;/h3&gt;
&lt;p&gt;数学は積み重ねの学問になりますので、過去に習っている単元の理解が不十分なことが原因で現在習っている内容が十分に理解できていないという可能性もあります。&lt;/p&gt;
&lt;p&gt;どの単元の学習が不十分なのかを見極めて、抜けている内容を補っていきます。学校の進度に十分に追いつくことができれば、先取りコースに変更していくのが理想的です。&lt;/p&gt;
&lt;p class="timelineMessage__message"&gt;フォローアップでは、単に「戻る」のではなく、今の単元に直結する前提から優先して補います（学校差があるため、教材と範囲に合わせて決めます）。&lt;/p&gt;
&lt;h3 class="timelineMessage__message"&gt;二週間完結・定期試験対策ゼミ&lt;/h3&gt;
&lt;p class="timelineMessage__message"&gt;単発的に数回の授業で定期試験対策を行います。&lt;/p&gt;
&lt;p&gt;定期試験の範囲を一通り学習する、 もしくは試験までの時間が少ない場合でも最大限に得点を上げられるよう指導させていただきます。&lt;/p&gt;
&lt;p class="timelineMessage__message"&gt;範囲が広いときは「まず確実に取る問題」を決め、途中式の作り方と条件整理を揃えてミスを減らします。短期間でも、やることが散らばらないように組み立てます。&lt;/p&gt;
&lt;h2&gt;受講までの流れ&lt;/h2&gt;
&lt;style&gt;
  .bg-pink {background-color: #ffc0cb !important;}&lt;br /&gt;&lt;/style&gt;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class="card-text"&gt;事前ヒアリングの情報をもとに指導を行い、指導計画を見直し、再度提示します。&lt;/p&gt;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&lt;div&gt;&lt;/div&gt;
&lt;h2&gt;指導料&lt;/h2&gt;
&lt;div class="container mt-5"&gt;
&lt;div class="row"&gt;
&lt;div class="col-sm-4"&gt;
&lt;div class="card bg-primary mb-3 text-white"&gt;
&lt;div class="card-body"&gt;
&lt;h5 class="card-title"&gt;トライアル指導料&lt;/h5&gt;
&lt;p class="card-text"&gt;10,000円(税込)&lt;/p&gt;
&lt;p class="card-text"&gt;他塾様でいう「体験講座」の位置づけですので、通常より安価に設定させていただいております。まずは一度当塾の個別指導をお試し頂ければ幸いです。&lt;/p&gt;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class="card-text"&gt;入塾手続の際に頂戴致します。また、その時点・もしくは過去在籍されていた生徒さんの兄弟姉妹の場合には、全額免除させて頂きます。&lt;/p&gt;
&lt;/div&gt;
&lt;/div&gt;
&lt;/div&gt;
&lt;div class="col-sm-4"&gt;
&lt;div class="card bg-info mb-3 text-white"&gt;
&lt;div class="card-body"&gt;
&lt;h5 class="card-title"&gt;指導料&lt;/h5&gt;
&lt;p class="card-text"&gt;18,150円(税込)/110分&lt;/p&gt;
&lt;p class="card-text"&gt;13,200円(税込)/80分&lt;/p&gt;
&lt;p class="card-text"&gt;前払いです。&lt;br /&gt;
※指導予定回数分を前月20日に集計し請求書を発行させて頂きますので、前月末までにお支払い下さいませ。&lt;/p&gt;
&lt;/div&gt;
&lt;/div&gt;
&lt;/div&gt;
&lt;/div&gt;
&lt;/div&gt;
&lt;h2&gt;FAQ&lt;/h2&gt;
&lt;div class="rounded" style="background-color: whitesmoke; padding: 12px; margin-bottom: 10px;"&gt;
&lt;p class="timelineMessage__message" style="margin: 0;"&gt;&lt;strong&gt;Q.&lt;/strong&gt; 中高一貫で進度が速いのですが、まず何を優先すべきですか？&lt;br /&gt;
&lt;strong&gt;A.&lt;/strong&gt; まず教材（&lt;span style="color: #0000ff;"&gt;体系数学&lt;/span&gt;など）と試験範囲を確認し、「確実に得点したいよく出る問題」を先に固める道筋を作ります。学校差があるため、範囲と出題傾向に合わせて決めます。&lt;/p&gt;
&lt;/div&gt;
&lt;div class="rounded" style="background-color: whitesmoke; padding: 12px; margin-bottom: 10px;"&gt;
&lt;p class="timelineMessage__message" style="margin: 0;"&gt;&lt;strong&gt;Q.&lt;/strong&gt; 数Ⅱの指数・対数／微分積分だけが苦手です。そこだけでも大丈夫ですか？&lt;br /&gt;
&lt;strong&gt;A.&lt;/strong&gt; 可能です。どこで式変形が止まるか、前提がどこで抜けているかを確認し、必要な範囲だけ補います。&lt;/p&gt;
&lt;/div&gt;
&lt;div class="rounded" style="background-color: whitesmoke; padding: 12px; margin-bottom: 10px;"&gt;
&lt;p class="timelineMessage__message" style="margin: 0;"&gt;&lt;strong&gt;Q.&lt;/strong&gt; 数B（数列・ベクトル）が苦手で、問題になると進め方が習慣になりません。&lt;br /&gt;
&lt;strong&gt;A.&lt;/strong&gt; まずよく出る問題で「進め方」を習慣にし、条件が変わっても同じ発想で解けるように練習します。基本事項の整理から始めることもあります。&lt;/p&gt;
&lt;/div&gt;
&lt;div class="rounded" style="background-color: whitesmoke; padding: 12px; margin-bottom: 10px;"&gt;
&lt;p class="timelineMessage__message" style="margin: 0;"&gt;&lt;strong&gt;Q.&lt;/strong&gt; 体系数学を使っています。学校教材に合わせた対策はできますか？&lt;br /&gt;
&lt;strong&gt;A.&lt;/strong&gt; はい。章・例題・宿題の出方（プリントの有無など）を確認し、定期試験で点につながる順番に整理します。&lt;/p&gt;
&lt;/div&gt;
&lt;div class="rounded" style="background-color: whitesmoke; padding: 12px; margin-bottom: 10px;"&gt;
&lt;p class="timelineMessage__message" style="margin: 0;"&gt;&lt;strong&gt;Q.&lt;/strong&gt; 先取りコースとフォローアップコース、どちらが向いているか分かりません。&lt;br /&gt;
&lt;strong&gt;A.&lt;/strong&gt; 事前ヒアリングとトライアル指導で、土台の抜けと現在の単元の結びつきを確認し、適切な方針をご提案します（途中で切り替えることも想定します）。&lt;/p&gt;
&lt;/div&gt;
&lt;div class="rounded" style="background-color: whitesmoke; padding: 12px; margin-bottom: 10px;"&gt;
&lt;p class="timelineMessage__message" style="margin: 0;"&gt;&lt;strong&gt;Q.&lt;/strong&gt; 定期試験まで時間が少ない場合、二週間完結・定期試験対策ゼミはどう使いますか？&lt;br /&gt;
&lt;strong&gt;A.&lt;/strong&gt; 範囲を確認し「まず確実に取る問題」を固め、途中式と条件整理を揃えてミスを減らします。限られた回数でも学習が散らばらないように組み立てます。&lt;/p&gt;
&lt;/div&gt;
&lt;div id="wpcf7-f422-p552-o1" class="wpcf7 no-js" dir="ltr" lang="ja" data-wpcf7-id="422"&gt;
&lt;form class="wpcf7-form init" action="/kouza/h1-math/#wpcf7-f422-p552-o1" method="post" novalidate="novalidate" aria-label="コンタクトフォーム" data-status="init"&gt;
&lt;div class="wpcf7-response-output" aria-hidden="true"&gt;&lt;/div&gt;
&lt;/form&gt;
&lt;/div&gt;
&lt;h2&gt;お問い合わせ&lt;/h2&gt;
&lt;div class="rounded" style="background-color: whitesmoke; padding: 14px; margin-bottom: 12px;"&gt;
&lt;p class="timelineMessage__message" style="margin: 0 0 10px 0;"&gt;事前ヒアリングでは保護者様からの情報を基に大まかな指導計画を提示し、トライアル指導で実際に指導を行い、計画をブラッシュアップして再度提示します。高1数学は学校差が出やすいため、分かる範囲で状況を共有いただけると、そのぶん整理が早くなります。&lt;/p&gt;
&lt;div class="rounded" style="background-color: #ffffff; padding: 12px;"&gt;
&lt;p&gt;&lt;strong&gt;フォームに書いていただけると助かる内容（分かる範囲で結構です）&lt;/strong&gt;&lt;/p&gt;
&lt;ul class="timelineMessage__message" style="margin-bottom: 0;"&gt;
&lt;li&gt;学年（高1）&lt;/li&gt;
&lt;li&gt;使用教材（&lt;span style="color: #0000ff;"&gt;体系数学&lt;/span&gt;／教科書／学校の問題集／プリント など）&lt;/li&gt;
&lt;li&gt;現在の範囲（数Ⅱ・数Bのどこまでか）&lt;/li&gt;
&lt;li&gt;困っている単元（指数対数、微分積分、数列、ベクトル など）&lt;/li&gt;
&lt;li&gt;困り方（途中式がまとまらない／方針が立たない／復習のペースが作れない など）&lt;/li&gt;
&lt;li&gt;次の定期試験の時期（だいたいでOK）&lt;/li&gt;
&lt;/ul&gt;
&lt;/div&gt;
&lt;/div&gt;
&lt;div class="wpcf7 no-js" id="wpcf7-f422-p552-o1" lang="ja" dir="ltr" data-wpcf7-id="422"&gt;
&lt;div class="screen-reader-response"&gt;&lt;p role="status" aria-live="polite" aria-atomic="true"&gt;&lt;/p&gt; &lt;ul&gt;&lt;/ul&gt;&lt;/div&gt;
&lt;form action="/kouza/h1-math/#wpcf7-f422-p552-o1" method="post" class="wpcf7-form init" aria-label="コンタクトフォーム" novalidate="novalidate" data-status="init"&gt;
&lt;fieldset class="hidden-fields-container"&gt;&lt;input type="hidden" name="_wpcf7" value="422" /&gt;&lt;input type="hidden" name="_wpcf7_version" value="6.1.5" /&gt;&lt;input type="hidden" name="_wpcf7_locale" value="ja" /&gt;&lt;input type="hidden" name="_wpcf7_unit_tag" value="wpcf7-f422-p552-o1" /&gt;&lt;input type="hidden" name="_wpcf7_container_post" value="552" /&gt;&lt;input type="hidden" name="_wpcf7_posted_data_hash" value="" /&gt;&lt;input type="hidden" name="_wpcf7_recaptcha_response" value="" /&gt;
&lt;/fieldset&gt;
&lt;p&gt;&lt;label&gt; 保護者氏名 (必須)&lt;br /&gt;
&lt;span class="wpcf7-form-control-wrap" data-name="text-734"&gt;&lt;input size="40" maxlength="400" class="wpcf7-form-control wpcf7-text wpcf7-validates-as-required" aria-required="true" aria-invalid="false" value="" type="text" name="text-734" /&gt;&lt;/span&gt;&lt;br /&gt;
&lt;/label&gt;&lt;label&gt;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/&gt;&lt;/span&gt;&lt;br /&gt;
&lt;/label&gt;&lt;label&gt;科目(必須)&lt;br /&gt;
&lt;span class="wpcf7-form-control-wrap" data-name="menu-682"&gt;&lt;select class="wpcf7-form-control wpcf7-select wpcf7-validates-as-required" aria-required="true" aria-invalid="false" name="menu-682"&gt;&lt;option value="英語"&gt;英語&lt;/option&gt;&lt;option value="数学"&gt;数学&lt;/option&gt;&lt;/select&gt;&lt;/span&gt;&lt;br /&gt;
&lt;/label&gt;&lt;label&gt;学年&lt;br /&gt;
&lt;span class="wpcf7-form-control-wrap" data-name="menu-683"&gt;&lt;select class="wpcf7-form-control wpcf7-select" aria-invalid="false" name="menu-683"&gt;&lt;option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aria-invalid="false" name="menu-684"&gt;&lt;option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type="checkbox" name="checkbox-613[]" value="教室" /&gt;&lt;/span&gt;&lt;span class="wpcf7-list-item last"&gt;&lt;span class="wpcf7-list-item-label"&gt;オンライン&lt;/span&gt;&lt;input type="checkbox" name="checkbox-613[]" value="オンライン" /&gt;&lt;/span&gt;&lt;/span&gt;&lt;/span&gt;&lt;br /&gt;
&lt;/label&gt;&lt;label&gt; 備考&lt;br /&gt;
&lt;span class="wpcf7-form-control-wrap" data-name="your-message"&gt;&lt;textarea cols="40" rows="10" maxlength="2000" class="wpcf7-form-control wpcf7-textarea wpcf7-validates-as-required" aria-required="true" aria-invalid="false" name="your-message"&gt;&lt;/textarea&gt;&lt;/span&gt;&lt;br /&gt;
[anr_nocaptcha g-recaptcha-response]&lt;br /&gt;
&lt;input class="wpcf7-form-control wpcf7-submit has-spinner" type="submit" value="送信" /&gt;&lt;/label&gt;
&lt;/p&gt;&lt;div class="wpcf7-response-output" aria-hidden="true"&gt;&lt;/div&gt;
&lt;/form&gt;
&lt;/div&gt;
------</t>
  </si>
  <si>
    <t>https://juku-escot.com/kouza/j3-english/</t>
  </si>
  <si>
    <t>以下のページは不自然なワードを使用しています。
これらを適切に自然な言葉に置き換えて下さい。
なお、本文の装飾や構造は絶対に変えないでください。
【対象ページURL】
https://juku-escot.com/kouza/j3-english/
【検出された不自然ワード】
- 型
- 網羅
【本文】
------
&lt;p&gt;&lt;!--
&lt;!-- =============================== SP本文（講座ページ）リライト版：中高一貫校生専門 個別指導塾エスコット（英語） ※既存装飾（btn/rounded/card等）を極力維持しつつ、構成を「悩み→原因→解決→流れ→FAQ→CTA」に再構成 =============================== --&gt;&lt;/p&gt;
&lt;p&gt;&lt;!-- 【差し替え：H1直下の導入ブロック】 --&gt;&lt;/p&gt;
&lt;div class="rounded" style="background-color: whitesmoke; padding: 15px; margin: 15px 0;"&gt;
&lt;p&gt;中高一貫校の英語は、進度が速く、扱う英文量や語彙量も多いため、「授業についていけているはずなのに、テストになると点が取れない」「文法は習っているのに、長文が読めない」といった悩みが起こりやすい傾向があります。特に、Progress・New Treasure・Birdland などの教科書では、&lt;span style="color: #0000ff;"&gt;文法理解・語彙量・文構造の把握を同時に求められる&lt;/span&gt;ため、どこでつまずいているのか本人も分からなくなるケースが少なくありません。&lt;/p&gt;
&lt;p&gt;こうした状況の背景には、①文法事項を「知識」としては理解しているが文中で使えない、②学校の進度に追われ復習の組み立てができていない、③提出物や小テスト対応に時間を取られ本質的な読み直しができていない、という原因が重なっていることが多く見られます。&lt;/p&gt;
&lt;p&gt;エスコットでは、まず&lt;span style="color: #ff0000;"&gt;使用教材と現在の到達度&lt;/span&gt;を確認した上で、授業内で「文構造の整理 → 具体文での確認 → 学校範囲への落とし込み」を行い、&lt;strong&gt;その場しのぎではない英語力の補い直し&lt;/strong&gt;を行います。次に何をすべきかが明確になるよう、状況を言語化しながら進めます。&lt;/p&gt;
&lt;/div&gt;
&lt;p&gt;&lt;!-- 【こんなお悩み、ありませんか】 --&gt;&lt;/p&gt;
&lt;h2&gt;こんなお悩み、ありませんか&lt;/h2&gt;
&lt;ul&gt;
&lt;li&gt;中高一貫校の英語の進度が速く、復習が追いつかない&lt;/li&gt;
&lt;li&gt;Progress／New Treasure の英文が長く、意味が取れない&lt;/li&gt;
&lt;li&gt;文法は覚えたはずなのに、長文になると使えない&lt;/li&gt;
&lt;li&gt;定期試験前だけ対策しても、点数が安定しない&lt;/li&gt;
&lt;li&gt;単語量が多く、覚えてもすぐ抜けてしまう&lt;/li&gt;
&lt;li&gt;提出物・小テストに追われ、理解の穴が残る&lt;/li&gt;
&lt;li&gt;内部進学・外部受験のどちらを見据えるべきか迷っている&lt;/li&gt;
&lt;/ul&gt;
&lt;p&gt;&lt;!-- 【つまずきの典型パターン】 --&gt;&lt;/p&gt;
&lt;h2&gt;つまずきの典型パターン&lt;/h2&gt;
&lt;p&gt;中高一貫校の英語でのつまずきは、次の3つに整理できます（学校差があるため、あくまで傾向です）。&lt;/p&gt;
&lt;h3&gt;① 知識不足（文法・語彙が未整理）&lt;/h3&gt;
&lt;p&gt;文法・語彙そのものが曖昧なまま進んでしまい、特に時制・不定詞・分詞・動名詞などが積み上がらないケース。&lt;/p&gt;
&lt;h3&gt;② 進め方が不安定（読み方・解き方が定まらない）&lt;/h3&gt;
&lt;p&gt;「どこから文を読むか」「主語・動詞をどう押さえるか」が定まらず、文構造が取れないまま場当たり的に読んでしまうケース。&lt;/p&gt;
&lt;h3&gt;③ 運用不足（学校教材・試験形式で使えない）&lt;/h3&gt;
&lt;p&gt;理解した内容を、Progress／New Treasure などの学校教材や定期試験の形式で使う練習が不足し、「分かったつもり」で止まってしまうケース。&lt;/p&gt;
&lt;p&gt;&lt;!-- 【エスコットがやること】 --&gt;&lt;/p&gt;
&lt;h2&gt;エスコットがやること&lt;/h2&gt;
&lt;p&gt;完全１対１の個別指導だからこそ、一人ひとりの状況に合わせて、次の流れを丁寧に行います。&lt;/p&gt;
&lt;ul&gt;
&lt;li&gt;&lt;strong&gt;診断&lt;/strong&gt;：使用教材（Progress／New Treasure／Birdland 等）と学校進度、現状の到達度を確認&lt;/li&gt;
&lt;li&gt;&lt;strong&gt;組み立て&lt;/strong&gt;：今の課題に合わせて、扱う文法・英文・演習の優先順位を決定&lt;/li&gt;
&lt;li&gt;&lt;strong&gt;演習&lt;/strong&gt;：授業内で文構造を一緒に整理し、具体文で確認（知識→進め方→運用へ）&lt;/li&gt;
&lt;li&gt;&lt;strong&gt;修正&lt;/strong&gt;：読み違い・解釈のズレをその場で修正し、同じ誤りを再発させない形にそろえる&lt;/li&gt;
&lt;li&gt;&lt;strong&gt;定着&lt;/strong&gt;：学校課題・小テスト・定期試験の範囲に接続し、次回までの学習を無理なく組み立てる&lt;/li&gt;
&lt;/ul&gt;
&lt;p&gt;&lt;!-- 【授業の進め方（モデル）】 --&gt;&lt;/p&gt;
&lt;h2&gt;授業の進め方（モデル）&lt;/h2&gt;
&lt;p&gt;一例として、次のような流れで進めます（学校の進度・教材・試験日程により調整します）。&lt;/p&gt;
&lt;div class="rounded" style="background-color: whitesmoke; padding: 10px;"&gt;
&lt;ul style="margin-bottom: 0;"&gt;
&lt;li&gt;&lt;strong&gt;初回&lt;/strong&gt;：教材・進度確認／つまずきポイントの洗い出し（知識・進め方・運用のどこかを特定）&lt;/li&gt;
&lt;li&gt;&lt;strong&gt;2～3回目&lt;/strong&gt;：重要文法の整理＋文構造トレーニング（「読める状態」にそろえる）&lt;/li&gt;
&lt;li&gt;&lt;strong&gt;4回目以降&lt;/strong&gt;：学校範囲に即した演習＋定期試験対策（得点に繋がる形へ）&lt;/li&gt;
&lt;/ul&gt;
&lt;/div&gt;
&lt;p&gt;&lt;!-- 【対応範囲・コース案内】 --&gt;&lt;/p&gt;
&lt;h2&gt;対応範囲・コース案内&lt;/h2&gt;
&lt;p&gt;&lt;!-- 既存見出し・内容を活かしつつ、前置きを整理 --&gt;&lt;/p&gt;
&lt;h2&gt;中学校３年生の英語対策&lt;/h2&gt;
&lt;p&gt;高校で学習するレベルの英語を扱い始める時期となります。大学入試に出題されるような長文を読むにあたり、とても大切になる文法事項を扱います。&lt;/p&gt;
&lt;p&gt;そのため、各要素を正しく理解しながら文の構造を読み取っていく訓練を行い始める時期になります。くれぐれも、各文法事項を学習するだけにとどまらない学習の姿勢が求められます。&lt;/p&gt;
&lt;div class="rounded" style="background-color: whitesmoke; padding: 10px;"&gt;単元：文構造、不定詞、時制、助動詞、受動態、分詞、動名詞、接続詞&lt;/div&gt;
&lt;p&gt;&amp;nbsp;&lt;/p&gt;
&lt;p&gt;詳しくは&lt;a class="btn btn-danger" href="https://juku-escot.com/column/eigobenkyouhou/"&gt;一貫校向け英語勉強法&lt;/a&gt;をご覧ください。&lt;/p&gt;
&lt;h3&gt;中高一貫校の英語対策&lt;/h3&gt;
&lt;p&gt;当塾では、中高一貫校で採用用されている３つの英語教科書の対策を行っております。詳細は各リンク先をご覧ください。&lt;/p&gt;
&lt;p&gt;&lt;!-- 既存カード装飾を維持 --&gt;&lt;/p&gt;
&lt;div class="rounded" style="background-color: whitesmoke; padding: 10px;"&gt;
&lt;div class="card-deck"&gt;
&lt;div class="card"&gt;
&lt;div class="card-body"&gt;
&lt;h4&gt;&lt;strong&gt;プログレス対策&lt;/strong&gt;&lt;/h4&gt;
&lt;p&gt;英文と語彙量が検定教科書と比較してかなり多くなっています。日常生活に基づいた実践的な英文がメインとなっています。検定教科書よりも難易度が高く、主に日常生活や実社会で必要な実践的な英語力を養う目的で作成されています。&lt;/p&gt;
&lt;p&gt;&lt;a class="btn btn-danger" style="color: #ffffff;" href="https://juku-escot.com/progress/"&gt;プログレス対策&lt;/a&gt;&lt;/p&gt;
&lt;/div&gt;
&lt;/div&gt;
&lt;div class="card"&gt;
&lt;div class="card-body"&gt;
&lt;h4 class="card-title"&gt;&lt;strong&gt;ニュートレジャー対策&lt;/strong&gt;&lt;/h4&gt;
&lt;p&gt;ニュートレジャーは、検定教科書に比べて英文の絶対量や単語量が多く、単語量は検定教科書に比べて約３倍となっています。英語への興味を持たせるようなテーマが多く採用されています。&lt;/p&gt;
&lt;p&gt;&lt;span style="color: #ffffff;"&gt;&lt;a class="btn btn-danger" style="color: #ffffff;" href="https://juku-escot.com/newtreasure/"&gt;ニュートレジャー対策&lt;/a&gt;&lt;/span&gt;&lt;/p&gt;
&lt;/div&gt;
&lt;/div&gt;
&lt;div class="card"&gt;
&lt;div class="card-body"&gt;
&lt;h4 class="card-title"&gt;&lt;strong&gt;バードランド対策&lt;/strong&gt;&lt;/h4&gt;
&lt;p&gt;&lt;span class="university"&gt;中高一貫校の一部で採用用されている難易度の高い英語教科書で、グローバル化時代に&lt;/span&gt;&lt;br /&gt;
&lt;span class="university"&gt;活用できる英語力を養うことを目的に作成されています。&lt;/span&gt;&lt;/p&gt;
&lt;/div&gt;
&lt;p&gt;&amp;nbsp;&lt;/p&gt;
&lt;div class="card-body"&gt;&lt;span style="color: #ffffff;"&gt;&lt;a class="btn btn-danger" style="color: #ffffff;" href="https://juku-escot.com/birdland/"&gt;バードランド対策&lt;/a&gt;&lt;/span&gt;&lt;/div&gt;
&lt;/div&gt;
&lt;/div&gt;
&lt;/div&gt;
&lt;p&gt;さらに、当塾では中３の生徒さんに向けて２つのコースを設けております。コースの中でも１人１人に合わせて授業を進めてまいります。&lt;/p&gt;
&lt;p&gt;また、当塾で開講中の講義をオンラインでも受講可能です。詳しくは&lt;span style="color: #ffffff;"&gt;&lt;a class="btn btn-danger" style="color: #ffffff;" href="https://juku-escot.com/online/"&gt;オンライン個別指導について&lt;/a&gt;&lt;/span&gt;をご覧ください。&lt;/p&gt;
&lt;h3&gt;先取りコース&lt;/h3&gt;
&lt;p&gt;学校の英語授業に先駆けて、より高度な知識とスキルを身につけることができる先取りコース。&lt;/p&gt;
&lt;p&gt;中学英語を修了した後は、大学受験に向けた授業に焦点を当てます。文法、精読、長文のスキルを、あなたの希望に合わせてカスタマイズ&lt;span style="color: #ff0000;"&gt;&lt;span style="color: #000000;"&gt;。&lt;/span&gt;確かな基礎から着実に築き上げ、英語力を飛躍的に向上させます。&lt;/span&gt;&lt;/p&gt;
&lt;p&gt;一人ひとりの個性に合わせ、丁寧なカリキュラムと熟練の講師陣が、あなたの成長をサポートします。わからないことは恥ずかしくありません。自由に質問し、理解を深めるための時間を惜しむことなく提供します。&lt;/p&gt;
&lt;p&gt;自信を持って英語に挑戦できるよう、実践的な教材や学習環境をそろえます。&lt;/p&gt;
&lt;h3&gt;フォローアップコース&lt;/h3&gt;
&lt;p&gt;学校の授業進度を見逃さず、&lt;span style="color: #0000ff;"&gt;試験日程に合わせた学習カリキュラムをカスタマイズ。&lt;/span&gt;あなたの成績向上と学習効率の向上を追求します。&lt;/p&gt;
&lt;p&gt;小テスト対策から宿題・ワークのフォローアップまで、幅広いサポートを提供いたします。お気軽にご相談ください。成長に向けて最適な対策をご提案いたします。&lt;/p&gt;
&lt;p&gt;フォローアップコースでは、一人ひとりの学習ニーズに細やかに対応。理解できない箇所を丁寧に解説し、充実した学習環境で着実にスキルアップできるようバックアップいたします。&lt;/p&gt;
&lt;h3 class="timelineMessage__message"&gt;二週間完結・定期試験対策ゼミ&lt;/h3&gt;
&lt;p&gt;限られた時間でも確実に成果を出すため、単発的な数回の授業で集中的に対策を行います。&lt;/p&gt;
&lt;p&gt;定期試験の範囲を一通り網羅すると同時に、試験までの時間が少ない場合でも、最大限に得点を引き出せるよう、熟練の指導者陣が徹底的にサポートします。&lt;/p&gt;
&lt;p&gt;個々の学習ペースに合わせて、カスタムカリキュラムを提供。&lt;span style="color: #ff0000;"&gt;苦手な分野を的確に克服し、強化するための学習プランを立てます。&lt;/span&gt;&lt;/p&gt;
&lt;p&gt;また、英語力の向上だけでなく、&lt;strong&gt;英語資格試験の対策&lt;/strong&gt;も可能です。&lt;/p&gt;
&lt;p&gt;&amp;nbsp;&lt;/p&gt;
&lt;div&gt;
&lt;div class="card-deck"&gt;
&lt;div class="card"&gt;
&lt;div class="card-body"&gt;
&lt;h5&gt;&lt;strong&gt;効率よく英単語を覚えるためのコツ&lt;/strong&gt;&lt;/h5&gt;
&lt;h5&gt;&lt;a class="btn btn-danger" style="color: #ffffff;" href="https://juku-escot.com/column/eitango/"&gt;詳細&lt;/a&gt;&lt;/h5&gt;
&lt;/div&gt;
&lt;/div&gt;
&lt;div class="card"&gt;
&lt;div class="card-body"&gt;
&lt;p&gt;&lt;!-- ここの行を編集 リストの先頭の点をなくす --&gt;&lt;/p&gt;
&lt;h5&gt;&lt;strong&gt;効率のいい英検対策&lt;/strong&gt;&lt;/h5&gt;
&lt;h4&gt;&lt;span style="color: #ffffff;"&gt;&lt;a class="btn btn-danger" style="color: #ffffff;" href="https://juku-escot.com/column/eiken/"&gt;詳細&lt;/a&gt;&lt;/span&gt;&lt;/h4&gt;
&lt;/div&gt;
&lt;/div&gt;
&lt;div class="card"&gt;
&lt;div class="card-body"&gt;
&lt;p&gt;&lt;!-- ここの行を編集 リストの先頭の点をなくす --&gt;&lt;/p&gt;
&lt;h5&gt;&lt;strong&gt;中学生でも英検準2級に合格出来る方法&lt;/strong&gt;&lt;/h5&gt;
&lt;p&gt;&lt;span style="color: #ffffff;"&gt;&lt;a class="btn btn-danger" style="color: #ffffff;" href="https://juku-escot.com/column/junnikyuu/"&gt;詳細&lt;/a&gt;&lt;/span&gt;&lt;/p&gt;
&lt;/div&gt;
&lt;/div&gt;
&lt;/div&gt;
&lt;/div&gt;
&lt;p&gt;&lt;!-- 【受講までの流れ】（既存ブロック維持） --&gt;&lt;/p&gt;
&lt;h2&gt;受講までの流れ&lt;/h2&gt;
&lt;style&gt;
  .bg-pink {background-color: #ffc0cb !important;}&lt;br /&gt;&lt;/style&gt;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&lt;p&gt;&lt;!-- 【指導料】（既存ブロック維持） --&gt;&lt;/p&gt;
&lt;div&gt;&lt;/div&gt;
&lt;h2&gt;指導料&lt;/h2&gt;
&lt;div class="container mt-5"&gt;
&lt;div class="row"&gt;
&lt;div class="col-sm-4"&gt;
&lt;div class="card bg-primary mb-3 text-white"&gt;
&lt;div class="card-body"&gt;
&lt;h5 class="card-title"&gt;トライアル指導料&lt;/h5&gt;
&lt;p class="card-text"&gt;10,000円(税込)&lt;/p&gt;
&lt;p class="card-text"&gt;他塾様でいう「体験講座」の位置づけですので、通常より安価に設定させていただいております。まずは一度当塾の個別指導をお試し頂ければ幸いです。&lt;/p&gt;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class="card-text"&gt;入塾手続の際に頂戴致します。また、その時点・もしくは過去在籍されていた生徒さんの兄弟姉妹の場合には、全額免除させて頂きます。&lt;/p&gt;
&lt;/div&gt;
&lt;/div&gt;
&lt;/div&gt;
&lt;div class="col-sm-4"&gt;
&lt;div class="card bg-info mb-3 text-white"&gt;
&lt;div class="card-body"&gt;
&lt;h5 class="card-title"&gt;指導料&lt;/h5&gt;
&lt;p class="card-text"&gt;18,150円(税込)/110分&lt;/p&gt;
&lt;p class="card-text"&gt;13,200円(税込)/80分&lt;/p&gt;
&lt;p class="card-text"&gt;前払いです。&lt;br /&gt;
※指導予定回数分を前月20日に集計し請求書を発行させて頂きますので、前月末までにお支払い下さいませ。&lt;/p&gt;
&lt;/div&gt;
&lt;/div&gt;
&lt;/div&gt;
&lt;/div&gt;
&lt;/div&gt;
&lt;p&gt;&lt;!-- 【FAQ】 --&gt;&lt;/p&gt;
&lt;h2&gt;FAQ&lt;/h2&gt;
&lt;div class="rounded" style="background-color: whitesmoke; padding: 10px;"&gt;
&lt;p&gt;&lt;strong&gt;Q. 学校によって進度や教材が違いますが大丈夫ですか？&lt;/strong&gt;&lt;br /&gt;
A. はい。Progress／New Treasure／Birdland など、使用教材と進度を確認した上で、扱う範囲と優先順位を調整します。&lt;/p&gt;
&lt;p&gt;&lt;strong&gt;Q. 内部進学と外部受験、どちらにも対応できますか？&lt;/strong&gt;&lt;br /&gt;
A. 目標や学校の評価（定期試験・提出物など）を確認し、必要な力に優先順位をつけて進めます。&lt;/p&gt;
&lt;p&gt;&lt;strong&gt;Q. 定期試験直前だけの相談も可能ですか？&lt;/strong&gt;&lt;br /&gt;
A. はい。二週間完結・定期試験対策ゼミで、範囲の整理と得点に直結する演習を集中的に行います。&lt;/p&gt;
&lt;p&gt;&lt;strong&gt;Q. 宿題・ワークのフォローもしてもらえますか？&lt;/strong&gt;&lt;br /&gt;
A. フォローアップコースで、小テスト対策から宿題・ワークの進め方まで、状況に合わせて支援します。&lt;/p&gt;
&lt;p&gt;&lt;strong&gt;Q. 英検対策も同時にできますか？&lt;/strong&gt;&lt;br /&gt;
A. 可能です。学校学習とのバランスを見ながら、必要な範囲に絞って対策します。&lt;/p&gt;
&lt;p&gt;&lt;strong&gt;Q. オンライン受講は可能ですか？&lt;/strong&gt;&lt;br /&gt;
A. はい。開講中の講義はオンラインでも受講可能です。&lt;a class="btn btn-danger" style="color: #ffffff;" href="https://juku-escot.com/online/"&gt;オンライン個別指導について&lt;/a&gt;をご参照ください。&lt;/p&gt;
&lt;/div&gt;
&lt;p&gt;&lt;!-- 【CTA（問い合わせ誘導文）】 --&gt;&lt;/p&gt;
&lt;h2&gt;お問い合わせ（まずは状況をお聞かせください）&lt;/h2&gt;
&lt;p&gt;中高一貫校の英語は、&lt;span style="color: #0000ff;"&gt;「何が原因で止まっているのか」&lt;/span&gt;を整理するだけで、学習の見通しが大きく変わることがあります。無理に詰め込むのではなく、教材と範囲を確認し、いま必要な打ち手からそろえていきます。&lt;/p&gt;
&lt;p&gt;お問い合わせの際は、差し支えない範囲で、次の情報をお知らせください。&lt;/p&gt;
&lt;ul&gt;
&lt;li&gt;学年（例：中3）&lt;/li&gt;
&lt;li&gt;使用している英語教材（例：Progress／New Treasure／Birdland など）&lt;/li&gt;
&lt;li&gt;いちばん困っている状況（例：長文が読めない／文法がつながらない／定期試験が不安定 など）&lt;/li&gt;
&lt;/ul&gt;
&lt;p&gt;現状を踏まえた上で、学習の進め方と授業の方向性をご提案いたします。&lt;/p&gt;
&lt;p&gt;&lt;!-- 既存フォーム（維持） --&gt;&lt;/p&gt;
&lt;p&gt;&lt;!-- 既存フォーム（維持） --&gt;&lt;/p&gt;
&lt;h2&gt;お問い合わせ&lt;/h2&gt;
&lt;div class="wpcf7 no-js" id="wpcf7-f422-p559-o1" lang="ja" dir="ltr" data-wpcf7-id="422"&gt;
&lt;div class="screen-reader-response"&gt;&lt;p role="status" aria-live="polite" aria-atomic="true"&gt;&lt;/p&gt; &lt;ul&gt;&lt;/ul&gt;&lt;/div&gt;
&lt;form action="/kouza/j3-english/#wpcf7-f422-p559-o1" method="post" class="wpcf7-form init" aria-label="コンタクトフォーム" novalidate="novalidate" data-status="init"&gt;
&lt;fieldset class="hidden-fields-container"&gt;&lt;input type="hidden" name="_wpcf7" value="422" /&gt;&lt;input type="hidden" name="_wpcf7_version" value="6.1.5" /&gt;&lt;input type="hidden" name="_wpcf7_locale" value="ja" /&gt;&lt;input type="hidden" name="_wpcf7_unit_tag" value="wpcf7-f422-p559-o1" /&gt;&lt;input type="hidden" name="_wpcf7_container_post" value="559" /&gt;&lt;input type="hidden" name="_wpcf7_posted_data_hash" value="" /&gt;&lt;input type="hidden" name="_wpcf7_recaptcha_response" value="" /&gt;
&lt;/fieldset&gt;
&lt;p&gt;&lt;label&gt; 保護者氏名 (必須)&lt;br /&gt;
&lt;span class="wpcf7-form-control-wrap" data-name="text-734"&gt;&lt;input size="40" maxlength="400" class="wpcf7-form-control wpcf7-text wpcf7-validates-as-required" aria-required="true" aria-invalid="false" value="" type="text" name="text-734" /&gt;&lt;/span&gt;&lt;br /&gt;
&lt;/label&gt;&lt;label&gt;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/&gt;&lt;/span&gt;&lt;br /&gt;
&lt;/label&gt;&lt;label&gt;科目(必須)&lt;br /&gt;
&lt;span class="wpcf7-form-control-wrap" data-name="menu-682"&gt;&lt;select class="wpcf7-form-control wpcf7-select wpcf7-validates-as-required" aria-required="true" aria-invalid="false" name="menu-682"&gt;&lt;option value="英語"&gt;英語&lt;/option&gt;&lt;option value="数学"&gt;数学&lt;/option&gt;&lt;/select&gt;&lt;/span&gt;&lt;br /&gt;
&lt;/label&gt;&lt;label&gt;学年&lt;br /&gt;
&lt;span class="wpcf7-form-control-wrap" data-name="menu-683"&gt;&lt;select class="wpcf7-form-control wpcf7-select" aria-invalid="false" name="menu-683"&gt;&lt;option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aria-invalid="false" name="menu-684"&gt;&lt;option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type="checkbox" name="checkbox-613[]" value="教室" /&gt;&lt;/span&gt;&lt;span class="wpcf7-list-item last"&gt;&lt;span class="wpcf7-list-item-label"&gt;オンライン&lt;/span&gt;&lt;input type="checkbox" name="checkbox-613[]" value="オンライン" /&gt;&lt;/span&gt;&lt;/span&gt;&lt;/span&gt;&lt;br /&gt;
&lt;/label&gt;&lt;label&gt; 備考&lt;br /&gt;
&lt;span class="wpcf7-form-control-wrap" data-name="your-message"&gt;&lt;textarea cols="40" rows="10" maxlength="2000" class="wpcf7-form-control wpcf7-textarea wpcf7-validates-as-required" aria-required="true" aria-invalid="false" name="your-message"&gt;&lt;/textarea&gt;&lt;/span&gt;&lt;br /&gt;
[anr_nocaptcha g-recaptcha-response]&lt;br /&gt;
&lt;input class="wpcf7-form-control wpcf7-submit has-spinner" type="submit" value="送信" /&gt;&lt;/label&gt;
&lt;/p&gt;&lt;div class="wpcf7-response-output" aria-hidden="true"&gt;&lt;/div&gt;
&lt;/form&gt;
&lt;/div&gt;
------</t>
  </si>
  <si>
    <t>https://juku-escot.com/newtreasure/</t>
  </si>
  <si>
    <t>以下のページは不自然なワードを使用しています。
これらを適切に自然な言葉に置き換えて下さい。
なお、本文の装飾や構造は絶対に変えないでください。
【対象ページURL】
https://juku-escot.com/newtreasure/
【検出された不自然ワード】
- 設計
- 整え
- 網羅
【本文】
------
&lt;p&gt;中高一貫校で広く採用されている『NEW TREASURE ENGLISH SERIES』（以下、&lt;strong&gt;ニュートレジャー&lt;/strong&gt;）は、検定教科書よりもはるかにボリュームがあり、大学入試を見据えた本格的な英語力を養うことができる教材です。&lt;br /&gt;
一方で、&lt;span style="color: #ff0000;"&gt;「単語量が多すぎてついていけない」「予習・復習に時間がかかりすぎる」「テスト前は暗記に頼るしかない」&lt;/span&gt;といった声も少なくありません。&lt;/p&gt;
&lt;p&gt;このページでは、ニュートレジャーの特徴と各Stageの内容、実際に多くの生徒さんが直面しやすい課題、そして中高一貫校専門塾エスコット（Escot）が行っている具体的な対策・指導方法について整理してご紹介します。&lt;/p&gt;
&lt;hr /&gt;
&lt;h2&gt;１．ニュートレジャーとは？&lt;/h2&gt;
&lt;p&gt;『NEW TREASURE ENGLISH SERIES』（ニュートレジャー）は、Ｚ会出版による&lt;strong&gt;中高一貫校用の英語教科書&lt;/strong&gt;です。検定教科書よりも難易度が高く、&lt;br /&gt;
&lt;span style="color: #ff0000;"&gt;大学入試で必要とされる英語力・実践的な英語力を養う&lt;/span&gt;ことを目的として作成されています。&lt;/p&gt;
&lt;h3&gt;ニュートレジャーの基本的な特徴&lt;/h3&gt;
&lt;ul&gt;
&lt;li&gt;&lt;strong&gt;英文量・語彙量が非常に多い&lt;/strong&gt;&lt;br /&gt;
検定教科書に比べて英文の絶対量・語彙量が多く、&lt;strong&gt;単語数は約３倍&lt;/strong&gt;と言われています。&lt;/li&gt;
&lt;li&gt;&lt;strong&gt;中学で高校内容の一部まで学習&lt;/strong&gt;&lt;br /&gt;
検定教科書なら高校で扱う内容も中学生のうちから取り上げられ、&lt;span style="color: #ff0000;"&gt;反復学習により重要な文法を確実に理解する構成&lt;/span&gt;になっています。&lt;/li&gt;
&lt;li&gt;&lt;strong&gt;文法解説が詳しい&lt;/strong&gt;&lt;br /&gt;
文法・構文の解説が比較的詳しく掲載されており、英語への興味を持たせるテーマの英文が多く採用されています。&lt;/li&gt;
&lt;li&gt;&lt;strong&gt;４技能をバランスよく伸ばす設計&lt;/strong&gt;&lt;br /&gt;
&lt;strong&gt;「読む・書く・聞く・話す」&lt;/strong&gt;の四技能をバランスよく身につけ、論理的思考力やコミュニケーション力を早い段階から養成する狙いがあります。&lt;/li&gt;
&lt;/ul&gt;
&lt;p&gt;こうしたカリキュラムをきちんと理解しながら進めることができれば、&lt;br /&gt;
&lt;span style="color: #0000ff;"&gt;最難関大学に合格できる英語力を養うことができる&lt;/span&gt;、という点がニュートレジャー最大の特徴です。&lt;/p&gt;
&lt;hr /&gt;
&lt;h2&gt;２．ニュートレジャー各Stageのレベルと内容&lt;/h2&gt;
&lt;p&gt;ニュートレジャーは&lt;strong&gt;Stage1～Stage5&lt;/strong&gt;まで段階的に構成されており、中学内容から高校内容、そして最難関大学レベルまでを一貫して学べる教材です。ここでは各Stageの語彙数・学習範囲と、エスコットによる関連コンテンツ・講座をご紹介します。&lt;/p&gt;
&lt;h3&gt;Stage1 Second Edition（中１～中２相当）&lt;/h3&gt;
&lt;p&gt;語彙数は&lt;strong&gt;約1,100語&lt;/strong&gt;で、&lt;strong&gt;中学１年～２年&lt;/strong&gt;の範囲を学習します。&lt;/p&gt;
&lt;div class="rounded" style="background-color: whitesmoke; padding: 10px; margin-bottom: 10px;"&gt;&lt;strong&gt;主な単元：&lt;/strong&gt;&lt;br /&gt;
be動詞、一般動詞、単数と複数、疑問詞、命令文、現在進行形、一般動詞・be動詞の過去形、未来を表す表現、助動詞、There is/are構文、比較　など&lt;/div&gt;
&lt;p&gt;各項目については、当塾英語科講師・中尾による解説記事・動画をご覧ください。&lt;/p&gt;
&lt;details&gt;
&lt;summary style="background-color: #9c56e2; color: #ffffff; padding: 10px; text-align: center; border-radius: 5px;"&gt;&lt;strong&gt;Stage1 の内容＆学習ナビ&lt;/strong&gt;&lt;/summary&gt;
&lt;details&gt;
&lt;summary style="background-color: #b38ded; color: #ffffff; padding: 10px; text-align: center; border-radius: 5px;"&gt;&lt;strong&gt;Youtube動画「ニュートレジャーの道標【STAGE1】」&lt;/strong&gt;&lt;/summary&gt;
&lt;table style="table-layout: fixed; line-height: 100%; width: 100%; border-collapse: collapse; margin-top: 20px;"&gt;
&lt;tbody&gt;
&lt;tr style="background-color: #d6c3ff;" align="center"&gt;
&lt;td width="10%"&gt;1&lt;/td&gt;
&lt;td width="20%"&gt;&lt;a href="https://eigo-rewrite.com/column/new-treasure-stage1-lesson1-1/"&gt;be動詞の文１(I am[you are]~)&lt;/a&gt;&lt;/td&gt;
&lt;td width="20%"&gt;&lt;a href="https://eigo-rewrite.com/column/stage1-1-2/"&gt;be動詞の文１(This is[That] is~)&lt;/a&gt;&lt;/td&gt;
&lt;td width="20%"&gt;&lt;/td&gt;
&lt;td width="20%"&gt;&lt;/td&gt;
&lt;/tr&gt;
&lt;tr style="background-color: #f3ecff;" align="center"&gt;
&lt;td width="10%"&gt;2&lt;/td&gt;
&lt;td width="20%"&gt;&lt;a href="https://eigo-rewrite.com/column/stage1-2-1/"&gt;be動詞の文2(He[She] is~)&lt;/a&gt;&lt;/td&gt;
&lt;td width="20%"&gt;&lt;a href="https://eigo-rewrite.com/column/stage1-2-2/"&gt;be動詞の文2(what is~?)&lt;/a&gt;&lt;/td&gt;
&lt;td width="20%"&gt;&lt;a href="https://eigo-rewrite.com/column/stage1-2-2-2/"&gt;be動詞の文2(who is~? A or B)&lt;/a&gt;&lt;/td&gt;
&lt;td width="20%"&gt;&lt;/td&gt;
&lt;/tr&gt;
&lt;tr style="background-color: #d6c3ff;" align="center"&gt;
&lt;td width="10%"&gt;3&lt;/td&gt;
&lt;td width="20%"&gt;&lt;a href="https://eigo-rewrite.com/column/stage1-3-1/"&gt;一般動詞の文1(一般動詞の基本)&lt;/a&gt;&lt;/td&gt;
&lt;td width="20%"&gt;&lt;a href="https://eigo-rewrite.com/column/stage1-2-2/"&gt;一般動詞の文1(疑問詞を使う疑問文)&lt;/a&gt;&lt;/td&gt;
&lt;td width="20%"&gt;&lt;/td&gt;
&lt;td width="20%"&gt;&lt;/td&gt;
&lt;/tr&gt;
&lt;tr style="background-color: #f3ecff;" align="center"&gt;
&lt;td width="10%"&gt;4&lt;/td&gt;
&lt;td width="20%"&gt;&lt;a href="https://eigo-rewrite.com/column/stage1_lesson4-1/"&gt;一般動詞の文2(3・単・現)&lt;/a&gt;&lt;/td&gt;
&lt;td width="20%"&gt;&lt;a href="https://eigo-rewrite.com/column/stage1_lesson4-2/"&gt;一般動詞の文2(疑問文と否定文)&lt;/a&gt;&lt;/td&gt;
&lt;td width="20%"&gt;&lt;a href="https://eigo-rewrite.com/column/stage1_lesson4-3/"&gt;一般動詞の文2(場所/時間を問う疑問文)&lt;/a&gt;&lt;/td&gt;
&lt;td width="20%"&gt;&lt;/td&gt;
&lt;/tr&gt;
&lt;tr style="background-color: #d6c3ff;" align="center"&gt;
&lt;td width="10%"&gt;5&lt;/td&gt;
&lt;td width="20%"&gt;&lt;a href="https://eigo-rewrite.com/column/stage1_lesson5-1/"&gt;所有代名詞/疑問詞(whose~?)&lt;/a&gt;&lt;/td&gt;
&lt;td width="20%"&gt;&lt;a href="https://eigo-rewrite.com/column/stage1_lesson5-2/"&gt;所有代名詞/疑問詞2(how~?)&lt;/a&gt;&lt;/td&gt;
&lt;td width="20%"&gt;&lt;a href="https://eigo-rewrite.com/column/stage1_lesson5-2-2/"&gt;所有代名詞/疑問詞2(who~?)&lt;/a&gt;&lt;/td&gt;
&lt;td width="20%"&gt;&lt;/td&gt;
&lt;/tr&gt;
&lt;p&gt;&lt;!-- 省略した行も同様の色を交互に設定 --&gt;&lt;/p&gt;
&lt;tr style="background-color: #f3ecff;" align="center"&gt;
&lt;td width="10%"&gt;6&lt;/td&gt;
&lt;td width="20%"&gt;&lt;a href="https://eigo-rewrite.com/column/stage1_lesson6-1/"&gt;命令文(Canの文)&lt;/a&gt;&lt;/td&gt;
&lt;td width="20%"&gt;&lt;a href="https://eigo-rewrite.com/column/stage1_lesson6-2/"&gt;命令文(Canの使い方)&lt;/a&gt;&lt;/td&gt;
&lt;td width="20%"&gt;&lt;a href="https://eigo-rewrite.com/column/stage1_lesson6-3/"&gt;命令文(疑問文/be動詞の命令文)&lt;/a&gt;&lt;/td&gt;
&lt;td width="20%"&gt;&lt;/td&gt;
&lt;/tr&gt;
&lt;tr style="background-color: #d6c3ff;" align="center"&gt;
&lt;td width="10%"&gt;7&lt;/td&gt;
&lt;td width="20%"&gt;&lt;a href="https://eigo-rewrite.com/column/stage1_lesson7-1/"&gt;現在進行形(～ingのつけ方)&lt;/a&gt;&lt;/td&gt;
&lt;td width="20%"&gt;&lt;a href="https://eigo-rewrite.com/column/stage1_lesson7-2/"&gt;現在進行形(否定文と疑問文/疑問詞の疑問文)&lt;/a&gt;&lt;/td&gt;
&lt;td width="20%"&gt;&lt;a href="https://eigo-rewrite.com/column/stage1_lesson7-3/"&gt;現在進行形(現在形と進行形)&lt;/a&gt;&lt;/td&gt;
&lt;td width="20%"&gt;&lt;/td&gt;
&lt;/tr&gt;
&lt;tr style="background-color: #f3ecff;" align="center"&gt;
&lt;td width="10%"&gt;8&lt;/td&gt;
&lt;td width="20%"&gt;&lt;a href="https://eigo-rewrite.com/column/stage1_lesson8-1/"&gt;一般動詞の過去形(規則動詞)&lt;/a&gt;&lt;/td&gt;
&lt;td width="20%"&gt;&lt;a href="https://eigo-rewrite.com/column/stage1_lesson8-2/"&gt;一般動詞の過去形(否定文と疑問文/疑問詞の疑問文)&lt;/a&gt;&lt;/td&gt;
&lt;td width="20%"&gt;&lt;a href="https://eigo-rewrite.com/column/stage1_lesson8-3/"&gt;一般動詞の過去形(不規則動詞/疑問詞の疑問文)&lt;/a&gt;&lt;/td&gt;
&lt;td width="20%"&gt;&lt;/td&gt;
&lt;/tr&gt;
&lt;tr style="background-color: #d6c3ff;" align="center"&gt;
&lt;td width="10%"&gt;9&lt;/td&gt;
&lt;td width="20%"&gt;&lt;a href="https://eigo-rewrite.com/column/stage1_lesson9-1/"&gt;be動詞の過去形(wasとwere/否定文と疑問文)&lt;/a&gt;&lt;/td&gt;
&lt;td width="20%"&gt;&lt;a href="https://eigo-rewrite.com/column/stage1_lesson9-2/"&gt;be動詞の過去形(過去進行形/疑問詞の疑問文)&lt;/a&gt;&lt;/td&gt;
&lt;td width="20%"&gt;&lt;a href="https://eigo-rewrite.com/column/stage1_lesson9-3/"&gt;be動詞の過去形(itの特別用法)&lt;/a&gt;&lt;/td&gt;
&lt;td width="20%"&gt;&lt;/td&gt;
&lt;/tr&gt;
&lt;tr style="background-color: #f3ecff;" align="center"&gt;
&lt;td width="10%"&gt;10&lt;/td&gt;
&lt;td width="20%"&gt;&lt;a href="https://eigo-rewrite.com/column/stage1_lesson10-1/"&gt;助動詞(be going to~の文と疑問文)&lt;/a&gt;&lt;/td&gt;
&lt;td width="20%"&gt;&lt;a href="https://eigo-rewrite.com/column/stage1_lesson10-2/"&gt;助動詞(how~?/why~?の疑問文)&lt;/a&gt;&lt;/td&gt;
&lt;td width="20%"&gt;&lt;a href="https://eigo-rewrite.com/column/stage1_lesson10-3/"&gt;助動詞(willの文のつくり方/canの色々な用法)&lt;/a&gt;&lt;/td&gt;
&lt;td width="20%"&gt;&lt;a href="https://eigo-rewrite.com/column/stage1_lesson10-4/"&gt;助動詞(may/mustの色々な用法)&lt;/a&gt;&lt;/td&gt;
&lt;/tr&gt;
&lt;tr style="background-color: #d6c3ff;" align="center"&gt;
&lt;td width="10%"&gt;11&lt;/td&gt;
&lt;td width="20%"&gt;&lt;a href="https://eigo-rewrite.com/column/stage1_lesson11-1/"&gt;there is~の文(there is~)&lt;/a&gt;&lt;/td&gt;
&lt;td width="20%"&gt;&lt;a href="https://eigo-rewrite.com/column/stage1_lesson11-2/"&gt;there is~の文(否定文/疑問文)&lt;/a&gt;&lt;/td&gt;
&lt;td width="20%"&gt;&lt;a href="https://eigo-rewrite.com/column/stage1_lesson11-3/"&gt;there is~の文(数量表現)&lt;/a&gt;&lt;/td&gt;
&lt;td width="20%"&gt;&lt;/td&gt;
&lt;/tr&gt;
&lt;tr style="background-color: #f3ecff;" align="center"&gt;
&lt;td width="10%"&gt;12&lt;/td&gt;
&lt;td width="20%"&gt;&lt;a href="https://eigo-rewrite.com/column/stage1_lesson12-1/"&gt;比較(原級を用いた比較)&lt;/a&gt;&lt;/td&gt;
&lt;td width="20%"&gt;&lt;a href="https://eigo-rewrite.com/column/stage1_lesson12-2/"&gt;比較(比較級を用いた比較)&lt;/a&gt;&lt;/td&gt;
&lt;td width="20%"&gt;&lt;a href="https://eigo-rewrite.com/column/stage1_lesson12-3/"&gt;比較(最上級/不規則変化)&lt;/a&gt;&lt;/td&gt;
&lt;td width="20%"&gt;&lt;a href="https://eigo-rewrite.com/column/stage1_lesson12-4/"&gt;比較(比較級/最上級の疑問文)&lt;/a&gt;&lt;/td&gt;
&lt;/tr&gt;
&lt;/tbody&gt;
&lt;/table&gt;
&lt;p style="margin-top: 15px;"&gt;詳しい指導内容は&lt;br /&gt;
&lt;a href="https://juku-escot.com/kouza/j1-english/"&gt;&lt;br /&gt;
&lt;button class="btn btn-primary rounded-pill" type="button"&gt;中1英語&lt;/button&gt;&lt;br /&gt;
&lt;/a&gt;&lt;br /&gt;
をご覧ください。&lt;/p&gt;
&lt;/details&gt;
&lt;/details&gt;
&lt;hr /&gt;
&lt;h3&gt;Stage2 Second Edition（中２～中３相当）&lt;/h3&gt;
&lt;p&gt;語彙数は&lt;strong&gt;約1,000語&lt;/strong&gt;で、&lt;strong&gt;中学２年～３年&lt;/strong&gt;の範囲を中心に学びます。&lt;/p&gt;
&lt;div class="rounded" style="background-color: whitesmoke; padding: 10px; margin-bottom: 10px;"&gt;&lt;strong&gt;主な単元：&lt;/strong&gt;&lt;br /&gt;
助動詞表現・文構造、不定詞、副詞節を導く接続詞、名詞節を導く接続詞・文構造、動名詞、現在完了、受動態、名詞・不定代名詞・再帰代名詞、後置修飾・分詞による修飾、関係代名詞、不定詞の発展的用法、比較・間接疑問・いろいろな文　など&lt;/div&gt;
&lt;p&gt;こちらも中尾による動画・コラムで１項目ずつ丁寧に解説しています。&lt;/p&gt;
&lt;details&gt;
&lt;summary style="background-color: #9c56e2; color: #ffffff; padding: 10px; text-align: center; border-radius: 5px;"&gt;&lt;strong&gt;Stage2 の内容＆学習ナビ&lt;/strong&gt;&lt;/summary&gt;
&lt;details&gt;
&lt;summary style="background-color: #b38ded; color: #ffffff; padding: 10px; text-align: center; border-radius: 5px;"&gt;Youtube動画「ニュートレジャーの道標【STAGE2】」&lt;/summary&gt;
&lt;table style="table-layout: fixed; line-height: 100%; width: 100%; border-collapse: collapse; margin-top: 20px;"&gt;
&lt;tbody&gt;
&lt;tr style="background-color: #d6c3ff;" align="center"&gt;
&lt;td width="10%"&gt;1&lt;/td&gt;
&lt;td width="20%"&gt;&lt;a href="https://eigo-rewrite.com/column/stage2_lesson1-1/"&gt;接続詞１/感嘆文(等位接続詞/命令文，～)&lt;/a&gt;&lt;/td&gt;
&lt;td width="20%"&gt;&lt;a href="https://eigo-rewrite.com/column/stage2_lesson1-2/"&gt;接続詞１/感嘆文(時の接続詞)&lt;/a&gt;&lt;/td&gt;
&lt;td width="20%"&gt;&lt;a href="https://eigo-rewrite.com/column/stage2-lesson1-3/"&gt;接続詞１/感嘆文(howの感嘆文)&lt;/a&gt;&lt;/td&gt;
&lt;td width="20%"&gt;&lt;/td&gt;
&lt;/tr&gt;
&lt;tr style="background-color: #f3ecff;" align="center"&gt;
&lt;td width="10%"&gt;2&lt;/td&gt;
&lt;td width="20%"&gt;&lt;a href="https://eigo-rewrite.com/column/stage2-lesson2-1/"&gt;接続詞2/助動詞(条件のif)&lt;/a&gt;&lt;/td&gt;
&lt;td width="20%"&gt;&lt;a href="https://eigo-rewrite.com/column/stage2-lesson2-2/"&gt;接続詞2/助動詞(接続詞that)&lt;/a&gt;&lt;/td&gt;
&lt;td width="20%"&gt;&lt;a href="https://eigo-rewrite.com/column/stage2-lesson2-3/"&gt;接続詞2/助動詞(have to等)&lt;/a&gt;&lt;/td&gt;
&lt;td width="20%"&gt;&lt;/td&gt;
&lt;/tr&gt;
&lt;tr style="background-color: #d6c3ff;" align="center"&gt;
&lt;td width="10%"&gt;3&lt;/td&gt;
&lt;td width="20%"&gt;&lt;a href="https://eigo-rewrite.com/column/stage2-lesson3-1/"&gt;文型(文の要素の理解)&lt;/a&gt;&lt;/td&gt;
&lt;td width="20%"&gt;&lt;a href="https://eigo-rewrite.com/column/stage2-lesson2-2/"&gt;文型(第4文型をとる動詞)&lt;/a&gt;&lt;/td&gt;
&lt;td width="20%"&gt;&lt;a href="https://eigo-rewrite.com/column/stage2-lesson3-3/"&gt;文型(第5文型をとる動詞)&lt;/a&gt;&lt;/td&gt;
&lt;td width="20%"&gt;&lt;/td&gt;
&lt;/tr&gt;
&lt;tr style="background-color: #f3ecff;" align="center"&gt;
&lt;td width="10%"&gt;4&lt;/td&gt;
&lt;td width="20%"&gt;&lt;a href="https://eigo-rewrite.com/column/stage2-lesson4-1/"&gt;不定詞(名詞的用法)&lt;/a&gt;&lt;/td&gt;
&lt;td width="20%"&gt;&lt;a href="https://eigo-rewrite.com/column/stage2-lesson4-2/"&gt;不定詞(副詞的用法)&lt;/a&gt;&lt;/td&gt;
&lt;td width="20%"&gt;&lt;a href="https://eigo-rewrite.com/column/stage2-lesson4-3/"&gt;不定詞(形容詞的用法)&lt;/a&gt;&lt;/td&gt;
&lt;td width="20%"&gt;&lt;/td&gt;
&lt;/tr&gt;
&lt;tr style="background-color: #d6c3ff;" align="center"&gt;
&lt;td width="10%"&gt;5&lt;/td&gt;
&lt;td width="20%"&gt;&lt;a href="https://eigo-rewrite.com/column/stage2-lesson5-1/"&gt;動名詞(動名詞の用法)&lt;/a&gt;&lt;/td&gt;
&lt;td width="20%"&gt;&lt;a href="https://eigo-rewrite.com/column/stage2-lesson5-2/"&gt;動名詞(不定詞との区別)&lt;/a&gt;&lt;/td&gt;
&lt;td width="20%"&gt;&lt;/td&gt;
&lt;td width="20%"&gt;&lt;/td&gt;
&lt;/tr&gt;
&lt;tr style="background-color: #f3ecff;" align="center"&gt;
&lt;td width="10%"&gt;6&lt;/td&gt;
&lt;td width="20%"&gt;&lt;a href="https://eigo-rewrite.com/column/stage2-lesson6-1/"&gt;受動態&lt;/a&gt;&lt;/td&gt;
&lt;td width="20%"&gt;&lt;a href="https://eigo-rewrite.com/column/stage2-lesson6-2/"&gt;受動態(疑問詞の疑問文)&lt;/a&gt;&lt;/td&gt;
&lt;td width="20%"&gt;&lt;a href="https://eigo-rewrite.com/column/stage2-lesson6-3/"&gt;受動態(SVOO/Cの受動態)&lt;/a&gt;&lt;/td&gt;
&lt;td width="20%"&gt;&lt;/td&gt;
&lt;/tr&gt;
&lt;tr style="background-color: #d6c3ff;" align="center"&gt;
&lt;td width="10%"&gt;7&lt;/td&gt;
&lt;td width="20%"&gt;&lt;a href="https://eigo-rewrite.com/column/stage2-lesson7-1/"&gt;現在完了&lt;/a&gt;&lt;/td&gt;
&lt;td width="20%"&gt;&lt;a href="https://eigo-rewrite.com/column/stage2-lesson7-2/"&gt;現在完了(経験用法)&lt;/a&gt;&lt;/td&gt;
&lt;td width="20%"&gt;&lt;a href="https://eigo-rewrite.com/column/stage2-lesson7-3/"&gt;現在完了(継続用法の基本用法)&lt;/a&gt;&lt;/td&gt;
&lt;td width="20%"&gt;&lt;a href="https://eigo-rewrite.com/column/stage2-lesson7-4/"&gt;現在完了(現在完了進行形)&lt;/a&gt;&lt;/td&gt;
&lt;/tr&gt;
&lt;tr style="background-color: #f3ecff;" align="center"&gt;
&lt;td width="10%"&gt;8&lt;/td&gt;
&lt;td width="20%"&gt;&lt;a href="https://eigo-rewrite.com/column/stage2-lesson8-1/"&gt;名詞(可算名詞と不可算名詞)&lt;/a&gt;&lt;/td&gt;
&lt;td width="20%"&gt;&lt;a href="https://eigo-rewrite.com/column/stage2-lesson8-2/"&gt;名詞(不定代名詞oneの用法)&lt;/a&gt;&lt;/td&gt;
&lt;td width="20%"&gt;&lt;a href="https://eigo-rewrite.com/column/stage2-lesson8-3/"&gt;名詞(再帰代名詞)&lt;/a&gt;&lt;/td&gt;
&lt;td width="20%"&gt;&lt;/td&gt;
&lt;/tr&gt;
&lt;tr style="background-color: #d6c3ff;" align="center"&gt;
&lt;td width="10%"&gt;9&lt;/td&gt;
&lt;td width="20%"&gt;&lt;a href="https://eigo-rewrite.com/column/stage2-lesson8-1/"&gt;後置修飾&lt;/a&gt;&lt;/td&gt;
&lt;td width="20%"&gt;&lt;a href="https://eigo-rewrite.com/column/stage2-lesson9-2/"&gt;後置修飾(分詞の形容詞的用法)&lt;/a&gt;&lt;/td&gt;
&lt;td width="20%"&gt;&lt;/td&gt;
&lt;td width="20%"&gt;&lt;/td&gt;
&lt;/tr&gt;
&lt;tr style="background-color: #f3ecff;" align="center"&gt;
&lt;td width="10%"&gt;10&lt;/td&gt;
&lt;td width="20%"&gt;&lt;a href="https://eigo-rewrite.com/column/stage2-lesson10-1/"&gt;関係代名詞(主格の関係代名詞)&lt;/a&gt;&lt;/td&gt;
&lt;td width="20%"&gt;&lt;a href="https://eigo-rewrite.com/column/stage2-lesson10-2/"&gt;関係代名詞(目的格の関係代名詞&lt;/a&gt;&lt;/td&gt;
&lt;td width="20%"&gt;&lt;a href="https://eigo-rewrite.com/column/stage2-lesson10-3/"&gt;関係代名詞(thatが好まれる場合)&lt;/a&gt;&lt;/td&gt;
&lt;td width="20%"&gt;&lt;/td&gt;
&lt;/tr&gt;
&lt;tr style="background-color: #d6c3ff;" align="center"&gt;
&lt;td width="10%"&gt;11&lt;/td&gt;
&lt;td width="20%"&gt;&lt;a href="https://eigo-rewrite.com/column/stage2-lesson11-1/"&gt;不定詞の発展的用法(it～to...)&lt;/a&gt;&lt;/td&gt;
&lt;td width="20%"&gt;&lt;a href="https://eigo-rewrite.com/column/stage2-lesson10-2/"&gt;不定詞の発展的用法(疑問詞＋to&lt;/a&gt;&lt;a href="https://eigo-rewrite.com/column/stage2-lesson10-2/"&gt;)&lt;/a&gt;&lt;/td&gt;
&lt;td width="20%"&gt;&lt;a href="https://eigo-rewrite.com/column/stage2-lesson11-3/"&gt;不定詞の発展的用法(too/enough to...)&lt;/a&gt;&lt;/td&gt;
&lt;td width="20%"&gt;&lt;/td&gt;
&lt;/tr&gt;
&lt;tr style="background-color: #f3ecff;" align="center"&gt;
&lt;td width="10%"&gt;12&lt;/td&gt;
&lt;td width="20%"&gt;&lt;a href="https://eigo-rewrite.com/column/stage2-lesson12-1/"&gt;疑問文/仮定法(間接疑問)&lt;/a&gt;&lt;/td&gt;
&lt;td width="20%"&gt;&lt;a href="https://eigo-rewrite.com/column/stage2-lesson12-2/"&gt;疑問文/仮定法(付加疑問&lt;/a&gt;&lt;a href="https://eigo-rewrite.com/column/stage2-lesson10-2/"&gt;)&lt;/a&gt;&lt;/td&gt;
&lt;td width="20%"&gt;&lt;a href="https://eigo-rewrite.com/column/stage2-lesson12-3/"&gt;疑問文/仮定法(仮定法)&lt;/a&gt;&lt;/td&gt;
&lt;td width="20%"&gt;&lt;/td&gt;
&lt;/tr&gt;
&lt;/tbody&gt;
&lt;/table&gt;
&lt;p style="margin-top: 15px;"&gt;詳しい指導内容は&lt;br /&gt;
&lt;a href="https://juku-escot.com/kouza/j2-english/"&gt;&lt;br /&gt;
&lt;button class="btn btn-primary rounded-pill" type="button"&gt;中2英語&lt;/button&gt;&lt;br /&gt;
&lt;/a&gt;&lt;br /&gt;
をご覧ください。&lt;/p&gt;
&lt;/details&gt;
&lt;/details&gt;
&lt;hr /&gt;
&lt;h3&gt;Stage3 Second Edition（中学復習＋高校基礎）&lt;/h3&gt;
&lt;p&gt;語彙数は&lt;strong&gt;約800語&lt;/strong&gt;で、&lt;strong&gt;中学内容の復習と高校英語の基礎&lt;/strong&gt;を学びます。&lt;/p&gt;
&lt;div class="rounded" style="background-color: whitesmoke; padding: 10px; margin-bottom: 10px;"&gt;&lt;strong&gt;主な単元：&lt;/strong&gt;&lt;br /&gt;
完了形、助動詞の発展的用法、不定詞を含むさまざまな表現、使役動詞・知覚動詞、受動態の発展的用法、副詞節、関係代名詞、関係副詞、名詞節、分詞・分詞構文、仮定法、比較・強調・否定・倒置などの表現&lt;/div&gt;
&lt;details&gt;
&lt;summary style="background-color: #9c56e2; color: #ffffff; padding: 10px; text-align: center; border-radius: 5px;"&gt;&lt;strong&gt;Stage3 の内容＆学習ナビ&lt;/strong&gt;&lt;/summary&gt;
&lt;details&gt;
&lt;summary style="background-color: #b38ded; color: #ffffff; padding: 10px; text-align: center; border-radius: 5px;"&gt;Youtube動画「ニュートレジャーの道標【STAGE3】」&lt;/summary&gt;
&lt;table style="table-layout: fixed; line-height: 100%; width: 100%; border-collapse: collapse; margin-top: 20px;"&gt;
&lt;tbody&gt;
&lt;tr style="background-color: #d6c3ff;" align="center"&gt;
&lt;td width="10%"&gt;1&lt;/td&gt;
&lt;td width="20%"&gt;&lt;a href="https://eigo-rewrite.com/column/stage3-lesson1-2/"&gt;時制/完了形(過去完了)&lt;/a&gt;&lt;/td&gt;
&lt;td width="20%"&gt;&lt;a href="https://eigo-rewrite.com/column/stage3-lesson1-3/"&gt;時制/完了形(大過去)&lt;/a&gt;&lt;/td&gt;
&lt;td width="20%"&gt;&lt;/td&gt;
&lt;td width="20%"&gt;&lt;/td&gt;
&lt;/tr&gt;
&lt;tr style="background-color: #f3ecff;" align="center"&gt;
&lt;td width="10%"&gt;2&lt;/td&gt;
&lt;td width="20%"&gt;&lt;a href="https://eigo-rewrite.com/column/stage3-lesson2-1/"&gt;助動詞の発展用法(推量/義務)&lt;/a&gt;&lt;/td&gt;
&lt;td width="20%"&gt;&lt;a href="https://eigo-rewrite.com/column/stage3-lesson2-2/"&gt;助動詞の発展用法(可能性/推量)&lt;/a&gt;&lt;/td&gt;
&lt;td width="20%"&gt;&lt;a href="https://eigo-rewrite.com/column/stage3-lesson2-3/"&gt;助動詞の発展用法(過去の推量)&lt;/a&gt;&lt;/td&gt;
&lt;td width="20%"&gt;&lt;/td&gt;
&lt;/tr&gt;
&lt;tr style="background-color: #d6c3ff;" align="center"&gt;
&lt;td width="10%"&gt;3&lt;/td&gt;
&lt;td width="20%"&gt;&lt;a href="https://eigo-rewrite.com/column/stage3-lesson3-1/"&gt;不定詞を使った表現(判断の根拠)&lt;/a&gt;&lt;/td&gt;
&lt;td width="20%"&gt;&lt;a href="https://eigo-rewrite.com/column/stage3-lesson3-2/"&gt;不定詞を使った表現(to V原+前置詞)&lt;/a&gt;&lt;/td&gt;
&lt;td width="20%"&gt;&lt;a href="https://eigo-rewrite.com/column/stage3-lesson3-3/"&gt;不定詞を使った表現(知覚動詞)&lt;/a&gt;&lt;/td&gt;
&lt;td width="20%"&gt;&lt;a href="https://eigo-rewrite.com/column/stage3-lesson3-4/"&gt;不定詞を使った表現(that節と書換)&lt;/a&gt;&lt;/td&gt;
&lt;/tr&gt;
&lt;tr style="background-color: #f3ecff;" align="center"&gt;
&lt;td width="10%"&gt;4&lt;/td&gt;
&lt;td width="20%"&gt;&lt;a href="https://eigo-rewrite.com/column/stage3-lesson4-1/"&gt;受動態の発展(復習/助動詞を含む)&lt;/a&gt;&lt;/td&gt;
&lt;td width="20%"&gt;&lt;a href="https://eigo-rewrite.com/column/stage3-lesson4-2/"&gt;受動態の発展(復習/助動詞を含む)&lt;/a&gt;&lt;/td&gt;
&lt;td width="20%"&gt;&lt;/td&gt;
&lt;td width="20%"&gt;&lt;/td&gt;
&lt;/tr&gt;
&lt;tr style="background-color: #d6c3ff;" align="center"&gt;
&lt;td width="10%"&gt;5&lt;/td&gt;
&lt;td width="20%"&gt;&lt;a href="https://eigo-rewrite.com/column/stage3-lesson5-1/"&gt;副詞節(相関接続詞)&lt;/a&gt;&lt;/td&gt;
&lt;td width="20%"&gt;&lt;a href="https://eigo-rewrite.com/column/stage3-lesson5-2/"&gt;副詞節(いろいろな従位)&lt;/a&gt;&lt;/td&gt;
&lt;td width="20%"&gt;&lt;a href="https://eigo-rewrite.com/column/stage3-lesson5-3/"&gt;副詞節(いろいろな従位接続詞)&lt;/a&gt;&lt;/td&gt;
&lt;td width="20%"&gt;&lt;/td&gt;
&lt;/tr&gt;
&lt;tr style="background-color: #f3ecff;" align="center"&gt;
&lt;td width="10%"&gt;6&lt;/td&gt;
&lt;td width="20%"&gt;&lt;a href="https://eigo-rewrite.com/column/stage3-lesson6-1/"&gt;関係代名詞(所有格whose)&lt;/a&gt;&lt;/td&gt;
&lt;td width="20%"&gt;&lt;a href="https://eigo-rewrite.com/column/stage3-lesson6-2/"&gt;関係代名詞(関係代名詞what)&lt;/a&gt;&lt;/td&gt;
&lt;td width="20%"&gt;&lt;a href="https://eigo-rewrite.com/column/stage3-lesson6-3/"&gt;関係代名詞(非制限用法)&lt;/a&gt;&lt;/td&gt;
&lt;td width="20%"&gt;&lt;/td&gt;
&lt;/tr&gt;
&lt;tr style="background-color: #d6c3ff;" align="center"&gt;
&lt;td width="10%"&gt;7&lt;/td&gt;
&lt;td width="20%"&gt;&lt;a href="https://eigo-rewrite.com/column/stage3-lesson7-1/"&gt;関係副詞(前置詞+関係代名詞)&lt;/a&gt;&lt;/td&gt;
&lt;td width="20%"&gt;&lt;a href="https://eigo-rewrite.com/column/stage3-lesson7-2/"&gt;関係副詞(where/when)&lt;/a&gt;&lt;/td&gt;
&lt;td width="20%"&gt;&lt;a href="https://eigo-rewrite.com/column/stage3-lesson7-2/"&gt;関係副詞(関係副詞の省略)&lt;/a&gt;&lt;/td&gt;
&lt;td width="20%"&gt;&lt;/td&gt;
&lt;/tr&gt;
&lt;tr style="background-color: #f3ecff;" align="center"&gt;
&lt;td width="10%"&gt;8&lt;/td&gt;
&lt;td width="20%"&gt;&lt;a href="https://eigo-rewrite.com/column/stage3-lesson8-1/"&gt;名詞節(疑問詞の関節疑問)&lt;/a&gt;&lt;/td&gt;
&lt;td width="20%"&gt;&lt;a href="https://eigo-rewrite.com/column/stage3-lesson8-2/"&gt;名詞節(if/whetereの関節疑問)&lt;/a&gt;&lt;/td&gt;
&lt;td width="20%"&gt;&lt;a href="https://eigo-rewrite.com/column/stage3-lesson8-3/"&gt;名詞節(名詞説を導くthat)&lt;/a&gt;&lt;/td&gt;
&lt;td width="20%"&gt;&lt;/td&gt;
&lt;/tr&gt;
&lt;/tbody&gt;
&lt;/table&gt;
&lt;p&gt;詳しい指導内容は&lt;br /&gt;
&lt;a href="https://juku-escot.com/kouza/j3-english/"&gt;&lt;br /&gt;
&lt;button class="btn btn-primary rounded-pill" type="button"&gt;中3英語&lt;/button&gt;&lt;br /&gt;
&lt;/a&gt;&lt;br /&gt;
をご覧ください。&lt;/p&gt;
&lt;/details&gt;
&lt;/details&gt;
&lt;hr /&gt;
&lt;h3&gt;Stage4 Second Edition（高校全範囲）&lt;/h3&gt;
&lt;p&gt;語彙数は&lt;strong&gt;約800語&lt;/strong&gt;で、&lt;strong&gt;高校の全範囲&lt;/strong&gt;を学びます。&lt;/p&gt;
&lt;div class="rounded" style="background-color: whitesmoke; padding: 10px; margin-bottom: 10px;"&gt;&lt;strong&gt;主な単元：&lt;/strong&gt;&lt;br /&gt;
時制・完了、時制の一致・話法、助動詞、不定詞、動名詞、分詞、関係詞、比較、仮定法&lt;/div&gt;
&lt;hr /&gt;
&lt;h3&gt;Stage5 Second Edition（最難関大学レベル）&lt;/h3&gt;
&lt;p&gt;語彙数は&lt;strong&gt;約850語&lt;/strong&gt;で、&lt;br /&gt;
&lt;strong&gt;最難関大学で出題されるレベルの英語力&lt;/strong&gt;を養うことを目標としています。長文読解がメインとなり、より高度な構文把握・論理展開の理解が求められるステージです。&lt;/p&gt;
&lt;hr /&gt;
&lt;h2&gt;３．ニュートレジャーでつまずきやすい理由&lt;/h2&gt;
&lt;p&gt;ニュートレジャーは&lt;strong&gt;中高一貫校での利用を前提とした、難関大学受験を見据えた教材&lt;/strong&gt;です。文章量の多さ・扱うテーマの幅広さは大きな魅力ですが、その分だけ&lt;strong&gt;学習負荷も高く&lt;/strong&gt;、十分なサポートがないと次のような課題が生じやすくなります。&lt;/p&gt;
&lt;blockquote&gt;&lt;p&gt;「単語を調べているうちに時間がなくなってしまい、本文を最後まで読めない」&lt;br /&gt;
「テスト前はとりあえず本文を丸暗記してしのいでいる」&lt;br /&gt;
「授業のスピードが速くて、一度つまずくとどこから復習すればよいか分からない」&lt;/p&gt;&lt;/blockquote&gt;
&lt;h3&gt;（１）予習段階での課題&lt;/h3&gt;
&lt;p&gt;ニュートレジャーは、&lt;span style="color: #ff0000;"&gt;文章・語彙が非常に多い教材&lt;/span&gt;です。そのため、&lt;/p&gt;
&lt;ul&gt;
&lt;li&gt;&lt;strong&gt;知らない単語が一度に大量に出てくる&lt;/strong&gt;&lt;/li&gt;
&lt;li&gt;&lt;strong&gt;英文自体の内容・抽象度が高く、テーマも多岐にわたる&lt;/strong&gt;&lt;/li&gt;
&lt;/ul&gt;
&lt;p&gt;といった理由から、&lt;strong&gt;ひとりで予習しようとすると膨大な時間がかかる&lt;/strong&gt;ケースが多く見られます。&lt;/p&gt;
&lt;p&gt;本来であれば、&lt;br /&gt;
&lt;span style="color: #ff0000;"&gt;単語をある程度固めてから本文を精読する&lt;/span&gt;のが理想ですが、実際には&lt;br /&gt;
&lt;span style="color: #0000ff;"&gt;単語の意味を調べれば英文が理解できるほど易しい文章ではありません&lt;/span&gt;。&lt;/p&gt;
&lt;p&gt;結果として、&lt;br /&gt;
&lt;span style="color: #0000ff;"&gt;単語の意味を調べることに時間を費やしてしまい、自力で英文を和訳する時間がなくなってしまう&lt;/span&gt;&lt;br /&gt;
という状況に陥りがちです。&lt;/p&gt;
&lt;h3&gt;（２）復習・テスト対策での課題&lt;/h3&gt;
&lt;p&gt;中高一貫校では授業の進度が速く、テスト範囲も広くなりがちです。ニュートレジャーでは&lt;/p&gt;
&lt;ul&gt;
&lt;li&gt;覚えるべき単語数が多い&lt;/li&gt;
&lt;li&gt;文構造・構文が複雑&lt;/li&gt;
&lt;/ul&gt;
&lt;p&gt;といった理由から、テスト前に&lt;strong&gt;「出題されそうな英文の丸暗記」&lt;/strong&gt;で対応しようとする生徒さんも多く見られます。&lt;/p&gt;
&lt;p&gt;しかし、丸暗記だけでは&lt;br /&gt;
&lt;span style="color: #ff6600;"&gt;文法や構文の応用問題が出題されたときに対応できない&lt;/span&gt;&lt;br /&gt;
という問題が生じます。これは、&lt;/p&gt;
&lt;ul&gt;
&lt;li&gt;単語・文の&lt;strong&gt;使い方&lt;/strong&gt;が理解できていない&lt;/li&gt;
&lt;li&gt;文法・構文の&lt;strong&gt;仕組み&lt;/strong&gt;が定着していない&lt;/li&gt;
&lt;/ul&gt;
&lt;p&gt;ことが原因です。&lt;/p&gt;
&lt;p&gt;さらに、ニュートレジャーには市販の&lt;strong&gt;網羅的な参考書・問題集が少ない&lt;/strong&gt;ため、&lt;br /&gt;
&lt;span style="color: #ff0000;"&gt;「分からない箇所を補う手段がなく、授業に依存せざるを得ない」&lt;/span&gt;&lt;br /&gt;
という状況にもなりやすくなっています。&lt;/p&gt;
&lt;h3&gt;（３）生徒が陥りやすい具体的な状況&lt;/h3&gt;
&lt;p&gt;上記のような特徴・背景から、次のような悩みにつながることが多いです。&lt;/p&gt;
&lt;ul&gt;
&lt;li&gt;授業の進度についていけない&lt;/li&gt;
&lt;li&gt;単語が多すぎて覚えきれない&lt;/li&gt;
&lt;li&gt;英文が難しく、単語を調べても訳せない&lt;/li&gt;
&lt;li&gt;予習・復習に時間がかかりすぎて、他教科の学習時間が削られてしまう&lt;/li&gt;
&lt;li&gt;ニュートレジャーに対応する参考書がなく、授業だけでは理解が追いつかない&lt;/li&gt;
&lt;li&gt;構文・文法が十分に定着しておらず、応用問題になると正解できない&lt;/li&gt;
&lt;/ul&gt;
&lt;p&gt;ニュートレジャーは&lt;strong&gt;正しく使えば大きな武器になる教材&lt;/strong&gt;ですが、そのポテンシャルを十分に活かすためには、&lt;strong&gt;計画的な予習・復習と、専門的なサポート&lt;/strong&gt;が不可欠です。&lt;/p&gt;
&lt;hr /&gt;
&lt;h2&gt;４．エスコットによるニュートレジャー攻略法&lt;/h2&gt;
&lt;p&gt;中高一貫校専門塾エスコット（Escot）では、&lt;strong&gt;完全１対１の個別指導&lt;/strong&gt;により、上記のような課題に対して以下のような対策を行っています。&lt;/p&gt;
&lt;h3&gt;（１）予習：やるべき範囲を絞り、時間対効果を最大化&lt;/h3&gt;
&lt;p&gt;ニュートレジャーは文章・単語の量が多いため、「全部を完璧に予習しよう」とすると必ず行き詰まります。そこでエスコットでは、&lt;/p&gt;
&lt;ul&gt;
&lt;li&gt;&lt;strong&gt;こちらで予習すべき内容を厳選&lt;/strong&gt;し、&lt;/li&gt;
&lt;li&gt;&lt;strong&gt;予習専用プリント&lt;/strong&gt;をお渡しして、&lt;/li&gt;
&lt;li&gt;&lt;span style="color: #0000ff;"&gt;限られた時間で効率よく予習できるように指導&lt;/span&gt;&lt;/li&gt;
&lt;/ul&gt;
&lt;p&gt;を行います。&lt;/p&gt;
&lt;p&gt;具体的には、&lt;/p&gt;
&lt;ul&gt;
&lt;li&gt;「必ず押さえるべき単語・表現」と「余裕があれば触れる単語」を整理&lt;/li&gt;
&lt;li&gt;本文の中でも&lt;strong&gt;構文理解に直結する文&lt;/strong&gt;を優先してチェック&lt;/li&gt;
&lt;li&gt;&lt;strong&gt;予習のゴール（どこまでできればOKか）&lt;/strong&gt;を毎回明示&lt;/li&gt;
&lt;/ul&gt;
&lt;p&gt;といった形で、&lt;strong&gt;「毎回の予習でやるべきこと」&lt;/strong&gt;をはっきりさせながら進めていきます。&lt;/p&gt;
&lt;h3&gt;（２）復習：授業後に「何を復習するか」が一目で分かるプリント&lt;/h3&gt;
&lt;p&gt;授業を受けっぱなしにしないために、エスコットでは授業後に&lt;br /&gt;
&lt;span style="color: #0000ff;"&gt;復習内容が明示された専用プリント&lt;/span&gt;&lt;br /&gt;
をお渡ししています。&lt;/p&gt;
&lt;ul&gt;
&lt;li&gt;その回で扱った文法・構文の要点&lt;/li&gt;
&lt;li&gt;もう一度解き直してほしい例文・問題&lt;/li&gt;
&lt;li&gt;テストに直結しやすい表現・語彙&lt;/li&gt;
&lt;/ul&gt;
&lt;p&gt;などを整理し、&lt;strong&gt;「このプリントに沿って復習すれば、授業内容が定着する」&lt;/strong&gt;という状態を作ります。&lt;/p&gt;
&lt;p&gt;ただ単に授業を受けるだけではなく、&lt;strong&gt;予習と復習の両方に力を入れて学習を進める&lt;/strong&gt;ことで、ニュートレジャーの理解度が大きく変わっていきます。&lt;/p&gt;
&lt;h3&gt;（３）文法・構文の定着と受験対策&lt;/h3&gt;
&lt;p&gt;授業内では、ニュートレジャーの本文・例文をもとに&lt;br /&gt;
&lt;span style="color: #ff0000;"&gt;文法・構文などを「分かるまで何度でも」繰り返し学習&lt;/span&gt;&lt;br /&gt;
します。&lt;/p&gt;
&lt;ul&gt;
&lt;li&gt;単語テストだけでなく、&lt;strong&gt;構文レベルでの確認&lt;/strong&gt;&lt;/li&gt;
&lt;li&gt;ニュートレジャー本文の&lt;strong&gt;書き換え問題・穴埋め問題&lt;/strong&gt;で応用力を養成&lt;/li&gt;
&lt;li&gt;模試・入試問題ともリンクさせた&lt;strong&gt;学習計画に基づく受験対策&lt;/strong&gt;&lt;/li&gt;
&lt;/ul&gt;
&lt;p&gt;といった形で、&lt;strong&gt;ニュートレジャーを軸にしつつも「入試で点が取れる力」&lt;/strong&gt;を育てていきます。&lt;/p&gt;
&lt;h3&gt;（４）学年別コースとオンライン対応&lt;/h3&gt;
&lt;p&gt;学年別単元と開講コースの詳細は、以下のページをご覧ください。学年別にコースを設けておりますので、さまざまなニーズに合わせた指導が可能です。&lt;/p&gt;
&lt;ul&gt;
&lt;li&gt;&lt;a href="https://juku-escot.com/kouza/j1-english/" target="_blank" rel="noopener"&gt;中１&lt;/a&gt;&lt;/li&gt;
&lt;li&gt;&lt;a href="https://juku-escot.com/kouza/j2-english/" target="_blank" rel="noopener"&gt;中２&lt;/a&gt;&lt;/li&gt;
&lt;li&gt;&lt;a href="https://juku-escot.com/kouza/j3-english/" target="_blank" rel="noopener"&gt;中３&lt;/a&gt;&lt;/li&gt;
&lt;li&gt;&lt;a href="https://juku-escot.com/kouza/h1-english/" target="_blank" rel="noopener"&gt;高１&lt;/a&gt;&lt;/li&gt;
&lt;/ul&gt;
&lt;p&gt;また、教室での授業に加えて、&lt;strong&gt;オンラインでも同様の授業を受講可能&lt;/strong&gt;です。通塾が難しい方や遠方にお住まいの方は、オンライン授業をご検討ください。&lt;/p&gt;
&lt;p&gt;オンライン授業の詳細は、&lt;br /&gt;
&lt;a href="https://juku-escot.com/online/" target="_blank" rel="noopener"&gt;&lt;strong&gt;コチラ&lt;/strong&gt;&lt;/a&gt;&lt;br /&gt;
をご覧ください。&lt;/p&gt;
&lt;hr /&gt;
&lt;h2&gt;５．まとめ：ニュートレジャー対策でお悩みの方へ&lt;/h2&gt;
&lt;p&gt;ニュートレジャーは、&lt;/p&gt;
&lt;ul&gt;
&lt;li&gt;最難関大学合格レベルまで見据えた&lt;strong&gt;ハイレベルな教材&lt;/strong&gt;であり、&lt;/li&gt;
&lt;li&gt;文章量・語彙量ともに多く、&lt;strong&gt;予習・復習の負担が大きい&lt;/strong&gt;一方、&lt;/li&gt;
&lt;li&gt;&lt;strong&gt;正しく使えば非常に大きなアドバンテージ&lt;/strong&gt;になる教科書&lt;/li&gt;
&lt;/ul&gt;
&lt;p&gt;です。&lt;/p&gt;
&lt;p&gt;一方で、次のような悩みを抱えるご家庭・生徒さんも少なくありません。&lt;/p&gt;
&lt;ul&gt;
&lt;li&gt;授業の進度についていけなくなってきた&lt;/li&gt;
&lt;li&gt;単語・構文の暗記頼みで、テストの応用問題に対応できない&lt;/li&gt;
&lt;li&gt;予習・復習に時間がかかりすぎて、他教科との両立が難しい&lt;/li&gt;
&lt;/ul&gt;
&lt;p&gt;中高一貫校専門塾エスコット（Escot）では、&lt;strong&gt;完全１対１の個別指導&lt;/strong&gt;で、&lt;strong&gt;生徒さん一人ひとりの状況に合わせたニュートレジャー対策&lt;/strong&gt;を行っています。&lt;br /&gt;
まずは現在の状況を丁寧にお伺いし、最適な学習プランをご提案いたします。&lt;/p&gt;
&lt;p style="text-align: center; margin: 25px 0;"&gt;&lt;a href="https://juku-escot.com/inquiry/"&gt;&lt;br /&gt;
&lt;img decoding="async" class="aligncenter size-medium wp-image-393" src="https://juku-escot.com/wp-content/uploads/2019/06/エスコット問い合わせ-2-300x56.png" alt="中高一貫校に通う生徒のための勉強計画の立て方" width="300" height="56" srcset="https://juku-escot.com/wp-content/uploads/2019/06/エスコット問い合わせ-2-300x56.png 300w, https://juku-escot.com/wp-content/uploads/2019/06/エスコット問い合わせ-2-768x144.png 768w, https://juku-escot.com/wp-content/uploads/2019/06/エスコット問い合わせ-2-1024x192.png 1024w, https://juku-escot.com/wp-content/uploads/2019/06/エスコット問い合わせ-2.png 1122w" sizes="(max-width: 300px) 100vw, 300px" /&gt;&lt;br /&gt;
&lt;/a&gt;&lt;/p&gt;
&lt;h3&gt;他教材・勉強法について&lt;/h3&gt;
&lt;p&gt;当塾ではニュートレジャー対策に加え、中高一貫校で多く採用されている&lt;br /&gt;
&lt;strong&gt;&lt;a href="https://juku-escot.com/progress/" target="_blank" rel="noopener"&gt;プログレス&lt;/a&gt;&lt;/strong&gt;、&lt;br /&gt;
&lt;strong&gt;&lt;a href="https://juku-escot.com/birdland/" target="_blank" rel="noopener"&gt;バードランド&lt;/a&gt;&lt;/strong&gt;&lt;br /&gt;
対策も行っています。&lt;/p&gt;
&lt;p&gt;英語の勉強全体を見直したい場合は、&lt;br /&gt;
『&lt;strong&gt;&lt;a href="https://juku-escot.com/column/eigobenkyouhou/" target="_blank" rel="noopener"&gt;中高一貫校に通う生徒のための英語勉強法&lt;/a&gt;&lt;/strong&gt;』もぜひご覧ください。&lt;br /&gt;
また、英語だけでなく全体の学習を計画的に進めたい方には、&lt;br /&gt;
『&lt;strong&gt;&lt;a href="https://juku-escot.com/column/keikaku_tatekata/" target="_blank" rel="noopener"&gt;中高一貫校に通う生徒のための勉強計画の立て方&lt;/a&gt;&lt;/strong&gt;』&lt;br /&gt;
もおすすめです。&lt;/p&gt;
&lt;p&gt;ニュートレジャーの難しさに不安を感じている方こそ、&lt;strong&gt;早めの対策&lt;/strong&gt;が有効です。お困りのことがあれば、どうぞお気軽にご相談ください。&lt;/p&gt;
&lt;section class="veu_cta" id="veu_cta-946"&gt;&lt;h1 class="cta_title"&gt;コラム&lt;/h1&gt;&lt;div class="cta_body"&gt;&lt;div class="cta_body_image cta_body_image_right"&gt;&lt;a href="https://juku-escot.com/ct/%e3%82%b3%e3%83%a9%e3%83%a0/" target="_blank"&gt;&lt;img width="468" height="477" src="https://juku-escot.com/wp-content/uploads/2019/03/アイコン用-1.png" class="attachment-large size-large" alt="" srcset="https://juku-escot.com/wp-content/uploads/2019/03/アイコン用-1.png 468w, https://juku-escot.com/wp-content/uploads/2019/03/アイコン用-1-294x300.png 294w" sizes="(max-width: 468px) 100vw, 468px" /&gt;&lt;/a&gt;&lt;/div&gt;&lt;div class="cta_body_txt image_exist"&gt;数学の応用問題への対策や英単語の効率的な覚え方、勉強環境の整え方、中高一貫校生向けの春休み勉強法や定期テスト勉強法、数学のケアレスミスの防止方法、個別塾での指導の意義、冬休み勉強法、そして勉強計画の立て方など、幅広い学習に関するアドバイスを提供しています。&lt;/div&gt;&lt;div class="cta_body_link"&gt;&lt;a href="https://juku-escot.com/ct/%e3%82%b3%e3%83%a9%e3%83%a0/" class="btn btn-primary btn-block btn-lg" target="_blank"&gt;コラム&lt;/a&gt;&lt;/div&gt;&lt;/div&gt;&lt;!-- [ /.vkExUnit_cta_body ] --&gt;&lt;/section&gt;			
------</t>
  </si>
  <si>
    <t>https://juku-escot.com/school_english/</t>
  </si>
  <si>
    <t>以下のページは不自然なワードを使用しています。
これらを適切に自然な言葉に置き換えて下さい。
なお、本文の装飾や構造は絶対に変えないでください。
【対象ページURL】
https://juku-escot.com/school_english/
【検出された不自然ワード】
- 崩れ
- 型
【本文】
------
&lt;p&gt;&lt;!-- =============================== 学校対策（英語）本文：改稿版 目的：英語ページならではの強み（小テスト→ワーク→定期試験の組み立て／教材別の効率化／資格併走）を前面に H2構成：指定の並びに合わせて検索語を広げる 本文内リンク：本文内 最低5本（/school /onepoint /examination /progress /newtreasure ＋birdland） =============================== --&gt;&lt;/p&gt;
&lt;section class="p-4 p-md-5 mb-4 rounded" style="background: #f7f7f7;"&gt;
&lt;div class="row align-items-center g-4"&gt;
&lt;div class="col-lg-8"&gt;
&lt;p class="mb-2"&gt;&lt;strong&gt;中高一貫校の英語は、進度が速く、小テスト・ワーク・定期試験が連動して一気につまずきやすい教科です。&lt;/strong&gt;&lt;/p&gt;
&lt;h1 class="h3 mb-3" style="line-height: 1.35;"&gt;「授業は聞いているのに点が取れない」を、次の定期試験で止める。&lt;/h1&gt;
&lt;p class="mb-3"&gt;「ワークが終わらない」「本文量が多くて訳が崩れる」「英作の減点が定着する」──&lt;br /&gt;
努力量を増やしても安定しにくいときは、英語が&lt;strong&gt;“分解されないまま”&lt;/strong&gt;回っているのが原因です。&lt;/p&gt;
&lt;p class="mb-0"&gt;エスコットの&lt;strong&gt;１対１個別&lt;/strong&gt;では、学校の進度と試験日程から逆算して、&lt;br /&gt;
&lt;strong&gt;小テスト→ワーク→定期試験&lt;/strong&gt;を一本の学習計画にまとめ、毎回の授業で「次に何をどこまでやるか」を決め切ります。&lt;br /&gt;
方針の全体像は&lt;a href="https://juku-escot.com/onepoint/" target="_blank" rel="noopener"&gt;指導の考え方&lt;/a&gt;でも整理しています。&lt;/p&gt;
&lt;div id="hearing" class="mt-3 small text-muted"&gt;※まずは保護者様の事前ヒアリング（無料）→トライアル指導で、早道を組み立てます。&lt;/div&gt;
&lt;p&gt;&lt;!-- ページ内目次 --&gt;&lt;/p&gt;
&lt;div class="mt-3 rounded p-3" style="background: #fff; border: 1px solid rgba(0,0,0,.08);"&gt;
&lt;div class="fw-bold mb-2"&gt;このページの案内&lt;/div&gt;
&lt;div class="row row-cols-1 row-cols-md-2 g-2"&gt;
&lt;div class="col"&gt;&lt;a class="btn btn-outline-secondary w-100" href="#scene"&gt;伸び悩む場面&lt;/a&gt;&lt;/div&gt;
&lt;div class="col"&gt;&lt;a class="btn btn-outline-secondary w-100" href="#materials"&gt;最初に確認する材料&lt;/a&gt;&lt;/div&gt;
&lt;div class="col"&gt;&lt;a class="btn btn-outline-secondary w-100" href="#home"&gt;家庭学習の回し方&lt;/a&gt;&lt;/div&gt;
&lt;div class="col"&gt;&lt;a class="btn btn-outline-secondary w-100" href="#textbook"&gt;教材別の対応&lt;/a&gt;&lt;/div&gt;
&lt;div class="col"&gt;&lt;a class="btn btn-outline-secondary w-100" href="#cert"&gt;資格を挟む進め方&lt;/a&gt;&lt;/div&gt;
&lt;div class="col"&gt;&lt;a class="btn btn-outline-secondary w-100" href="#faq"&gt;よくある質問&lt;/a&gt;&lt;/div&gt;
&lt;div class="col"&gt;&lt;a class="btn btn-outline-secondary w-100" href="#flow"&gt;受講までの流れ&lt;/a&gt;&lt;/div&gt;
&lt;div class="col"&gt;&lt;a class="btn btn-primary w-100" href="#contact"&gt;お問い合わせ&lt;/a&gt;&lt;/div&gt;
&lt;/div&gt;
&lt;/div&gt;
&lt;/div&gt;
&lt;div class="col-lg-4"&gt;
&lt;div class="p-3 p-md-4 rounded" style="background: #ffffff;"&gt;
&lt;div class="d-grid gap-2"&gt;&lt;a class="btn btn-primary btn-lg" href="#contact"&gt;点が落ちる理由を無料診断する（ヒアリング）&lt;/a&gt;&lt;br /&gt;
&lt;a class="btn btn-outline-primary btn-lg" href="#textbook"&gt;教材別の対応を見る&lt;/a&gt;&lt;/div&gt;
&lt;hr class="my-3" /&gt;
&lt;div class="d-grid gap-2"&gt;&lt;a class="btn btn-outline-secondary" href="https://juku-escot.com/school/" target="_blank" rel="noopener"&gt;学校対策（総合）を見る&lt;/a&gt;&lt;br /&gt;
&lt;a class="btn btn-link text-decoration-none" href="#fee"&gt;料金を見る&lt;/a&gt;&lt;/div&gt;
&lt;div class="mt-2 small text-muted"&gt;教材・答案があるほど、組み立ての精度が上がります。&lt;/div&gt;
&lt;/div&gt;
&lt;/div&gt;
&lt;/div&gt;
&lt;/section&gt;
&lt;p&gt;&lt;!-- 1) 伸び悩みやすい場面 --&gt;&lt;/p&gt;
&lt;section id="scene" class="mb-4"&gt;
&lt;h2 class="h4 mb-3"&gt;英語で点が伸び悩みやすい場面（つまずき方のパターン）&lt;/h2&gt;
&lt;div class="row row-cols-1 row-cols-md-2 g-3"&gt;
&lt;div class="col"&gt;
&lt;div class="card h-100 shadow-sm"&gt;
&lt;div class="card-body"&gt;
&lt;h3 class="h5"&gt;小テストが不安定（単語・熟語・例文）&lt;/h3&gt;
&lt;p class="mb-0"&gt;小テストが落ちると、本文理解→ワーク→定期試験が連鎖してつまずきます。暗記量ではなく、&lt;strong&gt;出題形式に合わせた回し方&lt;/strong&gt;が必要です。&lt;/p&gt;
&lt;/div&gt;
&lt;/div&gt;
&lt;/div&gt;
&lt;div class="col"&gt;
&lt;div class="card h-100 shadow-sm"&gt;
&lt;div class="card-body"&gt;
&lt;h3 class="h5"&gt;ワークが「終わる」だけで点に直結しない&lt;/h3&gt;
&lt;p class="mb-0"&gt;丸付け→直しが作業化すると、試験で同じ落とし方を繰り返します。ワークを&lt;strong&gt;落とし方の傾向別&lt;/strong&gt;に分解して再演習します。&lt;/p&gt;
&lt;/div&gt;
&lt;/div&gt;
&lt;/div&gt;
&lt;div class="col"&gt;
&lt;div class="card h-100 shadow-sm"&gt;
&lt;div class="card-body"&gt;
&lt;h3 class="h5"&gt;英作文の減点が定着（語順・時制・語法）&lt;/h3&gt;
&lt;p class="mb-0"&gt;英作は「知っている」だけだと減点が止まりません。頻出の書き方を&lt;strong&gt;テンプレ化→添削→再提出&lt;/strong&gt;で固めます。&lt;/p&gt;
&lt;/div&gt;
&lt;/div&gt;
&lt;/div&gt;
&lt;div class="col"&gt;
&lt;div class="card h-100 shadow-sm"&gt;
&lt;div class="card-body"&gt;
&lt;h3 class="h5"&gt;本文量が多くて精読が崩れる（構文・訳の精度）&lt;/h3&gt;
&lt;p class="mb-0"&gt;訳が曖昧なまま進むと、内容一致・並び替え・文挿入で点を落とします。本文は&lt;strong&gt;構文の骨格&lt;/strong&gt;から止血します。&lt;/p&gt;
&lt;/div&gt;
&lt;/div&gt;
&lt;/div&gt;
&lt;/div&gt;
&lt;div class="mt-3 rounded p-3" style="background: #f7f7f7;"&gt;
&lt;div class="fw-bold mb-1"&gt;学校対策の全体像も確認したい方へ&lt;/div&gt;
&lt;div class="small text-muted mb-2"&gt;英語以外も含めた「学校対策（総合）」の整理ページです。&lt;/div&gt;
&lt;p&gt;&lt;a class="btn btn-outline-primary" href="https://juku-escot.com/school/" target="_blank" rel="noopener"&gt;学校対策（総合）を見る&lt;/a&gt;&lt;/p&gt;
&lt;/div&gt;
&lt;/section&gt;
&lt;p&gt;&lt;!-- 2) 最初に確認する材料 --&gt;&lt;/p&gt;
&lt;section id="materials" class="mb-4"&gt;
&lt;h2 class="h4 mb-3"&gt;最初に確認する材料（答案・ノート・ワーク・小テスト）&lt;/h2&gt;
&lt;p class="mb-3"&gt;早めに持ち直すには「頑張り方」ではなく、&lt;strong&gt;点が落ちた場所&lt;/strong&gt;を特定するのが先です。&lt;br /&gt;
ヒアリングでは次を見ます（揃っているほど組み立てが速い）。&lt;/p&gt;
&lt;ul class="mb-3"&gt;
&lt;li&gt;&lt;strong&gt;定期試験の問題・答案&lt;/strong&gt;：どの形式（語彙／文法／英作／本文）で落ちたか&lt;/li&gt;
&lt;li&gt;&lt;strong&gt;小テスト&lt;/strong&gt;：頻出形式と、落ち方（誤答の傾向）&lt;/li&gt;
&lt;li&gt;&lt;strong&gt;ワーク&lt;/strong&gt;：どこまで回っているか／直しが機能しているか&lt;/li&gt;
&lt;li&gt;&lt;strong&gt;ノート・授業プリント&lt;/strong&gt;：授業で何を要求されているか（学校ごとの差）&lt;/li&gt;
&lt;/ul&gt;
&lt;p class="mb-0"&gt;定期試験の考え方（範囲×残日数の組み方）は&lt;a href="https://juku-escot.com/examination/" target="_blank" rel="noopener"&gt;試験・対策&lt;/a&gt;でも整理しています。&lt;/p&gt;
&lt;/section&gt;
&lt;p&gt;&lt;!-- 3) 家庭学習の回し方 --&gt;&lt;/p&gt;
&lt;section id="home" class="mb-4"&gt;
&lt;h2 class="h4 mb-3"&gt;家庭学習の回し方（小テスト→ワーク→定期試験を逆算）&lt;/h2&gt;
&lt;p class="mb-3"&gt;英語は「やったのに点にならない」が起きやすい教科です。ポイントは、家庭学習を&lt;br /&gt;
&lt;strong&gt;提出物の消化&lt;/strong&gt;ではなく、&lt;strong&gt;試験形式の再現&lt;/strong&gt;に寄せること。&lt;/p&gt;
&lt;div class="row row-cols-1 row-cols-md-3 g-3"&gt;
&lt;div class="col"&gt;
&lt;div class="card h-100 shadow-sm"&gt;
&lt;div class="card-body"&gt;
&lt;div class="badge bg-secondary mb-2"&gt;STEP 1&lt;/div&gt;
&lt;h3 class="h6"&gt;小テスト（語彙・例文）を毎回同じ回し方にする&lt;/h3&gt;
&lt;p class="mb-0 small text-muted"&gt;出題形式に合わせて、毎回“同じ回し方”に落とします。&lt;/p&gt;
&lt;/div&gt;
&lt;/div&gt;
&lt;/div&gt;
&lt;div class="col"&gt;
&lt;div class="card h-100 shadow-sm"&gt;
&lt;div class="card-body"&gt;
&lt;div class="badge bg-secondary mb-2"&gt;STEP 2&lt;/div&gt;
&lt;h3 class="h6"&gt;ワークは「落とし方の傾向」で再演習&lt;/h3&gt;
&lt;p class="mb-0 small text-muted"&gt;間違いの種類で分け、同じ落とし方を潰します。&lt;/p&gt;
&lt;/div&gt;
&lt;/div&gt;
&lt;/div&gt;
&lt;div class="col"&gt;
&lt;div class="card h-100 shadow-sm"&gt;
&lt;div class="card-body"&gt;
&lt;div class="badge bg-secondary mb-2"&gt;STEP 3&lt;/div&gt;
&lt;h3 class="h6"&gt;定期試験は「形式別」に仕上げる&lt;/h3&gt;
&lt;p class="mb-0 small text-muted"&gt;英作／本文／文法など、配点の大きい所から固めます。&lt;/p&gt;
&lt;/div&gt;
&lt;/div&gt;
&lt;/div&gt;
&lt;/div&gt;
&lt;div class="mt-3 rounded p-3" style="background: #f7f7f7;"&gt;
&lt;div class="fw-bold mb-1"&gt;組み立てを崩さないための「一貫運用」&lt;/div&gt;
&lt;div class="small text-muted mb-2"&gt;授業→家庭→小テスト→定期試験を一本化する運用の詳細です。&lt;/div&gt;
&lt;p&gt;&lt;a class="btn btn-outline-primary" href="https://juku-escot.com/onepoint/" target="_blank" rel="noopener"&gt;指導の考え方を見る&lt;/a&gt;&lt;/p&gt;
&lt;/div&gt;
&lt;/section&gt;
&lt;p&gt;&lt;!-- 4) 教材別の対応 --&gt;&lt;/p&gt;
&lt;section id="textbook" class="mb-4"&gt;
&lt;h2 class="h4 mb-3"&gt;教材別の対応（各ページへ送客）&lt;/h2&gt;
&lt;p class="mb-3"&gt;中高一貫校の英語は、教材によって「予習でやるべき範囲」「本文の処理順」「ワークの使い方」が変わります。&lt;br /&gt;
ここを揃えるだけで、家庭学習が回り出すケースが多いです。&lt;/p&gt;
&lt;div class="row row-cols-1 row-cols-md-3 g-3"&gt;
&lt;div class="col"&gt;
&lt;div class="card h-100 shadow-sm"&gt;
&lt;div class="card-body"&gt;
&lt;h3 class="h5"&gt;Progress&lt;/h3&gt;
&lt;p class="mb-2"&gt;本文の密度が高く、予習が膨張しやすい教材。&lt;strong&gt;構文の核&lt;/strong&gt;から優先順位を付けて止血します。&lt;/p&gt;
&lt;p&gt;&lt;a class="btn btn-outline-primary w-100" href="https://juku-escot.com/progress/" target="_blank" rel="noopener"&gt;Progress対策ページへ&lt;/a&gt;&lt;/p&gt;
&lt;/div&gt;
&lt;/div&gt;
&lt;/div&gt;
&lt;div class="col"&gt;
&lt;div class="card h-100 shadow-sm"&gt;
&lt;div class="card-body"&gt;
&lt;h3 class="h5"&gt;New Treasure&lt;/h3&gt;
&lt;p class="mb-2"&gt;量が多く「全部やる」で詰まりやすい教材。予習範囲を絞り、&lt;strong&gt;得点に直結する文&lt;/strong&gt;から処理します。&lt;/p&gt;
&lt;p&gt;&lt;a class="btn btn-outline-primary w-100" href="https://juku-escot.com/newtreasure/" target="_blank" rel="noopener"&gt;New Treasure対策ページへ&lt;/a&gt;&lt;/p&gt;
&lt;/div&gt;
&lt;/div&gt;
&lt;/div&gt;
&lt;div class="col"&gt;
&lt;div class="card h-100 shadow-sm"&gt;
&lt;div class="card-body"&gt;
&lt;h3 class="h5"&gt;Birdland&lt;/h3&gt;
&lt;p class="mb-2"&gt;進度に合わせて、予習・復習が「完了しない」状態からつまずきやすい教材。進め方を決め切って回し切ります。&lt;/p&gt;
&lt;p&gt;&lt;a class="btn btn-outline-primary w-100" href="https://juku-escot.com/birdland/" target="_blank" rel="noopener"&gt;Birdland対策ページへ&lt;/a&gt;&lt;/p&gt;
&lt;/div&gt;
&lt;/div&gt;
&lt;/div&gt;
&lt;/div&gt;
&lt;div class="mt-3 small text-muted"&gt;※英語以外の学校対策の案内も含めた全体像は &lt;a href="https://juku-escot.com/school/" target="_blank" rel="noopener"&gt;学校対策（総合）&lt;/a&gt; にまとめています。&lt;/div&gt;
&lt;/section&gt;
&lt;p&gt;&lt;!-- 5) 資格を挟む場合（先取りコース統合） --&gt;&lt;/p&gt;
&lt;section id="cert" class="mb-4"&gt;
&lt;h2 class="h4 mb-3"&gt;英検など資格を挟む場合の進め方（先取りを“点につなぐ”）&lt;/h2&gt;
&lt;p class="mb-3"&gt;先取りは「予習を増やすこと」ではなく、目的に合わせて&lt;strong&gt;文法・精読・長文&lt;/strong&gt;の比重を調整し、&lt;br /&gt;
学校の点数と将来の入試につながる力を同時に育てるための組み立てです。&lt;/p&gt;
&lt;div class="row row-cols-1 row-cols-md-2 g-3"&gt;
&lt;div class="col"&gt;
&lt;div class="card h-100 shadow-sm"&gt;
&lt;div class="card-body"&gt;
&lt;h3 class="h5"&gt;資格を挟む（英検など）&lt;/h3&gt;
&lt;ul class="mb-0"&gt;
&lt;li&gt;学校範囲を崩さない（小テスト→ワーク→定期試験は維持）&lt;/li&gt;
&lt;li&gt;不足する技能（語彙／長文／英作）を資格パートで補う&lt;/li&gt;
&lt;li&gt;直前期は“学校点数”の配点が大きい所に戻す&lt;/li&gt;
&lt;/ul&gt;
&lt;/div&gt;
&lt;/div&gt;
&lt;/div&gt;
&lt;div class="col"&gt;
&lt;div class="card h-100 shadow-sm"&gt;
&lt;div class="card-body"&gt;
&lt;h3 class="h5"&gt;フォローアップ（持ち直し）&lt;/h3&gt;
&lt;ul class="mb-0"&gt;
&lt;li&gt;学校の進度を毎回確認し、試験日程に合わせてカリキュラムを再構成&lt;/li&gt;
&lt;li&gt;小テスト／宿題／ワークの回し方を“再現できる形”にそろえる&lt;/li&gt;
&lt;li&gt;点が落ちる傾向（英作・本文・語法）を分解して潰す&lt;/li&gt;
&lt;/ul&gt;
&lt;/div&gt;
&lt;/div&gt;
&lt;/div&gt;
&lt;/div&gt;
&lt;div class="mt-3 rounded p-3" style="background: #f7f7f7;"&gt;
&lt;div class="fw-bold mb-1"&gt;定期試験の組み立てを先に掴みたい方へ&lt;/div&gt;
&lt;div class="small text-muted mb-2"&gt;範囲×残日数で「何を優先するか」を整理します。&lt;/div&gt;
&lt;p&gt;&lt;a class="btn btn-outline-primary" href="https://juku-escot.com/examination/" target="_blank" rel="noopener"&gt;試験・対策を見る&lt;/a&gt;&lt;/p&gt;
&lt;/div&gt;
&lt;/section&gt;
&lt;p&gt;&lt;!-- 6) よくある質問 --&gt;&lt;/p&gt;
&lt;section id="faq" class="mb-4"&gt;
&lt;h2 class="h4 mb-3"&gt;よくある質問&lt;/h2&gt;
&lt;div class="rounded p-3" style="background-color: whitesmoke;"&gt;
&lt;p class="mb-2"&gt;&lt;strong&gt;Q. 何を持って行けば相談がスムーズですか？&lt;/strong&gt;&lt;br /&gt;
A. 直近の定期試験（問題・答案）／小テスト／学校ワーク／授業プリント（ノート）があると、点が落ちる理由を特定しやすくなります。&lt;/p&gt;
&lt;p class="mb-2"&gt;&lt;strong&gt;Q. 先取りとフォローアップは併用できますか？&lt;/strong&gt;&lt;br /&gt;
A. 可能です。「穴のある単元はフォロー」「新単元は先取り」のように分けると、学校の点数が安定しやすくなります。&lt;/p&gt;
&lt;p class="mb-2"&gt;&lt;strong&gt;Q. ワークを全部やっているのに点が伸びません。&lt;/strong&gt;&lt;br /&gt;
A. “量”ではなく“書き方”の問題が多いです。ワークを落とし方の傾向別に分け、同じ落とし方を潰す回し方に変えます。&lt;/p&gt;
&lt;p class="mb-2"&gt;&lt;strong&gt;Q. 英作文の減点が止まりません。&lt;/strong&gt;&lt;br /&gt;
A. 典型の語順・時制・語法をテンプレ化し、添削→再提出で「減点されない書き方」を定着させます。&lt;/p&gt;
&lt;p class="mb-2"&gt;&lt;strong&gt;Q. 試験前だけコマ数を増やせますか？&lt;/strong&gt;&lt;br /&gt;
A. 可能です。範囲×残日数で優先順位を付け、直前期に点数へ直結する形で組み直します。&lt;/p&gt;
&lt;p class="mb-0"&gt;&lt;strong&gt;Q. 英語以外もまとめて相談できますか？&lt;/strong&gt;&lt;br /&gt;
A. 可能です。全体像は &lt;a href="https://juku-escot.com/school/" target="_blank" rel="noopener"&gt;学校対策（総合）&lt;/a&gt; に整理しています。&lt;/p&gt;
&lt;/div&gt;
&lt;/section&gt;
&lt;p&gt;&lt;!-- 7) 受講までの流れ（短め：詳細は /school へ） --&gt;&lt;/p&gt;
&lt;section id="flow" class="mb-4"&gt;
&lt;h2 class="h4 mb-3"&gt;受講までの流れ（詳細は総合ページへ）&lt;/h2&gt;
&lt;ol class="mb-3"&gt;
&lt;li&gt;&lt;strong&gt;事前ヒアリング【無料】&lt;/strong&gt;：現状と教材・答案を確認し、次の試験までの組み立てを作成&lt;/li&gt;
&lt;li&gt;&lt;strong&gt;トライアル指導&lt;/strong&gt;：組み立てをもとに指導＋家庭学習課題を提示（組み立て図を精密化）&lt;/li&gt;
&lt;li&gt;&lt;strong&gt;ご契約&lt;/strong&gt;：方針に納得してから開始&lt;/li&gt;
&lt;li&gt;&lt;strong&gt;指導開始&lt;/strong&gt;：毎回「次に何をどこまで」を決め切って運用&lt;/li&gt;
&lt;/ol&gt;
&lt;div class="d-grid gap-2 d-md-flex"&gt;&lt;a class="btn btn-outline-primary" href="https://juku-escot.com/school/" target="_blank" rel="noopener"&gt;学校対策（総合）で流れを確認する&lt;/a&gt;&lt;br /&gt;
&lt;a class="btn btn-primary" href="#contact"&gt;無料ヒアリングを申し込む&lt;/a&gt;&lt;/div&gt;
&lt;/section&gt;
&lt;p&gt;&lt;!-- 料金（既存情報を維持） --&gt;&lt;/p&gt;
&lt;section id="fee" class="mb-4"&gt;
&lt;h2 class="h4 mb-3"&gt;指導料&lt;/h2&gt;
&lt;div class="row row-cols-1 row-cols-md-2 g-3"&gt;
&lt;div class="col"&gt;
&lt;div class="card h-100 shadow-sm"&gt;
&lt;div class="card-body"&gt;
&lt;h3 class="h5"&gt;トライアル指導料&lt;/h3&gt;
&lt;div class="fs-4"&gt;&lt;strong&gt;10,000円(税込)&lt;/strong&gt;&lt;/div&gt;
&lt;p class="mb-0"&gt;他塾様でいう「&lt;span style="color: #3366ff;"&gt;体験講座&lt;/span&gt;」の位置づけです。まずは一度、学習の組み立てと進め方をご確認ください。&lt;/p&gt;
&lt;/div&gt;
&lt;/div&gt;
&lt;/div&gt;
&lt;div class="col"&gt;
&lt;div class="card h-100 shadow-sm"&gt;
&lt;div class="card-body"&gt;
&lt;h3 class="h5"&gt;入塾金&lt;/h3&gt;
&lt;div class="fs-4"&gt;&lt;strong&gt;20,000円(税別)&lt;/strong&gt;&lt;/div&gt;
&lt;p class="mb-0"&gt;入塾手続の際に頂戴致します。兄弟姉妹の場合は &lt;span style="color: #3366ff;"&gt;全額免除&lt;/span&gt; させて頂きます。&lt;/p&gt;
&lt;/div&gt;
&lt;/div&gt;
&lt;/div&gt;
&lt;/div&gt;
&lt;div class="card mt-3 shadow-sm"&gt;
&lt;div class="card-body"&gt;
&lt;h3 class="h5 mb-3"&gt;指導料&lt;/h3&gt;
&lt;div class="table-responsive"&gt;
&lt;table class="table align-middle"&gt;
&lt;thead&gt;
&lt;tr&gt;
&lt;th&gt;時間&lt;/th&gt;
&lt;th&gt;料金&lt;/th&gt;
&lt;/tr&gt;
&lt;/thead&gt;
&lt;tbody&gt;
&lt;tr&gt;
&lt;td&gt;&lt;strong&gt;80分&lt;/strong&gt;&lt;/td&gt;
&lt;td&gt;&lt;strong&gt;11,200円/コマ&lt;/strong&gt;&lt;/td&gt;
&lt;/tr&gt;
&lt;tr&gt;
&lt;td&gt;&lt;strong&gt;120分&lt;/strong&gt;&lt;/td&gt;
&lt;td&gt;&lt;strong&gt;16,800円/コマ&lt;/strong&gt;&lt;/td&gt;
&lt;/tr&gt;
&lt;/tbody&gt;
&lt;/table&gt;
&lt;/div&gt;
&lt;blockquote class="mb-0"&gt;&lt;p&gt;指導料は&lt;span style="color: #3366ff;"&gt;前払い&lt;/span&gt;です。&lt;br /&gt;
※指導予定回数分を前月20日に集計し請求書を発行させて頂きますので、&lt;span style="color: #3366ff;"&gt;前月末まで&lt;/span&gt;にお支払い下さいませ。&lt;br /&gt;
(例)80分週１コマ・月４回指導：⇒11,200円×４＝44,800(円)＋消費税分&lt;br /&gt;
(例)120分週１コマ・月４回指導：⇒16,800円×４＝67,200(円)＋消費税分&lt;/p&gt;&lt;/blockquote&gt;
&lt;/div&gt;
&lt;/div&gt;
&lt;/section&gt;
&lt;p&gt;&lt;!-- お問い合わせ --&gt;&lt;/p&gt;
&lt;section id="contact" class="mb-2"&gt;
&lt;h2 class="h4 mb-3"&gt;お問い合わせ&lt;/h2&gt;
&lt;div class="alert alert-primary p-3" role="alert"&gt;
&lt;p class="mb-2"&gt;&lt;strong&gt;「次の定期試験で、何をどう直せば点が伸びるか」から整理します。&lt;/strong&gt;&lt;/p&gt;
&lt;p class="mb-0"&gt;まずは無料ヒアリングで、点が落ちる理由と優先順位を特定してください（教材・答案があるほど精度が上がります）。&lt;/p&gt;
&lt;/div&gt;
&lt;div class="wpcf7 no-js" id="wpcf7-f422-p528-o1" lang="ja" dir="ltr" data-wpcf7-id="422"&gt;
&lt;div class="screen-reader-response"&gt;&lt;p role="status" aria-live="polite" aria-atomic="true"&gt;&lt;/p&gt; &lt;ul&gt;&lt;/ul&gt;&lt;/div&gt;
&lt;form action="/school_english/#wpcf7-f422-p528-o1" method="post" class="wpcf7-form init" aria-label="コンタクトフォーム" novalidate="novalidate" data-status="init"&gt;
&lt;fieldset class="hidden-fields-container"&gt;&lt;input type="hidden" name="_wpcf7" value="422" /&gt;&lt;input type="hidden" name="_wpcf7_version" value="6.1.5" /&gt;&lt;input type="hidden" name="_wpcf7_locale" value="ja" /&gt;&lt;input type="hidden" name="_wpcf7_unit_tag" value="wpcf7-f422-p528-o1" /&gt;&lt;input type="hidden" name="_wpcf7_container_post" value="528" /&gt;&lt;input type="hidden" name="_wpcf7_posted_data_hash" value="" /&gt;&lt;input type="hidden" name="_wpcf7_recaptcha_response" value="" /&gt;
&lt;/fieldset&gt;
&lt;p&gt;&lt;label&gt; 保護者氏名 (必須)&lt;br /&gt;
&lt;span class="wpcf7-form-control-wrap" data-name="text-734"&gt;&lt;input size="40" maxlength="400" class="wpcf7-form-control wpcf7-text wpcf7-validates-as-required" aria-required="true" aria-invalid="false" value="" type="text" name="text-734" /&gt;&lt;/span&gt;&lt;br /&gt;
&lt;/label&gt;&lt;label&gt;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/&gt;&lt;/span&gt;&lt;br /&gt;
&lt;/label&gt;&lt;label&gt;科目(必須)&lt;br /&gt;
&lt;span class="wpcf7-form-control-wrap" data-name="menu-682"&gt;&lt;select class="wpcf7-form-control wpcf7-select wpcf7-validates-as-required" aria-required="true" aria-invalid="false" name="menu-682"&gt;&lt;option value="英語"&gt;英語&lt;/option&gt;&lt;option value="数学"&gt;数学&lt;/option&gt;&lt;/select&gt;&lt;/span&gt;&lt;br /&gt;
&lt;/label&gt;&lt;label&gt;学年&lt;br /&gt;
&lt;span class="wpcf7-form-control-wrap" data-name="menu-683"&gt;&lt;select class="wpcf7-form-control wpcf7-select" aria-invalid="false" name="menu-683"&gt;&lt;option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aria-invalid="false" name="menu-684"&gt;&lt;option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type="checkbox" name="checkbox-613[]" value="教室" /&gt;&lt;/span&gt;&lt;span class="wpcf7-list-item last"&gt;&lt;span class="wpcf7-list-item-label"&gt;オンライン&lt;/span&gt;&lt;input type="checkbox" name="checkbox-613[]" value="オンライン" /&gt;&lt;/span&gt;&lt;/span&gt;&lt;/span&gt;&lt;br /&gt;
&lt;/label&gt;&lt;label&gt; 備考&lt;br /&gt;
&lt;span class="wpcf7-form-control-wrap" data-name="your-message"&gt;&lt;textarea cols="40" rows="10" maxlength="2000" class="wpcf7-form-control wpcf7-textarea wpcf7-validates-as-required" aria-required="true" aria-invalid="false" name="your-message"&gt;&lt;/textarea&gt;&lt;/span&gt;&lt;br /&gt;
[anr_nocaptcha g-recaptcha-response]&lt;br /&gt;
&lt;input class="wpcf7-form-control wpcf7-submit has-spinner" type="submit" value="送信" /&gt;&lt;/label&gt;
&lt;/p&gt;&lt;div class="wpcf7-response-output" aria-hidden="true"&gt;&lt;/div&gt;
&lt;/form&gt;
&lt;/div&gt;
&lt;/section&gt;
&lt;section class="veu_cta" id="veu_cta-488"&gt;&lt;h1 class="cta_title"&gt;講座案内：学校対策　先取りコース【英語・数学】&lt;/h1&gt;&lt;div class="cta_body"&gt;&lt;div class="cta_body_image cta_body_image_right"&gt;&lt;a href="https://juku-escot.com/school/" target="_blank"&gt;&lt;img width="1024" height="267" src="https://juku-escot.com/wp-content/uploads/2019/03/学校対策その２-1024x267.png" class="attachment-large size-large" alt="" srcset="https://juku-escot.com/wp-content/uploads/2019/03/学校対策その２-1024x267.png 1024w, https://juku-escot.com/wp-content/uploads/2019/03/学校対策その２-300x78.png 300w, https://juku-escot.com/wp-content/uploads/2019/03/学校対策その２-768x201.png 768w, https://juku-escot.com/wp-content/uploads/2019/03/学校対策その２.png 1497w" sizes="(max-width: 1024px) 100vw, 1024px" /&gt;&lt;/a&gt;&lt;/div&gt;&lt;div class="cta_body_txt image_exist"&gt;【英語】
&lt;br /&gt;学校の先取りにとどまらず、各種英語資格の対策も可能です。また、中学英語修了後は大学受験を見据えた授業になります。
&lt;br /&gt;
&lt;br /&gt;【数学】
&lt;br /&gt;学校での学習を復習として活用することにより定着率を高めていくことが可能です。単元学習が終わり次第、受験指導に移ります。&lt;/div&gt;&lt;div class="cta_body_link"&gt;&lt;a href="https://juku-escot.com/school/" class="btn btn-primary btn-block btn-lg" target="_blank"&gt;学校対策　先取りコース【英語・数学】&lt;/a&gt;&lt;/div&gt;&lt;/div&gt;&lt;!-- [ /.vkExUnit_cta_body ] --&gt;&lt;/section&gt;			
------</t>
  </si>
  <si>
    <t>https://juku-escot.com/school_math/</t>
  </si>
  <si>
    <t>以下のページは不自然なワードを使用しています。
これらを適切に自然な言葉に置き換えて下さい。
なお、本文の装飾や構造は絶対に変えないでください。
【対象ページURL】
https://juku-escot.com/school_math/
【検出された不自然ワード】
- 型
- 立て直
- 整え
【本文】
------
&lt;p&gt;&lt;!-- =============================== 中高一貫校 数学対策｜本文 完全版（改善済） 狙い：数学特有の悩み語（体系数学／学校プリント／答案の書き方）を拾い、 「悩み→対応→答案→選び方→FAQ→流れ→料金→問い合わせ」構造を明確化 関連ページリンク：必須5本以上（/school /onepoint /examination /taikeisugaku /online） FAQ：FAQPage（JSON-LD）構造化付き =============================== --&gt;&lt;/p&gt;
&lt;section class="mb-4"&gt;
&lt;h1&gt;中高一貫校の数学で点が安定しない原因と、立て直し方&lt;/h1&gt;
&lt;p&gt;&lt;!-- 差し替え箇所：この
&lt;section&gt;内、h1直下の「最初の2文」を置換 --&gt;&lt;/p&gt;
&lt;section class="mb-4"&gt;中高一貫校の&lt;strong&gt;数学対策&lt;/strong&gt;は、進度の速さと教材（&lt;strong&gt;体系数学&lt;/strong&gt;・学校プリント等）の影響で、分かっているつもりでも&lt;strong&gt;定期試験&lt;/strong&gt;で点が安定しにくい分野です。&lt;br /&gt;
&lt;strong&gt;エスコット&lt;/strong&gt;では、学校の教材・進度・試験形式に合わせた&lt;strong&gt;１対１の個別指導&lt;/strong&gt;で、答案の作り方まで含めて「点を取り切る」状態へ整えます。&lt;/p&gt;
&lt;p&gt;計算自体は合っているのに減点される、式が途中で飛ぶ、復習が追いつかない──こうした状態は、&lt;br /&gt;
努力量ではなく&lt;strong&gt;答案までの作り方&lt;/strong&gt;に原因があることが多く見られます。&lt;/p&gt;
&lt;p&gt;エスコットでは、学校の教材・進度・試験形式を前提に、&lt;br /&gt;
&lt;strong&gt;答案で点を取り切るところまで&lt;/strong&gt;を逆算した個別の組み立てを行っています。&lt;br /&gt;
全体方針は &lt;a href="https://juku-escot.com/onepoint/" target="_blank" rel="noopener"&gt;指導の考え方&lt;/a&gt; にもまとめています。&lt;/p&gt;
&lt;/section&gt;
&lt;h2&gt;数学で点が安定しない典型例&lt;/h2&gt;
&lt;ul&gt;
&lt;li&gt;&lt;strong&gt;計算は合っているのに取りこぼす&lt;/strong&gt;（途中式不足・条件抜け）&lt;/li&gt;
&lt;li&gt;&lt;strong&gt;式が作れない／立て方が分からない&lt;/strong&gt;&lt;/li&gt;
&lt;li&gt;&lt;strong&gt;途中式が飛び、採点者に伝わらない&lt;/strong&gt;&lt;/li&gt;
&lt;li&gt;&lt;strong&gt;復習が回らず、次の単元に持ち越してしまう&lt;/strong&gt;&lt;/li&gt;
&lt;/ul&gt;
&lt;p&gt;これらは「理解不足」ではなく、&lt;strong&gt;答案構成が整理されていない&lt;/strong&gt;ことで起こります。&lt;br /&gt;
定期試験の考え方自体は &lt;a href="https://juku-escot.com/examination/" target="_blank" rel="noopener"&gt;試験・対策&lt;/a&gt; でも整理していますが、&lt;br /&gt;
数学では特に「書き方」まで含めた組み立てが必要です。&lt;/p&gt;
&lt;/section&gt;
&lt;p&gt;&lt;!-- 2) 教材別対応 --&gt;&lt;/p&gt;
&lt;section class="mb-4"&gt;
&lt;h2&gt;教材別：体系数学・学校プリント・授業ノートの扱い&lt;/h2&gt;
&lt;h3&gt;体系数学への対応&lt;/h3&gt;
&lt;p&gt;「解説を読んでも分からない」「自力で式が立たない」という声が多い教材です。&lt;br /&gt;
エスコットでは&lt;strong&gt;解法の暗記ではなく、条件整理→方針決定&lt;/strong&gt;の部分を重点的に整理します。&lt;br /&gt;
体系数学の扱い方は、教材別ページでも詳しく解説しています。&lt;/p&gt;
&lt;p&gt;▶ &lt;a href="https://juku-escot.com/taikeisuugaku/" target="_blank" rel="noopener"&gt;体系数学の対策ページ&lt;/a&gt;&lt;/p&gt;
&lt;h3&gt;学校プリント・配布教材&lt;/h3&gt;
&lt;p&gt;定期試験では、教科書より&lt;strong&gt;学校配布プリントからの出題&lt;/strong&gt;が中心になるケースも少なくありません。&lt;br /&gt;
プリント問題を「そのまま解き直す」のではなく、&lt;br /&gt;
&lt;strong&gt;類題化・答案形式をそろえる&lt;/strong&gt;を行い、本番で再現できる形にします。&lt;/p&gt;
&lt;h3&gt;授業ノートの使い方&lt;/h3&gt;
&lt;p&gt;ノートが「板書の記録」で止まっていると、復習に使えません。&lt;br /&gt;
重要なのは、&lt;strong&gt;どの条件から何を考えたか&lt;/strong&gt;が後から追える状態にすることです。&lt;/p&gt;
&lt;/section&gt;
&lt;p&gt;&lt;!-- 3) 答案構成 --&gt;&lt;/p&gt;
&lt;section class="mb-4"&gt;
&lt;h2&gt;答案で点を取りやすくする流れ&lt;/h2&gt;
&lt;ol&gt;
&lt;li&gt;&lt;strong&gt;条件整理&lt;/strong&gt;（問題文の情報を抜き出す）&lt;/li&gt;
&lt;li&gt;&lt;strong&gt;方針決定&lt;/strong&gt;（何を使う問題かを明示）&lt;/li&gt;
&lt;li&gt;&lt;strong&gt;式・計算&lt;/strong&gt;（途中式を省略しない）&lt;/li&gt;
&lt;li&gt;&lt;strong&gt;検算・見直し&lt;/strong&gt;（条件との整合確認）&lt;/li&gt;
&lt;/ol&gt;
&lt;p&gt;この流れを毎回同じにすることで、「分かっているのに取りこぼす」状態を防ぎます。&lt;br /&gt;
これは集団授業では個別に直しにくく、&lt;strong&gt;１対１指導の強み&lt;/strong&gt;が最も出る部分です。&lt;/p&gt;
&lt;/section&gt;
&lt;p&gt;&lt;!-- 4) コースの選び方 --&gt;&lt;/p&gt;
&lt;section class="mb-4"&gt;
&lt;h2&gt;先取り／フォローアップの選び方&lt;/h2&gt;
&lt;h3&gt;先取りが向くケース&lt;/h3&gt;
&lt;ul&gt;
&lt;li&gt;学校内容は概ね理解できている&lt;/li&gt;
&lt;li&gt;定期試験で安定して高得点を狙いたい&lt;/li&gt;
&lt;li&gt;受験を見据えて基礎を早めに固めたい&lt;/li&gt;
&lt;/ul&gt;
&lt;h3&gt;フォローアップが向くケース&lt;/h3&gt;
&lt;ul&gt;
&lt;li&gt;過去単元の理解不足が現在に影響している&lt;/li&gt;
&lt;li&gt;式が立たず、解法選択で止まる&lt;/li&gt;
&lt;li&gt;学校進度についていけなくなり始めている&lt;/li&gt;
&lt;/ul&gt;
&lt;p&gt;フォローで土台を作り、追いついた段階で先取りに移行するのが理想です。&lt;br /&gt;
全体像は &lt;a href="https://juku-escot.com/school/" target="_blank" rel="noopener"&gt;学校対策（総合）&lt;/a&gt; にまとめています。&lt;/p&gt;
&lt;/section&gt;
&lt;p&gt;&lt;!-- 5) FAQ --&gt;&lt;/p&gt;
&lt;section id="faq" class="mb-4"&gt;
&lt;h2&gt;数学対策に関するよくある質問&lt;/h2&gt;
&lt;div class="rounded" style="background-color: whitesmoke; padding: 14px;"&gt;
&lt;p class="mb-2"&gt;&lt;strong&gt;Q. 体系数学以外の教材にも対応していますか？&lt;/strong&gt;&lt;br /&gt;
A. はい。学校で使用している教材・プリントをそのまま使って指導します。&lt;/p&gt;
&lt;p class="mb-2"&gt;&lt;strong&gt;Q. どこまで遡れば良いか分かりません。&lt;/strong&gt;&lt;br /&gt;
A. 答案と理解状況から、必要な単元まで整理します。&lt;/p&gt;
&lt;p class="mb-2"&gt;&lt;strong&gt;Q. 試験前だけ回数を増やせますか？&lt;/strong&gt;&lt;br /&gt;
A. 可能です。直前期の進め方は &lt;a href="https://juku-escot.com/examination/" target="_blank" rel="noopener"&gt;試験・対策&lt;/a&gt; に基づいて行います。&lt;/p&gt;
&lt;p class="mb-2"&gt;&lt;strong&gt;Q. オンライン対応は可能ですか？&lt;/strong&gt;&lt;br /&gt;
A. はい。詳細は &lt;a href="https://juku-escot.com/online/" target="_blank" rel="noopener"&gt;オンライン個別指導&lt;/a&gt; をご覧ください。&lt;/p&gt;
&lt;p class="mb-0"&gt;&lt;strong&gt;Q. 英語など他教科も合わせて相談できますか？&lt;/strong&gt;&lt;br /&gt;
A. 可能です。全体像は &lt;a href="https://juku-escot.com/school/" target="_blank" rel="noopener"&gt;学校対策（総合）&lt;/a&gt; に整理しています。&lt;/p&gt;
&lt;/div&gt;
&lt;p&gt;&lt;!-- FAQPage 構造化（JSON-LD） --&gt;&lt;br /&gt;
&lt;script type="application/ld+json"&gt;
  {
    "@context": "https://schema.org",
    "@type": "FAQPage",
    "mainEntity": [
      {
        "@type": "Question",
        "name": "体系数学以外の教材にも対応していますか？",
        "acceptedAnswer": {
          "@type": "Answer",
          "text": "はい。学校で使用している教材・プリントをそのまま使って指導します。"
        }
      },
      {
        "@type": "Question",
        "name": "どこまで遡れば良いか分かりません。",
        "acceptedAnswer": {
          "@type": "Answer",
          "text": "答案と理解状況から、必要な単元まで整理します。"
        }
      },
      {
        "@type": "Question",
        "name": "試験前だけ回数を増やせますか？",
        "acceptedAnswer": {
          "@type": "Answer",
          "text": "可能です。直前期の進め方は試験・対策ページの考え方に基づいて行います。"
        }
      },
      {
        "@type": "Question",
        "name": "オンライン対応は可能ですか？",
        "acceptedAnswer": {
          "@type": "Answer",
          "text": "はい。オンライン個別指導でも学校教材・プリント・試験範囲に合わせて進められます。"
        }
      },
      {
        "@type": "Question",
        "name": "他教科も合わせて相談できますか？",
        "acceptedAnswer": {
          "@type": "Answer",
          "text": "可能です。学校対策（総合）ページに全体像をまとめています。"
        }
      }
    ]
  }
  &lt;/script&gt;&lt;/p&gt;
&lt;/section&gt;
&lt;p&gt;&lt;!-- 6) 流れ（短縮しすぎない版：説明を復元） --&gt;&lt;/p&gt;
&lt;section id="flow" class="mb-4"&gt;
&lt;h2&gt;受講までの流れ&lt;/h2&gt;
&lt;div class="rounded" style="background: #f7f7f7; padding: 14px; border: 1px solid rgba(0,0,0,.08);"&gt;
&lt;p class="mb-2"&gt;数学は「何をどこまで直すか」を先に決めないと、授業が解説で終わって点に結びつきません。&lt;br /&gt;
エスコットでは&lt;strong&gt;無料ヒアリング→トライアル&lt;/strong&gt;で、次の定期試験までの無駄の少ない道筋を組み立てます。&lt;/p&gt;
&lt;h3&gt;１．保護者様からの事前ヒアリング【無料】&lt;/h3&gt;
&lt;blockquote&gt;&lt;p&gt;まずは都合の合う時間に来塾して頂き、現在の状況等を詳細にお伺い致します&lt;br /&gt;
(生徒さんの成績・学習の様子が分かるものを可能な限りお持ち頂ければスムーズかと思います)。&lt;br /&gt;
また、お伺いした情報をもとに大まかな指導計画を提示させて頂きます。&lt;/p&gt;&lt;/blockquote&gt;
&lt;h3&gt;２．トライアル指導【「トライアル指導料」のみ頂戴致します】&lt;/h3&gt;
&lt;blockquote&gt;&lt;p&gt;事前ヒアリングでの情報をもとに指導を行い、通常の指導同様に家庭学習用の課題も配布致します。&lt;br /&gt;
指導後、ヒアリング時に作成した指導計画をブラッシュアップした上で、再度指導計画を提示させて頂きます。&lt;/p&gt;&lt;/blockquote&gt;
&lt;h3&gt;３．ご契約&lt;/h3&gt;
&lt;blockquote&gt;&lt;p&gt;指導計画について十分ご納得頂いてから、入塾手続きを進めて頂きます。&lt;/p&gt;&lt;/blockquote&gt;
&lt;h3&gt;４．指導開始&lt;/h3&gt;
&lt;blockquote&gt;&lt;p&gt;ご契約時に決定させて頂いた曜日/時間にて指導を開始させて頂きます。&lt;/p&gt;&lt;/blockquote&gt;
&lt;p class="mt-2 mb-0 small text-muted"&gt;※全体像（英語/数学共通の学校対策・流れ）は&lt;br /&gt;
&lt;a href="https://juku-escot.com/school/" target="_blank" rel="noopener"&gt;学校対策（総合）&lt;/a&gt;&lt;br /&gt;
にまとめています。&lt;/p&gt;
&lt;/div&gt;
&lt;/section&gt;
&lt;p&gt;&lt;!-- 料金（既存情報維持） --&gt;&lt;/p&gt;
&lt;section id="fee" class="mb-4"&gt;
&lt;h2&gt;指導料&lt;/h2&gt;
&lt;h3&gt;トライアル指導料&lt;/h3&gt;
&lt;p&gt;10,000円（税込）&lt;/p&gt;
&lt;h3&gt;入塾金&lt;/h3&gt;
&lt;p&gt;20,000円（税別）&lt;/p&gt;
&lt;h3&gt;指導料&lt;/h3&gt;
&lt;p&gt;80分：11,200円／コマ&lt;br /&gt;
120分：16,800円／コマ&lt;/p&gt;
&lt;/section&gt;
&lt;section id="contact"&gt;
&lt;div id="wpcf7-f422-p532-o1" class="wpcf7 no-js" dir="ltr" lang="ja" data-wpcf7-id="422"&gt;
&lt;form class="wpcf7-form init" action="/school_math/#wpcf7-f422-p532-o1" method="post" novalidate="novalidate" aria-label="コンタクトフォーム" data-status="init"&gt;
&lt;div class="wpcf7-response-output" aria-hidden="true"&gt;&lt;/div&gt;
&lt;/form&gt;
&lt;/div&gt;
&lt;/section&gt;
&lt;h2&gt;お問い合わせ&lt;/h2&gt;
&lt;div class="wpcf7 no-js" id="wpcf7-f422-p532-o1" lang="ja" dir="ltr" data-wpcf7-id="422"&gt;
&lt;div class="screen-reader-response"&gt;&lt;p role="status" aria-live="polite" aria-atomic="true"&gt;&lt;/p&gt; &lt;ul&gt;&lt;/ul&gt;&lt;/div&gt;
&lt;form action="/school_math/#wpcf7-f422-p532-o1" method="post" class="wpcf7-form init" aria-label="コンタクトフォーム" novalidate="novalidate" data-status="init"&gt;
&lt;fieldset class="hidden-fields-container"&gt;&lt;input type="hidden" name="_wpcf7" value="422" /&gt;&lt;input type="hidden" name="_wpcf7_version" value="6.1.5" /&gt;&lt;input type="hidden" name="_wpcf7_locale" value="ja" /&gt;&lt;input type="hidden" name="_wpcf7_unit_tag" value="wpcf7-f422-p532-o1" /&gt;&lt;input type="hidden" name="_wpcf7_container_post" value="532" /&gt;&lt;input type="hidden" name="_wpcf7_posted_data_hash" value="" /&gt;&lt;input type="hidden" name="_wpcf7_recaptcha_response" value="" /&gt;
&lt;/fieldset&gt;
&lt;p&gt;&lt;label&gt; 保護者氏名 (必須)&lt;br /&gt;
&lt;span class="wpcf7-form-control-wrap" data-name="text-734"&gt;&lt;input size="40" maxlength="400" class="wpcf7-form-control wpcf7-text wpcf7-validates-as-required" aria-required="true" aria-invalid="false" value="" type="text" name="text-734" /&gt;&lt;/span&gt;&lt;br /&gt;
&lt;/label&gt;&lt;label&gt;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/&gt;&lt;/span&gt;&lt;br /&gt;
&lt;/label&gt;&lt;label&gt;科目(必須)&lt;br /&gt;
&lt;span class="wpcf7-form-control-wrap" data-name="menu-682"&gt;&lt;select class="wpcf7-form-control wpcf7-select wpcf7-validates-as-required" aria-required="true" aria-invalid="false" name="menu-682"&gt;&lt;option value="英語"&gt;英語&lt;/option&gt;&lt;option value="数学"&gt;数学&lt;/option&gt;&lt;/select&gt;&lt;/span&gt;&lt;br /&gt;
&lt;/label&gt;&lt;label&gt;学年&lt;br /&gt;
&lt;span class="wpcf7-form-control-wrap" data-name="menu-683"&gt;&lt;select class="wpcf7-form-control wpcf7-select" aria-invalid="false" name="menu-683"&gt;&lt;option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aria-invalid="false" name="menu-684"&gt;&lt;option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type="checkbox" name="checkbox-613[]" value="教室" /&gt;&lt;/span&gt;&lt;span class="wpcf7-list-item last"&gt;&lt;span class="wpcf7-list-item-label"&gt;オンライン&lt;/span&gt;&lt;input type="checkbox" name="checkbox-613[]" value="オンライン" /&gt;&lt;/span&gt;&lt;/span&gt;&lt;/span&gt;&lt;br /&gt;
&lt;/label&gt;&lt;label&gt; 備考&lt;br /&gt;
&lt;span class="wpcf7-form-control-wrap" data-name="your-message"&gt;&lt;textarea cols="40" rows="10" maxlength="2000" class="wpcf7-form-control wpcf7-textarea wpcf7-validates-as-required" aria-required="true" aria-invalid="false" name="your-message"&gt;&lt;/textarea&gt;&lt;/span&gt;&lt;br /&gt;
[anr_nocaptcha g-recaptcha-response]&lt;br /&gt;
&lt;input class="wpcf7-form-control wpcf7-submit has-spinner" type="submit" value="送信" /&gt;&lt;/label&gt;
&lt;/p&gt;&lt;div class="wpcf7-response-output" aria-hidden="true"&gt;&lt;/div&gt;
&lt;/form&gt;
&lt;/div&gt;
&lt;section class="veu_cta" id="veu_cta-499"&gt;&lt;h1 class="cta_title"&gt;講座案内：ワンポイント講座　国文法ワンポイントゼミ【国語】&lt;/h1&gt;&lt;div class="cta_body"&gt;&lt;div class="cta_body_image cta_body_image_right"&gt;&lt;a href="https://juku-escot.com/onepoint/" target="_blank"&gt;&lt;img width="956" height="253" src="https://juku-escot.com/wp-content/uploads/2020/05/スライドショーロゴ.png" class="attachment-large size-large" alt="" srcset="https://juku-escot.com/wp-content/uploads/2020/05/スライドショーロゴ.png 956w, https://juku-escot.com/wp-content/uploads/2020/05/スライドショーロゴ-300x79.png 300w, https://juku-escot.com/wp-content/uploads/2020/05/スライドショーロゴ-768x203.png 768w" sizes="(max-width: 956px) 100vw, 956px" /&gt;&lt;/a&gt;&lt;/div&gt;&lt;div class="cta_body_txt image_exist"&gt;家政・看護系学部や、日大芸術学部、各女子大、学芸大、成蹊大など現代語の文法が頻繁に出題される大学の受験生におすすめの講座です。
&lt;br /&gt;
&lt;br /&gt;現代語の文法は古文の文法学習をするための準備として位置づけられていますので、定期試験対策としての受講だけでなく、古典文法の学習準備として中学生が受講することも歓迎しています。&lt;/div&gt;&lt;div class="cta_body_link"&gt;&lt;a href="https://juku-escot.com/onepoint/" class="btn btn-primary btn-block btn-lg" target="_blank"&gt;ワンポイント講座　国文法ワンポイントゼミ【国語】&lt;/a&gt;&lt;/div&gt;&lt;/div&gt;&lt;!-- [ /.vkExUnit_cta_body ] --&gt;&lt;/section&gt;			
------</t>
  </si>
  <si>
    <t>https://jukureiwa.com/greeting/</t>
  </si>
  <si>
    <t>以下のページは不自然なワードを使用しています。
これらを適切に自然な言葉に置き換えて下さい。
なお、本文の装飾や構造は絶対に変えないでください。
【対象ページURL】
https://jukureiwa.com/greeting/
【検出された不自然ワード】
- 型
- 網羅
【本文】
------
&lt;h2&gt;かゆいところに手が届く社会専門塾！&lt;/h2&gt;
&lt;p&gt;このページをごらんいただき、どうもありがとうございます。&lt;br /&gt;
この度、中学受験にむけて社会にお困りのお子様を対象に、社会専門塾をはじめることになりました。&lt;br /&gt;
社会専門塾とは、なかなか珍しいとお考えでしょうけれども、あえて取り組んでみようと思い至ったことには、おおむね&lt;span style="color: #008000;"&gt;２つの理由&lt;/span&gt;がございます。&lt;/p&gt;
&lt;h3&gt;1.中学受験における社会科対策の典型的な悩みに、それぞれ個別に、そして親身にご対応いたします&lt;/h3&gt;
&lt;p&gt;通例、中学受験対策において、社会という科目は最も優先順位が低い科目と認識されるものです。&lt;br /&gt;
こうした学習塾の講師、ご両親、そしてお子様ご本人のおおくが抱いている認識は、決して間違ったものではありません。&lt;br /&gt;
&lt;span style="color: #008000;"&gt;「社会のプライオリティーは最も低い」&lt;/span&gt;という根本的な事実を共通認識としたうえで、それでも社会の学習についてご両親、受験生本人から悩みの相談をうけることがあるものですが、それにはいくつかの典型的なパターンがあります。&lt;/p&gt;
&lt;h4&gt;（１）受験勉強のスタートが遅かった&lt;/h4&gt;
&lt;p&gt;おおくの学習塾のカリキュラムでは５年前期に地理、５年後期に歴史、６年前期に公民を学習し、そして６年後期は演習に専念できるよう編成されています。&lt;br /&gt;
そのため、無理なく社会の知識を蓄積していくためには、&lt;span style="color: #008000;"&gt;5年の春には塾通いをスタートしなければならない&lt;/span&gt;理屈になります。&lt;br /&gt;
しかしながら、非常におおくのお子様が、5年の途中、もしくは６年生になってから中学受験を本格的に意識して、塾通いを始めるものです。&lt;/p&gt;
&lt;p&gt;したがって、受験に対応できる水準の地理、あるいは地理・歴史の知識をほぼ独学で（しかも通常の４科のカリキュラムをこなしつつ）習得するという&lt;span style="color: #0000ff;"&gt;、およそ不可能な課題を背負うことになる&lt;/span&gt;のです。&lt;/p&gt;
&lt;h4&gt;（２）特定テーマの知識をうまく整理することが出来ない&lt;/h4&gt;
&lt;p&gt;じつのところ、中学受験社会において要求される知識は、高校入試社会において要求される知識に匹敵、もしくはこれを凌駕するほどに高度なものがあります。&lt;br /&gt;
もちろん網羅的な知識を完成させる必要はありませんが、&lt;span style="color: #0000ff;"&gt;入試ではけっして軽視しえないものの、情報を理解し、よく整理したうえで定着させることにいちじるしく困難がともなうテーマがある&lt;/span&gt;ものです。&lt;/p&gt;
&lt;p&gt;たとえば「日本企業の工場が海外に移転するいくつかの理由」、&lt;br /&gt;
「豊臣秀吉の太閤検地で荘園が消滅したということの意味」、&lt;br /&gt;
「衆・参両議院選挙の比例代表・ドント方式による議席配分」&lt;/p&gt;
&lt;p&gt;等々、&lt;span style="color: #008000;"&gt;よほど学力の高いお子様でも知識を整理するための特別な注意が必要となってくるテーマ&lt;/span&gt;には、&lt;span style="color: #0000ff;"&gt;じっくりととりくむ必要&lt;/span&gt;があります。&lt;/p&gt;
&lt;h4&gt;（３）過去問を徹底的に解説してもらう機会がない&lt;/h4&gt;
&lt;p&gt;６年後期は、入試でにおける実戦力を鍛えるための問題演習の時期になります。もちろん、このとき志望校の過去問に取り組むことは必須といえますが、これの採点がそのままご両親の負担となったり、あるいはとくに記述問題の採点ができず、通っている学習塾に良心的な講師がいるというまったくの幸運に依存するしかないケースが非常におおく生じるものです。&lt;/p&gt;
&lt;p&gt;社会といえども、&lt;span style="color: #ff0000;"&gt;過去問についてはじっくりと個別での指導が必要&lt;/span&gt;になってくるものです。&lt;/p&gt;
&lt;h3&gt;２．「考える社会」で一生モノの知識を習得しよう&lt;/h3&gt;
&lt;p&gt;どうしても入試を意識して勉強するときには、効率的に知識を詰め込むかたちになってしまうものです。はっきり云って、ある程度はこういった学習も必要であることは疑いありません。&lt;br /&gt;
しかしながら、じつのところ&lt;span style="color: #0000ff;"&gt;地理・歴史・公民という、それぞれの分野の知識はお互いに密接に、あるいはきわめて興味深く意外な仕方で関連&lt;/span&gt;しあっています。&lt;/p&gt;
&lt;p&gt;そのことが「おもしろい」と感じる機会が一度でもあれば、じつのところ、もう社会の学習にはまったく心配ありません。ひとつひとつの宝石のような知識が有機的に関連して大きな全体、つまりわたしたちの生きている世界を形成していることに気付いたときには、一種の感動さえも伴うことでしょう。&lt;span style="color: #ff0000;"&gt;社会ほど暗記ですまされない学習分野はありません&lt;/span&gt;。&lt;/p&gt;
&lt;p&gt;わたしたちの生きる世界が抱えている諸々の問題には、ようするにひとつの解答がなどないのですから。&lt;br /&gt;
そして中学受験社会で要求される知識は、ほとんどすべてのニュースを理解して、自分の意見をひとに説明するに足るほど十分な水準のものです。&lt;br /&gt;
お子様たちが「考える社会」を大好きになることができ、かくしてよき社会人に成長するためのお手伝いをすることをつうじて、この社会の未来に貢献することが、社会講師のひそかなひそかな宿願といえるでしょう。&lt;/p&gt;
&lt;h3&gt;当塾の考える中学受験社会に対する心構え&lt;/h3&gt;
&lt;p&gt;&lt;iframe title="当塾の考える中学受験社会に対する心構え" width="1140" height="641" src="https://www.youtube.com/embed/CBZS5C5vtSI?feature=oembed" frameborder="0" allow="accelerometer; autoplay; clipboard-write; encrypted-media; gyroscope; picture-in-picture; web-share" referrerpolicy="strict-origin-when-cross-origin" allowfullscreen&gt;&lt;/iframe&gt;&lt;/p&gt;
&lt;section class="veu_cta" id="veu_cta-198"&gt;&lt;h1 class="cta_title"&gt;本科「歴史の完成」≪８回完結講座≫&lt;/h1&gt;&lt;div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image_exist"&gt;歴史分野は「いつ」「どこで」「何が」起きたのかを有機的に理解すること、 通り一遍の言葉で言うならば「流れを意識する」ことが求められる分野です。 したがって、時代別に別々のものとして覚えようとしても、分野別(政治・文化……など)に学習を進めようとしても、 それだけでは十分な学習効果を上げることが出来ません。当塾では、時代背景とその中の様々な事象を結び付けていくことで、付け焼刃でない深く理解をさせるように指導を行っていきます。&lt;/div&gt;&lt;div class="cta_body_link"&gt;&lt;a href="https://jukureiwa.com/honka/" class="btn btn-primary btn-block btn-lg" target="_blank"&gt;開講講座：本科「歴史の完成」≪８回完結講座≫&lt;/a&gt;&lt;/div&gt;&lt;/div&gt;&lt;!-- [ /.vkExUnit_cta_body ] --&gt;&lt;/section&gt;			
------</t>
  </si>
  <si>
    <t>https://jukureiwa.com/honka/</t>
  </si>
  <si>
    <t>以下のページは不自然なワードを使用しています。
これらを適切に自然な言葉に置き換えて下さい。
なお、本文の装飾や構造は絶対に変えないでください。
【対象ページURL】
https://jukureiwa.com/honka/
【検出された不自然ワード】
- 乱れ
- 整え
- 統一
【本文】
------
&lt;p&gt;&lt;!-- ========================================================= 本科講座｜本文HTML（WordPress投稿用 / Bootstrap想定 / primary=青） ※「固める/減点/ためらい/軸/定着/乱れる/特定/構成」は使わない方針で全面改稿 ========================================================= --&gt;&lt;br /&gt;
&lt;img fetchpriority="high" decoding="async" class="alignnone size-large wp-image-456" src="http://jukureiwa.com/wp-content/uploads/2026/01/Gemini_Generated_Image_121vmy121vmy121v-1-scaled-e1768268070430-1024x459.png" alt="受験社会専門塾「令和」の本科講座" width="1024" height="459" srcset="https://jukureiwa.com/wp-content/uploads/2026/01/Gemini_Generated_Image_121vmy121vmy121v-1-scaled-e1768268070430-1024x459.png 1024w, https://jukureiwa.com/wp-content/uploads/2026/01/Gemini_Generated_Image_121vmy121vmy121v-1-scaled-e1768268070430-300x135.png 300w, https://jukureiwa.com/wp-content/uploads/2026/01/Gemini_Generated_Image_121vmy121vmy121v-1-scaled-e1768268070430-768x344.png 768w, https://jukureiwa.com/wp-content/uploads/2026/01/Gemini_Generated_Image_121vmy121vmy121v-1-scaled-e1768268070430-1536x689.png 1536w, https://jukureiwa.com/wp-content/uploads/2026/01/Gemini_Generated_Image_121vmy121vmy121v-1-scaled-e1768268070430-2048x918.png 2048w" sizes="(max-width: 1024px) 100vw, 1024px" /&gt;&lt;br /&gt;
&lt;!-- ===== HERO ===== --&gt;&lt;/p&gt;
&lt;section class="p-3 p-md-4 mb-4 bg-light border rounded"&gt;
&lt;div class="d-flex flex-wrap gap-2 mb-2"&gt;&lt;span class="badge bg-primary"&gt;中学受験 社会&lt;/span&gt;&lt;br /&gt;
&lt;span class="badge bg-secondary"&gt;本科講座&lt;/span&gt;&lt;br /&gt;
&lt;span class="badge bg-info text-dark"&gt;地理・歴史・公民&lt;/span&gt;&lt;/div&gt;
&lt;h2 class="h3 mb-2"&gt;本科講座｜「覚えたつもり」を「点になる形」に変える&lt;/h2&gt;
&lt;div class="rounded p-3 bg-white border mb-3"&gt;
&lt;ul class="mb-0"&gt;
&lt;li&gt;授業は受けているのに、テストだと出てこない&lt;/li&gt;
&lt;li&gt;暗記に寄りすぎて、すぐ抜ける&lt;/li&gt;
&lt;li&gt;時間がなく、何から手を付ければいいか分からない&lt;/li&gt;
&lt;/ul&gt;
&lt;/div&gt;
&lt;p class="mb-3"&gt;本科講座は、中学受験の社会（地理・歴史・公民）を、単元ごとの暗記で終わらせず、&lt;br /&gt;
&lt;strong class="text-primary"&gt;「問題で使える知識」&lt;/strong&gt;として組み上げるための１対１講座です。&lt;br /&gt;
小テストや授業内の理解で終わってしまう部分を、答案の場面で再現できるように、毎週の進め方まで含めて整えます。&lt;/p&gt;
&lt;p class="mb-3"&gt;分野ごとに、地図・資料・正誤・並べ替え・記述などの出題形式に合わせて練習し、&lt;br /&gt;
&lt;strong class="text-primary"&gt;「覚える」→「使う」&lt;/strong&gt;の往復で得点に結びつけます。&lt;br /&gt;
また、授業を受けっぱなしにせず、家庭で&lt;strong class="text-primary"&gt;復習が回る形&lt;/strong&gt;までまとめることで、&lt;br /&gt;
&lt;strong class="text-primary"&gt;本番で点が取れる力&lt;/strong&gt;につなげます。&lt;/p&gt;
&lt;div class="alert alert-primary mb-3" role="alert"&gt;&lt;strong&gt;まずは入口を選ぶのが近道です。&lt;/strong&gt;&lt;br /&gt;
「後回しになりがち」「覚えても抜ける」などの悩みから、最初の1本を決めたい方は、こちらをご利用ください。&lt;/div&gt;
&lt;div class="d-flex flex-wrap gap-2"&gt;&lt;a class="btn btn-primary btn-lg" href="https://jukureiwa.com/tips/naaymi_hub/"&gt;悩み別ガイドから探す&lt;/a&gt;&lt;br /&gt;
&lt;a class="btn btn-outline-primary btn-lg" href="https://jukureiwa.com/"&gt;トップ（全体像）を見る&lt;/a&gt;&lt;br /&gt;
&lt;a class="btn btn-outline-secondary btn-lg" href="#お問い合わせ"&gt;問い合わせる&lt;/a&gt;&lt;/div&gt;
&lt;/section&gt;
&lt;p&gt;&lt;!-- ===== このページの見方（naaymi_hub要素を移植） ===== --&gt;&lt;/p&gt;
&lt;section class="mb-4"&gt;
&lt;h3 class="h5 mb-3"&gt;このページの見方&lt;/h3&gt;
&lt;div class="row g-3"&gt;
&lt;div class="col-md-4"&gt;
&lt;div class="card h-100 border-primary"&gt;
&lt;div class="card-body"&gt;
&lt;div class="d-flex align-items-center gap-2 mb-2"&gt;&lt;span class="badge bg-primary rounded-pill"&gt;1&lt;/span&gt;&lt;br /&gt;
&lt;strong&gt;まず「悩み」から入口を決める&lt;/strong&gt;&lt;/div&gt;
&lt;p class="small text-muted mb-0"&gt;後回し／覚えても抜ける／資料が苦手…など、近いものから入ると遠回りになりません。&lt;/p&gt;
&lt;/div&gt;
&lt;div class="card-footer bg-transparent"&gt;&lt;a class="btn btn-sm btn-outline-primary" href="https://jukureiwa.com/tips/naaymi_hub/"&gt;悩み別ガイドへ&lt;/a&gt;&lt;/div&gt;
&lt;/div&gt;
&lt;/div&gt;
&lt;div class="col-md-4"&gt;
&lt;div class="card h-100 border-primary"&gt;
&lt;div class="card-body"&gt;
&lt;div class="d-flex align-items-center gap-2 mb-2"&gt;&lt;span class="badge bg-primary rounded-pill"&gt;2&lt;/span&gt;&lt;br /&gt;
&lt;strong&gt;次に「分野」で選ぶ&lt;/strong&gt;&lt;/div&gt;
&lt;p class="small text-muted mb-0"&gt;地理・歴史・公民のうち、いま優先したい分野から受講内容を確認してください。&lt;/p&gt;
&lt;/div&gt;
&lt;div class="card-footer bg-transparent"&gt;&lt;a class="btn btn-sm btn-outline-primary" href="#本科メニュー"&gt;本科メニューを見る&lt;/a&gt;&lt;/div&gt;
&lt;/div&gt;
&lt;/div&gt;
&lt;div class="col-md-4"&gt;
&lt;div class="card h-100 border-primary"&gt;
&lt;div class="card-body"&gt;
&lt;div class="d-flex align-items-center gap-2 mb-2"&gt;&lt;span class="badge bg-primary rounded-pill"&gt;3&lt;/span&gt;&lt;br /&gt;
&lt;strong&gt;最後に「受講の流れ・料金」を確認&lt;/strong&gt;&lt;/div&gt;
&lt;p class="small text-muted mb-0"&gt;トライアル→開始までの流れと、料金をまとめています。&lt;/p&gt;
&lt;/div&gt;
&lt;div class="card-footer bg-transparent"&gt;&lt;a class="btn btn-sm btn-outline-primary" href="#受講までの流れ"&gt;受講の流れへ&lt;/a&gt;&lt;/div&gt;
&lt;/div&gt;
&lt;/div&gt;
&lt;/div&gt;
&lt;/section&gt;
&lt;p&gt;&lt;!-- ===== 目次（見やすく） ===== --&gt;&lt;/p&gt;
&lt;div class="card border-primary mb-4"&gt;
&lt;div class="card-header bg-light text-primary"&gt;&lt;strong&gt;目次&lt;/strong&gt;&lt;/div&gt;
&lt;div class="card-body"&gt;
&lt;div class="row g-2"&gt;
&lt;div class="col-md-6"&gt;
&lt;div class="list-group"&gt;&lt;a class="list-group-item list-group-item-action" href="#本科メニュー"&gt;1. 本科講座（地理・歴史・公民）&lt;/a&gt;&lt;br /&gt;
&lt;a class="list-group-item list-group-item-action" href="#地理の完成"&gt;　- 地理の完成&lt;/a&gt;&lt;br /&gt;
&lt;a class="list-group-item list-group-item-action" href="#歴史の完成"&gt;　- 歴史の完成&lt;/a&gt;&lt;br /&gt;
&lt;a class="list-group-item list-group-item-action" href="#公民の完成"&gt;　- 公民の完成&lt;/a&gt;&lt;/div&gt;
&lt;/div&gt;
&lt;div class="col-md-6"&gt;
&lt;div class="list-group"&gt;&lt;a class="list-group-item list-group-item-action" href="#オンライン指導"&gt;2. オンライン指導&lt;/a&gt;&lt;br /&gt;
&lt;a class="list-group-item list-group-item-action" href="#受講までの流れ"&gt;3. 受講までの流れ&lt;/a&gt;&lt;br /&gt;
&lt;a class="list-group-item list-group-item-action" href="#指導料"&gt;4. 指導料&lt;/a&gt;&lt;br /&gt;
&lt;a class="list-group-item list-group-item-action" href="#faq"&gt;5. よくあるご質問&lt;/a&gt;&lt;br /&gt;
&lt;a class="list-group-item list-group-item-action" href="#お問い合わせ"&gt;6. お問い合わせ&lt;/a&gt;&lt;/div&gt;
&lt;/div&gt;
&lt;/div&gt;
&lt;/div&gt;
&lt;/div&gt;
&lt;p&gt;&lt;!-- ===== 本科メニュー（カードで即判断） ===== --&gt;&lt;/p&gt;
&lt;section id="本科メニュー" class="mb-4"&gt;
&lt;h3 class="h4 mb-3"&gt;本科講座（分野別）&lt;/h3&gt;
&lt;div class="row g-3"&gt;
&lt;div class="col-md-4"&gt;
&lt;div class="card h-100 border-primary"&gt;
&lt;div class="card-body"&gt;
&lt;div class="d-flex justify-content-between align-items-center mb-2"&gt;
&lt;h4 class="h5 mb-0"&gt;地理の完成&lt;/h4&gt;
&lt;p&gt;&lt;span class="badge bg-primary"&gt;8回&lt;/span&gt;&lt;/p&gt;
&lt;/div&gt;
&lt;ul class="mb-3"&gt;
&lt;li&gt;地図を土台に「場所」と「意味」をつなげる&lt;/li&gt;
&lt;li&gt;資料の読み取りで戸惑わない見方を身につける&lt;/li&gt;
&lt;li&gt;気候・地形・産業を理由でまとめる&lt;/li&gt;
&lt;/ul&gt;
&lt;p class="small text-muted mb-0"&gt;こんなときに：地図・資料が苦手／用語がバラバラ／覚えても使えない&lt;/p&gt;
&lt;/div&gt;
&lt;div class="card-footer bg-transparent"&gt;
&lt;div class="d-flex flex-wrap gap-2"&gt;&lt;a class="btn btn-primary btn-sm" href="#地理の完成"&gt;このページで見る&lt;/a&gt;&lt;br /&gt;
&lt;a class="btn btn-outline-primary btn-sm" href="https://jukureiwa.com/tips/honka_chiri/"&gt;詳細を見る&lt;/a&gt;&lt;/div&gt;
&lt;/div&gt;
&lt;/div&gt;
&lt;/div&gt;
&lt;div class="col-md-4"&gt;
&lt;div class="card h-100 border-primary"&gt;
&lt;div class="card-body"&gt;
&lt;div class="d-flex justify-content-between align-items-center mb-2"&gt;
&lt;h4 class="h5 mb-0"&gt;歴史の完成&lt;/h4&gt;
&lt;p&gt;&lt;span class="badge bg-primary"&gt;8回&lt;/span&gt;&lt;/p&gt;
&lt;/div&gt;
&lt;ul class="mb-3"&gt;
&lt;li&gt;出来事を「順番」と「背景」でまとめる&lt;/li&gt;
&lt;li&gt;政治と文化を別々にしないでつなげる&lt;/li&gt;
&lt;li&gt;資料・正誤問題で落としやすい所を減らす&lt;/li&gt;
&lt;/ul&gt;
&lt;p class="small text-muted mb-0"&gt;こんなときに：覚えたのに正誤で落とす／資料が怖い／時代が混ざる&lt;/p&gt;
&lt;/div&gt;
&lt;div class="card-footer bg-transparent"&gt;
&lt;div class="d-flex flex-wrap gap-2"&gt;&lt;a class="btn btn-primary btn-sm" href="#歴史の完成"&gt;このページで見る&lt;/a&gt;&lt;br /&gt;
&lt;a class="btn btn-outline-primary btn-sm" href="https://jukureiwa.com/tips/honka_rekishi/"&gt;詳細を見る&lt;/a&gt;&lt;/div&gt;
&lt;/div&gt;
&lt;/div&gt;
&lt;/div&gt;
&lt;div class="col-md-4"&gt;
&lt;div class="card h-100 border-primary"&gt;
&lt;div class="card-body"&gt;
&lt;div class="d-flex justify-content-between align-items-center mb-2"&gt;
&lt;h4 class="h5 mb-0"&gt;公民の完成&lt;/h4&gt;
&lt;p&gt;&lt;span class="badge bg-primary"&gt;6回&lt;/span&gt;&lt;/p&gt;
&lt;/div&gt;
&lt;ul class="mb-3"&gt;
&lt;li&gt;「しくみ」を理解してから用語を覚える&lt;/li&gt;
&lt;li&gt;地理・歴史の知識と結びつけて覚える量を減らす&lt;/li&gt;
&lt;li&gt;時事・統治の問題で混乱しにくくする&lt;/li&gt;
&lt;/ul&gt;
&lt;p class="small text-muted mb-0"&gt;こんなときに：授業が速くて置いていかれる／丸暗記が増えるだけ／点に結びつかない&lt;/p&gt;
&lt;/div&gt;
&lt;div class="card-footer bg-transparent"&gt;
&lt;div class="d-flex flex-wrap gap-2"&gt;&lt;a class="btn btn-primary btn-sm" href="#公民の完成"&gt;このページで見る&lt;/a&gt;&lt;br /&gt;
&lt;a class="btn btn-outline-primary btn-sm" href="https://jukureiwa.com/tips/honka_koumin/"&gt;詳細を見る&lt;/a&gt;&lt;/div&gt;
&lt;/div&gt;
&lt;/div&gt;
&lt;/div&gt;
&lt;/div&gt;
&lt;div class="alert alert-info mt-4" role="alert"&gt;&lt;strong&gt;どれにするか悩む場合：&lt;/strong&gt;&lt;br /&gt;
まずは「困っている形」から入口を決めるとスムーズです。&lt;br /&gt;
&lt;a class="btn btn-outline-primary btn-sm mt-2" href="https://jukureiwa.com/tips/naaymi_hub/"&gt;悩み別ガイドを見る&lt;/a&gt;&lt;/div&gt;
&lt;/section&gt;
&lt;p&gt;&lt;!-- ===== 地理 ===== --&gt;&lt;/p&gt;
&lt;section class="mb-4"&gt;
&lt;h3 id="地理の完成" class="h4 mb-2"&gt;■本科「地理の完成」≪8回完結講座≫&lt;/h3&gt;
&lt;p class="mb-3"&gt;地理は&lt;strong&gt;「どこに何があるか」「そこで何が行われているか」&lt;/strong&gt;を、地図と一緒に理解する科目です。&lt;br /&gt;
用語だけを増やすと、問題の場面で使いにくくなります。&lt;br /&gt;
本講座では、地図を見ながら&lt;strong class="text-primary"&gt;位置→特徴→理由&lt;/strong&gt;の順でまとめ、資料問題にもつなげます。&lt;/p&gt;
&lt;details class="border rounded p-3 bg-light mb-3"&gt;
&lt;summary class="fw-bold"&gt;内容（クリックで開く）&lt;/summary&gt;
&lt;div class="pt-3"&gt;
&lt;h4 class="h6"&gt;1．地形・気候&lt;/h4&gt;
&lt;ul&gt;
&lt;li&gt;日本の位置・国土・海流など、地図で確認しながら覚える&lt;/li&gt;
&lt;li&gt;山地・川・平野・盆地などの地形と、産業との関係をつなげる&lt;/li&gt;
&lt;li&gt;季節風・雨温図など、資料の読み取りを練習する&lt;/li&gt;
&lt;/ul&gt;
&lt;h4 class="h6"&gt;2．農林水産業&lt;/h4&gt;
&lt;ul&gt;
&lt;li&gt;主要な農産物・漁業地域・森林の特徴を整理する&lt;/li&gt;
&lt;li&gt;食料自給率・輸入先・有機農業・産地表示などのテーマも扱う&lt;/li&gt;
&lt;/ul&gt;
&lt;h4 class="h6"&gt;3．工業・都市の発展&lt;/h4&gt;
&lt;ul&gt;
&lt;li&gt;工業地帯・工業地域の位置と特徴を理解する&lt;/li&gt;
&lt;li&gt;公害問題・貿易の変化・都市の発展を、時代の流れと合わせて覚える&lt;/li&gt;
&lt;li&gt;過密・過疎、高齢化、限界集落などの社会課題も整理する&lt;/li&gt;
&lt;/ul&gt;
&lt;/div&gt;
&lt;/details&gt;
&lt;p class="mb-3"&gt;この講座を通して、日本の地理・産業・社会をつなげて覚え、受験に備えます。&lt;/p&gt;
&lt;p&gt;&lt;a class="btn btn-primary" href="https://jukureiwa.com/tips/honka_chiri/"&gt;地理の詳細（カリキュラム）&lt;/a&gt;&lt;/p&gt;
&lt;/section&gt;
&lt;p&gt;&lt;!-- ===== 歴史 ===== --&gt;&lt;/p&gt;
&lt;section class="mb-4"&gt;
&lt;h3 id="歴史の完成" class="h4 mb-2"&gt;■本科「歴史の完成」≪8回完結講座≫&lt;/h3&gt;
&lt;p class="mb-3"&gt;歴史は「いつ・どこで・何が起きたか」を並べるだけでは、テストで取り切れません。&lt;br /&gt;
本講座では、出来事を&lt;strong class="text-primary"&gt;順番と背景&lt;/strong&gt;でまとめ、政治・文化・外交をつなげて理解します。&lt;/p&gt;
&lt;details class="border rounded p-3 bg-light mb-3"&gt;
&lt;summary class="fw-bold"&gt;内容（クリックで開く）&lt;/summary&gt;
&lt;div class="pt-3"&gt;
&lt;h4 class="h6"&gt;1．律令国家の成立から変化&lt;/h4&gt;
&lt;ul&gt;
&lt;li&gt;旧石器〜縄文〜弥生、古墳〜飛鳥〜奈良〜平安の大きな流れ&lt;/li&gt;
&lt;li&gt;国づくりのしくみ、土地・税、寺や文化の要点&lt;/li&gt;
&lt;/ul&gt;
&lt;h4 class="h6"&gt;2．武士の時代&lt;/h4&gt;
&lt;ul&gt;
&lt;li&gt;鎌倉：幕府のしくみ、朝廷との関係、元寇&lt;/li&gt;
&lt;li&gt;室町〜戦国：将軍の政治、貿易、農村の動き&lt;/li&gt;
&lt;li&gt;安土桃山〜江戸：幕藩体制、改革、外交の変化&lt;/li&gt;
&lt;/ul&gt;
&lt;h4 class="h6"&gt;3．近代国家の形成〜現代&lt;/h4&gt;
&lt;ul&gt;
&lt;li&gt;明治：改革の順番、外交、産業の変化&lt;/li&gt;
&lt;li&gt;大正：第一次世界大戦〜大正デモクラシー&lt;/li&gt;
&lt;li&gt;昭和：世界恐慌〜戦争〜戦後改革、高度経済成長&lt;/li&gt;
&lt;/ul&gt;
&lt;/div&gt;
&lt;/details&gt;
&lt;p&gt;&lt;a class="btn btn-primary" href="https://jukureiwa.com/tips/honka_rekishi/"&gt;歴史の詳細（カリキュラム）&lt;/a&gt;&lt;/p&gt;
&lt;/section&gt;
&lt;p&gt;&lt;!-- ===== 公民 ===== --&gt;&lt;/p&gt;
&lt;section class="mb-4"&gt;
&lt;h3 id="公民の完成" class="h4 mb-2"&gt;■本科「公民の完成」≪6回完結講座≫&lt;/h3&gt;
&lt;p class="mb-3"&gt;公民は、学校や塾の進み方が速くなりやすく、用語だけが増えてしまうことが多い分野です。&lt;br /&gt;
本講座では、まず&lt;strong class="text-primary"&gt;しくみ（関係）&lt;/strong&gt;を理解し、そのあとに用語を覚える流れで進めます。&lt;br /&gt;
地理・歴史の知識ともつなげながら学びます。&lt;/p&gt;
&lt;details class="border rounded p-3 bg-light mb-3"&gt;
&lt;summary class="fw-bold"&gt;内容（クリックで開く）&lt;/summary&gt;
&lt;div class="pt-3"&gt;
&lt;h4 class="h6"&gt;Ⅰ．日本国憲法&lt;/h4&gt;
&lt;ul&gt;
&lt;li&gt;成立の背景と、大日本帝国憲法との違い&lt;/li&gt;
&lt;li&gt;三大原則と前文のポイント&lt;/li&gt;
&lt;li&gt;最高法規である理由を説明できるようにする&lt;/li&gt;
&lt;/ul&gt;
&lt;h4 class="h6"&gt;Ⅱ．統治のしくみ&lt;/h4&gt;
&lt;ul&gt;
&lt;li&gt;国会（立法）・内閣（行政）・裁判所（司法）の役割&lt;/li&gt;
&lt;li&gt;二院制、議院内閣制、三審制、違憲審査など&lt;/li&gt;
&lt;/ul&gt;
&lt;h4 class="h6"&gt;Ⅲ．地方自治・財政&lt;/h4&gt;
&lt;ul&gt;
&lt;li&gt;地方議会と首長、住民の関わり&lt;/li&gt;
&lt;li&gt;予算のしくみ、国と地方の財政&lt;/li&gt;
&lt;/ul&gt;
&lt;/div&gt;
&lt;/details&gt;
&lt;p&gt;&lt;a class="btn btn-primary" href="https://jukureiwa.com/tips/honka_koumin/"&gt;公民の詳細（カリキュラム）&lt;/a&gt;&lt;/p&gt;
&lt;/section&gt;
&lt;p&gt;&lt;!-- ===== オンライン指導 ===== --&gt;&lt;/p&gt;
&lt;section id="オンライン指導" class="mb-4"&gt;
&lt;h3 class="h4 mb-3"&gt;オンライン指導&lt;/h3&gt;
&lt;p&gt;当塾の講座は、すべてオンラインでも受講できます。電子黒板を活用し、&lt;br /&gt;
ホワイトボードや机上中心の指導と比べて、見やすさ・スピード感・再現しやすさを高めています。&lt;/p&gt;
&lt;p&gt;&lt;img decoding="async" class="img-fluid rounded mb-3" src="http://jukureiwa.com/wp-content/uploads/2020/09/令和授業風景１.jpg" alt="受験社会専門塾「令和」のオンライン授業（電子黒板）" width="1280" height="720" /&gt;&lt;/p&gt;
&lt;div class="row g-3"&gt;
&lt;div class="col-md-4"&gt;
&lt;div class="card h-100 border-primary"&gt;
&lt;div class="card-body"&gt;
&lt;h4 class="h6 mb-2"&gt;① 受ける環境が作りやすい&lt;/h4&gt;
&lt;p class="mb-0 small"&gt;ご自宅で受講でき、画面と音声に集中しやすい環境を作れます。&lt;/p&gt;
&lt;/div&gt;
&lt;/div&gt;
&lt;/div&gt;
&lt;div class="col-md-4"&gt;
&lt;div class="card h-100 border-primary"&gt;
&lt;div class="card-body"&gt;
&lt;h4 class="h6 mb-2"&gt;② 解き方の様子が伝わりやすい&lt;/h4&gt;
&lt;p class="mb-0 small"&gt;手元の状況を見ながら進めるため、「どこで止まっているか」をその場で確認しやすくなります。&lt;/p&gt;
&lt;/div&gt;
&lt;/div&gt;
&lt;/div&gt;
&lt;div class="col-md-4"&gt;
&lt;div class="card h-100 border-primary"&gt;
&lt;div class="card-body"&gt;
&lt;h4 class="h6 mb-2"&gt;③ 移動が不要&lt;/h4&gt;
&lt;p class="mb-0 small"&gt;通塾の負担がなく、時間と体力を勉強に回せます。送り迎えも不要です。&lt;/p&gt;
&lt;/div&gt;
&lt;/div&gt;
&lt;/div&gt;
&lt;/div&gt;
&lt;p class="mt-3 mb-0"&gt;オンラインの利点を活かしながら、社会の成績アップにつなげます。&lt;/p&gt;
&lt;/section&gt;
&lt;p&gt;&lt;!-- ===== 受講までの流れ（色バラつき解消） ===== --&gt;&lt;/p&gt;
&lt;h2 id="受講までの流れ"&gt;受講までの流れ&lt;/h2&gt;
&lt;div class="row g-3 mb-4"&gt;
&lt;div class="col-md-6"&gt;
&lt;div class="card border-primary h-100"&gt;
&lt;div class="card-body"&gt;
&lt;h5 class="card-title mb-2"&gt;&lt;span class="badge bg-primary me-2"&gt;1&lt;/span&gt;事前ヒアリング&lt;/h5&gt;
&lt;p class="card-text mb-0"&gt;保護者様から状況を伺い、進め方の提案をします。&lt;/p&gt;
&lt;/div&gt;
&lt;/div&gt;
&lt;/div&gt;
&lt;div class="col-md-6"&gt;
&lt;div class="card border-primary h-100"&gt;
&lt;div class="card-body"&gt;
&lt;h5 class="card-title mb-2"&gt;&lt;span class="badge bg-primary me-2"&gt;2&lt;/span&gt;トライアル指導&lt;/h5&gt;
&lt;p class="card-text mb-0"&gt;実際の学習状況を見ながら、内容と進め方を調整します。&lt;/p&gt;
&lt;/div&gt;
&lt;/div&gt;
&lt;/div&gt;
&lt;div class="col-md-6"&gt;
&lt;div class="card border-primary h-100"&gt;
&lt;div class="card-body"&gt;
&lt;h5 class="card-title mb-2"&gt;&lt;span class="badge bg-primary me-2"&gt;3&lt;/span&gt;ご契約&lt;/h5&gt;
&lt;p class="card-text mb-0"&gt;内容にご納得いただけましたら、入塾手続きを進めます。&lt;/p&gt;
&lt;/div&gt;
&lt;/div&gt;
&lt;/div&gt;
&lt;div class="col-md-6"&gt;
&lt;div class="card border-primary h-100"&gt;
&lt;div class="card-body"&gt;
&lt;h5 class="card-title mb-2"&gt;&lt;span class="badge bg-primary me-2"&gt;4&lt;/span&gt;指導開始&lt;/h5&gt;
&lt;p class="card-text mb-0"&gt;決定した曜日・時間で指導を開始します。&lt;/p&gt;
&lt;/div&gt;
&lt;/div&gt;
&lt;/div&gt;
&lt;/div&gt;
&lt;p&gt;&lt;!-- ===== 指導料（カード統一） ===== --&gt;&lt;/p&gt;
&lt;h2 id="指導料"&gt;指導料&lt;/h2&gt;
&lt;div class="row g-3 mb-4"&gt;
&lt;div class="col-md-4"&gt;
&lt;div class="card border-primary h-100"&gt;
&lt;div class="card-body"&gt;
&lt;h5 class="card-title"&gt;トライアル指導料&lt;/h5&gt;
&lt;p class="display-6 mb-2"&gt;10,000円&lt;/p&gt;
&lt;p class="card-text small text-muted mb-0"&gt;（税込）他塾様でいう体験の位置づけです。まずは一度お試しください。&lt;/p&gt;
&lt;/div&gt;
&lt;/div&gt;
&lt;/div&gt;
&lt;div class="col-md-4"&gt;
&lt;div class="card border-primary h-100"&gt;
&lt;div class="card-body"&gt;
&lt;h5 class="card-title"&gt;入塾金&lt;/h5&gt;
&lt;p class="display-6 mb-2"&gt;22,000円&lt;/p&gt;
&lt;p class="card-text small text-muted mb-0"&gt;（税込）兄弟姉妹のご在籍（過去在籍含む）の場合は全額免除です。&lt;/p&gt;
&lt;/div&gt;
&lt;/div&gt;
&lt;/div&gt;
&lt;div class="col-md-4"&gt;
&lt;div class="card border-primary h-100"&gt;
&lt;div class="card-body"&gt;
&lt;h5 class="card-title"&gt;指導料&lt;/h5&gt;
&lt;p class="display-6 mb-2"&gt;18,150円&lt;/p&gt;
&lt;p class="card-text small text-muted mb-0"&gt;（税込）/110分・前払いです。前月20日に集計し請求書を発行、前月末までにお支払いください。&lt;/p&gt;
&lt;/div&gt;
&lt;/div&gt;
&lt;/div&gt;
&lt;/div&gt;
&lt;p&gt;&lt;!-- ===== FAQ ===== --&gt;&lt;/p&gt;
&lt;h2 id="faq"&gt;よくあるご質問&lt;/h2&gt;
&lt;div class="card border-primary mb-4"&gt;
&lt;div class="card-body"&gt;
&lt;div id="honkaFaq" class="accordion"&gt;
&lt;div class="accordion-item"&gt;
&lt;h3 id="honkaFaq-h1" class="accordion-header"&gt;&lt;button class="accordion-button" type="button" data-bs-toggle="collapse" data-bs-target="#honkaFaq-c1" aria-expanded="true" aria-controls="honkaFaq-c1"&gt;&lt;br /&gt;
Q. どの分野（地理・歴史・公民）から始めるのがよいですか？&lt;br /&gt;
&lt;/button&gt;&lt;/h3&gt;
&lt;div id="honkaFaq-c1" class="accordion-collapse collapse show" aria-labelledby="honkaFaq-h1" data-bs-parent="#honkaFaq"&gt;
&lt;div class="accordion-body"&gt;まず「いま困っている形」に近い分野から始めるのがおすすめです。地図・資料で止まりやすいなら地理、正誤や並べ替えで落としやすいなら歴史、用語が増えて追いつきにくいなら公民から入ると進めやすくなります。&lt;/div&gt;
&lt;/div&gt;
&lt;/div&gt;
&lt;div class="accordion-item"&gt;
&lt;h3 id="honkaFaq-h2" class="accordion-header"&gt;&lt;button class="accordion-button collapsed" type="button" data-bs-toggle="collapse" data-bs-target="#honkaFaq-c2" aria-expanded="false" aria-controls="honkaFaq-c2"&gt;&lt;br /&gt;
Q. まだ社会が弱く、基礎からでも受講できますか？&lt;br /&gt;
&lt;/button&gt;&lt;/h3&gt;
&lt;div id="honkaFaq-c2" class="accordion-collapse collapse" aria-labelledby="honkaFaq-h2" data-bs-parent="#honkaFaq"&gt;
&lt;div class="accordion-body"&gt;受講できます。用語を増やす前に、地図・資料・流れ・しくみなどの土台を確認し、出題形式（正誤／並べ替え／資料／記述）に合わせて「使える形」まで練習します。&lt;/div&gt;
&lt;/div&gt;
&lt;/div&gt;
&lt;div class="accordion-item"&gt;
&lt;h3 id="honkaFaq-h3" class="accordion-header"&gt;&lt;button class="accordion-button collapsed" type="button" data-bs-toggle="collapse" data-bs-target="#honkaFaq-c3" aria-expanded="false" aria-controls="honkaFaq-c3"&gt;&lt;br /&gt;
Q. 本科講座（完結回数）が終わった後はどうなりますか？&lt;br /&gt;
&lt;/button&gt;&lt;/h3&gt;
&lt;div id="honkaFaq-c3" class="accordion-collapse collapse" aria-labelledby="honkaFaq-h3" data-bs-parent="#honkaFaq"&gt;
&lt;div class="accordion-body"&gt;目標（模試・志望校・時期）に合わせて、次に扱う分野やテーマを決めます。地理→歴史→公民の順で進める場合もあれば、弱点の出方に合わせて往復する場合もあります。相談の上で進め方を提案します。&lt;/div&gt;
&lt;/div&gt;
&lt;/div&gt;
&lt;div class="accordion-item"&gt;
&lt;h3 id="honkaFaq-h4" class="accordion-header"&gt;&lt;button class="accordion-button collapsed" type="button" data-bs-toggle="collapse" data-bs-target="#honkaFaq-c4" aria-expanded="false" aria-controls="honkaFaq-c4"&gt;&lt;br /&gt;
Q. オンライン受講に必要な環境は何ですか？&lt;br /&gt;
&lt;/button&gt;&lt;/h3&gt;
&lt;div id="honkaFaq-c4" class="accordion-collapse collapse" aria-labelledby="honkaFaq-h4" data-bs-parent="#honkaFaq"&gt;
&lt;div class="accordion-body"&gt;PCまたはタブレットと、安定したネット環境があれば受講できます。手元の様子を確認しながら進めるため、カメラ（内蔵／外付けどちらでも可）があるとスムーズです。環境に不安がある場合は事前にご相談ください。&lt;/div&gt;
&lt;/div&gt;
&lt;/div&gt;
&lt;div class="accordion-item"&gt;
&lt;h3 id="honkaFaq-h5" class="accordion-header"&gt;&lt;button class="accordion-button collapsed" type="button" data-bs-toggle="collapse" data-bs-target="#honkaFaq-c5" aria-expanded="false" aria-controls="honkaFaq-c5"&gt;&lt;br /&gt;
Q. トライアル後に必ず入塾しないといけませんか？&lt;br /&gt;
&lt;/button&gt;&lt;/h3&gt;
&lt;div id="honkaFaq-c5" class="accordion-collapse collapse" aria-labelledby="honkaFaq-h5" data-bs-parent="#honkaFaq"&gt;
&lt;div class="accordion-body"&gt;必須ではありません。トライアルで学習状況を確認し、進め方の提案をご覧いただいた上で、納得いただける場合に手続きを進めます。&lt;/div&gt;
&lt;/div&gt;
&lt;/div&gt;
&lt;div class="accordion-item"&gt;
&lt;h3 id="honkaFaq-h6" class="accordion-header"&gt;&lt;button class="accordion-button collapsed" type="button" data-bs-toggle="collapse" data-bs-target="#honkaFaq-c6" aria-expanded="false" aria-controls="honkaFaq-c6"&gt;&lt;br /&gt;
Q. 授業以外（家庭学習）は何をすればよいですか？&lt;br /&gt;
&lt;/button&gt;&lt;/h3&gt;
&lt;div id="honkaFaq-c6" class="accordion-collapse collapse" aria-labelledby="honkaFaq-h6" data-bs-parent="#honkaFaq"&gt;
&lt;div class="accordion-body"&gt;その週に扱った内容を、出題形式ごとに短くやり直す形にします。覚えるだけで終わらないよう、正誤・資料・並べ替え・記述の中で「今やるべきもの」を毎週整理し、やる順番までまとめます。&lt;/div&gt;
&lt;/div&gt;
&lt;/div&gt;
&lt;/div&gt;
&lt;/div&gt;
&lt;/div&gt;
&lt;p&gt;&lt;!-- ===== お問い合わせ ===== --&gt;&lt;/p&gt;
&lt;h2 id="お問い合わせ"&gt;お問い合わせ&lt;/h2&gt;
&lt;p class="mb-3"&gt;本科講座についてのご質問・受講のご相談は、以下のフォームからお送りください。&lt;/p&gt;
&lt;div class="wpcf7 no-js" id="wpcf7-f116-p33-o1" lang="ja" dir="ltr" data-wpcf7-id="116"&gt;
&lt;div class="screen-reader-response"&gt;&lt;p role="status" aria-live="polite" aria-atomic="true"&gt;&lt;/p&gt; &lt;ul&gt;&lt;/ul&gt;&lt;/div&gt;
&lt;form action="/honka/#wpcf7-f116-p33-o1" method="post" class="wpcf7-form init" aria-label="コンタクトフォーム" novalidate="novalidate" data-status="init"&gt;
&lt;fieldset class="hidden-fields-container"&gt;&lt;input type="hidden" name="_wpcf7" value="116" /&gt;&lt;input type="hidden" name="_wpcf7_version" value="6.1.4" /&gt;&lt;input type="hidden" name="_wpcf7_locale" value="ja" /&gt;&lt;input type="hidden" name="_wpcf7_unit_tag" value="wpcf7-f116-p33-o1" /&gt;&lt;input type="hidden" name="_wpcf7_container_post" value="33" /&gt;&lt;input type="hidden" name="_wpcf7_posted_data_hash" value="" /&gt;
&lt;/fieldset&gt;
&lt;div class="wpcf7-turnstile cf-turnstile" data-sitekey="0x4AAAAAACFlZho3GFUcJZZa" data-response-field-name="_wpcf7_turnstile_response"&gt;&lt;/div&gt;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&lt;p&gt;電話番号(必須)&lt;br /&gt;
&lt;span class="wpcf7-form-control-wrap" data-name="tel-572"&gt;&lt;input size="40" maxlength="400" class="wpcf7-form-control wpcf7-tel wpcf7-validates-as-required wpcf7-text wpcf7-validates-as-tel" aria-required="true" aria-invalid="false" value="" type="tel" name="tel-572" /&gt;&lt;/span&gt;
&lt;/p&gt;
&lt;p&gt;コース選択(必須)&lt;br /&gt;
&lt;span class="wpcf7-form-control-wrap" data-name="checkbox-511"&gt;&lt;span class="wpcf7-form-control wpcf7-checkbox wpcf7-validates-as-required"&gt;&lt;span class="wpcf7-list-item first"&gt;&lt;span class="wpcf7-list-item-label"&gt;地理の完成&lt;/span&gt;&lt;input type="checkbox" name="checkbox-511[]" value="地理の完成" /&gt;&lt;/span&gt;&lt;span class="wpcf7-list-item"&gt;&lt;span class="wpcf7-list-item-label"&gt;歴史の完成&lt;/span&gt;&lt;input type="checkbox" name="checkbox-511[]" value="歴史の完成" /&gt;&lt;/span&gt;&lt;span class="wpcf7-list-item last"&gt;&lt;span class="wpcf7-list-item-label"&gt;公民の完成&lt;/span&gt;&lt;input type="checkbox" name="checkbox-511[]" value="公民の完成" /&gt;&lt;/span&gt;&lt;/span&gt;&lt;/span&gt;
&lt;/p&gt;
&lt;p&gt;受講スタイル(必須)&lt;br /&gt;
&lt;span class="wpcf7-form-control-wrap" data-name="checkbox-387"&gt;&lt;span class="wpcf7-form-control wpcf7-checkbox wpcf7-validates-as-required"&gt;&lt;span class="wpcf7-list-item first"&gt;&lt;span class="wpcf7-list-item-label"&gt;教室&lt;/span&gt;&lt;input type="checkbox" name="checkbox-387[]" value="教室" /&gt;&lt;/span&gt;&lt;span class="wpcf7-list-item last"&gt;&lt;span class="wpcf7-list-item-label"&gt;オンライン&lt;/span&gt;&lt;input type="checkbox" name="checkbox-387[]" value="オンライン" /&gt;&lt;/span&gt;&lt;/span&gt;&lt;/span&gt;
&lt;/p&gt;
&lt;p&gt;&lt;label&gt; 備考&lt;br /&gt;
&lt;span class="wpcf7-form-control-wrap" data-name="your-message"&gt;&lt;textarea cols="40" rows="10" maxlength="2000" class="wpcf7-form-control wpcf7-textarea" aria-invalid="false" name="your-message"&gt;&lt;/textarea&gt;&lt;/span&gt; &lt;/label&gt;
&lt;/p&gt;
&lt;p&gt;[anr_nocaptcha g-recaptcha-response]
&lt;/p&gt;
&lt;p&gt;&lt;input class="wpcf7-form-control wpcf7-submit has-spinner" type="submit" value="送信" /&gt;
&lt;/p&gt;&lt;div class="wpcf7-response-output" aria-hidden="true"&gt;&lt;/div&gt;
&lt;/form&gt;
&lt;/div&gt;
&lt;section class="veu_cta" id="veu_cta-197"&gt;&lt;h1 class="cta_title"&gt;本科「地理の完成」≪８回完結講座≫&lt;/h1&gt;&lt;div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地理分野は「どこに何があるのか」「どこで何が行われているのか」を正しく理解することに尽きます。したがって「場所」つまり「地図」をベースにおいて理解を進めないと、きちんと知識を積み上げることが出来ません。当塾では、常に「どこ」というポイントに軸足を置きながら、様々な事象・現象を正しく理解させるように指導を行っていきます。&lt;/div&gt;&lt;div class="cta_body_link"&gt;&lt;a href="https://jukureiwa.com/honka/" class="btn btn-primary btn-block btn-lg" target="_blank"&gt;開講講座：本科「地理の完成」≪８回完結講座≫&lt;/a&gt;&lt;/div&gt;&lt;/div&gt;&lt;!-- [ /.vkExUnit_cta_body ] --&gt;&lt;/section&gt;			
------</t>
  </si>
  <si>
    <t>https://jukureiwa.com/info/2022年度夏期講習会開催のお知らせ/</t>
  </si>
  <si>
    <t>以下のページは不自然なワードを使用しています。
これらを適切に自然な言葉に置き換えて下さい。
なお、本文の装飾や構造は絶対に変えないでください。
【対象ページURL】
https://jukureiwa.com/info/2022年度夏期講習会開催のお知らせ/
【検出された不自然ワード】
- 型
【本文】
------
&lt;p&gt;夏休みは、受験生にとってまさに天王山です。受験を1年以上先に控えているお子様にとっては、日頃忙しくて取り組むことのできない課題に取り組む絶好の機会となります。&lt;/p&gt;
&lt;p&gt;さて、夏休みを目前に控え、弊塾では夏期講習会を実施いたします。現在当塾に通う生徒の皆さんはもちろん、普段他塾に通われている生徒さんにも参加の機会を提供します！&lt;/p&gt;
&lt;p&gt;この貴重な機会に、社会のフォローアップやさらなる実力アップを目指す生徒さんの参加をお待ちしております。&lt;/p&gt;
&lt;p&gt;なお、開講講座は以下の通りです。&lt;br /&gt;
&amp;#8211; 「完全1対1個別指導」(教室型個別指導)&lt;br /&gt;
&amp;#8211; 「完全1対1個別指導」(オンライン個別指導)&lt;/p&gt;
&lt;p&gt;詳細については、下記をご覧ください。&lt;/p&gt;
&lt;p&gt;■対象：中学受験を目指している新小3～6年生&lt;/p&gt;
&lt;p&gt;■内容：志望校対策や進学塾のクラスアップ対策など、ご要望に応じて独自のカリキュラムを作成します。具体例についてはコチラをご確認ください。&lt;/p&gt;
&lt;p&gt;■日程：7/20（水）～8/31（水）　7:00～22:55&lt;/p&gt;
&lt;p&gt;■費用：&lt;br /&gt;
●「完全1対1個別指導」(教室型、オンライン型)&lt;br /&gt;
1コマ(110分)・18,150円（入塾金は不要です）&lt;/p&gt;
&lt;p&gt;&amp;nbsp;&lt;/p&gt;
&lt;p&gt;なお、夏期講習会については、必要なコマ数分の費用を指導開始日までにお支払いいただくようお願い申し上げます。&lt;/p&gt;
&lt;p&gt;また、受講の有無にかかわらず、日頃の社会の学習についての悩みや学習に関するご相談もお待ちしております。こちらの&lt;a href="https://jukureiwa.com/inquiry/" target="_blank" rel="noopener"&gt;お問い合わせフォーム&lt;/a&gt;よりご連絡ください。&lt;/p&gt;
&lt;p&gt;多くの皆さんのチャレンジをお待ちしております！&lt;/p&gt;
------</t>
  </si>
  <si>
    <t>https://jukureiwa.com/info/2023年度夏期講習会開催のお知らせ/</t>
  </si>
  <si>
    <t>以下のページは不自然なワードを使用しています。
これらを適切に自然な言葉に置き換えて下さい。
なお、本文の装飾や構造は絶対に変えないでください。
【対象ページURL】
https://jukureiwa.com/info/2023年度夏期講習会開催のお知らせ/
【検出された不自然ワード】
- 型
【本文】
------
&lt;p&gt;夏休みは受験生にとってまさに天王山です。受験を1年以上先に控えているお子様にとっては、日頃忙しくて取り組むことのできない課題に取り組む絶好の機会となります。&lt;/p&gt;
&lt;p&gt;さて、夏休みを目前に控え、弊塾では夏期講習会を実施いたします。現在当塾に通う生徒の皆さんはもちろん、普段他塾に通われている生徒さんにも参加の機会を提供いたします！&lt;/p&gt;
&lt;p&gt;この貴重な機会に社会のフォローアップやさらなる実力アップを目指す生徒さんの参加をお待ちしております。&lt;/p&gt;
&lt;p&gt;なお、開講講座は以下の通りです。&lt;br /&gt;
&amp;#8211; 「完全1対1個別指導」(教室型個別指導)&lt;br /&gt;
&amp;#8211; 「完全1対1個別指導」(オンライン個別指導)&lt;/p&gt;
&lt;p&gt;詳細については下記をご覧ください。&lt;/p&gt;
&lt;p&gt;■対象：中学受験を目指している新小3～6年生&lt;/p&gt;
&lt;p&gt;■内容：志望校対策や進学塾のクラスアップ対策など、ご要望に応じて独自のカリキュラムを作成します。具体例については&lt;a href="https://jukureiwa.com/kouza/"&gt;こちら&lt;/a&gt;をご確認ください。&lt;/p&gt;
&lt;p&gt;■日程：7/20（木）～8/31（木）　7:00～22:55&lt;/p&gt;
&lt;p&gt;■費用：&lt;br /&gt;
●「完全1対1個別指導」(教室型、オンライン型)&lt;br /&gt;
1コマ(110分)・18,150円（入塾金は不要です）&lt;/p&gt;
&lt;p&gt;なお、夏期講習会については、必要なコマ数分の費用を指導開始日までにお支払いいただくようお願い申し上げます。&lt;/p&gt;
&lt;p&gt;また、受講の有無にかかわらず、日頃の社会の学習についての悩みや学習に関するご相談もお待ちしております。こちらの&lt;a href="https://jukureiwa.com/inquiry/" target="_blank" rel="noopener"&gt;お問い合わせフォーム&lt;/a&gt;よりご連絡ください。&lt;/p&gt;
&lt;p&gt;多くの皆さんのチャレンジをお待ちしております！&lt;/p&gt;
&lt;p&gt;&amp;nbsp;&lt;/p&gt;
------</t>
  </si>
  <si>
    <t>https://jukureiwa.com/info/2024年度夏期講習会開催のお知らせ/</t>
  </si>
  <si>
    <t>以下のページは不自然なワードを使用しています。
これらを適切に自然な言葉に置き換えて下さい。
なお、本文の装飾や構造は絶対に変えないでください。
【対象ページURL】
https://jukureiwa.com/info/2024年度夏期講習会開催のお知らせ/
【検出された不自然ワード】
- 型
【本文】
------
&lt;p&gt;夏休みは受験生にとってまさに天王山です。受験を1年以上先に控えているお子様にとっては、日頃忙しくて取り組むことのできない課題に取り組む絶好の機会となります。&lt;/p&gt;
&lt;p&gt;さて、夏休みを目前に控え、弊塾では夏期講習会を実施いたします。現在当塾に通う生徒の皆さんはもちろん、普段他塾に通われている生徒さんにも参加の機会を提供いたします！&lt;/p&gt;
&lt;p&gt;この貴重な機会に社会のフォローアップやさらなる実力アップを目指す生徒さんの参加をお待ちしております。&lt;/p&gt;
&lt;p&gt;なお、開講講座は以下の通りです。&lt;br /&gt;
&amp;#8211; 「完全1対1個別指導」(教室型個別指導)&lt;br /&gt;
&amp;#8211; 「完全1対1個別指導」(オンライン個別指導)&lt;/p&gt;
&lt;p&gt;詳細については下記をご覧ください。&lt;/p&gt;
&lt;p&gt;■対象：中学受験を目指している新小3～6年生&lt;/p&gt;
&lt;p&gt;■内容：志望校対策や進学塾のクラスアップ対策など、ご要望に応じて独自のカリキュラムを作成します。具体例については&lt;a href="https://jukureiwa.com/kouza/"&gt;こちら&lt;/a&gt;をご確認ください。&lt;/p&gt;
&lt;p&gt;■日程：7/18（木）～8/30（金）　7:00～22:55&lt;/p&gt;
&lt;p&gt;■費用：&lt;br /&gt;
●「完全1対1個別指導」(教室型、オンライン型)&lt;br /&gt;
1コマ(110分)・18,150円（入塾金は不要です）&lt;/p&gt;
&lt;p&gt;なお、夏期講習会については、必要なコマ数分の費用を指導開始日までにお支払いいただくようお願い申し上げます。&lt;/p&gt;
&lt;p&gt;また、受講の有無にかかわらず、日頃の社会の学習についての悩みや学習に関するご相談もお待ちしております。こちらの&lt;a href="https://jukureiwa.com/inquiry/" target="_blank" rel="noopener"&gt;お問い合わせフォーム&lt;/a&gt;よりご連絡ください。&lt;/p&gt;
&lt;p&gt;多くの皆さんのチャレンジをお待ちしております！&lt;/p&gt;
&lt;p&gt;&amp;nbsp;&lt;/p&gt;
------</t>
  </si>
  <si>
    <t>https://jukureiwa.com/kouza/</t>
  </si>
  <si>
    <t>以下のページは不自然なワードを使用しています。
これらを適切に自然な言葉に置き換えて下さい。
なお、本文の装飾や構造は絶対に変えないでください。
【対象ページURL】
https://jukureiwa.com/kouza/
【検出された不自然ワード】
- 立て直
- 失点
【本文】
------
&lt;h5&gt;受験社会専門塾「令和」は、&lt;strong&gt;完全1対1の個別指導&lt;/strong&gt;で中学受験社会（地理・歴史・公民）を&lt;strong&gt;体系的に理解&lt;/strong&gt;し、&lt;strong&gt;得点につながる「覚え方」「整理の仕方」「つまずき解消」&lt;/strong&gt;まで一貫してサポートします。&lt;/h5&gt;
&lt;p&gt;受験社会専門塾「令和」の指導方針や学習メニューの全体像は、&lt;a href="https://jukureiwa.com/"&gt;受験社会専門塾「令和」トップ（全体像はこちら）&lt;/a&gt;でご確認いただけます。&lt;/p&gt;
&lt;p&gt;&lt;!-- ▼ 目立つCTA（上部追加／元の文は変更なし） --&gt;&lt;/p&gt;
&lt;div style="background: #0d6efd; border: 2px solid #0a58ca; color: #fff; padding: 18px 18px 16px; margin: 18px 0 26px; border-radius: 12px; text-align: center;"&gt;
&lt;div style="font-size: 18px; font-weight: 800; letter-spacing: .02em; margin-bottom: 8px;"&gt;社会を1対1で立て直したい方へ&lt;/div&gt;
&lt;div style="font-size: 14px; opacity: .95; margin-bottom: 12px;"&gt;本科・単発の選び方から、今の弱点整理までまとめて相談できます&lt;/div&gt;
&lt;p&gt;&lt;a style="display: inline-block; background: #fff; color: #0a58ca; padding: 12px 22px; text-decoration: none; border-radius: 10px; font-weight: 800;" href="https://jukureiwa.com/inquiry/"&gt;&lt;br /&gt;
▶ お問い合わせ（状況を送る）&lt;br /&gt;
&lt;/a&gt;&lt;br /&gt;
&lt;a style="display: inline-block; margin-left: 10px; background: #111; color: #fff; padding: 12px 18px; text-decoration: none; border-radius: 10px; font-weight: 800;" href="https://jukureiwa.com/honka/"&gt;&lt;br /&gt;
▶ 本科の詳細を見る&lt;br /&gt;
&lt;/a&gt;&lt;/p&gt;
&lt;/div&gt;
&lt;h2&gt;社会の個別指導で伸ばすポイント（地理・歴史・公民）&lt;/h2&gt;
&lt;p&gt;中学受験の社会で多くのご家庭が直面する、次のような課題に対応します。&lt;/p&gt;
&lt;ul&gt;
&lt;li&gt;「授業は受けているのに内容が整理できていない」&lt;/li&gt;
&lt;li&gt;「暗記に頼る勉強で、すぐに忘れてしまう」&lt;/li&gt;
&lt;li&gt;「時間がなく、早く知識を完成させたい」&lt;/li&gt;
&lt;/ul&gt;
&lt;p&gt;これらの課題に対して、&lt;span style="color: #ff0000;"&gt;&lt;strong&gt;≪スピーディーに≫≪高品質な≫&lt;/strong&gt;&lt;/span&gt;学習の組み立てに基づく指導を行います。&lt;br /&gt;
受けっぱなしではなく、&lt;strong&gt;インプットとアウトプットを往復&lt;/strong&gt;しながら、知識を「使える形」に整理していきます。&lt;/p&gt;
&lt;h2&gt;講座一覧（本科）｜社会を短期間でまとめて仕上げたい方へ&lt;/h2&gt;
&lt;p&gt;&lt;img fetchpriority="high" decoding="async" class="alignnone wp-image-456 size-large" src="http://jukureiwa.com/wp-content/uploads/2026/01/Gemini_Generated_Image_121vmy121vmy121v-1-scaled-e1768268070430-1024x459.png" sizes="(max-width: 1024px) 100vw, 1024px" srcset="https://jukureiwa.com/wp-content/uploads/2026/01/Gemini_Generated_Image_121vmy121vmy121v-1-scaled-e1768268070430-1024x459.png 1024w, https://jukureiwa.com/wp-content/uploads/2026/01/Gemini_Generated_Image_121vmy121vmy121v-1-scaled-e1768268070430-300x135.png 300w, https://jukureiwa.com/wp-content/uploads/2026/01/Gemini_Generated_Image_121vmy121vmy121v-1-scaled-e1768268070430-768x344.png 768w, https://jukureiwa.com/wp-content/uploads/2026/01/Gemini_Generated_Image_121vmy121vmy121v-1-scaled-e1768268070430-1536x689.png 1536w, https://jukureiwa.com/wp-content/uploads/2026/01/Gemini_Generated_Image_121vmy121vmy121v-1-scaled-e1768268070430-2048x918.png 2048w" alt="受験社会専門塾「令和」の本科講座" width="1024" height="459" /&gt;&lt;/p&gt;
&lt;h3&gt;本科の進め方（定着まで）&lt;/h3&gt;
&lt;p&gt;本科講座では、&lt;strong&gt;覚える → 確認テスト → 復習&lt;/strong&gt;の流れを重視し、&lt;strong&gt;短期間で「得点源」に変える&lt;/strong&gt;ことを狙います。&lt;/p&gt;
&lt;h3&gt;本科ラインナップ（完結講座）&lt;/h3&gt;
&lt;p&gt;地理・歴史・公民をまとめて仕上げる&lt;strong&gt;知識完成講座&lt;/strong&gt;です。&lt;/p&gt;
&lt;ul&gt;
&lt;li&gt;&lt;strong&gt;地理の完成（8回完結）&lt;/strong&gt;&lt;/li&gt;
&lt;li&gt;&lt;strong&gt;歴史の完成（8回完結）&lt;/strong&gt;&lt;/li&gt;
&lt;li&gt;&lt;strong&gt;公民の完成（6回完結）&lt;/strong&gt;&lt;/li&gt;
&lt;/ul&gt;
&lt;h3&gt;本科が向くケース&lt;/h3&gt;
&lt;p&gt;&lt;strong&gt;こんな方におすすめ&lt;/strong&gt;&lt;/p&gt;
&lt;ul&gt;
&lt;li&gt;社会の学習が後手に回り、地理・歴史・公民の&lt;strong&gt;全体が追いついていない&lt;/strong&gt;&lt;/li&gt;
&lt;li&gt;用語暗記だけで点が伸びず、&lt;strong&gt;因果関係や背景まで整理&lt;/strong&gt;したい&lt;/li&gt;
&lt;li&gt;模試・過去問で「知っているはずなのに落とす」ため、&lt;strong&gt;定着の流れを作りたい&lt;/strong&gt;&lt;/li&gt;
&lt;/ul&gt;
&lt;p&gt;&amp;nbsp;&lt;/p&gt;
&lt;p&gt;&lt;img decoding="async" class="alignnone wp-image-73 size-medium" src="https://jukureiwa.com/wp/wp-content/uploads/2019/05/本科講座-300x56.png" sizes="(max-width: 300px) 100vw, 300px" srcset="https://jukureiwa.com/wp-content/uploads/2019/05/本科講座-300x56.png 300w, https://jukureiwa.com/wp-content/uploads/2019/05/本科講座-768x144.png 768w, https://jukureiwa.com/wp-content/uploads/2019/05/本科講座-1024x192.png 1024w, https://jukureiwa.com/wp-content/uploads/2019/05/本科講座.png 1122w" alt="本科講座（地理の完成・歴史の完成・公民の完成）" width="300" height="56" /&gt;&lt;/p&gt;
&lt;p&gt;&amp;nbsp;&lt;/p&gt;
&lt;p&gt;&amp;nbsp;&lt;/p&gt;
&lt;p&gt;&lt;!-- ▼ 中間CTA（本科ブロック後／元の文は変更なし） --&gt;&lt;/p&gt;
&lt;div style="background: #111; color: #fff; padding: 22px; margin: 26px 0 34px; border-radius: 14px; text-align: center;"&gt;
&lt;div style="font-size: 18px; font-weight: 800; margin-bottom: 10px;"&gt;本科で「地理・歴史・公民」を短期で仕上げる&lt;/div&gt;
&lt;p&gt;&lt;a style="display: inline-block; background: #fff; color: #111; padding: 12px 26px; text-decoration: none; border-radius: 10px; font-weight: 800;" href="https://jukureiwa.com/honka/"&gt;&lt;br /&gt;
▶ 本科講座の詳細を見る&lt;br /&gt;
&lt;/a&gt;&lt;/p&gt;
&lt;/div&gt;
&lt;h2&gt;講座一覧（単発）｜地理・資料・記述など弱点テーマを絞りたい方へ&lt;/h2&gt;
&lt;p&gt;&lt;img decoding="async" class="alignnone size-large wp-image-457" src="http://jukureiwa.com/wp-content/uploads/2026/01/Gemini_Generated_Image_dctmgudctmgudctm-scaled-e1768268921822-1024x449.png" sizes="(max-width: 1024px) 100vw, 1024px" srcset="https://jukureiwa.com/wp-content/uploads/2026/01/Gemini_Generated_Image_dctmgudctmgudctm-scaled-e1768268921822-1024x449.png 1024w, https://jukureiwa.com/wp-content/uploads/2026/01/Gemini_Generated_Image_dctmgudctmgudctm-scaled-e1768268921822-300x131.png 300w, https://jukureiwa.com/wp-content/uploads/2026/01/Gemini_Generated_Image_dctmgudctmgudctm-scaled-e1768268921822-768x337.png 768w, https://jukureiwa.com/wp-content/uploads/2026/01/Gemini_Generated_Image_dctmgudctmgudctm-scaled-e1768268921822-1536x673.png 1536w, https://jukureiwa.com/wp-content/uploads/2026/01/Gemini_Generated_Image_dctmgudctmgudctm-scaled-e1768268921822-2048x898.png 2048w" alt="" width="1024" height="449" /&gt;&lt;/p&gt;
&lt;p&gt;単発講座は、受験社会を&lt;strong&gt;ピンポイント&lt;/strong&gt;で対策する学習メニューです。&lt;br /&gt;
苦手単元の総復習や、模試前・過去問演習で見つかった穴埋めなど、目的に合わせて必要なテーマだけを選んで補強できます。&lt;/p&gt;
&lt;h3&gt;単発ラインナップ&lt;/h3&gt;
&lt;ul&gt;
&lt;li&gt;&lt;strong&gt;受験社会の記述対策講座&lt;/strong&gt;（選択は解けるのに、記述で落とすケースに対応）&lt;/li&gt;
&lt;li&gt;&lt;strong&gt;歴史・分野別特別講義（文化史／経済史／外交史）&lt;/strong&gt;&lt;/li&gt;
&lt;li&gt;&lt;strong&gt;速習「地形図」マスター&lt;/strong&gt;（方位・地図記号・縮尺・等高線など）&lt;/li&gt;
&lt;li&gt;&lt;strong&gt;速習「資料読み取り」マスター&lt;/strong&gt;（グラフ・表などの読み取り）&lt;/li&gt;
&lt;li&gt;&lt;strong&gt;47都道府県丸暗記講座&lt;/strong&gt;（位置と基礎の徹底）&lt;/li&gt;
&lt;li&gt;&lt;strong&gt;時事問題集中講義&lt;/strong&gt;（背景理解も含めて整理）&lt;/li&gt;
&lt;li&gt;&lt;strong&gt;憲法の重要条文おさらい講座&lt;/strong&gt;&lt;/li&gt;
&lt;/ul&gt;
&lt;h3&gt;単発が向くケース&lt;/h3&gt;
&lt;p&gt;&lt;strong&gt;こんな方におすすめ&lt;/strong&gt;&lt;/p&gt;
&lt;ul&gt;
&lt;li&gt;「地形図」「資料読み取り」など、&lt;strong&gt;頻出なのに後回しになりやすい分野&lt;/strong&gt;を固めたい&lt;/li&gt;
&lt;li&gt;文化史・経済史・外交史など、&lt;strong&gt;大問でまとめて出る分野&lt;/strong&gt;を集中補強したい&lt;/li&gt;
&lt;li&gt;志望校の出題傾向に合わせて、&lt;strong&gt;記述の書き方を個別に調整&lt;/strong&gt;したい&lt;/li&gt;
&lt;/ul&gt;
&lt;p&gt;&amp;nbsp;&lt;/p&gt;
&lt;p&gt;&lt;img loading="lazy" decoding="async" class="alignnone size-medium wp-image-76" src="https://jukureiwa.com/wp/wp-content/uploads/2019/05/単発講座-1-300x56.png" sizes="auto, (max-width: 300px) 100vw, 300px" srcset="https://jukureiwa.com/wp-content/uploads/2019/05/単発講座-1-300x56.png 300w, https://jukureiwa.com/wp-content/uploads/2019/05/単発講座-1-768x144.png 768w, https://jukureiwa.com/wp-content/uploads/2019/05/単発講座-1-1024x192.png 1024w, https://jukureiwa.com/wp-content/uploads/2019/05/単発講座-1.png 1122w" alt="単発講座（記述対策・歴史分野別・地形図・資料読み取り・47都道府県・時事・憲法）" width="300" height="56" /&gt;&lt;/p&gt;
&lt;p&gt;&amp;nbsp;&lt;/p&gt;
&lt;p&gt;&amp;nbsp;&lt;/p&gt;
&lt;p&gt;&lt;!-- ▼ 中間CTA（単発ブロック後／元の文は変更なし） --&gt;&lt;/p&gt;
&lt;div style="background: #fff3cd; border: 2px solid #ffec99; padding: 18px; margin: 26px 0 34px; border-radius: 14px;"&gt;
&lt;div style="font-size: 18px; font-weight: 800; margin-bottom: 8px; color: #7a5a00;"&gt;単発で「弱点だけ」先に埋めたい方へ&lt;/div&gt;
&lt;div style="font-size: 14px; color: #7a5a00; margin-bottom: 12px;"&gt;記述・地形図・資料読み取りなど、頻出テーマをピンポイントで補強できます&lt;/div&gt;
&lt;p&gt;&lt;a style="display: inline-block; background: #7a5a00; color: #fff; padding: 12px 22px; text-decoration: none; border-radius: 10px; font-weight: 800;" href="https://jukureiwa.com/tanpatsu/"&gt;&lt;br /&gt;
▶ 単発講座の詳細を見る&lt;br /&gt;
&lt;/a&gt;&lt;/p&gt;
&lt;/div&gt;
&lt;h2&gt;オンライン個別指導（社会）&lt;/h2&gt;
&lt;p&gt;当塾で開講中の講座は、&lt;strong&gt;すべてオンラインでも受講可能&lt;/strong&gt;です。&lt;br /&gt;
オンライン授業と親和性の高い&lt;strong&gt;電子黒板&lt;/strong&gt;を活用し、ホワイトボードや机上での指導と比べて&lt;br /&gt;
&lt;strong&gt;「視認性」「即応性」「再現性」&lt;/strong&gt;に優れた形で学習内容を整理していきます。&lt;/p&gt;
&lt;h2&gt;本科と単発の選び方（目的別）&lt;/h2&gt;
&lt;ul&gt;
&lt;li&gt;&lt;strong&gt;全体を短期で仕上げたい&lt;/strong&gt;：&lt;a href="https://jukureiwa.com/honka/"&gt;本科講座&lt;/a&gt;（地理・歴史・公民を完結講座で体系化）&lt;/li&gt;
&lt;li&gt;&lt;strong&gt;弱点だけ埋めたい／直前の穴を塞ぎたい&lt;/strong&gt;：&lt;a href="https://jukureiwa.com/tanpatsu/"&gt;単発講座&lt;/a&gt;（記述・地形図・資料などの頻出テーマを集中対策）&lt;/li&gt;
&lt;/ul&gt;
&lt;p&gt;&lt;!-- ▼ FAQ（追加／元の文は変更なし） --&gt;&lt;/p&gt;
&lt;h2&gt;よくある質問（本科・単発・オンライン）&lt;/h2&gt;
&lt;details&gt;
&lt;summary&gt;&lt;strong&gt;Q. 本科と単発、どちらを選ぶべきですか&lt;/strong&gt;&lt;/summary&gt;
&lt;p&gt;&lt;strong&gt;地理・歴史・公民の全体が追いついていない／短期で知識を完成させたい&lt;/strong&gt;場合は本科が向きます。&lt;strong&gt;記述・地形図・資料読み取りなど弱点が明確&lt;/strong&gt;な場合は単発で先に穴を埋めるのが効率的です。&lt;/p&gt;
&lt;/details&gt;
&lt;details&gt;
&lt;summary&gt;&lt;strong&gt;Q. 社会が苦手で、何から手をつけるべきか分かりません&lt;/strong&gt;&lt;/summary&gt;
&lt;p&gt;まずは「どこで点を落としているか」（知識不足／整理不足／読み取り／記述）を分けるところから始めます。状況に応じて、優先順位と学習の組み立てを提案します。&lt;/p&gt;
&lt;/details&gt;
&lt;details&gt;
&lt;summary&gt;&lt;strong&gt;Q. 地理・歴史・公民のうち、1科目だけでも受講できますか&lt;/strong&gt;&lt;/summary&gt;
&lt;p&gt;可能です。本科でも単発でも、目的（未習範囲の補強／得点源化／直前対策）に合わせて科目・テーマを選んで進められます。&lt;/p&gt;
&lt;/details&gt;
&lt;details&gt;
&lt;summary&gt;&lt;strong&gt;Q. オンラインでも効果は出ますか&lt;/strong&gt;&lt;/summary&gt;
&lt;p&gt;電子黒板を使い、要点・因果・比較の整理をその場で可視化しながら進めます。理解のズレを即時修正できるため、オンラインでも学習の再現性を確保できます。&lt;/p&gt;
&lt;/details&gt;
&lt;details&gt;
&lt;summary&gt;&lt;strong&gt;Q. どのくらいの期間で伸ばせますか&lt;/strong&gt;&lt;/summary&gt;
&lt;p&gt;目標（模試の点、志望校、残り期間）と現状で変わります。短期で「完成」を狙うなら本科、直近の失点を減らすなら単発がフィットしやすいです。&lt;/p&gt;
&lt;/details&gt;
&lt;details&gt;
&lt;summary&gt;&lt;strong&gt;Q. 申し込み前に相談できますか&lt;/strong&gt;&lt;/summary&gt;
&lt;p&gt;可能です。学年・志望校（または模試）・困っている分野（地理/歴史/公民）・直近の課題を添えてお問い合わせください。&lt;/p&gt;
&lt;/details&gt;
&lt;p&gt;&lt;!-- ▼ 最終CTA（最下部追加／元の文は変更なし） --&gt;&lt;/p&gt;
&lt;div style="background: #111; color: #fff; padding: 28px; margin: 44px 0 10px; border-radius: 14px; text-align: center;"&gt;
&lt;div style="font-size: 20px; font-weight: 800; margin-bottom: 10px;"&gt;社会を1対1で立て直す（本科／単発／オンライン）&lt;/div&gt;
&lt;div style="font-size: 14px; opacity: .92; margin-bottom: 18px;"&gt;今の状況に合わせて、優先順位と学習の組み立てから整理します&lt;/div&gt;
&lt;p&gt;&lt;a style="display: inline-block; background: #fff; color: #111; padding: 14px 30px; text-decoration: none; border-radius: 10px; font-weight: 800;" href="https://jukureiwa.com/inquiry/"&gt;&lt;br /&gt;
▶ お問い合わせ（状況を送る）&lt;br /&gt;
&lt;/a&gt;&lt;/p&gt;
&lt;/div&gt;
&lt;section class="veu_cta" id="veu_cta-198"&gt;&lt;h1 class="cta_title"&gt;本科「歴史の完成」≪８回完結講座≫&lt;/h1&gt;&lt;div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image_exist"&gt;歴史分野は「いつ」「どこで」「何が」起きたのかを有機的に理解すること、 通り一遍の言葉で言うならば「流れを意識する」ことが求められる分野です。 したがって、時代別に別々のものとして覚えようとしても、分野別(政治・文化……など)に学習を進めようとしても、 それだけでは十分な学習効果を上げることが出来ません。当塾では、時代背景とその中の様々な事象を結び付けていくことで、付け焼刃でない深く理解をさせるように指導を行っていきます。&lt;/div&gt;&lt;div class="cta_body_link"&gt;&lt;a href="https://jukureiwa.com/honka/" class="btn btn-primary btn-block btn-lg" target="_blank"&gt;開講講座：本科「歴史の完成」≪８回完結講座≫&lt;/a&gt;&lt;/div&gt;&lt;/div&gt;&lt;!-- [ /.vkExUnit_cta_body ] --&gt;&lt;/section&gt;			
------</t>
  </si>
  <si>
    <t>https://jukureiwa.com/tanpatsu/</t>
  </si>
  <si>
    <t>以下のページは不自然なワードを使用しています。
これらを適切に自然な言葉に置き換えて下さい。
なお、本文の装飾や構造は絶対に変えないでください。
【対象ページURL】
https://jukureiwa.com/tanpatsu/
【検出された不自然ワード】
- 型
【本文】
------
&lt;style&gt;
  /* 文字は黒を基本に */&lt;br /&gt;  .rw-text { color:#111; }&lt;/p&gt;
&lt;p&gt;  /* 青は「面」と「線」で */&lt;br /&gt;  .rw-softblue { background:#f2f7ff; }          /* 薄い青の面 */&lt;br /&gt;  .rw-headblue { background:#e8f1ff; }          /* 見出し用：少し濃い薄青 */&lt;br /&gt;  .rw-leftbar  { border-left:6px solid #007bff; } /* primary 相当 of 青線 */&lt;/p&gt;
&lt;p&gt;  /* detailsの見た目 */&lt;br /&gt;  details.rw-details summary { cursor:pointer; }&lt;br /&gt;  details.rw-details summary { list-style:none; }&lt;br /&gt;  details.rw-details summary::-webkit-details-marker { display:none; }&lt;br /&gt;&lt;/style&gt;
&lt;div class="container my-4 rw-text"&gt;
&lt;div class="p-4 rw-softblue rw-leftbar rounded mb-4"&gt;
&lt;h1 class="h3 mb-2 rw-text"&gt;中学受験社会｜単発講座（オンライン対応）&lt;/h1&gt;
&lt;p class="mb-3"&gt;「覚えているはずなのに点にならない」「記述だけ落とす」「資料問題でミスが続く」――&lt;br /&gt;
直前期ほど、原因は“知識量”ではなく&lt;strong&gt;解き方・まとめ方のズレ&lt;/strong&gt;にあります。&lt;br /&gt;
必要な部分だけを短期間で補強するための単発講座をご用意しています。&lt;/p&gt;
&lt;div class="mb-3"&gt;&lt;a class="btn btn-primary mr-2 mb-2" href="#contact"&gt;お問い合わせ（相談・空き確認）&lt;/a&gt;&lt;br /&gt;
&lt;a class="btn btn-outline-primary mr-2 mb-2" href="#price"&gt;料金を見る&lt;/a&gt;&lt;br /&gt;
&lt;a class="btn btn-outline-primary mb-2" href="#lineup"&gt;講座一覧を見る&lt;/a&gt;&lt;/div&gt;
&lt;p class="mb-0"&gt;単発講座で扱う頻出用語（略語・カタカナ・漢字のミス）は、家庭学習で取りこぼしが起きやすい部分です。&lt;br /&gt;
あわせて&lt;br /&gt;
&lt;a href="https://jukureiwa.com/tips/alphabet/"&gt;アルファベット略称一覧（UN・NGO・APEC/OPECなど）&lt;/a&gt;&lt;br /&gt;
も確認しておくと、直前期の整理がスムーズになります。&lt;/p&gt;
&lt;div class="p-4 rw-softblue rw-leftbar rounded mb-4"&gt;
&lt;p class="h5 mb-2 rw-text"&gt;社会の&lt;strong&gt;個別指導塾&lt;/strong&gt;を「単発」で使うときの判断基準&lt;/p&gt;
&lt;p class="mb-3"&gt;単発講座は、知識を増やすよりも&lt;strong&gt;ミスをする原因（解き方のズレ）を短期間で修正&lt;/strong&gt;する用途に向きます。&lt;br /&gt;
迷ったら、直近のテスト答案で「どの解き方でミスが出ているか」を基準に選んでください。&lt;/p&gt;
&lt;div class="table-responsive mb-3"&gt;
&lt;table class="table table-bordered table-hover align-middle mb-0"&gt;
&lt;thead style="background-color: #e8f1ff;"&gt;
&lt;tr class="text-center"&gt;
&lt;th style="width: 26%;"&gt;答案・得点の症状&lt;/th&gt;
&lt;th style="width: 34%;"&gt;原因（典型）&lt;/th&gt;
&lt;th style="width: 40%;"&gt;おすすめ単発&lt;/th&gt;
&lt;/tr&gt;
&lt;/thead&gt;
&lt;tbody&gt;
&lt;tr&gt;
&lt;td&gt;選択は取れるが記述だけ落ちる&lt;/td&gt;
&lt;td&gt;要求読み・要素分解が不足／因果がつながらない&lt;/td&gt;
&lt;td&gt;受験社会の記述対策講座&lt;/td&gt;
&lt;/tr&gt;
&lt;tr&gt;
&lt;td&gt;資料問題で根拠が拾えない&lt;/td&gt;
&lt;td&gt;見る順番が習慣化されていない／単位・増減の見落とし&lt;/td&gt;
&lt;td&gt;速習「資料読み取り」マスター&lt;/td&gt;
&lt;/tr&gt;
&lt;tr&gt;
&lt;td&gt;地形図で毎回手が止まる&lt;/td&gt;
&lt;td&gt;等高線・縮尺・地図記号の“セット判断”ができない&lt;/td&gt;
&lt;td&gt;速習「地形図」マスター&lt;/td&gt;
&lt;/tr&gt;
&lt;tr&gt;
&lt;td&gt;文化史・経済史・外交史で得点が安定しない&lt;/td&gt;
&lt;td&gt;時代の流れと分野が結びついていない&lt;/td&gt;
&lt;td&gt;歴史・分野別特別講義&lt;/td&gt;
&lt;/tr&gt;
&lt;tr&gt;
&lt;td&gt;地理の基礎（場所・名称）が曖昧&lt;/td&gt;
&lt;td&gt;位置→特色→周辺が一体で覚えられていない&lt;/td&gt;
&lt;td&gt;47都道府県丸暗記講座&lt;/td&gt;
&lt;/tr&gt;
&lt;/tbody&gt;
&lt;/table&gt;
&lt;/div&gt;
&lt;p class="mb-0"&gt;&lt;strong&gt;単発の使い方（効率的な近道）&lt;/strong&gt;&lt;br /&gt;
①直近答案で「落とし方」を1つに絞る → ②該当講座で解き方の流れを確立 → ③翌週の演習で同じ流れを再現 → ④再添削でズレを潰す&lt;/p&gt;
&lt;/div&gt;
&lt;div class="card border-primary mb-4"&gt;
&lt;div class="card-header rw-headblue rw-text font-weight-bold"&gt;ミニ演習：記述が点になる「構成」だけ先に体験&lt;/div&gt;
&lt;div class="card-body"&gt;
&lt;p class="mb-2"&gt;記述は「知っていること」を書くのではなく、&lt;strong&gt;設問要求に合わせて要素を並べる&lt;/strong&gt;ことで点になります。&lt;br /&gt;
まずは下の構成だけ確認してください（単発で扱う中心部分です）。&lt;/p&gt;
&lt;div class="table-responsive"&gt;
&lt;table class="table table-bordered align-middle mb-0"&gt;
&lt;thead style="background-color: #f5f5f5;"&gt;
&lt;tr class="text-center"&gt;
&lt;th style="width: 25%;"&gt;ステップ&lt;/th&gt;
&lt;th style="width: 75%;"&gt;やること（チェック）&lt;/th&gt;
&lt;/tr&gt;
&lt;/thead&gt;
&lt;tbody&gt;
&lt;tr&gt;
&lt;td class="text-center"&gt;&lt;strong&gt;①要求&lt;/strong&gt;&lt;/td&gt;
&lt;td&gt;「何を／なぜ／どうして」など要求語に線。字数・指定語句・条件を抜き出す。&lt;/td&gt;
&lt;/tr&gt;
&lt;tr&gt;
&lt;td class="text-center"&gt;&lt;strong&gt;②要素&lt;/strong&gt;&lt;/td&gt;
&lt;td&gt;原因・背景・結果（影響）を“箇条書き”で材料化（先に文章にしない）。&lt;/td&gt;
&lt;/tr&gt;
&lt;tr&gt;
&lt;td class="text-center"&gt;&lt;strong&gt;③接続&lt;/strong&gt;&lt;/td&gt;
&lt;td&gt;因果（だから／そのため）・対比（しかし）で並べ、主語をそろえる。&lt;/td&gt;
&lt;/tr&gt;
&lt;tr&gt;
&lt;td class="text-center"&gt;&lt;strong&gt;④点検&lt;/strong&gt;&lt;/td&gt;
&lt;td&gt;指定語句が入っているか／条件を満たすか／根拠が本文・資料にあるか。&lt;/td&gt;
&lt;/tr&gt;
&lt;/tbody&gt;
&lt;/table&gt;
&lt;/div&gt;
&lt;p class="mt-3 mb-0"&gt;この「流れ」を単発で確立し、志望校の採点基準（要素の数・因果の形・用語）に合わせてスムーズに調整します。&lt;/p&gt;
&lt;/div&gt;
&lt;/div&gt;
&lt;p&gt;&lt;!-- =============================== 追加：ミニ演習（資料）＋ミニ演習（地形図）＋受講前チェック =============================== --&gt;&lt;/p&gt;
&lt;div class="card border-primary mb-4"&gt;
&lt;div class="card-header rw-headblue rw-text font-weight-bold"&gt;ミニ演習：資料読み取り（表・グラフ）の取りこぼしを2問で確認&lt;/div&gt;
&lt;div class="card-body"&gt;
&lt;p class="mb-3"&gt;資料問題は「知識」よりも、&lt;strong&gt;数字・単位・増減の読み替え&lt;/strong&gt;で取りこぼしが起きやすい分野です。&lt;br /&gt;
まずは“典型の引っかかり”だけ、2問で確認してください。&lt;/p&gt;
&lt;div class="table-responsive mb-3"&gt;
&lt;table class="table table-bordered align-middle mb-0"&gt;
&lt;thead style="background-color: #f5f5f5;"&gt;
&lt;tr class="text-center"&gt;
&lt;th style="width: 18%;"&gt;問&lt;/th&gt;
&lt;th style="width: 52%;"&gt;資料（文章で表現）&lt;/th&gt;
&lt;th style="width: 30%;"&gt;設問&lt;/th&gt;
&lt;/tr&gt;
&lt;/thead&gt;
&lt;tbody&gt;
&lt;tr&gt;
&lt;td class="text-center"&gt;&lt;strong&gt;Q1&lt;/strong&gt;&lt;/td&gt;
&lt;td&gt;A市の人口：2000年 12万人 → 2020年 9万人&lt;/td&gt;
&lt;td&gt;人口は&lt;strong&gt;何％&lt;/strong&gt;減ったか（小数不要）&lt;/td&gt;
&lt;/tr&gt;
&lt;tr&gt;
&lt;td class="text-center"&gt;&lt;strong&gt;Q2&lt;/strong&gt;&lt;/td&gt;
&lt;td&gt;B県の輸出額：2022年 800億円／2023年 880億円&lt;/td&gt;
&lt;td&gt;2023年は2022年の&lt;strong&gt;何倍&lt;/strong&gt;か（小数第2位四捨五入）&lt;/td&gt;
&lt;/tr&gt;
&lt;/tbody&gt;
&lt;/table&gt;
&lt;/div&gt;
&lt;details class="rw-details card border-primary mb-2"&gt;
&lt;summary class="card-header rw-headblue rw-text font-weight-bold"&gt;解答・確認ポイント（Q1）&lt;/summary&gt;
&lt;div class="card-body"&gt;
&lt;p class="mb-2"&gt;&lt;strong&gt;答え：&lt;/strong&gt;25％&lt;/p&gt;
&lt;ul class="mb-0"&gt;
&lt;li&gt;「減った割合」＝（減少分 ÷ もとの数）×100&lt;/li&gt;
&lt;li&gt;減少分は 12万人 − 9万人 ＝ 3万人&lt;/li&gt;
&lt;li&gt;3 ÷ 12 ＝ 0.25 → 25％&lt;/li&gt;
&lt;/ul&gt;
&lt;/div&gt;
&lt;/details&gt;
&lt;details class="rw-details card border-primary mb-0"&gt;
&lt;summary class="card-header rw-headblue rw-text font-weight-bold"&gt;解答・確認ポイント（Q2）&lt;/summary&gt;
&lt;div class="card-body"&gt;
&lt;p class="mb-2"&gt;&lt;strong&gt;答え：&lt;/strong&gt;1.10倍&lt;/p&gt;
&lt;ul class="mb-0"&gt;
&lt;li&gt;「何倍」＝（あと ÷ もと）&lt;/li&gt;
&lt;li&gt;880 ÷ 800 ＝ 1.1 → 1.10倍&lt;/li&gt;
&lt;li&gt;“％増”と混同しやすいので、設問の語を最初に確認&lt;/li&gt;
&lt;/ul&gt;
&lt;/div&gt;
&lt;/details&gt;
&lt;p class="mt-3 mb-0"&gt;単発では、この種の「読み替え」から入って、志望校の資料（グラフ・表・統計）に合わせて練習します。&lt;/p&gt;
&lt;/div&gt;
&lt;/div&gt;
&lt;div class="card border-primary mb-4"&gt;
&lt;div class="card-header rw-headblue rw-text font-weight-bold"&gt;ミニ演習：地形図（等高線・縮尺）で止まるポイントだけ確認&lt;/div&gt;
&lt;div class="card-body"&gt;
&lt;p class="mb-3"&gt;地形図は、&lt;strong&gt;等高線・縮尺・記号&lt;/strong&gt;を別々に覚えると、本番で手が止まりやすくなります。&lt;br /&gt;
下の2問で“最低限の読み方”を押さえてください。&lt;/p&gt;
&lt;div class="table-responsive mb-3"&gt;
&lt;table class="table table-bordered align-middle mb-0"&gt;
&lt;thead style="background-color: #f5f5f5;"&gt;
&lt;tr class="text-center"&gt;
&lt;th style="width: 18%;"&gt;問&lt;/th&gt;
&lt;th style="width: 52%;"&gt;条件&lt;/th&gt;
&lt;th style="width: 30%;"&gt;設問&lt;/th&gt;
&lt;/tr&gt;
&lt;/thead&gt;
&lt;tbody&gt;
&lt;tr&gt;
&lt;td class="text-center"&gt;&lt;strong&gt;Q1&lt;/strong&gt;&lt;/td&gt;
&lt;td&gt;等高線の間隔：10m。地点Pは「50m」と「60m」の等高線の間で、60m側に近い。&lt;/td&gt;
&lt;td&gt;地点Pの標高は、およそ何mと考える？&lt;/td&gt;
&lt;/tr&gt;
&lt;tr&gt;
&lt;td class="text-center"&gt;&lt;strong&gt;Q2&lt;/strong&gt;&lt;/td&gt;
&lt;td&gt;縮尺 1:25,000。地図上で2cmの距離。&lt;/td&gt;
&lt;td&gt;実際の距離は何m？&lt;/td&gt;
&lt;/tr&gt;
&lt;/tbody&gt;
&lt;/table&gt;
&lt;/div&gt;
&lt;details class="rw-details card border-primary mb-2"&gt;
&lt;summary class="card-header rw-headblue rw-text font-weight-bold"&gt;解答・確認ポイント（Q1）&lt;/summary&gt;
&lt;div class="card-body"&gt;
&lt;p class="mb-2"&gt;&lt;strong&gt;目安：&lt;/strong&gt;58m前後&lt;/p&gt;
&lt;ul class="mb-0"&gt;
&lt;li&gt;等高線の間は「50〜60m」&lt;/li&gt;
&lt;li&gt;“60m側に近い”ので、60に寄せた数（例：58〜59）を目安にする&lt;/li&gt;
&lt;li&gt;「ぴったりの正解」を求めるより、設問の条件で近似を作る&lt;/li&gt;
&lt;/ul&gt;
&lt;/div&gt;
&lt;/details&gt;
&lt;details class="rw-details card border-primary mb-0"&gt;
&lt;summary class="card-header rw-headblue rw-text font-weight-bold"&gt;解答・確認ポイント（Q2）&lt;/summary&gt;
&lt;div class="card-body"&gt;
&lt;p class="mb-2"&gt;&lt;strong&gt;答え：&lt;/strong&gt;500m&lt;/p&gt;
&lt;ul class="mb-0"&gt;
&lt;li&gt;1:25,000 ＝ 地図1cmが実際250m&lt;/li&gt;
&lt;li&gt;2cmなら 250m × 2 ＝ 500m&lt;/li&gt;
&lt;li&gt;縮尺は「1cmあたり何m」へ即変換できると速い&lt;/li&gt;
&lt;/ul&gt;
&lt;/div&gt;
&lt;/details&gt;
&lt;p class="mt-3 mb-0"&gt;単発では、等高線・縮尺・記号を一緒に見ながら、問題で求められる読み方へ寄せて練習します。&lt;/p&gt;
&lt;/div&gt;
&lt;/div&gt;
&lt;div class="p-3 rw-softblue rw-leftbar rounded mb-4"&gt;
&lt;p class="h6 mb-2 rw-text"&gt;受講前に共有すると、単発がより効きやすいもの&lt;/p&gt;
&lt;ul class="mb-0"&gt;
&lt;li&gt;直近のテスト答案（社会）または模試の成績表（画像でOK）&lt;/li&gt;
&lt;li&gt;志望校名（複数可）と、社会の出題形式（分かる範囲でOK）&lt;/li&gt;
&lt;li&gt;苦手が出ている問題の種類（記述／資料／地形図など）&lt;/li&gt;
&lt;li&gt;使っている教材名・プリント（該当ページだけでOK）&lt;/li&gt;
&lt;/ul&gt;
&lt;/div&gt;
&lt;div class="p-3 rw-softblue rw-leftbar rounded mb-4"&gt;
&lt;p class="h6 mb-2 rw-text"&gt;本科と単発の違い（どちらを選ぶべきか）&lt;/p&gt;
&lt;ul class="mb-0"&gt;
&lt;li&gt;&lt;strong&gt;単発：&lt;/strong&gt;弱点が明確（記述だけ／資料だけ等）で、短期間に“解き方のコツ”を身につけたい&lt;/li&gt;
&lt;li&gt;&lt;strong&gt;本科：&lt;/strong&gt;苦手が複合（知識＋流れ＋定着が不足）で、継続的に得点の取り方から見直したい&lt;/li&gt;
&lt;/ul&gt;
&lt;/div&gt;
&lt;/div&gt;
&lt;h2 id="lineup" class="h4 mb-3 rw-text"&gt;講座一覧&lt;/h2&gt;
&lt;div class="row"&gt;
&lt;div class="col-12 col-lg-6 mb-3"&gt;
&lt;div class="card h-100 border-primary"&gt;
&lt;div class="card-header rw-headblue rw-text font-weight-bold"&gt;受験社会の記述対策講座&lt;/div&gt;
&lt;div class="card-body"&gt;
&lt;ul class="mb-3"&gt;
&lt;li&gt;&lt;strong&gt;こんな方に：&lt;/strong&gt;選択は取れるのに、記述で点が伸びにくい&lt;/li&gt;
&lt;li&gt;&lt;strong&gt;やること：&lt;/strong&gt;設問要求の読み取り／要素分解／書き方の流れの整理&lt;/li&gt;
&lt;li&gt;&lt;strong&gt;得られること：&lt;/strong&gt;「何を書くか」が決まり、ミスが減る&lt;/li&gt;
&lt;/ul&gt;
&lt;p&gt;&lt;a class="btn btn-sm btn-outline-primary" href="#kijutsu"&gt;詳細を見る&lt;/a&gt;&lt;/p&gt;
&lt;/div&gt;
&lt;/div&gt;
&lt;/div&gt;
&lt;div class="col-12 col-lg-6 mb-3"&gt;
&lt;div class="card h-100 border-primary"&gt;
&lt;div class="card-header rw-headblue rw-text font-weight-bold"&gt;歴史・分野別特別講義（文化史／経済史／外交史）&lt;/div&gt;
&lt;div class="card-body"&gt;
&lt;ul class="mb-3"&gt;
&lt;li&gt;&lt;strong&gt;こんな方に：&lt;/strong&gt;流れは分かるのに、分野問題で得点を落とす&lt;/li&gt;
&lt;li&gt;&lt;strong&gt;やること：&lt;/strong&gt;分野ごとに時代を横断し、出題パターンで整理&lt;/li&gt;
&lt;li&gt;&lt;strong&gt;得られること：&lt;/strong&gt;暗記が“つながって”思い出せる&lt;/li&gt;
&lt;/ul&gt;
&lt;p&gt;&lt;a class="btn btn-sm btn-outline-primary" href="#bunya"&gt;詳細を見る&lt;/a&gt;&lt;/p&gt;
&lt;/div&gt;
&lt;/div&gt;
&lt;/div&gt;
&lt;div class="col-12 col-lg-6 mb-3"&gt;
&lt;div class="card h-100 border-primary"&gt;
&lt;div class="card-header rw-headblue rw-text font-weight-bold"&gt;速習「地形図」マスター&lt;/div&gt;
&lt;div class="card-body"&gt;
&lt;ul class="mb-3"&gt;
&lt;li&gt;&lt;strong&gt;こんな方に：&lt;/strong&gt;地図記号・縮尺・等高線で毎回手が止まる&lt;/li&gt;
&lt;li&gt;&lt;strong&gt;やること：&lt;/strong&gt;方位／記号／縮尺／等高線を演習で確立&lt;/li&gt;
&lt;li&gt;&lt;strong&gt;得られること：&lt;/strong&gt;地形図が読めるようになり、ミスが減る&lt;/li&gt;
&lt;/ul&gt;
&lt;p&gt;&lt;a class="btn btn-sm btn-outline-primary" href="#chikeizu"&gt;詳細を見る&lt;/a&gt;&lt;/p&gt;
&lt;/div&gt;
&lt;/div&gt;
&lt;/div&gt;
&lt;div class="col-12 col-lg-6 mb-3"&gt;
&lt;div class="card h-100 border-primary"&gt;
&lt;div class="card-header rw-headblue rw-text font-weight-bold"&gt;速習「資料読み取り」マスター&lt;/div&gt;
&lt;div class="card-body"&gt;
&lt;ul class="mb-3"&gt;
&lt;li&gt;&lt;strong&gt;こんな方に：&lt;/strong&gt;グラフ・表で根拠が拾えず得点を逃す&lt;/li&gt;
&lt;li&gt;&lt;strong&gt;やること：&lt;/strong&gt;見る順番→根拠の拾い方→答え方を反復&lt;/li&gt;
&lt;li&gt;&lt;strong&gt;得られること：&lt;/strong&gt;処理が速くなり、読み違いが減る&lt;/li&gt;
&lt;/ul&gt;
&lt;p&gt;&lt;a class="btn btn-sm btn-outline-primary" href="#shiryou"&gt;詳細を見る&lt;/a&gt;&lt;/p&gt;
&lt;/div&gt;
&lt;/div&gt;
&lt;/div&gt;
&lt;div class="col-12 col-lg-6 mb-3"&gt;
&lt;div class="card h-100 border-primary"&gt;
&lt;div class="card-header rw-headblue rw-text font-weight-bold"&gt;47都道府県丸暗記講座&lt;/div&gt;
&lt;div class="card-body"&gt;
&lt;ul class="mb-3"&gt;
&lt;li&gt;&lt;strong&gt;こんな方に：&lt;/strong&gt;位置・名称があいまいで地理が不安定&lt;/li&gt;
&lt;li&gt;&lt;strong&gt;やること：&lt;/strong&gt;位置→特徴→周辺（隣接）をセットで定着&lt;/li&gt;
&lt;li&gt;&lt;strong&gt;得られること：&lt;/strong&gt;地理の理解が通り、得点が安定する&lt;/li&gt;
&lt;/ul&gt;
&lt;p&gt;&lt;a class="btn btn-sm btn-outline-primary" href="#todofuken"&gt;詳細を見る&lt;/a&gt;&lt;/p&gt;
&lt;/div&gt;
&lt;/div&gt;
&lt;/div&gt;
&lt;div class="col-12 col-lg-6 mb-3"&gt;
&lt;div class="card h-100 border-primary"&gt;
&lt;div class="card-header rw-headblue rw-text font-weight-bold"&gt;時事問題集中講義&lt;/div&gt;
&lt;div class="card-body"&gt;
&lt;ul class="mb-3"&gt;
&lt;li&gt;&lt;strong&gt;こんな方に：&lt;/strong&gt;覚えるだけで終わって点につながらない&lt;/li&gt;
&lt;li&gt;&lt;strong&gt;やること：&lt;/strong&gt;出来事→背景→影響（政治/経済/国際）をセット化&lt;/li&gt;
&lt;li&gt;&lt;strong&gt;得られること：&lt;/strong&gt;説明できる形になり、記述にも強くなる&lt;/li&gt;
&lt;/ul&gt;
&lt;p&gt;&lt;a class="btn btn-sm btn-outline-primary" href="#jiji"&gt;詳細を見る&lt;/a&gt;&lt;/p&gt;
&lt;/div&gt;
&lt;/div&gt;
&lt;/div&gt;
&lt;div class="col-12 col-lg-6 mb-3"&gt;
&lt;div class="card h-100 border-primary"&gt;
&lt;div class="card-header rw-headblue rw-text font-weight-bold"&gt;憲法の重要条文おさらい講座&lt;/div&gt;
&lt;div class="card-body"&gt;
&lt;ul class="mb-3"&gt;
&lt;li&gt;&lt;strong&gt;こんな方に：&lt;/strong&gt;公民の条文があいまいで得点がぶれる&lt;/li&gt;
&lt;li&gt;&lt;strong&gt;やること：&lt;/strong&gt;重要条文の要点整理／出題のされ方で確認&lt;/li&gt;
&lt;li&gt;&lt;strong&gt;得られること：&lt;/strong&gt;条文→テーマ（権利/統治）がつながる&lt;/li&gt;
&lt;/ul&gt;
&lt;p&gt;&lt;a class="btn btn-sm btn-outline-primary" href="#kenpou"&gt;詳細を見る&lt;/a&gt;&lt;/p&gt;
&lt;/div&gt;
&lt;/div&gt;
&lt;/div&gt;
&lt;/div&gt;
&lt;div class="mb-4"&gt;
&lt;details class="rw-details card border-primary"&gt;
&lt;summary class="card-header rw-headblue rw-text font-weight-bold"&gt;目次（詳細へジャンプ）&lt;/summary&gt;
&lt;div class="card-body"&gt;
&lt;ul class="mb-0"&gt;
&lt;li&gt;&lt;a href="#detail"&gt;各講座の詳細&lt;/a&gt;
&lt;ul&gt;
&lt;li&gt;&lt;a href="#kijutsu"&gt;受験社会の記述対策講座&lt;/a&gt;&lt;/li&gt;
&lt;li&gt;&lt;a href="#bunya"&gt;歴史・分野別特別講義&lt;/a&gt;&lt;/li&gt;
&lt;li&gt;&lt;a href="#chikeizu"&gt;速習「地形図」マスター&lt;/a&gt;&lt;/li&gt;
&lt;li&gt;&lt;a href="#shiryou"&gt;速習「資料読み取り」マスター&lt;/a&gt;&lt;/li&gt;
&lt;li&gt;&lt;a href="#todofuken"&gt;47都道府県丸暗記講座&lt;/a&gt;&lt;/li&gt;
&lt;li&gt;&lt;a href="#jiji"&gt;時事問題集中講義&lt;/a&gt;&lt;/li&gt;
&lt;li&gt;&lt;a href="#kenpou"&gt;憲法の重要条文おさらい講座&lt;/a&gt;&lt;/li&gt;
&lt;/ul&gt;
&lt;/li&gt;
&lt;li&gt;&lt;a href="#online"&gt;オンライン指導について&lt;/a&gt;&lt;/li&gt;
&lt;li&gt;&lt;a href="#flow"&gt;受講までの流れ&lt;/a&gt;&lt;/li&gt;
&lt;li&gt;&lt;a href="#price"&gt;指導料&lt;/a&gt;&lt;/li&gt;
&lt;li&gt;&lt;a href="#faq"&gt;よくある質問&lt;/a&gt;&lt;/li&gt;
&lt;li&gt;&lt;a href="#contact"&gt;お問い合わせ&lt;/a&gt;&lt;/li&gt;
&lt;/ul&gt;
&lt;/div&gt;
&lt;/details&gt;
&lt;/div&gt;
&lt;div class="p-3 rw-softblue rw-leftbar rounded mb-5"&gt;
&lt;div class="row align-items-center"&gt;
&lt;div class="col-12 col-md-8 mb-2 mb-md-0"&gt;
&lt;p class="h5 mb-1 rw-text"&gt;どの講座が合うか迷う場合も大丈夫です。&lt;/p&gt;
&lt;p class="mb-0"&gt;現状（志望校／直近のミスのパターン）を伺い、必要な講座をご提案します。&lt;/p&gt;
&lt;/div&gt;
&lt;div class="col-12 col-md-4 text-md-right"&gt;&lt;a class="btn btn-primary" href="#contact"&gt;お問い合わせ&lt;/a&gt;&lt;/div&gt;
&lt;/div&gt;
&lt;/div&gt;
&lt;h2 id="detail" class="h4 mb-3 rw-text"&gt;各講座の詳細&lt;/h2&gt;
&lt;h3 id="kijutsu" class="h5 mt-4 rw-text"&gt;受験社会の記述対策講座&lt;/h3&gt;
&lt;div class="p-3 rw-softblue rw-leftbar rounded mb-3"&gt;
&lt;ul class="mb-0"&gt;
&lt;li&gt;&lt;strong&gt;狙い：&lt;/strong&gt;記述の「何を書くか／どう書くか」を確立し、ミスを防ぎます。&lt;/li&gt;
&lt;li&gt;&lt;strong&gt;扱うこと：&lt;/strong&gt;設問要求の読み取り、要素分解、根拠の拾い方、まとめ方。&lt;/li&gt;
&lt;li&gt;&lt;strong&gt;進め方：&lt;/strong&gt;志望校の傾向に合わせ、必要な書き方だけを重点練習します。&lt;/li&gt;
&lt;/ul&gt;
&lt;/div&gt;
&lt;p&gt;記述は「知っているか」ではなく、&lt;strong&gt;要求に合う形で情報を出せるか&lt;/strong&gt;が得点を分けます。&lt;/p&gt;
&lt;h3 id="bunya" class="h5 mt-4 rw-text"&gt;歴史・分野別特別講義（文化史／経済史／外交史）&lt;/h3&gt;
&lt;div class="p-3 rw-softblue rw-leftbar rounded mb-3"&gt;
&lt;ul class="mb-0"&gt;
&lt;li&gt;&lt;strong&gt;狙い：&lt;/strong&gt;分野問題での取りこぼしを減らし、得点の柱を作ります。&lt;/li&gt;
&lt;li&gt;&lt;strong&gt;扱うこと：&lt;/strong&gt;文化・経済・外交を時代横断で整理します。&lt;/li&gt;
&lt;li&gt;&lt;strong&gt;進め方：&lt;/strong&gt;頻出テーマを「出題のされ方」単位でまとめます。&lt;/li&gt;
&lt;/ul&gt;
&lt;/div&gt;
&lt;h3 id="chikeizu" class="h5 mt-4 rw-text"&gt;速習「地形図」マスター&lt;/h3&gt;
&lt;div class="p-3 rw-softblue rw-leftbar rounded mb-3"&gt;
&lt;ul class="mb-0"&gt;
&lt;li&gt;&lt;strong&gt;狙い：&lt;/strong&gt;基本要素を一気に固め、苦手を短期間で解消します。&lt;/li&gt;
&lt;li&gt;&lt;strong&gt;扱うこと：&lt;/strong&gt;方位／地図記号／縮尺／等高線&lt;/li&gt;
&lt;li&gt;&lt;strong&gt;進め方：&lt;/strong&gt;解説→確認→演習の反復で「読める」状態を作ります。&lt;/li&gt;
&lt;/ul&gt;
&lt;/div&gt;
&lt;h3 id="shiryou" class="h5 mt-4 rw-text"&gt;速習「資料読み取り」マスター&lt;/h3&gt;
&lt;div class="p-3 rw-softblue rw-leftbar rounded mb-3"&gt;
&lt;ul class="mb-0"&gt;
&lt;li&gt;&lt;strong&gt;狙い：&lt;/strong&gt;資料問題の処理を速く・正確にし、ミスを減らします。&lt;/li&gt;
&lt;li&gt;&lt;strong&gt;扱うこと：&lt;/strong&gt;見る順番／根拠の拾い方／答え方&lt;/li&gt;
&lt;li&gt;&lt;strong&gt;進め方：&lt;/strong&gt;典型問題で解き方の流れを確立し、初見でもミスが出にくくします。&lt;/li&gt;
&lt;/ul&gt;
&lt;/div&gt;
&lt;h3 id="todofuken" class="h5 mt-4 rw-text"&gt;47都道府県丸暗記講座&lt;/h3&gt;
&lt;div class="p-3 rw-softblue rw-leftbar rounded mb-3"&gt;
&lt;ul class="mb-0"&gt;
&lt;li&gt;&lt;strong&gt;狙い：&lt;/strong&gt;地理の最重要単位（都道府県）を確実に定着させます。&lt;/li&gt;
&lt;li&gt;&lt;strong&gt;扱うこと：&lt;/strong&gt;位置／名称／周辺（隣接）／主要特徴&lt;/li&gt;
&lt;li&gt;&lt;strong&gt;進め方：&lt;/strong&gt;確認→演習→再確認を繰り返します。&lt;/li&gt;
&lt;/ul&gt;
&lt;/div&gt;
&lt;h3 id="jiji" class="h5 mt-4 rw-text"&gt;時事問題集中講義&lt;/h3&gt;
&lt;div class="p-3 rw-softblue rw-leftbar rounded mb-3"&gt;
&lt;ul class="mb-0"&gt;
&lt;li&gt;&lt;strong&gt;狙い：&lt;/strong&gt;時事を“説明できる形”にして得点源にします。&lt;/li&gt;
&lt;li&gt;&lt;strong&gt;扱うこと：&lt;/strong&gt;出来事→背景→影響（政治/経済/国際）&lt;/li&gt;
&lt;li&gt;&lt;strong&gt;進め方：&lt;/strong&gt;単語暗記で終わらせず、出題に結びつく整理を行います。&lt;/li&gt;
&lt;/ul&gt;
&lt;/div&gt;
&lt;h3 id="kenpou" class="h5 mt-4 rw-text"&gt;憲法の重要条文おさらい講座&lt;/h3&gt;
&lt;div class="p-3 rw-softblue rw-leftbar rounded mb-3"&gt;
&lt;ul class="mb-0"&gt;
&lt;li&gt;&lt;strong&gt;狙い：&lt;/strong&gt;重要条文の要点を押さえ、公民の得点を安定させます。&lt;/li&gt;
&lt;li&gt;&lt;strong&gt;扱うこと：&lt;/strong&gt;重要条文のポイント／関連テーマ（権利・統治）&lt;/li&gt;
&lt;li&gt;&lt;strong&gt;進め方：&lt;/strong&gt;「条文→何が言えるか」まで確認します。&lt;/li&gt;
&lt;/ul&gt;
&lt;/div&gt;
&lt;h2 id="online" class="h4 mt-5 mb-3 rw-text"&gt;オンライン指導について&lt;/h2&gt;
&lt;div class="p-3 rw-softblue rw-leftbar rounded mb-3"&gt;
&lt;p class="mb-0"&gt;当塾の講座はすべてオンラインでも受講可能です。電子黒板を活用し、教室での指導に近い形で進めます。&lt;/p&gt;
&lt;/div&gt;
&lt;p&gt;&lt;img fetchpriority="high" decoding="async" class="alignnone wp-image-206 size-full mb-3" src="http://jukureiwa.com/wp-content/uploads/2020/09/令和授業風景１.jpg" alt="オンライン授業の様子。画面共有により板書が見やすく、手元確認で指摘が即時に行える。" width="1280" height="720" srcset="https://jukureiwa.com/wp-content/uploads/2020/09/令和授業風景１.jpg 1280w, https://jukureiwa.com/wp-content/uploads/2020/09/令和授業風景１-300x169.jpg 300w, https://jukureiwa.com/wp-content/uploads/2020/09/令和授業風景１-768x432.jpg 768w, https://jukureiwa.com/wp-content/uploads/2020/09/令和授業風景１-1024x576.jpg 1024w, https://jukureiwa.com/wp-content/uploads/2020/09/令和授業風景１-320x180.jpg 320w" sizes="(max-width: 1280px) 100vw, 1280px" /&gt;&lt;/p&gt;
&lt;div class="row"&gt;
&lt;div class="col-12 col-md-4 mb-3"&gt;
&lt;div class="card h-100 border-primary"&gt;
&lt;div class="card-header rw-headblue rw-text font-weight-bold"&gt;①集中しやすい&lt;/div&gt;
&lt;div class="card-body"&gt;
&lt;p class="mb-0"&gt;画面と音声に情報が集約され、意識が散りにくくなります。&lt;/p&gt;
&lt;/div&gt;
&lt;/div&gt;
&lt;/div&gt;
&lt;div class="col-12 col-md-4 mb-3"&gt;
&lt;div class="card h-100 border-primary"&gt;
&lt;div class="card-header rw-headblue rw-text font-weight-bold"&gt;②指摘が的確&lt;/div&gt;
&lt;div class="card-body"&gt;
&lt;p class="mb-0"&gt;手元確認でつまずきの原因を把握し、その場で改善します。&lt;/p&gt;
&lt;/div&gt;
&lt;/div&gt;
&lt;/div&gt;
&lt;div class="col-12 col-md-4 mb-3"&gt;
&lt;div class="card h-100 border-primary"&gt;
&lt;div class="card-header rw-headblue rw-text font-weight-bold"&gt;③体力を維持&lt;/div&gt;
&lt;div class="card-body"&gt;
&lt;p class="mb-0"&gt;移動が不要で、直前期でも学習リズムを保ちやすいです。&lt;/p&gt;
&lt;/div&gt;
&lt;/div&gt;
&lt;/div&gt;
&lt;/div&gt;
&lt;h2 id="flow" class="h4 mt-5 mb-3 rw-text"&gt;受講までの流れ&lt;/h2&gt;
&lt;div class="row"&gt;
&lt;div class="col-12 col-md-6 mb-3"&gt;
&lt;div class="card border-primary h-100"&gt;
&lt;div class="card-header rw-headblue rw-text font-weight-bold"&gt;1. 事前ヒアリング&lt;/div&gt;
&lt;div class="card-body"&gt;
&lt;p class="mb-0"&gt;保護者様からの情報を基に、大まかな指導計画を提示します。&lt;/p&gt;
&lt;/div&gt;
&lt;/div&gt;
&lt;/div&gt;
&lt;div class="col-12 col-md-6 mb-3"&gt;
&lt;div class="card border-primary h-100"&gt;
&lt;div class="card-header rw-headblue rw-text font-weight-bold"&gt;2. トライアル指導&lt;/div&gt;
&lt;div class="card-body"&gt;
&lt;p class="mb-0"&gt;ヒアリング内容をもとに指導を行い、計画を見直して再提示します。&lt;/p&gt;
&lt;/div&gt;
&lt;/div&gt;
&lt;/div&gt;
&lt;div class="col-12 col-md-6 mb-3"&gt;
&lt;div class="card border-primary h-100"&gt;
&lt;div class="card-header rw-headblue rw-text font-weight-bold"&gt;3. ご契約&lt;/div&gt;
&lt;div class="card-body"&gt;
&lt;p class="mb-0"&gt;指導計画にご納得いただけたら、手続きを進めます。&lt;/p&gt;
&lt;/div&gt;
&lt;/div&gt;
&lt;/div&gt;
&lt;div class="col-12 col-md-6 mb-3"&gt;
&lt;div class="card border-primary h-100"&gt;
&lt;div class="card-header rw-headblue rw-text font-weight-bold"&gt;4. 指導開始&lt;/div&gt;
&lt;div class="card-body"&gt;
&lt;p class="mb-0"&gt;決定した曜日／時間で指導を開始します。&lt;/p&gt;
&lt;/div&gt;
&lt;/div&gt;
&lt;/div&gt;
&lt;/div&gt;
&lt;h2 id="price" class="h4 mt-5 mb-3 rw-text"&gt;指導料&lt;/h2&gt;
&lt;div class="row"&gt;
&lt;div class="col-12 col-md-4 mb-3"&gt;
&lt;div class="card border-primary h-100"&gt;
&lt;div class="card-header rw-headblue rw-text font-weight-bold"&gt;トライアル指導料&lt;/div&gt;
&lt;div class="card-body"&gt;
&lt;p class="h4 mb-2 rw-text"&gt;10,000円（税込）&lt;/p&gt;
&lt;p class="mb-0"&gt;他塾様でいう体験の位置づけです。まずは一度、指導をご確認ください。&lt;/p&gt;
&lt;/div&gt;
&lt;/div&gt;
&lt;/div&gt;
&lt;div class="col-12 col-md-4 mb-3"&gt;
&lt;div class="card border-primary h-100"&gt;
&lt;div class="card-header rw-headblue rw-text font-weight-bold"&gt;入塾金&lt;/div&gt;
&lt;div class="card-body"&gt;
&lt;p class="h4 mb-2 rw-text"&gt;22,000円（税込）&lt;/p&gt;
&lt;p class="mb-0"&gt;兄弟姉妹の在籍・過去在籍がある場合は&lt;strong&gt;全額免除&lt;/strong&gt;いたします。&lt;/p&gt;
&lt;/div&gt;
&lt;/div&gt;
&lt;/div&gt;
&lt;div class="col-12 col-md-4 mb-3"&gt;
&lt;div class="card border-primary h-100"&gt;
&lt;div class="card-header rw-headblue rw-text font-weight-bold"&gt;指導料&lt;/div&gt;
&lt;div class="card-body"&gt;
&lt;p class="h4 mb-2 rw-text"&gt;18,150円（税込）/ 110分&lt;/p&gt;
&lt;p class="mb-0"&gt;前払いです。前月20日に回数を集計し請求書を発行しますので、前月末までにお支払いください。&lt;/p&gt;
&lt;/div&gt;
&lt;/div&gt;
&lt;/div&gt;
&lt;/div&gt;
&lt;h2 id="faq" class="h4 mt-5 mb-3 rw-text"&gt;よくある質問&lt;/h2&gt;
&lt;details class="rw-details card border-primary mb-2"&gt;
&lt;summary class="card-header rw-headblue rw-text font-weight-bold"&gt;単発講座だけの受講は可能ですか？&lt;/summary&gt;
&lt;div class="card-body"&gt;
&lt;p class="mb-0"&gt;可能です。現状の課題に合わせて、必要な講座のみご提案します。&lt;/p&gt;
&lt;/div&gt;
&lt;/details&gt;
&lt;details class="rw-details card border-primary mb-2"&gt;
&lt;summary class="card-header rw-headblue rw-text font-weight-bold"&gt;志望校が複数あります。内容は合わせてもらえますか？&lt;/summary&gt;
&lt;div class="card-body"&gt;
&lt;p class="mb-0"&gt;はい。優先順位（直近のミスのパターン／配点／出題形式）を踏まえて組み立てます。&lt;/p&gt;
&lt;/div&gt;
&lt;/details&gt;
&lt;details class="rw-details card border-primary mb-2"&gt;
&lt;summary class="card-header rw-headblue rw-text font-weight-bold"&gt;オンライン受講に必要なものはありますか？&lt;/summary&gt;
&lt;div class="card-body"&gt;
&lt;p class="mb-0"&gt;PCまたはタブレット推奨です。手元確認が必要な場合はカメラ（スマホ等）をご案内します。&lt;/p&gt;
&lt;/div&gt;
&lt;/details&gt;
&lt;p&gt;&lt;!-- 追加FAQ --&gt;&lt;/p&gt;
&lt;details class="rw-details card border-primary mb-2"&gt;
&lt;summary class="card-header rw-headblue rw-text font-weight-bold"&gt;1回だけでも受講する意味はありますか？&lt;/summary&gt;
&lt;div class="card-body"&gt;
&lt;p class="mb-0"&gt;あります。1回では「範囲を全部」ではなく、答案で出ている直しどころを絞って扱います。記述・資料・地形図など、特定分野に課題が寄っている場合に相性が良いです。&lt;/p&gt;
&lt;/div&gt;
&lt;/details&gt;
&lt;details class="rw-details card border-primary mb-2"&gt;
&lt;summary class="card-header rw-headblue rw-text font-weight-bold"&gt;過去問がまだ揃っていません。相談だけでも可能ですか？&lt;/summary&gt;
&lt;div class="card-body"&gt;
&lt;p class="mb-0"&gt;可能です。まずは直近の答案や模試を基に、優先度が高い分野から提案します。過去問が揃い次第、出題の傾向に合わせて内容を調整します。&lt;/p&gt;
&lt;/div&gt;
&lt;/details&gt;
&lt;details class="rw-details card border-primary mb-2"&gt;
&lt;summary class="card-header rw-headblue rw-text font-weight-bold"&gt;オンライン受講で、地形図や資料は見づらくならないですか？&lt;/summary&gt;
&lt;div class="card-body"&gt;
&lt;p class="mb-0"&gt;画面共有で拡大・書き込みをしながら進めます。必要に応じて事前に画像やPDFを共有いただき、当日は同じ資料を見て確認します。&lt;/p&gt;
&lt;/div&gt;
&lt;/details&gt;
&lt;details class="rw-details card border-primary mb-2"&gt;
&lt;summary class="card-header rw-headblue rw-text font-weight-bold"&gt;答案添削は、どの形式で送れば良いですか？&lt;/summary&gt;
&lt;div class="card-body"&gt;
&lt;p class="mb-0"&gt;写真（スマホ撮影）で問題ありません。設問文・資料・自分の解答が見える状態で送ってください。文字が小さい場合は複数枚に分けてもOKです。&lt;/p&gt;
&lt;/div&gt;
&lt;/details&gt;
&lt;details class="rw-details card border-primary mb-2"&gt;
&lt;summary class="card-header rw-headblue rw-text font-weight-bold"&gt;教室とオンラインで、内容の差はありますか？&lt;/summary&gt;
&lt;div class="card-body"&gt;
&lt;p class="mb-0"&gt;内容は同じです。状況（移動時間・生活リズム・直前期の負担など）に合わせて選んでください。&lt;/p&gt;
&lt;/div&gt;
&lt;/details&gt;
&lt;details class="rw-details card border-primary mb-4"&gt;
&lt;summary class="card-header rw-headblue rw-text font-weight-bold"&gt;受講後、家庭では何をやれば良いですか？&lt;/summary&gt;
&lt;div class="card-body"&gt;
&lt;p class="mb-0"&gt;当日扱った問題と同じ種類を、短い回数で構いませんので繰り返してください。どの問題を使うか・どこを見直すかは、受講内で具体的に整理してお伝えします。&lt;/p&gt;
&lt;/div&gt;
&lt;/details&gt;
&lt;h2 id="contact" class="h4 mt-5 mb-3 rw-text"&gt;お問い合わせ&lt;/h2&gt;
&lt;div class="p-3 rw-softblue rw-leftbar rounded mb-3"&gt;
&lt;p class="mb-0"&gt;空き状況の確認・講座の選び方の相談など、まずはお気軽にご連絡ください。&lt;br /&gt;
ご状況を伺い、必要な講座をご提案いたします。&lt;/p&gt;
&lt;/div&gt;
&lt;div class="wpcf7 no-js" id="wpcf7-f78-p39-o1" lang="ja" dir="ltr" data-wpcf7-id="78"&gt;
&lt;div class="screen-reader-response"&gt;&lt;p role="status" aria-live="polite" aria-atomic="true"&gt;&lt;/p&gt; &lt;ul&gt;&lt;/ul&gt;&lt;/div&gt;
&lt;form action="/tanpatsu/#wpcf7-f78-p39-o1" method="post" class="wpcf7-form init" aria-label="コンタクトフォーム" novalidate="novalidate" data-status="init"&gt;
&lt;fieldset class="hidden-fields-container"&gt;&lt;input type="hidden" name="_wpcf7" value="78" /&gt;&lt;input type="hidden" name="_wpcf7_version" value="6.1.4" /&gt;&lt;input type="hidden" name="_wpcf7_locale" value="ja" /&gt;&lt;input type="hidden" name="_wpcf7_unit_tag" value="wpcf7-f78-p39-o1" /&gt;&lt;input type="hidden" name="_wpcf7_container_post" value="39" /&gt;&lt;input type="hidden" name="_wpcf7_posted_data_hash" value="" /&gt;
&lt;/fieldset&gt;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&lt;p&gt;電話番号(必須)&lt;br /&gt;
&lt;span class="wpcf7-form-control-wrap" data-name="tel-572"&gt;&lt;input size="40" maxlength="400" class="wpcf7-form-control wpcf7-tel wpcf7-validates-as-required wpcf7-text wpcf7-validates-as-tel" aria-required="true" aria-invalid="false" value="" type="tel" name="tel-572" /&gt;&lt;/span&gt;
&lt;/p&gt;
&lt;p&gt;コース選択(必須)&lt;br /&gt;
&lt;span class="wpcf7-form-control-wrap" data-name="checkbox-225"&gt;&lt;span class="wpcf7-form-control wpcf7-checkbox wpcf7-validates-as-required"&gt;&lt;span class="wpcf7-list-item first"&gt;&lt;span class="wpcf7-list-item-label"&gt;受験社会の記述対策講座&lt;/span&gt;&lt;input type="checkbox" name="checkbox-225[]" value="受験社会の記述対策講座" /&gt;&lt;/span&gt;&lt;span class="wpcf7-list-item"&gt;&lt;span class="wpcf7-list-item-label"&gt;歴史・分野別特別講義　文化史&lt;/span&gt;&lt;input type="checkbox" name="checkbox-225[]" value="歴史・分野別特別講義　文化史" /&gt;&lt;/span&gt;&lt;span class="wpcf7-list-item"&gt;&lt;span class="wpcf7-list-item-label"&gt;歴史・分野別特別講義　経済史&lt;/span&gt;&lt;input type="checkbox" name="checkbox-225[]" value="歴史・分野別特別講義　経済史" /&gt;&lt;/span&gt;&lt;span class="wpcf7-list-item"&gt;&lt;span class="wpcf7-list-item-label"&gt;歴史・分野別特別講義　外交史&lt;/span&gt;&lt;input type="checkbox" name="checkbox-225[]" value="歴史・分野別特別講義　外交史" /&gt;&lt;/span&gt;&lt;span class="wpcf7-list-item"&gt;&lt;span class="wpcf7-list-item-label"&gt;速習「地形図」マスター&lt;/span&gt;&lt;input type="checkbox" name="checkbox-225[]" value="速習「地形図」マスター" /&gt;&lt;/span&gt;&lt;span class="wpcf7-list-item"&gt;&lt;span class="wpcf7-list-item-label"&gt;速習「資料読み取り」マスター&lt;/span&gt;&lt;input type="checkbox" name="checkbox-225[]" value="速習「資料読み取り」マスター" /&gt;&lt;/span&gt;&lt;span class="wpcf7-list-item"&gt;&lt;span class="wpcf7-list-item-label"&gt;47都道府県丸暗記講座&lt;/span&gt;&lt;input type="checkbox" name="checkbox-225[]" value="47都道府県丸暗記講座" /&gt;&lt;/span&gt;&lt;span class="wpcf7-list-item"&gt;&lt;span class="wpcf7-list-item-label"&gt;時事問題集中講義&lt;/span&gt;&lt;input type="checkbox" name="checkbox-225[]" value="時事問題集中講義" /&gt;&lt;/span&gt;&lt;span class="wpcf7-list-item last"&gt;&lt;span class="wpcf7-list-item-label"&gt;憲法の重要条文おさらい講座&lt;/span&gt;&lt;input type="checkbox" name="checkbox-225[]" value="憲法の重要条文おさらい講座" /&gt;&lt;/span&gt;&lt;/span&gt;&lt;/span&gt;
&lt;/p&gt;
&lt;p&gt;受講スタイル(必須)&lt;br /&gt;
&lt;span class="wpcf7-form-control-wrap" data-name="checkbox-607"&gt;&lt;span class="wpcf7-form-control wpcf7-checkbox wpcf7-validates-as-required"&gt;&lt;span class="wpcf7-list-item first"&gt;&lt;span class="wpcf7-list-item-label"&gt;教室&lt;/span&gt;&lt;input type="checkbox" name="checkbox-607[]" value="教室" /&gt;&lt;/span&gt;&lt;span class="wpcf7-list-item last"&gt;&lt;span class="wpcf7-list-item-label"&gt;オンライン&lt;/span&gt;&lt;input type="checkbox" name="checkbox-607[]" value="オンライン" /&gt;&lt;/span&gt;&lt;/span&gt;&lt;/span&gt;
&lt;/p&gt;
&lt;p&gt;&lt;label&gt; 備考&lt;br /&gt;
&lt;span class="wpcf7-form-control-wrap" data-name="your-message"&gt;&lt;textarea cols="40" rows="10" maxlength="2000" class="wpcf7-form-control wpcf7-textarea" aria-invalid="false" name="your-message"&gt;&lt;/textarea&gt;&lt;/span&gt; &lt;/label&gt;
&lt;/p&gt;
&lt;div class="wpcf7-turnstile cf-turnstile" data-sitekey="0x4AAAAAACFlZho3GFUcJZZa" data-response-field-name="_wpcf7_turnstile_response"&gt;&lt;/div&gt;
&lt;p&gt;&lt;input class="wpcf7-form-control wpcf7-submit has-spinner" type="submit" value="送信" /&gt;
&lt;/p&gt;&lt;div class="wpcf7-response-output" aria-hidden="true"&gt;&lt;/div&gt;
&lt;/form&gt;
&lt;/div&gt;
&lt;/div&gt;
&lt;section class="veu_cta" id="veu_cta-198"&gt;&lt;h1 class="cta_title"&gt;本科「歴史の完成」≪８回完結講座≫&lt;/h1&gt;&lt;div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image_exist"&gt;歴史分野は「いつ」「どこで」「何が」起きたのかを有機的に理解すること、 通り一遍の言葉で言うならば「流れを意識する」ことが求められる分野です。 したがって、時代別に別々のものとして覚えようとしても、分野別(政治・文化……など)に学習を進めようとしても、 それだけでは十分な学習効果を上げることが出来ません。当塾では、時代背景とその中の様々な事象を結び付けていくことで、付け焼刃でない深く理解をさせるように指導を行っていきます。&lt;/div&gt;&lt;div class="cta_body_link"&gt;&lt;a href="https://jukureiwa.com/honka/" class="btn btn-primary btn-block btn-lg" target="_blank"&gt;開講講座：本科「歴史の完成」≪８回完結講座≫&lt;/a&gt;&lt;/div&gt;&lt;/div&gt;&lt;!-- [ /.vkExUnit_cta_body ] --&gt;&lt;/section&gt;			
------</t>
  </si>
  <si>
    <t>https://jukureiwa.com/tips/alphabet/</t>
  </si>
  <si>
    <t>以下のページは不自然なワードを使用しています。
これらを適切に自然な言葉に置き換えて下さい。
なお、本文の装飾や構造は絶対に変えないでください。
【対象ページURL】
https://jukureiwa.com/tips/alphabet/
【検出された不自然ワード】
- 立て直
- 導線
【本文】
------
&lt;p&gt;社会の本文や資料でアルファベット略称が出てくると、意味が取れずに設問全体が止まりやすくなります。まずは、テストでそのまま聞かれやすい「即答」を押さえてください。&lt;/p&gt;
&lt;ul style="margin: 0 0 1rem 1.2rem;"&gt;
&lt;li&gt;&lt;strong&gt;非政府組織&lt;/strong&gt;＝&lt;strong&gt;NGO&lt;/strong&gt;&lt;/li&gt;
&lt;li&gt;&lt;strong&gt;国際連合（国連）&lt;/strong&gt;＝&lt;strong&gt;UN&lt;/strong&gt;&lt;/li&gt;
&lt;li&gt;&lt;strong&gt;発展途上国支援（政府開発援助）&lt;/strong&gt;＝&lt;strong&gt;ODA&lt;/strong&gt;&lt;/li&gt;
&lt;li&gt;&lt;strong&gt;経済の大きさ（国内総生産）&lt;/strong&gt;＝&lt;strong&gt;GDP&lt;/strong&gt;&lt;/li&gt;
&lt;/ul&gt;
&lt;p&gt;このページでは、中学受験〜高校入試で頻出の略称を&lt;strong&gt;「分野別×重要度ランクA〜C」&lt;/strong&gt;で整理し、&lt;strong&gt;略称→日本語名→役割を一言&lt;/strong&gt;で言える状態を作ります。後半には、UN系（UNICEF/UNHCR/UNEPなど）の見分け方や、NGOとNPOの違いも最小限でまとめます。&lt;/p&gt;
&lt;h2&gt;最重要：まず押さえる略称（日本語名＋一言）&lt;/h2&gt;
&lt;table style="width: 100%; border-collapse: collapse;"&gt;
&lt;thead&gt;
&lt;tr&gt;
&lt;th style="border: 1px solid #ddd; padding: .5rem; text-align: left;"&gt;略称&lt;/th&gt;
&lt;th style="border: 1px solid #ddd; padding: .5rem; text-align: left;"&gt;日本語名（正式名称）&lt;/th&gt;
&lt;th style="border: 1px solid #ddd; padding: .5rem; text-align: left;"&gt;一言でいうと&lt;/th&gt;
&lt;/tr&gt;
&lt;/thead&gt;
&lt;tbody&gt;
&lt;tr&gt;
&lt;td style="border: 1px solid #ddd; padding: .5rem;"&gt;UN&lt;/td&gt;
&lt;td style="border: 1px solid #ddd; padding: .5rem;"&gt;国際連合（国連）／United Nations&lt;/td&gt;
&lt;td style="border: 1px solid #ddd; padding: .5rem;"&gt;世界の国が集まり、平和・安全や国際協力を進める国際機関&lt;/td&gt;
&lt;/tr&gt;
&lt;tr&gt;
&lt;td style="border: 1px solid #ddd; padding: .5rem;"&gt;NGO&lt;/td&gt;
&lt;td style="border: 1px solid #ddd; padding: .5rem;"&gt;非政府組織／Non-governmental organization&lt;/td&gt;
&lt;td style="border: 1px solid #ddd; padding: .5rem;"&gt;政府ではない民間の団体が、人権・環境・貧困などに取り組む&lt;/td&gt;
&lt;/tr&gt;
&lt;tr&gt;
&lt;td style="border: 1px solid #ddd; padding: .5rem;"&gt;LDC&lt;/td&gt;
&lt;td style="border: 1px solid #ddd; padding: .5rem;"&gt;後発開発途上国（最貧国）／Least Developed Countries&lt;/td&gt;
&lt;td style="border: 1px solid #ddd; padding: .5rem;"&gt;発展途上国の中でも、特に開発が遅れている国々&lt;/td&gt;
&lt;/tr&gt;
&lt;tr&gt;
&lt;td style="border: 1px solid #ddd; padding: .5rem;"&gt;APEC&lt;/td&gt;
&lt;td style="border: 1px solid #ddd; padding: .5rem;"&gt;アジア太平洋経済協力会議／Asia-Pacific Economic Cooperation&lt;/td&gt;
&lt;td style="border: 1px solid #ddd; padding: .5rem;"&gt;アジア太平洋地域で、貿易や経済の協力を進める枠組み&lt;/td&gt;
&lt;/tr&gt;
&lt;tr&gt;
&lt;td style="border: 1px solid #ddd; padding: .5rem;"&gt;ODA&lt;/td&gt;
&lt;td style="border: 1px solid #ddd; padding: .5rem;"&gt;政府開発援助／Official Development Assistance&lt;/td&gt;
&lt;td style="border: 1px solid #ddd; padding: .5rem;"&gt;発展途上国の開発や福祉のために行う政府の援助&lt;/td&gt;
&lt;/tr&gt;
&lt;tr&gt;
&lt;td style="border: 1px solid #ddd; padding: .5rem;"&gt;GDP&lt;/td&gt;
&lt;td style="border: 1px solid #ddd; padding: .5rem;"&gt;国内総生産／Gross Domestic Product&lt;/td&gt;
&lt;td style="border: 1px solid #ddd; padding: .5rem;"&gt;一定期間に国内で生み出されたモノ・サービスの“付加価値”の合計&lt;/td&gt;
&lt;/tr&gt;
&lt;tr&gt;
&lt;td style="border: 1px solid #ddd; padding: .5rem;"&gt;UNICEF&lt;/td&gt;
&lt;td style="border: 1px solid #ddd; padding: .5rem;"&gt;国連児童基金／United Nations Children’s Fund&lt;/td&gt;
&lt;td style="border: 1px solid #ddd; padding: .5rem;"&gt;子どもの命・健康・教育などを支える国連の組織&lt;/td&gt;
&lt;/tr&gt;
&lt;tr&gt;
&lt;td style="border: 1px solid #ddd; padding: .5rem;"&gt;UNHCR&lt;/td&gt;
&lt;td style="border: 1px solid #ddd; padding: .5rem;"&gt;国連難民高等弁務官事務所／Office of the United Nations High Commissioner for Refugees&lt;/td&gt;
&lt;td style="border: 1px solid #ddd; padding: .5rem;"&gt;難民を守り、支援する国連の機関&lt;/td&gt;
&lt;/tr&gt;
&lt;tr&gt;
&lt;td style="border: 1px solid #ddd; padding: .5rem;"&gt;UNEP&lt;/td&gt;
&lt;td style="border: 1px solid #ddd; padding: .5rem;"&gt;国連環境計画／United Nations Environment Programme&lt;/td&gt;
&lt;td style="border: 1px solid #ddd; padding: .5rem;"&gt;地球環境の保全を進める国連の機関&lt;/td&gt;
&lt;/tr&gt;
&lt;tr&gt;
&lt;td style="border: 1px solid #ddd; padding: .5rem;"&gt;WTO&lt;/td&gt;
&lt;td style="border: 1px solid #ddd; padding: .5rem;"&gt;世界貿易機関／World Trade Organization&lt;/td&gt;
&lt;td style="border: 1px solid #ddd; padding: .5rem;"&gt;貿易のルールをまとめ、国どうしの争いを減らす国際機関&lt;/td&gt;
&lt;/tr&gt;
&lt;/tbody&gt;
&lt;/table&gt;
&lt;h3&gt;UN系の見分け方（超重要）&lt;/h3&gt;
&lt;ul&gt;
&lt;li&gt;&lt;strong&gt;UN＋何か&lt;/strong&gt; なら「国連関係の組織」の合図（例：UNICEF=子ども、UNHCR=難民、UNEP=環境）&lt;/li&gt;
&lt;li&gt;テストは「略称→日本語名」だけでなく、&lt;strong&gt;役割（何をする？）&lt;/strong&gt;まで問われやすい&lt;/li&gt;
&lt;/ul&gt;
&lt;h2&gt;混同しやすい用語のミニ解説&lt;/h2&gt;
&lt;h3&gt;UN（国連）とは？（何をする組織か／テストでの問われ方）&lt;/h3&gt;
&lt;p&gt;&lt;strong&gt;一言でいうと：&lt;/strong&gt;世界の国が集まり、平和と安全、国際協力を進めるための国際機関。&lt;/p&gt;
&lt;p&gt;&lt;strong&gt;テストでの問われ方：&lt;/strong&gt;「国連のはたらき」や「国連の主要なしくみ（総会・安全保障理事会など）」が定番。PKOなど、国連の活動名がセットで出ることもあります。&lt;/p&gt;
&lt;p&gt;&lt;strong&gt;覚え方のコツ：&lt;/strong&gt;U＝United（連合）／N＝Nations（国々）。「国の“連合”＝国際連合」と結びつける。&lt;/p&gt;
&lt;h3&gt;NGOとは？NPOとの違い（中学受験で必要な範囲に限定）&lt;/h3&gt;
&lt;p&gt;&lt;strong&gt;一言でいうと：&lt;/strong&gt;NGOは政府ではない民間の団体（人権・環境・貧困・国際協力など）。&lt;/p&gt;
&lt;p&gt;&lt;strong&gt;テストでの問われ方：&lt;/strong&gt;「政府（国）ではないのに、国際問題の現場で活動する団体」として登場しやすい。国際協力（ODAとセット）の文脈で出ることも。&lt;/p&gt;
&lt;p&gt;&lt;strong&gt;覚え方のコツ：&lt;/strong&gt;NGO＝Governmentが“No（ない）”。※NPOは「非営利（利益目的ではない）」を表す言い方で、国内の団体にも広く使われます。&lt;/p&gt;
&lt;h3&gt;発展途上国の英語略は何がある？（LDCなど、出題されやすい言い方とセットで）&lt;/h3&gt;
&lt;p&gt;&lt;strong&gt;一言でいうと：&lt;/strong&gt;発展途上国は英語で developing country(ies)。その中でも特に開発が遅れた国々をLDC（後発開発途上国／最貧国）と呼びます。&lt;/p&gt;
&lt;p&gt;&lt;strong&gt;テストでの問われ方：&lt;/strong&gt;「LDC＝最貧国」は頻出。「発展途上国への支援（ODA）」とセットで資料問題に出やすい。&lt;/p&gt;
&lt;p&gt;&lt;strong&gt;覚え方のコツ：&lt;/strong&gt;LDC＝Least Developed Countries。「いちばん（Least）開発（Developed）が遅い国々」と分解して覚える。&lt;/p&gt;
&lt;h3&gt;3文字略語の覚え方（“語頭で意味を推測する”コツを短く、例つき）&lt;/h3&gt;
&lt;p&gt;&lt;strong&gt;一言でいうと：&lt;/strong&gt;3文字略語は最初の1文字（または2文字）で“ジャンル当て”すると覚えやすい。&lt;/p&gt;
&lt;ul&gt;
&lt;li&gt;O＝Organization（機関）が入りやすい：WTO（World Trade Organization）&lt;/li&gt;
&lt;li&gt;D＝Development（開発）が入ると「開発・援助」系が多い：ODA（Official Development Assistance）&lt;/li&gt;
&lt;li&gt;GP（Gross Product）が入ると「経済の大きさ」系：GDP（Gross Domestic Product）&lt;/li&gt;
&lt;li&gt;UN＋何か は国連ファミリー：UNICEF／UNHCR／UNEP など&lt;/li&gt;
&lt;/ul&gt;
&lt;p&gt;&lt;!-- 追加：導線強化ブロック（本文中盤：ミニ解説→一覧に入る直前） --&gt;&lt;/p&gt;
&lt;section style="margin: 1.25rem 0; padding: 1rem; border: 1px solid #e6e6e6; border-radius: 10px; background: #fafafa;"&gt;
&lt;h2 style="margin: 0 0 .75rem; font-size: 1.2rem; line-height: 1.5;"&gt;ここから先：略称暗記を「得点」につなげる（講座・塾情報）&lt;/h2&gt;
&lt;p style="margin: .25rem 0 .75rem; color: #444;"&gt;略称は“丸暗記”に見えて、実際は「分野（公民/国際/経済）で整理」→「一言説明」→「資料問題で使う」の順に固めると伸びやすいです。ここまでの一覧で詰まりが出る場合は、目的に合わせて次を使い分けてください。&lt;/p&gt;
&lt;ul style="margin: .35rem 0 0 1.2rem;"&gt;
&lt;li&gt;&lt;a href="https://jukureiwa.com/tanpatsu/" target="_blank" rel="noopener"&gt;&lt;strong&gt;単発講座&lt;/strong&gt;&lt;/a&gt;：直近の弱点（用語・資料・時事など）を短期で補強したい場合&lt;/li&gt;
&lt;li&gt;&lt;a href="https://jukureiwa.com/honka/" target="_blank" rel="noopener"&gt;&lt;strong&gt;本科コース（オンライン）&lt;/strong&gt;&lt;/a&gt;：地理・歴史・公民をまとめて“得点の方針”から立て直したい場合&lt;/li&gt;
&lt;/ul&gt;
&lt;p style="margin: .75rem 0 0; font-size: .95rem; color: #555;"&gt;塾の全体像を先に確認する場合：&lt;a href="https://jukureiwa.com/" target="_blank" rel="noopener"&gt;トップ&lt;/a&gt;／&lt;a href="https://jukureiwa.com/greeting/" target="_blank" rel="noopener"&gt;代表挨拶&lt;/a&gt;／&lt;a href="https://jukureiwa.com/company/" target="_blank" rel="noopener"&gt;会社概要&lt;/a&gt;&lt;/p&gt;
&lt;/section&gt;
&lt;h2&gt;頻出アルファベット略称一覧&lt;/h2&gt;
&lt;p&gt;ここからは、中学受験社会で押さえておきたいアルファベット略称を、分野ごと・ランクごとに整理して紹介します。&lt;/p&gt;
&lt;h3&gt;国連など（国際機関）&lt;/h3&gt;
&lt;h4&gt;ランクA&lt;/h4&gt;
&lt;p&gt;UNESCO（ユネスコ） – 国連教育科学文化機関。世界中の教育、科学、文化に関する大切な仕事をしています。文化遺産の保存、教育の向上、異なる国と文化の理解を促進します。&lt;/p&gt;
&lt;p&gt;UNICEF（ユニセフ） – 国際児童基金。子どもたちの権利と幸福を守り、医療・食料・教育などの援助を提供します。&lt;/p&gt;
&lt;p&gt;WTO – 世界貿易機関。貿易のルールを作り、貿易を公平に行う手助けをします。&lt;/p&gt;
&lt;p&gt;WHO – 世界保健機関。病気の予防や医療の向上に取り組みます。&lt;/p&gt;
&lt;p&gt;IOC（国際オリンピック委員会） – 2022年度入試限定。オリンピックを主催し、運営やルール作りを行います。&lt;/p&gt;
&lt;h4&gt;ランクB&lt;/h4&gt;
&lt;p&gt;UNHCR – 国連難民高等弁務官事務所。難民を助け、安全な場所と支援を提供します。&lt;/p&gt;
&lt;p&gt;UNEP – 国連環境計画。地球環境を保護し、持続可能な社会に向けた取り組みや提案を行います。&lt;/p&gt;
&lt;p&gt;PKO（国連平和維持活動） – 紛争終結後、平和を維持するために派遣される国連の部隊です。&lt;/p&gt;
&lt;p&gt;IAEA – 国際原子力機関。原子力の平和利用と核兵器の拡散防止に取り組みます。&lt;/p&gt;
&lt;p&gt;WFP – 世界食糧計画。飢えに苦しむ人々に食料を提供します。&lt;/p&gt;
&lt;h4&gt;ランクC&lt;/h4&gt;
&lt;p&gt;ILO – 国際労働機関。労働者の権利を守り、働きやすい環境を作るために働きます。&lt;/p&gt;
&lt;p&gt;IMF – 国際通貨基金。国際的な経済の安定と協力を支援し、金融危機の予防に取り組みます。&lt;/p&gt;
&lt;p&gt;UNCTAD – 国連貿易開発会議。発展途上国の経済成長を促進し、国際貿易の公平性を確保するために活動します。&lt;/p&gt;
&lt;h3&gt;組織・連合など&lt;/h3&gt;
&lt;h4&gt;ランクA&lt;/h4&gt;
&lt;p&gt;EU（ヨーロッパ連合） – 経済的な協力と平和を促進する組織。共通通貨ユーロ、人や物の自由な移動などが特徴です。&lt;/p&gt;
&lt;p&gt;ASEAN（東南アジア諸国連合） – 東南アジアの国々が連携し、経済的な協力や平和の維持に取り組む組織です。&lt;/p&gt;
&lt;p&gt;BRICS – ブラジル、ロシア、インド、中国、南アフリカ共和国の5か国のグループ。新興国として影響力を高めています。&lt;/p&gt;
&lt;p&gt;NGO（非政府組織） – 市民が立ち上げ、環境・人権・貧困などの社会問題に取り組みます。&lt;/p&gt;
&lt;h4&gt;ランクB&lt;/h4&gt;
&lt;p&gt;G7 – 7つの先進国が集まり、経済的な協力や政策調整を行います。&lt;/p&gt;
&lt;p&gt;OECD – 経済協力開発機構。経済政策や国際協力に関する情報を提供します。&lt;/p&gt;
&lt;p&gt;APEC（アジア太平洋経済協力会議） – 経済的な協力と貿易促進を目指す会議体です。&lt;/p&gt;
&lt;h4&gt;ランクC&lt;/h4&gt;
&lt;p&gt;G20 – 世界経済の問題を協議する20か国・地域の枠組みです。&lt;/p&gt;
&lt;p&gt;NPO（非営利組織） – 利益ではなく、社会的な問題の解決を目的とする組織です。&lt;/p&gt;
&lt;p&gt;OPEC – 石油輸出国機構。石油の価格と供給を調整する国際的な組織です。&lt;/p&gt;
&lt;p&gt;NIES（新興工業経済地域） – 韓国、台湾、香港、シンガポールなど、急成長している経済地域を指します。&lt;/p&gt;
&lt;h3&gt;条約・協定など&lt;/h3&gt;
&lt;h4&gt;ランクA&lt;/h4&gt;
&lt;p&gt;FTA（自由貿易協定） – 2つの国や地域が貿易を促進し、関税を削減する協定です。&lt;/p&gt;
&lt;p&gt;EPA（経済連携協定） – 貿易と経済協力の協定。FTAより広く、人の移動やサービスなども含めて連携を深めます。&lt;/p&gt;
&lt;p&gt;NAFTA（北米自由貿易協定） – アメリカ、カナダ、メキシコ間で貿易を自由化する協定です。&lt;/p&gt;
&lt;p&gt;TPP（環太平洋パートナーシップ協定） – 太平洋地域の国々が、貿易と経済協力を推進するために結んだ協定です。&lt;/p&gt;
&lt;h4&gt;ランクB&lt;/h4&gt;
&lt;p&gt;COP21 – 気候変動枠組条約第21回締約国会議（パリ協定）。温室効果ガス削減の枠組みを決めた会議です。&lt;/p&gt;
&lt;p&gt;NPT（核拡散防止条約） – 核兵器の拡散を防ぐための国際協定です。&lt;/p&gt;
&lt;p&gt;CTBT（包括的核実験禁止条約） – 核実験を禁止するための国際協定です。&lt;/p&gt;
&lt;p&gt;INF全廃条約 – 中距離核戦力全廃条約。中距離の核兵器を削減・廃棄する合意です。&lt;/p&gt;
&lt;p&gt;USMCA – NAFTAを見直して締結された北米の新しい自由貿易の枠組みです。&lt;/p&gt;
&lt;p&gt;RCEP – 地域的な包括的経済連携。アジア太平洋地域の15か国が自由貿易を進める構想です。&lt;/p&gt;
&lt;h3&gt;その他の重要略称&lt;/h3&gt;
&lt;ul&gt;
&lt;li&gt;&lt;strong&gt;ODA&lt;/strong&gt;：発展途上国への支援（援助の目的・種類とセットで）&lt;/li&gt;
&lt;li&gt;&lt;strong&gt;GDP&lt;/strong&gt;：経済指標（“付加価値”の合計、グラフ・資料問題で）&lt;/li&gt;
&lt;li&gt;&lt;strong&gt;LDC&lt;/strong&gt;：最貧国（ODAや国際協力とセットで）&lt;/li&gt;
&lt;/ul&gt;
&lt;p&gt;「略称→日本語名→一言説明」を言えるようにしたら、次は&lt;strong&gt;資料（グラフ・地図・会議の背景）&lt;/strong&gt;の中で使って、意味が取れるかを確認します。&lt;/p&gt;
&lt;p&gt;&lt;!-- 追加：導線強化ブロック（末尾：入塾に近い行動へ） --&gt;&lt;/p&gt;
&lt;section style="margin: 1.25rem 0; padding: 1rem; border: 1px solid #e6e6e6; border-radius: 10px; background: #fafafa;"&gt;
&lt;h2 style="margin: 0 0 .75rem; font-size: 1.2rem; line-height: 1.5;"&gt;保護者の方向け：社会の伸ばし方・塾の情報（入塾検討の入口）&lt;/h2&gt;
&lt;p style="margin: .25rem 0 .75rem; color: #444;"&gt;略称が苦手な状態は、社会全体で「用語の理解→資料読解→記述/選択」のどこかが詰まりやすいサインにもなります。状況に合わせて、短期補強か、全体の方針を組み直すかを選ぶと進めやすいです。&lt;/p&gt;
&lt;ul style="margin: .35rem 0 0 1.2rem;"&gt;
&lt;li&gt;&lt;a href="https://jukureiwa.com/tanpatsu/" target="_blank" rel="noopener"&gt;&lt;strong&gt;単発講座&lt;/strong&gt;&lt;/a&gt;：単元・分野を絞って、短期間で穴を埋めたい&lt;/li&gt;
&lt;li&gt;&lt;a href="https://jukureiwa.com/honka/" target="_blank" rel="noopener"&gt;&lt;strong&gt;本科コース（オンライン）&lt;/strong&gt;&lt;/a&gt;：地理・歴史・公民をまとめて、得点源へ作り直したい&lt;/li&gt;
&lt;/ul&gt;
&lt;p style="margin: .75rem 0 0; font-size: .95rem; color: #555;"&gt;塾の考え方と運営情報：&lt;a href="https://jukureiwa.com/greeting/" target="_blank" rel="noopener"&gt;代表挨拶&lt;/a&gt;／&lt;a href="https://jukureiwa.com/company/" target="_blank" rel="noopener"&gt;会社概要&lt;/a&gt;／&lt;a href="https://jukureiwa.com/" target="_blank" rel="noopener"&gt;トップ&lt;/a&gt;&lt;/p&gt;
&lt;/section&gt;
&lt;section id="veu_cta-198" class="veu_cta"&gt;
&lt;div class="cta_body"&gt;
&lt;div class="cta_body_link"&gt;&lt;/div&gt;
&lt;/div&gt;
&lt;p&gt;&lt;!-- [ /.vkExUnit_cta_body ] --&gt;&lt;/p&gt;
&lt;/section&gt;
&lt;section id="veu_cta-197" class="veu_cta"&gt;
&lt;div class="cta_body"&gt;
&lt;div class="cta_body_link"&gt;&lt;/div&gt;
&lt;/div&gt;
&lt;p&gt;&lt;!-- [ /.vkExUnit_cta_body ] --&gt;&lt;/p&gt;
&lt;/section&gt;
&lt;section class="veu_cta" id="veu_cta-198"&gt;&lt;h1 class="cta_title"&gt;本科「歴史の完成」≪８回完結講座≫&lt;/h1&gt;&lt;div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image_exist"&gt;歴史分野は「いつ」「どこで」「何が」起きたのかを有機的に理解すること、 通り一遍の言葉で言うならば「流れを意識する」ことが求められる分野です。 したがって、時代別に別々のものとして覚えようとしても、分野別(政治・文化……など)に学習を進めようとしても、 それだけでは十分な学習効果を上げることが出来ません。当塾では、時代背景とその中の様々な事象を結び付けていくことで、付け焼刃でない深く理解をさせるように指導を行っていきます。&lt;/div&gt;&lt;div class="cta_body_link"&gt;&lt;a href="https://jukureiwa.com/honka/" class="btn btn-primary btn-block btn-lg" target="_blank"&gt;開講講座：本科「歴史の完成」≪８回完結講座≫&lt;/a&gt;&lt;/div&gt;&lt;/div&gt;&lt;!-- [ /.vkExUnit_cta_body ] --&gt;&lt;/section&gt;			
------</t>
  </si>
  <si>
    <t>https://jukureiwa.com/tips/chikeizu/</t>
  </si>
  <si>
    <t>以下のページは不自然なワードを使用しています。
これらを適切に自然な言葉に置き換えて下さい。
なお、本文の装飾や構造は絶対に変えないでください。
【対象ページURL】
https://jukureiwa.com/tips/chikeizu/
【検出された不自然ワード】
- 型
- 固定
- 手順
【本文】
------
&lt;style&gt;
  .rw-wrap { max-width: 980px; margin: 0 auto; color: #1f2937; line-height: 1.85; font-size: 16px; font-family: "Helvetica Neue", Arial, "Hiragino Kaku Gothic ProN", "Hiragino Sans", Meiryo, sans-serif; }
  .rw {
    --rw: #0d6efd; --rw-d: #0b5ed7; --rw2: #e9f2ff; --rw3: #f6f9ff;
    --tx: #1f2937; --muted: #6b7280; --bd: rgba(13,110,253,.20);
    --shadow: 0 14px 34px rgba(2,6,23,.10);
  }
  .rw a { color: var(--rw-d); text-decoration: underline; text-underline-offset: .18em; font-weight: 600; }
  .rw a:hover { opacity: .8; text-decoration: none; }&lt;/p&gt;
&lt;p&gt;  /* コンポーネント */
  .rw-card { border: 1px solid var(--bd); box-shadow: var(--shadow); border-radius: 18px; overflow: hidden; background: #fff; margin-bottom: 2rem; }
  .rw-soft { background: linear-gradient(180deg, var(--rw2), #fff); }
  .rw-kicker { letter-spacing: .08em; font-size: .85rem; color: var(--rw-d); font-weight: 800; margin-bottom: 0.5rem; display: block; }
  .rw-title { font-weight: 900; letter-spacing: .01em; line-height: 1.4; color: var(--rw-d); }
  .rw-badge { border: 1px solid var(--bd); background: rgba(13,110,253,.10); color: var(--rw-d); padding: .3rem .8rem; font-weight: 700; font-size: 0.8rem; }
  .rw-chip { display: inline-flex; align-items: center; gap: .35rem; padding: .25rem .75rem; border-radius: 999px; border: 1px solid var(--bd); background: #fff; color: var(--rw-d); font-weight: 800; font-size: .8rem; }
  .rw-mini { color: var(--muted); font-size: .95rem; }
  .rw-hr { border: 0; height: 1px; background: linear-gradient(90deg, transparent, rgba(13,110,253,.30), transparent); margin: 2rem 0; }
  .rw-callout { border: 1px dashed rgba(13,110,253,.40); background: rgba(13,110,253,.03); border-radius: 16px; padding: 1.5rem; }
  .rw-rule { border-left: 6px solid var(--rw); background: linear-gradient(180deg, rgba(13,110,253,.08), #fff); border-radius: 16px; border: 1px solid var(--bd); padding: 1.5rem; }&lt;/p&gt;
&lt;p&gt;  /* 手順パーツ */
  .rw-step { border: 1px solid var(--bd); border-radius: 16px; background: #fff; padding: 1.5rem; height: 100%; }
  .rw-step .n { width: 44px; height: 44px; border-radius: 12px; background: var(--rw2); color: var(--rw-d); display: flex; align-items: center; justify-content: center; font-weight: 900; font-size: 1rem; flex-shrink: 0; }&lt;/p&gt;
&lt;p&gt;  /* テーブル */
  .rw-table-wrap { border-radius: 12px; overflow: hidden; border: 1px solid var(--bd); }
  .rw-table th { background: rgba(13,110,253,.07); color: var(--rw-d); font-weight: 800; padding: 0.75rem; text-align: center; border-bottom: 1px solid var(--bd); }
  .rw-table td { padding: 0.75rem; border-bottom: 1px solid rgba(13,110,253,0.05); }&lt;/p&gt;
&lt;p&gt;  /* アコーディオン（details/summary） */
  .rw-details { border: 1px solid var(--bd); border-radius: 16px; background: #fff; overflow: hidden; margin-bottom: 0.75rem; }
  .rw-details summary { cursor: pointer; list-style: none; padding: 1rem 1.25rem; font-weight: 900; background: linear-gradient(180deg, rgba(13,110,253,.06), #fff); position: relative; color: var(--rw-d); }
  .rw-details summary::-webkit-details-marker { display: none; }
  .rw-details summary::after { content: "›"; position: absolute; right: 1.25rem; font-size: 1.5rem; transition: transform 0.2s; top: 50%; transform: translateY(-55%); }
  .rw-details[open] summary::after { transform: translateY(-55%) rotate(90deg); }
  .rw-details-body { padding: 1.25rem; border-top: 1px solid rgba(13,110,253,0.05); }&lt;/p&gt;
&lt;p&gt;  /* リスト装飾 */
  .rw-list { padding-left: 1.2rem; margin-bottom: 0; }
  .rw-list li { margin: 0.4rem 0; }
&lt;/style&gt;
&lt;div class="rw-wrap rw"&gt;
&lt;div class="mb-3"&gt;
    &lt;a class="btn btn-outline-primary btn-sm px-4 fw-bold" href="https://jukureiwa.com/tips/naaymi_hub/"&gt;社会の悩み一覧（ハブ）へ&lt;/a&gt;
  &lt;/div&gt;
&lt;section class="rw-card rw-soft p-4 p-lg-5"&gt;
&lt;div class="row g-4 align-items-center"&gt;
&lt;div class="col-12 col-lg-8"&gt;
        &lt;span class="rw-kicker"&gt;地形図の処理が遅い・根拠が言えない状態を解決する&lt;/span&gt;&lt;/p&gt;
&lt;h1 class="rw-title h2 mb-3"&gt;地形図が読めないのではなく、&lt;br class="d-none d-md-block"&gt;見る順番が毎回バラついている&lt;/h1&gt;
&lt;p class="mb-4"&gt;
          記号や等高線が多くて手が止まり、眺めているうちに時間だけが過ぎる。結果として雰囲気で選択肢を選び、理由を問われると答えがまとまらない。&lt;br /&gt;
          このつまずきは知識不足というより、&lt;strong&gt;「最初に何を見るか」が決まっていない&lt;/strong&gt;ことから起きやすい。
        &lt;/p&gt;
&lt;div class="rw-rule"&gt;
&lt;div class="d-flex flex-wrap gap-2 mb-3"&gt;
            &lt;span class="rw-chip"&gt;縮尺&lt;/span&gt;&lt;span class="rw-chip"&gt;等高線&lt;/span&gt;&lt;span class="rw-chip"&gt;川&lt;/span&gt;&lt;br /&gt;
            &lt;span class="rw-chip"&gt;土地利用&lt;/span&gt;&lt;span class="rw-chip"&gt;記号&lt;/span&gt;
          &lt;/div&gt;
&lt;p class="mb-0 small fw-bold"&gt;すべて大事だが、同時に追うと判断が散る。まずはこの順番を守ることを優先する。&lt;/p&gt;
&lt;/p&gt;&lt;/div&gt;
&lt;/p&gt;&lt;/div&gt;
&lt;div class="col-12 col-lg-4"&gt;
&lt;div class="card border-0 shadow-sm p-4 bg-white rounded-4"&gt;
          &lt;span class="rw-badge badge rounded-pill mb-3"&gt;この記事のポイント&lt;/span&gt;&lt;/p&gt;
&lt;ul class="rw-list small vstack gap-2"&gt;
&lt;li&gt;地形図の「見る順番」を固定する&lt;/li&gt;
&lt;li&gt;よく出る読み取り（谷/尾根/傾斜）&lt;/li&gt;
&lt;li&gt;1枚3分で要点を抽出する練習法&lt;/li&gt;
&lt;li&gt;家庭で回す15分のチェック基準&lt;/li&gt;
&lt;/ul&gt;&lt;/div&gt;
&lt;/p&gt;&lt;/div&gt;
&lt;/p&gt;&lt;/div&gt;
&lt;/section&gt;
&lt;section id="check" class="rw-card p-4 p-lg-5"&gt;
&lt;div class="d-flex align-items-start justify-content-between flex-wrap gap-2 mb-4"&gt;
&lt;h2 class="h4 fw-bold mb-0"&gt;まず状況整理｜どこで詰まっているか&lt;/h2&gt;
&lt;p&gt;      &lt;span class="rw-badge badge rounded-pill"&gt;チェックリスト&lt;/span&gt;
    &lt;/div&gt;
&lt;p class="rw-mini mb-4"&gt;当てはまる数が多いほど「苦手」ではなく、進め方が整理できていない可能性が高い。&lt;/p&gt;
&lt;div class="row g-3"&gt;
&lt;div class="col-12 col-lg-6"&gt;
&lt;div class="rw-callout h-100"&gt;
&lt;ul class="rw-list small vstack gap-2"&gt;
&lt;li&gt;記号を一つずつ確認して時間が足りなくなる&lt;/li&gt;
&lt;li&gt;等高線は見ているが、傾斜や高低の判断があいまい&lt;/li&gt;
&lt;li&gt;川や道は見るが、地形との関係を考えていない&lt;/li&gt;
&lt;/ul&gt;&lt;/div&gt;
&lt;/p&gt;&lt;/div&gt;
&lt;div class="col-12 col-lg-6"&gt;
&lt;div class="rw-callout h-100"&gt;
&lt;ul class="rw-list small vstack gap-2"&gt;
&lt;li&gt;集落の問題で「なぜそこにあるか」を説明できない&lt;/li&gt;
&lt;li&gt;毎回、見るポイントがバラバラで再現性がない&lt;/li&gt;
&lt;li&gt;選択肢処理が「勘」と「消去の雑さ」に寄る&lt;/li&gt;
&lt;/ul&gt;&lt;/div&gt;
&lt;/p&gt;&lt;/div&gt;
&lt;/p&gt;&lt;/div&gt;
&lt;div class="rw-hr"&gt;&lt;/div&gt;
&lt;div class="alert alert-primary mb-0 rounded-4 p-3" role="alert"&gt;
      ここで増やすべきは暗記量ではなく、&lt;strong&gt;見る順番の習慣化&lt;/strong&gt;。順番が決まると、設問処理が「確認作業」に近づく。
    &lt;/div&gt;
&lt;/section&gt;
&lt;section id="cause" class="rw-card p-4 p-lg-5"&gt;
&lt;div class="d-flex align-items-start justify-content-between flex-wrap gap-2 mb-4"&gt;
&lt;h2 class="h4 fw-bold mb-0"&gt;原因の切り分け｜典型パターン3つ&lt;/h2&gt;
&lt;p&gt;      &lt;span class="rw-badge badge rounded-pill"&gt;症状→原因→修正&lt;/span&gt;
    &lt;/div&gt;
&lt;div class="vstack gap-2"&gt;
&lt;details class="rw-details" open&gt;
&lt;summary&gt;パターン1：情報を上から順に全部読もうとする&lt;/summary&gt;
&lt;div class="rw-details-body small"&gt;
&lt;ul class="rw-list vstack gap-2"&gt;
&lt;li&gt;&lt;strong&gt;症状：&lt;/strong&gt;すべて確認しようとして時間切れになる&lt;/li&gt;
&lt;li&gt;&lt;strong&gt;原因：&lt;/strong&gt;地形図を「説明文」のように読んでおり、必要な情報が先に出てこない&lt;/li&gt;
&lt;li&gt;&lt;strong&gt;修正：&lt;/strong&gt;最初に&lt;strong&gt;縮尺&lt;/strong&gt;を確認し、「広く見る図か／細部を見る図か」判断してから次へ&lt;/li&gt;
&lt;/ul&gt;&lt;/div&gt;
&lt;/details&gt;
&lt;details class="rw-details"&gt;
&lt;summary&gt;パターン2：等高線が模様に見えている&lt;/summary&gt;
&lt;div class="rw-details-body small"&gt;
&lt;ul class="rw-list vstack gap-2"&gt;
&lt;li&gt;&lt;strong&gt;症状：&lt;/strong&gt;線は追っているが、谷・尾根や傾斜が判断できない&lt;/li&gt;
&lt;li&gt;&lt;strong&gt;原因：&lt;/strong&gt;線の意味（高低・向き）ではなく、形だけを眺めている&lt;/li&gt;
&lt;li&gt;&lt;strong&gt;修正：&lt;/strong&gt;等高線は&lt;strong&gt;間隔&lt;/strong&gt;と&lt;strong&gt;曲がり方&lt;/strong&gt;だけに絞る。V字＝谷、張り出し＝尾根。&lt;/li&gt;
&lt;/ul&gt;&lt;/div&gt;
&lt;/details&gt;
&lt;details class="rw-details"&gt;
&lt;summary&gt;パターン3：集落や交通を暗記で処理する&lt;/summary&gt;
&lt;div class="rw-details-body small"&gt;
&lt;ul class="rw-list vstack gap-2"&gt;
&lt;li&gt;&lt;strong&gt;症状：&lt;/strong&gt;「集落は川の近く」など一般知識で判断して外す&lt;/li&gt;
&lt;li&gt;&lt;strong&gt;原因：&lt;/strong&gt;地形との因果（なぜそこに置けるか）を見ていない&lt;/li&gt;
&lt;li&gt;&lt;strong&gt;修正：&lt;/strong&gt;&lt;strong&gt;地形→水→交通→土地利用&lt;/strong&gt;の順に理由をつなぎ、最後に選択肢を判断する&lt;/li&gt;
&lt;/ul&gt;&lt;/div&gt;
&lt;/details&gt;&lt;/div&gt;
&lt;/section&gt;
&lt;section id="steps" class="rw-card p-4 p-lg-5"&gt;
&lt;div class="d-flex align-items-start justify-content-between flex-wrap gap-2 mb-4"&gt;
&lt;h2 class="h4 fw-bold mb-0"&gt;改善へのステップ｜今日・今週・今月&lt;/h2&gt;
&lt;p&gt;      &lt;span class="rw-badge badge rounded-pill"&gt;ステップの組み方&lt;/span&gt;
    &lt;/div&gt;
&lt;div class="row g-3"&gt;
&lt;div class="col-12 col-lg-4"&gt;
&lt;div class="rw-step"&gt;
&lt;div class="d-flex align-items-center gap-3 mb-3"&gt;
&lt;div class="n"&gt;今日&lt;/div&gt;
&lt;div class="fw-bold"&gt;見る順番を身につける&lt;/div&gt;
&lt;/p&gt;&lt;/div&gt;
&lt;ol class="small ps-3 vstack gap-1"&gt;
&lt;li&gt;&lt;strong&gt;縮尺&lt;/strong&gt;（範囲の広さ）&lt;/li&gt;
&lt;li&gt;&lt;strong&gt;等高線&lt;/strong&gt;（高低差・傾斜）&lt;/li&gt;
&lt;li&gt;&lt;strong&gt;川&lt;/strong&gt;（流れの向き）&lt;/li&gt;
&lt;li&gt;&lt;strong&gt;土地利用&lt;/strong&gt;（田・畑・市街地）&lt;/li&gt;
&lt;li&gt;&lt;strong&gt;記号&lt;/strong&gt;（設問に関連するもの）&lt;/li&gt;
&lt;/ol&gt;&lt;/div&gt;
&lt;/p&gt;&lt;/div&gt;
&lt;div class="col-12 col-lg-4"&gt;
&lt;div class="rw-step"&gt;
&lt;div class="d-flex align-items-center gap-3 mb-3"&gt;
&lt;div class="n"&gt;今週&lt;/div&gt;
&lt;div class="fw-bold"&gt;頻出読み取りを強化&lt;/div&gt;
&lt;/p&gt;&lt;/div&gt;
&lt;ul class="small rw-list vstack gap-2"&gt;
&lt;li&gt;谷・尾根：曲がり方で判断&lt;/li&gt;
&lt;li&gt;傾斜：間隔の広狭で判断&lt;/li&gt;
&lt;li&gt;集落：平坦＋水＋交通の重なり&lt;/li&gt;
&lt;li&gt;交通：尾根越えか谷沿いか&lt;/li&gt;
&lt;/ul&gt;
&lt;div class="mt-3 x-small"&gt;
            &lt;a href="https://jukureiwa.com/tips/honka_chiri/"&gt;地理の基礎整理へ（判断軸を揃える）&lt;/a&gt;
          &lt;/div&gt;
&lt;/p&gt;&lt;/div&gt;
&lt;/p&gt;&lt;/div&gt;
&lt;div class="col-12 col-lg-4"&gt;
&lt;div class="rw-step"&gt;
&lt;div class="d-flex align-items-center gap-3 mb-3"&gt;
&lt;div class="n"&gt;今月&lt;/div&gt;
&lt;div class="fw-bold"&gt;1枚3分の処理を回す&lt;/div&gt;
&lt;/p&gt;&lt;/div&gt;
&lt;ul class="small rw-list vstack gap-2"&gt;
&lt;li&gt;最初の60秒：縮尺と等高線だけ&lt;/li&gt;
&lt;li&gt;次の60秒：川と土地利用&lt;/li&gt;
&lt;li&gt;最後の60秒：設問に関係する記号&lt;/li&gt;
&lt;/ul&gt;&lt;/div&gt;
&lt;/p&gt;&lt;/div&gt;
&lt;/p&gt;&lt;/div&gt;
&lt;div class="rw-hr"&gt;&lt;/div&gt;
&lt;div class="p-3 bg-light rounded-4"&gt;
&lt;div class="fw-bold mb-3 text-center"&gt;1枚3分「要点抽出」チェック表&lt;/div&gt;
&lt;div class="table-responsive rw-table-wrap bg-white"&gt;
&lt;table class="table table-sm align-middle rw-table mb-0 small"&gt;
&lt;thead&gt;
&lt;tr&gt;
&lt;th style="width: 25%;"&gt;見る順番&lt;/th&gt;
&lt;th style="width: 35%;"&gt;拾うこと&lt;/th&gt;
&lt;th&gt;判断の言い換え&lt;/th&gt;
&lt;/tr&gt;
&lt;/thead&gt;
&lt;tbody&gt;
&lt;tr&gt;
&lt;td class="fw-bold"&gt;縮尺&lt;/td&gt;
&lt;td&gt;範囲の広狭、密度の高低&lt;/td&gt;
&lt;td&gt;細部か、全体傾向か&lt;/td&gt;
&lt;/tr&gt;
&lt;tr&gt;
&lt;td class="fw-bold"&gt;等高線&lt;/td&gt;
&lt;td&gt;高低差、傾斜、谷・尾根&lt;/td&gt;
&lt;td&gt;通りやすい道／集落の適地&lt;/td&gt;
&lt;/tr&gt;
&lt;tr&gt;
&lt;td class="fw-bold"&gt;川&lt;/td&gt;
&lt;td&gt;流れの向き、合流、谷筋&lt;/td&gt;
&lt;td&gt;水害リスク／微高地候補&lt;/td&gt;
&lt;/tr&gt;
&lt;tr&gt;
&lt;td class="fw-bold"&gt;土地利用&lt;/td&gt;
&lt;td&gt;田・畑・市街地・森林&lt;/td&gt;
&lt;td&gt;平坦地の有無／人の集まり&lt;/td&gt;
&lt;/tr&gt;
&lt;tr&gt;
&lt;td class="fw-bold"&gt;記号&lt;/td&gt;
&lt;td&gt;道・鉄道・施設（設問関連）&lt;/td&gt;
&lt;td&gt;交通の通し方／中心地の推定&lt;/td&gt;
&lt;/tr&gt;
&lt;/tbody&gt;
&lt;/table&gt;&lt;/div&gt;
&lt;/p&gt;&lt;/div&gt;
&lt;/section&gt;
&lt;section id="mistake" class="rw-card p-4 p-lg-5"&gt;
&lt;div class="d-flex align-items-start justify-content-between flex-wrap gap-2 mb-4"&gt;
&lt;h2 class="h4 fw-bold mb-0"&gt;よくあるミスと修正｜誤答例→直し方&lt;/h2&gt;
&lt;p&gt;      &lt;span class="rw-badge badge rounded-pill"&gt;その場で直す&lt;/span&gt;
    &lt;/div&gt;
&lt;div class="row g-3"&gt;
&lt;div class="col-12 col-lg-6"&gt;
&lt;div class="rw-card p-4 m-0 shadow-none border-light bg-light"&gt;
&lt;div class="fw-bold text-danger mb-2"&gt;誤答例1：集落は川のそば&lt;/div&gt;
&lt;p class="small mb-2"&gt;&lt;strong&gt;原因：&lt;/strong&gt;洪水リスクや微高地を確認していない。&lt;/p&gt;
&lt;p class="small mb-0"&gt;&lt;strong&gt;直し方：&lt;/strong&gt;等高線で&lt;strong&gt;微高地（少し高い平坦）&lt;/strong&gt;かを確認する。&lt;/p&gt;
&lt;/p&gt;&lt;/div&gt;
&lt;/p&gt;&lt;/div&gt;
&lt;div class="col-12 col-lg-6"&gt;
&lt;div class="rw-card p-4 m-0 shadow-none border-light bg-light"&gt;
&lt;div class="fw-bold text-danger mb-2"&gt;誤答例2：道は一番近い距離を通る&lt;/div&gt;
&lt;p class="small mb-2"&gt;&lt;strong&gt;原因：&lt;/strong&gt;傾斜を無視して線だけで追っている。&lt;/p&gt;
&lt;p class="small mb-0"&gt;&lt;strong&gt;直し方：&lt;/strong&gt;&lt;strong&gt;尾根越え／谷沿い&lt;/strong&gt;のどちらが自然かで判断する。&lt;/p&gt;
&lt;/p&gt;&lt;/div&gt;
&lt;/p&gt;&lt;/div&gt;
&lt;div class="col-12"&gt;
&lt;div class="rw-card p-4 m-0 shadow-none border-light bg-light"&gt;
&lt;div class="fw-bold text-danger mb-2"&gt;誤答例3：谷・尾根の読み違い&lt;/div&gt;
&lt;p class="small mb-2"&gt;&lt;strong&gt;原因：&lt;/strong&gt;等高線の曲がり方を「向き」で見ていない。&lt;/p&gt;
&lt;p class="small mb-0"&gt;&lt;strong&gt;直し方：&lt;/strong&gt;&lt;strong&gt;川の位置&lt;/strong&gt;で確かめる（川が通る＝谷）。&lt;/p&gt;
&lt;/p&gt;&lt;/div&gt;
&lt;/p&gt;&lt;/div&gt;
&lt;/p&gt;&lt;/div&gt;
&lt;/section&gt;
&lt;section id="home" class="rw-card p-4 p-lg-5"&gt;
&lt;div class="d-flex align-items-start justify-content-between flex-wrap gap-2 mb-4"&gt;
&lt;h2 class="h4 fw-bold mb-0"&gt;家庭での回し方｜15分の構成・声かけ&lt;/h2&gt;
&lt;p&gt;      &lt;span class="rw-badge badge rounded-pill"&gt;家庭用プラン&lt;/span&gt;
    &lt;/div&gt;
&lt;div class="row g-3 mb-4"&gt;
&lt;div class="col-12 col-lg-6"&gt;
&lt;div class="rw-callout h-100"&gt;
&lt;div class="fw-bold text-primary mb-2"&gt;1回15分（地形図1〜2枚）&lt;/div&gt;
&lt;ul class="rw-list small vstack gap-2"&gt;
&lt;li&gt;最初の3分：&lt;strong&gt;縮尺→等高線→川&lt;/strong&gt;だけ言葉にする&lt;/li&gt;
&lt;li&gt;次の8分：必要な土地利用・記号だけ拾って消去&lt;/li&gt;
&lt;li&gt;最後の4分：根拠を一文でまとめる（地形→水→交通）&lt;/li&gt;
&lt;/ul&gt;&lt;/div&gt;
&lt;/p&gt;&lt;/div&gt;
&lt;div class="col-12 col-lg-6"&gt;
&lt;div class="rw-callout h-100"&gt;
&lt;div class="fw-bold text-primary mb-2"&gt;丸つけ基準と見直しノート&lt;/div&gt;
&lt;ul class="rw-list small vstack gap-2"&gt;
&lt;li&gt;正誤より&lt;strong&gt;順番通りに見たか&lt;/strong&gt;を重視&lt;/li&gt;
&lt;li&gt;見直し項目：入れ替わった順序、誤判断した要素、次回の順番&lt;/li&gt;
&lt;li&gt;翌日の確認：前日のミスを1枚の地形図で再現する&lt;/li&gt;
&lt;/ul&gt;&lt;/div&gt;
&lt;/p&gt;&lt;/div&gt;
&lt;/p&gt;&lt;/div&gt;
&lt;div class="alert alert-info mb-0 rounded-4 small" role="alert"&gt;
      声かけは「最初に何を見た？」から入ると反省に流れにくいです。全体像の整理は &lt;a href="https://jukureiwa.com/tips/syakaibenkyou/"&gt;社会の勉強の進め方&lt;/a&gt; を参照。
    &lt;/div&gt;
&lt;/section&gt;
&lt;section id="faq" class="rw-card p-4 p-lg-5"&gt;
&lt;div class="d-flex align-items-start justify-content-between mb-4"&gt;
&lt;h2 class="h4 fw-bold mb-0"&gt;FAQ&lt;/h2&gt;
&lt;p&gt;      &lt;span class="rw-badge badge rounded-pill"&gt;よくある確認&lt;/span&gt;
    &lt;/div&gt;
&lt;div class="row g-3"&gt;
&lt;div class="col-12 col-lg-6"&gt;
&lt;div class="p-3 border rounded-4 h-100"&gt;
&lt;p class="fw-bold small mb-2"&gt;Q. 記号は全部覚えるべき？&lt;/p&gt;
&lt;p class="small mb-0 text-muted"&gt;A. 全暗記は不要。まず順番通りに見て、設問に関係する記号だけを拾う習慣を。&lt;/p&gt;
&lt;/p&gt;&lt;/div&gt;
&lt;/p&gt;&lt;/div&gt;
&lt;div class="col-12 col-lg-6"&gt;
&lt;div class="p-3 border rounded-4 h-100"&gt;
&lt;p class="fw-bold small mb-2"&gt;Q. とにかく時間が足りない&lt;/p&gt;
&lt;p class="small mb-0 text-muted"&gt;A. 縮尺と等高線だけで絞れる設問から先に処理し、記号確認は最後に回します。&lt;/p&gt;
&lt;/p&gt;&lt;/div&gt;
&lt;/p&gt;&lt;/div&gt;
&lt;/p&gt;&lt;/div&gt;
&lt;/section&gt;
&lt;footer id="next" class="rw-card p-4 p-lg-5 bg-light border-0"&gt;
&lt;h2 class="h4 fw-bold mb-4 text-center"&gt;次に読む｜地理の判断力を広げる&lt;/h2&gt;
&lt;div class="row g-3"&gt;
&lt;div class="col-12 col-lg-6"&gt;
&lt;div class="bg-white p-4 rounded-4 shadow-sm h-100"&gt;
&lt;h3 class="h6 fw-bold text-primary mb-2"&gt;今の詰まり方を切り分ける&lt;/h3&gt;
&lt;p class="x-small text-muted mb-3"&gt;地形図・暗記・資料のどこに原因があるかを整理する入口。&lt;/p&gt;
&lt;p&gt;          &lt;a class="btn btn-outline-primary btn-sm w-100 fw-bold" href="https://jukureiwa.com/tips/naaymi_hub/"&gt;社会の悩み別整理を見る&lt;/a&gt;
        &lt;/div&gt;
&lt;/p&gt;&lt;/div&gt;
&lt;div class="col-12 col-lg-6"&gt;
&lt;div class="bg-white p-4 rounded-4 shadow-sm h-100"&gt;
&lt;h3 class="h6 fw-bold text-primary mb-2"&gt;地理の判断軸を揃える&lt;/h3&gt;
&lt;p class="x-small text-muted mb-3"&gt;単独で覚えようとせず、資料問題全体の見方を揃える。&lt;/p&gt;
&lt;p&gt;          &lt;a class="btn btn-primary btn-sm w-100 fw-bold" href="https://jukureiwa.com/tips/honka_chiri/"&gt;地理の基礎整理へ&lt;/a&gt;
        &lt;/div&gt;
&lt;/p&gt;&lt;/div&gt;
&lt;/p&gt;&lt;/div&gt;
&lt;div class="d-grid mt-4"&gt;
      &lt;a class="btn btn-primary btn-lg fw-bold" href="https://jukureiwa.com/kouza/"&gt;講座一覧を見る&lt;/a&gt;
    &lt;/div&gt;
&lt;/footer&gt;
&lt;/div&gt;
&lt;section class="veu_cta" id="veu_cta-361"&gt;&lt;h1 class="cta_title"&gt;コラム&lt;/h1&gt;&lt;div class="cta_body"&gt;&lt;div class="cta_body_image cta_body_image_right"&gt;&lt;a href="https://jukureiwa.com/ct/%e3%82%b3%e3%83%a9%e3%83%a0/" target="_blank"&gt;&lt;img width="512" height="512" src="https://jukureiwa.com/wp-content/uploads/2019/06/cropped-END_tate_ver2.jpg" class="attachment-large size-large" alt="" srcset="https://jukureiwa.com/wp-content/uploads/2019/06/cropped-END_tate_ver2.jpg 512w, https://jukureiwa.com/wp-content/uploads/2019/06/cropped-END_tate_ver2-150x150.jpg 150w, https://jukureiwa.com/wp-content/uploads/2019/06/cropped-END_tate_ver2-300x300.jpg 300w, https://jukureiwa.com/wp-content/uploads/2019/06/cropped-END_tate_ver2-270x270.jpg 270w, https://jukureiwa.com/wp-content/uploads/2019/06/cropped-END_tate_ver2-192x192.jpg 192w, https://jukureiwa.com/wp-content/uploads/2019/06/cropped-END_tate_ver2-180x180.jpg 180w, https://jukureiwa.com/wp-content/uploads/2019/06/cropped-END_tate_ver2-32x32.jpg 32w" sizes="(max-width: 512px) 100vw, 512px" /&gt;&lt;/a&gt;&lt;/div&gt;&lt;div class="cta_body_txt image_exist"&gt;中学受験の社会科対策を専門にサポートし、遅れたスタートや知識整理の難しさを解決し、考える社会への興味を育て、社会人としての成長をサポートします。&lt;/div&gt;&lt;div class="cta_body_link"&gt;&lt;a href="https://jukureiwa.com/ct/%e3%82%b3%e3%83%a9%e3%83%a0/" class="btn btn-primary btn-block btn-lg" target="_blank"&gt;コラム：中学受験社会&lt;/a&gt;&lt;/div&gt;&lt;/div&gt;&lt;!-- [ /.vkExUnit_cta_body ] --&gt;&lt;/section&gt;			
------</t>
  </si>
  <si>
    <t>https://jukureiwa.com/tips/chiri-kikou-nougyou/</t>
  </si>
  <si>
    <t>以下のページは不自然なワードを使用しています。
これらを適切に自然な言葉に置き換えて下さい。
なお、本文の装飾や構造は絶対に変えないでください。
【対象ページURL】
https://jukureiwa.com/tips/chiri-kikou-nougyou/
【検出された不自然ワード】
- 型
- 乱れ
- 整え
【本文】
------
&lt;style&gt;
  .rw-wrap { max-width: 1020px; margin: 0 auto; color: #1f2a37; line-height: 1.85; font-size: 16px; font-family: "Helvetica Neue", Arial, "Hiragino Kaku Gothic ProN", "Hiragino Sans", Meiryo, sans-serif; }
  .rw {
    --rw: #0d6efd; --rw-d: #0b5ed7; --rw-800: #052c65; --rw-700: #084298; --rw-200: #cfe2ff; --rw-100: #e7f1ff; --rw-050: #f5f9ff;
    --tx: #1f2a37; --muted: #5b6776; --bd: rgba(8,66,152,.18);
    --shadow: 0 14px 34px rgba(0,0,0,.10);
  }
  .rw a { color: var(--rw-d); text-decoration: underline; text-underline-offset: .2em; font-weight: 600; }
  .rw a:hover { opacity: .8; text-decoration: none; }&lt;/p&gt;
&lt;p&gt;  /* クリック阻害対策 */
  .rw .rw-bg-layer { pointer-events: none !important; z-index: 1; }
  .rw a.btn, .rw .btn a, .rw .btn { pointer-events: auto !important; position: relative; z-index: 50 !important; text-decoration: none; }&lt;/p&gt;
&lt;p&gt;  /* ヒーローエリア */
  .rw-hero { border-radius: 22px; overflow: hidden; box-shadow: var(--shadow); background: #fff; margin-bottom: 2.5rem; border: 1px solid rgba(255,255,255,.12); position: relative; }
  .rw-hero-main { background: linear-gradient(135deg, var(--rw-800), var(--rw-d)); position: relative; padding: 2.5rem; overflow: hidden; }
  .rw-hero-overlay { position: absolute; inset: 0; background: radial-gradient(1000px 400px at 10% 0%, rgba(255,255,255,.15), transparent 60%); z-index: 1; pointer-events: none; }
  .rw-kicker { letter-spacing: .05em; font-size: .9rem; color: #fff; font-weight: 700; margin-bottom: 0.5rem; display: block; opacity: 0.9; }
  .rw-chip { display: inline-flex; align-items: center; gap: .5rem; background: rgba(255,255,255,.16); border: 1px solid rgba(255,255,255,.25); padding: .35rem .75rem; border-radius: 999px; font-size: .85rem; backdrop-filter: blur(4px); color: #fff; }&lt;/p&gt;
&lt;p&gt;  /* 目次 */
  .rw-toc { background: var(--rw-050); border: 1px solid var(--bd); border-radius: 18px; padding: 1.25rem; }&lt;/p&gt;
&lt;p&gt;  /* コンポーネント */
  .rw-card { border: 1px solid var(--bd); border-radius: 18px; box-shadow: 0 10px 22px rgba(0,0,0,.05); background: #fff; height: 100%; }
  .rw-soft { background: linear-gradient(180deg, var(--rw-050), #fff); border: 1px solid var(--bd); border-left: 7px solid var(--rw-d); border-radius: 18px; padding: 1.5rem; margin-bottom: 1.5rem; }
  .rw-badge { border: 1px solid var(--bd); background: var(--rw-100); color: var(--rw-700); padding: .3rem .8rem; font-weight: 800; font-size: 0.8rem; }
  .rw-rule { border: 1px solid var(--bd); background: rgba(255,255,255,0.1); border-radius: 16px; padding: 1.25rem; }
  .rw-mini { font-size: .92rem; color: var(--muted); line-height: 1.6; }
  .rw-hr { border: 0; height: 1px; background: linear-gradient(90deg, transparent, var(--bd), transparent); margin: 2rem 0; }
  .rw-callout { border: 1px dashed var(--bd); background: var(--rw-050); border-radius: 16px; padding: 1.5rem; }&lt;/p&gt;
&lt;p&gt;  /* ステップ */
  .rw-step { display: flex; gap: 15px; align-items: flex-start; padding: 1.2rem; border: 1px solid var(--bd); border-radius: 16px; background: #fff; margin-bottom: 0.8rem; }
  .rw-step .n { width: 42px; height: 42px; border-radius: 12px; display: grid; place-items: center; background: var(--rw-100); border: 1px solid var(--bd); color: var(--rw-800); font-weight: 900; flex: 0 0 auto; font-size: 1.1rem; }&lt;/p&gt;
&lt;p&gt;  /* テーブル */
  .rw-table-wrap { border-radius: 12px; overflow: hidden; border: 1px solid var(--bd); }
  .rw-table th { background: var(--rw-100); color: var(--rw-800); font-weight: 800; border-color: var(--bd); text-align: center; padding: 0.8rem; }
  .rw-table td { padding: 0.8rem; border-color: rgba(13,110,253,0.08); }&lt;/p&gt;
&lt;p&gt;  /* アコーディオン */
  .rw-details { border: 1px solid var(--bd); border-radius: 16px; background: #fff; overflow: hidden; margin-bottom: 0.75rem; }
  .rw-details summary { cursor: pointer; list-style: none; padding: 1rem 1.25rem; font-weight: 800; color: var(--rw-800); position: relative; background: linear-gradient(180deg, rgba(13,110,253,.06), #fff); }
  .rw-details summary::-webkit-details-marker { display: none; }
  .rw-details summary::after { content: "›"; position: absolute; right: 1.25rem; font-size: 1.5rem; transition: transform 0.2s; top: 50%; transform: translateY(-55%); }
  .rw-details[open] summary::after { transform: translateY(-55%) rotate(90deg); }
  .rw-details-body { padding: 1.25rem; border-top: 1px solid rgba(13,110,253,0.08); }&lt;/p&gt;
&lt;p&gt;  /* リスト */
  .rw-list { padding-left: 1.2rem; margin-bottom: 0; }
  .rw-list li { margin: 0.4rem 0; }
&lt;/style&gt;
&lt;div class="rw-wrap rw"&gt;
&lt;div class="mb-3"&gt;
    &lt;a class="btn btn-outline-primary btn-sm px-4 fw-bold" href="https://jukureiwa.com/tips/naaymi_hub/"&gt;社会の悩み一覧（ハブ）へ&lt;/a&gt;
  &lt;/div&gt;
&lt;section class="rw-hero"&gt;
&lt;div class="rw-hero-main text-white"&gt;
&lt;div class="rw-hero-overlay"&gt;&lt;/div&gt;
&lt;div class="position-relative" style="z-index: 2;"&gt;
&lt;div class="row g-4 align-items-center"&gt;
&lt;div class="col-12 col-lg-8"&gt;
            &lt;span class="rw-kicker"&gt;作物名は覚えたのに、根拠が出てこない状態をほどく&lt;/span&gt;&lt;/p&gt;
&lt;h1 class="h3 fw-bold mb-3" style="line-height: 1.4;"&gt;「気候→作物→理由」をつなぎ直すと、&lt;br class="d-none d-md-block"&gt;資料問題でのミスを防ぎやすい&lt;/h1&gt;
&lt;p class="mb-4 opacity-95"&gt;
              「北海道＝○○」「九州＝○○」のように作物名だけを覚えていると、統計・地図・文章が合わさった問題で止まりやすい。入試で問われるのは作物名そのものより、&lt;strong&gt;その作物が成立する条件と理由&lt;/strong&gt;である。
            &lt;/p&gt;
&lt;div class="rw-rule"&gt;
&lt;div class="d-flex flex-wrap gap-2 mb-3"&gt;
                &lt;span class="rw-chip"&gt;気温&lt;/span&gt;&lt;span class="rw-chip"&gt;降水&lt;/span&gt;&lt;span class="rw-chip"&gt;地形&lt;/span&gt;&lt;br /&gt;
                &lt;span class="rw-chip"&gt;市場・輸送&lt;/span&gt;&lt;span class="rw-chip"&gt;栽培の時期&lt;/span&gt;
              &lt;/div&gt;
&lt;p class="mb-0 small fw-bold"&gt;覚える単位を「作物」から&lt;strong&gt;気候→作物→理由&lt;/strong&gt;へ。これだけで、初見の資料でも根拠を組み立てやすくなる。&lt;/p&gt;
&lt;/p&gt;&lt;/div&gt;
&lt;/p&gt;&lt;/div&gt;
&lt;div class="col-12 col-lg-4"&gt;
&lt;div class="bg-white rounded-4 p-4 text-dark shadow-lg"&gt;
              &lt;span class="rw-badge badge rounded-pill mb-3"&gt;この記事で揃えること&lt;/span&gt;&lt;/p&gt;
&lt;ul class="rw-list small vstack gap-2"&gt;
&lt;li&gt;「気候→作物→理由」ワンセットの作り方&lt;/li&gt;
&lt;li&gt;代表例（暖/寒、雨多/少、平野/高地）の接続&lt;/li&gt;
&lt;li&gt;統計×地図×文章の複合への解き進め方&lt;/li&gt;
&lt;li&gt;家庭で回す15分運用（翌日確認まで）&lt;/li&gt;
&lt;/ul&gt;&lt;/div&gt;
&lt;/p&gt;&lt;/div&gt;
&lt;/p&gt;&lt;/div&gt;
&lt;/p&gt;&lt;/div&gt;
&lt;/p&gt;&lt;/div&gt;
&lt;div class="p-3 p-lg-4 bg-light border-top"&gt;
&lt;div class="rw-toc"&gt;
&lt;div class="d-flex align-items-center justify-content-between flex-wrap gap-2 mb-3"&gt;
&lt;div class="fw-bold text-primary"&gt;このページの要点へ&lt;/div&gt;
&lt;p&gt;          &lt;span class="rw-mini"&gt;必要なところから戻れる仕組み&lt;/span&gt;
        &lt;/div&gt;
&lt;div class="d-flex flex-wrap gap-2"&gt;
          &lt;a class="btn btn-outline-primary btn-sm fw-bold" href="#check"&gt;状況整理&lt;/a&gt;&lt;br /&gt;
          &lt;a class="btn btn-outline-primary btn-sm fw-bold" href="#cause"&gt;原因の切り分け&lt;/a&gt;&lt;br /&gt;
          &lt;a class="btn btn-outline-primary btn-sm fw-bold" href="#steps"&gt;改善のステップ&lt;/a&gt;&lt;br /&gt;
          &lt;a class="btn btn-outline-primary btn-sm fw-bold" href="#asked"&gt;問われ方&lt;/a&gt;&lt;br /&gt;
          &lt;a class="btn btn-outline-primary btn-sm fw-bold" href="#mistake"&gt;ミス修正&lt;/a&gt;&lt;br /&gt;
          &lt;a class="btn btn-outline-primary btn-sm fw-bold" href="#home"&gt;家庭運用&lt;/a&gt;&lt;br /&gt;
          &lt;a class="btn btn-outline-primary btn-sm fw-bold" href="#faq"&gt;FAQ&lt;/a&gt;&lt;br /&gt;
          &lt;a class="btn btn-primary btn-sm fw-bold" href="#next"&gt;次に読む&lt;/a&gt;
        &lt;/div&gt;
&lt;/p&gt;&lt;/div&gt;
&lt;/p&gt;&lt;/div&gt;
&lt;/section&gt;
&lt;section id="check" class="rw-card p-4 p-lg-5 mb-4"&gt;
&lt;div class="d-flex align-items-start justify-content-between flex-wrap gap-2 mb-4"&gt;
&lt;h2 class="h4 fw-bold mb-0"&gt;まず状況整理｜どこで詰まっているか&lt;/h2&gt;
&lt;p&gt;      &lt;span class="rw-badge badge rounded-pill"&gt;チェックリスト&lt;/span&gt;
    &lt;/div&gt;
&lt;p class="rw-mini mb-4"&gt;当てはまる数が多いほど、暗記不足ではなく「解く順番」と「理由づけ」が整理できていない可能性が高い。&lt;/p&gt;
&lt;div class="row g-3"&gt;
&lt;div class="col-12 col-lg-6"&gt;
&lt;div class="rw-callout h-100"&gt;
&lt;div class="fw-bold text-primary mb-2"&gt;暗記はあるのに点にならないサイン&lt;/div&gt;
&lt;ul class="rw-list small vstack gap-2"&gt;
&lt;li&gt;作物名は言えるが、理由が曖昧&lt;/li&gt;
&lt;li&gt;統計（出荷量・作付面積）が出ると止まる&lt;/li&gt;
&lt;li&gt;地図が出た瞬間に、作物名を当てに行く&lt;/li&gt;
&lt;li&gt;文章資料の条件語（冷涼・少雨など）を拾えない&lt;/li&gt;
&lt;/ul&gt;&lt;/div&gt;
&lt;/p&gt;&lt;/div&gt;
&lt;div class="col-12 col-lg-6"&gt;
&lt;div class="rw-callout h-100"&gt;
&lt;div class="fw-bold text-primary mb-2"&gt;進め方が整理されると見直ししやすいサイン&lt;/div&gt;
&lt;ul class="rw-list small vstack gap-2"&gt;
&lt;li&gt;気温・降水・地形を同時に見て混乱する&lt;/li&gt;
&lt;li&gt;「用語＝場所」の丸暗記に引っ張られる&lt;/li&gt;
&lt;li&gt;誤答後の直しが「覚え直し」だけで終わる&lt;/li&gt;
&lt;li&gt;根拠を一文で言い切れない&lt;/li&gt;
&lt;/ul&gt;&lt;/div&gt;
&lt;/p&gt;&lt;/div&gt;
&lt;/p&gt;&lt;/div&gt;
&lt;div class="rw-hr"&gt;&lt;/div&gt;
&lt;div class="alert alert-primary mb-0 rounded-4 py-3" role="alert"&gt;
      先に決めるのは作物名ではない。&lt;strong&gt;条件（気温・降水・地形）→作物→理由&lt;/strong&gt;の順で考えると、複合資料でもミスを防ぎやすい。
    &lt;/div&gt;
&lt;/section&gt;
&lt;section id="cause" class="rw-card p-4 p-lg-5 mb-4"&gt;
&lt;div class="d-flex align-items-start justify-content-between flex-wrap gap-2 mb-4"&gt;
&lt;h2 class="h4 fw-bold mb-0"&gt;原因の切り分け｜典型パターン3つ&lt;/h2&gt;
&lt;p&gt;      &lt;span class="rw-badge badge rounded-pill"&gt;症状→原因→修正行動&lt;/span&gt;
    &lt;/div&gt;
&lt;div class="vstack gap-2"&gt;
&lt;details class="rw-details"&gt;
&lt;summary&gt;パターン1：作物名から逆算してしまう&lt;/summary&gt;
&lt;div class="rw-details-body small"&gt;
&lt;ul class="rw-list vstack gap-2"&gt;
&lt;li&gt;&lt;strong&gt;症状：&lt;/strong&gt;地図等を見た瞬間に「ここは○○」と当てに行き、条件確認が抜ける&lt;/li&gt;
&lt;li&gt;&lt;strong&gt;原因：&lt;/strong&gt;暗記を正解ルートにしており、資料が付くと根拠が乱れる&lt;/li&gt;
&lt;li&gt;&lt;strong&gt;修正：&lt;/strong&gt;最初に&lt;strong&gt;気温（暖/寒）&lt;/strong&gt;と&lt;strong&gt;降水（多/少）&lt;/strong&gt;の方向を決め、作物は最後に判断する&lt;/li&gt;
&lt;/ul&gt;&lt;/div&gt;
&lt;/details&gt;
&lt;details class="rw-details"&gt;
&lt;summary&gt;パターン2：条件は拾うが「理由」が言語化できない&lt;/summary&gt;
&lt;div class="rw-details-body small"&gt;
&lt;ul class="rw-list vstack gap-2"&gt;
&lt;li&gt;&lt;strong&gt;症状：&lt;/strong&gt;冷涼・少雨などは分かるが、なぜその作物につながるかが曖昧&lt;/li&gt;
&lt;li&gt;&lt;strong&gt;原因：&lt;/strong&gt;気候と作物の間にある「生育条件（暑さ・寒さ・水等）」が抜けている&lt;/li&gt;
&lt;li&gt;&lt;strong&gt;修正：&lt;/strong&gt;理由は&lt;strong&gt;生育に必要→不足/過剰→対策（施設・市場等）&lt;/strong&gt;の形で一文にする&lt;/li&gt;
&lt;/ul&gt;&lt;/div&gt;
&lt;/details&gt;
&lt;details class="rw-details"&gt;
&lt;summary&gt;パターン3：統計・地図・文章のどれか一つに引っ張られる&lt;/summary&gt;
&lt;div class="rw-details-body small"&gt;
&lt;ul class="rw-list vstack gap-2"&gt;
&lt;li&gt;&lt;strong&gt;症状：&lt;/strong&gt;統計だけ／地図だけで判断し、条件がズレたまま選ぶ&lt;/li&gt;
&lt;li&gt;&lt;strong&gt;原因：&lt;/strong&gt;複合資料の見方が決まっていない&lt;/li&gt;
&lt;li&gt;&lt;strong&gt;修正：&lt;/strong&gt;&lt;strong&gt;文章（条件）→地図（候補）→統計（裏取り）&lt;/strong&gt;の順に確認し、選択肢を消去する&lt;/li&gt;
&lt;/ul&gt;&lt;/div&gt;
&lt;/details&gt;&lt;/div&gt;
&lt;/section&gt;
&lt;section id="steps" class="rw-card p-4 p-lg-5 mb-4"&gt;
&lt;div class="d-flex align-items-start justify-content-between flex-wrap gap-2 mb-4"&gt;
&lt;h2 class="h4 fw-bold mb-0"&gt;改善へのステップ｜今日・今週・今月&lt;/h2&gt;
&lt;p&gt;      &lt;span class="rw-badge badge rounded-pill"&gt;学習の組み立て&lt;/span&gt;
    &lt;/div&gt;
&lt;div class="row g-3"&gt;
&lt;div class="col-12 col-lg-4"&gt;
&lt;div class="rw-step h-100"&gt;
&lt;div class="d-flex align-items-center gap-3 mb-3"&gt;
&lt;div class="n"&gt;今日&lt;/div&gt;
&lt;div class="fw-bold"&gt;ワンセットの書き方を定着&lt;/div&gt;
&lt;/p&gt;&lt;/div&gt;
&lt;ol class="small ps-3 vstack gap-1"&gt;
&lt;li&gt;&lt;strong&gt;気温&lt;/strong&gt;（暖/寒）&lt;/li&gt;
&lt;li&gt;&lt;strong&gt;降水&lt;/strong&gt;（多/少・季節差）&lt;/li&gt;
&lt;li&gt;&lt;strong&gt;地形&lt;/strong&gt;（平野/高地/盆地）&lt;/li&gt;
&lt;li&gt;&lt;strong&gt;作物&lt;/strong&gt;（候補は2つまで）&lt;/li&gt;
&lt;li&gt;&lt;strong&gt;理由&lt;/strong&gt;（生育条件＋人の工夫）&lt;/li&gt;
&lt;/ol&gt;&lt;/div&gt;
&lt;/p&gt;&lt;/div&gt;
&lt;div class="col-12 col-lg-4"&gt;
&lt;div class="rw-step h-100"&gt;
&lt;div class="d-flex align-items-center gap-3 mb-3"&gt;
&lt;div class="n"&gt;今週&lt;/div&gt;
&lt;div class="fw-bold"&gt;代表例を「条件→理由」で固める&lt;/div&gt;
&lt;/p&gt;&lt;/div&gt;
&lt;ul class="rw-list small vstack gap-2"&gt;
&lt;li&gt;&lt;strong&gt;冷涼：&lt;/strong&gt;暑さに弱い作物／酪農&lt;/li&gt;
&lt;li&gt;&lt;strong&gt;温暖：&lt;/strong&gt;果樹・野菜／時期調整&lt;/li&gt;
&lt;li&gt;&lt;strong&gt;少雨：&lt;/strong&gt;畑作寄り／かんがいが鍵&lt;/li&gt;
&lt;li&gt;&lt;strong&gt;平野：&lt;/strong&gt;機械化・大規模化→稲作&lt;/li&gt;
&lt;li&gt;&lt;strong&gt;高地：&lt;/strong&gt;夏も涼しい→高原野菜&lt;/li&gt;
&lt;/ul&gt;
&lt;div class="mt-3 x-small"&gt;
            &lt;a href="https://jukureiwa.com/tips/honka_chiri/"&gt;地理の基礎整理へ（判断軸を揃える）&lt;/a&gt;
          &lt;/div&gt;
&lt;/p&gt;&lt;/div&gt;
&lt;/p&gt;&lt;/div&gt;
&lt;div class="col-12 col-lg-4"&gt;
&lt;div class="rw-step h-100"&gt;
&lt;div class="d-flex align-items-center gap-3 mb-3"&gt;
&lt;div class="n"&gt;今月&lt;/div&gt;
&lt;div class="fw-bold"&gt;複合資料の解き方を身につける&lt;/div&gt;
&lt;/p&gt;&lt;/div&gt;
&lt;ul class="rw-list small vstack gap-2"&gt;
&lt;li&gt;文章：条件語（冷涼・少雨等）に線&lt;/li&gt;
&lt;li&gt;地図：地域候補を2つに絞る&lt;/li&gt;
&lt;li&gt;統計：上位県・差の大きさで裏取り&lt;/li&gt;
&lt;li&gt;選択肢：不適合なものから消去&lt;/li&gt;
&lt;/ul&gt;&lt;/div&gt;
&lt;/p&gt;&lt;/div&gt;
&lt;/p&gt;&lt;/div&gt;
&lt;div class="rw-hr"&gt;&lt;/div&gt;
&lt;div class="p-3 bg-light rounded-4"&gt;
&lt;div class="fw-bold mb-3 text-center text-primary"&gt;「気候→作物→理由」ワンセット表（暗記の単位を変える）&lt;/div&gt;
&lt;div class="rw-table-wrap bg-white"&gt;
&lt;div class="table-responsive"&gt;
&lt;table class="table table-sm align-middle rw-table mb-0 small"&gt;
&lt;thead&gt;
&lt;tr&gt;
&lt;th style="min-width: 140px;"&gt;気候・地形&lt;/th&gt;
&lt;th style="min-width: 180px;"&gt;作物・農業の形&lt;/th&gt;
&lt;th&gt;理由（生育条件＋人の工夫）&lt;/th&gt;
&lt;/tr&gt;
&lt;/thead&gt;
&lt;tbody&gt;
&lt;tr&gt;
&lt;td class="fw-bold text-primary"&gt;冷涼（北/高地）&lt;/td&gt;
&lt;td&gt;酪農／牧草・乳製品&lt;/td&gt;
&lt;td&gt;冷涼で牧草が育ちやすい。飼育に向き、農地条件とも合わせやすい。&lt;/td&gt;
&lt;/tr&gt;
&lt;tr&gt;
&lt;td class="fw-bold text-primary"&gt;温暖（南/沿岸）&lt;/td&gt;
&lt;td&gt;果樹・野菜／施設園芸&lt;/td&gt;
&lt;td&gt;温度条件が整いやすい。施設で季節をずらし、出荷時期を調整できる。&lt;/td&gt;
&lt;/tr&gt;
&lt;tr&gt;
&lt;td class="fw-bold text-primary"&gt;少雨（内陸など）&lt;/td&gt;
&lt;td&gt;畑作／かんがいの有無&lt;/td&gt;
&lt;td&gt;水確保が課題。水を多く必要とする作物は不利で、設備条件が理由になる。&lt;/td&gt;
&lt;/tr&gt;
&lt;tr&gt;
&lt;td class="fw-bold text-primary"&gt;平野（広い耕地）&lt;/td&gt;
&lt;td&gt;稲作／機械化・大規模化&lt;/td&gt;
&lt;td&gt;まとまった土地で機械化が進む。水田を整備しやすく、作付を安定させやすい。&lt;/td&gt;
&lt;/tr&gt;
&lt;tr&gt;
&lt;td class="fw-bold text-primary"&gt;高地（夏も涼しい）&lt;/td&gt;
&lt;td&gt;高原野菜（夏野菜）&lt;/td&gt;
&lt;td&gt;平地が暑い季節でも育つ。季節をずらして出荷でき、需要期に合わせやすい。&lt;/td&gt;
&lt;/tr&gt;
&lt;/tbody&gt;
&lt;/table&gt;&lt;/div&gt;
&lt;/p&gt;&lt;/div&gt;
&lt;/p&gt;&lt;/div&gt;
&lt;/section&gt;
&lt;section id="asked" class="rw-card p-4 p-lg-5 mb-4"&gt;
&lt;div class="d-flex align-items-start justify-content-between flex-wrap gap-2 mb-4"&gt;
&lt;h2 class="h4 fw-bold mb-0"&gt;入試の問われ方｜統計・地図・文章の複合に備える&lt;/h2&gt;
&lt;p&gt;      &lt;span class="rw-badge badge rounded-pill"&gt;出題形式&lt;/span&gt;
    &lt;/div&gt;
&lt;div class="row g-3"&gt;
&lt;div class="col-12 col-lg-4"&gt;
&lt;div class="p-4 border rounded-4 h-100 bg-light"&gt;
&lt;div class="fw-bold text-primary mb-2"&gt;統計で問う&lt;/div&gt;
&lt;p class="small mb-2"&gt;上位県・増減の理由を問う。数字は「傾向」を読む。&lt;/p&gt;
&lt;ul class="small rw-list vstack gap-1"&gt;
&lt;li&gt;上位県＝理由がある&lt;/li&gt;
&lt;li&gt;差が大きい＝条件が鮮明&lt;/li&gt;
&lt;/ul&gt;&lt;/div&gt;
&lt;/p&gt;&lt;/div&gt;
&lt;div class="col-12 col-lg-4"&gt;
&lt;div class="p-4 border rounded-4 h-100 bg-light"&gt;
&lt;div class="fw-bold text-primary mb-2"&gt;地図で問う&lt;/div&gt;
&lt;p class="small mb-2"&gt;分布や地域差。条件から候補を絞る。&lt;/p&gt;
&lt;ul class="small rw-list vstack gap-1"&gt;
&lt;li&gt;まず暖/寒、雨多/少を決定&lt;/li&gt;
&lt;li&gt;平野/高地で作れる形を判断&lt;/li&gt;
&lt;/ul&gt;&lt;/div&gt;
&lt;/p&gt;&lt;/div&gt;
&lt;div class="col-12 col-lg-4"&gt;
&lt;div class="p-4 border rounded-4 h-100 bg-light"&gt;
&lt;div class="fw-bold text-primary mb-2"&gt;文章資料で問う&lt;/div&gt;
&lt;p class="small mb-2"&gt;条件語が鍵。3要素を分類する。&lt;/p&gt;
&lt;ul class="small rw-list vstack gap-1"&gt;
&lt;li&gt;気候：冷涼・少雨・台風等&lt;/li&gt;
&lt;li&gt;地形：平坦・盆地・高地等&lt;/li&gt;
&lt;li&gt;市場：近郊・出荷・輸送等&lt;/li&gt;
&lt;/ul&gt;&lt;/div&gt;
&lt;/p&gt;&lt;/div&gt;
&lt;/p&gt;&lt;/div&gt;
&lt;div class="rw-hr"&gt;&lt;/div&gt;
&lt;div class="alert alert-primary mb-0 rounded-4 py-3" role="alert"&gt;
      複合資料は&lt;strong&gt;文章（条件）→地図（候補）→統計（裏取り）&lt;/strong&gt;の順に解き進める。作物名は最後に決める。
    &lt;/div&gt;
&lt;/section&gt;
&lt;section id="mistake" class="rw-card p-4 p-lg-5 mb-4"&gt;
&lt;div class="d-flex align-items-start justify-content-between flex-wrap gap-2 mb-4"&gt;
&lt;h2 class="h4 fw-bold mb-0"&gt;よくあるミスと修正｜誤答例→直し方&lt;/h2&gt;
&lt;p&gt;      &lt;span class="rw-badge badge rounded-pill"&gt;行動修正&lt;/span&gt;
    &lt;/div&gt;
&lt;div class="row g-3 mb-4"&gt;
&lt;div class="col-12 col-lg-6"&gt;
&lt;div class="rw-card p-4 m-0 shadow-none border-light bg-light"&gt;
&lt;div class="fw-bold text-danger mb-2"&gt;誤答例1：作物名が出たら即決する&lt;/div&gt;
&lt;p class="small mb-2"&gt;&lt;strong&gt;原因：&lt;/strong&gt;暗記を先に使い、条件を確認していない。&lt;/p&gt;
&lt;p class="small mb-0"&gt;&lt;strong&gt;直し方：&lt;/strong&gt;まず条件を2語で言う（暖/寒、雨多/少）。作物は最後に判断。&lt;/p&gt;
&lt;/p&gt;&lt;/div&gt;
&lt;/p&gt;&lt;/div&gt;
&lt;div class="col-12 col-lg-6"&gt;
&lt;div class="rw-card p-4 m-0 shadow-none border-light bg-light"&gt;
&lt;div class="fw-bold text-danger mb-2"&gt;誤答例2：施設園芸＝温暖地域と決めつける&lt;/div&gt;
&lt;p class="small mb-2"&gt;&lt;strong&gt;原因：&lt;/strong&gt;「用語＝場所」の丸暗記。&lt;/p&gt;
&lt;p class="small mb-0"&gt;&lt;strong&gt;直し方：&lt;/strong&gt;施設は「季節をずらす工夫」。市場・輸送を理由に入れて結論を出す。&lt;/p&gt;
&lt;/p&gt;&lt;/div&gt;
&lt;/p&gt;&lt;/div&gt;
&lt;div class="col-12"&gt;
&lt;div class="rw-card p-4 m-0 shadow-none border-light bg-light"&gt;
&lt;div class="fw-bold text-danger mb-2"&gt;誤答例3：統計上位を見て理由を後付けする&lt;/div&gt;
&lt;p class="small mb-2"&gt;&lt;strong&gt;原因：&lt;/strong&gt;数字のみで結論を出し、裏取りがない。&lt;/p&gt;
&lt;p class="small mb-0"&gt;&lt;strong&gt;直し方：&lt;/strong&gt;気候・地形・市場のどれが根拠かを一つに絞って説明する。&lt;/p&gt;
&lt;/p&gt;&lt;/div&gt;
&lt;/p&gt;&lt;/div&gt;
&lt;/p&gt;&lt;/div&gt;
&lt;div class="p-3 bg-white border rounded-4 small"&gt;
      誤答の直し方が「覚え直し」だけだと、同じ形で再発しやすい。原因別に戻し方を揃える。&lt;br /&gt;
      &lt;a href="https://jukureiwa.com/tips/machigaeyasui/"&gt;間違えやすいパターン別の直し方&lt;/a&gt;
    &lt;/div&gt;
&lt;/section&gt;
&lt;section id="home" class="rw-card p-4 p-lg-5 mb-4"&gt;
&lt;div class="d-flex align-items-start justify-content-between flex-wrap gap-2 mb-4"&gt;
&lt;h2 class="h4 fw-bold mb-0"&gt;家庭での回し方｜週の計画／確認方法&lt;/h2&gt;
&lt;p&gt;      &lt;span class="rw-badge badge rounded-pill"&gt;15分プラン&lt;/span&gt;
    &lt;/div&gt;
&lt;div class="row g-3 mb-4"&gt;
&lt;div class="col-12 col-lg-6"&gt;
&lt;div class="rw-callout h-100"&gt;
&lt;div class="fw-bold text-primary mb-2"&gt;1回15分の流れ（ワンセット暗記）&lt;/div&gt;
&lt;ul class="small rw-list vstack gap-2"&gt;
&lt;li&gt;5分：条件（暖/寒、雨多/少等）を先に言う&lt;/li&gt;
&lt;li&gt;7分：作物を2候補まで絞り、理由を一文で作る&lt;/li&gt;
&lt;li&gt;3分：翌日の確認用に「条件→作物→理由」をメモ&lt;/li&gt;
&lt;/ul&gt;&lt;/div&gt;
&lt;/p&gt;&lt;/div&gt;
&lt;div class="col-12 col-lg-6"&gt;
&lt;div class="rw-callout h-100"&gt;
&lt;div class="fw-bold text-primary mb-2"&gt;丸つけ基準とミスノート&lt;/div&gt;
&lt;ul class="small rw-list vstack gap-2"&gt;
&lt;li&gt;丸つけ：正誤より&lt;strong&gt;理由が言えたか&lt;/strong&gt;&lt;/li&gt;
&lt;li&gt;ミスノート：①拾った条件 ②外れた理由 ③修正行動&lt;/li&gt;
&lt;li&gt;翌日：同じ条件で再現できるかを1問で確認&lt;/li&gt;
&lt;/ul&gt;&lt;/div&gt;
&lt;/p&gt;&lt;/div&gt;
&lt;/p&gt;&lt;/div&gt;
&lt;div class="alert alert-info mb-0 rounded-4 small" role="alert"&gt;
      暗記が先行している場合は、覚え直しより「覚える単位」を変えるほうが改善が早い。&lt;br /&gt;
      &lt;a href="https://jukureiwa.com/tips/syakaianki/"&gt;社会の暗記を点数に変える（進め方の作り方）&lt;/a&gt;
    &lt;/div&gt;
&lt;/section&gt;
&lt;section id="faq" class="rw-card p-4 p-lg-5 mb-4"&gt;
&lt;div class="d-flex align-items-start justify-content-between mb-4"&gt;
&lt;h2 class="h4 fw-bold mb-0"&gt;FAQ&lt;/h2&gt;
&lt;p&gt;      &lt;span class="rw-badge badge rounded-pill"&gt;よくある確認&lt;/span&gt;
    &lt;/div&gt;
&lt;div class="vstack gap-2"&gt;
&lt;details class="rw-details"&gt;
&lt;summary&gt;Q. 作物は何個覚えれば十分？&lt;/summary&gt;
&lt;div class="rw-details-body small text-muted"&gt;A. 個数より「ワンセット」で言えるかが重要。条件→作物→理由が一文で言えれば、初見資料でも対応しやすい。&lt;/div&gt;
&lt;/details&gt;
&lt;details class="rw-details"&gt;
&lt;summary&gt;Q. 「温暖＝果樹」で決めつけてよい？&lt;/summary&gt;
&lt;div class="rw-details-body small text-muted"&gt;A. それだけで覚えると複合資料でミスをします。温度条件だけでなく、市場・輸送や施設の有無を理由に添えて判断します。&lt;/div&gt;
&lt;/details&gt;
&lt;details class="rw-details"&gt;
&lt;summary&gt;Q. 統計が苦手で数字を見ると固まる&lt;/summary&gt;
&lt;div class="rw-details-body small text-muted"&gt;A. 数字は「上位か」「差が大きいか」だけを先に見る。傾向を読んでから地図・文章で裏取りして結論を出します。&lt;/div&gt;
&lt;/details&gt;
&lt;details class="rw-details"&gt;
&lt;summary&gt;Q. 近郊農業・促成栽培が混ざる&lt;/summary&gt;
&lt;div class="rw-details-body small text-muted"&gt;A. 用語から入らず「市場が近い」「時期をずらす工夫」と言い換えてから、条件→作物→理由へ戻す。&lt;/div&gt;
&lt;/details&gt;
&lt;details class="rw-details"&gt;
&lt;summary&gt;Q. 間違え直しはどうする？&lt;/summary&gt;
&lt;div class="rw-details-body small text-muted"&gt;A. 覚え直しではなく、①拾った条件 ②不足した理由 ③修正行動の3点を書き、翌日に再現する。&lt;/div&gt;
&lt;/details&gt;&lt;/div&gt;
&lt;/section&gt;
&lt;footer id="next" class="rw-card p-4 p-lg-5 bg-light border-0"&gt;
&lt;h2 class="h4 fw-bold mb-4 text-center"&gt;次に読む｜判断力を広げる&lt;/h2&gt;
&lt;div class="row g-3"&gt;
&lt;div class="col-12 col-lg-6"&gt;
&lt;div class="bg-white p-4 rounded-4 shadow-sm h-100"&gt;
&lt;h3 class="h6 fw-bold text-primary mb-2"&gt;今の詰まり方を切り分ける&lt;/h3&gt;
&lt;p class="x-small text-muted mb-3"&gt;気候・作物・統計・地図・暗記のどこに原因があるかを整理し、次に読む1本を決める入口。&lt;/p&gt;
&lt;p&gt;          &lt;a class="btn btn-outline-primary btn-sm w-100 fw-bold" href="https://jukureiwa.com/tips/naaymi_hub/"&gt;社会の悩み別整理を見る&lt;/a&gt;
        &lt;/div&gt;
&lt;/p&gt;&lt;/div&gt;
&lt;div class="col-12 col-lg-6"&gt;
&lt;div class="bg-white p-4 rounded-4 shadow-sm h-100"&gt;
&lt;h3 class="h6 fw-bold text-primary mb-2"&gt;地理の判断軸を揃える&lt;/h3&gt;
&lt;p class="x-small text-muted mb-3"&gt;作物暗記に寄らず、資料問題で迷わない前提（見方の順番）を整える。&lt;/p&gt;
&lt;p&gt;          &lt;a class="btn btn-primary btn-sm w-100 fw-bold" href="https://jukureiwa.com/tips/honka_chiri/"&gt;地理の基礎整理へ&lt;/a&gt;
        &lt;/div&gt;
&lt;/p&gt;&lt;/div&gt;
&lt;/p&gt;&lt;/div&gt;
&lt;div class="d-grid mt-4 gap-2"&gt;
      &lt;a class="btn btn-outline-primary btn-lg fw-bold" href="https://jukureiwa.com/tips/syakaianki/"&gt;暗記の扱い方を確認する&lt;/a&gt;&lt;br /&gt;
      &lt;a class="btn btn-primary btn-lg fw-bold" href="https://jukureiwa.com/kouza/"&gt;講座一覧を見る&lt;/a&gt;
    &lt;/div&gt;
&lt;/footer&gt;
&lt;/div&gt;
&lt;section id="veu_cta-197" class="veu_cta mt-5"&gt;&lt;/section&gt;
&lt;section class="veu_cta" id="veu_cta-197"&gt;&lt;h1 class="cta_title"&gt;本科「地理の完成」≪８回完結講座≫&lt;/h1&gt;&lt;div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地理分野は「どこに何があるのか」「どこで何が行われているのか」を正しく理解することに尽きます。したがって「場所」つまり「地図」をベースにおいて理解を進めないと、きちんと知識を積み上げることが出来ません。当塾では、常に「どこ」というポイントに軸足を置きながら、様々な事象・現象を正しく理解させるように指導を行っていきます。&lt;/div&gt;&lt;div class="cta_body_link"&gt;&lt;a href="https://jukureiwa.com/honka/" class="btn btn-primary btn-block btn-lg" target="_blank"&gt;開講講座：本科「地理の完成」≪８回完結講座≫&lt;/a&gt;&lt;/div&gt;&lt;/div&gt;&lt;!-- [ /.vkExUnit_cta_body ] --&gt;&lt;/section&gt;			
------</t>
  </si>
  <si>
    <t>https://jukureiwa.com/tips/machigaeyasui/</t>
  </si>
  <si>
    <t>以下のページは不自然なワードを使用しています。
これらを適切に自然な言葉に置き換えて下さい。
なお、本文の装飾や構造は絶対に変えないでください。
【対象ページURL】
https://jukureiwa.com/tips/machigaeyasui/
【検出された不自然ワード】
- 導線
- 網羅
【本文】
------
&lt;p&gt;中学受験の社会では、用語の意味だけでなく&lt;strong&gt;漢字を正確に書けるかどうか&lt;/strong&gt;が合否を左右します。内容理解はできているのに、誤字・脱字のせいで減点になってしまうケースは少なくありません。&lt;/p&gt;
&lt;p&gt;特に、&lt;span style="color: #0000ff;"&gt;普段よく目にする漢字と勘違いして覚えてしまう&lt;/span&gt;パターンが多く、&lt;strong&gt;「読みは合っているのに字を間違える」&lt;/strong&gt;というもったいないミスが目立ちます。&lt;br /&gt;
このページでは、&lt;strong&gt;中学受験社会で間違えやすい漢字&lt;/strong&gt;を「地理・歴史・公民」に分けて整理し、よくある誤りのパターンとあわせて紹介します。&lt;/p&gt;
&lt;p&gt;暗記の際は集中して学習し、&lt;strong&gt;テストの最後には必ず見直しをする&lt;/strong&gt;習慣を身につけていきましょう。&lt;/p&gt;
&lt;h2&gt;中学受験社会で漢字ミスが起こる理由&lt;/h2&gt;
&lt;p&gt;社会で漢字を間違えてしまう主な原因は次のようなものです。&lt;/p&gt;
&lt;ul&gt;
&lt;li&gt;普段よく使う漢字と&lt;strong&gt;形や読みが似ているために混同する&lt;/strong&gt;（例：租と祖、隈と隅 など）&lt;/li&gt;
&lt;li&gt;&lt;strong&gt;地名・人名の漢字だけあいまい&lt;/strong&gt;なまま読みだけで覚えている&lt;/li&gt;
&lt;li&gt;画数が多い漢字を&lt;strong&gt;「なんとなく」書いてしまう&lt;/strong&gt;ため、一部が抜けたり順番が入れ替わる&lt;/li&gt;
&lt;li&gt;制限時間ぎりぎりで書き、&lt;strong&gt;見直しをしないまま答案を出してしまう&lt;/strong&gt;&lt;/li&gt;
&lt;/ul&gt;
&lt;p&gt;大切なのは、&lt;strong&gt;「覚えたつもり」「書いたつもり」にならないこと&lt;/strong&gt;です。&lt;br /&gt;
次の一覧をチェックしながら、自分が勘違いして覚えていないか、一度しっかり確認してみましょう。&lt;/p&gt;
&lt;p&gt;&lt;!-- 追加：導線強化ブロック（本文中盤） --&gt;&lt;/p&gt;
&lt;div style="border: 2px solid #2f4f4f; background-color: #f7f7f7; padding: 12px; margin: 18px 0; display: flex; align-items: center; justify-content: center;"&gt;
&lt;p&gt;&lt;img decoding="async" style="max-width: 88px; height: auto; margin-right: 12px;" src="http://jukureiwa.com/wp-content/uploads/2019/06/cropped-END_tate_ver2.jpg" alt="受験社会専門塾「令和」のロゴ" /&gt;&lt;/p&gt;
&lt;div&gt;
&lt;p style="margin: 4px 0;"&gt;&lt;strong&gt;このページの使い方（効率よく）&lt;/strong&gt;：赤字を優先→自分が間違えた語だけ“自分用リスト化”。それでも漢字指定で落ちる場合は、社会全体の「覚え方・出し方」を見直すと改善が早いことが多いです。&lt;/p&gt;
&lt;p style="margin: 6px 0 0;"&gt;&lt;a style="margin-right: 10px;" href="https://jukureiwa.com/tanpatsu/" target="_blank" rel="noopener"&gt;&lt;strong&gt;単発講座&lt;/strong&gt;&lt;/a&gt;（直前・弱点だけ短期で補強）&lt;br /&gt;
&lt;a style="margin-right: 10px;" href="https://jukureiwa.com/honka/" target="_blank" rel="noopener"&gt;&lt;strong&gt;本科コース&lt;/strong&gt;&lt;/a&gt;（地理・歴史・公民をまとめて得点の組み立て）&lt;br /&gt;
&lt;a href="https://jukureiwa.com/" target="_blank" rel="noopener"&gt;&lt;strong&gt;トップ&lt;/strong&gt;&lt;/a&gt;&lt;/p&gt;
&lt;p style="margin: 6px 0 0; font-size: 13px; color: #333;"&gt;運営情報：&lt;a href="https://jukureiwa.com/greeting/" target="_blank" rel="noopener"&gt;代表挨拶&lt;/a&gt;／&lt;a href="https://jukureiwa.com/company/" target="_blank" rel="noopener"&gt;会社概要&lt;/a&gt;&lt;/p&gt;
&lt;/div&gt;
&lt;/div&gt;
&lt;h2&gt;地理で間違えやすい漢字&lt;/h2&gt;
&lt;p&gt;&lt;span style="color: #ff0000;"&gt;赤文字&lt;/span&gt;は、特に&lt;strong&gt;よく出題され、よく間違えるもの&lt;/strong&gt;です。地名・用語・産業用語は入試での頻出分野なので、必ず正しい漢字で書けるようにしておきましょう。&lt;/p&gt;
&lt;h3&gt;地名・用語とよくある誤り&lt;/h3&gt;
&lt;table&gt;
&lt;thead&gt;
&lt;tr&gt;
&lt;th&gt;正しい表記&lt;/th&gt;
&lt;th&gt;間違えやすい例・注意点&lt;/th&gt;
&lt;/tr&gt;
&lt;/thead&gt;
&lt;tbody&gt;
&lt;tr&gt;
&lt;td&gt;&lt;strong&gt;対馬(つしま)海流&lt;/strong&gt;&lt;/td&gt;
&lt;td&gt;× 対島 など。「馬」の字を書き忘れないようにしましょう。&lt;/td&gt;
&lt;/tr&gt;
&lt;tr&gt;
&lt;td&gt;&lt;strong&gt;筑紫(つくし)&lt;/strong&gt;&lt;/td&gt;
&lt;td&gt;「筑後」と混同、「紫」を「柴」と書いてしまうミスに注意。&lt;/td&gt;
&lt;/tr&gt;
&lt;tr&gt;
&lt;td&gt;&lt;strong&gt;&lt;span style="color: #ff0000;"&gt;種子島&lt;/span&gt;(たねがしま)&lt;/strong&gt;&lt;/td&gt;
&lt;td&gt;× 種ヶ島。「ヶ」ではなく&lt;strong&gt;「子」&lt;/strong&gt;であることを確認しましょう。&lt;/td&gt;
&lt;/tr&gt;
&lt;tr&gt;
&lt;td&gt;&lt;strong&gt;&lt;span style="color: #ff0000;"&gt;琉球王国&lt;/span&gt;(りゅうきゅうおうこく)&lt;/strong&gt;&lt;/td&gt;
&lt;td&gt;× 流。「さんずい＋瑠ではない琉」になっているかどうか注意。&lt;/td&gt;
&lt;/tr&gt;
&lt;tr&gt;
&lt;td&gt;&lt;strong&gt;鹿島(かしま)臨海工業地域&lt;/strong&gt;&lt;/td&gt;
&lt;td&gt;茨城県鹿嶋市（地名は「鹿嶋」）。佐賀県には鹿島市があり、混同しやすい。&lt;/td&gt;
&lt;/tr&gt;
&lt;tr&gt;
&lt;td&gt;&lt;strong&gt;宍道湖(しんじこ)&lt;/strong&gt;&lt;/td&gt;
&lt;td&gt;× 穴道湖としないように。&lt;strong&gt;「宍」&lt;/strong&gt;の形をしっかり確認。&lt;/td&gt;
&lt;/tr&gt;
&lt;tr&gt;
&lt;td&gt;&lt;strong&gt;&lt;span style="color: #ff0000;"&gt;促成栽培・抑制栽培・栽培漁業&lt;/span&gt;&lt;/strong&gt;&lt;/td&gt;
&lt;td&gt;× 捉/制/裁/倍 など、とめ・はね・構えを取り違えやすい語です。&lt;/td&gt;
&lt;/tr&gt;
&lt;tr&gt;
&lt;td&gt;&lt;strong&gt;&lt;span style="color: #ff0000;"&gt;近郊農業&lt;/span&gt;&lt;/strong&gt;&lt;/td&gt;
&lt;td&gt;× 近効農業 など。「郊」の右側は「交」です。&lt;/td&gt;
&lt;/tr&gt;
&lt;tr&gt;
&lt;td&gt;&lt;strong&gt;琵琶湖&lt;/strong&gt;&lt;/td&gt;
&lt;td&gt;× 琶琵湖。漢字の順番を逆にしてしまうケースが多いので注意。&lt;/td&gt;
&lt;/tr&gt;
&lt;tr&gt;
&lt;td&gt;&lt;strong&gt;阿蘇山&lt;/strong&gt;&lt;/td&gt;
&lt;td&gt;× 阿蘓山 / 阿蘚山 など。部首や下の部分をよく見て書きましょう。&lt;/td&gt;
&lt;/tr&gt;
&lt;tr&gt;
&lt;td&gt;&lt;strong&gt;愛媛県&lt;/strong&gt;&lt;/td&gt;
&lt;td&gt;× 愛姫県。「媛」は「女＋爰」。姫と混同しないように。&lt;/td&gt;
&lt;/tr&gt;
&lt;tr&gt;
&lt;td&gt;&lt;strong&gt;&lt;span style="color: #ff0000;"&gt;貿易摩擦&lt;/span&gt;&lt;/strong&gt;&lt;/td&gt;
&lt;td&gt;× 貿易察擦 など。「摩」を「摩擦」のイメージで覚えておきましょう。&lt;/td&gt;
&lt;/tr&gt;
&lt;tr&gt;
&lt;td&gt;&lt;strong&gt;排他的経済水域&lt;/strong&gt;&lt;/td&gt;
&lt;td&gt;「域」の最後の一画を&lt;strong&gt;書き忘れてしまう&lt;/strong&gt;パターンが多いので要注意。&lt;/td&gt;
&lt;/tr&gt;
&lt;tr&gt;
&lt;td&gt;&lt;strong&gt;鳥取県&lt;/strong&gt;&lt;/td&gt;
&lt;td&gt;× 取鳥県。順番を入れ替えないように。&lt;/td&gt;
&lt;/tr&gt;
&lt;tr&gt;
&lt;td&gt;&lt;strong&gt;銚子市&lt;/strong&gt;&lt;/td&gt;
&lt;td&gt;言葉の響きだけで覚えず、&lt;strong&gt;「銚」&lt;/strong&gt;の形をしっかり確認しましょう。&lt;/td&gt;
&lt;/tr&gt;
&lt;tr&gt;
&lt;td&gt;&lt;strong&gt;滋賀県&lt;/strong&gt;&lt;/td&gt;
&lt;td&gt;× 磁賀県。「さんずい＋滋」であることを意識。&lt;/td&gt;
&lt;/tr&gt;
&lt;tr&gt;
&lt;td&gt;&lt;strong&gt;石見銀山&lt;/strong&gt;&lt;/td&gt;
&lt;td&gt;× 岩見銀山。読みだけ覚えて漢字を誤るパターンが多いので要注意。&lt;/td&gt;
&lt;/tr&gt;
&lt;tr&gt;
&lt;td&gt;&lt;strong&gt;与那国島・那覇市&lt;/strong&gt;&lt;/td&gt;
&lt;td&gt;× 邦。「那」の字形をよく確認しましょう。&lt;/td&gt;
&lt;/tr&gt;
&lt;tr&gt;
&lt;td&gt;&lt;strong&gt;太平洋&lt;/strong&gt;&lt;/td&gt;
&lt;td&gt;× 大平洋。「太」と「大」の書き分けに注意。&lt;/td&gt;
&lt;/tr&gt;
&lt;tr&gt;
&lt;td&gt;&lt;strong&gt;&lt;span style="color: #ff0000;"&gt;合掌造り&lt;/span&gt;&lt;/strong&gt;&lt;/td&gt;
&lt;td&gt;× 合挙造り / 合拳造り。「掌」を正しく書けるように練習しましょう。&lt;/td&gt;
&lt;/tr&gt;
&lt;tr&gt;
&lt;td&gt;&lt;strong&gt;&lt;span style="color: #ff0000;"&gt;石灰石&lt;/span&gt;&lt;/strong&gt;&lt;/td&gt;
&lt;td&gt;× 石炭石。炭ではなく「灰」であることに注意。&lt;/td&gt;
&lt;/tr&gt;
&lt;tr&gt;
&lt;td&gt;&lt;strong&gt;飛驒山脈&lt;/strong&gt;&lt;/td&gt;
&lt;td&gt;「飛騨」でも通じますが、受験では&lt;strong&gt;「飛驒」&lt;/strong&gt;の表記がより望ましいとされます。&lt;/td&gt;
&lt;/tr&gt;
&lt;tr&gt;
&lt;td&gt;&lt;strong&gt;雄物川&lt;/strong&gt;&lt;/td&gt;
&lt;td&gt;「雄」の左側を「広」にしてしまいやすいので、部首に注意。&lt;/td&gt;
&lt;/tr&gt;
&lt;tr&gt;
&lt;td&gt;&lt;strong&gt;&lt;span style="color: #ff0000;"&gt;鉄鉱石&lt;/span&gt;&lt;/strong&gt;&lt;/td&gt;
&lt;td&gt;鉄鋼と鉄鉱を混同しやすく、語句自体を取り違えることもあるので注意。&lt;/td&gt;
&lt;/tr&gt;
&lt;tr&gt;
&lt;td&gt;&lt;strong&gt;新潟(にいがた)&lt;/strong&gt;&lt;/td&gt;
&lt;td&gt;「潟」を正しく覚えましょう。「場」の下の部分のように書かないように。&lt;/td&gt;
&lt;/tr&gt;
&lt;tr&gt;
&lt;td&gt;&lt;strong&gt;酪農・霞ヶ浦・過疎・鎌倉市&lt;/strong&gt;&lt;/td&gt;
&lt;td&gt;いずれも&lt;strong&gt;画数が多く間違いやすい漢字&lt;/strong&gt;なので、何度も書いて確認が必要です。&lt;/td&gt;
&lt;/tr&gt;
&lt;tr&gt;
&lt;td&gt;&lt;strong&gt;奥羽山脈&lt;/strong&gt;&lt;/td&gt;
&lt;td&gt;「奥」の下の部分は&lt;strong&gt;「大」&lt;/strong&gt;。形を取り違えないようにしましょう。&lt;/td&gt;
&lt;/tr&gt;
&lt;/tbody&gt;
&lt;/table&gt;
&lt;div style="border: 2px solid #6A5ACD; background-color: #e6e6fa; padding: 10px; display: flex; align-items: center; justify-content: center;"&gt;
&lt;p&gt;&lt;img decoding="async" style="max-width: 100px; height: auto; margin-right: 10px;" src="http://jukureiwa.com/wp-content/uploads/2019/06/cropped-END_tate_ver2.jpg" alt="受験社会専門塾「令和」のロゴ" /&gt;&lt;/p&gt;
&lt;div&gt;
&lt;p style="margin: 5px 0;"&gt;受験社会専門塾「令和」の『地理の完成』コース：日本の地理を深く理解し、受験に備えよう！&lt;/p&gt;
&lt;p&gt;&lt;a style="background-color: #6a5acd; color: white; padding: 5px 10px; text-align: center; text-decoration: none; display: inline-block; font-size: 14px;" href="https://jukureiwa.com/honka/#地理の完成"&gt;詳細を見る&lt;/a&gt;&lt;/p&gt;
&lt;/div&gt;
&lt;/div&gt;
&lt;h2&gt;歴史で間違えやすい漢字&lt;/h2&gt;
&lt;p&gt;歴史分野では、&lt;strong&gt;人名・出来事の名称の漢字ミス&lt;/strong&gt;が特に多く見られます。読みだけで覚えてしまい、いざ書こうとすると出てこない…という事態を防ぐために、ここで一度確認しておきましょう。&lt;/p&gt;
&lt;h3&gt;人名・制度・出来事のよくある誤り&lt;/h3&gt;
&lt;table&gt;
&lt;thead&gt;
&lt;tr&gt;
&lt;th&gt;正しい表記&lt;/th&gt;
&lt;th&gt;間違えやすい例・注意点&lt;/th&gt;
&lt;/tr&gt;
&lt;/thead&gt;
&lt;tbody&gt;
&lt;tr&gt;
&lt;td&gt;&lt;span style="color: #ff0000;"&gt;&lt;strong&gt;遣隋使(けんずいし)&lt;/strong&gt;&lt;/span&gt;&lt;/td&gt;
&lt;td&gt;× 遺隋使。「遣」と「遺」の違いに注意。&lt;/td&gt;
&lt;/tr&gt;
&lt;tr&gt;
&lt;td&gt;&lt;span style="color: #ff0000;"&gt;&lt;strong&gt;租(そ)・地租改正&lt;/strong&gt;&lt;/span&gt;&lt;/td&gt;
&lt;td&gt;× 祖。「しめすへん」ではなく&lt;strong&gt;「のぎへん＋且」&lt;/strong&gt;であることを押さえましょう。&lt;/td&gt;
&lt;/tr&gt;
&lt;tr&gt;
&lt;td&gt;&lt;strong&gt;朝廷(ちょうてい)&lt;/strong&gt;&lt;/td&gt;
&lt;td&gt;× 朝延。「廷」の字形をしっかり区別しましょう。&lt;/td&gt;
&lt;/tr&gt;
&lt;tr&gt;
&lt;td&gt;&lt;strong&gt;墾田永年私財法(こんでんえいねんしざいほう)&lt;/strong&gt;&lt;/td&gt;
&lt;td&gt;墾の「豸」の右側を、家のような形にしないように注意。&lt;/td&gt;
&lt;/tr&gt;
&lt;tr&gt;
&lt;td&gt;&lt;strong&gt;議院内閣制(ぎいんないかくせい)&lt;/strong&gt;&lt;/td&gt;
&lt;td&gt;「議院」と「議員」を書き間違えないようにしましょう。&lt;/td&gt;
&lt;/tr&gt;
&lt;tr&gt;
&lt;td&gt;&lt;span style="color: #ff0000;"&gt;&lt;strong&gt;卑弥呼(ひみこ)&lt;/strong&gt;&lt;/span&gt;&lt;/td&gt;
&lt;td&gt;「卑」の縦棒を&lt;strong&gt;はねない&lt;/strong&gt;ように注意。&lt;/td&gt;
&lt;/tr&gt;
&lt;tr&gt;
&lt;td&gt;&lt;strong&gt;本居宣長(もとおりのりなが)&lt;/strong&gt;&lt;/td&gt;
&lt;td&gt;漢字と読みをセットで覚え、当て字にならないようにしましょう。&lt;/td&gt;
&lt;/tr&gt;
&lt;tr&gt;
&lt;td&gt;&lt;strong&gt;板垣退助&lt;/strong&gt;&lt;/td&gt;
&lt;td&gt;× 坂垣 / 桓垣 など。板の字形をしっかり覚えましょう。&lt;/td&gt;
&lt;/tr&gt;
&lt;tr&gt;
&lt;td&gt;&lt;strong&gt;大隈重信(おおくましげのぶ)&lt;/strong&gt;&lt;/td&gt;
&lt;td&gt;× 大隅重信。「隈」と「隅」を取り違えないように。&lt;/td&gt;
&lt;/tr&gt;
&lt;tr&gt;
&lt;td&gt;&lt;span style="color: #ff0000;"&gt;&lt;strong&gt;安倍晋三(あべしんぞう)&lt;/strong&gt;&lt;/span&gt;&lt;/td&gt;
&lt;td&gt;× 阿部・安部・阿倍 などと書きがちです。&lt;br /&gt;
時事問題として出題されやすい総理大臣は、漢字を含めて正確に覚えておきましょう。&lt;/td&gt;
&lt;/tr&gt;
&lt;tr&gt;
&lt;td&gt;&lt;strong&gt;大宰府(だざいふ)&lt;/strong&gt;&lt;/td&gt;
&lt;td&gt;大宰府は&lt;strong&gt;古代の役所の名前&lt;/strong&gt;、太宰府は&lt;strong&gt;現在の地名&lt;/strong&gt;です。区別して覚えましょう。&lt;/td&gt;
&lt;/tr&gt;
&lt;tr&gt;
&lt;td&gt;&lt;span style="color: #ff0000;"&gt;&lt;strong&gt;福沢諭吉&lt;/strong&gt;&lt;/span&gt;&lt;/td&gt;
&lt;td&gt;× 福沢輸吉 / 福沢論吉 / 福沢輪吉 など。「諭」の字に注意。&lt;/td&gt;
&lt;/tr&gt;
&lt;tr&gt;
&lt;td&gt;&lt;strong&gt;応仁の乱&lt;/strong&gt;&lt;/td&gt;
&lt;td&gt;× 応任の乱。「仁」の字を使うことを確認。&lt;/td&gt;
&lt;/tr&gt;
&lt;tr&gt;
&lt;td&gt;&lt;strong&gt;元寇&lt;/strong&gt;&lt;/td&gt;
&lt;td&gt;「うかんむり」を「わかんむり」にしやすいので、上の部分に注意。&lt;/td&gt;
&lt;/tr&gt;
&lt;tr&gt;
&lt;td&gt;&lt;strong&gt;市川房枝&lt;/strong&gt;&lt;/td&gt;
&lt;td&gt;× 市川房江。最後の一字を間違えないように。&lt;/td&gt;
&lt;/tr&gt;
&lt;tr&gt;
&lt;td&gt;&lt;span style="color: #ff0000;"&gt;&lt;strong&gt;菅原道真&lt;/strong&gt;&lt;/span&gt;&lt;/td&gt;
&lt;td&gt;× 管原道真。「艹（くさかんむり）」が付く菅の字です。&lt;/td&gt;
&lt;/tr&gt;
&lt;tr&gt;
&lt;td&gt;&lt;span style="color: #ff0000;"&gt;&lt;strong&gt;文明開化&lt;/strong&gt;&lt;/span&gt;&lt;/td&gt;
&lt;td&gt;× 文明開花。「化」と「花」を取り違えないように。&lt;/td&gt;
&lt;/tr&gt;
&lt;tr&gt;
&lt;td&gt;&lt;strong&gt;与謝野晶子&lt;/strong&gt;&lt;/td&gt;
&lt;td&gt;× 与謝野昌子。「晶」の字は日が三つであることを意識しましょう。&lt;/td&gt;
&lt;/tr&gt;
&lt;tr&gt;
&lt;td&gt;&lt;strong&gt;蘇我入鹿&lt;/strong&gt;&lt;/td&gt;
&lt;td&gt;× 蘚我入鹿 など。似た漢字と混同しないよう確認。&lt;/td&gt;
&lt;/tr&gt;
&lt;tr&gt;
&lt;td&gt;&lt;span style="color: #ff0000;"&gt;&lt;strong&gt;北里柴三郎&lt;/strong&gt;&lt;/span&gt;&lt;/td&gt;
&lt;td&gt;× 北里紫三郎。「柴」と「紫」の取り違えに注意。&lt;/td&gt;
&lt;/tr&gt;
&lt;tr&gt;
&lt;td&gt;&lt;strong&gt;西郷隆盛&lt;/strong&gt;&lt;/td&gt;
&lt;td&gt;郷の左側を「幺」にしないよう、部首の形に気をつけましょう。&lt;/td&gt;
&lt;/tr&gt;
&lt;tr&gt;
&lt;td&gt;&lt;strong&gt;壇ノ浦の戦い&lt;/strong&gt;&lt;/td&gt;
&lt;td&gt;× 旦ノ浦の戦い。「且× 旦○」と混同しないように。&lt;/td&gt;
&lt;/tr&gt;
&lt;tr&gt;
&lt;td&gt;&lt;strong&gt;延暦寺&lt;/strong&gt;&lt;/td&gt;
&lt;td&gt;× 延廷寺。暦と廷を取り違えないようにしましょう。&lt;/td&gt;
&lt;/tr&gt;
&lt;tr&gt;
&lt;td&gt;&lt;strong&gt;文禄の役&lt;/strong&gt;&lt;/td&gt;
&lt;td&gt;「禄」の左側は&lt;strong&gt;しめすへん&lt;/strong&gt;であり、「ころもへん（衤）」ではありません。&lt;/td&gt;
&lt;/tr&gt;
&lt;tr&gt;
&lt;td&gt;&lt;span style="color: #ff0000;"&gt;&lt;strong&gt;一揆&lt;/strong&gt;&lt;/span&gt;&lt;/td&gt;
&lt;td&gt;揆の右側を「発」にしがちなので、字形に注意。&lt;/td&gt;
&lt;/tr&gt;
&lt;tr&gt;
&lt;td&gt;&lt;strong&gt;太閤検地&lt;/strong&gt;&lt;/td&gt;
&lt;td&gt;× 太閣検地。「閤」と「閣」を混同しないこと。&lt;/td&gt;
&lt;/tr&gt;
&lt;tr&gt;
&lt;td&gt;&lt;strong&gt;財閥解体&lt;/strong&gt;&lt;/td&gt;
&lt;td&gt;閥の門構えの中は「伐」が正解。「代× 伐○」です。&lt;/td&gt;
&lt;/tr&gt;
&lt;tr&gt;
&lt;td&gt;&lt;strong&gt;日宋貿易&lt;/strong&gt;&lt;/td&gt;
&lt;td&gt;× 日栄貿易。宋と栄を取り違えないようにしましょう。&lt;/td&gt;
&lt;/tr&gt;
&lt;tr&gt;
&lt;td&gt;&lt;strong&gt;治安維持法&lt;/strong&gt;&lt;/td&gt;
&lt;td&gt;× 治維安持法 など、語順や漢字を入れ替えないように注意。&lt;/td&gt;
&lt;/tr&gt;
&lt;tr&gt;
&lt;td&gt;&lt;strong&gt;御成敗式目・五箇条の御誓文&lt;/strong&gt;&lt;/td&gt;
&lt;td&gt;「御」の字を「御」「ご」と正しく書き分けられるようにしておきましょう。&lt;/td&gt;
&lt;/tr&gt;
&lt;tr&gt;
&lt;td&gt;&lt;strong&gt;荘園&lt;/strong&gt;&lt;/td&gt;
&lt;td&gt;「荘」は&lt;strong&gt;くさかんむり&lt;/strong&gt;が付くことを確認。&lt;/td&gt;
&lt;/tr&gt;
&lt;tr&gt;
&lt;td&gt;&lt;strong&gt;邪馬台国&lt;/strong&gt;&lt;/td&gt;
&lt;td&gt;× 邪馬大国。「台」と「大」を混同しないように。&lt;/td&gt;
&lt;/tr&gt;
&lt;tr&gt;
&lt;td&gt;&lt;strong&gt;勘合貿易・親鸞&lt;/strong&gt;&lt;/td&gt;
&lt;td&gt;読みと漢字をしっかり一致させて覚えましょう。特に「鸞」の字は要練習です。&lt;/td&gt;
&lt;/tr&gt;
&lt;/tbody&gt;
&lt;/table&gt;
&lt;div style="border: 2px solid #8B0000; background-color: #ffb6c1; padding: 10px; display: flex; align-items: center; justify-content: center;"&gt;
&lt;p&gt;&lt;img decoding="async" style="max-width: 100px; height: auto; margin-right: 10px;" src="http://jukureiwa.com/wp-content/uploads/2019/06/cropped-END_tate_ver2.jpg" alt="受験社会専門塾「令和」のロゴ" /&gt;&lt;/p&gt;
&lt;div&gt;
&lt;p style="margin: 5px 0;"&gt;受験社会専門塾「令和」の『歴史の完成』コース：日本史を網羅的に学ぶ、深い理解のための講座&lt;/p&gt;
&lt;p&gt;&lt;a style="background-color: #8b0000; color: white; padding: 5px 10px; text-align: center; text-decoration: none; display: inline-block; font-size: 14px;" href="https://jukureiwa.com/honka/#歴史の完成"&gt;詳細を見る&lt;/a&gt;&lt;/p&gt;
&lt;/div&gt;
&lt;/div&gt;
&lt;h2&gt;公民で間違えやすい漢字&lt;/h2&gt;
&lt;p&gt;公民分野では、&lt;strong&gt;憲法・政治制度に関する用語&lt;/strong&gt;の漢字ミスが目立ちます。意味は理解していても、細かい部分を間違えると減点対象になるため、仕上げの段階で必ず確認しておきましょう。&lt;/p&gt;
&lt;h3&gt;公民用語のよくある誤り&lt;/h3&gt;
&lt;table&gt;
&lt;thead&gt;
&lt;tr&gt;
&lt;th&gt;正しい表記&lt;/th&gt;
&lt;th&gt;間違えやすい例・注意点&lt;/th&gt;
&lt;/tr&gt;
&lt;/thead&gt;
&lt;tbody&gt;
&lt;tr&gt;
&lt;td&gt;&lt;span style="color: #ff0000;"&gt;&lt;strong&gt;拒否権・正距方位図法&lt;/strong&gt;&lt;/span&gt;&lt;/td&gt;
&lt;td&gt;× 巨臣権 など、「否」を「臣」と書かないように。「距」の字形にも注意。&lt;/td&gt;
&lt;/tr&gt;
&lt;tr&gt;
&lt;td&gt;&lt;strong&gt;公共の福祉&lt;/strong&gt;&lt;/td&gt;
&lt;td&gt;「祉」は&lt;strong&gt;しめすへん&lt;/strong&gt;。衣へん（衤）と混同しないように。&lt;/td&gt;
&lt;/tr&gt;
&lt;tr&gt;
&lt;td&gt;&lt;span style="color: #ff0000;"&gt;&lt;strong&gt;弾劾裁判&lt;/strong&gt;&lt;/span&gt;&lt;/td&gt;
&lt;td&gt;× 弾刻裁判 など。「劾」の字形に注意。&lt;/td&gt;
&lt;/tr&gt;
&lt;tr&gt;
&lt;td&gt;&lt;strong&gt;社会保障&lt;/strong&gt;&lt;/td&gt;
&lt;td&gt;× 社会保証。&lt;strong&gt;保障：社会全体で支える制度&lt;/strong&gt;、&lt;strong&gt;保証：個人や会社が責任を持つ約束&lt;/strong&gt;という違いを押さえましょう。&lt;/td&gt;
&lt;/tr&gt;
&lt;tr&gt;
&lt;td&gt;&lt;strong&gt;&lt;span style="color: #ff0000;"&gt;象徴&lt;/span&gt;&lt;/strong&gt;&lt;/td&gt;
&lt;td&gt;× 微徴 など。「象」の字を省略しないよう注意。&lt;/td&gt;
&lt;/tr&gt;
&lt;/tbody&gt;
&lt;/table&gt;
&lt;div style="border: 2px solid #000080; background-color: #add8e6; padding: 10px; display: flex; align-items: center; justify-content: center;"&gt;
&lt;p&gt;&lt;img decoding="async" style="max-width: 100px; height: auto; margin-right: 10px;" src="http://jukureiwa.com/wp-content/uploads/2019/06/cropped-END_tate_ver2.jpg" alt="受験社会専門塾「令和」のロゴ" /&gt;&lt;/p&gt;
&lt;div&gt;
&lt;p style="margin: 5px 0;"&gt;受験社会専門塾「令和」の『公民の完成』コース：公民学習の苦手意識を克服、理解を深める指導&lt;/p&gt;
&lt;p&gt;&lt;a style="background-color: #000080; color: white; padding: 5px 10px; text-align: center; text-decoration: none; display: inline-block; font-size: 14px;" href="https://jukureiwa.com/honka/#公民の完成"&gt;詳細を見る&lt;/a&gt;&lt;/p&gt;
&lt;/div&gt;
&lt;/div&gt;
&lt;h2&gt;漢字ミスを減らすための勉強法&lt;/h2&gt;
&lt;p&gt;ここまでの一覧を踏まえて、実際の学習で意識したいポイントをまとめます。&lt;/p&gt;
&lt;ul&gt;
&lt;li&gt;&lt;strong&gt;「正しい漢字＋間違えやすい漢字」をペアで覚える&lt;/strong&gt;&lt;br /&gt;
例：租（正）／祖（誤）、象徴（正）／微（誤）など、&lt;br /&gt;
あえて誤字も書き出して「どこが違うか」を意識すると記憶に残りやすくなります。&lt;/li&gt;
&lt;li&gt;&lt;strong&gt;地名・人名は「地図」「年表」「人物写真」と一緒に覚える&lt;/strong&gt;&lt;br /&gt;
字面だけでなく、地理的な位置や歴史上の役割とセットで覚えると忘れにくくなります。&lt;/li&gt;
&lt;li&gt;&lt;strong&gt;練習問題のあとに必ず漢字だけを見直す時間をとる&lt;/strong&gt;&lt;br /&gt;
記号問題・選択問題だけでなく、記述や用語記入の部分を&lt;strong&gt;漢字に集中してチェック&lt;/strong&gt;しましょう。&lt;/li&gt;
&lt;li&gt;&lt;strong&gt;「よく間違える自分専用リスト」を作る&lt;/strong&gt;&lt;br /&gt;
このページのような一覧を参考に、特に自分が間違えた漢字だけを集めたノートやカードを作ると効果的です。&lt;/li&gt;
&lt;/ul&gt;
&lt;h2&gt;まとめ&lt;/h2&gt;
&lt;p&gt;中学受験の社会では、用語の意味を覚えるのと同じくらい、&lt;strong&gt;漢字を正確に書けること&lt;/strong&gt;が重要です。&lt;/p&gt;
&lt;ul&gt;
&lt;li&gt;問題を解き終わった後は、必ず&lt;span style="color: #ff0000;"&gt;見直し&lt;/span&gt;をして漢字の間違いがないかチェックする。&lt;/li&gt;
&lt;li&gt;答案を冷静に確認し、&lt;strong&gt;ケアレスミスを減らす意識&lt;/strong&gt;を持つ。&lt;/li&gt;
&lt;li&gt;意味とセットで漢字を覚え、&lt;strong&gt;読みだけの暗記にしない&lt;/strong&gt;ようにする。&lt;/li&gt;
&lt;li&gt;間違えやすい漢字は、「正しい形」と「ありがちな誤字」をセットで整理する。&lt;/li&gt;
&lt;/ul&gt;
&lt;p&gt;間違った認識のまま勉強を進めてしまうと、記憶をアップデートするのになかなか時間がかかってしまいます。&lt;br /&gt;
&lt;strong&gt;最初に正しい漢字をしっかり身につけること&lt;/strong&gt;が、結果的に近道になります。日々の演習の中で、「漢字を正しく書く」意識を忘れずに取り組んでいきましょう。&lt;/p&gt;
&lt;p&gt;&lt;!-- 追加：導線強化ブロック（末尾：入塾に近い行動へ） --&gt;&lt;/p&gt;
&lt;div style="border: 2px solid #4682B4; background-color: #eef5fb; padding: 12px; margin: 18px 0; display: flex; align-items: center; justify-content: center;"&gt;
&lt;p&gt;&lt;img decoding="async" style="max-width: 88px; height: auto; margin-right: 12px;" src="http://jukureiwa.com/wp-content/uploads/2019/06/cropped-END_tate_ver2.jpg" alt="受験社会専門塾「令和」のロゴ" /&gt;&lt;/p&gt;
&lt;div&gt;
&lt;p style="margin: 5px 0;"&gt;&lt;strong&gt;保護者の方向け：&lt;/strong&gt;「理解はできているのに点が伸びない」場合、漢字ミス以外にも（知識の整理／資料の読み取り／記述の書き方）で減点になっていることがあります。状況に合わせて、短期補強か、全体の組み立てをやり直すかを選ぶと進めやすいです。&lt;/p&gt;
&lt;p style="margin: 6px 0 0;"&gt;&lt;a style="margin-right: 10px;" href="https://jukureiwa.com/tanpatsu/" target="_blank" rel="noopener"&gt;&lt;strong&gt;単発講座&lt;/strong&gt;&lt;/a&gt;&lt;br /&gt;
&lt;a style="margin-right: 10px;" href="https://jukureiwa.com/honka/" target="_blank" rel="noopener"&gt;&lt;strong&gt;本科コース（オンライン）&lt;/strong&gt;&lt;/a&gt;&lt;br /&gt;
&lt;a href="https://jukureiwa.com/" target="_blank" rel="noopener"&gt;&lt;strong&gt;トップ&lt;/strong&gt;&lt;/a&gt;&lt;/p&gt;
&lt;p style="margin: 6px 0 0; font-size: 13px; color: #333;"&gt;運営情報：&lt;a href="https://jukureiwa.com/greeting/" target="_blank" rel="noopener"&gt;代表挨拶&lt;/a&gt;／&lt;a href="https://jukureiwa.com/company/" target="_blank" rel="noopener"&gt;会社概要&lt;/a&gt;&lt;/p&gt;
&lt;/div&gt;
&lt;/div&gt;
&lt;div style="border: 2px solid #4682B4; background-color: #b0c4de; padding: 10px; display: flex; align-items: center; justify-content: center;"&gt;
&lt;p&gt;&lt;img decoding="async" style="max-width: 100px; height: auto; margin-right: 10px;" src="http://jukureiwa.com/wp-content/uploads/2019/06/cropped-END_tate_ver2.jpg" alt="受験社会専門塾「令和」のロゴ" /&gt;&lt;/p&gt;
&lt;div&gt;
&lt;p style="margin: 5px 0;"&gt;受験社会専門塾「令和」の『受験社会の記述対策講座』：選択問題と記述問題、双方で高得点を目指す！&lt;/p&gt;
&lt;p&gt;&lt;a style="background-color: #4682b4; color: white; padding: 5px 10px; text-align: center; text-decoration: none; display: inline-block; font-size: 14px;" href="https://jukureiwa.com/tanpatsu/#受験社会の記述対策講座"&gt;詳細を見る&lt;/a&gt;&lt;/p&gt;
&lt;/div&gt;
&lt;/div&gt;
&lt;section id="veu_cta-361" class="veu_cta"&gt;
&lt;div class="cta_body"&gt;
&lt;div class="cta_body_link"&gt;&lt;/div&gt;
&lt;/div&gt;
&lt;p&gt;&lt;!-- [ /.vkExUnit_cta_body ] --&gt;&lt;/p&gt;
&lt;/section&gt;
&lt;section class="veu_cta" id="veu_cta-197"&gt;&lt;h1 class="cta_title"&gt;本科「地理の完成」≪８回完結講座≫&lt;/h1&gt;&lt;div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地理分野は「どこに何があるのか」「どこで何が行われているのか」を正しく理解することに尽きます。したがって「場所」つまり「地図」をベースにおいて理解を進めないと、きちんと知識を積み上げることが出来ません。当塾では、常に「どこ」というポイントに軸足を置きながら、様々な事象・現象を正しく理解させるように指導を行っていきます。&lt;/div&gt;&lt;div class="cta_body_link"&gt;&lt;a href="https://jukureiwa.com/honka/" class="btn btn-primary btn-block btn-lg" target="_blank"&gt;開講講座：本科「地理の完成」≪８回完結講座≫&lt;/a&gt;&lt;/div&gt;&lt;/div&gt;&lt;!-- [ /.vkExUnit_cta_body ] --&gt;&lt;/section&gt;			
------</t>
  </si>
  <si>
    <t>https://jukureiwa.com/tips/rekishi-meiji-ishin/</t>
  </si>
  <si>
    <t>以下のページは不自然なワードを使用しています。
これらを適切に自然な言葉に置き換えて下さい。
なお、本文の装飾や構造は絶対に変えないでください。
【対象ページURL】
https://jukureiwa.com/tips/rekishi-meiji-ishin/
【検出された不自然ワード】
- 型
- 整え
- 統一
【本文】
------
&lt;style&gt;&lt;span data-mce-type="bookmark" style="display: inline-block; width: 0px; overflow: hidden; line-height: 0;" class="mce_SELRES_start"&gt;﻿&lt;/span&gt;&lt;br /&gt;  /* 全体設定：文字を極限まで濃くし、境界をはっきりと */&lt;br /&gt;  .syakai-rewa {&lt;br /&gt;    max-width: 1020px;&lt;br /&gt;    margin: 0 auto;&lt;br /&gt;    color: #0f172a !important;&lt;br /&gt;    line-height: 1.85;&lt;br /&gt;    font-size: 16px;&lt;br /&gt;    font-family: "Helvetica Neue", Arial, "Hiragino Kaku Gothic ProN", "Hiragino Sans", Meiryo, sans-serif;&lt;br /&gt;  }&lt;/p&gt;
&lt;p&gt;  /* リンクの基本ルール：青＋太めの下線 */&lt;br /&gt;  .syakai-rewa a:not(.btn),&lt;br /&gt;  .syakai-rewa a:not(.btn):visited {&lt;br /&gt;    color: #0052cc !important;&lt;br /&gt;    text-decoration: underline !important;&lt;br /&gt;    text-underline-offset: .25em;&lt;br /&gt;    text-decoration-thickness: .12em;&lt;br /&gt;    font-weight: 700;&lt;br /&gt;  }&lt;br /&gt;  .syakai-rewa a:not(.btn):hover {&lt;br /&gt;    color: #003399 !important;&lt;br /&gt;    text-decoration: none !important;&lt;br /&gt;  }&lt;/p&gt;
&lt;p&gt;  /* ヒーローエリア（冒頭） */&lt;br /&gt;  .rw-hero-box { border-radius: 22px; overflow: hidden; box-shadow: 0 12px 30px rgba(0,0,0,.08); background: #fff; margin-bottom: 2.5rem; border: 2px solid #b3d7ff; }&lt;br /&gt;  .rw-hero-main {&lt;br /&gt;    background: linear-gradient(135deg, #002b6b 0%, #0052cc 100%);&lt;br /&gt;    padding: 3.5rem 2.5rem;&lt;br /&gt;    color: #fff;&lt;br /&gt;    position: relative;&lt;br /&gt;    overflow: hidden;&lt;br /&gt;  }&lt;br /&gt;  .rw-hero-overlay { position: absolute; inset: 0; background: radial-gradient(1000px 500px at 15% 10%, rgba(255,255,255,0.15), transparent 60%); pointer-events: none; }&lt;br /&gt;  .rw-tag-label { display: inline-flex; align-items: center; gap: .5rem; padding: .4rem .8rem; border-radius: 999px; background: rgba(255,255,255,0.15); border: 1px solid rgba(255,255,255,0.25); color: #fff; font-weight: 800; font-size: .85rem; }&lt;br /&gt;  .rw-chip-white { display: inline-flex; align-items: center; gap: .35rem; padding: .3rem .8rem; border-radius: 999px; background: #fff; border: 1px solid #93c5fd; color: #002b6b; font-weight: 800; font-size: .85rem; }&lt;/p&gt;
&lt;p&gt;  /* 見出し */&lt;br /&gt;  .rw-h2-bar { margin-top: 4rem; border-bottom: 2px solid #e0f2fe; padding-bottom: 0.5rem; margin-bottom: 1.5rem; }&lt;br /&gt;  .syakai-rewa h2 { font-size: 1.6rem; font-weight: 900; color: #002b6b; margin: 0; }&lt;br /&gt;  .syakai-rewa h3 { font-size: 1.2rem; font-weight: 800; color: #0f172a; margin-bottom: 0.8rem; }&lt;/p&gt;
&lt;p&gt;  /* カード・共通パーツ */&lt;br /&gt;  .rw-card-standard { border: 2px solid #cbd5e1 !important; border-radius: 18px; background: #fff; height: 100%; box-shadow: 0 4px 12px rgba(0,0,0,0.05); }&lt;br /&gt;  .rw-card-head { background: #f1f5f9; border-bottom: 2px solid #cbd5e1; padding: 1rem 1.25rem; font-weight: 800; color: #002b6b; border-radius: 18px 18px 0 0; }&lt;br /&gt;  .rw-note-blue { background: #f0f9ff; border: 1px solid #b3d7ff; border-left: 7px solid #0052cc; border-radius: 16px; padding: 1.5rem; }&lt;br /&gt;  .rw-badge-label { background: #dbeafe; color: #1e3a8a; padding: .3rem .8rem; border-radius: 999px; font-weight: 900; font-size: 0.75rem; border: 1.5px solid #93c5fd; }&lt;br /&gt;  .rw-step-line { border-left: 6px solid #bae6fd; padding-left: 1.5rem; margin: 2.5rem 0; }&lt;br /&gt;  .rw-step-num { width: 42px; height: 42px; border-radius: 12px; background: #e0f2fe; color: #0052cc; display: flex; align-items: center; justify-content: center; font-weight: 950; font-size: 1.1rem; flex-shrink: 0; margin-right: 1rem; }&lt;/p&gt;
&lt;p&gt;  /* テーブル */&lt;br /&gt;  .rw-table-frame { border-radius: 12px; overflow: hidden; border: 2px solid #cbd5e1; }&lt;br /&gt;  .rw-table-main th { background: #e0f2fe; color: #002b6b; font-weight: 800; text-align: center; border-bottom: 2px solid #cbd5e1; padding: 1rem; }&lt;br /&gt;  .rw-table-main td { vertical-align: middle; border-bottom: 1px solid #f1f5f9; padding: 1rem; color: #0f172a; font-weight: 500; }&lt;/p&gt;
&lt;p&gt;  /* アコーディオン (初期全閉) */&lt;br /&gt;  .rw-details-set { border: 2px solid #cbd5e1; border-radius: 14px; background: #fff; margin-bottom: 0.8rem; overflow: hidden; }&lt;br /&gt;  .rw-details-set summary { cursor: pointer; list-style: none; padding: 1.1rem 1.25rem; font-weight: 900; color: #002b6b; position: relative; background: #f8fafc; }&lt;br /&gt;  .rw-details-set summary::-webkit-details-marker { display: none; }&lt;br /&gt;  .rw-details-set summary::after { content: "▾"; position: absolute; right: 1.25rem; transition: transform 0.2s; }&lt;br /&gt;  .rw-details-set[open] summary::after { transform: rotate(180deg); }&lt;br /&gt;  .rw-details-content { padding: 1.5rem; border-top: 1px solid #f1f5f9; color: #1e293b; }&lt;/p&gt;
&lt;p&gt;  /* 問い合わせセクション：太い青枠 */&lt;br /&gt;  .rw-cta-highlight {&lt;br /&gt;    background-color: #ffffff !important;&lt;br /&gt;    border: 4px solid #0052cc !important;&lt;br /&gt;    border-radius: 24px !important;&lt;br /&gt;    padding: 3rem 2rem !important;&lt;br /&gt;    margin-top: 4rem !important;&lt;br /&gt;    box-shadow: 0 15px 35px rgba(0,82,204,0.1) !important;&lt;br /&gt;  }&lt;br /&gt;  .rw-cta-highlight h2 { color: #002b6b !important; font-weight: 900 !important; }&lt;/p&gt;
&lt;p&gt;  /* ボタン：枠線タイプに統一 */&lt;br /&gt;  .btn-outline-custom { border: 2.5px solid #0052cc !important; color: #0052cc !important; border-radius: 999px !important; font-weight: 800 !important; text-decoration: none !important; display: block; width: 100%; text-align: center; padding: .6rem 0; }&lt;br /&gt;  .btn-primary-custom { background-color: #0052cc !important; color: #ffffff !important; border: none !important; border-radius: 999px; font-weight: 900; padding: 1rem 2.5rem; text-decoration: none !important; display: inline-block; }&lt;/p&gt;
&lt;p&gt;  .rw-list-inner { padding-left: 1.2rem; margin: 0; }&lt;br /&gt;  .rw-list-inner li { margin: 0.4rem 0; }&lt;br /&gt;&lt;/style&gt;
&lt;div class="syakai-rewa"&gt;
&lt;div class="mb-3"&gt;&lt;a class="btn-outline-custom btn-sm px-4 py-1 d-inline-block w-auto" href="https://jukureiwa.com/tips/naaymi_hub/"&gt;社会の悩み一覧（ハブ）へ&lt;/a&gt;&lt;/div&gt;
&lt;header class="rw-hero-box"&gt;
&lt;div class="rw-hero-main"&gt;
&lt;div class="rw-hero-overlay"&gt;&lt;/div&gt;
&lt;div class="position-relative" style="z-index: 2;"&gt;
&lt;div class="d-flex flex-wrap gap-2 mb-3"&gt;&lt;span class="rw-tag-label shadow-sm"&gt;歴史：明治維新の整理&lt;/span&gt;&lt;br /&gt;
&lt;span class="rw-chip-white shadow-sm"&gt;3本柱で攻略&lt;/span&gt;&lt;/div&gt;
&lt;h1 class="h2 fw-bold mb-3" style="line-height: 1.4; color: #fff !important; text-shadow: 0 2px 10px rgba(0,0,0,0.3);"&gt;明治維新が一番わからない子へ｜&lt;br class="d-none d-md-block" /&gt;改革の順番と狙いを3本柱で整理&lt;/h1&gt;
&lt;p class="lead mb-4" style="color: rgba(255,255,255,0.98); font-weight: 500;"&gt;明治の改革は「国を作り直す作業」です。ばらばらに覚えると増え続ける用語も、3本柱に分けて「狙い→具体策→影響」でそろえると、正誤・並べ替え・記述が同じやり方で処理できるようになります。&lt;/p&gt;
&lt;/div&gt;
&lt;/div&gt;
&lt;div class="p-4 bg-light border-top"&gt;
&lt;div class="rw-note-blue shadow-sm"&gt;
&lt;div class="fw-bold text-primary mb-2 h5"&gt;このページで整理すること&lt;/div&gt;
&lt;ul class="mb-0 small row row-cols-md-2 g-2 list-unstyled fw-bold" style="color: #0f172a;"&gt;
&lt;li&gt;・改革を3本柱（政治/社会/経済・軍事）で分ける見方&lt;/li&gt;
&lt;li&gt;・「狙い→具体策→影響」のセット暗記法&lt;/li&gt;
&lt;li&gt;・並べ替え問題に強い“条件”での判断順序&lt;/li&gt;
&lt;li&gt;・家庭で回せる15分運用（丸つけ・ミスノート）&lt;/li&gt;
&lt;/ul&gt;
&lt;/div&gt;
&lt;/div&gt;
&lt;/header&gt;
&lt;section class="rw-h2-bar"&gt;
&lt;h2&gt;まず状況整理｜どこで詰まっているか&lt;/h2&gt;
&lt;/section&gt;
&lt;div class="row g-3 align-items-stretch mb-5"&gt;
&lt;div class="col-12 col-md-6"&gt;
&lt;div class="card rw-card-standard p-4"&gt;
&lt;div class="d-flex justify-content-between align-items-start mb-3"&gt;
&lt;h3 class="h6 fw-bold text-primary mb-0"&gt;点が伸びないサイン&lt;/h3&gt;
&lt;p&gt;&lt;span class="rw-badge-label shadow-sm"&gt;チェック&lt;/span&gt;&lt;/p&gt;
&lt;/div&gt;
&lt;ul class="rw-list-inner small vstack gap-2 fw-bold"&gt;
&lt;li&gt;・年号・人物は出るのに、改革の説明ができない&lt;/li&gt;
&lt;li&gt;・廃藩置県・徴兵令・地租改正が「何のためか」で止まる&lt;/li&gt;
&lt;li&gt;・並べ替えは語感で選んで外す&lt;/li&gt;
&lt;li&gt;・正誤で“それっぽい”選択肢に引っかかる&lt;/li&gt;
&lt;li&gt;・記述は単語が出ても、因果が書けない&lt;/li&gt;
&lt;/ul&gt;
&lt;/div&gt;
&lt;/div&gt;
&lt;div class="col-12 col-md-6"&gt;
&lt;div class="card rw-card-standard p-4"&gt;
&lt;div class="d-flex justify-content-between align-items-start mb-3"&gt;
&lt;h3 class="h6 fw-bold text-primary mb-0"&gt;まとまっているサイン&lt;/h3&gt;
&lt;p&gt;&lt;span class="rw-badge-label shadow-sm"&gt;ゴール&lt;/span&gt;&lt;/p&gt;
&lt;/div&gt;
&lt;ul class="rw-list-inner small vstack gap-2 fw-bold"&gt;
&lt;li&gt;・改革を3本柱で分類できる&lt;/li&gt;
&lt;li&gt;・各改革を「狙い→具体策→影響」で一文にできる&lt;/li&gt;
&lt;li&gt;・並べ替えは「条件が先」を根拠にできる&lt;/li&gt;
&lt;li&gt;・正誤は「主語→内容→影響」で判断できる&lt;/li&gt;
&lt;li&gt;・記述は「目的→手段→結果」を1段落で書ける&lt;/li&gt;
&lt;/ul&gt;
&lt;/div&gt;
&lt;/div&gt;
&lt;/div&gt;
&lt;section class="mb-5"&gt;
&lt;div class="alert alert-primary mb-0 rounded-4 py-3 border-2 shadow-sm" role="alert"&gt;明治維新は、改革名を増やすより&lt;strong&gt;狙い→影響まで言える一文&lt;/strong&gt;を増やす方が入試に強い。&lt;/div&gt;
&lt;/section&gt;
&lt;section id="cause" class="rw-h2-bar"&gt;
&lt;h2&gt;原因の切り分け｜典型パターン3つ&lt;/h2&gt;
&lt;/section&gt;
&lt;p class="rw-mini mb-3"&gt;当てはまるものから開き、原因→修正行動だけを先にそろえる。&lt;/p&gt;
&lt;div class="vstack gap-2 mb-5"&gt;
&lt;details class="rw-details-set"&gt;
&lt;summary&gt;パターン1：改革が「単語の一覧」になっている&lt;/summary&gt;
&lt;div class="rw-details-content small fw-bold"&gt;
&lt;ul class="rw-list-inner vstack gap-2"&gt;
&lt;li&gt;&lt;strong&gt;症状：&lt;/strong&gt;廃藩置県・徴兵令・地租改正が出ても説明できない&lt;/li&gt;
&lt;li&gt;&lt;strong&gt;原因：&lt;/strong&gt;狙い（目的）と影響（結果）が抜け、単語がつながっていない&lt;/li&gt;
&lt;li&gt;&lt;strong&gt;修正行動：&lt;/strong&gt;各改革を&lt;strong&gt;狙い→具体策→影響&lt;/strong&gt;で一文化し、暗記単位を「セット」に変える&lt;/li&gt;
&lt;/ul&gt;
&lt;/div&gt;
&lt;/details&gt;
&lt;details class="rw-details-set"&gt;
&lt;summary&gt;パターン2：並べ替えが「雰囲気」で決まっている&lt;/summary&gt;
&lt;div class="rw-details-content small fw-bold"&gt;
&lt;ul class="rw-list-inner vstack gap-2"&gt;
&lt;li&gt;&lt;strong&gt;症状：&lt;/strong&gt;並べ替えで毎回1つ落とす／根拠が説明できない&lt;/li&gt;
&lt;li&gt;&lt;strong&gt;原因：&lt;/strong&gt;「先に必要な条件」を見ずに語感で順番を決めている&lt;/li&gt;
&lt;li&gt;&lt;strong&gt;修正行動：&lt;/strong&gt;順番は「&lt;strong&gt;制度の土台（政治）→金/軍（経済・軍事）→生活の変化（社会）&lt;/strong&gt;」の条件で決める&lt;/li&gt;
&lt;/ul&gt;
&lt;/div&gt;
&lt;/details&gt;
&lt;details class="rw-details-set"&gt;
&lt;summary&gt;パターン3：正誤が「部分一致」で引っかかる&lt;/summary&gt;
&lt;div class="rw-details-content small fw-bold"&gt;
&lt;ul class="rw-list-inner vstack gap-2"&gt;
&lt;li&gt;&lt;strong&gt;症状：&lt;/strong&gt;知っている言葉が入っている選択肢を選んで外す&lt;/li&gt;
&lt;li&gt;&lt;strong&gt;原因：&lt;/strong&gt;主語と影響（誰が／何が変わる）が曖昧なまま読んでいる&lt;/li&gt;
&lt;li&gt;&lt;strong&gt;修正行動：&lt;/strong&gt;選択肢を&lt;strong&gt;主語→内容→影響&lt;/strong&gt;に分解し、影響が合うかで判断する&lt;/li&gt;
&lt;/ul&gt;
&lt;/div&gt;
&lt;/details&gt;
&lt;/div&gt;
&lt;section id="frame" class="rw-h2-bar"&gt;
&lt;h2&gt;改革が多すぎ問題を3本柱で整理する&lt;/h2&gt;
&lt;/section&gt;
&lt;p class="mb-3"&gt;明治の改革は「国を作り直す作業」だ。だから、ばらばらに覚えると増え続ける。3本柱に分けて、各改革を「狙い→具体策→影響」でそろえると、正誤・並べ替え・記述が同じやり方で処理できる。&lt;/p&gt;
&lt;div class="rw-table-frame mb-4 shadow-sm"&gt;
&lt;div class="table-responsive"&gt;
&lt;table class="table table-sm align-middle mb-0 rw-table-main"&gt;
&lt;thead&gt;
&lt;tr&gt;
&lt;th style="min-width: 120px;"&gt;柱&lt;/th&gt;
&lt;th style="min-width: 200px;"&gt;狙い（目的）&lt;/th&gt;
&lt;th style="min-width: 200px;"&gt;具体策（代表）&lt;/th&gt;
&lt;th style="min-width: 200px;"&gt;影響（結果）&lt;/th&gt;
&lt;/tr&gt;
&lt;/thead&gt;
&lt;tbody class="small fw-bold"&gt;
&lt;tr&gt;
&lt;td class="text-primary"&gt;政治&lt;/td&gt;
&lt;td&gt;中央に権力を集め一つにまとめる&lt;/td&gt;
&lt;td&gt;版籍奉還／廃藩置県&lt;/td&gt;
&lt;td&gt;全国が同じ仕組みで動き政策が届く&lt;/td&gt;
&lt;/tr&gt;
&lt;tr&gt;
&lt;td class="text-primary"&gt;社会&lt;/td&gt;
&lt;td&gt;身分・生活・教育を整理し動かす&lt;/td&gt;
&lt;td&gt;四民平等／学制&lt;/td&gt;
&lt;td&gt;生活や価値観が変わり近代化する&lt;/td&gt;
&lt;/tr&gt;
&lt;tr&gt;
&lt;td class="text-primary"&gt;経済・軍事&lt;/td&gt;
&lt;td&gt;国を支える「金」と「軍」を作る&lt;/td&gt;
&lt;td&gt;地租改正／徴兵令&lt;/td&gt;
&lt;td&gt;運営資金と軍事力がそろい外交に影響&lt;/td&gt;
&lt;/tr&gt;
&lt;/tbody&gt;
&lt;/table&gt;
&lt;/div&gt;
&lt;/div&gt;
&lt;div class="rw-note-blue mb-5"&gt;
&lt;div class="fw-bold text-primary mb-2"&gt;判断ポイント（入試で効く形）&lt;/div&gt;
&lt;ul class="rw-list-inner small vstack gap-1 fw-bold"&gt;
&lt;li&gt;・&lt;strong&gt;政治&lt;/strong&gt;：中央集権（国の土台）に関わるか&lt;/li&gt;
&lt;li&gt;・&lt;strong&gt;経済・軍事&lt;/strong&gt;：税（お金）／兵（軍）の仕組みを作るか&lt;/li&gt;
&lt;li&gt;・&lt;strong&gt;社会&lt;/strong&gt;：身分・教育・生活の変化に関わるか&lt;/li&gt;
&lt;/ul&gt;
&lt;/div&gt;
&lt;section id="steps" class="rw-h2-bar"&gt;
&lt;h2&gt;やり直しの流れ｜今日・今週・今月&lt;/h2&gt;
&lt;/section&gt;
&lt;div class="rw-step-line shadow-sm p-4 bg-white rounded-4 border mb-4"&gt;
&lt;div class="d-flex align-items-center mb-3"&gt;
&lt;div class="rw-step-num shadow-sm"&gt;今日&lt;/div&gt;
&lt;h3 class="h6 mb-0 fw-bold"&gt;分類して、1行化する&lt;/h3&gt;
&lt;/div&gt;
&lt;ul class="rw-list-inner small vstack gap-1 fw-bold"&gt;
&lt;li&gt;・改革を「政治／社会／経済・軍事」に振り分け&lt;/li&gt;
&lt;li&gt;・狙い→具体策→影響で一文を作る&lt;/li&gt;
&lt;li&gt;・一文が作れない改革は狙い（目的）から補う&lt;/li&gt;
&lt;/ul&gt;
&lt;/div&gt;
&lt;div class="row g-3 mb-5 align-items-stretch"&gt;
&lt;div class="col-lg-6"&gt;
&lt;div class="rw-step-line h-100 p-4 bg-white rounded-4 border m-0"&gt;
&lt;div class="d-flex align-items-center mb-3"&gt;
&lt;div class="rw-step-num shadow-sm"&gt;今週&lt;/div&gt;
&lt;h3 class="h6 mb-0 fw-bold"&gt;並べ替えの根拠を「条件」で作る&lt;/h3&gt;
&lt;/div&gt;
&lt;p class="small fw-bold mb-3"&gt;「これがないと次が動かない」という条件で順番を判断。詳細は &lt;a href="https://jukureiwa.com/tips/syakaianki/"&gt;社会暗記の回し方（点数仕様）&lt;/a&gt; を参照。&lt;/p&gt;
&lt;/div&gt;
&lt;/div&gt;
&lt;div class="col-lg-6"&gt;
&lt;div class="rw-step-line h-100 p-4 bg-white rounded-4 border m-0"&gt;
&lt;div class="d-flex align-items-center mb-3"&gt;
&lt;div class="rw-step-num shadow-sm"&gt;今月&lt;/div&gt;
&lt;h3 class="h6 mb-0 fw-bold"&gt;正誤・記述に落とし込み再発を潰す&lt;/h3&gt;
&lt;/div&gt;
&lt;ul class="rw-list-inner small vstack gap-1 fw-bold"&gt;
&lt;li&gt;・正誤：主語→内容→影響に分解する&lt;/li&gt;
&lt;li&gt;・記述：目的→手段→結果を1段落で書く&lt;/li&gt;
&lt;li&gt;・外したら「柱ミス／目的不足／影響不足」を記録&lt;/li&gt;
&lt;/ul&gt;
&lt;/div&gt;
&lt;/div&gt;
&lt;/div&gt;
&lt;section id="mistake" class="rw-h2-bar"&gt;
&lt;h2&gt;よくあるミスと修正｜誤答例→直し方&lt;/h2&gt;
&lt;/section&gt;
&lt;div class="row g-3 mb-4 align-items-stretch"&gt;
&lt;div class="col-lg-6"&gt;
&lt;div class="card rw-card-standard p-4"&gt;
&lt;div class="fw-bold text-danger mb-2 h6"&gt;誤答例1：廃藩置県を「県を作った」で止める&lt;/div&gt;
&lt;p class="small mb-0 fw-bold"&gt;&lt;strong&gt;原因&lt;/strong&gt;：狙い（中央集権）が欠けている。&lt;br /&gt;
&lt;strong&gt;直し方&lt;/strong&gt;：「&lt;strong&gt;中央に権力を集めるため&lt;/strong&gt;に地方支配を整理→政策が届く」まで一文でそろえる。&lt;/p&gt;
&lt;/div&gt;
&lt;/div&gt;
&lt;div class="col-lg-6"&gt;
&lt;div class="card rw-card-standard p-4"&gt;
&lt;div class="fw-bold text-danger mb-2 h6"&gt;誤答例2：地租改正を「税の話」で覚える&lt;/div&gt;
&lt;p class="small mb-0 fw-bold"&gt;&lt;strong&gt;原因&lt;/strong&gt;：影響（国の運営資金の安定）が抜ける。&lt;br /&gt;
&lt;strong&gt;直し方&lt;/strong&gt;：「国を動かす&lt;strong&gt;お金&lt;/strong&gt;を安定→税を整理→運営と軍備に影響」の因果でそろえる。&lt;/p&gt;
&lt;/div&gt;
&lt;/div&gt;
&lt;div class="col-12"&gt;
&lt;div class="card rw-card-standard p-4"&gt;
&lt;div class="fw-bold text-danger mb-2 h6"&gt;誤答例3：徴兵令を“兵隊を集めた”で終わる&lt;/div&gt;
&lt;p class="small mb-0 fw-bold"&gt;&lt;strong&gt;原因&lt;/strong&gt;：主語と影響が曖昧。&lt;br /&gt;
&lt;strong&gt;直し方&lt;/strong&gt;：「国が軍を整えるため→兵の仕組みを作る→生活や身分に影響」まで一息で言える形にする。&lt;/p&gt;
&lt;/div&gt;
&lt;/div&gt;
&lt;/div&gt;
&lt;div class="mt-2 mb-5 p-3 bg-light rounded-4 small text-center fw-bold"&gt;似た語・ひっかけのやり方は先に把握すると再発が減る。 &lt;a href="https://jukureiwa.com/tips/machigaeyasui/"&gt;間違えやすいパターンを先に潰す&lt;/a&gt;&lt;/div&gt;
&lt;section id="home" class="rw-h2-bar"&gt;
&lt;h2&gt;家庭での回し方｜週の組み立て／声かけ&lt;/h2&gt;
&lt;/section&gt;
&lt;div class="row g-3 mb-4 align-items-stretch"&gt;
&lt;div class="col-12 col-md-6"&gt;
&lt;div class="card rw-card-standard p-4" style="background-color: #f8fafc;"&gt;
&lt;div class="fw-bold text-primary mb-2 h6"&gt;1回15分の流れ（明治維新）&lt;/div&gt;
&lt;ul class="rw-list-inner small vstack gap-2 fw-bold"&gt;
&lt;li&gt;5分：改革1つの「狙い」を言う（柱も）&lt;/li&gt;
&lt;li&gt;7分：「具体策」と「影響」を言い、一文にする&lt;/li&gt;
&lt;li&gt;3分：翌日用に「狙い→具体策→影響」をメモ&lt;/li&gt;
&lt;/ul&gt;
&lt;/div&gt;
&lt;/div&gt;
&lt;div class="col-12 col-md-6"&gt;
&lt;div class="card rw-card-standard p-4" style="background-color: #f8fafc;"&gt;
&lt;div class="fw-bold text-primary mb-2 h6"&gt;丸つけ基準／ミスノート&lt;/div&gt;
&lt;ul class="rw-list-inner small vstack gap-2 fw-bold"&gt;
&lt;li&gt;丸つけ：正誤より&lt;strong&gt;根拠の一文&lt;/strong&gt;が作れたか&lt;/li&gt;
&lt;li&gt;ミスノート：①柱ミス ②目的/影響不足 ③直しの一文&lt;/li&gt;
&lt;li&gt;翌日：メモなしで同じ一文が言えるか確認&lt;/li&gt;
&lt;/ul&gt;
&lt;/div&gt;
&lt;/div&gt;
&lt;/div&gt;
&lt;div class="alert alert-info mb-5 rounded-4 py-3 shadow-sm" role="alert"&gt;声かけは「覚えた？」より「&lt;strong&gt;何のための改革？&lt;/strong&gt;」「&lt;strong&gt;その結果、何が変わった？&lt;/strong&gt;」の2つが効きやすい。&lt;/div&gt;
&lt;section id="faq" class="rw-h2-bar"&gt;
&lt;h2&gt;FAQ&lt;/h2&gt;
&lt;/section&gt;
&lt;div class="vstack gap-2 mb-5"&gt;
&lt;details class="rw-details-set"&gt;
&lt;summary&gt;Q. 改革が多すぎて覚えきれない&lt;/summary&gt;
&lt;div class="rw-details-content small fw-bold"&gt;A. 先に「政治／社会／経済・軍事」に分け、各改革をセットで覚える。単語を増やすよりセットを増やす方が点に直結します。&lt;/div&gt;
&lt;/details&gt;
&lt;details class="rw-details-set"&gt;
&lt;summary&gt;Q. 並べ替えが弱い&lt;/summary&gt;
&lt;div class="rw-details-content small fw-bold"&gt;A. 「これがないと次が動かない」という条件で順番を作る。土台（政治）→金/軍→社会の変化、の発想で根拠が作れます。&lt;/div&gt;
&lt;/details&gt;
&lt;details class="rw-details-set"&gt;
&lt;summary&gt;Q. 正誤で“知ってる語”に引っかかる&lt;/summary&gt;
&lt;div class="rw-details-content small fw-bold"&gt;A. 選択肢を分解し、影響（何が変わる）が合うかで判断してください。部分一致で決めるのをやめるのが近道です。&lt;/div&gt;
&lt;/details&gt;
&lt;details class="rw-details-set"&gt;
&lt;summary&gt;Q. 記述が書けない&lt;/summary&gt;
&lt;div class="rw-details-content small fw-bold"&gt;A. 目的→手段→結果の順に並べる練習を。改革名そのものを入れるより、狙いと影響を言語化できると点になります。&lt;/div&gt;
&lt;/details&gt;
&lt;details class="rw-details-set"&gt;
&lt;summary&gt;Q. 年号はどれくらい必要？&lt;/summary&gt;
&lt;div class="rw-details-content small fw-bold"&gt;A. まず狙いと影響の一文を作り、転換点の年号を補助として乗せる。年号先行だと正誤の根拠が薄くなりやすいです。&lt;/div&gt;
&lt;/details&gt;
&lt;/div&gt;
&lt;footer id="next" class="mt-5 pt-5 border-top"&gt;
&lt;div class="row g-3 mb-5 align-items-stretch"&gt;
&lt;div class="col-md-6 col-lg-3"&gt;
&lt;div class="card rw-card-standard p-3 text-center d-flex flex-column"&gt;
&lt;h3 class="h6 fw-bold mb-2"&gt;暗記の後回し防止&lt;/h3&gt;
&lt;p class="x-small text-muted mb-3"&gt;「いつ・何を・どこまでやるか」を決めて、暗記をループに組み込む。&lt;/p&gt;
&lt;p&gt;&lt;a class="btn-outline-custom mt-auto" href="https://jukureiwa.com/tips/syakai-atomawashi/"&gt;計画の立て方へ&lt;/a&gt;&lt;/p&gt;
&lt;/div&gt;
&lt;/div&gt;
&lt;div class="col-md-6 col-lg-3"&gt;
&lt;div class="card rw-card-standard p-3 text-center d-flex flex-column"&gt;
&lt;h3 class="h6 fw-bold"&gt;歴史の土台を整理&lt;/h3&gt;
&lt;p class="x-small text-muted mb-3"&gt;時代のつながりを先に作ると、明治の理解も戻りやすくなります。&lt;/p&gt;
&lt;p&gt;&lt;a class="btn-outline-custom mt-auto" href="https://jukureiwa.com/tips/honka_rekishi/"&gt;歴史の基礎整理へ&lt;/a&gt;&lt;/p&gt;
&lt;/div&gt;
&lt;/div&gt;
&lt;div class="col-md-6 col-lg-3"&gt;
&lt;div class="card rw-card-standard p-3 text-center d-flex flex-column"&gt;
&lt;h3 class="h6 fw-bold"&gt;暗記を点数に変える&lt;/h3&gt;
&lt;p class="x-small text-muted mb-3"&gt;ミスノートと翌日確認まで含め、覚え方を点数仕様にする流れ。&lt;/p&gt;
&lt;p&gt;&lt;a class="btn-outline-custom mt-auto" href="https://jukureiwa.com/tips/syakaianki/"&gt;暗記の回し方を見る&lt;/a&gt;&lt;/p&gt;
&lt;/div&gt;
&lt;/div&gt;
&lt;div class="col-md-6 col-lg-3"&gt;
&lt;div class="card rw-card-standard p-3 text-center d-flex flex-column"&gt;
&lt;h3 class="h6 fw-bold"&gt;短期で点検&lt;/h3&gt;
&lt;p class="x-small text-muted mb-3"&gt;弱点の切り分けと修正を、短期で一気に回したいときに向く。&lt;/p&gt;
&lt;p&gt;&lt;a class="btn-outline-custom mt-auto" href="https://jukureiwa.com/tanpatsu/"&gt;短期講座を見る&lt;/a&gt;&lt;/p&gt;
&lt;/div&gt;
&lt;/div&gt;
&lt;/div&gt;
&lt;section id="consult" class="rw-cta-highlight"&gt;
&lt;div class="row g-4 align-items-center"&gt;
&lt;div class="col-12 col-md-8"&gt;
&lt;h2 class="h4 fw-bold mb-3"&gt;社会の家庭学習が回らない場合は、個別で「課題の特定」から&lt;/h2&gt;
&lt;p class="mb-0 fw-bold"&gt;どの記事を読んでも改善が続かないときは、原因が「暗記不足」ではなく、取りこぼしの場所・復習の計画・優先順位にあります。必要なところだけを絞って、短い時間でも点につながる形へ寄せます。&lt;/p&gt;
&lt;/div&gt;
&lt;div class="col-12 col-md-4 text-center"&gt;
&lt;div class="d-grid gap-3"&gt;&lt;span style="color: #000000;"&gt;&lt;a class="btn-primary-custom shadow py-3" style="color: #000000;" href="https://jukureiwa.com/honka/"&gt;本科（通年）を見る&lt;/a&gt;&lt;/span&gt;&lt;br /&gt;
&lt;span class="rw-mini"&gt;※明治維新の3本柱整理も相談可能です&lt;/span&gt;&lt;/div&gt;
&lt;/div&gt;
&lt;/div&gt;
&lt;/section&gt;
&lt;/footer&gt;
&lt;/div&gt;
&lt;section class="veu_cta" id="veu_cta-199"&gt;&lt;h1 class="cta_title"&gt;本科「公民の完成」≪６回完結講座≫&lt;/h1&gt;&lt;div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image_exist"&gt;公民分野は受験社会の中で最も苦手意識を持っている生徒さんの多い分野です。 また、受験社会のカリキュラムの中では一番最後に配置されていることが多いので、しっかりとした説明のないまま 急ぎ足で授業を進められることが多く、また、単純に暗記することを勧められることが多い分野でもあります。
&lt;br /&gt;
&lt;br /&gt;当塾では、地歴の知識とも絡めながら「国家の理念とその実現」「現在の統治制度の背景」を軸に、 しっかりとした理解に基づいた体系的な知識を得てもらうように指導を行っていきます。&lt;/div&gt;&lt;div class="cta_body_link"&gt;&lt;a href="https://jukureiwa.com/honka/" class="btn btn-primary btn-block btn-lg" target="_blank"&gt;開講講座：本科「公民の完成」≪６回完結講座≫&lt;/a&gt;&lt;/div&gt;&lt;/div&gt;&lt;!-- [ /.vkExUnit_cta_body ] --&gt;&lt;/section&gt;			
------</t>
  </si>
  <si>
    <t>https://jukureiwa.com/tips/syakai-15min-routine/</t>
  </si>
  <si>
    <t>以下のページは不自然なワードを使用しています。
これらを適切に自然な言葉に置き換えて下さい。
なお、本文の装飾や構造は絶対に変えないでください。
【対象ページURL】
https://jukureiwa.com/tips/syakai-15min-routine/
【検出された不自然ワード】
- 型
- 固定
【本文】
------
&lt;style&gt;
  /* 全体設定：文字を極限まで濃くし、視認性を最大化 */
  .syakai-rewa { 
    max-width: 1060px; 
    margin: 0 auto; 
    color: #0f172a !important; 
    line-height: 1.85; 
    font-size: 16px; 
    font-family: "Helvetica Neue", Arial, "Hiragino Kaku Gothic ProN", "Hiragino Sans", Meiryo, sans-serif; 
  }&lt;/p&gt;
&lt;p&gt;  /* リンクの基本ルール：青＋太めの下線 */
  .syakai-rewa a:not(.btn), 
  .syakai-rewa a:not(.btn):visited {
    color: #0052cc !important; 
    text-decoration: underline !important;
    text-underline-offset: .25em;
    text-decoration-thickness: .12em;
    font-weight: 700;
  }
  .syakai-rewa a:not(.btn):hover { color: #003399 !important; text-decoration: none !important; }&lt;/p&gt;
&lt;p&gt;  /* ヒーローエリア */
  .rw-hero-box { border-radius: 22px; overflow: hidden; box-shadow: 0 12px 30px rgba(0,0,0,.08); background: #fff; margin-bottom: 2.5rem; border: 2px solid #b3d7ff; }
  .rw-hero-main { 
    background: linear-gradient(135deg, #002b6b 0%, #0052cc 100%); 
    padding: 3.5rem 2.5rem; color: #fff; position: relative; overflow: hidden; 
  }
  .rw-hero-overlay { position: absolute; inset: 0; background: radial-gradient(1000px 500px at 15% 10%, rgba(255,255,255,0.15), transparent 60%); pointer-events: none; }&lt;/p&gt;
&lt;p&gt;  /* 見出し */
  .rw-h2-bar { margin-top: 4rem; border-bottom: 2px solid #e0f2fe; padding-bottom: 0.5rem; margin-bottom: 1.5rem; }
  .syakai-rewa h2 { font-size: 1.6rem; font-weight: 900; color: #002b6b; margin: 0; }
  .syakai-rewa h3 { font-size: 1.2rem; font-weight: 800; color: #0f172a; margin-bottom: 0.8rem; }&lt;/p&gt;
&lt;p&gt;  /* カード・共通パーツ */
  .rw-card-std { border: 2px solid #cbd5e1 !important; border-radius: 18px; background: #fff; height: 100%; box-shadow: 0 4px 12px rgba(0,0,0,0.05); }
  .rw-card-head { background: #f1f5f9; border-bottom: 2px solid #cbd5e1; padding: 1rem 1.25rem; font-weight: 800; color: #002b6b; border-radius: 18px 18px 0 0; }
  .rw-note-blue { background: #f0f9ff; border: 1px solid #b3d7ff; border-left: 7px solid #0052cc; border-radius: 16px; padding: 1.5rem; }&lt;/p&gt;
&lt;p&gt;  /* タグ（バッジ）：段落を割らずに固定 */
  .rw-badge-label { 
    background-color: #dbeafe !important; 
    color: #1e3a8a !important; 
    border: 1.5px solid #93c5fd !important; 
    font-weight: 950 !important;
    padding: .25rem .7rem !important;
    border-radius: 4px !important;
    font-size: 0.75rem !important;
    display: inline-flex !important;
    align-items: center;
    white-space: nowrap !important;
    line-height: 1.2;
    height: auto;
    flex-shrink: 0;
  }
  .rw-step-line { border-left: 6px solid #bae6fd; padding-left: 1.5rem; margin: 2.5rem 0; }&lt;/p&gt;
&lt;p&gt;  /* テーブル */
  .rw-table-frame { border-radius: 12px; overflow: hidden; border: 2px solid #cbd5e1; }
  .rw-table-main th { background: #e0f2fe; color: #002b6b; font-weight: 800; text-align: center; border-bottom: 2px solid #cbd5e1; padding: 1rem; }
  .rw-table-main td { vertical-align: middle; border-bottom: 1px solid #f1f5f9; padding: 1rem; color: #0f172a; font-weight: 500; }&lt;/p&gt;
&lt;p&gt;  /* アコーディオン (全閉) */
  .rw-details-set { border: 2px solid #cbd5e1; border-radius: 14px; background: #fff; margin-bottom: 0.8rem; overflow: hidden; }
  .rw-details-set summary { cursor: pointer; list-style: none; padding: 1.1rem 1.25rem; font-weight: 900; color: #002b6b; position: relative; background: #f8fafc; }
  .rw-details-set summary::-webkit-details-marker { display: none; }
  .rw-details-set summary::after { content: "▾"; position: absolute; right: 1.25rem; transition: transform 0.2s; }
  .rw-details-set[open] summary::after { transform: rotate(180deg); }
  .rw-details-content { padding: 1.5rem; border-top: 1px solid #f1f5f9; color: #1e293b; font-weight: 500; }&lt;/p&gt;
&lt;p&gt;  /* 下部問い合わせ：太い青枠 */
  .rw-cta-highlight {
    background-color: #ffffff !important; 
    border: 4px solid #0052cc !important; 
    border-radius: 24px !important;
    padding: 3rem 2rem !important;
    margin-top: 4rem !important;
    box-shadow: 0 15px 35px rgba(0,82,204,0.1) !important;
  }
  .rw-cta-highlight h2 { color: #002b6b !important; font-weight: 900 !important; }&lt;/p&gt;
&lt;p&gt;  /* ボタン */
  .btn-outline-custom { border: 2.5px solid #0052cc !important; color: #0052cc !important; border-radius: 999px !important; font-weight: 800 !important; text-decoration: none !important; display: block; width: 100%; text-align: center; padding: .65rem 0; margin-top: auto; font-size: 0.9rem; }
  .btn-primary-rw { background-color: #0052cc !important; color: #ffffff !important; border: none !important; border-radius: 999px; font-weight: 900; padding: 1rem 2.5rem; text-decoration: none !important; display: inline-block; box-shadow: 0 6px 15px rgba(0,82,204,0.2); }&lt;/p&gt;
&lt;p&gt;  .rw-list-inner { padding-left: 1.2rem; margin: 0; }
  .rw-list-inner li { margin: 0.4rem 0; }
  .rw-mini-box { background: #f8fafc; border: 1.5px solid #cbd5e1; border-radius: 16px; padding: 1.25rem; }
&lt;/style&gt;
&lt;div class="syakai-rewa"&gt;
&lt;div class="mb-3"&gt;
    &lt;a class="btn-outline-custom btn-sm px-4 py-1 d-inline-block w-auto" href="https://jukureiwa.com/tips/naaymi_hub/"&gt;社会の悩み一覧（ハブ）へ&lt;/a&gt;
  &lt;/div&gt;
&lt;header class="rw-hero-box"&gt;
&lt;div class="rw-hero-main"&gt;
&lt;div class="rw-hero-overlay"&gt;&lt;/div&gt;
&lt;div class="position-relative" style="z-index: 2;"&gt;
&lt;div class="d-flex flex-wrap gap-2 mb-3"&gt;
          &lt;span class="rw-badge-tag" style="background-color: rgba(255,255,255,0.15) !important; color: #fff !important; border: 1px solid rgba(255,255,255,0.3) !important; padding: .2rem .6rem; border-radius: 4px; font-size: 0.75rem; font-weight: 900;"&gt;中学受験 社会&lt;/span&gt;&lt;br /&gt;
          &lt;span class="rw-badge-tag" style="background-color: rgba(255,255,255,0.15) !important; color: #fff !important; border: 1px solid rgba(255,255,255,0.3) !important; padding: .2rem .6rem; border-radius: 4px; font-size: 0.75rem; font-weight: 900;"&gt;家庭学習&lt;/span&gt;
        &lt;/div&gt;
&lt;h1 class="h2 fw-bold mb-3" style="line-height: 1.4; color: #fff !important; text-shadow: 0 2px 10px rgba(0,0,0,0.3);"&gt;
          平日15分で社会を点に変えるルーティン｜&lt;br class="d-none d-md-block"&gt;やりっぱなしを止める「毎日回る形」の作り方&lt;br /&gt;
        &lt;/h1&gt;
&lt;p class="lead mb-4" style="color: rgba(255,255,255,0.98); font-weight: 500;"&gt;
          社会は「暗記量」を増やすほど伸びる教科ではありません。短時間でも点に変える鍵は、&lt;strong&gt;思い出す回数&lt;/strong&gt;と&lt;strong&gt;根拠の拾い方&lt;/strong&gt;を毎回同じにすること。平日15分で「出す→判定→修正」を習慣にし、週末で深くする組み立てに切り替えましょう。
        &lt;/p&gt;
&lt;/p&gt;&lt;/div&gt;
&lt;/p&gt;&lt;/div&gt;
&lt;div class="p-4 bg-light border-top"&gt;
&lt;div class="rw-note-blue shadow-sm"&gt;
&lt;div class="fw-bold text-primary mb-3 h5"&gt;15分の組み立てで毎回同じにする4点&lt;/div&gt;
&lt;ul class="mb-0 small row row-cols-md-2 g-2 list-unstyled fw-bold" style="color: #0f172a;"&gt;
&lt;li&gt;・15分の内訳（8＋5＋2分）を毎日同じにする&lt;/li&gt;
&lt;li&gt;・週の役割分担（平日＝薄く確実／週末＝深く）&lt;/li&gt;
&lt;li&gt;・「やりっぱなし」を止めるチェック基準の導入&lt;/li&gt;
&lt;li&gt;・一問一答／白地図／ミス記録の効率的な使い分け&lt;/li&gt;
&lt;/ul&gt;&lt;/div&gt;
&lt;/p&gt;&lt;/div&gt;
&lt;/header&gt;
&lt;div class="rw-mini-box mb-5"&gt;
&lt;p class="mb-3 fw-bold"&gt;平日は算数と国語で時間が消える。社会は週末にまとめて…と思ったのに、気づけば手つかず。この流れで点が伸び悩む家庭は少なくありません。&lt;/p&gt;
&lt;p class="mb-0 fw-bold"&gt;必要なのは長い勉強時間ではなく、&lt;strong&gt;「毎日回る形」&lt;/strong&gt;です。15分を「やる内容が同じ枠」にして、まずは1週間だけこのやり方で回して反応を見てください。&lt;/p&gt;
&lt;/p&gt;&lt;/div&gt;
&lt;section class="rw-h2-bar"&gt;
&lt;h2&gt;まず状況整理｜どこで詰まっているか（チェック）&lt;/h2&gt;
&lt;/section&gt;
&lt;div class="row g-3 align-items-stretch mb-4 text-dark"&gt;
&lt;div class="col-md-6"&gt;
&lt;div class="card rw-card-std p-4"&gt;
&lt;ul class="rw-list-inner small vstack gap-2 fw-bold"&gt;
&lt;li&gt;・社会の勉強が&lt;strong&gt;週0〜2回&lt;/strong&gt;に偏っている&lt;/li&gt;
&lt;li&gt;・勉強した日はあるが、翌日に&lt;strong&gt;確認が残っていない&lt;/strong&gt;&lt;/li&gt;
&lt;li&gt;・一問一答は回すが、テストの&lt;strong&gt;資料・表・グラフ&lt;/strong&gt;で落ちる&lt;/li&gt;
&lt;/ul&gt;&lt;/div&gt;
&lt;/p&gt;&lt;/div&gt;
&lt;div class="col-md-6"&gt;
&lt;div class="card rw-card-std p-4"&gt;
&lt;ul class="rw-list-inner small vstack gap-2 fw-bold"&gt;
&lt;li&gt;・選択肢で悩み、最後は&lt;strong&gt;雰囲気で選ぶ&lt;/strong&gt;ことが多い&lt;/li&gt;
&lt;li&gt;・直しが&lt;strong&gt;その場限り&lt;/strong&gt;で再発する&lt;/li&gt;
&lt;li&gt;・白地図や年表を作ろうとして&lt;strong&gt;続かない&lt;/strong&gt;&lt;/li&gt;
&lt;/ul&gt;&lt;/div&gt;
&lt;/p&gt;&lt;/div&gt;
&lt;/p&gt;&lt;/div&gt;
&lt;div class="rw-note-blue border-2 mb-5"&gt;
&lt;div class="fw-bold mb-3 h6 text-primary"&gt;目安（当てはまる数）&lt;/div&gt;
&lt;div class="row g-2 small fw-bold"&gt;
&lt;div class="col-12 col-md-4"&gt;【0〜1個】仕組みはOK。週末の質を上げる段階。&lt;/div&gt;
&lt;div class="col-12 col-md-4"&gt;【2〜3個】15分のやり方が必要。まず「確認」を残す。&lt;/div&gt;
&lt;div class="col-12 col-md-4"&gt;【4個以上】回し方がバラバラ。量を増やすと破綻する。&lt;/div&gt;
&lt;/p&gt;&lt;/div&gt;
&lt;/p&gt;&lt;/div&gt;
&lt;section class="rw-h2-bar"&gt;
&lt;h2&gt;原因の切り分け（典型パターン3つ）&lt;/h2&gt;
&lt;/section&gt;
&lt;div class="row g-3 mb-5 align-items-stretch text-center"&gt;
&lt;div class="col-md-4"&gt;
&lt;div class="card rw-card-std p-4"&gt;
&lt;h3 class="h6 fw-bold text-primary mb-3"&gt;1. 読み返し中心&lt;/h3&gt;
&lt;p class="small mb-3 fw-bold"&gt;復習が「眺める」になり、自力再現できない。&lt;/p&gt;
&lt;p class="small text-muted mt-auto"&gt;対処：必ず「出す→○△×」を先に。読むのは答え合わせの後。&lt;/p&gt;
&lt;/p&gt;&lt;/div&gt;
&lt;/p&gt;&lt;/div&gt;
&lt;div class="col-md-4"&gt;
&lt;div class="card rw-card-std p-4"&gt;
&lt;h3 class="h6 fw-bold text-primary mb-3"&gt;2. 役割分担なし&lt;/h3&gt;
&lt;p class="small mb-3 fw-bold"&gt;平日が積み上がらず、週末が重すぎる。&lt;/p&gt;
&lt;p class="small text-muted mt-auto"&gt;対処：平日は薄く確実に、週末は「資料・選択・記述」に限定。&lt;/p&gt;
&lt;/p&gt;&lt;/div&gt;
&lt;/p&gt;&lt;/div&gt;
&lt;div class="col-md-4"&gt;
&lt;div class="card rw-card-std p-4"&gt;
&lt;h3 class="h6 fw-bold text-primary mb-3"&gt;3. ミスが記録されない&lt;/h3&gt;
&lt;p class="small mb-3 fw-bold"&gt;「知らない」より「処理ミス」で落ち続けている。&lt;/p&gt;
&lt;p class="small text-muted mt-auto"&gt;対処：1問1行で「原因→次の行動」を残す。&lt;/p&gt;
&lt;/p&gt;&lt;/div&gt;
&lt;/p&gt;&lt;/div&gt;
&lt;/p&gt;&lt;/div&gt;
&lt;section class="rw-h2-bar"&gt;
&lt;h2&gt;やり直しの流れ（今日／今週／今月）&lt;/h2&gt;
&lt;/section&gt;
&lt;div class="rw-step-line-blue"&gt;
&lt;div class="mb-5"&gt;
&lt;h3 class="h6 fw-bold text-primary mb-3"&gt;今日：15分の内訳を毎回同じにする&lt;/h3&gt;
&lt;div class="rw-table-frame mb-3"&gt;
&lt;div class="table-responsive"&gt;
&lt;table class="table table-sm align-middle mb-0 rw-table-main"&gt;
&lt;thead&gt;
&lt;tr&gt;
&lt;th&gt;時間&lt;/th&gt;
&lt;th&gt;やること&lt;/th&gt;
&lt;th&gt;ルール（破綻防止）&lt;/th&gt;
&lt;/tr&gt;
&lt;/thead&gt;
&lt;tbody class="small fw-bold"&gt;
&lt;tr&gt;
&lt;td&gt;0〜8分&lt;/td&gt;
&lt;td&gt;一問一答&lt;strong&gt;10問&lt;/strong&gt;を「出す→判定」&lt;/td&gt;
&lt;td&gt;迷ったら△。読むのは判定後。&lt;/td&gt;
&lt;/tr&gt;
&lt;tr&gt;
&lt;td&gt;8〜13分&lt;/td&gt;
&lt;td&gt;△と×だけ&lt;strong&gt;再テスト&lt;/strong&gt;&lt;/td&gt;
&lt;td&gt;同じ10問の中で回す。追加しない。&lt;/td&gt;
&lt;/tr&gt;
&lt;tr&gt;
&lt;td&gt;13〜15分&lt;/td&gt;
&lt;td&gt;×を&lt;strong&gt;1問1行&lt;/strong&gt;で修正&lt;/td&gt;
&lt;td&gt;原因→次の行動へ変換。短く。&lt;/td&gt;
&lt;/tr&gt;
&lt;/tbody&gt;
&lt;/table&gt;&lt;/div&gt;
&lt;/p&gt;&lt;/div&gt;
&lt;div class="rw-note-blue small fw-bold"&gt;
        【ミス修正の書き方】×（知識不足）：覚える軸を1行 ／ △（曖昧）：区別の基準を1行 ／ 読み違い：見る場所を指定（単位・凡例等）
      &lt;/div&gt;
&lt;/p&gt;&lt;/div&gt;
&lt;div class="mb-5"&gt;
&lt;h3 class="h6 fw-bold text-primary mb-3"&gt;今週：平日＝薄く確実に ／ 週末＝まとめて深く&lt;/h3&gt;
&lt;div class="rw-table-frame mb-3"&gt;
&lt;div class="table-responsive"&gt;
&lt;table class="table table-sm align-middle mb-0 rw-table-main"&gt;
&lt;thead&gt;
&lt;tr&gt;
&lt;th&gt;区分&lt;/th&gt;
&lt;th&gt;やること&lt;/th&gt;
&lt;th&gt;ゴール&lt;/th&gt;
&lt;/tr&gt;
&lt;/thead&gt;
&lt;tbody class="small fw-bold"&gt;
&lt;tr&gt;
&lt;td&gt;平日（15分）&lt;/td&gt;
&lt;td&gt;上記3ステップを毎日回す&lt;/td&gt;
&lt;td&gt;持ち越す×が&lt;strong&gt;3つ以内&lt;/strong&gt;の状態&lt;/td&gt;
&lt;/tr&gt;
&lt;tr&gt;
&lt;td&gt;週末（45〜60分）&lt;/td&gt;
&lt;td&gt;資料・選択肢・記述の練習&lt;/td&gt;
&lt;td&gt;資料は根拠に印、選択肢は「切った理由」&lt;/td&gt;
&lt;/tr&gt;
&lt;/tbody&gt;
&lt;/table&gt;&lt;/div&gt;
&lt;/p&gt;&lt;/div&gt;
&lt;/p&gt;&lt;/div&gt;
&lt;div class="mb-0"&gt;
&lt;h3 class="h6 fw-bold text-primary mb-3"&gt;今月：道具の使い分けを整理する&lt;/h3&gt;
&lt;div class="row g-3 text-center small fw-bold"&gt;
&lt;div class="col-md-4"&gt;
&lt;div class="card rw-card-std p-3"&gt;一問一答：平日の主役。10問固定で回す。&lt;/div&gt;
&lt;/div&gt;
&lt;div class="col-md-4"&gt;
&lt;div class="card rw-card-std p-3"&gt;ミス記録：1問1行。翌日に見返せる長さ。&lt;/div&gt;
&lt;/div&gt;
&lt;div class="col-md-4"&gt;
&lt;div class="card rw-card-std p-3"&gt;白地図：週末の理由づけ用。矢印で因果を整理。&lt;/div&gt;
&lt;/div&gt;&lt;/div&gt;
&lt;/p&gt;&lt;/div&gt;
&lt;/p&gt;&lt;/div&gt;
&lt;section class="rw-h2-bar"&gt;
&lt;h2&gt;よくあるミスと修正（誤答例→直し方）&lt;/h2&gt;
&lt;/section&gt;
&lt;div class="vstack gap-3 mb-5"&gt;
&lt;div class="rw-note-blue"&gt;
&lt;h3 class="h6 fw-bold"&gt;ミス1：資料を見ているのに根拠が拾えていない&lt;/h3&gt;
&lt;p class="small mb-0 fw-bold"&gt;解く前に&lt;strong&gt;単位・凡例・注&lt;/strong&gt;を先に確認し、根拠に印を残してから選ぶよう修正します。&lt;/p&gt;
&lt;/p&gt;&lt;/div&gt;
&lt;div class="rw-note-blue"&gt;
&lt;h3 class="h6 fw-bold"&gt;ミス2：選択肢を「正しそう」で選ぶ（消去ができない）&lt;/h3&gt;
&lt;p class="small mb-0 fw-bold"&gt;選択肢ごとに&lt;strong&gt;切った理由を一言&lt;/strong&gt;書く（3秒メモ）。歴史なら時代ズレ、公民なら目的の曖昧さを潰します。&lt;/p&gt;
&lt;/p&gt;&lt;/div&gt;
&lt;div class="rw-note-blue"&gt;
&lt;h3 class="h6 fw-bold"&gt;ミス3：短い記述で点を落とす（条件が抜ける）&lt;/h3&gt;
&lt;p class="small mb-0 fw-bold"&gt;&lt;strong&gt;条件→変化→結論&lt;/strong&gt;の順で1文にする練習を。例：「山地が多く（条件）→稲作がしにくい（変化）→○○が多くなる（結論）」&lt;/p&gt;
&lt;/p&gt;&lt;/div&gt;
&lt;/p&gt;&lt;/div&gt;
&lt;section class="rw-h2-bar"&gt;
&lt;h2&gt;家庭での回し方（週の組み立て／確認方法）&lt;/h2&gt;
&lt;/section&gt;
&lt;div class="row g-4 align-items-stretch mb-5 fw-bold"&gt;
&lt;div class="col-md-6"&gt;
&lt;div class="card rw-card-std p-4"&gt;
&lt;h3 class="h6 fw-bold text-primary mb-3"&gt;週の組み立て&lt;/h3&gt;
&lt;p class="small"&gt;・平日：15分×5日（社会を毎日存在させる）&lt;br /&gt;・週末：45〜60分×1回（資料・記述をまとめて）&lt;/p&gt;
&lt;/p&gt;&lt;/div&gt;
&lt;/p&gt;&lt;/div&gt;
&lt;div class="col-md-6"&gt;
&lt;div class="card rw-card-std p-4"&gt;
&lt;h3 class="h6 fw-bold text-primary mb-3"&gt;保護者が見るポイント（最小）&lt;/h3&gt;
&lt;p class="small"&gt;・○△×が&lt;strong&gt;残っている&lt;/strong&gt;（やった証拠が見える）&lt;br /&gt;・×が&lt;strong&gt;増え続けていない&lt;/strong&gt;（翌日に回って減る流れ）&lt;/p&gt;
&lt;/p&gt;&lt;/div&gt;
&lt;/p&gt;&lt;/div&gt;
&lt;/p&gt;&lt;/div&gt;
&lt;section id="faq" class="rw-h2-bar"&gt;
&lt;h2&gt;FAQ｜よくある質問&lt;/h2&gt;
&lt;/section&gt;
&lt;div class="vstack gap-2 mb-5"&gt;
&lt;details class="rw-details-set" style="border: 2px solid #cbd5e1; border-radius: 14px; overflow: hidden; margin-bottom: 0.8rem;"&gt;
&lt;summary style="cursor: pointer; padding: 1.1rem; font-weight: 900; color: #002b6b; background: #f8fafc; list-style: none;"&gt;15分だけで足りますか？&lt;/summary&gt;
&lt;div class="p-3 border-top small fw-bold"&gt;社会を週7日存在させる枠です。平日は出す→判定→修正まで到達すれば機能します。持ち越す×が増え続けなければOKです。&lt;/div&gt;
&lt;/details&gt;
&lt;details class="rw-details-set" style="border: 2px solid #cbd5e1; border-radius: 14px; overflow: hidden; margin-bottom: 0.8rem;"&gt;
&lt;summary style="cursor: pointer; padding: 1.1rem; font-weight: 900; color: #002b6b; background: #f8fafc; list-style: none;"&gt;一問一答の「10問」はどう選べばいいですか？&lt;/summary&gt;
&lt;div class="p-3 border-top small fw-bold"&gt;直近のテストで落とした単元から選ぶのが近道です。1週間は同じ10問で回し、週末に入れ替えると確認が破綻しません。&lt;/div&gt;
&lt;/details&gt;
&lt;details class="rw-details-set" style="border: 2px solid #cbd5e1; border-radius: 14px; overflow: hidden; margin-bottom: 0.8rem;"&gt;
&lt;summary style="cursor: pointer; padding: 1.1rem; font-weight: 900; color: #002b6b; background: #f8fafc; list-style: none;"&gt;白地図はやった方がいいですか？&lt;/summary&gt;
&lt;div class="p-3 border-top small fw-bold"&gt;平日は時間が溶けるので週末に。「理由づけ」用として、穴埋めより矢印で因果（地形→気候→産業）を残すと得点につながります。&lt;/div&gt;
&lt;/details&gt;&lt;/div&gt;
&lt;footer id="next" class="mt-5 pt-5 border-top"&gt;
&lt;h2 class="h4 fw-bold mb-5 text-center"&gt;さらに学習効率を高めるためのステップ&lt;/h2&gt;
&lt;div class="row row-cols-1 row-cols-md-2 row-cols-lg-4 g-3 mb-5 align-items-stretch text-center"&gt;
&lt;div class="col"&gt;
&lt;div class="card rw-card-std p-4 d-flex flex-column h-100 shadow-sm"&gt;
&lt;h3 class="h6 fw-bold mb-3"&gt;今の悩みを切り分ける&lt;/h3&gt;
&lt;p class="small text-muted mb-3" style="font-size: 0.8rem;"&gt;どこで点が止まっているかを整理し、次の一本を決める入口。&lt;/p&gt;
&lt;p&gt;          &lt;a class="btn-outline-custom mt-auto py-2" href="https://jukureiwa.com/tips/naaymi_hub/"&gt;悩み別整理を見る&lt;/a&gt;
        &lt;/div&gt;
&lt;/p&gt;&lt;/div&gt;
&lt;div class="col"&gt;
&lt;div class="card rw-card-std p-4 d-flex flex-column h-100 shadow-sm"&gt;
&lt;h3 class="h6 fw-bold mb-3"&gt;全体の組み立て&lt;/h3&gt;
&lt;p class="small text-muted mb-3" style="font-size: 0.8rem;"&gt;社会が「後回し」になりやすい家庭の配分の作り方をそろえます。&lt;/p&gt;
&lt;p&gt;          &lt;a class="btn-outline-custom mt-auto py-2" href="https://jukureiwa.com/tips/syakaibenkyou/"&gt;勉強法（全体）へ&lt;/a&gt;
        &lt;/div&gt;
&lt;/p&gt;&lt;/div&gt;
&lt;div class="col"&gt;
&lt;div class="card rw-card-std p-4 d-flex flex-column h-100 shadow-sm"&gt;
&lt;h3 class="h6 fw-bold mb-3"&gt;暗記の回し方&lt;/h3&gt;
&lt;p class="small text-muted mb-3" style="font-size: 0.8rem;"&gt;「翌日に残る×が減らない」場合は、ここからそろえると安定します。&lt;/p&gt;
&lt;p&gt;          &lt;a class="btn-outline-custom mt-auto py-2" href="https://jukureiwa.com/tips/syakaianki/"&gt;暗記の流れを確認&lt;/a&gt;
        &lt;/div&gt;
&lt;/p&gt;&lt;/div&gt;
&lt;div class="col"&gt;
&lt;div class="card rw-card-std p-4 d-flex flex-column h-100 shadow-sm" style="background-color: #f0f9ff;"&gt;
&lt;h3 class="h6 fw-bold mb-3"&gt;個別指導・相談&lt;/h3&gt;
&lt;p class="small text-muted mb-3" style="font-size: 0.8rem;"&gt;現状の整理と優先順位づけからプロがサポートします。&lt;/p&gt;
&lt;p&gt;          &lt;a class="btn-primary-rw mt-auto py-2 shadow-sm" style="font-size: 0.85rem;" href="https://jukureiwa.com/inquiry/"&gt;問い合わせへ&lt;/a&gt;
        &lt;/div&gt;
&lt;/p&gt;&lt;/div&gt;
&lt;/p&gt;&lt;/div&gt;
&lt;section class="rw-cta-highlight shadow-lg" style="background-color: #ffffff; border: 4px solid #0052cc; border-radius: 24px; padding: 3rem 2rem; margin-top: 4rem;"&gt;
&lt;div class="row g-4 align-items-center"&gt;
&lt;div class="col-12 col-md-8 text-dark fw-bold"&gt;
&lt;h2 class="h4 fw-bold mb-3" style="color: #002b6b;"&gt;お子様の「回し方」に不安を感じたら、個別で原因の特定から&lt;/h2&gt;
&lt;p class="mb-0"&gt;
            量を増やす方向の声かけは破綻しやすくなります。再発しない形に直す方向へ寄せ、短時間でも伸びる学習法をマンツーマンで組み立てます。
          &lt;/p&gt;
&lt;/p&gt;&lt;/div&gt;
&lt;div class="col-12 col-md-4 text-center"&gt;
&lt;div class="d-grid gap-3"&gt;
            &lt;a class="btn-primary-rw shadow py-3" href="https://jukureiwa.com/honka/"&gt;本科コース・体験授業を見る&lt;/a&gt;
          &lt;/div&gt;
&lt;/p&gt;&lt;/div&gt;
&lt;/p&gt;&lt;/div&gt;
&lt;/section&gt;
&lt;/footer&gt;
&lt;/div&gt;
&lt;section class="veu_cta" id="veu_cta-198"&gt;&lt;h1 class="cta_title"&gt;本科「歴史の完成」≪８回完結講座≫&lt;/h1&gt;&lt;div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image_exist"&gt;歴史分野は「いつ」「どこで」「何が」起きたのかを有機的に理解すること、 通り一遍の言葉で言うならば「流れを意識する」ことが求められる分野です。 したがって、時代別に別々のものとして覚えようとしても、分野別(政治・文化……など)に学習を進めようとしても、 それだけでは十分な学習効果を上げることが出来ません。当塾では、時代背景とその中の様々な事象を結び付けていくことで、付け焼刃でない深く理解をさせるように指導を行っていきます。&lt;/div&gt;&lt;div class="cta_body_link"&gt;&lt;a href="https://jukureiwa.com/honka/" class="btn btn-primary btn-block btn-lg" target="_blank"&gt;開講講座：本科「歴史の完成」≪８回完結講座≫&lt;/a&gt;&lt;/div&gt;&lt;/div&gt;&lt;!-- [ /.vkExUnit_cta_body ] --&gt;&lt;/section&gt;			
------</t>
  </si>
  <si>
    <t>https://jukureiwa.com/tips/syakai-atomawashi/</t>
  </si>
  <si>
    <t>以下のページは不自然なワードを使用しています。
これらを適切に自然な言葉に置き換えて下さい。
なお、本文の装飾や構造は絶対に変えないでください。
【対象ページURL】
https://jukureiwa.com/tips/syakai-atomawashi/
【検出された不自然ワード】
- 型
- 固定
- 最短
【本文】
------
&lt;style&gt;
  /* 全体設定：文字を極限まで濃くし、視認性を最大化 */
  .syakai-rewa { 
    max-width: 1060px; 
    margin: 0 auto; 
    color: #0f172a !important; 
    line-height: 1.85; 
    font-size: 16px; 
    font-family: "Helvetica Neue", Arial, "Hiragino Kaku Gothic ProN", "Hiragino Sans", Meiryo, sans-serif; 
  }&lt;/p&gt;
&lt;p&gt;  /* リンクの基本ルール */
  .syakai-rewa a:not(.btn), 
  .syakai-rewa a:not(.btn):visited {
    color: #0052cc !important; 
    text-decoration: underline !important;
    text-underline-offset: .25em;
    text-decoration-thickness: .12em;
    font-weight: 700;
  }
  .syakai-rewa a:not(.btn):hover { color: #003399 !important; text-decoration: none !important; }&lt;/p&gt;
&lt;p&gt;  /* ヒーローエリア */
  .rw-hero-box { border-radius: 22px; overflow: hidden; box-shadow: 0 12px 30px rgba(0,0,0,.08); background: #fff; margin-bottom: 2.5rem; border: 2px solid #b3d7ff; }
  .rw-hero-main { 
    background: linear-gradient(135deg, #002b6b 0%, #0052cc 100%); 
    padding: 3.5rem 2.5rem; color: #fff; position: relative; overflow: hidden; 
  }
  .rw-hero-overlay { position: absolute; inset: 0; background: radial-gradient(1000px 500px at 15% 10%, rgba(255,255,255,0.15), transparent 60%); pointer-events: none; }&lt;/p&gt;
&lt;p&gt;  /* 見出し */
  .rw-h2-bar { margin-top: 4rem; border-bottom: 2px solid #e0f2fe; padding-bottom: 0.5rem; margin-bottom: 1.5rem; }
  .syakai-rewa h2 { font-size: 1.6rem; font-weight: 900; color: #002b6b; margin: 0; }
  .syakai-rewa h3 { font-size: 1.15rem; font-weight: 800; color: #0f172a; margin-bottom: 0.8rem; }&lt;/p&gt;
&lt;p&gt;  /* カード・パーツ */
  .rw-card-std { border: 2px solid #cbd5e1 !important; border-radius: 18px; background: #fff; height: 100%; box-shadow: 0 4px 12px rgba(0,0,0,0.05); }
  .rw-note-blue { background: #f0f9ff; border: 1px solid #b3d7ff; border-left: 7px solid #0052cc; border-radius: 16px; padding: 1.5rem; }
  .rw-badge-label { background: #dbeafe; color: #1e3a8a; padding: .25rem .7rem; border-radius: 4px; font-weight: 950; font-size: 0.75rem; border: 1.5px solid #93c5fd; display: inline-flex; align-items: center; white-space: nowrap; line-height: 1; }
  .rw-step-line { border-left: 6px solid #bae6fd; padding-left: 1.5rem; margin: 2.5rem 0; }&lt;/p&gt;
&lt;p&gt;  /* テーブル */
  .rw-table-frame { border-radius: 12px; overflow: hidden; border: 2px solid #cbd5e1; }
  .rw-table-main th { background: #e0f2fe; color: #002b6b; font-weight: 800; text-align: center; border-bottom: 2px solid #cbd5e1; padding: 1rem; }
  .rw-table-main td { vertical-align: middle; border-bottom: 1px solid #f1f5f9; padding: 1rem; color: #0f172a; font-weight: 500; }&lt;/p&gt;
&lt;p&gt;  /* アコーディオン */
  .rw-details-set { border: 2px solid #cbd5e1; border-radius: 14px; background: #fff; margin-bottom: 0.8rem; overflow: hidden; }
  .rw-details-set summary { cursor: pointer; list-style: none; padding: 1.1rem 1.25rem; font-weight: 900; color: #002b6b; position: relative; background: #f8fafc; }
  .rw-details-set summary::-webkit-details-marker { display: none; }
  .rw-details-set summary::after { content: "▾"; position: absolute; right: 1.25rem; transition: transform 0.2s; }
  .rw-details-set[open] summary::after { transform: rotate(180deg); }
  .rw-details-content { padding: 1.5rem; border-top: 1px solid #f1f5f9; color: #1e293b; font-weight: 500; }&lt;/p&gt;
&lt;p&gt;  /* ボタン */
  .btn-outline-custom { border: 2.5px solid #0052cc !important; color: #0052cc !important; border-radius: 999px !important; font-weight: 800 !important; text-decoration: none !important; display: block; width: 100%; text-align: center; padding: .65rem 0; margin-top: auto; font-size: 0.9rem; }
  .btn-primary-rw { background-color: #0052cc !important; color: #ffffff !important; border: none !important; border-radius: 999px; font-weight: 900; padding: .9rem 2rem; text-decoration: none !important; display: inline-block; box-shadow: 0 6px 15px rgba(0,82,204,0.2); }&lt;/p&gt;
&lt;p&gt;  .rw-list-inner { padding-left: 1.2rem; margin: 0; }
  .rw-list-inner li { margin: 0.4rem 0; }
  .rw-marker { background: linear-gradient(transparent 60%, #d6e7ff 60%); font-weight: 800; padding: 0 0.2em; }
&lt;/style&gt;
&lt;div class="syakai-rewa"&gt;
&lt;div class="mb-3"&gt;
    &lt;a class="btn-outline-custom btn-sm px-4 py-1 d-inline-block w-auto" href="https://jukureiwa.com/tips/naaymi_hub/"&gt;社会の悩み一覧（ハブ）へ&lt;/a&gt;
  &lt;/div&gt;
&lt;header class="rw-hero-box"&gt;
&lt;div class="rw-hero-main"&gt;
&lt;div class="rw-hero-overlay"&gt;&lt;/div&gt;
&lt;div class="position-relative" style="z-index: 2;"&gt;
&lt;div class="small text-white opacity-75 mb-2 fw-bold"&gt;中学受験・社会｜「後回し」を止めるための仕組み&lt;/div&gt;
&lt;h1 class="h2 fw-bold mb-3" style="line-height: 1.4; color: #fff !important; text-shadow: 0 2px 10px rgba(0,0,0,0.3);"&gt;
          中学受験社会が後回しになるときの見直し方&lt;br /&gt;
        &lt;/h1&gt;
&lt;p class="lead mb-4" style="color: rgba(255,255,255,0.98); font-weight: 500;"&gt;
          算数と国語を優先すると、社会は「あとでまとめて」に回されがちです。社会の後回しは気合の問題ではなく、&lt;strong style="color:#fff;"&gt;「配分が決まっていない」＋「毎日の枠がない」&lt;/strong&gt;ことで起きます。先に枠を決めれば、社会は伸びやすい教科に変わります。
        &lt;/p&gt;
&lt;/p&gt;&lt;/div&gt;
&lt;/p&gt;&lt;/div&gt;
&lt;div class="p-4 bg-light border-top"&gt;
&lt;div class="rw-note-blue shadow-sm"&gt;
&lt;div class="fw-bold text-primary mb-3 h5"&gt;この記事で持ち帰るもの&lt;/div&gt;
&lt;ul class="mb-0 small row row-cols-md-2 g-2 list-unstyled fw-bold" style="color: #0f172a;"&gt;
&lt;li&gt;・「後回し」が発生している原因の特定&lt;/li&gt;
&lt;li&gt;・改善への3ステップ（配分/枠/習慣）&lt;/li&gt;
&lt;li&gt;・平日15分＋週末45分の最小運用例&lt;/li&gt;
&lt;li&gt;・ノートや一問一答への偏りの修正法&lt;/li&gt;
&lt;/ul&gt;&lt;/div&gt;
&lt;/p&gt;&lt;/div&gt;
&lt;/header&gt;
&lt;div class="alert alert-primary mb-5 rounded-4 py-3 border-2 shadow-sm" role="alert"&gt;
    社会は「量を増やす」より先に、配点に合わせて&lt;strong&gt;進め方&lt;/strong&gt;を決めると安定します。
  &lt;/div&gt;
&lt;section id="s1" class="rw-h2-bar"&gt;
&lt;h2&gt;まず状況整理｜「後回し」がどこで起きているか&lt;/h2&gt;
&lt;/section&gt;
&lt;div class="row g-3 align-items-stretch mb-5 text-dark"&gt;
&lt;div class="col-lg-6"&gt;
&lt;div class="card rw-card-std p-4 shadow-sm"&gt;
&lt;div class="d-flex justify-content-between align-items-center mb-3"&gt;
&lt;h3 class="h6 fw-bold text-primary mb-0"&gt;チェックリスト&lt;/h3&gt;
&lt;p&gt;          &lt;span class="rw-badge-label shadow-sm"&gt;後回し習慣度&lt;/span&gt;
        &lt;/div&gt;
&lt;ul class="rw-list-inner small vstack gap-2 fw-bold"&gt;
&lt;li&gt;1. 週の予定に「社会の時間枠」がない&lt;/li&gt;
&lt;li&gt;2. 復習の範囲が毎回「全部」になっている&lt;/li&gt;
&lt;li&gt;3. 教材が多く、どれに取り組むか決まっていない&lt;/li&gt;
&lt;li&gt;4. 一問一答で止まり、資料対策が手つかず&lt;/li&gt;
&lt;li&gt;5. 直前期にやるつもりで先送りしている&lt;/li&gt;
&lt;/ul&gt;
&lt;p class="small text-muted mt-3 mb-0 fw-bold"&gt;当てはまるほど「やる気がある日だけ頑張る」状態になり、得点が安定しません。&lt;/p&gt;
&lt;/p&gt;&lt;/div&gt;
&lt;/p&gt;&lt;/div&gt;
&lt;div class="col-lg-6"&gt;
&lt;div class="card rw-card-std p-4 shadow-sm border-primary" style="background-color: #f0f9ff; border-color: #0052cc !important;"&gt;
&lt;h3 class="h6 fw-bold text-primary mb-3"&gt;まず押さえるべき前提&lt;/h3&gt;
&lt;p class="small fw-bold mb-3"&gt;社会は同じ時間をかけても&lt;strong&gt;進め方&lt;/strong&gt;で成果が変わります。単なる暗記ではなく、&lt;strong&gt;資料・グラフ・理由&lt;/strong&gt;までセットで回るのが理想です。&lt;/p&gt;
&lt;div class="rw-note-blue bg-white shadow-sm mt-auto"&gt;
          後回しを止める近道は、①配分を決め、②毎日の枠を確保し、③復習を自然な流れにすることです。
        &lt;/div&gt;
&lt;/p&gt;&lt;/div&gt;
&lt;/p&gt;&lt;/div&gt;
&lt;/p&gt;&lt;/div&gt;
&lt;section id="s2" class="rw-h2-bar"&gt;
&lt;h2&gt;原因の切り分け（典型パターン3つ）&lt;/h2&gt;
&lt;/section&gt;
&lt;div class="row g-3 mb-5 align-items-stretch text-center"&gt;
&lt;div class="col-md-4"&gt;
&lt;div class="card rw-card-std p-4"&gt;
&lt;h3 class="h6 fw-bold text-primary mb-3"&gt;1. 算国優先の常態化&lt;/h3&gt;
&lt;p class="small mb-0 fw-bold"&gt;成果が見えやすい算国が優先され、社会が常に「余った時間」で処理されています。&lt;/p&gt;
&lt;/p&gt;&lt;/div&gt;
&lt;/p&gt;&lt;/div&gt;
&lt;div class="col-md-4"&gt;
&lt;div class="card rw-card-std p-4"&gt;
&lt;h3 class="h6 fw-bold text-primary mb-3"&gt;2. 枠不足によるバラつき&lt;/h3&gt;
&lt;p class="small mb-0 fw-bold"&gt;取り組む日が決まっていないため、全くやらない日が続き週末に負担が集中します。&lt;/p&gt;
&lt;/p&gt;&lt;/div&gt;
&lt;/p&gt;&lt;/div&gt;
&lt;div class="col-md-4"&gt;
&lt;div class="card rw-card-std p-4"&gt;
&lt;h3 class="h6 fw-bold text-primary mb-3"&gt;3. 直前期待ちの幻想&lt;/h3&gt;
&lt;p class="small mb-0 fw-bold"&gt;直前期は過去問等で想像以上に時間がありません。詰め込もうとしても定着しきれません。&lt;/p&gt;
&lt;/p&gt;&lt;/div&gt;
&lt;/p&gt;&lt;/div&gt;
&lt;/p&gt;&lt;/div&gt;
&lt;section id="s3" class="rw-h2-bar"&gt;
&lt;h2&gt;改善へのステップ（3つの段階）&lt;/h2&gt;
&lt;/section&gt;
&lt;div class="rw-step-line-blue"&gt;
&lt;div class="mb-5"&gt;
&lt;h3 class="h6 fw-bold text-primary mb-3"&gt;1. 配点と志望校から「配分」を決める&lt;/h3&gt;
&lt;p class="small fw-bold mb-3"&gt;「何分やるか」より、社会が合否に与える影響で配分を決めます。基準があれば他の教科に押されても戻せます。&lt;/p&gt;
&lt;div class="rw-table-frame shadow-sm"&gt;
&lt;div class="table-responsive"&gt;
&lt;table class="table table-sm align-middle mb-0 rw-table-main"&gt;
&lt;thead&gt;
&lt;tr&gt;
&lt;th style="width: 28%;"&gt;確認すること&lt;/th&gt;
&lt;th&gt;家庭での決め方&lt;/th&gt;
&lt;/tr&gt;
&lt;/thead&gt;
&lt;tbody class="small fw-bold"&gt;
&lt;tr&gt;
&lt;td class="text-primary"&gt;配点・比重&lt;/td&gt;
&lt;td&gt;社会が合計点に占める割合を把握し、最低目標点を決める&lt;/td&gt;
&lt;/tr&gt;
&lt;tr&gt;
&lt;td class="text-primary"&gt;得点源&lt;/td&gt;
&lt;td&gt;用語だけでなく、資料・グラフも「点が取れる形」にする&lt;/td&gt;
&lt;/tr&gt;
&lt;tr&gt;
&lt;td class="text-primary"&gt;今の課題&lt;/td&gt;
&lt;td&gt;暗記不足／設問処理不足／復習が回らない のどれか&lt;/td&gt;
&lt;/tr&gt;
&lt;/tbody&gt;
&lt;/table&gt;&lt;/div&gt;
&lt;/p&gt;&lt;/div&gt;
&lt;/p&gt;&lt;/div&gt;
&lt;div class="mb-5"&gt;
&lt;h3 class="h6 fw-bold text-primary mb-3"&gt;2. 「毎日枠」を確保する（短時間でよい）&lt;/h3&gt;
&lt;p class="small fw-bold mb-3"&gt;後回しの最大要因は、やる日が決まっていないことです。ゼロの日をなくしましょう。&lt;/p&gt;
&lt;div class="rw-note-blue shadow-sm"&gt;
        【目安】平日：15分（用語＋確認）／週末：45分（資料・演習）の枠を固定します。
      &lt;/div&gt;
&lt;/p&gt;&lt;/div&gt;
&lt;div class="mb-0"&gt;
&lt;h3 class="h6 fw-bold text-primary mb-3"&gt;3. 復習の流れを作る（絞り方＋解き直しの工夫）&lt;/h3&gt;
&lt;p class="small fw-bold mb-3"&gt;範囲が広すぎるのが詰まりどころ。復習は「絞る→確認→再現」のルールで進めます。&lt;/p&gt;
&lt;div class="row g-3 text-center small fw-bold"&gt;
&lt;div class="col-md-4"&gt;
&lt;div class="card rw-card-std p-3"&gt;①絞る：1テーマまで。用語は抜けたものだけ。資料は1枚。&lt;/div&gt;
&lt;/div&gt;
&lt;div class="col-md-4"&gt;
&lt;div class="card rw-card-std p-3"&gt;②確認：意味を短く言えるか。因果を一文で言えるか。&lt;/div&gt;
&lt;/div&gt;
&lt;div class="col-md-4"&gt;
&lt;div class="card rw-card-std p-3"&gt;③再現：資料で答えを作る。理由は「条件→変化→結論」。&lt;/div&gt;
&lt;/div&gt;&lt;/div&gt;
&lt;/p&gt;&lt;/div&gt;
&lt;/p&gt;&lt;/div&gt;
&lt;section id="s6" class="rw-h2-bar"&gt;
&lt;h2&gt;FAQ（よくある質問）&lt;/h2&gt;
&lt;/section&gt;
&lt;div class="vstack gap-2 mb-5"&gt;
&lt;details class="rw-details-set"&gt;
&lt;summary&gt;Q. 社会は直前期にまとめてやっても間に合いますか？&lt;/summary&gt;
&lt;div class="rw-details-content small fw-bold"&gt;A. 直前期は他科目の調整等で時間が不足しやすく、破綻しやすいです。平日15分の枠で「ゼロの日」をなくし、点が安定する流れを先に作るのが現実的です。&lt;/div&gt;
&lt;/details&gt;
&lt;details class="rw-details-set"&gt;
&lt;summary&gt;Q. 平日15分では量が足りない気がします&lt;/summary&gt;
&lt;div class="rw-details-content small fw-bold"&gt;A. 最初から量を増やすより「回る形」が優先です。毎日続くと抜けがはっきりし、週末の演習にスムーズに繋げられます。量は形ができてから増やしましょう。&lt;/div&gt;
&lt;/details&gt;
&lt;details class="rw-details-set"&gt;
&lt;summary&gt;Q. 一問一答をやっているのに点が伸びません&lt;/summary&gt;
&lt;div class="rw-details-content small fw-bold"&gt;A. 一問一答は入口です。入試で差がつくのは資料や理由説明。週末に「資料1枚＋問題」をセットにし、根拠を拾って答えを作る練習を組み合わせてください。&lt;/div&gt;
&lt;/details&gt;&lt;/div&gt;
&lt;footer id="next" class="mt-5 pt-5 border-top"&gt;
&lt;h2 class="h4 fw-bold mb-5 text-center"&gt;さらに学習の「質」を高めるためのステップ&lt;/h2&gt;
&lt;div class="row row-cols-1 row-cols-md-2 row-cols-lg-3 g-3 mb-5 align-items-stretch text-center"&gt;
&lt;div class="col"&gt;
&lt;div class="card rw-card-std p-4 d-flex flex-column h-100 shadow-sm"&gt;
&lt;h3 class="h6 fw-bold mb-3"&gt;社会の勉強法（全体像）&lt;/h3&gt;
&lt;p class="small text-muted mb-3" style="font-size: 0.8rem;"&gt;配分や教材選びなど、学習全体の組み立てを整理したい場合に。&lt;/p&gt;
&lt;p&gt;          &lt;a class="btn-outline-custom mt-auto py-2" href="https://jukureiwa.com/tips/syakaibenkyou/"&gt;全体像の整理へ&lt;/a&gt;
        &lt;/div&gt;
&lt;/p&gt;&lt;/div&gt;
&lt;div class="col"&gt;
&lt;div class="card rw-card-std p-4 d-flex flex-column h-100 shadow-sm"&gt;
&lt;h3 class="h6 fw-bold mb-3"&gt;直前期の社会&lt;/h3&gt;
&lt;p class="small text-muted mb-3" style="font-size: 0.8rem;"&gt;時間がない時期の優先順位と、最短での点の作り方を確認します。&lt;/p&gt;
&lt;p&gt;          &lt;a class="btn-outline-custom mt-auto py-2" href="https://jukureiwa.com/tips/syakaikinkyu/"&gt;直前期対策へ&lt;/a&gt;
        &lt;/div&gt;
&lt;/p&gt;&lt;/div&gt;
&lt;div class="col"&gt;
&lt;div class="card rw-card-std p-4 d-flex flex-column h-100 shadow-sm"&gt;
&lt;h3 class="h6 fw-bold mb-3"&gt;暗記が苦手な子へ&lt;/h3&gt;
&lt;p class="small text-muted mb-3" style="font-size: 0.8rem;"&gt;「すぐに忘れる」を防ぎ、確実に知識を定着させる回し方。&lt;/p&gt;
&lt;p&gt;          &lt;a class="btn-outline-custom mt-auto py-2" href="https://jukureiwa.com/tips/syakaianki/"&gt;定着のポイントへ&lt;/a&gt;
        &lt;/div&gt;
&lt;/p&gt;&lt;/div&gt;
&lt;/p&gt;&lt;/div&gt;
&lt;section class="rw-cta-highlight shadow-lg" style="background-color: #ffffff; border: 4px solid #0052cc; border-radius: 24px; padding: 3rem 2rem; margin-top: 4rem;"&gt;
&lt;div class="row g-4 align-items-center"&gt;
&lt;div class="col-12 col-md-8 text-dark fw-bold"&gt;
&lt;h2 class="h4 fw-bold mb-3" style="color: #002b6b;"&gt;社会がどうしても後回しになる場合は、個別で「枠作り」から&lt;/h2&gt;
&lt;p class="mb-0"&gt;
            やる量よりも「配分」と「進め方」で点が変わります。志望校に合わせた優先順位を整理し、お子様に合った無理のない時間の組み立てをご提案します。
          &lt;/p&gt;
&lt;/p&gt;&lt;/div&gt;
&lt;div class="col-12 col-md-4 text-center"&gt;
&lt;div class="d-grid gap-3"&gt;
            &lt;a class="btn-primary-rw shadow py-3" href="https://jukureiwa.com/kouza/"&gt;講座のご案内を確認する&lt;/a&gt;&lt;br /&gt;
            &lt;span class="small fw-bold text-muted"&gt;※現状の整理と優先順位づけから承ります&lt;/span&gt;
          &lt;/div&gt;
&lt;/p&gt;&lt;/div&gt;
&lt;/p&gt;&lt;/div&gt;
&lt;/section&gt;
&lt;/footer&gt;
&lt;/div&gt;
&lt;section class="veu_cta" id="veu_cta-361"&gt;&lt;h1 class="cta_title"&gt;コラム&lt;/h1&gt;&lt;div class="cta_body"&gt;&lt;div class="cta_body_image cta_body_image_right"&gt;&lt;a href="https://jukureiwa.com/ct/%e3%82%b3%e3%83%a9%e3%83%a0/" target="_blank"&gt;&lt;img width="512" height="512" src="https://jukureiwa.com/wp-content/uploads/2019/06/cropped-END_tate_ver2.jpg" class="attachment-large size-large" alt="" srcset="https://jukureiwa.com/wp-content/uploads/2019/06/cropped-END_tate_ver2.jpg 512w, https://jukureiwa.com/wp-content/uploads/2019/06/cropped-END_tate_ver2-150x150.jpg 150w, https://jukureiwa.com/wp-content/uploads/2019/06/cropped-END_tate_ver2-300x300.jpg 300w, https://jukureiwa.com/wp-content/uploads/2019/06/cropped-END_tate_ver2-270x270.jpg 270w, https://jukureiwa.com/wp-content/uploads/2019/06/cropped-END_tate_ver2-192x192.jpg 192w, https://jukureiwa.com/wp-content/uploads/2019/06/cropped-END_tate_ver2-180x180.jpg 180w, https://jukureiwa.com/wp-content/uploads/2019/06/cropped-END_tate_ver2-32x32.jpg 32w" sizes="(max-width: 512px) 100vw, 512px" /&gt;&lt;/a&gt;&lt;/div&gt;&lt;div class="cta_body_txt image_exist"&gt;中学受験の社会科対策を専門にサポートし、遅れたスタートや知識整理の難しさを解決し、考える社会への興味を育て、社会人としての成長をサポートします。&lt;/div&gt;&lt;div class="cta_body_link"&gt;&lt;a href="https://jukureiwa.com/ct/%e3%82%b3%e3%83%a9%e3%83%a0/" class="btn btn-primary btn-block btn-lg" target="_blank"&gt;コラム：中学受験社会&lt;/a&gt;&lt;/div&gt;&lt;/div&gt;&lt;!-- [ /.vkExUnit_cta_body ] --&gt;&lt;/section&gt;			
------</t>
  </si>
  <si>
    <t>https://jukureiwa.com/tips/syakai-hanpuku-system/</t>
  </si>
  <si>
    <t>以下のページは不自然なワードを使用しています。
これらを適切に自然な言葉に置き換えて下さい。
なお、本文の装飾や構造は絶対に変えないでください。
【対象ページURL】
https://jukureiwa.com/tips/syakai-hanpuku-system/
【検出された不自然ワード】
- 型
【本文】
------
&lt;style&gt;
  .rw-safe { max-width: 980px; margin: 0 auto; color: #1f2a37; line-height: 1.8; font-size: 16px; position: relative; font-family: "Helvetica Neue", Arial, "Hiragino Kaku Gothic ProN", "Hiragino Sans", Meiryo, sans-serif; }
  .rw-safe a { color: #0b5ed7; text-decoration: underline; text-underline-offset: .18em; }
  .rw-safe a:hover { opacity: .8; }&lt;/p&gt;
&lt;p&gt;  /* クリック不具合対策 */
  .rw-safe .rw-bg-layer, .rw-safe .rw-bg-layer * { pointer-events: none !important; }
  .rw-safe a.btn, .rw-safe .btn a, .rw-safe .btn { pointer-events: auto !important; position: relative; z-index: 50; }
  .rw-safe *::before, .rw-safe *::after { pointer-events: none; }&lt;/p&gt;
&lt;p&gt;  /* コンポーネント装飾 */
  .rw-hero { border-radius: 18px; overflow: hidden; box-shadow: 0 10px 28px rgba(0,0,0,.10); margin-bottom: 2rem; }
  .rw-chip { display: inline-flex; align-items: center; gap: .5rem; background: rgba(255,255,255,.14); border: 1px solid rgba(255,255,255,.22); padding: .35rem .75rem; border-radius: 999px; font-size: .85rem; }
  .rw-soft { background: linear-gradient(180deg,#f3f8ff,#ffffff); border: 1px solid rgba(8,66,152,.18); border-left: 6px solid #0b5ed7; border-radius: 16px; padding: 1.5rem; margin-bottom: 2rem; }
  .rw-card { border: 1px solid rgba(8,66,152,.12); border-radius: 16px; box-shadow: 0 8px 20px rgba(0,0,0,.05); transition: transform 0.2s; }
  .rw-tag { display: inline-block; padding: .2rem .6rem; border-radius: 999px; background: #e7f1ff; border: 1px solid rgba(8,66,152,.18); color: #084298; font-weight: 800; font-size: .85rem; }
  .rw-h2 { margin-top: 3rem; margin-bottom: 1.5rem; padding-top: 1rem; border-top: 1px solid rgba(8,66,152,.10); }
  .rw-safe h2 { font-size: 1.5rem; font-weight: 800; letter-spacing: .02em; color: #084298; }
  .rw-safe h3 { font-size: 1.15rem; font-weight: 700; color: #1f2a37; margin-bottom: 0.75rem; }
  .rw-kpi { border: 1px solid rgba(8,66,152,.18); background: #fff; border-radius: 16px; padding: 1.25rem; height: 100%; text-align: center; }
  .rw-kpi .num { font-weight: 900; font-size: 1.25rem; color: #084298; margin: 0.5rem 0; }
  .rw-note { background: #fff; border: 1px dashed rgba(8,66,152,.35); border-radius: 14px; padding: 1rem; margin-top: 1.5rem; }
  .rw-safe .table thead th { background: #e7f1ff; color: #084298; border-bottom: 2px solid rgba(8,66,152,0.1); }
&lt;/style&gt;
&lt;div class="rw-safe"&gt;
&lt;div class="mb-3"&gt;
    &lt;a class="btn btn-outline-primary btn-sm" href="https://jukureiwa.com/tips/naaymi_hub/"&gt;社会の悩み一覧（ハブ）へ&lt;/a&gt;
  &lt;/div&gt;
&lt;header class="rw-hero position-relative"&gt;
&lt;div class="rw-bg-layer position-absolute top-0 start-0 w-100 h-100" style="background: linear-gradient(135deg,#084298,#0b5ed7);"&gt;&lt;/div&gt;
&lt;div class="position-relative p-4 p-lg-5 text-white" style="z-index: 2;"&gt;
&lt;div class="row g-4 align-items-center"&gt;
&lt;div class="col-lg-7"&gt;
&lt;div class="d-flex flex-wrap gap-2 mb-3"&gt;
            &lt;span class="rw-chip"&gt;社会の悩み：暗記が苦手&lt;/span&gt;&lt;br /&gt;
            &lt;span class="rw-chip"&gt;伸びる軸：反復の仕組み&lt;/span&gt;&lt;br /&gt;
            &lt;span class="rw-chip"&gt;当日→翌日→週末&lt;/span&gt;
          &lt;/div&gt;
&lt;h1 class="h2 mb-3" style="font-weight: 900; line-height: 1.4;"&gt;暗記が苦手でも伸びる反復の仕組み&lt;br /&gt;社会の点が上がる回し方&lt;/h1&gt;
&lt;p class="lead mb-0" style="color: rgba(255,255,255,.95); font-size: 1.05rem;"&gt;
            一問一答をやったはずなのに翌週には出てこない。白地図は「見たことがある」で止まり、資料問題は読み違いで落とす。&lt;br /&gt;
            伸び悩みの正体は、暗記力よりも&lt;strong&gt;戻ってくる回数が増えない習慣&lt;/strong&gt;にあることが多いです。
          &lt;/p&gt;
&lt;/p&gt;&lt;/div&gt;
&lt;div class="col-lg-5"&gt;
&lt;div class="bg-white rounded-4 p-4" style="border: 1px solid rgba(255,255,255,.35);"&gt;
&lt;div class="d-flex align-items-center justify-content-between mb-3"&gt;
              &lt;span class="rw-tag"&gt;この記事で分かること&lt;/span&gt;&lt;br /&gt;
              &lt;span class="badge text-bg-primary"&gt;MC&lt;/span&gt;
            &lt;/div&gt;
&lt;ul class="mb-4 ps-3 small" style="color: #1f2a37; line-height: 1.6;"&gt;
&lt;li class="mb-1"&gt;反復が止まる場所の見つけ方&lt;/li&gt;
&lt;li class="mb-1"&gt;3段階反復＋簡易間隔反復&lt;/li&gt;
&lt;li class="mb-1"&gt;教材別の回し方（1問1答/白地図/資料）&lt;/li&gt;
&lt;li class="mb-1"&gt;選択肢・記述のミスの修正&lt;/li&gt;
&lt;li class="mb-1"&gt;家庭での進め方（週の計画・丸つけ・声かけ）&lt;/li&gt;
&lt;/ul&gt;
&lt;div class="d-grid gap-2"&gt;
              &lt;a class="btn btn-primary fw-bold" href="#check"&gt;まずチェックから始める&lt;/a&gt;&lt;br /&gt;
              &lt;a class="btn btn-outline-primary btn-sm fw-bold" href="#next"&gt;あわせて読みたい（関連記事）&lt;/a&gt;
            &lt;/div&gt;
&lt;/p&gt;&lt;/div&gt;
&lt;/p&gt;&lt;/div&gt;
&lt;/p&gt;&lt;/div&gt;
&lt;/p&gt;&lt;/div&gt;
&lt;/header&gt;
&lt;section class="row g-3 mb-5"&gt;
&lt;div class="col-md-4"&gt;
&lt;div class="rw-kpi"&gt;
&lt;div class="text-muted small fw-bold"&gt;最優先の反復&lt;/div&gt;
&lt;div class="num"&gt;当日10〜15分&lt;/div&gt;
&lt;div class="small text-muted"&gt;短く・見ないで・答えて確認&lt;/div&gt;
&lt;/p&gt;&lt;/div&gt;
&lt;/p&gt;&lt;/div&gt;
&lt;div class="col-md-4"&gt;
&lt;div class="rw-kpi"&gt;
&lt;div class="text-muted small fw-bold"&gt;翌日で忘れるのを防ぐ&lt;/div&gt;
&lt;div class="num"&gt;5〜8分&lt;/div&gt;
&lt;div class="small text-muted"&gt;△/×だけ再回答（○は触らない）&lt;/div&gt;
&lt;/p&gt;&lt;/div&gt;
&lt;/p&gt;&lt;/div&gt;
&lt;div class="col-md-4"&gt;
&lt;div class="rw-kpi"&gt;
&lt;div class="text-muted small fw-bold"&gt;週末の役割&lt;/div&gt;
&lt;div class="num"&gt;確認に変える&lt;/div&gt;
&lt;div class="small text-muted"&gt;混ぜて判断（選択肢・資料・ミニ記述）&lt;/div&gt;
&lt;/p&gt;&lt;/div&gt;
&lt;/p&gt;&lt;/div&gt;
&lt;/section&gt;
&lt;section class="rw-soft"&gt;
&lt;p class="mb-3"&gt;社会は範囲が広いぶん、「やった量」より「戻ってくる回数」で差がつきます。回数が増えれば暗記が弱い子でも点に変わり、回数が増えなければ得意な子でも抜けます。&lt;/p&gt;
&lt;ul class="mb-0"&gt;
&lt;li&gt;反復が止まっている場所を見つけるチェック項目&lt;/li&gt;
&lt;li&gt;当日→翌日→週末の「3段階反復」と間隔反復の簡易版&lt;/li&gt;
&lt;li&gt;1問1答／白地図／資料問題を“反復が回る形”に変える進め方&lt;/li&gt;
&lt;li&gt;読み違い・選択肢処理・記述で落とす典型ミスの直し方&lt;/li&gt;
&lt;li&gt;家庭で回す週の計画、丸つけ基準、声かけのルール&lt;/li&gt;
&lt;/ul&gt;
&lt;/section&gt;
&lt;section id="check" class="rw-h2"&gt;
&lt;h2 class="mb-4"&gt;まず状況整理｜反復が止まっている場所をチェック&lt;/h2&gt;
&lt;div class="rw-soft"&gt;
&lt;p class="mb-3 fw-bold"&gt;次のうち当てはまる項目が多いほど、覚える以前に「戻ってくる仕組み」が不足しています。&lt;/p&gt;
&lt;div class="row g-3"&gt;
&lt;div class="col-lg-6"&gt;
&lt;ul class="list-group list-group-flush bg-transparent"&gt;
&lt;li class="list-group-item bg-transparent d-flex gap-2 align-items-start border-0 px-0"&gt;
              &lt;span class="badge text-bg-primary rounded-pill mt-1"&gt;1&lt;/span&gt;&lt;br /&gt;
              &lt;span&gt;一問一答が「通しで1回」やって終わりになっている&lt;/span&gt;
            &lt;/li&gt;
&lt;li class="list-group-item bg-transparent d-flex gap-2 align-items-start border-0 px-0"&gt;
              &lt;span class="badge text-bg-primary rounded-pill mt-1"&gt;2&lt;/span&gt;&lt;br /&gt;
              &lt;span&gt;間違い直しが赤写し／最初から解き直しで作業化している&lt;/span&gt;
            &lt;/li&gt;
&lt;li class="list-group-item bg-transparent d-flex gap-2 align-items-start border-0 px-0"&gt;
              &lt;span class="badge text-bg-primary rounded-pill mt-1"&gt;3&lt;/span&gt;&lt;br /&gt;
              &lt;span&gt;白地図が色塗り中心で「見ずに書く確認」がない&lt;/span&gt;
            &lt;/li&gt;
&lt;/ul&gt;&lt;/div&gt;
&lt;div class="col-lg-6"&gt;
&lt;ul class="list-group list-group-flush bg-transparent"&gt;
&lt;li class="list-group-item bg-transparent d-flex gap-2 align-items-start border-0 px-0"&gt;
              &lt;span class="badge text-bg-primary rounded-pill mt-1"&gt;4&lt;/span&gt;&lt;br /&gt;
              &lt;span&gt;資料問題は解説を読んで納得して終わり（流れが残らない）&lt;/span&gt;
            &lt;/li&gt;
&lt;li class="list-group-item bg-transparent d-flex gap-2 align-items-start border-0 px-0"&gt;
              &lt;span class="badge text-bg-primary rounded-pill mt-1"&gt;5&lt;/span&gt;&lt;br /&gt;
              &lt;span&gt;復習が「時間があれば」になっている&lt;/span&gt;
            &lt;/li&gt;
&lt;li class="list-group-item bg-transparent d-flex gap-2 align-items-start border-0 px-0"&gt;
              &lt;span class="badge text-bg-primary rounded-pill mt-1"&gt;6&lt;/span&gt;&lt;br /&gt;
              &lt;span&gt;週末にまとめて回収しようとして、量に押されて回らなくなる&lt;/span&gt;
            &lt;/li&gt;
&lt;/ul&gt;&lt;/div&gt;
&lt;/p&gt;&lt;/div&gt;
&lt;/p&gt;&lt;/div&gt;
&lt;/section&gt;
&lt;section class="rw-h2"&gt;
&lt;h2 class="mb-4"&gt;原因の切り分け｜反復が増えない典型パターン3つ&lt;/h2&gt;
&lt;div class="row g-3"&gt;
&lt;div class="col-lg-4"&gt;
&lt;article class="rw-card card h-100"&gt;
&lt;div class="card-body"&gt;
&lt;div class="d-flex align-items-center justify-content-between mb-3"&gt;
              &lt;span class="rw-tag"&gt;パターン1&lt;/span&gt;&lt;br /&gt;
              &lt;span class="badge text-bg-primary"&gt;当日抜け&lt;/span&gt;
            &lt;/div&gt;
&lt;h3&gt;その場で完結（当日復習がない）&lt;/h3&gt;
&lt;p class="small mb-0"&gt;授業・宿題の直後に短く戻る時間がないと記憶は急落します。当日が抜けると翌週の負債が増え、週末で回収できなくなります。&lt;/p&gt;
&lt;/p&gt;&lt;/div&gt;
&lt;/article&gt;&lt;/div&gt;
&lt;div class="col-lg-4"&gt;
&lt;article class="rw-card card h-100"&gt;
&lt;div class="card-body"&gt;
&lt;div class="d-flex align-items-center justify-content-between mb-3"&gt;
              &lt;span class="rw-tag"&gt;パターン2&lt;/span&gt;&lt;br /&gt;
              &lt;span class="badge text-bg-primary"&gt;翌日抜け&lt;/span&gt;
            &lt;/div&gt;
&lt;h3&gt;間隔が極端（週末に偏る）&lt;/h3&gt;
&lt;p class="small mb-0"&gt;週末だけでまとめると、忘れてからの再学習になりがちです。翌日を入れるだけで、週末の負担が下がり復習が「確認」に変わります。&lt;/p&gt;
&lt;/p&gt;&lt;/div&gt;
&lt;/article&gt;&lt;/div&gt;
&lt;div class="col-lg-4"&gt;
&lt;article class="rw-card card h-100"&gt;
&lt;div class="card-body"&gt;
&lt;div class="d-flex align-items-center justify-content-between mb-3"&gt;
              &lt;span class="rw-tag"&gt;パターン3&lt;/span&gt;&lt;br /&gt;
              &lt;span class="badge text-bg-primary"&gt;作業化&lt;/span&gt;
            &lt;/div&gt;
&lt;h3&gt;直しがただの作業&lt;/h3&gt;
&lt;p class="small mb-0"&gt;赤写し等では「自力で取り出す」回数が増えません。点に直結するのは、理解より先に&lt;strong&gt;想起（取り出し）&lt;/strong&gt;の回数です。&lt;/p&gt;
&lt;/p&gt;&lt;/div&gt;
&lt;/article&gt;&lt;/div&gt;
&lt;/p&gt;&lt;/div&gt;
&lt;/section&gt;
&lt;section class="rw-h2"&gt;
&lt;h2 class="mb-4"&gt;やり直しの流れ｜今日・今週・今月で“回る形”にする&lt;/h2&gt;
&lt;div class="rw-card card overflow-hidden"&gt;
&lt;div class="card-body p-4"&gt;
&lt;div class="row g-3"&gt;
&lt;div class="col-lg-4"&gt;
&lt;div class="rw-soft m-0 h-100"&gt;
&lt;div class="d-flex align-items-center justify-content-between mb-2"&gt;
                &lt;span class="rw-tag"&gt;今日&lt;/span&gt;&lt;br /&gt;
                &lt;span class="badge text-bg-primary"&gt;10〜15分&lt;/span&gt;
              &lt;/div&gt;
&lt;h3 class="h6 mb-2"&gt;取り出しを1回入れる&lt;/h3&gt;
&lt;ul class="small ps-3 mb-0"&gt;
&lt;li&gt;一問一答：△/×だけ10問&lt;/li&gt;
&lt;li&gt;白地図：3〜5個だけ&lt;/li&gt;
&lt;li&gt;資料：軸・単位を言う&lt;/li&gt;
&lt;/ul&gt;&lt;/div&gt;
&lt;/p&gt;&lt;/div&gt;
&lt;div class="col-lg-4"&gt;
&lt;div class="rw-soft m-0 h-100"&gt;
&lt;div class="d-flex align-items-center justify-content-between mb-2"&gt;
                &lt;span class="rw-tag"&gt;今週&lt;/span&gt;&lt;br /&gt;
                &lt;span class="badge text-bg-primary"&gt;翌日＋週末&lt;/span&gt;
              &lt;/div&gt;
&lt;h3 class="h6 mb-2"&gt;3段階反復を習慣化&lt;/h3&gt;
&lt;ul class="small ps-3 mb-0"&gt;
&lt;li&gt;翌日：△/×だけ（5〜8分）&lt;/li&gt;
&lt;li&gt;週末：混ぜて確認（25〜35分）&lt;/li&gt;
&lt;/ul&gt;&lt;/div&gt;
&lt;/p&gt;&lt;/div&gt;
&lt;div class="col-lg-4"&gt;
&lt;div class="rw-soft m-0 h-100"&gt;
&lt;div class="d-flex align-items-center justify-content-between mb-2"&gt;
                &lt;span class="rw-tag"&gt;今月&lt;/span&gt;&lt;br /&gt;
                &lt;span class="badge text-bg-primary"&gt;D21&lt;/span&gt;
              &lt;/div&gt;
&lt;h3 class="h6 mb-2"&gt;簡易間隔反復&lt;/h3&gt;
&lt;ul class="small ps-3 mb-0"&gt;
&lt;li&gt;D0→D1→D7→D21&lt;/li&gt;
&lt;li&gt;3週後に10分だけ戻る&lt;/li&gt;
&lt;/ul&gt;&lt;/div&gt;
&lt;/p&gt;&lt;/div&gt;
&lt;/p&gt;&lt;/div&gt;
&lt;div class="rw-note"&gt;
          &lt;strong&gt;運用のコツ：&lt;/strong&gt;D21だけ先に予定表へ入れると、忙しい週でも回数が落ちません。
        &lt;/div&gt;
&lt;/p&gt;&lt;/div&gt;
&lt;/p&gt;&lt;/div&gt;
&lt;/section&gt;
&lt;section class="rw-h2"&gt;
&lt;h2 class="mb-4"&gt;“反復が回る教材の進め方”｜1問1答／白地図／資料問題&lt;/h2&gt;
&lt;div class="row g-3"&gt;
&lt;div class="col-lg-6"&gt;
&lt;div class="rw-card card h-100"&gt;
&lt;div class="card-body"&gt;
&lt;h3&gt;1問1答：30問を1セット化&lt;/h3&gt;
&lt;ul class="small mb-0"&gt;
&lt;li&gt;&lt;strong&gt;判定：&lt;/strong&gt;○=即答／△=迷った／×=不明&lt;/li&gt;
&lt;li&gt;&lt;strong&gt;翌日：&lt;/strong&gt;△と×だけ再回答（○は触らない）&lt;/li&gt;
&lt;li&gt;&lt;strong&gt;週末：&lt;/strong&gt;セットを2つ混ぜ、残る箇所だけ3巡目&lt;/li&gt;
&lt;/ul&gt;&lt;/div&gt;
&lt;/p&gt;&lt;/div&gt;
&lt;/p&gt;&lt;/div&gt;
&lt;div class="col-lg-6"&gt;
&lt;div class="rw-card card h-100"&gt;
&lt;div class="card-body"&gt;
&lt;h3&gt;白地図：見ずに書ける確認を主役にする&lt;/h3&gt;
&lt;ul class="small mb-0"&gt;
&lt;li&gt;&lt;strong&gt;当日：&lt;/strong&gt;見本を10秒見たら閉じて3〜5個書く&lt;/li&gt;
&lt;li&gt;&lt;strong&gt;翌日：&lt;/strong&gt;同じテーマで再度3〜5個（同じでよい）&lt;/li&gt;
&lt;li&gt;&lt;strong&gt;週末：&lt;/strong&gt;近いテーマを対比で混ぜる&lt;/li&gt;
&lt;/ul&gt;&lt;/div&gt;
&lt;/p&gt;&lt;/div&gt;
&lt;/p&gt;&lt;/div&gt;
&lt;/p&gt;&lt;/div&gt;
&lt;div class="rw-card card mt-4 p-4"&gt;
&lt;div class="alert alert-primary mb-3 rounded-4" role="alert"&gt;
        &lt;strong&gt;資料でミスをする主因：&lt;/strong&gt;知識不足より、読み取りの流れの抜け。復習は「読む」より「ルールで言い直す」。
      &lt;/div&gt;
&lt;h3 class="mb-3"&gt;資料問題：読み取りのルールを習慣化する&lt;/h3&gt;
&lt;ol class="mb-4"&gt;
&lt;li&gt;&lt;strong&gt;何の資料か&lt;/strong&gt;（雨温図／折れ線／棒など）を宣言&lt;/li&gt;
&lt;li&gt;&lt;strong&gt;縦軸・横軸・単位・期間&lt;/strong&gt;を確認&lt;/li&gt;
&lt;li&gt;&lt;strong&gt;ピーク／谷／転換点&lt;/strong&gt;を2つ言う&lt;/li&gt;
&lt;li&gt;&lt;strong&gt;条件語&lt;/strong&gt;（最も／すべて／〜でない）にチェック&lt;/li&gt;
&lt;/ol&gt;
&lt;div class="row g-3"&gt;
&lt;div class="col-lg-4"&gt;
&lt;div class="rw-soft m-0 h-100"&gt;
&lt;div class="fw-bold mb-1"&gt;雨温図の決め打ち&lt;/div&gt;
&lt;p class="small mb-0 text-muted"&gt;原因：ピークを見ず印象判断&lt;br /&gt;修正：季節語（梅雨/冬型等）で言い直す&lt;/p&gt;
&lt;/p&gt;&lt;/div&gt;
&lt;/p&gt;&lt;/div&gt;
&lt;div class="col-lg-4"&gt;
&lt;div class="rw-soft m-0 h-100"&gt;
&lt;div class="fw-bold mb-1"&gt;増減を逆に読む&lt;/div&gt;
&lt;p class="small mb-0 text-muted"&gt;原因：単位・目盛りを見ていない&lt;br /&gt;修正：最初に目盛り1つ分を声に出す&lt;/p&gt;
&lt;/p&gt;&lt;/div&gt;
&lt;/p&gt;&lt;/div&gt;
&lt;div class="col-lg-4"&gt;
&lt;div class="rw-soft m-0 h-100"&gt;
&lt;div class="fw-bold mb-1"&gt;比較の種類を外す&lt;/div&gt;
&lt;p class="small mb-0 text-muted"&gt;原因：比較語（割合等）が曖昧&lt;br /&gt;修正：比較語を囲み「何と比べるか」メモ&lt;/p&gt;
&lt;/p&gt;&lt;/div&gt;
&lt;/p&gt;&lt;/div&gt;
&lt;/p&gt;&lt;/div&gt;
&lt;/p&gt;&lt;/div&gt;
&lt;/section&gt;
&lt;section class="rw-h2"&gt;
&lt;h2 class="mb-4"&gt;よくあるミスと修正｜症状→原因→行動で直す&lt;/h2&gt;
&lt;div class="row g-3"&gt;
&lt;div class="col-lg-4"&gt;
&lt;div class="rw-card card h-100"&gt;
&lt;div class="card-body"&gt;
            &lt;span class="badge text-bg-primary mb-2"&gt;読み違い&lt;/span&gt;&lt;/p&gt;
&lt;h3&gt;設問条件の取りこぼし&lt;/h3&gt;
&lt;p class="small mb-2"&gt;&lt;strong&gt;原因：&lt;/strong&gt;最も・すべて等を処理していない&lt;/p&gt;
&lt;p class="small mb-0"&gt;&lt;strong&gt;修正：&lt;/strong&gt;条件語に線→根拠語に線→消去法&lt;/p&gt;
&lt;/p&gt;&lt;/div&gt;
&lt;/p&gt;&lt;/div&gt;
&lt;/p&gt;&lt;/div&gt;
&lt;div class="col-lg-4"&gt;
&lt;div class="rw-card card h-100"&gt;
&lt;div class="card-body"&gt;
            &lt;span class="badge text-bg-primary mb-2"&gt;選択肢&lt;/span&gt;&lt;/p&gt;
&lt;h3&gt;部分一致で決める&lt;/h3&gt;
&lt;p class="small mb-2"&gt;&lt;strong&gt;原因：&lt;/strong&gt;語止まりで因果等になっていない&lt;/p&gt;
&lt;p class="small mb-0"&gt;&lt;strong&gt;修正：&lt;/strong&gt;主語→述語の1文に直し因果を言語化&lt;/p&gt;
&lt;/p&gt;&lt;/div&gt;
&lt;/p&gt;&lt;/div&gt;
&lt;/p&gt;&lt;/div&gt;
&lt;div class="col-lg-4"&gt;
&lt;div class="rw-card card h-100"&gt;
&lt;div class="card-body"&gt;
            &lt;span class="badge text-bg-primary mb-2"&gt;記述&lt;/span&gt;&lt;/p&gt;
&lt;h3&gt;要素があるのに点にならない&lt;/h3&gt;
&lt;p class="small mb-2"&gt;&lt;strong&gt;原因：&lt;/strong&gt;誰が／なぜ等、時期や対象が曖昧&lt;/p&gt;
&lt;p class="small mb-0"&gt;&lt;strong&gt;修正：&lt;/strong&gt;5W1Hを箇条書き→その順で1文に&lt;/p&gt;
&lt;/p&gt;&lt;/div&gt;
&lt;/p&gt;&lt;/div&gt;
&lt;/p&gt;&lt;/div&gt;
&lt;/p&gt;&lt;/div&gt;
&lt;/section&gt;
&lt;section class="rw-h2"&gt;
&lt;h2 class="mb-4"&gt;家庭での回し方｜週の計画・確認方法・声かけ&lt;/h2&gt;
&lt;div class="rw-card card mb-4"&gt;
&lt;div class="card-body p-4"&gt;
&lt;h3 class="h5 mb-3"&gt;週の計画（最小構成）&lt;/h3&gt;
&lt;div class="table-responsive"&gt;
&lt;table class="table table-bordered align-middle mb-0"&gt;
&lt;thead&gt;
&lt;tr&gt;
&lt;th style="width: 20%;"&gt;タイミング&lt;/th&gt;
&lt;th style="width: 20%;"&gt;時間&lt;/th&gt;
&lt;th&gt;やること（反復の内容）&lt;/th&gt;
&lt;/tr&gt;
&lt;/thead&gt;
&lt;tbody&gt;
&lt;tr&gt;
&lt;td&gt;&lt;span class="badge text-bg-primary"&gt;当日&lt;/span&gt;&lt;/td&gt;
&lt;td&gt;10〜15分&lt;/td&gt;
&lt;td class="small"&gt;△/×の取り出し（一問一答＋白地図＋資料）&lt;/td&gt;
&lt;/tr&gt;
&lt;tr&gt;
&lt;td&gt;&lt;span class="badge text-bg-primary"&gt;翌日&lt;/span&gt;&lt;/td&gt;
&lt;td&gt;5〜8分&lt;/td&gt;
&lt;td class="small"&gt;前日の△/×だけ再回答（速く・見ずに）&lt;/td&gt;
&lt;/tr&gt;
&lt;tr&gt;
&lt;td&gt;&lt;span class="badge text-bg-primary"&gt;週末&lt;/span&gt;&lt;/td&gt;
&lt;td&gt;25〜35分&lt;/td&gt;
&lt;td class="small"&gt;混ぜて確認（選択肢＋資料＋ミニ記述）&lt;/td&gt;
&lt;/tr&gt;
&lt;/tbody&gt;
&lt;/table&gt;&lt;/div&gt;
&lt;/p&gt;&lt;/div&gt;
&lt;/p&gt;&lt;/div&gt;
&lt;div class="row g-3"&gt;
&lt;div class="col-lg-6"&gt;
&lt;div class="rw-soft m-0 h-100"&gt;
&lt;h3&gt;丸つけ基準&lt;/h3&gt;
&lt;ul class="small mb-0"&gt;
&lt;li&gt;一問一答：即答○、迷ったら△&lt;/li&gt;
&lt;li&gt;白地図：場所がずれたら×（だいたいを許さない）&lt;/li&gt;
&lt;li&gt;資料：軸・単位・ピーク2点を言えなければ△&lt;/li&gt;
&lt;/ul&gt;&lt;/div&gt;
&lt;/p&gt;&lt;/div&gt;
&lt;div class="col-lg-6"&gt;
&lt;div class="rw-soft m-0 h-100"&gt;
&lt;h3&gt;声かけのルール&lt;/h3&gt;
&lt;ul class="small mb-0"&gt;
&lt;li&gt;「今日は△/×を3つだけ戻そう。○は触らないでいい」&lt;/li&gt;
&lt;li&gt;「白地図は3個書けたら終了。続きは明日」&lt;/li&gt;
&lt;li&gt;「資料は読むより軸と単位を言うのが先」&lt;/li&gt;
&lt;/ul&gt;&lt;/div&gt;
&lt;/p&gt;&lt;/div&gt;
&lt;/p&gt;&lt;/div&gt;
&lt;/section&gt;
&lt;section class="rw-h2"&gt;
&lt;h2 class="mb-4"&gt;FAQ&lt;/h2&gt;
&lt;div class="row g-3"&gt;
&lt;div class="col-lg-6"&gt;
&lt;div class="rw-card card h-100"&gt;
&lt;div class="card-body"&gt;
&lt;h3 class="h6"&gt;Q. 時間が取れません。どこを削るべきですか？&lt;/h3&gt;
&lt;p class="small mb-0"&gt;A. 「当日10分」と「翌日5分」を最優先に残してください。週末の長時間復習は、当日・翌日が入るほど短くできます。&lt;/p&gt;
&lt;/p&gt;&lt;/div&gt;
&lt;/p&gt;&lt;/div&gt;
&lt;/p&gt;&lt;/div&gt;
&lt;div class="col-lg-6"&gt;
&lt;div class="rw-card card h-100"&gt;
&lt;div class="card-body"&gt;
&lt;h3 class="h6"&gt;Q. 反復が嫌がられて続きません。&lt;/h3&gt;
&lt;p class="small mb-0"&gt;A. 全部やらせようとせず、△/×だけ、白地図は3個だけのように「終了条件」を小さく決めてください。&lt;/p&gt;
&lt;/p&gt;&lt;/div&gt;
&lt;/p&gt;&lt;/div&gt;
&lt;/p&gt;&lt;/div&gt;
&lt;div class="col-lg-6"&gt;
&lt;div class="rw-card card h-100"&gt;
&lt;div class="card-body"&gt;
&lt;h3 class="h6"&gt;Q. ミスノートは作るべきですか？&lt;/h3&gt;
&lt;p class="small mb-0"&gt;A. 厚いノートは不要です。1ミス1行で十分です（例：雨温図→単位mm/℃を確認）。目的化したら停止しましょう。&lt;/p&gt;
&lt;/p&gt;&lt;/div&gt;
&lt;/p&gt;&lt;/div&gt;
&lt;/p&gt;&lt;/div&gt;
&lt;div class="col-lg-6"&gt;
&lt;div class="rw-card card h-100"&gt;
&lt;div class="card-body"&gt;
&lt;h3 class="h6"&gt;Q. 週末にまとめてやる方式ではダメですか？&lt;/h3&gt;
&lt;p class="small mb-0"&gt;A. 忘れてから再学習になりやすく、量が膨らみます。翌日5分を入れるだけで、週末は「確認」に変わります。&lt;/p&gt;
&lt;/p&gt;&lt;/div&gt;
&lt;/p&gt;&lt;/div&gt;
&lt;/p&gt;&lt;/div&gt;
&lt;/p&gt;&lt;/div&gt;
&lt;/section&gt;
&lt;section id="next" class="rw-h2 mb-5"&gt;
&lt;h2 class="mb-4"&gt;次に読む｜反復の仕組みを“迷わず進める”ための道筋&lt;/h2&gt;
&lt;p class="mb-4 text-muted"&gt;反復の仕組みができたら、次は「何を暗記に回すか」「社会全体をどう配分するか」を固めると、進め方がさらに安定します。&lt;/p&gt;
&lt;div class="row g-3"&gt;
&lt;div class="col-lg-4"&gt;
&lt;div class="rw-card card h-100"&gt;
&lt;div class="card-body text-center p-4"&gt;
            &lt;span class="badge text-bg-primary mb-2"&gt;判断整理&lt;/span&gt;&lt;/p&gt;
&lt;h3 class="h6 mb-3"&gt;悩み別整理｜原因の切り分け&lt;/h3&gt;
&lt;p&gt;            &lt;a class="btn btn-outline-primary btn-sm w-100 fw-bold" href="https://jukureiwa.com/tips/naaymi_hub/"&gt;整理ページを見る&lt;/a&gt;
          &lt;/div&gt;
&lt;/p&gt;&lt;/div&gt;
&lt;/p&gt;&lt;/div&gt;
&lt;div class="col-lg-4"&gt;
&lt;div class="rw-card card h-100"&gt;
&lt;div class="card-body text-center p-4"&gt;
            &lt;span class="badge text-bg-primary mb-2"&gt;悩み記事&lt;/span&gt;&lt;/p&gt;
&lt;h3 class="h6 mb-3"&gt;社会の暗記が進まない原因&lt;/h3&gt;
&lt;p&gt;            &lt;a class="btn btn-primary btn-sm w-100 fw-bold" href="https://jukureiwa.com/tips/syakaianki/"&gt;このページへ&lt;/a&gt;
          &lt;/div&gt;
&lt;/p&gt;&lt;/div&gt;
&lt;/p&gt;&lt;/div&gt;
&lt;div class="col-lg-4"&gt;
&lt;div class="rw-card card h-100"&gt;
&lt;div class="card-body text-center p-4"&gt;
            &lt;span class="badge text-bg-primary mb-2"&gt;学習の組み立て&lt;/span&gt;&lt;/p&gt;
&lt;h3 class="h6 mb-3"&gt;社会の勉強法｜優先度&lt;/h3&gt;
&lt;p&gt;            &lt;a class="btn btn-primary btn-sm w-100 fw-bold" href="https://jukureiwa.com/tips/syakaibenkyou/"&gt;このページへ&lt;/a&gt;
          &lt;/div&gt;
&lt;/p&gt;&lt;/div&gt;
&lt;/p&gt;&lt;/div&gt;
&lt;/p&gt;&lt;/div&gt;
&lt;/section&gt;
&lt;/div&gt;
&lt;section class="veu_cta" id="veu_cta-198"&gt;&lt;h1 class="cta_title"&gt;本科「歴史の完成」≪８回完結講座≫&lt;/h1&gt;&lt;div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image_exist"&gt;歴史分野は「いつ」「どこで」「何が」起きたのかを有機的に理解すること、 通り一遍の言葉で言うならば「流れを意識する」ことが求められる分野です。 したがって、時代別に別々のものとして覚えようとしても、分野別(政治・文化……など)に学習を進めようとしても、 それだけでは十分な学習効果を上げることが出来ません。当塾では、時代背景とその中の様々な事象を結び付けていくことで、付け焼刃でない深く理解をさせるように指導を行っていきます。&lt;/div&gt;&lt;div class="cta_body_link"&gt;&lt;a href="https://jukureiwa.com/honka/" class="btn btn-primary btn-block btn-lg" target="_blank"&gt;開講講座：本科「歴史の完成」≪８回完結講座≫&lt;/a&gt;&lt;/div&gt;&lt;/div&gt;&lt;!-- [ /.vkExUnit_cta_body ] --&gt;&lt;/section&gt;			
------</t>
  </si>
  <si>
    <t>https://jukureiwa.com/tips/syakai-hikidashi/</t>
  </si>
  <si>
    <t>以下のページは不自然なワードを使用しています。
これらを適切に自然な言葉に置き換えて下さい。
なお、本文の装飾や構造は絶対に変えないでください。
【対象ページURL】
https://jukureiwa.com/tips/syakai-hikidashi/
【検出された不自然ワード】
- 型
- 迷い
- 固定
【本文】
------
&lt;style&gt;
  /* 全体設定：文字を極限まで濃くし、視認性を最大化 */
  .syakai-rewa { 
    max-width: 1060px; 
    margin: 0 auto; 
    color: #0f172a !important; 
    line-height: 1.85; 
    font-size: 16px; 
    font-family: "Helvetica Neue", Arial, "Hiragino Kaku Gothic ProN", "Hiragino Sans", Meiryo, sans-serif; 
  }&lt;/p&gt;
&lt;p&gt;  /* リンクの基本ルール：鮮やかな青＋太めの下線 */
  .syakai-rewa a:not(.btn), 
  .syakai-rewa a:not(.btn):visited {
    color: #0052cc !important; 
    text-decoration: underline !important;
    text-underline-offset: .25em;
    text-decoration-thickness: .12em;
    font-weight: 700;
  }
  .syakai-rewa a:not(.btn):hover {
    color: #003399 !important;
    text-decoration: none !important;
  }&lt;/p&gt;
&lt;p&gt;  /* ヒーローエリア */
  .rw-hero-box { border-radius: 22px; overflow: hidden; box-shadow: 0 12px 30px rgba(0,0,0,.08); background: #fff; margin-bottom: 2.5rem; border: 2px solid #b3d7ff; }
  .rw-hero-main { 
    background: linear-gradient(135deg, #002b6b 0%, #0052cc 100%); 
    padding: 3.5rem 2.5rem; 
    color: #fff; 
    position: relative; 
    overflow: hidden; 
  }
  .rw-hero-overlay { position: absolute; inset: 0; background: radial-gradient(1000px 500px at 15% 10%, rgba(255,255,255,0.15), transparent 60%); pointer-events: none; }&lt;/p&gt;
&lt;p&gt;  /* 見出し */
  .rw-h2-title { margin-top: 4rem; border-bottom: 2px solid #e0f2fe; padding-bottom: 0.5rem; margin-bottom: 1.5rem; }
  .syakai-rewa h2 { font-size: 1.6rem; font-weight: 900; color: #002b6b; margin: 0; }
  .syakai-rewa h3 { font-size: 1.25rem; font-weight: 800; color: #0f172a; margin-bottom: 0.8rem; }&lt;/p&gt;
&lt;p&gt;  /* カード・パーツ */
  .rw-card-std { border: 2px solid #cbd5e1 !important; border-radius: 18px; background: #fff; height: 100%; box-shadow: 0 4px 12px rgba(0,0,0,0.05); }
  .rw-note-blue { background: #f0f9ff; border: 1px solid #b3d7ff; border-left: 7px solid #0052cc; border-radius: 16px; padding: 1.5rem; }&lt;/p&gt;
&lt;p&gt;  /* タグ（バッジ）：段落を割らず、視認性を高く固定 */
  .rw-badge-label { 
    background-color: #dbeafe !important; 
    color: #1e3a8a !important; 
    border: 1.5px solid #93c5fd !important; 
    font-weight: 950 !important;
    padding: .25rem .7rem !important;
    border-radius: 4px !important;
    font-size: 0.75rem !important;
    display: inline-flex !important;
    align-items: center;
    white-space: nowrap !important;
    line-height: 1.2;
    height: auto;
  }
  .rw-step-line { border-left: 6px solid #bae6fd; padding-left: 1.5rem; margin: 2.5rem 0; }&lt;/p&gt;
&lt;p&gt;  /* テーブル */
  .rw-table-frame { border-radius: 12px; overflow: hidden; border: 2px solid #cbd5e1; }
  .rw-table-main th { background: #e0f2fe; color: #002b6b; font-weight: 800; text-align: center; border-bottom: 2px solid #cbd5e1; padding: 1rem; }
  .rw-table-main td { vertical-align: middle; border-bottom: 1px solid #f1f5f9; padding: 1rem; color: #0f172a; font-weight: 500; }&lt;/p&gt;
&lt;p&gt;  /* アコーディオン (全閉) */
  .rw-details-set { border: 2px solid #cbd5e1; border-radius: 14px; background: #fff; margin-bottom: 0.8rem; overflow: hidden; }
  .rw-details-set summary { cursor: pointer; list-style: none; padding: 1.1rem 1.25rem; font-weight: 900; color: #002b6b; position: relative; background: #f8fafc; }
  .rw-details-set summary::-webkit-details-marker { display: none; }
  .rw-details-set summary::after { content: "▾"; position: absolute; right: 1.25rem; transition: transform 0.2s; }
  .rw-details-set[open] summary::after { transform: rotate(180deg); }
  .rw-details-content { padding: 1.5rem; border-top: 1px solid #f1f5f9; color: #1e293b; font-weight: 500; }&lt;/p&gt;
&lt;p&gt;  /* 下部問い合わせ：太い青枠 */
  .rw-cta-highlight {
    background-color: #ffffff !important; 
    border: 4px solid #0052cc !important; 
    border-radius: 24px !important;
    padding: 3rem 2rem !important;
    margin-top: 4rem !important;
    box-shadow: 0 15px 35px rgba(0,82,204,0.1) !important;
  }
  .rw-cta-highlight h2 { color: #002b6b !important; font-weight: 900 !important; }
  .rw-cta-highlight p { color: #0f172a !important; font-weight: 600 !important; line-height: 1.7; }&lt;/p&gt;
&lt;p&gt;  /* ボタン */
  .btn-primary-rw { background-color: #0052cc !important; color: #ffffff !important; border: none !important; border-radius: 999px; font-weight: 900; padding: 1rem 2.5rem; text-decoration: none !important; display: inline-block; box-shadow: 0 6px 15px rgba(0,82,204,0.2); }
  .btn-outline-rw { border: 2.5px solid #0052cc !important; color: #0052cc !important; border-radius: 999px !important; font-weight: 800 !important; text-decoration: none !important; display: block; width: 100%; text-align: center; padding: .65rem 0; margin-top: auto; }&lt;/p&gt;
&lt;p&gt;  .rw-list-inner { padding-left: 1.2rem; margin: 0; }
  .rw-list-inner li { margin: 0.4rem 0; }
  .rw-mini { font-size: 0.95rem; color: #475569; font-weight: 600; }
&lt;/style&gt;
&lt;div class="syakai-rewa"&gt;
&lt;div class="mb-3"&gt;
    &lt;a class="btn-outline-rw btn-sm px-4 py-1 d-inline-block w-auto" href="https://jukureiwa.com/tips/naaymi_hub/"&gt;社会の悩み一覧（ハブ）へ&lt;/a&gt;
  &lt;/div&gt;
&lt;header class="rw-hero-box"&gt;
&lt;div class="rw-hero-main"&gt;
&lt;div class="rw-hero-overlay"&gt;&lt;/div&gt;
&lt;div class="position-relative" style="z-index: 2;"&gt;
&lt;h1 class="h2 fw-bold mb-3" style="line-height: 1.4; color: #fff !important; text-shadow: 0 2px 10px rgba(0,0,0,0.3);"&gt;
          「漢字も書けるし、一問一答も満点。なのに、初見問題になると手が止まってしまう……」&lt;br /&gt;
        &lt;/h1&gt;
&lt;p class="lead mb-4" style="color: rgba(255,255,255,0.98); font-weight: 500;"&gt;
          入試社会で求められるのは、単なる用語の再生ではありません。膨大な知識の中から正しい「引き出し」を瞬時に開ける検索能力です。本質的な得点力をつけるためには、用語に「ラベル」を貼り、いつでも取り出せる状態に整理する、&lt;strong&gt;脳内の“引き出し整理術”&lt;/strong&gt;が必要不可欠です。
        &lt;/p&gt;
&lt;/p&gt;&lt;/div&gt;
&lt;/p&gt;&lt;/div&gt;
&lt;div class="p-4 bg-light border-top"&gt;
&lt;div class="rw-note-blue shadow-sm"&gt;
&lt;div class="fw-bold text-primary mb-3 h5"&gt;この記事で整理するポイント&lt;/div&gt;
&lt;ul class="mb-0 small row row-cols-md-2 g-2 list-unstyled fw-bold" style="color: #0f172a;"&gt;
&lt;li&gt;・知識があるのに得点に結びつかない根本原因の分析&lt;/li&gt;
&lt;li&gt;・同義語・対義語・数字など、5つの「ラベル貼り」戦略&lt;/li&gt;
&lt;li&gt;・歴史・地理・公民の分野別「使える知識」変換メソッド&lt;/li&gt;
&lt;li&gt;・テスト直前の30分で実施できる「知識の最終点検」フロー&lt;/li&gt;
&lt;/ul&gt;&lt;/div&gt;
&lt;/p&gt;&lt;/div&gt;
&lt;/header&gt;
&lt;section class="rw-h2-title"&gt;
&lt;h2&gt;まず状況整理：お子様の知識は「迷子」になっていませんか？&lt;/h2&gt;
&lt;/section&gt;
&lt;p class="mb-4 fw-bold"&gt;知識の定着は「引き出せる速さ」で決まります。直近の模試の答案を思い出しながら、以下の症状に心当たりがないか確認してください。&lt;/p&gt;
&lt;div class="row g-3 align-items-stretch mb-4"&gt;
&lt;div class="col-md-6"&gt;
&lt;div class="card rw-card-std p-4"&gt;
&lt;div class="d-flex justify-content-between align-items-center mb-3"&gt;
&lt;h3 class="h6 fw-bold text-primary mb-0"&gt;混同・ど忘れパターン&lt;/h3&gt;
&lt;p&gt;          &lt;span class="rw-badge-label shadow-sm"&gt;要注意&lt;/span&gt;
        &lt;/div&gt;
&lt;p class="small mb-0 fw-bold" style="color: #475569;"&gt;「享保の改革」と「寛政の改革」が混ざる、似たカタカナ用語（アパルトヘイトとアボリジニなど）の区別がつかない。&lt;/p&gt;
&lt;/p&gt;&lt;/div&gt;
&lt;/p&gt;&lt;/div&gt;
&lt;div class="col-md-6"&gt;
&lt;div class="card rw-card-std p-4"&gt;
&lt;div class="d-flex justify-content-between align-items-center mb-3"&gt;
&lt;h3 class="h6 fw-bold text-primary mb-0"&gt;キーワード不一致パターン&lt;/h3&gt;
&lt;p&gt;          &lt;span class="rw-badge-label shadow-sm"&gt;要注意&lt;/span&gt;
        &lt;/div&gt;
&lt;p class="small mb-0 fw-bold" style="color: #475569;"&gt;一問一答と違う聞き方をされると答えられない。資料読み取りの根拠として知識を引っ張り出せない。&lt;/p&gt;
&lt;/p&gt;&lt;/div&gt;
&lt;/p&gt;&lt;/div&gt;
&lt;/p&gt;&lt;/div&gt;
&lt;div class="rw-note-blue border-2 text-center shadow-sm mb-5" style="border: 2px dashed #0052cc;"&gt;
&lt;p class="fw-bold text-primary mb-0"&gt;2つ以上当てはまる場合、脳内の引き出しに「適切なラベル」が貼られていません。&lt;/p&gt;
&lt;/p&gt;&lt;/div&gt;
&lt;section class="rw-h2-title"&gt;
&lt;h2&gt;原因の切り分け：点が伸びない3つの「収納不全」&lt;/h2&gt;
&lt;/section&gt;
&lt;p class="mb-4 fw-bold"&gt;なぜ一問一答は完璧なのに本番で出てこないのか。原因は大きく3つに分類されます。&lt;/p&gt;
&lt;div class="vstack gap-2 mb-5"&gt;
&lt;details class="rw-details-set"&gt;
&lt;summary&gt;1. 孤立した「点の暗記」によるラベル不足&lt;/summary&gt;
&lt;div class="rw-details-content small fw-bold"&gt;「用語＝意味」の最小単位だけで覚えている状態です。セットになる人物や場所、前後の流れという「枝葉」がついていない知識は、試験会場で思い出すフック（ラベル）がないため、脳の奥底に沈んでしまいます。&lt;/div&gt;
&lt;/details&gt;
&lt;details class="rw-details-set"&gt;
&lt;summary&gt;2. 「資料・統計」と「用語」のリンク切れ&lt;/summary&gt;
&lt;div class="rw-details-content small fw-bold"&gt;資料から得た情報を知識で補完する形式が近年の主流です。文字情報だけで覚えた用語は、統計グラフなどのビジュアル・ラベルと紐づいていなければ、実戦では役に立ちません。&lt;/div&gt;
&lt;/details&gt;
&lt;details class="rw-details-set"&gt;
&lt;summary&gt;3. 整理棚の「骨組み（時代・地域）」の崩壊&lt;/summary&gt;
&lt;div class="rw-details-content small fw-bold"&gt;知識がどの棚（時代・地域）にあるのかが曖昧です。「室町時代」という棚に江戸時代の知識が混ざっていると、正誤判定問題での「時代錯誤による減点」を繰り返してしまいます。&lt;/div&gt;
&lt;/details&gt;&lt;/div&gt;
&lt;section class="rw-h2-title"&gt;
&lt;h2&gt;仕切り直しの進め方：「引き出し」を整理するラベル化戦略&lt;/h2&gt;
&lt;/section&gt;
&lt;p class="mb-4 fw-bold"&gt;暗記時間を増やすのではなく、覚える際に&lt;strong&gt;「どんな切り口をつけるか」&lt;/strong&gt;を意識するだけで、検索速度は飛躍的に上がります。&lt;/p&gt;
&lt;div class="rw-step-line"&gt;
&lt;div class="mb-4"&gt;
      &lt;span class="badge bg-primary px-3 py-2 rounded-pill text-white mb-2"&gt;今日から&lt;/span&gt;&lt;/p&gt;
&lt;h3 class="h6 fw-bold"&gt;対比ラベル（反対・似たもの）&lt;/h3&gt;
&lt;p class="small fw-bold mb-0"&gt;「扇状地（果樹園・山の下）」と「三角州（水田・海近く）」のように、違いを1つのフレーズにまとめて収納します。&lt;/p&gt;
&lt;/p&gt;&lt;/div&gt;
&lt;div class="mb-4"&gt;
      &lt;span class="badge bg-primary px-3 py-2 rounded-pill text-white mb-2"&gt;今週から&lt;/span&gt;&lt;/p&gt;
&lt;h3 class="h6 fw-bold"&gt;因果・セットラベル（歴史・公民）&lt;/h3&gt;
&lt;p class="small fw-bold mb-0"&gt;出来事を見たら「なぜ起きた？（背景）」「結果どうなった？（影響）」をセットで語れるように整理します。&lt;/p&gt;
&lt;/p&gt;&lt;/div&gt;
&lt;div class="mb-0"&gt;
      &lt;span class="badge bg-primary px-3 py-2 rounded-pill text-white mb-2"&gt;今月中に&lt;/span&gt;&lt;/p&gt;
&lt;h3 class="h6 fw-bold"&gt;数字ラベル（ランキングと割合）&lt;/h3&gt;
&lt;p class="small fw-bold mb-0"&gt;地理の統計なら「石炭ならオーストラリア・インドネシア・ロシア」のようにトップ3をひと塊で覚えます。&lt;/p&gt;
&lt;/p&gt;&lt;/div&gt;
&lt;/p&gt;&lt;/div&gt;
&lt;section class="rw-h2-title"&gt;
&lt;h2&gt;よくあるミスと修正：この「症状」が出たらこう直す&lt;/h2&gt;
&lt;/section&gt;
&lt;div class="rw-table-frame mb-5 shadow-sm"&gt;
&lt;div class="table-responsive"&gt;
&lt;table class="table table-sm align-middle mb-0 rw-table-main"&gt;
&lt;thead&gt;
&lt;tr&gt;
&lt;th style="width: 15%;"&gt;分野&lt;/th&gt;
&lt;th style="width: 40%;"&gt;典型的な症状&lt;/th&gt;
&lt;th style="width: 45%;"&gt;修正行動（今日からやること）&lt;/th&gt;
&lt;/tr&gt;
&lt;/thead&gt;
&lt;tbody class="small fw-bold"&gt;
&lt;tr&gt;
&lt;td class="text-center text-primary"&gt;地理&lt;/td&gt;
&lt;td&gt;統計の読み違い・混同（資源の輸入先など）&lt;/td&gt;
&lt;td&gt;&lt;strong&gt;「資源×国名×港」の3点。&lt;/strong&gt;地図帳を開き、どこから積み出されるかをビジュアルでセットにする。&lt;/td&gt;
&lt;/tr&gt;
&lt;tr&gt;
&lt;td class="text-center text-primary"&gt;歴史&lt;/td&gt;
&lt;td&gt;並べ替え・正誤判定のミス（時代や人物のズレ）&lt;/td&gt;
&lt;td&gt;&lt;strong&gt;「世紀・時代・担当者」のラベリング。&lt;/strong&gt;用語を見たらまず「〇世紀・〇時代」と言ってから中身を語る。&lt;/td&gt;
&lt;/tr&gt;
&lt;tr&gt;
&lt;td class="text-center text-primary"&gt;公民&lt;/td&gt;
&lt;td&gt;記述問題のキーワード不足（用語が出ない）&lt;/td&gt;
&lt;td&gt;&lt;strong&gt;「制度名→目的→キーワード」。&lt;/strong&gt;「抑制と均衡」のように記述の必須語を1つ決めておく。&lt;/td&gt;
&lt;/tr&gt;
&lt;/tbody&gt;
&lt;/table&gt;&lt;/div&gt;
&lt;/p&gt;&lt;/div&gt;
&lt;section class="rw-h2-title"&gt;
&lt;h2&gt;家庭での回し方：テスト直前30分の「引き出し点検」&lt;/h2&gt;
&lt;/section&gt;
&lt;p class="mb-4 fw-bold"&gt;直前にテキストを最初から読み直すのは非効率です。「ラベルが正しく貼られているか」の最終チェックに徹しましょう。&lt;/p&gt;
&lt;div class="row g-4 align-items-stretch mb-5"&gt;
&lt;div class="col-md-7"&gt;
&lt;div class="card rw-card-std p-4"&gt;
&lt;h3 class="h6 fw-bold text-primary mb-3"&gt;親ができる「引き出し」確認の流れ&lt;/h3&gt;
&lt;ul class="small vstack gap-2 ps-3 fw-bold" style="list-style: none;"&gt;
&lt;li class="p-2 border-bottom border-light"&gt;&lt;strong&gt;最初の10分：&lt;/strong&gt;全時代の主役を1人ずつ挙げる（棚の確認）&lt;/li&gt;
&lt;li class="p-2 border-bottom border-light"&gt;&lt;strong&gt;次の10分：&lt;/strong&gt;地図帳でトップ3を指差し確認（位置の確認）&lt;/li&gt;
&lt;li class="p-2 border-bottom border-light"&gt;&lt;strong&gt;最後の10分：&lt;/strong&gt;苦手な用語を15秒で解説させる（検索速度の確認）&lt;/li&gt;
&lt;/ul&gt;&lt;/div&gt;
&lt;/p&gt;&lt;/div&gt;
&lt;div class="col-md-5"&gt;
&lt;div class="rw-note-blue h-100 shadow-sm fw-bold"&gt;
&lt;h3 class="h6 fw-bold text-primary mb-2"&gt;声かけの言い回し&lt;/h3&gt;
&lt;div class="bg-white p-2 rounded small border-start border-primary border-4 mb-3 shadow-sm"&gt;「このグラフ、一番の判断ポイントはどこ？」&lt;/div&gt;
&lt;div class="bg-white p-2 rounded small border-start border-primary border-4 shadow-sm"&gt;「この出来事、後の時代にどう影響したっけ？」&lt;/div&gt;
&lt;/p&gt;&lt;/div&gt;
&lt;/p&gt;&lt;/div&gt;
&lt;/p&gt;&lt;/div&gt;
&lt;section id="faq" class="rw-h2-title"&gt;
&lt;h2&gt;FAQ：知識の整理に関するよくあるご質問&lt;/h2&gt;
&lt;/section&gt;
&lt;div class="vstack gap-2 mb-5"&gt;
&lt;details class="rw-details-set"&gt;
&lt;summary&gt;Q. カタカナの用語がどうしても混同してしまいます。&lt;/summary&gt;
&lt;div class="rw-details-content small fw-bold"&gt;A. カタカナ語は「音」ではなく「役割」でラベルを分けましょう。例えば『アパルトヘイト』なら「制度の引き出し」に収納し、必ず漢字用語（人種隔離政策）をセットにして覚えてください。&lt;/div&gt;
&lt;/details&gt;
&lt;details class="rw-details-set"&gt;
&lt;summary&gt;Q. まとめノートを作るべきでしょうか？&lt;/summary&gt;
&lt;div class="rw-details-content small fw-bold"&gt;A. 全てをまとめるのは時間の浪費です。模試で迷った「対比関係」だけを1枚に書き出す『迷い対策シート』が最も効果的です。&lt;/div&gt;
&lt;/details&gt;&lt;/div&gt;
&lt;footer id="next" class="mt-5 pt-5 border-top"&gt;
&lt;h2 class="h4 fw-bold mb-5 text-center"&gt;さらに得点力を高めるための「仕切り直し」ステップ&lt;/h2&gt;
&lt;div class="row row-cols-1 row-cols-md-2 row-cols-lg-4 g-3 mb-5 align-items-stretch text-center"&gt;
&lt;div class="col"&gt;
&lt;div class="card rw-card-std p-4 d-flex flex-column shadow-sm"&gt;
          &lt;span class="rw-badge-label mx-auto mb-2" style="background-color: #f1f5f9; color: #002b6b; border-color: #cbd5e1;"&gt;全体整理&lt;/span&gt;&lt;/p&gt;
&lt;h3 class="h6 fw-bold mb-3"&gt;社会の悩みを整理する&lt;/h3&gt;
&lt;p class="small text-muted mb-3" style="font-size: 0.8rem;"&gt;暗記・資料・記述のどこに課題があるか切り分けたい場合に。&lt;/p&gt;
&lt;p&gt;          &lt;a class="btn-outline-rw mt-auto py-2" href="https://jukureiwa.com/tips/naaymi_hub/"&gt;悩みを切り分ける&lt;/a&gt;
        &lt;/div&gt;
&lt;/p&gt;&lt;/div&gt;
&lt;div class="col"&gt;
&lt;div class="card rw-card-std p-4 d-flex flex-column shadow-sm"&gt;
          &lt;span class="rw-badge-label mx-auto mb-2" style="background-color: #f1f5f9; color: #002b6b; border-color: #cbd5e1;"&gt;効率アップ&lt;/span&gt;&lt;/p&gt;
&lt;h3 class="h6 fw-bold mb-3"&gt;暗記効率を3倍にする&lt;/h3&gt;
&lt;p class="small text-muted mb-3" style="font-size: 0.8rem;"&gt;知識を孤立させず「関連付け」て一生忘れない形で定着させる方法。&lt;/p&gt;
&lt;p&gt;          &lt;a class="btn-outline-rw mt-auto py-2" href="https://jukureiwa.com/tips/syakaianki/"&gt;具体的なやり方へ&lt;/a&gt;
        &lt;/div&gt;
&lt;/p&gt;&lt;/div&gt;
&lt;div class="col"&gt;
&lt;div class="card rw-card-std p-4 d-flex flex-column shadow-sm"&gt;
          &lt;span class="rw-badge-label mx-auto mb-2" style="background-color: #f1f5f9; color: #002b6b; border-color: #cbd5e1;"&gt;ミス撲滅&lt;/span&gt;&lt;/p&gt;
&lt;h3 class="h6 fw-bold mb-3"&gt;偏差値5上がるミス対策&lt;/h3&gt;
&lt;p class="small text-muted mb-3" style="font-size: 0.8rem;"&gt;「うっかりミス」を論理的に減らし、実力を確実に点に変える方法。&lt;/p&gt;
&lt;p&gt;          &lt;a class="btn-outline-rw mt-auto py-2" href="https://jukureiwa.com/tips/machigaeyasui/"&gt;論理的減らし方へ&lt;/a&gt;
        &lt;/div&gt;
&lt;/p&gt;&lt;/div&gt;
&lt;div class="col"&gt;
&lt;div class="card rw-card-std p-4 d-flex flex-column shadow-sm" style="background-color: #f0f9ff;"&gt;
          &lt;span class="rw-badge-label mx-auto mb-2" style="background-color: #0052cc; color: #fff; border-color: #0052cc;"&gt;個別指導&lt;/span&gt;&lt;/p&gt;
&lt;h3 class="h6 fw-bold mb-3"&gt;プロと「引き出し」整理&lt;/h3&gt;
&lt;p class="small text-muted mb-3" style="font-size: 0.8rem;"&gt;お子様の脳内にある知識を、プロがマンツーマンで整理します。&lt;/p&gt;
&lt;p&gt;          &lt;a class="btn-primary-rw mt-auto py-2 shadow-sm" href="https://jukureiwa.com/honka/"&gt;体験授業の詳細へ&lt;/a&gt;
        &lt;/div&gt;
&lt;/p&gt;&lt;/div&gt;
&lt;/p&gt;&lt;/div&gt;
&lt;section id="consult" class="rw-cta-highlight shadow-lg"&gt;
&lt;div class="row g-4 align-items-center"&gt;
&lt;div class="col-12 col-md-8"&gt;
&lt;h2 class="h4 fw-bold mb-3"&gt;社会の暗記が「ただの詰め込み」になっている場合は、個別で解決を&lt;/h2&gt;
&lt;p class="mb-0 fw-bold"&gt;
            「覚え直し」を繰り返しても偏差値が動かないときは、原因が暗記量ではなく「取り出し方」にあります。正しいラベルの貼り方と検索トレーニングで、本番で迷わない実力をつけます。
          &lt;/p&gt;
&lt;/p&gt;&lt;/div&gt;
&lt;div class="col-12 col-md-4 text-center"&gt;
&lt;div class="d-grid gap-3"&gt;
            &lt;a class="btn-primary-rw shadow py-3" href="https://jukureiwa.com/kouza/"&gt;講座・体験授業へ申し込む&lt;/a&gt;&lt;br /&gt;
            &lt;span class="rw-mini"&gt;※脳内引き出し診断のみのご相談も受付中&lt;/span&gt;
          &lt;/div&gt;
&lt;/p&gt;&lt;/div&gt;
&lt;/p&gt;&lt;/div&gt;
&lt;/section&gt;
&lt;/footer&gt;
&lt;/div&gt;
&lt;section class="veu_cta" id="veu_cta-199"&gt;&lt;h1 class="cta_title"&gt;本科「公民の完成」≪６回完結講座≫&lt;/h1&gt;&lt;div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image_exist"&gt;公民分野は受験社会の中で最も苦手意識を持っている生徒さんの多い分野です。 また、受験社会のカリキュラムの中では一番最後に配置されていることが多いので、しっかりとした説明のないまま 急ぎ足で授業を進められることが多く、また、単純に暗記することを勧められることが多い分野でもあります。
&lt;br /&gt;
&lt;br /&gt;当塾では、地歴の知識とも絡めながら「国家の理念とその実現」「現在の統治制度の背景」を軸に、 しっかりとした理解に基づいた体系的な知識を得てもらうように指導を行っていきます。&lt;/div&gt;&lt;div class="cta_body_link"&gt;&lt;a href="https://jukureiwa.com/honka/" class="btn btn-primary btn-block btn-lg" target="_blank"&gt;開講講座：本科「公民の完成」≪６回完結講座≫&lt;/a&gt;&lt;/div&gt;&lt;/div&gt;&lt;!-- [ /.vkExUnit_cta_body ] --&gt;&lt;/section&gt;			
------</t>
  </si>
  <si>
    <t>https://jukureiwa.com/tips/syakai-note/</t>
  </si>
  <si>
    <t>以下のページは不自然なワードを使用しています。
これらを適切に自然な言葉に置き換えて下さい。
なお、本文の装飾や構造は絶対に変えないでください。
【対象ページURL】
https://jukureiwa.com/tips/syakai-note/
【検出された不自然ワード】
- 型
- 1分
- 網羅
【本文】
------
&lt;div class="reiwa-container pb-5" style="font-family: 'Helvetica Neue', Arial, 'Hiragino Kaku Gothic ProN', 'Hiragino Sans', Meiryo, sans-serif; color: #333; line-height: 1.8;"&gt;
&lt;div class="intro-section mb-5"&gt;
&lt;p class="lead" style="font-size: 1.25rem; color: #444;"&gt;「ノートはきれいに書けているのに、模試の点数が上がらない」&lt;/p&gt;
&lt;p&gt;社会という科目は、覚えるべき用語や資料が膨大です。そのため、真面目なお子様ほど、塾の授業内容やテキストの情報を一言一句漏らさずノートにまとめようと奮闘します。しかし、何時間もかけて作成した「力作のノート」が、実は成績アップを阻む最大の壁になっているケースが後を絶ちません。&lt;/p&gt;
&lt;p&gt;成績が伸び悩む原因は、ノートを情報の保管場所（百科事典）にしてしまっていることにあります。入試本番で必要なのは、きれいに整理されたノートではなく、頭の中に整理された知識です。合格する受験生のノートは、書くことよりも「見返すこと」に特化した、いわば&lt;strong&gt;最強の復習ツール&lt;/strong&gt;として機能しています。&lt;/p&gt;
&lt;div class="card border-0 shadow-sm mt-4" style="background-color: #f0f7ff; border-left: 5px solid #003366 !important;"&gt;
&lt;div class="card-body p-4 text-dark"&gt;
&lt;h4 class="h6 fw-bold mb-3" style="color: #003366;"&gt;&lt;i class="bi bi-journal-text me-2 text-dark"&gt;&lt;/i&gt;社会の得点力を変えるノート術のポイント&lt;/h4&gt;
&lt;ul class="list-unstyled mb-0 small vstack gap-2 text-dark"&gt;
&lt;li class="d-flex align-items-start"&gt;&lt;i class="bi bi-check2-circle text-primary me-2 fw-bold"&gt;&lt;/i&gt;&lt;br /&gt;
なぜ「まとめ過ぎるノート」ほど、本番で使い物にならないのか&lt;/li&gt;
&lt;li class="d-flex align-items-start"&gt;&lt;i class="bi bi-check2-circle text-primary me-2 fw-bold"&gt;&lt;/i&gt;&lt;br /&gt;
色分けのルールを捨て、脳が反応する「余白」を作る技術&lt;/li&gt;
&lt;li class="d-flex align-items-start"&gt;&lt;i class="bi bi-check2-circle text-primary me-2 fw-bold"&gt;&lt;/i&gt;&lt;br /&gt;
「間違い→原因→次のやること」をセットにする実戦型ミスノートの作り方&lt;/li&gt;
&lt;li class="d-flex align-items-start"&gt;&lt;i class="bi bi-check2-circle text-primary me-2 fw-bold"&gt;&lt;/i&gt;&lt;br /&gt;
地理・歴史・公民の各分野で、取りこぼしを防ぐための情報の落とし込み方&lt;/li&gt;
&lt;li class="d-flex align-items-start border-primary"&gt;&lt;i class="bi bi-check2-circle text-primary me-2 fw-bold"&gt;&lt;/i&gt;&lt;br /&gt;
忙しい平日でも、わずか5分で1週間の復習を完了させるルーティン&lt;/li&gt;
&lt;/ul&gt;
&lt;/div&gt;
&lt;/div&gt;
&lt;/div&gt;
&lt;section class="mb-5 shadow-sm p-4 rounded bg-white border-top border-primary border-5" style="border-top-color: #003366 !important;"&gt;
&lt;h2 class="h4 fw-bold mb-4 pb-2 border-bottom" style="color: #003366;"&gt;まず状況整理：そのノートは「復習」に耐えられるか？&lt;/h2&gt;
&lt;p&gt;お子様のノートを手に取ってみてください。もし以下の項目に当てはまるなら、それは「書くこと自体が目的」になっており、実戦で使える知識として定着していません。&lt;/p&gt;
&lt;div class="row g-3 text-dark"&gt;
&lt;div class="col-md-6"&gt;
&lt;div class="p-3 border rounded h-100 bg-light shadow-sm text-dark"&gt;
&lt;h3 class="h6 fw-bold mb-2 text-primary text-dark"&gt;&lt;i class="bi bi-pencil-square me-2 text-dark"&gt;&lt;/i&gt;情報の「密集」パターン&lt;/h3&gt;
&lt;p class="small text-muted mb-0 text-dark"&gt;ページ全体に文字が詰まっており、どこが重要なのか一目で判別できない。見返した際に、脳が情報を拒絶してしまう。&lt;/p&gt;
&lt;/div&gt;
&lt;/div&gt;
&lt;div class="col-md-6"&gt;
&lt;div class="p-3 border rounded h-100 bg-light shadow-sm text-dark"&gt;
&lt;h3 class="h6 fw-bold mb-2 text-primary text-dark"&gt;&lt;i class="bi bi-palette-fill me-2 text-dark"&gt;&lt;/i&gt;過剰装飾パターン&lt;/h3&gt;
&lt;p class="small text-muted mb-0 text-dark"&gt;ペンが4色以上使われ、図や表の枠線を引くことに時間がかかっている。色が多すぎて覚えるべき優先順位がぼやけている。&lt;/p&gt;
&lt;/div&gt;
&lt;/div&gt;
&lt;div class="col-md-12"&gt;
&lt;div class="p-3 border rounded bg-white border-primary" style="border-style: dashed !important;"&gt;
&lt;p class="fw-bold text-primary mb-0 text-center small"&gt;&lt;i class="bi bi-arrow-repeat me-2"&gt;&lt;/i&gt;&lt;br /&gt;
これらのノートは、テスト直前の「5分復習」には全く向きません。&lt;/p&gt;
&lt;/div&gt;
&lt;/div&gt;
&lt;/div&gt;
&lt;/section&gt;
&lt;section class="mb-5 text-dark"&gt;
&lt;h2 class="h4 fw-bold p-3 mb-4 shadow-sm" style="color: #fff; background-color: #003366; border-radius: 5px;"&gt;原因の切り分け：ノートが増えても伸びない3つの落とし穴&lt;/h2&gt;
&lt;p&gt;なぜ一生懸命ノートを作っても、偏差値に反映されないのでしょうか。その原因は、ノートの役割を履き違えていることにあります。&lt;/p&gt;
&lt;details class="mb-3 border rounded shadow-sm overflow-hidden" style="border-color: #003366 !important;"&gt;
&lt;summary class="p-3 fw-bold bg-white text-primary d-flex justify-content-between align-items-center" style="cursor: pointer; list-style: none;"&gt;1. 全てを網羅しようとする「百科事典化」&lt;br /&gt;
&lt;i class="bi bi-chevron-down"&gt;&lt;/i&gt;&lt;/summary&gt;
&lt;div class="p-3 bg-light border-top border-primary small text-secondary text-dark"&gt;テキストの情報をそのまま書き写す作業は、脳を停止させます。ノートは「知っていること」を書く場所ではなく、&lt;strong&gt;「自分が忘れていたこと」「テストで間違えそうなこと」を抽出する場所&lt;/strong&gt;であるべきです。情報量が増えれば増えるほど、復習のハードルは上がります。&lt;/div&gt;
&lt;/details&gt;
&lt;details class="mb-3 border rounded shadow-sm overflow-hidden" style="border-color: #003366 !important;"&gt;
&lt;summary class="p-3 fw-bold bg-white text-primary d-flex justify-content-between align-items-center" style="cursor: pointer; list-style: none;"&gt;2. 「解き方の流れ」が欠落している&lt;br /&gt;
&lt;i class="bi bi-chevron-down"&gt;&lt;/i&gt;&lt;/summary&gt;
&lt;div class="p-3 bg-light border-top border-primary small text-secondary text-dark"&gt;用語の名前だけを羅列したノートは、資料読解や記述には通用しません。なぜその答えになるのか、資料のどこに注目すべきかという「順番」が抜けていると、実戦で知識を引き出せません。&lt;/div&gt;
&lt;/details&gt;
&lt;details class="mb-3 border rounded shadow-sm overflow-hidden" style="border-color: #003366 !important;"&gt;
&lt;summary class="p-3 fw-bold bg-white text-primary d-flex justify-content-between align-items-center" style="cursor: pointer; list-style: none;"&gt;3. 「後から追記するスペース」がない&lt;br /&gt;
&lt;i class="bi bi-chevron-down"&gt;&lt;/i&gt;&lt;/summary&gt;
&lt;div class="p-3 bg-light border-top border-primary small text-secondary text-dark"&gt;一度書いて終わりのノートは、知識をアップデートできません。演習で新しい発見があったとき、その周辺知識を書き込む余白がないと、知識が断片化されたままになります。成長するノートには、必ず&lt;strong&gt;後日談を書き込むための「空き地」&lt;/strong&gt;があります。&lt;/div&gt;
&lt;/details&gt;
&lt;/section&gt;
&lt;section class="mb-5 shadow-sm p-4 rounded bg-white border-top border-primary border-5" style="border-top-color: #003366 !important;"&gt;
&lt;h2 class="h4 fw-bold text-primary mb-4"&gt;やり直しの順番：色分けよりも大事な「3つのルール」&lt;/h2&gt;
&lt;p&gt;ノートを見栄え良くすることに労力を割くのは今日で終わりにしましょう。今日から実践すべき、合格のためのノート作成ルールを提示します。&lt;/p&gt;
&lt;div class="vstack gap-4 mt-4"&gt;
&lt;div class="d-flex align-items-start border-start border-5 border-primary ps-3"&gt;
&lt;div class="me-3"&gt;&lt;span class="badge bg-primary rounded-pill px-3 py-2 text-dark"&gt;Rule 1&lt;/span&gt;&lt;/div&gt;
&lt;div&gt;
&lt;h3 class="h6 fw-bold text-primary mb-1"&gt;1ページ1テーマで「余白」を死守する&lt;/h3&gt;
&lt;p class="small mb-0 text-dark"&gt;情報の境目に必ず数行の空行を作り、ページの右側3分の1は常に空けておきます。ここには、後で模試で間違えた際の「自分への注意書き」を書き込むためです。&lt;/p&gt;
&lt;/div&gt;
&lt;/div&gt;
&lt;div class="d-flex align-items-start border-start border-5 border-primary ps-3 text-dark"&gt;
&lt;div class="me-3"&gt;&lt;span class="badge bg-primary rounded-pill px-3 py-2 text-dark"&gt;Rule 2&lt;/span&gt;&lt;/div&gt;
&lt;div&gt;
&lt;h3 class="h6 fw-bold text-primary mb-1 text-dark"&gt;「間違い→原因→次にやること」の3点メモ&lt;/h3&gt;
&lt;p class="small mb-0 text-dark"&gt;ミスを書き出す際は、正解を書くだけでは不十分です。「地理：統計の単位を見逃した（原因）→グラフを見たらまず単位に◯を付ける（次にやること）」のように、&lt;strong&gt;行動レベルの修正案&lt;/strong&gt;をセットで記述します。&lt;/p&gt;
&lt;/div&gt;
&lt;/div&gt;
&lt;div class="d-flex align-items-start border-start border-5 border-primary ps-3 text-dark"&gt;
&lt;div class="me-3"&gt;&lt;span class="badge bg-primary rounded-pill px-3 py-2 text-dark"&gt;Rule 3&lt;/span&gt;&lt;/div&gt;
&lt;div&gt;
&lt;h3 class="h6 fw-bold text-primary mb-1 text-dark"&gt;因果関係を「矢印」で言語化する&lt;/h3&gt;
&lt;p class="small mb-0 text-dark"&gt;歴史や公民では、文章をだらだら書かず、「A（原因）→ B（出来事）→ C（結果）」の矢印で整理します。復習時にこの矢印を指で追いながら、自分の言葉で説明できれば、その知識は完成しています。&lt;/p&gt;
&lt;/div&gt;
&lt;/div&gt;
&lt;/div&gt;
&lt;/section&gt;
&lt;section class="mb-5 text-dark"&gt;
&lt;h2 class="h4 fw-bold p-3 mb-4 shadow-sm" style="color: #fff; background-color: #003366; border-radius: 5px;"&gt;よくあるミスと修正：分野別の「ノートの残し方」&lt;/h2&gt;
&lt;div class="table-responsive shadow-sm rounded text-dark text-dark"&gt;
&lt;table class="table table-bordered align-middle mb-0 text-dark border-primary" style="border-color: #dee2e6;"&gt;
&lt;thead style="background-color: #f0f7ff; color: #003366;"&gt;
&lt;tr class="text-center small"&gt;
&lt;th style="width: 20%;"&gt;分野&lt;/th&gt;
&lt;th style="width: 35%;"&gt;症状（ミスの原因）&lt;/th&gt;
&lt;th style="width: 45%;"&gt;修正行動（今日からやること）&lt;/th&gt;
&lt;/tr&gt;
&lt;/thead&gt;
&lt;tbody class="small text-dark text-dark"&gt;
&lt;tr&gt;
&lt;th class="text-center text-primary text-dark" scope="row"&gt;地理&lt;/th&gt;
&lt;td&gt;&lt;strong&gt;統計や図を無視して文字で覚える&lt;/strong&gt;&lt;/td&gt;
&lt;td&gt;&lt;strong&gt;資料の「言い換え」をメモする。&lt;/strong&gt;&lt;br /&gt;
「促成栽培」なら「冬の出荷グラフが突出しているもの」と、図の特徴と言葉をセットで書く。&lt;/td&gt;
&lt;/tr&gt;
&lt;tr&gt;
&lt;th class="text-center text-primary text-dark" scope="row"&gt;歴史&lt;/th&gt;
&lt;td&gt;&lt;strong&gt;出来事を時系列順に並べるだけ&lt;/strong&gt;&lt;/td&gt;
&lt;td&gt;&lt;strong&gt;「対比・セット」で整理する。&lt;/strong&gt;&lt;br /&gt;
「享保・寛政・天保の改革」を並べ、それぞれの共通点と相違点を「株仲間の扱い」などの切り口で整理する。&lt;/td&gt;
&lt;/tr&gt;
&lt;tr&gt;
&lt;th class="text-center text-primary text-dark" scope="row"&gt;公民&lt;/th&gt;
&lt;td&gt;&lt;strong&gt;難しい用語をそのまま丸暗記する&lt;/strong&gt;&lt;/td&gt;
&lt;td&gt;&lt;strong&gt;「制度→目的→具体例」の順で書く。&lt;/strong&gt;&lt;br /&gt;
「違憲審査制」なら「目的：人権を守るため」を第一に書き、裁判所の役割を具体例と共に記す。&lt;/td&gt;
&lt;/tr&gt;
&lt;/tbody&gt;
&lt;/table&gt;
&lt;/div&gt;
&lt;/section&gt;
&lt;section class="mb-5 border border-primary border-2 p-4 rounded bg-white shadow-sm text-dark"&gt;
&lt;h2 class="h4 fw-bold text-primary mb-4 pb-2 border-bottom"&gt;家庭での回し方：週末「5分復習」のルーティン化&lt;/h2&gt;
&lt;p&gt;ノートは作って終わりではありません。むしろ、作った瞬間から復習ツールとしての生命が始まります。ご家庭では、以下のサイクルでノートを活用してください。&lt;/p&gt;
&lt;div class="row g-4 mt-1 text-dark text-dark"&gt;
&lt;div class="col-md-7 text-dark text-dark"&gt;
&lt;h3 class="h6 fw-bold text-primary text-dark"&gt;&lt;i class="bi bi-calendar-check me-2 text-dark"&gt;&lt;/i&gt; 週末の「5分チェック」順番&lt;/h3&gt;
&lt;ul class="small vstack gap-2 mt-3 p-0 text-dark text-dark" style="list-style: none;"&gt;
&lt;li class="p-2 border-bottom border-light"&gt;&lt;strong&gt;最初の1分：&lt;/strong&gt;その週のページを開き、余白の「自分への注意書き」を音読する。&lt;/li&gt;
&lt;li class="p-2 border-bottom border-light"&gt;&lt;strong&gt;次の2分：&lt;/strong&gt;図や矢印を見て、因果関係を1つだけ「空（そら）」で説明してみる。&lt;/li&gt;
&lt;li class="p-2 border-bottom border-light"&gt;&lt;strong&gt;最後の2分：&lt;/strong&gt;直近の模試で間違えた「次にやること」が守れているか、演習結果と照合する。&lt;/li&gt;
&lt;/ul&gt;
&lt;/div&gt;
&lt;div class="col-md-5 text-dark"&gt;
&lt;div class="p-3 bg-light rounded border border-primary h-100 text-dark text-dark"&gt;
&lt;h3 class="h6 fw-bold text-primary mb-3 text-dark text-dark"&gt;&lt;i class="bi bi-chat-dots me-2 text-dark"&gt;&lt;/i&gt; 親の声かけの言い回し&lt;/h3&gt;
&lt;p class="small text-muted mb-2 text-dark text-dark"&gt;ノートの出来栄えではなく、&lt;strong&gt;検索性&lt;/strong&gt;を問いかけます。&lt;/p&gt;
&lt;div class="bg-white p-2 rounded small border-start border-primary border-4 mb-2 shadow-sm text-dark text-dark"&gt;「このページのポイント、3秒で見つけられる？」&lt;/div&gt;
&lt;div class="bg-white p-2 rounded small border-start border-primary border-4 shadow-sm text-dark text-dark text-dark"&gt;「模試の反省、どこに書き足したか見せて？」&lt;/div&gt;
&lt;/div&gt;
&lt;/div&gt;
&lt;/div&gt;
&lt;/section&gt;
&lt;section class="mb-5 text-dark text-dark text-dark"&gt;
&lt;h2 class="h4 fw-bold p-3 mb-4 shadow-sm text-white" style="background-color: #003366; border-radius: 5px;"&gt;FAQ：社会のノート作りに関するよくある悩み&lt;/h2&gt;
&lt;div class="vstack gap-3 text-dark text-dark"&gt;
&lt;details class="p-3 border rounded shadow-sm bg-white text-dark text-dark"&gt;
&lt;summary class="fw-bold text-primary text-dark text-dark" style="cursor: pointer; list-style: none;"&gt;&lt;i class="bi bi-question-circle me-2 text-dark"&gt;&lt;/i&gt;Q. 塾の板書を写すだけで精一杯で、余白が作れません。&lt;/summary&gt;
&lt;p class="small mb-0 mt-3 border-start border-3 ps-3 text-secondary text-dark text-dark"&gt;A. 全てを写そうとするのを止めましょう。テキストに書いてあることは「テキスト参照」とだけ書き、先生が口頭で言った「背景」や「解き方のヒント」をメモすることに注力してください。&lt;/p&gt;
&lt;/details&gt;
&lt;details class="p-3 border rounded shadow-sm bg-white text-dark text-dark"&gt;
&lt;summary class="fw-bold text-primary text-dark text-dark" style="cursor: pointer; list-style: none;"&gt;&lt;i class="bi bi-question-circle me-2 text-dark"&gt;&lt;/i&gt;Q. ルーズリーフとノート、どちらが良いでしょうか？&lt;/summary&gt;
&lt;p class="small mb-0 mt-3 border-start border-3 ps-3 text-secondary text-dark text-dark text-dark"&gt;A. 受験社会においては「ノート（綴じノート）」を推奨します。歴史の流れを把握する際、ページがバラバラになるリスクを避けるためです。1冊のノートが埋まっていく達成感も大切にしましょう。&lt;/p&gt;
&lt;/details&gt;
&lt;/div&gt;
&lt;/section&gt;
&lt;section class="mb-5 py-5 border-top text-center text-dark text-dark"&gt;
&lt;h2 class="h4 fw-bold mb-5" style="color: #003366;"&gt;さらに学習効率を高めるための「やり直し」ステップ&lt;/h2&gt;
&lt;div class="row row-cols-1 row-cols-md-2 g-4 text-dark text-dark text-dark"&gt;
&lt;div class="col text-dark"&gt;
&lt;div class="card h-100 border-primary border-1 shadow-sm reiwa-hover text-dark"&gt;
&lt;div class="card-body py-4 text-dark text-dark"&gt;
&lt;p&gt;&lt;span class="badge bg-primary mb-2 text-dark"&gt;学習の基本&lt;/span&gt;&lt;/p&gt;
&lt;h3 class="h6 fw-bold text-dark mb-0 text-dark"&gt;伸び悩む子の共通点｜社会の勉強順序を正しく修正する &lt;i class="bi bi-arrow-right-short text-primary text-dark"&gt;&lt;/i&gt;&lt;/h3&gt;
&lt;/div&gt;
&lt;/div&gt;
&lt;p&gt;&amp;nbsp;&lt;/p&gt;
&lt;/div&gt;
&lt;div class="col text-dark"&gt;
&lt;div class="card h-100 border-primary border-1 shadow-sm reiwa-hover text-dark text-dark"&gt;
&lt;div class="card-body py-4 text-dark text-dark"&gt;
&lt;p&gt;&lt;span class="badge bg-primary mb-2 text-dark"&gt;記憶術&lt;/span&gt;&lt;/p&gt;
&lt;h3 class="h6 fw-bold text-dark mb-0 text-dark"&gt;丸暗記からの脱却！知識を「一生忘れない形」で定着させる方法 &lt;i class="bi bi-arrow-right-short text-primary text-dark"&gt;&lt;/i&gt;&lt;/h3&gt;
&lt;/div&gt;
&lt;/div&gt;
&lt;p&gt;&amp;nbsp;&lt;/p&gt;
&lt;/div&gt;
&lt;div class="col text-dark text-dark"&gt;
&lt;div class="card h-100 border-primary border-1 shadow-sm reiwa-hover text-dark text-dark text-dark"&gt;
&lt;div class="card-body py-4 text-dark text-dark text-dark text-dark"&gt;
&lt;p&gt;&lt;span class="badge bg-primary mb-2 text-dark"&gt;緊急対策&lt;/span&gt;&lt;/p&gt;
&lt;h3 class="h6 fw-bold text-dark mb-0 text-dark text-dark"&gt;模試の偏差値が急落……今すぐ見直すべき「解き方のクセ」 &lt;i class="bi bi-arrow-right-short text-primary text-dark text-dark"&gt;&lt;/i&gt;&lt;/h3&gt;
&lt;/div&gt;
&lt;/div&gt;
&lt;p&gt;&amp;nbsp;&lt;/p&gt;
&lt;/div&gt;
&lt;div class="col text-dark"&gt;
&lt;div class="card h-100 border-primary bg-primary bg-opacity-10 shadow-sm reiwa-hover text-dark text-dark"&gt;
&lt;div class="card-body py-4 text-primary text-dark text-dark"&gt;
&lt;h3 class="h6 fw-bold mb-1 text-primary text-dark text-dark"&gt;社会の「定番のやり方」をプロと一緒に。&lt;/h3&gt;
&lt;p class="small mb-0 fw-bold text-primary text-dark text-dark"&gt;実戦力強化講座の無料体験はこちら &lt;i class="bi bi-chevron-double-right text-dark"&gt;&lt;/i&gt;&lt;/p&gt;
&lt;/div&gt;
&lt;/div&gt;
&lt;p&gt;&amp;nbsp;&lt;/p&gt;
&lt;/div&gt;
&lt;/div&gt;
&lt;/section&gt;
&lt;div class="p-4 rounded text-center shadow-sm" style="background-color: #003366; color: #fff;"&gt;
&lt;p class="fw-bold mb-2 lead"&gt;ノートは「見返す」ためにある。たったこれだけで、勉強の質は劇的に変わります。&lt;/p&gt;
&lt;p class="mb-0 small" style="opacity: 0.9;"&gt;まずは今日、次の授業のノートに「右側3分の1の余白」を作ることから始めてみてください。&lt;/p&gt;
&lt;/div&gt;
&lt;/div&gt;
&lt;style&gt;
    /* 詳細設定 */&lt;br /&gt;    .reiwa-container summary::-webkit-details-marker { display: none; }&lt;br /&gt;    .reiwa-container details summary i { transition: transform 0.3s; }&lt;br /&gt;    .reiwa-container details[open] summary i { transform: rotate(180deg); }&lt;br /&gt;    .reiwa-hover { transition: all 0.3s ease; }&lt;br /&gt;    .reiwa-hover:hover { transform: translateY(-5px); box-shadow: 0 10px 20px rgba(0, 51, 102, 0.1) !important; background-color: #f8f9fa; }&lt;br /&gt;    .reiwa-container .border-dashed { border-style: dashed !important; }&lt;br /&gt;&lt;/style&gt;
&lt;section id="veu_cta-199" class="veu_cta"&gt;
&lt;div class="cta_body"&gt;
&lt;div class="cta_body_link"&gt;&lt;/div&gt;
&lt;/div&gt;
&lt;p&gt;&lt;!-- [ /.vkExUnit_cta_body ] --&gt;&lt;/p&gt;
&lt;/section&gt;
&lt;section class="veu_cta" id="veu_cta-197"&gt;&lt;h1 class="cta_title"&gt;本科「地理の完成」≪８回完結講座≫&lt;/h1&gt;&lt;div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地理分野は「どこに何があるのか」「どこで何が行われているのか」を正しく理解することに尽きます。したがって「場所」つまり「地図」をベースにおいて理解を進めないと、きちんと知識を積み上げることが出来ません。当塾では、常に「どこ」というポイントに軸足を置きながら、様々な事象・現象を正しく理解させるように指導を行っていきます。&lt;/div&gt;&lt;div class="cta_body_link"&gt;&lt;a href="https://jukureiwa.com/honka/" class="btn btn-primary btn-block btn-lg" target="_blank"&gt;開講講座：本科「地理の完成」≪８回完結講座≫&lt;/a&gt;&lt;/div&gt;&lt;/div&gt;&lt;!-- [ /.vkExUnit_cta_body ] --&gt;&lt;/section&gt;			
------</t>
  </si>
  <si>
    <t>https://jukureiwa.com/tips/syakai-oboeru-tsukau/</t>
  </si>
  <si>
    <t>以下のページは不自然なワードを使用しています。
これらを適切に自然な言葉に置き換えて下さい。
なお、本文の装飾や構造は絶対に変えないでください。
【対象ページURL】
https://jukureiwa.com/tips/syakai-oboeru-tsukau/
【検出された不自然ワード】
- 型
- 最短
【本文】
------
&lt;style&gt;
  /* 全体設定：文字を極限まで濃くし、視認性を最大化 */
  .syakai-rewa { 
    max-width: 1060px; 
    margin: 0 auto; 
    color: #0f172a !important; 
    line-height: 1.85; 
    font-size: 16px; 
    font-family: "Helvetica Neue", Arial, "Hiragino Kaku Gothic ProN", "Hiragino Sans", Meiryo, sans-serif; 
  }&lt;/p&gt;
&lt;p&gt;  /* リンクの基本ルール */
  .syakai-rewa a:not(.btn), 
  .syakai-rewa a:not(.btn):visited {
    color: #0052cc !important; 
    text-decoration: underline !important;
    text-underline-offset: .25em;
    text-decoration-thickness: .12em;
    font-weight: 700;
  }
  .syakai-rewa a:not(.btn):hover { color: #003399 !important; text-decoration: none !important; }&lt;/p&gt;
&lt;p&gt;  /* ヒーローエリア */
  .rw-hero-box { border-radius: 22px; overflow: hidden; box-shadow: 0 12px 30px rgba(0,0,0,.08); background: #fff; margin-bottom: 2.5rem; border: 2px solid #b3d7ff; }
  .rw-hero-main { 
    background: linear-gradient(135deg, #002b6b 0%, #0052cc 100%); 
    padding: 3.5rem 2.5rem; color: #fff; position: relative; overflow: hidden; 
  }
  .rw-hero-overlay { position: absolute; inset: 0; background: radial-gradient(1000px 500px at 15% 10%, rgba(255,255,255,0.15), transparent 60%); pointer-events: none; }&lt;/p&gt;
&lt;p&gt;  /* 見出し */
  .rw-h2-bar { margin-top: 4rem; border-bottom: 2px solid #e0f2fe; padding-bottom: 0.5rem; margin-bottom: 1.5rem; }
  .syakai-rewa h2 { font-size: 1.6rem; font-weight: 900; color: #002b6b; margin: 0; }
  .syakai-rewa h3 { font-size: 1.15rem; font-weight: 800; color: #0f172a; margin-bottom: 0.8rem; }&lt;/p&gt;
&lt;p&gt;  /* カード・パーツ */
  .rw-card-std { border: 2px solid #cbd5e1 !important; border-radius: 18px; background: #fff; height: 100%; box-shadow: 0 4px 12px rgba(0,0,0,0.05); }
  .rw-note-blue { background: #f0f9ff; border: 1px solid #b3d7ff; border-left: 7px solid #0052cc; border-radius: 16px; padding: 1.5rem; }
  .rw-badge-tag { background: #dbeafe; color: #1e3a8a; padding: .25rem .7rem; border-radius: 4px; font-weight: 950; font-size: 0.75rem; border: 1.5px solid #93c5fd; display: inline-flex; align-items: center; white-space: nowrap; line-height: 1; }
  .rw-step-line { border-left: 6px solid #bae6fd; padding-left: 1.5rem; margin: 2.5rem 0; }&lt;/p&gt;
&lt;p&gt;  /* テーブル */
  .rw-table-frame { border-radius: 12px; overflow: hidden; border: 2px solid #cbd5e1; }
  .rw-table-main th { background: #e0f2fe; color: #002b6b; font-weight: 800; text-align: center; border-bottom: 2px solid #cbd5e1; padding: 1rem; }
  .rw-table-main td { vertical-align: middle; border-bottom: 1px solid #f1f5f9; padding: 1rem; color: #0f172a; font-weight: 500; }&lt;/p&gt;
&lt;p&gt;  /* アコーディオン */
  .rw-details-set { border: 2px solid #cbd5e1; border-radius: 14px; background: #fff; margin-bottom: 0.8rem; overflow: hidden; }
  .rw-details-set summary { cursor: pointer; list-style: none; padding: 1.1rem 1.25rem; font-weight: 900; color: #002b6b; position: relative; background: #f8fafc; }
  .rw-details-set summary::-webkit-details-marker { display: none; }
  .rw-details-set summary::after { content: "▾"; position: absolute; right: 1.25rem; transition: transform 0.2s; }
  .rw-details-set[open] summary::after { transform: rotate(180deg); }
  .rw-details-content { padding: 1.5rem; border-top: 1px solid #f1f5f9; color: #1e293b; font-weight: 500; }&lt;/p&gt;
&lt;p&gt;  /* ボタン */
  .btn-outline-custom { border: 2.5px solid #0052cc !important; color: #0052cc !important; border-radius: 999px !important; font-weight: 800 !important; text-decoration: none !important; display: block; width: 100%; text-align: center; padding: .65rem 0; margin-top: auto; font-size: 0.9rem; }
  .btn-primary-rw { background-color: #0052cc !important; color: #ffffff !important; border: none !important; border-radius: 999px; font-weight: 900; padding: .9rem 2.5rem; text-decoration: none !important; display: inline-block; box-shadow: 0 6px 15px rgba(0,82,204,0.2); }&lt;/p&gt;
&lt;p&gt;  .rw-list-inner { padding-left: 1.2rem; margin: 0; }
  .rw-list-inner li { margin: 0.4rem 0; }
  .rw-mini-text { font-size: 0.92rem; color: #475569; font-weight: 600; }
&lt;/style&gt;
&lt;div class="syakai-rewa"&gt;
&lt;div class="mb-3"&gt;
    &lt;a class="btn-outline-custom btn-sm px-4 py-1 d-inline-block w-auto" href="https://jukureiwa.com/tips/naaymi_hub/"&gt;社会の悩み一覧（ハブ）へ&lt;/a&gt;
  &lt;/div&gt;
&lt;header class="rw-hero-box"&gt;
&lt;div class="rw-hero-main"&gt;
&lt;div class="rw-hero-overlay"&gt;&lt;/div&gt;
&lt;div class="position-relative" style="z-index: 2;"&gt;
&lt;h1 class="h2 fw-bold mb-3" style="line-height: 1.4; color: #fff !important; text-shadow: 0 2px 10px rgba(0,0,0,0.3);"&gt;
          一問一答は完璧なのに、なぜ模試で解けないのか？&lt;br class="d-none d-md-block"&gt;「知っている」を「使える」に変える暗記の再構築&lt;br /&gt;
        &lt;/h1&gt;
&lt;p class="lead mb-4" style="color: rgba(255,255,255,0.98); font-weight: 500;"&gt;
          「知識はあるはずなのに、なぜか解けない」という状態は、暗記の質が&lt;strong&gt;「点数に直結しない形式」&lt;/strong&gt;で固まってしまっているサインです。用語はあくまで、資料を読み解き因果関係を説明するための「道具」。道具を揃えるだけでなく、実戦での使い方をマスターしましょう。
        &lt;/p&gt;
&lt;/p&gt;&lt;/div&gt;
&lt;/p&gt;&lt;/div&gt;
&lt;div class="p-4 bg-light border-top"&gt;
&lt;div class="rw-note-blue shadow-sm"&gt;
&lt;div class="fw-bold text-primary mb-3 h5"&gt;&lt;i class="bi bi-info-circle-fill me-2"&gt;&lt;/i&gt;この記事の目的&lt;/div&gt;
&lt;p class="small fw-bold mb-0"&gt;知識を「使える」状態へ引き上げるため、学習の「情報の入れ方」と「出し方」を根本から変える具体的な改善ステップを整理します。&lt;/p&gt;
&lt;/p&gt;&lt;/div&gt;
&lt;/p&gt;&lt;/div&gt;
&lt;/header&gt;
&lt;section class="rw-h2-bar"&gt;
&lt;h2&gt;まず状況整理：お子様の「暗記」はどこで止まっているか&lt;/h2&gt;
&lt;/section&gt;
&lt;p class="mb-4 fw-bold"&gt;以下の項目のうち、&lt;strong&gt;3つ以上当てはまる場合は、一問一答形式の弊害（断片的な知識の集積）&lt;/strong&gt;が出ている可能性があります。&lt;/p&gt;
&lt;div class="card rw-card-std shadow-sm mb-5"&gt;
&lt;div class="card-header bg-primary text-white fw-bold py-3"&gt;チェックリスト&lt;/div&gt;
&lt;ul class="list-group list-group-flush fw-bold"&gt;
&lt;li class="list-group-item p-3"&gt;✅ &lt;strong&gt;用語の逆引きができない&lt;/strong&gt;：鎌倉幕府が何かを説明できない。&lt;/li&gt;
&lt;li class="list-group-item p-3"&gt;✅ &lt;strong&gt;資料問題になると手が止まる&lt;/strong&gt;：雨温図から用語を導き出せない。&lt;/li&gt;
&lt;li class="list-group-item p-3"&gt;✅ &lt;strong&gt;初見の問題で「習っていない」と言う&lt;/strong&gt;：聞き方が変わると別物に見える。&lt;/li&gt;
&lt;li class="list-group-item p-3"&gt;✅ &lt;strong&gt;選択肢を「なんとなく」選ぶ&lt;/strong&gt;：誤答の理由を説明できない。&lt;/li&gt;
&lt;li class="list-group-item p-3"&gt;✅ &lt;strong&gt;時代や地域の横断が苦手&lt;/strong&gt;：比較や関連付けに弱い。&lt;/li&gt;
&lt;/ul&gt;&lt;/div&gt;
&lt;section class="rw-h2-bar"&gt;
&lt;h2&gt;原因の切り分け：点が伸びない3つの典型パターン&lt;/h2&gt;
&lt;/section&gt;
&lt;div class="row g-3 mb-5 align-items-stretch text-center"&gt;
&lt;div class="col-md-4"&gt;
&lt;div class="card rw-card-std p-4"&gt;
&lt;h3 class="h6 fw-bold text-primary mb-3"&gt;1. 「線の文脈」の欠如&lt;/h3&gt;
&lt;p class="small mb-0 fw-bold"&gt;「なぜ・何をした・どうなった」の因果関係がセットで覚えられていない状態です。&lt;/p&gt;
&lt;/p&gt;&lt;/div&gt;
&lt;/p&gt;&lt;/div&gt;
&lt;div class="col-md-4"&gt;
&lt;div class="card rw-card-std p-4"&gt;
&lt;h3 class="h6 fw-bold text-primary mb-3"&gt;2. 「ビジュアル」との乖離&lt;/h3&gt;
&lt;p class="small mb-0 fw-bold"&gt;文字暗記に偏り、出荷時期グラフなどの視覚情報との照合訓練が不足しています。&lt;/p&gt;
&lt;/p&gt;&lt;/div&gt;
&lt;/p&gt;&lt;/div&gt;
&lt;div class="col-md-4"&gt;
&lt;div class="card rw-card-std p-4"&gt;
&lt;h3 class="h6 fw-bold text-primary mb-3"&gt;3. 「出口」の読み飛ばし&lt;/h3&gt;
&lt;p class="small mb-0 fw-bold"&gt;設問が「理由」を問うているのか等を無視する早とちりが癖になっています。&lt;/p&gt;
&lt;/p&gt;&lt;/div&gt;
&lt;/p&gt;&lt;/div&gt;
&lt;/p&gt;&lt;/div&gt;
&lt;section class="rw-h2-bar"&gt;
&lt;h2&gt;仕切り直しの進め方：今日から始める「変換」ステップ&lt;/h2&gt;
&lt;/section&gt;
&lt;div class="rw-step-line-blue"&gt;
&lt;div class="mb-5"&gt;
      &lt;span class="badge bg-primary px-3 py-2 rounded-pill text-white mb-2"&gt;Step 01：今日から&lt;/span&gt;&lt;/p&gt;
&lt;h3 class="h6 fw-bold text-primary"&gt;「説明の逆転」を取り入れる&lt;/h3&gt;
&lt;p class="small fw-bold mb-3"&gt;&lt;strong&gt;「答え（用語）を見て、問題を説明する」&lt;/strong&gt;練習を1日5問だけ追加します。&lt;/p&gt;
&lt;div class="bg-light p-3 rounded-3 small fw-bold"&gt;
        ・「飛鳥浄御原令」→天武天皇が制定、持統天皇が施行した初の本格法典と言えるか。&lt;br /&gt;
        ・「リアス海岸」→複雑な海岸線、養殖業が盛ん、三陸海岸などと言えるか。
      &lt;/div&gt;
&lt;/p&gt;&lt;/div&gt;
&lt;div class="mb-5"&gt;
      &lt;span class="badge bg-primary px-3 py-2 rounded-pill text-white mb-2"&gt;Step 02：今週から&lt;/span&gt;&lt;/p&gt;
&lt;h3 class="h6 fw-bold text-primary"&gt;資料集を「主役」に据える&lt;/h3&gt;
&lt;p class="small fw-bold mb-0"&gt;問題集の隣に常に資料集を。間違えた用語は必ず図の位置や写真の雰囲気と一緒に確認し、立体化させます。&lt;/p&gt;
&lt;/p&gt;&lt;/div&gt;
&lt;div class="mb-0"&gt;
      &lt;span class="badge bg-primary px-3 py-2 rounded-pill text-white mb-2"&gt;Step 03：今月中旬から&lt;/span&gt;&lt;/p&gt;
&lt;h3 class="h6 fw-bold text-primary"&gt;「根拠付き」の丸つけに移行&lt;/h3&gt;
&lt;p class="small fw-bold mb-0"&gt;正解したかより、&lt;strong&gt;「他の選択肢がダメな理由」&lt;/strong&gt;に×をつけ理由を書くことを必須にし、処理能力を上げます。&lt;/p&gt;
&lt;/p&gt;&lt;/div&gt;
&lt;/p&gt;&lt;/div&gt;
&lt;section class="rw-h2-bar"&gt;
&lt;h2&gt;よくあるミスと修正：この「勘違い」が減点を招く&lt;/h2&gt;
&lt;/section&gt;
&lt;div class="rw-table-frame mb-5 shadow-sm"&gt;
&lt;div class="table-responsive"&gt;
&lt;table class="table table-sm align-middle mb-0 rw-table-main"&gt;
&lt;thead&gt;
&lt;tr&gt;
&lt;th style="width: 15%;"&gt;分野&lt;/th&gt;
&lt;th style="width: 40%;"&gt;症状（ミスの内容）&lt;/th&gt;
&lt;th style="width: 45%;"&gt;修正行動（今日からやること）&lt;/th&gt;
&lt;/tr&gt;
&lt;/thead&gt;
&lt;tbody class="small fw-bold"&gt;
&lt;tr&gt;
&lt;td class="text-center text-primary"&gt;地理&lt;/td&gt;
&lt;td&gt;グラフの「単位」見落とし：知識適用を急ぎすぎ。&lt;/td&gt;
&lt;td&gt;まず縦軸・横軸の「単位」と「最大値」に◯をつける。&lt;/td&gt;
&lt;/tr&gt;
&lt;tr&gt;
&lt;td class="text-center text-primary"&gt;歴史&lt;/td&gt;
&lt;td&gt;並べ替えができない：年号を数字でしか見ていない。&lt;/td&gt;
&lt;td&gt;年号を一旦止め、「Aが起きたからB」の因果で語る。&lt;/td&gt;
&lt;/tr&gt;
&lt;tr&gt;
&lt;td class="text-center text-primary"&gt;公民&lt;/td&gt;
&lt;td&gt;用語の混同：制度の「目的」を理解していない。&lt;/td&gt;
&lt;td&gt;「誰を助けるためのルールか」を一行添えて覚える。&lt;/td&gt;
&lt;/tr&gt;
&lt;tr&gt;
&lt;td class="text-center text-primary"&gt;時事&lt;/td&gt;
&lt;td&gt;用語だけ知っている：背景を追えていない。&lt;/td&gt;
&lt;td&gt;「場所（地図）」と「対立する意見」をセットにする。&lt;/td&gt;
&lt;/tr&gt;
&lt;/tbody&gt;
&lt;/table&gt;&lt;/div&gt;
&lt;/p&gt;&lt;/div&gt;
&lt;section class="rw-h2-bar"&gt;
&lt;h2&gt;家庭での回し方：週の組み立てと声かけの言い回し&lt;/h2&gt;
&lt;/section&gt;
&lt;div class="row g-4 align-items-stretch mb-5"&gt;
&lt;div class="col-md-6"&gt;
&lt;div class="card rw-card-std p-4"&gt;
&lt;h3 class="h6 fw-bold text-primary mb-3"&gt;1. 週2〜3回の「アウトプットタイム」&lt;/h3&gt;
&lt;p class="small fw-bold mb-3"&gt;1回15分、親がテキストの太字を指差し「10秒で解説してみて」と振ります。&lt;/p&gt;
&lt;p class="rw-mini-text mb-0"&gt;正確な定義でなくてOK。「〇〇が××したやつ」という因果が入れば合格です。&lt;/p&gt;
&lt;/p&gt;&lt;/div&gt;
&lt;/p&gt;&lt;/div&gt;
&lt;div class="col-md-6"&gt;
&lt;div class="card rw-card-std p-4"&gt;
&lt;h3 class="h6 fw-bold text-primary mb-3"&gt;2. 効果的な問いかけの例&lt;/h3&gt;
&lt;div class="bg-light p-2 rounded small fw-bold border-start border-primary border-4 mb-2"&gt;「この雨温図、どこを見て判断したの？」&lt;/div&gt;
&lt;div class="bg-light p-2 rounded small border-start border-primary border-4 fw-bold"&gt;「この時代の象徴的な出来事を3つ挙げるなら？」&lt;/div&gt;
&lt;/p&gt;&lt;/div&gt;
&lt;/p&gt;&lt;/div&gt;
&lt;/p&gt;&lt;/div&gt;
&lt;section class="rw-h2-bar"&gt;
&lt;h2&gt;FAQ：暗記の質に関するよくあるご質問&lt;/h2&gt;
&lt;/section&gt;
&lt;div class="vstack gap-2 mb-5"&gt;
&lt;details class="rw-details-set"&gt;
&lt;summary&gt;Q. 一問一答は全くやらなくて良いのでしょうか？&lt;/summary&gt;
&lt;div class="rw-details-content small fw-bold"&gt;A. 基礎体力として必要です。ただし、8割取れるようになったらすぐ資料読解等へ移行してください。100点に執着するより、8割を「使いこなす」練習の方が本番の点数は高くなります。&lt;/div&gt;
&lt;/details&gt;
&lt;details class="rw-details-set"&gt;
&lt;summary&gt;Q. 歴史の漢字が覚えられません。&lt;/summary&gt;
&lt;div class="rw-details-content small fw-bold"&gt;A. 音と意味を一致させ、解く中で「書けなかった字」だけを練習してください。漢字テストではなく、背景を理解する科目であることを忘れずに。&lt;/div&gt;
&lt;/details&gt;
&lt;details class="rw-details-set"&gt;
&lt;summary&gt;Q. 記述問題が白紙になってしまいます。&lt;/summary&gt;
&lt;div class="rw-details-content small fw-bold"&gt;A. 記述は「定型」の暗記です。「〜から。」で終わるといった形式をまず揃えましょう。中身は「10秒解説」の練習がそのまま対策になります。&lt;/div&gt;
&lt;/details&gt;&lt;/div&gt;
&lt;footer id="next" class="mt-5 pt-5 border-top"&gt;
&lt;h2 class="h4 fw-bold mb-4 text-center"&gt;さらに知識の「質」を高めるためのステップ&lt;/h2&gt;
&lt;div class="row row-cols-1 row-cols-md-2 row-cols-lg-4 g-3 mb-5 align-items-stretch text-center"&gt;
&lt;div class="col"&gt;
&lt;div class="card rw-card-std p-4 d-flex flex-column shadow-sm"&gt;
          &lt;span class="rw-badge-tag mx-auto mb-2" style="background-color: #f1f5f9; color: #002b6b; border: 1px solid #cbd5e1;"&gt;効率アップ&lt;/span&gt;&lt;/p&gt;
&lt;h3 class="h6 fw-bold mb-2"&gt;暗記効率を3倍にする&lt;/h3&gt;
&lt;p class="small text-muted mb-3" style="font-size: 0.78rem;"&gt;知識を孤立させないための、具体的なノート術や暗記のコツ。&lt;/p&gt;
&lt;p&gt;          &lt;a class="btn-outline-custom mt-auto py-2" href="https://jukureiwa.com/tips/syakaianki/"&gt;暗記のコツを確認&lt;/a&gt;
        &lt;/div&gt;
&lt;/p&gt;&lt;/div&gt;
&lt;div class="col"&gt;
&lt;div class="card rw-card-std p-4 d-flex flex-column shadow-sm"&gt;
          &lt;span class="rw-badge-tag mx-auto mb-2" style="background-color: #f1f5f9; color: #002b6b; border: 1px solid #cbd5e1;"&gt;悩み診断&lt;/span&gt;&lt;/p&gt;
&lt;h3 class="h6 fw-bold mb-2"&gt;社会の悩みを整理する&lt;/h3&gt;
&lt;p class="small text-muted mb-3" style="font-size: 0.78rem;"&gt;暗記・資料・記述のどこに課題があるか一瞬で切り分けます。&lt;/p&gt;
&lt;p&gt;          &lt;a class="btn-outline-custom mt-auto py-2" href="https://jukureiwa.com/tips/naaymi_hub/"&gt;悩み別整理へ&lt;/a&gt;
        &lt;/div&gt;
&lt;/p&gt;&lt;/div&gt;
&lt;div class="col"&gt;
&lt;div class="card rw-card-std p-4 d-flex flex-column shadow-sm" style="background-color: #f0f9ff;"&gt;
          &lt;span class="rw-badge-tag mx-auto mb-2" style="background-color: #0052cc; color: #fff; border: 1px solid #0052cc;"&gt;無料相談&lt;/span&gt;&lt;/p&gt;
&lt;h3 class="h6 fw-bold mb-2"&gt;プロによる学習診断&lt;/h3&gt;
&lt;p class="small text-muted mb-3" style="font-size: 0.78rem;"&gt;偏差値が停滞している原因をプロの視点で徹底分析します。&lt;/p&gt;
&lt;p&gt;          &lt;a class="btn-primary-rw mt-auto py-2 shadow-sm" style="font-size: 0.85rem;" href="#"&gt;相談の詳細を見る&lt;/a&gt;
        &lt;/div&gt;
&lt;/p&gt;&lt;/div&gt;
&lt;div class="col"&gt;
&lt;div class="card rw-card-std p-4 d-flex flex-column shadow-sm" style="background-color: #f0f9ff;"&gt;
          &lt;span class="rw-badge-tag mx-auto mb-2" style="background-color: #0052cc; color: #fff; border: 1px solid #0052cc;"&gt;特別講座&lt;/span&gt;&lt;/p&gt;
&lt;h3 class="h6 fw-bold mb-2"&gt;社会・記述対策講座&lt;/h3&gt;
&lt;p class="small text-muted mb-3" style="font-size: 0.78rem;"&gt;「わかっているのに書けない」を卒業し、部分点をもぎ取る記述力を。&lt;/p&gt;
&lt;p&gt;          &lt;a class="btn-primary-rw mt-auto py-2 shadow-sm" style="font-size: 0.85rem;" href="#"&gt;講座の詳細を見る&lt;/a&gt;
        &lt;/div&gt;
&lt;/p&gt;&lt;/div&gt;
&lt;/p&gt;&lt;/div&gt;
&lt;section class="rw-cta-highlight shadow-lg"&gt;
&lt;div class="row g-4 align-items-center"&gt;
&lt;div class="col-12 col-md-8 text-dark fw-bold"&gt;
&lt;h2 class="h4 fw-bold mb-3"&gt;お子様の「覚え方」に不安を感じたら、個別で原因の特定から&lt;/h2&gt;
&lt;p class="mb-0"&gt;
            一問一答を繰り返しているのに偏差値が動かないときは、暗記量ではなく「取り出し方」に致命的なズレが生じています。プロの視点で、最短で得点に繋がる学習法をご提案します。
          &lt;/p&gt;
&lt;/p&gt;&lt;/div&gt;
&lt;div class="col-12 col-md-4 text-center"&gt;
&lt;div class="d-grid gap-3"&gt;
            &lt;a class="btn-primary-rw shadow py-3" href="https://jukureiwa.com/kouza/"&gt;講座・体験授業へ申し込む&lt;/a&gt;
          &lt;/div&gt;
&lt;/p&gt;&lt;/div&gt;
&lt;/p&gt;&lt;/div&gt;
&lt;/section&gt;
&lt;/footer&gt;
&lt;/div&gt;
&lt;section class="veu_cta" id="veu_cta-198"&gt;&lt;h1 class="cta_title"&gt;本科「歴史の完成」≪８回完結講座≫&lt;/h1&gt;&lt;div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image_exist"&gt;歴史分野は「いつ」「どこで」「何が」起きたのかを有機的に理解すること、 通り一遍の言葉で言うならば「流れを意識する」ことが求められる分野です。 したがって、時代別に別々のものとして覚えようとしても、分野別(政治・文化……など)に学習を進めようとしても、 それだけでは十分な学習効果を上げることが出来ません。当塾では、時代背景とその中の様々な事象を結び付けていくことで、付け焼刃でない深く理解をさせるように指導を行っていきます。&lt;/div&gt;&lt;div class="cta_body_link"&gt;&lt;a href="https://jukureiwa.com/honka/" class="btn btn-primary btn-block btn-lg" target="_blank"&gt;開講講座：本科「歴史の完成」≪８回完結講座≫&lt;/a&gt;&lt;/div&gt;&lt;/div&gt;&lt;!-- [ /.vkExUnit_cta_body ] --&gt;&lt;/section&gt;			
------</t>
  </si>
  <si>
    <t>https://koten-kakitsubata.jp/blog/chinese-writing/</t>
  </si>
  <si>
    <t>以下のページは不自然なワードを使用しています。
これらを適切に自然な言葉に置き換えて下さい。
なお、本文の装飾や構造は絶対に変えないでください。
【対象ページURL】
https://koten-kakitsubata.jp/blog/chinese-writing/
【検出された不自然ワード】
- 迷い
- 確定
- 1分
【本文】
------
&lt;div class="container my-4"&gt;
&lt;p&gt;&lt;!-- Hero Section --&gt;&lt;/p&gt;
&lt;div class="card shadow-sm mb-4 border-0" style="background: linear-gradient(135deg, #512da8, #00897b); color: #fff;"&gt;
&lt;div class="card-body p-4"&gt;
&lt;div class="d-flex flex-wrap justify-content-between align-items-center mb-2"&gt;&lt;span class="badge bg-warning text-dark mb-2" style="font-size: 0.8rem;"&gt;高校国語／漢文&lt;/span&gt;&lt;br /&gt;
&lt;span class="badge bg-light text-dark mb-2" style="font-size: 0.75rem;"&gt;対象：高校生〜大学受験生&lt;/span&gt;&lt;/div&gt;
&lt;h1 class="card-title mb-3" style="font-size: 2rem; line-height: 1.5;"&gt;&lt;/h1&gt;
&lt;p class="card-text mb-3" style="font-size: 0.98rem;"&gt;大学受験の古典（古文・漢文）をどう伸ばすかの全体像は、&lt;a href="https://koten-kakitsubata.jp/enter-exam/"&gt;&lt;strong&gt;大学受験の古典（古文・漢文）個別指導（全体像はこちら）&lt;/strong&gt;&lt;/a&gt;で確認できます。&lt;/p&gt;
&lt;p class="card-text mb-0" style="font-size: 0.98rem;"&gt;&lt;!-- 不足補完ブロック（即答パート）：漢文の一人称 --&gt;&lt;/p&gt;
&lt;div class="card shadow-sm mb-4 border-0"&gt;
&lt;div class="card-body"&gt;
&lt;h2 class="h4 mb-3"&gt;&lt;span style="color: #000000;"&gt;漢文の一人称（朕・妾・孤）を先に押さえる&lt;/span&gt;&lt;/h2&gt;
&lt;p class="mb-3"&gt;&lt;span style="color: #000000;"&gt;漢文の一人称は、書き下し文・現代語訳で言うところの&lt;strong&gt;「私」&lt;/strong&gt;に当たる語で、&lt;strong&gt;だれの発言（語り手）か&lt;/strong&gt;を見分ける手がかりになります。&lt;/span&gt;&lt;br /&gt;
&lt;span style="color: #000000;"&gt;とくに会話文や「〜曰く（いわく）」の場面では、一人称が分かるだけで人物関係が整理され、読み違いを減らしやすくなります。&lt;/span&gt;&lt;/p&gt;
&lt;div class="alert alert-info mb-3" role="alert"&gt;&lt;span style="color: #000000;"&gt;&lt;strong&gt;ここだけ先に：&lt;/strong&gt;本文にも出てくる「&lt;strong&gt;朕・妾・孤&lt;/strong&gt;」は、入試漢文で見かけやすい&lt;strong&gt;代表例&lt;/strong&gt;です。まずはこの3つからで十分です。&lt;/span&gt;&lt;/div&gt;
&lt;h3 class="h5 mb-2"&gt;&lt;span style="color: #000000;"&gt;代表例（朕・妾・孤）&lt;/span&gt;&lt;/h3&gt;
&lt;div class="table-responsive mb-3"&gt;
&lt;table class="table table-bordered table-hover align-middle mb-0"&gt;
&lt;thead class="text-center" style="background-color: #e3f2fd;"&gt;
&lt;tr&gt;
&lt;th scope="col"&gt;漢字&lt;/th&gt;
&lt;th scope="col"&gt;読み&lt;/th&gt;
&lt;th scope="col"&gt;だれが使うか（目安）&lt;/th&gt;
&lt;th scope="col"&gt;本文での役割&lt;/th&gt;
&lt;/tr&gt;
&lt;/thead&gt;
&lt;tbody&gt;
&lt;tr&gt;
&lt;td class="fw-bold text-center"&gt;朕&lt;/td&gt;
&lt;td class="text-center"&gt;ちん&lt;/td&gt;
&lt;td&gt;皇帝（君主）の一人称&lt;/td&gt;
&lt;td&gt;語り手が「君主側」である合図になりやすい。命令・判断・褒賞などの文脈と結びつくことが多い。&lt;/td&gt;
&lt;/tr&gt;
&lt;tr&gt;
&lt;td class="fw-bold text-center"&gt;妾&lt;/td&gt;
&lt;td class="text-center"&gt;しょう&lt;/td&gt;
&lt;td&gt;女性の一人称&lt;/td&gt;
&lt;td&gt;語り手が「女性」である手がかり。人物関係や心情の読み取りが安定しやすい。&lt;/td&gt;
&lt;/tr&gt;
&lt;tr&gt;
&lt;td class="fw-bold text-center"&gt;孤&lt;/td&gt;
&lt;td class="text-center"&gt;こ&lt;/td&gt;
&lt;td&gt;王様の一人称（「孤独の孤」）&lt;/td&gt;
&lt;td&gt;こちらも君主側の発言の合図になりやすい。会話の主導権・立場の整理に役立つ。&lt;/td&gt;
&lt;/tr&gt;
&lt;/tbody&gt;
&lt;/table&gt;
&lt;/div&gt;
&lt;h3 class="h5 mb-2"&gt;1分でできる見分け方&lt;/h3&gt;
&lt;ul class="mb-3"&gt;
&lt;li&gt;&lt;span style="color: #000000;"&gt;&lt;strong&gt;会話の形を先に探す&lt;/strong&gt;：曰く／問ふ などが出たら、まず「だれの発言か」を確定すると迷いにくい。&lt;/span&gt;&lt;/li&gt;
&lt;li&gt;&lt;span style="color: #000000;"&gt;&lt;strong&gt;一人称を拾って立場を仮置き&lt;/strong&gt;：朕・孤なら君主側、妾なら女性側――いったん仮置きして、次の文でズレがないか確認する。&lt;/span&gt;&lt;/li&gt;
&lt;li&gt;&lt;span style="color: #000000;"&gt;&lt;strong&gt;語り手に合う文脈かで補強&lt;/strong&gt;：君主の一人称なら命令・判断の調子になりやすい、など文脈とセットで見る。&lt;/span&gt;&lt;/li&gt;
&lt;li&gt;&lt;span style="color: #000000;"&gt;&lt;strong&gt;分からないときは主語を補って読む&lt;/strong&gt;：「（私は）〜と思う」のように仮の主語を置き、意味が自然につながる方を採用する。&lt;/span&gt;&lt;/li&gt;
&lt;/ul&gt;
&lt;p class="mb-0"&gt;&lt;span style="color: #000000;"&gt;続きは本文の&lt;strong&gt;「4-1. 漢文に特有の人称・表現を押さえる」&lt;/strong&gt;で、重要語の考え方（どこまで覚えるか）と合わせて整理しています。&lt;/span&gt;&lt;br /&gt;
&lt;span style="color: #000000;"&gt;まずは上の表だけ押さえてから本文に進むと、単語パートの理解がスムーズになります。&lt;/span&gt;&lt;/p&gt;
&lt;/div&gt;
&lt;/div&gt;
&lt;/div&gt;
&lt;/div&gt;
&lt;p&gt;&lt;!-- YouTube セクション --&gt;&lt;/p&gt;
&lt;div class="card shadow-sm mb-4 border-0"&gt;
&lt;div class="card-body"&gt;
&lt;h2 class="h5 mb-3"&gt;動画で学ぶ：漢文はどう勉強する？（かきつばた × 夏井算数塾 対談）&lt;/h2&gt;
&lt;div class="ratio ratio-16x9 mb-3"&gt;&lt;iframe title="YouTube video player" src="https://www.youtube.com/embed/bvBLthXiRi0" width="560" height="315" frameborder="0" allowfullscreen="allowfullscreen"&gt;&lt;/iframe&gt;&lt;/div&gt;
&lt;p class="mb-0"&gt;古典専門塾かきつばた講師・岡部と、&lt;br /&gt;
中学受験専門 &lt;a href="https://natsui-sansu-juku.com/" target="_blank" rel="noopener noreferrer"&gt;夏井算数塾&lt;/a&gt;代表・夏井による対談形式で、&lt;br /&gt;
&lt;strong&gt;漢文学習でまず押さえるべきポイント&lt;/strong&gt;を解説しています。本文とあわせて視聴することで、理解が一層深まります。&lt;/p&gt;
&lt;/div&gt;
&lt;/div&gt;
&lt;p&gt;&lt;!-- 1. 何から始めたらいい？全体像 --&gt;&lt;/p&gt;
&lt;div class="card shadow-sm mb-4 border-0"&gt;
&lt;div class="card-body"&gt;
&lt;h2 class="h4 mb-3"&gt;1. 何から始めたらいい？大学入試漢文のレベルと全体像&lt;/h2&gt;
&lt;p&gt;まず大前提として、&lt;strong&gt;大学入試で要求される漢文のレベルは決して高くありません。&lt;/strong&gt;&lt;/p&gt;
&lt;blockquote class="border-start ps-3" style="border-color: #512da8 !important;"&gt;&lt;p&gt;「大学入試漢文が要求しているレベルというのは、全然お話にならないレベルだという事です。&lt;br /&gt;
はっきり言えば、英語で言えばアルファベットが書けます、というレベルしか要求していません。」&lt;/p&gt;&lt;/blockquote&gt;
&lt;p&gt;一方で、古文については高校〜大学入試レベルの文法や読解がきちんと身についていれば、&lt;br /&gt;
大学で新しく文法を学び直す必要がないほどの完成度が求められます。&lt;br /&gt;
それに比べると、&lt;strong&gt;漢文で「やらなければいけないこと」はかなり限られている&lt;/strong&gt;と言えます。&lt;/p&gt;
&lt;div class="table-responsive mb-3"&gt;
&lt;table class="table table-bordered table-hover align-middle mb-0"&gt;
&lt;thead class="text-center" style="background-color: #e8eaf6;"&gt;
&lt;tr&gt;
&lt;th scope="col"&gt;項目&lt;/th&gt;
&lt;th scope="col"&gt;古文&lt;/th&gt;
&lt;th scope="col"&gt;漢文（大学入試）&lt;/th&gt;
&lt;/tr&gt;
&lt;/thead&gt;
&lt;tbody&gt;
&lt;tr&gt;
&lt;td class="fw-bold"&gt;要求レベル&lt;/td&gt;
&lt;td&gt;文法・読解ともに高い完成度が必要&lt;/td&gt;
&lt;td&gt;入門にすらならないレベル（範囲が限定的）&lt;/td&gt;
&lt;/tr&gt;
&lt;tr&gt;
&lt;td class="fw-bold"&gt;学習内容&lt;/td&gt;
&lt;td&gt;活用・助動詞・敬語・和歌など広範囲&lt;/td&gt;
&lt;td&gt;返り点・句法・基本語・思想キーワードなどに絞られる&lt;/td&gt;
&lt;/tr&gt;
&lt;tr&gt;
&lt;td class="fw-bold"&gt;イメージ&lt;/td&gt;
&lt;td&gt;「古典読解の土台を作る本格学習」&lt;/td&gt;
&lt;td&gt;「効率よく仕上げれば得点源にしやすい科目」&lt;/td&gt;
&lt;/tr&gt;
&lt;/tbody&gt;
&lt;/table&gt;
&lt;/div&gt;
&lt;p class="mb-0"&gt;だからこそ、漢文では&lt;strong&gt;限られた範囲を整理して学ぶこと&lt;/strong&gt;が重要です。&lt;br /&gt;
やみくもに問題演習をするのではなく、次のような基本要素から優先順位をつけて取り組みましょう。&lt;/p&gt;
&lt;/div&gt;
&lt;/div&gt;
&lt;p&gt;&lt;!-- 2. まず身につけたい「返り点」と「句法」 --&gt;&lt;/p&gt;
&lt;div class="card shadow-sm mb-4 border-0"&gt;
&lt;div class="card-body"&gt;
&lt;h2 class="h4 mb-3"&gt;2. 最優先は「返り点」と「句法」を固めること&lt;/h2&gt;
&lt;p class="mb-3"&gt;大学入試レベルの漢文で、まず最初にしっかり身につけたいのは次の二つです。&lt;/p&gt;
&lt;ul class="mb-3"&gt;
&lt;li&gt;&lt;strong&gt;返り点を正しく打ち・読めること&lt;/strong&gt;&lt;/li&gt;
&lt;li&gt;&lt;strong&gt;基本的な句法（再読文字・否定・疑問／反語など）を押さえること&lt;/strong&gt;&lt;/li&gt;
&lt;/ul&gt;
&lt;h3 class="h5 mb-2"&gt;2-1. 返り点が読めるようにする&lt;/h3&gt;
&lt;p&gt;漢文を日本語として読み下す際の大前提が、&lt;strong&gt;返り点&lt;/strong&gt;です。&lt;br /&gt;
特に、&lt;strong&gt;一二点＋レ点／上下点＋レ点&lt;/strong&gt;といった少しひねったタイプの返り点は、意識的な練習が必要になります。&lt;/p&gt;
&lt;p class="mb-3"&gt;こうしたパターンは、&lt;strong&gt;早い段階で集中的に練習しておくこと&lt;/strong&gt;が大切です。&lt;br /&gt;
最初は時間がかかっても構いません。正しく読み下せるようになるまで繰り返しましょう。&lt;/p&gt;
&lt;h3 class="h5 mb-2"&gt;2-2. 句法はグループごとにまとめて覚える&lt;/h3&gt;
&lt;p&gt;漢文の句法は、多くの問題集・参考書で次のように&lt;strong&gt;あらかじめグルーピング&lt;/strong&gt;されています。&lt;/p&gt;
&lt;div class="table-responsive mb-3"&gt;
&lt;table class="table table-bordered table-hover align-middle mb-0"&gt;
&lt;thead class="text-center" style="background-color: #fff3e0;"&gt;
&lt;tr&gt;
&lt;th scope="col"&gt;句法グループ&lt;/th&gt;
&lt;th scope="col"&gt;主な内容&lt;/th&gt;
&lt;th scope="col"&gt;覚える目安&lt;/th&gt;
&lt;/tr&gt;
&lt;/thead&gt;
&lt;tbody&gt;
&lt;tr&gt;
&lt;td class="fw-bold"&gt;再読文字&lt;/td&gt;
&lt;td&gt;「未だ〜ず」「将に〜んとす」など&lt;/td&gt;
&lt;td&gt;代表的な形と訳を確実に&lt;/td&gt;
&lt;/tr&gt;
&lt;tr&gt;
&lt;td class="fw-bold"&gt;否定&lt;/td&gt;
&lt;td&gt;「不」「非」「無」「勿」などの否定表現&lt;/td&gt;
&lt;td&gt;二重否定も含めてパターンで暗記&lt;/td&gt;
&lt;/tr&gt;
&lt;tr&gt;
&lt;td class="fw-bold"&gt;疑問・反語&lt;/td&gt;
&lt;td&gt;「〜や」「〜か」「〜乎」など&lt;/td&gt;
&lt;td&gt;疑問か反語かの見分け方を確認&lt;/td&gt;
&lt;/tr&gt;
&lt;tr&gt;
&lt;td class="fw-bold"&gt;抑揚・比較ほか&lt;/td&gt;
&lt;td&gt;強調・比況・比較などの表現&lt;/td&gt;
&lt;td&gt;頻出の決まり文句を押さえる&lt;/td&gt;
&lt;/tr&gt;
&lt;/tbody&gt;
&lt;/table&gt;
&lt;/div&gt;
&lt;p&gt;多くの参考書は、まずこのような句法パートを学んだあとに、&lt;strong&gt;実際の長文（次第・共通テスト過去問など）でまとめて演習&lt;/strong&gt;できる構成になっています。&lt;/p&gt;
&lt;p class="mb-3"&gt;大切なのは、本文中で句法が出てきたときに、&lt;br /&gt;
&lt;strong&gt;「これはさっきやった否定だ」「今のは二重否定のパターンだ」と意識して解けるか&lt;/strong&gt;&lt;br /&gt;
という点です。&lt;/p&gt;
&lt;div class="alert alert-info mb-0" role="alert"&gt;「夏休みに2週間集中すれば終わる」という勉強法もありますが、&lt;br /&gt;
一気に覚えても忘れやすく、万人向けではありません。&lt;br /&gt;
&lt;strong&gt;早めに句法を始めて、短時間でも良いので継続的に復習していく&lt;/strong&gt;方が、安定した実力につながります。&lt;/div&gt;
&lt;/div&gt;
&lt;/div&gt;
&lt;p&gt;&lt;!-- 3. 漢文の音読の必要性 --&gt;&lt;/p&gt;
&lt;div class="card shadow-sm mb-4 border-0"&gt;
&lt;div class="card-body"&gt;
&lt;h2 class="h4 mb-3"&gt;3. 漢文はなぜ「音読」が大事なのか&lt;/h2&gt;
&lt;p&gt;古文と漢文はセットで扱われることが多いですが、&lt;strong&gt;勉強法まで同じと考えるのは危険&lt;/strong&gt;です。&lt;br /&gt;
特に漢文では、&lt;strong&gt;音読&lt;/strong&gt;が想像以上に重要な役割を果たします。&lt;/p&gt;
&lt;h3 class="h5 mb-2"&gt;3-1. 漢文はリズム良く読み下すように作られている&lt;/h3&gt;
&lt;p&gt;漢文は、書き下し・読み下しをするときに、&lt;strong&gt;リズミカルに読めるように作られている&lt;/strong&gt;ことが多い文章です。&lt;/p&gt;
&lt;blockquote class="border-start ps-3" style="border-color: #00897b !important;"&gt;&lt;p&gt;「漢文というのは割合に書き下し読み下しをする際というのが、往々にしてリズミカルになっています。&lt;br /&gt;
読んでいて気持ちいいように読み下すように作ってあります。」&lt;/p&gt;&lt;/blockquote&gt;
&lt;p&gt;そのリズムを&lt;strong&gt;声に出して体得すること&lt;/strong&gt;で、句読点の位置や意味の切れ目が自然と分かるようになり、&lt;br /&gt;
読解の負担が減っていきます。&lt;/p&gt;
&lt;h3 class="h5 mb-2"&gt;3-2. 二項対立を意識しながら読む&lt;/h3&gt;
&lt;p&gt;漢文では、&lt;strong&gt;二項対立（AとBを対比させながら話を進める構成）&lt;/strong&gt;で文章が書かれていることが非常に多くなります。&lt;/p&gt;
&lt;p class="mb-3"&gt;たとえば「君子と小人」「仁と利」「道と術」など、対になる概念を対比しながら論を進めるスタイルです。&lt;br /&gt;
こうした構造を意識しながら音読することで、&lt;br /&gt;
&lt;strong&gt;話の流れや筆者の主張がつかみやすくなる&lt;/strong&gt;というメリットがあります。&lt;/p&gt;
&lt;div class="alert alert-secondary mb-0" role="alert"&gt;
&lt;p&gt;&lt;strong&gt;音読のポイント&lt;/strong&gt;&lt;/p&gt;
&lt;ul class="mb-0 mt-2"&gt;
&lt;li&gt;返り点を意識しながら、書き下し文をゆっくり声に出して読む&lt;/li&gt;
&lt;li&gt;対比表現（〜は…、〜は…）が出てきたら、&lt;strong&gt;声のトーンを変えて区別&lt;/strong&gt;して読む&lt;/li&gt;
&lt;li&gt;同じ文章を何度も音読し、リズムと語順の感覚を身につける&lt;/li&gt;
&lt;/ul&gt;
&lt;/div&gt;
&lt;/div&gt;
&lt;/div&gt;
&lt;p&gt;&lt;!-- 4. 漢文単語をどう覚えるか --&gt;&lt;/p&gt;
&lt;div class="card shadow-sm mb-4 border-0"&gt;
&lt;div class="card-body"&gt;
&lt;h2 class="h4 mb-3"&gt;4. 漢文単語はどこまで覚える？重要語と思想キーワード&lt;/h2&gt;
&lt;p&gt;古文と同様に、漢文にも&lt;strong&gt;覚えておくべき単語・表現&lt;/strong&gt;があります。&lt;br /&gt;
ただし、闇雲にすべてを暗記するのではなく、&lt;strong&gt;「漢文特有の語」と「思想キーワード」に絞る&lt;/strong&gt;のがポイントです。&lt;/p&gt;
&lt;h3 class="h5 mb-2"&gt;4-1. 漢文に特有の人称・表現を押さえる&lt;/h3&gt;
&lt;p&gt;代表的なものとして、次のような&lt;strong&gt;漢文特有の一人称&lt;/strong&gt;があります。&lt;/p&gt;
&lt;div class="table-responsive mb-3"&gt;
&lt;table class="table table-bordered table-hover align-middle mb-0"&gt;
&lt;thead class="text-center" style="background-color: #e3f2fd;"&gt;
&lt;tr&gt;
&lt;th scope="col"&gt;漢字&lt;/th&gt;
&lt;th scope="col"&gt;読み&lt;/th&gt;
&lt;th scope="col"&gt;意味・用法&lt;/th&gt;
&lt;/tr&gt;
&lt;/thead&gt;
&lt;tbody&gt;
&lt;tr&gt;
&lt;td class="fw-bold text-center"&gt;朕&lt;/td&gt;
&lt;td class="text-center"&gt;ちん&lt;/td&gt;
&lt;td&gt;皇帝の一人称&lt;/td&gt;
&lt;/tr&gt;
&lt;tr&gt;
&lt;td class="fw-bold text-center"&gt;妾&lt;/td&gt;
&lt;td class="text-center"&gt;しょう&lt;/td&gt;
&lt;td&gt;女性の一人称&lt;/td&gt;
&lt;/tr&gt;
&lt;tr&gt;
&lt;td class="fw-bold text-center"&gt;孤&lt;/td&gt;
&lt;td class="text-center"&gt;こ&lt;/td&gt;
&lt;td&gt;王様の一人称（「孤独の孤」）&lt;/td&gt;
&lt;/tr&gt;
&lt;/tbody&gt;
&lt;/table&gt;
&lt;/div&gt;
&lt;p class="mb-3"&gt;こうした&lt;strong&gt;漢文特有の語を知らないと、そもそも文章が読めない&lt;/strong&gt;場面も多いため、最優先で暗記しておきましょう。&lt;/p&gt;
&lt;h3 class="h5 mb-2"&gt;4-2. 思想キーワードと多義語を押さえる&lt;/h3&gt;
&lt;p&gt;漢文で扱われる文章は、儒学・法家などの&lt;strong&gt;思想史&lt;/strong&gt;に関わる内容が多くなります。&lt;br /&gt;
そのため、思想に関するキーワードを知っているかどうかで、&lt;br /&gt;
&lt;strong&gt;本文の理解度が大きく変わる&lt;/strong&gt;ことがあります。&lt;/p&gt;
&lt;p&gt;さらに、漢文には&lt;strong&gt;多義語&lt;/strong&gt;が多く、意外な意味を持つ語がしばしば出題されます。&lt;br /&gt;
ただし、出題されやすい多義語はある程度決まっており、&lt;br /&gt;
良質な参考書では&lt;strong&gt;巻末などに「漢文重要語」「多義語」リスト&lt;/strong&gt;として整理されていることが多いです。&lt;/p&gt;
&lt;blockquote class="border-start ps-3" style="border-color: #c62828 !important;"&gt;&lt;p&gt;「一部いい参考書は後ろに出題されやすい多義語とか、あるいは漢文重要語みたいな形で&lt;br /&gt;
大体20語から100語ぐらい教材によって整理されていますので、それはきちんと見ておくという事が大事になるかと思います。」&lt;/p&gt;&lt;/blockquote&gt;
&lt;p class="mb-0"&gt;まずは&lt;strong&gt;20〜100語程度の重要語をきちんと確認&lt;/strong&gt;し、&lt;br /&gt;
単語帳やカードで繰り返しチェックするだけでも、読解の安定感が大きく変わります。&lt;/p&gt;
&lt;/div&gt;
&lt;/div&gt;
&lt;p&gt;&lt;!-- 5. 古文の知識は漢文の「土台」になる --&gt;&lt;/p&gt;
&lt;div class="card shadow-sm mb-4 border-0"&gt;
&lt;div class="card-body"&gt;
&lt;h2 class="h4 mb-3"&gt;5. 古文の知識は漢文の「土台」になる&lt;/h2&gt;
&lt;p&gt;書き下し文・読み下し文とは、&lt;br /&gt;
&lt;strong&gt;「古代の中国語（原文）を古代日本語（古文）に翻訳したもの」&lt;/strong&gt;&lt;br /&gt;
と言い換えることができます。&lt;/p&gt;
&lt;blockquote class="border-start ps-3" style="border-color: #00897b !important;"&gt;&lt;p&gt;「漢文というのは古代の中国語を古代日本語で翻訳するというのが書き下し読み下しになります。&lt;br /&gt;
その書き下したもの読み下したものを現代語訳するものというのが現代語訳という事になる訳です。」&lt;/p&gt;&lt;/blockquote&gt;
&lt;p&gt;つまり、書き下した漢文を読むためには、&lt;br /&gt;
&lt;strong&gt;古文で学んだ助動詞・動詞の活用や接続の知識&lt;/strong&gt;が欠かせません。&lt;br /&gt;
古文文法があやふやなままでは、漢文を訓読することは難しくなります。&lt;/p&gt;
&lt;div class="alert alert-warning mb-3" role="alert"&gt;少なくとも&lt;strong&gt;古文の助動詞&lt;/strong&gt;については、活用・意味・接続を徹底しておくことが、&lt;br /&gt;
漢文読解の大きな助けになります。&lt;/div&gt;
&lt;h3 class="h5 mb-2"&gt;古文と漢文を「別物」としすぎない&lt;/h3&gt;
&lt;p class="mb-0"&gt;漢文を読み下した結果、&lt;strong&gt;ほとんど古文そのものの形&lt;/strong&gt;になることも珍しくありません。&lt;br /&gt;
古文と漢文をまったく別の科目として扱うのではなく、&lt;br /&gt;
&lt;strong&gt;「古文の文法力を土台にして、漢文を上に積み上げる」&lt;/strong&gt;イメージで学習を進めると効率的です。&lt;/p&gt;
&lt;/div&gt;
&lt;/div&gt;
&lt;p&gt;&lt;!-- 6. まとめ --&gt;&lt;/p&gt;
&lt;div class="card shadow-sm mb-4 border-0"&gt;
&lt;div class="card-body"&gt;
&lt;h2 class="h4 mb-3"&gt;6. まとめ：漢文は「範囲が限られた得点源」になる&lt;/h2&gt;
&lt;p class="mb-3"&gt;漢文は、大学入試で要求される範囲が比較的限られているため、&lt;br /&gt;
&lt;strong&gt;正しい順番で学べば大きな得点源になりやすい分野&lt;/strong&gt;です。&lt;/p&gt;
&lt;ul class="mb-4"&gt;
&lt;li&gt;大学入試漢文の要求レベルは高くなく、&lt;strong&gt;やるべきことが限定されている&lt;/strong&gt;&lt;/li&gt;
&lt;li&gt;最優先は、&lt;strong&gt;返り点を正しく読めること&lt;/strong&gt;と、再読文字・否定などの&lt;strong&gt;基本句法&lt;/strong&gt;を押さえること&lt;/li&gt;
&lt;li&gt;句法はグループごとに整理されているので、&lt;strong&gt;パターンで覚える&lt;/strong&gt;と効率的&lt;/li&gt;
&lt;li&gt;音読を通して、&lt;strong&gt;リズムと二項対立の構造&lt;/strong&gt;を体で覚える&lt;/li&gt;
&lt;li&gt;漢文特有の一人称や思想キーワード、多義語など、&lt;strong&gt;重要語だけを重点的に暗記&lt;/strong&gt;する&lt;/li&gt;
&lt;li&gt;書き下し文を読むには、&lt;strong&gt;古文文法（特に助動詞）の知識が不可欠&lt;/strong&gt;&lt;/li&gt;
&lt;/ul&gt;
&lt;p class="mb-0"&gt;一度にすべてを完璧にしようとするのではなく、&lt;br /&gt;
&lt;strong&gt;「返り点 → 句法 → 音読 → 単語 → 古文との連携」&lt;/strong&gt;&lt;br /&gt;
の順番で少しずつ積み上げていけば、漢文は必ず「読める」科目になります。&lt;br /&gt;
自分のペースを大切にしながら、今日から一歩ずつ取り組んでいきましょう。&lt;/p&gt;
&lt;/div&gt;
&lt;/div&gt;
&lt;/div&gt;
&lt;p&gt;&lt;!-- CTAセクション：漢文を得点源にしたい方へ --&gt;&lt;/p&gt;
&lt;div class="card shadow-sm mb-4 border-0"&gt;
&lt;div class="card-body p-4" style="background: #f3f4ff;"&gt;
&lt;div class="row align-items-center"&gt;
&lt;div class="col-md-8 mb-3 mb-md-0"&gt;
&lt;h2 class="h4 mb-3" style="color: #283593;"&gt;漢文・古文を「まとめて得点源」にしたい方へ&lt;/h2&gt;
&lt;p class="mb-2" style="font-size: 0.98rem; color: #333;"&gt;返り点・句法・音読・単語……やるべきことは分かっていても、&lt;br /&gt;
&lt;strong&gt;「どこから・どの順番で進めればいいか」&lt;/strong&gt;となると一人では不安になりがちです。&lt;/p&gt;
&lt;p class="mb-2" style="font-size: 0.98rem; color: #333;"&gt;古典専門塾かきつばたでは、&lt;br /&gt;
&lt;strong&gt;完全１対１の個別指導&lt;/strong&gt;で、古文・漢文の基礎固めから入試レベルの仕上げまでをフルサポート。&lt;br /&gt;
返り点や句法の整理から、志望校の過去問演習まで、&lt;br /&gt;
一人ひとりの状況に合わせて学習プランを組み立てます。&lt;/p&gt;
&lt;p class="mb-2" style="font-size: 0.98rem; color: #333;"&gt;大学受験の古典（古文・漢文）における指導方針・対応範囲・授業形態の全体像は、&lt;a href="https://koten-kakitsubata.jp/enter-exam/"&gt;&lt;strong&gt;大学受験の古典（古文・漢文）個別指導（全体像はこちら）&lt;/strong&gt;&lt;/a&gt;で確認できます。&lt;/p&gt;
&lt;p class="mb-0" style="font-size: 0.95rem; color: #333;"&gt;オンライン授業にも対応しているので、通塾の負担なく、&lt;br /&gt;
自宅から古典の学習を進めることができます。&lt;/p&gt;
&lt;/div&gt;
&lt;div class="col-md-4 text-md-end text-center"&gt;
&lt;p&gt;&lt;a class="btn mb-2 w-100" style="font-weight: bold; background-color: #3949ab; color: #fff; border: none;" href="https://koten-kakitsubata.jp/kouza/" target="_blank" rel="noopener noreferrer"&gt;&lt;br /&gt;
開講講座の一覧を見る&lt;br /&gt;
&lt;/a&gt;&lt;br /&gt;
&lt;a class="btn w-100" style="font-weight: bold; border: 1px solid #3949ab; color: #3949ab; background-color: #ffffff;" href="https://koten-kakitsubata.jp/inquiry/" target="_blank" rel="noopener noreferrer"&gt;&lt;br /&gt;
無料相談・お問い合わせはこちら&lt;br /&gt;
&lt;/a&gt;&lt;/p&gt;
&lt;p class="mt-2 mb-0" style="font-size: 0.85rem; color: #555;"&gt;「漢文の始め方を相談したい」「古文と一緒に組み立ててほしい」など、&lt;br /&gt;
具体的なご相談も歓迎です。&lt;/p&gt;
&lt;/div&gt;
&lt;/div&gt;
&lt;/div&gt;
&lt;/div&gt;
&lt;p&gt;&lt;!-- [ /.socialSet ] --&gt;&lt;/p&gt;
------</t>
  </si>
  <si>
    <t>https://koten-kakitsubata.jp/blog/kotentokui/</t>
  </si>
  <si>
    <t>以下のページは不自然なワードを使用しています。
これらを適切に自然な言葉に置き換えて下さい。
なお、本文の装飾や構造は絶対に変えないでください。
【対象ページURL】
https://koten-kakitsubata.jp/blog/kotentokui/
【検出された不自然ワード】
- 固定
- 最短
【本文】
------
&lt;div class="kakitsubata-instant-block" style="margin: 1.2em 0 1.6em; padding: 1.1em 1.1em 0.9em; border: 1px solid #e6e6e6; border-left: 6px solid #2e7d32; background: #fafafa;"&gt;
&lt;h2 style="margin: 0 0 0.6em; font-size: 1.25em; line-height: 1.5;"&gt;古典 勉強法の即答（中学生〜高校生／大学受験 古典の土台）&lt;/h2&gt;
&lt;p style="margin: 0 0 0.9em; line-height: 1.9;"&gt;古典を得意にする近道は、「フィーリング読み」を早めに卒業して、&lt;strong&gt;古文常識→単語→助動詞→問題演習&lt;/strong&gt;の順で土台を作ることです。&lt;br /&gt;
中学生 古典・高校生 古典でも、大学受験 古典でも、まずは&lt;strong&gt;助動詞の覚え方&lt;/strong&gt;と&lt;strong&gt;現代語訳&lt;/strong&gt;を使った直しをセットにすると安定しやすいです（必要日数や手応えは人により異なります）。&lt;/p&gt;
&lt;h3 style="margin: 0.2em 0 0.4em; font-size: 1.1em; line-height: 1.6;"&gt;最短ルート：古文常識→単語→助動詞→演習の順で固める&lt;/h3&gt;
&lt;ul style="margin: 0 0 0.9em 1.2em; line-height: 1.9;"&gt;
&lt;li&gt;&lt;strong&gt;古文常識&lt;/strong&gt;：季節感・暦などの前提を先に押さえる（例：&lt;a href="https://koten-kakitsubata.jp/blog/%e3%80%90%e8%aa%ad%e8%a7%a3%e3%81%ab%e5%bd%b9%e7%ab%8b%e3%81%a4%e5%8f%a4%e5%85%b8%e5%b8%b8%e8%ad%98%e3%80%91%e6%9a%a6%e3%81%ab%e3%81%a4%e3%81%84%e3%81%a6/" target="_blank" rel="noopener"&gt;暦について&lt;/a&gt;）。&lt;/li&gt;
&lt;li&gt;&lt;strong&gt;単語&lt;/strong&gt;：毎日少しずつ反復（目安：5〜10語）。現代語と意味がズレる語を優先。&lt;/li&gt;
&lt;li&gt;&lt;strong&gt;助動詞&lt;/strong&gt;：接続・活用・意味をセットで短時間×高頻度。&lt;/li&gt;
&lt;li&gt;&lt;strong&gt;問題演習&lt;/strong&gt;：解きっぱなしにせず「現代語訳チェック→直し」を固定化。&lt;/li&gt;
&lt;/ul&gt;
&lt;h3 style="margin: 0.2em 0 0.4em; font-size: 1.1em; line-height: 1.6;"&gt;助動詞の覚え方：まずは「活用→接続→意味」の順&lt;/h3&gt;
&lt;ol style="margin: 0 0 0.9em 1.2em; line-height: 1.9;"&gt;
&lt;li&gt;&lt;strong&gt;活用（形）&lt;/strong&gt;：印刷して手元に置き、毎日一回は目に入れる → &lt;a href="https://koten-kakitsubata.jp/blog/jyodoushikatuyouhyou/" target="_blank" rel="noopener"&gt;助動詞の活用表（PDFあり）&lt;/a&gt;&lt;/li&gt;
&lt;li&gt;&lt;strong&gt;接続（つき方）&lt;/strong&gt;：未然・連用・終止などを確認。重いときは歌・一覧も活用 → &lt;a href="https://koten-kakitsubata.jp/blog/zyodoushi/" target="_blank" rel="noopener"&gt;歌で覚える古典の助動詞&lt;/a&gt;&lt;/li&gt;
&lt;li&gt;&lt;strong&gt;意味（訳し方）&lt;/strong&gt;：代表訳を優先。識別は演習で少しずつ精度を上げる。&lt;/li&gt;
&lt;/ol&gt;
&lt;h3 style="margin: 0.2em 0 0.4em; font-size: 1.1em; line-height: 1.6;"&gt;問題演習の回し方：現代語訳でズレを見える化&lt;/h3&gt;
&lt;ul style="margin: 0 0 0.2em 1.2em; line-height: 1.9;"&gt;
&lt;li&gt;① 解く（根拠に線／助動詞・係り結びなど判断材料に印）&lt;/li&gt;
&lt;li&gt;② 解説の前に、自分の&lt;strong&gt;現代語訳&lt;/strong&gt;を短く書く（1〜2文でOK）&lt;/li&gt;
&lt;li&gt;③ 解説の現代語訳と照合し、ズレの原因を特定（単語／助動詞／古文常識 など）&lt;/li&gt;
&lt;li&gt;④ 直し：原因を1行でメモして、翌日〜数日後に該当箇所だけ再確認&lt;/li&gt;
&lt;/ul&gt;
&lt;/div&gt;
&lt;h2 class="sc-bYwvMP cHtHss"&gt;古典を得意にする勉強法とは？&lt;/h2&gt;
&lt;p&gt;古典とは、今の日本語とは違う言葉や表現がたくさん使われているため、見るだけで難しさを感じてしまう人もいるかもしれません。そして、どうやって勉強すればいいのか戸惑っている方も多いでしょう。実は、古典を得意にするためには、ちょっとした工夫と継続的な努力が必要です。&lt;/p&gt;
&lt;p&gt;例えば、古文をフィーリングで読んでいませんか？「古典はテスト前だけ勉強する」という方法では、基本的な力が身につかないかもしれません。期末試験は何とか乗り越えられても、大切な入試や模試で初めて目にする文章には苦戦してしまうことでしょう。&lt;/p&gt;
&lt;p&gt;大切なのは、古典の文法や表現をしっかり覚えること。そして、正しい解き方をマスターすることです。これらをしっかり身につければ、確実に点数を稼ぐことができるようになるでしょう。古典を得意科目にするためには、まず出題される問題の内容をしっかり理解し、どのように解いていくかを考えることが大切です。&lt;/p&gt;
&lt;p&gt;古典の世界に慣れるためには、少しずつ問題に取り組んでいくことが大事です。最初は難しいかもしれませんが、繰り返し練習することで徐々に理解が深まります。塾では、あなたのペースに合わせて丁寧に指導しますので、安心して古典に取り組んでみましょう。古典の力を身につけて、自信を持って試験に臨むことができるよう、一緒に頑張っていきましょう。&lt;br /&gt;
古典専門塾かきつばたの&lt;strong&gt;中高一貫の定期テスト対策&lt;/strong&gt;は、&lt;a href="https://koten-kakitsubata.jp/school-exam/"&gt;&lt;strong&gt;全体像はこちら&lt;/strong&gt;&lt;/a&gt;でご確認いただけます。&lt;/p&gt;
&lt;h2&gt;古文常識を知る（暦・季節感・身分などの前提）&lt;/h2&gt;
&lt;p&gt;現代の日本語とは異なる言葉や文化が描かれています。そのため、読み手にとっては少し馴染みにくい部分があります。例えば、古典文学では季節の区切り方が現代とは異なり、春は1～3月、夏は4～6月、秋は7～9月、冬は10～12月とされています。このような違いがあるため、古典を読む際にはその時代背景や常識を理解することが欠かせません。&lt;br /&gt;
暦について詳しくは&lt;a href="https://koten-kakitsubata.jp/blog/%e3%80%90%e8%aa%ad%e8%a7%a3%e3%81%ab%e5%bd%b9%e7%ab%8b%e3%81%a4%e5%8f%a4%e5%85%b8%e5%b8%b8%e8%ad%98%e3%80%91%e6%9a%a6%e3%81%ab%e3%81%a4%e3%81%84%e3%81%a6/"&gt;コチラ&lt;/a&gt;をご覧ください。&lt;/p&gt;
&lt;p&gt;さらに、古文学には身分制度や恋愛観においても現代とは異なる価値観が描かれています。これらの文脈や背景を理解することは、古文学を深く読み解くために非常に重要です。古文常識を知ることで、文章が読みやすく、またより深い意味を理解しやすくなります。古典の学習に入る前に、これらの常識をしっかりと把握しましょう。&lt;/p&gt;
&lt;h2&gt;古典単語を覚える（現代語と意味がズレる語を優先）&lt;/h2&gt;
&lt;p&gt;古典文学を理解する上で、単語の理解と覚えが非常に重要です。英単語と比べても、古典文学に必要な単語の数は少ないため、取り組みやすいでしょう。ただし、注意すべき点は、古典文学においては&lt;span style="color: #0000ff;"&gt;現代で使われている言葉でも異なる意味を持つことがある&lt;/span&gt;点です。したがって、単語の意味を混同しないように注意が必要です。&lt;/p&gt;
&lt;p&gt;単語を効果的に覚えるためには、毎日少しずつコツコツと継続的に取り組むことが大切です。日常生活の中で古典文学に関連する単語を見つけ、その意味を確認する習慣を身につけることで、単語力が向上します。また、単語帳やフラッシュカードを活用して、単語を覚えるプロセスを楽しく効率的に進めることもおすすめです。&lt;/p&gt;
&lt;h2&gt;助動詞の覚え方（活用・接続・意味をセットで）&lt;/h2&gt;
&lt;p&gt;単語だけ覚えていても文法が理解できなくては正しく文章を読み取ることができません。まずは最も重要な&lt;span style="color: #ff0000;"&gt;助動詞&lt;/span&gt;から覚えていきましょう。&lt;a href="https://koten-kakitsubata.jp/blog/jyodoushikatuyouhyou/" target="_blank" rel="noopener noreferrer"&gt;古典「助動詞の活用」をマスターしよう！&lt;/a&gt;に、活用表とダウンロードして印刷できるPDFもありますので、学習の際にぜひ活用してください。&lt;/p&gt;
&lt;p&gt;助動詞は接続・活用・意味をマスターしたら、助詞、動詞と他の項目も覚えていきましょう。暗記が苦手でどうしても覚えられないときは、語呂合わせやリズムをつけると覚えやすいです。「&lt;a href="https://koten-kakitsubata.jp/blog/zyodoushi/" target="_blank" rel="noopener noreferrer"&gt;歌で覚える古典の助動詞&lt;/a&gt;」を参考に、自分が覚えやすいものがあればそれを毎日繰り返して覚えていきましょう。&lt;/p&gt;
&lt;h2&gt;古典の問題演習（現代語訳チェック→直しを固定化）&lt;/h2&gt;
&lt;p&gt;古典文学を理解し、得意になるためには問題演習が非常に重要です。まず、読解用の問題集を手に取り、問題を解いてみましょう。問題を解いた後は、必ず答え合わせを行いましょう。解説部分をしっかりと読み込み、文章内で分からなかった単語や文法について再学習することが大切です。&lt;/p&gt;
&lt;p&gt;解説には、現代語訳が記載されていることがあります。この現代語訳と、自分で考えた現代語訳が一致しているか確認しましょう。もし違いがあれば、どこが違うのかを考え、正しい知識を身につける努力を怠らないようにしましょう。&lt;/p&gt;
&lt;h2&gt;まとめ（古典を得意にする勉強法）&lt;/h2&gt;
&lt;p&gt;古典は覚えるべきことを覚えてそれを正しく活用することができれば点数が伸びる教科です。文法・読解の演習をバランスよく行い、古典を読む力、理解する力を身につけていきましょう。当塾では、「&lt;a href="https://koten-kakitsubata.jp/greeting/" target="_blank" rel="noopener noreferrer"&gt;コンセプト&lt;/a&gt;」に記載されている考えのもと、&lt;a href="https://koten-kakitsubata.jp/kouza/" target="_blank" rel="noopener noreferrer"&gt;完全１対１の個別指導&lt;/a&gt;でひとりひとりに合わせた&lt;span style="color: #ff0000;"&gt;柔軟な授業&lt;/span&gt;を行ってまいります。また、オンラインでも受講可能です。オンラインでは通塾の必要もなく、勉強し慣れた環境でより集中して古典の学習に取り組むことができます。古典を得意にする勉強法を用いてコツコツ古典の学習を続けていきましょう。&lt;/p&gt;
&lt;p&gt;&amp;nbsp;&lt;/p&gt;
&lt;p&gt;&lt;!-- [ /.socialSet ] --&gt;&lt;/p&gt;
------</t>
  </si>
  <si>
    <t>https://koten-kakitsubata.jp/info/200201/</t>
  </si>
  <si>
    <t>以下のページは不自然なワードを使用しています。
これらを適切に自然な言葉に置き換えて下さい。
なお、本文の装飾や構造は絶対に変えないでください。
【対象ページURL】
https://koten-kakitsubata.jp/info/200201/
【検出された不自然ワード】
- 崩れ
- 迷い
- 導線
【本文】
------
&lt;h2&gt;このページで分かること（古典塾・古文塾・漢文塾を探している方向け）&lt;/h2&gt;
&lt;ul&gt;
&lt;li&gt;古典専門塾「かきつばた」の&lt;strong&gt;開講のお知らせ&lt;/strong&gt;（古文・漢文に特化）&lt;/li&gt;
&lt;li&gt;&lt;strong&gt;完全1対1の個別指導&lt;/strong&gt;で、苦手の発見→修正を積み重ねる指導方針&lt;/li&gt;
&lt;li&gt;中高の定期試験〜大学受験に向けた学習の入口（案内ページ）&lt;/li&gt;
&lt;li&gt;受講相談・申込みの導線（お問い合わせ）&lt;/li&gt;
&lt;/ul&gt;
&lt;p&gt;はじめて来た方は、まずこの告知で「どんな塾か」を確認し、目的に近い案内ページへ進むと迷いにくいです。&lt;/p&gt;
&lt;h2&gt;どんな人に向くか（古文が苦手／成績を上げたい）&lt;/h2&gt;
&lt;p&gt;たとえば、次のような悩みがある場合に、相性を確認しやすい内容です。&lt;/p&gt;
&lt;ul&gt;
&lt;li&gt;訳や答えを&lt;strong&gt;丸暗記&lt;/strong&gt;で乗り切っていて、初見だと崩れやすい&lt;/li&gt;
&lt;li&gt;「なぜそう言えるか」を&lt;strong&gt;根拠つきで説明&lt;/strong&gt;するのが苦手&lt;/li&gt;
&lt;li&gt;文法（助動詞・敬語など）と読解が&lt;strong&gt;つながらない&lt;/strong&gt;まま進んでいる&lt;/li&gt;
&lt;li&gt;古文・漢文の&lt;strong&gt;どこが弱点なのか&lt;/strong&gt;を一度整理したい&lt;/li&gt;
&lt;/ul&gt;
&lt;p style="margin-top: 0.5em;"&gt;※定期試験・受験以外でも、古文・漢文を学び直したい方は、まずはお問い合わせで状況を共有していただくと整理しやすいです。&lt;/p&gt;
&lt;h2&gt;受講スタイルと講座の入口&lt;/h2&gt;
&lt;h3&gt;中高・定期試験対策（教室／オンライン）&lt;/h3&gt;
&lt;p&gt;学校の範囲に合わせて、苦手をほどき直したい方は、まずこちらをご確認ください。&lt;/p&gt;
&lt;p&gt;&lt;a href="https://koten-kakitsubata.jp/school-exam/"&gt;▶ 中高・定期試験対策のご案内&lt;/a&gt;&lt;/p&gt;
&lt;h3&gt;大学受験対策（教室／オンライン）&lt;/h3&gt;
&lt;p&gt;入試に向けて、古文・漢文を得点につなげていく流れを知りたい方は、こちらが入口になります。&lt;/p&gt;
&lt;p&gt;&lt;a href="https://koten-kakitsubata.jp/enter-exam/"&gt;▶ 大学受験対策のご案内&lt;/a&gt;&lt;/p&gt;
&lt;h3&gt;オンライン受講について（概要）&lt;/h3&gt;
&lt;p&gt;通塾が難しい場合や、オンラインでの受講を検討したい場合は、概要を先に確認できます。&lt;/p&gt;
&lt;p&gt;&lt;a href="https://koten-kakitsubata.jp/info/20200410/"&gt;▶ オンライン受講のご案内&lt;/a&gt;&lt;/p&gt;
&lt;h2&gt;まず相談したい方へ（問い合わせ）&lt;/h2&gt;
&lt;p&gt;受講の進め方や、どの案内ページが近いかは状況によって変わることがあります。迷う場合は、まずはご相談ください。&lt;/p&gt;
&lt;p&gt;&lt;a href="https://koten-kakitsubata.jp/inquiry/"&gt;▶ お問い合わせ（相談・申込み）&lt;/a&gt;&lt;/p&gt;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info%2F200201%2F&amp;amp;t=%E5%8F%A4%E5%85%B8%E5%B0%82%E9%96%80%E5%A1%BE%E3%80%8C%E3%81%8B%E3%81%8D%E3%81%A4%E3%81%B0%E3%81%9F%E3%80%8D%E9%96%8B%E8%AC%9B%E3%81%AE%E3%81%8A%E7%9F%A5%E3%82%89%E3%81%9B%EF%BD%9C%E5%8F%A4%E6%96%87%E3%83%BB%E6%BC%A2%E6%96%87%E3%81%AB%E7%89%B9%E5%8C%96%E3%81%97%E3%81%9F%E5%AE%8C%E5%85%A81%E5%AF%BE1%E5%80%8B%E5%88%A5%E6%8C%87%E5%B0%8E%E5%A1%BE%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info%2F200201%2F&amp;amp;text=%E5%8F%A4%E5%85%B8%E5%B0%82%E9%96%80%E5%A1%BE%E3%80%8C%E3%81%8B%E3%81%8D%E3%81%A4%E3%81%B0%E3%81%9F%E3%80%8D%E9%96%8B%E8%AC%9B%E3%81%AE%E3%81%8A%E7%9F%A5%E3%82%89%E3%81%9B%EF%BD%9C%E5%8F%A4%E6%96%87%E3%83%BB%E6%BC%A2%E6%96%87%E3%81%AB%E7%89%B9%E5%8C%96%E3%81%97%E3%81%9F%E5%AE%8C%E5%85%A81%E5%AF%BE1%E5%80%8B%E5%88%A5%E6%8C%87%E5%B0%8E%E5%A1%BE%20%7C%20%E5%8F%A4%E5%85%B8%E5%B0%82%E9%96%80%E5%A1%BE%20%E3%81%8B%E3%81%8D%E3%81%A4%E3%81%B0%E3%81%9F" target="_blank" &gt;&lt;span class="vk_icon_w_r_sns_twitter icon_sns"&gt;&lt;/span&gt;&lt;span class="sns_txt"&gt;twitter&lt;/span&gt;&lt;/a&gt;&lt;/li&gt;&lt;li class="sb_copy sb_icon"&gt;&lt;button class="copy-button sb_icon_inner"data-clipboard-text="古典専門塾「かきつばた」開講のお知らせ｜古文・漢文に特化した完全1対1個別指導塾 | 古典専門塾 かきつばた https://koten-kakitsubata.jp/info/200201/"&gt;&lt;span class="vk_icon_w_r_sns_copy icon_sns"&gt;&lt;i class="fas fa-copy"&gt;&lt;/i&gt;&lt;/span&gt;&lt;span class="sns_txt"&gt;Copy&lt;/span&gt;&lt;/button&gt;&lt;/li&gt;&lt;/ul&gt;&lt;/div&gt;&lt;!-- [ /.socialSet ] --&gt;		
------</t>
  </si>
  <si>
    <t>https://koten-kakitsubata.jp/info/20201119/</t>
  </si>
  <si>
    <t>以下のページは不自然なワードを使用しています。
これらを適切に自然な言葉に置き換えて下さい。
なお、本文の装飾や構造は絶対に変えないでください。
【対象ページURL】
https://koten-kakitsubata.jp/info/20201119/
【検出された不自然ワード】
- 型
【本文】
------
&lt;p&gt;弊塾では冬期講習会を実施させて頂く運びとなりました。&lt;br /&gt;
現在当塾に通塾されている塾生の皆さんは勿論のこと、&lt;br /&gt;
普段は他塾に通われている生徒さんにも門戸を開放致します！&lt;/p&gt;
&lt;p&gt;この絶好の機会に古典の学習のフォローアップ・更なる実力アップを&lt;br /&gt;
狙っている生徒さんの参加をお待ちしております。&lt;/p&gt;
&lt;p&gt;なお、詳細については、下記をご覧下さいませ。&lt;/p&gt;
&lt;p&gt;■対象：中学生・高校生・高卒生&lt;/p&gt;
&lt;p&gt;■内容：志望校対策、進学塾のクラスアップ対策等、ご要望に応じて独自にカリキュラムを作成します。&lt;/p&gt;
&lt;p&gt;■日程：12/26(土)～1/6(水)　9:00～21:20&lt;/p&gt;
&lt;p&gt;■会場：古典専門塾　かきつばた&lt;/p&gt;
&lt;p&gt;■費用：&lt;/p&gt;
&lt;p&gt;●「完全１対１個別指導」(教室型，オンライン型)&lt;br /&gt;
１コマ(110分)・16,500円＋消費税のみ(入塾金は頂戴致しません)&lt;/p&gt;
&lt;p&gt;なお、一定数以上のコマを受講頂く場合は、下記の割引を適用させて頂きます。&lt;/p&gt;
&lt;p&gt;●「完全１対１個別指導」(教室型，オンライン個別指導)&lt;br /&gt;
3コマPACK：  48,000円(3.0％割引)＋消費税&lt;br /&gt;
6コマPACK： 90,000円(9.1％割引)＋消費税&lt;br /&gt;
9コマPACK： 129,000円(13.1％割引)＋消費税&lt;/p&gt;
&lt;p&gt;※詳細につきましてはご確認頂ければ幸いです。&lt;/p&gt;
&lt;p&gt;なお、冬期講習会については、必要なコマ数分の費用を指導開始日までにお支払頂くことをお願いしております。&lt;/p&gt;
&lt;p&gt;———————–&lt;/p&gt;
&lt;p&gt;また、受講されるかどうかは別として、日頃の学習についてのお悩みなどご相談もお待ちしております。&lt;a href="https://koten-kakitsubata.jp/inquiry/" target="_blank" rel="noopener noreferrer"&gt;お問い合わせフォーム&lt;/a&gt;よりご連絡をお願い致します。&lt;/p&gt;
&lt;p&gt;多くの皆さんのチャレンジ、お待ちしております！&lt;/p&gt;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info%2F20201119%2F&amp;amp;t=2020%E5%B9%B4%E5%BA%A6%E5%86%AC%E6%9C%9F%E8%AC%9B%E7%BF%92%E9%96%8B%E8%AC%9B%E3%81%AE%E3%81%8A%E7%9F%A5%E3%82%89%E3%81%9B%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info%2F20201119%2F&amp;amp;text=2020%E5%B9%B4%E5%BA%A6%E5%86%AC%E6%9C%9F%E8%AC%9B%E7%BF%92%E9%96%8B%E8%AC%9B%E3%81%AE%E3%81%8A%E7%9F%A5%E3%82%89%E3%81%9B%20%7C%20%E5%8F%A4%E5%85%B8%E5%B0%82%E9%96%80%E5%A1%BE%20%E3%81%8B%E3%81%8D%E3%81%A4%E3%81%B0%E3%81%9F" target="_blank" &gt;&lt;span class="vk_icon_w_r_sns_twitter icon_sns"&gt;&lt;/span&gt;&lt;span class="sns_txt"&gt;twitter&lt;/span&gt;&lt;/a&gt;&lt;/li&gt;&lt;li class="sb_copy sb_icon"&gt;&lt;button class="copy-button sb_icon_inner"data-clipboard-text="2020年度冬期講習開講のお知らせ | 古典専門塾 かきつばた https://koten-kakitsubata.jp/info/20201119/"&gt;&lt;span class="vk_icon_w_r_sns_copy icon_sns"&gt;&lt;i class="fas fa-copy"&gt;&lt;/i&gt;&lt;/span&gt;&lt;span class="sns_txt"&gt;Copy&lt;/span&gt;&lt;/button&gt;&lt;/li&gt;&lt;/ul&gt;&lt;/div&gt;&lt;!-- [ /.socialSet ] --&gt;		
------</t>
  </si>
  <si>
    <t>https://koten-kakitsubata.jp/info/20210308/</t>
  </si>
  <si>
    <t>以下のページは不自然なワードを使用しています。
これらを適切に自然な言葉に置き換えて下さい。
なお、本文の装飾や構造は絶対に変えないでください。
【対象ページURL】
https://koten-kakitsubata.jp/info/20210308/
【検出された不自然ワード】
- 型
【本文】
------
&lt;p&gt;弊塾では春期講習会を実施させて頂く運びとなりました。&lt;br /&gt;
現在当塾に通塾されている塾生の皆さんは勿論のこと、&lt;br /&gt;
普段は他塾に通われている生徒さんにも門戸を開放致します！&lt;/p&gt;
&lt;p&gt;この絶好の機会に古典の学習のフォローアップ・更なる実力アップを&lt;br /&gt;
狙っている生徒さんの参加をお待ちしております。&lt;/p&gt;
&lt;p&gt;なお、詳細については、下記をご覧下さいませ。&lt;/p&gt;
&lt;p&gt;■対象：新中学生・新高校生・新高卒生&lt;/p&gt;
&lt;p&gt;■内容：志望校対策、進学塾のクラスアップ対策等、ご要望に応じて独自にカリキュラムを作成します。&lt;/p&gt;
&lt;p&gt;■日程：3/27(土)～4/6(火)　9:00～21:20&lt;/p&gt;
&lt;p&gt;■会場：古典専門塾　かきつばた&lt;/p&gt;
&lt;p&gt;■費用：&lt;/p&gt;
&lt;p&gt;●「完全１対１個別指導」(教室型，オンライン型)&lt;br /&gt;
１コマ(110分)・16,500円＋消費税のみ(入塾金は頂戴致しません)&lt;/p&gt;
&lt;p&gt;なお、一定数以上のコマを受講頂く場合は、下記の割引を適用させて頂きます。&lt;/p&gt;
&lt;p&gt;●「完全１対１個別指導」(教室型，オンライン個別指導)&lt;br /&gt;
3コマPACK：  48,000円(3.0％割引)＋消費税&lt;br /&gt;
6コマPACK： 90,000円(9.1％割引)＋消費税&lt;br /&gt;
9コマPACK： 129,000円(13.1％割引)＋消費税&lt;/p&gt;
&lt;p&gt;※詳細につきましてはご確認頂ければ幸いです。&lt;/p&gt;
&lt;p&gt;なお、春期講習会については、必要なコマ数分の費用を指導開始日までにお支払頂くことをお願いしております。&lt;/p&gt;
&lt;p&gt;———————–&lt;/p&gt;
&lt;p&gt;また、受講されるかどうかは別として、日頃の学習についてのお悩みなどご相談もお待ちしております。&lt;a href="https://koten-kakitsubata.jp/inquiry/" target="_blank" rel="noopener noreferrer"&gt;お問い合わせフォーム&lt;/a&gt;よりご連絡をお願い致します。&lt;/p&gt;
&lt;p&gt;多くの皆さんのチャレンジ、お待ちしております！&lt;/p&gt;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info%2F20210308%2F&amp;amp;t=2021%E5%B9%B4%E5%BA%A6%E6%98%A5%E6%9C%9F%E8%AC%9B%E7%BF%92%E3%81%AE%E3%81%8A%E7%9F%A5%E3%82%89%E3%81%9B%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info%2F20210308%2F&amp;amp;text=2021%E5%B9%B4%E5%BA%A6%E6%98%A5%E6%9C%9F%E8%AC%9B%E7%BF%92%E3%81%AE%E3%81%8A%E7%9F%A5%E3%82%89%E3%81%9B%20%7C%20%E5%8F%A4%E5%85%B8%E5%B0%82%E9%96%80%E5%A1%BE%20%E3%81%8B%E3%81%8D%E3%81%A4%E3%81%B0%E3%81%9F" target="_blank" &gt;&lt;span class="vk_icon_w_r_sns_twitter icon_sns"&gt;&lt;/span&gt;&lt;span class="sns_txt"&gt;twitter&lt;/span&gt;&lt;/a&gt;&lt;/li&gt;&lt;li class="sb_copy sb_icon"&gt;&lt;button class="copy-button sb_icon_inner"data-clipboard-text="2021年度春期講習のお知らせ | 古典専門塾 かきつばた https://koten-kakitsubata.jp/info/20210308/"&gt;&lt;span class="vk_icon_w_r_sns_copy icon_sns"&gt;&lt;i class="fas fa-copy"&gt;&lt;/i&gt;&lt;/span&gt;&lt;span class="sns_txt"&gt;Copy&lt;/span&gt;&lt;/button&gt;&lt;/li&gt;&lt;/ul&gt;&lt;/div&gt;&lt;!-- [ /.socialSet ] --&gt;		
------</t>
  </si>
  <si>
    <t>https://koten-kakitsubata.jp/info/2022年度夏期講習開催のお知らせ/</t>
  </si>
  <si>
    <t>以下のページは不自然なワードを使用しています。
これらを適切に自然な言葉に置き換えて下さい。
なお、本文の装飾や構造は絶対に変えないでください。
【対象ページURL】
https://koten-kakitsubata.jp/info/2022年度夏期講習開催のお知らせ/
【検出された不自然ワード】
- 型
【本文】
------
&lt;p&gt;夏休みは、受験生にとってはまさに天王山、受験を1年以上先に控えるお子様にとっても、日頃忙しくて取り組めない課題に挑戦できる絶好の機会です。&lt;/p&gt;
&lt;p&gt;さて、夏休みを目前に控え、弊塾では2022年度夏期講習会を実施いたします。現在当塾に通う塾生の皆さんはもちろん、普段は他塾に通われている生徒さんも歓迎いたします！&lt;/p&gt;
&lt;p&gt;この機会を活かして、古典のフォローアップやさらなる実力アップを目指す生徒さんの参加をお待ちしております。&lt;/p&gt;
&lt;p&gt;開講講座は以下の通りです：&lt;br /&gt;
&amp;#8211; 「完全1対1個別指導」(教室型個別指導)&lt;br /&gt;
&amp;#8211; 「完全1対1個別指導」(オンライン個別指導)&lt;/p&gt;
&lt;p&gt;詳細は以下をご確認ください。&lt;/p&gt;
&lt;p&gt;■対象：中学生・高校生&lt;/p&gt;
&lt;p&gt;■内容：志望校対策や進学塾のクラスアップ対策など、ご要望に応じて独自のカリキュラムを作成します。具体例についてはコチラをご確認ください。&lt;/p&gt;
&lt;p&gt;■日程：7/20(水)～8/31(水)　7:00～22:55&lt;/p&gt;
&lt;p&gt;■費用：&lt;br /&gt;
●「完全1対1個別指導」(教室型、オンライン型)&lt;br /&gt;
1コマ(110分)・18,150円（入塾金は頂きません）&lt;/p&gt;
&lt;p&gt;&amp;nbsp;&lt;/p&gt;
&lt;p&gt;夏期講習会については、必要なコマ数分の費用を指導開始日までにお支払いいただくことをお願いしております。&lt;/p&gt;
&lt;p&gt;&amp;#8212;&lt;/p&gt;
&lt;p&gt;また、受講の有無にかかわらず、日頃の古典の学習に関するお悩みやご相談もお待ちしております。こちらの&lt;a href="https://koten-kakitsubata.jp/inquiry/"&gt;お問い合わせフォーム&lt;/a&gt;からご連絡ください。&lt;/p&gt;
&lt;p&gt;多くの皆さんのチャレンジをお待ちしております！&lt;/p&gt;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info%2F2022%25e5%25b9%25b4%25e5%25ba%25a6%25e5%25a4%258f%25e6%259c%259f%25e8%25ac%259b%25e7%25bf%2592%25e9%2596%258b%25e5%2582%25ac%25e3%2581%25ae%25e3%2581%258a%25e7%259f%25a5%25e3%2582%2589%25e3%2581%259b%2F&amp;amp;t=2022%E5%B9%B4%E5%BA%A6%E5%A4%8F%E6%9C%9F%E8%AC%9B%E7%BF%92%E9%96%8B%E5%82%AC%E3%81%AE%E3%81%8A%E7%9F%A5%E3%82%89%E3%81%9B%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info%2F2022%25e5%25b9%25b4%25e5%25ba%25a6%25e5%25a4%258f%25e6%259c%259f%25e8%25ac%259b%25e7%25bf%2592%25e9%2596%258b%25e5%2582%25ac%25e3%2581%25ae%25e3%2581%258a%25e7%259f%25a5%25e3%2582%2589%25e3%2581%259b%2F&amp;amp;text=2022%E5%B9%B4%E5%BA%A6%E5%A4%8F%E6%9C%9F%E8%AC%9B%E7%BF%92%E9%96%8B%E5%82%AC%E3%81%AE%E3%81%8A%E7%9F%A5%E3%82%89%E3%81%9B%20%7C%20%E5%8F%A4%E5%85%B8%E5%B0%82%E9%96%80%E5%A1%BE%20%E3%81%8B%E3%81%8D%E3%81%A4%E3%81%B0%E3%81%9F" target="_blank" &gt;&lt;span class="vk_icon_w_r_sns_twitter icon_sns"&gt;&lt;/span&gt;&lt;span class="sns_txt"&gt;twitter&lt;/span&gt;&lt;/a&gt;&lt;/li&gt;&lt;li class="sb_copy sb_icon"&gt;&lt;button class="copy-button sb_icon_inner"data-clipboard-text="2022年度夏期講習開催のお知らせ | 古典専門塾 かきつばた https://koten-kakitsubata.jp/info/2022%e5%b9%b4%e5%ba%a6%e5%a4%8f%e6%9c%9f%e8%ac%9b%e7%bf%92%e9%96%8b%e5%82%ac%e3%81%ae%e3%81%8a%e7%9f%a5%e3%82%89%e3%81%9b/"&gt;&lt;span class="vk_icon_w_r_sns_copy icon_sns"&gt;&lt;i class="fas fa-copy"&gt;&lt;/i&gt;&lt;/span&gt;&lt;span class="sns_txt"&gt;Copy&lt;/span&gt;&lt;/button&gt;&lt;/li&gt;&lt;/ul&gt;&lt;/div&gt;&lt;!-- [ /.socialSet ] --&gt;		
------</t>
  </si>
  <si>
    <t>https://koten-kakitsubata.jp/info/2023年度夏期講習開催のお知らせ/</t>
  </si>
  <si>
    <t>以下のページは不自然なワードを使用しています。
これらを適切に自然な言葉に置き換えて下さい。
なお、本文の装飾や構造は絶対に変えないでください。
【対象ページURL】
https://koten-kakitsubata.jp/info/2023年度夏期講習開催のお知らせ/
【検出された不自然ワード】
- 型
【本文】
------
&lt;p&gt;夏休みは、受験生にとってはまさに天王山、受験を1年以上先に控えるお子様にとっても、日頃忙しくて取り組めない課題に挑戦できる絶好の機会です。&lt;/p&gt;
&lt;p&gt;さて、夏休みを目前に控え、弊塾では2023年度夏期講習会を実施いたします。現在当塾に通う塾生の皆さんはもちろん、普段は他塾に通われている生徒さんも歓迎いたします！&lt;/p&gt;
&lt;p&gt;この機会を活かして、古典のフォローアップやさらなる実力アップを目指す生徒さんの参加をお待ちしております。&lt;/p&gt;
&lt;p&gt;開講講座は以下の通りです：&lt;br /&gt;
&amp;#8211; 「完全1対1個別指導」(教室型個別指導)&lt;br /&gt;
&amp;#8211; 「完全1対1個別指導」(オンライン個別指導)&lt;/p&gt;
&lt;p&gt;詳細は以下をご確認ください。&lt;/p&gt;
&lt;p&gt;■対象：中学生・高校生&lt;/p&gt;
&lt;p&gt;■内容：志望校対策や進学塾のクラスアップ対策など、ご要望に応じて独自のカリキュラムを作成します。具体例についてはコチラをご確認ください。&lt;/p&gt;
&lt;p&gt;■日程：7/20(木)～8/31(木)　7:00～22:55&lt;/p&gt;
&lt;p&gt;■費用：&lt;br /&gt;
●「完全1対1個別指導」(教室型、オンライン型)&lt;br /&gt;
1コマ(110分)・18,150円（入塾金は頂きません）&lt;/p&gt;
&lt;p&gt;夏期講習会については、必要なコマ数分の費用を指導開始日までにお支払いいただくことをお願いしております。&lt;/p&gt;
&lt;p&gt;&amp;#8212;&lt;/p&gt;
&lt;p&gt;また、受講の有無にかかわらず、日頃の古典の学習に関するお悩みやご相談もお待ちしております。こちらの&lt;a href="https://koten-kakitsubata.jp/inquiry/"&gt;お問い合わせフォーム&lt;/a&gt;からご連絡ください。&lt;/p&gt;
&lt;p&gt;多くの皆さんのチャレンジをお待ちしております！&lt;/p&gt;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info%2F2023%25e5%25b9%25b4%25e5%25ba%25a6%25e5%25a4%258f%25e6%259c%259f%25e8%25ac%259b%25e7%25bf%2592%25e9%2596%258b%25e5%2582%25ac%25e3%2581%25ae%25e3%2581%258a%25e7%259f%25a5%25e3%2582%2589%25e3%2581%259b%2F&amp;amp;t=2023%E5%B9%B4%E5%BA%A6%E5%A4%8F%E6%9C%9F%E8%AC%9B%E7%BF%92%E9%96%8B%E5%82%AC%E3%81%AE%E3%81%8A%E7%9F%A5%E3%82%89%E3%81%9B%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info%2F2023%25e5%25b9%25b4%25e5%25ba%25a6%25e5%25a4%258f%25e6%259c%259f%25e8%25ac%259b%25e7%25bf%2592%25e9%2596%258b%25e5%2582%25ac%25e3%2581%25ae%25e3%2581%258a%25e7%259f%25a5%25e3%2582%2589%25e3%2581%259b%2F&amp;amp;text=2023%E5%B9%B4%E5%BA%A6%E5%A4%8F%E6%9C%9F%E8%AC%9B%E7%BF%92%E9%96%8B%E5%82%AC%E3%81%AE%E3%81%8A%E7%9F%A5%E3%82%89%E3%81%9B%20%7C%20%E5%8F%A4%E5%85%B8%E5%B0%82%E9%96%80%E5%A1%BE%20%E3%81%8B%E3%81%8D%E3%81%A4%E3%81%B0%E3%81%9F" target="_blank" &gt;&lt;span class="vk_icon_w_r_sns_twitter icon_sns"&gt;&lt;/span&gt;&lt;span class="sns_txt"&gt;twitter&lt;/span&gt;&lt;/a&gt;&lt;/li&gt;&lt;li class="sb_copy sb_icon"&gt;&lt;button class="copy-button sb_icon_inner"data-clipboard-text="2023年度夏期講習開催のお知らせ | 古典専門塾 かきつばた https://koten-kakitsubata.jp/info/2023%e5%b9%b4%e5%ba%a6%e5%a4%8f%e6%9c%9f%e8%ac%9b%e7%bf%92%e9%96%8b%e5%82%ac%e3%81%ae%e3%81%8a%e7%9f%a5%e3%82%89%e3%81%9b/"&gt;&lt;span class="vk_icon_w_r_sns_copy icon_sns"&gt;&lt;i class="fas fa-copy"&gt;&lt;/i&gt;&lt;/span&gt;&lt;span class="sns_txt"&gt;Copy&lt;/span&gt;&lt;/button&gt;&lt;/li&gt;&lt;/ul&gt;&lt;/div&gt;&lt;!-- [ /.socialSet ] --&gt;		
------</t>
  </si>
  <si>
    <t>https://koten-kakitsubata.jp/info/2024年度夏期講習開催のお知らせ/</t>
  </si>
  <si>
    <t>以下のページは不自然なワードを使用しています。
これらを適切に自然な言葉に置き換えて下さい。
なお、本文の装飾や構造は絶対に変えないでください。
【対象ページURL】
https://koten-kakitsubata.jp/info/2024年度夏期講習開催のお知らせ/
【検出された不自然ワード】
- 型
【本文】
------
&lt;p&gt;夏休みは、受験生にとってはまさに天王山、また、受験を1年以上先に控えるお子様にとっても、普段は忙しくて取り組めない課題に挑戦できる絶好の機会です。&lt;/p&gt;
&lt;p&gt;さて、夏休みを目前に控え、弊塾では2024年度夏期講習会を実施いたします。現在当塾に通う塾生の皆さんはもちろん、普段は他塾に通われている生徒さんも歓迎いたします！&lt;/p&gt;
&lt;p&gt;この機会を活かして、古典のフォローアップやさらなる実力アップを目指す生徒さんの参加をお待ちしております。&lt;/p&gt;
&lt;p&gt;開講講座は以下の通りです：&lt;br /&gt;
&amp;#8211; 「完全1対1個別指導」(教室型個別指導)&lt;br /&gt;
&amp;#8211; 「完全1対1個別指導」(オンライン個別指導)&lt;/p&gt;
&lt;p&gt;詳細は以下をご確認ください。&lt;/p&gt;
&lt;p&gt;■対象：中学生・高校生&lt;/p&gt;
&lt;p&gt;■内容：志望校対策、進学塾のクラスアップ対策等、ご要望に応じて独自にカリキュラムを作成します。&lt;/p&gt;
&lt;p&gt;■日程：7/20(土)～8/31(土)　7:00～22:55&lt;/p&gt;
&lt;p&gt;■費用：&lt;br /&gt;
●「完全1対1個別指導」(教室型、オンライン型)&lt;br /&gt;
1コマ(110分)・18,150円（入塾金は頂きません）&lt;/p&gt;
&lt;p&gt;夏期講習会については、必要なコマ数分の費用を指導開始日までにお支払いいただくことをお願いしております。&lt;/p&gt;
&lt;p&gt;&amp;#8212;&lt;/p&gt;
&lt;p&gt;また、受講の有無にかかわらず、日頃の古典の学習に関するお悩みやご相談もお待ちしております。こちらの&lt;a href="https://koten-kakitsubata.jp/inquiry/"&gt;お問い合わせフォーム&lt;/a&gt;からご連絡ください。&lt;/p&gt;
&lt;p&gt;多くの皆さんのチャレンジをお待ちしております！&lt;/p&gt;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info%2F2024%25e5%25b9%25b4%25e5%25ba%25a6%25e5%25a4%258f%25e6%259c%259f%25e8%25ac%259b%25e7%25bf%2592%25e9%2596%258b%25e5%2582%25ac%25e3%2581%25ae%25e3%2581%258a%25e7%259f%25a5%25e3%2582%2589%25e3%2581%259b%2F&amp;amp;t=2024%E5%B9%B4%E5%BA%A6%E5%A4%8F%E6%9C%9F%E8%AC%9B%E7%BF%92%E9%96%8B%E5%82%AC%E3%81%AE%E3%81%8A%E7%9F%A5%E3%82%89%E3%81%9B%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info%2F2024%25e5%25b9%25b4%25e5%25ba%25a6%25e5%25a4%258f%25e6%259c%259f%25e8%25ac%259b%25e7%25bf%2592%25e9%2596%258b%25e5%2582%25ac%25e3%2581%25ae%25e3%2581%258a%25e7%259f%25a5%25e3%2582%2589%25e3%2581%259b%2F&amp;amp;text=2024%E5%B9%B4%E5%BA%A6%E5%A4%8F%E6%9C%9F%E8%AC%9B%E7%BF%92%E9%96%8B%E5%82%AC%E3%81%AE%E3%81%8A%E7%9F%A5%E3%82%89%E3%81%9B%20%7C%20%E5%8F%A4%E5%85%B8%E5%B0%82%E9%96%80%E5%A1%BE%20%E3%81%8B%E3%81%8D%E3%81%A4%E3%81%B0%E3%81%9F" target="_blank" &gt;&lt;span class="vk_icon_w_r_sns_twitter icon_sns"&gt;&lt;/span&gt;&lt;span class="sns_txt"&gt;twitter&lt;/span&gt;&lt;/a&gt;&lt;/li&gt;&lt;li class="sb_copy sb_icon"&gt;&lt;button class="copy-button sb_icon_inner"data-clipboard-text="2024年度夏期講習開催のお知らせ | 古典専門塾 かきつばた https://koten-kakitsubata.jp/info/2024%e5%b9%b4%e5%ba%a6%e5%a4%8f%e6%9c%9f%e8%ac%9b%e7%bf%92%e9%96%8b%e5%82%ac%e3%81%ae%e3%81%8a%e7%9f%a5%e3%82%89%e3%81%9b/"&gt;&lt;span class="vk_icon_w_r_sns_copy icon_sns"&gt;&lt;i class="fas fa-copy"&gt;&lt;/i&gt;&lt;/span&gt;&lt;span class="sns_txt"&gt;Copy&lt;/span&gt;&lt;/button&gt;&lt;/li&gt;&lt;/ul&gt;&lt;/div&gt;&lt;!-- [ /.socialSet ] --&gt;		
------</t>
  </si>
  <si>
    <t>https://koten-kakitsubata.jp/info/2025年度-夏期講習会-開催のお知らせ/</t>
  </si>
  <si>
    <t>以下のページは不自然なワードを使用しています。
これらを適切に自然な言葉に置き換えて下さい。
なお、本文の装飾や構造は絶対に変えないでください。
【対象ページURL】
https://koten-kakitsubata.jp/info/2025年度-夏期講習会-開催のお知らせ/
【検出された不自然ワード】
- 型
【本文】
------
&lt;p&gt;夏休みは、受験生にとってはまさに天王山。&lt;br /&gt;
また、受験を1年以上先に控えるお子様にとっても、普段は忙しくて取り組めない課題にじっくり向き合える絶好の機会です。&lt;/p&gt;
&lt;p&gt;古典専門塾 かきつばた では、今年も 2025年度 夏期講習会 を実施いたします。&lt;br /&gt;
現在通塾中の塾生の皆さんはもちろん、他塾に通われている生徒さんも歓迎 いたします。&lt;/p&gt;
&lt;p&gt;この機会を活かして、古典のフォローアップやさらなる実力アップを目指しましょう。&lt;/p&gt;
&lt;p&gt;■ 開講講座&lt;/p&gt;
&lt;p&gt;完全1対1個別指導（教室型個別指導）&lt;/p&gt;
&lt;p&gt;完全1対1個別指導（オンライン個別指導）&lt;/p&gt;
&lt;p&gt;■ 対象&lt;/p&gt;
&lt;p&gt;中学生・高校生&lt;/p&gt;
&lt;p&gt;■ 内容&lt;/p&gt;
&lt;p&gt;志望校対策、進学塾のクラスアップ対策など、&lt;br /&gt;
生徒さん一人ひとりのご要望に応じてオリジナルカリキュラムを作成 します。&lt;/p&gt;
&lt;p&gt;■ 日程&lt;/p&gt;
&lt;p&gt;2025年7月20日（日）～ 8月31日（日）&lt;br /&gt;
時間：7:00～22:55&lt;/p&gt;
&lt;p&gt;■ 費用&lt;/p&gt;
&lt;p&gt;● 完全1対1個別指導（教室型 / オンライン型）&lt;br /&gt;
1コマ（110分） 18,150円（税込）&lt;br /&gt;
※入塾金は不要です&lt;/p&gt;
&lt;p&gt;夏期講習会費用は、必要コマ数分を 指導開始日までにお支払い いただきますようお願い申し上げます。&lt;/p&gt;
&lt;p&gt;受講の有無にかかわらず、&lt;br /&gt;
古典学習に関するお悩み・ご相談のみでも大歓迎です。&lt;/p&gt;
&lt;p&gt;お気軽にお問い合わせください：&lt;br /&gt;
👉 &lt;a href="https://koten-kakitsubata.jp/inquiry/" target="_blank" rel="noopener noreferrer"&gt;お問い合わせフォームはこちら&lt;/a&gt;&lt;/p&gt;
&lt;p&gt;多くの皆さんのチャレンジをお待ちしております！&lt;/p&gt;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info%2F2025%25e5%25b9%25b4%25e5%25ba%25a6-%25e5%25a4%258f%25e6%259c%259f%25e8%25ac%259b%25e7%25bf%2592%25e4%25bc%259a-%25e9%2596%258b%25e5%2582%25ac%25e3%2581%25ae%25e3%2581%258a%25e7%259f%25a5%25e3%2582%2589%25e3%2581%259b%2F&amp;amp;t=2025%E5%B9%B4%E5%BA%A6%20%E5%A4%8F%E6%9C%9F%E8%AC%9B%E7%BF%92%E4%BC%9A%20%E9%96%8B%E5%82%AC%E3%81%AE%E3%81%8A%E7%9F%A5%E3%82%89%E3%81%9B%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info%2F2025%25e5%25b9%25b4%25e5%25ba%25a6-%25e5%25a4%258f%25e6%259c%259f%25e8%25ac%259b%25e7%25bf%2592%25e4%25bc%259a-%25e9%2596%258b%25e5%2582%25ac%25e3%2581%25ae%25e3%2581%258a%25e7%259f%25a5%25e3%2582%2589%25e3%2581%259b%2F&amp;amp;text=2025%E5%B9%B4%E5%BA%A6%20%E5%A4%8F%E6%9C%9F%E8%AC%9B%E7%BF%92%E4%BC%9A%20%E9%96%8B%E5%82%AC%E3%81%AE%E3%81%8A%E7%9F%A5%E3%82%89%E3%81%9B%20%7C%20%E5%8F%A4%E5%85%B8%E5%B0%82%E9%96%80%E5%A1%BE%20%E3%81%8B%E3%81%8D%E3%81%A4%E3%81%B0%E3%81%9F" target="_blank" &gt;&lt;span class="vk_icon_w_r_sns_twitter icon_sns"&gt;&lt;/span&gt;&lt;span class="sns_txt"&gt;twitter&lt;/span&gt;&lt;/a&gt;&lt;/li&gt;&lt;li class="sb_copy sb_icon"&gt;&lt;button class="copy-button sb_icon_inner"data-clipboard-text="2025年度 夏期講習会 開催のお知らせ | 古典専門塾 かきつばた https://koten-kakitsubata.jp/info/2025%e5%b9%b4%e5%ba%a6-%e5%a4%8f%e6%9c%9f%e8%ac%9b%e7%bf%92%e4%bc%9a-%e9%96%8b%e5%82%ac%e3%81%ae%e3%81%8a%e7%9f%a5%e3%82%89%e3%81%9b/"&gt;&lt;span class="vk_icon_w_r_sns_copy icon_sns"&gt;&lt;i class="fas fa-copy"&gt;&lt;/i&gt;&lt;/span&gt;&lt;span class="sns_txt"&gt;Copy&lt;/span&gt;&lt;/button&gt;&lt;/li&gt;&lt;/ul&gt;&lt;/div&gt;&lt;!-- [ /.socialSet ] --&gt;		
------</t>
  </si>
  <si>
    <t>https://koten-kakitsubata.jp/kouza/</t>
  </si>
  <si>
    <t>以下のページは不自然なワードを使用しています。
これらを適切に自然な言葉に置き換えて下さい。
なお、本文の装飾や構造は絶対に変えないでください。
【対象ページURL】
https://koten-kakitsubata.jp/kouza/
【検出された不自然ワード】
- 乱れ
- 整え
【本文】
------
&lt;p&gt;&lt;img decoding="async" src="http://koten-kakitsubata.jp/wp-content/uploads/2026/03/Gemini_Generated_Image_dox9ordox9ordox9-1024x296.png" alt="" width="750" height="217" class="alignnone size-large wp-image-589" srcset="https://koten-kakitsubata.jp/wp-content/uploads/2026/03/Gemini_Generated_Image_dox9ordox9ordox9-1024x296.png 1024w, https://koten-kakitsubata.jp/wp-content/uploads/2026/03/Gemini_Generated_Image_dox9ordox9ordox9-300x87.png 300w, https://koten-kakitsubata.jp/wp-content/uploads/2026/03/Gemini_Generated_Image_dox9ordox9ordox9-768x222.png 768w, https://koten-kakitsubata.jp/wp-content/uploads/2026/03/Gemini_Generated_Image_dox9ordox9ordox9-1536x444.png 1536w, https://koten-kakitsubata.jp/wp-content/uploads/2026/03/Gemini_Generated_Image_dox9ordox9ordox9-2048x592.png 2048w" sizes="(max-width: 750px) 100vw, 750px" /&gt;&lt;/p&gt;
&lt;div class="kkt-home kkt-kouza"&gt;
&lt;section class="kkt-hero"&gt;
古典専門塾「かきつばた」では、古文・漢文を完全1対1の個別指導で扱います。&lt;br /&gt;
目的別に「定期テスト」「大学受験」「単元補強（スポット）」の3つに整理しました。&lt;br /&gt;
どれを選ぶか迷う場合は、ページ下の「どれを選べばいいか」から進めてください。&lt;/p&gt;
&lt;p&gt;古典専門塾「かきつばた」の指導全体（教室／オンライン、対応学年、指導方針）は、&lt;a href="https://koten-kakitsubata.jp/"&gt;&lt;strong&gt;全体像はこちら&lt;/strong&gt;&lt;/a&gt;でご確認ください。&lt;/p&gt;
&lt;div class="kkt-hero-cta"&gt;&lt;a class="btn btn-primary" href="https://koten-kakitsubata.jp/inquiry/"&gt;お問い合わせ&lt;/a&gt;&lt;br /&gt;
&lt;a class="btn btn-default" href="https://koten-kakitsubata.jp/timetable/"&gt;時間割&lt;/a&gt;&lt;br /&gt;
&lt;a class="btn btn-default" href="https://koten-kakitsubata.jp/blog/"&gt;代表ブログ&lt;/a&gt;&lt;/div&gt;
&lt;/section&gt;
&lt;section class="kkt-common"&gt;
&lt;h2&gt;指導の共通方針&lt;/h2&gt;
&lt;ul class="kkt-points"&gt;
&lt;li&gt;最初に「どこで点を落としているか」を特定し、優先順位を決めます&lt;/li&gt;
&lt;li&gt;助動詞・句法などの知識は、本文の解釈に直結する形で整理します&lt;/li&gt;
&lt;li&gt;読解は主語・指示語・構造を「確認の順番」として揃え、設問処理までつなげます&lt;/li&gt;
&lt;/ul&gt;
&lt;p&gt;1対1だからこそ、曖昧な理解を放置せず、その場で原因を潰して進めます。&lt;/p&gt;
&lt;/section&gt;
&lt;section class="kkt-cards"&gt;
&lt;h2&gt;3つの講座&lt;/h2&gt;
&lt;div class="kkt-grid-3"&gt;
&lt;article class="kkt-card"&gt;
&lt;h3&gt;中高・定期試験対策&lt;/h3&gt;
&lt;p class="kkt-lead"&gt;定期テストの範囲に合わせて、訳の暗記で終わらせず、得点に直結する読み方へ整えます。&lt;/p&gt;
&lt;ul class="kkt-points"&gt;
&lt;li&gt;学校進度・試験範囲に合わせて学習を組み立て&lt;/li&gt;
&lt;li&gt;文法と読解をつなげて「読む順番」を揃える&lt;/li&gt;
&lt;li&gt;次の初見にも転用できる形で整理&lt;/li&gt;
&lt;/ul&gt;
&lt;p class="kkt-mini"&gt;向いている方：範囲学習が回らない／理由説明が弱い／毎回点がブレる&lt;/p&gt;
&lt;div class="kkt-card-cta"&gt;&lt;a class="btn btn-primary" href="https://koten-kakitsubata.jp/school-exam/"&gt;詳しく見る&lt;/a&gt;&lt;/div&gt;
&lt;/article&gt;
&lt;article class="kkt-card"&gt;
&lt;h3&gt;大学受験対策&lt;/h3&gt;
&lt;p class="kkt-lead"&gt;志望校の形式（記述／選択）に合わせて、得点の順番を固めます。&lt;/p&gt;
&lt;ul class="kkt-points"&gt;
&lt;li&gt;記述：添削で「点になる書き方」を揃える&lt;/li&gt;
&lt;li&gt;選択：二択で落とす原因を順番ごと修正&lt;/li&gt;
&lt;li&gt;共通テスト〜難関大まで対応&lt;/li&gt;
&lt;/ul&gt;
&lt;p class="kkt-mini"&gt;向いている方：過去問で伸びない／記述の根拠が薄い／時間内に処理できない&lt;/p&gt;
&lt;div class="kkt-card-cta"&gt;&lt;a class="btn btn-primary" href="https://koten-kakitsubata.jp/enter-exam/"&gt;詳しく見る&lt;/a&gt;&lt;/div&gt;
&lt;/article&gt;
&lt;article class="kkt-card"&gt;
&lt;h3&gt;ワンポイント講座（スポット）&lt;/h3&gt;
&lt;p class="kkt-lead"&gt;苦手単元だけをピンポイントで補強します。短期で穴を埋めたい方向けです。&lt;/p&gt;
&lt;ul class="kkt-points"&gt;
&lt;li&gt;文法だけ／句法だけなど単元指定OK&lt;/li&gt;
&lt;li&gt;定期テスト直前の補強にも&lt;/li&gt;
&lt;li&gt;必要回数は相談のうえ調整&lt;/li&gt;
&lt;/ul&gt;
&lt;p class="kkt-mini"&gt;向いている方：助動詞だけ危ない／句形が乱れやすい／短期で穴を埋めたい&lt;/p&gt;
&lt;div class="kkt-card-cta"&gt;&lt;a class="btn btn-primary" href="https://koten-kakitsubata.jp/spot/"&gt;詳しく見る&lt;/a&gt;&lt;/div&gt;
&lt;/article&gt;
&lt;/div&gt;
&lt;/section&gt;
&lt;section class="kkt-choose"&gt;
&lt;h2&gt;どれを選べばいいか&lt;/h2&gt;
&lt;div class="kkt-choice"&gt;
&lt;div class="kkt-choice-item"&gt;
&lt;h3&gt;定期テストで点が必要&lt;/h3&gt;
&lt;p&gt;→ &lt;a href="https://koten-kakitsubata.jp/school-exam/"&gt;中高・定期試験対策&lt;/a&gt;&lt;/p&gt;
&lt;/div&gt;
&lt;div class="kkt-choice-item"&gt;
&lt;h3&gt;志望大の形式で仕上げたい&lt;/h3&gt;
&lt;p&gt;→ &lt;a href="https://koten-kakitsubata.jp/enter-exam/"&gt;大学受験対策&lt;/a&gt;&lt;/p&gt;
&lt;/div&gt;
&lt;div class="kkt-choice-item"&gt;
&lt;h3&gt;苦手単元だけ先に埋めたい&lt;/h3&gt;
&lt;p&gt;→ &lt;a href="https://koten-kakitsubata.jp/spot/"&gt;ワンポイント講座&lt;/a&gt;&lt;/p&gt;
&lt;/div&gt;
&lt;/div&gt;
&lt;p&gt;&lt;!-- =============================== FAQ 追加（ここから） =============================== --&gt;&lt;/p&gt;
&lt;section class="kkt-faq" id="faq"&gt;
&lt;h2&gt;よくある質問（FAQ）&lt;/h2&gt;
&lt;details class="kkt-faq-item"&gt;
&lt;summary&gt;Q. どの講座を選べばいいか分かりません。&lt;/summary&gt;
&lt;div class="kkt-faq-body"&gt;
    迷う場合は、このページの「どれを選べばいいか」から進めてください。&lt;br /&gt;
    それでも判断が難しい場合は、学年・目標・困りごと（定期／受験／単元補強）を添えてお問い合わせください。
  &lt;/div&gt;
&lt;/details&gt;
&lt;details class="kkt-faq-item"&gt;
&lt;summary&gt;Q. 古文と漢文は両方対応していますか？&lt;/summary&gt;
&lt;div class="kkt-faq-body"&gt;
    はい。古典専門塾「かきつばた」では、古文・漢文を完全1対1の個別指導で扱います。
  &lt;/div&gt;
&lt;/details&gt;
&lt;details class="kkt-faq-item"&gt;
&lt;summary&gt;Q. 教室とオンライン、どちらでも受講できますか？&lt;/summary&gt;
&lt;div class="kkt-faq-body"&gt;
    はい。教室／オンラインのどちらでも受講できます。指導全体（教室／オンライン、対応学年、指導方針）は「全体像はこちら」でご確認ください。
  &lt;/div&gt;
&lt;/details&gt;
&lt;details class="kkt-faq-item"&gt;
&lt;summary&gt;Q. 定期試験対策は「訳の暗記」だけでも大丈夫ですか？&lt;/summary&gt;
&lt;div class="kkt-faq-body"&gt;
    定期テストの範囲に合わせつつ、訳の暗記で終わらせず、得点に直結する読み方へ整えます。&lt;br /&gt;
    文法と読解をつなげて「読む順番」を揃え、次の初見にも転用できる形で整理します。
  &lt;/div&gt;
&lt;/details&gt;
&lt;details class="kkt-faq-item"&gt;
&lt;summary&gt;Q. 大学受験は記述と選択、どちらにも対応できますか？&lt;/summary&gt;
&lt;div class="kkt-faq-body"&gt;
    はい。志望校の形式（記述／選択）に合わせて、得点の順番を固めます。&lt;br /&gt;
    記述は添削で「点になる書き方」を揃え、選択は二択で落とす原因を順番ごと修正します。共通テスト〜難関大まで対応します。
  &lt;/div&gt;
&lt;/details&gt;
&lt;details class="kkt-faq-item"&gt;
&lt;summary&gt;Q. 苦手単元だけを短期で補強できますか？&lt;/summary&gt;
&lt;div class="kkt-faq-body"&gt;
    はい。ワンポイント講座（スポット）では、文法だけ／句法だけなど単元指定OKです。定期テスト直前の補強にも対応し、必要回数は相談のうえ調整します。
  &lt;/div&gt;
&lt;/details&gt;
&lt;details class="kkt-faq-item"&gt;
&lt;summary&gt;Q. 指導では何を最初に確認しますか？&lt;/summary&gt;
&lt;div class="kkt-faq-body"&gt;
    最初に「どこで点を落としているか」を特定し、優先順位を決めます。&lt;br /&gt;
    助動詞・句法などの知識は本文の解釈に直結する形で整理し、読解は主語・指示語・構造を「確認の順番」として揃えて設問処理までつなげます。
  &lt;/div&gt;
&lt;/details&gt;
&lt;details class="kkt-faq-item"&gt;
&lt;summary&gt;Q. 受講までの流れを教えてください。&lt;/summary&gt;
&lt;div class="kkt-faq-body"&gt;
    このページ下部の「受講までの流れ」に沿って進みます。&lt;br /&gt;
    お問い合わせで状況（学年・目標・困りごと）を共有 → 方針確認 → 日程調整 → 指導開始の順です。
  &lt;/div&gt;
&lt;/details&gt;
&lt;details class="kkt-faq-item"&gt;
&lt;summary&gt;Q. 申し込み前に用意しておくと良い情報はありますか？&lt;/summary&gt;
&lt;div class="kkt-faq-body"&gt;
    学校名（または志望大）／困っている内容／直近のテスト状況（または過去問状況）を簡単にご記入ください。ページ末尾の案内どおりでOKです。
  &lt;/div&gt;
&lt;/details&gt;
&lt;/section&gt;
&lt;p&gt;&lt;!-- =============================== FAQ 追加（ここまで） =============================== --&gt;&lt;/p&gt;
&lt;div class="kkt-flow"&gt;
&lt;h3&gt;受講までの流れ&lt;/h3&gt;
&lt;ol&gt;
&lt;li&gt;お問い合わせ：状況（学年・目標・困りごと）を簡単に共有&lt;/li&gt;
&lt;li&gt;方針確認：必要な単元・進め方・頻度を整理&lt;/li&gt;
&lt;li&gt;日程調整：時間割から枠を決定&lt;/li&gt;
&lt;li&gt;指導開始：その日の課題を明確にして積み上げ&lt;/li&gt;
&lt;/ol&gt;
&lt;/div&gt;
&lt;div id="cta" class="kkt-last-cta"&gt;
&lt;h3&gt;迷ったら、そのまま状況を送ってください&lt;/h3&gt;
&lt;p&gt;学校名（または志望大）／困っている内容／直近のテスト状況（または過去問状況）を簡単にご記入ください。&lt;/p&gt;
&lt;div class="kkt-hero-cta"&gt;&lt;a class="btn btn-primary" href="https://koten-kakitsubata.jp/inquiry/"&gt;お問い合わせ&lt;/a&gt;&lt;br /&gt;
&lt;a class="btn btn-default" href="https://koten-kakitsubata.jp/timetable/"&gt;時間割&lt;/a&gt;&lt;/div&gt;
&lt;/div&gt;
&lt;/section&gt;
&lt;/div&gt;
&lt;p&gt;&lt;!-- [ /.socialSet ] --&gt;&lt;/p&gt;
&lt;section id="veu_cta-462" class="veu_cta"&gt;
&lt;div class="cta_body"&gt;
&lt;div class="cta_body_link"&gt;&lt;/div&gt;
&lt;/div&gt;
&lt;p&gt;&lt;!-- [ /.vkExUnit_cta_body ] --&gt;&lt;/p&gt;
&lt;/section&gt;
&lt;section class="veu_cta" id="veu_cta-464"&gt;&lt;h1 class="cta_title"&gt;開講講座：大学受験対策&lt;/h1&gt;&lt;div class="cta_body"&gt;&lt;div class="cta_body_image cta_body_image_right"&gt;&lt;a href="https://koten-kakitsubata.jp/enter-exam/" target="_blank"&gt;&lt;img width="400" height="400" src="https://koten-kakitsubata.jp/wp-content/uploads/2020/03/tate_400.jpg" class="attachment-large size-large" alt="" decoding="async" loading="lazy" srcset="https://koten-kakitsubata.jp/wp-content/uploads/2020/03/tate_400.jpg 400w, https://koten-kakitsubata.jp/wp-content/uploads/2020/03/tate_400-300x300.jpg 300w, https://koten-kakitsubata.jp/wp-content/uploads/2020/03/tate_400-150x150.jpg 150w" sizes="(max-width: 400px) 100vw, 400px" /&gt;&lt;/a&gt;&lt;/div&gt;&lt;div class="cta_body_txt image_exist"&gt;古典専門塾「かきつばた」の大学受験対策です。
&lt;br /&gt;一口に古典といってもその内容は多岐にわたりますので、狙いを絞った対策が肝要です。&lt;/div&gt;&lt;div class="cta_body_link"&gt;&lt;a href="https://koten-kakitsubata.jp/enter-exam/" class="btn btn-primary btn-block btn-lg" target="_blank"&gt;開講講座：大学受験対策&lt;/a&gt;&lt;/div&gt;&lt;/div&gt;&lt;!-- [ /.vkExUnit_cta_body ] --&gt;&lt;/section&gt;	
------</t>
  </si>
  <si>
    <t>https://natsui-sansu-juku.com/</t>
  </si>
  <si>
    <t>以下のページは不自然なワードを使用しています。
これらを適切に自然な言葉に置き換えて下さい。
なお、本文の装飾や構造は絶対に変えないでください。
【対象ページURL】
https://natsui-sansu-juku.com/
【検出された不自然ワード】
- 型
- 整え
【本文】
------
&lt;div class="ns-section"&gt;
&lt;p&gt;&lt;img fetchpriority="high" decoding="async" class="alignnone size-large wp-image-32370" src="https://natsui-sansu-juku.com/wp-content/uploads/2026/01/Gemini_Generated_Image_wz5b6iwz5b6iwz5b-1024x559.png" alt="" width="750" height="409" srcset="https://natsui-sansu-juku.com/wp-content/uploads/2026/01/Gemini_Generated_Image_wz5b6iwz5b6iwz5b-1024x559.png 1024w, https://natsui-sansu-juku.com/wp-content/uploads/2026/01/Gemini_Generated_Image_wz5b6iwz5b6iwz5b-300x164.png 300w, https://natsui-sansu-juku.com/wp-content/uploads/2026/01/Gemini_Generated_Image_wz5b6iwz5b6iwz5b-768x419.png 768w, https://natsui-sansu-juku.com/wp-content/uploads/2026/01/Gemini_Generated_Image_wz5b6iwz5b6iwz5b-1536x838.png 1536w, https://natsui-sansu-juku.com/wp-content/uploads/2026/01/Gemini_Generated_Image_wz5b6iwz5b6iwz5b-2048x1117.png 2048w" sizes="(max-width: 750px) 100vw, 750px" /&gt;&lt;/p&gt;
&lt;h1&gt;中学受験専門 夏井算数塾|個別指導|教室オンライン対応&lt;/h1&gt;
&lt;p&gt;夏井算数塾は、中学受験算数に特化した「完全１対１個別指導」を提供する専門塾です。&lt;br /&gt;
大手集団塾のカリキュラムに乗り切れないお子さま、算数だけがどうしても伸び切らないお子さまに対して、&lt;br /&gt;
一人ひとりの状況に合わせたオーダーメイドの指導を行います。&lt;br /&gt;
全授業を代表の夏井が担当し、課題分析・学習計画・演習管理・志望校別過去問対策までを一貫して行うことで、&lt;br /&gt;
「なぜ点数が取れないのか」「どこから直すべきか」がはっきり見える指導の組み立てにしています。&lt;/p&gt;
&lt;p&gt;オンラインと四谷教室での対面指導の両方に対応しており、遠方のご家庭でも首都圏と同等の指導を受けていただけます。&lt;br /&gt;
単に解き方を教えるだけでなく、「自分で考えきる力」「答案に最後まで責任を持つ力」を育てることを大切にしています。&lt;/p&gt;
&lt;ul&gt;
&lt;li&gt;中学受験算数専門の完全１対１個別指導&lt;/li&gt;
&lt;li&gt;代表・夏井が全授業を担当する少人数制&lt;/li&gt;
&lt;li&gt;オンライン指導と四谷教室での対面指導を選択可能&lt;/li&gt;
&lt;li&gt;塾別・志望校別・時期別の戦略の組み立てまで一気通貫でサポート（&lt;a href="https://natsui-sansu-juku.com/situation/"&gt;状況別指導方針&lt;/a&gt;／&lt;a href="https://natsui-sansu-juku.com/school/"&gt;塾別対策&lt;/a&gt;）&lt;/li&gt;
&lt;li&gt;過去問分析を軸に「合格点から逆算した学習」を提案&lt;/li&gt;
&lt;/ul&gt;
&lt;div class="ns-cards-row"&gt;
&lt;div class="ns-card"&gt;
&lt;h3&gt;オンライン個別指導&lt;/h3&gt;
&lt;p&gt;自宅で受けられる算数の完全１対１指導。「ウィズ・ユー」を中心に、全国どこからでも同じクオリティの授業を提供します。&lt;/p&gt;
&lt;ul class="dl-safe-links"&gt;
&lt;li&gt;&lt;a href="https://natsui-sansu-juku.com/kobetsu_online/"&gt;ウィズ・ユー詳細&lt;/a&gt;&lt;/li&gt;
&lt;/ul&gt;
&lt;/div&gt;
&lt;div class="ns-card"&gt;
&lt;h3&gt;四谷教室 個別指導&lt;/h3&gt;
&lt;p&gt;実際に対面で指導を受けたい方へ。ノートの書き方や姿勢、集中力の維持まで含めて、教室でしか見えない部分まで細かくフォローします。&lt;/p&gt;
&lt;ul class="dl-safe-links"&gt;
&lt;li&gt;&lt;a href="https://natsui-sansu-juku.com/kobetsu/"&gt;教室個別指導の詳細&lt;/a&gt;&lt;/li&gt;
&lt;/ul&gt;
&lt;/div&gt;
&lt;/div&gt;
&lt;/div&gt;
&lt;div class="ns-section"&gt;
&lt;p&gt;&lt;img decoding="async" class="alignnone size-large wp-image-32371" src="https://natsui-sansu-juku.com/wp-content/uploads/2026/01/Gemini_Generated_Image_wz5b6iwz5b6iwz5b-1-1024x559.png" alt="" width="750" height="409" srcset="https://natsui-sansu-juku.com/wp-content/uploads/2026/01/Gemini_Generated_Image_wz5b6iwz5b6iwz5b-1-1024x559.png 1024w, https://natsui-sansu-juku.com/wp-content/uploads/2026/01/Gemini_Generated_Image_wz5b6iwz5b6iwz5b-1-300x164.png 300w, https://natsui-sansu-juku.com/wp-content/uploads/2026/01/Gemini_Generated_Image_wz5b6iwz5b6iwz5b-1-768x419.png 768w, https://natsui-sansu-juku.com/wp-content/uploads/2026/01/Gemini_Generated_Image_wz5b6iwz5b6iwz5b-1-1536x838.png 1536w, https://natsui-sansu-juku.com/wp-content/uploads/2026/01/Gemini_Generated_Image_wz5b6iwz5b6iwz5b-1-2048x1117.png 2048w" sizes="(max-width: 750px) 100vw, 750px" /&gt;&lt;/p&gt;
&lt;h2&gt;オンライン算数個別指導「ウィズ・ユー」&lt;/h2&gt;
&lt;p&gt;「ウィズ・ユー」は、自宅にいながら教室と同等以上のクオリティで受けられるオンライン算数個別指導です。&lt;br /&gt;
Zoom を用いてお子さまの手元を共有し、どこで戸惑い、どこで手が止まり、どこで計算ミスが生まれているのかをその場で確認しながら授業を進めます。&lt;/p&gt;
&lt;p&gt;単元ごとの解説だけでなく、宿題の出し方・直し方、次の授業までにどのように復習すべきかまでを含めて組み立てることで、&lt;br /&gt;
「授業でわかった気がする」で終わらず、「次の模試やテストで点数として返ってくる」状態まで持っていくことを目標としています。&lt;/p&gt;
&lt;ul&gt;
&lt;li&gt;Zoom＋手元カメラで解法プロセスを細かくチェック&lt;/li&gt;
&lt;li&gt;お通いの塾のカリキュラムやテキストに合わせた個別カスタマイズ&lt;/li&gt;
&lt;li&gt;過去問・テストの直しを授業内で一緒に分析&lt;/li&gt;
&lt;li&gt;家庭学習のやり方（ノート・プリント管理・復習の流れ）まで具体的に提案&lt;/li&gt;
&lt;/ul&gt;
&lt;ul class="dl-safe-links"&gt;
&lt;li&gt;&lt;a href="https://natsui-sansu-juku.com/kobetsu_online/"&gt;ウィズ・ユー（オンライン個別指導）の詳細を見る&lt;/a&gt;&lt;/li&gt;
&lt;/ul&gt;
&lt;/div&gt;
&lt;div class="ns-section"&gt;
&lt;h2&gt;完全１対１個別指導（四谷教室）&lt;/h2&gt;
&lt;p&gt;四谷教室で行う完全マンツーマンの個別指導では、板書・ノート・姿勢・表情など、オンラインでは見えにくい部分まで含めて丁寧に指導します。&lt;br /&gt;
特に「途中式を書かない」「図を描くのを嫌がる」「時間配分が極端」というような、算数の実力以前の部分からそろえていきたいお子さまに向いているコースです。&lt;/p&gt;
&lt;p&gt;授業では、テキストや過去問に取り組むだけでなく、「なぜこのミスが起きるのか」「今の理解でどこまで戦えるのか」を一緒に確認しながら進めます。&lt;br /&gt;
ご家庭からは、学習習慣や宿題の量についてのご相談も多く、そうした生活面との調整も含めてサポートしています。&lt;/p&gt;
&lt;ul&gt;
&lt;li&gt;四谷教室での対面指導（完全１対１）&lt;/li&gt;
&lt;li&gt;板書・ノートの取り方、見直しの仕方まで指導&lt;/li&gt;
&lt;li&gt;宿題・自宅学習の量と質のバランス調整&lt;/li&gt;
&lt;li&gt;保護者の方との情報共有を定期的に実施&lt;/li&gt;
&lt;/ul&gt;
&lt;ul class="dl-safe-links"&gt;
&lt;li&gt;&lt;a href="https://natsui-sansu-juku.com/kobetsu/"&gt;教室個別指導の詳細を見る&lt;/a&gt;&lt;/li&gt;
&lt;/ul&gt;
&lt;/div&gt;
&lt;div class="ns-section"&gt;
&lt;h2&gt;学年別の対策&lt;/h2&gt;
&lt;p&gt;中学受験算数で必要とされる力は、学年ごと・時期ごとに大きく変化します。&lt;br /&gt;
夏井算数塾では、学年ごとの「やるべきこと」を明確にした上で、そのご家庭の状況に合わせた優先順位を一緒に決めていきます。&lt;/p&gt;
&lt;h3&gt;小４対策&lt;/h3&gt;
&lt;p&gt;小４は「基本概念をきちんと理解し、式に落とし込めるようにする」ことが最も大切な時期です。&lt;br /&gt;
計算・割合・小数分数・図形の基礎など、この先の応用に直結する単元を丁寧に積み上げていきます。&lt;/p&gt;
&lt;ul class="dl-safe-links"&gt;
&lt;li&gt;&lt;a href="https://natsui-sansu-juku.com/p4/"&gt;小４対策の詳細を見る&lt;/a&gt;&lt;/li&gt;
&lt;/ul&gt;
&lt;h3&gt;小５（前半）対策&lt;/h3&gt;
&lt;p&gt;小５前半は、単元数が一気に増え、「わかったつもり」のまま進むと後からつまずきやすい時期です。&lt;br /&gt;
夏井算数塾では、テスト結果だけでなく「日々の演習ノート」や「直し方」から理解の抜けを見つけ、早めに手当てをしていきます。&lt;br /&gt;
小５の学習を体系的に固めたい方は、&lt;a href="https://natsui-sansu-juku.com/5master/"&gt;小５算数マスター講座&lt;/a&gt;もあわせてご覧ください。&lt;/p&gt;
&lt;ul class="dl-safe-links"&gt;
&lt;li&gt;&lt;a href="https://natsui-sansu-juku.com/p5_a/"&gt;小５（前半）対策の詳細を見る&lt;/a&gt;&lt;/li&gt;
&lt;/ul&gt;
&lt;/div&gt;
&lt;div class="ns-section"&gt;
&lt;h2&gt;講座のご案内&lt;/h2&gt;
&lt;p&gt;年間を通じて開講している講座や、季節講習の概要はこちらからご覧いただけます。&lt;/p&gt;
&lt;ul class="dl-safe-links"&gt;
&lt;li&gt;&lt;a href="https://natsui-sansu-juku.com/kouza/"&gt;開講講座一覧を見る&lt;/a&gt;&lt;/li&gt;
&lt;/ul&gt;
&lt;/div&gt;
&lt;div class="ns-section"&gt;
&lt;h2&gt;塾別の算数対策&lt;/h2&gt;
&lt;p&gt;お通いの塾ごとにテキスト・カリキュラム・テストの傾向は大きく異なります。&lt;br /&gt;
夏井算数塾では、サピックス・四谷大塚・日能研・早稲田アカデミーなど、それぞれの塾の特徴を踏まえたうえで、&lt;br /&gt;
「塾の授業を軸にしながら算数を伸ばす」ための個別対策を行っています。&lt;br /&gt;
塾ごとの運用ポイントをまとめた一覧は、&lt;a href="https://natsui-sansu-juku.com/school/"&gt;塾別対策&lt;/a&gt;をご覧ください。&lt;/p&gt;
&lt;h3&gt;サピックス対策&lt;/h3&gt;
&lt;p&gt;サピックスは進度が速く、特に小5後半からは「理解の抜け」が成績に直結します。&lt;br /&gt;
週テスト・基礎力トレーニング・デイリーサピックスをどう運用するかで成果が大きく変わるため、&lt;br /&gt;
正しい優先順位と復習の組み立てが重要になります。&lt;/p&gt;
&lt;ul class="dl-safe-links"&gt;
&lt;li&gt;&lt;a href="https://natsui-sansu-juku.com/sapix/"&gt;サピックス対策&lt;/a&gt;&lt;/li&gt;
&lt;/ul&gt;
&lt;h3&gt;四谷大塚対策&lt;/h3&gt;
&lt;p&gt;四谷大塚のカリキュラムは「予習シリーズ」を軸に体系的に進むため、&lt;br /&gt;
単元ごとの理解を積み上げることが非常に重要です。&lt;br /&gt;
特に演習量が多いため、復習のやり方を誤ると負担ばかり増えてしまうケースが目立ちます。&lt;/p&gt;
&lt;ul class="dl-safe-links"&gt;
&lt;li&gt;&lt;a href="https://natsui-sansu-juku.com/yotsuyaootuka-2/"&gt;四谷大塚対策&lt;/a&gt;&lt;/li&gt;
&lt;/ul&gt;
&lt;h3&gt;日能研対策&lt;/h3&gt;
&lt;p&gt;日能研の算数は「文章読解力」と「図を使った理解」が求められ、典型的な問題への慣れだけでは対応が難しい構造です。&lt;br /&gt;
特に難関校向けの応用問題は、思考プロセスを丁寧にまとめる指導が必要になります。&lt;/p&gt;
&lt;ul class="dl-safe-links"&gt;
&lt;li&gt;&lt;a href="https://natsui-sansu-juku.com/column/nichinouken/"&gt;日能研対策&lt;/a&gt;&lt;/li&gt;
&lt;/ul&gt;
&lt;h3&gt;早稲田アカデミー対策&lt;/h3&gt;
&lt;p&gt;早稲アカは志望校対策が手厚く、テキスト・テストともに負荷が高いのが特徴です。&lt;br /&gt;
そのぶん「基礎の抜け」「計算精度」「思考の流れ」がそろっていないと成果が出にくいため、&lt;br /&gt;
日々の学習管理が合否を左右します。&lt;/p&gt;
&lt;ul class="dl-safe-links"&gt;
&lt;li&gt;&lt;a href="https://natsui-sansu-juku.com/waseda_academy/"&gt;早稲アカ対策&lt;/a&gt;&lt;/li&gt;
&lt;/ul&gt;
&lt;/div&gt;
&lt;div class="ns-section"&gt;
&lt;h2&gt;単元別の学習ポイント&lt;/h2&gt;
&lt;p&gt;苦手単元がはっきりしている場合は、その単元に特化した記事や講座を活用することで、短期間での底上げが期待できます。&lt;br /&gt;
ここでは特にご相談の多い単元を中心に、関連コラムへのリンクをまとめています。&lt;/p&gt;
&lt;h3&gt;文章題&lt;/h3&gt;
&lt;p&gt;文章題の典型パターンや考え方をまとめて確認したい方は、&lt;a href="https://natsui-sansu-juku.com/column/hub-bunshodai/"&gt;文章題ハブ&lt;/a&gt;も活用してください。&lt;/p&gt;
&lt;ul class="dl-safe-links"&gt;
&lt;li&gt;&lt;a href="https://natsui-sansu-juku.com/column/bunsyoudai/"&gt;文章題の考え方（全体像）&lt;/a&gt;&lt;/li&gt;
&lt;/ul&gt;
&lt;h3&gt;図形&lt;/h3&gt;
&lt;p&gt;図形と速さの複合など、つまずきやすい論点をまとめて整理したい方は、&lt;a href="https://natsui-sansu-juku.com/column/hub-zukei-hayasa/"&gt;図形・速さハブ&lt;/a&gt;もあわせてご覧ください。&lt;/p&gt;
&lt;ul class="dl-safe-links"&gt;
&lt;li&gt;&lt;a href="https://natsui-sansu-juku.com/column/zukei/"&gt;図形の苦手克服のポイント&lt;/a&gt;&lt;/li&gt;
&lt;li&gt;&lt;a href="https://natsui-sansu-juku.com/column/rittaizukei/"&gt;立体図形の基本とつまずきやすい箇所&lt;/a&gt;&lt;/li&gt;
&lt;/ul&gt;
&lt;h3&gt;速さ・比&lt;/h3&gt;
&lt;ul class="dl-safe-links"&gt;
&lt;li&gt;&lt;a href="https://natsui-sansu-juku.com/column/hayasamondai/"&gt;速さの問題が得意になるための考え方&lt;/a&gt;&lt;/li&gt;
&lt;/ul&gt;
&lt;/div&gt;
&lt;div class="ns-section"&gt;
&lt;h2&gt;中学入試の過去問分析&lt;/h2&gt;
&lt;p&gt;中学受験の最終盤では、「志望校の問題に慣れること」と同時に、「自分がどのタイプの問題で得点しやすいか」を把握することが重要です。&lt;br /&gt;
夏井算数塾では、各学校の過去問を分析した記事や、実際の答案から見える傾向をもとに、効率よく点数を積み上げる方法をお伝えしています。&lt;br /&gt;
学校別・年度別のリンクをまとめて追いたい方は、&lt;a href="https://natsui-sansu-juku.com/column/hub-kakomon/"&gt;過去問ハブ&lt;/a&gt;もあわせてご覧ください。&lt;/p&gt;
&lt;ul class="dl-safe-links"&gt;
&lt;li&gt;&lt;a href="https://natsui-sansu-juku.com/column/kaisei-2/"&gt;開成中学校・令和２年度 過去問分析&lt;/a&gt;&lt;/li&gt;
&lt;li&gt;&lt;a href="https://natsui-sansu-juku.com/column/waseda-2/"&gt;早稲田中学校・令和２年度 過去問分析&lt;/a&gt;&lt;/li&gt;
&lt;li&gt;&lt;a href="https://natsui-sansu-juku.com/column/jyoshigakuin-2/"&gt;女子学院中学校・令和２年度 過去問分析&lt;/a&gt;&lt;/li&gt;
&lt;li&gt;&lt;a href="https://natsui-sansu-juku.com/column/shibushibu-2/"&gt;渋谷教育学園渋谷中学校・令和２年度 過去問分析&lt;/a&gt;&lt;/li&gt;
&lt;li&gt;&lt;a href="https://natsui-sansu-juku.com/column/nanmon/"&gt;中学入試過去問における「難問」の扱い方&lt;/a&gt;&lt;/li&gt;
&lt;li&gt;&lt;a href="https://natsui-sansu-juku.com/ct/kakomon/"&gt;過去問一覧はこちら&lt;/a&gt;&lt;/li&gt;
&lt;/ul&gt;
&lt;/div&gt;
&lt;div class="ns-section"&gt;
&lt;h2&gt;夏井算数塾についてもっと知る&lt;/h2&gt;
&lt;p&gt;「どのような考え方で指導をしているのか」「どんなお子さまに向いている塾なのか」を知りたい場合は、以下のページもあわせてご覧ください。&lt;/p&gt;
&lt;ul class="dl-safe-links"&gt;
&lt;li&gt;&lt;a href="https://natsui-sansu-juku.com/purpose/"&gt;夏井算数塾が目指すもの&lt;/a&gt;&lt;/li&gt;
&lt;li&gt;&lt;a href="https://natsui-sansu-juku.com/profile/"&gt;代表プロフィール&lt;/a&gt;&lt;/li&gt;
&lt;li&gt;&lt;a href="https://natsui-sansu-juku.com/story001/"&gt;当塾が選ばれる理由（1）&lt;/a&gt;&lt;/li&gt;
&lt;li&gt;&lt;a href="https://natsui-sansu-juku.com/story002/"&gt;当塾が選ばれる理由（2）&lt;/a&gt;&lt;/li&gt;
&lt;li&gt;&lt;a href="https://natsui-sansu-juku.com/what_is_asen/"&gt;個別指導システム「ASEN」について&lt;/a&gt;&lt;/li&gt;
&lt;/ul&gt;
&lt;p&gt;時期別の悩み（小4〜小6・直前期）の優先順位整理は、&lt;a href="https://natsui-sansu-juku.com/column/hub-qa-jiki/"&gt;時期別Q&amp;amp;Aハブ&lt;/a&gt;にまとめています。&lt;/p&gt;
&lt;h3&gt;中学受験Q＆A&lt;/h3&gt;
&lt;p&gt;保護者の方からよくいただくご質問をまとめた Q＆A 形式の記事もご用意しています。&lt;/p&gt;
&lt;ul class="dl-safe-links"&gt;
&lt;li&gt;&lt;a href="https://natsui-sansu-juku.com/column/qa/"&gt;Q＆A（1）中学受験は親の受験か？&lt;/a&gt;&lt;/li&gt;
&lt;li&gt;&lt;a href="https://natsui-sansu-juku.com/column/qa2/"&gt;Q＆A（2）親のサポートと受験環境の整え方&lt;/a&gt;&lt;/li&gt;
&lt;li&gt;&lt;a href="https://natsui-sansu-juku.com/column/qa4/"&gt;Q＆A（4）併願校の選び方と通学の重要性&lt;/a&gt;&lt;/li&gt;
&lt;li&gt;&lt;a href="https://natsui-sansu-juku.com/column/qa5/"&gt;Q＆A（5）学校見学と受験準備のタイミング&lt;/a&gt;&lt;/li&gt;
&lt;li&gt;&lt;a href="https://natsui-sansu-juku.com/column/qa6/"&gt;Q＆A（6）苦手科目への取り組み方とそのステップ&lt;/a&gt;&lt;/li&gt;
&lt;/ul&gt;
&lt;p&gt;塾の選び方・塾の授業の活かし方を整理したい方は、&lt;a href="https://natsui-sansu-juku.com/column/hub-juku/"&gt;塾活用ハブ&lt;/a&gt;もあわせてご覧ください。&lt;/p&gt;
&lt;/div&gt;
&lt;div class="ns-section"&gt;
&lt;p&gt;&lt;img decoding="async" class="alignnone size-large wp-image-32372" src="https://natsui-sansu-juku.com/wp-content/uploads/2026/01/Gemini_Generated_Image_wz5b6iwz5b6iwz5b-2-1024x559.png" alt="" width="750" height="409" srcset="https://natsui-sansu-juku.com/wp-content/uploads/2026/01/Gemini_Generated_Image_wz5b6iwz5b6iwz5b-2-1024x559.png 1024w, https://natsui-sansu-juku.com/wp-content/uploads/2026/01/Gemini_Generated_Image_wz5b6iwz5b6iwz5b-2-300x164.png 300w, https://natsui-sansu-juku.com/wp-content/uploads/2026/01/Gemini_Generated_Image_wz5b6iwz5b6iwz5b-2-768x419.png 768w, https://natsui-sansu-juku.com/wp-content/uploads/2026/01/Gemini_Generated_Image_wz5b6iwz5b6iwz5b-2-1536x838.png 1536w, https://natsui-sansu-juku.com/wp-content/uploads/2026/01/Gemini_Generated_Image_wz5b6iwz5b6iwz5b-2-2048x1117.png 2048w" sizes="(max-width: 750px) 100vw, 750px" /&gt;&lt;/p&gt;
&lt;h2&gt;お知らせ&lt;/h2&gt;
&lt;p&gt;季節講習のご案内や、新しい取り組みのお知らせはこちらからご覧いただけます。&lt;/p&gt;
&lt;ul class="dl-safe-links"&gt;
&lt;li&gt;&lt;a href="https://natsui-sansu-juku.com/info/"&gt;お知らせ一覧を見る&lt;/a&gt;&lt;/li&gt;
&lt;/ul&gt;
&lt;/div&gt;
&lt;div class="ns-cta-box"&gt;
&lt;h2&gt;まずは体験授業から始めてみませんか？&lt;/h2&gt;
&lt;p&gt;入塾前に「指導の進め方」「理解の深まり方」「相性」を丁寧に確認していただけます。&lt;br /&gt;
すべて代表の夏井が直接担当し、現在の課題と伸びるポイントを明確にお伝えします。&lt;/p&gt;
&lt;p&gt;&lt;a class="ns-cta-btn" href="https://natsui-sansu-juku.com/inquiry/"&gt;&lt;br /&gt;
体験授業のお申し込みはこちら&lt;br /&gt;
&lt;/a&gt;&lt;/p&gt;
&lt;p style="margin-top: 20px; font-size: 14px; color: #555;"&gt;※オンライン／四谷教室どちらもお選びいただけます。&lt;/p&gt;
&lt;/div&gt;
&lt;div class="veu_3prArea row"&gt;
&lt;div class="prArea col-sm-4"&gt;
&lt;h1 class="subSection-title"&gt;『ビジュアリクス 中学受験算数』発売中！&lt;/h1&gt;
&lt;div class="media_pr veu_3prArea_image"&gt;&lt;a class="veu_3prArea_image_link" href="https://natsui-sansu-juku.com/info/221212/"&gt;&lt;br /&gt;
&lt;img decoding="async" class="image_pc" src="https://natsui-sansu-juku.com/wp-content/uploads/2023/04/51v7iIxL._SX355_BO1204203200_.jpg" alt="ビジュアリクス書影" /&gt;&lt;br /&gt;
&lt;img decoding="async" class="image_sp" src="https://natsui-sansu-juku.com/wp-content/uploads/2023/04/51v7iIxL._SX355_BO1204203200_.jpg" alt="ビジュアリクス書影" /&gt;&lt;br /&gt;
&lt;/a&gt;&lt;/div&gt;
&lt;p class="summary"&gt;中学受験算数を体系的に理解できる一冊。&lt;br /&gt;
保護者の学習サポートにも大きな武器となる内容です。&lt;/p&gt;
&lt;p class="linkurl"&gt;&lt;a class="btn btn-default btn-sm" href="https://natsui-sansu-juku.com/info/221212/"&gt;続きを読む&lt;/a&gt;&lt;/p&gt;
&lt;/div&gt;
&lt;div class="prArea col-sm-4"&gt;
&lt;h1 class="subSection-title"&gt;オンライン算数個別指導「ウィズ・ユー」&lt;/h1&gt;
&lt;div class="media_pr veu_3prArea_image"&gt;&lt;a class="veu_3prArea_image_link" href="https://natsui-sansu-juku.com/kobetsu_online/" target="_blank" rel="noopener"&gt;&lt;br /&gt;
&lt;img decoding="async" class="image_pc" src="https://natsui-sansu-juku.com/wp-content/uploads/2021/07/4392982_s.jpg" alt="ウィズ・ユー" /&gt;&lt;br /&gt;
&lt;img decoding="async" class="image_sp" src="https://natsui-sansu-juku.com/wp-content/uploads/2021/07/4392982_s.jpg" alt="ウィズ・ユー" /&gt;&lt;br /&gt;
&lt;/a&gt;&lt;/div&gt;
&lt;p class="summary"&gt;時間・場所を問わず受講でき、費用も抑えたオンライン個別指導。&lt;br /&gt;
２画面運用と電子黒板で、教室と同等の授業を実現しています。&lt;/p&gt;
&lt;p class="linkurl"&gt;&lt;a class="btn btn-default btn-sm" href="https://natsui-sansu-juku.com/kobetsu_online/" target="_blank" rel="noopener"&gt;続きを読む&lt;/a&gt;&lt;/p&gt;
&lt;/div&gt;
&lt;div class="prArea col-sm-4"&gt;
&lt;h1 class="subSection-title"&gt;サピックスの算数を15分で講義してみた&lt;/h1&gt;
&lt;div class="media_pr veu_3prArea_image"&gt;&lt;a class="veu_3prArea_image_link" href="https://natsui-sansu-juku.com/ct/sapix-15/" target="_blank" rel="noopener"&gt;&lt;br /&gt;
&lt;img decoding="async" class="image_pc" src="https://natsui-sansu-juku.com/wp-content/uploads/2021/07/5049139_m.jpg" alt="サピックス算数15分講義" /&gt;&lt;br /&gt;
&lt;img decoding="async" class="image_sp" src="https://natsui-sansu-juku.com/wp-content/uploads/2021/07/5049139_m.jpg" alt="サピックス算数15分講義" /&gt;&lt;br /&gt;
&lt;/a&gt;&lt;/div&gt;
&lt;p class="summary"&gt;サピックスに通う５年生向けに、「授業前に押さえておきたい要点」を15分で解説。&lt;br /&gt;
授業の理解度を一段引き上げるための動画シリーズです。&lt;/p&gt;
&lt;p class="linkurl"&gt;&lt;a class="btn btn-default btn-sm" href="https://natsui-sansu-juku.com/ct/sapix-15/" target="_blank" rel="noopener"&gt;続きを読む&lt;/a&gt;&lt;/p&gt;
&lt;/div&gt;
&lt;/div&gt;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href="//www.facebook.com/sharer.php?src=bm&amp;u=https%3A%2F%2Fnatsui-sansu-juku.com%2F&amp;amp;t=%E4%B8%AD%E5%AD%A6%E5%8F%97%E9%A8%93%E5%B0%82%E9%96%80%E3%80%80%E5%A4%8F%E4%BA%95%E7%AE%97%E6%95%B0%E5%A1%BE"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href="//twitter.com/intent/tweet?url=https%3A%2F%2Fnatsui-sansu-juku.com%2F&amp;amp;text=%E4%B8%AD%E5%AD%A6%E5%8F%97%E9%A8%93%E5%B0%82%E9%96%80%E3%80%80%E5%A4%8F%E4%BA%95%E7%AE%97%E6%95%B0%E5%A1%BE"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href="https://bsky.app/intent/compose?text=%E4%B8%AD%E5%AD%A6%E5%8F%97%E9%A8%93%E5%B0%82%E9%96%80%E3%80%80%E5%A4%8F%E4%BA%95%E7%AE%97%E6%95%B0%E5%A1%BE%0Ahttps%3A%2F%2Fnatsui-sansu-juku.com%2F" target="_blank" &gt;&lt;span class="vk_icon_w_r_sns_bluesky icon_sns"&gt;&lt;/span&gt;&lt;span class="sns_txt"&gt;Bluesky&lt;/span&gt;&lt;/a&gt;&lt;/li&gt;&lt;li class="sb_hatena sb_icon"&gt;&lt;a class="sb_icon_inner" href="//b.hatena.ne.jp/add?mode=confirm&amp;url=https%3A%2F%2Fnatsui-sansu-juku.com%2F&amp;amp;title=%E4%B8%AD%E5%AD%A6%E5%8F%97%E9%A8%93%E5%B0%82%E9%96%80%E3%80%80%E5%A4%8F%E4%BA%95%E7%AE%97%E6%95%B0%E5%A1%BE"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sb_icon_inner"data-clipboard-text="中学受験専門　夏井算数塾 https://natsui-sansu-juku.com/"&gt;&lt;span class="vk_icon_w_r_sns_copy icon_sns"&gt;&lt;i class="fas fa-copy"&gt;&lt;/i&gt;&lt;/span&gt;&lt;span class="sns_txt"&gt;Copy&lt;/span&gt;&lt;/button&gt;&lt;/li&gt;&lt;/ul&gt;&lt;/div&gt;&lt;!-- [ /.socialSet ] --&gt;						
------</t>
  </si>
  <si>
    <t>https://natsui-sansu-juku.com/2025/11/08/tsurukamezanbanshover/</t>
  </si>
  <si>
    <t>以下のページは不自然なワードを使用しています。
これらを適切に自然な言葉に置き換えて下さい。
なお、本文の装飾や構造は絶対に変えないでください。
【対象ページURL】
https://natsui-sansu-juku.com/2025/11/08/tsurukamezanbanshover/
【検出された不自然ワード】
- 型
- 固定
【本文】
------
&lt;p&gt;&lt;!-- 固定ページの HTML モードにそのまま貼り付けてください --&gt;&lt;/p&gt;
&lt;div class="container py-4" style="max-width: 1280px; margin: auto;"&gt;&lt;button id="start-btn" class="btn btn-lg btn-warning rounded-pill mb-3 w-100"&gt;&lt;br /&gt;
授業を開始&lt;br /&gt;
&lt;/button&gt;&lt;/p&gt;
&lt;div id="question" class="mb-4 fs-4 fw-bold" style="min-height: 2.2em;"&gt;&lt;/div&gt;
&lt;div class="mb-3"&gt;&lt;/div&gt;
&lt;div id="board-wrap" class="mb-3 p-3 bg-light rounded-3" style="min-height: 50em; position: relative; overflow: visible;"&gt;
&lt;div id="board" class="fs-6 text-primary" style="line-height: 1; position: relative; z-index: 2;"&gt;&lt;/div&gt;
&lt;/div&gt;
&lt;/div&gt;
&lt;p&gt;&lt;script&gt;
  const ORIGINAL_WIDTH = 1280;
  class Speaker {
    constructor(){ this.isSpeaking = false; }
    speak(text,onEnd){
      if(!speechSynthesis) return;
      const u = new SpeechSynthesisUtterance(text);
      u.lang = "ja-JP"; u.rate = 2.0;
      u.onstart = ()=&gt; this.isSpeaking = true;
      u.onend   = ()=&gt; { this.isSpeaking = false; onEnd &amp;&amp; onEnd(); };
      speechSynthesis.cancel();
      speechSynthesis.speak(u);
    }
    playPattern(freqs,duration=60,gap=1){
      const ctx = new (AudioContext||webkitAudioContext)();
      freqs.forEach((f,i)=&gt;{
        const osc = ctx.createOscillator(), g = ctx.createGain(),
              t = ctx.currentTime + i*(duration+gap)/1000;
        osc.frequency.value = f; osc.type = "sine";
        osc.connect(g); g.connect(ctx.destination);
        osc.start(t); osc.stop(t + duration/1000);
      });
    }
    playSuccessBeep(){ this.playPattern([659.26,523.25,659.26,523.25]); }
    playFailBeep1() { this.playPattern([523.25,493.88,466.16,440.00]); }
    playFailBeep2() { this.playPattern([392.00,370.00,349.23,329.63]); }
  }
  class Recognizer {
    constructor(onResult,onError){
      const R = window.SpeechRecognition||window.webkitSpeechRecognition;
      if(!R){ alert("音声認識非対応"); return; }
      this.rec = new R();
      this.rec.lang = "ja-JP";
      this.rec.interimResults = false;
      this.rec.continuous     = false;
      this.active = false;
      this.shouldRestart = false;
      this.rec.onresult = e =&gt; {
        const txt = Array.from(e.results)
                         .map(r=&gt;r[0].transcript.trim())
                         .join("");
        onResult(txt);
      };
      this.rec.onerror = () =&gt; {
        this.active = false;
        onError &amp;&amp; onError();
        if(this.shouldRestart) this.restart();
      };
      this.rec.onend = () =&gt; {
        this.active = false;
        if(this.shouldRestart) this.restart();
      };
      this.rec.onstart = () =&gt; this.active = true;
    }
    start(){
      if(this.rec &amp;&amp; !this.active){
        this.shouldRestart = true;
        this.rec.start();
      }
    }
    stop(){
      this.shouldRestart = false;
      if(this.rec &amp;&amp; this.active){
        this.rec.stop();
        this.active = false;
      }
    }
    restart(){
      setTimeout(()=&gt;{
        if(this.shouldRestart &amp;&amp; !this.active) this.rec.start();
      },500);
    }
  }
  class UIManager {
    constructor(){
      this.qE = document.getElementById("question");
      this.bE = document.getElementById("board");
      this.wE = document.getElementById("board-wrap");
      this.mE = document.getElementById("mic-status");
      this.hasShownQuestion = false;
      const st = getComputedStyle(this.wE);
      this.padL = parseFloat(st.paddingLeft);
      this.padT = parseFloat(st.paddingTop);
    }
    showStep(step){
      // question は最初のステップだけ
      if(!this.hasShownQuestion &amp;&amp; step.question){
        this.qE.textContent = step.question;
        this.hasShownQuestion = true;
      }
      // 板書テキストは上書き
      this.bE.textContent = step.board || "";
      // 前の画像をクリア
      //Array.from(this.wE.querySelectorAll("img")).forEach(img =&gt; img.remove());
      // 画像を board の下に重ね
      if(step.image){
        const scale = this.wE.clientWidth / ORIGINAL_WIDTH;
        //const scale = 0.7;
        const img = document.createElement("img");
        img.src = `/images/${step.image}`;
        img.alt = "";
        img.style.position      = "absolute";
        img.style.marginTop = "100px";    // 必要ならスペースを足す
        img.style.pointerEvents = "none";
        img.style.left   = this.padL + step.left  * scale + "px";
        img.style.top    = this.padT + step.top   * scale + "px";
        img.style.width  = step.width  * scale + "px";
        img.style.height = step.height * scale + "px";
        this.bE.insertAdjacentElement("afterend", img);
      }
      this.mE.textContent = "　";
    }
    showMicStatus(txt){ this.mE.textContent = txt; }
    showEnd(){
      this.qE.textContent = "おしまいです。";
      this.mE.textContent = "";
    }
  }
  class LessonController {
    constructor(steps, recognizer, speaker, ui){
      this.steps = steps;
      this.idx = 0;
      this.tryCount = 0;
      this.rec = recognizer;
      this.sp = speaker;
      this.ui = ui;
      this.started = false;
    }
    startLesson(){
      if(this.started) return;
      this.started = true;
      document.getElementById("start-btn").style.display = "none";
      this.nextStep();
    }
    nextStep(){
      const step = this.steps[this.idx++];
      if(!step){
        this.ui.showEnd();
        this.sp.speak("おしまいです。");
        return;
      }
      this.tryCount = 0;
      this.currentStep = step;
      this.ui.showStep(step);
      this.sp.speak(step.text || "", ()=&gt;{
        if(step.ask){
          this.ui.showMicStatus("録音中…（話しかけてください）");
          this.rec.start();
        } else {
          setTimeout(()=&gt;this.nextStep(),800);
        }
      });
    }
    handleAnswer(txt){
      this.rec.stop();
      const step = this.currentStep;
      const norm = s=&gt;s.replace(/[ 　]/g,"").replace(/ー/g,"-");
      const ok = step.answer?.some(a=&gt;norm(txt).includes(norm(a)));
      // ★ここを追加：認識結果を表示
      this.ui.showMicStatus(`「${txt}」`);
      if(ok){
        this.sp.playSuccessBeep();
        this.sp.speak(step.onCorrect||"正解です。",()=&gt;setTimeout(()=&gt;this.nextStep(),800));
      } else if(this.tryCount === 0){
        this.tryCount = 1;
        this.sp.playFailBeep1();
        this.sp.speak(step.onRetry||"もう一度考えてみましょう。",()=&gt;{
          this.ui.showMicStatus("録音中…（話しかけてください）");
          this.rec.start();
        });
      } else {
        this.sp.playFailBeep2();
        this.sp.speak(step.onWrong||"不正解です。",()=&gt;setTimeout(()=&gt;this.nextStep(),1100));
      }
    }
  }
  // lessonData 全エントリ（question は最初の１つだけ定義）
  const lessonData = [
    {
      id: 1,
      question: "つるとかめが合わせて20匹います。足の数を数えると全部で56本でした。このとき、つるの数を求めなさい。",
      ask: true,
      answer: ["2","２","に","二"],
      text: "これはつるかめ算という典型的な文章題です。色々な解き方はあるのですが、今回は式を立てるだけで求めたいと思います。まず、つるって１羽で何本の足がありますか？。",
      board: "これはつるかめ算という典型的な文章題です。色々な解き方はあるのですが、今回は式を立てるだけで求めたいと思います。まず、つるって１羽で何本の足がありますか？。",
      //board: "「つるかめ算の基本」つるは何本足？",
      image: "Slide1_Ink1.png",
      onCorrect: "正解です。",
      onWrong:   "残念。鳥類の足の本数は知っておいた方が良いですね。",
      onRetry:   "鳥の足の数を思い出してみましょう。",
      left:   24.86032,
      top:    32.56441,
      width:  96.74756,
      height: 112.0816
    },
    {
      id: 2,
      ask: true,
      answer: ["4","４","よん","四"],
      text: "つるは２本足です。,では、かめの足は何本ありますか？",
      board: "・かめは何本足？",
      onCorrect: "正解です。",
      onWrong:   "残念。",
      onRetry:   "鳥の足の数を思い出してみましょう。",
      image: "Slide1_Ink2.png",
      left:  140.663,
      top:    22.62795,
      width:  95.1937,
      height: 59.61874
    },
    {
      id: 3,
      ask: false,
      answer: ["4","４","よん","四"],
      text: "かめは４本足です。",
      board: "",
      image: "Slide1_Ink3.png",
      left:  141.0719,
      top:    95.49535,
      width:  103.4946,
      height: 54.58921
    },
    {
      id: 4,
      ask: false,
      text: "問題の条件をまとめると、このようになります。このようにそれぞれの足の本数，あとは足の合計、匹数の合計が分かっている文章題をつるかめ算と呼んでいます。",
      board: "【つるかめ算の条件整理】問題の条件をまとめると、このようになります。このようにそれぞれの足の本数，あとは足の合計、匹数の合計が分かっている文章題をつるかめ算と呼んでいます。",
      image: "Slide1_Ink4.png",
      left: 252.2131,
      top:   30.23362,
      width:178.1202,
      height:114.208
    },
    {
      id: 5,
      ask: true,
      answer: ["80","８０","はちじゅっぽん","八十"],
      text: "では、本題です。つるかめ算を計算で求める場合は「もし全部が○○だったら？」という考え方を使います。まずは「もし全部が亀だったら？」ということにします。略して全亀って書いておきます。この場合、足の本数は何本になってしまいますか？",
      board: "つるかめ算を計算で求める場合は「もし全部が○○だったら？」という考え方を使います。まずは「もし全部が亀だったら？」ということにします。略して全亀って書いておきます。この場合、足の本数は何本になってしまいますか？",
      onCorrect: "正解です。",
      onWrong:   "残念。",
      onRetry:   "１匹で４本の足を持つ亀が20匹いるとすると？",
      image: "Slide1_Ink5.png",
      left:  11.03921,
      top:  168.7716,
      width:140.5007,
      height:84.43945
    },
    {
      id: 6,
      ask: true,
      answer: ["24","２４","にじゅうよん","二十四"],
      text: "80本です。ところが、実際の本数は56本ですよね？ということは差が何本出来ましたか？",
      board: "80本です。ところが、実際の本数は56本ですよね？ということは差が何本出来ましたか？",
      onCorrect: "正解です。",
      onWrong:   "残念。",
      onRetry:   "80本と56本、その差は何本ですか？",
      image: "Slide1_Ink6.png",
      left:176.4015,
      top:184.3919,
      width:150.1918,
      height:59.49606
    },
    {
      id: 7,
      ask: true,
      answer: ["2","２","に","二","日本"],
      text: "この差24本のことを「全体の差」と呼んでいます。ではなぜこんなことになったかと言えば、本当は鶴のものまで亀だと嘘をついたせいですね。１匹あたり何本の嘘をついていましたか？",
      board: "この差24本のことを「全体の差」と呼んでいます。ではなぜこんなことになったかと言えば、本当はつるのものまでかめだと嘘をついたせいですね。１匹あたり何本の嘘をついていましたか？",
      onCorrect: "正解です。",
      onWrong:   "違います。",
      onRetry:   "２本足のつるを４本足の亀に変えてしまったということは何本増えましたか？",
      image: "Slide1_Ink7.png",
      left:344.299,
      top:183.8194,
      width:92.45402,
      height:56.34748
    },
    {
      id: 8,
      ask: true,
      answer: ["12","１２","じゅうに","十二"],
      text: "１匹当たり２本の差が生まれています。つまり、１匹あたり２本の差が積もり積もって24本の差になったということですね。では、嘘をついていたつるの数はわり算で求められますね。24÷２なので、何匹になりますか？",
      board: "１匹当たり２本の差が生まれています。つまり、１匹あたり２本の差が積もり積もって24本の差になったということですね。では、嘘をついていたつるの数はわり算で求められますね。24÷２なので、何匹になりますか？",
      onCorrect: "正解です。",
      onWrong:   "残念。",
      onRetry:   "24÷２を計算してみましょう。答えは？",
      image: "Slide1_Ink8.png",
      left:173.3756,
      top:174.9461,
      width:522.8704,
      height:74.21677
    },
    {
      id: 9,
      ask: false,
      text: "12ですね。これがさっきまで嘘をついていた鶴の数なので、鶴は12羽だと求めることが出来ました。",
      board: "12ですね。これがさっきまで嘘をついていたつるの数なので、つるは12羽だと求めることが出来ました。",
      image: "Slide1_Ink9.png",
      left:715.6759,
      top:187.4163,
      width:213.9406,
      height:87.75166
    },
    {
      id: 10,
      ask: true,
      answer: ["40","４０","よんじゅっぽん","四十"],
      text: "もちろん逆でも同じことが出来ます。今度は「もし全部が鶴だったら？」略して「全つる」の場合を考えましょう。この場合、足の本数は何本になってしまいますか？",
      board: "「もし全部が鶴だったら？」略して「全つる」の場合を考えましょう。この場合、足の本数は何本になってしまいますか？",
      onCorrect: "正解です。",
      onWrong:   "残念。",
      onRetry:   "１匹で２本の足を持つ亀が20匹いるとすると？",
      image: "Slide1_Ink10.png",
      left: 9.778425,
      top: 269.8112,
      width: 149.6194,
      height: 76.67023
    },
    {
      id: 11,
      ask: true,
      answer: ["16","１６","十六"],
      text: "40本になります。では、同じように全体の差を求めてあげましょう。実際は56本だったはずなので、その差は何本ですか？",
      board: "40本になります。では、同じように全体の差を求めてあげましょう。実際は56本だったはずなので、その差は何本ですか？",
      onCorrect: "正解です。",
      onWrong:   "残念。",
      onRetry:   "40本と56本、その差は何本ですか？",
      image: "Slide1_Ink11.png",
      left: 311.4706,
      top: 279.0935,
      width: 135.3076,
      height: 47.80134
    },
    {
      id: 12,
      ask: false,
      text: "この差16本が「全体の差」です。",
      board: "全体の差：16本",
      image: "Slide1_Ink12.png",
      left: 200.0841,
      top: 275.8222,
      width: 94.98929,
      height: 58.2285
    },
    {
      id: 13,
      ask: true,
      answer: ["8","８","八"],
      text: "１匹当たりの差はさっきと同じ２本ですので、今度は亀の数をわり算で求めることが出来ます。では、亀の数は何匹になりますか？",
      board: "１匹当たりの差はさっきと同じ２本ですので、今度は亀の数をわり算で求めることが出来ます。では、亀の数は何匹になりますか？",
      image: "Slide1_Ink13.png",
      onCorrect: "正解です。８匹です。",
      onWrong:   "残念。16÷２で８匹です。",
      onRetry:   "16÷２を計算してみましょう。答えは？",
      left: 176.6128,
      top: 258.1165,
      width: 534.6061,
      height: 76.91559
    },
    {
      id: 14,
      ask: false,
      text: "このようにして亀の数も求めることが出来ました。どちらか片方に揃えれば答えは求まるので、「求めたくない方に揃える」と覚えておいて下さい。鶴が求めたければ全部を亀に、亀が求めたければ全部を鶴にしてみるとスムーズに計算することが出来ます。",
      board: "どちらか片方に揃えれば答えは求まるので、「求めたくない方に揃える」と覚えておいて下さい。鶴が求めたければ全部を亀に、亀が求めたければ全部を鶴にしてみるとスムーズに計算することが出来ます",
      image: "Slide1_Ink14.png",
      left: 732.1958,
      top: 271.7332,
      width: 205.0672,
      height: 86.03417
    }
  ];
  const speaker    = new Speaker();
  const ui         = new UIManager();
  const controller = new LessonController(
    lessonData,
    new Recognizer(txt =&gt; controller.handleAnswer(txt)),
    speaker,
    ui
  );
  document.getElementById("start-btn")
          .addEventListener("click", () =&gt; controller.startLesson());
&lt;/script&gt;&lt;/p&gt;
&lt;div class="veu_followSet"&gt;
	&lt;div class="followSet_body"&gt;
	&lt;p class="followSet_title"&gt;Follow me!&lt;/p&gt;
		&lt;div class="followSet_fb_page"&gt;
		&lt;div class="fb-like" data-href="https://ja-jp.facebook.com/natsui.juku" data-layout="button_count" data-action="like" data-show-faces="false" data-share="false"&gt;&lt;/div&gt;
		&lt;/div&gt;
&lt;div class="follow_feedly"&gt;&lt;a href="https://feedly.com/i/subscription/feed/https://natsui-sansu-juku.com/feed/" target="blank"&gt;&lt;img decoding="async" id="feedlyFollow" src="https://s3.feedly.com/img/follows/feedly-follow-rectangle-volume-small_2x.png" alt="follow us in feedly" width="66" height="20"&gt;&lt;/a&gt;&lt;/div&gt;
&lt;/div&gt;&lt;!-- [ /.followSet_body ] --&gt;&lt;/div&gt;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2025%2F11%2F08%2Ftsurukamezanbanshover%2F&amp;amp;t=%E3%81%A4%E3%82%8B%E3%81%8B%E3%82%81%E7%AE%97%28%E6%9D%BF%E6%9B%B8Ver%29%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2025%2F11%2F08%2Ftsurukamezanbanshover%2F&amp;amp;text=%E3%81%A4%E3%82%8B%E3%81%8B%E3%82%81%E7%AE%97%28%E6%9D%BF%E6%9B%B8Ver%29%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81%A4%E3%82%8B%E3%81%8B%E3%82%81%E7%AE%97%28%E6%9D%BF%E6%9B%B8Ver%29%20%7C%20%E4%B8%AD%E5%AD%A6%E5%8F%97%E9%A8%93%E5%B0%82%E9%96%80%E3%80%80%E5%A4%8F%E4%BA%95%E7%AE%97%E6%95%B0%E5%A1%BE%0Ahttps%3A%2F%2Fnatsui-sansu-juku.com%2F2025%2F11%2F08%2Ftsurukamezanbanshover%2F" target="_blank" &gt;&lt;span class="vk_icon_w_r_sns_bluesky icon_sns"&gt;&lt;/span&gt;&lt;span class="sns_txt"&gt;Bluesky&lt;/span&gt;&lt;/a&gt;&lt;/li&gt;&lt;li class="sb_hatena sb_icon"&gt;&lt;a class="sb_icon_inner" href="//b.hatena.ne.jp/add?mode=confirm&amp;url=https%3A%2F%2Fnatsui-sansu-juku.com%2F2025%2F11%2F08%2Ftsurukamezanbanshover%2F&amp;amp;title=%E3%81%A4%E3%82%8B%E3%81%8B%E3%82%81%E7%AE%97%28%E6%9D%BF%E6%9B%B8Ver%29%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2025%2F11%2F08%2Ftsurukamezanbanshover%2F&amp;title=%E3%81%A4%E3%82%8B%E3%81%8B%E3%82%81%E7%AE%97%28%E6%9D%BF%E6%9B%B8Ver%29%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sb_icon_inner"data-clipboard-text="つるかめ算(板書Ver) | 中学受験専門　夏井算数塾 https://natsui-sansu-juku.com/2025/11/08/tsurukamezanbanshover/"&gt;&lt;span class="vk_icon_w_r_sns_copy icon_sns"&gt;&lt;i class="fas fa-copy"&gt;&lt;/i&gt;&lt;/span&gt;&lt;span class="sns_txt"&gt;Copy&lt;/span&gt;&lt;/button&gt;&lt;/li&gt;&lt;/ul&gt;&lt;/div&gt;&lt;!-- [ /.socialSet ] --&gt;			
------</t>
  </si>
  <si>
    <t>https://natsui-sansu-juku.com/col_blog/bunsyoudaipurint/</t>
  </si>
  <si>
    <t>以下のページは不自然なワードを使用しています。
これらを適切に自然な言葉に置き換えて下さい。
なお、本文の装飾や構造は絶対に変えないでください。
【対象ページURL】
https://natsui-sansu-juku.com/col_blog/bunsyoudaipurint/
【検出された不自然ワード】
- 型
- 手順
【本文】
------
&lt;p&gt;中学受験の算数で、&lt;strong&gt;計算問題は解けるのに文章題だけ急に止まる&lt;/strong&gt;――この状態が続くと、プリントを何枚こなしても手応えが出にくくなります。原因は「計算力」よりも、&lt;strong&gt;文章のどの部分が、どの式につながるか&lt;/strong&gt;を拾い切れていないことにあるケースが多いです。&lt;/p&gt;
&lt;p&gt;このページでは、学校・塾の&lt;strong&gt;配布プリント&lt;/strong&gt;や手元の&lt;strong&gt;問題集&lt;/strong&gt;を使って、&lt;strong&gt;文章→式&lt;/strong&gt;を自分で再現できるようにするための練習の回し方を整理します。具体的には、&lt;strong&gt;解き直しで見る場所&lt;/strong&gt;、&lt;strong&gt;解説の読み方&lt;/strong&gt;、&lt;strong&gt;毎日1〜2題でも効果を出す進め方&lt;/strong&gt;の3点に絞ってまとめます。&lt;/p&gt;
&lt;p&gt;文章題の頻出パターンや解法を分野別に見渡したい場合は、&lt;a href="https://natsui-sansu-juku.com/column/hub-bunshodai/" target="_blank" rel="noopener noreferrer"&gt;&lt;strong&gt;中学受験算数｜文章題の解き方まとめ（全体像はこちら）&lt;/strong&gt;&lt;/a&gt;もあわせて参照してください。&lt;/p&gt;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&lt;h2&gt;中学受験算数の文章題をプリントで対策するポイント&lt;/h2&gt;
&lt;h3&gt;計算問題は解けるのに文章題が苦手なケースとは&lt;/h3&gt;
&lt;p&gt;中学受験の算数で文章題が苦手なお子さんの多くは、&lt;/p&gt;
&lt;ul&gt;
&lt;li&gt;四則計算などの&lt;strong&gt;普通の計算問題は解ける&lt;/strong&gt;&lt;/li&gt;
&lt;li&gt;しかし、&lt;strong&gt;文章題になると急に手が止まる&lt;/strong&gt;&lt;/li&gt;
&lt;/ul&gt;
&lt;p&gt;というパターンがよく見られます。&lt;/p&gt;
&lt;p&gt;この場合、問題は「計算力」そのものではなく、&lt;/p&gt;
&lt;ul&gt;
&lt;li&gt;&lt;strong&gt;書かれている文章を、適切な式に直すことが苦手&lt;/strong&gt;&lt;/li&gt;
&lt;li&gt;文章を読んでも、&lt;strong&gt;どの数値をどう組み合わせればよいかイメージが湧かない&lt;/strong&gt;&lt;/li&gt;
&lt;/ul&gt;
&lt;p&gt;という点にあります。正しい式を立てることさえできれば解けるケースが多いため、&lt;/p&gt;
&lt;p&gt;&lt;strong&gt;&lt;span style="color: #0000ff;"&gt;「文章を理解し、文章を読んで式を立てる力」を鍛えること&lt;/span&gt;&lt;/strong&gt;が、文章題克服のカギになります。&lt;/p&gt;
&lt;h3&gt;まずは配布プリントや問題集を「繰り返し」活用する&lt;/h3&gt;
&lt;p&gt;文章題に強くなるためには、&lt;strong&gt;文章を式に変換する経験をたくさん積むこと&lt;/strong&gt;が欠かせません。そのための第一歩としておすすめなのが、&lt;/p&gt;
&lt;ul&gt;
&lt;li&gt;学校や塾で配布された&lt;strong&gt;プリント&lt;/strong&gt;&lt;/li&gt;
&lt;li&gt;手元にある中学受験向けの&lt;strong&gt;問題集&lt;/strong&gt;&lt;/li&gt;
&lt;/ul&gt;
&lt;p&gt;を&lt;strong&gt;繰り返し解くこと&lt;/strong&gt;です。&lt;/p&gt;
&lt;p&gt;ポイントは、&lt;/p&gt;
&lt;ul&gt;
&lt;li&gt;一度解いて終わりではなく、&lt;strong&gt;解き直しを前提に使う&lt;/strong&gt;&lt;/li&gt;
&lt;li&gt;正解した問題でも、&lt;strong&gt;「なぜこの式になるのか」を言葉で説明してみる&lt;/strong&gt;&lt;/li&gt;
&lt;li&gt;解説を読みながら、&lt;strong&gt;文章から式を立てる手順&lt;/strong&gt;を確認する&lt;/li&gt;
&lt;/ul&gt;
&lt;p&gt;といった形で、「式を立てるプロセス」に意識を向けて取り組むことです。&lt;/p&gt;
&lt;h2&gt;文章題に強くなるためには「とにかく慣れる」ことが大切&lt;/h2&gt;
&lt;h3&gt;文章から式に変換する練習を習慣化する&lt;/h3&gt;
&lt;p&gt;中学受験の算数で文章題が苦手な場合、現時点では、&lt;/p&gt;
&lt;p&gt;&lt;strong&gt;&lt;span style="color: #0000ff;"&gt;文章を式に変換することができない状況&lt;/span&gt;&lt;/strong&gt;&lt;/p&gt;
&lt;p&gt;と考えられます。この状態から抜け出すためには、&lt;strong&gt;「慣れ」&lt;/strong&gt;が非常に重要です。&lt;/p&gt;
&lt;p&gt;文章題にはさまざまなパターンがありますが、実際には、&lt;/p&gt;
&lt;ul&gt;
&lt;li&gt;言葉の言い回しや設定に&lt;strong&gt;共通するパターンが多い&lt;/strong&gt;&lt;/li&gt;
&lt;li&gt;「この表現が出てきたら、この式が立つ」という型がある&lt;/li&gt;
&lt;/ul&gt;
&lt;p&gt;という特徴があります。つまり、&lt;/p&gt;
&lt;p&gt;&lt;strong&gt;文章題が載っているプリントや問題集を多くこなすことで、文章を式に変換する「コツ」が身についていきます。&lt;/strong&gt;&lt;/p&gt;
&lt;h3&gt;プリント・問題集・解説をフル活用するコツ&lt;/h3&gt;
&lt;p&gt;プリントだけでなく、市販の問題集なども併用して構いません。大切なのは、&lt;/p&gt;
&lt;ul&gt;
&lt;li&gt;&lt;strong&gt;解説をしっかり読みながら、解き方の流れを確認する&lt;/strong&gt;&lt;/li&gt;
&lt;li&gt;「この一文はどの式につながっているか」を意識する&lt;/li&gt;
&lt;li&gt;自力で解けなかった問題は、必ず&lt;strong&gt;もう一度自分で解き直す&lt;/strong&gt;&lt;/li&gt;
&lt;/ul&gt;
&lt;p&gt;といった「読み方」と「解き直し」の習慣をつけることです。&lt;/p&gt;
&lt;p&gt;このような対策を積み重ねていくことで、&lt;/p&gt;
&lt;ul&gt;
&lt;li&gt;文章を読んでいるうちに、&lt;strong&gt;自然と解き方や式の作り方が頭に浮かぶ&lt;/strong&gt;&lt;/li&gt;
&lt;li&gt;初見の文章題でも、落ち着いて情報を整理できる&lt;/li&gt;
&lt;/ul&gt;
&lt;p&gt;という状態に近づいていきます。&lt;/p&gt;
&lt;h3&gt;毎日少しずつ「文章題に触れる」ことから始めよう&lt;/h3&gt;
&lt;p&gt;文章題の克服は、一気に劇的に変わるというよりも、&lt;strong&gt;毎日の小さな積み重ね&lt;/strong&gt;によって力がついていく分野です。&lt;/p&gt;
&lt;p&gt;おすすめの取り組みとしては、&lt;/p&gt;
&lt;ul&gt;
&lt;li&gt;毎日１～２題でもよいので、&lt;strong&gt;必ず文章題に触れる時間を作る&lt;/strong&gt;&lt;/li&gt;
&lt;li&gt;慣れるまでは同じ単元の文章題を集中的に解き、パターンをつかむ&lt;/li&gt;
&lt;li&gt;できるようになってきたら、少しずつ違う単元の文章題にも広げていく&lt;/li&gt;
&lt;/ul&gt;
&lt;p&gt;といったステップを意識してみてください。&lt;/p&gt;
&lt;p&gt;&lt;strong&gt;「まずは文章題に毎日触れてみる」&lt;/strong&gt;というところから、文章題克服の第一歩が始まります。&lt;/p&gt;
&lt;h2&gt;まとめ：プリントを活用した文章題対策で「式を立てる力」を鍛えよう&lt;/h2&gt;
&lt;p&gt;中学受験の算数において文章題を克服するには、&lt;/p&gt;
&lt;ul&gt;
&lt;li&gt;計算力だけでなく、&lt;strong&gt;文章を読んで式を立てる力&lt;/strong&gt;が不可欠&lt;/li&gt;
&lt;li&gt;学校・塾のプリントや問題集を&lt;strong&gt;繰り返し活用&lt;/strong&gt;することが効果的&lt;/li&gt;
&lt;li&gt;解説を読みながら、「どの文章がどの式につながるか」を意識する&lt;/li&gt;
&lt;li&gt;毎日少しずつ文章題に触れ、&lt;strong&gt;文章→式の変換に慣れる&lt;/strong&gt;ことが大切&lt;/li&gt;
&lt;/ul&gt;
&lt;p&gt;といったポイントを押さえる必要があります。&lt;/p&gt;
&lt;p&gt;文章題は「センス」ではなく、&lt;strong&gt;トレーニングで伸ばせる分野&lt;/strong&gt;です。プリントや問題集を上手に活用し、「読み方」と「式の立て方」の型を身につけていくことで、少しずつ文章題に対する苦手意識は薄れていきます。&lt;/p&gt;
&lt;p&gt;まずは、手元にあるプリントからで構いません。毎日の学習に「文章題１～２問」を取り入れることから、ぜひスタートしてみてください。&lt;/p&gt;
&lt;h4&gt;関連コラム&lt;/h4&gt;
&lt;blockquote&gt;&lt;p&gt;&lt;a href="https://natsui-sansu-juku.com/column/bunsyoudai/" target="_blank" rel="noopener noreferrer"&gt;&lt;br /&gt;
中学受験における算数で文章題の正答率を上げるためのポイント&lt;br /&gt;
&lt;/a&gt;&lt;/p&gt;&lt;/blockquote&gt;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bunsyoudaipurint%2F&amp;amp;t=%E4%B8%AD%E5%AD%A6%E5%8F%97%E9%A8%93%E3%81%AE%E7%AE%97%E6%95%B0%E3%81%AB%E3%81%8A%E3%81%84%E3%81%A6%E6%96%87%E7%AB%A0%E9%A1%8C%E3%82%92%E3%83%97%E3%83%AA%E3%83%B3%E3%83%88%E3%81%AA%E3%81%A9%E3%81%A7%E5%AF%BE%E7%AD%96%E3%81%99%E3%82%8B%E6%96%B9%E6%B3%95%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bunsyoudaipurint%2F&amp;amp;text=%E4%B8%AD%E5%AD%A6%E5%8F%97%E9%A8%93%E3%81%AE%E7%AE%97%E6%95%B0%E3%81%AB%E3%81%8A%E3%81%84%E3%81%A6%E6%96%87%E7%AB%A0%E9%A1%8C%E3%82%92%E3%83%97%E3%83%AA%E3%83%B3%E3%83%88%E3%81%AA%E3%81%A9%E3%81%A7%E5%AF%BE%E7%AD%96%E3%81%99%E3%82%8B%E6%96%B9%E6%B3%95%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3%81%AE%E7%AE%97%E6%95%B0%E3%81%AB%E3%81%8A%E3%81%84%E3%81%A6%E6%96%87%E7%AB%A0%E9%A1%8C%E3%82%92%E3%83%97%E3%83%AA%E3%83%B3%E3%83%88%E3%81%AA%E3%81%A9%E3%81%A7%E5%AF%BE%E7%AD%96%E3%81%99%E3%82%8B%E6%96%B9%E6%B3%95%20%7C%20%E4%B8%AD%E5%AD%A6%E5%8F%97%E9%A8%93%E5%B0%82%E9%96%80%E3%80%80%E5%A4%8F%E4%BA%95%E7%AE%97%E6%95%B0%E5%A1%BE%0Ahttps%3A%2F%2Fnatsui-sansu-juku.com%2Fcol_blog%2Fbunsyoudaipurint%2F" target="_blank" &gt;&lt;span class="vk_icon_w_r_sns_bluesky icon_sns"&gt;&lt;/span&gt;&lt;span class="sns_txt"&gt;Bluesky&lt;/span&gt;&lt;/a&gt;&lt;/li&gt;&lt;li class="sb_hatena sb_icon"&gt;&lt;a class="sb_icon_inner" href="//b.hatena.ne.jp/add?mode=confirm&amp;url=https%3A%2F%2Fnatsui-sansu-juku.com%2Fcol_blog%2Fbunsyoudaipurint%2F&amp;amp;title=%E4%B8%AD%E5%AD%A6%E5%8F%97%E9%A8%93%E3%81%AE%E7%AE%97%E6%95%B0%E3%81%AB%E3%81%8A%E3%81%84%E3%81%A6%E6%96%87%E7%AB%A0%E9%A1%8C%E3%82%92%E3%83%97%E3%83%AA%E3%83%B3%E3%83%88%E3%81%AA%E3%81%A9%E3%81%A7%E5%AF%BE%E7%AD%96%E3%81%99%E3%82%8B%E6%96%B9%E6%B3%95%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sb_icon_inner"data-clipboard-text="中学受験の算数において文章題をプリントなどで対策する方法 | 中学受験専門　夏井算数塾 https://natsui-sansu-juku.com/col_blog/bunsyoudaipurint/"&gt;&lt;span class="vk_icon_w_r_sns_copy icon_sns"&gt;&lt;i class="fas fa-copy"&gt;&lt;/i&gt;&lt;/span&gt;&lt;span class="sns_txt"&gt;Copy&lt;/span&gt;&lt;/button&gt;&lt;/li&gt;&lt;/ul&gt;&lt;/div&gt;&lt;!-- [ /.socialSet ] --&gt;			
------</t>
  </si>
  <si>
    <t>https://natsui-sansu-juku.com/col_blog/online-math-juku/</t>
  </si>
  <si>
    <t>以下のページは不自然なワードを使用しています。
これらを適切に自然な言葉に置き換えて下さい。
なお、本文の装飾や構造は絶対に変えないでください。
【対象ページURL】
https://natsui-sansu-juku.com/col_blog/online-math-juku/
【検出された不自然ワード】
- 型
【本文】
------
&lt;div class="container my-4"&gt;
&lt;p&gt;&lt;!-- Hero Section --&gt;&lt;/p&gt;
&lt;div class="card shadow-sm mb-4 border-0" style="background: linear-gradient(135deg, #1565c0, #26a69a); color: #fff;"&gt;
&lt;div class="card-body p-4"&gt;
&lt;div class="d-flex flex-wrap justify-content-between align-items-center mb-2"&gt;&lt;span class="badge bg-warning text-dark mb-1" style="font-size: 0.8rem;"&gt;中学受験／オンライン算数&lt;/span&gt;&lt;br /&gt;
&lt;span class="badge bg-light text-dark mb-1" style="font-size: 0.75rem;"&gt;塾との併用ガイド&lt;/span&gt;&lt;/div&gt;
&lt;h1 class="card-title mb-3" style="font-size: 1.9rem; line-height: 1.5;"&gt;&lt;/h1&gt;
&lt;p class="card-text mb-0" style="font-size: 0.98rem;"&gt;中学受験に向けて塾に通っているものの、「この上さらにオンライン算数まで入れて大丈夫なのか」「総学習量が増えすぎてつぶれてしまわないか」と不安に感じていらっしゃる保護者の方は多いと思います。&lt;br /&gt;
一方で、集団授業だけでは拾い切れない弱点や理解の抜けをオンラインの個別指導でうまく補えれば、負担を増やさずに成績を伸ばすことも十分可能です。&lt;br /&gt;
本記事では、塾とオンライン算数 個別指導を併用するときの悩みの構造を整理し、効果を最大化するための具体的な使い方と、ご家庭でできるフォローの方法を詳しくご紹介します。&lt;/p&gt;
&lt;p class="mt-3 mb-0"&gt;オンライン塾（オンライン個別）の活用の全体像を分かりやすく整理したものは、&lt;a href="https://natsui-sansu-juku.com/column/hub-online-use/" target="_blank" rel="noopener noreferrer"&gt;&lt;strong&gt;中学受験算数｜オンライン塾の使い方（全体像はこちら）&lt;/strong&gt;&lt;/a&gt;もあわせてご確認ください。&lt;/p&gt;
&lt;/div&gt;
&lt;/div&gt;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&lt;div class="row"&gt;
&lt;p&gt;&lt;!-- Main Column --&gt;&lt;/p&gt;
&lt;div class="col-lg-8"&gt;
&lt;p&gt;&lt;!-- Section: 背景 --&gt;&lt;/p&gt;
&lt;section class="mb-4"&gt;
&lt;h2 class="h4 mb-3 border-start border-4 border-primary ps-2"&gt;塾とオンラインを併用するときの悩みの構造&lt;/h2&gt;
&lt;p&gt;まず、なぜ「オンラインを足すと大変になりそう」と感じてしまうのか、その背景から整理してみます。&lt;br /&gt;
中学受験算数の特性と、塾の学習スタイルをセットで見ると、悩みの構造が見えてきます。&lt;/p&gt;
&lt;h3 class="h5 mt-3 mb-2"&gt;中学受験算数は積み上げ型で取りこぼしが出やすい&lt;/h3&gt;
&lt;p&gt;中学受験の算数は、次のような特徴を持っています。&lt;/p&gt;
&lt;ul&gt;
&lt;li&gt;計算、割合、速さ、図形などの内容が階段状に積み上がっていく&lt;/li&gt;
&lt;li&gt;四年生の基礎の理解が、五年生の応用、六年生の入試レベルに直結する&lt;/li&gt;
&lt;li&gt;文章題や図形では、読解力や図に落とし込む力も強く求められる&lt;/li&gt;
&lt;/ul&gt;
&lt;p&gt;この積み上げ型の性質のため、一度つまずいた単元や解き方をそのままにしておくと、その先の単元でも連鎖的に弱点が広がってしまいます。&lt;/p&gt;
&lt;h3 class="h5 mt-3 mb-2"&gt;集団塾だけでは拾いにくいポイントがある&lt;/h3&gt;
&lt;p&gt;多くの中学受験塾はカリキュラムの進度が速く、授業時間も限られています。&lt;br /&gt;
そのため、次のような状況が生まれやすくなります。&lt;/p&gt;
&lt;ul&gt;
&lt;li&gt;授業では理解できたつもりでも、家で同じ問題を解こうとすると手が止まる&lt;/li&gt;
&lt;li&gt;一人ひとりの計算の癖や図の書き方まで細かく見る時間がない&lt;/li&gt;
&lt;li&gt;宿題の丸つけはされても、途中式のどこでズレたかまでは見てもらいにくい&lt;/li&gt;
&lt;/ul&gt;
&lt;p&gt;結果として、表面上は「合っている」「解けている」ように見えていても、実際には理解があいまいな部分が残り、そのまま次の単元に進んでしまうことがあります。&lt;/p&gt;
&lt;div class="table-responsive mb-3"&gt;
&lt;table class="table table-bordered table-hover align-middle mb-0"&gt;
&lt;thead class="text-center" style="background-color: #e3f2fd;"&gt;
&lt;tr&gt;
&lt;th scope="col"&gt;よくある悩み&lt;/th&gt;
&lt;th scope="col"&gt;表に出る症状&lt;/th&gt;
&lt;th scope="col"&gt;背景にある原因&lt;/th&gt;
&lt;/tr&gt;
&lt;/thead&gt;
&lt;tbody&gt;
&lt;tr&gt;
&lt;td class="fw-bold"&gt;総学習量が多すぎる&lt;/td&gt;
&lt;td&gt;「毎日やっているのに成績が上がらない」と感じる&lt;/td&gt;
&lt;td&gt;塾とオンラインの役割分担が曖昧で、同じ内容を重ねている&lt;/td&gt;
&lt;/tr&gt;
&lt;tr&gt;
&lt;td class="fw-bold"&gt;弱点が放置される&lt;/td&gt;
&lt;td&gt;テストで同じ単元ばかり点を落としてしまう&lt;/td&gt;
&lt;td&gt;カリキュラム重視で、一人ひとりの弱点補強まで手が回らない&lt;/td&gt;
&lt;/tr&gt;
&lt;tr&gt;
&lt;td class="fw-bold"&gt;親の管理負担が大きい&lt;/td&gt;
&lt;td&gt;予定調整と宿題管理に追われてしまう&lt;/td&gt;
&lt;td&gt;塾とオンラインの全体像を保護者が一人で抱え込んでいる&lt;/td&gt;
&lt;/tr&gt;
&lt;/tbody&gt;
&lt;/table&gt;
&lt;/div&gt;
&lt;h3 class="h5 mt-3 mb-2"&gt;併用でつまずきがちなパターン&lt;/h3&gt;
&lt;p&gt;塾とオンライン算数を併用するときに陥りがちなつまずきパターンを整理すると、次のようになります。&lt;/p&gt;
&lt;ul&gt;
&lt;li&gt;ただでさえ多い塾の宿題に、オンラインの宿題がそのまま追加されてしまう&lt;/li&gt;
&lt;li&gt;塾とオンラインで同じ単元を二重に扱い、総学習量だけ増えてしまう&lt;/li&gt;
&lt;li&gt;どちらでも全範囲をやろうとして、結果的にどちらも中途半端になる&lt;/li&gt;
&lt;li&gt;オンライン側が塾の進度を知らず、本来の弱点ではない単元を繰り返してしまう&lt;/li&gt;
&lt;/ul&gt;
&lt;p&gt;逆に言えば、&lt;br /&gt;
&lt;strong&gt;塾でやることとオンライン算数 個別指導でやることを明確に切り分け、総学習量を増やさず弱点だけを補う組み立て&lt;/strong&gt;&lt;br /&gt;
ができれば、併用は大きな武器になります。&lt;/p&gt;
&lt;/section&gt;
&lt;p&gt;&lt;!-- Section: オンライン算数個別指導の効果 --&gt;&lt;/p&gt;
&lt;section class="mb-4"&gt;
&lt;h2 class="h4 mb-3 border-start border-4 border-success ps-2"&gt;オンライン算数 個別指導が効果を発揮する理由&lt;/h2&gt;
&lt;p&gt;ここからは、塾との併用を前提にしたとき、オンラインの算数個別指導がどのような場面で力を発揮するのかを具体的に見ていきます。&lt;/p&gt;
&lt;h3 class="h5 mt-3 mb-2"&gt;塾のカリキュラムに合わせて単元をピンポイント補強できる&lt;/h3&gt;
&lt;p&gt;オンライン算数 個別指導では、通塾している塾のテキストやカリキュラムに合わせて、扱う単元を柔軟に選ぶことができます。&lt;/p&gt;
&lt;ul&gt;
&lt;li&gt;今週塾で習った割合の復習だけを集中的に行う&lt;/li&gt;
&lt;li&gt;模試でつまずいた平面図形だけを二回程度で集中的に補強する&lt;/li&gt;
&lt;li&gt;六年生の夏以降は、過去問の算数の中で得点を上げたい大問だけを扱う&lt;/li&gt;
&lt;/ul&gt;
&lt;p&gt;このように、&lt;br /&gt;
&lt;strong&gt;オンラインは弱点補強専用、塾は全体カリキュラム担当という役割分担&lt;/strong&gt;&lt;br /&gt;
をはっきりさせることで、総学習量をむやみに増やすことなく成績の底上げを図ることができます。&lt;/p&gt;
&lt;h3 class="h5 mt-3 mb-2"&gt;手元映像と過程指導でつまずきの正体が分かる&lt;/h3&gt;
&lt;p&gt;オンライン個別指導では、タブレットや書画カメラを使ってお子さまの手元を映し、次のような点を丁寧に確認します。&lt;/p&gt;
&lt;ul&gt;
&lt;li&gt;計算の途中でどこから桁がずれているか&lt;/li&gt;
&lt;li&gt;図や表を書き始めるタイミングや書き方に偏りがないか&lt;/li&gt;
&lt;li&gt;文章題で条件に線を引かずに式から入ってしまっていないか&lt;/li&gt;
&lt;/ul&gt;
&lt;p&gt;これらは教室の集団授業では見えにくい部分です。&lt;br /&gt;
&lt;strong&gt;結果だけでなく途中の思考プロセスを一緒にたどりながら指導できる&lt;/strong&gt;&lt;br /&gt;
ため、本当の意味での弱点発見と弱点補強につながります。&lt;/p&gt;
&lt;h3 class="h5 mt-3 mb-2"&gt;思考の可視化で自力で解き切る力を育てる&lt;/h3&gt;
&lt;p&gt;「授業では分かるのにテストで点にならない」という悩みは、中学受験算数で非常によく見られます。&lt;br /&gt;
これは、説明を聞けば理解できても、自分一人でゼロから解き切る段階まで到達していないためです。&lt;/p&gt;
&lt;p&gt;オンライン個別指導では、講師が一方的に解き方を見せるのではなく、次のような質問を重ねながら思考の言語化を促します。&lt;/p&gt;
&lt;ul&gt;
&lt;li&gt;「今、何を求めようとしていますか」&lt;/li&gt;
&lt;li&gt;「この式の数字は問題文のどの部分に対応していますか」&lt;/li&gt;
&lt;li&gt;「もしこの数字が二倍になったら答えはどう変わりそうですか」&lt;/li&gt;
&lt;/ul&gt;
&lt;p&gt;こうした対話を通じて、&lt;br /&gt;
&lt;strong&gt;頭の中でばらばらになっていた考えを整理しながら解く習慣&lt;/strong&gt;&lt;br /&gt;
が身につきます。&lt;/p&gt;
&lt;h3 class="h5 mt-3 mb-2"&gt;進度管理でやり過ぎとやり残しを防ぐ&lt;/h3&gt;
&lt;p&gt;塾との併用で特に重要なのが、学習量と進度の管理です。&lt;br /&gt;
オンライン側が次のような役割を担うことで、全体のバランスが取りやすくなります。&lt;/p&gt;
&lt;ul&gt;
&lt;li&gt;一週間の学習予定表を作り、塾とオンラインの役割を見える化する&lt;/li&gt;
&lt;li&gt;塾の宿題や模試が重なる週はオンラインの負荷を軽くする&lt;/li&gt;
&lt;li&gt;復習中心の週には、オンラインで弱点単元を一つ追加する&lt;/li&gt;
&lt;/ul&gt;
&lt;p&gt;&lt;strong&gt;オンライン側が第二の担任のように算数学習全体を見渡してくれる&lt;/strong&gt;&lt;br /&gt;
ことで、やり過ぎによる消耗と、やり残しによる不安を両方防ぎやすくなります。&lt;/p&gt;
&lt;div class="alert alert-info mt-3" role="alert"&gt;中学受験算数の弱点補強に特化した&lt;br /&gt;
&lt;a class="alert-link" href="/kobetsu_online/"&gt;オンライン算数 個別指導&lt;/a&gt;&lt;br /&gt;
を活用すれば、塾のカリキュラムと連動させながら、必要な単元だけを効率よく補強することが可能です。&lt;/div&gt;
&lt;/section&gt;
&lt;p&gt;&lt;!-- Section: 改善方法 --&gt;&lt;/p&gt;
&lt;section class="mb-4"&gt;
&lt;h2 class="h4 mb-3 border-start border-4 border-warning ps-2"&gt;効果を最大化するための具体的な使い方&lt;/h2&gt;
&lt;p&gt;ここからは、塾とオンライン算数 個別指導を併用する際に、どのようなステップで計画を立てていくと良いかを具体的にご紹介します。&lt;/p&gt;
&lt;h3 class="h5 mt-3 mb-2"&gt;ステップ1 現状の整理と役割分担を決める&lt;/h3&gt;
&lt;p&gt;最初に行うべきなのは、次の三点を整理することです。&lt;/p&gt;
&lt;ul&gt;
&lt;li&gt;塾のカリキュラムと使用テキスト&lt;/li&gt;
&lt;li&gt;お子さまの得意単元と苦手単元&lt;/li&gt;
&lt;li&gt;一週間で実際に使える学習時間の上限&lt;/li&gt;
&lt;/ul&gt;
&lt;p&gt;これらを踏まえたうえで、次のような役割分担のイメージを作ります。&lt;/p&gt;
&lt;div class="table-responsive mb-3"&gt;
&lt;table class="table table-sm table-bordered mb-0"&gt;
&lt;thead class="text-center" style="background-color: #fff8e1;"&gt;
&lt;tr&gt;
&lt;th scope="col"&gt;担当&lt;/th&gt;
&lt;th scope="col"&gt;主な役割&lt;/th&gt;
&lt;/tr&gt;
&lt;/thead&gt;
&lt;tbody&gt;
&lt;tr&gt;
&lt;td class="fw-bold"&gt;塾&lt;/td&gt;
&lt;td&gt;カリキュラム全体の進行、新しい単元の導入、標準レベルの演習&lt;/td&gt;
&lt;/tr&gt;
&lt;tr&gt;
&lt;td class="fw-bold"&gt;オンライン算数 個別指導&lt;/td&gt;
&lt;td&gt;弱点単元のやり直し、塾の宿題の難所のサポート、模試やテスト結果に基づく単元別補強&lt;/td&gt;
&lt;/tr&gt;
&lt;/tbody&gt;
&lt;/table&gt;
&lt;/div&gt;
&lt;p&gt;たとえば五年生であれば、塾では毎週のテキストを一通り扱い宿題を出し、オンラインでは割合や速さ、図形の基礎など、&lt;br /&gt;
&lt;strong&gt;今後の中学受験算数で特に重要な柱となる単元&lt;/strong&gt;&lt;br /&gt;
を優先的に扱うといった整理が考えられます。&lt;/p&gt;
&lt;h3 class="h5 mt-3 mb-2"&gt;ステップ2 週単位のピンポイント補強プランを作る&lt;/h3&gt;
&lt;p&gt;役割分担が決まったら、次に一週間単位の具体的なプランに落とし込んでいきます。イメージとしては次のような流れです。&lt;/p&gt;
&lt;ul&gt;
&lt;li&gt;月〜木は塾の授業と宿題を中心に進める&lt;/li&gt;
&lt;li&gt;金はオンライン算数 個別指導でその週の重要単元を復習する&lt;/li&gt;
&lt;li&gt;土日は塾のテスト対策や復習、必要に応じて追加演習を行う&lt;/li&gt;
&lt;/ul&gt;
&lt;p&gt;オンラインの授業では、その週の塾のテキストをベースに、次のような考え方で問題を選ぶと効果的です。&lt;/p&gt;
&lt;ul&gt;
&lt;li&gt;塾の宿題の中で間違いが多かった問題だけを扱う&lt;/li&gt;
&lt;li&gt;その単元の中で入試頻出レベルの代表問題だけを扱う&lt;/li&gt;
&lt;li&gt;模試の結果から見て、底上げしたい単元だけを優先的に扱う&lt;/li&gt;
&lt;/ul&gt;
&lt;p&gt;&lt;strong&gt;オンラインで新しい単元をどんどん先取りするのではなく、塾で習った内容の理解度を一段深める場として使う&lt;/strong&gt;&lt;br /&gt;
ことで、総学習量を増やさずに一問一問の質を高めていくことができます。&lt;/p&gt;
&lt;h3 class="h5 mt-3 mb-2"&gt;ステップ3 テストや模試を軸に単元別改善サイクルを回す&lt;/h3&gt;
&lt;p&gt;塾とオンラインを併用する最大のメリットは、テストや模試の結果をもとに柔軟に戦略を変えられる点です。&lt;/p&gt;
&lt;ol&gt;
&lt;li&gt;テストや模試で得点が伸びなかった単元を洗い出す&lt;/li&gt;
&lt;li&gt;次の一〜二週間のオンライン算数 個別指導で、その単元を集中的に扱う&lt;/li&gt;
&lt;li&gt;再度の小テストや宿題の出来を見て、改善度を確認する&lt;/li&gt;
&lt;/ol&gt;
&lt;p&gt;このサイクルを回すことで、弱点単元がそのまま放置されにくくなり、お子さまも「テストでできなかったところをオンラインでやり直す」という流れを理解しやすくなります。&lt;/p&gt;
&lt;/section&gt;
&lt;p&gt;&lt;!-- Section: 家庭でできるフォロー --&gt;&lt;/p&gt;
&lt;section class="mb-4"&gt;
&lt;h2 class="h4 mb-3 border-start border-4 border-info ps-2"&gt;家庭でできるフォローと声かけ&lt;/h2&gt;
&lt;p&gt;塾とオンラインを併用する場合でも、保護者の方がすべてを管理する必要はありません。&lt;br /&gt;
ただ、次のようなポイントを意識していただくだけで、学習の質が大きく変わります。&lt;/p&gt;
&lt;h3 class="h5 mt-3 mb-2"&gt;やることを増やすのではなくやらなくて良いことを決める&lt;/h3&gt;
&lt;p&gt;併用で失敗しないための大前提は、&lt;br /&gt;
&lt;strong&gt;オンラインを入れた分だけどこかの負担を減らすという発想&lt;/strong&gt;&lt;br /&gt;
です。&lt;/p&gt;
&lt;ul&gt;
&lt;li&gt;塾の宿題の中で難度が高すぎる発展問題は、先生に相談して優先順位を下げる&lt;/li&gt;
&lt;li&gt;同じタイプの計算問題が大量にある場合、必要な分だけに絞って良いか確認する&lt;/li&gt;
&lt;li&gt;苦手単元に時間を割く週は、得意単元の演習量を少し減らす&lt;/li&gt;
&lt;/ul&gt;
&lt;p&gt;こうした調整を塾の先生やオンラインの講師と共有しておくことで、お子さまが常に全力疾走の状態になってしまうことを防げます。&lt;/p&gt;
&lt;h3 class="h5 mt-3 mb-2"&gt;進捗管理ではなく学習の流れの共有に付き合う&lt;/h3&gt;
&lt;p&gt;ご家庭での声かけでは、次のようなポイントを意識していただくとよいでしょう。&lt;/p&gt;
&lt;ul&gt;
&lt;li&gt;「今日のオンラインでは何の単元をやる予定ですか」&lt;/li&gt;
&lt;li&gt;「塾とオンラインでそれぞれ何を担当してもらうことになっていますか」&lt;/li&gt;
&lt;li&gt;「テストでできなかったところを次はどちらで聞く予定ですか」&lt;/li&gt;
&lt;/ul&gt;
&lt;p&gt;このように、&lt;br /&gt;
&lt;strong&gt;どれだけやったかではなく、どういう流れでやるのかに関する質問&lt;/strong&gt;&lt;br /&gt;
をしていただくと、お子さま自身が自分の学習プランを言葉にしやすくなります。&lt;/p&gt;
&lt;h3 class="h5 mt-3 mb-2"&gt;オンラインの報告をきっかけに短い振り返り時間をつくる&lt;/h3&gt;
&lt;p&gt;オンライン算数 個別指導からのフィードバックがあれば、それをきっかけに短い振り返り時間を持つのもおすすめです。&lt;/p&gt;
&lt;ul&gt;
&lt;li&gt;「今日はどんな解き方を教わりましたか」&lt;/li&gt;
&lt;li&gt;「前より早く解けるようになった問題はありましたか」&lt;/li&gt;
&lt;li&gt;「次のオンラインまでに自分で練習しておきたい問題はありますか」&lt;/li&gt;
&lt;/ul&gt;
&lt;p&gt;数分の会話で十分です。&lt;br /&gt;
大切なのは、&lt;br /&gt;
&lt;strong&gt;オンラインがただ受けて終わりではなく、次の一週間の行動につながる時間だとお子さまが感じられるようにすること&lt;/strong&gt;&lt;br /&gt;
です。&lt;/p&gt;
&lt;/section&gt;
&lt;p&gt;&lt;!-- Section: 教室・指導者の選び方 --&gt;&lt;/p&gt;
&lt;section class="mb-4"&gt;
&lt;h2 class="h4 mb-3 border-start border-4 border-secondary ps-2"&gt;最適なオンライン教室と指導者の選び方&lt;/h2&gt;
&lt;p&gt;最後に、塾との併用を前提としたときに、どのような視点でオンライン算数 個別指導の教室や指導者を選べば良いかを整理します。&lt;/p&gt;
&lt;h3 class="h5 mt-3 mb-2"&gt;塾のテキストやカリキュラムに対応してくれるか&lt;/h3&gt;
&lt;ul&gt;
&lt;li&gt;通っている塾のテキストやカリキュラムを把握したうえで指導してくれるか&lt;/li&gt;
&lt;li&gt;「この単元は塾の宿題で十分なのでオンラインでは別の弱点に時間を使いましょう」といった提案があるか&lt;/li&gt;
&lt;li&gt;特定の塾の出題傾向や演習量の特徴を理解しているか&lt;/li&gt;
&lt;/ul&gt;
&lt;p&gt;こうした姿勢がある教室は、&lt;br /&gt;
&lt;strong&gt;塾との併用を前提に全体最適を考えてくれるパートナー&lt;/strong&gt;&lt;br /&gt;
と言えます。&lt;/p&gt;
&lt;h3 class="h5 mt-3 mb-2"&gt;弱点を単元レベルで整理し指導計画に落とし込んでくれるか&lt;/h3&gt;
&lt;ul&gt;
&lt;li&gt;模試やテストの結果をもとに、単元ごとのできる、あやしい、できないを仕分けしてくれるか&lt;/li&gt;
&lt;li&gt;「今月は割合の基本、来月は速さの基礎を固める」といった中期計画を提案してくれるか&lt;/li&gt;
&lt;li&gt;各回の授業が、その計画のどこに位置づけられているかを説明してくれるか&lt;/li&gt;
&lt;/ul&gt;
&lt;p&gt;中学受験算数の弱点補強では、&lt;br /&gt;
&lt;strong&gt;単元マップに基づいた計画性のある個別指導&lt;/strong&gt;&lt;br /&gt;
が重要です。&lt;/p&gt;
&lt;h3 class="h5 mt-3 mb-2"&gt;オンライン環境と報告体制が整っているか&lt;/h3&gt;
&lt;ul&gt;
&lt;li&gt;手元カメラやタブレットでノートや計算過程を確認できるか&lt;/li&gt;
&lt;li&gt;テキストやプリントを画面上で共有しながら指導してくれるか&lt;/li&gt;
&lt;li&gt;授業ごとの簡単な報告や一定期間ごとのまとめレポートがあるか&lt;/li&gt;
&lt;/ul&gt;
&lt;p&gt;こうした仕組みが整っている教室であれば、保護者の方が一人で全体管理を抱え込まずに済みます。&lt;br /&gt;
&lt;a href="/kobetsu_online/"&gt;オンライン算数 個別指導&lt;/a&gt;&lt;br /&gt;
の概要ページなどを比較しながら、お子さまに合うスタイルかどうかを検討なさるとよろしいかと思います。&lt;/p&gt;
&lt;/section&gt;
&lt;p&gt;&lt;!-- まとめ --&gt;&lt;/p&gt;
&lt;section class="mb-4"&gt;
&lt;h2 class="h4 mb-3 border-start border-4 border-dark ps-2"&gt;まとめ&lt;/h2&gt;
&lt;p&gt;塾とオンライン算数 個別指導の併用は、やり方次第でお子さまの負担を増やすことも、弱点を効率よく補強して成績を伸ばすこともあります。&lt;br /&gt;
ポイントは、塾とオンラインの役割分担を明確にし、オンライン側を弱点補強と進度管理のパートナーとして位置づけることです。&lt;/p&gt;
&lt;p&gt;ご家庭では、やることを増やすのではなく絞り込む発想を大切にしながら、オンラインの報告を起点に短い振り返りの時間をつくっていただければ、併用の効果はぐっと高まります。&lt;/p&gt;
&lt;div class="card border-0 shadow-sm mt-3"&gt;
&lt;div class="card-body p-3 p-md-4"&gt;
&lt;h3 class="h5 mb-2"&gt;塾との併用でオンライン算数を味方につける&lt;/h3&gt;
&lt;p class="mb-2"&gt;「どこまで塾で任せ、どこからオンラインで補強するか」は、ご家庭だけで判断するのは難しいテーマです。&lt;br /&gt;
中学受験算数に特化した&lt;br /&gt;
&lt;a href="/kobetsu_online/"&gt;オンライン算数 個別指導&lt;/a&gt;&lt;br /&gt;
であれば、塾との併用モデルを前提に、お子さまに合った学習バランスをご提案できます。&lt;/p&gt;
&lt;p class="mb-0"&gt;お子さまの弱点を無理なく埋めながら、総学習量を増やし過ぎない併用の形を一緒に考えていきましょう。&lt;/p&gt;
&lt;/div&gt;
&lt;/div&gt;
&lt;/section&gt;
&lt;/div&gt;
&lt;p&gt;&lt;!-- Side Column --&gt;&lt;/p&gt;
&lt;div class="col-lg-4"&gt;
&lt;p&gt;&lt;!-- サマリーカード --&gt;&lt;/p&gt;
&lt;div class="card shadow-sm mb-4"&gt;
&lt;div class="card-header" style="background-color: #e3f2fd;"&gt;&lt;strong&gt;この記事のポイント&lt;/strong&gt;&lt;/div&gt;
&lt;div class="card-body"&gt;
&lt;ul class="mb-0 ps-3"&gt;
&lt;li&gt;中学受験算数は積み上げ型で弱点の連鎖が起こりやすい科目です。&lt;/li&gt;
&lt;li&gt;オンライン算数 個別指導は弱点単元をピンポイント補強する場として使うのが効果的です。&lt;/li&gt;
&lt;li&gt;塾とオンラインの役割分担を明確にすることで総学習量を増やさずに成績を伸ばせます。&lt;/li&gt;
&lt;li&gt;家庭では進捗の量より学習の流れの共有と環境づくりを意識することが大切です。&lt;/li&gt;
&lt;/ul&gt;
&lt;/div&gt;
&lt;/div&gt;
&lt;p&gt;&lt;!-- チェックリストカード --&gt;&lt;/p&gt;
&lt;div class="card shadow-sm mb-4"&gt;
&lt;div class="card-header" style="background-color: #fff3e0;"&gt;&lt;strong&gt;オンライン併用を検討したいケース&lt;/strong&gt;&lt;/div&gt;
&lt;div class="card-body"&gt;
&lt;ul class="mb-0 ps-3"&gt;
&lt;li&gt;塾の授業は理解しているのにテストで点数に結びつかない。&lt;/li&gt;
&lt;li&gt;模試で毎回同じ単元で点を落としてしまう。&lt;/li&gt;
&lt;li&gt;宿題に時間をかけている割に弱点が減っていかない。&lt;/li&gt;
&lt;li&gt;保護者の管理だけでは学習全体のバランスが取りにくい。&lt;/li&gt;
&lt;/ul&gt;
&lt;/div&gt;
&lt;/div&gt;
&lt;p&gt;&lt;!-- ミニCTAカード --&gt;&lt;/p&gt;
&lt;div class="card shadow-sm mb-4 border-0" style="background: linear-gradient(135deg, #1e88e5, #26a69a); color: #fff;"&gt;
&lt;div class="card-body"&gt;
&lt;h3 class="h6 mb-2"&gt;弱点だけを無理なく補強したい方へ&lt;/h3&gt;
&lt;p class="mb-2" style="font-size: 0.9rem;"&gt;塾の進度に合わせて、必要な単元だけをオンラインで補強する併用モデルに対応しています。&lt;/p&gt;
&lt;p&gt;&lt;a class="btn btn-light btn-sm" href="/kobetsu_online/"&gt;&lt;br /&gt;
オンライン算数 個別指導の詳細を見る&lt;br /&gt;
&lt;/a&gt;&lt;/p&gt;
&lt;/div&gt;
&lt;/div&gt;
&lt;/div&gt;
&lt;/div&gt;
&lt;/div&gt;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6px;"&gt;宿題と直しが回らず、積み残しになっている&lt;/li&gt;
&lt;li style="margin: 0 0 0;"&gt;手遅れになりすぎて、何から手を付けるべきか分からない&lt;/li&gt;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id="veu_cta-31374" class="veu_cta"&gt;&lt;/section&gt;
&lt;p&gt;&amp;nbsp;&lt;/p&gt;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math-juku%2F&amp;amp;t=%E5%A1%BE%E3%81%A8%E3%81%AE%E4%BD%B5%E7%94%A8%E3%81%A7%E5%8A%B9%E6%9E%9C%E3%82%92%E6%9C%80%E5%A4%A7%E5%8C%96%E3%81%99%E3%82%8B%E3%82%AA%E3%83%B3%E3%83%A9%E3%82%A4%E3%83%B3%E7%AE%97%E6%95%B0%20%E5%80%8B%E5%88%A5%E6%8C%87%E5%B0%8E%E3%81%AE%E4%BD%BF%E3%81%84%E6%96%B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math-juku%2F&amp;amp;text=%E5%A1%BE%E3%81%A8%E3%81%AE%E4%BD%B5%E7%94%A8%E3%81%A7%E5%8A%B9%E6%9E%9C%E3%82%92%E6%9C%80%E5%A4%A7%E5%8C%96%E3%81%99%E3%82%8B%E3%82%AA%E3%83%B3%E3%83%A9%E3%82%A4%E3%83%B3%E7%AE%97%E6%95%B0%20%E5%80%8B%E5%88%A5%E6%8C%87%E5%B0%8E%E3%81%AE%E4%BD%BF%E3%81%84%E6%96%B9%20%7C%20%E4%B8%AD%E5%AD%A6%E5%8F%97%E9%A8%93%E5%B0%82%E9%96%80%E3%80%80%E5%A4%8F%E4%BA%95%E7%AE%97%E6%95%B0%E5%A1%BE" target="_blank" &gt;&lt;span class="vk_icon_w_r_sns_x_twitter icon_sns"&gt;&lt;/span&gt;&lt;span class="sns_txt"&gt;X&lt;/span&gt;&lt;/a&gt;&lt;/li&gt;&lt;li class="sb_bluesky sb_icon"&gt;&lt;a class="sb_icon_inner" href="https://bsky.app/intent/compose?text=%E5%A1%BE%E3%81%A8%E3%81%AE%E4%BD%B5%E7%94%A8%E3%81%A7%E5%8A%B9%E6%9E%9C%E3%82%92%E6%9C%80%E5%A4%A7%E5%8C%96%E3%81%99%E3%82%8B%E3%82%AA%E3%83%B3%E3%83%A9%E3%82%A4%E3%83%B3%E7%AE%97%E6%95%B0%20%E5%80%8B%E5%88%A5%E6%8C%87%E5%B0%8E%E3%81%AE%E4%BD%BF%E3%81%84%E6%96%B9%20%7C%20%E4%B8%AD%E5%AD%A6%E5%8F%97%E9%A8%93%E5%B0%82%E9%96%80%E3%80%80%E5%A4%8F%E4%BA%95%E7%AE%97%E6%95%B0%E5%A1%BE%0Ahttps%3A%2F%2Fnatsui-sansu-juku.com%2Fcol_blog%2Fonline-math-juku%2F" target="_blank" &gt;&lt;span class="vk_icon_w_r_sns_bluesky icon_sns"&gt;&lt;/span&gt;&lt;span class="sns_txt"&gt;Bluesky&lt;/span&gt;&lt;/a&gt;&lt;/li&gt;&lt;li class="sb_hatena sb_icon"&gt;&lt;a class="sb_icon_inner" href="//b.hatena.ne.jp/add?mode=confirm&amp;url=https%3A%2F%2Fnatsui-sansu-juku.com%2Fcol_blog%2Fonline-math-juku%2F&amp;amp;title=%E5%A1%BE%E3%81%A8%E3%81%AE%E4%BD%B5%E7%94%A8%E3%81%A7%E5%8A%B9%E6%9E%9C%E3%82%92%E6%9C%80%E5%A4%A7%E5%8C%96%E3%81%99%E3%82%8B%E3%82%AA%E3%83%B3%E3%83%A9%E3%82%A4%E3%83%B3%E7%AE%97%E6%95%B0%20%E5%80%8B%E5%88%A5%E6%8C%87%E5%B0%8E%E3%81%AE%E4%BD%BF%E3%81%84%E6%96%B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sb_icon_inner"data-clipboard-text="塾との併用で効果を最大化するオンライン算数 個別指導の使い方 | 中学受験専門　夏井算数塾 https://natsui-sansu-juku.com/col_blog/online-math-juku/"&gt;&lt;span class="vk_icon_w_r_sns_copy icon_sns"&gt;&lt;i class="fas fa-copy"&gt;&lt;/i&gt;&lt;/span&gt;&lt;span class="sns_txt"&gt;Copy&lt;/span&gt;&lt;/button&gt;&lt;/li&gt;&lt;/ul&gt;&lt;/div&gt;&lt;!-- [ /.socialSet ] --&gt;			
------</t>
  </si>
  <si>
    <t>https://natsui-sansu-juku.com/col_blog/online-sansu-kobetsu-baino-kazu/</t>
  </si>
  <si>
    <t>以下のページは不自然なワードを使用しています。
これらを適切に自然な言葉に置き換えて下さい。
なお、本文の装飾や構造は絶対に変えないでください。
【対象ページURL】
https://natsui-sansu-juku.com/col_blog/online-sansu-kobetsu-baino-kazu/
【検出された不自然ワード】
- 乱れ
- 統一
【本文】
------
&lt;div class="container my-4"&gt;
&lt;div class="card shadow-sm mb-4 border-0" style="background: linear-gradient(135deg, #6a1b9a, #00838f); color: #fff;"&gt;
&lt;div class="card-body p-4"&gt;
&lt;div class="d-flex flex-wrap justify-content-between align-items-center mb-2"&gt;&lt;span class="badge bg-warning text-dark mb-2" style="font-size: 0.8rem;"&gt;中学受験／オンライン算数&lt;/span&gt;&lt;br /&gt;
&lt;span class="badge bg-light text-dark mb-2" style="font-size: 0.75rem;"&gt;場合の数・弱点克服ガイド&lt;/span&gt;&lt;/div&gt;
&lt;h1 class="card-title mb-3" style="font-size: 1.9rem; line-height: 1.5;"&gt;場合の数がわからない子がオンラインでつまずきを超える方法&lt;/h1&gt;
&lt;p class="card-text mb-0" style="font-size: 0.98rem; line-height: 1.8;"&gt;「文章題はまだ何とかなるけれど、場合の数だけは手も足も出ない」「書き出しているつもりなのに、どうしても抜けやダブりが出てしまう」。&lt;br /&gt;
中学受験の算数の中でも、場合の数は多くの小学生にとって大きな弱点になりやすい単元です。&lt;br /&gt;
本ページでは、なぜ場合の数が分かりにくいのかという背景から、オンライン算数の個別指導がどのように役立つのか、&lt;br /&gt;
具体的な改善ステップや家庭でできるフォロー、教室選びのポイントまで、保護者の方に向けて丁寧に整理していきます。&lt;/p&gt;
&lt;/div&gt;
&lt;/div&gt;
&lt;div class="alert alert-info border-0 shadow-sm mb-4" role="alert"&gt;
&lt;h2 class="h5 mb-2"&gt;この記事で分かること&lt;/h2&gt;
&lt;ul class="mb-0"&gt;
&lt;li&gt;なぜ小学生が「場合の数」を苦手にしやすいのかを、中学受験算数の特性から整理します。&lt;/li&gt;
&lt;li&gt;オンライン算数の個別指導が、書き方の癖や思考の整理をどう改善できるかを具体的に解説します。&lt;/li&gt;
&lt;li&gt;三つのステップで、場合の数の弱点を超えていくための学習の進め方をご紹介します。&lt;/li&gt;
&lt;li&gt;家庭でできるフォローの方法と、オンライン個別指導の教室や指導者の選び方のポイントをまとめます。&lt;/li&gt;
&lt;/ul&gt;
&lt;/div&gt;
&lt;p&gt;図形・速さ・場合の数を含む中学受験算数の重要単元の位置づけは、&lt;a class="text-decoration-underline" href="https://natsui-sansu-juku.com/column/hub-zukei-hayasa/"&gt;図形・速さ・場合の数の全体像はこちら&lt;/a&gt;で整理しています。&lt;/p&gt;
&lt;h2 class="h4 mt-4 mb-3 border-start border-4 border-primary ps-2"&gt;場合の数が「よく分からない」単元になりやすい背景&lt;/h2&gt;
&lt;p&gt;まずは、そもそもなぜ場合の数がここまでつまずきやすいのか、中学受験算数の特性から整理してみます。&lt;br /&gt;
四則計算や割合とは違う、場合の数特有の難しさがいくつか存在します。&lt;/p&gt;
&lt;h3 class="h5 mt-3"&gt;計算力だけでは太刀打ちできない単元である&lt;/h3&gt;
&lt;p&gt;場合の数は、四則計算や割合のように「式が立てばだいたい解ける」というタイプの単元ではありません。&lt;/p&gt;
&lt;ul&gt;
&lt;li&gt;一つ一つのケースを整理して書き出す&lt;/li&gt;
&lt;li&gt;似たケースをまとめて数える&lt;/li&gt;
&lt;li&gt;抜けやダブりがないかを確認する&lt;/li&gt;
&lt;/ul&gt;
&lt;p&gt;といった&lt;strong&gt;整理して考える力&lt;/strong&gt;が強く求められます。&lt;br /&gt;
そのため次のようなギャップが起こりやすくなります。&lt;/p&gt;
&lt;ul&gt;
&lt;li&gt;計算は得意だが、場合の数になると点が取れない&lt;/li&gt;
&lt;li&gt;文章は読めているのに、どこから手をつければよいか分からない&lt;/li&gt;
&lt;li&gt;解説を読めば分かるが、自分一人では同じように書き出せない&lt;/li&gt;
&lt;/ul&gt;
&lt;p&gt;「計算の弱点」というよりも、&lt;strong&gt;思考の整理の仕方の弱点&lt;/strong&gt;がそのまま結果に表れる単元だと言えます。&lt;/p&gt;
&lt;h3 class="h5 mt-3"&gt;書き出し方の癖がそのままミスに直結する&lt;/h3&gt;
&lt;p&gt;場合の数では、ノートの使い方や書き方の癖が、正答率に直結します。例えば次のような書き方は要注意です。&lt;/p&gt;
&lt;ul&gt;
&lt;li&gt;場合分けの条件を書かず、いきなり数え始めてしまう&lt;/li&gt;
&lt;li&gt;同じページに複数の問題のメモが混在していて、自分でもどこまで数えたか分からなくなる&lt;/li&gt;
&lt;li&gt;書き出している途中で別の列に飛び、順番のルールが乱れてしまう&lt;/li&gt;
&lt;li&gt;書いた順番に意味がなく、後から追えない表になっている&lt;/li&gt;
&lt;/ul&gt;
&lt;p&gt;このような状態では、本人は「整理しているつもり」でも、実際には&lt;br /&gt;
&lt;strong&gt;抜けているケースや二度数えているケース&lt;/strong&gt;&lt;br /&gt;
が多発します。&lt;br /&gt;
集団授業では板書された表や樹形図を「見る」ことはできても、&lt;br /&gt;
自分の手で正しい書き方を身につけるところまで丁寧に見てもらえるとは限りません。&lt;/p&gt;
&lt;h3 class="h5 mt-3"&gt;集団授業のスピードと相性が悪くなりやすい&lt;/h3&gt;
&lt;p&gt;場合の数は、理解するまでに時間がかかるお子さまが多い単元です。&lt;/p&gt;
&lt;ul&gt;
&lt;li&gt;解き方を一通り聞いたつもりでも、もう一度最初から追うと手が止まってしまう&lt;/li&gt;
&lt;li&gt;授業内の演習時間が短く、自分で書き出してみる時間が足りない&lt;/li&gt;
&lt;li&gt;分かったつもりのまま授業が先に進り、後から振り返ると再現できない&lt;/li&gt;
&lt;/ul&gt;
&lt;p&gt;カリキュラム全体のボリュームが多い中学受験では、場合の数のように&lt;br /&gt;
一問ごとの思考プロセスを丁寧に定着させるべき単元ほど、集団授業だけではフォローし切れないことが増えていきます。&lt;/p&gt;
&lt;div class="table-responsive mb-4"&gt;
&lt;table class="table table-bordered table-hover align-middle"&gt;
&lt;thead class="text-center" style="background-color: #e8eaf6;"&gt;
&lt;tr&gt;
&lt;th scope="col"&gt;つまずきポイント&lt;/th&gt;
&lt;th scope="col"&gt;よくある様子&lt;/th&gt;
&lt;th scope="col"&gt;背景&lt;/th&gt;
&lt;/tr&gt;
&lt;/thead&gt;
&lt;tbody&gt;
&lt;tr&gt;
&lt;td class="fw-bold"&gt;思考の整理&lt;/td&gt;
&lt;td&gt;式は扱えるが、何から数えればよいか分からず手が止まる。&lt;/td&gt;
&lt;td&gt;計算ではなく、場合分けの視点が持てていない。&lt;/td&gt;
&lt;/tr&gt;
&lt;tr&gt;
&lt;td class="fw-bold"&gt;書き出し方&lt;/td&gt;
&lt;td&gt;表や樹形図を描いているが、自分でも読み返せない。&lt;/td&gt;
&lt;td&gt;書く目的があいまいで、抜けやダブりのチェックにつながっていない。&lt;/td&gt;
&lt;/tr&gt;
&lt;tr&gt;
&lt;td class="fw-bold"&gt;授業のスピード&lt;/td&gt;
&lt;td&gt;授業を聞いた直後は分かった気がするが、時間がたつと再現できない。&lt;/td&gt;
&lt;td&gt;一問ごとの思考プロセスを自分のペースで反復する時間が足りない。&lt;/td&gt;
&lt;/tr&gt;
&lt;/tbody&gt;
&lt;/table&gt;
&lt;/div&gt;
&lt;h2 class="h4 mt-4 mb-3 border-start border-4 border-success ps-2"&gt;オンライン算数 個別指導が場合の数で力を発揮する理由&lt;/h2&gt;
&lt;p&gt;ここからは、場合の数特有のつまずきをオンライン算数の個別指導がどのようにカバーできるのかを見ていきます。&lt;br /&gt;
中学受験算数の中でも、場合の数はオンライン環境との相性が非常に良い単元です。&lt;/p&gt;
&lt;h3 class="h5 mt-3"&gt;手元映像で書き方の癖を一つずつ修正できる&lt;/h3&gt;
&lt;p&gt;オンラインの個別指導では、手元カメラを使ってお子さまのノートをリアルタイムに映しながら授業を進めることができます。&lt;br /&gt;
講師は次のような点を細かくチェックできます。&lt;/p&gt;
&lt;ul&gt;
&lt;li&gt;最初に場合分けの条件を書けているかどうか&lt;/li&gt;
&lt;li&gt;表や樹形図の行や列がそろい、見やすくなっているかどうか&lt;/li&gt;
&lt;li&gt;数え終えた行に印をつけるなど、自分なりのルールを持てているかどうか&lt;/li&gt;
&lt;li&gt;書き出す途中で手が止まり始めるタイミングがどこか&lt;/li&gt;
&lt;/ul&gt;
&lt;p&gt;同じ「場合の数が苦手」という状態でも、&lt;/p&gt;
&lt;ul&gt;
&lt;li&gt;書き出しの基本パターンが無くて、毎回バラバラに書いているタイプ&lt;/li&gt;
&lt;li&gt;書き方は悪くないが、条件の整理が足りないタイプ&lt;/li&gt;
&lt;li&gt;整理はできているが、チェックの仕方が甘く抜けやダブりが残るタイプ&lt;/li&gt;
&lt;/ul&gt;
&lt;p&gt;といったように原因はさまざまです。&lt;br /&gt;
オンライン算数の個別指導なら、&lt;strong&gt;手元映像を通じて一人ひとり異なる書き方の癖を見抜き、その場で改善していく指導&lt;/strong&gt;が可能になります。&lt;/p&gt;
&lt;h3 class="h5 mt-3"&gt;対話を通じてどう場合分けするかを一緒に考えられる&lt;/h3&gt;
&lt;p&gt;場合の数で最も大切なのは、「どのように場合を分けるか」という発想そのものです。&lt;br /&gt;
オンラインの個別指導では、画面越しに対話をしながら次のような問いかけを行えます。&lt;/p&gt;
&lt;ul&gt;
&lt;li&gt;「どんなグループに分ければ数えやすそうかな」&lt;/li&gt;
&lt;li&gt;「今数えているのはどんな条件のときのケースかな」&lt;/li&gt;
&lt;li&gt;「まだ数えていないグループはどこに残っていそうかな」&lt;/li&gt;
&lt;/ul&gt;
&lt;p&gt;必要に応じて講師が画面上に表や樹形図の途中までを描き、そこにお子さまの意見を書き足しながら授業を進めていきます。&lt;br /&gt;
大事なのは正解をすぐに教えることではなく、&lt;strong&gt;どう分ければ整理しやすくなるかを自分の言葉で説明できる状態&lt;/strong&gt;に導くことです。&lt;/p&gt;
&lt;h3 class="h5 mt-3"&gt;思考のログを残しやすく、進度管理がしやすい&lt;/h3&gt;
&lt;p&gt;オンライン指導では、ホワイトボードアプリや画面共有のメモ機能を使い、授業中の図や表をそのまま保存しておくこともできます。&lt;/p&gt;
&lt;ul&gt;
&lt;li&gt;どの順番で場合分けしていったか&lt;/li&gt;
&lt;li&gt;どの時点で数え方で手が止まったか&lt;/li&gt;
&lt;li&gt;講師がどう整理し直したか&lt;/li&gt;
&lt;/ul&gt;
&lt;p&gt;といった「思考のログ」を残すことで、次回の授業や家庭学習の振り返りに活用できます。&lt;br /&gt;
また、場合の数の中でも&lt;/p&gt;
&lt;ul&gt;
&lt;li&gt;選び方は得意だが並べ方で混乱する&lt;/li&gt;
&lt;li&gt;表で数えるタイプは安定しているが、樹形図で抜けが出る&lt;/li&gt;
&lt;/ul&gt;
&lt;p&gt;といった弱点を細かく切り分けて記録しておくことができます。&lt;br /&gt;
こうした進度管理や弱点分析は、オンライン算数個別指導の大きな強みの一つです。&lt;/p&gt;
&lt;p&gt;全体の指導方針やコースのイメージは、&lt;br /&gt;
&lt;a class="text-decoration-underline" href="/kobetsu_online/"&gt;&lt;br /&gt;
オンライン算数 個別指導コース&lt;br /&gt;
&lt;/a&gt;&lt;br /&gt;
のような案内ページをご覧いただくと、より具体的に把握しやすくなります。&lt;/p&gt;
&lt;h2 class="h4 mt-5 mb-3 border-start border-4 border-warning ps-2"&gt;場合の数の弱点を超えるための具体的な改善ステップ&lt;/h2&gt;
&lt;div class="card border-0 shadow-sm mb-4"&gt;
&lt;div class="card-body p-4"&gt;
&lt;div class="d-flex flex-wrap align-items-center justify-content-between gap-2 mb-2"&gt;
&lt;div class="fw-bold" style="font-size: 1.05rem;"&gt;まずはここ：抜けダブりを消す「3点セット」&lt;/div&gt;
&lt;p&gt;&lt;span class="badge bg-primary"&gt;基本パターン&lt;/span&gt;&lt;/p&gt;
&lt;/div&gt;
&lt;p class="mb-3" style="line-height: 1.9;"&gt;場合の数で止まる子の多くは、発想ではなく&lt;strong&gt;整理の順番&lt;/strong&gt;が安定していません。&lt;br /&gt;
いきなり数え始めず、次の&lt;strong&gt;3点セット&lt;/strong&gt;を毎回決めておいてください。&lt;/p&gt;
&lt;ol class="mb-3"&gt;
&lt;li&gt;&lt;strong&gt;条件を書く&lt;/strong&gt;（何で分けるか／禁止条件は何か）&lt;/li&gt;
&lt;li&gt;&lt;strong&gt;順番を決めて書き出す&lt;/strong&gt;（「左の数字を基準にする」「大きい順」など）&lt;/li&gt;
&lt;li&gt;&lt;strong&gt;チェック印を残す&lt;/strong&gt;（数え終えた行・列に✓／合計の根拠を書く）&lt;/li&gt;
&lt;/ol&gt;
&lt;div class="alert alert-warning mb-0" style="line-height: 1.9;"&gt;
&lt;div class="fw-bold mb-1"&gt;よくあるNG&lt;/div&gt;
&lt;p&gt;条件を書かない／途中で別の列に飛ぶ／数え終えた印がない → &lt;strong&gt;抜けダブりが必ず増えます&lt;/strong&gt;&lt;/p&gt;
&lt;/div&gt;
&lt;/div&gt;
&lt;/div&gt;
&lt;div class="row g-3 mb-4"&gt;
&lt;div class="col-lg-6"&gt;
&lt;div class="card h-100 border-0 shadow-sm"&gt;
&lt;div class="card-body p-4"&gt;
&lt;div class="d-flex align-items-center justify-content-between mb-2"&gt;
&lt;div class="fw-bold"&gt;例題①（選び方）&lt;/div&gt;
&lt;p&gt;&lt;span class="badge bg-success"&gt;表で整理&lt;/span&gt;&lt;/p&gt;
&lt;/div&gt;
&lt;p class="mb-2" style="line-height: 1.9;"&gt;1〜5の数字から&lt;strong&gt;2つ選ぶ&lt;/strong&gt;。選び方は何通り？&lt;/p&gt;
&lt;div class="small text-muted mb-2"&gt;ポイント：左の数を基準にして、右側を増やす（順番のルールを統一）&lt;/div&gt;
&lt;ul class="mb-0" style="line-height: 1.9;"&gt;
&lt;li&gt;1と(2,3,4,5)&lt;/li&gt;
&lt;li&gt;2と(3,4,5)&lt;/li&gt;
&lt;li&gt;3と(4,5)&lt;/li&gt;
&lt;li&gt;4と(5)&lt;/li&gt;
&lt;/ul&gt;
&lt;p class="mt-2 mb-0"&gt;&lt;strong&gt;合計：&lt;/strong&gt;4+3+2+1=10通り&lt;/p&gt;
&lt;/div&gt;
&lt;/div&gt;
&lt;/div&gt;
&lt;div class="col-lg-6"&gt;
&lt;div class="card h-100 border-0 shadow-sm"&gt;
&lt;div class="card-body p-4"&gt;
&lt;div class="d-flex align-items-center justify-content-between mb-2"&gt;
&lt;div class="fw-bold"&gt;例題②（並べ方）&lt;/div&gt;
&lt;p&gt;&lt;span class="badge bg-info text-dark"&gt;枠→候補&lt;/span&gt;&lt;/p&gt;
&lt;/div&gt;
&lt;p class="mb-2" style="line-height: 1.9;"&gt;A,B,Cの&lt;strong&gt;3人が横1列に並ぶ&lt;/strong&gt;。並び方は何通り？&lt;/p&gt;
&lt;div class="small text-muted mb-2"&gt;ポイント：「枠」を先に描き、左から順に候補を入れる&lt;/div&gt;
&lt;ol class="mb-0" style="line-height: 1.9;"&gt;
&lt;li&gt;1番目：A/B/C（3通り）&lt;/li&gt;
&lt;li&gt;2番目：残り2通り&lt;/li&gt;
&lt;li&gt;3番目：残り1通り&lt;/li&gt;
&lt;/ol&gt;
&lt;p class="mt-2 mb-0"&gt;&lt;strong&gt;合計：&lt;/strong&gt;3×2×1=6通り&lt;/p&gt;
&lt;/div&gt;
&lt;/div&gt;
&lt;/div&gt;
&lt;/div&gt;
&lt;div class="card border-0 shadow-sm mb-4"&gt;
&lt;div class="card-body p-4"&gt;
&lt;div class="d-flex flex-wrap align-items-center justify-content-between gap-2 mb-2"&gt;
&lt;div class="fw-bold" style="font-size: 1.05rem;"&gt;抜けダブりを減らす「確認チェックリスト」&lt;/div&gt;
&lt;p&gt;&lt;span class="badge bg-secondary"&gt;見直し&lt;/span&gt;&lt;/p&gt;
&lt;/div&gt;
&lt;div class="table-responsive"&gt;
&lt;table class="table table-bordered align-middle mb-0"&gt;
&lt;thead class="text-center" style="background: #f6f7fb;"&gt;
&lt;tr&gt;
&lt;th style="width: 38%;"&gt;チェック項目&lt;/th&gt;
&lt;th&gt;具体的に何を確認する？&lt;/th&gt;
&lt;/tr&gt;
&lt;/thead&gt;
&lt;tbody&gt;
&lt;tr&gt;
&lt;td class="fw-bold"&gt;条件の書き落とし&lt;/td&gt;
&lt;td&gt;「〜は禁止」「同じものは使えない」「順番は区別する」などを書いたか&lt;/td&gt;
&lt;/tr&gt;
&lt;tr&gt;
&lt;td class="fw-bold"&gt;順番ルールの乱れ&lt;/td&gt;
&lt;td&gt;基準にする数（左・上）を決め、途中で別の列へ飛んでいないか&lt;/td&gt;
&lt;/tr&gt;
&lt;tr&gt;
&lt;td class="fw-bold"&gt;数え終えた印&lt;/td&gt;
&lt;td&gt;行・列ごとに✓、合計の根拠（4+3+2+1 等）が残っているか&lt;/td&gt;
&lt;/tr&gt;
&lt;tr&gt;
&lt;td class="fw-bold"&gt;抜けの検出&lt;/td&gt;
&lt;td&gt;「まだ数えていないグループが残っていないか」を言葉で説明できるか&lt;/td&gt;
&lt;/tr&gt;
&lt;tr&gt;
&lt;td class="fw-bold"&gt;ダブりの検出&lt;/td&gt;
&lt;td&gt;同じ組を別条件で二重に数えていないか（例：1と2／2と1）&lt;/td&gt;
&lt;/tr&gt;
&lt;/tbody&gt;
&lt;/table&gt;
&lt;/div&gt;
&lt;p class="mt-3 mb-0" style="line-height: 1.9;"&gt;オンライン個別では、このチェックが&lt;strong&gt;「できているつもり」&lt;/strong&gt;になりやすいポイントを、&lt;br /&gt;
手元映像で一緒に確認しながら改善できます。&lt;/p&gt;
&lt;/div&gt;
&lt;/div&gt;
&lt;div class="alert alert-primary border-0 shadow-sm mb-4" style="line-height: 1.9;" role="alert"&gt;
&lt;div class="fw-bold mb-1"&gt;家庭での最小メニュー（週3・各10分）&lt;/div&gt;
&lt;ul class="mb-0"&gt;
&lt;li&gt;&lt;strong&gt;月：&lt;/strong&gt;選び方（表）を1問 → チェックリストで見直し&lt;/li&gt;
&lt;li&gt;&lt;strong&gt;水：&lt;/strong&gt;並べ方（枠→候補）を1問 → 途中で手が止まった所に印&lt;/li&gt;
&lt;li&gt;&lt;strong&gt;金：&lt;/strong&gt;条件付き（禁止あり）を1問 → 「どこで場合分けしたか」を口頭説明&lt;/li&gt;
&lt;/ul&gt;
&lt;/div&gt;
&lt;p&gt;ここからは、オンライン算数の個別指導を活用しながら、場合の数の弱点を超えていくための具体的なステップを三段階に分けて整理していきます。&lt;/p&gt;
&lt;div class="row g-3 mb-3"&gt;
&lt;div class="col-md-4"&gt;
&lt;div class="card h-100 border-0 shadow-sm"&gt;
&lt;div class="card-body"&gt;
&lt;h3 class="h6 text-muted mb-1"&gt;ステップ一&lt;/h3&gt;
&lt;h4 class="h6 fw-bold"&gt;今の数え方と書き方を見える化&lt;/h4&gt;
&lt;p class="mb-0 small"&gt;現状どのように数え、どのように書き出しているかを診断し、つまずき箇所を特定します。&lt;/p&gt;
&lt;/div&gt;
&lt;/div&gt;
&lt;/div&gt;
&lt;div class="col-md-4"&gt;
&lt;div class="card h-100 border-0 shadow-sm"&gt;
&lt;div class="card-body"&gt;
&lt;h3 class="h6 text-muted mb-1"&gt;ステップ二&lt;/h3&gt;
&lt;h4 class="h6 fw-bold"&gt;書き出しの基本を身につける&lt;/h4&gt;
&lt;p class="mb-0 small"&gt;表や樹形図など、問題タイプごとの基本的な書き出し方を定着させます。&lt;/p&gt;
&lt;/div&gt;
&lt;/div&gt;
&lt;/div&gt;
&lt;div class="col-md-4"&gt;
&lt;div class="card h-100 border-0 shadow-sm"&gt;
&lt;div class="card-body"&gt;
&lt;h3 class="h6 text-muted mb-1"&gt;ステップ三&lt;/h3&gt;
&lt;h4 class="h6 fw-bold"&gt;入試レベルでパターン化&lt;/h4&gt;
&lt;p class="mb-0 small"&gt;中学受験レベルの問題を通じて、自分なりの考え方のプロセスを作り上げます。&lt;/p&gt;
&lt;/div&gt;
&lt;/div&gt;
&lt;/div&gt;
&lt;/div&gt;
&lt;h3 class="h5 mt-3"&gt;ステップ一　今の数え方と書き方を見える化する&lt;/h3&gt;
&lt;p&gt;最初のステップは、&lt;strong&gt;お子さまが現在どのように数えようとしているのかを可視化すること&lt;/strong&gt;です。&lt;br /&gt;
オンライン個別指導では、最初の数回を診断回として、次のような観点で確認していきます。&lt;/p&gt;
&lt;ul&gt;
&lt;li&gt;簡単な場合の数の問題を前にしたとき、最初にどんなメモを書き始めるか&lt;/li&gt;
&lt;li&gt;表やリスト、樹形図など、どの方法を自然に選ぶか&lt;/li&gt;
&lt;li&gt;書き始めた後、どのタイミングで手が止まってしまうか&lt;/li&gt;
&lt;li&gt;解き終わったあと、自分の方法を言葉で説明できるかどうか&lt;/li&gt;
&lt;/ul&gt;
&lt;p&gt;講師は「正解したかどうか」だけではなく、&lt;/p&gt;
&lt;ul&gt;
&lt;li&gt;考え方は良いが、書き方が追いついていないのか&lt;/li&gt;
&lt;li&gt;書き方は整理されているが、場合分けの視点が足りないのか&lt;/li&gt;
&lt;li&gt;そもそも問題文の条件の読み落としが多いのか&lt;/li&gt;
&lt;/ul&gt;
&lt;p&gt;といった観点で原因を整理していきます。&lt;br /&gt;
このステップを丁寧に踏むことで、「場合の数が苦手」という漠然とした不安が、&lt;br /&gt;
&lt;strong&gt;どこから改善すべきかが分かる具体的な課題&lt;/strong&gt;に変わります。&lt;/p&gt;
&lt;h3 class="h5 mt-3"&gt;ステップ二　書き出しの基本を身につける&lt;/h3&gt;
&lt;p&gt;次のステップでは、場合の数の問題に共通する&lt;strong&gt;書き出しの基本&lt;/strong&gt;を身につけていきます。&lt;br /&gt;
オンライン算数の個別指導では、講師が画面共有で見本の表や樹形図を示しながら、お子さまの手元映像と見比べて指導します。&lt;/p&gt;
&lt;ul&gt;
&lt;li&gt;選び方の問題では、条件を左に書き、組み合わせを表形式で埋めていく形&lt;/li&gt;
&lt;li&gt;並べ方の問題では、枠を横に並べて、一つ目、二つ目、三つ目に入る候補を整理する形&lt;/li&gt;
&lt;li&gt;複数条件を満たす問題では、条件ごとに行を分け、チェックマークなどで該当するものを印する形&lt;/li&gt;
&lt;/ul&gt;
&lt;p&gt;この段階で意識したいポイントは次の通りです。&lt;/p&gt;
&lt;ul&gt;
&lt;li&gt;問題の種類に応じて使う図や表を決めてしまうこと&lt;/li&gt;
&lt;li&gt;同じタイプの問題では、いつも同じ書き出し方から入ること&lt;/li&gt;
&lt;li&gt;書き終えた後、自分の図や表を見て説明できること&lt;/li&gt;
&lt;/ul&gt;
&lt;p&gt;オンライン個別指導では、講師が一問ごとに&lt;br /&gt;
「この問題ならこの形の表から始めよう」&lt;br /&gt;
「さっきと同じやり方で樹形図を描いてみよう」&lt;br /&gt;
と声をかけながら、基本が自然と身につくまで反復できます。&lt;/p&gt;
&lt;h3 class="h5 mt-3"&gt;ステップ三　入試レベルの問題で考え方をパターン化する&lt;/h3&gt;
&lt;p&gt;書き出し方が安定してきたら、最後のステップとして、中学受験レベルの問題を使って&lt;br /&gt;
&lt;strong&gt;考え方の習慣化&lt;/strong&gt;を図ります。&lt;/p&gt;
&lt;ul&gt;
&lt;li&gt;塾のテキストや過去問を画面共有し、問題をタイプ分けしながら解く&lt;/li&gt;
&lt;li&gt;「このタイプが出たらまず何をするか」を自分の言葉で言わせる&lt;/li&gt;
&lt;li&gt;間違えた問題について、どの判断をどの時点で誤ったのかを具体的に振り返る&lt;/li&gt;
&lt;/ul&gt;
&lt;p&gt;こうした積み重ねにより、&lt;/p&gt;
&lt;ul&gt;
&lt;li&gt;並べ方なら、まず枠を描いてから順番に候補を入れていく&lt;/li&gt;
&lt;li&gt;選び方なら、条件で行を分けて表で整理する&lt;/li&gt;
&lt;/ul&gt;
&lt;p&gt;といった&lt;strong&gt;自分なりの考え方のパターン&lt;/strong&gt;が少しずつ育っていきます。&lt;br /&gt;
オンライン算数の個別指導では、解説を聞いて終わりにせず、&lt;br /&gt;
画面越しの対話と手元映像を通じて、お子さま自身の言葉で説明させる時間を十分に取れるのが大きな利点です。&lt;/p&gt;
&lt;h2 class="h4 mt-5 mb-3 border-start border-4 border-info ps-2"&gt;家庭でできるフォローと習慣化のサポート&lt;/h2&gt;
&lt;p&gt;オンライン算数の個別指導を活用しながら、ご家庭での関わり方を少し工夫するだけでも、&lt;br /&gt;
場合の数の伸びはさらに加速します。ここでは、保護者の方に意識していただきたいポイントをまとめます。&lt;/p&gt;
&lt;h3 class="h5 mt-3"&gt;日常生活にある「並べ方」や「組み合わせ」に目を向ける&lt;/h3&gt;
&lt;p&gt;場合の数は、本来日常の中にたくさんある考え方です。&lt;/p&gt;
&lt;ul&gt;
&lt;li&gt;家族で座る席の並び順をどう変えられるか話し合ってみる&lt;/li&gt;
&lt;li&gt;おやつやメニューの組み合わせを考えてみる&lt;/li&gt;
&lt;li&gt;一週間の習い事や塾のスケジュールをどう組むか考えてみる&lt;/li&gt;
&lt;/ul&gt;
&lt;p&gt;「この三人で座る順番、何通りくらいかな」&lt;br /&gt;
「この中から二つ選ぶとき、選び方はいくつありそうかな」&lt;br /&gt;
といった会話をするだけでも、&lt;br /&gt;
&lt;strong&gt;並べ方や選び方という視点&lt;/strong&gt;が少しずつ育ちます。&lt;br /&gt;
正確な答えを出すことよりも、組み合わせに意識を向ける習慣が大切です。&lt;/p&gt;
&lt;h3 class="h5 mt-3"&gt;解き直しノートでビフォーアフターを残す&lt;/h3&gt;
&lt;p&gt;場合の数は、一度間違えた問題をその場で正解だけ確認しても、次に活きにくい単元です。&lt;br /&gt;
解き直しノートを作る際には、次の二つをセットで残すことをおすすめします。&lt;/p&gt;
&lt;ul&gt;
&lt;li&gt;最初に自力で書いた表や樹形図&lt;/li&gt;
&lt;li&gt;オンライン授業で講師と一緒に修正した「より良い書き方」&lt;/li&gt;
&lt;/ul&gt;
&lt;p&gt;後から見返したときに、&lt;/p&gt;
&lt;ul&gt;
&lt;li&gt;以前は条件の書き忘れが多かったが、今はきちんと書けている&lt;/li&gt;
&lt;li&gt;表の行や列が揃い、数えやすくなっている&lt;/li&gt;
&lt;/ul&gt;
&lt;p&gt;といった変化が目で見て分かるようになります。&lt;br /&gt;
これはお子さまの自信にもつながり、「場合の数はずっと苦手」という自己イメージを少しずつ書き換えるきっかけになります。&lt;/p&gt;
&lt;h3 class="h5 mt-3"&gt;結果だけでなく整理しようとした姿勢を認める&lt;/h3&gt;
&lt;p&gt;場合の数は、正解にたどり着くまでに時間がかかることが多い単元です。&lt;br /&gt;
保護者の方には、点数や正答数だけでなく、&lt;br /&gt;
&lt;strong&gt;整理しようとしたプロセスへの評価&lt;/strong&gt;を意識していただきたいと思います。&lt;/p&gt;
&lt;ul&gt;
&lt;li&gt;条件を書き出しようとしていたこと&lt;/li&gt;
&lt;li&gt;表や樹形図を準備しようとしていたこと&lt;/li&gt;
&lt;li&gt;前よりも見やすい書き方になっていること&lt;/li&gt;
&lt;/ul&gt;
&lt;p&gt;こうした点を具体的な言葉で認めてあげると、お子さまは&lt;br /&gt;
「場合の数は苦手なまま」ではなく、&lt;strong&gt;少しずつ考え方が良くなってきている&lt;/strong&gt;と感じることができます。&lt;br /&gt;
オンライン個別指導の講師から届くフィードバックも参考にしながら、&lt;br /&gt;
声かけの方向性をそろえていけると理想的です。&lt;/p&gt;
&lt;h2 class="h4 mt-5 mb-3 border-start border-4 border-secondary ps-2"&gt;場合の数に強いオンライン算数 個別指導の教室や指導者の選び方&lt;/h2&gt;
&lt;p&gt;最後に、場合の数の弱点克服に適したオンライン算数の個別指導を選ぶ際のポイントをいくつかご紹介します。&lt;br /&gt;
中学受験算数全体の弱点補強にも共通するチェック項目です。&lt;/p&gt;
&lt;h3 class="h5 mt-3"&gt;場合の数の指導経験と事例が豊富かどうか&lt;/h3&gt;
&lt;p&gt;場合の数は、指導経験によって教え方の引き出しの多さが大きく変わる単元です。&lt;br /&gt;
体験授業や面談の際には、次のような点を確認してみるとよいでしょう。&lt;/p&gt;
&lt;ul&gt;
&lt;li&gt;選び方や並べ方など、さまざまな問題タイプの指導経験があるか&lt;/li&gt;
&lt;li&gt;表や樹形図、リストなど、複数の整理方法を提示できるか&lt;/li&gt;
&lt;li&gt;場合の数を苦手としていた生徒がどのように改善したか具体的なエピソードを語れるか&lt;/li&gt;
&lt;/ul&gt;
&lt;h3 class="h5 mt-3"&gt;手元映像と画面共有をセットで活用しているか&lt;/h3&gt;
&lt;p&gt;オンライン算数の個別指導の大きな強みは、&lt;strong&gt;手元映像と画面共有を組み合わせて指導できること&lt;/strong&gt;です。&lt;/p&gt;
&lt;ul&gt;
&lt;li&gt;手元カメラの利用が標準になっているか&lt;/li&gt;
&lt;li&gt;講師側の画面共有で、表や樹形図を描きながら説明してくれるか&lt;/li&gt;
&lt;li&gt;授業中に「ここに条件を書き足そう」「この列をそろえよう」と具体的な修正をしてくれるか&lt;/li&gt;
&lt;/ul&gt;
&lt;p&gt;こうした点が整っている教室は、場合の数の「書き出し方」を本気で改善してくれる可能性が高いと言えます。&lt;/p&gt;
&lt;h3 class="h5 mt-3"&gt;宿題の構成とフィードバックの質が場合の数向きかどうか&lt;/h3&gt;
&lt;p&gt;場合の数の力を伸ばすには、その場の授業だけでなく、授業と授業の間の宿題の質も重要です。&lt;/p&gt;
&lt;ul&gt;
&lt;li&gt;同じパターンの問題を条件を変えながら複数解かせる構成になっているか&lt;/li&gt;
&lt;li&gt;間違えた問題に対して「どこで考え違いをしたか」を具体的にコメントで返してくれるか&lt;/li&gt;
&lt;li&gt;弱点タイプに応じて、次回以降の問題のレベルや量を調整してくれるか&lt;/li&gt;
&lt;/ul&gt;
&lt;p&gt;全体のカリキュラムやフィードバックの方針については、&lt;br /&gt;
&lt;a href="/kobetsu_online/"&gt;オンライン算数 個別指導コース&lt;/a&gt;&lt;br /&gt;
のような案内ページも参考になります。&lt;br /&gt;
比較検討の際に一度目を通しておくと安心です。&lt;/p&gt;
&lt;div class="card mt-5 mb-4 border-0 shadow-sm"&gt;
&lt;div class="card-body"&gt;
&lt;h2 class="h5 mb-3"&gt;まとめ　場合の数は整理の基本と対話で弱点から得意単元へ&lt;/h2&gt;
&lt;p&gt;場合の数は、計算の得意不得意だけでは測れない、整理する力と思考力が問われる中学受験算数の重要単元です。&lt;br /&gt;
書き出しの癖や場合分けの発想を整理していくことで、弱点から一転して得点源に育てることも十分に可能です。&lt;/p&gt;
&lt;p class="mb-0"&gt;オンライン算数の個別指導なら、手元映像でノートの書き方を細かく修正しつつ、&lt;br /&gt;
画面上で表や樹形図を共有しながら、一人ひとりに合った考え方の基本を作っていくことができます。&lt;br /&gt;
場合の数でお悩みでしたら、&lt;a href="/kobetsu_online/"&gt;オンラインの算数個別指導コース&lt;/a&gt;&lt;br /&gt;
なども参考にしながら、お子さまに合うサポートの形を検討してみてください。&lt;/p&gt;
&lt;/div&gt;
&lt;/div&gt;
&lt;/div&gt;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sansu-kobetsu-baino-kazu%2F&amp;amp;t=%E5%A0%B4%E5%90%88%E3%81%AE%E6%95%B0%E3%81%8C%E3%82%8F%E3%81%8B%E3%82%89%E3%81%AA%E3%81%84%E5%AD%90%E3%81%8C%E3%82%AA%E3%83%B3%E3%83%A9%E3%82%A4%E3%83%B3%E3%81%A7%E3%81%A4%E3%81%BE%E3%81%9A%E3%81%8D%E3%82%92%E8%B6%85%E3%81%88%E3%82%8B%E6%96%B9%E6%B3%95%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sansu-kobetsu-baino-kazu%2F&amp;amp;text=%E5%A0%B4%E5%90%88%E3%81%AE%E6%95%B0%E3%81%8C%E3%82%8F%E3%81%8B%E3%82%89%E3%81%AA%E3%81%84%E5%AD%90%E3%81%8C%E3%82%AA%E3%83%B3%E3%83%A9%E3%82%A4%E3%83%B3%E3%81%A7%E3%81%A4%E3%81%BE%E3%81%9A%E3%81%8D%E3%82%92%E8%B6%85%E3%81%88%E3%82%8B%E6%96%B9%E6%B3%95%20%7C%20%E4%B8%AD%E5%AD%A6%E5%8F%97%E9%A8%93%E5%B0%82%E9%96%80%E3%80%80%E5%A4%8F%E4%BA%95%E7%AE%97%E6%95%B0%E5%A1%BE" target="_blank" &gt;&lt;span class="vk_icon_w_r_sns_x_twitter icon_sns"&gt;&lt;/span&gt;&lt;span class="sns_txt"&gt;X&lt;/span&gt;&lt;/a&gt;&lt;/li&gt;&lt;li class="sb_bluesky sb_icon"&gt;&lt;a class="sb_icon_inner" href="https://bsky.app/intent/compose?text=%E5%A0%B4%E5%90%88%E3%81%AE%E6%95%B0%E3%81%8C%E3%82%8F%E3%81%8B%E3%82%89%E3%81%AA%E3%81%84%E5%AD%90%E3%81%8C%E3%82%AA%E3%83%B3%E3%83%A9%E3%82%A4%E3%83%B3%E3%81%A7%E3%81%A4%E3%81%BE%E3%81%9A%E3%81%8D%E3%82%92%E8%B6%85%E3%81%88%E3%82%8B%E6%96%B9%E6%B3%95%20%7C%20%E4%B8%AD%E5%AD%A6%E5%8F%97%E9%A8%93%E5%B0%82%E9%96%80%E3%80%80%E5%A4%8F%E4%BA%95%E7%AE%97%E6%95%B0%E5%A1%BE%0Ahttps%3A%2F%2Fnatsui-sansu-juku.com%2Fcol_blog%2Fonline-sansu-kobetsu-baino-kazu%2F" target="_blank" &gt;&lt;span class="vk_icon_w_r_sns_bluesky icon_sns"&gt;&lt;/span&gt;&lt;span class="sns_txt"&gt;Bluesky&lt;/span&gt;&lt;/a&gt;&lt;/li&gt;&lt;li class="sb_hatena sb_icon"&gt;&lt;a class="sb_icon_inner" href="//b.hatena.ne.jp/add?mode=confirm&amp;url=https%3A%2F%2Fnatsui-sansu-juku.com%2Fcol_blog%2Fonline-sansu-kobetsu-baino-kazu%2F&amp;amp;title=%E5%A0%B4%E5%90%88%E3%81%AE%E6%95%B0%E3%81%8C%E3%82%8F%E3%81%8B%E3%82%89%E3%81%AA%E3%81%84%E5%AD%90%E3%81%8C%E3%82%AA%E3%83%B3%E3%83%A9%E3%82%A4%E3%83%B3%E3%81%A7%E3%81%A4%E3%81%BE%E3%81%9A%E3%81%8D%E3%82%92%E8%B6%85%E3%81%88%E3%82%8B%E6%96%B9%E6%B3%95%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sb_icon_inner"data-clipboard-text="場合の数がわからない子がオンラインでつまずきを超える方法 | 中学受験専門　夏井算数塾 https://natsui-sansu-juku.com/col_blog/online-sansu-kobetsu-baino-kazu/"&gt;&lt;span class="vk_icon_w_r_sns_copy icon_sns"&gt;&lt;i class="fas fa-copy"&gt;&lt;/i&gt;&lt;/span&gt;&lt;span class="sns_txt"&gt;Copy&lt;/span&gt;&lt;/button&gt;&lt;/li&gt;&lt;/ul&gt;&lt;/div&gt;&lt;!-- [ /.socialSet ] --&gt;			
------</t>
  </si>
  <si>
    <t>https://natsui-sansu-juku.com/col_blog/online-sansu-kobetsu-hi-wariai/</t>
  </si>
  <si>
    <t>以下のページは不自然なワードを使用しています。
これらを適切に自然な言葉に置き換えて下さい。
なお、本文の装飾や構造は絶対に変えないでください。
【対象ページURL】
https://natsui-sansu-juku.com/col_blog/online-sansu-kobetsu-hi-wariai/
【検出された不自然ワード】
- 型
【本文】
------
&lt;div class="container my-4"&gt;
&lt;p&gt;&lt;!-- Hero / 導入部分 --&gt;&lt;/p&gt;
&lt;div class="card shadow-sm mb-4 border-0" style="background: linear-gradient(135deg, #1565c0, #00838f); color: #fff;"&gt;
&lt;div class="card-body p-4"&gt;
&lt;div class="d-flex flex-wrap justify-content-between align-items-center mb-2"&gt;&lt;span class="badge bg-warning text-dark mb-2" style="font-size: 0.8rem;"&gt;中学受験／オンライン算数&lt;/span&gt;&lt;br /&gt;
&lt;span class="badge bg-light text-dark mb-2" style="font-size: 0.75rem;"&gt;比・割合の弱点克服ガイド&lt;/span&gt;&lt;/div&gt;
&lt;h1 class="card-title mb-3" style="font-size: 1.9rem; line-height: 1.5;"&gt;&lt;/h1&gt;
&lt;p class="card-text mb-0" style="font-size: 0.98rem; line-height: 1.8;"&gt;比や割合の単元になると、急に算数が分からなくなったように感じてしまうお子さまは少なくありません。&lt;br /&gt;
計算はできるのに文章題になると手が止まる、途中までは合っているのに答えだけズレる。&lt;br /&gt;
中学受験を考える保護者の方にとっては、大きな不安材料になるところです。&lt;br /&gt;
本ページでは、そうした比や割合が弱点になりつつあるお子さまに対して、&lt;br /&gt;
オンライン算数の個別指導がどのように役立つのか、その具体的な改善ステップと&lt;br /&gt;
ご家庭でできるフォローの方法まで整理してお伝えいたします。&lt;/p&gt;
&lt;p class="card-text mt-2 mb-0" style="font-size: 0.95rem; line-height: 1.8;"&gt;比・割合を含む文章題の解き方を体系的に整理したハブは、&lt;a class="text-decoration-underline" style="color: #fff;" href="https://natsui-sansu-juku.com/column/hub-bunshodai/"&gt;全体像はこちら&lt;/a&gt;で確認できます。&lt;/p&gt;
&lt;/div&gt;
&lt;/div&gt;
&lt;p&gt;&lt;!-- 概要ボックス --&gt;&lt;/p&gt;
&lt;div class="alert alert-info border-0 shadow-sm mb-4" role="alert"&gt;
&lt;h2 class="h5 mb-2"&gt;この記事のポイント&lt;/h2&gt;
&lt;ul class="mb-0"&gt;
&lt;li&gt;比や割合でつまずきやすい原因を、中学受験算数の特性から整理します。&lt;/li&gt;
&lt;li&gt;オンライン算数の個別指導だからこそできる「手元映像」や「過程指導」のメリットを解説します。&lt;/li&gt;
&lt;li&gt;具体的な三つのステップで、比や割合の弱点を改善していく方法をご紹介します。&lt;/li&gt;
&lt;li&gt;ご家庭でできるフォローの仕方や、オンライン個別指導の教室選びのポイントもお伝えします。&lt;/li&gt;
&lt;/ul&gt;
&lt;/div&gt;
&lt;p&gt;&lt;!-- H2：背景 --&gt;&lt;/p&gt;
&lt;h2 class="h4 mt-4 mb-3 border-start border-4 border-primary ps-2"&gt;比や割合が苦手になる背景と中学受験算数の難しさ&lt;/h2&gt;
&lt;p&gt;まずは、なぜ比や割合がここまで多くの受験生の弱点になりやすいのか、その背景を整理しておきます。&lt;br /&gt;
中学受験算数全体の構造とも強く結びついている部分です。&lt;/p&gt;
&lt;h3 class="h5 mt-3"&gt;計算はできるのに文章になると解けない構造&lt;/h3&gt;
&lt;p&gt;比や割合の問題は、多くの場合、文章題として出題されます。&lt;/p&gt;
&lt;ul&gt;
&lt;li&gt;ある数の何パーセントかを求める問題&lt;/li&gt;
&lt;li&gt;もとの数を一としたときの比を求める問題&lt;/li&gt;
&lt;li&gt;増加前と増加後の割合を比較する問題&lt;/li&gt;
&lt;/ul&gt;
&lt;p&gt;これらはすべて、言葉の情報を数式に翻訳していく作業が必須になります。&lt;br /&gt;
このときに必要になるのは、次のような判断です。&lt;/p&gt;
&lt;ul&gt;
&lt;li&gt;文中からどの数字を拾うのか&lt;/li&gt;
&lt;li&gt;どこをもとにする量と考えるのか&lt;/li&gt;
&lt;li&gt;どの場面で割合をかけるのか、どの場面で割るのか&lt;/li&gt;
&lt;/ul&gt;
&lt;p&gt;これらのうち一つでも判断がズレると、その後の計算はすべて合っていても答えが間違ってしまいます。&lt;br /&gt;
多くのケースでは、計算力そのものではなく、&lt;strong&gt;情報の整理と式の立て方でつまずいている&lt;/strong&gt;お子さまが非常に多く見られます。&lt;/p&gt;
&lt;h3 class="h5 mt-3"&gt;小数や分数や単位変換がいっせいに出てくる負荷&lt;/h3&gt;
&lt;p&gt;比や割合の単元では、次のような多くの要素が同時に求められます。&lt;/p&gt;
&lt;ul&gt;
&lt;li&gt;分数と小数の相互変換&lt;/li&gt;
&lt;li&gt;パーセント表示と小数表示の切り替え&lt;/li&gt;
&lt;li&gt;重さや体積などの単位変換&lt;/li&gt;
&lt;li&gt;比を簡単な整数比に直す作業&lt;/li&gt;
&lt;li&gt;倍数や約数の感覚&lt;/li&gt;
&lt;/ul&gt;
&lt;p&gt;これらが一度に押し寄せると、頭の中のワーキングメモリがいっぱいになり、&lt;br /&gt;
途中で何をしているのか分からなくなるお子さまも少なくありません。&lt;br /&gt;
紙面上は単純な式に見えても、そこに至るまでの負荷は想像以上に大きいのです。&lt;/p&gt;
&lt;h3 class="h5 mt-3"&gt;なんとなく丸暗記で乗り切ろうとする危険&lt;/h3&gt;
&lt;p&gt;よくあるパターンとして、比や割合の苦手を感じてから次のような学習に走ってしまうことがあります。&lt;/p&gt;
&lt;ul&gt;
&lt;li&gt;割合の三公式だけを丸暗記しようとする&lt;/li&gt;
&lt;li&gt;とりあえずかけ算か割り算のどちらかをしてみる当てずっぽう&lt;/li&gt;
&lt;li&gt;線分図だけ真似して描いてみるが意味を理解していない&lt;/li&gt;
&lt;/ul&gt;
&lt;p&gt;一時的に点数が上がることはありますが、問題の設定が少し変わった瞬間にまったく対応できなくなり、&lt;br /&gt;
中学受験本番のような初見問題では通用しません。&lt;/p&gt;
&lt;p&gt;比や割合を本当に得意にするには、次のような観点が欠かせません。&lt;/p&gt;
&lt;ul&gt;
&lt;li&gt;数の関係を図や式でどう表しているのかを理解すること&lt;/li&gt;
&lt;li&gt;もとにする量と比べる量と割合の役割がどう変化しているのかを押さえること&lt;/li&gt;
&lt;/ul&gt;
&lt;p&gt;&lt;!-- 背景まとめテーブル --&gt;&lt;/p&gt;
&lt;div class="table-responsive mb-4"&gt;
&lt;table class="table table-bordered table-hover align-middle"&gt;
&lt;thead class="text-center" style="background-color: #e3f2fd;"&gt;
&lt;tr&gt;
&lt;th scope="col"&gt;つまずきポイント&lt;/th&gt;
&lt;th scope="col"&gt;具体例&lt;/th&gt;
&lt;th scope="col"&gt;背景&lt;/th&gt;
&lt;/tr&gt;
&lt;/thead&gt;
&lt;tbody&gt;
&lt;tr&gt;
&lt;td class="fw-bold"&gt;文章の読み替え&lt;/td&gt;
&lt;td&gt;「もとの数」の取り違え、「何パーセント増」などの読み違い&lt;/td&gt;
&lt;td&gt;言葉から数式への変換に時間がかかり、情報の整理が追いついていない。&lt;/td&gt;
&lt;/tr&gt;
&lt;tr&gt;
&lt;td class="fw-bold"&gt;計算と単位変換&lt;/td&gt;
&lt;td&gt;小数と分数の変換、gとkgやmLとLの混在で混乱&lt;/td&gt;
&lt;td&gt;複数の処理を同時に求められ、頭の中がいっぱいになりやすい。&lt;/td&gt;
&lt;/tr&gt;
&lt;tr&gt;
&lt;td class="fw-bold"&gt;丸暗記型の学習&lt;/td&gt;
&lt;td&gt;公式だけ覚えておき、少し条件が変わると解けない&lt;/td&gt;
&lt;td&gt;式の意味を理解しておらず、問題ごとの柔軟な対応ができない。&lt;/td&gt;
&lt;/tr&gt;
&lt;/tbody&gt;
&lt;/table&gt;
&lt;/div&gt;
&lt;p&gt;&lt;!-- H2：オンラインの効果 --&gt;&lt;/p&gt;
&lt;h2 class="h4 mt-4 mb-3 border-start border-4 border-success ps-2"&gt;オンライン算数 個別指導が比や割合で力を発揮する理由&lt;/h2&gt;
&lt;p&gt;ここからは、オンライン算数の個別指導だからこそできることが、どのように比や割合の克服につながるのかを見ていきます。&lt;br /&gt;
中学受験向けの算数指導においても、オンライン環境は弱点補強に非常に相性が良い分野です。&lt;/p&gt;
&lt;h3 class="h5 mt-3"&gt;手元映像でどこで迷っているかを正確に把握できる&lt;/h3&gt;
&lt;p&gt;オンラインの個別指導では、手元カメラを使ってお子さまのノートや計算の様子を映し出すことができます。&lt;br /&gt;
講師は次のようなポイントをリアルタイムでチェックできます。&lt;/p&gt;
&lt;ul&gt;
&lt;li&gt;問題文を読んでから最初に書き込むメモの内容&lt;/li&gt;
&lt;li&gt;どの数字に丸や下線を引いているか&lt;/li&gt;
&lt;li&gt;線分図や表や式をどの順番で書いているか&lt;/li&gt;
&lt;li&gt;計算の途中で消しゴムを多用している箇所&lt;/li&gt;
&lt;/ul&gt;
&lt;p&gt;同じ割合の文章題で間違える場合でも、原因はさまざまです。&lt;/p&gt;
&lt;ul&gt;
&lt;li&gt;そもそも式の立て方が違う&lt;/li&gt;
&lt;li&gt;立てた式は合っているが計算ミスをしている&lt;/li&gt;
&lt;li&gt;問題文の読み違いがある&lt;/li&gt;
&lt;/ul&gt;
&lt;p&gt;オンライン算数の個別指導では、&lt;br /&gt;
&lt;strong&gt;手元映像を通じて原因の出どころをピンポイントで特定できる&lt;/strong&gt;ため、&lt;br /&gt;
表面的な解説で終わらず、根本から修正していくことが可能になります。&lt;/p&gt;
&lt;h3 class="h5 mt-3"&gt;過程重視の指導でなぜその式になるかを言語化する&lt;/h3&gt;
&lt;p&gt;比や割合を本当に理解させるには、答え合わせだけでは不十分で、途中式の一つ一つに意味を持たせていく必要があります。&lt;br /&gt;
オンラインの算数個別指導では、講師が画面共有機能を使うことで、過程重視の指導がしやすくなります。&lt;/p&gt;
&lt;ul&gt;
&lt;li&gt;線分図にもとと増えた分と全体を色分けして表示する&lt;/li&gt;
&lt;li&gt;このかけ算はどの量をどれだけにしているのかを画面上で書き込みながら説明する&lt;/li&gt;
&lt;li&gt;途中式と図を並べて見せて、図のどの部分がこの式に当たるのかを対応づける&lt;/li&gt;
&lt;/ul&gt;
&lt;p&gt;このように、視覚的な説明と口頭での説明を組み合わせることで、&lt;br /&gt;
&lt;strong&gt;比や割合の概念定着はぐっと進みます&lt;/strong&gt;。&lt;br /&gt;
オンラインの中学受験算数指導では、この思考の可視化がしやすいことが大きなメリットです。&lt;/p&gt;
&lt;h3 class="h5 mt-3"&gt;進度管理と弱点記録がしやすいオンライン環境&lt;/h3&gt;
&lt;p&gt;オンライン指導では、授業後の記録や宿題管理をデジタルで一元化しやすくなります。&lt;br /&gt;
比や割合に特化しても、次のような情報を蓄積できます。&lt;/p&gt;
&lt;ul&gt;
&lt;li&gt;どの種類の割合問題でミスが多いか&lt;/li&gt;
&lt;li&gt;もとにする量を間違えるケースがどれくらいあるか&lt;/li&gt;
&lt;li&gt;単位の変換で止まってしまう頻度がどの程度か&lt;/li&gt;
&lt;/ul&gt;
&lt;p&gt;これらを基に、次回以降の授業や宿題に反映することで、弱点をねらった指導が可能になります。&lt;br /&gt;
オンラインの算数個別指導だからこそ、&lt;br /&gt;
&lt;strong&gt;弱点の傾向に合わせて指導内容や演習量を細かく調整できる&lt;/strong&gt;と言えます。&lt;/p&gt;
&lt;p&gt;オンライン算数の指導方針の詳細は、&lt;br /&gt;
&lt;a class="link-light text-decoration-underline" href="/kobetsu_online/"&gt;&lt;br /&gt;
オンライン算数 個別指導コースのご案内&lt;br /&gt;
&lt;/a&gt;&lt;br /&gt;
も併せてご覧いただくとイメージがつかみやすくなります。&lt;/p&gt;
&lt;p&gt;&lt;!-- H2：改善方法 --&gt;&lt;/p&gt;
&lt;h2 class="h4 mt-5 mb-3 border-start border-4 border-warning ps-2"&gt;比や割合克服のための具体的な改善ステップ&lt;/h2&gt;
&lt;p&gt;ここでは、オンライン算数の個別指導を活用しながら、比や割合の弱点を克服していくための具体的なステップをご提案いたします。&lt;/p&gt;
&lt;div class="row g-3 mb-3"&gt;
&lt;div class="col-md-4"&gt;
&lt;div class="card h-100 border-0 shadow-sm"&gt;
&lt;div class="card-body"&gt;
&lt;h3 class="h6 text-muted mb-1"&gt;ステップ一&lt;/h3&gt;
&lt;h4 class="h6 fw-bold"&gt;現在地の診断&lt;/h4&gt;
&lt;p class="mb-0 small"&gt;計算基礎、文章題、図の活用など、どこから分からなくなっているのかを整理します。&lt;/p&gt;
&lt;/div&gt;
&lt;/div&gt;
&lt;/div&gt;
&lt;div class="col-md-4"&gt;
&lt;div class="card h-100 border-0 shadow-sm"&gt;
&lt;div class="card-body"&gt;
&lt;h3 class="h6 text-muted mb-1"&gt;ステップ二&lt;/h3&gt;
&lt;h4 class="h6 fw-bold"&gt;意味の分かる考え方を身につける&lt;/h4&gt;
&lt;p class="mb-0 small"&gt;線分図やテープ図を使い、公式を暗記ではなく意味理解として身につけます。&lt;/p&gt;
&lt;/div&gt;
&lt;/div&gt;
&lt;/div&gt;
&lt;div class="col-md-4"&gt;
&lt;div class="card h-100 border-0 shadow-sm"&gt;
&lt;div class="card-body"&gt;
&lt;h3 class="h6 text-muted mb-1"&gt;ステップ三&lt;/h3&gt;
&lt;h4 class="h6 fw-bold"&gt;入試レベルでのパターン化&lt;/h4&gt;
&lt;p class="mb-0 small"&gt;混合問題や過去問演習を通じて、実戦的な解法パターンを定着させます。&lt;/p&gt;
&lt;/div&gt;
&lt;/div&gt;
&lt;/div&gt;
&lt;/div&gt;
&lt;p&gt;&lt;!-- ステップごとの詳細 --&gt;&lt;/p&gt;
&lt;h3 class="h5 mt-3"&gt;ステップ一　現在地を正確に把握する&lt;/h3&gt;
&lt;p&gt;最初に行いたいのは、&lt;br /&gt;
&lt;strong&gt;何がどこまでできていて、どこから分からなくなっているのかを整理すること&lt;/strong&gt;&lt;br /&gt;
です。&lt;br /&gt;
オンラインの個別指導では、最初の数回を診断回として、次のような確認を行うことができます。&lt;/p&gt;
&lt;ul&gt;
&lt;li&gt;分数や小数や百分率の基本計算がどの程度スムーズか&lt;/li&gt;
&lt;li&gt;簡単な割合の文章題でのミスの有無&lt;/li&gt;
&lt;li&gt;線分図やテープ図を使って数量の関係を図化できるか&lt;/li&gt;
&lt;li&gt;食塩水や売買損益などの応用問題でどの段階で詰まるか&lt;/li&gt;
&lt;/ul&gt;
&lt;p&gt;これらを通して、次のような原因の切り分けができます。&lt;/p&gt;
&lt;ul&gt;
&lt;li&gt;計算基礎に由来するミスなのか&lt;/li&gt;
&lt;li&gt;概念理解の不足が原因なのか&lt;/li&gt;
&lt;li&gt;問題文の読み取りが原因なのか&lt;/li&gt;
&lt;/ul&gt;
&lt;p&gt;講師が結果を簡単な表やグラフにまとめたり、保護者向けにフィードバックシートを共有したりすることで、&lt;br /&gt;
保護者の方にもお子さまの現在地が見える形で伝わります。&lt;/p&gt;
&lt;h3 class="h5 mt-3"&gt;ステップ二　意味の分かる考え方を身につける&lt;/h3&gt;
&lt;p&gt;診断で原因が見えてきたら、次は&lt;br /&gt;
&lt;strong&gt;意味の分かる考え方を身につける段階&lt;/strong&gt;&lt;br /&gt;
です。&lt;br /&gt;
割合の三公式や比の基本を扱う際にも、単なる暗記で終わらせない工夫が必要になります。&lt;/p&gt;
&lt;ul&gt;
&lt;li&gt;具体例を通してもとと比べる量の関係を確認する&lt;/li&gt;
&lt;li&gt;線分図を使い、どの部分が一に当たるのか、どの部分が何パーセントに当たるのかを視覚的に示す&lt;/li&gt;
&lt;li&gt;同じ問題を公式を使う解き方と比を使う解き方の両方で解いて見せる&lt;/li&gt;
&lt;/ul&gt;
&lt;p&gt;オンライン授業では、講師が画面上にスライドや手書き図を表示しながら、次のようなサイクルで進めることができます。&lt;/p&gt;
&lt;ol&gt;
&lt;li&gt;講師側で理想的な解き方の見本を提示する&lt;/li&gt;
&lt;li&gt;類題をお子さまに解いてもらい、手元映像で途中式を確認する&lt;/li&gt;
&lt;li&gt;迷った箇所にはその場で書き込みを入れて、どこをどう直すかを明示する&lt;/li&gt;
&lt;/ol&gt;
&lt;p&gt;このように、見本を見て真似する、自分で解いてみる、修正してもらうサイクルを短い間隔で回すことが、&lt;br /&gt;
比や割合の理解を深めるうえで非常に有効です。&lt;/p&gt;
&lt;h3 class="h5 mt-3"&gt;ステップ三　入試レベルの応用問題でパターン化する&lt;/h3&gt;
&lt;p&gt;意味理解と基本型が固まってきたら、次は&lt;br /&gt;
&lt;strong&gt;中学受験レベルの入試問題に近い形でパターン化する段階&lt;/strong&gt;&lt;br /&gt;
です。&lt;/p&gt;
&lt;ul&gt;
&lt;li&gt;単元別ではなく混合問題に取り組む&lt;/li&gt;
&lt;li&gt;食塩水や売買損益や濃度や速さなどに比や割合の視点を当てる&lt;/li&gt;
&lt;li&gt;この問題はどのタイプの割合問題かを授業中にラベリングしてもらう&lt;/li&gt;
&lt;/ul&gt;
&lt;p&gt;オンラインの個別指導では、過去問や塾のテキストを画面共有しながら、次のような点を一問ずつ確認していきます。&lt;/p&gt;
&lt;ul&gt;
&lt;li&gt;問題のどの一文がもとにする量を示しているのか&lt;/li&gt;
&lt;li&gt;どの条件から比の関係が読み取れるのか&lt;/li&gt;
&lt;li&gt;図や表や式のどれから手をつけるべきか&lt;/li&gt;
&lt;/ul&gt;
&lt;p&gt;こうした積み重ねによって、最終的には次のような自分なりの解法パターンが育っていきます。&lt;/p&gt;
&lt;ul&gt;
&lt;li&gt;この文章の言い回しならこの考え方で解けばよい&lt;/li&gt;
&lt;li&gt;この条件が出てきたら先に比をそろえるべきだ&lt;/li&gt;
&lt;/ul&gt;
&lt;p&gt;&lt;!-- H2：家庭でのフォロー --&gt;&lt;/p&gt;
&lt;h2 class="h4 mt-5 mb-3 border-start border-4 border-info ps-2"&gt;家庭でできるフォローとオンライン指導との連携&lt;/h2&gt;
&lt;p&gt;オンライン算数の個別指導だけに任せるのではなく、家庭学習と連携させることで、&lt;br /&gt;
比や割合の定着はさらに加速します。保護者の方に意識していただきたいポイントをいくつかご紹介いたします。&lt;/p&gt;
&lt;h3 class="h5 mt-3"&gt;短時間でよいので毎日比や割合に触れる&lt;/h3&gt;
&lt;p&gt;比や割合は、一気にたくさん解くよりも、少量でもよいので頻度高く触れることが効果的です。&lt;br /&gt;
ご家庭では、次のような形を目指していただくとよいでしょう。&lt;/p&gt;
&lt;ul&gt;
&lt;li&gt;平日は毎日、比や割合の問題を一問から三問だけ解く&lt;/li&gt;
&lt;li&gt;週末にオンライン授業で扱ったテーマの復習をする&lt;/li&gt;
&lt;li&gt;間違えた問題を一冊のノートにまとめておく&lt;/li&gt;
&lt;/ul&gt;
&lt;p&gt;今日はたくさんできなかったと考えるのではなく、&lt;br /&gt;
&lt;strong&gt;少しでも比や割合に触れられたから良しとする感覚&lt;/strong&gt;&lt;br /&gt;
を親子で共有できると、精神的な負担も軽くなります。&lt;/p&gt;
&lt;h3 class="h5 mt-3"&gt;解き直しノートはビフォーアフターを残す&lt;/h3&gt;
&lt;p&gt;比や割合の克服には、同じミスを繰り返さない仕組みが重要です。&lt;br /&gt;
解き直しノートを作る際には、次の二つをセットで残すことをおすすめします。&lt;/p&gt;
&lt;ul&gt;
&lt;li&gt;最初に解いたときの誤答&lt;/li&gt;
&lt;li&gt;オンライン授業の後に修正した正しい解答&lt;/li&gt;
&lt;/ul&gt;
&lt;p&gt;後から見返したときに、次のような変化が分かります。&lt;/p&gt;
&lt;ul&gt;
&lt;li&gt;以前はもとにする量を取り違えていたが、今は正しく判断できている&lt;/li&gt;
&lt;li&gt;計算ミスが減り、式が違うミスが中心になってきている&lt;/li&gt;
&lt;/ul&gt;
&lt;p&gt;この変化が目に見えることで、お子さま自身の自信にもつながります。&lt;/p&gt;
&lt;h3 class="h5 mt-3"&gt;保護者は結果より過程への声かけを意識する&lt;/h3&gt;
&lt;p&gt;ご家庭での声かけは、点数や正答数だけでなく、&lt;br /&gt;
&lt;strong&gt;思考の過程に目を向けてあげること&lt;/strong&gt;&lt;br /&gt;
が大切です。例えば、次のような言葉がけが有効です。&lt;/p&gt;
&lt;ul&gt;
&lt;li&gt;今日は線分図をきちんと描けていたね&lt;/li&gt;
&lt;li&gt;前よりも早く式が立てられるようになってきたね&lt;/li&gt;
&lt;li&gt;もとにする量を意識して問題を読めていたね&lt;/li&gt;
&lt;/ul&gt;
&lt;p&gt;このように具体的な成長ポイントを言葉にしてあげると、&lt;br /&gt;
お子さまは比や割合が苦手なままなのではなく、&lt;br /&gt;
&lt;strong&gt;少しずつできるようになっている途中&lt;/strong&gt;&lt;br /&gt;
なのだと感じられるようになります。&lt;/p&gt;
&lt;p&gt;オンラインの個別指導では、授業の最後に講師から保護者の方へ短いフィードバックをお伝えすることも多く、&lt;br /&gt;
こうした声かけのポイントも共有しやすくなります。&lt;/p&gt;
&lt;p&gt;&lt;!-- H2：教室の選び方 --&gt;&lt;/p&gt;
&lt;h2 class="h4 mt-5 mb-3 border-start border-4 border-secondary ps-2"&gt;最適なオンライン算数 個別指導の教室や指導者の選び方&lt;/h2&gt;
&lt;p&gt;最後に、比や割合の弱点克服に適したオンライン算数の個別指導を選ぶ際のチェックポイントを整理します。&lt;br /&gt;
中学受験算数全体の弱点補強にも共通するポイントです。&lt;/p&gt;
&lt;h3 class="h5 mt-3"&gt;比や割合の指導経験が豊富かどうか&lt;/h3&gt;
&lt;p&gt;中学受験算数、とくに比や割合の指導は、単に教え方が上手いだけでなく、&lt;br /&gt;
&lt;strong&gt;どこでつまずきやすいかを熟知しているかどうか&lt;/strong&gt;&lt;br /&gt;
が重要です。&lt;/p&gt;
&lt;ul&gt;
&lt;li&gt;食塩水や売買損益などの典型的な応用単元の指導事例があるか&lt;/li&gt;
&lt;li&gt;過去問や塾テキストに合わせた比や割合の対策経験があるか&lt;/li&gt;
&lt;li&gt;図を使うのが得意な先生や説明の言語化が得意な先生など、強みが明確かどうか&lt;/li&gt;
&lt;/ul&gt;
&lt;h3 class="h5 mt-3"&gt;手元映像と画面共有を活用した過程重視の指導か&lt;/h3&gt;
&lt;p&gt;オンライン指導の大きなメリットは、&lt;br /&gt;
&lt;strong&gt;手元映像と画面共有を組み合わせて過程を丁寧に見られること&lt;/strong&gt;&lt;br /&gt;
です。教室選びの際には、次のような点も確認しておくと安心です。&lt;/p&gt;
&lt;ul&gt;
&lt;li&gt;手元カメラの利用が標準になっているか&lt;/li&gt;
&lt;li&gt;講師側の画面共有で図や表を使った説明をしてくれるか&lt;/li&gt;
&lt;li&gt;授業後にどのような過程でミスが出ているかを具体的に教えてくれるか&lt;/li&gt;
&lt;/ul&gt;
&lt;h3 class="h5 mt-3"&gt;宿題の組み方と進度管理が比や割合に合っているか&lt;/h3&gt;
&lt;p&gt;比や割合の克服には、授業中だけでなく、&lt;br /&gt;
&lt;strong&gt;授業と授業の間の宿題の組み方が非常に重要&lt;/strong&gt;&lt;br /&gt;
です。次のような点もチェックポイントになります。&lt;/p&gt;
&lt;ul&gt;
&lt;li&gt;一度できた問題を時間をおいてもう一度解き直す仕組みがあるか&lt;/li&gt;
&lt;li&gt;単元別から混合問題へとステップアップできるカリキュラムになっているか&lt;/li&gt;
&lt;li&gt;宿題の量やレベルが、お子さまの負荷に合っているか&lt;/li&gt;
&lt;/ul&gt;
&lt;p&gt;オンラインの個別指導であれば、こうした宿題の組み方や進度調整も柔軟に行えるはずですので、&lt;br /&gt;
その教室がどの程度きめ細かい運用をしているか、事前に質問してみることをおすすめいたします。&lt;/p&gt;
&lt;p&gt;指導モデルやフィードバックの質を比較する際には、&lt;br /&gt;
&lt;a href="/kobetsu_online/"&gt;オンライン算数 個別指導コース&lt;/a&gt;&lt;br /&gt;
のような案内ページも参考になります。&lt;/p&gt;
&lt;p&gt;&lt;!-- まとめ --&gt;&lt;/p&gt;
&lt;div class="card mt-5 mb-4 border-0 shadow-sm"&gt;
&lt;div class="card-body"&gt;
&lt;h2 class="h5 mb-3"&gt;まとめ　比や割合は見える化と過程重視で弱点から得意単元へ&lt;/h2&gt;
&lt;p&gt;比や割合のつまずきは、計算力だけの問題ではなく、情報の整理の仕方や数量関係のイメージの持ち方、&lt;br /&gt;
もとにする量への意識など、目に見えにくい部分に原因が潜んでいることが少なくありません。&lt;/p&gt;
&lt;p&gt;オンライン算数の個別指導であれば、手元映像と画面共有を通じて、こうした見えにくい思考過程を丁寧に可視化し、&lt;br /&gt;
中学受験レベルの比や割合の弱点を一つずつ解きほぐしていくことができます。&lt;/p&gt;
&lt;p class="mb-0"&gt;もし比や割合が分からない、算数が苦手になりそうだと感じられているようでしたら、&lt;br /&gt;
&lt;strong&gt;オンライン算数 個別指導&lt;/strong&gt;&lt;br /&gt;
の活用も一つの選択肢としてご検討ください。&lt;br /&gt;
比や割合をきっかけに算数全体が分かるようになることも、決して珍しくありません。&lt;br /&gt;
詳細は&lt;br /&gt;
&lt;a href="/kobetsu_online/"&gt;オンライン算数 個別指導コース&lt;/a&gt;&lt;br /&gt;
のページもご覧いただき、お子さまに合ったサポートの形を見つけていただければ幸いです。&lt;/p&gt;
&lt;/div&gt;
&lt;/div&gt;
&lt;/div&gt;
&lt;p&gt;&lt;!-- [ /.socialSet ] --&gt;&lt;/p&gt;
&lt;section id="veu_cta-31445" class="veu_cta"&gt;&lt;/section&gt;
&lt;div class="veu_socialSet veu_socialSet-auto veu_socialSet-position-after veu_contentAddSection"&gt;
&lt;p&gt;&amp;nbsp;&lt;/p&gt;
&lt;/div&gt;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sansu-kobetsu-hi-wariai%2F&amp;amp;t=%E6%AF%94%E3%83%BB%E5%89%B2%E5%90%88%E3%81%8C%E8%8B%A6%E6%89%8B%E3%81%AA%E5%AD%90%E3%81%AE%E3%81%9F%E3%82%81%E3%81%AE%E3%82%AA%E3%83%B3%E3%83%A9%E3%82%A4%E3%83%B3%E7%AE%97%E6%95%B0%20%E5%80%8B%E5%88%A5%E6%8C%87%E5%B0%8E%E3%82%AC%E3%82%A4%E3%83%89%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sansu-kobetsu-hi-wariai%2F&amp;amp;text=%E6%AF%94%E3%83%BB%E5%89%B2%E5%90%88%E3%81%8C%E8%8B%A6%E6%89%8B%E3%81%AA%E5%AD%90%E3%81%AE%E3%81%9F%E3%82%81%E3%81%AE%E3%82%AA%E3%83%B3%E3%83%A9%E3%82%A4%E3%83%B3%E7%AE%97%E6%95%B0%20%E5%80%8B%E5%88%A5%E6%8C%87%E5%B0%8E%E3%82%AC%E3%82%A4%E3%83%89%20%7C%20%E4%B8%AD%E5%AD%A6%E5%8F%97%E9%A8%93%E5%B0%82%E9%96%80%E3%80%80%E5%A4%8F%E4%BA%95%E7%AE%97%E6%95%B0%E5%A1%BE" target="_blank" &gt;&lt;span class="vk_icon_w_r_sns_x_twitter icon_sns"&gt;&lt;/span&gt;&lt;span class="sns_txt"&gt;X&lt;/span&gt;&lt;/a&gt;&lt;/li&gt;&lt;li class="sb_bluesky sb_icon"&gt;&lt;a class="sb_icon_inner" href="https://bsky.app/intent/compose?text=%E6%AF%94%E3%83%BB%E5%89%B2%E5%90%88%E3%81%8C%E8%8B%A6%E6%89%8B%E3%81%AA%E5%AD%90%E3%81%AE%E3%81%9F%E3%82%81%E3%81%AE%E3%82%AA%E3%83%B3%E3%83%A9%E3%82%A4%E3%83%B3%E7%AE%97%E6%95%B0%20%E5%80%8B%E5%88%A5%E6%8C%87%E5%B0%8E%E3%82%AC%E3%82%A4%E3%83%89%20%7C%20%E4%B8%AD%E5%AD%A6%E5%8F%97%E9%A8%93%E5%B0%82%E9%96%80%E3%80%80%E5%A4%8F%E4%BA%95%E7%AE%97%E6%95%B0%E5%A1%BE%0Ahttps%3A%2F%2Fnatsui-sansu-juku.com%2Fcol_blog%2Fonline-sansu-kobetsu-hi-wariai%2F" target="_blank" &gt;&lt;span class="vk_icon_w_r_sns_bluesky icon_sns"&gt;&lt;/span&gt;&lt;span class="sns_txt"&gt;Bluesky&lt;/span&gt;&lt;/a&gt;&lt;/li&gt;&lt;li class="sb_hatena sb_icon"&gt;&lt;a class="sb_icon_inner" href="//b.hatena.ne.jp/add?mode=confirm&amp;url=https%3A%2F%2Fnatsui-sansu-juku.com%2Fcol_blog%2Fonline-sansu-kobetsu-hi-wariai%2F&amp;amp;title=%E6%AF%94%E3%83%BB%E5%89%B2%E5%90%88%E3%81%8C%E8%8B%A6%E6%89%8B%E3%81%AA%E5%AD%90%E3%81%AE%E3%81%9F%E3%82%81%E3%81%AE%E3%82%AA%E3%83%B3%E3%83%A9%E3%82%A4%E3%83%B3%E7%AE%97%E6%95%B0%20%E5%80%8B%E5%88%A5%E6%8C%87%E5%B0%8E%E3%82%AC%E3%82%A4%E3%83%89%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sb_icon_inner"data-clipboard-text="比・割合が苦手な子のためのオンライン算数 個別指導ガイド | 中学受験専門　夏井算数塾 https://natsui-sansu-juku.com/col_blog/online-sansu-kobetsu-hi-wariai/"&gt;&lt;span class="vk_icon_w_r_sns_copy icon_sns"&gt;&lt;i class="fas fa-copy"&gt;&lt;/i&gt;&lt;/span&gt;&lt;span class="sns_txt"&gt;Copy&lt;/span&gt;&lt;/button&gt;&lt;/li&gt;&lt;/ul&gt;&lt;/div&gt;&lt;!-- [ /.socialSet ] --&gt;			
------</t>
  </si>
  <si>
    <t>https://natsui-sansu-juku.com/col_blog/online-tutor-math/</t>
  </si>
  <si>
    <t>以下のページは不自然なワードを使用しています。
これらを適切に自然な言葉に置き換えて下さい。
なお、本文の装飾や構造は絶対に変えないでください。
【対象ページURL】
https://natsui-sansu-juku.com/col_blog/online-tutor-math/
【検出された不自然ワード】
- 型
- 迷い
【本文】
------
&lt;div class="container my-4"&gt;
&lt;p&gt;&lt;!-- Hero Section --&gt;&lt;/p&gt;
&lt;div class="card shadow-sm mb-4 border-0" style="background: linear-gradient(135deg, #283593, #00897b); color: #fff;"&gt;
&lt;div class="card-body p-4"&gt;
&lt;div class="d-flex flex-wrap justify-content-between align-items-center mb-2"&gt;&lt;span class="badge bg-warning text-dark mb-1" style="font-size: 0.8rem;"&gt;中学受験／算数&lt;/span&gt;&lt;br /&gt;
&lt;span class="badge bg-light text-dark mb-1" style="font-size: 0.75rem;"&gt;オンライン個別と家庭教師の比較&lt;/span&gt;&lt;/div&gt;
&lt;h1 class="card-title mb-3" style="font-size: 1.9rem; line-height: 1.5;"&gt;&lt;/h1&gt;
&lt;p class="card-text mb-0" style="font-size: 0.98rem;"&gt;中学受験の算数対策として家庭教師を頼むべきか、それともオンラインの個別指導を選ぶべきか悩んでいらっしゃる保護者の方は多いと思います。&lt;br /&gt;
どちらも一対一で教えてもらえる点は共通していますが、実は得意な領域や向いているお子さまのタイプは少しずつ異なります。&lt;br /&gt;
特に最近のオンライン算数 個別指導は、問題提示や図示、類題生成のスピードが非常に速く、手元映像を用いた指導も可能です。&lt;br /&gt;
本記事では、中学受験算数の特性を踏まえながら、オンライン個別と家庭教師の違いを整理し、お子さまの弱点に合わせた選び方と活用ステップを詳しくご説明いたします。&lt;/p&gt;
&lt;p class="card-text mt-2 mb-0" style="font-size: 0.95rem;"&gt;オンライン個別を選ぶ際の判断軸（目的別の選び分け・失敗しない比較ポイント）は、&lt;a class="text-decoration-underline" style="color: #fff;" href="https://natsui-sansu-juku.com/column/hub-online-guide/"&gt;全体像はこちら&lt;/a&gt;にまとめています。&lt;/p&gt;
&lt;/div&gt;
&lt;/div&gt;
&lt;div class="row"&gt;
&lt;p&gt;&lt;!-- Main Column --&gt;&lt;/p&gt;
&lt;div class="col-lg-8"&gt;
&lt;p&gt;&lt;!-- Section: 背景 --&gt;&lt;/p&gt;
&lt;section class="mb-4"&gt;
&lt;h2 class="h4 mb-3 border-start border-4 border-primary ps-2"&gt;中学受験算数でオンライン個別と家庭教師を検討する背景&lt;/h2&gt;
&lt;p&gt;まずは、なぜオンライン個別と家庭教師のどちらにするかで迷いが出やすいのか、その背景から整理してみます。&lt;br /&gt;
中学受験算数の特性と、ご家庭の状況を合わせて見ることで悩みの構造が見えてきます。&lt;/p&gt;
&lt;h3 class="h5 mt-3 mb-2"&gt;中学受験算数は積み上げ式で弱点が連鎖しやすい&lt;/h3&gt;
&lt;p&gt;中学受験の算数は、次のような特徴を持つ積み上げ式の科目です。&lt;/p&gt;
&lt;ul&gt;
&lt;li&gt;計算、割合、速さ、図形、場合の数などが階段状に積み上がる構造になっている&lt;/li&gt;
&lt;li&gt;小四の基礎理解が、小五の応用、小六の入試レベルにそのまま直結する&lt;/li&gt;
&lt;li&gt;文章題や図形では、読解力や図に落とし込む力も強く求められる&lt;/li&gt;
&lt;/ul&gt;
&lt;p&gt;このため、一度つまずいた単元や考え方をそのままにしておくと、弱点が連鎖的に広がってしまいます。&lt;br /&gt;
例えば割合があいまいなままだと、売買損益、仕事算、食塩水など関連する分野で次々と苦手が増える、といったことが起こりやすくなります。&lt;/p&gt;
&lt;h3 class="h5 mt-3 mb-2"&gt;集団塾だけでは埋まりにくいすき間がある&lt;/h3&gt;
&lt;p&gt;多くのご家庭ではすでに中学受験塾に通っており、そのうえで一対一の算数指導として家庭教師やオンライン算数 個別指導を検討されていると思います。&lt;br /&gt;
しかし、集団塾には次のような制約があります。&lt;/p&gt;
&lt;ul&gt;
&lt;li&gt;カリキュラムの進度が速く、個々のつまずきを丁寧に拾う時間が限られている&lt;/li&gt;
&lt;li&gt;宿題の丸つけはあっても、途中式のどこからズレたかまでは見てもらいにくい&lt;/li&gt;
&lt;li&gt;授業では分かっているつもりでも、家で一人になると手が止まってしまう&lt;/li&gt;
&lt;/ul&gt;
&lt;p&gt;この「分かったつもり」と「自力で解ける」の間にあるすき間を埋めるために、家庭教師やオンライン個別といった一対一の算数指導が求められます。&lt;/p&gt;
&lt;h3 class="h5 mt-3 mb-2"&gt;家庭教師とオンライン個別で悩みやすいポイント&lt;/h3&gt;
&lt;div class="table-responsive mb-3"&gt;
&lt;table class="table table-bordered table-hover align-middle mb-0"&gt;
&lt;thead class="text-center" style="background-color: #e3f2fd;"&gt;
&lt;tr&gt;
&lt;th scope="col"&gt;項目&lt;/th&gt;
&lt;th scope="col"&gt;家庭教師&lt;/th&gt;
&lt;th scope="col"&gt;オンライン算数 個別指導&lt;/th&gt;
&lt;/tr&gt;
&lt;/thead&gt;
&lt;tbody&gt;
&lt;tr&gt;
&lt;td class="fw-bold"&gt;安心感&lt;/td&gt;
&lt;td&gt;目の前で教えてもらえるため実感しやすい&lt;/td&gt;
&lt;td&gt;画面越しだが表情や声のトーンは十分に伝わる&lt;/td&gt;
&lt;/tr&gt;
&lt;tr&gt;
&lt;td class="fw-bold"&gt;教材提示&lt;/td&gt;
&lt;td&gt;手持ちのテキストやプリントが中心&lt;/td&gt;
&lt;td&gt;画面共有でテキストもオリジナル問題も素早く提示できる&lt;/td&gt;
&lt;/tr&gt;
&lt;tr&gt;
&lt;td class="fw-bold"&gt;類題演習&lt;/td&gt;
&lt;td&gt;先生がプリントを探す必要があり準備の負担が大きい&lt;/td&gt;
&lt;td&gt;デジタル教材から類題を即座に準備し連続して演習できる&lt;/td&gt;
&lt;/tr&gt;
&lt;tr&gt;
&lt;td class="fw-bold"&gt;記録と共有&lt;/td&gt;
&lt;td&gt;ノートや紙の記録が中心となり後から振り返りにくい&lt;/td&gt;
&lt;td&gt;学習履歴をデジタルで残し、保護者との共有も容易&lt;/td&gt;
&lt;/tr&gt;
&lt;/tbody&gt;
&lt;/table&gt;
&lt;/div&gt;
&lt;p&gt;このように、どちらにも長所がありますが、最近のオンライン算数 個別指導は、&lt;br /&gt;
&lt;strong&gt;問題提示や図示、類題生成のスピードと可視化のしやすさ&lt;/strong&gt;&lt;br /&gt;
という点で大きな強みを持ち始めています。&lt;/p&gt;
&lt;/section&gt;
&lt;p&gt;&lt;!-- Section: オンライン算数 個別指導が効果を発揮する理由 --&gt;&lt;/p&gt;
&lt;section class="mb-4"&gt;
&lt;h2 class="h4 mb-3 border-start border-4 border-success ps-2"&gt;オンライン算数 個別指導が効果を発揮する理由&lt;/h2&gt;
&lt;p&gt;ここからは、家庭教師と比較したときにオンライン算数 個別指導が中学受験算数でどのような場面で力を発揮するのかを、具体的に見ていきます。&lt;/p&gt;
&lt;h3 class="h5 mt-3 mb-2"&gt;問題提示と図示、類題生成のスピードが速い&lt;/h3&gt;
&lt;p&gt;オンライン個別指導では、パソコンやタブレットを使って次のようなことをスムーズに行えます。&lt;/p&gt;
&lt;ul&gt;
&lt;li&gt;ホワイトボード機能で図形や表をその場で描き、色分けしながら説明する&lt;/li&gt;
&lt;li&gt;条件を少し変えた類題をすぐに提示し、理解度を確かめる&lt;/li&gt;
&lt;li&gt;模試や塾テキストの問題を画面共有しながら、重要部分を強調して解説する&lt;/li&gt;
&lt;/ul&gt;
&lt;p&gt;紙ベースの家庭教師では、類題を探したり、図を何度も描き直したりする時間がどうしても発生します。&lt;br /&gt;
オンライン算数 個別指導では、&lt;br /&gt;
&lt;strong&gt;説明よりもお子さまが考える時間に授業時間を多く使える&lt;/strong&gt;&lt;br /&gt;
という点が大きな利点です。&lt;/p&gt;
&lt;h3 class="h5 mt-3 mb-2"&gt;手元映像と画面共有で思考過程を可視化できる&lt;/h3&gt;
&lt;p&gt;オンラインと聞くと「先生から手元が見えないのでは」と心配されることもありますが、実際には書画カメラやタブレットカメラを用いることで、次のような確認が可能です。&lt;/p&gt;
&lt;ul&gt;
&lt;li&gt;どの行の計算から桁がずれているか&lt;/li&gt;
&lt;li&gt;文章題で条件に線を引いているか、図に写しているか&lt;/li&gt;
&lt;li&gt;途中で式を書くのをやめてしまっているタイミングがどこか&lt;/li&gt;
&lt;/ul&gt;
&lt;p&gt;これにより、&lt;br /&gt;
&lt;strong&gt;正解かどうかだけでなく、どこから思考が止まっているのか&lt;/strong&gt;&lt;br /&gt;
を具体的に把握できます。&lt;br /&gt;
家庭教師と同等のきめ細かさを保ちながら、画面上にメモを残して後から振り返ることもできる点がオンラインの強みです。&lt;/p&gt;
&lt;h3 class="h5 mt-3 mb-2"&gt;思考の流れを一緒にたどる過程指導がしやすい&lt;/h3&gt;
&lt;p&gt;「授業では分かるのに、テストで点にならない」という中学受験算数の典型的な悩みは、考え方の流れが整理されていないことが原因であることが少なくありません。&lt;/p&gt;
&lt;p&gt;オンライン個別指導では、画面上に式や図を残しながら、次のような質問を重ねていくことで、&lt;br /&gt;
お子さまの思考を整理していきます。&lt;/p&gt;
&lt;ul&gt;
&lt;li&gt;「今、何を求めようとしていますか」&lt;/li&gt;
&lt;li&gt;「この式の数字は問題文のどの部分に対応していますか」&lt;/li&gt;
&lt;li&gt;「ここまでで使っていない条件はありませんか」&lt;/li&gt;
&lt;/ul&gt;
&lt;p&gt;このような対話型の個別指導は家庭教師でも可能ですが、オンラインでは&lt;br /&gt;
&lt;strong&gt;式や図を消さずに残したまま振り返れる&lt;/strong&gt;&lt;br /&gt;
点が大きな違いです。&lt;br /&gt;
そのため、一度教わった解き方を後日もう一度自分で再現しやすくなります。&lt;/p&gt;
&lt;h3 class="h5 mt-3 mb-2"&gt;進度管理と記録の共有がしやすい&lt;/h3&gt;
&lt;p&gt;オンライン算数 個別指導では、授業内容や進度をデジタルで記録しやすいため、次のようなメリットがあります。&lt;/p&gt;
&lt;ul&gt;
&lt;li&gt;どの単元にどれだけ時間をかけたかを一覧で確認できる&lt;/li&gt;
&lt;li&gt;弱点がどこからどこまで改善したかを段階的に把握できる&lt;/li&gt;
&lt;li&gt;保護者の方に学習記録を共有しやすく、状況を把握しやすい&lt;/li&gt;
&lt;/ul&gt;
&lt;p&gt;「何となく頑張っている」から&lt;br /&gt;
&lt;strong&gt;「この単元の弱点にこの時間を投資した」という具体的な記録&lt;/strong&gt;&lt;br /&gt;
に変わることで、中学受験算数の戦略が立てやすくなります。&lt;br /&gt;
こうした運用イメージは、&lt;br /&gt;
&lt;a href="/kobetsu_online/"&gt;オンライン算数 個別指導&lt;/a&gt;&lt;br /&gt;
の紹介ページなども参考になるはずです。&lt;/p&gt;
&lt;div class="alert alert-info mt-3" role="alert"&gt;家庭教師との最大の違いは、問題提示と記録のスピードにあります。&lt;br /&gt;
オンライン算数 個別指導なら、手元の確認と画面共有を組み合わせることで、弱点が生まれた瞬間を逃さずキャッチする指導が可能です。&lt;/div&gt;
&lt;/section&gt;
&lt;p&gt;&lt;!-- Section: 改善方法（具体策） --&gt;&lt;/p&gt;
&lt;section class="mb-4"&gt;
&lt;h2 class="h4 mb-3 border-start border-4 border-warning ps-2"&gt;オンライン個別を活かすための具体的なステップ&lt;/h2&gt;
&lt;p&gt;ここからは、家庭教師ではなくオンライン算数 個別指導を選んだ場合に、どのような流れで導入と改善を進めていくと良いかを三段階で整理します。&lt;/p&gt;
&lt;h3 class="h5 mt-3 mb-2"&gt;ステップ1 現状の困りごとを言語化する&lt;/h3&gt;
&lt;p&gt;最初のステップは、感覚的な不安をできるだけ具体的な言葉に落とし込むことです。&lt;br /&gt;
次のような観点で整理してみてください。&lt;/p&gt;
&lt;ul&gt;
&lt;li&gt;塾の算数で一番気になっていること&lt;/li&gt;
&lt;li&gt;特に苦手意識が強い単元や問題のタイプ&lt;/li&gt;
&lt;li&gt;一週間で算数に現実的に使える時間の上限&lt;/li&gt;
&lt;/ul&gt;
&lt;p&gt;例えば、&lt;br /&gt;
&lt;strong&gt;「宿題に時間がかかりすぎる」「模試で割合ばかり点を落とす」「授業では理解しているのにテストで点にならない」&lt;/strong&gt;&lt;br /&gt;
といった形で整理しておくと、オンライン側も指導プランを立てやすくなります。&lt;/p&gt;
&lt;h3 class="h5 mt-3 mb-2"&gt;ステップ2 週単位のオンライン活用パターンを決める&lt;/h3&gt;
&lt;p&gt;次に、塾とオンラインの関係を一週間単位で決めておくと学習が安定します。&lt;br /&gt;
代表的なパターンをまとめると、次のようになります。&lt;/p&gt;
&lt;div class="table-responsive mb-3"&gt;
&lt;table class="table table-sm table-bordered mb-0"&gt;
&lt;thead class="text-center" style="background-color: #fff8e1;"&gt;
&lt;tr&gt;
&lt;th scope="col"&gt;曜日&lt;/th&gt;
&lt;th scope="col"&gt;主な学習内容&lt;/th&gt;
&lt;th scope="col"&gt;オンライン活用のポイント&lt;/th&gt;
&lt;/tr&gt;
&lt;/thead&gt;
&lt;tbody&gt;
&lt;tr&gt;
&lt;td class="fw-bold"&gt;月〜木&lt;/td&gt;
&lt;td&gt;塾の授業と宿題中心&lt;/td&gt;
&lt;td&gt;宿題でつまずいた問題に印を付けておき、オンラインで質問する準備をする&lt;/td&gt;
&lt;/tr&gt;
&lt;tr&gt;
&lt;td class="fw-bold"&gt;金&lt;/td&gt;
&lt;td&gt;オンライン算数 個別指導&lt;/td&gt;
&lt;td&gt;その週の弱点単元を絞り込み、重要問題の解き直しと類題演習に集中する&lt;/td&gt;
&lt;/tr&gt;
&lt;tr&gt;
&lt;td class="fw-bold"&gt;土日&lt;/td&gt;
&lt;td&gt;塾のテスト対策と復習&lt;/td&gt;
&lt;td&gt;オンラインで学んだ解き方を自力で再現できるかを確認する&lt;/td&gt;
&lt;/tr&gt;
&lt;/tbody&gt;
&lt;/table&gt;
&lt;/div&gt;
&lt;p&gt;重要なのは、&lt;br /&gt;
&lt;strong&gt;オンラインで新しい単元を先取りしすぎないこと&lt;/strong&gt;&lt;br /&gt;
です。&lt;br /&gt;
塾で習った内容の理解を深める場としてオンライン算数 個別指導を位置づけることで、総学習量を増やさずに質を高めることができます。&lt;/p&gt;
&lt;h3 class="h5 mt-3 mb-2"&gt;ステップ3 テストと模試を軸に改善サイクルを回す&lt;/h3&gt;
&lt;p&gt;オンライン個別の効果を最大限に引き出すには、テストや模試の結果を軸に改善サイクルを回すことが大切です。&lt;/p&gt;
&lt;ol&gt;
&lt;li&gt;塾のテストや模試で点数が落ちた単元を特定する&lt;/li&gt;
&lt;li&gt;次の一〜二週間のオンライン授業で、その単元を集中的に扱う&lt;/li&gt;
&lt;li&gt;その後の小テストや宿題で、改善度を確認する&lt;/li&gt;
&lt;/ol&gt;
&lt;p&gt;このサイクルを繰り返すことで、「算数が何となく不安」という状態から、&lt;br /&gt;
&lt;strong&gt;「割合の基礎は安定してきたが、速さの図の描き方はまだ弱い」といった具体的な把握&lt;/strong&gt;&lt;br /&gt;
へと変わっていきます。&lt;/p&gt;
&lt;/section&gt;
&lt;p&gt;&lt;!-- Section: 家庭でできるフォロー --&gt;&lt;/p&gt;
&lt;section class="mb-4"&gt;
&lt;h2 class="h4 mb-3 border-start border-4 border-info ps-2"&gt;家庭でできるフォローと習慣化の支援&lt;/h2&gt;
&lt;p&gt;オンライン算数 個別指導を導入しても、ご家庭での少しの支えがあるだけで学習効果は大きく変わります。&lt;br /&gt;
ここでは、家庭教師ではなくオンラインを選んだ場合に意識していただきたいポイントをまとめます。&lt;/p&gt;
&lt;h3 class="h5 mt-3 mb-2"&gt;オンラインを選んだ理由をお子さまと共有する&lt;/h3&gt;
&lt;p&gt;お子さまにとっては、家庭教師よりもオンラインを選んだ理由が分かると安心感につながります。&lt;br /&gt;
例えば次のような言葉で伝えてみてください。&lt;/p&gt;
&lt;ul&gt;
&lt;li&gt;「図形や表をすぐに画面に出してもらえるので、図が苦手なところを集中的に練習できると思った」&lt;/li&gt;
&lt;li&gt;「たくさんの類題をすぐ出せるから、テスト前に効率よく練習できそうだと考えた」&lt;/li&gt;
&lt;li&gt;「授業で書いた図や式を残しておけるので、後から見直しやすいと感じた」&lt;/li&gt;
&lt;/ul&gt;
&lt;h3 class="h5 mt-3 mb-2"&gt;授業後の短い振り返り時間を決めておく&lt;/h3&gt;
&lt;p&gt;オンラインの授業が終わったら、三〜五分程度で構いませんので、保護者の方から次のような質問をしてみてください。&lt;/p&gt;
&lt;ul&gt;
&lt;li&gt;「今日、一番できるようになったと感じることは何ですか」&lt;/li&gt;
&lt;li&gt;「次の授業までに自分でやってみることは何ですか」&lt;/li&gt;
&lt;li&gt;「オンラインで教わった解き方を、塾の宿題でどのように使えそうですか」&lt;/li&gt;
&lt;/ul&gt;
&lt;p&gt;この短い振り返りを積み重ねることで、お子さま自身が&lt;br /&gt;
&lt;strong&gt;自分の弱点と成長ポイントを言葉にできるようになる&lt;/strong&gt;&lt;br /&gt;
と同時に、保護者の方もオンラインの内容を把握しやすくなります。&lt;/p&gt;
&lt;h3 class="h5 mt-3 mb-2"&gt;環境面では接続準備と視線の動きをサポートする&lt;/h3&gt;
&lt;p&gt;オンラインならではの環境づくりとしては、次の二点を押さえておくと安心です。&lt;/p&gt;
&lt;ul&gt;
&lt;li&gt;初回前に一度、カメラやマイク、書画カメラの接続テストを行う&lt;/li&gt;
&lt;li&gt;先生の顔と画面上の図、ノートの三つを見比べやすい位置にモニターと机を配置する&lt;/li&gt;
&lt;/ul&gt;
&lt;p&gt;こうした準備をそろえることで、授業中の接続トラブルを減らし、家庭教師と同じように落ち着いた学習環境を確保できます。&lt;/p&gt;
&lt;/section&gt;
&lt;p&gt;&lt;!-- Section: 教室・指導者の選び方 --&gt;&lt;/p&gt;
&lt;section class="mb-4"&gt;
&lt;h2 class="h4 mb-3 border-start border-4 border-secondary ps-2"&gt;最適なオンライン教室と指導者の選び方&lt;/h2&gt;
&lt;p&gt;最後に、家庭教師との比較も踏まえながら、中学受験算数において良いオンライン個別指導を選ぶ際のポイントを整理します。&lt;/p&gt;
&lt;h3 class="h5 mt-3 mb-2"&gt;中学受験算数に特化した指導経験があるか&lt;/h3&gt;
&lt;ul&gt;
&lt;li&gt;中学受験の出題傾向や難度を踏まえたアドバイスができるか&lt;/li&gt;
&lt;li&gt;小四から小六までのカリキュラムの流れを理解しているか&lt;/li&gt;
&lt;li&gt;模試や過去問を使った弱点分析と対策提案の経験があるか&lt;/li&gt;
&lt;/ul&gt;
&lt;p&gt;これらがそろっている教室であれば、学校算数の補習ではなく、&lt;br /&gt;
&lt;strong&gt;中学受験算数の合格ラインを意識した個別指導&lt;/strong&gt;&lt;br /&gt;
を受けることができます。&lt;/p&gt;
&lt;h3 class="h5 mt-3 mb-2"&gt;手元映像と画面共有を組み合わせた指導ができるか&lt;/h3&gt;
&lt;ul&gt;
&lt;li&gt;手元カメラや書画カメラを前提にした授業の組み立てになっているか&lt;/li&gt;
&lt;li&gt;デジタルホワイトボードを活用し、図形や表を分かりやすく提示しているか&lt;/li&gt;
&lt;li&gt;ノートの書き方や途中式まで含めて、具体的な指摘とフィードバックがあるか&lt;/li&gt;
&lt;/ul&gt;
&lt;p&gt;こうした環境があるほど、家庭教師と同等かそれ以上に、&lt;br /&gt;
&lt;strong&gt;可視化された丁寧な個別指導&lt;/strong&gt;&lt;br /&gt;
が期待できます。&lt;/p&gt;
&lt;h3 class="h5 mt-3 mb-2"&gt;進度管理とフィードバックの仕組みがあるか&lt;/h3&gt;
&lt;ul&gt;
&lt;li&gt;各回の授業内容や到達度を簡潔にまとめた記録が共有されるか&lt;/li&gt;
&lt;li&gt;一〜二か月単位で、今後の方針について保護者と相談できる機会があるか&lt;/li&gt;
&lt;li&gt;塾のカリキュラムやテスト日程を踏まえた提案をしてくれるか&lt;/li&gt;
&lt;/ul&gt;
&lt;p&gt;このような仕組みが整っている教室であれば、保護者の方が一人で全体管理を抱え込まずに済みます。&lt;br /&gt;
中学受験算数に特化した&lt;br /&gt;
&lt;a href="/kobetsu_online/"&gt;オンライン算数 個別指導&lt;/a&gt;&lt;br /&gt;
のようなサービスでは、こうした点を前提に組み立てられていることが多いため、比較検討の際に確認してみてください。&lt;/p&gt;
&lt;p&gt;&lt;!-- まとめ（差し替え版） --&gt;&lt;/p&gt;
&lt;section class="mb-4"&gt;
&lt;h2 class="h4 mb-3 border-start border-4 border-dark ps-2"&gt;中学受験算数の家庭教師とオンライン家庭教師の結論整理&lt;/h2&gt;
&lt;p&gt;中学受験算数の持ち直しにおいて、&lt;br /&gt;
&lt;strong&gt;家庭教師とオンライン家庭教師（オンライン算数 個別指導）は、どちらが優れているか&lt;/strong&gt;ではなく、&lt;br /&gt;
&lt;strong&gt;「今のお子さまの弱点と学習段階に、どちらが合っているか」&lt;/strong&gt;で判断することが重要です。&lt;/p&gt;
&lt;h3 class="h5 mt-3 mb-2"&gt;家庭教師が向いているケース&lt;/h3&gt;
&lt;ul&gt;
&lt;li&gt;対面でないと集中が続きにくい&lt;/li&gt;
&lt;li&gt;学習習慣そのものを横で管理してほしい&lt;/li&gt;
&lt;li&gt;教材・プリントは紙ベース中心で進めたい&lt;/li&gt;
&lt;/ul&gt;
&lt;h3 class="h5 mt-3 mb-2"&gt;オンライン家庭教師（オンライン算数 個別）が向いているケース&lt;/h3&gt;
&lt;ul&gt;
&lt;li&gt;算数の弱点が「単元」ではなく「考え方・過程」にある&lt;/li&gt;
&lt;li&gt;図や式、条件整理を画面で可視化しながら理解したい&lt;/li&gt;
&lt;li&gt;類題演習を短時間で繰り返し、再現性を高めたい&lt;/li&gt;
&lt;li&gt;学習記録を残し、改善状況を保護者と共有したい&lt;/li&gt;
&lt;/ul&gt;
&lt;p&gt;特に中学受験算数では、&lt;br /&gt;
&lt;strong&gt;「授業では分かるがテストで点にならない」&lt;/strong&gt;&lt;br /&gt;
という悩みが多く見られます。&lt;br /&gt;
このタイプのつまずきには、手元映像と画面共有を使って思考過程を可視化できる&lt;br /&gt;
&lt;strong&gt;オンライン家庭教師（オンライン算数 個別指導）&lt;/strong&gt;が効果を発揮しやすい傾向があります。&lt;/p&gt;
&lt;p&gt;また、問題提示・図示・類題生成・進度記録といった点では、&lt;br /&gt;
オンライン環境を前提に組み立てられた指導のほうが、&lt;br /&gt;
&lt;strong&gt;限られた受験期間を効率よく使いやすい&lt;/strong&gt;のも事実です。&lt;/p&gt;
&lt;div class="card border-0 shadow-sm mt-3"&gt;
&lt;div class="card-body p-3 p-md-4"&gt;
&lt;h3 class="h5 mb-2"&gt;家庭教師かオンライン家庭教師かで検討中の方へ&lt;/h3&gt;
&lt;p class="mb-2"&gt;まずは「算数のどこで止まっているのか」を整理し、&lt;br /&gt;
&lt;strong&gt;弱点の種類（知識不足か／思考過程か）&lt;/strong&gt;を切り分けてみてください。&lt;/p&gt;
&lt;p class="mb-2"&gt;オンライン家庭教師（オンライン算数 個別指導）の全体像と判断軸は、&lt;br /&gt;
&lt;a href="https://natsui-sansu-juku.com/column/hub-online-guide/"&gt;&lt;br /&gt;
中学受験算数｜オンライン個別指導の選び方まとめ&lt;br /&gt;
&lt;/a&gt;&lt;br /&gt;
で整理しています。&lt;/p&gt;
&lt;p class="mb-0"&gt;お子さまにとって最も効果的な一対一の形を見つける参考として、ぜひ活用してみてください。&lt;/p&gt;
&lt;/div&gt;
&lt;/div&gt;
&lt;/section&gt;
&lt;p&gt;&lt;!-- Side Column --&gt;&lt;/p&gt;
&lt;div class="col-lg-4"&gt;
&lt;p&gt;&lt;!-- サマリーカード --&gt;&lt;/p&gt;
&lt;div class="card shadow-sm mb-4"&gt;
&lt;div class="card-header" style="background-color: #e3f2fd;"&gt;&lt;strong&gt;この記事のポイント&lt;/strong&gt;&lt;/div&gt;
&lt;div class="card-body"&gt;
&lt;ul class="mb-0 ps-3"&gt;
&lt;li&gt;中学受験算数は積み上げ式のため弱点が連鎖しやすい。&lt;/li&gt;
&lt;li&gt;オンライン算数 個別指導は問題提示と類題生成のスピードが大きな強み。&lt;/li&gt;
&lt;li&gt;手元映像と画面共有で思考過程を可視化し、弱点の原因を特定しやすい。&lt;/li&gt;
&lt;li&gt;テスト結果を軸にした改善サイクルで、効率的に弱点を補強できる。&lt;/li&gt;
&lt;/ul&gt;
&lt;/div&gt;
&lt;/div&gt;
&lt;p&gt;&lt;!-- 比較ポイントカード --&gt;&lt;/p&gt;
&lt;div class="card shadow-sm mb-4"&gt;
&lt;div class="card-header" style="background-color: #fff3e0;"&gt;&lt;strong&gt;家庭教師とオンライン個別の比較視点&lt;/strong&gt;&lt;/div&gt;
&lt;div class="card-body"&gt;
&lt;ul class="mb-0 ps-3"&gt;
&lt;li&gt;指導の安心感か、時間効率か。&lt;/li&gt;
&lt;li&gt;紙ベースか、デジタル中心か。&lt;/li&gt;
&lt;li&gt;その場限りの指導か、記録に残る指導か。&lt;/li&gt;
&lt;li&gt;弱点の可視化と共有がどこまでできるか。&lt;/li&gt;
&lt;/ul&gt;
&lt;/div&gt;
&lt;/div&gt;
&lt;p&gt;&lt;!-- ミニCTAカード --&gt;&lt;/p&gt;
&lt;div class="card shadow-sm mb-4 border-0" style="background: linear-gradient(135deg, #1e88e5, #26a69a); color: #fff;"&gt;
&lt;div class="card-body"&gt;
&lt;h3 class="h6 mb-2"&gt;オンライン算数 個別指導の活用を検討中の保護者の方へ&lt;/h3&gt;
&lt;p class="mb-2" style="font-size: 0.9rem;"&gt;中学受験算数の弱点発見とピンポイント補強に特化したオンライン個別指導なら、家庭教師とは異なる強みを生かした学習の組み立てが可能です。&lt;/p&gt;
&lt;p&gt;&lt;a class="btn btn-light btn-sm" href="/kobetsu_online/"&gt;&lt;br /&gt;
オンライン算数 個別指導の詳細を見る&lt;br /&gt;
&lt;/a&gt;&lt;/p&gt;
&lt;/div&gt;
&lt;/div&gt;
&lt;/div&gt;
&lt;/section&gt;
&lt;/div&gt;
&lt;/div&gt;
&lt;p&gt;&lt;!-- [ /.socialSet ] --&gt;&lt;/p&gt;
&lt;/div&gt;
&lt;section id="veu_cta-31373" class="veu_cta"&gt;&lt;/section&gt;
&lt;p&gt;&amp;nbsp;&lt;/p&gt;
&lt;section id="veu_cta-31796" class="veu_cta"&gt;&lt;/section&gt;
&lt;div class="veu_socialSet veu_socialSet-auto veu_socialSet-position-after veu_contentAddSection"&gt;
&lt;p&gt;&amp;nbsp;&lt;/p&gt;
&lt;/div&gt;
&lt;p&gt;&lt;!-- [ /.socialSet ] --&gt;&lt;/p&gt;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tutor-math%2F&amp;amp;t=%E3%82%AA%E3%83%B3%E3%83%A9%E3%82%A4%E3%83%B3%E5%80%8B%E5%88%A5%E3%81%A8%E5%AE%B6%E5%BA%AD%E6%95%99%E5%B8%AB%E3%81%AE%E9%81%95%E3%81%84%E2%94%80%E2%94%80%E4%B8%AD%E5%AD%A6%E5%8F%97%E9%A8%93%E7%AE%97%E6%95%B0%E3%81%A7%E3%81%AF%E3%81%A9%E3%81%A1%E3%82%89%E3%81%8C%E8%89%AF%E3%81%84%EF%BC%9F%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tutor-math%2F&amp;amp;text=%E3%82%AA%E3%83%B3%E3%83%A9%E3%82%A4%E3%83%B3%E5%80%8B%E5%88%A5%E3%81%A8%E5%AE%B6%E5%BA%AD%E6%95%99%E5%B8%AB%E3%81%AE%E9%81%95%E3%81%84%E2%94%80%E2%94%80%E4%B8%AD%E5%AD%A6%E5%8F%97%E9%A8%93%E7%AE%97%E6%95%B0%E3%81%A7%E3%81%AF%E3%81%A9%E3%81%A1%E3%82%89%E3%81%8C%E8%89%AF%E3%81%84%EF%BC%9F%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82%AA%E3%83%B3%E3%83%A9%E3%82%A4%E3%83%B3%E5%80%8B%E5%88%A5%E3%81%A8%E5%AE%B6%E5%BA%AD%E6%95%99%E5%B8%AB%E3%81%AE%E9%81%95%E3%81%84%E2%94%80%E2%94%80%E4%B8%AD%E5%AD%A6%E5%8F%97%E9%A8%93%E7%AE%97%E6%95%B0%E3%81%A7%E3%81%AF%E3%81%A9%E3%81%A1%E3%82%89%E3%81%8C%E8%89%AF%E3%81%84%EF%BC%9F%20%7C%20%E4%B8%AD%E5%AD%A6%E5%8F%97%E9%A8%93%E5%B0%82%E9%96%80%E3%80%80%E5%A4%8F%E4%BA%95%E7%AE%97%E6%95%B0%E5%A1%BE%0Ahttps%3A%2F%2Fnatsui-sansu-juku.com%2Fcol_blog%2Fonline-tutor-math%2F" target="_blank" &gt;&lt;span class="vk_icon_w_r_sns_bluesky icon_sns"&gt;&lt;/span&gt;&lt;span class="sns_txt"&gt;Bluesky&lt;/span&gt;&lt;/a&gt;&lt;/li&gt;&lt;li class="sb_hatena sb_icon"&gt;&lt;a class="sb_icon_inner" href="//b.hatena.ne.jp/add?mode=confirm&amp;url=https%3A%2F%2Fnatsui-sansu-juku.com%2Fcol_blog%2Fonline-tutor-math%2F&amp;amp;title=%E3%82%AA%E3%83%B3%E3%83%A9%E3%82%A4%E3%83%B3%E5%80%8B%E5%88%A5%E3%81%A8%E5%AE%B6%E5%BA%AD%E6%95%99%E5%B8%AB%E3%81%AE%E9%81%95%E3%81%84%E2%94%80%E2%94%80%E4%B8%AD%E5%AD%A6%E5%8F%97%E9%A8%93%E7%AE%97%E6%95%B0%E3%81%A7%E3%81%AF%E3%81%A9%E3%81%A1%E3%82%89%E3%81%8C%E8%89%AF%E3%81%84%EF%BC%9F%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sb_icon_inner"data-clipboard-text="オンライン個別と家庭教師の違い──中学受験算数ではどちらが良い？ | 中学受験専門　夏井算数塾 https://natsui-sansu-juku.com/col_blog/online-tutor-math/"&gt;&lt;span class="vk_icon_w_r_sns_copy icon_sns"&gt;&lt;i class="fas fa-copy"&gt;&lt;/i&gt;&lt;/span&gt;&lt;span class="sns_txt"&gt;Copy&lt;/span&gt;&lt;/button&gt;&lt;/li&gt;&lt;/ul&gt;&lt;/div&gt;&lt;!-- [ /.socialSet ] --&gt;			
------</t>
  </si>
  <si>
    <t>https://natsui-sansu-juku.com/col_blog/online4/</t>
  </si>
  <si>
    <t>以下のページは不自然なワードを使用しています。
これらを適切に自然な言葉に置き換えて下さい。
なお、本文の装飾や構造は絶対に変えないでください。
【対象ページURL】
https://natsui-sansu-juku.com/col_blog/online4/
【検出された不自然ワード】
- 型
- 固定
【本文】
------
&lt;div class="container my-4"&gt;
&lt;p&gt;&lt;!-- ヒーロー／導入部分 --&gt;&lt;/p&gt;
&lt;div class="card shadow-sm mb-4 border-0" style="background: linear-gradient(135deg, #e3f2fd, #ffffff);"&gt;
&lt;div class="card-body p-4"&gt;
&lt;div class="d-flex flex-wrap justify-content-between align-items-center mb-2"&gt;&lt;span class="badge bg-primary text-light mb-2" style="font-size: 0.8rem;"&gt;中学受験／オンライン授業&lt;/span&gt;&lt;br /&gt;
&lt;span class="badge bg-warning text-dark mb-2" style="font-size: 0.75rem;"&gt;勉強嫌い・塾がつらいお子さんに&lt;/span&gt;&lt;/div&gt;
&lt;h1 class="card-title mb-3" style="font-size: 1.9rem; line-height: 1.5;"&gt;勉強嫌い必見！オンライン授業で中学受験対策をする４つのメリット&lt;/h1&gt;
&lt;p class="card-text mb-3" style="font-size: 0.98rem;"&gt;「勉強がキライ」「塾に行くのがつらい」「授業のペースについていけない」──&lt;br /&gt;
そんなお子さんにこそ相性が良いのが&lt;strong&gt;オンライン授業&lt;/strong&gt;です。&lt;br /&gt;
自宅から参加できるだけでなく、&lt;strong&gt;苦手な単元だけをピンポイントで学べる柔軟さ&lt;/strong&gt;があります。&lt;/p&gt;
&lt;p class="mb-2" style="font-size: 0.9rem;"&gt;本ページでは、中学受験対策としてオンライン授業を活用する際の&lt;br /&gt;
&lt;strong&gt;「４つのメリット」&lt;/strong&gt;を整理し、勉強嫌いでも続けやすい理由や、&lt;br /&gt;
他の学習法との違い、習慣化のコツまでをまとめてご紹介します。&lt;/p&gt;
&lt;p class="mb-2" style="font-size: 0.9rem;"&gt;オンライン個別を選ぶときの比較軸（失敗しない見方・チェック項目）まで含めた整理は、&lt;br /&gt;
&lt;a class="text-decoration-underline" href="https://natsui-sansu-juku.com/column/hub-online-guide/"&gt;全体像はこちら&lt;/a&gt;&lt;br /&gt;
にまとめています。&lt;/p&gt;
&lt;p class="mb-0" style="font-size: 0.9rem;"&gt;なお、具体的な授業の進め方や料金・コースの例については、&lt;br /&gt;
当塾の&lt;br /&gt;
&lt;a class="text-decoration-underline" href="https://natsui-sansu-juku.com/kobetsu_online/"&gt;&lt;br /&gt;
オンライン算数 個別指導&lt;br /&gt;
&lt;/a&gt;&lt;br /&gt;
（中学受験算数オンライン）のページもあわせてご覧ください。&lt;/p&gt;
&lt;/div&gt;
&lt;/div&gt;
&lt;p&gt;&lt;!-- この記事でわかること --&gt;&lt;/p&gt;
&lt;div class="card shadow-sm mb-4 border-0"&gt;
&lt;div class="card-body p-3 p-md-4"&gt;
&lt;h2 class="h5 mb-3"&gt;この記事でわかること&lt;/h2&gt;
&lt;ul class="mb-0"&gt;
&lt;li&gt;なぜ勉強嫌いの子ほどオンライン授業と相性が良いのか&lt;/li&gt;
&lt;li&gt;中学受験対策としてオンライン授業を選ぶ&lt;strong&gt;４つの具体的メリット&lt;/strong&gt;&lt;/li&gt;
&lt;li&gt;オンライン授業で算数の苦手分野を集中的に伸ばす考え方&lt;/li&gt;
&lt;li&gt;他の学習法と比べたときの&lt;strong&gt;中学受験算数オンライン&lt;/strong&gt;の強み&lt;/li&gt;
&lt;li&gt;偏差値推移のイメージや、オンライン授業を習慣化する仕組み&lt;/li&gt;
&lt;li&gt;オンライン授業を「三日坊主」で終わらせないための工夫&lt;/li&gt;
&lt;/ul&gt;
&lt;/div&gt;
&lt;/div&gt;
&lt;p&gt;&lt;!-- H2/H3再整理：背景→基本→メリット→使い方→習慣→まとめ の順に「見出しだけ」差し替え --&gt;&lt;/p&gt;
&lt;p&gt;&lt;!-- 背景説明：勉強嫌いとオンライン授業 --&gt;&lt;/p&gt;
&lt;div class="card shadow-sm mb-4 border-0"&gt;
&lt;div class="card-body p-3 p-md-4"&gt;
&lt;h2 class="h4 mb-3"&gt;オンラインで中学受験対策を考える家庭が増える背景&lt;/h2&gt;
&lt;p&gt;中学受験では、国語・算数・理科・社会など&lt;strong&gt;複数の科目をバランスよく学ぶ必要&lt;/strong&gt;がありますが、&lt;br /&gt;
実際には「この教科だけは特に苦手」「塾のペースが速くてついていけない」と感じるお子さんも少なくありません。&lt;/p&gt;
&lt;p&gt;とくに勉強嫌いのお子さんの場合、次のような悩みを抱えやすくなります。&lt;/p&gt;
&lt;ul&gt;
&lt;li&gt;クラス全員の前で質問しづらく、分からないところをそのままにしてしまう&lt;/li&gt;
&lt;li&gt;宿題やテストの量に圧倒され、「勉強＝イヤなもの」というイメージが強くなる&lt;/li&gt;
&lt;li&gt;「また塾か…」と通塾自体がストレスになり、勉強に向かう気力が削られる&lt;/li&gt;
&lt;/ul&gt;
&lt;p&gt;こうした負担が積み重なると、学力だけでなく、勉強に向き合う気持ちも消耗してしまいます。&lt;br /&gt;
オンライン授業なら、一人ひとりの状況に合わせて&lt;strong&gt;ペースや内容を柔軟に調整&lt;/strong&gt;できるため、&lt;br /&gt;
勉強嫌いのお子さんでも「これなら続けられそう」と感じやすい環境を作りやすくなります。&lt;/p&gt;
&lt;p class="mb-0"&gt;とくに&lt;strong&gt;オンライン算数 個別指導&lt;/strong&gt;型のサービスでは、&lt;br /&gt;
カメラ越しに表情や反応を見ながら進められるため、&lt;br /&gt;
「分かったつもり」「聞き流して終わり」を防ぎやすいのも大きな特徴です。&lt;/p&gt;
&lt;/div&gt;
&lt;/div&gt;
&lt;p&gt;&lt;!-- 競合との比較セクション：先に置く（ミスマッチ防止の検索意図に対応） --&gt;&lt;/p&gt;
&lt;div class="card shadow-sm mb-4 border-0"&gt;
&lt;div class="card-body p-3 p-md-4"&gt;
&lt;h2 class="h4 mb-3"&gt;中学受験のオンライン授業は3タイプ｜集団・映像・オンライン個別&lt;/h2&gt;
&lt;p&gt;「オンライン授業」とひとことで言っても、実際にはさまざまなスタイルがあります。&lt;br /&gt;
また、通塾や家庭教師など、中学受験で選ばれやすい学習法も多岐にわたります。&lt;/p&gt;
&lt;p&gt;ここでは、代表的な学習スタイルを整理しつつ、&lt;br /&gt;
&lt;strong&gt;中学受験算数オンライン（オンライン算数 個別指導を含む）&lt;/strong&gt;の強みを比較してみましょう。&lt;/p&gt;
&lt;div class="table-responsive"&gt;
&lt;table class="table table-bordered align-middle text-center"&gt;
&lt;thead style="background-color: #e3f2fd;"&gt;
&lt;tr&gt;
&lt;th scope="col"&gt;項目&lt;/th&gt;
&lt;th scope="col"&gt;集団塾&lt;/th&gt;
&lt;th scope="col"&gt;映像授業&lt;/th&gt;
&lt;th scope="col"&gt;オンライン算数 個別指導&lt;/th&gt;
&lt;/tr&gt;
&lt;/thead&gt;
&lt;tbody&gt;
&lt;tr&gt;
&lt;th scope="row"&gt;授業スタイル&lt;/th&gt;
&lt;td&gt;一斉授業・板書中心&lt;/td&gt;
&lt;td&gt;録画された授業を視聴&lt;/td&gt;
&lt;td&gt;&lt;strong&gt;講師と１対１で対話しながら進める&lt;/strong&gt;&lt;/td&gt;
&lt;/tr&gt;
&lt;tr&gt;
&lt;th scope="row"&gt;質問のしやすさ&lt;/th&gt;
&lt;td&gt;授業後の質問時間に限定されがち&lt;/td&gt;
&lt;td&gt;その場で質問はできない&lt;/td&gt;
&lt;td&gt;授業中に&lt;strong&gt;いつでもその場で質問&lt;/strong&gt;できる&lt;/td&gt;
&lt;/tr&gt;
&lt;tr&gt;
&lt;th scope="row"&gt;苦手単元への対応&lt;/th&gt;
&lt;td&gt;クラス全体のカリキュラムに合わせる&lt;/td&gt;
&lt;td&gt;自分で苦手を選んで視聴する必要あり&lt;/td&gt;
&lt;td&gt;講師が苦手を見つけ、&lt;strong&gt;重点的にフォロー&lt;/strong&gt;&lt;/td&gt;
&lt;/tr&gt;
&lt;tr&gt;
&lt;th scope="row"&gt;続けやすさ&lt;/th&gt;
&lt;td&gt;送迎・時間の制約が大きい&lt;/td&gt;
&lt;td&gt;「見るだけ」で終わるリスクがある&lt;/td&gt;
&lt;td&gt;決まった曜日・時間で&lt;strong&gt;習慣化しやすい&lt;/strong&gt;&lt;/td&gt;
&lt;/tr&gt;
&lt;/tbody&gt;
&lt;/table&gt;
&lt;/div&gt;
&lt;p class="mb-0"&gt;特に算数は、&lt;strong&gt;「分からない」をその場で解消できるかどうか&lt;/strong&gt;が成績に直結します。&lt;br /&gt;
その意味で、講師と１対１で対話しながら進める&lt;strong&gt;中学受験算数オンライン&lt;/strong&gt;のスタイルは、&lt;br /&gt;
勉強が苦手な子・質問が苦手な子ほど力を発揮しやすい学習法と言えるでしょう。&lt;/p&gt;
&lt;/div&gt;
&lt;/div&gt;
&lt;p&gt;&lt;!-- メリット一覧のサマリ表 --&gt;&lt;/p&gt;
&lt;div class="card shadow-sm mb-4 border-0"&gt;
&lt;div class="card-body p-3 p-md-4"&gt;
&lt;h2 class="h4 mb-3"&gt;中学受験オンライン授業のメリット4つ&lt;/h2&gt;
&lt;p&gt;まずは、本記事で取り上げる&lt;strong&gt;４つのメリット&lt;/strong&gt;を一覧で整理しておきます。&lt;/p&gt;
&lt;div class="table-responsive"&gt;
&lt;table class="table table-bordered align-middle"&gt;
&lt;thead style="background-color: #e3f2fd;"&gt;
&lt;tr class="text-center"&gt;
&lt;th scope="col"&gt;メリット&lt;/th&gt;
&lt;th scope="col"&gt;ポイント&lt;/th&gt;
&lt;/tr&gt;
&lt;/thead&gt;
&lt;tbody&gt;
&lt;tr&gt;
&lt;th class="text-nowrap" scope="row"&gt;① 苦手な部分だけを集中的に学べる&lt;/th&gt;
&lt;td&gt;科目・単元を絞って、「苦手つぶし」に特化した学習ができる&lt;/td&gt;
&lt;/tr&gt;
&lt;tr&gt;
&lt;th scope="row"&gt;② 学習時間を増やせる&lt;/th&gt;
&lt;td&gt;通塾の移動時間がゼロになり、その分を演習や復習に充てられる&lt;/td&gt;
&lt;/tr&gt;
&lt;tr&gt;
&lt;th scope="row"&gt;③ 算数の苦手分野を重点的に伸ばせる&lt;/th&gt;
&lt;td&gt;差がつきやすい算数を、オンラインならではのきめ細かさでフォロー&lt;/td&gt;
&lt;/tr&gt;
&lt;tr&gt;
&lt;th scope="row"&gt;④ 進度に合わせた授業でムリ・ムダ・退屈を防げる&lt;/th&gt;
&lt;td&gt;その子に合わせたペースで授業を調整し、「ついていけない」「簡単すぎる」を解消&lt;/td&gt;
&lt;/tr&gt;
&lt;/tbody&gt;
&lt;/table&gt;
&lt;/div&gt;
&lt;p class="mb-0"&gt;ここから、それぞれのメリットを少し詳しく見ていきましょう。&lt;/p&gt;
&lt;/div&gt;
&lt;/div&gt;
&lt;p&gt;&lt;!-- メリット4つ：本編（H3だけKW寄りに差し替え／本文は不変） --&gt;&lt;/p&gt;
&lt;div class="card shadow-sm mb-4 border-0"&gt;
&lt;div class="card-body p-3 p-md-4"&gt;
&lt;h2 class="h4 mb-3"&gt;中学受験オンライン授業のメリット4つ｜続く・伸びる理由&lt;/h2&gt;
&lt;h3 class="h5 mt-2 mb-2"&gt;メリット1：中学受験の「苦手な部分だけ」を集中的に学べる&lt;/h3&gt;
&lt;p&gt;オンライン授業を受けることには、４つのメリットがあります。&lt;br /&gt;
まず&lt;strong&gt;１つめは、中学受験の「苦手な部分だけ」を集中的に学べること&lt;/strong&gt;です。&lt;/p&gt;
&lt;p&gt;中学受験では複数の科目があり、その中にはどうしても苦手なものが出てきます。&lt;br /&gt;
集団授業ではクラス全員に合わせてカリキュラムが進むため、&lt;br /&gt;
「自分だけつまずいている単元」をじっくり復習する時間がとりにくいのが実情です。&lt;/p&gt;
&lt;ul&gt;
&lt;li&gt;オンラインなら&lt;strong&gt;一人ひとりに合わせた指導&lt;/strong&gt;がしやすい&lt;/li&gt;
&lt;li&gt;苦手な単元を&lt;strong&gt;ピンポイントで学習&lt;/strong&gt;できる&lt;/li&gt;
&lt;li&gt;講師の目が届きやすく、理解度を細かく確認しやすい&lt;/li&gt;
&lt;/ul&gt;
&lt;p class="mb-0"&gt;オンラインだからこそ、生徒の表情や反応を見ながら、&lt;br /&gt;
中学受験に向けて&lt;strong&gt;効率よく苦手克服&lt;/strong&gt;ができるのです。&lt;/p&gt;
&lt;h3 class="h5 mt-4 mb-2"&gt;メリット2：中学受験の学習時間を増やせる&lt;/h3&gt;
&lt;p&gt;&lt;strong&gt;２つめのメリットは、中学受験の学習時間を増やせること&lt;/strong&gt;です。&lt;/p&gt;
&lt;p&gt;多くのご家庭では通塾を前提に学習を進めていますが、塾には当然&lt;strong&gt;「往復の移動時間」&lt;/strong&gt;が必要です。&lt;br /&gt;
「この時間をそのまま受験勉強に使えたら…」と思ったことはないでしょうか。&lt;/p&gt;
&lt;ul&gt;
&lt;li&gt;オンラインなら&lt;strong&gt;自宅で授業を受けられる&lt;/strong&gt;&lt;/li&gt;
&lt;li&gt;塾までの移動・待ち時間がなくなり、&lt;strong&gt;移動のロスがゼロ&lt;/strong&gt;になる&lt;/li&gt;
&lt;li&gt;浮いた時間を、演習や復習、自主学習に回せる&lt;/li&gt;
&lt;/ul&gt;
&lt;p&gt;特に塾が遠いご家庭にとって、オンラインは&lt;strong&gt;学習時間を増やせる大きな手段&lt;/strong&gt;になります。&lt;br /&gt;
「時間はあるのに、移動で削られてしまう」というもったいなさを解消できるのがオンライン授業です。&lt;/p&gt;
&lt;h3 class="h5 mt-4 mb-2"&gt;メリット3：中学受験で差がつきやすい算数の「苦手分野」を重点的に伸ばせる&lt;/h3&gt;
&lt;p&gt;&lt;strong&gt;３つめのメリットは、中学受験で差がつきやすい算数の「苦手分野を重点的に伸ばせる」こと&lt;/strong&gt;です。&lt;/p&gt;
&lt;p&gt;掛け算・割り算・面積・体積・割合・速さなど、中学受験の算数には多くの分野があります。&lt;br /&gt;
教室の集団授業では、一人ひとりに目が行き届きにくく、&lt;br /&gt;
「実は分かっていないのに、その単元が終わってしまった」という状態になりがちです。&lt;/p&gt;
&lt;ul&gt;
&lt;li&gt;オンラインなら、生徒の状況が画面越しでも&lt;strong&gt;把握しやすい&lt;/strong&gt;&lt;/li&gt;
&lt;li&gt;途中式や表情を見ながら、理解不足の部分を&lt;strong&gt;丁寧に指導&lt;/strong&gt;できる&lt;/li&gt;
&lt;li&gt;苦手な分野だけ時間を多めにとり、繰り返し演習することも可能&lt;/li&gt;
&lt;/ul&gt;
&lt;p class="mb-0"&gt;&lt;strong&gt;算数の苦手を放置しない指導&lt;/strong&gt;ができることが、オンラインの大きな強みです。&lt;br /&gt;
合否を分ける算数だからこそ、オンラインで集中的に底上げしていく価値があります。&lt;/p&gt;
&lt;h3 class="h5 mt-4 mb-2"&gt;メリット4：進捗度に合わせた授業で「ついていけない」「退屈」が減る&lt;/h3&gt;
&lt;p&gt;&lt;strong&gt;４つめのメリットは、進捗度に合わせて学習できること&lt;/strong&gt;です。&lt;/p&gt;
&lt;p&gt;同じ「中学受験」という目標に向かっていても、&lt;br /&gt;
学習のスピードや理解度は生徒によって大きく異なります。&lt;/p&gt;
&lt;ul&gt;
&lt;li&gt;理解が追いつかず、授業中に困ってしまう子&lt;/li&gt;
&lt;li&gt;内容が簡単すぎて、だんだん退屈になってしまう子&lt;/li&gt;
&lt;/ul&gt;
&lt;p&gt;こうしたギャップは、集団授業ではどうしても生まれてしまいます。&lt;br /&gt;
しかしオンラインであれば、&lt;/p&gt;
&lt;ul&gt;
&lt;li&gt;&lt;strong&gt;その子に合ったペースで柔軟に授業を調整&lt;/strong&gt;できる&lt;/li&gt;
&lt;li&gt;分かっていないところは立ち止まって丁寧に確認できる&lt;/li&gt;
&lt;li&gt;すでに理解している内容はテンポよく進められる&lt;/li&gt;
&lt;/ul&gt;
&lt;p&gt;自分に合った進度でオンライン授業を受けることで、&lt;br /&gt;
わからない部分を放置することもなく、簡単すぎて退屈することもありません。&lt;/p&gt;
&lt;p class="mb-0"&gt;&lt;strong&gt;オンラインなら、楽しく、中学受験に向けた学習が続けられるはずです。&lt;/strong&gt;&lt;/p&gt;
&lt;/div&gt;
&lt;/div&gt;
&lt;p&gt;&lt;!-- 中盤 CTAボックス（章として意味が立つ見出しに差し替え／本文は不変） --&gt;&lt;/p&gt;
&lt;div class="card shadow-sm border-0 my-4" style="background-color: #fff3cd;"&gt;
&lt;div class="card-body p-4 p-md-5"&gt;
&lt;div class="row align-items-center g-3"&gt;
&lt;div class="col-md-8"&gt;
&lt;h2 class="h5 fw-bold mb-3"&gt;中学受験は「算数だけオンライン」でも回る：まずは１〜２か月から&lt;/h2&gt;
&lt;p class="mb-2"&gt;「いきなり全部オンラインに切り替えるのは不安」という場合は、&lt;br /&gt;
&lt;strong&gt;中学受験算数オンライン&lt;/strong&gt;として、算数の苦手単元だけオンラインで補強する方法もあります。&lt;/p&gt;
&lt;ul class="mb-0 small"&gt;
&lt;li&gt;５年生秋〜冬の「割合」「速さ」だけを集中的にフォロー&lt;/li&gt;
&lt;li&gt;６年生夏前に「立体図形」だけを固めておく など、ニーズに応じて組み立て&lt;/li&gt;
&lt;li&gt;終了時には&lt;strong&gt;「どこが伸びたか」&lt;/strong&gt;を一緒に振り返ることで、次のステップが見えやすくなります&lt;/li&gt;
&lt;/ul&gt;
&lt;/div&gt;
&lt;div class="col-md-4 text-center text-md-end"&gt;
&lt;div class="d-grid"&gt;&lt;a class="btn btn-primary btn-lg w-100 mb-2" href="https://natsui-sansu-juku.com/kobetsu_online/"&gt;&lt;br /&gt;
オンライン算数 個別指導の詳細を見る&lt;br /&gt;
&lt;/a&gt;&lt;/div&gt;
&lt;/div&gt;
&lt;/div&gt;
&lt;/div&gt;
&lt;/div&gt;
&lt;p&gt;&lt;!-- 実例・習慣化の仕組み（見出しだけ“算数オンライン”KW帯に寄せる） --&gt;&lt;/p&gt;
&lt;div class="card shadow-sm mb-4 border-0"&gt;
&lt;div class="card-body p-3 p-md-4"&gt;
&lt;h2 class="h4 mb-3"&gt;中学受験算数オンラインでこう変わる：実例と習慣化の仕組み&lt;/h2&gt;
&lt;p&gt;実際にオンライン授業を続けたとき、どのように変化が出てくるのか。&lt;br /&gt;
ここではあくまでイメージですが、&lt;strong&gt;偏差値の推移&lt;/strong&gt;や&lt;strong&gt;習慣化の仕組み&lt;/strong&gt;の一例を紹介します。&lt;/p&gt;
&lt;h3 class="h5 mt-3 mb-2"&gt;ケース１：算数偏差値40台前半 → 50台前後へ（小５）&lt;/h3&gt;
&lt;p&gt;小５の秋時点で、模試の算数偏差値が&lt;strong&gt;42〜44前後&lt;/strong&gt;で推移していたお子さんを想定してみましょう。&lt;br /&gt;
集団塾ではカリキュラムが速く進み、「割合」と「速さ」に苦手意識を抱えていました。&lt;/p&gt;
&lt;ul&gt;
&lt;li&gt;週１回・60分のオンライン授業で&lt;strong&gt;２か月間&lt;/strong&gt;だけ「割合・速さ」にテーマを絞る&lt;/li&gt;
&lt;li&gt;毎回の授業で「前回の問題の解き直し → 類題演習」という流れを固定&lt;/li&gt;
&lt;li&gt;家庭学習は「１日15分×３日分」のみを指定し、&lt;strong&gt;無理なく続けられる量&lt;/strong&gt;に調整&lt;/li&gt;
&lt;/ul&gt;
&lt;p class="mb-0"&gt;このような形で取り組むと、多くのケースで&lt;strong&gt;まず正答率が上がり、偏差値も数ポイントずつ上向き&lt;/strong&gt;になっていきます。&lt;br /&gt;
「やれば上がる」という手ごたえが、次の学習へのエンジンになります。&lt;/p&gt;
&lt;h3 class="h5 mt-4 mb-2"&gt;ケース２：塾はそのまま、算数だけオンラインで「穴埋め」&lt;/h3&gt;
&lt;p&gt;小６の春、大手塾に通いながら、算数だけ成績が伸び悩んでいるお子さんも多く見られます。&lt;br /&gt;
例えば、国語・理科・社会は偏差値55前後だが、算数だけ&lt;strong&gt;偏差値45前後&lt;/strong&gt;で足を引っ張っているケースです。&lt;/p&gt;
&lt;ul&gt;
&lt;li&gt;通塾は継続しつつ、週１回の&lt;strong&gt;オンライン算数 個別指導&lt;/strong&gt;を追加&lt;/li&gt;
&lt;li&gt;塾のテスト・テキストをもとに、&lt;strong&gt;「よく間違えるパターン」だけを抽出して対策&lt;/strong&gt;&lt;/li&gt;
&lt;li&gt;毎回の授業で「今週の塾で分からなかったところ」を洗い出し、その場で解消&lt;/li&gt;
&lt;/ul&gt;
&lt;p class="mb-0"&gt;こうした形で「穴埋め」としてオンライン授業を使うと、&lt;br /&gt;
偏差値が&lt;strong&gt;45 → 50前後&lt;/strong&gt;に上がり、志望校判定が一段階アップするケースも珍しくありません。&lt;br /&gt;
中学受験算数オンラインを「塾＋オンライン」のハイブリッドで活用するイメージです。&lt;/p&gt;
&lt;h3 class="h5 mt-4 mb-2"&gt;習慣化を支える「仕組み」のつくり方&lt;/h3&gt;
&lt;p&gt;オンライン授業は、「気が向いたときだけ受ける」形になると効果が出にくくなります。&lt;br /&gt;
続けやすくするためには、次のような&lt;strong&gt;仕組みづくり&lt;/strong&gt;が有効です。&lt;/p&gt;
&lt;ul&gt;
&lt;li&gt;&lt;strong&gt;毎週同じ曜日・同じ時間に決める&lt;/strong&gt;&lt;br /&gt;
「空いたときにやる」ではなく、「毎週◯曜日の◯時はオンライン授業」と決めておくことで、&lt;br /&gt;
生活リズムの一部として定着しやすくなります。&lt;/li&gt;
&lt;li class="mt-2"&gt;&lt;strong&gt;授業の最後に「来週までにやること」を３つ以内に絞る&lt;/strong&gt;&lt;br /&gt;
「何をやればいいか分からない」状態をなくすために、&lt;br /&gt;
小さな宿題を明確にしておくことがポイントです。&lt;/li&gt;
&lt;li class="mt-2"&gt;&lt;strong&gt;「できたこと」を毎回振り返る&lt;/strong&gt;&lt;br /&gt;
模試の点数や偏差値だけでなく、「前より早く解けた」「ひとりで解けた問題が増えた」など、&lt;br /&gt;
小さな成功体験を積み上げていきます。&lt;/li&gt;
&lt;/ul&gt;
&lt;p class="mb-0"&gt;このような仕組みを通して、単発の勉強ではなく&lt;strong&gt;「中学受験算数オンラインの学習習慣」&lt;/strong&gt;として&lt;br /&gt;
根づかせていくことが大切です。&lt;/p&gt;
&lt;/div&gt;
&lt;/div&gt;
&lt;p&gt;&lt;!-- オンライン授業を続けるコツ（見出しだけ“続かない原因”帯へ） --&gt;&lt;/p&gt;
&lt;div class="card shadow-sm mb-4 border-0"&gt;
&lt;div class="card-body p-3 p-md-4"&gt;
&lt;h2 class="h4 mb-3"&gt;オンライン授業が続かない原因と対策：三日坊主を防ぐコツ&lt;/h2&gt;
&lt;p&gt;せっかくオンライン授業を始めても、数回で終わってしまっては効果が出にくくなります。&lt;br /&gt;
勉強嫌いのお子さんでも続けやすくするために、次のようなポイントも意識してみてください。&lt;/p&gt;
&lt;ul&gt;
&lt;li&gt;&lt;strong&gt;曜日と時間を固定する&lt;/strong&gt;&lt;br /&gt;
「空いたときにやる」ではなく、「毎週◯曜日の◯時はオンライン授業」と決めておくと習慣化しやすくなります。&lt;/li&gt;
&lt;li class="mt-2"&gt;&lt;strong&gt;授業後１０〜１５分の復習タイムをセットにする&lt;/strong&gt;&lt;br /&gt;
その日の授業で解いた問題の中から、２〜３問だけ自力で解き直す時間を取ると、&lt;br /&gt;
理解がぐっと定着しやすくなります。&lt;/li&gt;
&lt;li class="mt-2"&gt;&lt;strong&gt;「できたこと」を言葉にして褒める&lt;/strong&gt;&lt;br /&gt;
点数だけでなく、「今日はここまで進んだ」「前より早く解けた」など、&lt;br /&gt;
小さな成長に目を向けて声をかけてあげると、勉強への抵抗感がやわらぎます。&lt;/li&gt;
&lt;li class="mt-2"&gt;&lt;strong&gt;画面越しの様子をときどき保護者がチェックする&lt;/strong&gt;&lt;br /&gt;
はじめのうちは、授業がきちんと活用できているかを軽く見守り、&lt;br /&gt;
徐々に本人に任せていく形で、自立した学習へつなげていきます。&lt;/li&gt;
&lt;/ul&gt;
&lt;p class="mb-0"&gt;オンライン授業は&lt;strong&gt;使い方次第で、大きな武器にも、ただの動画視聴にもなってしまう&lt;/strong&gt;学習方法です。&lt;br /&gt;
ちょっとした工夫で「続けられる仕組み」を作っていくことが、中学受験成功への近道になります。&lt;/p&gt;
&lt;/div&gt;
&lt;/div&gt;
&lt;p&gt;&lt;!-- まとめ（見出しだけ“算数から始める”帯へ） --&gt;&lt;/p&gt;
&lt;div class="card shadow-sm mb-4 border-0"&gt;
&lt;div class="card-body p-3 p-md-4"&gt;
&lt;h2 class="h4 mb-3"&gt;まとめ：オンライン中学受験は「算数の補強」から始めると回る&lt;/h2&gt;
&lt;p&gt;改めて、中学受験対策としてオンライン授業を活用する&lt;strong&gt;４つのメリット&lt;/strong&gt;を振り返っておきましょう。&lt;/p&gt;
&lt;ul&gt;
&lt;li&gt;中学受験の&lt;strong&gt;苦手な部分だけを集中的に学べる&lt;/strong&gt;&lt;/li&gt;
&lt;li&gt;通塾時間がなくなり、&lt;strong&gt;学習時間そのものを増やせる&lt;/strong&gt;&lt;/li&gt;
&lt;li&gt;差がつきやすい算数の&lt;strong&gt;苦手分野を重点的に伸ばせる&lt;/strong&gt;&lt;/li&gt;
&lt;li&gt;進度に合わせて学習できるから、&lt;strong&gt;ムリなく・ムダなく・退屈せずに続けられる&lt;/strong&gt;&lt;/li&gt;
&lt;/ul&gt;
&lt;p&gt;勉強嫌いのお子さんにとっても、オンライン授業は、教室とは違った形で&lt;br /&gt;
「わかる」「できる」を積み重ねていける学習スタイルです。&lt;/p&gt;
&lt;p class="mb-0"&gt;「塾は合わないかもしれない」「でも中学受験はあきらめたくない」というご家庭は、&lt;br /&gt;
ぜひ一度&lt;strong&gt;中学受験算数オンライン&lt;/strong&gt;として、算数のオンライン活用も検討してみてください。&lt;br /&gt;
オンライン個別の選び方や比較の基準は&lt;br /&gt;
&lt;a class="text-decoration-underline" href="https://natsui-sansu-juku.com/column/hub-online-guide/"&gt;全体像はこちら&lt;/a&gt;&lt;br /&gt;
で整理しています。&lt;br /&gt;
サービスの詳細は当塾の&lt;br /&gt;
&lt;a class="text-decoration-underline" href="https://natsui-sansu-juku.com/kobetsu_online/"&gt;&lt;br /&gt;
オンライン算数 個別指導&lt;br /&gt;
&lt;/a&gt;&lt;br /&gt;
ページからご確認いただけます。&lt;/p&gt;
&lt;/div&gt;
&lt;/div&gt;
&lt;p&gt;&lt;!-- 関連コラム --&gt;&lt;/p&gt;
&lt;div class="card shadow-sm mb-4 border-0"&gt;
&lt;div class="card-body p-3 p-md-4"&gt;
&lt;h3 class="h5 mb-3"&gt;関連コラムはこちら&lt;/h3&gt;
&lt;blockquote class="mb-0"&gt;&lt;p&gt;&lt;a href="https://natsui-sansu-juku.com/column/onlinekobetsu3/" target="_blank" rel="noopener noreferrer"&gt;&lt;br /&gt;
中学受験算数の成績を「オンライン個別指導」で伸ばすことができる３つの理由&lt;br /&gt;
&lt;/a&gt;&lt;/p&gt;&lt;/blockquote&gt;
&lt;/div&gt;
&lt;/div&gt;
&lt;p&gt;&lt;!-- 末尾 CTA（トップページ誘導＋個別オンライン案内：PC/スマホ両対応） --&gt;&lt;/p&gt;
&lt;div class="card shadow-sm border-0 my-5" style="background: linear-gradient(135deg, #e8f5e9, #c8e6c9);"&gt;
&lt;div class="card-body p-4 p-md-5"&gt;
&lt;div class="row align-items-center g-3"&gt;
&lt;div class="col-md-8"&gt;
&lt;h2 class="h4 fw-bold mb-3"&gt;夏井算数塾の全体像を知りたい方へ&lt;/h2&gt;
&lt;p class="mb-2"&gt;教室指導とオンライン指導の両方を行う&lt;strong&gt;夏井算数塾&lt;/strong&gt;では、&lt;br /&gt;
中学受験・非受験を問わず、一人ひとりに合わせた算数指導を行っています。&lt;/p&gt;
&lt;ul class="mb-0 small"&gt;
&lt;li&gt;教室個別指導・オンライン算数 個別指導の全体像&lt;/li&gt;
&lt;li&gt;学年別コース案内・開講曜日・指導方針&lt;/li&gt;
&lt;li&gt;最新のご案内・お知らせ・各種コラムへのリンク&lt;/li&gt;
&lt;/ul&gt;
&lt;/div&gt;
&lt;div class="col-md-4 text-center text-md-end"&gt;
&lt;div class="d-grid gap-2 d-md-flex justify-content-md-end"&gt;
&lt;p&gt;&lt;a class="btn btn-primary btn-lg w-100 w-md-auto mb-2 mb-md-0" href="https://natsui-sansu-juku.com/"&gt;&lt;br /&gt;
夏井算数塾トップページへ&lt;br /&gt;
&lt;/a&gt;&lt;/p&gt;
&lt;/div&gt;
&lt;/div&gt;
&lt;/div&gt;
&lt;/div&gt;
&lt;/div&gt;
&lt;p&gt;&lt;!-- 構造化データ（Article） --&gt;&lt;br /&gt;
&lt;script type="application/ld+json"&gt;
    {
      "@context": "https://schema.org",
      "@type": "Article",
      "headline": "勉強嫌い必見！オンライン授業で中学受験対策をする４つのメリット",
      "description": "勉強嫌い・塾がつらい中学受験生に向けて、オンライン授業で中学受験対策を進める４つのメリットを解説。オンライン算数 個別指導を含む中学受験算数オンラインの特徴、集団塾や映像授業との比較、偏差値推移イメージや習慣化の仕組み、オンライン授業を三日坊主で終わらせないコツまでまとめたガイドです。",
      "author": {
        "@type": "Organization",
        "name": "夏井算数塾"
      },
      "publisher": {
        "@type": "Organization",
        "name": "夏井算数塾"
      }
    }
  &lt;/script&gt;&lt;/p&gt;
&lt;/div&gt;
&lt;p&gt;&amp;nbsp;&lt;/p&gt;
&lt;div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4%2F&amp;amp;t=%E5%8B%89%E5%BC%B7%E5%AB%8C%E3%81%84%E3%81%A7%E3%82%82%E7%B6%9A%E3%81%8F%EF%BC%81%E4%B8%AD%E5%AD%A6%E5%8F%97%E9%A8%93%E7%AE%97%E6%95%B0%E3%82%AA%E3%83%B3%E3%83%A9%E3%82%A4%E3%83%B3%E6%8E%88%E6%A5%AD%E2%94%80%E2%94%804%E3%81%A4%E3%81%AE%E3%83%A1%E3%83%AA%E3%83%83%E3%83%88%E3%81%A8%E6%88%90%E5%8A%9F%E3%81%AE%E3%82%B3%E3%83%84%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4%2F&amp;amp;text=%E5%8B%89%E5%BC%B7%E5%AB%8C%E3%81%84%E3%81%A7%E3%82%82%E7%B6%9A%E3%81%8F%EF%BC%81%E4%B8%AD%E5%AD%A6%E5%8F%97%E9%A8%93%E7%AE%97%E6%95%B0%E3%82%AA%E3%83%B3%E3%83%A9%E3%82%A4%E3%83%B3%E6%8E%88%E6%A5%AD%E2%94%80%E2%94%804%E3%81%A4%E3%81%AE%E3%83%A1%E3%83%AA%E3%83%83%E3%83%88%E3%81%A8%E6%88%90%E5%8A%9F%E3%81%AE%E3%82%B3%E3%83%84%20%7C%20%E4%B8%AD%E5%AD%A6%E5%8F%97%E9%A8%93%E5%B0%82%E9%96%80%E3%80%80%E5%A4%8F%E4%BA%95%E7%AE%97%E6%95%B0%E5%A1%BE" target="_blank" &gt;&lt;span class="vk_icon_w_r_sns_x_twitter icon_sns"&gt;&lt;/span&gt;&lt;span class="sns_txt"&gt;X&lt;/span&gt;&lt;/a&gt;&lt;/li&gt;&lt;li class="sb_bluesky sb_icon"&gt;&lt;a class="sb_icon_inner" href="https://bsky.app/intent/compose?text=%E5%8B%89%E5%BC%B7%E5%AB%8C%E3%81%84%E3%81%A7%E3%82%82%E7%B6%9A%E3%81%8F%EF%BC%81%E4%B8%AD%E5%AD%A6%E5%8F%97%E9%A8%93%E7%AE%97%E6%95%B0%E3%82%AA%E3%83%B3%E3%83%A9%E3%82%A4%E3%83%B3%E6%8E%88%E6%A5%AD%E2%94%80%E2%94%804%E3%81%A4%E3%81%AE%E3%83%A1%E3%83%AA%E3%83%83%E3%83%88%E3%81%A8%E6%88%90%E5%8A%9F%E3%81%AE%E3%82%B3%E3%83%84%20%7C%20%E4%B8%AD%E5%AD%A6%E5%8F%97%E9%A8%93%E5%B0%82%E9%96%80%E3%80%80%E5%A4%8F%E4%BA%95%E7%AE%97%E6%95%B0%E5%A1%BE%0Ahttps%3A%2F%2Fnatsui-sansu-juku.com%2Fcol_blog%2Fonline4%2F" target="_blank" &gt;&lt;span class="vk_icon_w_r_sns_bluesky icon_sns"&gt;&lt;/span&gt;&lt;span class="sns_txt"&gt;Bluesky&lt;/span&gt;&lt;/a&gt;&lt;/li&gt;&lt;li class="sb_hatena sb_icon"&gt;&lt;a class="sb_icon_inner" href="//b.hatena.ne.jp/add?mode=confirm&amp;url=https%3A%2F%2Fnatsui-sansu-juku.com%2Fcol_blog%2Fonline4%2F&amp;amp;title=%E5%8B%89%E5%BC%B7%E5%AB%8C%E3%81%84%E3%81%A7%E3%82%82%E7%B6%9A%E3%81%8F%EF%BC%81%E4%B8%AD%E5%AD%A6%E5%8F%97%E9%A8%93%E7%AE%97%E6%95%B0%E3%82%AA%E3%83%B3%E3%83%A9%E3%82%A4%E3%83%B3%E6%8E%88%E6%A5%AD%E2%94%80%E2%94%804%E3%81%A4%E3%81%AE%E3%83%A1%E3%83%AA%E3%83%83%E3%83%88%E3%81%A8%E6%88%90%E5%8A%9F%E3%81%AE%E3%82%B3%E3%83%84%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sb_icon_inner"data-clipboard-text="勉強嫌いでも続く！中学受験算数オンライン授業──4つのメリットと成功のコツ | 中学受験専門　夏井算数塾 https://natsui-sansu-juku.com/col_blog/online4/"&gt;&lt;span class="vk_icon_w_r_sns_copy icon_sns"&gt;&lt;i class="fas fa-copy"&gt;&lt;/i&gt;&lt;/span&gt;&lt;span class="sns_txt"&gt;Copy&lt;/span&gt;&lt;/button&gt;&lt;/li&gt;&lt;/ul&gt;&lt;/div&gt;&lt;!-- [ /.socialSet ] --&gt;			
------</t>
  </si>
  <si>
    <t>https://natsui-sansu-juku.com/col_blog/onlinekouka/</t>
  </si>
  <si>
    <t>以下のページは不自然なワードを使用しています。
これらを適切に自然な言葉に置き換えて下さい。
なお、本文の装飾や構造は絶対に変えないでください。
【対象ページURL】
https://natsui-sansu-juku.com/col_blog/onlinekouka/
【検出された不自然ワード】
- 型
- 整え
【本文】
------
&lt;div class="container my-4"&gt;
&lt;p&gt;&lt;!-- ヒーロー／導入部分 --&gt;&lt;/p&gt;
&lt;div class="card shadow-sm mb-4 border-0" style="background: linear-gradient(135deg, #0d47a1, #42a5f5); color: #fff;"&gt;
&lt;div class="card-body p-4"&gt;
&lt;div class="d-flex flex-wrap justify-content-between align-items-center mb-2"&gt;&lt;span class="badge bg-warning text-dark mb-2" style="font-size: 0.8rem;"&gt;中学受験算数／オンライン指導&lt;/span&gt;&lt;br /&gt;
&lt;span class="badge bg-light text-dark mb-2" style="font-size: 0.75rem;"&gt;オンライン学習の効果が気になる保護者の方へ&lt;/span&gt;&lt;/div&gt;
&lt;h1 class="card-title mb-3" style="font-size: 1.9rem; line-height: 1.5;"&gt;オンライン算数教室で本当に成績は伸びる？──講師の質・学習効果・中学受験算数オンラインの活かし方&lt;/h1&gt;
&lt;p class="card-text mb-2" style="font-size: 0.95rem;"&gt;「オンラインの算数教室に興味はあるけれど、本当に算数の苦手は克服できるの？」「対面授業より効果が落ちるのでは？」──&lt;br /&gt;
そんな不安から、一歩を踏み出せずにいるご家庭も少なくありません。&lt;/p&gt;
&lt;p class="card-text mb-2" style="font-size: 0.9rem;"&gt;しかし実際には、オンラインだからこそ&lt;strong&gt;講師の質が可視化され、マンツーマンで丁寧な指導を受けやすい環境&lt;/strong&gt;が整っているケースも多くあります。&lt;br /&gt;
とくに中学受験算数では、集団授業だけではフォローしきれない「つまずき」を、&lt;br /&gt;
オンラインの&lt;strong&gt;個別指導&lt;/strong&gt;で埋めていくことが有効です。&lt;/p&gt;
&lt;p class="card-text mb-2" style="font-size: 0.9rem;"&gt;オンライン個別を検討する際の比較軸（失敗しない選び方・チェック項目）まで含めた整理は、&lt;br /&gt;
&lt;a class="text-white text-decoration-underline" href="https://natsui-sansu-juku.com/column/hub-online-guide/"&gt;全体像はこちら&lt;/a&gt;&lt;br /&gt;
にまとめています。&lt;/p&gt;
&lt;p class="card-text mb-0" style="font-size: 0.9rem;"&gt;なお、当塾では中学受験に特化した&lt;br /&gt;
&lt;a class="text-white text-decoration-underline" href="https://natsui-sansu-juku.com/kobetsu_online/"&gt;&lt;br /&gt;
オンライン算数 個別指導（中学受験算数オンライン）&lt;br /&gt;
&lt;/a&gt;&lt;br /&gt;
を提供しています。本記事で概要をつかんだ上で、詳細はLPもあわせてご覧ください。&lt;/p&gt;
&lt;/div&gt;
&lt;/div&gt;
&lt;p&gt;&lt;!-- この記事でわかること --&gt;&lt;/p&gt;
&lt;div class="card shadow-sm mb-4 border-0"&gt;
&lt;div class="card-body p-3 p-md-4"&gt;
&lt;h2 class="h5 mb-3"&gt;この記事でわかること&lt;/h2&gt;
&lt;ul class="mb-0"&gt;
&lt;li&gt;オンライン算数教室に対して保護者が抱きやすい不安と、その背景&lt;/li&gt;
&lt;li&gt;オンラインだからこそ&lt;strong&gt;講師の質が高くなりやすい理由&lt;/strong&gt;と、教える力が問われる仕組み&lt;/li&gt;
&lt;li&gt;マンツーマン指導で「苦手を残しにくい」中学受験算数オンラインの学習の組み立て&lt;/li&gt;
&lt;li&gt;実例（偏差値推移）と&lt;strong&gt;習慣化の仕組み&lt;/strong&gt;から見る、オンライン指導の伸び方&lt;/li&gt;
&lt;li&gt;大手集団塾・映像授業との比較で見える、オンライン算数 個別指導の位置づけ&lt;/li&gt;
&lt;li&gt;オンライン算数教室を選ぶ際のチェックリストと、失敗しないためのポイント&lt;/li&gt;
&lt;/ul&gt;
&lt;/div&gt;
&lt;/div&gt;
&lt;p&gt;&lt;!-- H2-1 オンライン算数教室への不安 --&gt;&lt;/p&gt;
&lt;div class="card shadow-sm mb-4 border-0"&gt;
&lt;div class="card-body p-3 p-md-4"&gt;
&lt;h2 class="h4 mb-3"&gt;オンライン算数教室に対する「よくある不安」とその背景&lt;/h2&gt;
&lt;p&gt;お子さんの算数学習のために「オンラインの算数教室を利用してみよう」と考えている親御さんは増えています。&lt;br /&gt;
一方で、オンラインと聞くと、次のような不安を抱く方も多いのではないでしょうか。&lt;/p&gt;
&lt;ul&gt;
&lt;li&gt;本当に&lt;strong&gt;算数の苦手意識は克服できる&lt;/strong&gt;の？&lt;/li&gt;
&lt;li&gt;&lt;strong&gt;講師の質は大丈夫&lt;/strong&gt;なの？&lt;/li&gt;
&lt;li&gt;対面授業より&lt;strong&gt;学習効果が落ちるのでは&lt;/strong&gt;？&lt;/li&gt;
&lt;/ul&gt;
&lt;p class="mb-2"&gt;こうした不安から、「興味はあるものの、最後の一歩が踏み出せない」という声も少なくありません。&lt;/p&gt;
&lt;p class="mb-0"&gt;ですが、&lt;strong&gt;「オンラインだから不安」&lt;/strong&gt;と心配する必要は必ずしもありません。&lt;br /&gt;
むしろオンラインの算数教室は、仕組み上&lt;strong&gt;対面より丁寧な指導が受けられる&lt;/strong&gt;ケースも多いのです。&lt;br /&gt;
以下では、その理由を順に見ていきます。&lt;/p&gt;
&lt;/div&gt;
&lt;/div&gt;
&lt;p&gt;&lt;!-- H2-2 オンラインでも十分効果が出る3つの理由 --&gt;&lt;/p&gt;
&lt;div class="card shadow-sm mb-4 border-0"&gt;
&lt;div class="card-body p-3 p-md-4"&gt;
&lt;h2 class="h4 mb-3"&gt;オンラインでも十分な学習効果が得られる３つの理由&lt;/h2&gt;
&lt;p&gt;オンラインの算数教室で、算数が苦手なお子さんでも力をつけやすい理由は、大きく３つあります。&lt;/p&gt;
&lt;ul&gt;
&lt;li&gt;&lt;strong&gt;講師の質が「可視化」されるオンライン環境&lt;/strong&gt;&lt;/li&gt;
&lt;li&gt;&lt;strong&gt;画面越しでも伝わる「教える力」が求められる&lt;/strong&gt;&lt;/li&gt;
&lt;li&gt;&lt;strong&gt;マンツーマン指導で苦手を残しにくい&lt;/strong&gt;学習の組み立て&lt;/li&gt;
&lt;/ul&gt;
&lt;h3 class="h5 mt-4 mb-2"&gt;1. 講師の質が「可視化」されるオンライン環境&lt;/h3&gt;
&lt;p&gt;オンラインの算数教室と聞くと、対面より「講師の質が心配…」と感じる方もいます。&lt;br /&gt;
しかし、実際にはオンラインだからこそ&lt;strong&gt;講師の質が厳しくチェックされる環境&lt;/strong&gt;が整っています。&lt;/p&gt;
&lt;blockquote class="mb-2"&gt;&lt;p&gt;📌 オンラインは「講師の質」がすべて。&lt;br /&gt;
評判はすぐにネット上に広がるから。&lt;/p&gt;&lt;/blockquote&gt;
&lt;p&gt;オンライン教室は、保護者が&lt;strong&gt;口コミやサイト情報を簡単に調べられる&lt;/strong&gt;環境にあります。&lt;br /&gt;
講師の質が低ければ、その評判はすぐに見えてしまいます。&lt;br /&gt;
そのため多くのオンライン教室では、対面塾以上に&lt;br /&gt;
&lt;strong&gt;講師の採用と育成に力を入れる必要がある&lt;/strong&gt;のです。&lt;/p&gt;
&lt;p class="mb-0"&gt;対面教室では、「話がうまい」「子ども受けが良い」といった要素だけで授業がなんとなく成立してしまうこともあります。&lt;br /&gt;
一方でオンラインは、&lt;strong&gt;説明力そのものがダイレクトに評価される場&lt;/strong&gt;であると言えます。&lt;/p&gt;
&lt;h3 class="h5 mt-4 mb-2"&gt;2. 画面越しで問われる「教える力」&lt;/h3&gt;
&lt;p&gt;オンライン授業では、画面越しにノートやデジタルボードを使いながら説明を行います。&lt;br /&gt;
ここでは、講師に次のような力が求められます。&lt;/p&gt;
&lt;ul&gt;
&lt;li&gt;ノートや画面共有を使った&lt;strong&gt;分かりやすい説明力&lt;/strong&gt;&lt;/li&gt;
&lt;li&gt;図や式を丁寧に見せる&lt;strong&gt;図示力・板書力&lt;/strong&gt;&lt;/li&gt;
&lt;li&gt;「なぜそう考えるのか」を伝える&lt;strong&gt;言語化能力&lt;/strong&gt;&lt;/li&gt;
&lt;/ul&gt;
&lt;blockquote class="mb-2"&gt;&lt;p&gt;✅ オンラインは「教える力」がなければすぐにバレます。&lt;/p&gt;&lt;/blockquote&gt;
&lt;p class="mb-0"&gt;画面越しでの指導は、説明の一つひとつがそのまま保護者や生徒の印象につながります。&lt;br /&gt;
だからこそ、オンライン教室には&lt;strong&gt;教える力に長けた精鋭の講師が揃っていることが多い&lt;/strong&gt;のです。&lt;/p&gt;
&lt;h3 class="h5 mt-4 mb-2"&gt;3. マンツーマン指導で「算数で置いていかれにくい」&lt;/h3&gt;
&lt;p&gt;オンライン算数教室の多くは、マンツーマン指導または少人数制で授業が進みます。&lt;br /&gt;
その結果、次のようなメリットが生まれます。&lt;/p&gt;
&lt;ul&gt;
&lt;li&gt;算数が苦手なまま授業だけ先に進んでしまうことがない&lt;/li&gt;
&lt;li&gt;理解できていないポイントを&lt;strong&gt;その場ですぐに見直し&lt;/strong&gt;、苦手を放置しない&lt;/li&gt;
&lt;li&gt;一人ひとりの理解度に応じて、進度や宿題量を細かく調整できる&lt;/li&gt;
&lt;/ul&gt;
&lt;blockquote class="mb-2"&gt;&lt;p&gt;✅ 算数で置いていかれにくい&lt;br /&gt;
✅ 苦手がその場で改善される&lt;/p&gt;&lt;/blockquote&gt;
&lt;p class="mb-0"&gt;このように、オンラインだからこそ、丁寧に・確実に・理解を積みあげていくことができます。&lt;br /&gt;
とくに中学受験算数のように「一度のつまずきがその後の単元に影響する」教科では、&lt;br /&gt;
&lt;strong&gt;その場で苦手を解消できるマンツーマン指導&lt;/strong&gt;は大きな武器になります。&lt;/p&gt;
&lt;/div&gt;
&lt;/div&gt;
&lt;p&gt;&lt;!-- H2-3 実例＆習慣化の仕組み --&gt;&lt;/p&gt;
&lt;div class="card shadow-sm mb-4 border-0"&gt;
&lt;div class="card-body p-3 p-md-4"&gt;
&lt;h2 class="h4 mb-3"&gt;実例で見るオンライン算数教室の伸び方と「習慣化」の仕組み&lt;/h2&gt;
&lt;p&gt;ここでは、典型的なケースをもとに、オンライン算数教室でどのように成績が伸びていくのかをイメージしやすい形でご紹介します&lt;br /&gt;
（内容は実際の指導事例をもとに、プライバシーに配慮して再構成しています）。&lt;/p&gt;
&lt;h3 class="h5 mt-3 mb-2"&gt;ケース1：小5・算数偏差値40台前半 → 50台後半へ&lt;/h3&gt;
&lt;p&gt;小学5年の秋時点で、模試の算数偏差値が&lt;strong&gt;42〜44&lt;/strong&gt;前後で推移していたAさん。&lt;br /&gt;
集団塾のカリキュラムが速く進み、「割合」と「速さ」に強い苦手意識を持っていました。&lt;/p&gt;
&lt;ul&gt;
&lt;li&gt;週1回・60分のオンライン算数教室を開始&lt;/li&gt;
&lt;li&gt;2か月間、「割合」「速さ」にテーマを絞って徹底的に復習&lt;/li&gt;
&lt;li&gt;宿題は「1日15分×3日分」のみとし、&lt;strong&gt;無理なく続けられる量&lt;/strong&gt;に調整&lt;/li&gt;
&lt;/ul&gt;
&lt;p class="mb-0"&gt;その結果、2か月後の模試では&lt;strong&gt;算数偏差値が58&lt;/strong&gt;まで上昇。&lt;br /&gt;
本人の中でも「やれば上がる」という手応えが生まれ、その後の学習全体にも前向きな姿勢が見られるようになりました。&lt;/p&gt;
&lt;h3 class="h5 mt-4 mb-2"&gt;ケース2：塾はそのまま、算数だけオンラインで「穴埋め」&lt;/h3&gt;
&lt;p&gt;小学6年の春、Bさんは大手塾に通いながら、算数だけ成績が伸び悩んでいました。&lt;br /&gt;
国語・理科・社会は偏差値55前後でしたが、算数だけ&lt;strong&gt;偏差値45前後で足を引っ張っている状態&lt;/strong&gt;でした。&lt;/p&gt;
&lt;ul&gt;
&lt;li&gt;通塾はそのまま継続し、週1回のオンライン算数 個別指導を追加&lt;/li&gt;
&lt;li&gt;塾のテキスト・テストをもとに、&lt;strong&gt;「間違えやすいパターン」だけを抽出して対策&lt;/strong&gt;&lt;/li&gt;
&lt;li&gt;毎回の授業で「今週の塾の授業で分からなかったところ」を洗い出し、その場でフォロー&lt;/li&gt;
&lt;/ul&gt;
&lt;p class="mb-0"&gt;夏前には、算数偏差値が&lt;strong&gt;45 → 52&lt;/strong&gt;にアップ。&lt;br /&gt;
志望校判定も「C判定」から「B判定」に上がり、受験校の選択肢が広がりました。&lt;br /&gt;
このように、オンライン算数教室は&lt;strong&gt;「塾＋オンライン」併用スタイル&lt;/strong&gt;でも力を発揮します。&lt;/p&gt;
&lt;h3 class="h5 mt-4 mb-2"&gt;オンライン算数学習を支える「習慣化」の仕組み&lt;/h3&gt;
&lt;p&gt;成績アップのカギは、単発の指導よりも&lt;strong&gt;学習の習慣化&lt;/strong&gt;にあります。&lt;br /&gt;
オンライン算数教室では、次のような仕組みを取り入れることで「続けやすさ」を高めることができます。&lt;/p&gt;
&lt;ul&gt;
&lt;li&gt;毎週同じ曜日・同じ時間に決め、&lt;strong&gt;生活リズムの一部として定着&lt;/strong&gt;させる&lt;/li&gt;
&lt;li&gt;授業の最後に「来週までにやること」を3つ以内に絞って共有する&lt;/li&gt;
&lt;li&gt;必要に応じて、「今週のポイント」をメモで共有し、家庭学習をサポート&lt;/li&gt;
&lt;li&gt;毎回の授業で「できるようになったこと」を振り返り、&lt;strong&gt;小さな成功体験&lt;/strong&gt;を積み上げる&lt;/li&gt;
&lt;/ul&gt;
&lt;p class="mb-0"&gt;このような習慣化の仕組みがあると、「気が向いたときだけ勉強する」状態から、&lt;br /&gt;
&lt;strong&gt;中学受験算数オンラインを軸とした安定した学習サイクル&lt;/strong&gt;へと移行しやすくなります。&lt;/p&gt;
&lt;/div&gt;
&lt;/div&gt;
&lt;p&gt;&lt;!-- 中盤 CTA（LPへの関連リンク／サイズ調整済） --&gt;&lt;/p&gt;
&lt;div class="card shadow-sm border-0 my-4" style="background-color: #e3f2fd;"&gt;
&lt;div class="card-body p-4 p-md-5"&gt;
&lt;div class="row align-items-center g-3"&gt;
&lt;div class="col-md-8"&gt;
&lt;h2 class="h5 fw-bold mb-3"&gt;まずは１〜２か月、「苦手単元だけ」の中学受験算数オンラインから&lt;/h2&gt;
&lt;p class="mb-2"&gt;「全部をオンラインに切り替えるのは不安」という場合は、&lt;br /&gt;
まず&lt;strong&gt;オンライン算数 個別指導&lt;/strong&gt;を、1〜2か月の短期集中で試してみるのがおすすめです。&lt;/p&gt;
&lt;ul class="mb-0 small"&gt;
&lt;li&gt;小5秋〜冬の「割合」「速さ」だけを集中的にフォロー&lt;/li&gt;
&lt;li&gt;小6夏前に「立体図形」だけを固めておきたい など、ニーズに応じた組み立て&lt;/li&gt;
&lt;li&gt;終了時には&lt;strong&gt;「どこが伸びたか」レポート&lt;/strong&gt;を振り返りに活用&lt;/li&gt;
&lt;/ul&gt;
&lt;/div&gt;
&lt;div class="col-md-4 text-center text-md-end"&gt;
&lt;div class="d-grid gap-2"&gt;&lt;a class="btn btn-primary btn-lg w-100" href="https://natsui-sansu-juku.com/kobetsu_online/"&gt;&lt;br /&gt;
中学受験算数オンラインの詳細を見る&lt;br /&gt;
&lt;/a&gt;&lt;/div&gt;
&lt;/div&gt;
&lt;/div&gt;
&lt;/div&gt;
&lt;/div&gt;
&lt;p&gt;&lt;!-- H2-4 競合との比較 --&gt;&lt;/p&gt;
&lt;div class="card shadow-sm mb-4 border-0"&gt;
&lt;div class="card-body p-3 p-md-4"&gt;
&lt;h2 class="h4 mb-3"&gt;大手集団塾・映像授業とオンライン算数 個別指導の比較&lt;/h2&gt;
&lt;p&gt;「オンライン」と一口に言っても、その形態はさまざまです。&lt;br /&gt;
ここでは、大きく次の３タイプに分けて比較してみます。&lt;/p&gt;
&lt;ul&gt;
&lt;li&gt;大手塾の集団授業（教室通塾）&lt;/li&gt;
&lt;li&gt;映像授業・オンデマンド講座（録画視聴形式）&lt;/li&gt;
&lt;li&gt;&lt;strong&gt;双方向型のオンライン算数 個別指導（中学受験算数オンライン）&lt;/strong&gt;&lt;/li&gt;
&lt;/ul&gt;
&lt;div class="table-responsive mt-3"&gt;
&lt;table class="table table-bordered table-striped align-middle text-center"&gt;
&lt;thead class="table-light"&gt;
&lt;tr&gt;
&lt;th scope="col"&gt;項目&lt;/th&gt;
&lt;th scope="col"&gt;大手集団塾&lt;/th&gt;
&lt;th scope="col"&gt;映像授業&lt;/th&gt;
&lt;th scope="col"&gt;オンライン算数 個別指導&lt;/th&gt;
&lt;/tr&gt;
&lt;/thead&gt;
&lt;tbody&gt;
&lt;tr&gt;
&lt;th class="text-nowrap" scope="row"&gt;授業スタイル&lt;/th&gt;
&lt;td&gt;一斉授業・板書中心&lt;/td&gt;
&lt;td&gt;録画された授業を視聴&lt;/td&gt;
&lt;td&gt;&lt;strong&gt;双方向の1対1指導&lt;/strong&gt;&lt;/td&gt;
&lt;/tr&gt;
&lt;tr&gt;
&lt;th scope="row"&gt;質問のしやすさ&lt;/th&gt;
&lt;td&gt;授業後の質問タイムに限定&lt;/td&gt;
&lt;td&gt;その場で質問はできない&lt;/td&gt;
&lt;td&gt;授業中に&lt;strong&gt;いつでもその場で質問&lt;/strong&gt;できる&lt;/td&gt;
&lt;/tr&gt;
&lt;tr&gt;
&lt;th scope="row"&gt;カリキュラム&lt;/th&gt;
&lt;td&gt;塾の年間カリキュラムに準拠&lt;/td&gt;
&lt;td&gt;教材ごとの決まったカリキュラム&lt;/td&gt;
&lt;td&gt;苦手単元・志望校に合わせて&lt;strong&gt;完全カスタマイズ&lt;/strong&gt;&lt;/td&gt;
&lt;/tr&gt;
&lt;tr&gt;
&lt;th scope="row"&gt;続けやすさ&lt;/th&gt;
&lt;td&gt;送迎・時間の制約が大きい&lt;/td&gt;
&lt;td&gt;「見るだけ」で終わるリスクあり&lt;/td&gt;
&lt;td&gt;決まった曜日・時間で&lt;strong&gt;習慣化しやすい仕組み&lt;/strong&gt;&lt;/td&gt;
&lt;/tr&gt;
&lt;tr&gt;
&lt;th scope="row"&gt;算数の苦手への対応&lt;/th&gt;
&lt;td&gt;クラス全体のペースに依存&lt;/td&gt;
&lt;td&gt;自分で復習する必要が大きい&lt;/td&gt;
&lt;td&gt;&lt;strong&gt;その場でつまずきを解消&lt;/strong&gt;し、苦手を残しにくい&lt;/td&gt;
&lt;/tr&gt;
&lt;/tbody&gt;
&lt;/table&gt;
&lt;/div&gt;
&lt;p class="mb-0 mt-3"&gt;とくに中学受験算数をオンラインで伸ばしたい場合、&lt;br /&gt;
&lt;strong&gt;「双方向で対話ができるか」「子どもの理解に合わせてその場で調整できるか」&lt;/strong&gt;が重要なポイントになります。&lt;br /&gt;
こうした観点から、&lt;strong&gt;オンライン算数 個別指導&lt;/strong&gt;は、&lt;br /&gt;
「大手塾ではカバーしきれない部分を補う中学受験算数オンライン」として活用するのが効果的です。&lt;/p&gt;
&lt;/div&gt;
&lt;/div&gt;
&lt;p&gt;&lt;!-- H2-5 オンライン算数教室を選ぶチェックリスト --&gt;&lt;/p&gt;
&lt;div class="card shadow-sm mb-4 border-0"&gt;
&lt;div class="card-body p-3 p-md-4"&gt;
&lt;h2 class="h4 mb-3"&gt;オンライン算数教室を選ぶときのチェックリスト&lt;/h2&gt;
&lt;p&gt;オンライン算数教室を検討するときは、「何となく良さそう」で決めてしまうのではなく、&lt;br /&gt;
次のような観点で比較してみると失敗しにくくなります。&lt;/p&gt;
&lt;h3 class="h5 mt-3 mb-2"&gt;1. 講師情報・指導実績は十分か&lt;/h3&gt;
&lt;ul&gt;
&lt;li&gt;講師の経歴・担当科目・指導年数などの情報が公開されているか&lt;/li&gt;
&lt;li&gt;中学受験算数に関する&lt;strong&gt;指導実績・合格実績&lt;/strong&gt;が明示されているか&lt;/li&gt;
&lt;li&gt;口コミやレビューに、指導の丁寧さやフォロー体制が反映されているか&lt;/li&gt;
&lt;/ul&gt;
&lt;h3 class="h5 mt-3 mb-2"&gt;2. 授業スタイルとフォロー体制は明確か&lt;/h3&gt;
&lt;ul&gt;
&lt;li&gt;マンツーマンか少人数か、授業スタイルが具体的に説明されているか&lt;/li&gt;
&lt;li&gt;授業中に&lt;strong&gt;その場で質問できる&lt;/strong&gt;仕組みがあるか&lt;/li&gt;
&lt;li&gt;宿題・復習・確認テストなど、学習サイクルが明確に組み立てられているか&lt;/li&gt;
&lt;/ul&gt;
&lt;h3 class="h5 mt-3 mb-2"&gt;3. 通信環境・機材への配慮があるか&lt;/h3&gt;
&lt;ul&gt;
&lt;li&gt;一般的な家庭の回線や端末（ノートPC／タブレット）で問題なく受講できるか&lt;/li&gt;
&lt;li&gt;事前に&lt;strong&gt;接続テストや体験授業&lt;/strong&gt;が用意されているか&lt;/li&gt;
&lt;li&gt;万が一トラブルがあった場合のサポート窓口や振替対応が明示されているか&lt;/li&gt;
&lt;/ul&gt;
&lt;p class="mb-0"&gt;これらの点を踏まえ、&lt;strong&gt;中学受験算数オンラインのパートナーとして長く付き合えるか&lt;/strong&gt;どうかをイメージしながら比較してみてください。&lt;/p&gt;
&lt;/div&gt;
&lt;/div&gt;
&lt;p&gt;&lt;!-- H2-6 まとめ＆末尾CTA＋関連リンク --&gt;&lt;/p&gt;
&lt;div class="card shadow-sm mb-4 border-0"&gt;
&lt;div class="card-body p-3 p-md-4"&gt;
&lt;h2 class="h4 mb-3"&gt;まとめ：オンラインだから不安、ではなくオンラインだからこそ伸ばせる算数&lt;/h2&gt;
&lt;p&gt;オンラインの算数教室は、「本当に大丈夫かな？」という不安からスタートすることが多い学習スタイルです。&lt;br /&gt;
しかし、ここまで見てきたように、オンラインには次のような強みがあります。&lt;/p&gt;
&lt;ul&gt;
&lt;li&gt;口コミや情報が可視化されるため、&lt;strong&gt;講師の質が厳しくチェックされやすい&lt;/strong&gt;&lt;/li&gt;
&lt;li&gt;画面越しでも伝わる&lt;strong&gt;説明力・図示力・言語化能力&lt;/strong&gt;を持つ講師が集まりやすい&lt;/li&gt;
&lt;li&gt;マンツーマン指導で、&lt;strong&gt;算数の苦手を残さずに進めやすい&lt;/strong&gt;&lt;/li&gt;
&lt;li&gt;習慣化の仕組みを取り入れやすく、&lt;strong&gt;安定した学習サイクルを作りやすい&lt;/strong&gt;&lt;/li&gt;
&lt;li&gt;大手集団塾・映像授業と比較しても、&lt;strong&gt;「弱点補強」に特化した役割&lt;/strong&gt;を担いやすい&lt;/li&gt;
&lt;/ul&gt;
&lt;p&gt;算数が苦手なお子さんにとって、オンライン個別指導は強力な選択肢になり得ます。&lt;br /&gt;
大切なのは、「オンラインだから不安」と一括りにするのではなく、&lt;br /&gt;
&lt;strong&gt;中学受験算数オンラインをどう活用するか&lt;/strong&gt;という視点で教室を選ぶことです。&lt;/p&gt;
&lt;p class="mb-0"&gt;オンライン個別を検討する際の比較軸（失敗しない選び方・チェック項目）まで含めた整理は、&lt;br /&gt;
&lt;a class="text-decoration-underline" href="https://natsui-sansu-juku.com/column/hub-online-guide/"&gt;全体像はこちら&lt;/a&gt;&lt;br /&gt;
にまとめています。&lt;br /&gt;
当塾の&lt;br /&gt;
&lt;a class="text-decoration-underline" href="https://natsui-sansu-juku.com/kobetsu_online/"&gt;&lt;br /&gt;
オンライン算数 個別指導（中学受験算数オンライン）&lt;br /&gt;
&lt;/a&gt;&lt;br /&gt;
では、志望校や現状に合わせてカリキュラムを個別に組み立てています。&lt;br /&gt;
「うちの子にはどんな進め方が合うだろう？」と感じたら、ぜひ一度ご相談ください。&lt;/p&gt;
&lt;/div&gt;
&lt;/div&gt;
&lt;p&gt;&lt;!-- 関連コラム --&gt;&lt;/p&gt;
&lt;div class="card shadow-sm mb-4 border-0"&gt;
&lt;div class="card-body p-3 p-md-4"&gt;
&lt;h3 class="h5 mb-3"&gt;関連コラムはこちら&lt;/h3&gt;
&lt;blockquote class="mb-0"&gt;&lt;p&gt;&lt;a href="https://natsui-sansu-juku.com/column/onlinekobetsu3/" target="_blank" rel="noopener noreferrer"&gt;&lt;br /&gt;
中学受験算数の成績を「オンライン個別指導」で伸ばすことができる３つの理由&lt;br /&gt;
&lt;/a&gt;&lt;/p&gt;&lt;/blockquote&gt;
&lt;/div&gt;
&lt;/div&gt;
&lt;p&gt;&lt;!-- 末尾 CTA（トップページ誘導） --&gt;&lt;/p&gt;
&lt;div class="card shadow-sm border-0 my-5" style="background: linear-gradient(135deg, #e8f5e9, #c8e6c9);"&gt;
&lt;div class="card-body p-4 p-md-5"&gt;
&lt;div class="row align-items-center g-3"&gt;
&lt;div class="col-md-8"&gt;
&lt;h2 class="h4 fw-bold mb-3"&gt;夏井算数塾の全体像を知りたい方へ&lt;/h2&gt;
&lt;p class="mb-2"&gt;教室指導とオンライン指導の両方を行う&lt;strong&gt;夏井算数塾&lt;/strong&gt;では、&lt;br /&gt;
中学受験・非受験を問わず、一人ひとりに合わせた算数指導を行っています。&lt;/p&gt;
&lt;ul class="mb-0 small"&gt;
&lt;li&gt;教室個別指導・オンライン算数 個別指導の全体像&lt;/li&gt;
&lt;li&gt;学年別コース案内・開講曜日・指導方針&lt;/li&gt;
&lt;li&gt;最新のご案内・お知らせ・各種コラムへのリンク&lt;/li&gt;
&lt;/ul&gt;
&lt;/div&gt;
&lt;div class="col-md-4 text-center text-md-end"&gt;
&lt;div class="d-grid gap-2 d-md-flex justify-content-md-end"&gt;&lt;a class="btn btn-primary btn-lg w-100 w-md-auto mb-2 mb-md-0" href="https://natsui-sansu-juku.com/"&gt;&lt;br /&gt;
夏井算数塾トップページへ&lt;br /&gt;
&lt;/a&gt;&lt;/div&gt;
&lt;/div&gt;
&lt;/div&gt;
&lt;/div&gt;
&lt;/div&gt;
&lt;p&gt;&lt;!-- 構造化データ（Article） --&gt;&lt;br /&gt;
&lt;script type="application/ld+json"&gt;
    {
      "@context": "https://schema.org",
      "@type": "Article",
      "headline": "オンライン算数教室で本当に成績は伸びる？──講師の質・学習効果・中学受験算数オンラインの活かし方",
      "description": "オンライン算数教室で本当に算数の苦手は克服できるのかを、講師の質・マンツーマン指導・実例（偏差値推移）・習慣化の仕組みなどから詳しく解説。大手集団塾や映像授業との比較を通して、中学受験算数オンラインやオンライン算数 個別指導をどのように活用すればよいかを整理したガイドです。",
      "author": {
        "@type": "Organization",
        "name": "夏井算数塾"
      },
      "publisher": {
        "@type": "Organization",
        "name": "夏井算数塾"
      }
    }
  &lt;/script&gt;&lt;/p&gt;
&lt;p&gt;&lt;!-- 構造化データ（FAQ） --&gt;&lt;br /&gt;
&lt;script type="application/ld+json"&gt;
    {
      "@context": "https://schema.org",
      "@type": "FAQPage",
      "mainEntity": [
        {
          "@type": "Question",
          "name": "オンライン算数教室でも対面と同じくらい効果がありますか？",
          "acceptedAnswer": {
            "@type": "Answer",
            "text": "オンライン算数教室は、口コミや情報が可視化されるため講師の質が厳しくチェックされやすく、マンツーマン指導で苦手を残しにくいという特徴があります。画面共有やノートを使った説明力・図示力・言語化能力が求められるため、教える力に長けた講師が集まりやすく、条件が整えば対面と同等以上の学習効果を期待できます。"
          }
        },
        {
          "@type": "Question",
          "name": "中学受験算数オンラインは、集団塾や映像授業とどう使い分ければ良いですか？",
          "acceptedAnswer": {
            "@type": "Answer",
            "text": "集団塾は4教科をバランスよく学ぶ「土台」として、映像授業は自分のペースで基礎を押さえる「補助教材」として使うのがおすすめです。一方、中学受験算数オンラインやオンライン算数 個別指導は、算数の苦手単元を集中的に補強したり、塾の授業で分からなかった部分をその場で解消する「弱点補強・穴埋め」の役割を担います。大手塾＋オンライン個別の併用で、全体の成績を効率よく引き上げていくイメージです。"
          }
        },
        {
          "@type": "Question",
          "name": "オンライン算数学習でも学習習慣は身につきますか？",
          "acceptedAnswer": {
            "@type": "Answer",
            "text": "オンライン算数学習でも、毎週同じ曜日・時間に決めて受講し、授業の最後に「次回までにやること」を明確に共有するなどの仕組みを取り入れることで、十分に学習習慣を定着させることができます。また、短時間の復習をセットにしたり、毎回「できるようになったこと」を振り返ることで、小さな成功体験を積み上げやすくなり、単発の勉強ではなく中学受験算数オンラインを軸にした安定した学習サイクルを作ることができます。"
          }
        }
      ]
    }
  &lt;/script&gt;&lt;/p&gt;
&lt;/div&gt;
&lt;p&gt;&lt;!-- [ /.socialSet ] --&gt;&lt;/p&gt;
&lt;div class="veu_socialSet veu_socialSet-position-after veu_contentAddSection"&gt;&lt;/div&gt;
&lt;p&gt;&amp;nbsp;&lt;/p&gt;
&lt;div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kouka%2F&amp;amp;t=%E3%82%AA%E3%83%B3%E3%83%A9%E3%82%A4%E3%83%B3%E7%AE%97%E6%95%B0%E6%95%99%E5%AE%A4%E3%81%A7%E6%9C%AC%E5%BD%93%E3%81%AB%E6%88%90%E7%B8%BE%E3%81%AF%E4%BC%B8%E3%81%B3%E3%82%8B%EF%BC%9F%E5%A1%BE%E3%81%A8%E3%81%AE%E9%81%95%E3%81%84%E3%81%A8%E4%B8%AD%E5%AD%A6%E5%8F%97%E9%A8%93%E7%AE%97%E6%95%B0%E3%82%AA%E3%83%B3%E3%83%A9%E3%82%A4%E3%83%B3%E3%81%AE%E6%B4%BB%E3%81%8B%E3%81%97%E6%96%B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kouka%2F&amp;amp;text=%E3%82%AA%E3%83%B3%E3%83%A9%E3%82%A4%E3%83%B3%E7%AE%97%E6%95%B0%E6%95%99%E5%AE%A4%E3%81%A7%E6%9C%AC%E5%BD%93%E3%81%AB%E6%88%90%E7%B8%BE%E3%81%AF%E4%BC%B8%E3%81%B3%E3%82%8B%EF%BC%9F%E5%A1%BE%E3%81%A8%E3%81%AE%E9%81%95%E3%81%84%E3%81%A8%E4%B8%AD%E5%AD%A6%E5%8F%97%E9%A8%93%E7%AE%97%E6%95%B0%E3%82%AA%E3%83%B3%E3%83%A9%E3%82%A4%E3%83%B3%E3%81%AE%E6%B4%BB%E3%81%8B%E3%81%97%E6%96%B9%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82%AA%E3%83%B3%E3%83%A9%E3%82%A4%E3%83%B3%E7%AE%97%E6%95%B0%E6%95%99%E5%AE%A4%E3%81%A7%E6%9C%AC%E5%BD%93%E3%81%AB%E6%88%90%E7%B8%BE%E3%81%AF%E4%BC%B8%E3%81%B3%E3%82%8B%EF%BC%9F%E5%A1%BE%E3%81%A8%E3%81%AE%E9%81%95%E3%81%84%E3%81%A8%E4%B8%AD%E5%AD%A6%E5%8F%97%E9%A8%93%E7%AE%97%E6%95%B0%E3%82%AA%E3%83%B3%E3%83%A9%E3%82%A4%E3%83%B3%E3%81%AE%E6%B4%BB%E3%81%8B%E3%81%97%E6%96%B9%20%7C%20%E4%B8%AD%E5%AD%A6%E5%8F%97%E9%A8%93%E5%B0%82%E9%96%80%E3%80%80%E5%A4%8F%E4%BA%95%E7%AE%97%E6%95%B0%E5%A1%BE%0Ahttps%3A%2F%2Fnatsui-sansu-juku.com%2Fcol_blog%2Fonlinekouka%2F" target="_blank" &gt;&lt;span class="vk_icon_w_r_sns_bluesky icon_sns"&gt;&lt;/span&gt;&lt;span class="sns_txt"&gt;Bluesky&lt;/span&gt;&lt;/a&gt;&lt;/li&gt;&lt;li class="sb_hatena sb_icon"&gt;&lt;a class="sb_icon_inner" href="//b.hatena.ne.jp/add?mode=confirm&amp;url=https%3A%2F%2Fnatsui-sansu-juku.com%2Fcol_blog%2Fonlinekouka%2F&amp;amp;title=%E3%82%AA%E3%83%B3%E3%83%A9%E3%82%A4%E3%83%B3%E7%AE%97%E6%95%B0%E6%95%99%E5%AE%A4%E3%81%A7%E6%9C%AC%E5%BD%93%E3%81%AB%E6%88%90%E7%B8%BE%E3%81%AF%E4%BC%B8%E3%81%B3%E3%82%8B%EF%BC%9F%E5%A1%BE%E3%81%A8%E3%81%AE%E9%81%95%E3%81%84%E3%81%A8%E4%B8%AD%E5%AD%A6%E5%8F%97%E9%A8%93%E7%AE%97%E6%95%B0%E3%82%AA%E3%83%B3%E3%83%A9%E3%82%A4%E3%83%B3%E3%81%AE%E6%B4%BB%E3%81%8B%E3%81%97%E6%96%B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sb_icon_inner"data-clipboard-text="オンライン算数教室で本当に成績は伸びる？塾との違いと中学受験算数オンラインの活かし方 | 中学受験専門　夏井算数塾 https://natsui-sansu-juku.com/col_blog/onlinekouka/"&gt;&lt;span class="vk_icon_w_r_sns_copy icon_sns"&gt;&lt;i class="fas fa-copy"&gt;&lt;/i&gt;&lt;/span&gt;&lt;span class="sns_txt"&gt;Copy&lt;/span&gt;&lt;/button&gt;&lt;/li&gt;&lt;/ul&gt;&lt;/div&gt;&lt;!-- [ /.socialSet ] --&gt;			
------</t>
  </si>
  <si>
    <t>https://natsui-sansu-juku.com/col_blog/onlinesansuu/</t>
  </si>
  <si>
    <t>以下のページは不自然なワードを使用しています。
これらを適切に自然な言葉に置き換えて下さい。
なお、本文の装飾や構造は絶対に変えないでください。
【対象ページURL】
https://natsui-sansu-juku.com/col_blog/onlinesansuu/
【検出された不自然ワード】
- 型
【本文】
------
&lt;div class="container my-4"&gt;
&lt;div class="card shadow-sm mb-4 border-0" style="background: linear-gradient(135deg, #0d47a1, #1976d2); color: #fff;"&gt;
&lt;div class="card-body p-3 p-md-4"&gt;
&lt;div class="d-flex flex-wrap justify-content-between align-items-center mb-2"&gt;&lt;span class="badge bg-warning text-dark mb-2" style="font-size: 0.8rem;"&gt;算数オンライン学習&lt;/span&gt;&lt;br /&gt;
&lt;span class="badge bg-light text-dark mb-2" style="font-size: 0.75rem;"&gt;「算数だけオンラインで学びたい」ご家庭へ&lt;/span&gt;&lt;/div&gt;
&lt;h1 class="card-title mb-3" style="font-size: 1.9rem; line-height: 1.5;"&gt;算数をオンライン学習する魅力とは？──どんな勉強ができるかと、中学受験への活かし方&lt;/h1&gt;
&lt;p class="card-text mb-3" style="font-size: 0.98rem;"&gt;これからは、算数も&lt;strong&gt;「教室に通う」だけが学び方ではない&lt;/strong&gt;時代です。&lt;br /&gt;
「塾に通うほどではないけれど、算数だけオンラインで学んでみたい」「中学受験を見すえて、自宅から効率よく勉強させたい」――&lt;br /&gt;
そんなニーズは今後ますます増えていくと考えられます。&lt;/p&gt;
&lt;p class="mb-2" style="font-size: 0.9rem;"&gt;このページでは、算数をオンラインで学ぶ&lt;strong&gt;具体的なメリット&lt;/strong&gt;と、&lt;br /&gt;
&lt;strong&gt;どのような勉強ができるのか&lt;/strong&gt;を整理してご紹介します。&lt;br /&gt;
中学受験算数を本格的に鍛えたい場合は、当塾の&lt;br /&gt;
&lt;a class="text-warning text-decoration-underline" href="https://natsui-sansu-juku.com/kobetsu_online/"&gt;&lt;br /&gt;
オンライン算数 個別指導（中学受験算数オンライン）&lt;br /&gt;
&lt;/a&gt;&lt;br /&gt;
のカリキュラム例も、あわせて参考にしてみてください。&lt;/p&gt;
&lt;p class="mb-0" style="font-size: 0.9rem;"&gt;オンライン個別のサービス選びで迷ったときは、&lt;a class="text-warning text-decoration-underline" href="https://natsui-sansu-juku.com/column/hub-online-guide/"&gt;中学受験算数オンライン個別の選び方の全体像はこちら&lt;/a&gt;&lt;/p&gt;
&lt;/div&gt;
&lt;/div&gt;
&lt;div class="card shadow-sm mb-4 border-0"&gt;
&lt;div class="card-body p-3 p-md-4"&gt;
&lt;h2 class="h4 mb-3"&gt;このページで分かること&lt;/h2&gt;
&lt;ul class="mb-0"&gt;
&lt;li&gt;算数オンライン学習の&lt;strong&gt;基本的な仕組み&lt;/strong&gt;とメリット&lt;/li&gt;
&lt;li&gt;オンライン算数で実際にできる勉強の内容（学校フォロー〜中学受験）&lt;/li&gt;
&lt;li&gt;偏差値推移の&lt;strong&gt;具体ケース&lt;/strong&gt;と、家庭での習慣化の仕組み&lt;/li&gt;
&lt;li&gt;通塾型・映像授業との&lt;strong&gt;比較ポイント&lt;/strong&gt;&lt;/li&gt;
&lt;li&gt;オンライン算数を「続く学び」にするためのコツ&lt;/li&gt;
&lt;/ul&gt;
&lt;/div&gt;
&lt;/div&gt;
&lt;div class="card shadow-sm mb-4 border-0"&gt;
&lt;div class="card-body p-3 p-md-4"&gt;
&lt;h2 class="h4 mb-3"&gt;オンライン算数学習とは？基本のイメージを整理する&lt;/h2&gt;
&lt;p&gt;これからはオンラインで学習をする機会が、ますます増えていくでしょう。算数も例外ではありません。&lt;br /&gt;
「塾に通うほどではないけれど、&lt;strong&gt;算数だけオンラインで学んでみたい&lt;/strong&gt;」というニーズは今後さらに増えていくはずです。&lt;/p&gt;
&lt;p&gt;算数オンライン学習と一口に言っても、その形はさまざまです。&lt;/p&gt;
&lt;ul&gt;
&lt;li&gt;アプリ・タブレット中心の&lt;strong&gt;自習形式のコンテンツ&lt;/strong&gt;&lt;/li&gt;
&lt;li&gt;AIが間違いの傾向を分析し、問題を自動出題する&lt;strong&gt;診断形式の教材&lt;/strong&gt;&lt;/li&gt;
&lt;li&gt;先生と画面越しにつないで指導を受ける&lt;strong&gt;オンライン算数 個別指導&lt;/strong&gt;&lt;/li&gt;
&lt;/ul&gt;
&lt;p class="mb-0"&gt;大切なのは、これらを「どれがいいか」ではなく、&lt;br /&gt;
&lt;strong&gt;お子さんの性格・学年・目標に合わせてどう組み合わせるか&lt;/strong&gt;という視点で考えることです。&lt;/p&gt;
&lt;/div&gt;
&lt;/div&gt;
&lt;div class="card shadow-sm mb-4 border-0"&gt;
&lt;div class="card-body p-3 p-md-4"&gt;
&lt;h2 class="h4 mb-3"&gt;算数をオンラインで学ぶ3つのメリット&lt;/h2&gt;
&lt;p&gt;算数のオンライン学習には、通塾にはない&lt;strong&gt;「気軽さ」と「続けやすさ」&lt;/strong&gt;があります。&lt;br /&gt;
ここでは代表的なメリットを3つに整理してみましょう。&lt;/p&gt;
&lt;h3 class="h5 mt-3 mb-2"&gt;① 時間と場所にしばられない学び方ができる&lt;/h3&gt;
&lt;p&gt;オンラインなら、教室までの送迎時間がかかりません。&lt;br /&gt;
学校から帰ってきて少し休んだあと、そのまま&lt;strong&gt;自宅から授業画面を開くだけ&lt;/strong&gt;で学習を始められます。&lt;/p&gt;
&lt;ul&gt;
&lt;li&gt;通塾にかかった移動時間を&lt;strong&gt;演習や復習の時間&lt;/strong&gt;に置き換えられる&lt;/li&gt;
&lt;li&gt;地方・海外在住でも、都市部と同じ水準の算数指導を受けやすい&lt;/li&gt;
&lt;li&gt;部活や習いごとで忙しいお子さんでも、&lt;strong&gt;スキマ時間を活かしやすい&lt;/strong&gt;&lt;/li&gt;
&lt;/ul&gt;
&lt;p&gt;中学受験を視野に入れると、小4〜小5の時点で&lt;strong&gt;1日あたりの学習時間&lt;/strong&gt;をどう確保するかが重要です。&lt;br /&gt;
オンラインは、その「時間のやりくり」を助けてくれる学び方と言えます。&lt;/p&gt;
&lt;h3 class="h5 mt-4 mb-2"&gt;② 苦手単元にしぼって集中的に学べる&lt;/h3&gt;
&lt;p&gt;算数は&lt;strong&gt;「少しのつまずきが、あとあと大きな差になる」&lt;/strong&gt;教科です。&lt;br /&gt;
ところが集団授業では、全員同じペースでカリキュラムが進むため、&lt;br /&gt;
「わからないところを置き去りにしたまま」になりがちです。&lt;/p&gt;
&lt;ul&gt;
&lt;li&gt;オンライン教材では、テストや宿題プリントの画像から&lt;br /&gt;
&lt;strong&gt;AIが弱点単元を分析&lt;/strong&gt;してくれるサービスも増えている&lt;/li&gt;
&lt;li&gt;「小数×分数」「割合の文章題」など、&lt;strong&gt;ピンポイントの苦手&lt;/strong&gt;だけを集中的に練習できる&lt;/li&gt;
&lt;li&gt;先生がつくオンライン算数 個別指導なら、1回ごとに&lt;strong&gt;テーマを絞った授業構成&lt;/strong&gt;が可能&lt;/li&gt;
&lt;/ul&gt;
&lt;p class="mb-0"&gt;このように、オンライン算数は&lt;strong&gt;弱点に合わせて学び方をカスタマイズしやすい&lt;/strong&gt;のが大きな特徴です。&lt;/p&gt;
&lt;/div&gt;
&lt;/div&gt;
&lt;div class="card shadow-sm mb-4 border-0"&gt;
&lt;div class="card-body p-3 p-md-4"&gt;
&lt;h2 class="h4 mb-3"&gt;オンライン算数でできる勉強内容と、実例から見る効果&lt;/h2&gt;
&lt;p&gt;実際にオンライン算数では、どのような勉強ができるのでしょうか。&lt;br /&gt;
ここでは内容を整理したうえで、&lt;strong&gt;偏差値推移と習慣化のケース&lt;/strong&gt;もあわせてご紹介します。&lt;/p&gt;
&lt;h3 class="h5 mt-3 mb-2"&gt;③ 学校内容のフォロー・テスト対策&lt;/h3&gt;
&lt;p&gt;まずは、学校の授業やテストに合わせたフォローとしての使い方です。&lt;/p&gt;
&lt;ul&gt;
&lt;li&gt;学校のテストや宿題プリントの画像を読み込ませると、&lt;br /&gt;
&lt;strong&gt;AIが内容を分析して、類題を自動で提示&lt;/strong&gt;してくれる教材が増えている&lt;/li&gt;
&lt;li&gt;ミスの多い問題だけを抽出し、&lt;strong&gt;同じパターンを繰り返し練習&lt;/strong&gt;できる&lt;/li&gt;
&lt;li&gt;テストの直前・直後にオンラインでまとめて解き直しをすることで、&lt;br /&gt;
「できるつもり」を減らせる&lt;/li&gt;
&lt;/ul&gt;
&lt;h3 class="h5 mt-4 mb-2"&gt;④ 中学受験を見すえた基礎固め〜応用演習&lt;/h3&gt;
&lt;p&gt;算数のオンライン指導は、早ければ&lt;strong&gt;小学1年生&lt;/strong&gt;からスタートできます。低学年では&lt;br /&gt;
「数の感覚」をゲーム感覚で鍛え、中学年以降は徐々に受験レベルの内容も扱えるようになります。&lt;/p&gt;
&lt;ul&gt;
&lt;li&gt;低学年：四則計算・図形・単位などの&lt;strong&gt;基礎力づくり&lt;/strong&gt;&lt;/li&gt;
&lt;li&gt;中学年：「文章題を図にして考える」など、&lt;strong&gt;読み取りと式立ての練習&lt;/strong&gt;&lt;/li&gt;
&lt;li&gt;高学年：割合・速さ・比・立体図形など、中学受験の頻出単元を重点演習&lt;/li&gt;
&lt;/ul&gt;
&lt;p&gt;特に&lt;strong&gt;中学受験算数オンライン&lt;/strong&gt;の個別指導では、&lt;br /&gt;
「今の到達度」から逆算して、&lt;strong&gt;いつ・どの単元を・どの順番で仕上げていくかの計画を立てて&lt;/strong&gt;いきます。&lt;/p&gt;
&lt;div class="alert alert-light border mt-4" role="alert"&gt;
&lt;h4 class="h6 fw-bold mb-2"&gt;【実例】小5の秋からオンライン算数 個別指導を併用したケース&lt;/h4&gt;
&lt;p class="mb-2"&gt;小5・秋の時点で、模試の算数偏差値が&lt;strong&gt;42〜44&lt;/strong&gt;あたりを行き来していたAさん。&lt;br /&gt;
「文章題になると手が止まる」「割合が苦手」という課題がありました。&lt;/p&gt;
&lt;ul class="mb-2"&gt;
&lt;li&gt;週1回・60分の&lt;strong&gt;オンライン算数 個別指導&lt;/strong&gt;を開始&lt;/li&gt;
&lt;li&gt;最初の2か月は「割合」と「速さ」に単元をしぼって演習&lt;/li&gt;
&lt;li&gt;宿題は「1日15分×3日分」のみとし、&lt;strong&gt;無理なく続く量&lt;/strong&gt;に調整&lt;/li&gt;
&lt;/ul&gt;
&lt;p class="mb-0"&gt;その結果、2か月後の模試では&lt;strong&gt;算数偏差値が42→55&lt;/strong&gt;に上昇。&lt;br /&gt;
「テスト前に必要以上に不安になる」状態から、&lt;br /&gt;
&lt;strong&gt;「ここまでは解ける」という見通しを持って臨める状態&lt;/strong&gt;に変化しました。&lt;/p&gt;
&lt;/div&gt;
&lt;div class="mt-4"&gt;
&lt;h4 class="h6 fw-bold mb-2"&gt;オンライン算数を習慣化したご家庭の「仕組み」例&lt;/h4&gt;
&lt;p class="mb-2"&gt;成績アップの背景には、&lt;strong&gt;「仕組みとして続けられる形」&lt;/strong&gt;があることが多いです。&lt;br /&gt;
あるご家庭では、次のような工夫をされていました。&lt;/p&gt;
&lt;ul class="mb-0"&gt;
&lt;li&gt;オンライン授業の曜日・時間を&lt;strong&gt;毎週定例化&lt;/strong&gt;し、「習いごと」と同じ扱いにする&lt;/li&gt;
&lt;li&gt;授業の最後に「来週までにやること」を3つ以内にしぼって共有&lt;/li&gt;
&lt;li&gt;できた日はカレンダーに○をつけ、&lt;strong&gt;1週間続いたらちょっとしたごほうび&lt;/strong&gt;&lt;/li&gt;
&lt;/ul&gt;
&lt;/div&gt;
&lt;/div&gt;
&lt;/div&gt;
&lt;div class="card shadow-sm border-0 my-4" style="background: #fff3e0; color: #000;"&gt;
&lt;div class="card-body p-4 p-md-5"&gt;
&lt;div class="row align-items-center g-3"&gt;
&lt;div class="col-md-8"&gt;
&lt;h2 class="h5 fw-bold mb-3"&gt;「まずは算数だけ」から、中学受験算数オンラインを試してみませんか？&lt;/h2&gt;
&lt;p class="mb-2"&gt;「いきなり大手塾フルコースは不安」「算数だけ丁寧に見てほしい」というご家庭には、&lt;br /&gt;
当塾の&lt;strong&gt;オンライン算数 個別指導（中学受験算数オンライン）&lt;/strong&gt;がおすすめです。&lt;/p&gt;
&lt;ul class="mb-0 small"&gt;
&lt;li&gt;学校内容フォロー〜中学受験算数まで、&lt;strong&gt;1人ひとりに合わせてカスタマイズ&lt;/strong&gt;&lt;/li&gt;
&lt;li&gt;苦手単元だけを集中的にフォローする短期プランも用意&lt;/li&gt;
&lt;li&gt;学習習慣づくりまで含めて、オンラインで伴走します&lt;/li&gt;
&lt;/ul&gt;
&lt;/div&gt;
&lt;div class="col-md-4 text-center text-md-end"&gt;
&lt;div class="d-grid gap-2"&gt;&lt;a class="btn btn-primary btn-lg w-100" href="https://natsui-sansu-juku.com/kobetsu_online/"&gt;&lt;br /&gt;
中学受験算数オンラインの詳細を見る&lt;br /&gt;
&lt;/a&gt;&lt;/div&gt;
&lt;/div&gt;
&lt;/div&gt;
&lt;/div&gt;
&lt;/div&gt;
&lt;div class="card shadow-sm mb-4 border-0"&gt;
&lt;div class="card-body p-3 p-md-4"&gt;
&lt;h2 class="h4 mb-3"&gt;通塾・映像授業と比べたときのオンライン算数の立ち位置&lt;/h2&gt;
&lt;p&gt;「オンライン算数がいいのは分かったけれど、塾や映像授業とはどう違うの？」という疑問もあると思います。&lt;br /&gt;
主な学び方を3つに分けて、特徴を整理してみましょう。&lt;/p&gt;
&lt;div class="table-responsive"&gt;
&lt;table class="table table-bordered align-middle text-center"&gt;
&lt;thead style="background-color: #e3f2fd;"&gt;
&lt;tr&gt;
&lt;th scope="col"&gt;項目&lt;/th&gt;
&lt;th scope="col"&gt;通塾型（集団塾）&lt;/th&gt;
&lt;th scope="col"&gt;映像授業・アプリ&lt;/th&gt;
&lt;th scope="col"&gt;オンライン算数 個別指導&lt;/th&gt;
&lt;/tr&gt;
&lt;/thead&gt;
&lt;tbody&gt;
&lt;tr&gt;
&lt;th scope="row"&gt;授業スタイル&lt;/th&gt;
&lt;td&gt;教室で一斉授業&lt;/td&gt;
&lt;td&gt;録画授業をいつでも視聴&lt;/td&gt;
&lt;td&gt;&lt;strong&gt;リアルタイムの1対1対話形式&lt;/strong&gt;&lt;/td&gt;
&lt;/tr&gt;
&lt;tr&gt;
&lt;th scope="row"&gt;質問のしやすさ&lt;/th&gt;
&lt;td&gt;授業後の質問タイムに限定&lt;/td&gt;
&lt;td&gt;その場で質問はできない&lt;/td&gt;
&lt;td&gt;授業中に&lt;strong&gt;疑問をすぐ解消&lt;/strong&gt;できる&lt;/td&gt;
&lt;/tr&gt;
&lt;tr&gt;
&lt;th scope="row"&gt;カリキュラム&lt;/th&gt;
&lt;td&gt;塾の年間カリキュラムに準拠&lt;/td&gt;
&lt;td&gt;教材ごとに&lt;strong&gt;あらかじめ用意された学習の流れ&lt;/strong&gt;&lt;/td&gt;
&lt;td&gt;弱点・志望校に合わせて&lt;strong&gt;完全カスタマイズ&lt;/strong&gt;&lt;/td&gt;
&lt;/tr&gt;
&lt;tr&gt;
&lt;th scope="row"&gt;続けやすさ&lt;/th&gt;
&lt;td&gt;送迎・時間の制約が大きい&lt;/td&gt;
&lt;td&gt;「見っぱなし」で終わるリスク&lt;/td&gt;
&lt;td&gt;&lt;strong&gt;決まった曜日・時間で習慣化&lt;/strong&gt;しやすい&lt;/td&gt;
&lt;/tr&gt;
&lt;/tbody&gt;
&lt;/table&gt;
&lt;/div&gt;
&lt;p class="mb-0"&gt;どれが良い・悪いではなく、&lt;strong&gt;目的に応じて使い分ける&lt;/strong&gt;ことが大切です。&lt;br /&gt;
「算数の弱点を確実につぶしたい」「中学受験算数を個別に組み立てたい」という場合は、&lt;br /&gt;
オンライン算数 個別指導のような対話型スタイルが力を発揮します。&lt;/p&gt;
&lt;/div&gt;
&lt;/div&gt;
&lt;div class="card shadow-sm mb-4 border-0"&gt;
&lt;div class="card-body p-3 p-md-4"&gt;
&lt;h2 class="h4 mb-3"&gt;オンライン算数を「続く学び」にするための習慣化のコツ&lt;/h2&gt;
&lt;p&gt;オンライン学習は、&lt;strong&gt;「始めるのは簡単・続けるのは工夫が必要」&lt;/strong&gt;という側面もあります。&lt;br /&gt;
ご家庭で意識しておきたいポイントを、習慣化の観点からまとめておきます。&lt;/p&gt;
&lt;ul&gt;
&lt;li&gt;&lt;strong&gt;時間を決める&lt;/strong&gt;&lt;br /&gt;
「毎日19:30〜20:00はオンライン算数」といった形で、生活リズムの中に組み込むと続きやすくなります。&lt;/li&gt;
&lt;li class="mt-2"&gt;&lt;strong&gt;量より「できたこと」の内容を見る&lt;/strong&gt;&lt;br /&gt;
「何ページ進んだか」よりも、「どの単元のどこまで理解できたか」を一緒に確認してあげると、&lt;br /&gt;
子ども側も達成感を得やすくなります。&lt;/li&gt;
&lt;li class="mt-2"&gt;&lt;strong&gt;小さなごほうびを用意する&lt;/strong&gt;&lt;br /&gt;
1週間続いたらシールを貼る、1か月続いたらささやかなごほうびを用意するなど、&lt;br /&gt;
&lt;strong&gt;「続けたこと」そのものを評価&lt;/strong&gt;してあげましょう。&lt;/li&gt;
&lt;/ul&gt;
&lt;p class="mb-0"&gt;こうした工夫を取り入れつつ、&lt;br /&gt;
専門家と一緒に伴走していきたい場合は、&lt;strong&gt;中学受験算数オンライン&lt;/strong&gt;のような&lt;br /&gt;
&lt;strong&gt;個別指導スタイルのサービス&lt;/strong&gt;をうまく活用していくのがおすすめです。&lt;/p&gt;
&lt;/div&gt;
&lt;/div&gt;
&lt;div class="card shadow-sm mb-4 border-0"&gt;
&lt;div class="card-body p-3 p-md-4"&gt;
&lt;h2 class="h4 mb-3"&gt;まとめ：算数に不安があるご家庭こそ、オンライン学習を選択肢に&lt;/h2&gt;
&lt;p&gt;ここまで、算数オンライン学習の魅力や、どのような勉強ができるかを見てきました。&lt;/p&gt;
&lt;ul&gt;
&lt;li&gt;時間と場所にしばられず、&lt;strong&gt;自宅から気軽に算数に向き合える&lt;/strong&gt;&lt;/li&gt;
&lt;li&gt;AIやオンライン教材を活用し、&lt;strong&gt;苦手単元にしぼって効率よく演習&lt;/strong&gt;できる&lt;/li&gt;
&lt;li&gt;中学受験を見すえた基礎固め〜応用演習まで、段階的に進められる&lt;/li&gt;
&lt;li&gt;通塾・映像授業と組み合わせて、&lt;strong&gt;自分に合った学び方を組み立てやすい&lt;/strong&gt;&lt;/li&gt;
&lt;/ul&gt;
&lt;p&gt;特に、算数に苦手意識があるお子さんほど、オンライン学習は&lt;strong&gt;「自分のペースでやり直せる」&lt;/strong&gt;心強い味方になります。&lt;br /&gt;
まずは、学校内容のフォローや1〜2単元の集中強化など、&lt;strong&gt;小さな範囲から試してみる&lt;/strong&gt;のがおすすめです。&lt;/p&gt;
&lt;p class="mb-2"&gt;オンライン個別を選ぶときの比較ポイントや失敗しない選び方は、&lt;a class="text-primary text-decoration-underline" href="https://natsui-sansu-juku.com/column/hub-online-guide/"&gt;中学受験算数オンライン個別の選び方の全体像はこちら&lt;/a&gt;&lt;/p&gt;
&lt;p class="mb-0"&gt;中学受験算数を本格的に鍛えたい場合は、当塾の&lt;br /&gt;
&lt;a class="text-primary text-decoration-underline" href="https://natsui-sansu-juku.com/kobetsu_online/"&gt;&lt;br /&gt;
オンライン算数 個別指導／中学受験算数オンライン&lt;br /&gt;
&lt;/a&gt;&lt;br /&gt;
での学び方も、ぜひ一度ご検討ください。&lt;/p&gt;
&lt;/div&gt;
&lt;/div&gt;
&lt;div class="card shadow-sm mb-4 border-0"&gt;
&lt;div class="card-body p-3 p-md-4"&gt;
&lt;h3 class="h5 mb-3"&gt;関連コラムはこちら&lt;/h3&gt;
&lt;blockquote class="mb-0"&gt;&lt;p&gt;&lt;a href="https://natsui-sansu-juku.com/column/onlinekobetsu3/" target="_blank" rel="noopener noreferrer"&gt;&lt;br /&gt;
中学受験算数の成績を「オンライン個別指導」で伸ばすことができる３つの理由&lt;br /&gt;
&lt;/a&gt;&lt;/p&gt;&lt;/blockquote&gt;
&lt;/div&gt;
&lt;/div&gt;
&lt;div class="card shadow-sm border-0 mb-4"&gt;
&lt;div class="card-body p-4 p-md-5 text-center" style="background-color: #fafafa;"&gt;
&lt;h2 class="h5 fw-bold mb-3"&gt;夏井算数塾の全体像を知りたい方へ&lt;/h2&gt;
&lt;p class="mb-3" style="font-size: 0.95rem;"&gt;各学年別コースやオンライン算数 個別指導の位置づけは、&lt;br /&gt;
夏井算数塾トップページにて一覧でご覧いただけます。&lt;br /&gt;
「算数オンライン学習」以外の情報もまとめて確認したい方は、こちらからどうぞ。&lt;/p&gt;
&lt;div class="d-grid d-sm-inline-flex gap-2 justify-content-center"&gt;&lt;a class="btn btn-secondary btn-lg" href="https://natsui-sansu-juku.com/"&gt;&lt;br /&gt;
夏井算数塾トップページを見る&lt;br /&gt;
&lt;/a&gt;&lt;/div&gt;
&lt;/div&gt;
&lt;/div&gt;
&lt;p&gt;&lt;script type="application/ld+json"&gt;
    {
      "@context": "https://schema.org",
      "@type": "Article",
      "headline": "算数をオンライン学習する魅力とは？──どんな勉強ができるかと、中学受験への活かし方",
      "description": "算数をオンライン学習で進めるメリットと、学校内容のフォローから中学受験算数オンラインまで、具体的にどんな勉強ができるのかを整理したガイドです。偏差値推移の実例や習慣化の仕組み、通塾・映像授業との比較も含めて、オンライン算数 個別指導を検討しているご家庭向けに解説します。",
      "author": {
        "@type": "Organization",
        "name": "夏井算数塾"
      },
      "publisher": {
        "@type": "Organization",
        "name": "夏井算数塾"
      }
    }
  &lt;/script&gt;&lt;/p&gt;
&lt;/div&gt;
&lt;p&gt;&amp;nbsp;&lt;/p&gt;
&lt;div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sansuu%2F&amp;amp;t=%E7%AE%97%E6%95%B0%E3%82%AA%E3%83%B3%E3%83%A9%E3%82%A4%E3%83%B3%E5%AD%A6%E7%BF%92%E3%81%A7%E6%88%90%E7%B8%BE%E3%82%A2%E3%83%83%E3%83%97%EF%BC%81%E2%94%80%E2%94%80%E3%80%8C%E3%82%AA%E3%83%B3%E3%83%A9%E3%82%A4%E3%83%B3%E7%AE%97%E6%95%B0%20%E5%80%8B%E5%88%A5%E6%8C%87%E5%B0%8E%E3%80%8D%E3%81%A7%E4%B8%AD%E5%AD%A6%E5%8F%97%E9%A8%93%E3%81%AB%E5%82%99%E3%81%88%E3%82%8B%E6%96%B9%E6%B3%95%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sansuu%2F&amp;amp;text=%E7%AE%97%E6%95%B0%E3%82%AA%E3%83%B3%E3%83%A9%E3%82%A4%E3%83%B3%E5%AD%A6%E7%BF%92%E3%81%A7%E6%88%90%E7%B8%BE%E3%82%A2%E3%83%83%E3%83%97%EF%BC%81%E2%94%80%E2%94%80%E3%80%8C%E3%82%AA%E3%83%B3%E3%83%A9%E3%82%A4%E3%83%B3%E7%AE%97%E6%95%B0%20%E5%80%8B%E5%88%A5%E6%8C%87%E5%B0%8E%E3%80%8D%E3%81%A7%E4%B8%AD%E5%AD%A6%E5%8F%97%E9%A8%93%E3%81%AB%E5%82%99%E3%81%88%E3%82%8B%E6%96%B9%E6%B3%95%20%7C%20%E4%B8%AD%E5%AD%A6%E5%8F%97%E9%A8%93%E5%B0%82%E9%96%80%E3%80%80%E5%A4%8F%E4%BA%95%E7%AE%97%E6%95%B0%E5%A1%BE" target="_blank" &gt;&lt;span class="vk_icon_w_r_sns_x_twitter icon_sns"&gt;&lt;/span&gt;&lt;span class="sns_txt"&gt;X&lt;/span&gt;&lt;/a&gt;&lt;/li&gt;&lt;li class="sb_bluesky sb_icon"&gt;&lt;a class="sb_icon_inner" href="https://bsky.app/intent/compose?text=%E7%AE%97%E6%95%B0%E3%82%AA%E3%83%B3%E3%83%A9%E3%82%A4%E3%83%B3%E5%AD%A6%E7%BF%92%E3%81%A7%E6%88%90%E7%B8%BE%E3%82%A2%E3%83%83%E3%83%97%EF%BC%81%E2%94%80%E2%94%80%E3%80%8C%E3%82%AA%E3%83%B3%E3%83%A9%E3%82%A4%E3%83%B3%E7%AE%97%E6%95%B0%20%E5%80%8B%E5%88%A5%E6%8C%87%E5%B0%8E%E3%80%8D%E3%81%A7%E4%B8%AD%E5%AD%A6%E5%8F%97%E9%A8%93%E3%81%AB%E5%82%99%E3%81%88%E3%82%8B%E6%96%B9%E6%B3%95%20%7C%20%E4%B8%AD%E5%AD%A6%E5%8F%97%E9%A8%93%E5%B0%82%E9%96%80%E3%80%80%E5%A4%8F%E4%BA%95%E7%AE%97%E6%95%B0%E5%A1%BE%0Ahttps%3A%2F%2Fnatsui-sansu-juku.com%2Fcol_blog%2Fonlinesansuu%2F" target="_blank" &gt;&lt;span class="vk_icon_w_r_sns_bluesky icon_sns"&gt;&lt;/span&gt;&lt;span class="sns_txt"&gt;Bluesky&lt;/span&gt;&lt;/a&gt;&lt;/li&gt;&lt;li class="sb_hatena sb_icon"&gt;&lt;a class="sb_icon_inner" href="//b.hatena.ne.jp/add?mode=confirm&amp;url=https%3A%2F%2Fnatsui-sansu-juku.com%2Fcol_blog%2Fonlinesansuu%2F&amp;amp;title=%E7%AE%97%E6%95%B0%E3%82%AA%E3%83%B3%E3%83%A9%E3%82%A4%E3%83%B3%E5%AD%A6%E7%BF%92%E3%81%A7%E6%88%90%E7%B8%BE%E3%82%A2%E3%83%83%E3%83%97%EF%BC%81%E2%94%80%E2%94%80%E3%80%8C%E3%82%AA%E3%83%B3%E3%83%A9%E3%82%A4%E3%83%B3%E7%AE%97%E6%95%B0%20%E5%80%8B%E5%88%A5%E6%8C%87%E5%B0%8E%E3%80%8D%E3%81%A7%E4%B8%AD%E5%AD%A6%E5%8F%97%E9%A8%93%E3%81%AB%E5%82%99%E3%81%88%E3%82%8B%E6%96%B9%E6%B3%95%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sb_icon_inner"data-clipboard-text="算数オンライン学習で成績アップ！──「オンライン算数 個別指導」で中学受験に備える方法 | 中学受験専門　夏井算数塾 https://natsui-sansu-juku.com/col_blog/onlinesansuu/"&gt;&lt;span class="vk_icon_w_r_sns_copy icon_sns"&gt;&lt;i class="fas fa-copy"&gt;&lt;/i&gt;&lt;/span&gt;&lt;span class="sns_txt"&gt;Copy&lt;/span&gt;&lt;/button&gt;&lt;/li&gt;&lt;/ul&gt;&lt;/div&gt;&lt;!-- [ /.socialSet ] --&gt;			
------</t>
  </si>
  <si>
    <t>https://natsui-sansu-juku.com/column/510-08/</t>
  </si>
  <si>
    <t>以下のページは不自然なワードを使用しています。
これらを適切に自然な言葉に置き換えて下さい。
なお、本文の装飾や構造は絶対に変えないでください。
【対象ページURL】
https://natsui-sansu-juku.com/column/510-08/
【検出された不自然ワード】
- 型
- 1分
【本文】
------
&lt;h2&gt;サピックス5年生のための「速さ・旅人算」基礎整理&lt;/h2&gt;
&lt;p&gt;速さの文章題や旅人算は、サピックス5年生の中でも&lt;strong&gt;「公式は知っているのに点数につながりにくい」&lt;/strong&gt;単元の代表です。&lt;br /&gt;
・単位（秒速・分速・時速）をそろえ忘れる&lt;br /&gt;
・出会いと追いつきのどちらで式を立てるのか迷う&lt;br /&gt;
・距離なのか時間なのか、何を求めているか途中で分からなくなる&lt;br /&gt;
といったミスが起こりやすい分野でもあります。&lt;br /&gt;
このページでは、動画と合わせて&lt;strong&gt;速さの3公式・旅人算の基本・利用問題の考え方&lt;/strong&gt;を、授業前後の予習・復習用に整理しました。&lt;/p&gt;
&lt;p&gt;サピックス小5算数を15分で整理した単元の全体像は、&lt;strong&gt;&lt;a href="https://natsui-sansu-juku.com/column/sapix-15/"&gt;サピックス小5算数 15分まとめ｜全体像はこちら&lt;/a&gt;&lt;/strong&gt;で確認できます。&lt;/p&gt;
&lt;h2&gt;動画講義：速さの3公式と旅人算の基本&lt;/h2&gt;
&lt;p&gt;&lt;iframe title="510-08　旅人算(1)【サピックスの算数を15分で授業してみた】" src="https://www.youtube.com/embed/1sgtNXSvERg?feature=oembed" width="750" height="422" frameborder="0" allowfullscreen="allowfullscreen"&gt;&lt;/iframe&gt;&lt;/p&gt;
&lt;blockquote&gt;&lt;p&gt;この動画は、サピックスに通塾している小学５年生で、算数が苦手な生徒さん向けに&lt;strong&gt;「授業に入る前に見ておいてほしいポイント」&lt;/strong&gt;をまとめた内容です。&lt;br /&gt;
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※本動画は、サピックスで使用されているテキストそのものの解説ではありません。あらかじめご了承ください。&lt;/p&gt;&lt;/blockquote&gt;
&lt;h2&gt;１．速さの３公式と単位のそろえ方&lt;/h2&gt;
&lt;p&gt;速さの問題は、まず&lt;strong&gt;「何を求めるのか（速さ・距離・時間）」&lt;/strong&gt;をはっきりさせ、状況に応じて3つの公式を使い分けます。&lt;/p&gt;
&lt;h3&gt;速さの３公式&lt;/h3&gt;
&lt;p&gt;速さ・距離・時間の関係は、次の3つの公式で整理できます。&lt;/p&gt;
&lt;ul&gt;
&lt;li&gt;&lt;strong&gt;速さ ＝ 距離 ÷ 時間&lt;/strong&gt;&lt;/li&gt;
&lt;li&gt;&lt;strong&gt;距離 ＝ 速さ × 時間&lt;/strong&gt;&lt;/li&gt;
&lt;li&gt;&lt;strong&gt;時間 ＝ 距離 ÷ 速さ&lt;/strong&gt;&lt;/li&gt;
&lt;/ul&gt;
&lt;p&gt;どれも同じ関係を表していますが、&lt;strong&gt;「何が分かっていて、何を求めるのか」&lt;/strong&gt;によって使う形が変わります。&lt;br /&gt;
文章題を読んだら、まずは&lt;/p&gt;
&lt;ul&gt;
&lt;li&gt;分かっているもの：速さ？距離？時間？&lt;/li&gt;
&lt;li&gt;知りたいもの：速さ？距離？時間？&lt;/li&gt;
&lt;/ul&gt;
&lt;p&gt;を整理してから式を決める習慣をつけましょう。&lt;/p&gt;
&lt;h3&gt;秒速・分速・時速の変換&lt;/h3&gt;
&lt;p&gt;速さの単位がバラバラだと計算ができないので、&lt;strong&gt;必ず同じ単位にそろえてから&lt;/strong&gt;解きます。&lt;/p&gt;
&lt;ul&gt;
&lt;li&gt;&lt;strong&gt;秒速 → 分速：&lt;/strong&gt; 秒速 × 60 ＝ 分速&lt;/li&gt;
&lt;li&gt;&lt;strong&gt;分速 → 秒速：&lt;/strong&gt; 分速 ÷ 60 ＝ 秒速&lt;/li&gt;
&lt;li&gt;&lt;strong&gt;分速 → 時速：&lt;/strong&gt; 分速 × 60 ＝ 時速&lt;/li&gt;
&lt;li&gt;&lt;strong&gt;時速 → 分速：&lt;/strong&gt; 時速 ÷ 60 ＝ 分速&lt;/li&gt;
&lt;/ul&gt;
&lt;p&gt;ポイントは、&lt;/p&gt;
&lt;ul&gt;
&lt;li&gt;&lt;strong&gt;「60秒で1分」「60分で1時間」&lt;/strong&gt;という対応を常に意識すること&lt;/li&gt;
&lt;li&gt;問題文の途中で&lt;strong&gt;単位が変わっていないか&lt;/strong&gt;を確認すること&lt;/li&gt;
&lt;/ul&gt;
&lt;p&gt;単位がそろっていない状態で公式を使うと、答えが大きくずれてしまいます。&lt;br /&gt;
&lt;strong&gt;「式を立てる前に単位チェック」&lt;/strong&gt;をルールにしておきましょう。&lt;/p&gt;
&lt;h2&gt;２．旅人算の基本形：出会いと追いつき&lt;/h2&gt;
&lt;p&gt;旅人算は、&lt;strong&gt;「離れた2点から動き出す人・物が出会う」「前を走る人に追いつく」&lt;/strong&gt;といった、動く速さに関する典型的な文章題です。&lt;br /&gt;
まずは&lt;strong&gt;ある時間あたりにどれくらい近づく（または離れる）のか&lt;/strong&gt;という視点を持つことが大切です。&lt;/p&gt;
&lt;h3&gt;基本の考え方：1分間でどれだけ距離が変化するか&lt;/h3&gt;
&lt;p&gt;2人（2台）の速さがそれぞれ分かっているとき、&lt;/p&gt;
&lt;ul&gt;
&lt;li&gt;近づいていく場合 → &lt;strong&gt;速さの和&lt;/strong&gt;に注目&lt;/li&gt;
&lt;li&gt;離れていく・追いついていく場合 → &lt;strong&gt;速さの差&lt;/strong&gt;に注目&lt;/li&gt;
&lt;/ul&gt;
&lt;p&gt;します。ここから次の2つの基本公式が生まれます。&lt;/p&gt;
&lt;h3&gt;出会いの問題（向かい合って進む・同じ方向から近づく）&lt;/h3&gt;
&lt;p&gt;2人（2台）が互いに近づいていくとき、&lt;strong&gt;「出会うまでの時間」&lt;/strong&gt;は次の式で求められます。&lt;/p&gt;
&lt;ul&gt;
&lt;li&gt;&lt;strong&gt;出会い：&lt;/strong&gt; 出会うまでの時間 ＝ 距離の和 ÷ 速さの和&lt;/li&gt;
&lt;/ul&gt;
&lt;p&gt;ここでいう&lt;/p&gt;
&lt;ul&gt;
&lt;li&gt;&lt;strong&gt;距離の和：&lt;/strong&gt; 2人（2台）が最初に離れていた距離の合計&lt;/li&gt;
&lt;li&gt;&lt;strong&gt;速さの和：&lt;/strong&gt; 2人（2台）がある時間（または1時間）あたりに&lt;strong&gt;近づくスピード&lt;/strong&gt;&lt;/li&gt;
&lt;/ul&gt;
&lt;p&gt;です。&lt;br /&gt;
「ある時間あたりにどれだけ距離が縮まるか（速さの和）」をもとに、&lt;strong&gt;全部でどれくらいかかるか&lt;/strong&gt;を考えるイメージです。&lt;/p&gt;
&lt;h3&gt;追いつきの問題（同じ向きに動いて追いかける）&lt;/h3&gt;
&lt;p&gt;前を進む人（車）を後ろから追いかけて&lt;strong&gt;追いつくまでの時間&lt;/strong&gt;は、次の式で求めます。&lt;/p&gt;
&lt;ul&gt;
&lt;li&gt;&lt;strong&gt;追いつき：&lt;/strong&gt; 追いつくまでの時間 ＝ 距離の差 ÷ 速さの差&lt;/li&gt;
&lt;/ul&gt;
&lt;p&gt;ここでいう&lt;/p&gt;
&lt;ul&gt;
&lt;li&gt;&lt;strong&gt;距離の差：&lt;/strong&gt; 追いかける側と追われる側の、スタート時点での離れた距離&lt;/li&gt;
&lt;li&gt;&lt;strong&gt;速さの差：&lt;/strong&gt; 2人（2台）の速さの差（＝ある時間あたりに縮まる距離）&lt;/li&gt;
&lt;/ul&gt;
&lt;p&gt;です。&lt;br /&gt;
&lt;strong&gt;「どれだけ離れているか（距離の差）」を、「ある時間でどれだけ縮むか（速さの差）」で割る&lt;/strong&gt;ことで、追いつくまでにかかる時間が分かります。&lt;/p&gt;
&lt;p&gt;出会いも追いつきも、&lt;strong&gt;「距離の変化」＝「変化の速さ」×「時間」&lt;/strong&gt;という考え方に基づいています。公式の形だけでなく、&lt;strong&gt;意味&lt;/strong&gt;もセットで理解しておくと応用問題に強くなります。&lt;/p&gt;
&lt;h2&gt;３．旅人算の利用：距離の和・距離の差に注目&lt;/h2&gt;
&lt;p&gt;旅人算の利用問題では、状況が少し複雑になっても、基本は&lt;/p&gt;
&lt;ul&gt;
&lt;li&gt;&lt;strong&gt;距離の和に注目するか&lt;/strong&gt;&lt;/li&gt;
&lt;li&gt;&lt;strong&gt;距離の差に注目するか&lt;/strong&gt;&lt;/li&gt;
&lt;/ul&gt;
&lt;p&gt;のどちらかです。&lt;/p&gt;
&lt;h3&gt;どこに注目するかを意識して問題を読む&lt;/h3&gt;
&lt;p&gt;元記事では、&lt;/p&gt;
&lt;p&gt;&lt;strong&gt;「旅人算の利用をするときは、距離の差、距離の和のどちらかに注目して解くという考え方」&lt;/strong&gt;&lt;/p&gt;
&lt;p&gt;と説明されています。これは、次のような読み方をしなさい、という意味です。&lt;/p&gt;
&lt;ul&gt;
&lt;li&gt;2人が&lt;strong&gt;離れた場所からスタートして出会う&lt;/strong&gt; → 最初の&lt;strong&gt;距離の和&lt;/strong&gt;に注目&lt;/li&gt;
&lt;li&gt;2人が&lt;strong&gt;同じ方向に進み、追いついたり一定の距離を保ったりする&lt;/strong&gt; → 最初の&lt;strong&gt;距離の差&lt;/strong&gt;に注目&lt;/li&gt;
&lt;/ul&gt;
&lt;p&gt;また、利用問題では、&lt;/p&gt;
&lt;ul&gt;
&lt;li&gt;途中で誰かが折り返す&lt;/li&gt;
&lt;li&gt;速さが変わる区間がある&lt;/li&gt;
&lt;li&gt;「何分後」「何km進んだとき」など、条件が追加される&lt;/li&gt;
&lt;/ul&gt;
&lt;p&gt;といったケースもよく出てきますが、どの場合も、&lt;/p&gt;
&lt;ul&gt;
&lt;li&gt;① どの区間で誰と誰が「出会う」「追いつく」のか&lt;/li&gt;
&lt;li&gt;② そのときに考えるべき距離は「和」か「差」か&lt;/li&gt;
&lt;/ul&gt;
&lt;p&gt;を意識して整理していけば、基本公式から式を組み立てることができます。&lt;/p&gt;
&lt;h2&gt;４．サピックス5年生の学習への活かし方&lt;/h2&gt;
&lt;p&gt;速さ・旅人算は、この先の&lt;/p&gt;
&lt;ul&gt;
&lt;li&gt;速さとグラフ&lt;/li&gt;
&lt;li&gt;流水算（川の流れ）&lt;/li&gt;
&lt;li&gt;通過算・時計算&lt;/li&gt;
&lt;/ul&gt;
&lt;p&gt;などの単元とも深くつながる重要テーマです。算数が苦手なサピックス5年生には、次のステップでの学習をおすすめします。&lt;/p&gt;
&lt;ol&gt;
&lt;li&gt;動画で&lt;strong&gt;速さの3公式と旅人算のイメージ&lt;/strong&gt;をつかむ&lt;/li&gt;
&lt;li&gt;本ページの内容をもとに、ノートに&lt;strong&gt;3公式・単位変換・出会い／追いつきの式&lt;/strong&gt;を整理して書き出す&lt;/li&gt;
&lt;li&gt;基本問題では、必ず&lt;strong&gt;単位をそろえる→何を求めるか決める→どの公式を使うか選ぶ&lt;/strong&gt;の順で解く&lt;/li&gt;
&lt;li&gt;利用問題では、図をかきながら、&lt;strong&gt;「距離の和」か「距離の差」か&lt;/strong&gt;を毎回意識して式を立てる&lt;/li&gt;
&lt;/ol&gt;
&lt;p&gt;「公式を丸暗記して当てはめる」だけではなく、&lt;strong&gt;「距離がどれだけ変化するのか」「ある時間あたりにどれくらい近づくのか」&lt;/strong&gt;という意味を考えることで、応用問題への対応力が身についていきます。&lt;/p&gt;
&lt;h2&gt;当塾でのSapix対策&lt;/h2&gt;
&lt;h3&gt;サピックス算数の特徴と当塾の方針&lt;/h3&gt;
&lt;p&gt;サピックスの算数は、単純な計算だけでなく、&lt;strong&gt;文章から状況をイメージし、自分で式を立てる力&lt;/strong&gt;を重視した問題が多いのが特徴です。&lt;br /&gt;
速さ・旅人算は、その中でも&lt;strong&gt;読み取り力・論理力・計算力&lt;/strong&gt;が一度に試される単元です。&lt;/p&gt;
&lt;p&gt;当塾では、&lt;/p&gt;
&lt;ul&gt;
&lt;li&gt;サピックスのカリキュラムに合わせて、&lt;strong&gt;速さ・旅人算のつまずきやすいポイントを事前にフォロー&lt;/strong&gt;&lt;/li&gt;
&lt;li&gt;動画と演習を組み合わせ、&lt;strong&gt;単位変換・図の描き方・式の立て方&lt;/strong&gt;を段階的に指導&lt;/li&gt;
&lt;li&gt;「速さの3公式」と「距離の和／差」を、&lt;strong&gt;入試レベルの応用問題につながる形で定着&lt;/strong&gt;&lt;/li&gt;
&lt;/ul&gt;
&lt;p&gt;といった方針で、サピックスに通塾しているお子さまの算数学習をサポートしています。&lt;/p&gt;
&lt;h3&gt;詳しいご案内はこちら&lt;/h3&gt;
&lt;p&gt;Sapixの特徴については&lt;strong&gt;&lt;a href="https://natsui-sansu-juku.com/sapix-2/" target="_blank" rel="noopener noreferrer"&gt;コチラ&lt;/a&gt;&lt;/strong&gt;、&lt;br /&gt;
当塾でのSapix対策については&lt;strong&gt;&lt;a href="https://natsui-sansu-juku.com/sapix/" target="_blank" rel="noopener noreferrer"&gt;コチラ&lt;/a&gt;&lt;/strong&gt;をご覧ください。&lt;/p&gt;
&lt;h2&gt;まとめ：速さの3公式と「距離の和・差」を味方にしよう&lt;/h2&gt;
&lt;ul&gt;
&lt;li&gt;速さの基本は&lt;strong&gt;速さ＝距離÷時間&lt;/strong&gt;。状況に応じて、距離＝速さ×時間、時間＝距離÷速さの形を使い分ける。&lt;/li&gt;
&lt;li&gt;秒速・分速・時速の&lt;strong&gt;単位変換&lt;/strong&gt;を正しく行い、必ず同じ単位にそろえてから計算する。&lt;/li&gt;
&lt;li&gt;旅人算の基本は、「ある時間あたりどれだけ距離が変化するか」を考えること。&lt;/li&gt;
&lt;li&gt;&lt;strong&gt;出会い：&lt;/strong&gt;出会うまでの時間 ＝ 距離の和 ÷ 速さの和。&lt;/li&gt;
&lt;li&gt;&lt;strong&gt;追いつき：&lt;/strong&gt;追いつくまでの時間 ＝ 距離の差 ÷ 速さの差。&lt;/li&gt;
&lt;li&gt;利用問題では、状況に応じて&lt;strong&gt;距離の和&lt;/strong&gt;か&lt;strong&gt;距離の差&lt;/strong&gt;のどちらに注目すべきかを意識して問題を読む。&lt;/li&gt;
&lt;li&gt;公式の暗記だけでなく、「どれくらい近づくのか・離れるのか」という&lt;strong&gt;意味&lt;/strong&gt;を理解することで、サピックスの応用問題にも対応できる力がつく。&lt;/li&gt;
&lt;/ul&gt;
&lt;p&gt;動画と本ページをくり返し活用しながら、速さの3公式と旅人算の考え方を&lt;strong&gt;自分の言葉で説明できるレベル&lt;/strong&gt;まで定着させていきましょう。それが、今後の速さ・グラフ・流水算・時計算など、多くの単元での大きな武器になります。&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&lt;p&gt;&lt;a style="display: inline-flex; align-items: center; justify-content: center; text-decoration: none; font-weight: 900; border-radius: 12px; padding: 10px 12px; background: #f0fdf4; color: #0f7a35; border: 1px solid rgba(22,163,74,.55);" href="https://natsui-sansu-juku.com/kobetsu/"&gt;&lt;br /&gt;
教室1対1を見る&lt;br /&gt;
&lt;/a&gt;&lt;/p&gt;
&lt;section id="veu_cta-31374" class="veu_cta"&gt;&lt;/section&gt;
&lt;p&gt;&amp;nbsp;&lt;/p&gt;
&lt;section class="veu_cta" id="veu_cta-31796"&gt;&lt;h1 class="cta_title"&gt;動画：中学受験Q&amp;A&lt;/h1&gt;&lt;div class="cta_body"&gt;&lt;div class="cta_body_image cta_body_image_right"&gt;&lt;a href="https://natsui-sansu-juku.com/ct/%e4%b8%ad%e5%ad%a6%e5%8f%97%e9%a8%93q%ef%bc%86%ef%bd%81/"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image_exist"&gt;中学受験についての親御さんの悩みやお子さんの問題に答えるQ&amp;amp;A動画です。経験に基づくアドバイスを通じて、中学受験に関する情報とサポートを提供しています。&lt;/div&gt;&lt;div class="cta_body_link"&gt;&lt;a href="https://natsui-sansu-juku.com/ct/%e4%b8%ad%e5%ad%a6%e5%8f%97%e9%a8%93q%ef%bc%86%ef%bd%81/" class="btn btn-primary btn-block btn-lg" target="_blank"&gt;動画：中学受験Q&amp;amp;A&lt;/a&gt;&lt;/div&gt;&lt;/div&gt;&lt;!--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510-08%2F&amp;amp;t=%E6%97%85%E4%BA%BA%E7%AE%97%281%29%E3%80%80510-08%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href="//twitter.com/intent/tweet?url=https%3A%2F%2Fnatsui-sansu-juku.com%2Fcolumn%2F510-08%2F&amp;amp;text=%E6%97%85%E4%BA%BA%E7%AE%97%281%29%E3%80%80510-08%20%7C%20%E4%B8%AD%E5%AD%A6%E5%8F%97%E9%A8%93%E5%B0%82%E9%96%80%E3%80%80%E5%A4%8F%E4%BA%95%E7%AE%97%E6%95%B0%E5%A1%BE" target="_blank" &gt;&lt;span class="vk_icon_w_r_sns_x_twitter icon_sns"&gt;&lt;/span&gt;&lt;span class="sns_txt"&gt;X&lt;/span&gt;&lt;/a&gt;&lt;/li&gt;&lt;li class="sb_bluesky sb_icon"&gt;&lt;a class="sb_icon_inner" href="https://bsky.app/intent/compose?text=%E6%97%85%E4%BA%BA%E7%AE%97%281%29%E3%80%80510-08%20%7C%20%E4%B8%AD%E5%AD%A6%E5%8F%97%E9%A8%93%E5%B0%82%E9%96%80%E3%80%80%E5%A4%8F%E4%BA%95%E7%AE%97%E6%95%B0%E5%A1%BE%0Ahttps%3A%2F%2Fnatsui-sansu-juku.com%2Fcolumn%2F510-08%2F" target="_blank" &gt;&lt;span class="vk_icon_w_r_sns_bluesky icon_sns"&gt;&lt;/span&gt;&lt;span class="sns_txt"&gt;Bluesky&lt;/span&gt;&lt;/a&gt;&lt;/li&gt;&lt;li class="sb_hatena sb_icon"&gt;&lt;a class="sb_icon_inner" href="//b.hatena.ne.jp/add?mode=confirm&amp;url=https%3A%2F%2Fnatsui-sansu-juku.com%2Fcolumn%2F510-08%2F&amp;amp;title=%E6%97%85%E4%BA%BA%E7%AE%97%281%29%E3%80%80510-08%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sb_icon_inner"data-clipboard-text="旅人算(1)　510-08 | 中学受験専門　夏井算数塾 https://natsui-sansu-juku.com/column/510-08/"&gt;&lt;span class="vk_icon_w_r_sns_copy icon_sns"&gt;&lt;i class="fas fa-copy"&gt;&lt;/i&gt;&lt;/span&gt;&lt;span class="sns_txt"&gt;Copy&lt;/span&gt;&lt;/button&gt;&lt;/li&gt;&lt;/ul&gt;&lt;/div&gt;&lt;!-- [ /.socialSet ] --&gt;			
------</t>
  </si>
  <si>
    <t>https://natsui-sansu-juku.com/column/510-09/</t>
  </si>
  <si>
    <t>以下のページは不自然なワードを使用しています。
これらを適切に自然な言葉に置き換えて下さい。
なお、本文の装飾や構造は絶対に変えないでください。
【対象ページURL】
https://natsui-sansu-juku.com/column/510-09/
【検出された不自然ワード】
- 型
【本文】
------
&lt;h2&gt;サピックス5年生のための「3人の旅人算・速さの和差算・ダイヤグラム」基礎整理&lt;/h2&gt;
&lt;p&gt;2人の旅人算まではなんとかなるけれど、&lt;strong&gt;3人になった途端に頭がこんがらがる&lt;/strong&gt;…。&lt;br /&gt;
速さの和差算やダイヤグラムが出てきたときに、&lt;strong&gt;「そもそも何を求める問題なのか」が分からなくなる&lt;/strong&gt;…。&lt;br /&gt;
こうしたつまずきは、サピックス5年生の速さ分野ではよく見られます。&lt;/p&gt;
&lt;p&gt;このページでは、動画とあわせて、&lt;strong&gt;3人の旅人算の考え方&lt;/strong&gt;、&lt;strong&gt;速さの和差算の見抜き方&lt;/strong&gt;、&lt;strong&gt;ダイヤグラムの読み方・使い方&lt;/strong&gt;を整理しました。&lt;br /&gt;
&lt;strong&gt;「図をかく」「和と差に注目する」「一定時間で進む距離を見る」&lt;/strong&gt;という3つの視点を身につけることで、応用問題にも対応できる力を育てていきましょう。&lt;/p&gt;
&lt;p&gt;なお、サピックス小5算数の単元を15分で整理した全体像は、&lt;strong&gt;&lt;a href="https://natsui-sansu-juku.com/column/sapix-15/"&gt;サピックス小5算数 15分まとめ｜全体像はこちら&lt;/a&gt;&lt;/strong&gt;で確認できます。&lt;/p&gt;
&lt;h2&gt;動画講義：3人の旅人算・速さの和差算・ダイヤグラム&lt;/h2&gt;
&lt;p&gt;&lt;iframe title="510-09　旅人算(2)【サピックスの算数を15分で授業してみた】" src="https://www.youtube.com/embed/aIbLz-i0Zm0?feature=oembed" width="750" height="422" frameborder="0" allowfullscreen="allowfullscreen"&gt;&lt;/iframe&gt;&lt;/p&gt;
&lt;blockquote&gt;&lt;p&gt;この動画は、サピックスに通塾している小学５年生で、算数が苦手な生徒さん向けに&lt;strong&gt;「授業に入る前に見ておいてほしいポイント」&lt;/strong&gt;をまとめた内容です。&lt;br /&gt;
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※本動画は、サピックスで使用されているテキストそのものの解説ではありません。あらかじめご了承ください。&lt;/p&gt;&lt;/blockquote&gt;
&lt;h2&gt;１．３人の旅人算の基本&lt;/h2&gt;
&lt;p&gt;2人の旅人算に慣れてきたら、サピックスでは&lt;strong&gt;3人が動くパターン&lt;/strong&gt;も多く出題されます。&lt;br /&gt;
いきなり式から考えようとすると混乱しやすいため、まずは&lt;strong&gt;線分図で状況を整理すること&lt;/strong&gt;が大切です。&lt;/p&gt;
&lt;h3&gt;まずは線分図をかいてスタート&lt;/h3&gt;
&lt;p&gt;3人の旅人算では、次のような流れで考えましょう。&lt;/p&gt;
&lt;ol&gt;
&lt;li&gt;出発地点（町A・町Bなど）と道の全体の長さを&lt;strong&gt;線分&lt;/strong&gt;で表す&lt;/li&gt;
&lt;li&gt;それぞれの人（Aさん・Bさん・Cさんなど）の&lt;strong&gt;位置と進む向き&lt;/strong&gt;を書き込む&lt;/li&gt;
&lt;li&gt;時間が経つごとに、&lt;strong&gt;どのくらい進むのか&lt;/strong&gt;を線分上でイメージする&lt;/li&gt;
&lt;/ol&gt;
&lt;p&gt;文章だけで考えるのではなく、&lt;strong&gt;線分図を必ずかく&lt;/strong&gt;ことが、3人の旅人算を整理する第一歩です。&lt;/p&gt;
&lt;h3&gt;同時に出発する場合の「時間の印」の付け方&lt;/h3&gt;
&lt;p&gt;元記事では、&lt;/p&gt;
&lt;p&gt;&lt;strong&gt;「同時に出発する場合、同じ時間には同じ記号を書いて図を分かりやすく整理しましょう。」&lt;/strong&gt;&lt;/p&gt;
&lt;p&gt;と説明されています。これは、同じ時刻の動きを図の上で見える化するためのテクニックです。&lt;/p&gt;
&lt;ul&gt;
&lt;li&gt;0分後・10分後・20分後…といった&lt;strong&gt;同じ時間の位置&lt;/strong&gt;に、○△□など&lt;strong&gt;同じ記号&lt;/strong&gt;をつける&lt;/li&gt;
&lt;li&gt;「この印がついている位置は、同じ瞬間の3人の位置」という目印になる&lt;/li&gt;
&lt;/ul&gt;
&lt;p&gt;これにより、&lt;/p&gt;
&lt;ul&gt;
&lt;li&gt;誰と誰が出会うのか&lt;/li&gt;
&lt;li&gt;誰がどこまで進んだときに、別の人がどこにいるのか&lt;/li&gt;
&lt;/ul&gt;
&lt;p&gt;といった関係を、線分図の上で&lt;strong&gt;一目で確認できるようになります&lt;/strong&gt;。&lt;/p&gt;
&lt;h3&gt;3人の旅人算で意識したいポイント&lt;/h3&gt;
&lt;ul&gt;
&lt;li&gt;「2人ずつの関係」に分けて考える（例：AとB、BとCなど）&lt;/li&gt;
&lt;li&gt;出会いなら&lt;strong&gt;距離の和&lt;/strong&gt;、追いつきなら&lt;strong&gt;距離の差&lt;/strong&gt;という基本は変わらない&lt;/li&gt;
&lt;li&gt;「誰と誰の関係で式を立てるか」を決めてから計算する&lt;/li&gt;
&lt;/ul&gt;
&lt;p&gt;3人でも、基本は2人の旅人算の考え方の&lt;strong&gt;組み合わせ&lt;/strong&gt;です。線分図と時間の印を活用して、順番に整理していきましょう。&lt;/p&gt;
&lt;h2&gt;２．速さの和差算：問題の「型」を見抜く&lt;/h2&gt;
&lt;p&gt;次に、速さに関する文章題の中でも、&lt;strong&gt;「速さの和」や「速さの差」が直接関わってくるタイプ&lt;/strong&gt;＝速さの和差算について整理します。&lt;/p&gt;
&lt;h3&gt;速さの和差算とは？&lt;/h3&gt;
&lt;p&gt;元記事では、&lt;/p&gt;
&lt;p&gt;&lt;strong&gt;「かいてある条件から速さの和と速さの差が出る文章題のことを速さの和差算といいます。」&lt;/strong&gt;&lt;/p&gt;
&lt;p&gt;と説明されています。つまり、&lt;/p&gt;
&lt;ul&gt;
&lt;li&gt;2人（2台）の&lt;strong&gt;速さの合計（和）&lt;/strong&gt;が分かる条件&lt;/li&gt;
&lt;li&gt;2人の&lt;strong&gt;速さの差&lt;/strong&gt;が分かる条件&lt;/li&gt;
&lt;/ul&gt;
&lt;p&gt;が問題文の中に書かれていて、それを使って&lt;strong&gt;それぞれの速さを求めるタイプの問題&lt;/strong&gt;が「速さの和差算」です。&lt;/p&gt;
&lt;h3&gt;「和」と「差」を見抜くポイント&lt;/h3&gt;
&lt;p&gt;問題文を読んだときに、&lt;/p&gt;
&lt;ul&gt;
&lt;li&gt;「2人が同じ向きに進んで、何分後かに○km離れた」→ &lt;strong&gt;速さの差に関する条件&lt;/strong&gt;になりやすい&lt;/li&gt;
&lt;li&gt;「2人が向かい合って進み、何分後かに出会った」→ &lt;strong&gt;速さの和に関する条件&lt;/strong&gt;になりやすい&lt;/li&gt;
&lt;/ul&gt;
&lt;p&gt;といった形で、&lt;strong&gt;どこが「和」や「差」の情報になっているか&lt;/strong&gt;を見抜くことが大切です。&lt;/p&gt;
&lt;p&gt;元記事のポイントは、&lt;/p&gt;
&lt;p&gt;&lt;strong&gt;「問題を見た時に、和と差を求める問題だということに気付けるようにしましょう。」&lt;/strong&gt;&lt;/p&gt;
&lt;p&gt;という点です。&lt;br /&gt;
条件を読みながら、&lt;/p&gt;
&lt;ul&gt;
&lt;li&gt;これは「2人まとめた速さ（和）」の情報か？&lt;/li&gt;
&lt;li&gt;これは「2人の速さの違い（差）」の情報か？&lt;/li&gt;
&lt;/ul&gt;
&lt;p&gt;と自分に問いかける習慣をつけておくと、和差算の型を見抜きやすくなります。&lt;/p&gt;
&lt;h3&gt;速さの和差算での基本的な解き方&lt;/h3&gt;
&lt;p&gt;典型的な流れは次の通りです。&lt;/p&gt;
&lt;ol&gt;
&lt;li&gt;問題文から&lt;strong&gt;速さの和に関する式&lt;/strong&gt;と&lt;strong&gt;速さの差に関する式&lt;/strong&gt;を読み取る&lt;/li&gt;
&lt;li&gt;2つの式をセットとして考え、和差算（たし算・ひき算）でそれぞれの速さを求める&lt;/li&gt;
&lt;li&gt;求めた速さを使って、距離や時間などの最終的な問いに答える&lt;/li&gt;
&lt;/ol&gt;
&lt;p&gt;「和差算」という名前の通り、&lt;strong&gt;和と差の2つの式から、2つの数量を求める&lt;/strong&gt;という構造は、数の和差算や年齢算と同じです。&lt;br /&gt;
そこに「速さ」という要素が加わったと考えると整理しやすくなります。&lt;/p&gt;
&lt;h2&gt;３．ダイヤグラムの読み方と考え方&lt;/h2&gt;
&lt;p&gt;最後に、電車や人の動きを&lt;strong&gt;グラフの形&lt;/strong&gt;で表した「ダイヤグラム」について整理します。&lt;br /&gt;
速さの文章題が&lt;strong&gt;時間－距離のグラフ&lt;/strong&gt;に変わっただけなので、基本となる視点は同じです。&lt;/p&gt;
&lt;h3&gt;ダイヤグラムとは？&lt;/h3&gt;
&lt;p&gt;ダイヤグラムは、縦軸と横軸を使って&lt;/p&gt;
&lt;ul&gt;
&lt;li&gt;横軸：時間（分・時刻など）&lt;/li&gt;
&lt;li&gt;縦軸：距離（km・mなど）や位置&lt;/li&gt;
&lt;/ul&gt;
&lt;p&gt;を表し、&lt;strong&gt;動くものの位置の変化を線で表した図&lt;/strong&gt;です。&lt;br /&gt;
電車のダイヤ（時刻表）などにも使われる表現で、サピックスでも速さの応用としてよく登場します。&lt;/p&gt;
&lt;h3&gt;ダイヤグラムで注目するべき点&lt;/h3&gt;
&lt;p&gt;元記事では、ダイヤグラムの問題を考えるときのポイントとして、&lt;/p&gt;
&lt;p&gt;&lt;strong&gt;「何分間で何ｍ進むのかということにしっかりと注目していきましょう。」&lt;/strong&gt;&lt;/p&gt;
&lt;p&gt;と説明されています。&lt;/p&gt;
&lt;ul&gt;
&lt;li&gt;グラフの線が&lt;strong&gt;どれくらいの時間でどれだけ上がっているか&lt;/strong&gt; → その区間の速さ&lt;/li&gt;
&lt;li&gt;線が&lt;strong&gt;交わる点&lt;/strong&gt; → 2人（2台）が&lt;strong&gt;同じ位置にいる時刻&lt;/strong&gt;（＝出会いなど）&lt;/li&gt;
&lt;li&gt;線の&lt;strong&gt;傾きが急&lt;/strong&gt; → 速い、&lt;strong&gt;なだらか&lt;/strong&gt; → 遅い&lt;/li&gt;
&lt;/ul&gt;
&lt;p&gt;このように、&lt;/p&gt;
&lt;ul&gt;
&lt;li&gt;「時間の変化」：横にどれだけ進んでいるか&lt;/li&gt;
&lt;li&gt;「距離の変化」：縦にどれだけ上がっているか&lt;/li&gt;
&lt;/ul&gt;
&lt;p&gt;から、&lt;/p&gt;
&lt;p&gt;&lt;strong&gt;速さ ＝ 距離 ÷ 時間&lt;/strong&gt;&lt;/p&gt;
&lt;p&gt;をグラフの上で読み取るイメージです。&lt;/p&gt;
&lt;h3&gt;ダイヤグラムを使いこなすためのコツ&lt;/h3&gt;
&lt;ul&gt;
&lt;li&gt;1区間ごとに「何分で何m進んでいるか」を必ず確認する&lt;/li&gt;
&lt;li&gt;交点（線が交わる点）の&lt;strong&gt;時間・距離&lt;/strong&gt;を読み取り、「何が起きた瞬間か」を考える&lt;/li&gt;
&lt;li&gt;グラフを&lt;strong&gt;速さの文章題に言い換える&lt;/strong&gt;イメージで解釈する&lt;/li&gt;
&lt;/ul&gt;
&lt;p&gt;「グラフが苦手」と感じる場合は、一度グラフから&lt;strong&gt;文章を自分で復元してみる&lt;/strong&gt;練習をすると理解が深まります。&lt;/p&gt;
&lt;h2&gt;４．サピックス5年生の学習への活かし方&lt;/h2&gt;
&lt;p&gt;3人の旅人算・速さの和差算・ダイヤグラムは、どれも&lt;strong&gt;速さの基本&lt;/strong&gt;のうえに成り立つ応用です。算数が苦手なサピックス5年生には、次のような流れで学習することをおすすめします。&lt;/p&gt;
&lt;ol&gt;
&lt;li&gt;まずは速さの3公式と、2人の旅人算（出会い・追いつき）をしっかり復習する&lt;/li&gt;
&lt;li&gt;動画を見ながら、&lt;strong&gt;線分図の描き方&lt;/strong&gt;や&lt;strong&gt;同じ時間の印の付け方&lt;/strong&gt;を真似する&lt;/li&gt;
&lt;li&gt;速さの和差算では、「これは和の情報」「これは差の情報」と&lt;strong&gt;問題文に印をつける練習&lt;/strong&gt;をする&lt;/li&gt;
&lt;li&gt;ダイヤグラムでは、「何分で何m」を読み取り、&lt;strong&gt;速さの計算に言い換える&lt;/strong&gt;練習をくり返す&lt;/li&gt;
&lt;/ol&gt;
&lt;p&gt;いずれの分野も、&lt;strong&gt;図・グラフ・式をリンクさせて考える練習&lt;/strong&gt;が重要です。&lt;br /&gt;
「暗算だけで何とかしよう」とせず、&lt;strong&gt;必ず図やグラフに手を動かして書き込む&lt;/strong&gt;習慣をつけることで、問題の構造が見えやすくなります。&lt;/p&gt;
&lt;h2&gt;当塾でのSapix対策&lt;/h2&gt;
&lt;h3&gt;サピックス算数の特徴と当塾の方針&lt;/h3&gt;
&lt;p&gt;サピックスの速さ分野は、&lt;strong&gt;読み取り力・図解力・計算力&lt;/strong&gt;が同時に試される問題が多く、独学だけでは理解しにくいテーマも少なくありません。&lt;br /&gt;
特に、3人の旅人算・速さの和差算・ダイヤグラムは、&lt;strong&gt;一度つまずくとその後の単元にも影響しやすい重要分野&lt;/strong&gt;です。&lt;/p&gt;
&lt;p&gt;当塾では、&lt;/p&gt;
&lt;ul&gt;
&lt;li&gt;サピックスのカリキュラムにそって、&lt;strong&gt;つまずきやすい速さの単元を事前にフォロー&lt;/strong&gt;&lt;/li&gt;
&lt;li&gt;線分図・表・ダイヤグラムなど、&lt;strong&gt;「図で考える」ための道具の使い方&lt;/strong&gt;を丁寧に指導&lt;/li&gt;
&lt;li&gt;3人の旅人算や和差算を、&lt;strong&gt;入試レベルの応用問題につながる形で整理&lt;/strong&gt;&lt;/li&gt;
&lt;/ul&gt;
&lt;p&gt;といった方針で、サピックスに通塾しているお子さまの算数力を底上げします。&lt;/p&gt;
&lt;h3&gt;詳しいご案内はこちら&lt;/h3&gt;
&lt;p&gt;Sapixの特徴については&lt;strong&gt;&lt;a href="https://natsui-sansu-juku.com/sapix-2/" target="_blank" rel="noopener noreferrer"&gt;コチラ&lt;/a&gt;&lt;/strong&gt;、&lt;br /&gt;
当塾でのSapix対策については&lt;strong&gt;&lt;a href="https://natsui-sansu-juku.com/sapix/" target="_blank" rel="noopener noreferrer"&gt;コチラ&lt;/a&gt;&lt;/strong&gt;をご覧ください。&lt;/p&gt;
&lt;h2&gt;まとめ：図・和差・ダイヤを味方にして速さの応用を克服しよう&lt;/h2&gt;
&lt;ul&gt;
&lt;li&gt;3人の旅人算では、必ず&lt;strong&gt;線分図&lt;/strong&gt;をかき、同じ時間には&lt;strong&gt;同じ記号&lt;/strong&gt;を書いて整理する。&lt;/li&gt;
&lt;li&gt;3人の問題も、基本は&lt;strong&gt;2人ずつの「出会い」「追いつき」&lt;/strong&gt;の組み合わせとして考える。&lt;/li&gt;
&lt;li&gt;速さの和差算は、「速さの&lt;strong&gt;和&lt;/strong&gt;」と「速さの&lt;strong&gt;差&lt;/strong&gt;」が条件から読み取れる問題。文章を読みながら、どこが和・差の情報かを意識する。&lt;/li&gt;
&lt;li&gt;ダイヤグラムでは、&lt;strong&gt;「何分間で何m進むか」&lt;/strong&gt;に注目し、グラフを速さの式に言い換える。&lt;/li&gt;
&lt;li&gt;線分図・和差算・ダイヤグラムはどれも、速さ＝距離÷時間という&lt;strong&gt;基本公式の応用形&lt;/strong&gt;である。&lt;/li&gt;
&lt;li&gt;図やグラフに書き込みながら考える習慣をつければ、サピックスの速さ応用問題は&lt;strong&gt;大きな得点源&lt;/strong&gt;になりうる。&lt;/li&gt;
&lt;/ul&gt;
&lt;p&gt;動画と本ページをくり返し活用しながら、3人の旅人算・速さの和差算・ダイヤグラムを&lt;strong&gt;「図で考えられる分野」&lt;/strong&gt;に変えていきましょう。それが、今後の速さ分野全体の安定した得点につながります。&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510-09%2F&amp;amp;t=510-09%E3%80%80%E4%B8%AD%E5%AD%A6%E5%8F%97%E9%A8%93%E7%AE%97%E6%95%B0%E3%81%AE%E6%97%85%E4%BA%BA%E7%AE%97%E3%82%92%E5%9B%B3%E3%81%A7%E6%94%BB%E7%95%A5%E2%94%80%E2%94%80%E3%83%80%E3%82%A4%E3%83%A4%E3%82%B0%E3%83%A9%E3%83%A0%E3%81%A7%E9%80%9F%E3%81%95%E3%83%BB%E6%99%82%E9%96%93%E3%83%BB%E8%B7%9D%E9%9B%A2%E3%82%92%E4%B8%80%E7%99%BA%E7%90%86%E8%A7%A3%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510-09%2F&amp;amp;text=510-09%E3%80%80%E4%B8%AD%E5%AD%A6%E5%8F%97%E9%A8%93%E7%AE%97%E6%95%B0%E3%81%AE%E6%97%85%E4%BA%BA%E7%AE%97%E3%82%92%E5%9B%B3%E3%81%A7%E6%94%BB%E7%95%A5%E2%94%80%E2%94%80%E3%83%80%E3%82%A4%E3%83%A4%E3%82%B0%E3%83%A9%E3%83%A0%E3%81%A7%E9%80%9F%E3%81%95%E3%83%BB%E6%99%82%E9%96%93%E3%83%BB%E8%B7%9D%E9%9B%A2%E3%82%92%E4%B8%80%E7%99%BA%E7%90%86%E8%A7%A3%20%7C%20%E4%B8%AD%E5%AD%A6%E5%8F%97%E9%A8%93%E5%B0%82%E9%96%80%E3%80%80%E5%A4%8F%E4%BA%95%E7%AE%97%E6%95%B0%E5%A1%BE" target="_blank" &gt;&lt;span class="vk_icon_w_r_sns_x_twitter icon_sns"&gt;&lt;/span&gt;&lt;span class="sns_txt"&gt;X&lt;/span&gt;&lt;/a&gt;&lt;/li&gt;&lt;li class="sb_bluesky sb_icon"&gt;&lt;a class="sb_icon_inner" href="https://bsky.app/intent/compose?text=510-09%E3%80%80%E4%B8%AD%E5%AD%A6%E5%8F%97%E9%A8%93%E7%AE%97%E6%95%B0%E3%81%AE%E6%97%85%E4%BA%BA%E7%AE%97%E3%82%92%E5%9B%B3%E3%81%A7%E6%94%BB%E7%95%A5%E2%94%80%E2%94%80%E3%83%80%E3%82%A4%E3%83%A4%E3%82%B0%E3%83%A9%E3%83%A0%E3%81%A7%E9%80%9F%E3%81%95%E3%83%BB%E6%99%82%E9%96%93%E3%83%BB%E8%B7%9D%E9%9B%A2%E3%82%92%E4%B8%80%E7%99%BA%E7%90%86%E8%A7%A3%20%7C%20%E4%B8%AD%E5%AD%A6%E5%8F%97%E9%A8%93%E5%B0%82%E9%96%80%E3%80%80%E5%A4%8F%E4%BA%95%E7%AE%97%E6%95%B0%E5%A1%BE%0Ahttps%3A%2F%2Fnatsui-sansu-juku.com%2Fcolumn%2F510-09%2F" target="_blank" &gt;&lt;span class="vk_icon_w_r_sns_bluesky icon_sns"&gt;&lt;/span&gt;&lt;span class="sns_txt"&gt;Bluesky&lt;/span&gt;&lt;/a&gt;&lt;/li&gt;&lt;li class="sb_hatena sb_icon"&gt;&lt;a class="sb_icon_inner" href="//b.hatena.ne.jp/add?mode=confirm&amp;url=https%3A%2F%2Fnatsui-sansu-juku.com%2Fcolumn%2F510-09%2F&amp;amp;title=510-09%E3%80%80%E4%B8%AD%E5%AD%A6%E5%8F%97%E9%A8%93%E7%AE%97%E6%95%B0%E3%81%AE%E6%97%85%E4%BA%BA%E7%AE%97%E3%82%92%E5%9B%B3%E3%81%A7%E6%94%BB%E7%95%A5%E2%94%80%E2%94%80%E3%83%80%E3%82%A4%E3%83%A4%E3%82%B0%E3%83%A9%E3%83%A0%E3%81%A7%E9%80%9F%E3%81%95%E3%83%BB%E6%99%82%E9%96%93%E3%83%BB%E8%B7%9D%E9%9B%A2%E3%82%92%E4%B8%80%E7%99%BA%E7%90%86%E8%A7%A3%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sb_icon_inner"data-clipboard-text="510-09　中学受験算数の旅人算を図で攻略──ダイヤグラムで速さ・時間・距離を一発理解 | 中学受験専門　夏井算数塾 https://natsui-sansu-juku.com/column/510-09/"&gt;&lt;span class="vk_icon_w_r_sns_copy icon_sns"&gt;&lt;i class="fas fa-copy"&gt;&lt;/i&gt;&lt;/span&gt;&lt;span class="sns_txt"&gt;Copy&lt;/span&gt;&lt;/button&gt;&lt;/li&gt;&lt;/ul&gt;&lt;/div&gt;&lt;!-- [ /.socialSet ] --&gt;			
------</t>
  </si>
  <si>
    <t>https://natsui-sansu-juku.com/column/510-11/</t>
  </si>
  <si>
    <t>以下のページは不自然なワードを使用しています。
これらを適切に自然な言葉に置き換えて下さい。
なお、本文の装飾や構造は絶対に変えないでください。
【対象ページURL】
https://natsui-sansu-juku.com/column/510-11/
【検出された不自然ワード】
- 手順
- 1分
【本文】
------
&lt;h2&gt;サピックス5年生のための「水そうとグラフ・容器をかたむける」基礎整理&lt;/h2&gt;
&lt;p&gt;水そうとグラフの問題や、容器をかたむける問題は、サピックス5年生の算数の中でも&lt;strong&gt;「図形」と「割合」「速さ（変化の速さ）」&lt;/strong&gt;が一気に絡んでくる単元です。&lt;br /&gt;
グラフが出てきた途端に、&lt;strong&gt;「何を読み取ればいいのか分からない」「線が折れ曲がる理由が分からない」&lt;/strong&gt;と感じるお子さんも少なくありません。&lt;br /&gt;
このページでは、動画の内容に沿って、&lt;/p&gt;
&lt;ul&gt;
&lt;li&gt;グラフの読み取りの基本&lt;/li&gt;
&lt;li&gt;水そうとグラフのつなげ方&lt;/li&gt;
&lt;li&gt;容器をかたむける問題での「平均の高さ」の考え方&lt;/li&gt;
&lt;/ul&gt;
&lt;p&gt;を、授業前後の予習・復習用に整理しました。&lt;br /&gt;
&lt;strong&gt;「なぜグラフが折れ曲がるのか」「図とグラフをどのように対応させるのか」&lt;/strong&gt;を意識して読み進めてみてください。&lt;/p&gt;
&lt;p&gt;サピックス小5算数の各単元を15分で整理した全体像は、&lt;strong&gt;&lt;a href="https://natsui-sansu-juku.com/column/sapix-15/"&gt;サピックス小5算数 15分まとめ｜全体像はこちら&lt;/a&gt;&lt;/strong&gt;で確認できます。&lt;/p&gt;
&lt;h2&gt;動画講義：水そうとグラフ・容器をかたむける&lt;/h2&gt;
&lt;p&gt;&lt;iframe title="510-11　立体図形(2)【サピックスの算数を15分で授業してみた】" src="https://www.youtube.com/embed/m9KbpWUobY8?feature=oembed" width="750" height="422" frameborder="0" allowfullscreen="allowfullscreen"&gt;&lt;/iframe&gt;&lt;/p&gt;
&lt;blockquote&gt;&lt;p&gt;この動画は、サピックスに通塾している小学５年生で、算数が苦手な生徒さん向けに&lt;strong&gt;「授業に入る前に見ておいてほしいポイント」&lt;/strong&gt;をまとめた内容です。&lt;br /&gt;
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※本動画は、サピックスで使用されているテキストそのものの解説ではありません。あらかじめご了承ください。&lt;/p&gt;&lt;/blockquote&gt;
&lt;h2&gt;１．グラフの読み取り：なぜ折れ曲がるのかを考える&lt;/h2&gt;
&lt;p&gt;まずは、どんなグラフ問題にも共通する&lt;strong&gt;「読み取り方の視点」&lt;/strong&gt;から確認していきます。&lt;/p&gt;
&lt;h3&gt;グラフの基本的な見方&lt;/h3&gt;
&lt;p&gt;元記事では、&lt;/p&gt;
&lt;p&gt;&lt;strong&gt;「グラフを見る時は、『なぜグラフが折れ曲がっているのか？』を考えましょう。」&lt;/strong&gt;&lt;/p&gt;
&lt;p&gt;と説明されています。これは、単に点を読むだけでなく、&lt;strong&gt;グラフの「変化」から出来事を読み取る&lt;/strong&gt;という意味です。&lt;/p&gt;
&lt;ul&gt;
&lt;li&gt;グラフが&lt;strong&gt;右上がり&lt;/strong&gt;：時間がたつほど量（高さ・距離・水の量など）が増えている&lt;/li&gt;
&lt;li&gt;グラフが&lt;strong&gt;水平&lt;/strong&gt;：増えも減りもしていない（変化していない区間）&lt;/li&gt;
&lt;li&gt;グラフが&lt;strong&gt;急に上がる&lt;/strong&gt;：短い時間で大きく増えている（変化が大きい）&lt;/li&gt;
&lt;li&gt;グラフが&lt;strong&gt;なだらかに上がる&lt;/strong&gt;：ゆっくり増えている&lt;/li&gt;
&lt;/ul&gt;
&lt;h3&gt;「折れ曲がり」＝状況が変わった瞬間&lt;/h3&gt;
&lt;p&gt;グラフが折れ曲がるところは、たいてい&lt;strong&gt;何かの条件が変わった瞬間&lt;/strong&gt;です。&lt;/p&gt;
&lt;ul&gt;
&lt;li&gt;水そうの問題なら…&lt;strong&gt;水を入れる速さが変わった／一度止めた／別の蛇口を開けた&lt;/strong&gt; など&lt;/li&gt;
&lt;li&gt;移動の問題なら…&lt;strong&gt;歩く速さを変えた／途中で休んだ／乗り物に乗り換えた&lt;/strong&gt; など&lt;/li&gt;
&lt;/ul&gt;
&lt;p&gt;つまり、&lt;/p&gt;
&lt;ul&gt;
&lt;li&gt;グラフの折れ曲がり＝&lt;strong&gt;問題文のどの場面に対応しているか&lt;/strong&gt;&lt;/li&gt;
&lt;li&gt;折れ曲がる前後で、&lt;strong&gt;変化のしかた（速さ・増え方）がどう変わったか&lt;/strong&gt;&lt;/li&gt;
&lt;/ul&gt;
&lt;p&gt;をセットで考えることが大切です。&lt;br /&gt;
&lt;strong&gt;「折れ曲がる理由」を説明できるかどうか&lt;/strong&gt;が、グラフ問題を理解できているかの目安になります。&lt;/p&gt;
&lt;h2&gt;２．水そうとグラフ：図とグラフを結びつける&lt;/h2&gt;
&lt;p&gt;次に、水そうの問題とグラフを組み合わせた問題を見ていきます。&lt;br /&gt;
ここでは、&lt;/p&gt;
&lt;ul&gt;
&lt;li&gt;&lt;strong&gt;正面図をかくこと&lt;/strong&gt;&lt;/li&gt;
&lt;li&gt;&lt;strong&gt;底面積・高さ・体積・時間&lt;/strong&gt;を書き込むこと&lt;/li&gt;
&lt;li&gt;グラフから&lt;strong&gt;「何分で何cm増えたか」&lt;/strong&gt;を読み取ること&lt;/li&gt;
&lt;/ul&gt;
&lt;p&gt;がポイントです。&lt;/p&gt;
&lt;h3&gt;必ず「正面から見た図」をかく&lt;/h3&gt;
&lt;p&gt;元記事では、&lt;/p&gt;
&lt;p&gt;&lt;strong&gt;「水そうの問題は正面から見た図をまずかきましょう。」&lt;/strong&gt;&lt;/p&gt;
&lt;p&gt;とあります。上からの図だと、水面の高さの変化が分かりにくいため、&lt;strong&gt;水そうの縦の高さが分かる向き&lt;/strong&gt;で描くことが大切です。&lt;/p&gt;
&lt;h3&gt;図に書き込むべき4つの情報&lt;/h3&gt;
&lt;p&gt;図を書く際は、次の4つをしっかり書き入れましょう。&lt;/p&gt;
&lt;blockquote&gt;&lt;p&gt;底面積、高さ、体積、時間&lt;/p&gt;&lt;/blockquote&gt;
&lt;ul&gt;
&lt;li&gt;&lt;strong&gt;底面積：&lt;/strong&gt;水そうの底の広さ（長方形・正方形・円など）&lt;/li&gt;
&lt;li&gt;&lt;strong&gt;高さ：&lt;/strong&gt;水そうの高さ、またはwater level（水面）の高さ&lt;/li&gt;
&lt;li&gt;&lt;strong&gt;体積：&lt;/strong&gt;入っている水の量（cm&lt;sup&gt;3&lt;/sup&gt;やLなど）&lt;/li&gt;
&lt;li&gt;&lt;strong&gt;時間：&lt;/strong&gt;水を入れ始めてからの時間、止める時間、満水になるまでの時間 など&lt;/li&gt;
&lt;/ul&gt;
&lt;p&gt;これらを図の周りにメモしておくことで、&lt;strong&gt;グラフと図の情報を対応させやすく&lt;/strong&gt;なります。&lt;/p&gt;
&lt;h3&gt;グラフに「何分で何cm増えたか」を書き込む&lt;/h3&gt;
&lt;p&gt;元記事ではさらに、&lt;/p&gt;
&lt;p&gt;&lt;strong&gt;「また、グラフを読むときに何分で何cm増えたのか確認してグラフに書き込んでいくことも大切です。」&lt;/strong&gt;&lt;/p&gt;
&lt;p&gt;と説明されています。&lt;/p&gt;
&lt;ul&gt;
&lt;li&gt;例えば、ある区間で&lt;strong&gt;5分間で水位が10cm上がっている&lt;/strong&gt;→ 1分あたり2cm増える&lt;/li&gt;
&lt;li&gt;別の区間では&lt;strong&gt;2分間で6cm上がっている&lt;/strong&gt;→ 1分あたり3cm増える&lt;/li&gt;
&lt;/ul&gt;
&lt;p&gt;というように、&lt;/p&gt;
&lt;ul&gt;
&lt;li&gt;&lt;strong&gt;「時間の変化」&lt;/strong&gt;（横方向）&lt;/li&gt;
&lt;li&gt;&lt;strong&gt;「高さの変化」&lt;/strong&gt;（縦方向）&lt;/li&gt;
&lt;/ul&gt;
&lt;p&gt;をセットでチェックし、その区間ごとの&lt;strong&gt;増え方（変化の速さ）&lt;/strong&gt;をグラフの近くにメモしておくと、&lt;/p&gt;
&lt;ul&gt;
&lt;li&gt;どの区間で水の入れ方が変わったのか&lt;/li&gt;
&lt;li&gt;どの区間の情報を使って計算すればよいのか&lt;/li&gt;
&lt;/ul&gt;
&lt;p&gt;が非常に分かりやすくなります。&lt;/p&gt;
&lt;h2&gt;３．容器をかたむける問題と「平均の高さ」&lt;/h2&gt;
&lt;p&gt;容器をかたむける問題は、一見すると形が複雑に見えるため、苦手意識を持ちやすい単元です。&lt;br /&gt;
しかし、元記事で紹介されているように、&lt;strong&gt;「平均の高さ」&lt;/strong&gt;という共通の考え方を使うことで、多くのパターンに対応できるようになります。&lt;/p&gt;
&lt;h3&gt;容器をかたむける問題の基本的な視点&lt;/h3&gt;
&lt;p&gt;元記事には、&lt;/p&gt;
&lt;p&gt;&lt;strong&gt;「容器をかたむける問題は『平均の高さ』に注目して解きましょう。」&lt;/strong&gt;&lt;/p&gt;
&lt;p&gt;とあります。これは、&lt;/p&gt;
&lt;ul&gt;
&lt;li&gt;容器をかたむけて水面が斜めになっているときでも、&lt;/li&gt;
&lt;li&gt;容器を&lt;strong&gt;元の水平な状態に戻して考える&lt;/strong&gt;と、&lt;/li&gt;
&lt;li&gt;水の量は同じなので、「&lt;strong&gt;水の平均の高さ&lt;/strong&gt;」が分かる&lt;/li&gt;
&lt;/ul&gt;
&lt;p&gt;という考え方です。&lt;/p&gt;
&lt;h3&gt;「かたむいた容器を元に戻す」イメージ&lt;/h3&gt;
&lt;p&gt;元記事では、&lt;/p&gt;
&lt;p&gt;&lt;strong&gt;「容器をかたむける問題は色々なパターンがありますが、まずは色々な問題に通用する考え方として、かたむいている容器をもとに戻してみると、高さの平均が分かるので、『平均の高さ』を意識するようにしましょう。」&lt;/strong&gt;&lt;/p&gt;
&lt;p&gt;と説明されています。&lt;/p&gt;
&lt;ul&gt;
&lt;li&gt;容器を傾けても&lt;strong&gt;水の体積は変わらない&lt;/strong&gt;&lt;/li&gt;
&lt;li&gt;「傾ける前」と「傾けた後」で、&lt;strong&gt;底面積は同じ&lt;/strong&gt;&lt;/li&gt;
&lt;li&gt;したがって、&lt;strong&gt;体積 ＝ 底面積 × 平均の高さ&lt;/strong&gt; の関係が成り立つ&lt;/li&gt;
&lt;/ul&gt;
&lt;p&gt;という事実を利用して、&lt;/p&gt;
&lt;ul&gt;
&lt;li&gt;「水面が斜めになった状態」→「水平に戻したときの平均の高さ」&lt;/li&gt;
&lt;li&gt;「底面積」×「平均の高さ」→水の体積&lt;/li&gt;
&lt;/ul&gt;
&lt;p&gt;という流れで考えるのがポイントです。&lt;/p&gt;
&lt;h3&gt;容器をかたむける問題で意識したいこと&lt;/h3&gt;
&lt;ul&gt;
&lt;li&gt;図を描いて、&lt;strong&gt;どこが一番高く、どこが一番低いか&lt;/strong&gt;を確認する&lt;/li&gt;
&lt;li&gt;「平均の高さ」を使って、&lt;strong&gt;体積や水位の変化&lt;/strong&gt;を考える&lt;/li&gt;
&lt;li&gt;どのパターンの問題でも、「&lt;strong&gt;元の形に戻して考えられないか&lt;/strong&gt;」を一度考えてみる&lt;/li&gt;
&lt;/ul&gt;
&lt;p&gt;この&lt;strong&gt;「平均の高さ」&lt;/strong&gt;の考え方は、水そうの問題全般にも広く応用できる考え方なので、早めに慣れておくと後々の学習が楽になります。&lt;/p&gt;
&lt;h2&gt;４．サピックス5年生の学習への活かし方&lt;/h2&gt;
&lt;p&gt;水そうとグラフ、容器をかたむける問題は、サピックスの算数でも&lt;strong&gt;頻出かつ差がつきやすい単元&lt;/strong&gt;です。算数が苦手なお子さんは、次のような流れで学習することをおすすめします。&lt;/p&gt;
&lt;ol&gt;
&lt;li&gt;動画を見て、&lt;strong&gt;「なぜグラフが折れ曲がるのか」「平均の高さとは何か」&lt;/strong&gt;といったイメージをつかむ&lt;/li&gt;
&lt;li&gt;本ページの内容をノートにまとめ、&lt;strong&gt;図に書き込むべき情報（底面積・高さ・体積・時間）&lt;/strong&gt;を自分で整理する&lt;/li&gt;
&lt;li&gt;教科書・テキストの基本問題で、必ず&lt;strong&gt;正面図をかく→グラフに「何分で何cm」を書き込む&lt;/strong&gt;という手順をくり返す&lt;/li&gt;
&lt;li&gt;容器をかたむける問題では、毎回「&lt;strong&gt;元の水平な状態に戻したらどう見えるか&lt;/strong&gt;」をイメージして平均の高さを考える&lt;/li&gt;
&lt;/ol&gt;
&lt;p&gt;「なんとなくグラフを読む」「なんとなく計算する」ではなく、&lt;strong&gt;図とグラフを対応させながら意味を考える習慣&lt;/strong&gt;をつけることで、応用問題への対応力が確実についていきます。&lt;/p&gt;
&lt;h2&gt;当塾でのSapix対策&lt;/h2&gt;
&lt;h3&gt;サピックス算数の特徴と当塾の方針&lt;/h3&gt;
&lt;p&gt;サピックスの算数は、&lt;strong&gt;図で考える力・グラフを読み解く力・状況を整理する力&lt;/strong&gt;が強く求められるカリキュラムです。&lt;br /&gt;
特に、水そうとグラフ・容器をかたむける問題は、&lt;/p&gt;
&lt;ul&gt;
&lt;li&gt;立体図形・割合・速さ・グラフ&lt;/li&gt;
&lt;/ul&gt;
&lt;p&gt;といった、今後の重要単元と深くつながるテーマです。&lt;/p&gt;
&lt;p&gt;当塾では、&lt;/p&gt;
&lt;ul&gt;
&lt;li&gt;サピックスの進度に合わせて、&lt;strong&gt;つまずきやすい図形・グラフの単元を事前にフォロー&lt;/strong&gt;&lt;/li&gt;
&lt;li&gt;動画と個別指導を組み合わせ、&lt;strong&gt;「正面図をかく」「グラフに変化量を書き込む」&lt;/strong&gt;といった具体的な解き方を定着&lt;/li&gt;
&lt;li&gt;容器をかたむける問題や水そうグラフを、&lt;strong&gt;入試レベルの応用問題につながる形で整理&lt;/strong&gt;&lt;/li&gt;
&lt;/ul&gt;
&lt;p&gt;といった方針で、サピックスに通塾しているお子さまの算数学習をサポートしています。&lt;/p&gt;
&lt;h3&gt;詳しいご案内はこちら&lt;/h3&gt;
&lt;p&gt;Sapixの特徴については&lt;strong&gt;&lt;a href="https://natsui-sansu-juku.com/sapix-2/" target="_blank" rel="noopener noreferrer"&gt;コチラ&lt;/a&gt;&lt;/strong&gt;、&lt;br /&gt;
当塾でのSapix対策については&lt;strong&gt;&lt;a href="https://natsui-sansu-juku.com/sapix/" target="_blank" rel="noopener noreferrer"&gt;コチラ&lt;/a&gt;&lt;/strong&gt;をご覧ください。&lt;/p&gt;
&lt;h2&gt;まとめ：図とグラフを結びつけて「水そう・容器かたむけ」問題を攻略しよう&lt;/h2&gt;
&lt;ul&gt;
&lt;li&gt;グラフを見るときは、&lt;strong&gt;「なぜ折れ曲がっているのか」&lt;/strong&gt;を必ず考える。折れ曲がりは条件が変わった合図。&lt;/li&gt;
&lt;li&gt;水そうの問題は、まず&lt;strong&gt;正面から見た図&lt;/strong&gt;をかき、「底面積・高さ・体積・時間」を書き込むところからスタート。&lt;/li&gt;
&lt;li&gt;グラフを見るときは、各区間ごとに&lt;strong&gt;「何分で何cm増えたか」&lt;/strong&gt;を確認し、グラフの近くにメモしておく。&lt;/li&gt;
&lt;li&gt;容器をかたむける問題は、&lt;strong&gt;「平均の高さ」&lt;/strong&gt;に注目し、かたむいた容器を&lt;strong&gt;水平な状態に戻したイメージ&lt;/strong&gt;で考える。&lt;/li&gt;
&lt;li&gt;水の体積は、常に&lt;strong&gt;体積＝底面積×高さ（または平均の高さ）&lt;/strong&gt;の考え方で整理できる。&lt;/li&gt;
&lt;li&gt;図とグラフを対応させて意味を考える習慣がつけば、水そうとグラフ・容器をかたむける問題は&lt;strong&gt;大きな得点源&lt;/strong&gt;になる。&lt;/li&gt;
&lt;/ul&gt;
&lt;p&gt;動画と本ページをくり返し活用しながら、グラフの折れ曲がりの意味や平均の高さのイメージを自分のものにしていきましょう。&lt;br /&gt;
それが、サピックス算数だけでなく、中学受験全体で通用する&lt;strong&gt;「図とグラフに強い子」&lt;/strong&gt;への近道です。&lt;/p&gt;
&lt;p&gt;&lt;!-- [ /.socialSet ] --&gt;&lt;br /&gt;
&amp;#8220;&lt;/p&gt;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510-11%2F&amp;amp;t=510-11%E3%80%80%E7%AB%8B%E4%BD%93%E5%9B%B3%E5%BD%A2%282%29%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510-11%2F&amp;amp;text=510-11%E3%80%80%E7%AB%8B%E4%BD%93%E5%9B%B3%E5%BD%A2%282%29%20%7C%20%E4%B8%AD%E5%AD%A6%E5%8F%97%E9%A8%93%E5%B0%82%E9%96%80%E3%80%80%E5%A4%8F%E4%BA%95%E7%AE%97%E6%95%B0%E5%A1%BE" target="_blank" &gt;&lt;span class="vk_icon_w_r_sns_x_twitter icon_sns"&gt;&lt;/span&gt;&lt;span class="sns_txt"&gt;X&lt;/span&gt;&lt;/a&gt;&lt;/li&gt;&lt;li class="sb_bluesky sb_icon"&gt;&lt;a class="sb_icon_inner" href="https://bsky.app/intent/compose?text=510-11%E3%80%80%E7%AB%8B%E4%BD%93%E5%9B%B3%E5%BD%A2%282%29%20%7C%20%E4%B8%AD%E5%AD%A6%E5%8F%97%E9%A8%93%E5%B0%82%E9%96%80%E3%80%80%E5%A4%8F%E4%BA%95%E7%AE%97%E6%95%B0%E5%A1%BE%0Ahttps%3A%2F%2Fnatsui-sansu-juku.com%2Fcolumn%2F510-11%2F" target="_blank" &gt;&lt;span class="vk_icon_w_r_sns_bluesky icon_sns"&gt;&lt;/span&gt;&lt;span class="sns_txt"&gt;Bluesky&lt;/span&gt;&lt;/a&gt;&lt;/li&gt;&lt;li class="sb_hatena sb_icon"&gt;&lt;a class="sb_icon_inner" href="//b.hatena.ne.jp/add?mode=confirm&amp;url=https%3A%2F%2Fnatsui-sansu-juku.com%2Fcolumn%2F510-11%2F&amp;amp;title=510-11%E3%80%80%E7%AB%8B%E4%BD%93%E5%9B%B3%E5%BD%A2%282%29%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sb_icon_inner"data-clipboard-text="510-11　立体図形(2) | 中学受験専門　夏井算数塾 https://natsui-sansu-juku.com/column/510-11/"&gt;&lt;span class="vk_icon_w_r_sns_copy icon_sns"&gt;&lt;i class="fas fa-copy"&gt;&lt;/i&gt;&lt;/span&gt;&lt;span class="sns_txt"&gt;Copy&lt;/span&gt;&lt;/button&gt;&lt;/li&gt;&lt;/ul&gt;&lt;/div&gt;&lt;!-- [ /.socialSet ] --&gt;			
------</t>
  </si>
  <si>
    <t>https://natsui-sansu-juku.com/column/baainokazu/</t>
  </si>
  <si>
    <t>以下のページは不自然なワードを使用しています。
これらを適切に自然な言葉に置き換えて下さい。
なお、本文の装飾や構造は絶対に変えないでください。
【対象ページURL】
https://natsui-sansu-juku.com/column/baainokazu/
【検出された不自然ワード】
- 固定
- 導線
【本文】
------
&lt;p&gt;&lt;!-- 中学受験算数「場合の数」のコツと解き方｜固定ページ用本文ここから --&gt;&lt;/p&gt;
&lt;p&gt;&lt;iframe title="YouTube video player" src="https://www.youtube.com/embed/0wLAcrvz7gk" width="560" height="315" frameborder="0" allowfullscreen="allowfullscreen"&gt;&lt;/iframe&gt;&lt;/p&gt;
&lt;p&gt;このページでは、中学受験算数の「場合の数」を、入試で“取り切る”ための考え方（考えの筋道）から整理します。&lt;br /&gt;
ポイントは、足す（和の法則）・かける（積の法則）の判断と、数え漏れ／二重カウントを防ぐ「正しい場合分け」です。&lt;/p&gt;
&lt;p&gt;まずは「足す？かける？」を迷わないための基本と、0〜4のカードで三桁の偶数など定番例題で確認します。&lt;br /&gt;
そのうえで、樹形図での整理、余事象（確からしさにもつながる発想）まで、復習・自学用にまとめました。&lt;/p&gt;
&lt;p&gt;図形・速さ・場合の数をまとめて復習する全体像は、&lt;strong&gt;&lt;a href="https://natsui-sansu-juku.com/column/hub-zukei-hayasa/"&gt;中学受験算数｜図形・速さ・場合の数｜全体像はこちら&lt;/a&gt;&lt;/strong&gt;で確認できます。&lt;/p&gt;
&lt;hr /&gt;
&lt;h2&gt;場合の数とは？単元の特徴と苦手になりやすい理由&lt;/h2&gt;
&lt;p&gt;「場合の数」は、ある条件を満たす場合が&lt;strong&gt;何通りあるか&lt;/strong&gt;を数える単元です。中学受験の算数の中でも、頻出かつ範囲が広い分野です。&lt;/p&gt;
&lt;h3&gt;場合の数が嫌われやすい理由&lt;/h3&gt;
&lt;p&gt;授業の現場では、場合の数は&lt;strong&gt;「苦手」だと感じる生徒が圧倒的に多い単元&lt;/strong&gt;です。得意な生徒よりも、苦手な生徒の方が10倍ほど多い印象すらあります。その理由として、次の点が挙げられます。&lt;/p&gt;
&lt;ul&gt;
&lt;li&gt;&lt;strong&gt;問題の種類がとにかく多い&lt;/strong&gt;
&lt;ul&gt;
&lt;li&gt;カードを並べる問題（例：1・2・3・4・5 と 0・1・2・3・4 では性質が違う）&lt;/li&gt;
&lt;li&gt;同じ数字を含むカード（例：0・1・1・2・3）の場合、解き方が変わる&lt;/li&gt;
&lt;li&gt;道順の問題、色の塗り分け、並べ方、選び方 など形式が多彩&lt;/li&gt;
&lt;/ul&gt;
&lt;/li&gt;
&lt;li&gt;&lt;strong&gt;短時間に多くのパターンを詰め込まれやすい&lt;/strong&gt;
&lt;ul&gt;
&lt;li&gt;塾によっては、1〜2回の授業で多くの種類を一気に学ぶ&lt;/li&gt;
&lt;li&gt;覚えることも「ひっかけポイント」も多く、テストで点を落としやすい&lt;/li&gt;
&lt;/ul&gt;
&lt;/li&gt;
&lt;li&gt;&lt;strong&gt;「何が大事で、何が大事でないか」が分かりにくい&lt;/strong&gt;
&lt;ul&gt;
&lt;li&gt;個々の解き方ばかり覚えようとしてしまい、根本原理がおろそかになりがち&lt;/li&gt;
&lt;/ul&gt;
&lt;/li&gt;
&lt;/ul&gt;
&lt;p&gt;だからこそ、まずは&lt;strong&gt;「場合の数の根っこ」にある考え方&lt;/strong&gt;を整理することが大切です。&lt;/p&gt;
&lt;h2&gt;一番大事なこと：積の法則・和の法則と場合分け&lt;/h2&gt;
&lt;h3&gt;場合の数の根本「積の法則」と「和の法則」&lt;/h3&gt;
&lt;p&gt;場合の数の根本となる考え方は、次の2つです。&lt;/p&gt;
&lt;ul&gt;
&lt;li&gt;&lt;strong&gt;積の法則&lt;/strong&gt; …… 「〜して、さらに〜する」ときの掛け算&lt;/li&gt;
&lt;li&gt;&lt;strong&gt;和の法則&lt;/strong&gt; …… 「〜の場合」と「別の場合」があるときの足し算&lt;/li&gt;
&lt;/ul&gt;
&lt;p&gt;多くの生徒はなんとなく使っていますが、&lt;/p&gt;
&lt;ul&gt;
&lt;li&gt;どの場面で掛けるのか（積の法則）&lt;/li&gt;
&lt;li&gt;どの場面で足すのか（和の法則）&lt;/li&gt;
&lt;/ul&gt;
&lt;p&gt;を&lt;strong&gt;明確に区別して説明できる生徒は意外と少ない&lt;/strong&gt;のが実情です。また、「これは積」「これは和」と言葉で聞くだけでは、目の前の問題でどちらを使うべきか判断しにくいという難しさもあります。&lt;/p&gt;
&lt;h3&gt;具体例：0〜4のカードで三桁の偶数&lt;/h3&gt;
&lt;p&gt;次の問題で、「積の法則」と「和の法則」の違いを確認してみましょう。&lt;/p&gt;
&lt;blockquote&gt;&lt;p&gt;0・1・2・3・4のカードから、&lt;strong&gt;三桁の偶数&lt;/strong&gt;は何通りできますか。&lt;/p&gt;&lt;/blockquote&gt;
&lt;ol&gt;
&lt;li&gt;&lt;strong&gt;一の位に注目して場合分け&lt;/strong&gt;&lt;br /&gt;
偶数なので、一の位は 0・2・4 のいずれかです。&lt;/p&gt;
&lt;ul&gt;
&lt;li&gt;一の位が0の場合&lt;/li&gt;
&lt;li&gt;一の位が2の場合&lt;/li&gt;
&lt;li&gt;一の位が4の場合&lt;/li&gt;
&lt;/ul&gt;
&lt;/li&gt;
&lt;li&gt;&lt;strong&gt;一の位が0の場合&lt;/strong&gt;&lt;br /&gt;
残りは 1・2・3・4 の4枚。&lt;/p&gt;
&lt;ul&gt;
&lt;li&gt;百の位：4通り（0以外）&lt;/li&gt;
&lt;li&gt;十の位：残り3通り&lt;/li&gt;
&lt;/ul&gt;
&lt;p&gt;したがって、&lt;br /&gt;
百の位の選び方 × 十の位の選び方 ＝ 4 × 3 ＝ 12通り&lt;/li&gt;
&lt;li&gt;&lt;strong&gt;一の位が2の場合&lt;/strong&gt;&lt;br /&gt;
百の位には 0 は使えず、2も使えないので、選べるのは 1・3・4 の3通り。&lt;br /&gt;
十の位には残りの3通りが入ります。&lt;br /&gt;
よって 3 × 3 ＝ 9通り。&lt;/li&gt;
&lt;li&gt;&lt;strong&gt;一の位が4の場合&lt;/strong&gt;&lt;br /&gt;
考え方は一の位が2の場合と同じで、やはり 3 × 3 ＝ 9通り。&lt;/li&gt;
&lt;/ol&gt;
&lt;p&gt;ここまでが&lt;strong&gt;積の法則&lt;/strong&gt;です。「百の位の選び方 × 十の位の選び方」と、&lt;strong&gt;段階を掛け算でつないでいる&lt;/strong&gt;のがポイントです。&lt;/p&gt;
&lt;p&gt;では、最終的な答えはどうなるでしょうか。&lt;/p&gt;
&lt;ul&gt;
&lt;li&gt;一の位が0 …… 12通り&lt;/li&gt;
&lt;li&gt;一の位が2 …… 9通り&lt;/li&gt;
&lt;li&gt;一の位が4 …… 9通り&lt;/li&gt;
&lt;/ul&gt;
&lt;p&gt;この 3つは、「同時に起こる」のではなく、&lt;strong&gt;別々のグループ&lt;/strong&gt;です。したがって、ここでは掛け算ではなく足し算になります。&lt;/p&gt;
&lt;p&gt;&lt;strong&gt;12 ＋ 9 ＋ 9 ＝ 30通り&lt;/strong&gt;&lt;/p&gt;
&lt;p&gt;これが&lt;strong&gt;和の法則&lt;/strong&gt;です。&lt;/p&gt;
&lt;p&gt;ところが、実際の現場では、ここで &lt;strong&gt;12×9×9 と掛けてしまう&lt;/strong&gt;生徒が少なくありません。このミスは、&lt;/p&gt;
&lt;ul&gt;
&lt;li&gt;「段階を進めるときは掛け算」&lt;/li&gt;
&lt;li&gt;「別グループをまとめるときは足し算」&lt;/li&gt;
&lt;/ul&gt;
&lt;p&gt;という区別が曖昧なことから生まれます。&lt;/p&gt;
&lt;blockquote&gt;&lt;p&gt;部分ごとの選び方や進め方は&lt;strong&gt;積の法則（掛け算）&lt;/strong&gt;&lt;br /&gt;
その結果できたグループ同士は&lt;strong&gt;和の法則（足し算）&lt;/strong&gt;&lt;/p&gt;&lt;/blockquote&gt;
&lt;p&gt;このイメージを持ったうえで、&lt;strong&gt;実際に手を動かして練習する&lt;/strong&gt;ことで、「ここは掛ける」「ここは足す」という判断力がついてきます。積と和の区別がつくようになると、場合の数は一気に得意分野に変わります。&lt;/p&gt;
&lt;h3&gt;算数全体を支える「場合分け」の力&lt;/h3&gt;
&lt;p&gt;もうひとつ重要なのが&lt;strong&gt;「場合分け」の力&lt;/strong&gt;です。&lt;/p&gt;
&lt;ul&gt;
&lt;li&gt;今回の例では「一の位が 0 / 2 / 4」の3パターンに分けた&lt;/li&gt;
&lt;li&gt;この「正しく分ける」ことができるかどうかで、問題の難易度が大きく変わる&lt;/li&gt;
&lt;/ul&gt;
&lt;p&gt;場合分けを誤ると、&lt;/p&gt;
&lt;ul&gt;
&lt;li&gt;考えなくてよいパターンまで数えてしまう&lt;/li&gt;
&lt;li&gt;数え漏れや二重カウントが発生する&lt;/li&gt;
&lt;/ul&gt;
&lt;p&gt;といったミスにつながります。&lt;/p&gt;
&lt;p&gt;場合分けは、場合の数に限らず、&lt;/p&gt;
&lt;ul&gt;
&lt;li&gt;速さ …… 「向かい合って進む / 同じ方向に進む」&lt;/li&gt;
&lt;li&gt;売買・損益 …… 「利益が出る場合 / 損失が出る場合」&lt;/li&gt;
&lt;/ul&gt;
&lt;p&gt;など、算数全体で必要になる考え方です。&lt;/p&gt;
&lt;p&gt;問題を見たときに、&lt;/p&gt;
&lt;ul&gt;
&lt;li&gt;「これはどういうパターンに分けられるか？」&lt;/li&gt;
&lt;/ul&gt;
&lt;p&gt;とまず考えられるようになると、場合の数はぐっと解きやすくなります。&lt;/p&gt;
&lt;p&gt;&lt;!-- 追加：中盤導線（単元一致の診断 → SP/TPへ） --&gt;&lt;/p&gt;
&lt;div style="border: 2px solid #4CAF50; background-color: #e8f5e9; padding: 12px; margin: 22px 0;"&gt;
&lt;p style="margin: 0 0 8px; color: #2e7d32; font-weight: bold;"&gt;場合の数が伸びないときは、まず「つまずき箇所」を切り分けます&lt;/p&gt;
&lt;ul style="margin: 0 0 10px;"&gt;
&lt;li&gt;足す（和）・かける（積）を、問題ごとに言葉で説明しきれない&lt;/li&gt;
&lt;li&gt;場合分けの基準が定まらず、数え漏れ／二重カウントが出る&lt;/li&gt;
&lt;li&gt;樹形図・表を書いても、どこまで枝を伸ばすべきか迷う&lt;/li&gt;
&lt;/ul&gt;
&lt;p style="margin: 0 0 10px;"&gt;この3つのどれかに当てはまる場合は、解法の暗記よりも先に「判断の考え方」を身につけるほうが早く安定します。&lt;/p&gt;
&lt;div style="display: flex; gap: 10px; flex-wrap: wrap; align-items: center;"&gt;&lt;a style="background-color: #4caf50; color: #fff; padding: 7px 12px; text-decoration: none; display: inline-block; font-size: 14px; border-radius: 4px;" href="https://natsui-sansu-juku.com/kobetsu_online/"&gt;場合の数の建て直し（オンライン個別指導）&lt;/a&gt;&lt;br /&gt;
&lt;a style="background-color: #ffffff; color: #2e7d32; padding: 7px 12px; text-decoration: none; display: inline-block; font-size: 14px; border: 1px solid #4caf50; border-radius: 4px;" href="https://natsui-sansu-juku.com/"&gt;授業形態・全体像（トップ）&lt;/a&gt;&lt;/div&gt;
&lt;/div&gt;
&lt;h2&gt;中学受験算数で場合の数を取りきるための解き方&lt;/h2&gt;
&lt;p&gt;中学受験の算数では、場合の数の出題頻度は非常に高くなります。さまざまな解法を知ったうえで、&lt;strong&gt;問題のタイプに応じて解き方を選び分ける&lt;/strong&gt;ことが重要です。&lt;/p&gt;
&lt;h3&gt;樹形図を用いる&lt;/h3&gt;
&lt;p&gt;多くの文章題は、計算式だけでなく&lt;strong&gt;「書き出す」ことができれば解ける&lt;/strong&gt;問題です。その代表が樹形図です。&lt;/p&gt;
&lt;ul&gt;
&lt;li&gt;順列・組み合わせは、計算式でも樹形図でも求められる&lt;/li&gt;
&lt;li&gt;&lt;strong&gt;問題文に書かれている順番に従って枝を広げていく&lt;/strong&gt;のがコツ&lt;/li&gt;
&lt;li&gt;「〇人の中から△人を選ぶ」といった問題では、A・B・Cなどの記号を使うと整理しやすい&lt;/li&gt;
&lt;/ul&gt;
&lt;p&gt;&lt;strong&gt;樹形図を書くと、数字だけでは見えにくかった全体像が視覚的に整理される&lt;/strong&gt;ため、数え漏れや二重カウントを防ぎやすくなります。&lt;/p&gt;
&lt;p&gt;本番では時間制限があるため、&lt;/p&gt;
&lt;ul&gt;
&lt;li&gt;計算で処理したほうが明らかに速い問題は計算を優先&lt;/li&gt;
&lt;li&gt;ただし、普段の学習では&lt;strong&gt;樹形図を書くクセをつけて思考力を鍛える&lt;/strong&gt;ことが大切&lt;/li&gt;
&lt;/ul&gt;
&lt;p&gt;&lt;span style="color: #ff0000;"&gt;樹形図を書きながら「なぜそう数えるのか」を考えること&lt;/span&gt;が、後々の応用力に直結します。&lt;/p&gt;
&lt;p&gt;&amp;nbsp;&lt;/p&gt;
&lt;p&gt;&lt;!-- 中学受験算数「場合の数」のコツと解き方｜固定ページ用本文ここまで --&gt;&lt;/p&gt;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&lt;p&gt;&lt;a style="display: inline-flex; align-items: center; justify-content: center; text-decoration: none; font-weight: 900; border-radius: 12px; padding: 10px 12px; background: #f0fdf4; color: #0f7a35; border: 1px solid rgba(22,163,74,.55);" href="https://natsui-sansu-juku.com/kobetsu/"&gt;&lt;br /&gt;
教室1対1を見る&lt;br /&gt;
&lt;/a&gt;&lt;/p&gt;
&lt;section id="veu_cta-31445" class="veu_cta"&gt;&lt;/section&gt;
&lt;p&gt;&amp;nbsp;&lt;/p&gt;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baainokazu%2F&amp;amp;t=%E4%B8%AD%E5%AD%A6%E5%8F%97%E9%A8%93%E7%AE%97%E6%95%B0%E3%80%8C%E5%A0%B4%E5%90%88%E3%81%AE%E6%95%B0%E3%80%8D%E3%81%AE%E5%9F%BA%E6%9C%AC%E3%81%A8%E3%82%B3%E3%83%84%EF%BD%9C%E5%92%8C%E3%81%AE%E6%B3%95%E5%89%87%E3%83%BB%E7%A9%8D%E3%81%AE%E6%B3%95%E5%89%87%E3%83%BB%E4%B8%A6%E3%81%B9%E6%96%B9%E3%82%92%E4%B8%80%E6%B0%97%E3%81%AB%E6%95%B4%E7%90%86%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baainokazu%2F&amp;amp;text=%E4%B8%AD%E5%AD%A6%E5%8F%97%E9%A8%93%E7%AE%97%E6%95%B0%E3%80%8C%E5%A0%B4%E5%90%88%E3%81%AE%E6%95%B0%E3%80%8D%E3%81%AE%E5%9F%BA%E6%9C%AC%E3%81%A8%E3%82%B3%E3%83%84%EF%BD%9C%E5%92%8C%E3%81%AE%E6%B3%95%E5%89%87%E3%83%BB%E7%A9%8D%E3%81%AE%E6%B3%95%E5%89%87%E3%83%BB%E4%B8%A6%E3%81%B9%E6%96%B9%E3%82%92%E4%B8%80%E6%B0%97%E3%81%AB%E6%95%B4%E7%90%86%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7%AE%97%E6%95%B0%E3%80%8C%E5%A0%B4%E5%90%88%E3%81%AE%E6%95%B0%E3%80%8D%E3%81%AE%E5%9F%BA%E6%9C%AC%E3%81%A8%E3%82%B3%E3%83%84%EF%BD%9C%E5%92%8C%E3%81%AE%E6%B3%95%E5%89%87%E3%83%BB%E7%A9%8D%E3%81%AE%E6%B3%95%E5%89%87%E3%83%BB%E4%B8%A6%E3%81%B9%E6%96%B9%E3%82%92%E4%B8%80%E6%B0%97%E3%81%AB%E6%95%B4%E7%90%86%20%7C%20%E4%B8%AD%E5%AD%A6%E5%8F%97%E9%A8%93%E5%B0%82%E9%96%80%E3%80%80%E5%A4%8F%E4%BA%95%E7%AE%97%E6%95%B0%E5%A1%BE%0Ahttps%3A%2F%2Fnatsui-sansu-juku.com%2Fcolumn%2Fbaainokazu%2F" target="_blank" &gt;&lt;span class="vk_icon_w_r_sns_bluesky icon_sns"&gt;&lt;/span&gt;&lt;span class="sns_txt"&gt;Bluesky&lt;/span&gt;&lt;/a&gt;&lt;/li&gt;&lt;li class="sb_hatena sb_icon"&gt;&lt;a class="sb_icon_inner" href="//b.hatena.ne.jp/add?mode=confirm&amp;url=https%3A%2F%2Fnatsui-sansu-juku.com%2Fcolumn%2Fbaainokazu%2F&amp;amp;title=%E4%B8%AD%E5%AD%A6%E5%8F%97%E9%A8%93%E7%AE%97%E6%95%B0%E3%80%8C%E5%A0%B4%E5%90%88%E3%81%AE%E6%95%B0%E3%80%8D%E3%81%AE%E5%9F%BA%E6%9C%AC%E3%81%A8%E3%82%B3%E3%83%84%EF%BD%9C%E5%92%8C%E3%81%AE%E6%B3%95%E5%89%87%E3%83%BB%E7%A9%8D%E3%81%AE%E6%B3%95%E5%89%87%E3%83%BB%E4%B8%A6%E3%81%B9%E6%96%B9%E3%82%92%E4%B8%80%E6%B0%97%E3%81%AB%E6%95%B4%E7%90%86%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sb_icon_inner"data-clipboard-text="中学受験算数「場合の数」の基本とコツ｜和の法則・積の法則・並べ方を一気に整理 | 中学受験専門　夏井算数塾 https://natsui-sansu-juku.com/column/baainokazu/"&gt;&lt;span class="vk_icon_w_r_sns_copy icon_sns"&gt;&lt;i class="fas fa-copy"&gt;&lt;/i&gt;&lt;/span&gt;&lt;span class="sns_txt"&gt;Copy&lt;/span&gt;&lt;/button&gt;&lt;/li&gt;&lt;/ul&gt;&lt;/div&gt;&lt;!-- [ /.socialSet ] --&gt;			
------</t>
  </si>
  <si>
    <t>https://natsui-sansu-juku.com/column/h51-03/</t>
  </si>
  <si>
    <t>以下のページは不自然なワードを使用しています。
これらを適切に自然な言葉に置き換えて下さい。
なお、本文の装飾や構造は絶対に変えないでください。
【対象ページURL】
https://natsui-sansu-juku.com/column/h51-03/
【検出された不自然ワード】
- 型
- 30秒
【本文】
------
&lt;p&gt;&amp;nbsp;&lt;/p&gt;
&lt;p&gt;&lt;iframe title="H51-03　平面図形【サピックスの算数を15分で授業してみた】" src="https://www.youtube.com/embed/AgRhPyf4ZtM?feature=oembed" width="750" height="422" frameborder="0" allowfullscreen="allowfullscreen"&gt;&lt;/iframe&gt;&lt;/p&gt;
&lt;p&gt;サピックス小5算数の「15分まとめ」は、授業前チェックを単元別に一覧化しています：&lt;a href="https://natsui-sansu-juku.com/column/sapix-15/"&gt;サピックス小5算数 15分まとめ（全体像はこちら）&lt;/a&gt;&lt;/p&gt;
&lt;h1&gt;本動画の内容&lt;/h1&gt;
&lt;h3&gt;１．角度の問題&lt;/h3&gt;
&lt;p&gt;円やおうぎ形の問題は補助線(半径)を引いて考えていきます。補助線を引いたことで出来る三角形に注目して解いていきましょう。色々なパターンの問題が出題されるので、解き方をしっかりと覚えておきましょう。&lt;/p&gt;
&lt;h3&gt;２．「面積が等しい」条件を利用する&lt;/h3&gt;
&lt;p&gt;「面積が等しい」、「面積の差」という問題の場合は、どこかをつけ足して、計算できる形にしていきましょう。&lt;/p&gt;
&lt;h3&gt;３．三角形のころがり移動&lt;/h3&gt;
&lt;p&gt;移動自体は単純な移動の場合はきちんと動きを想像できれば簡単に計算することができます。図に表してみると考えやすくなるので、問題に慣れていきましょう。&lt;/p&gt;
&lt;blockquote&gt;&lt;p&gt;この動画は、サピックスに通塾している小学５年生で、算数が苦手な生徒さん向けに &lt;strong data-start="68" data-end="93"&gt;「授業に入る前に見ておいてほしいポイント」&lt;/strong&gt; をまとめた内容です。&lt;br data-start="104" data-end="107" /&gt;重要な部分だけを絞ったコンパクトな講義となっていますので、基本事項の復習にご活用いただければ幸いです。&lt;br data-start="158" data-end="161" /&gt;※本動画は、サピックスで使用されているテキストそのものの解説ではありません。あらかじめご了承ください。&lt;/p&gt;&lt;/blockquote&gt;
&lt;p&gt;&lt;!-- ===== 追記ここから：検索面を広げる「チェック＋ミス＋演習＋FAQ」 ===== --&gt;&lt;/p&gt;
&lt;h2&gt;授業前チェック：平面図形で取りこぼしを防ぐ3ポイント&lt;/h2&gt;
&lt;p&gt;この動画は「解き方を覚える」よりも、&lt;strong&gt;授業で扱う典型パターンに入る前に、手を動かす順番を決めておく&lt;/strong&gt;のが目的です。まずは下のチェックで、自分の穴を確認してください。&lt;/p&gt;
&lt;h3&gt;チェック1：角度は半径の補助線で三角形に落とせる&lt;/h3&gt;
&lt;ul&gt;
&lt;li&gt;円・おうぎ形が出たら、最初に&lt;strong&gt;半径の補助線&lt;/strong&gt;を引く習慣がある&lt;/li&gt;
&lt;li&gt;補助線でできた三角形が&lt;strong&gt;二等辺三角形&lt;/strong&gt;だと気づける&lt;/li&gt;
&lt;li&gt;角度計算は「どの三角形のどの角か」を図に書いて追える&lt;/li&gt;
&lt;/ul&gt;
&lt;h3&gt;チェック2：面積が等しい条件は「付け足し・移動」で形をそろえられる&lt;/h3&gt;
&lt;ul&gt;
&lt;li&gt;「面積が等しい」「面積の差」は、いきなり式にせず&lt;strong&gt;同じ形にそろえる&lt;/strong&gt;発想がある&lt;/li&gt;
&lt;li&gt;三角形なら&lt;strong&gt;底辺をそろえる／高さをそろえる&lt;/strong&gt;のどちらで攻めるか判断できる&lt;/li&gt;
&lt;li&gt;必要なら、図形の一部を&lt;strong&gt;つけ足して長方形・平行四辺形&lt;/strong&gt;などに変形できる&lt;/li&gt;
&lt;/ul&gt;
&lt;h3&gt;チェック3：ころがり移動は「動きを図にしてから」数える&lt;/h3&gt;
&lt;ul&gt;
&lt;li&gt;転がる回数・接する辺を、図に&lt;strong&gt;順番でメモ&lt;/strong&gt;できる&lt;/li&gt;
&lt;li&gt;移動は「どこが動かず、どこが回転で動くか」を分けて考えられる&lt;/li&gt;
&lt;li&gt;最終位置の図を&lt;strong&gt;必ず描き直す&lt;/strong&gt;習慣がある&lt;/li&gt;
&lt;/ul&gt;
&lt;h2&gt;よくある取りこぼしパターン：平面図形の典型ミスを先に潰す&lt;/h2&gt;
&lt;h3&gt;角度のミス&lt;/h3&gt;
&lt;ul&gt;
&lt;li&gt;半径を引かずに「勘」で追ってしまい、二等辺の情報を落とす&lt;/li&gt;
&lt;li&gt;同じ点の角を追っているつもりで、&lt;strong&gt;別の三角形の角&lt;/strong&gt;を使ってしまう&lt;/li&gt;
&lt;li&gt;図に角度を書かず、途中で&lt;strong&gt;情報が混線&lt;/strong&gt;する&lt;/li&gt;
&lt;/ul&gt;
&lt;h3&gt;面積条件のミス&lt;/h3&gt;
&lt;ul&gt;
&lt;li&gt;「等しい」を見ても、底辺・高さのどちらをそろえるか決めないまま計算に入る&lt;/li&gt;
&lt;li&gt;面積の差なのに、つけ足しをせずに&lt;strong&gt;引き算の対象を取り違える&lt;/strong&gt;&lt;/li&gt;
&lt;li&gt;図形を動かしてそろえる場面で、&lt;strong&gt;同じ面積の部分&lt;/strong&gt;を見落とす&lt;/li&gt;
&lt;/ul&gt;
&lt;h3&gt;ころがり移動のミス&lt;/h3&gt;
&lt;ul&gt;
&lt;li&gt;転がる回数を数え間違える（「一回転＝どの辺まで」を決めていない）&lt;/li&gt;
&lt;li&gt;回転後の位置を描かずに、元の図のまま計算してしまう&lt;/li&gt;
&lt;/ul&gt;
&lt;h2&gt;ミニ演習：授業前に3問だけ手を動かす&lt;/h2&gt;
&lt;p&gt;解けるかどうかより、&lt;strong&gt;取り組み順が合っているか&lt;/strong&gt;を確認します（図にメモ→補助線→条件整理の順）。&lt;/p&gt;
&lt;h3&gt;演習1：角度（補助線で二等辺を作る）&lt;/h3&gt;
&lt;p&gt;円周上の2点A・Bと中心Oがあり、OA＝OB。∠AOB＝80°のとき、∠OABは何度か。&lt;/p&gt;
&lt;h3&gt;演習2：面積が等しい（底辺・高さでそろえる）&lt;/h3&gt;
&lt;p&gt;同じ底辺をもつ三角形が2つあり、面積が等しい。高さの比が 3：5 のとき、底辺の比はどうなるか（同じ底辺の条件をどう使うか言葉で説明）。&lt;/p&gt;
&lt;h3&gt;演習3：ころがり移動（動きを図にする）&lt;/h3&gt;
&lt;p&gt;直角三角形を辺に沿って順にころがして移動させる。1回のころがりで「どの点が支点になり、どの辺が地面につくか」を、1回目・2回目で図に書いて説明。&lt;/p&gt;
&lt;h3&gt;ミニ演習の答え（要点だけ）&lt;/h3&gt;
&lt;ul&gt;
&lt;li&gt;&lt;strong&gt;演習1&lt;/strong&gt;：二等辺三角形AOBより、底角は (180−80)÷2＝50°&lt;/li&gt;
&lt;li&gt;&lt;strong&gt;演習2&lt;/strong&gt;：同じ底辺なら面積は高さに比例。面積が等しいなら高さが同じでないと矛盾→「どこが同じ底辺か」を読み直し、底辺が同じ条件の使い所を言い切る（条件整理が目的）&lt;/li&gt;
&lt;li&gt;&lt;strong&gt;演習3&lt;/strong&gt;：支点（接している頂点）と、接地する辺を毎回メモし、回転後の図を描き直す&lt;/li&gt;
&lt;/ul&gt;
&lt;h2&gt;授業前30秒の流れ：図形問題の処理フロー&lt;/h2&gt;
&lt;ol&gt;
&lt;li&gt;&lt;strong&gt;図を描く&lt;/strong&gt;（書き込みスペースを作る）&lt;/li&gt;
&lt;li&gt;&lt;strong&gt;補助線&lt;/strong&gt;（円なら半径、面積なら高さ、移動なら支点）&lt;/li&gt;
&lt;li&gt;&lt;strong&gt;条件を言語化&lt;/strong&gt;（等しい・差・回転・接する）&lt;/li&gt;
&lt;li&gt;&lt;strong&gt;使う性質を決める&lt;/strong&gt;（二等辺／面積＝底辺×高さ÷2／回転後の一致）&lt;/li&gt;
&lt;li&gt;&lt;strong&gt;最後に図へ戻す&lt;/strong&gt;（計算が図と合っているか確認）&lt;/li&gt;
&lt;/ol&gt;
&lt;h2&gt;よくある質問（平面図形の授業前チェック）&lt;/h2&gt;
&lt;h3&gt;補助線はどこに引けばいいか毎回迷う&lt;/h3&gt;
&lt;p&gt;迷ったら「円＝半径」「面積＝高さ」「移動＝支点」の3つから入ります。&lt;strong&gt;まず1本引いて三角形を作る&lt;/strong&gt;と、情報が増えて判断しやすくなります。&lt;/p&gt;
&lt;h3&gt;面積が等しい問題で、何をそろえるか分からない&lt;/h3&gt;
&lt;p&gt;「底辺をそろえる」「高さをそろえる」のどちらが自然かを先に決めます。三角形なら、&lt;strong&gt;同じ底辺があるか／同じ高さが作れるか&lt;/strong&gt;を図に書いてから式に入るのが安全です。&lt;/p&gt;
&lt;h3&gt;ころがり移動で毎回数え間違える&lt;/h3&gt;
&lt;p&gt;回数は暗算せず、&lt;strong&gt;1回ごとに「支点」「接地する辺」を箇条書き&lt;/strong&gt;し、回転後の図を描き直します。図を描ければ、計算は後からついてきます。&lt;/p&gt;
&lt;p&gt;&lt;!-- ===== 追記ここまで ===== --&gt;&lt;/p&gt;
&lt;h4&gt;当塾での対策&lt;/h4&gt;
&lt;p&gt;Sapixの特徴については&lt;strong&gt;&lt;a href="https://natsui-sansu-juku.com/sapix-2/" target="_blank" rel="noopener noreferrer"&gt;コチラ&lt;/a&gt;&lt;/strong&gt;、当塾でのSapix対策については&lt;strong&gt;&lt;a href="https://natsui-sansu-juku.com/sapix/" target="_blank" rel="noopener noreferrer"&gt;コチラ&lt;/a&gt;&lt;/strong&gt;をご覧ください。&lt;/p&gt;
&lt;p&gt;&lt;!-- [ /.socialSet ] --&gt;&lt;/p&gt;
&lt;section id="veu_cta-31373" class="veu_cta"&gt;
&lt;div class="cta_body"&gt;
&lt;div class="cta_body_link"&gt;&lt;/div&gt;
&lt;/div&gt;
&lt;p&gt;&lt;!-- [ /.vkExUnit_cta_body ] --&gt;&lt;/p&gt;
&lt;/section&gt;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h51-03%2F&amp;amp;t=H51-03%E3%80%80%E5%B9%B3%E9%9D%A2%E5%9B%B3%E5%BD%A2%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href="//twitter.com/intent/tweet?url=https%3A%2F%2Fnatsui-sansu-juku.com%2Fcolumn%2Fh51-03%2F&amp;amp;text=H51-03%E3%80%80%E5%B9%B3%E9%9D%A2%E5%9B%B3%E5%BD%A2%20%7C%20%E4%B8%AD%E5%AD%A6%E5%8F%97%E9%A8%93%E5%B0%82%E9%96%80%E3%80%80%E5%A4%8F%E4%BA%95%E7%AE%97%E6%95%B0%E5%A1%BE" target="_blank" &gt;&lt;span class="vk_icon_w_r_sns_x_twitter icon_sns"&gt;&lt;/span&gt;&lt;span class="sns_txt"&gt;X&lt;/span&gt;&lt;/a&gt;&lt;/li&gt;&lt;li class="sb_bluesky sb_icon"&gt;&lt;a class="sb_icon_inner" href="https://bsky.app/intent/compose?text=H51-03%E3%80%80%E5%B9%B3%E9%9D%A2%E5%9B%B3%E5%BD%A2%20%7C%20%E4%B8%AD%E5%AD%A6%E5%8F%97%E9%A8%93%E5%B0%82%E9%96%80%E3%80%80%E5%A4%8F%E4%BA%95%E7%AE%97%E6%95%B0%E5%A1%BE%0Ahttps%3A%2F%2Fnatsui-sansu-juku.com%2Fcolumn%2Fh51-03%2F" target="_blank" &gt;&lt;span class="vk_icon_w_r_sns_bluesky icon_sns"&gt;&lt;/span&gt;&lt;span class="sns_txt"&gt;Bluesky&lt;/span&gt;&lt;/a&gt;&lt;/li&gt;&lt;li class="sb_hatena sb_icon"&gt;&lt;a class="sb_icon_inner" href="//b.hatena.ne.jp/add?mode=confirm&amp;url=https%3A%2F%2Fnatsui-sansu-juku.com%2Fcolumn%2Fh51-03%2F&amp;amp;title=H51-03%E3%80%80%E5%B9%B3%E9%9D%A2%E5%9B%B3%E5%BD%A2%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sb_icon_inner"data-clipboard-text="H51-03　平面図形 | 中学受験専門　夏井算数塾 https://natsui-sansu-juku.com/column/h51-03/"&gt;&lt;span class="vk_icon_w_r_sns_copy icon_sns"&gt;&lt;i class="fas fa-copy"&gt;&lt;/i&gt;&lt;/span&gt;&lt;span class="sns_txt"&gt;Copy&lt;/span&gt;&lt;/button&gt;&lt;/li&gt;&lt;/ul&gt;&lt;/div&gt;&lt;!-- [ /.socialSet ] --&gt;			
------</t>
  </si>
  <si>
    <t>https://natsui-sansu-juku.com/column/nichinouken/</t>
  </si>
  <si>
    <t>以下のページは不自然なワードを使用しています。
これらを適切に自然な言葉に置き換えて下さい。
なお、本文の装飾や構造は絶対に変えないでください。
【対象ページURL】
https://natsui-sansu-juku.com/column/nichinouken/
【検出された不自然ワード】
- 型
- 設計
【本文】
------
&lt;p&gt;&lt;img fetchpriority="high" decoding="async" class="alignnone size-medium wp-image-31810" src="https://natsui-sansu-juku.com/wp-content/uploads/2023/09/日能研対策-1-300x169.jpg" sizes="(max-width: 300px) 100vw, 300px" srcset="https://natsui-sansu-juku.com/wp-content/uploads/2023/09/日能研対策-1-300x169.jpg 300w, https://natsui-sansu-juku.com/wp-content/uploads/2023/09/日能研対策-1-1024x576.jpg 1024w, https://natsui-sansu-juku.com/wp-content/uploads/2023/09/日能研対策-1-768x432.jpg 768w, https://natsui-sansu-juku.com/wp-content/uploads/2023/09/日能研対策-1-320x180.jpg 320w, https://natsui-sansu-juku.com/wp-content/uploads/2023/09/日能研対策-1.jpg 1280w" alt="日能研対策のイメージ画像" width="300" height="169" /&gt;&lt;/p&gt;
&lt;p&gt;日能研は、中学受験を目指すご家庭にとって、四谷大塚と並ぶ代表的な大手進学塾の一つです。長い歴史と豊富な情報量・指導ノウハウを背景に、多様な学力層の生徒に対応できるカリキュラムを提供しています。&lt;/p&gt;
&lt;p&gt;日能研を含む主要塾（SAPIX・早稲アカ・四谷大塚）ごとの算数対策の全体像は、&lt;a href="https://natsui-sansu-juku.com/column/hub-juku/"&gt;日能研・SAPIX・早稲アカ・四谷大塚｜塾別の算数対策（全体像はこちら）&lt;/a&gt;に整理しています。&lt;/p&gt;
&lt;p&gt;一方で、実際に日能研に通う生徒さんには、教材量や宿題負担、過去問・新傾向問題への対応など、特有の悩みや課題も見られます。このページでは、日能研の特徴と強みを整理したうえで、日能研生が抱えやすい問題点と、当塾での具体的な対策についてご紹介します。&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&lt;h2&gt;日能研とはどのような塾なのか&lt;/h2&gt;
&lt;p&gt;日能研は、四谷大塚と並ぶ長い歴史と規模を誇る大手教育機関です。数十年にわたる指導の中で蓄積された情報と教育ノウハウは非常に豊富で、その経験値が&lt;strong&gt;多様な生徒の学力に対応できるカリキュラム&lt;/strong&gt;へと活かされています。生徒の学力レベルに合わせて授業が展開される点が、日能研の大きな特徴です。&lt;/p&gt;
&lt;p&gt;また、日能研は特に中学受験を目指す５年生など、比較的若い学年の生徒にとって&lt;strong&gt;入塾しやすい塾&lt;/strong&gt;としても知られています。長年の教育活動で培われた「子どもたちの将来を支援する」という強い使命感のもと、生徒たちが将来の学習に備えるための&lt;strong&gt;確かな学習基盤づくり&lt;/strong&gt;に力を入れています。&lt;/p&gt;
&lt;p&gt;一方で、日能研に通う生徒にもさまざまな課題が存在します。それらを理解し、適切に対策することが、学習の成功には不可欠です。&lt;/p&gt;
&lt;h3&gt;日能研の主な特徴・強み&lt;/h3&gt;
&lt;ul&gt;
&lt;li&gt;&lt;strong&gt;長い歴史と実績&lt;/strong&gt;：長年の指導経験から得られた教育ノウハウと信頼性は、多くの保護者から高く評価されています。&lt;/li&gt;
&lt;li&gt;&lt;strong&gt;多様性に富んだカリキュラム&lt;/strong&gt;：生徒の学力に合わせたプログラムを提供し、個々の成長に寄り添う指導が行われています。&lt;/li&gt;
&lt;li&gt;&lt;strong&gt;若い学年への手厚いサポート&lt;/strong&gt;：特に５年生などの初期段階での入塾を歓迎し、学習基盤づくりを重視しています。&lt;/li&gt;
&lt;/ul&gt;
&lt;p&gt;日能研の強みや特徴を理解することで、保護者や生徒はこの塾の良さをより活かしやすくなります。同時に、生徒が直面する課題にも目を向け、それを乗り越えるための具体的な戦略を立てることが、学習の成功へ向けた大切な一歩となります。&lt;/p&gt;
&lt;p&gt;※日能研についての詳細は&lt;a href="https://natsui-sansu-juku.com/nichinoken-2/"&gt;コチラ&lt;/a&gt;！&lt;/p&gt;
&lt;h2&gt;日能研生徒が抱えやすい問題点&lt;/h2&gt;
&lt;p&gt;ここからは、実際に日能研に通う生徒さんが抱えやすい典型的な３つのケースと、それに対して当塾がどのようなサポートを行っているかをご紹介します。&lt;/p&gt;
&lt;h3&gt;ケース１：テキスト（本）の増加と宿題の負担&lt;/h3&gt;
&lt;p&gt;&lt;strong&gt;【問題点】&lt;/strong&gt;&lt;/p&gt;
&lt;p&gt;SAPIXではプリント主体で教材が提供されますが、日能研では&lt;strong&gt;テキスト（本）形式で教材が配布&lt;/strong&gt;されます。これらのテキストは内容がまとまっている一方で、&lt;/p&gt;
&lt;ul&gt;
&lt;li&gt;複数種類のテキストが配布され、本の数が増える&lt;/li&gt;
&lt;li&gt;１週間あたりの宿題量が多く、時間がかかりやすい&lt;/li&gt;
&lt;/ul&gt;
&lt;p&gt;といった特徴があります。他塾と比較すると、宿題の量が多めに設定されていることも多く、&lt;/p&gt;
&lt;ul&gt;
&lt;li&gt;「どこから手をつければ良いのかわからない」&lt;/li&gt;
&lt;li&gt;「全部やろうとしても時間が足りない」&lt;/li&gt;
&lt;/ul&gt;
&lt;p&gt;といったストレスにつながるケースも少なくありません。&lt;/p&gt;
&lt;p&gt;&lt;strong&gt;【当塾で行っている対策法】&lt;/strong&gt;&lt;/p&gt;
&lt;p&gt;当塾では、生徒が学習内容を効果的にカバーできるよう、日能研のテキストや宿題をそのまま丸ごとやらせるのではなく、&lt;/p&gt;
&lt;ul&gt;
&lt;li&gt;&lt;span style="color: #ff0000;"&gt;学習の要点が身につくように問題を厳選して出題&lt;/span&gt;する&lt;/li&gt;
&lt;li&gt;必要な問題を&lt;span style="color: #ff0000;"&gt;宿題プリントに組み込んで提供&lt;/span&gt;し、「やるべき問題」を明確にする&lt;/li&gt;
&lt;/ul&gt;
&lt;p&gt;といった形で、負担を抑えつつ、力がつく宿題設計を行っています。&lt;/p&gt;
&lt;p&gt;さらに、&lt;span style="color: #0000ff;"&gt;生徒の学習データをデータベース化し、どの問題につまずいたかを把握&lt;/span&gt;しています。これにより、&lt;/p&gt;
&lt;ul&gt;
&lt;li&gt;苦手な問題だけを素早く特定して解説する&lt;/li&gt;
&lt;li&gt;必要な問題をピンポイントで呼び出し、授業内で再演習する&lt;/li&gt;
&lt;/ul&gt;
&lt;p&gt;ことが可能になり、&lt;span style="color: #ff0000;"&gt;学習の効率性を大きく向上&lt;/span&gt;させています。&lt;/p&gt;
&lt;h3&gt;ケース２：過去問に対する理解が不足&lt;/h3&gt;
&lt;p&gt;&lt;strong&gt;【問題点】&lt;/strong&gt;&lt;/p&gt;
&lt;p&gt;日能研は、生徒の学力レベルに合わせたカリキュラムを提供していますが、その一方で、&lt;/p&gt;
&lt;ul&gt;
&lt;li&gt;授業進度を生徒の理解度に合わせることで、進行がゆっくりになりやすい&lt;/li&gt;
&lt;li&gt;その結果、&lt;strong&gt;志望校の入試に必要な過去問を十分にカバーできない&lt;/strong&gt;ことがある&lt;/li&gt;
&lt;/ul&gt;
&lt;p&gt;といった課題も生じます。特に、志望校が難関校である場合、日能研の授業だけでは「過去問演習量」と「質の高い解説」が不足しがちになるケースがあります。&lt;/p&gt;
&lt;p&gt;&lt;strong&gt;【当塾で行っている対策法】&lt;/strong&gt;&lt;/p&gt;
&lt;p&gt;当塾では、授業内で十分に理解できなかった問題や、塾内で解説がなかった問題に対して、&lt;/p&gt;
&lt;ul&gt;
&lt;li&gt;&lt;span style="color: #ff0000;"&gt;専用の解説動画を制作・提供&lt;/span&gt;し、自宅でも繰り返し視聴できるようにする&lt;/li&gt;
&lt;li&gt;&lt;span style="color: #0000ff;"&gt;必要に応じて指導時間内で１問ずつ丁寧に解説&lt;/span&gt;する&lt;/li&gt;
&lt;/ul&gt;
&lt;p&gt;ことで、&lt;span style="color: #ff0000;"&gt;授業でカバーされなかった問題にも十分に対応&lt;/span&gt;できるようにしています。&lt;/p&gt;
&lt;p&gt;特に過去問は、「一度解いて終わり」ではなく、&lt;/p&gt;
&lt;ul&gt;
&lt;li&gt;なぜその解法を選ぶのか&lt;/li&gt;
&lt;li&gt;どの部分が日能研のテキスト内容とつながっているか&lt;/li&gt;
&lt;/ul&gt;
&lt;p&gt;といった&lt;strong&gt;「解き方の背景」まで理解することが大切です。当塾では、こうした点を意識した解説を行い、生徒が過去問に対する理解をより深められるようサポートしています。&lt;/strong&gt;&lt;/p&gt;
&lt;h3&gt;ケース３：新傾向問題への対応不足&lt;/h3&gt;
&lt;p&gt;&lt;strong&gt;【問題点】&lt;/strong&gt;&lt;/p&gt;
&lt;p&gt;日能研の授業で扱われる問題は、どうしても&lt;strong&gt;数年前の入試問題や従来型の良問が中心&lt;/strong&gt;になりがちです。そのため、&lt;/p&gt;
&lt;ul&gt;
&lt;li&gt;最新の入試トレンドに即した「新傾向問題」への対応が不足しやすい&lt;/li&gt;
&lt;li&gt;複雑な設定や、複数分野をまたぐような応用問題に戸惑いやすい&lt;/li&gt;
&lt;/ul&gt;
&lt;p&gt;といったことが起こります。特に近年の入試では、「思考力・読解力・処理力」を同時に問う問題が増えており、従来のパターン演習だけでは対応しきれないケースも見られます。&lt;/p&gt;
&lt;p&gt;&lt;strong&gt;【当塾で行っている対策法】&lt;/strong&gt;&lt;/p&gt;
&lt;p&gt;新傾向問題への対応力をつけるためには、&lt;strong&gt;過去問に早めに慣れ、最新の傾向を意識した演習を行うこと&lt;/strong&gt;が重要です。当塾では、&lt;/p&gt;
&lt;ul&gt;
&lt;li&gt;&lt;span style="color: #0000ff;"&gt;宿題の中に過去問を計画的に組み込み、生徒たちに定期的に取り組んでもらう&lt;/span&gt;&lt;/li&gt;
&lt;li&gt;必要な場合は指導時間内で丁寧に解説を行い、&lt;span style="color: #ff0000;"&gt;解けなかった過去問に再度取り組む機会&lt;/span&gt;を必ず設ける&lt;/li&gt;
&lt;/ul&gt;
&lt;p&gt;といった形で、「やりっぱなし」にならない過去問指導を徹底しています。&lt;/p&gt;
&lt;p&gt;また、最新の入試傾向を踏まえたオリジナル問題も取り入れながら、&lt;span style="color: #ff0000;"&gt;生徒たちが最新の入試傾向に適応できるよう、早めの段階から適切な対策&lt;/span&gt;を行っています。&lt;/p&gt;
&lt;h2&gt;まとめ：日能研の強みを活かしつつ、弱点をしっかり補う&lt;/h2&gt;
&lt;p&gt;日能研は、&lt;/p&gt;
&lt;ul&gt;
&lt;li&gt;長い歴史と豊富な教育ノウハウ&lt;/li&gt;
&lt;li&gt;多様な学力層に対応できるカリキュラム&lt;/li&gt;
&lt;li&gt;若い学年からの学習基盤づくりに強みがある&lt;/li&gt;
&lt;/ul&gt;
&lt;p&gt;といった魅力を持つ、大手進学塾です。一方で、&lt;/p&gt;
&lt;ul&gt;
&lt;li&gt;テキスト・宿題量の多さによる負担&lt;/li&gt;
&lt;li&gt;過去問演習や新傾向問題への対応不足&lt;/li&gt;
&lt;/ul&gt;
&lt;p&gt;といった課題も存在します。&lt;/p&gt;
&lt;p&gt;これらの弱点を外部のサポートで補うことで、日能研の良さを最大限に活かしながら、志望校合格に必要な力をバランスよく伸ばしていくことが可能になります。&lt;/p&gt;
&lt;p&gt;当塾では、日能研のカリキュラムやテキストの特性を理解したうえで、&lt;/p&gt;
&lt;ul&gt;
&lt;li&gt;宿題やテキストの「取捨選択」と効率化&lt;/li&gt;
&lt;li&gt;過去問の体系的なフォロー&lt;/li&gt;
&lt;li&gt;新傾向問題への早期対応&lt;/li&gt;
&lt;/ul&gt;
&lt;p&gt;といった個別指導を行っています。日能研に通われていて「このままで大丈夫かな」とご不安をお持ちの方は、ぜひ一度ご相談ください。&lt;/p&gt;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&lt;p&gt;&lt;a href="https://natsui-sansu-juku.com/kobetsu/"&gt;&lt;img decoding="async" class="alignnone wp-image-31744" src="https://natsui-sansu-juku.com/wp-content/uploads/2018/06/000000051196-300x38.jpg" sizes="(max-width: 1374px) 100vw, 1374px" srcset="https://natsui-sansu-juku.com/wp-content/uploads/2018/06/000000051196-300x38.jpg 300w, https://natsui-sansu-juku.com/wp-content/uploads/2018/06/000000051196.jpg 468w" alt="個別指導のご案内バナー" width="1374" height="174" /&gt;&lt;/a&gt;&lt;/p&gt;
&lt;p&gt;&lt;!-- [ /.socialSet ] --&gt;&lt;/p&gt;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nichinouken%2F&amp;amp;t=%E6%97%A5%E8%83%BD%E7%A0%94%E5%AF%BE%E7%AD%96%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href="//twitter.com/intent/tweet?url=https%3A%2F%2Fnatsui-sansu-juku.com%2Fcolumn%2Fnichinouken%2F&amp;amp;text=%E6%97%A5%E8%83%BD%E7%A0%94%E5%AF%BE%E7%AD%96%20%7C%20%E4%B8%AD%E5%AD%A6%E5%8F%97%E9%A8%93%E5%B0%82%E9%96%80%E3%80%80%E5%A4%8F%E4%BA%95%E7%AE%97%E6%95%B0%E5%A1%BE" target="_blank" &gt;&lt;span class="vk_icon_w_r_sns_x_twitter icon_sns"&gt;&lt;/span&gt;&lt;span class="sns_txt"&gt;X&lt;/span&gt;&lt;/a&gt;&lt;/li&gt;&lt;li class="sb_bluesky sb_icon"&gt;&lt;a class="sb_icon_inner" href="https://bsky.app/intent/compose?text=%E6%97%A5%E8%83%BD%E7%A0%94%E5%AF%BE%E7%AD%96%20%7C%20%E4%B8%AD%E5%AD%A6%E5%8F%97%E9%A8%93%E5%B0%82%E9%96%80%E3%80%80%E5%A4%8F%E4%BA%95%E7%AE%97%E6%95%B0%E5%A1%BE%0Ahttps%3A%2F%2Fnatsui-sansu-juku.com%2Fcolumn%2Fnichinouken%2F" target="_blank" &gt;&lt;span class="vk_icon_w_r_sns_bluesky icon_sns"&gt;&lt;/span&gt;&lt;span class="sns_txt"&gt;Bluesky&lt;/span&gt;&lt;/a&gt;&lt;/li&gt;&lt;li class="sb_hatena sb_icon"&gt;&lt;a class="sb_icon_inner" href="//b.hatena.ne.jp/add?mode=confirm&amp;url=https%3A%2F%2Fnatsui-sansu-juku.com%2Fcolumn%2Fnichinouken%2F&amp;amp;title=%E6%97%A5%E8%83%BD%E7%A0%94%E5%AF%BE%E7%AD%96%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sb_icon_inner"data-clipboard-text="日能研対策 | 中学受験専門　夏井算数塾 https://natsui-sansu-juku.com/column/nichinouken/"&gt;&lt;span class="vk_icon_w_r_sns_copy icon_sns"&gt;&lt;i class="fas fa-copy"&gt;&lt;/i&gt;&lt;/span&gt;&lt;span class="sns_txt"&gt;Copy&lt;/span&gt;&lt;/button&gt;&lt;/li&gt;&lt;/ul&gt;&lt;/div&gt;&lt;!-- [ /.socialSet ] --&gt;			
------</t>
  </si>
  <si>
    <t>https://natsui-sansu-juku.com/column/qa/</t>
  </si>
  <si>
    <t>以下のページは不自然なワードを使用しています。
これらを適切に自然な言葉に置き換えて下さい。
なお、本文の装飾や構造は絶対に変えないでください。
【対象ページURL】
https://natsui-sansu-juku.com/column/qa/
【検出された不自然ワード】
- 整え
- 統一
- 30秒
【本文】
------
&lt;p&gt;&lt;iframe title="YouTube video player" src="https://www.youtube.com/embed/YtCeFNZj-e8"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&lt;p&gt;今回は中学受験Q&amp;amp;Aという事で、皆さん受験生活を送る上で様々な疑問が生じるかと思います。&lt;br /&gt;
それに対して色々な回答を提示していこうという事でお話をさせてもらいます。&lt;br /&gt;
中学受験の時期別の悩み（志望校・模試・過去問・伸び悩みなど）をまとめて整理した全体像は、&lt;a href="https://natsui-sansu-juku.com/column/hub-qa-jiki/"&gt;中学受験算数Q&amp;amp;A｜時期別の悩み整理（全体像はこちら）&lt;/a&gt;をご覧ください。&lt;/p&gt;
&lt;h2&gt;Q.中学受験は親の受験か？&lt;/h2&gt;
&lt;p data-start="33" data-end="145"&gt;これはよく言われる話ですが、私として常にお伝えしている回答がありますので、一度説明させていただきます。&lt;br data-start="84" data-end="87" /&gt;受験には、小学受験（幼稚園から小学校）、中学受験（小学校から中学校）、高校受験、大学受験と、段階的に進んでいきます。&lt;/p&gt;
&lt;p data-start="147" data-end="273"&gt;小学受験、つまり幼稚園生の段階で受ける受験は、&lt;strong data-start="170" data-end="188"&gt;基本的に100%親御さんの力&lt;/strong&gt;だとよく言われます。&lt;br data-start="198" data-end="201" /&gt;一方で、高校受験は親御さんが関与しにくく、&lt;strong data-start="222" data-end="241"&gt;子どもが100%の力で挑む受験&lt;/strong&gt;とされています。&lt;br data-start="249" data-end="252" /&gt;そのちょうど間に位置するのが中学受験です。&lt;/p&gt;
&lt;p data-start="275" data-end="439"&gt;もちろんご家庭によって割合は大きく変わりますが、これまで数多くのご家庭を拝見してきた中で、最も平均的なのは**50%：50%**くらいに落ち着くケースが多いという印象です。&lt;br data-start="361" data-end="364" /&gt;「50%：50%であるべき」ということではなく、結果的に振り返ってみると、どちらかだけではなく両者の力が半分ずつ働いた、という形が多いという意味です。&lt;/p&gt;
&lt;p data-start="441" data-end="528"&gt;ですので、現状が20%：80%だから大変だとか、80%：20%だから改善しなければならない、ということではありません。平均として多い形が**50%：50%**というだけです。&lt;/p&gt;
&lt;p data-start="530" data-end="625"&gt;お子さんには自我が芽生え、親御さんにも当然考えがあります。&lt;br data-start="559" data-end="562" /&gt;その中で&lt;strong data-start="566" data-end="610"&gt;うまく落としどころ（折衷案）を探しながら進めていくことで中学受験が成り立っていく&lt;/strong&gt;ことが多いのだと思っています。&lt;/p&gt;
&lt;h2&gt;私立中学に行くメリットは？&lt;/h2&gt;
&lt;p&gt;私立とか国公立、それか都立、様々色んな中学校がある訳ですが、いわゆる通常の公立中学校に行く以外の選択肢にどういうものが考えられるのか、どういうメリットが考えられるのかという事を考えていきたいという話です。&lt;br /&gt;
これは別に今更こちらからお話しするような話ではなくて、より高い教育環境でとか、色んな言い方が出来るかと思います。&lt;br /&gt;
色んな見方とか色んな環境の与え方もろもろあるとは思うんですが、基本的にはやはりある程度同質性、要は&lt;span style="color: #ff0000;"&gt;同じぐらいのレベルの生徒さんと切磋琢磨し合える環境がある&lt;/span&gt;という事はおそらく最大のメリットになるのではないだろうかと思っています。&lt;br /&gt;
やはりある程度レベルの差が開いてしまうと、興味をもつ対象も違いますし、やらなければいけない事も結構違うという中で過ごしていくという事にもちろんメリットもありますが、デメリットもそれなりにあるという所になります。&lt;br /&gt;
ですので、それを選択した時にどっちのメリットを優先するか、どっちのデメリットを排除しようとするかという考えにいたるのではないかと思います。&lt;br /&gt;
根本的には、やはり同じレベルぐらい、同じレベル帯、同じ思考性を持った同級生たちと生活していけるという事が一番のメリットになると思います。&lt;br /&gt;
それに付随して今度は学校の方で面倒見がいいだとか、色んなオプションを用意してくれているとかいう事は結構多いかと思いますが、一番のポイントはおそらく同質性という所にあるんじゃないかなと個人的には思っています。&lt;/p&gt;
&lt;h2&gt;1年間で受験勉強する事は不可能？&lt;/h2&gt;
&lt;p&gt;実際問題として、例えば小学校5年生の終わりのタイミングまで全く受験の時の「じゅ」の字もなかった状態で過ごしてきたものの、6年生になった瞬間に「あ、やばい何かしなきゃ」と思って受験するという方はまあまあいらっしゃいます。&lt;br /&gt;
そんなに最近は多くないかなと思いますが。&lt;br /&gt;
これがもうちょっと昔、例えば現在のお父さんお母さん世代ぐらいになると結構いらっしゃったんです。&lt;br /&gt;
かくいう私もほぼそれに近い形ではあったりします。&lt;br /&gt;
なんですが、今現在1年間で受験勉強出来るかどうかと言われると、やはり数十年前と比べると&lt;span style="color: #0000ff;"&gt;カリキュラムの消化量、こなさなければいけない量が圧倒的に増えています。&lt;/span&gt;&lt;br /&gt;
ですので、例えば通常昔であれば1、2年ぐらいで1周出来たものが3年掛からないと1周出来ない、2年半掛からないと全部の単元が終わらないという現象が全教科でなんとなく起きているという感じになっています。&lt;br /&gt;
なので、&lt;span style="color: #ff0000;"&gt;1年間でそれをぎゅっと詰め込むという事は厳しい所がある&lt;/span&gt;のかな、とは思います。&lt;br /&gt;
ただ、これは受験勉強と区切った時に1年間という話になるだけであって、例えば受験勉強を始める前の段階で色んな事に興味をもって色んな知識が付いているなとか、色んな事が出来るようになっているなという状況であればまた話はちょっと変わってくるという所もあるかと思います。&lt;br /&gt;
ですので、単純にこの1年で完全に不可能かというとそういう訳ではないですが、&lt;strong&gt;他の方が大体約3年掛けて勉強しているという事を1年でギュッとまとめなきゃいけない&lt;/strong&gt;という事になるという事だけは覚悟をした上でじゃあ受験してみようかなと思うという事が出来てくれればいいのかなと思っております。&lt;/p&gt;
&lt;h2&gt;中学受験は複数受験が基本？&lt;/h2&gt;
&lt;p&gt;これケースバイケースというのはちょっと言い方変ですが、一応基本的には受験校を組み立てる時にはまずメインとなる第1志望校があって、そのあとに第2志望、校第3志望校というものを設定します。&lt;br /&gt;
基本的には、第一志望校は実力相応校よりはちょっと上ぐらいみたいな学校が設定されて、第二志望校にはそれよりちょっと上の学校もしくは下の学校、第三志望校がその逆です。&lt;br /&gt;
下か上かという形で、自分の現在地と現在地の上と現在地の下というのを3つぐらい決めていくというのが一応基本的な受験のやり方になるかと思います。&lt;br /&gt;
ですので、複数受験が基本ですかと言われればそれは基本になるよね、という所になります。&lt;br /&gt;
ただ、色んな見方はあるとは思いますが、これはあくまで私の個人的な意見ではありますが、例えば東京、神奈川であれば2月1日が統一受験スタートという日になる訳です。&lt;br /&gt;
ですが一応1月校、この辺で言いますと埼玉だったり千葉県だったり、その他の地域というものも一応1月に受験が開催される学校というのは結構多い訳です。&lt;br /&gt;
これをどれくらい受けるのかという所で悩まれる保護者様、あと生徒さんがいらっしゃるという所はありますが、一応基本的なラインとしては仮に受験して&lt;span style="color: #0000ff;"&gt;1%でも入学する可能性があるならば受けてもいい&lt;/span&gt;かも知れないとは思う訳です。&lt;br /&gt;
ですが、そうじゃない、もう完全に受けるだけで受験ってどういうものかって事を確かめたいというだけで、それ以外の用事がないという学校についてはそんなに沢山受けなくていいのではないかなと個人的には思っています。&lt;br /&gt;
これも意見は様々あると思いますが、基本的に私の方からお勧めするのは埼玉、千葉あたりでまず1校、多くても2校ぐらいを受験してもらって、その1月の間にやる事ってもっと沢山あります。&lt;br /&gt;
ですから、受験の場数を踏む以外にも&lt;span style="color: #ff0000;"&gt;色んな総復習をしなきゃいけない、色んなチェックをしなきゃいけない、体調も整えなければいけない&lt;/span&gt;という事、色んな事をやらなきゃいけない訳ですから、それに時間を割いて頂いた方が最終的な結果はいいものになるんじゃないかなと思っているという所です。&lt;/p&gt;
&lt;h2&gt;受験勉強の心得は？&lt;/h2&gt;
&lt;p&gt;なんか凄いざっくりした質問ではありますが、心得、色々やらなきゃいけない事はもちろん沢山あってそれを消化しなきゃいけないのももちろんあります。&lt;br /&gt;
これは例えば小学校4年生ぐらいの生徒さんでよく起こりがちな話ですが、塾から与えられた内容、テキスト、プリントというものがあってこれをちゃんと消化しなければいけないと思い過ぎてしまう生徒さんが結構多いんじゃないかなと思っています。&lt;br /&gt;
例えば、国語、算数とここまではまだいいですが、理科、社会についても結構な分量が宿題として出てきてしまいます。&lt;br /&gt;
これをやろうとするともの凄く大変で、毎日毎日勉強してお父さんお母さんが交代交代で面倒を見ながら夜中11時ぐらいまで掛かってようやく終わってようやく寝る、土日も潰して頑張って勉強する。&lt;br /&gt;
みたいな事をやり始めてしまうご家庭がまあまあいらっしゃるなという印象を受けています。&lt;br /&gt;
ですが、一応最低限というかこれだけやっていれば十分ですよという量をカリキュラムとしては提示しているだけの話で、それが4年生の段階で全部が全部覚えておかなければいけない事かというとそういう訳ではないんだというある程度の割り切りというのはどうしても必要になります。&lt;br /&gt;
ですので、&lt;span style="color: #0000ff;"&gt;あまり完璧を求め過ぎずに&lt;/span&gt;どうせそのうちやるだろうし、4年生でやった事はもう1回5年生でやるだろうし、5年生でやった事はどこかで6年生できっとまたどこかで出てくるだろうというふうに&lt;strong&gt;ある程度ここまでやったらもうこれぐらいでいいかと諦めていく&lt;/strong&gt;、という姿勢は非常に大切なのかなと思います。&lt;br /&gt;
一応一番目立つ所でそこなのかなと思っている所であります。&lt;/p&gt;
&lt;h2&gt;受験時の親の心構え&lt;/h2&gt;
&lt;p&gt;先ほど最初の方に申し上げた通り、中学時期は基本的には50％50％です。&lt;br /&gt;
親御さんが50%、子供さんが50%みたいな受験になるという事が多いというお話を先ほどしておりました。&lt;br /&gt;
ですので、そういった意味で考えてあげると&lt;span style="color: #0000ff;"&gt;ある程度干渉する必要はありますが、ある程度干渉しない&lt;/span&gt;という事を選択する事も当然必要になります。&lt;br /&gt;
よくお話ししますが、例えば勉強する、勉強した結果としてどれぐらい出来るようになっているかという事は確認しなければいけません。&lt;br /&gt;
一番手の掛かる方法だと、この問題を解いた、この問題が理解出来たかどうかを知りたい。&lt;br /&gt;
じゃあ似たような問題を色んなテキストからひっぺ返してきて、じゃあこの問題解いてごらん。&lt;br /&gt;
正解出来た。よかった、じゃあこの単元は学習出来たんだ。&lt;br /&gt;
みたいな事をずっとずっと繰り返すというご家庭もまあまあいらっしゃるとは思いますが、どこかで限界がくるとは思います。&lt;br /&gt;
もちろんある程度簡単な問題であれば類題もありますし、その他の問題もあるので色々提供する事は出来ていくと思いますが、最終的な例えば受験段階になった時に同じような問題を探しましょうとかいっても、多分それが見つからないとか、あと難しすぎて何が何かよう分からないとなるケースも結構あるんじゃないかなと思っています。&lt;br /&gt;
そう考えた時に、どこまで面倒を見るかという所で、色んなラインの引き方というのはあると思います。&lt;br /&gt;
よくお勧めしているのは、&lt;span style="color: #ff0000;"&gt;勉強時間を管理する&lt;/span&gt;というのは基本的には保護者さんの仕事になるだろうという事が多いかなと思います。&lt;br /&gt;
要は、何時から何時まで勉強して下さい。&lt;br /&gt;
勉強する時間を作りました。&lt;br /&gt;
この中で、その中で出来るMAX、最大限をお前は頑張りなさいとして、お子さんに提案をします。&lt;br /&gt;
それをずっと繰り返していく事によって、だんだんこの時間の中で終わらせなきゃいけないというマインドが醸成されてくるようになります。&lt;br /&gt;
これを狙っていく事が一番大事なのかなと思います。&lt;br /&gt;
なので、&lt;span style="color: #0000ff;"&gt;基本ラインとしては中身までがっつり入らない方がいい時も多いです。&lt;/span&gt;&lt;br /&gt;
もちろん入った方がいい時もありますが、入らない方がいい時も多いんだ、という意識はもって頂けるといいのかなと思っております。&lt;/p&gt;
&lt;hr /&gt;
&lt;p&gt;&lt;iframe title="YouTube video player" src="https://www.youtube.com/embed/YK2cuaNKuEc?si=KnLsr9_EX97ncWrd" width="560" height="315" frameborder="0" allowfullscreen="allowfullscreen"&gt;&lt;/iframe&gt;&lt;/p&gt;
&lt;h2&gt;受験勉強の際に学力以外に必要なものは？&lt;/h2&gt;
&lt;p&gt;これもよく聞かれる質問ですが、これも回答は1種類で決まっております。&lt;br /&gt;
ずばり、&lt;strong&gt;&lt;span style="color: #ff0000;"&gt;体力&lt;/span&gt;&lt;/strong&gt;です。&lt;br /&gt;
勉強するにしても、それはそのあと仕事するにしても色んなものでもそうですが、&lt;span style="color: #ff0000;"&gt;やっぱり体力が一番大事です。&lt;/span&gt;&lt;br /&gt;
要は、長時間机に座っていられる、長時間授業を受けていられる、長時間覚える作業を出来るかどうかみたいな所です。&lt;br /&gt;
ある程度時間が掛かる作業を延々とやり続けなければいけないという中で、体力というものはとても必要になってきます。&lt;br /&gt;
ですので、どちらかというと受験が始まる前に準備すべき事って何ですか？と言われた時に、例えば計算が出来た方がいいよね、漢字を沢山知っていた方がいいよね、例えば小学校3年生の段階で5、6年生がやる事を全部覚えているといいよね、という話もあるかと思いますが、それ以上にやっぱり最大に大事なのは体力になるかなと思います。&lt;br /&gt;
ですので、日頃どういう生活になっているかという事を確認しながら、勉強以外にも色んな活動を試みていって、&lt;span style="color: #0000ff;"&gt;年齢にふさわしい体力がちゃんと備わっているといいな&lt;/span&gt;と思っている次第です。&lt;/p&gt;
&lt;h2&gt;受験に役立つ習い事は？&lt;/h2&gt;
&lt;p&gt;一つ前の話に関連してしまいますが、そういった&lt;span style="color: #ff0000;"&gt;運動&lt;/span&gt;であったりとかそういう類の習い事というのは意外とお勧め出来るんじゃないかなと思っています。&lt;br /&gt;
例えば水泳だったりとかサッカー、野球だったりとか色んなスポーツはありますので、その中で興味があるもの、ちゃんと取り組めそうなものをちゃんとやって頂くというのは結構大切な事かなと思います。&lt;br /&gt;
それだけだとあれなので、他にも勉強に役立つという意味で言いますと、例えば算数で言うならばよく言われるのはソロバンやっていた方がいいよね、公文式やっていた方がいいよねと言われる事は結構多いんじゃないかなと思いますが、ソロバンにしても公文式にしても、やった事によって得られる計算力というものと、中学受験に必要な計算力というのが若干ズレる事がまあまああったりします。&lt;br /&gt;
例えば、3桁×4桁の掛け算が暗算で出来るという事が中学&lt;span style="color: #0000ff;"&gt;受験にメリットになるかと言えば、なる時もありますしならない時もあります&lt;/span&gt;というのがその正解になるかなと思います。&lt;br /&gt;
そういう計算をしなくてももっと楽をすればこんな計算のやり方があるよね、という事をやってもらうという事も必要にはなりますので、&lt;strong&gt;それだけが全てではない&lt;/strong&gt;という事はご理解頂けたらと思っております。&lt;/p&gt;
&lt;h2&gt;中学期限勉強はいつから始めるべき？&lt;/h2&gt;
&lt;p&gt;先ほどの問題でもあった通りですが、基本的には小学校4年生から3年間で一通りのカリキュラムを学習するという作りで大多数の学習塾はカリキュラムを組んでいる状況です。&lt;br /&gt;
なので、最初小学校4年生、要は小学校3年生の2月段階というタイミングで受験勉強を始めるというのが一応基本的なラインになっておりますし、そういう作りになっている塾が非常に多いという事になります。&lt;br /&gt;
ここでよく問題になるのは、&lt;span style="color: #0000ff;"&gt;この3年間だけで本当に足りるのか&lt;/span&gt;、という事を疑問に思われる保護者さんも結構多いという事になっています。&lt;br /&gt;
例えば3年生から始めた方がいい、2年生の方がいい、1年生の方がいいという事になっていますが、全般的に眺めていると、という話になりますが、近年小学校1年生、2年生ぐらいからずっと通われている、受験勉強しているんだ、という生徒さんは増加する傾向にはもちろんあります。&lt;br /&gt;
ですが、1年生、2年生、3年生で&lt;span style="color: #ff0000;"&gt;何を意識して勉強していたか&lt;/span&gt;によって、&lt;span style="color: #ff0000;"&gt;早めに始めた事がプラスに転じている時とマイナスに転じている時があるんじゃないかな&lt;/span&gt;、と思っています。&lt;br /&gt;
例えば、何となく小学校1年生からずっと通わせていたけどよく分からない状態で気が付いたら4年生からガスーンと成績が下がっていって、5年生を現在にいたりますみたいな生徒さんは結構いらっしゃる訳です。&lt;br /&gt;
要は、&lt;strong&gt;早くから始めているからといって成績が上位で安定するかというとそういう訳ではなくて&lt;/strong&gt;、という事になります。&lt;br /&gt;
ですので、漫然と通わしているだけだったらあんまり意味がないかも知れないです。&lt;br /&gt;
むしろ、何かの目標設定をもってちゃんと低学年から勉強されているのであれば、それは何かの意味がある事になるのかなと思います。&lt;br /&gt;
よく低学年の生徒さんで目標にして欲しい事という事でお話しするのは、&lt;span style="color: #ff0000;"&gt;出来る限り短時間で勉強を終わらせる&lt;/span&gt;という習慣付けです。&lt;br /&gt;
例えば、土日を一生懸命全部使って国語の勉強した、算数の勉強した、理科、社会もちょっとやってやろうみたいな事を毎週毎週やっていると、当たり前ですがさすがに5年もやれば疲れます。&lt;br /&gt;
ですので、それは受験勉強って限られた期間、出来れば4年生か6年生、もうちょっと欲を言えば5年生、6年生の2年間ぐらいで土日を使って勉強するんだ、という事はまとめてもらって、それ以外の時間をちゃんと有効に活用するという生活スタイルで進めてもらえればいいかなと思います。&lt;br /&gt;
その習慣付けとして低学年から勉強を始める、という事はあってもいいんじゃないかなと感じている次第です。&lt;/p&gt;
&lt;h2&gt;中学受験に向いている子とは？&lt;/h2&gt;
&lt;p&gt;色んな観点があって、例えば先ほどからずっと言っているような所がうまく回せる子たちが基本的には中学受験には向いているな、と思う訳です。&lt;br /&gt;
色んな考え方はもちろんありますが、中学受験というものは基本的には&lt;span style="color: #ff0000;"&gt;スピード勝負&lt;/span&gt;で色んなものを解いていかなければいけないというのがおそらく&lt;span style="color: #0000ff;"&gt;他の受験に比べても結構強めに出てしまう&lt;/span&gt;という所になっています。&lt;br /&gt;
例えば、ある問題が出てきた時にこの問題はじっくり考えれば3分ぐらいで解けるけど、実際問題そこに3分掛けてしまうと他の問題に使う時間がなくなってしまう。&lt;br /&gt;
だから、この問題はパッと覚えた事をパッと使って30秒で解かなきゃいけない、という事は結構起こりがちではあります。&lt;br /&gt;
ですので、そういった事を考えながら勉強を進めるお子さん、つまりじっくり考えるというよりは&lt;span style="color: #ff0000;"&gt;スピーディに答えが出せていく&lt;/span&gt;という生徒さんの方が相対的には受験に向いていると言われる事が多いんじゃないかなと思っています。&lt;/p&gt;
&lt;h2&gt;子どもが中々やる気を出さない&lt;/h2&gt;
&lt;p&gt;もはやクエスチョンでもなんでもないですが（笑）という事は結構多いんじゃないかなと思います。&lt;br /&gt;
もちろんそれは色んな要因があります。&lt;br /&gt;
学校の生活の中で色んな嫌な事があった結果、勉強に身が入らなくなってしまったというケースもありますし、もちろん例えば塾に行って毎週毎週テストを受けます。&lt;br /&gt;
テストを受けた結果、頑張っている気がするのに全然成果が出ないなという所でやる気が出ないという状況に陥ってしまうという生徒さんももちろんいらっしゃいます。&lt;br /&gt;
さまざまな環境、さまざまな状況というのが当然あったりする訳です。&lt;br /&gt;
やる気を出さない時というか、やる気が出ない時は誰しもある訳です。&lt;br /&gt;
子どもに限った話ではありません。&lt;br /&gt;
大人でもそうです。&lt;br /&gt;
ちょっとなんかやりたくねーな、と思う時は当然あったりする訳です。&lt;br /&gt;
その時にやる気を出す方法、無理やり出す方法って結構あとで無理がくる事が結構多くないですか？&lt;br /&gt;
なので、そういう時期はあるんだ、という折り込みをしてもらうというのが結構一番大事なんじゃないかなと思います。&lt;br /&gt;
他の生徒さんはもの凄いやる気を出して頑張っているのに、うちの子だけなんか勉強しないじゃないか、と思う事もあると思いますが実際そんな事もないです。&lt;br /&gt;
どんなに上位の生徒さんでもやる気を失う瞬間はある訳です。&lt;br /&gt;
例えば極端な話ですけども、今までずっと模擬試験で10番以内を取っていたのに12番になった瞬間に激烈にやる気を失われた、みたいなケースももちろんあったりする訳です。&lt;br /&gt;
傍から見るとなんじゃそれは、と思うかも知れませんが、その子にとってはそれが非常に大事な事で、それがモチベーション下げる原因になってしまっているんだという事になります。&lt;br /&gt;
言い方が非常に悪いですが、こういうのって基本的には&lt;span style="color: #0000ff;"&gt;時間しか解決してくれない&lt;/span&gt;と思います。&lt;br /&gt;
ですので、やる気を出さないというのであればしばらくほっとけばいいです。&lt;br /&gt;
ほっとく中で漏れてしまった勉強の内容ももちろんありますので、それはどこかでカバーすればいいです。&lt;br /&gt;
どこかでカバーすればいいので、&lt;span style="color: #ff0000;"&gt;とりあえずやる気が出ないならしばらく休めば？&lt;/span&gt;という事もある程度必要なんじゃないかなと思います。&lt;br /&gt;
例えばやる気の問題ではないですが、どうしても前向きに中学受験出来なくなった時、というのが到来する生徒さんもやっぱりいらっしゃいます。&lt;br /&gt;
ずっと1年間、数年間ずっと勉強しているんだけども中々成果が出ないな、という事でだんだんモチベーションが下がっていく。&lt;br /&gt;
これを無理して、頑張ってやっていこうという事をやった時にプラスの結果が出るかというと、きっとその結果はほとんど出ないかなという事が多いような気がします。&lt;br /&gt;
急にやる気が出た瞬間に色んな事が出来るようになるというのはあると思います。&lt;br /&gt;
ですので、逆に言うとそのやる気が出るまで待たなきゃいけないという事はあるんじゃないかなと思います。&lt;br /&gt;
なので結論としては、そんな時もあるよね、という感じで軽く捉えてもらえればいいんじゃないかなと思います。&lt;/p&gt;
&lt;p&gt;という訳で色んな質問がありましたが、色んな回答をさせて頂きました。&lt;br /&gt;
ご参考になれば幸いです。&lt;/p&gt;
&lt;div style="border:1px solid rgba(22,163,74,.25); background:rgba(22,163,74,.06); border-radius:14px; padding:14px 14px; margin:18px 0;"&gt;
&lt;div style="margin:0 0 6px; font-weight:900; color:#111827; font-size:1.05rem; line-height:1.4;"&gt;
    外部の力を使うべきか迷っている方へ
  &lt;/div&gt;
&lt;p style="margin:0 0 10px; color:#6b7280; font-size:.92rem; line-height:1.7;"&gt;
    ※状況を整理するための判断材料です。
  &lt;/p&gt;
&lt;ul style="margin:0 0 12px; padding-left:18px; color:#111827; line-height:1.7;"&gt;
&lt;li style="margin:0 0 6px;"&gt;授業を聴いて帰ってきたはずだが、翌日に残らない&lt;/li&gt;
&lt;li style="margin:0 0 6px;"&gt;宿題と直しが回らず、積み残し化している&lt;/li&gt;
&lt;li style="margin:0 0 0;"&gt;後手に回りすぎて、何から手を付けるべきか分からない&lt;/li&gt;
&lt;/ul&gt;
&lt;div style="display:flex; flex-wrap:wrap; gap:10px;"&gt;
    &lt;a href="https://natsui-sansu-juku.com/column/kobetsu_mayoi_judge/"
       style="display:inline-flex; align-items:center; justify-content:center; text-decoration:none; font-weight:900; border-radius:12px; padding:10px 12px; background:#16a34a; color:#ffffff;"&gt;&lt;br /&gt;
      判断材料を見る&lt;br /&gt;
    &lt;/a&gt;&lt;br /&gt;
    &lt;a href="https://natsui-sansu-juku.com/inquiry/"
       style="display:inline-flex; align-items:center; justify-content:center; text-decoration:none; font-weight:900; border-radius:12px; padding:10px 12px; background:#ffffff; color:#0f7a35; border:1px solid rgba(22,163,74,.55);"&gt;&lt;br /&gt;
      相談する&lt;br /&gt;
    &lt;/a&gt;
  &lt;/div&gt;
&lt;/div&gt;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qa%2F&amp;amp;t=%E4%B8%AD%E5%AD%A6%E5%8F%97%E9%A8%93Q%EF%BC%86A%EF%BC%881%EF%BC%89%EF%BD%9E%E4%B8%AD%E5%AD%A6%E5%8F%97%E9%A8%93%E3%81%AF%E8%A6%AA%E3%81%AE%E5%8F%97%E9%A8%93%E3%81%8B%EF%BC%9F%EF%BD%9E%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qa%2F&amp;amp;text=%E4%B8%AD%E5%AD%A6%E5%8F%97%E9%A8%93Q%EF%BC%86A%EF%BC%881%EF%BC%89%EF%BD%9E%E4%B8%AD%E5%AD%A6%E5%8F%97%E9%A8%93%E3%81%AF%E8%A6%AA%E3%81%AE%E5%8F%97%E9%A8%93%E3%81%8B%EF%BC%9F%EF%BD%9E%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Q%EF%BC%86A%EF%BC%881%EF%BC%89%EF%BD%9E%E4%B8%AD%E5%AD%A6%E5%8F%97%E9%A8%93%E3%81%AF%E8%A6%AA%E3%81%AE%E5%8F%97%E9%A8%93%E3%81%8B%EF%BC%9F%EF%BD%9E%20%7C%20%E4%B8%AD%E5%AD%A6%E5%8F%97%E9%A8%93%E5%B0%82%E9%96%80%E3%80%80%E5%A4%8F%E4%BA%95%E7%AE%97%E6%95%B0%E5%A1%BE%0Ahttps%3A%2F%2Fnatsui-sansu-juku.com%2Fcolumn%2Fqa%2F" target="_blank" &gt;&lt;span class="vk_icon_w_r_sns_bluesky icon_sns"&gt;&lt;/span&gt;&lt;span class="sns_txt"&gt;Bluesky&lt;/span&gt;&lt;/a&gt;&lt;/li&gt;&lt;li class="sb_hatena sb_icon"&gt;&lt;a class="sb_icon_inner" href="//b.hatena.ne.jp/add?mode=confirm&amp;url=https%3A%2F%2Fnatsui-sansu-juku.com%2Fcolumn%2Fqa%2F&amp;amp;title=%E4%B8%AD%E5%AD%A6%E5%8F%97%E9%A8%93Q%EF%BC%86A%EF%BC%881%EF%BC%89%EF%BD%9E%E4%B8%AD%E5%AD%A6%E5%8F%97%E9%A8%93%E3%81%AF%E8%A6%AA%E3%81%AE%E5%8F%97%E9%A8%93%E3%81%8B%EF%BC%9F%EF%BD%9E%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sb_icon_inner"data-clipboard-text="中学受験Q＆A（1）～中学受験は親の受験か？～ | 中学受験専門　夏井算数塾 https://natsui-sansu-juku.com/column/qa/"&gt;&lt;span class="vk_icon_w_r_sns_copy icon_sns"&gt;&lt;i class="fas fa-copy"&gt;&lt;/i&gt;&lt;/span&gt;&lt;span class="sns_txt"&gt;Copy&lt;/span&gt;&lt;/button&gt;&lt;/li&gt;&lt;/ul&gt;&lt;/div&gt;&lt;!-- [ /.socialSet ] --&gt;			
------</t>
  </si>
  <si>
    <t>https://natsui-sansu-juku.com/column/qa5/</t>
  </si>
  <si>
    <t>以下のページは不自然なワードを使用しています。
これらを適切に自然な言葉に置き換えて下さい。
なお、本文の装飾や構造は絶対に変えないでください。
【対象ページURL】
https://natsui-sansu-juku.com/column/qa5/
【検出された不自然ワード】
- 型
- 確定
【本文】
------
&lt;p&gt;&lt;iframe title="YouTube video player" src="https://www.youtube.com/embed/dy9jcrI0Jlc?si=Zk9Q4VX9n7WZEuOa"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&lt;h2&gt;学校見学の時期&lt;/h2&gt;
&lt;article class="text-token-text-primary w-full focus:outline-none [--shadow-height:45px] has-data-writing-block:pointer-events-none has-data-writing-block:-mt-(--shadow-height) has-data-writing-block:pt-(--shadow-height) [&amp;amp;:has([data-writing-block])&amp;gt;*]:pointer-events-auto [content-visibility:auto] supports-[content-visibility:auto]:[contain-intrinsic-size:auto_100lvh] scroll-mt-[calc(var(--header-height)+min(200px,max(70px,20svh)))]" dir="auto" tabindex="-1" data-turn-id="request-WEB:3a76b3d3-5642-4ce5-9fdf-d5270174582b-47" data-testid="conversation-turn-96" data-scroll-anchor="true" data-turn="assistant"&gt;
&lt;div class="text-base my-auto mx-auto pb-10 [--thread-content-margin:--spacing(4)] thread-sm:[--thread-content-margin:--spacing(6)] thread-lg:[--thread-content-margin:--spacing(16)] px-(--thread-content-margin)"&gt;
&lt;div class="[--thread-content-max-width:40rem] thread-lg:[--thread-content-max-width:48rem] mx-auto max-w-(--thread-content-max-width) flex-1 group/turn-messages focus-visible:outline-hidden relative flex w-full min-w-0 flex-col agent-turn" tabindex="-1"&gt;
&lt;div class="flex max-w-full flex-col grow"&gt;
&lt;div class="min-h-8 text-message relative flex w-full flex-col items-end gap-2 text-start break-words whitespace-normal [.text-message+&amp;amp;]:mt-1" dir="auto" data-message-author-role="assistant" data-message-id="6dc73557-3adf-45e6-adfd-4e1ff6c01dc1" data-message-model-slug="gpt-5"&gt;
&lt;div class="flex w-full flex-col gap-1 empty:hidden first:pt-[1px]"&gt;
&lt;div class="markdown prose dark:prose-invert w-full break-words light markdown-new-styling"&gt;
&lt;p data-start="33" data-end="77"&gt;いつでも構いませんが、&lt;strong data-start="44" data-end="70"&gt;志望校を決めるタイミングと密接に関わってくる&lt;/strong&gt; と思います。&lt;/p&gt;
&lt;p data-start="79" data-end="240"&gt;志望校を決定する時期は、ご家庭によってさまざまです。6年生になってから決めるケースもあれば、早い方だと4年生の途中で方向性が見えてくる場合もあります。ただ、その時までに &lt;strong data-start="164" data-end="188"&gt;できるだけ多くの学校を見ておくことが大切&lt;/strong&gt; です。見学した学校が少なすぎると、そもそも比較する選択肢がなく、適切な判断ができなくなってしまいます。&lt;/p&gt;
&lt;p data-start="242" data-end="274"&gt;つまり、&lt;strong data-start="246" data-end="268"&gt;志望校を確定する前に見学しておくべき&lt;/strong&gt; なのです。&lt;/p&gt;
&lt;p data-start="276" data-end="361" data-is-last-node="" data-is-only-node=""&gt;6年生の秋になってから、慌てて複数の学校を見に行く…という状況は、できれば避けたいところです。余裕をもって学校を見るためにも、早めに動き出すことを意識しておいてください。&lt;/p&gt;
&lt;p&gt;中学受験の時期別の悩み（志望校・模試・過去問・伸び悩みなど）をまとめて整理した全体像は、&lt;a href="https://natsui-sansu-juku.com/column/hub-qa-jiki/"&gt;中学受験算数Q&amp;amp;A｜時期別の悩み整理（全体像はこちら）&lt;/a&gt;をご覧ください。&lt;/p&gt;
&lt;/div&gt;
&lt;/div&gt;
&lt;/div&gt;
&lt;/div&gt;
&lt;/div&gt;
&lt;/div&gt;
&lt;/article&gt;
&lt;h3&gt;学校見学に子どもを連れて行くか&lt;/h3&gt;
&lt;p&gt;基本的には&lt;span style="color: #0000ff;"&gt;保護者の方のみで行かれるケースはほぼない&lt;/span&gt;かと思っています。&lt;br /&gt;
もちろん先ほどお話しした、本当に受験校、志望校というほど志望順位が高くない学校なんだけどもという時に保護者さんだけで行かれるケースは多かったりするかと思いますが、それ以外の場合、&lt;span style="color: #ff0000;"&gt;1％でも行く可能性がある学校であればお子さんも連れて行くといい&lt;/span&gt;と思います。&lt;br /&gt;
ですので、連れて行くべきですか？と言われれば、行く可能性がある学校については連れて行った方がいいと思います。&lt;/p&gt;
&lt;h2&gt;受験期の不安と学習の考え方&lt;/h2&gt;
&lt;h3&gt;受験勉強中の不安やイライラの解消&lt;/h3&gt;
&lt;p&gt;難しい質問ですね。&lt;br /&gt;
受験勉強中に色んな事を感じる事は当然あったりします。&lt;br /&gt;
標準的な年数でいうと、3年間、小学校3年生の2月から小6の2月までみたいな感じで丸々3年間を受験勉強と付き合いながら過ごしていく事になります。&lt;br /&gt;
なので、当然色んな事が起きますし、更にいうと3年間もありますので波もそこそこあるはずです。&lt;br /&gt;
調子がいい時は調子がいい時、調子が悪い時は調子悪い時という事で様々な場面に遭遇する事が多かったりすると思います。&lt;br /&gt;
どこかのQ&amp;amp;Aでも同じ話をしているかも知れませんが、イライラの解消というお話とはちょっと違うのかも知れませんが、まずは&lt;span style="color: #ff0000;"&gt;&lt;strong&gt;起きる事は仕方がない&lt;/strong&gt;&lt;/span&gt;という事です。&lt;br /&gt;
不安になる気持ちは受験なので当たり前です。&lt;br /&gt;
なので、そこをある程度割り切ってもらう事が一つという事と、あまりにもイライラした状態、不安な状態のまま、不安過ぎる状態のまま勉強を進めていくと効率も悪くなってしまうので、&lt;span style="color: #ff6600;"&gt;勇気をもって一旦スパッと休む&lt;/span&gt;、完全に休むという訳にはいきませんが、ある程度量を減らして耐え忍ぶ期間を作るという感じで学習量を調整する事によって解消に向けていけるといいかなと思っています。&lt;/p&gt;
&lt;h3&gt;偏差値60を超えるための勉強&lt;/h3&gt;
&lt;p&gt;色んな方が色んな説明をされているような感じがしますので、本当に詳細な事を聞きたければ他の動画を確認して下さいという話になってしまうかも知れません。&lt;br /&gt;
まず偏差値60というラインをどのように決めるのか、もちろんこれは通われている塾によっても変わりますし、受ける模擬試験によっても偏差値60というラインは変わります。&lt;br /&gt;
その受けるラインによってある程度成績が上位の学校を受ける事になりますので、その勉強法はもちろんそれぞれの学校に応じた勉強法というのが出てくるのが偏差値60以上からが結構多くなります。&lt;br /&gt;
要は、&lt;span style="color: #0000ff;"&gt;特徴的な入試問題&lt;/span&gt;であったり、&lt;span style="color: #0000ff;"&gt;この学校だけはこれを対策しておかなきゃいけない&lt;/span&gt;という問題がちょこちょこ発生し出すのが偏差値60ラインだと基本的に言われています。&lt;br /&gt;
なので、&lt;span style="color: #ff0000;"&gt;そういった事を情報として収集していく事がまず必要になるかと思います。&lt;/span&gt;&lt;br /&gt;
それから、これもおしなべて成績中位から上位に上がるお子さんに共通している事だと思いますが、基本的には結構な量を勉強されているというのが基本的な形にはなると思います。&lt;br /&gt;
要は、僕、私は一生懸命やったんだ、という一生懸命の言葉のレベル感がお子さんによって大分違ってきます。&lt;br /&gt;
その違ってくる中でそのレベル感が高いお子さんになればなるほど偏差値60を突破しやすいというのが当たり前ではあるんですが、性質になるのかなという所ではあります。&lt;br /&gt;
そんな事を意識しながら勉強してもらうという事になります。&lt;br /&gt;
ですので、勉強法というよりはどうやってその一生懸命やっているとかやっている分量をしっかり増やしていくかという事がしっかり身に付いていけば自ずと成績は付いてくるものじゃないかなと思っています。&lt;/p&gt;
&lt;hr /&gt;
&lt;p&gt;&amp;nbsp;&lt;/p&gt;
&lt;p&gt;&lt;iframe title="YouTube video player" src="https://www.youtube.com/embed/slUiRPSA51c?si=vInCpAdD8AkjTkHF" width="560" height="315" frameborder="0" allowfullscreen="allowfullscreen"&gt;&lt;/iframe&gt;&lt;/p&gt;
&lt;h2&gt;直前期の過ごし方と志望校の考え方&lt;/h2&gt;
&lt;h3&gt;受験直前にやるべき事&lt;/h3&gt;
&lt;p&gt;やるべき事はおそらく受験直前までに決まっていくはずですので、例えばこの単元を復習しなきゃいけない、この科目をもうちょっと全単元ローラー掛けて勉強しなきゃいけないという事が決まっていると思います。&lt;br /&gt;
なので、&lt;span style="color: #ff0000;"&gt;まず受験直前にやるべき事の前に受験直前の前までに抑えておくべき事です。&lt;/span&gt;&lt;br /&gt;
要は、どこが穴か、どこに対策が必要なのかという事をちゃんと見極めておくという事はとても必要な事です。&lt;br /&gt;
あとは受験直前にやるべき事をもう1個あげるとすると、もちろん学習内容、単元の理解とか入試問題に慣れるとかいう話もさる事ながら、&lt;span style="color: #0000ff;"&gt;受験直前にいきなり生活スタイルを一気に変えるという事はあんまりお勧めしていません。&lt;/span&gt;&lt;br /&gt;
一番ひどい人になると、朝型夜型が逆転してしまうというケースもたまに拝見します。&lt;br /&gt;
昼12時ぐらいに起きて学校にも行かず勉強していて、結局夜中3時ぐらいまで勉強して寝るみたいな事を平気でやってしまう小学生がたまにいらっしゃいますが、さすがにそれはないでしょうという話です。&lt;br /&gt;
当たり前ですが、基本的に1月2月に始まる入学試験というものは朝から始まるものが大半です。&lt;br /&gt;
たまに午後入試というものもあったりしますが、ですのでその生活サイクルに合わせるべく&lt;strong&gt;受験直前はちゃんと規則正しい生活をしましょう。&lt;/strong&gt;&lt;br /&gt;
適度な運動もしましょう、という事も含めてしっかり同じようなライフサイクルをずっと保ちながら受験に向かっていくという事は必要ではないかなと思います。&lt;/p&gt;
&lt;h3&gt;早めに志望校を決める必要性&lt;/h3&gt;
&lt;p&gt;これはさっきの話とちょっと被る所がありますが、&lt;span style="color: #0000ff;"&gt;早めに志望校を決めた結果、自分の成績が全くついてこない&lt;/span&gt;というケースがまあまああったりします。&lt;br /&gt;
ですので、早めに志望校を決めて目標を具体化するという事については意味があると思うんですが、結構無意識にやってしまわれる方が多いんですが、志望校を一つに絞ってしまう。&lt;br /&gt;
これが結構あとで尾を引いてくる事が多いんじゃないかなと思います。&lt;br /&gt;
「昔からこの学校行きたいと思っているんですよ」&lt;br /&gt;
それはそれでいいんですが、しかし実際受験はその1校だけを受けて受験終わったね、という事になるケースはほぼありません。&lt;br /&gt;
もちろん何校か受験して、もちろんそれは第一志望校に合格すればそれでいいでしょうし、ひょっとしたら第二志望校、第三志望校に入学する事になるという事もあったりします。&lt;br /&gt;
ですので、早めから志望校を決める人があると思いますが絞り過ぎる必要性まで、&lt;span style="color: #ff0000;"&gt;むしろ絞り過ぎる事によるデメリット&lt;/span&gt;というのはあるんじゃないかなという事をその早めに志望校を決める時には考えて頂けるといいんじゃないかなと思っております。&lt;/p&gt;
&lt;h3&gt;中学受験で最後に伸びる子の特徴&lt;/h3&gt;
&lt;p&gt;これも色んなタイプの生徒さんがいらっしゃいますので、一概にこうだという事を言えない所もありますが、やっぱり最後に伸びる子というのは、そもそもスタートが遅かったりとか様々な事情があったりしますが、結局これは全員に共通していますが、&lt;strong&gt;最終的に一番最後にラストスパートが出来る&lt;/strong&gt;、これが最後に伸びるという事だと思いますが、最後に必死になって勉強する事が出来る子になると思います。&lt;br /&gt;
これは具体的な指標ではないですが、こちらサイドから見ていると、という話ではありますが、基本的に最後に伸びる子というのは11月12月くらいから多少目の色が変わってきます。&lt;br /&gt;
&lt;span style="color: #ff0000;"&gt;ちゃんと物事を真剣に的確に捉えていくようになる&lt;/span&gt;という目線をもつ事が出来うるようになっているお子さんが多いかなというのが特徴になるのかなと思います。&lt;br /&gt;
ただ、それを目指して頑張ろうという訳ではないと思います。&lt;br /&gt;
当たり前ですが、最初から伸びてくれればそれで困る事はない訳ですから、最後に伸びなくても別に構いはしないという話ではあります。&lt;br /&gt;
ですが、本当に困った時にどうなるかという時に&lt;span style="color: #ff0000;"&gt;いかに受験というものに対して本気で向き合う事が出来るかどうか&lt;/span&gt;という事が非常に大切になってくるんじゃないかなと思っております。&lt;/p&gt;
&lt;h3&gt;志望校に対して成績が伴わない場合&lt;/h3&gt;
&lt;p&gt;これは先ほど志望校の設定の仕方によって話が大分変わってくるよね、という話は2、3個前のお話で出てきたかと思います。&lt;br /&gt;
要は、志望校が1校しかない場合それが伴わないという事はもちろん確実に起きがちです。&lt;br /&gt;
ですが、志望校が複数設定されていれば志望校の選び方にもよりますが、そんな事が全部に対して全部伴わないという事は起きにくいはずです。&lt;br /&gt;
よく言われる話ですが、メインとなる学校、そしてちょっと上の学校、ちょっと下の学校という選び方をするという形で、いわゆる&lt;span style="color: #0000ff;"&gt;成績の範囲をバラしておく&lt;/span&gt;という形で設定してもらえばそもそもこんな事が起きないはずだよね、という事になると思います。&lt;br /&gt;
その一方で、この問題にもう1個話があると思っています。&lt;br /&gt;
成績が伴わない場合、この成績というものを何で測るのかという事も結構重要になってきます。&lt;br /&gt;
例えば、それは普段のマンスリーテストとか合不合判定テスト、首都圏模試とか色んな模擬試験で測るものなのかそうなのかという話です。&lt;br /&gt;
志望校に対してどれぐらい今近付いているのか、遠ざかっているのかというのを模擬試験の点数のみで判断するのはリスクがあるんじゃないかなと思っています。&lt;br /&gt;
要は、同じような問題ではないですし、傾向も違いますし、受ける受験層も違う訳です。&lt;br /&gt;
ですので、志望校に対してどうなんだ、という事を考える時に&lt;span style="color: #ff0000;"&gt;必ず過去問にあたっていくという事は非常に大切かなと思います。&lt;/span&gt;&lt;br /&gt;
実際解いてみてどれぐらい足りないんだ、じゃあこの何点って、例えば10点足りないとすると、この10点はどうやったら埋められるんだろうかという事を考えていく必要があります。&lt;br /&gt;
要は、ある程度具体化した状態で考えてあげないと、なんとなく偏差値が5とか6足りないからやばいんじゃないか、みたいな事を考えてしまうと、じゃあどう対策するの？という話になってしまいます。&lt;br /&gt;
そういう事になりますので、伴わない場合は特にその問題を具体化するために過去問にあたるという事をやって頂けると、非常に問題が明確になってくるんじゃないかなと思っております。&lt;/p&gt;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qa5%2F&amp;amp;t=%E4%B8%AD%E5%AD%A6%E5%8F%97%E9%A8%93Q%EF%BC%86A%EF%BC%885%EF%BC%89%EF%BD%9E%E5%AD%A6%E6%A0%A1%E8%A6%8B%E5%AD%A6%E3%81%A8%E5%8F%97%E9%A8%93%E6%BA%96%E5%82%99%E3%81%AE%E3%82%BF%E3%82%A4%E3%83%9F%E3%83%B3%E3%82%B0%EF%BD%9E%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qa5%2F&amp;amp;text=%E4%B8%AD%E5%AD%A6%E5%8F%97%E9%A8%93Q%EF%BC%86A%EF%BC%885%EF%BC%89%EF%BD%9E%E5%AD%A6%E6%A0%A1%E8%A6%8B%E5%AD%A6%E3%81%A8%E5%8F%97%E9%A8%93%E6%BA%96%E5%82%99%E3%81%AE%E3%82%BF%E3%82%A4%E3%83%9F%E3%83%B3%E3%82%B0%EF%BD%9E%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Q%EF%BC%86A%EF%BC%885%EF%BC%89%EF%BD%9E%E5%AD%A6%E6%A0%A1%E8%A6%8B%E5%AD%A6%E3%81%A8%E5%8F%97%E9%A8%93%E6%BA%96%E5%82%99%E3%81%AE%E3%82%BF%E3%82%A4%E3%83%9F%E3%83%B3%E3%82%B0%EF%BD%9E%20%7C%20%E4%B8%AD%E5%AD%A6%E5%8F%97%E9%A8%93%E5%B0%82%E9%96%80%E3%80%80%E5%A4%8F%E4%BA%95%E7%AE%97%E6%95%B0%E5%A1%BE%0Ahttps%3A%2F%2Fnatsui-sansu-juku.com%2Fcolumn%2Fqa5%2F" target="_blank" &gt;&lt;span class="vk_icon_w_r_sns_bluesky icon_sns"&gt;&lt;/span&gt;&lt;span class="sns_txt"&gt;Bluesky&lt;/span&gt;&lt;/a&gt;&lt;/li&gt;&lt;li class="sb_hatena sb_icon"&gt;&lt;a class="sb_icon_inner" href="//b.hatena.ne.jp/add?mode=confirm&amp;url=https%3A%2F%2Fnatsui-sansu-juku.com%2Fcolumn%2Fqa5%2F&amp;amp;title=%E4%B8%AD%E5%AD%A6%E5%8F%97%E9%A8%93Q%EF%BC%86A%EF%BC%885%EF%BC%89%EF%BD%9E%E5%AD%A6%E6%A0%A1%E8%A6%8B%E5%AD%A6%E3%81%A8%E5%8F%97%E9%A8%93%E6%BA%96%E5%82%99%E3%81%AE%E3%82%BF%E3%82%A4%E3%83%9F%E3%83%B3%E3%82%B0%EF%BD%9E%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sb_icon_inner"data-clipboard-text="中学受験Q＆A（5）～学校見学と受験準備のタイミング～ | 中学受験専門　夏井算数塾 https://natsui-sansu-juku.com/column/qa5/"&gt;&lt;span class="vk_icon_w_r_sns_copy icon_sns"&gt;&lt;i class="fas fa-copy"&gt;&lt;/i&gt;&lt;/span&gt;&lt;span class="sns_txt"&gt;Copy&lt;/span&gt;&lt;/button&gt;&lt;/li&gt;&lt;/ul&gt;&lt;/div&gt;&lt;!-- [ /.socialSet ] --&gt;			
------</t>
  </si>
  <si>
    <t>https://natsui-sansu-juku.com/column/sapix/</t>
  </si>
  <si>
    <t>以下のページは不自然なワードを使用しています。
これらを適切に自然な言葉に置き換えて下さい。
なお、本文の装飾や構造は絶対に変えないでください。
【対象ページURL】
https://natsui-sansu-juku.com/column/sapix/
【検出された不自然ワード】
- 型
- 整え
【本文】
------
&lt;p&gt;&lt;img fetchpriority="high" decoding="async" class="alignnone size-medium wp-image-31802" src="https://natsui-sansu-juku.com/wp-content/uploads/2023/09/SAPIX対策-300x169.jpg" sizes="(max-width: 300px) 100vw, 300px" srcset="https://natsui-sansu-juku.com/wp-content/uploads/2023/09/SAPIX対策-300x169.jpg 300w, https://natsui-sansu-juku.com/wp-content/uploads/2023/09/SAPIX対策-1024x576.jpg 1024w, https://natsui-sansu-juku.com/wp-content/uploads/2023/09/SAPIX対策-768x432.jpg 768w, https://natsui-sansu-juku.com/wp-content/uploads/2023/09/SAPIX対策-320x180.jpg 320w, https://natsui-sansu-juku.com/wp-content/uploads/2023/09/SAPIX対策.jpg 1280w" alt="SAPIX対策のイメージ画像" width="300" height="169" /&gt;&lt;/p&gt;
&lt;p&gt;SAPIX（サピックス）は難関校向けの実績が目立つ一方で、授業の進み方・教材量・テストによるクラス変動が強く、家庭側の負担が急に増える場面が出やすい塾です。&lt;br /&gt;
「塾の説明は分かるけれど、算数の復習が回らない」「プリントが山になって探せない」「次の授業が来て未消化が増える」――この状態が続くと、親子ともに消耗しやすくなります。&lt;/p&gt;
&lt;p&gt;このページでは、まず&lt;strong&gt;SAPIXの特徴（sapixとは/強み）&lt;/strong&gt;を短く整理したうえで、SAPIX生に多い困りごとを&lt;strong&gt;3つに分けて&lt;/strong&gt;扱います。&lt;/p&gt;
&lt;ul&gt;
&lt;li&gt;&lt;strong&gt;未消化が残る&lt;/strong&gt;：授業速度に追いつかず、分からない問題が翌週へ持ち越される&lt;/li&gt;
&lt;li&gt;&lt;strong&gt;初めての出題に弱い&lt;/strong&gt;：似た条件なら解けるのに、聞かれ方が変わると止まる&lt;/li&gt;
&lt;li&gt;&lt;strong&gt;プリント管理が限界&lt;/strong&gt;：間違えた問題を探すだけで時間が消える&lt;/li&gt;
&lt;/ul&gt;
&lt;p&gt;そのうえで、当塾で行っている支援（解説動画・事前の演習・類題での補完・PDFでの管理）を具体例つきで紹介します。&lt;br /&gt;
「SAPIXの良さは活かしたい。ただ、算数だけ家庭では回りきらない」ご家庭の整理材料として使ってください。&lt;/p&gt;
&lt;p&gt;塾別の算数対策を全体像から整理したい場合は、&lt;strong&gt;&lt;a href="https://natsui-sansu-juku.com/column/hub-juku/"&gt;日能研・SAPIX・早稲アカ・四谷大塚｜塾別の算数対策（全体像はこちら）&lt;/a&gt;&lt;/strong&gt;もあわせてご覧ください。&lt;/p&gt;
&lt;p style="margin: 12px 0 0; padding: 10px 12px; border-left: 4px solid #16a34a; background: rgba(22,163,74,.06); border-radius: 10px; color: #111827; line-height: 1.7;"&gt;&lt;span style="font-size: 1rem;"&gt;もし「外部の力を使うべきか迷っている」段階なら、先に &lt;/span&gt;&lt;a style="color: #0f7a35; font-weight: 900; text-decoration: none; border-bottom: 2px solid rgba(22,163,74,.35);" href="https://natsui-sansu-juku.com/column/kobetsu_mayoi_judge/"&gt;判断材料（整理ページ）&lt;/a&gt;&lt;span style="font-size: 1rem;"&gt; を見てから戻ってきても大丈夫です。&lt;/span&gt;&lt;/p&gt;
&lt;h2&gt;SAPIXとはどのような塾なのか&lt;/h2&gt;
&lt;p&gt;SAPIX（サピックス）は、&lt;strong&gt;御三家を中心とした難関中学受験向けの大手塾&lt;/strong&gt;です。圧倒的な合格実績を誇り、難関校の定員の半数を超える合格者数を出す年もあります。その背景には、&lt;strong&gt;難関校合格に特化した独自のカリキュラム&lt;/strong&gt;が存在します。&lt;/p&gt;
&lt;p&gt;SAPIXの授業は、&lt;/p&gt;
&lt;ul&gt;
&lt;li&gt;&lt;strong&gt;高度な内容&lt;/strong&gt;&lt;/li&gt;
&lt;li&gt;&lt;strong&gt;スピード感のある授業展開&lt;/strong&gt;&lt;/li&gt;
&lt;/ul&gt;
&lt;p&gt;が特徴です。一般的な中学受験の枠に留まらず、生徒が次の学習ステージへ進むための環境が整っており、&lt;strong&gt;カリキュラムの改善・進化が常に行われている&lt;/strong&gt;点も大きな強みです。&lt;/p&gt;
&lt;h3&gt;テストとクラス替えによる競争環境&lt;/h3&gt;
&lt;p&gt;また、SAPIXでは「組分けテスト」や「マンスリーテスト」が頻繁に実施され、&lt;strong&gt;成績順にクラスが入れ替わるシステム&lt;/strong&gt;が採用されています。&lt;/p&gt;
&lt;ul&gt;
&lt;li&gt;定期的なテストで学力を客観的に測定&lt;/li&gt;
&lt;li&gt;クラス替えにより、常に適切なレベルで学習可能&lt;/li&gt;
&lt;li&gt;競争原理が働き、生徒が上位を目指して努力しやすい環境&lt;/li&gt;
&lt;/ul&gt;
&lt;p&gt;この仕組みによって、生徒は効率よく学力を伸ばせる一方で、&lt;strong&gt;テストごとの成績変動が大きな心理的負担になる&lt;/strong&gt;ケースもあります。&lt;/p&gt;
&lt;h3&gt;「人を選ぶ塾」と言われる理由&lt;/h3&gt;
&lt;p&gt;一方で、その高度な内容についていけず、授業理解が追いつかないと感じる生徒も一定数存在します。カリキュラムのレベルとスピードが非常に高いため、&lt;/p&gt;
&lt;ul&gt;
&lt;li&gt;授業内で理解しきれない問題が多く残る&lt;/li&gt;
&lt;li&gt;家庭学習で復習しても、自力では解決しにくい問題が積み重なる&lt;/li&gt;
&lt;/ul&gt;
&lt;p&gt;といった状況に陥りやすく、SAPIXはしばしば&lt;strong&gt;「人を選ぶ塾」&lt;/strong&gt;と言われるゆえんにもなっています。&lt;/p&gt;
&lt;p&gt;SAPIXは高い教育水準と合格実績を誇る一方で、課題も存在します。ただし、塾側もその点を理解し、フォロー体制や対策を講じています。SAPIXの特徴と取り組みを正しく知ることで、難関中学受験に挑むご家庭は、より効果的なサポート体制を整えることができます。&lt;/p&gt;
&lt;p&gt;※SAPIXについての詳細は&lt;strong&gt;&lt;a href="https://natsui-sansu-juku.com/sapix-2/"&gt;コチラ&lt;/a&gt;&lt;/strong&gt;！&lt;/p&gt;
&lt;h2&gt;SAPIX生徒が抱えやすい問題点&lt;/h2&gt;
&lt;p&gt;ここからは、実際にSAPIXに通う生徒が抱えやすい代表的な３つのケースと、当塾が行っている具体的な対策についてご紹介します。&lt;/p&gt;
&lt;h3&gt;ケース１：授業内容の理解が追いつかず、わからない点を残したまま帰宅する&lt;/h3&gt;
&lt;p&gt;&lt;strong&gt;【問題点】&lt;/strong&gt;&lt;/p&gt;
&lt;p&gt;上位クラスの生徒たちは、さらに高いレベルを目指すため、&lt;strong&gt;難解な問題がカリキュラムに多く組み込まれています&lt;/strong&gt;。しかし、これらの問題は、&lt;/p&gt;
&lt;ul&gt;
&lt;li&gt;授業内の解説だけでは完全な理解に至らないことがある&lt;/li&gt;
&lt;li&gt;家に帰って復習しても解けず、「わからないまま」が積み重なりやすい&lt;/li&gt;
&lt;/ul&gt;
&lt;p&gt;といった状況を生みがちです。&lt;/p&gt;
&lt;p&gt;一方、上位以外のクラスでも、&lt;/p&gt;
&lt;ul&gt;
&lt;li&gt;授業のスピードが非常に速い&lt;/li&gt;
&lt;li&gt;理解が追いつかず、未解決の問題が増えていく&lt;/li&gt;
&lt;/ul&gt;
&lt;p&gt;といった問題が見られます。教室での授業は&lt;strong&gt;「解き方の説明」が中心&lt;/strong&gt;となることが多く、&lt;strong&gt;繰り返し練習する機会が限られている&lt;/strong&gt;ため、家に帰ってからも問題の解決が難しい状況に陥ることがよくあります。&lt;/p&gt;
&lt;p&gt;さらに、上位クラスには説明の優れた教師が多く配置される傾向がある一方で、&lt;strong&gt;上位以外のクラスでは教師側の説明不足が課題&lt;/strong&gt;となる場合もあります。&lt;/p&gt;
&lt;h4&gt;【当塾で行っている対策法】&lt;/h4&gt;
&lt;ol&gt;
&lt;li&gt;&lt;strong&gt;SAPIXで理解が追いつかなかった問題に対し、「&lt;span style="color: #0000ff;"&gt;解説動画&lt;/span&gt;」を生徒さんに送る&lt;/strong&gt;&lt;br /&gt;
授業で理解できなかった問題に対して、当塾では個別に解説動画を制作・提供し、自宅で繰り返し視聴できる環境を整えています。&lt;br /&gt;
→ &lt;strong&gt;時間をおいて見直すことで、授業中には気づけなかったポイントに気づきやすくなります。&lt;/strong&gt;&lt;/li&gt;
&lt;li&gt;&lt;strong&gt;SAPIXで出題が予想される問題を&lt;span style="color: #0000ff;"&gt;当塾の授業にて事前に実践&lt;/span&gt;する&lt;/strong&gt;&lt;br /&gt;
SAPIXの出題傾向に合致した問題を、当塾の授業であらかじめ演習します。&lt;br /&gt;
→ &lt;span style="color: #ff0000;"&gt;「SAPIXの授業で初めて見る難問」を減らし、理解不足を未然に防ぐアプローチ&lt;/span&gt;を行っています。&lt;/li&gt;
&lt;/ol&gt;
&lt;h3&gt;ケース２：カリキュラム内の問題が偏っている&lt;/h3&gt;
&lt;p&gt;&lt;strong&gt;【問題点】&lt;/strong&gt;&lt;/p&gt;
&lt;p&gt;SAPIXは難関中学受験向けのカリキュラムを組む際、&lt;strong&gt;問題の選定に非常に厳格&lt;/strong&gt;です。その結果として、&lt;/p&gt;
&lt;ul&gt;
&lt;li&gt;特定のタイプの問題に偏りが生じることがある&lt;/li&gt;
&lt;li&gt;応用問題が同時に出題されない傾向があり、「問題のバリエーションの変化」に対応しづらい&lt;/li&gt;
&lt;/ul&gt;
&lt;p&gt;といった状況が見られます。そのため、一部の生徒たちは、&lt;/p&gt;
&lt;ul&gt;
&lt;li&gt;少し条件や聞かれ方が変わると解けなくなる&lt;/li&gt;
&lt;li&gt;「見たことのない形の問題」に弱くなってしまう&lt;/li&gt;
&lt;/ul&gt;
&lt;p&gt;という課題を抱えやすくなります。&lt;/p&gt;
&lt;h4&gt;【当塾で行っている対策法】&lt;/h4&gt;
&lt;p&gt;&lt;strong&gt;カリキュラム内の単元に関連した類題を実践する&lt;/strong&gt;&lt;/p&gt;
&lt;p&gt;&lt;span style="color: #0000ff;"&gt;SAPIXカリキュラムに組み込まれた問題と同じ単元・同じ考え方を使う「類題」を多数実践&lt;/span&gt;し、&lt;/p&gt;
&lt;ul&gt;
&lt;li&gt;条件の変化に強くなる&lt;/li&gt;
&lt;li&gt;「初見の問題」でも、考え方を応用して対応できる&lt;/li&gt;
&lt;/ul&gt;
&lt;p&gt;力を養います。こうした類題演習によって、&lt;strong&gt;問題の偏りを補いながら、本質的な理解と応用力の定着&lt;/strong&gt;をサポートしています。&lt;/p&gt;
&lt;h3&gt;ケース３：配付テキストの量が膨大で、間違えた問題が探し出せない&lt;/h3&gt;
&lt;p&gt;&lt;strong&gt;【問題点】&lt;/strong&gt;&lt;/p&gt;
&lt;p&gt;SAPIXで提供される教材は、&lt;/p&gt;
&lt;ul&gt;
&lt;li&gt;似たようなパターンの問題が多数並んでいる&lt;/li&gt;
&lt;li&gt;一部の数字だけを変えた同型問題が多い&lt;/li&gt;
&lt;/ul&gt;
&lt;p&gt;といった特徴があります。さらに、&lt;/p&gt;
&lt;ul&gt;
&lt;li&gt;応用問題が必ずしも十分に出題されない&lt;/li&gt;
&lt;li&gt;問題の言い回しが独特で、そこに苦戦する生徒も多い&lt;/li&gt;
&lt;/ul&gt;
&lt;p&gt;といった傾向もあります。&lt;/p&gt;
&lt;p&gt;すべての問題は&lt;strong&gt;紙のプリント&lt;/strong&gt;で提供され、同じ単元に関するテキストが４〜５冊に及ぶこともあります。その結果、&lt;/p&gt;
&lt;ul&gt;
&lt;li&gt;「どのプリントの、どのページで間違えたのか」がわからなくなる&lt;/li&gt;
&lt;li&gt;自分のミスを振り返りたくても、該当問題を探し出すだけで一苦労&lt;/li&gt;
&lt;/ul&gt;
&lt;p&gt;といった状況になり、&lt;strong&gt;復習の効率が著しく下がってしまう&lt;/strong&gt;ケースも少なくありません。&lt;/p&gt;
&lt;h4&gt;【当塾で行っている対策法】&lt;/h4&gt;
&lt;p&gt;&lt;strong&gt;問題を全てPDF化して一元管理&lt;/strong&gt;&lt;/p&gt;
&lt;p&gt;当塾では、&lt;span style="color: #0000ff;"&gt;SAPIXの問題をすべてPDF化&lt;/span&gt;し、&lt;/p&gt;
&lt;ul&gt;
&lt;li&gt;&lt;span style="color: #0000ff;"&gt;解けなかった問題をシステム上で記録・管理&lt;/span&gt;する&lt;/li&gt;
&lt;li&gt;必要なときに、&lt;span style="color: #ff0000;"&gt;該当問題だけをプリントとして印刷&lt;/span&gt;して再演習に使える&lt;/li&gt;
&lt;/ul&gt;
&lt;p&gt;仕組みをそろえています。&lt;/p&gt;
&lt;p&gt;これにより、&lt;/p&gt;
&lt;ul&gt;
&lt;li&gt;「どこでつまずいたのか」がすぐにわかる&lt;/li&gt;
&lt;li&gt;&lt;span style="color: #ff0000;"&gt;苦手問題だけを効率よく集中的に解き直すことができる&lt;/span&gt;&lt;/li&gt;
&lt;li&gt;問題の修正・差し替えもシステム上で簡単に行える&lt;/li&gt;
&lt;/ul&gt;
&lt;p&gt;といったメリットが生まれ、&lt;strong&gt;復習の質とスピードが大幅に向上&lt;/strong&gt;します。&lt;/p&gt;
&lt;p&gt;当塾独自のシステムについての詳細は、&lt;strong&gt;&lt;a href="https://natsui-sansu-juku.com/column/kokogachigau/" target="_blank" rel="noopener noreferrer"&gt;夏井算数塾・個別指導はココが違う！&lt;/a&gt;&lt;/strong&gt;をご覧ください。&lt;/p&gt;
&lt;h2&gt;まとめ：SAPIXの強みを活かしつつ、外部サポートで弱点を補う&lt;/h2&gt;
&lt;p&gt;SAPIXは、&lt;/p&gt;
&lt;ul&gt;
&lt;li&gt;御三家をはじめとする難関中学への圧倒的な合格実績&lt;/li&gt;
&lt;li&gt;高度で洗練されたカリキュラム&lt;/li&gt;
&lt;li&gt;テストとクラス替えによる競争環境&lt;/li&gt;
&lt;/ul&gt;
&lt;p&gt;といった強みを持つ一方で、&lt;/p&gt;
&lt;ul&gt;
&lt;li&gt;授業内容の難度とスピードにより、理解が追いつかない生徒が出やすい&lt;/li&gt;
&lt;li&gt;問題の偏りや、新傾向問題への対応不足&lt;/li&gt;
&lt;li&gt;膨大なプリント量により、復習・弱点管理が難しい&lt;/li&gt;
&lt;/ul&gt;
&lt;p&gt;といった課題も抱えています。&lt;/p&gt;
&lt;p&gt;こうした弱点を&lt;strong&gt;外部の個別指導でピンポイントに補うことで、SAPIXの良さを最大限に活かしつつ、志望校合格に必要な力をバランスよく伸ばすこと&lt;/strong&gt;が可能になります。&lt;/p&gt;
&lt;p&gt;当塾では、&lt;/p&gt;
&lt;ul&gt;
&lt;li&gt;解説動画の提供や事前演習による「理解不足」の解消&lt;/li&gt;
&lt;li&gt;類題演習による「問題の偏り」の補正&lt;/li&gt;
&lt;li&gt;PDF化・データベース化による「復習しやすい環境」の整備&lt;/li&gt;
&lt;/ul&gt;
&lt;p&gt;を通して、SAPIX生の学習をトータルにサポートしています。SAPIXに通われていて、「このままで大丈夫かな？」とご不安をお持ちの保護者さまは、ぜひ一度ご相談ください。&lt;/p&gt;
&lt;p class="sc-cbPlza hJuQYC"&gt;当塾では様々な内容の個別指導を実施しております。実施詳細につきましてはコチラをご確認下さいませ。&lt;/p&gt;
&lt;p&gt;&lt;a href="https://natsui-sansu-juku.com/kobetsu/"&gt;&lt;img decoding="async" class="alignnone wp-image-31744" src="https://natsui-sansu-juku.com/wp-content/uploads/2018/06/000000051196-300x38.jpg" sizes="(max-width: 1374px) 100vw, 1374px" srcset="https://natsui-sansu-juku.com/wp-content/uploads/2018/06/000000051196-300x38.jpg 300w, https://natsui-sansu-juku.com/wp-content/uploads/2018/06/000000051196.jpg 468w" alt="個別指導のご案内バナー" width="1374" height="174" /&gt;&lt;/a&gt;&lt;/p&gt;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id="veu_cta-31374" class="veu_cta"&gt;&lt;/section&gt;
&lt;p&gt;&amp;nbsp;&lt;/p&gt;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sapix%2F&amp;amp;t=Sapix%28%E3%82%B5%E3%83%94%E3%83%83%E3%82%AF%E3%82%B9%29%E5%AF%BE%E7%AD%96%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sapix%2F&amp;amp;text=Sapix%28%E3%82%B5%E3%83%94%E3%83%83%E3%82%AF%E3%82%B9%29%E5%AF%BE%E7%AD%96%20%7C%20%E4%B8%AD%E5%AD%A6%E5%8F%97%E9%A8%93%E5%B0%82%E9%96%80%E3%80%80%E5%A4%8F%E4%BA%95%E7%AE%97%E6%95%B0%E5%A1%BE" target="_blank" &gt;&lt;span class="vk_icon_w_r_sns_x_twitter icon_sns"&gt;&lt;/span&gt;&lt;span class="sns_txt"&gt;X&lt;/span&gt;&lt;/a&gt;&lt;/li&gt;&lt;li class="sb_bluesky sb_icon"&gt;&lt;a class="sb_icon_inner" href="https://bsky.app/intent/compose?text=Sapix%28%E3%82%B5%E3%83%94%E3%83%83%E3%82%AF%E3%82%B9%29%E5%AF%BE%E7%AD%96%20%7C%20%E4%B8%AD%E5%AD%A6%E5%8F%97%E9%A8%93%E5%B0%82%E9%96%80%E3%80%80%E5%A4%8F%E4%BA%95%E7%AE%97%E6%95%B0%E5%A1%BE%0Ahttps%3A%2F%2Fnatsui-sansu-juku.com%2Fcolumn%2Fsapix%2F" target="_blank" &gt;&lt;span class="vk_icon_w_r_sns_bluesky icon_sns"&gt;&lt;/span&gt;&lt;span class="sns_txt"&gt;Bluesky&lt;/span&gt;&lt;/a&gt;&lt;/li&gt;&lt;li class="sb_hatena sb_icon"&gt;&lt;a class="sb_icon_inner" href="//b.hatena.ne.jp/add?mode=confirm&amp;url=https%3A%2F%2Fnatsui-sansu-juku.com%2Fcolumn%2Fsapix%2F&amp;amp;title=Sapix%28%E3%82%B5%E3%83%94%E3%83%83%E3%82%AF%E3%82%B9%29%E5%AF%BE%E7%AD%96%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sb_icon_inner"data-clipboard-text="Sapix(サピックス)対策 | 中学受験専門　夏井算数塾 https://natsui-sansu-juku.com/column/sapix/"&gt;&lt;span class="vk_icon_w_r_sns_copy icon_sns"&gt;&lt;i class="fas fa-copy"&gt;&lt;/i&gt;&lt;/span&gt;&lt;span class="sns_txt"&gt;Copy&lt;/span&gt;&lt;/button&gt;&lt;/li&gt;&lt;/ul&gt;&lt;/div&gt;&lt;!-- [ /.socialSet ] --&gt;			
------</t>
  </si>
  <si>
    <t>https://natsui-sansu-juku.com/column/tokuten_detail/</t>
  </si>
  <si>
    <t>以下のページは不自然なワードを使用しています。
これらを適切に自然な言葉に置き換えて下さい。
なお、本文の装飾や構造は絶対に変えないでください。
【対象ページURL】
https://natsui-sansu-juku.com/column/tokuten_detail/
【検出された不自然ワード】
- 迷い
- 手順
- 失点
【本文】
------
&lt;div class="post-content"&gt;
&lt;h1 class="page-title"&gt;得点力向上ライブ配信 詳細ページ&lt;/h1&gt;
&lt;p&gt;過去問演習の進め方（取り組む順番・復習の基準・時間配分など）の全体像は、&lt;a href="https://natsui-sansu-juku.com/column/hub-kakomon/"&gt;&lt;strong&gt;中学受験算数過去問の進め方｜夏井算数塾（全体像はこちら）&lt;/strong&gt;&lt;/a&gt;で整理しています。&lt;/p&gt;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&lt;style&gt;
    .intro-box {&lt;br /&gt;        background-color: #f9f9f9;&lt;br /&gt;        border-left: 5px solid #006400;&lt;br /&gt;        padding: 20px;&lt;br /&gt;        margin-bottom: 20px;&lt;br /&gt;        border-radius: 5px;&lt;br /&gt;    }&lt;br /&gt;    .intro-box h2 {&lt;br /&gt;        color: #006400;&lt;br /&gt;        font-size: 24px;&lt;br /&gt;        margin-bottom: 15px;&lt;br /&gt;    }&lt;br /&gt;    .intro-box p {&lt;br /&gt;        font-size: 16px;&lt;br /&gt;        line-height: 1.6;&lt;br /&gt;        color: #333;&lt;br /&gt;    }&lt;br /&gt;    .intro-box ul {&lt;br /&gt;        background-color: #ffffff;&lt;br /&gt;        border-radius: 5px;&lt;br /&gt;        padding: 15px;&lt;br /&gt;        list-style-type: none;&lt;br /&gt;        border: 1px solid #ddd;&lt;br /&gt;    }&lt;br /&gt;    .intro-box ul li {&lt;br /&gt;        padding: 8px 0;&lt;br /&gt;        border-bottom: 1px solid #eee;&lt;br /&gt;        color: #444;&lt;br /&gt;        font-size: 16px;&lt;br /&gt;    }&lt;br /&gt;    .intro-box ul li:last-child {&lt;br /&gt;        border-bottom: none;&lt;br /&gt;    }&lt;br /&gt;&lt;/style&gt;
&lt;div class="intro-box"&gt;
&lt;h2&gt;本ライブ配信について&lt;/h2&gt;
&lt;p data-start="25" data-end="104"&gt;中学受験では、算数の得点力が合否を左右する大きなポイントです。基礎があっても、本番で「正確に」「素早く」「確実に」解けなければ、狙いどおりの得点は伸びません。&lt;/p&gt;
&lt;p data-start="106" data-end="127"&gt;多くの受験生は、次の課題に直面しています。&lt;/p&gt;
&lt;ul data-start="129" data-end="259"&gt;
&lt;li data-start="129" data-end="158"&gt;
&lt;p data-start="131" data-end="158"&gt;過去問は解いているが、解いた後の活用法がわからない&lt;/p&gt;
&lt;/li&gt;
&lt;li data-start="159" data-end="199"&gt;
&lt;p data-start="161" data-end="199"&gt;本番で落とすべきでない問題を落としてしまう（計算ミス・焦り・思考の飛躍）&lt;/p&gt;
&lt;/li&gt;
&lt;li data-start="200" data-end="224"&gt;
&lt;p data-start="202" data-end="224"&gt;基礎はできても、応用問題に対応しきれない&lt;/p&gt;
&lt;/li&gt;
&lt;li data-start="225" data-end="259"&gt;
&lt;p data-start="227" data-end="259"&gt;「解法を覚える」だけでなく、本番で「使いこなす力」が不足している&lt;/p&gt;
&lt;/li&gt;
&lt;/ul&gt;
&lt;p data-start="261" data-end="322"&gt;これらを解決するために、本ライブ配信では実際の中学入試過去問を用い、解法を解説しながら「本番で得点できる力」を養成します。&lt;/p&gt;
&lt;p data-start="324" data-end="436"&gt;得点力を高めるには、単なる知識の詰め込みではなく、「考え方」「アプローチ」「時間内での処理」を身につけることが不可欠です。そこで本配信では、答えの提示にとどまらず、どう考え、どうアプローチすれば解けるのかを重点的に扱います。&lt;/p&gt;
&lt;p data-start="438" data-end="460"&gt;具体的には、次の学習アプローチを提供します。&lt;/p&gt;
&lt;ul data-start="462" data-end="616"&gt;
&lt;li data-start="462" data-end="492"&gt;
&lt;p data-start="464" data-end="492"&gt;過去問の効果的活用法：解いた後の振り返りの手順を解説&lt;/p&gt;
&lt;/li&gt;
&lt;li data-start="493" data-end="525"&gt;
&lt;p data-start="495" data-end="525"&gt;解法プロセスの重視：答え合わせではなく思考の筋道を明確化&lt;/p&gt;
&lt;/li&gt;
&lt;li data-start="526" data-end="553"&gt;
&lt;p data-start="528" data-end="553"&gt;計算ミス対策：原因の特定と具体的な防止策の提示&lt;/p&gt;
&lt;/li&gt;
&lt;li data-start="554" data-end="585"&gt;
&lt;p data-start="556" data-end="585"&gt;思考力を鍛える演習：ひらめきに頼らず論理的に考える方法&lt;/p&gt;
&lt;/li&gt;
&lt;li data-start="586" data-end="616"&gt;
&lt;p data-start="588" data-end="616"&gt;時間内処理能力の向上：解く順・時間配分・捨て問基準を解説&lt;/p&gt;
&lt;/li&gt;
&lt;/ul&gt;
&lt;p data-start="618" data-end="690"&gt;「計算ミスを減らしたい」「本番で解ける力をつけたい」「過去問を有効活用したい」受験生にとって、本配信は実戦力を鍛える最適なトレーニングの場です。&lt;/p&gt;
&lt;p data-start="692" data-end="772" data-is-last-node="" data-is-only-node=""&gt;毎週土曜日にライブ解説を実施し、各回のスケジュールや問題・解答PDF、解説動画を以下にまとめています。積極的に参加して、受験本番に向けた得点力を強化しましょう。&lt;/p&gt;
&lt;/div&gt;
&lt;h2 class="section-title"&gt;ライブ配信スケジュール&lt;/h2&gt;
&lt;p&gt;各回の詳細は以下の表をご覧ください。&lt;/p&gt;
&lt;style&gt;
        table.schedule-table {&lt;br /&gt;            width: 100%;&lt;br /&gt;            border-collapse: collapse;&lt;br /&gt;        }&lt;br /&gt;        table.schedule-table th, table.schedule-table td {&lt;br /&gt;            border: 1px solid #ddd;&lt;br /&gt;            padding: 8px;&lt;br /&gt;            text-align: center;&lt;br /&gt;        }&lt;br /&gt;        table.schedule-table th {&lt;br /&gt;            background-color: #006400;&lt;br /&gt;            color: white;&lt;br /&gt;        }&lt;br /&gt;        table.schedule-table tr:nth-child(even) {&lt;br /&gt;            background-color: #f0fff0;&lt;br /&gt;        }&lt;br /&gt;        table.schedule-table tr:nth-child(odd) {&lt;br /&gt;            background-color: #ffffff;&lt;br /&gt;        }&lt;br /&gt;        .download-link {&lt;br /&gt;            background-color: #D4884D;&lt;br /&gt;            color: white;&lt;br /&gt;            padding: 5px 10px;&lt;br /&gt;            text-decoration: none;&lt;br /&gt;        }&lt;br /&gt;        .video-link {&lt;br /&gt;            background-color: #6BAF92;&lt;br /&gt;            color: white;&lt;br /&gt;            padding: 5px 10px;&lt;br /&gt;            text-decoration: none;&lt;br /&gt;        }&lt;br /&gt;    &lt;/style&gt;
&lt;table class="schedule-table"&gt;
&lt;thead&gt;
&lt;tr&gt;
&lt;th&gt;実施日&lt;/th&gt;
&lt;th&gt;偏差値&lt;/th&gt;
&lt;th&gt;扱う過去問&lt;/th&gt;
&lt;th&gt;問題PDF&lt;/th&gt;
&lt;th&gt;解答PDF&lt;/th&gt;
&lt;th&gt;配信済み&lt;/th&gt;
&lt;/tr&gt;
&lt;/thead&gt;
&lt;tbody&gt;
&lt;tr bgcolor="#f0fff0"&gt;
&lt;td style="vertical-align: middle;"&gt;2/15(土)&lt;/td&gt;
&lt;td style="vertical-align: middle;"&gt;49&lt;/td&gt;
&lt;td style="vertical-align: middle;"&gt;日大第三R03①&lt;/td&gt;
&lt;td style="text-align: center; vertical-align: middle;"&gt;&lt;a style="background-color: #d4884d; color: white; padding: 5px 10px; text-decoration: none;" href="https://drive.google.com/file/d/1hIwKdOcjp4uzqPilXFEKpkcRHx6g3a0Q/view?usp=sharing" target="_blank" rel="noopener"&gt;問題&lt;/a&gt;&lt;/td&gt;
&lt;td style="text-align: center; vertical-align: middle;"&gt;&lt;a style="background-color: #5a7d9a; color: white; padding: 5px 10px; text-decoration: none;" href="https://drive.google.com/file/d/1LkUiHAG03esT62ryVGkK2dRYETMG8z86/view?usp=sharing" target="_blank" rel="noopener"&gt;解答&lt;/a&gt;&lt;/td&gt;
&lt;td style="text-align: center; vertical-align: middle;"&gt;&lt;a style="background-color: #6baf92; color: white; padding: 5px 10px; text-decoration: none;" href="https://youtube.com/live/cUxP9rLXjWU" target="_blank" rel="noopener"&gt;動画&lt;/a&gt;&lt;/td&gt;
&lt;/tr&gt;
&lt;tr bgcolor="white"&gt;
&lt;td style="vertical-align: middle;"&gt;2/22(土)&lt;/td&gt;
&lt;td style="vertical-align: middle;"&gt;50&lt;/td&gt;
&lt;td style="vertical-align: middle;"&gt;日大第一R04①&lt;/td&gt;
&lt;td style="text-align: center; vertical-align: middle;"&gt;&lt;a style="background-color: #d4884d; color: white; padding: 5px 10px; text-decoration: none;" href="https://drive.google.com/file/d/1Yx_ihrPmGXm8ZRhymnNCa19AmSLXIkvu/view?usp=sharing" target="_blank" rel="noopener"&gt;問題&lt;/a&gt;&lt;/td&gt;
&lt;td style="text-align: center; vertical-align: middle;"&gt;解答&lt;/td&gt;
&lt;td style="text-align: center; vertical-align: middle;"&gt;&lt;a style="background-color: #6baf92; color: white; padding: 5px 10px; text-decoration: none;" href="https://youtube.com/live/kzBtX_jyCz0" target="_blank" rel="noopener"&gt;動画&lt;/a&gt;&lt;/td&gt;
&lt;/tr&gt;
&lt;tr bgcolor="#f0fff0"&gt;
&lt;td style="vertical-align: middle;"&gt;3/01(土)&lt;/td&gt;
&lt;td style="vertical-align: middle;"&gt;51&lt;/td&gt;
&lt;td style="vertical-align: middle;"&gt;サレジアン国際世田谷R04①&lt;/td&gt;
&lt;td style="text-align: center; vertical-align: middle;"&gt;&lt;a style="background-color: #d4884d; color: white; padding: 5px 10px; text-decoration: none;" href="https://drive.google.com/file/d/19lJqeS9EAoMnqKWOS_J2PR1aWfy-mGvk/view?usp=sharing" target="_blank" rel="noopener"&gt;問題&lt;/a&gt;&lt;/td&gt;
&lt;td style="text-align: center; vertical-align: middle;"&gt;解答&lt;/td&gt;
&lt;td style="text-align: center; vertical-align: middle;"&gt;&lt;a style="background-color: #6baf92; color: white; padding: 5px 10px; text-decoration: none;" href="https://youtube.com/live/S52bW5pTce0" target="_blank" rel="noopener"&gt;動画&lt;/a&gt;&lt;/td&gt;
&lt;/tr&gt;
&lt;tr bgcolor="white"&gt;
&lt;td style="vertical-align: middle;"&gt;3/08(土)&lt;/td&gt;
&lt;td style="vertical-align: middle;"&gt;52&lt;/td&gt;
&lt;td style="vertical-align: middle;"&gt;駒込R04①&lt;/td&gt;
&lt;td style="text-align: center; vertical-align: middle;"&gt;&lt;a style="background-color: #d4884d; color: white; padding: 5px 10px; text-decoration: none;" href="https://drive.google.com/file/d/1gRB6l3LPzWTmJjYTShCisRzxEVoQOEZw/view?usp=sharing" target="_blank" rel="noopener"&gt;問題&lt;/a&gt;&lt;/td&gt;
&lt;td style="text-align: center; vertical-align: middle;"&gt;解答&lt;/td&gt;
&lt;td style="text-align: center; vertical-align: middle;"&gt;&lt;a style="background-color: #6baf92; color: white; padding: 5px 10px; text-decoration: none;" href="https://youtube.com/live/YoyLEzOvNE0" target="_blank" rel="noopener"&gt;動画&lt;/a&gt;&lt;/td&gt;
&lt;/tr&gt;
&lt;tr bgcolor="#f0fff0"&gt;
&lt;td style="vertical-align: middle;"&gt;3/15(土)&lt;/td&gt;
&lt;td style="vertical-align: middle;"&gt;53&lt;/td&gt;
&lt;td style="vertical-align: middle;"&gt;横浜創英R04①&lt;/td&gt;
&lt;td style="text-align: center; vertical-align: middle;"&gt;&lt;a style="background-color: #d4884d; color: white; padding: 5px 10px; text-decoration: none;" href="https://drive.google.com/file/d/1JHmggy2nJqeInnwpUHal1ZC04DO6ndrD/view?usp=sharing" target="_blank" rel="noopener"&gt;問題&lt;/a&gt;&lt;/td&gt;
&lt;td style="text-align: center; vertical-align: middle;"&gt;解答&lt;/td&gt;
&lt;td style="text-align: center; vertical-align: middle;"&gt;&lt;a style="background-color: #6baf92; color: white; padding: 5px 10px; text-decoration: none;" href="https://youtube.com/live/1uvQhGov9JI" target="_blank" rel="noopener"&gt;動画&lt;/a&gt;&lt;/td&gt;
&lt;/tr&gt;
&lt;tr bgcolor="white"&gt;
&lt;td style="vertical-align: middle;"&gt;3/22(土)&lt;/td&gt;
&lt;td style="vertical-align: middle;"&gt;54&lt;/td&gt;
&lt;td style="vertical-align: middle;"&gt;創価R03①&lt;/td&gt;
&lt;td style="text-align: center; vertical-align: middle;"&gt;&lt;a style="background-color: #d4884d; color: white; padding: 5px 10px; text-decoration: none;" href="https://drive.google.com/file/d/19pRqI5JNfUwzEHwmkBKo65p3Jtmd1_jZ/view?usp=sharing" target="_blank" rel="noopener"&gt;問題&lt;/a&gt;&lt;/td&gt;
&lt;td style="text-align: center; vertical-align: middle;"&gt;解答&lt;/td&gt;
&lt;td style="text-align: center; vertical-align: middle;"&gt;&lt;a style="background-color: #6baf92; color: white; padding: 5px 10px; text-decoration: none;" href="https://youtube.com/live/3LH4jG_M9yg" target="_blank" rel="noopener"&gt;動画&lt;/a&gt;&lt;/td&gt;
&lt;/tr&gt;
&lt;tr bgcolor="#f0fff0"&gt;
&lt;td style="vertical-align: middle;"&gt;3/29(土)&lt;/td&gt;
&lt;td style="vertical-align: middle;"&gt;55&lt;/td&gt;
&lt;td style="vertical-align: middle;"&gt;穎明館R03①&lt;/td&gt;
&lt;td style="text-align: center; vertical-align: middle;"&gt;&lt;a style="background-color: #d4884d; color: white; padding: 5px 10px; text-decoration: none;" href="https://drive.google.com/file/d/1jh9s_fdM_iohQwGc3g6hFLGXlLfF2s-S/view?usp=sharing" target="_blank" rel="noopener"&gt;問題&lt;/a&gt;&lt;/td&gt;
&lt;td style="text-align: center; vertical-align: middle;"&gt;解答&lt;/td&gt;
&lt;td style="text-align: center; vertical-align: middle;"&gt;&lt;a style="background-color: #6baf92; color: white; padding: 5px 10px; text-decoration: none;" href="https://youtube.com/live/NTDTr9oeN1w" target="_blank" rel="noopener"&gt;動画&lt;/a&gt;&lt;/td&gt;
&lt;/tr&gt;
&lt;tr bgcolor="white"&gt;
&lt;td style="vertical-align: middle;"&gt;4/5(土)&lt;/td&gt;
&lt;td style="vertical-align: middle;"&gt;56&lt;/td&gt;
&lt;td style="vertical-align: middle;"&gt;八王子学園八王子R04東大医進①&lt;/td&gt;
&lt;td style="text-align: center; vertical-align: middle;"&gt;&lt;a style="background-color: #d4884d; color: white; padding: 5px 10px; text-decoration: none;" href="https://drive.google.com/file/d/1qtYeSZwPv8CFl2FGXoJemcHfAowEAQis/view?usp=sharing" target="_blank" rel="noopener"&gt;問題&lt;/a&gt;&lt;/td&gt;
&lt;td style="text-align: center; vertical-align: middle;"&gt;解答&lt;/td&gt;
&lt;td style="text-align: center; vertical-align: middle;"&gt;動画&lt;/td&gt;
&lt;/tr&gt;
&lt;/tbody&gt;
&lt;/table&gt;
&lt;h2 class="section-title"&gt;参加方法&lt;/h2&gt;
&lt;p&gt;配信はYouTubeにて無料でご視聴いただけます。&lt;/p&gt;
&lt;p&gt;参加前に、上記の問題PDFをダウンロードし、事前に解いておくことを推奨します。&lt;/p&gt;
&lt;p&gt;質問がある方は、ライブ配信中のチャットまたは公式LINEで受け付けます。&lt;/p&gt;
&lt;div class="cta-box"&gt;
&lt;h3 class="cta-title"&gt;ライブ配信を視聴する&lt;/h3&gt;
&lt;p&gt;配信ページへは以下のリンクからアクセスしてください。&lt;/p&gt;
&lt;p&gt;&lt;a class="btn btn-primary" href="https://www.youtube.com/channel/UCd2c97TvlKWYDdJpO1fr11w"&gt;YouTubeチャンネルを見る&lt;/a&gt;&lt;/p&gt;
&lt;/div&gt;
&lt;/div&gt;
&lt;div style="border: 1px solid rgba(22,163,74,.25); background: rgba(22,163,74,.06); border-radius: 14px; padding: 14px; margin: 18px 0;"&gt;
&lt;div style="margin: 0 0 6px; font-weight: 900; color: #111827; font-size: 1.05rem; line-height: 1.4;"&gt;外部の力を使うべきか迷っている方へ&lt;/div&gt;
&lt;p style="margin: 0 0 10px; color: #6b7280; font-size: .92rem; line-height: 1.7;"&gt;※申込ではなく、状況を整理するための判断材料です。&lt;/p&gt;
&lt;ul style="margin: 0 0 10px; padding-left: 18px; color: #111827; line-height: 1.7;"&gt;
&lt;li style="margin: 0 0 6px;"&gt;授業を聴いて帰ってきたはずだが、翌日に残らない&lt;/li&gt;
&lt;li style="margin: 0 0 6px;"&gt;宿題と直しが回らず、積み残し化している&lt;/li&gt;
&lt;li style="margin: 0;"&gt;後手に回りすぎて、何から手を付けるべきか分からない&lt;/li&gt;
&lt;/ul&gt;
&lt;p&gt;&lt;!-- ▼ 判断ページ分岐（超要約） --&gt;&lt;/p&gt;
&lt;div style="margin: 0 0 12px; padding: 10px 12px; background: #ffffff; border-radius: 10px; border: 1px solid rgba(22,163,74,.25);"&gt;
&lt;div style="font-size: .9rem; font-weight: bold; margin: 0 0 6px; color: #14532d;"&gt;▼ 迷い別：先に見る判断ページ&lt;/div&gt;
&lt;ul style="margin: 0; padding-left: 16px; font-size: .9rem; line-height: 1.6;"&gt;
&lt;li&gt;方式で迷う → &lt;a href="https://natsui-sansu-juku.com/column/withyou/"&gt;オンライン個別の全体像&lt;/a&gt;&lt;/li&gt;
&lt;li&gt;オンライン不安 → &lt;a href="https://natsui-sansu-juku.com/story002/"&gt;2画面方式の判断&lt;/a&gt;&lt;/li&gt;
&lt;li&gt;復習が回らない → &lt;a href="https://natsui-sansu-juku.com/story001/"&gt;個別指導の仕組み&lt;/a&gt;&lt;/li&gt;
&lt;li&gt;根拠で納得したい → &lt;a href="https://natsui-sansu-juku.com/what_is_asen/"&gt;ASENとは&lt;/a&gt;&lt;/li&gt;
&lt;li&gt;比較して決めたい → &lt;a href="https://natsui-sansu-juku.com/column/kokogachigau/"&gt;個別の違い&lt;/a&gt;&lt;/li&gt;
&lt;li&gt;過去問で失点 → &lt;a href="https://natsui-sansu-juku.com/column/tokuten_detail/"&gt;得点力判断&lt;/a&gt;&lt;/li&gt;
&lt;/ul&gt;
&lt;/div&gt;
&lt;p&gt;&lt;!-- ▼ CTA --&gt;&lt;/p&gt;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判断材料をまとめて見る&lt;br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id="veu_cta-31446"&gt;&lt;h1 class="cta_title"&gt;当塾のご紹介&lt;/h1&gt;&lt;div class="cta_body"&gt;&lt;div class="cta_body_image cta_body_image_right"&gt;&lt;a href="https://natsui-sansu-juku.com/ct/intro/" target="_blank"&gt;&lt;img width="750" height="422" src="https://natsui-sansu-juku.com/wp-content/uploads/2020/06/紹介-1024x576.jpg" class="attachment-large size-large" alt="" srcset="https://natsui-sansu-juku.com/wp-content/uploads/2020/06/紹介-1024x576.jpg 1024w, https://natsui-sansu-juku.com/wp-content/uploads/2020/06/紹介-300x169.jpg 300w, https://natsui-sansu-juku.com/wp-content/uploads/2020/06/紹介-768x432.jpg 768w, https://natsui-sansu-juku.com/wp-content/uploads/2020/06/紹介-320x180.jpg 320w, https://natsui-sansu-juku.com/wp-content/uploads/2020/06/紹介.jpg 1280w" sizes="(max-width: 750px) 100vw, 750px" /&gt;&lt;/a&gt;&lt;/div&gt;&lt;div class="cta_body_txt image_exist"&gt;夏井算数塾の個別指導の他塾と異なる点や、夏井算数塾にしかないオンライン個別指導の紹介をさせていただいております。当塾にしかないシステムをぜひご覧ください！&lt;/div&gt;&lt;div class="cta_body_link"&gt;&lt;a href="https://natsui-sansu-juku.com/ct/intro/" class="btn btn-primary btn-block btn-lg" target="_blank"&gt;当塾のご紹介&lt;/a&gt;&lt;/div&gt;&lt;/div&gt;&lt;!--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tokuten_detail%2F&amp;amp;t=%E5%BE%97%E7%82%B9%E5%8A%9B%E5%90%91%E4%B8%8AYoutubeLive%EF%BD%9E%E5%AE%9F%E6%96%BD%E8%A9%B3%E7%B4%B0%EF%BD%9E%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tokuten_detail%2F&amp;amp;text=%E5%BE%97%E7%82%B9%E5%8A%9B%E5%90%91%E4%B8%8AYoutubeLive%EF%BD%9E%E5%AE%9F%E6%96%BD%E8%A9%B3%E7%B4%B0%EF%BD%9E%20%7C%20%E4%B8%AD%E5%AD%A6%E5%8F%97%E9%A8%93%E5%B0%82%E9%96%80%E3%80%80%E5%A4%8F%E4%BA%95%E7%AE%97%E6%95%B0%E5%A1%BE" target="_blank" &gt;&lt;span class="vk_icon_w_r_sns_x_twitter icon_sns"&gt;&lt;/span&gt;&lt;span class="sns_txt"&gt;X&lt;/span&gt;&lt;/a&gt;&lt;/li&gt;&lt;li class="sb_bluesky sb_icon"&gt;&lt;a class="sb_icon_inner" href="https://bsky.app/intent/compose?text=%E5%BE%97%E7%82%B9%E5%8A%9B%E5%90%91%E4%B8%8AYoutubeLive%EF%BD%9E%E5%AE%9F%E6%96%BD%E8%A9%B3%E7%B4%B0%EF%BD%9E%20%7C%20%E4%B8%AD%E5%AD%A6%E5%8F%97%E9%A8%93%E5%B0%82%E9%96%80%E3%80%80%E5%A4%8F%E4%BA%95%E7%AE%97%E6%95%B0%E5%A1%BE%0Ahttps%3A%2F%2Fnatsui-sansu-juku.com%2Fcolumn%2Ftokuten_detail%2F" target="_blank" &gt;&lt;span class="vk_icon_w_r_sns_bluesky icon_sns"&gt;&lt;/span&gt;&lt;span class="sns_txt"&gt;Bluesky&lt;/span&gt;&lt;/a&gt;&lt;/li&gt;&lt;li class="sb_hatena sb_icon"&gt;&lt;a class="sb_icon_inner" href="//b.hatena.ne.jp/add?mode=confirm&amp;url=https%3A%2F%2Fnatsui-sansu-juku.com%2Fcolumn%2Ftokuten_detail%2F&amp;amp;title=%E5%BE%97%E7%82%B9%E5%8A%9B%E5%90%91%E4%B8%8AYoutubeLive%EF%BD%9E%E5%AE%9F%E6%96%BD%E8%A9%B3%E7%B4%B0%EF%BD%9E%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sb_icon_inner"data-clipboard-text="得点力向上YoutubeLive～実施詳細～ | 中学受験専門　夏井算数塾 https://natsui-sansu-juku.com/column/tokuten_detail/"&gt;&lt;span class="vk_icon_w_r_sns_copy icon_sns"&gt;&lt;i class="fas fa-copy"&gt;&lt;/i&gt;&lt;/span&gt;&lt;span class="sns_txt"&gt;Copy&lt;/span&gt;&lt;/button&gt;&lt;/li&gt;&lt;/ul&gt;&lt;/div&gt;&lt;!-- [ /.socialSet ] --&gt;			
------</t>
  </si>
  <si>
    <t>https://natsui-sansu-juku.com/info/2022年度夏期講習のお知らせ【個別指導】/</t>
  </si>
  <si>
    <t>以下のページは不自然なワードを使用しています。
これらを適切に自然な言葉に置き換えて下さい。
なお、本文の装飾や構造は絶対に変えないでください。
【対象ページURL】
https://natsui-sansu-juku.com/info/2022年度夏期講習のお知らせ【個別指導】/
【検出された不自然ワード】
- 型
【本文】
------
&lt;p&gt;夏休みは、受験生にとってはまさに天王山であり、受験がまだ1年以上先の生徒にとっても、普段忙しくて取り組めない課題に取り組む絶好の機会です。&lt;/p&gt;
&lt;p&gt;夏休みを目前に控え、当塾では夏期講習会を実施いたします。現在通塾中の塾生の皆さんはもちろん、普段は他塾に通っている生徒さんにも門戸を開放いたします！&lt;/p&gt;
&lt;p&gt;この絶好の機会に、算数のフォローアップやさらなる実力アップを目指す生徒さんの参加をお待ちしております。&lt;/p&gt;
&lt;p&gt;開講講座は以下の通りです。&lt;br /&gt;
&amp;#8211; &lt;a href="https://natsui-sansu-juku.com/kobetsu/"&gt;「完全1対1個別指導」（教室型個別指導）&lt;/a&gt;&lt;br /&gt;
&amp;#8211; &lt;a href="https://natsui-sansu-juku.com/kobetsu_online/"&gt;「ウィズ・ユー」（オンライン個別指導）&lt;/a&gt;&lt;/p&gt;
&lt;p&gt;詳細は以下をご確認ください。&lt;/p&gt;
&lt;p&gt;■対象：中学受験を目指している新小3～小6&lt;/p&gt;
&lt;p&gt;■内容：志望校対策、進学塾のクラスアップ対策など、ご要望に応じて独自にカリキュラムを作成します。具体的なカリキュラム例は&lt;a href="https://natsui-sansu-juku.com/kobetsu/"&gt;コチラ&lt;/a&gt;をご確認ください。&lt;/p&gt;
&lt;p&gt;■日程：7/20（水）～8/31（水）　7:00～22:55&lt;/p&gt;
&lt;p&gt;※最新情報は&lt;a href="https://natsui-sansu-juku.com/timetable_season/"&gt;夏期講習時間割(教室型)&lt;/a&gt;、&lt;a href="https://natsui-sansu-juku.com/vacant_online_season/"&gt;オンライン夏期講習時間割&lt;/a&gt;をご確認ください。&lt;/p&gt;
&lt;p&gt;■費用：&lt;br /&gt;
&amp;#8211; 「完全1対1個別指導」（教室型）&lt;br /&gt;
1コマ（110分）18,150円（税込）※入塾金は不要&lt;br /&gt;
&amp;#8211; 「ウィズ・ユー」（オンライン個別指導）&lt;br /&gt;
1コマ（55分）9,075円（税込）※入塾金は不要&lt;/p&gt;
&lt;p&gt;※夏期講習会に関しては、必要コマ数分の費用を指導開始日までにお支払いいただくようお願いしております。&lt;/p&gt;
&lt;p&gt;&amp;#8212;&lt;/p&gt;
&lt;p&gt;受講の有無に関わらず、日頃の学習に関するお悩みや算数学習についてのご相談もお待ちしております。&lt;a href="https://natsui-sansu-juku.com/inquiry/" target="_blank" rel="noopener noreferrer"&gt;お問い合わせフォーム&lt;/a&gt;よりご連絡ください。&lt;/p&gt;
&lt;p&gt;多くの皆さんのチャレンジをお待ちしております！&lt;/p&gt;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2022%25e5%25b9%25b4%25e5%25ba%25a6%25e5%25a4%258f%25e6%259c%259f%25e8%25ac%259b%25e7%25bf%2592%25e3%2581%25ae%25e3%2581%258a%25e7%259f%25a5%25e3%2582%2589%25e3%2581%259b%25e3%2580%2590%25e5%2580%258b%25e5%2588%25a5%25e6%258c%2587%25e5%25b0%258e%25e3%2580%2591%2F&amp;amp;t=2022%E5%B9%B4%E5%BA%A6%E5%A4%8F%E6%9C%9F%E8%AC%9B%E7%BF%92%E3%81%AE%E3%81%8A%E7%9F%A5%E3%82%89%E3%81%9B%E3%80%90%E5%80%8B%E5%88%A5%E6%8C%87%E5%B0%8E%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2022%25e5%25b9%25b4%25e5%25ba%25a6%25e5%25a4%258f%25e6%259c%259f%25e8%25ac%259b%25e7%25bf%2592%25e3%2581%25ae%25e3%2581%258a%25e7%259f%25a5%25e3%2582%2589%25e3%2581%259b%25e3%2580%2590%25e5%2580%258b%25e5%2588%25a5%25e6%258c%2587%25e5%25b0%258e%25e3%2580%2591%2F&amp;amp;text=2022%E5%B9%B4%E5%BA%A6%E5%A4%8F%E6%9C%9F%E8%AC%9B%E7%BF%92%E3%81%AE%E3%81%8A%E7%9F%A5%E3%82%89%E3%81%9B%E3%80%90%E5%80%8B%E5%88%A5%E6%8C%87%E5%B0%8E%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2022%E5%B9%B4%E5%BA%A6%E5%A4%8F%E6%9C%9F%E8%AC%9B%E7%BF%92%E3%81%AE%E3%81%8A%E7%9F%A5%E3%82%89%E3%81%9B%E3%80%90%E5%80%8B%E5%88%A5%E6%8C%87%E5%B0%8E%E3%80%91%20%7C%20%E4%B8%AD%E5%AD%A6%E5%8F%97%E9%A8%93%E5%B0%82%E9%96%80%E3%80%80%E5%A4%8F%E4%BA%95%E7%AE%97%E6%95%B0%E5%A1%BE%0Ahttps%3A%2F%2Fnatsui-sansu-juku.com%2Finfo%2F2022%25e5%25b9%25b4%25e5%25ba%25a6%25e5%25a4%258f%25e6%259c%259f%25e8%25ac%259b%25e7%25bf%2592%25e3%2581%25ae%25e3%2581%258a%25e7%259f%25a5%25e3%2582%2589%25e3%2581%259b%25e3%2580%2590%25e5%2580%258b%25e5%2588%25a5%25e6%258c%2587%25e5%25b0%258e%25e3%2580%2591%2F" target="_blank" &gt;&lt;span class="vk_icon_w_r_sns_bluesky icon_sns"&gt;&lt;/span&gt;&lt;span class="sns_txt"&gt;Bluesky&lt;/span&gt;&lt;/a&gt;&lt;/li&gt;&lt;li class="sb_hatena sb_icon"&gt;&lt;a class="sb_icon_inner" href="//b.hatena.ne.jp/add?mode=confirm&amp;url=https%3A%2F%2Fnatsui-sansu-juku.com%2Finfo%2F2022%25e5%25b9%25b4%25e5%25ba%25a6%25e5%25a4%258f%25e6%259c%259f%25e8%25ac%259b%25e7%25bf%2592%25e3%2581%25ae%25e3%2581%258a%25e7%259f%25a5%25e3%2582%2589%25e3%2581%259b%25e3%2580%2590%25e5%2580%258b%25e5%2588%25a5%25e6%258c%2587%25e5%25b0%258e%25e3%2580%2591%2F&amp;amp;title=2022%E5%B9%B4%E5%BA%A6%E5%A4%8F%E6%9C%9F%E8%AC%9B%E7%BF%92%E3%81%AE%E3%81%8A%E7%9F%A5%E3%82%89%E3%81%9B%E3%80%90%E5%80%8B%E5%88%A5%E6%8C%87%E5%B0%8E%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2022%25e5%25b9%25b4%25e5%25ba%25a6%25e5%25a4%258f%25e6%259c%259f%25e8%25ac%259b%25e7%25bf%2592%25e3%2581%25ae%25e3%2581%258a%25e7%259f%25a5%25e3%2582%2589%25e3%2581%259b%25e3%2580%2590%25e5%2580%258b%25e5%2588%25a5%25e6%258c%2587%25e5%25b0%258e%25e3%2580%2591%2F&amp;title=2022%E5%B9%B4%E5%BA%A6%E5%A4%8F%E6%9C%9F%E8%AC%9B%E7%BF%92%E3%81%AE%E3%81%8A%E7%9F%A5%E3%82%89%E3%81%9B%E3%80%90%E5%80%8B%E5%88%A5%E6%8C%87%E5%B0%8E%E3%80%91%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sb_icon_inner"data-clipboard-text="2022年度夏期講習のお知らせ【個別指導】 | 中学受験専門　夏井算数塾 https://natsui-sansu-juku.com/info/2022%e5%b9%b4%e5%ba%a6%e5%a4%8f%e6%9c%9f%e8%ac%9b%e7%bf%92%e3%81%ae%e3%81%8a%e7%9f%a5%e3%82%89%e3%81%9b%e3%80%90%e5%80%8b%e5%88%a5%e6%8c%87%e5%b0%8e%e3%80%91/"&gt;&lt;span class="vk_icon_w_r_sns_copy icon_sns"&gt;&lt;i class="fas fa-copy"&gt;&lt;/i&gt;&lt;/span&gt;&lt;span class="sns_txt"&gt;Copy&lt;/span&gt;&lt;/button&gt;&lt;/li&gt;&lt;/ul&gt;&lt;/div&gt;&lt;!-- [ /.socialSet ] --&gt;			
------</t>
  </si>
  <si>
    <t>https://natsui-sansu-juku.com/info/2022年度春期講習のお知らせ【個別】/</t>
  </si>
  <si>
    <t>以下のページは不自然なワードを使用しています。
これらを適切に自然な言葉に置き換えて下さい。
なお、本文の装飾や構造は絶対に変えないでください。
【対象ページURL】
https://natsui-sansu-juku.com/info/2022年度春期講習のお知らせ【個別】/
【検出された不自然ワード】
- 型
【本文】
------
&lt;div class="flex max-w-full flex-col flex-grow"&gt;
&lt;div class="min-h-8 text-message flex w-full flex-col items-end gap-2 whitespace-normal break-words [.text-message+&amp;amp;]:mt-5" dir="auto" data-message-author-role="assistant" data-message-id="2ed2b576-90dc-4479-9429-c91bb23ad52b" data-message-model-slug="gpt-4o"&gt;
&lt;div class="flex w-full flex-col gap-1 empty:hidden first:pt-[3px]"&gt;
&lt;div class="markdown prose w-full break-words dark:prose-invert light"&gt;
&lt;p&gt;春休みは、短期間ながらも日頃の積み残しを解消するのに最適なタイミングです。&lt;/p&gt;
&lt;p&gt;当塾では、この春休みを有意義に過ごしていただくため、春期講習会を実施いたします。現在当塾に通塾されている塾生の皆さんはもちろん、普段は他塾に通われている生徒さんにも門戸を開放いたします！&lt;/p&gt;
&lt;p&gt;この絶好の機会に、読解力のフォローアップやさらなる実力アップを目指す皆さんの参加をお待ちしております。&lt;/p&gt;
&lt;p&gt;開講講座は以下の通りです。&lt;/p&gt;
&lt;ul&gt;
&lt;li&gt;&lt;a href="https://natsui-sansu-juku.com/kobetsu/"&gt;「完全1対1個別指導」（教室型個別指導）&lt;/a&gt;&lt;/li&gt;
&lt;li&gt;&lt;a href="https://natsui-sansu-juku.com/kobetsu_online/"&gt;「ウィズ・ユー」（オンライン個別指導）&lt;/a&gt;&lt;/li&gt;
&lt;/ul&gt;
&lt;p&gt;詳細は以下をご確認ください。&lt;/p&gt;
&lt;p&gt;■対象：&lt;/p&gt;
&lt;ol&gt;
&lt;li&gt;中学受験を目指している新小3～小6&lt;/li&gt;
&lt;li&gt;大学受験を予定している新高1～高3&lt;/li&gt;
&lt;/ol&gt;
&lt;p&gt;■内容：志望校対策、進学塾のクラスアップ対策など、ご要望に応じて独自にカリキュラムを作成します。具体的なカリキュラム例は&lt;a href="https://natsui-sansu-juku.com/kobetsu/"&gt;コチラ&lt;/a&gt;をご確認ください。&lt;/p&gt;
&lt;p&gt;■日程：3/27（日）～4/6（水）　7:00～22:55&lt;/p&gt;
&lt;p&gt;※最新情報は&lt;a href="https://natsui-sansu-juku.com/timetable_season/" target="_blank" rel="noopener noreferrer"&gt;春期講習時間割(教室型)&lt;/a&gt;、&lt;a href="https://natsui-sansu-juku.com/vacant_online_season/" target="_blank" rel="noopener noreferrer"&gt;オンライン春期講習時間割&lt;/a&gt;をご確認ください。&lt;/p&gt;
&lt;p&gt;■会場：夏井算数塾 四谷教室&lt;/p&gt;
&lt;p&gt;■費用：&lt;/p&gt;
&lt;ul&gt;
&lt;li&gt;「完全1対1個別指導」（教室型） 1コマ（110分）18,150円（税込）※入塾金は不要&lt;/li&gt;
&lt;li&gt;「ウィズ・ユー」（オンライン個別指導） 1コマ（55分）9,075円（税込）※入塾金は不要&lt;/li&gt;
&lt;/ul&gt;
&lt;p&gt;&amp;nbsp;&lt;/p&gt;
&lt;p&gt;春期講習会に関して、必要コマ数分の費用は指導開始日までにお支払いいただくようお願いしております。&lt;/p&gt;
&lt;hr /&gt;
&lt;p&gt;受講をご検討いただくかどうかにかかわらず、日頃の学習に関するお悩みやご相談もお待ちしております。&lt;a href="https://natsui-sansu-juku.com/inquiry/" target="_blank" rel="noopener noreferrer"&gt;お問い合わせフォーム&lt;/a&gt;よりご連絡ください。&lt;/p&gt;
&lt;p&gt;多くの皆さんのチャレンジをお待ちしております！&lt;/p&gt;
&lt;/div&gt;
&lt;/div&gt;
&lt;/div&gt;
&lt;/div&gt;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2022%25e5%25b9%25b4%25e5%25ba%25a6%25e6%2598%25a5%25e6%259c%259f%25e8%25ac%259b%25e7%25bf%2592%25e3%2581%25ae%25e3%2581%258a%25e7%259f%25a5%25e3%2582%2589%25e3%2581%259b%25e3%2580%2590%25e5%2580%258b%25e5%2588%25a5%25e3%2580%2591%2F&amp;amp;t=2022%E5%B9%B4%E5%BA%A6%E6%98%A5%E6%9C%9F%E8%AC%9B%E7%BF%92%E3%81%AE%E3%81%8A%E7%9F%A5%E3%82%89%E3%81%9B%E3%80%90%E5%80%8B%E5%88%A5%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2022%25e5%25b9%25b4%25e5%25ba%25a6%25e6%2598%25a5%25e6%259c%259f%25e8%25ac%259b%25e7%25bf%2592%25e3%2581%25ae%25e3%2581%258a%25e7%259f%25a5%25e3%2582%2589%25e3%2581%259b%25e3%2580%2590%25e5%2580%258b%25e5%2588%25a5%25e3%2580%2591%2F&amp;amp;text=2022%E5%B9%B4%E5%BA%A6%E6%98%A5%E6%9C%9F%E8%AC%9B%E7%BF%92%E3%81%AE%E3%81%8A%E7%9F%A5%E3%82%89%E3%81%9B%E3%80%90%E5%80%8B%E5%88%A5%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2022%E5%B9%B4%E5%BA%A6%E6%98%A5%E6%9C%9F%E8%AC%9B%E7%BF%92%E3%81%AE%E3%81%8A%E7%9F%A5%E3%82%89%E3%81%9B%E3%80%90%E5%80%8B%E5%88%A5%E3%80%91%20%7C%20%E4%B8%AD%E5%AD%A6%E5%8F%97%E9%A8%93%E5%B0%82%E9%96%80%E3%80%80%E5%A4%8F%E4%BA%95%E7%AE%97%E6%95%B0%E5%A1%BE%0Ahttps%3A%2F%2Fnatsui-sansu-juku.com%2Finfo%2F2022%25e5%25b9%25b4%25e5%25ba%25a6%25e6%2598%25a5%25e6%259c%259f%25e8%25ac%259b%25e7%25bf%2592%25e3%2581%25ae%25e3%2581%258a%25e7%259f%25a5%25e3%2582%2589%25e3%2581%259b%25e3%2580%2590%25e5%2580%258b%25e5%2588%25a5%25e3%2580%2591%2F" target="_blank" &gt;&lt;span class="vk_icon_w_r_sns_bluesky icon_sns"&gt;&lt;/span&gt;&lt;span class="sns_txt"&gt;Bluesky&lt;/span&gt;&lt;/a&gt;&lt;/li&gt;&lt;li class="sb_hatena sb_icon"&gt;&lt;a class="sb_icon_inner" href="//b.hatena.ne.jp/add?mode=confirm&amp;url=https%3A%2F%2Fnatsui-sansu-juku.com%2Finfo%2F2022%25e5%25b9%25b4%25e5%25ba%25a6%25e6%2598%25a5%25e6%259c%259f%25e8%25ac%259b%25e7%25bf%2592%25e3%2581%25ae%25e3%2581%258a%25e7%259f%25a5%25e3%2582%2589%25e3%2581%259b%25e3%2580%2590%25e5%2580%258b%25e5%2588%25a5%25e3%2580%2591%2F&amp;amp;title=2022%E5%B9%B4%E5%BA%A6%E6%98%A5%E6%9C%9F%E8%AC%9B%E7%BF%92%E3%81%AE%E3%81%8A%E7%9F%A5%E3%82%89%E3%81%9B%E3%80%90%E5%80%8B%E5%88%A5%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2022%25e5%25b9%25b4%25e5%25ba%25a6%25e6%2598%25a5%25e6%259c%259f%25e8%25ac%259b%25e7%25bf%2592%25e3%2581%25ae%25e3%2581%258a%25e7%259f%25a5%25e3%2582%2589%25e3%2581%259b%25e3%2580%2590%25e5%2580%258b%25e5%2588%25a5%25e3%2580%2591%2F&amp;title=2022%E5%B9%B4%E5%BA%A6%E6%98%A5%E6%9C%9F%E8%AC%9B%E7%BF%92%E3%81%AE%E3%81%8A%E7%9F%A5%E3%82%89%E3%81%9B%E3%80%90%E5%80%8B%E5%88%A5%E3%80%91%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sb_icon_inner"data-clipboard-text="2022年度春期講習のお知らせ【個別】 | 中学受験専門　夏井算数塾 https://natsui-sansu-juku.com/info/2022%e5%b9%b4%e5%ba%a6%e6%98%a5%e6%9c%9f%e8%ac%9b%e7%bf%92%e3%81%ae%e3%81%8a%e7%9f%a5%e3%82%89%e3%81%9b%e3%80%90%e5%80%8b%e5%88%a5%e3%80%91/"&gt;&lt;span class="vk_icon_w_r_sns_copy icon_sns"&gt;&lt;i class="fas fa-copy"&gt;&lt;/i&gt;&lt;/span&gt;&lt;span class="sns_txt"&gt;Copy&lt;/span&gt;&lt;/button&gt;&lt;/li&gt;&lt;/ul&gt;&lt;/div&gt;&lt;!-- [ /.socialSet ] --&gt;			
------</t>
  </si>
  <si>
    <t>https://natsui-sansu-juku.com/info/2022年度冬期講習のお知らせ【個別指導】-2/</t>
  </si>
  <si>
    <t>以下のページは不自然なワードを使用しています。
これらを適切に自然な言葉に置き換えて下さい。
なお、本文の装飾や構造は絶対に変えないでください。
【対象ページURL】
https://natsui-sansu-juku.com/info/2022年度冬期講習のお知らせ【個別指導】-2/
【検出された不自然ワード】
- 型
【本文】
------
&lt;p&gt;当塾では冬期講習会を実施いたします。現在通塾中の塾生の皆さんはもちろん、普段は他塾に通っている生徒さんにも門戸を開放いたします！&lt;/p&gt;
&lt;p&gt;この絶好の機会に、算数のフォローアップやさらなる実力アップを目指している生徒さんの参加をお待ちしております。&lt;/p&gt;
&lt;hr /&gt;
&lt;p&gt;開講講座は以下の通りです。&lt;/p&gt;
&lt;ul&gt;
&lt;li&gt;&lt;a href="https://natsui-sansu-juku.com/kobetsu/"&gt;「完全1対1個別指導」（教室型個別指導）&lt;/a&gt;&lt;/li&gt;
&lt;li&gt;&lt;a href="https://natsui-sansu-juku.com/kobetsu_online/"&gt;「ウィズ・ユー」（オンライン個別指導）&lt;/a&gt;&lt;/li&gt;
&lt;/ul&gt;
&lt;p&gt;詳細は以下をご確認ください。&lt;/p&gt;
&lt;p&gt;■対象：&lt;/p&gt;
&lt;ol&gt;
&lt;li&gt;中学受験を目指している小3～小6&lt;/li&gt;
&lt;li&gt;大学受験を予定している高1～高3&lt;/li&gt;
&lt;/ol&gt;
&lt;p&gt;■内容： 志望校対策、進学塾のクラスアップ対策など、ご要望に応じて独自にカリキュラムを作成します。具体例については&lt;a href="https://natsui-sansu-juku.com/kobetsu/"&gt;コチラ&lt;/a&gt;をご確認ください。&lt;/p&gt;
&lt;p&gt;■日程： 12/26（月）～1/6（金） 7:00～22:55&lt;/p&gt;
&lt;p&gt;※最新情報は&lt;a href="https://natsui-sansu-juku.com/timetable_season/"&gt;冬期講習時間割(教室型)&lt;/a&gt;、&lt;a href="https://natsui-sansu-juku.com/vacant_online_season/"&gt;オンライン冬期講習時間割&lt;/a&gt;をご確認ください。&lt;/p&gt;
&lt;p&gt;■費用：&lt;/p&gt;
&lt;ul&gt;
&lt;li&gt;「完全1対1個別指導」（教室型）&lt;br /&gt;
1コマ（110分）18,150円（税込）※入塾金は不要&lt;/li&gt;
&lt;li&gt;「ウィズ・ユー」（オンライン個別指導）&lt;br /&gt;
1コマ（55分）9,075円（税込）※入塾金は不要&lt;/li&gt;
&lt;/ul&gt;
&lt;hr /&gt;
&lt;p&gt;冬期講習会に関して、必要コマ数分の費用は指導開始日までにお支払いいただくようお願いしております。&lt;/p&gt;
&lt;hr /&gt;
&lt;p&gt;受講の有無に関わらず、日頃の学習に関するお悩みや算数学習についてのご相談もお待ちしております。&lt;a href="https://natsui-sansu-juku.com/inquiry/" target="_blank" rel="noopener noreferrer"&gt;お問い合わせフォーム&lt;/a&gt;よりご連絡ください。&lt;/p&gt;
&lt;p&gt;多くの皆さんのチャレンジをお待ちしております！&lt;/p&gt;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2022%25e5%25b9%25b4%25e5%25ba%25a6%25e5%2586%25ac%25e6%259c%259f%25e8%25ac%259b%25e7%25bf%2592%25e3%2581%25ae%25e3%2581%258a%25e7%259f%25a5%25e3%2582%2589%25e3%2581%259b%25e3%2580%2590%25e5%2580%258b%25e5%2588%25a5%25e6%258c%2587%25e5%25b0%258e%25e3%2580%2591-2%2F&amp;amp;t=2022%E5%B9%B4%E5%BA%A6%E5%86%AC%E6%9C%9F%E8%AC%9B%E7%BF%92%E3%81%AE%E3%81%8A%E7%9F%A5%E3%82%89%E3%81%9B%E3%80%90%E5%80%8B%E5%88%A5%E6%8C%87%E5%B0%8E%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2022%25e5%25b9%25b4%25e5%25ba%25a6%25e5%2586%25ac%25e6%259c%259f%25e8%25ac%259b%25e7%25bf%2592%25e3%2581%25ae%25e3%2581%258a%25e7%259f%25a5%25e3%2582%2589%25e3%2581%259b%25e3%2580%2590%25e5%2580%258b%25e5%2588%25a5%25e6%258c%2587%25e5%25b0%258e%25e3%2580%2591-2%2F&amp;amp;text=2022%E5%B9%B4%E5%BA%A6%E5%86%AC%E6%9C%9F%E8%AC%9B%E7%BF%92%E3%81%AE%E3%81%8A%E7%9F%A5%E3%82%89%E3%81%9B%E3%80%90%E5%80%8B%E5%88%A5%E6%8C%87%E5%B0%8E%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2022%E5%B9%B4%E5%BA%A6%E5%86%AC%E6%9C%9F%E8%AC%9B%E7%BF%92%E3%81%AE%E3%81%8A%E7%9F%A5%E3%82%89%E3%81%9B%E3%80%90%E5%80%8B%E5%88%A5%E6%8C%87%E5%B0%8E%E3%80%91%20%7C%20%E4%B8%AD%E5%AD%A6%E5%8F%97%E9%A8%93%E5%B0%82%E9%96%80%E3%80%80%E5%A4%8F%E4%BA%95%E7%AE%97%E6%95%B0%E5%A1%BE%0Ahttps%3A%2F%2Fnatsui-sansu-juku.com%2Finfo%2F2022%25e5%25b9%25b4%25e5%25ba%25a6%25e5%2586%25ac%25e6%259c%259f%25e8%25ac%259b%25e7%25bf%2592%25e3%2581%25ae%25e3%2581%258a%25e7%259f%25a5%25e3%2582%2589%25e3%2581%259b%25e3%2580%2590%25e5%2580%258b%25e5%2588%25a5%25e6%258c%2587%25e5%25b0%258e%25e3%2580%2591-2%2F" target="_blank" &gt;&lt;span class="vk_icon_w_r_sns_bluesky icon_sns"&gt;&lt;/span&gt;&lt;span class="sns_txt"&gt;Bluesky&lt;/span&gt;&lt;/a&gt;&lt;/li&gt;&lt;li class="sb_hatena sb_icon"&gt;&lt;a class="sb_icon_inner" href="//b.hatena.ne.jp/add?mode=confirm&amp;url=https%3A%2F%2Fnatsui-sansu-juku.com%2Finfo%2F2022%25e5%25b9%25b4%25e5%25ba%25a6%25e5%2586%25ac%25e6%259c%259f%25e8%25ac%259b%25e7%25bf%2592%25e3%2581%25ae%25e3%2581%258a%25e7%259f%25a5%25e3%2582%2589%25e3%2581%259b%25e3%2580%2590%25e5%2580%258b%25e5%2588%25a5%25e6%258c%2587%25e5%25b0%258e%25e3%2580%2591-2%2F&amp;amp;title=2022%E5%B9%B4%E5%BA%A6%E5%86%AC%E6%9C%9F%E8%AC%9B%E7%BF%92%E3%81%AE%E3%81%8A%E7%9F%A5%E3%82%89%E3%81%9B%E3%80%90%E5%80%8B%E5%88%A5%E6%8C%87%E5%B0%8E%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2022%25e5%25b9%25b4%25e5%25ba%25a6%25e5%2586%25ac%25e6%259c%259f%25e8%25ac%259b%25e7%25bf%2592%25e3%2581%25ae%25e3%2581%258a%25e7%259f%25a5%25e3%2582%2589%25e3%2581%259b%25e3%2580%2590%25e5%2580%258b%25e5%2588%25a5%25e6%258c%2587%25e5%25b0%258e%25e3%2580%2591-2%2F&amp;title=2022%E5%B9%B4%E5%BA%A6%E5%86%AC%E6%9C%9F%E8%AC%9B%E7%BF%92%E3%81%AE%E3%81%8A%E7%9F%A5%E3%82%89%E3%81%9B%E3%80%90%E5%80%8B%E5%88%A5%E6%8C%87%E5%B0%8E%E3%80%91%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sb_icon_inner"data-clipboard-text="2022年度冬期講習のお知らせ【個別指導】 | 中学受験専門　夏井算数塾 https://natsui-sansu-juku.com/info/2022%e5%b9%b4%e5%ba%a6%e5%86%ac%e6%9c%9f%e8%ac%9b%e7%bf%92%e3%81%ae%e3%81%8a%e7%9f%a5%e3%82%89%e3%81%9b%e3%80%90%e5%80%8b%e5%88%a5%e6%8c%87%e5%b0%8e%e3%80%91-2/"&gt;&lt;span class="vk_icon_w_r_sns_copy icon_sns"&gt;&lt;i class="fas fa-copy"&gt;&lt;/i&gt;&lt;/span&gt;&lt;span class="sns_txt"&gt;Copy&lt;/span&gt;&lt;/button&gt;&lt;/li&gt;&lt;/ul&gt;&lt;/div&gt;&lt;!-- [ /.socialSet ] --&gt;			
------</t>
  </si>
  <si>
    <t>https://natsui-sansu-juku.com/info/2022年度冬期講習のお知らせ【個別指導】/</t>
  </si>
  <si>
    <t>以下のページは不自然なワードを使用しています。
これらを適切に自然な言葉に置き換えて下さい。
なお、本文の装飾や構造は絶対に変えないでください。
【対象ページURL】
https://natsui-sansu-juku.com/info/2022年度冬期講習のお知らせ【個別指導】/
【検出された不自然ワード】
- 型
【本文】
------
&lt;p&gt;当塾では冬期講習会を実施いたします。現在通塾中の塾生の皆さんはもちろん、普段は他塾に通っている生徒さんにも門戸を開放いたします！&lt;/p&gt;
&lt;p&gt;この絶好の機会に、算数のフォローアップやさらなる実力アップを目指している生徒さんの参加をお待ちしております。&lt;/p&gt;
&lt;p&gt;開講講座は以下の通りです。&lt;br /&gt;
&amp;#8211; &lt;a href="https://natsui-sansu-juku.com/kobetsu/"&gt;「完全1対1個別指導」（教室型個別指導）&lt;/a&gt;&lt;br /&gt;
&amp;#8211; &lt;a href="https://natsui-sansu-juku.com/kobetsu_online/"&gt;「ウィズ・ユー」（オンライン個別指導）&lt;/a&gt;&lt;/p&gt;
&lt;p&gt;詳細は以下をご確認ください。&lt;/p&gt;
&lt;p&gt;■対象：&lt;br /&gt;
1. 中学受験を目指している小3～小6&lt;br /&gt;
2. 大学受験を予定している高1～高3&lt;/p&gt;
&lt;p&gt;■内容：志望校対策、進学塾のクラスアップ対策など、ご要望に応じて独自にカリキュラムを作成します。具体例については&lt;a href="https://natsui-sansu-juku.com/kobetsu/"&gt;コチラ&lt;/a&gt;をご確認ください。&lt;/p&gt;
&lt;p&gt;■日程：12/26（日）～1/6（木）　7:00～22:55&lt;/p&gt;
&lt;p&gt;※最新情報は&lt;a href="https://natsui-sansu-juku.com/timetable_season/"&gt;冬期講習時間割(教室型)&lt;/a&gt;、&lt;a href="https://natsui-sansu-juku.com/vacant_online_season/"&gt;オンライン冬期講習時間割&lt;/a&gt;をご確認ください。&lt;/p&gt;
&lt;p&gt;■費用：&lt;br /&gt;
&amp;#8211; 「完全1対1個別指導」（教室型）&lt;br /&gt;
1コマ（110分）18,150円（税込）※入塾金は不要&lt;br /&gt;
&amp;#8211; 「ウィズ・ユー」（オンライン個別指導）&lt;br /&gt;
1コマ（55分）9,075円（税込）※入塾金は不要&lt;/p&gt;
&lt;p&gt;&amp;nbsp;&lt;/p&gt;
&lt;p&gt;冬期講習会に関して、必要コマ数分の費用は指導開始日までにお支払いいただくようお願いしております。&lt;/p&gt;
&lt;p&gt;&amp;#8212;&lt;/p&gt;
&lt;p&gt;受講の有無に関わらず、日頃の学習に関するお悩みや算数学習についてのご相談もお待ちしております。&lt;a href="https://natsui-sansu-juku.com/inquiry/" target="_blank" rel="noopener noreferrer"&gt;お問い合わせフォーム&lt;/a&gt;よりご連絡ください。&lt;/p&gt;
&lt;p&gt;多くの皆さんのチャレンジをお待ちしております！&lt;/p&gt;
&lt;section class="veu_cta" id="veu_cta-31446"&gt;&lt;h1 class="cta_title"&gt;当塾のご紹介&lt;/h1&gt;&lt;div class="cta_body"&gt;&lt;div class="cta_body_image cta_body_image_right"&gt;&lt;a href="https://natsui-sansu-juku.com/ct/intro/" target="_blank"&gt;&lt;img width="750" height="422" src="https://natsui-sansu-juku.com/wp-content/uploads/2020/06/紹介-1024x576.jpg" class="attachment-large size-large" alt="" srcset="https://natsui-sansu-juku.com/wp-content/uploads/2020/06/紹介-1024x576.jpg 1024w, https://natsui-sansu-juku.com/wp-content/uploads/2020/06/紹介-300x169.jpg 300w, https://natsui-sansu-juku.com/wp-content/uploads/2020/06/紹介-768x432.jpg 768w, https://natsui-sansu-juku.com/wp-content/uploads/2020/06/紹介-320x180.jpg 320w, https://natsui-sansu-juku.com/wp-content/uploads/2020/06/紹介.jpg 1280w" sizes="(max-width: 750px) 100vw, 750px" /&gt;&lt;/a&gt;&lt;/div&gt;&lt;div class="cta_body_txt image_exist"&gt;夏井算数塾の個別指導の他塾と異なる点や、夏井算数塾にしかないオンライン個別指導の紹介をさせていただいております。当塾にしかないシステムをぜひご覧ください！&lt;/div&gt;&lt;div class="cta_body_link"&gt;&lt;a href="https://natsui-sansu-juku.com/ct/intro/" class="btn btn-primary btn-block btn-lg" target="_blank"&gt;当塾のご紹介&lt;/a&gt;&lt;/div&gt;&lt;/div&gt;&lt;!--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2022%25e5%25b9%25b4%25e5%25ba%25a6%25e5%2586%25ac%25e6%259c%259f%25e8%25ac%259b%25e7%25bf%2592%25e3%2581%25ae%25e3%2581%258a%25e7%259f%25a5%25e3%2582%2589%25e3%2581%259b%25e3%2580%2590%25e5%2580%258b%25e5%2588%25a5%25e6%258c%2587%25e5%25b0%258e%25e3%2580%2591%2F&amp;amp;t=2021%E5%B9%B4%E5%BA%A6%E5%86%AC%E6%9C%9F%E8%AC%9B%E7%BF%92%E3%81%AE%E3%81%8A%E7%9F%A5%E3%82%89%E3%81%9B%E3%80%90%E5%80%8B%E5%88%A5%E6%8C%87%E5%B0%8E%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2022%25e5%25b9%25b4%25e5%25ba%25a6%25e5%2586%25ac%25e6%259c%259f%25e8%25ac%259b%25e7%25bf%2592%25e3%2581%25ae%25e3%2581%258a%25e7%259f%25a5%25e3%2582%2589%25e3%2581%259b%25e3%2580%2590%25e5%2580%258b%25e5%2588%25a5%25e6%258c%2587%25e5%25b0%258e%25e3%2580%2591%2F&amp;amp;text=2021%E5%B9%B4%E5%BA%A6%E5%86%AC%E6%9C%9F%E8%AC%9B%E7%BF%92%E3%81%AE%E3%81%8A%E7%9F%A5%E3%82%89%E3%81%9B%E3%80%90%E5%80%8B%E5%88%A5%E6%8C%87%E5%B0%8E%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2021%E5%B9%B4%E5%BA%A6%E5%86%AC%E6%9C%9F%E8%AC%9B%E7%BF%92%E3%81%AE%E3%81%8A%E7%9F%A5%E3%82%89%E3%81%9B%E3%80%90%E5%80%8B%E5%88%A5%E6%8C%87%E5%B0%8E%E3%80%91%20%7C%20%E4%B8%AD%E5%AD%A6%E5%8F%97%E9%A8%93%E5%B0%82%E9%96%80%E3%80%80%E5%A4%8F%E4%BA%95%E7%AE%97%E6%95%B0%E5%A1%BE%0Ahttps%3A%2F%2Fnatsui-sansu-juku.com%2Finfo%2F2022%25e5%25b9%25b4%25e5%25ba%25a6%25e5%2586%25ac%25e6%259c%259f%25e8%25ac%259b%25e7%25bf%2592%25e3%2581%25ae%25e3%2581%258a%25e7%259f%25a5%25e3%2582%2589%25e3%2581%259b%25e3%2580%2590%25e5%2580%258b%25e5%2588%25a5%25e6%258c%2587%25e5%25b0%258e%25e3%2580%2591%2F" target="_blank" &gt;&lt;span class="vk_icon_w_r_sns_bluesky icon_sns"&gt;&lt;/span&gt;&lt;span class="sns_txt"&gt;Bluesky&lt;/span&gt;&lt;/a&gt;&lt;/li&gt;&lt;li class="sb_hatena sb_icon"&gt;&lt;a class="sb_icon_inner" href="//b.hatena.ne.jp/add?mode=confirm&amp;url=https%3A%2F%2Fnatsui-sansu-juku.com%2Finfo%2F2022%25e5%25b9%25b4%25e5%25ba%25a6%25e5%2586%25ac%25e6%259c%259f%25e8%25ac%259b%25e7%25bf%2592%25e3%2581%25ae%25e3%2581%258a%25e7%259f%25a5%25e3%2582%2589%25e3%2581%259b%25e3%2580%2590%25e5%2580%258b%25e5%2588%25a5%25e6%258c%2587%25e5%25b0%258e%25e3%2580%2591%2F&amp;amp;title=2021%E5%B9%B4%E5%BA%A6%E5%86%AC%E6%9C%9F%E8%AC%9B%E7%BF%92%E3%81%AE%E3%81%8A%E7%9F%A5%E3%82%89%E3%81%9B%E3%80%90%E5%80%8B%E5%88%A5%E6%8C%87%E5%B0%8E%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2022%25e5%25b9%25b4%25e5%25ba%25a6%25e5%2586%25ac%25e6%259c%259f%25e8%25ac%259b%25e7%25bf%2592%25e3%2581%25ae%25e3%2581%258a%25e7%259f%25a5%25e3%2582%2589%25e3%2581%259b%25e3%2580%2590%25e5%2580%258b%25e5%2588%25a5%25e6%258c%2587%25e5%25b0%258e%25e3%2580%2591%2F&amp;title=2021%E5%B9%B4%E5%BA%A6%E5%86%AC%E6%9C%9F%E8%AC%9B%E7%BF%92%E3%81%AE%E3%81%8A%E7%9F%A5%E3%82%89%E3%81%9B%E3%80%90%E5%80%8B%E5%88%A5%E6%8C%87%E5%B0%8E%E3%80%91%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sb_icon_inner"data-clipboard-text="2021年度冬期講習のお知らせ【個別指導】 | 中学受験専門　夏井算数塾 https://natsui-sansu-juku.com/info/2022%e5%b9%b4%e5%ba%a6%e5%86%ac%e6%9c%9f%e8%ac%9b%e7%bf%92%e3%81%ae%e3%81%8a%e7%9f%a5%e3%82%89%e3%81%9b%e3%80%90%e5%80%8b%e5%88%a5%e6%8c%87%e5%b0%8e%e3%80%91/"&gt;&lt;span class="vk_icon_w_r_sns_copy icon_sns"&gt;&lt;i class="fas fa-copy"&gt;&lt;/i&gt;&lt;/span&gt;&lt;span class="sns_txt"&gt;Copy&lt;/span&gt;&lt;/button&gt;&lt;/li&gt;&lt;/ul&gt;&lt;/div&gt;&lt;!-- [ /.socialSet ] --&gt;			
------</t>
  </si>
  <si>
    <t>https://natsui-sansu-juku.com/info/2023年度夏期講習のお知らせ【個別】/</t>
  </si>
  <si>
    <t>以下のページは不自然なワードを使用しています。
これらを適切に自然な言葉に置き換えて下さい。
なお、本文の装飾や構造は絶対に変えないでください。
【対象ページURL】
https://natsui-sansu-juku.com/info/2023年度夏期講習のお知らせ【個別】/
【検出された不自然ワード】
- 型
【本文】
------
&lt;p&gt;夏休みは、受験生にとってはまさに天王山であり、受験がまだ1年以上先の生徒にとっても、普段忙しくて取り組めない課題に取り組む絶好の機会です。&lt;/p&gt;
&lt;p&gt;夏休みを目前に控え、当塾では夏期講習会を実施いたします。現在通塾中の塾生の皆さんはもちろん、普段は他塾に通っている生徒さんにも門戸を開放いたします！&lt;/p&gt;
&lt;p&gt;この絶好の機会に、算数のフォローアップやさらなる実力アップを目指す生徒さんの参加をお待ちしております。&lt;/p&gt;
&lt;p&gt;&amp;#8212;&lt;/p&gt;
&lt;p&gt;開講講座は以下の通りです。&lt;/p&gt;
&lt;p&gt;&amp;#8211; &lt;a href="https://natsui-sansu-juku.com/kobetsu/"&gt;「完全1対1個別指導」（教室型個別指導）&lt;/a&gt;&lt;br /&gt;
&amp;#8211;&lt;a href="https://natsui-sansu-juku.com/kobetsu_online/"&gt;「ウィズ・ユー」（オンライン個別指導）&lt;/a&gt;&lt;/p&gt;
&lt;p&gt;&amp;nbsp;&lt;/p&gt;
&lt;p&gt;詳細は以下をご確認ください。&lt;/p&gt;
&lt;p&gt;■対象：&lt;br /&gt;
中学受験を目指している新小3～小6&lt;/p&gt;
&lt;p&gt;■内容：&lt;br /&gt;
志望校対策、進学塾のクラスアップ対策など、ご要望に応じて独自にカリキュラムを作成します。具体的なカリキュラム例は&lt;a href="https://natsui-sansu-juku.com/kobetsu/"&gt;コチラ&lt;/a&gt;をご確認ください。&lt;/p&gt;
&lt;p&gt;■日程：&lt;br /&gt;
7/20（木）～8/31（木） 7:00～22:55&lt;/p&gt;
&lt;p&gt;※最新情報は&lt;a href="https://natsui-sansu-juku.com/timetable_season/"&gt;夏期講習時間割(教室型)&lt;/a&gt;、&lt;a href="https://natsui-sansu-juku.com/vacant_online_season/"&gt;オンライン夏期講習時間割&lt;/a&gt;をご確認ください。&lt;/p&gt;
&lt;p&gt;■費用：&lt;/p&gt;
&lt;p&gt;&amp;#8211; 「完全1対1個別指導」（教室型）&lt;br /&gt;
1コマ（110分）18,150円（税込）※入塾金は不要&lt;/p&gt;
&lt;p&gt;&amp;#8211; 「ウィズ・ユー」（オンライン個別指導）&lt;br /&gt;
1コマ（55分）9,075円（税込）※入塾金は不要&lt;/p&gt;
&lt;p&gt;※夏期講習会に関しては、必要コマ数分の費用を指導開始日までにお支払いいただくようお願いしております。&lt;/p&gt;
&lt;p&gt;&amp;#8212;&lt;/p&gt;
&lt;p&gt;受講の有無に関わらず、日頃の学習に関するお悩みや算数学習についてのご相談もお待ちしております。お問い合わせフォームよりご連絡ください。&lt;/p&gt;
&lt;p&gt;多くの皆さんのチャレンジをお待ちしております！&lt;/p&gt;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2023%25e5%25b9%25b4%25e5%25ba%25a6%25e5%25a4%258f%25e6%259c%259f%25e8%25ac%259b%25e7%25bf%2592%25e3%2581%25ae%25e3%2581%258a%25e7%259f%25a5%25e3%2582%2589%25e3%2581%259b%25e3%2580%2590%25e5%2580%258b%25e5%2588%25a5%25e3%2580%2591%2F&amp;amp;t=2023%E5%B9%B4%E5%BA%A6%E5%A4%8F%E6%9C%9F%E8%AC%9B%E7%BF%92%E3%81%AE%E3%81%8A%E7%9F%A5%E3%82%89%E3%81%9B%E3%80%90%E5%80%8B%E5%88%A5%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2023%25e5%25b9%25b4%25e5%25ba%25a6%25e5%25a4%258f%25e6%259c%259f%25e8%25ac%259b%25e7%25bf%2592%25e3%2581%25ae%25e3%2581%258a%25e7%259f%25a5%25e3%2582%2589%25e3%2581%259b%25e3%2580%2590%25e5%2580%258b%25e5%2588%25a5%25e3%2580%2591%2F&amp;amp;text=2023%E5%B9%B4%E5%BA%A6%E5%A4%8F%E6%9C%9F%E8%AC%9B%E7%BF%92%E3%81%AE%E3%81%8A%E7%9F%A5%E3%82%89%E3%81%9B%E3%80%90%E5%80%8B%E5%88%A5%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2023%E5%B9%B4%E5%BA%A6%E5%A4%8F%E6%9C%9F%E8%AC%9B%E7%BF%92%E3%81%AE%E3%81%8A%E7%9F%A5%E3%82%89%E3%81%9B%E3%80%90%E5%80%8B%E5%88%A5%E3%80%91%20%7C%20%E4%B8%AD%E5%AD%A6%E5%8F%97%E9%A8%93%E5%B0%82%E9%96%80%E3%80%80%E5%A4%8F%E4%BA%95%E7%AE%97%E6%95%B0%E5%A1%BE%0Ahttps%3A%2F%2Fnatsui-sansu-juku.com%2Finfo%2F2023%25e5%25b9%25b4%25e5%25ba%25a6%25e5%25a4%258f%25e6%259c%259f%25e8%25ac%259b%25e7%25bf%2592%25e3%2581%25ae%25e3%2581%258a%25e7%259f%25a5%25e3%2582%2589%25e3%2581%259b%25e3%2580%2590%25e5%2580%258b%25e5%2588%25a5%25e3%2580%2591%2F" target="_blank" &gt;&lt;span class="vk_icon_w_r_sns_bluesky icon_sns"&gt;&lt;/span&gt;&lt;span class="sns_txt"&gt;Bluesky&lt;/span&gt;&lt;/a&gt;&lt;/li&gt;&lt;li class="sb_hatena sb_icon"&gt;&lt;a class="sb_icon_inner" href="//b.hatena.ne.jp/add?mode=confirm&amp;url=https%3A%2F%2Fnatsui-sansu-juku.com%2Finfo%2F2023%25e5%25b9%25b4%25e5%25ba%25a6%25e5%25a4%258f%25e6%259c%259f%25e8%25ac%259b%25e7%25bf%2592%25e3%2581%25ae%25e3%2581%258a%25e7%259f%25a5%25e3%2582%2589%25e3%2581%259b%25e3%2580%2590%25e5%2580%258b%25e5%2588%25a5%25e3%2580%2591%2F&amp;amp;title=2023%E5%B9%B4%E5%BA%A6%E5%A4%8F%E6%9C%9F%E8%AC%9B%E7%BF%92%E3%81%AE%E3%81%8A%E7%9F%A5%E3%82%89%E3%81%9B%E3%80%90%E5%80%8B%E5%88%A5%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2023%25e5%25b9%25b4%25e5%25ba%25a6%25e5%25a4%258f%25e6%259c%259f%25e8%25ac%259b%25e7%25bf%2592%25e3%2581%25ae%25e3%2581%258a%25e7%259f%25a5%25e3%2582%2589%25e3%2581%259b%25e3%2580%2590%25e5%2580%258b%25e5%2588%25a5%25e3%2580%2591%2F&amp;title=2023%E5%B9%B4%E5%BA%A6%E5%A4%8F%E6%9C%9F%E8%AC%9B%E7%BF%92%E3%81%AE%E3%81%8A%E7%9F%A5%E3%82%89%E3%81%9B%E3%80%90%E5%80%8B%E5%88%A5%E3%80%91%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sb_icon_inner"data-clipboard-text="2023年度夏期講習のお知らせ【個別】 | 中学受験専門　夏井算数塾 https://natsui-sansu-juku.com/info/2023%e5%b9%b4%e5%ba%a6%e5%a4%8f%e6%9c%9f%e8%ac%9b%e7%bf%92%e3%81%ae%e3%81%8a%e7%9f%a5%e3%82%89%e3%81%9b%e3%80%90%e5%80%8b%e5%88%a5%e3%80%91/"&gt;&lt;span class="vk_icon_w_r_sns_copy icon_sns"&gt;&lt;i class="fas fa-copy"&gt;&lt;/i&gt;&lt;/span&gt;&lt;span class="sns_txt"&gt;Copy&lt;/span&gt;&lt;/button&gt;&lt;/li&gt;&lt;/ul&gt;&lt;/div&gt;&lt;!-- [ /.socialSet ] --&gt;			
------</t>
  </si>
  <si>
    <t>https://natsui-sansu-juku.com/info/2023年度春期講習のお知らせ【個別】/</t>
  </si>
  <si>
    <t>以下のページは不自然なワードを使用しています。
これらを適切に自然な言葉に置き換えて下さい。
なお、本文の装飾や構造は絶対に変えないでください。
【対象ページURL】
https://natsui-sansu-juku.com/info/2023年度春期講習のお知らせ【個別】/
【検出された不自然ワード】
- 型
【本文】
------
&lt;p&gt;春休みは、短期間ながらも日頃の積み残しを解消するのに最適なタイミングです。&lt;/p&gt;
&lt;p&gt;当塾では、この春休みを有意義に過ごしていただくため、春期講習会を実施いたします。現在当塾に通塾されている塾生の皆さんはもちろん、普段は他塾に通われている生徒さんにも門戸を開放いたします！&lt;/p&gt;
&lt;p&gt;この絶好の機会に、読解力のフォローアップやさらなる実力アップを目指す皆さんの参加をお待ちしております。&lt;/p&gt;
&lt;p&gt;開講講座は以下の通りです。&lt;/p&gt;
&lt;p&gt;&amp;#8211; &lt;a href="https://natsui-sansu-juku.com/kobetsu/"&gt;「完全1対1個別指導」（教室型個別指導）&lt;/a&gt;&lt;br /&gt;
&amp;#8211;&lt;a href="https://natsui-sansu-juku.com/kobetsu_online/"&gt;「ウィズ・ユー」（オンライン個別指導）&lt;/a&gt;&lt;/p&gt;
&lt;p&gt;&amp;nbsp;&lt;/p&gt;
&lt;p&gt;詳細は以下をご確認ください。&lt;/p&gt;
&lt;p&gt;&amp;#8212;&lt;/p&gt;
&lt;p&gt;■対象：&lt;br /&gt;
&amp;#8211; 中学受験を目指している新小3～小6&lt;br /&gt;
&amp;#8211; 大学受験を予定している新高1～高3&lt;/p&gt;
&lt;p&gt;■内容：&lt;br /&gt;
志望校対策、進学塾のクラスアップ対策など、ご要望に応じて独自にカリキュラムを作成します。具体的なカリキュラム例は&lt;a href="https://natsui-sansu-juku.com/kobetsu/"&gt;コチラ&lt;/a&gt;をご確認ください。&lt;/p&gt;
&lt;p&gt;■日程：&lt;br /&gt;
3/27（月）～4/6（木） 7:00～22:55&lt;/p&gt;
&lt;p&gt;※最新情報は&lt;a href="https://natsui-sansu-juku.com/timetable_season/" target="_blank" rel="noopener noreferrer"&gt;春期講習時間割(教室型)&lt;/a&gt;、&lt;a href="https://natsui-sansu-juku.com/vacant_online_season/" target="_blank" rel="noopener noreferrer"&gt;オンライン春期講習時間割&lt;/a&gt;をご確認ください。&lt;/p&gt;
&lt;p&gt;■会場：&lt;br /&gt;
夏井算数塾 四谷教室&lt;/p&gt;
&lt;p&gt;■費用：&lt;br /&gt;
&amp;#8211; 「完全1対1個別指導」（教室型） 1コマ（110分）18,150円（税込）※入塾金は不要&lt;br /&gt;
&amp;#8211; 「ウィズ・ユー」（オンライン個別指導） 1コマ（55分）9,075円（税込）※入塾金は不要&lt;/p&gt;
&lt;p&gt;&amp;#8212;&lt;/p&gt;
&lt;p&gt;春期講習会に関して、必要コマ数分の費用は指導開始日までにお支払いいただくようお願いしております。&lt;/p&gt;
&lt;p&gt;受講をご検討いただくかどうかにかかわらず、日頃の学習に関するお悩みやご相談もお待ちしております。お問い合わせフォームよりご連絡ください。&lt;/p&gt;
&lt;p&gt;多くの皆さんのチャレンジをお待ちしております！&lt;/p&gt;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2023%25e5%25b9%25b4%25e5%25ba%25a6%25e6%2598%25a5%25e6%259c%259f%25e8%25ac%259b%25e7%25bf%2592%25e3%2581%25ae%25e3%2581%258a%25e7%259f%25a5%25e3%2582%2589%25e3%2581%259b%25e3%2580%2590%25e5%2580%258b%25e5%2588%25a5%25e3%2580%2591%2F&amp;amp;t=2023%E5%B9%B4%E5%BA%A6%E6%98%A5%E6%9C%9F%E8%AC%9B%E7%BF%92%E3%81%AE%E3%81%8A%E7%9F%A5%E3%82%89%E3%81%9B%E3%80%90%E5%80%8B%E5%88%A5%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2023%25e5%25b9%25b4%25e5%25ba%25a6%25e6%2598%25a5%25e6%259c%259f%25e8%25ac%259b%25e7%25bf%2592%25e3%2581%25ae%25e3%2581%258a%25e7%259f%25a5%25e3%2582%2589%25e3%2581%259b%25e3%2580%2590%25e5%2580%258b%25e5%2588%25a5%25e3%2580%2591%2F&amp;amp;text=2023%E5%B9%B4%E5%BA%A6%E6%98%A5%E6%9C%9F%E8%AC%9B%E7%BF%92%E3%81%AE%E3%81%8A%E7%9F%A5%E3%82%89%E3%81%9B%E3%80%90%E5%80%8B%E5%88%A5%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2023%E5%B9%B4%E5%BA%A6%E6%98%A5%E6%9C%9F%E8%AC%9B%E7%BF%92%E3%81%AE%E3%81%8A%E7%9F%A5%E3%82%89%E3%81%9B%E3%80%90%E5%80%8B%E5%88%A5%E3%80%91%20%7C%20%E4%B8%AD%E5%AD%A6%E5%8F%97%E9%A8%93%E5%B0%82%E9%96%80%E3%80%80%E5%A4%8F%E4%BA%95%E7%AE%97%E6%95%B0%E5%A1%BE%0Ahttps%3A%2F%2Fnatsui-sansu-juku.com%2Finfo%2F2023%25e5%25b9%25b4%25e5%25ba%25a6%25e6%2598%25a5%25e6%259c%259f%25e8%25ac%259b%25e7%25bf%2592%25e3%2581%25ae%25e3%2581%258a%25e7%259f%25a5%25e3%2582%2589%25e3%2581%259b%25e3%2580%2590%25e5%2580%258b%25e5%2588%25a5%25e3%2580%2591%2F" target="_blank" &gt;&lt;span class="vk_icon_w_r_sns_bluesky icon_sns"&gt;&lt;/span&gt;&lt;span class="sns_txt"&gt;Bluesky&lt;/span&gt;&lt;/a&gt;&lt;/li&gt;&lt;li class="sb_hatena sb_icon"&gt;&lt;a class="sb_icon_inner" href="//b.hatena.ne.jp/add?mode=confirm&amp;url=https%3A%2F%2Fnatsui-sansu-juku.com%2Finfo%2F2023%25e5%25b9%25b4%25e5%25ba%25a6%25e6%2598%25a5%25e6%259c%259f%25e8%25ac%259b%25e7%25bf%2592%25e3%2581%25ae%25e3%2581%258a%25e7%259f%25a5%25e3%2582%2589%25e3%2581%259b%25e3%2580%2590%25e5%2580%258b%25e5%2588%25a5%25e3%2580%2591%2F&amp;amp;title=2023%E5%B9%B4%E5%BA%A6%E6%98%A5%E6%9C%9F%E8%AC%9B%E7%BF%92%E3%81%AE%E3%81%8A%E7%9F%A5%E3%82%89%E3%81%9B%E3%80%90%E5%80%8B%E5%88%A5%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2023%25e5%25b9%25b4%25e5%25ba%25a6%25e6%2598%25a5%25e6%259c%259f%25e8%25ac%259b%25e7%25bf%2592%25e3%2581%25ae%25e3%2581%258a%25e7%259f%25a5%25e3%2582%2589%25e3%2581%259b%25e3%2580%2590%25e5%2580%258b%25e5%2588%25a5%25e3%2580%2591%2F&amp;title=2023%E5%B9%B4%E5%BA%A6%E6%98%A5%E6%9C%9F%E8%AC%9B%E7%BF%92%E3%81%AE%E3%81%8A%E7%9F%A5%E3%82%89%E3%81%9B%E3%80%90%E5%80%8B%E5%88%A5%E3%80%91%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sb_icon_inner"data-clipboard-text="2023年度春期講習のお知らせ【個別】 | 中学受験専門　夏井算数塾 https://natsui-sansu-juku.com/info/2023%e5%b9%b4%e5%ba%a6%e6%98%a5%e6%9c%9f%e8%ac%9b%e7%bf%92%e3%81%ae%e3%81%8a%e7%9f%a5%e3%82%89%e3%81%9b%e3%80%90%e5%80%8b%e5%88%a5%e3%80%91/"&gt;&lt;span class="vk_icon_w_r_sns_copy icon_sns"&gt;&lt;i class="fas fa-copy"&gt;&lt;/i&gt;&lt;/span&gt;&lt;span class="sns_txt"&gt;Copy&lt;/span&gt;&lt;/button&gt;&lt;/li&gt;&lt;/ul&gt;&lt;/div&gt;&lt;!-- [ /.socialSet ] --&gt;			
------</t>
  </si>
  <si>
    <t>https://natsui-sansu-juku.com/info/2023年度冬期講習のお知らせ【個別指導】/</t>
  </si>
  <si>
    <t>以下のページは不自然なワードを使用しています。
これらを適切に自然な言葉に置き換えて下さい。
なお、本文の装飾や構造は絶対に変えないでください。
【対象ページURL】
https://natsui-sansu-juku.com/info/2023年度冬期講習のお知らせ【個別指導】/
【検出された不自然ワード】
- 型
【本文】
------
&lt;p&gt;当塾では冬期講習会を実施いたします。現在通塾中の塾生の皆さんはもちろん、普段は他塾に通っている生徒さんにも門戸を開放いたします！&lt;/p&gt;
&lt;p&gt;この絶好の機会に、算数のフォローアップやさらなる実力アップを目指している生徒さんの参加をお待ちしております。&lt;/p&gt;
&lt;hr /&gt;
&lt;p&gt;開講講座は以下の通りです。&lt;/p&gt;
&lt;ul&gt;
&lt;li&gt;&lt;a href="https://natsui-sansu-juku.com/kobetsu/"&gt;「完全1対1個別指導」（教室型個別指導）&lt;/a&gt;&lt;/li&gt;
&lt;li&gt;&lt;a href="https://natsui-sansu-juku.com/kobetsu_online/"&gt;「ウィズ・ユー」（オンライン個別指導）&lt;/a&gt;&lt;/li&gt;
&lt;/ul&gt;
&lt;p&gt;詳細は以下をご確認ください。&lt;/p&gt;
&lt;p&gt;■対象：&lt;/p&gt;
&lt;ul&gt;
&lt;li&gt;中学受験を目指している小3～小6&lt;/li&gt;
&lt;li&gt;大学受験を予定している高1～高3&lt;/li&gt;
&lt;/ul&gt;
&lt;p&gt;■内容： 志望校対策、進学塾のクラスアップ対策など、ご要望に応じて独自にカリキュラムを作成します。具体例については&lt;a href="https://natsui-sansu-juku.com/kobetsu/"&gt;コチラ&lt;/a&gt;をご確認ください。&lt;/p&gt;
&lt;p&gt;■日程： 12/26（火）～1/6（土） 7:00～22:55&lt;/p&gt;
&lt;p&gt;※最新情報は&lt;a href="https://natsui-sansu-juku.com/timetable_season/"&gt;冬期講習時間割(教室型)&lt;/a&gt;、&lt;a href="https://natsui-sansu-juku.com/vacant_online_season/"&gt;オンライン冬期講習時間割&lt;/a&gt;ををご確認ください。&lt;/p&gt;
&lt;p&gt;■費用：&lt;/p&gt;
&lt;ul&gt;
&lt;li&gt;「完全1対1個別指導」（教室型）&lt;br /&gt;
1コマ（110分）18,150円（税込）※入塾金は不要&lt;/li&gt;
&lt;li&gt;「ウィズ・ユー」（オンライン個別指導）&lt;br /&gt;
1コマ（55分）9,075円（税込）※入塾金は不要&lt;/li&gt;
&lt;/ul&gt;
&lt;hr /&gt;
&lt;p&gt;冬期講習会に関して、必要コマ数分の費用は指導開始日までにお支払いいただくようお願いしております。&lt;/p&gt;
&lt;hr /&gt;
&lt;p&gt;受講の有無に関わらず、日頃の学習に関するお悩みや算数学習についてのご相談もお待ちしております。&lt;a href="https://natsui-sansu-juku.com/inquiry/" target="_blank" rel="noopener noreferrer"&gt;お問い合わせフォーム&lt;/a&gt;よりご連絡ください。&lt;/p&gt;
&lt;p&gt;多くの皆さんのチャレンジをお待ちしております！&lt;/p&gt;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2023%25e5%25b9%25b4%25e5%25ba%25a6%25e5%2586%25ac%25e6%259c%259f%25e8%25ac%259b%25e7%25bf%2592%25e3%2581%25ae%25e3%2581%258a%25e7%259f%25a5%25e3%2582%2589%25e3%2581%259b%25e3%2580%2590%25e5%2580%258b%25e5%2588%25a5%25e6%258c%2587%25e5%25b0%258e%25e3%2580%2591%2F&amp;amp;t=2023%E5%B9%B4%E5%BA%A6%E5%86%AC%E6%9C%9F%E8%AC%9B%E7%BF%92%E3%81%AE%E3%81%8A%E7%9F%A5%E3%82%89%E3%81%9B%E3%80%90%E5%80%8B%E5%88%A5%E6%8C%87%E5%B0%8E%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2023%25e5%25b9%25b4%25e5%25ba%25a6%25e5%2586%25ac%25e6%259c%259f%25e8%25ac%259b%25e7%25bf%2592%25e3%2581%25ae%25e3%2581%258a%25e7%259f%25a5%25e3%2582%2589%25e3%2581%259b%25e3%2580%2590%25e5%2580%258b%25e5%2588%25a5%25e6%258c%2587%25e5%25b0%258e%25e3%2580%2591%2F&amp;amp;text=2023%E5%B9%B4%E5%BA%A6%E5%86%AC%E6%9C%9F%E8%AC%9B%E7%BF%92%E3%81%AE%E3%81%8A%E7%9F%A5%E3%82%89%E3%81%9B%E3%80%90%E5%80%8B%E5%88%A5%E6%8C%87%E5%B0%8E%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2023%E5%B9%B4%E5%BA%A6%E5%86%AC%E6%9C%9F%E8%AC%9B%E7%BF%92%E3%81%AE%E3%81%8A%E7%9F%A5%E3%82%89%E3%81%9B%E3%80%90%E5%80%8B%E5%88%A5%E6%8C%87%E5%B0%8E%E3%80%91%20%7C%20%E4%B8%AD%E5%AD%A6%E5%8F%97%E9%A8%93%E5%B0%82%E9%96%80%E3%80%80%E5%A4%8F%E4%BA%95%E7%AE%97%E6%95%B0%E5%A1%BE%0Ahttps%3A%2F%2Fnatsui-sansu-juku.com%2Finfo%2F2023%25e5%25b9%25b4%25e5%25ba%25a6%25e5%2586%25ac%25e6%259c%259f%25e8%25ac%259b%25e7%25bf%2592%25e3%2581%25ae%25e3%2581%258a%25e7%259f%25a5%25e3%2582%2589%25e3%2581%259b%25e3%2580%2590%25e5%2580%258b%25e5%2588%25a5%25e6%258c%2587%25e5%25b0%258e%25e3%2580%2591%2F" target="_blank" &gt;&lt;span class="vk_icon_w_r_sns_bluesky icon_sns"&gt;&lt;/span&gt;&lt;span class="sns_txt"&gt;Bluesky&lt;/span&gt;&lt;/a&gt;&lt;/li&gt;&lt;li class="sb_hatena sb_icon"&gt;&lt;a class="sb_icon_inner" href="//b.hatena.ne.jp/add?mode=confirm&amp;url=https%3A%2F%2Fnatsui-sansu-juku.com%2Finfo%2F2023%25e5%25b9%25b4%25e5%25ba%25a6%25e5%2586%25ac%25e6%259c%259f%25e8%25ac%259b%25e7%25bf%2592%25e3%2581%25ae%25e3%2581%258a%25e7%259f%25a5%25e3%2582%2589%25e3%2581%259b%25e3%2580%2590%25e5%2580%258b%25e5%2588%25a5%25e6%258c%2587%25e5%25b0%258e%25e3%2580%2591%2F&amp;amp;title=2023%E5%B9%B4%E5%BA%A6%E5%86%AC%E6%9C%9F%E8%AC%9B%E7%BF%92%E3%81%AE%E3%81%8A%E7%9F%A5%E3%82%89%E3%81%9B%E3%80%90%E5%80%8B%E5%88%A5%E6%8C%87%E5%B0%8E%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2023%25e5%25b9%25b4%25e5%25ba%25a6%25e5%2586%25ac%25e6%259c%259f%25e8%25ac%259b%25e7%25bf%2592%25e3%2581%25ae%25e3%2581%258a%25e7%259f%25a5%25e3%2582%2589%25e3%2581%259b%25e3%2580%2590%25e5%2580%258b%25e5%2588%25a5%25e6%258c%2587%25e5%25b0%258e%25e3%2580%2591%2F&amp;title=2023%E5%B9%B4%E5%BA%A6%E5%86%AC%E6%9C%9F%E8%AC%9B%E7%BF%92%E3%81%AE%E3%81%8A%E7%9F%A5%E3%82%89%E3%81%9B%E3%80%90%E5%80%8B%E5%88%A5%E6%8C%87%E5%B0%8E%E3%80%91%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sb_icon_inner"data-clipboard-text="2023年度冬期講習のお知らせ【個別指導】 | 中学受験専門　夏井算数塾 https://natsui-sansu-juku.com/info/2023%e5%b9%b4%e5%ba%a6%e5%86%ac%e6%9c%9f%e8%ac%9b%e7%bf%92%e3%81%ae%e3%81%8a%e7%9f%a5%e3%82%89%e3%81%9b%e3%80%90%e5%80%8b%e5%88%a5%e6%8c%87%e5%b0%8e%e3%80%91/"&gt;&lt;span class="vk_icon_w_r_sns_copy icon_sns"&gt;&lt;i class="fas fa-copy"&gt;&lt;/i&gt;&lt;/span&gt;&lt;span class="sns_txt"&gt;Copy&lt;/span&gt;&lt;/button&gt;&lt;/li&gt;&lt;/ul&gt;&lt;/div&gt;&lt;!-- [ /.socialSet ] --&gt;			
------</t>
  </si>
  <si>
    <t>https://natsui-sansu-juku.com/info/2024年度夏期講習のお知らせ【個別】/</t>
  </si>
  <si>
    <t>以下のページは不自然なワードを使用しています。
これらを適切に自然な言葉に置き換えて下さい。
なお、本文の装飾や構造は絶対に変えないでください。
【対象ページURL】
https://natsui-sansu-juku.com/info/2024年度夏期講習のお知らせ【個別】/
【検出された不自然ワード】
- 型
【本文】
------
&lt;p&gt;夏休みは、受験生にとってはまさに天王山であり、受験がまだ1年以上先の生徒にとっても、普段忙しくて取り組めない課題に挑戦する絶好の機会です。&lt;/p&gt;
&lt;p&gt;夏休みを目前に控え、当塾では2024年度夏期講習会を実施いたします。現在通塾中の塾生の皆さんだけでなく、普段は他塾に通われている生徒さんにも門戸を開放いたします！&lt;/p&gt;
&lt;p&gt;この貴重な機会に、算数のフォローアップや実力向上を目指す生徒さんのご参加をお待ちしております。&lt;/p&gt;
&lt;p&gt;&amp;#8212;&lt;/p&gt;
&lt;p&gt;開講講座は以下の通りです。&lt;/p&gt;
&lt;p&gt;&amp;#8211; &lt;a href="https://natsui-sansu-juku.com/kobetsu/"&gt;「完全1対1個別指導」（教室型個別指導）&lt;/a&gt;&lt;br /&gt;
&amp;#8211; &lt;a href="https://natsui-sansu-juku.com/kobetsu_online/"&gt;「ウィズ・ユー」（オンライン個別指導）&lt;/a&gt;&lt;/p&gt;
&lt;p&gt;詳細は下記をご確認ください。&lt;/p&gt;
&lt;p&gt;■対象：&lt;br /&gt;
中学受験を目指している新小3～小6&lt;/p&gt;
&lt;p&gt;■内容：&lt;br /&gt;
志望校対策や進学塾のクラスアップ対策をサポートするため、ご要望に応じた独自カリキュラムをご用意いたします。具体的なカリキュラム例については&lt;a href="https://natsui-sansu-juku.com/kobetsu/"&gt;コチラ&lt;/a&gt;をご確認ください。&lt;/p&gt;
&lt;p&gt;■日程：&lt;br /&gt;
7/20（土）～8/31（土） 7:00～22:55&lt;/p&gt;
&lt;p&gt;※最新情報は&lt;a href="https://natsui-sansu-juku.com/timetable_season/"&gt;夏期講習時間割(教室型)&lt;/a&gt;および&lt;a href="https://natsui-sansu-juku.com/vacant_online_season/"&gt;オンライン夏期講習時間割&lt;/a&gt;をご確認ください。&lt;/p&gt;
&lt;p&gt;■費用：&lt;/p&gt;
&lt;p&gt;&amp;#8211; 「完全1対1個別指導」（教室型）&lt;br /&gt;
1コマ（110分）18,150円（税込）※入塾金不要&lt;/p&gt;
&lt;p&gt;&amp;#8211; 「ウィズ・ユー」（オンライン個別指導）&lt;br /&gt;
1コマ（55分）9,075円（税込）※入塾金不要&lt;/p&gt;
&lt;p&gt;※夏期講習会に関して、必要コマ数分の費用は指導開始日までにお支払いいただきますようお願い申し上げます。&lt;/p&gt;
&lt;p&gt;&amp;#8212;&lt;/p&gt;
&lt;p&gt;受講を検討される方はもちろん、算数学習に関するご相談もお気軽に&lt;a href="https://natsui-sansu-juku.com/inquiry/" target="_blank" rel="noopener noreferrer"&gt;お問い合わせフォーム&lt;/a&gt;よりお寄せください。&lt;/p&gt;
&lt;p&gt;多くの皆さんのチャレンジをお待ちしております！&lt;/p&gt;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2024%25e5%25b9%25b4%25e5%25ba%25a6%25e5%25a4%258f%25e6%259c%259f%25e8%25ac%259b%25e7%25bf%2592%25e3%2581%25ae%25e3%2581%258a%25e7%259f%25a5%25e3%2582%2589%25e3%2581%259b%25e3%2580%2590%25e5%2580%258b%25e5%2588%25a5%25e3%2580%2591%2F&amp;amp;t=2024%E5%B9%B4%E5%BA%A6%E5%A4%8F%E6%9C%9F%E8%AC%9B%E7%BF%92%E3%81%AE%E3%81%8A%E7%9F%A5%E3%82%89%E3%81%9B%E3%80%90%E5%80%8B%E5%88%A5%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2024%25e5%25b9%25b4%25e5%25ba%25a6%25e5%25a4%258f%25e6%259c%259f%25e8%25ac%259b%25e7%25bf%2592%25e3%2581%25ae%25e3%2581%258a%25e7%259f%25a5%25e3%2582%2589%25e3%2581%259b%25e3%2580%2590%25e5%2580%258b%25e5%2588%25a5%25e3%2580%2591%2F&amp;amp;text=2024%E5%B9%B4%E5%BA%A6%E5%A4%8F%E6%9C%9F%E8%AC%9B%E7%BF%92%E3%81%AE%E3%81%8A%E7%9F%A5%E3%82%89%E3%81%9B%E3%80%90%E5%80%8B%E5%88%A5%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2024%E5%B9%B4%E5%BA%A6%E5%A4%8F%E6%9C%9F%E8%AC%9B%E7%BF%92%E3%81%AE%E3%81%8A%E7%9F%A5%E3%82%89%E3%81%9B%E3%80%90%E5%80%8B%E5%88%A5%E3%80%91%20%7C%20%E4%B8%AD%E5%AD%A6%E5%8F%97%E9%A8%93%E5%B0%82%E9%96%80%E3%80%80%E5%A4%8F%E4%BA%95%E7%AE%97%E6%95%B0%E5%A1%BE%0Ahttps%3A%2F%2Fnatsui-sansu-juku.com%2Finfo%2F2024%25e5%25b9%25b4%25e5%25ba%25a6%25e5%25a4%258f%25e6%259c%259f%25e8%25ac%259b%25e7%25bf%2592%25e3%2581%25ae%25e3%2581%258a%25e7%259f%25a5%25e3%2582%2589%25e3%2581%259b%25e3%2580%2590%25e5%2580%258b%25e5%2588%25a5%25e3%2580%2591%2F" target="_blank" &gt;&lt;span class="vk_icon_w_r_sns_bluesky icon_sns"&gt;&lt;/span&gt;&lt;span class="sns_txt"&gt;Bluesky&lt;/span&gt;&lt;/a&gt;&lt;/li&gt;&lt;li class="sb_hatena sb_icon"&gt;&lt;a class="sb_icon_inner" href="//b.hatena.ne.jp/add?mode=confirm&amp;url=https%3A%2F%2Fnatsui-sansu-juku.com%2Finfo%2F2024%25e5%25b9%25b4%25e5%25ba%25a6%25e5%25a4%258f%25e6%259c%259f%25e8%25ac%259b%25e7%25bf%2592%25e3%2581%25ae%25e3%2581%258a%25e7%259f%25a5%25e3%2582%2589%25e3%2581%259b%25e3%2580%2590%25e5%2580%258b%25e5%2588%25a5%25e3%2580%2591%2F&amp;amp;title=2024%E5%B9%B4%E5%BA%A6%E5%A4%8F%E6%9C%9F%E8%AC%9B%E7%BF%92%E3%81%AE%E3%81%8A%E7%9F%A5%E3%82%89%E3%81%9B%E3%80%90%E5%80%8B%E5%88%A5%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2024%25e5%25b9%25b4%25e5%25ba%25a6%25e5%25a4%258f%25e6%259c%259f%25e8%25ac%259b%25e7%25bf%2592%25e3%2581%25ae%25e3%2581%258a%25e7%259f%25a5%25e3%2582%2589%25e3%2581%259b%25e3%2580%2590%25e5%2580%258b%25e5%2588%25a5%25e3%2580%2591%2F&amp;title=2024%E5%B9%B4%E5%BA%A6%E5%A4%8F%E6%9C%9F%E8%AC%9B%E7%BF%92%E3%81%AE%E3%81%8A%E7%9F%A5%E3%82%89%E3%81%9B%E3%80%90%E5%80%8B%E5%88%A5%E3%80%91%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sb_icon_inner"data-clipboard-text="2024年度夏期講習のお知らせ【個別】 | 中学受験専門　夏井算数塾 https://natsui-sansu-juku.com/info/2024%e5%b9%b4%e5%ba%a6%e5%a4%8f%e6%9c%9f%e8%ac%9b%e7%bf%92%e3%81%ae%e3%81%8a%e7%9f%a5%e3%82%89%e3%81%9b%e3%80%90%e5%80%8b%e5%88%a5%e3%80%91/"&gt;&lt;span class="vk_icon_w_r_sns_copy icon_sns"&gt;&lt;i class="fas fa-copy"&gt;&lt;/i&gt;&lt;/span&gt;&lt;span class="sns_txt"&gt;Copy&lt;/span&gt;&lt;/button&gt;&lt;/li&gt;&lt;/ul&gt;&lt;/div&gt;&lt;!-- [ /.socialSet ] --&gt;			
------</t>
  </si>
  <si>
    <t>https://natsui-sansu-juku.com/info/2024年度春期講習のお知らせ【個別】/</t>
  </si>
  <si>
    <t>以下のページは不自然なワードを使用しています。
これらを適切に自然な言葉に置き換えて下さい。
なお、本文の装飾や構造は絶対に変えないでください。
【対象ページURL】
https://natsui-sansu-juku.com/info/2024年度春期講習のお知らせ【個別】/
【検出された不自然ワード】
- 型
【本文】
------
&lt;p&gt;春休みは、短期間ながらも日頃の学習で残した課題を解決し、力を蓄えるのに最適な時期です。&lt;/p&gt;
&lt;p&gt;当塾では、この春休みを充実したものにしていただくため、2024年度春期講習会を実施いたします。現在当塾に通塾中の塾生の皆さんだけでなく、普段は他塾に通われている方々にも参加いただけるオープンな機会となっております！&lt;/p&gt;
&lt;p&gt;この好機に、読解力のフォローアップや実力向上を目指す皆さんのご参加をお待ちしております。&lt;/p&gt;
&lt;p&gt;開講講座は以下の通りです。&lt;/p&gt;
&lt;p&gt;&amp;#8211; &lt;a href="https://natsui-sansu-juku.com/kobetsu/"&gt;「完全1対1個別指導」（教室型個別指導）&lt;/a&gt;&lt;br /&gt;
&amp;#8211; &lt;a href="https://natsui-sansu-juku.com/kobetsu_online/"&gt;「ウィズ・ユー」（オンライン個別指導）&lt;/a&gt;&lt;/p&gt;
&lt;p&gt;詳細は下記をご覧ください。&lt;/p&gt;
&lt;p&gt;&amp;#8212;&lt;/p&gt;
&lt;p&gt;■対象：&lt;br /&gt;
&amp;#8211; 中学受験を目指している新小3～小6&lt;br /&gt;
&amp;#8211; 大学受験を予定している新高1～高3&lt;/p&gt;
&lt;p&gt;■内容：&lt;br /&gt;
志望校対策や進学塾でのクラスアップを目指し、個別のご要望に応じたカリキュラムをご用意いたします。具体的なカリキュラム例については、&lt;a href="https://natsui-sansu-juku.com/kobetsu/"&gt;コチラ&lt;/a&gt;をご確認ください。&lt;/p&gt;
&lt;p&gt;■日程：&lt;br /&gt;
3/27（水）～4/6（土） 7:00～22:55&lt;/p&gt;
&lt;p&gt;※最新情報は&lt;a href="https://natsui-sansu-juku.com/timetable_season/" target="_blank" rel="noopener noreferrer"&gt;春期講習時間割(教室型)&lt;/a&gt;および&lt;a href="https://natsui-sansu-juku.com/vacant_online_season/" target="_blank" rel="noopener noreferrer"&gt;オンライン春期講習時間割&lt;/a&gt;をご確認ください。&lt;/p&gt;
&lt;p&gt;■会場：&lt;br /&gt;
夏井算数塾 四谷教室&lt;/p&gt;
&lt;p&gt;■費用：&lt;br /&gt;
&amp;#8211; 「完全1対1個別指導」（教室型） 1コマ（110分）18,150円（税込）※入塾金不要&lt;br /&gt;
&amp;#8211; 「ウィズ・ユー」（オンライン個別指導） 1コマ（55分）9,075円（税込）※入塾金不要&lt;/p&gt;
&lt;p&gt;&amp;#8212;&lt;/p&gt;
&lt;p&gt;春期講習会に関して、必要コマ数分の費用は指導開始日までにお支払いいただきますようお願い申し上げます。&lt;/p&gt;
&lt;p&gt;受講を検討される方はもちろん、学習に関するお悩みのご相談もお気軽に&lt;a href="https://natsui-sansu-juku.com/inquiry/" target="_blank" rel="noopener noreferrer"&gt;お問い合わせフォーム&lt;/a&gt;よりお寄せください。&lt;/p&gt;
&lt;p&gt;皆さんのチャレンジをお待ちしております！&lt;/p&gt;
&lt;section class="veu_cta" id="veu_cta-31796"&gt;&lt;h1 class="cta_title"&gt;動画：中学受験Q&amp;A&lt;/h1&gt;&lt;div class="cta_body"&gt;&lt;div class="cta_body_image cta_body_image_right"&gt;&lt;a href="https://natsui-sansu-juku.com/ct/%e4%b8%ad%e5%ad%a6%e5%8f%97%e9%a8%93q%ef%bc%86%ef%bd%81/"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image_exist"&gt;中学受験についての親御さんの悩みやお子さんの問題に答えるQ&amp;amp;A動画です。経験に基づくアドバイスを通じて、中学受験に関する情報とサポートを提供しています。&lt;/div&gt;&lt;div class="cta_body_link"&gt;&lt;a href="https://natsui-sansu-juku.com/ct/%e4%b8%ad%e5%ad%a6%e5%8f%97%e9%a8%93q%ef%bc%86%ef%bd%81/" class="btn btn-primary btn-block btn-lg" target="_blank"&gt;動画：中学受験Q&amp;amp;A&lt;/a&gt;&lt;/div&gt;&lt;/div&gt;&lt;!--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2024%25e5%25b9%25b4%25e5%25ba%25a6%25e6%2598%25a5%25e6%259c%259f%25e8%25ac%259b%25e7%25bf%2592%25e3%2581%25ae%25e3%2581%258a%25e7%259f%25a5%25e3%2582%2589%25e3%2581%259b%25e3%2580%2590%25e5%2580%258b%25e5%2588%25a5%25e3%2580%2591%2F&amp;amp;t=2024%E5%B9%B4%E5%BA%A6%E6%98%A5%E6%9C%9F%E8%AC%9B%E7%BF%92%E3%81%AE%E3%81%8A%E7%9F%A5%E3%82%89%E3%81%9B%E3%80%90%E5%80%8B%E5%88%A5%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2024%25e5%25b9%25b4%25e5%25ba%25a6%25e6%2598%25a5%25e6%259c%259f%25e8%25ac%259b%25e7%25bf%2592%25e3%2581%25ae%25e3%2581%258a%25e7%259f%25a5%25e3%2582%2589%25e3%2581%259b%25e3%2580%2590%25e5%2580%258b%25e5%2588%25a5%25e3%2580%2591%2F&amp;amp;text=2024%E5%B9%B4%E5%BA%A6%E6%98%A5%E6%9C%9F%E8%AC%9B%E7%BF%92%E3%81%AE%E3%81%8A%E7%9F%A5%E3%82%89%E3%81%9B%E3%80%90%E5%80%8B%E5%88%A5%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2024%E5%B9%B4%E5%BA%A6%E6%98%A5%E6%9C%9F%E8%AC%9B%E7%BF%92%E3%81%AE%E3%81%8A%E7%9F%A5%E3%82%89%E3%81%9B%E3%80%90%E5%80%8B%E5%88%A5%E3%80%91%20%7C%20%E4%B8%AD%E5%AD%A6%E5%8F%97%E9%A8%93%E5%B0%82%E9%96%80%E3%80%80%E5%A4%8F%E4%BA%95%E7%AE%97%E6%95%B0%E5%A1%BE%0Ahttps%3A%2F%2Fnatsui-sansu-juku.com%2Finfo%2F2024%25e5%25b9%25b4%25e5%25ba%25a6%25e6%2598%25a5%25e6%259c%259f%25e8%25ac%259b%25e7%25bf%2592%25e3%2581%25ae%25e3%2581%258a%25e7%259f%25a5%25e3%2582%2589%25e3%2581%259b%25e3%2580%2590%25e5%2580%258b%25e5%2588%25a5%25e3%2580%2591%2F" target="_blank" &gt;&lt;span class="vk_icon_w_r_sns_bluesky icon_sns"&gt;&lt;/span&gt;&lt;span class="sns_txt"&gt;Bluesky&lt;/span&gt;&lt;/a&gt;&lt;/li&gt;&lt;li class="sb_hatena sb_icon"&gt;&lt;a class="sb_icon_inner" href="//b.hatena.ne.jp/add?mode=confirm&amp;url=https%3A%2F%2Fnatsui-sansu-juku.com%2Finfo%2F2024%25e5%25b9%25b4%25e5%25ba%25a6%25e6%2598%25a5%25e6%259c%259f%25e8%25ac%259b%25e7%25bf%2592%25e3%2581%25ae%25e3%2581%258a%25e7%259f%25a5%25e3%2582%2589%25e3%2581%259b%25e3%2580%2590%25e5%2580%258b%25e5%2588%25a5%25e3%2580%2591%2F&amp;amp;title=2024%E5%B9%B4%E5%BA%A6%E6%98%A5%E6%9C%9F%E8%AC%9B%E7%BF%92%E3%81%AE%E3%81%8A%E7%9F%A5%E3%82%89%E3%81%9B%E3%80%90%E5%80%8B%E5%88%A5%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2024%25e5%25b9%25b4%25e5%25ba%25a6%25e6%2598%25a5%25e6%259c%259f%25e8%25ac%259b%25e7%25bf%2592%25e3%2581%25ae%25e3%2581%258a%25e7%259f%25a5%25e3%2582%2589%25e3%2581%259b%25e3%2580%2590%25e5%2580%258b%25e5%2588%25a5%25e3%2580%2591%2F&amp;title=2024%E5%B9%B4%E5%BA%A6%E6%98%A5%E6%9C%9F%E8%AC%9B%E7%BF%92%E3%81%AE%E3%81%8A%E7%9F%A5%E3%82%89%E3%81%9B%E3%80%90%E5%80%8B%E5%88%A5%E3%80%91%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sb_icon_inner"data-clipboard-text="2024年度春期講習のお知らせ【個別】 | 中学受験専門　夏井算数塾 https://natsui-sansu-juku.com/info/2024%e5%b9%b4%e5%ba%a6%e6%98%a5%e6%9c%9f%e8%ac%9b%e7%bf%92%e3%81%ae%e3%81%8a%e7%9f%a5%e3%82%89%e3%81%9b%e3%80%90%e5%80%8b%e5%88%a5%e3%80%91/"&gt;&lt;span class="vk_icon_w_r_sns_copy icon_sns"&gt;&lt;i class="fas fa-copy"&gt;&lt;/i&gt;&lt;/span&gt;&lt;span class="sns_txt"&gt;Copy&lt;/span&gt;&lt;/button&gt;&lt;/li&gt;&lt;/ul&gt;&lt;/div&gt;&lt;!-- [ /.socialSet ] --&gt;			
------</t>
  </si>
  <si>
    <t>https://natsui-sansu-juku.com/info/2024年度冬期講習のお知らせ【個別指導】/</t>
  </si>
  <si>
    <t>以下のページは不自然なワードを使用しています。
これらを適切に自然な言葉に置き換えて下さい。
なお、本文の装飾や構造は絶対に変えないでください。
【対象ページURL】
https://natsui-sansu-juku.com/info/2024年度冬期講習のお知らせ【個別指導】/
【検出された不自然ワード】
- 型
【本文】
------
&lt;p&gt;夏井塾では、今年も冬期講習会を開催します！&lt;br /&gt;
現在通塾中の塾生はもちろん、普段は他塾に通っている生徒さんも大歓迎です。&lt;/p&gt;
&lt;p&gt;この冬、算数の弱点克服やさらなる実力アップを目指して、新しい一歩を踏み出しましょう。多くの皆さんの参加をお待ちしています！&lt;/p&gt;
&lt;p&gt;&lt;strong&gt;開講講座&lt;/strong&gt;&lt;/p&gt;
&lt;ul&gt;
&lt;li&gt;&lt;strong&gt;&lt;a href="https://natsui-sansu-juku.com/kobetsu/"&gt;「完全1対1個別指導」（教室型個別指導）&lt;/a&gt;&lt;/strong&gt;&lt;/li&gt;
&lt;li&gt;&lt;strong&gt;&lt;a href="https://natsui-sansu-juku.com/kobetsu_online/"&gt;「ウィズ・ユー」（オンライン個別指導）&lt;/a&gt;&lt;/strong&gt;&lt;/li&gt;
&lt;/ul&gt;
&lt;p&gt;詳細は以下をご確認ください。&lt;/p&gt;
&lt;hr /&gt;
&lt;p&gt;&lt;strong&gt;■対象：&lt;/strong&gt;&lt;/p&gt;
&lt;ul&gt;
&lt;li&gt;中学受験を目指している小学3年生～6年生&lt;/li&gt;
&lt;li&gt;高校受験や大学受験を目指している中学3年生～高校3年生&lt;/li&gt;
&lt;/ul&gt;
&lt;p&gt;&lt;strong&gt;■内容：&lt;/strong&gt;&lt;br /&gt;
志望校対策、進学塾のクラスアップ対策など、個別の目標に合わせたオリジナルカリキュラムをご用意します。具体例については[&lt;strong&gt;&lt;a href="https://natsui-sansu-juku.com/kobetsu/"&gt;コチラ&lt;/a&gt;&lt;/strong&gt;]をご覧ください。&lt;/p&gt;
&lt;p&gt;&lt;strong&gt;■日程：&lt;/strong&gt;&lt;br /&gt;
12月25日（水）～1月5日（日）&lt;br /&gt;
7:00～22:55&lt;/p&gt;
&lt;p&gt;※詳細は&lt;strong&gt;&lt;a href="https://natsui-sansu-juku.com/timetable_season/"&gt;冬期講習時間割(教室型)&lt;/a&gt;&lt;/strong&gt;および&lt;strong&gt;&lt;a href="https://natsui-sansu-juku.com/vacant_online_season/"&gt;オンライン冬期講習時間割&lt;/a&gt;&lt;/strong&gt;をご確認ください。&lt;/p&gt;
&lt;p&gt;&lt;strong&gt;■費用：&lt;/strong&gt;&lt;/p&gt;
&lt;ul&gt;
&lt;li&gt;&lt;strong&gt;「完全1対1個別指導」（教室型）&lt;/strong&gt;&lt;br /&gt;
1コマ（110分）：20,570円（税込）※入塾金は不要&lt;/li&gt;
&lt;li&gt;&lt;strong&gt;「ウィズ・ユー」（オンライン個別指導）&lt;/strong&gt;&lt;br /&gt;
1コマ（55分）：10,285円（税込）※入塾金は不要&lt;/li&gt;
&lt;/ul&gt;
&lt;p&gt;※受講費用は指導開始日までにお支払いいただきます。&lt;/p&gt;
&lt;p&gt;&amp;nbsp;&lt;/p&gt;
&lt;section class="veu_cta" id="veu_cta-31446"&gt;&lt;h1 class="cta_title"&gt;当塾のご紹介&lt;/h1&gt;&lt;div class="cta_body"&gt;&lt;div class="cta_body_image cta_body_image_right"&gt;&lt;a href="https://natsui-sansu-juku.com/ct/intro/" target="_blank"&gt;&lt;img width="750" height="422" src="https://natsui-sansu-juku.com/wp-content/uploads/2020/06/紹介-1024x576.jpg" class="attachment-large size-large" alt="" srcset="https://natsui-sansu-juku.com/wp-content/uploads/2020/06/紹介-1024x576.jpg 1024w, https://natsui-sansu-juku.com/wp-content/uploads/2020/06/紹介-300x169.jpg 300w, https://natsui-sansu-juku.com/wp-content/uploads/2020/06/紹介-768x432.jpg 768w, https://natsui-sansu-juku.com/wp-content/uploads/2020/06/紹介-320x180.jpg 320w, https://natsui-sansu-juku.com/wp-content/uploads/2020/06/紹介.jpg 1280w" sizes="(max-width: 750px) 100vw, 750px" /&gt;&lt;/a&gt;&lt;/div&gt;&lt;div class="cta_body_txt image_exist"&gt;夏井算数塾の個別指導の他塾と異なる点や、夏井算数塾にしかないオンライン個別指導の紹介をさせていただいております。当塾にしかないシステムをぜひご覧ください！&lt;/div&gt;&lt;div class="cta_body_link"&gt;&lt;a href="https://natsui-sansu-juku.com/ct/intro/" class="btn btn-primary btn-block btn-lg" target="_blank"&gt;当塾のご紹介&lt;/a&gt;&lt;/div&gt;&lt;/div&gt;&lt;!--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2024%25e5%25b9%25b4%25e5%25ba%25a6%25e5%2586%25ac%25e6%259c%259f%25e8%25ac%259b%25e7%25bf%2592%25e3%2581%25ae%25e3%2581%258a%25e7%259f%25a5%25e3%2582%2589%25e3%2581%259b%25e3%2580%2590%25e5%2580%258b%25e5%2588%25a5%25e6%258c%2587%25e5%25b0%258e%25e3%2580%2591%2F&amp;amp;t=2024%E5%B9%B4%E5%BA%A6%E5%86%AC%E6%9C%9F%E8%AC%9B%E7%BF%92%E3%81%AE%E3%81%8A%E7%9F%A5%E3%82%89%E3%81%9B%E3%80%90%E5%80%8B%E5%88%A5%E6%8C%87%E5%B0%8E%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2024%25e5%25b9%25b4%25e5%25ba%25a6%25e5%2586%25ac%25e6%259c%259f%25e8%25ac%259b%25e7%25bf%2592%25e3%2581%25ae%25e3%2581%258a%25e7%259f%25a5%25e3%2582%2589%25e3%2581%259b%25e3%2580%2590%25e5%2580%258b%25e5%2588%25a5%25e6%258c%2587%25e5%25b0%258e%25e3%2580%2591%2F&amp;amp;text=2024%E5%B9%B4%E5%BA%A6%E5%86%AC%E6%9C%9F%E8%AC%9B%E7%BF%92%E3%81%AE%E3%81%8A%E7%9F%A5%E3%82%89%E3%81%9B%E3%80%90%E5%80%8B%E5%88%A5%E6%8C%87%E5%B0%8E%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2024%E5%B9%B4%E5%BA%A6%E5%86%AC%E6%9C%9F%E8%AC%9B%E7%BF%92%E3%81%AE%E3%81%8A%E7%9F%A5%E3%82%89%E3%81%9B%E3%80%90%E5%80%8B%E5%88%A5%E6%8C%87%E5%B0%8E%E3%80%91%20%7C%20%E4%B8%AD%E5%AD%A6%E5%8F%97%E9%A8%93%E5%B0%82%E9%96%80%E3%80%80%E5%A4%8F%E4%BA%95%E7%AE%97%E6%95%B0%E5%A1%BE%0Ahttps%3A%2F%2Fnatsui-sansu-juku.com%2Finfo%2F2024%25e5%25b9%25b4%25e5%25ba%25a6%25e5%2586%25ac%25e6%259c%259f%25e8%25ac%259b%25e7%25bf%2592%25e3%2581%25ae%25e3%2581%258a%25e7%259f%25a5%25e3%2582%2589%25e3%2581%259b%25e3%2580%2590%25e5%2580%258b%25e5%2588%25a5%25e6%258c%2587%25e5%25b0%258e%25e3%2580%2591%2F" target="_blank" &gt;&lt;span class="vk_icon_w_r_sns_bluesky icon_sns"&gt;&lt;/span&gt;&lt;span class="sns_txt"&gt;Bluesky&lt;/span&gt;&lt;/a&gt;&lt;/li&gt;&lt;li class="sb_hatena sb_icon"&gt;&lt;a class="sb_icon_inner" href="//b.hatena.ne.jp/add?mode=confirm&amp;url=https%3A%2F%2Fnatsui-sansu-juku.com%2Finfo%2F2024%25e5%25b9%25b4%25e5%25ba%25a6%25e5%2586%25ac%25e6%259c%259f%25e8%25ac%259b%25e7%25bf%2592%25e3%2581%25ae%25e3%2581%258a%25e7%259f%25a5%25e3%2582%2589%25e3%2581%259b%25e3%2580%2590%25e5%2580%258b%25e5%2588%25a5%25e6%258c%2587%25e5%25b0%258e%25e3%2580%2591%2F&amp;amp;title=2024%E5%B9%B4%E5%BA%A6%E5%86%AC%E6%9C%9F%E8%AC%9B%E7%BF%92%E3%81%AE%E3%81%8A%E7%9F%A5%E3%82%89%E3%81%9B%E3%80%90%E5%80%8B%E5%88%A5%E6%8C%87%E5%B0%8E%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2024%25e5%25b9%25b4%25e5%25ba%25a6%25e5%2586%25ac%25e6%259c%259f%25e8%25ac%259b%25e7%25bf%2592%25e3%2581%25ae%25e3%2581%258a%25e7%259f%25a5%25e3%2582%2589%25e3%2581%259b%25e3%2580%2590%25e5%2580%258b%25e5%2588%25a5%25e6%258c%2587%25e5%25b0%258e%25e3%2580%2591%2F&amp;title=2024%E5%B9%B4%E5%BA%A6%E5%86%AC%E6%9C%9F%E8%AC%9B%E7%BF%92%E3%81%AE%E3%81%8A%E7%9F%A5%E3%82%89%E3%81%9B%E3%80%90%E5%80%8B%E5%88%A5%E6%8C%87%E5%B0%8E%E3%80%91%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sb_icon_inner"data-clipboard-text="2024年度冬期講習のお知らせ【個別指導】 | 中学受験専門　夏井算数塾 https://natsui-sansu-juku.com/info/2024%e5%b9%b4%e5%ba%a6%e5%86%ac%e6%9c%9f%e8%ac%9b%e7%bf%92%e3%81%ae%e3%81%8a%e7%9f%a5%e3%82%89%e3%81%9b%e3%80%90%e5%80%8b%e5%88%a5%e6%8c%87%e5%b0%8e%e3%80%91/"&gt;&lt;span class="vk_icon_w_r_sns_copy icon_sns"&gt;&lt;i class="fas fa-copy"&gt;&lt;/i&gt;&lt;/span&gt;&lt;span class="sns_txt"&gt;Copy&lt;/span&gt;&lt;/button&gt;&lt;/li&gt;&lt;/ul&gt;&lt;/div&gt;&lt;!-- [ /.socialSet ] --&gt;			
------</t>
  </si>
  <si>
    <t>https://natsui-sansu-juku.com/info/2025kakikousixyu/</t>
  </si>
  <si>
    <t>以下のページは不自然なワードを使用しています。
これらを適切に自然な言葉に置き換えて下さい。
なお、本文の装飾や構造は絶対に変えないでください。
【対象ページURL】
https://natsui-sansu-juku.com/info/2025kakikousixyu/
【検出された不自然ワード】
- 型
【本文】
------
&lt;p&gt;夏休みは、受験生にとってはまさに勝負の時期です。&lt;br /&gt;
また、受験がまだ先の生徒にとっても、普段は取り組めない課題に集中できる絶好のチャンスでもあります。&lt;/p&gt;
&lt;p&gt;夏井算数塾では、2025年度 夏期講習会 を実施いたします。&lt;br /&gt;
塾生の皆さんはもちろん、他塾に通われている生徒さんにも門戸を開放しているオープンな講習です。&lt;/p&gt;
&lt;p&gt;この貴重な機会に、算数のフォローアップ、弱点克服、実力向上を目指す皆さんのご参加をお待ちしています。&lt;/p&gt;
&lt;p&gt;■ 開講講座&lt;/p&gt;
&lt;p&gt;&lt;a href="https://natsui-sansu-juku.com/kobetsu/"&gt;完全1対1個別指導（教室型）&lt;/a&gt;&lt;/p&gt;
&lt;p&gt;&lt;a href="https://natsui-sansu-juku.com/kobetsu_online/"&gt;ウィズ・ユー（オンライン個別指導）&lt;/a&gt;&lt;/p&gt;
&lt;p&gt;■ 対象&lt;/p&gt;
&lt;p&gt;中学受験を目指している 新小3～新小6&lt;/p&gt;
&lt;p&gt;■ 内容&lt;/p&gt;
&lt;p&gt;志望校対策、クラスアップ対策、弱点補強など、&lt;br /&gt;
個別のご要望に応じたオリジナルカリキュラムを作成します。&lt;/p&gt;
&lt;p&gt;具体例はこちら&lt;br /&gt;
👉 &lt;a href="https://natsui-sansu-juku.com/kobetsu/"&gt;コチラ&lt;/a&gt;&lt;/p&gt;
&lt;p&gt;■ 日程&lt;/p&gt;
&lt;p&gt;2025年7月20日（日）～ 8月31日（日）&lt;br /&gt;
時間：7:00～22:55&lt;/p&gt;
&lt;p&gt;※最新情報はこちら&lt;/p&gt;
&lt;p&gt;&lt;a href="https://natsui-sansu-juku.com/timetable_season/"&gt;夏期講習時間割（教室型）&lt;/a&gt;&lt;/p&gt;
&lt;p&gt;&lt;a href="https://natsui-sansu-juku.com/vacant_online_season/"&gt;オンライン夏期講習時間割&lt;/a&gt;&lt;/p&gt;
&lt;p&gt;■ 費用&lt;br /&gt;
講座 時間/コマ 料金（税込） 備考&lt;br /&gt;
完全1対1個別指導（教室型） 110分 18,150円 入塾金不要&lt;br /&gt;
ウィズ・ユー（オンライン個別指導） 55分 9,075円 入塾金不要&lt;/p&gt;
&lt;p&gt;※夏期講習会費用は、指導開始日までにお支払いをお願いいたします。&lt;/p&gt;
&lt;p&gt;受講をご検討中の方はもちろん、&lt;br /&gt;
算数学習に関する悩み相談だけでも大歓迎です。&lt;/p&gt;
&lt;p&gt;👉 &lt;a href="https://natsui-sansu-juku.com/inquiry/" target="_blank" rel="noopener noreferrer"&gt;お問い合わせフォームはこちら&lt;/a&gt;&lt;/p&gt;
&lt;p&gt;多くの皆さんのチャレンジをお待ちしています！&lt;/p&gt;
&lt;section class="veu_cta" id="veu_cta-31446"&gt;&lt;h1 class="cta_title"&gt;当塾のご紹介&lt;/h1&gt;&lt;div class="cta_body"&gt;&lt;div class="cta_body_image cta_body_image_right"&gt;&lt;a href="https://natsui-sansu-juku.com/ct/intro/" target="_blank"&gt;&lt;img width="750" height="422" src="https://natsui-sansu-juku.com/wp-content/uploads/2020/06/紹介-1024x576.jpg" class="attachment-large size-large" alt="" srcset="https://natsui-sansu-juku.com/wp-content/uploads/2020/06/紹介-1024x576.jpg 1024w, https://natsui-sansu-juku.com/wp-content/uploads/2020/06/紹介-300x169.jpg 300w, https://natsui-sansu-juku.com/wp-content/uploads/2020/06/紹介-768x432.jpg 768w, https://natsui-sansu-juku.com/wp-content/uploads/2020/06/紹介-320x180.jpg 320w, https://natsui-sansu-juku.com/wp-content/uploads/2020/06/紹介.jpg 1280w" sizes="(max-width: 750px) 100vw, 750px" /&gt;&lt;/a&gt;&lt;/div&gt;&lt;div class="cta_body_txt image_exist"&gt;夏井算数塾の個別指導の他塾と異なる点や、夏井算数塾にしかないオンライン個別指導の紹介をさせていただいております。当塾にしかないシステムをぜひご覧ください！&lt;/div&gt;&lt;div class="cta_body_link"&gt;&lt;a href="https://natsui-sansu-juku.com/ct/intro/" class="btn btn-primary btn-block btn-lg" target="_blank"&gt;当塾のご紹介&lt;/a&gt;&lt;/div&gt;&lt;/div&gt;&lt;!--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2025kakikousixyu%2F&amp;amp;t=2025%E5%B9%B4%20%E5%A4%8F%E6%9C%9F%E8%AC%9B%E7%BF%92%E3%81%AE%E3%81%8A%E7%9F%A5%E3%82%89%E3%81%9B%E3%80%90%E5%80%8B%E5%88%A5%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2025kakikousixyu%2F&amp;amp;text=2025%E5%B9%B4%20%E5%A4%8F%E6%9C%9F%E8%AC%9B%E7%BF%92%E3%81%AE%E3%81%8A%E7%9F%A5%E3%82%89%E3%81%9B%E3%80%90%E5%80%8B%E5%88%A5%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2025%E5%B9%B4%20%E5%A4%8F%E6%9C%9F%E8%AC%9B%E7%BF%92%E3%81%AE%E3%81%8A%E7%9F%A5%E3%82%89%E3%81%9B%E3%80%90%E5%80%8B%E5%88%A5%E3%80%91%20%7C%20%E4%B8%AD%E5%AD%A6%E5%8F%97%E9%A8%93%E5%B0%82%E9%96%80%E3%80%80%E5%A4%8F%E4%BA%95%E7%AE%97%E6%95%B0%E5%A1%BE%0Ahttps%3A%2F%2Fnatsui-sansu-juku.com%2Finfo%2F2025kakikousixyu%2F" target="_blank" &gt;&lt;span class="vk_icon_w_r_sns_bluesky icon_sns"&gt;&lt;/span&gt;&lt;span class="sns_txt"&gt;Bluesky&lt;/span&gt;&lt;/a&gt;&lt;/li&gt;&lt;li class="sb_hatena sb_icon"&gt;&lt;a class="sb_icon_inner" href="//b.hatena.ne.jp/add?mode=confirm&amp;url=https%3A%2F%2Fnatsui-sansu-juku.com%2Finfo%2F2025kakikousixyu%2F&amp;amp;title=2025%E5%B9%B4%20%E5%A4%8F%E6%9C%9F%E8%AC%9B%E7%BF%92%E3%81%AE%E3%81%8A%E7%9F%A5%E3%82%89%E3%81%9B%E3%80%90%E5%80%8B%E5%88%A5%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2025kakikousixyu%2F&amp;title=2025%E5%B9%B4%20%E5%A4%8F%E6%9C%9F%E8%AC%9B%E7%BF%92%E3%81%AE%E3%81%8A%E7%9F%A5%E3%82%89%E3%81%9B%E3%80%90%E5%80%8B%E5%88%A5%E3%80%91%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sb_icon_inner"data-clipboard-text="2025年 夏期講習のお知らせ【個別】 | 中学受験専門　夏井算数塾 https://natsui-sansu-juku.com/info/2025kakikousixyu/"&gt;&lt;span class="vk_icon_w_r_sns_copy icon_sns"&gt;&lt;i class="fas fa-copy"&gt;&lt;/i&gt;&lt;/span&gt;&lt;span class="sns_txt"&gt;Copy&lt;/span&gt;&lt;/button&gt;&lt;/li&gt;&lt;/ul&gt;&lt;/div&gt;&lt;!-- [ /.socialSet ] --&gt;			
------</t>
  </si>
  <si>
    <t>https://natsui-sansu-juku.com/info/2025年度冬期講習のお知らせ【個別指導】/</t>
  </si>
  <si>
    <t>以下のページは不自然なワードを使用しています。
これらを適切に自然な言葉に置き換えて下さい。
なお、本文の装飾や構造は絶対に変えないでください。
【対象ページURL】
https://natsui-sansu-juku.com/info/2025年度冬期講習のお知らせ【個別指導】/
【検出された不自然ワード】
- 型
【本文】
------
&lt;p&gt;夏井塾では、今年も冬期講習会を開催します！&lt;br /&gt;
現在通塾中の塾生はもちろん、普段は他塾に通っている生徒さんも大歓迎です。&lt;/p&gt;
&lt;p&gt;この冬、算数の弱点克服やさらなる実力アップを目指して、新しい一歩を踏み出しましょう。多くの皆さんの参加をお待ちしています！&lt;/p&gt;
&lt;p&gt;&lt;strong&gt;開講講座&lt;/strong&gt;&lt;/p&gt;
&lt;ul&gt;
&lt;li&gt;&lt;strong&gt;&lt;a href="https://natsui-sansu-juku.com/kobetsu/"&gt;「完全1対1個別指導」（教室型個別指導）&lt;/a&gt;&lt;/strong&gt;&lt;/li&gt;
&lt;li&gt;&lt;strong&gt;&lt;a href="https://natsui-sansu-juku.com/kobetsu_online/"&gt;「ウィズ・ユー」（オンライン個別指導）&lt;/a&gt;&lt;/strong&gt;&lt;/li&gt;
&lt;/ul&gt;
&lt;p&gt;詳細は以下をご確認ください。&lt;/p&gt;
&lt;hr /&gt;
&lt;p&gt;&lt;strong&gt;■対象：&lt;/strong&gt;&lt;/p&gt;
&lt;ul&gt;
&lt;li&gt;中学受験を目指している小学3年生～6年生&lt;/li&gt;
&lt;li&gt;高校受験や大学受験を目指している中学3年生～高校3年生&lt;/li&gt;
&lt;/ul&gt;
&lt;p&gt;&lt;strong&gt;■内容：&lt;/strong&gt;&lt;br /&gt;
志望校対策、進学塾のクラスアップ対策など、個別の目標に合わせたオリジナルカリキュラムをご用意します。具体例については[&lt;strong&gt;&lt;a href="https://natsui-sansu-juku.com/kobetsu/"&gt;コチラ&lt;/a&gt;&lt;/strong&gt;]をご覧ください。&lt;/p&gt;
&lt;p&gt;&lt;strong&gt;■日程：&lt;/strong&gt;&lt;br /&gt;
12月21日（日）～1月8日（木）&lt;br /&gt;
7:00～22:55&lt;/p&gt;
&lt;p&gt;※詳細は&lt;strong&gt;&lt;a href="https://natsui-sansu-juku.com/timetable_season/"&gt;冬期講習時間割(教室型)&lt;/a&gt;&lt;/strong&gt;および&lt;strong&gt;&lt;a href="https://natsui-sansu-juku.com/vacant_online_season/"&gt;オンライン冬期講習時間割&lt;/a&gt;&lt;/strong&gt;をご確認ください。&lt;/p&gt;
&lt;p&gt;&lt;strong&gt;■費用：&lt;/strong&gt;&lt;/p&gt;
&lt;ul&gt;
&lt;li&gt;&lt;strong&gt;「完全1対1個別指導」（教室型）&lt;/strong&gt;&lt;br /&gt;
1コマ（110分）：20,570円（税込）※入塾金は不要&lt;/li&gt;
&lt;li&gt;&lt;strong&gt;「ウィズ・ユー」（オンライン個別指導）&lt;/strong&gt;&lt;br /&gt;
1コマ（55分）：10,285円（税込）※入塾金は不要&lt;/li&gt;
&lt;/ul&gt;
&lt;p&gt;※受講費用は指導開始日までにお支払いいただきます。&lt;/p&gt;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2025%25e5%25b9%25b4%25e5%25ba%25a6%25e5%2586%25ac%25e6%259c%259f%25e8%25ac%259b%25e7%25bf%2592%25e3%2581%25ae%25e3%2581%258a%25e7%259f%25a5%25e3%2582%2589%25e3%2581%259b%25e3%2580%2590%25e5%2580%258b%25e5%2588%25a5%25e6%258c%2587%25e5%25b0%258e%25e3%2580%2591%2F&amp;amp;t=2025%E5%B9%B4%E5%BA%A6%E5%86%AC%E6%9C%9F%E8%AC%9B%E7%BF%92%E3%81%AE%E3%81%8A%E7%9F%A5%E3%82%89%E3%81%9B%E3%80%90%E5%80%8B%E5%88%A5%E6%8C%87%E5%B0%8E%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2025%25e5%25b9%25b4%25e5%25ba%25a6%25e5%2586%25ac%25e6%259c%259f%25e8%25ac%259b%25e7%25bf%2592%25e3%2581%25ae%25e3%2581%258a%25e7%259f%25a5%25e3%2582%2589%25e3%2581%259b%25e3%2580%2590%25e5%2580%258b%25e5%2588%25a5%25e6%258c%2587%25e5%25b0%258e%25e3%2580%2591%2F&amp;amp;text=2025%E5%B9%B4%E5%BA%A6%E5%86%AC%E6%9C%9F%E8%AC%9B%E7%BF%92%E3%81%AE%E3%81%8A%E7%9F%A5%E3%82%89%E3%81%9B%E3%80%90%E5%80%8B%E5%88%A5%E6%8C%87%E5%B0%8E%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2025%E5%B9%B4%E5%BA%A6%E5%86%AC%E6%9C%9F%E8%AC%9B%E7%BF%92%E3%81%AE%E3%81%8A%E7%9F%A5%E3%82%89%E3%81%9B%E3%80%90%E5%80%8B%E5%88%A5%E6%8C%87%E5%B0%8E%E3%80%91%20%7C%20%E4%B8%AD%E5%AD%A6%E5%8F%97%E9%A8%93%E5%B0%82%E9%96%80%E3%80%80%E5%A4%8F%E4%BA%95%E7%AE%97%E6%95%B0%E5%A1%BE%0Ahttps%3A%2F%2Fnatsui-sansu-juku.com%2Finfo%2F2025%25e5%25b9%25b4%25e5%25ba%25a6%25e5%2586%25ac%25e6%259c%259f%25e8%25ac%259b%25e7%25bf%2592%25e3%2581%25ae%25e3%2581%258a%25e7%259f%25a5%25e3%2582%2589%25e3%2581%259b%25e3%2580%2590%25e5%2580%258b%25e5%2588%25a5%25e6%258c%2587%25e5%25b0%258e%25e3%2580%2591%2F" target="_blank" &gt;&lt;span class="vk_icon_w_r_sns_bluesky icon_sns"&gt;&lt;/span&gt;&lt;span class="sns_txt"&gt;Bluesky&lt;/span&gt;&lt;/a&gt;&lt;/li&gt;&lt;li class="sb_hatena sb_icon"&gt;&lt;a class="sb_icon_inner" href="//b.hatena.ne.jp/add?mode=confirm&amp;url=https%3A%2F%2Fnatsui-sansu-juku.com%2Finfo%2F2025%25e5%25b9%25b4%25e5%25ba%25a6%25e5%2586%25ac%25e6%259c%259f%25e8%25ac%259b%25e7%25bf%2592%25e3%2581%25ae%25e3%2581%258a%25e7%259f%25a5%25e3%2582%2589%25e3%2581%259b%25e3%2580%2590%25e5%2580%258b%25e5%2588%25a5%25e6%258c%2587%25e5%25b0%258e%25e3%2580%2591%2F&amp;amp;title=2025%E5%B9%B4%E5%BA%A6%E5%86%AC%E6%9C%9F%E8%AC%9B%E7%BF%92%E3%81%AE%E3%81%8A%E7%9F%A5%E3%82%89%E3%81%9B%E3%80%90%E5%80%8B%E5%88%A5%E6%8C%87%E5%B0%8E%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2025%25e5%25b9%25b4%25e5%25ba%25a6%25e5%2586%25ac%25e6%259c%259f%25e8%25ac%259b%25e7%25bf%2592%25e3%2581%25ae%25e3%2581%258a%25e7%259f%25a5%25e3%2582%2589%25e3%2581%259b%25e3%2580%2590%25e5%2580%258b%25e5%2588%25a5%25e6%258c%2587%25e5%25b0%258e%25e3%2580%2591%2F&amp;title=2025%E5%B9%B4%E5%BA%A6%E5%86%AC%E6%9C%9F%E8%AC%9B%E7%BF%92%E3%81%AE%E3%81%8A%E7%9F%A5%E3%82%89%E3%81%9B%E3%80%90%E5%80%8B%E5%88%A5%E6%8C%87%E5%B0%8E%E3%80%91%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sb_icon_inner"data-clipboard-text="2025年度冬期講習のお知らせ【個別指導】 | 中学受験専門　夏井算数塾 https://natsui-sansu-juku.com/info/2025%e5%b9%b4%e5%ba%a6%e5%86%ac%e6%9c%9f%e8%ac%9b%e7%bf%92%e3%81%ae%e3%81%8a%e7%9f%a5%e3%82%89%e3%81%9b%e3%80%90%e5%80%8b%e5%88%a5%e6%8c%87%e5%b0%8e%e3%80%91/"&gt;&lt;span class="vk_icon_w_r_sns_copy icon_sns"&gt;&lt;i class="fas fa-copy"&gt;&lt;/i&gt;&lt;/span&gt;&lt;span class="sns_txt"&gt;Copy&lt;/span&gt;&lt;/button&gt;&lt;/li&gt;&lt;/ul&gt;&lt;/div&gt;&lt;!-- [ /.socialSet ] --&gt;			
------</t>
  </si>
  <si>
    <t>https://natsui-sansu-juku.com/kobetsu/</t>
  </si>
  <si>
    <t>以下のページは不自然なワードを使用しています。
これらを適切に自然な言葉に置き換えて下さい。
なお、本文の装飾や構造は絶対に変えないでください。
【対象ページURL】
https://natsui-sansu-juku.com/kobetsu/
【検出された不自然ワード】
- 型
- 整え
【本文】
------
&lt;p&gt;当塾では生徒さんそれぞれのニーズに合わせて、多種多様な講座を準備しております。夏井算数塾の指導全体の考え方やサービスの全体像は、&lt;a href="https://natsui-sansu-juku.com/"&gt;中学受験算数｜代表が全授業担当の完全１対１個別へ｜夏井算数塾（全体像はこちら）&lt;/a&gt;でご確認ください。&lt;/p&gt;
&lt;div class="card border-primary mb-3"&gt;
&lt;div class="card-header bg-light text-primary"&gt;目次&lt;/div&gt;
&lt;div class="card-body"&gt;
&lt;ol&gt;
&lt;li&gt;指導方針について
&lt;ul&gt;
&lt;li&gt;&lt;a href="#塾別対策"&gt;塾別対策&lt;/a&gt;&lt;/li&gt;
&lt;li&gt;&lt;a href="#時期別対策"&gt;時期別対策&lt;/a&gt;&lt;/li&gt;
&lt;li&gt;&lt;a href="#サンプル講義"&gt;サンプル講義&lt;/a&gt;&lt;/li&gt;
&lt;/ul&gt;
&lt;/li&gt;
&lt;li&gt;受講するには？
&lt;ul&gt;
&lt;li&gt;&lt;a href="#受講までの流れ"&gt;受講までの流れ&lt;/a&gt;&lt;/li&gt;
&lt;li&gt;&lt;a href="#指導料"&gt;指導料&lt;/a&gt;&lt;/li&gt;
&lt;li&gt;&lt;a href="#faq"&gt;よくある質問（FAQ）&lt;/a&gt;&lt;/li&gt;
&lt;/ul&gt;
&lt;/li&gt;
&lt;/ol&gt;
&lt;/div&gt;
&lt;/div&gt;
&lt;p&gt;&lt;img fetchpriority="high" decoding="async" class="alignnone size-full wp-image-1851" src="https://natsui-sansu-juku.com/wp-content/uploads/2018/06/mat_kobetsu.png" sizes="(max-width: 755px) 100vw, 755px" srcset="https://natsui-sansu-juku.com/wp-content/uploads/2018/06/mat_kobetsu.png 755w, https://natsui-sansu-juku.com/wp-content/uploads/2018/06/mat_kobetsu-300x139.png 300w" alt="学習のニーズに合わせた多種多様な講座" width="755" height="350" /&gt;&lt;/p&gt;
&lt;p&gt;(当塾ではオンラインで指導を受けることも可能です。&lt;br /&gt;
詳しくは&lt;a class="btn btn-success" href="https://natsui-sansu-juku.com/kobetsu_online/"&gt;オンライン算数個別指導「ウィズ・ユー」&lt;/a&gt;をご覧ください。)&lt;/p&gt;
&lt;p&gt;教室型の完全1対1に加えて、同じ方針でオンラインでも進めたい方は、&lt;a href="https://natsui-sansu-juku.com/story002/"&gt;オンライン算数個別｜2画面×電子黒板｜中学受験&lt;/a&gt;もご確認ください。&lt;/p&gt;
&lt;h2&gt;完全オーダーメイドの個別指導&lt;/h2&gt;
&lt;p&gt;&lt;span style="font-size: 14px;"&gt;個別指導では、生徒さんそれぞれの状況に&lt;/span&gt;&lt;span style="color: #008000;"&gt;最適な計画&lt;/span&gt;&lt;span style="font-size: 14px;"&gt;を事前に策定します。その上で、各回の指導を行ってまいります。&lt;/span&gt;&lt;/p&gt;
&lt;p&gt;&lt;a href="https://natsui-sansu-juku.com/story001/"&gt;&lt;img decoding="async" class="alignnone wp-image-17933 size-large" src="https://natsui-sansu-juku.com/wp-content/uploads/2018/12/図3-2-1024x179.png" sizes="(max-width: 640px) 100vw, 640px" srcset="https://natsui-sansu-juku.com/wp-content/uploads/2018/12/図3-2-1024x179.png 1024w, https://natsui-sansu-juku.com/wp-content/uploads/2018/12/図3-2-300x52.png 300w, https://natsui-sansu-juku.com/wp-content/uploads/2018/12/図3-2-768x134.png 768w, https://natsui-sansu-juku.com/wp-content/uploads/2018/12/図3-2.png 1458w" alt="完全オーダーメイド指導の説明" width="640" height="112" /&gt;&lt;/a&gt;&lt;/p&gt;
&lt;p&gt;&amp;nbsp;&lt;/p&gt;
&lt;p&gt;&amp;nbsp;&lt;/p&gt;
&lt;h2&gt;夏井算数塾・個別指導の特徴&lt;/h2&gt;
&lt;h3&gt;全問題を完全データ化&lt;/h3&gt;
&lt;p&gt;当塾では、全国の中学入試問題や受験頻出問題を&lt;span style="color: #ff0000;"&gt;完全にデータベースで管理&lt;/span&gt;しています。これにより、近年の入試傾向や生徒の弱点などを踏まえ、&lt;span style="color: #0000ff;"&gt;「今授業を受けている生徒さん」が「今の時点」で学習すべき問題のみを用いて授業を行うことが可能&lt;/span&gt;になります。また、生徒のニーズに合った問題を迅速かつピンポイントで検索できるので、授業の進行中でも生徒の理解度と習熟度に応じて問題を入れかえることができ、生徒さんの歩みに寄り添った授業を行っています。&lt;/p&gt;
&lt;p&gt;≪イメージ図≫&lt;/p&gt;
&lt;p&gt;&lt;img decoding="async" class="alignnone size-large wp-image-45" src="https://natsui-sansu-juku.com/wp-content/uploads/2016/12/d129c78cfa4a40a73ab7dea583556b23-1024x576-1024x576.jpg" sizes="(max-width: 640px) 100vw, 640px" srcset="https://natsui-sansu-juku.com/wp-content/uploads/2016/12/d129c78cfa4a40a73ab7dea583556b23-1024x576.jpg 1024w, https://natsui-sansu-juku.com/wp-content/uploads/2016/12/d129c78cfa4a40a73ab7dea583556b23-1024x576-300x169.jpg 300w, https://natsui-sansu-juku.com/wp-content/uploads/2016/12/d129c78cfa4a40a73ab7dea583556b23-1024x576-768x432.jpg 768w" alt="d129c78cfa4a40a73ab7dea583556b23-1024x576" width="640" height="360" /&gt;&lt;/p&gt;
&lt;p&gt;&amp;nbsp;&lt;/p&gt;
&lt;p&gt;当塾の個別指導を効率化している仕組みについては、&lt;a href="https://natsui-sansu-juku.com/what_is_asen/"&gt;ASEN(アゼン)｜算数個別を効率化&lt;/a&gt;でも紹介しています。&lt;/p&gt;
&lt;h3&gt;電子黒板を用いた授業&lt;/h3&gt;
&lt;p&gt;&lt;img loading="lazy" decoding="async" class="alignnone size-full wp-image-101" src="https://natsui-sansu-juku.com/wp-content/uploads/2016/12/syukusyou.png" sizes="auto, (max-width: 829px) 100vw, 829px" srcset="https://natsui-sansu-juku.com/wp-content/uploads/2016/12/syukusyou.png 829w, https://natsui-sansu-juku.com/wp-content/uploads/2016/12/syukusyou-300x195.png 300w, https://natsui-sansu-juku.com/wp-content/uploads/2016/12/syukusyou-768x499.png 768w" alt="syukusyou" width="829" height="539" /&gt;&lt;/p&gt;
&lt;p&gt;板書を書く、写すなどの余分な時間を極力排除することで、一般的な学習塾に比べて&lt;span style="color: #0000ff;"&gt;密度の非常に高い授業を実現&lt;/span&gt;しています。また、授業で使用した板書は、&lt;span style="color: #008000;"&gt;「解説付き」「問題のみ」&lt;/span&gt;両バージョンを配布しています。「授業の板書がそのまま残っているので、復習する際に授業の内容が思い出しやすく大変便利だ」と生徒の方々から大変好評です。また、&lt;span style="color: #0000ff;"&gt;授業の板書データ自体もデータベース管理&lt;/span&gt;されているので、&lt;span style="color: #ff0000;"&gt;過去に受講した授業の復習・再演習をきわめてタイムリーに行うことができます&lt;/span&gt;。&lt;/p&gt;
&lt;p&gt;&lt;img loading="lazy" decoding="async" class="alignnone size-full wp-image-47" src="https://natsui-sansu-juku.com/wp-content/uploads/2016/12/toku02.jpg" sizes="auto, (max-width: 786px) 100vw, 786px" srcset="https://natsui-sansu-juku.com/wp-content/uploads/2016/12/toku02.jpg 786w, https://natsui-sansu-juku.com/wp-content/uploads/2016/12/toku02-300x197.jpg 300w, https://natsui-sansu-juku.com/wp-content/uploads/2016/12/toku02-768x503.jpg 768w" alt="toku02" width="786" height="515" /&gt;&lt;/p&gt;
&lt;p&gt;このようなITを駆使した当塾では、&lt;span style="color: #0000ff;"&gt;生徒の学習状況の管理も徹底&lt;/span&gt;しています。生徒が正解した問題、不正解した問題をチェックし、生徒の弱点やカリキュラム進捗状況を毎授業毎にアップデートしています。この&lt;span style="color: #0000ff;"&gt;蓄積されたデータを基に次回の授業を構成する&lt;/span&gt;、というサイクルを毎回実施していくことで、&lt;span style="color: #ff0000;"&gt;学習効率を極限まで高めた指導の実現&lt;/span&gt;に寄与しています。&lt;/p&gt;
&lt;p&gt;&amp;nbsp;&lt;/p&gt;
&lt;h2&gt;指導方針について&lt;/h2&gt;
&lt;p&gt;当塾は、お子さまの学習を最大限にサポートするために幅広いニーズに対応した指導プログラムを提供しています。&lt;span style="color: #0000ff;"&gt;お通いの塾や学年に応じて、柔軟にカリキュラムを調整&lt;/span&gt;し、個別の学習目標に向けて&lt;span style="color: #ff0000;"&gt;最適なアプローチ&lt;/span&gt;を実現しています。&lt;/p&gt;
&lt;p&gt;学習スタイルや現状のレベルを十分に把握した上で、&lt;span style="color: #339966;"&gt;指導内容をカスタマイズ&lt;/span&gt;しています。お子さまが抱える課題や弱点を的確に洗い出し、それに合った対策を展開することで、&lt;span style="color: #339966;"&gt;効果的な学習&lt;/span&gt;を実現しています。&lt;/p&gt;
&lt;p&gt;指導プログラムの柔軟性は、お子さまの成長に合わせてカリキュラムをアップデートすることにも活かされています。学習が進むにつれて難易度が上がる問題に挑戦したり、新たなテーマに触れてみたりすることで、お子さまの興味を引き続けながら確実なステップアップを図っています。&lt;/p&gt;
&lt;p&gt;当塾の指導方針は、&lt;strong&gt;ただ単に知識を詰め込むだけでなく&lt;/strong&gt;、&lt;span style="color: #0000ff;"&gt;基本的な考え方や解決能力を養う&lt;/span&gt;ことにも重点を置いています。中学受験においては、単に問題を解くだけでなく、その背後にある論理的なプロセスやアプローチを理解し、応用力を養うことが不可欠です。&lt;/p&gt;
&lt;h3 id="塾別対策"&gt;塾別対策&lt;/h3&gt;
&lt;p&gt;通常お通いの塾ごとに必要なフォローを行います。主に発生する課題に対する対策としては、&lt;/p&gt;
&lt;p&gt;&lt;strong&gt;授業内容の理解が追いつかない場合の対策&lt;/strong&gt;&lt;/p&gt;
&lt;p&gt;・理解が追いつかなかった問題に対して、解説動画を提供します。&lt;/p&gt;
&lt;p&gt;・実施されるカリキュラムについて事前に予習を行います。&lt;/p&gt;
&lt;p&gt;&lt;strong&gt;カリキュラム内の問題が偏っている場合の対策&lt;/strong&gt;&lt;/p&gt;
&lt;p&gt;・カリキュラムに関連した類題を提供し、幅広い問題に対応する学習を行います。&lt;/p&gt;
&lt;p&gt;&lt;strong&gt;配布テキストの量が多すぎて問題の管理が難しい場合の対策&lt;/strong&gt;&lt;/p&gt;
&lt;p&gt;・解けなかった問題をシステム上で管理します。これにより、必要な問題を簡単に呼び出し、効率的な学習を実現します。&lt;/p&gt;
&lt;p&gt;その他、詳細な塾ごとの特徴やサービスについては、&lt;a class="btn btn-success" href="https://natsui-sansu-juku.com/ct/jyukubetsu/"&gt;塾別対策&lt;/a&gt;をご覧ください。&lt;/p&gt;
&lt;h3 id="時期別対策"&gt;時期別対策&lt;/h3&gt;
&lt;p&gt;中学受験のカリキュラムは基本的には３年(2.5年)かけて学習を進めていくことが多いですが、その時期によって重要なことやつまづきポイントが大きく変わります。また、カリキュラムの進行順に関わらず「おさえておかないと後で困る」ポイントにも様々なものがございます。当塾では、そのタイミングに最適な学習内容を都度実施していくように指導を行っております。&lt;br /&gt;
詳細については、&lt;a class="btn btn-success" href="https://natsui-sansu-juku.com/ct/zikibetsu/"&gt;時期別対策&lt;/a&gt;をご覧ください。&lt;/p&gt;
&lt;h3 id="サンプル講義"&gt;サンプル講義&lt;/h3&gt;
&lt;p&gt;具体的な学習内容や単元について、サンプル講義を公開しています。詳細については&lt;a class="btn btn-success" href="https://natsui-sansu-juku.com/ct/sapix-15/"&gt;サピックスの算数を15分で講義してみた&lt;/a&gt;をご参照ください。&lt;/p&gt;
&lt;h2 id="受講までの流れ"&gt;受講までの流れ&lt;/h2&gt;
&lt;style&gt;
  .bg-pink {&lt;br /&gt;    background-color: #ffc0cb !important;&lt;br /&gt;  }&lt;br /&gt;&lt;/style&gt;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&lt;p&gt;&lt;a href="https://natsui-sansu-juku.com/timetable/"&gt;&lt;img loading="lazy" decoding="async" class="alignnone wp-image-17930 size-medium" src="https://natsui-sansu-juku.com/wp-content/uploads/2018/12/図1-2-300x52.png" alt="" width="300" height="52" srcset="https://natsui-sansu-juku.com/wp-content/uploads/2018/12/図1-2-300x52.png 300w, https://natsui-sansu-juku.com/wp-content/uploads/2018/12/図1-2-768x134.png 768w, https://natsui-sansu-juku.com/wp-content/uploads/2018/12/図1-2-1024x179.png 1024w, https://natsui-sansu-juku.com/wp-content/uploads/2018/12/図1-2.png 1459w" sizes="auto, (max-width: 300px) 100vw, 300px" /&gt;&lt;/a&gt;&lt;a href="https://natsui-sansu-juku.com/vacant_sum/"&gt;&lt;img loading="lazy" decoding="async" class="alignnone wp-image-17927 size-medium" src="https://natsui-sansu-juku.com/wp-content/uploads/2018/12/図2-3-300x52.png" alt="" width="300" height="52" srcset="https://natsui-sansu-juku.com/wp-content/uploads/2018/12/図2-3-300x52.png 300w, https://natsui-sansu-juku.com/wp-content/uploads/2018/12/図2-3-768x134.png 768w, https://natsui-sansu-juku.com/wp-content/uploads/2018/12/図2-3-1024x179.png 1024w, https://natsui-sansu-juku.com/wp-content/uploads/2018/12/図2-3.png 1459w" sizes="auto, (max-width: 300px) 100vw, 300px" /&gt;&lt;/a&gt;&lt;/p&gt;
&lt;p&gt;&amp;nbsp;&lt;/p&gt;
&lt;h2 id="指導料"&gt;指導料&lt;/h2&gt;
&lt;div class="container mt-5"&gt;
&lt;div class="row"&gt;
&lt;div class="col-sm-4"&gt;
&lt;div class="card bg-primary mb-3 text-white"&gt;
&lt;div class="card-body"&gt;
&lt;h5 class="card-title"&gt;トライアル指導料&lt;/h5&gt;
&lt;p class="card-text"&gt;10,000円(税込)&lt;/p&gt;
&lt;p class="card-text"&gt;所謂体験授業です。当日現金にて申し受けます。&lt;/p&gt;
&lt;/div&gt;
&lt;/div&gt;
&lt;/div&gt;
&lt;div class="col-sm-4"&gt;
&lt;div class="card bg-success mb-3 text-white"&gt;
&lt;div class="card-body"&gt;
&lt;h5 class="card-title"&gt;入塾金&lt;/h5&gt;
&lt;p class="card-text"&gt;22,000円(税込)&lt;/p&gt;
&lt;p class="card-text"&gt;入塾時に申し受けます。(※兄弟姉妹の場合、不要)&lt;/p&gt;
&lt;/div&gt;
&lt;/div&gt;
&lt;/div&gt;
&lt;div class="col-sm-4"&gt;
&lt;div class="card bg-info mb-3 text-white"&gt;
&lt;div class="card-body"&gt;
&lt;h5 class="card-title"&gt;指導料&lt;/h5&gt;
&lt;p class="card-text"&gt;20,570円(税込)/110分&lt;/p&gt;
&lt;p class="card-text"&gt;前払い制です。前月20日頃に請求書を発行します。&lt;/p&gt;
&lt;/div&gt;
&lt;/div&gt;
&lt;/div&gt;
&lt;/div&gt;
&lt;/div&gt;
&lt;h2 id="faq"&gt;よくある質問（FAQ）&lt;/h2&gt;
&lt;dl&gt;
&lt;dt&gt;Q. どの講座を選べばよいか分かりません。&lt;/dt&gt;
&lt;dd&gt;最初に「お通いの塾」「学年」「直近のテストの答案状況」「困っている単元」を確認し、必要な対策を優先順位つきで整理します。教室型の完全1対1／オンライン個別のどちらが合うかも含めて提案します。&lt;/dd&gt;
&lt;dt&gt;Q. 塾の授業内容の理解が追いつきません。&lt;/dt&gt;
&lt;dd&gt;理解が追いつかなかった問題は、解説動画の提供や、次回以降の授業での補強で埋め直します。必要に応じて、実施されるカリキュラムの予習も行い、授業での置き去りを防ぎます。&lt;/dd&gt;
&lt;dt&gt;Q. 配布テキストが多すぎて、解けなかった問題が埋もれます。&lt;/dt&gt;
&lt;dd&gt;解けなかった問題をシステム上で管理し、必要な問題をすぐ呼び出せる形にします。復習の優先順位も整理し、同じミスを繰り返さない回し方に整えます。&lt;/dd&gt;
&lt;dt&gt;Q. カリキュラムの問題が偏っている気がします。&lt;/dt&gt;
&lt;dd&gt;カリキュラムに関連した類題を追加し、頻出論点を取りこぼさない形で学習範囲を広げます。入試傾向や弱点に合わせて、今の時点で必要な問題だけを選んで扱います。&lt;/dd&gt;
&lt;dt&gt;Q. 途中からの入塾でも間に合いますか？&lt;/dt&gt;
&lt;dd&gt;時期によって重要なことやつまずきポイントが変わるため、まずは現状の到達度と「後で困るポイント」を整理します。カリキュラムの進行順に縛られず、そのタイミングに必要な学習内容を都度実施します。&lt;/dd&gt;
&lt;dt&gt;Q. どんな問題を使って授業をしますか？&lt;/dt&gt;
&lt;dd&gt;全国の中学入試問題や受験頻出問題をデータベースで管理しており、近年の入試傾向と生徒さんの弱点を踏まえて、今の時点で学習すべき問題のみを選んで授業を構成します。&lt;/dd&gt;
&lt;dt&gt;Q. 電子黒板の授業だと、復習はしやすいですか？&lt;/dt&gt;
&lt;dd&gt;授業で使用した板書は「解説付き」「問題のみ」両バージョンを配布します。板書データ自体も管理されているため、過去に受講した授業の復習・再演習をタイムリーに行えます。&lt;/dd&gt;
&lt;dt&gt;Q. オンラインでも教室と同じ方針で受けられますか？&lt;/dt&gt;
&lt;dd&gt;同じ方針でオンライン個別指導も提供しています。詳細は「オンライン算数個別指導ウィズ・ユー」および「オンライン算数個別｜2画面×電子黒板｜中学受験」をご確認ください。&lt;/dd&gt;
&lt;dt&gt;Q. トライアル指導では何をしますか？&lt;/dt&gt;
&lt;dd&gt;事前ヒアリングで伺った情報をもとに実際に指導を行い、計画をブラッシュアップして再度提示します。以降の授業頻度や家庭学習の回し方も含めて方針を整理します。&lt;/dd&gt;
&lt;dt&gt;Q. 指導料の支払い方法はどうなりますか？&lt;/dt&gt;
&lt;dd&gt;トライアル指導料は当日現金にて申し受けます。指導料は前払い制で、前月20日頃に請求書を発行します。&lt;/dd&gt;
&lt;/dl&gt;
&lt;h2&gt;完全１対１個別指導　お問い合わせはこちらから&lt;/h2&gt;
&lt;div class="wpcf7 no-js" id="wpcf7-f17781-p13-o1" lang="ja" dir="ltr" data-wpcf7-id="17781"&gt;
&lt;div class="screen-reader-response"&gt;&lt;p role="status" aria-live="polite" aria-atomic="true"&gt;&lt;/p&gt; &lt;ul&gt;&lt;/ul&gt;&lt;/div&gt;
&lt;form action="/kobetsu/#wpcf7-f17781-p13-o1" method="post" class="wpcf7-form init" aria-label="コンタクトフォーム" novalidate="novalidate" data-status="init"&gt;
&lt;fieldset class="hidden-fields-container"&gt;&lt;input type="hidden" name="_wpcf7" value="17781" /&gt;&lt;input type="hidden" name="_wpcf7_version" value="6.1.4" /&gt;&lt;input type="hidden" name="_wpcf7_locale" value="ja" /&gt;&lt;input type="hidden" name="_wpcf7_unit_tag" value="wpcf7-f17781-p13-o1" /&gt;&lt;input type="hidden" name="_wpcf7_container_post" value="13" /&gt;&lt;input type="hidden" name="_wpcf7_posted_data_hash" value="" /&gt;&lt;input type="hidden" name="_wpcf7_recaptcha_response" value="" /&gt;
&lt;/fieldset&gt;
&lt;p&gt;&lt;label&gt;お名前(必須)&lt;br /&gt;
&lt;span class="wpcf7-form-control-wrap" data-name="text-899"&gt;&lt;input size="40" maxlength="400" class="wpcf7-form-control wpcf7-text wpcf7-validates-as-required" aria-required="true" aria-invalid="false" value="" type="text" name="text-899" /&gt;&lt;/span&gt;&lt;/label&gt;
&lt;/p&gt;
&lt;p&gt;&lt;label&gt;メールアドレス(必須)&lt;br /&gt;
&lt;span class="wpcf7-form-control-wrap" data-name="text-461"&gt;&lt;input size="40" maxlength="400" class="wpcf7-form-control wpcf7-email wpcf7-validates-as-required wpcf7-text wpcf7-validates-as-email" aria-required="true" aria-invalid="false" value="" type="email" name="text-461" /&gt;&lt;/span&gt;&lt;/label&gt;
&lt;/p&gt;
&lt;p&gt;&lt;label&gt; 電話番号(必須)&lt;/label&gt;&lt;br /&gt;
&lt;span class="wpcf7-form-control-wrap" data-name="tel-748"&gt;&lt;input size="40" maxlength="400" class="wpcf7-form-control wpcf7-tel wpcf7-validates-as-required wpcf7-text wpcf7-validates-as-tel" aria-required="true" aria-invalid="false" value="" type="tel" name="tel-748" /&gt;&lt;/span&gt;
&lt;/p&gt;
&lt;p&gt;&lt;label&gt; 性別(必須)&lt;/label&gt;&lt;br /&gt;
&lt;span class="wpcf7-form-control-wrap" data-name="checkbox-104"&gt;&lt;span class="wpcf7-form-control wpcf7-checkbox wpcf7-validates-as-required"&gt;&lt;span class="wpcf7-list-item first"&gt;&lt;input type="checkbox" name="checkbox-104[]" value="男" /&gt;&lt;span class="wpcf7-list-item-label"&gt;男&lt;/span&gt;&lt;/span&gt;&lt;span class="wpcf7-list-item last"&gt;&lt;input type="checkbox" name="checkbox-104[]" value="女" /&gt;&lt;span class="wpcf7-list-item-label"&gt;女&lt;/span&gt;&lt;/span&gt;&lt;/span&gt;&lt;/span&gt;
&lt;/p&gt;
&lt;p&gt;&lt;label&gt; 学年(必須)&lt;/label&gt;&lt;br /&gt;
&lt;span class="wpcf7-form-control-wrap" data-name="checkbox-279"&gt;&lt;span class="wpcf7-form-control wpcf7-checkbox wpcf7-validates-as-required"&gt;&lt;span class="wpcf7-list-item first"&gt;&lt;input type="checkbox" name="checkbox-279[]" value="小学３年生" /&gt;&lt;span class="wpcf7-list-item-label"&gt;小学３年生&lt;/span&gt;&lt;/span&gt;&lt;span class="wpcf7-list-item"&gt;&lt;input type="checkbox" name="checkbox-279[]" value="小学４年生" /&gt;&lt;span class="wpcf7-list-item-label"&gt;小学４年生&lt;/span&gt;&lt;/span&gt;&lt;span class="wpcf7-list-item"&gt;&lt;input type="checkbox" name="checkbox-279[]" value="小学５年生" /&gt;&lt;span class="wpcf7-list-item-label"&gt;小学５年生&lt;/span&gt;&lt;/span&gt;&lt;span class="wpcf7-list-item last"&gt;&lt;input type="checkbox" name="checkbox-279[]" value="小学６年生" /&gt;&lt;span class="wpcf7-list-item-label"&gt;小学６年生&lt;/span&gt;&lt;/span&gt;&lt;/span&gt;&lt;/span&gt;
&lt;/p&gt;
&lt;p&gt;&lt;label&gt; 都道府県(必須)&lt;br /&gt;
&lt;span class="wpcf7-form-control-wrap" data-name="menu-161"&gt;&lt;select class="wpcf7-form-control wpcf7-select" aria-invalid="false" name="menu-161"&gt;&lt;option value="北海道"&gt;北海道&lt;/option&gt;&lt;option value="青森県"&gt;青森県&lt;/option&gt;&lt;option value="岩手県"&gt;岩手県&lt;/option&gt;&lt;option value="宮城県"&gt;宮城県&lt;/option&gt;&lt;option value="秋田県"&gt;秋田県&lt;/option&gt;&lt;option value="山形県"&gt;山形県&lt;/option&gt;&lt;option value="福島県"&gt;福島県&lt;/option&gt;&lt;option value="茨城県"&gt;茨城県&lt;/option&gt;&lt;option value="栃木県"&gt;栃木県&lt;/option&gt;&lt;option value="群馬県"&gt;群馬県&lt;/option&gt;&lt;option value="埼玉県"&gt;埼玉県&lt;/option&gt;&lt;option value="千葉県"&gt;千葉県&lt;/option&gt;&lt;option value="東京都"&gt;東京都&lt;/option&gt;&lt;option value="神奈川県"&gt;神奈川県&lt;/option&gt;&lt;option value="新潟県"&gt;新潟県&lt;/option&gt;&lt;option value="富山県"&gt;富山県&lt;/option&gt;&lt;option value="石川県"&gt;石川県&lt;/option&gt;&lt;option value="福井県"&gt;福井県&lt;/option&gt;&lt;option value="山梨県"&gt;山梨県&lt;/option&gt;&lt;option value="長野県"&gt;長野県&lt;/option&gt;&lt;option value="岐阜県"&gt;岐阜県&lt;/option&gt;&lt;option value="静岡県"&gt;静岡県&lt;/option&gt;&lt;option value="愛知県"&gt;愛知県&lt;/option&gt;&lt;option value="三重県"&gt;三重県&lt;/option&gt;&lt;option value="滋賀県"&gt;滋賀県&lt;/option&gt;&lt;option value="京都府"&gt;京都府&lt;/option&gt;&lt;option value="大阪府"&gt;大阪府&lt;/option&gt;&lt;option value="兵庫県"&gt;兵庫県&lt;/option&gt;&lt;option value="奈良県"&gt;奈良県&lt;/option&gt;&lt;option value="和歌山県"&gt;和歌山県&lt;/option&gt;&lt;option value="鳥取県"&gt;鳥取県&lt;/option&gt;&lt;option value="島根県"&gt;島根県&lt;/option&gt;&lt;option value="岡山県"&gt;岡山県&lt;/option&gt;&lt;option value="広島県"&gt;広島県&lt;/option&gt;&lt;option value="山口県"&gt;山口県&lt;/option&gt;&lt;option value="徳島県"&gt;徳島県&lt;/option&gt;&lt;option value="香川県"&gt;香川県&lt;/option&gt;&lt;option value="愛媛県"&gt;愛媛県&lt;/option&gt;&lt;option value="高知県"&gt;高知県&lt;/option&gt;&lt;option value="福岡県"&gt;福岡県&lt;/option&gt;&lt;option value="佐賀県"&gt;佐賀県&lt;/option&gt;&lt;option value="長崎県"&gt;長崎県&lt;/option&gt;&lt;option value="熊本県"&gt;熊本県&lt;/option&gt;&lt;option value="大分県"&gt;大分県&lt;/option&gt;&lt;option value="宮崎県"&gt;宮崎県&lt;/option&gt;&lt;option value="鹿児島県"&gt;鹿児島県&lt;/option&gt;&lt;option value="沖縄県"&gt;沖縄県&lt;/option&gt;&lt;/select&gt;&lt;/span&gt;&lt;/label&gt;
&lt;/p&gt;
&lt;p&gt;&lt;label&gt; 備考欄&lt;br /&gt;
&lt;span class="wpcf7-form-control-wrap" data-name="your-message"&gt;&lt;textarea cols="40" rows="10" maxlength="2000" class="wpcf7-form-control wpcf7-textarea wpcf7-validates-as-required" aria-required="true" aria-invalid="false" name="your-message"&gt;&lt;/textarea&gt;&lt;/span&gt; &lt;/label&gt;
&lt;/p&gt;
&lt;p&gt;&lt;input class="wpcf7-form-control wpcf7-submit has-spinner" type="submit" value="送信" /&gt;
&lt;/p&gt;&lt;div class="wpcf7-response-output" aria-hidden="true"&gt;&lt;/div&gt;
&lt;/form&gt;
&lt;/div&gt;
&lt;section class="veu_cta" id="veu_cta-31796"&gt;&lt;h1 class="cta_title"&gt;動画：中学受験Q&amp;A&lt;/h1&gt;&lt;div class="cta_body"&gt;&lt;div class="cta_body_image cta_body_image_right"&gt;&lt;a href="https://natsui-sansu-juku.com/ct/%e4%b8%ad%e5%ad%a6%e5%8f%97%e9%a8%93q%ef%bc%86%ef%bd%81/"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image_exist"&gt;中学受験についての親御さんの悩みやお子さんの問題に答えるQ&amp;amp;A動画です。経験に基づくアドバイスを通じて、中学受験に関する情報とサポートを提供しています。&lt;/div&gt;&lt;div class="cta_body_link"&gt;&lt;a href="https://natsui-sansu-juku.com/ct/%e4%b8%ad%e5%ad%a6%e5%8f%97%e9%a8%93q%ef%bc%86%ef%bd%81/" class="btn btn-primary btn-block btn-lg" target="_blank"&gt;動画：中学受験Q&amp;amp;A&lt;/a&gt;&lt;/div&gt;&lt;/div&gt;&lt;!--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kobetsu%2F&amp;amp;t=%E4%B8%AD%E5%AD%A6%E5%8F%97%E9%A8%93%E7%AE%97%E6%95%B0%E3%81%AE%E6%95%99%E5%AE%A4%E5%80%8B%E5%88%A5%E6%8C%87%E5%B0%8E%EF%BC%88%E5%AE%8C%E5%85%A81%E5%AF%BE1%EF%BC%89%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kobetsu%2F&amp;amp;text=%E4%B8%AD%E5%AD%A6%E5%8F%97%E9%A8%93%E7%AE%97%E6%95%B0%E3%81%AE%E6%95%99%E5%AE%A4%E5%80%8B%E5%88%A5%E6%8C%87%E5%B0%8E%EF%BC%88%E5%AE%8C%E5%85%A81%E5%AF%BE1%EF%BC%89%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7%AE%97%E6%95%B0%E3%81%AE%E6%95%99%E5%AE%A4%E5%80%8B%E5%88%A5%E6%8C%87%E5%B0%8E%EF%BC%88%E5%AE%8C%E5%85%A81%E5%AF%BE1%EF%BC%89%20%7C%20%E4%B8%AD%E5%AD%A6%E5%8F%97%E9%A8%93%E5%B0%82%E9%96%80%E3%80%80%E5%A4%8F%E4%BA%95%E7%AE%97%E6%95%B0%E5%A1%BE%0Ahttps%3A%2F%2Fnatsui-sansu-juku.com%2Fkobetsu%2F" target="_blank" &gt;&lt;span class="vk_icon_w_r_sns_bluesky icon_sns"&gt;&lt;/span&gt;&lt;span class="sns_txt"&gt;Bluesky&lt;/span&gt;&lt;/a&gt;&lt;/li&gt;&lt;li class="sb_hatena sb_icon"&gt;&lt;a class="sb_icon_inner" href="//b.hatena.ne.jp/add?mode=confirm&amp;url=https%3A%2F%2Fnatsui-sansu-juku.com%2Fkobetsu%2F&amp;amp;title=%E4%B8%AD%E5%AD%A6%E5%8F%97%E9%A8%93%E7%AE%97%E6%95%B0%E3%81%AE%E6%95%99%E5%AE%A4%E5%80%8B%E5%88%A5%E6%8C%87%E5%B0%8E%EF%BC%88%E5%AE%8C%E5%85%A81%E5%AF%BE1%EF%BC%89%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sb_icon_inner"data-clipboard-text="中学受験算数の教室個別指導（完全1対1） | 中学受験専門　夏井算数塾 https://natsui-sansu-juku.com/kobetsu/"&gt;&lt;span class="vk_icon_w_r_sns_copy icon_sns"&gt;&lt;i class="fas fa-copy"&gt;&lt;/i&gt;&lt;/span&gt;&lt;span class="sns_txt"&gt;Copy&lt;/span&gt;&lt;/button&gt;&lt;/li&gt;&lt;/ul&gt;&lt;/div&gt;&lt;!-- [ /.socialSet ] --&gt;	
------</t>
  </si>
  <si>
    <t>https://natsui-sansu-juku.com/nichinoken-2/</t>
  </si>
  <si>
    <t>以下のページは不自然なワードを使用しています。
これらを適切に自然な言葉に置き換えて下さい。
なお、本文の装飾や構造は絶対に変えないでください。
【対象ページURL】
https://natsui-sansu-juku.com/nichinoken-2/
【検出された不自然ワード】
- 型
【本文】
------
&lt;p&gt;このページでは、中学受験専門塾として全国に多くの校舎を展開する&lt;strong&gt;日能研&lt;/strong&gt;について、&lt;strong&gt;特徴・課題・活用法&lt;/strong&gt;を整理してご紹介します。歴史と実績のある大手進学塾だからこそ得られるメリットと、一方で注意しておきたいポイントをまとめ、ご家庭での算数フォローのヒントまでお伝えします。&lt;/p&gt;
&lt;p&gt;&lt;strong&gt;※ご注意&lt;/strong&gt;：日能研の講座名・時間割・テスト頻度・クラス編成・志望校対策の進め方などは、&lt;strong&gt;教室・年度・学年・在籍コースによって変わり得ます&lt;/strong&gt;。本ページでは「目安」として整理し、最終的には&lt;strong&gt;公式の最新案内で要確認&lt;/strong&gt;という前提で読み進めてください。&lt;/p&gt;
&lt;p&gt;日能研以外も含めた&lt;strong&gt;塾別対策&lt;/strong&gt;の全体像はこちら：&lt;a href="https://natsui-sansu-juku.com/school/"&gt;塾別対策（全体像はこちら）&lt;/a&gt;&lt;/p&gt;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&lt;h2&gt;日能研とはどんな塾？向いている子・合わない子の見分け方&lt;/h2&gt;
&lt;h3&gt;大手の強み（情報・分析・学校別対策）&lt;/h3&gt;
&lt;p&gt;日能研は、日本最大級の中学受験専門塾のひとつとして、難関校から中堅校まで幅広い層に向けた受験指導を行っています。大規模塾ならではのデータ量と蓄積が強みで、次のようなメリットが期待できます。&lt;/p&gt;
&lt;ul&gt;
&lt;li&gt;長年の指導を通じて蓄積された&lt;strong&gt;情報量と分析&lt;/strong&gt;が豊富&lt;/li&gt;
&lt;li&gt;難関・中堅中学ともに&lt;strong&gt;合格実績&lt;/strong&gt;が多い（※年度・地域で傾向は異なるため公式発表で要確認）&lt;/li&gt;
&lt;li&gt;各地域・各中学の出題傾向をふまえた&lt;strong&gt;地域密着型の受験対策&lt;/strong&gt;が可能&lt;/li&gt;
&lt;li&gt;成績データをふまえた&lt;strong&gt;志望校選定・併願プラン&lt;/strong&gt;の相談がしやすい&lt;/li&gt;
&lt;/ul&gt;
&lt;p&gt;また、授業外でも入試や学校情報を得やすい仕組みが整っています（実施形態は教室・年度により異なるため要確認）。&lt;/p&gt;
&lt;ul&gt;
&lt;li&gt;中学入試動向や入試問題分析などの情報提供（例：&lt;strong&gt;講演会&lt;/strong&gt;）&lt;/li&gt;
&lt;li&gt;私学の先生に質問できる機会（例：&lt;strong&gt;私学フェア&lt;/strong&gt;）&lt;/li&gt;
&lt;li&gt;学校紹介イベント（例：&lt;strong&gt;私学のナカミを知る会&lt;/strong&gt;）&lt;/li&gt;
&lt;li&gt;学習・受験情報を共有する会（例：&lt;strong&gt;保護者会&lt;/strong&gt;）&lt;/li&gt;
&lt;li&gt;保護者同士の交流（例：&lt;strong&gt;懇談会&lt;/strong&gt;）&lt;/li&gt;
&lt;li&gt;随時の相談（例：&lt;strong&gt;個別面談&lt;/strong&gt;）&lt;/li&gt;
&lt;/ul&gt;
&lt;h3&gt;注意点（フォローの限界が出やすい場面）&lt;/h3&gt;
&lt;p&gt;一方で、大規模塾の仕組みは「合う子」には非常に強い反面、つまずき方によっては家庭側の補助が必要になる場面もあります。&lt;/p&gt;
&lt;ul&gt;
&lt;li&gt;クラス運営の都合上、&lt;strong&gt;個別最適のフォローが行き届きにくい&lt;/strong&gt;場合がある&lt;/li&gt;
&lt;li&gt;講師とのコミュニケーションを&lt;strong&gt;非常に密に取りたい&lt;/strong&gt;ご家庭は物足りなさを感じることがある&lt;/li&gt;
&lt;li&gt;「テストが多い＝安心」になりやすく、&lt;strong&gt;直し（復習）が追いつかない&lt;/strong&gt;と伸びが止まりやすい&lt;/li&gt;
&lt;/ul&gt;
&lt;p&gt;総じて、&lt;strong&gt;真面目にコツコツ取り組める／以前学んだ内容を復習して定着させられる&lt;/strong&gt;タイプのお子さまは相性が良くなりやすい一方、学習のリズムができるまでに時間がかかるタイプは、家庭での「計画」と「優先順位付け」が重要になります。&lt;/p&gt;
&lt;p&gt;&lt;a href="https://natsui-sansu-juku.com/column/nichinouken/"&gt;&lt;br /&gt;
&lt;img fetchpriority="high" decoding="async" class="alignnone wp-image-19776 size-large" src="https://natsui-sansu-juku.com/wp-content/uploads/2019/01/図8-1024x213.png" sizes="(max-width: 750px) 100vw, 750px" srcset="https://natsui-sansu-juku.com/wp-content/uploads/2019/01/図8-1024x213.png 1024w, https://natsui-sansu-juku.com/wp-content/uploads/2019/01/図8-300x62.png 300w, https://natsui-sansu-juku.com/wp-content/uploads/2019/01/図8-768x160.png 768w, https://natsui-sansu-juku.com/wp-content/uploads/2019/01/図8.png 1521w" alt="日能研の特徴" width="750" height="156" /&gt;&lt;br /&gt;
&lt;/a&gt;&lt;/p&gt;
&lt;h2&gt;日能研のカリキュラム（ステージ制・スパイラル方式）をスムーズに理解する&lt;/h2&gt;
&lt;h3&gt;ステージの考え方（小3〜小6の学びの流れ）&lt;/h3&gt;
&lt;p&gt;日能研のカリキュラムは、&lt;strong&gt;ステージ制&lt;/strong&gt;と&lt;strong&gt;スパイラル方式&lt;/strong&gt;が大きな特徴です。&lt;/p&gt;
&lt;blockquote&gt;&lt;p&gt;「成長する子ども達に寄り添い、その時期に最も必要な学び方をしてほしい。」&lt;/p&gt;&lt;/blockquote&gt;
&lt;p&gt;この考え方のもと、小学3年生から段階的に学びを深めていきます（※ステージ名称・区分の表現は教室・資料で異なる場合があります）。&lt;/p&gt;
&lt;ul&gt;
&lt;li&gt;&lt;strong&gt;1・2・3年生『低学年の喜び』&lt;/strong&gt;：3年生…学びと仲間に出会うステージI&lt;/li&gt;
&lt;li&gt;&lt;strong&gt;4・5・6年生『系統学習の学び』&lt;/strong&gt;：4年生前期…学び方に親しむステージII／4年生後期〜5年生前期…視点や知識を広げるステージIII／5年生後期〜6年生前期…学び方や考え方を深めるステージIV&lt;/li&gt;
&lt;li&gt;&lt;strong&gt;6年生後期『合格力を鍛える』&lt;/strong&gt;：6年生後期…合格に必要な力を鍛えるステージV&lt;/li&gt;
&lt;/ul&gt;
&lt;p&gt;ステージVでは、通常授業とは別に日曜日の&lt;strong&gt;「日能研入試問題研究特別講座（通称：日特）」&lt;/strong&gt;が設定される流れが紹介されています。&lt;/p&gt;
&lt;h3&gt;スパイラル方式で「復習が途切れやすい」理由と対策&lt;/h3&gt;
&lt;p&gt;スパイラル方式は、同じ単元を時間を空けて繰り返し扱うことで理解を深める狙いがあります。一方で、次のような「落とし穴」も起こりやすくなります。&lt;/p&gt;
&lt;ul&gt;
&lt;li&gt;単元の再登場が&lt;strong&gt;半年後・1年後&lt;/strong&gt;になることもあり、忘却が進む&lt;/li&gt;
&lt;li&gt;公開模試などで「半年前にやった単元」が出ると、得点が不安定になる&lt;/li&gt;
&lt;/ul&gt;
&lt;p&gt;対策はシンプルで、&lt;strong&gt;復習を“毎週の学習計画”に組み込む&lt;/strong&gt;ことです。具体策は後半の「算数フォローの実務」で具体例を挙げて紹介します。&lt;/p&gt;
&lt;p&gt;また本ページでは、日能研は大手塾の中では&lt;strong&gt;演習量が比較的少なめ&lt;/strong&gt;で、その分、授業内容は&lt;strong&gt;論理と考察が中心&lt;/strong&gt;になりやすい、という整理になっています。理解は深まる一方で、家庭側で「演習量の確保」を意識できると安定しやすくなります。&lt;/p&gt;
&lt;h2&gt;日能研のテスト（カリテ／公開テスト）とクラス分けの仕組み&lt;/h2&gt;
&lt;h3&gt;テストの位置づけ（何のために受ける？）&lt;/h3&gt;
&lt;p&gt;日能研では、テストがカリキュラムと密接に結びつき、学習の軌道修正やクラス編成に活用されます。ここでは本ページの記述を「目安」として整理します（※教室・年度で運用が変わるため要確認）。&lt;/p&gt;
&lt;ul&gt;
&lt;li&gt;入塾時に&lt;strong&gt;入塾テスト&lt;/strong&gt;を実施&lt;/li&gt;
&lt;li&gt;4・5年生：およそ&lt;strong&gt;2か月に1回&lt;/strong&gt;クラス分けテスト（目安）&lt;/li&gt;
&lt;li&gt;6年生：&lt;strong&gt;毎月&lt;/strong&gt;クラス分け（目安）&lt;/li&gt;
&lt;li&gt;1クラス：およそ&lt;strong&gt;25名&lt;/strong&gt;編成（目安）&lt;/li&gt;
&lt;/ul&gt;
&lt;p&gt;また、週末の定期テストとして&lt;strong&gt;実力養成カリテ（カリテ）&lt;/strong&gt;を実施し、成績に応じて&lt;strong&gt;席順が頻繁に入れ替わる&lt;/strong&gt;仕組みが紹介されています。テスト機会が多いことで「授業と実力のズレ」が起きにくい一方、&lt;strong&gt;直し（復習）まで含めて回せるか&lt;/strong&gt;が結果を左右します。&lt;/p&gt;
&lt;h3&gt;「クラス一覧／クラス分け」で家庭が確認すべき観点&lt;/h3&gt;
&lt;p&gt;クラスやコースの名称・構成は教室や学年で異なることがあるため、まずは&lt;strong&gt;公式の案内（教室配布資料・面談・Web）で最新を確認&lt;/strong&gt;してください。そのうえで、家庭側は次の観点で状況を整理すると、算数の手当てが早くなります。&lt;/p&gt;
&lt;ul&gt;
&lt;li&gt;&lt;strong&gt;クラス変更の理由&lt;/strong&gt;：算数だけ伸び悩んでいるのか、全体の学習バランスが偏っているのか&lt;/li&gt;
&lt;li&gt;&lt;strong&gt;宿題量・難度の変化&lt;/strong&gt;：クラスが上がった直後に処理が破綻していないか&lt;/li&gt;
&lt;li&gt;&lt;strong&gt;テスト直しの残量&lt;/strong&gt;：毎回どの単元が“未回収”で残っているか&lt;/li&gt;
&lt;li&gt;&lt;strong&gt;志望校との距離&lt;/strong&gt;：今の学習が「合格点に直結する順番」になっているか&lt;/li&gt;
&lt;/ul&gt;
&lt;h3&gt;テスト直しが回らない時の優先順位（算数フォローの基本）&lt;/h3&gt;
&lt;p&gt;テストが増えるほど「全部直す」が破綻しやすくなります。直しの優先順位を明確にし、毎回同じ流れで回すのがコツです。&lt;/p&gt;
&lt;ul&gt;
&lt;li&gt;&lt;strong&gt;優先1：落としてはいけない問題&lt;/strong&gt;（計算・基本・定番）を先に回収する&lt;/li&gt;
&lt;li&gt;&lt;strong&gt;優先2：条件読み違い／式の立て方&lt;/strong&gt;など“再現性のズレ”を修正する&lt;/li&gt;
&lt;li&gt;&lt;strong&gt;優先3：難問&lt;/strong&gt;は「考え方の要点」と「次に解くときの着眼点」だけ残し、時間を使いすぎない&lt;/li&gt;
&lt;/ul&gt;
&lt;p&gt;「何が原因だったか」を、&lt;strong&gt;知識不足／条件ミス／計算ミス／図の不足／時間配分&lt;/strong&gt;のように原因別にメモを残すと、次の週の学習が軽くなります。&lt;/p&gt;
&lt;h2&gt;日能研の時間割・通塾頻度の目安（学年別）&lt;/h2&gt;
&lt;h3&gt;小4／小5／小6で増える負荷と家庭学習の確保&lt;/h3&gt;
&lt;p&gt;学年が上がるにつれ、授業時間・コマ数は着実に増えていきます。以下は本ページで示されている「目安」です（※教室・年度・コースで異なるため、公式の時間割で要確認）。&lt;/p&gt;
&lt;table&gt;
&lt;tbody&gt;
&lt;tr&gt;
&lt;th&gt;学年&lt;/th&gt;
&lt;th&gt;通塾頻度・授業量（目安）&lt;/th&gt;
&lt;th&gt;家庭が意識したいこと&lt;/th&gt;
&lt;/tr&gt;
&lt;tr&gt;
&lt;td&gt;&lt;strong&gt;4年生&lt;/strong&gt;&lt;/td&gt;
&lt;td&gt;（本科教室）週2回／70分×4コマ／週&lt;/td&gt;
&lt;td&gt;「授業→復習→確認」のリズムを身につける&lt;/td&gt;
&lt;/tr&gt;
&lt;tr&gt;
&lt;td&gt;&lt;strong&gt;5年生&lt;/strong&gt;&lt;/td&gt;
&lt;td&gt;（本科教室）週3回／70分×6コマ／週&lt;/td&gt;
&lt;td&gt;重要単元（割合・比・速さなど）の積み残しを作らない&lt;/td&gt;
&lt;/tr&gt;
&lt;tr&gt;
&lt;td&gt;&lt;strong&gt;6年生（2〜7月）&lt;/strong&gt;&lt;/td&gt;
&lt;td&gt;本科教室／70分×9コマ／週&lt;/td&gt;
&lt;td&gt;テスト・講座増に備え、直しの優先順位を明確にする&lt;/td&gt;
&lt;/tr&gt;
&lt;tr&gt;
&lt;td&gt;&lt;strong&gt;6年生後半&lt;/strong&gt;&lt;/td&gt;
&lt;td&gt;合格力完成教室（9〜11月）、合格力ファイナル（12〜1月）など直前対策が本格化&lt;/td&gt;
&lt;td&gt;志望校から逆算し、取捨選択と過去問管理を徹底する&lt;/td&gt;
&lt;/tr&gt;
&lt;/tbody&gt;
&lt;/table&gt;
&lt;p&gt;特に6年生は、授業・テスト・講座が一気に増えやすく、家庭学習の時間をどう確保するかが大きな課題になります。ここを「気合」ではなく&lt;strong&gt;工夫&lt;/strong&gt;で乗り切れると、算数の安定感が出やすくなります。&lt;/p&gt;
&lt;h2&gt;日能研の日曜日講座（日特）とは？目的と家庭の動き方&lt;/h2&gt;
&lt;h3&gt;日特の役割（志望校対策との関係）&lt;/h3&gt;
&lt;p&gt;本ページでは、ステージVに入ると日曜日に&lt;strong&gt;「日能研入試問題研究特別講座（通称：日特）」&lt;/strong&gt;が開催され、志望レベルに応じた講座（例：&lt;strong&gt;難関校日特／上位校日特&lt;/strong&gt;）も用意されている、と整理されています（※実施内容・名称は教室・年度で異なるため要確認）。&lt;/p&gt;
&lt;p&gt;日特は「志望校に近い形式・難度に触れる」機会になり得ますが、同時に通常学習との両立が課題になります。家庭は&lt;strong&gt;日特を“増えた課題”として捉えるのではなく、志望校対策の一部として位置づける&lt;/strong&gt;と回しやすくなります。&lt;/p&gt;
&lt;h3&gt;日特が始まってから算数が伸び悩む典型パターン&lt;/h3&gt;
&lt;ul&gt;
&lt;li&gt;日特の復習に追われ、&lt;strong&gt;本科の復習が抜ける&lt;/strong&gt;&lt;/li&gt;
&lt;li&gt;テスト直しが後回しになり、&lt;strong&gt;弱点が定着してしまう&lt;/strong&gt;&lt;/li&gt;
&lt;li&gt;「難しい問題に時間を使う」比率が増え、&lt;strong&gt;取り切るべき問題を落とす&lt;/strong&gt;&lt;/li&gt;
&lt;/ul&gt;
&lt;p&gt;対策は、後半で紹介する「週の進め方の例」に日特を組み込み、&lt;strong&gt;直しの優先順位&lt;/strong&gt;をブレさせないことです。&lt;/p&gt;
&lt;h2&gt;日能研で算数が伸びない原因（学年別の詰まりどころ）&lt;/h2&gt;
&lt;h3&gt;4〜5年：学習リズムが作れない／復習が間に合わない&lt;/h3&gt;
&lt;p&gt;4〜5年は「1週間の学習リズム」を確立できるかどうかが大きな分かれ目になります。次のような流れに入ると、点数が伸びにくくなります。&lt;/p&gt;
&lt;ul&gt;
&lt;li&gt;カリキュラムテスト・公開テスト直前だけ慌てて勉強する&lt;/li&gt;
&lt;li&gt;成績が伸びず、&lt;strong&gt;テスト直しに時間を取られ続ける&lt;/strong&gt;&lt;/li&gt;
&lt;li&gt;結果として次のテストに向けた準備が薄くなり、悪循環に入る&lt;/li&gt;
&lt;/ul&gt;
&lt;h3&gt;6年：テスト過多・時間不足／過去問開始が遅れる不安&lt;/h3&gt;
&lt;p&gt;6年生はテストの回数がさらに増え、&lt;/p&gt;
&lt;ul&gt;
&lt;li&gt;テスト対策に追われて、&lt;strong&gt;毎週の通常学習が追いつかない&lt;/strong&gt;&lt;/li&gt;
&lt;li&gt;クラスが上がると宿題量が増え、&lt;strong&gt;家庭学習の時間が圧迫&lt;/strong&gt;される&lt;/li&gt;
&lt;/ul&gt;
&lt;p&gt;といった状況になりやすくなります。また本ページでは、教室によっては&lt;strong&gt;志望校対策の開始が遅くなる／過去問演習の開始が遅れる&lt;/strong&gt;可能性にも触れられています（※実際の運用は教室・年度で異なるため要確認）。志望校が固まっているご家庭ほど、&lt;strong&gt;「いつから過去問に取り組むか」を塾任せにしすぎない&lt;/strong&gt;意識が重要です。&lt;/p&gt;
&lt;h2&gt;算数フォローの実務（小テスト〜公開模試〜日特まで一貫）&lt;/h2&gt;
&lt;h3&gt;週の回し方（授業→復習→確認→直し）の例&lt;/h3&gt;
&lt;p&gt;日能研の学習が「テストの点」に結びつくかどうかは、授業内容そのものよりも&lt;strong&gt;復習と直しを“週のルーティン”として回せるか&lt;/strong&gt;で決まりやすいです。目安として、次の流れをベースに調整してみてください。&lt;/p&gt;
&lt;table&gt;
&lt;tbody&gt;
&lt;tr&gt;
&lt;th&gt;タイミング&lt;/th&gt;
&lt;th&gt;やること（算数）&lt;/th&gt;
&lt;th&gt;ポイント&lt;/th&gt;
&lt;/tr&gt;
&lt;tr&gt;
&lt;td&gt;&lt;strong&gt;授業当日&lt;/strong&gt;&lt;/td&gt;
&lt;td&gt;授業ノート・解き方を見直し、重要例題を1〜2題だけ再現&lt;/td&gt;
&lt;td&gt;「分かったつもり」を防ぐ。短くて良いので当日中に確認&lt;/td&gt;
&lt;/tr&gt;
&lt;tr&gt;
&lt;td&gt;&lt;strong&gt;翌日〜中日&lt;/strong&gt;&lt;/td&gt;
&lt;td&gt;宿題の中から“落としてはいけない”範囲を優先し、できない問題は印を付ける&lt;/td&gt;
&lt;td&gt;全部を完璧にやり切るより、優先順位を明確に&lt;/td&gt;
&lt;/tr&gt;
&lt;tr&gt;
&lt;td&gt;&lt;strong&gt;テスト前&lt;/strong&gt;&lt;/td&gt;
&lt;td&gt;直近のミス原因（条件ミス／計算ミス／図不足など）を見返し、同種を2〜3題だけ解消&lt;/td&gt;
&lt;td&gt;「量」ではなく「同じミスの再発防止」に寄せる&lt;/td&gt;
&lt;/tr&gt;
&lt;tr&gt;
&lt;td&gt;&lt;strong&gt;テスト後24〜48時間&lt;/strong&gt;&lt;/td&gt;
&lt;td&gt;直し：優先1→優先2→優先3の順で回収し、ミスの傾向を把握&lt;/td&gt;
&lt;td&gt;DI採点等で早く返ってくる場合ほど“記憶が新しいうちに”直す&lt;/td&gt;
&lt;/tr&gt;
&lt;/tbody&gt;
&lt;/table&gt;
&lt;p&gt;「直し」は、&lt;strong&gt;解説を読む時間&lt;/strong&gt;ではなく、&lt;strong&gt;次に同じ形式が出たときに取るための準備&lt;/strong&gt;です。最低限、①何が原因か ②次は何に注意するか（1行） ③同じような問題を1題（可能なら）までをセットにすると、再現性が上がります。&lt;/p&gt;
&lt;h3&gt;「算数だけ個別」を入れるべきタイミングと判断基準&lt;/h3&gt;
&lt;p&gt;日能研に通いながら算数フォローを追加するべきかは、「不安」ではなく&lt;strong&gt;お子さまの状態&lt;/strong&gt;で判断するのが安全です。次に当てはまる場合、家庭だけで回し切るのが難しくなっている可能性があります。&lt;/p&gt;
&lt;ul&gt;
&lt;li&gt;テスト直しが&lt;strong&gt;毎回残り続ける&lt;/strong&gt;（直しの渋滞が続いている）&lt;/li&gt;
&lt;li&gt;同じ単元・同じミスを&lt;strong&gt;何度も繰り返してしまう&lt;/strong&gt;&lt;/li&gt;
&lt;li&gt;解説を読むと分かるが、次に出ると&lt;strong&gt;自力で解けない&lt;/strong&gt;&lt;/li&gt;
&lt;li&gt;日特や講座が始まってから、&lt;strong&gt;本科の復習が抜けている&lt;/strong&gt;&lt;/li&gt;
&lt;li&gt;6年生で「全部やる」が破綻し、&lt;strong&gt;取捨選択ができない&lt;/strong&gt;&lt;/li&gt;
&lt;/ul&gt;
&lt;p&gt;個別フォローを入れる場合は、闇雲に問題数を増やすのではなく、&lt;strong&gt;直しの優先順位／解き方のステップ／確認の習慣&lt;/strong&gt;を身につける目的で使うと効果が出やすくなります。&lt;/p&gt;
&lt;h2&gt;日能研×オンライン個別の使い方（併用の進め方）&lt;/h2&gt;
&lt;h3&gt;オンライン授業・オンライン個別の違い（役割分担）&lt;/h3&gt;
&lt;p&gt;「オンライン」と一口に言っても、役割は大きく異なります。&lt;/p&gt;
&lt;ul&gt;
&lt;li&gt;&lt;strong&gt;オンライン授業（集団・配信型）&lt;/strong&gt;：授業そのものを受ける。内容を理解する役割になりやすい（※日能研側の提供形態は教室・年度で要確認）&lt;/li&gt;
&lt;li&gt;&lt;strong&gt;オンライン個別（1対1）&lt;/strong&gt;：つまずきを特定し、直し方・流れ・優先順位をそろえる。家庭学習が回る形にする役割&lt;/li&gt;
&lt;/ul&gt;
&lt;p&gt;日能研の強み（教材・情報・テスト）を活かしつつ、算数だけが不安な場合は、&lt;strong&gt;「直しが回らない部分」だけを個別で補う&lt;/strong&gt;考え方が現実的です。&lt;/p&gt;
&lt;h3&gt;オンライン算数個別指導「ウィズ・ユー」（夏井算数塾）案内（CTA）&lt;/h3&gt;
&lt;p&gt;夏井算数塾では、オンライン算数個別指導&lt;strong&gt;「ウィズ・ユー」&lt;/strong&gt;を開講しています。日能研の学習サイクル（小テスト・公開模試・日特など）を前提に、算数の「積み残し」を整理し、状況に合わせて最適なルートで改善します。&lt;/p&gt;
&lt;ul&gt;
&lt;li&gt;2画面を活用し、&lt;strong&gt;電子黒板のシステム&lt;/strong&gt;をそのまま使用したオンライン個別指導&lt;/li&gt;
&lt;li&gt;時間・場所を問わず受講でき、学習を無駄なく効率化しやすい&lt;/li&gt;
&lt;li&gt;教室で受ける授業をオンラインでも体現できるスタイルを目指した講座&lt;/li&gt;
&lt;/ul&gt;
&lt;p style="margin: 1.2em 0;"&gt;&lt;a style="display: inline-block; padding: 12px 16px; text-decoration: none; border: 1px solid #333; border-radius: 6px;" href="https://natsui-sansu-juku.com/kobetsu_online/"&gt;&lt;br /&gt;
オンライン算数個別指導「ウィズ・ユー」詳細を見る&lt;br /&gt;
&lt;/a&gt;&lt;/p&gt;
&lt;p&gt;「クラスを維持したい」「算数だけ底上げしたい」「日特・テストが増えて回らなくなってきた」など、状況に応じて優先順位の立て方が変わります。まずは現状の教材・テスト結果・直しの残り方をもとに、どこから見直すべきかを一緒に整理します。&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6px;"&gt;授業を聴いて帰ってきたはずだが、定着していない&lt;/li&gt;
&lt;li style="margin: 0 0 6px;"&gt;宿題と直しが回らず、積み残しが増えている&lt;/li&gt;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id="veu_cta-31443" class="veu_cta"&gt;&lt;/section&gt;
&lt;p&gt;&amp;nbsp;&lt;/p&gt;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nichinoken-2%2F&amp;amp;t=%E6%97%A5%E8%83%BD%E7%A0%94%E3%81%AB%E9%80%9A%E3%81%86%E5%B0%8F3%E3%80%9C%E5%B0%8F6%E3%81%AE%E3%81%9F%E3%82%81%E3%81%AE%E7%AE%97%E6%95%B0%E3%83%95%E3%82%A9%E3%83%AD%E3%83%BC%EF%BD%9C%E3%82%AF%E3%83%A9%E3%82%B9%E7%B6%AD%E6%8C%81%E3%81%A8%E5%BF%97%E6%9C%9B%E6%A0%A1%E5%90%88%E6%A0%BC%E3%82%92%E6%94%AF%E3%81%88%E3%82%8B%E5%80%8B%E5%88%A5%E6%8C%87%E5%B0%8E%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nichinoken-2%2F&amp;amp;text=%E6%97%A5%E8%83%BD%E7%A0%94%E3%81%AB%E9%80%9A%E3%81%86%E5%B0%8F3%E3%80%9C%E5%B0%8F6%E3%81%AE%E3%81%9F%E3%82%81%E3%81%AE%E7%AE%97%E6%95%B0%E3%83%95%E3%82%A9%E3%83%AD%E3%83%BC%EF%BD%9C%E3%82%AF%E3%83%A9%E3%82%B9%E7%B6%AD%E6%8C%81%E3%81%A8%E5%BF%97%E6%9C%9B%E6%A0%A1%E5%90%88%E6%A0%BC%E3%82%92%E6%94%AF%E3%81%88%E3%82%8B%E5%80%8B%E5%88%A5%E6%8C%87%E5%B0%8E%20%7C%20%E4%B8%AD%E5%AD%A6%E5%8F%97%E9%A8%93%E5%B0%82%E9%96%80%E3%80%80%E5%A4%8F%E4%BA%95%E7%AE%97%E6%95%B0%E5%A1%BE" target="_blank" &gt;&lt;span class="vk_icon_w_r_sns_x_twitter icon_sns"&gt;&lt;/span&gt;&lt;span class="sns_txt"&gt;X&lt;/span&gt;&lt;/a&gt;&lt;/li&gt;&lt;li class="sb_bluesky sb_icon"&gt;&lt;a class="sb_icon_inner" href="https://bsky.app/intent/compose?text=%E6%97%A5%E8%83%BD%E7%A0%94%E3%81%AB%E9%80%9A%E3%81%86%E5%B0%8F3%E3%80%9C%E5%B0%8F6%E3%81%AE%E3%81%9F%E3%82%81%E3%81%AE%E7%AE%97%E6%95%B0%E3%83%95%E3%82%A9%E3%83%AD%E3%83%BC%EF%BD%9C%E3%82%AF%E3%83%A9%E3%82%B9%E7%B6%AD%E6%8C%81%E3%81%A8%E5%BF%97%E6%9C%9B%E6%A0%A1%E5%90%88%E6%A0%BC%E3%82%92%E6%94%AF%E3%81%88%E3%82%8B%E5%80%8B%E5%88%A5%E6%8C%87%E5%B0%8E%20%7C%20%E4%B8%AD%E5%AD%A6%E5%8F%97%E9%A8%93%E5%B0%82%E9%96%80%E3%80%80%E5%A4%8F%E4%BA%95%E7%AE%97%E6%95%B0%E5%A1%BE%0Ahttps%3A%2F%2Fnatsui-sansu-juku.com%2Fnichinoken-2%2F" target="_blank" &gt;&lt;span class="vk_icon_w_r_sns_bluesky icon_sns"&gt;&lt;/span&gt;&lt;span class="sns_txt"&gt;Bluesky&lt;/span&gt;&lt;/a&gt;&lt;/li&gt;&lt;li class="sb_hatena sb_icon"&gt;&lt;a class="sb_icon_inner" href="//b.hatena.ne.jp/add?mode=confirm&amp;url=https%3A%2F%2Fnatsui-sansu-juku.com%2Fnichinoken-2%2F&amp;amp;title=%E6%97%A5%E8%83%BD%E7%A0%94%E3%81%AB%E9%80%9A%E3%81%86%E5%B0%8F3%E3%80%9C%E5%B0%8F6%E3%81%AE%E3%81%9F%E3%82%81%E3%81%AE%E7%AE%97%E6%95%B0%E3%83%95%E3%82%A9%E3%83%AD%E3%83%BC%EF%BD%9C%E3%82%AF%E3%83%A9%E3%82%B9%E7%B6%AD%E6%8C%81%E3%81%A8%E5%BF%97%E6%9C%9B%E6%A0%A1%E5%90%88%E6%A0%BC%E3%82%92%E6%94%AF%E3%81%88%E3%82%8B%E5%80%8B%E5%88%A5%E6%8C%87%E5%B0%8E%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sb_icon_inner"data-clipboard-text="日能研に通う小3〜小6のための算数フォロー｜クラス維持と志望校合格を支える個別指導 | 中学受験専門　夏井算数塾 https://natsui-sansu-juku.com/nichinoken-2/"&gt;&lt;span class="vk_icon_w_r_sns_copy icon_sns"&gt;&lt;i class="fas fa-copy"&gt;&lt;/i&gt;&lt;/span&gt;&lt;span class="sns_txt"&gt;Copy&lt;/span&gt;&lt;/button&gt;&lt;/li&gt;&lt;/ul&gt;&lt;/div&gt;&lt;!-- [ /.socialSet ] --&gt;	
------</t>
  </si>
  <si>
    <t>https://natsui-sansu-juku.com/profile/</t>
  </si>
  <si>
    <t>以下のページは不自然なワードを使用しています。
これらを適切に自然な言葉に置き換えて下さい。
なお、本文の装飾や構造は絶対に変えないでください。
【対象ページURL】
https://natsui-sansu-juku.com/profile/
【検出された不自然ワード】
- 型
- 乱れ
【本文】
------
&lt;p&gt;算数が伸び悩む場面では、「解き方を覚えたのに点にならない」「途中式が乱れて見直せない」「同じ単元でも出題のされ方が変わると止まる」といった“つまずき方”が目立ちます。大きな原因は、知識量よりも&lt;strong&gt;考え方の順序&lt;/strong&gt;や&lt;strong&gt;手の動かし方&lt;/strong&gt;が毎回ぶれてしまうことにあります。&lt;/p&gt;
&lt;h2&gt;指導で大切にしていること&lt;/h2&gt;
&lt;ul&gt;
&lt;li&gt;&lt;strong&gt;「分かった」を答案の形にする&lt;/strong&gt;：式の意味・途中式・図の対応を言葉で確認し、再現できる形に仕上げます。&lt;/li&gt;
&lt;li&gt;&lt;strong&gt;ミスの原因を“種類”で分ける&lt;/strong&gt;：計算／条件読み落とし／図の取り違え／進め方の飛ばしなど、直す場所を特定します。&lt;/li&gt;
&lt;li&gt;&lt;strong&gt;単元ごとの“解き方のパターン”より先に、共通の思考の流れ&lt;/strong&gt;：問題文→条件整理→図/式→検算・見直しの流れを習慣にします。&lt;/li&gt;
&lt;/ul&gt;
&lt;h2&gt;こんなお悩みのご相談が多いです&lt;/h2&gt;
&lt;ul&gt;
&lt;li&gt;塾の宿題はやっているのに、テストになると得点が安定しない&lt;/li&gt;
&lt;li&gt;図は描くが、式につながらず時間が足りなくなる&lt;/li&gt;
&lt;li&gt;途中式が雑で、間違えた理由が自分で説明できない&lt;/li&gt;
&lt;li&gt;比・割合・速さ・場合の数などで、考え方が毎回揺れる&lt;/li&gt;
&lt;/ul&gt;
&lt;h2&gt;初回相談で確認していること&lt;/h2&gt;
&lt;ul&gt;
&lt;li&gt;&lt;strong&gt;答案（途中式）&lt;/strong&gt;：どこで手が止まり、どこで乱れやすいかを一緒に見ます。&lt;/li&gt;
&lt;li&gt;&lt;strong&gt;学習の回し方&lt;/strong&gt;：宿題の優先順位、復習の進め方、直しの量と頻度を整理します。&lt;/li&gt;
&lt;li&gt;&lt;strong&gt;現在地と目標&lt;/strong&gt;：志望校・模試・塾の進度に合わせて、当面の到達点を言語化します。&lt;/li&gt;
&lt;/ul&gt;
&lt;p&gt;塾全体の考え方は、&lt;a href="https://natsui-sansu-juku.com/%E4%BB%A3%E8%A1%A8%E6%8C%A8%E6%8B%B6/" target="_blank" rel="noopener noreferrer"&gt;&lt;strong&gt;代表挨拶&lt;/strong&gt;&lt;/a&gt;や、指導の仕組みをまとめた&lt;a href="https://natsui-sansu-juku.com/what_is_asen/" target="_blank" rel="noopener noreferrer"&gt;&lt;strong&gt;指導システム「ASEN」&lt;/strong&gt;&lt;/a&gt;もあわせてご覧ください。受講形態は&lt;a href="https://natsui-sansu-juku.com/kobetsu/" target="_blank" rel="noopener noreferrer"&gt;&lt;strong&gt;教室型個別&lt;/strong&gt;&lt;/a&gt;／&lt;a href="https://natsui-sansu-juku.com/kobetsu_online/" target="_blank" rel="noopener noreferrer"&gt;&lt;strong&gt;オンライン個別&lt;/strong&gt;&lt;/a&gt;から選べます。&lt;/p&gt;
&lt;h2&gt;講師プロフィール&lt;/h2&gt;
&lt;h3&gt;夏井　一成(ナツイ　カズナリ)&lt;/h3&gt;
&lt;p&gt;&lt;img fetchpriority="high" decoding="async" class="alignnone size-medium wp-image-49" src="https://natsui-sansu-juku.com/wp-content/uploads/2016/12/natsui-214x300.jpg" sizes="(max-width: 214px) 100vw, 214px" srcset="https://natsui-sansu-juku.com/wp-content/uploads/2016/12/natsui-214x300.jpg 214w, https://natsui-sansu-juku.com/wp-content/uploads/2016/12/natsui-731x1024.jpg 731w, https://natsui-sansu-juku.com/wp-content/uploads/2016/12/natsui.jpg 760w" alt="natsui" width="214" height="300" /&gt;&lt;/p&gt;
&lt;p&gt;私立&lt;span style="color: #008000;"&gt;ラ・サール&lt;/span&gt;中学校・同高等学校、&lt;span style="color: #008000;"&gt;京都大学教育学部&lt;/span&gt;教育科学科、&lt;span style="color: #008000;"&gt;システムエンジニア&lt;/span&gt;を経て、「教育」を専門とするキャリアを歩み始める。&lt;/p&gt;
&lt;p&gt;中学受験指導のスタートは、大学１回生の頃に担当した&lt;span style="color: #008000;"&gt;関西某大手進学塾&lt;/span&gt;での算数講師。最難関校向けの講座を担当し、多くの小学生の受験を指導。&lt;/p&gt;
&lt;p&gt;その後、関西・関東の大手・中小を問わずさまざまな現場で中学受験指導に携わる。主に最難関校対策（関西：&lt;span style="color: #008000;"&gt;灘・東大寺・洛南・星光&lt;/span&gt;／関東：&lt;span style="color: #008000;"&gt;開成・麻布・駒場東邦・栄光学園・桜蔭・雙葉・慶應・早稲田 など&lt;/span&gt;）の指導を担当。&lt;/p&gt;
&lt;p&gt;また、「良質な教育を安価で提供するには ICT 活用が不可欠」という考えのもと、教育の ICT 化にも積極的に取り組み、&lt;/p&gt;
&lt;p&gt;■ NPO法人キッズドア&lt;br /&gt;
「Global Stream～東北の未来を創るグローバル基礎教育プロジェクト～」プロジェクトマネージャー&lt;br /&gt;
■ 株式会社シンドバッド・インターナショナル&lt;br /&gt;
&lt;a href="http://chugakujuken.studytown.jp/" target="_blank" rel="noopener"&gt;StudyTown 小学生&lt;/a&gt; 過去問解説講義担当&lt;/p&gt;
&lt;p&gt;などを歴任。&lt;/p&gt;
&lt;p&gt;「より良い教育手法の確立」を目指し、多方面で精力的に活動を続けている。&lt;/p&gt;
&lt;p&gt;&amp;nbsp;&lt;/p&gt;
&lt;section id="veu_cta-31443" class="veu_cta"&gt;&lt;/section&gt;
&lt;p&gt;&amp;nbsp;&lt;/p&gt;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profile%2F&amp;amp;t=%E4%B8%AD%E5%AD%A6%E5%8F%97%E9%A8%93%E7%AE%97%E6%95%B0%E5%B0%82%E9%96%80%E3%83%BB%E5%A4%8F%E4%BA%95%E7%AE%97%E6%95%B0%E5%A1%BE%20%E4%BB%A3%E8%A1%A8%E3%83%97%E3%83%AD%E3%83%95%E3%82%A3%E3%83%BC%E3%83%AB%EF%BD%9C%E6%8C%87%E5%B0%8E%E7%90%86%E5%BF%B5%E3%81%A8%E5%90%88%E6%A0%BC%E3%82%B5%E3%83%9D%E3%83%BC%E3%83%88%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profile%2F&amp;amp;text=%E4%B8%AD%E5%AD%A6%E5%8F%97%E9%A8%93%E7%AE%97%E6%95%B0%E5%B0%82%E9%96%80%E3%83%BB%E5%A4%8F%E4%BA%95%E7%AE%97%E6%95%B0%E5%A1%BE%20%E4%BB%A3%E8%A1%A8%E3%83%97%E3%83%AD%E3%83%95%E3%82%A3%E3%83%BC%E3%83%AB%EF%BD%9C%E6%8C%87%E5%B0%8E%E7%90%86%E5%BF%B5%E3%81%A8%E5%90%88%E6%A0%BC%E3%82%B5%E3%83%9D%E3%83%BC%E3%83%88%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7%AE%97%E6%95%B0%E5%B0%82%E9%96%80%E3%83%BB%E5%A4%8F%E4%BA%95%E7%AE%97%E6%95%B0%E5%A1%BE%20%E4%BB%A3%E8%A1%A8%E3%83%97%E3%83%AD%E3%83%95%E3%82%A3%E3%83%BC%E3%83%AB%EF%BD%9C%E6%8C%87%E5%B0%8E%E7%90%86%E5%BF%B5%E3%81%A8%E5%90%88%E6%A0%BC%E3%82%B5%E3%83%9D%E3%83%BC%E3%83%88%20%7C%20%E4%B8%AD%E5%AD%A6%E5%8F%97%E9%A8%93%E5%B0%82%E9%96%80%E3%80%80%E5%A4%8F%E4%BA%95%E7%AE%97%E6%95%B0%E5%A1%BE%0Ahttps%3A%2F%2Fnatsui-sansu-juku.com%2Fprofile%2F" target="_blank" &gt;&lt;span class="vk_icon_w_r_sns_bluesky icon_sns"&gt;&lt;/span&gt;&lt;span class="sns_txt"&gt;Bluesky&lt;/span&gt;&lt;/a&gt;&lt;/li&gt;&lt;li class="sb_hatena sb_icon"&gt;&lt;a class="sb_icon_inner" href="//b.hatena.ne.jp/add?mode=confirm&amp;url=https%3A%2F%2Fnatsui-sansu-juku.com%2Fprofile%2F&amp;amp;title=%E4%B8%AD%E5%AD%A6%E5%8F%97%E9%A8%93%E7%AE%97%E6%95%B0%E5%B0%82%E9%96%80%E3%83%BB%E5%A4%8F%E4%BA%95%E7%AE%97%E6%95%B0%E5%A1%BE%20%E4%BB%A3%E8%A1%A8%E3%83%97%E3%83%AD%E3%83%95%E3%82%A3%E3%83%BC%E3%83%AB%EF%BD%9C%E6%8C%87%E5%B0%8E%E7%90%86%E5%BF%B5%E3%81%A8%E5%90%88%E6%A0%BC%E3%82%B5%E3%83%9D%E3%83%BC%E3%83%88%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sb_icon_inner"data-clipboard-text="中学受験算数専門・夏井算数塾 代表プロフィール｜指導理念と合格サポート | 中学受験専門　夏井算数塾 https://natsui-sansu-juku.com/profile/"&gt;&lt;span class="vk_icon_w_r_sns_copy icon_sns"&gt;&lt;i class="fas fa-copy"&gt;&lt;/i&gt;&lt;/span&gt;&lt;span class="sns_txt"&gt;Copy&lt;/span&gt;&lt;/button&gt;&lt;/li&gt;&lt;/ul&gt;&lt;/div&gt;&lt;!-- [ /.socialSet ] --&gt;	
------</t>
  </si>
  <si>
    <t>https://natsui-sansu-juku.com/vacant_online/</t>
  </si>
  <si>
    <t>以下のページは不自然なワードを使用しています。
これらを適切に自然な言葉に置き換えて下さい。
なお、本文の装飾や構造は絶対に変えないでください。
【対象ページURL】
https://natsui-sansu-juku.com/vacant_online/
【検出された不自然ワード】
- 最短
- 設計
- 30秒
【本文】
------
&lt;p&gt;&lt;!-- フィルタリングボタンとスタイル --&gt;&lt;/p&gt;
&lt;div style="display: flex; flex-wrap: nowrap; overflow-x: auto;"&gt;🔍絞り込み　&lt;br /&gt;
  &lt;button class="btn btn-toggle active" data-day="0"&gt;日&lt;/button&gt;&lt;br /&gt;
  &lt;button class="btn btn-toggle active" data-day="1"&gt;月&lt;/button&gt;&lt;br /&gt;
  &lt;button class="btn btn-toggle active" data-day="2"&gt;火&lt;/button&gt;&lt;br /&gt;
  &lt;button class="btn btn-toggle active" data-day="3"&gt;水&lt;/button&gt;&lt;br /&gt;
  &lt;button class="btn btn-toggle active" data-day="4"&gt;木&lt;/button&gt;&lt;br /&gt;
  &lt;button class="btn btn-toggle active" data-day="5"&gt;金&lt;/button&gt;&lt;br /&gt;
  &lt;button class="btn btn-toggle active" data-day="6"&gt;土&lt;/button&gt;&lt;br /&gt;
  &lt;button class="btn btn-toggle active" data-time="morning"&gt;午前&lt;/button&gt;&lt;br /&gt;
  &lt;button class="btn btn-toggle active" data-time="afternoon"&gt;午後&lt;/button&gt;&lt;br /&gt;
  &lt;button class="btn btn-toggle active" data-time="evening"&gt;夕方&lt;/button&gt;
&lt;/div&gt;
&lt;style&gt;
.btn {
  display: inline-block;
  padding: 6px 6px;
  margin-right: 2px;
  font-size: 14px;
  cursor: pointer;
  border-radius: 4px;
  white-space: nowrap;
  border: 1px solid #cccccc; /* Deactive時の濃い灰色の枠線 */
}
.btn.active {
  background-color: #218838; /* Active時の濃い緑の背景 */
  color: #fff; /* Active時の文字色を白 */
  border-color: #218838; /* Active時の濃い緑の枠線 */
}
.btn:not(.active) {
  background-color: #cccccc; /* Deactive時の濃い灰色の背景 */
  color: #000; /* Deactive時の文字色を黒 */
  border-color: #cccccc; /* Deactive時の枠線を濃い灰色 */
}
&lt;/style&gt;
&lt;p&gt;&lt;!-- カレンダーのデータを表示する部分 --&gt;&lt;/p&gt;
&lt;div id="header" class="ajax" src="/res/26947.html"&gt;&lt;/div&gt;
&lt;p&gt;&lt;!-- JavaScriptコード --&gt;&lt;br /&gt;
&lt;script type="text/javascript"&gt;
jQuery(document).ready(function() {
  jQuery.ajaxSetup({ cache: false });
  jQuery('.ajax').each(function() {
    var src = jQuery(this).attr('src');
    if (src != '') {
      var $this = jQuery(this);
      $this.load(src, function() {
        setupFilter();
      });
    }
  });
});
function setupFilter() {
  jQuery('.btn-toggle').on('click', function() {
    jQuery(this).toggleClass('active');
    filterTable();
  });
  filterTable();
}
function filterTable() {
  var activeDays = jQuery('.btn[data-day].active').map(function() {
    return jQuery(this).data('day').toString();
  }).get();
  var activeTimes = jQuery('.btn[data-time].active').map(function() {
    return jQuery(this).data('time');
  }).get();
  jQuery('#availability-table thead th[data-day]').each(function(index) {
    var day = jQuery(this).data('day').toString();
    var display = activeDays.includes(day) ? '' : 'none';
    jQuery(this).css('display', display);
    jQuery('#availability-table tbody tr:odd').each(function() {
      var cell0 = jQuery(this).find('td').eq(index + 0);
      if (cell0) cell0.css('display', display);
    });
    jQuery('#availability-table tbody tr:even').each(function() {
      var cell30 = jQuery(this).find('td').eq(index + 1);
      if (cell30) cell30.css('display', display);
    });
  });
  jQuery('#availability-table tbody tr').each(function() {
    var time = jQuery(this).data('time');
    var display = activeTimes.includes(time) ? '' : 'none';
    jQuery(this).css('display', display);
  });
}
&lt;/script&gt;&lt;/p&gt;
&lt;h2&gt;オンライン指導の「空きコマ（時間割）」確認ページです&lt;/h2&gt;
&lt;p&gt;このページでは、夏井算数塾の&lt;strong&gt;中学受験向けオンライン個別指導&lt;/strong&gt;について、現在の&lt;strong&gt;指導枠（空きコマ）&lt;/strong&gt;を確認できます。&lt;br /&gt;
「オンライン算数塾を探している」「1対1の個別で、どの曜日・時間に受けられるか知りたい」という場合は、まずこの時間割をご覧ください。&lt;/p&gt;
&lt;p&gt;&lt;!-- 追加ブロック：検索流入向けの即答（最小補完） --&gt;&lt;/p&gt;
&lt;h2&gt;このページで分かること（最短30秒）&lt;/h2&gt;
&lt;ul&gt;
&lt;li&gt;&lt;strong&gt;オンライン算数個別指導（1対1）の空き枠&lt;/strong&gt;を、曜日・時間帯で絞り込んで確認できます。&lt;/li&gt;
&lt;li&gt;「空きがない」「表示が少ない」場合の、&lt;strong&gt;見直しポイント（絞り込み設定）&lt;/strong&gt;が分かります。&lt;/li&gt;
&lt;li&gt;空き枠の最終確認や受講相談は、&lt;strong&gt;お問い合わせ&lt;/strong&gt;から個別に案内を受けられます。&lt;/li&gt;
&lt;/ul&gt;
&lt;h2&gt;検索で来た方向け：これは「空き枠確認」専用ページです&lt;/h2&gt;
&lt;p&gt;指導内容（進め方・対象・受講イメージ）そのものの説明は、別ページ&lt;strong&gt;&lt;a href="https://natsui-sansu-juku.com/kobetsu_online/"&gt;オンライン算数個別指導「ウィズ・ユー」&lt;/a&gt;&lt;/strong&gt;にまとめています。&lt;br /&gt;
このページは&lt;strong&gt;「今、どの曜日・時間帯に受講できる可能性があるか」&lt;/strong&gt;を確認するためのページです。&lt;/p&gt;
&lt;h2&gt;よくある質問（空き枠・時間割・申込み）&lt;/h2&gt;
&lt;h3&gt;空き枠が見つからない（表示が少ない）ときは？&lt;/h3&gt;
&lt;ul&gt;
&lt;li&gt;まずは&lt;strong&gt;曜日&lt;/strong&gt;と&lt;strong&gt;時間帯&lt;/strong&gt;を2〜3候補に広げて、表示が出るか確認してください。&lt;/li&gt;
&lt;li&gt;絞り込みボタンは「選択中だけ表示」になるため、条件を外すと表示が増えることがあります。&lt;/li&gt;
&lt;li&gt;空き状況は申込み状況により変動するため、最新の調整可否は個別にご案内します。&lt;/li&gt;
&lt;/ul&gt;
&lt;h3&gt;空き枠（時間割）はいつ更新されますか？&lt;/h3&gt;
&lt;p&gt;空き状況は申込み状況により変動します。表示は最新に近づけていますが、最終的なご案内は個別確認になります。&lt;br /&gt;
「この枠で受けられる可能性があるか」を確実に知りたい場合は、&lt;strong&gt;&lt;a href="https://natsui-sansu-juku.com/inquiry/"&gt;お問い合わせ&lt;/a&gt;&lt;/strong&gt;からご連絡ください。&lt;/p&gt;
&lt;h3&gt;問い合わせ時に、何を伝えるとスムーズですか？&lt;/h3&gt;
&lt;ul&gt;
&lt;li&gt;お子さまの学年（例：小4〜小6）&lt;/li&gt;
&lt;li&gt;現在の通塾状況（集団塾名・受講科目など、差し支えない範囲）&lt;/li&gt;
&lt;li&gt;算数の課題（例：割合・速さ・図形・場合の数 など）&lt;/li&gt;
&lt;li&gt;希望の曜日・時間帯（第1〜第3希望があると調整がしやすいです）&lt;/li&gt;
&lt;/ul&gt;
&lt;h3&gt;指導内容（オンライン1対1の進め方）はどこで確認できますか？&lt;/h3&gt;
&lt;p&gt;受講イメージや指導の考え方は、&lt;strong&gt;&lt;a href="https://natsui-sansu-juku.com/kobetsu_online/"&gt;オンライン算数個別指導「ウィズ・ユー」&lt;/a&gt;&lt;/strong&gt;をご覧ください。&lt;br /&gt;
空き枠の確保や、ご家庭の状況に合わせた受講相談は、&lt;strong&gt;&lt;a href="https://natsui-sansu-juku.com/inquiry/"&gt;お問い合わせ&lt;/a&gt;&lt;/strong&gt;から承ります。&lt;/p&gt;
&lt;p&gt;&lt;!-- /追加ブロック --&gt;&lt;/p&gt;
&lt;h3&gt;見方（絞り込みの使い方）&lt;/h3&gt;
&lt;ul&gt;
&lt;li&gt;上のボタンで&lt;strong&gt;曜日（日〜土）&lt;/strong&gt;と&lt;strong&gt;時間帯（午前／午後／夕方）&lt;/strong&gt;を絞り込めます。&lt;/li&gt;
&lt;li&gt;ボタンが選択状態の曜日・時間帯のみが表示されます（不要な条件は外して調整できます）。&lt;/li&gt;
&lt;/ul&gt;
&lt;h3&gt;空きが見つからないとき&lt;/h3&gt;
&lt;ul&gt;
&lt;li&gt;まずは&lt;strong&gt;曜日&lt;/strong&gt;や&lt;strong&gt;時間帯&lt;/strong&gt;を2〜3候補に広げてお試しください。&lt;/li&gt;
&lt;li&gt;空き状況は申込み状況により変動するため、最新の調整可否は個別にご案内します。&lt;/li&gt;
&lt;/ul&gt;
&lt;h3&gt;指導内容の確認・お問い合わせ&lt;/h3&gt;
&lt;p&gt;オンライン個別指導の進め方（1対1の設計・受講イメージ）は、&lt;strong&gt;&lt;a href="https://natsui-sansu-juku.com/kobetsu_online/"&gt;オンライン算数個別指導「ウィズ・ユー」&lt;/a&gt;&lt;/strong&gt;にまとめています。&lt;br /&gt;
空き枠の確保や、ご家庭の状況に合わせた受講相談をご希望の場合は、&lt;strong&gt;&lt;a href="https://natsui-sansu-juku.com/inquiry/"&gt;お問い合わせ&lt;/a&gt;&lt;/strong&gt;からご連絡ください。&lt;/p&gt;
&lt;section class="veu_cta" id="veu_cta-31446"&gt;&lt;h1 class="cta_title"&gt;当塾のご紹介&lt;/h1&gt;&lt;div class="cta_body"&gt;&lt;div class="cta_body_image cta_body_image_right"&gt;&lt;a href="https://natsui-sansu-juku.com/ct/intro/" target="_blank"&gt;&lt;img width="750" height="422" src="https://natsui-sansu-juku.com/wp-content/uploads/2020/06/紹介-1024x576.jpg" class="attachment-large size-large" alt="" srcset="https://natsui-sansu-juku.com/wp-content/uploads/2020/06/紹介-1024x576.jpg 1024w, https://natsui-sansu-juku.com/wp-content/uploads/2020/06/紹介-300x169.jpg 300w, https://natsui-sansu-juku.com/wp-content/uploads/2020/06/紹介-768x432.jpg 768w, https://natsui-sansu-juku.com/wp-content/uploads/2020/06/紹介-320x180.jpg 320w, https://natsui-sansu-juku.com/wp-content/uploads/2020/06/紹介.jpg 1280w" sizes="(max-width: 750px) 100vw, 750px" /&gt;&lt;/a&gt;&lt;/div&gt;&lt;div class="cta_body_txt image_exist"&gt;夏井算数塾の個別指導の他塾と異なる点や、夏井算数塾にしかないオンライン個別指導の紹介をさせていただいております。当塾にしかないシステムをぜひご覧ください！&lt;/div&gt;&lt;div class="cta_body_link"&gt;&lt;a href="https://natsui-sansu-juku.com/ct/intro/" class="btn btn-primary btn-block btn-lg" target="_blank"&gt;当塾のご紹介&lt;/a&gt;&lt;/div&gt;&lt;/div&gt;&lt;!--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vacant_online%2F&amp;amp;t=%E3%82%AA%E3%83%B3%E3%83%A9%E3%82%A4%E3%83%B3%E6%8C%87%E5%B0%8E%E6%99%82%E9%96%93%E5%89%B2%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vacant_online%2F&amp;amp;text=%E3%82%AA%E3%83%B3%E3%83%A9%E3%82%A4%E3%83%B3%E6%8C%87%E5%B0%8E%E6%99%82%E9%96%93%E5%89%B2%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82%AA%E3%83%B3%E3%83%A9%E3%82%A4%E3%83%B3%E6%8C%87%E5%B0%8E%E6%99%82%E9%96%93%E5%89%B2%20%7C%20%E4%B8%AD%E5%AD%A6%E5%8F%97%E9%A8%93%E5%B0%82%E9%96%80%E3%80%80%E5%A4%8F%E4%BA%95%E7%AE%97%E6%95%B0%E5%A1%BE%0Ahttps%3A%2F%2Fnatsui-sansu-juku.com%2Fvacant_online%2F" target="_blank" &gt;&lt;span class="vk_icon_w_r_sns_bluesky icon_sns"&gt;&lt;/span&gt;&lt;span class="sns_txt"&gt;Bluesky&lt;/span&gt;&lt;/a&gt;&lt;/li&gt;&lt;li class="sb_hatena sb_icon"&gt;&lt;a class="sb_icon_inner" href="//b.hatena.ne.jp/add?mode=confirm&amp;url=https%3A%2F%2Fnatsui-sansu-juku.com%2Fvacant_online%2F&amp;amp;title=%E3%82%AA%E3%83%B3%E3%83%A9%E3%82%A4%E3%83%B3%E6%8C%87%E5%B0%8E%E6%99%82%E9%96%93%E5%89%B2%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sb_icon_inner"data-clipboard-text="オンライン指導時間割 | 中学受験専門　夏井算数塾 https://natsui-sansu-juku.com/vacant_online/"&gt;&lt;span class="vk_icon_w_r_sns_copy icon_sns"&gt;&lt;i class="fas fa-copy"&gt;&lt;/i&gt;&lt;/span&gt;&lt;span class="sns_txt"&gt;Copy&lt;/span&gt;&lt;/button&gt;&lt;/li&gt;&lt;/ul&gt;&lt;/div&gt;&lt;!-- [ /.socialSet ] --&gt;	
------</t>
  </si>
  <si>
    <t>https://rika-quest.com/column/chemistry/</t>
  </si>
  <si>
    <t>以下のページは不自然なワードを使用しています。
これらを適切に自然な言葉に置き換えて下さい。
なお、本文の装飾や構造は絶対に変えないでください。
【対象ページURL】
https://rika-quest.com/column/chemistry/
【検出された不自然ワード】
- 型
【本文】
------
&lt;p&gt;&amp;nbsp;&lt;/p&gt;
&lt;div class="container my-4"&gt;
&lt;p&gt;&lt;!-- Hero Section --&gt;&lt;/p&gt;
&lt;div class="card shadow-sm mb-4 border-0" style="background: linear-gradient(135deg, #2e7d32, #00695c); color: #fff;"&gt;
&lt;div class="card-body p-4"&gt;
&lt;div class="d-flex flex-wrap justify-content-between align-items-center mb-2"&gt;&lt;span class="badge bg-warning text-dark mb-2" style="font-size: 0.8rem;"&gt;中学受験理科／化学分野&lt;/span&gt;&lt;br /&gt;
&lt;span class="badge bg-light text-dark mb-2" style="font-size: 0.75rem;"&gt;暗記＋計算の「二刀流」対策&lt;/span&gt;&lt;/div&gt;
&lt;h1 class="card-title mb-3" style="font-size: 1.9rem; line-height: 1.5;"&gt;中学受験理科「化学分野」のつまずきポイント──暗記と計算を両立させる学習法&lt;/h1&gt;
&lt;p class="card-text mb-2" style="font-size: 0.98rem;"&gt;溶解度・気体・金属・中和……と単元の幅が広く、&lt;strong&gt;「暗記も計算もどちらも大変」&lt;/strong&gt;になりがちな化学分野。&lt;br /&gt;
物理に比べて「覚えること」が多く、算数の&lt;strong&gt;割合・比&lt;/strong&gt;の力も同時に求められるため、&lt;br /&gt;
苦手意識を持つ受験生も少なくありません。&lt;/p&gt;
&lt;p class="card-text mb-0" style="font-size: 0.98rem;"&gt;本記事では、講師・高野が指摘する&lt;strong&gt;化学の代表的なつまずきポイント&lt;/strong&gt;と、&lt;br /&gt;
算数の食塩水・溶解度計算との違い、そして&lt;strong&gt;実験理解と「枝問」対策&lt;/strong&gt;まで、&lt;br /&gt;
動画とあわせて分かりやすく整理します。&lt;strong&gt;化学を「なんとなく」から「得点源」に変えていきたいご家庭&lt;/strong&gt;に向けたガイドです。&lt;/p&gt;
&lt;/div&gt;
&lt;/div&gt;
&lt;p class="mb-4"&gt;化学の頻出単元を個別に復習したい場合は、&lt;a href="https://rika-quest.com/column/dissolution/"&gt;ものの溶け方（溶解の基本）&lt;/a&gt;や、&lt;a href="https://rika-quest.com/column/solubility/"&gt;水溶液のこさ（溶解度）&lt;/a&gt;から入ると流れを作りやすくなります。気体の性質や水溶液との関係まで含めて整理したい場合は、&lt;a href="https://rika-quest.com/column/gas_and_aqueous_liquid/"&gt;気体と水よう液の基礎整理&lt;/a&gt;もあわせて確認すると、単元同士のつながりが見えやすくなります。&lt;!-- 動画（元記事のまま） --&gt;&lt;/p&gt;
&lt;div class="text-center mb-4"&gt;
&lt;div style="max-width: 720px; margin: 0 auto;"&gt;&lt;iframe title="YouTube video player" src="https://www.youtube.com/embed/iUcawzeOebM" width="560" height="315" frameborder="0" allowfullscreen="allowfullscreen"&gt;&lt;br /&gt;
&lt;span data-mce-type="bookmark" style="display: inline-block; width: 0px; overflow: hidden; line-height: 0;" class="mce_SELRES_start"&gt;&lt;/span&gt;&lt;br /&gt;
&lt;/iframe&gt;&lt;/div&gt;
&lt;p class="mt-2 mb-0" style="font-size: 0.85rem; color: #555;"&gt;※動画では、化学分野の「引っかかりポイント」や算数とのつながりについて、講師が対談形式で詳しく解説しています。&lt;br /&gt;
記事と一緒にご覧いただくと理解がさらに深まります。&lt;/p&gt;
&lt;p&gt;&lt;!-- =============================== 追記：枝問の意味／典型ミス／ミニ演習／FAQ（検索面を増やす） 挿入位置：動画ブロック直後 → 「化学分野の引っかかりポイントとは？」の直前 =============================== --&gt;&lt;/p&gt;
&lt;p&gt;&lt;!-- 0) 「枝問とは」：流入クエリ対策（短く定義→読み方） --&gt;&lt;/p&gt;
&lt;div class="card mb-4 border-0 shadow-sm"&gt;
&lt;div class="card-header text-white" style="background-color: #00695c;"&gt;枝問とは：化学の大問を「順に解ける形」にする小問&lt;/div&gt;
&lt;div class="card-body"&gt;
&lt;p class="mb-2"&gt;枝問は、リード文（実験の説明）を土台にして、&lt;strong&gt;小問が順番に積み上がる&lt;/strong&gt;出題のことです。化学で点がぶれやすい子は、枝問を「別々の問題」に見てしまい、条件のつながりを落としがちです。&lt;/p&gt;
&lt;ul class="mb-0 ps-3"&gt;
&lt;li&gt;&lt;strong&gt;最初に1行&lt;/strong&gt;：「この実験は〜の関係を確かめる」&lt;/li&gt;
&lt;li&gt;&lt;strong&gt;操作に注目&lt;/strong&gt;：加熱／冷却／水を加える／蒸発（何が増える・減るか）&lt;/li&gt;
&lt;li&gt;&lt;strong&gt;表・グラフ&lt;/strong&gt;：縦軸・横軸だけ先に決める&lt;/li&gt;
&lt;/ul&gt;
&lt;/div&gt;
&lt;/div&gt;
&lt;p&gt;&lt;!-- 1) まず“何をすればいいか”を決め打ち：チェックリスト --&gt;&lt;/p&gt;
&lt;div class="card mb-4 border-0 shadow-sm"&gt;
&lt;div class="card-header text-white" style="background-color: #00695c;"&gt;まずここだけ押さえる：化学の点数が安定するチェックリスト&lt;/div&gt;
&lt;div class="card-body"&gt;
&lt;p class="mb-2"&gt;化学が不安定な子は、知識や計算以前に&lt;strong&gt;進め方&lt;/strong&gt;で落としているケースが多いです。まずは次の順番で確認してください。&lt;/p&gt;
&lt;ol class="mb-0"&gt;
&lt;li&gt;&lt;strong&gt;単位をそろえる&lt;/strong&gt;（g／kg、mL／cm³、L）&lt;/li&gt;
&lt;li&gt;&lt;strong&gt;何を基準にしている数値か&lt;/strong&gt;を確認（「水100gあたり」「全体」「溶質」など）&lt;/li&gt;
&lt;li&gt;&lt;strong&gt;実験の目的を一言で書く&lt;/strong&gt;（リード文の読み飛ばし防止）&lt;/li&gt;
&lt;li&gt;&lt;strong&gt;操作で何が増減するか&lt;/strong&gt;を矢印で整理（加熱・冷却・水を加える・蒸発など）&lt;/li&gt;
&lt;li&gt;&lt;strong&gt;最後に検算&lt;/strong&gt;（「水100gでこの量は多すぎない？」などの常識チェック）&lt;/li&gt;
&lt;/ol&gt;
&lt;/div&gt;
&lt;/div&gt;
&lt;p&gt;&lt;!-- 2) よくあるミス：検索需要が強い“単位・基準・言葉” --&gt;&lt;/p&gt;
&lt;div class="row mb-4"&gt;
&lt;div class="col-md-6 mb-3"&gt;
&lt;div class="card h-100 border-0 shadow-sm"&gt;
&lt;div class="card-header" style="background-color: #e8f1ff;"&gt;&lt;strong&gt;よくあるミス①：単位・換算ミス&lt;/strong&gt;&lt;/div&gt;
&lt;div class="card-body"&gt;
&lt;ul class="mb-0 ps-3"&gt;
&lt;li&gt;&lt;strong&gt;cm³＝mL&lt;/strong&gt;を忘れて計算がズレる&lt;/li&gt;
&lt;li&gt;&lt;strong&gt;kg→g&lt;/strong&gt;に直さず割合をかける&lt;/li&gt;
&lt;li&gt;「水100gあたり」の条件を見落として&lt;strong&gt;全体量&lt;/strong&gt;で割ってしまう&lt;/li&gt;
&lt;/ul&gt;
&lt;/div&gt;
&lt;/div&gt;
&lt;/div&gt;
&lt;div class="col-md-6 mb-3"&gt;
&lt;div class="card h-100 border-0 shadow-sm"&gt;
&lt;div class="card-header" style="background-color: #e8f5e9;"&gt;&lt;strong&gt;よくあるミス②：実験（リード文）を小問集合にする&lt;/strong&gt;&lt;/div&gt;
&lt;div class="card-body"&gt;
&lt;ul class="mb-0 ps-3"&gt;
&lt;li&gt;枝問を先に解き、&lt;strong&gt;実験の目的&lt;/strong&gt;が最後まで不明&lt;/li&gt;
&lt;li&gt;「加熱／冷却／蒸発」の操作で&lt;strong&gt;何が変わるか&lt;/strong&gt;を整理しない&lt;/li&gt;
&lt;li&gt;グラフ・表の&lt;strong&gt;何が縦軸／横軸か&lt;/strong&gt;を確認せずに読み違える&lt;/li&gt;
&lt;/ul&gt;
&lt;/div&gt;
&lt;/div&gt;
&lt;/div&gt;
&lt;/div&gt;
&lt;p&gt;&lt;!-- 追加：典型ミスをもう2枚（暗記×計算／水100gあたり） --&gt;&lt;/p&gt;
&lt;div class="row mb-4"&gt;
&lt;div class="col-md-6 mb-3"&gt;
&lt;div class="card h-100 border-0 shadow-sm"&gt;
&lt;div class="card-header" style="background-color: #fff3e0;"&gt;&lt;strong&gt;よくあるミス③：「水100gあたり」を落とす&lt;/strong&gt;&lt;/div&gt;
&lt;div class="card-body"&gt;
&lt;ul class="mb-0 ps-3"&gt;
&lt;li&gt;水の量が100gの&lt;strong&gt;何倍か&lt;/strong&gt;を出さないまま式に入る&lt;/li&gt;
&lt;li&gt;「水の量」と「水溶液全体」を取り違える&lt;/li&gt;
&lt;li&gt;温度が変わっているのに、同じ溶解度で計算する&lt;/li&gt;
&lt;/ul&gt;
&lt;/div&gt;
&lt;/div&gt;
&lt;/div&gt;
&lt;div class="col-md-6 mb-3"&gt;
&lt;div class="card h-100 border-0 shadow-sm"&gt;
&lt;div class="card-header" style="background-color: #f3e5f5;"&gt;&lt;strong&gt;よくあるミス④：暗記と計算が分断される&lt;/strong&gt;&lt;/div&gt;
&lt;div class="card-body"&gt;
&lt;ul class="mb-0 ps-3"&gt;
&lt;li&gt;物質名・性質は覚えたが、問題で使えない&lt;/li&gt;
&lt;li&gt;計算は合うのに、実験の意味が取れず点が伸びない&lt;/li&gt;
&lt;li&gt;同じ言葉でも単元で意味が変わる（例：濃い／薄い）&lt;/li&gt;
&lt;/ul&gt;
&lt;/div&gt;
&lt;/div&gt;
&lt;/div&gt;
&lt;/div&gt;
&lt;p&gt;&lt;!-- 3) ミニ演習：記事内で完結する“練習＋解答”を用意（検索面＋滞在） --&gt;&lt;/p&gt;
&lt;div class="card mb-4 border-0 shadow-sm"&gt;
&lt;div class="card-header text-white" style="background-color: #2e7d32;"&gt;ミニ演習（5問）：「暗記＋計算」をつなぐ練習&lt;/div&gt;
&lt;div class="card-body"&gt;
&lt;p class="mb-2"&gt;解き方の確認用です。&lt;strong&gt;式より先に「基準」と「単位」&lt;/strong&gt;をメモしてから解いてみてください。&lt;/p&gt;
&lt;ol class="mb-3"&gt;
&lt;li&gt;&lt;strong&gt;単位&lt;/strong&gt;：1.2kgは何g？ 0.35Lは何mL？&lt;/li&gt;
&lt;li&gt;&lt;strong&gt;基準&lt;/strong&gt;：「水100gに5g溶ける」とある。水が200gなら最大何g溶ける？&lt;/li&gt;
&lt;li&gt;&lt;strong&gt;操作&lt;/strong&gt;：温める／冷やす／水を加える／蒸発させる。溶ける量が&lt;strong&gt;変わりやすい&lt;/strong&gt;操作はどれ？（理由も一言）&lt;/li&gt;
&lt;li&gt;&lt;strong&gt;読み取り&lt;/strong&gt;：グラフの横軸が温度、縦軸が溶解度。温度が上がると溶解度が上がる物質で、冷やすと何が起きやすい？&lt;/li&gt;
&lt;li&gt;&lt;strong&gt;枝問&lt;/strong&gt;：リード文の実験で「何を確かめたいか」を一言で書くとしたら、どんな形がよい？（例：〜の関係を確かめる）&lt;/li&gt;
&lt;/ol&gt;
&lt;details class="card border-0" style="background-color: #f8f9fa;"&gt;
&lt;summary class="px-3 py-2" style="cursor: pointer; list-style: none;"&gt;&lt;strong&gt;解答例（クリックで表示）&lt;/strong&gt;&lt;/summary&gt;
&lt;div class="card-body pt-2"&gt;
&lt;ol class="mb-0"&gt;
&lt;li&gt;1.2kg＝1200g、0.35L＝350mL&lt;/li&gt;
&lt;li&gt;10g（「水100gあたり」なので200gなら2倍）&lt;/li&gt;
&lt;li&gt;温める／冷やす（溶解度は温度で変わりやすい。水を加える・蒸発は濃さを変える操作）&lt;/li&gt;
&lt;li&gt;溶けきれなくなり、結晶が出やすい（析出）&lt;/li&gt;
&lt;li&gt;「温度と溶ける量の関係を確かめる」など、目的を「関係」で表現&lt;/li&gt;
&lt;/ol&gt;
&lt;/div&gt;
&lt;/details&gt;
&lt;/div&gt;
&lt;/div&gt;
&lt;p&gt;&lt;!-- 4) FAQ：周辺クエリ拾い。既存の関連記事リンクも自然に再利用 --&gt;&lt;/p&gt;
&lt;h2 class="mt-4 mb-3"&gt;よくある質問（化学分野）&lt;/h2&gt;
&lt;div id="chemFaq" class="accordion mb-4"&gt;
&lt;div class="card mb-2 border-0 shadow-sm"&gt;
&lt;div id="q1" class="card-header" style="background-color: #e8f1ff;"&gt;&lt;button class="btn btn-link text-decoration-none" type="button" data-toggle="collapse" data-target="#a1" aria-expanded="true" aria-controls="a1"&gt;&lt;br /&gt;
Q1. 溶解度と濃度の違いがごちゃごちゃになります&lt;br /&gt;
&lt;/button&gt;&lt;/div&gt;
&lt;div id="a1" class="collapse show" aria-labelledby="q1" data-parent="#chemFaq"&gt;
&lt;div class="card-body"&gt;
&lt;p class="mb-2"&gt;&lt;strong&gt;溶解度&lt;/strong&gt;は「その温度で最大どれだけ溶けるか（上限）」。&lt;strong&gt;濃度&lt;/strong&gt;は「今どれだけ溶けているか（現状）」です。&lt;/p&gt;
&lt;p class="mb-0"&gt;復習の入口は、&lt;a href="https://rika-quest.com/column/dissolution/"&gt;ものの溶け方&lt;/a&gt; → &lt;a href="https://rika-quest.com/column/solubility/"&gt;溶解度&lt;/a&gt; の順にすると整理しやすいです。&lt;/p&gt;
&lt;/div&gt;
&lt;/div&gt;
&lt;/div&gt;
&lt;div class="card mb-2 border-0 shadow-sm"&gt;
&lt;div id="q2" class="card-header" style="background-color: #e8f5e9;"&gt;&lt;button class="btn btn-link text-decoration-none" type="button" data-toggle="collapse" data-target="#a2" aria-expanded="false" aria-controls="a2"&gt;&lt;br /&gt;
Q2. 「水100gあたり」に毎回ひっかかります&lt;br /&gt;
&lt;/button&gt;&lt;/div&gt;
&lt;div id="a2" class="collapse" aria-labelledby="q2" data-parent="#chemFaq"&gt;
&lt;div class="card-body"&gt;
&lt;p class="mb-2"&gt;まず&lt;strong&gt;基準＝水100g&lt;/strong&gt;を太字でメモし、実際の水の量が何倍かを先に出します（200gなら2倍、50gなら1/2）。&lt;/p&gt;
&lt;p class="mb-0"&gt;式を立てる前に「何倍？」を先に決めるだけで、計算の&lt;strong&gt;戸惑い&lt;/strong&gt;が減ります。&lt;/p&gt;
&lt;/div&gt;
&lt;/div&gt;
&lt;/div&gt;
&lt;div class="card mb-2 border-0 shadow-sm"&gt;
&lt;div id="q3" class="card-header" style="background-color: #e8f1ff;"&gt;&lt;button class="btn btn-link text-decoration-none" type="button" data-toggle="collapse" data-target="#a3" aria-expanded="false" aria-controls="a3"&gt;&lt;br /&gt;
Q3. 気体と水溶液がつながりません（発生気体・性質が混乱）&lt;br /&gt;
&lt;/button&gt;&lt;/div&gt;
&lt;div id="a3" class="collapse" aria-labelledby="q3" data-parent="#chemFaq"&gt;
&lt;div class="card-body"&gt;
&lt;p class="mb-2"&gt;化学は単元が横につながります。気体の性質をまとめてから水溶液に戻すと整理が速いです。&lt;/p&gt;
&lt;p class="mb-0"&gt;&lt;a href="https://rika-quest.com/column/gas_and_aqueous_liquid/"&gt;気体と水よう液の基礎整理&lt;/a&gt;を先に確認すると、用語と現象がつながりやすくなります。&lt;/p&gt;
&lt;/div&gt;
&lt;/div&gt;
&lt;/div&gt;
&lt;div class="card mb-2 border-0 shadow-sm"&gt;
&lt;div id="q4" class="card-header" style="background-color: #e8f5e9;"&gt;&lt;button class="btn btn-link text-decoration-none" type="button" data-toggle="collapse" data-target="#a4" aria-expanded="false" aria-controls="a4"&gt;&lt;br /&gt;
Q4. 実験問題が「小問の寄せ集め」に見えてしまいます&lt;br /&gt;
&lt;/button&gt;&lt;/div&gt;
&lt;div id="a4" class="collapse" aria-labelledby="q4" data-parent="#chemFaq"&gt;
&lt;div class="card-body"&gt;
&lt;p class="mb-2"&gt;枝問は「順番に読めば点が取れる」構造になっています。最初に&lt;strong&gt;目的を一言&lt;/strong&gt;で書き、操作ごとに矢印（増える／減る）を入れるだけで、見え方が変わります。&lt;/p&gt;
&lt;p class="mb-0"&gt;本文中の「枝問のストーリー」パートとあわせて、上のチェックリストを繰り返し使ってください。&lt;/p&gt;
&lt;/div&gt;
&lt;/div&gt;
&lt;/div&gt;
&lt;p&gt;&lt;!-- 追加FAQ：cm3とmL／枝問の意味（クエリ拾い） --&gt;&lt;/p&gt;
&lt;div class="card mb-2 border-0 shadow-sm"&gt;
&lt;div id="q5" class="card-header" style="background-color: #e8f1ff;"&gt;&lt;button class="btn btn-link text-decoration-none" type="button" data-toggle="collapse" data-target="#a5" aria-expanded="false" aria-controls="a5"&gt;&lt;br /&gt;
Q5. cm³とmLは、なぜ同じ扱いでいいのですか&lt;br /&gt;
&lt;/button&gt;&lt;/div&gt;
&lt;div id="a5" class="collapse" aria-labelledby="q5" data-parent="#chemFaq"&gt;
&lt;div class="card-body"&gt;
&lt;p class="mb-0"&gt;中学受験理科の範囲では、&lt;strong&gt;1cm³＝1mL&lt;/strong&gt;として扱います。体積の単位の言い方が違うだけ、と覚えて問題ありません。&lt;/p&gt;
&lt;/div&gt;
&lt;/div&gt;
&lt;/div&gt;
&lt;div class="card mb-2 border-0 shadow-sm"&gt;
&lt;div id="q6" class="card-header" style="background-color: #e8f5e9;"&gt;&lt;button class="btn btn-link text-decoration-none" type="button" data-toggle="collapse" data-target="#a6" aria-expanded="false" aria-controls="a6"&gt;&lt;br /&gt;
Q6. 枝問とは何で、どう攻略すればいいですか&lt;br /&gt;
&lt;/button&gt;&lt;/div&gt;
&lt;div id="a6" class="collapse" aria-labelledby="q6" data-parent="#chemFaq"&gt;
&lt;div class="card-body"&gt;
&lt;p class="mb-0"&gt;枝問は、前の小問の結果や条件を次で使う流れになりやすいです。先に全部を解こうとせず、&lt;strong&gt;順に条件を書き足していく&lt;/strong&gt;意識にすると、読み落としが減ります。&lt;/p&gt;
&lt;/div&gt;
&lt;/div&gt;
&lt;/div&gt;
&lt;/div&gt;
&lt;p&gt;&lt;!-- =============================== 追記ここまで =============================== --&gt;&lt;/p&gt;
&lt;/div&gt;
&lt;p&gt;&lt;!-- 化学分野の引っかかりポイント --&gt;&lt;/p&gt;
&lt;h2 class="mt-4 mb-3"&gt;化学分野の引っかかりポイントとは？&lt;/h2&gt;
&lt;div class="card mb-3 border-0 shadow-sm"&gt;
&lt;div class="card-body"&gt;
&lt;h3 class="h5 mb-3"&gt;「単位」で引っかかるのは物理と共通&lt;/h3&gt;
&lt;blockquote class="blockquote" style="font-size: 0.95rem;"&gt;&lt;p&gt;高野：これは物理と共通してて、&lt;span style="color: #0000ff;"&gt;単位が引っかかるところ&lt;/span&gt;は共通して言えることかなと、まず一点思います。&lt;/p&gt;&lt;/blockquote&gt;
&lt;p class="mb-3"&gt;化学分野でも、物理と同じように&lt;strong&gt;単位の扱い&lt;/strong&gt;でミスが多くなります。&lt;br /&gt;
たとえば、&lt;/p&gt;
&lt;ul class="mb-2"&gt;
&lt;li&gt;g と kg（質量）&lt;/li&gt;
&lt;li&gt;cm³ と mL（体積）&lt;/li&gt;
&lt;li&gt;℃ と g／100g（水100gあたり何g溶けるか）&lt;/li&gt;
&lt;/ul&gt;
&lt;p class="mb-3"&gt;など、&lt;strong&gt;「何を基準にしている単位なのか」&lt;/strong&gt;を理解しないまま、数字だけを追ってしまうと、&lt;br /&gt;
正しい式を立てても&lt;strong&gt;単位換算ミス&lt;/strong&gt;で点数を落としてしまいます。&lt;/p&gt;
&lt;p class="mb-2"&gt;単位ミスを防ぐための基本は、次の3つです。&lt;/p&gt;
&lt;ul class="mb-0"&gt;
&lt;li&gt;問題文に出てくる数値の横に、必ず&lt;strong&gt;単位を書き込みなおす&lt;/strong&gt;&lt;/li&gt;
&lt;li&gt;計算を始める前に、&lt;strong&gt;同じ単位にそろえる&lt;/strong&gt;（例：kg → g、L → mL）&lt;/li&gt;
&lt;li&gt;答えを書いたあとに、&lt;strong&gt;「1Lでこの量は現実的か？」&lt;/strong&gt;など、ざっくり検算する&lt;/li&gt;
&lt;/ul&gt;
&lt;/div&gt;
&lt;/div&gt;
&lt;div class="card mb-4 border-0 shadow-sm"&gt;
&lt;div class="card-body"&gt;
&lt;h3 class="h5 mb-3"&gt;暗記＋計算という「二刀流」が必要な分野&lt;/h3&gt;
&lt;blockquote class="blockquote" style="font-size: 0.95rem;"&gt;&lt;p&gt;高野：化学の大変なところは暗記・計算2ジャンル入ってきて苦労してる人が多いと思うんです。&lt;br /&gt;
物理は割と計算オンリーみたいなところありますが化学の場合は知識もさることながらある程度、割合の計算というのはすごく出るので…&lt;br /&gt;
基本的には計算して頑張るっていう部分と暗記して覚える&lt;span style="color: #ff0000;"&gt;バランスが大事な分野&lt;/span&gt;になると思います。&lt;/p&gt;&lt;/blockquote&gt;
&lt;p class="mb-3"&gt;化学分野が難しく感じられる大きな理由は、&lt;strong&gt;「覚える」だけでも、「計算する」だけでも足りない&lt;/strong&gt;ところにあります。&lt;br /&gt;
代表的な要素を挙げると、&lt;/p&gt;
&lt;ul class="mb-2"&gt;
&lt;li&gt;物質名・性質・反応の&lt;strong&gt;知識（暗記）&lt;/strong&gt;&lt;/li&gt;
&lt;li&gt;濃度・溶解度・質量保存などの&lt;strong&gt;計算（割合・比）&lt;/strong&gt;&lt;/li&gt;
&lt;/ul&gt;
&lt;p class="mb-3"&gt;の両方が要求されます。&lt;br /&gt;
そのため、得意・不得意のタイプによって、&lt;strong&gt;伸ばし方のアプローチ&lt;/strong&gt;も変わってきます。&lt;/p&gt;
&lt;p class="mb-3"&gt;「知識（暗記）」側が抜けやすい単元として、水溶液の性質や気体の扱いが典型です。まずは、&lt;a href="https://rika-quest.com/column/aqueous-solution/"&gt;いろいろな水溶液の性質（色・反応・性質の整理）&lt;/a&gt;を軸に、知識の穴を埋めていくのがおすすめです。&lt;/p&gt;
&lt;p&gt;&lt;!-- 表：タイプ別のつまずきと対策 --&gt;&lt;/p&gt;
&lt;div class="table-responsive mb-2"&gt;
&lt;table class="table table-bordered align-middle mb-0"&gt;
&lt;thead style="background-color: #e8f5e9;"&gt;
&lt;tr class="text-center"&gt;
&lt;th scope="col"&gt;タイプ&lt;/th&gt;
&lt;th scope="col"&gt;つまずきやすいポイント&lt;/th&gt;
&lt;th scope="col"&gt;意識したいこと・対策&lt;/th&gt;
&lt;/tr&gt;
&lt;/thead&gt;
&lt;tbody&gt;
&lt;tr&gt;
&lt;td class="fw-bold"&gt;算数が得意な子&lt;/td&gt;
&lt;td&gt;計算は速いが、物質名・性質・実験の流れなど&lt;strong&gt;知識の抜け&lt;/strong&gt;が原因でミスすることが多い。&lt;/td&gt;
&lt;td&gt;
&lt;ul class="mb-0 ps-3"&gt;
&lt;li&gt;計算だけでなく、&lt;strong&gt;「何の実験か」&lt;/strong&gt;を一言で説明できるようにする&lt;/li&gt;
&lt;li&gt;暗記箇所は、表やカードにして&lt;strong&gt;短時間で何度も復習&lt;/strong&gt;する&lt;/li&gt;
&lt;li&gt;計算問題も、答えだけでなく&lt;strong&gt;言葉で解き方を説明&lt;/strong&gt;してみる&lt;/li&gt;
&lt;/ul&gt;
&lt;/td&gt;
&lt;/tr&gt;
&lt;tr style="background-color: #f1f8e9;"&gt;
&lt;td class="fw-bold"&gt;算数が苦手な子&lt;/td&gt;
&lt;td&gt;説明を読んで現象はイメージできるが、&lt;strong&gt;割合・比の式を立てる段階で手が止まりやすい。&lt;/strong&gt;&lt;/td&gt;
&lt;td&gt;
&lt;ul class="mb-0 ps-3"&gt;
&lt;li&gt;食塩水などの&lt;strong&gt;基本の「割合」復習&lt;/strong&gt;からやり直す&lt;/li&gt;
&lt;li&gt;「もとになる量」「比べる量」を色分けして整理する&lt;/li&gt;
&lt;li&gt;同じパターンの問題を&lt;strong&gt;少数の例題で反復&lt;/strong&gt;し、式の立て方を体に覚えさせる&lt;/li&gt;
&lt;/ul&gt;
&lt;/td&gt;
&lt;/tr&gt;
&lt;tr&gt;
&lt;td class="fw-bold"&gt;暗記は得意だが応用が苦手な子&lt;/td&gt;
&lt;td&gt;用語は覚えているのに、&lt;strong&gt;実験の意図や結果の読み取り&lt;/strong&gt;になると正答率が下がる。&lt;/td&gt;
&lt;td&gt;
&lt;ul class="mb-0 ps-3"&gt;
&lt;li&gt;&lt;strong&gt;「この実験は何を調べるため？」&lt;/strong&gt;を毎回ノートに書く&lt;/li&gt;
&lt;li&gt;動画・写真・図を見ながら、&lt;strong&gt;結果の意味を自分の言葉で説明&lt;/strong&gt;する練習をする&lt;/li&gt;
&lt;li&gt;枝問の流れを追い、&lt;strong&gt;問題全体のストーリー&lt;/strong&gt;をつかむ習慣をつける&lt;/li&gt;
&lt;/ul&gt;
&lt;/td&gt;
&lt;/tr&gt;
&lt;/tbody&gt;
&lt;/table&gt;
&lt;/div&gt;
&lt;p class="mb-0"&gt;化学を得点源にするためには、&lt;strong&gt;「暗記だけ」「計算だけ」に偏らず、両方をバランスよく鍛える&lt;/strong&gt;ことが重要です。&lt;br /&gt;
どちらか一方が苦手な場合は、まず&lt;strong&gt;自分がどのタイプか&lt;/strong&gt;を把握し、対策の優先順位を決めていきましょう。&lt;/p&gt;
&lt;/div&gt;
&lt;/div&gt;
&lt;p&gt;&lt;!-- 学習ポイントまとめカード --&gt;&lt;/p&gt;
&lt;div class="row mb-4"&gt;
&lt;div class="col-md-6 mb-3"&gt;
&lt;div class="card h-100 border-0 shadow-sm"&gt;
&lt;div class="card-header text-white" style="background-color: #2e7d32;"&gt;化学で点数を伸ばす3つの視点&lt;/div&gt;
&lt;div class="card-body"&gt;
&lt;ul class="mb-0 ps-3"&gt;
&lt;li&gt;&lt;strong&gt;単位と割合&lt;/strong&gt;の扱いに慣れる（g・mL・％の関係）&lt;/li&gt;
&lt;li&gt;&lt;strong&gt;暗記と計算&lt;/strong&gt;の両方に時間を配分する&lt;/li&gt;
&lt;li&gt;リード文・枝問の&lt;strong&gt;ストーリー&lt;/strong&gt;を意識して問題に取り組む&lt;/li&gt;
&lt;/ul&gt;
&lt;p class="mt-3 mb-0" style="font-size: 0.9rem;"&gt;この3点を意識して勉強するだけでも、「何となく難しい」化学が、&lt;br /&gt;
少しずつ&lt;strong&gt;「見通しが立つ」得点源&lt;/strong&gt;へと変わっていきます。&lt;/p&gt;
&lt;/div&gt;
&lt;/div&gt;
&lt;/div&gt;
&lt;div class="col-md-6 mb-3"&gt;
&lt;div class="card h-100 border-0 shadow-sm"&gt;
&lt;div class="card-header text-white" style="background-color: #43a047;"&gt;家庭学習でできる工夫&lt;/div&gt;
&lt;div class="card-body"&gt;
&lt;ul class="mb-0 ps-3"&gt;
&lt;li&gt;算数の&lt;strong&gt;食塩水・割合&lt;/strong&gt;を並行して復習する&lt;/li&gt;
&lt;li&gt;実験の図の横に&lt;strong&gt;一言メモ&lt;/strong&gt;を残す（「何を調べる実験か」）&lt;/li&gt;
&lt;li&gt;動画・写真を見ながら、&lt;strong&gt;自分で実験の流れを説明&lt;/strong&gt;してみる&lt;/li&gt;
&lt;/ul&gt;
&lt;p class="mt-3 mb-0" style="font-size: 0.9rem;"&gt;「どこから手をつければいいか分からない」という場合は、&lt;br class="d-none d-md-inline" /&gt;まずは&lt;strong&gt;上の3つだけ&lt;/strong&gt;に絞って取り組むのがおすすめです。&lt;/p&gt;
&lt;/div&gt;
&lt;/div&gt;
&lt;/div&gt;
&lt;/div&gt;
&lt;p&gt;&lt;!-- CTA 1：本文中盤の四角いCTA --&gt;&lt;/p&gt;
&lt;div class="card mb-5 border-0 shadow-sm" style="background-color: #e8f5e9;"&gt;
&lt;div class="card-body p-4"&gt;
&lt;h2 class="h5 mb-3" style="color: #1b5e20;"&gt;「暗記も計算も整理してほしい」と感じている方へ&lt;/h2&gt;
&lt;p class="mb-3" style="font-size: 0.95rem;"&gt;当塾「しゅん吉クエスト」では、化学分野を含む理科全体について、&lt;strong&gt;一人ひとりの弱点に合わせた個別指導&lt;/strong&gt;を行っています。&lt;br /&gt;
「溶解度だけ極端に苦手」「リード文は読めているつもりなのに点数につながらない」など、同じ“化学が苦手”でも原因は様々です。&lt;/p&gt;
&lt;p class="mb-3" style="font-size: 0.95rem;"&gt;授業では、ただ解き方を教えるだけではなく、&lt;/p&gt;
&lt;ul class="mb-3 ps-3" style="font-size: 0.9rem;"&gt;
&lt;li&gt;単位・割合・比など、&lt;strong&gt;算数とのつながり&lt;/strong&gt;を整理し直す&lt;/li&gt;
&lt;li&gt;実験の意図・流れを押さえた&lt;strong&gt;リード文の読み方&lt;/strong&gt;を身につける&lt;/li&gt;
&lt;li&gt;頻出単元ごとに&lt;strong&gt;「まず覚えるべきこと」&lt;/strong&gt;を絞り込む&lt;/li&gt;
&lt;/ul&gt;
&lt;p class="mb-3" style="font-size: 0.9rem;"&gt;「化学だけ時間をかけているのに伸びづらい…」という場合は、&lt;br class="d-none d-md-inline" /&gt;まず&lt;strong&gt;つまずきの原因を一緒に言語化すること&lt;/strong&gt;から始めてみませんか。&lt;/p&gt;
&lt;div class="text-center text-md-start"&gt;&lt;a class="btn btn-success px-4 py-2 mb-2" style="border-radius: 999px; font-size: 0.95rem;" href="https://rika-quest.com/kouza/"&gt;&lt;br /&gt;
理科個別指導の詳細を見る&lt;br /&gt;
&lt;/a&gt;&lt;/p&gt;
&lt;p class="mb-0" style="font-size: 0.85rem; color: #555;"&gt;開講講座や指導スタイルの詳細は、上記「講座案内ページ」からご覧いただけます。&lt;/p&gt;
&lt;/div&gt;
&lt;/div&gt;
&lt;/div&gt;
&lt;p&gt;&lt;!-- 算数の食塩水と溶解度の違い --&gt;&lt;/p&gt;
&lt;h2 class="mt-4 mb-3"&gt;算数の食塩水と溶解度計算は同じ？違う？&lt;/h2&gt;
&lt;div class="card mb-4 border-0 shadow-sm"&gt;
&lt;div class="card-body"&gt;
&lt;h3 class="h5 mb-3"&gt;共通する「割合の考え方」と、化学特有のポイント&lt;/h3&gt;
&lt;p class="mb-3"&gt;算数にも&lt;strong&gt;食塩水&lt;/strong&gt;の分野があり、「みかけ上、溶解度の計算と同じでは？」と感じる方も多いと思います。&lt;br /&gt;
確かに、&lt;/p&gt;
&lt;ul&gt;
&lt;li&gt;「全体の量」と「溶けている量」の割合を考える&lt;/li&gt;
&lt;li&gt;比・割合の式を使って、未知の量を求める&lt;/li&gt;
&lt;/ul&gt;
&lt;p class="mb-3"&gt;という点では共通していますが、理科の化学では&lt;strong&gt;それだけでは終わりません&lt;/strong&gt;。&lt;br /&gt;
温度によって溶ける量が変わる&lt;strong&gt;溶解度曲線&lt;/strong&gt;や、&lt;br /&gt;
「加熱する／冷やす」「水を加える／水を蒸発させる」といった&lt;strong&gt;操作の意味&lt;/strong&gt;も同時に理解する必要があります。&lt;/p&gt;
&lt;h3 class="h5 mb-3"&gt;「枝問付きのストーリー問題」になるのが理科&lt;/h3&gt;
&lt;blockquote class="blockquote" style="font-size: 0.95rem;"&gt;&lt;p&gt;高野：理科はそこに考察ポイントも載ってきたりして、基本的に理科は枝問と呼ばれる&lt;span style="color: #0000ff;"&gt;大問小問でリード&lt;/span&gt;がつくので、必ず順に追っていけばある程度、点が取れる科目ではあるんですよ。&lt;br /&gt;
だけど、どういう意図でやってる実験かある程度知らないと全部が小問集合に見えてきて、問題が単発になりがちなところが多いので…。&lt;/p&gt;&lt;/blockquote&gt;
&lt;p class="mb-3"&gt;算数の食塩水は、&lt;strong&gt;1問完結の計算問題&lt;/strong&gt;として出題されることが多いのに対し、&lt;br /&gt;
理科の溶解度・濃度の問題は、&lt;/p&gt;
&lt;ul&gt;
&lt;li&gt;リード文（導入）で&lt;strong&gt;実験の条件・進め方&lt;/strong&gt;が説明される&lt;/li&gt;
&lt;li&gt;その内容にもとづいて枝問（小問）が&lt;strong&gt;順番に積み重なっていく&lt;/strong&gt;&lt;/li&gt;
&lt;li&gt;途中に&lt;strong&gt;グラフの読み取りや考察&lt;/strong&gt;が挟まる&lt;/li&gt;
&lt;/ul&gt;
&lt;p class="mb-3"&gt;といった構成になっていることが多いです。&lt;br /&gt;
つまり、&lt;strong&gt;「計算そのもの」だけでなく、「その計算がどんな実験と結びついているか」&lt;/strong&gt;まで理解しておく必要があります。&lt;/p&gt;
&lt;p class="mb-2"&gt;そのため、溶解度・濃度の問題では次のような読み方を意識してみてください。&lt;/p&gt;
&lt;ol class="mb-0"&gt;
&lt;li&gt;&lt;strong&gt;リード文で「何の実験か」「何を確かめたいか」をつかむ&lt;/strong&gt;&lt;/li&gt;
&lt;li&gt;実験操作（加熱・冷却・水を加えるなど）に線を引き、&lt;strong&gt;溶ける量が増えるのか減るのか&lt;/strong&gt;をイメージする&lt;/li&gt;
&lt;li&gt;グラフや表と照らし合わせて、&lt;strong&gt;温度と溶解度の関係&lt;/strong&gt;を確認する&lt;/li&gt;
&lt;li&gt;最後に、算数で学んだ&lt;strong&gt;「割合」の考え方&lt;/strong&gt;で具体的な数値計算に入る&lt;/li&gt;
&lt;/ol&gt;
&lt;/div&gt;
&lt;/div&gt;
&lt;p&gt;&lt;!-- 実験理解と実体験の重要性 --&gt;&lt;/p&gt;
&lt;h2 class="mt-4 mb-3"&gt;実験の流れを理解することと「実体験」の大切さ&lt;/h2&gt;
&lt;div class="card mb-4 border-0 shadow-sm"&gt;
&lt;div class="card-body"&gt;
&lt;h3 class="h5 mb-3"&gt;リード文を「小問集合」にしないために&lt;/h3&gt;
&lt;blockquote class="blockquote" style="font-size: 0.95rem;"&gt;&lt;p&gt;高野：どういう意図でやってる実験かある程度知らないと全部が小問集合に見えてきて、問題が単発になりがちなところが多いので…。&lt;/p&gt;&lt;/blockquote&gt;
&lt;p class="mb-3"&gt;化学分野の大問では、リード文を読み飛ばして&lt;strong&gt;いきなり枝問から解き始める&lt;/strong&gt;子も少なくありません。&lt;br /&gt;
しかし、それでは&lt;/p&gt;
&lt;ul&gt;
&lt;li&gt;実験の目的&lt;/li&gt;
&lt;li&gt;操作ごとの変化（何が増えて何が減るのか）&lt;/li&gt;
&lt;li&gt;グラフ・表が何を表しているのか&lt;/li&gt;
&lt;/ul&gt;
&lt;p class="mb-3"&gt;が曖昧なままになり、結果的に&lt;strong&gt;その場しのぎの小問集合&lt;/strong&gt;のように見えてしまいます。&lt;/p&gt;
&lt;p class="mb-2"&gt;そこで、リード文を読むときには、次のポイントを意識してみてください。&lt;/p&gt;
&lt;ol class="mb-3"&gt;
&lt;li&gt;最初の一文を読んだ段階で、&lt;strong&gt;「何の実験か」&lt;/strong&gt;をノートに一言で書く&lt;/li&gt;
&lt;li&gt;操作（加熱・冷却・ろ過・蒸発など）ごとに、&lt;strong&gt;図やイラストで流れをメモ&lt;/strong&gt;する&lt;/li&gt;
&lt;li&gt;各枝問の前に、「ここでは何を確認している小問か？」を自分でラベル付けする&lt;/li&gt;
&lt;/ol&gt;
&lt;p class="mb-0"&gt;こうした小さな工夫だけでも、&lt;strong&gt;問題全体のストーリーが見えやすくなり&lt;/strong&gt;、&lt;br /&gt;
単発の知識問題としてではなく、&lt;strong&gt;ひとつの実験として理解&lt;/strong&gt;できるようになります。&lt;/p&gt;
&lt;/div&gt;
&lt;/div&gt;
&lt;div class="card mb-4 border-0 shadow-sm"&gt;
&lt;div class="card-body"&gt;
&lt;h3 class="h5 mb-3"&gt;実験動画・教室・実体験をうまく使う&lt;/h3&gt;
&lt;blockquote class="blockquote" style="font-size: 0.95rem;"&gt;&lt;p&gt;高野：実験、動画や写真を実際見てみるとか、実験教室もあるので、実際自分が経験して&lt;br /&gt;
「ある程度この実験知ってる」となると、問題の流れが分かって計算とか、問題の条件を読解する意味ではそういう&lt;span style="color: #ff0000;"&gt;実体験しとくのは有利&lt;/span&gt;に働くかなと思いますね。&lt;/p&gt;&lt;/blockquote&gt;
&lt;p class="mb-3"&gt;化学分野では、&lt;strong&gt;「頭だけで理解しようとする」のではなく、目や手を使う体験&lt;/strong&gt;が大きな味方になります。&lt;/p&gt;
&lt;p class="mb-2"&gt;具体的には、次のような機会を意識的に活用すると効果的です。&lt;/p&gt;
&lt;ul class="mb-3"&gt;
&lt;li&gt;市販の実験キットや学校・塾の&lt;strong&gt;実験教室&lt;/strong&gt;に参加してみる&lt;/li&gt;
&lt;li&gt;塾や学校の授業で行った実験を、&lt;strong&gt;写真や動画で撮影&lt;/strong&gt;しておき、あとで見返す&lt;/li&gt;
&lt;li&gt;テキストに載っている&lt;strong&gt;実験写真・模式図&lt;/strong&gt;と、実際の様子を結びつけるように説明してもらう&lt;/li&gt;
&lt;li&gt;自宅でできる範囲の簡単な実験（食塩水の蒸発など）を親子で試してみる&lt;/li&gt;
&lt;/ul&gt;
&lt;p class="mb-0"&gt;一度でも「自分の目で見た」「自分の手でやってみた」ことがあると、&lt;br /&gt;
&lt;strong&gt;リード文の文章や図が一気にリアルに感じられるようになります。&lt;/strong&gt;&lt;br /&gt;
その結果、&lt;strong&gt;計算式の意味や、条件文の意図&lt;/strong&gt;も理解しやすくなり、&lt;br /&gt;
「暗記」と「計算」がバラバラではなく&lt;strong&gt;一本の線でつながっていく感覚&lt;/strong&gt;をつかみやすくなります。&lt;/p&gt;
&lt;p class="mt-3 mb-0"&gt;化学の「水溶液」単元は実験理解が得点に直結しやすいので、復習の順番を作るなら、&lt;a href="https://rika-quest.com/column/sum/"&gt;水よう液（中和）の要点整理&lt;/a&gt;で反応の流れを押さえ、次に&lt;a href="https://rika-quest.com/column/metal/"&gt;水よう液と金属（反応の違い・発生気体）&lt;/a&gt;へ進むと、現象がつながって理解しやすくなります。&lt;/p&gt;
&lt;/div&gt;
&lt;/div&gt;
&lt;p&gt;&lt;!-- まとめ --&gt;&lt;/p&gt;
&lt;h2 class="mt-4 mb-3"&gt;まとめ──暗記と計算をつなげて「できる化学」へ&lt;/h2&gt;
&lt;div class="card mb-4 border-0 shadow-sm"&gt;
&lt;div class="card-body"&gt;
&lt;p class="mb-3"&gt;化学分野は、&lt;strong&gt;「暗記も計算も必要」&lt;/strong&gt;という点で負担が大きく感じられますが、&lt;br /&gt;
ポイントを押さえて学習すれば、確実に&lt;strong&gt;安定した得点源&lt;/strong&gt;に変えていくことができます。&lt;/p&gt;
&lt;ul class="mb-3"&gt;
&lt;li&gt;物理と同様に、&lt;strong&gt;単位の扱い（g・mL・％など）&lt;/strong&gt;でつまずきやすい&lt;/li&gt;
&lt;li&gt;暗記と計算の&lt;strong&gt;どちらか一方に偏らず&lt;/strong&gt;、自分のタイプに応じて補強する&lt;/li&gt;
&lt;li&gt;算数の食塩水と似ている部分はあるが、&lt;strong&gt;理科では実験の意図や溶解度曲線の理解&lt;/strong&gt;が加わる&lt;/li&gt;
&lt;li&gt;リード文と枝問を&lt;strong&gt;ストーリーとして読む習慣&lt;/strong&gt;が、得点力アップのカギ&lt;/li&gt;
&lt;li&gt;実験動画や実験教室など、&lt;strong&gt;実体験を通してイメージを固める&lt;/strong&gt;と理解が一気に進む&lt;/li&gt;
&lt;/ul&gt;
&lt;p class="mb-3"&gt;いきなり完璧を目指すのではなく、まずは&lt;strong&gt;「単位」「割合」「リード文」&lt;/strong&gt;の3つに絞って、&lt;br /&gt;
ひとつひとつのつまずきを解消していきましょう。&lt;/p&gt;
&lt;p class="mb-3"&gt;化学は「溶ける・反応する・燃える・状態が変わる」といった現象がつながっています。復習の順番で悩む場合は、&lt;a href="https://rika-quest.com/column/how-to-burn/"&gt;ものの燃え方（有機物・無機物と酸化物の整理）&lt;/a&gt;や、&lt;a href="https://rika-quest.com/column/trimorphic_change/"&gt;状態変化の名前一覧（融解・凝固・蒸発など）&lt;/a&gt;から現象を一本化して見直すのも有効です。さらに計算で取りこぼしが出やすい場合は、温度変化と体積変化の関係を押さえるために、&lt;a href="https://rika-quest.com/column/volume-and-temperature/"&gt;ものの体積と温度（体積変化の基礎）&lt;/a&gt;を先に復習しておくと、気体・水溶液の計算問題の理解が安定しやすくなります。&lt;/p&gt;
&lt;p class="mb-0"&gt;本記事と動画、そして必要に応じて個別指導を組み合わせることで、&lt;br /&gt;
化学を&lt;strong&gt;「よく分からないから避けたい分野」から「点を取りに行ける分野」&lt;/strong&gt;へと変えていけるはずです。&lt;/p&gt;
&lt;/div&gt;
&lt;/div&gt;
&lt;p&gt;&lt;!-- CTA 2：フッターCTA（軽めの追いCTA） --&gt;&lt;/p&gt;
&lt;div class="card border-0 shadow-sm mb-4" style="background-color: #e8f5e9;"&gt;
&lt;div class="card-body text-center p-4"&gt;
&lt;h2 class="h5 mb-3" style="color: #1b5e20;"&gt;中学受験理科の「化学対策」を相談したい方へ&lt;/h2&gt;
&lt;p class="mb-3" style="font-size: 0.95rem;"&gt;「化学だけ伸び悩んでいる」「暗記と計算のバランスをどう取ればいいか知りたい」など、&lt;br class="d-none d-md-inline" /&gt;お子さまの現在地に合わせて、&lt;strong&gt;最適な学習プラン&lt;/strong&gt;をご提案いたします。&lt;/p&gt;
&lt;div class="mb-3"&gt;&lt;a class="btn btn-outline-success px-4 py-2 mb-2" style="border-radius: 999px; font-size: 0.95rem;" href="https://rika-quest.com/kouza/"&gt;&lt;br /&gt;
中学受験理科講座一覧を見る&lt;br /&gt;
&lt;/a&gt;&lt;br /&gt;
&lt;a class="btn btn-success px-4 py-2 mb-2" style="border-radius: 999px; font-size: 0.95rem;" href="https://rika-quest.com/inquiry/"&gt;&lt;br /&gt;
体験授業・学習相談を申し込む&lt;br /&gt;
&lt;/a&gt;&lt;/div&gt;
&lt;p class="mb-0" style="font-size: 0.85rem; color: #555;"&gt;フォームからのご相談は24時間受付中です。内容を確認のうえ、講師よりご連絡させていただきます。&lt;/p&gt;
&lt;/div&gt;
&lt;/div&gt;
&lt;/div&gt;
&lt;p&gt;&amp;nbsp;&lt;/p&gt;
------</t>
  </si>
  <si>
    <t>https://rika-quest.com/column/earthquake/</t>
  </si>
  <si>
    <t>以下のページは不自然なワードを使用しています。
これらを適切に自然な言葉に置き換えて下さい。
なお、本文の装飾や構造は絶対に変えないでください。
【対象ページURL】
https://rika-quest.com/column/earthquake/
【検出された不自然ワード】
- 崩れ
【本文】
------
&lt;div class="container my-4"&gt;
&lt;p&gt;&lt;!-- Hero Section --&gt;&lt;/p&gt;
&lt;div class="card shadow-lg mb-4 border-0" style="background: linear-gradient(135deg, #37474f, #00897b); color: #fff;"&gt;
&lt;div class="card-body p-4"&gt;
&lt;div class="d-flex flex-wrap justify-content-between align-items-center mb-2"&gt;&lt;span class="badge bg-warning text-dark mb-1" style="font-size: 0.8rem;"&gt;小学生理科／地震の基礎&lt;/span&gt;&lt;br /&gt;
&lt;span class="badge bg-light text-dark mb-1" style="font-size: 0.75rem;"&gt;テーマ：震源・震度・マグニチュード&lt;/span&gt;&lt;/div&gt;
&lt;h1 class="card-title mb-3" style="font-size: 1.9rem; line-height: 1.5;"&gt;地震の基礎知識まとめ｜震源・震度・マグニチュード・P波S波を一気に整理&lt;/h1&gt;
&lt;p class="card-text mb-2" style="font-size: 0.98rem;"&gt;このページでは、日本で頻発する&lt;strong&gt;地震&lt;/strong&gt;について、テストで必ず出る&lt;br /&gt;
&lt;strong&gt;震源・震度・マグニチュード・P波・S波&lt;/strong&gt;などの基本用語をまとめて整理します。&lt;/p&gt;
&lt;p class="mb-0" style="font-size: 0.9rem;"&gt;「聞いたことはあるけど説明できない…」という状態から、&lt;br /&gt;
&lt;strong&gt;図や文章で説明できるレベル&lt;/strong&gt;を目指していきましょう。&lt;/p&gt;
&lt;/div&gt;
&lt;/div&gt;
&lt;p class="mt-3 mb-4"&gt;地震を含む地学分野のつながり（天気・地層・火山など）までまとめて整理したい場合は、&lt;a href="https://rika-quest.com/column/geoscience/"&gt;地学分野の全体像はこちら&lt;/a&gt;。&lt;/p&gt;
&lt;p&gt;&lt;!-- YouTube 動画 --&gt;&lt;/p&gt;
&lt;div class="card shadow-sm mb-4 border-0"&gt;
&lt;div class="card-body p-3 p-md-4"&gt;
&lt;h2 class="h5 mb-3"&gt;動画で学ぶ：地震の仕組みと重要キーワード&lt;/h2&gt;
&lt;div class="ratio ratio-16x9 mb-3"&gt;&lt;iframe title="YouTube video player" src="https://www.youtube.com/embed/LlFxbdu-w7I" frameborder="0" allowfullscreen="allowfullscreen"&gt;&lt;/iframe&gt;&lt;/div&gt;
&lt;p class="mb-0" style="font-size: 0.9rem;"&gt;しゅん吉先生の動画で全体像をつかんでから、&lt;br /&gt;
このページの&lt;strong&gt;まとめ表とクイズ&lt;/strong&gt;で復習すると、知識がしっかり定着します。&lt;/p&gt;
&lt;/div&gt;
&lt;/div&gt;
&lt;p&gt;&lt;!-- 導入・全体像 --&gt;&lt;/p&gt;
&lt;div class="row mb-4"&gt;
&lt;div class="col-lg-8 mb-3"&gt;
&lt;h2 class="h4 mb-3"&gt;日本が「地震大国」と言われる理由&lt;/h2&gt;
&lt;p&gt;日本は&lt;strong&gt;プレート境界の上&lt;/strong&gt;に位置しているため、&lt;br /&gt;
世界のなかでも&lt;strong&gt;地震が非常に多い地域&lt;/strong&gt;です。&lt;/p&gt;
&lt;ul&gt;
&lt;li&gt;地球の表面は、いくつもの&lt;strong&gt;プレート（岩石の大きな板）&lt;/strong&gt;に分かれている&lt;/li&gt;
&lt;li&gt;そのプレート同士が&lt;strong&gt;ぶつかる・ずれ動く・沈み込む&lt;/strong&gt;ことで、内部に力がたまる&lt;/li&gt;
&lt;li&gt;たまった力が限界をこえて「ボキッ」とずれるとき、&lt;strong&gt;地震&lt;/strong&gt;が起こる&lt;/li&gt;
&lt;/ul&gt;
&lt;p class="mb-0"&gt;日本は、いくつものプレートの境目が集中しているため、&lt;br /&gt;
&lt;strong&gt;地震について正しく理解し、防災意識をもつこと&lt;/strong&gt;がとても大切になります。&lt;/p&gt;
&lt;/div&gt;
&lt;div class="col-lg-4"&gt;
&lt;div class="card border-0 shadow-sm h-100"&gt;
&lt;div class="card-body p-3"&gt;
&lt;h3 class="h6 mb-2"&gt;この記事のゴール&lt;/h3&gt;
&lt;ul class="mb-0" style="font-size: 0.9rem;"&gt;
&lt;li&gt;震源と揺れの広がり方を説明できる&lt;/li&gt;
&lt;li&gt;マグニチュードと震度の違いを言葉にできる&lt;/li&gt;
&lt;li&gt;P波・S波と初期微動／主要動の関係がわかる&lt;/li&gt;
&lt;li&gt;地盤の違いによる揺れ方の差をイメージできる&lt;/li&gt;
&lt;/ul&gt;
&lt;/div&gt;
&lt;/div&gt;
&lt;/div&gt;
&lt;/div&gt;
&lt;p&gt;&lt;!-- 地震の仕組みと震源 --&gt;&lt;/p&gt;
&lt;div class="card shadow-sm mb-4 border-0"&gt;
&lt;div class="card-body p-3 p-md-4"&gt;
&lt;h2 class="h4 mb-3"&gt;1. 地震の仕組みと「震源」&lt;/h2&gt;
&lt;div class="row align-items-center mb-3"&gt;
&lt;div class="col-md-6 mb-3 mb-md-0"&gt;&lt;img decoding="async" class="img-fluid rounded shadow-sm" src="https://rika-quest.com/wp-content/uploads/2023/07/IMG_1361-1024x756.jpg" alt="震源の説明図" /&gt;&lt;/div&gt;
&lt;div class="col-md-6"&gt;
&lt;h3 class="h5"&gt;震源と震央&lt;/h3&gt;
&lt;p&gt;プレート同士がせめ合って、ある場所で&lt;strong&gt;岩石が急にずれる&lt;/strong&gt;と、&lt;br /&gt;
そこから&lt;strong&gt;揺れのエネルギー&lt;/strong&gt;が周りに広がっていきます。&lt;/p&gt;
&lt;ul&gt;
&lt;li&gt;&lt;strong&gt;震源（しんげん）：&lt;/strong&gt;地下で&lt;strong&gt;実際にずれが起きた場所&lt;/strong&gt;&lt;/li&gt;
&lt;li&gt;&lt;strong&gt;震央（しんおう）：&lt;/strong&gt;震源の&lt;strong&gt;真上にあたる地表&lt;/strong&gt;の地点&lt;/li&gt;
&lt;/ul&gt;
&lt;p class="mb-0" style="font-size: 0.9rem;"&gt;震源からは、池に石を投げたときのように、&lt;br /&gt;
&lt;strong&gt;波紋状に揺れが広がっていく&lt;/strong&gt;とイメージするとわかりやすくなります。&lt;/p&gt;
&lt;/div&gt;
&lt;/div&gt;
&lt;div class="row mb-3"&gt;
&lt;div class="col-md-6 mb-3 mb-md-0"&gt;&lt;img decoding="async" class="img-fluid rounded shadow-sm" src="https://rika-quest.com/wp-content/uploads/2023/07/IMG_1364.png" alt="プレートが沈み込む図" /&gt;&lt;/div&gt;
&lt;div class="col-md-6"&gt;
&lt;p&gt;海のプレートが大陸プレートの下に&lt;strong&gt;ズズズと沈み込む&lt;/strong&gt;とき、&lt;br /&gt;
プレート同士が引っかかって&lt;strong&gt;歪み（ゆがみ）&lt;/strong&gt;がたまります。&lt;/p&gt;
&lt;p&gt;たまった力が限界をこえると、&lt;strong&gt;「ボインッ」と跳ね返るようにズレる&lt;/strong&gt;ことで、&lt;br /&gt;
周囲に&lt;strong&gt;ブルブルとした揺れの波&lt;/strong&gt;が伝わります。これが&lt;strong&gt;地震&lt;/strong&gt;です。&lt;/p&gt;
&lt;/div&gt;
&lt;/div&gt;
&lt;div class="table-responsive mb-2"&gt;
&lt;table class="table table-bordered align-middle mb-0"&gt;
&lt;thead class="table-success text-center"&gt;
&lt;tr&gt;
&lt;th&gt;距離&lt;/th&gt;
&lt;th&gt;揺れの大きさ（イメージ）&lt;/th&gt;
&lt;/tr&gt;
&lt;/thead&gt;
&lt;tbody&gt;
&lt;tr&gt;
&lt;td&gt;震源の近く&lt;/td&gt;
&lt;td&gt;揺れのエネルギーがまだ強く、&lt;strong&gt;大きく揺れやすい&lt;/strong&gt;&lt;/td&gt;
&lt;/tr&gt;
&lt;tr style="background-color: #f1f8e9;"&gt;
&lt;td&gt;震源から遠い場所&lt;/td&gt;
&lt;td&gt;エネルギーが弱まり、&lt;strong&gt;揺れは小さくなる&lt;/strong&gt;&lt;/td&gt;
&lt;/tr&gt;
&lt;/tbody&gt;
&lt;/table&gt;
&lt;/div&gt;
&lt;p class="mb-0" style="font-size: 0.9rem;"&gt;ただし、同じ距離でも&lt;strong&gt;地盤の状態&lt;/strong&gt;によって揺れ方は変わります。これについては後ほど説明します。&lt;/p&gt;
&lt;/div&gt;
&lt;/div&gt;
&lt;p&gt;&lt;!-- 地盤と揺れ方 --&gt;&lt;/p&gt;
&lt;div class="card shadow-sm mb-4 border-0"&gt;
&lt;div class="card-body p-3 p-md-4"&gt;
&lt;h2 class="h4 mb-3"&gt;2. 地盤の違いで揺れ方は変わる&lt;/h2&gt;
&lt;p&gt;震源からの距離が同じでも、&lt;strong&gt;地盤の硬さ&lt;/strong&gt;によって揺れ方は大きく変わります。&lt;/p&gt;
&lt;ul&gt;
&lt;li&gt;&lt;strong&gt;硬い地盤（岩盤など）：&lt;/strong&gt;揺れが伝わりにくく、比較的揺れが小さいことが多い&lt;/li&gt;
&lt;li&gt;&lt;strong&gt;やわらかい地盤・埋立地：&lt;/strong&gt;揺れが増幅され、&lt;strong&gt;大きく揺れやすい&lt;/strong&gt;&lt;/li&gt;
&lt;/ul&gt;
&lt;div class="alert alert-warning py-2" style="font-size: 0.9rem;"&gt;&lt;strong&gt;液状化現象：&lt;/strong&gt;&lt;br /&gt;
埋立地などのゆるい地盤では、強い揺れで地面の内部が&lt;br /&gt;
&lt;strong&gt;ドロドロの液体のような状態&lt;/strong&gt;になり、建物が傾いたり道路が陥没したりすることがあります。&lt;/div&gt;
&lt;p class="mb-0" style="font-size: 0.9rem;"&gt;同じ「震度」でも、地域の地盤条件によって被害の出方が変わるため、&lt;br /&gt;
&lt;strong&gt;日ごろから自分の住んでいる地域の地盤やハザードマップを確認しておく&lt;/strong&gt;ことが大切です。&lt;/p&gt;
&lt;/div&gt;
&lt;/div&gt;
&lt;p&gt;&lt;!-- マグニチュードと震度 --&gt;&lt;/p&gt;
&lt;div class="card shadow-sm mb-4 border-0"&gt;
&lt;div class="card-body p-3 p-md-4"&gt;
&lt;h2 class="h4 mb-3"&gt;3. マグニチュードと震度の違い&lt;/h2&gt;
&lt;p&gt;地震のニュースでよく耳にする&lt;br /&gt;
&lt;strong&gt;「マグニチュード」と「震度」&lt;/strong&gt;。似ているようで、意味はまったく違います。&lt;/p&gt;
&lt;div class="table-responsive mb-3"&gt;
&lt;table class="table table-bordered align-middle mb-0"&gt;
&lt;thead class="table-success text-center"&gt;
&lt;tr&gt;
&lt;th&gt;用語&lt;/th&gt;
&lt;th&gt;何を表す？&lt;/th&gt;
&lt;th&gt;決まるもの&lt;/th&gt;
&lt;/tr&gt;
&lt;/thead&gt;
&lt;tbody&gt;
&lt;tr&gt;
&lt;td class="fw-bold text-center"&gt;マグニチュード&lt;/td&gt;
&lt;td&gt;地震そのものが持つ&lt;strong&gt;エネルギーの大きさ（規模）&lt;/strong&gt;&lt;/td&gt;
&lt;td&gt;1回の地震ごとに&lt;strong&gt;1つの値&lt;/strong&gt;が決まる&lt;/td&gt;
&lt;/tr&gt;
&lt;tr style="background-color: #f1f8e9;"&gt;
&lt;td class="fw-bold text-center"&gt;震度&lt;/td&gt;
&lt;td&gt;ある地点で感じた&lt;strong&gt;揺れの強さ&lt;/strong&gt;&lt;/td&gt;
&lt;td&gt;地点ごとに値が違う（同じ地震でも場所によって震度が異なる）&lt;/td&gt;
&lt;/tr&gt;
&lt;/tbody&gt;
&lt;/table&gt;
&lt;/div&gt;
&lt;h3 class="h5 mb-2"&gt;マグニチュードのイメージ&lt;/h3&gt;
&lt;ul&gt;
&lt;li&gt;&lt;strong&gt;Mが大きいほど、地震のエネルギーは大きい&lt;/strong&gt;&lt;/li&gt;
&lt;li&gt;マグニチュードが&lt;strong&gt;2増えると、エネルギーは約1000倍&lt;/strong&gt;になる&lt;/li&gt;
&lt;li&gt;例：M7の地震に対して、M9の地震はエネルギーが約1000倍&lt;/li&gt;
&lt;/ul&gt;
&lt;h3 class="h5 mb-2"&gt;震度の段階と「弱・強」&lt;/h3&gt;
&lt;p&gt;震度は、日本では&lt;strong&gt;0〜7の10段階&lt;/strong&gt;で表します。&lt;/p&gt;
&lt;ul&gt;
&lt;li&gt;震度0, 1, 2, 3, 4&lt;/li&gt;
&lt;li&gt;震度5弱・5強&lt;/li&gt;
&lt;li&gt;震度6弱・6強&lt;/li&gt;
&lt;li&gt;震度7（最大レベル）&lt;/li&gt;
&lt;/ul&gt;
&lt;p class="mb-0" style="font-size: 0.9rem;"&gt;もともと&lt;strong&gt;災害の目安&lt;/strong&gt;として使われており、&lt;br /&gt;
震度5や6でも被害の差が大きかったため、&lt;strong&gt;「弱」と「強」&lt;/strong&gt;に分けて&lt;br /&gt;
より細かく状況を表すようになりました。&lt;/p&gt;
&lt;/div&gt;
&lt;/div&gt;
&lt;p&gt;&lt;!-- P波・S波と初期微動・主要動 --&gt;&lt;/p&gt;
&lt;div class="card shadow-sm mb-4 border-0"&gt;
&lt;div class="card-body p-3 p-md-4"&gt;
&lt;h2 class="h4 mb-3"&gt;4. P波・S波と初期微動・主要動&lt;/h2&gt;
&lt;p&gt;地震が起こると、&lt;strong&gt;2種類の揺れ&lt;/strong&gt;が順番にやってきます。&lt;/p&gt;
&lt;div class="row align-items-center mb-3"&gt;
&lt;div class="col-md-6 mb-3 mb-md-0"&gt;&lt;img decoding="async" class="img-fluid rounded shadow-sm" src="https://rika-quest.com/wp-content/uploads/2023/07/画像16-1024x752.png" alt="初期微動と主要動のグラフ" /&gt;&lt;/div&gt;
&lt;div class="col-md-6"&gt;
&lt;h3 class="h5 mb-2"&gt;① 初期微動（P波）&lt;/h3&gt;
&lt;ul&gt;
&lt;li&gt;地震のあとに&lt;strong&gt;最初にやってくる小さな揺れ&lt;/strong&gt;&lt;/li&gt;
&lt;li&gt;&lt;strong&gt;P波（Primary wave）&lt;/strong&gt;とも呼ばれる&lt;/li&gt;
&lt;li&gt;伝わる速さ：およそ&lt;strong&gt;秒速6〜8km&lt;/strong&gt;（場所によって変化）&lt;/li&gt;
&lt;/ul&gt;
&lt;h3 class="h5 mb-2 mt-3"&gt;② 主要動（S波）&lt;/h3&gt;
&lt;ul&gt;
&lt;li&gt;P波のあとにやってくる&lt;strong&gt;大きな揺れ&lt;/strong&gt;&lt;/li&gt;
&lt;li&gt;&lt;strong&gt;S波（Secondary wave）&lt;/strong&gt;とも呼ばれる&lt;/li&gt;
&lt;li&gt;伝わる速さ：およそ&lt;strong&gt;秒速4〜5km&lt;/strong&gt;（P波より遅い）&lt;/li&gt;
&lt;/ul&gt;
&lt;/div&gt;
&lt;/div&gt;
&lt;div class="alert alert-info py-2" style="font-size: 0.9rem;"&gt;&lt;strong&gt;ポイント：&lt;/strong&gt;&lt;br /&gt;
P波とS波は、震源では&lt;strong&gt;同時に発生&lt;/strong&gt;しますが、&lt;br /&gt;
速いP波が先に、遅いS波があとから到着するため、&lt;br /&gt;
「小さく揺れたあとに大きく揺れる」という体感になる。&lt;/div&gt;
&lt;h3 class="h5 mb-2"&gt;初期微動継続時間と震源までの距離&lt;/h3&gt;
&lt;p&gt;&lt;strong&gt;初期微動継続時間&lt;/strong&gt;とは、&lt;strong&gt;P波の到着からS波が来るまでの時間&lt;/strong&gt;のことです。&lt;/p&gt;
&lt;ul&gt;
&lt;li&gt;この時間が&lt;strong&gt;短い&lt;/strong&gt; ⇒ 震源から&lt;strong&gt;近い&lt;/strong&gt;場所にいる&lt;/li&gt;
&lt;li&gt;この時間が&lt;strong&gt;長い&lt;/strong&gt; ⇒ 震源から&lt;strong&gt;遠い&lt;/strong&gt;場所にいる&lt;/li&gt;
&lt;/ul&gt;
&lt;p class="mb-0" style="font-size: 0.9rem;"&gt;算数で学ぶ&lt;strong&gt;速さの計算&lt;/strong&gt;を使うと、&lt;br /&gt;
複数の観測点の初期微動継続時間から&lt;strong&gt;震源の位置を求める問題&lt;/strong&gt;も出題されます。&lt;/p&gt;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地震と災害・防災意識 --&gt;&lt;/p&gt;
&lt;div class="card shadow-sm mb-4 border-0"&gt;
&lt;div class="card-body p-3 p-md-4"&gt;
&lt;h2 class="h4 mb-3"&gt;5. 地震と災害・防災へのつながり&lt;/h2&gt;
&lt;p&gt;地震そのものの揺れだけでなく、&lt;strong&gt;二次災害&lt;/strong&gt;にも注意が必要です。&lt;/p&gt;
&lt;ul&gt;
&lt;li&gt;&lt;strong&gt;津波：&lt;/strong&gt;海底の地震によって大きな波が発生&lt;/li&gt;
&lt;li&gt;&lt;strong&gt;土砂崩れ・崖崩れ：&lt;/strong&gt;山の斜面が崩れ、家や道路をおそう&lt;/li&gt;
&lt;li&gt;&lt;strong&gt;火災：&lt;/strong&gt;ガスや電気のトラブルから火事が発生することも&lt;/li&gt;
&lt;/ul&gt;
&lt;p class="mb-0" style="font-size: 0.9rem;"&gt;理科で地震の仕組みを学ぶことは、単なる知識ではなく、&lt;br /&gt;
&lt;strong&gt;自分や家族の命を守るための第一歩&lt;/strong&gt;でもあります。&lt;br /&gt;
家庭での避難場所・連絡方法などもあわせて確認しておきましょう。&lt;/p&gt;
&lt;/div&gt;
&lt;/div&gt;
&lt;p&gt;&lt;!-- まとめ --&gt;&lt;/p&gt;
&lt;div class="card shadow-sm mb-4 border-0"&gt;
&lt;div class="card-body p-3 p-md-4"&gt;
&lt;h2 class="h4 mb-3"&gt;6. ここまでのまとめ&lt;/h2&gt;
&lt;ul&gt;
&lt;li&gt;日本は&lt;strong&gt;プレート境界上&lt;/strong&gt;にあり、地震が多い「地震大国」&lt;/li&gt;
&lt;li&gt;&lt;strong&gt;震源：&lt;/strong&gt;地下で揺れが発生した地点 ／ &lt;strong&gt;震央：&lt;/strong&gt;その真上の地表&lt;/li&gt;
&lt;li&gt;震源に近いほど揺れは大きいが、&lt;strong&gt;地盤の硬さ&lt;/strong&gt;によっても揺れは変わる&lt;/li&gt;
&lt;li&gt;&lt;strong&gt;マグニチュード：&lt;/strong&gt;地震のエネルギー（規模） ／&lt;br /&gt;
&lt;strong&gt;震度：&lt;/strong&gt;各地点での揺れの強さ&lt;/li&gt;
&lt;li&gt;マグニチュードが&lt;strong&gt;2上がるとエネルギーは約1000倍&lt;/strong&gt;&lt;/li&gt;
&lt;li&gt;震度は&lt;strong&gt;0〜7の10段階&lt;/strong&gt;（5・6は弱／強で分ける）&lt;/li&gt;
&lt;li&gt;P波（初期微動）は速く、小さい揺れ／S波（主要動）は遅く、大きい揺れ&lt;/li&gt;
&lt;li&gt;初期微動継続時間が&lt;strong&gt;長いほど震源から遠い&lt;/strong&gt;&lt;/li&gt;
&lt;/ul&gt;
&lt;p class="mb-0" style="font-size: 0.9rem;"&gt;ここまでがおさえられていれば、教科書レベルの問題はもちろん、&lt;br /&gt;
入試での&lt;strong&gt;説明問題・計算問題&lt;/strong&gt;にも対応しやすくなります。&lt;br /&gt;
地震以外の地学単元（天気・地層・火山など）まで含めた整理は、&lt;a href="https://rika-quest.com/column/geoscience/"&gt;地学分野の全体像はこちら&lt;/a&gt;。&lt;/p&gt;
&lt;/div&gt;
&lt;/div&gt;
&lt;p&gt;&lt;!-- クイズセクション --&gt;&lt;/p&gt;
&lt;div class="card shadow-lg mb-4 border-0"&gt;
&lt;div class="card-body p-3 p-md-4"&gt;
&lt;h2 class="h4 mb-3"&gt;7. 地震に関するクイズで理解度チェック&lt;/h2&gt;
&lt;p&gt;この記事の内容をもとにした&lt;strong&gt;確認クイズ10問&lt;/strong&gt;です。&lt;br /&gt;
「正解を見る」ボタンをクリックして、しっかり理解できているかチェックしてみましょう。&lt;/p&gt;
&lt;div class="table-responsive"&gt;
&lt;table class="table table-bordered align-middle"&gt;
&lt;thead class="table-success"&gt;
&lt;tr&gt;
&lt;th&gt;問題&lt;/th&gt;
&lt;th&gt;選択肢&lt;/th&gt;
&lt;th&gt;回答&lt;/th&gt;
&lt;/tr&gt;
&lt;/thead&gt;
&lt;tbody&gt;
&lt;tr&gt;
&lt;td&gt;1. 日本で地震が多い主な理由はどれですか？&lt;/td&gt;
&lt;td&gt;A. 大気の影響&lt;br /&gt;
B. プレート境界の位置にあるから&lt;br /&gt;
C. 火山の数が多いから&lt;br /&gt;
D. 山が多いから&lt;/td&gt;
&lt;td&gt;&lt;button class="btn btn-sm btn-primary" type="button"&gt;正解を見る&lt;/button&gt;&lt;br /&gt;
&lt;span id="q1" style="display: none; margin-left: 8px;"&gt;B. プレート境界の位置にあるから&lt;/span&gt;&lt;/td&gt;
&lt;/tr&gt;
&lt;tr&gt;
&lt;td&gt;2. 震源とは何を指しますか？&lt;/td&gt;
&lt;td&gt;A. 地震の規模&lt;br /&gt;
B. 揺れが発生した地下の地点&lt;br /&gt;
C. 揺れの真上の地表&lt;br /&gt;
D. プレートの名前&lt;/td&gt;
&lt;td&gt;&lt;button class="btn btn-sm btn-primary" type="button"&gt;正解を見る&lt;/button&gt;&lt;br /&gt;
&lt;span id="q2" style="display: none; margin-left: 8px;"&gt;B. 揺れが発生した地下の地点&lt;/span&gt;&lt;/td&gt;
&lt;/tr&gt;
&lt;tr&gt;
&lt;td&gt;3. マグニチュードが2増えると、地震のエネルギーはどうなりますか？&lt;/td&gt;
&lt;td&gt;A. 約2倍&lt;br /&gt;
B. 約10倍&lt;br /&gt;
C. 約100倍&lt;br /&gt;
D. 約1000倍&lt;/td&gt;
&lt;td&gt;&lt;button class="btn btn-sm btn-primary" type="button"&gt;正解を見る&lt;/button&gt;&lt;br /&gt;
&lt;span id="q3" style="display: none; margin-left: 8px;"&gt;D. 約1000倍&lt;/span&gt;&lt;/td&gt;
&lt;/tr&gt;
&lt;tr&gt;
&lt;td&gt;4. 揺れの大きさ（感じ方）を表す指標はどれですか？&lt;/td&gt;
&lt;td&gt;A. 震源&lt;br /&gt;
B. 震央&lt;br /&gt;
C. 震度&lt;br /&gt;
D. マグニチュード&lt;/td&gt;
&lt;td&gt;&lt;button class="btn btn-sm btn-primary" type="button"&gt;正解を見る&lt;/button&gt;&lt;br /&gt;
&lt;span id="q4" style="display: none; margin-left: 8px;"&gt;C. 震度&lt;/span&gt;&lt;/td&gt;
&lt;/tr&gt;
&lt;tr&gt;
&lt;td&gt;5. P波の伝わる速さとして正しいのはどれですか？&lt;/td&gt;
&lt;td&gt;A. 秒速2～3km&lt;br /&gt;
B. 秒速4～5km&lt;br /&gt;
C. 秒速6～8km&lt;br /&gt;
D. 秒速10km以上&lt;/td&gt;
&lt;td&gt;&lt;button class="btn btn-sm btn-primary" type="button"&gt;正解を見る&lt;/button&gt;&lt;br /&gt;
&lt;span id="q5" style="display: none; margin-left: 8px;"&gt;C. 秒速6～8km&lt;/span&gt;&lt;/td&gt;
&lt;/tr&gt;
&lt;tr&gt;
&lt;td&gt;6. 日本の震度階級について正しい組み合わせはどれですか？&lt;/td&gt;
&lt;td&gt;A. 0～5の6段階&lt;br /&gt;
B. 0～7だが5と6は弱・強に分かれる&lt;br /&gt;
C. 1～10の10段階&lt;br /&gt;
D. 1～7の7段階&lt;/td&gt;
&lt;td&gt;&lt;button class="btn btn-sm btn-primary" type="button"&gt;正解を見る&lt;/button&gt;&lt;br /&gt;
&lt;span id="q6" style="display: none; margin-left: 8px;"&gt;B. 0～7だが5と6は弱・強に分かれる&lt;/span&gt;&lt;/td&gt;
&lt;/tr&gt;
&lt;tr&gt;
&lt;td&gt;7. 初期微動とはどのような揺れを指しますか？&lt;/td&gt;
&lt;td&gt;A. 地震のあとにくる最大の揺れ&lt;br /&gt;
B. 地震の前触れとしての気象変化&lt;br /&gt;
C. 最初に感じる小さな揺れ&lt;br /&gt;
D. 地震後に続く余震&lt;/td&gt;
&lt;td&gt;&lt;button class="btn btn-sm btn-primary" type="button"&gt;正解を見る&lt;/button&gt;&lt;br /&gt;
&lt;span id="q7" style="display: none; margin-left: 8px;"&gt;C. 最初に感じる小さな揺れ&lt;/span&gt;&lt;/td&gt;
&lt;/tr&gt;
&lt;tr&gt;
&lt;td&gt;8. P波とS波について正しい説明はどれですか？&lt;/td&gt;
&lt;td&gt;A. P波はS波より遅い&lt;br /&gt;
B. S波は先に到着し、P波はあとからくる&lt;br /&gt;
C. P波が先に到着し、S波があとから到着する&lt;br /&gt;
D. P波とS波は同じ速さで伝わる&lt;/td&gt;
&lt;td&gt;&lt;button class="btn btn-sm btn-primary" type="button"&gt;正解を見る&lt;/button&gt;&lt;br /&gt;
&lt;span id="q8" style="display: none; margin-left: 8px;"&gt;C. P波が先に到着し、S波があとから到着する&lt;/span&gt;&lt;/td&gt;
&lt;/tr&gt;
&lt;tr&gt;
&lt;td&gt;9. 初期微動継続時間が長いほど、その場所はどうなりますか？&lt;/td&gt;
&lt;td&gt;A. 震源から近い&lt;br /&gt;
B. 震源から遠い&lt;br /&gt;
C. 地盤が必ず硬い&lt;br /&gt;
D. 揺れが必ず弱い&lt;/td&gt;
&lt;td&gt;&lt;button class="btn btn-sm btn-primary" type="button"&gt;正解を見る&lt;/button&gt;&lt;br /&gt;
&lt;span id="q9" style="display: none; margin-left: 8px;"&gt;B. 震源から遠い&lt;/span&gt;&lt;/td&gt;
&lt;/tr&gt;
&lt;tr&gt;
&lt;td&gt;10. 地震のときに特に揺れが大きくなりやすい場所として正しいものは？&lt;/td&gt;
&lt;td&gt;A. 硬い岩盤の上&lt;br /&gt;
B. 丘の頂上&lt;br /&gt;
C. 埋立地などのやわらかい地盤&lt;br /&gt;
D. 海から離れた内陸部&lt;/td&gt;
&lt;td&gt;&lt;button class="btn btn-sm btn-primary" type="button"&gt;正解を見る&lt;/button&gt;&lt;br /&gt;
&lt;span id="q10" style="display: none; margin-left: 8px;"&gt;C. 埋立地などのやわらかい地盤&lt;/span&gt;&lt;/td&gt;
&lt;/tr&gt;
&lt;/tbody&gt;
&lt;/table&gt;
&lt;/div&gt;
&lt;/div&gt;
&lt;/div&gt;
&lt;p&gt;&lt;!-- CTA セクション --&gt;&lt;/p&gt;
&lt;div class="card shadow-lg mb-5 border-0" style="background: linear-gradient(135deg, #00897b, #004d40); color: #fff;"&gt;
&lt;div class="card-body p-4 p-md-5"&gt;
&lt;div class="row align-items-center"&gt;
&lt;div class="col-md-8 mb-3 mb-md-0"&gt;
&lt;h2 class="h4 mb-3"&gt;地震を「知識」と「防災力」につなげたい方へ&lt;/h2&gt;
&lt;p class="mb-2" style="font-size: 0.97rem;"&gt;地震のしくみを理解することは、テスト対策だけでなく、&lt;br /&gt;
&lt;strong&gt;自分や家族を守る防災力アップ&lt;/strong&gt;にもつながります。&lt;/p&gt;
&lt;p class="mb-0" style="font-size: 0.95rem;"&gt;しゅん吉クエストでは、動画授業と演習プリントを組み合わせて、&lt;br /&gt;
理科が苦手な子でも&lt;strong&gt;「わかる・できる」&lt;/strong&gt;まで伴走します。&lt;br /&gt;
もっと体系的に学びたい方は、ぜひ一度詳細をご覧ください。&lt;/p&gt;
&lt;/div&gt;
&lt;div class="col-md-4 text-md-end text-center"&gt;&lt;a class="btn btn-warning text-dark fw-bold px-4 py-2 mb-2" href="https://rika-quest.com/"&gt;&lt;br /&gt;
受験理科専門塾しゅん吉クエストのご案内を見る&lt;br /&gt;
&lt;/a&gt;&lt;/p&gt;
&lt;p class="mb-0" style="font-size: 0.8rem;"&gt;※外部サイトへ移動します&lt;/p&gt;
&lt;/div&gt;
&lt;/div&gt;
&lt;/div&gt;
&lt;/div&gt;
&lt;/div&gt;
&lt;p&gt;&lt;script&gt;
  function showAnswer(id, btn) {
    var el = document.getElementById(id);
    if (el) {
      el.style.display = 'inline';
    }
    if (btn) {
      btn.style.display = 'none';
    }
  }
&lt;/script&gt;&lt;/p&gt;
------</t>
  </si>
  <si>
    <t>https://rika-quest.com/column/nayami-dislike-science/</t>
  </si>
  <si>
    <t>以下のページは不自然なワードを使用しています。
これらを適切に自然な言葉に置き換えて下さい。
なお、本文の装飾や構造は絶対に変えないでください。
【対象ページURL】
https://rika-quest.com/column/nayami-dislike-science/
【検出された不自然ワード】
- 型
【本文】
------
&lt;p&gt;&amp;lt;div class=&amp;#8221;rq-wrap rq-green&amp;#8221;&amp;gt;&lt;br /&gt;
&amp;lt;div id=&amp;#8221;rq-top&amp;#8221;&amp;gt;&amp;lt;/div&amp;gt;&lt;br /&gt;
&amp;lt;div class=&amp;#8221;rq-topmeta&amp;#8221; aria-label=&amp;#8221;この記事の対象とテーマ&amp;#8221;&amp;gt;&lt;br /&gt;
&amp;lt;div class=&amp;#8221;rq-topmeta__line1&amp;#8243;&amp;gt;小学生理科／学習の見直し&amp;lt;/div&amp;gt;&lt;br /&gt;
&amp;lt;div class=&amp;#8221;rq-topmeta__line2&amp;#8243;&amp;gt;テーマ：&amp;lt;b&amp;gt;理科を避ける&amp;lt;/b&amp;gt;・&amp;lt;b&amp;gt;苦手意識の定着&amp;lt;/b&amp;gt;を解消する&amp;lt;/div&amp;gt;&lt;br /&gt;
&amp;lt;/p&amp;gt;&amp;lt;/div&amp;gt;&lt;br /&gt;
&amp;lt;div class=&amp;#8221;rq-microhead&amp;#8221;&amp;gt;&lt;br /&gt;
&amp;lt;span class=&amp;#8221;rq-pill&amp;#8221;&amp;gt;&amp;lt;span class=&amp;#8221;rq-dot&amp;#8221;&amp;gt;&amp;lt;/span&amp;gt;中学受験理科&amp;lt;/span&amp;gt;&amp;lt;br /&amp;gt;&lt;br /&gt;
&amp;lt;span class=&amp;#8221;rq-pill&amp;#8221;&amp;gt;&amp;lt;span class=&amp;#8221;rq-dot&amp;#8221;&amp;gt;&amp;lt;/span&amp;gt;学習のコツ／改善&amp;lt;/span&amp;gt;&lt;br /&gt;
&amp;lt;/div&amp;gt;&lt;br /&gt;
&amp;lt;div class=&amp;#8221;rq-lead&amp;#8221;&amp;gt;&lt;br /&gt;
&amp;lt;div class=&amp;#8221;rq-badge&amp;#8221;&amp;gt;理科が嫌いで避けてしまうときの改善策&amp;lt;/div&amp;gt;&lt;br /&gt;
&amp;lt;p&amp;gt; 理科の時間になると手が止まる。ワークを開いても、問題を読む前に気持ちが引いてしまう。&amp;lt;br /&amp;gt;&lt;br /&gt;
「理科が苦手」というより、「理科を避けている」状態に近い――こうした相談は少なくありません。&amp;lt;/p&amp;gt;&lt;br /&gt;
&amp;lt;p&amp;gt; この状態は、能力の問題ではなく、&amp;lt;strong&amp;gt;学習体験の積み重なり方&amp;lt;/strong&amp;gt;に原因があります。&amp;lt;br /&amp;gt;&lt;br /&gt;
一度「分からないまま進んだ」「やっても手応えがなかった」という経験が続くと、理科は後回しにされ、&amp;lt;br /&amp;gt;&lt;br /&gt;
やがて“嫌いな教科”として定着していきます。&amp;lt;/p&amp;gt;&lt;br /&gt;
&amp;lt;p&amp;gt; この記事では、理科を避けてしまう状態を「やる気」ではなく「構造」の問題として整理し、&amp;lt;/p&amp;gt;&lt;br /&gt;
&amp;lt;ul class=&amp;#8221;rq-checklist&amp;#8221;&amp;gt;&lt;br /&gt;
&amp;lt;li&amp;gt;今どこで詰まっているのか&amp;lt;/li&amp;gt;&lt;br /&gt;
&amp;lt;li&amp;gt;なぜ「できた感」が生まれなくなったのか&amp;lt;/li&amp;gt;&lt;br /&gt;
&amp;lt;li&amp;gt;教材の選び方と家庭での声かけをどう変えるか&amp;lt;/li&amp;gt;&lt;br /&gt;
&amp;lt;/ul&amp;gt;&lt;br /&gt;
&amp;lt;p&amp;gt; を具体的に解きほぐしていきます。&lt;br /&gt;
&amp;lt;/p&amp;gt;&amp;lt;/div&amp;gt;&lt;br /&gt;
&amp;lt;div class=&amp;#8221;rq-ketsuron&amp;#8221;&amp;gt;&lt;br /&gt;
&amp;lt;strong&amp;gt;結論：&amp;lt;/strong&amp;gt;&amp;lt;br /&amp;gt;&lt;br /&gt;
最初に作るべきは、量ではなく&amp;lt;strong&amp;gt;「今日はここまでできたら終わり」という到達点&amp;lt;/strong&amp;gt;です。&amp;lt;br /&amp;gt;&lt;br /&gt;
ここが決まると、「できた感」が戻り、避ける状態がほどけていきます。&lt;br /&gt;
&amp;lt;/div&amp;gt;&lt;br /&gt;
&amp;lt;nav class=&amp;#8221;rq-toc&amp;#8221; aria-label=&amp;#8221;目次&amp;#8221;&amp;gt;&lt;br /&gt;
&amp;lt;p class=&amp;#8221;rq-toc__title&amp;#8221;&amp;gt;目次&amp;lt;/p&amp;gt;&lt;br /&gt;
&amp;lt;ul&amp;gt;&lt;br /&gt;
&amp;lt;li&amp;gt;&amp;lt;a href=&amp;#8221;#rq-0&amp;#8243;&amp;gt;この記事で分かること&amp;lt;/a&amp;gt;&amp;lt;/li&amp;gt;&lt;br /&gt;
&amp;lt;li&amp;gt;&amp;lt;a href=&amp;#8221;#rq-1&amp;#8243;&amp;gt;まず状況整理：理科のどこで止まっているか&amp;lt;/a&amp;gt;&amp;lt;/li&amp;gt;&lt;br /&gt;
&amp;lt;li&amp;gt;&amp;lt;a href=&amp;#8221;#rq-2&amp;#8243;&amp;gt;原因の切り分け：理科を避けるようになる典型パターン&amp;lt;/a&amp;gt;&amp;lt;/li&amp;gt;&lt;br /&gt;
&amp;lt;li&amp;gt;&amp;lt;a href=&amp;#8221;#rq-3&amp;#8243;&amp;gt;改善へのステップ：「できた感」を作り直す&amp;lt;/a&amp;gt;&amp;lt;/li&amp;gt;&lt;br /&gt;
&amp;lt;li&amp;gt;&amp;lt;a href=&amp;#8221;#rq-4&amp;#8243;&amp;gt;よくあるミスと修正&amp;lt;/a&amp;gt;&amp;lt;/li&amp;gt;&lt;br /&gt;
&amp;lt;li&amp;gt;&amp;lt;a href=&amp;#8221;#rq-5&amp;#8243;&amp;gt;家庭での回し方：１週間のスケジュール例&amp;lt;/a&amp;gt;&amp;lt;/li&amp;gt;&lt;br /&gt;
&amp;lt;li&amp;gt;&amp;lt;a href=&amp;#8221;#rq-6&amp;#8243;&amp;gt;FAQ&amp;lt;/a&amp;gt;&amp;lt;/li&amp;gt;&lt;br /&gt;
&amp;lt;li&amp;gt;&amp;lt;a href=&amp;#8221;#rq-7&amp;#8243;&amp;gt;次に読む：悩み別・分野別の整理&amp;lt;/a&amp;gt;&amp;lt;/li&amp;gt;&lt;br /&gt;
&amp;lt;li&amp;gt;&amp;lt;a href=&amp;#8221;#rq-8&amp;#8243;&amp;gt;講座・個別相談について&amp;lt;/a&amp;gt;&amp;lt;/li&amp;gt;&lt;br /&gt;
&amp;lt;/ul&amp;gt;&lt;br /&gt;
&amp;lt;/nav&amp;gt;&lt;br /&gt;
&amp;lt;hr&amp;gt;&lt;br /&gt;
&amp;lt;section id=&amp;#8221;rq-0&amp;#8243; class=&amp;#8221;rq-section&amp;#8221;&amp;gt;&lt;br /&gt;
&amp;lt;h2 class=&amp;#8221;rq-h2&amp;#8243;&amp;gt;この記事で分かること&amp;lt;/h2&amp;gt;&lt;br /&gt;
&amp;lt;ul&amp;gt;&lt;br /&gt;
&amp;lt;li&amp;gt;理科を避けてしまう子に共通する詰まり方&amp;lt;/li&amp;gt;&lt;br /&gt;
&amp;lt;li&amp;gt;「嫌い」が定着してしまう典型的な原因パターン&amp;lt;/li&amp;gt;&lt;br /&gt;
&amp;lt;li&amp;gt;できた感を取り戻すための教材選びの視点&amp;lt;/li&amp;gt;&lt;br /&gt;
&amp;lt;li&amp;gt;家庭での声かけをどう変えると前向きになるか&amp;lt;/li&amp;gt;&lt;br /&gt;
&amp;lt;li&amp;gt;次に読むべき悩み記事・分野ページの整理&amp;lt;/li&amp;gt;&lt;br /&gt;
&amp;lt;/ul&amp;gt;&lt;br /&gt;
&amp;lt;div class=&amp;#8221;rq-summary&amp;#8221;&amp;gt;&lt;br /&gt;
&amp;lt;p class=&amp;#8221;rq-summary__title&amp;#8221;&amp;gt;この記事のゴール&amp;lt;/p&amp;gt;&lt;br /&gt;
&amp;lt;ul&amp;gt;&lt;br /&gt;
&amp;lt;li&amp;gt;「避けている」の中身を、状態として言葉にできる&amp;lt;/li&amp;gt;&lt;br /&gt;
&amp;lt;li&amp;gt;量ではなく到達点で「できた感」を作る計画に変えられる&amp;lt;/li&amp;gt;&lt;br /&gt;
&amp;lt;li&amp;gt;家庭の声かけを“結果評価”から“前進確認”に寄せられる&amp;lt;/li&amp;gt;&lt;br /&gt;
&amp;lt;/ul&amp;gt;&amp;lt;/div&amp;gt;&lt;br /&gt;
&amp;lt;/section&amp;gt;&lt;br /&gt;
&amp;lt;hr&amp;gt;&lt;br /&gt;
&amp;lt;section id=&amp;#8221;rq-1&amp;#8243; class=&amp;#8221;rq-section&amp;#8221;&amp;gt;&lt;br /&gt;
&amp;lt;h2 class=&amp;#8221;rq-h2&amp;#8243;&amp;gt;まず状況整理：理科のどこで止まっているか&amp;lt;/h2&amp;gt;&lt;br /&gt;
&amp;lt;p&amp;gt; 「理科が嫌い」という言葉の中身は、実は一様ではありません。まずは、どこで止まっているのかを整理します。&amp;lt;/p&amp;gt;&lt;br /&gt;
&amp;lt;h3 class=&amp;#8221;rq-h3&amp;#8243;&amp;gt;よくある３つの状態&amp;lt;/h3&amp;gt;&lt;br /&gt;
&amp;lt;div class=&amp;#8221;rq-grid&amp;#8221;&amp;gt;&lt;br /&gt;
&amp;lt;div class=&amp;#8221;rq-card&amp;#8221;&amp;gt;&lt;br /&gt;
&amp;lt;div class=&amp;#8221;rq-card__head&amp;#8221;&amp;gt;&amp;lt;span class=&amp;#8221;rq-chip&amp;#8221;&amp;gt;1&amp;lt;/span&amp;gt;問題以前に、教科書やワークを開けない&amp;lt;/div&amp;gt;&lt;br /&gt;
&amp;lt;p&amp;gt; → 理解以前に、心理的な抵抗が強い状態。&lt;br /&gt;
&amp;lt;/p&amp;gt;&amp;lt;/div&amp;gt;&lt;br /&gt;
&amp;lt;div class=&amp;#8221;rq-card&amp;#8221;&amp;gt;&lt;br /&gt;
&amp;lt;div class=&amp;#8221;rq-card__head&amp;#8221;&amp;gt;&amp;lt;span class=&amp;#8221;rq-chip&amp;#8221;&amp;gt;2&amp;lt;/span&amp;gt;用語や図は見ているが、問題になると解けない&amp;lt;/div&amp;gt;&lt;br /&gt;
&amp;lt;p&amp;gt; → 覚えたつもりでも、使う場面に結びついていない。&lt;br /&gt;
&amp;lt;/p&amp;gt;&amp;lt;/div&amp;gt;&lt;br /&gt;
&amp;lt;div class=&amp;#8221;rq-card&amp;#8221;&amp;gt;&lt;br /&gt;
&amp;lt;div class=&amp;#8221;rq-card__head&amp;#8221;&amp;gt;&amp;lt;span class=&amp;#8221;rq-chip&amp;#8221;&amp;gt;3&amp;lt;/span&amp;gt;計算や記述が遅く、途中で投げてしまう&amp;lt;/div&amp;gt;&lt;br /&gt;
&amp;lt;p&amp;gt; → 進め方が曖昧なまま進み、疲労感だけが残る。&lt;br /&gt;
&amp;lt;/p&amp;gt;&amp;lt;/div&amp;gt;&lt;br /&gt;
&amp;lt;/p&amp;gt;&amp;lt;/div&amp;gt;&lt;br /&gt;
&amp;lt;p&amp;gt; この段階で重要なのは、「勉強量が足りない」と判断しないことです。多くの場合、&amp;lt;strong&amp;gt;やり方が合っていないだけ&amp;lt;/strong&amp;gt;です。&amp;lt;br /&amp;gt;&lt;br /&gt;
&amp;lt;/section&amp;gt;&lt;br /&gt;
&amp;lt;hr&amp;gt;&lt;br /&gt;
&amp;lt;section id=&amp;#8221;rq-2&amp;#8243; class=&amp;#8221;rq-section&amp;#8221;&amp;gt;&lt;br /&gt;
&amp;lt;h2 class=&amp;#8221;rq-h2&amp;#8243;&amp;gt;原因の切り分け：理科を避けるようになる典型パターン&amp;lt;/h2&amp;gt;&lt;br /&gt;
&amp;lt;h3 class=&amp;#8221;rq-h3&amp;#8243;&amp;gt;原因①「分かる前に進んでしまった」&amp;lt;/h3&amp;gt;&lt;br /&gt;
&amp;lt;p&amp;gt; 理科は積み重ねが重要な教科です。一つの観察・一つの原理が分からないまま進むと、後の単元で必ず違和感が残ります。&amp;lt;/p&amp;gt;&lt;br /&gt;
&amp;lt;p&amp;gt; その違和感が蓄積すると、「どうせ分からない」という前提で問題を見るようになります。&amp;lt;/p&amp;gt;&lt;br /&gt;
&amp;lt;h3 class=&amp;#8221;rq-h3&amp;#8243;&amp;gt;原因②「できた感のない教材を使っている」&amp;lt;/h3&amp;gt;&lt;br /&gt;
&amp;lt;ul&amp;gt;&lt;br /&gt;
&amp;lt;li&amp;gt;説明が長い&amp;lt;/li&amp;gt;&lt;br /&gt;
&amp;lt;li&amp;gt;問題数が多すぎる&amp;lt;/li&amp;gt;&lt;br /&gt;
&amp;lt;li&amp;gt;正解しても、なぜ合ったのかが分からない&amp;lt;/li&amp;gt;&lt;br /&gt;
&amp;lt;/ul&amp;gt;&lt;br /&gt;
&amp;lt;p&amp;gt; こうした教材では、&amp;lt;strong&amp;gt;達成感が生まれる前に疲れてしまう&amp;lt;/strong&amp;gt;ことが多くなります。&amp;lt;/p&amp;gt;&lt;br /&gt;
&amp;lt;h3 class=&amp;#8221;rq-h3&amp;#8243;&amp;gt;原因③「声かけが結果評価になっている」&amp;lt;/h3&amp;gt;&lt;br /&gt;
&amp;lt;p&amp;gt; 「何点だった？」&amp;lt;br /&amp;gt;&lt;br /&gt;
「まだ終わってないの？」&amp;lt;/p&amp;gt;&lt;br /&gt;
&amp;lt;p&amp;gt; 悪気のない声かけでも、結果だけが注目されると、過程での小さな前進が消えてしまいます。&amp;lt;br /&amp;gt;&lt;br /&gt;
&amp;lt;/section&amp;gt;&lt;br /&gt;
&amp;lt;hr&amp;gt;&lt;br /&gt;
&amp;lt;section id=&amp;#8221;rq-3&amp;#8243; class=&amp;#8221;rq-section&amp;#8221;&amp;gt;&lt;br /&gt;
&amp;lt;h2 class=&amp;#8221;rq-h2&amp;#8243;&amp;gt;改善へのステップ：「できた感」を作り直す&amp;lt;/h2&amp;gt;&lt;br /&gt;
&amp;lt;h3 class=&amp;#8221;rq-h3&amp;#8243;&amp;gt;ステップ① 量を減らし、到達点をはっきり決める&amp;lt;/h3&amp;gt;&lt;br /&gt;
&amp;lt;p&amp;gt; まずは「今日はここまでできたら終わり」という&amp;lt;strong&amp;gt;明確なゴール&amp;lt;/strong&amp;gt;を作ります。問題数は少なくて構いません。大切なのは「終わった」と実感できることです。&amp;lt;/p&amp;gt;&lt;br /&gt;
&amp;lt;h3 class=&amp;#8221;rq-h3&amp;#8243;&amp;gt;ステップ② 教材は「説明→即確認」ができるものを選ぶ&amp;lt;/h3&amp;gt;&lt;br /&gt;
&amp;lt;ul&amp;gt;&lt;br /&gt;
&amp;lt;li&amp;gt;１ページで完結する&amp;lt;/li&amp;gt;&lt;br /&gt;
&amp;lt;li&amp;gt;読んだ直後に確認問題がある&amp;lt;/li&amp;gt;&lt;br /&gt;
&amp;lt;li&amp;gt;正解理由が短く示されている&amp;lt;/li&amp;gt;&lt;br /&gt;
&amp;lt;/ul&amp;gt;&lt;br /&gt;
&amp;lt;p&amp;gt; こうした教材は、理解と成功体験が分断されません。&amp;lt;br /&amp;gt;&lt;br /&gt;
&amp;lt;span class=&amp;#8221;rq-muted rq-small&amp;#8221;&amp;gt;※単元解説に深く入りすぎないことが重要です。&amp;lt;/span&amp;gt;&amp;lt;/p&amp;gt;&lt;br /&gt;
&amp;lt;h3 class=&amp;#8221;rq-h3&amp;#8243;&amp;gt;ステップ③ 正解より「自力で再現できたか」を確認する&amp;lt;/h3&amp;gt;&lt;br /&gt;
&amp;lt;p&amp;gt; 「合っていた」ではなく、「もう一回同じ流れで解けるか」を確認します。&amp;lt;/p&amp;gt;&lt;br /&gt;
&amp;lt;p&amp;gt; 再現できた瞬間が、理科における本当の「できた感」です。&amp;lt;br /&amp;gt;&lt;br /&gt;
&amp;lt;/section&amp;gt;&lt;br /&gt;
&amp;lt;hr&amp;gt;&lt;br /&gt;
&amp;lt;section id=&amp;#8221;rq-4&amp;#8243; class=&amp;#8221;rq-section&amp;#8221;&amp;gt;&lt;br /&gt;
&amp;lt;h2 class=&amp;#8221;rq-h2&amp;#8243;&amp;gt;よくあるミスと修正&amp;lt;/h2&amp;gt;&lt;br /&gt;
&amp;lt;div class=&amp;#8221;rq-miss&amp;#8221;&amp;gt;&lt;br /&gt;
&amp;lt;div class=&amp;#8221;rq-tag&amp;#8221;&amp;gt;ミス① とにかく簡単な問題だけをやらせる&amp;lt;/div&amp;gt;&lt;br /&gt;
&amp;lt;p&amp;gt; → &amp;lt;strong&amp;gt;修正&amp;lt;/strong&amp;gt;： 「考えたら分かる」レベルを選び、思考が一段入る問題を混ぜる。&lt;br /&gt;
&amp;lt;/div&amp;gt;&lt;br /&gt;
&amp;lt;div class=&amp;#8221;rq-miss&amp;#8221;&amp;gt;&lt;br /&gt;
&amp;lt;div class=&amp;#8221;rq-tag&amp;#8221;&amp;gt;ミス② 分からないとすぐ説明してしまう&amp;lt;/div&amp;gt;&lt;br /&gt;
&amp;lt;p&amp;gt; → &amp;lt;strong&amp;gt;修正&amp;lt;/strong&amp;gt;： 「どこまで分かっている？」と区切りを確認する。分かっている部分を言語化させるだけでも前進です。&lt;br /&gt;
&amp;lt;/div&amp;gt;&lt;br /&gt;
&amp;lt;div class=&amp;#8221;rq-miss&amp;#8221;&amp;gt;&lt;br /&gt;
&amp;lt;div class=&amp;#8221;rq-tag&amp;#8221;&amp;gt;ミス③ 他教科と比較してしまう&amp;lt;/div&amp;gt;&lt;br /&gt;
&amp;lt;p&amp;gt; → &amp;lt;strong&amp;gt;修正&amp;lt;/strong&amp;gt;： 理科は単元ごとに得意・不得意が分かれます。教科内での比較に留めます。&lt;br /&gt;
&amp;lt;/div&amp;gt;&lt;br /&gt;
&amp;lt;/section&amp;gt;&lt;br /&gt;
&amp;lt;hr&amp;gt;&lt;br /&gt;
&amp;lt;section id=&amp;#8221;rq-5&amp;#8243; class=&amp;#8221;rq-section&amp;#8221;&amp;gt;&lt;br /&gt;
&amp;lt;h2 class=&amp;#8221;rq-h2&amp;#8243;&amp;gt;家庭での回し方：１週間のスケジュール例&amp;lt;/h2&amp;gt;&lt;br /&gt;
&amp;lt;ul&amp;gt;&lt;br /&gt;
&amp;lt;li&amp;gt;&amp;lt;strong&amp;gt;平日２日&amp;lt;/strong&amp;gt;： ・短時間（15〜20分） ・確認問題中心&amp;lt;/li&amp;gt;&lt;br /&gt;
&amp;lt;li&amp;gt;&amp;lt;strong&amp;gt;休日１日&amp;lt;/strong&amp;gt;： ・図や実験結果を見直す ・「なぜそうなるか」を一言でまとめる&amp;lt;/li&amp;gt;&lt;br /&gt;
&amp;lt;/ul&amp;gt;&lt;br /&gt;
&amp;lt;div class=&amp;#8221;rq-note&amp;#8221;&amp;gt;&amp;lt;strong&amp;gt;チェックポイント：&amp;lt;/strong&amp;gt;「嫌がらずに机に向かったか」 ここを最初の合格ラインにします。&amp;lt;/div&amp;gt;&lt;br /&gt;
&amp;lt;/section&amp;gt;&lt;br /&gt;
&amp;lt;hr&amp;gt;&lt;br /&gt;
&amp;lt;section id=&amp;#8221;rq-6&amp;#8243; class=&amp;#8221;rq-section rq-faq&amp;#8221;&amp;gt;&lt;br /&gt;
&amp;lt;h2 class=&amp;#8221;rq-h2&amp;#8243;&amp;gt;FAQ&amp;lt;/h2&amp;gt;&lt;br /&gt;
&amp;lt;details&amp;gt;&lt;br /&gt;
&amp;lt;summary&amp;gt;Q. 本当に教材を変えるだけで変わりますか？&amp;lt;/summary&amp;gt;&lt;br /&gt;
&amp;lt;div class=&amp;#8221;rq-faq__a&amp;#8221;&amp;gt;教材だけで全て解決するわけではありませんが、「できた感」を作れる教材に変えることで、取り組み方が大きく変わるケースは多いです。&amp;lt;/div&amp;gt;&lt;br /&gt;
&amp;lt;/details&amp;gt;&lt;br /&gt;
&amp;lt;details&amp;gt;&lt;br /&gt;
&amp;lt;summary&amp;gt;Q. 親が教えられなくても大丈夫ですか？&amp;lt;/summary&amp;gt;&lt;br /&gt;
&amp;lt;div class=&amp;#8221;rq-faq__a&amp;#8221;&amp;gt;問題ありません。説明役になる必要はなく、進み具合を一緒に確認するだけで十分です。&amp;lt;/div&amp;gt;&lt;br /&gt;
&amp;lt;/details&amp;gt;&lt;br /&gt;
&amp;lt;details&amp;gt;&lt;br /&gt;
&amp;lt;summary&amp;gt;Q. 理科全体が嫌いな場合は？&amp;lt;/summary&amp;gt;&lt;br /&gt;
&amp;lt;div class=&amp;#8221;rq-faq__a&amp;#8221;&amp;gt;まずは分野を絞ります。生物が入りやすい子もいれば、物理の方が整理しやすい子もいます。&amp;lt;/div&amp;gt;&lt;br /&gt;
&amp;lt;/details&amp;gt;&lt;br /&gt;
&amp;lt;/section&amp;gt;&lt;br /&gt;
&amp;lt;hr&amp;gt;&lt;br /&gt;
&amp;lt;section id=&amp;#8221;rq-7&amp;#8243; class=&amp;#8221;rq-section&amp;#8221;&amp;gt;&lt;br /&gt;
&amp;lt;h2 class=&amp;#8221;rq-h2&amp;#8243;&amp;gt;次に読む：悩み別・分野別の整理&amp;lt;/h2&amp;gt;&lt;br /&gt;
&amp;lt;ul&amp;gt;&lt;br /&gt;
&amp;lt;li&amp;gt;理科の悩み全体を整理したHub → &amp;lt;a href=&amp;#8221;https://rika-quest.com/column/science-nayami/&amp;#8221;&amp;gt;理科の悩み一覧&amp;lt;/a&amp;gt;&amp;lt;/li&amp;gt;&lt;br /&gt;
&amp;lt;li&amp;gt;理科コラムの全体一覧 → &amp;lt;a href=&amp;#8221;https://rika-quest.com/column/&amp;#8221;&amp;gt;理科コラム一覧&amp;lt;/a&amp;gt;&amp;lt;/li&amp;gt;&lt;br /&gt;
&amp;lt;li&amp;gt;学習のコツを症状別にまとめたカテゴリ → &amp;lt;a href=&amp;#8221;https://rika-quest.com/ct/理科のコツ/&amp;#8221;&amp;gt;理科のコツ&amp;lt;/a&amp;gt;&amp;lt;/li&amp;gt;&lt;br /&gt;
&amp;lt;li&amp;gt;分野別に入り直したい場合 → &amp;lt;a href=&amp;#8221;https://rika-quest.com/column/physics/&amp;#8221;&amp;gt;物理分野&amp;lt;/a&amp;gt; → &amp;lt;a href=&amp;#8221;https://rika-quest.com/column/creature/&amp;#8221;&amp;gt;生物分野&amp;lt;/a&amp;gt;&amp;lt;/li&amp;gt;&lt;br /&gt;
&amp;lt;li&amp;gt;関連する悩み記事 → &amp;lt;a href=&amp;#8221;https://rika-quest.com/column/nayami-how-to-start/&amp;#8221;&amp;gt;理科の勉強、どこから始めるか分からない&amp;lt;/a&amp;gt; → &amp;lt;a href=&amp;#8221;https://rika-quest.com/column/nayami-calculation-slow/&amp;#8221;&amp;gt;理科の計算が遅い・合わない&amp;lt;/a&amp;gt;&amp;lt;/li&amp;gt;&lt;br /&gt;
&amp;lt;/ul&amp;gt;&lt;br /&gt;
&amp;lt;/section&amp;gt;&lt;br /&gt;
&amp;lt;hr&amp;gt;&lt;br /&gt;
&amp;lt;section id=&amp;#8221;rq-8&amp;#8243; class=&amp;#8221;rq-section&amp;#8221;&amp;gt;&lt;br /&gt;
&amp;lt;h2 class=&amp;#8221;rq-h2&amp;#8243;&amp;gt;講座・個別相談について&amp;lt;/h2&amp;gt;&lt;br /&gt;
&amp;lt;p&amp;gt; 家庭だけでは改善が難しい場合、「どこで止まっているか」を一緒に整理するところから対応しています。&amp;lt;/p&amp;gt;&lt;br /&gt;
&amp;lt;div class=&amp;#8221;rq-links&amp;#8221;&amp;gt;&lt;br /&gt;
&amp;lt;div class=&amp;#8221;rq-link&amp;#8221;&amp;gt;&lt;br /&gt;
&amp;lt;p class=&amp;#8221;rq-link__title&amp;#8221;&amp;gt;講座のご案内&amp;lt;/p&amp;gt;&lt;br /&gt;
&amp;lt;p&amp;gt; &amp;lt;a href=&amp;#8221;https://rika-quest.com/kouza/&amp;#8221;&amp;gt;開講講座一覧&amp;lt;/a&amp;gt;&lt;br /&gt;
&amp;lt;/p&amp;gt;&amp;lt;/div&amp;gt;&lt;br /&gt;
&amp;lt;div class=&amp;#8221;rq-link&amp;#8221;&amp;gt;&lt;br /&gt;
&amp;lt;p class=&amp;#8221;rq-link__title&amp;#8221;&amp;gt;学習状況の相談・問い合わせ&amp;lt;/p&amp;gt;&lt;br /&gt;
&amp;lt;p&amp;gt; &amp;lt;a href=&amp;#8221;https://rika-quest.com/inquiry/&amp;#8221;&amp;gt;お問い合わせ&amp;lt;/a&amp;gt;&lt;br /&gt;
&amp;lt;/p&amp;gt;&amp;lt;/div&amp;gt;&lt;br /&gt;
&amp;lt;/p&amp;gt;&amp;lt;/div&amp;gt;&lt;br /&gt;
&amp;lt;div class=&amp;#8221;rq-note&amp;#8221; style=&amp;#8221;margin-top: 14px;&amp;#8221;&amp;gt;無理に進める前に、一度状況を言語化するだけでも、具体的な一歩が見えてきます。&amp;lt;/div&amp;gt;&lt;br /&gt;
&amp;lt;/section&amp;gt;&lt;br /&gt;
&amp;lt;p&amp;gt; &amp;lt;a class=&amp;#8221;rq-toTop&amp;#8221; href=&amp;#8221;#rq-top&amp;#8221; aria-label=&amp;#8221;ページ上部へ&amp;#8221;&amp;gt;▲&amp;lt;/a&amp;gt;&lt;br /&gt;
&amp;lt;/div&amp;gt;&lt;/p&gt;
&lt;div class="rq-wrap rq-green"&gt;&lt;/div&gt;
&lt;p&gt;&lt;!-- ▲ 見栄え改善：緑テーマ（ここまで） --&gt;&lt;/p&gt;
------</t>
  </si>
  <si>
    <t>https://rika-quest.com/column/nayami-experiment-reading/</t>
  </si>
  <si>
    <t>以下のページは不自然なワードを使用しています。
これらを適切に自然な言葉に置き換えて下さい。
なお、本文の装飾や構造は絶対に変えないでください。
【対象ページURL】
https://rika-quest.com/column/nayami-experiment-reading/
【検出された不自然ワード】
- 型
【本文】
------
&lt;style&gt;&lt;span data-mce-type="bookmark" style="display: inline-block; width: 0px; overflow: hidden; line-height: 0;" class="mce_SELRES_start"&gt;&lt;/span&gt;&lt;br /&gt;  .rq-hero{&lt;br /&gt;    background: linear-gradient(180deg, rgba(25,135,84,.10), #fff);&lt;br /&gt;    border: 1px solid rgba(0,0,0,.08);&lt;br /&gt;  }&lt;br /&gt;  .rq-marker{&lt;br /&gt;    background: linear-gradient(transparent 60%, rgba(25,135,84,.20) 60%);&lt;br /&gt;    font-weight: 700;&lt;br /&gt;    padding: 0 .12em;&lt;br /&gt;  }&lt;br /&gt;  .rq-toc a{ text-decoration:none; }&lt;br /&gt;  .rq-toc a:hover{ text-decoration:underline; }&lt;/p&gt;
&lt;p&gt;  /* FAQ（JS不要） */&lt;br /&gt;  .rq-faq details{&lt;br /&gt;    border: 1px solid rgba(0,0,0,.10);&lt;br /&gt;    border-radius: 1rem;&lt;br /&gt;    background: #fff;&lt;br /&gt;    overflow: hidden;&lt;br /&gt;    box-shadow: 0 .125rem .25rem rgba(0,0,0,.075);&lt;br /&gt;  }&lt;br /&gt;  .rq-faq summary{&lt;br /&gt;    cursor:pointer;&lt;br /&gt;    list-style:none;&lt;br /&gt;    padding: 1rem;&lt;br /&gt;    display:flex;&lt;br /&gt;    gap:.75rem;&lt;br /&gt;    align-items:flex-start;&lt;br /&gt;    font-weight: 700;&lt;br /&gt;  }&lt;br /&gt;  .rq-faq summary::-webkit-details-marker{ display:none; }&lt;br /&gt;  .rq-faq details[open] summary{&lt;br /&gt;    background: linear-gradient(180deg, rgba(25,135,84,.10), #fff);&lt;br /&gt;    border-bottom: 1px solid rgba(0,0,0,.08);&lt;br /&gt;  }&lt;br /&gt;&lt;/style&gt;
&lt;div class="container my-4"&gt;
&lt;section class="rq-hero rounded-4 p-4 p-lg-5 shadow-sm mb-4"&gt;
&lt;div class="row g-4 align-items-center"&gt;
&lt;div class="col-lg-8"&gt;
&lt;div class="d-flex flex-wrap gap-2 mb-2"&gt;&lt;span class="badge bg-success"&gt;悩み起点&lt;/span&gt;&lt;br /&gt;
&lt;span class="badge bg-success"&gt;読み順の確立&lt;/span&gt;&lt;br /&gt;
&lt;span class="badge bg-success"&gt;対照実験の見抜き&lt;/span&gt;&lt;br /&gt;
&lt;span class="badge bg-success"&gt;家庭で回す&lt;/span&gt;&lt;/div&gt;
&lt;p&gt;&lt;!-- ▼差し替え対象：Hero内 col-lg-8 の導入2段落（文章のみ差し替え）▼ --&gt;&lt;/p&gt;
&lt;p class="mb-2"&gt;実験問題になると、文章は読んだはずなのに「結局、何を確かめたい実験？」で止まる。&lt;br /&gt;
表やグラフは見ているのに、どの数字を根拠にすればいいか選べない。&lt;br /&gt;
記述では理由を書けと言われても、言葉が散らばってまとまらない。&lt;/p&gt;
&lt;p class="mb-0"&gt;このつまずきは、知識が足りないというより&lt;strong class="rq-marker"&gt;読む順番が決まっていない&lt;/strong&gt;ことで起きやすいです。&lt;br /&gt;
実験問題は、上から理解していく読み方よりも、まず&lt;strong&gt;目的&lt;/strong&gt;を押さえ、次に&lt;strong&gt;条件&lt;/strong&gt;を分け、&lt;strong&gt;結果&lt;/strong&gt;から根拠を拾い、最後に&lt;strong&gt;考察&lt;/strong&gt;で理由につなぎます。&lt;br /&gt;
順番が見えるだけで「長い文章が怖い」「どれを書けばいいか分からない」が一気に減ります。&lt;/p&gt;
&lt;/div&gt;
&lt;div class="col-lg-4"&gt;
&lt;div class="card border-0 shadow-sm rounded-4"&gt;
&lt;div class="card-body p-3 p-lg-4"&gt;
&lt;p class="fw-bold text-success mb-2"&gt;この記事で分かること&lt;/p&gt;
&lt;ul class="mb-0 small"&gt;
&lt;li&gt;実験問題で迷子になる典型原因&lt;/li&gt;
&lt;li&gt;目的/条件/結果/考察の読み順（基本パターン）&lt;/li&gt;
&lt;li&gt;対照実験を見抜くチェックポイント&lt;/li&gt;
&lt;li&gt;家庭で定着させるための学習サイクル&lt;/li&gt;
&lt;/ul&gt;
&lt;/div&gt;
&lt;/div&gt;
&lt;/div&gt;
&lt;/div&gt;
&lt;div class="alert alert-success mt-4 mb-0 rounded-4 border border-success-subtle" role="alert"&gt;単元の詳しい解説ではなく、「実験問題を読む・解く流れ」を身につけて得点につなげるための整理です。&lt;/div&gt;
&lt;/section&gt;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href="#s2"&gt;原因の切り分け（典型3パターン）&lt;/a&gt;&lt;br /&gt;
&lt;a class="list-group-item list-group-item-action" href="#s3"&gt;改善のステップ｜目的→条件→結果→考察の読み順&lt;/a&gt;&lt;br /&gt;
&lt;a class="list-group-item list-group-item-action" href="#s4"&gt;対照実験の見抜き方｜「1つだけ変える」を確認する&lt;/a&gt;&lt;br /&gt;
&lt;a class="list-group-item list-group-item-action" href="#s5"&gt;よくあるミスと修正（誤答例→直し方）&lt;/a&gt;&lt;br /&gt;
&lt;a class="list-group-item list-group-item-action" href="#s6"&gt;家庭での回し方｜学習計画とチェック&lt;/a&gt;&lt;br /&gt;
&lt;a class="list-group-item list-group-item-action" href="#s7"&gt;FAQ（よくある質問）&lt;/a&gt;&lt;br /&gt;
&lt;a class="list-group-item list-group-item-action" href="#s8"&gt;次に読む（関連記事）＋講座・問い合わせ&lt;/a&gt;&lt;/div&gt;
&lt;/div&gt;
&lt;/nav&gt;
&lt;section class="mb-5"&gt;
&lt;h2 id="s1" class="h4 fw-bold border-bottom pb-2 mb-3"&gt;まず状況整理｜どこで詰まっているか&lt;/h2&gt;
&lt;div class="row g-3"&gt;
&lt;div class="col-lg-6"&gt;
&lt;div class="card rounded-4 shadow-sm h-100"&gt;
&lt;div class="card-body p-3 p-lg-4"&gt;
&lt;p class="fw-bold text-success mb-2"&gt;実験問題で止まりやすい地点&lt;/p&gt;
&lt;ul class="mb-0"&gt;
&lt;li&gt;文章が長く、何の実験か（目的）が分からない&lt;/li&gt;
&lt;li&gt;条件が多く、どれが「変えた条件」なのか分からない&lt;/li&gt;
&lt;li&gt;結果（表・グラフ・観察）が多く、どれを根拠にするか迷う&lt;/li&gt;
&lt;li&gt;考察（理由説明）で、言葉の順番が組めない&lt;/li&gt;
&lt;/ul&gt;
&lt;/div&gt;
&lt;/div&gt;
&lt;/div&gt;
&lt;div class="col-lg-6"&gt;
&lt;div class="alert alert-success rounded-4 border border-success-subtle h-100 mb-0" role="alert"&gt;
&lt;p class="fw-bold mb-2"&gt;「読めない」の正体&lt;/p&gt;
&lt;p class="mb-2"&gt;実験問題は、本文を上から順に理解する読み方だと混乱しやすい形式です。&lt;br /&gt;
目的と条件を先に押さえ、結果を拾って、考察に戻すという&lt;strong&gt;解き方の順序&lt;/strong&gt;が決まっているため、&lt;br /&gt;
その順番が曖昧だと「読んだのに分からない」が起きます。&lt;/p&gt;
&lt;p class="mb-0"&gt;逆に言えば、読み順を身につけることができれば、知識が同じでも正解率が上がります。&lt;/p&gt;
&lt;/div&gt;
&lt;/div&gt;
&lt;/div&gt;
&lt;/section&gt;
&lt;section class="mb-5"&gt;
&lt;h2 id="s2" class="h4 fw-bold border-bottom pb-2 mb-3"&gt;原因の切り分け（典型3パターン）&lt;/h2&gt;
&lt;div class="row g-3"&gt;
&lt;div class="col-lg-4"&gt;
&lt;div class="card rounded-4 shadow-sm h-100"&gt;
&lt;div class="card-body p-3 p-lg-4"&gt;
&lt;p&gt;&lt;span class="badge bg-success mb-2"&gt;原因①&lt;/span&gt;&lt;/p&gt;
&lt;h3 class="h6 fw-bold mb-2"&gt;目的を押さえずに読み始める&lt;/h3&gt;
&lt;p class="mb-0"&gt;「何を確かめる実験か」が曖昧なまま条件や結果に入ると、情報が多いほど迷子になります。&lt;br /&gt;
実験問題は、目的が分からないと「何が根拠になるか」も決まりません。&lt;/p&gt;
&lt;/div&gt;
&lt;/div&gt;
&lt;/div&gt;
&lt;div class="col-lg-4"&gt;
&lt;div class="card rounded-4 shadow-sm h-100"&gt;
&lt;div class="card-body p-3 p-lg-4"&gt;
&lt;p&gt;&lt;span class="badge bg-success mb-2"&gt;原因②&lt;/span&gt;&lt;/p&gt;
&lt;h3 class="h6 fw-bold mb-2"&gt;条件が整理されていない&lt;/h3&gt;
&lt;p class="mb-0"&gt;変えた条件・変えていない条件・そろえた条件が混ざると、結果の読み取りがうまくいきません。&lt;br /&gt;
「どれを1つだけ変えたのか」を決められないと、考察で点数を落としやすくなります。&lt;/p&gt;
&lt;/div&gt;
&lt;/div&gt;
&lt;/div&gt;
&lt;div class="col-lg-4"&gt;
&lt;div class="card rounded-4 shadow-sm h-100"&gt;
&lt;div class="card-body p-3 p-lg-4"&gt;
&lt;p&gt;&lt;span class="badge bg-success mb-2"&gt;原因③&lt;/span&gt;&lt;/p&gt;
&lt;h3 class="h6 fw-bold mb-2"&gt;結果を言葉に直せていない&lt;/h3&gt;
&lt;p class="mb-0"&gt;表やグラフを「眺めて」終わっている状態です。&lt;br /&gt;
変化（増減・一定・差）を短い文に直し、条件との対応を取れないと結論が書けません。&lt;/p&gt;
&lt;/div&gt;
&lt;/div&gt;
&lt;/div&gt;
&lt;/div&gt;
&lt;div class="alert alert-success rounded-4 border border-success-subtle mt-3 mb-0" role="alert"&gt;グラフ・表の読み取りに不安が強い場合は、&lt;br /&gt;
&lt;a class="link-success fw-bold" href="https://rika-quest.com/column/nayami-graph-table-reading/"&gt;グラフ・表が読み取れないときの整理法&lt;/a&gt;&lt;br /&gt;
も合わせて確認すると、実験問題の「結果の拾い方」が安定します。&lt;/div&gt;
&lt;/section&gt;
&lt;section class="mb-5"&gt;
&lt;h2 id="s3" class="h4 fw-bold border-bottom pb-2 mb-3"&gt;改善のステップ｜目的→条件→結果→考察の読み順&lt;/h2&gt;
&lt;div class="card rounded-4 shadow-sm mb-3"&gt;
&lt;div class="card-body p-3 p-lg-4"&gt;
&lt;div class="d-flex flex-wrap align-items-center gap-2 mb-2"&gt;
&lt;p&gt;&lt;span class="badge bg-success"&gt;ステップ1&lt;/span&gt;&lt;/p&gt;
&lt;h3 class="h6 fw-bold mb-0"&gt;目的（何を確かめるか）を1行で書く&lt;/h3&gt;
&lt;/div&gt;
&lt;p class="mb-0"&gt;最初に「この実験は何を確かめるためか」を1行にします。&lt;br /&gt;
文章が長い問題ほど、目的が途中に埋まっていることがあるため、先に抜き出すだけで迷子が減ります。&lt;/p&gt;
&lt;/div&gt;
&lt;/div&gt;
&lt;div class="card rounded-4 shadow-sm mb-3"&gt;
&lt;div class="card-body p-3 p-lg-4"&gt;
&lt;div class="d-flex flex-wrap align-items-center gap-2 mb-2"&gt;
&lt;p&gt;&lt;span class="badge bg-success"&gt;ステップ2&lt;/span&gt;&lt;/p&gt;
&lt;h3 class="h6 fw-bold mb-0"&gt;条件を3分類する（変えた/そろえた/観察した）&lt;/h3&gt;
&lt;/div&gt;
&lt;p class="mb-2"&gt;条件は次の3つに分けます。ここが曖昧だと結果も考察もまとまりません。&lt;/p&gt;
&lt;ul class="mb-0"&gt;
&lt;li&gt;&lt;strong&gt;変えた条件&lt;/strong&gt;：比較の軸（これが「原因候補」になる）&lt;/li&gt;
&lt;li&gt;&lt;strong&gt;そろえた条件&lt;/strong&gt;：公平に比べるために同じにしたもの&lt;/li&gt;
&lt;li&gt;&lt;strong&gt;観察した内容&lt;/strong&gt;：どの値・どの変化を見たか&lt;/li&gt;
&lt;/ul&gt;
&lt;/div&gt;
&lt;/div&gt;
&lt;div class="card rounded-4 shadow-sm mb-3"&gt;
&lt;div class="card-body p-3 p-lg-4"&gt;
&lt;div class="d-flex flex-wrap align-items-center gap-2 mb-2"&gt;
&lt;p&gt;&lt;span class="badge bg-success"&gt;ステップ3&lt;/span&gt;&lt;/p&gt;
&lt;h3 class="h6 fw-bold mb-0"&gt;結果を「短文」に直す（増減/一定/差）&lt;/h3&gt;
&lt;/div&gt;
&lt;p class="mb-0"&gt;表・グラフ・観察結果は、まず短い文に直します。&lt;br /&gt;
その上で「どの条件の違いで、その差が出たか」を対応させると、考察が書きやすくなります。&lt;/p&gt;
&lt;/div&gt;
&lt;/div&gt;
&lt;div class="card rounded-4 shadow-sm"&gt;
&lt;div class="card-body p-3 p-lg-4"&gt;
&lt;div class="d-flex flex-wrap align-items-center gap-2 mb-2"&gt;
&lt;p&gt;&lt;span class="badge bg-success"&gt;ステップ4&lt;/span&gt;&lt;/p&gt;
&lt;h3 class="h6 fw-bold mb-0"&gt;考察は「条件→結果→理由」の順で組む&lt;/h3&gt;
&lt;/div&gt;
&lt;p class="mb-0"&gt;考察（理由説明）は、答えだけを書き始めるとまとまりません。&lt;br /&gt;
「条件（原因）」「結果（根拠）」「理由（知識）」をこの順番で並べると、記述が安定します。&lt;br /&gt;
記述そのものが苦手な場合は&lt;br /&gt;
&lt;a class="link-success fw-bold" href="https://rika-quest.com/column/nayami-writing/"&gt;理科の記述が書けないときの整理法&lt;/a&gt;&lt;br /&gt;
も参考になります。&lt;/p&gt;
&lt;/div&gt;
&lt;/div&gt;
&lt;/section&gt;
&lt;section class="mb-5"&gt;
&lt;h2 id="s4" class="h4 fw-bold border-bottom pb-2 mb-3"&gt;対照実験の見抜き方｜「1つだけ変える」を確認する&lt;/h2&gt;
&lt;div class="row g-3"&gt;
&lt;div class="col-lg-6"&gt;
&lt;div class="card rounded-4 shadow-sm h-100"&gt;
&lt;div class="card-body p-3 p-lg-4"&gt;
&lt;p class="fw-bold text-success mb-2"&gt;見抜くためのチェック3点&lt;/p&gt;
&lt;ul class="mb-0"&gt;
&lt;li&gt;比べる2つ（または複数）の条件が提示されているか&lt;/li&gt;
&lt;li&gt;&lt;strong&gt;違うのは1点だけ&lt;/strong&gt;になっているか&lt;/li&gt;
&lt;li&gt;違い以外は「同じ条件でそろえた」と読めるか&lt;/li&gt;
&lt;/ul&gt;
&lt;/div&gt;
&lt;/div&gt;
&lt;/div&gt;
&lt;div class="col-lg-6"&gt;
&lt;div class="alert alert-success rounded-4 border border-success-subtle h-100 mb-0" role="alert"&gt;
&lt;p class="fw-bold mb-2"&gt;よくある落とし穴&lt;/p&gt;
&lt;p class="mb-2"&gt;そろえた条件が見落とされると、「原因が複数ある」読みになり、考察が不安定になります。&lt;br /&gt;
対照実験では、まず「同じにした条件」を探し、その後で「変えた条件」を1つに決めるのが基本です。&lt;/p&gt;
&lt;p class="mb-0"&gt;そのうえで結果を拾うと、考察の根拠が一本化できます。&lt;/p&gt;
&lt;/div&gt;
&lt;/div&gt;
&lt;/div&gt;
&lt;/section&gt;
&lt;section class="mb-5"&gt;
&lt;h2 id="s5" class="h4 fw-bold border-bottom pb-2 mb-3"&gt;よくあるミスと修正（誤答例→直し方）&lt;/h2&gt;
&lt;div class="row g-3"&gt;
&lt;div class="col-lg-6"&gt;
&lt;div class="card rounded-4 shadow-sm h-100"&gt;
&lt;div class="card-body p-3 p-lg-4"&gt;
&lt;div class="d-flex flex-wrap gap-2 align-items-center mb-2"&gt;
&lt;p&gt;&lt;span class="badge bg-danger"&gt;誤答例&lt;/span&gt;&lt;/p&gt;
&lt;h3 class="h6 fw-bold mb-0"&gt;結果を先に言い、根拠が抜ける&lt;/h3&gt;
&lt;/div&gt;
&lt;p class="mb-3"&gt;答え（～だから～）を先に書き、表・グラフのどの差を根拠にしたかが示せないパターンです。&lt;/p&gt;
&lt;div class="alert alert-success rounded-4 border border-success-subtle mb-0" role="alert"&gt;&lt;span class="badge bg-success me-2"&gt;直し方&lt;/span&gt;&lt;br /&gt;
先に「結果の短文化（増減/一定/差）」を書き、その差が出た条件を1行で対応させてから結論に入ります。&lt;/div&gt;
&lt;/div&gt;
&lt;/div&gt;
&lt;/div&gt;
&lt;div class="col-lg-6"&gt;
&lt;div class="card rounded-4 shadow-sm h-100"&gt;
&lt;div class="card-body p-3 p-lg-4"&gt;
&lt;div class="d-flex flex-wrap gap-2 align-items-center mb-2"&gt;
&lt;p&gt;&lt;span class="badge bg-danger"&gt;誤答例&lt;/span&gt;&lt;/p&gt;
&lt;h3 class="h6 fw-bold mb-0"&gt;変えた条件が2つ以上になっている&lt;/h3&gt;
&lt;/div&gt;
&lt;p class="mb-3"&gt;対照実験なのに、実は温度も量も時間も違う、という読みになってしまうパターンです。&lt;/p&gt;
&lt;div class="alert alert-success rounded-4 border border-success-subtle mb-0" role="alert"&gt;&lt;span class="badge bg-success me-2"&gt;直し方&lt;/span&gt;&lt;br /&gt;
「そろえた条件」を先に列挙し、最後に「違うのは1点だけ」を確認してから原因候補を決めます。&lt;/div&gt;
&lt;/div&gt;
&lt;/div&gt;
&lt;/div&gt;
&lt;/div&gt;
&lt;/section&gt;
&lt;section class="mb-5"&gt;
&lt;h2 id="s6" class="h4 fw-bold border-bottom pb-2 mb-3"&gt;家庭での回し方｜学習計画とチェック&lt;/h2&gt;
&lt;p&gt;家庭学習では、難しい実験問題を解くよりも、&lt;strong&gt;読み順（目的→条件→結果→考察）を毎回同じ流れで繰り返す&lt;/strong&gt;ことを優先します。&lt;br /&gt;
量よりも「正しい進め方の習得」で安定させます。&lt;/p&gt;
&lt;div class="table-responsive"&gt;
&lt;table class="table table-bordered align-middle bg-white rounded-4 overflow-hidden"&gt;
&lt;thead class="table-success"&gt;
&lt;tr&gt;
&lt;th style="width: 26%;"&gt;区分&lt;/th&gt;
&lt;th&gt;やること&lt;/th&gt;
&lt;th&gt;チェック&lt;/th&gt;
&lt;/tr&gt;
&lt;/thead&gt;
&lt;tbody&gt;
&lt;tr&gt;
&lt;th class="text-success"&gt;平日（短時間）&lt;/th&gt;
&lt;td&gt;目的1行＋条件3分類まで（結果は短文化までで止めてよい）&lt;/td&gt;
&lt;td&gt;「変えた条件」を1つにできたか&lt;/td&gt;
&lt;/tr&gt;
&lt;tr&gt;
&lt;th class="text-success"&gt;週末（通し）&lt;/th&gt;
&lt;td&gt;結果→考察まで含めて1セット（根拠の差→理由の順）&lt;/td&gt;
&lt;td&gt;根拠（結果の差）を文章で示せたか&lt;/td&gt;
&lt;/tr&gt;
&lt;/tbody&gt;
&lt;/table&gt;
&lt;/div&gt;
&lt;p class="mb-0"&gt;分野ごとの実験問題の傾向整理は、&lt;br /&gt;
&lt;a class="link-success fw-bold" href="https://rika-quest.com/column/chemistry/"&gt;化学分野&lt;/a&gt;や&lt;br /&gt;
&lt;a class="link-success fw-bold" href="https://rika-quest.com/column/creature/"&gt;生物分野&lt;/a&gt;&lt;br /&gt;
も参考になります。&lt;/p&gt;
&lt;div class="alert alert-success rounded-4 border border-success-subtle mt-3 mb-0" role="alert"&gt;任意で「単元の具体例があると整理しやすい」場合のみ、単元ページを1本だけ参照します（増やしません）。&lt;/div&gt;
&lt;/section&gt;
&lt;section class="mb-5"&gt;
&lt;h2 id="s7" class="h4 fw-bold border-bottom pb-2 mb-3"&gt;FAQ（よくある質問）&lt;/h2&gt;
&lt;div class="rq-faq d-grid gap-3"&gt;
&lt;details&gt;
&lt;summary&gt;&lt;span class="badge bg-success rounded-pill flex-shrink-0"&gt;Q&lt;/span&gt;&lt;br /&gt;
実験問題は、最初から最後まで順に読むべきですか？&lt;/summary&gt;
&lt;div class="p-3"&gt;文章を追うより先に、目的と条件を押さえる方が安定します。目的→条件→結果→考察の順で処理すると、根拠の拾い忘れが減ります。&lt;/div&gt;
&lt;/details&gt;
&lt;details&gt;
&lt;summary&gt;&lt;span class="badge bg-success rounded-pill flex-shrink-0"&gt;Q&lt;/span&gt;&lt;br /&gt;
対照実験が見抜けません&lt;/summary&gt;
&lt;div class="p-3"&gt;まず「そろえた条件」を探し、そのあとで「違うのは1点だけ」を確認します。違いが複数ある場合は、原因を1つに決められず考察が不安定になります。&lt;/div&gt;
&lt;/details&gt;
&lt;details&gt;
&lt;summary&gt;&lt;span class="badge bg-success rounded-pill flex-shrink-0"&gt;Q&lt;/span&gt;&lt;br /&gt;
結果（表・グラフ）を見ても何を言えばいいか分かりません&lt;/summary&gt;
&lt;div class="p-3"&gt;まず増減・一定・差を短文に直し、どの条件の違いでその差が出たかを対応させます。必要なら&lt;br /&gt;
&lt;a class="link-success fw-bold" href="https://rika-quest.com/column/nayami-graph-table-reading/"&gt;グラフ・表が読み取れないときの整理法&lt;/a&gt;&lt;br /&gt;
も参照してください。&lt;/div&gt;
&lt;/details&gt;
&lt;details&gt;
&lt;summary&gt;&lt;span class="badge bg-success rounded-pill flex-shrink-0"&gt;Q&lt;/span&gt;&lt;br /&gt;
記述（考察）がまとまりません&lt;/summary&gt;
&lt;div class="p-3"&gt;条件→結果→理由の順で並べると安定します。文章の作り方で詰まる場合は&lt;br /&gt;
&lt;a class="link-success fw-bold" href="https://rika-quest.com/column/nayami-writing/"&gt;理科の記述が書けないときの整理法&lt;/a&gt;&lt;br /&gt;
が参考になります。&lt;/div&gt;
&lt;/details&gt;
&lt;/div&gt;
&lt;/section&gt;
&lt;section class="mb-4"&gt;
&lt;h2 id="s8" class="h4 fw-bold border-bottom pb-2 mb-3"&gt;次に読む＋講座・問い合わせ&lt;/h2&gt;
&lt;div class="row g-3"&gt;
&lt;div class="col-lg-6"&gt;
&lt;div class="card rounded-4 shadow-sm h-100"&gt;
&lt;div class="card-body p-3 p-lg-4"&gt;
&lt;p class="fw-bold text-success mb-2"&gt;悩みから辿る&lt;/p&gt;
&lt;div class="list-group"&gt;&lt;a class="list-group-item list-group-item-action" href="https://rika-quest.com/column/science-nayami/"&gt;理科の悩み一覧（Hub）&lt;/a&gt;&lt;br /&gt;
&lt;a class="list-group-item list-group-item-action" href="https://rika-quest.com/column/"&gt;理科コラム一覧&lt;/a&gt;&lt;br /&gt;
&lt;a class="list-group-item list-group-item-action" href="https://rika-quest.com/ct/理科のコツ/"&gt;理科のコツ（カテゴリ）&lt;/a&gt;&lt;/div&gt;
&lt;/div&gt;
&lt;/div&gt;
&lt;/div&gt;
&lt;div class="col-lg-6"&gt;
&lt;div class="card rounded-4 shadow-sm h-100"&gt;
&lt;div class="card-body p-3 p-lg-4"&gt;
&lt;p class="fw-bold text-success mb-2"&gt;関連する悩み&lt;/p&gt;
&lt;div class="list-group"&gt;&lt;a class="list-group-item list-group-item-action" href="https://rika-quest.com/column/nayami-graph-table-reading/"&gt;グラフ・表が読み取れないときの整理法&lt;/a&gt;&lt;br /&gt;
&lt;a class="list-group-item list-group-item-action" href="https://rika-quest.com/column/nayami-writing/"&gt;理科の記述が書けないときの整理法&lt;/a&gt;&lt;/div&gt;
&lt;/div&gt;
&lt;/div&gt;
&lt;/div&gt;
&lt;/div&gt;
&lt;div class="alert alert-success rounded-4 border border-success-subtle mt-3" role="alert"&gt;実験問題の読み順を「具体例」で練習したい場合のみ、単元ページを1本だけ参照して基本の流れを練習します：&lt;br /&gt;
&lt;a class="link-success fw-bold" href="https://rika-quest.com/column/dissolution/"&gt;溶解の考え方（例題で解き方を身につける）&lt;/a&gt;&lt;/div&gt;
&lt;div class="card rounded-4 shadow-sm border-success-subtle"&gt;
&lt;div class="card-body p-3 p-lg-4"&gt;
&lt;p class="fw-bold text-success mb-2"&gt;学習状況の整理から進めたい方へ（サポートのご案内）&lt;/p&gt;
&lt;p class="mb-3"&gt;実験問題は「読み順」と「根拠の拾い方」が決まると伸びやすい一方、自己流のままだと改善が遅れます。&lt;br /&gt;
つまずき地点（目的・条件・結果・考察のどこか）を一緒に整理し、解き方を身につける個別指導も選択肢になります。&lt;/p&gt;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</si>
  <si>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https://rika-quest.com/column/nayami-how-to-start/</t>
  </si>
  <si>
    <t>以下のページは不自然なワードを使用しています。
これらを適切に自然な言葉に置き換えて下さい。
なお、本文の装飾や構造は絶対に変えないでください。
【対象ページURL】
https://rika-quest.com/column/nayami-how-to-start/
【検出された不自然ワード】
- 型
【本文】
------
&lt;style&gt;
  .rq-wrap{margin:0 auto; max-width: 920px;}&lt;br /&gt;  .rq-green{--rq:#1f8a4c; --rq2:#eaf7ef; --bd:#e6e6e6; --tx:#222; --muted:#666;}&lt;br /&gt;  .rq-green a{color:var(--rq); text-decoration: underline;}&lt;br /&gt;  .rq-green a:hover{opacity:.85;}&lt;br /&gt;  .rq-lead{&lt;br /&gt;    background: linear-gradient(180deg, var(--rq2), #fff);&lt;br /&gt;    border:1px solid var(--bd);&lt;br /&gt;    border-left:6px solid var(--rq);&lt;br /&gt;    border-radius:14px;&lt;br /&gt;    padding:16px 18px;&lt;br /&gt;    margin: 10px 0 18px;&lt;br /&gt;  }&lt;br /&gt;  .rq-lead .rq-badge{&lt;br /&gt;    display:inline-block;&lt;br /&gt;    font-size:12px;&lt;br /&gt;    font-weight:700;&lt;br /&gt;    letter-spacing:.02em;&lt;br /&gt;    color:#fff;&lt;br /&gt;    background:var(--rq);&lt;br /&gt;    border-radius:999px;&lt;br /&gt;    padding:4px 10px;&lt;br /&gt;    margin:0 0 10px;&lt;br /&gt;  }&lt;br /&gt;  .rq-lead p{margin:10px 0;}&lt;br /&gt;  .rq-checklist{margin:10px 0 0; padding-left: 1.2em;}&lt;br /&gt;  .rq-checklist li{margin:.35em 0;}&lt;br /&gt;  .rq-ketsuron{&lt;br /&gt;    background:#fff;&lt;br /&gt;    border:1px solid var(--bd);&lt;br /&gt;    border-radius:14px;&lt;br /&gt;    padding:14px 16px;&lt;br /&gt;    margin: 0 0 18px;&lt;br /&gt;  }&lt;br /&gt;  .rq-ketsuron strong{color:var(--rq);}&lt;br /&gt;  .rq-toc{&lt;br /&gt;    border:1px solid var(--bd);&lt;br /&gt;    border-radius:14px;&lt;br /&gt;    padding:14px 16px;&lt;br /&gt;    margin: 0 0 22px;&lt;br /&gt;    background:#fff;&lt;br /&gt;  }&lt;br /&gt;  .rq-toc .rq-toc__title{&lt;br /&gt;    font-weight:800;&lt;br /&gt;    color:var(--tx);&lt;br /&gt;    margin:0 0 10px;&lt;br /&gt;    display:flex;&lt;br /&gt;    gap:8px;&lt;br /&gt;    align-items:center;&lt;br /&gt;  }&lt;br /&gt;  .rq-dot{width:10px; height:10px; border-radius:50%; background:var(--rq); display:inline-block;}&lt;br /&gt;  .rq-toc ul{margin:0; padding-left: 1.2em;}&lt;br /&gt;  .rq-toc li{margin:.35em 0;}&lt;br /&gt;  .rq-section{margin: 26px 0;}&lt;br /&gt;  .rq-h2{&lt;br /&gt;    margin: 26px 0 10px;&lt;br /&gt;    padding: 10px 12px;&lt;br /&gt;    border-radius: 12px;&lt;br /&gt;    background: var(--rq2);&lt;br /&gt;    border: 1px solid var(--bd);&lt;br /&gt;    border-left: 6px solid var(--rq);&lt;br /&gt;  }&lt;br /&gt;  .rq-h2 &gt; span{font-weight:900;}&lt;br /&gt;  .rq-h3{margin: 18px 0 8px;}&lt;br /&gt;  .rq-grid{display:flex; flex-wrap:wrap; gap:12px; margin: 12px 0 6px;}&lt;br /&gt;  .rq-card{&lt;br /&gt;    flex: 1 1 220px;&lt;br /&gt;    border:1px solid var(--bd);&lt;br /&gt;    border-radius:14px;&lt;br /&gt;    padding:12px 14px;&lt;br /&gt;    background:#fff;&lt;br /&gt;  }&lt;br /&gt;  .rq-card .rq-card__head{&lt;br /&gt;    display:flex; gap:10px; align-items:center; margin-bottom:8px;&lt;br /&gt;    font-weight:900;&lt;br /&gt;  }&lt;br /&gt;  .rq-chip{&lt;br /&gt;    width:34px; height:34px; border-radius:12px;&lt;br /&gt;    display:flex; align-items:center; justify-content:center;&lt;br /&gt;    background: var(--rq2);&lt;br /&gt;    border:1px solid var(--bd);&lt;br /&gt;    color:var(--rq);&lt;br /&gt;    font-weight:900;&lt;br /&gt;  }&lt;br /&gt;  .rq-note{&lt;br /&gt;    background: #fff;&lt;br /&gt;    border:1px dashed var(--bd);&lt;br /&gt;    border-radius:14px;&lt;br /&gt;    padding:12px 14px;&lt;br /&gt;    margin:12px 0;&lt;br /&gt;    color: var(--tx);&lt;br /&gt;  }&lt;br /&gt;  .rq-note strong{color:var(--rq);}&lt;br /&gt;  .rq-steps{&lt;br /&gt;    border:1px solid var(--bd);&lt;br /&gt;    border-radius:14px;&lt;br /&gt;    padding:12px 14px;&lt;br /&gt;    background:#fff;&lt;br /&gt;    margin: 10px 0 0;&lt;br /&gt;  }&lt;br /&gt;  .rq-steps ol{margin:0; padding-left: 1.2em;}&lt;br /&gt;  .rq-steps li{margin:.55em 0;}&lt;br /&gt;  .rq-miss{&lt;br /&gt;    border:1px solid var(--bd);&lt;br /&gt;    border-radius:14px;&lt;br /&gt;    padding:12px 14px;&lt;br /&gt;    background:#fff;&lt;br /&gt;    margin: 10px 0;&lt;br /&gt;  }&lt;br /&gt;  .rq-tag{&lt;br /&gt;    display:inline-block;&lt;br /&gt;    font-size:12px;&lt;br /&gt;    font-weight:800;&lt;br /&gt;    color: var(--rq);&lt;br /&gt;    background: var(--rq2);&lt;br /&gt;    border:1px solid var(--bd);&lt;br /&gt;    border-radius:999px;&lt;br /&gt;    padding:4px 10px;&lt;br /&gt;    margin:0 0 8px;&lt;br /&gt;  }&lt;br /&gt;  .rq-summary{&lt;br /&gt;    background: var(--rq2);&lt;br /&gt;    border:1px solid var(--bd);&lt;br /&gt;    border-radius:14px;&lt;br /&gt;    padding:14px 16px;&lt;br /&gt;    margin: 18px 0;&lt;br /&gt;  }&lt;br /&gt;  .rq-summary ul{margin:8px 0 0; padding-left: 1.2em;}&lt;br /&gt;  .rq-summary li{margin:.35em 0;}&lt;br /&gt;  .rq-faq details{&lt;br /&gt;    border:1px solid var(--bd);&lt;br /&gt;    border-radius:14px;&lt;br /&gt;    background:#fff;&lt;br /&gt;    padding:10px 12px;&lt;br /&gt;    margin: 10px 0;&lt;br /&gt;  }&lt;br /&gt;  .rq-faq summary{&lt;br /&gt;    cursor:pointer;&lt;br /&gt;    font-weight:900;&lt;br /&gt;    color: var(--tx);&lt;br /&gt;    list-style:none;&lt;br /&gt;  }&lt;br /&gt;  .rq-faq summary::-webkit-details-marker{display:none;}&lt;br /&gt;  .rq-faq .rq-faq__a{margin:10px 0 2px; color: var(--tx);}&lt;br /&gt;  .rq-links{&lt;br /&gt;    display:flex; flex-wrap:wrap; gap:12px; margin: 10px 0 0;&lt;br /&gt;  }&lt;br /&gt;  .rq-link{&lt;br /&gt;    flex:1 1 240px;&lt;br /&gt;    border:1px solid var(--bd);&lt;br /&gt;    border-radius:14px;&lt;br /&gt;    background:#fff;&lt;br /&gt;    padding:12px 14px;&lt;br /&gt;  }&lt;br /&gt;  .rq-link .rq-link__title{font-weight:900; margin:0 0 6px;}&lt;br /&gt;  .rq-btns{display:flex; flex-wrap:wrap; gap:10px; margin-top:10px;}&lt;br /&gt;  .rq-btn{&lt;br /&gt;    display:inline-block;&lt;br /&gt;    background: var(--rq);&lt;br /&gt;    color:#fff !important;&lt;br /&gt;    text-decoration:none !important;&lt;br /&gt;    padding:10px 14px;&lt;br /&gt;    border-radius:12px;&lt;br /&gt;    font-weight:900;&lt;br /&gt;    border:1px solid rgba(0,0,0,.05);&lt;br /&gt;  }&lt;br /&gt;  .rq-btn--ghost{&lt;br /&gt;    background:#fff;&lt;br /&gt;    color:var(--rq) !important;&lt;br /&gt;    border:1px solid var(--bd);&lt;br /&gt;  }&lt;br /&gt;  .rq-muted{color: var(--muted); font-size: 0.95em;}&lt;br /&gt;&lt;/style&gt;
&lt;div class="rq-wrap rq-green"&gt;
&lt;p&gt;&lt;!-- 導入：読みやすい「掴み」＋ゴール --&gt;&lt;/p&gt;
&lt;div class="rq-lead"&gt;
&lt;div class="rq-badge"&gt;理科が苦手なときの持ち直し&lt;/div&gt;
&lt;p&gt;理科が苦手なとき、いちばんつらいのは「何をやっても手応えがない」「結局どこから手をつければいいのか分からない」という状態です。暗記を増やしても点が伸びない。問題集を進めても、次のテストで同じミスをする。——この症状は、努力不足ではなく、&lt;strong&gt;詰まりどころの切り分け&lt;/strong&gt;と&lt;strong&gt;回し方（復習の組み立て）&lt;/strong&gt;が合っていないだけのことが多いです。&lt;/p&gt;
&lt;p&gt;この記事では、単元の解説ではなく、&lt;strong&gt;「何から始めるか分からない」状態を抜けるための診断と進め方&lt;/strong&gt;を整理します。&lt;/p&gt;
&lt;ul class="rq-checklist"&gt;
&lt;li&gt;どこで詰まっているかを短時間で整理する方法&lt;/li&gt;
&lt;li&gt;原因を3パターンに切り分け、優先順位をつける考え方&lt;/li&gt;
&lt;li&gt;1週間で「回せる形」にする具体的な進め方（家庭での運用）&lt;/li&gt;
&lt;li&gt;典型ミスの直し方（誤答例の見え方／修正のしかた）&lt;/li&gt;
&lt;/ul&gt;
&lt;/div&gt;
&lt;div class="rq-ketsuron"&gt;
&lt;p&gt;&lt;strong&gt;結論：&lt;/strong&gt;最初にやるべきは、苦手を「A 知識 / B 読み取り / C 復習の組み立て」に分けて、&lt;strong&gt;今のボトルネックを1つに絞る&lt;/strong&gt;ことです。ここが決まると、迷う時間が一気に減ります。&lt;/p&gt;
&lt;p class="rq-muted"&gt;※ 以降は、本文の内容はほぼそのまま「見せ方」だけ見やすくしています。&lt;/p&gt;
&lt;/div&gt;
&lt;p&gt;&lt;!-- 目次（手動TOC） --&gt;&lt;/p&gt;
&lt;nav class="rq-toc" aria-label="目次"&gt;
&lt;p class="rq-toc__title"&gt;目次&lt;/p&gt;
&lt;ul&gt;
&lt;li&gt;&lt;a href="#rq-1"&gt;まず状況整理（どこで詰まっているか）&lt;/a&gt;&lt;/li&gt;
&lt;li&gt;&lt;a href="#rq-2"&gt;原因の切り分け（典型パターン3つ）&lt;/a&gt;&lt;/li&gt;
&lt;li&gt;&lt;a href="#rq-3"&gt;持ち直しの進め方（ステップで）&lt;/a&gt;&lt;/li&gt;
&lt;li&gt;&lt;a href="#rq-4"&gt;よくあるミスと修正（誤答例→直し方）&lt;/a&gt;&lt;/li&gt;
&lt;li&gt;&lt;a href="#rq-5"&gt;家庭での回し方（週の組み立て／チェック）&lt;/a&gt;&lt;/li&gt;
&lt;li&gt;&lt;a href="#rq-6"&gt;FAQ（よくある質問）&lt;/a&gt;&lt;/li&gt;
&lt;li&gt;&lt;a href="#rq-7"&gt;次に読む（関連記事）＋講座・問い合わせ&lt;/a&gt;&lt;/li&gt;
&lt;/ul&gt;
&lt;/nav&gt;
&lt;hr /&gt;
&lt;p&gt;&lt;!-- Section 1 --&gt;&lt;/p&gt;
&lt;section id="rq-1" class="rq-section"&gt;
&lt;h2 class="rq-h2"&gt;まず状況整理（どこで詰まっているか）&lt;/h2&gt;
&lt;p&gt;「何から始めるか分からない」ときは、いきなり教材を増やすより先に、詰まりを&lt;strong&gt;3つの観点&lt;/strong&gt;で分けて考えると整理が進みます。&lt;/p&gt;
&lt;div class="rq-grid"&gt;
&lt;div class="rq-card"&gt;
&lt;div class="rq-card__head"&gt;&lt;span class="rq-chip"&gt;A&lt;/span&gt;知識が足りないのか（用語・基本事項）&lt;/div&gt;
&lt;ul&gt;
&lt;li&gt;問題文の言葉（蒸発・凝結・飽和・電流・燃焼など）で止まる&lt;/li&gt;
&lt;li&gt;選択肢が全部それっぽく見えて決め手がない&lt;/li&gt;
&lt;li&gt;「覚えたつもり」でも説明できない&lt;/li&gt;
&lt;/ul&gt;
&lt;/div&gt;
&lt;div class="rq-card"&gt;
&lt;div class="rq-card__head"&gt;&lt;span class="rq-chip"&gt;B&lt;/span&gt;読み取りが弱いのか（図・条件・問いの要求）&lt;/div&gt;
&lt;ul&gt;
&lt;li&gt;グラフや表から必要な情報を拾えない&lt;/li&gt;
&lt;li&gt;問題の条件を落として計算・判断してしまう&lt;/li&gt;
&lt;li&gt;問いが求めているもの（理由／結論／比較）を取り違える&lt;/li&gt;
&lt;/ul&gt;
&lt;/div&gt;
&lt;div class="rq-card"&gt;
&lt;div class="rq-card__head"&gt;&lt;span class="rq-chip"&gt;C&lt;/span&gt;復習の回し方がばらついているのか（演習→直し→定着）&lt;/div&gt;
&lt;ul&gt;
&lt;li&gt;解き直しをしても、次に同じパターンでまた間違える&lt;/li&gt;
&lt;li&gt;間違いを「答えを写して終わり」にしている&lt;/li&gt;
&lt;li&gt;復習の間隔が一定でなく、定着前に次へ進んでいる&lt;/li&gt;
&lt;/ul&gt;
&lt;/div&gt;
&lt;/div&gt;
&lt;div class="rq-note"&gt;&lt;strong&gt;ポイント：&lt;/strong&gt;この3つのどれが強いかで、最初の一手が変わります。次で原因を切り分けます。&lt;/div&gt;
&lt;/section&gt;
&lt;hr /&gt;
&lt;p&gt;&lt;!-- Section 2 --&gt;&lt;/p&gt;
&lt;section id="rq-2" class="rq-section"&gt;
&lt;h2 class="rq-h2"&gt;原因の切り分け（典型パターン3つ）&lt;/h2&gt;
&lt;h3 class="rq-h3"&gt;パターン1：知識が“点”で、問題に使える形になっていない&lt;/h3&gt;
&lt;p&gt;「覚えたはずなのに解けない」は、知識そのものが不足しているより、&lt;strong&gt;使う場面と結びついていない&lt;/strong&gt;ことが多いです。用語の定義があいまい／似た語が混ざる／条件が変わったときに言い換えできない、などが起きます。&lt;/p&gt;
&lt;h3 class="rq-h3"&gt;パターン2：読み取りのコツがなく、条件整理が毎回ゼロから&lt;/h3&gt;
&lt;p&gt;受験理科は、文章・図・表の情報を&lt;strong&gt;「必要な形にまとめる」&lt;/strong&gt;力が点数に直結します。ここが弱いと、知識があっても取り出せません。特に、比較問題（どちらが大きい・なぜそう言える）や、実験考察で詰まりやすいです。&lt;/p&gt;
&lt;h3 class="rq-h3"&gt;パターン3：復習が組み立てられておらず、間違いが“資産”にならない&lt;/h3&gt;
&lt;p&gt;理科が伸びる家庭は、問題を解く量よりも、&lt;strong&gt;間違いの扱い方&lt;/strong&gt;が整理されています。逆に、直しが場当たり的だと、学習が積み上がりません。結果として「何から始めても同じ」に見えてしまいます。&lt;/p&gt;
&lt;div class="rq-note"&gt;&lt;strong&gt;結論：&lt;/strong&gt;最優先は「自分がどのパターンに寄っているか」を見極め、そのパターンに合う持ち直しをすることです。&lt;/div&gt;
&lt;/section&gt;
&lt;hr /&gt;
&lt;p&gt;&lt;!-- Section 3 --&gt;&lt;/p&gt;
&lt;section id="rq-3" class="rq-section"&gt;
&lt;h2 class="rq-h2"&gt;持ち直しの進め方（ステップで）&lt;/h2&gt;
&lt;h3 class="rq-h3"&gt;ステップ1：3分診断（A/B/Cのどれが主因か）&lt;/h3&gt;
&lt;p&gt;最近の間違いを3つ選び、各問に対して次のどれが原因か丸をつけます。&lt;/p&gt;
&lt;ul&gt;
&lt;li&gt;A：用語・基本事項が出てこない／定義があいまい&lt;/li&gt;
&lt;li&gt;B：条件・図表の読み取りミス／問いの要求の取り違え&lt;/li&gt;
&lt;li&gt;C：直し不足／同じパターンで再発（復習の組み立て不足）&lt;/li&gt;
&lt;/ul&gt;
&lt;p&gt;丸が多いものが、今のボトルネックです。&lt;/p&gt;
&lt;h3 class="rq-h3"&gt;ステップ2：「優先順位」を1つに絞る&lt;/h3&gt;
&lt;p&gt;最初の1週間は、欲張らずに&lt;strong&gt;優先順位を1つ&lt;/strong&gt;に絞ります。&lt;/p&gt;
&lt;ul&gt;
&lt;li&gt;Aが多い：&lt;strong&gt;用語・基本事項の再整理&lt;/strong&gt;（問題で使える形に）&lt;/li&gt;
&lt;li&gt;Bが多い：&lt;strong&gt;読み取りのコツ&lt;/strong&gt;（条件整理→答えの根拠を言語化）&lt;/li&gt;
&lt;li&gt;Cが多い：&lt;strong&gt;直しの流れ&lt;/strong&gt;（再発しない復習の仕組み）&lt;/li&gt;
&lt;/ul&gt;
&lt;h3 class="rq-h3"&gt;ステップ3：分野は「広げない」——ただし入口は決める&lt;/h3&gt;
&lt;p&gt;理科は大きく分けると、物理・化学・生物・地学の4分野です。いま迷っている段階では、&lt;strong&gt;分野を同時に広げるほど不安が増える&lt;/strong&gt;ため、入口だけ決めて回します。&lt;/p&gt;
&lt;div class="rq-links"&gt;
&lt;div class="rq-link"&gt;
&lt;p class="rq-link__title"&gt;物理が不安なら&lt;/p&gt;
&lt;p&gt;&lt;a href="https://rika-quest.com/column/physics/"&gt;物理ページ&lt;/a&gt;&lt;/p&gt;
&lt;/div&gt;
&lt;div class="rq-link"&gt;
&lt;p class="rq-link__title"&gt;化学が不安なら&lt;/p&gt;
&lt;p&gt;&lt;a href="https://rika-quest.com/column/chemistry/"&gt;化学ページ&lt;/a&gt;&lt;/p&gt;
&lt;/div&gt;
&lt;div class="rq-link"&gt;
&lt;p class="rq-link__title"&gt;生物が不安なら&lt;/p&gt;
&lt;p&gt;&lt;a href="https://rika-quest.com/column/creature/"&gt;生物ページ&lt;/a&gt;&lt;/p&gt;
&lt;/div&gt;
&lt;div class="rq-link"&gt;
&lt;p class="rq-link__title"&gt;地学が不安なら&lt;/p&gt;
&lt;p&gt;&lt;a href="https://rika-quest.com/column/geoscience/"&gt;地学ページ&lt;/a&gt;&lt;/p&gt;
&lt;/div&gt;
&lt;/div&gt;
&lt;p&gt;「まずはここから」という入口を決めたら、1週間は軸を変えずに続けます。&lt;/p&gt;
&lt;h3 class="rq-h3"&gt;ステップ4：1週間で“回る形”を作る（次章で具体例）&lt;/h3&gt;
&lt;p&gt;持ち直しは、教材選びより&lt;strong&gt;運用&lt;/strong&gt;で決まります。次で、よくあるミスの直し方も含めて、1週間の回し方を提示します。&lt;/p&gt;
&lt;/section&gt;
&lt;hr /&gt;
&lt;p&gt;&lt;!-- Section 4 --&gt;&lt;/p&gt;
&lt;section id="rq-4" class="rq-section"&gt;
&lt;h2 class="rq-h2"&gt;よくあるミスと修正（誤答例→直し方）&lt;/h2&gt;
&lt;div class="rq-miss"&gt;
&lt;div class="rq-tag"&gt;ミス1：用語が“だいたい理解”で止まる&lt;/div&gt;
&lt;p&gt;&lt;strong&gt;誤答の形：&lt;/strong&gt;選択肢の言葉を雰囲気で選ぶ／似た語（蒸発と沸騰、融解と凝固など）を混同する。&lt;br /&gt;
&lt;strong&gt;直し方：&lt;/strong&gt;用語は「一言定義＋例＋反例」で3点セットにします。たとえば「沸騰＝液体内部で気体になる（全体で起こる）」のように、区別点を必ず書きます。&lt;/p&gt;
&lt;/div&gt;
&lt;div class="rq-miss"&gt;
&lt;div class="rq-tag"&gt;ミス2：図表から“必要な情報だけ”抜けない&lt;/div&gt;
&lt;p&gt;&lt;strong&gt;誤答の形：&lt;/strong&gt;グラフを眺めて終わる／単位や軸を見落とす。&lt;br /&gt;
&lt;strong&gt;直し方：&lt;/strong&gt;図表は「①何が変わるか（横軸）②何を測るか（縦軸）③比較している条件は何か」を先にメモします。読み取りは、目で追うのではなく&lt;strong&gt;言葉にしてメモする&lt;/strong&gt;と安定します。&lt;/p&gt;
&lt;/div&gt;
&lt;div class="rq-miss"&gt;
&lt;div class="rq-tag"&gt;ミス3：問いの要求（理由／結論／比較）がずれる&lt;/div&gt;
&lt;p&gt;&lt;strong&gt;誤答の形：&lt;/strong&gt;理由を聞かれているのに結果を書く／「どちらが大きい」を「同じ」だと処理してしまう。&lt;br /&gt;
&lt;strong&gt;直し方：&lt;/strong&gt;問いの文末を丸で囲み、「求めるのは①結論 ②理由 ③条件の言い換え のどれか」をラベル化します。慣れるまでは毎回やって構いません。&lt;/p&gt;
&lt;/div&gt;
&lt;div class="rq-miss"&gt;
&lt;div class="rq-tag"&gt;ミス4：直しが“答え合わせ”で終わる&lt;/div&gt;
&lt;p&gt;&lt;strong&gt;誤答の形：&lt;/strong&gt;解説を読んで分かった気になるが再発する。&lt;br /&gt;
&lt;strong&gt;直し方：&lt;/strong&gt;直しは「再現→差分→再テスト」の3段階にします。&lt;/p&gt;
&lt;div class="rq-steps"&gt;
&lt;ol&gt;
&lt;li&gt;&lt;strong&gt;再現：&lt;/strong&gt;なぜその答えを選んだか（当時の根拠）を1行で書く&lt;/li&gt;
&lt;li&gt;&lt;strong&gt;差分：&lt;/strong&gt;正解に必要だった条件・知識を1つだけ特定する&lt;/li&gt;
&lt;li&gt;&lt;strong&gt;再テスト：&lt;/strong&gt;同じパターンのミニ問題を作る／次回はそこだけ確認する&lt;/li&gt;
&lt;/ol&gt;
&lt;/div&gt;
&lt;/div&gt;
&lt;/section&gt;
&lt;hr /&gt;
&lt;p&gt;&lt;!-- Section 5 --&gt;&lt;/p&gt;
&lt;section id="rq-5" class="rq-section"&gt;
&lt;h2 class="rq-h2"&gt;家庭での回し方（週の組み立て／チェック）&lt;/h2&gt;
&lt;p&gt;ここでは、迷う時間を減らすために「1週間で回る最小の組み立て」を示します。ご家庭の事情に合わせて、量より&lt;strong&gt;順番&lt;/strong&gt;を守るのがポイントです。&lt;/p&gt;
&lt;h3 class="rq-h3"&gt;1週間の基本形（例）&lt;/h3&gt;
&lt;div class="rq-note"&gt;
&lt;ul style="margin: 0; padding-left: 1.2em;"&gt;
&lt;li&gt;&lt;strong&gt;1日目：&lt;/strong&gt;診断（A/B/C）＋今週の入口を決める（分野は一本にする）&lt;/li&gt;
&lt;li&gt;&lt;strong&gt;2日目：&lt;/strong&gt;基礎インプット（用語整理 or 読み取りのコツの確認）&lt;/li&gt;
&lt;li&gt;&lt;strong&gt;3日目：&lt;/strong&gt;基礎演習（短め）＋直しは「差分」を1つに絞る&lt;/li&gt;
&lt;li&gt;&lt;strong&gt;4日目：&lt;/strong&gt;同じタイプの演習（再発チェック）＋ミスの分類を更新&lt;/li&gt;
&lt;li&gt;&lt;strong&gt;5日目：&lt;/strong&gt;ミニ確認テスト（穴だけ確認）＋翌週の課題を1行で残す&lt;/li&gt;
&lt;/ul&gt;
&lt;/div&gt;
&lt;h3 class="rq-h3"&gt;家庭で見るチェック項目（親御さんが持つ“地図”）&lt;/h3&gt;
&lt;ul&gt;
&lt;li&gt;今週の優先順位はA/B/Cのどれか（言える状態か）&lt;/li&gt;
&lt;li&gt;間違いを「原因ラベル」で記録しているか（A/B/C）&lt;/li&gt;
&lt;li&gt;直しが“答え写し”になっていないか（差分が1つ書けているか）&lt;/li&gt;
&lt;li&gt;分野を同時に広げて不安を増やしていないか&lt;/li&gt;
&lt;/ul&gt;
&lt;div class="rq-summary"&gt;
&lt;p&gt;&lt;strong&gt;ここまでのまとめ&lt;/strong&gt;&lt;/p&gt;
&lt;ul&gt;
&lt;li&gt;まず「A 知識 / B 読み取り / C 復習の組み立て」に分ける&lt;/li&gt;
&lt;li&gt;最初の1週間は、優先順位を&lt;strong&gt;1つ&lt;/strong&gt;に絞る&lt;/li&gt;
&lt;li&gt;量ではなく「順番」と「差分の特定」を守る&lt;/li&gt;
&lt;/ul&gt;
&lt;/div&gt;
&lt;p&gt;このチェックが機能すると、「何から始めるか分からない」が「今週やることは決まっている」に変わります。&lt;/p&gt;
&lt;/section&gt;
&lt;hr /&gt;
&lt;p&gt;&lt;!-- Section 6 --&gt;&lt;/p&gt;
&lt;section id="rq-6" class="rq-section rq-faq"&gt;
&lt;h2 class="rq-h2"&gt;FAQ（よくある質問）&lt;/h2&gt;
&lt;details&gt;
&lt;summary&gt;Q1. 教材は何を使えばいいですか？&lt;/summary&gt;
&lt;div class="rq-faq__a"&gt;
&lt;p&gt;教材名よりも、&lt;strong&gt;「診断→優先順位→直し方」が回るか&lt;/strong&gt;が先です。今ある教材で、間違いにA/B/Cのラベルを付け、差分を1つ書けるなら十分スタートできます。&lt;/p&gt;
&lt;/div&gt;
&lt;/details&gt;
&lt;details&gt;
&lt;summary&gt;Q2. 理科が苦手だと、まず暗記からやるべきですか？&lt;/summary&gt;
&lt;div class="rq-faq__a"&gt;
&lt;p&gt;暗記が必要な場面はありますが、迷っているときは「暗記を増やす」より先に、&lt;strong&gt;A/B/Cのどこで落ちているか&lt;/strong&gt;を確認してください。BやCが主因なのに暗記だけ増やすと、努力が点につながりにくくなります。&lt;/p&gt;
&lt;/div&gt;
&lt;/details&gt;
&lt;details&gt;
&lt;summary&gt;Q3. 復習しているのに伸びません。何が起きていますか？&lt;/summary&gt;
&lt;div class="rq-faq__a"&gt;
&lt;p&gt;復習が「解説を読む」で止まっている可能性があります。直しは&lt;strong&gt;再現→差分→再テスト&lt;/strong&gt;の形にすると再発が減ります。伸び悩みが続く場合は、こちらの記事も参考にしてください：&lt;a href="https://rika-quest.com/column/nayami-review-not-working/"&gt;復習しているのに点が伸びない時の見直し方&lt;/a&gt;&lt;/p&gt;
&lt;/div&gt;
&lt;/details&gt;
&lt;details&gt;
&lt;summary&gt;Q4. 残り2週間など時間が限られている場合は？&lt;/summary&gt;
&lt;div class="rq-faq__a"&gt;
&lt;p&gt;短期間では「弱点を増やさない」ことが重要になります。優先順位を1つに絞り、再発しやすいパターンから潰す方が安定します。状況別の考え方は、こちらにまとめています：&lt;a href="https://rika-quest.com/column/nayami-last-2weeks/"&gt;残り2週間の理科の持ち直し（やることの絞り方）&lt;/a&gt;&lt;/p&gt;
&lt;/div&gt;
&lt;/details&gt;
&lt;details&gt;
&lt;summary&gt;Q5. 分野がバラバラに苦手で、入口が決められません。&lt;/summary&gt;
&lt;div class="rq-faq__a"&gt;
&lt;p&gt;その場合は「最近の間違いが多い分野」を入口にします。決めきれないほど、入口を決めて回すことが効果的です。分野の整理は以下から行えます（入口を1つ決めてください）。&lt;/p&gt;
&lt;ul&gt;
&lt;li&gt;&lt;a href="https://rika-quest.com/column/physics/"&gt;物理&lt;/a&gt; / &lt;a href="https://rika-quest.com/column/chemistry/"&gt;化学&lt;/a&gt; / &lt;a href="https://rika-quest.com/column/creature/"&gt;生物&lt;/a&gt; / &lt;a href="https://rika-quest.com/column/geoscience/"&gt;地学&lt;/a&gt;&lt;/li&gt;
&lt;/ul&gt;
&lt;/div&gt;
&lt;/details&gt;
&lt;/section&gt;
&lt;hr /&gt;
&lt;p&gt;&lt;!-- Section 7 --&gt;&lt;/p&gt;
&lt;section id="rq-7" class="rq-section"&gt;
&lt;h2 class="rq-h2"&gt;次に読む（関連記事）＋講座・問い合わせ&lt;/h2&gt;
&lt;p&gt;「理科の悩み検索」から来た方は、まず悩みを起点に整理すると、回遊しやすくなります。&lt;/p&gt;
&lt;div class="rq-links"&gt;
&lt;div class="rq-link"&gt;
&lt;p class="rq-link__title"&gt;理科コラム一覧&lt;/p&gt;
&lt;p&gt;&lt;a href="https://rika-quest.com/column/"&gt;https://rika-quest.com/column/&lt;/a&gt;&lt;/p&gt;
&lt;/div&gt;
&lt;div class="rq-link"&gt;
&lt;p class="rq-link__title"&gt;理科の悩みHub&lt;/p&gt;
&lt;p&gt;&lt;a href="https://rika-quest.com/column/science-nayami/"&gt;https://rika-quest.com/column/science-nayami/&lt;/a&gt;&lt;/p&gt;
&lt;/div&gt;
&lt;div class="rq-link"&gt;
&lt;p class="rq-link__title"&gt;「理科のコツ」（学び方の土台）&lt;/p&gt;
&lt;p&gt;&lt;a href="https://rika-quest.com/ct/%E7%90%86%E7%A7%91%E3%81%AE%E3%82%B3%E3%83%84/"&gt;https://rika-quest.com/ct/理科のコツ/&lt;/a&gt;&lt;/p&gt;
&lt;/div&gt;
&lt;/div&gt;
&lt;div class="rq-note" style="margin-top: 14px;"&gt;
&lt;p&gt;もし、診断（A/B/C）まではできたものの、優先順位の決定や直し方の運用で決めきれない場合は、&lt;strong&gt;学習状況に合わせて整理する&lt;/strong&gt;形も可能です。&lt;/p&gt;
&lt;div class="rq-btns"&gt;&lt;a class="rq-btn" href="https://rika-quest.com/kouza/"&gt;講座案内を見る&lt;/a&gt;&lt;br /&gt;
&lt;a class="rq-btn rq-btn--ghost" href="https://rika-quest.com/inquiry/"&gt;問い合わせはこちら&lt;/a&gt;&lt;/div&gt;
&lt;p style="margin-top: 10px;"&gt;最後に、トップページから全体像を確認したい方はこちら：&lt;a href="https://rika-quest.com/"&gt;https://rika-quest.com/&lt;/a&gt;&lt;/p&gt;
&lt;/div&gt;
&lt;/section&gt;
&lt;/div&gt;
&lt;p&gt;&lt;!-- ▲ 見栄え改善：緑テーマ（ここまで） --&gt;&lt;/p&gt;
------</t>
  </si>
  <si>
    <t>https://rika-quest.com/column/nayami-memorize-not-sticking/</t>
  </si>
  <si>
    <t>以下のページは不自然なワードを使用しています。
これらを適切に自然な言葉に置き換えて下さい。
なお、本文の装飾や構造は絶対に変えないでください。
【対象ページURL】
https://rika-quest.com/column/nayami-memorize-not-sticking/
【検出された不自然ワード】
- 型
【本文】
------
&lt;style&gt;
  :root{&lt;br /&gt;    --rq-green:#198754;        /* Bootstrapのsuccess相当 */&lt;br /&gt;    --rq-green-soft:#e9f7ef;   /* 薄緑 */&lt;br /&gt;    --rq-border:#e9ecef;&lt;br /&gt;  }&lt;br /&gt;  .rq-hero{&lt;br /&gt;    background: linear-gradient(180deg, var(--rq-green-soft), #fff);&lt;br /&gt;    border: 1px solid var(--rq-border);&lt;br /&gt;  }&lt;br /&gt;  .rq-accent-border{ border-left: .5rem solid var(--rq-green) !important; }&lt;br /&gt;  .rq-marker{&lt;br /&gt;    background: linear-gradient(transparent 60%, rgba(25,135,84,.20) 60%);&lt;br /&gt;    font-weight: 700;&lt;br /&gt;    padding: 0 .1em;&lt;br /&gt;  }&lt;br /&gt;  .rq-toc a{ text-decoration: none; }&lt;br /&gt;  .rq-toc a:hover{ text-decoration: underline; }&lt;br /&gt;&lt;/style&gt;
&lt;div class="container my-4"&gt;
&lt;section class="rq-hero rq-accent-border rounded-4 p-4 p-lg-5 shadow-sm mb-4"&gt;
&lt;div class="row g-4 align-items-center"&gt;
&lt;div class="col-lg-8"&gt;
&lt;p class="mb-2"&gt;理科のテスト前に用語や語句を一生懸命覚えたはずなのに、問題になると答えられない。&lt;br /&gt;
選択肢では判断に迷ってしまい、記述では言葉が出てこない。&lt;br /&gt;
「暗記しているのに点が取れない」という状態は、多くの受験生が直面する典型的な悩みです。&lt;/p&gt;
&lt;p class="mb-0"&gt;この問題は、記憶力の不足や努力不足が原因ではありません。&lt;br /&gt;
多くの場合、&lt;strong class="rq-marker"&gt;暗記した知識が「使える形」で整理されていない&lt;/strong&gt;ことにあります。&lt;/p&gt;
&lt;div class="d-flex flex-wrap gap-2 mt-3"&gt;&lt;span class="badge text-bg-success-subtle border border-success-subtle text-success fw-semibold rounded-pill px-3 py-2"&gt;悩み起点&lt;/span&gt;&lt;br /&gt;
&lt;span class="badge text-bg-success-subtle border border-success-subtle text-success fw-semibold rounded-pill px-3 py-2"&gt;原因切り分け&lt;/span&gt;&lt;br /&gt;
&lt;span class="badge text-bg-success-subtle border border-success-subtle text-success fw-semibold rounded-pill px-3 py-2"&gt;改善へのステップ&lt;/span&gt;&lt;br /&gt;
&lt;span class="badge text-bg-success-subtle border border-success-subtle text-success fw-semibold rounded-pill px-3 py-2"&gt;家庭で回す&lt;/span&gt;&lt;/div&gt;
&lt;/div&gt;
&lt;div class="col-lg-4"&gt;
&lt;div class="card border-0 shadow-sm rounded-4"&gt;
&lt;div class="card-body p-3 p-lg-4"&gt;
&lt;p class="fw-bold text-success mb-2"&gt;この記事で分かること&lt;/p&gt;
&lt;ul class="mb-0 small"&gt;
&lt;li&gt;なぜ暗記しても理科が定着しないのか&lt;/li&gt;
&lt;li&gt;定着しない子に共通する原因パターン&lt;/li&gt;
&lt;li&gt;分類・言い換え・確認テストによる改善方法&lt;/li&gt;
&lt;li&gt;家庭で無理なく回す学習計画&lt;/li&gt;
&lt;/ul&gt;
&lt;/div&gt;
&lt;/div&gt;
&lt;/div&gt;
&lt;/div&gt;
&lt;/section&gt;
&lt;nav class="card rounded-4 shadow-sm mb-4 rq-toc"&gt;
&lt;div class="card-body p-3 p-lg-4"&gt;
&lt;div class="d-flex align-items-center gap-2 mb-2"&gt;
&lt;p&gt;&lt;span class="badge text-bg-success rounded-pill"&gt;目次&lt;/span&gt;&lt;/p&gt;
&lt;p class="mb-0 fw-bold"&gt;読みたい場所から確認できます&lt;/p&gt;
&lt;/div&gt;
&lt;ol class="mb-0"&gt;
&lt;li&gt;&lt;a class="link-success" href="#s1"&gt;まず状況を整理する｜どこで「止まって」いるのか&lt;/a&gt;&lt;/li&gt;
&lt;li&gt;&lt;a class="link-success" href="#s2"&gt;暗記が定着しない原因の切り分け（典型3パターン）&lt;/a&gt;&lt;/li&gt;
&lt;li&gt;&lt;a class="link-success" href="#s3"&gt;改善のステップ｜暗記を「使える知識」に変える&lt;/a&gt;&lt;/li&gt;
&lt;li&gt;&lt;a class="link-success" href="#s4"&gt;よくあるミスと修正の考え方&lt;/a&gt;&lt;/li&gt;
&lt;li&gt;&lt;a class="link-success" href="#s5"&gt;家庭での回し方｜週単位の計画とチェック&lt;/a&gt;&lt;/li&gt;
&lt;li&gt;&lt;a class="link-success" href="#s6"&gt;FAQ｜暗記が定着しないときのよくある質問&lt;/a&gt;&lt;/li&gt;
&lt;li&gt;&lt;a class="link-success" href="#s7"&gt;次に読む｜関連ページと学習サポート&lt;/a&gt;&lt;/li&gt;
&lt;/ol&gt;
&lt;/div&gt;
&lt;/nav&gt;
&lt;section class="mb-5"&gt;
&lt;h2 id="s1" class="h4 fw-bold border-bottom pb-2 mb-3"&gt;まず状況を整理する｜どこで「止まって」いるのか&lt;/h2&gt;
&lt;div class="alert alert-success border-success-subtle rounded-4 mb-3" role="alert"&gt;
&lt;p class="mb-2"&gt;暗記が定着しないと感じる場合、つまずきは次のいずれかに集中しています。&lt;/p&gt;
&lt;ul class="mb-0"&gt;
&lt;li&gt;用語は言えるが、問題文と結びつかない&lt;/li&gt;
&lt;li&gt;説明問題で、言葉を並べられない&lt;/li&gt;
&lt;li&gt;少し聞かれ方が変わると途端に判断が鈍る&lt;/li&gt;
&lt;/ul&gt;
&lt;/div&gt;
&lt;div class="row g-3"&gt;
&lt;div class="col-lg-6"&gt;
&lt;div class="card rounded-4 shadow-sm h-100"&gt;
&lt;div class="card-body p-3 p-lg-4"&gt;
&lt;p class="fw-bold text-success mb-2"&gt;ここがポイント&lt;/p&gt;
&lt;p class="mb-0"&gt;重要なのは、「覚えていない」のではなく、&lt;strong&gt;知識を呼び出す手がかりが作られていない&lt;/strong&gt;ことです。&lt;br /&gt;
理科では、単語そのものよりも「どの場面で・何を説明する言葉なのか」という位置づけが問われます。&lt;/p&gt;
&lt;/div&gt;
&lt;/div&gt;
&lt;/div&gt;
&lt;div class="col-lg-6"&gt;
&lt;div class="card rounded-4 shadow-sm h-100 border-success-subtle"&gt;
&lt;div class="card-body p-3 p-lg-4"&gt;
&lt;p class="fw-bold text-success mb-2"&gt;放置すると…&lt;/p&gt;
&lt;p class="mb-0"&gt;この整理ができていないまま暗記量だけを増やすと、学習時間に比例して不安が増える状態に陥ります。&lt;/p&gt;
&lt;/div&gt;
&lt;/div&gt;
&lt;/div&gt;
&lt;/div&gt;
&lt;/section&gt;
&lt;section class="mb-5"&gt;
&lt;h2 id="s2" class="h4 fw-bold border-bottom pb-2 mb-3"&gt;暗記が定着しない原因の切り分け（典型3パターン）&lt;/h2&gt;
&lt;div class="row g-3"&gt;
&lt;div class="col-lg-4"&gt;
&lt;div class="card rounded-4 shadow-sm h-100"&gt;
&lt;div class="card-body p-3 p-lg-4"&gt;
&lt;p&gt;&lt;span class="badge text-bg-success rounded-pill mb-2"&gt;原因①&lt;/span&gt;&lt;/p&gt;
&lt;h3 class="h6 fw-bold mb-2"&gt;分類されていない暗記&lt;/h3&gt;
&lt;p class="mb-0"&gt;用語や語句を、単元ごと・性質ごとに整理せず、バラバラに覚えている状態です。&lt;br /&gt;
「水溶液」「気体」「植物」など、分野の枠組みが曖昧なままだと、問題文を読んでもどの知識を使えばよいか判断できません。&lt;/p&gt;
&lt;/div&gt;
&lt;/div&gt;
&lt;/div&gt;
&lt;div class="col-lg-4"&gt;
&lt;div class="card rounded-4 shadow-sm h-100"&gt;
&lt;div class="card-body p-3 p-lg-4"&gt;
&lt;p&gt;&lt;span class="badge text-bg-success rounded-pill mb-2"&gt;原因②&lt;/span&gt;&lt;/p&gt;
&lt;h3 class="h6 fw-bold mb-2"&gt;言い換えをしていない&lt;/h3&gt;
&lt;p class="mb-0"&gt;教科書やノートの表現をそのまま覚え、「自分の言葉」で説明する練習が不足しているケースです。&lt;br /&gt;
記述問題では、丸暗記した文はほとんど使えず、意味を理解して言い直せるかが問われます。&lt;/p&gt;
&lt;/div&gt;
&lt;/div&gt;
&lt;/div&gt;
&lt;div class="col-lg-4"&gt;
&lt;div class="card rounded-4 shadow-sm h-100"&gt;
&lt;div class="card-body p-3 p-lg-4"&gt;
&lt;p&gt;&lt;span class="badge text-bg-success rounded-pill mb-2"&gt;原因③&lt;/span&gt;&lt;/p&gt;
&lt;h3 class="h6 fw-bold mb-2"&gt;確認テストが不足している&lt;/h3&gt;
&lt;p class="mb-0"&gt;覚えた直後に「分かったつもり」で終わり、数日後に使う練習をしていない状態です。&lt;br /&gt;
理科は&lt;strong&gt;思い出す練習&lt;/strong&gt;を挟まないと、記憶が定着しません。&lt;/p&gt;
&lt;/div&gt;
&lt;/div&gt;
&lt;/div&gt;
&lt;/div&gt;
&lt;/section&gt;
&lt;section class="mb-5"&gt;
&lt;h2 id="s3" class="h4 fw-bold border-bottom pb-2 mb-3"&gt;改善のステップ｜暗記を「使える知識」に変える&lt;/h2&gt;
&lt;div class="card rounded-4 shadow-sm mb-3"&gt;
&lt;div class="card-body p-3 p-lg-4"&gt;
&lt;div class="d-flex flex-wrap gap-2 align-items-center mb-2"&gt;
&lt;p&gt;&lt;span class="badge text-bg-success rounded-pill"&gt;ステップ1&lt;/span&gt;&lt;/p&gt;
&lt;h3 class="h6 fw-bold mb-0"&gt;知識を整理して分ける&lt;/h3&gt;
&lt;/div&gt;
&lt;p class="mb-2"&gt;まず、暗記対象を「どの分野・どの役割の知識か」で仕分けします。&lt;br /&gt;
物理・化学・生物・地学といった大枠を意識するだけでも、知識の呼び出しやすさが変わります。&lt;/p&gt;
&lt;div class="alert alert-success border-success-subtle rounded-4 mb-0" role="alert"&gt;
&lt;p class="mb-0"&gt;分野ごとの特徴整理は、&lt;br /&gt;
&lt;a class="link-success fw-bold" href="https://rika-quest.com/column/chemistry/"&gt;化学分野&lt;/a&gt;や&lt;br /&gt;
&lt;a class="link-success fw-bold" href="https://rika-quest.com/column/creature/"&gt;生物分野&lt;/a&gt;&lt;br /&gt;
のページも参考になります。&lt;/p&gt;
&lt;/div&gt;
&lt;/div&gt;
&lt;/div&gt;
&lt;div class="card rounded-4 shadow-sm mb-3"&gt;
&lt;div class="card-body p-3 p-lg-4"&gt;
&lt;div class="d-flex flex-wrap gap-2 align-items-center mb-2"&gt;
&lt;p&gt;&lt;span class="badge text-bg-success rounded-pill"&gt;ステップ2&lt;/span&gt;&lt;/p&gt;
&lt;h3 class="h6 fw-bold mb-0"&gt;短い言葉で言い換える&lt;/h3&gt;
&lt;/div&gt;
&lt;p class="mb-0"&gt;用語や現象を、1文または一言で説明する練習をします。&lt;br /&gt;
「なぜそうなるか」「何と区別するか」を含めて言えるかがポイントです。&lt;/p&gt;
&lt;/div&gt;
&lt;/div&gt;
&lt;div class="card rounded-4 shadow-sm"&gt;
&lt;div class="card-body p-3 p-lg-4"&gt;
&lt;div class="d-flex flex-wrap gap-2 align-items-center mb-2"&gt;
&lt;p&gt;&lt;span class="badge text-bg-success rounded-pill"&gt;ステップ3&lt;/span&gt;&lt;/p&gt;
&lt;h3 class="h6 fw-bold mb-0"&gt;確認テストを挟む&lt;/h3&gt;
&lt;/div&gt;
&lt;p class="mb-0"&gt;翌日・3日後など、間隔を空けて思い出す機会を作ります。&lt;br /&gt;
選択問題だけでなく、「何を説明する言葉か」を口頭や紙で答える形式が効果的です。&lt;/p&gt;
&lt;/div&gt;
&lt;/div&gt;
&lt;/section&gt;
&lt;section class="mb-5"&gt;
&lt;h2 id="s4" class="h4 fw-bold border-bottom pb-2 mb-3"&gt;よくあるミスと修正の考え方&lt;/h2&gt;
&lt;div class="row g-3"&gt;
&lt;div class="col-lg-6"&gt;
&lt;div class="card rounded-4 shadow-sm h-100"&gt;
&lt;div class="card-body p-3 p-lg-4"&gt;
&lt;div class="d-flex flex-wrap gap-2 align-items-center mb-2"&gt;
&lt;p&gt;&lt;span class="badge text-bg-danger rounded-pill"&gt;誤答例&lt;/span&gt;&lt;/p&gt;
&lt;h3 class="h6 fw-bold mb-0"&gt;用語は合っているが説明がずれる&lt;/h3&gt;
&lt;/div&gt;
&lt;p class="mb-3"&gt;原因は、「使う場面」を意識せずに暗記していることです。&lt;br /&gt;
修正として、「この言葉はどんな問題で使うか」をセットで確認します。&lt;/p&gt;
&lt;div class="alert alert-success border-success-subtle rounded-4 mb-0" role="alert"&gt;&lt;span class="badge text-bg-success rounded-pill me-2"&gt;直し方&lt;/span&gt;&lt;br /&gt;
「この言葉＝どの場面の説明か」を1行で言い換えてから、確認テストに回します。&lt;/div&gt;
&lt;/div&gt;
&lt;/div&gt;
&lt;/div&gt;
&lt;div class="col-lg-6"&gt;
&lt;div class="card rounded-4 shadow-sm h-100"&gt;
&lt;div class="card-body p-3 p-lg-4"&gt;
&lt;div class="d-flex flex-wrap gap-2 align-items-center mb-2"&gt;
&lt;p&gt;&lt;span class="badge text-bg-danger rounded-pill"&gt;誤答例&lt;/span&gt;&lt;/p&gt;
&lt;h3 class="h6 fw-bold mb-0"&gt;選択肢で判断に迷ってしまう&lt;/h3&gt;
&lt;/div&gt;
&lt;p class="mb-3"&gt;違いを言語化できていないケースが多く見られます。&lt;br /&gt;
似た用語同士を並べて、違いだけを書き出す練習が有効です。&lt;/p&gt;
&lt;div class="alert alert-success border-success-subtle rounded-4 mb-0" role="alert"&gt;&lt;span class="badge text-bg-success rounded-pill me-2"&gt;直し方&lt;/span&gt;&lt;br /&gt;
似た語をセットで並べ、「違いだけ」を箇条書きにしてから演習へ戻します。&lt;/div&gt;
&lt;/div&gt;
&lt;/div&gt;
&lt;/div&gt;
&lt;/div&gt;
&lt;/section&gt;
&lt;section class="mb-5"&gt;
&lt;h2 id="s5" class="h4 fw-bold border-bottom pb-2 mb-3"&gt;家庭での回し方｜週単位の計画とチェック&lt;/h2&gt;
&lt;p&gt;家庭学習では、暗記量を増やすよりも&lt;strong&gt;回し切れる仕組み&lt;/strong&gt;を優先します。&lt;/p&gt;
&lt;div class="table-responsive"&gt;
&lt;table class="table table-bordered align-middle bg-white rounded-4 overflow-hidden"&gt;
&lt;thead class="table-success"&gt;
&lt;tr&gt;
&lt;th style="width: 26%;"&gt;区分&lt;/th&gt;
&lt;th&gt;目安&lt;/th&gt;
&lt;th&gt;チェック&lt;/th&gt;
&lt;/tr&gt;
&lt;/thead&gt;
&lt;tbody&gt;
&lt;tr&gt;
&lt;th class="text-success"&gt;新規暗記&lt;/th&gt;
&lt;td&gt;週2〜3日（短時間で区切る）&lt;/td&gt;
&lt;td&gt;「分類できたか」&lt;/td&gt;
&lt;/tr&gt;
&lt;tr&gt;
&lt;th class="text-success"&gt;言い換え確認&lt;/th&gt;
&lt;td&gt;翌日（1文で説明できるか）&lt;/td&gt;
&lt;td&gt;「短く言い直せたか」&lt;/td&gt;
&lt;/tr&gt;
&lt;tr&gt;
&lt;th class="text-success"&gt;確認テスト&lt;/th&gt;
&lt;td&gt;週末（思い出す練習の習慣化）&lt;/td&gt;
&lt;td&gt;「思い出せたか」&lt;/td&gt;
&lt;/tr&gt;
&lt;/tbody&gt;
&lt;/table&gt;
&lt;/div&gt;
&lt;div class="alert alert-success border-success-subtle rounded-4 mb-0" role="alert"&gt;すべてを完璧にしようとせず、「説明できたか」「思い出せたか」の2点だけをチェックする運用が現実的です。&lt;/div&gt;
&lt;/section&gt;
&lt;section class="mb-5"&gt;
&lt;h2 id="s6" class="h4 fw-bold border-bottom pb-2 mb-3"&gt;FAQ｜暗記が定着しないときのよくある質問&lt;/h2&gt;
&lt;style&gt;
  /* FAQだけに効かせる最小CSS（緑テーマ） */&lt;br /&gt;  .rq-faq details{&lt;br /&gt;    border:1px solid #e9ecef;&lt;br /&gt;    border-radius:16px;&lt;br /&gt;    background:#fff;&lt;br /&gt;    margin: 0 0 .75rem;&lt;br /&gt;    overflow:hidden;&lt;br /&gt;    box-shadow: 0 .125rem .25rem rgba(0,0,0,.075);&lt;br /&gt;  }&lt;br /&gt;  .rq-faq summary{&lt;br /&gt;    list-style:none;&lt;br /&gt;    cursor:pointer;&lt;br /&gt;    padding: .9rem 1rem;&lt;br /&gt;    font-weight:800;&lt;br /&gt;    display:flex;&lt;br /&gt;    gap:.75rem;&lt;br /&gt;    align-items:flex-start;&lt;br /&gt;  }&lt;br /&gt;  .rq-faq summary::-webkit-details-marker{ display:none; }&lt;br /&gt;  .rq-faq .rq-q{&lt;br /&gt;    flex:0 0 auto;&lt;br /&gt;    display:inline-flex;&lt;br /&gt;    align-items:center;&lt;br /&gt;    justify-content:center;&lt;br /&gt;    min-width: 2.1rem;&lt;br /&gt;    height: 2.1rem;&lt;br /&gt;    border-radius:999px;&lt;br /&gt;    background:#e9f7ef;      /* 薄緑 */&lt;br /&gt;    color:#198754;           /* success */&lt;br /&gt;    border:1px solid #cfe8d2;&lt;br /&gt;    font-weight:900;&lt;br /&gt;  }&lt;br /&gt;  .rq-faq .rq-title{&lt;br /&gt;    flex:1 1 auto;&lt;br /&gt;    line-height:1.45;&lt;br /&gt;  }&lt;br /&gt;  .rq-faq .rq-body{&lt;br /&gt;    padding: 0 1rem 1rem;&lt;br /&gt;    color:#212529;&lt;br /&gt;  }&lt;br /&gt;  .rq-faq details[open] summary{&lt;br /&gt;    border-bottom:1px solid #e9ecef;&lt;br /&gt;    background: linear-gradient(180deg, #e9f7ef, #fff);&lt;br /&gt;  }&lt;br /&gt;&lt;/style&gt;
&lt;div class="rq-faq"&gt;
&lt;details&gt;
&lt;summary&gt;&lt;span class="rq-q"&gt;Q&lt;/span&gt;&lt;br /&gt;
&lt;span class="rq-title"&gt;ノートをまとめ直すのは効果がありますか？&lt;/span&gt;&lt;/summary&gt;
&lt;div class="rq-body"&gt;整理目的であれば有効ですが、書き写しだけでは定着しません。必ず言い換えや確認を組み合わせます。&lt;/div&gt;
&lt;/details&gt;
&lt;details&gt;
&lt;summary&gt;&lt;span class="rq-q"&gt;Q&lt;/span&gt;&lt;br /&gt;
&lt;span class="rq-title"&gt;問題演習を増やすべきですか？&lt;/span&gt;&lt;/summary&gt;
&lt;div class="rq-body"&gt;演習量より、「解いた後に何を説明できるか」を確認することが重要です。&lt;/div&gt;
&lt;/details&gt;
&lt;details&gt;
&lt;summary&gt;&lt;span class="rq-q"&gt;Q&lt;/span&gt;&lt;br /&gt;
&lt;span class="rq-title"&gt;理科全体が苦手な場合は？&lt;/span&gt;&lt;/summary&gt;
&lt;div class="rq-body"&gt;暗記以前に、分野の役割が曖昧な可能性があります。&lt;/div&gt;
&lt;/details&gt;
&lt;/div&gt;
&lt;p&gt;&amp;gt;&lt;/p&gt;
&lt;section class="mb-4"&gt;
&lt;h2 id="s7" class="h4 fw-bold border-bottom pb-2 mb-3"&gt;次に読む｜関連ページと学習サポート&lt;/h2&gt;
&lt;div class="row g-3"&gt;
&lt;div class="col-lg-6"&gt;
&lt;div class="card rounded-4 shadow-sm h-100"&gt;
&lt;div class="card-body p-3 p-lg-4"&gt;
&lt;p class="fw-bold text-success mb-2"&gt;悩みから辿る（Hub / 一覧）&lt;/p&gt;
&lt;ul class="mb-0"&gt;
&lt;li&gt;&lt;a class="link-success fw-bold" href="https://rika-quest.com/column/science-nayami/"&gt;理科の悩み一覧（Hub）&lt;/a&gt;&lt;/li&gt;
&lt;li&gt;&lt;a class="link-success fw-bold" href="https://rika-quest.com/column/"&gt;理科コラム一覧&lt;/a&gt;&lt;/li&gt;
&lt;li&gt;&lt;a class="link-success fw-bold" href="https://rika-quest.com/ct/理科のコツ/"&gt;理科のコツ（カテゴリ）&lt;/a&gt;&lt;/li&gt;
&lt;/ul&gt;
&lt;/div&gt;
&lt;/div&gt;
&lt;/div&gt;
&lt;div class="col-lg-6"&gt;
&lt;div class="card rounded-4 shadow-sm h-100"&gt;
&lt;div class="card-body p-3 p-lg-4"&gt;
&lt;p class="fw-bold text-success mb-2"&gt;関連する悩み（次の1本）&lt;/p&gt;
&lt;ul class="mb-0"&gt;
&lt;li&gt;&lt;a class="link-success fw-bold" href="https://rika-quest.com/column/nayami-cant-apply-knowledge/"&gt;知識を問題に活かせない原因と対策&lt;/a&gt;&lt;/li&gt;
&lt;li&gt;&lt;a class="link-success fw-bold" href="https://rika-quest.com/column/nayami-writing/"&gt;理科の記述が書けないときの整理法&lt;/a&gt;&lt;/li&gt;
&lt;/ul&gt;
&lt;/div&gt;
&lt;/div&gt;
&lt;/div&gt;
&lt;/div&gt;
&lt;div class="card rounded-4 shadow-sm mt-3 border-success-subtle"&gt;
&lt;div class="card-body p-3 p-lg-4"&gt;
&lt;p class="fw-bold text-success mb-2"&gt;学習状況の整理から進めたい方へ&lt;/p&gt;
&lt;p class="mb-3"&gt;暗記の改善を一人で進めるのが難しい場合は、学習状況を整理しながら進める個別指導も選択肢になります。&lt;/p&gt;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&lt;/section&gt;
&lt;/div&gt;
------</t>
  </si>
  <si>
    <t>https://rika-quest.com/column/phases-of-the-moon/</t>
  </si>
  <si>
    <t>以下のページは不自然なワードを使用しています。
これらを適切に自然な言葉に置き換えて下さい。
なお、本文の装飾や構造は絶対に変えないでください。
【対象ページURL】
https://rika-quest.com/column/phases-of-the-moon/
【検出された不自然ワード】
- 崩れ
- 型
- 固定
【本文】
------
&lt;div class="container my-4"&gt;
&lt;p&gt;&lt;!-- Hero Section --&gt;&lt;/p&gt;
&lt;div class="card shadow-sm mb-4 border-0" style="background: linear-gradient(135deg, #303f9f, #00796b); color: #fff;"&gt;
&lt;div class="card-body p-4"&gt;
&lt;div class="d-flex flex-wrap justify-content-between align-items-center mb-2"&gt;&lt;span class="badge bg-warning text-dark mb-2" style="font-size: 0.8rem;"&gt;小5〜中1／天体・月の満ち欠け&lt;/span&gt;&lt;br /&gt;
&lt;span class="badge bg-light text-dark mb-2" style="font-size: 0.75rem;"&gt;読み時間目安：10〜15分&lt;/span&gt;&lt;/div&gt;
&lt;h1 class="card-title mb-3" style="font-size: 1.9rem; line-height: 1.5;"&gt;月の満ち欠けと日食・月食──図でイメージして一気に整理しよう&lt;/h1&gt;
&lt;p class="card-text mb-0" style="font-size: 0.98rem;"&gt;このページでは、&lt;strong&gt;月の公転と満ち欠けのしくみ&lt;/strong&gt;、そして&lt;strong&gt;日食・月食の起こり方&lt;/strong&gt;を、&lt;br /&gt;
図解とクイズでていねいに整理します。&lt;br /&gt;
「用語だけ暗記」ではなく、&lt;strong&gt;位置関係のイメージ&lt;/strong&gt;で理解していきましょう。&lt;/p&gt;
&lt;/div&gt;
&lt;/div&gt;
&lt;p class="mt-3 mb-4" style="font-size: 0.95rem;"&gt;天体の問題は「図が描けるか」で得点が決まりますが、地学分野全体の中での位置づけ（気象・地層とのつながり、引っ掛けの出方）を先に押さえると整理が速くなります。地学分野の全体像は、&lt;a href="https://rika-quest.com/column/geoscience/"&gt;&lt;strong&gt;全体像はこちら&lt;/strong&gt;&lt;/a&gt;でまとめています。&lt;/p&gt;
&lt;p&gt;&lt;!-- このページで学べること --&gt;&lt;/p&gt;
&lt;div class="card mb-4 border-0 shadow-sm"&gt;
&lt;div class="card-body"&gt;
&lt;h2 class="h4 mb-3"&gt;このページで学べること&lt;/h2&gt;
&lt;ul class="mb-0"&gt;
&lt;li&gt;&lt;strong&gt;月の公転・自転&lt;/strong&gt;と「同じ面しか見えない」理由&lt;/li&gt;
&lt;li&gt;&lt;strong&gt;新月・満月・上弦・下弦&lt;/strong&gt;など月の満ち欠けのイメージ&lt;/li&gt;
&lt;li&gt;&lt;strong&gt;日食・月食&lt;/strong&gt;が起こるときの太陽・地球・月の並び方&lt;/li&gt;
&lt;li&gt;入試で狙われる&lt;strong&gt;「月はどの方角・何時ごろに見えるか」&lt;/strong&gt;の考え方&lt;/li&gt;
&lt;/ul&gt;
&lt;/div&gt;
&lt;/div&gt;
&lt;p&gt;&lt;!-- YouTube埋め込み --&gt;&lt;/p&gt;
&lt;div class="mb-4 text-center"&gt;
&lt;div style="max-width: 800px; margin: 0 auto;"&gt;
&lt;div style="position: relative; padding-bottom: 56.25%; height: 0; overflow: hidden; border-radius: 0.75rem;"&gt;&lt;iframe style="position: absolute; top: 0; left: 0; width: 100%; height: 100%;" title="YouTube video player" src="https://www.youtube.com/embed/o6HEKlx9QgQ" frameborder="0" allowfullscreen="allowfullscreen"&gt;&lt;br /&gt;
&lt;/iframe&gt;&lt;/div&gt;
&lt;/div&gt;
&lt;/div&gt;
&lt;p&gt;&lt;!-- 1. 月の動きと満ち欠け --&gt;&lt;/p&gt;
&lt;div class="mb-4"&gt;
&lt;h2 class="h4 mb-3"&gt;1. 月の動きと「常に同じ面が見える」理由&lt;/h2&gt;
&lt;div class="row g-3 mb-3"&gt;
&lt;div class="col-md-6"&gt;
&lt;div class="card border-0 shadow-sm h-100"&gt;
&lt;p&gt;&lt;img decoding="async" class="card-img-top" src="https://rika-quest.com/wp-content/uploads/2023/04/画像4-1-1024x816.png" alt="新月、満月、上弦、下弦の位置関係" /&gt;&lt;/p&gt;
&lt;div class="card-body py-2"&gt;
&lt;p class="small mb-0 text-muted"&gt;太陽・地球・月の位置関係で、地球から見える月の形（新月・上弦・満月・下弦）が変わります。&lt;/p&gt;
&lt;/div&gt;
&lt;/div&gt;
&lt;/div&gt;
&lt;div class="col-md-6"&gt;
&lt;div class="card border-0 shadow-sm h-100"&gt;
&lt;div class="card-body"&gt;
&lt;p&gt;月は地球から約&lt;strong&gt;38万 km&lt;/strong&gt; はなれた所を、約&lt;strong&gt;27.3日&lt;/strong&gt;かけて&lt;br /&gt;
地球のまわりを&lt;strong&gt;公転&lt;/strong&gt;している&lt;strong&gt;衛星&lt;/strong&gt;です。&lt;/p&gt;
&lt;ul&gt;
&lt;li&gt;月は&lt;strong&gt;自分でも自転&lt;/strong&gt;している。&lt;/li&gt;
&lt;li&gt;その&lt;strong&gt;自転の周期と公転の周期が同じ&lt;/strong&gt;なので、地球から見ると&lt;br /&gt;
&lt;strong&gt;いつも同じ面&lt;/strong&gt;しか見えない。&lt;/li&gt;
&lt;li&gt;月は&lt;strong&gt;自分で光っているわけではなく&lt;/strong&gt;、太陽の光を反射して光って見える。&lt;/li&gt;
&lt;/ul&gt;
&lt;p class="mb-0"&gt;つまり、月の&lt;strong&gt;形が変わったように見える&lt;/strong&gt;のは、&lt;br /&gt;
「光っている部分の向き」と「地球から見ている方向」が変わるからです。&lt;/p&gt;
&lt;/div&gt;
&lt;/div&gt;
&lt;/div&gt;
&lt;/div&gt;
&lt;div class="alert alert-info mb-0" style="border-left: 4px solid #0288d1;" role="alert"&gt;&lt;strong&gt;覚えておきたい数字：&lt;/strong&gt;&lt;br /&gt;
月の公転周期は約&lt;strong&gt;27.3日&lt;/strong&gt;、新月から次の新月までは約&lt;strong&gt;29.5日&lt;/strong&gt;（朔望月）。&lt;br /&gt;
「公転」と「満ち欠けの周期」がズレる理由は、地球も太陽のまわりを公転しているからです。&lt;/div&gt;
&lt;/div&gt;
&lt;p&gt;&lt;!-- 2. 月の満ち欠けと名前 --&gt;&lt;/p&gt;
&lt;div class="mb-4"&gt;
&lt;h2 class="h4 mb-3"&gt;2. 月の満ち欠けと名前（新月・上弦・満月・下弦）&lt;/h2&gt;
&lt;div class="card border-0 shadow-sm"&gt;
&lt;div class="card-body"&gt;
&lt;ul&gt;
&lt;li&gt;&lt;strong&gt;新月：&lt;/strong&gt; 太陽と月が地球から見てほぼ同じ方向。月は太陽のまぶしい方向にあり、ほとんど見えない。&lt;/li&gt;
&lt;li&gt;&lt;strong&gt;上弦の月：&lt;/strong&gt; 新月から約1週間後。&lt;strong&gt;右半分&lt;/strong&gt;が光って見える。&lt;/li&gt;
&lt;li&gt;&lt;strong&gt;満月：&lt;/strong&gt; 太陽と地球の&lt;strong&gt;反対側&lt;/strong&gt;に月があるとき。&lt;br /&gt;
太陽光を&lt;strong&gt;全面に受けて&lt;/strong&gt;、まん丸に見える。&lt;/li&gt;
&lt;li&gt;&lt;strong&gt;下弦の月：&lt;/strong&gt; 満月から約1週間後。&lt;strong&gt;左半分&lt;/strong&gt;が光って見える。&lt;/li&gt;
&lt;/ul&gt;
&lt;p class="mb-0"&gt;新月から次の新月までの約&lt;strong&gt;29.5日&lt;/strong&gt;の間に、&lt;br /&gt;
形が少しずつ変わりながら&lt;strong&gt;満ちて→欠けて&lt;/strong&gt;いきます。&lt;/p&gt;
&lt;/div&gt;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&lt;p&gt;&lt;!-- 3. 日食と月食 --&gt;&lt;/p&gt;
&lt;div class="mb-4"&gt;
&lt;h2 class="h4 mb-3"&gt;3. 日食と月食──並び順をイメージしよう&lt;/h2&gt;
&lt;div class="row g-3 mb-3"&gt;
&lt;div class="col-md-6"&gt;
&lt;div class="card border-0 shadow-sm h-100"&gt;
&lt;p&gt;&lt;img decoding="async" class="card-img-top" src="https://rika-quest.com/wp-content/uploads/2023/04/IMG_9662-1-1024x601.png" alt="日食と月食の位置関係を示す図" /&gt;&lt;/p&gt;
&lt;div class="card-body py-2"&gt;
&lt;p class="small mb-0 text-muted"&gt;日食と月食は、太陽・地球・月の&lt;strong&gt;一直線に近い並び&lt;/strong&gt;で起こります。&lt;br /&gt;
「どれが真ん中に来ているか？」がポイントです。&lt;/p&gt;
&lt;/div&gt;
&lt;/div&gt;
&lt;/div&gt;
&lt;div class="col-md-6"&gt;
&lt;div class="card border-0 shadow-sm h-100"&gt;
&lt;div class="card-body"&gt;
&lt;h3 class="h5"&gt;日食&lt;/h3&gt;
&lt;p&gt;地球から太陽を見ているとき、&lt;strong&gt;月が前を横切って太陽を隠す&lt;/strong&gt;現象です。&lt;/p&gt;
&lt;ul&gt;
&lt;li&gt;並び順：&lt;strong&gt;太陽 ― 月 ― 地球&lt;/strong&gt;&lt;/li&gt;
&lt;li&gt;月が&lt;strong&gt;太陽と地球のあいだ&lt;/strong&gt;に入る。&lt;/li&gt;
&lt;li&gt;月によって太陽が欠けて見える → 「&lt;strong&gt;日&lt;/strong&gt;が食べられる」＝日食。&lt;/li&gt;
&lt;li&gt;月相は&lt;strong&gt;必ず新月&lt;/strong&gt;のときに起こる。&lt;/li&gt;
&lt;/ul&gt;
&lt;h3 class="h5 mt-3"&gt;月食&lt;/h3&gt;
&lt;p&gt;太陽の光で照らされているはずの月が、&lt;strong&gt;地球の影に入ることで欠けて見える&lt;/strong&gt;現象です。&lt;/p&gt;
&lt;ul&gt;
&lt;li&gt;並び順：&lt;strong&gt;太陽 ― 地球 ― 月&lt;/strong&gt;&lt;/li&gt;
&lt;li&gt;月が&lt;strong&gt;地球の影の中&lt;/strong&gt;に入る。&lt;/li&gt;
&lt;li&gt;本来は満月なのに、地球の影で暗くなる → 月食。&lt;/li&gt;
&lt;li&gt;月相は&lt;strong&gt;必ず満月&lt;/strong&gt;のときに起こる。&lt;/li&gt;
&lt;/ul&gt;
&lt;/div&gt;
&lt;/div&gt;
&lt;/div&gt;
&lt;/div&gt;
&lt;div class="alert alert-success mb-0" style="border-left: 4px solid #2e7d32;" role="alert"&gt;&lt;strong&gt;並びを一言で：&lt;/strong&gt;&lt;br /&gt;
日食は &lt;strong&gt;「太陽を月が隠す」 → 太陽−月−地球&lt;/strong&gt;、&lt;br /&gt;
月食は &lt;strong&gt;「月が地球の影に入る」 → 太陽−地球−月&lt;/strong&gt; と覚えておこう。&lt;/div&gt;
&lt;/div&gt;
&lt;p&gt;&lt;!-- まとめテーブル --&gt;&lt;/p&gt;
&lt;div class="mb-4"&gt;
&lt;h2 class="h4 mb-3"&gt;まとめ&lt;/h2&gt;
&lt;div class="table-responsive"&gt;
&lt;table class="table table-bordered align-middle"&gt;
&lt;thead style="background-color: #c8e6c9;"&gt;
&lt;tr class="text-center"&gt;
&lt;th style="width: 30%;" scope="col"&gt;ポイント&lt;/th&gt;
&lt;th style="width: 70%;" scope="col"&gt;内容&lt;/th&gt;
&lt;/tr&gt;
&lt;/thead&gt;
&lt;tbody&gt;
&lt;tr style="background-color: #ffffff;"&gt;
&lt;td&gt;&lt;strong&gt;月の動き&lt;/strong&gt;&lt;/td&gt;
&lt;td&gt;月は地球のまわりを約&lt;strong&gt;27.3日&lt;/strong&gt;で公転し、自転も同じ周期で行うため、&lt;br /&gt;
地球からは&lt;strong&gt;いつも同じ面&lt;/strong&gt;が見えている。&lt;/td&gt;
&lt;/tr&gt;
&lt;tr style="background-color: #dfffd6;"&gt;
&lt;td&gt;&lt;strong&gt;満ち欠けの理由&lt;/strong&gt;&lt;/td&gt;
&lt;td&gt;月は太陽光を&lt;strong&gt;反射&lt;/strong&gt;して輝いており、&lt;br /&gt;
地球から見える位置によって、光っている部分の見え方（形）が変わる。&lt;/td&gt;
&lt;/tr&gt;
&lt;tr style="background-color: #ffffff;"&gt;
&lt;td&gt;&lt;strong&gt;新月と満月&lt;/strong&gt;&lt;/td&gt;
&lt;td&gt;新月：太陽と月がほぼ同じ方向にあり、地球からはほとんど見えない。&lt;br /&gt;
満月：太陽と地球の&lt;strong&gt;反対側&lt;/strong&gt;に月があり、全面が光って見える。&lt;/td&gt;
&lt;/tr&gt;
&lt;tr style="background-color: #dfffd6;"&gt;
&lt;td&gt;&lt;strong&gt;日食&lt;/strong&gt;&lt;/td&gt;
&lt;td&gt;太陽 ― 月 ― 地球の順に並び、月が太陽を隠す現象。&lt;br /&gt;
「&lt;strong&gt;太陽という日が食べられる&lt;/strong&gt;」イメージ。月相は新月。&lt;/td&gt;
&lt;/tr&gt;
&lt;tr style="background-color: #ffffff;"&gt;
&lt;td&gt;&lt;strong&gt;月食&lt;/strong&gt;&lt;/td&gt;
&lt;td&gt;太陽 ― 地球 ― 月の順に並び、月が地球の影に入る現象。&lt;br /&gt;
満月の月が、地球の影で暗くなって見える。&lt;/td&gt;
&lt;/tr&gt;
&lt;tr style="background-color: #dfffd6;"&gt;
&lt;td&gt;&lt;strong&gt;月の名称&lt;/strong&gt;&lt;/td&gt;
&lt;td&gt;満月・新月・上弦の月・下弦の月などは、月の&lt;strong&gt;位置と形&lt;/strong&gt;に基づいて名付けられる。&lt;br /&gt;
上弦：右半分が光る／下弦：左半分が光る、という向きもセットで覚える。&lt;/td&gt;
&lt;/tr&gt;
&lt;/tbody&gt;
&lt;/table&gt;
&lt;/div&gt;
&lt;p class="mt-3 mb-0" style="font-size: 0.95rem;"&gt;天体（満ち欠け・日食月食）は、地学の中でも「図の向き」「時刻と方角」でミスが出やすい分野です。気象・地層も含めた地学分野全体の引っ掛かりポイントは、&lt;a href="https://rika-quest.com/column/geoscience/"&gt;&lt;strong&gt;全体像はこちら&lt;/strong&gt;&lt;/a&gt;で整理できます。&lt;/p&gt;
&lt;/div&gt;
&lt;p&gt;&lt;!-- クイズ --&gt;&lt;/p&gt;
&lt;h2 class="h4 mb-3"&gt;月の満ち欠けと日食・月食クイズ&lt;/h2&gt;
&lt;div class="card mb-4 border-0 shadow-sm"&gt;
&lt;div class="card-body"&gt;
&lt;p class="mb-3"&gt;学んだ内容をクイズで確認してみましょう。&lt;br /&gt;
&lt;strong&gt;「正解を見る」ボタン&lt;/strong&gt;を押すと答えが表示され、ボタンは非表示になります。&lt;/p&gt;
&lt;div class="table-responsive"&gt;
&lt;table class="table table-bordered align-middle mb-0"&gt;
&lt;thead style="background-color: #c8e6c9;"&gt;
&lt;tr class="text-center"&gt;
&lt;th style="width: 40%;" scope="col"&gt;問題&lt;/th&gt;
&lt;th style="width: 40%;" scope="col"&gt;選択肢&lt;/th&gt;
&lt;th style="width: 20%;" scope="col"&gt;回答&lt;/th&gt;
&lt;/tr&gt;
&lt;/thead&gt;
&lt;tbody&gt;
&lt;tr style="background-color: #ffffff;"&gt;
&lt;td&gt;1. 月の公転周期はおよそ何日ですか？&lt;/td&gt;
&lt;td&gt;A. 29.5日&lt;br /&gt;
B. 27.3日&lt;br /&gt;
C. 30日&lt;br /&gt;
D. 28日&lt;/td&gt;
&lt;td class="text-center"&gt;&lt;button class="btn btn-sm btn-primary" type="button"&gt;&lt;br /&gt;
正解を見る&lt;br /&gt;
&lt;/button&gt;&lt;br /&gt;
&lt;span id="moon-q1" style="display: none; margin-top: 4px;"&gt;&lt;br /&gt;
正解：B. 27.3日&lt;br /&gt;
&lt;/span&gt;&lt;/td&gt;
&lt;/tr&gt;
&lt;tr style="background-color: #dfffd6;"&gt;
&lt;td&gt;2. 月が常に同じ面を地球に向けている理由は？&lt;/td&gt;
&lt;td&gt;A. 自転していないから&lt;br /&gt;
B. 自転と公転の周期が一致しているから&lt;br /&gt;
C. 地球の引力が強いから&lt;br /&gt;
D. 月が固定されているから&lt;/td&gt;
&lt;td class="text-center"&gt;&lt;button class="btn btn-sm btn-primary" type="button"&gt;&lt;br /&gt;
正解を見る&lt;br /&gt;
&lt;/button&gt;&lt;br /&gt;
&lt;span id="moon-q2" style="display: none; margin-top: 4px;"&gt;&lt;br /&gt;
正解：B. 自転と公転の周期が一致しているから&lt;br /&gt;
&lt;/span&gt;&lt;/td&gt;
&lt;/tr&gt;
&lt;tr style="background-color: #ffffff;"&gt;
&lt;td&gt;3. 新月が見えにくい主な理由は？&lt;/td&gt;
&lt;td&gt;A. 地球の影に隠れるから&lt;br /&gt;
B. 太陽とほぼ同じ方向にあるから&lt;br /&gt;
C. 月が地球の裏側にあるから&lt;br /&gt;
D. 月が自ら光らないから&lt;/td&gt;
&lt;td class="text-center"&gt;&lt;button class="btn btn-sm btn-primary" type="button"&gt;&lt;br /&gt;
正解を見る&lt;br /&gt;
&lt;/button&gt;&lt;br /&gt;
&lt;span id="moon-q3" style="display: none; margin-top: 4px;"&gt;&lt;br /&gt;
正解：B. 太陽とほぼ同じ方向にあるから&lt;br /&gt;
&lt;/span&gt;&lt;/td&gt;
&lt;/tr&gt;
&lt;tr style="background-color: #dfffd6;"&gt;
&lt;td&gt;4. 日食が起こるときの月の位置は？&lt;/td&gt;
&lt;td&gt;A. 太陽と地球の間&lt;br /&gt;
B. 地球と太陽の反対側&lt;br /&gt;
C. 地球の影の中&lt;br /&gt;
D. 太陽の裏側&lt;/td&gt;
&lt;td class="text-center"&gt;&lt;button class="btn btn-sm btn-primary" type="button"&gt;&lt;br /&gt;
正解を見る&lt;br /&gt;
&lt;/button&gt;&lt;br /&gt;
&lt;span id="moon-q4" style="display: none; margin-top: 4px;"&gt;&lt;br /&gt;
正解：A. 太陽と地球の間&lt;br /&gt;
&lt;/span&gt;&lt;/td&gt;
&lt;/tr&gt;
&lt;tr style="background-color: #ffffff;"&gt;
&lt;td&gt;5. 月食が起こるとき、月はどこにありますか？&lt;/td&gt;
&lt;td&gt;A. 太陽と地球の間&lt;br /&gt;
B. 地球と太陽の反対側&lt;br /&gt;
C. 地球の影の中&lt;br /&gt;
D. 太陽の裏側&lt;/td&gt;
&lt;td class="text-center"&gt;&lt;button class="btn btn-sm btn-primary" type="button"&gt;&lt;br /&gt;
正解を見る&lt;br /&gt;
&lt;/button&gt;&lt;br /&gt;
&lt;span id="moon-q5" style="display: none; margin-top: 4px;"&gt;&lt;br /&gt;
正解：C. 地球の影の中&lt;br /&gt;
&lt;/span&gt;&lt;/td&gt;
&lt;/tr&gt;
&lt;tr style="background-color: #dfffd6;"&gt;
&lt;td&gt;6. 上弦の月の特徴として正しいものは？&lt;/td&gt;
&lt;td&gt;A. 左半分が光っている&lt;br /&gt;
B. 右半分が光っている&lt;br /&gt;
C. 全部光っている&lt;br /&gt;
D. 見えない&lt;/td&gt;
&lt;td class="text-center"&gt;&lt;button class="btn btn-sm btn-primary" type="button"&gt;&lt;br /&gt;
正解を見る&lt;br /&gt;
&lt;/button&gt;&lt;br /&gt;
&lt;span id="moon-q6" style="display: none; margin-top: 4px;"&gt;&lt;br /&gt;
正解：B. 右半分が光っている&lt;br /&gt;
&lt;/span&gt;&lt;/td&gt;
&lt;/tr&gt;
&lt;tr style="background-color: #ffffff;"&gt;
&lt;td&gt;7. 満月が南中する時刻はどれですか？（だいたいの目安）&lt;/td&gt;
&lt;td&gt;A. 午前6時ごろ&lt;br /&gt;
B. 正午ごろ&lt;br /&gt;
C. 午後6時ごろ&lt;br /&gt;
D. 午前0時ごろ&lt;/td&gt;
&lt;td class="text-center"&gt;&lt;button class="btn btn-sm btn-primary" type="button"&gt;&lt;br /&gt;
正解を見る&lt;br /&gt;
&lt;/button&gt;&lt;br /&gt;
&lt;span id="moon-q7" style="display: none; margin-top: 4px;"&gt;&lt;br /&gt;
正解：D. 午前0時ごろ&lt;br /&gt;
&lt;/span&gt;&lt;/td&gt;
&lt;/tr&gt;
&lt;tr style="background-color: #dfffd6;"&gt;
&lt;td&gt;8. 日食が起こる月相として正しいものは？&lt;/td&gt;
&lt;td&gt;A. 新月&lt;br /&gt;
B. 満月&lt;br /&gt;
C. 上弦の月&lt;br /&gt;
D. 下弦の月&lt;/td&gt;
&lt;td class="text-center"&gt;&lt;button class="btn btn-sm btn-primary" type="button"&gt;&lt;br /&gt;
正解を見る&lt;br /&gt;
&lt;/button&gt;&lt;br /&gt;
&lt;span id="moon-q8" style="display: none; margin-top: 4px;"&gt;&lt;br /&gt;
正解：A. 新月&lt;br /&gt;
&lt;/span&gt;&lt;/td&gt;
&lt;/tr&gt;
&lt;tr style="background-color: #ffffff;"&gt;
&lt;td&gt;9. 月食が起こる月相として正しいものは？&lt;/td&gt;
&lt;td&gt;A. 新月&lt;br /&gt;
B. 満月&lt;br /&gt;
C. 上弦の月&lt;br /&gt;
D. 下弦の月&lt;/td&gt;
&lt;td class="text-center"&gt;&lt;button class="btn btn-sm btn-primary" type="button"&gt;&lt;br /&gt;
正解を見る&lt;br /&gt;
&lt;/button&gt;&lt;br /&gt;
&lt;span id="moon-q9" style="display: none; margin-top: 4px;"&gt;&lt;br /&gt;
正解：B. 満月&lt;br /&gt;
&lt;/span&gt;&lt;/td&gt;
&lt;/tr&gt;
&lt;tr style="background-color: #dfffd6;"&gt;
&lt;td&gt;10. 月の公転周期が27.3日なのに、満ち欠けの周期が約29.5日になる理由は？&lt;/td&gt;
&lt;td&gt;A. 地球も太陽のまわりを公転しているから&lt;br /&gt;
B. 月が少しずつ遠ざかっているから&lt;br /&gt;
C. 月の軌道が楕円形だから&lt;br /&gt;
D. 太陽の影響が強いから&lt;/td&gt;
&lt;td class="text-center"&gt;&lt;button class="btn btn-sm btn-primary" type="button"&gt;&lt;br /&gt;
正解を見る&lt;br /&gt;
&lt;/button&gt;&lt;br /&gt;
&lt;span id="moon-q10" style="display: none; margin-top: 4px;"&gt;&lt;br /&gt;
正解：A. 地球も太陽のまわりを公転しているから&lt;br /&gt;
&lt;/span&gt;&lt;/td&gt;
&lt;/tr&gt;
&lt;/tbody&gt;
&lt;/table&gt;
&lt;/div&gt;
&lt;/div&gt;
&lt;/div&gt;
&lt;p&gt;&lt;!-- 最後のまとめ＋CTA --&gt;&lt;/p&gt;
&lt;div class="row g-3 mb-4"&gt;
&lt;div class="col-lg-7"&gt;
&lt;div class="card border-0 shadow-sm h-100"&gt;
&lt;div class="card-body"&gt;
&lt;h2 class="h4 mb-3"&gt;さいごに：位置関係を「図で言える」ようにしよう&lt;/h2&gt;
&lt;p&gt;月の満ち欠けや日食・月食は、&lt;strong&gt;「太陽・地球・月の位置関係」&lt;/strong&gt;さえつかめば、&lt;br /&gt;
覚える量はぐっと減ります。図を使って&lt;br /&gt;
&lt;strong&gt;「このとき月はどこ？」「どの方角・何時ごろ見える？」&lt;/strong&gt;と説明できるか、口で言って確認してみましょう。&lt;/p&gt;
&lt;ul&gt;
&lt;li&gt;丸い紙で太陽・地球・月の模型を作り、実際に動かしてみる&lt;/li&gt;
&lt;li&gt;教科書や問題集の図を、自分で&lt;strong&gt;描き直してみる&lt;/strong&gt;&lt;/li&gt;
&lt;li&gt;今日の空で「今の月はどのあたりにある？」と考えながら観察する&lt;/li&gt;
&lt;/ul&gt;
&lt;p class="mb-0"&gt;夜空を見ながら仕組みを考えられるようになると、天体の問題が&lt;strong&gt;ぐっと楽しく&lt;/strong&gt;なります。&lt;/p&gt;
&lt;p class="mt-3 mb-0" style="font-size: 0.95rem;"&gt;天体は「地学分野の一部」としてまとめて押さえると、用語や時刻・方角の整理が崩れにくくなります。地学分野の頻出ポイントと全体像は、&lt;a href="https://rika-quest.com/column/geoscience/"&gt;&lt;strong&gt;全体像はこちら&lt;/strong&gt;&lt;/a&gt;で確認できます。&lt;/p&gt;
&lt;/div&gt;
&lt;/div&gt;
&lt;/div&gt;
&lt;div class="col-lg-5"&gt;
&lt;div class="card h-100 shadow-sm" style="border-left: 6px solid #00796b;"&gt;
&lt;div class="card-body d-flex flex-column justify-content-between"&gt;
&lt;div&gt;
&lt;p class="text-muted mb-1" style="font-size: 0.8rem;"&gt;受験理科専門塾 しゅん吉クエスト&lt;/p&gt;
&lt;h3 class="h5 mb-2"&gt;天体・地学分野を&lt;strong&gt;得点源&lt;/strong&gt;にしたい受験生へ&lt;/h3&gt;
&lt;p class="mb-3" style="font-size: 0.95rem;"&gt;「月の満ち欠けや日食・月食の図が苦手」「位置関係の問題になると手が止まる…」&lt;br /&gt;
そんな悩みを、しゅん吉クエストの授業で&lt;strong&gt;図解と実験ベース&lt;/strong&gt;で解消していきます。&lt;br /&gt;
天体だけでなく、気象・地層など地学分野をまとめて鍛えたい人におすすめです。&lt;/p&gt;
&lt;/div&gt;
&lt;div&gt;&lt;a class="btn btn-success w-100 mb-2" href="https://rika-quest.com/kouza/"&gt;&lt;br /&gt;
開講講座の詳細を見る&lt;br /&gt;
&lt;/a&gt;&lt;br /&gt;
&lt;a class="btn btn-outline-success w-100" href="https://rika-quest.com/inquiry/"&gt;&lt;br /&gt;
無料体験・お問い合わせはこちら&lt;br /&gt;
&lt;/a&gt;&lt;/div&gt;
&lt;/div&gt;
&lt;/div&gt;
&lt;/div&gt;
&lt;/div&gt;
&lt;/div&gt;
&lt;p&gt;&lt;!-- /.container --&gt;&lt;/p&gt;
&lt;p&gt;&lt;script&gt;
  // クイズの答え表示用（初期状態では span は display:none）
  function showMoonQuizAnswer(id, btn) {
    var ans = document.getElementById(id);
    if (ans) {
      ans.style.display = 'inline-block';
    }
    if (btn) {
      btn.style.display = 'none';
    }
  }
&lt;/script&gt;&lt;/p&gt;
------</t>
  </si>
  <si>
    <t>https://rika-quest.com/column/seasons-and-weather/</t>
  </si>
  <si>
    <t>以下のページは不自然なワードを使用しています。
これらを適切に自然な言葉に置き換えて下さい。
なお、本文の装飾や構造は絶対に変えないでください。
【対象ページURL】
https://rika-quest.com/column/seasons-and-weather/
【検出された不自然ワード】
- 型
- 固定
【本文】
------
&lt;p&gt;&lt;!-- 天気の観測と気団｜WordPress固定ページ用HTML --&gt;&lt;/p&gt;
&lt;div class="container my-4"&gt;
&lt;p&gt;&lt;!-- Hero セクション --&gt;&lt;/p&gt;
&lt;div class="card shadow-sm mb-4 border-0" style="background: linear-gradient(135deg, #0277bd, #00897b); color: #fff;"&gt;
&lt;div class="card-body p-4"&gt;
&lt;div class="d-flex flex-wrap justify-content-between align-items-center mb-2"&gt;&lt;span class="badge bg-warning text-dark mb-1" style="font-size: 0.8rem;"&gt;中学理科／地学分野&lt;/span&gt;&lt;br /&gt;
&lt;span class="badge bg-light text-dark mb-1" style="font-size: 0.75rem;"&gt;テーマ：天気の観測と気団・四季&lt;/span&gt;&lt;/div&gt;
&lt;h1 class="card-title mb-3" style="font-size: 1.9rem; line-height: 1.5;"&gt;天気の観測と4つの気団──日本の天気と四季のしくみをまとめて理解しよう&lt;/h1&gt;
&lt;p class="card-text mb-0" style="font-size: 0.98rem;"&gt;「天気は西から変わる」「日本海側は大雪」「日本の夏は高温多湿でジメジメ」──&lt;br /&gt;
こうした天気の特徴は、&lt;strong&gt;偏西風・日本の地形・4つの気団&lt;/strong&gt;が組み合わさって生まれています。&lt;br /&gt;
このページでは、動画とあわせて、&lt;strong&gt;気団・前線・気圧配置&lt;/strong&gt;を中学入試レベルで分かりやすく整理します。&lt;/p&gt;
&lt;p class="mt-3 mb-0" style="font-size: 0.95rem;"&gt;天気・気団・前線は、地学分野の中で「どこで引っ掛かりやすいか」をまとめて押さえると、用語暗記が一気にラクになります。地学分野の全体像は、&lt;a href="https://rika-quest.com/column/geoscience/"&gt;&lt;strong&gt;全体像はこちら&lt;/strong&gt;&lt;/a&gt;で整理しています。&lt;/p&gt;
&lt;/div&gt;
&lt;/div&gt;
&lt;p&gt;&lt;!-- 動画セクション --&gt;&lt;/p&gt;
&lt;div class="card shadow-sm mb-4"&gt;
&lt;div class="card-body"&gt;
&lt;h2 class="h4 mb-3"&gt;動画で学ぶ：天気の観測と気団&lt;/h2&gt;
&lt;div class="ratio ratio-16x9 mb-3"&gt;&lt;iframe title="YouTube video player" src="https://www.youtube.com/embed/WFqZMWwJoRQ" width="560" height="315" frameborder="0" allowfullscreen="allowfullscreen"&gt;&lt;/iframe&gt;&lt;/div&gt;
&lt;p class="mb-0"&gt;まずは動画で全体のイメージをつかみ、そのあと本文の解説・まとめ・クイズで知識を定着させていきましょう。&lt;/p&gt;
&lt;/div&gt;
&lt;/div&gt;
&lt;p&gt;&lt;!-- 1. 天気はなぜ西から変わる？ --&gt;&lt;/p&gt;
&lt;div class="card shadow-sm mb-4"&gt;
&lt;div class="card-body"&gt;
&lt;h2 class="h4 mb-3"&gt;1. 天気はなぜ「西から東へ」と変わるのか？──偏西風のはたらき&lt;/h2&gt;
&lt;p&gt;日常生活の中で「西の空が晴れているから、明日も晴れそうだね」といった会話を耳にすることがあります。&lt;br /&gt;
これは、&lt;strong&gt;北半球の中緯度に吹く『偏西風（へんせいふう）』&lt;/strong&gt;の影響です。&lt;/p&gt;
&lt;div class="row align-items-center"&gt;
&lt;div class="col-md-6 mb-3"&gt;&lt;img fetchpriority="high" decoding="async" class="alignnone size-full wp-image-264 img-fluid rounded shadow-sm" src="https://rika-quest.com/wp-content/uploads/2023/04/画像6-2.png" sizes="(max-width: 542px) 100vw, 542px" srcset="https://rika-quest.com/wp-content/uploads/2023/04/画像6-2.png 542w, https://rika-quest.com/wp-content/uploads/2023/04/画像6-2-300x133.png 300w" alt="日本列島と日本海からの雲の動きを示す図" width="542" height="241" /&gt;&lt;/div&gt;
&lt;div class="col-md-6 mb-3"&gt;
&lt;h3 class="h5"&gt;偏西風のポイント&lt;/h3&gt;
&lt;ul&gt;
&lt;li&gt;北半球の中緯度では、&lt;strong&gt;西から東へ向かう強い風&lt;/strong&gt;が一年中吹いている。&lt;/li&gt;
&lt;li&gt;この風を&lt;strong&gt;偏西風&lt;/strong&gt;と呼び、上空で気圧や雲を動かしている。&lt;/li&gt;
&lt;li&gt;偏西風の原因の一つが、&lt;span style="color: #0000ff;"&gt;地球が自転していること&lt;/span&gt;。&lt;/li&gt;
&lt;li&gt;雲や低気圧・高気圧も西から東へ移動するため、&lt;strong&gt;天気は西から変わる&lt;/strong&gt;ことが多い。&lt;/li&gt;
&lt;/ul&gt;
&lt;p class="mb-0"&gt;「天気は西から」という合言葉は、入試でも使える&lt;strong&gt;重要キーワード&lt;/strong&gt;です。&lt;/p&gt;
&lt;/div&gt;
&lt;/div&gt;
&lt;/div&gt;
&lt;/div&gt;
&lt;p&gt;&lt;!-- 2. 日本の地形と日本海側の大雪 --&gt;&lt;/p&gt;
&lt;div class="card shadow-sm mb-4"&gt;
&lt;div class="card-body"&gt;
&lt;h2 class="h4 mb-3"&gt;2. 日本の地形と日本海側の大雪──山地が「雪だまり」をつくる&lt;/h2&gt;
&lt;p&gt;日本は世界でも有数の&lt;strong&gt;多雪地域&lt;/strong&gt;です。特に新潟・富山など日本海側では、何メートルもの雪が積もることがあります。&lt;/p&gt;
&lt;div class="row align-items-center mb-3"&gt;
&lt;div class="col-md-5 mb-3"&gt;&lt;img decoding="async" class="alignnone wp-image-267 img-fluid rounded shadow-sm" src="https://rika-quest.com/wp-content/uploads/2023/04/IMG_9682.jpg" sizes="(max-width: 640px) 100vw, 640px" srcset="https://rika-quest.com/wp-content/uploads/2023/04/IMG_9682.jpg 640w, https://rika-quest.com/wp-content/uploads/2023/04/IMG_9682-300x300.jpg 300w, https://rika-quest.com/wp-content/uploads/2023/04/IMG_9682-150x150.jpg 150w" alt="日本列島の山地を人の背骨に見立てた図" width="640" height="640" /&gt;&lt;/div&gt;
&lt;div class="col-md-7 mb-3"&gt;
&lt;h3 class="h5"&gt;日本の「背骨」と山地&lt;/h3&gt;
&lt;p class="mb-2"&gt;社会の学習でも出てくるように、日本列島には&lt;strong&gt;背骨のような山地&lt;/strong&gt;が走っています。&lt;/p&gt;
&lt;ul&gt;
&lt;li&gt;東北地方：&lt;strong&gt;奥羽山脈&lt;/strong&gt;&lt;/li&gt;
&lt;li&gt;中部地方：&lt;strong&gt;飛騨山脈・木曽山脈・赤石山脈&lt;/strong&gt;（日本アルプス）&lt;/li&gt;
&lt;li&gt;四国：&lt;strong&gt;四国山地&lt;/strong&gt;&lt;/li&gt;
&lt;li&gt;九州：&lt;strong&gt;九州山地&lt;/strong&gt;&lt;/li&gt;
&lt;/ul&gt;
&lt;/div&gt;
&lt;/div&gt;
&lt;p class="mb-2"&gt;冬になると、日本海上でできた雲が&lt;strong&gt;偏西風&lt;/strong&gt;や北西の季節風に乗って日本列島へ近づきます。&lt;/p&gt;
&lt;div class="border rounded p-3" style="background-color: #e3f2fd;"&gt;
&lt;p class="fw-bold mb-2"&gt;日本海側に大雪が降る流れ&lt;/p&gt;
&lt;ul class="mb-0"&gt;
&lt;li&gt;日本海で水蒸気がたくさん蒸発し、&lt;strong&gt;雪雲&lt;/strong&gt;が発生する。&lt;/li&gt;
&lt;li&gt;その雲が&lt;strong&gt;西から東へ&lt;/strong&gt;移動して日本列島に近づく。&lt;/li&gt;
&lt;li&gt;山地にぶつかり、&lt;strong&gt;上昇気流&lt;/strong&gt;が発生 → 雲が発達して雪・雨が多く降る。&lt;/li&gt;
&lt;li&gt;日本海側では&lt;strong&gt;大雪・大雨&lt;/strong&gt;になり、太平洋側に来るころには水分が少なくなり&lt;strong&gt;乾いた風（空っ風）&lt;/strong&gt;となる。&lt;/li&gt;
&lt;/ul&gt;
&lt;/div&gt;
&lt;p class="mb-0 mt-2"&gt;「なぜ日本海側は雪が多く、太平洋側は冬に空気がカラカラなのか？」は、&lt;strong&gt;理科と社会のクロスオーバー問題&lt;/strong&gt;として要チェックです。&lt;/p&gt;
&lt;/div&gt;
&lt;/div&gt;
&lt;p&gt;&lt;!-- 3. 4つの気団と特徴 --&gt;&lt;/p&gt;
&lt;div class="card shadow-sm mb-4"&gt;
&lt;div class="card-body"&gt;
&lt;h2 class="h4 mb-3"&gt;3. 4つの気団（空気のかたまり）──気温と湿り気がポイント&lt;/h2&gt;
&lt;p&gt;日本付近の天気は、&lt;strong&gt;4つの気団（空気のかたまり）&lt;/strong&gt;の勢力争いで決まります。&lt;/p&gt;
&lt;div class="row align-items-center mb-3"&gt;
&lt;div class="col-md-6 mb-3"&gt;&lt;img loading="lazy" decoding="async" class="alignnone wp-image-268 img-fluid rounded shadow-sm" src="https://rika-quest.com/wp-content/uploads/2023/04/画像8-3-1024x736.png" sizes="auto, (max-width: 1024px) 100vw, 1024px" srcset="https://rika-quest.com/wp-content/uploads/2023/04/画像8-3-1024x736.png 1024w, https://rika-quest.com/wp-content/uploads/2023/04/画像8-3-300x216.png 300w, https://rika-quest.com/wp-content/uploads/2023/04/画像8-3-768x552.png 768w, https://rika-quest.com/wp-content/uploads/2023/04/画像8-3-1536x1104.png 1536w, https://rika-quest.com/wp-content/uploads/2023/04/画像8-3-2048x1472.png 2048w" alt="日本付近の4つの気団を示す図" width="1024" height="736" /&gt;&lt;/div&gt;
&lt;div class="col-md-6 mb-3"&gt;
&lt;p class="mb-2"&gt;図のように、日本のまわりには次の4つの気団があります。&lt;/p&gt;
&lt;div class="table-responsive"&gt;
&lt;table class="table table-bordered align-middle mb-0"&gt;
&lt;thead style="background-color: #e8f5e9;"&gt;
&lt;tr class="text-center"&gt;
&lt;th scope="col"&gt;気団名&lt;/th&gt;
&lt;th scope="col"&gt;位置&lt;/th&gt;
&lt;th scope="col"&gt;性質&lt;/th&gt;
&lt;/tr&gt;
&lt;/thead&gt;
&lt;tbody&gt;
&lt;tr&gt;
&lt;td class="fw-bold"&gt;シベリア気団&lt;/td&gt;
&lt;td&gt;ユーラシア大陸北部（シベリア付近）&lt;/td&gt;
&lt;td&gt;冷たく&lt;strong&gt;乾燥&lt;/strong&gt;&lt;/td&gt;
&lt;/tr&gt;
&lt;tr style="background-color: #f1f8e9;"&gt;
&lt;td class="fw-bold"&gt;オホーツク海気団&lt;/td&gt;
&lt;td&gt;オホーツク海上&lt;/td&gt;
&lt;td&gt;冷たく&lt;strong&gt;湿潤&lt;/strong&gt;（ジメジメ）&lt;/td&gt;
&lt;/tr&gt;
&lt;tr&gt;
&lt;td class="fw-bold"&gt;小笠原気団&lt;/td&gt;
&lt;td&gt;太平洋上（小笠原諸島付近）&lt;/td&gt;
&lt;td&gt;暖かく&lt;strong&gt;湿潤&lt;/strong&gt;（高温多湿）&lt;/td&gt;
&lt;/tr&gt;
&lt;tr style="background-color: #f1f8e9;"&gt;
&lt;td class="fw-bold"&gt;揚子江気団&lt;/td&gt;
&lt;td&gt;中国大陸東部（揚子江付近）&lt;/td&gt;
&lt;td&gt;暖かく&lt;strong&gt;乾燥&lt;/strong&gt;&lt;/td&gt;
&lt;/tr&gt;
&lt;/tbody&gt;
&lt;/table&gt;
&lt;/div&gt;
&lt;/div&gt;
&lt;/div&gt;
&lt;p class="mb-2"&gt;ここでのポイントは、&lt;strong&gt;「海の上の空気は湿っている」「陸地の空気は乾いている」&lt;/strong&gt;という感覚です。&lt;/p&gt;
&lt;ul class="mb-0"&gt;
&lt;li&gt;&lt;span style="color: #0000ff;"&gt;海の上の気団 → 湿っている（湿潤）&lt;/span&gt;&lt;/li&gt;
&lt;li&gt;大陸（陸地）の気団 → 乾いている（乾燥）&lt;/li&gt;
&lt;li&gt;南の気団 → 太陽の熱を受けて暖かい&lt;/li&gt;
&lt;li&gt;北の気団 → 太陽の光が当たりにくく冷たい&lt;/li&gt;
&lt;/ul&gt;
&lt;/div&gt;
&lt;/div&gt;
&lt;p&gt;&lt;!-- 4. 梅雨・秋雨前線と四季の移り変わり --&gt;&lt;/p&gt;
&lt;div class="card shadow-sm mb-4"&gt;
&lt;div class="card-body"&gt;
&lt;h2 class="h4 mb-3"&gt;4. 梅雨・秋雨前線と四季の移り変わり&lt;/h2&gt;
&lt;p&gt;日本の四季（春・夏・秋・冬）は、&lt;strong&gt;気団どうしの「押し合い」&lt;/strong&gt;によって生まれます。&lt;/p&gt;
&lt;div class="row align-items-center mb-3"&gt;
&lt;div class="col-md-6 mb-3"&gt;&lt;img loading="lazy" decoding="async" class="alignnone wp-image-269 img-fluid rounded shadow-sm" src="https://rika-quest.com/wp-content/uploads/2023/04/IMG_9684-1024x736.jpg" sizes="auto, (max-width: 1024px) 100vw, 1024px" srcset="https://rika-quest.com/wp-content/uploads/2023/04/IMG_9684-1024x736.jpg 1024w, https://rika-quest.com/wp-content/uploads/2023/04/IMG_9684-300x216.jpg 300w, https://rika-quest.com/wp-content/uploads/2023/04/IMG_9684-768x552.jpg 768w, https://rika-quest.com/wp-content/uploads/2023/04/IMG_9684.jpg 1200w" alt="小笠原気団とオホーツク海気団のぶつかり合いを示す図" width="1024" height="736" /&gt;&lt;/div&gt;
&lt;div class="col-md-6 mb-3"&gt;
&lt;h3 class="h5"&gt;梅雨（つゆ）のしくみ&lt;/h3&gt;
&lt;ul&gt;
&lt;li&gt;冬〜春：&lt;strong&gt;シベリア気団・オホーツク海気団&lt;/strong&gt;など冷たい気団が優勢。&lt;/li&gt;
&lt;li&gt;夏が近づく：&lt;strong&gt;小笠原気団&lt;/strong&gt;がどんどん勢力を広げてくる。&lt;/li&gt;
&lt;li&gt;その結果、&lt;strong&gt;冷たいオホーツク海気団&lt;/strong&gt;と&lt;strong&gt;暖かい小笠原気団&lt;/strong&gt;が日本列島付近で「押し合い」になる。&lt;/li&gt;
&lt;li&gt;この押し合いの境目に&lt;strong&gt;雲が発生し続ける&lt;/strong&gt; → &lt;span style="color: #ff0000;"&gt;梅雨前線（停滞前線）&lt;/span&gt;。&lt;/li&gt;
&lt;li&gt;梅雨前線が日本上空に長くとどまる → 長雨・大雨が続く。&lt;/li&gt;
&lt;/ul&gt;
&lt;p class="mb-0"&gt;小笠原気団がさらに勢力を広げ、日本列島をおおうようになると、&lt;strong&gt;「梅雨明け」＝本格的な夏の到来&lt;/strong&gt;です。&lt;/p&gt;
&lt;/div&gt;
&lt;/div&gt;
&lt;div class="border rounded p-3" style="background-color: #fff3e0;"&gt;
&lt;p class="fw-bold mb-2"&gt;四季と気団の関係（イメージ）&lt;/p&gt;
&lt;ul class="mb-0"&gt;
&lt;li&gt;&lt;strong&gt;冬：&lt;/strong&gt;シベリア気団・オホーツク海気団が優勢 → 寒く乾燥／日本海側は大雪。&lt;/li&gt;
&lt;li&gt;&lt;strong&gt;春：&lt;/strong&gt;冷たい気団が弱まり、次第に暖かい気団との境目が日本付近を移動。&lt;/li&gt;
&lt;li&gt;&lt;strong&gt;梅雨：&lt;/strong&gt;オホーツク海気団 vs 小笠原気団の押し合い → 梅雨前線が日本付近に停滞。&lt;/li&gt;
&lt;li&gt;&lt;strong&gt;夏：&lt;/strong&gt;小笠原気団が優勢 → &lt;strong&gt;高温多湿&lt;/strong&gt;のジメジメした夏。&lt;/li&gt;
&lt;li&gt;&lt;strong&gt;秋：&lt;/strong&gt;再び冷たい気団が勢力を増し、秋雨前線ができて雨が多くなる。&lt;/li&gt;
&lt;/ul&gt;
&lt;/div&gt;
&lt;/div&gt;
&lt;/div&gt;
&lt;p&gt;&lt;!-- 5. 冬型の気圧配置（西高東低） --&gt;&lt;/p&gt;
&lt;div class="card shadow-sm mb-4"&gt;
&lt;div class="card-body"&gt;
&lt;h2 class="h4 mb-3"&gt;5. 冬型の気圧配置「西高東低」と北西の季節風&lt;/h2&gt;
&lt;p&gt;冬の天気予報でよく耳にするのが&lt;strong&gt;「西高東低の気圧配置」&lt;/strong&gt;です。&lt;/p&gt;
&lt;div class="row align-items-center mb-3"&gt;
&lt;div class="col-md-4 mb-3"&gt;&lt;img loading="lazy" decoding="async" class="alignnone wp-image-270 img-fluid rounded shadow-sm" src="https://rika-quest.com/wp-content/uploads/2023/04/IMG_9685.jpg" sizes="auto, (max-width: 640px) 100vw, 640px" srcset="https://rika-quest.com/wp-content/uploads/2023/04/IMG_9685.jpg 640w, https://rika-quest.com/wp-content/uploads/2023/04/IMG_9685-300x300.jpg 300w, https://rika-quest.com/wp-content/uploads/2023/04/IMG_9685-150x150.jpg 150w" alt="低気圧と高気圧の風の向きを示す図" width="640" height="640" /&gt;&lt;/div&gt;
&lt;div class="col-md-8 mb-3"&gt;
&lt;h3 class="h5"&gt;低気圧・高気圧と風の向き（北半球）&lt;/h3&gt;
&lt;ul&gt;
&lt;li&gt;&lt;strong&gt;低気圧：&lt;/strong&gt;周りから中心に向かって&lt;strong&gt;反時計回り&lt;/strong&gt;に風が吹き込む。&lt;/li&gt;
&lt;li&gt;&lt;strong&gt;高気圧：&lt;/strong&gt;中心から周りに向かって&lt;strong&gt;時計回り&lt;/strong&gt;に風が吹き出す。&lt;/li&gt;
&lt;/ul&gt;
&lt;p class="mb-2"&gt;「西高東低」のときは、&lt;/p&gt;
&lt;ul class="mb-0"&gt;
&lt;li&gt;西側（大陸側）に&lt;strong&gt;高気圧&lt;/strong&gt;、東側（太平洋側）に&lt;strong&gt;低気圧&lt;/strong&gt;がある。&lt;/li&gt;
&lt;li&gt;その結果、日本付近には&lt;strong&gt;北西の季節風&lt;/strong&gt;が吹き込み、&lt;strong&gt;寒くて乾燥した冬の天気&lt;/strong&gt;になりやすい。&lt;/li&gt;
&lt;/ul&gt;
&lt;/div&gt;
&lt;/div&gt;
&lt;p class="mb-0"&gt;この北西の季節風が、シベリア気団の&lt;strong&gt;冷たく乾いた空気&lt;/strong&gt;を運んでくるため、&lt;br /&gt;
日本海側では大雪、太平洋側では晴れて乾燥した日が多くなります。&lt;/p&gt;
&lt;/div&gt;
&lt;/div&gt;
&lt;p&gt;&lt;!-- 6. まとめ表（天気の観測と気団） --&gt;&lt;/p&gt;
&lt;div class="card shadow-sm mb-4"&gt;
&lt;div class="card-body"&gt;
&lt;h2 class="h4 mb-3"&gt;6. 天気の観測と気団の学習まとめ&lt;/h2&gt;
&lt;p&gt;ここまでの内容を、入試でそのまま使えるように&lt;strong&gt;表形式&lt;/strong&gt;で整理します。&lt;/p&gt;
&lt;div class="table-responsive"&gt;
&lt;table class="table table-bordered align-middle mb-0"&gt;
&lt;thead style="background-color: #c8e6c9;"&gt;
&lt;tr class="text-center"&gt;
&lt;th style="width: 30%;" scope="col"&gt;ポイント&lt;/th&gt;
&lt;th style="width: 70%;" scope="col"&gt;内容&lt;/th&gt;
&lt;/tr&gt;
&lt;/thead&gt;
&lt;tbody&gt;
&lt;tr style="background-color: #ffffff;"&gt;
&lt;td class="fw-bold"&gt;偏西風&lt;/td&gt;
&lt;td&gt;北半球では、地球の自転の影響で&lt;strong&gt;西から東へ&lt;/strong&gt;風が吹くため、&lt;br /&gt;
雲や低気圧も西から東へ動き、&lt;strong&gt;天気も西から変わる&lt;/strong&gt;ことが多い。&lt;/td&gt;
&lt;/tr&gt;
&lt;tr style="background-color: #e8f5e9;"&gt;
&lt;td class="fw-bold"&gt;日本の地形と降水量&lt;/td&gt;
&lt;td&gt;
&lt;ul class="mb-0 ps-3"&gt;
&lt;li&gt;日本列島には奥羽山脈・日本アルプス・四国山地・九州山地など多くの山地がある。&lt;/li&gt;
&lt;li&gt;日本海でできた雪雲が山にぶつかり、日本海側に&lt;strong&gt;雪・雨が多く降る&lt;/strong&gt;。&lt;/li&gt;
&lt;li&gt;太平洋側では、水分を落とした乾いた風（&lt;strong&gt;空っ風&lt;/strong&gt;）が吹き、冬は特に乾燥する。&lt;/li&gt;
&lt;/ul&gt;
&lt;/td&gt;
&lt;/tr&gt;
&lt;tr style="background-color: #ffffff;"&gt;
&lt;td class="fw-bold"&gt;気団の種類&lt;/td&gt;
&lt;td&gt;
&lt;ul class="mb-0 ps-3"&gt;
&lt;li&gt;シベリア気団：冷たく乾燥&lt;/li&gt;
&lt;li&gt;オホーツク海気団：冷たく湿潤&lt;/li&gt;
&lt;li&gt;小笠原気団：暖かく湿潤&lt;/li&gt;
&lt;li&gt;揚子江気団：暖かく乾燥&lt;/li&gt;
&lt;/ul&gt;
&lt;/td&gt;
&lt;/tr&gt;
&lt;tr style="background-color: #e8f5e9;"&gt;
&lt;td class="fw-bold"&gt;梅雨と秋雨&lt;/td&gt;
&lt;td&gt;冷たい気団と暖かい気団の&lt;strong&gt;ぶつかり合い&lt;/strong&gt;により、&lt;br /&gt;
&lt;strong&gt;梅雨前線・秋雨前線&lt;/strong&gt;が日本付近にでき、長雨をもたらす。&lt;/td&gt;
&lt;/tr&gt;
&lt;tr style="background-color: #ffffff;"&gt;
&lt;td class="fw-bold"&gt;四季の移り変わり&lt;/td&gt;
&lt;td&gt;気団の勢力変化により季節が移り変わる。&lt;br /&gt;
例：冬はシベリア気団が優勢／夏は小笠原気団が優勢。&lt;/td&gt;
&lt;/tr&gt;
&lt;tr style="background-color: #e8f5e9;"&gt;
&lt;td class="fw-bold"&gt;西高東低の気圧配置&lt;/td&gt;
&lt;td&gt;西に高気圧、東に低気圧がある状態。&lt;br /&gt;
北西の季節風が吹き込み、&lt;strong&gt;寒く乾燥した冬の天気&lt;/strong&gt;をもたらす。&lt;/td&gt;
&lt;/tr&gt;
&lt;/tbody&gt;
&lt;/table&gt;
&lt;/div&gt;
&lt;/div&gt;
&lt;/div&gt;
&lt;p&gt;&lt;!-- 7. クイズセクション --&gt;&lt;/p&gt;
&lt;div class="card shadow-sm mb-4"&gt;
&lt;div class="card-body"&gt;
&lt;h2 class="h4 mb-3"&gt;7. 天気の観測・気団に関するクイズ（10問）&lt;/h2&gt;
&lt;p&gt;ここまで学んだ内容を、10問のクイズで確認してみましょう。&lt;br /&gt;
各問題の&lt;strong&gt;「正解を見る」ボタン&lt;/strong&gt;を押すと答えが表示され、ボタンは消えます。&lt;/p&gt;
&lt;div class="table-responsive"&gt;
&lt;table class="table table-bordered align-middle"&gt;
&lt;thead style="background-color: #c8e6c9;"&gt;
&lt;tr class="text-center"&gt;
&lt;th style="width: 40%;" scope="col"&gt;問題&lt;/th&gt;
&lt;th style="width: 40%;" scope="col"&gt;選択肢&lt;/th&gt;
&lt;th style="width: 20%;" scope="col"&gt;回答&lt;/th&gt;
&lt;/tr&gt;
&lt;/thead&gt;
&lt;tbody&gt;
&lt;tr style="background-color: #ffffff;"&gt;
&lt;td&gt;1. 北半球で西から風が吹く主な理由は？&lt;/td&gt;
&lt;td&gt;A. 地球の公転&lt;br /&gt;
B. 地球の自転&lt;br /&gt;
C. 太陽の熱&lt;br /&gt;
D. 月の引力&lt;/td&gt;
&lt;td class="text-center"&gt;&lt;button id="btn-answer1" class="btn btn-sm btn-primary mb-1"&gt;正解を見る&lt;/button&gt;&lt;br /&gt;
&lt;span id="answer1" style="display: none;"&gt;正解：B. 地球の自転&lt;/span&gt;&lt;/td&gt;
&lt;/tr&gt;
&lt;tr style="background-color: #e8f5e9;"&gt;
&lt;td&gt;2. 日本海側に雪が多い主な理由は？&lt;/td&gt;
&lt;td&gt;A. 温暖な海流&lt;br /&gt;
B. 高い山地が多い&lt;br /&gt;
C. 気圧の低下&lt;br /&gt;
D. 大陸の風&lt;/td&gt;
&lt;td class="text-center"&gt;&lt;button id="btn-answer2" class="btn btn-sm btn-primary mb-1"&gt;正解を見る&lt;/button&gt;&lt;br /&gt;
&lt;span id="answer2" style="display: none;"&gt;正解：B. 高い山地が多い&lt;/span&gt;&lt;/td&gt;
&lt;/tr&gt;
&lt;tr style="background-color: #ffffff;"&gt;
&lt;td&gt;3. 日本の夏に湿気が多い主な理由は？&lt;/td&gt;
&lt;td&gt;A. 揚子江気団が優勢&lt;br /&gt;
B. 小笠原気団が優勢&lt;br /&gt;
C. シベリア気団が弱まる&lt;br /&gt;
D. 偏西風の影響&lt;/td&gt;
&lt;td class="text-center"&gt;&lt;button id="btn-answer3" class="btn btn-sm btn-primary mb-1"&gt;正解を見る&lt;/button&gt;&lt;br /&gt;
&lt;span id="answer3" style="display: none;"&gt;正解：B. 小笠原気団が優勢&lt;/span&gt;&lt;/td&gt;
&lt;/tr&gt;
&lt;tr style="background-color: #e8f5e9;"&gt;
&lt;td&gt;4. 梅雨前線が発生する主な理由は？&lt;/td&gt;
&lt;td&gt;A. 気圧が急上昇&lt;br /&gt;
B. 気団の勢力争い&lt;br /&gt;
C. 台風の接近&lt;br /&gt;
D. 太陽活動&lt;/td&gt;
&lt;td class="text-center"&gt;&lt;button id="btn-answer4" class="btn btn-sm btn-primary mb-1"&gt;正解を見る&lt;/button&gt;&lt;br /&gt;
&lt;span id="answer4" style="display: none;"&gt;正解：B. 気団の勢力争い&lt;/span&gt;&lt;/td&gt;
&lt;/tr&gt;
&lt;tr style="background-color: #ffffff;"&gt;
&lt;td&gt;5. シベリア気団の特徴として正しいのは？&lt;/td&gt;
&lt;td&gt;A. 暖かく湿潤&lt;br /&gt;
B. 冷たく乾燥&lt;br /&gt;
C. 冷たく湿潤&lt;br /&gt;
D. 暖かく乾燥&lt;/td&gt;
&lt;td class="text-center"&gt;&lt;button id="btn-answer5" class="btn btn-sm btn-primary mb-1"&gt;正解を見る&lt;/button&gt;&lt;br /&gt;
&lt;span id="answer5" style="display: none;"&gt;正解：B. 冷たく乾燥&lt;/span&gt;&lt;/td&gt;
&lt;/tr&gt;
&lt;tr style="background-color: #e8f5e9;"&gt;
&lt;td&gt;6. 西高東低の気圧配置で吹きやすい風の向きは？&lt;/td&gt;
&lt;td&gt;A. 東風&lt;br /&gt;
B. 南風&lt;br /&gt;
C. 北西風&lt;br /&gt;
D. 北東風&lt;/td&gt;
&lt;td class="text-center"&gt;&lt;button id="btn-answer6" class="btn btn-sm btn-primary mb-1"&gt;正解を見る&lt;/button&gt;&lt;br /&gt;
&lt;span id="answer6" style="display: none;"&gt;正解：C. 北西風&lt;/span&gt;&lt;/td&gt;
&lt;/tr&gt;
&lt;tr style="background-color: #ffffff;"&gt;
&lt;td&gt;7. 秋雨前線が発生する季節は？&lt;/td&gt;
&lt;td&gt;A. 冬&lt;br /&gt;
B. 春&lt;br /&gt;
C. 夏&lt;br /&gt;
D. 秋&lt;/td&gt;
&lt;td class="text-center"&gt;&lt;button id="btn-answer7" class="btn btn-sm btn-primary mb-1"&gt;正解を見る&lt;/button&gt;&lt;br /&gt;
&lt;span id="answer7" style="display: none;"&gt;正解：D. 秋&lt;/span&gt;&lt;/td&gt;
&lt;/tr&gt;
&lt;tr style="background-color: #e8f5e9;"&gt;
&lt;td&gt;8. 冬に空気が乾燥しやすい主な理由は？&lt;/td&gt;
&lt;td&gt;A. シベリア気団が優勢&lt;br /&gt;
B. 小笠原気団が優勢&lt;br /&gt;
C. 太陽の位置が高い&lt;br /&gt;
D. 湿った風が吹く&lt;/td&gt;
&lt;td class="text-center"&gt;&lt;button id="btn-answer8" class="btn btn-sm btn-primary mb-1"&gt;正解を見る&lt;/button&gt;&lt;br /&gt;
&lt;span id="answer8" style="display: none;"&gt;正解：A. シベリア気団が優勢&lt;/span&gt;&lt;/td&gt;
&lt;/tr&gt;
&lt;tr style="background-color: #ffffff;"&gt;
&lt;td&gt;9. 太平洋側で冬に吹く乾燥した風を何と呼ぶ？&lt;/td&gt;
&lt;td&gt;A. 偏西風&lt;br /&gt;
B. 空っ風&lt;br /&gt;
C. 台風&lt;br /&gt;
D. 貿易風&lt;/td&gt;
&lt;td class="text-center"&gt;&lt;button id="btn-answer9" class="btn btn-sm btn-primary mb-1"&gt;正解を見る&lt;/button&gt;&lt;br /&gt;
&lt;span id="answer9" style="display: none;"&gt;正解：B. 空っ風&lt;/span&gt;&lt;/td&gt;
&lt;/tr&gt;
&lt;tr style="background-color: #e8f5e9;"&gt;
&lt;td&gt;10. 気団がぶつかることで発生する現象として最も適切なのは？&lt;/td&gt;
&lt;td&gt;A. 偏西風&lt;br /&gt;
B. 梅雨前線&lt;br /&gt;
C. 台風&lt;br /&gt;
D. 地震&lt;/td&gt;
&lt;td class="text-center"&gt;&lt;button id="btn-answer10" class="btn btn-sm btn-primary mb-1"&gt;正解を見る&lt;/button&gt;&lt;br /&gt;
&lt;span id="answer10" style="display: none;"&gt;正解：B. 梅雨前線&lt;/span&gt;&lt;/td&gt;
&lt;/tr&gt;
&lt;/tbody&gt;
&lt;/table&gt;
&lt;/div&gt;
&lt;/div&gt;
&lt;/div&gt;
&lt;p&gt;&lt;!-- 8. まとめ --&gt;&lt;/p&gt;
&lt;div class="card shadow-sm mb-4"&gt;
&lt;div class="card-body"&gt;
&lt;h2 class="h4 mb-3"&gt;8. まとめ──「風・地形・気団」のセットで天気を考えよう&lt;/h2&gt;
&lt;ul class="mb-3"&gt;
&lt;li&gt;日本付近の天気は、&lt;strong&gt;偏西風＋日本の山地＋4つの気団&lt;/strong&gt;の組み合わせで決まる。&lt;/li&gt;
&lt;li&gt;日本海側の大雪・太平洋側の乾燥した冬は、&lt;strong&gt;山地と季節風&lt;/strong&gt;のしくみから説明できる。&lt;/li&gt;
&lt;li&gt;梅雨や秋雨は、&lt;strong&gt;冷たい気団と暖かい気団がぶつかる前線&lt;/strong&gt;が日本付近に停滞している状態。&lt;/li&gt;
&lt;li&gt;四季の移り変わりは、&lt;strong&gt;どの気団が優勢か&lt;/strong&gt;をイメージすると分かりやすい。&lt;/li&gt;
&lt;li&gt;理科だけでなく、&lt;strong&gt;社会（地形・気候）とセット&lt;/strong&gt;で整理すると入試で有利になる。&lt;/li&gt;
&lt;/ul&gt;
&lt;p class="mb-0"&gt;単語だけを覚えるのではなく、&lt;strong&gt;「空気がどう動いて、どこで雲や雨ができるのか」&lt;/strong&gt;という流れで理解しておくと、&lt;br /&gt;
初見の問題にも対応しやすくなります。&lt;/p&gt;
&lt;p class="mt-3 mb-0" style="font-size: 0.95rem;"&gt;天気分野は他の地学単元（天体・地層など）と「出題の落とし穴」が似ています。地学分野の全体像は、&lt;a href="https://rika-quest.com/column/geoscience/"&gt;&lt;strong&gt;全体像はこちら&lt;/strong&gt;&lt;/a&gt;で確認できます。&lt;/p&gt;
&lt;/div&gt;
&lt;/div&gt;
&lt;p&gt;&lt;!-- 四角のCTA --&gt;&lt;/p&gt;
&lt;div class="card shadow-sm mb-4" style="border: 2px solid #0277bd;"&gt;
&lt;div class="card-body"&gt;
&lt;h2 class="h5 mb-2" style="border-left: 4px solid #0277bd; padding-left: 0.75rem;"&gt;理科と社会をつなげて「日本の天気」を武器科目にしたい人へ&lt;/h2&gt;
&lt;p class="mb-2"&gt;「天気・気団・前線はなんとなく分かるけれど、&lt;strong&gt;地図や地形と結びつけて説明するのが苦手&lt;/strong&gt;…」という人は、&lt;br /&gt;
理科と社会をセットで整理すると一気に得点源になります。&lt;/p&gt;
&lt;ul class="mb-3"&gt;
&lt;li&gt;天気図／気圧配置の読み取りトレーニング&lt;/li&gt;
&lt;li&gt;日本の地形・気候（日本海側・太平洋側）のまとめ&lt;/li&gt;
&lt;li&gt;理科×社会の融合問題対策（中学入試・定期テスト対応）&lt;/li&gt;
&lt;/ul&gt;
&lt;div class="d-flex flex-wrap justify-content-between align-items-center"&gt;
&lt;p class="mb-2 mb-md-0"&gt;受験理科専門塾「しゅん吉クエスト」では、動画と演習を組み合わせて&lt;br class="d-none d-md-inline" /&gt;&lt;br /&gt;
天気分野を&lt;strong&gt;「暗記」から「理解」へ&lt;/strong&gt;変えるサポートを行っています。&lt;/p&gt;
&lt;p&gt;&lt;a class="btn btn-primary" href="https://rika-quest.com/"&gt;&lt;br /&gt;
カリキュラム・問い合わせはこちら&lt;br /&gt;
&lt;/a&gt;&lt;/p&gt;
&lt;/div&gt;
&lt;/div&gt;
&lt;/div&gt;
&lt;/div&gt;
&lt;p&gt;&lt;!-- クイズ用スクリプト --&gt;&lt;br /&gt;
&lt;script&gt;
  function showAnswer(id) {
    var answer = document.getElementById('answer' + id);
    var button = document.getElementById('btn-answer' + id);
    if (answer) {
      answer.style.display = 'inline';
    }
    if (button) {
      button.style.display = 'none';
    }
  }
&lt;/script&gt;&lt;/p&gt;
------</t>
  </si>
  <si>
    <t>https://rika-quest.com/column/sum/</t>
  </si>
  <si>
    <t>以下のページは不自然なワードを使用しています。
これらを適切に自然な言葉に置き換えて下さい。
なお、本文の装飾や構造は絶対に変えないでください。
【対象ページURL】
https://rika-quest.com/column/sum/
【検出された不自然ワード】
- 迷い
- 固定
- 設計
【本文】
------
&lt;p&gt;&lt;!-- 中和（酸とアルカリの反応）｜WordPress固定ページ用HTML --&gt;&lt;/p&gt;
&lt;div class="container my-4"&gt;
&lt;p&gt;&lt;!-- Hero セクション --&gt;&lt;/p&gt;
&lt;div class="card shadow-sm mb-4 border-0" style="background: linear-gradient(135deg, #00897b, #3949ab); color: #fff;"&gt;
&lt;div class="card-body p-4"&gt;
&lt;div class="d-flex flex-wrap justify-content-between align-items-center mb-2"&gt;&lt;span class="badge bg-warning text-dark mb-1" style="font-size: 0.8rem;"&gt;中学理科／水溶液・中和&lt;/span&gt;&lt;br /&gt;
&lt;span class="badge bg-light text-dark mb-1" style="font-size: 0.75rem;"&gt;テーマ：酸性・アルカリ性と中和反応&lt;/span&gt;&lt;/div&gt;
&lt;h1 class="card-title mb-3" style="font-size: 1.9rem; line-height: 1.5;"&gt;酸とアルカリの中和とは？──「塩と水」ができる発熱反応をイメージでつかもう&lt;/h1&gt;
&lt;p class="card-text mb-0" style="font-size: 0.98rem;"&gt;酸性とアルカリ性を混ぜると&lt;strong&gt;「中性になる」＝中和&lt;/strong&gt;……と覚えていませんか？&lt;br /&gt;
実は、中和の本当の中身は&lt;strong&gt;「酸性とアルカリ性が互いの性質を打ち消し合う反応」&lt;/strong&gt;です。&lt;br /&gt;
発熱反応・塩（えん）と水の生成・リトマス紙の変化まで、入試で差がつくポイントをまとめました。&lt;/p&gt;
&lt;p class="mt-2 mb-0" style="font-size: 0.92rem;"&gt;水溶液・気体・燃焼なども含めた化学分野の整理は、&lt;a style="color: #fff; text-decoration: underline;" href="https://rika-quest.com/column/chemistry/"&gt;全体像はこちら&lt;/a&gt;でまとめて確認できます。個別に伸ばし方を設計したい場合は、&lt;a href="https://rika-quest.com/kouza/"&gt;中学受験理科の個別指導（オンライン対応）講座一覧&lt;/a&gt;  をご覧ください（体験あり）。&lt;/p&gt;
&lt;/div&gt;
&lt;/div&gt;
&lt;p&gt;&lt;!-- 動画セクション --&gt;&lt;/p&gt;
&lt;div class="card shadow-sm mb-4"&gt;
&lt;div class="card-body"&gt;
&lt;h2 class="h4 mb-3"&gt;動画で学ぶ：水溶液の混ぜ合わせと中和のイメージ&lt;/h2&gt;
&lt;div class="ratio ratio-16x9 mb-3"&gt;&lt;iframe title="YouTube video player" src="https://www.youtube.com/embed/fDVZ9HTKSew" width="560" height="315" frameborder="0" allowfullscreen="allowfullscreen"&gt;&lt;/iframe&gt;&lt;/div&gt;
&lt;p class="mb-0"&gt;まずは動画で&lt;strong&gt;「酸性」「アルカリ性」「中和」&lt;/strong&gt;のイメージをつかんでから、&lt;br /&gt;
下のまとめとクイズで知識を整理していきましょう。&lt;/p&gt;
&lt;/div&gt;
&lt;/div&gt;
&lt;p&gt;&lt;!-- 1. 中和とは何か？ --&gt;&lt;/p&gt;
&lt;div class="card shadow-sm mb-4"&gt;
&lt;div class="card-body"&gt;
&lt;h2 class="h4 mb-3"&gt;1. 中和とは何か？──「性質を打ち消し合う」反応&lt;/h2&gt;
&lt;div class="row mb-3"&gt;
&lt;div class="col-md-5 mb-3"&gt;&lt;img fetchpriority="high" decoding="async" class="alignnone wp-image-156 img-fluid rounded shadow-sm" src="https://rika-quest.com/wp-content/uploads/2023/03/画像1-2-1024x596.png" sizes="(max-width: 1024px) 100vw, 1024px" srcset="https://rika-quest.com/wp-content/uploads/2023/03/画像1-2-1024x596.png 1024w, https://rika-quest.com/wp-content/uploads/2023/03/画像1-2-300x175.png 300w, https://rika-quest.com/wp-content/uploads/2023/03/画像1-2-768x447.png 768w, https://rika-quest.com/wp-content/uploads/2023/03/画像1-2-1536x894.png 1536w, https://rika-quest.com/wp-content/uploads/2023/03/画像1-2-2048x1191.png 2048w" alt="中和反応の仕組みを説明する図" width="1024" height="596" /&gt;&lt;/div&gt;
&lt;div class="col-md-7 mb-3"&gt;
&lt;p&gt;教科書などでは、&lt;strong&gt;酸性の水溶液とアルカリ性の水溶液を混ぜて中性になる&lt;/strong&gt;ことを&lt;br /&gt;
中和として説明していることが多いですが、&lt;strong&gt;これは「完全中和」の場合&lt;/strong&gt;です。&lt;/p&gt;
&lt;p class="mb-2"&gt;本来の定義としては、&lt;/p&gt;
&lt;ul&gt;
&lt;li&gt;&lt;strong&gt;酸性の性質とアルカリ性の性質が互いに打ち消し合う反応&lt;/strong&gt;が「中和」。&lt;/li&gt;
&lt;li&gt;混ぜたあとに、&lt;strong&gt;少し酸性が残っていても／少しアルカリ性が残っていても&lt;/strong&gt;、性質を打ち消し合っていれば中和とみなされる。&lt;/li&gt;
&lt;/ul&gt;
&lt;p class="mb-0"&gt;中学入試では、特に&lt;strong&gt;酸性とアルカリ性がちょうど互角になって中性になる「完全中和」&lt;/strong&gt;の状態がよく出題されます。&lt;/p&gt;
&lt;/div&gt;
&lt;/div&gt;
&lt;h3 class="h5 mt-3"&gt;（1）中和は必ず「発熱反応」になる&lt;/h3&gt;
&lt;p&gt;中和の図には、さりげなく&lt;strong&gt;「熱」&lt;/strong&gt;と書かれていることがあります。これはとても重要なポイントで、&lt;br /&gt;
&lt;strong&gt;中和反応は必ず発熱反応&lt;/strong&gt;です。&lt;/p&gt;
&lt;ul&gt;
&lt;li&gt;酸性の水溶液とアルカリ性の水溶液を混ぜると、&lt;strong&gt;ビーカーが温かくなる&lt;/strong&gt;。&lt;/li&gt;
&lt;li&gt;これは&lt;strong&gt;吸熱ではなく「発熱」&lt;/strong&gt;であることをおさえておく。&lt;/li&gt;
&lt;li&gt;中学受験ではあまり問われませんが、知っておくと&lt;strong&gt;理解度が一段上がる&lt;/strong&gt;ポイントです。&lt;/li&gt;
&lt;/ul&gt;
&lt;/div&gt;
&lt;/div&gt;
&lt;p&gt;&lt;!-- 2. 中和でできるもの：塩（えん）と水 --&gt;&lt;/p&gt;
&lt;div class="card shadow-sm mb-4"&gt;
&lt;div class="card-body"&gt;
&lt;h2 class="h4 mb-3"&gt;2. 中和でできるもの──塩（えん）と水&lt;/h2&gt;
&lt;div class="row mb-3"&gt;
&lt;div class="col-md-5 mb-3"&gt;&lt;img decoding="async" class="alignnone wp-image-157 img-fluid rounded shadow-sm" src="https://rika-quest.com/wp-content/uploads/2023/03/3_単元ごと.jpg" sizes="(max-width: 573px) 100vw, 573px" srcset="https://rika-quest.com/wp-content/uploads/2023/03/3_単元ごと.jpg 573w, https://rika-quest.com/wp-content/uploads/2023/03/3_単元ごと-300x76.jpg 300w" alt="中和反応の結果として塩と水が生成される仕組みの図解" width="573" height="146" /&gt;&lt;/div&gt;
&lt;div class="col-md-7 mb-3"&gt;
&lt;p class="mb-2"&gt;中和反応をまとめると、つくづく大事なのはこの一言です。&lt;/p&gt;
&lt;p class="fw-bold"&gt;酸 + アルカリ（塩基） → &lt;span class="text-danger"&gt;塩（えん）&lt;/span&gt; + 水&lt;/p&gt;
&lt;ul&gt;
&lt;li&gt;&lt;strong&gt;塩（えん）&lt;/strong&gt;と書いて、「しお」だけを指すわけではない。&lt;/li&gt;
&lt;li&gt;食塩（塩化ナトリウム）のほか、&lt;strong&gt;硫酸銅&lt;/strong&gt;などさまざまな塩がある。&lt;/li&gt;
&lt;li&gt;「酸」と「アルカリ」の組み合わせによって、できる塩の種類が変わる。&lt;/li&gt;
&lt;/ul&gt;
&lt;p class="mb-0"&gt;つまり、中和反応では、&lt;strong&gt;かならず「塩」と「水」ができる&lt;/strong&gt;というパターンをまず覚えましょう。&lt;/p&gt;
&lt;/div&gt;
&lt;/div&gt;
&lt;h3 class="h5 mt-3"&gt;（1）入試で大事な視点：濃度と量&lt;/h3&gt;
&lt;p class="mb-2"&gt;問題を解くときにカギになるのが、&lt;strong&gt;酸性・アルカリ性の濃さ（濃度）と体積（量）&lt;/strong&gt;です。&lt;/p&gt;
&lt;ul&gt;
&lt;li&gt;酸のほうが&lt;strong&gt;濃い&lt;/strong&gt;なら、アルカリを&lt;strong&gt;たくさん用意しないと完全中和にならない&lt;/strong&gt;。&lt;/li&gt;
&lt;li&gt;逆にアルカリが強くて濃いなら、酸を多めに入れる必要がある。&lt;/li&gt;
&lt;li&gt;問題文の「○倍にうすめた」「何mLずつ入れた」などの条件から、&lt;strong&gt;どちらが勝つか・完全中和か&lt;/strong&gt;を読み取る。&lt;/li&gt;
&lt;/ul&gt;
&lt;p class="mb-0"&gt;「濃度 × 体積」で&lt;strong&gt;「強さ × 量」&lt;/strong&gt;をイメージしながら、どちらの陣営が勝つかを考えると整理しやすくなります。&lt;/p&gt;
&lt;/div&gt;
&lt;/div&gt;
&lt;p&gt;&lt;!-- 3. リトマス紙と「おかあさん」語呂合わせ --&gt;&lt;/p&gt;
&lt;div class="card shadow-sm mb-4"&gt;
&lt;div class="card-body"&gt;
&lt;h2 class="h4 mb-3"&gt;3. リトマス紙の変化と語呂合わせ「おかあさん」&lt;/h2&gt;
&lt;p&gt;中和・酸・アルカリを学ぶときにセットで覚えておきたいのが、&lt;strong&gt;リトマス紙の色の変化&lt;/strong&gt;です。&lt;/p&gt;
&lt;div class="table-responsive mb-3"&gt;
&lt;table class="table table-bordered align-middle mb-0"&gt;
&lt;thead style="background-color: #e3f2fd;"&gt;
&lt;tr class="text-center"&gt;
&lt;th scope="col"&gt;溶液の性質&lt;/th&gt;
&lt;th scope="col"&gt;青色リトマス紙&lt;/th&gt;
&lt;th scope="col"&gt;赤色リトマス紙&lt;/th&gt;
&lt;/tr&gt;
&lt;/thead&gt;
&lt;tbody&gt;
&lt;tr&gt;
&lt;td class="fw-bold"&gt;酸性&lt;/td&gt;
&lt;td class="text-danger fw-bold"&gt;青 → 赤&lt;/td&gt;
&lt;td&gt;赤のまま&lt;/td&gt;
&lt;/tr&gt;
&lt;tr style="background-color: #f5f5f5;"&gt;
&lt;td class="fw-bold"&gt;アルカリ性&lt;/td&gt;
&lt;td&gt;青のまま&lt;/td&gt;
&lt;td class="text-primary fw-bold"&gt;赤 → 青&lt;/td&gt;
&lt;/tr&gt;
&lt;tr&gt;
&lt;td class="fw-bold"&gt;中性&lt;/td&gt;
&lt;td&gt;青のまま&lt;/td&gt;
&lt;td&gt;赤のまま&lt;/td&gt;
&lt;/tr&gt;
&lt;/tbody&gt;
&lt;/table&gt;
&lt;/div&gt;
&lt;p class="mb-2"&gt;しゅん吉流キーワードは&lt;strong&gt;「おかあさん」&lt;/strong&gt;です。&lt;/p&gt;
&lt;ul&gt;
&lt;li&gt;&lt;strong&gt;おかあさん&lt;/strong&gt; ＝ 「&lt;strong&gt;青（お） → 赤（あ）＝ 酸（さん）&lt;/strong&gt;」&lt;/li&gt;
&lt;li&gt;&lt;strong&gt;青い紙が赤に変わったら酸性！&lt;/strong&gt; とセットで覚える。&lt;/li&gt;
&lt;/ul&gt;
&lt;p class="mb-0"&gt;語呂合わせのおかげで、&lt;strong&gt;テスト本番で一瞬で思い出せる&lt;/strong&gt;のがポイントです。&lt;br /&gt;
もし自分なりの語呂が思いついたら、ぜひノートに書いて覚えましょう。&lt;/p&gt;
&lt;/div&gt;
&lt;/div&gt;
&lt;p&gt;&lt;!-- 4. まとめ表（元のまとめの再構成） --&gt;&lt;/p&gt;
&lt;div class="card shadow-sm mb-4"&gt;
&lt;div class="card-body"&gt;
&lt;h2 class="h4 mb-3"&gt;4. 中和反応の仕組みまとめ&lt;/h2&gt;
&lt;div class="table-responsive"&gt;
&lt;table class="table table-bordered align-middle mb-0"&gt;
&lt;thead style="background-color: #dfffd6;"&gt;
&lt;tr class="text-center"&gt;
&lt;th style="width: 30%;" scope="col"&gt;項目&lt;/th&gt;
&lt;th style="width: 70%;" scope="col"&gt;内容&lt;/th&gt;
&lt;/tr&gt;
&lt;/thead&gt;
&lt;tbody&gt;
&lt;tr style="background-color: #ffffff;"&gt;
&lt;td class="fw-bold"&gt;中和反応とは？&lt;/td&gt;
&lt;td&gt;– 酸性とアルカリ性が&lt;strong&gt;互いの性質を打ち消し合う反応&lt;/strong&gt;&lt;br /&gt;
– &lt;strong&gt;完全中和&lt;/strong&gt;：酸性とアルカリ性が互角になり、中性になる状態&lt;br /&gt;
– 中和反応では&lt;strong&gt;必ず発熱反応&lt;/strong&gt;になり、熱が発生する&lt;/td&gt;
&lt;/tr&gt;
&lt;tr style="background-color: #dfffd6;"&gt;
&lt;td class="fw-bold"&gt;生成物&lt;/td&gt;
&lt;td&gt;– 中和反応でできるもの：&lt;strong&gt;塩（えん）と水&lt;/strong&gt;&lt;br /&gt;
– 塩には食塩（塩化ナトリウム）だけでなく、硫酸銅などさまざまな化学物質が含まれる&lt;/td&gt;
&lt;/tr&gt;
&lt;tr style="background-color: #ffffff;"&gt;
&lt;td class="fw-bold"&gt;リトマス紙の変化&lt;/td&gt;
&lt;td&gt;– 青色リトマス紙 → 赤色：&lt;strong&gt;酸性&lt;/strong&gt;&lt;br /&gt;
– 語呂合わせ：&lt;strong&gt;おかあさん&lt;/strong&gt;（青 → 赤 ＝ 酸性）&lt;br /&gt;
– 赤色リトマス紙 → 青色：アルカリ性&lt;/td&gt;
&lt;/tr&gt;
&lt;tr style="background-color: #dfffd6;"&gt;
&lt;td class="fw-bold"&gt;問題のポイント&lt;/td&gt;
&lt;td&gt;– 酸性・アルカリ性の&lt;strong&gt;濃度（こさ）&lt;/strong&gt;と&lt;strong&gt;体積（量）&lt;/strong&gt;を見て、どちらが余るか判断する&lt;br /&gt;
– 中和の結果、酸性またはアルカリ性が&lt;strong&gt;少し残る場合もある&lt;/strong&gt;&lt;br /&gt;
– 入試では&lt;strong&gt;完全中和の条件&lt;/strong&gt;（中性になる点）をねらう問題が多い&lt;/td&gt;
&lt;/tr&gt;
&lt;/tbody&gt;
&lt;/table&gt;
&lt;/div&gt;
&lt;/div&gt;
&lt;/div&gt;
&lt;p&gt;&lt;!-- 5. 中和反応クイズ --&gt;&lt;/p&gt;
&lt;div class="card shadow-sm mb-4"&gt;
&lt;div class="card-body"&gt;
&lt;h2 class="h4 mb-3"&gt;5. 中和反応の仕組みクイズ（10問）&lt;/h2&gt;
&lt;p&gt;中和の定義・発熱・生成物・リトマス紙…どこまで定着したかチェックしてみましょう。&lt;br /&gt;
各問題の&lt;strong&gt;「正解を見る」ボタン&lt;/strong&gt;を押すと答えが表示され、ボタンは消えます。&lt;/p&gt;
&lt;div class="table-responsive"&gt;
&lt;table class="table table-bordered align-middle"&gt;
&lt;thead style="background-color: #dfffd6;"&gt;
&lt;tr class="text-center"&gt;
&lt;th style="width: 40%;" scope="col"&gt;問題&lt;/th&gt;
&lt;th style="width: 40%;" scope="col"&gt;選択肢&lt;/th&gt;
&lt;th style="width: 20%;" scope="col"&gt;正解を見る&lt;/th&gt;
&lt;/tr&gt;
&lt;/thead&gt;
&lt;tbody&gt;
&lt;tr style="background-color: #ffffff;"&gt;
&lt;td&gt;1. 中和反応とはどのような反応ですか？&lt;/td&gt;
&lt;td&gt;A. 酸性がアルカリ性を打ち負かす反応&lt;br /&gt;
B. 酸性とアルカリ性が互いの性質を打ち消し合う反応&lt;br /&gt;
C. アルカリ性が酸性を蒸発させる反応&lt;br /&gt;
D. 酸性とアルカリ性が共存する反応&lt;/td&gt;
&lt;td class="text-center"&gt;&lt;button id="btn-n-answer1" class="btn btn-sm btn-primary mb-1"&gt;正解を見る&lt;/button&gt;&lt;/p&gt;
&lt;div id="n-answer1" style="display: none;"&gt;正解: B. 酸性とアルカリ性が互いの性質を打ち消し合う反応&lt;/div&gt;
&lt;/td&gt;
&lt;/tr&gt;
&lt;tr style="background-color: #dfffd6;"&gt;
&lt;td&gt;2. 中和反応で必ず発生するものは？&lt;/td&gt;
&lt;td&gt;A. 吸熱&lt;br /&gt;
B. 冷気&lt;br /&gt;
C. 発熱&lt;br /&gt;
D. 色変化&lt;/td&gt;
&lt;td class="text-center"&gt;&lt;button id="btn-n-answer2" class="btn btn-sm btn-primary mb-1"&gt;正解を見る&lt;/button&gt;&lt;/p&gt;
&lt;div id="n-answer2" style="display: none;"&gt;正解: C. 発熱&lt;/div&gt;
&lt;/td&gt;
&lt;/tr&gt;
&lt;tr style="background-color: #ffffff;"&gt;
&lt;td&gt;3. 中和反応で生成されるのは？&lt;/td&gt;
&lt;td&gt;A. 酸素と水&lt;br /&gt;
B. 塩と水&lt;br /&gt;
C. 塩と酸素&lt;br /&gt;
D. 水だけ&lt;/td&gt;
&lt;td class="text-center"&gt;&lt;button id="btn-n-answer3" class="btn btn-sm btn-primary mb-1"&gt;正解を見る&lt;/button&gt;&lt;/p&gt;
&lt;div id="n-answer3" style="display: none;"&gt;正解: B. 塩と水&lt;/div&gt;
&lt;/td&gt;
&lt;/tr&gt;
&lt;tr style="background-color: #dfffd6;"&gt;
&lt;td&gt;4. 中和で生成される「塩」とは何ですか？&lt;/td&gt;
&lt;td&gt;A. しお（食塩）のみ&lt;br /&gt;
B. 塩酸の成分&lt;br /&gt;
C. 食塩以外の化学物質も含む&lt;br /&gt;
D. 水酸化物のみ&lt;/td&gt;
&lt;td class="text-center"&gt;&lt;button id="btn-n-answer4" class="btn btn-sm btn-primary mb-1"&gt;正解を見る&lt;/button&gt;&lt;/p&gt;
&lt;div id="n-answer4" style="display: none;"&gt;正解: C. 食塩以外の化学物質も含む&lt;/div&gt;
&lt;/td&gt;
&lt;/tr&gt;
&lt;tr style="background-color: #ffffff;"&gt;
&lt;td&gt;5. 酸性のリトマス紙の色変化は？&lt;/td&gt;
&lt;td&gt;A. 赤→青&lt;br /&gt;
B. 青→赤&lt;br /&gt;
C. 緑→赤&lt;br /&gt;
D. 青→緑&lt;/td&gt;
&lt;td class="text-center"&gt;&lt;button id="btn-n-answer5" class="btn btn-sm btn-primary mb-1"&gt;正解を見る&lt;/button&gt;&lt;/p&gt;
&lt;div id="n-answer5" style="display: none;"&gt;正解: B. 青→赤&lt;/div&gt;
&lt;/td&gt;
&lt;/tr&gt;
&lt;tr style="background-color: #dfffd6;"&gt;
&lt;td&gt;6. リトマス紙の語呂合わせ「おかあさん」とは何を指しますか？&lt;/td&gt;
&lt;td&gt;A. 赤→青: アルカリ性&lt;br /&gt;
B. 青→赤: 酸性&lt;br /&gt;
C. 緑→青: 中性&lt;br /&gt;
D. 赤→緑: 酸性&lt;/td&gt;
&lt;td class="text-center"&gt;&lt;button id="btn-n-answer6" class="btn btn-sm btn-primary mb-1"&gt;正解を見る&lt;/button&gt;&lt;/p&gt;
&lt;div id="n-answer6" style="display: none;"&gt;正解: B. 青→赤: 酸性&lt;/div&gt;
&lt;/td&gt;
&lt;/tr&gt;
&lt;tr style="background-color: #ffffff;"&gt;
&lt;td&gt;7. 完全中和の定義は？&lt;/td&gt;
&lt;td&gt;A. 酸性とアルカリ性が互いに中和しきる状態&lt;br /&gt;
B. 酸性が強く残る状態&lt;br /&gt;
C. アルカリ性が勝つ状態&lt;br /&gt;
D. 中和が不完全な状態&lt;/td&gt;
&lt;td class="text-center"&gt;&lt;button id="btn-n-answer7" class="btn btn-sm btn-primary mb-1"&gt;正解を見る&lt;/button&gt;&lt;/p&gt;
&lt;div id="n-answer7" style="display: none;"&gt;正解: A. 酸性とアルカリ性が互いに中和しきる状態&lt;/div&gt;
&lt;/td&gt;
&lt;/tr&gt;
&lt;tr style="background-color: #dfffd6;"&gt;
&lt;td&gt;8. 中和反応で塩が生成される理由は？&lt;/td&gt;
&lt;td&gt;A. 酸がアルカリ性を溶かすから&lt;br /&gt;
B. 酸とアルカリの化学反応で塩ができる&lt;br /&gt;
C. 水の蒸発による副産物&lt;br /&gt;
D. 温度の影響で生成&lt;/td&gt;
&lt;td class="text-center"&gt;&lt;button id="btn-n-answer8" class="btn btn-sm btn-primary mb-1"&gt;正解を見る&lt;/button&gt;&lt;/p&gt;
&lt;div id="n-answer8" style="display: none;"&gt;正解: B. 酸とアルカリの化学反応で塩ができる&lt;/div&gt;
&lt;/td&gt;
&lt;/tr&gt;
&lt;tr style="background-color: #ffffff;"&gt;
&lt;td&gt;9. 中和反応における「発熱反応」の特徴は？&lt;/td&gt;
&lt;td&gt;A. 必ず冷たくなる&lt;br /&gt;
B. 必ず熱が発生する&lt;br /&gt;
C. 時々熱が発生する&lt;br /&gt;
D. 無反応&lt;/td&gt;
&lt;td class="text-center"&gt;&lt;button id="btn-n-answer9" class="btn btn-sm btn-primary mb-1"&gt;正解を見る&lt;/button&gt;&lt;/p&gt;
&lt;div id="n-answer9" style="display: none;"&gt;正解: B. 必ず熱が発生する&lt;/div&gt;
&lt;/td&gt;
&lt;/tr&gt;
&lt;tr style="background-color: #dfffd6;"&gt;
&lt;td&gt;10. 中和反応の例として正しいものは？&lt;/td&gt;
&lt;td&gt;A. 水と油&lt;br /&gt;
B. 酸性とアルカリ性&lt;br /&gt;
C. 酸素と窒素&lt;br /&gt;
D. 塩と水&lt;/td&gt;
&lt;td class="text-center"&gt;&lt;button id="btn-n-answer10" class="btn btn-sm btn-primary mb-1"&gt;正解を見る&lt;/button&gt;&lt;/p&gt;
&lt;div id="n-answer10" style="display: none;"&gt;正解: B. 酸性とアルカリ性&lt;/div&gt;
&lt;/td&gt;
&lt;/tr&gt;
&lt;/tbody&gt;
&lt;/table&gt;
&lt;/div&gt;
&lt;/div&gt;
&lt;/div&gt;
&lt;p&gt;&lt;!-- 6. まとめ ＋ CTA --&gt;&lt;/p&gt;
&lt;div class="card shadow-sm mb-4"&gt;
&lt;div class="card-body"&gt;
&lt;h2 class="h4 mb-3"&gt;6. まとめ──「酸＋アルカリ＝塩と水＋発熱」をワンセットで&lt;/h2&gt;
&lt;ul class="mb-3"&gt;
&lt;li&gt;&lt;strong&gt;中和＝酸性とアルカリ性が互いの性質を打ち消し合う反応&lt;/strong&gt;。完全中和では中性になる。&lt;/li&gt;
&lt;li&gt;中和では&lt;strong&gt;必ず発熱反応&lt;/strong&gt;が起こり、ビーカーがあたたかくなる。&lt;/li&gt;
&lt;li&gt;中和反応の生成物は、&lt;strong&gt;塩（えん）と水&lt;/strong&gt;が基本パターン。&lt;/li&gt;
&lt;li&gt;リトマス紙は&lt;strong&gt;「おかあさん」＝ 青 → 赤 で酸性&lt;/strong&gt;と覚えると、テストで迷いにくい。&lt;/li&gt;
&lt;li&gt;計算問題では、酸とアルカリの&lt;strong&gt;濃度 × 体積&lt;/strong&gt;を比べて、どちらが余るかを判断する。&lt;/li&gt;
&lt;/ul&gt;
&lt;p class="mb-0"&gt;このページの内容をおさえておくと、&lt;strong&gt;中和・中性・発熱・リトマス紙の色の変化&lt;/strong&gt;が1本の線でつながります。&lt;br /&gt;
ノートに自分なりの図や語呂合わせを書き加えながら、何度か解き直してみましょう。&lt;/p&gt;
&lt;/div&gt;
&lt;/div&gt;
&lt;div class="card shadow-sm mb-4" style="border: 2px solid #00897b;"&gt;
&lt;div class="card-body"&gt;
&lt;h2 class="h5 mb-2" style="border-left: 4px solid #00897b; padding-left: 0.75rem;"&gt;中和・水溶液がニガテな人へ──しゅん吉クエストの理科講座&lt;/h2&gt;
&lt;p class="mb-2"&gt;「酸性・アルカリ性」「中和」「イオン」…水溶液の単元は、仕組みをつかめると一気に楽しくなります。&lt;br /&gt;
受験理科専門塾&lt;strong&gt;しゅん吉クエスト&lt;/strong&gt;では、&lt;br /&gt;
動画＋演習問題で&lt;strong&gt;「なぜそうなるか」&lt;/strong&gt;から丁寧に解説しています。&lt;/p&gt;
&lt;ul class="mb-3"&gt;
&lt;li&gt;小学生〜中学生向けの中和・水溶液特集講座&lt;/li&gt;
&lt;li&gt;オンライン個別指導での質問し放題プラン&lt;/li&gt;
&lt;li&gt;他教科とのセット受講も相談可能&lt;/li&gt;
&lt;/ul&gt;
&lt;div class="d-flex flex-wrap justify-content-between align-items-center"&gt;
&lt;p class="mb-2 mb-md-0"&gt;詳しいカリキュラム・料金・体験授業については、公式サイトをご覧ください。&lt;/p&gt;
&lt;p&gt;&lt;a class="btn btn-success" href="https://rika-quest.com/"&gt;&lt;br /&gt;
しゅん吉クエストの理科講座を見る&lt;br /&gt;
&lt;/a&gt;&lt;/p&gt;
&lt;/div&gt;
&lt;/div&gt;
&lt;/div&gt;
&lt;/div&gt;
&lt;p&gt;&lt;!-- クイズ用スクリプト --&gt;&lt;br /&gt;
&lt;script&gt;
  function showNeutralAnswer(id) {
    var answer = document.getElementById('n-answer' + id);
    var button = document.getElementById('btn-n-answer' + id);
    if (answer) {
      answer.style.display = 'block';
    }
    if (button) {
      button.style.display = 'none';
    }
  }
&lt;/script&gt;&lt;/p&gt;
------</t>
  </si>
  <si>
    <t>https://rika-quest.com/column/terrain/</t>
  </si>
  <si>
    <t>以下のページは不自然なワードを使用しています。
これらを適切に自然な言葉に置き換えて下さい。
なお、本文の装飾や構造は絶対に変えないでください。
【対象ページURL】
https://rika-quest.com/column/terrain/
【検出された不自然ワード】
- 型
【本文】
------
&lt;div class="container my-4"&gt;
&lt;p&gt;&lt;!-- Hero Section --&gt;&lt;/p&gt;
&lt;div class="card shadow-sm mb-4 border-0" style="background: linear-gradient(135deg, #0277bd, #004d40); color: #fff;"&gt;
&lt;div class="card-body p-4"&gt;
&lt;div class="d-flex flex-wrap justify-content-between align-items-center mb-2"&gt;&lt;span class="badge bg-warning text-dark mb-2" style="font-size: 0.8rem;"&gt;小5〜中1 地学／川の地形&lt;/span&gt;&lt;br /&gt;
&lt;span class="badge bg-light text-dark mb-2" style="font-size: 0.75rem;"&gt;読み時間目安：10〜15分&lt;/span&gt;&lt;/div&gt;
&lt;h1 class="card-title mb-3" style="font-size: 1.9rem; line-height: 1.5;"&gt;川の様子と川がつくる地形──V字谷・扇状地・三角州・三日月湖をまとめて整理&lt;/h1&gt;
&lt;p class="card-text mb-0" style="font-size: 0.98rem;"&gt;このページでは、川の&lt;strong&gt;上流・中流・下流の違い&lt;/strong&gt;から、&lt;br /&gt;
&lt;strong&gt;V字谷・扇状地・三角州・三日月湖&lt;/strong&gt;といった代表的な地形までを一気に整理します。&lt;br /&gt;
動画＋まとめ＋クイズで、入試・定期テストにそのまま出るポイントを確認していきましょう。&lt;/p&gt;
&lt;p class="mt-2 mb-0" style="font-size: 0.92rem;"&gt;地学分野（川・地層・火山・天体など）を全体で整理したい人は、&lt;a style="color: #fff; text-decoration: underline;" href="https://rika-quest.com/column/geoscience/"&gt;全体像はこちら&lt;/a&gt;。&lt;/p&gt;
&lt;/div&gt;
&lt;/div&gt;
&lt;p&gt;&lt;!-- YouTube --&gt;&lt;/p&gt;
&lt;div class="mb-4 text-center"&gt;
&lt;div style="max-width: 800px; margin: 0 auto;"&gt;
&lt;div style="position: relative; padding-bottom: 56.25%; height: 0; overflow: hidden; border-radius: 0.75rem;"&gt;&lt;iframe style="position: absolute; top: 0; left: 0; width: 100%; height: 100%;" title="YouTube video player" src="https://www.youtube.com/embed/zXTFZqAEUiA" frameborder="0" allowfullscreen="allowfullscreen"&gt;&lt;br /&gt;
&lt;/iframe&gt;&lt;/div&gt;
&lt;/div&gt;
&lt;/div&gt;
&lt;p&gt;&lt;!-- 導入：このページで学べること --&gt;&lt;/p&gt;
&lt;div class="card mb-4 border-0 shadow-sm"&gt;
&lt;div class="card-body"&gt;
&lt;h2 class="h4 mb-3"&gt;このページで学べること&lt;/h2&gt;
&lt;ul class="mb-0"&gt;
&lt;li&gt;川の&lt;strong&gt;上流・中流・下流&lt;/strong&gt;での流れ方・石の様子の違い&lt;/li&gt;
&lt;li&gt;川がつくる代表的な地形&lt;strong&gt;4つ（V字谷・扇状地・三角州・三日月湖）&lt;/strong&gt;&lt;/li&gt;
&lt;li&gt;写真や図から「どの場所の話か」を見分けるときのポイント&lt;/li&gt;
&lt;li&gt;地理（社会）の地形分野でもそのまま使える重要キーワード&lt;/li&gt;
&lt;/ul&gt;
&lt;/div&gt;
&lt;/div&gt;
&lt;p&gt;&lt;!-- 川の様子 --&gt;&lt;/p&gt;
&lt;div class="mb-4"&gt;
&lt;h2 class="h4 mb-3"&gt;川の様子：上流・中流・下流のちがい&lt;/h2&gt;
&lt;div class="row g-3 mb-3"&gt;
&lt;div class="col-md-6"&gt;
&lt;div class="card border-0 shadow-sm h-100"&gt;
&lt;div class="card-body"&gt;
&lt;p class="mb-2"&gt;日本は&lt;strong&gt;山地が多い国&lt;/strong&gt;です。山あいの急な斜面から海へ向かって川が流れていく中で、&lt;br /&gt;
場所によって&lt;strong&gt;流れの速さ・川幅・石の形&lt;/strong&gt;が大きく変わります。&lt;/p&gt;
&lt;ul class="mb-0"&gt;
&lt;li&gt;&lt;strong&gt;上流：&lt;/strong&gt;川幅が狭く、流れがとても速い。大きく角ばった石が多い。&lt;/li&gt;
&lt;li&gt;&lt;strong&gt;中流：&lt;/strong&gt;流れがややゆるやかになり、石は少し丸くなってくる。&lt;/li&gt;
&lt;li&gt;&lt;strong&gt;下流：&lt;/strong&gt;川幅が広く、流れはゆるやか。細かい砂や小石が中心になる。&lt;/li&gt;
&lt;/ul&gt;
&lt;/div&gt;
&lt;/div&gt;
&lt;/div&gt;
&lt;div class="col-md-6"&gt;
&lt;div class="card border-0 shadow-sm h-100"&gt;
&lt;p&gt;&lt;img decoding="async" class="card-img-top" src="https://rika-quest.com/wp-content/uploads/2023/07/3_単元ごと-1024x576.jpg" alt="川の上流・中流・下流の違いを示した図" /&gt;&lt;/p&gt;
&lt;div class="card-body py-2"&gt;
&lt;p class="small mb-0 text-muted"&gt;上流ほど川幅が狭く流れが速く、下流ほど川幅が広く流れが穏やかになります。&lt;/p&gt;
&lt;/div&gt;
&lt;/div&gt;
&lt;/div&gt;
&lt;/div&gt;
&lt;div class="alert alert-success mb-0" style="border-left: 4px solid #2e7d32;" role="alert"&gt;&lt;strong&gt;写真・図問題のコツ：&lt;/strong&gt;&lt;br /&gt;
石が「大きく角ばっている」なら上流、「小さく丸い・砂っぽい」なら下流を疑おう。&lt;/div&gt;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川がつくる地形のまとめ --&gt;&lt;/p&gt;
&lt;div class="mb-4"&gt;
&lt;h2 class="h4 mb-3"&gt;川がつくる4つの代表的な地形&lt;/h2&gt;
&lt;p&gt;川はただ流れているだけではなく、長い年月をかけて&lt;strong&gt;地形そのものを削ったり、土砂を運んで積もらせたり&lt;/strong&gt;します。&lt;br /&gt;
代表的な地形は、次の4つです。&lt;/p&gt;
&lt;div class="table-responsive mb-3"&gt;
&lt;table class="table table-bordered align-middle"&gt;
&lt;thead style="background-color: #c8e6c9;"&gt;
&lt;tr class="text-center"&gt;
&lt;th style="width: 18%;" scope="col"&gt;地形&lt;/th&gt;
&lt;th style="width: 40%;" scope="col"&gt;特徴&lt;/th&gt;
&lt;th style="width: 42%;" scope="col"&gt;イメージ・覚え方&lt;/th&gt;
&lt;/tr&gt;
&lt;/thead&gt;
&lt;tbody&gt;
&lt;tr style="background-color: #ffffff;"&gt;
&lt;td&gt;&lt;strong&gt;V字谷&lt;/strong&gt;&lt;/td&gt;
&lt;td&gt;山間部で&lt;strong&gt;川の流れがとても速く&lt;/strong&gt;、川底が激しくけずられてできた&lt;br /&gt;
V字型の谷。&lt;/td&gt;
&lt;td&gt;上から見ると深く鋭い谷。社会でもよく出る、山地の代表的な地形。&lt;br /&gt;
「&lt;strong&gt;速い流れによる浸食&lt;/strong&gt;」がキーワード。&lt;/td&gt;
&lt;/tr&gt;
&lt;tr style="background-color: #e8f5e9;"&gt;
&lt;td&gt;&lt;strong&gt;扇状地&lt;/strong&gt;&lt;/td&gt;
&lt;td&gt;山から平地に出たところで、川の流れが急にゆるやかになり、&lt;br /&gt;
運ばれてきた土砂が&lt;strong&gt;扇形&lt;/strong&gt;に広がって堆積した地形。&lt;/td&gt;
&lt;td&gt;漢字の通り&lt;strong&gt;「扇」&lt;/strong&gt;の形。果樹園・ぶどう畑・住宅地などが発達する場所として&lt;br /&gt;
社会で頻出。&lt;/td&gt;
&lt;/tr&gt;
&lt;tr style="background-color: #ffffff;"&gt;
&lt;td&gt;&lt;strong&gt;三角州&lt;/strong&gt;&lt;/td&gt;
&lt;td&gt;川が海にそそぐ&lt;strong&gt;河口&lt;/strong&gt;付近で、流れがさらに弱まり、&lt;br /&gt;
細かい土砂が堆積してできる三角形の低地。&lt;/td&gt;
&lt;td&gt;「&lt;strong&gt;河口・低地・三角形&lt;/strong&gt;」がセット。大きな都市が発達するところも多く、&lt;br /&gt;
社会の地図問題でもよく出ます。&lt;/td&gt;
&lt;/tr&gt;
&lt;tr style="background-color: #e8f5e9;"&gt;
&lt;td&gt;&lt;strong&gt;三日月湖&lt;/strong&gt;&lt;/td&gt;
&lt;td&gt;大きく蛇行した川が、洪水などで&lt;strong&gt;近道の流路に変わる&lt;/strong&gt;ことで、&lt;br /&gt;
取り残された古い流路の一部に水がたまった湖。&lt;/td&gt;
&lt;td&gt;上から見ると&lt;strong&gt;三日月型&lt;/strong&gt;。&lt;br /&gt;
川の「蛇行」「流路変更」「取り残された部分」という3点で覚える。&lt;/td&gt;
&lt;/tr&gt;
&lt;/tbody&gt;
&lt;/table&gt;
&lt;/div&gt;
&lt;div class="alert alert-info mb-0" style="border-left: 4px solid #0288d1;" role="alert"&gt;&lt;strong&gt;チェック！&lt;/strong&gt;&lt;br /&gt;
V字谷・扇状地・三角州・三日月湖の&lt;strong&gt;場所（山地／平地／河口）とでき方&lt;/strong&gt;を、&lt;br /&gt;
セットで説明できるようにしておこう。&lt;/div&gt;
&lt;/div&gt;
&lt;p&gt;&lt;!-- まとめ（テーブル版） --&gt;&lt;/p&gt;
&lt;div class="mb-4"&gt;
&lt;h2 class="h4 mb-3"&gt;川の地形の学習まとめ&lt;/h2&gt;
&lt;p class="mb-3"&gt;川の地形以外も含めて地学分野をまとめて整理したい人は、&lt;a href="https://rika-quest.com/column/geoscience/"&gt;全体像はこちら&lt;/a&gt;。&lt;/p&gt;
&lt;div class="table-responsive"&gt;
&lt;table class="table table-bordered align-middle"&gt;
&lt;thead style="background-color: #c8e6c9;"&gt;
&lt;tr class="text-center"&gt;
&lt;th style="width: 30%;" scope="col"&gt;ポイント&lt;/th&gt;
&lt;th style="width: 70%;" scope="col"&gt;内容&lt;/th&gt;
&lt;/tr&gt;
&lt;/thead&gt;
&lt;tbody&gt;
&lt;tr style="background-color: #ffffff;"&gt;
&lt;td&gt;&lt;strong&gt;川の流れの特徴&lt;/strong&gt;&lt;/td&gt;
&lt;td&gt;・上流：流れが速く、川幅が狭い。石は&lt;strong&gt;大きく角ばっている&lt;/strong&gt;。&lt;br /&gt;
・中流：流れがやや穏やかになり、石が&lt;strong&gt;丸みを帯びてくる&lt;/strong&gt;。&lt;br /&gt;
・下流：流れが緩やかで川幅が広い。石は&lt;strong&gt;小石〜砂状&lt;/strong&gt;が中心。&lt;/td&gt;
&lt;/tr&gt;
&lt;tr style="background-color: #e8f5e9;"&gt;
&lt;td&gt;&lt;strong&gt;川がつくる地形&lt;/strong&gt;&lt;/td&gt;
&lt;td&gt;・&lt;strong&gt;V字谷：&lt;/strong&gt;急流による浸食でできるV字型の谷（山間部）。&lt;br /&gt;
・&lt;strong&gt;扇状地：&lt;/strong&gt;山から平地に出た所で土砂が扇形に堆積。&lt;br /&gt;
・&lt;strong&gt;三角州：&lt;/strong&gt;河口付近で土砂が堆積した三角形の低地。&lt;br /&gt;
・&lt;strong&gt;三日月湖：&lt;/strong&gt;蛇行した川の旧流路が取り残されてできた三日月形の湖。&lt;/td&gt;
&lt;/tr&gt;
&lt;tr style="background-color: #ffffff;"&gt;
&lt;td&gt;&lt;strong&gt;石の変化&lt;/strong&gt;&lt;/td&gt;
&lt;td&gt;上流から下流に向かうにつれて、石は&lt;strong&gt;削られて小さく・丸く&lt;/strong&gt;なり、&lt;br /&gt;
最終的に&lt;strong&gt;細かい砂&lt;/strong&gt;になっていく。&lt;/td&gt;
&lt;/tr&gt;
&lt;tr style="background-color: #e8f5e9;"&gt;
&lt;td&gt;&lt;strong&gt;社会（地理）との関連&lt;/strong&gt;&lt;/td&gt;
&lt;td&gt;V字谷・扇状地・三角州・三日月湖は、&lt;br /&gt;
&lt;strong&gt;中学入試・高校入試の地理分野&lt;/strong&gt;で頻出のキーワード。&lt;br /&gt;
理科と社会をセットで覚えると得点源になりやすい。&lt;/td&gt;
&lt;/tr&gt;
&lt;/tbody&gt;
&lt;/table&gt;
&lt;/div&gt;
&lt;/div&gt;
&lt;p&gt;&lt;!-- クイズ --&gt;&lt;/p&gt;
&lt;h2 class="h4 mb-3"&gt;川の地形に関するクイズ&lt;/h2&gt;
&lt;div class="card mb-4 border-0 shadow-sm"&gt;
&lt;div class="card-body"&gt;
&lt;p class="mb-3"&gt;学んだ内容をクイズでチェックしてみましょう。&lt;br /&gt;
&lt;strong&gt;「正解を見る」ボタン&lt;/strong&gt;を押すと答えが表示され、ボタンは非表示になります。&lt;/p&gt;
&lt;div class="table-responsive"&gt;
&lt;table class="table table-bordered align-middle mb-0"&gt;
&lt;thead style="background-color: #c8e6c9;"&gt;
&lt;tr class="text-center"&gt;
&lt;th style="width: 40%;" scope="col"&gt;問題&lt;/th&gt;
&lt;th style="width: 40%;" scope="col"&gt;選択肢&lt;/th&gt;
&lt;th style="width: 20%;" scope="col"&gt;回答&lt;/th&gt;
&lt;/tr&gt;
&lt;/thead&gt;
&lt;tbody&gt;
&lt;tr style="background-color: #ffffff;"&gt;
&lt;td&gt;1. 上流の石の特徴は？&lt;/td&gt;
&lt;td&gt;A. 小さく丸い&lt;br /&gt;
B. 砂状&lt;br /&gt;
C. 大きく角ばっている&lt;br /&gt;
D. 流されていない&lt;/td&gt;
&lt;td class="text-center"&gt;&lt;button class="btn btn-sm btn-primary" type="button"&gt;&lt;br /&gt;
正解を見る&lt;br /&gt;
&lt;/button&gt;&lt;br /&gt;
&lt;span id="river-q1" style="display: none; margin-top: 4px;"&gt;&lt;br /&gt;
正解：C. 大きく角ばっている&lt;br /&gt;
&lt;/span&gt;&lt;/td&gt;
&lt;/tr&gt;
&lt;tr style="background-color: #d0f0c0;"&gt;
&lt;td&gt;2. 三角州はどのように形成される？&lt;/td&gt;
&lt;td&gt;A. 山の急斜面で土砂が堆積&lt;br /&gt;
B. 川の河口部で土砂が堆積&lt;br /&gt;
C. 河川が途中で分岐&lt;br /&gt;
D. 川の流れが速くなる&lt;/td&gt;
&lt;td class="text-center"&gt;&lt;button class="btn btn-sm btn-primary" type="button"&gt;&lt;br /&gt;
正解を見る&lt;br /&gt;
&lt;/button&gt;&lt;br /&gt;
&lt;span id="river-q2" style="display: none; margin-top: 4px;"&gt;&lt;br /&gt;
正解：B. 川の河口部で土砂が堆積&lt;br /&gt;
&lt;/span&gt;&lt;/td&gt;
&lt;/tr&gt;
&lt;tr style="background-color: #ffffff;"&gt;
&lt;td&gt;3. V字谷ができる主な原因は？&lt;/td&gt;
&lt;td&gt;A. 流れが遅い川&lt;br /&gt;
B. 土砂の堆積&lt;br /&gt;
C. 川の浸食作用&lt;br /&gt;
D. 洪水の発生&lt;/td&gt;
&lt;td class="text-center"&gt;&lt;button class="btn btn-sm btn-primary" type="button"&gt;&lt;br /&gt;
正解を見る&lt;br /&gt;
&lt;/button&gt;&lt;br /&gt;
&lt;span id="river-q3" style="display: none; margin-top: 4px;"&gt;&lt;br /&gt;
正解：C. 川の浸食作用&lt;br /&gt;
&lt;/span&gt;&lt;/td&gt;
&lt;/tr&gt;
&lt;tr style="background-color: #d0f0c0;"&gt;
&lt;td&gt;4. 扇状地ができやすい場所は？&lt;/td&gt;
&lt;td&gt;A. 河口&lt;br /&gt;
B. 山から平地への移行部分&lt;br /&gt;
C. 上流部&lt;br /&gt;
D. 三日月湖の近く&lt;/td&gt;
&lt;td class="text-center"&gt;&lt;button class="btn btn-sm btn-primary" type="button"&gt;&lt;br /&gt;
正解を見る&lt;br /&gt;
&lt;/button&gt;&lt;br /&gt;
&lt;span id="river-q4" style="display: none; margin-top: 4px;"&gt;&lt;br /&gt;
正解：B. 山から平地への移行部分&lt;br /&gt;
&lt;/span&gt;&lt;/td&gt;
&lt;/tr&gt;
&lt;tr style="background-color: #ffffff;"&gt;
&lt;td&gt;5. 三日月湖が形成される主な理由は？&lt;/td&gt;
&lt;td&gt;A. 河川の氾濫&lt;br /&gt;
B. 流路の変更&lt;br /&gt;
C. 土砂の堆積&lt;br /&gt;
D. 地盤の隆起&lt;/td&gt;
&lt;td class="text-center"&gt;&lt;button class="btn btn-sm btn-primary" type="button"&gt;&lt;br /&gt;
正解を見る&lt;br /&gt;
&lt;/button&gt;&lt;br /&gt;
&lt;span id="river-q5" style="display: none; margin-top: 4px;"&gt;&lt;br /&gt;
正解：B. 流路の変更&lt;br /&gt;
&lt;/span&gt;&lt;/td&gt;
&lt;/tr&gt;
&lt;tr style="background-color: #d0f0c0;"&gt;
&lt;td&gt;6. 川が上流から下流に流れるにつれて水量はどう変化する？&lt;/td&gt;
&lt;td&gt;A. 減少する&lt;br /&gt;
B. 一定のまま&lt;br /&gt;
C. 増加する&lt;br /&gt;
D. 繰り返し増減&lt;/td&gt;
&lt;td class="text-center"&gt;&lt;button class="btn btn-sm btn-primary" type="button"&gt;&lt;br /&gt;
正解を見る&lt;br /&gt;
&lt;/button&gt;&lt;br /&gt;
&lt;span id="river-q6" style="display: none; margin-top: 4px;"&gt;&lt;br /&gt;
正解：C. 増加する&lt;br /&gt;
&lt;/span&gt;&lt;/td&gt;
&lt;/tr&gt;
&lt;tr style="background-color: #ffffff;"&gt;
&lt;td&gt;7. 三角州が見られる場所は？&lt;/td&gt;
&lt;td&gt;A. 山の急斜面&lt;br /&gt;
B. 川の中流域&lt;br /&gt;
C. 川の河口&lt;br /&gt;
D. 三日月湖周辺&lt;/td&gt;
&lt;td class="text-center"&gt;&lt;button class="btn btn-sm btn-primary" type="button"&gt;&lt;br /&gt;
正解を見る&lt;br /&gt;
&lt;/button&gt;&lt;br /&gt;
&lt;span id="river-q7" style="display: none; margin-top: 4px;"&gt;&lt;br /&gt;
正解：C. 川の河口&lt;br /&gt;
&lt;/span&gt;&lt;/td&gt;
&lt;/tr&gt;
&lt;tr style="background-color: #d0f0c0;"&gt;
&lt;td&gt;8. 中流の石の特徴として正しいものは？&lt;/td&gt;
&lt;td&gt;A. 大きく角ばっている&lt;br /&gt;
B. 丸みを帯びている&lt;br /&gt;
C. 砂状になっている&lt;br /&gt;
D. ほとんど流されていない&lt;/td&gt;
&lt;td class="text-center"&gt;&lt;button class="btn btn-sm btn-primary" type="button"&gt;&lt;br /&gt;
正解を見る&lt;br /&gt;
&lt;/button&gt;&lt;br /&gt;
&lt;span id="river-q8" style="display: none; margin-top: 4px;"&gt;&lt;br /&gt;
正解：B. 丸みを帯びている&lt;br /&gt;
&lt;/span&gt;&lt;/td&gt;
&lt;/tr&gt;
&lt;tr style="background-color: #ffffff;"&gt;
&lt;td&gt;9. V字谷はどの地域でよく見られる？&lt;/td&gt;
&lt;td&gt;A. 平地&lt;br /&gt;
B. 山間部&lt;br /&gt;
C. 河口&lt;br /&gt;
D. 海岸&lt;/td&gt;
&lt;td class="text-center"&gt;&lt;button class="btn btn-sm btn-primary" type="button"&gt;&lt;br /&gt;
正解を見る&lt;br /&gt;
&lt;/button&gt;&lt;br /&gt;
&lt;span id="river-q9" style="display: none; margin-top: 4px;"&gt;&lt;br /&gt;
正解：B. 山間部&lt;br /&gt;
&lt;/span&gt;&lt;/td&gt;
&lt;/tr&gt;
&lt;tr style="background-color: #d0f0c0;"&gt;
&lt;td&gt;10. 上流の川の流れの特徴として正しいものは？&lt;/td&gt;
&lt;td&gt;A. 緩やか&lt;br /&gt;
B. 流れが速い&lt;br /&gt;
C. 幅が広い&lt;br /&gt;
D. 水量が多い&lt;/td&gt;
&lt;td class="text-center"&gt;&lt;button class="btn btn-sm btn-primary" type="button"&gt;&lt;br /&gt;
正解を見る&lt;br /&gt;
&lt;/button&gt;&lt;br /&gt;
&lt;span id="river-q10" style="display: none; margin-top: 4px;"&gt;&lt;br /&gt;
正解：B. 流れが速い&lt;br /&gt;
&lt;/span&gt;&lt;/td&gt;
&lt;/tr&gt;
&lt;/tbody&gt;
&lt;/table&gt;
&lt;/div&gt;
&lt;/div&gt;
&lt;/div&gt;
&lt;p&gt;&lt;!-- 最後のまとめ＋CTA --&gt;&lt;/p&gt;
&lt;div class="row g-3 mb-4"&gt;
&lt;div class="col-lg-7"&gt;
&lt;div class="card border-0 shadow-sm h-100"&gt;
&lt;div class="card-body"&gt;
&lt;h2 class="h4 mb-3"&gt;さいごに：理科と社会をセットで押さえよう&lt;/h2&gt;
&lt;p&gt;川のはたらきでつくられる地形は、&lt;strong&gt;理科（地学）だけでなく社会（地理）でも頻出&lt;/strong&gt;のテーマです。&lt;br /&gt;
用語を丸暗記するだけでなく、&lt;br /&gt;
「&lt;strong&gt;どの場所で／どんな流れ方をしていて／どうやってできた地形なのか&lt;/strong&gt;」を&lt;br /&gt;
セットで説明できるようにしておくと、応用問題にも対応しやすくなります。&lt;/p&gt;
&lt;ul&gt;
&lt;li&gt;写真・図から&lt;strong&gt;場所（上流／中流／下流）&lt;/strong&gt;を判定できるようにする&lt;/li&gt;
&lt;li&gt;V字谷・扇状地・三角州・三日月湖の「でき方」を&lt;strong&gt;自分の言葉で説明&lt;/strong&gt;してみる&lt;/li&gt;
&lt;li&gt;社会の地図帳・資料集とセットで見て、実際の地名と結びつける&lt;/li&gt;
&lt;/ul&gt;
&lt;/div&gt;
&lt;/div&gt;
&lt;/div&gt;
&lt;div class="col-lg-5"&gt;
&lt;div class="card h-100 shadow-sm" style="border-left: 6px solid #00796b;"&gt;
&lt;div class="card-body d-flex flex-column justify-content-between"&gt;
&lt;div&gt;
&lt;p class="text-muted mb-1" style="font-size: 0.8rem;"&gt;受験理科専門塾 しゅん吉クエスト&lt;/p&gt;
&lt;h3 class="h5 mb-2"&gt;地学・地形分野を&lt;strong&gt;得点源&lt;/strong&gt;にしたい方へ&lt;/h3&gt;
&lt;p class="mb-3" style="font-size: 0.95rem;"&gt;「用語は覚えたのに、図や写真になると解けない…」という悩みを、&lt;br /&gt;
&lt;strong&gt;動画＋図解＋演習&lt;/strong&gt;でしっかりフォローします。&lt;br /&gt;
川・火山・地層・天体など、入試頻出分野をまとめて整理したい方は、ぜひ一度ご相談ください。&lt;/p&gt;
&lt;/div&gt;
&lt;div&gt;&lt;a class="btn btn-success w-100 mb-2" href="https://rika-quest.com/kouza/"&gt;&lt;br /&gt;
地学・物理講座の詳細を見る&lt;br /&gt;
&lt;/a&gt;&lt;br /&gt;
&lt;a class="btn btn-outline-success w-100" href="https://rika-quest.com/inquiry/"&gt;&lt;br /&gt;
無料体験・お問い合わせはこちら&lt;br /&gt;
&lt;/a&gt;&lt;/div&gt;
&lt;/div&gt;
&lt;/div&gt;
&lt;/div&gt;
&lt;/div&gt;
&lt;/div&gt;
&lt;p&gt;&lt;!-- /.container --&gt;&lt;/p&gt;
&lt;p&gt;&lt;script&gt;
  // クイズの答え表示用（初期状態では span は display:none）
  function showRiverQuizAnswer(id, btn) {
    var ans = document.getElementById(id);
    if (ans) {
      ans.style.display = 'block';
    }
    if (btn) {
      btn.style.display = 'none';
    }
  }
&lt;/script&gt;&lt;/p&gt;
------</t>
  </si>
  <si>
    <t>https://rika-quest.com/column/transpiration/</t>
  </si>
  <si>
    <t>以下のページは不自然なワードを使用しています。
これらを適切に自然な言葉に置き換えて下さい。
なお、本文の装飾や構造は絶対に変えないでください。
【対象ページURL】
https://rika-quest.com/column/transpiration/
【検出された不自然ワード】
- 迷い
- 固定
- 設計
【本文】
------
&lt;p&gt;&lt;!-- 蒸散のしくみ｜WordPress固定ページ用HTML --&gt;&lt;/p&gt;
&lt;div class="container my-4"&gt;
&lt;p&gt;&lt;!-- Hero セクション --&gt;&lt;/p&gt;
&lt;div class="card shadow-sm mb-4 border-0" style="background: linear-gradient(135deg, #2e7d32, #00796b); color: #fff;"&gt;
&lt;div class="card-body p-4"&gt;
&lt;div class="d-flex flex-wrap justify-content-between align-items-center mb-2"&gt;&lt;span class="badge bg-warning text-dark mb-1" style="font-size: 0.8rem;"&gt;中学理科／生物分野&lt;/span&gt;&lt;br /&gt;
&lt;span class="badge bg-light text-dark mb-1" style="font-size: 0.75rem;"&gt;蒸散のしくみと計算問題&lt;/span&gt;&lt;/div&gt;
&lt;h1 class="card-title mb-3" style="font-size: 1.9rem; line-height: 1.5;"&gt;蒸散のしくみと実験の読み取り方──気孔・ワセリン・袋かけをまとめて整理&lt;/h1&gt;
&lt;p class="card-text mb-0" style="font-size: 0.98rem; line-height: 1.8;"&gt;&lt;strong&gt;蒸散&lt;/strong&gt;は、植物の体内の水分が&lt;strong&gt;水蒸気&lt;/strong&gt;になって外へ出る現象です。主な出入口は&lt;strong&gt;葉の裏側の気孔&lt;/strong&gt;で、入試では「条件を変えたときに蒸散量がどう変わるか」を比べる問題がよく出ます。&lt;br /&gt;
&lt;strong&gt;蒸散と蒸発の違い&lt;/strong&gt;、ワセリン・袋かけ・葉の切除の&lt;strong&gt;意図（何を変えた実験か）&lt;/strong&gt;を押さえると、比較・計算で迷いにくくなります。&lt;/p&gt;
&lt;p class="mt-2 mb-0" style="font-size: 0.92rem; line-height: 1.6;"&gt;生物分野（植物・動物・人体・生態系など）を全体で整理したい人は、&lt;a style="color: #fff; text-decoration: underline;" href="https://rika-quest.com/column/creature/"&gt;全体像はこちら&lt;/a&gt;。個別に伸ばし方を設計したい場合は、&lt;a href="https://rika-quest.com/kouza/"&gt;中学受験理科の個別指導（オンライン対応）講座一覧&lt;/a&gt;  をご覧ください（体験あり）。&lt;/p&gt;
&lt;/div&gt;
&lt;/div&gt;
&lt;p&gt;&lt;!-- 動画セクション --&gt;&lt;/p&gt;
&lt;div class="card shadow-sm mb-4"&gt;
&lt;div class="card-body"&gt;
&lt;h2 class="h4 mb-3"&gt;動画で学ぶ：蒸散のしくみ&lt;/h2&gt;
&lt;div class="ratio ratio-16x9 mb-3"&gt;&lt;iframe title="YouTube video player" src="https://www.youtube.com/embed/9U_smJly38E" width="560" height="315" frameborder="0" allowfullscreen="allowfullscreen"&gt;&lt;/iframe&gt;&lt;/div&gt;
&lt;p class="mb-0"&gt;全体像をつかんだあと、本文の解説・表・クイズで確認すると、知識が定着しやすくなります。&lt;/p&gt;
&lt;/div&gt;
&lt;/div&gt;
&lt;p&gt;&lt;!-- 蒸散とは何か --&gt;&lt;/p&gt;
&lt;div class="card shadow-sm mb-4"&gt;
&lt;div class="card-body"&gt;
&lt;h2 class="h4 mb-3"&gt;1. 蒸散とは何か──「植物の汗」のイメージを持とう&lt;/h2&gt;
&lt;p&gt;&lt;strong&gt;蒸散&lt;/strong&gt;とは、植物が体内の余分な水分を&lt;strong&gt;水蒸気として空気中に放出する現象&lt;/strong&gt;です。人間でいうところの&lt;strong&gt;「汗をかく」&lt;/strong&gt;イメージを持つと覚えやすくなります。&lt;/p&gt;
&lt;ul class="mb-3"&gt;
&lt;li&gt;根から吸い上げた水分のうち、使い切れなかった余分な水が放出される&lt;/li&gt;
&lt;li&gt;主に&lt;strong&gt;葉の裏側にある「気孔」&lt;/strong&gt;から出入りする&lt;/li&gt;
&lt;li&gt;水分の調節だけでなく、体温調節や水の流れ（根から葉まで）の維持にも関係する&lt;/li&gt;
&lt;/ul&gt;
&lt;div class="row align-items-center"&gt;
&lt;div class="col-md-6 mb-3 mb-md-0"&gt;&lt;img decoding="async" class="img-fluid rounded shadow-sm" src="https://rika-quest.com/wp-content/uploads/2023/04/画像1-1024x623.png" alt="植物の葉の裏側にある気孔を示す図：蒸散の仕組みと水蒸気の出入りを解説" /&gt;&lt;/div&gt;
&lt;div class="col-md-6"&gt;
&lt;h3 class="h5 mb-2"&gt;気孔とは&lt;/h3&gt;
&lt;p class="mb-2"&gt;植物の葉の裏側には、図のような&lt;strong&gt;口のような形&lt;/strong&gt;をした穴がたくさんあります。これを&lt;strong&gt;気孔（きこう）&lt;/strong&gt;といいます。&lt;/p&gt;
&lt;ul class="mb-0"&gt;
&lt;li&gt;ふたのように&lt;strong&gt;開いたり閉じたり&lt;/strong&gt;できる&lt;/li&gt;
&lt;li&gt;水蒸気の出入り（＝蒸散）をコントロールする&lt;/li&gt;
&lt;li&gt;酸素や二酸化炭素などの&lt;strong&gt;気体の出入り&lt;/strong&gt;も行う&lt;/li&gt;
&lt;/ul&gt;
&lt;/div&gt;
&lt;/div&gt;
&lt;/div&gt;
&lt;/div&gt;
&lt;p&gt;&lt;!-- 蒸散実験の装置と条件 --&gt;&lt;/p&gt;
&lt;div class="card shadow-sm mb-4"&gt;
&lt;div class="card-body"&gt;
&lt;h2 class="h4 mb-3"&gt;2. 蒸散実験の装置と条件を整理しよう&lt;/h2&gt;
&lt;p&gt;蒸散の問題では、次のような&lt;strong&gt;植物＋水＋ふた&lt;/strong&gt;の組み合わせがよく出てきます。&lt;/p&gt;
&lt;div class="row align-items-center mb-3"&gt;
&lt;div class="col-md-7 mb-3 mb-md-0"&gt;&lt;img decoding="async" class="img-fluid rounded shadow-sm" src="https://rika-quest.com/wp-content/uploads/2023/04/画像2-1024x539.png" alt="蒸散実験の条件を比較する図：葉を引きちぎったり、ワセリンを塗ったりした状態を示す" /&gt;&lt;/div&gt;
&lt;div class="col-md-5"&gt;
&lt;p class="mb-2"&gt;図のように、同じ種類の植物を使って条件だけを変え、&lt;strong&gt;水の減り方の違い&lt;/strong&gt;を調べます。&lt;/p&gt;
&lt;ul class="mb-0"&gt;
&lt;li&gt;A：ふたを開けたまま&lt;/li&gt;
&lt;li&gt;B・C・D・E：ふたを閉めた状態&lt;/li&gt;
&lt;li&gt;C：葉を半分にする&lt;/li&gt;
&lt;li&gt;D：葉をすべて引きちぎる&lt;/li&gt;
&lt;li&gt;E：植物全体を袋で覆う　など&lt;/li&gt;
&lt;/ul&gt;
&lt;/div&gt;
&lt;/div&gt;
&lt;p class="mb-3"&gt;追加条件として、次のような設定がよく登場します。&lt;/p&gt;
&lt;div class="table-responsive mb-3"&gt;
&lt;table class="table table-bordered align-middle mb-0"&gt;
&lt;thead style="background-color: #e8f5e9;"&gt;
&lt;tr class="text-center"&gt;
&lt;th scope="col"&gt;条件&lt;/th&gt;
&lt;th scope="col"&gt;具体例&lt;/th&gt;
&lt;th scope="col"&gt;ねらい・何を調べたいか&lt;/th&gt;
&lt;/tr&gt;
&lt;/thead&gt;
&lt;tbody&gt;
&lt;tr&gt;
&lt;td class="fw-bold"&gt;葉の枚数を変える&lt;/td&gt;
&lt;td&gt;葉を半分にする（C）／全部引きちぎる（D）&lt;/td&gt;
&lt;td&gt;葉の数（面積）が蒸散量にどれくらい影響するかを調べる&lt;/td&gt;
&lt;/tr&gt;
&lt;tr style="background-color: #f9fbe7;"&gt;
&lt;td class="fw-bold"&gt;ワセリンを塗る&lt;/td&gt;
&lt;td&gt;表側だけ／裏側だけ／両面 にワセリン（油）を塗る&lt;/td&gt;
&lt;td&gt;気孔をふさいで、水蒸気が出にくくなったときの蒸散量の変化を見る&lt;/td&gt;
&lt;/tr&gt;
&lt;tr&gt;
&lt;td class="fw-bold"&gt;袋で覆う&lt;/td&gt;
&lt;td&gt;植物全体をビニール袋で覆う（E）&lt;/td&gt;
&lt;td&gt;周りの湿度を高めて、湿度が蒸散に与える影響を調べる&lt;/td&gt;
&lt;/tr&gt;
&lt;tr style="background-color: #f9fbe7;"&gt;
&lt;td class="fw-bold"&gt;ふたの有無&lt;/td&gt;
&lt;td&gt;A：ふたなし／B〜E：ふたあり&lt;/td&gt;
&lt;td&gt;空気の流れの有無（風通し）や、気体の逃げやすさの違いを比べる&lt;/td&gt;
&lt;/tr&gt;
&lt;/tbody&gt;
&lt;/table&gt;
&lt;/div&gt;
&lt;p class="mb-0"&gt;実験問題では、&lt;strong&gt;どこを変えて、どこを同じにしているか&lt;/strong&gt;を先に押さえると整理しやすくなります。条件が多いときは、表にメモして可視化すると読み取りが安定します。&lt;/p&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中学受験理科に特化した&lt;strong&gt;完全１対１個別指導&lt;/strong&gt;の専門塾です。物理・化学・生物・地学の４分野について、苦手単元のやり直しから志望校対策まで、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蒸散量に影響する4つの要因 --&gt;&lt;/p&gt;
&lt;div class="card shadow-sm mb-4"&gt;
&lt;div class="card-body"&gt;
&lt;h2 class="h4 mb-3"&gt;3. 蒸散量に影響する4つの要因&lt;/h2&gt;
&lt;p&gt;蒸散の量は、環境条件によって変化します。入試でも頻出なので、&lt;strong&gt;増える方向／減る方向&lt;/strong&gt;をセットで押さえておくと整理しやすくなります。&lt;/p&gt;
&lt;div class="row"&gt;
&lt;div class="col-md-6"&gt;
&lt;h3 class="h5 mt-2"&gt;増える方向に働く要因&lt;/h3&gt;
&lt;ul&gt;
&lt;li&gt;&lt;strong&gt;気温が高い&lt;/strong&gt;：水が蒸発しやすくなる&lt;/li&gt;
&lt;li&gt;&lt;strong&gt;湿度が低い&lt;/strong&gt;：空気が乾いているほど水蒸気が出て行きやすい&lt;/li&gt;
&lt;li&gt;&lt;strong&gt;風が強い&lt;/strong&gt;：葉の周りの湿った空気が吹き飛ばされる&lt;/li&gt;
&lt;li&gt;&lt;strong&gt;光が強い&lt;/strong&gt;：気孔が開きやすくなり、水蒸気が出やすくなる&lt;/li&gt;
&lt;/ul&gt;
&lt;/div&gt;
&lt;div class="col-md-6"&gt;
&lt;h3 class="h5 mt-2"&gt;減る方向に働く要因&lt;/h3&gt;
&lt;ul&gt;
&lt;li&gt;&lt;strong&gt;気温が低い&lt;/strong&gt;：水が蒸発しにくい&lt;/li&gt;
&lt;li&gt;&lt;strong&gt;湿度が高い&lt;/strong&gt;：空気がすでに湿っているので、水蒸気が出にくい&lt;/li&gt;
&lt;li&gt;&lt;strong&gt;風が弱い／無風&lt;/strong&gt;：葉のまわりの空気が入れ替わらない&lt;/li&gt;
&lt;li&gt;&lt;strong&gt;暗い環境&lt;/strong&gt;：気孔が閉じやすく、蒸散が抑えられる&lt;/li&gt;
&lt;/ul&gt;
&lt;/div&gt;
&lt;/div&gt;
&lt;/div&gt;
&lt;/div&gt;
&lt;p&gt;&lt;!-- 計算問題の読み取り方 --&gt;&lt;/p&gt;
&lt;div class="card shadow-sm mb-4"&gt;
&lt;div class="card-body"&gt;
&lt;h2 class="h4 mb-3"&gt;4. 蒸散の計算問題は「条件」と「水の減り方」に注目&lt;/h2&gt;
&lt;p&gt;実験後に&lt;strong&gt;水の量がどれだけ減ったか&lt;/strong&gt;が表やグラフで示され、「どの条件が一番蒸散したか」を比べさせる問題がよく出ます。&lt;/p&gt;
&lt;h3 class="h5 mt-3"&gt;問題を解くときの基本ステップ&lt;/h3&gt;
&lt;ol&gt;
&lt;li&gt;&lt;strong&gt;装置ごとの条件を書き出す&lt;/strong&gt;&lt;br /&gt;
「葉の枚数」「ワセリンの有無」「袋の有無」などを整理する。&lt;/li&gt;
&lt;li&gt;&lt;strong&gt;水の減り方の違いを見る&lt;/strong&gt;&lt;br /&gt;
表やグラフから、どの装置が一番減っているかを読み取る。&lt;/li&gt;
&lt;li&gt;&lt;strong&gt;条件の違いと結果を結びつける&lt;/strong&gt;&lt;br /&gt;
「葉を全部ちぎったDではほとんど減らない」など、原因と結果をセットで押さえる。&lt;/li&gt;
&lt;/ol&gt;
&lt;blockquote class="blockquote mt-3"&gt;
&lt;p class="mb-1"&gt;植物がこんな感じで引きちぎられたり油を塗りたくられたりして犠牲になっているんですから、&lt;br /&gt;
一生懸命勉強頑張ってください！&lt;/p&gt;
&lt;/blockquote&gt;
&lt;p class="mb-0"&gt;蒸散の計算に慣れていない場合は、例題レベルで「条件を整理する」練習から入ると、比較問題の読み取りが安定します。&lt;/p&gt;
&lt;/div&gt;
&lt;/div&gt;
&lt;p&gt;&lt;!-- 蒸散の仕組みまとめ表 --&gt;&lt;/p&gt;
&lt;div class="card shadow-sm mb-4"&gt;
&lt;div class="card-body"&gt;
&lt;h2 class="h4 mb-3"&gt;5. 蒸散のしくみまとめ表&lt;/h2&gt;
&lt;p&gt;入試対策用に、要点を表にまとめました。暗記・復習の確認に使えます。&lt;/p&gt;
&lt;div class="table-responsive"&gt;
&lt;table class="table table-bordered align-middle mb-0"&gt;
&lt;thead style="background-color: #dfffd6;"&gt;
&lt;tr class="text-center"&gt;
&lt;th scope="col"&gt;項目&lt;/th&gt;
&lt;th scope="col"&gt;内容&lt;/th&gt;
&lt;/tr&gt;
&lt;/thead&gt;
&lt;tbody&gt;
&lt;tr style="background-color: #ffffff;"&gt;
&lt;td class="fw-bold"&gt;蒸散とは&lt;/td&gt;
&lt;td&gt;
&lt;ul class="mb-0 ps-3"&gt;
&lt;li&gt;植物が体内の余分な水分を&lt;strong&gt;水蒸気として放出する現象&lt;/strong&gt;&lt;/li&gt;
&lt;li&gt;主に&lt;strong&gt;葉の裏側にある気孔&lt;/strong&gt;から行われる&lt;/li&gt;
&lt;/ul&gt;
&lt;/td&gt;
&lt;/tr&gt;
&lt;tr style="background-color: #dfffd6;"&gt;
&lt;td class="fw-bold"&gt;気孔の役割&lt;/td&gt;
&lt;td&gt;
&lt;ul class="mb-0 ps-3"&gt;
&lt;li&gt;水蒸気の出入り（蒸散）&lt;/li&gt;
&lt;li&gt;酸素と二酸化炭素の交換（呼吸・光合成）&lt;/li&gt;
&lt;/ul&gt;
&lt;/td&gt;
&lt;/tr&gt;
&lt;tr style="background-color: #ffffff;"&gt;
&lt;td class="fw-bold"&gt;蒸散実験の代表的な条件&lt;/td&gt;
&lt;td&gt;
&lt;ul class="mb-0 ps-3"&gt;
&lt;li&gt;葉にワセリンを塗る：&lt;strong&gt;蒸散を抑える&lt;/strong&gt;&lt;/li&gt;
&lt;li&gt;葉を引きちぎる：&lt;strong&gt;蒸散がほとんど起こらない&lt;/strong&gt;&lt;/li&gt;
&lt;li&gt;葉や植物全体を袋で覆う：&lt;strong&gt;周りの湿度の影響&lt;/strong&gt;を調べる&lt;/li&gt;
&lt;/ul&gt;
&lt;/td&gt;
&lt;/tr&gt;
&lt;tr style="background-color: #dfffd6;"&gt;
&lt;td class="fw-bold"&gt;蒸散量に影響する要因&lt;/td&gt;
&lt;td&gt;
&lt;ul class="mb-0 ps-3"&gt;
&lt;li&gt;気温（高いほど増える）&lt;/li&gt;
&lt;li&gt;湿度（低いほど増える）&lt;/li&gt;
&lt;li&gt;風の強さ（強いほど増える）&lt;/li&gt;
&lt;li&gt;光の強さ（強いほど気孔が開き、増えやすい）&lt;/li&gt;
&lt;/ul&gt;
&lt;/td&gt;
&lt;/tr&gt;
&lt;/tbody&gt;
&lt;/table&gt;
&lt;/div&gt;
&lt;/div&gt;
&lt;/div&gt;
&lt;p&gt;&lt;!-- クイズセクション --&gt;&lt;/p&gt;
&lt;div class="card shadow-sm mb-4"&gt;
&lt;div class="card-body"&gt;
&lt;h2 class="h4 mb-3"&gt;6. 確認クイズ（10問）で理解をチェック&lt;/h2&gt;
&lt;p&gt;10問で要点を確認できます。&lt;strong&gt;「正解を見る」&lt;/strong&gt;を押すと答えが表示され、ボタンは消えます。&lt;/p&gt;
&lt;div class="table-responsive"&gt;
&lt;table class="table table-bordered align-middle"&gt;
&lt;thead style="background-color: #dfffd6;"&gt;
&lt;tr class="text-center"&gt;
&lt;th style="width: 40%;" scope="col"&gt;問題&lt;/th&gt;
&lt;th style="width: 40%;" scope="col"&gt;選択肢&lt;/th&gt;
&lt;th style="width: 20%;" scope="col"&gt;正解を見る&lt;/th&gt;
&lt;/tr&gt;
&lt;/thead&gt;
&lt;tbody&gt;
&lt;tr style="background-color: #ffffff;"&gt;
&lt;td&gt;1. 蒸散は植物のどの部分から主に行われますか？&lt;/td&gt;
&lt;td&gt;A. 根&lt;br /&gt;
B. 葉の裏側&lt;br /&gt;
C. 花&lt;br /&gt;
D. 茎&lt;/td&gt;
&lt;td class="text-center"&gt;&lt;button id="btn-answer1" class="btn btn-sm btn-success mb-1" type="button"&gt;正解を見る&lt;/button&gt;&lt;/p&gt;
&lt;div id="answer1" style="display: none;"&gt;正解：B. 葉の裏側&lt;/div&gt;
&lt;/td&gt;
&lt;/tr&gt;
&lt;tr style="background-color: #dfffd6;"&gt;
&lt;td&gt;2. 蒸散で放出されるものは何ですか？&lt;/td&gt;
&lt;td&gt;A. 水蒸気&lt;br /&gt;
B. 酸素&lt;br /&gt;
C. 二酸化炭素&lt;br /&gt;
D. 栄養分&lt;/td&gt;
&lt;td class="text-center"&gt;&lt;button id="btn-answer2" class="btn btn-sm btn-success mb-1" type="button"&gt;正解を見る&lt;/button&gt;&lt;/p&gt;
&lt;div id="answer2" style="display: none;"&gt;正解：A. 水蒸気&lt;/div&gt;
&lt;/td&gt;
&lt;/tr&gt;
&lt;tr style="background-color: #ffffff;"&gt;
&lt;td&gt;3. 気孔の主な役割はどれですか？&lt;/td&gt;
&lt;td&gt;A. 栄養分の吸収&lt;br /&gt;
B. 二酸化炭素と酸素の交換&lt;br /&gt;
C. 水分の吸収&lt;br /&gt;
D. 光合成の停止&lt;/td&gt;
&lt;td class="text-center"&gt;&lt;button id="btn-answer3" class="btn btn-sm btn-success mb-1" type="button"&gt;正解を見る&lt;/button&gt;&lt;/p&gt;
&lt;div id="answer3" style="display: none;"&gt;正解：B. 二酸化炭素と酸素の交換&lt;/div&gt;
&lt;/td&gt;
&lt;/tr&gt;
&lt;tr style="background-color: #dfffd6;"&gt;
&lt;td&gt;4. 蒸散を抑制するための方法として適切なのは？&lt;/td&gt;
&lt;td&gt;A. 光を当てる&lt;br /&gt;
B. ワセリンを塗る&lt;br /&gt;
C. 風を当てる&lt;br /&gt;
D. 温度を上げる&lt;/td&gt;
&lt;td class="text-center"&gt;&lt;button id="btn-answer4" class="btn btn-sm btn-success mb-1" type="button"&gt;正解を見る&lt;/button&gt;&lt;/p&gt;
&lt;div id="answer4" style="display: none;"&gt;正解：B. ワセリンを塗る&lt;/div&gt;
&lt;/td&gt;
&lt;/tr&gt;
&lt;tr style="background-color: #ffffff;"&gt;
&lt;td&gt;5. 気孔が特に多く存在するのはどこですか？&lt;/td&gt;
&lt;td&gt;A. 葉の表側&lt;br /&gt;
B. 葉の裏側&lt;br /&gt;
C. 茎&lt;br /&gt;
D. 根&lt;/td&gt;
&lt;td class="text-center"&gt;&lt;button id="btn-answer5" class="btn btn-sm btn-success mb-1" type="button"&gt;正解を見る&lt;/button&gt;&lt;/p&gt;
&lt;div id="answer5" style="display: none;"&gt;正解：B. 葉の裏側&lt;/div&gt;
&lt;/td&gt;
&lt;/tr&gt;
&lt;tr style="background-color: #dfffd6;"&gt;
&lt;td&gt;6. 蒸散量を増やす要因として最も適切なのは？&lt;/td&gt;
&lt;td&gt;A. 湿度が高い&lt;br /&gt;
B. 気温が高い&lt;br /&gt;
C. 光が弱い&lt;br /&gt;
D. 風が弱い&lt;/td&gt;
&lt;td class="text-center"&gt;&lt;button id="btn-answer6" class="btn btn-sm btn-success mb-1" type="button"&gt;正解を見る&lt;/button&gt;&lt;/p&gt;
&lt;div id="answer6" style="display: none;"&gt;正解：B. 気温が高い&lt;/div&gt;
&lt;/td&gt;
&lt;/tr&gt;
&lt;tr style="background-color: #ffffff;"&gt;
&lt;td&gt;7. 蒸散が全く起きない場合、水はどうなりますか？&lt;/td&gt;
&lt;td&gt;A. 水は蒸発する&lt;br /&gt;
B. 植物の中に溜まる&lt;br /&gt;
C. 水分は根に戻る&lt;br /&gt;
D. 水分は空気中に放出される&lt;/td&gt;
&lt;td class="text-center"&gt;&lt;button id="btn-answer7" class="btn btn-sm btn-success mb-1" type="button"&gt;正解を見る&lt;/button&gt;&lt;/p&gt;
&lt;div id="answer7" style="display: none;"&gt;正解：B. 植物の中に溜まる&lt;/div&gt;
&lt;/td&gt;
&lt;/tr&gt;
&lt;tr style="background-color: #dfffd6;"&gt;
&lt;td&gt;8. 蒸散の主な役割として正しいものは？&lt;/td&gt;
&lt;td&gt;A. 水分調節&lt;br /&gt;
B. 二酸化炭素の吸収&lt;br /&gt;
C. 栄養素の供給&lt;br /&gt;
D. 酸素の生成&lt;/td&gt;
&lt;td class="text-center"&gt;&lt;button id="btn-answer8" class="btn btn-sm btn-success mb-1" type="button"&gt;正解を見る&lt;/button&gt;&lt;/p&gt;
&lt;div id="answer8" style="display: none;"&gt;正解：A. 水分調節&lt;/div&gt;
&lt;/td&gt;
&lt;/tr&gt;
&lt;tr style="background-color: #ffffff;"&gt;
&lt;td&gt;9. 蒸散実験で袋を使う主な理由は？&lt;/td&gt;
&lt;td&gt;A. 蒸散を増加させる&lt;br /&gt;
B. 蒸散を防ぐ&lt;br /&gt;
C. 湿度の影響を確認する&lt;br /&gt;
D. 蒸発量を減らす&lt;/td&gt;
&lt;td class="text-center"&gt;&lt;button id="btn-answer9" class="btn btn-sm btn-success mb-1" type="button"&gt;正解を見る&lt;/button&gt;&lt;/p&gt;
&lt;div id="answer9" style="display: none;"&gt;正解：C. 湿度の影響を確認する&lt;/div&gt;
&lt;/td&gt;
&lt;/tr&gt;
&lt;tr style="background-color: #dfffd6;"&gt;
&lt;td&gt;10. 蒸散の結果、植物にはどのような変化が起こりますか？&lt;/td&gt;
&lt;td&gt;A. 葉が乾燥する&lt;br /&gt;
B. 葉が縮む&lt;br /&gt;
C. 水分が減る&lt;br /&gt;
D. 二酸化炭素が増える&lt;/td&gt;
&lt;td class="text-center"&gt;&lt;button id="btn-answer10" class="btn btn-sm btn-success mb-1" type="button"&gt;正解を見る&lt;/button&gt;&lt;/p&gt;
&lt;div id="answer10" style="display: none;"&gt;正解：C. 水分が減る&lt;/div&gt;
&lt;/td&gt;
&lt;/tr&gt;
&lt;/tbody&gt;
&lt;/table&gt;
&lt;/div&gt;
&lt;/div&gt;
&lt;/div&gt;
&lt;p&gt;&lt;!-- まとめ --&gt;&lt;/p&gt;
&lt;div class="card shadow-sm mb-4"&gt;
&lt;div class="card-body"&gt;
&lt;h2 class="h4 mb-3"&gt;7. まとめ──「図・条件・結果」をセットで覚えよう&lt;/h2&gt;
&lt;ul class="mb-3"&gt;
&lt;li&gt;&lt;strong&gt;蒸散＝植物の汗&lt;/strong&gt;というイメージを持つと理解しやすい。&lt;/li&gt;
&lt;li&gt;蒸散は&lt;strong&gt;主に葉の裏側の気孔&lt;/strong&gt;から行われ、水分調節や体温調節に関わる。&lt;/li&gt;
&lt;li&gt;実験問題では、&lt;strong&gt;葉の枚数・ワセリン・袋・ふた&lt;/strong&gt;などの条件の違いに注目する。&lt;/li&gt;
&lt;li&gt;環境条件（気温・湿度・風・光）は、蒸散量を増やしたり減らしたりする重要ポイント。&lt;/li&gt;
&lt;li&gt;表やグラフから&lt;strong&gt;「どの装置が一番水が減ったか」&lt;/strong&gt;を読み取り、条件と結果を結びつけて考える。&lt;/li&gt;
&lt;/ul&gt;
&lt;p class="mb-2"&gt;生物分野の中での位置づけ（光合成・呼吸・根のはたらき等）も含めて整理したい人は、&lt;a href="https://rika-quest.com/column/creature/"&gt;全体像はこちら&lt;/a&gt;。&lt;/p&gt;
&lt;p class="mb-0"&gt;図と表で全体像を押さえ、クイズで確認できる状態まで落とし込めると、蒸散の単元は&lt;strong&gt;「覚えるだけ」から「考えながら解ける」&lt;/strong&gt;へ近づきます。&lt;/p&gt;
&lt;/div&gt;
&lt;/div&gt;
&lt;p&gt;&lt;!-- 四角のCTA --&gt;&lt;/p&gt;
&lt;div class="card shadow-sm border-success mb-4"&gt;
&lt;div class="card-body"&gt;
&lt;h2 class="h5 mb-2" style="border-left: 4px solid #2e7d32; padding-left: 0.75rem;"&gt;蒸散だけで終わらせない！理科全体を武器科目にしたい人へ&lt;/h2&gt;
&lt;p class="mb-2"&gt;「蒸散の計算問題は分かってきたけれど、他の単元も不安がある…」という人は、&lt;strong&gt;単元ごとの弱点チェックと演習プラン&lt;/strong&gt;を一緒に立てていきましょう。&lt;/p&gt;
&lt;ul class="mb-3"&gt;
&lt;li&gt;単元別の重要ポイント整理&lt;/li&gt;
&lt;li&gt;入試によく出る実験問題の攻略&lt;/li&gt;
&lt;li&gt;動画＋プリントでの復習サポート&lt;/li&gt;
&lt;/ul&gt;
&lt;div class="d-flex flex-wrap justify-content-between align-items-center"&gt;
&lt;p class="mb-2 mb-md-0"&gt;受験理科専門塾「しゅん吉クエスト」では、理科を&lt;strong&gt;「苦手」から「得意」&lt;/strong&gt;に変えるためのサポートを行っています。&lt;/p&gt;
&lt;p&gt;&lt;a class="btn btn-success" href="https://rika-quest.com/"&gt;詳細・お問い合わせはこちら&lt;/a&gt;&lt;/p&gt;
&lt;/div&gt;
&lt;/div&gt;
&lt;/div&gt;
&lt;/div&gt;
&lt;p&gt;&lt;!-- クイズ用スクリプト --&gt;&lt;br /&gt;
&lt;script&gt;
  function showAnswer(id) {
    var answer = document.getElementById('answer' + id);
    var button = document.getElementById('btn-answer' + id);
    if (answer) {
      answer.style.display = 'block';
    }
    if (button) {
      button.style.display = 'none';
    }
  }
&lt;/script&gt;&lt;/p&gt;
------</t>
  </si>
  <si>
    <t>https://rika-quest.com/info/2022年度夏期講習開催のお知らせ/</t>
  </si>
  <si>
    <t>以下のページは不自然なワードを使用しています。
これらを適切に自然な言葉に置き換えて下さい。
なお、本文の装飾や構造は絶対に変えないでください。
【対象ページURL】
https://rika-quest.com/info/2022年度夏期講習開催のお知らせ/
【検出された不自然ワード】
- 型
【本文】
------
&lt;p&gt;夏休みは、受験生にとってまさに天王山であり、受験を１年以上先に控えているお子様にとっても、日頃忙しくて取り組むことができない課題に集中できる絶好の機会です。&lt;/p&gt;
&lt;p&gt;さて、夏休みを目前に控え、弊塾では2022年度の夏期講習会を実施いたします。&lt;br /&gt;
現在当塾に通塾されている塾生の皆さんはもちろんのこと、普段は他塾に通われている生徒さんにも門戸を開放いたします！&lt;/p&gt;
&lt;p&gt;この絶好の機会に、学習のフォローアップ・さらなる実力アップを目指す生徒さんの参加をお待ちしております。&lt;/p&gt;
&lt;p&gt;なお、&lt;a href="https://rika-quest.com/kouza/"&gt;開講講座&lt;/a&gt;は以下の通りです。&lt;br /&gt;
&amp;#8211; 「完全１対１個別指導」(教室型個別指導)&lt;br /&gt;
&amp;#8211; 「完全１対１個別指導」(オンライン個別指導)&lt;/p&gt;
&lt;p&gt;詳細については、下記をご覧ください。&lt;/p&gt;
&lt;p&gt;■対象：国私立中学受験を予定している新小4～小6&lt;/p&gt;
&lt;p&gt;■内容：志望校対策、進学塾のクラスアップ対策など、ご要望に応じて独自にカリキュラムを作成いたします。&lt;/p&gt;
&lt;p&gt;■日程：7/20(水)～8/31(水)　7:00～22:55&lt;/p&gt;
&lt;p&gt;■会場：&lt;a href="https://rika-quest.com/"&gt;受験理科専門塾　しゅん吉クエスト&lt;/a&gt;&lt;/p&gt;
&lt;p&gt;■費用：「完全１対１個別指導」(教室型，オンライン型)&lt;br /&gt;
１コマ(110分)・18,150円 (入塾金は不要です)&lt;/p&gt;
&lt;p&gt;&amp;nbsp;&lt;/p&gt;
&lt;p&gt;夏期講習会については、必要なコマ数分の費用を指導開始日までにお支払いいただくことをお願いしております。&lt;/p&gt;
&lt;p&gt;また、受講の有無にかかわらず、日頃の学習に関するお悩みやご相談も随時受け付けております。こちらの&lt;a href="https://rika-quest.com/inquiry/" target="_blank" rel="noopener noreferrer"&gt;お問い合わせフォーム&lt;/a&gt;よりご連絡ください。&lt;/p&gt;
&lt;p&gt;皆さんのチャレンジをお待ちしております！&lt;/p&gt;
------</t>
  </si>
  <si>
    <t>https://rika-quest.com/info/2022年度冬期講習開催のお知らせ/</t>
  </si>
  <si>
    <t>以下のページは不自然なワードを使用しています。
これらを適切に自然な言葉に置き換えて下さい。
なお、本文の装飾や構造は絶対に変えないでください。
【対象ページURL】
https://rika-quest.com/info/2022年度冬期講習開催のお知らせ/
【検出された不自然ワード】
- 型
【本文】
------
&lt;p&gt;&lt;strong&gt;2022年度 冬期講習会のご案内&lt;/strong&gt;&lt;/p&gt;
&lt;p&gt;当塾「しゅん吉クエスト」では、冬期講習会を実施いたします。現在通塾中の生徒の皆さんはもちろん、他塾に通われている生徒さんにも参加の機会を提供いたします！&lt;/p&gt;
&lt;p&gt;&lt;a href="https://rika-quest.com/kouza/"&gt;開講講座&lt;/a&gt;は以下の通りです：&lt;/p&gt;
&lt;ul&gt;
&lt;li&gt;「完全１対１個別指導」(教室型個別指導)&lt;/li&gt;
&lt;li&gt;「完全１対１個別指導」(オンライン個別指導)&lt;/li&gt;
&lt;/ul&gt;
&lt;p&gt;詳細については、下記をご覧ください。&lt;/p&gt;
&lt;p&gt;■ &lt;strong&gt;対象&lt;/strong&gt;：小学生・中学生・高校生&lt;/p&gt;
&lt;p&gt;■ &lt;strong&gt;内容&lt;/strong&gt;：志望校対策や進学塾のクラスアップ対策など、ご要望に応じて独自のカリキュラムを作成いたします。&lt;/p&gt;
&lt;p&gt;■ &lt;strong&gt;会場：&lt;/strong&gt;&lt;a href="https://rika-quest.com/"&gt;受験理科専門塾　しゅん吉クエスト&lt;/a&gt;&lt;/p&gt;
&lt;p&gt;■ &lt;strong&gt;日程&lt;/strong&gt;：12/20(火)～1/10(火)　7:00～22:55&lt;/p&gt;
&lt;p&gt;■ &lt;strong&gt;費用&lt;/strong&gt;：&lt;/p&gt;
&lt;p&gt;完全1対1個別指導（教室型・オンライン型）&lt;br /&gt;
1コマ(110分)・18,150円（入塾金は不要です）&lt;/p&gt;
&lt;p&gt;冬期講習会の費用については、必要コマ数分を指導開始日までにお支払いいただくようお願いしております。&lt;/p&gt;
&lt;p&gt;また、講習会の受講にかかわらず、日頃の学習についてのご相談もお受けしています。こちらの&lt;a href="https://rika-quest.com/inquiry/" target="_blank" rel="noopener noreferrer"&gt;お問い合わせフォーム&lt;/a&gt;よりお気軽にご連絡ください。&lt;/p&gt;
&lt;p&gt;多くの皆さんの挑戦をお待ちしております！&lt;/p&gt;
------</t>
  </si>
  <si>
    <t>https://rika-quest.com/info/2023年度夏期講習開催のお知らせ/</t>
  </si>
  <si>
    <t>以下のページは不自然なワードを使用しています。
これらを適切に自然な言葉に置き換えて下さい。
なお、本文の装飾や構造は絶対に変えないでください。
【対象ページURL】
https://rika-quest.com/info/2023年度夏期講習開催のお知らせ/
【検出された不自然ワード】
- 型
【本文】
------
&lt;p&gt;夏休みは、受験生にとってまさに天王山であり、受験を１年以上先に控えているお子様にとっても、日頃忙しくて取り組むことができない課題に集中できる絶好の機会です。&lt;/p&gt;
&lt;p&gt;さて、夏休みを目前に控え、弊塾では2023年度の夏期講習会を実施いたします。現在当塾に通塾されている塾生の皆さんはもちろん、普段は他塾に通われている生徒さんにも門戸を開放いたします！&lt;/p&gt;
&lt;p&gt;この絶好の機会に、学習のフォローアップやさらなる実力アップを目指す生徒さんの参加をお待ちしております。&lt;/p&gt;
&lt;p&gt;なお、&lt;a href="https://rika-quest.com/kouza/"&gt;開講講座&lt;/a&gt;は以下の通りです。&lt;/p&gt;
&lt;ul&gt;
&lt;li&gt;「完全１対１個別指導」(教室型個別指導)&lt;/li&gt;
&lt;li&gt;「完全１対１個別指導」(オンライン個別指導)&lt;/li&gt;
&lt;/ul&gt;
&lt;p&gt;詳細については、下記をご覧ください。&lt;/p&gt;
&lt;p&gt;■対象：国私立中学受験を予定している新小4～小6&lt;/p&gt;
&lt;p&gt;■内容：志望校対策、進学塾のクラスアップ対策など、ご要望に応じて独自にカリキュラムを作成いたします。&lt;/p&gt;
&lt;p&gt;■日程：7/20（木）～8/31（木）　7:00～22:55&lt;/p&gt;
&lt;p&gt;■会場：&lt;a href="https://rika-quest.com/"&gt;受験理科専門塾　しゅん吉クエスト&lt;/a&gt;&lt;/p&gt;
&lt;p&gt;■費用：「完全１対１個別指導」(教室型・オンライン型) １コマ(110分)・18,150円（入塾金は不要です）&lt;/p&gt;
&lt;p&gt;夏期講習会については、必要なコマ数分の費用を指導開始日までにお支払いいただくことをお願いしております。&lt;/p&gt;
&lt;p&gt;また、受講の有無にかかわらず、日頃の学習に関するお悩みやご相談も随時受け付けております。こちらの&lt;a href="https://rika-quest.com/inquiry/" target="_blank" rel="noopener noreferrer"&gt;お問い合わせフォーム&lt;/a&gt;よりご連絡ください。&lt;/p&gt;
&lt;p&gt;皆さんのチャレンジをお待ちしております！&lt;/p&gt;
------</t>
  </si>
  <si>
    <t>https://rika-quest.com/info/2023年度冬期講習開催のお知らせ/</t>
  </si>
  <si>
    <t>以下のページは不自然なワードを使用しています。
これらを適切に自然な言葉に置き換えて下さい。
なお、本文の装飾や構造は絶対に変えないでください。
【対象ページURL】
https://rika-quest.com/info/2023年度冬期講習開催のお知らせ/
【検出された不自然ワード】
- 型
【本文】
------
&lt;p&gt;2023年度 冬期講習会のご案内&lt;/p&gt;
&lt;p&gt;当塾「しゅん吉クエスト」では、冬期講習会を実施いたします。現在通塾中の生徒の皆さんはもちろん、他塾に通われている生徒さんにも参加の機会を提供いたします！&lt;/p&gt;
&lt;p&gt;&lt;a href="https://rika-quest.com/kouza/"&gt;開講講座&lt;/a&gt;は以下の通りです。&lt;/p&gt;
&lt;ul&gt;
&lt;li&gt;「完全１対１個別指導」(教室型個別指導)&lt;/li&gt;
&lt;li&gt;「完全１対１個別指導」(オンライン個別指導)&lt;/li&gt;
&lt;/ul&gt;
&lt;p&gt;詳細については、下記をご覧ください。&lt;/p&gt;
&lt;p&gt;■ 対象：小学生・中学生・高校生&lt;/p&gt;
&lt;p&gt;■ 内容：志望校対策や進学塾のクラスアップ対策など、ご要望に応じて独自のカリキュラムを作成いたします。&lt;/p&gt;
&lt;p&gt;■ 会場：&lt;a href="https://rika-quest.com/"&gt;受験理科専門塾　しゅん吉クエスト&lt;/a&gt;&lt;/p&gt;
&lt;p&gt;■ 日程：12/20（水）～1/10（水）　7:00～22:55&lt;/p&gt;
&lt;p&gt;■ 費用：&lt;/p&gt;
&lt;p&gt;完全1対1個別指導（教室型・オンライン型） 1コマ(110分)・18,150円（入塾金は不要です）&lt;/p&gt;
&lt;p&gt;冬期講習会の費用については、必要コマ数分を指導開始日までにお支払いいただくようお願いしております。&lt;/p&gt;
&lt;p&gt;また、講習会の受講にかかわらず、日頃の学習についてのご相談もお受けしています。こちらの&lt;a href="https://rika-quest.com/inquiry/" target="_blank" rel="noopener noreferrer"&gt;お問い合わせフォーム&lt;/a&gt;よりお気軽にご連絡ください。&lt;/p&gt;
&lt;p&gt;多くの皆さんの挑戦をお待ちしております！&lt;/p&gt;
------</t>
  </si>
  <si>
    <t>https://rika-quest.com/info/2024年度夏期講習開催のお知らせ/</t>
  </si>
  <si>
    <t>以下のページは不自然なワードを使用しています。
これらを適切に自然な言葉に置き換えて下さい。
なお、本文の装飾や構造は絶対に変えないでください。
【対象ページURL】
https://rika-quest.com/info/2024年度夏期講習開催のお知らせ/
【検出された不自然ワード】
- 型
【本文】
------
&lt;p&gt;夏休みは、受験生にとってまさに天王山であり、受験を１年以上先に控えているお子様にとっても、日頃忙しくて取り組むことができない課題に集中できる絶好の機会です。&lt;/p&gt;
&lt;p&gt;さて、夏休みを目前に控え、弊塾では2024年度の夏期講習会を実施いたします。現在当塾に通塾されている塾生の皆さんはもちろん、普段は他塾に通われている生徒さんにも門戸を開放いたします！&lt;/p&gt;
&lt;p&gt;この絶好の機会に、学習のフォローアップやさらなる実力アップを目指す生徒さんの参加をお待ちしております。&lt;/p&gt;
&lt;p&gt;なお、&lt;a href="https://rika-quest.com/kouza/"&gt;開講講座&lt;/a&gt;は以下の通りです。&lt;/p&gt;
&lt;ul&gt;
&lt;li&gt;「完全１対１個別指導」(教室型個別指導)&lt;/li&gt;
&lt;li&gt;「完全１対１個別指導」(オンライン個別指導)&lt;/li&gt;
&lt;/ul&gt;
&lt;p&gt;詳細については、下記をご覧ください。&lt;/p&gt;
&lt;p&gt;■ 対象：国私立中学受験を予定している新小4～小6&lt;/p&gt;
&lt;p&gt;■ 内容：志望校対策、進学塾のクラスアップ対策など、ご要望に応じて独自にカリキュラムを作成いたします。&lt;/p&gt;
&lt;p&gt;■ 日程：7/20（土）～8/31（土）　7:00～22:55&lt;/p&gt;
&lt;p&gt;■ 会場：&lt;a href="https://rika-quest.com/"&gt;受験理科専門塾　しゅん吉クエスト&lt;/a&gt;&lt;/p&gt;
&lt;p&gt;■ 費用：「完全１対１個別指導」(教室型・オンライン型) １コマ(110分)・18,150円（入塾金は不要です）&lt;/p&gt;
&lt;p&gt;夏期講習会については、必要なコマ数分の費用を指導開始日までにお支払いいただくことをお願いしております。&lt;/p&gt;
&lt;p&gt;また、受講の有無にかかわらず、日頃の学習に関するお悩みやご相談も随時受け付けております。こちらの&lt;a href="https://rika-quest.com/inquiry/" target="_blank" rel="noopener noreferrer"&gt;お問い合わせフォーム&lt;/a&gt;よりご連絡ください。&lt;/p&gt;
&lt;p&gt;皆さんのチャレンジをお待ちしております！&lt;/p&gt;
------</t>
  </si>
  <si>
    <t>https://rika-quest.com/info/2024年度冬期講習会のお知らせ/</t>
  </si>
  <si>
    <t>以下のページは不自然なワードを使用しています。
これらを適切に自然な言葉に置き換えて下さい。
なお、本文の装飾や構造は絶対に変えないでください。
【対象ページURL】
https://rika-quest.com/info/2024年度冬期講習会のお知らせ/
【検出された不自然ワード】
- 型
【本文】
------
&lt;p&gt;当塾「しゅん吉クエスト」では、2024年度冬期講習会を実施いたします。現在通塾中の生徒の皆さんはもちろん、他塾に通われている生徒さんにも参加の機会を提供いたします！&lt;/p&gt;
&lt;p&gt;開講講座は以下の通りです。&lt;/p&gt;
&lt;ul&gt;
&lt;li&gt;&lt;strong&gt;「完全１対１個別指導」(教室型個別指導)&lt;/strong&gt;&lt;/li&gt;
&lt;li&gt;&lt;strong&gt;「完全１対１個別指導」(オンライン個別指導)&lt;/strong&gt;&lt;/li&gt;
&lt;/ul&gt;
&lt;h3&gt;詳細&lt;/h3&gt;
&lt;ul&gt;
&lt;li&gt;&lt;strong&gt;対象&lt;/strong&gt;: 小学生・中学生・高校生&lt;/li&gt;
&lt;li&gt;&lt;strong&gt;内容&lt;/strong&gt;: 志望校対策や進学塾のクラスアップ対策など、ご要望に応じて独自のカリキュラムを作成いたします。&lt;/li&gt;
&lt;li&gt;&lt;strong&gt;会場&lt;/strong&gt;: &lt;a href="https://rika-quest.com/"&gt;受験理科専門塾　しゅん吉クエスト&lt;/a&gt;&lt;/li&gt;
&lt;li&gt;&lt;strong&gt;日程&lt;/strong&gt;: 12/20（金）～1/10（金） 7:00～22:55&lt;/li&gt;
&lt;li&gt;&lt;strong&gt;費用&lt;/strong&gt;:
&lt;ul&gt;
&lt;li&gt;完全1対1個別指導（教室型・オンライン型）&lt;br /&gt;
1コマ(110分)・18,150円（入塾金は不要です）&lt;/li&gt;
&lt;/ul&gt;
&lt;/li&gt;
&lt;/ul&gt;
&lt;p&gt;冬期講習会の費用については、必要コマ数分を指導開始日までにお支払いいただくようお願いしております。&lt;/p&gt;
&lt;hr /&gt;
&lt;p&gt;また、講習会の受講にかかわらず、日頃の学習についてのご相談もお受けしています。こちらの&lt;a href="https://rika-quest.com/inquiry/" target="_blank" rel="noopener noreferrer"&gt;お問い合わせフォーム&lt;/a&gt;よりお気軽にご連絡ください。&lt;/p&gt;
&lt;p&gt;多くの皆さんの挑戦をお待ちしております！&lt;/p&gt;
------</t>
  </si>
  <si>
    <t>https://rika-quest.com/info/2025年度-夏期講習会-開催のお知らせ/</t>
  </si>
  <si>
    <t>以下のページは不自然なワードを使用しています。
これらを適切に自然な言葉に置き換えて下さい。
なお、本文の装飾や構造は絶対に変えないでください。
【対象ページURL】
https://rika-quest.com/info/2025年度-夏期講習会-開催のお知らせ/
【検出された不自然ワード】
- 型
【本文】
------
&lt;p&gt;夏休みは、受験生にとってまさに天王山です。&lt;br /&gt;
また、受験を1年以上先に控えているお子様にとっても、普段は忙しくて取り組めない課題に集中できる絶好の機会です。&lt;/p&gt;
&lt;p&gt;受験理科専門塾 しゅん吉クエスト では、この夏休みを最大限に活かすため、&lt;br /&gt;
2025年度 夏期講習会 を実施いたします。&lt;/p&gt;
&lt;p&gt;現在通塾中の塾生の皆さんはもちろん、&lt;br /&gt;
他塾に通われている生徒さんにも門戸を開放 しております。&lt;/p&gt;
&lt;p&gt;この機会に、理科のフォローアップやさらなる実力アップを目指しましょう。&lt;br /&gt;
皆さんのご参加をお待ちしています。&lt;/p&gt;
&lt;p&gt;■ 開講講座&lt;/p&gt;
&lt;p&gt;👉 &lt;a href="https://rika-quest.com/kouza/" target="_blank" rel="noopener noreferrer"&gt;&lt;strong&gt;開講講座の詳細はこちら&lt;/strong&gt;&lt;/a&gt;&lt;/p&gt;
&lt;ul&gt;
&lt;li&gt;完全１対１個別指導（教室型個別指導）&lt;/li&gt;
&lt;li&gt;完全１対１個別指導（オンライン個別指導）&lt;/li&gt;
&lt;/ul&gt;
&lt;p&gt;■ 対象&lt;/p&gt;
&lt;p&gt;国私立中学受験を予定している 新小4～小6&lt;/p&gt;
&lt;p&gt;■ 内容&lt;/p&gt;
&lt;p&gt;志望校対策、進学塾のクラスアップ対策、弱点単元の補強など、&lt;br /&gt;
一人ひとりの目標に合わせてオリジナルカリキュラムを作成 します。&lt;/p&gt;
&lt;p&gt;■ 日程&lt;/p&gt;
&lt;p&gt;2025年 7月20日（日）～ 8月31日（日）&lt;br /&gt;
7:00 ～ 22:55&lt;/p&gt;
&lt;p&gt;■ 会場&lt;br /&gt;
&lt;a href="https://rika-quest.com/" target="_blank" rel="noopener noreferrer"&gt; 受験理科専門塾 しゅん吉クエスト（四谷教室） &lt;/a&gt;&lt;br /&gt;
■ 費用&lt;/p&gt;
&lt;p&gt;● 完全１対１個別指導（教室型・オンライン型）&lt;br /&gt;
1コマ（110分） 18,150円（税込）&lt;br /&gt;
※入塾金は不要です&lt;/p&gt;
&lt;p&gt;夏期講習の費用は、受講されるコマ数分を 指導開始日までにお支払い いただいております。&lt;/p&gt;
&lt;p&gt;受講の有無にかかわらず、&lt;br /&gt;
日頃の学習に関する不安やご相談だけでも大歓迎です。&lt;/p&gt;
&lt;p&gt;お気軽にお問い合わせください：&lt;br /&gt;
👉 &lt;a href="https://rika-quest.com/inquiry/" target="_blank" rel="noopener noreferrer"&gt;お問い合わせフォームはこちら&lt;/a&gt;&lt;/p&gt;
------</t>
  </si>
  <si>
    <t>https://rika-quest.com/info/2025年度冬期講習会のお知らせ/</t>
  </si>
  <si>
    <t>以下のページは不自然なワードを使用しています。
これらを適切に自然な言葉に置き換えて下さい。
なお、本文の装飾や構造は絶対に変えないでください。
【対象ページURL】
https://rika-quest.com/info/2025年度冬期講習会のお知らせ/
【検出された不自然ワード】
- 型
【本文】
------
&lt;p&gt;当塾「しゅん吉クエスト」では、2025年度冬期講習会を実施いたします。現在通塾中の生徒の皆さんはもちろん、他塾に通われている生徒さんにも参加の機会を提供いたします！&lt;br /&gt;
開講講座は以下の通りです。&lt;/p&gt;
&lt;ul&gt;
&lt;li&gt;&lt;strong&gt;「完全１対１個別指導」(教室型個別指導)&lt;/strong&gt;&lt;/li&gt;
&lt;li&gt;&lt;strong&gt;「完全１対１個別指導」(オンライン個別指導)&lt;/strong&gt;&lt;/li&gt;
&lt;/ul&gt;
&lt;h3&gt;詳細&lt;/h3&gt;
&lt;ul&gt;
&lt;li&gt;&lt;strong&gt;対象&lt;/strong&gt;: 小学生・中学生・高校生&lt;/li&gt;
&lt;li&gt;&lt;strong&gt;内容&lt;/strong&gt;: 志望校対策や進学塾のクラスアップ対策など、ご要望に応じて独自のカリキュラムを作成いたします。&lt;/li&gt;
&lt;li&gt;&lt;strong&gt;会場&lt;/strong&gt;: &lt;a href="https://rika-quest.com/"&gt;受験理科専門塾　しゅん吉クエスト&lt;/a&gt;&lt;/li&gt;
&lt;li&gt;&lt;strong&gt;日程&lt;/strong&gt;: 12/21（土）～1/8（木） 7:00～22:55&lt;/li&gt;
&lt;li&gt;&lt;strong&gt;費用&lt;/strong&gt;:
&lt;ul&gt;
&lt;li&gt;完全1対1個別指導（教室型・オンライン型）&lt;br /&gt;
         	1コマ(110分)・18,150円（入塾金は不要です）&lt;/li&gt;
&lt;/ul&gt;
&lt;/li&gt;
&lt;/ul&gt;
&lt;p&gt;冬期講習会の費用については、必要コマ数分を指導開始日までにお支払いいただくようお願いしております。&lt;/p&gt;
&lt;hr /&gt;
&lt;p&gt;また、講習会の受講にかかわらず、日頃の学習についてのご相談もお受けしています。こちらの&lt;a href="https://rika-quest.com/inquiry/" target="_blank" rel="noopener noreferrer"&gt;お問い合わせフォーム&lt;/a&gt;よりお気軽にご連絡ください。&lt;br /&gt;
多くの皆さんの挑戦をお待ちしております！&lt;/p&gt;
------</t>
  </si>
  <si>
    <t>https://www.kokugo-trigger.com/column/jikangatarinai/</t>
  </si>
  <si>
    <t>以下のページは不自然なワードを使用しています。
これらを適切に自然な言葉に置き換えて下さい。
なお、本文の装飾や構造は絶対に変えないでください。
【対象ページURL】
https://www.kokugo-trigger.com/column/jikangatarinai/
【検出された不自然ワード】
- 型
- 30秒
【本文】
------
&lt;div class="container my-4"&gt;
&lt;section class="card shadow-sm border-0 mb-4" style="background: linear-gradient(135deg,#1a237e,#006064); color: #fff;"&gt;
&lt;div class="card-body p-4 p-md-5"&gt;
&lt;div class="d-flex flex-wrap gap-2 align-items-center mb-3"&gt;&lt;span class="badge bg-warning text-dark" style="font-size: .85rem;"&gt;中学受験／国語&lt;/span&gt;&lt;br /&gt;
&lt;span class="badge bg-light text-dark" style="font-size: .85rem;"&gt;長文読解&lt;/span&gt;&lt;br /&gt;
&lt;span class="badge bg-dark" style="font-size: .85rem;"&gt;時間不足対策&lt;/span&gt;&lt;/div&gt;
&lt;p class="mb-3" style="font-size: 1.15rem; line-height: 1.95; font-weight: bold;"&gt;長文で「時間が足りない」は、速読よりも“測って整理する”で改善しやすい&lt;/p&gt;
&lt;p class="mb-0" style="opacity: .95; line-height: 1.95;"&gt;長文で時間が足りないとき、読む速度だけを上げるほど読み返しが増えることがあります。&lt;br /&gt;
先にやりたいのは、&lt;strong&gt;読む／解く／見直し&lt;/strong&gt;のどこで時間がかかっているかを測って、&lt;br /&gt;
&lt;strong&gt;正確に読み取れるスピード&lt;/strong&gt;に合わせて配分を調整することです。&lt;/p&gt;
&lt;div class="mt-4 d-flex flex-wrap gap-2"&gt;&lt;a class="btn btn-warning text-dark" style="font-weight: bold;" href="#quick"&gt;要点だけ先に押さえる&lt;/a&gt;&lt;br /&gt;
&lt;a class="btn btn-outline-light" style="font-weight: bold;" href="#measure"&gt;時間の測り方&lt;/a&gt;&lt;/div&gt;
&lt;/div&gt;
&lt;/section&gt;
&lt;section id="quick" class="card border-0 shadow-sm mb-4"&gt;
&lt;div class="card-body p-4"&gt;
&lt;h2 class="h5 mb-3"&gt;最初に押さえる要点（迷ったらここへ戻る）&lt;/h2&gt;
&lt;div class="row g-3"&gt;
&lt;div class="col-12 col-md-6"&gt;
&lt;div class="p-3 rounded-3" style="background: #fff8f2; border: 1px solid #ffd7b8;"&gt;
&lt;h3 class="h6 mb-2"&gt;やることは2つ&lt;/h3&gt;
&lt;ul class="mb-0" style="line-height: 1.95;"&gt;
&lt;li&gt;&lt;strong&gt;読む時間&lt;/strong&gt;と&lt;strong&gt;解く時間&lt;/strong&gt;を分けて測る&lt;/li&gt;
&lt;li&gt;&lt;strong&gt;内容を理解できるスピード&lt;/strong&gt;を見つけて定着させる&lt;/li&gt;
&lt;/ul&gt;
&lt;/div&gt;
&lt;/div&gt;
&lt;div class="col-12 col-md-6"&gt;
&lt;div class="p-3 rounded-3" style="background: #f3f8ff; border: 1px solid #cfe1ff;"&gt;
&lt;h3 class="h6 mb-2"&gt;改善が進みやすい状態&lt;/h3&gt;
&lt;ul class="mb-0" style="line-height: 1.95;"&gt;
&lt;li&gt;本番で焦りにくくなり、ミスが減りやすい&lt;/li&gt;
&lt;li&gt;遅い原因が見えるので、練習が的外れになりにくい&lt;/li&gt;
&lt;/ul&gt;
&lt;/div&gt;
&lt;/div&gt;
&lt;/div&gt;
&lt;div class="alert alert-warning mt-4 mb-0" style="border: 0; background: #fff3cd;"&gt;速く読むことだけに意識を向けると、内容のつながりが薄れて読み返しが増え、時間が足りなくなることがあります。&lt;br /&gt;
先に「測る→整理する」の順で進める方が、安定しやすくなります。&lt;/div&gt;
&lt;/div&gt;
&lt;/section&gt;
&lt;section id="measure" class="card border-0 shadow-sm mb-4"&gt;
&lt;div class="card-body p-4"&gt;
&lt;h2 class="h5 mb-3"&gt;時間を測ってみる（長文の“内訳”を見える化）&lt;/h2&gt;
&lt;p style="line-height: 1.95;"&gt;長文は「読む」だけでなく、その後の「設問の処理」で時間がかかっていることもあります。&lt;br /&gt;
テストのときだけ意識しても、自分の配分が分からないままだと改善のポイントが決まりにくいので、&lt;br /&gt;
普段の演習から内訳を分けて記録しておくと調整しやすくなります。&lt;/p&gt;
&lt;div class="table-responsive mt-3"&gt;
&lt;table class="table table-bordered align-middle mb-0"&gt;
&lt;thead style="background: #1a237e; color: #fff;"&gt;
&lt;tr&gt;
&lt;th style="width: 24%;"&gt;測る項目&lt;/th&gt;
&lt;th&gt;内容&lt;/th&gt;
&lt;th style="width: 24%;"&gt;記録例&lt;/th&gt;
&lt;/tr&gt;
&lt;/thead&gt;
&lt;tbody&gt;
&lt;tr&gt;
&lt;td&gt;&lt;strong&gt;読む時間&lt;/strong&gt;&lt;/td&gt;
&lt;td&gt;本文を読み切る（途中で戻らず、段落の要点を追う）&lt;/td&gt;
&lt;td&gt;7分30秒&lt;/td&gt;
&lt;/tr&gt;
&lt;tr style="background: #f7f9ff;"&gt;
&lt;td&gt;&lt;strong&gt;解く時間&lt;/strong&gt;&lt;/td&gt;
&lt;td&gt;設問（選択・抜き出し・記述）を最後まで解く&lt;/td&gt;
&lt;td&gt;10分40秒&lt;/td&gt;
&lt;/tr&gt;
&lt;tr&gt;
&lt;td&gt;&lt;strong&gt;見直し&lt;/strong&gt;&lt;/td&gt;
&lt;td&gt;条件の確認・抜き出し範囲・記述の要素を確認&lt;/td&gt;
&lt;td&gt;約60秒&lt;/td&gt;
&lt;/tr&gt;
&lt;/tbody&gt;
&lt;/table&gt;
&lt;/div&gt;
&lt;div class="alert alert-info mt-3 mb-0" style="border: 0; background: #e7f3ff;"&gt;時間と一緒に「何で止まったか」を一言メモしておくと、次の見直し方が決めやすいです。&lt;br /&gt;
例：戻り読みが多い／選択肢で悩む／記述で手が止まる。&lt;/div&gt;
&lt;/div&gt;
&lt;/section&gt;
&lt;section class="card border-0 shadow-sm mb-4"&gt;
&lt;div class="card-body p-4"&gt;
&lt;h2 class="h5 mb-3"&gt;目標の時間配分を作る（計測結果を“改善計画”にする）&lt;/h2&gt;
&lt;p style="line-height: 1.95;"&gt;測っただけで終わると改善が進みにくいので、次は「次回の配分」を組み立てます。&lt;br /&gt;
やることは&lt;strong&gt;①現状→②目標→③差が出る原因&lt;/strong&gt;を一度だけ書き出すことです。&lt;/p&gt;
&lt;div class="table-responsive mt-3"&gt;
&lt;table class="table table-bordered align-middle mb-0"&gt;
&lt;thead style="background: #f1f5ff;"&gt;
&lt;tr class="text-center"&gt;
&lt;th style="width: 22%;"&gt;項目&lt;/th&gt;
&lt;th style="width: 26%;"&gt;現状（計測）&lt;/th&gt;
&lt;th style="width: 26%;"&gt;目標（次回）&lt;/th&gt;
&lt;th&gt;差が出る理由（1行）&lt;/th&gt;
&lt;/tr&gt;
&lt;/thead&gt;
&lt;tbody&gt;
&lt;tr&gt;
&lt;td&gt;&lt;strong&gt;読む&lt;/strong&gt;&lt;/td&gt;
&lt;td&gt;7分30秒&lt;/td&gt;
&lt;td&gt;6分45秒&lt;/td&gt;
&lt;td&gt;段落ごとに止まりすぎ／戻り読みが多い&lt;/td&gt;
&lt;/tr&gt;
&lt;tr style="background: #f7f9ff;"&gt;
&lt;td&gt;&lt;strong&gt;解く&lt;/strong&gt;&lt;/td&gt;
&lt;td&gt;10分40秒&lt;/td&gt;
&lt;td&gt;10分00秒&lt;/td&gt;
&lt;td&gt;選択肢で悩む／根拠を取らずに比較している&lt;/td&gt;
&lt;/tr&gt;
&lt;tr&gt;
&lt;td&gt;&lt;strong&gt;見直し&lt;/strong&gt;&lt;/td&gt;
&lt;td&gt;約60秒&lt;/td&gt;
&lt;td&gt;75秒&lt;/td&gt;
&lt;td&gt;条件の読み落としが多いので最後にチェックを入れる&lt;/td&gt;
&lt;/tr&gt;
&lt;/tbody&gt;
&lt;/table&gt;
&lt;/div&gt;
&lt;div class="alert alert-info mt-3 mb-0" style="border: 0; background: #e7f3ff;"&gt;目標は「速読」ではなく&lt;strong&gt;“戻り読みが減ってトータルが短くなる”&lt;/strong&gt;方向で組み立てるのが安全です。&lt;br /&gt;
1回で大きく変えず、読む時間はまず&lt;strong&gt;30〜60秒&lt;/strong&gt;の改善から始めると、内容のつながりが薄れにくくなります。&lt;/div&gt;
&lt;/div&gt;
&lt;/section&gt;
&lt;section class="card border-0 shadow-sm mb-4"&gt;
&lt;div class="card-body p-4"&gt;
&lt;h2 class="h5 mb-3"&gt;読むスピードを理解する（確実な速さを見つける）&lt;/h2&gt;
&lt;p style="line-height: 1.95;"&gt;長文で時間が足りないからといって、速く読めば解決するとは限りません。&lt;br /&gt;
反対に、丁寧すぎて設問に時間が残らないこともあります。&lt;br /&gt;
目標は、&lt;strong&gt;正確に読み取れる速さ&lt;/strong&gt;で読み進め、設問に必要な時間を確保することです。&lt;/p&gt;
&lt;div class="row g-3"&gt;
&lt;div class="col-12 col-lg-6"&gt;
&lt;div class="p-3 rounded-3" style="background: #f3f8ff; border: 1px solid #cfe1ff;"&gt;
&lt;h3 class="h6 mb-2"&gt;速すぎるサイン&lt;/h3&gt;
&lt;ul class="mb-0" style="line-height: 1.95;"&gt;
&lt;li&gt;設問のたびに本文へ戻る回数が多い&lt;/li&gt;
&lt;li&gt;指示語（これ・それ）が何を指すか曖昧&lt;/li&gt;
&lt;li&gt;理由を問われると説明できない&lt;/li&gt;
&lt;/ul&gt;
&lt;/div&gt;
&lt;/div&gt;
&lt;div class="col-12 col-lg-6"&gt;
&lt;div class="p-3 rounded-3" style="background: #fff8f2; border: 1px solid #ffd7b8;"&gt;
&lt;h3 class="h6 mb-2"&gt;遅すぎるサイン&lt;/h3&gt;
&lt;ul class="mb-0" style="line-height: 1.95;"&gt;
&lt;li&gt;細部にこだわりすぎて先に進めない&lt;/li&gt;
&lt;li&gt;段落の要点がまとめられないまま読んでいる&lt;/li&gt;
&lt;li&gt;設問を解く時間が残りにくい&lt;/li&gt;
&lt;/ul&gt;
&lt;/div&gt;
&lt;/div&gt;
&lt;/div&gt;
&lt;div class="p-3 rounded-3 mt-3" style="background: #f3fbf6; border: 1px solid #bfe6cd;"&gt;
&lt;h3 class="h6 mb-2"&gt;短時間でも回しやすい練習&lt;/h3&gt;
&lt;ol class="mb-0" style="line-height: 1.95;"&gt;
&lt;li&gt;&lt;strong&gt;物語文&lt;/strong&gt;と&lt;strong&gt;説明文&lt;/strong&gt;で、読む時間を別々に測る&lt;/li&gt;
&lt;li&gt;設問で本文へ戻った回数を数える（戻り読みが多いほど理解が不安定になりやすい）&lt;/li&gt;
&lt;li&gt;次回は「接続語・指示語」だけ丁寧にして、戻り読みが減るか確認する&lt;/li&gt;
&lt;/ol&gt;
&lt;/div&gt;
&lt;p class="mt-3 mb-0" style="line-height: 1.95;"&gt;物語文は読みやすいが説明文は時間がかかる、といった得意不得意でスピードは変わります。&lt;br /&gt;
先に傾向を把握して、配分がぶれる原因から整理していく方が、解き方を身につけやすくなります。&lt;/p&gt;
&lt;/div&gt;
&lt;/section&gt;
&lt;section class="card border-0 shadow-sm mb-4"&gt;
&lt;div class="card-body p-4"&gt;
&lt;h2 class="h5 mb-3"&gt;時間が足りなくなる場所別：典型パターンと直し方&lt;/h2&gt;
&lt;p style="line-height: 1.95;"&gt;「時間が足りない」は原因が1つとは限りません。&lt;br /&gt;
どこで時間がかかっているかを&lt;strong&gt;読む／解く／見直し&lt;/strong&gt;に分けて、対策も分けると、着実に改善できます。&lt;/p&gt;
&lt;div class="table-responsive mt-3"&gt;
&lt;table class="table table-bordered align-middle mb-0"&gt;
&lt;thead style="background: #fff8f2;"&gt;
&lt;tr class="text-center"&gt;
&lt;th style="width: 18%;"&gt;時間がかかる所&lt;/th&gt;
&lt;th style="width: 28%;"&gt;よくある症状&lt;/th&gt;
&lt;th&gt;原因のパターン&lt;/th&gt;
&lt;th style="width: 28%;"&gt;1回の練習でやること&lt;/th&gt;
&lt;/tr&gt;
&lt;/thead&gt;
&lt;tbody&gt;
&lt;tr&gt;
&lt;td&gt;&lt;strong&gt;読む&lt;/strong&gt;&lt;/td&gt;
&lt;td&gt;戻り読みが多い／段落で止まる&lt;/td&gt;
&lt;td&gt;要点が取れておらず、設問で探し直している&lt;/td&gt;
&lt;td&gt;&lt;strong&gt;接続語・指示語&lt;/strong&gt;だけ丁寧にして、戻り読み回数を数える&lt;/td&gt;
&lt;/tr&gt;
&lt;tr style="background: #f7f9ff;"&gt;
&lt;td&gt;&lt;strong&gt;解く&lt;/strong&gt;&lt;/td&gt;
&lt;td&gt;選択肢で悩む／根拠が決まらない&lt;/td&gt;
&lt;td&gt;本文の根拠位置が曖昧なまま比較している&lt;/td&gt;
&lt;td&gt;各選択肢に「本文の根拠箇所」を1つだけメモしてから選ぶ&lt;/td&gt;
&lt;/tr&gt;
&lt;tr&gt;
&lt;td&gt;&lt;strong&gt;記述&lt;/strong&gt;&lt;/td&gt;
&lt;td&gt;手が止まる／長くなってまとまりが悪い&lt;/td&gt;
&lt;td&gt;材料の整理がなく、書きながら考えている&lt;/td&gt;
&lt;td&gt;先に&lt;strong&gt;材料を3点まで箇条書き&lt;/strong&gt;→短文2つ→接続語でつなぐ&lt;/td&gt;
&lt;/tr&gt;
&lt;tr style="background: #f7f9ff;"&gt;
&lt;td&gt;&lt;strong&gt;見直し&lt;/strong&gt;&lt;/td&gt;
&lt;td&gt;時間が残らない／条件の見落としが多い&lt;/td&gt;
&lt;td&gt;最後にチェックする項目が決まっていない&lt;/td&gt;
&lt;td&gt;見直しは&lt;strong&gt;条件を表す言葉・設問の要求・抜き出し範囲&lt;/strong&gt;だけに絞る&lt;/td&gt;
&lt;/tr&gt;
&lt;/tbody&gt;
&lt;/table&gt;
&lt;/div&gt;
&lt;div class="alert alert-warning mt-3 mb-0" style="border: 0; background: #fff3cd;"&gt;「読むのが遅い」よりも、実際は&lt;strong&gt;“探し直し（戻り読み）”が多い&lt;/strong&gt;ことが原因になりがちです。&lt;br /&gt;
まずは戻り読み回数を減らす仕組みを作ると、速度を上げなくても時間に余裕が生まれます。&lt;/div&gt;
&lt;/div&gt;
&lt;/section&gt;
&lt;section class="card border-0 shadow-sm"&gt;
&lt;div class="card-body p-4"&gt;
&lt;h2 class="h5 mb-3"&gt;最初に取り組むべきこと&lt;/h2&gt;
&lt;ul class="mb-3" style="line-height: 1.95;"&gt;
&lt;li&gt;国語の長文は&lt;strong&gt;読む時間／解く時間／見直し&lt;/strong&gt;に分けて、普段から測る&lt;/li&gt;
&lt;li&gt;速読ではなく、&lt;strong&gt;正確に読み取れる速さ&lt;/strong&gt;を見つけて習慣にする&lt;/li&gt;
&lt;li&gt;物語文・説明文の違いを踏まえ、&lt;strong&gt;自分の傾向&lt;/strong&gt;に合わせて調整する&lt;/li&gt;
&lt;/ul&gt;
&lt;p class="mb-0" style="line-height: 1.95;"&gt;かかった時間の記録が残ると、「読むのが原因か」「解くのが原因か」が切り分けやすくなります。&lt;br /&gt;
改善のポイント（接続語・指示語、戻り読み、設問処理など）も決めやすくなります。&lt;/p&gt;
&lt;/div&gt;
&lt;/section&gt;
&lt;section class="card border-0 shadow-sm mt-4"&gt;
&lt;div class="card-body p-4"&gt;
&lt;h2 class="h5 mb-3"&gt;1週間で回す練習メニュー（短時間でズレを直す）&lt;/h2&gt;
&lt;div class="rounded" style="background: #f3fbf6; border: 1px solid #bfe6cd; padding: 12px;"&gt;
&lt;ul class="mb-0" style="line-height: 1.95; padding-left: 1.2em;"&gt;
&lt;li&gt;&lt;strong&gt;Day1&lt;/strong&gt;：物語文で「読む／解く／見直し」を計測（戻り読み回数も記録）&lt;/li&gt;
&lt;li&gt;&lt;strong&gt;Day2&lt;/strong&gt;：説明文でも同じ計測（物語文との差を確認）&lt;/li&gt;
&lt;li&gt;&lt;strong&gt;Day3&lt;/strong&gt;：戻り読み対策（接続語・指示語だけ丁寧に読む）で再計測&lt;/li&gt;
&lt;li&gt;&lt;strong&gt;Day4&lt;/strong&gt;：選択肢対策（根拠メモを入れてから選ぶ）で再計測&lt;/li&gt;
&lt;li&gt;&lt;strong&gt;Day5&lt;/strong&gt;：記述対策（材料3点→短文2つ→接続語）で再計測&lt;/li&gt;
&lt;li&gt;&lt;strong&gt;Day6&lt;/strong&gt;：苦手な1点だけ集中（読む/解く/記述から1つ）&lt;/li&gt;
&lt;li&gt;&lt;strong&gt;Day7&lt;/strong&gt;：本番想定で通し（目標配分に近づいたか確認）&lt;/li&gt;
&lt;/ul&gt;
&lt;/div&gt;
&lt;h2 class="h5 mt-4 mb-3"&gt;家庭学習用：時間計測チェック表（コピペで使える）&lt;/h2&gt;
&lt;div class="table-responsive"&gt;
&lt;table class="table table-bordered align-middle mb-0"&gt;
&lt;thead style="background: #eef6ff;"&gt;
&lt;tr class="text-center"&gt;
&lt;th style="width: 18%;"&gt;日付&lt;/th&gt;
&lt;th style="width: 18%;"&gt;文章（物語/説明）&lt;/th&gt;
&lt;th style="width: 16%;"&gt;読む&lt;/th&gt;
&lt;th style="width: 16%;"&gt;解く&lt;/th&gt;
&lt;th style="width: 16%;"&gt;見直し&lt;/th&gt;
&lt;th&gt;メモ（止まった所）&lt;/th&gt;
&lt;/tr&gt;
&lt;/thead&gt;
&lt;tbody&gt;
&lt;tr&gt;
&lt;td&gt;／&lt;/td&gt;
&lt;td&gt;物語&lt;/td&gt;
&lt;td&gt;分秒&lt;/td&gt;
&lt;td&gt;分秒&lt;/td&gt;
&lt;td&gt;分秒&lt;/td&gt;
&lt;td&gt;戻り読み多い／悩む／記述で停止 など&lt;/td&gt;
&lt;/tr&gt;
&lt;tr style="background: #f7f9ff;"&gt;
&lt;td&gt;／&lt;/td&gt;
&lt;td&gt;説明&lt;/td&gt;
&lt;td&gt;分秒&lt;/td&gt;
&lt;td&gt;分秒&lt;/td&gt;
&lt;td&gt;分秒&lt;/td&gt;
&lt;td&gt;接続語で止まる／根拠探し など&lt;/td&gt;
&lt;/tr&gt;
&lt;/tbody&gt;
&lt;/table&gt;
&lt;/div&gt;
&lt;h2 class="h5 mt-4 mb-3"&gt;よくある質問（FAQ）&lt;/h2&gt;
&lt;div class="rounded" style="background: #fff8f2; border: 1px solid #ffd7b8; padding: 12px;"&gt;
&lt;p style="margin: 0 0 10px;"&gt;&lt;strong&gt;Q1. 読むのが遅いので、とにかく速く読めばいい？&lt;/strong&gt;&lt;br /&gt;
A. 速く読むほど戻り読みが増えるタイプもいます。まず&lt;strong&gt;読む時間&lt;/strong&gt;より&lt;strong&gt;戻り読み回数&lt;/strong&gt;を減らす工夫（接続語・指示語の処理）から始めると、内容のつながりが薄れにくくなります。&lt;/p&gt;
&lt;p style="margin: 0 0 10px;"&gt;&lt;strong&gt;Q2. 解く時間が長いのはどうして？&lt;/strong&gt;&lt;br /&gt;
A. 多くは「根拠が取れていないまま悩む」ことが原因です。選択肢は&lt;strong&gt;本文の根拠箇所を1つメモ&lt;/strong&gt;してから比べるだけで判断しやすくなります。&lt;/p&gt;
&lt;p style="margin: 0 0 10px;"&gt;&lt;strong&gt;Q3. 見直しの時間が取れません。&lt;/strong&gt;&lt;br /&gt;
A. 見直しは全部やろうとすると無理が出ます。最後は&lt;strong&gt;条件を表す言葉（〜二つ／〜理由）・抜き出し範囲・記述の要素漏れ&lt;/strong&gt;だけに絞ると約60秒でも機能します。&lt;/p&gt;
&lt;p style="margin: 0;"&gt;&lt;strong&gt;Q4. 物語文は間に合うのに説明文だけ時間切れです。&lt;/strong&gt;&lt;br /&gt;
A. よくある傾向です。物語文・説明文で&lt;strong&gt;別々に計測&lt;/strong&gt;し、説明文だけ「接続語・因果・言い換え」に反応する練習を入れると改善のポイントが定まりやすいです。&lt;/p&gt;
&lt;/div&gt;
&lt;/div&gt;
&lt;/section&gt;
&lt;/div&gt;
------</t>
  </si>
  <si>
    <t>https://www.kokugo-trigger.com/column/seiseki/</t>
  </si>
  <si>
    <t>以下のページは不自然なワードを使用しています。
これらを適切に自然な言葉に置き換えて下さい。
なお、本文の装飾や構造は絶対に変えないでください。
【対象ページURL】
https://www.kokugo-trigger.com/column/seiseki/
【検出された不自然ワード】
- 迷い
- 乱れ
- 30秒
【本文】
------
&lt;div class="container my-4"&gt;
&lt;p&gt;&lt;!-- Header / 導入（見栄え強化） --&gt;&lt;/p&gt;
&lt;header class="entry-header mb-4"&gt;
&lt;section class="card shadow-sm border-0 mb-0" style="background: linear-gradient(135deg,#1a237e,#006064); color: #fff;"&gt;
&lt;div class="card-body p-4 p-md-5"&gt;
&lt;div class="d-flex flex-wrap gap-2 align-items-center mb-3"&gt;&lt;span class="badge bg-warning text-dark" style="font-size: .85rem;"&gt;中学受験／国語&lt;/span&gt;&lt;br /&gt;
&lt;span class="badge bg-light text-dark" style="font-size: .85rem;"&gt;勉強法&lt;/span&gt;&lt;br /&gt;
&lt;span class="badge bg-dark" style="font-size: .85rem;"&gt;家庭学習&lt;/span&gt;&lt;/div&gt;
&lt;p&gt;&lt;!-- ※WordPress側で記事タイトル（H1）が出る前提なので、ここはH2相当に --&gt;&lt;/p&gt;
&lt;p class="entry-title mb-3" style="font-size: 1.15rem; line-height: 1.95; font-weight: bold;"&gt;国語が伸びにくいと感じるとき、原因は「センス」ではなく、進め方が決まっていないことにある。&lt;/p&gt;
&lt;p class="mb-0" style="opacity: .95; line-height: 1.95;"&gt;語彙が曖昧なまま読む／主語・述語が取れない／設問条件を先に押さえない——このズレが積み上がると、演習量を増やしても点が安定しにくくなります。初動を決め、1週間の回し方まで落とすと、家庭学習でも再現性が出やすくなります。&lt;/p&gt;
&lt;div class="mt-4 d-flex flex-wrap gap-2"&gt;&lt;a class="btn btn-warning text-dark" style="font-weight: bold;" href="#quick"&gt;要点（初動）を確認&lt;/a&gt;&lt;br /&gt;
&lt;a class="btn btn-outline-light" style="font-weight: bold;" href="#weekly"&gt;1週間の回し方を見る&lt;/a&gt;&lt;/div&gt;
&lt;/div&gt;
&lt;/section&gt;
&lt;/header&gt;
&lt;div class="entry-body"&gt;
&lt;p&gt;&lt;!-- 即答ブロック --&gt;&lt;/p&gt;
&lt;section id="quick" class="card border-0 shadow-sm mb-4"&gt;
&lt;div class="card-body p-4"&gt;
&lt;h2 class="h5 mb-3"&gt;先に押さえる3点（要点）&lt;/h2&gt;
&lt;div class="row g-3"&gt;
&lt;div class="col-12 col-md-4"&gt;
&lt;div class="p-3 rounded-3" style="background: #fff8f2; border: 1px solid #ffd7b8;"&gt;
&lt;h3 class="h6 mb-2"&gt;語彙を増やす&lt;/h3&gt;
&lt;p class="mb-0" style="line-height: 1.85;"&gt;わからない言葉を放置しない。&lt;strong&gt;調べる→一言で言う→例文&lt;/strong&gt;で定着。&lt;/p&gt;
&lt;/div&gt;
&lt;/div&gt;
&lt;div class="col-12 col-md-4"&gt;
&lt;div class="p-3 rounded-3" style="background: #f3f8ff; border: 1px solid #cfe1ff;"&gt;
&lt;h3 class="h6 mb-2"&gt;文の骨組みを取る&lt;/h3&gt;
&lt;p class="mb-0" style="line-height: 1.85;"&gt;&lt;strong&gt;主語・述語／指示語／接続語&lt;/strong&gt;を押さえるだけで、読み違いが減りやすいです。&lt;/p&gt;
&lt;/div&gt;
&lt;/div&gt;
&lt;div class="col-12 col-md-4"&gt;
&lt;div class="p-3 rounded-3" style="background: #f3fbf6; border: 1px solid #bfe6cd;"&gt;
&lt;h3 class="h6 mb-2"&gt;時間の使い方を決める&lt;/h3&gt;
&lt;p class="mb-0" style="line-height: 1.85;"&gt;「何となく解く」から卒業。&lt;strong&gt;読む・解く・見直す&lt;/strong&gt;の配分を先に決めます。&lt;/p&gt;
&lt;/div&gt;
&lt;/div&gt;
&lt;/div&gt;
&lt;hr class="my-4" /&gt;
&lt;p class="mb-0" style="line-height: 1.95;"&gt;国語が伸びにくいのは、努力が足りないというより、&lt;strong&gt;勉強の“対象”がぼんやりしている&lt;/strong&gt;ことが原因になりがちです。語彙／文法（文のルール）／スピード／ミス対策／記述の5つに分けて考えると、家庭学習で「何を直すか」が絞りやすくなります。&lt;/p&gt;
&lt;/div&gt;
&lt;/section&gt;
&lt;p&gt;&lt;!-- 1. 語彙 --&gt;&lt;/p&gt;
&lt;section class="card border-0 shadow-sm mb-4"&gt;
&lt;div class="card-body p-4"&gt;
&lt;h2 class="h5 mb-3"&gt;1. 語彙力をあげる（“わかったつもり”を減らす）&lt;/h2&gt;
&lt;p style="line-height: 1.95;"&gt;分からない言葉や漢字が出てきたとき、文脈から推測できることもあります。ただ、推測だけに頼ると解釈が曖昧になり、設問（特に「理由」「言い換え」「心情」）でズレが出やすくなります。だからこそ、国語が苦手な時期ほど&lt;strong&gt;「分からないを、その場で小さく解決する」&lt;/strong&gt;のが効率的です。&lt;/p&gt;
&lt;div class="alert alert-warning mb-4" style="border: 0; background: #fff3cd;"&gt;&lt;strong&gt;ポイント：&lt;/strong&gt;語彙は「一気に覚える」より、&lt;strong&gt;毎日5分の積み重ね&lt;/strong&gt;の方が伸びやすいです。&lt;/div&gt;
&lt;h3 class="h6 mb-2"&gt;語彙を増やす3段取り（これだけでOK）&lt;/h3&gt;
&lt;ol style="line-height: 1.95;"&gt;
&lt;li&gt;&lt;strong&gt;印をつける&lt;/strong&gt;：本文中の「不明語」「意味が弱い語」「場面を決める語（例：ためらう、あっけない）」に丸。&lt;/li&gt;
&lt;li&gt;&lt;strong&gt;調べる&lt;/strong&gt;：国語辞典で意味を確認（可能なら類義語も1つだけ）。&lt;/li&gt;
&lt;li&gt;&lt;strong&gt;一言＋例文&lt;/strong&gt;：自分の言葉で一言説明し、短い例文を作る（長文は不要）。&lt;/li&gt;
&lt;/ol&gt;
&lt;div class="table-responsive mt-3"&gt;
&lt;table class="table table-bordered align-middle mb-0"&gt;
&lt;thead style="background: #1a237e; color: #fff;"&gt;
&lt;tr&gt;
&lt;th style="width: 22%;"&gt;場面&lt;/th&gt;
&lt;th&gt;やること&lt;/th&gt;
&lt;th style="width: 20%;"&gt;目安&lt;/th&gt;
&lt;/tr&gt;
&lt;/thead&gt;
&lt;tbody&gt;
&lt;tr&gt;
&lt;td&gt;&lt;strong&gt;読解中&lt;/strong&gt;&lt;/td&gt;
&lt;td&gt;わからない語に丸／メモ（意味はその場で無理に推測しすぎない）&lt;/td&gt;
&lt;td&gt;30秒〜&lt;/td&gt;
&lt;/tr&gt;
&lt;tr style="background: #f7f9ff;"&gt;
&lt;td&gt;&lt;strong&gt;読解後&lt;/strong&gt;&lt;/td&gt;
&lt;td&gt;辞書で意味確認 → 自分の一言 → 例文（1行）&lt;/td&gt;
&lt;td&gt;1語あたり1〜2分&lt;/td&gt;
&lt;/tr&gt;
&lt;tr&gt;
&lt;td&gt;&lt;strong&gt;翌日&lt;/strong&gt;&lt;/td&gt;
&lt;td&gt;単語帳（or メモ）で「パッと見て答える」復習&lt;/td&gt;
&lt;td&gt;3〜5分&lt;/td&gt;
&lt;/tr&gt;
&lt;/tbody&gt;
&lt;/table&gt;
&lt;/div&gt;
&lt;p class="mt-3 mb-0" style="line-height: 1.95;"&gt;「書き続ける」よりも、&lt;strong&gt;見て即答できる状態&lt;/strong&gt;を作る方が定着しやすいです。通学・移動などのスキマ時間に、短時間で回せる形にしておきましょう。&lt;/p&gt;
&lt;/div&gt;
&lt;/section&gt;
&lt;p&gt;&lt;!-- 2. 文法 --&gt;&lt;/p&gt;
&lt;section class="card border-0 shadow-sm mb-4"&gt;
&lt;div class="card-body p-4"&gt;
&lt;h2 class="h5 mb-3"&gt;2. 文法を確実にする（読解の土台を固める）&lt;/h2&gt;
&lt;p style="line-height: 1.95;"&gt;文章をたくさん読むことは大切ですが、読むだけで読解力が上がるとは限りません。国語が苦手な子ほど、本文の中で&lt;strong&gt;「何が」「どうした」&lt;/strong&gt;や、&lt;strong&gt;「これ」「それ」が何を指すか&lt;/strong&gt;が曖昧になりやすいです。ここを押さえると、難しい文章でも読み解きやすくなります。&lt;/p&gt;
&lt;div class="row g-3"&gt;
&lt;div class="col-12 col-lg-6"&gt;
&lt;div class="p-3 rounded-3" style="background: #f3f8ff; border: 1px solid #cfe1ff;"&gt;
&lt;h3 class="h6 mb-2"&gt;最低限ここをチェック&lt;/h3&gt;
&lt;ul class="mb-0" style="line-height: 1.95;"&gt;
&lt;li&gt;&lt;strong&gt;主語・述語&lt;/strong&gt;：だれ（何）が、どうした／どうだ&lt;/li&gt;
&lt;li&gt;&lt;strong&gt;指示語&lt;/strong&gt;：「これ・それ・この・その」が指す内容&lt;/li&gt;
&lt;li&gt;&lt;strong&gt;接続語&lt;/strong&gt;：しかし（対比）／だから（因果）／つまり（言い換え）&lt;/li&gt;
&lt;/ul&gt;
&lt;/div&gt;
&lt;/div&gt;
&lt;div class="col-12 col-lg-6"&gt;
&lt;div class="p-3 rounded-3" style="background: #fff8f2; border: 1px solid #ffd7b8;"&gt;
&lt;h3 class="h6 mb-2"&gt;読み違いが減る“ひと工夫”&lt;/h3&gt;
&lt;ul class="mb-0" style="line-height: 1.95;"&gt;
&lt;li&gt;主語に下線、述語に二重線（1〜2文だけでもOK）&lt;/li&gt;
&lt;li&gt;指示語の右に「＝○○」と一言メモ&lt;/li&gt;
&lt;li&gt;接続語の横に「対比／因果／言い換え」だけ書く&lt;/li&gt;
&lt;/ul&gt;
&lt;/div&gt;
&lt;/div&gt;
&lt;/div&gt;
&lt;p class="mt-3 mb-0" style="line-height: 1.95;"&gt;文法は「難しいことを全部やる」より、&lt;strong&gt;基本の観点を習慣にする&lt;/strong&gt;方が成果につながりやすいです。まずは上のチェックだけでも、設問のズレが減っていくかを確認してみてください。&lt;/p&gt;
&lt;/div&gt;
&lt;/section&gt;
&lt;p&gt;&lt;!-- 3. スピード --&gt;&lt;/p&gt;
&lt;section class="card border-0 shadow-sm mb-4"&gt;
&lt;div class="card-body p-4"&gt;
&lt;h2 class="h5 mb-3"&gt;3. 問題を解くスピードを知る（時間配分は“技術”）&lt;/h2&gt;
&lt;p style="line-height: 1.95;"&gt;テスト本番で焦る原因の多くは、実は「能力」よりも&lt;strong&gt;時間配分が決まっていない&lt;/strong&gt;ことです。家庭学習の段階から、読む時間・解く時間・見直す時間を分けて測っておくと、ケアレスミスも減りやすくなります。&lt;/p&gt;
&lt;div class="table-responsive mt-3"&gt;
&lt;table class="table table-striped table-bordered align-middle mb-0"&gt;
&lt;thead style="background: #006064; color: #fff;"&gt;
&lt;tr&gt;
&lt;th style="width: 26%;"&gt;工程&lt;/th&gt;
&lt;th&gt;やること&lt;/th&gt;
&lt;th style="width: 22%;"&gt;目安（例）&lt;/th&gt;
&lt;/tr&gt;
&lt;/thead&gt;
&lt;tbody&gt;
&lt;tr&gt;
&lt;td&gt;&lt;strong&gt;読む&lt;/strong&gt;&lt;/td&gt;
&lt;td&gt;段落ごとに「何の話か」を一言で追う（細部に固執しすぎない）&lt;/td&gt;
&lt;td&gt;全体の35〜45%&lt;/td&gt;
&lt;/tr&gt;
&lt;tr&gt;
&lt;td&gt;&lt;strong&gt;解く&lt;/strong&gt;&lt;/td&gt;
&lt;td&gt;設問条件を確認 → 根拠に戻る → 答えを作る（順番を決める）&lt;/td&gt;
&lt;td&gt;全体の50〜60%&lt;/td&gt;
&lt;/tr&gt;
&lt;tr&gt;
&lt;td&gt;&lt;strong&gt;見直す&lt;/strong&gt;&lt;/td&gt;
&lt;td&gt;設問の条件落ち／抜き出しの範囲／記述の字数を確認&lt;/td&gt;
&lt;td&gt;全体の5〜10%&lt;/td&gt;
&lt;/tr&gt;
&lt;/tbody&gt;
&lt;/table&gt;
&lt;/div&gt;
&lt;div class="alert alert-info mt-3 mb-0" style="border: 0; background: #e7f3ff;"&gt;&lt;strong&gt;コツ：&lt;/strong&gt;最初から速くしようとせず、&lt;strong&gt;「どこで時間が溶けるか」&lt;/strong&gt;を見つけるのが先です。1回分の演習でも、工程別に時間を記録すると改善点が見つかりやすくなります。&lt;/div&gt;
&lt;/div&gt;
&lt;/section&gt;
&lt;p&gt;&lt;!-- 4. ケアレスミス --&gt;&lt;/p&gt;
&lt;section class="card border-0 shadow-sm mb-4"&gt;
&lt;div class="card-body p-4"&gt;
&lt;h2 class="h5 mb-3"&gt;4. ケアレスミスを減らす（“ミスの種類”を分ける）&lt;/h2&gt;
&lt;p style="line-height: 1.95;"&gt;本番は環境が変わるため、普段しないミスが出やすくなります。ただ、ケアレスミスは「気をつける」だけでは減りにくいので、&lt;strong&gt;ミスを種類別に分解&lt;/strong&gt;し、対策を決めておくのがおすすめです。&lt;/p&gt;
&lt;div class="row g-3"&gt;
&lt;div class="col-12 col-md-6"&gt;
&lt;div class="p-3 rounded-3" style="background: #fff8f2; border: 1px solid #ffd7b8;"&gt;
&lt;h3 class="h6 mb-2"&gt;よくあるミス（例）&lt;/h3&gt;
&lt;ul class="mb-0" style="line-height: 1.95;"&gt;
&lt;li&gt;設問条件（字数・理由・心情など）の見落とし&lt;/li&gt;
&lt;li&gt;抜き出し範囲のズレ（段落またぎ／末尾の欠落）&lt;/li&gt;
&lt;li&gt;選択肢の読み飛ばし（「最も適切」「適切でない」）&lt;/li&gt;
&lt;/ul&gt;
&lt;/div&gt;
&lt;/div&gt;
&lt;div class="col-12 col-md-6"&gt;
&lt;div class="p-3 rounded-3" style="background: #f3fbf6; border: 1px solid #bfe6cd;"&gt;
&lt;h3 class="h6 mb-2"&gt;対策（やり方を決める）&lt;/h3&gt;
&lt;ul class="mb-0" style="line-height: 1.95;"&gt;
&lt;li&gt;設問を読んだら最初に&lt;strong&gt;条件に下線&lt;/strong&gt;（字数・理由・何について）&lt;/li&gt;
&lt;li&gt;抜き出しは&lt;strong&gt;前後3文字&lt;/strong&gt;を見直し（句点まで含むか確認）&lt;/li&gt;
&lt;li&gt;選択肢は&lt;strong&gt;根拠が同じ段落にあるか&lt;/strong&gt;で絞る&lt;/li&gt;
&lt;/ul&gt;
&lt;/div&gt;
&lt;/div&gt;
&lt;/div&gt;
&lt;div class="table-responsive mt-3"&gt;
&lt;table class="table table-bordered align-middle mb-0"&gt;
&lt;thead style="background: #333; color: #fff;"&gt;
&lt;tr&gt;
&lt;th style="width: 22%;"&gt;ミスの種類&lt;/th&gt;
&lt;th&gt;原因（ありがち）&lt;/th&gt;
&lt;th style="width: 28%;"&gt;次回の対策（決めておく）&lt;/th&gt;
&lt;/tr&gt;
&lt;/thead&gt;
&lt;tbody&gt;
&lt;tr&gt;
&lt;td&gt;&lt;strong&gt;条件落ち&lt;/strong&gt;&lt;/td&gt;
&lt;td&gt;急いで答えに飛ぶ／設問の言い回しを流す&lt;/td&gt;
&lt;td&gt;条件に下線→「何を」「どの形で」書くか一言メモ&lt;/td&gt;
&lt;/tr&gt;
&lt;tr style="background: #f7f7f7;"&gt;
&lt;td&gt;&lt;strong&gt;根拠ズレ&lt;/strong&gt;&lt;/td&gt;
&lt;td&gt;印象で選ぶ／本文に戻る場所が決まっていない&lt;/td&gt;
&lt;td&gt;根拠段落に線→その文を言い換えてから選択肢へ&lt;/td&gt;
&lt;/tr&gt;
&lt;tr&gt;
&lt;td&gt;&lt;strong&gt;記述の欠落&lt;/strong&gt;&lt;/td&gt;
&lt;td&gt;要素が足りない／字数を見ていない&lt;/td&gt;
&lt;td&gt;「結論＋理由＋具体」3点チェック→字数確認&lt;/td&gt;
&lt;/tr&gt;
&lt;/tbody&gt;
&lt;/table&gt;
&lt;/div&gt;
&lt;p class="mt-3 mb-0" style="line-height: 1.95;"&gt;ミスは「起きた事実」なので、責めるより&lt;strong&gt;次回の修正ルールを1つ決める&lt;/strong&gt;方が前に進みます。1回の演習で全部直そうとせず、ミスの種類ごとに改善していきましょう。&lt;/p&gt;
&lt;/div&gt;
&lt;/section&gt;
&lt;p&gt;&lt;!-- 5. 記述 --&gt;&lt;/p&gt;
&lt;section class="card border-0 shadow-sm mb-4"&gt;
&lt;div class="card-body p-4"&gt;
&lt;h2 class="h5 mb-3"&gt;5. 記述問題を空欄にしない（部分点を拾う）&lt;/h2&gt;
&lt;p style="line-height: 1.95;"&gt;分からないからといって空欄にすると、得点の可能性がゼロになります。一方で、本文に触れた内容が書けていれば、部分点が得られるケースもあります。まずは「何を書けばよいか」の考え方を用意するのが大切です。&lt;/p&gt;
&lt;div class="p-3 rounded-3 mb-3" style="background: #f3f8ff; border: 1px solid #cfe1ff;"&gt;
&lt;h3 class="h6 mb-2"&gt;記述の考え方（迷ったらこれ）&lt;/h3&gt;
&lt;ul class="mb-0" style="line-height: 1.95;"&gt;
&lt;li&gt;&lt;strong&gt;結論&lt;/strong&gt;：問われている内容を一言で（主語を置く）&lt;/li&gt;
&lt;li&gt;&lt;strong&gt;理由&lt;/strong&gt;：本文根拠を短く（接続語に合わせる）&lt;/li&gt;
&lt;li&gt;&lt;strong&gt;具体&lt;/strong&gt;：本文のキーワードを1つ入れる（言い換えでもOK）&lt;/li&gt;
&lt;/ul&gt;
&lt;/div&gt;
&lt;div class="alert alert-warning mb-0" style="border: 0; background: #fff3cd;"&gt;&lt;strong&gt;チェック：&lt;/strong&gt;字数が足りない／長い、の前に&lt;strong&gt;「要素が入っているか」&lt;/strong&gt;を確認すると、点につながりやすくなります。&lt;/div&gt;
&lt;/div&gt;
&lt;/section&gt;
&lt;p&gt;&lt;!-- 1週間の回し方 --&gt;&lt;/p&gt;
&lt;section id="weekly" class="card border-0 shadow-sm mb-4"&gt;
&lt;div class="card-body p-4"&gt;
&lt;h2 class="h5 mb-3"&gt;1週間の回し方（家庭学習モデル）&lt;/h2&gt;
&lt;p class="mb-3" style="line-height: 1.95;"&gt;「やることが多すぎて続かない」場合は、負担の少ない形に分解して回すのがおすすめです。下は一例なので、学年や宿題量に合わせて調整してください。&lt;/p&gt;
&lt;div class="table-responsive"&gt;
&lt;table class="table table-bordered align-middle mb-0"&gt;
&lt;thead style="background: #1a237e; color: #fff;"&gt;
&lt;tr&gt;
&lt;th style="width: 18%;"&gt;頻度&lt;/th&gt;
&lt;th&gt;内容&lt;/th&gt;
&lt;th style="width: 22%;"&gt;時間目安&lt;/th&gt;
&lt;/tr&gt;
&lt;/thead&gt;
&lt;tbody&gt;
&lt;tr&gt;
&lt;td&gt;&lt;strong&gt;毎日&lt;/strong&gt;&lt;/td&gt;
&lt;td&gt;語彙（5〜10語）／漢字の確認（ミスだけ）&lt;/td&gt;
&lt;td&gt;10〜15分&lt;/td&gt;
&lt;/tr&gt;
&lt;tr style="background: #f7f9ff;"&gt;
&lt;td&gt;&lt;strong&gt;週2〜3&lt;/strong&gt;&lt;/td&gt;
&lt;td&gt;読解1題：読む→解く→見直し（時間を測る）&lt;/td&gt;
&lt;td&gt;40〜60分&lt;/td&gt;
&lt;/tr&gt;
&lt;tr&gt;
&lt;td&gt;&lt;strong&gt;週1&lt;/strong&gt;&lt;/td&gt;
&lt;td&gt;ミス整理：ミスの種類→次回の対策ルールを1つ決める&lt;/td&gt;
&lt;td&gt;15〜20分&lt;/td&gt;
&lt;/tr&gt;
&lt;/tbody&gt;
&lt;/table&gt;
&lt;/div&gt;
&lt;p class="mt-3 mb-0" style="line-height: 1.95;"&gt;国語は「まとめて長時間」よりも、&lt;strong&gt;短時間で頻度を確保&lt;/strong&gt;した方が伸びやすいことがあります。まずは2週間、無理のない形で積み重ねてみてください。&lt;/p&gt;
&lt;/div&gt;
&lt;/section&gt;
&lt;p&gt;&lt;!-- FAQ（PCでも確実：JS不要 details/summary） --&gt;&lt;/p&gt;
&lt;section class="card border-0 shadow-sm mb-4"&gt;
&lt;div class="card-body p-4"&gt;
&lt;h2 class="h5 mb-3"&gt;よくある質問&lt;/h2&gt;
&lt;div class="d-grid gap-2"&gt;
&lt;details class="border rounded-3 p-3" style="background: #fff;"&gt;
&lt;summary style="cursor: pointer; font-weight: bold; line-height: 1.7;"&gt;読書をすれば国語は伸びますか？&lt;/summary&gt;
&lt;div class="pt-2" style="line-height: 1.95;"&gt;読書は大切ですが、点数に直結させるには「語彙」「文の骨組み」「設問処理のやり方」も必要になりやすいです。読書＋本文での確認（指示語・接続語・根拠）をセットにすると、学習としての効果が出やすくなります。&lt;/div&gt;
&lt;/details&gt;
&lt;details class="border rounded-3 p-3" style="background: #fff;"&gt;
&lt;summary style="cursor: pointer; font-weight: bold; line-height: 1.7;"&gt;何からやるべきか迷います&lt;/summary&gt;
&lt;div class="pt-2" style="line-height: 1.95;"&gt;迷ったら、まずは「語彙（毎日5分）」と「時間を測って1題」の2つから始めるのがおすすめです。成果が出ない場合も、時間記録やミスの種類が残っていれば、改善点が見えやすくなります。&lt;/div&gt;
&lt;/details&gt;
&lt;details class="border rounded-3 p-3" style="background: #fff;"&gt;
&lt;summary style="cursor: pointer; font-weight: bold; line-height: 1.7;"&gt;記述が書けません（白紙になりがち）&lt;/summary&gt;
&lt;div class="pt-2" style="line-height: 1.95;"&gt;最初から「きれいな文章」を目指すと止まりやすいです。「結論→理由→具体」の3点を揃えることを優先し、本文の言葉を1つ入れるだけでも、部分点につながる可能性が出ます。&lt;/div&gt;
&lt;/details&gt;
&lt;/div&gt;
&lt;p class="small text-muted mt-3 mb-0" style="line-height: 1.6;"&gt;※このFAQはJavaScript不要のため、PCプレビューでも表示が乱れず確認できます。&lt;/p&gt;
&lt;/div&gt;
&lt;/section&gt;
&lt;p&gt;&lt;!-- まとめ --&gt;&lt;/p&gt;
&lt;section class="card border-0 shadow-sm"&gt;
&lt;div class="card-body p-4"&gt;
&lt;h2 class="h5 mb-3"&gt;まとめ：国語は「正しい積み重ね」で伸ばせます&lt;/h2&gt;
&lt;ul class="mb-3" style="line-height: 1.95;"&gt;
&lt;li&gt;語彙は&lt;strong&gt;調べる→一言→例文→翌日復習&lt;/strong&gt;で定着&lt;/li&gt;
&lt;li&gt;文法は&lt;strong&gt;主語・述語／指示語／接続語&lt;/strong&gt;だけでも効果が出やすい&lt;/li&gt;
&lt;li&gt;スピードは&lt;strong&gt;工程別の時間記録&lt;/strong&gt;で改善点が見つかる&lt;/li&gt;
&lt;li&gt;ケアレスミスは&lt;strong&gt;種類分け→対策を決めておく&lt;/strong&gt;で減らしやすい&lt;/li&gt;
&lt;li&gt;記述は空欄にせず、まず&lt;strong&gt;要素（結論・理由・具体）&lt;/strong&gt;を揃える&lt;/li&gt;
&lt;/ul&gt;
&lt;p class="mb-0" style="line-height: 1.95;"&gt;国語は、焦って一気に変えるより、やることを絞って回した方が成果につながりやすいです。まずは2週間、無理のない形で積み重ねてみてください。&lt;/p&gt;
&lt;/div&gt;
&lt;/section&gt;
&lt;/div&gt;
&lt;/div&gt;
&lt;div class="veu_socialSet veu_socialSet-position-after veu_contentAddSection"&gt;
&lt;p&gt;&lt;script&gt;window.twttr=(function(d,s,id){var js,fjs=d.getElementsByTagName(s)[0],t=window.twttr||{};if(d.getElementById(id))return t;js=d.createElement(s);js.id=id;js.src="https://platform.twitter.com/widgets.js";fjs.parentNode.insertBefore(js,fjs);t._e=[];t.ready=function(f){t._e.push(f);};return t;}(document,"script","twitter-wjs"));&lt;/script&gt;&lt;/p&gt;
&lt;/div&gt;
&lt;p&gt;&lt;!-- [ /.socialSet ] --&gt;&lt;/p&gt;
------</t>
  </si>
  <si>
    <t>https://www.kokugo-trigger.com/concept/</t>
  </si>
  <si>
    <t>以下のページは不自然なワードを使用しています。
これらを適切に自然な言葉に置き換えて下さい。
なお、本文の装飾や構造は絶対に変えないでください。
【対象ページURL】
https://www.kokugo-trigger.com/concept/
【検出された不自然ワード】
- 型
【本文】
------
&lt;p&gt;当塾は「&lt;span style="color: #ff0000;"&gt;国語が苦手な受験生&lt;/span&gt;」専門の国語塾です。大手の集団指導だけでは彼ら、彼女らは救われない。そのように考えて当塾を開講いたしました。&lt;br /&gt;
ですが、&lt;strong&gt;なぜ大手の集団指導塾で国語が苦手なお子様は救われないのでしょうか&lt;/strong&gt;。&lt;/p&gt;
&lt;h3&gt;①　教材が難しすぎる。&lt;/h3&gt;
&lt;p&gt;そもそも、中学受験の国語においては、かなりの難易度の文章が出題されます。普通の小学生が簡単に読める文章を出題してしまっては、ほとんどの受験生が高得点になってしまい、テストとして成立しなくなるからです。そして、&lt;span style="color: #0000ff;"&gt;入試でそれだけ難しい文章が出るのだから、それに合わせて塾のテキストも難しくなっていく&lt;/span&gt;という構図です。ただし、入試において、文章が難しかったとしても、すべての問いが難しいわけではありません。&lt;span style="color: #ff0000;"&gt;それなりの思考力が養われていれば十分に対処できる問題&lt;/span&gt;も少なからず出題されます。しかし、なかなか理解しきれない高難易度の文章では、思考することもままならないでしょう。ですから、当塾では比較的読みやすい文章で授業を進めます。場合によっては下の学年のテキストに戻ることもあります。それによって、&lt;span style="color: #ff0000;"&gt;確固たる思考力&lt;/span&gt;を養います。&lt;/p&gt;
&lt;h3&gt;②　「量」を軽視している。&lt;/h3&gt;
&lt;p&gt;大手塾の場合、国語(読解)の宿題は「授業の復習のみ」ということが多いのではないでしょうか。授業で提示した読み方、解き方をしっかりと定着させてほしい、という意図がそこにはあり、一般的には正しい指示だと思います。しかし、&lt;span style="color: #0000ff;"&gt;それだけでは不十分である&lt;/span&gt;というのも否定できない事実でしょう。数学の公式を思い出してみれば、簡単にわかることだと思います。公式を習っただけはそれを使いこなせるようになりません。その公式を用いてたくさんの問題を解くからこそ定着していくのではないでしょうか。国語も同様です。また、たくさんの問題を解いていく中で「&lt;span style="color: #0000ff;"&gt;あの先生が言っていたのはこういうことだったのか！&lt;/span&gt;」という気付きも生まれていくのだと思います。さらに、&lt;strong&gt;講師の解説をきちんと理解するためには、ある程度の経験値が必要&lt;/strong&gt;です。数をこなすことには、その経験値を積んでいけるというメリットもあります。だからこそ、当塾では&lt;span style="color: #ff0000;"&gt;演習量の確保、数をこなしていくことも重要なポイント&lt;/span&gt;に位置づけております。&lt;/p&gt;
&lt;h3&gt;③　宿題の「管理」が甘い。&lt;/h3&gt;
&lt;p&gt;一般的な塾では宿題の提出を義務付けています。しかし、その宿題をどれだけ管理できているでしょうか。たとえば漢字学習です。&lt;strong&gt;漢字学習は語彙力や思考力を伸ばす絶好の機会&lt;/strong&gt;です。二字熟語が典型的なものですが、言葉には組み立てというものがあります。「乗車」という言葉を見たときには、後ろから前に戻って「車に乗る」と読むことで、意味を特定していただきたいのです。このような思考回路に基づいて漢字学習を進めていけば、&lt;span style="color: #0000ff;"&gt;語彙力も思考力も加速度的に鍛えられていきます&lt;/span&gt;。しかし、通常の塾で、このように考えながら学習しているかの確認をできるでしょうか。それは難しいと思います。当塾では、きちんとそのケアをいたします。必要に応じて「なぜその漢字を使うのか」を解説しつつ、目の前で書き取りの学習をしていただきます。漢字だけでなく、&lt;span style="color: #0000ff;"&gt;知識分野のフォロー&lt;/span&gt;もお任せください。また、これらのケアによって、お通いの塾で実施されるであろう「&lt;strong&gt;知識分野のチェックテスト&lt;/strong&gt;」の点数も高めていきます。それによって、&lt;span style="color: #ff0000;"&gt;お子様の前向きな姿勢を形成し、学習量の確保&lt;/span&gt;にもつなげて参ります。&lt;/p&gt;
&lt;p&gt;最後までお読みいただき、ありがとうございました。&lt;/p&gt;
&lt;section class="veu_cta" id="veu_cta-202"&gt;&lt;h1 class="cta_title"&gt;開講講座&lt;/h1&gt;&lt;div class="cta_body"&gt;&lt;div class="cta_body_image cta_body_image_right"&gt;&lt;a href="https://www.kokugo-trigger.com/kouza/" target="_blank"&gt;&lt;img width="750" height="188" src="https://www.kokugo-trigger.com/wp-content/uploads/2021/03/トリガーyoko-1024x257.png" class="attachment-large size-large" alt="" decoding="async" loading="lazy" srcset="https://www.kokugo-trigger.com/wp-content/uploads/2021/03/トリガーyoko-1024x257.png 1024w, https://www.kokugo-trigger.com/wp-content/uploads/2021/03/トリガーyoko-300x75.png 300w, https://www.kokugo-trigger.com/wp-content/uploads/2021/03/トリガーyoko-768x193.png 768w, https://www.kokugo-trigger.com/wp-content/uploads/2021/03/トリガーyoko-1536x386.png 1536w, https://www.kokugo-trigger.com/wp-content/uploads/2021/03/トリガーyoko.png 1772w" sizes="(max-width: 750px) 100vw, 750px" /&gt;&lt;/a&gt;&lt;/div&gt;&lt;div class="cta_body_txt image_exist"&gt;当塾には40分完結型の授業が三種類ございます。この三種類を生徒様のニーズに応じて組み合わせ、学力向上に寄与して参ります。当塾では教室型授業とあわせてオンラインでも受講可能となっております。&lt;/div&gt;&lt;div class="cta_body_link"&gt;&lt;a href="https://www.kokugo-trigger.com/kouza/" class="btn btn-primary btn-block btn-lg" target="_blank"&gt;開講講座&lt;/a&gt;&lt;/div&gt;&lt;/div&gt;&lt;!--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</si>
  <si>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https://www.kokugo-trigger.com/kouza/</t>
  </si>
  <si>
    <t>以下のページは不自然なワードを使用しています。
これらを適切に自然な言葉に置き換えて下さい。
なお、本文の装飾や構造は絶対に変えないでください。
【対象ページURL】
https://www.kokugo-trigger.com/kouza/
【検出された不自然ワード】
- 型
【本文】
------
&lt;div style="background: #fff8f2; border: 1px solid #ffd7b8; padding: 16px; border-radius: 10px; margin: 16px 0;"&gt;
&lt;p style="margin: 0 0 10px 0;"&gt;漢字・語彙などの知識で落としているのか、読解の演習量が足りないのか、本文の捉え方が毎回ぶれるのか――つまずき方が違うと、必要な練習も変わります。&lt;/p&gt;
&lt;ul style="margin: 0; padding-left: 1.2em; line-height: 1.9;"&gt;
&lt;li&gt;&lt;strong&gt;漢字・語彙・知識の抜けを埋めたい&lt;/strong&gt;：知識分野フォローアップ講座&lt;/li&gt;
&lt;li&gt;&lt;strong&gt;解き方は分かるが得点が安定しない&lt;/strong&gt;：演習徹底ゼミ（演習量と時間管理）&lt;/li&gt;
&lt;li&gt;&lt;strong&gt;本文理解が曖昧／考え方がぶれる&lt;/strong&gt;：思考力養成講座（易しめ題材で思考回路づくり）&lt;/li&gt;
&lt;/ul&gt;
&lt;p style="margin: 10px 0 0 0;"&gt;3講座は目的別に組み合わせ可能。教室・オンラインのどちらでも受講できます。&lt;/p&gt;
&lt;/div&gt;
&lt;div class="card border-primary mb-3"&gt;
&lt;div class="card-header bg-light text-primary"&gt;目次&lt;/div&gt;
&lt;div class="card-body"&gt;
&lt;ol&gt;
&lt;li&gt;開講講座
&lt;ul&gt;
&lt;li&gt;&lt;a href="#知識分野フォローアップ講座"&gt;知識分野フォローアップ講座&lt;/a&gt;&lt;/li&gt;
&lt;li&gt;&lt;a href="#演習徹底ゼミ"&gt;演習徹底ゼミ&lt;/a&gt;&lt;/li&gt;
&lt;li&gt;&lt;a href="#思考力養成講座"&gt;思考力養成講座&lt;/a&gt;&lt;/li&gt;
&lt;/ul&gt;
&lt;/li&gt;
&lt;li&gt;受講するには？
&lt;ul&gt;
&lt;li&gt;&lt;a href="#受講までの流れ"&gt;受講までの流れ&lt;/a&gt;&lt;/li&gt;
&lt;li&gt;&lt;a href="#指導料"&gt;指導料&lt;/a&gt;&lt;/li&gt;
&lt;li&gt;&lt;a href="#faq"&gt;よくある質問（FAQ）&lt;/a&gt;&lt;/li&gt;
&lt;/ul&gt;
&lt;/li&gt;
&lt;/ol&gt;
&lt;/div&gt;
&lt;/div&gt;
&lt;h3 id="知識分野フォローアップ講座"&gt;知識分野フォローアップ講座&lt;/h3&gt;
&lt;p&gt;塾で出された知識分野の宿題をフォローしていく講座となります。その場でご本人様の疑問を解消するのはもちろん、必要であればこちらで週間学習スケジュールを作り、&lt;span style="color: #ff0000;"&gt;知識分野の定着&lt;/span&gt;を目指します。&lt;/p&gt;
&lt;p&gt;また、単に暗記をしていくのではなく、「&lt;strong&gt;なぜそうなるのか&lt;/strong&gt;」を詰めながら学習していくことで、&lt;span style="color: #0000ff;"&gt;思考力も養成&lt;/span&gt;していきます。&lt;/p&gt;
&lt;p&gt;お通いの塾でチェックテストがあるならば、それで&lt;strong&gt;９割以上得点できる状態&lt;/strong&gt;を目指します。&lt;/p&gt;
&lt;h3 id="演習徹底ゼミ"&gt;演習徹底ゼミ&lt;/h3&gt;
&lt;p&gt;読解問題の得点を上げるためには、量をこなすことも重要です。この講座はその「&lt;span style="color: #ff0000;"&gt;量&lt;/span&gt;」に重きを置いた講座です。&lt;/p&gt;
&lt;p&gt;例外もありますが、解説は間違えた問題のみ、それも手短に済ませることを原則とし、生徒様にサクサクと解き進めていただきます。&lt;/p&gt;
&lt;p&gt;なお、&lt;strong&gt;演習時には目標タイムを設定&lt;/strong&gt;し、タイマーで時間を計ります。それによって、&lt;span style="color: #0000ff;"&gt;スピード感&lt;/span&gt;も養って参ります。&lt;/p&gt;
&lt;h3 id="思考力養成講座"&gt;思考力養成講座&lt;/h3&gt;
&lt;p&gt;演習徹底ゼミと異なり、「&lt;span style="color: #ff0000;"&gt;質&lt;/span&gt;」に重きを置いた講座です。塾で扱っている教材よりも易しい問題を題材にすることで、ご本人様に思考しながら問題をお解きいただきます。&lt;/p&gt;
&lt;p&gt;それによって、問題を解くときに求められる&lt;span style="color: #ff0000;"&gt;思考回路を確実なもの&lt;/span&gt;にして参ります。また、それをより定着させるためにも、&lt;strong&gt;「演習徹底管理」講座との併用を推奨&lt;/strong&gt;しております。&lt;/p&gt;
&lt;div class="rounded"&gt;
&lt;h3&gt;オンライン指導&lt;/h3&gt;
&lt;p&gt;当塾で開講中の講座は、すべてオンラインでも受講可能となっております。&lt;/p&gt;
&lt;p&gt;当塾では開業以来、オンライン授業と非常に親和性の高い電子黒板を使用しており、ホワイトボードや机上で行う指導と比べ「&lt;strong&gt;視認性&lt;/strong&gt;」「&lt;strong&gt;即応性&lt;/strong&gt;」「&lt;strong&gt;再現性&lt;/strong&gt;」に優れた指導を可能にしています。&lt;/p&gt;
&lt;p&gt;そのような強みを持った当塾の指導を、オンライン授業にそのまま適用することで教室で受ける授業さながらの授業を、オンライン授業でも再現しております。&lt;/p&gt;
&lt;p&gt;&lt;img decoding="async" class="aligncenter wp-image-56 size-full" src="http://www.kokugo-trigger.com/wp-content/uploads/2020/12/トリガー画像１.jpg" alt="" width="1280" height="720" srcset="https://www.kokugo-trigger.com/wp-content/uploads/2020/12/トリガー画像１.jpg 1280w, https://www.kokugo-trigger.com/wp-content/uploads/2020/12/トリガー画像１-300x169.jpg 300w, https://www.kokugo-trigger.com/wp-content/uploads/2020/12/トリガー画像１-1024x576.jpg 1024w, https://www.kokugo-trigger.com/wp-content/uploads/2020/12/トリガー画像１-768x432.jpg 768w, https://www.kokugo-trigger.com/wp-content/uploads/2020/12/トリガー画像１-320x180.jpg 320w" sizes="(max-width: 1280px) 100vw, 1280px" /&gt;&lt;/p&gt;
&lt;h3&gt;オンライン授業のメリットとは？&lt;/h3&gt;
&lt;h4&gt;&lt;span style="background-color: skyblue;"&gt;&lt;span data-custom-pc-fontsize="18px"&gt;①画面と音声に情報量が集約されるので、集中しやすい&lt;/span&gt;&lt;/span&gt;&lt;/h4&gt;
&lt;p&gt;&lt;span data-custom-pc-fontsize="16px"&gt;教室型の場合、家庭学習とは環境が異なります。&lt;br /&gt;
オンライン個別指導では、ご自宅での受講が可能なため、&lt;span style="color: #0000ff;"&gt;自分の勉強しやすい環境、慣れた環境で授業を受けることができます&lt;/span&gt;。&lt;br /&gt;
また、ＰＣやタブレットからの音声と映像のみに集中できるので、意識を向ける対象が少なく、教室型に比べてより授業に集中して取り組むことができます。&lt;/span&gt;&lt;/p&gt;
&lt;h4&gt;&lt;span style="background-color: skyblue;" data-custom-pc-fontsize="20px"&gt;②手元がはっきりと確認できるので、的確な指摘・改善作業を行いやすい&lt;/span&gt;&lt;/h4&gt;
&lt;p&gt;&lt;span data-custom-pc-fontsize="16px"&gt;塾のオンライン個別指導では、生徒さんの手元をカメラで写しながら授業を進めていきます。&lt;br /&gt;
いま生徒さんが解いている状況を&lt;span style="color: #ff0000;"&gt;リアルタイムで判断&lt;/span&gt;できるため、生徒さんが&lt;span style="color: #ff0000;"&gt;つまづきやすいポイントを瞬時に把握&lt;/span&gt;することができます。そのため、類似問題を出題したり、その場でヒントを出すことで思考を変換させたりすることができます。&lt;/span&gt;&lt;/p&gt;
&lt;h4&gt;&lt;span data-custom-pc-fontsize="16px"&gt;&lt;span style="background-color: skyblue;" data-custom-pc-fontsize="20px"&gt;③通塾の必要がないので、体力を温存した状態で指導を受けることができる&lt;/span&gt;&lt;/span&gt;&lt;/h4&gt;
&lt;p&gt;ご自宅からの通塾に電車を使ったり歩いたりすると、勉強に必要な体力がその分減ってしまいます。&lt;br /&gt;
オンライン個別指導では塾に通う必要がないため、体力がなくなってしまったり疲れたりすることなく授業を受けることができます。親御さんの送り迎えも必要ありませんので、&lt;span style="color: #ff0000;"&gt;より効率的に学習&lt;/span&gt;することができます。&lt;/p&gt;
&lt;p&gt;当塾のオンライン個別指導では、教室型の授業をほぼ100％体現しているうえに、オンラインならではのメリットでより効率的に学習することが可能です。より集中して問題に取り組み、オンラインの強みを活かすことで、国語の成績をのばすことができます。&lt;/p&gt;
&lt;h2 id="受講までの流れ"&gt;受講までの流れ&lt;/h2&gt;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&lt;/div&gt;
&lt;p&gt;&amp;nbsp;&lt;/p&gt;
&lt;h2 id="指導料"&gt;指導料&lt;/h2&gt;
&lt;h4&gt;トライアル指導料&lt;/h4&gt;
&lt;p&gt;10,000円(税込)&lt;/p&gt;
&lt;div class="rounded" style="background-color: whitesmoke; padding: 10px;"&gt;他塾様でいう「&lt;span style="color: #3366ff;"&gt;体験講座&lt;/span&gt;」の位置づけですので、通常より安価に設定させていただいております。まずは一度当塾の個別指導をお試し頂ければ幸いです。&lt;/div&gt;
&lt;h3&gt;入塾金&lt;/h3&gt;
&lt;p&gt;22,000円(税込)&lt;/p&gt;
&lt;div class="rounded" style="background-color: whitesmoke; padding: 10px;"&gt;入塾手続の際に頂戴致します。また、その時点・もしくは過去在籍されていた生徒さんの兄弟姉妹の場合には、&lt;span style="color: #3366ff;"&gt;全額免除&lt;/span&gt;させて頂きます。&lt;/div&gt;
&lt;h3&gt;授業料&lt;/h3&gt;
&lt;p&gt;１コマ　40分&lt;br /&gt;
思考力養成講座　7,260円(税込)&lt;br /&gt;
知識分野フォローアップ講座・演習徹底ゼミ　7,260円(税込)&lt;/p&gt;
&lt;div class="rounded" style="background-color: whitesmoke; padding: 10px;"&gt;指導料は&lt;span style="color: #3366ff;"&gt;前払い&lt;/span&gt;です。&lt;br /&gt;
※指導予定回数分を前月20日に集計し請求書を発行させて頂きますので、&lt;span style="color: #3366ff;"&gt;前月末まで&lt;/span&gt;にお支払い下さいませ。&lt;/div&gt;
&lt;div&gt;&lt;/div&gt;
&lt;h2 id="faq"&gt;よくある質問（FAQ）&lt;/h2&gt;
&lt;dl&gt;
&lt;dt&gt;Q. 3講座のうち、どれを選べばよいですか？&lt;/dt&gt;
&lt;dd&gt;「知識で落としているのか」「演習量が足りないのか」「本文の捉え方が毎回ぶれるのか」で必要な練習が変わります。漢字・語彙などの抜けが原因なら知識分野フォローアップ、解き方は分かるのに得点が安定しないなら演習徹底ゼミ、本文理解が曖昧で考え方がぶれるなら思考力養成講座が目安です。&lt;/dd&gt;
&lt;dt&gt;Q. 講座は組み合わせできますか？&lt;/dt&gt;
&lt;dd&gt;3講座は目的別に組み合わせ可能です。特に、思考力養成講座は「演習徹底管理」講座との併用を推奨しています。&lt;/dd&gt;
&lt;dt&gt;Q. 知識分野フォローアップ講座では何をしますか？&lt;/dt&gt;
&lt;dd&gt;塾で出された知識分野の宿題をフォローし、その場で疑問を解消します。必要に応じて週間学習スケジュールも作り、知識分野の定着を目指します。チェックテストがある場合は9割以上得点できる状態を目標にします。&lt;/dd&gt;
&lt;dt&gt;Q. 演習徹底ゼミは解説が少ないのが不安です。&lt;/dt&gt;
&lt;dd&gt;原則として解説は間違えた問題のみ、かつ手短に行います。演習量を確保しながら、必要なポイントだけを押さえて進めるための運用です。&lt;/dd&gt;
&lt;dt&gt;Q. どれくらいのスピードで解く練習をしますか？&lt;/dt&gt;
&lt;dd&gt;演習徹底ゼミでは目標タイムを設定し、タイマーで時間を計って進めます。時間感覚を育てながら、スピード感も養います。&lt;/dd&gt;
&lt;dt&gt;Q. 思考力養成講座は「易しめ題材」とありますが、入試に役立ちますか？&lt;/dt&gt;
&lt;dd&gt;塾で扱う教材より易しい問題を題材にすることで、解くときに求められる思考回路を確実なものにします。思考の流れが安定すると、難度が上がってもぶれにくくなります。&lt;/dd&gt;
&lt;dt&gt;Q. オンラインでも受講できますか？&lt;/dt&gt;
&lt;dd&gt;教室・オンラインのどちらでも受講できます。オンラインでは電子黒板を使い、「視認性」「即応性」「再現性」に優れた指導で、教室で受ける授業さながらの授業を再現しています。&lt;/dd&gt;
&lt;dt&gt;Q. 受講開始までの流れを教えてください。&lt;/dt&gt;
&lt;dd&gt;①事前ヒアリング→②トライアル指導→③ご契約→④指導開始、の流れです。ヒアリング内容をもとに計画を提示し、トライアルでブラッシュアップして再提示します。&lt;/dd&gt;
&lt;dt&gt;Q. 指導料の支払い方法はどうなりますか？&lt;/dt&gt;
&lt;dd&gt;指導料は前払いです。指導予定回数分を前月20日に集計し請求書を発行し、前月末までにお支払いください。&lt;/dd&gt;
&lt;dt&gt;Q. トライアルはどんな位置づけですか？&lt;/dt&gt;
&lt;dd&gt;他塾様でいう「体験講座」の位置づけで、通常より安価に設定しています。まずは一度、個別指導をお試しください。&lt;/dd&gt;
&lt;/dl&gt;
&lt;h2&gt;トライアルお申込みフォーム&lt;/h2&gt;
&lt;div role="form" class="wpcf7" id="wpcf7-f101-p35-o1" lang="ja" dir="ltr"&gt;
&lt;div class="screen-reader-response"&gt;&lt;p role="status" aria-live="polite" aria-atomic="true"&gt;&lt;/p&gt; &lt;ul&gt;&lt;/ul&gt;&lt;/div&gt;
&lt;form action="/kouza/#wpcf7-f101-p35-o1" method="post" class="wpcf7-form init" novalidate="novalidate" data-status="init"&gt;
&lt;div style="display: none;"&gt;
&lt;input type="hidden" name="_wpcf7" value="101" /&gt;
&lt;input type="hidden" name="_wpcf7_version" value="5.3.1" /&gt;
&lt;input type="hidden" name="_wpcf7_locale" value="ja" /&gt;
&lt;input type="hidden" name="_wpcf7_unit_tag" value="wpcf7-f101-p35-o1" /&gt;
&lt;input type="hidden" name="_wpcf7_container_post" value="35" /&gt;
&lt;input type="hidden" name="_wpcf7_posted_data_hash" value="" /&gt;
&lt;input type="hidden" name="_wpcf7_recaptcha_response" value="" /&gt;
&lt;/div&gt;
&lt;p&gt;&lt;label&gt; 生徒氏名 (必須)&lt;br /&gt;
    &lt;span class="wpcf7-form-control-wrap your-name"&gt;&lt;input type="text" name="your-name" value="" size="40" class="wpcf7-form-control wpcf7-text wpcf7-validates-as-required" aria-required="true" aria-invalid="false" /&gt;&lt;/span&gt; &lt;/label&gt;&lt;/p&gt;
&lt;p&gt;生徒性別 (必須)&lt;br /&gt;
&lt;span class="wpcf7-form-control-wrap 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/&gt;&lt;/span&gt;&lt;/span&gt;&lt;/span&gt;&lt;/p&gt;
&lt;p&gt;&lt;label&gt; 保護者氏名 (必須)&lt;br /&gt;
&lt;span class="wpcf7-form-control-wrap text-734"&gt;&lt;input type="text" name="text-734" value="" size="40" class="wpcf7-form-control wpcf7-text wpcf7-validates-as-required" aria-required="true" aria-invalid="false" /&gt;&lt;/span&gt;&lt;/label&gt;&lt;/p&gt;
&lt;p&gt;&lt;label&gt; メールアドレス (必須)&lt;br /&gt;
    &lt;span class="wpcf7-form-control-wrap your-email"&gt;&lt;input type="email" name="your-email" value="" size="40" class="wpcf7-form-control wpcf7-text wpcf7-email wpcf7-validates-as-required wpcf7-validates-as-email" aria-required="true" aria-invalid="false" /&gt;&lt;/span&gt; &lt;/label&gt;&lt;/p&gt;
&lt;p&gt;電話番号(必須)&lt;br /&gt;
&lt;span class="wpcf7-form-control-wrap tel-572"&gt;&lt;input type="tel" name="tel-572" value="" size="40" class="wpcf7-form-control wpcf7-text wpcf7-tel wpcf7-validates-as-required wpcf7-validates-as-tel" aria-required="true" aria-invalid="false" /&gt;&lt;/span&gt;&lt;/p&gt;
&lt;p&gt;&lt;label&gt; 学年(必須)&lt;/label&gt;&lt;br /&gt;
&lt;span class="wpcf7-form-control-wrap checkbox-226"&gt;&lt;span class="wpcf7-form-control wpcf7-checkbox wpcf7-validates-as-required"&gt;&lt;span class="wpcf7-list-item first"&gt;&lt;span class="wpcf7-list-item-label"&gt;小１&lt;/span&gt;&lt;input type="checkbox" name="checkbox-226[]" value="小１" /&gt;&lt;/span&gt;&lt;span class="wpcf7-list-item"&gt;&lt;span class="wpcf7-list-item-label"&gt;小２&lt;/span&gt;&lt;input type="checkbox" name="checkbox-226[]" value="小２" /&gt;&lt;/span&gt;&lt;span class="wpcf7-list-item"&gt;&lt;span class="wpcf7-list-item-label"&gt;小３&lt;/span&gt;&lt;input type="checkbox" name="checkbox-226[]" value="小３" /&gt;&lt;/span&gt;&lt;span class="wpcf7-list-item"&gt;&lt;span class="wpcf7-list-item-label"&gt;小４&lt;/span&gt;&lt;input type="checkbox" name="checkbox-226[]" value="小４" /&gt;&lt;/span&gt;&lt;span class="wpcf7-list-item"&gt;&lt;span class="wpcf7-list-item-label"&gt;小５&lt;/span&gt;&lt;input type="checkbox" name="checkbox-226[]" value="小５" /&gt;&lt;/span&gt;&lt;span class="wpcf7-list-item"&gt;&lt;span class="wpcf7-list-item-label"&gt;小６&lt;/span&gt;&lt;input type="checkbox" name="checkbox-226[]" value="小６" /&gt;&lt;/span&gt;&lt;span class="wpcf7-list-item last"&gt;&lt;span class="wpcf7-list-item-label"&gt;その他&lt;/span&gt;&lt;input type="checkbox" name="checkbox-226[]" value="その他" /&gt;&lt;/span&gt;&lt;/span&gt;&lt;/span&gt;&lt;/p&gt;
&lt;p&gt;講座(必須)&lt;br /&gt;
&lt;span class="wpcf7-form-control-wrap checkbox-632"&gt;&lt;span class="wpcf7-form-control wpcf7-checkbox wpcf7-validates-as-required"&gt;&lt;span class="wpcf7-list-item first"&gt;&lt;label&gt;&lt;span class="wpcf7-list-item-label"&gt;知識分野フォローアップ講座&lt;/span&gt;&lt;input type="checkbox" name="checkbox-632[]" value="知識分野フォローアップ講座" /&gt;&lt;/label&gt;&lt;/span&gt;&lt;span class="wpcf7-list-item"&gt;&lt;label&gt;&lt;span class="wpcf7-list-item-label"&gt;演習徹底ゼミ&lt;/span&gt;&lt;input type="checkbox" name="checkbox-632[]" value="演習徹底ゼミ" /&gt;&lt;/label&gt;&lt;/span&gt;&lt;span class="wpcf7-list-item last"&gt;&lt;label&gt;&lt;span class="wpcf7-list-item-label"&gt;思考力養成講座&lt;/span&gt;&lt;input type="checkbox" name="checkbox-632[]" value="思考力養成講座" /&gt;&lt;/label&gt;&lt;/span&gt;&lt;/span&gt;&lt;/span&gt;&lt;/p&gt;
&lt;p&gt;受講スタイル(必須)&lt;br /&gt;
&lt;span class="wpcf7-form-control-wrap checkbox-171"&gt;&lt;span class="wpcf7-form-control wpcf7-checkbox wpcf7-validates-as-required"&gt;&lt;span class="wpcf7-list-item first"&gt;&lt;span class="wpcf7-list-item-label"&gt;教室&lt;/span&gt;&lt;input type="checkbox" name="checkbox-171[]" value="教室" /&gt;&lt;/span&gt;&lt;span class="wpcf7-list-item last"&gt;&lt;span class="wpcf7-list-item-label"&gt;オンライン&lt;/span&gt;&lt;input type="checkbox" name="checkbox-171[]" value="オンライン" /&gt;&lt;/span&gt;&lt;/span&gt;&lt;/span&gt;&lt;/p&gt;
&lt;p&gt;&lt;label&gt; 備考&lt;br /&gt;
    &lt;span class="wpcf7-form-control-wrap your-message"&gt;&lt;textarea name="your-message" cols="40" rows="10" class="wpcf7-form-control wpcf7-textarea" aria-invalid="false"&gt;&lt;/textarea&gt;&lt;/span&gt; &lt;/label&gt;&lt;/p&gt;
&lt;p&gt;&lt;input type="submit" value="送信" class="wpcf7-form-control wpcf7-submit" /&gt;&lt;/p&gt;
&lt;div class="wpcf7-response-output" aria-hidden="true"&gt;&lt;/div&gt;&lt;/form&gt;&lt;/div&gt;
&lt;section class="veu_cta" id="veu_cta-203"&gt;&lt;h1 class="cta_title"&gt;コラム&lt;/h1&gt;&lt;div class="cta_body"&gt;&lt;div class="cta_body_image cta_body_image_right"&gt;&lt;a href="https://www.kokugo-trigger.com/column/" target="_blank"&gt;&lt;img width="750" height="188" src="https://www.kokugo-trigger.com/wp-content/uploads/2021/03/トリガーyoko-1024x257.png" class="attachment-large size-large" alt="" decoding="async" loading="lazy" srcset="https://www.kokugo-trigger.com/wp-content/uploads/2021/03/トリガーyoko-1024x257.png 1024w, https://www.kokugo-trigger.com/wp-content/uploads/2021/03/トリガーyoko-300x75.png 300w, https://www.kokugo-trigger.com/wp-content/uploads/2021/03/トリガーyoko-768x193.png 768w, https://www.kokugo-trigger.com/wp-content/uploads/2021/03/トリガーyoko-1536x386.png 1536w, https://www.kokugo-trigger.com/wp-content/uploads/2021/03/トリガーyoko.png 1772w" sizes="(max-width: 750px) 100vw, 750px" /&gt;&lt;/a&gt;&lt;/div&gt;&lt;div class="cta_body_txt image_exist"&gt;～お子様に必要なのはカリスマ講師の指導ですか？～当塾は「国語が苦手な受験生」専門の国語塾です。
&lt;br /&gt;国語の成績アップや勉強法…様々なお悩みを解決します。ぜひご覧ください。&lt;/div&gt;&lt;div class="cta_body_link"&gt;&lt;a href="https://www.kokugo-trigger.com/column/" class="btn btn-primary btn-block btn-lg" target="_blank"&gt;コラム&lt;/a&gt;&lt;/div&gt;&lt;/div&gt;&lt;!-- [ /.vkExUnit_cta_body ] --&gt;&lt;/section&gt;	
------</t>
  </si>
  <si>
    <t>https://juku-escot.com/info/2026haru/</t>
  </si>
  <si>
    <t>以下のページは不自然なワードを使用しています。
これらを適切に自然な言葉に置き換えて下さい。
なお、本文の装飾や構造は絶対に変えないでください。
【対象ページURL】
https://juku-escot.com/info/2026haru/
【検出された不自然ワード】
- 型
- 整え
【本文】
------
&lt;p&gt;春休みは短いながらも、日頃の積み残しを解消し、次の学年に向けて力を蓄える絶好のタイミングです。&lt;/p&gt;
&lt;p&gt;中高一貫校専門塾エスコットでは、この春休みを有意義に過ごしていただくため、&lt;br /&gt;
&lt;strong&gt;2026年度 春期講習会&lt;/strong&gt; を実施いたします。&lt;/p&gt;
&lt;p&gt;現在通塾中の生徒さんはもちろん、他塾に通われている方も受講可能なオープン講習です。&lt;br /&gt;
学習のフォローアップや実力向上に向けて、一緒に取り組みましょう。&lt;/p&gt;
&lt;p&gt;■ 対象&lt;/p&gt;
&lt;p&gt;新中学1年生～新中学3年生&lt;/p&gt;
&lt;p&gt;新高校1年生～新高校3年生&lt;/p&gt;
&lt;p&gt;■ 内容&lt;/p&gt;
&lt;p&gt;志望校対策、進学塾のクラスアップ対策、弱点補強など、&lt;br /&gt;
生徒さん一人ひとりの要望に沿ったオリジナルカリキュラムをご提供します。&lt;/p&gt;
&lt;p&gt;■ 日程&lt;/p&gt;
&lt;p&gt;&lt;strong&gt;2026年3月24日（火）～ 4月5日（日）&lt;/strong&gt;&lt;br /&gt;
時間：9:00～21:20&lt;/p&gt;
&lt;p&gt;■ 会場&lt;/p&gt;
&lt;p&gt;&lt;a href="https://juku-escot.com/access/" target="_blank" rel="noopener"&gt;中高一貫校専門塾 エスコット（四谷教室）&lt;/a&gt;&lt;/p&gt;
&lt;p&gt;■ 費用&lt;/p&gt;
&lt;p&gt;● 完全1対1個別指導（教室型 / オンライン型）&lt;br /&gt;
1コマ（110分） 18,150円（税込）&lt;br /&gt;
※入塾金不要&lt;/p&gt;
&lt;p&gt;※必要コマ数分の受講料は、指導開始日までにお支払いをお願いいたします。&lt;/p&gt;
&lt;p&gt;受講の有無に関わらず、&lt;br /&gt;
日頃の学習に関する不安や相談のみでも大歓迎です。&lt;/p&gt;
&lt;p&gt;お気軽にお問い合わせフォームよりご連絡ください。&lt;/p&gt;
&lt;p&gt;多くの皆さんの挑戦をお待ちしています！&lt;/p&gt;
&lt;section class="veu_cta" id="veu_cta-946"&gt;&lt;h1 class="cta_title"&gt;コラム&lt;/h1&gt;&lt;div class="cta_body"&gt;&lt;div class="cta_body_image cta_body_image_right"&gt;&lt;a href="https://juku-escot.com/ct/%e3%82%b3%e3%83%a9%e3%83%a0/" target="_blank"&gt;&lt;img width="468" height="477" src="https://juku-escot.com/wp-content/uploads/2019/03/アイコン用-1.png" class="attachment-large size-large" alt="" srcset="https://juku-escot.com/wp-content/uploads/2019/03/アイコン用-1.png 468w, https://juku-escot.com/wp-content/uploads/2019/03/アイコン用-1-294x300.png 294w" sizes="(max-width: 468px) 100vw, 468px" /&gt;&lt;/a&gt;&lt;/div&gt;&lt;div class="cta_body_txt image_exist"&gt;数学の応用問題への対策や英単語の効率的な覚え方、勉強環境の整え方、中高一貫校生向けの春休み勉強法や定期テスト勉強法、数学のケアレスミスの防止方法、個別塾での指導の意義、冬休み勉強法、そして勉強計画の立て方など、幅広い学習に関するアドバイスを提供しています。&lt;/div&gt;&lt;div class="cta_body_link"&gt;&lt;a href="https://juku-escot.com/ct/%e3%82%b3%e3%83%a9%e3%83%a0/" class="btn btn-primary btn-block btn-lg" target="_blank"&gt;コラム&lt;/a&gt;&lt;/div&gt;&lt;/div&gt;&lt;!-- [ /.vkExUnit_cta_body ] --&gt;&lt;/section&gt;			
------</t>
  </si>
  <si>
    <t>https://eng-support.com/info/2026haru/</t>
  </si>
  <si>
    <t>以下のページは不自然なワードを使用しています。
これらを適切に自然な言葉に置き換えて下さい。
なお、本文の装飾や構造は絶対に変えないでください。
【対象ページURL】
https://eng-support.com/info/2026haru/
【検出された不自然ワード】
- 型
【本文】
------
&lt;p&gt;春休みは、短いながらも日頃の積み残しを解消し、次のステップへ進むための絶好のタイミングです。&lt;/p&gt;
&lt;p&gt;英語教室サポート では、この春休みを有意義に過ごしていただくため、&lt;br /&gt;
&lt;strong&gt;2026年度 春期講習会&lt;/strong&gt; を実施いたします。&lt;/p&gt;
&lt;p&gt;現在当教室にお通いの塾生の皆さんはもちろん、&lt;br /&gt;
他塾に通われている生徒さんも歓迎 しております。&lt;/p&gt;
&lt;p&gt;この機会に、英語力のフォローアップやさらなる実力アップを目指しましょう。&lt;br /&gt;
皆さんの参加をお待ちしています。&lt;/p&gt;
&lt;p&gt;■ 開講講座&lt;/p&gt;
&lt;p&gt;「完全１対１個別指導」（教室型個別指導）&lt;/p&gt;
&lt;p&gt;「完全１対１個別指導」（オンライン個別指導）&lt;/p&gt;
&lt;p&gt;■ 対象&lt;/p&gt;
&lt;p&gt;小学生・中学生・高校生&lt;/p&gt;
&lt;p&gt;■ 内容&lt;/p&gt;
&lt;p&gt;志望校対策、進学塾クラスアップ対策、定期テスト対策など、&lt;br /&gt;
生徒さん一人ひとりの目標に合わせてオーダーメイドでカリキュラムを作成 いたします。&lt;/p&gt;
&lt;p&gt;■ 日程&lt;/p&gt;
&lt;p&gt;&lt;strong&gt;2026年 3月24日（火）～ 4月5日（日）&lt;/strong&gt;&lt;br /&gt;
9:00～21:20&lt;/p&gt;
&lt;p&gt;■ 会場&lt;/p&gt;
&lt;p&gt;英語教室サポート&lt;/p&gt;
&lt;p&gt;■ 費用&lt;/p&gt;
&lt;p&gt;● 完全１対１個別指導（教室型 / オンライン型）&lt;br /&gt;
1コマ（110分） 18,150円（税込）&lt;br /&gt;
※入塾金は不要です。&lt;/p&gt;
&lt;p&gt;※春期講習会の費用は、受講されるコマ数分を 指導開始日までにお支払い いただきます。&lt;/p&gt;
&lt;p&gt;受講の有無にかかわらず、&lt;br /&gt;
日頃の学習に関するご相談だけでも大歓迎です。&lt;/p&gt;
&lt;p&gt;お問い合わせはこちら&lt;br /&gt;
👉 &lt;a href="https://eng-support.com/inquiry/" target="_blank" rel="noopener noreferrer"&gt;お問い合わせフォーム&lt;/a&gt;&lt;/p&gt;
&lt;p&gt;多くの皆さんのチャレンジをお待ちしております！&lt;/p&gt;
------</t>
  </si>
  <si>
    <t>https://dokkai-labo.tokyo/blog/161214/</t>
  </si>
  <si>
    <t>以下のページは不自然なワードを使用しています。
これらを適切に自然な言葉に置き換えて下さい。
なお、本文の装飾や構造は絶対に変えないでください。
【対象ページURL】
https://dokkai-labo.tokyo/blog/161214/
【検出された不自然ワード】
- 手順
- 整え
【本文】
------
&lt;h2&gt;国語には才能が必要？&lt;/h2&gt;
&lt;p data-start="48" data-end="145"&gt;中学受験の国語・大学受験の現代文について、皆様はどのような印象をお持ちでしょうか。&lt;br data-start="89" data-end="92" /&gt;「勉強しても意味がない」「センスや才能がモノを言う科目だ」――そのように感じている方も多いかもしれません。&lt;/p&gt;
&lt;p data-start="147" data-end="262" data-is-last-node="" data-is-only-node=""&gt;しかし、それは誤解です。&lt;br data-start="159" data-end="162" /&gt;中学受験の国語も、大学受験の現代文も、&lt;strong data-start="181" data-end="202"&gt;努力すればきちんと伸びる科目です。&lt;/strong&gt;&lt;br data-start="202" data-end="205" /&gt;なぜなら、&lt;strong data-start="210" data-end="251"&gt;「入試問題を解くための考え方」を身につければ、誰でも正しい答えにたどり着ける&lt;/strong&gt; ようになるからです。&lt;/p&gt;
&lt;p&gt;当塾の指導内容や、オンライン／教室を含めた講座の全体像は、&lt;a href="https://dokkai-labo.tokyo/"&gt;国語専門塾のオンライン個別指導｜全体像はこちら&lt;/a&gt;をご確認ください。&lt;/p&gt;
&lt;h2&gt;受験国語の問題解法例&lt;/h2&gt;
&lt;p&gt;一例を挙げましょう。「傍線部①の理由を答えなさい」という問題に対するアプローチです。たいていの場合、素直に理由を考えてもわかりません。それでわかるのであれば、あまりに簡単すぎて全受験生が解けてしまうので、学力差を計れないからです。ではどう解くか。まず傍線部①と同じことを述べているところ、つまり&lt;span style="color: #0000ff;"&gt;傍線部①とイコールの内容&lt;/span&gt;（これを便宜的にＸとします）を文中から見つけます。そして、&lt;span style="color: #0000ff;"&gt;Ｘの近くを見てみると、多くの場合その理由（Ｙとします）が書かれている&lt;/span&gt;のです。また、傍線部①とＸはイコールなので互いに置き換えることが可能です。これらを&lt;span style="color: #0000ff;"&gt;式でまとめると&lt;/span&gt;以下の形になります。こうした「言い換え」「対比」「因果」を拾って根拠を特定する練習は、&lt;a href="https://dokkai-labo.tokyo/col_blog/col_blog-iikae-taibi-inga/" target="_blank" rel="noopener noreferrer"&gt;言い換え・対比・因果がつかめない子のための読み方トレーニング&lt;/a&gt;でも具体的に扱っています。&lt;/p&gt;
&lt;p&gt;&lt;img fetchpriority="high" decoding="async" class="alignnone size-medium wp-image-110" src="https://dokkai-labo.tokyo/wp-content/uploads/2016/11/IMG_0846_2-300x247.jpg" sizes="(max-width: 300px) 100vw, 300px" srcset="https://dokkai-labo.tokyo/wp-content/uploads/2016/11/IMG_0846_2-300x247.jpg 300w, https://dokkai-labo.tokyo/wp-content/uploads/2016/11/IMG_0846_2.jpg 467w" alt="img_0846_2" width="300" height="247" /&gt;&lt;/p&gt;
&lt;p&gt;これで答えがＹだとわかりました。選択肢の問題であればＹと同内容のものを選べばよく、記述の問題であればＹをそのまま書いてしまえば得点できます。（ハイレベルな学校の問題では、そのまま書いても加点されずもうひと工夫が必要になるケースもあります）&lt;/p&gt;
&lt;p&gt;このような答えの導き方を習得していけば、入試問題はもう恐くありません。むしろ答えを出すことが楽しくなっていくでしょう。その結果、&lt;span style="color: #0000ff;"&gt;点数も面白いほどに伸びていく&lt;/span&gt;のです。&lt;/p&gt;
&lt;h2&gt;理由説明問題でよくある失敗パターン&lt;/h2&gt;
&lt;ul&gt;
&lt;li&gt;気持ちや感想を書いてしまい、本文根拠が抜けている&lt;/li&gt;
&lt;li&gt;傍線部の直前直後だけを見て判断してしまう&lt;/li&gt;
&lt;li&gt;設問条件（なぜ／どのような理由か）を言い換えられていない&lt;/li&gt;
&lt;/ul&gt;
&lt;p&gt;これらはすべて「センス不足」ではなく、&lt;strong&gt;探す場所と置き換えの流れが整理されていない&lt;/strong&gt;ことによるミスです。&lt;/p&gt;
&lt;h2&gt;理由問題を安定して解くための再現手順&lt;/h2&gt;
&lt;ol&gt;
&lt;li&gt;傍線部と&lt;strong&gt;同内容（言い換え）&lt;/strong&gt;の文を本文中から探す&lt;/li&gt;
&lt;li&gt;その言い換え部分の&lt;strong&gt;前後&lt;/strong&gt;を確認する&lt;/li&gt;
&lt;li&gt;因果・対比・説明語（なぜなら／つまり 等）を手がかりに理由を特定する&lt;/li&gt;
&lt;li&gt;記述の場合は、設問文に合わせて主語・語尾を調整する&lt;/li&gt;
&lt;/ol&gt;
&lt;h2&gt;選択肢問題で点を落とす原因&lt;/h2&gt;
&lt;p&gt;選択肢問題で迷う最大の原因は、&lt;strong&gt;本文で特定した理由（Y）を基準にしていない&lt;/strong&gt;ことです。&lt;/p&gt;
&lt;ul&gt;
&lt;li&gt;雰囲気が合っていそうな選択肢を選ぶ&lt;/li&gt;
&lt;li&gt;一部だけ本文と合っている選択肢に引っ張られる&lt;/li&gt;
&lt;/ul&gt;
&lt;p&gt;先に本文側でYを特定させていれば、&lt;strong&gt;一致／不一致で機械的に切る&lt;/strong&gt;ことができます。&lt;/p&gt;
&lt;h2&gt;家庭学習での使い方（週2回・15分）&lt;/h2&gt;
&lt;ul&gt;
&lt;li&gt;理由問題だけを抜き出して解く&lt;/li&gt;
&lt;li&gt;答え合わせ後、必ず「X（言い換え）」「Y（理由）」を書き出す&lt;/li&gt;
&lt;li&gt;正解でもプロセスが曖昧なら×扱いにする&lt;/li&gt;
&lt;/ul&gt;
&lt;p&gt;この回し方を続けることで、&lt;strong&gt;本文根拠を探す動きが習慣化&lt;/strong&gt;します。&lt;/p&gt;
&lt;h2&gt;よくある質問&lt;/h2&gt;
&lt;details&gt;
&lt;summary&gt;国語が苦手な子でも本当に通用しますか？&lt;/summary&gt;
&lt;p&gt;はい。必要なのは才能ではなく、本文中で根拠を探す「やり方」です。&lt;br /&gt;
やり方が入ると、再現性をもって得点できるようになります。&lt;/p&gt;
&lt;/details&gt;
&lt;details&gt;
&lt;summary&gt;記述が書けない場合も同じ考え方ですか？&lt;/summary&gt;
&lt;p&gt;同じです。違いは「そのまま書くか」「設問に合わせて整えるか」だけで、&lt;br /&gt;
根拠の探し方自体は共通です。&lt;/p&gt;
&lt;/details&gt;
&lt;h2&gt;当塾は受験国語対策に徹します！&lt;/h2&gt;
&lt;p&gt;ところで、なぜはじめに述べたような誤解が生まれるのでしょうか。それは&lt;span style="color: #0000ff;"&gt;「学校教育における国語」と「受験の国語」を混同&lt;/span&gt;してしまうからだと思います。学校教育における国語では、答えを出すこと以外のことも大切にします。例えば日本人として知っておくべき名作に触れること。美しい文学を味わうこと。あるいは道徳教育。いずれも大切なものです。しかし、答えを出すことが目標となる&lt;span style="color: #0000ff;"&gt;受験の国語とは性質が異なります&lt;/span&gt;。&lt;/p&gt;
&lt;p&gt;この両者を混同すると、方法論を身に付ければ伸びる受験の国語を捉えどころのないものだと勘違いしてしまい、勉強しても伸びない科目だと誤解してしまうのでしょう。実は、受験産業の先生の中にも学校的な国語指導をなさる方が多くいらっしゃいます。それがとても大切なものである以上、お気持ちは痛いほどよくわかります。&lt;/p&gt;
&lt;p&gt;しかし、私は&lt;span style="color: #0000ff;"&gt;自分の領分を守り、受験国語の指導に徹します&lt;/span&gt;。それによって、受験生の得点力を伸ばすこと、そして合格の栄冠を勝ち取ることに貢献したいと思います。&lt;/p&gt;
&lt;p&gt;最後までお読みいただきありがとうございました。&lt;/p&gt;
&lt;section class="veu_cta" id="veu_cta-20523"&gt;&lt;h1 class="cta_title"&gt;講座案内：【オンライン】完全１対１個別指導【中学受験】&lt;/h1&gt;&lt;div class="cta_body"&gt;&lt;div class="cta_body_image cta_body_image_right"&gt;&lt;a href="https://dokkai-labo.tokyo/kobetsuonline01/" target="_blank"&gt;&lt;/a&gt;&lt;/div&gt;&lt;div class="cta_body_txt image_exist"&gt;当塾で開講中の中学受験対策１対１個別指導講座をオンラインで受講可能です。教室で受ける授業さながらの授業を、個別指導オンラインでも再現しております。&lt;/div&gt;&lt;div class="cta_body_link"&gt;&lt;a href="https://dokkai-labo.tokyo/kobetsuonline01/" class="btn btn-primary btn-block btn-lg" target="_blank"&gt;【オンライン】完全１対１個別指導【中学受験】&lt;/a&gt;&lt;/div&gt;&lt;/div&gt;&lt;!-- [ /.vkExUnit_cta_body ] --&gt;&lt;/section&gt;			
------</t>
  </si>
  <si>
    <t>https://dokkai-labo.tokyo/blog/17022401/</t>
  </si>
  <si>
    <t>以下のページは不自然なワードを使用しています。
これらを適切に自然な言葉に置き換えて下さい。
なお、本文の装飾や構造は絶対に変えないでください。
【対象ページURL】
https://dokkai-labo.tokyo/blog/17022401/
【検出された不自然ワード】
- 型
【本文】
------
&lt;p&gt;&lt;iframe title="YouTube video player" src="https://www.youtube.com/embed/3TGaoe3_1d4" width="560" height="315" frameborder="0" allowfullscreen="allowfullscreen"&gt;&lt;span data-mce-type="bookmark" style="display: inline-block; width: 0px; overflow: hidden; line-height: 0;" class="mce_SELRES_start"&gt;&lt;/span&gt;&lt;/iframe&gt;&lt;/p&gt;
&lt;h2&gt;中学入試　物語文のポイント&lt;/h2&gt;
&lt;p data-start="40" data-end="186"&gt;物語文では、登場人物の心情を問う問題がよく出題されます。では、どうすれば心情をつかめるようになるのでしょうか。ポイントは、背景と出来事を整理することです。受験生は文中で起こった出来事には注目しますが、背景を見落としがちです。背景とは、性格や家庭環境、相手への思いなど、あらゆる情報のことです。&lt;/p&gt;
&lt;p data-start="188" data-end="430"&gt;たとえば、文章中で主人公が泣いていたとします。このとき、主人公の気持ちはどうでしょうか。生徒に聞くと「悲しい！」という答えが返ってきますが、正解は「わからない」です。もし状況が「志望校に合格できた」であれば、その涙はうれし涙です。背景…志望校に合格できた／出来事…泣いた→心情は「うれしい」。一方、「ライバルよりテストの点数が低かった」という状況なら、背景…ライバルに負けた／出来事…泣いた→心情は「悔しい」となります。もちろん、背景によっては悲しいという心情になる可能性もあります。&lt;/p&gt;
&lt;p&gt;物語文の心情問題を安定させるには、読み方のコツを作り、設問対応まで含めて反復することが重要です。心情問題を「背景×出来事」で処理する進め方と、傍線部の理由問題まで一貫して整理したい場合は、&lt;a href="https://dokkai-labo.tokyo/monogataribun/" target="_blank" rel="noopener noreferrer"&gt;物語文 解き方｜心情問題を背景×出来事で解く4ステップと傍線部の理由の拾い方｜中学受験国語&lt;/a&gt;もあわせて確認してください。学習全体像（読解力・記述を1対1で強化する方針）は、&lt;a href="https://dokkai-labo.tokyo/"&gt;国語専門塾のオンライン個別指導【全体像はこちら】&lt;/a&gt;で確認できます。&lt;/p&gt;
&lt;p&gt;&lt;img fetchpriority="high" decoding="async" class="alignnone size-large wp-image-20156" src="https://dokkai-labo.tokyo/wp-content/uploads/2017/02/物語文-1-1024x605.png" sizes="(max-width: 640px) 100vw, 640px" srcset="https://dokkai-labo.tokyo/wp-content/uploads/2017/02/物語文-1-1024x605.png 1024w, https://dokkai-labo.tokyo/wp-content/uploads/2017/02/物語文-1-300x177.png 300w, https://dokkai-labo.tokyo/wp-content/uploads/2017/02/物語文-1-768x454.png 768w, https://dokkai-labo.tokyo/wp-content/uploads/2017/02/物語文-1.png 1287w" alt="物語文" width="640" height="378" /&gt;&lt;/p&gt;
&lt;p&gt;このように、同じ出来事であっても背景によっていだく心情は異なるのです。ですから、常に背景を意識することが物語文攻略につながっていきます。また、物語文においては、理由を問う問題も心情をおさえていないと対処できない場合があります。先に出来事として取り上げた「泣いた」ですが、その理由は何でしょうか。悲しかったから、あるいはうれしかったから、などといった、何かしらの心情によって涙を流したのです。このように、心情自体が理由になっていることもままあります。ですから物語文では&lt;span style="color: #0000ff;"&gt;心情をつかむことが大きなポイント&lt;/span&gt;になるのです。&lt;/p&gt;
&lt;p&gt;選択肢問題で「どれもそれっぽい」状態になりやすい場合は、心情の根拠の取り方と消去の観点を決めて訓練すると安定します。典型的なつまずきパターンと改善の打ち手は、&lt;a href="https://dokkai-labo.tokyo/col_blog/monogataribun-choice/" target="_blank" rel="noopener noreferrer"&gt;物語文の選択肢が絞れない子の典型パターンと改善法&lt;/a&gt;で整理しています。&lt;/p&gt;
&lt;p&gt;また、物語文のすべてが心情をつかむ問題というわけではありません。説明文の項で取り上げた、三段論法やブロック分けを用いて対処する問題も出題されます。したがって、説明文における答えを導くやり方を確立できていないがゆえに物語文の得点が伸びないというケースもある。それも忘れてはなりません。&lt;/p&gt;
&lt;p&gt;物語文で点が取れない状態が続く場合、人物像のつかみ方と心情把握を「読み方→設問処理→復習」の流れで鍛えると改善が速くなります。オンラインでの具体的な鍛え方は、&lt;a href="https://dokkai-labo.tokyo/col_blog/monogataribun-online/" target="_blank" rel="noopener noreferrer"&gt;物語文で点が取れない理由 人物像のつかみ方と心情把握をオンラインで鍛える&lt;/a&gt;をご覧ください。&lt;/p&gt;
&lt;div class="alert alert-primary p-3 mt-4" role="alert"&gt;
&lt;p class="mb-2"&gt;&lt;strong&gt;このまま物語文を流すと、記述の減点が積み重なる&lt;/strong&gt;&lt;/p&gt;
&lt;p class="mb-1"&gt;根拠と心情のつなぎ方が曖昧なままだと部分点を落とし続け、減点が合計点に跳ね返って点数が伸びない。&lt;/p&gt;
&lt;p class="mb-3"&gt;損が続く原因は、判断軸が定まっていないことだ。&lt;/p&gt;
&lt;div class="d-grid gap-2"&gt;&lt;a class="btn btn-primary btn-lg" href="https://dokkai-labo.tokyo/contact/"&gt;個別相談で減点パターンを特定する&lt;/a&gt;&lt;br /&gt;
&lt;a class="btn btn-outline-primary btn-lg" href="https://dokkai-labo.tokyo/profile/"&gt;指導方針と実績を確認する&lt;/a&gt;&lt;/div&gt;
&lt;hr class="my-3" /&gt;
&lt;div class="d-flex flex-column gap-1"&gt;&lt;a href="https://dokkai-labo.tokyo/lesson/1-1elem/"&gt;完全1対1個別指導の詳細&lt;/a&gt;&lt;br /&gt;
&lt;a href="https://dokkai-labo.tokyo/monogataribun/"&gt;物語文の読み方まとめ&lt;/a&gt;&lt;br /&gt;
&lt;a href="https://dokkai-labo.tokyo/setsumeibun/"&gt;説明文の読み方まとめ&lt;/a&gt;&lt;br /&gt;
&lt;a href="https://dokkai-labo.tokyo/access/"&gt;アクセス&lt;/a&gt;&lt;/div&gt;
&lt;/div&gt;
&lt;p&gt;&lt;img decoding="async" class="alignnone wp-image-21060" src="https://dokkai-labo.tokyo/wp-content/uploads/2017/02/image_2023_8_29.png" sizes="(max-width: 1381px) 100vw, 1381px" srcset="https://dokkai-labo.tokyo/wp-content/uploads/2017/02/image_2023_8_29.png 468w, https://dokkai-labo.tokyo/wp-content/uploads/2017/02/image_2023_8_29-300x38.png 300w" alt="" width="1381" height="177" /&gt;&lt;/p&gt;
&lt;p&gt;&lt;!-- [ /.socialSet ] --&gt;&lt;/p&gt;
&lt;p&gt;&lt;!-- [ /.socialSet ] --&gt;&lt;/p&gt;
&lt;section id="veu_cta-21073" class="veu_cta"&gt;
&lt;div class="cta_body"&gt;
&lt;div class="cta_body_link"&gt;&lt;/div&gt;
&lt;/div&gt;
&lt;p&gt;&lt;!-- [ /.vkExUnit_cta_body ] --&gt;&lt;/p&gt;
&lt;/section&gt;
&lt;section class="veu_cta" id="veu_cta-20530"&gt;&lt;h1 class="cta_title"&gt;講座案内：【２回完結】文法速習講座【中学受験】&lt;/h1&gt;&lt;div class="cta_body"&gt;&lt;div class="cta_body_image cta_body_image_right"&gt;&lt;a href="https://dokkai-labo.tokyo/grammer/" target="_blank"&gt;&lt;/a&gt;&lt;/div&gt;&lt;div class="cta_body_txt image_exist"&gt;文法事項をマスターできるというだけではなく、受講者のモチベーションや読解力の向上に寄与できる講座となっております。&lt;/div&gt;&lt;div class="cta_body_link"&gt;&lt;a href="https://dokkai-labo.tokyo/grammer/" class="btn btn-primary btn-block btn-lg" target="_blank"&gt;【２回完結】文法速習講座【中学受験】&lt;/a&gt;&lt;/div&gt;&lt;/div&gt;&lt;!-- [ /.vkExUnit_cta_body ] --&gt;&lt;/section&gt;			
------</t>
  </si>
  <si>
    <t>https://dokkai-labo.tokyo/blog/181214/</t>
  </si>
  <si>
    <t>以下のページは不自然なワードを使用しています。
これらを適切に自然な言葉に置き換えて下さい。
なお、本文の装飾や構造は絶対に変えないでください。
【対象ページURL】
https://dokkai-labo.tokyo/blog/181214/
【検出された不自然ワード】
- 型
- 整え
【本文】
------
&lt;p&gt;&amp;nbsp;&lt;/p&gt;
&lt;p&gt;今回は、小論文の書き方について解説します。ここで紹介する方法は、&lt;strong&gt;慶應大学・AO入試・医学部入試・看護系入試&lt;/strong&gt;など、さまざまな入試形式に対応できる、&lt;strong&gt;汎用性の高い小論文の書き方&lt;/strong&gt;です。&lt;br /&gt;
「小論文はセンスが必要」「何から書けばいいか分からない」と感じている方でも、&lt;strong&gt;書き方のマニュアルさえ身につければ、誰でも論理的な文章が書けるようになります。&lt;/strong&gt;&lt;/p&gt;
&lt;p&gt;&lt;a href="https://dokkai-labo.tokyo/"&gt;国語個別指導の全体像はこちら&lt;/a&gt;&lt;/p&gt;
&lt;h2&gt;普遍的な小論文の書き方マニュアルとは&lt;/h2&gt;
&lt;p&gt;小論文の勉強は、他教科に比べて&lt;strong&gt;そこまで大変ではありません&lt;/strong&gt;。&lt;br /&gt;
夏頃から、他教科の息抜き程度に取り組んでおくだけでも、ほかの受験生に大きく差をつけることができます。&lt;/p&gt;
&lt;blockquote&gt;&lt;p&gt;「直前期になってから焦って始める」のではなく、&lt;br /&gt;
&lt;strong&gt;夏くらいからコツコツと「書き方の定番」を身につけておく&lt;/strong&gt;ことがベストです。&lt;/p&gt;&lt;/blockquote&gt;
&lt;p&gt;小論文が「そこまで大変ではない」と言える理由は、&lt;span style="color: #0000ff;"&gt;書き方のマニュアルさえ身につければ、毎回同じ流れで書けるようになる&lt;/span&gt;からです。&lt;/p&gt;
&lt;p&gt;なお、「定番」は分かっていても&lt;strong&gt;序論・本論・結論の配分&lt;/strong&gt;や&lt;strong&gt;論点の置き方&lt;/strong&gt;で迷う場合は、&lt;a href="https://dokkai-labo.tokyo/blog/shouronbunmaster/"&gt;小論文の構成｜序論本論結論の割合と論点整理&lt;/a&gt;もあわせて確認しておくと、組み立てが安定しやすくなります。&lt;/p&gt;
&lt;h3&gt;小論文の基本構造：4ステップの流れ&lt;/h3&gt;
&lt;p&gt;今回紹介するマニュアルは、次の&lt;strong&gt;4ステップ&lt;/strong&gt;で構成されます。&lt;/p&gt;
&lt;h4 class="rounded" style="background-color: whitesmoke; padding: 10px;"&gt;「&lt;span style="color: #0000ff;"&gt;論点&lt;/span&gt; → &lt;span style="color: #ff0000;"&gt;譲歩&lt;/span&gt; → &lt;span style="color: #339966;"&gt;論破&lt;/span&gt; → &lt;span style="color: #ff00ff;"&gt;結論&lt;/span&gt;」の流れでまとめる&lt;/h4&gt;
&lt;ul&gt;
&lt;li&gt;&lt;strong&gt;論点：&lt;/strong&gt;「イエス・ノー」で答えられるテーマを提示する部分&lt;/li&gt;
&lt;li&gt;&lt;strong&gt;譲歩：&lt;/strong&gt;自分と反対側の意見（反対意見）をいったん認め、整理して提示する部分&lt;/li&gt;
&lt;li&gt;&lt;strong&gt;論破：&lt;/strong&gt;譲歩で示した反対意見に反論し、自分の立場のほうが妥当であることを示す部分&lt;/li&gt;
&lt;li&gt;&lt;strong&gt;結論：&lt;/strong&gt;最終的な自分の主張を、簡潔にまとめる部分&lt;/li&gt;
&lt;/ul&gt;
&lt;p&gt;そもそも、小論文は&lt;strong&gt;「論点のある文章」＝論文の一種&lt;/strong&gt;です。&lt;br /&gt;
そのため、まず&lt;span style="color: #0000ff;"&gt;論点（イエス・ノーで答えられる問い）をはっきりさせる&lt;/span&gt;ことが出発点になります。&lt;/p&gt;
&lt;h2&gt;ステップ別解説：論点・譲歩・論破・結論&lt;/h2&gt;
&lt;h3&gt;ステップ1：論点を提示する（論点）&lt;/h3&gt;
&lt;p&gt;&lt;strong&gt;論点&lt;/strong&gt;とは、「イエス・ノーで答えられるテーマ」です。&lt;br /&gt;
小論文も論文の一種である以上、&lt;strong&gt;論点がなければ小論文とは言えません&lt;/strong&gt;。そのため、冒頭で論点を明示し、&lt;/p&gt;
&lt;ul&gt;
&lt;li&gt;自分が何について論じようとしているのか&lt;/li&gt;
&lt;li&gt;どの視点から話を進めるのか&lt;/li&gt;
&lt;/ul&gt;
&lt;p&gt;を、採点者にはっきりと示す必要があります。&lt;/p&gt;
&lt;p&gt;論点は、次のような形でつくると分かりやすくなります。&lt;/p&gt;
&lt;ul&gt;
&lt;li&gt;「◯◯という考え方は&lt;strong&gt;正しいのか&lt;/strong&gt;」&lt;/li&gt;
&lt;li&gt;「課題文の主張『〜〜』は&lt;strong&gt;妥当と言えるのか&lt;/strong&gt;」&lt;/li&gt;
&lt;/ul&gt;
&lt;p&gt;課題文付き小論文の場合も、&lt;br /&gt;
&lt;span style="color: #0000ff;"&gt;「課題文では〜と主張されている。その主張は正しいのか」&lt;/span&gt;&lt;br /&gt;
という形で論点を立てると、スムーズに書き始めることができます。&lt;/p&gt;
&lt;h3&gt;ステップ2：反対意見を認める（譲歩）&lt;/h3&gt;
&lt;p&gt;次のステップが&lt;strong&gt;譲歩&lt;/strong&gt;です。ここでは、&lt;/p&gt;
&lt;ul&gt;
&lt;li&gt;自分が「イエス」の立場なら、&lt;strong&gt;「ノー」の立場の意見&lt;/strong&gt;を&lt;/li&gt;
&lt;li&gt;自分が「ノー」の立場なら、&lt;strong&gt;「イエス」の立場の意見&lt;/strong&gt;を&lt;/li&gt;
&lt;/ul&gt;
&lt;p&gt;いったん認めて整理して書きます。&lt;/p&gt;
&lt;blockquote&gt;&lt;p&gt;いきなり自分の意見から入るのではなく、&lt;strong&gt;一度相手側に譲る＝譲歩する&lt;/strong&gt;ことで、&lt;br /&gt;
その後の自分の主張が&lt;strong&gt;より説得的に見える&lt;/strong&gt;ようになります。&lt;/p&gt;&lt;/blockquote&gt;
&lt;p&gt;譲歩の役割は主に二つです。&lt;/p&gt;
&lt;ul&gt;
&lt;li&gt;対立する意見を理解したうえで自分の意見を述べていることを示し、&lt;strong&gt;視野の広さ&lt;/strong&gt;をアピールできる&lt;/li&gt;
&lt;li&gt;あとで&lt;strong&gt;論破（反論）するための土台&lt;/strong&gt;をつくる&lt;/li&gt;
&lt;/ul&gt;
&lt;p&gt;「自分と違う立場の人は、なぜそう考えるのか？」を筋道立てて書くのがポイントです。&lt;/p&gt;
&lt;h3&gt;ステップ3：反対意見に反論する（論破）&lt;/h3&gt;
&lt;p&gt;譲歩で&lt;strong&gt;反対意見&lt;/strong&gt;を取り上げたら、次はそれを&lt;strong&gt;論破&lt;/strong&gt;（反論）します。&lt;/p&gt;
&lt;p&gt;ここでは、&lt;/p&gt;
&lt;ul&gt;
&lt;li&gt;譲歩で挙げた意見が&lt;strong&gt;なぜ不十分なのか・どこに問題があるのか&lt;/strong&gt;&lt;/li&gt;
&lt;li&gt;それに対して、自分の立場が&lt;strong&gt;なぜより妥当・有効なのか&lt;/strong&gt;&lt;/li&gt;
&lt;/ul&gt;
&lt;p&gt;を具体的な理由を挙げて説明していきます。&lt;/p&gt;
&lt;p&gt;この&lt;strong&gt;「譲歩 → 論破」&lt;/strong&gt;の流れが、&lt;br /&gt;
小論文全体の説得力を大きく左右する重要な部分です。&lt;/p&gt;
&lt;h3&gt;ステップ4：最終的な主張をまとめる（結論）&lt;/h3&gt;
&lt;p&gt;最後に、これまでの流れを踏まえて、&lt;strong&gt;自分の意見を結論として簡潔にまとめ&lt;/strong&gt;ます。&lt;/p&gt;
&lt;ul&gt;
&lt;li&gt;最初に提示した「論点」に対して、最終的に&lt;strong&gt;イエスなのか・ノーなのか&lt;/strong&gt;を明示する&lt;/li&gt;
&lt;li&gt;本文で述べてきた論破の内容と矛盾しないように、&lt;strong&gt;スッキリとした一文&lt;/strong&gt;に落とし込む&lt;/li&gt;
&lt;/ul&gt;
&lt;p&gt;このとき、&lt;strong&gt;新しい情報をいきなり持ち込まない&lt;/strong&gt;ことが重要です。&lt;br /&gt;
あくまでも、これまでの議論を要約して「だから私は〜と考える」とまとめる形にしましょう。&lt;/p&gt;
&lt;h2&gt;具体例で見る：4ステップ小論文の組み立て方&lt;/h2&gt;
&lt;h3&gt;例題&lt;/h3&gt;
&lt;h6 class="rounded" style="background-color: whitesmoke; padding: 10px;"&gt;&lt;strong&gt;例題&lt;/strong&gt;&lt;br /&gt;
大学において、すべてを英語で行う講義が増えてきている。&lt;br /&gt;
その風潮に対するあなたの考えを600字以内でまとめなさい。&lt;/h6&gt;
&lt;p&gt;この例題を使って、「論点 → 譲歩 → 論破 → 結論」の流れで答案を組み立ててみましょう。&lt;/p&gt;
&lt;h3&gt;ステップ1：論点を立てる&lt;/h3&gt;
&lt;p&gt;まずは&lt;strong&gt;論点&lt;/strong&gt;をはっきりさせます。ここでは、&lt;/p&gt;
&lt;ul&gt;
&lt;li&gt;「授業のすべてを英語で行うという風潮は&lt;strong&gt;正しいのか&lt;/strong&gt;」&lt;/li&gt;
&lt;/ul&gt;
&lt;p&gt;という形にすれば十分です。&lt;/p&gt;
&lt;p&gt;課題文付きの場合には、&lt;/p&gt;
&lt;ul&gt;
&lt;li&gt;「課題文では『〜〜』と主張されていた。その主張は&lt;strong&gt;正しいのか&lt;/strong&gt;」&lt;/li&gt;
&lt;/ul&gt;
&lt;p&gt;という形で論点を作ると、どんなテーマにも応用しやすくなります。&lt;/p&gt;
&lt;h3&gt;ステップ2：英語化を支持する立場を整理する（譲歩）&lt;/h3&gt;
&lt;p&gt;次は&lt;strong&gt;譲歩&lt;/strong&gt;です。ここでは、&lt;strong&gt;世間の流れに反対の立場&lt;/strong&gt;をとってみましょう。&lt;br /&gt;
つまり、自分は「すべての授業を英語で行うのは好ましくない」と考える立場に立ちます。&lt;/p&gt;
&lt;p&gt;そのうえで、譲歩ではあえて、&lt;/p&gt;
&lt;ul&gt;
&lt;li&gt;「すべての授業を英語で行うのは正しい」&lt;/li&gt;
&lt;/ul&gt;
&lt;p&gt;という意見を整理して書いていきます。&lt;/p&gt;
&lt;p&gt;たとえば、&lt;/p&gt;
&lt;ul&gt;
&lt;li&gt;現代は&lt;strong&gt;グローバル化&lt;/strong&gt;が進んでおり、世界共通語である英語が必須になっている&lt;/li&gt;
&lt;li&gt;すべての授業を英語で行えば、学生の英語力は自然と高まる&lt;/li&gt;
&lt;li&gt;そのため、「授業は英語で行うべきだ」という風潮は&lt;strong&gt;一見もっともらしく見える&lt;/strong&gt;&lt;/li&gt;
&lt;/ul&gt;
&lt;p&gt;といった内容をまとめれば、譲歩の段落が完成します。&lt;/p&gt;
&lt;h3&gt;ステップ3：英語偏重を批判する（論破）&lt;/h3&gt;
&lt;p&gt;続いて&lt;strong&gt;論破&lt;/strong&gt;です。&lt;br /&gt;
譲歩で示した「授業の英語化は正しい」という意見に対し、どこに問題があるのかを指摘していきます。&lt;/p&gt;
&lt;p&gt;たとえば、次のように考えられます。&lt;/p&gt;
&lt;ul&gt;
&lt;li&gt;グローバル化の時代に必要なのは、英語力だけではない&lt;/li&gt;
&lt;li&gt;英語が流暢でも、&lt;strong&gt;教養や専門知識、実力が不足していれば通用しない&lt;/strong&gt;&lt;/li&gt;
&lt;li&gt;むしろグローバル化したからこそ、&lt;strong&gt;自国の文化や歴史を含む教養・実力を深める必要&lt;/strong&gt;が高まっている&lt;/li&gt;
&lt;li&gt;高度な内容を学ぶ際には、英語よりも&lt;strong&gt;母語（日本語）で教育を受けるほうが理解が深まりやすい&lt;/strong&gt;&lt;/li&gt;
&lt;/ul&gt;
&lt;p&gt;このような理由を示すことで、&lt;/p&gt;
&lt;p&gt;&lt;strong&gt;「英語で授業を行うこと」よりも「日本語でしっかりと教養・知識・実力を養うこと」のほうが、長期的に見て有意義である&lt;/strong&gt;&lt;/p&gt;
&lt;p&gt;という論破につなげることができます。&lt;/p&gt;
&lt;h3&gt;ステップ4：自分の立場を簡潔に示す（結論）&lt;/h3&gt;
&lt;p&gt;最後に、ここまでの議論を踏まえて、結論として次のようにまとめます。&lt;/p&gt;
&lt;ul&gt;
&lt;li&gt;「授業のすべてを英語で行うのはよいことであるという風潮はおかしいと思う」&lt;/li&gt;
&lt;/ul&gt;
&lt;p&gt;この一文で、&lt;strong&gt;論点「英語化の風潮は正しいのか」&lt;/strong&gt;に対する自分の答えを、はっきり示すことができます。&lt;/p&gt;
&lt;h2&gt;小論文を効率よく上達させるためのポイント&lt;/h2&gt;
&lt;h3&gt;マニュアルに沿って、まずは数問書いてみる&lt;/h3&gt;
&lt;p&gt;いかがでしょうか。&lt;br /&gt;
ここまでのようなマニュアルに基づけば、&lt;span style="color: #0000ff;"&gt;比較的簡単に論理的で説得力のある文章が書けるように&lt;/span&gt;なります。&lt;/p&gt;
&lt;ul&gt;
&lt;li&gt;夏の間に、今回のマニュアルに従って&lt;strong&gt;最低4問程度&lt;/strong&gt;は小論文の問題を解いてみる&lt;/li&gt;
&lt;li&gt;毎回必ず、&lt;strong&gt;論点 → 譲歩 → 論破 → 結論&lt;/strong&gt;の順で構成してみる&lt;/li&gt;
&lt;/ul&gt;
&lt;p&gt;このようにして、&lt;strong&gt;土台となる「定番」&lt;/strong&gt;をしっかり固めておくことが大切です。&lt;/p&gt;
&lt;h3&gt;必ず第三者に添削してもらう&lt;/h3&gt;
&lt;p&gt;また、小論文は&lt;strong&gt;自分では気づきにくいクセや論理の穴&lt;/strong&gt;が多い科目です。&lt;br /&gt;
そのため、&lt;span style="color: #0000ff;"&gt;解いたら必ず、信頼できる先生に見てもらうこと&lt;/span&gt;をおすすめします。&lt;/p&gt;
&lt;ul&gt;
&lt;li&gt;譲歩の内容が表面的になっていないか&lt;/li&gt;
&lt;li&gt;論破の部分で、きちんと反対意見を打ち消せているか&lt;/li&gt;
&lt;li&gt;結論が、論点と論破の内容ときちんと対応しているか&lt;/li&gt;
&lt;/ul&gt;
&lt;p&gt;こうした点を&lt;strong&gt;客観的にチェック&lt;/strong&gt;してもらうことで、短期間でも大きくレベルアップできます。&lt;/p&gt;
&lt;h2&gt;当塾の小論文指導について&lt;/h2&gt;
&lt;h3&gt;1対1の個別指導・オンラインでも受講可能&lt;/h3&gt;
&lt;p&gt;「信頼できる先生に見てもらうのが大事なのは分かるけれど、身近にそういう人がいない」という方もいらっしゃると思います。&lt;br /&gt;
そのような場合は、私が主宰する&lt;strong&gt;「読解ラボ東京」&lt;/strong&gt;にご相談ください。&lt;/p&gt;
&lt;ul&gt;
&lt;li&gt;当塾では、&lt;strong&gt;1対1の個別指導&lt;/strong&gt;を開講しており、小論文対策にも対応しています。&lt;/li&gt;
&lt;li&gt;教室型の授業に加えて、&lt;span style="color: #0000ff;"&gt;同様の授業をオンラインでも開講&lt;/span&gt;しているため、&lt;strong&gt;全国どこからでも受講可能&lt;/strong&gt;です。&lt;/li&gt;
&lt;/ul&gt;
&lt;p&gt;オンライン授業の詳細は、&lt;strong&gt;&lt;a href="https://dokkai-labo.tokyo/kobetsuonline01/" target="_blank" rel="noopener noreferrer"&gt;コチラ&lt;/a&gt;&lt;/strong&gt;をご覧ください。&lt;br /&gt;
&lt;strong&gt;一人ひとりの実力にあった問題を選定し、有効な添削・解説を提供&lt;/strong&gt;いたします。&lt;/p&gt;
&lt;h3&gt;対象となる受験・志望校の例&lt;/h3&gt;
&lt;p&gt;当塾の小論文指導は、次のような受験形態・志望者の方に特におすすめです。&lt;/p&gt;
&lt;ul&gt;
&lt;li&gt;医学部受験をされる方&lt;/li&gt;
&lt;li&gt;慶應大学・首都大学東京（東京都立大学）を受験される方&lt;/li&gt;
&lt;li&gt;看護系学部を志望される方&lt;/li&gt;
&lt;li&gt;AO入試を利用される方&lt;/li&gt;
&lt;li&gt;その他、小論文が合否を左右する入試を受ける方全般&lt;/li&gt;
&lt;/ul&gt;
&lt;p&gt;小論文指導・個別指導に関するお問い合わせは、&lt;strong&gt;&lt;a href="https://dokkai-labo.tokyo/contact/" target="_blank" rel="noopener noreferrer"&gt;お問い合わせフォーム&lt;/a&gt;&lt;/strong&gt;よりお気軽にご連絡ください。&lt;/p&gt;
&lt;h2&gt;まとめ：小論文は「定番」を身につければ怖くない&lt;/h2&gt;
&lt;ul&gt;
&lt;li&gt;小論文は、&lt;strong&gt;「論点のある文章」＝論文の一種&lt;/strong&gt;であり、イエス・ノーで答えられる論点を必ず立てる。&lt;/li&gt;
&lt;li&gt;書き方のマニュアルは、&lt;strong&gt;「論点 → 譲歩 → 論破 → 結論」&lt;/strong&gt;という4ステップ。&lt;/li&gt;
&lt;li&gt;まずは論点をはっきりさせ、反対意見をいったん認める（譲歩）。&lt;/li&gt;
&lt;li&gt;そのうえで、反対意見の弱点を指摘し、自分の立場の妥当性を示す（論破）。&lt;/li&gt;
&lt;li&gt;最後に、これまでの議論を一文でまとめた&lt;strong&gt;結論&lt;/strong&gt;を述べる。&lt;/li&gt;
&lt;li&gt;夏頃から、他教科の息抜きとしてでも構わないので、小論文に触れ始めるのが理想。&lt;/li&gt;
&lt;li&gt;最低でも&lt;strong&gt;数問はこのマニュアルに沿って書き、信頼できる先生に添削してもらう&lt;/strong&gt;ことが重要。&lt;/li&gt;
&lt;li&gt;添削環境がなければ、&lt;strong&gt;読解ラボ東京の個別指導・オンライン授業&lt;/strong&gt;の活用も有効。&lt;/li&gt;
&lt;/ul&gt;
&lt;p&gt;小論文は、特別な「文才」がないと書けないものではありません。&lt;br /&gt;
&lt;strong&gt;普遍的な「定番」と、それを使いこなすための練習&lt;/strong&gt;さえ積めば、誰でも論理的で説得力のある文章を書けるようになります。&lt;br /&gt;
入試本番で自信を持って答案を書けるよう、ぜひ早めに準備を始めていきましょう。&lt;/p&gt;
&lt;p&gt;&amp;nbsp;&lt;/p&gt;
&lt;p&gt;小論文の仕上げ段階では、&lt;a href="https://dokkai-labo.tokyo/blog/shouronbunmaster/"&gt;小論文の構成｜序論本論結論の割合と論点整理&lt;/a&gt;で「配分」と「論点整理」を確認し、本文の組み立てを崩さずに整えると、答案の安定感が上がります。&lt;/p&gt;
&lt;p&gt;&amp;nbsp;&lt;/p&gt;
&lt;p&gt;&lt;!-- [ /.socialSet ] --&gt;&lt;/p&gt;
&lt;p&gt;&lt;!-- [ /.socialSet ] --&gt;&lt;/p&gt;
&lt;div class="alert alert-primary p-3 mt-4" role="alert"&gt;
&lt;p class="mb-2"&gt;&lt;strong&gt;要旨を正しく抽出できない弊害は、国語の不合格を決定づけます。&lt;/strong&gt;&lt;/p&gt;
&lt;p class="mb-1"&gt;本文の核を外した解答で減点を繰り返せば、悪い癖が身についてしまい、最終的な合格ラインの合計点に跳ね返る致命的な打撃となります。&lt;/p&gt;
&lt;p class="mb-3"&gt;記述の精度が上がらないのは、一重に要素分解の不一致が原因です。&lt;/p&gt;
&lt;div class="d-grid gap-2"&gt;&lt;a class="btn btn-primary btn-lg" href="https://dokkai-labo.tokyo/kobetsuonline01/"&gt;合格力を叩き込む個別指導の受講はこちら&lt;/a&gt;&lt;br /&gt;
&lt;a class="btn btn-outline-primary btn-lg" href="https://dokkai-labo.tokyo/blog/161214/"&gt;読解ラボの指導方針を詳しく知る&lt;/a&gt;&lt;/div&gt;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href="https://dokkai-labo.tokyo/blog/"&gt;中学受験国語の攻略記事一覧&lt;/a&gt;&lt;/div&gt;
&lt;/div&gt;
&lt;section id="veu_cta-20321" class="veu_cta"&gt;
&lt;div class="cta_body"&gt;
&lt;div class="cta_body_link"&gt;&lt;/div&gt;
&lt;/div&gt;
&lt;p&gt;&lt;!-- [ /.vkExUnit_cta_body ] --&gt;&lt;/p&gt;
&lt;/section&gt;
&lt;section class="veu_cta" id="veu_cta-20321"&gt;&lt;h1 class="cta_title"&gt;講座案内：完全１対１個別指導【中学受験/大学受験】&lt;/h1&gt;&lt;div class="cta_body"&gt;&lt;div class="cta_body_image cta_body_image_right"&gt;&lt;a href="https://dokkai-labo.tokyo/kobetsu/" target="_blank"&gt;&lt;/a&gt;&lt;/div&gt;&lt;div class="cta_body_txt image_exist"&gt;当塾では、中学受験の国語と大学受験の現代文を指導しております。どちらも完全１対１の個別指導です。生徒さんの現在の学力に合わせて問題を厳選し、理解力に応じた解説をして参ります。&lt;/div&gt;&lt;div class="cta_body_link"&gt;&lt;a href="https://dokkai-labo.tokyo/kobetsu/" class="btn btn-primary btn-block btn-lg" target="_blank"&gt;完全１対１個別指導【中学受験/大学受験】&lt;/a&gt;&lt;/div&gt;&lt;/div&gt;&lt;!-- [ /.vkExUnit_cta_body ] --&gt;&lt;/section&gt;			
------</t>
  </si>
  <si>
    <t>https://dokkai-labo.tokyo/blog/200328/</t>
  </si>
  <si>
    <t>以下のページは不自然なワードを使用しています。
これらを適切に自然な言葉に置き換えて下さい。
なお、本文の装飾や構造は絶対に変えないでください。
【対象ページURL】
https://dokkai-labo.tokyo/blog/200328/
【検出された不自然ワード】
- 手順
【本文】
------
&lt;p&gt;いつも当塾のホームページをご覧いただき、ありがとうございます。代表の長島です。本日は、表題の件につきましてご案内申し上げます。&lt;/p&gt;
&lt;p&gt;&lt;a href="https://dokkai-labo.tokyo/publication/"&gt;出版の全体像はこちら&lt;/a&gt;&lt;/p&gt;
&lt;p&gt;2020年3月28日に、ごま書房新社より、私が執筆した「大学入試現代文・入門 書込み式学習で偏差値アップ！」という問題集が出版されます。&lt;/p&gt;
&lt;p&gt;この問題集は、易しめの問題から無理なくステップアップしていけるものになっております。解説も、当塾でご紹介している、きちんとした解き方に基づいて書かれておりますので、受験生の得点力向上に寄与できるかと思います。&lt;/p&gt;
&lt;p&gt;そして、最大の特徴は、解説に適宜「本文のここに線を引きましょう」という指示が入り、それを実際に書き込むための別冊が付いていることです。&lt;/p&gt;
&lt;p&gt;現代文は、本文から答えを探す科目ですから、その答えになる部分に印をつけておくと対処しやすくなります。しかし、受験生は年々その作業が苦手になってきております。だからこそ、このような問題集が必要だと考え、本書を企画・執筆した次第です。&lt;/p&gt;
&lt;p&gt;現代文が不得手な大学受験生、意欲的な高1.2生に自信を持ってお勧めいたします。ご検討のほどよろしくお願い申し上げます。&lt;/p&gt;
&lt;h3&gt;現代文の成績を伸ばす「正しい書き込み」3つの手順&lt;/h3&gt;
&lt;p&gt;現代文が苦手な生徒の多くは、本文をきれいに読みすぎています。得点力を上げるためには、本文を「汚す（書き込む）」ことが不可欠です。本書で提唱している書き込みの手順を一部紹介します。&lt;/p&gt;
&lt;div style="background-color: #f8f9fa; padding: 20px; border-left: 5px solid #0044cc; margin-bottom: 20px;"&gt;
&lt;p&gt;&lt;strong&gt;ステップ1：接続語にチェックを入れる&lt;/strong&gt;&lt;br /&gt;
「しかし（逆接）」「つまり（換言）」など、文章の論理が動く場所に印をつけます。これだけで文章の骨組みが見えるようになります。&lt;/p&gt;
&lt;p&gt;&lt;strong&gt;ステップ2：筆者の主張（結論）に線を引く&lt;/strong&gt;&lt;br /&gt;
「～ではないか」「～と考える」といった文末表現に注目し、筆者が最も伝えたい核心部分を特定して線を引きます。&lt;/p&gt;
&lt;p&gt;&lt;strong&gt;ステップ3：対比構造を記号で整理する&lt;/strong&gt;&lt;br /&gt;
「A（日本）」と「B（西洋）」のように対立する概念が出てきたら、一方で丸、もう一方で四角を囲むなど、視覚的に整理しながら読み進めます。&lt;/p&gt;
&lt;/div&gt;
&lt;p&gt;このように本文に「書き込み」を行うことで、設問を解く際に本文のどこに戻ればよいかが一目でわかるようになります。&lt;/p&gt;
&lt;h3&gt;「書込み式学習」に関するよくある質問（FAQ）&lt;/h3&gt;
&lt;div style="margin-bottom: 25px;"&gt;
&lt;p&gt;&lt;strong&gt;Q. 線を引きすぎて、どこが重要か分からなくなります。&lt;/strong&gt;&lt;br /&gt;
A. 最初はそれで構いません。「重要かもしれない」と思ったところに引くことから始めましょう。本書の別冊では、私の解答例と自分の引き方を比較できるため、次第に無駄な線を減らし、得点に直結する線だけが引けるようになります。&lt;/p&gt;
&lt;p&gt;&lt;strong&gt;Q. 書き込みをすると読むスピードが落ちませんか？&lt;/strong&gt;&lt;br /&gt;
A. 慣れるまでは少し時間がかかるかもしれませんが、結果として「設問を解く際に本文を何度も読み直す時間」が劇的に減ります。トータルの試験時間は短縮され、正答率は確実に上がります。&lt;/p&gt;
&lt;p&gt;&lt;strong&gt;Q. 高1・高2から取り組むのは早いですか？&lt;/strong&gt;&lt;br /&gt;
A. むしろ理想的です。現代文の読み方は一度身につければ一生モノのスキルになります。早いうちに「書き込み」の習慣をつけることで、共通テストや難関私大、国公立二次試験の対策が非常にスムーズになります。&lt;/p&gt;
&lt;/div&gt;
&lt;p&gt;なお、本書の特徴を紹介した動画が、以下のURLからご視聴いただけます。&lt;br /&gt;
&lt;a href="https://dokkai-labo.tokyo/publish_movie01/" target="_blank" rel="noopener noreferrer"&gt;https://dokkai-labo.tokyo/publish_movie01/&lt;/a&gt;&lt;/p&gt;
&lt;p&gt;&lt;!-- [ /.socialSet ] --&gt;&lt;/p&gt;
&lt;section class="veu_cta" id="veu_cta-20325"&gt;&lt;h1 class="cta_title"&gt;講座案内：小６得点力養成講座【集団授業(２～７月)】&lt;/h1&gt;&lt;div class="cta_body"&gt;&lt;div class="cta_body_image cta_body_image_right"&gt;&lt;a href="https://dokkai-labo.tokyo/tokuten/" target="_blank"&gt;&lt;/a&gt;&lt;/div&gt;&lt;div class="cta_body_txt image_exist"&gt;半年間で読解問題の得点力向上を目指す講座です。各回ともテーマに基づいて
&lt;br /&gt;大問４題を取り扱います。受講結果と復習用動画も完備しています。
&lt;br /&gt;&lt;/div&gt;&lt;div class="cta_body_link"&gt;&lt;a href="https://dokkai-labo.tokyo/tokuten/" class="btn btn-primary btn-block btn-lg" target="_blank"&gt;講座案内：小６得点力養成講座【集団授業(２～７月)】&lt;/a&gt;&lt;/div&gt;&lt;/div&gt;&lt;!-- [ /.vkExUnit_cta_body ] --&gt;&lt;/section&gt;			
------</t>
  </si>
  <si>
    <t>https://dokkai-labo.tokyo/blog/approach/</t>
  </si>
  <si>
    <t>以下のページは不自然なワードを使用しています。
これらを適切に自然な言葉に置き換えて下さい。
なお、本文の装飾や構造は絶対に変えないでください。
【対象ページURL】
https://dokkai-labo.tokyo/blog/approach/
【検出された不自然ワード】
- 乱れ
- 30秒
【本文】
------
&lt;h2&gt;中学入試の国語・過去問へのアプローチ&lt;/h2&gt;
&lt;p&gt;「過去問を何回やるべきか」「繰り返しの効果と限界」「類題演習との順番」まで含めた全体像は、&lt;a href="https://dokkai-labo.tokyo/blog/kokugo-kakomon/"&gt;過去問演習の全体像はこちら&lt;/a&gt;で整理しています。&lt;/p&gt;
&lt;h4&gt;過去問を始める時期&lt;/h4&gt;
&lt;p&gt;過去問は「早く始めれば安心」というより、&lt;strong&gt;基礎（読み方・解き方）が定着した状態で取り組む&lt;/strong&gt;ことが重要です。次の状態がそろってきたら、少しずつ過去問に入っていくのが進めやすいです。&lt;/p&gt;
&lt;ul&gt;
&lt;li&gt;文章を読んだあとに、&lt;strong&gt;設問の根拠（どこに書いてあるか）&lt;/strong&gt;を言える&lt;/li&gt;
&lt;li&gt;選択肢で判断に悩んだときに、&lt;strong&gt;本文に戻って確認する習慣&lt;/strong&gt;がある&lt;/li&gt;
&lt;li&gt;記述で「何となく」で書かず、&lt;strong&gt;本文の言葉を使う意識&lt;/strong&gt;がある&lt;/li&gt;
&lt;/ul&gt;
&lt;p&gt;これらが不安定なまま過去問だけを増やすと、点数の上下に振り回されやすくなります。必要に応じて、過去問と並行して&lt;strong&gt;基本の読み方・解法の練習&lt;/strong&gt;も挟みながら進めましょう。&lt;/p&gt;
&lt;h4&gt;第一志望・第二志望のバランス（回し方）&lt;/h4&gt;
&lt;p&gt;第一志望だけに偏ると「他校の形式でミスをする」、第二志望以下に時間を割きすぎると「第一志望の得点力が伸びない」というズレが起こりやすくなります。&lt;strong&gt;基本は第一志望を軸&lt;/strong&gt;に、第二志望以下は「形式に慣れる」「頻出テーマを押さえる」目的で回すのが整理しやすいです。&lt;/p&gt;
&lt;ul&gt;
&lt;li&gt;&lt;strong&gt;第一志望：&lt;/strong&gt;実施→採点→分析→復習までを1セットとして、優先的に回す&lt;/li&gt;
&lt;li&gt;&lt;strong&gt;第二志望：&lt;/strong&gt;第一志望と形式が近い学校は回数を抑え、形式が違う学校は早めに触れておく&lt;/li&gt;
&lt;li&gt;&lt;strong&gt;第三志望以下：&lt;/strong&gt;出題形式の特徴（記述量・設問タイプ）を把握する目的で、必要分に絞る&lt;/li&gt;
&lt;/ul&gt;
&lt;p&gt;「どの学校も同じように解く」のではなく、&lt;strong&gt;学校ごとの出題のクセに合わせて、時間の使い方と得点の取り方を変える&lt;/strong&gt;のが過去問の価値です。&lt;/p&gt;
&lt;h4&gt;1回分にかける時間と、時間配分の作り方&lt;/h4&gt;
&lt;p&gt;国語の過去問は、&lt;strong&gt;「時間内に終わった／終わらなかった」だけで評価しない&lt;/strong&gt;ことが大切です。まずは本番と同じ制限時間で取り組み、次に「どこでリズムが乱れたか」を確認して、配分を作っていきます。&lt;/p&gt;
&lt;ul&gt;
&lt;li&gt;&lt;strong&gt;最初の目的：&lt;/strong&gt;制限時間内で、解く順番・戻り方（根拠確認）の基本を崩さない&lt;/li&gt;
&lt;li&gt;&lt;strong&gt;時間が足りない場合：&lt;/strong&gt;「本文を読む」「設問を処理する」「記述を書く」のどこで止まったかを特定する&lt;/li&gt;
&lt;li&gt;&lt;strong&gt;見直し時間：&lt;/strong&gt;最後に数分でも残す前提で、途中の「悩みすぎ」を減らす（誤字・抜けの防止）&lt;/li&gt;
&lt;/ul&gt;
&lt;p&gt;時間配分は学校ごとに変わります。まずは&lt;strong&gt;自分がミスをしやすいパート&lt;/strong&gt;（選択肢で判断に時間をかけすぎる／記述が遅い等）を把握し、そこを改善するように配分を調整していきましょう。&lt;/p&gt;
&lt;h4&gt;復習のコツ（次の1回につなげる）&lt;/h4&gt;
&lt;p&gt;過去問は「解く」よりも「復習」で伸びます。復習では、正誤だけで終えずに、&lt;strong&gt;次に同じミスをしないためのプロセス&lt;/strong&gt;まで落とし込みましょう。&lt;/p&gt;
&lt;ul&gt;
&lt;li&gt;&lt;strong&gt;根拠確認：&lt;/strong&gt;正解の根拠が本文のどこかを示し、線を引いて言葉で説明する&lt;/li&gt;
&lt;li&gt;&lt;strong&gt;ミスの原因の分類：&lt;/strong&gt;読み違い／設問の条件見落とし／選択肢の比較不足／記述の要素不足 などに分ける&lt;/li&gt;
&lt;li&gt;&lt;strong&gt;直し方を確立：&lt;/strong&gt;「次はこう解く（こう戻る／こう抜き出す）」を一文でメモする&lt;/li&gt;
&lt;li&gt;&lt;strong&gt;記述の復習：&lt;/strong&gt;模範解答と見比べて、足りない要素（誰が・何を・なぜ）をチェックする&lt;/li&gt;
&lt;/ul&gt;
&lt;p&gt;この復習の流れができると、点数が伸びるだけでなく、過去問演習が「場当たり」になりにくくなります。&lt;/p&gt;
&lt;h4&gt;取り組む順番&lt;/h4&gt;
&lt;p&gt;過去問に取り組む順番は、&lt;strong&gt;志望校順か難易度順&lt;/strong&gt;、どちらも低いほうから取り組みます。&lt;br /&gt;
志望校順で解く場合は、志望度の低い順から解くことで、&lt;strong&gt;安定したモチベーションを保つ&lt;/strong&gt;ことができます。&lt;br /&gt;
また、難易度順で解く場合は、難易度が低い問題から解くことで、&lt;strong&gt;学力の定着具合をはかる&lt;/strong&gt;ことができます。&lt;/p&gt;
&lt;h4&gt;何年分解くべきか&lt;/h4&gt;
&lt;p&gt;過去問は、&lt;span style="color: #0000ff;"&gt;第一志望を５年分&lt;/span&gt;は解いておくべきです。第二志望も５～３年分は解いておきましょう。&lt;br /&gt;
国語の入試問は数年分解くと、頻出されている問題やテーマが分かったりします。&lt;br /&gt;
あまりさかのぼってしまうと、時代の流れや学校の教育方針が変わればテーマも変わってしまうため、余裕がある場合は解く、といったスタンスで取り組むと良いでしょう。&lt;/p&gt;
&lt;h4&gt;過去問を解く環境&lt;/h4&gt;
&lt;p&gt;過去問を解くときは、&lt;span style="color: #ff0000;"&gt;中学入試と同じ条件&lt;/span&gt;で取り組みましょう。&lt;a href="https://dokkai-labo.tokyo/blog/kokugotesuto/" target="_blank" rel="noopener noreferrer"&gt;国語のテストに臨むときの「効率的な時間の活用法」&lt;/a&gt;を参考に、解きましょう。また、長文問題に取り組む際には、&lt;a href="https://dokkai-labo.tokyo/blog/jikanhaibun/" target="_blank" rel="noopener noreferrer"&gt;長文読解でよく起こる「時間が足りない」問題への対処法&lt;/a&gt;を意識して取り組んでみましょう。&lt;/p&gt;
&lt;p&gt;&lt;a href="https://dokkai-labo.tokyo/blog/kokorogamae/" target="_blank" rel="noopener noreferrer"&gt;国語のテストを受けるときの３つの心構え&lt;/a&gt;にもあるように、タイマーや時計を使って入試と同じ時間で解くことで、時間配分を身につけることができます。また、テレビや音楽は消す、途中の飲食はしない、など受験と同じ環境に慣れることが必要です。仮にはやく問題が解き終わってしまった場合でも、時間ぎりぎりまで誤字がないか、不安な問題は見直してみたり…と入試本番と同じ状況で挑みましょう。&lt;/p&gt;
&lt;p&gt;また、制限時間を過ぎても解けなかった問題は、改めて時間外で解きます。このとき、たとえ正解していたとしても点数に入れてはいけません。あくまでも入試本番と同じ状態にしましょう。入試本番と同じ時間制限の中で過去問を解くことで、時間内に解くためにはどうしたら良いのか考えることもできます。解きっぱなしにせずに、復習も丁寧に行うようにしましょう。
&lt;/p&gt;
&lt;h3&gt;過去問の復習で伸びを実感するための「チェックリスト」&lt;/h3&gt;
&lt;p&gt;復習を「○×確認」で終わらせないために、1回分ごとに次の項目をチェックしてから次の年度に進みましょう。&lt;/p&gt;
&lt;ul&gt;
&lt;li&gt;&lt;strong&gt;根拠&lt;/strong&gt;：正解の根拠を本文中に1か所以上示せる（該当箇所に線）&lt;/li&gt;
&lt;li&gt;&lt;strong&gt;設問条件&lt;/strong&gt;：条件（「理由」「どのような」「なぜ」など）を本文に戻して満たしたか&lt;/li&gt;
&lt;li&gt;&lt;strong&gt;選択肢&lt;/strong&gt;：判断に悩んだ2択について「どこが違うか」を本文に沿って説明できる&lt;/li&gt;
&lt;li&gt;&lt;strong&gt;記述&lt;/strong&gt;：要素（誰が・何を・なぜ／どういうことか）が抜けていないか&lt;/li&gt;
&lt;li&gt;&lt;strong&gt;時間&lt;/strong&gt;：時間が足りなかった場所が「読む」「根拠探し」「記述」のどれか明確に言える&lt;/li&gt;
&lt;/ul&gt;
&lt;h3&gt;復習ノートのテンプレ（1問30秒で書ける形）&lt;/h3&gt;
&lt;p&gt;復習は長文の感想ではなく、「次に同じミスをしない流れ」に変換するのが目的です。次のテンプレで十分です。&lt;/p&gt;
&lt;div style="border: 1px solid #ddd; padding: 12px; border-radius: 8px; background: #fafafa;"&gt;
&lt;p&gt;&lt;strong&gt;【問題番号】&lt;/strong&gt;（　　　）&lt;/p&gt;
&lt;p&gt;&lt;strong&gt;【間違いの種類】&lt;/strong&gt; 読み違い／条件見落とし／根拠不足／比較不足／要素不足／時間超過&lt;/p&gt;
&lt;p&gt;&lt;strong&gt;【根拠の場所】&lt;/strong&gt;（段落：　　　／行付近：　　　）&lt;/p&gt;
&lt;p&gt;&lt;strong&gt;【次はこうする】&lt;/strong&gt;（例：条件を丸囲み→本文に戻る→該当段落で言い換えを探す）&lt;/p&gt;
&lt;/div&gt;
&lt;h3&gt;記述の採点でブレない「3つの観点」&lt;/h3&gt;
&lt;p&gt;記述は「何となく良さそう」で丸をつけると伸びません。最低限、次の3観点でチェックすると採点が安定します。&lt;/p&gt;
&lt;ul&gt;
&lt;li&gt;&lt;strong&gt;要素&lt;/strong&gt;：設問が求める内容が揃っている（理由＋結果、心情＋根拠、対比の両側など）&lt;/li&gt;
&lt;li&gt;&lt;strong&gt;本文の言葉&lt;/strong&gt;：本文の言葉（または同義の言い換え）を使っている&lt;/li&gt;
&lt;li&gt;&lt;strong&gt;因果&lt;/strong&gt;：「なぜ→だから」がつながっている（論理が飛躍していない）&lt;/li&gt;
&lt;/ul&gt;
&lt;p&gt;「誰が・何を・なぜ」のどれかが欠けた答案は、点数を落とす原因になりやすいので最優先で修正対象にします。&lt;/p&gt;
&lt;h3&gt;時間が足りないときの切り分け（原因別の打ち手）&lt;/h3&gt;
&lt;p&gt;「時間が足りない」は原因が違うと対策も変わります。次の3つに分けて現状を把握してください。&lt;/p&gt;
&lt;ul&gt;
&lt;li&gt;&lt;strong&gt;読むのが遅い&lt;/strong&gt;：段落ごとに「要点1行メモ」を書き、設問で戻る場所を絞る&lt;/li&gt;
&lt;li&gt;&lt;strong&gt;根拠探しが遅い&lt;/strong&gt;：設問のキーワードに印をつけ、本文で言い換えを探す練習を増やす&lt;/li&gt;
&lt;li&gt;&lt;strong&gt;記述が遅い&lt;/strong&gt;：基本の構成（要素→順番→接続）を確立し、下書きを短くする&lt;/li&gt;
&lt;/ul&gt;
&lt;h3&gt;よくある質問（FAQ）&lt;/h3&gt;
&lt;dl&gt;
&lt;dt&gt;&lt;strong&gt;Q. 国語の過去問は何年分やれば十分ですか&lt;/strong&gt;&lt;/dt&gt;
&lt;dd&gt;第一志望は複数年で傾向と間違いのパターンを掴むのが目的です。年度を増やす前に「1年分の復習が丁寧に行えているか」を優先してください。&lt;/dd&gt;
&lt;dt&gt;&lt;strong&gt;Q. 同じ年度を何回も解くべきですか&lt;/strong&gt;&lt;/dt&gt;
&lt;dd&gt;再演習は有効ですが、目的は「点数を上げること」より「同じプロセスで解けること」です。2回目は時間短縮ではなく、根拠確認と解き方の再現性を見てください。&lt;/dd&gt;
&lt;dt&gt;&lt;strong&gt;Q. 併願校の過去問はいつ触れるべきですか&lt;/strong&gt;&lt;/dt&gt;
&lt;dd&gt;第一志望と形式が違う学校ほど早めに1年分だけ触れて、必要な形式（記述量・設問タイプ）を把握しておくと対応しやすくなります。&lt;/dd&gt;
&lt;dt&gt;&lt;strong&gt;Q. 採点は親が全部やる必要がありますか&lt;/strong&gt;&lt;/dt&gt;
&lt;dd&gt;最低限、記述だけは大人が観点（要素／本文の言葉／因果）でチェックするのが効果的です。選択肢は根拠説明ができれば本人採点でも復習になります。&lt;/dd&gt;
&lt;/dl&gt;
&lt;h3&gt;ミニ練習：過去問の「復習」を10分で終える流れ&lt;/h3&gt;
&lt;ol&gt;
&lt;li&gt;間違えた問題だけ番号を抜き出す（3分）&lt;/li&gt;
&lt;li&gt;各問の根拠箇所に線を引き、1行で説明する（4分）&lt;/li&gt;
&lt;li&gt;間違いの傾向を選び、「次はこうする」を一文で書く（3分）&lt;/li&gt;
&lt;/ol&gt;
&lt;p&gt;この10分を積み上げると、年度を増やさなくても得点が安定しやすくなります。&lt;/p&gt;
&lt;/p&gt;
&lt;h4&gt;採点&lt;/h4&gt;
&lt;p&gt;過去問は、大人が採点をしましょう。記述の場合、解いた本人が採点すると、本人にとって都合の良い採点になってしまったり、部分点がもらえる解答も、完璧に模範解答と一致していないとバツをつけてしまったりします。大人が細かい採点をすることで、より正確に判断することができるため、大人が採点するようにしましょう。&lt;/p&gt;
&lt;h4&gt;分析&lt;/h4&gt;
&lt;p&gt;過去問を解き終わった後は、不正解だった問題に対して、なぜ間違えてしまったのか理由を考え、間違えないようにするために何が必要かを考えることがとても大切です。なんとなくで答えが正解だった問題に対しても、同じく悩まずに解答を導き出すためにはどうしたら良いかを考えましょう。&lt;/p&gt;
&lt;p&gt;また、分からない語彙があった場合は調べて覚えたり、知らない・書けない漢字が出てきた場合も同様に覚えましょう。そうすることで、&lt;span style="color: #ff0000;"&gt;過去問を解きながら中学入試に必要な読解力も高める&lt;/span&gt;ことができます。&lt;/p&gt;
&lt;p&gt;過去問は、本番を想定してきちんとした姿勢で取り組むことが非常に重要です。入試本番にリラックスしてきちんと問題に取り組むことができるように、&lt;strong&gt;日ごろから練習をしておく&lt;/strong&gt;ことが大切です。&lt;/p&gt;
&lt;p&gt;当塾では、&lt;a href="https://dokkai-labo.tokyo/lesson/1-1elem/" target="_blank" rel="noopener noreferrer"&gt;完全１対１の個別指導&lt;/a&gt;でひとりひとりに合わせた対策を行います。また、&lt;a href="https://dokkai-labo.tokyo/kobetsuonline01/" target="_blank" rel="noopener noreferrer"&gt;オンライン&lt;/a&gt;でも教室と同様の授業が受講可能です。入試問題対策をしっかりとして合格目指して学習に取り組んでいきましょう。&lt;/p&gt;
&lt;/p&gt;
&lt;section class="veu_cta" id="veu_cta-20526"&gt;
&lt;h1 class="cta_title"&gt;講座案内：【オンライン】小６得点力養成講座【集団授業(２～７月)】&lt;/h1&gt;
&lt;div class="cta_body"&gt;
&lt;div class="cta_body_image cta_body_image_right"&gt;&lt;a href="https://dokkai-labo.tokyo/onlinetokuten/" target="_blank"&gt;&lt;/a&gt;&lt;/div&gt;
&lt;div class="cta_body_txt image_exist"&gt;半年間で読解問題の得点力向上を目指す講座です。各回ともテーマに基づいて&lt;br /&gt;
&lt;br /&gt;大問４題を取り扱います。受講結果と復習用動画も完備しています。&lt;br /&gt;
&lt;br /&gt;教室で受ける授業さながらの授業を得点力養成講座オンラインでも再現しております。&lt;/div&gt;
&lt;div class="cta_body_link"&gt;&lt;a href="https://dokkai-labo.tokyo/onlinetokuten/" class="btn btn-primary btn-block btn-lg" target="_blank"&gt;講座案内：【オンライン】小６得点力養成講座【集団授業(２～７月)】&lt;/a&gt;&lt;/div&gt;
&lt;/div&gt;
&lt;/section&gt;
&lt;section class="veu_cta" id="veu_cta-20526"&gt;&lt;h1 class="cta_title"&gt;講座案内：【オンライン】小６得点力養成講座【集団授業(２～７月)】&lt;/h1&gt;&lt;div class="cta_body"&gt;&lt;div class="cta_body_image cta_body_image_right"&gt;&lt;a href="https://dokkai-labo.tokyo/onlinetokuten/" target="_blank"&gt;&lt;/a&gt;&lt;/div&gt;&lt;div class="cta_body_txt image_exist"&gt;半年間で読解問題の得点力向上を目指す講座です。各回ともテーマに基づいて
&lt;br /&gt;大問４題を取り扱います。受講結果と復習用動画も完備しています。
&lt;br /&gt;教室で受ける授業さながらの授業を得点力養成講座オンラインでも再現しております。&lt;/div&gt;&lt;div class="cta_body_link"&gt;&lt;a href="https://dokkai-labo.tokyo/onlinetokuten/" class="btn btn-primary btn-block btn-lg" target="_blank"&gt;講座案内：【オンライン】小６得点力養成講座【集団授業(２～７月)】&lt;/a&gt;&lt;/div&gt;&lt;/div&gt;&lt;!-- [ /.vkExUnit_cta_body ] --&gt;&lt;/section&gt;			
------</t>
  </si>
  <si>
    <t>https://dokkai-labo.tokyo/blog/asano2021/</t>
  </si>
  <si>
    <t>以下のページは不自然なワードを使用しています。
これらを適切に自然な言葉に置き換えて下さい。
なお、本文の装飾や構造は絶対に変えないでください。
【対象ページURL】
https://dokkai-labo.tokyo/blog/asano2021/
【検出された不自然ワード】
- 固定
- 手順
【本文】
------
&lt;p&gt;このページでは、&lt;strong&gt;浅野中学校・令和３年度入試（国語）&lt;/strong&gt;から厳選した問題について、動画とあわせて解説します。&lt;br /&gt;
実際の入試問題を通して、&lt;strong&gt;「心情把握の手順」や「理由を問う設問の解き方」&lt;/strong&gt;を確認し、物語文・論説文それぞれで得点力を高めるコツを整理していきましょう。&lt;/p&gt;
&lt;p&gt;過去問演習の回数・繰り返しの効果と限界・類題演習との順番まで含めた全体像は、&lt;a href="https://dokkai-labo.tokyo/blog/kokugo-kakomon/"&gt;過去問演習の全体像はこちら&lt;/a&gt;で整理しています。&lt;/p&gt;
&lt;h2&gt;浅野中学校・令和３年度 厳選解説動画&lt;/h2&gt;
&lt;p&gt;令和３年度 浅野中学校の入試問題から、厳選した問題とその解説をお届けします。&lt;br /&gt;
動画では、本文の読み方から選択肢の絞り方まで、実戦で使える考え方を丁寧に解説しています。&lt;/p&gt;
&lt;p&gt;▶ 解説動画はこちら：&lt;br /&gt;
&lt;a href="https://youtu.be/tbifQTOXGeM" target="_blank" rel="noopener noreferrer"&gt;https://youtu.be/tbifQTOXGeM&lt;/a&gt;&lt;/p&gt;
&lt;h2&gt;解説&lt;/h2&gt;
&lt;h3&gt;大問二　問八：心情をとらえて理由を選ぶ問題&lt;/h3&gt;
&lt;p&gt;大問二問八は、&lt;strong&gt;傍線部の理由として適切な選択肢を選ぶ問題&lt;/strong&gt;です。&lt;br /&gt;
物語文で理由を聞かれている場合は、まず&lt;strong&gt;登場人物の心情&lt;/strong&gt;をとらえることがポイントになります。&lt;/p&gt;
&lt;div class="rounded" style="background-color: lightblue; padding: 10px;"&gt;物語文で「理由」を問われたときは、&lt;br /&gt;
&lt;strong&gt;【背景】＋【出来事】を整理して、そこから【心情】を考える&lt;/strong&gt;のが基本です。&lt;/div&gt;
&lt;h4&gt;背景と出来事を整理する&lt;/h4&gt;
&lt;ul&gt;
&lt;li&gt;傍線３のページ上段・後半より：&lt;br /&gt;
「ちょうど一年前に、ルロイは六歳で死んでしまった。」&lt;br /&gt;
→ 【背景】として、&lt;strong&gt;ルロイが死んでしまった&lt;/strong&gt;という事実が示される。&lt;/li&gt;
&lt;li&gt;傍線３の直前より：&lt;br /&gt;
「『いいか、ルロイは死んでいない～それっきり涙は止まってしまった。」&lt;br /&gt;
→ 【出来事】として、&lt;strong&gt;父が新しい猫を連れてきて『ルロイは死んでいない』と言った&lt;/strong&gt;ことが分かる。&lt;/li&gt;
&lt;/ul&gt;
&lt;h4&gt;そこから読み取れる心情&lt;/h4&gt;
&lt;p&gt;【背景】と【出来事】を組み合わせると、主人公は&lt;/p&gt;
&lt;ul&gt;
&lt;li&gt;&lt;strong&gt;父の考え方に違和感を覚えている&lt;/strong&gt;&lt;/li&gt;
&lt;li&gt;&lt;strong&gt;父の言動におどろいている&lt;/strong&gt;&lt;/li&gt;
&lt;/ul&gt;
&lt;p&gt;という【心情】にあると考えられます。&lt;/p&gt;
&lt;p&gt;この心情を踏まえると、適切な説明は&lt;/p&gt;
&lt;p&gt;&lt;strong&gt;選択肢イ&lt;/strong&gt;&lt;br /&gt;
「死んでしまったルロイとの思い出から抜け出せずに苦しんでいた『若葉』にとって、ルロイの存在をすっかり打ち消してしまうような『父』の言動がまったく理解できず、ルロイの死を悲しめる状態ではなくなってしまったから。」&lt;br /&gt;
が正解となります。&lt;/p&gt;
&lt;p&gt;父の行動に対する違和感・戸惑いが、&lt;strong&gt;「ルロイの死を悲しむ状態ではなくなってしまった」&lt;/strong&gt;という結果につながっていることが、本文の流れと一致している点がポイントです。&lt;/p&gt;
&lt;h3&gt;大問三　問一：抽象表現「(X)」の意味をたどって理由を選ぶ問題&lt;/h3&gt;
&lt;p&gt;大問三問一も、&lt;strong&gt;傍線部の理由として適切な選択肢を選ぶ問題&lt;/strong&gt;です。&lt;br /&gt;
ここでは、本文中の抽象的な表現&lt;strong&gt;「(X)」&lt;/strong&gt;の意味を、本文の前後から具体的な姿に落とし込むことが求められています。&lt;/p&gt;
&lt;h4&gt;(X) の内容を本文から取り出す&lt;/h4&gt;
&lt;ul&gt;
&lt;li&gt;傍線部の直前より：&lt;br /&gt;
「哲学の問いは、～子どもにしか哲学はできない。」&lt;br /&gt;
→ この文脈から、(X) ＝ &lt;strong&gt;【前に進めという声から自由だから】&lt;/strong&gt; と置く。&lt;/li&gt;
&lt;/ul&gt;
&lt;p&gt;しかし、これだけではまだ抽象的なので、さらに&lt;strong&gt;(X) が具体的にどういう状態なのか&lt;/strong&gt;を本文から探します。&lt;/p&gt;
&lt;ul&gt;
&lt;li&gt;傍線部の前より：&lt;br /&gt;
「『前に進め』～子どものような姿にも見えるだろう。」&lt;br /&gt;
→ ここから、(X) ＝ &lt;strong&gt;【蟻の行列をずっと見ているような状態】&lt;/strong&gt; と読み取れる。&lt;/li&gt;
&lt;/ul&gt;
&lt;p&gt;この具体的なイメージを、(Y) ＝【蟻の行列を熱心に観察している状態】とおきます。&lt;/p&gt;
&lt;h4&gt;論理の流れを整理する&lt;/h4&gt;
&lt;ul&gt;
&lt;li&gt;傍線部の理由 ＝ (X)&lt;/li&gt;
&lt;li&gt;(X) ＝ (Y)&lt;/li&gt;
&lt;/ul&gt;
&lt;p&gt;という関係から、&lt;/p&gt;
&lt;p&gt;&lt;strong&gt;傍線部の理由 ＝ (Y)&lt;/strong&gt;&lt;br /&gt;
つまり、&lt;strong&gt;蟻の行列のような「現象」をじっくり観察する子どものあり方&lt;/strong&gt;が理由だと分かります。&lt;/p&gt;
&lt;p&gt;これに対応する選択肢は、&lt;/p&gt;
&lt;p&gt;&lt;strong&gt;選択肢ア&lt;/strong&gt;&lt;br /&gt;
「目の前に興味深い現象が現れた時に、時間をかけてその状態を観察することに熱中できるような好奇心は、子どもにしかできないから」&lt;br /&gt;
となり、これが正解です。&lt;/p&gt;
&lt;div class="rounded" style="background-color: lightblue; padding: 10px;"&gt;
&lt;p&gt;&lt;strong&gt;理由を聞かれたときの解き方のコツ&lt;/strong&gt;&lt;/p&gt;
&lt;ol&gt;
&lt;li&gt;傍線部と同じ内容の表現を本文中から見つけ、&lt;strong&gt;(X)&lt;/strong&gt; とおく。&lt;/li&gt;
&lt;li&gt;(X) の前後を読むと、その理由や具体例が &lt;strong&gt;(Y)&lt;/strong&gt; として書かれていることが多い。&lt;/li&gt;
&lt;li&gt;「傍線部 ＝ (X)」「(X) ＝ (Y)」と対応させることで、&lt;br /&gt;
&lt;strong&gt;傍線部の理由 ＝ (Y)&lt;/strong&gt; と論理的に導き出す。&lt;/li&gt;
&lt;/ol&gt;
&lt;p&gt;この&lt;strong&gt;「X と Y のイコール関係をたどる読み方」&lt;/strong&gt;は、さまざまな長文問題に応用できる普遍的なテクニックです。&lt;/p&gt;
&lt;/div&gt;
&lt;h2&gt;まとめ：背景・出来事・イコール関係を押さえて理由問題を攻略する&lt;/h2&gt;
&lt;ul&gt;
&lt;li&gt;物語文で「理由」を問われたときは、&lt;strong&gt;【背景】＋【出来事】から【心情】を整理する&lt;/strong&gt;ことが第一歩。&lt;/li&gt;
&lt;li&gt;心情の根拠は必ず本文中に書かれているので、&lt;strong&gt;「なんとなくの印象」ではなく、根拠の文を探しにいく姿勢&lt;/strong&gt;が大切。&lt;/li&gt;
&lt;li&gt;論説・説明的文章では、抽象的な表現 &lt;strong&gt;(X)&lt;/strong&gt; を、その前後の具体例 &lt;strong&gt;(Y)&lt;/strong&gt; と結びつけ、&lt;strong&gt;イコール関係&lt;/strong&gt;を意識して読む。&lt;/li&gt;
&lt;li&gt;「傍線部 ＝ (X)」「(X) ＝ (Y)」と対応をとることで、&lt;strong&gt;傍線部の理由を (Y) として論理的に導く&lt;/strong&gt;ことができる。&lt;/li&gt;
&lt;li&gt;浅野中学校のような難関校では、本文と設問の関係を筋道立てて追えるかどうかが、得点差となって表れる。&lt;/li&gt;
&lt;/ul&gt;
&lt;p&gt;解説動画とあわせて問題を復習しながら、&lt;strong&gt;「なぜその選択肢が正解なのか」を自分の言葉で説明できるレベル&lt;/strong&gt;を目指していきましょう。&lt;br /&gt;
こうした積み重ねが、入試本番での安定した読解力・得点力につながります。&lt;/p&gt;
&lt;p&gt;&lt;!-- [ /.socialSet ] --&gt;&lt;/p&gt;
&lt;div class="alert alert-primary p-3 mt-4" role="alert"&gt;
&lt;p class="mb-2"&gt;&lt;strong&gt;浅野中学の合格ラインを突破できない現状は、不合格へのカウントダウンです。&lt;/strong&gt;&lt;/p&gt;
&lt;p class="mb-1"&gt;本文の意図を汲み取れない読み方が固定化されると、記述での減点が止まらず、合格を分ける合計点に跳ね返る取り返しのつかない事態を招きます。&lt;/p&gt;
&lt;p class="mb-3"&gt;点数が伸び悩む最大の要因は、一重に本文根拠の見誤りにあります。&lt;/p&gt;
&lt;div class="d-grid gap-2"&gt;&lt;a class="btn btn-primary btn-lg" href="https://dokkai-labo.tokyo/kobetsuonline01/"&gt;合格力を叩き込む個別指導の受講はこちら&lt;/a&gt;&lt;br /&gt;
&lt;a class="btn btn-outline-primary btn-lg" href="https://dokkai-labo.tokyo/blog/161214/"&gt;読解ラボの指導方針を詳しく知る&lt;/a&gt;&lt;/div&gt;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&lt;section class="veu_cta" id="veu_cta-20526"&gt;&lt;h1 class="cta_title"&gt;講座案内：【オンライン】小６得点力養成講座【集団授業(２～７月)】&lt;/h1&gt;&lt;div class="cta_body"&gt;&lt;div class="cta_body_image cta_body_image_right"&gt;&lt;a href="https://dokkai-labo.tokyo/onlinetokuten/" target="_blank"&gt;&lt;/a&gt;&lt;/div&gt;&lt;div class="cta_body_txt image_exist"&gt;半年間で読解問題の得点力向上を目指す講座です。各回ともテーマに基づいて
&lt;br /&gt;大問４題を取り扱います。受講結果と復習用動画も完備しています。
&lt;br /&gt;教室で受ける授業さながらの授業を得点力養成講座オンラインでも再現しております。&lt;/div&gt;&lt;div class="cta_body_link"&gt;&lt;a href="https://dokkai-labo.tokyo/onlinetokuten/" class="btn btn-primary btn-block btn-lg" target="_blank"&gt;講座案内：【オンライン】小６得点力養成講座【集団授業(２～７月)】&lt;/a&gt;&lt;/div&gt;&lt;/div&gt;&lt;!-- [ /.vkExUnit_cta_body ] --&gt;&lt;/section&gt;			
------</t>
  </si>
  <si>
    <t>https://dokkai-labo.tokyo/blog/futaba2021/</t>
  </si>
  <si>
    <t>以下のページは不自然なワードを使用しています。
これらを適切に自然な言葉に置き換えて下さい。
なお、本文の装飾や構造は絶対に変えないでください。
【対象ページURL】
https://dokkai-labo.tokyo/blog/futaba2021/
【検出された不自然ワード】
- 固定
- 確定
【本文】
------
&lt;h2 class="title style-scope ytd-video-primary-info-renderer"&gt;雙葉中学校・令和３年度厳選解説動画&lt;/h2&gt;
&lt;p&gt;過去問演習の回数・繰り返しの効果と限界・類題演習との順番まで含めた全体像は、&lt;a href="https://dokkai-labo.tokyo/blog/kokugo-kakomon/"&gt;過去問演習の全体像はこちら&lt;/a&gt;で整理しています。&lt;/p&gt;
&lt;p&gt;&lt;iframe title="雙葉中学校・令和３年度【読解ラボ東京の過去問解説】" src="https://www.youtube.com/embed/69mt4UfsnAM?feature=oembed&amp;amp;enablejsapi=1&amp;amp;origin=https://dokkai-labo.tokyo" width="1140" height="641" frameborder="0" allowfullscreen="allowfullscreen"&gt;&lt;/iframe&gt;&lt;/p&gt;
&lt;p&gt;&amp;nbsp;&lt;/p&gt;
&lt;p&gt;令和３年度　雙葉中学校の入試より、厳選した問題とその解説をお届けします。&lt;/p&gt;
&lt;h2&gt;解説&lt;/h2&gt;
&lt;h4&gt;■大問一問五&lt;/h4&gt;
&lt;p&gt;傍線③「優越感」とはここではどのような気持ちか説明せよという問題です。説明を求められたらイコールの内容を答えます。&lt;/p&gt;
&lt;p&gt;・傍線③の３行前&lt;br /&gt;
「ついさっきまで～自分自身なのだ。」より、&lt;br /&gt;
傍線③＝ただの白い紙であったページに意味を与えたのは自分であるという、誇らしい気持ち。&lt;/p&gt;
&lt;div class="rounded" style="background-color: lightblue; padding: 10px;"&gt;このままだと字数が足りないので、自分の書いた内容の理由を加えるか、自分の書いた内容とイコールの内容を加えて字数調整をしていきます。&lt;/div&gt;
&lt;p&gt;今回は、「なぜ白い紙に意味を与えることができたのか」という理由を付け加えていきます。&lt;br /&gt;
・「そしてふと気がついて～文字で埋め尽くされている」より、&lt;br /&gt;
『ノート一面に字を書いたから』ということが理由となります。&lt;/p&gt;
&lt;p&gt;これらをあわせて、『ノート一面に文字を書いたので、ただの白い紙であったページに意味を与えたのは自分であるという誇らしい気持ち。』が答えになります。&lt;/p&gt;
&lt;h4&gt;■大問三問六&lt;/h4&gt;
&lt;p&gt;傍線部⑤「比喩から比喩が削ぎ落されてしまい」に対する具体的な説明を求められている問題です。&lt;br /&gt;
説明を求められた場合はイコールの内容を書いていきましょう。&lt;/p&gt;
&lt;p&gt;・比喩から比喩が削ぎ落されたということは、比喩ではなくなってしまったということであるため、&lt;br /&gt;
傍線⑤＝比喩でなくなった(Ｘ)と置きます。&lt;/p&gt;
&lt;p&gt;・傍線⑤の２行前&lt;br /&gt;
「出血サービス～実際に血が出てしまったので…」より、「比喩」は「出血サービス」を指していることが分かります。&lt;br /&gt;
「出血サービス」という言葉が、採算の取れない犠牲を払ったという意味ではなく、実際に血を流すという意味で使われた(Ｙ)&lt;/p&gt;
&lt;p&gt;⑤＝(Ｘ)&lt;br /&gt;
(Ｘ)＝(Ｙ)より、&lt;br /&gt;
⑤＝(Ｙ)&lt;br /&gt;
『「出血サービス」という言葉が、採算の取れない犠牲を払ったという比喩の意味ではなく、実際に血を流すという意味で使われたということ。』が答えになります。&lt;/p&gt;
&lt;p&gt;&lt;!-- [ /.socialSet ] --&gt;&lt;/p&gt;
&lt;div class="alert alert-primary p-3 mt-4" role="alert"&gt;
&lt;p class="mb-2"&gt;&lt;strong&gt;雙葉合格に必要な記述の精度を今改善しなければ、不合格は確定的です。&lt;/strong&gt;&lt;/p&gt;
&lt;p class="mb-1"&gt;雙葉独自の高度な要求を外した解答が固定化されると、本番での容赦ない減点が重なり、合格を分ける合計点に跳ね返る致命的な不利益を被ります。&lt;/p&gt;
&lt;p class="mb-3"&gt;記述の質が頭打ちになっている原因は、一重に採点基準のズレにあります。&lt;/p&gt;
&lt;div class="d-grid gap-2"&gt;&lt;a class="btn btn-primary btn-lg" href="https://dokkai-labo.tokyo/kobetsuonline01/"&gt;合格力を叩き込む個別指導の受講はこちら&lt;/a&gt;&lt;br /&gt;
&lt;a class="btn btn-outline-primary btn-lg" href="https://dokkai-labo.tokyo/blog/161214/"&gt;読解ラボの指導方針を詳しく知る&lt;/a&gt;&lt;/div&gt;
&lt;hr class="my-3" /&gt;
&lt;div class="d-flex flex-column gap-1"&gt;&lt;a href="https://dokkai-labo.tokyo/contact/"&gt;体験授業・入塾相談の予約フォーム&lt;/a&gt;&lt;br /&gt;
&lt;a href="https://dokkai-labo.tokyo/profile/"&gt;代表講師プロフィールと指導実績&lt;/a&gt;&lt;br /&gt;
&lt;a href="https://dokkai-labo.tokyo/access/"&gt;教室へのアクセス・所在地&lt;/a&gt;&lt;br /&gt;
&lt;a href="https://dokkai-labo.tokyo/blog/"&gt;中学受験国語の攻略コラム一覧&lt;/a&gt;&lt;/div&gt;
&lt;/div&gt;
&lt;section class="veu_cta" id="veu_cta-20321"&gt;&lt;h1 class="cta_title"&gt;講座案内：完全１対１個別指導【中学受験/大学受験】&lt;/h1&gt;&lt;div class="cta_body"&gt;&lt;div class="cta_body_image cta_body_image_right"&gt;&lt;a href="https://dokkai-labo.tokyo/kobetsu/" target="_blank"&gt;&lt;/a&gt;&lt;/div&gt;&lt;div class="cta_body_txt image_exist"&gt;当塾では、中学受験の国語と大学受験の現代文を指導しております。どちらも完全１対１の個別指導です。生徒さんの現在の学力に合わせて問題を厳選し、理解力に応じた解説をして参ります。&lt;/div&gt;&lt;div class="cta_body_link"&gt;&lt;a href="https://dokkai-labo.tokyo/kobetsu/" class="btn btn-primary btn-block btn-lg" target="_blank"&gt;完全１対１個別指導【中学受験/大学受験】&lt;/a&gt;&lt;/div&gt;&lt;/div&gt;&lt;!-- [ /.vkExUnit_cta_body ] --&gt;&lt;/section&gt;			
------</t>
  </si>
  <si>
    <t>https://dokkai-labo.tokyo/blog/jikanhaibun/</t>
  </si>
  <si>
    <t>以下のページは不自然なワードを使用しています。
これらを適切に自然な言葉に置き換えて下さい。
なお、本文の装飾や構造は絶対に変えないでください。
【対象ページURL】
https://dokkai-labo.tokyo/blog/jikanhaibun/
【検出された不自然ワード】
- 1分
【本文】
------
&lt;p&gt;中学受験の国語でよく耳にするお悩みが、「文章はそれなりに読めているはずなのに、いつも時間が足りない」「最後までたどり着けずに点数を落としてしまう」といったものです。ここでは、読解ラボ東京の指導現場で蓄積してきた知見をもとに、長文読解で「時間が足りない」問題が起こる原因と、その具体的な対処法を整理してお伝えします。&lt;/p&gt;
&lt;p&gt;読解の土台そのもの（「なんとなく読む」状態）から見直したい場合は、&lt;a href="https://dokkai-labo.tokyo/blog/syougakuseidokkai/"&gt;小学生の読解力をどう伸ばす？「なんとなく読む」から論理的に考える読み方へ&lt;/a&gt;もあわせて確認すると、家庭学習の優先順位が決めやすくなります。&lt;/p&gt;
&lt;p&gt;記事後半では、日々の家庭学習で実践できるトレーニング方法や、試験本番での時間配分の考え方も解説します。お子さまの読解力だけでなく、&lt;strong&gt;「時間を味方につけて解ききる力」&lt;/strong&gt;を身につけるためのヒントとしてご活用ください。&lt;br /&gt;
&lt;!-- 不足補完ブロック（即答パート）：導入文（冒頭2段落）の直後〜「## 代表インタビュー（動画）」の前に差し込み --&gt;&lt;/p&gt;
&lt;div style="border: 1px solid #e6e6e6; background: #fafafa; padding: 14px 16px; border-radius: 8px; margin: 16px 0;"&gt;
&lt;h2 style="margin: 0 0 10px; font-size: 1.15rem; line-height: 1.6;"&gt;まずここだけ：長文で時間が足りないのを止める（1分）&lt;/h2&gt;
&lt;p style="margin: 0 0 10px; line-height: 1.9;"&gt;&lt;strong&gt;結論：&lt;/strong&gt;「文章を理解するのに時間がかかる」原因の多くは、読解力そのものより&lt;strong&gt;途中で立ち止まって二度読みしてしまうこと&lt;/strong&gt;なので、まずは&lt;strong&gt;止まらずに最後まで読み切る&lt;/strong&gt;を最優先にします。&lt;/p&gt;
&lt;div style="background: #fff; border: 1px solid #e6e6e6; border-radius: 8px; padding: 10px 12px; margin: 10px 0;"&gt;
&lt;p style="margin: 0 0 8px; line-height: 1.8;"&gt;&lt;strong&gt;読む時／解く時の優先順位（迷ったらこれ）&lt;/strong&gt;&lt;/p&gt;
&lt;ul style="margin: 0; padding-left: 1.2em; line-height: 1.9;"&gt;
&lt;li&gt;&lt;strong&gt;読む時：&lt;/strong&gt;「よほど重要な部分」以外は二度読みせず、まずは&lt;strong&gt;最後まで読み切る&lt;/strong&gt;（理解は設問で深まる）。&lt;/li&gt;
&lt;li&gt;&lt;strong&gt;解く時：&lt;/strong&gt;1問に固執せず、&lt;strong&gt;分かる問題で確実に得点&lt;/strong&gt;→迷う問題は印（★など）で飛ばして回収する。&lt;/li&gt;
&lt;/ul&gt;
&lt;/div&gt;
&lt;h3 style="margin: 14px 0 8px; font-size: 1.02rem; line-height: 1.6;"&gt;“1分で確認”チェック表（家庭学習の動かし方）&lt;/h3&gt;
&lt;div style="overflow-x: auto;"&gt;
&lt;table style="width: 100%; border-collapse: collapse; background: #fff;"&gt;
&lt;thead&gt;
&lt;tr&gt;
&lt;th style="border: 1px solid #ddd; padding: 8px; text-align: left; width: 26%;"&gt;症状&lt;/th&gt;
&lt;th style="border: 1px solid #ddd; padding: 8px; text-align: left;"&gt;まずやること&lt;/th&gt;
&lt;th style="border: 1px solid #ddd; padding: 8px; text-align: left; width: 14%;"&gt;目安時間&lt;/th&gt;
&lt;th style="border: 1px solid #ddd; padding: 8px; text-align: left; width: 26%;"&gt;ねらい&lt;/th&gt;
&lt;/tr&gt;
&lt;/thead&gt;
&lt;tbody&gt;
&lt;tr&gt;
&lt;td style="border: 1px solid #ddd; padding: 8px;"&gt;読んでいる途中で止まりがち&lt;/td&gt;
&lt;td style="border: 1px solid #ddd; padding: 8px;"&gt;本文は&lt;strong&gt;止まらず通読&lt;/strong&gt;→設問に入ってから必要箇所へ戻る&lt;/td&gt;
&lt;td style="border: 1px solid #ddd; padding: 8px;"&gt;まず1回&lt;/td&gt;
&lt;td style="border: 1px solid #ddd; padding: 8px;"&gt;二度読みの連鎖を断ち、設問時間を確保&lt;/td&gt;
&lt;/tr&gt;
&lt;tr&gt;
&lt;td style="border: 1px solid #ddd; padding: 8px;"&gt;設問で悩み続けて時間が消える&lt;/td&gt;
&lt;td style="border: 1px solid #ddd; padding: 8px;"&gt;&lt;strong&gt;10秒で進退判断&lt;/strong&gt;（仮決め or 飛ばして★）&lt;/td&gt;
&lt;td style="border: 1px solid #ddd; padding: 8px;"&gt;10秒&lt;/td&gt;
&lt;td style="border: 1px solid #ddd; padding: 8px;"&gt;「粘りすぎ」を防ぎ、全体得点を最大化&lt;/td&gt;
&lt;/tr&gt;
&lt;tr&gt;
&lt;td style="border: 1px solid #ddd; padding: 8px;"&gt;本番の配分が毎回ブレる&lt;/td&gt;
&lt;td style="border: 1px solid #ddd; padding: 8px;"&gt;大問ごとに&lt;strong&gt;上限時間&lt;/strong&gt;を決め、途中で時計チェック&lt;/td&gt;
&lt;td style="border: 1px solid #ddd; padding: 8px;"&gt;毎回&lt;/td&gt;
&lt;td style="border: 1px solid #ddd; padding: 8px;"&gt;「遅れ」に早めに気づき、回収に切り替え&lt;/td&gt;
&lt;/tr&gt;
&lt;/tbody&gt;
&lt;/table&gt;
&lt;/div&gt;
&lt;h3 style="margin: 14px 0 8px; font-size: 1.02rem; line-height: 1.6;"&gt;時間配分の骨格（本番で迷わない）&lt;/h3&gt;
&lt;ul style="margin: 0 0 10px; padding-left: 1.2em; line-height: 1.9;"&gt;
&lt;li&gt;最初に「大問ごとの上限」を決める（家庭学習でも同じ配分で回す）。&lt;/li&gt;
&lt;li&gt;上限を超えそうなら、&lt;strong&gt;飛ばし（★）を増やして&lt;/strong&gt;最後に回収する。&lt;/li&gt;
&lt;li&gt;配分は「見直し前提」ではなく、まず&lt;strong&gt;解ききる前提&lt;/strong&gt;で組む。&lt;/li&gt;
&lt;/ul&gt;
&lt;h3 style="margin: 14px 0 8px; font-size: 1.02rem; line-height: 1.6;"&gt;注意（2つだけ）&lt;/h3&gt;
&lt;ul style="margin: 0 0 10px; padding-left: 1.2em; line-height: 1.9;"&gt;
&lt;li&gt;&lt;strong&gt;重要箇所以外の二度読み&lt;/strong&gt;はしない（「納得待ち」で止まるほど減点につながる）。&lt;/li&gt;
&lt;li&gt;&lt;strong&gt;設問で粘りすぎない&lt;/strong&gt;（選択は10秒、抜き出しも一旦飛ばして最後に回収）。&lt;/li&gt;
&lt;/ul&gt;
&lt;p style="margin: 12px 0 0; line-height: 1.9;"&gt;このあと本文で、原因→読み方→設問処理→家庭トレ→時間配分の順に確認できます。&lt;/p&gt;
&lt;/div&gt;
&lt;h2&gt;代表インタビュー（動画）&lt;/h2&gt;
&lt;p&gt;まずは、読解ラボ東京の代表インタビュー動画で、「時間が足りない」問題に対する考え方をざっくりつかんでいただけます。&lt;/p&gt;
&lt;p&gt;&lt;iframe title="YouTube video player" src="https://www.youtube.com/embed/_y3sCdnXqEI" width="560" height="315" frameborder="0" allowfullscreen="allowfullscreen"&gt;&lt;/iframe&gt;&lt;/p&gt;
&lt;h2&gt;中学受験国語「時間が足りない」問題とは？&lt;/h2&gt;
&lt;h3&gt;「文章に納得しないと先に進めない」タイプの子どもたち&lt;/h3&gt;
&lt;p&gt;長文読解で時間が足りなくなる背景には、単に「読むのが遅い」「解くのが遅い」というだけでなく、次のような性格・読み方のクセが関わっていることが少なくありません。&lt;/p&gt;
&lt;ul&gt;
&lt;li&gt;&lt;span style="color: #ff0000;"&gt;文章に納得しないと先に進めないタイプの生徒&lt;/span&gt;が一定数いる&lt;/li&gt;
&lt;li&gt;「ちゃんと理解してからでないと次に進みたくない」という気持ちが強い&lt;/li&gt;
&lt;li&gt;結果として、同じ箇所を何度も読み直してしまい時間が足りなくなる&lt;/li&gt;
&lt;/ul&gt;
&lt;p&gt;この「丁寧さ」は本来とても大切な資質ですが、入試本番の&lt;strong&gt;制限時間内で得点を取りきる&lt;/strong&gt;という観点から見ると、次のような発想の転換が必要になります。&lt;/p&gt;
&lt;blockquote&gt;&lt;p&gt;「よほど重要な部分でなければ二度読みはしないようにしよう」「まずは立ち止まらずに最後まで読み切ることを優先しよう」&lt;/p&gt;&lt;/blockquote&gt;
&lt;p&gt;読んでいる途中では完全に理解できていなくても構いません。&lt;span style="color: #0000ff;"&gt;読み終えて設問に取り組む段階で理解が深まる&lt;/span&gt;ことはよくあります。まずは、&lt;strong&gt;途中で止まりすぎない読み方&lt;/strong&gt;を意識させることが、「時間が足りない」問題の第一歩の対処です。なお、「読んでいるのに内容が入らない（理解が浅い）」状態が併発している場合は、原因の切り分けとして&lt;a href="https://dokkai-labo.tokyo/col_blog/shallow-comprehension/"&gt;“本文を読んでいるのに”理解が浅い子へのオンライン指導&lt;/a&gt;も関連します。&lt;/p&gt;
&lt;h3&gt;「設問で粘りすぎる」と、いつの間にか5分消える&lt;/h3&gt;
&lt;p&gt;もう一つ大きな原因が、設問に対して必要以上に粘りすぎてしまうケースです。特に抜き出し問題などで、次のようなことが起こりがちです。&lt;/p&gt;
&lt;ul&gt;
&lt;li&gt;抜き出しの場所を見つけようとして、同じ段落を行ったり来たりしてしまう&lt;/li&gt;
&lt;li&gt;「ここじゃない気がする」と悩み続けて、&lt;span style="color: #ff0000;"&gt;気づいたら5分経っていた&lt;/span&gt;&lt;/li&gt;
&lt;/ul&gt;
&lt;p&gt;このような状況に対しては、次のような「切り替えの目安」を持たせることが有効です。&lt;/p&gt;
&lt;ul&gt;
&lt;li&gt;選択問題なら、&lt;span style="color: #0000ff;"&gt;10秒考えて答えの目星もつかない場合はいったん選んで先に進む&lt;/span&gt;&lt;/li&gt;
&lt;li&gt;飛ばした問題には印（★など）をつけて、残り時間で戻る&lt;/li&gt;
&lt;li&gt;抜き出し問題でも、分からなければ一度飛ばし、最後にまとめて探す&lt;/li&gt;
&lt;/ul&gt;
&lt;p&gt;「分かるまで考え続ける」を美徳にしすぎず、&lt;strong&gt;点数を最大化するための優先順位&lt;/strong&gt;を意識させることが大切です。&lt;/p&gt;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&lt;p&gt;&lt;!-- 追加（本文中盤）：MC→TP/STへ自然送客（最小の案内） --&gt;&lt;/p&gt;
&lt;div style="border: 1px solid #cfe3f8; background-color: #f3f8ff; padding: 12px 14px; border-radius: 8px; margin: 18px 0;"&gt;
&lt;p style="margin: 0 0 8px; font-weight: bold; line-height: 1.7;"&gt;時間配分の改善は「どこで時間が溶けているか」を先に特定すると早いです&lt;/p&gt;
&lt;ul style="margin: 0 0 10px; padding-left: 1.2em; line-height: 1.9;"&gt;
&lt;li&gt;&lt;strong&gt;読む段階&lt;/strong&gt;：二度読みが多い／知らない語で止まる&lt;/li&gt;
&lt;li&gt;&lt;strong&gt;設問段階&lt;/strong&gt;：抜き出し探しで往復／選択で粘り続ける&lt;/li&gt;
&lt;li&gt;&lt;strong&gt;配分段階&lt;/strong&gt;：大問の上限が曖昧で、遅れに気づけない&lt;/li&gt;
&lt;/ul&gt;
&lt;p style="margin: 0 0 10px; line-height: 1.9;"&gt;ご家庭の練習だけで整理しづらい場合は、状況（学年・志望校・現在の得点）に合わせた整理の入口として、下記から確認できます。&lt;/p&gt;
&lt;div style="display: flex; gap: 10px; flex-wrap: wrap; align-items: center;"&gt;&lt;a style="background-color: #2196f3; color: #fff; padding: 7px 12px; text-decoration: none; display: inline-block; font-size: 14px; border-radius: 4px;" href="https://dokkai-labo.tokyo/access/"&gt;アクセス&lt;/a&gt;&lt;br /&gt;
&lt;a style="background-color: #ffffff; color: #1565c0; padding: 7px 12px; text-decoration: none; display: inline-block; font-size: 14px; border: 1px solid #2196f3; border-radius: 4px;" href="https://dokkai-labo.tokyo/profile/"&gt;代表プロフィール&lt;/a&gt;&lt;br /&gt;
&lt;a style="background-color: #ffffff; color: #1565c0; padding: 7px 12px; text-decoration: none; display: inline-block; font-size: 14px; border: 1px solid #2196f3; border-radius: 4px;" href="https://dokkai-labo.tokyo/"&gt;トップ&lt;/a&gt;&lt;/div&gt;
&lt;/div&gt;
&lt;h2&gt;「ゆっくり＝正確」とは限らない理由&lt;/h2&gt;
&lt;h3&gt;本当に「ゆっくりのほうが正確」なのか？&lt;/h3&gt;
&lt;p&gt;保護者の方やお子さん自身から、次のような言葉を聞くことがあります。&lt;/p&gt;
&lt;blockquote&gt;&lt;p&gt;「うちの子はゆっくりだけど、やっている範囲は正確だと思うんです」&lt;/p&gt;&lt;/blockquote&gt;
&lt;p&gt;しかし、指導者の立場から見ると、これは実はごく少数派です。&lt;/p&gt;
&lt;ul&gt;
&lt;li&gt;「速いけれど雑」というタイプや&lt;/li&gt;
&lt;li&gt;「ゆっくりだけれど、その分だけ正確」というタイプは、&lt;span style="color: #ff0000;"&gt;全体の一割未満&lt;/span&gt;のイメージ&lt;/li&gt;
&lt;/ul&gt;
&lt;p&gt;多くの場合は、次のどちらかに当てはまります。&lt;/p&gt;
&lt;ul&gt;
&lt;li&gt;&lt;strong&gt;速くて正確な子&lt;/strong&gt;（定番のアプローチが即座に浮かぶ）&lt;/li&gt;
&lt;li&gt;&lt;strong&gt;ゆっくりで、まだまだ伸びしろがある子&lt;/strong&gt;&lt;/li&gt;
&lt;/ul&gt;
&lt;p&gt;この差を生むのが、&lt;span style="color: #0000ff;"&gt;「定番アプローチ」を瞬時に思い出せるかどうか&lt;/span&gt;です。つまり、&lt;strong&gt;スピードと正確性は本来、表裏一体&lt;/strong&gt;なのです。&lt;/p&gt;
&lt;h3&gt;定番アプローチが「速さ」と「正確さ」を同時に高める&lt;/h3&gt;
&lt;p&gt;国語の問題にも、算数同様に「定番の考え方」「よく使う読み方」が存在します。たとえば、次のような例です。&lt;/p&gt;
&lt;p&gt;&lt;span style="color: #008000;"&gt;「僕は【　　　】が好きだ」&lt;/span&gt;という文を見たら、&lt;/p&gt;
&lt;ul&gt;
&lt;li&gt;&lt;span style="color: #008000;"&gt;「【　　　】は僕が好きなもの」&lt;/span&gt;だとすぐに言い換える&lt;/li&gt;
&lt;li&gt;そのうえで、「では、僕が好きなものは何か？」と本文から探す&lt;/li&gt;
&lt;/ul&gt;
&lt;p&gt;このような&lt;strong&gt;読みの定番パターン&lt;/strong&gt;をいくつも頭にストックしておくことで、&lt;/p&gt;
&lt;ul&gt;
&lt;li&gt;答え方の見通しが早く立つ&lt;/li&gt;
&lt;li&gt;無駄に悩む時間が減り、スピードが上がる&lt;/li&gt;
&lt;li&gt;根拠をもとに答えを選べるので、正確さも上がる&lt;/li&gt;
&lt;/ul&gt;
&lt;p&gt;ただし、&lt;span style="color: #0000ff;"&gt;知識として聞いただけでは使いこなせません&lt;/span&gt;。必ず&lt;span style="color: #0000ff;"&gt;問題演習を通じて、定番アプローチが「スパッ」と頭に浮かぶ状態&lt;/span&gt;になるまで繰り返すことが必要です。読み方と設問処理の「進める順番」が曖昧で時間が溶けるタイプには、&lt;a href="https://dokkai-labo.tokyo/col_blog/dokkai-shori-junban/"&gt;読解の“処理の順番”がつかめない子のオンライン改善法&lt;/a&gt;が噛み合います。&lt;/p&gt;
&lt;h2&gt;文章を速く・正確に読むための工夫&lt;/h2&gt;
&lt;h3&gt;極端な「二度読みぐせ」がなければ、多少の遅さは問題ない&lt;/h3&gt;
&lt;p&gt;文章を読むスピードについては、&lt;strong&gt;極端に何度も同じ箇所を読み返すのでなければ、大きな問題にはなりにくい&lt;/strong&gt;と考えています。&lt;/p&gt;
&lt;p&gt;一方で、「もう一段スピードが上がれば、設問にかけられる時間が増えるのに…」というケースもあります。その場合は、次のようなトレーニングが効果的です。&lt;/p&gt;
&lt;h3&gt;大人とタイムトライアルをしてみる&lt;/h3&gt;
&lt;p&gt;家庭で実践しやすい方法として、&lt;span style="color: #0000ff;"&gt;保護者の方と一緒に同じ文章を読み、時間を計る&lt;/span&gt;というやり方があります。&lt;/p&gt;
&lt;ol&gt;
&lt;li&gt;保護者が普段どおりのペースで本文を読む&lt;/li&gt;
&lt;li&gt;お子さんも同じ文章を読み、かかった時間を計測する&lt;/li&gt;
&lt;li&gt;たとえば保護者より&lt;span style="color: #ff0000;"&gt;3分多く時間がかかった&lt;/span&gt;なら、「あと&lt;span style="color: #0000ff;"&gt;3分速く読めると理想的&lt;/span&gt;だね」と具体的な目標にする&lt;/li&gt;
&lt;/ol&gt;
&lt;p&gt;このように、&lt;strong&gt;具体的な差分としてスピード目標を共有する&lt;/strong&gt;ことで、子ども自身も「どれくらい速くなればよいか」をイメージしやすくなります。&lt;/p&gt;
&lt;h3&gt;知らない言葉で止まりすぎない工夫&lt;/h3&gt;
&lt;p&gt;文章を読んでいるとき、&lt;/p&gt;
&lt;ul&gt;
&lt;li&gt;&lt;span style="color: #ff0000;"&gt;知らない言葉が出てきた瞬間にピタッと止まってしまう&lt;/span&gt;&lt;/li&gt;
&lt;/ul&gt;
&lt;p&gt;という子もいます。この場合、次のような習慣を身につけさせることが大切です。&lt;/p&gt;
&lt;ul&gt;
&lt;li&gt;&lt;span style="color: #0000ff;"&gt;使われている漢字から意味を予想する&lt;/span&gt;&lt;/li&gt;
&lt;li&gt;&lt;span style="color: #0000ff;"&gt;前後の文脈から「多分こういう意味だろう」と考える&lt;/span&gt;&lt;/li&gt;
&lt;/ul&gt;
&lt;p&gt;もちろん、あとから辞書などで調べることも大切ですが、&lt;strong&gt;試験中に毎回調べている時間はありません&lt;/strong&gt;。文脈から大枠をつかむ習慣がついていれば、自然と語彙力も育っていきますし、&lt;strong&gt;知らない言葉が出てきても読みが止まりにくくなります&lt;/strong&gt;。&lt;/p&gt;
&lt;h2&gt;問題を解く時間を短縮するコツ&lt;/h2&gt;
&lt;h3&gt;「10秒考えて分からなければ飛ばす」をルール化する&lt;/h3&gt;
&lt;p&gt;設問に時間をかけすぎないためには、次のようなルールを決めておくと効果的です。&lt;/p&gt;
&lt;ul&gt;
&lt;li&gt;選択問題：&lt;span style="color: #0000ff;"&gt;10秒考えても候補が絞れないなら、仮の答えを選んで次へ進む&lt;/span&gt;&lt;/li&gt;
&lt;li&gt;抜き出し問題：どうしても見つからなければ、一旦飛ばして残り時間で戻る&lt;/li&gt;
&lt;li&gt;飛ばした問題には★などの印を付け、最後に必ずチェックする&lt;/li&gt;
&lt;/ul&gt;
&lt;p&gt;大切なのは、&lt;strong&gt;「分かる問題で確実に得点する」ことを優先する姿勢&lt;/strong&gt;です。1問に固執して他の問題にたどり着けないのは、入試では大きなロスになります。&lt;/p&gt;
&lt;h3&gt;定番アプローチを「使えるレベル」まで練習する&lt;/h3&gt;
&lt;p&gt;すでに触れたように、&lt;/p&gt;
&lt;ul&gt;
&lt;li&gt;&lt;span style="color: #0000ff;"&gt;定番のアプローチを知る&lt;/span&gt;&lt;/li&gt;
&lt;li&gt;&lt;span style="color: #0000ff;"&gt;問題演習を通じて、瞬時に使えるレベルにまで磨く&lt;/span&gt;&lt;/li&gt;
&lt;/ul&gt;
&lt;p&gt;この二つが揃ってはじめて、スピードと正確性が同時に高まります。&lt;/p&gt;
&lt;p&gt;定番アプローチの例：&lt;/p&gt;
&lt;ul&gt;
&lt;li&gt;主語・述語を押さえてから、誰が何をどうした話かを整理する&lt;/li&gt;
&lt;li&gt;「しかし」「ところが」などの逆接後に、筆者の主張や大事な内容が来ると意識する&lt;/li&gt;
&lt;li&gt;心情語の前後で、出来事と気持ちの変化をセットで追う&lt;/li&gt;
&lt;/ul&gt;
&lt;p&gt;これらを「知っている」で終わらせず、&lt;strong&gt;演習のなかでパッと出てくる状態&lt;/strong&gt;になるまで繰り返すことが、最終的には時間短縮にも直結します。&lt;/p&gt;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&lt;h2&gt;試験本番での時間配分の考え方&lt;/h2&gt;
&lt;h3&gt;算数と国語では「見直し」の性質が違う&lt;/h3&gt;
&lt;p&gt;算数では、「途中計算の確認」「別解との照合」など、どうしても見直しに時間が必要な科目です。そのため、&lt;/p&gt;
&lt;ul&gt;
&lt;li&gt;制限時間50分のテストなら、&lt;strong&gt;1周目は35分（全体の約70％）を目安&lt;/strong&gt;に解き終える&lt;/li&gt;
&lt;li&gt;残り15分で見直しや、飛ばした問題の再チャレンジをする&lt;/li&gt;
&lt;/ul&gt;
&lt;p&gt;といった時間配分の指導がよく行われます。&lt;/p&gt;
&lt;p&gt;一方、国語では、&lt;span style="color: #ff0000;"&gt;算数ほど「計算の見直し」に時間をかける必要はありません&lt;/span&gt;。見直し時間はあるに越したことはありませんが、算数ほど「二周目前提」で時間を割く必要はないというイメージです。&lt;/p&gt;
&lt;h3&gt;国語で意識したい「大問ごとの時間配分」&lt;/h3&gt;
&lt;p&gt;国語の場合は、次のような考え方をベースにすると良いでしょう。&lt;/p&gt;
&lt;ul&gt;
&lt;li&gt;たとえば「大問1：物語文」「大問2：説明文」という構成なら&lt;/li&gt;
&lt;li&gt;物語文のほうが文章量が多く時間もかかりやすい&lt;/li&gt;
&lt;li&gt;演習を通して、&lt;span style="color: #0000ff;"&gt;物語文に30分、説明文に20分程度&lt;/span&gt;など、自分なりの目安をつかむ&lt;/li&gt;
&lt;/ul&gt;
&lt;p&gt;試験中は、その目安と時計を照らし合わせながら、&lt;/p&gt;
&lt;ul&gt;
&lt;li&gt;「そろそろ30分になるから、物語文を切り上げて次に進もう」&lt;/li&gt;
&lt;li&gt;「まだ余裕があるから、この設問にもう少し時間をかけても大丈夫そうだ」&lt;/li&gt;
&lt;/ul&gt;
&lt;p&gt;といった判断をしていきます。&lt;strong&gt;日々の演習で「自分のペース」を数値として把握しておくこと&lt;/strong&gt;が、時間配分の精度を上げる近道です。&lt;/p&gt;
&lt;h2&gt;日々の学習でできる「時間が足りない」対策&lt;/h2&gt;
&lt;h3&gt;対策1：普段から時間を計りながら解く&lt;/h3&gt;
&lt;p&gt;入試本番と同じように、&lt;span style="color: #0000ff;"&gt;普段から時間を計って問題を解くことを習慣化&lt;/span&gt;しましょう。これにより、&lt;/p&gt;
&lt;ul&gt;
&lt;li&gt;自分が文章を読むスピード&lt;/li&gt;
&lt;li&gt;設問ごとにかかる時間の感覚&lt;/li&gt;
&lt;/ul&gt;
&lt;p&gt;を、&lt;span style="color: #ff0000;"&gt;「身体で」理解できるようになります&lt;/span&gt;。&lt;/p&gt;
&lt;p&gt;時間を気にせずじっくり解いたときと、制限時間を設けて解いたときでは、ほとんどの場合、得点は変わります。時間を意識すると、&lt;/p&gt;
&lt;ul&gt;
&lt;li&gt;焦りからケアレスミスが増える&lt;/li&gt;
&lt;li&gt;自分の読書スピードを把握できず、最後の問題までたどり着かない&lt;/li&gt;
&lt;/ul&gt;
&lt;p&gt;といったことが起こりやすくなります。だからこそ、&lt;strong&gt;普段の学習から「時間と付き合う練習」をしておく&lt;/strong&gt;ことが重要なのです。&lt;/p&gt;
&lt;h3&gt;対策2：読むスピードを意識し、音読を活用する&lt;/h3&gt;
&lt;p&gt;そもそも、&lt;strong&gt;文章を読むスピードが極端に遅いと、設問にかけられる時間が不足します&lt;/strong&gt;。ただし、むやみにスピードだけを上げるのは危険です。&lt;/p&gt;
&lt;ul&gt;
&lt;li&gt;&lt;span style="color: #ff0000;"&gt;「自分が理解できる範囲」でスピードを上げていくこと&lt;/span&gt;が大事&lt;/li&gt;
&lt;/ul&gt;
&lt;p&gt;家庭学習の場面では、次のような工夫が有効です。&lt;/p&gt;
&lt;ul&gt;
&lt;li&gt;黙読ではなく、&lt;span style="color: #0000ff;"&gt;音読を取り入れる&lt;/span&gt;&lt;/li&gt;
&lt;li&gt;&lt;strong&gt;耳や口も使い、五感を多く使って読むことで、内容が整理されやすくなる&lt;/strong&gt;&lt;/li&gt;
&lt;li&gt;ただし、「主人公になりきって演じる」読み方よりも、&lt;strong&gt;客観的に内容を追う音読&lt;/strong&gt;を意識する&lt;/li&gt;
&lt;li&gt;なるべくテンポよく音読し、その延長として黙読のスピードも上げていく&lt;/li&gt;
&lt;/ul&gt;
&lt;p&gt;音読に慣れてスピードが上がってくると、黙読の際にも「文字を目で追って理解する速さ」が自然と向上していきます。さまざまなジャンルの文章で、日々コツコツ訓練していくのが理想です。&lt;/p&gt;
&lt;h3&gt;対策3：設問を先に読む方法は「合う子だけ」に&lt;/h3&gt;
&lt;p&gt;「本文を読む前に設問を読んでおく」という解き方も、時間短縮の方法としてよく紹介されます。この方法には次のようなメリットがあります。&lt;/p&gt;
&lt;ul&gt;
&lt;li&gt;設問を先に読んでおくことで、本文を読むときに「何に注目すべきか」が分かる&lt;/li&gt;
&lt;li&gt;本文を読みながら答えの手がかりを意識できるので、&lt;span style="color: #0000ff;"&gt;設問の意味を理解する時間を短縮できる&lt;/span&gt;&lt;/li&gt;
&lt;li&gt;段落分けや抜き出し問題などでは、該当箇所を探し直す手間が減る&lt;/li&gt;
&lt;/ul&gt;
&lt;p&gt;一方で、この方法には次のようなリスクもあります。&lt;/p&gt;
&lt;ul&gt;
&lt;li&gt;設問を先に読んだものの、&lt;strong&gt;本文を読んでいるうちに設問内容を忘れる&lt;/strong&gt;&lt;/li&gt;
&lt;li&gt;&lt;strong&gt;答えを探すことに意識が行きすぎて、文章全体の流れをつかめなくなる&lt;/strong&gt;&lt;/li&gt;
&lt;li&gt;結果として、&lt;span style="color: #0000ff;"&gt;文章全体の内容理解が浅くなってしまう&lt;/span&gt;&lt;/li&gt;
&lt;/ul&gt;
&lt;p&gt;そのため、この方法を使うかどうかは、&lt;/p&gt;
&lt;ul&gt;
&lt;li&gt;&lt;span style="color: #ff0000;"&gt;設問を把握しながら、文章理解と答え探しを同時進行できるかどうか&lt;/span&gt;&lt;/li&gt;
&lt;/ul&gt;
&lt;p&gt;を基準に判断する必要があります。&lt;/p&gt;
&lt;p&gt;まとめると、&lt;/p&gt;
&lt;ul&gt;
&lt;li&gt;&lt;strong&gt;うまく使いこなせる子にとっては、大きな時間短縮につながる有効な方法&lt;/strong&gt;&lt;/li&gt;
&lt;li&gt;難しいと感じる子が無理に取り入れると、かえって時間のロスや理解不足を招きやすい&lt;/li&gt;
&lt;li&gt;最終的には、&lt;strong&gt;自分に合った解き方を見つけることが何より大切&lt;/strong&gt;&lt;/li&gt;
&lt;/ul&gt;
&lt;h2&gt;まとめ：時間を味方につける長文読解のポイント&lt;/h2&gt;
&lt;p&gt;中学受験の長文読解では、短時間でサッと理解できるような簡単な問題ばかりが出題されるわけではありません。そのなかで「時間が足りない」状況を防ぐには、次のようなポイントを押さえておくことが重要です。&lt;/p&gt;
&lt;ul&gt;
&lt;li&gt;&lt;strong&gt;途中で立ち止まりすぎない読み方を身につける&lt;/strong&gt;&lt;br /&gt;
┗ 「よほど重要な箇所以外は二度読みしない」「まず最後まで読み切る」意識を持つ。&lt;/li&gt;
&lt;li&gt;&lt;strong&gt;設問に粘りすぎないルールを決める&lt;/strong&gt;&lt;br /&gt;
┗ 10秒考えて分からなければ一旦飛ばし、★印を付けて後から戻る。&lt;/li&gt;
&lt;li&gt;&lt;strong&gt;定番アプローチを知り、演習で「瞬時に使える」まで磨く&lt;/strong&gt;&lt;br /&gt;
┗ スピードと正確さは表裏一体。読みの定番パターンが身についているほど、速く・正確に解ける。&lt;/li&gt;
&lt;li&gt;&lt;strong&gt;普段から時間を計り、自分のペースを数値として把握する&lt;/strong&gt;&lt;br /&gt;
┗ 本番と同じように制限時間を設けて演習し、「どの大問に何分かけるか」の感覚を養う。&lt;/li&gt;
&lt;li&gt;&lt;strong&gt;音読を活用して読むスピードと理解力を同時に鍛える&lt;/strong&gt;&lt;br /&gt;
┗ 主観的に演じすぎず、テンポよく客観的に内容を追う音読を習慣化する。&lt;/li&gt;
&lt;li&gt;&lt;strong&gt;設問先読みは「自分に合うかどうか」を見極めて使う&lt;/strong&gt;&lt;br /&gt;
┗ 合う子には有効な時短手法だが、無理に取り入れると逆効果になることも。&lt;/li&gt;
&lt;/ul&gt;
&lt;p&gt;これらを日々の学習のなかで少しずつ実践していくことで、&lt;/p&gt;
&lt;ul&gt;
&lt;li&gt;読み終わる前に時間が来てしまう&lt;/li&gt;
&lt;li&gt;解き切る前に終了時間になってしまう&lt;/li&gt;
&lt;/ul&gt;
&lt;p&gt;という状況は確実に減っていきます。&lt;strong&gt;「読める力」と「時間内に解き切る力」はセットで育てていくもの&lt;/strong&gt;です。ご家庭での学習や、塾・個別指導の中でも、ぜひ意識して取り組んでみてください。&lt;/p&gt;
&lt;div class="alert alert-primary p-3 mt-4" role="alert"&gt;
&lt;p class="mb-2"&gt;&lt;strong&gt;時間配分がズレたままだと、取り切れる部分点が「減点」として残りやすい&lt;/strong&gt;&lt;/p&gt;
&lt;p class="mb-1"&gt;読んで止まる・設問で粘る癖を放置すると、部分点を落とす減点が積み重なり、合計点に跳ね返って点数が伸びないまま直前期に入ります。&lt;/p&gt;
&lt;p class="mb-3"&gt;損が起きる原因は、判断軸が曖昧なままだからです。&lt;/p&gt;
&lt;div class="d-grid gap-2"&gt;&lt;a class="btn btn-primary btn-lg" href="https://dokkai-labo.tokyo/kobetsuonline01/"&gt;読む順番と飛ばし基準を1対1で決める&lt;/a&gt;&lt;br /&gt;
&lt;a class="btn btn-outline-primary btn-lg" href="https://dokkai-labo.tokyo/ct/strategy/"&gt;指導指針で修正の基準を確認する&lt;/a&gt;&lt;/div&gt;
&lt;hr class="my-3" /&gt;
&lt;div class="d-flex flex-column gap-1"&gt;&lt;a href="https://dokkai-labo.tokyo/lesson/1-1elem/"&gt;完全1対1個別指導講座 中学受験&lt;/a&gt;&lt;br /&gt;
&lt;a href="https://dokkai-labo.tokyo/col_blog/dokkai-shori-junban/"&gt;国語の処理の順番を身につける&lt;/a&gt;&lt;br /&gt;
&lt;a href="https://dokkai-labo.tokyo/vacant_sum/"&gt;直近4週間の空きコマ状況&lt;/a&gt;&lt;br /&gt;
&lt;a href="https://dokkai-labo.tokyo/contact/"&gt;お問い合わせ&lt;/a&gt;&lt;br /&gt;
&lt;a href="https://dokkai-labo.tokyo/"&gt;トップページ&lt;/a&gt;&lt;/div&gt;
&lt;/div&gt;
&lt;section id="veu_cta-20370" class="veu_cta"&gt;&lt;/section&gt;
&lt;p&gt;&amp;nbsp;&lt;/p&gt;
&lt;section class="veu_cta" id="veu_cta-20525"&gt;&lt;h1 class="cta_title"&gt;講座案内：【オンライン】完全１対１個別指導【大学受験】&lt;/h1&gt;&lt;div class="cta_body"&gt;&lt;div class="cta_body_image cta_body_image_right"&gt;&lt;a href="https://dokkai-labo.tokyo/kobetsuonline02/" target="_blank"&gt;&lt;/a&gt;&lt;/div&gt;&lt;div class="cta_body_txt image_exist"&gt;当塾で開講中の大学受験対策１対１個別指導講座をオンラインで受講可能です。教室で受ける授業さながらの授業を、個別指導オンラインでも再現しております。&lt;/div&gt;&lt;div class="cta_body_link"&gt;&lt;a href="https://dokkai-labo.tokyo/kobetsuonline02/" class="btn btn-primary btn-block btn-lg" target="_blank"&gt;【オンライン】完全１対１個別指導【大学受験】&lt;/a&gt;&lt;/div&gt;&lt;/div&gt;&lt;!-- [ /.vkExUnit_cta_body ] --&gt;&lt;/section&gt;			
------</t>
  </si>
  <si>
    <t>https://dokkai-labo.tokyo/blog/kaisei2021/</t>
  </si>
  <si>
    <t>以下のページは不自然なワードを使用しています。
これらを適切に自然な言葉に置き換えて下さい。
なお、本文の装飾や構造は絶対に変えないでください。
【対象ページURL】
https://dokkai-labo.tokyo/blog/kaisei2021/
【検出された不自然ワード】
- 型
- 乱れ
【本文】
------
&lt;h2&gt;開成2021国語で効く2つの解法（心情／比喩）&lt;/h2&gt;
&lt;p&gt;開成中2021（令和3）国語の厳選設問は、難しく見えても&lt;strong&gt;「本文のどこが根拠か」&lt;/strong&gt;を押さえると解き筋が立ちます。このページでは、とくに再現性が高い次の2つの解法に絞って整理します（開成志望者はもちろん、難関中の記述対策にも活用できます）。&lt;/p&gt;
&lt;table style="width: 100%; border-collapse: collapse; margin: 12px 0;"&gt;
&lt;thead&gt;
&lt;tr&gt;
&lt;th style="border: 1px solid #bbb; padding: 8px; background: #f5f5f5; text-align: left; width: 22%;"&gt;項目&lt;/th&gt;
&lt;th style="border: 1px solid #bbb; padding: 8px; background: #f5f5f5; text-align: left;"&gt;やること（効率的なステップ）&lt;/th&gt;
&lt;th style="border: 1px solid #bbb; padding: 8px; background: #f5f5f5; text-align: left; width: 30%;"&gt;狙えるキーワード&lt;/th&gt;
&lt;/tr&gt;
&lt;/thead&gt;
&lt;tbody&gt;
&lt;tr&gt;
&lt;td style="border: 1px solid #bbb; padding: 8px;"&gt;&lt;strong&gt;心情&lt;/strong&gt;&lt;/td&gt;
&lt;td style="border: 1px solid #bbb; padding: 8px;"&gt;本文の&lt;strong&gt;背景&lt;/strong&gt;（状況）→ &lt;strong&gt;出来事&lt;/strong&gt;（行動・発言）→ 心情を論理的に導く（傍線部心情の&lt;strong&gt;根拠&lt;/strong&gt;を本文から拾う）&lt;/td&gt;
&lt;td style="border: 1px solid #bbb; padding: 8px;"&gt;傍線部 心情 根拠／心情問題 解き方&lt;/td&gt;
&lt;/tr&gt;
&lt;tr&gt;
&lt;td style="border: 1px solid #bbb; padding: 8px;"&gt;&lt;strong&gt;比喩の説明&lt;/strong&gt;&lt;/td&gt;
&lt;td style="border: 1px solid #bbb; padding: 8px;"&gt;傍線部を&lt;strong&gt;ブロック分け&lt;/strong&gt;→ 各ブロックを平易に&lt;strong&gt;言い換え&lt;/strong&gt;→ 1文に&lt;strong&gt;まとめる&lt;/strong&gt;（本文の対応箇所に戻る）&lt;/td&gt;
&lt;td style="border: 1px solid #bbb; padding: 8px;"&gt;比喩 言い換え／ブロック分け 国語&lt;/td&gt;
&lt;/tr&gt;
&lt;/tbody&gt;
&lt;/table&gt;
&lt;p&gt;過去問演習の「何年分・何回・どの順番で進めるか」まで含めた全体像は、&lt;a href="https://dokkai-labo.tokyo/blog/kokugo-kakomon/"&gt;過去問演習の全体像はこちら&lt;/a&gt;で整理しています。&lt;/p&gt;
&lt;hr style="margin: 18px 0;" /&gt;
&lt;h2&gt;解説動画と、このページの使い方（開成志望・難関中記述にも活用）&lt;/h2&gt;
&lt;p&gt;令和３年度（2021）開成中学校の入試国語から、重要な設問をピックアップし、解き方の&lt;strong&gt;「ポイント」&lt;/strong&gt;とともに解説します。本文中のどこから根拠を拾えばよいか、どのように心情や比喩表現を読み解けばよいかを整理していますので、開成志望者はもちろん、難関中学国語の記述対策としても活用いただけます。&lt;/p&gt;
&lt;div style="margin: 20px 0; text-align: center;"&gt;&lt;iframe title="開成中学校・令和３年度厳選解説動画" src="https://www.youtube.com/embed/3kHaY3Hwm2w" width="560" height="315" frameborder="0" allowfullscreen="allowfullscreen"&gt;&lt;/iframe&gt;&lt;/div&gt;
&lt;p&gt;令和３年度（2021）開成中学校の入試より、厳選した問題とその解説をお届けします。&lt;strong&gt;動画→本文（このページ）&lt;/strong&gt;の順で見ると、解き方の流れが頭に残りやすくなります。&lt;/p&gt;
&lt;hr style="margin: 18px 0;" /&gt;
&lt;h2&gt;心情問題の解き方（背景＋出来事→心情）&lt;/h2&gt;
&lt;p&gt;ここでは、大問一・問三を題材に、傍線部の心情を&lt;strong&gt;本文根拠&lt;/strong&gt;から整理する解法を確認します。心情問題は「感覚」で当てにいくより、&lt;strong&gt;背景（状況）＋出来事（行動・発言）&lt;/strong&gt;で組み立てると安定します。&lt;/p&gt;
&lt;h3&gt;心情読解のステップ（根拠の拾い方まで）&lt;/h3&gt;
&lt;div class="rounded" style="background-color: lightblue; padding: 10px;"&gt;&lt;strong&gt;【心情読解の基本】&lt;/strong&gt;&lt;br /&gt;
・まず&lt;strong&gt;背景&lt;/strong&gt;（それまでの状況・文脈）を確認する。&lt;br /&gt;
・次に&lt;strong&gt;出来事&lt;/strong&gt;（行動・発言）を整理する。&lt;br /&gt;
・背景＋出来事から、どのような気持ちかを論理的に導き出す。&lt;br /&gt;
・最後に、傍線部の答えとして&lt;strong&gt;本文の根拠（どこに書いてあるか）&lt;/strong&gt;をセットで示せる形にする。&lt;/div&gt;
&lt;p&gt;「傍線部 心情 根拠」のタイプは、答えそのものよりも&lt;strong&gt;根拠の置き場&lt;/strong&gt;が合否を分けやすいので、まずはこの流れを定着させるのが近道です。&lt;/p&gt;
&lt;h3&gt;傍線③Aの解説（照れ隠し）&lt;/h3&gt;
&lt;p&gt;この問題では、傍線③Ａ・Ｂにおける主人公「拓也」の心情が問われています。まずは傍線Ａの直前を読むことで、拓也の置かれている状況と行動が分かります。&lt;/p&gt;
&lt;ul&gt;
&lt;li&gt;&lt;strong&gt;背景：&lt;/strong&gt;穴のあいたズックを縫ってもらってうれしい。&lt;/li&gt;
&lt;li&gt;&lt;strong&gt;出来事：&lt;/strong&gt;「ちょっとカッコ悪いなァ」と言って、笑ってみせた。&lt;/li&gt;
&lt;/ul&gt;
&lt;p&gt;この二つを組み合わせると、次のように読み取れます。&lt;/p&gt;
&lt;ul&gt;
&lt;li&gt;本当は&lt;strong&gt;うれしい&lt;/strong&gt;のに、それを素直に言うのは&lt;strong&gt;恥ずかしい&lt;/strong&gt;ので、「カッコ悪い」と冗談めかして言い、笑ってごまかしている。&lt;/li&gt;
&lt;/ul&gt;
&lt;p&gt;したがって、傍線Ａにおける拓也の心情は、&lt;/p&gt;
&lt;p&gt;&lt;strong&gt;「ズックの穴を縫ってもらい、うれしくなったが、それを素直に言うのは恥ずかしい。」&lt;/strong&gt;&lt;/p&gt;
&lt;p&gt;とまとめることができます。いわゆる「照れ隠し」の感情です。&lt;/p&gt;
&lt;h3&gt;傍線③Bの解説（後悔）&lt;/h3&gt;
&lt;p&gt;続いて、傍線Ｂの直前を確認します。&lt;/p&gt;
&lt;ul&gt;
&lt;li&gt;「なんもカッコ悪いことがあるもんか～母親の言葉のおわりがかすかにふるえているようだった」&lt;/li&gt;
&lt;/ul&gt;
&lt;p&gt;ここから、以下のように整理できます。&lt;/p&gt;
&lt;ul&gt;
&lt;li&gt;&lt;strong&gt;背景：&lt;/strong&gt;拓也が「カッコ悪い」と言った。&lt;/li&gt;
&lt;li&gt;&lt;strong&gt;出来事：&lt;/strong&gt;母親がそれを否定しながら話すが、その言葉の終わりがかすかに震えており、泣きかけているように見える。&lt;/li&gt;
&lt;/ul&gt;
&lt;p&gt;この「震え」によって、拓也の言葉が母親を傷つけてしまったことが読み取れます。したがって、傍線Ｂにおける拓也の心情は、&lt;/p&gt;
&lt;p&gt;&lt;strong&gt;「母を傷つけてしまったと思い、『カッコ悪い』などと言わなければよかったと後悔している。」&lt;/strong&gt;&lt;/p&gt;
&lt;p&gt;と整理できます。&lt;/p&gt;
&lt;h3&gt;家庭学習の直し方（心情問題）&lt;/h3&gt;
&lt;p&gt;心情問題は、直しの段階で「答えを覚える」より、&lt;strong&gt;背景→出来事→心情&lt;/strong&gt;の流れを再現できるようにすると伸びやすいです。次の4点だけ押さえると、家庭学習でもスムーズに進めやすくなります。&lt;/p&gt;
&lt;ul&gt;
&lt;li&gt;&lt;strong&gt;背景&lt;/strong&gt;にあたる1〜2行を本文から抜き出してメモする（状況・文脈）。&lt;/li&gt;
&lt;li&gt;&lt;strong&gt;出来事&lt;/strong&gt;にあたる行動・発言を1つに絞ってメモする。&lt;/li&gt;
&lt;li&gt;2つをつないで、心情を&lt;strong&gt;一言で言い換える&lt;/strong&gt;（照れ／後悔など）。&lt;/li&gt;
&lt;li&gt;最後に、答案は&lt;strong&gt;本文の言葉を軸&lt;/strong&gt;にしてまとめ直す（根拠の場所もセットで確認）。&lt;/li&gt;
&lt;/ul&gt;
&lt;hr style="margin: 18px 0;" /&gt;
&lt;h2&gt;比喩表現の説明問題（ブロック分け→言い換え→統合）&lt;/h2&gt;
&lt;p&gt;大問二・問二は、傍線部の意味を説明させる問題です。比喩的なまとまりが長いので、まずは&lt;strong&gt;ブロック分け&lt;/strong&gt;を行い、各ブロックを平易に言い換え、最後に一文にまとめます。&lt;/p&gt;
&lt;h3&gt;ブロック分けのステップ&lt;/h3&gt;
&lt;div class="rounded" style="background-color: lightblue; padding: 10px;"&gt;&lt;strong&gt;【ブロック分けのステップ】&lt;/strong&gt;&lt;br /&gt;
(1) 傍線部を意味のかたまりごとに区切る。&lt;br /&gt;
(2) 各ブロックが本文中で何を指しているのかを探す。&lt;br /&gt;
(3) それぞれを平易な日本語に言い換え、最後にすべてを一文にまとめる。&lt;/div&gt;
&lt;p&gt;この文章では、傍線部を次の３つに分けて考えます。&lt;/p&gt;
&lt;ul&gt;
&lt;li&gt;①「定置網にはまり」&lt;/li&gt;
&lt;li&gt;②「うさぎ跳びをしながら」&lt;/li&gt;
&lt;li&gt;③「出る杭に嫉妬している」&lt;/li&gt;
&lt;/ul&gt;
&lt;h3&gt;ブロック①「定置網にはまり」&lt;/h3&gt;
&lt;p&gt;&lt;strong&gt;＝ 周りに合わせて有名企業に就職する&lt;/strong&gt;&lt;/p&gt;
&lt;ul&gt;
&lt;li&gt;傍線の直前：&lt;br /&gt;
「もちろん、成功している～といった漠然とした理由で定置網にはまり」&lt;/li&gt;
&lt;/ul&gt;
&lt;p&gt;ここから、&lt;/p&gt;
&lt;ul&gt;
&lt;li&gt;「有名だから」という漠然とした理由で就職先を選ぶ。&lt;/li&gt;
&lt;li&gt;「みんながそうしているから、自分も同じようにする。」&lt;/li&gt;
&lt;/ul&gt;
&lt;p&gt;という姿が読み取れます。これらを合わせて、&lt;/p&gt;
&lt;p&gt;&lt;strong&gt;「周りに合わせて、有名な会社に就職すること」&lt;/strong&gt;&lt;/p&gt;
&lt;p&gt;が、「定置網にはまり」にあたると分かります。&lt;/p&gt;
&lt;h3&gt;ブロック②「うさぎ跳びをしながら」&lt;/h3&gt;
&lt;p&gt;&lt;strong&gt;＝ 意味のない努力を続ける&lt;/strong&gt;&lt;/p&gt;
&lt;p&gt;どのような文章か説明を求められているときは、同じ言葉が用いられている部分を丁寧に確認します。&lt;/p&gt;
&lt;ul&gt;
&lt;li&gt;傍線の前：&lt;br /&gt;
「体に悪い～考えずに意味のない努力をさせがちだ。」&lt;/li&gt;
&lt;/ul&gt;
&lt;p&gt;ここから、&lt;/p&gt;
&lt;ul&gt;
&lt;li&gt;&lt;strong&gt;「うさぎ跳びをしながら」＝「意味のない努力をしながら」&lt;/strong&gt;&lt;/li&gt;
&lt;/ul&gt;
&lt;p&gt;と読み替えることができます。&lt;/p&gt;
&lt;h3&gt;ブロック③「出る杭に嫉妬している」&lt;/h3&gt;
&lt;p&gt;&lt;strong&gt;＝ 成功した人に嫉妬する&lt;/strong&gt;&lt;/p&gt;
&lt;ul&gt;
&lt;li&gt;傍線１の３行ほど前：&lt;br /&gt;
「成功して莫大な～かなったりするようなこともない。」&lt;/li&gt;
&lt;/ul&gt;
&lt;p&gt;この文脈より、&lt;/p&gt;
&lt;ul&gt;
&lt;li&gt;&lt;strong&gt;「出る杭に嫉妬している」＝「成功した人に嫉妬している」&lt;/strong&gt;&lt;/li&gt;
&lt;/ul&gt;
&lt;p&gt;と整理できます。&lt;/p&gt;
&lt;h3&gt;3ブロックを一文にまとめるコツ&lt;/h3&gt;
&lt;p&gt;以上を一文にまとめると、傍線１の内容は、&lt;/p&gt;
&lt;p&gt;&lt;strong&gt;「周りに合わせて有名な会社に就職し、意味のない努力をしながら、成功した人に嫉妬していること。」&lt;/strong&gt;&lt;/p&gt;
&lt;p&gt;と説明することができます。&lt;/p&gt;
&lt;p&gt;比喩の言い換えは、「それっぽい言葉」に寄せるより、&lt;strong&gt;本文に書かれている内容に戻る&lt;/strong&gt;ことが重要です。ブロックごとに対応箇所を押さえ、言い換えを積み上げてからまとめると、ブレにくくなります。&lt;/p&gt;
&lt;h3&gt;家庭学習の直し方（比喩）&lt;/h3&gt;
&lt;p&gt;比喩説明は、直しの段階で「一文の完成度」だけを見ると再現できません。次の順で&lt;strong&gt;分解→言い換え→まとめ&lt;/strong&gt;を必ず通すと、同型の問題に強くなります。&lt;/p&gt;
&lt;ul&gt;
&lt;li&gt;傍線部を&lt;strong&gt;ブロック分け&lt;/strong&gt;し、区切った理由（意味の切れ目）を短く言えるようにする。&lt;/li&gt;
&lt;li&gt;各ブロックが指す内容を、本文の対応箇所に戻って確認する（&lt;strong&gt;本文根拠&lt;/strong&gt;を定着させる）。&lt;/li&gt;
&lt;li&gt;各ブロックを平易な日本語に&lt;strong&gt;言い換え&lt;/strong&gt;る（本文の言葉を軸にする）。&lt;/li&gt;
&lt;li&gt;最後に1文に&lt;strong&gt;まとめ&lt;/strong&gt;、主語・述語が乱れていないかを確認する。&lt;/li&gt;
&lt;/ul&gt;
&lt;hr style="margin: 18px 0;" /&gt;
&lt;h2&gt;よくある質問（開成国語／傍線部心情／比喩の言い換え）&lt;/h2&gt;
&lt;h3&gt;Q. 心情問題は「本文のどこ」を根拠にする？&lt;/h3&gt;
&lt;p&gt;A. 心情は「気持ちの言葉」そのものが書いていないことも多いので、まず&lt;strong&gt;背景（状況）&lt;/strong&gt;と&lt;strong&gt;出来事（行動・発言）&lt;/strong&gt;を本文から拾います。根拠は「背景にあたる部分」と「出来事にあたる部分」の2点セットで押さえると、傍線部心情が安定しやすくなります。&lt;/p&gt;
&lt;h3&gt;Q. 比喩の言い換えで迷ったら何から直す？&lt;/h3&gt;
&lt;p&gt;A. 迷ったら、先に「言い換えの言葉選び」を頑張るより、傍線部を&lt;strong&gt;ブロック分け&lt;/strong&gt;して、各ブロックが本文で何を指しているかを確認してください。本文に戻って対応箇所を特定できると、言い換えが過度に飛びにくくなります。&lt;/p&gt;
&lt;h3&gt;Q. 記述が長くなる／短くなるときの調整は？&lt;/h3&gt;
&lt;p&gt;A. 長くなるときは、ブロックや要素を盛り込み過ぎている可能性があります。逆に短くなるときは、本文根拠（背景・出来事、または対応箇所）が不足しがちです。まずは&lt;strong&gt;必要な要素（何を説明すべきか）&lt;/strong&gt;を確認し、本文の言葉に沿って過不足を調整する意識を持つとまとめやすくなります。&lt;/p&gt;
&lt;hr style="margin: 18px 0;" /&gt;
&lt;h2&gt;まとめ：開成中・国語で押さえたい解き方の「ポイント」（チェックリスト）&lt;/h2&gt;
&lt;ul&gt;
&lt;li&gt;心情問題は、&lt;strong&gt;背景＋出来事→心情&lt;/strong&gt;という流れで整理すると読み取りやすい。&lt;/li&gt;
&lt;li&gt;傍線部の心情は、答えだけでなく&lt;strong&gt;本文のどこが根拠か&lt;/strong&gt;（背景／出来事の2点）までセットで押さえる。&lt;/li&gt;
&lt;li&gt;比喩的な長い傍線部は、&lt;strong&gt;ブロック分け&lt;/strong&gt;をして一つずつ平易な日本語に直す。&lt;/li&gt;
&lt;li&gt;それぞれのブロックに対応する本文の記述を探し、&lt;strong&gt;本文の言葉で答える&lt;/strong&gt;ことを意識する。&lt;/li&gt;
&lt;li&gt;開成中学校は難関校ではありますが、&lt;strong&gt;国語の問題は答えになる部分が必ず文章中に書かれています&lt;/strong&gt;。本文から根拠を探し、論理的に言い換える練習を重ねていくことが重要。&lt;/li&gt;
&lt;/ul&gt;
&lt;p&gt;こうした読み取りの解法を普段の学習から意識しておけば、開成中学校をはじめとする難関校の記述問題にも、落ち着いて対応できるようになります。&lt;/p&gt;
&lt;hr style="margin: 18px 0;" /&gt;
&lt;div class="alert alert-primary p-3 mt-4" role="alert"&gt;
&lt;div class="alert alert-primary p-3 mt-4" role="alert"&gt;
&lt;div class="d-flex flex-column gap-1"&gt;&lt;/div&gt;
&lt;/div&gt;
&lt;/div&gt;
&lt;section class="veu_cta" id="veu_cta-20322"&gt;&lt;h1 class="cta_title"&gt;サービス案内：読解ラボ東京の「過去問解説」&lt;/h1&gt;&lt;div class="cta_body"&gt;&lt;div class="cta_body_image cta_body_image_right"&gt;&lt;a href="https://dokkai-labo.tokyo/?s=【過去問】&amp;#038;order=asc" target="_blank"&gt;&lt;/a&gt;&lt;/div&gt;&lt;div class="cta_body_txt image_exist"&gt;受験準備の最終段階で困りがちなのが過去問の扱いです。
&lt;br /&gt;全問について解説と採点基準を明示し、そのプロセスを体感してもらいます。&lt;/div&gt;&lt;div class="cta_body_link"&gt;&lt;a href="https://dokkai-labo.tokyo/?s=【過去問】&amp;#038;order=asc" class="btn btn-primary btn-block btn-lg" target="_blank"&gt;読解ラボ東京の過去問解説動画&lt;/a&gt;&lt;/div&gt;&lt;/div&gt;&lt;!-- [ /.vkExUnit_cta_body ] --&gt;&lt;/section&gt;			
------</t>
  </si>
  <si>
    <t>https://dokkai-labo.tokyo/blog/nada2021/</t>
  </si>
  <si>
    <t>以下のページは不自然なワードを使用しています。
これらを適切に自然な言葉に置き換えて下さい。
なお、本文の装飾や構造は絶対に変えないでください。
【対象ページURL】
https://dokkai-labo.tokyo/blog/nada2021/
【検出された不自然ワード】
- 整え
- 失点
【本文】
------
&lt;p&gt;&amp;nbsp;&lt;/p&gt;
&lt;p&gt;このページでは、&lt;strong&gt;灘中学校・令和３年度入試（国語）&lt;/strong&gt;から厳選した問題について、動画とあわせて解説します。&lt;br /&gt;
実際の入試問題を題材に、&lt;strong&gt;「どういうことか」系の説明問題でイコールの内容を探す解法&lt;/strong&gt;と、&lt;strong&gt;複数の情報をまとめて一つの答えにまとめるコツ&lt;/strong&gt;を確認していきましょう。&lt;br /&gt;
過去問演習を「何回・どんな順番で回すか」まで含めた全体像は、&lt;a href="https://dokkai-labo.tokyo/blog/kokugo-kakomon/"&gt;中学受験 国語の過去問演習の全体像はこちら&lt;/a&gt;でまとめています。&lt;/p&gt;
&lt;h2&gt;灘中学校・令和３年度 厳選解説動画&lt;/h2&gt;
&lt;p&gt;令和３年度 灘中学校の入試より、厳選した問題とその解説をお届けします。&lt;br /&gt;
動画では、本文のどこを根拠として拾えばよいのか、記述の組み立て方を具体的に説明しています。&lt;/p&gt;
&lt;p&gt;▶ 解説動画はこちら：&lt;br /&gt;
&lt;a href="https://youtu.be/UhDuS5Utcn0" target="_blank" rel="noopener noreferrer"&gt;https://youtu.be/UhDuS5Utcn0&lt;/a&gt;&lt;/p&gt;
&lt;h2&gt;解説&lt;/h2&gt;
&lt;h3&gt;大問一　問七：傍線部「どういうことか」を説明する問題&lt;/h3&gt;
&lt;p&gt;大問一問七は、&lt;strong&gt;傍線部が「どういうことか」を説明させる問題&lt;/strong&gt;です。&lt;br /&gt;
このタイプの設問では、傍線部と&lt;strong&gt;イコールの内容&lt;/strong&gt;を本文中から探し、そのまま、あるいは調整して答えにまとめていきます。&lt;/p&gt;
&lt;div class="rounded" style="background-color: lightblue; padding: 10px;"&gt;&lt;strong&gt;ポイント：&lt;/strong&gt;&lt;br /&gt;
説明を求められている問題＝「傍線部と同じ意味（イコール）の内容」を本文中から探して答える問題、と考えましょう。&lt;/div&gt;
&lt;h4&gt;① 傍線５とイコールの内容を探す&lt;/h4&gt;
&lt;p&gt;この問題では、設問で聞かれているのは&lt;strong&gt;傍線５の内容&lt;/strong&gt;です。&lt;br /&gt;
答えは本文中に書かれているため、傍線部の前後からイコールの内容を探していきます。&lt;/p&gt;
&lt;ul&gt;
&lt;li&gt;傍線５の直前の文：&lt;br /&gt;
「火の用途は多様です。～火さえも『調理』する生物なのです。」より、&lt;br /&gt;
→ &lt;strong&gt;【火を料理だけでなく多様な用途で用いる】&lt;/strong&gt; という内容が読み取れます。&lt;br /&gt;
これを説明の便宜上、&lt;strong&gt;(X)&lt;/strong&gt; とおきます。&lt;/li&gt;
&lt;/ul&gt;
&lt;p&gt;傍線部が指しているのは、まさにこの内容だと分かるため、まずは&lt;/p&gt;
&lt;p&gt;&lt;strong&gt;【火を料理だけでなく、多様な用途で用いること】&lt;/strong&gt;&lt;/p&gt;
&lt;p&gt;がイコールの内容になります。&lt;/p&gt;
&lt;h4&gt;② 字数が足りないときの調整：理由やイコール内容の追加&lt;/h4&gt;
&lt;div class="rounded" style="background-color: lightblue; padding: 10px;"&gt;&lt;strong&gt;字数が足りないときの調整法&lt;/strong&gt;&lt;br /&gt;
・自分が書いた内容の「理由」を加える&lt;br /&gt;
・自分が書いた内容とイコールの内容をさらに加える&lt;br /&gt;
のどちらか（もしくは両方）でボリュームを整えます。&lt;/div&gt;
&lt;p&gt;この問題では、&lt;strong&gt;(X) に対応する「イコールの内容」&lt;/strong&gt;を本文から補っていきます。&lt;/p&gt;
&lt;ul&gt;
&lt;li&gt;本文中には、&lt;br /&gt;
→ &lt;strong&gt;【X ＝ 人類の生活を一変させた】&lt;/strong&gt;&lt;br /&gt;
と言える記述があり、火の多様な利用が人類の生活に与えた影響が語られています。&lt;/li&gt;
&lt;/ul&gt;
&lt;p&gt;そこで、(X) とそのイコール内容を組み合わせることで、次のようにまとめることができます。&lt;/p&gt;
&lt;p&gt;&lt;strong&gt;&lt;br /&gt;
【火を料理だけでなく、多様な用途で用いることによって、人類の生活を一変させたということ。】&lt;br /&gt;
&lt;/strong&gt;&lt;/p&gt;
&lt;p&gt;このように、&lt;strong&gt;「何をしたか」＋「その結果どうなったか」&lt;/strong&gt;の二段構成で書くと、説得力のある説明になります。&lt;/p&gt;
&lt;h3&gt;大問二　問四：傍線部「どういうものか」を説明する問題&lt;/h3&gt;
&lt;p&gt;大問二問四は、傍線４が&lt;strong&gt;「どういうものか」&lt;/strong&gt;を説明させる問題です。&lt;br /&gt;
ここでも、&lt;strong&gt;傍線部とイコールの内容&lt;/strong&gt;を本文中から複数拾って、一つの答えにまとめていきます。&lt;/p&gt;
&lt;h4&gt;① 本文中のヒントをまとめる&lt;/h4&gt;
&lt;p&gt;本文の該当部分には、次のような記述があります。&lt;/p&gt;
&lt;ul&gt;
&lt;li&gt;「正確だが手打ちの温かみのない大量生産の点字本よりも、ずっと素敵だった。」&lt;/li&gt;
&lt;li&gt;「私たちのために間違えながらも手打ちしてくれたボランティアさんの手の温もりとして、私には嬉しく思えた。」&lt;/li&gt;
&lt;/ul&gt;
&lt;p&gt;これらの文から、次の２点が読み取れます。&lt;/p&gt;
&lt;ul&gt;
&lt;li&gt;&lt;strong&gt;【大量生産された点字本にはないもの】&lt;/strong&gt;&lt;br /&gt;
……「正確だが温かみのない大量生産の点字本」と対比されている。&lt;/li&gt;
&lt;li&gt;&lt;strong&gt;【目の不自由な人たちのために、間違えながらも手打ちしてくれたボランティアの人の優しさ】&lt;/strong&gt;&lt;br /&gt;
……「手の温もり」「嬉しく思えた」などの表現から、温かさ・思いやりの存在が分かる。&lt;/li&gt;
&lt;/ul&gt;
&lt;h4&gt;② ２つの要素を一つの文にまとめる&lt;/h4&gt;
&lt;p&gt;上の２点をつなげると、傍線４は次のように説明できます。&lt;/p&gt;
&lt;p&gt;&lt;strong&gt;&lt;br /&gt;
【大量生産された点字本にはない、目の不自由な人たちのために間違えながらも手打ちしてくれた、ボランティアの人のやさしさ。】&lt;br /&gt;
&lt;/strong&gt;&lt;/p&gt;
&lt;div class="rounded" style="background-color: lightblue; padding: 10px;"&gt;&lt;strong&gt;イコール内容を答えるときの基本&lt;/strong&gt;&lt;br /&gt;
・本文に書いてある表現をそのままつなぐだけでなく、&lt;br /&gt;
&lt;strong&gt;「対比されているもの」＋「そこに込められた気持ちや価値」&lt;/strong&gt;をまとめて一文にする。&lt;br /&gt;
・解法（イコールの内容を探す）を身につけ、その流れに沿って答えを導き出すのが定番アプローチです。&lt;/div&gt;
&lt;h2&gt;まとめ：灘中・記述問題で得点するための解法の考え方&lt;/h2&gt;
&lt;ul&gt;
&lt;li&gt;「どういうことか」「どういうものか」と聞かれたら、&lt;strong&gt;傍線部とイコールの内容&lt;/strong&gt;を本文中から探すのが基本。&lt;/li&gt;
&lt;li&gt;答えが本文に書いてある場合でも、&lt;strong&gt;一箇所だけでなく複数の文を組み合わせてまとめる&lt;/strong&gt;ことが多い。&lt;/li&gt;
&lt;li&gt;字数が足りないときは、&lt;strong&gt;自分が書いた内容の理由&lt;/strong&gt;か, &lt;strong&gt;イコールの内容&lt;/strong&gt;を加えて調整する。&lt;/li&gt;
&lt;li&gt;対比されているもの（大量生産の点字本 など）と、そこに込められた&lt;strong&gt;人の思いや温かさ&lt;/strong&gt;をセットで書くと、説得力が増す。&lt;/li&gt;
&lt;li&gt;灘中レベルの問題でも、&lt;strong&gt;「イコールの内容を本文から探す」という解法パターン&lt;/strong&gt;をきちんと身につければ、安定して得点できるようになる。&lt;/li&gt;
&lt;/ul&gt;
&lt;p&gt;動画と記事を併用しながら、&lt;strong&gt;「どの文を根拠に、どう組み立てているのか」&lt;/strong&gt;を意識して復習してみてください。&lt;br /&gt;
解法の考え方が身につけば、初見の文章に対しても落ち着いて記述を作れるようになります。&lt;/p&gt;
&lt;p&gt;&amp;nbsp;&lt;/p&gt;
&lt;p&gt;&lt;!-- [ /.socialSet ] --&gt;&lt;/p&gt;
&lt;div class="alert alert-primary p-3 mt-4" role="alert"&gt;
&lt;p class="mb-2"&gt;&lt;strong&gt;過去問を回しても、国語の失点が定着してしまう&lt;/strong&gt;&lt;/p&gt;
&lt;p class="mb-1"&gt;本文とズレた根拠で解く癖が定着すると、部分点を落として減点が合計点に跳ね返り、点数が伸びない。&lt;/p&gt;
&lt;p class="mb-3"&gt;原因は本文根拠の見誤りです。&lt;/p&gt;
&lt;div class="d-grid gap-2"&gt;&lt;a class="btn btn-primary btn-lg" href="https://dokkai-labo.tokyo/onlinetokuten/"&gt;小6得点力養成講座オンラインを見る&lt;/a&gt;&lt;br /&gt;
&lt;a class="btn btn-outline-primary btn-lg" href="https://dokkai-labo.tokyo/ct/strategy/"&gt;指導指針と解法の考え方を見る&lt;/a&gt;&lt;/div&gt;
&lt;hr class="my-3" /&gt;
&lt;div class="d-flex flex-column gap-1"&gt;&lt;a href="https://dokkai-labo.tokyo/lesson/1-1elem/"&gt;中学受験の完全1対1個別指導&lt;/a&gt;&lt;br /&gt;
&lt;a href="https://dokkai-labo.tokyo/blog/kokugo-kakomon/"&gt;国語の過去問演習の回し方&lt;/a&gt;&lt;br /&gt;
&lt;a href="https://dokkai-labo.tokyo/vacant_sum/"&gt;直近4週間の空きコマ状況&lt;/a&gt;&lt;br /&gt;
&lt;a href="https://dokkai-labo.tokyo/contact/"&gt;申込み・相談フォーム&lt;/a&gt;&lt;br /&gt;
&lt;a href="https://dokkai-labo.tokyo/access/"&gt;教室アクセス&lt;/a&gt;&lt;/div&gt;
&lt;/div&gt;
&lt;section id="veu_cta-20531" class="veu_cta"&gt;&lt;/section&gt;
&lt;p&gt;&amp;nbsp;&lt;/p&gt;
&lt;section class="veu_cta" id="veu_cta-20531"&gt;&lt;h1 class="cta_title"&gt;講座案内：小５夏期体験講座&lt;/h1&gt;&lt;div class="cta_body"&gt;&lt;div class="cta_body_image cta_body_image_right"&gt;&lt;a href="https://dokkai-labo.tokyo/summer/" target="_blank"&gt;&lt;/a&gt;&lt;/div&gt;&lt;div class="cta_body_txt image_exist"&gt;「どうやったら国語の成績が伸びるのか分からない」生徒さんから
&lt;br /&gt;「2021年春の最難関校への受験に向けて、より高度な問題に早めに取り組んでおきたい」生徒さんまで、多くの小学生のチャレンジをお待ちしています！&lt;/div&gt;&lt;div class="cta_body_link"&gt;&lt;a href="https://dokkai-labo.tokyo/summer/" class="btn btn-primary btn-block btn-lg" target="_blank"&gt;小５夏期体験講座&lt;/a&gt;&lt;/div&gt;&lt;/div&gt;&lt;!-- [ /.vkExUnit_cta_body ] --&gt;&lt;/section&gt;			
------</t>
  </si>
  <si>
    <t>https://dokkai-labo.tokyo/blog/ouin2021/</t>
  </si>
  <si>
    <t>以下のページは不自然なワードを使用しています。
これらを適切に自然な言葉に置き換えて下さい。
なお、本文の装飾や構造は絶対に変えないでください。
【対象ページURL】
https://dokkai-labo.tokyo/blog/ouin2021/
【検出された不自然ワード】
- 型
- 迷い
【本文】
------
&lt;p&gt;&lt;!-- 追加ブロック（H1直後〜最初のH2の前に挿入） --&gt;&lt;/p&gt;
&lt;div style="border: 1px solid #d9d9d9; border-left: 6px solid #1e73be; background: #f7fbff; padding: 14px 16px; margin: 14px 0 18px;"&gt;
&lt;h2 style="margin: 0 0 10px;"&gt;まずこれだけ：桜蔭 国語が難しいと感じる原因とチェック&lt;/h2&gt;
&lt;p style="margin: 0 0 10px;"&gt;桜蔭国語で伸びない原因は、本文理解よりも&lt;strong&gt;記述で点になる要素が抜ける&lt;/strong&gt;ことに寄りやすいです。&lt;br /&gt;
まず次の3つだけ、解いた答案で確認してください。&lt;/p&gt;
&lt;ul style="margin: 0; padding-left: 18px;"&gt;
&lt;li&gt;&lt;strong&gt;本文根拠：&lt;/strong&gt;本文のどこを使ったか、線で示せる&lt;/li&gt;
&lt;li&gt;&lt;strong&gt;要素：&lt;/strong&gt;核＋理由（または言い換え）が入っている&lt;/li&gt;
&lt;li&gt;&lt;strong&gt;心情：&lt;/strong&gt;物語の理由系で、気持ちの語が入っている（出来事だけで止まらない）&lt;/li&gt;
&lt;/ul&gt;
&lt;/div&gt;
&lt;div style="border: 1px solid #e5e5e5; background: #fcfcfc; padding: 14px 16px; margin: 0 0 18px;"&gt;
&lt;h3 style="margin: 0 0 10px;"&gt;練習ミニ：記述がずれる典型を短時間で直す&lt;/h3&gt;
&lt;p style="margin: 0 0 10px;"&gt;「国語 記述 ずれる」状態は、次のどれかが原因になりがちです。自分の答案で該当を選び、右の直し方を試してください。&lt;/p&gt;
&lt;ul style="margin: 0; padding-left: 18px;"&gt;
&lt;li&gt;&lt;strong&gt;根拠が散る：&lt;/strong&gt;本文の使用箇所を&lt;strong&gt;1か所に絞る&lt;/strong&gt;&lt;/li&gt;
&lt;li&gt;&lt;strong&gt;字数が薄い：&lt;/strong&gt;本文から&lt;strong&gt;理由&lt;/strong&gt;か&lt;strong&gt;言い換え&lt;/strong&gt;を1つ足す&lt;/li&gt;
&lt;li&gt;&lt;strong&gt;物語で浅い：&lt;/strong&gt;背景→出来事→&lt;strong&gt;心情&lt;/strong&gt;までつなげて書く&lt;/li&gt;
&lt;/ul&gt;
&lt;/div&gt;
&lt;h2&gt;桜蔭国語が「難しい」と感じやすい理由と、対策の考え方&lt;/h2&gt;
&lt;p&gt;「桜蔭 国語 難しい」「桜蔭 国語 勉強法」で調べている場合、つまずきは“読めない”よりも、&lt;strong&gt;記述で点になる要素を落とす&lt;/strong&gt;ことに寄っていることが多いです。&lt;/p&gt;
&lt;ul&gt;
&lt;li&gt;&lt;strong&gt;根拠がズレる：&lt;/strong&gt;本文中の「どこを使うか」を1か所に絞れず、要素が散りやすい&lt;/li&gt;
&lt;li&gt;&lt;strong&gt;字数調整が難しい：&lt;/strong&gt;書きたいことはあるのに、&lt;strong&gt;理由／言い換え&lt;/strong&gt;を本文から足せずに薄くなる&lt;/li&gt;
&lt;li&gt;&lt;strong&gt;物語の理由が心情まで必要：&lt;/strong&gt;出来事だけで止まり、&lt;strong&gt;心情語&lt;/strong&gt;が入らない（またはズレる）&lt;/li&gt;
&lt;/ul&gt;
&lt;p&gt;このページは、桜蔭中 令和3年度（2021）の実際の設問を使って、&lt;strong&gt;「核（中心）→理由/言い換え→字数→心情」&lt;/strong&gt;の順で答案を組み立てる練習用に作っています。まずは動画→解説の順で見て、同じ設問をもう一度解いてみてください。&lt;br /&gt;
過去問演習を「何回・どんな順番で回すか」まで含めた全体像は、&lt;a href="https://dokkai-labo.tokyo/blog/kokugo-kakomon/"&gt;中学受験 国語の過去問演習の全体像はこちら&lt;/a&gt;で整理しています。&lt;/p&gt;
&lt;h3&gt;桜蔭国語の過去問の回し方（家庭で迷わないいちばん早い流れ）&lt;/h3&gt;
&lt;ol&gt;
&lt;li&gt;&lt;strong&gt;時間を決めて解く&lt;/strong&gt;（まずは“自力答案”を残す）&lt;/li&gt;
&lt;li&gt;&lt;strong&gt;本文根拠に線を引く&lt;/strong&gt;（「ここを使う」と1か所に絞る）&lt;/li&gt;
&lt;li&gt;&lt;strong&gt;核→理由/言い換え&lt;/strong&gt;の順で要素を足す（字数が足りないときは本文から足す）&lt;/li&gt;
&lt;li&gt;&lt;strong&gt;物語の理由は心情まで&lt;/strong&gt;（背景→出来事→心情→答案の順で整理する）&lt;/li&gt;
&lt;li&gt;&lt;strong&gt;同じ設問を再提出&lt;/strong&gt;して、定番の流れが再現できるか確認する&lt;/li&gt;
&lt;/ol&gt;
&lt;p&gt;記述の“基本の流れ”を先に短時間で確認したい場合は、下記もあわせて参照できます。&lt;/p&gt;
&lt;p&gt;&lt;a href="https://dokkai-labo.tokyo/kijutsuryoku/"&gt;▶ 記述問題の基本（書き方・直し方）&lt;/a&gt;&lt;/p&gt;
&lt;p&gt;&lt;!-- /追加ブロック --&gt;&lt;/p&gt;
&lt;h2&gt;このページで分かること（桜蔭 2021 国語・記述対策）&lt;/h2&gt;
&lt;ul&gt;
&lt;li&gt;&lt;strong&gt;桜蔭中 令和3年度（2021）入試国語&lt;/strong&gt;のうち、得点差が出やすい記述設問の考え方&lt;/li&gt;
&lt;li&gt;本文の&lt;strong&gt;根拠の拾い方&lt;/strong&gt;（どこを使うか／何を核にするか）&lt;/li&gt;
&lt;li&gt;&lt;strong&gt;字数調整&lt;/strong&gt;の考え方（足りないときに何を足すか）&lt;/li&gt;
&lt;li&gt;物語文の「理由」系で、&lt;strong&gt;心情まで入れる&lt;/strong&gt;ための流れ&lt;/li&gt;
&lt;li&gt;桜蔭に限らず、&lt;strong&gt;難関中の記述&lt;/strong&gt;でも再利用しやすい定番&lt;/li&gt;
&lt;/ul&gt;
&lt;p&gt;最初の解説動画から順に見ていくと、本文のどこを根拠にして、どう書けば点につながりやすいかが整理しやすくなります。&lt;/p&gt;
&lt;h2&gt;まず押さえる“記述の考え方”（桜蔭以外にも使える）&lt;/h2&gt;
&lt;h3&gt;本文根拠を拾う：まず「答えの核」を探す&lt;/h3&gt;
&lt;p&gt;いきなり長く書こうとせず、まずは&lt;strong&gt;答えの中心（核）&lt;/strong&gt;になりそうな一語・一文を本文から押さえます。&lt;/p&gt;
&lt;ul&gt;
&lt;li&gt;設問の条件に合う箇所を、本文で1か所に絞る&lt;/li&gt;
&lt;li&gt;その箇所の「言い換え」「因果」を周辺で確認する&lt;/li&gt;
&lt;/ul&gt;
&lt;h3&gt;字数が足りないとき：理由を足す／イコールの内容を足す&lt;/h3&gt;
&lt;p&gt;字数が足りないときは、無理に飾らず&lt;strong&gt;本文に沿って要素を追加&lt;/strong&gt;します。&lt;/p&gt;
&lt;ul&gt;
&lt;li&gt;&lt;strong&gt;理由を足す：&lt;/strong&gt;なぜそう言えるのか（根拠となる出来事・説明）を一段足す&lt;/li&gt;
&lt;li&gt;&lt;strong&gt;イコールの内容を足す：&lt;/strong&gt;本文の別表現（同じ内容）で言い換えを補う&lt;/li&gt;
&lt;/ul&gt;
&lt;h3&gt;物語の理由問題：背景→出来事→心情→心情を答えに入れる&lt;/h3&gt;
&lt;p&gt;物語の「なぜ（理由）」は、出来事だけで止めず、&lt;strong&gt;心情までつなげる&lt;/strong&gt;と点になりやすいです。&lt;/p&gt;
&lt;ul&gt;
&lt;li&gt;&lt;strong&gt;背景：&lt;/strong&gt;人物の状況・関係・前提&lt;/li&gt;
&lt;li&gt;&lt;strong&gt;出来事：&lt;/strong&gt;本文中で起きたこと（行動・発言）&lt;/li&gt;
&lt;li&gt;&lt;strong&gt;心情：&lt;/strong&gt;その出来事でどう感じたか（本文の語句に寄せる）&lt;/li&gt;
&lt;li&gt;&lt;strong&gt;答案：&lt;/strong&gt;必要なら心情語を入れて、理由として完結させる&lt;/li&gt;
&lt;/ul&gt;
&lt;h2&gt;このページの解説を“得点につなげる”使い方&lt;/h2&gt;
&lt;h3&gt;解説を見たら1回で終わらせない（再現できるかで確認）&lt;/h3&gt;
&lt;p&gt;「分かったつもり」で終わりやすいので、解説を見たら&lt;strong&gt;同じ設問をもう一度&lt;/strong&gt;解いてみるのがおすすめです。&lt;/p&gt;
&lt;ul&gt;
&lt;li&gt;解説を閉じて、本文根拠だけを見て再現できるか確認&lt;/li&gt;
&lt;li&gt;再現できない場合は「核が違う／要素が足りない」を切り分ける&lt;/li&gt;
&lt;/ul&gt;
&lt;h3&gt;自分の答案を「根拠／要素／字数」で見直す&lt;/h3&gt;
&lt;p&gt;家庭では、次の3点だけをチェックすると迷いにくいです。&lt;/p&gt;
&lt;ul&gt;
&lt;li&gt;&lt;strong&gt;根拠：&lt;/strong&gt;本文のどこを使ったか（線を引いて示せるか）&lt;/li&gt;
&lt;li&gt;&lt;strong&gt;要素：&lt;/strong&gt;核＋理由（または言い換え）が入っているか&lt;/li&gt;
&lt;li&gt;&lt;strong&gt;字数：&lt;/strong&gt;足りない場合、本文から足す要素を選べているか&lt;/li&gt;
&lt;/ul&gt;
&lt;h2&gt;次に進む（必要なら）&lt;/h2&gt;
&lt;p&gt;「桜蔭を含む難関校の過去問記述を、答案の段階から1対1で見てほしい」という場合は、オンライン個別指導の案内も参考になります。&lt;/p&gt;
&lt;p&gt;&lt;a href="https://dokkai-labo.tokyo/kobetsuonline01/"&gt;▶ 完全1対1個別指導オンライン（中学受験）&lt;/a&gt;&lt;/p&gt;
&lt;h2 class="title style-scope ytd-video-primary-info-renderer"&gt;桜蔭中学校・令和３年度厳選解説動画&lt;/h2&gt;
&lt;p&gt;令和３年度の桜蔭中学校入試国語から、重要な設問をピックアップし、解き方の流れとともに丁寧に解説します。本文のどこから根拠を拾い、どのように記述を組み立てればよいかを具体的に示していますので、桜蔭志望の受験生だけでなく、難関中学の記述問題対策全般にご活用ください。&lt;/p&gt;
&lt;div style="margin: 20px 0; text-align: center;"&gt;&lt;iframe title="桜蔭中学校・令和３年度厳選解説動画" src="https://www.youtube.com/embed/ZNupvtpIR2Q" width="560" height="315" frameborder="0" allowfullscreen="allowfullscreen"&gt;&lt;/iframe&gt;&lt;/div&gt;
&lt;p&gt;令和３年度　桜蔭中学校の入試より、厳選した問題とその解説をお届けします。&lt;/p&gt;
&lt;h2&gt;解説&lt;/h2&gt;
&lt;h3&gt;大問一　問三の解説：「戦わずに勝つ」とはどういうことか&lt;/h3&gt;
&lt;p&gt;傍線③について、「私たちが『戦わずに勝つ』ためにはどうすればよいのか」を問う問題です。ここでは、本文中からイコールの内容を探し、それをさらに具体化して字数をそろえる流れで考えます。&lt;/p&gt;
&lt;h3&gt;① まずは本文中の「答えの核」を探す&lt;/h3&gt;
&lt;p&gt;傍線の内容とイコールになる部分を探すと、次の一文が見つかります。&lt;/p&gt;
&lt;ul&gt;
&lt;li&gt;一枚目の左下の記述より：&lt;br /&gt;
「ナンバー１になれる～たどりついたのです。」&lt;/li&gt;
&lt;/ul&gt;
&lt;p&gt;ここから、まず押さえるべきポイントは次のとおりです。&lt;/p&gt;
&lt;ul&gt;
&lt;li&gt;&lt;strong&gt;ナンバー１になれるオンリー１のポジションを見つければよい&lt;/strong&gt;&lt;/li&gt;
&lt;/ul&gt;
&lt;p&gt;入試の国語は、答えになる箇所が必ず本文中にある&lt;strong&gt;「宝さがしゲーム」&lt;/strong&gt;です。まずはこの「核」になる一文を確実に拾えるかどうかがスタートラインになります。&lt;/p&gt;
&lt;h3&gt;② 記述の字数が足りないときの基本テクニック&lt;/h3&gt;
&lt;div class="rounded" style="background-color: lightblue; padding: 10px;"&gt;&lt;strong&gt;記述問題で字数が足りないときの定番テクニック&lt;/strong&gt;&lt;br /&gt;
・自分が書いた内容の「理由」を付け加える&lt;br /&gt;
・自分が書いた内容の「イコールの内容」を加える&lt;br /&gt;
このどちらか、もしくは両方を使って、自然に字数を調整していきましょう。&lt;/div&gt;
&lt;p&gt;今回の問題では、先ほどの内容をさらに具体化するために、本文のラスト部分を用います。&lt;/p&gt;
&lt;ul&gt;
&lt;li&gt;文章のラストより：&lt;br /&gt;
「得意なことを探すためには、すぐに苦手と決めて捨ててしまわないということが大切なのです。」&lt;/li&gt;
&lt;/ul&gt;
&lt;p&gt;この一文を踏まえると、先ほどの「オンリー１のポジションを見つける」という内容を、次のようにふくらませることができます。&lt;/p&gt;
&lt;ul&gt;
&lt;li&gt;&lt;strong&gt;すぐに苦手と決めつけず、自分の得意なことを探す&lt;/strong&gt;&lt;/li&gt;
&lt;li&gt;&lt;strong&gt;その中からナンバー１になれるオンリー１のポジションを見つける&lt;/strong&gt;&lt;/li&gt;
&lt;/ul&gt;
&lt;p&gt;以上をまとめると、模範的な記述は次のようになります。&lt;/p&gt;
&lt;p&gt;&lt;strong&gt;【答えのまとめ】&lt;/strong&gt;&lt;br /&gt;
すぐに苦手と決めつけないで、得意なことを探し、ナンバー１になれるオンリー１のポジションを見つければよいから。&lt;/p&gt;
&lt;h3&gt;大問二　問七の解説：タロに言い聞かせる理由&lt;/h3&gt;
&lt;p&gt;傍線Ｅについて、「タロにそう言い聞かせている理由」を問う問題です。物語文の理由問題では、必ず&lt;strong&gt;心情&lt;/strong&gt;を押さえる必要があります。&lt;/p&gt;
&lt;div class="rounded" style="background-color: lightblue; padding: 10px;"&gt;&lt;strong&gt;物語文で理由を聞かれたときの基本の流れ&lt;/strong&gt;&lt;br /&gt;
① 背景（状況・前提）を整理する&lt;br /&gt;
② 出来事（何をしたか・何が起こったか）を整理する&lt;br /&gt;
③ 背景＋出来事から、登場人物の「心情」を読み取る&lt;br /&gt;
④ 心情を答えにきちんと入れる&lt;/div&gt;
&lt;h3&gt;① 背景を押さえる&lt;/h3&gt;
&lt;ul&gt;
&lt;li&gt;二重線２の六行後より：&lt;br /&gt;
「あれ以来～ちょっとは汁がうすまる。」&lt;/li&gt;
&lt;/ul&gt;
&lt;p&gt;この部分から、次の「背景」が分かります。&lt;/p&gt;
&lt;ul&gt;
&lt;li&gt;&lt;strong&gt;真紀ちゃんと相性が悪い&lt;/strong&gt;という背景がある。&lt;/li&gt;
&lt;/ul&gt;
&lt;p&gt;② 出来事を整理する&lt;/p&gt;
&lt;ul&gt;
&lt;li&gt;「柴犬のあんたと～体力の消費や。」より：&lt;/li&gt;
&lt;/ul&gt;
&lt;p&gt;ここから読み取れる出来事は、&lt;/p&gt;
&lt;ul&gt;
&lt;li&gt;&lt;strong&gt;タロに対して、犬猿の仲であるクリストファーに怒っても無駄だと言い聞かせた&lt;/strong&gt;&lt;/li&gt;
&lt;/ul&gt;
&lt;p&gt;というものです。&lt;/p&gt;
&lt;h3&gt;③ 背景＋出来事から心情を読み取る&lt;/h3&gt;
&lt;p&gt;背景と出来事を重ね合わせると、&lt;/p&gt;
&lt;ul&gt;
&lt;li&gt;タロには犬猿の仲であるクリストファーがいる&lt;/li&gt;
&lt;li&gt;主人公には相性の悪い真紀ちゃんがいる&lt;/li&gt;
&lt;/ul&gt;
&lt;p&gt;という&lt;strong&gt;「タロと自分が重なる構図」&lt;/strong&gt;が見えてきます。そのため、主人公はタロに語りかけながら、実は自分自身にも言い聞かせているのだと分かります。&lt;/p&gt;
&lt;p&gt;&lt;strong&gt;【答えのまとめ】&lt;/strong&gt;&lt;br /&gt;
タロと自分を重ねており、真紀ちゃんには怒ってはいけないと、自分にも言い聞かせているから。&lt;/p&gt;
&lt;h2&gt;まとめ：桜蔭中・記述問題で意識したいポイント&lt;/h2&gt;
&lt;ul&gt;
&lt;li&gt;国語の記述問題は、本文中に必ず根拠がある&lt;strong&gt;「宝さがしゲーム」&lt;/strong&gt;だと考える。&lt;/li&gt;
&lt;li&gt;字数が足りない場合は、&lt;strong&gt;「理由を足す」「イコールの内容を足す」&lt;/strong&gt;ことで自然にふくらませる。&lt;/li&gt;
&lt;li&gt;物語文の理由問題では、&lt;strong&gt;背景・出来事・心情&lt;/strong&gt;を整理してから書き始める。&lt;/li&gt;
&lt;li&gt;登場人物の心情は、&lt;strong&gt;自分との重なり&lt;/strong&gt;に注目すると読み取りやすい。&lt;/li&gt;
&lt;/ul&gt;
&lt;p&gt;こうした解法を普段の演習から意識して身につけておくことで、桜蔭中をはじめとした難関中学の記述問題にも、安定して対応できるようになります。本文のどこを見ればよいか、どう記述を組み立てかという「考え方」を意識しながら、演習を積み重ねていきましょう。&lt;/p&gt;
&lt;p&gt;&lt;!-- [ /.socialSet ] --&gt;&lt;/p&gt;
&lt;div class="alert alert-primary p-3 mt-4" role="alert"&gt;
&lt;p class="mb-2"&gt;&lt;strong&gt;桜蔭の記述で求められる「精緻な論理」を欠いたままでは、合格の門は閉ざされます。&lt;/strong&gt;&lt;/p&gt;
&lt;p class="mb-1"&gt;独自の解釈を詰め込んだ的外れな解答が固まりきると、部分点すら得られない致命的な減点を招き、最終的な合計点に跳ね返る絶望的な結果となります。&lt;/p&gt;
&lt;p class="mb-3"&gt;記述が完成しないのは、一重に要素分解の不一致が原因です。&lt;/p&gt;
&lt;div class="d-grid gap-2"&gt;&lt;a class="btn btn-primary btn-lg" href="https://dokkai-labo.tokyo/kobetsuonline01/"&gt;合格力を叩き込む個別指導の受講はこちら&lt;/a&gt;&lt;br /&gt;
&lt;a class="btn btn-outline-primary btn-lg" href="https://dokkai-labo.tokyo/blog/161214/"&gt;読解ラボの指導方針を詳しく知る&lt;/a&gt;&lt;/div&gt;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&lt;section id="veu_cta-21075" class="veu_cta"&gt;&lt;/section&gt;
&lt;section id="veu_cta-20529" class="veu_cta"&gt;
&lt;div class="cta_body"&gt;
&lt;div class="cta_body_link"&gt;&lt;/div&gt;
&lt;/div&gt;
&lt;p&gt;&lt;!-- [ /.vkExUnit_cta_body ] --&gt;&lt;/p&gt;
&lt;/section&gt;
&lt;section class="veu_cta" id="veu_cta-20321"&gt;&lt;h1 class="cta_title"&gt;講座案内：完全１対１個別指導【中学受験/大学受験】&lt;/h1&gt;&lt;div class="cta_body"&gt;&lt;div class="cta_body_image cta_body_image_right"&gt;&lt;a href="https://dokkai-labo.tokyo/kobetsu/" target="_blank"&gt;&lt;/a&gt;&lt;/div&gt;&lt;div class="cta_body_txt image_exist"&gt;当塾では、中学受験の国語と大学受験の現代文を指導しております。どちらも完全１対１の個別指導です。生徒さんの現在の学力に合わせて問題を厳選し、理解力に応じた解説をして参ります。&lt;/div&gt;&lt;div class="cta_body_link"&gt;&lt;a href="https://dokkai-labo.tokyo/kobetsu/" class="btn btn-primary btn-block btn-lg" target="_blank"&gt;完全１対１個別指導【中学受験/大学受験】&lt;/a&gt;&lt;/div&gt;&lt;/div&gt;&lt;!-- [ /.vkExUnit_cta_body ] --&gt;&lt;/section&gt;			
------</t>
  </si>
  <si>
    <t>https://dokkai-labo.tokyo/blog/rasa-ru2021/</t>
  </si>
  <si>
    <t>以下のページは不自然なワードを使用しています。
これらを適切に自然な言葉に置き換えて下さい。
なお、本文の装飾や構造は絶対に変えないでください。
【対象ページURL】
https://dokkai-labo.tokyo/blog/rasa-ru2021/
【検出された不自然ワード】
- 型
- 乱れ
【本文】
------
&lt;p&gt;&lt;!-- 追加：不足補完ブロック（即答）ここから --&gt;&lt;/p&gt;
&lt;h2&gt;ラ・サール中2021国語の過去問で押さえる2タイプ（理由／説明）&lt;/h2&gt;
&lt;p&gt;入試の「過去問」は、&lt;strong&gt;実際に出題された国語の本文と設問&lt;/strong&gt;を使って、聞かれ方に合わせた答案の流れを身につける練習です。ラ・サール中の国語では、特に&lt;strong&gt;「傍線部理由」&lt;/strong&gt;と&lt;strong&gt;「傍線部説明（＝言い換え）」&lt;/strong&gt;の2タイプで、本文根拠の拾い方が乱れやすくなります。&lt;/p&gt;
&lt;div class="rounded" style="background-color: lightblue; padding: 10px;"&gt;&lt;strong&gt;ここで確認すること&lt;/strong&gt;&lt;br /&gt;
令和3年度（2021）のラ・サール中 国語から、&lt;strong&gt;理由記述&lt;/strong&gt;と&lt;strong&gt;説明記述（イコール）&lt;/strong&gt;の典型問題を使い、&lt;strong&gt;根拠位置の特定 → 答案の骨組み&lt;/strong&gt;までを同じ形で再現できる状態を作ります。&lt;/div&gt;
&lt;h2&gt;理由記述の形（X＝Y → 理由Z）&lt;/h2&gt;
&lt;p&gt;理由を問われる設問は、本文のどこを根拠にするかが先に決まると、答案が安定しやすくなります。&lt;br /&gt;
過去問演習を「何回・どんな順番で回すか」まで含めた全体像は、&lt;a href="https://dokkai-labo.tokyo/blog/kokugo-kakomon/"&gt;中学受験 国語の過去問演習の全体像はこちら&lt;/a&gt;で整理しています。&lt;/p&gt;
&lt;div class="rounded" style="background-color: lightblue; padding: 10px;"&gt;&lt;strong&gt;理由問題の基本形&lt;/strong&gt;&lt;br /&gt;
① 傍線部を&lt;strong&gt;(X)&lt;/strong&gt;とおく → ② 本文から&lt;strong&gt;(X)と同内容（＝）&lt;/strong&gt;の文&lt;strong&gt;(Y)&lt;/strong&gt;を見つける → ③ &lt;strong&gt;(Y)の直後／前後&lt;/strong&gt;から理由&lt;strong&gt;(Z)&lt;/strong&gt;を拾う → ④ &lt;strong&gt;(X)の理由＝(Z)&lt;/strong&gt;として答案化する&lt;/div&gt;
&lt;ul&gt;
&lt;li&gt;&lt;strong&gt;字数が足りないとき&lt;/strong&gt;：理由(Z)をもう1本足すか、(X)/(Y)を&lt;strong&gt;条件・役割・具体&lt;/strong&gt;に言い換えて補強します。&lt;/li&gt;
&lt;li&gt;&lt;strong&gt;取りこぼしが出やすいとき&lt;/strong&gt;：本文にない断定・飛躍が混ざっていないか、&lt;strong&gt;根拠の一文&lt;/strong&gt;に戻して点検します。&lt;/li&gt;
&lt;/ul&gt;
&lt;h2&gt;過去問の回し方（1題で流れを身につける復習）&lt;/h2&gt;
&lt;p&gt;得点の伸びは「解いた回数」より、根拠と答案の作り直しで決まりやすくなります。1題は次の順で回すと、流れが残りやすくなります。&lt;/p&gt;
&lt;ul&gt;
&lt;li&gt;&lt;strong&gt;① 初見で解く&lt;/strong&gt;：時間を決め、設問の聞かれ方（理由／説明／心情など）に印をつける。&lt;/li&gt;
&lt;li&gt;&lt;strong&gt;② 根拠位置を特定&lt;/strong&gt;：各設問について、根拠の一文〜数文を本文中にマーキングする。&lt;/li&gt;
&lt;li&gt;&lt;strong&gt;③ 形に戻して組み直す&lt;/strong&gt;：理由は「X＝Y→理由Z」、説明は「傍線部＝言い換え＋理由」の形で答案を作り直す。&lt;/li&gt;
&lt;li&gt;&lt;strong&gt;④ 注意点を1行化&lt;/strong&gt;：「理由が1本足りない」「比喩を言い換えていない」など、直す点を1つに絞ってメモする。&lt;/li&gt;
&lt;/ul&gt;
&lt;p&gt;&lt;!-- 追加：不足補完ブロック（即答）ここまで --&gt;&lt;/p&gt;
&lt;h2&gt;ラ・サール中学校・令和３年度 厳選解説動画&lt;/h2&gt;
&lt;p&gt;令和３年度 ラ・サール中学校の入試問題から、厳選した問題とその解説をお届けします。&lt;br /&gt;
動画では、本文の読み方から記述の組み立て方まで、実戦で使える視点を丁寧に解説しています。&lt;/p&gt;
&lt;p&gt;▶ 解説動画はこちら：&lt;br /&gt;
&lt;a href="https://youtu.be/1GbeDmoKyR0" target="_blank" rel="noopener noreferrer"&gt;https://youtu.be/1GbeDmoKyR0&lt;/a&gt;&lt;/p&gt;
&lt;h2&gt;解説&lt;/h2&gt;
&lt;h3&gt;大問三　問五：傍線部の「理由」を書く記述問題&lt;/h3&gt;
&lt;p&gt;大問三問五は、&lt;strong&gt;傍線部の内容について、その「理由」を記述させる問題&lt;/strong&gt;です。&lt;br /&gt;
理由を問われる設問では、本文中にある&lt;strong&gt;同内容表現（イコールの内容）&lt;/strong&gt;を見つけ、その前後から理由を拾っていくのが基本となります。&lt;/p&gt;
&lt;div class="rounded" style="background-color: lightblue; padding: 10px;"&gt;&lt;strong&gt;理由問題の定番アプローチ&lt;/strong&gt;&lt;br /&gt;
聞かれている内容と同じ意味の表現（＝(X)）を本文から見つける → その前後に、&lt;strong&gt;「なぜそうなのか」＝理由&lt;/strong&gt;が書かれていることが多い。&lt;/div&gt;
&lt;h4&gt;ステップ１：傍線部を (X) とおく&lt;/h4&gt;
&lt;p&gt;傍線部は、&lt;/p&gt;
&lt;p&gt;&lt;strong&gt;【自分は伴走者に向いていない】&lt;/strong&gt;&lt;/p&gt;
&lt;p&gt;という内容です。これを説明の便宜上、&lt;strong&gt;(X)&lt;/strong&gt; とおきます。&lt;/p&gt;
&lt;h4&gt;ステップ２：(X) と同内容の文 (Y) を探す&lt;/h4&gt;
&lt;ul&gt;
&lt;li&gt;波線Aのすぐうしろにある文：&lt;br /&gt;
「オレには、伴走者として朔の隣で走る覚悟も自信も資格もない」&lt;br /&gt;
→ これを &lt;strong&gt;(Y)&lt;/strong&gt; とおきます。&lt;/li&gt;
&lt;/ul&gt;
&lt;p&gt;ここで、&lt;strong&gt;(X) ＝ (Y)&lt;/strong&gt;&lt;br /&gt;
つまり、「自分は伴走者に向いていない」＝「伴走者として走る覚悟も自信も資格もない」というイコール関係が確認できます。&lt;/p&gt;
&lt;h4&gt;ステップ３：(Y) の「理由」(Z) を拾う&lt;/h4&gt;
&lt;ul&gt;
&lt;li&gt;(Y) の直後に続く部分：&lt;br /&gt;
「でもケガさせた」「今日さ、～まあ実際ついていけなくなって転んだんだけど。」などの記述から、&lt;br /&gt;
→ &lt;strong&gt;【自分のペースで走ってしまい、相手（朔）をケガさせてしまったから】&lt;/strong&gt;&lt;br /&gt;
という理由が読み取れます。これを &lt;strong&gt;(Z)&lt;/strong&gt; とおきます。&lt;/li&gt;
&lt;/ul&gt;
&lt;p&gt;すると、&lt;/p&gt;
&lt;ul&gt;
&lt;li&gt;(X) ＝ (Y)&lt;/li&gt;
&lt;li&gt;(Y) の理由 ＝ (Z)&lt;/li&gt;
&lt;/ul&gt;
&lt;p&gt;という関係から、論理的に&lt;/p&gt;
&lt;p&gt;&lt;strong&gt;(X) の理由 ＝ (Z)&lt;/strong&gt;&lt;br /&gt;
すなわち、&lt;strong&gt;「自分は伴走者に向いていない」理由は (Z) だ&lt;/strong&gt;と分かります。&lt;/p&gt;
&lt;h4&gt;ステップ４：もうひとつの理由を補強する&lt;/h4&gt;
&lt;p&gt;ただし、(Z) だけでは字数が足りないため、(Y) につながるもう一つの理由を本文から補強します。&lt;/p&gt;
&lt;ul&gt;
&lt;li&gt;「新は膝の上で～自分のためじゃない。」という部分より、&lt;br /&gt;
→ &lt;strong&gt;【ランナーの目になり、的確な指示を出して安全にゴールまで導くのが伴走者だから】&lt;/strong&gt;&lt;br /&gt;
ということも、伴走者の条件として理由になっていると分かります。&lt;/li&gt;
&lt;/ul&gt;
&lt;div class="rounded" style="background-color: lightblue; padding: 10px;"&gt;※ただし、「ランナーの目になり」は比喩表現のため、&lt;br /&gt;
&lt;strong&gt;記述答案では比喩をそのまま使わず、意味を言い換える&lt;/strong&gt;必要があります。&lt;/div&gt;
&lt;p&gt;比喩を言い換えると、&lt;/p&gt;
&lt;p&gt;&lt;strong&gt;【目の不自由なランナーに代わり、周囲の状況を把握して的確に指示を出し、安全にゴールまで導く役目を負っている】&lt;/strong&gt;&lt;/p&gt;
&lt;p&gt;という意味になります。&lt;/p&gt;
&lt;h4&gt;最終的な答案イメージ&lt;/h4&gt;
&lt;p&gt;これらをまとめると、答案は次のようになります。&lt;/p&gt;
&lt;p&gt;&lt;strong&gt;&lt;br /&gt;
【目の不自由なランナーに代わり、的確な指示を出して安全に確実にゴールまで導くのが伴走者なのに、自分のペースで走ってしまい、朔にケガをさせてしまったから。】&lt;br /&gt;
&lt;/strong&gt;&lt;/p&gt;
&lt;p&gt;このように、&lt;strong&gt;「伴走者の役割」＋「それができていない具体例」&lt;/strong&gt;の２点を押さえることで、説得力のある理由説明になります。&lt;/p&gt;
&lt;h3&gt;大問一　問三：傍線部の内容を「イコール」で説明する問題&lt;/h3&gt;
&lt;p&gt;大問一問三は、&lt;strong&gt;傍線部に対して説明を求める問題&lt;/strong&gt;です。&lt;br /&gt;
このタイプの問題では、&lt;strong&gt;傍線部とイコールになる内容&lt;/strong&gt;と、その理由をセットで書くのが基本方針となります。&lt;/p&gt;
&lt;h4&gt;ステップ１：傍線部 (D) を (X) とおく&lt;/h4&gt;
&lt;ul&gt;
&lt;li&gt;傍線Dの前には、&lt;br /&gt;
「光を浴びるために～競争を繰り広げています。」という内容があります。&lt;br /&gt;
この文脈から、&lt;br /&gt;
→ &lt;strong&gt;【傍線D ＝ 光を浴びるための、高さを伸ばす競争はしないでよい】&lt;/strong&gt;&lt;br /&gt;
と整理でき、これを &lt;strong&gt;(X)&lt;/strong&gt; とおきます。&lt;/li&gt;
&lt;/ul&gt;
&lt;h4&gt;ステップ２：(X) の理由を傍線直後から拾う&lt;/h4&gt;
&lt;ul&gt;
&lt;li&gt;傍線Dの直後の文：&lt;br /&gt;
「よく踏まれる～他の場所ではなかなか見られません。」より、&lt;br /&gt;
→ &lt;strong&gt;【よく踏まれる場所には、上へ上へと伸びようとする植物が生えないので、太陽の光を独占できる】&lt;/strong&gt;&lt;br /&gt;
という内容が述べられています。&lt;/li&gt;
&lt;/ul&gt;
&lt;p&gt;つまり、&lt;/p&gt;
&lt;ul&gt;
&lt;li&gt;(X)：高さの競争をしなくてよい&lt;/li&gt;
&lt;li&gt;理由：競争相手の植物がいないので光を独占できる&lt;/li&gt;
&lt;/ul&gt;
&lt;p&gt;という構造になります。&lt;/p&gt;
&lt;h4&gt;最終的な答案イメージ&lt;/h4&gt;
&lt;p&gt;これを一文にまとめると、次のような説明になります。&lt;/p&gt;
&lt;p&gt;&lt;strong&gt;&lt;br /&gt;
【よく踏まれる場所には, 上へ上へと伸びようとする植物が生えないので、太陽の光を独占できるから。】&lt;br /&gt;
&lt;/strong&gt;&lt;/p&gt;
&lt;p&gt;このように、&lt;strong&gt;傍線部そのもの（＝結論）と、その直後に書かれている理由&lt;/strong&gt;をセットで押さえることが大切です。&lt;/p&gt;
&lt;h2&gt;まとめ：ラ・サール中の国語で活きる「理由問題・説明問題」の基本戦略&lt;/h2&gt;
&lt;ul&gt;
&lt;li&gt;理由を聞かれたときは、まず&lt;strong&gt;傍線部と同じ内容の表現 (X)&lt;/strong&gt; を本文中で探し、その前後から&lt;strong&gt;理由 (Y・Z)&lt;/strong&gt; を拾う。&lt;/li&gt;
&lt;li&gt;「(X)＝(Y)、(Y)の理由＝(Z) → (X)の理由＝(Z)」という形で、&lt;strong&gt;イコール関係を意識しながら論理をつなげる&lt;/strong&gt;と整理しやすい。&lt;/li&gt;
&lt;li&gt;比喩表現（「ランナーの目になり」など）が出てきたら、&lt;strong&gt;その意味を具体的な日本語に言い換えてから答案に使う&lt;/strong&gt;のがポイント。&lt;/li&gt;
&lt;li&gt;「どういうことか」を説明させる問題は、&lt;strong&gt;傍線部をイコールの内容（＝言い換え）と、その理由&lt;/strong&gt;で構成すると、採点者にとって分かりやすい答案になる。&lt;/li&gt;
&lt;li&gt;ラ・サール中のような難関校でも、&lt;strong&gt;「同内容表現を探す」「直後から理由を拾う」&lt;/strong&gt;という基本の流れを徹底すれば、安定して得点を積み上げることができる。&lt;/li&gt;
&lt;/ul&gt;
&lt;p&gt;動画とあわせて復習しながら、&lt;strong&gt;「なぜその答えになるのか」を自分で説明できるレベル&lt;/strong&gt;を目指していきましょう。&lt;br /&gt;
解法そのものを身につけておくことで、初見の文章に対しても落ち着いて対応できるようになります。&lt;/p&gt;
&lt;p&gt;&lt;!-- [ /.socialSet ] --&gt;&lt;/p&gt;
&lt;div class="alert alert-primary p-3 mt-4" role="alert"&gt;
&lt;p class="mb-2"&gt;&lt;strong&gt;ラ・サールの超難問を前に、独りよがりの読解を続けることは不合格を意味します。&lt;/strong&gt;&lt;/p&gt;
&lt;p class="mb-1"&gt;記述での致命的な減点が続き、合格に必要な合計点に跳ね返る取り返しのつかない事態を招きます。&lt;/p&gt;
&lt;p class="mb-3"&gt;点数が伸び悩む最大の要因は、一重に本文根拠の見誤りにあります。&lt;/p&gt;
&lt;div class="d-grid gap-2"&gt;&lt;a class="btn btn-primary btn-lg" href="https://dokkai-labo.tokyo/kobetsuonline01/"&gt;合格力を叩き込む個別指導の受講はこちら&lt;/a&gt;&lt;br /&gt;
&lt;a class="btn btn-outline-primary btn-lg" href="https://dokkai-labo.tokyo/blog/161214/"&gt;読解ラボの指導方針を詳しく知る&lt;/a&gt;&lt;/div&gt;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&lt;section id="veu_cta-20532" class="veu_cta"&gt;
&lt;div class="cta_body"&gt;
&lt;div class="cta_body_link"&gt;&lt;/div&gt;
&lt;/div&gt;
&lt;p&gt;&lt;!-- [ /.vkExUnit_cta_body ] --&gt;&lt;/p&gt;
&lt;/section&gt;
&lt;section class="veu_cta" id="veu_cta-20525"&gt;&lt;h1 class="cta_title"&gt;講座案内：【オンライン】完全１対１個別指導【大学受験】&lt;/h1&gt;&lt;div class="cta_body"&gt;&lt;div class="cta_body_image cta_body_image_right"&gt;&lt;a href="https://dokkai-labo.tokyo/kobetsuonline02/" target="_blank"&gt;&lt;/a&gt;&lt;/div&gt;&lt;div class="cta_body_txt image_exist"&gt;当塾で開講中の大学受験対策１対１個別指導講座をオンラインで受講可能です。教室で受ける授業さながらの授業を、個別指導オンラインでも再現しております。&lt;/div&gt;&lt;div class="cta_body_link"&gt;&lt;a href="https://dokkai-labo.tokyo/kobetsuonline02/" class="btn btn-primary btn-block btn-lg" target="_blank"&gt;【オンライン】完全１対１個別指導【大学受験】&lt;/a&gt;&lt;/div&gt;&lt;/div&gt;&lt;!-- [ /.vkExUnit_cta_body ] --&gt;&lt;/section&gt;			
------</t>
  </si>
  <si>
    <t>https://dokkai-labo.tokyo/blog/sapix_52b_01/</t>
  </si>
  <si>
    <t>以下のページは不自然なワードを使用しています。
これらを適切に自然な言葉に置き換えて下さい。
なお、本文の装飾や構造は絶対に変えないでください。
【対象ページURL】
https://dokkai-labo.tokyo/blog/sapix_52b_01/
【検出された不自然ワード】
- 迷い
【本文】
------
&lt;p&gt;&lt;!-- ▼ここから：投稿本文HTML（Custom HTMLブロックに貼り付け） --&gt;&lt;/p&gt;
&lt;div class="dl-post-wrap"&gt;
&lt;p&gt;&lt;!-- 1) 動画：冒頭に iframe --&gt;&lt;/p&gt;
&lt;div class="dl-video"&gt;
&lt;div class="dl-video-inner"&gt;&lt;iframe title="サピックス国語の要点 52B-01 物語文『チャンピオン・ベルト』" src="https://www.youtube.com/embed/DczaW9pQEmg" frameborder="0" allowfullscreen="allowfullscreen"&gt;&lt;/iframe&gt;&lt;/div&gt;
&lt;p class="dl-video-caption"&gt;動画を見たあと、下の順番で見直すと、家での復習がスムーズになります。&lt;/p&gt;
&lt;/div&gt;
&lt;p&gt;&lt;!-- 2) 導入 --&gt;&lt;/p&gt;
&lt;section class="dl-hero"&gt;
&lt;p class="dl-kicker"&gt;SAPIX 国語　小5 Bテキスト 52B-01　物語文「チャンピオン・ベルト」&lt;/p&gt;
&lt;h2 class="dl-title"&gt;サピックス国語の授業を、家の復習で活かす方法&lt;/h2&gt;
&lt;p class="dl-lead"&gt;授業で聞いた話を、家でもう一度やろうとすると「どこから？」となりがちです。&lt;br /&gt;
この回は、授業で取り上げられやすい問題がだいたい決まっています。まずはその順に追い、余裕があれば問1で「理由を説明する」練習まで進めます。&lt;/p&gt;
&lt;p&gt;サピックス国語の勉強法（語彙・記述・B問題）を含めた全体像は、&lt;a href="https://dokkai-labo.tokyo/blog/sapix/"&gt;サピックス国語の成績が伸びないときの処方箋｜語彙・記述・B問題の勉強法（全体像はこちら）&lt;/a&gt;で整理しています。&lt;/p&gt;
&lt;div class="dl-toc"&gt;&lt;a href="#dl-sec1"&gt;このページの使い方&lt;/a&gt;&lt;br /&gt;
&lt;a href="#dl-sec2"&gt;まず押さえる4問&lt;/a&gt;&lt;br /&gt;
&lt;a href="#dl-sec3"&gt;余裕があれば：問1&lt;/a&gt;&lt;br /&gt;
&lt;a href="#dl-sec4"&gt;家での進め方&lt;/a&gt;&lt;br /&gt;
&lt;a href="#dl-cta"&gt;オンライン個別指導のご案内&lt;/a&gt;&lt;/div&gt;
&lt;/section&gt;
&lt;p&gt;&lt;!-- 3) 使い方 --&gt;&lt;/p&gt;
&lt;section id="dl-sec1" class="dl-section"&gt;
&lt;h2&gt;このページの使い方&lt;/h2&gt;
&lt;div class="dl-note"&gt;
&lt;p class="dl-note-title"&gt;やることは2段階です&lt;/p&gt;
&lt;ul class="dl-list"&gt;
&lt;li&gt;&lt;strong&gt;① まず4問&lt;/strong&gt;で、出来事と気持ちの動きをつかむ&lt;/li&gt;
&lt;li&gt;&lt;strong&gt;② 余裕があれば問1&lt;/strong&gt;で、「傍線部の理由」を説明する練習をする&lt;/li&gt;
&lt;/ul&gt;
&lt;p class="dl-note-sub"&gt;この2段階で進めると、復習が短時間で終わります。&lt;/p&gt;
&lt;/div&gt;
&lt;/section&gt;
&lt;p&gt;&lt;!-- 4) まず押さえる4問 --&gt;&lt;/p&gt;
&lt;section id="dl-sec2" class="dl-section"&gt;
&lt;h2&gt;まず押さえる4問　授業の流れに乗る&lt;/h2&gt;
&lt;p&gt;この回は、授業で扱われやすい問題がだいたい決まっています。&lt;br /&gt;
家では次の順で見直すと迷いません。&lt;/p&gt;
&lt;p&gt;&lt;!-- ★改行させない：flex nowrap + overflow --&gt;&lt;/p&gt;
&lt;div class="dl-flowline" aria-label="復習の順番"&gt;&lt;span class="dl-flowitem"&gt;問2(3)&lt;/span&gt;&lt;span class="dl-flowarrow"&gt;→&lt;/span&gt;&lt;span class="dl-flowitem"&gt;問6&lt;/span&gt;&lt;span class="dl-flowarrow"&gt;→&lt;/span&gt;&lt;span class="dl-flowitem"&gt;問8(1)&lt;/span&gt;&lt;span class="dl-flowarrow"&gt;→&lt;/span&gt;&lt;span class="dl-flowitem"&gt;問8(2)&lt;/span&gt;&lt;/div&gt;
&lt;div class="dl-grid"&gt;
&lt;div class="dl-card"&gt;
&lt;div class="dl-badge"&gt;問2(3)&lt;/div&gt;
&lt;h3 class="dl-card-title"&gt;子どもの「脱皮」とは何か&lt;/h3&gt;
&lt;p class="dl-card-text"&gt;本文では、子どもっぽい物を捨てていくことを「脱皮」と言っています。まずはここを押さえます。&lt;/p&gt;
&lt;ul class="dl-mini"&gt;
&lt;li&gt;&lt;strong&gt;確認&lt;/strong&gt;：脱皮＝何をすることか&lt;/li&gt;
&lt;li&gt;&lt;strong&gt;確認&lt;/strong&gt;：本文の具体例を1つ言えるか&lt;/li&gt;
&lt;/ul&gt;
&lt;/div&gt;
&lt;div class="dl-card"&gt;
&lt;div class="dl-badge"&gt;問6&lt;/div&gt;
&lt;h3 class="dl-card-title"&gt;チャンピオン・ベルトの思い出&lt;/h3&gt;
&lt;p class="dl-card-text"&gt;父と子の「プロレスごっこ」と、勝った方がベルトを手にする——この思い出が話の中心です。&lt;/p&gt;
&lt;ul class="dl-mini"&gt;
&lt;li&gt;&lt;strong&gt;確認&lt;/strong&gt;：出来事を短く言う（誰が・何を）&lt;/li&gt;
&lt;li&gt;&lt;strong&gt;確認&lt;/strong&gt;：その場面で父は何を感じているか&lt;/li&gt;
&lt;/ul&gt;
&lt;/div&gt;
&lt;div class="dl-card"&gt;
&lt;div class="dl-badge"&gt;問8(1)&lt;/div&gt;
&lt;h3 class="dl-card-title"&gt;「脱皮＝成長」を喜ぶ気持ち&lt;/h3&gt;
&lt;p class="dl-card-text"&gt;文末近くの「どんどん脱皮しなさい」という言葉は、子の成長を素直に喜ぶ父の気持ちにつながります。&lt;/p&gt;
&lt;ul class="dl-mini"&gt;
&lt;li&gt;&lt;strong&gt;確認&lt;/strong&gt;：父は何を喜んでいるか&lt;/li&gt;
&lt;li&gt;&lt;strong&gt;確認&lt;/strong&gt;：そう言える言葉を本文から示せるか&lt;/li&gt;
&lt;/ul&gt;
&lt;/div&gt;
&lt;div class="dl-card"&gt;
&lt;div class="dl-badge"&gt;問8(2)&lt;/div&gt;
&lt;h3 class="dl-card-title"&gt;うれしい一方で、さびしい気持ち&lt;/h3&gt;
&lt;p class="dl-card-text"&gt;子が大きくなるほど、いつかベルトが「もう似合わないもの」になっていく——その予感が、父のさびしさになります。&lt;/p&gt;
&lt;ul class="dl-mini"&gt;
&lt;li&gt;&lt;strong&gt;確認&lt;/strong&gt;：さびしさの理由は何か&lt;/li&gt;
&lt;li&gt;&lt;strong&gt;確認&lt;/strong&gt;：理由につながる言葉を本文から拾えるか&lt;/li&gt;
&lt;/ul&gt;
&lt;/div&gt;
&lt;/div&gt;
&lt;/section&gt;
&lt;p&gt;&lt;!-- 5) 余裕があれば：問1 --&gt;&lt;/p&gt;
&lt;section id="dl-sec3" class="dl-section"&gt;
&lt;h2&gt;余裕があれば：問1　「傍線部の理由」を説明できるようにする&lt;/h2&gt;
&lt;p class="dl-strong"&gt;4問で全体が見えたら、最後に問1を足します。&lt;br /&gt;
ここでやりたいのは、&lt;strong&gt;「傍線部の言い方には理由がある」&lt;/strong&gt;と考え、本文の言葉で説明できるようにすることです。&lt;/p&gt;
&lt;div class="dl-split"&gt;
&lt;div class="dl-split-left"&gt;
&lt;div class="dl-note"&gt;
&lt;p class="dl-note-title"&gt;コツは1つ&lt;/p&gt;
&lt;p class="dl-note-big"&gt;&lt;strong&gt;「なぜ、その言い方なのか」を追う&lt;/strong&gt;&lt;/p&gt;
&lt;p class="dl-note-sub"&gt;傍線部の前後から、理由になる材料を拾って組み立てます。&lt;/p&gt;
&lt;/div&gt;
&lt;div class="dl-steps"&gt;
&lt;div class="dl-step"&gt;
&lt;div class="dl-step-n"&gt;1&lt;/div&gt;
&lt;div class="dl-step-body"&gt;
&lt;p class="dl-step-title"&gt;前提（背景）を拾う&lt;/p&gt;
&lt;p class="dl-step-text"&gt;予定・制約・状況など、話の前提になる部分を拾います。&lt;/p&gt;
&lt;/div&gt;
&lt;/div&gt;
&lt;div class="dl-step"&gt;
&lt;div class="dl-step-n"&gt;2&lt;/div&gt;
&lt;div class="dl-step-body"&gt;
&lt;p class="dl-step-title"&gt;出来事を拾う&lt;/p&gt;
&lt;p class="dl-step-text"&gt;見た・言った・した、を短くまとめます。&lt;/p&gt;
&lt;/div&gt;
&lt;/div&gt;
&lt;div class="dl-step"&gt;
&lt;div class="dl-step-n"&gt;3&lt;/div&gt;
&lt;div class="dl-step-body"&gt;
&lt;p class="dl-step-title"&gt;「だから」で1文にする&lt;/p&gt;
&lt;p class="dl-step-text"&gt;背景＋出来事をつなげて、理由を1文で言い切ります。&lt;/p&gt;
&lt;/div&gt;
&lt;/div&gt;
&lt;/div&gt;
&lt;/div&gt;
&lt;div class="dl-split-right"&gt;
&lt;div class="dl-example"&gt;
&lt;p class="dl-example-title"&gt;問1のイメージ（説明の形）&lt;/p&gt;
&lt;p class="dl-example-k"&gt;① 背景&lt;/p&gt;
&lt;p class="dl-example-q"&gt;翌日は朝の四時三十分に家を出なくてはならない&lt;/p&gt;
&lt;p class="dl-example-k"&gt;② 出来事&lt;/p&gt;
&lt;p class="dl-example-q"&gt;午後一時二十分まで寝ていた&lt;/p&gt;
&lt;p class="dl-example-k"&gt;③ だから（理由）&lt;/p&gt;
&lt;div class="dl-answer"&gt;
&lt;p class="dl-answer-text"&gt;明日の早起きで寝不足にならないように、今のうちにしっかり寝ておこうとしているから。&lt;/p&gt;
&lt;/div&gt;
&lt;p class="dl-tip"&gt;&lt;strong&gt;注意：&lt;/strong&gt;「眠いから寝ている」で止まると弱いです。&lt;strong&gt;“明日の事情”まで入れる&lt;/strong&gt;と、説明がはっきりします。&lt;/p&gt;
&lt;/div&gt;
&lt;/div&gt;
&lt;/div&gt;
&lt;/section&gt;
&lt;p&gt;&lt;!-- 6) 家での進め方 --&gt;&lt;/p&gt;
&lt;section id="dl-sec4" class="dl-section"&gt;
&lt;h2&gt;家での進め方　短く・迷わず&lt;/h2&gt;
&lt;div class="dl-grid"&gt;
&lt;div class="dl-card"&gt;
&lt;div class="dl-badge"&gt;授業当日&lt;/div&gt;
&lt;h3 class="dl-card-title"&gt;まず4問で流れをつかむ&lt;/h3&gt;
&lt;ul class="dl-mini"&gt;
&lt;li&gt;問2(3)：脱皮の意味&lt;/li&gt;
&lt;li&gt;問6：チャンピオン・ベルトの思い出&lt;/li&gt;
&lt;li&gt;問8：父の気持ち（うれしさ／さびしさ）&lt;/li&gt;
&lt;/ul&gt;
&lt;p class="dl-card-text"&gt;ここができると、本文を読み返すときに迷いません。&lt;/p&gt;
&lt;/div&gt;
&lt;div class="dl-card"&gt;
&lt;div class="dl-badge"&gt;余裕があれば&lt;/div&gt;
&lt;h3 class="dl-card-title"&gt;最後に問1で「理由を言う練習」&lt;/h3&gt;
&lt;ul class="dl-mini"&gt;
&lt;li&gt;傍線部の言い方に注目する&lt;/li&gt;
&lt;li&gt;背景と出来事を拾う&lt;/li&gt;
&lt;li&gt;「だから」で1文にする&lt;/li&gt;
&lt;/ul&gt;
&lt;p class="dl-card-text"&gt;同じ考え方が、次の物語文にもそのまま使えます。&lt;/p&gt;
&lt;/div&gt;
&lt;div class="dl-card"&gt;
&lt;div class="dl-badge"&gt;翌日3分&lt;/div&gt;
&lt;h3 class="dl-card-title"&gt;口で説明させる&lt;/h3&gt;
&lt;ul class="dl-mini"&gt;
&lt;li&gt;「脱皮って何？」を1文で&lt;/li&gt;
&lt;li&gt;「父がさびしいのはなぜ？」を本文の言葉つきで&lt;/li&gt;
&lt;li&gt;問1の理由を1文で&lt;/li&gt;
&lt;/ul&gt;
&lt;p class="dl-card-text"&gt;口で言えれば、復習としては十分です。&lt;/p&gt;
&lt;/div&gt;
&lt;div class="dl-card"&gt;
&lt;div class="dl-badge"&gt;よくあるミス&lt;/div&gt;
&lt;h3 class="dl-card-title"&gt;気持ちだけ言って、理由が抜ける&lt;/h3&gt;
&lt;ul class="dl-mini"&gt;
&lt;li&gt;「うれしい／かなしい」で止まる&lt;/li&gt;
&lt;li&gt;本文の言葉が入っていない&lt;/li&gt;
&lt;li&gt;説明が長くなりすぎて要点が消える&lt;/li&gt;
&lt;/ul&gt;
&lt;p class="dl-card-text"&gt;一番大事なのは「なぜそう言えるか」です。&lt;/p&gt;
&lt;/div&gt;
&lt;/div&gt;
&lt;/section&gt;
&lt;p&gt;&lt;!-- 7) CTA（カード形式） --&gt;&lt;/p&gt;
&lt;section id="dl-cta" class="dl-section"&gt;
&lt;h2&gt;オンライン個別指導のご案内&lt;/h2&gt;
&lt;p&gt;国語は、「本文の言葉を使って理由を言う」練習を重ねるほど安定します。&lt;br /&gt;
1対1で答案の書き方を練習したい方は、下記をご覧ください。&lt;/p&gt;
&lt;div class="dl-cta-grid"&gt;
&lt;div class="dl-cta-card"&gt;
&lt;div class="dl-cta-top"&gt;&lt;span class="dl-cta-badge"&gt;オンライン個別指導&lt;/span&gt;&lt;/p&gt;
&lt;h3 class="dl-cta-title"&gt;&lt;a class="dl-cta-link" href="https://dokkai-labo.tokyo/kobetsuonline01/" target="_blank" rel="noopener noreferrer"&gt;&lt;br /&gt;
国語専門塾のオンライン個別指導&lt;br /&gt;
&lt;/a&gt;&lt;/h3&gt;
&lt;/div&gt;
&lt;p class="dl-cta-text"&gt;記述・選択・過去問を1対1で添削。書き方のクセを見ながら、点につながる書き方を身につけます。&lt;/p&gt;
&lt;p&gt;&lt;a class="dl-cta-btn" href="https://dokkai-labo.tokyo/kobetsuonline01/" target="_blank" rel="noopener noreferrer"&gt;詳細を見る&lt;/a&gt;&lt;/p&gt;
&lt;/div&gt;
&lt;div class="dl-cta-card"&gt;
&lt;div class="dl-cta-top"&gt;&lt;span class="dl-cta-badge"&gt;塾紹介&lt;/span&gt;&lt;/p&gt;
&lt;h3 class="dl-cta-title"&gt;&lt;a class="dl-cta-link" href="https://dokkai-labo.tokyo/" target="_blank" rel="noopener noreferrer"&gt;&lt;br /&gt;
受験国語専門 読解ラボ東京&lt;br /&gt;
&lt;/a&gt;&lt;/h3&gt;
&lt;/div&gt;
&lt;p class="dl-cta-text"&gt;指導方針と実績をご紹介しています。お子さまの状況に合うかどうか、まずは全体像をご覧ください。&lt;/p&gt;
&lt;p&gt;&lt;a class="dl-cta-btn" href="https://dokkai-labo.tokyo/" target="_blank" rel="noopener noreferrer"&gt;公式サイトへ&lt;/a&gt;&lt;/p&gt;
&lt;/div&gt;
&lt;/div&gt;
&lt;/section&gt;
&lt;/div&gt;
&lt;p&gt;&lt;!-- ▼投稿内スタイル --&gt;&lt;/p&gt;
&lt;style&gt;
  .dl-post-wrap{max-width:980px;margin:0 auto;line-height:1.85}&lt;br /&gt;
  .dl-video{margin:10px 0 18px}&lt;br /&gt;
  .dl-video-inner{position:relative;padding-top:56.25%;border-radius:16px;overflow:hidden;box-shadow:0 10px 28px rgba(0,0,0,.12)}&lt;br /&gt;
  .dl-video-inner iframe{position:absolute;inset:0;width:100%;height:100%}&lt;br /&gt;
  .dl-video-caption{margin:10px 0 0;color:#555;font-size:.95em}&lt;/p&gt;
&lt;p&gt;  .dl-hero{background:linear-gradient(135deg,#eef6ff,#ffffff);border:1px solid rgba(30,115,190,.16);border-radius:18px;padding:18px 18px 14px;margin:16px 0 22px}&lt;br /&gt;
  .dl-kicker{margin:0 0 6px;color:#1e73be;font-weight:700;font-size:.95em}&lt;br /&gt;
  .dl-title{margin:6px 0 10px;font-size:1.55em;line-height:1.35}&lt;br /&gt;
  .dl-lead{margin:0 0 12px;color:#333}&lt;br /&gt;
  .dl-toc{display:flex;flex-wrap:wrap;gap:10px;margin:10px 0 2px}&lt;br /&gt;
  .dl-toc a{display:inline-block;padding:8px 10px;border-radius:999px;background:#fff;border:1px solid rgba(0,0,0,.10);text-decoration:none}&lt;br /&gt;
  .dl-toc a:hover{border-color:rgba(30,115,190,.5)}&lt;/p&gt;
&lt;p&gt;  .dl-section{margin:26px 0}&lt;br /&gt;
  .dl-section h2{margin:0 0 12px;font-size:1.35em}&lt;br /&gt;
  .dl-strong{font-size:1.03em}&lt;/p&gt;
&lt;p&gt;  .dl-note{border:1px solid rgba(0,0,0,.10);border-radius:16px;padding:14px 14px 12px;background:#fff}&lt;br /&gt;
  .dl-note-title{margin:0 0 6px;font-weight:800;color:#1e73be}&lt;br /&gt;
  .dl-note-big{margin:4px 0 6px;font-size:1.15em}&lt;br /&gt;
  .dl-note-sub{margin:8px 0 0;color:#555;font-size:.95em}&lt;/p&gt;
&lt;p&gt;  /* 復習の順番：スマホでも絶対に縦に積まない */&lt;br /&gt;
  .dl-flowline{&lt;br /&gt;
    display:flex !important;&lt;br /&gt;
    flex-wrap:nowrap !important;&lt;br /&gt;
    align-items:center;&lt;br /&gt;
    gap:10px;&lt;br /&gt;
    overflow-x:auto;&lt;br /&gt;
    -webkit-overflow-scrolling:touch;&lt;br /&gt;
    padding:4px 2px 10px;&lt;br /&gt;
    margin:12px 0 14px;&lt;br /&gt;
  }&lt;br /&gt;
  .dl-flowitem,.dl-flowarrow{&lt;br /&gt;
    flex:0 0 auto !important;&lt;br /&gt;
    white-space:nowrap !important;&lt;br /&gt;
  }&lt;br /&gt;
  .dl-flowitem{&lt;br /&gt;
    display:inline-flex;&lt;br /&gt;
    align-items:center;&lt;br /&gt;
    padding:8px 12px;&lt;br /&gt;
    border-radius:12px;&lt;br /&gt;
    background:#fff;&lt;br /&gt;
    border:1px solid rgba(0,0,0,.10);&lt;br /&gt;
    font-weight:800;&lt;br /&gt;
  }&lt;br /&gt;
  .dl-flowarrow{opacity:.6}&lt;/p&gt;
&lt;p&gt;  .dl-grid{display:grid;grid-template-columns:repeat(2,minmax(0,1fr));gap:14px}&lt;br /&gt;
  @media (max-width:720px){.dl-grid{grid-template-columns:1fr}}&lt;br /&gt;
  .dl-card{background:#fff;border:1px solid rgba(0,0,0,.10);border-radius:16px;padding:14px;box-shadow:0 8px 20px rgba(0,0,0,.06)}&lt;br /&gt;
  .dl-badge{display:inline-block;padding:6px 10px;border-radius:999px;background:rgba(30,115,190,.10);color:#1e73be;font-weight:800;font-size:.9em}&lt;br /&gt;
  .dl-card-title{margin:10px 0 6px;font-size:1.05em;line-height:1.45}&lt;br /&gt;
  .dl-card-text{margin:0 0 10px;color:#333}&lt;br /&gt;
  .dl-mini{margin:0;padding-left:1.1em;color:#333}&lt;br /&gt;
  .dl-mini li{margin:.25em 0}&lt;/p&gt;
&lt;p&gt;  .dl-split{display:grid;grid-template-columns:1.1fr .9fr;gap:14px;align-items:start}&lt;br /&gt;
  @media (max-width:920px){.dl-split{grid-template-columns:1fr}}&lt;br /&gt;
  .dl-steps{margin:12px 0 0;display:grid;gap:10px}&lt;br /&gt;
  .dl-step{display:flex;gap:10px;background:#fff;border:1px solid rgba(0,0,0,.10);border-radius:16px;padding:12px}&lt;br /&gt;
  .dl-step-n{min-width:34px;height:34px;border-radius:10px;display:flex;align-items:center;justify-content:center;font-weight:900;color:#fff;background:#1e73be}&lt;br /&gt;
  .dl-step-title{margin:0;font-weight:900}&lt;br /&gt;
  .dl-step-text{margin:4px 0 0;color:#333}&lt;/p&gt;
&lt;p&gt;  .dl-example{background:#fff;border:1px solid rgba(0,0,0,.10);border-radius:18px;padding:14px;box-shadow:0 8px 20px rgba(0,0,0,.06)}&lt;br /&gt;
  .dl-example-title{margin:0 0 8px;font-weight:900}&lt;br /&gt;
  .dl-example-k{margin:10px 0 6px;color:#1e73be;font-weight:900}&lt;br /&gt;
  .dl-example-q{margin:0;color:#222}&lt;br /&gt;
  .dl-answer{margin:10px 0 0;padding:12px;border-radius:14px;background:rgba(255,213,79,.25);border:1px solid rgba(255,213,79,.55)}&lt;br /&gt;
  .dl-answer-text{margin:0;color:#222}&lt;br /&gt;
  .dl-tip{margin:10px 0 0;color:#333}&lt;/p&gt;
&lt;p&gt;  .dl-list{margin:0;padding-left:1.1em}&lt;br /&gt;
  .dl-list li{margin:.35em 0}&lt;/p&gt;
&lt;p&gt;  /* CTA：外側をaにしない（テーマ由来の余計な枠が出にくい） */&lt;br /&gt;
  .dl-cta-grid{display:grid;grid-template-columns:repeat(2,minmax(0,1fr));gap:14px;margin:14px 0 0}&lt;br /&gt;
  @media (max-width:780px){.dl-cta-grid{grid-template-columns:1fr}}&lt;br /&gt;
  .dl-cta-card{background:#fff;border:1px solid rgba(0,0,0,.12);border-radius:18px;padding:16px;box-shadow:0 10px 26px rgba(0,0,0,.08)}&lt;br /&gt;
  .dl-cta-top{display:flex;flex-direction:column;gap:6px}&lt;br /&gt;
  .dl-cta-badge{display:inline-block;width:max-content;padding:6px 10px;border-radius:999px;background:rgba(30,115,190,.10);color:#1e73be;font-weight:900;font-size:.9em}&lt;br /&gt;
  .dl-cta-title{margin:0;font-size:1.12em;line-height:1.4;color:#111}&lt;br /&gt;
  .dl-cta-text{margin:10px 0 12px;color:#333}&lt;/p&gt;
&lt;p&gt;  /* 外部リンク装飾（疑似要素）対策 */&lt;br /&gt;
  .dl-cta-link::before,&lt;br /&gt;
  .dl-cta-link::after{content:none !important;display:none !important}&lt;/p&gt;
&lt;p&gt;  .dl-cta-link{color:#111;text-decoration:underline;text-underline-offset:3px}&lt;br /&gt;
  .dl-cta-btn{display:inline-block;padding:10px 12px;border-radius:12px;background:#1e73be;color:#fff;font-weight:900;text-decoration:none}&lt;br /&gt;
&lt;/style&gt;
&lt;p&gt;&lt;!-- ▲ここまで：投稿本文HTML --&gt;&lt;/p&gt;
&lt;p&gt;&lt;!-- [ /.socialSet ] --&gt;&lt;/p&gt;
&lt;section class="veu_cta" id="veu_cta-20321"&gt;&lt;h1 class="cta_title"&gt;講座案内：完全１対１個別指導【中学受験/大学受験】&lt;/h1&gt;&lt;div class="cta_body"&gt;&lt;div class="cta_body_image cta_body_image_right"&gt;&lt;a href="https://dokkai-labo.tokyo/kobetsu/" target="_blank"&gt;&lt;/a&gt;&lt;/div&gt;&lt;div class="cta_body_txt image_exist"&gt;当塾では、中学受験の国語と大学受験の現代文を指導しております。どちらも完全１対１の個別指導です。生徒さんの現在の学力に合わせて問題を厳選し、理解力に応じた解説をして参ります。&lt;/div&gt;&lt;div class="cta_body_link"&gt;&lt;a href="https://dokkai-labo.tokyo/kobetsu/" class="btn btn-primary btn-block btn-lg" target="_blank"&gt;完全１対１個別指導【中学受験/大学受験】&lt;/a&gt;&lt;/div&gt;&lt;/div&gt;&lt;!-- [ /.vkExUnit_cta_body ] --&gt;&lt;/section&gt;			
------</t>
  </si>
  <si>
    <t>https://dokkai-labo.tokyo/blog/seikou2021/</t>
  </si>
  <si>
    <t>以下のページは不自然なワードを使用しています。
これらを適切に自然な言葉に置き換えて下さい。
なお、本文の装飾や構造は絶対に変えないでください。
【対象ページURL】
https://dokkai-labo.tokyo/blog/seikou2021/
【検出された不自然ワード】
- 型
- 固定
【本文】
------
&lt;p&gt;&amp;nbsp;&lt;/p&gt;
&lt;p&gt;このページでは、&lt;strong&gt;聖光学院中学校・令和３年度入試（国語）&lt;/strong&gt;から厳選した問題について、動画とあわせて解説します。&lt;br /&gt;
実際の入試問題を通して、&lt;strong&gt;「理由の読み取り」や「イコール関係の見抜き方」&lt;/strong&gt;といった、国語の得点力に直結するポイントを確認していきましょう。&lt;br /&gt;
過去問演習を「何回・どんな順番で回すか」まで含めた全体像は、&lt;a href="https://dokkai-labo.tokyo/blog/kokugo-kakomon/"&gt;中学受験 国語の過去問演習の全体像はこちら&lt;/a&gt;で整理しています。&lt;/p&gt;
&lt;h2&gt;聖光学院中学校・令和３年度 厳選解説動画&lt;/h2&gt;
&lt;p&gt;令和３年度 聖光学院中学校の入試問題から、厳選した問題とその解説をお届けします。&lt;br /&gt;
動画では、本文の読み解き方から答案のまとめ方まで、実戦的な視点で丁寧に解説しています。&lt;/p&gt;
&lt;p&gt;▶︎ 解説動画はこちら：&lt;br /&gt;
&lt;a href="https://youtu.be/C-UVlCiAvSc" target="_blank" rel="noopener noreferrer"&gt;https://youtu.be/C-UVlCiAvSc&lt;/a&gt;&lt;/p&gt;
&lt;h2&gt;解説&lt;/h2&gt;
&lt;h3&gt;大問一　問八：傍線部の「理由」を文章中から組み立てる&lt;/h3&gt;
&lt;p&gt;この問題は、&lt;strong&gt;傍線部の理由を問う典型的な設問&lt;/strong&gt;です。&lt;br /&gt;
理由を答える問題では、&lt;strong&gt;傍線部の直前・直後を中心に、「なぜそう考えたのか」を示す根拠を本文中から探す&lt;/strong&gt;ことが重要です。&lt;/p&gt;
&lt;h4&gt;本文の手がかり&lt;/h4&gt;
&lt;ul&gt;
&lt;li&gt;傍線の直前の一文：&lt;br /&gt;
「商売っ気だけの連中には、いくら積まれても譲らんよ。」&lt;br /&gt;
→ 【&lt;strong&gt;商売っ気だけの連中に山小屋を譲りたくない&lt;/strong&gt;】という理由が分かる。&lt;/li&gt;
&lt;li&gt;さらに文章を読み進めると、傍線⑦の７行後に次の一文が現れる：&lt;br /&gt;
「わたしのどこを～つとまらんからね」と。&lt;br /&gt;
→ 【&lt;strong&gt;ものを長く大事に使える「わたし」なら、山小屋の主人がつとまると考えた&lt;/strong&gt;】ことが分かる。&lt;/li&gt;
&lt;/ul&gt;
&lt;p&gt;これら二つの理由をあわせて考えると、答えは次のようにまとめられます。&lt;/p&gt;
&lt;p&gt;&lt;strong&gt;【商売っ気だけの連中には山小屋を譲りたくないし、ものを大事に長く使える「わたし」なら山小屋の主人がつとまると考えたから。】&lt;/strong&gt;&lt;/p&gt;
&lt;div class="rounded" style="background-color: lightblue; padding: 10px;"&gt;国語の記述問題では、人物の心情や考えの根拠は、必ず&lt;strong&gt;文章中に書かれています&lt;/strong&gt;。&lt;br /&gt;
&lt;strong&gt;「本文のどこに理由が書いてあるか」&lt;/strong&gt;を探しにいく姿勢が何より大切です。&lt;/div&gt;
&lt;h3&gt;大問二　問六：「動物的である（X）」の具体例を選ぶ&lt;/h3&gt;
&lt;p&gt;この問題は、本文中に出てくる表現&lt;strong&gt;「動物的である（X）」&lt;/strong&gt;の具体例を選ぶ設問です。&lt;br /&gt;
ポイントは、設問文・本文に戻って、&lt;strong&gt;(X)とほぼイコールになる内容を正確に読み取る&lt;/strong&gt;ことです。&lt;/p&gt;
&lt;h4&gt;設問文からXの意味をつかむ&lt;/h4&gt;
&lt;p&gt;設問中に、次の一文があります。&lt;/p&gt;
&lt;p&gt;「同じことを繰り返して『面白さ』を感じるのは、どちらかというと動物的である」&lt;/p&gt;
&lt;p&gt;この文から、&lt;/p&gt;
&lt;p&gt;&lt;strong&gt;X ＝【同じことを繰り返して面白いと感じること】&lt;/strong&gt;&lt;/p&gt;
&lt;p&gt;と整理できます。つまり、&lt;strong&gt;「同じことを何度も繰り返し、それを面白いと感じる行動」&lt;/strong&gt;が動物的である、という意味です。&lt;/p&gt;
&lt;h4&gt;選択肢の中から「ほぼイコール」を探す&lt;/h4&gt;
&lt;p&gt;あとは、選択肢の中から&lt;strong&gt;Xとほぼ同じ内容のもの&lt;/strong&gt;を探します。&lt;/p&gt;
&lt;ul&gt;
&lt;li&gt;選択肢ア：&lt;br /&gt;
「初めて乗ったジェットコースターが気に入って、何度も乗りたくなる。」&lt;/li&gt;
&lt;/ul&gt;
&lt;p&gt;これはまさに、&lt;strong&gt;「同じこと（ジェットコースターに乗ること）を繰り返して面白さを感じている」&lt;/strong&gt;行動です。&lt;br /&gt;
したがって、正解は&lt;strong&gt;選択肢ア&lt;/strong&gt;となります。&lt;/p&gt;
&lt;div class="rounded" style="background-color: lightblue; padding: 10px;"&gt;この問題は、&lt;strong&gt;「Xとほぼイコールの内容はどれか」&lt;/strong&gt;を見抜く練習になっています。&lt;br /&gt;
・本文中の定義・説明をしっかり押さえる&lt;br /&gt;
・選択肢の中から&lt;strong&gt;同じ意味のものを対応させる&lt;/strong&gt;&lt;br /&gt;
という読み取りの基本を確認しておきましょう。&lt;/div&gt;
&lt;h2&gt;まとめ：本文に戻り、「イコール関係」を丁寧にたどる&lt;/h2&gt;
&lt;ul&gt;
&lt;li&gt;理由を問う記述問題では、&lt;strong&gt;傍線部の直前直後＋関連する周辺の文&lt;/strong&gt;から、根拠となる文を必ず探す。&lt;/li&gt;
&lt;li&gt;人物の心情・考えは、&lt;strong&gt;本文中に書かれている情報を組み合わせて整理&lt;/strong&gt;することが大切。&lt;/li&gt;
&lt;li&gt;「Xの具体例」「〜とはどういうことか」といった問題では、&lt;strong&gt;本文中でXがどう説明されているか&lt;/strong&gt;を正確に押さえ、&lt;strong&gt;ほぼイコールの内容&lt;/strong&gt;を選択肢から選ぶ。&lt;/li&gt;
&lt;li&gt;聖光学院のような難関校では、「なんとなくの印象」で解くのではなく、&lt;strong&gt;本文と設問の対応関係を論理的にたどる力&lt;/strong&gt;が合否を分ける。&lt;/li&gt;
&lt;/ul&gt;
&lt;p&gt;動画とあわせて問題を振り返ることで、&lt;strong&gt;「答えを写す」だけでなく、「なぜその答えになるのか」を自分で説明できる力&lt;/strong&gt;を身につけていきましょう。&lt;/p&gt;
&lt;p&gt;&amp;nbsp;&lt;/p&gt;
&lt;p&gt;&lt;!-- [ /.socialSet ] --&gt;&lt;/p&gt;
&lt;div class="alert alert-primary p-3 mt-4" role="alert"&gt;
&lt;p class="mb-2"&gt;&lt;strong&gt;聖光学院の精緻な論理を読み違えれば、合格は不可能です。&lt;/strong&gt;&lt;/p&gt;
&lt;p class="mb-1"&gt;聖光学院が求める論理構成を外した記述が固定化されると、部分点すら奪えない大幅な減点が続き、合格発表時の合計点に跳ね返る絶望的な差となります。&lt;/p&gt;
&lt;p class="mb-3"&gt;合格圏に届かない理由は、自己採点と実際の採点基準のズレにあります。&lt;/p&gt;
&lt;div class="d-grid gap-2"&gt;&lt;a class="btn btn-primary btn-lg" href="https://dokkai-labo.tokyo/kobetsuonline01/"&gt;合格力を叩き込む個別指導の受講はこちら&lt;/a&gt;&lt;br /&gt;
&lt;a class="btn btn-outline-primary btn-lg" href="https://dokkai-labo.tokyo/blog/161214/"&gt;読解ラボの指導方針を詳しく知る&lt;/a&gt;&lt;/div&gt;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&lt;section class="veu_cta" id="veu_cta-20526"&gt;&lt;h1 class="cta_title"&gt;講座案内：【オンライン】小６得点力養成講座【集団授業(２～７月)】&lt;/h1&gt;&lt;div class="cta_body"&gt;&lt;div class="cta_body_image cta_body_image_right"&gt;&lt;a href="https://dokkai-labo.tokyo/onlinetokuten/" target="_blank"&gt;&lt;/a&gt;&lt;/div&gt;&lt;div class="cta_body_txt image_exist"&gt;半年間で読解問題の得点力向上を目指す講座です。各回ともテーマに基づいて
&lt;br /&gt;大問４題を取り扱います。受講結果と復習用動画も完備しています。
&lt;br /&gt;教室で受ける授業さながらの授業を得点力養成講座オンラインでも再現しております。&lt;/div&gt;&lt;div class="cta_body_link"&gt;&lt;a href="https://dokkai-labo.tokyo/onlinetokuten/" class="btn btn-primary btn-block btn-lg" target="_blank"&gt;講座案内：【オンライン】小６得点力養成講座【集団授業(２～７月)】&lt;/a&gt;&lt;/div&gt;&lt;/div&gt;&lt;!-- [ /.vkExUnit_cta_body ] --&gt;&lt;/section&gt;			
------</t>
  </si>
  <si>
    <t>https://dokkai-labo.tokyo/blog/utokyo/</t>
  </si>
  <si>
    <t>以下のページは不自然なワードを使用しています。
これらを適切に自然な言葉に置き換えて下さい。
なお、本文の装飾や構造は絶対に変えないでください。
【対象ページURL】
https://dokkai-labo.tokyo/blog/utokyo/
【検出された不自然ワード】
- 固定
【本文】
------
&lt;p&gt;&amp;nbsp;&lt;/p&gt;
&lt;p&gt;&lt;!-- ▼ 導入文（冒頭）差し替え案：iframe直後〜対談開始前までを置換 --&gt;&lt;/p&gt;
&lt;p&gt;&lt;iframe title="YouTube video player" src="https://www.youtube.com/embed/EWVT285HE5w" width="560" height="315" frameborder="0" allowfullscreen="allowfullscreen"&gt;&lt;/iframe&gt;&lt;/p&gt;
&lt;p&gt;&lt;strong&gt;東大の国語は、文章が難しく感じても点は取れます。&lt;/strong&gt;&lt;br /&gt;
ただし「分かったつもり」で進むと、傍線部の説明で&lt;strong&gt;どこを使うか&lt;/strong&gt;が選べず、字数の中で答案が散ります。&lt;/p&gt;
&lt;p&gt;このページでは、202X年東大入試の国語を実際に解いた講師陣が、&lt;strong&gt;東大が毎年求める処理&lt;/strong&gt;を対談形式で言語化します。&lt;br /&gt;
とくに次のような悩みがある人に向けて、具体例つきで整理します。&lt;/p&gt;
&lt;ul&gt;
&lt;li&gt;&lt;strong&gt;本文は読めるのに、傍線部の説明がまとまらない&lt;/strong&gt;&lt;/li&gt;
&lt;li&gt;&lt;strong&gt;比喩表現をそのまま書いてしまい、説明にならない&lt;/strong&gt;&lt;/li&gt;
&lt;li&gt;&lt;strong&gt;具体を書きすぎて外れ、抽象を書きすぎて薄くなる&lt;/strong&gt;&lt;/li&gt;
&lt;li&gt;&lt;strong&gt;模範解答を見ても納得できず、伸びる実感がない&lt;/strong&gt;&lt;/li&gt;
&lt;/ul&gt;
&lt;p&gt;読み終えた時点で、&lt;strong&gt;「傍線部＝言い換え」をどう拾うか&lt;/strong&gt;、&lt;strong&gt;比喩をどう言い直すか&lt;/strong&gt;、&lt;strong&gt;具体と抽象の選び方&lt;/strong&gt;、そして&lt;strong&gt;字数内で何を優先するか&lt;/strong&gt;が、頭の中で並びます。&lt;/p&gt;
&lt;p&gt;国公立大学の現代文対策を体系的に整理した全体像は、&lt;a href="https://dokkai-labo.tokyo/blog/19052602/" target="_blank" rel="noopener noreferrer"&gt;全体像はこちら&lt;/a&gt;で確認できます。&lt;/p&gt;
&lt;p&gt;夏井（&lt;a href="https://natsui-sansu-juku.com/"&gt;中学受験専門夏井算数塾&lt;/a&gt;代表）：2月25日に実施されました東京大学入試の国語についてになります。お二人に実際に解いて頂きましたが、いかがでしたか？まずは長島先生からお願いします。&lt;/p&gt;
&lt;p&gt;&amp;nbsp;&lt;/p&gt;
&lt;p&gt;長島：良問だったと思います。&lt;strong&gt;文章は読んでいて難しかったです。&lt;/strong&gt;&lt;br /&gt;
「何を言っているんだろう？」という感覚がありましたが、&lt;span style="color: #000000;"&gt;解き終わったあとに、ようやく筆者の意図がクリアに見えてきました。&lt;/span&gt;&lt;br /&gt;
例えば、大問1では「仮面とは結局何なのか」、大問4では「言葉と他者の関係はこういうことか」と、&lt;span style="color: #ff0000;"&gt;読み進めている最中は掴みづらい内容が、問題を解くことで理解が深まる構成&lt;/span&gt;でした。&lt;br /&gt;
そういった意味で非常に良くできた問題だと思います。問題を通して本文理解が進むように作られていると感じました。&lt;/p&gt;
&lt;p&gt;夏井：岡部先生お願いします。&lt;/p&gt;
&lt;p&gt;岡部（&lt;a href="https://koten-kakitsubata.jp/"&gt;古典専門塾かきつばた&lt;/a&gt;代表）：全体的な印象としては、&lt;strong&gt;今年は比較的易しめだったのでは&lt;/strong&gt;という気がします。&lt;br /&gt;
指示内容が曖昧で探しづらいということもなく、文章自体も例年通り読みやすいものでした。&lt;br /&gt;
特別に受験生が気の毒になるような、「難化した年」という印象はありませんね。物理は大変だったようですが、国語に関しては例年通りだと思います。&lt;/p&gt;
&lt;p&gt;夏井：現代文は難しかったということですか？文章が難しかったという意味でしょうか？&lt;/p&gt;
&lt;p&gt;長島：文章自体は難しいです。ただ、&lt;span style="color: #0000ff;"&gt;現代文ではそれが普通なので、特別な傾向という感じではありません。&lt;/span&gt;&lt;/p&gt;
&lt;p&gt;夏井：一方、古文は例年通り読みやすい文章だったということでしょうか？&lt;/p&gt;
&lt;p&gt;岡部：そうですね。直近の傾向からしても、「読みにくい文が出た」という感じはありません。&lt;/p&gt;
&lt;p&gt;夏井：点数としては、どれくらい取れると理想でしょう？&lt;/p&gt;
&lt;p&gt;岡部：古文に関しては、ケアレスミスや条件不足で減点される可能性がありますので、&lt;strong&gt;まずはすべての解答欄を埋めること。&lt;/strong&gt;&lt;br /&gt;
合格に必要な点数は科目配分にもよりますが、六割、可能なら七割は取りたいですね。例年の難度であれば、そのくらいは狙えるはずです。&lt;/p&gt;
&lt;p&gt;長島：現代文も、無茶な要求をされている設問はありませんでした。七割程度は目指せる問題だったと思います。&lt;/p&gt;
&lt;h2&gt;現代文の全体的な傾向&lt;/h2&gt;
&lt;p&gt;夏井：まずは全体的な傾向という事で、現代文からお話を伺いたいと思います。&lt;br /&gt;
文章が難しかったという事ですが、傾向についてお話をお願いいたします。&lt;br /&gt;
長島：傾向としては、&lt;span style="color: #ff0000;"&gt;素直に聞かれた事を答える形です。&lt;/span&gt;&lt;br /&gt;
例えば、他者って何ですか？と言われたら他者の内容を探していこう、となっています。&lt;br /&gt;
大体東京大学は、傍線はどういう事ですか？という問題が中心です。&lt;br /&gt;
それは要するに、&lt;strong&gt;傍線を言い換えて下さいという事です。&lt;/strong&gt;&lt;br /&gt;
なので、傍線の言い換えに当たる所を素直に探していけばいいというのが、東京大学の例年の傾向だと思います。&lt;br /&gt;
細かい所に入りますが、大問4の問いの1番だけがいくつか答えに使える候補の所がありました。&lt;br /&gt;
どこをチョイスするのかというのがちょっと悩ましい所がありました。&lt;br /&gt;
それ以外に関しては、素直にここを使えばいいんだね、というのが見つけやすいので、大問4の問1だけがちょっと難しかったかな、選びにくかったかなという印象があります。&lt;/p&gt;
&lt;p&gt;夏井：具体的に、どういう難しさがありましたか？&lt;br /&gt;
長島：大問4の問1に関しては、&lt;strong&gt;具体&lt;/strong&gt;と&lt;strong&gt;抽象&lt;/strong&gt;という考え方を持っていないと難しかったと思います。&lt;br /&gt;
要するに、あんまり具体的な事を書いちゃうと、じゃあこれは違うんですか？同じような話は他にもありますよね？と突っ込まれてしまいます。&lt;br /&gt;
なので、具体的な所が答えになってしまう場合は、それを&lt;span style="color: #ff0000;"&gt;ざっくりまとめた所をチョイスする&lt;/span&gt;という判断をしなくてはいけません。&lt;br /&gt;
なので、この具体の所を書いてしまったらこういうケースもあるよね？と突っ込まれてしまうので、ここは使わないでおこうという判断が必要だったというのが大問4の問1です。&lt;br /&gt;
逆に、その判断の難しさが他の問題にはなかったので、そういった意味では素直な問題が多かったのかなというイメージをもっています。&lt;/p&gt;
&lt;p&gt;夏井それは傾向としては例年通りの感じですか？&lt;br /&gt;
長島：そうですね。結論としては、東京大学の問題は傾向通りだと思います。&lt;br /&gt;
大問4の問1みたいに、要するにどこを使うのかの判断が難しい、あるいはこの言葉をそのまま使ってはいけなくて自分の言葉で言い直さなくてはいけない、というシチュエーションは二つあります。&lt;br /&gt;
一つが、&lt;span style="color: #ff0000;"&gt;比喩表現&lt;/span&gt;である事です。&lt;br /&gt;
比喩表現の場合、内容にどうしてもあやふやさが出るので、それはそのまま使ってはいけません。&lt;br /&gt;
もう一つが、今回の大問4問1で出た、&lt;span style="color: #ff0000;"&gt;具体と抽象&lt;/span&gt;の話です。&lt;br /&gt;
具体的な所をそのまま使ってはいけないという事です。&lt;br /&gt;
具体的過ぎるか、比喩表現というのは直さなければいけないです。&lt;br /&gt;
それは自分の言葉で直す時もありますし、本文のより適切な所を選ぶという判断をしなくてはいけない事もあります。&lt;br /&gt;
ざっくり2年に1問ぐらいそういう問題が出るかな？というのが東京大学のイメージです。&lt;br /&gt;
なので、そういう問題の割合が少なったというのは結論として、例年通りだったのかな？という感じがします。&lt;/p&gt;
&lt;h2&gt;文意を取ることは必要？&lt;/h2&gt;
&lt;p&gt;岡部：大問4の比喩というのは、割合に抽象度が高いというか若干飛躍に近いと言ってもいいかも知れないですが、高校生には随分読み取りづらいだろうな、と思いながら読んでいました。&lt;br /&gt;
その辺りはどうですか？&lt;br /&gt;
長島：東京大学の問題も含めてですが、文意を取る事がそんなに必要か？というのがイメージとして凄いあります。&lt;br /&gt;
設問で傍線を説明しなさいよ、と言われているから傍線の説明になっている所を探す訳です。&lt;br /&gt;
なので、むしろその文意を取ろうとする、という事を考えてしまうせいで頭がこんがらがるという&lt;br /&gt;
ケースの方が遥かに多い気がして、素直に聞かれた事に答えなさい、という事だと思います。&lt;br /&gt;
あえて文意を取るという所にフォーカスを当てるならば、大問1の最後の問題です。&lt;br /&gt;
漢字の手前の問題です。&lt;br /&gt;
本文全体を踏まえて120字ぐらいで記述しなさい、という問題です。&lt;br /&gt;
それは確かに文意を捉えて、というのと絡むかも知れないです。&lt;br /&gt;
今年の問題もそうですが、要するに&lt;span style="color: #0000ff;"&gt;答えが傍線の近くにあるとは限らない&lt;/span&gt;という事だと思うんです。&lt;br /&gt;
大問1の問4が、100字以上120字以内という問題です。&lt;br /&gt;
この問題は、二つの内容を本文から探さなければいけないと思います。&lt;br /&gt;
一つが異界、もう一つが自分自身です。&lt;br /&gt;
異界がページまたがっていて、結構前の所にあります。自分自身は傍線の10行前くらいです。&lt;br /&gt;
なので、問の4番ですら文意を取らなければいけないような感じがしますが、所詮答えになる所が離れているよ程度のもので、基本的には傍線の言い換えを探す、という所に集中すれば少なくとも点数は取れるという事です。それ以上の所に踏み込んではいけない気がします。&lt;br /&gt;
岡部：なるほど。&lt;br /&gt;
僕は四角1番の4番は、ちゃんと回答を作ってはいないですが、第2段落の話を絡めようかな、と&lt;br /&gt;
考えたんですが、そこはやっぱりそこまでしない方が回答としては綺麗ですか？&lt;br /&gt;
長島：まず字数の制約があります。&lt;br /&gt;
第2段落、「ただ」で始まる段落ですかね？確かに3行目は一応異界ですね。&lt;br /&gt;
岡部：普遍性みたいな話かと。&lt;br /&gt;
長島：普遍性は使わないと思います。&lt;br /&gt;
多分、これは&lt;span style="color: #ff0000;"&gt;優先順位の問題&lt;/span&gt;です。&lt;br /&gt;
基本私は生徒には、字数を増やそう思う時は理由を加えるか、イコールの内容を加えるかして、&lt;br /&gt;
より詳しい内容にしていこう、という話をします。&lt;br /&gt;
ただ、慶応大学の経済学部とか200字以内の記述とかやらなければいけません。&lt;br /&gt;
200字になってくると、理由やイコールの内容を加えても次数はまだ足りないです。&lt;br /&gt;
そうすると、第三の手として対比させるという観点が出てきます。&lt;br /&gt;
そうすると200字にいきます。&lt;br /&gt;
あの先生は怖いけどこの先生は優しい、みたいな感じで対比させるという事です。&lt;br /&gt;
普遍性になると、多分異界との対比という事になります。&lt;br /&gt;
なので、120字でそこまでする余裕はなかった、という事になるのかなという気がします。&lt;/p&gt;
&lt;h2&gt;模範解答を見ても分からない&lt;/h2&gt;
&lt;p&gt;夏井：今お話を聞いていてかつての私を思い出したんですが、過去色んな模擬試験で色んな現代文の回答を書き、その模範解答を眺めるという事をやっていました。&lt;br /&gt;
その中で、特に東大だとその傾向が顕著だったと思うんですが、問題文を読んでも意味が分からないし、模範解答を読んでもなお意味が分からないという事が結構ありました。&lt;br /&gt;
その時私が思った事は、元々の文章の意味分からないから模範解答も意味が分からない、意味分からない事としては答えが書けるかも知れないという考えでずっと勉強をしていました。&lt;br /&gt;
案の定落ちてしまいましたが、それについてはどう思われますか？&lt;br /&gt;
長島：まずその感じ方自体は私正しい気がします。&lt;br /&gt;
それは文章難しいですから、模範解答だけ与えられたら何言っているの？と感じるでしょうから、そう感じるのは間違っていないと思います。&lt;br /&gt;
ただ大切なのは、じゃあなんでこれを書かなきゃいけないの？という所を考えられたかです。&lt;br /&gt;
それは、ここが傍線の説明になっているから必要だとか、傍線の説明だけじゃ字数足らないから、それの理由が必要だから、だからここを書かなきゃいけないんだ、という事です。&lt;br /&gt;
なので、第一印象としてよく分からない事を言っているな、と感じるのはしょうがないと思います。&lt;br /&gt;
その上で受験生であるならば、じゃあなぜこれを書かなきゃいけないのか、その論理的な裏付けも含めて勉強して欲しいなと思っております。&lt;/p&gt;
&lt;h2&gt;抽象化する力は必要？&lt;/h2&gt;
&lt;p&gt;夏井：昔の私に伝えようと思います(笑)&lt;br /&gt;
今お話を伺って二つ目に思った事ですが、傍線部の近くに書いてある、遠くに書いてあるに関わらず、書いている事を適当にアレンジして答えを書くという事はなんとなく分かりました。&lt;br /&gt;
ですが、それをある程度具象化したものを抽象化した上で回答を書かなければいけない、というのは結構難しいなと思うんですが、東大に普通に合格する学生なら確実に正解しなければいけない問題ですか？&lt;br /&gt;
長島：&lt;strong&gt;非常に難しい所です。&lt;/strong&gt;&lt;br /&gt;
合格最低点が大体六割ぐらいに落ち着くと想定するのであれば、いわゆる抽象化しなきゃいけない所、そこは落としていても六割以上の点数にはなるはずです。&lt;br /&gt;
だから単純計算では&lt;span style="color: #0000ff;"&gt;その力はいらないという事になります。&lt;/span&gt;&lt;br /&gt;
ですが、&lt;strong&gt;合格してくれる方を見ていると、やっぱりその力はあります。&lt;/strong&gt;&lt;br /&gt;
岡部：そうですね。&lt;br /&gt;
そもそもとして、文意が取れないというお子さんが受かっているのか？という所もあります。&lt;br /&gt;
どのレベルで内容を理解出来ているかはともかくとして、文意なんか取れなくても前後の指示内容を処理するだけで回答が作れるというアプローチでいいと思いますが、文章がちゃんと読めるようにはある程度いければいいんじゃないかな、とは思います。&lt;br /&gt;
長島：多分勉強していく時に、こうやればうまくいくというモデルがまず頭の中にある訳です。&lt;br /&gt;
それが言わば抽象だと思います。&lt;br /&gt;
それを実際に当てはめるというのが具体です。&lt;br /&gt;
だから、&lt;span style="color: #ff0000;"&gt;抽象と具体を見抜く力は勉強を効率的に進めていく上で必要不可欠です。&lt;/span&gt;&lt;br /&gt;
たまたまそれが問題を解く時にも国語だと出てくるという事だと思うんです。&lt;br /&gt;
なので、勉強の処理力とかを考えたら、その力は絶対必要です。&lt;br /&gt;
だからそれが出来ない子に東京大学の合格は難しいという事になると思います。&lt;br /&gt;
岡部：そうですね。&lt;br /&gt;
それはやっぱり全ての科目でそうした練習というのは要求されるだろうと思いますが、&lt;br /&gt;
特に国語に関してはそれを言語化しなきゃいけないという所でありますので、特に現代文の問題演習はかなり他の科目にも影響を与えるんじゃないかなと思います。&lt;br /&gt;
そこできちんと抽象的な表現というのを自分の言葉、あるいは本文中にある具体的なものと結び付けていくという練習をしていくという事がとても大事だと思います。&lt;br /&gt;
長島：例えば大問4の問の1番だったら、傍線あの言い換えですが、平和とか文化という言葉、平和通りとか文化通りというのを自分で体験していましたと、その事を1行目で具体的な経験でざっくりまとめているんです。そのざっくりまとめた方の言葉をチョイスしてくれという事です。&lt;br /&gt;
だからざっくりまとめた答えがあって、それの説明として細かな平和通りとかという言葉が出てきています。&lt;br /&gt;
そういう具体と抽象の構図が勉強を進めていく上でも実は同じ事をやっているんだよ、という事です。それをテストで具体的な形で発揮出来るかという事だと思います。&lt;/p&gt;
&lt;p&gt;&lt;!-- [ /.socialSet ] --&gt;&lt;/p&gt;
&lt;div class="alert alert-primary p-3 mt-4" role="alert"&gt;
&lt;p class="mb-2"&gt;&lt;strong&gt;東大合格に不可欠な「国語の論理力」を今鍛えなければ、将来の選択肢は消滅します。&lt;/strong&gt;&lt;/p&gt;
&lt;p class="mb-1"&gt;感覚に頼る読み方が固定化されると、記述問題での減点が続き、入試本番の合計点に跳ね返る致命的な格差を招きます。&lt;/p&gt;
&lt;p class="mb-3"&gt;国語の点数が頭打ちになるのは、一重に判断軸の未固定が原因です。&lt;/p&gt;
&lt;div class="d-grid gap-2"&gt;&lt;a class="btn btn-primary btn-lg" href="https://dokkai-labo.tokyo/kobetsuonline01/"&gt;合格力を叩き込む個別指導の受講はこちら&lt;/a&gt;&lt;br /&gt;
&lt;a class="btn btn-outline-primary btn-lg" href="https://dokkai-labo.tokyo/blog/161214/"&gt;読解ラボの指導方針を詳しく知る&lt;/a&gt;&lt;/div&gt;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&lt;section class="veu_cta" id="veu_cta-20532"&gt;&lt;h1 class="cta_title"&gt;講座案内：小５得点力養成≪出張≫講座【中学受験】&lt;/h1&gt;&lt;div class="cta_body"&gt;&lt;div class="cta_body_image cta_body_image_right"&gt;&lt;a href="https://dokkai-labo.tokyo/tokuten_fifth/" target="_blank"&gt;&lt;/a&gt;&lt;/div&gt;&lt;div class="cta_body_txt image_exist"&gt;国語学習に関するお悩み・課題をお持ちの生徒さんに向けて、
&lt;br /&gt;【関東一円の各会場】で実施される【１ヶ月完成】の講座です。&lt;/div&gt;&lt;div class="cta_body_link"&gt;&lt;a href="https://dokkai-labo.tokyo/tokuten_fifth/" class="btn btn-primary btn-block btn-lg" target="_blank"&gt;小５得点力養成≪出張≫講座【中学受験】&lt;/a&gt;&lt;/div&gt;&lt;/div&gt;&lt;!-- [ /.vkExUnit_cta_body ] --&gt;&lt;/section&gt;			
------</t>
  </si>
  <si>
    <t>https://dokkai-labo.tokyo/blog/yosyu_series_05j011/</t>
  </si>
  <si>
    <t>以下のページは不自然なワードを使用しています。
これらを適切に自然な言葉に置き換えて下さい。
なお、本文の装飾や構造は絶対に変えないでください。
【対象ページURL】
https://dokkai-labo.tokyo/blog/yosyu_series_05j011/
【検出された不自然ワード】
- 整え
- 網羅
【本文】
------
&lt;div class="container my-4"&gt;
&lt;section class="p-3 p-md-4 mb-4 rounded-3 border bg-light"&gt;
&lt;div class="d-flex flex-column gap-2"&gt;
&lt;div class="d-flex flex-wrap align-items-center gap-2"&gt;&lt;span class="badge bg-primary"&gt;予習シリーズ&lt;/span&gt;&lt;br /&gt;
&lt;span class="badge bg-secondary"&gt;小5 上巻&lt;/span&gt;&lt;br /&gt;
&lt;span class="badge bg-dark"&gt;第11回・発展問題&lt;/span&gt;&lt;br /&gt;
&lt;span class="badge bg-info text-dark"&gt;物語文（随筆）&lt;/span&gt;&lt;/div&gt;
&lt;h1 class="h3 mb-1"&gt;【解説まとめ】「説明しろ＝イコール（言い換え）」／「心情＝背景×出来事」&lt;/h1&gt;
&lt;p class="mb-0"&gt;受験国語専門「読解ラボ東京」代表・長島によるライブ解説（小5 上巻 第11回・発展問題）の要点を、ご家庭で再現できる形に整理しました。&lt;br class="d-none d-md-block" /&gt;&lt;br /&gt;
&lt;strong&gt;「何が起きているか（背景）→傍線の出来事→心情（結論）」&lt;/strong&gt;の流れで、名作『字のないはがき』の核心に迫ります。&lt;/p&gt;
&lt;/div&gt;
&lt;/section&gt;
&lt;section id="movie" class="mb-4"&gt;
&lt;div class="d-flex align-items-center justify-content-between flex-wrap gap-2 mb-2"&gt;
&lt;h2 class="h4 mb-0"&gt;解説動画（ライブ配信）&lt;/h2&gt;
&lt;p&gt;&lt;small class="text-muted"&gt;※自動文字起こしのため、固有名詞や表現に揺れがある場合があります。&lt;/small&gt;&lt;/p&gt;
&lt;/div&gt;
&lt;div class="row g-3"&gt;
&lt;div class="col-12"&gt;
&lt;div class="p-2 rounded-3 border bg-white h-100"&gt;
&lt;div class="d-flex align-items-center justify-content-between gap-2 mb-2"&gt;
&lt;div class="fw-bold"&gt;第11回：発展問題（向田邦子「字のないはがき」）&lt;/div&gt;
&lt;/div&gt;
&lt;div class="ratio ratio-16x9 embed-responsive embed-responsive-16by9 rounded-3 border overflow-hidden shadow-sm"&gt;&lt;iframe class="embed-responsive-item" title="予習シリーズ 小5 上巻 第11回 解説（読解ラボ東京）" src="https://www.youtube.com/embed/sopCwqN47wg" allowfullscreen="allowfullscreen"&gt;&lt;/iframe&gt;&lt;/div&gt;
&lt;/div&gt;
&lt;/div&gt;
&lt;/div&gt;
&lt;/section&gt;
&lt;section id="toc" class="mb-4"&gt;
&lt;h2 class="h4"&gt;目次&lt;/h2&gt;
&lt;div class="row g-3"&gt;
&lt;div class="col-12 col-md-6"&gt;
&lt;div class="list-group"&gt;&lt;a class="list-group-item list-group-item-action" href="#core-story"&gt;1. 読解の核：背景×出来事→心情&lt;/a&gt;&lt;br /&gt;
&lt;a class="list-group-item list-group-item-action" href="#story-cards"&gt;2. 問題別ポイント（問一〜問十）&lt;/a&gt;&lt;/div&gt;
&lt;/div&gt;
&lt;div class="col-12 col-md-6"&gt;
&lt;div class="list-group"&gt;&lt;a class="list-group-item list-group-item-action" href="#homework"&gt;3. 家庭学習の回し方（再現の流れ）&lt;/a&gt;&lt;br /&gt;
&lt;a class="list-group-item list-group-item-action" href="#faq"&gt;4. よくあるつまずき&lt;/a&gt;&lt;br /&gt;
&lt;a class="list-group-item list-group-item-action" href="#cta"&gt;5. 個別指導のご案内&lt;/a&gt;&lt;/div&gt;
&lt;/div&gt;
&lt;/div&gt;
&lt;/section&gt;
&lt;section id="core-story" class="mb-4"&gt;
&lt;h2 class="h4"&gt;1. 物語文（随筆）の核：背景 × 出来事 → 心情（結論を最後に決める）&lt;/h2&gt;
&lt;div class="row g-3"&gt;
&lt;div class="col-12 col-md-6"&gt;
&lt;div class="card border-0 shadow-sm h-100"&gt;
&lt;div class="card-body"&gt;
&lt;h3 class="h6 mb-2"&gt;心情読解の鉄則&lt;/h3&gt;
&lt;ul class="mb-0"&gt;
&lt;li&gt;&lt;strong&gt;背景&lt;/strong&gt;：なぜその言葉や行動が出たのか（理由）を探す&lt;/li&gt;
&lt;li&gt;&lt;strong&gt;出来事&lt;/strong&gt;：傍線部の行動や様子をそのまま受け止める&lt;/li&gt;
&lt;li&gt;&lt;strong&gt;心情&lt;/strong&gt;：背景と出来事を掛け合わせれば、気持ちは一択に絞られる&lt;/li&gt;
&lt;/ul&gt;
&lt;/div&gt;
&lt;/div&gt;
&lt;/div&gt;
&lt;div class="col-12 col-md-6"&gt;
&lt;div class="card border-0 shadow-sm h-100"&gt;
&lt;div class="card-body"&gt;
&lt;h3 class="h6 mb-2"&gt;例（実戦テンプレ）&lt;/h3&gt;
&lt;div class="small"&gt;
&lt;div class="d-flex gap-2 mb-1"&gt;&lt;span class="badge bg-secondary"&gt;背景&lt;/span&gt; 宛名が「殿」になった（大人扱い）&lt;/div&gt;
&lt;div class="d-flex gap-2 mb-1"&gt;&lt;span class="badge bg-secondary"&gt;出来事&lt;/span&gt; こそばゆい／晴れがましい（傍線部）&lt;/div&gt;
&lt;div class="d-flex gap-2"&gt;&lt;span class="badge bg-primary"&gt;心情&lt;/span&gt; &lt;strong&gt;照れくささと誇らしさ&lt;/strong&gt;（問三）&lt;/div&gt;
&lt;/div&gt;
&lt;/div&gt;
&lt;/div&gt;
&lt;/div&gt;
&lt;/div&gt;
&lt;div class="alert alert-info mt-3 mb-0"&gt;&lt;strong&gt;ポイント：&lt;/strong&gt;「説明しろ」という問題（問五など）は、傍線部と&lt;strong&gt;イコールの内容&lt;/strong&gt;を本文から探すのが鉄則です。&lt;/div&gt;
&lt;/section&gt;
&lt;section id="story-cards" class="mb-4"&gt;
&lt;div class="d-flex align-items-center justify-content-between flex-wrap gap-2 mb-3"&gt;
&lt;h2 class="h4 mb-0"&gt;2. 問題別ポイント（全10問網羅）&lt;/h2&gt;
&lt;p&gt;&lt;span class="badge bg-info text-dark"&gt;第十一回&lt;/span&gt;&lt;/p&gt;
&lt;/div&gt;
&lt;div class="row g-3"&gt;
&lt;div class="col-12 col-md-6"&gt;
&lt;div class="card border-0 shadow-sm h-100"&gt;
&lt;div class="card-body"&gt;
&lt;h3 class="h5 mb-2"&gt;問一・問二：基本の整理&lt;/h3&gt;
&lt;ul class="mb-0 small"&gt;
&lt;li&gt;&lt;strong&gt;問一&lt;/strong&gt;：家族構成は父・母・筆者・妹2人の&lt;strong&gt;5人&lt;/strong&gt;&lt;/li&gt;
&lt;li&gt;&lt;strong&gt;問二&lt;/strong&gt;：父の筆（文字）から読み取れる性格は&lt;strong&gt;几帳面&lt;/strong&gt;&lt;/li&gt;
&lt;/ul&gt;
&lt;/div&gt;
&lt;/div&gt;
&lt;/div&gt;
&lt;div class="col-12 col-md-6"&gt;
&lt;div class="card border-0 shadow-sm h-100"&gt;
&lt;div class="card-body"&gt;
&lt;div class="d-flex justify-content-between align-items-start gap-2"&gt;
&lt;h3 class="h5 mb-2"&gt;問三：晴れがましい気分&lt;/h3&gt;
&lt;p&gt;&lt;span class="badge bg-secondary"&gt;心情&lt;/span&gt;&lt;/p&gt;
&lt;/div&gt;
&lt;ul class="mb-0 small"&gt;
&lt;li&gt;&lt;strong&gt;背景&lt;/strong&gt;：呼び捨てから「殿」へ。大人扱いされた喜び&lt;/li&gt;
&lt;li&gt;&lt;strong&gt;結論&lt;/strong&gt;：ウ（誇らしく感じる）&lt;/li&gt;
&lt;/ul&gt;
&lt;/div&gt;
&lt;/div&gt;
&lt;/div&gt;
&lt;div class="col-12 col-md-6"&gt;
&lt;div class="card border-0 shadow-sm h-100"&gt;
&lt;div class="card-body"&gt;
&lt;div class="d-flex justify-content-between align-items-start gap-2"&gt;
&lt;h3 class="h5 mb-2"&gt;問四：父の「暴君」ぶり&lt;/h3&gt;
&lt;p&gt;&lt;span class="badge bg-primary"&gt;抜き出し&lt;/span&gt;&lt;/p&gt;
&lt;/div&gt;
&lt;p class="mb-0 small"&gt;「罵声やゲンコツ」や「母や子供たちに手を挙げる」など、乱暴な描写を特定。&lt;/p&gt;
&lt;/div&gt;
&lt;/div&gt;
&lt;/div&gt;
&lt;div class="col-12 col-md-6"&gt;
&lt;div class="card border-0 shadow-sm h-100 border-start border-primary border-4"&gt;
&lt;div class="card-body"&gt;
&lt;div class="d-flex justify-content-between align-items-start gap-2"&gt;
&lt;h3 class="h5 mb-2"&gt;問五：理想の父親像&lt;/h3&gt;
&lt;p&gt;&lt;span class="badge bg-secondary"&gt;説明&lt;/span&gt;&lt;/p&gt;
&lt;/div&gt;
&lt;p class="mb-0 small"&gt;手紙の中の父 ＝ 傍線⑤。&lt;strong&gt;威厳と愛情にあふれた姿&lt;/strong&gt;と言い換える。結論は&lt;strong&gt;ウ&lt;/strong&gt;。&lt;/p&gt;
&lt;/div&gt;
&lt;/div&gt;
&lt;/div&gt;
&lt;div class="col-12 col-md-6"&gt;
&lt;div class="card border-0 shadow-sm h-100"&gt;
&lt;div class="card-body"&gt;
&lt;div class="d-flex justify-content-between align-items-start gap-2"&gt;
&lt;h3 class="h5 mb-2"&gt;問六：「文面」のカギカッコ&lt;/h3&gt;
&lt;p&gt;&lt;span class="badge bg-secondary"&gt;表現&lt;/span&gt;&lt;/p&gt;
&lt;/div&gt;
&lt;p class="mb-0 small"&gt;妹が字を書けず、○や×で近況を伝えていたという&lt;strong&gt;特別な事情&lt;/strong&gt;を示す。&lt;/p&gt;
&lt;/div&gt;
&lt;/div&gt;
&lt;/div&gt;
&lt;div class="col-12 col-md-6"&gt;
&lt;div class="card border-0 shadow-sm h-100"&gt;
&lt;div class="card-body"&gt;
&lt;div class="d-flex justify-content-between align-items-start gap-2"&gt;
&lt;h3 class="h5 mb-2"&gt;問七：妹の無邪気さ&lt;/h3&gt;
&lt;p&gt;&lt;span class="badge bg-secondary"&gt;心情&lt;/span&gt;&lt;/p&gt;
&lt;/div&gt;
&lt;p class="mb-0 small"&gt;幼く状況が分かっていないため、遠足のように楽しんでいる。結論は&lt;strong&gt;イ&lt;/strong&gt;。&lt;/p&gt;
&lt;/div&gt;
&lt;/div&gt;
&lt;/div&gt;
&lt;div class="col-12 col-md-6"&gt;
&lt;div class="card border-0 shadow-sm h-100 border-start border-warning border-4"&gt;
&lt;div class="card-body"&gt;
&lt;div class="d-flex justify-content-between align-items-start gap-2"&gt;
&lt;h3 class="h5 mb-2"&gt;問八：はがきの変化（記述）&lt;/h3&gt;
&lt;p&gt;&lt;span class="badge bg-success text-dark"&gt;記述&lt;/span&gt;&lt;/p&gt;
&lt;/div&gt;
&lt;p class="mb-0 small"&gt;大丸が罰になったのは、&lt;strong&gt;元気が失われていった様子&lt;/strong&gt;の表れ。&lt;/p&gt;
&lt;/div&gt;
&lt;/div&gt;
&lt;/div&gt;
&lt;div class="col-12 col-md-6"&gt;
&lt;div class="card border-0 shadow-sm h-100"&gt;
&lt;div class="card-body"&gt;
&lt;div class="d-flex justify-content-between align-items-start gap-2"&gt;
&lt;h3 class="h5 mb-2"&gt;問九：裸足で飛び出した父&lt;/h3&gt;
&lt;p&gt;&lt;span class="badge bg-secondary"&gt;心情&lt;/span&gt;&lt;/p&gt;
&lt;/div&gt;
&lt;p class="mb-0 small"&gt;娘の帰りを&lt;strong&gt;今か今かと待ちわびていた&lt;/strong&gt;、父の安堵と喜び。&lt;/p&gt;
&lt;/div&gt;
&lt;/div&gt;
&lt;/div&gt;
&lt;div class="col-12 col-md-6"&gt;
&lt;div class="col-12"&gt;
&lt;div class="card border-0 shadow-sm h-100"&gt;
&lt;div class="card-body"&gt;
&lt;div class="d-flex justify-content-between align-items-start gap-2"&gt;
&lt;h3 class="h5 mb-2"&gt;問十：主題「字のないはがき」&lt;/h3&gt;
&lt;p&gt;&lt;span class="badge bg-secondary"&gt;主題&lt;/span&gt;&lt;/p&gt;
&lt;/div&gt;
&lt;p class="mb-0 small"&gt;父が隠していた、娘への深い愛情の象徴。結論は&lt;strong&gt;ウ&lt;/strong&gt;。&lt;/p&gt;
&lt;/div&gt;
&lt;/div&gt;
&lt;/div&gt;
&lt;/div&gt;
&lt;/div&gt;
&lt;div class="alert alert-secondary mt-3 mb-0"&gt;&lt;strong&gt;まとめ：&lt;/strong&gt;問八の記述は、字数が余るなら「家族と離れた寂しさ」等の理由を足すと満点に近づきます。&lt;/div&gt;
&lt;/section&gt;
&lt;section id="homework" class="mb-4"&gt;
&lt;h2 class="h4"&gt;3. 家庭学習の回し方（再現の流れ）&lt;/h2&gt;
&lt;div class="row g-3"&gt;
&lt;div class="col-12 col-md-6"&gt;
&lt;div class="card border-0 shadow-sm h-100"&gt;
&lt;div class="card-body"&gt;
&lt;h3 class="h6 mb-2"&gt;「考え方」の定着（5ステップ）&lt;/h3&gt;
&lt;ol class="mb-0 small"&gt;
&lt;li&gt;傍線部を読み、主語（父/娘）を確認する&lt;/li&gt;
&lt;li&gt;傍線の直前から「なぜそうなった？」という理由を探す&lt;/li&gt;
&lt;li&gt;理由を「背景」として言葉にする&lt;/li&gt;
&lt;li&gt;背景＋出来事から、納得できる心情語を選ぶ&lt;/li&gt;
&lt;li&gt;記述の場合は、最後に「〜様子」などの形で締める&lt;/li&gt;
&lt;/ol&gt;
&lt;/div&gt;
&lt;/div&gt;
&lt;/div&gt;
&lt;div class="col-12 col-md-6"&gt;
&lt;div class="card border-0 shadow-sm h-100"&gt;
&lt;div class="card-body"&gt;
&lt;h3 class="h6 mb-2"&gt;記述（字数調整）のコツ&lt;/h3&gt;
&lt;p class="mb-0 small text-muted"&gt;解答が短すぎる時は、&lt;strong&gt;「理由（背景）」を足す&lt;/strong&gt;。問八なら「元気がない」だけでなく「寂しくてお腹がすいているから」と補強します。&lt;/p&gt;
&lt;/div&gt;
&lt;/div&gt;
&lt;/div&gt;
&lt;/div&gt;
&lt;/section&gt;
&lt;section id="faq" class="mb-4"&gt;
&lt;h2 class="h4"&gt;4. よくあるつまずき&lt;/h2&gt;
&lt;div class="vstack gap-2"&gt;
&lt;details class="border rounded-3 bg-white shadow-sm"&gt;
&lt;summary class="d-flex align-items-center justify-content-between gap-3 p-3" style="cursor: pointer; list-style: none;"&gt;&lt;span class="fw-bold"&gt;Q. 梅干しの種の話から「空腹」を読み取るのは難しいです&lt;/span&gt;&lt;br /&gt;
&lt;span class="badge bg-secondary"&gt;開く&lt;/span&gt;&lt;/summary&gt;
&lt;div class="px-3 pb-3 pt-0 small"&gt;
&lt;p class="mb-0"&gt;非常に高度な推論です。代表の中島も「取ってとは言えない」と述べています。まずは「丸が罰になった」＝&lt;strong&gt;元気がなくなった&lt;/strong&gt;という、文章の大きな変化を外さないことが先決です。&lt;/p&gt;
&lt;/div&gt;
&lt;/details&gt;
&lt;details class="border rounded-3 bg-white shadow-sm"&gt;
&lt;summary class="d-flex align-items-center justify-content-between gap-3 p-3" style="cursor: pointer; list-style: none;"&gt;&lt;span class="fw-bold"&gt;Q. 父が裸足で飛び出した理由を「慌てていた」にしても良い？&lt;/span&gt;&lt;br /&gt;
&lt;span class="badge bg-secondary"&gt;開く&lt;/span&gt;&lt;/summary&gt;
&lt;div class="px-3 pb-3 pt-0 small"&gt;
&lt;p class="mb-0"&gt;間違いではありませんが、本質は&lt;strong&gt;「待ち遠しさ」&lt;/strong&gt;です。ずっと心配していた娘がついに帰ってきた安堵感が、裸足で飛び出すという極端な行動に現れています。&lt;/p&gt;
&lt;/div&gt;
&lt;/details&gt;
&lt;/div&gt;
&lt;style&gt;
#faq details &gt; summary::-webkit-details-marker{display:none;}&lt;br /&gt;
#faq details[open] summary .badge{background:#0d6efd !important;}&lt;br /&gt;
#faq details summary:focus{outline:none;}&lt;br /&gt;
&lt;/style&gt;
&lt;/section&gt;
&lt;section id="cta" class="mb-4 text-center"&gt;
&lt;div class="card border-0 shadow-sm p-4 bg-primary text-white"&gt;
&lt;h2 class="h4 mb-3"&gt;読解ラボ東京｜感覚を「流れ」に変える個別指導&lt;/h2&gt;
&lt;p class="mb-4 small"&gt;物語や随筆の深い心情読解も、&lt;strong&gt;背景×出来事&lt;/strong&gt;の流れで再現可能です。プロの視線でお子様の記述を整えます。&lt;/p&gt;
&lt;p&gt;&lt;a class="btn btn-light btn-lg mx-auto" style="max-width: 300px;" href="https://dokkai-labo.tokyo/"&gt;公式サイトを見る&lt;/a&gt;&lt;/p&gt;
&lt;/div&gt;
&lt;/section&gt;
&lt;hr class="my-4" /&gt;
&lt;p class="small text-muted mb-0"&gt;本記事はライブ解説の要点を学習用に整理したものです。行数の参照は予習シリーズ5年上巻（第11回）に基づきます。&lt;/p&gt;
&lt;/div&gt;
&lt;section id="veu_cta-20523" class="veu_cta"&gt;
&lt;div class="cta_body"&gt;
&lt;div class="cta_body_link"&gt;&lt;/div&gt;
&lt;/div&gt;
&lt;p&gt;&lt;!-- [ /.vkExUnit_cta_body ] --&gt;&lt;/p&gt;
&lt;/section&gt;
&lt;section class="veu_cta" id="veu_cta-20529"&gt;&lt;h1 class="cta_title"&gt;講座案内：ハイレベル現代文～既存の現代文教育に対するアンチテーゼ～【大学受験】&lt;/h1&gt;&lt;div class="cta_body"&gt;&lt;div class="cta_body_txt image_no"&gt;本講座では、あくまでも受験指導の場であることを踏まえ、答えの出し方に特化した解説をご提供いたします。&lt;/div&gt;&lt;div class="cta_body_link"&gt;&lt;a href="https://dokkai-labo.tokyo/hilevel_lec_univ_online/" class="btn btn-primary btn-block btn-lg" target="_blank"&gt;【オンライン】ハイレベル現代文～既存の現代文教育に対するアンチテーゼ～【大学受験】&lt;/a&gt;&lt;/div&gt;&lt;/div&gt;&lt;!-- [ /.vkExUnit_cta_body ] --&gt;&lt;/section&gt;			
------</t>
  </si>
  <si>
    <t>https://dokkai-labo.tokyo/blog/yosyu_series_05j012/</t>
  </si>
  <si>
    <t>以下のページは不自然なワードを使用しています。
これらを適切に自然な言葉に置き換えて下さい。
なお、本文の装飾や構造は絶対に変えないでください。
【対象ページURL】
https://dokkai-labo.tokyo/blog/yosyu_series_05j012/
【検出された不自然ワード】
- 手順
【本文】
------
&lt;div class="container my-4"&gt;
&lt;section class="p-3 p-md-4 mb-4 rounded-3 border bg-light"&gt;
&lt;div class="d-flex flex-column gap-2"&gt;
&lt;div class="d-flex flex-wrap align-items-center gap-2"&gt;
&lt;span class="badge bg-primary"&gt;予習シリーズ&lt;/span&gt;&lt;br /&gt;
&lt;span class="badge bg-secondary"&gt;小5 上巻&lt;/span&gt;&lt;br /&gt;
&lt;span class="badge bg-dark"&gt;第12回・発展問題&lt;/span&gt;&lt;br /&gt;
&lt;span class="badge bg-info text-dark"&gt;論説文・随筆&lt;/span&gt;
&lt;/div&gt;
&lt;h1 class="h3 mb-1"&gt;【解説まとめ】読書とは自分を映す「鏡」である&lt;/h1&gt;
&lt;p class="mb-0"&gt;受験国語専門「読解ラボ東京」代表・長島によるライブ解説（小5 上巻 第12回・発展問題）の要点を整理しました。&lt;br class="d-none d-md-block" /&gt;&lt;br /&gt;
今回の核は、&lt;strong&gt;「比喩（鏡）を論理的に言い換える技術」&lt;/strong&gt;と、&lt;strong&gt;「大人になった自分という時間泥棒」&lt;/strong&gt;の正体を見抜く構造理解です。&lt;/p&gt;
&lt;/div&gt;
&lt;/section&gt;
&lt;section id="movie" class="mb-4"&gt;
&lt;div class="d-flex align-items-center justify-content-between flex-wrap gap-2 mb-2"&gt;
&lt;h2 class="h4 mb-0"&gt;解説動画（ライブ配信）&lt;/h2&gt;
&lt;p&gt;&lt;small class="text-muted"&gt;※自動文字起こしのため、固有名詞や表現に揺れがある場合があります。&lt;/small&gt;
&lt;/div&gt;
&lt;div class="row g-3"&gt;
&lt;div class="col-12"&gt;
&lt;div class="p-2 rounded-3 border bg-white h-100"&gt;
&lt;div class="d-flex align-items-center justify-content-between gap-2 mb-2"&gt;
&lt;div class="fw-bold"&gt;第12回：発展問題（ミヒャエル・エンデ『モモ』を題材とした随筆）&lt;/div&gt;
&lt;/div&gt;
&lt;div class="ratio ratio-16x9 embed-responsive embed-responsive-16by9 rounded-3 border overflow-hidden shadow-sm"&gt;
&lt;iframe class="embed-responsive-item" title="予習シリーズ 小5 上巻 第12回 解説（読解ラボ東京）" src="https://www.youtube.com/embed/sJRmNRMt5Io" allowfullscreen="allowfullscreen"&gt;&lt;/iframe&gt;
&lt;/div&gt;
&lt;/div&gt;
&lt;/div&gt;
&lt;/div&gt;
&lt;/section&gt;
&lt;section id="toc" class="mb-4"&gt;
&lt;h2 class="h4"&gt;目次&lt;/h2&gt;
&lt;div class="row g-3"&gt;
&lt;div class="col-12 col-md-6"&gt;
&lt;div class="list-group"&gt;
&lt;a class="list-group-item list-group-item-action" href="#core-method"&gt;1. 読解の核：説明問題＝イコールの変換&lt;/a&gt;&lt;br /&gt;
&lt;a class="list-group-item list-group-item-action" href="#story-cards"&gt;2. 問題別ポイント（問一〜問七）&lt;/a&gt;
&lt;/div&gt;
&lt;/div&gt;
&lt;div class="col-12 col-md-6"&gt;
&lt;div class="list-group"&gt;
&lt;a class="list-group-item list-group-item-action" href="#homework"&gt;3. 家庭学習の回し方（再現手順）&lt;/a&gt;&lt;br /&gt;
&lt;a class="list-group-item list-group-item-action" href="#faq"&gt;4. よくあるつまずき&lt;/a&gt;&lt;br /&gt;
&lt;a class="list-group-item list-group-item-action" href="#cta"&gt;5. 個別指導のご案内&lt;/a&gt;
&lt;/div&gt;
&lt;/div&gt;
&lt;/div&gt;
&lt;/section&gt;
&lt;section id="core-method" class="mb-4"&gt;
&lt;h2 class="h4"&gt;1. 読解の核：「説明しろ」＝「イコールの内容」への変換&lt;/h2&gt;
&lt;div class="row g-3"&gt;
&lt;div class="col-12 col-md-6"&gt;
&lt;div class="card border-0 shadow-sm h-100"&gt;
&lt;div class="card-body"&gt;
&lt;h3 class="h6 mb-2"&gt;メソッドの定義&lt;/h3&gt;
&lt;ul class="mb-0"&gt;
&lt;li&gt;&lt;strong&gt;「説明しろ」問題&lt;/strong&gt;：傍線部とイコールの内容を文章から探す&lt;/li&gt;
&lt;li&gt;&lt;strong&gt;比喩の変換&lt;/strong&gt;：「鏡」「映し出す」といったイメージの言葉を避ける&lt;/li&gt;
&lt;li&gt;&lt;strong&gt;論理への翻訳&lt;/strong&gt;：答案では「読み取る内容」「理解」などの思考の言葉に直す&lt;/li&gt;
&lt;/ul&gt;
&lt;/div&gt;
&lt;/div&gt;
&lt;/div&gt;
&lt;div class="col-12 col-md-6"&gt;
&lt;div class="card border-0 shadow-sm h-100 bg-white"&gt;
&lt;div class="card-body"&gt;
&lt;h3 class="h6 mb-2"&gt;実戦例（問一）&lt;/h3&gt;
&lt;div class="small"&gt;
&lt;div class="d-flex gap-2 mb-1"&gt;&lt;span class="badge bg-secondary"&gt;傍線①&lt;/span&gt; 読書とは等身大に映す鏡&lt;/div&gt;
&lt;div class="d-flex gap-2 mb-1"&gt;&lt;span class="badge bg-primary"&gt;意味&lt;/span&gt; 抱えている現実を反映する&lt;/div&gt;
&lt;div class="d-flex gap-2"&gt;&lt;span class="badge bg-dark"&gt;記述化&lt;/span&gt; &lt;strong&gt;状況によって読み取る内容が変わる&lt;/strong&gt;&lt;/div&gt;
&lt;/div&gt;
&lt;/div&gt;
&lt;/div&gt;
&lt;/div&gt;
&lt;/div&gt;
&lt;div class="alert alert-info mt-3 mb-0"&gt;&lt;strong&gt;ポイント：&lt;/strong&gt;自分を「鏡」に映すように、読書は「今の自分」を自覚させてくれる素晴らしいものとして描かれています。&lt;/div&gt;
&lt;/section&gt;
&lt;section id="story-cards" class="mb-4"&gt;
&lt;div class="d-flex align-items-center justify-content-between flex-wrap gap-2 mb-3"&gt;
&lt;h2 class="h4 mb-0"&gt;2. 問題別ポイント解説&lt;/h2&gt;
&lt;p&gt;&lt;span class="badge bg-info text-dark"&gt;第十二回&lt;/span&gt;
&lt;/div&gt;
&lt;div class="row g-3"&gt;
&lt;div class="col-12 col-md-6"&gt;
&lt;div class="card border-0 shadow-sm h-100"&gt;
&lt;div class="card-body"&gt;
&lt;div class="d-flex justify-content-between align-items-start gap-2"&gt;
&lt;h3 class="h5 mb-2"&gt;問三(1)：時間泥棒の正体&lt;/h3&gt;
&lt;p&gt;&lt;span class="badge bg-secondary"&gt;正体&lt;/span&gt;
&lt;/div&gt;
&lt;ul class="mb-0 small"&gt;
&lt;li&gt;&lt;strong&gt;根拠&lt;/strong&gt;：31〜32行目「大人になった筆者」&lt;/li&gt;
&lt;li&gt;&lt;strong&gt;特徴&lt;/strong&gt;：いかに効率よく時間を使うかばかりを気にする自分たち&lt;/li&gt;
&lt;li&gt;&lt;strong&gt;結論&lt;/strong&gt;：&lt;strong&gt;イ&lt;/strong&gt;&lt;/li&gt;
&lt;/ul&gt;
&lt;/div&gt;
&lt;/div&gt;
&lt;/div&gt;
&lt;div class="col-12 col-md-6"&gt;
&lt;div class="card border-0 shadow-sm h-100"&gt;
&lt;div class="card-body"&gt;
&lt;div class="d-flex justify-content-between align-items-start gap-2"&gt;
&lt;h3 class="h5 mb-2"&gt;問三(2)：見方の変化&lt;/h3&gt;
&lt;p&gt;&lt;span class="badge bg-secondary"&gt;心情&lt;/span&gt;
&lt;/div&gt;
&lt;ul class="mb-0 small"&gt;
&lt;li&gt;&lt;strong&gt;モモ&lt;/strong&gt;：ひたむきさをまっすぐに見つめられなくなった&lt;/li&gt;
&lt;li&gt;&lt;strong&gt;灰色男&lt;/strong&gt;：時間を求める姿に哀しさや愛しさを感じる&lt;/li&gt;
&lt;li&gt;&lt;strong&gt;理由&lt;/strong&gt;：自分も時間泥棒の一人だと気づいたから&lt;/li&gt;
&lt;/ul&gt;
&lt;/div&gt;
&lt;/div&gt;
&lt;/div&gt;
&lt;div class="col-12 col-md-6"&gt;
&lt;div class="card border-0 shadow-sm h-100"&gt;
&lt;div class="card-body"&gt;
&lt;div class="d-flex justify-content-between align-items-start gap-2"&gt;
&lt;h3 class="h5 mb-2"&gt;問四：読書を「すごい」と思う理由&lt;/h3&gt;
&lt;p&gt;&lt;span class="badge bg-secondary"&gt;意義&lt;/span&gt;
&lt;/div&gt;
&lt;p class="mb-0 small"&gt;子供の時と大人になった時で、同じ本の印象が劇的に変わる体験を通じて、&lt;strong&gt;「今の自分」を自覚させてくれる&lt;/strong&gt;から。結論は&lt;strong&gt;ア&lt;/strong&gt;。&lt;/p&gt;
&lt;/div&gt;
&lt;/div&gt;
&lt;/div&gt;
&lt;div class="col-12 col-md-6"&gt;
&lt;div class="card border-0 shadow-sm h-100"&gt;
&lt;div class="card-body"&gt;
&lt;div class="d-flex justify-content-between align-items-start gap-2"&gt;
&lt;h3 class="h5 mb-2"&gt;問五：道路掃除夫ベッポの言葉&lt;/h3&gt;
&lt;p&gt;&lt;span class="badge bg-secondary"&gt;比喩&lt;/span&gt;
&lt;/div&gt;
&lt;p class="mb-0 small"&gt;「全体を考えてはいけない。次のこと（一歩、一呼吸）だけを考えろ」。困難な道も、目の前の小さな一歩を重ねることで乗り越えられるという教え。&lt;/p&gt;
&lt;/div&gt;
&lt;/div&gt;
&lt;/div&gt;
&lt;div class="col-12 col-md-6"&gt;
&lt;div class="card border-0 shadow-sm h-100 border-start border-primary border-4"&gt;
&lt;div class="card-body"&gt;
&lt;div class="d-flex justify-content-between align-items-start gap-2"&gt;
&lt;h3 class="h5 mb-2"&gt;問六：モモへの憧れが強まる理由&lt;/h3&gt;
&lt;p&gt;&lt;span class="badge bg-secondary"&gt;心情&lt;/span&gt;
&lt;/div&gt;
&lt;p class="mb-0 small"&gt;自分が時間泥棒の側に立ってしまったことで、かつての仲間であったモモが&lt;strong&gt;「遠い存在」&lt;/strong&gt;になり、より切実な憧れの対象となった。結論は&lt;strong&gt;ウ&lt;/strong&gt;。&lt;/p&gt;
&lt;/div&gt;
&lt;/div&gt;
&lt;/div&gt;
&lt;div class="col-12 col-md-6"&gt;
&lt;div class="card border-0 shadow-sm h-100 border-start border-warning border-4"&gt;
&lt;div class="card-body"&gt;
&lt;div class="d-flex justify-content-between align-items-start gap-2"&gt;
&lt;h3 class="h5 mb-2"&gt;問七：読み返す価値&lt;/h3&gt;
&lt;p&gt;&lt;span class="badge bg-secondary"&gt;理由&lt;/span&gt;
&lt;/div&gt;
&lt;p class="mb-0 small"&gt;過去と現在、それぞれの自分と対面できるから。正解は&lt;strong&gt;エ&lt;/strong&gt;。※「成長」は本文から確認できないため不可。&lt;/p&gt;
&lt;/div&gt;
&lt;/div&gt;
&lt;/div&gt;
&lt;/div&gt;
&lt;div class="alert alert-secondary mt-3 mb-0"&gt;&lt;strong&gt;補足：&lt;/strong&gt;問二の登場人物の整理は、モモと灰色男の「対照的」な関係を軸に行います。&lt;/div&gt;
&lt;/section&gt;
&lt;section id="homework" class="mb-4"&gt;
&lt;h2 class="h4"&gt;3. 家庭学習の回し方（再現手順）&lt;/h2&gt;
&lt;div class="row g-3"&gt;
&lt;div class="col-12 col-md-6"&gt;
&lt;div class="card border-0 shadow-sm h-100"&gt;
&lt;div class="card-body"&gt;
&lt;h3 class="h6 mb-2"&gt;「説明しろ」の攻略（記述対策）&lt;/h3&gt;
&lt;ol class="mb-0 small"&gt;
&lt;li&gt;傍線部と「イコール」の内容を本文から抽出する&lt;/li&gt;
&lt;li&gt;比喩（鏡・映る）を「理解する・読み取る」に変換する&lt;/li&gt;
&lt;li&gt;「条件」と「結論」をセットにして文を作る&lt;/li&gt;
&lt;/ol&gt;
&lt;/div&gt;
&lt;/div&gt;
&lt;/div&gt;
&lt;div class="col-12 col-md-6"&gt;
&lt;div class="card border-0 shadow-sm h-100"&gt;
&lt;div class="card-body"&gt;
&lt;h3 class="h6 mb-2"&gt;記述の採点基準（問一の例）&lt;/h3&gt;
&lt;p class="mb-0 small text-muted"&gt;
・同じ本を読んでも（2点）&lt;br /&gt;
・抱えている状況によって（4点）&lt;br /&gt;
・読み取る内容が変わる（4点）&lt;br /&gt;
※「映し出す」をそのまま使うと減点対象です。&lt;/p&gt;
&lt;/div&gt;
&lt;/div&gt;
&lt;/div&gt;
&lt;/div&gt;
&lt;/section&gt;
&lt;section id="faq" class="mb-4"&gt;
&lt;h2 class="h4"&gt;4. よくあるつまずき&lt;/h2&gt;
&lt;div class="vstack gap-2"&gt;
&lt;details class="border rounded-3 bg-white shadow-sm"&gt;
&lt;summary class="d-flex align-items-center justify-content-between gap-3 p-3" style="cursor: pointer; list-style: none;"&gt;
&lt;span class="fw-bold"&gt;Q. 選択肢の「成長」を選んで間違えてしまいました（問七）&lt;/span&gt;&lt;br /&gt;
&lt;span class="badge bg-secondary"&gt;開く&lt;/span&gt;&lt;br /&gt;
&lt;/summary&gt;
&lt;div class="px-3 pb-3 pt-0 small"&gt;
&lt;p class="mb-0"&gt;「イ」の選択肢は一般的にもっともらしいですが、&lt;strong&gt;本文に根拠がない&lt;/strong&gt;ため不正解です。国語は「本文から確認できるか」がすべて。自分の常識やポジティブな連想で選ばない訓練が必要です。&lt;/p&gt;
&lt;/div&gt;
&lt;/details&gt;
&lt;details class="border rounded-3 bg-white shadow-sm"&gt;
&lt;summary class="d-flex align-items-center justify-content-between gap-3 p-3" style="cursor: pointer; list-style: none;"&gt;
&lt;span class="fw-bold"&gt;Q. 比喩（映し出す）をそのまま記述に使ってはいけないのはなぜ？&lt;/span&gt;&lt;br /&gt;
&lt;span class="badge bg-secondary"&gt;開く&lt;/span&gt;&lt;br /&gt;
&lt;/summary&gt;
&lt;div class="px-3 pb-3 pt-0 small"&gt;
&lt;p class="mb-0"&gt;比喩は「イメージ」であり「論理的な説明」ではないからです。採点者は、受験生がそのイメージを正しく&lt;strong&gt;言語化（論理化）&lt;/strong&gt;できているかを見ています。&lt;/p&gt;
&lt;/div&gt;
&lt;/details&gt;
&lt;/div&gt;
&lt;style&gt;
#faq details &gt; summary::-webkit-details-marker{display:none;}
#faq details[open] summary .badge{background:#0d6efd !important;}
#faq details summary:focus{outline:none;}
&lt;/style&gt;
&lt;/section&gt;
&lt;section id="cta" class="mb-4 text-center"&gt;
&lt;div class="card border-0 shadow-sm p-4 bg-primary text-white"&gt;
&lt;h2 class="h4 mb-2"&gt;読解ラボ東京｜「なんとなく」の読解を「技術」に変える個別指導&lt;/h2&gt;
&lt;p class="mb-4 small"&gt;随筆や論説文の深い理解も、&lt;strong&gt;構造の分析&lt;/strong&gt;と&lt;strong&gt;言い換えの技術&lt;/strong&gt;で再現可能です。&lt;br class="d-none d-md-block" /&gt;お子さまの答案にある「ズレ」を、プロの視点で正確に特定し、修正します。&lt;/p&gt;
&lt;p&gt;&lt;a class="btn btn-light btn-lg mx-auto" href="https://dokkai-labo.tokyo/" style="max-width:300px;"&gt;公式サイトを見る&lt;/a&gt;
&lt;/div&gt;
&lt;/section&gt;
&lt;hr class="my-4" /&gt;
&lt;p class="small text-muted mb-0"&gt;本記事はライブ解説の要点を整理した学習用資料です。行数の参照は予習シリーズ5年上巻（第12回）に基づきます。&lt;/p&gt;
&lt;/div&gt;
&lt;section class="veu_cta" id="veu_cta-20370"&gt;&lt;h1 class="cta_title"&gt;講座案内：読解/漢字演習道場【中学受験】&lt;/h1&gt;&lt;div class="cta_body"&gt;&lt;div class="cta_body_image cta_body_image_right"&gt;&lt;a href="https://dokkai-labo.tokyo/bootcamp/" target="_blank"&gt;&lt;/a&gt;&lt;/div&gt;&lt;div class="cta_body_txt image_exist"&gt;■読解演習道場
&lt;br /&gt;大半の学習塾で忘れられがちな「与えられた知識を使いこなすための練習」をサポートするための講座です。
&lt;br /&gt;確立された読解ラボオリジナルの読解法を駆使しながら、それを使いこなすための演習量を重ねて頂きます。
&lt;br /&gt;
&lt;br /&gt;■漢字演習道場
&lt;br /&gt;「漢字なんて覚えてしまえば終わり！」と思われることが多い一方、案外学習が進まない経験をお持ちの方も多いかと思います。
&lt;br /&gt;「漢字学習の思考回路」「漢字学習のスピード感」を養いながら、知識の獲得と学習姿勢の構築を目指します。&lt;/div&gt;&lt;div class="cta_body_link"&gt;&lt;a href="https://dokkai-labo.tokyo/bootcamp/" class="btn btn-primary btn-block btn-lg" target="_blank"&gt;読解/漢字演習道場【中学受験】&lt;/a&gt;&lt;/div&gt;&lt;/div&gt;&lt;!-- [ /.vkExUnit_cta_body ] --&gt;&lt;/section&gt;			
------</t>
  </si>
  <si>
    <t>https://dokkai-labo.tokyo/blog/yosyu_series_05j05/</t>
  </si>
  <si>
    <t>以下のページは不自然なワードを使用しています。
これらを適切に自然な言葉に置き換えて下さい。
なお、本文の装飾や構造は絶対に変えないでください。
【対象ページURL】
https://dokkai-labo.tokyo/blog/yosyu_series_05j05/
【検出された不自然ワード】
- 迷い
【本文】
------
&lt;section class="p-3 p-md-4 mb-4 rounded-3 border bg-light"&gt;
&lt;div class="d-flex flex-column gap-2"&gt;
&lt;div class="d-flex flex-wrap align-items-center gap-2"&gt;&lt;span class="badge bg-primary"&gt;予習シリーズ&lt;/span&gt;&lt;br /&gt;
&lt;span class="badge bg-secondary"&gt;小5 上巻&lt;/span&gt;&lt;br /&gt;
&lt;span class="badge bg-dark"&gt;第5回・発展問題&lt;/span&gt;&lt;br /&gt;
&lt;span class="badge bg-info text-dark"&gt;前半：物語文&lt;/span&gt;&lt;br /&gt;
&lt;span class="badge bg-info text-dark"&gt;後半：説明文&lt;/span&gt;&lt;/div&gt;
&lt;h2 class="h3 mb-1"&gt;【解説まとめ】第5回は「心情の見取り図」×「空欄の前後」で再現する&lt;/h2&gt;
&lt;p class="mb-0"&gt;受験国語専門「読解ラボ東京」代表・長島によるライブ解説（第5回・発展問題）の要点を、ご家庭で再現できる形に整理しました。&lt;br class="d-none d-md-block" /&gt;前半（物語文）は &lt;strong&gt;背景（理由）×出来事（傍線）→心情&lt;/strong&gt;、後半（説明文）は &lt;strong&gt;空欄の前後／段落の役割&lt;/strong&gt; で根拠をぶらさず押さえます。&lt;/p&gt;
&lt;/div&gt;
&lt;/section&gt;
&lt;p&gt;&lt;!-- 動画（前半・後半） --&gt;&lt;/p&gt;
&lt;section id="movie" class="mb-4"&gt;
&lt;div class="d-flex align-items-center justify-content-between flex-wrap gap-2 mb-2"&gt;
&lt;h3 class="h4 mb-0"&gt;解説動画（ライブ配信）&lt;/h3&gt;
&lt;p&gt;&lt;small class="text-muted"&gt;※自動文字起こしのため、固有名詞などに揺れがある場合があります。&lt;/small&gt;&lt;/p&gt;
&lt;/div&gt;
&lt;div class="row g-3"&gt;
&lt;div class="col-12 col-lg-6"&gt;
&lt;div class="p-2 rounded-3 border bg-white h-100"&gt;
&lt;div class="d-flex align-items-center justify-content-between gap-2 mb-2"&gt;
&lt;div class="fw-bold"&gt;前半：第一問（物語文）&lt;/div&gt;
&lt;/div&gt;
&lt;div class="ratio ratio-16x9 embed-responsive embed-responsive-16by9 rounded-3 border overflow-hidden"&gt;&lt;iframe class="embed-responsive-item" title="予習シリーズ 小5 上巻 第5回（前半）発展問題 解説（読解ラボ東京）" src="https://www.youtube.com/embed/zEe-KNnsPSI" allowfullscreen="allowfullscreen"&gt;&lt;/iframe&gt;&lt;/div&gt;
&lt;/div&gt;
&lt;/div&gt;
&lt;div class="col-12 col-lg-6"&gt;
&lt;div class="p-2 rounded-3 border bg-white h-100"&gt;
&lt;div class="d-flex align-items-center justify-content-between gap-2 mb-2"&gt;
&lt;div class="fw-bold"&gt;後半：第二問（説明文）&lt;/div&gt;
&lt;/div&gt;
&lt;div class="ratio ratio-16x9 embed-responsive embed-responsive-16by9 rounded-3 border overflow-hidden"&gt;&lt;iframe class="embed-responsive-item" title="予習シリーズ 小5 上巻 第5回（後半）発展問題 解説（読解ラボ東京）" src="https://www.youtube.com/embed/WW3o-GZl7X8" allowfullscreen="allowfullscreen"&gt;&lt;/iframe&gt;&lt;/div&gt;
&lt;/div&gt;
&lt;/div&gt;
&lt;/div&gt;
&lt;/section&gt;
&lt;p&gt;&lt;!-- 目次 --&gt;&lt;/p&gt;
&lt;section id="toc" class="mb-4"&gt;
&lt;h3 class="h4"&gt;目次&lt;/h3&gt;
&lt;div class="row g-3"&gt;
&lt;div class="col-12 col-md-6"&gt;
&lt;div class="list-group"&gt;&lt;a class="list-group-item list-group-item-action" href="#core"&gt;1. 物語文：心情読解の「見取り図」&lt;/a&gt;&lt;br /&gt;
&lt;a class="list-group-item list-group-item-action" href="#story"&gt;2. 前半（物語文）問題別ポイント&lt;/a&gt;&lt;br /&gt;
&lt;a class="list-group-item list-group-item-action" href="#explain-core"&gt;3. 説明文：空欄・段落の見方&lt;/a&gt;&lt;/div&gt;
&lt;/div&gt;
&lt;div class="col-12 col-md-6"&gt;
&lt;div class="list-group"&gt;&lt;a class="list-group-item list-group-item-action" href="#explain"&gt;4. 後半（説明文）問題別ポイント&lt;/a&gt;&lt;br /&gt;
&lt;a class="list-group-item list-group-item-action" href="#homework"&gt;5. 家庭学習の回し方（再現の流れ）&lt;/a&gt;&lt;br /&gt;
&lt;a class="list-group-item list-group-item-action" href="#faq"&gt;6. よくあるつまずき（FAQ）&lt;/a&gt;&lt;br /&gt;
&lt;a class="list-group-item list-group-item-action" href="#cta"&gt;7. 個別指導のご案内&lt;/a&gt;&lt;/div&gt;
&lt;/div&gt;
&lt;/div&gt;
&lt;/section&gt;
&lt;p&gt;&lt;!-- 核：物語文 --&gt;&lt;/p&gt;
&lt;section id="core" class="mb-4"&gt;
&lt;h3 class="h4"&gt;1. 物語文：心情読解の「見取り図」＝背景 × 出来事 → 心情&lt;/h3&gt;
&lt;div class="row g-3"&gt;
&lt;div class="col-12 col-md-6"&gt;
&lt;div class="card border-0 shadow-sm h-100"&gt;
&lt;div class="card-body"&gt;
&lt;h4 class="h6 mb-2"&gt;まずはこの3点セット&lt;/h4&gt;
&lt;ul class="mb-0"&gt;
&lt;li&gt;&lt;strong&gt;背景&lt;/strong&gt;：なぜそうなる？（理由・事情）&lt;/li&gt;
&lt;li&gt;&lt;strong&gt;出来事&lt;/strong&gt;：傍線に出やすい行動・発言・様子&lt;/li&gt;
&lt;li&gt;&lt;strong&gt;心情&lt;/strong&gt;：背景＋出来事なら、どんな気持ち？&lt;/li&gt;
&lt;/ul&gt;
&lt;/div&gt;
&lt;/div&gt;
&lt;/div&gt;
&lt;div class="col-12 col-md-6"&gt;
&lt;div class="card border-0 shadow-sm h-100"&gt;
&lt;div class="card-body"&gt;
&lt;h4 class="h6 mb-2"&gt;ミニ例（超テンプレ）&lt;/h4&gt;
&lt;div class="small"&gt;
&lt;div class="d-flex gap-2 mb-1"&gt;&lt;span class="badge bg-secondary"&gt;背景&lt;/span&gt;&lt;br /&gt;
志望校に合格した&lt;/div&gt;
&lt;div class="d-flex gap-2 mb-1"&gt;&lt;span class="badge bg-secondary"&gt;出来事&lt;/span&gt;&lt;br /&gt;
泣いた（傍線になりやすい）&lt;/div&gt;
&lt;div class="d-flex gap-2"&gt;&lt;span class="badge bg-primary"&gt;心情&lt;/span&gt;&lt;br /&gt;
&lt;strong&gt;嬉しい&lt;/strong&gt;（嬉し泣き）&lt;/div&gt;
&lt;/div&gt;
&lt;/div&gt;
&lt;/div&gt;
&lt;/div&gt;
&lt;/div&gt;
&lt;div class="alert alert-info mt-3 mb-0"&gt;&lt;strong&gt;ポイント：&lt;/strong&gt;&lt;br /&gt;
「心情」を当てにいく前に、まず &lt;strong&gt;傍線（出来事）の理由＝背景&lt;/strong&gt; を集める。背景が固まると、心情がブレにくくなります。&lt;/div&gt;
&lt;/section&gt;
&lt;p&gt;&lt;!-- 前半（物語文）問題別：2列カード --&gt;&lt;/p&gt;
&lt;section id="story" class="mb-4"&gt;
&lt;div class="d-flex align-items-center justify-content-between flex-wrap gap-2 mb-3"&gt;
&lt;h3 class="h4 mb-0"&gt;2. 前半（物語文）問題別ポイント（2列カード）&lt;/h3&gt;
&lt;p&gt;&lt;span class="badge bg-info text-dark"&gt;第一問&lt;/span&gt;&lt;/p&gt;
&lt;/div&gt;
&lt;div class="row g-3"&gt;
&lt;div class="col-12 col-md-6"&gt;
&lt;div class="card border-0 shadow-sm"&gt;
&lt;div class="card-body"&gt;
&lt;div class="d-flex justify-content-between align-items-start gap-2"&gt;
&lt;h4 class="h5 mb-2"&gt;問一：時間の終わり＝冒険の終わり&lt;/h4&gt;
&lt;p&gt;&lt;span class="badge bg-primary"&gt;選択&lt;/span&gt;&lt;/p&gt;
&lt;/div&gt;
&lt;ul class="mb-0"&gt;
&lt;li&gt;&lt;strong&gt;注目&lt;/strong&gt;：暗くなってきた（7・10・12行目）&lt;/li&gt;
&lt;li&gt;&lt;strong&gt;判断&lt;/strong&gt;：行動の時間が終わる方向&lt;/li&gt;
&lt;li&gt;&lt;strong&gt;結論&lt;/strong&gt;：&lt;strong&gt;ウ&lt;/strong&gt;&lt;/li&gt;
&lt;/ul&gt;
&lt;/div&gt;
&lt;/div&gt;
&lt;/div&gt;
&lt;div class="col-12 col-md-6"&gt;
&lt;div class="card border-0 shadow-sm"&gt;
&lt;div class="card-body"&gt;
&lt;div class="d-flex justify-content-between align-items-start gap-2"&gt;
&lt;h4 class="h5 mb-2"&gt;問二：はぐらかし＝気まずさの回避&lt;/h4&gt;
&lt;p&gt;&lt;span class="badge bg-primary"&gt;選択&lt;/span&gt;&lt;/p&gt;
&lt;/div&gt;
&lt;ul class="mb-0"&gt;
&lt;li&gt;&lt;strong&gt;背景&lt;/strong&gt;：探索に前向きでなくなっている（28〜31行）&lt;/li&gt;
&lt;li&gt;&lt;strong&gt;出来事&lt;/strong&gt;：「また来る気ある？」→あいまいに返す（傍線①）&lt;/li&gt;
&lt;li&gt;&lt;strong&gt;心情&lt;/strong&gt;：行きたくないが言いにくい → &lt;strong&gt;イ&lt;/strong&gt;&lt;/li&gt;
&lt;/ul&gt;
&lt;/div&gt;
&lt;/div&gt;
&lt;/div&gt;
&lt;div class="col-12 col-md-6"&gt;
&lt;div class="card border-0 shadow-sm"&gt;
&lt;div class="card-body"&gt;
&lt;div class="d-flex justify-content-between align-items-start gap-2"&gt;
&lt;h4 class="h5 mb-2"&gt;問三：孤高の姿で「続ける」と決める&lt;/h4&gt;
&lt;p&gt;&lt;span class="badge bg-success text-dark"&gt;心情&lt;/span&gt;&lt;/p&gt;
&lt;/div&gt;
&lt;ul class="mb-0"&gt;
&lt;li&gt;&lt;strong&gt;背景&lt;/strong&gt;：1号鉄塔への思慕&lt;/li&gt;
&lt;li&gt;&lt;strong&gt;出来事&lt;/strong&gt;：24号鉄塔の孤高・峻烈さを見る&lt;/li&gt;
&lt;li&gt;&lt;strong&gt;結論&lt;/strong&gt;：一人でも調査を続ける決意が固まる&lt;/li&gt;
&lt;/ul&gt;
&lt;/div&gt;
&lt;/div&gt;
&lt;/div&gt;
&lt;div class="col-12 col-md-6"&gt;
&lt;div class="card border-0 shadow-sm"&gt;
&lt;div class="card-body"&gt;
&lt;div class="d-flex justify-content-between align-items-start gap-2"&gt;
&lt;h4 class="h5 mb-2"&gt;問四：高圧的＝ごまかしたい&lt;/h4&gt;
&lt;p&gt;&lt;span class="badge bg-primary"&gt;選択&lt;/span&gt;&lt;/p&gt;
&lt;/div&gt;
&lt;ul class="mb-0"&gt;
&lt;li&gt;&lt;strong&gt;背景&lt;/strong&gt;：泊まるのは非常識だと分かっている（傍線②直前）&lt;/li&gt;
&lt;li&gt;&lt;strong&gt;出来事&lt;/strong&gt;：気恥ずかしさから「当然」と言う（傍線③）&lt;/li&gt;
&lt;li&gt;&lt;strong&gt;心情&lt;/strong&gt;：ごまかしたい → &lt;strong&gt;エ&lt;/strong&gt;&lt;/li&gt;
&lt;/ul&gt;
&lt;/div&gt;
&lt;/div&gt;
&lt;/div&gt;
&lt;div class="col-12 col-md-6"&gt;
&lt;div class="card border-0 shadow-sm"&gt;
&lt;div class="card-body"&gt;
&lt;div class="d-flex justify-content-between align-items-start gap-2"&gt;
&lt;h4 class="h5 mb-2"&gt;問五：現実的＝冷静な指摘で説得&lt;/h4&gt;
&lt;p&gt;&lt;span class="badge bg-secondary"&gt;用語/抜き&lt;/span&gt;&lt;/p&gt;
&lt;/div&gt;
&lt;ul class="mb-0"&gt;
&lt;li&gt;&lt;strong&gt;(1)&lt;/strong&gt; 現実的＝冷静に指摘している → &lt;strong&gt;ウ&lt;/strong&gt;&lt;/li&gt;
&lt;li&gt;&lt;strong&gt;(2)&lt;/strong&gt; みっちゃんを説得しようとしているのは？ → &lt;strong&gt;イ&lt;/strong&gt;&lt;/li&gt;
&lt;/ul&gt;
&lt;/div&gt;
&lt;/div&gt;
&lt;/div&gt;
&lt;div class="col-12 col-md-6"&gt;
&lt;div class="card border-0 shadow-sm"&gt;
&lt;div class="card-body"&gt;
&lt;div class="d-flex justify-content-between align-items-start gap-2"&gt;
&lt;h4 class="h5 mb-2"&gt;問六：期待が外れると、意地になる&lt;/h4&gt;
&lt;p&gt;&lt;span class="badge bg-success text-dark"&gt;心情&lt;/span&gt;&lt;/p&gt;
&lt;/div&gt;
&lt;ul class="mb-0"&gt;
&lt;li&gt;&lt;strong&gt;背景&lt;/strong&gt;：理解者（副隊長）だと期待していた&lt;/li&gt;
&lt;li&gt;&lt;strong&gt;出来事&lt;/strong&gt;：共感してくれない → 理解が薄いと感じる&lt;/li&gt;
&lt;li&gt;&lt;strong&gt;結論&lt;/strong&gt;：意地（傍線⑤）＝傷つき・腹立ち&lt;/li&gt;
&lt;/ul&gt;
&lt;/div&gt;
&lt;/div&gt;
&lt;/div&gt;
&lt;div class="col-12 col-md-6"&gt;
&lt;div class="card border-0 shadow-sm"&gt;
&lt;div class="card-body"&gt;
&lt;div class="d-flex justify-content-between align-items-start gap-2"&gt;
&lt;h4 class="h5 mb-2"&gt;問七：「目印」は自分にも当てはまる&lt;/h4&gt;
&lt;p&gt;&lt;span class="badge bg-primary"&gt;選択&lt;/span&gt;&lt;/p&gt;
&lt;/div&gt;
&lt;ul class="mb-0"&gt;
&lt;li&gt;&lt;strong&gt;注目&lt;/strong&gt;：傍線⑥「鉄塔を目印にすればよい」&lt;/li&gt;
&lt;li&gt;&lt;strong&gt;読み&lt;/strong&gt;：一般論→自分の状況へ接続&lt;/li&gt;
&lt;li&gt;&lt;strong&gt;結論&lt;/strong&gt;：&lt;strong&gt;エ&lt;/strong&gt;&lt;/li&gt;
&lt;/ul&gt;
&lt;/div&gt;
&lt;/div&gt;
&lt;/div&gt;
&lt;/div&gt;
&lt;div class="alert alert-secondary mt-3 mb-0"&gt;&lt;strong&gt;まとめ：&lt;/strong&gt;前半は「背景（理由）を集める → 傍線（出来事）を置く → 心情に着地」の順で、毎回同じ見取り図で再現します。&lt;/div&gt;
&lt;/section&gt;
&lt;p&gt;&lt;!-- 説明文：核 --&gt;&lt;/p&gt;
&lt;section id="explain-core" class="mb-4"&gt;
&lt;h3 class="h4"&gt;3. 説明文：空欄は「前後関係」＋段落の役割でぶらさず押さえる&lt;/h3&gt;
&lt;div class="row g-3"&gt;
&lt;div class="col-12 col-md-6"&gt;
&lt;div class="card border-0 shadow-sm h-100"&gt;
&lt;div class="card-body"&gt;
&lt;h4 class="h6 mb-2"&gt;空欄（接続語）の3パターン&lt;/h4&gt;
&lt;ul class="mb-0"&gt;
&lt;li&gt;&lt;strong&gt;イコール&lt;/strong&gt;：前後が同じ内容（言い換え）&lt;/li&gt;
&lt;li&gt;&lt;strong&gt;反対&lt;/strong&gt;：前後が逆方向（反転）&lt;/li&gt;
&lt;li&gt;&lt;strong&gt;同話題&lt;/strong&gt;：一般論と違う定義など、話題の継続で合わせる&lt;/li&gt;
&lt;/ul&gt;
&lt;/div&gt;
&lt;/div&gt;
&lt;/div&gt;
&lt;div class="col-12 col-md-6"&gt;
&lt;div class="card border-0 shadow-sm h-100"&gt;
&lt;div class="card-body"&gt;
&lt;h4 class="h6 mb-2"&gt;段落は「役割」でメモする&lt;/h4&gt;
&lt;ul class="mb-0"&gt;
&lt;li&gt;&lt;strong&gt;違い&lt;/strong&gt;：タケとササの区別（例：4段落）&lt;/li&gt;
&lt;li&gt;&lt;strong&gt;理由&lt;/strong&gt;：なぜそれがポイントになったか（例：9段落）&lt;/li&gt;
&lt;li&gt;&lt;strong&gt;原理&lt;/strong&gt;：本来の判断基準（例：10〜11段落）&lt;/li&gt;
&lt;/ul&gt;
&lt;/div&gt;
&lt;/div&gt;
&lt;/div&gt;
&lt;/div&gt;
&lt;div class="alert alert-info mt-3 mb-0"&gt;&lt;strong&gt;ポイント：&lt;/strong&gt;説明文は「なんとなく分かった」で止めない。&lt;strong&gt;空欄の前後／段落の役割&lt;/strong&gt;を短くメモして、根拠で押し切ります。&lt;/div&gt;
&lt;/section&gt;
&lt;p&gt;&lt;!-- 後半（説明文）問題別：2列カード --&gt;&lt;/p&gt;
&lt;section id="explain" class="mb-4"&gt;
&lt;div class="d-flex align-items-center justify-content-between flex-wrap gap-2 mb-3"&gt;
&lt;h3 class="h4 mb-0"&gt;4. 後半（説明文）問題別ポイント（2列カード）&lt;/h3&gt;
&lt;p&gt;&lt;span class="badge bg-info text-dark"&gt;第二問&lt;/span&gt;&lt;/p&gt;
&lt;/div&gt;
&lt;div class="row g-3"&gt;
&lt;div class="col-12 col-md-6"&gt;
&lt;div class="card border-0 shadow-sm"&gt;
&lt;div class="card-body"&gt;
&lt;div class="d-flex justify-content-between align-items-start gap-2"&gt;
&lt;h4 class="h5 mb-2"&gt;問一：空欄1〜3は「前後関係」で決める&lt;/h4&gt;
&lt;p&gt;&lt;span class="badge bg-primary"&gt;空欄&lt;/span&gt;&lt;/p&gt;
&lt;/div&gt;
&lt;ul class="mb-0"&gt;
&lt;li&gt;&lt;strong&gt;空欄1&lt;/strong&gt;：前後がイコール → &lt;strong&gt;ウ&lt;/strong&gt;&lt;/li&gt;
&lt;li&gt;&lt;strong&gt;空欄2&lt;/strong&gt;：一般的定義と違う話題が継続 → &lt;strong&gt;エ&lt;/strong&gt;&lt;/li&gt;
&lt;li&gt;&lt;strong&gt;空欄3&lt;/strong&gt;：前後が反対 → &lt;strong&gt;ア&lt;/strong&gt;&lt;/li&gt;
&lt;/ul&gt;
&lt;/div&gt;
&lt;/div&gt;
&lt;/div&gt;
&lt;div class="col-12 col-md-6"&gt;
&lt;div class="card border-0 shadow-sm"&gt;
&lt;div class="card-body"&gt;
&lt;div class="d-flex justify-content-between align-items-start gap-2"&gt;
&lt;h4 class="h5 mb-2"&gt;問二：段落の役割を特定する&lt;/h4&gt;
&lt;p&gt;&lt;span class="badge bg-secondary"&gt;段落&lt;/span&gt;&lt;/p&gt;
&lt;/div&gt;
&lt;ul class="mb-0"&gt;
&lt;li&gt;&lt;strong&gt;4段落&lt;/strong&gt;：タケとササの違い&lt;/li&gt;
&lt;li&gt;&lt;strong&gt;9段落&lt;/strong&gt;：皮が残る理由／区別点になった背景&lt;/li&gt;
&lt;li&gt;&lt;strong&gt;11段落&lt;/strong&gt;：花は咲くか（本来の判断基準へ）&lt;/li&gt;
&lt;/ul&gt;
&lt;/div&gt;
&lt;/div&gt;
&lt;/div&gt;
&lt;div class="col-12 col-md-6"&gt;
&lt;div class="card border-0 shadow-sm"&gt;
&lt;div class="card-body"&gt;
&lt;div class="d-flex justify-content-between align-items-start gap-2"&gt;
&lt;h4 class="h5 mb-2"&gt;問三：根拠行×段落で照合する&lt;/h4&gt;
&lt;p&gt;&lt;span class="badge bg-primary"&gt;選択&lt;/span&gt;&lt;/p&gt;
&lt;/div&gt;
&lt;ul class="mb-0"&gt;
&lt;li&gt;&lt;strong&gt;①&lt;/strong&gt; 一般的には大小で区別（11〜12、15〜16行）&lt;/li&gt;
&lt;li&gt;&lt;strong&gt;②&lt;/strong&gt; 8段落（11〜12、32〜35行）&lt;/li&gt;
&lt;li&gt;&lt;strong&gt;③&lt;/strong&gt; 皮が残るか（12〜14、36〜37行）&lt;/li&gt;
&lt;li&gt;&lt;strong&gt;④&lt;/strong&gt; 花／包えい（10段落）&lt;/li&gt;
&lt;/ul&gt;
&lt;/div&gt;
&lt;/div&gt;
&lt;/div&gt;
&lt;div class="col-12 col-md-6"&gt;
&lt;div class="card border-0 shadow-sm"&gt;
&lt;div class="card-body"&gt;
&lt;div class="d-flex justify-content-between align-items-start gap-2"&gt;
&lt;h4 class="h5 mb-2"&gt;問四：一般論と正確論のズレに注意&lt;/h4&gt;
&lt;p&gt;&lt;span class="badge bg-primary"&gt;選択&lt;/span&gt;&lt;/p&gt;
&lt;/div&gt;
&lt;ul class="mb-0"&gt;
&lt;li&gt;&lt;strong&gt;根拠&lt;/strong&gt;：24行目（触覚の形）＋傍線②直後&lt;/li&gt;
&lt;li&gt;&lt;strong&gt;読み&lt;/strong&gt;：一般的な見分け方≠正確な見分け方&lt;/li&gt;
&lt;li&gt;&lt;strong&gt;結論&lt;/strong&gt;：&lt;strong&gt;ア&lt;/strong&gt;&lt;/li&gt;
&lt;/ul&gt;
&lt;/div&gt;
&lt;/div&gt;
&lt;/div&gt;
&lt;div class="col-12 col-md-6"&gt;
&lt;div class="card border-0 shadow-sm"&gt;
&lt;div class="card-body"&gt;
&lt;div class="d-flex justify-content-between align-items-start gap-2"&gt;
&lt;h4 class="h5 mb-2"&gt;問五：「よくしたもので」＝都合がいい&lt;/h4&gt;
&lt;p&gt;&lt;span class="badge bg-primary"&gt;語句&lt;/span&gt;&lt;/p&gt;
&lt;/div&gt;
&lt;ul class="mb-0"&gt;
&lt;li&gt;&lt;strong&gt;整理&lt;/strong&gt;：ササは包えいあり／タケは包えいなし&lt;/li&gt;
&lt;li&gt;&lt;strong&gt;しかし&lt;/strong&gt;：花が咲かないと見極められない&lt;/li&gt;
&lt;li&gt;&lt;strong&gt;だから&lt;/strong&gt;：皮の残り方で区別できて都合がいい → &lt;strong&gt;ウ&lt;/strong&gt;&lt;/li&gt;
&lt;/ul&gt;
&lt;/div&gt;
&lt;/div&gt;
&lt;/div&gt;
&lt;div class="col-12 col-md-6"&gt;
&lt;div class="card border-0 shadow-sm"&gt;
&lt;div class="card-body"&gt;
&lt;div class="d-flex justify-content-between align-items-start gap-2"&gt;
&lt;h4 class="h5 mb-2"&gt;問六：「これ」＝一見不思議な現象&lt;/h4&gt;
&lt;p&gt;&lt;span class="badge bg-secondary"&gt;指示語&lt;/span&gt;&lt;/p&gt;
&lt;/div&gt;
&lt;ul class="mb-0"&gt;
&lt;li&gt;&lt;strong&gt;これ&lt;/strong&gt;：タケの花の後、竹林が一斉に枯れること&lt;/li&gt;
&lt;li&gt;&lt;strong&gt;A&lt;/strong&gt;：一度花を咲かせ種子を残すと枯れる植物（14〜15段落）&lt;/li&gt;
&lt;li&gt;&lt;strong&gt;B&lt;/strong&gt;：地下茎でつながった一つの個体（14〜15段落）&lt;/li&gt;
&lt;/ul&gt;
&lt;/div&gt;
&lt;/div&gt;
&lt;/div&gt;
&lt;div class="col-12 col-md-6"&gt;
&lt;div class="card border-0 shadow-sm"&gt;
&lt;div class="card-body"&gt;
&lt;div class="d-flex justify-content-between align-items-start gap-2"&gt;
&lt;h4 class="h5 mb-2"&gt;問八：空欄は「前後」で具体化する&lt;/h4&gt;
&lt;p&gt;&lt;span class="badge bg-primary"&gt;空欄&lt;/span&gt;&lt;/p&gt;
&lt;/div&gt;
&lt;ul class="mb-0"&gt;
&lt;li&gt;&lt;strong&gt;空欄&lt;/strong&gt;：花の後に起こる恐ろしいこと&lt;/li&gt;
&lt;li&gt;&lt;strong&gt;根拠&lt;/strong&gt;：ネズミの大発生（78〜79行）&lt;/li&gt;
&lt;li&gt;&lt;strong&gt;結果&lt;/strong&gt;：種子・農作物・穀物を食い尽くし、基金の原因へ&lt;/li&gt;
&lt;/ul&gt;
&lt;/div&gt;
&lt;/div&gt;
&lt;/div&gt;
&lt;div class="col-12 col-md-6"&gt;
&lt;div class="card border-0 shadow-sm"&gt;
&lt;div class="card-body"&gt;
&lt;div class="d-flex justify-content-between align-items-start gap-2"&gt;
&lt;h4 class="h5 mb-2"&gt;問九：参照段落で○×を処理する&lt;/h4&gt;
&lt;p&gt;&lt;span class="badge bg-primary"&gt;正誤&lt;/span&gt;&lt;/p&gt;
&lt;/div&gt;
&lt;ul class="mb-0"&gt;
&lt;li&gt;&lt;strong&gt;エ&lt;/strong&gt;：問三より○／&lt;strong&gt;オ&lt;/strong&gt;：問六より○&lt;/li&gt;
&lt;li&gt;&lt;strong&gt;イ&lt;/strong&gt;：7段落（因果関係に注目）&lt;/li&gt;
&lt;li&gt;&lt;strong&gt;注意&lt;/strong&gt;：筆者の体験かどうか（カの前半×）&lt;/li&gt;
&lt;/ul&gt;
&lt;/div&gt;
&lt;/div&gt;
&lt;/div&gt;
&lt;/div&gt;
&lt;div class="alert alert-secondary mt-3 mb-0"&gt;&lt;strong&gt;まとめ：&lt;/strong&gt;後半は「空欄の前後」「段落の役割」「指示語の指す内容」をぶらさず押さえて、根拠で迷いを潰します。&lt;/div&gt;
&lt;/section&gt;
&lt;p&gt;&lt;!-- 家庭学習 --&gt;&lt;/p&gt;
&lt;section id="homework" class="mb-4"&gt;
&lt;h3 class="h4"&gt;5. 家庭学習での回し方（再現の流れ）&lt;/h3&gt;
&lt;div class="row g-3"&gt;
&lt;div class="col-12 col-md-6"&gt;
&lt;div class="card border-0 shadow-sm"&gt;
&lt;div class="card-body"&gt;
&lt;h4 class="h6 mb-2"&gt;物語文：心情の5ステップ&lt;/h4&gt;
&lt;ol class="mb-0"&gt;
&lt;li&gt;傍線（出来事）に丸&lt;/li&gt;
&lt;li&gt;「なぜ？」で理由を集める&lt;/li&gt;
&lt;li&gt;理由を短く言い換えて&lt;strong&gt;背景&lt;/strong&gt;にする&lt;/li&gt;
&lt;li&gt;傍線周辺の行動・発言を&lt;strong&gt;出来事&lt;/strong&gt;として確認&lt;/li&gt;
&lt;li&gt;背景×出来事 → &lt;strong&gt;心情&lt;/strong&gt;を一言で置く&lt;/li&gt;
&lt;/ol&gt;
&lt;/div&gt;
&lt;/div&gt;
&lt;/div&gt;
&lt;div class="col-12 col-md-6"&gt;
&lt;div class="card border-0 shadow-sm"&gt;
&lt;div class="card-body"&gt;
&lt;h4 class="h6 mb-2"&gt;説明文：空欄・指示語の3ステップ&lt;/h4&gt;
&lt;ol class="mb-0"&gt;
&lt;li&gt;空欄・指示語の&lt;strong&gt;前後1〜2文&lt;/strong&gt;に線&lt;/li&gt;
&lt;li&gt;前後が&lt;strong&gt;同じ／反対／同話題&lt;/strong&gt;のどれか判定&lt;/li&gt;
&lt;li&gt;段落の役割（違い／理由／原理）を一言メモして照合&lt;/li&gt;
&lt;/ol&gt;
&lt;/div&gt;
&lt;/div&gt;
&lt;/div&gt;
&lt;/div&gt;
&lt;/section&gt;
&lt;p&gt;&lt;!-- FAQ --&gt;&lt;/p&gt;
&lt;section id="faq" class="mb-4"&gt;
&lt;h3 class="h4"&gt;&lt;!-- FAQ（JS不要：details/summary方式に差し替え） --&gt;&lt;/h3&gt;
&lt;section id="faq" class="mb-4"&gt;
&lt;h3 class="h4"&gt;6. よくあるつまずき（FAQ）&lt;/h3&gt;
&lt;div class="vstack gap-2"&gt;
&lt;details class="border rounded-3 bg-white p-3 shadow-sm"&gt;
&lt;summary class="fw-bold" style="cursor: pointer;"&gt;Q. 物語文の心情が「好き/嫌い」みたいに雑になります&lt;/summary&gt;
&lt;div class="mt-2"&gt;
&lt;p class="mb-0"&gt;心情語を先に置くとブレます。先に &lt;strong&gt;傍線の理由（背景）&lt;/strong&gt; を拾ってください。&lt;br /&gt;
背景が集まると、心情は「なぜその行動/発言になるか」から自然に絞れます。&lt;/p&gt;
&lt;/div&gt;
&lt;/details&gt;
&lt;details class="border rounded-3 bg-white p-3 shadow-sm"&gt;
&lt;summary class="fw-bold" style="cursor: pointer;"&gt;Q. 物語文の「気まずい/意地」などのニュアンスが取れません&lt;/summary&gt;
&lt;div class="mt-2"&gt;
&lt;p class="mb-0"&gt;まず &lt;strong&gt;直前の期待&lt;/strong&gt; を置き、次に &lt;strong&gt;期待が外れた出来事&lt;/strong&gt; を置きます。&lt;br /&gt;
「期待→外れた→傷つき/腹立ち」までつながると、意地・ごまかしの方向 tells が安定します。&lt;/p&gt;
&lt;/div&gt;
&lt;/details&gt;
&lt;details class="border rounded-3 bg-white p-3 shadow-sm"&gt;
&lt;summary class="fw-bold" style="cursor: pointer;"&gt;Q. 説明文の空欄が「なんとなく」で選べてしまい、復習が雑になります&lt;/summary&gt;
&lt;div class="mt-2"&gt;
&lt;p class="mb-0"&gt;空欄は必ず &lt;strong&gt;前後関係（同じ／反対／同話題）&lt;/strong&gt; のどれかに落ちます。&lt;br /&gt;
復習は「前後1〜2文の根拠」を1行メモするだけで再現性が上がります。&lt;/p&gt;
&lt;/div&gt;
&lt;/details&gt;
&lt;details class="border rounded-3 bg-white p-3 shadow-sm"&gt;
&lt;summary class="fw-bold" style="cursor: pointer;"&gt;Q. 指示語（これ/それ）が何を指すかで迷います&lt;/summary&gt;
&lt;div class="mt-2"&gt;
&lt;p class="mb-0"&gt;指示語は &lt;strong&gt;直前の名詞句&lt;/strong&gt; だけを追うと外れます。&lt;br /&gt;
まず「指示語の前後」で &lt;strong&gt;言い換え&lt;/strong&gt; が起きていないか確認し、&lt;br /&gt;
その上で &lt;strong&gt;段落の役割（違い/理由/原理）&lt;/strong&gt; と一致する内容にぶらさず押さえてください。&lt;/p&gt;
&lt;/div&gt;
&lt;/details&gt;
&lt;/div&gt;
&lt;/section&gt;
&lt;div class="alert alert-light border mt-3 mb-0"&gt;
&lt;p&gt;&amp;nbsp;&lt;/p&gt;
&lt;/div&gt;
&lt;p&gt;&amp;nbsp;&lt;/p&gt;
&lt;/section&gt;
&lt;p&gt;&lt;!-- CTA --&gt;&lt;/p&gt;
&lt;section id="cta" class="mb-4"&gt;
&lt;div class="card border-0 shadow-sm"&gt;
&lt;div class="card-body p-3 p-md-4"&gt;
&lt;div class="row align-items-center g-3"&gt;
&lt;div class="col-12 col-md-8"&gt;
&lt;h3 class="h4 mb-2"&gt;読解ラボ東京｜オンライン個別で「根拠の取り方」を技術化&lt;/h3&gt;
&lt;p class="mb-0"&gt;物語文は「背景×出来事」、説明文は「空欄の前後／段落役割」──国語は&lt;strong&gt;進め方&lt;/strong&gt;で再現できます。&lt;br class="d-none d-md-block" /&gt;お子さまの答案を見ながら、根拠の拾い方・まとめ方を1対1でまとめ直します。&lt;/p&gt;
&lt;/div&gt;
&lt;div class="col-12 col-md-4 text-md-end"&gt;
&lt;p&gt;&lt;a class="btn btn-primary btn-lg w-100 w-md-auto" href="https://dokkai-labo.tokyo/" target="_blank" rel="noopener"&gt;&lt;br /&gt;
公式サイトを見る&lt;br /&gt;
&lt;/a&gt;&lt;/p&gt;
&lt;div class="mt-2"&gt;&lt;small class="text-muted"&gt;※お問い合わせ・受講案内は公式サイト内から。&lt;/small&gt;&lt;/div&gt;
&lt;/div&gt;
&lt;/div&gt;
&lt;/div&gt;
&lt;/div&gt;
&lt;/section&gt;
&lt;hr class="my-4" /&gt;
&lt;p class="small text-muted mb-0"&gt;本記事は、ライブ解説の要点を学習用に整理したものです（教材本文の転載はしていません）。&lt;br /&gt;
行数の参照は配信内の説明に基づきます。&lt;/p&gt;
&lt;p&gt;&lt;!-- ▲▲ WordPress本文ここまで ▲▲ --&gt;&lt;/p&gt;
&lt;section id="veu_cta-20322" class="veu_cta"&gt;
&lt;h1 class="cta_title"&gt;サービス案内：読解ラボ東京の「過去問解説」&lt;/h1&gt;
&lt;div class="cta_body"&gt;
&lt;div class="cta_body_image cta_body_image_right"&gt;&lt;/div&gt;
&lt;div class="cta_body_txt image_exist"&gt;受験準備の最終段階で困りがちなのが過去問の扱いです。&lt;/p&gt;
&lt;p&gt;全問について解説と採点基準を明示し、その流れを体感してもらいます。&lt;/p&gt;&lt;/div&gt;
&lt;div class="cta_body_link"&gt;&lt;a class="btn btn-primary btn-block btn-lg" href="https://dokkai-labo.tokyo/?s=【過去問】&amp;amp;order=asc" target="_blank" rel="noopener"&gt;読解ラボ東京の過去問解説動画&lt;/a&gt;&lt;/div&gt;
&lt;/div&gt;
&lt;p&gt;&lt;!-- [ /.vkExUnit_cta_body ] --&gt;&lt;/p&gt;
&lt;/section&gt;
&lt;section class="veu_cta" id="veu_cta-20526"&gt;&lt;h1 class="cta_title"&gt;講座案内：【オンライン】小６得点力養成講座【集団授業(２～７月)】&lt;/h1&gt;&lt;div class="cta_body"&gt;&lt;div class="cta_body_image cta_body_image_right"&gt;&lt;a href="https://dokkai-labo.tokyo/onlinetokuten/" target="_blank"&gt;&lt;/a&gt;&lt;/div&gt;&lt;div class="cta_body_txt image_exist"&gt;半年間で読解問題の得点力向上を目指す講座です。各回ともテーマに基づいて
&lt;br /&gt;大問４題を取り扱います。受講結果と復習用動画も完備しています。
&lt;br /&gt;教室で受ける授業さながらの授業を得点力養成講座オンラインでも再現しております。&lt;/div&gt;&lt;div class="cta_body_link"&gt;&lt;a href="https://dokkai-labo.tokyo/onlinetokuten/" class="btn btn-primary btn-block btn-lg" target="_blank"&gt;講座案内：【オンライン】小６得点力養成講座【集団授業(２～７月)】&lt;/a&gt;&lt;/div&gt;&lt;/div&gt;&lt;!-- [ /.vkExUnit_cta_body ] --&gt;&lt;/section&gt;			
------</t>
  </si>
  <si>
    <t>https://dokkai-labo.tokyo/blog/yosyu_series_05j09/</t>
  </si>
  <si>
    <t>以下のページは不自然なワードを使用しています。
これらを適切に自然な言葉に置き換えて下さい。
なお、本文の装飾や構造は絶対に変えないでください。
【対象ページURL】
https://dokkai-labo.tokyo/blog/yosyu_series_05j09/
【検出された不自然ワード】
- 迷い
【本文】
------
&lt;p&gt;&lt;!-- ▼▼ WordPress本文ここから（Bootstrap前提） ▼▼ --&gt;&lt;/p&gt;
&lt;p&gt;&lt;!-- Hero --&gt;&lt;/p&gt;
&lt;section class="p-3 p-md-4 mb-4 rounded-3 border bg-light"&gt;
&lt;div class="d-flex flex-column gap-2"&gt;
&lt;div class="d-flex flex-wrap align-items-center gap-2"&gt;&lt;span class="badge bg-primary"&gt;予習シリーズ&lt;/span&gt;&lt;br /&gt;
&lt;span class="badge bg-secondary"&gt;小5 上巻&lt;/span&gt;&lt;br /&gt;
&lt;span class="badge bg-dark"&gt;第9回&lt;/span&gt;&lt;br /&gt;
&lt;span class="badge bg-info text-dark"&gt;発展問題&lt;/span&gt;&lt;/div&gt;
&lt;h2 class="h3 mb-1"&gt;【解説まとめ】根拠は「前後」と「段落役割」で決める&lt;/h2&gt;
&lt;p class="mb-0"&gt;受験国語専門「読解ラボ東京」代表・長島によるライブ解説（小5 上巻 第9回）の要点を、&lt;br /&gt;
ご家庭で再現できる形に整理しました。&lt;br class="d-none d-md-block" /&gt;&lt;br /&gt;
今回の核は &lt;strong&gt;設問の直前直後＋段落の役割&lt;/strong&gt; で、判断をブレさせないことです。&lt;/p&gt;
&lt;/div&gt;
&lt;/section&gt;
&lt;p&gt;&lt;!-- 動画（第2回と完全同一サイズ感） --&gt;&lt;/p&gt;
&lt;section class="mb-4"&gt;
&lt;div class="d-flex align-items-center justify-content-between flex-wrap gap-2 mb-2"&gt;
&lt;h3 id="movie" class="h4 mb-0"&gt;解説動画（ライブ配信）&lt;/h3&gt;
&lt;p&gt;&lt;small class="text-muted"&gt;※自動文字起こしのため、表現に揺れがある場合があります。&lt;/small&gt;&lt;/p&gt;
&lt;/div&gt;
&lt;div class="ratio ratio-16x9 embed-responsive embed-responsive-16by9 rounded-3 border overflow-hidden"&gt;&lt;iframe class="embed-responsive-item" title="予習シリーズ 小5 上巻 第9回 解説（読解ラボ東京）" src="https://www.youtube.com/embed/RfeEx2pWwMk" allowfullscreen="allowfullscreen"&gt;&lt;/iframe&gt;&lt;/div&gt;
&lt;/section&gt;
&lt;p&gt;&lt;!-- 目次 --&gt;&lt;/p&gt;
&lt;section class="mb-4"&gt;
&lt;h3 id="toc" class="h4"&gt;目次&lt;/h3&gt;
&lt;div class="row g-3"&gt;
&lt;div class="col-12 col-md-6"&gt;
&lt;div class="list-group"&gt;&lt;a class="list-group-item list-group-item-action" href="#core"&gt;1. 第9回の中心テーマ&lt;/a&gt;&lt;br /&gt;
&lt;a class="list-group-item list-group-item-action" href="#method"&gt;2. 根拠の取り方の基本&lt;/a&gt;&lt;br /&gt;
&lt;a class="list-group-item list-group-item-action" href="#cards"&gt;3. 問題別ポイント&lt;/a&gt;&lt;/div&gt;
&lt;/div&gt;
&lt;div class="col-12 col-md-6"&gt;
&lt;div class="list-group"&gt;&lt;a class="list-group-item list-group-item-action" href="#homework"&gt;4. 家庭学習での回し方&lt;/a&gt;&lt;br /&gt;
&lt;a class="list-group-item list-group-item-action" href="#faq"&gt;5. よくあるつまずき&lt;/a&gt;&lt;br /&gt;
&lt;a class="list-group-item list-group-item-action" href="#cta"&gt;6. 個別指導のご案内&lt;/a&gt;&lt;/div&gt;
&lt;/div&gt;
&lt;/div&gt;
&lt;/section&gt;
&lt;p&gt;&lt;!-- 核 --&gt;&lt;/p&gt;
&lt;section id="core" class="mb-4"&gt;
&lt;h3 class="h4"&gt;1. 第9回の中心テーマ&lt;/h3&gt;
&lt;div class="alert alert-primary mb-2"&gt;第9回の発展問題は、&lt;strong&gt;「何となく読めた」では正解できない構造&lt;/strong&gt;になっています。&lt;/div&gt;
&lt;p class="mb-0"&gt;設問の根拠は必ず &lt;strong&gt;直前直後&lt;/strong&gt; にあり、さらに&lt;br /&gt;
&lt;strong&gt;その段落が何の役割を持つか&lt;/strong&gt; を押さえることで、&lt;br /&gt;
選択肢の迷いが消えます。&lt;/p&gt;
&lt;/section&gt;
&lt;p&gt;&lt;!-- 方法 --&gt;&lt;/p&gt;
&lt;section id="method" class="mb-4"&gt;
&lt;h3 class="h4"&gt;2. 根拠の取り方の基本&lt;/h3&gt;
&lt;div class="row g-3"&gt;
&lt;div class="col-12 col-md-6"&gt;
&lt;div class="card border-0 shadow-sm h-100"&gt;
&lt;div class="card-body"&gt;
&lt;h4 class="h6 mb-2"&gt;まず「前後」を見る&lt;/h4&gt;
&lt;ul class="mb-0"&gt;
&lt;li&gt;設問文の直前1〜2文&lt;/li&gt;
&lt;li&gt;設問文の直後1〜2文&lt;/li&gt;
&lt;li&gt;言い換え・具体化・まとめに注目&lt;/li&gt;
&lt;/ul&gt;
&lt;/div&gt;
&lt;/div&gt;
&lt;/div&gt;
&lt;div class="col-12 col-md-6"&gt;
&lt;div class="card border-0 shadow-sm h-100"&gt;
&lt;div class="card-body"&gt;
&lt;h4 class="h6 mb-2"&gt;次に「段落役割」を置く&lt;/h4&gt;
&lt;ul class="mb-0"&gt;
&lt;li&gt;定義を出す段落&lt;/li&gt;
&lt;li&gt;理由を説明する段落&lt;/li&gt;
&lt;li&gt;具体例を並べる段落&lt;/li&gt;
&lt;/ul&gt;
&lt;/div&gt;
&lt;/div&gt;
&lt;/div&gt;
&lt;/div&gt;
&lt;div class="alert alert-warning mt-3 mb-0"&gt;&lt;strong&gt;結論：&lt;/strong&gt;&lt;br /&gt;
設問は「線で拾う」→「段落で確認」の二段構えで処理します。&lt;/div&gt;
&lt;/section&gt;
&lt;p&gt;&lt;!-- 問題別 --&gt;&lt;/p&gt;
&lt;section id="cards" class="mb-4"&gt;
&lt;h3 class="h4 mb-3"&gt;3. 問題別ポイント（2列カード）&lt;/h3&gt;
&lt;div class="row g-3"&gt;
&lt;div class="col-12 col-md-6"&gt;
&lt;div class="card border-0 shadow-sm h-100"&gt;
&lt;div class="card-body"&gt;
&lt;h4 class="h5 mb-2"&gt;問一：定義を正確に拾う&lt;/h4&gt;
&lt;ul class="mb-0"&gt;
&lt;li&gt;&lt;strong&gt;注目&lt;/strong&gt;：傍線直後の説明文&lt;/li&gt;
&lt;li&gt;&lt;strong&gt;処理&lt;/strong&gt;：言い換えを一語で決める&lt;/li&gt;
&lt;li&gt;&lt;strong&gt;判断&lt;/strong&gt;：定義とズレる選択肢を切る&lt;/li&gt;
&lt;/ul&gt;
&lt;/div&gt;
&lt;/div&gt;
&lt;/div&gt;
&lt;div class="col-12 col-md-6"&gt;
&lt;div class="card border-0 shadow-sm h-100"&gt;
&lt;div class="card-body"&gt;
&lt;h4 class="h5 mb-2"&gt;問二：理由段落を押さえる&lt;/h4&gt;
&lt;ul class="mb-0"&gt;
&lt;li&gt;&lt;strong&gt;注目&lt;/strong&gt;：「なぜなら」に相当する文&lt;/li&gt;
&lt;li&gt;&lt;strong&gt;役割&lt;/strong&gt;：前段の主張を支える&lt;/li&gt;
&lt;li&gt;&lt;strong&gt;結論&lt;/strong&gt;：理由と一致する選択肢&lt;/li&gt;
&lt;/ul&gt;
&lt;/div&gt;
&lt;/div&gt;
&lt;/div&gt;
&lt;div class="col-12 col-md-6"&gt;
&lt;div class="card border-0 shadow-sm h-100"&gt;
&lt;div class="card-body"&gt;
&lt;h4 class="h5 mb-2"&gt;問三：具体例は話題に戻す&lt;/h4&gt;
&lt;ul class="mb-0"&gt;
&lt;li&gt;&lt;strong&gt;注意&lt;/strong&gt;：具体例そのものを選ばない&lt;/li&gt;
&lt;li&gt;&lt;strong&gt;確認&lt;/strong&gt;：何を説明するための例か&lt;/li&gt;
&lt;li&gt;&lt;strong&gt;判断&lt;/strong&gt;：話題文と一致するか&lt;/li&gt;
&lt;/ul&gt;
&lt;/div&gt;
&lt;/div&gt;
&lt;/div&gt;
&lt;div class="col-12 col-md-6"&gt;
&lt;div class="card border-0 shadow-sm h-100"&gt;
&lt;div class="card-body"&gt;
&lt;h4 class="h5 mb-2"&gt;問四：全体要約は冒頭と結論&lt;/h4&gt;
&lt;ul class="mb-0"&gt;
&lt;li&gt;&lt;strong&gt;注目&lt;/strong&gt;：第一段落と最終段落&lt;/li&gt;
&lt;li&gt;&lt;strong&gt;処理&lt;/strong&gt;：同じ内容を別表現で確認&lt;/li&gt;
&lt;li&gt;&lt;strong&gt;結論&lt;/strong&gt;：両方に通じる選択肢&lt;/li&gt;
&lt;/ul&gt;
&lt;/div&gt;
&lt;/div&gt;
&lt;/div&gt;
&lt;/div&gt;
&lt;div class="alert alert-secondary mt-3 mb-0"&gt;&lt;strong&gt;整理：&lt;/strong&gt;&lt;br /&gt;
迷ったら「前後」「段落役割」に戻る。感覚判断を封印します。&lt;/div&gt;
&lt;/section&gt;
&lt;p&gt;&lt;!-- 家庭学習 --&gt;&lt;/p&gt;
&lt;section id="homework" class="mb-4"&gt;
&lt;h3 class="h4"&gt;4. 家庭学習での回し方&lt;/h3&gt;
&lt;div class="row g-3"&gt;
&lt;div class="col-12 col-md-6"&gt;
&lt;div class="card border-0 shadow-sm h-100"&gt;
&lt;div class="card-body"&gt;
&lt;h4 class="h6 mb-2"&gt;毎回同じ4ステップ&lt;/h4&gt;
&lt;ol class="mb-0"&gt;
&lt;li&gt;設問の前後に線を引く&lt;/li&gt;
&lt;li&gt;段落の役割を一言で書く&lt;/li&gt;
&lt;li&gt;言い換えを一語で置く&lt;/li&gt;
&lt;li&gt;選択肢と照合&lt;/li&gt;
&lt;/ol&gt;
&lt;/div&gt;
&lt;/div&gt;
&lt;/div&gt;
&lt;div class="col-12 col-md-6"&gt;
&lt;div class="card border-0 shadow-sm h-100"&gt;
&lt;div class="card-body"&gt;
&lt;h4 class="h6 mb-2"&gt;声かけ例&lt;/h4&gt;
&lt;ul class="mb-0"&gt;
&lt;li&gt;ここは説明？理由？例？&lt;/li&gt;
&lt;li&gt;つまり一言で言うと？&lt;/li&gt;
&lt;/ul&gt;
&lt;/div&gt;
&lt;/div&gt;
&lt;/div&gt;
&lt;/div&gt;
&lt;/section&gt;
&lt;p&gt;&lt;!-- FAQ（JS不要） --&gt;&lt;/p&gt;
&lt;section id="faq" class="mb-4"&gt;
&lt;h3 class="h4"&gt;5. よくあるつまずき&lt;/h3&gt;
&lt;div class="vstack gap-2"&gt;
&lt;details class="border rounded-3 bg-white shadow-sm"&gt;
&lt;summary class="p-3 fw-bold" style="cursor: pointer; list-style: none;"&gt;Q. どこが根拠か分からなくなります&lt;/summary&gt;
&lt;div class="px-3 pb-3"&gt;
&lt;p class="mb-0"&gt;まず設問文の&lt;strong&gt;前後&lt;/strong&gt;だけを見る癖をつけてください。&lt;br /&gt;
いきなり全文を探しに行くと迷います。&lt;/p&gt;
&lt;/div&gt;
&lt;/details&gt;
&lt;details class="border rounded-3 bg-white shadow-sm"&gt;
&lt;summary class="p-3 fw-bold" style="cursor: pointer; list-style: none;"&gt;Q. 選択肢が全部正しそうに見えます&lt;/summary&gt;
&lt;div class="px-3 pb-3"&gt;
&lt;p class="mb-0"&gt;段落役割と&lt;strong&gt;一致しない方向&lt;/strong&gt;の選択肢から切ると、&lt;br /&gt;
残りが自然に絞れます。&lt;/p&gt;
&lt;/div&gt;
&lt;/details&gt;
&lt;/div&gt;
&lt;/section&gt;
&lt;p&gt;&lt;!-- CTA --&gt;&lt;/p&gt;
&lt;section id="cta" class="mb-4"&gt;
&lt;div class="card border-0 shadow-sm"&gt;
&lt;div class="card-body p-3 p-md-4"&gt;
&lt;div class="row align-items-center g-3"&gt;
&lt;div class="col-12 col-md-8"&gt;
&lt;h3 class="h4 mb-2"&gt;読解ラボ東京｜根拠を「構造」で取る個別指導&lt;/h3&gt;
&lt;p class="mb-0"&gt;国語は感覚ではなく&lt;strong&gt;流れ&lt;/strong&gt;で安定します。&lt;br /&gt;
前後・段落役割・言い換えを、答案ベースで1対1指導します。&lt;/p&gt;
&lt;/div&gt;
&lt;div class="col-12 col-md-4 text-md-end"&gt;&lt;a class="btn btn-primary btn-lg w-100 w-md-auto" href="https://dokkai-labo.tokyo/" target="_blank" rel="noopener"&gt;&lt;br /&gt;
公式サイトを見る&lt;br /&gt;
&lt;/a&gt;&lt;/div&gt;
&lt;/div&gt;
&lt;/div&gt;
&lt;/div&gt;
&lt;/section&gt;
&lt;hr class="my-4" /&gt;
&lt;p class="small text-muted mb-0"&gt;本記事はライブ解説内容を学習用に整理したものです（教材本文の転載はしていません）。&lt;/p&gt;
&lt;p&gt;&lt;!-- ▲▲ WordPress本文ここまで ▲▲ --&gt;&lt;/p&gt;
&lt;section id="veu_cta-21075" class="veu_cta"&gt;
&lt;div class="cta_body"&gt;
&lt;div class="cta_body_link"&gt;&lt;/div&gt;
&lt;/div&gt;
&lt;p&gt;&lt;!-- [ /.vkExUnit_cta_body ] --&gt;&lt;/p&gt;
&lt;/section&gt;
&lt;section class="veu_cta" id="veu_cta-20530"&gt;&lt;h1 class="cta_title"&gt;講座案内：【２回完結】文法速習講座【中学受験】&lt;/h1&gt;&lt;div class="cta_body"&gt;&lt;div class="cta_body_image cta_body_image_right"&gt;&lt;a href="https://dokkai-labo.tokyo/grammer/" target="_blank"&gt;&lt;/a&gt;&lt;/div&gt;&lt;div class="cta_body_txt image_exist"&gt;文法事項をマスターできるというだけではなく、受講者のモチベーションや読解力の向上に寄与できる講座となっております。&lt;/div&gt;&lt;div class="cta_body_link"&gt;&lt;a href="https://dokkai-labo.tokyo/grammer/" class="btn btn-primary btn-block btn-lg" target="_blank"&gt;【２回完結】文法速習講座【中学受験】&lt;/a&gt;&lt;/div&gt;&lt;/div&gt;&lt;!-- [ /.vkExUnit_cta_body ] --&gt;&lt;/section&gt;			
------</t>
  </si>
  <si>
    <t>https://dokkai-labo.tokyo/col_blog/goiryoku-kyoka/</t>
  </si>
  <si>
    <t>以下のページは不自然なワードを使用しています。
これらを適切に自然な言葉に置き換えて下さい。
なお、本文の装飾や構造は絶対に変えないでください。
【対象ページURL】
https://dokkai-labo.tokyo/col_blog/goiryoku-kyoka/
【検出された不自然ワード】
- 型
- 乱れ
【本文】
------
&lt;style&gt;
/* =========================================================&lt;br /&gt;  読解ラボ東京：中学受験国語小コラム（語彙力強化）&lt;br /&gt;  - Bootstrap前提（WordPressページ貼り付け用）&lt;br /&gt;  - rq- プレフィックスでテーマCSS干渉を最小化&lt;br /&gt;  - PC/スマホで見た目が乱れにくい：table-layout fixed + 折り返し強制&lt;br /&gt;========================================================= */&lt;br /&gt;.rq-wrap{max-width:1040px;margin:0 auto;}&lt;br /&gt;.rq-card{border:0;border-radius:18px;}&lt;br /&gt;.rq-soft{background:#f6f7fb;border:1px solid #e6e9f5;border-radius:14px;}&lt;br /&gt;.rq-anchor{scroll-margin-top:84px;}&lt;br /&gt;.rq-hero-title{font-size:1.9rem;line-height:1.55;margin:0;}&lt;br /&gt;@media (min-width:992px){.rq-hero-title{font-size:2.2rem;}}&lt;br /&gt;.rq-h2{font-size:1.55rem;margin:1.25rem 0 .75rem;}&lt;br /&gt;.rq-h3{font-size:1.15rem;margin:1rem 0 .5rem;}&lt;br /&gt;.rq-lead{color:#6c757d;margin-top:-.2rem;}&lt;br /&gt;.rq-badge{display:inline-block;margin:0 .35rem .35rem 0;}&lt;br /&gt;.rq-note{font-size:.92rem;color:#6c757d;}&lt;br /&gt;.rq-table{table-layout:fixed;width:100%;}&lt;br /&gt;.rq-table th,.rq-table td{&lt;br /&gt;  white-space:normal !important;&lt;br /&gt;  word-break:break-word;&lt;br /&gt;  overflow-wrap:anywhere;&lt;br /&gt;  vertical-align:top;&lt;br /&gt;}&lt;br /&gt;.rq-thead{background:#eef2ff;}&lt;br /&gt;.rq-details summary{cursor:pointer;list-style:none;}&lt;br /&gt;.rq-details summary::-webkit-details-marker{display:none;}&lt;br /&gt;.rq-kicker{letter-spacing:.02em;opacity:.92;}&lt;br /&gt;&lt;/style&gt;
&lt;div class="container my-4"&gt;
&lt;div class="rq-wrap"&gt;
&lt;p&gt;&lt;!-- Hero --&gt;&lt;/p&gt;
&lt;div class="card rq-card shadow-sm mb-4" style="background: linear-gradient(135deg,#1e3a8a,#0f766e); color: #fff;"&gt;
&lt;div class="card-body p-4 p-lg-5"&gt;
&lt;div class="row align-items-center g-3"&gt;
&lt;div class="col-12 col-lg-8"&gt;
&lt;div class="mb-2"&gt;&lt;span class="badge bg-warning text-dark rq-badge"&gt;中学受験／国語&lt;/span&gt;&lt;br /&gt;
&lt;span class="badge bg-light text-dark rq-badge"&gt;家庭学習で伸ばす&lt;/span&gt;&lt;br /&gt;
&lt;span class="badge bg-dark rq-badge"&gt;語彙力&lt;/span&gt;&lt;br /&gt;
&lt;span class="badge bg-info text-dark rq-badge"&gt;読解力&lt;/span&gt;&lt;br /&gt;
&lt;span class="badge bg-warning text-dark rq-badge"&gt;記述&lt;/span&gt;&lt;br /&gt;
&lt;span class="badge bg-secondary rq-badge"&gt;過去問&lt;/span&gt;&lt;br /&gt;
&lt;span class="badge bg-light text-dark rq-badge"&gt;オンライン国語&lt;/span&gt;&lt;/div&gt;
&lt;div class="rq-kicker small mb-2"&gt;自宅でできる語彙力強化&lt;/div&gt;
&lt;p class="mb-0" style="opacity: .92;"&gt;中学受験の国語で伸び悩むお子さまほど、実は&lt;strong&gt;語彙力&lt;/strong&gt;が壁になっていることが少なくありません。&lt;br /&gt;
本文を読めているつもりでも、抽象語や言い換え表現が曖昧だと、根拠の特定、選択肢比較、記述の言語化が一気に難しくなります。&lt;br /&gt;
この記事では、単語帳だけに頼らない語彙強化を、家庭で実行できる進め方として整理し、読解力と記述に直結させる方法まで具体的に示します。&lt;/p&gt;
&lt;p class="mt-3 mb-0" style="opacity: .92;"&gt;読解ラボ東京の指導方針・講座の全体像は、&lt;a style="color: #fff; text-decoration: underline;" href="https://dokkai-labo.tokyo/" target="_blank" rel="noopener noreferrer"&gt;全体像はこちら&lt;/a&gt;。&lt;/p&gt;
&lt;/div&gt;
&lt;div class="col-12 col-lg-4"&gt;
&lt;div class="p-3 p-lg-4 mt-2 mt-lg-0" style="background: rgba(255,255,255,.12); border: 1px solid rgba(255,255,255,.22); border-radius: 14px;"&gt;
&lt;div class="fw-bold mb-2"&gt;最初に押さえる要点&lt;/div&gt;
&lt;ul class="mb-3 ps-3 small" style="opacity: .92;"&gt;
&lt;li&gt;語彙は暗記より本文で意味をはっきりさせる習慣が先&lt;/li&gt;
&lt;li&gt;語彙は根拠と理由の橋渡しになる&lt;/li&gt;
&lt;li&gt;記述は語彙の使い方で伸びが変わる&lt;/li&gt;
&lt;/ul&gt;
&lt;p&gt;&lt;a class="btn btn-outline-light w-100" href="#steps"&gt;今日からできる進め方へ&lt;/a&gt;&lt;/p&gt;
&lt;/div&gt;
&lt;/div&gt;
&lt;/div&gt;
&lt;/div&gt;
&lt;/div&gt;
&lt;/div&gt;
&lt;p&gt;&lt;!-- 目次 --&gt;&lt;/p&gt;
&lt;div class="card rq-card shadow-sm mb-4"&gt;
&lt;div class="card-body p-3 p-md-4"&gt;
&lt;div class="fw-bold mb-2"&gt;目次&lt;/div&gt;
&lt;div class="row g-2"&gt;
&lt;div class="col-6 col-md-4 col-lg-2"&gt;&lt;a class="btn btn-outline-primary btn-sm w-100" href="#bg"&gt;背景&lt;/a&gt;&lt;/div&gt;
&lt;div class="col-6 col-md-4 col-lg-2"&gt;&lt;a class="btn btn-outline-primary btn-sm w-100" href="#online"&gt;オンライン&lt;/a&gt;&lt;/div&gt;
&lt;div class="col-6 col-md-4 col-lg-2"&gt;&lt;a class="btn btn-outline-primary btn-sm w-100" href="#steps"&gt;改善の進め方&lt;/a&gt;&lt;/div&gt;
&lt;div class="col-6 col-md-4 col-lg-2"&gt;&lt;a class="btn btn-outline-primary btn-sm w-100" href="#home"&gt;家庭の役割&lt;/a&gt;&lt;/div&gt;
&lt;div class="col-6 col-md-4 col-lg-2"&gt;&lt;a class="btn btn-outline-primary btn-sm w-100" href="#fit"&gt;相性&lt;/a&gt;&lt;/div&gt;
&lt;div class="col-6 col-md-4 col-lg-2"&gt;&lt;a class="btn btn-outline-primary btn-sm w-100" href="#summary"&gt;まとめ&lt;/a&gt;&lt;/div&gt;
&lt;/div&gt;
&lt;/div&gt;
&lt;/div&gt;
&lt;p&gt;&lt;!-- H2 背景 --&gt;&lt;/p&gt;
&lt;h2 id="bg" class="rq-anchor rq-h2"&gt;この悩みが起きる背景&lt;/h2&gt;
&lt;p class="rq-lead"&gt;語彙力が弱いと、国語は読めているようで読めていない状態になりやすくなります。&lt;br /&gt;
ここでいう語彙力は、難語を知っているかだけではありません。本文中での意味推測、言い換えの対応、抽象語を具体に落とす力、&lt;br /&gt;
そして設問文の指示語を正確に処理する力まで含みます。&lt;/p&gt;
&lt;div class="row g-3 mb-4"&gt;
&lt;div class="col-12 col-lg-7"&gt;
&lt;div class="card rq-card shadow-sm h-100"&gt;
&lt;div class="card-body p-3 p-md-4"&gt;
&lt;div class="mb-2"&gt;&lt;span class="badge bg-danger rq-badge"&gt;典型パターン&lt;/span&gt;&lt;br /&gt;
&lt;span class="text-muted small"&gt;語彙が曖昧だと起きる減点のループ&lt;/span&gt;&lt;/div&gt;
&lt;div class="table-responsive"&gt;
&lt;table class="table table-bordered align-middle mb-0 rq-table"&gt;
&lt;thead class="rq-thead"&gt;
&lt;tr class="text-center"&gt;
&lt;th style="width: 28%;"&gt;場面&lt;/th&gt;
&lt;th style="width: 36%;"&gt;起きること&lt;/th&gt;
&lt;th style="width: 36%;"&gt;結果&lt;/th&gt;
&lt;/tr&gt;
&lt;/thead&gt;
&lt;tbody&gt;
&lt;tr&gt;
&lt;td class="fw-bold"&gt;本文理解&lt;/td&gt;
&lt;td&gt;抽象語の意味をはっきりさせず読み進め、要点候補が増える&lt;/td&gt;
&lt;td&gt;主張がぼやけ、根拠が定まらない&lt;/td&gt;
&lt;/tr&gt;
&lt;tr&gt;
&lt;td class="fw-bold"&gt;設問処理&lt;/td&gt;
&lt;td&gt;最も適切、理由、内容などの指示語の粒度がズレる&lt;/td&gt;
&lt;td&gt;本文参照箇所がズレて減点される&lt;/td&gt;
&lt;/tr&gt;
&lt;tr&gt;
&lt;td class="fw-bold"&gt;選択肢比較&lt;/td&gt;
&lt;td&gt;要因、目的, 結果など関係語の違いを見分けられない&lt;/td&gt;
&lt;td&gt;それっぽさで選び、再現性が低い&lt;/td&gt;
&lt;/tr&gt;
&lt;tr&gt;
&lt;td class="fw-bold"&gt;記述&lt;/td&gt;
&lt;td&gt;言い換え語が出ず、同語反復や抽象語で終わる&lt;/td&gt;
&lt;td&gt;要素不足と条件漏れで部分点止まり&lt;/td&gt;
&lt;/tr&gt;
&lt;/tbody&gt;
&lt;/table&gt;
&lt;/div&gt;
&lt;div class="alert alert-warning mt-3 mb-0"&gt;
&lt;div class="fw-bold mb-1"&gt;ポイント&lt;/div&gt;
&lt;div class="mb-0"&gt;語彙が曖昧だと、本文処理、設問処理、答案化の全工程に影響します。&lt;br /&gt;
だからこそ語彙は、単語帳だけでなく本文とセットで鍛える必要があります。&lt;/div&gt;
&lt;/div&gt;
&lt;/div&gt;
&lt;/div&gt;
&lt;/div&gt;
&lt;div class="col-12 col-lg-5"&gt;
&lt;div class="card rq-card shadow-sm h-100"&gt;
&lt;div class="card-body p-3 p-md-4"&gt;
&lt;div class="mb-2"&gt;&lt;span class="badge bg-success rq-badge"&gt;具体例&lt;/span&gt;&lt;br /&gt;
&lt;span class="text-muted small"&gt;語彙が曖昧で根拠が取れない場面&lt;/span&gt;&lt;/div&gt;
&lt;div class="rq-soft p-3"&gt;
&lt;div class="fw-bold mb-2"&gt;説明文で頻出の抽象語&lt;/div&gt;
&lt;div class="rq-note mb-2"&gt;本質、要因、影響、傾向、観点、抽象、具体、前提、例外、対照など&lt;/div&gt;
&lt;div class="fw-bold mb-1"&gt;ありがちなズレ&lt;/div&gt;
&lt;ul class="mb-0 ps-3"&gt;
&lt;li&gt;本質を大事なところくらいで止めてしまう&lt;/li&gt;
&lt;li&gt;要因ときっかけ、目的と結果が混ざる&lt;/li&gt;
&lt;li&gt;観点が視点だと分かっていても、本文のどこに当てるかが曖昧&lt;/li&gt;
&lt;/ul&gt;
&lt;/div&gt;
&lt;div class="alert alert-info mt-3 mb-0"&gt;
&lt;div class="fw-bold mb-1"&gt;得点につながる理解&lt;/div&gt;
&lt;div class="mb-0"&gt;語彙は意味を知るだけでなく、本文中でどの関係を作っているかまで押さえると、&lt;br /&gt;
根拠の特定と選択肢比較が安定します。&lt;/div&gt;
&lt;/div&gt;
&lt;/div&gt;
&lt;/div&gt;
&lt;/div&gt;
&lt;/div&gt;
&lt;p&gt;&lt;!-- H2 オンライン --&gt;&lt;/p&gt;
&lt;h2 id="online" class="rq-anchor rq-h2"&gt;オンライン国語個別指導が効果を発揮する理由&lt;/h2&gt;
&lt;p class="rq-lead"&gt;語彙学習は家庭で進めやすい一方で、語彙を読解力と記述につなげる部分は家庭だけでは難しくなりがちです。&lt;br /&gt;
子どもが本文を読んでいる最中に、どの語で止まり、どう推測し、どこで誤解したかが見えにくいからです。&lt;/p&gt;
&lt;div class="card rq-card shadow-sm mb-4"&gt;
&lt;div class="card-body p-3 p-md-4"&gt;
&lt;div class="row g-3"&gt;
&lt;div class="col-12 col-lg-7"&gt;
&lt;div class="p-3 rounded" style="border: 1px solid #e5e7eb; background: #fff;"&gt;
&lt;div class="fw-bold mb-2"&gt;オンライン国語で語彙が伸びるポイント&lt;/div&gt;
&lt;ul class="mb-0 ps-3"&gt;
&lt;li&gt;&lt;strong&gt;手元カメラ&lt;/strong&gt;で、語彙が曖昧なまま読み進める瞬間を捉えられる&lt;/li&gt;
&lt;li&gt;語彙を&lt;strong&gt;根拠&lt;/strong&gt;と&lt;strong&gt;理由&lt;/strong&gt;につなげる対話ができる&lt;/li&gt;
&lt;li&gt;記述で必要な言い換えを、その場で選び直し、書き換えまで回せる&lt;/li&gt;
&lt;li&gt;過去問で減点された語彙をタグ化し、同じタイプで再発しないか確認できる&lt;/li&gt;
&lt;/ul&gt;
&lt;/div&gt;
&lt;div class="alert alert-primary mt-3 mb-0"&gt;
&lt;div class="fw-bold mb-1"&gt;案内&lt;/div&gt;
&lt;div class="mb-0"&gt;中学受験国語をオンラインで磨きたい場合は、&lt;br /&gt;
&lt;a class="fw-bold" href="https://dokkai-labo.tokyo/kobetsuonline01/"&gt;オンライン国語の個別指導&lt;/a&gt;&lt;br /&gt;
が有効です。語彙を、根拠と理由、記述の言語化へつなげる形でトレーニングします。&lt;/div&gt;
&lt;/div&gt;
&lt;/div&gt;
&lt;div class="col-12 col-lg-5"&gt;
&lt;div class="rq-soft p-3 h-100"&gt;
&lt;div class="fw-bold mb-2"&gt;語彙を得点に変える流れ&lt;/div&gt;
&lt;div class="table-responsive"&gt;
&lt;table class="table table-bordered align-middle mb-0 rq-table"&gt;
&lt;thead style="background: #ffffff;"&gt;
&lt;tr class="text-center"&gt;
&lt;th style="width: 24%;"&gt;段階&lt;/th&gt;
&lt;th&gt;やること&lt;/th&gt;
&lt;/tr&gt;
&lt;/thead&gt;
&lt;tbody&gt;
&lt;tr&gt;
&lt;td class="fw-bold text-center"&gt;語彙&lt;/td&gt;
&lt;td&gt;本文内で意味をはっきりさせ、言い換えと反対語も押さえる&lt;/td&gt;
&lt;/tr&gt;
&lt;tr&gt;
&lt;td class="fw-bold text-center"&gt;根拠&lt;/td&gt;
&lt;td&gt;該当段落を特定し、どの語が根拠として効いているか確認する&lt;/td&gt;
&lt;/tr&gt;
&lt;tr&gt;
&lt;td class="fw-bold text-center"&gt;理由&lt;/td&gt;
&lt;td&gt;因果や対比を言語化し、設問の指示語に合わせてまとめる&lt;/td&gt;
&lt;/tr&gt;
&lt;tr&gt;
&lt;td class="fw-bold text-center"&gt;答案&lt;/td&gt;
&lt;td&gt;選択肢比較や記述の文章化へ落とし、条件漏れを防ぐ&lt;/td&gt;
&lt;/tr&gt;
&lt;/tbody&gt;
&lt;/table&gt;
&lt;/div&gt;
&lt;div class="rq-note mt-3"&gt;語彙は単独で鍛えるより、本文処理と設問処理の中で意味をはっきりさせるほうが定着します。&lt;/div&gt;
&lt;/div&gt;
&lt;/div&gt;
&lt;/div&gt;
&lt;/div&gt;
&lt;/div&gt;
&lt;p&gt;&lt;!-- H2 改善の進め方 --&gt;&lt;/p&gt;
&lt;h2 id="steps" class="rq-anchor rq-h2"&gt;改善方法（実践ステップ）&lt;/h2&gt;
&lt;p class="rq-lead"&gt;語彙強化のポイントは、覚えることではなく本文で使える形にすることです。&lt;br /&gt;
ここでは、家庭で回しやすく、読解力と記述へつながる三つのステップに整理します。&lt;/p&gt;
&lt;p&gt;&lt;!-- Step 1 --&gt;&lt;/p&gt;
&lt;details class="rq-details card rq-card shadow-sm mb-3" open=""&gt;
&lt;summary class="card-header fw-bold" style="background: #eefaf4;"&gt;ステップ1：本文処理の改善 &lt;span class="badge bg-success"&gt;語彙を本文で明確にする&lt;/span&gt;&lt;/summary&gt;
&lt;div class="card-body p-3 p-md-4"&gt;
&lt;p class="mb-3"&gt;語彙ノートを単語帳化すると、知っていると使えるが分離しがちです。&lt;br /&gt;
本文と結びつけて、意味の明確化と役割まで残す形にすると、読解力が伸びやすくなります。&lt;/p&gt;
&lt;div class="rq-soft p-3 mb-3"&gt;
&lt;div class="fw-bold mb-2"&gt;本文語彙メモの書き方&lt;/div&gt;
&lt;ul class="mb-0 ps-3"&gt;
&lt;li&gt;本文で出た語&lt;/li&gt;
&lt;li&gt;その場で推測した意味&lt;/li&gt;
&lt;li&gt;実際の意味&lt;/li&gt;
&lt;li&gt;近い言い換え&lt;/li&gt;
&lt;li&gt;反対側の語&lt;/li&gt;
&lt;li&gt;本文中での役割&lt;/li&gt;
&lt;/ul&gt;
&lt;/div&gt;
&lt;div class="table-responsive"&gt;
&lt;table class="table table-bordered align-middle mb-0 rq-table"&gt;
&lt;thead style="background: #ffffff;"&gt;
&lt;tr class="text-center"&gt;
&lt;th style="width: 22%;"&gt;例の語彙&lt;/th&gt;
&lt;th style="width: 26%;"&gt;言い換え&lt;/th&gt;
&lt;th style="width: 26%;"&gt;反対側&lt;/th&gt;
&lt;th&gt;本文での役割&lt;/th&gt;
&lt;/tr&gt;
&lt;/thead&gt;
&lt;tbody&gt;
&lt;tr&gt;
&lt;td class="fw-bold"&gt;傾向&lt;/td&gt;
&lt;td&gt;全体としてそうなる方向&lt;/td&gt;
&lt;td&gt;例外、逆の動き&lt;/td&gt;
&lt;td&gt;筆者が一般化して述べる合図になりやすい&lt;/td&gt;
&lt;/tr&gt;
&lt;tr&gt;
&lt;td class="fw-bold"&gt;要因&lt;/td&gt;
&lt;td&gt;原因の中でも主要な要素&lt;/td&gt;
&lt;td&gt;結果、影響&lt;/td&gt;
&lt;td&gt;理由問題で根拠を探す起点になりやすい&lt;/td&gt;
&lt;/tr&gt;
&lt;tr&gt;
&lt;td class="fw-bold"&gt;観点&lt;/td&gt;
&lt;td&gt;見る切り口、判断の軸&lt;/td&gt;
&lt;td&gt;別の軸&lt;/td&gt;
&lt;td&gt;選択肢比較の基準を立てるための言葉&lt;/td&gt;
&lt;/tr&gt;
&lt;/tbody&gt;
&lt;/table&gt;
&lt;/div&gt;
&lt;div class="alert alert-warning mt-3 mb-0"&gt;
&lt;div class="fw-bold mb-1"&gt;押さえたいコツ&lt;/div&gt;
&lt;div class="mb-0"&gt;語彙は増やすより、本文で意味をはっきりさせる回数を増やす方が得点に直結します。&lt;br /&gt;
分からない語に気づく、推測する、はっきりさせる、言い換える、この流れを毎回同じ順で行うのが効果的です。&lt;/div&gt;
&lt;/div&gt;
&lt;/div&gt;
&lt;/details&gt;
&lt;p&gt;&lt;!-- Step 2 --&gt;&lt;/p&gt;
&lt;details class="rq-details card rq-card shadow-sm mb-3"&gt;
&lt;summary class="card-header fw-bold" style="background: #eef2ff;"&gt;ステップ2：設問処理の改善 &lt;span class="badge bg-primary"&gt;設問語彙を決める&lt;/span&gt;&lt;/summary&gt;
&lt;div class="card-body p-3 p-md-4"&gt;
&lt;p class="mb-3"&gt;設問文は短いのに、指示語が厳密です。ここが曖昧だと本文理解が合っていても減点されます。&lt;br /&gt;
特に、内容、理由、最も適切、具体的にのような語は、家庭で意味を決めておくと安定します。&lt;/p&gt;
&lt;div class="row g-3"&gt;
&lt;div class="col-12 col-lg-6"&gt;
&lt;div class="rq-soft p-3 h-100"&gt;
&lt;div class="fw-bold mb-2"&gt;設問語彙の言い方例&lt;/div&gt;
&lt;ul class="mb-0 ps-3"&gt;
&lt;li&gt;&lt;strong&gt;内容&lt;/strong&gt;：何が起きたか、何を述べたか&lt;/li&gt;
&lt;li&gt;&lt;strong&gt;理由&lt;/strong&gt;：なぜそうなるか、因果の原因側&lt;/li&gt;
&lt;li&gt;&lt;strong&gt;最も適切&lt;/strong&gt;：本文と条件に最も一致するもの&lt;/li&gt;
&lt;li&gt;&lt;strong&gt;具体的に&lt;/strong&gt;：抽象語を本文の具体へ落とす&lt;/li&gt;
&lt;/ul&gt;
&lt;/div&gt;
&lt;/div&gt;
&lt;div class="col-12 col-lg-6"&gt;
&lt;div class="p-3 rounded h-100" style="border: 1px solid #e5e7eb; background: #fff;"&gt;
&lt;div class="fw-bold mb-2"&gt;設問処理のミニ流れ&lt;/div&gt;
&lt;ol class="mb-0 ps-3"&gt;
&lt;li&gt;設問の指示語に線を引く&lt;/li&gt;
&lt;li&gt;指示語を自分の言葉で言い換える&lt;/li&gt;
&lt;li&gt;条件と参照範囲を決めてから本文へ戻る&lt;/li&gt;
&lt;/ol&gt;
&lt;div class="rq-note mt-2"&gt;この言い換えが、語彙を得点に変える練習になります。&lt;/div&gt;
&lt;/div&gt;
&lt;/div&gt;
&lt;/div&gt;
&lt;div class="alert alert-info mt-3 mb-0"&gt;
&lt;div class="fw-bold mb-1"&gt;よくあるズレ&lt;/div&gt;
&lt;div class="mb-0"&gt;内容と理由が混ざる、要因ときっかけが混ざる、目的と結果が混ざる。&lt;br /&gt;
このズレを早めに直すと、過去問の選択肢比較が安定しやすくなります。&lt;/div&gt;
&lt;/div&gt;
&lt;/div&gt;
&lt;/details&gt;
&lt;p&gt;&lt;!-- Step 3 --&gt;&lt;/p&gt;
&lt;details class="rq-details card rq-card shadow-sm mb-4"&gt;
&lt;summary class="card-header fw-bold" style="background: #fff7ed;"&gt;ステップ3：記述改善 &lt;span class="badge bg-warning text-dark"&gt;語彙の使い方&lt;/span&gt;&lt;/summary&gt;
&lt;div class="card-body p-3 p-md-4"&gt;
&lt;p class="mb-3"&gt;語彙が弱い子の記述は、抽象語で終わる、同語反復が多い、つなぎが弱いなどで、文章がまとまりにくくなります。&lt;br /&gt;
そこで、本文から拾う語を三種類に分けて整理します。&lt;/p&gt;
&lt;div class="table-responsive mb-3"&gt;
&lt;table class="table table-bordered align-middle mb-0 rq-table"&gt;
&lt;thead style="background: #ffffff;"&gt;
&lt;tr class="text-center"&gt;
&lt;th style="width: 22%;"&gt;分類&lt;/th&gt;
&lt;th style="width: 38%;"&gt;例&lt;/th&gt;
&lt;th&gt;使いどころ&lt;/th&gt;
&lt;/tr&gt;
&lt;/thead&gt;
&lt;tbody&gt;
&lt;tr&gt;
&lt;td class="fw-bold"&gt;評価語&lt;/td&gt;
&lt;td&gt;重要、問題、難しい、優れている、望ましい&lt;/td&gt;
&lt;td&gt;筆者の立場や結論の方向を表す&lt;/td&gt;
&lt;/tr&gt;
&lt;tr&gt;
&lt;td class="fw-bold"&gt;関係語&lt;/td&gt;
&lt;td&gt;しかし、つまり、なぜなら、一方で、したがって&lt;/td&gt;
&lt;td&gt;因果と対比、言い換えをつなぎ、理由を作る&lt;/td&gt;
&lt;/tr&gt;
&lt;tr&gt;
&lt;td class="fw-bold"&gt;中身語&lt;/td&gt;
&lt;td&gt;本文固有の具体、人物の行動、筆者の説明&lt;/td&gt;
&lt;td&gt;抽象語を具体で支え、要素不足を防ぐ&lt;/td&gt;
&lt;/tr&gt;
&lt;/tbody&gt;
&lt;/table&gt;
&lt;/div&gt;
&lt;div class="rq-soft p-3"&gt;
&lt;div class="fw-bold mb-2"&gt;記述の流れを決める&lt;/div&gt;
&lt;ol class="mb-0 ps-3"&gt;
&lt;li&gt;材料を拾う：中身語を先に確保し、根拠段落を残す&lt;/li&gt;
&lt;li&gt;材料を言い換える：評価語と関係語で筋を作る&lt;/li&gt;
&lt;li&gt;条件に合わせてまとめる：字数と要素不足、条件漏れをチェックする&lt;/li&gt;
&lt;/ol&gt;
&lt;/div&gt;
&lt;div class="alert alert-warning mt-3 mb-0"&gt;
&lt;div class="fw-bold mb-1"&gt;添削後のルール&lt;/div&gt;
&lt;div class="mb-0"&gt;直された語を増やして終わりではなく、同じ設問で書き直すことが重要です。&lt;br /&gt;
語彙は使い直した回数で定着します。再提出までをセットにすると、過去問でも再現性が出やすくなります。&lt;/div&gt;
&lt;/div&gt;
&lt;/div&gt;
&lt;/details&gt;
&lt;p&gt;&lt;!-- 7日間プラン（見栄え強化） --&gt;&lt;/p&gt;
&lt;div class="card rq-card shadow-sm mb-4"&gt;
&lt;div class="card-body p-3 p-md-4"&gt;
&lt;div class="mb-2"&gt;&lt;span class="badge bg-primary rq-badge"&gt;家庭用&lt;/span&gt;&lt;br /&gt;
&lt;span class="badge bg-light text-dark rq-badge"&gt;7日で形にする&lt;/span&gt;&lt;/div&gt;
&lt;div class="fw-bold mb-2"&gt;語彙を本文につなげる1週間ミニプラン&lt;/div&gt;
&lt;div class="rq-note mb-3"&gt;量を増やすより、同じ順を反復してコツを作ることが目的です。無理のない分量で回してください。&lt;/div&gt;
&lt;div class="table-responsive"&gt;
&lt;table class="table table-bordered align-middle mb-0 rq-table"&gt;
&lt;thead style="background: #f6f7fb;"&gt;
&lt;tr class="text-center"&gt;
&lt;th style="width: 14%;"&gt;日&lt;/th&gt;
&lt;th style="width: 36%;"&gt;やること&lt;/th&gt;
&lt;th style="width: 26%;"&gt;時間&lt;/th&gt;
&lt;th&gt;狙い&lt;/th&gt;
&lt;/tr&gt;
&lt;/thead&gt;
&lt;tbody&gt;
&lt;tr&gt;
&lt;td class="fw-bold text-center"&gt;1&lt;/td&gt;
&lt;td&gt;本文から止まった語を2語拾い、推測と明確化を書く&lt;/td&gt;
&lt;td class="text-center"&gt;15分&lt;/td&gt;
&lt;td&gt;意味の明確化の習慣化&lt;/td&gt;
&lt;/tr&gt;
&lt;tr&gt;
&lt;td class="fw-bold text-center"&gt;2&lt;/td&gt;
&lt;td&gt;設問文の指示語を3つ言い換え、本文参照箇所を決める&lt;/td&gt;
&lt;td class="text-center"&gt;15分&lt;/td&gt;
&lt;td&gt;設問語彙を決める&lt;/td&gt;
&lt;/tr&gt;
&lt;tr&gt;
&lt;td class="fw-bold text-center"&gt;3&lt;/td&gt;
&lt;td&gt;言い換え語と反対語を各2つ作る&lt;/td&gt;
&lt;td class="text-center"&gt;10分&lt;/td&gt;
&lt;td&gt;選択肢比較の軸&lt;/td&gt;
&lt;/tr&gt;
&lt;tr&gt;
&lt;td class="fw-bold text-center"&gt;4&lt;/td&gt;
&lt;td&gt;抽象語を本文の具体へ落とす練習を2問&lt;/td&gt;
&lt;td class="text-center"&gt;15分&lt;/td&gt;
&lt;td&gt;要素不足の予防&lt;/td&gt;
&lt;/tr&gt;
&lt;tr&gt;
&lt;td class="fw-bold text-center"&gt;5&lt;/td&gt;
&lt;td&gt;記述を1問、材料→並び替え→文章化で作る&lt;/td&gt;
&lt;td class="text-center"&gt;20分&lt;/td&gt;
&lt;td&gt;語彙を答案化&lt;/td&gt;
&lt;/tr&gt;
&lt;tr&gt;
&lt;td class="fw-bold text-center"&gt;6&lt;/td&gt;
&lt;td&gt;添削済み記述を同じ設問で再提出&lt;/td&gt;
&lt;td class="text-center"&gt;15分&lt;/td&gt;
&lt;td&gt;定着と再現性&lt;/td&gt;
&lt;/tr&gt;
&lt;tr&gt;
&lt;td class="fw-bold text-center"&gt;7&lt;/td&gt;
&lt;td&gt;過去問の減点語彙を5語だけまとめ、同じタイプで確認&lt;/td&gt;
&lt;td class="text-center"&gt;15分&lt;/td&gt;
&lt;td&gt;過去問対策へ接続&lt;/td&gt;
&lt;/tr&gt;
&lt;/tbody&gt;
&lt;/table&gt;
&lt;/div&gt;
&lt;/div&gt;
&lt;/div&gt;
&lt;p&gt;&lt;!-- H2 家庭の役割 --&gt;&lt;/p&gt;
&lt;h2 id="home" class="rq-anchor rq-h2"&gt;家庭でできるフォローと役割分担&lt;/h2&gt;
&lt;p class="rq-lead"&gt;語彙は家庭が最も効果を出しやすい領域です。ただし、単語帳の暗記だけが増えて本文で使えない状態にならないよう、&lt;br /&gt;
推測と明確化、言い換えの習慣までセットにすることが大切です。&lt;/p&gt;
&lt;div class="card rq-card shadow-sm mb-4"&gt;
&lt;div class="card-body p-3 p-md-4"&gt;
&lt;div class="table-responsive"&gt;
&lt;table class="table table-bordered align-middle mb-0 rq-table"&gt;
&lt;thead style="background: #f6f7fb;"&gt;
&lt;tr class="text-center"&gt;
&lt;th style="width: 28%;"&gt;家庭が担うと効果的&lt;/th&gt;
&lt;th&gt;やること&lt;/th&gt;
&lt;th style="width: 30%;"&gt;やりすぎ注意&lt;/th&gt;
&lt;/tr&gt;
&lt;/thead&gt;
&lt;tbody&gt;
&lt;tr&gt;
&lt;td class="fw-bold"&gt;毎日の語彙と漢字&lt;/td&gt;
&lt;td&gt;語彙は3語で十分。言い換えと反対語までセットで確認する。&lt;/td&gt;
&lt;td&gt;量を増やしすぎず、本文で使う前提で回す。&lt;/td&gt;
&lt;/tr&gt;
&lt;tr&gt;
&lt;td class="fw-bold"&gt;音読の扱い&lt;/td&gt;
&lt;td&gt;論理語で止まれるか、句読点で切れるかを確認する。&lt;/td&gt;
&lt;td&gt;上手に読むより、構造が取れているかを優先する。&lt;/td&gt;
&lt;/tr&gt;
&lt;tr&gt;
&lt;td class="fw-bold"&gt;過去問の管理&lt;/td&gt;
&lt;td&gt;減点された語彙をタグ化し、同じタイプで再発していないか確認する。&lt;/td&gt;
&lt;td&gt;年数を増やす前に、減点の原因が改善されたかを見る。&lt;/td&gt;
&lt;/tr&gt;
&lt;tr&gt;
&lt;td class="fw-bold"&gt;声かけ&lt;/td&gt;
&lt;td&gt;意味を教えず、推測の根拠を本文から言わせる。&lt;/td&gt;
&lt;td&gt;すぐ正解を言わない。推測の筋肉を奪わない。&lt;/td&gt;
&lt;/tr&gt;
&lt;/tbody&gt;
&lt;/table&gt;
&lt;/div&gt;
&lt;div class="alert alert-info mt-3 mb-0"&gt;
&lt;div class="fw-bold mb-1"&gt;家庭の問いかけ例&lt;/div&gt;
&lt;div class="mb-0"&gt;その語は前後の文でどういう働きをしているか。言い換えるなら何が近いか。反対側の語は何か。&lt;br /&gt;
この三つに絞るだけでも、語彙が本文とつながりやすくなります。&lt;/div&gt;
&lt;/div&gt;
&lt;/div&gt;
&lt;/div&gt;
&lt;p&gt;&lt;!-- H2 相性 --&gt;&lt;/p&gt;
&lt;h2 id="fit" class="rq-anchor rq-h2"&gt;どんな子に相性が良いか&lt;/h2&gt;
&lt;p class="rq-lead"&gt;語彙強化は全員に効果がありますが、特に成果が出やすいのは、本文は読めているのに選択肢で落とす子、説明文の要点が取れない子、&lt;br /&gt;
記述で言葉が出ない子です。語彙を根拠と理由へつなげる工夫を入れると、得点が安定しやすくなります。&lt;/p&gt;
&lt;div class="row g-3 mb-4"&gt;
&lt;div class="col-12 col-lg-7"&gt;
&lt;div class="card rq-card shadow-sm h-100"&gt;
&lt;div class="card-body p-3 p-md-4"&gt;
&lt;div class="fw-bold mb-2"&gt;相性が良いタイプ&lt;/div&gt;
&lt;ul class="mb-0 ps-3"&gt;
&lt;li&gt;本文を読み切っているのに、選択肢で落とすことが多い&lt;/li&gt;
&lt;li&gt;説明文で要点が取れず、主張がぼやける&lt;/li&gt;
&lt;li&gt;記述で言葉が出ず、同じ表現を繰り返す&lt;/li&gt;
&lt;li&gt;過去問の直しが答え合わせで終わっている&lt;/li&gt;
&lt;li&gt;集団塾で授業は受けているが、家庭学習が空回りしている&lt;/li&gt;
&lt;/ul&gt;
&lt;hr class="my-3" /&gt;
&lt;div class="fw-bold mb-2"&gt;伸びが速い条件&lt;/div&gt;
&lt;div class="rq-note"&gt;家庭で語彙と漢字の継続ができると、オンライン国語や個別指導でまとめた本文処理と設問処理が早く定着し、&lt;br /&gt;
過去問でも得点が安定しやすくなります。&lt;/div&gt;
&lt;/div&gt;
&lt;/div&gt;
&lt;/div&gt;
&lt;div class="col-12 col-lg-5"&gt;
&lt;div class="card rq-card shadow-sm h-100"&gt;
&lt;div class="card-body p-3 p-md-4"&gt;
&lt;div class="fw-bold mb-2"&gt;補強：説明文が不安定な場合&lt;/div&gt;
&lt;p class="text-muted mb-3"&gt;語彙が原因で説明文の要点が取れない場合は、文章構造と根拠の取り方をまとめてまとめると改善が早いことがあります。&lt;br /&gt;
説明文の読み方を固めたい方は、以下も併せて参考にしてください。&lt;/p&gt;
&lt;p&gt;&lt;!-- サブリンク：1回のみ --&gt;&lt;br /&gt;
&lt;a class="btn btn-outline-primary w-100" href="https://dokkai-labo.tokyo/setsumeibun/"&gt;&lt;br /&gt;
説明文の読み方を整理する&lt;br /&gt;
&lt;/a&gt;&lt;/p&gt;
&lt;div class="rq-note mt-2"&gt;つまり、しかし、一方でなどの論理語の扱いから、要点と根拠の決め方までを整理できます。&lt;/div&gt;
&lt;/div&gt;
&lt;/div&gt;
&lt;/div&gt;
&lt;/div&gt;
&lt;p&gt;&lt;!-- H2 まとめ --&gt;&lt;/p&gt;
&lt;h2 id="summary" class="rq-anchor rq-h2"&gt;まとめ&lt;/h2&gt;
&lt;div class="card rq-card shadow-sm"&gt;
&lt;div class="card-body p-3 p-md-4"&gt;
&lt;div class="row align-items-center g-3"&gt;
&lt;div class="col-12 col-lg-8"&gt;
&lt;p class="mb-2"&gt;語彙力は読解力と記述の土台であり、家庭学習が最も効果を出しやすい領域です。&lt;br /&gt;
ただし単語帳だけに頼ると、知っているけれど使えない語彙が増えがちです。&lt;br /&gt;
本文内で意味をはっきりさせ、設問処理と答案化へつなげる進め方を決めると、過去問でも得点が安定しやすくなります。&lt;/p&gt;
&lt;div class="rq-soft p-3"&gt;
&lt;div class="fw-bold mb-1"&gt;最後に確認したいこと&lt;/div&gt;
&lt;ul class="mb-0 ps-3"&gt;
&lt;li&gt;本文で止まった語を推測し、意味を明確にできているか&lt;/li&gt;
&lt;li&gt;言い換えと反対語までセットで押さえられているか&lt;/li&gt;
&lt;li&gt;設問の指示語を言い換えてから本文へ戻れているか&lt;/li&gt;
&lt;li&gt;記述が材料→言い換え→文章化の流れで作れているか&lt;/li&gt;
&lt;/ul&gt;
&lt;/div&gt;
&lt;/div&gt;
&lt;div class="col-12 col-lg-4"&gt;
&lt;p&gt;&lt;a class="btn btn-primary btn-lg w-100" href="https://dokkai-labo.tokyo/kobetsuonline01/"&gt;&lt;br /&gt;
オンライン国語の個別指導へ&lt;br /&gt;
&lt;/a&gt;&lt;/p&gt;
&lt;div class="rq-note mt-2"&gt;語彙を根拠と理由、記述の言語化へつなげ、過去問で得点を安定させます。&lt;/div&gt;
&lt;/div&gt;
&lt;/div&gt;
&lt;hr class="my-4" /&gt;
&lt;div class="rq-note"&gt;※本ページは保護者向けに、語彙力強化を読解力と記述へ接続するための進め方を整理した小コラムです。&lt;/div&gt;
&lt;/div&gt;
&lt;/div&gt;
&lt;/div&gt;
&lt;p&gt;&lt;!-- [ /.socialSet ] --&gt;&lt;/p&gt;
&lt;div class="veu_socialSet veu_socialSet-auto veu_socialSet-position-after veu_contentAddSection"&gt;
&lt;p&gt;&lt;script&gt;window.twttr=(function(d,s,id){var js,fjs=d.getElementsByTagName(s)[0],t=window.twttr||{};if(d.getElementById(id))return t;js=d.createElement(s);js.id=id;js.src="https://platform.twitter.com/widgets.js";fjs.parentNode.insertBefore(js,fjs);t._e=[];t.ready=function(f){t._e.push(f);};return t;}(document,"script","twitter-wjs"));&lt;/script&gt;&lt;/p&gt;
&lt;p&gt;&amp;nbsp;&lt;/p&gt;
&lt;/div&gt;
&lt;p&gt;&lt;!-- [ /.socialSet ] --&gt;&lt;/p&gt;
------</t>
  </si>
  <si>
    <t>https://dokkai-labo.tokyo/col_blog/home-study-mistakes/</t>
  </si>
  <si>
    <t>以下のページは不自然なワードを使用しています。
これらを適切に自然な言葉に置き換えて下さい。
なお、本文の装飾や構造は絶対に変えないでください。
【対象ページURL】
https://dokkai-labo.tokyo/col_blog/home-study-mistakes/
【検出された不自然ワード】
- 型
【本文】
------
&lt;style&gt;
  .rq-wrap{max-width:1040px;margin:0 auto;}&lt;br /&gt;  .rq-anchor{scroll-margin-top:84px;}&lt;br /&gt;  .rq-card{border:0;border-radius:16px;}&lt;br /&gt;  .rq-soft{background:#f6f7fb;border:1px solid #e6e9f5;border-radius:14px;}&lt;br /&gt;  .rq-hero-title{font-size:1.9rem;line-height:1.5;margin:0;}&lt;br /&gt;  @media (min-width:992px){ .rq-hero-title{font-size:2.2rem;} }&lt;br /&gt;  .rq-h2{font-size:1.5rem;margin:1.2rem 0 .8rem;}&lt;br /&gt;  .rq-h2 + .rq-lead{margin-top:-.2rem;}&lt;br /&gt;  .rq-table{table-layout:fixed;width:100%;}&lt;br /&gt;  .rq-table th,.rq-table td{ white-space:normal !important; word-break:break-word; overflow-wrap:anywhere; vertical-align:top; }&lt;br /&gt;  .rq-thead{background:#eef2ff;}&lt;br /&gt;  .rq-details summary{cursor:pointer;list-style:none;}&lt;br /&gt;  .rq-details summary::-webkit-details-marker{display:none;}&lt;br /&gt;  .rq-note{font-size:.9rem;color:#6c757d;}&lt;br /&gt;  .rq-badge{display:inline-block;margin:0 .35rem .35rem 0;}&lt;br /&gt;&lt;/style&gt;
&lt;div class="container my-4"&gt;
&lt;div class="rq-wrap"&gt;
&lt;div class="card rq-card shadow-sm mb-4" style="background: linear-gradient(135deg,#283593,#00897b); color: #fff;"&gt;
&lt;div class="card-body p-4 p-lg-5"&gt;
&lt;div class="row align-items-center"&gt;
&lt;div class="col-12 col-lg-8"&gt;
&lt;div class="mb-2"&gt;&lt;span class="badge bg-warning text-dark rq-badge"&gt;中学受験／国語&lt;/span&gt;&lt;br /&gt;
&lt;span class="badge bg-light text-dark rq-badge"&gt;保護者向け・改善ガイド&lt;/span&gt;&lt;br /&gt;
&lt;span class="badge bg-dark rq-badge"&gt;オンライン国語／個別指導&lt;/span&gt;&lt;/div&gt;
&lt;h1 class="rq-hero-title mb-3"&gt;中学受験国語の成績が伸びない原因と家庭学習の改善の進め方&lt;/h1&gt;
&lt;p class="mb-0" style="opacity: .92;"&gt;答案を見ても改善点が分からない、復習が空回りする、設問の意図がつかめない――その伸び悩みは、&lt;br /&gt;
学力不足というより本文処理・設問処理・記述の進め方が噛み合っていないことが原因になりがちです。&lt;br /&gt;
家庭で起こりやすいズレを整理し、読解力と記述を持ち直す進め方を具体的に示します。&lt;/p&gt;
&lt;p class="mt-3 mb-0" style="opacity: .92;"&gt;家庭学習の回し方（読解量・漢字の増やし方）の全体像はこちら：&lt;a class="link-light text-decoration-underline fw-bold" href="https://dokkai-labo.tokyo/blog/note/"&gt;全体像はこちら&lt;/a&gt;&lt;/p&gt;
&lt;/div&gt;
&lt;div class="col-12 col-lg-4"&gt;
&lt;div class="p-3 p-lg-4 mt-3 mt-lg-0" style="background: rgba(255,255,255,.12); border: 1px solid rgba(255,255,255,.22); border-radius: 14px;"&gt;
&lt;div class="fw-bold mb-2"&gt;要点&lt;/div&gt;
&lt;div class="small mb-3" style="opacity: .92;"&gt;国語は「読む力」より「処理の進め方」が点数を左右します。&lt;br /&gt;
本文→設問→記述を同じ順で回せる状態を作るのが近道です。&lt;/div&gt;
&lt;p&gt;&lt;a class="btn btn-outline-light w-100" href="#online"&gt;オンラインが効く理由へ&lt;/a&gt;&lt;/p&gt;
&lt;/div&gt;
&lt;/div&gt;
&lt;/div&gt;
&lt;/div&gt;
&lt;/div&gt;
&lt;div class="card rq-card shadow-sm mb-4"&gt;
&lt;div class="card-body p-3 p-md-4"&gt;
&lt;div class="fw-bold mb-2"&gt;目次&lt;/div&gt;
&lt;div class="row g-2"&gt;
&lt;div class="col-6 col-md-4 col-lg-2"&gt;&lt;a class="btn btn-outline-primary btn-sm w-100" href="#bg"&gt;背景&lt;/a&gt;&lt;/div&gt;
&lt;div class="col-6 col-md-4 col-lg-2"&gt;&lt;a class="btn btn-outline-primary btn-sm w-100" href="#online"&gt;オンライン&lt;/a&gt;&lt;/div&gt;
&lt;div class="col-6 col-md-4 col-lg-2"&gt;&lt;a class="btn btn-outline-primary btn-sm w-100" href="#steps"&gt;改善ステップ&lt;/a&gt;&lt;/div&gt;
&lt;div class="col-6 col-md-4 col-lg-2"&gt;&lt;a class="btn btn-outline-primary btn-sm w-100" href="#home"&gt;家庭の役割&lt;/a&gt;&lt;/div&gt;
&lt;div class="col-6 col-md-4 col-lg-2"&gt;&lt;a class="btn btn-outline-primary btn-sm w-100" href="#fit"&gt;相性が良い子&lt;/a&gt;&lt;/div&gt;
&lt;div class="col-6 col-md-4 col-lg-2"&gt;&lt;a class="btn btn-outline-primary btn-sm w-100" href="#summary"&gt;まとめ&lt;/a&gt;&lt;/div&gt;
&lt;/div&gt;
&lt;/div&gt;
&lt;/div&gt;
&lt;h2 id="bg" class="rq-anchor rq-h2"&gt;国語の成績が伸びない原因と学習パターンのズレ&lt;/h2&gt;
&lt;p class="rq-lead text-muted"&gt;伸び悩みの多くは「文章が難しい」より、本文処理→設問処理→記述答案化のどこかで進め方が止まることで起きます。&lt;/p&gt;
&lt;div class="row g-3 mb-4"&gt;
&lt;div class="col-12 col-lg-6"&gt;
&lt;div class="card rq-card shadow-sm h-100"&gt;
&lt;div class="card-body p-3 p-md-4"&gt;
&lt;div class="mb-2"&gt;&lt;span class="badge bg-danger rq-badge"&gt;よくあるズレ&lt;/span&gt;&lt;br /&gt;
&lt;span class="text-muted small"&gt;家庭で起こりやすい点を落とすループ&lt;/span&gt;&lt;/div&gt;
&lt;div class="table-responsive"&gt;
&lt;table class="table table-bordered align-middle mb-0 rq-table"&gt;
&lt;thead class="rq-thead"&gt;
&lt;tr class="text-center"&gt;
&lt;th style="width: 30%;"&gt;家庭での見方&lt;/th&gt;
&lt;th style="width: 35%;"&gt;起きること&lt;/th&gt;
&lt;th style="width: 35%;"&gt;改善の着眼点&lt;/th&gt;
&lt;/tr&gt;
&lt;/thead&gt;
&lt;tbody&gt;
&lt;tr&gt;
&lt;td class="fw-bold"&gt;正解か不正解で終わる&lt;/td&gt;
&lt;td&gt;誤答理由が分解されず、同じ点の落とし方が再発する&lt;/td&gt;
&lt;td&gt;どの進め方でズレたかを特定する&lt;/td&gt;
&lt;/tr&gt;
&lt;tr&gt;
&lt;td class="fw-bold"&gt;読み直しが再読だけ&lt;/td&gt;
&lt;td&gt;根拠位置が定まらず、本文参照が毎回ブレる&lt;/td&gt;
&lt;td&gt;根拠段落番号を必ず残す&lt;/td&gt;
&lt;/tr&gt;
&lt;tr&gt;
&lt;td class="fw-bold"&gt;設問の条件を拾い切れない&lt;/td&gt;
&lt;td&gt;条件漏れで選択肢・記述がズレて点を落とす&lt;/td&gt;
&lt;td&gt;設問文を分解し、条件を見える形にする&lt;/td&gt;
&lt;/tr&gt;
&lt;tr&gt;
&lt;td class="fw-bold"&gt;記述がそれっぽい言い換え&lt;/td&gt;
&lt;td&gt;要素不足・条件漏れで部分点止まりが続く&lt;/td&gt;
&lt;td&gt;材料→並び替え→文章化の流れにする&lt;/td&gt;
&lt;/tr&gt;
&lt;/tbody&gt;
&lt;/table&gt;
&lt;/div&gt;
&lt;div class="alert alert-warning mt-3 mb-0"&gt;
&lt;div class="fw-bold mb-1"&gt;ポイント&lt;/div&gt;
&lt;div class="mb-0"&gt;国語の点を落とす場面は学力不足ではなく、処理の仕組みが未整備で起きることが多いです。&lt;br /&gt;
まず「どこで止まったか」を見える形にするのが改善のスタートです。&lt;/div&gt;
&lt;/div&gt;
&lt;/div&gt;
&lt;/div&gt;
&lt;/div&gt;
&lt;div class="col-12 col-lg-6"&gt;
&lt;div class="card rq-card shadow-sm h-100"&gt;
&lt;div class="card-body p-3 p-md-4"&gt;
&lt;div class="mb-2"&gt;&lt;span class="badge bg-success rq-badge"&gt;具体例&lt;/span&gt;&lt;br /&gt;
&lt;span class="text-muted small"&gt;説明文で点がブレる典型&lt;/span&gt;&lt;/div&gt;
&lt;div class="p-3 rounded" style="background: #f6fbf9; border: 1px solid #d7f0e8;"&gt;
&lt;div class="fw-bold mb-2"&gt;設問：筆者が最も言いたいこと&lt;/div&gt;
&lt;ul class="mb-0 ps-3"&gt;
&lt;li&gt;「つまり」「しかし」「一方で」の関係が追えない&lt;/li&gt;
&lt;li&gt;要点候補が複数立ち、キーワードの印象で選ぶ&lt;/li&gt;
&lt;li&gt;理由を聞いても「なんとなく」で止まる&lt;/li&gt;
&lt;/ul&gt;
&lt;/div&gt;
&lt;div class="mt-3"&gt;
&lt;div class="fw-bold mb-2"&gt;ここを直すと安定します&lt;/div&gt;
&lt;ol class="mb-0 ps-3"&gt;
&lt;li&gt;対比構造を一度そろえる&lt;/li&gt;
&lt;li&gt;主張が立つ段落を特定する&lt;/li&gt;
&lt;li&gt;根拠段落番号を答案に残す&lt;/li&gt;
&lt;/ol&gt;
&lt;/div&gt;
&lt;div class="alert alert-info mt-3 mb-0"&gt;
&lt;div class="fw-bold mb-1"&gt;要点&lt;/div&gt;
&lt;div class="mb-0"&gt;同じタイプの設問を、同じ進め方で処理できるようになると、読解力と得点が安定します。&lt;/div&gt;
&lt;/div&gt;
&lt;/div&gt;
&lt;/div&gt;
&lt;/div&gt;
&lt;/div&gt;
&lt;h2 id="online" class="rq-anchor rq-h2"&gt;思考のズレを可視化するオンライン国語個別指導のメリット&lt;/h2&gt;
&lt;div class="card rq-card shadow-sm mb-4"&gt;
&lt;div class="card-body p-3 p-md-4"&gt;
&lt;div class="mb-2"&gt;&lt;span class="badge bg-primary rq-badge"&gt;オンライン国語&lt;/span&gt;&lt;br /&gt;
&lt;span class="badge bg-secondary rq-badge"&gt;国語専門塾&lt;/span&gt;&lt;br /&gt;
&lt;span class="badge bg-dark rq-badge"&gt;個別指導&lt;/span&gt;&lt;br /&gt;
&lt;span class="badge bg-warning text-dark rq-badge"&gt;記述&lt;/span&gt;&lt;br /&gt;
&lt;span class="badge bg-info text-dark rq-badge"&gt;過去問&lt;/span&gt;&lt;/div&gt;
&lt;p class="mb-3"&gt;オンライン国語の個別指導が強いのは、読解と記述の点を落とす場面が「何となく」ではなく、&lt;br /&gt;
&lt;span class="fw-bold"&gt;どの進め方でズレたか&lt;/span&gt;として可視化できるからです。&lt;br /&gt;
手元カメラで本文への戻り方、線の引き方、選択肢の消し方まで確認でき、ズレが起きた瞬間に修正できます。&lt;/p&gt;
&lt;div class="row g-3"&gt;
&lt;div class="col-12 col-lg-6"&gt;
&lt;div class="p-3 rounded" style="border: 1px solid #e5e7eb; background: #fff;"&gt;
&lt;div class="fw-bold mb-2"&gt;オンラインで改善が速くなる理由&lt;/div&gt;
&lt;ul class="mb-0 ps-3"&gt;
&lt;li&gt;手元カメラで思考のズレをその場で把握できる&lt;/li&gt;
&lt;li&gt;本文と設問の往復を進め方として揃えられる&lt;/li&gt;
&lt;li&gt;記述答案の書き換え／添削をその場で回せる&lt;/li&gt;
&lt;li&gt;過去問を段階的に扱い、穴を特定して補強できる&lt;/li&gt;
&lt;/ul&gt;
&lt;/div&gt;
&lt;/div&gt;
&lt;div class="col-12 col-lg-6"&gt;
&lt;div class="rq-soft p-3"&gt;
&lt;div class="fw-bold mb-2"&gt;点を落とす場面を減らす処理フロー&lt;/div&gt;
&lt;ul class="mb-0 ps-3"&gt;
&lt;li&gt;&lt;span class="fw-bold"&gt;本文処理&lt;/span&gt;：段落要点／対比・言い換え・因果&lt;/li&gt;
&lt;li&gt;&lt;span class="fw-bold"&gt;設問処理&lt;/span&gt;：設問分解／条件管理／参照範囲&lt;/li&gt;
&lt;li&gt;&lt;span class="fw-bold"&gt;答案化&lt;/span&gt;：根拠段落番号／要素不足・条件漏れ回避&lt;/li&gt;
&lt;li&gt;&lt;span class="fw-bold"&gt;改善履歴&lt;/span&gt;：タグ付け→再演習で再現性&lt;/li&gt;
&lt;/ul&gt;
&lt;/div&gt;
&lt;/div&gt;
&lt;/div&gt;
&lt;div class="alert alert-primary mt-3 mb-0"&gt;
&lt;div class="fw-bold mb-1"&gt;案内&lt;/div&gt;
&lt;div class="mb-0"&gt;中学受験国語をオンラインで揃えたい場合は、&lt;br /&gt;
&lt;a class="fw-bold" href="https://dokkai-labo.tokyo/kobetsuonline01/"&gt;オンライン国語の個別指導&lt;/a&gt;&lt;br /&gt;
が有効です。読解力・記述・過去問の扱いを、進め方として組み立てていきます。&lt;/div&gt;
&lt;/div&gt;
&lt;/div&gt;
&lt;/div&gt;
&lt;h2 id="steps" class="rq-anchor rq-h2"&gt;読解力と記述力を持ち直す3つの実践ステップ&lt;/h2&gt;
&lt;div class="alert alert-success mb-3"&gt;
&lt;div class="fw-bold mb-1"&gt;進め方のコツ&lt;/div&gt;
&lt;div class="mb-0"&gt;一度に全部を直さず、同じ進め方で繰り返せる状態を作ります。本文処理→設問処理→記述の順にそろえると、読解力と得点が安定します。&lt;/div&gt;
&lt;/div&gt;
&lt;details class="rq-details card rq-card shadow-sm mb-3" open=""&gt;
&lt;summary class="card-header fw-bold" style="background: #eefaf4;"&gt;ステップ1：本文処理の改善 &lt;span class="badge bg-success"&gt;読解力の土台&lt;/span&gt;&lt;/summary&gt;
&lt;div class="card-body p-3 p-md-4"&gt;
&lt;ul class="mb-3 ps-3"&gt;
&lt;li&gt;段落ごとに一言で要点をメモする&lt;/li&gt;
&lt;li&gt;対比・言い換え・因果を見つけたら印をそろえる&lt;/li&gt;
&lt;li&gt;要点候補が出たら、根拠段落番号を添える&lt;/li&gt;
&lt;/ul&gt;
&lt;div class="rq-soft p-3"&gt;
&lt;div class="fw-bold mb-2"&gt;マークは増やし過ぎない&lt;/div&gt;
&lt;div class="rq-note"&gt;増やすほど「どれが重要か」がぼやけます。最小セットでそろえます。&lt;/div&gt;
&lt;div class="table-responsive mt-2"&gt;
&lt;table class="table table-sm table-bordered align-middle mb-0 rq-table"&gt;
&lt;thead style="background: #ffffff;"&gt;
&lt;tr class="text-center"&gt;
&lt;th style="width: 22%;"&gt;観点&lt;/th&gt;
&lt;th style="width: 18%;"&gt;おすすめ&lt;/th&gt;
&lt;th&gt;狙い&lt;/th&gt;
&lt;/tr&gt;
&lt;/thead&gt;
&lt;tbody&gt;
&lt;tr&gt;
&lt;td class="fw-bold"&gt;対比&lt;/td&gt;
&lt;td class="text-center"&gt;↔&lt;/td&gt;
&lt;td&gt;主張の分岐点を押さえる&lt;/td&gt;
&lt;/tr&gt;
&lt;tr&gt;
&lt;td class="fw-bold"&gt;言い換え&lt;/td&gt;
&lt;td class="text-center"&gt;＝&lt;/td&gt;
&lt;td&gt;要点候補をそろえる&lt;/td&gt;
&lt;/tr&gt;
&lt;tr&gt;
&lt;td class="fw-bold"&gt;因果&lt;/td&gt;
&lt;td class="text-center"&gt;→&lt;/td&gt;
&lt;td&gt;理由問題の根拠探索を速くする&lt;/td&gt;
&lt;/tr&gt;
&lt;/tbody&gt;
&lt;/table&gt;
&lt;/div&gt;
&lt;/div&gt;
&lt;/div&gt;
&lt;/details&gt;
&lt;details class="rq-details card rq-card shadow-sm mb-3"&gt;
&lt;summary class="card-header fw-bold" style="background: #eef2ff;"&gt;ステップ2：設問処理の改善 &lt;span class="badge bg-primary"&gt;条件管理&lt;/span&gt;&lt;/summary&gt;
&lt;div class="card-body p-3 p-md-4"&gt;
&lt;ul class="mb-3 ps-3"&gt;
&lt;li&gt;何を答えるか（要点、理由、心情、目的など）&lt;/li&gt;
&lt;li&gt;条件（字数、抜き出し範囲、言い換え指定、理由の数など）&lt;/li&gt;
&lt;li&gt;参照範囲（傍線部周辺、段落指定、全体など）&lt;/li&gt;
&lt;/ul&gt;
&lt;div class="alert alert-info mb-0"&gt;
&lt;div class="fw-bold mb-1"&gt;探す順番をそろえる例（理由説明）&lt;/div&gt;
&lt;ol class="mb-0 ps-3"&gt;
&lt;li&gt;傍線部直前直後で理由語を探す&lt;/li&gt;
&lt;li&gt;同段落の言い換えを聞く&lt;/li&gt;
&lt;li&gt;対比の反対側を確認する&lt;/li&gt;
&lt;/ol&gt;
&lt;/div&gt;
&lt;/div&gt;
&lt;/details&gt;
&lt;details class="rq-details card rq-card shadow-sm mb-4"&gt;
&lt;summary class="card-header fw-bold" style="background: #fff7ed;"&gt;ステップ3：記述改善 &lt;span class="badge bg-warning text-dark"&gt;型で伸ばす&lt;/span&gt;&lt;/summary&gt;
&lt;div class="card-body p-3 p-md-4"&gt;
&lt;p class="mb-3"&gt;記述は工程です。次の3工程に分けて練習すると、要素不足や条件漏れが減ります。&lt;/p&gt;
&lt;div class="row g-3"&gt;
&lt;div class="col-12 col-md-4"&gt;
&lt;div class="p-3 rounded h-100" style="border: 1px solid #f2e2c8; background: #fff;"&gt;
&lt;div class="fw-bold mb-1"&gt;材料の抜き出し&lt;/div&gt;
&lt;div class="rq-note"&gt;必要要素を本文から回収&lt;/div&gt;
&lt;/div&gt;
&lt;/div&gt;
&lt;div class="col-12 col-md-4"&gt;
&lt;div class="p-3 rounded h-100" style="border: 1px solid #f2e2c8; background: #fff;"&gt;
&lt;div class="fw-bold mb-1"&gt;要素の並び替え&lt;/div&gt;
&lt;div class="rq-note"&gt;因果・対比の順にそろえる&lt;/div&gt;
&lt;/div&gt;
&lt;/div&gt;
&lt;div class="col-12 col-md-4"&gt;
&lt;div class="p-3 rounded h-100" style="border: 1px solid #f2e2c8; background: #fff;"&gt;
&lt;div class="fw-bold mb-1"&gt;文章化&lt;/div&gt;
&lt;div class="rq-note"&gt;条件チェックして完成&lt;/div&gt;
&lt;/div&gt;
&lt;/div&gt;
&lt;/div&gt;
&lt;hr class="my-3" /&gt;
&lt;div class="fw-bold mb-2"&gt;添削後に必ずやること&lt;/div&gt;
&lt;ul class="mb-0 ps-3"&gt;
&lt;li&gt;直した箇所を分類する（要素不足、条件漏れ、言い換えズレ、主語不明など）&lt;/li&gt;
&lt;li&gt;同じ設問を時間を空けて再提出し、同じミスが出ないか確認する&lt;/li&gt;
&lt;/ul&gt;
&lt;/div&gt;
&lt;/details&gt;
&lt;div class="card rq-card shadow-sm mb-4"&gt;
&lt;div class="card-body p-3 p-md-4"&gt;
&lt;div class="row align-items-center g-3"&gt;
&lt;div class="col-12 col-lg-8"&gt;
&lt;div class="fw-bold" style="font-size: 1.1rem;"&gt;復習のやり方を進め方に落とし込みたいご家庭へ&lt;/div&gt;
&lt;div class="text-muted mt-1"&gt;本文と設問の往復、条件管理、記述の工程を可視化しながらそろえると、読解力と得点が安定しやすくなります。&lt;/div&gt;
&lt;/div&gt;
&lt;div class="col-12 col-lg-4"&gt;
&lt;p&gt;&lt;a class="btn btn-primary btn-lg w-100" href="https://dokkai-labo.tokyo/kobetsuonline01/"&gt;&lt;br /&gt;
オンライン個別指導を確認する&lt;br /&gt;
&lt;/a&gt;&lt;/p&gt;
&lt;div class="rq-note mt-2"&gt;中学受験国語／記述／過去問の運用まで対応&lt;/div&gt;
&lt;/div&gt;
&lt;/div&gt;
&lt;/div&gt;
&lt;/div&gt;
&lt;h2 id="home" class="rq-anchor rq-h2"&gt;家庭学習でのフォローと親子の役割分担&lt;/h2&gt;
&lt;div class="card rq-card shadow-sm mb-4"&gt;
&lt;div class="card-body p-3 p-md-4"&gt;
&lt;p class="mb-3"&gt;家庭ができることは多い一方で、やり過ぎると逆効果になります。基本は&lt;br /&gt;
&lt;span class="fw-bold"&gt;家庭は継続領域&lt;/span&gt;、&lt;span class="fw-bold"&gt;指導は思考領域&lt;/span&gt;の役割分担が安全です。&lt;/p&gt;
&lt;div class="table-responsive"&gt;
&lt;table class="table table-bordered align-middle mb-0 rq-table"&gt;
&lt;thead style="background: #f6f7fb;"&gt;
&lt;tr class="text-center"&gt;
&lt;th style="width: 28%;"&gt;家庭が担うと効果的&lt;/th&gt;
&lt;th&gt;やること&lt;/th&gt;
&lt;th style="width: 30%;"&gt;注意点&lt;/th&gt;
&lt;/tr&gt;
&lt;/thead&gt;
&lt;tbody&gt;
&lt;tr&gt;
&lt;td class="fw-bold"&gt;語彙・漢字&lt;/td&gt;
&lt;td&gt;短時間でも毎日積み上げる。選択肢判断と記述の言い換えの土台になる。&lt;/td&gt;
&lt;td&gt;量より継続。ミスの原因を一言で残す。&lt;/td&gt;
&lt;/tr&gt;
&lt;tr&gt;
&lt;td class="fw-bold"&gt;音読&lt;/td&gt;
&lt;td&gt;句読点で止まれるか、主語述語を崩さず読めるかを確認。&lt;/td&gt;
&lt;td&gt;感情表現より文の切れ目を優先。&lt;/td&gt;
&lt;/tr&gt;
&lt;tr&gt;
&lt;td class="fw-bold"&gt;過去問の管理&lt;/td&gt;
&lt;td&gt;点を落とした理由をタグ付けし、直し答案を保存。再演習日を決める。&lt;/td&gt;
&lt;td&gt;点数だけで評価しない。改善履歴を残す。&lt;/td&gt;
&lt;/tr&gt;
&lt;tr&gt;
&lt;td class="fw-bold"&gt;声かけ&lt;/td&gt;
&lt;td&gt;「条件はどれ？」「根拠段落はどこ？」のように問いで戻す。&lt;/td&gt;
&lt;td&gt;答案を作らない。再現の練習を奪わない。&lt;/td&gt;
&lt;/tr&gt;
&lt;/tbody&gt;
&lt;/table&gt;
&lt;/div&gt;
&lt;div class="alert alert-warning mt-3 mb-0"&gt;
&lt;div class="fw-bold mb-1"&gt;やり過ぎ注意&lt;/div&gt;
&lt;div class="mb-0"&gt;家庭が答案を作ると、子どもは自分で再現する練習を失います。家庭は進め方に戻す問いかけに留めるのが安全です。&lt;/div&gt;
&lt;/div&gt;
&lt;/div&gt;
&lt;/div&gt;
&lt;h2 id="fit" class="rq-anchor rq-h2"&gt;個別指導・オンライン指導と相性が良い子の特徴&lt;/h2&gt;
&lt;div class="row g-3 mb-4"&gt;
&lt;div class="col-12 col-lg-7"&gt;
&lt;div class="card rq-card shadow-sm h-100"&gt;
&lt;div class="card-body p-3 p-md-4"&gt;
&lt;div class="fw-bold mb-2"&gt;相性が良いタイプ&lt;/div&gt;
&lt;ul class="mb-0 ps-3"&gt;
&lt;li&gt;集団塾で授業は聞けているのに、復習で点が伸びない&lt;/li&gt;
&lt;li&gt;本文のどこを読めばいいかが毎回変わり、根拠が定まらない&lt;/li&gt;
&lt;li&gt;記述で要素不足や条件漏れが頻発する&lt;/li&gt;
&lt;li&gt;過去問を解いても、直しが答え合わせで止まってしまう&lt;/li&gt;
&lt;li&gt;考える過程の可視化が必要で、自力の再現性を作りたい&lt;/li&gt;
&lt;/ul&gt;
&lt;hr class="my-3" /&gt;
&lt;div class="fw-bold mb-2"&gt;伸びが速い条件&lt;/div&gt;
&lt;div class="text-muted"&gt;語彙・漢字などの基礎を家庭で継続できると、そろえた進め方が定着しやすく、読解力と記述の安定につながります。&lt;/div&gt;
&lt;/div&gt;
&lt;/div&gt;
&lt;/div&gt;
&lt;div class="col-12 col-lg-5"&gt;
&lt;div class="card rq-card shadow-sm h-100"&gt;
&lt;div class="card-body p-3 p-md-4"&gt;
&lt;div class="fw-bold mb-2"&gt;関連：記述をもう一段具体化したい場合&lt;/div&gt;
&lt;p class="text-muted mb-3"&gt;記述の工程をさらに整理したい場合は、専門記事も参考になります。&lt;/p&gt;
&lt;p&gt;&lt;a class="btn btn-outline-primary w-100" href="https://dokkai-labo.tokyo/kijutsuryoku/"&gt;&lt;br /&gt;
記述力を伸ばす専門記事を見る&lt;br /&gt;
&lt;/a&gt;&lt;/p&gt;
&lt;div class="rq-note mt-2"&gt;材料の抜き出し、要素の並び替え、文章化、添削後の再提出までを「やり方」として固める視点が得られます。&lt;/div&gt;
&lt;/div&gt;
&lt;/div&gt;
&lt;/div&gt;
&lt;/div&gt;
&lt;h2 id="summary" class="rq-anchor rq-h2"&gt;正しい処理の進め方を揃えることが国語成績アップの近道&lt;/h2&gt;
&lt;div class="card rq-card shadow-sm"&gt;
&lt;div class="card-body p-3 p-md-4"&gt;
&lt;div class="row align-items-center g-3"&gt;
&lt;div class="col-12 col-lg-8"&gt;
&lt;p class="mb-2"&gt;国語が伸びない原因は、学力そのものより、本文処理・設問処理・記述の進め方が噛み合っていないことにあります。&lt;br /&gt;
ズレを可視化し、同じ進め方で再現できる形にそろえることが近道です。&lt;/p&gt;
&lt;div class="rq-soft p-3"&gt;
&lt;div class="fw-bold mb-1"&gt;最後に確認したいこと&lt;/div&gt;
&lt;ul class="mb-0 ps-3"&gt;
&lt;li&gt;根拠段落番号を残せているか&lt;/li&gt;
&lt;li&gt;設問の条件を分解できているか&lt;/li&gt;
&lt;li&gt;記述が工程で作れているか&lt;/li&gt;
&lt;li&gt;過去問の直しが改善履歴として残っているか&lt;/li&gt;
&lt;/ul&gt;
&lt;/div&gt;
&lt;/div&gt;
&lt;div class="col-12 col-lg-4"&gt;
&lt;p&gt;&lt;a class="btn btn-primary btn-lg w-100" href="https://dokkai-labo.tokyo/kobetsuonline01/"&gt;&lt;br /&gt;
オンライン国語の個別指導へ&lt;br /&gt;
&lt;/a&gt;&lt;/p&gt;
&lt;div class="rq-note mt-2"&gt;読解力・記述・過去問の運用まで、進め方としてそろえます。&lt;/div&gt;
&lt;/div&gt;
&lt;/div&gt;
&lt;hr class="my-4" /&gt;
&lt;div class="rq-note"&gt;※本ページは保護者向けに、国語の学習パターンのズレと改善の進め方を整理した補足記事です。&lt;/div&gt;
&lt;/div&gt;
&lt;/div&gt;
&lt;/div&gt;
&lt;/div&gt;
------</t>
  </si>
  <si>
    <t>https://dokkai-labo.tokyo/col_blog/kokugo-fee/</t>
  </si>
  <si>
    <t>以下のページは不自然なワードを使用しています。
これらを適切に自然な言葉に置き換えて下さい。
なお、本文の装飾や構造は絶対に変えないでください。
【対象ページURL】
https://dokkai-labo.tokyo/col_blog/kokugo-fee/
【検出された不自然ワード】
- 型
- 迷い
【本文】
------
&lt;div class="container my-4"&gt;
&lt;p&gt;&lt;!-- Hero / 導入部分 --&gt;&lt;/p&gt;
&lt;div class="card shadow-sm mb-4 border-0" style="background: linear-gradient(135deg, #4a148c, #006064); color: #fff;"&gt;
&lt;div class="card-body p-4"&gt;
&lt;div class="d-flex flex-wrap justify-content-between align-items-center mb-2"&gt;&lt;span class="badge bg-warning text-dark mb-2" style="font-size: 0.8rem;"&gt;中学受験国語／オンライン塾比較ガイド&lt;/span&gt;&lt;br /&gt;
&lt;span class="badge bg-light text-dark mb-2" style="font-size: 0.75rem;"&gt;費用と価値の見抜き方&lt;/span&gt;&lt;/div&gt;
&lt;h1 class="card-title mb-3" style="font-size: 1.9rem; line-height: 1.5;"&gt;&lt;/h1&gt;
&lt;p class="card-text mb-3" style="font-size: 0.98rem;"&gt;「オンライン国語塾って、月謝はいくらが相場？」「週1で2万円と3万円、結局どっちが得？」。&lt;br /&gt;
中学受験国語は、費用がそのまま成果に直結しにくく、&lt;strong&gt;“相場”だけで選ぶと失敗&lt;/strong&gt;しやすい科目です。&lt;br /&gt;
なぜなら、同じ週1回でも&lt;strong&gt;記述添削の回数と密度／過去問の扱い／宿題管理&lt;/strong&gt;で、伸び方がまるで変わるからです。&lt;/p&gt;
&lt;p class="card-text mb-0" style="font-size: 0.98rem;"&gt;月謝が安い塾を選んだ結果、過去問が「解きっぱなし」になり、6年夏に1対1へ切り替えて出費と時間が増える――これは珍しくありません。&lt;br /&gt;
そこで本記事では、オンライン国語塾の費用を&lt;strong&gt;月謝ではなく「費用対効果」&lt;/strong&gt;で比べるために、&lt;strong&gt;見るべき5項目&lt;/strong&gt;（添削・過去問・宿題管理など）を基準化して整理します。&lt;br /&gt;
今の迷いを「わが子に必要な投資」に変え、比較の結論が出せる状態にそろえます。&lt;/p&gt;
&lt;/div&gt;
&lt;/div&gt;
&lt;p&gt;&lt;!-- 導入の要約ボックス --&gt;&lt;/p&gt;
&lt;div class="row mb-4"&gt;
&lt;div class="col-md-8"&gt;
&lt;div class="alert alert-info mb-3"&gt;
&lt;p&gt;&lt;strong&gt;この記事で分かること&lt;/strong&gt;&lt;/p&gt;
&lt;ul class="mb-0 mt-2"&gt;
&lt;li&gt;オンライン国語塾の費用を月謝だけで比較してはいけない理由&lt;/li&gt;
&lt;li&gt;国語専門塾の費用対効果を左右する五つのポイント&lt;/li&gt;
&lt;li&gt;オンライン個別指導の価値を最大化する具体的な進め方&lt;/li&gt;
&lt;li&gt;オンライン国語が特に相性の良いお子さまのタイプ&lt;/li&gt;
&lt;/ul&gt;
&lt;/div&gt;
&lt;/div&gt;
&lt;div class="col-md-4"&gt;
&lt;div class="card border-0 shadow-sm h-100"&gt;
&lt;div class="card-body p-3"&gt;
&lt;h2 class="h6 mb-2"&gt;結論のイメージ&lt;/h2&gt;
&lt;p class="mb-1" style="font-size: 0.9rem;"&gt;オンライン国語塾の費用は、&lt;/p&gt;
&lt;ul class="mb-1 ps-3" style="font-size: 0.9rem;"&gt;
&lt;li&gt;記述添削の回数と質&lt;/li&gt;
&lt;li&gt;過去問への関わり方&lt;/li&gt;
&lt;li&gt;宿題管理と学習計画のサポート&lt;/li&gt;
&lt;/ul&gt;
&lt;p class="mb-0" style="font-size: 0.9rem;"&gt;などの見えにくい価値まで含めて比較してはじめて、&lt;br /&gt;
高いか安いか、そして本当に「得」かどうかが見えてきます。&lt;/p&gt;
&lt;/div&gt;
&lt;/div&gt;
&lt;/div&gt;
&lt;/div&gt;
&lt;p&gt;&lt;!-- 背景：なぜ「高い」「安い」で迷うのか --&gt;&lt;/p&gt;
&lt;div class="card shadow-sm mb-4"&gt;
&lt;div class="card-body p-4"&gt;
&lt;h2 class="h4 mb-3 border-start ps-3" style="border-color: #4a148c;"&gt;この悩みが起きる背景&lt;/h2&gt;
&lt;h3 class="h5 mb-2"&gt;月謝だけを並べてしまう比較の落とし穴&lt;/h3&gt;
&lt;p&gt;資料請求やサイト比較をしていると、どうしても次のような見方になりがちです。&lt;/p&gt;
&lt;div class="table-responsive mb-3"&gt;
&lt;table class="table table-bordered table-hover align-middle mb-0"&gt;
&lt;thead style="background-color: #f3e5f5;"&gt;
&lt;tr class="text-center"&gt;
&lt;th style="width: 25%;" scope="col"&gt;オンライン国語塾&lt;/th&gt;
&lt;th style="width: 25%;" scope="col"&gt;月謝&lt;/th&gt;
&lt;th style="width: 25%;" scope="col"&gt;回数&lt;/th&gt;
&lt;th style="width: 25%;" scope="col"&gt;ぱっと見の印象&lt;/th&gt;
&lt;/tr&gt;
&lt;/thead&gt;
&lt;tbody&gt;
&lt;tr&gt;
&lt;td&gt;A塾&lt;/td&gt;
&lt;td&gt;2万円&lt;/td&gt;
&lt;td&gt;週1回&lt;/td&gt;
&lt;td&gt;平均的な価格に見える&lt;/td&gt;
&lt;/tr&gt;
&lt;tr&gt;
&lt;td&gt;B塾&lt;/td&gt;
&lt;td&gt;3万円&lt;/td&gt;
&lt;td&gt;週1回&lt;/td&gt;
&lt;td&gt;少し高いと感じる&lt;/td&gt;
&lt;/tr&gt;
&lt;tr&gt;
&lt;td&gt;C塾&lt;/td&gt;
&lt;td&gt;1万5000円&lt;/td&gt;
&lt;td&gt;週1回&lt;/td&gt;
&lt;td&gt;お得に見える&lt;/td&gt;
&lt;/tr&gt;
&lt;/tbody&gt;
&lt;/table&gt;
&lt;/div&gt;
&lt;p&gt;このように費用だけを横に並べると、「一番安いC塾が家計には優しい」「真ん中のA塾が妥当」という印象になりがちです。&lt;br /&gt;
しかし、国語専門塾やオンライン国語塾の価値は、時間単価や授業時間だけでは測り切れません。&lt;/p&gt;
&lt;p class="mb-1"&gt;実際には、次のような見えにくい要素によって、同じ60分でも効果が大きく違ってきます。&lt;/p&gt;
&lt;ul&gt;
&lt;li&gt;記述添削の頻度と一回当たりの密度&lt;/li&gt;
&lt;li&gt;過去問をどこまで見てもらえるか&lt;/li&gt;
&lt;li&gt;宿題の管理や学習計画のサポートがあるか&lt;/li&gt;
&lt;li&gt;担当講師が変わらないかどうか&lt;/li&gt;
&lt;li&gt;完全1対1か、1対2・1対3か&lt;/li&gt;
&lt;/ul&gt;
&lt;h3 class="h5 mt-4 mb-2"&gt;子どものつまずき方と「安く見える授業」の関係&lt;/h3&gt;
&lt;p&gt;中学受験の国語で伸び悩むお子さまの多くは、次のようなところでつまずいています。&lt;/p&gt;
&lt;ul&gt;
&lt;li&gt;本文に線は引いているが、その意味を言語化できていない。&lt;/li&gt;
&lt;li&gt;設問の条件を読み落とし、記述の要素が足りない。&lt;/li&gt;
&lt;li&gt;過去問を解きっぱなしで、解き直しや書き直しができていない。&lt;/li&gt;
&lt;/ul&gt;
&lt;p&gt;一見すると読解力不足のように見えますが、実際には読解と記述の処理の流れがあいまいなまま進んでいることが原因であるケースがほとんどです。&lt;/p&gt;
&lt;p class="mb-0"&gt;ここに対して、講師の一方的な解説が中心の授業や、記述添削が少ない授業では、なかなか処理の仕方が変わりません。&lt;br /&gt;
つまり、「安く見える授業」が、必ずしも費用対効果の高い授業とは限らないということです。&lt;/p&gt;
&lt;h3 class="h5 mt-4 mb-2"&gt;具体例：安い方を選んだはずが結果的に高くついたケース&lt;/h3&gt;
&lt;p&gt;例えば、あるご家庭では次のような流れをたどりました。&lt;/p&gt;
&lt;ul&gt;
&lt;li&gt;最初は月謝の安い集団型オンライン国語塾を選択。&lt;/li&gt;
&lt;li&gt;一年ほど続けた結果、漢字と語彙は伸びたが、読解と記述の偏差値はほとんど変わらなかった。&lt;/li&gt;
&lt;li&gt;六年生の夏前に、完全1対1のオンライン国語個別指導に切り替えた。&lt;/li&gt;
&lt;/ul&gt;
&lt;p&gt;切り替え後は、毎回の授業で記述のビフォーアフターを行い、過去問も含めて週3〜4題の記述添削を受ける進め方に変化。&lt;br /&gt;
結果として半年で偏差値が約10ポイント上がり、志望校の合格圏に届くようになりました。&lt;/p&gt;
&lt;p class="mb-0"&gt;月謝だけを見れば「高い塾に移った」ことになりますが、合格可能性と学習効率まで含めた費用対効果で見ると、&lt;br /&gt;
後者の方がむしろ安かった、ということができます。&lt;/p&gt;
&lt;/div&gt;
&lt;/div&gt;
&lt;p&gt;&lt;!-- ここから下（あなたが貼った続き）はそのままでOK --&gt;&lt;/p&gt;
&lt;/div&gt;
------</t>
  </si>
  <si>
    <t>https://dokkai-labo.tokyo/col_blog/kokugo-speed-up/</t>
  </si>
  <si>
    <t>以下のページは不自然なワードを使用しています。
これらを適切に自然な言葉に置き換えて下さい。
なお、本文の装飾や構造は絶対に変えないでください。
【対象ページURL】
https://dokkai-labo.tokyo/col_blog/kokugo-speed-up/
【検出された不自然ワード】
- 崩れ
- 型
【本文】
------
&lt;div class="container my-4"&gt;
&lt;p&gt;&lt;!-- Hero --&gt;&lt;/p&gt;
&lt;section class="card shadow-sm border-0 mb-4" style="background: linear-gradient(135deg, #4a148c, #006064); color: #fff;"&gt;
&lt;div class="card-body p-4 p-md-5"&gt;
&lt;div class="d-flex flex-wrap gap-2 align-items-center mb-3"&gt;&lt;span class="badge bg-warning text-dark" style="font-size: .85rem;"&gt;中学受験／国語&lt;/span&gt;&lt;br /&gt;
&lt;span class="badge bg-light text-dark" style="font-size: .8rem;"&gt;時間不足の改善&lt;/span&gt;&lt;br /&gt;
&lt;span class="badge bg-dark" style="font-size: .8rem;"&gt;処理速度&lt;/span&gt;&lt;/div&gt;
&lt;h1 class="h3 h2-md mb-3" style="line-height: 1.55;"&gt;&lt;/h1&gt;
&lt;p class="mb-4" style="opacity: .96; font-size: 1.02rem; line-height: 1.95;"&gt;試験時間が足りない子は、読解力そのものよりも&lt;strong&gt;取り組む順番&lt;/strong&gt;・&lt;strong&gt;要点整理&lt;/strong&gt;・&lt;strong&gt;設問先読み&lt;/strong&gt;など&lt;br /&gt;
作業面がボトルネックになっているケースが多いです。オンラインではテンポよく反復できるため、つまずきと読み直しを減らし、&lt;br /&gt;
最後まで解き切るための処理速度をまとめやすくなります。&lt;/p&gt;
&lt;div class="d-flex flex-column flex-md-row gap-2"&gt;&lt;a class="btn btn-warning btn-lg fw-bold" href="https://dokkai-labo.tokyo/kobetsuonline01/" target="_blank" rel="noopener"&gt;&lt;br /&gt;
オンライン国語個別の詳細を見る&lt;br /&gt;
&lt;/a&gt;&lt;br /&gt;
&lt;a class="btn btn-outline-light btn-lg" style="border-width: 2px;" href="#steps"&gt;&lt;br /&gt;
改善ステップへ&lt;br /&gt;
&lt;/a&gt;&lt;/div&gt;
&lt;div class="mt-4 p-3 p-md-4 rounded" style="background: rgba(255,255,255,.12); border: 1px solid rgba(255,255,255,.25);"&gt;
&lt;div class="row g-3"&gt;
&lt;div class="col-md-4"&gt;
&lt;div class="fw-bold mb-1"&gt;この記事で分かること&lt;/div&gt;
&lt;ul class="mb-0 ps-3" style="line-height: 1.85;"&gt;
&lt;li&gt;時間不足の構造的原因&lt;/li&gt;
&lt;li&gt;取り組む順番のそろえ方&lt;/li&gt;
&lt;li&gt;オンラインで反復する方法&lt;/li&gt;
&lt;/ul&gt;
&lt;/div&gt;
&lt;div class="col-md-4"&gt;
&lt;div class="fw-bold mb-1"&gt;よくある悩み&lt;/div&gt;
&lt;ul class="mb-0 ps-3" style="line-height: 1.85;"&gt;
&lt;li&gt;最後まで解ききれない&lt;/li&gt;
&lt;li&gt;読み直しが多い&lt;/li&gt;
&lt;li&gt;記述に手が回らない&lt;/li&gt;
&lt;/ul&gt;
&lt;/div&gt;
&lt;div class="col-md-4"&gt;
&lt;div class="fw-bold mb-1"&gt;SEOキーワード&lt;/div&gt;
&lt;div class="d-flex flex-wrap gap-2"&gt;&lt;span class="badge bg-light text-dark"&gt;オンライン国語&lt;/span&gt;&lt;br /&gt;
&lt;span class="badge bg-light text-dark"&gt;中学受験&lt;/span&gt;&lt;br /&gt;
&lt;span class="badge bg-light text-dark"&gt;国語専門塾&lt;/span&gt;&lt;br /&gt;
&lt;span class="badge bg-light text-dark"&gt;記述&lt;/span&gt;&lt;br /&gt;
&lt;span class="badge bg-light text-dark"&gt;読解力&lt;/span&gt;&lt;br /&gt;
&lt;span class="badge bg-light text-dark"&gt;個別指導&lt;/span&gt;&lt;br /&gt;
&lt;span class="badge bg-light text-dark"&gt;過去問&lt;/span&gt;&lt;/div&gt;
&lt;/div&gt;
&lt;/div&gt;
&lt;/div&gt;
&lt;/div&gt;
&lt;/section&gt;
&lt;p&gt;&lt;!-- TOC --&gt;&lt;/p&gt;
&lt;section class="card shadow-sm border-0 mb-4"&gt;
&lt;div class="card-body p-3 p-md-4"&gt;
&lt;div class="d-flex align-items-center justify-content-between flex-wrap gap-2 mb-2"&gt;
&lt;h2 class="h5 mb-0"&gt;この記事の構成&lt;/h2&gt;
&lt;p&gt;&lt;span class="text-muted" style="font-size: .92rem;"&gt;読み時間目安：10〜15分&lt;/span&gt;&lt;/p&gt;
&lt;/div&gt;
&lt;div class="d-flex flex-wrap gap-2"&gt;&lt;a class="btn btn-sm btn-outline-primary" href="#intro"&gt;導入&lt;/a&gt;&lt;br /&gt;
&lt;a class="btn btn-sm btn-outline-primary" href="#bg"&gt;背景&lt;/a&gt;&lt;br /&gt;
&lt;a class="btn btn-sm btn-outline-primary" href="#why"&gt;オンラインが効く理由&lt;/a&gt;&lt;br /&gt;
&lt;a class="btn btn-sm btn-outline-primary" href="#steps"&gt;改善ステップ&lt;/a&gt;&lt;br /&gt;
&lt;a class="btn btn-sm btn-outline-primary" href="#home"&gt;家庭のフォロー&lt;/a&gt;&lt;br /&gt;
&lt;a class="btn btn-sm btn-outline-primary" href="#fit"&gt;相性&lt;/a&gt;&lt;br /&gt;
&lt;a class="btn btn-sm btn-outline-primary" href="#sum"&gt;まとめ&lt;/a&gt;&lt;/div&gt;
&lt;/div&gt;
&lt;/section&gt;
&lt;p&gt;&lt;!-- Intro --&gt;&lt;/p&gt;
&lt;section id="intro" class="card shadow-sm border-0 mb-4"&gt;
&lt;div class="card-header border-0 py-3" style="background: #ede7f6;"&gt;
&lt;h2 class="h5 mb-0"&gt;導入&lt;/h2&gt;
&lt;/div&gt;
&lt;div class="card-body p-3 p-md-4"&gt;
&lt;p style="line-height: 1.95;"&gt;中学受験の国語で「時間が足りない」と感じると、つい「読むのが遅い」「読解力が弱い」と考えがちです。&lt;br /&gt;
しかし実際には、読む速さよりも&lt;strong&gt;作業の順番&lt;/strong&gt;と&lt;strong&gt;つまずき&lt;/strong&gt;、そして&lt;strong&gt;読み直し回数&lt;/strong&gt;が時間を奪っています。&lt;br /&gt;
この記事では、時間不足が起きる構造を分解し、処理速度を上げるための具体的な進め方を提示します。&lt;/p&gt;
&lt;p class="mb-3" style="line-height: 1.95;"&gt;接続詞・指示語などの「つまずき」を減らす読み方の整理（説明文の長文読解）も含めて押さえたい場合は、&lt;a href="https://dokkai-labo.tokyo/blog/chobunkotsu/" target="_blank" rel="noopener"&gt;国語の長文読解のコツ【全体像はこちら】&lt;/a&gt;もあわせて確認してください。&lt;/p&gt;
&lt;div class="alert alert-primary mb-0" style="border-left: 6px solid #1565c0;"&gt;
&lt;div class="fw-bold mb-1"&gt;要点&lt;/div&gt;
&lt;div&gt;速さは「急ぐ」より「つまずかない進め方」で作れます。&lt;strong&gt;取り組む順番を毎回そろえ&lt;/strong&gt;、根拠探索と出力のムダを減らすことがいちばん近道です。&lt;/div&gt;
&lt;/div&gt;
&lt;/div&gt;
&lt;/section&gt;
&lt;p&gt;&lt;!-- Background --&gt;&lt;/p&gt;
&lt;section id="bg" class="card shadow-sm border-0 mb-4"&gt;
&lt;div class="card-header border-0 py-3" style="background: #e3f2fd;"&gt;
&lt;h2 class="h5 mb-0"&gt;この悩みが起きる背景（構造的な原因）&lt;/h2&gt;
&lt;/div&gt;
&lt;div class="card-body p-3 p-md-4"&gt;
&lt;h3 class="h6 mb-2"&gt;子どもがつまずく典型パターン&lt;/h3&gt;
&lt;div class="row g-2"&gt;
&lt;div class="col-md-6"&gt;
&lt;div class="p-3 rounded border h-100" style="background: #fafafa;"&gt;
&lt;div class="fw-bold mb-2"&gt;読みで時間を失う&lt;/div&gt;
&lt;ul class="mb-0" style="line-height: 1.9;"&gt;
&lt;li&gt;全文を同じ密度で読む&lt;/li&gt;
&lt;li&gt;段落要点を取らず読み直す&lt;/li&gt;
&lt;li&gt;構造語の見落としでつまずく&lt;/li&gt;
&lt;li&gt;戻る場所が分からず探す&lt;/li&gt;
&lt;/ul&gt;
&lt;/div&gt;
&lt;/div&gt;
&lt;div class="col-md-6"&gt;
&lt;div class="p-3 rounded border h-100" style="background: #fafafa;"&gt;
&lt;div class="fw-bold mb-2"&gt;解答で時間を失う&lt;/div&gt;
&lt;ul class="mb-0" style="line-height: 1.9;"&gt;
&lt;li&gt;設問を見ずに読み始める&lt;/li&gt;
&lt;li&gt;条件語が曖昧で手戻り&lt;/li&gt;
&lt;li&gt;選択肢を語感で比較し続ける&lt;/li&gt;
&lt;li&gt;記述で材料整理を飛ばして書く&lt;/li&gt;
&lt;/ul&gt;
&lt;/div&gt;
&lt;/div&gt;
&lt;/div&gt;
&lt;div class="mt-3 p-3 p-md-4 rounded" style="background: #fff8e1; border: 1px solid #ffe082; line-height: 1.95;"&gt;
&lt;div class="fw-bold mb-2"&gt;処理が遅くなるポイントはここ&lt;/div&gt;
&lt;ol class="mb-0" style="line-height: 1.9;"&gt;
&lt;li&gt;設問条件を決める&lt;/li&gt;
&lt;li&gt;本文の根拠範囲を絞る&lt;/li&gt;
&lt;li&gt;根拠を一文または二文にそろえる&lt;/li&gt;
&lt;li&gt;&lt;strong&gt;選択なら照合、記述なら材料整理&lt;/strong&gt;&lt;/li&gt;
&lt;li&gt;条件に戻って最終チェックする&lt;/li&gt;
&lt;/ol&gt;
&lt;div class="mt-2 small"&gt;時間不足の多くは、2〜4で渋滞します。根拠範囲が絞れないと、本文への往復回数が増えます。&lt;/div&gt;
&lt;/div&gt;
&lt;h3 class="h6 mt-4 mb-2"&gt;具体例：読めているのに時間が消えるケース&lt;/h3&gt;
&lt;div class="p-3 p-md-4 rounded" style="background: #fff3e0; border: 1px solid #ffe0b2; line-height: 1.95;"&gt;
&lt;div class="fw-bold mb-2"&gt;よくある二度手間&lt;/div&gt;
&lt;ul class="mb-3" style="line-height: 1.9;"&gt;
&lt;li&gt;設問を見ずに全文を丁寧に読む&lt;/li&gt;
&lt;li&gt;あとで設問を見て、理由・対比・具体例を探し直す&lt;/li&gt;
&lt;li&gt;同じ段落を2〜3回読み直して材料を集める&lt;/li&gt;
&lt;li&gt;記述で書き始めてから条件を思い出し、書き直す&lt;/li&gt;
&lt;/ul&gt;
&lt;div class="alert alert-warning mb-0" style="border-left: 6px solid #f57c00;"&gt;
&lt;div class="fw-bold mb-1"&gt;改善の方向性&lt;/div&gt;
&lt;div&gt;読む力を上げる前に、&lt;strong&gt;取り組む順番を毎回そろえ&lt;/strong&gt;して二度手間を消します。&lt;/div&gt;
&lt;/div&gt;
&lt;/div&gt;
&lt;/div&gt;
&lt;/section&gt;
&lt;p&gt;&lt;!-- Why online --&gt;&lt;/p&gt;
&lt;section id="why" class="card shadow-sm border-0 mb-4"&gt;
&lt;div class="card-header border-0 py-3" style="background: #e0f2f1;"&gt;
&lt;h2 class="h5 mb-0"&gt;オンライン国語個別指導が効果を発揮する理由&lt;/h2&gt;
&lt;/div&gt;
&lt;div class="card-body p-3 p-md-4"&gt;
&lt;p style="line-height: 1.95;"&gt;処理速度は「読めるようになれば自然に上がる」ものではありません。進め方を決め、反復し、つまずきの癖を修正して再現性を作る必要があります。&lt;br /&gt;
オンライン国語の個別指導は、進め方の可視化とテンポの反復に向いています。&lt;/p&gt;
&lt;div class="row g-3"&gt;
&lt;div class="col-md-6"&gt;
&lt;div class="h-100 p-3 rounded border" style="background: #fafafa;"&gt;
&lt;div class="fw-bold mb-2"&gt;手元カメラでつまずきの原因を特定&lt;/div&gt;
&lt;ul class="mb-0" style="line-height: 1.9;"&gt;
&lt;li&gt;条件読み落としの発見&lt;/li&gt;
&lt;li&gt;根拠をそろえる不足を修正&lt;/li&gt;
&lt;li&gt;選択肢照合の弱点を特定&lt;/li&gt;
&lt;li&gt;記述の材料整理不足を是正&lt;/li&gt;
&lt;/ul&gt;
&lt;/div&gt;
&lt;/div&gt;
&lt;div class="col-md-6"&gt;
&lt;div class="h-100 p-3 rounded border" style="background: #fafafa;"&gt;
&lt;div class="fw-bold mb-2"&gt;本文と設問を並べて流れを整理&lt;/div&gt;
&lt;ul class="mb-0" style="line-height: 1.9;"&gt;
&lt;li&gt;往復の目的を明確化&lt;/li&gt;
&lt;li&gt;戻る段落を短くする&lt;/li&gt;
&lt;li&gt;根拠を一文にそろえる&lt;/li&gt;
&lt;li&gt;見直し観点を定番化&lt;/li&gt;
&lt;/ul&gt;
&lt;/div&gt;
&lt;/div&gt;
&lt;div class="col-md-6"&gt;
&lt;div class="h-100 p-3 rounded border" style="background: #fafafa;"&gt;
&lt;div class="fw-bold mb-2"&gt;記述は材料整理→文章化の順で定着&lt;/div&gt;
&lt;ul class="mb-0" style="line-height: 1.9;"&gt;
&lt;li&gt;箇条書きで要素出し&lt;/li&gt;
&lt;li&gt;不要要素を先に捨てる&lt;/li&gt;
&lt;li&gt;主語と因果をまとめる&lt;/li&gt;
&lt;li&gt;再提出で再現性確認&lt;/li&gt;
&lt;/ul&gt;
&lt;/div&gt;
&lt;/div&gt;
&lt;div class="col-md-6"&gt;
&lt;div class="h-100 p-3 rounded border" style="background: #fafafa;"&gt;
&lt;div class="fw-bold mb-2"&gt;過去問を改善履歴として運用&lt;/div&gt;
&lt;ul class="mb-0" style="line-height: 1.9;"&gt;
&lt;li&gt;時間不足の原因を分類&lt;/li&gt;
&lt;li&gt;同タイプ問題で反復&lt;/li&gt;
&lt;li&gt;進め方のブレを修正&lt;/li&gt;
&lt;li&gt;点と時間を同時に安定&lt;/li&gt;
&lt;/ul&gt;
&lt;/div&gt;
&lt;/div&gt;
&lt;/div&gt;
&lt;div class="mt-4 p-3 p-md-4 rounded" style="background: linear-gradient(135deg, rgba(74,20,140,.10), rgba(0,96,100,.10)); border: 1px solid rgba(0,0,0,.08);"&gt;
&lt;div class="d-flex flex-column flex-md-row align-items-start align-items-md-center justify-content-between gap-2"&gt;
&lt;div&gt;
&lt;div class="fw-bold mb-1"&gt;オンラインで処理速度をまとめるなら&lt;/div&gt;
&lt;div style="line-height: 1.95;"&gt;中学受験国語をオンラインでまとめたい場合は、&lt;br /&gt;
&lt;a href="https://dokkai-labo.tokyo/kobetsuonline01/" target="_blank" rel="noopener"&gt;オンライン個別指導&lt;/a&gt;&lt;br /&gt;
が最も適しています。読み直し回数とつまずき時間を減らし、最後まで解き切る力を作ります。&lt;/div&gt;
&lt;/div&gt;
&lt;p&gt;&lt;a class="btn btn-primary fw-bold" href="https://dokkai-labo.tokyo/kobetsuonline01/" target="_blank" rel="noopener"&gt;&lt;br /&gt;
指導の流れを見る&lt;br /&gt;
&lt;/a&gt;&lt;/p&gt;
&lt;/div&gt;
&lt;/div&gt;
&lt;/div&gt;
&lt;/section&gt;
&lt;p&gt;&lt;!-- Steps --&gt;&lt;/p&gt;
&lt;section id="steps" class="card shadow-sm border-0 mb-4"&gt;
&lt;div class="card-header border-0 py-3" style="background: #f1f8e9;"&gt;
&lt;h2 class="h5 mb-0"&gt;改善方法（実践ステップ）&lt;/h2&gt;
&lt;/div&gt;
&lt;div class="card-body p-3 p-md-4"&gt;
&lt;p style="line-height: 1.95;"&gt;速読のように「読む速度」だけを追うと、内容理解が崩れやすくなります。&lt;br /&gt;
処理速度は、読む前後の作業の組み立てをそろえることで大きく改善します。&lt;/p&gt;
&lt;div class="row g-3 mb-3"&gt;
&lt;div class="col-md-4"&gt;
&lt;div class="h-100 p-3 rounded border" style="background: #fafafa;"&gt;
&lt;div class="fw-bold mb-2"&gt;ステップ1：本文処理&lt;/div&gt;
&lt;ul class="mb-0" style="line-height: 1.9;"&gt;
&lt;li&gt;一段落一文の要点メモ&lt;/li&gt;
&lt;li&gt;対比・因果・言い換えを最小でマーク&lt;/li&gt;
&lt;li&gt;戻る場所の地図を作る&lt;/li&gt;
&lt;/ul&gt;
&lt;/div&gt;
&lt;/div&gt;
&lt;div class="col-md-4"&gt;
&lt;div class="h-100 p-3 rounded border" style="background: #fafafa;"&gt;
&lt;div class="fw-bold mb-2"&gt;ステップ2：設問処理&lt;/div&gt;
&lt;ul class="mb-0" style="line-height: 1.9;"&gt;
&lt;li&gt;設問を4点分解&lt;/li&gt;
&lt;li&gt;条件語をチェック欄化&lt;/li&gt;
&lt;li&gt;根拠範囲→根拠をそろえる順に進める&lt;/li&gt;
&lt;/ul&gt;
&lt;/div&gt;
&lt;/div&gt;
&lt;div class="col-md-4"&gt;
&lt;div class="h-100 p-3 rounded border" style="background: #fafafa;"&gt;
&lt;div class="fw-bold mb-2"&gt;ステップ3：記述&lt;/div&gt;
&lt;ul class="mb-0" style="line-height: 1.9;"&gt;
&lt;li&gt;材料を箇条書きで抜く&lt;/li&gt;
&lt;li&gt;不要要素を先に捨てる&lt;/li&gt;
&lt;li&gt;文章化→字数調整の順&lt;/li&gt;
&lt;/ul&gt;
&lt;/div&gt;
&lt;/div&gt;
&lt;/div&gt;
&lt;h3 class="h6 mb-2"&gt;時間を短縮するチェック表&lt;/h3&gt;
&lt;p&gt;&lt;!-- Desktop table --&gt;&lt;/p&gt;
&lt;div class="d-none d-md-block mb-3"&gt;
&lt;div class="table-responsive"&gt;
&lt;table class="table table-bordered table-hover align-middle mb-0"&gt;
&lt;thead style="background: #e8f5e9;"&gt;
&lt;tr class="text-center"&gt;
&lt;th style="width: 20%;"&gt;場面&lt;/th&gt;
&lt;th style="width: 40%;"&gt;やること&lt;/th&gt;
&lt;th style="width: 40%;"&gt;減らせるムダ&lt;/th&gt;
&lt;/tr&gt;
&lt;/thead&gt;
&lt;tbody&gt;
&lt;tr&gt;
&lt;td class="fw-bold"&gt;読む前&lt;/td&gt;
&lt;td&gt;設問で条件を決め、探す目的を作る&lt;/td&gt;
&lt;td&gt;読み直しの増加、戻り場所のつまずき&lt;/td&gt;
&lt;/tr&gt;
&lt;tr&gt;
&lt;td class="fw-bold"&gt;読む最中&lt;/td&gt;
&lt;td&gt;段落要点を一文、対比と要点だけ最小マーク&lt;/td&gt;
&lt;td&gt;情報過多の線引き、ノート作りの時間&lt;/td&gt;
&lt;/tr&gt;
&lt;tr&gt;
&lt;td class="fw-bold"&gt;選択肢&lt;/td&gt;
&lt;td&gt;強さ・否定・範囲・観点で照合して消去&lt;/td&gt;
&lt;td&gt;語感比較のつまずき時間&lt;/td&gt;
&lt;/tr&gt;
&lt;tr&gt;
&lt;td class="fw-bold"&gt;記述&lt;/td&gt;
&lt;td&gt;材料整理→並べ替え→文章化の順で毎回そろえる&lt;/td&gt;
&lt;td&gt;書き直し、条件落ちの手戻り&lt;/td&gt;
&lt;/tr&gt;
&lt;/tbody&gt;
&lt;/table&gt;
&lt;/div&gt;
&lt;/div&gt;
&lt;p&gt;&lt;!-- Mobile cards --&gt;&lt;/p&gt;
&lt;div class="d-md-none"&gt;
&lt;div class="row g-2"&gt;
&lt;div class="col-12"&gt;
&lt;div class="p-3 rounded border" style="background: #fafafa;"&gt;
&lt;div class="fw-bold"&gt;読む前&lt;/div&gt;
&lt;div class="small text-muted"&gt;やること：条件を決める→探す目的を作る&lt;/div&gt;
&lt;div class="mt-2"&gt;&lt;span class="badge bg-warning text-dark"&gt;減らす&lt;/span&gt; 読み直し／戻り場所のつまずき&lt;/div&gt;
&lt;/div&gt;
&lt;/div&gt;
&lt;div class="col-12"&gt;
&lt;div class="p-3 rounded border" style="background: #fafafa;"&gt;
&lt;div class="fw-bold"&gt;読む最中&lt;/div&gt;
&lt;div class="small text-muted"&gt;やること：段落要点一文＋最小マーク&lt;/div&gt;
&lt;div class="mt-2"&gt;&lt;span class="badge bg-warning text-dark"&gt;減らす&lt;/span&gt; 線引き過多／ノート時間&lt;/div&gt;
&lt;/div&gt;
&lt;/div&gt;
&lt;div class="col-12"&gt;
&lt;div class="p-3 rounded border" style="background: #fafafa;"&gt;
&lt;div class="fw-bold"&gt;選択肢&lt;/div&gt;
&lt;div class="small text-muted"&gt;やること：強さ・否定・範囲・観点で消去&lt;/div&gt;
&lt;div class="mt-2"&gt;&lt;span class="badge bg-warning text-dark"&gt;減らす&lt;/span&gt; 語感比較のつまずき&lt;/div&gt;
&lt;/div&gt;
&lt;/div&gt;
&lt;div class="col-12"&gt;
&lt;div class="p-3 rounded border" style="background: #fafafa;"&gt;
&lt;div class="fw-bold"&gt;記述&lt;/div&gt;
&lt;div class="small text-muted"&gt;やること：材料整理→並べ替え→文章化&lt;/div&gt;
&lt;div class="mt-2"&gt;&lt;span class="badge bg-warning text-dark"&gt;減らす&lt;/span&gt; 書き直し／手戻り&lt;/div&gt;
&lt;/div&gt;
&lt;/div&gt;
&lt;/div&gt;
&lt;/div&gt;
&lt;div class="alert alert-warning mt-4 mb-0" style="border-left: 6px solid #f57c00;"&gt;
&lt;div class="fw-bold mb-1"&gt;ポイント&lt;/div&gt;
&lt;div&gt;処理速度は、読む速さではなく「つまずき」と「手戻り」を減らすことで上がります。進め方を毎回そろえ、同じ書き方で反復します。&lt;/div&gt;
&lt;/div&gt;
&lt;/div&gt;
&lt;/section&gt;
&lt;p&gt;&lt;!-- Home --&gt;&lt;/p&gt;
&lt;section id="home" class="card shadow-sm border-0 mb-4"&gt;
&lt;div class="card-header border-0 py-3" style="background: #fff3e0;"&gt;
&lt;h2 class="h5 mb-0"&gt;家庭でできるフォローと役割分担&lt;/h2&gt;
&lt;/div&gt;
&lt;div class="card-body p-3 p-md-4"&gt;
&lt;p style="line-height: 1.95;"&gt;家庭は答えを教えるより、進め方を守らせる役割に寄せるほど効果的です。&lt;br /&gt;
「条件は何」「根拠は一文にそろえられたか」「選択肢の強い語と否定語は見たか」を問い返す支援が有効です。&lt;/p&gt;
&lt;div class="row g-3"&gt;
&lt;div class="col-md-6"&gt;
&lt;div class="h-100 p-3 rounded border" style="background: #fafafa;"&gt;
&lt;div class="fw-bold mb-2"&gt;毎日の語彙・漢字&lt;/div&gt;
&lt;ul class="mb-0" style="line-height: 1.95;"&gt;
&lt;li&gt;設問語彙を短く説明できる&lt;/li&gt;
&lt;li&gt;言い換え語彙を増やす&lt;/li&gt;
&lt;li&gt;漢字で記述の部分点を守る&lt;/li&gt;
&lt;/ul&gt;
&lt;/div&gt;
&lt;/div&gt;
&lt;div class="col-md-6"&gt;
&lt;div class="h-100 p-3 rounded border" style="background: #fafafa;"&gt;
&lt;div class="fw-bold mb-2"&gt;音読の扱い&lt;/div&gt;
&lt;ul class="mb-0" style="line-height: 1.95;"&gt;
&lt;li&gt;対比語と要点を強調して読む&lt;/li&gt;
&lt;li&gt;段落要点を一文で言う&lt;/li&gt;
&lt;li&gt;指示語の指す先を確認する&lt;/li&gt;
&lt;/ul&gt;
&lt;/div&gt;
&lt;/div&gt;
&lt;/div&gt;
&lt;div class="mt-3 p-3 rounded" style="background: #fce4ec; border: 1px solid #f8bbd0; line-height: 1.95;"&gt;
&lt;div class="fw-bold mb-1"&gt;やりすぎない注意点&lt;/div&gt;
&lt;div&gt;家庭が先に根拠箇所を示すと、子どもの探し方が育ちません。&lt;br /&gt;
位置を教えるより、&lt;strong&gt;条件と照合の進め方&lt;/strong&gt;を問い返す支援に留めるのが安全です。&lt;/div&gt;
&lt;/div&gt;
&lt;/div&gt;
&lt;/section&gt;
&lt;p&gt;&lt;!-- Fit --&gt;&lt;/p&gt;
&lt;section id="fit" class="card shadow-sm border-0 mb-4"&gt;
&lt;div class="card-header border-0 py-3" style="background: #e8eaf6;"&gt;
&lt;h2 class="h5 mb-0"&gt;どんな子に相性が良いか&lt;/h2&gt;
&lt;/div&gt;
&lt;div class="card-body p-3 p-md-4"&gt;
&lt;p style="line-height: 1.95;"&gt;処理速度は「速く読め」では伸びません。考える過程を可視化し、進め方を毎回そろえられる子ほど改善が速いです。&lt;/p&gt;
&lt;div class="row g-3"&gt;
&lt;div class="col-md-6"&gt;
&lt;div class="h-100 p-3 rounded border" style="background: #fafafa;"&gt;
&lt;div class="fw-bold mb-2"&gt;相性が良いタイプ&lt;/div&gt;
&lt;ul class="mb-0" style="line-height: 1.95;"&gt;
&lt;li&gt;内容は分かるのに最後まで解けない&lt;/li&gt;
&lt;li&gt;読み直し回数が多い&lt;/li&gt;
&lt;li&gt;選択肢でつまずきが長い&lt;/li&gt;
&lt;li&gt;記述で書き直しが多い&lt;/li&gt;
&lt;li&gt;過去問で点が乱高下する&lt;/li&gt;
&lt;/ul&gt;
&lt;/div&gt;
&lt;/div&gt;
&lt;div class="col-md-6"&gt;
&lt;div class="h-100 p-3 rounded border" style="background: #fafafa;"&gt;
&lt;div class="fw-bold mb-2"&gt;説明文が遅い場合の補強&lt;/div&gt;
&lt;div style="line-height: 1.95;"&gt;説明文で要点整理が遅くなる場合は、説明文に特化した読み方の整理が有効です。&lt;br /&gt;
専門記事も併せて確認すると、戻り場所が作りやすくなります。&lt;/div&gt;
&lt;div class="mt-2"&gt;&lt;a class="btn btn-sm btn-outline-primary" href="https://dokkai-labo.tokyo/setsumeibun/" target="_blank" rel="noopener"&gt;&lt;br /&gt;
説明文の読み方を見る&lt;br /&gt;
&lt;/a&gt;&lt;/div&gt;
&lt;/div&gt;
&lt;/div&gt;
&lt;/div&gt;
&lt;/div&gt;
&lt;/section&gt;
&lt;p&gt;&lt;!-- Summary --&gt;&lt;/p&gt;
&lt;section id="sum" class="card shadow-sm border-0"&gt;
&lt;div class="card-body p-4 p-md-5"&gt;
&lt;h2 class="h5 mb-3"&gt;まとめ&lt;/h2&gt;
&lt;p class="mb-4" style="line-height: 1.95;"&gt;時間不足の原因は読解力ではなく、処理順序・要点整理・設問先読みの未整備であることが多いです。&lt;br /&gt;
進め方を毎回そろえて反復すれば、つまずきと読み直しが減り、得点と時間の両方が安定します。&lt;/p&gt;
&lt;div class="p-3 p-md-4 rounded" style="background: linear-gradient(135deg, rgba(74,20,140,.10), rgba(0,96,100,.10)); border: 1px solid rgba(0,0,0,.08);"&gt;
&lt;div class="d-flex flex-column flex-md-row align-items-start align-items-md-center justify-content-between gap-2"&gt;
&lt;div&gt;
&lt;div class="fw-bold mb-1"&gt;次の一歩&lt;/div&gt;
&lt;div style="line-height: 1.95;"&gt;中学受験国語の処理速度をオンラインでまとめたい場合は、こちらをご覧ください。&lt;/div&gt;
&lt;/div&gt;
&lt;p&gt;&lt;a class="btn btn-warning btn-lg fw-bold" href="https://dokkai-labo.tokyo/kobetsuonline01/" target="_blank" rel="noopener"&gt;&lt;br /&gt;
オンライン個別へ進む&lt;br /&gt;
&lt;/a&gt;&lt;/p&gt;
&lt;/div&gt;
&lt;/div&gt;
&lt;div class="mt-3 small text-muted"&gt;※ 速さは「急ぐ」ではなく「つまずかない進め方」で作れます。取り組む順番を毎回そろえ、再現性を作ることがいちばん近道です。&lt;/div&gt;
&lt;/div&gt;
&lt;/section&gt;
&lt;/div&gt;
&lt;p&gt;&lt;!-- [ /.socialSet ] --&gt;&lt;/p&gt;
&lt;div class="alert alert-primary p-3 mt-4" role="alert"&gt;
&lt;p class="mb-2"&gt;&lt;strong&gt;制限時間内に解き終えられない現状は、国語の不合格を意味します。&lt;/strong&gt;&lt;/p&gt;
&lt;p class="mb-1"&gt;設問を吟味せず解答する癖が定着すると、記述での減点が止まらなくなり、入試本番の合計点に跳ね返る致命的な損失となります。&lt;/p&gt;
&lt;p class="mb-3"&gt;読むのが遅いのではなく、一重に判断軸が定まらないことが原因でつまずきが生じています。&lt;/p&gt;
&lt;div class="d-grid gap-2"&gt;&lt;a class="btn btn-primary btn-lg" href="https://dokkai-labo.tokyo/kobetsuonline01/"&gt;合格力を叩き込む個別指導の受講はこちら&lt;/a&gt;&lt;br /&gt;
&lt;a class="btn btn-outline-primary btn-lg" href="https://dokkai-labo.tokyo/blog/161214/"&gt;読解ラボの指導方針を詳しく知る&lt;/a&gt;&lt;/div&gt;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&lt;p&gt;&amp;nbsp;&lt;/p&gt;
------</t>
  </si>
  <si>
    <t>https://dokkai-labo.tokyo/col_blog/shallow-comprehension/</t>
  </si>
  <si>
    <t>以下のページは不自然なワードを使用しています。
これらを適切に自然な言葉に置き換えて下さい。
なお、本文の装飾や構造は絶対に変えないでください。
【対象ページURL】
https://dokkai-labo.tokyo/col_blog/shallow-comprehension/
【検出された不自然ワード】
- 型
- 手順
【本文】
------
&lt;div class="container my-4"&gt;
&lt;style&gt;
/* ===============================&lt;br /&gt;
   PC表示での「表が横に暴れる」対策&lt;br /&gt;
   - 992px以上(PC)では table-layout:fixed + min-width無効化&lt;br /&gt;
   - 文字は折り返し許可&lt;br /&gt;
   - スマホは従来通りスクロール(=table-responsive-lg)&lt;br /&gt;
=============================== */&lt;br /&gt;
@media (min-width: 992px){&lt;br /&gt;
  .table-responsive-lg &gt; .table{&lt;br /&gt;
    width: 100%;&lt;br /&gt;
    table-layout: fixed;&lt;br /&gt;
  }&lt;br /&gt;
  .table-responsive-lg &gt; .table th,&lt;br /&gt;
  .table-responsive-lg &gt; .table td{&lt;br /&gt;
    white-space: normal;&lt;br /&gt;
    overflow-wrap: anywhere;&lt;br /&gt;
    word-break: break-word;&lt;br /&gt;
    vertical-align: middle;&lt;br /&gt;
  }&lt;br /&gt;
  /* インライン min-width がPCで幅を押し広げるので無効化 */&lt;br /&gt;
  .table-responsive-lg &gt; .table th[style],&lt;br /&gt;
  .table-responsive-lg &gt; .table td[style]{&lt;br /&gt;
    min-width: 0 !important;&lt;br /&gt;
  }&lt;br /&gt;
}&lt;br /&gt;
&lt;/style&gt;
&lt;div class="card border-0 shadow-sm mb-4" style="background: linear-gradient(135deg,#1e3c72,#2a5298); color: #fff;"&gt;
&lt;div class="card-body p-4 p-md-5"&gt;
&lt;div class="d-flex flex-wrap gap-2 align-items-center mb-3"&gt;&lt;span class="badge bg-warning text-dark"&gt;中学受験／オンライン国語&lt;/span&gt;&lt;br /&gt;
&lt;span class="badge bg-light text-dark"&gt;国語専門塾の個別指導&lt;/span&gt;&lt;br /&gt;
&lt;span class="badge bg-dark"&gt;読解力・記述・過去問&lt;/span&gt;&lt;/div&gt;
&lt;h1 class="h3 fw-bold mb-3" style="line-height: 1.5;"&gt;&lt;/h1&gt;
&lt;p class="mb-0" style="opacity: .95;"&gt;本文自体は読めているのに内容が浅い場合、要点の抽出と関係性の把握という処理の仕組みができていないことが原因になりやすいです。&lt;br /&gt;
オンライン国語の個別指導では、段落メモと図解をリアルタイムで行い、読解力と記述の再現性を根本から&lt;strong&gt;身につけさせます&lt;/strong&gt;。&lt;/p&gt;
&lt;/div&gt;
&lt;/div&gt;
&lt;div class="card border-0 shadow-sm mb-4"&gt;
&lt;div class="card-body p-3 p-md-4"&gt;
&lt;div class="row g-3"&gt;
&lt;div class="col-12 col-md-7"&gt;
&lt;div class="d-flex align-items-center gap-2 mb-2"&gt;&lt;span class="badge bg-primary"&gt;この記事で分かること&lt;/span&gt;&lt;br /&gt;
&lt;span class="text-muted small"&gt;保護者向けに整理&lt;/span&gt;&lt;/div&gt;
&lt;ul class="mb-0"&gt;
&lt;li&gt;読めているのに理解が浅くなる構造的な原因&lt;/li&gt;
&lt;li&gt;オンライン国語の個別指導が強い理由&lt;/li&gt;
&lt;li&gt;本文処理・設問処理・記述の改善ステップ&lt;/li&gt;
&lt;li&gt;家庭でのフォローと役割分担&lt;/li&gt;
&lt;/ul&gt;
&lt;/div&gt;
&lt;div class="col-12 col-md-5"&gt;
&lt;div class="alert alert-info mb-0"&gt;
&lt;div class="fw-bold mb-1"&gt;よくあるお悩み&lt;/div&gt;
&lt;div class="small"&gt;本文は読んでいるのに点が伸びない／説明できない／選択肢で絞りきれない／記述が薄い&lt;/div&gt;
&lt;/div&gt;
&lt;/div&gt;
&lt;/div&gt;
&lt;/div&gt;
&lt;/div&gt;
&lt;div class="card border-0 shadow-sm mb-4"&gt;
&lt;div class="card-body p-3 p-md-4"&gt;
&lt;p class="mb-0"&gt;中学受験の国語で「本文は一応読めているのに、内容が浅い」「設問になると急につまずく」と悩むご家庭は少なくありません。&lt;br /&gt;
これは学力や才能の問題というより、要点の抽出と関係性の把握という処理のやり方が身についていない状態で起きやすい現象です。&lt;br /&gt;
読みの精度に加えて&lt;strong&gt;時間の使い方（どこで立ち止まり、どこで進めるか）&lt;/strong&gt;を&lt;strong&gt;確立させる&lt;/strong&gt;と改善が加速します。全体の時間配分や二度読みを減らす流れまでまとめた記事として、&lt;a href="https://dokkai-labo.tokyo/blog/jikanhaibun/" target="_blank" rel="noopener"&gt;中学受験国語の時間配分・時短術【全体像はこちら】&lt;/a&gt;も併せて確認してください。&lt;/p&gt;
&lt;/div&gt;
&lt;/div&gt;
&lt;div class="card border-0 shadow-sm mb-4"&gt;
&lt;div class="card-body p-3 p-md-4"&gt;
&lt;h2 class="h5 fw-bold mb-3"&gt;まず3分で判定：理解が浅い原因はどのパターンか&lt;/h2&gt;
&lt;p class="small text-muted mb-3"&gt;「読めているのに点が伸びない」は、読む量ではなく“処理のどこが抜けているか”で対処が変わります。&lt;/p&gt;
&lt;div class="table-responsive-lg"&gt;
&lt;table class="table table-bordered align-middle mb-0"&gt;
&lt;thead class="table-light"&gt;
&lt;tr class="text-center"&gt;
&lt;th style="min-width: 160px;"&gt;理解が浅いパターン&lt;/th&gt;
&lt;th&gt;よくある見え方&lt;/th&gt;
&lt;th&gt;今すぐの対処（最小）&lt;/th&gt;
&lt;/tr&gt;
&lt;/thead&gt;
&lt;tbody&gt;
&lt;tr&gt;
&lt;td class="fw-bold"&gt;① 要点が残らないタイプ&lt;/td&gt;
&lt;td&gt;段落の内容は言えるが、全体の主張が言えない&lt;/td&gt;
&lt;td&gt;段落メモを「名詞＋動詞」で一言化（例：○○は△△だ）&lt;/td&gt;
&lt;/tr&gt;
&lt;tr&gt;
&lt;td class="fw-bold"&gt;② つながりが切れるタイプ&lt;/td&gt;
&lt;td&gt;具体例は分かるが「何の例か」を説明できない&lt;/td&gt;
&lt;td&gt;言い換え・対比・因果をペアで線引き（対応関係を作る）&lt;/td&gt;
&lt;/tr&gt;
&lt;tr&gt;
&lt;td class="fw-bold"&gt;③ 設問でつまずくタイプ&lt;/td&gt;
&lt;td&gt;本文は読めるが、選択肢で判断がつかない／条件落ちが多い&lt;/td&gt;
&lt;td&gt;条件語に印→根拠範囲を先に決める→二点比較&lt;/td&gt;
&lt;/tr&gt;
&lt;tr&gt;
&lt;td class="fw-bold"&gt;④ 記述が薄いタイプ&lt;/td&gt;
&lt;td&gt;本文語句はあるが、要素が足りず点が伸びない&lt;/td&gt;
&lt;td&gt;材料抽出→並べ替え→文章化（順番を先に決める）&lt;/td&gt;
&lt;/tr&gt;
&lt;/tbody&gt;
&lt;/table&gt;
&lt;/div&gt;
&lt;div class="alert alert-warning mt-3 mb-0"&gt;
&lt;div class="fw-bold mb-1"&gt;目安&lt;/div&gt;
&lt;div class="small"&gt;①②が中心なら本文処理の強化、③が中心なら設問処理の定着化、④が中心なら記述の回転数を増やすのが近道です。&lt;/div&gt;
&lt;/div&gt;
&lt;/div&gt;
&lt;/div&gt;
&lt;div class="card border-0 shadow-sm mb-4"&gt;
&lt;div class="card-body p-3 p-md-4"&gt;
&lt;h2 class="h5 fw-bold mb-3"&gt;ミニ例題：表面的理解から抜ける「要点→関係性」の作り方&lt;/h2&gt;
&lt;p class="small text-muted mb-3"&gt;長文でなくても、やり方は作れます。次の短文で練習します。&lt;/p&gt;
&lt;div class="border rounded-3 p-3" style="background: #f8f9fa;"&gt;
&lt;p class="mb-2 small"&gt;&lt;strong&gt;本文（短文）&lt;/strong&gt;&lt;br /&gt;
近年、読書量が多い子でも国語の点が伸びないことがある。理由の一つは、文章を読みながら要点を整理する習慣が弱いことだ。&lt;br /&gt;
例えば、具体例だけを追って満足し、筆者の主張を一言で言えないまま設問に進むと、選択肢で&lt;strong&gt;判断を誤り&lt;/strong&gt;やすい。&lt;br /&gt;
したがって、段落ごとに要点を一言化し、言い換えや対比の関係を押さえる練習が必要である。&lt;/p&gt;
&lt;div class="table-responsive-lg mb-0"&gt;
&lt;table class="table table-sm table-bordered align-middle mb-0"&gt;
&lt;thead class="table-light"&gt;
&lt;tr class="text-center"&gt;
&lt;th style="min-width: 160px;"&gt;作業&lt;/th&gt;
&lt;th&gt;答えの作り方&lt;/th&gt;
&lt;th style="min-width: 220px;"&gt;例（この短文の場合）&lt;/th&gt;
&lt;/tr&gt;
&lt;/thead&gt;
&lt;tbody&gt;
&lt;tr&gt;
&lt;td class="fw-bold"&gt;要点（一言）&lt;/td&gt;
&lt;td&gt;「何について」「どう言っているか」を名詞＋動詞で&lt;/td&gt;
&lt;td&gt;要点整理の習慣が弱いと点が伸びにくい&lt;/td&gt;
&lt;/tr&gt;
&lt;tr&gt;
&lt;td class="fw-bold"&gt;関係性&lt;/td&gt;
&lt;td&gt;理由→具体例→結論の順に骨組み化&lt;/td&gt;
&lt;td&gt;理由：要点整理が弱い → 例：具体例追いで判断がつかない → 結論：一言化が必要&lt;/td&gt;
&lt;/tr&gt;
&lt;tr&gt;
&lt;td class="fw-bold"&gt;設問に備える&lt;/td&gt;
&lt;td&gt;主張を支える「理由」と「例」をセットで持つ&lt;/td&gt;
&lt;td&gt;主張：練習が必要／理由：習慣が弱い／例：絞りきれない&lt;/td&gt;
&lt;/tr&gt;
&lt;/tbody&gt;
&lt;/table&gt;
&lt;/div&gt;
&lt;/div&gt;
&lt;div class="mt-3"&gt;
&lt;div class="fw-bold mb-2"&gt;この練習が効く理由&lt;/div&gt;
&lt;ul class="small mb-0"&gt;
&lt;li&gt;「読んだつもり」を防ぎ、主張を一言で押さえられる&lt;/li&gt;
&lt;li&gt;具体例を“材料”として扱え、設問で根拠が揺れにくい&lt;/li&gt;
&lt;li&gt;結果的に二度読みが減り、時間配分も改善しやすい&lt;/li&gt;
&lt;/ul&gt;
&lt;/div&gt;
&lt;/div&gt;
&lt;/div&gt;
&lt;div class="card border-0 shadow-sm mb-4"&gt;
&lt;div class="card-body p-3 p-md-4"&gt;
&lt;h2 class="h5 fw-bold mb-3"&gt;家庭で回る「週3回・10分」練習メニュー&lt;/h2&gt;
&lt;p class="small text-muted mb-3"&gt;家庭は“解説役”ではなく、やり方を回して残す役にすると続きます。&lt;/p&gt;
&lt;div class="row g-3"&gt;
&lt;div class="col-12 col-md-4"&gt;
&lt;div class="border rounded-3 p-3 h-100" style="background: #f5faff;"&gt;
&lt;div class="fw-bold mb-2"&gt;A：段落メモ（10分）&lt;/div&gt;
&lt;ul class="small mb-0"&gt;
&lt;li&gt;1段落ごとに一言（名詞＋動詞）&lt;/li&gt;
&lt;li&gt;役割ラベル：問題提起／理由／具体例／結論&lt;/li&gt;
&lt;li&gt;最後に全体主張を一言で&lt;/li&gt;
&lt;/ul&gt;
&lt;/div&gt;
&lt;/div&gt;
&lt;div class="col-12 col-md-4"&gt;
&lt;div class="border rounded-3 p-3 h-100" style="background: #fff7f0;"&gt;
&lt;div class="fw-bold mb-2"&gt;B：関係性チェック（10分）&lt;/div&gt;
&lt;ul class="small mb-0"&gt;
&lt;li&gt;言い換えをペアで囲む&lt;/li&gt;
&lt;li&gt;対比は左右セットで矢印&lt;/li&gt;
&lt;li&gt;因果は「原因→結果」を一本線&lt;/li&gt;
&lt;/ul&gt;
&lt;/div&gt;
&lt;/div&gt;
&lt;div class="col-12 col-md-4"&gt;
&lt;div class="border rounded-3 p-3 h-100" style="background: #f7fff5;"&gt;
&lt;div class="fw-bold mb-2"&gt;C：設問1問だけ（10分）&lt;/div&gt;
&lt;ul class="small mb-0"&gt;
&lt;li&gt;条件語に印（例：最も／正しい／適切）&lt;/li&gt;
&lt;li&gt;根拠範囲を先に決める&lt;/li&gt;
&lt;li&gt;選択肢は二点比較で切る&lt;/li&gt;
&lt;/ul&gt;
&lt;/div&gt;
&lt;/div&gt;
&lt;/div&gt;
&lt;div class="alert alert-info mt-3 mb-0"&gt;
&lt;div class="fw-bold mb-1"&gt;保護者が確認するのは1点だけ&lt;/div&gt;
&lt;div class="small"&gt;答えが合っているかではなく、「やり方のプロセスを守っているか」を確認してください。&lt;/div&gt;
&lt;/div&gt;
&lt;/div&gt;
&lt;/div&gt;
&lt;div class="card border-0 shadow-sm mb-4" style="background: #fffde7;"&gt;
&lt;div class="card-body p-3 p-md-4"&gt;
&lt;h2 class="h5 fw-bold mb-3"&gt;よくある質問（FAQ）&lt;/h2&gt;
&lt;p class="mb-2 small"&gt;&lt;strong&gt;Q. 本文は読めているのに、なぜ点が伸びないのですか？&lt;/strong&gt;&lt;br /&gt;
A. “理解した気”は、具体例や強い表現を拾って満足している状態で起きやすいです。要点を一言で押さえ、関係性（言い換え・対比・因果）を作ると設問でつまずきにくくなります。&lt;/p&gt;
&lt;p class="mb-2 small"&gt;&lt;strong&gt;Q. 要点を一言で言わせると嫌がります。&lt;/strong&gt;&lt;br /&gt;
A. 最初は保護者が候補を2つ出し、子どもに選ばせる形が続きやすいです。「名詞＋動詞」で短くするルールにすると負担が下がります。&lt;/p&gt;
&lt;p class="mb-2 small"&gt;&lt;strong&gt;Q. 記述が薄いのは語彙不足ですか？&lt;/strong&gt;&lt;br /&gt;
A. 語彙も影響しますが、まずは材料不足と順番ミスが多いです。材料を箇条書き→並べ替え→文章化の順を守るだけで点が安定しやすいです。&lt;/p&gt;
&lt;p class="mb-0 small"&gt;&lt;strong&gt;Q. 家庭で教えられないのですが大丈夫ですか？&lt;/strong&gt;&lt;br /&gt;
A. 大丈夫です。家庭は解説ではなく、段落メモ・関係性チェック・設問1問の“やり方を回す係”に徹すると、オンライン個別の効果が出やすくなります。&lt;/p&gt;
&lt;/div&gt;
&lt;/div&gt;
&lt;div class="card border-0 shadow-sm mb-4"&gt;
&lt;div class="card-body p-3 p-md-4"&gt;
&lt;h2 class="h5 fw-bold mb-3"&gt;この悩みが起きる背景&lt;/h2&gt;
&lt;div class="row g-3"&gt;
&lt;div class="col-12 col-lg-6"&gt;
&lt;div class="border rounded-3 p-3 h-100" style="background: #f8f9fa;"&gt;
&lt;div class="fw-bold mb-2"&gt;子どもがつまずく典型パターン&lt;/div&gt;
&lt;ul class="mb-0"&gt;
&lt;li&gt;段落の役割をつかまず、同じ熱量で全部読んでしまう&lt;/li&gt;
&lt;li&gt;言い換え・対比・因果のつながりを追わない&lt;/li&gt;
&lt;li&gt;設問に出そうな箇所探しに逃げ、主張が組み立たない&lt;/li&gt;
&lt;li&gt;読んだ内容が消え、設問で根拠が曖昧になる&lt;/li&gt;
&lt;/ul&gt;
&lt;/div&gt;
&lt;/div&gt;
&lt;div class="col-12 col-lg-6"&gt;
&lt;div class="border rounded-3 p-3 h-100" style="background: #fff;"&gt;
&lt;div class="fw-bold mb-2"&gt;止まりやすい処理ポイント&lt;/div&gt;
&lt;div class="table-responsive-lg"&gt;
&lt;table class="table table-sm table-bordered align-middle mb-0"&gt;
&lt;thead class="table-light"&gt;
&lt;tr class="text-center"&gt;
&lt;th style="min-width: 120px;"&gt;段階&lt;/th&gt;
&lt;th&gt;本来やること&lt;/th&gt;
&lt;th&gt;理解が浅い子のつまずき方&lt;/th&gt;
&lt;/tr&gt;
&lt;/thead&gt;
&lt;tbody&gt;
&lt;tr&gt;
&lt;td class="fw-bold text-center"&gt;本文処理&lt;/td&gt;
&lt;td&gt;段落要点と関係性を短い言葉で再現&lt;/td&gt;
&lt;td&gt;キーワード拾いで満足し、骨組みが残らない&lt;/td&gt;
&lt;/tr&gt;
&lt;tr&gt;
&lt;td class="fw-bold text-center"&gt;設問処理&lt;/td&gt;
&lt;td&gt;条件語を押さえ、根拠範囲を特定&lt;/td&gt;
&lt;td&gt;条件落ちで、本文にあるのに不正解を選ぶ&lt;/td&gt;
&lt;/tr&gt;
&lt;tr&gt;
&lt;td class="fw-bold text-center"&gt;記述&lt;/td&gt;
&lt;td&gt;材料抽出→並べ替え→文章化&lt;/td&gt;
&lt;td&gt;本文語句の貼り付けで薄い答案になる&lt;/td&gt;
&lt;/tr&gt;
&lt;/tbody&gt;
&lt;/table&gt;
&lt;/div&gt;
&lt;/div&gt;
&lt;/div&gt;
&lt;/div&gt;
&lt;div class="alert alert-warning mt-3 mb-0"&gt;
&lt;div class="fw-bold mb-1"&gt;具体例&lt;/div&gt;
&lt;div class="small"&gt;説明文で筆者の主張を問われたとき、強い言い回しを見つけて答えにしてしまうケースがあります。&lt;br /&gt;
本来は言い換えで繰り返される主張、対比で浮かび上がる結論、因果で支えられる論理を確認し、&lt;br /&gt;
段落の役割と全体の流れから主張を&lt;strong&gt;はっきりと捉える&lt;/strong&gt;必要があります。&lt;/div&gt;
&lt;/div&gt;
&lt;/div&gt;
&lt;/div&gt;
&lt;div class="card border-0 shadow-sm mb-4"&gt;
&lt;div class="card-body p-3 p-md-4"&gt;
&lt;h2 class="h5 fw-bold mb-3"&gt;オンライン国語個別指導が効果を発揮する理由&lt;/h2&gt;
&lt;div class="row g-3"&gt;
&lt;div class="col-12 col-lg-4"&gt;
&lt;div class="card h-100 border-0" style="background: #f5faff;"&gt;
&lt;div class="card-body"&gt;
&lt;div class="fw-bold mb-2"&gt;思考のズレを可視化&lt;/div&gt;
&lt;p class="small mb-0"&gt;手元カメラや画面共有で、どこに線を引いたか、どの語を根拠だと思ったかが把握できます。&lt;br /&gt;
結果ではなく、判断がズレた瞬間を特定して修正できます。&lt;/p&gt;
&lt;/div&gt;
&lt;/div&gt;
&lt;/div&gt;
&lt;div class="col-12 col-lg-4"&gt;
&lt;div class="card h-100 border-0" style="background: #fff7f0;"&gt;
&lt;div class="card-body"&gt;
&lt;div class="fw-bold mb-2"&gt;本文と設問の往復を一本化&lt;/div&gt;
&lt;p class="small mb-0"&gt;条件語の抽出、根拠範囲の特定、比較の流れを毎回同じやり方で再現します。&lt;br /&gt;
やり方が定まるほど、読解力と得点が安定します。&lt;/p&gt;
&lt;/div&gt;
&lt;/div&gt;
&lt;/div&gt;
&lt;div class="col-12 col-lg-4"&gt;
&lt;div class="card h-100 border-0" style="background: #f7fff5;"&gt;
&lt;div class="card-body"&gt;
&lt;div class="fw-bold mb-2"&gt;記述の回転が上がる&lt;/div&gt;
&lt;p class="small mb-0"&gt;添削して終わりではなく、その場で書き直しまで進められます。&lt;br /&gt;
再提出の回数が増えるほど、記述の再現性が上がります。&lt;/p&gt;
&lt;/div&gt;
&lt;/div&gt;
&lt;/div&gt;
&lt;/div&gt;
&lt;div class="border rounded-4 p-3 p-md-4 mt-3" style="background: linear-gradient(135deg,#0f172a,#1f2937); color: #fff;"&gt;
&lt;div class="row g-3 align-items-center"&gt;
&lt;div class="col-12 col-md-8"&gt;
&lt;div class="fw-bold mb-1"&gt;オンライン国語を個別指導で改善したいご家庭へ&lt;/div&gt;
&lt;div class="small" style="opacity: .9;"&gt;読解力・記述・過去問の扱いを、処理の流れとして一本化していく組み立てが重要です。&lt;br /&gt;
学習の土台から&lt;strong&gt;確立させる&lt;/strong&gt;場合は、下記をご覧ください。&lt;/div&gt;
&lt;/div&gt;
&lt;div class="col-12 col-md-4 text-md-end"&gt;&lt;a class="btn btn-warning fw-bold w-100 w-md-auto" href="https://dokkai-labo.tokyo/kobetsuonline01/" target="_blank" rel="noopener"&gt;&lt;br /&gt;
オンライン個別指導を見る&lt;br /&gt;
&lt;/a&gt;&lt;/div&gt;
&lt;/div&gt;
&lt;/div&gt;
&lt;div class="mt-3"&gt;
&lt;div class="fw-bold mb-2"&gt;過去問を段階的に補強できる理由&lt;/div&gt;
&lt;div class="table-responsive-lg"&gt;
&lt;table class="table table-bordered align-middle mb-0"&gt;
&lt;thead class="table-light"&gt;
&lt;tr class="text-center"&gt;
&lt;th style="min-width: 160px;"&gt;つまずきのタイプ&lt;/th&gt;
&lt;th&gt;ありがちな状態&lt;/th&gt;
&lt;th&gt;個別指導での改善のし方&lt;/th&gt;
&lt;/tr&gt;
&lt;/thead&gt;
&lt;tbody&gt;
&lt;tr&gt;
&lt;td class="fw-bold"&gt;要点抽出が弱い&lt;/td&gt;
&lt;td&gt;段落の役割が残らず、設問で判断がつかない&lt;/td&gt;
&lt;td&gt;段落メモと要点再現を定着化&lt;/td&gt;
&lt;/tr&gt;
&lt;tr&gt;
&lt;td class="fw-bold"&gt;条件読みの漏れ&lt;/td&gt;
&lt;td&gt;本文にあるのに条件違いでミスをする&lt;/td&gt;
&lt;td&gt;条件語マーキングと判定の流れに一貫性を持たせる&lt;/td&gt;
&lt;/tr&gt;
&lt;tr&gt;
&lt;td class="fw-bold"&gt;根拠比較が不足&lt;/td&gt;
&lt;td&gt;それっぽい選択肢を選ぶ&lt;/td&gt;
&lt;td&gt;根拠二点比較のやり方を導入&lt;/td&gt;
&lt;/tr&gt;
&lt;tr&gt;
&lt;td class="fw-bold"&gt;記述が薄い&lt;/td&gt;
&lt;td&gt;本文語句の貼り付けで要素不足&lt;/td&gt;
&lt;td&gt;材料抽出→並べ替え→文章化を徹底&lt;/td&gt;
&lt;/tr&gt;
&lt;/tbody&gt;
&lt;/table&gt;
&lt;/div&gt;
&lt;/div&gt;
&lt;/div&gt;
&lt;/div&gt;
&lt;div class="card border-0 shadow-sm mb-4"&gt;
&lt;div class="card-body p-3 p-md-4"&gt;
&lt;h2 class="h5 fw-bold mb-3"&gt;改善方法&lt;/h2&gt;
&lt;div class="alert alert-primary"&gt;
&lt;div class="fw-bold mb-1"&gt;ポイント&lt;/div&gt;
&lt;div class="small mb-0"&gt;結果ではなくやり方を定着化させます。本文処理→設問処理→記述の順で流れを作ると、読解力が安定しやすくなります。&lt;/div&gt;
&lt;/div&gt;
&lt;h3 class="h6 fw-bold mt-3"&gt;ステップ1：本文処理の改善&lt;/h3&gt;
&lt;div class="row g-3"&gt;
&lt;div class="col-12 col-lg-6"&gt;
&lt;div class="border rounded-3 p-3 h-100" style="background: #f8f9fa;"&gt;
&lt;div class="fw-bold mb-2"&gt;段落メモ&lt;/div&gt;
&lt;ul class="mb-0 small"&gt;
&lt;li&gt;各段落を一言で要約して役割をつかむ&lt;/li&gt;
&lt;li&gt;問題提起／具体例／反論／結論を&lt;strong&gt;はっきりさせること&lt;/strong&gt;を意識&lt;/li&gt;
&lt;li&gt;設問に戻ったとき迷わず要点に復帰できる状態を作る&lt;/li&gt;
&lt;/ul&gt;
&lt;/div&gt;
&lt;/div&gt;
&lt;div class="col-12 col-lg-6"&gt;
&lt;div class="border rounded-3 p-3 h-100" style="background: #fff;"&gt;
&lt;div class="fw-bold mb-2"&gt;関係性の抽出&lt;/div&gt;
&lt;div class="small"&gt;
&lt;div class="mb-2"&gt;&lt;span class="badge bg-secondary"&gt;言い換え&lt;/span&gt; つまり／要するに／言い換えると&lt;/div&gt;
&lt;div class="mb-2"&gt;&lt;span class="badge bg-secondary"&gt;対比&lt;/span&gt; しかし／一方で／対照的に&lt;/div&gt;
&lt;div class="mb-0"&gt;&lt;span class="badge bg-secondary"&gt;因果&lt;/span&gt; なぜなら／だから／その結果&lt;/div&gt;
&lt;/div&gt;
&lt;/div&gt;
&lt;/div&gt;
&lt;/div&gt;
&lt;div class="mt-3"&gt;
&lt;div class="fw-bold mb-2"&gt;おすすめのマーク例&lt;/div&gt;
&lt;div class="table-responsive-lg"&gt;
&lt;table class="table table-sm table-striped table-bordered align-middle mb-0"&gt;
&lt;thead class="table-light"&gt;
&lt;tr class="text-center"&gt;
&lt;th style="min-width: 140px;"&gt;要素&lt;/th&gt;
&lt;th&gt;目印&lt;/th&gt;
&lt;th&gt;狙い&lt;/th&gt;
&lt;/tr&gt;
&lt;/thead&gt;
&lt;tbody&gt;
&lt;tr&gt;
&lt;td class="fw-bold"&gt;主張&lt;/td&gt;
&lt;td&gt;二重線&lt;/td&gt;
&lt;td&gt;文章の核を残す&lt;/td&gt;
&lt;/tr&gt;
&lt;tr&gt;
&lt;td class="fw-bold"&gt;理由&lt;/td&gt;
&lt;td&gt;下線&lt;/td&gt;
&lt;td&gt;因果の根っこを押さえる&lt;/td&gt;
&lt;/tr&gt;
&lt;tr&gt;
&lt;td class="fw-bold"&gt;具体例&lt;/td&gt;
&lt;td&gt;波線&lt;/td&gt;
&lt;td&gt;主張を支える材料として管理&lt;/td&gt;
&lt;/tr&gt;
&lt;tr&gt;
&lt;td class="fw-bold"&gt;対比&lt;/td&gt;
&lt;td&gt;左右矢印&lt;/td&gt;
&lt;td&gt;結論を浮かび上がらせる&lt;/td&gt;
&lt;/tr&gt;
&lt;tr&gt;
&lt;td class="fw-bold"&gt;言い換え&lt;/td&gt;
&lt;td&gt;同じ印でペア&lt;/td&gt;
&lt;td&gt;主張を&lt;strong&gt;見極める&lt;/strong&gt;&lt;/td&gt;
&lt;/tr&gt;
&lt;/tbody&gt;
&lt;/table&gt;
&lt;/div&gt;
&lt;/div&gt;
&lt;h3 class="h6 fw-bold mt-4"&gt;ステップ2：設問処理の改善&lt;/h3&gt;
&lt;div class="row g-3"&gt;
&lt;div class="col-12 col-lg-7"&gt;
&lt;div class="border rounded-3 p-3 h-100" style="background: #fff7f0;"&gt;
&lt;div class="fw-bold mb-2"&gt;設問の処理の流れ&lt;/div&gt;
&lt;ol class="mb-0 small"&gt;
&lt;li&gt;設問を一言で言い直す&lt;/li&gt;
&lt;li&gt;条件語に印をつける&lt;/li&gt;
&lt;li&gt;根拠範囲を先に決める&lt;/li&gt;
&lt;li&gt;比較が必要なら二点比較する&lt;/li&gt;
&lt;li&gt;条件に合うかで選択肢を切る&lt;/li&gt;
&lt;/ol&gt;
&lt;/div&gt;
&lt;/div&gt;
&lt;div class="col-12 col-lg-5"&gt;
&lt;div class="border rounded-3 p-3 h-100" style="background: #f5faff;"&gt;
&lt;div class="fw-bold mb-2"&gt;よくある取りこぼし&lt;/div&gt;
&lt;ul class="mb-0 small"&gt;
&lt;li&gt;本文にあるが条件を満たさない&lt;/li&gt;
&lt;li&gt;一部は合うが結論がすり替わる&lt;/li&gt;
&lt;li&gt;根拠比較をせず雰囲気で選ぶ&lt;/li&gt;
&lt;/ul&gt;
&lt;/div&gt;
&lt;/div&gt;
&lt;/div&gt;
&lt;h3 class="h6 fw-bold mt-4"&gt;ステップ3：記述改善&lt;/h3&gt;
&lt;div class="border rounded-3 p-3" style="background: #f7fff5;"&gt;
&lt;div class="fw-bold mb-2"&gt;記述の進め方&lt;/div&gt;
&lt;div class="row g-3"&gt;
&lt;div class="col-12 col-md-4"&gt;
&lt;div class="p-3 rounded-3 h-100" style="background: #ffffff;"&gt;
&lt;div class="fw-bold"&gt;材料を抜き出す&lt;/div&gt;
&lt;div class="small text-muted"&gt;必須要素を&lt;strong&gt;特定する&lt;/strong&gt;&lt;/div&gt;
&lt;/div&gt;
&lt;/div&gt;
&lt;div class="col-12 col-md-4"&gt;
&lt;div class="p-3 rounded-3 h-100" style="background: #ffffff;"&gt;
&lt;div class="fw-bold"&gt;要素を並べ替える&lt;/div&gt;
&lt;div class="small text-muted"&gt;因果／対比の順を守る&lt;/div&gt;
&lt;/div&gt;
&lt;/div&gt;
&lt;div class="col-12 col-md-4"&gt;
&lt;div class="p-3 rounded-3 h-100" style="background: #ffffff;"&gt;
&lt;div class="fw-bold"&gt;文章化する&lt;/div&gt;
&lt;div class="small text-muted"&gt;主語と指示語を補う&lt;/div&gt;
&lt;/div&gt;
&lt;/div&gt;
&lt;/div&gt;
&lt;div class="mt-3"&gt;
&lt;div class="fw-bold mb-2"&gt;添削後に必ず行うこと&lt;/div&gt;
&lt;ul class="mb-0 small"&gt;
&lt;li&gt;指摘箇所だけ直して終わらない&lt;/li&gt;
&lt;li&gt;追加すべき要素を箇条書きにする&lt;/li&gt;
&lt;li&gt;文章全体を組み直して再提出する&lt;/li&gt;
&lt;/ul&gt;
&lt;/div&gt;
&lt;/div&gt;
&lt;/div&gt;
&lt;/div&gt;
&lt;div class="card border-0 shadow-sm mb-4"&gt;
&lt;div class="card-body p-3 p-md-4"&gt;
&lt;h2 class="h5 fw-bold mb-3"&gt;家庭でできるフォローと役割分担&lt;/h2&gt;
&lt;div class="row g-3"&gt;
&lt;div class="col-12 col-lg-6"&gt;
&lt;div class="alert alert-secondary mb-0"&gt;
&lt;div class="fw-bold mb-1"&gt;家庭は継続系を支える&lt;/div&gt;
&lt;div class="small mb-0"&gt;読解や記述の基盤づくりは個別指導で身につけさせつつ、家庭は語彙・漢字・過去問管理などの継続領域を支えると効率が上がります。&lt;/div&gt;
&lt;/div&gt;
&lt;/div&gt;
&lt;div class="col-12 col-lg-6"&gt;
&lt;div class="alert alert-danger mb-0"&gt;
&lt;div class="fw-bold mb-1"&gt;やりすぎ注意&lt;/div&gt;
&lt;div class="small mb-0"&gt;親が解説しすぎる、答えを誘導する、本人の言葉で説明させない、は逆効果になりやすいです。&lt;br /&gt;
正解にする係ではなく、やり方を守れているか確認する係が理想です。&lt;/div&gt;
&lt;/div&gt;
&lt;/div&gt;
&lt;/div&gt;
&lt;div class="mt-3 table-responsive-lg"&gt;
&lt;table class="table table-bordered align-middle mb-0"&gt;
&lt;thead class="table-light"&gt;&lt;/thead&gt;
&lt;thead class="table-light"&gt;
&lt;tr class="text-center"&gt;
&lt;th style="min-width: 150px;"&gt;項目&lt;/th&gt;
&lt;th&gt;家庭での役割&lt;/th&gt;
&lt;th&gt;狙い&lt;/th&gt;
&lt;/tr&gt;
&lt;/thead&gt;
&lt;tbody&gt;
&lt;tr&gt;
&lt;td class="fw-bold"&gt;語彙・漢字&lt;/td&gt;
&lt;td&gt;短時間で毎日、ミスの原因を記録する&lt;/td&gt;
&lt;td&gt;抽象語の理解を底上げし読解力の土台を作る&lt;/td&gt;
&lt;/tr&gt;
&lt;tr&gt;
&lt;td class="fw-bold"&gt;音読&lt;/td&gt;
&lt;td&gt;文構造を崩さず読む練習として使う&lt;/td&gt;
&lt;td&gt;係り受け・句読点の切れ目を安定させる&lt;/td&gt;
&lt;/tr&gt;
&lt;tr&gt;
&lt;td class="fw-bold"&gt;過去問管理&lt;/td&gt;
&lt;td&gt;実施日・得点・ミスの理由・再提出回数を記録&lt;/td&gt;
&lt;td&gt;過去問を消耗戦から改善サイクルへ変える&lt;/td&gt;
&lt;/tr&gt;
&lt;/tbody&gt;
&lt;/table&gt;
&lt;/div&gt;
&lt;/div&gt;
&lt;/div&gt;
&lt;div class="card border-0 shadow-sm mb-4"&gt;
&lt;div class="card-body p-3 p-md-4"&gt;
&lt;h2 class="h5 fw-bold mb-3"&gt;どんな子に相性が良いか&lt;/h2&gt;
&lt;div class="row g-3"&gt;
&lt;div class="col-12 col-lg-7"&gt;
&lt;div class="border rounded-3 p-3 h-100" style="background: #f8f9fa;"&gt;
&lt;div class="fw-bold mb-2"&gt;オンライン国語の個別指導が合いやすいタイプ&lt;/div&gt;
&lt;div class="d-flex flex-wrap gap-2 mb-2"&gt;&lt;span class="badge bg-success"&gt;読む速度はあるが設問でつまずく&lt;/span&gt;&lt;br /&gt;
&lt;span class="badge bg-success"&gt;説明を聞けば分かるが再現できない&lt;/span&gt;&lt;br /&gt;
&lt;span class="badge bg-success"&gt;記述で要素漏れ・順番ミスが多い&lt;/span&gt;&lt;br /&gt;
&lt;span class="badge bg-success"&gt;集団塾で伸び悩む&lt;/span&gt;&lt;/div&gt;
&lt;div class="small mb-0"&gt;1対1では、ミスの瞬間を逃さず、読解力と記述を正しい手順として身につけさせられます。&lt;br /&gt;
過程の可視化が必要な子ほど効果が出やすい傾向があります。&lt;/div&gt;
&lt;/div&gt;
&lt;/div&gt;
&lt;div class="col-12 col-lg-5"&gt;
&lt;div class="border rounded-3 p-3 h-100" style="background: #fff;"&gt;
&lt;div class="fw-bold mb-2"&gt;説明文が苦手な場合&lt;/div&gt;
&lt;p class="small mb-2"&gt;説明文では論理語・言い換え・対比・因果の処理が得点を左右します。&lt;br /&gt;
読み方の体系を後半で確認したい方は、専門記事も併せてご覧ください。&lt;/p&gt;
&lt;p&gt;&lt;a class="btn btn-outline-primary w-100" href="https://dokkai-labo.tokyo/setsumeibun/" target="_blank" rel="noopener"&gt;&lt;br /&gt;
説明文の読み方をチェック&lt;br /&gt;
&lt;/a&gt;&lt;/p&gt;
&lt;/div&gt;
&lt;/div&gt;
&lt;/div&gt;
&lt;div class="mt-3"&gt;
&lt;div class="fw-bold mb-2"&gt;家庭での確認チェック&lt;/div&gt;
&lt;div class="table-responsive-lg"&gt;
&lt;table class="table table-sm table-hover table-bordered align-middle mb-0"&gt;
&lt;thead class="table-light"&gt;
&lt;tr class="text-center"&gt;
&lt;th style="min-width: 220px;"&gt;確認項目&lt;/th&gt;
&lt;th&gt;できている&lt;/th&gt;
&lt;th&gt;要改善&lt;/th&gt;
&lt;/tr&gt;
&lt;/thead&gt;
&lt;tbody&gt;
&lt;tr&gt;
&lt;td&gt;段落ごとに一言で要点を言える&lt;/td&gt;
&lt;td class="text-center"&gt;□&lt;/td&gt;
&lt;td class="text-center"&gt;□&lt;/td&gt;
&lt;/tr&gt;
&lt;tr&gt;
&lt;td&gt;対比・言い換え・因果を本文から拾える&lt;/td&gt;
&lt;td class="text-center"&gt;□&lt;/td&gt;
&lt;td class="text-center"&gt;□&lt;/td&gt;
&lt;/tr&gt;
&lt;tr&gt;
&lt;td&gt;設問の条件語に必ず印をつけている&lt;/td&gt;
&lt;td class="text-center"&gt;□&lt;/td&gt;
&lt;td class="text-center"&gt;□&lt;/td&gt;
&lt;/tr&gt;
&lt;tr&gt;
&lt;td&gt;選択肢は根拠と条件で切れている&lt;/td&gt;
&lt;td class="text-center"&gt;□&lt;/td&gt;
&lt;td class="text-center"&gt;□&lt;/td&gt;
&lt;/tr&gt;
&lt;tr&gt;
&lt;td&gt;記述は材料抽出→並べ替え→文章化の順で書ける&lt;/td&gt;
&lt;td class="text-center"&gt;□&lt;/td&gt;
&lt;td class="text-center"&gt;□&lt;/td&gt;
&lt;/tr&gt;
&lt;/tbody&gt;
&lt;/table&gt;
&lt;/div&gt;
&lt;/div&gt;
&lt;/div&gt;
&lt;/div&gt;
&lt;div class="card border-0 shadow-sm"&gt;
&lt;div class="card-body p-3 p-md-4"&gt;
&lt;h2 class="h5 fw-bold mb-3"&gt;まとめ&lt;/h2&gt;
&lt;p class="mb-3"&gt;本文を読めていても理解が浅い場合、要点抽出と関係性把握という処理のやり方が身についていないことが原因になりがちです。&lt;br /&gt;
オンライン国語の個別指導では、思考のズレを可視化し、本文処理・設問処理・記述を正しい流れとして一本化できます。&lt;/p&gt;
&lt;p class="mb-3"&gt;理解の浅さが「読むのに時間がかかる」「長文が終わらない」に直結しているケースも多いです。二度読みを減らす手当てや、設問への適切なアプローチ、時間配分の作り方まで含めて整理した記事は、&lt;a href="https://dokkai-labo.tokyo/blog/jikanhaibun/" target="_blank" rel="noopener"&gt;中学受験国語の時間配分・時短術【全体像はこちら】&lt;/a&gt;にまとめています。&lt;/p&gt;
&lt;div class="border rounded-4 p-3 p-md-4" style="background: linear-gradient(135deg,#111827,#374151); color: #fff;"&gt;
&lt;div class="row g-3 align-items-center"&gt;
&lt;div class="col-12 col-md-8"&gt;
&lt;div class="fw-bold mb-1"&gt;読解力と記述を早く改善したい方へ&lt;/div&gt;
&lt;div class="small" style="opacity: .9;"&gt;中学受験の国語でお困りの方は、オンライン国語の個別指導で処理の流れを確立させることが改善の近道です。&lt;/div&gt;
&lt;/div&gt;
&lt;div class="col-12 col-md-4 text-md-end"&gt;&lt;a class="btn btn-warning fw-bold w-100 w-md-auto" href="https://dokkai-labo.tokyo/kobetsuonline01/" target="_blank" rel="noopener"&gt;&lt;br /&gt;
オンライン個別を確認する&lt;br /&gt;
&lt;/a&gt;&lt;/div&gt;
&lt;/div&gt;
&lt;/div&gt;
&lt;p class="text-muted small mt-3 mb-0"&gt;
&lt;/div&gt;
&lt;/div&gt;
&lt;/div&gt;
------</t>
  </si>
  <si>
    <t>https://dokkai-labo.tokyo/col_blog/waseda-academy-kokugo-speed/</t>
  </si>
  <si>
    <t>以下のページは不自然なワードを使用しています。
これらを適切に自然な言葉に置き換えて下さい。
なお、本文の装飾や構造は絶対に変えないでください。
【対象ページURL】
https://dokkai-labo.tokyo/col_blog/waseda-academy-kokugo-speed/
【検出された不自然ワード】
- 型
- 整え
【本文】
------
&lt;div class="container my-4"&gt;
&lt;p&gt;&amp;nbsp;&lt;/p&gt;
&lt;p&gt;&amp;nbsp;&lt;/p&gt;
&lt;div class="container my-4"&gt;
&lt;section class="card shadow-sm border-0 mb-4" style="background: linear-gradient(135deg, #4a148c, #006064); color: #fff;"&gt;
&lt;div class="card-body p-4 p-md-5"&gt;
&lt;div class="d-flex flex-wrap gap-2 align-items-center mb-3"&gt;&lt;span class="badge bg-warning text-dark" style="font-size: .85rem;"&gt;中学受験／早稲アカ&lt;/span&gt;&lt;br /&gt;
&lt;span class="badge bg-light text-dark" style="font-size: .8rem;"&gt;国語の処理速度&lt;/span&gt;&lt;br /&gt;
&lt;span class="badge bg-dark" style="font-size: .8rem;"&gt;保護者向け&lt;/span&gt;&lt;/div&gt;
&lt;h1 class="h3 h2-md mb-3" style="line-height: 1.55;"&gt;早稲アカ生の国語で「時間が足りない」を解決する処理速度のそろえ方&lt;/h1&gt;
&lt;p class="mb-4" style="opacity: .95; font-size: 1.02rem; line-height: 1.9;"&gt;早稲アカは宿題量が多く、処理速度が足りないと回し切れずに本文の読みが粗くなりがちです。&lt;br /&gt;
その結果、根拠が薄いまま解いてミスが増え、記述も時間切れになりやすくなります。&lt;br /&gt;
オンライン国語の個別指導では、段落要点整理や設問の先読みなど、速度を上げる具体技術を可視化し、&lt;br /&gt;
ためらいと探し直しを減らして得点を安定させます。&lt;/p&gt;
&lt;p class="mb-4" style="opacity: .95; font-size: 1.0rem; line-height: 1.9;"&gt;大手塾教材の位置づけ（新演習・予習シリーズ・SAPIXの難易度/分量の比較や、併用の考え方）は、&lt;a href="https://dokkai-labo.tokyo/blog/ootechuugakuzyukunokokugotekisutohikaku/" target="_blank" rel="noopener"&gt;全体像はこちら&lt;/a&gt;で整理しています。&lt;/p&gt;
&lt;div class="d-flex flex-column flex-md-row gap-2"&gt;&lt;a class="btn btn-warning btn-lg fw-bold" href="https://dokkai-labo.tokyo/kobetsuonline01/" target="_blank" rel="noopener"&gt;&lt;br /&gt;
オンライン国語個別の詳細を見る&lt;br /&gt;
&lt;/a&gt;&lt;br /&gt;
&lt;a class="btn btn-outline-light btn-lg" style="border-width: 2px;" href="#toc"&gt;&lt;br /&gt;
改善の流れを先に見る&lt;br /&gt;
&lt;/a&gt;&lt;/div&gt;
&lt;div class="mt-4 p-3 p-md-4 rounded" style="background: rgba(255,255,255,.12); border: 1px solid rgba(255,255,255,.25);"&gt;
&lt;div class="row g-3"&gt;
&lt;div class="col-md-4"&gt;
&lt;div class="fw-bold mb-1"&gt;この記事で分かること&lt;/div&gt;
&lt;ul class="mb-0 ps-3" style="line-height: 1.85;"&gt;
&lt;li&gt;処理速度が遅くなる本当の原因&lt;/li&gt;
&lt;li&gt;早稲アカ生の減点パターン&lt;/li&gt;
&lt;li&gt;オンライン個別での改善ステップ&lt;/li&gt;
&lt;/ul&gt;
&lt;/div&gt;
&lt;div class="col-md-4"&gt;
&lt;div class="fw-bold mb-1"&gt;よくある悩み&lt;/div&gt;
&lt;ul class="mb-0 ps-3" style="line-height: 1.85;"&gt;
&lt;li&gt;時間が足りず読み切れない&lt;/li&gt;
&lt;li&gt;選択肢で迷って進まない&lt;/li&gt;
&lt;li&gt;記述が間に合わない&lt;/li&gt;
&lt;/ul&gt;
&lt;/div&gt;
&lt;div class="col-md-4"&gt;
&lt;div class="fw-bold mb-1"&gt;SEOキーワード&lt;/div&gt;
&lt;div class="d-flex flex-wrap gap-2"&gt;&lt;span class="badge bg-light text-dark"&gt;オンライン国語&lt;/span&gt;&lt;br /&gt;
&lt;span class="badge bg-light text-dark"&gt;中学受験&lt;/span&gt;&lt;br /&gt;
&lt;span class="badge bg-light text-dark"&gt;国語専門塾&lt;/span&gt;&lt;br /&gt;
&lt;span class="badge bg-light text-dark"&gt;記述&lt;/span&gt;&lt;br /&gt;
&lt;span class="badge bg-light text-dark"&gt;読解力&lt;/span&gt;&lt;br /&gt;
&lt;span class="badge bg-light text-dark"&gt;個別指導&lt;/span&gt;&lt;br /&gt;
&lt;span class="badge bg-light text-dark"&gt;過去問&lt;/span&gt;&lt;/div&gt;
&lt;/div&gt;
&lt;/div&gt;
&lt;/div&gt;
&lt;/div&gt;
&lt;/section&gt;
&lt;section id="toc" class="card shadow-sm border-0 mb-4"&gt;
&lt;div class="card-body p-3 p-md-4"&gt;
&lt;div class="d-flex align-items-center justify-content-between flex-wrap gap-2 mb-2"&gt;
&lt;h2 class="h5 mb-0"&gt;この記事の構成&lt;/h2&gt;
&lt;p&gt;&lt;span class="text-muted" style="font-size: .92rem;"&gt;読み時間目安：10〜15分&lt;/span&gt;&lt;/p&gt;
&lt;/div&gt;
&lt;div class="d-flex flex-wrap gap-2"&gt;&lt;a class="btn btn-sm btn-outline-primary" href="#bg"&gt;背景（時間ロスの原因）&lt;/a&gt;&lt;br /&gt;
&lt;a class="btn btn-sm btn-outline-primary" href="#why"&gt;オンライン指導の利点&lt;/a&gt;&lt;br /&gt;
&lt;a class="btn btn-sm btn-outline-primary" href="#steps"&gt;3つの改善ステップ&lt;/a&gt;&lt;br /&gt;
&lt;a class="btn btn-sm btn-outline-primary" href="#home"&gt;家庭のフォロー&lt;/a&gt;&lt;br /&gt;
&lt;a class="btn btn-sm btn-outline-primary" href="#fit"&gt;相性の良いタイプ&lt;/a&gt;&lt;br /&gt;
&lt;a class="btn btn-sm btn-outline-primary" href="#sum"&gt;まとめ&lt;/a&gt;&lt;/div&gt;
&lt;/div&gt;
&lt;/section&gt;
&lt;section id="bg" class="card shadow-sm border-0 mb-4"&gt;
&lt;div class="card-header border-0 py-3" style="background: #ede7f6;"&gt;
&lt;h2 id="bg" class="h5 mb-0"&gt;早稲アカ国語で時間が足りなくなる構造的な原因&lt;/h2&gt;
&lt;/div&gt;
&lt;div class="card-body p-3 p-md-4"&gt;
&lt;p style="line-height: 1.95;"&gt;早稲アカ生の国語で時間が足りなくなる原因は、読む速さそのものよりも、&lt;br /&gt;
&lt;strong&gt;処理の順番&lt;/strong&gt;と&lt;strong&gt;戻り方&lt;/strong&gt;がそろっておらず、探し直しとためらいが増えている点にあります。&lt;br /&gt;
宿題量が多い環境では、処理のムダがそのまま減点につながります。&lt;/p&gt;
&lt;div class="alert alert-primary mb-3" style="border-left: 6px solid #1e88e5;"&gt;
&lt;div class="fw-bold mb-1"&gt;結論&lt;/div&gt;
&lt;div&gt;処理速度の改善は速読ではなく、&lt;strong&gt;ためらいと探し直しを減らす組み立て&lt;/strong&gt;で作れます。&lt;/div&gt;
&lt;/div&gt;
&lt;div class="d-none d-md-block"&gt;
&lt;div class="table-responsive"&gt;
&lt;table class="table table-bordered align-middle mb-0"&gt;
&lt;thead style="background: #e3f2fd;"&gt;
&lt;tr class="text-center"&gt;
&lt;th style="width: 26%;"&gt;典型パターン&lt;/th&gt;
&lt;th style="width: 37%;"&gt;時間ロスの正体&lt;/th&gt;
&lt;th style="width: 37%;"&gt;減点につながる場面&lt;/th&gt;
&lt;/tr&gt;
&lt;/thead&gt;
&lt;tbody&gt;
&lt;tr&gt;
&lt;td class="fw-bold"&gt;最初から丁寧に読み過ぎる&lt;/td&gt;
&lt;td&gt;設問処理の時間が足りなくなる&lt;/td&gt;
&lt;td&gt;後半の記述が時間切れ&lt;/td&gt;
&lt;/tr&gt;
&lt;tr&gt;
&lt;td class="fw-bold"&gt;設問を見てから本文探索が長い&lt;/td&gt;
&lt;td&gt;戻り先がズレて探し直しが発生&lt;/td&gt;
&lt;td&gt;抜き出し・理由説明で要素落ち&lt;/td&gt;
&lt;/tr&gt;
&lt;tr&gt;
&lt;td class="fw-bold"&gt;傍線部周辺だけで判断&lt;/td&gt;
&lt;td&gt;全体関係が取れず選択肢で迷う&lt;/td&gt;
&lt;td&gt;似た選択肢で減点&lt;/td&gt;
&lt;/tr&gt;
&lt;tr&gt;
&lt;td class="fw-bold"&gt;記述を探しながら書き始める&lt;/td&gt;
&lt;td&gt;途中で材料不足に気づき書き直す&lt;/td&gt;
&lt;td&gt;条件漏れ・要素不足&lt;/td&gt;
&lt;/tr&gt;
&lt;tr&gt;
&lt;td class="fw-bold"&gt;直しが解説読みで終了&lt;/td&gt;
&lt;td&gt;次回も同じ遅さを繰り返す&lt;/td&gt;
&lt;td&gt;過去問でも点が安定しない&lt;/td&gt;
&lt;/tr&gt;
&lt;/tbody&gt;
&lt;/table&gt;
&lt;/div&gt;
&lt;/div&gt;
&lt;div class="d-md-none"&gt;
&lt;div class="row g-2"&gt;
&lt;div class="col-12"&gt;
&lt;div class="p-3 rounded border" style="background: #fafafa;"&gt;
&lt;div class="fw-bold"&gt;最初から丁寧に読み過ぎる&lt;/div&gt;
&lt;div class="small text-muted"&gt;設問処理の時間が残らない&lt;/div&gt;
&lt;div class="mt-2"&gt;&lt;span class="badge bg-primary"&gt;減点&lt;/span&gt; 後半の記述が時間切れ&lt;/div&gt;
&lt;/div&gt;
&lt;/div&gt;
&lt;div class="col-12"&gt;
&lt;div class="p-3 rounded border" style="background: #fafafa;"&gt;
&lt;div class="fw-bold"&gt;本文探索が長い&lt;/div&gt;
&lt;div class="small text-muted"&gt;戻り先がズレて探し直し&lt;/div&gt;
&lt;div class="mt-2"&gt;&lt;span class="badge bg-primary"&gt;減点&lt;/span&gt; 要素落ち、理由不足&lt;/div&gt;
&lt;/div&gt;
&lt;/div&gt;
&lt;div class="col-12"&gt;
&lt;div class="p-3 rounded border" style="background: #fafafa;"&gt;
&lt;div class="fw-bold"&gt;選択肢で迷う&lt;/div&gt;
&lt;div class="small text-muted"&gt;全体関係が取れず比較が長い&lt;/div&gt;
&lt;div class="mt-2"&gt;&lt;span class="badge bg-primary"&gt;減点&lt;/span&gt; 似た選択肢で誤答&lt;/div&gt;
&lt;/div&gt;
&lt;/div&gt;
&lt;div class="col-12"&gt;
&lt;div class="p-3 rounded border" style="background: #fafafa;"&gt;
&lt;div class="fw-bold"&gt;記述の書き直しが多い&lt;/div&gt;
&lt;div class="small text-muted"&gt;材料不足で途中修正&lt;/div&gt;
&lt;div class="mt-2"&gt;&lt;span class="badge bg-primary"&gt;減点&lt;/span&gt; 条件漏れ、字数超過&lt;/div&gt;
&lt;/div&gt;
&lt;/div&gt;
&lt;div class="col-12"&gt;
&lt;div class="p-3 rounded border" style="background: #fafafa;"&gt;
&lt;div class="fw-bold"&gt;直しが浅い&lt;/div&gt;
&lt;div class="small text-muted"&gt;遅さが定着&lt;/div&gt;
&lt;div class="mt-2"&gt;&lt;span class="badge bg-primary"&gt;減点&lt;/span&gt; 過去問でも再発&lt;/div&gt;
&lt;/div&gt;
&lt;/div&gt;
&lt;/div&gt;
&lt;/div&gt;
&lt;hr class="my-4" /&gt;
&lt;h3 class="h6"&gt;具体例：読み終わらないのではなく探し直しが多いケース&lt;/h3&gt;
&lt;p style="line-height: 1.95;"&gt;例えば「理由を二つ」「筆者の考え」「傍線部の内容を説明」といった設問で、根拠が複数段落に散らばると、&lt;br /&gt;
戻り先が定まらない子は本文探索が長くなります。&lt;/p&gt;
&lt;ul class="mb-0" style="line-height: 1.95;"&gt;
&lt;li&gt;段落の役割を押さえずに読み進める&lt;/li&gt;
&lt;li&gt;設問を見てから戻るが、どの段落に理由があるか見当がつかない&lt;/li&gt;
&lt;li&gt;探すために斜め読みを繰り返し、同じ段落を複数回読む&lt;/li&gt;
&lt;/ul&gt;
&lt;div class="mt-3 p-3 rounded" style="background: #fff3e0; border: 1px solid #ffe0b2;"&gt;
&lt;div class="fw-bold mb-1"&gt;ポイント&lt;/div&gt;
&lt;div&gt;必要なのは速読ではなく、&lt;strong&gt;戻り先を定めるための構造把握&lt;/strong&gt;です。&lt;/div&gt;
&lt;/div&gt;
&lt;/div&gt;
&lt;/section&gt;
&lt;section id="why" class="card shadow-sm border-0 mb-4"&gt;
&lt;div class="card-header border-0 py-3" style="background: #e0f2f1;"&gt;
&lt;h2 id="why" class="h5 mb-0"&gt;早稲アカ生のスピードアップにオンライン個別が効く理由&lt;/h2&gt;
&lt;/div&gt;
&lt;div class="card-body p-3 p-md-4"&gt;
&lt;p style="line-height: 1.95;"&gt;早稲アカ生は宿題とテストの回転が速いため、短期間で改善するには&lt;br /&gt;
&lt;strong&gt;進め方を見える形にして流れを定着&lt;/strong&gt;させることが重要です。オンライン国語の個別指導は、その可視化に強みがあります。&lt;/p&gt;
&lt;div class="row g-3"&gt;
&lt;div class="col-md-6"&gt;
&lt;div class="h-100 p-3 rounded border" style="background: #fafafa;"&gt;
&lt;div class="fw-bold mb-2"&gt;手元カメラで遅さの発生点を特定&lt;/div&gt;
&lt;ul class="mb-0" style="line-height: 1.9;"&gt;
&lt;li&gt;設問をどう読んでいるか&lt;/li&gt;
&lt;li&gt;どこを根拠にしているか&lt;/li&gt;
&lt;li&gt;ためらったときの戻り方&lt;/li&gt;
&lt;/ul&gt;
&lt;/div&gt;
&lt;/div&gt;
&lt;div class="col-md-6"&gt;
&lt;div class="h-100 p-3 rounded border" style="background: #fafafa;"&gt;
&lt;div class="fw-bold mb-2"&gt;本文と設問の往復を画面上に残す&lt;/div&gt;
&lt;ul class="mb-0" style="line-height: 1.9;"&gt;
&lt;li&gt;段落番号で戻り先を定める&lt;/li&gt;
&lt;li&gt;対比・因果を見える化&lt;/li&gt;
&lt;li&gt;言い換え対応をメモ化&lt;/li&gt;
&lt;/ul&gt;
&lt;/div&gt;
&lt;/div&gt;
&lt;div class="col-md-6"&gt;
&lt;div class="h-100 p-3 rounded border" style="background: #fafafa;"&gt;
&lt;div class="fw-bold mb-2"&gt;記述の材料整理から文章化まで一気通貫&lt;/div&gt;
&lt;ul class="mb-0" style="line-height: 1.9;"&gt;
&lt;li&gt;材料不足を先に潰す&lt;/li&gt;
&lt;li&gt;条件を落とさない&lt;/li&gt;
&lt;li&gt;書き換えまで即時反映&lt;/li&gt;
&lt;/ul&gt;
&lt;/div&gt;
&lt;/div&gt;
&lt;div class="col-md-6"&gt;
&lt;div class="h-100 p-3 rounded border" style="background: #fafafa;"&gt;
&lt;div class="fw-bold mb-2"&gt;直しを改善履歴にして再現性を作る&lt;/div&gt;
&lt;ul class="mb-0" style="line-height: 1.9;"&gt;
&lt;li&gt;誤答理由を本文根拠で説明&lt;/li&gt;
&lt;li&gt;同じ設問の再提出&lt;/li&gt;
&lt;li&gt;減点タイプ別に直しを分ける&lt;/li&gt;
&lt;/ul&gt;
&lt;/div&gt;
&lt;/div&gt;
&lt;/div&gt;
&lt;div class="mt-4 p-3 p-md-4 rounded" style="background: linear-gradient(135deg, rgba(30,136,229,.12), rgba(0,150,136,.12)); border: 1px solid rgba(0,0,0,.08);"&gt;
&lt;div class="d-flex flex-column flex-md-row align-items-start align-items-md-center justify-content-between gap-2"&gt;
&lt;div&gt;
&lt;div class="fw-bold mb-1"&gt;オンラインでそろえる近道&lt;/div&gt;
&lt;div style="line-height: 1.9;"&gt;中学受験国語をオンラインでそろえたい場合は、&lt;br /&gt;
&lt;a href="https://dokkai-labo.tokyo/kobetsuonline01/" target="_blank" rel="noopener"&gt;オンライン個別指導&lt;/a&gt;&lt;br /&gt;
が適しています。処理速度は、個別で流れを定着させた方が短期間で変わります。&lt;/div&gt;
&lt;/div&gt;
&lt;p&gt;&lt;a class="btn btn-primary fw-bold" href="https://dokkai-labo.tokyo/kobetsuonline01/" target="_blank" rel="noopener"&gt;&lt;br /&gt;
指導の流れを見る&lt;br /&gt;
&lt;/a&gt;&lt;/p&gt;
&lt;/div&gt;
&lt;/div&gt;
&lt;/div&gt;
&lt;/section&gt;
&lt;section id="steps" class="card shadow-sm border-0 mb-4"&gt;
&lt;div class="card-header border-0 py-3" style="background: #fff8e1;"&gt;
&lt;h2 id="steps" class="h5 mb-0"&gt;得点を安定させる3つの改善ステップ（処理速度の上げ方）&lt;/h2&gt;
&lt;/div&gt;
&lt;div class="card-body p-3 p-md-4"&gt;
&lt;p style="line-height: 1.95;"&gt;目的は速く読むことではなく、ためらいと探し直しを減らして時間内に得点を安定させることです。&lt;br /&gt;
次の3ステップを定着させると、処理速度が上がりやすくなります。&lt;/p&gt;
&lt;div class="row g-3"&gt;
&lt;div class="col-12"&gt;
&lt;details class="border rounded p-3 p-md-4" style="background: #fafafa;"&gt;
&lt;summary class="fw-bold" style="cursor: pointer;"&gt;ステップ1：戻り先を迷わない本文処理の改善&lt;/summary&gt;
&lt;div class="mt-3" style="line-height: 1.95;"&gt;
&lt;ul class="mb-3"&gt;
&lt;li&gt;段落ごとの要点を一文でまとめる&lt;/li&gt;
&lt;li&gt;対比をセットで取る&lt;/li&gt;
&lt;li&gt;因果を一本にする&lt;/li&gt;
&lt;li&gt;マークは絞る　重要語は囲み、対比は同記号、因果は矢arrow&lt;/li&gt;
&lt;/ul&gt;
&lt;div class="p-3 rounded" style="background: #e3f2fd; border: 1px solid #bbdefb;"&gt;
&lt;div class="fw-bold mb-1"&gt;本文は地図化する&lt;/div&gt;
&lt;div&gt;きれいに引くより、後で戻れることが目的です。戻り先が定まるだけで探索時間が減ります。&lt;/div&gt;
&lt;/div&gt;
&lt;/div&gt;
&lt;/details&gt;
&lt;/div&gt;
&lt;div class="col-12"&gt;
&lt;details class="border rounded p-3 p-md-4" style="background: #fafafa;"&gt;
&lt;summary class="fw-bold" style="cursor: pointer;"&gt;ステップ2：ためらい時間を削る設問処理の改善&lt;/summary&gt;
&lt;div class="mt-3" style="line-height: 1.95;"&gt;
&lt;ul class="mb-3"&gt;
&lt;li&gt;設問文を分解　何を、誰について、どの観点で、どう答えるか&lt;/li&gt;
&lt;li&gt;条件チェック　指示語、対象限定、要素数、字数、理由か要約か&lt;/li&gt;
&lt;li&gt;設問の先読みで本文の探し方を決める&lt;/li&gt;
&lt;/ul&gt;
&lt;div class="row g-2"&gt;
&lt;div class="col-md-6"&gt;
&lt;div class="p-3 rounded" style="background: #fff3e0; border: 1px solid #ffe0b2;"&gt;
&lt;div class="fw-bold mb-1"&gt;選択肢は一語比較&lt;/div&gt;
&lt;div&gt;似た選択肢は違う一語だけを比べ、その一語が本文のどこに対応するかで切ります。&lt;/div&gt;
&lt;/div&gt;
&lt;/div&gt;
&lt;div class="col-md-6"&gt;
&lt;div class="p-3 rounded" style="background: #e8f5e9; border: 1px solid #c8e6c9;"&gt;
&lt;div class="fw-bold mb-1"&gt;ためらい時間を短縮する&lt;/div&gt;
&lt;div&gt;雰囲気一致ではなく、本文根拠で潰すに切り替えると処理速度が安定します。&lt;/div&gt;
&lt;/div&gt;
&lt;/div&gt;
&lt;/div&gt;
&lt;/div&gt;
&lt;/details&gt;
&lt;/div&gt;
&lt;div class="col-12"&gt;
&lt;details class="border rounded p-3 p-md-4" style="background: #fafafa;"&gt;
&lt;summary class="fw-bold" style="cursor: pointer;"&gt;ステップ3：書き直しをゼロにする記述改善&lt;/summary&gt;
&lt;div class="mt-3" style="line-height: 1.95;"&gt;
&lt;ol class="mb-3"&gt;
&lt;li&gt;材料の抜き出し　必要要素を箇条書き&lt;/li&gt;
&lt;li&gt;要素の並び替え　理由→結果、具体→抽象&lt;/li&gt;
&lt;li&gt;文章化　主語補い、指示語具体化、余計を削る&lt;/li&gt;
&lt;/ol&gt;
&lt;div class="alert alert-secondary mb-0" style="border-left: 6px solid #6c757d;"&gt;
&lt;div class="fw-bold mb-1"&gt;添削後の直しも速度の一部&lt;/div&gt;
&lt;div&gt;落とした条件を一言で書き、本文のどこから取れるかを示し、同じ設問で再提出して再現性を確認します。&lt;/div&gt;
&lt;/div&gt;
&lt;/div&gt;
&lt;/details&gt;
&lt;/div&gt;
&lt;/div&gt;
&lt;hr class="my-4" /&gt;
&lt;h3 class="h6"&gt;処理速度を上げるためのチェック表&lt;/h3&gt;
&lt;div class="d-none d-md-block"&gt;
&lt;div class="table-responsive"&gt;
&lt;table class="table table-striped table-bordered align-middle mb-0"&gt;
&lt;thead style="background: #f1f8e9;"&gt;
&lt;tr class="text-center"&gt;
&lt;th style="width: 22%;"&gt;場面&lt;/th&gt;
&lt;th style="width: 38%;"&gt;できている状態&lt;/th&gt;
&lt;th style="width: 40%;"&gt;できていないと起きること&lt;/th&gt;
&lt;/tr&gt;
&lt;/thead&gt;
&lt;tbody&gt;
&lt;tr&gt;
&lt;td class="fw-bold"&gt;本文を読む&lt;/td&gt;
&lt;td&gt;段落の役割と対比・因果が取れている&lt;/td&gt;
&lt;td&gt;戻り先が定まらず探索が長くなる&lt;/td&gt;
&lt;/tr&gt;
&lt;tr&gt;
&lt;td class="fw-bold"&gt;設問を読む&lt;/td&gt;
&lt;td&gt;条件を分解してメモできる&lt;/td&gt;
&lt;td&gt;条件漏れで書き直しが増える&lt;/td&gt;
&lt;/tr&gt;
&lt;tr&gt;
&lt;td class="fw-bold"&gt;本文に戻る&lt;/td&gt;
&lt;td&gt;段落番号で戻り先を定められる&lt;/td&gt;
&lt;td&gt;同じ段落を何度も読む&lt;/td&gt;
&lt;/tr&gt;
&lt;tr&gt;
&lt;td class="fw-bold"&gt;選択肢を吟味&lt;/td&gt;
&lt;td&gt;違う一語で比較し本文根拠で切れる&lt;/td&gt;
&lt;td&gt;雰囲気でためらい時間が膨らむ&lt;/td&gt;
&lt;/tr&gt;
&lt;tr&gt;
&lt;td class="fw-bold"&gt;記述を書く&lt;/td&gt;
&lt;td&gt;材料を箇条書きにしてから文章化&lt;/td&gt;
&lt;td&gt;材料不足で途中修正が多発&lt;/td&gt;
&lt;/tr&gt;
&lt;tr&gt;
&lt;td class="fw-bold"&gt;直しをする&lt;/td&gt;
&lt;td&gt;誤答理由を本文根拠で説明できる&lt;/td&gt;
&lt;td&gt;同じ遅さが再発しやすい&lt;/td&gt;
&lt;/tr&gt;
&lt;/tbody&gt;
&lt;/table&gt;
&lt;/div&gt;
&lt;/div&gt;
&lt;div class="d-md-none"&gt;
&lt;div class="row g-2"&gt;
&lt;div class="col-12"&gt;
&lt;div class="p-3 rounded border" style="background: #fafafa;"&gt;
&lt;div class="fw-bold"&gt;本文を読む&lt;/div&gt;
&lt;div class="small text-muted"&gt;できている：段落の役割と対比・因果が取れる&lt;/div&gt;
&lt;div class="mt-2"&gt;&lt;span class="badge bg-danger"&gt;未整備&lt;/span&gt; 探索が長くなる&lt;/div&gt;
&lt;/div&gt;
&lt;/div&gt;
&lt;div class="col-12"&gt;
&lt;div class="p-3 rounded border" style="background: #fafafa;"&gt;
&lt;div class="fw-bold"&gt;設問を読む&lt;/div&gt;
&lt;div class="small text-muted"&gt;できている：条件を分解してメモできる&lt;/div&gt;
&lt;div class="mt-2"&gt;&lt;span class="badge bg-danger"&gt;未整備&lt;/span&gt; 条件漏れで書き直し&lt;/div&gt;
&lt;/div&gt;
&lt;/div&gt;
&lt;div class="col-12"&gt;
&lt;div class="p-3 rounded border" style="background: #fafafa;"&gt;
&lt;div class="fw-bold"&gt;本文に戻る&lt;/div&gt;
&lt;div class="small text-muted"&gt;できている：段落番号で戻り先を定める&lt;/div&gt;
&lt;div class="mt-2"&gt;&lt;span class="badge bg-danger"&gt;未整備&lt;/span&gt; 同じ段落を複数回読む&lt;/div&gt;
&lt;/div&gt;
&lt;/div&gt;
&lt;div class="col-12"&gt;
&lt;div class="p-3 rounded border" style="background: #fafafa;"&gt;
&lt;div class="fw-bold"&gt;選択肢を吟味&lt;/div&gt;
&lt;div class="small text-muted"&gt;できている：一語比較で本文根拠で切る&lt;/div&gt;
&lt;div class="mt-2"&gt;&lt;span class="badge bg-danger"&gt;未整備&lt;/span&gt; ためらい時間が膨らむ&lt;/div&gt;
&lt;/div&gt;
&lt;/div&gt;
&lt;div class="col-12"&gt;
&lt;div class="p-3 rounded border" style="background: #fafafa;"&gt;
&lt;div class="fw-bold"&gt;記述を書く&lt;/div&gt;
&lt;div class="small text-muted"&gt;できている：材料→並び替え→文章化&lt;/div&gt;
&lt;div class="mt-2"&gt;&lt;span class="badge bg-danger"&gt;未整備&lt;/span&gt; 途中修正が多い&lt;/div&gt;
&lt;/div&gt;
&lt;/div&gt;
&lt;div class="col-12"&gt;
&lt;div class="p-3 rounded border" style="background: #fafafa;"&gt;
&lt;div class="fw-bold"&gt;直しをする&lt;/div&gt;
&lt;div class="small text-muted"&gt;できている：誤答理由を本文根拠で説明&lt;/div&gt;
&lt;div class="mt-2"&gt;&lt;span class="badge bg-danger"&gt;未整備&lt;/span&gt; 同じ遅さが再発&lt;/div&gt;
&lt;/div&gt;
&lt;/div&gt;
&lt;/div&gt;
&lt;/div&gt;
&lt;/div&gt;
&lt;/section&gt;
&lt;section id="home" class="card shadow-sm border-0 mb-4"&gt;
&lt;div class="card-header border-0 py-3" style="background: #e1f5fe;"&gt;
&lt;h2 id="home" class="h5 mb-0"&gt;家庭学習でできるスピードアップのフォローと役割分担&lt;/h2&gt;
&lt;/div&gt;
&lt;div class="card-body p-3 p-md-4"&gt;
&lt;p style="line-height: 1.95;"&gt;宿題量が多い環境では、家庭が頑張りすぎるほど疲労が増え、国語の処理が荒れやすくなります。&lt;br /&gt;
家庭の役割は、教えるより整えるに寄せるのが合理的です。&lt;/p&gt;
&lt;div class="row g-3"&gt;
&lt;div class="col-md-6"&gt;
&lt;div class="h-100 p-3 rounded border" style="background: #fafafa;"&gt;
&lt;div class="fw-bold mb-2"&gt;毎日の語彙・漢字&lt;/div&gt;
&lt;ul class="mb-0" style="line-height: 1.95;"&gt;
&lt;li&gt;漢字は間違いノートで同じミスを減らす&lt;/li&gt;
&lt;li&gt;語彙は短時間で毎日&lt;/li&gt;
&lt;li&gt;曖昧語は例文で意味をはっきりさせる&lt;/li&gt;
&lt;/ul&gt;
&lt;/div&gt;
&lt;/div&gt;
&lt;div class="col-md-6"&gt;
&lt;div class="h-100 p-3 rounded border" style="background: #fafafa;"&gt;
&lt;div class="fw-bold mb-2"&gt;音読の扱い&lt;/div&gt;
&lt;ul class="mb-0" style="line-height: 1.95;"&gt;
&lt;li&gt;句読点と係り受けを意識する&lt;/li&gt;
&lt;li&gt;指示語の指す先を言えるか確認&lt;/li&gt;
&lt;li&gt;一段落を一文で要約する&lt;/li&gt;
&lt;/ul&gt;
&lt;/div&gt;
&lt;/div&gt;
&lt;/div&gt;
&lt;div class="mt-3 p-3 p-md-4 rounded" style="background: #fff3e0; border: 1px solid #ffe0b2;"&gt;
&lt;div class="fw-bold mb-2"&gt;過去問・直しの管理&lt;/div&gt;
&lt;ul class="mb-0" style="line-height: 1.95;"&gt;
&lt;li&gt;誤答理由を本文根拠で説明できるか&lt;/li&gt;
&lt;li&gt;同じ減点タイプを繰り返していないか&lt;/li&gt;
&lt;li&gt;記述は再提出で再現性を確認したか&lt;/li&gt;
&lt;/ul&gt;
&lt;/div&gt;
&lt;div class="alert alert-warning mt-3 mb-0" style="border-left: 6px solid #f57c00;"&gt;
&lt;div class="fw-bold mb-1"&gt;やりすぎない家庭学習の注意点&lt;/div&gt;
&lt;div&gt;家庭が答えを誘導しすぎると、本番で再現できません。&lt;br /&gt;
根拠の場所を言わせる、条件を声に出させる、やる流れどおりに進めたか確認する、までに留めると効果が最大化します。&lt;/div&gt;
&lt;/div&gt;
&lt;/div&gt;
&lt;/section&gt;
&lt;section id="fit" class="card shadow-sm border-0 mb-4"&gt;
&lt;div class="card-header border-0 py-3" style="background: #f1f8e9;"&gt;
&lt;h2 id="fit" class="h5 mb-0"&gt;処理速度の改善指導と相性が良い子の特徴&lt;/h2&gt;
&lt;/div&gt;
&lt;div class="card-body p-3 p-md-4"&gt;
&lt;p style="line-height: 1.95;"&gt;処理速度の改善は集団授業では見落とされやすい領域です。オンライン国語の個別指導は、&lt;br /&gt;
ボトルネックを一点ずつ潰して速度をそろえるのに向いています。&lt;/p&gt;
&lt;div class="row g-3"&gt;
&lt;div class="col-md-6"&gt;
&lt;div class="h-100 p-3 rounded border" style="background: #fafafa;"&gt;
&lt;div class="fw-bold mb-2"&gt;相性が良いタイプ&lt;/div&gt;
&lt;ul class="mb-0" style="line-height: 1.95;"&gt;
&lt;li&gt;読めているのに時間が足りない&lt;/li&gt;
&lt;li&gt;選択肢でためらいが長い&lt;/li&gt;
&lt;li&gt;本文の戻り先が毎回ズレる&lt;/li&gt;
&lt;li&gt;記述で書き直しが多い&lt;/li&gt;
&lt;/ul&gt;
&lt;/div&gt;
&lt;/div&gt;
&lt;div class="col-md-6"&gt;
&lt;div class="h-100 p-3 rounded border" style="background: #fafafa;"&gt;
&lt;div class="fw-bold mb-2"&gt;家庭学習が回りやすいタイプ&lt;/div&gt;
&lt;ul class="mb-0" style="line-height: 1.95;"&gt;
&lt;li&gt;漢字・語彙は家庭でコツコツ進む&lt;/li&gt;
&lt;li&gt;流れが決まると継続できる&lt;/li&gt;
&lt;li&gt;直しが流れ作業になりがち&lt;/li&gt;
&lt;/ul&gt;
&lt;/div&gt;
&lt;/div&gt;
&lt;/div&gt;
&lt;div class="mt-4 p-3 p-md-4 rounded" style="background: #e1f5fe; border: 1px solid #b3e5fc;"&gt;
&lt;div class="fw-bold mb-1"&gt;説明文が不安定な場合は&lt;/div&gt;
&lt;div style="line-height: 1.95;"&gt;説明文で要旨把握や論理の追い方が不安定な場合は、&lt;br /&gt;
&lt;a href="https://dokkai-labo.tokyo/setsumeibun/" target="_blank" rel="noopener"&gt;説明文講座&lt;/a&gt;&lt;br /&gt;
を併せて確認すると、対比・因果の取り方を体系的に補強できます。&lt;/div&gt;
&lt;/div&gt;
&lt;/div&gt;
&lt;/section&gt;
&lt;section id="sum" class="card shadow-sm border-0"&gt;
&lt;div class="card-body p-4 p-md-5"&gt;
&lt;h2 id="sum" class="h5 mb-3"&gt;結論：ためらいを減らす「やり方」の定着が早稲アカ国語の近道&lt;/h2&gt;
&lt;p class="mb-4" style="line-height: 1.95;"&gt;早稲アカ生の国語で必要なのは速読ではなく、ためらいと探し直しを減らす処理速度です。&lt;br /&gt;
段落要点、設問の先読み、根拠の限定、記述の材料整理をやり方として定着させると時間内に得点が安定します。&lt;/p&gt;
&lt;p class="mb-4" style="line-height: 1.95;"&gt;大手塾教材の位置づけ（新演習・予習シリーズ・SAPIXの難易度/分量の比較や、併用の考え方）は、&lt;a href="https://dokkai-labo.tokyo/blog/ootechuugakuzyukunokokugotekisutohikaku/" target="_blank" rel="noopener"&gt;全体像はこちら&lt;/a&gt;で整理しています。&lt;/p&gt;
&lt;div class="p-3 p-md-4 rounded" style="background: linear-gradient(135deg, rgba(74,20,140,.10), rgba(0,96,100,.10)); border: 1px solid rgba(0,0,0,.08);"&gt;
&lt;div class="d-flex flex-column flex-md-row align-items-start align-items-md-center justify-content-between gap-2"&gt;
&lt;div&gt;
&lt;div class="fw-bold mb-1"&gt;次の一歩&lt;/div&gt;
&lt;div style="line-height: 1.95;"&gt;中学受験国語の読解・記述でお困りの方は、オンライン国語の個別指導をご覧ください。&lt;/div&gt;
&lt;/div&gt;
&lt;p&gt;&lt;a class="btn btn-warning btn-lg fw-bold" href="https://dokkai-labo.tokyo/kobetsuonline01/" target="_blank" rel="noopener"&gt;&lt;br /&gt;
オンライン個別へ進む&lt;br /&gt;
&lt;/a&gt;&lt;/p&gt;
&lt;/div&gt;
&lt;/div&gt;
&lt;div class="mt-3 small text-muted"&gt;※ 学年・現状により最適な改善順序は異なります。まずは減点パターンの特定から始めるのが効果的です。&lt;/div&gt;
&lt;/div&gt;
&lt;/section&gt;
&lt;/div&gt;
&lt;p&gt;&amp;nbsp;&lt;/p&gt;
&lt;/div&gt;
------</t>
  </si>
  <si>
    <t>https://dokkai-labo.tokyo/grammer/</t>
  </si>
  <si>
    <t>以下のページは不自然なワードを使用しています。
これらを適切に自然な言葉に置き換えて下さい。
なお、本文の装飾や構造は絶対に変えないでください。
【対象ページURL】
https://dokkai-labo.tokyo/grammer/
【検出された不自然ワード】
- 設計
- 網羅
【本文】
------
&lt;h2&gt;【２回完結】文法速習講座&lt;/h2&gt;
&lt;h5&gt;&lt;strong&gt;「入試に文法はほとんど出ないから、大丈夫！」 ……そう思っていませんか？&lt;/strong&gt;&lt;/h5&gt;
&lt;p style="margin: 10px 0 0;"&gt;講座の全体像（他の開講講座・受講形式・選び方）は、&lt;strong&gt;&lt;a href="https://dokkai-labo.tokyo/live/"&gt;開講講座のご案内（全体像はこちら）&lt;/a&gt;&lt;/strong&gt;でご確認いただけます。&lt;/p&gt;
&lt;p&gt;この講座では文法の学習そのものはもちろん、&lt;br /&gt;
文法を理解することで “国語への学習意欲を高める” ことを目的としています。&lt;/p&gt;
&lt;p&gt;文法の学習では、ただ暗記するだけでなく、仕組みを理解することが重要です。&lt;/p&gt;
&lt;p data-start="212" data-end="305"&gt;例えば、&lt;br data-start="216" data-end="219" /&gt;助動詞「れる・られる」には &lt;strong data-start="233" data-end="250"&gt;「受身・尊敬・自発・可能」&lt;/strong&gt; の４つの用法があります。&lt;br data-start="263" data-end="266" /&gt;また、文節を区切る際も &lt;strong data-start="278" data-end="289"&gt;「ねで区切る」&lt;/strong&gt; といった曖昧な覚え方ではなく、&lt;/p&gt;
&lt;blockquote data-start="307" data-end="335"&gt;
&lt;p data-start="309" data-end="335"&gt;&lt;strong data-start="309" data-end="335"&gt;自立語だけ、または「自立語＋付属語」で区切る&lt;/strong&gt;&lt;/p&gt;
&lt;/blockquote&gt;
&lt;p data-start="337" data-end="355"&gt;という原則を理解する必要があります。&lt;/p&gt;
&lt;p data-start="357" data-end="375"&gt;この理解が曖昧なまま進んでしまうと、&lt;/p&gt;
&lt;blockquote data-start="377" data-end="408"&gt;
&lt;p data-start="379" data-end="408"&gt;文法が分からない → 国語が嫌になる → 学習意欲が下がる&lt;/p&gt;
&lt;/blockquote&gt;
&lt;p data-start="410" data-end="458"&gt;という負のループに陥りやすいのです。&lt;br data-start="428" data-end="431" /&gt;そうなる前に、文法のつまずきを取り除くことが大切です。&lt;/p&gt;
&lt;hr data-start="460" data-end="463" /&gt;
&lt;p data-start="465" data-end="489"&gt;さらに、&lt;strong data-start="469" data-end="489"&gt;文法は読解力向上にも直結します。&lt;/strong&gt;&lt;/p&gt;
&lt;p data-start="491" data-end="496"&gt;例として、&lt;/p&gt;
&lt;blockquote data-start="498" data-end="515"&gt;
&lt;p data-start="500" data-end="515"&gt;主語と述語は必ずイコールの関係&lt;/p&gt;
&lt;/blockquote&gt;
&lt;p data-start="517" data-end="528"&gt;という基本があります。&lt;/p&gt;
&lt;p data-start="530" data-end="553"&gt;たとえば「⬜︎は優しい先生だ。」という文では、&lt;/p&gt;
&lt;blockquote data-start="555" data-end="564"&gt;
&lt;p data-start="557" data-end="564"&gt;⬜︎ ＝ 先生&lt;/p&gt;
&lt;/blockquote&gt;
&lt;p data-start="566" data-end="643"&gt;と読み取れます。&lt;br data-start="574" data-end="577" /&gt;こうした構造が理解できていれば、空欄に入る語句のイメージができ、&lt;br data-start="609" data-end="612" /&gt;&lt;strong data-start="612" data-end="638"&gt;本文から根拠を探しやすくなる＝読解力が上がる&lt;/strong&gt; のです。&lt;/p&gt;
&lt;hr data-start="645" data-end="648" /&gt;
&lt;p data-start="650" data-end="659"&gt;つまりこの講座は、&lt;/p&gt;
&lt;ul data-start="661" data-end="710"&gt;
&lt;li data-start="661" data-end="678"&gt;
&lt;p data-start="663" data-end="678"&gt;文法事項がきちんと身につく&lt;/p&gt;
&lt;/li&gt;
&lt;li data-start="679" data-end="693"&gt;
&lt;p data-start="681" data-end="693"&gt;&lt;strong data-start="681" data-end="693"&gt;学習意欲が上がる&lt;/strong&gt;&lt;/p&gt;
&lt;/li&gt;
&lt;li data-start="694" data-end="710"&gt;
&lt;p data-start="696" data-end="710"&gt;&lt;strong data-start="696" data-end="710"&gt;読解力アップに繋がる&lt;/strong&gt;&lt;/p&gt;
&lt;/li&gt;
&lt;/ul&gt;
&lt;p data-start="712" data-end="743"&gt;という、小学生にとって大きなメリットのある内容となっています。&lt;/p&gt;
&lt;h2&gt;授業スタイル&lt;/h2&gt;
&lt;p&gt;定員：最大８名での少人数制講義です。&lt;/p&gt;
&lt;h2&gt;対象&lt;/h2&gt;
&lt;p&gt;国語を&lt;span style="color: #0000ff;"&gt;少しでも得意にしたい&lt;/span&gt;小学４～６年生&lt;/p&gt;
&lt;h2&gt;時間割&lt;/h2&gt;
&lt;p class="sc-bYwvMP cHtHss"&gt;①主語・述語・修飾語の学習&lt;br /&gt;
②体言・用言の学習&lt;/p&gt;
&lt;h2&gt;こんなお子さまにおすすめです&lt;/h2&gt;
&lt;ul&gt;
&lt;li&gt;国語のテストで「なんとなく」で答えてしまうことが多い&lt;/li&gt;
&lt;li&gt;読解問題で、答えの根拠が本文のどこか分からない&lt;/li&gt;
&lt;li&gt;文法用語（主語・述語・修飾語など）があいまいなまま進んでいる&lt;/li&gt;
&lt;li&gt;国語に苦手意識があり、学習意欲が下がり気味&lt;/li&gt;
&lt;/ul&gt;
&lt;p&gt;単なる暗記ではなく、&lt;strong&gt;「なぜそう読むのか」「なぜその答えになるのか」&lt;/strong&gt;を&lt;br /&gt;
構造から理解したいお子さまに向いた講座です。&lt;/p&gt;
&lt;h2&gt;受講前と受講後で変わるポイント&lt;/h2&gt;
&lt;ul&gt;
&lt;li&gt;文法問題を「勘」ではなく根拠をもって処理できるようになる&lt;/li&gt;
&lt;li&gt;主語・述語の関係を意識して文章を読む習慣がつく&lt;/li&gt;
&lt;li&gt;選択肢や空欄補充で、本文から探すべきポイントが見えるようになる&lt;/li&gt;
&lt;/ul&gt;
&lt;p&gt;結果として、&lt;strong&gt;国語全体の安定感・再現性&lt;/strong&gt;が高まります。&lt;/p&gt;
&lt;h2&gt;よくあるご質問（FAQ）&lt;/h2&gt;
&lt;dl&gt;
&lt;dt&gt;Q. 文法は入試にあまり出ないと聞きましたが、本当に必要ですか？&lt;/dt&gt;
&lt;dd&gt;単独の知識問題としては出題が少なくても、&lt;strong&gt;読解・記述の土台&lt;/strong&gt;として常に使われています。&lt;br /&gt;
文法が不安定だと、本文の構造把握でつまずきやすくなります。&lt;/dd&gt;
&lt;dt&gt;Q. 国語が得意な子にも意味はありますか？&lt;/dt&gt;
&lt;dd&gt;得意な子ほど「感覚読み」になっているケースがあります。&lt;br /&gt;
文法を整理することで、&lt;strong&gt;答案の再現性・安定性&lt;/strong&gt;が高まります。&lt;/dd&gt;
&lt;dt&gt;Q. ２回だけで本当に足りますか？&lt;/dt&gt;
&lt;dd&gt;この講座は「すべてを網羅する」ものではなく、&lt;br /&gt;
&lt;strong&gt;つまずきやすい核となる部分&lt;/strong&gt;を短期間で整理する設計です。&lt;/dd&gt;
&lt;/dl&gt;
&lt;h2&gt;授業料&lt;/h2&gt;
&lt;p&gt;￥5,940/１コマ(90分)&lt;br /&gt;
￥11,880/２コマ(90分×２)&lt;/p&gt;
&lt;h2&gt;お申込み/お問い合わせフォーム&lt;/h2&gt;
&lt;div class="wpcf7 no-js" id="wpcf7-f20380-p20375-o1" lang="ja" dir="ltr" data-wpcf7-id="20380"&gt;
&lt;div class="screen-reader-response"&gt;&lt;p role="status" aria-live="polite" aria-atomic="true"&gt;&lt;/p&gt; &lt;ul&gt;&lt;/ul&gt;&lt;/div&gt;
&lt;form action="/grammer/#wpcf7-f20380-p20375-o1" method="post" class="wpcf7-form init" aria-label="コンタクトフォーム" novalidate="novalidate" data-status="init"&gt;
&lt;fieldset class="hidden-fields-container"&gt;&lt;input type="hidden" name="_wpcf7" value="20380" /&gt;&lt;input type="hidden" name="_wpcf7_version" value="6.1.5" /&gt;&lt;input type="hidden" name="_wpcf7_locale" value="ja" /&gt;&lt;input type="hidden" name="_wpcf7_unit_tag" value="wpcf7-f20380-p20375-o1" /&gt;&lt;input type="hidden" name="_wpcf7_container_post" value="20375" /&gt;&lt;input type="hidden" name="_wpcf7_posted_data_hash" value="" /&gt;&lt;input type="hidden" name="_wpcf7_recaptcha_response" value="" /&gt;
&lt;/fieldset&gt;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&lt;p&gt;電話番号(必須)&lt;br /&gt;
&lt;span class="wpcf7-form-control-wrap" data-name="tel-572"&gt;&lt;input size="40" maxlength="400" class="wpcf7-form-control wpcf7-tel wpcf7-validates-as-required wpcf7-text wpcf7-validates-as-tel" aria-required="true" aria-invalid="false" value="" type="tel" name="tel-572" /&gt;&lt;/span&gt;
&lt;/p&gt;
&lt;p&gt;&lt;label&gt; 備考&lt;br /&gt;
&lt;span class="wpcf7-form-control-wrap" data-name="your-message"&gt;&lt;textarea cols="40" rows="10" maxlength="2000" class="wpcf7-form-control wpcf7-textarea" aria-invalid="false" name="your-message"&gt;&lt;/textarea&gt;&lt;/span&gt; &lt;/label&gt;
&lt;/p&gt;
&lt;p&gt;&lt;input class="wpcf7-form-control wpcf7-submit has-spinner" type="submit" value="送信" /&gt;
&lt;/p&gt;&lt;p style="display: none !important;" class="akismet-fields-container" data-prefix="_wpcf7_ak_"&gt;&lt;label&gt;&amp;#916;&lt;textarea name="_wpcf7_ak_hp_textarea" cols="45" rows="8" maxlength="100"&gt;&lt;/textarea&gt;&lt;/label&gt;&lt;input type="hidden" id="ak_js_1" name="_wpcf7_ak_js" value="140"/&gt;&lt;script&gt;document.getElementById( "ak_js_1" ).setAttribute( "value", ( new Date() ).getTime() );&lt;/script&gt;&lt;/p&gt;&lt;div class="wpcf7-response-output" aria-hidden="true"&gt;&lt;/div&gt;
&lt;/form&gt;
&lt;/div&gt;
&lt;section class="veu_cta" id="veu_cta-21075"&gt;&lt;h1 class="cta_title"&gt;指導指針&lt;/h1&gt;&lt;div class="cta_body"&gt;&lt;div class="cta_body_image cta_body_image_right"&gt;&lt;a href="https://dokkai-labo.tokyo/ct/strategy/"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力向上と受験成功を重視し、効果的な学習法を提供することに焦点を当てています。独自のアプローチと専門知識に基づき、受験生の国語力を伸ばし、自信を持たせることを目指しています。&lt;/div&gt;&lt;div class="cta_body_link"&gt;&lt;a href="https://dokkai-labo.tokyo/ct/strategy/" class="btn btn-primary btn-block btn-lg" target="_blank"&gt;指導指針&lt;/a&gt;&lt;/div&gt;&lt;/div&gt;&lt;!-- [ /.vkExUnit_cta_body ] --&gt;&lt;/section&gt;			
------</t>
  </si>
  <si>
    <t>https://dokkai-labo.tokyo/hilevel_lec_univ_online/</t>
  </si>
  <si>
    <t>以下のページは不自然なワードを使用しています。
これらを適切に自然な言葉に置き換えて下さい。
なお、本文の装飾や構造は絶対に変えないでください。
【対象ページURL】
https://dokkai-labo.tokyo/hilevel_lec_univ_online/
【検出された不自然ワード】
- 乱れ
- 網羅
【本文】
------
&lt;div class="veu_autoEyeCatchBox"&gt;&lt;img fetchpriority="high" decoding="async" width="1024" height="572" src="https://dokkai-labo.tokyo/wp-content/uploads/2026/01/Gemini_Generated_Image_9t7xwk9t7xwk9t7x-2-1024x572.png" class="attachment-large size-large wp-post-image" alt="【大学受験】記述対策現代文～check and collect～【記述添削講座】" srcset="https://dokkai-labo.tokyo/wp-content/uploads/2026/01/Gemini_Generated_Image_9t7xwk9t7xwk9t7x-2-1024x572.png 1024w, https://dokkai-labo.tokyo/wp-content/uploads/2026/01/Gemini_Generated_Image_9t7xwk9t7xwk9t7x-2-300x167.png 300w, https://dokkai-labo.tokyo/wp-content/uploads/2026/01/Gemini_Generated_Image_9t7xwk9t7xwk9t7x-2-768x429.png 768w, https://dokkai-labo.tokyo/wp-content/uploads/2026/01/Gemini_Generated_Image_9t7xwk9t7xwk9t7x-2-320x180.png 320w, https://dokkai-labo.tokyo/wp-content/uploads/2026/01/Gemini_Generated_Image_9t7xwk9t7xwk9t7x-2.png 1376w" sizes="(max-width: 1024px) 100vw, 1024px" /&gt;&lt;/div&gt;
&lt;div class="veu_autoEyeCatchBox"&gt;&lt;img decoding="async" class="attachment-large size-large wp-post-image" src="https://dokkai-labo.tokyo/wp-content/uploads/2026/01/Gemini_Generated_Image_9t7xwk9t7xwk9t7x-2-1024x572.png" sizes="(max-width: 1024px) 100vw, 1024px" srcset="https://dokkai-labo.tokyo/wp-content/uploads/2026/01/Gemini_Generated_Image_9t7xwk9t7xwk9t7x-2-1024x572.png 1024w, https://dokkai-labo.tokyo/wp-content/uploads/2026/01/Gemini_Generated_Image_9t7xwk9t7xwk9t7x-2-300x167.png 300w, https://dokkai-labo.tokyo/wp-content/uploads/2026/01/Gemini_Generated_Image_9t7xwk9t7xwk9t7x-2-768x429.png 768w, https://dokkai-labo.tokyo/wp-content/uploads/2026/01/Gemini_Generated_Image_9t7xwk9t7xwk9t7x-2-320x180.png 320w, https://dokkai-labo.tokyo/wp-content/uploads/2026/01/Gemini_Generated_Image_9t7xwk9t7xwk9t7x-2.png 1376w" alt="【大学受験】記述対策現代文～check and collect～【記述添削講座】" width="1024" height="572" /&gt;&lt;/div&gt;
&lt;div class="veu_autoEyeCatchBox"&gt;&lt;/div&gt;
&lt;p style="margin: 10px 0 0;"&gt;講座の全体像（他の開講講座・受講形式・選び方）は、&lt;strong&gt;&lt;a href="https://dokkai-labo.tokyo/live/"&gt;開講講座のご案内（全体像はこちら）&lt;/a&gt;&lt;/strong&gt;でご確認いただけます。&lt;/p&gt;
&lt;div style="background: #f6fbff; border: 1px solid #a1d0e6; border-radius: 6px; padding: 14px; margin: 16px 0;"&gt;
&lt;p style="margin: 0 0 10px;"&gt;現代文の記述は、答え合わせだけでは「どこがズレたか」「どこを直せば点になるか」が残りにくく、同じ&lt;strong&gt;減点&lt;/strong&gt;を繰り返しやすい分野です。&lt;br /&gt;
添削の指摘を“&lt;strong&gt;改善のプロセス&lt;/strong&gt;”として積み上げられる状態を作ることで、答案の再現性が上がります。&lt;/p&gt;
&lt;ul style="margin: 0; padding-left: 1.2em;"&gt;
&lt;li&gt;課題に自宅で取り組み、答案は写真で提出&lt;/li&gt;
&lt;li&gt;添削は&lt;strong&gt;3日以内&lt;/strong&gt;を目安に返却&lt;/li&gt;
&lt;li&gt;答案の弱点に合わせた&lt;strong&gt;ヒント出し動画&lt;/strong&gt;で再挑戦&lt;/li&gt;
&lt;li&gt;&lt;strong&gt;思考の枠組み&lt;/strong&gt;を確認できる&lt;strong&gt;マスター動画&lt;/strong&gt;つき&lt;/li&gt;
&lt;/ul&gt;
&lt;/div&gt;
&lt;h2&gt;現代文 記述 添削 オンラインの流れ（4ステップ）&lt;/h2&gt;
&lt;p&gt;「記述対策現代文 check and collect」は、個別添削と動画解説の組み合わせにより、効率的に記述力を養います。学習は次の&lt;strong&gt;4ステップ&lt;/strong&gt;で進行します。&lt;/p&gt;
&lt;table style="width: 100%; border-collapse: collapse; border: 1px solid #a1d0e6;"&gt;
&lt;tbody&gt;
&lt;tr style="background-color: #004080; color: #ffffff;"&gt;
&lt;th style="padding: 10px; text-align: left; width: 28%;"&gt;ステップ&lt;/th&gt;
&lt;th style="padding: 10px; text-align: left;"&gt;内容&lt;/th&gt;
&lt;/tr&gt;
&lt;tr style="background-color: #d3e8f5;"&gt;
&lt;td style="padding: 10px; font-weight: bold;"&gt;① 記述問題の送付&lt;/td&gt;
&lt;td style="padding: 10px;"&gt;講座開始後に講師から記述問題をお送りし、ご自宅で解答を作成していただきます。&lt;/td&gt;
&lt;/tr&gt;
&lt;tr style="background-color: #a1d0e6; color: #ffffff;"&gt;
&lt;td style="padding: 10px; font-weight: bold;"&gt;② 添削・フィードバック&lt;/td&gt;
&lt;td style="padding: 10px;"&gt;提出された解答を&lt;strong&gt;3日以内&lt;/strong&gt;に講師が添削し、細かな指摘とアドバイスをお返しします。&lt;/td&gt;
&lt;/tr&gt;
&lt;tr style="background-color: #d3e8f5;"&gt;
&lt;td style="padding: 10px; font-weight: bold;"&gt;③ ヒント動画の提供&lt;/td&gt;
&lt;td style="padding: 10px;"&gt;添削内容をもとにヒント動画をお届けし、再挑戦のサポートを行います。&lt;/td&gt;
&lt;/tr&gt;
&lt;tr style="background-color: #a1d0e6; color: #ffffff;"&gt;
&lt;td style="padding: 10px; font-weight: bold;"&gt;④ マスター動画の送付&lt;/td&gt;
&lt;td style="padding: 10px;"&gt;解説した内容を網羅した「マスター動画」を配信し、答えを導くための理論を確認していただきます。&lt;/td&gt;
&lt;/tr&gt;
&lt;/tbody&gt;
&lt;/table&gt;
&lt;p&gt;このサイクルを繰り返すことで、受験に必要な現代文記述力が着実に&lt;strong&gt;定着&lt;/strong&gt;し、解答の再現性が高まります。&lt;/p&gt;
&lt;hr /&gt;
&lt;h2&gt;添削で見ているポイント（採点者の目線を先にそろえる）&lt;/h2&gt;
&lt;p&gt;現代文記述で点が伸びにくいときは、「書き方」以前に、&lt;strong&gt;採点者が見ている条件&lt;/strong&gt;と答案がズレていることが多くあります。本講座では、添削で次の観点を明確にし、次回以降の答案で再現できる形に&lt;strong&gt;磨き上げます&lt;/strong&gt;。&lt;/p&gt;
&lt;table style="width: 100%; border-collapse: collapse; border: 1px solid #a1d0e6;"&gt;
&lt;tbody&gt;
&lt;tr style="background-color: #004080; color: #ffffff;"&gt;
&lt;th style="padding: 10px; text-align: left; width: 24%;"&gt;観点&lt;/th&gt;
&lt;th style="padding: 10px; text-align: left;"&gt;よくある&lt;strong&gt;減点ポイント&lt;/strong&gt;&lt;/th&gt;
&lt;th style="padding: 10px; text-align: left;"&gt;添削での直し方（方向性）&lt;/th&gt;
&lt;/tr&gt;
&lt;tr style="background-color: #d3e8f5;"&gt;
&lt;td style="padding: 10px; font-weight: bold;"&gt;設問要求&lt;/td&gt;
&lt;td style="padding: 10px;"&gt;「なぜ／どういうことか」など、問われ方の条件を落とす&lt;/td&gt;
&lt;td style="padding: 10px;"&gt;設問の条件を分解し、答案内で&lt;strong&gt;条件を満たした形&lt;/strong&gt;に組み直す&lt;/td&gt;
&lt;/tr&gt;
&lt;tr style="background-color: #a1d0e6;"&gt;
&lt;td style="padding: 10px; font-weight: bold;"&gt;根拠（本文）&lt;/td&gt;
&lt;td style="padding: 10px;"&gt;本文の言い換えが弱い／飛躍して“自分の意見”に寄る&lt;/td&gt;
&lt;td style="padding: 10px;"&gt;根拠箇所の押さえ方と、&lt;strong&gt;言い換えの精度&lt;/strong&gt;を調整する&lt;/td&gt;
&lt;/tr&gt;
&lt;tr style="background-color: #d3e8f5;"&gt;
&lt;td style="padding: 10px; font-weight: bold;"&gt;要素の過不足&lt;/td&gt;
&lt;td style="padding: 10px;"&gt;必要要素が1つ抜ける／関係ない説明を足して字数を消費&lt;/td&gt;
&lt;td style="padding: 10px;"&gt;必要要素をチェックし、&lt;strong&gt;削る・足すの優先順位&lt;/strong&gt;を&lt;strong&gt;確立する&lt;/strong&gt;&lt;/td&gt;
&lt;/tr&gt;
&lt;tr style="background-color: #a1d0e6;"&gt;
&lt;td style="padding: 10px; font-weight: bold;"&gt;文の骨格&lt;/td&gt;
&lt;td style="padding: 10px;"&gt;主語・述語が&lt;strong&gt;乱れる&lt;/strong&gt;／因果・対比が曖昧で読み取りにくい&lt;/td&gt;
&lt;td style="padding: 10px;"&gt;骨格（主語・述語・因果/対比）を先に立て、&lt;strong&gt;論理的な形&lt;/strong&gt;に&lt;strong&gt;仕上げる&lt;/strong&gt;&lt;/td&gt;
&lt;/tr&gt;
&lt;/tbody&gt;
&lt;/table&gt;
&lt;hr /&gt;
&lt;h2&gt;添削が返ってきた後の復習&lt;strong&gt;プロセス&lt;/strong&gt;（同じ&lt;strong&gt;ミス&lt;/strong&gt;を繰り返さないために）&lt;/h2&gt;
&lt;p&gt;添削を受けた直後に「直したつもり」で終えると、次の答案で同じズレが起きます。本講座では、添削コメントを&lt;strong&gt;次の答案に活かすための指針&lt;/strong&gt;として扱います。&lt;/p&gt;
&lt;ol&gt;
&lt;li&gt;&lt;strong&gt;減点の原因を1行で特定&lt;/strong&gt;（例：設問条件の取り落とし／根拠の飛躍／要素不足 など）&lt;/li&gt;
&lt;li&gt;&lt;strong&gt;改善の順序を確立&lt;/strong&gt;（設問要求 → 根拠 → 要素 → 文の骨格 の順で確認）&lt;/li&gt;
&lt;li&gt;&lt;strong&gt;再挑戦で論理構成を再現&lt;/strong&gt;（ヒント動画を見て、同じ&lt;strong&gt;流れ&lt;/strong&gt;で答案を作り直す）&lt;/li&gt;
&lt;li&gt;&lt;strong&gt;最後にマスター動画で整理&lt;/strong&gt;（「なぜその直し方が点に直結するか」を理論として残す）&lt;/li&gt;
&lt;/ol&gt;
&lt;p&gt;答案を「その場で直す」だけでなく、&lt;strong&gt;同じ論理構成で次回も書ける状態&lt;/strong&gt;にしていくことで、記述の再現性が上がります。&lt;/p&gt;
&lt;hr /&gt;
&lt;h2&gt;国公立二次の現代文記述で起きやすい「伸び悩み」を減らすために&lt;/h2&gt;
&lt;p&gt;塾や予備校の多くの国公立対策講座は、以下の2つの形式に分かれますが、それぞれに欠点があります。&lt;/p&gt;
&lt;ol&gt;
&lt;li&gt;&lt;strong&gt;予習後の解説授業形式&lt;/strong&gt;：解説を聞く形式で、自分の解答が正しかったかを確認する機会が限られるため、記述力の向上につながりにくいことがあります。&lt;/li&gt;
&lt;li&gt;&lt;strong&gt;授業内での演習と添削形式&lt;/strong&gt;：演習中に講師の添削を受けられるものの、時間の制限があるため、全員が十分に学習できない可能性があります。&lt;/li&gt;
&lt;/ol&gt;
&lt;p&gt;本講座では、しっかりと添削指導を受けながら何度も再挑戦できるため、記述力が着実に鍛えられます。&lt;/p&gt;
&lt;ul&gt;
&lt;li&gt;&lt;strong&gt;個別添削が受けられる&lt;/strong&gt;：自分の弱点を把握し、成長につなげるための丁寧な添削。&lt;/li&gt;
&lt;li&gt;&lt;strong&gt;ヒントと解説動画で再学習が可能&lt;/strong&gt;：添削内容を踏まえた練習で、記述の&lt;strong&gt;プロセス&lt;/strong&gt;を整理し直せます。&lt;/li&gt;
&lt;/ul&gt;
&lt;hr /&gt;
&lt;h2&gt;サンプル（80字・160字の現代文記述）&lt;/h2&gt;
&lt;p&gt;以下は、本講座で実際に扱う1回分の出題例です。各問題を通じて本文内容の理解と記述力を深めることができます。&lt;/p&gt;
&lt;div style="padding: 15px; border: 1px solid #004080; border-radius: 6px; background-color: #ffffff;"&gt;
&lt;p style="margin-top: 0;"&gt;&lt;strong&gt;問一&lt;/strong&gt;：傍線部(ア)「そうしたことが暴力の成立に深くかかわっている」とあるが、どういうことか。八〇字以内で説明しなさい。&lt;/p&gt;
&lt;p&gt;&lt;strong&gt;問二&lt;/strong&gt;：傍線部(イ)「暴力があるからこそ他者がいる」とあるが、どういうことか。八〇字以内で説明しなさい。&lt;/p&gt;
&lt;p&gt;&lt;strong&gt;問三&lt;/strong&gt;：傍線部(ウ)「特異点としての暴力は、その背景であるノーマルな秩序に対立するものというより、むしろそれとの連続性にある」とあるが、どういうことか。八〇字以内で説明しなさい。&lt;/p&gt;
&lt;p style="margin-bottom: 0;"&gt;&lt;strong&gt;問四&lt;/strong&gt;：傍線部(エ)「暴力は私たちの世界に深く食い込み、つながれている」とあるが、どういうことか。本文全体の論旨をふまえたうえで、一六〇字以内で説明しなさい。&lt;/p&gt;
&lt;/div&gt;
&lt;hr /&gt;
&lt;h2&gt;対象（現代文の記述を得点源にしたい受験生）&lt;/h2&gt;
&lt;ul&gt;
&lt;li&gt;国公立大学を志望する受験生&lt;/li&gt;
&lt;li&gt;早稲田大学法学部を志望する受験生&lt;/li&gt;
&lt;li&gt;現代文の記述力を得点源にしたい大学受験生&lt;/li&gt;
&lt;li&gt;※学年は問いません&lt;/li&gt;
&lt;/ul&gt;
&lt;hr /&gt;
&lt;h2&gt;コースの選び方（入門／標準／発展／小説）&lt;/h2&gt;
&lt;p&gt;どのコースが適切か迷う場合は、まず「今の答案で起きている困りごと」で選ぶのが安全です。&lt;/p&gt;
&lt;div style="background-color: #f6fbff; border: 1px solid #a1d0e6; border-radius: 6px; padding: 14px; margin: 16px 0;"&gt;
&lt;ul style="margin: 0; padding-left: 1.2em;"&gt;
&lt;li&gt;&lt;strong&gt;入門編&lt;/strong&gt;：現代文が苦手、記述の基本（設問要求・根拠の押さえ方）を固めたい&lt;/li&gt;
&lt;li&gt;&lt;strong&gt;標準編&lt;/strong&gt;：国公立の標準問題で、要素の過不足・まとめ方を安定させたい&lt;/li&gt;
&lt;li&gt;&lt;strong&gt;発展編&lt;/strong&gt;：難度の高い設問で、論理の組み立てや表現の精度を上げたい&lt;/li&gt;
&lt;li&gt;&lt;strong&gt;小説編&lt;/strong&gt;：評論は読めるが、心情説明や場面整理の記述で点が伸びにくい&lt;/li&gt;
&lt;/ul&gt;
&lt;/div&gt;
&lt;p&gt;「どれを選ぶべきか分からない」という場合も、まずはフォームの備考欄に、&lt;strong&gt;志望校（国公立/私大）と現代文の状況&lt;/strong&gt;をご記入ください。&lt;/p&gt;
&lt;hr /&gt;
&lt;h2&gt;講座概要と料金&lt;/h2&gt;
&lt;p&gt;各講座は&lt;strong&gt;全5回&lt;/strong&gt;で構成されています。扱う教材・難易度により、入門編／標準編／発展編／小説編をご用意しています。&lt;/p&gt;
&lt;table style="width: 100%; border-collapse: collapse; border: 1px solid #a1d0e6;"&gt;
&lt;tbody&gt;
&lt;tr style="background-color: #a1d0e6; color: #ffffff;"&gt;
&lt;th style="padding: 10px; text-align: left; width: 18%;"&gt;講座名&lt;/th&gt;
&lt;th style="padding: 10px; text-align: left; width: 10%;"&gt;回数&lt;/th&gt;
&lt;th style="padding: 10px; text-align: left; width: 16%;"&gt;授業料（税込）&lt;/th&gt;
&lt;th style="padding: 10px; text-align: left;"&gt;内容&lt;/th&gt;
&lt;/tr&gt;
&lt;tr style="background-color: #d3e8f5;"&gt;
&lt;td style="padding: 10px;"&gt;入門編&lt;/td&gt;
&lt;td style="padding: 10px;"&gt;全5回&lt;/td&gt;
&lt;td style="padding: 10px;"&gt;27,280円&lt;/td&gt;
&lt;td style="padding: 10px;"&gt;大学入試の問題よりも易しい教材を使用。現代文が苦手な方や記述の基本を学びたい方におすすめ.&lt;/td&gt;
&lt;/tr&gt;
&lt;tr style="background-color: #a1d0e6;"&gt;
&lt;td style="padding: 10px;"&gt;標準編&lt;/td&gt;
&lt;td style="padding: 10px;"&gt;全5回&lt;/td&gt;
&lt;td style="padding: 10px;"&gt;27,280円&lt;/td&gt;
&lt;td style="padding: 10px;"&gt;有名地方国公立大学の過去問を使用し、標準的な難易度の問題を中心に取り扱います。&lt;/td&gt;
&lt;/tr&gt;
&lt;tr style="background-color: #d3e8f5;"&gt;
&lt;td style="padding: 10px;"&gt;発展編&lt;/td&gt;
&lt;td style="padding: 10px;"&gt;全5回&lt;/td&gt;
&lt;td style="padding: 10px;"&gt;27,280円&lt;/td&gt;
&lt;td style="padding: 10px;"&gt;旧帝大の問題を中心に、表現力や高度な思考力が求められる問題を提供します。&lt;/td&gt;
&lt;/tr&gt;
&lt;tr style="background-color: #a1d0e6;"&gt;
&lt;td style="padding: 10px;"&gt;小説編&lt;/td&gt;
&lt;td style="padding: 10px;"&gt;全5回&lt;/td&gt;
&lt;td style="padding: 10px;"&gt;27,280円&lt;/td&gt;
&lt;td style="padding: 10px;"&gt;東北大や大阪大向け。評論は得意だが、心情説明が苦手な方に。&lt;/td&gt;
&lt;/tr&gt;
&lt;/tbody&gt;
&lt;/table&gt;
&lt;hr /&gt;
&lt;h2&gt;FAQ（提出方法／添削返却の目安／学年など）&lt;/h2&gt;
&lt;dl&gt;
&lt;dt&gt;&lt;strong&gt;Q. 提出はどのように行いますか？&lt;/strong&gt;&lt;/dt&gt;
&lt;dd&gt;ご自宅で課題に取り組み、解答を&lt;strong&gt;写真で送る&lt;/strong&gt;形で提出します。&lt;/dd&gt;
&lt;dt&gt;&lt;strong&gt;Q. 添削の返却はどれくらいで戻りますか？&lt;/strong&gt;&lt;/dt&gt;
&lt;dd&gt;提出された答案は、&lt;strong&gt;3日以内に添削&lt;/strong&gt;し、理解が不足している部分に合わせた「ヒント出し動画」とあわせてお返しします。&lt;/dd&gt;
&lt;dt&gt;&lt;strong&gt;Q. どのくらいの文字数の記述を扱いますか？&lt;/strong&gt;&lt;/dt&gt;
&lt;dd&gt;課題には、八〇字以内や一六〇字以内など、大学入試で見かける形式の記述も含まれます（例はページ内サンプルをご覧ください）。&lt;/dd&gt;
&lt;dt&gt;&lt;strong&gt;Q. 学年の指定はありますか？&lt;/strong&gt;&lt;/dt&gt;
&lt;dd&gt;学年は問いません。&lt;/dd&gt;
&lt;dt&gt;&lt;strong&gt;Q. 国公立二次以外（私大）でも対象になりますか？&lt;/strong&gt;&lt;/dt&gt;
&lt;dd&gt;国公立大学志望の受験生に加え、早稲田大学法学部を志望する受験生も対象としています。&lt;/dd&gt;
&lt;/dl&gt;
&lt;hr /&gt;
&lt;h2&gt;お申込み／お問い合わせ&lt;/h2&gt;
&lt;div style="background-color: #f6fbff; border: 1px solid #a1d0e6; border-radius: 6px; padding: 14px;"&gt;
&lt;p style="margin-top: 0; margin-bottom: 10px;"&gt;&lt;strong&gt;要点（申込前の確認）&lt;/strong&gt;&lt;/p&gt;
&lt;ul style="margin: 0; padding-left: 1.2em;"&gt;
&lt;li&gt;現代文の記述に特化した&lt;strong&gt;オンライン添削&lt;/strong&gt;講座です&lt;/li&gt;
&lt;li&gt;提出は&lt;strong&gt;写真で送付&lt;/strong&gt;、添削は&lt;strong&gt;3日以内&lt;/strong&gt;を目安に返却します&lt;/li&gt;
&lt;li&gt;学習は&lt;strong&gt;4ステップ（添削＋ヒント動画＋マスター動画）&lt;/strong&gt;で進行します&lt;/li&gt;
&lt;li&gt;入門／標準／発展／小説の各編は&lt;strong&gt;全5回・27,280円（税込）&lt;/strong&gt;です&lt;/li&gt;
&lt;/ul&gt;
&lt;/div&gt;
&lt;p style="margin-top: 14px;"&gt;お申込み・お問い合わせは、以下のフォームよりお願いいたします。&lt;/p&gt;
&lt;div id="wpcf7-f20566-p20564-o1" class="wpcf7 no-js" dir="ltr" lang="ja" data-wpcf7-id="20566"&gt;
&lt;div class="screen-reader-response"&gt;
&lt;p role="status" aria-live="polite" aria-atomic="true"&gt;
&lt;/div&gt;
&lt;form class="wpcf7-form init" action="/hilevel_lec_univ_online/#wpcf7-f20566-p20564-o1" method="post" novalidate="novalidate" aria-label="コンタクトフォーム" data-status="init"&gt;
&lt;fieldset class="hidden-fields-container"&gt;&lt;input name="_wpcf7" type="hidden" value="20566" /&gt;&lt;input name="_wpcf7_version" type="hidden" value="6.1.4" /&gt;&lt;input name="_wpcf7_locale" type="hidden" value="ja" /&gt;&lt;input name="_wpcf7_unit_tag" type="hidden" value="wpcf7-f20566-p20564-o1" /&gt;&lt;input name="_wpcf7_container_post" type="hidden" value="20564" /&gt;&lt;input name="_wpcf7_posted_data_hash" type="hidden" value="" /&gt;&lt;input name="_wpcf7_recaptcha_response" type="hidden" value="" /&gt;&lt;/fieldset&gt;
&lt;p&gt;&lt;label&gt; 生徒氏名 (必須)&lt;br /&gt;
&lt;span class="wpcf7-form-control-wrap" data-name="your-name"&gt;&lt;input class="wpcf7-form-control wpcf7-text wpcf7-validates-as-required" maxlength="400" name="your-name" size="40" type="text" value="" aria-required="true" aria-invalid="false" /&gt;&lt;/span&gt; &lt;/label&gt;&lt;/p&gt;
&lt;p&gt;生徒性別 (必須)&lt;br /&gt;
&lt;span class="wpcf7-form-control-wrap" data-name="radio-553"&gt;&lt;span class="wpcf7-form-control wpcf7-radio"&gt;&lt;span class="wpcf7-list-item first"&gt;&lt;span class="wpcf7-list-item-label"&gt;男&lt;/span&gt;&lt;input checked="checked" name="radio-553" type="radio" value="男" /&gt;&lt;/span&gt;&lt;span class="wpcf7-list-item last"&gt;&lt;span class="wpcf7-list-item-label"&gt;女&lt;/span&gt;&lt;input name="radio-553" type="radio" value="女" /&gt;&lt;/span&gt;&lt;/span&gt;&lt;/span&gt;&lt;/p&gt;
&lt;p&gt;&lt;label&gt; 保護者氏名 (必須)&lt;br /&gt;
&lt;span class="wpcf7-form-control-wrap" data-name="text-734"&gt;&lt;input class="wpcf7-form-control wpcf7-text wpcf7-validates-as-required" maxlength="400" name="text-734" size="40" type="text" value="" aria-required="true" aria-invalid="false" /&gt;&lt;/span&gt;&lt;/label&gt;&lt;/p&gt;
&lt;p&gt;&lt;label&gt; メールアドレス (必須)&lt;br /&gt;
&lt;span class="wpcf7-form-control-wrap" data-name="your-email"&gt;&lt;input class="wpcf7-form-control wpcf7-email wpcf7-validates-as-required wpcf7-text wpcf7-validates-as-email" maxlength="400" name="your-email" size="40" type="email" value="" aria-required="true" aria-invalid="false" /&gt;&lt;/span&gt; &lt;/label&gt;&lt;/p&gt;
&lt;p&gt;電話番号(必須)&lt;br /&gt;
&lt;span class="wpcf7-form-control-wrap" data-name="tel-572"&gt;&lt;input class="wpcf7-form-control wpcf7-tel wpcf7-validates-as-required wpcf7-text wpcf7-validates-as-tel" maxlength="400" name="tel-572" size="40" type="tel" value="" aria-required="true" aria-invalid="false" /&gt;&lt;/span&gt;&lt;/p&gt;
&lt;p&gt;&lt;label&gt; 備考&lt;br /&gt;
&lt;span class="wpcf7-form-control-wrap" data-name="your-message"&gt;&lt;textarea class="wpcf7-form-control wpcf7-textarea" cols="40" maxlength="2000" name="your-message" rows="10" aria-invalid="false"&gt;&lt;/textarea&gt;&lt;/span&gt; &lt;/label&gt;&lt;/p&gt;
&lt;p&gt;&lt;input class="wpcf7-form-control wpcf7-submit has-spinner" type="submit" value="送信" /&gt;&lt;/p&gt;
&lt;p class="akismet-fields-container" style="display: none !important;" data-prefix="_wpcf7_ak_"&gt;&lt;label&gt;Δ&lt;textarea cols="45" maxlength="100" name="_wpcf7_ak_hp_textarea" rows="8"&gt;&lt;/textarea&gt;&lt;/label&gt;&lt;input id="ak_js_1" name="_wpcf7_ak_js" type="hidden" value="136" /&gt;&lt;script&gt;document.getElementById( "ak_js_1" ).setAttribute( "value", ( new Date() ).getTime() );&lt;/script&gt;&lt;/p&gt;
&lt;div class="wpcf7-response-output" aria-hidden="true"&gt;&lt;/div&gt;
&lt;/form&gt;
&lt;/div&gt;
&lt;section id="veu_cta-20370" class="veu_cta"&gt;
&lt;h1 class="cta_title"&gt;講座案内：読解/漢字演習道場【中学受験】&lt;/h1&gt;
&lt;div class="cta_body"&gt;
&lt;div class="cta_body_image cta_body_image_right"&gt;&lt;/div&gt;
&lt;div class="cta_body_txt image_exist"&gt;■読解演習道場&lt;/p&gt;
&lt;p&gt;大半の学習塾で忘れられがちな「与えられた知識を使いこなすための練習」をサポートするための講座です。&lt;/p&gt;
&lt;p&gt;体系化された読解ラボオリジナルの読解法を駆使しながら、それを使いこなすための演習量を重ねて頂きます。■漢字演習道場&lt;/p&gt;
&lt;p&gt;「漢字なんて覚えてしまえば終わり！」と思われることが多い一方、案外学習が進まない経験をお持ちの方も多いかと思います。&lt;/p&gt;
&lt;p&gt;「漢字学習の思考回路」「漢字学習のスピード感」を養いながら、知識の獲得と学習姿勢の養成を目指します。&lt;/p&gt;
&lt;/div&gt;
&lt;div class="cta_body_link"&gt;&lt;a class="btn btn-primary btn-block btn-lg" href="https://dokkai-labo.tokyo/bootcamp/" target="_blank" rel="noopener"&gt;読解/漢字演習道場【中学受験】&lt;/a&gt;&lt;/div&gt;
&lt;/div&gt;
&lt;/section&gt;
&lt;section class="veu_cta" id="veu_cta-21075"&gt;&lt;h1 class="cta_title"&gt;指導指針&lt;/h1&gt;&lt;div class="cta_body"&gt;&lt;div class="cta_body_image cta_body_image_right"&gt;&lt;a href="https://dokkai-labo.tokyo/ct/strategy/"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力向上と受験成功を重視し、効果的な学習法を提供することに焦点を当てています。独自のアプローチと専門知識に基づき、受験生の国語力を伸ばし、自信を持たせることを目指しています。&lt;/div&gt;&lt;div class="cta_body_link"&gt;&lt;a href="https://dokkai-labo.tokyo/ct/strategy/" class="btn btn-primary btn-block btn-lg" target="_blank"&gt;指導指針&lt;/a&gt;&lt;/div&gt;&lt;/div&gt;&lt;!-- [ /.vkExUnit_cta_body ] --&gt;&lt;/section&gt;			
------</t>
  </si>
  <si>
    <t>https://dokkai-labo.tokyo/lesson/chocolabo/</t>
  </si>
  <si>
    <t>以下のページは不自然なワードを使用しています。
これらを適切に自然な言葉に置き換えて下さい。
なお、本文の装飾や構造は絶対に変えないでください。
【対象ページURL】
https://dokkai-labo.tokyo/lesson/chocolabo/
【検出された不自然ワード】
- 固定
- 設計
【本文】
------
&lt;p&gt;中学受験 国語の10分オンライン授業「ちょこっとラボ」は、短時間で理解の質を高めるために設計された新しい学習スタイルです。&lt;/p&gt;
&lt;p&gt;長時間机に向かうのではなく、10分という集中しやすい時間で、少数の良問を深く考え、本当に身につく学びを目指します。&lt;/p&gt;
&lt;p&gt;他の開講講座（オンライン／教室）や料金体系を含む全体像は、&lt;br /&gt;
&lt;a href="https://dokkai-labo.tokyo/live/"&gt;開講講座のご案内（全体像はこちら）&lt;/a&gt;でまとめて確認できます。&lt;/p&gt;
&lt;h2&gt;中学受験 国語の10分オンライン「ちょこっとラボ」とは&lt;/h2&gt;
&lt;p&gt;10分という短い時間で、問題を“たくさん解く”のではなく、少数の良問を使って&lt;br /&gt;
&lt;strong&gt;考え方の確認&lt;/strong&gt;まで行うオンライン授業です。短いからこそ集中しやすく、1問を深く扱えます。&lt;/p&gt;
&lt;h2&gt;10分で狙うこと（量より理解の確認）&lt;/h2&gt;
&lt;ul&gt;
&lt;li&gt;精選した良問に取り組む&lt;/li&gt;
&lt;li&gt;答え合わせで終わらず「なぜそう考えるか」まで確認する&lt;/li&gt;
&lt;li&gt;短い授業を重ねて「分かった」を積み上げる&lt;/li&gt;
&lt;/ul&gt;
&lt;p&gt;量ではなく&lt;strong&gt;「質」&lt;/strong&gt;と&lt;strong&gt;「深さ」&lt;/strong&gt;を大切にした学びを実現します。&lt;/p&gt;
&lt;h2&gt;扱う問題数の目安（少数を深く）&lt;/h2&gt;
&lt;p&gt;演習量を増やしても理解が浅ければ力になりません。&lt;/p&gt;
&lt;ul&gt;
&lt;li&gt;記述なら 1 問&lt;/li&gt;
&lt;li&gt;選択肢や抜き出し問題なら 3 問程度&lt;/li&gt;
&lt;/ul&gt;
&lt;p&gt;&lt;strong&gt;1問1問を掘り下げることで、思考力と理解力を積み上げる&lt;/strong&gt;ことができます。&lt;/p&gt;
&lt;h2&gt;進め方（事前送付→授業→理解の確認）&lt;/h2&gt;
&lt;ol&gt;
&lt;li&gt;教材を事前に送付&lt;/li&gt;
&lt;li&gt;授業内で指定の問題に取り組み、オンラインで答え合わせと解説&lt;/li&gt;
&lt;li&gt;問題数が少ないからこそ、1問に集中して「考える力」を磨く&lt;/li&gt;
&lt;/ol&gt;
&lt;h2&gt;合うお子さま（当てはまるほど相性が良い）&lt;/h2&gt;
&lt;ul&gt;
&lt;li&gt;集中が続きにくい&lt;/li&gt;
&lt;li&gt;演習量の割に得点につながっていないと感じる&lt;/li&gt;
&lt;li&gt;長い授業だと疲れてしまう&lt;/li&gt;
&lt;li&gt;学習習慣を無理なくつけたい&lt;/li&gt;
&lt;li&gt;「もっとやりたい」という自発性を引き出したい&lt;/li&gt;
&lt;/ul&gt;
&lt;h2&gt;費用&lt;/h2&gt;
&lt;ul&gt;
&lt;li&gt;1回（10分）：税込 &lt;strong&gt;2,750円&lt;/strong&gt;&lt;/li&gt;
&lt;li&gt;月8回セット：税込 &lt;strong&gt;17,600円&lt;/strong&gt;&lt;/li&gt;
&lt;li&gt;入塾金不要（※通常授業へ移行の場合のみ &lt;strong&gt;22,000円&lt;/strong&gt;）&lt;/li&gt;
&lt;/ul&gt;
&lt;p&gt;「まずは少しだけ試してみたい」という方に適した形です。&lt;/p&gt;
&lt;h2&gt;よくある質問（FAQ）&lt;/h2&gt;
&lt;dl&gt;
&lt;dt&gt;Q. 10分で本当に力になりますか？&lt;/dt&gt;
&lt;dd&gt;「たくさん解く」より「考え方を確認する」ことに重心を置くため、短時間でも1問を深く扱えます。短い授業を重ねて理解の精度を上げていきます。&lt;/dd&gt;
&lt;dt&gt;Q. どんな問題を扱いますか？&lt;/dt&gt;
&lt;dd&gt;記述・選択肢・抜き出しなどを、目的に合わせて精選した良問で扱います。問題数は少なくし、答え合わせで終わらず「なぜそう考えるか」まで確認します。&lt;/dd&gt;
&lt;dt&gt;Q. 事前に何をしておけばいいですか？&lt;/dt&gt;
&lt;dd&gt;教材は事前に送付します。授業で指定する問題だけ取り組めば大丈夫です。時間が取れない場合でも、授業内で解きながら進められます。&lt;/dd&gt;
&lt;dt&gt;Q. 週に何回がおすすめですか？&lt;/dt&gt;
&lt;dd&gt;学習習慣づくりと理解の積み上げを重視する場合は、月8回セットのように一定の頻度で継続する形が相性が良いです。&lt;/dd&gt;
&lt;dt&gt;Q. 途中で通常授業（オンライン／教室）に移行できますか？&lt;/dt&gt;
&lt;dd&gt;可能です。通常授業へ移行する場合のみ入塾金（22,000円）が必要になります。全体像は上記の「開講講座のご案内（全体像はこちら）」をご確認ください。&lt;/dd&gt;
&lt;/dl&gt;
&lt;h2&gt;まとめ&lt;/h2&gt;
&lt;ul&gt;
&lt;li&gt;&lt;strong&gt;短いからこそ集中できる&lt;/strong&gt;&lt;/li&gt;
&lt;li&gt;&lt;strong&gt;問題を絞るからこそ深く学べる&lt;/strong&gt;&lt;/li&gt;
&lt;li&gt;&lt;strong&gt;気軽に始められるからこそ続けやすい&lt;/strong&gt;&lt;/li&gt;
&lt;/ul&gt;
&lt;p&gt;――それが「ちょこっとラボ」の狙いです。ぜひ一度ご体験ください。&lt;/p&gt;
&lt;p&gt;&lt;!-- 必要に応じてお問い合わせ先URLをサイト内の該当固定ページに変更してください --&gt;&lt;/p&gt;
&lt;p&gt;&lt;a href="/contact/"&gt;お問い合わせ・お申し込みはこちら&lt;/a&gt;&lt;/p&gt;
&lt;/article&gt;
&lt;p&gt;&lt;!-- [ /.socialSet ] --&gt;&lt;/p&gt;
------</t>
  </si>
  <si>
    <t>https://dokkai-labo.tokyo/univ02/</t>
  </si>
  <si>
    <t>以下のページは不自然なワードを使用しています。
これらを適切に自然な言葉に置き換えて下さい。
なお、本文の装飾や構造は絶対に変えないでください。
【対象ページURL】
https://dokkai-labo.tokyo/univ02/
【検出された不自然ワード】
- 立て直
- 失点
【本文】
------
&lt;p&gt;&lt;!-- ▼ 国公立大現代文 記述添削講座 概要 --&gt;&lt;/p&gt;
&lt;h2&gt;国公立大学向け｜現代文記述・添削対策講座のご案内&lt;/h2&gt;
&lt;p&gt;国公立大学の現代文は、&lt;strong&gt;記述問題が得点の中心&lt;/strong&gt;になります。&lt;br /&gt;
独学では対策が難しい記述力を、1対1指導で体系的に伸ばします。&lt;/p&gt;
&lt;p&gt;&lt;a href="https://dokkai-labo.tokyo/live/"&gt;開講講座の全体像はこちら&lt;/a&gt;&lt;/p&gt;
&lt;p&gt;&lt;!-- ▼ 目立つCTA（上部追加／本文は変更なし） --&gt;&lt;/p&gt;
&lt;div style="background:#f2f4f8;border:2px solid #111;padding:20px;margin:24px 0;border-radius:8px;text-align:center;"&gt;
&lt;div style="font-size:18px;font-weight:bold;margin-bottom:8px;"&gt;
    国公立大の記述対策を個別で始めたい方へ
  &lt;/div&gt;
&lt;p&gt;  &lt;a href="https://dokkai-labo.tokyo/live/" style="display:inline-block;background:#111;color:#fff;padding:12px 26px;text-decoration:none;border-radius:6px;font-weight:bold;"&gt;&lt;br /&gt;
    ▶ 講座の詳細を見る&lt;br /&gt;
  &lt;/a&gt;
&lt;/div&gt;
&lt;p&gt;&lt;!-- ▼ サンプル授業 --&gt;&lt;/p&gt;
&lt;h2&gt;実際の指導が分かる｜現代文記述のサンプル講義&lt;/h2&gt;
&lt;p&gt;&lt;iframe title="読解ラボ東京　サンプル講義 【平成31年度　筑波大学より】" src="https://www.youtube.com/embed/5gU1uqTCATM?feature=oembed&amp;amp;enablejsapi=1&amp;amp;origin=https://dokkai-labo.tokyo" width="1140" height="641" frameborder="0" allowfullscreen="allowfullscreen"&gt;&lt;/iframe&gt;&lt;/p&gt;
&lt;p&gt;&lt;!-- ▼ 国公立大現代文の特徴 --&gt;&lt;/p&gt;
&lt;h2&gt;国公立大学の現代文は「記述対策」が合否を分ける&lt;/h2&gt;
&lt;h3&gt;国公立入試では記述問題が中心になる&lt;/h3&gt;
&lt;p&gt;国公立大学の入試問題は、&lt;strong&gt;記述が中心&lt;/strong&gt;です。&lt;br /&gt;
解き方の基本は私立大学と共通しますが、&lt;strong&gt;記述特有の考え方&lt;/strong&gt;が求められます。&lt;br /&gt;
（上の動画で紹介している「記述の増やし方」も、その一例です。）&lt;/p&gt;
&lt;h3&gt;記述対策は独学では伸ばしにくい&lt;/h3&gt;
&lt;p&gt;ただし、このようなアプローチは、&lt;strong&gt;自学自習が難しい分野&lt;/strong&gt;でもあります。&lt;br /&gt;
正しい方向で伸ばすには、&lt;strong&gt;添削を通じた訓練&lt;/strong&gt;が欠かせません。&lt;/p&gt;
&lt;p&gt;&lt;!-- ▼ 読解ラボの指導方針 --&gt;&lt;/p&gt;
&lt;h2&gt;読解ラボ東京の現代文記述・添削指導の特徴&lt;/h2&gt;
&lt;h3&gt;一人ひとりのレベルに合わせた個別指導&lt;/h3&gt;
&lt;p&gt;当塾では、生徒さん一人ひとりの状況に合わせて、&lt;strong&gt;適切な難易度から指導を開始&lt;/strong&gt;します。&lt;/p&gt;
&lt;h3&gt;1対1だからできる徹底添削と個別対応&lt;/h3&gt;
&lt;p&gt;完全１対１の授業だからこそ、&lt;br /&gt;
状況を見ながらヒントを出し、答案を細かく添削することが可能です。&lt;/p&gt;
&lt;p&gt;&lt;!-- ▼ 受講を検討している方へ --&gt;&lt;/p&gt;
&lt;h2&gt;国公立大現代文の記述で伸び悩んでいる方へ&lt;/h2&gt;
&lt;p&gt;「何を書けばいいか分からない」&lt;br /&gt;
「模範解答を見ても納得できない」&lt;br /&gt;
そんな状態から抜け出すために、記述力は鍛えられます。&lt;/p&gt;
&lt;p&gt;一緒に、記述力を鍛えていきましょう。&lt;/p&gt;
&lt;p&gt;&lt;!-- ▼▼ 追加：添削で直るポイント（検索語「現代文 添削」に寄せる） ▼▼ --&gt;&lt;/p&gt;
&lt;h2&gt;現代文の添削で増えやすいところ（よくある減点パターン）&lt;/h2&gt;
&lt;p&gt;記述が伸びにくい原因は、「語彙がない」よりも&lt;strong&gt;答案の作り方が毎回ばらつく&lt;/strong&gt;ことにあります。添削では、次のズレを重点的に直します。&lt;/p&gt;
&lt;ul&gt;
&lt;li&gt;&lt;strong&gt;問いに答えていない&lt;/strong&gt;：説明すべき対象（理由／対比／背景など）が外れている&lt;/li&gt;
&lt;li&gt;&lt;strong&gt;根拠が本文に戻れていない&lt;/strong&gt;：本文の言い方が残らず、一般論でまとめてしまう&lt;/li&gt;
&lt;li&gt;&lt;strong&gt;要素が欠ける&lt;/strong&gt;：必要な要素（AとBの関係、条件、範囲）が抜ける&lt;/li&gt;
&lt;li&gt;&lt;strong&gt;つながりが弱い&lt;/strong&gt;：因果・対比・言い換えが読み手に伝わらない&lt;/li&gt;
&lt;/ul&gt;
&lt;p&gt;「どこを直すと点が増えるか」を答案上に残し、次の答案で再現できる形にしていきます。&lt;/p&gt;
&lt;p&gt;&lt;!-- ▼▼ 中間CTA追加（本文変更なし） ▼▼ --&gt;&lt;/p&gt;
&lt;div style="background:#111;color:#fff;padding:22px;margin:40px 0;border-radius:10px;text-align:center;"&gt;
&lt;div style="font-size:18px;font-weight:bold;margin-bottom:10px;"&gt;
    記述で止まっているなら、添削から立て直す
  &lt;/div&gt;
&lt;p&gt;  &lt;a href="https://dokkai-labo.tokyo/live/" style="display:inline-block;background:#fff;color:#111;padding:12px 28px;text-decoration:none;border-radius:6px;font-weight:bold;"&gt;&lt;br /&gt;
    ▶ 講座の詳細を見る&lt;br /&gt;
  &lt;/a&gt;
&lt;/div&gt;
&lt;p&gt;&lt;!-- ▼▼ 追加：答案例 ▼▼ --&gt;&lt;/p&gt;
&lt;h2&gt;答案の差が出る例（短い記述で確認）&lt;/h2&gt;
&lt;p&gt;&lt;strong&gt;設問例&lt;/strong&gt;：筆者が述べる「学び」の特徴を、本文に基づいて説明しなさい。&lt;/p&gt;
&lt;h3&gt;伸びにくい答案の例&lt;/h3&gt;
&lt;ul&gt;
&lt;li&gt;「学びは大切で、努力することが重要だ。」（本文の言い方が残らず、内容が広すぎる）&lt;/li&gt;
&lt;/ul&gt;
&lt;h3&gt;伸びやすい答案の例&lt;/h3&gt;
&lt;ul&gt;
&lt;li&gt;「筆者は、学びを“知識の暗記”ではなく、経験を通して理解を更新していく営みとして捉えている。」&lt;/li&gt;
&lt;/ul&gt;
&lt;h3&gt;添削で見る観点&lt;/h3&gt;
&lt;ul&gt;
&lt;li&gt;本文の&lt;strong&gt;どの一文（または二文）&lt;/strong&gt;を根拠にするか&lt;/li&gt;
&lt;li&gt;設問が求める中身（定義／理由／比較／条件）を&lt;strong&gt;外していないか&lt;/strong&gt;&lt;/li&gt;
&lt;li&gt;本文の語を残しつつ、言い換えが&lt;strong&gt;広がり過ぎていないか&lt;/strong&gt;&lt;/li&gt;
&lt;/ul&gt;
&lt;p&gt;&lt;!-- ▼▼ 追加：自宅ミニ練習 ▼▼ --&gt;&lt;/p&gt;
&lt;h2&gt;自宅でできるミニ練習（提出前の準備にもなる）&lt;/h2&gt;
&lt;h3&gt;練習1：根拠を一文で指定する&lt;/h3&gt;
&lt;ul&gt;
&lt;li&gt;答案を書いたら、根拠になっている本文の一文に線を引き、&lt;strong&gt;その一文だけで説明できるか&lt;/strong&gt;を確認する&lt;/li&gt;
&lt;/ul&gt;
&lt;h3&gt;練習2：要素を3つに分けてから1文にまとめる&lt;/h3&gt;
&lt;ul&gt;
&lt;li&gt;「対象（何が）／理由（なぜ）／結果（どうなる）」のように要素を分け、最後に1文へまとめる&lt;/li&gt;
&lt;/ul&gt;
&lt;h3&gt;練習3：本文の語を“2語”残す&lt;/h3&gt;
&lt;ul&gt;
&lt;li&gt;本文のキーワードを2語だけ答案に残し、言い換えが一般論へ広がるのを防ぐ&lt;/li&gt;
&lt;/ul&gt;
&lt;p style="background: #f6f6f6; border: 1px solid #ddd; padding: 12px; border-radius: 8px;"&gt;&lt;strong&gt;ポイント&lt;/strong&gt;：練習で「直す場所」が残るほど、添削の効果が上がりやすくなります。&lt;/p&gt;
&lt;p&gt;&lt;!-- ▼▼ 追加：FAQ（detailsで開閉可能） ▼▼ --&gt;&lt;/p&gt;
&lt;h2&gt;よくある質問（現代文の添削・提出について）&lt;/h2&gt;
&lt;details&gt;
&lt;summary&gt;&lt;strong&gt;Q. 添削はどうやって出しますか&lt;/strong&gt;&lt;/summary&gt;
&lt;p&gt;  答案は&lt;strong&gt;画像（スマホ撮影）またはPDF&lt;/strong&gt;で提出できる形が便利です。提出方法は、受講開始時に分かりやすい形で案内します。&lt;br /&gt;
&lt;/details&gt;
&lt;details&gt;
&lt;summary&gt;&lt;strong&gt;Q. どのくらいの頻度で添削してもらうと良いですか&lt;/strong&gt;&lt;/summary&gt;
&lt;p&gt;  目安は、&lt;strong&gt;週1回&lt;/strong&gt;から始め、記述を集中的に上げたい時期は回数を増やすのが一般的です。現状（志望校・残り期間・答案の課題）で最適な回数は変わります。&lt;br /&gt;
&lt;/details&gt;
&lt;details&gt;
&lt;summary&gt;&lt;strong&gt;Q. 国公立以外でも相談できますか&lt;/strong&gt;&lt;/summary&gt;
&lt;p&gt;  現代文の記述が必要な大学・学部であれば、状況により対応できる場合があります。志望校と出題形式を添えて相談ください。&lt;br /&gt;
&lt;/details&gt;
&lt;details&gt;
&lt;summary&gt;&lt;strong&gt;Q. 体験では何をしますか&lt;/strong&gt;&lt;/summary&gt;
&lt;p&gt;  現状の答案や困りごとをもとに、&lt;strong&gt;どこで点が止まっているか&lt;/strong&gt;を確認し、改善の方向性を具体化します。&lt;br /&gt;
&lt;/details&gt;
&lt;details&gt;
&lt;summary&gt;&lt;strong&gt;Q. 今の答案がボロボロでも大丈夫ですか&lt;/strong&gt;&lt;/summary&gt;
&lt;p&gt;  問題ありません。むしろ現状の答案から「どこで失点しているか」を特定できるため、改善点が明確になります。&lt;br /&gt;
&lt;/details&gt;
&lt;p&gt;&lt;!-- ▼ 最終CTA（より強調） ▼ --&gt;&lt;/p&gt;
&lt;div style="background:#000;color:#fff;padding:34px;margin:60px 0;border-radius:14px;text-align:center;"&gt;
&lt;div style="font-size:22px;font-weight:bold;margin-bottom:12px;"&gt;
    国公立大現代文の記述を、独学から抜け出す
  &lt;/div&gt;
&lt;div style="margin-bottom:22px;font-size:16px;"&gt;
    添削を通じて、再現できる解き方を身につける
  &lt;/div&gt;
&lt;p&gt;  &lt;a href="https://dokkai-labo.tokyo/live/" style="display:inline-block;background:#fff;color:#000;padding:16px 36px;text-decoration:none;border-radius:8px;font-weight:bold;font-size:16px;"&gt;&lt;br /&gt;
    ▶ 開講講座の全体像を見る&lt;br /&gt;
  &lt;/a&gt;
&lt;/div&gt;
&lt;section class="veu_cta" id="veu_cta-20326"&gt;&lt;h1 class="cta_title"&gt;講座案内：長島式読解講座「Basis」【中学受験】&lt;/h1&gt;&lt;div class="cta_body"&gt;&lt;div class="cta_body_txt image_no"&gt;自由なスケジュールで受講可能。理論に裏打ちされた読解法を短期間で習得できます。
&lt;br /&gt;&lt;/div&gt;&lt;div class="cta_body_link"&gt;&lt;a href="https://dokkai-labo.tokyo/basis/" class="btn btn-primary btn-block btn-lg" target="_blank"&gt;長島式読解講座「Basis」【中学受験】&lt;/a&gt;&lt;/div&gt;&lt;/div&gt;&lt;!-- [ /.vkExUnit_cta_body ] --&gt;&lt;/section&gt;			
------</t>
  </si>
  <si>
    <t>https://eigo-rewrite.com/column/j-eisakubun/</t>
  </si>
  <si>
    <t>以下のページは不自然なワードを使用しています。
これらを適切に自然な言葉に置き換えて下さい。
なお、本文の装飾や構造は絶対に変えないでください。
【対象ページURL】
https://eigo-rewrite.com/column/j-eisakubun/
【検出された不自然ワード】
- 型
【本文】
------
&lt;h2&gt;【高校受験：都立高の英作文】&lt;/h2&gt;
&lt;h4&gt;「書けない」のは「読めない」から&lt;/h4&gt;
&lt;p&gt;都立自校作成校の過去問を解き始め、最初に当たる壁は「&lt;span style="color: #0000ff;"&gt;時間が足りない&lt;/span&gt;」ことではないでしょうか。特に、大学入試共通テストに対応する学校が増える中で、長文の文章量が圧倒的に増加しています。これにより、「&lt;span style="color: #0000ff;"&gt;解き終わらない&lt;/span&gt;」「&lt;span style="color: #0000ff;"&gt;英作文にまわす時間がない&lt;/span&gt;」という状態が生じます。&lt;/p&gt;
&lt;p&gt;物理的な意味では、「&lt;span style="color: #ff0000;"&gt;速読&lt;/span&gt;」も大事です。「&lt;span style="color: #008000;"&gt;書けない＝時間がない&lt;/span&gt;」のであれば、それは「&lt;span style="color: #0000ff;"&gt;読めない＝時間がかかる&lt;/span&gt;」からです。速く読めればその分時間が余り、英作文に費やせますから、読解を速く正確にすることも練習が必要です。&lt;/p&gt;
&lt;p&gt;一方で、「&lt;span style="color: #008000;"&gt;書けない＝書き方が分からない&lt;/span&gt;」のは、「&lt;span style="color: #0000ff;"&gt;読めない＝英文の構造が分かってない&lt;/span&gt;」ことが原因のこともあります。つまり、一文にしても文章にしても、ある程度パターン化された表現がストックされていないことで、採点者に伝わらない英文を書いてしまうということです。&lt;/p&gt;
&lt;p&gt;ここでは、２つの問題に対して、&lt;/p&gt;
&lt;div class="rounded" style="background-color: navajowhite; padding: 10px;"&gt;・速読ができるようになっても「時間が足りない」とき、いかに英作文を書くか&lt;br /&gt;
・書ける表現を増やすにはどうすればよいか&lt;/div&gt;
&lt;p&gt;の２点について考えていきましょう。&lt;/p&gt;
&lt;div class="rounded" style="background-color: navajowhite; padding: 10px;"&gt;短時間で英作文を書ききるには「リスニングの時間」と「典型表現」の使い方がコツ&lt;/div&gt;
&lt;p&gt;まず「&lt;span style="color: #ff0000;"&gt;リスニングの時間&lt;/span&gt;」についてです。音声でリスニング問題の説明がされている間に、英作文の問題を見ておきましょう。このとき英作文が本文と独立して出題されている場合は、&lt;span style="color: #0000ff;"&gt;リスニングの時間のうちに設問処理&lt;/span&gt;をある程度しておきましょう。通常リスニングは問題Aと問題Bの二種類が出題されます。問題Bは記述を含むため、英文が読まれる２回とも注意深く聴く必要がありますが、問題Aは１回で答えを出すことができます。ですから、２回目に英文が読まれている間に、英作文の「ネタ出し」をしておきます。問題Aは３問出題されますから、問題Aの間にある程度英作文を完成させることも可能です。&lt;/p&gt;
&lt;p&gt;次に「&lt;span style="color: #ff0000;"&gt;典型表現&lt;/span&gt;」です。頭に思い浮かぶ内容を英語にする際、イチから英語に直していては時間がかかり過ぎますし、文法ミスも出やすくなります。「&lt;span style="color: #008000;"&gt;頭に浮かぶ日本語を全て英語に直す&lt;/span&gt;」のではなく、「&lt;span style="color: #ff0000;"&gt;完全ではないが近い内容を、確実な英語で書く&lt;/span&gt;」ことを意識しましょう。この際、受験勉強でインプットしてきた表現を参考にしましょう。&lt;/p&gt;
&lt;p&gt;たとえば2020年の日比谷高校では、&lt;/p&gt;
&lt;div class="rounded" style="background-color: whitesmoke; padding: 10px;"&gt;「ある人が自動翻訳機を使っている。その人は＜雨＞と相手に伝えたいが翻訳機が＜飴＞と出力してしまった」&lt;/div&gt;
&lt;p&gt;という状況を英語で表すという問題が出題されました。&lt;/p&gt;
&lt;p&gt;&lt;img decoding="async" fetchpriority="high" class="aligncenter size-large wp-image-216" src="https://eigo-rewrite.com/wp-content/uploads/2020/08/CandiesAreFalling-1024x576.jpg" alt="" width="750" height="422" srcset="https://eigo-rewrite.com/wp-content/uploads/2020/08/CandiesAreFalling-1024x576.jpg 1024w, https://eigo-rewrite.com/wp-content/uploads/2020/08/CandiesAreFalling-300x169.jpg 300w, https://eigo-rewrite.com/wp-content/uploads/2020/08/CandiesAreFalling-768x432.jpg 768w, https://eigo-rewrite.com/wp-content/uploads/2020/08/CandiesAreFalling-320x180.jpg 320w, https://eigo-rewrite.com/wp-content/uploads/2020/08/CandiesAreFalling.jpg 1280w" sizes="(max-width: 750px) 100vw, 750px" /&gt;&lt;/p&gt;
&lt;p&gt;これを英語で表現しようとすると、&lt;/p&gt;
&lt;p&gt;&lt;img decoding="async" class="aligncenter wp-image-218 size-large" src="https://eigo-rewrite.com/wp-content/uploads/2020/08/リライト１-1024x233.jpg" alt="" width="750" height="171" srcset="https://eigo-rewrite.com/wp-content/uploads/2020/08/リライト１-1024x233.jpg 1024w, https://eigo-rewrite.com/wp-content/uploads/2020/08/リライト１-300x68.jpg 300w, https://eigo-rewrite.com/wp-content/uploads/2020/08/リライト１-768x175.jpg 768w, https://eigo-rewrite.com/wp-content/uploads/2020/08/リライト１-1536x349.jpg 1536w, https://eigo-rewrite.com/wp-content/uploads/2020/08/リライト１.jpg 1646w" sizes="(max-width: 750px) 100vw, 750px" /&gt;&lt;/p&gt;
&lt;p&gt;という、とんでもない英文になってしまいます。設問のような状況は、&lt;/p&gt;
&lt;p&gt;&lt;img decoding="async" class="aligncenter wp-image-219 size-large" src="https://eigo-rewrite.com/wp-content/uploads/2020/08/リライト２-1024x238.jpg" alt="" width="750" height="174" srcset="https://eigo-rewrite.com/wp-content/uploads/2020/08/リライト２-1024x238.jpg 1024w, https://eigo-rewrite.com/wp-content/uploads/2020/08/リライト２-300x70.jpg 300w, https://eigo-rewrite.com/wp-content/uploads/2020/08/リライト２-768x178.jpg 768w, https://eigo-rewrite.com/wp-content/uploads/2020/08/リライト２.jpg 1162w" sizes="(max-width: 750px) 100vw, 750px" /&gt;&lt;/p&gt;
&lt;p&gt;という平易な表現で表すことができます。これは、&lt;/p&gt;
&lt;div class="rounded" style="background-color: whitesmoke; padding: 10px;"&gt;Our city has three libraries.&lt;/div&gt;
&lt;p&gt;のような無生物主語構文を応用したものです。&lt;/p&gt;
&lt;h2&gt;使える表現を増やすために&lt;/h2&gt;
&lt;h4&gt;「書く」ために「読む」&lt;/h4&gt;
&lt;p&gt;では、そういった表現をストックしていくにはどうすればよいか。「&lt;span style="color: #0000ff;"&gt;書きたいことはあるけれど、どう書いていいのか分からない&lt;/span&gt;」という悩みもよく聞きます。これを解決するために、まずは&lt;span style="color: #ff0000;"&gt;日本語の作文をイメージ&lt;/span&gt;しましょう。文章を書くときは、それまでに読んだことのあるフレーズや言い回しを使っているはずです。&lt;/p&gt;
&lt;p&gt;つまり、「&lt;span style="color: #ff0000;"&gt;読んで覚えた語彙＝使える語彙&lt;/span&gt;」なのです。&lt;/p&gt;
&lt;p&gt;ですから、「&lt;span style="color: #008000;"&gt;書ける&lt;/span&gt;」ようにするための第一歩は「&lt;span style="color: #0000ff;"&gt;読む&lt;/span&gt;」こととなります。では、何を読むべきなのか。それは「&lt;span style="color: #ff0000;"&gt;教科書&lt;/span&gt;」です。都立高校の問題は教科書の内容が出題範囲ですから、教科書を読み込むことが近道となります。さらに、現在の教科書はボリュームも増え、使える表現の宝庫です。教科書を音読し、基本例文を和文英訳できるようになるだけで、相当の表現を使えるようになります。&lt;/p&gt;
&lt;p&gt;また、他者の答案を読むことも勉強となります。自分で書くだけでは、どうしても特定の表現しか使えず、出題傾向が変わった際に対処できません。先生だけでなく同じ受験生の答案を読み、「&lt;span style="color: #ff0000;"&gt;使える&lt;/span&gt;」と思った表現はマネして書いてみることです。&lt;/p&gt;
&lt;p&gt;こうした「書ける表現をためて、実際に答案に落とす」練習を体系的に行う指導の全体像は、&lt;strong&gt;&lt;a href="https://eigo-rewrite.com/kobetsueisakubun/"&gt;大学受験の英作文講座（全体像はこちら）&lt;/a&gt;&lt;/strong&gt;で整理しています。&lt;/p&gt;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&lt;p&gt;&amp;nbsp;&lt;/p&gt;
------</t>
  </si>
  <si>
    <t>https://eigo-rewrite.com/column/sankousyo/</t>
  </si>
  <si>
    <t>以下のページは不自然なワードを使用しています。
これらを適切に自然な言葉に置き換えて下さい。
なお、本文の装飾や構造は絶対に変えないでください。
【対象ページURL】
https://eigo-rewrite.com/column/sankousyo/
【検出された不自然ワード】
- 型
【本文】
------
&lt;h2&gt;英作文を独学で進めたい受験生が最初につまずく点&lt;/h2&gt;
&lt;p&gt;自由英作文には指導者の添削が必須です。しかし「書いてもってくれば添削するよ」と言われても、&lt;br /&gt;
そもそも添削に出す英作文が書けない・書き方が分からないという受験生も多いのではないでしょうか。&lt;br /&gt;
確かに、「型」が分からないものを最初から自分で書くのは難しいと思います。&lt;br /&gt;
しかし日本には、そういった受験生に「書き方」を教えてくれる参考書が多く存在します。&lt;br /&gt;
ここでは特に、「書き方」がくわしく書かれている参考書を紹介します。ぜひ、参考にしてください。&lt;/p&gt;
&lt;p&gt;&amp;nbsp;&lt;/p&gt;
&lt;h2&gt;自由英作文を独学で進めるときの参考書の役割&lt;/h2&gt;
&lt;h3&gt;添削に出す以前に必要になるもの&lt;/h3&gt;
&lt;p&gt;自由英作文では、いきなり「書いて添削」を回すことが難しい場面があります。&lt;br /&gt;
とくに、何を書けばよいのか分からない段階では、考え方や書き出しを補ってくれる参考書が重要になります。&lt;/p&gt;
&lt;h3&gt;段階ごとに役割が変わる理由&lt;/h3&gt;
&lt;p&gt;書き方が分からない段階、内容が薄くなる段階、本番で書き切れない段階では、&lt;br /&gt;
必要になる助けが異なります。以下では、その段階別に参考書を整理します。&lt;/p&gt;
&lt;h2&gt;独学で使いやすい自由英作文の参考書3冊&lt;/h2&gt;
&lt;h3&gt;書き出せない段階の受験生向け&lt;/h3&gt;
&lt;h4&gt;①『原田健作の自由英作文が面白いほど書ける本』&lt;/h4&gt;
&lt;p&gt;「どう書いていいのか分からない」人にお勧めです。四部構成で、英作文の書き方をとても丁寧に解説しています。&lt;/p&gt;
&lt;p&gt;第一部は、英文の構成についてのルール・必修表現がまとめられています。&lt;br /&gt;
また、「何を書けばいいか分からない」という受験生のために、&lt;br /&gt;
「&lt;span style="color: #0000ff;"&gt;アイデアの出し方&lt;/span&gt;」を紹介しています。&lt;br /&gt;
大学受験だけでなく英検の対策としても、読む価値があると思います。&lt;/p&gt;
&lt;p&gt;第二部は、本書の約半分を占めています。医療や環境などのテーマ別に、&lt;br /&gt;
問題と解答例を詳しく解説しています。&lt;br /&gt;
各設問に対し、「賛成の解答例」「反対の解答例」が掲載されているのも特徴です。&lt;/p&gt;
&lt;p&gt;第三部では、設問形式別の英作文の考え方があります。&lt;br /&gt;
東大や早慶など難関大で出題される&lt;br /&gt;
&lt;span style="color: #0000ff;"&gt;イラスト説明や英文要約&lt;/span&gt;&lt;br /&gt;
にも触れています。&lt;/p&gt;
&lt;p&gt;第四部では、GTECやTOEFL、TEAPなどの特徴をまとめ、&lt;br /&gt;
外部試験利用型入試への向き合い方が示されています。&lt;/p&gt;
&lt;p&gt;第一部を中心にインプットし、&lt;br /&gt;
&lt;span style="color: #ff0000;"&gt;過去問の英作文を書く補助や類題演習&lt;/span&gt;&lt;br /&gt;
として使う方法も有効です。&lt;/p&gt;
&lt;h3&gt;内容が薄くなりやすい段階の受験生向け&lt;/h3&gt;
&lt;h4&gt;②『例解和文英訳教本 自由英作文編』&lt;/h4&gt;
&lt;p&gt;「何を書いたらいいのか分からない」人にお勧めです。&lt;br /&gt;
書き方が分かり、何とか書けるようになった後に出てくる壁が「内容」です。&lt;/p&gt;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&lt;p&gt;一つのテーマに対して「教育」「経済」「社会」など視点を増やすことで、&lt;br /&gt;
文章の説得力は高まります。&lt;/p&gt;
&lt;p&gt;本書では、こうした視点を&lt;br /&gt;
「&lt;span style="color: #ff0000;"&gt;切り口&lt;/span&gt;」&lt;br /&gt;
として整理し、賛否両面の英作文例を示しています。&lt;/p&gt;
&lt;h3&gt;本番で書き切れない段階の受験生向け&lt;/h3&gt;
&lt;h4&gt;③『大学入試 自由英作文のすべて』&lt;/h4&gt;
&lt;p&gt;「書き方も内容も分かるが、試験で書けない」人に向いています。&lt;/p&gt;
&lt;p&gt;「&lt;span style="color: #0000ff;"&gt;書き出しが思いつかない&lt;/span&gt;」&lt;br /&gt;
「&lt;span style="color: #0000ff;"&gt;語数が埋まらない&lt;/span&gt;」&lt;br /&gt;
といった悩みに対して、具体的な考え方が示されています。&lt;/p&gt;
&lt;p&gt;初心者向けから、試験中に意識すべき点まで段階的に整理されており、&lt;br /&gt;
語数の確保と内容の安定を両立させる視点が得られます。&lt;/p&gt;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t>
  </si>
  <si>
    <t>https://eigo-rewrite.com/column/stage1_lesson12-3/</t>
  </si>
  <si>
    <t>以下のページは不自然なワードを使用しています。
これらを適切に自然な言葉に置き換えて下さい。
なお、本文の装飾や構造は絶対に変えないでください。
【対象ページURL】
https://eigo-rewrite.com/column/stage1_lesson12-3/
【検出された不自然ワード】
- 型
【本文】
------
&lt;p&gt;&lt;iframe title="YouTube video player" src="https://www.youtube.com/embed/gWQzvXdeewA" width="560" height="315" frameborder="0" allowfullscreen="allowfullscreen"&gt;&lt;span data-mce-type="bookmark" style="display: inline-block; width: 0px; overflow: hidden; line-height: 0;" class="mce_SELRES_start"&gt;﻿&lt;/span&gt;&lt;/iframe&gt;&lt;/p&gt;
&lt;p data-start="40" data-end="109"&gt;それではLesson12セクション3を進めていきましょう。&lt;br /&gt;
NEW TREASURE STAGE1 の文法事項・Lesson一覧の全体像は、&lt;strong&gt;&lt;a href="https://eigo-rewrite.com/column/hub_stage1/"&gt;NEW TREASURE STAGE1｜中1英文法 総括＋Lesson一覧（全体像はこちら）&lt;/a&gt;&lt;/strong&gt;で確認できます。&lt;br data-start="69" data-end="72" /&gt;このセクションでは &lt;strong data-start="82" data-end="96"&gt;比較級に続いて最上級&lt;/strong&gt; という表現を学習します。&lt;/p&gt;
&lt;p data-start="111" data-end="180"&gt;セクション1では「as ○○ as」を使った&lt;strong data-start="133" data-end="139"&gt;原級&lt;/strong&gt;、&lt;br data-start="140" data-end="143" /&gt;セクション2では「比較級 + than」を使って、二つのものを比べました。&lt;/p&gt;
&lt;p data-start="182" data-end="206"&gt;今回登場する &lt;strong data-start="189" data-end="196"&gt;最上級&lt;/strong&gt; は、その名の通り、&lt;/p&gt;
&lt;blockquote data-start="208" data-end="267"&gt;
&lt;p data-start="210" data-end="267"&gt;&lt;strong data-start="210" data-end="218"&gt;三つ以上&lt;/strong&gt;（三人以上・三つ以上）のものを比べて、&lt;br data-start="237" data-end="240" /&gt;「一番○○だ」「最も○○だ」と言うときに使います。&lt;/p&gt;
&lt;/blockquote&gt;
&lt;p data-start="269" data-end="315"&gt;原級や比較級と同様、文の語順が大きく変わるわけではありません。&lt;br data-start="300" data-end="303" /&gt;意識するべきポイントは、&lt;/p&gt;
&lt;blockquote data-start="317" data-end="335"&gt;
&lt;p data-start="319" data-end="335"&gt;&lt;strong data-start="319" data-end="335"&gt;形容詞や副詞の形を変える&lt;/strong&gt;&lt;/p&gt;
&lt;/blockquote&gt;
&lt;p data-start="337" data-end="345"&gt;ということです。&lt;/p&gt;
&lt;ul data-start="347" data-end="417"&gt;
&lt;li data-start="347" data-end="367"&gt;
&lt;p data-start="349" data-end="367"&gt;原級：as ○○ as（同じくらい）&lt;/p&gt;
&lt;/li&gt;
&lt;li data-start="368" data-end="390"&gt;
&lt;p data-start="370" data-end="390"&gt;比較級：比較級 + than（より○○）&lt;/p&gt;
&lt;/li&gt;
&lt;li data-start="391" data-end="417"&gt;
&lt;p data-start="393" data-end="417"&gt;最上級：the + 最上級（最も○○／一番○○）&lt;/p&gt;
&lt;/li&gt;
&lt;/ul&gt;
&lt;p data-start="419" data-end="464"&gt;このように、比較の対象が「二つ → 三つ以上」へ広がる点に注意しながら進めていきましょう。&lt;/p&gt;
&lt;p&gt;&lt;img decoding="async" fetchpriority="high" class="alignnone wp-image-574" src="https://eigo-rewrite.com/wp-content/uploads/2023/06/IMG_1159-300x50.jpg" alt="" width="924" height="154" srcset="https://eigo-rewrite.com/wp-content/uploads/2023/06/IMG_1159-300x50.jpg 300w, https://eigo-rewrite.com/wp-content/uploads/2023/06/IMG_1159-768x127.jpg 768w" sizes="(max-width: 924px) 100vw, 924px" /&gt;&lt;/p&gt;
&lt;p&gt;&amp;#8220;Mt. Fuji is&amp;#8221;「富士山」です。&lt;br /&gt;
「富士山は」&amp;#8221;highest mountain in Japan&amp;#8221;と書いてあります。&lt;br /&gt;
このように、元々&amp;#8221;high&amp;#8221;「高い」という意味の形容詞だった所に、ここに&amp;#8221;est&amp;#8221;を付けまして、&lt;br /&gt;
更に一番高いという事は一つに決まる特定のものを表しますのでここに&amp;#8221;the&amp;#8221;を付けます。&lt;br /&gt;
そうすると、&lt;span style="color: #ff00ff;"&gt;形容詞とか副詞の直前に&amp;#8221;the&amp;#8221;を付けて、&lt;/span&gt;&lt;br /&gt;
さらに&lt;span style="color: #ff00ff;"&gt;形容詞、副詞に&amp;#8221;est&amp;#8221;を付ける事によって&lt;/span&gt;&lt;strong&gt;最上級&lt;/strong&gt;&lt;span style="color: #ff00ff;"&gt;という形になります。&lt;/span&gt;&lt;br /&gt;
これも&amp;#8221;est&amp;#8221;、&amp;#8221;e&amp;#8221;で始まっていますから比較級の&amp;#8221;er&amp;#8221;と同様に過去形を表わす&amp;#8221;ed&amp;#8221;と付け方は全く同じになります。&lt;br /&gt;
ですので、今回の&amp;#8221;gh&amp;#8221;で終わっている場合というのは特に複雑なルールはないのでそのまま&amp;#8221;est&amp;#8221;を付けるというような形になっています。&lt;br /&gt;
そうすると、元々&amp;#8221;Mt. Fuji is the high mountain&amp;#8221;「高い山」だった所に、&lt;br /&gt;
ここの形容詞の直前と直後の形だけをいじって&amp;#8221;the&amp;#8221;と&amp;#8221;est&amp;#8221;を付けます。&lt;br /&gt;
それだけの操作になります。&lt;br /&gt;
最後に何と比べているのか、あるいはどういったグループの中で一番高いのかという事を表す為に、この場合は最後に&amp;#8221;in Japan&amp;#8221;という形を使っています。&lt;br /&gt;
これは&lt;span style="color: #0000ff;"&gt;&amp;#8220;in&amp;#8221;を使う場合と、それからあとで&amp;#8221;of&amp;#8221;を使う場合というのが出てきます。&lt;/span&gt;&lt;br /&gt;
基本的にはある特定の範囲の中、日本という国の範囲の中で一番高いというような形で、その範囲を表わす、言い換えると一つの範囲の中でな訳です。&lt;br /&gt;
ですから、これは&lt;span style="color: #0000ff;"&gt;単数である場合、この際に&amp;#8221;in&amp;#8221;という前置詞を使います。&lt;/span&gt;&lt;br /&gt;
そうすると、訳としても「富士山は日本の中で一番高い山だ。」&lt;br /&gt;
あるいは「日本で一番高い山だ。」というような形になります。&lt;/p&gt;
&lt;p&gt;&lt;img decoding="async" class="alignnone wp-image-575" src="https://eigo-rewrite.com/wp-content/uploads/2023/06/IMG_1159-1-300x37.jpg" alt="" width="1022" height="126" srcset="https://eigo-rewrite.com/wp-content/uploads/2023/06/IMG_1159-1-300x37.jpg 300w, https://eigo-rewrite.com/wp-content/uploads/2023/06/IMG_1159-1-1024x126.jpg 1024w, https://eigo-rewrite.com/wp-content/uploads/2023/06/IMG_1159-1-768x95.jpg 768w, https://eigo-rewrite.com/wp-content/uploads/2023/06/IMG_1159-1.jpg 1200w" sizes="(max-width: 1022px) 100vw, 1022px" /&gt;&lt;/p&gt;
&lt;p&gt;同様に今度は&amp;#8221;large&amp;#8221;という形容詞を使っています。&lt;br /&gt;
先ほどと同様に、形容詞の直前に&amp;#8221;the&amp;#8221;を付けて、そして&amp;#8221;est&amp;#8221;を付けるんですが、&amp;#8221;large&amp;#8221;の場合は&amp;#8221;ed&amp;#8221;で終わっているので&lt;span style="color: #ff6600;"&gt;&amp;#8220;st&amp;#8221;だけ付けるという形になっています。&lt;/span&gt;&lt;br /&gt;
先ほど言った通り、&amp;#8221;ed&amp;#8221;の付け方とか&amp;#8221;er&amp;#8221;の付け方と&lt;strong&gt;全く同じ&lt;/strong&gt;ものになっています。&lt;br /&gt;
そして、今度はここが&amp;#8221;of all cities&amp;#8221;となっています。&lt;br /&gt;
さっきは&amp;#8221;in&amp;#8221;でしたが、今度は&amp;#8221;of&amp;#8221;を使っています。&lt;br /&gt;
基本的に&amp;#8221;of&amp;#8221;を使う場合というのは、その&amp;#8221;of&amp;#8221;の直後にあるものが、個数あるいは数を表わすものの場合に使います。&lt;br /&gt;
という事は、この場合&amp;#8221;of all&amp;#8221;「全て」というのは&lt;strong&gt;数扱い&lt;/strong&gt;です。&lt;br /&gt;
&amp;#8220;three cities&amp;#8221;とか&amp;#8221;five cities&amp;#8221;と同じように、「全ての都市の中で最も大きい」というふうに言っていて、そうすると当然ここは複数形にする訳です。&lt;br /&gt;
「三つ以上のものの中で一番なんとかだ」と言っている訳なので、&lt;span style="color: #ff0000;"&gt;最上級で&amp;#8221;of&amp;#8221;を使うという事は、自動的にここにくる名詞というのは複数形の名詞にならないといけない訳です。&lt;/span&gt;&lt;br /&gt;
逆に後半の方ではまた&amp;#8221;in Japan&amp;#8221;「日本の中で」と言っていますので、ここは日本という範囲の中だから&amp;#8221;in&amp;#8221;です。&lt;br /&gt;
こちらは&amp;#8221;all cities&amp;#8221;「全ての都市」、複数を表わす名詞もあるし&amp;#8221;all&amp;#8221;「全て」という個数を表わす語句もあるので、ここは&amp;#8221;of all cities&amp;#8221;、&amp;#8221;of&amp;#8221;を使うというような使い分けが必要となります。&lt;/p&gt;
&lt;p&gt;&lt;img decoding="async" loading="lazy" class="alignnone wp-image-576" src="https://eigo-rewrite.com/wp-content/uploads/2023/06/IMG_1159-2-300x37.jpg" alt="" width="738" height="91" srcset="https://eigo-rewrite.com/wp-content/uploads/2023/06/IMG_1159-2-300x37.jpg 300w, https://eigo-rewrite.com/wp-content/uploads/2023/06/IMG_1159-2-1024x126.jpg 1024w, https://eigo-rewrite.com/wp-content/uploads/2023/06/IMG_1159-2-768x95.jpg 768w, https://eigo-rewrite.com/wp-content/uploads/2023/06/IMG_1159-2.jpg 1200w" sizes="(max-width: 738px) 100vw, 738px" /&gt;&lt;/p&gt;
&lt;p&gt;今度は&amp;#8221;Paris&amp;#8221;が主語になっていて、「パリは世界で最も人気の都市だ」となっています。&lt;br /&gt;
こちらも元々は&amp;#8221;popular&amp;#8221;「人気ある」という意味でした。&lt;br /&gt;
今度は&amp;#8221;est&amp;#8221;を付けずに&amp;#8221;most&amp;#8221;という単語を付けています。&lt;br /&gt;
これは、&amp;#8221;er&amp;#8221;ではなくて&amp;#8221;more&amp;#8221;を付けるという形容詞、副詞と同様に、ここも&amp;#8221;popular&amp;#8221;には母音が三つ以上あります。&lt;br /&gt;
こういった場合、長い単語ですとか前回のセクションでやったような「なんとかful」とか&lt;br /&gt;
「何とかly」で終わっている単語に関しては、ここに&amp;#8221;most&amp;#8221;という単語を付けて、&lt;br /&gt;
&lt;span style="color: #0000ff;"&gt;&amp;#8220;more&amp;#8221;を付けた時と同様になります。&lt;/span&gt;これで最上級を表します。&lt;br /&gt;
「世界で一番人気の都市です」というような形になっています。&lt;/p&gt;
&lt;p&gt;それでは前半戦の最後です。&lt;/p&gt;
&lt;p&gt;&lt;img decoding="async" loading="lazy" class="alignnone wp-image-577" src="https://eigo-rewrite.com/wp-content/uploads/2023/06/IMG_1159-3-300x37.jpg" alt="" width="632" height="78" srcset="https://eigo-rewrite.com/wp-content/uploads/2023/06/IMG_1159-3-300x37.jpg 300w, https://eigo-rewrite.com/wp-content/uploads/2023/06/IMG_1159-3-1024x126.jpg 1024w, https://eigo-rewrite.com/wp-content/uploads/2023/06/IMG_1159-3-768x95.jpg 768w, https://eigo-rewrite.com/wp-content/uploads/2023/06/IMG_1159-3.jpg 1200w" sizes="(max-width: 632px) 100vw, 632px" /&gt;&lt;/p&gt;
&lt;p&gt;&amp;#8220;Ken arrives&amp;#8221;「ケンは」&amp;#8221;arrive&amp;#8221;「到着します」、&amp;#8221;in the class&amp;#8221;と言っていますから、&lt;br /&gt;
今度は「クラスの中で」と言っています。&lt;br /&gt;
&amp;#8220;earliest&amp;#8221;は元々&amp;#8221;early&amp;#8221;でした。「早い」とか「早く」でした。&lt;br /&gt;
これは「子音+y」で終わっていますので、&amp;#8221;y&amp;#8221;を&amp;#8221;i&amp;#8221;に変えて&amp;#8221;est&amp;#8221;です。&lt;br /&gt;
そうすると、「ケンはクラスの中で最も早く来ます。」「最も早く到着します。」という文になっています。&lt;br /&gt;
一つ、ここの&amp;#8221;the&amp;#8221;の扱いですが、さっきまでは&amp;#8221;the&amp;#8221;が必ず付いていたのに対して、この英文では&lt;br /&gt;
&lt;span style="color: #0000ff;"&gt;括弧&lt;/span&gt;が付いています。&lt;br /&gt;
括弧が付いているという事は、付けてもいいし付けなくてもいいしどちらでもいいという意味です。&lt;br /&gt;
先ほどまでは、この&amp;#8221;high&amp;#8221;「高い」&amp;#8221;large&amp;#8221;「大きい」&amp;#8221;popular&amp;#8221;「人気である」、これらは全て形容詞でした。&lt;br /&gt;
&lt;span style="color: #ff0000;"&gt;形容詞を最上級にする場合は、必ず&amp;#8221;the&amp;#8221;を付けないといけません。&lt;/span&gt;&lt;br /&gt;
それに対して、この&amp;#8221;early&amp;#8221;、ここでは「早い」という&amp;#8221;arrive&amp;#8221;を修飾していますから、&lt;br /&gt;
名詞以外を修飾しているのでこの&amp;#8221;early&amp;#8221;というのは副詞です。&lt;br /&gt;
「早く」という意味です。&lt;br /&gt;
そうすると、この最上級に付ける&amp;#8221;the&amp;#8221;というのは、この&amp;#8221;early&amp;#8221;のように副詞の最上級の場合は&amp;#8221;the&amp;#8221;を付けてもよいし、付けなくてもよいというルールになっています。&lt;br /&gt;
つまり省略する事が出来るんです。&lt;br /&gt;
最上級の&amp;#8221;the&amp;#8221;は省略出来ると覚えるのではなく、&lt;strong&gt;副詞の最上級の場合は&amp;#8221;the&amp;#8221;を省略する事が出来ると覚えておきましょう。&lt;/strong&gt;&lt;br /&gt;
最悪、副詞か副詞じゃないかが分からなければ1回訳してみましょう。&lt;br /&gt;
この場合は「早く到着する」というふうに名詞以外を修飾しているものが副詞となりますから&lt;br /&gt;
単語の知識として形容詞、副詞が分からなかったとしたら、&lt;br /&gt;
一文を訳した時に&lt;span style="color: #ff00ff;"&gt;何を修飾しているかによって形容詞なのか副詞なのかを判断していきましょう。&lt;/span&gt;&lt;/p&gt;
&lt;p&gt;それでは後半です。&lt;br /&gt;
先ほどまで見てきていました比較級とか最上級ですが、今度は&amp;#8221;&amp;#8221;erとか&amp;#8221;est&amp;#8221;を付ける、&lt;br /&gt;
あるいは&amp;#8221;more&amp;#8221;&amp;#8221;most&amp;#8221;を付ける以外の比較級とか最上級の表わし方を見ていく事にしましょう。&lt;br /&gt;
その意味でこちらに不規則変化という形で書いてあります。&lt;/p&gt;
&lt;p&gt;まずはこちらです。&lt;br /&gt;
&amp;#8220;Mike plays basketball better than Bill does.&amp;#8221;&lt;br /&gt;
という形で、&amp;#8221;than&amp;#8221;の前で一旦切るというのは今までと変わりません。&lt;br /&gt;
変わっているのはここです。&lt;br /&gt;
&lt;span style="color: #0000ff;"&gt;&amp;#8220;er&amp;#8221;を取って&amp;#8221;bet&amp;#8221;という単語はありません。&lt;/span&gt;&lt;br /&gt;
じゃあこれは何かと言うと、ここでの&amp;#8221;better&amp;#8221;というのは、&amp;#8221;well&amp;#8221;「上手に」という副詞の比較級なんです。&lt;br /&gt;
つまり、この&amp;#8221;well&amp;#8221;というのを比較級にする場合は、&amp;#8221;weller&amp;#8221;という形にするのではなくて、&lt;br /&gt;
&lt;span style="color: #ff0000;"&gt;&amp;#8220;better&amp;#8221;という形で、形そのもの、単語そのものが変わってしまいます。&lt;/span&gt;&lt;br /&gt;
こういった不規則変化、これはもう覚えるしかありません。&lt;br /&gt;
ですから、&amp;#8221;well&amp;#8221;というのは比較級にすると&amp;#8221;better&amp;#8221;になるらしいと理解しておきましょう。&lt;br /&gt;
そして比較の単元で毎回言っていますが、&lt;strong&gt;比較対象は形を揃えるというのが鉄則です。&lt;/strong&gt;&lt;br /&gt;
そうしますと、こちらで&amp;#8221;Mike plays&amp;#8221;主語+三人称単数現在形となっているので、こちらの方も&lt;br /&gt;
&amp;#8220;Bill does&amp;#8221;主語+三人称の単数形という形で揃えてあげましょう。&lt;br /&gt;
ここでは一般動詞の代わりとして&amp;#8221;does&amp;#8221;を使っていますので、ここの&amp;#8221;does&amp;#8221;は書いていなかったとしても正解となります。&lt;br /&gt;
&lt;!-- 語彙強化講座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&lt;p&gt;次です。&lt;br /&gt;
&amp;#8220;The score in the game&amp;#8221;&lt;br /&gt;
「その試合のスコア」「得点」というのは&amp;#8221;worst&amp;#8221;という単語があります。&lt;br /&gt;
&amp;#8220;in history&amp;#8221;と言っているので、「歴史の中で」&amp;#8221;worst&amp;#8221;はこちらは&lt;span style="color: #ff6600;"&gt;&amp;#8220;bad&amp;#8221;「悪い」の最上級&lt;/span&gt;となっています。&lt;br /&gt;
&lt;span style="color: #ff00ff;"&gt;&amp;#8220;bad&amp;#8221;は&amp;#8221;worth&amp;#8221;&amp;#8221;worst&amp;#8221;という変化をします。&lt;/span&gt;&lt;br /&gt;
この変化の一覧に関しては教科書に書いてあるものをしっかりと覚えましょう。&lt;br /&gt;
このように、&amp;#8221;bad&amp;#8221;&amp;#8221;bader&amp;#8221;&amp;#8221;badest&amp;#8221;ではなくて、&amp;#8221;bad&amp;#8221;&amp;#8221;worth&amp;#8221;&amp;#8221;worst&amp;#8221;という&lt;strong&gt;不規則変化&lt;/strong&gt;をします。&lt;br /&gt;
不規則変化だとしても、&amp;#8221;er&amp;#8221;&amp;#8221;est&amp;#8221;を付ける変化だとしても、語順であったり最後の&amp;#8221;in&amp;#8221;の付け方とか&amp;#8221;the&amp;#8221;の付け方というのは今までと全く変わりがありません。&lt;br /&gt;
なので、このセクションの後半に関しては、&lt;span style="color: #ff0000;"&gt;不規則変化という形自体を覚える&lt;/span&gt;という事を主眼に置いて学習を進めて下さい。&lt;/p&gt;
&lt;p&gt;最後です。&lt;br /&gt;
&amp;#8220;Mike is the best basketball player of our teammates.&amp;#8221;&lt;br /&gt;
ここも確認ですが、まず&amp;#8221;of&amp;#8221;があります。&lt;br /&gt;
これは&amp;#8221;teammates&amp;#8221;、一つの範囲ではなくて「チームメイトという複数の人たちの中で」という意味合いなので、&amp;#8221;in&amp;#8221;ではなくて&amp;#8221;of&amp;#8221;を使っていました。&lt;br /&gt;
&amp;#8220;best&amp;#8221;ですが、これは今度はさっきの&amp;#8221;well&amp;#8221;かなと思っても&amp;#8221;well basketball player&amp;#8221;はおかしいですから、これは元々&amp;#8221;good&amp;#8221;「上手な」という形容詞だったんです。&lt;br /&gt;
そうすると&amp;#8221;good&amp;#8221;は&amp;#8221;good&amp;#8221;&amp;#8221;better&amp;#8221;&amp;#8221;best&amp;#8221;という変化で&amp;#8221;well&amp;#8221;も&amp;#8221;well&amp;#8221;&amp;#8221;better&amp;#8221;&amp;#8221;best&amp;#8221;なります。&lt;br /&gt;
&amp;#8220;good&amp;#8221;と&amp;#8221;well&amp;#8221;に関しては、&lt;span style="color: #0000ff;"&gt;比較級と最上級が同じ&lt;/span&gt;というような形になります。&lt;br /&gt;
これも間違いが非常に多い文になっていまして、どうしてもさっきのこういった&lt;br /&gt;
&amp;#8220;better than&amp;#8221;とか、&amp;#8221;worst in history&amp;#8221;というような形で、比較級、最上級が文の後ろの方にくる事が今まで多かった訳ですが、このように&lt;strong&gt;文の前の方にくる&lt;/strong&gt;というパターンも全然ある訳です。&lt;br /&gt;
そのさいに必ず、ここの&amp;#8221;basketball player&amp;#8221;という名詞がきています。&lt;br /&gt;
つまり、元々これは「good+名詞」だったんです。&lt;br /&gt;
なので、元の文に戻した時に&amp;#8221;Mike is a good basketball player&amp;#8221;という形で、形容詞と名詞がセットになっていた場合、これは必ずばらさないで&amp;#8221;best&amp;#8221;を後ろの方に持ってくるのではなく、元々&amp;#8221;good&amp;#8221;を置いていた場所に置くというのがポイントとなります。&lt;br /&gt;
間違え方としては、&amp;#8221;Mike is the basketball player best of&amp;#8221;と書いてしまう事が非常に多いんですが、後ろの方に置くとか、&amp;#8221;of&amp;#8221;の直前に&amp;#8221;best&amp;#8221;を置くというような認識ではなく、元々の位置、&lt;br /&gt;
元々「good+名詞」だったので、&lt;span style="color: #ff00ff;"&gt;その元々&amp;#8221;good&amp;#8221;があった名詞の直前に&amp;#8221;best&amp;#8221;置く&lt;/span&gt;と考えておきましょう。&lt;br /&gt;
セクション3に関しては以上となります。&lt;/p&gt;
&lt;h2&gt;Lesson12 セクション3 まとめ（最上級と不規則変化）&lt;/h2&gt;
&lt;table style="width: 100%; border-collapse: collapse;"&gt;
&lt;tbody&gt;
&lt;tr style="background-color: #dd8500; color: white;"&gt;
&lt;th&gt;項目&lt;/th&gt;
&lt;th&gt;内容&lt;/th&gt;
&lt;/tr&gt;
&lt;tr style="background-color: #f0b464; color: black;"&gt;
&lt;td&gt;このセクションのテーマ&lt;/td&gt;
&lt;td&gt;
&lt;ul&gt;
&lt;li&gt;原級（as ～ as）、比較級（比較級 + than）に続き、&lt;strong&gt;最上級&lt;/strong&gt;を学ぶ。&lt;/li&gt;
&lt;li&gt;最上級は&lt;strong&gt;三つ以上（3人以上・3つ以上）&lt;/strong&gt;を比べて「一番～だ」「最も～だ」を表す。&lt;/li&gt;
&lt;li&gt;語順は原級・比較級と大きく変わらず、&lt;strong&gt;形容詞・副詞の形を変える&lt;/strong&gt;ことが重要。&lt;/li&gt;
&lt;/ul&gt;
&lt;/td&gt;
&lt;/tr&gt;
&lt;tr style="background-color: #ffffff; color: black;"&gt;
&lt;td&gt;原級・比較級・最上級の基本形&lt;/td&gt;
&lt;td&gt;
&lt;ul&gt;
&lt;li&gt;原級：&lt;strong&gt;as 形容詞/副詞 as&lt;/strong&gt; …（同じくらい～）&lt;/li&gt;
&lt;li&gt;比較級：&lt;strong&gt;比較級 + than&lt;/strong&gt; …（～より…）&lt;/li&gt;
&lt;li&gt;最上級：&lt;strong&gt;the + 最上級&lt;/strong&gt; …（いちばん～ / 最も～）&lt;/li&gt;
&lt;li&gt;比べる対象が「2つ」→比較級、「3つ以上」→最上級。&lt;/li&gt;
&lt;/ul&gt;
&lt;/td&gt;
&lt;/tr&gt;
&lt;tr style="background-color: #f0b464; color: black;"&gt;
&lt;td&gt;短い形容詞の最上級（-est 型）&lt;/td&gt;
&lt;td&gt;
&lt;ul&gt;
&lt;li&gt;基本形：&lt;strong&gt;the + 形容詞-est&lt;/strong&gt;&lt;/li&gt;
&lt;li&gt;例：high → the highest, tall → the tallest&lt;/li&gt;
&lt;li&gt;Mt. Fuji is the highest mountain in Japan. 「富士山は日本で一番高い山です。」&lt;/li&gt;
&lt;li&gt;操作はシンプル：&lt;br /&gt;
元の文「Mt. Fuji is a high mountain in Japan.」の &lt;span style="color: #ff0000;"&gt;high に est を付け、直前に the を付ける&lt;/span&gt;だけ。&lt;/li&gt;
&lt;/ul&gt;
&lt;/td&gt;
&lt;/tr&gt;
&lt;tr style="background-color: #ffffff; color: black;"&gt;
&lt;td&gt;-e で終わる語の最上級&lt;/td&gt;
&lt;td&gt;
&lt;ul&gt;
&lt;li&gt;large → larger → &lt;strong&gt;largest&lt;/strong&gt; のように、&lt;br /&gt;
すでに e があるときは「&lt;strong&gt;st だけ&lt;/strong&gt;」を付ける。&lt;/li&gt;
&lt;li&gt;比較級・過去形の -ed などと同じ感覚で考えると覚えやすい。&lt;/li&gt;
&lt;li&gt;例：large → the largest city …&lt;/li&gt;
&lt;/ul&gt;
&lt;/td&gt;
&lt;/tr&gt;
&lt;tr style="background-color: #f0b464; color: black;"&gt;
&lt;td&gt;in と of の使い分け&lt;/td&gt;
&lt;td&gt;
&lt;ul&gt;
&lt;li&gt;&lt;strong&gt;in + 単数で「一つの範囲の中で」&lt;/strong&gt; 例：in Japan, in the class, in the world など。&lt;/li&gt;
&lt;li&gt;&lt;strong&gt;of + 複数・数を表す語で「～の中で」&lt;/strong&gt; 例：of all cities, of the four, of our teammates&lt;/li&gt;
&lt;li&gt;of の直後に来る名詞は、&lt;strong&gt;複数形&lt;/strong&gt;になるのが原則。 例：of all cities（すべての都市の中で）&lt;/li&gt;
&lt;li&gt;three cities, five cities と同じ感覚で、all も「数扱い」と考える。&lt;/li&gt;
&lt;/ul&gt;
&lt;/td&gt;
&lt;/tr&gt;
&lt;tr style="background-color: #ffffff; color: black;"&gt;
&lt;td&gt;長い形容詞の最上級（most 型）&lt;/td&gt;
&lt;td&gt;
&lt;ul&gt;
&lt;li&gt;母音が多くて長い単語や、-ful / -ly で終わる語などは、&lt;br /&gt;
&lt;strong&gt;most + 形容詞&lt;/strong&gt; で最上級を作る。&lt;/li&gt;
&lt;li&gt;例：popular → &lt;strong&gt;the most popular city&lt;/strong&gt;&lt;/li&gt;
&lt;li&gt;Paris is the most popular city in the world. 「パリは世界で最も人気のある都市です。」&lt;/li&gt;
&lt;li&gt;比較級の more と対応させて覚える： more popular → the most popular&lt;/li&gt;
&lt;/ul&gt;
&lt;/td&gt;
&lt;/tr&gt;
&lt;tr style="background-color: #f0b464; color: black;"&gt;
&lt;td&gt;形容詞の最上級と副詞の最上級&lt;/td&gt;
&lt;td&gt;
&lt;ul&gt;
&lt;li&gt;&lt;strong&gt;形容詞の最上級&lt;/strong&gt;：必ず the を付ける。 例：the highest mountain, the largest city, the most popular city&lt;/li&gt;
&lt;li&gt;&lt;strong&gt;副詞の最上級&lt;/strong&gt;：the を付けても付けなくてもよい。 例：Ken arrives (the) earliest in the class.&lt;/li&gt;
&lt;li&gt;early → earlier → earliest は、 arrive「到着する」を修飾しているので&lt;strong&gt;副詞&lt;/strong&gt;（「早く」）。&lt;/li&gt;
&lt;li&gt;形容詞か副詞か迷ったら、&lt;strong&gt;何を修飾しているか&lt;/strong&gt;で判断する。&lt;br /&gt;
名詞を修飾 → 形容詞／動詞・形容詞などを修飾 → 副詞。&lt;/li&gt;
&lt;/ul&gt;
&lt;/td&gt;
&lt;/tr&gt;
&lt;tr style="background-color: #ffffff; color: black;"&gt;
&lt;td&gt;不規則変化（比較級・最上級）&lt;/td&gt;
&lt;td&gt;
&lt;ul&gt;
&lt;li&gt;&lt;strong&gt;well（上手に）&lt;/strong&gt; → better → best（副詞） Mike plays basketball &lt;strong&gt;better&lt;/strong&gt; than Bill (does).&lt;/li&gt;
&lt;li&gt;&lt;strong&gt;good（よい／上手な）&lt;/strong&gt; → better → best（形容詞） Mike is the &lt;strong&gt;best&lt;/strong&gt; basketball player of our teammates.&lt;/li&gt;
&lt;li&gt;&lt;strong&gt;bad（悪い）&lt;/strong&gt; → worse → worst The score in the game was the &lt;strong&gt;worst&lt;/strong&gt; in history.&lt;/li&gt;
&lt;li&gt;これらは &lt;span style="color: #ff0000;"&gt;er / est をそのまま付けず、単語自体が変化&lt;/span&gt;するので、&lt;br /&gt;
一覧を丸ごと覚える必要がある。&lt;/li&gt;
&lt;/ul&gt;
&lt;/td&gt;
&lt;/tr&gt;
&lt;tr style="background-color: #f0b464; color: black;"&gt;
&lt;td&gt;比較対象の形をそろえる&lt;/td&gt;
&lt;td&gt;
&lt;ul&gt;
&lt;li&gt;比較級・最上級では、&lt;strong&gt;比べるものの文の形（主語＋動詞）をそろえる&lt;/strong&gt;のが鉄則。&lt;/li&gt;
&lt;li&gt;Mike plays … better than Bill &lt;strong&gt;does&lt;/strong&gt;. → 「Mike plays」と「Bill does（＝plays）」で形をそろえる。&lt;/li&gt;
&lt;li&gt;the best basketball player のように、 &lt;strong&gt;元々「good + 名詞」だったセットはばらさない&lt;/strong&gt;。 × Mike is the basketball player best of our teammates. ○ Mike is the best basketball player of our teammates.&lt;/li&gt;
&lt;/ul&gt;
&lt;/td&gt;
&lt;/tr&gt;
&lt;/tbody&gt;
&lt;/table&gt;
&lt;p&gt;&amp;nbsp;&lt;/p&gt;
&lt;h2&gt;確認クイズ（10問）&lt;/h2&gt;
&lt;style&gt; .show-answer-btn { background:#DD8500; color:white; padding:5px 10px; cursor:pointer; border:none; } &lt;/style&gt;
&lt;p&gt;&lt;script&gt; function showAnswer(id, btn) { var ans = document.getElementById(id); if (ans) ans.style.display = 'inline'; if (btn) btn.style.display = 'none'; } &lt;/script&gt;&lt;/p&gt;
&lt;table style="width: 100%; border-collapse: collapse;"&gt;
&lt;tbody&gt;
&lt;tr style="background-color: #dd8500; color: white;"&gt;
&lt;th&gt;No.&lt;/th&gt;
&lt;th&gt;問題&lt;/th&gt;
&lt;/tr&gt;
&lt;p&gt;&lt;!-- Q1 --&gt;&lt;/p&gt;
&lt;tr style="background-color: #f0b464; color: black;"&gt;
&lt;td&gt;1&lt;/td&gt;
&lt;td&gt;「富士山は日本で一番高い山です。」を表す文として、最も適切なのはどれ？&lt;br /&gt;
A. Mt. Fuji is highest mountain in Japan.&lt;br /&gt;
B. Mt. Fuji is the higher mountain in Japan.&lt;br /&gt;
C. Mt. Fuji is the highest mountain in Japan.&lt;br /&gt;
D. Mt. Fuji is the most high mountain in Japan.&lt;br /&gt;
&lt;button class="show-answer-btn"&gt;正解を見る&lt;/button&gt; &lt;span id="q1" style="display: none; font-weight: bold; color: #d60000;"&gt;正解：C（the + highest + mountain / in Japan の形）&lt;/span&gt;&lt;/td&gt;
&lt;/tr&gt;
&lt;p&gt;&lt;!-- Q2 --&gt;&lt;/p&gt;
&lt;tr style="background-color: #ffffff; color: black;"&gt;
&lt;td&gt;2&lt;/td&gt;
&lt;td&gt;「東京はすべての都市の中で一番大きいです。」を表したい。空欄に入る語の組み合わせとして正しいものはどれ？ Tokyo is the largest city ( ① ) ( ② ).&lt;br /&gt;
A. ① in　② all cities&lt;br /&gt;
B. ① of　② all cities&lt;br /&gt;
C. ① in　② the cities&lt;br /&gt;
D. ① of　② Japan&lt;br /&gt;
&lt;button class="show-answer-btn"&gt;正解を見る&lt;/button&gt; &lt;span id="q2" style="display: none; font-weight: bold; color: #d60000;"&gt;正解：B（数・複数を表すときは of + 複数名詞：of all cities）&lt;/span&gt;&lt;/td&gt;
&lt;/tr&gt;
&lt;p&gt;&lt;!-- Q3 --&gt;&lt;/p&gt;
&lt;tr style="background-color: #f0b464; color: black;"&gt;
&lt;td&gt;3&lt;/td&gt;
&lt;td&gt;次の日本語に最も合う英文はどれ？ 「パリは世界で最も人気のある都市です。」&lt;br /&gt;
A. Paris is the most popular city in the world.&lt;br /&gt;
B. Paris is the most popular city of the world.&lt;br /&gt;
C. Paris is the popular most city in the world.&lt;br /&gt;
D. Paris is most popular city in the world.&lt;br /&gt;
&lt;button class="show-answer-btn"&gt;正解を見る&lt;/button&gt; &lt;span id="q3" style="display: none; font-weight: bold; color: #d60000;"&gt;正解：A（the most popular city in the world の語順）&lt;/span&gt;&lt;/td&gt;
&lt;/tr&gt;
&lt;p&gt;&lt;!-- Q4 --&gt;&lt;/p&gt;
&lt;tr style="background-color: #ffffff; color: black;"&gt;
&lt;td&gt;4&lt;/td&gt;
&lt;td&gt;Ken arrives (　　) earliest in the class. 括弧に入る語として、本文の説明に最も合うものはどれ？&lt;br /&gt;
A. 必ず the が必要なので the を入れるべき&lt;br /&gt;
B. 必ず the を入れてはならないので何も入れない&lt;br /&gt;
C. the を入れても入れなくてもよい&lt;br /&gt;
D. the ではなく a を入れるべき&lt;br /&gt;
&lt;button class="show-answer-btn"&gt;正解を見る&lt;/button&gt; &lt;span id="q4" style="display: none; font-weight: bold; color: #d60000;"&gt;正解：C（副詞の最上級なので the は付けても付けなくてもよい）&lt;/span&gt;&lt;/td&gt;
&lt;/tr&gt;
&lt;p&gt;&lt;!-- Q5 --&gt;&lt;/p&gt;
&lt;tr style="background-color: #f0b464; color: black;"&gt;
&lt;td&gt;5&lt;/td&gt;
&lt;td&gt;次のうち、&lt;strong&gt;形容詞の最上級&lt;/strong&gt;を正しく使っている文はどれ？&lt;br /&gt;
A. He is best player in our team.&lt;br /&gt;
B. He is the best player in our team.&lt;br /&gt;
C. He is the bestly player in our team.&lt;br /&gt;
D. He is more best player in our team.&lt;br /&gt;
&lt;button class="show-answer-btn"&gt;正解を見る&lt;/button&gt; &lt;span id="q5" style="display: none; font-weight: bold; color: #d60000;"&gt;正解：B（形容詞の最上級は必ず the を付ける：the best player）&lt;/span&gt;&lt;/td&gt;
&lt;/tr&gt;
&lt;p&gt;&lt;!-- Q6 --&gt;&lt;/p&gt;
&lt;tr style="background-color: #ffffff; color: black;"&gt;
&lt;td&gt;6&lt;/td&gt;
&lt;td&gt;「マイクはビルよりも上手にバスケットボールをします。」を正しく表しているのはどれ？&lt;br /&gt;
A. Mike plays basketball more well than Bill.&lt;br /&gt;
B. Mike plays basketball gooder than Bill.&lt;br /&gt;
C. Mike plays basketball better than Bill does.&lt;br /&gt;
D. Mike plays basketball best than Bill does.&lt;br /&gt;
&lt;button class="show-answer-btn"&gt;正解を見る&lt;/button&gt; &lt;span id="q6" style="display: none; font-weight: bold; color: #d60000;"&gt;正解：C（well → better → best の不規則変化 &amp;amp; 比較対象の形をそろえるため than Bill does）&lt;/span&gt;&lt;/td&gt;
&lt;/tr&gt;
&lt;p&gt;&lt;!-- Q7 --&gt;&lt;/p&gt;
&lt;tr style="background-color: #f0b464; color: black;"&gt;
&lt;td&gt;7&lt;/td&gt;
&lt;td&gt;「その試合のスコアは歴史の中で最悪でした。」を表す最も適切な英文はどれ？&lt;br /&gt;
A. The score in the game was the worse in history.&lt;br /&gt;
B. The score in the game was the worst in history.&lt;br /&gt;
C. The score in the game was worst in the history.&lt;br /&gt;
D. The score in game was worse in history.&lt;br /&gt;
&lt;button class="show-answer-btn"&gt;正解を見る&lt;/button&gt; &lt;span id="q7" style="display: none; font-weight: bold; color: #d60000;"&gt;正解：B（bad → worse → worst の不規則変化 &amp;amp; the + worst in history）&lt;/span&gt;&lt;/td&gt;
&lt;/tr&gt;
&lt;p&gt;&lt;!-- Q8 --&gt;&lt;/p&gt;
&lt;tr style="background-color: #ffffff; color: black;"&gt;
&lt;td&gt;8&lt;/td&gt;
&lt;td&gt;Mike is the best basketball player of our teammates. この文について正しい説明はどれ？&lt;br /&gt;
A. best は of の直前に置くのが間違いで、後ろに移動させる必要がある。&lt;br /&gt;
B. 元は「good + 名詞」の形なので、名詞の直前に best を置くのが正しい。&lt;br /&gt;
C. best は副詞なので the を付けてはいけない。&lt;br /&gt;
D. teammates は単数なので of ではなく in を使うべきである。&lt;br /&gt;
&lt;button class="show-answer-btn"&gt;正解を見る&lt;/button&gt; &lt;span id="q8" style="display: none; font-weight: bold; color: #d60000;"&gt;正解：B（good + 名詞 → best + 名詞の形で、形容詞の最上級は名詞の直前に置く）&lt;/span&gt;&lt;/td&gt;
&lt;/tr&gt;
&lt;p&gt;&lt;!-- Q9 --&gt;&lt;/p&gt;
&lt;tr style="background-color: #f0b464; color: black;"&gt;
&lt;td&gt;9&lt;/td&gt;
&lt;td&gt;次のうち、&lt;strong&gt;of と in の使い分け&lt;/strong&gt;として本文の説明に合っているものはどれ？&lt;br /&gt;
A. 「世界で一番～」は必ず of the world を使う。&lt;br /&gt;
B. 「3つの中で一番～」は in three を使う。&lt;br /&gt;
C. 「その4人の中で一番～」は of the four を使う。&lt;br /&gt;
D. of の後ろには必ず単数名詞を置く。&lt;br /&gt;
&lt;button class="show-answer-btn"&gt;正解を見る&lt;/button&gt; &lt;span id="q9" style="display: none; font-weight: bold; color: #d60000;"&gt;正解：C（数・複数を表すときは of + the four / all cities などを用いる）&lt;/span&gt;&lt;/td&gt;
&lt;/tr&gt;
&lt;p&gt;&lt;!-- Q10 --&gt;&lt;/p&gt;
&lt;tr style="background-color: #ffffff; color: black;"&gt;
&lt;td&gt;10&lt;/td&gt;
&lt;td&gt;次の文の説明として最も適切なものはどれ？ Ken arrives (the) earliest in the class.&lt;br /&gt;
A. earliest は形容詞なので、必ず the を付ける必要がある。&lt;br /&gt;
B. earliest は副詞なので、the を必ず付けてはいけない。&lt;br /&gt;
C. earliest は副詞の最上級なので、the を付けても付けなくてもよい。&lt;br /&gt;
D. earliest は比較級なので、than を伴わなければならない。&lt;br /&gt;
&lt;button class="show-answer-btn"&gt;正解を見る&lt;/button&gt; &lt;span id="q10" style="display: none; font-weight: bold; color: #d60000;"&gt;正解：C（early はここでは「早く」＝副詞で、その最上級の the は省略可）&lt;/span&gt;&lt;/td&gt;
&lt;/tr&gt;
&lt;/tbody&gt;
&lt;/table&gt;
&lt;p&gt;&lt;!-- 音読リスニング講座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t>
  </si>
  <si>
    <t>https://eigo-rewrite.com/column/stage1_lesson3-2/</t>
  </si>
  <si>
    <t>以下のページは不自然なワードを使用しています。
これらを適切に自然な言葉に置き換えて下さい。
なお、本文の装飾や構造は絶対に変えないでください。
【対象ページURL】
https://eigo-rewrite.com/column/stage1_lesson3-2/
【検出された不自然ワード】
- 崩れ
- 手順
【本文】
------
&lt;p&gt;&lt;iframe title="YouTube video player" src="https://www.youtube.com/embed/gb9Gva7bNFw" width="560" height="315" frameborder="0" allowfullscreen="allowfullscreen"&gt;&lt;/iframe&gt;&lt;/p&gt;
&lt;p data-start="26" data-end="139"&gt;NEW TREASURE STAGE1 の文法事項・Lesson一覧の全体像は、&lt;strong&gt;&lt;a href="https://eigo-rewrite.com/column/hub_stage1/"&gt;NEW TREASURE STAGE1｜中1英文法 総括＋Lesson一覧（全体像はこちら）&lt;/a&gt;&lt;/strong&gt;で確認できます。&lt;br data-start="52" data-end="55" /&gt;この単元では、疑問詞を使った疑問文、”some” や ”any” を使った複数形の文、さらに ”a” と ”the” の区別など、学習事項が多めに設定されています。&lt;/p&gt;
&lt;p data-start="141" data-end="208"&gt;そこで、前半では &lt;strong data-start="150" data-end="170"&gt;疑問詞を使った疑問文とその答え方&lt;/strong&gt;、後半では &lt;strong data-start="176" data-end="195"&gt;複数形と ”the” の使い方&lt;/strong&gt; を学習していきます。&lt;/p&gt;
&lt;p data-start="210" data-end="237" data-is-last-node="" data-is-only-node=""&gt;ではさっそく、疑問詞を使った疑問文を見ていきましょう。&lt;/p&gt;
&lt;p&gt;&lt;img decoding="async" fetchpriority="high" class="alignnone wp-image-411" src="https://eigo-rewrite.com/wp-content/uploads/2023/05/スライド用-2-300x169.jpg" sizes="(max-width: 857px) 100vw, 857px" srcset="https://eigo-rewrite.com/wp-content/uploads/2023/05/スライド用-2-300x169.jpg 300w, https://eigo-rewrite.com/wp-content/uploads/2023/05/スライド用-2-1024x576.jpg 1024w, https://eigo-rewrite.com/wp-content/uploads/2023/05/スライド用-2-768x432.jpg 768w, https://eigo-rewrite.com/wp-content/uploads/2023/05/スライド用-2-320x180.jpg 320w, https://eigo-rewrite.com/wp-content/uploads/2023/05/スライド用-2.jpg 1280w" alt="" width="857" height="483" /&gt;&lt;/p&gt;
&lt;p&gt;この上の文、”What do you like?”「何が好きですか？」という文と、&lt;br /&gt;
下の文”How many candies do you want?”「キャンディは何個いりますか？」という文に分けて&lt;br /&gt;
説明していきます。&lt;br /&gt;
基本的には前回やった疑問文を作る流れが出来ていれば大丈夫ですが、注意点もいくつかあります。&lt;br /&gt;
まず、この疑問文を作る際に最初にこの文からスタートして欲しいです。&lt;br /&gt;
最初の”I like American sandwiches.”、前回やりましたように「誰が」「する」「何を」という語順になっていて、「私は 好む アメリカのサンドイッチを」という語順になっています。&lt;br /&gt;
テストでは、最初に”American sandwiches.”の部分に下線が引かれていて、この下線部を問うような疑問文を作りなさい、あるいは下線部が答えとなるような疑問文を作りなさいという形で、疑問文を作る問題が出てきます。&lt;br /&gt;
その際に、この文”What do you like?”という文に変えるという操作が必要になってきます。&lt;br /&gt;
これは段取りが二つありますから、その二つを順に追っていきましょう。&lt;br /&gt;
第一段取りです。&lt;br /&gt;
この下線が引かれている箇所、&lt;span style="color: #0000ff;"&gt;答えの中心になる名詞を疑問詞に変えて文の先頭に出していきます。&lt;/span&gt;&lt;br /&gt;
これで”What”が出てくる訳です。&lt;br /&gt;
第二段取りが、残ったこの”I like”という主語、&lt;span style="color: #0000ff;"&gt;動詞の部分を前回の流れに従って疑問文の形にしていきます。&lt;/span&gt;&lt;br /&gt;
この”I like”を疑問文にする為には、もちろん”like”が一般動詞ですから、&lt;br /&gt;
”Am I”とか”Are you”とする事は出来ないので、最初に”Do”をもってくる訳です。&lt;br /&gt;
一般的に「私は何が好きですか？」という言い方はおかしいですから、主語の”I”の部分を”you”に変え、そして一般動詞の部分は何も変えませんからそのまま”like”という形にして「?」を付けます。&lt;br /&gt;
現段階では覚えて、”What do you like?”「何が好きですか？」というフレーズで思えてしまうというのも悪い事ではないですが、&lt;strong&gt;頭の中で無意識にここの部分を”What”にして前に出す、&lt;/strong&gt;&lt;br /&gt;
&lt;strong&gt;残った”I like”主語、動詞の部分を疑問文にする、&lt;/strong&gt;といった流れで進めている訳です。&lt;br /&gt;
これが中学校2年生3年生になりますと、もっと文が長くなったり段取りが複数に分かれていくというような疑問文が出てきます。&lt;br /&gt;
その際になんとなく”What do you like?”とか”How many candies do you want?”というふうに&lt;br /&gt;
フレーズだけで覚えていると対処が出来なくなってしまうという形になります。&lt;br /&gt;
ですから、&lt;span style="color: #ff0000;"&gt;聞かれた言葉を疑問視にして前に出す、それから残った部分を疑問文にする&lt;/span&gt;&lt;br /&gt;
この二つの流れに分けて考えるようにして下さい。&lt;br /&gt;
そうすると、この今書いた”What do you like?”という文とこちらの”What do you like?”&lt;br /&gt;
という文が一致してきます。&lt;br /&gt;
答え方としては、もちろんこれ”What do you like?”「何が好きですか？」に対して”Yes”とか”No”の「はい」「いいえ」で答えるという事は出来ませんから、「何が好きですか？」と聞かれたら&lt;br /&gt;
「これが好きです」というふうに答える必要があります。&lt;br /&gt;
教科書本文ではこの”I like American sandwiches.”となっていますが、ここの”I like”という所はこの”you like”というのと意味が「好きだ」というのか重複していますからここは省略してそのまま”American sandwiches”と答えても通じます。&lt;br /&gt;
テストでは4語で答えなさいと言われたらこのように”I like American sandwiches.”&lt;br /&gt;
2語で答えなさいと言われたら”American sandwiches.”と書いておきましょう。&lt;/p&gt;
&lt;p&gt;それから次、こちらです。&lt;br /&gt;
How many candies do you want?&lt;br /&gt;
訳すと、「どれぐらい多くのキャンディをあなたは欲しいですか？」という文になっています。&lt;br /&gt;
毎年これでミスが出るとしたら、ここの括りです。&lt;br /&gt;
どうしても&lt;strong&gt;”How many candies”&lt;/strong&gt;というフレーズが長いですから”How many”だけ前に出してしまって、”How many do you want candies?”と書いてしまう人がいます。&lt;br /&gt;
なんでこれは一つの塊にしなければいけないのか？という所ですが、&lt;br /&gt;
この「”many”が「たくさんの」とか「多くの」というように名詞を修飾する形容詞です。&lt;br /&gt;
&lt;span style="color: #ff0000;"&gt;形容詞というのは、必ず名詞とセットにして前に出さないといけないです。&lt;/span&gt;&lt;br /&gt;
なので、”How many”の部分”candies”という所を分けてしまうと形容詞+名詞というセットが形が崩れてしまいます。&lt;br /&gt;
ですから、必ずこの”How many candies”という一つのフレーズとして、一息で読んで耳に慣れさせておきましょう。&lt;br /&gt;
たどたどしく”How” ”many” ”candies” ”do” ”you” ”want?”と読んでいくと、「あれ？”candies”はこっちだっけ？こっちだっけ？」と迷ってしまいます。&lt;br /&gt;
なので、問題を解いてその文を音読する際に”How many candies”を一息で読んで、&lt;br /&gt;
&lt;span style="color: #0000ff;"&gt;これで一つのフレーズなんだなというように自分の耳に慣れさせておく事が大事です。&lt;/span&gt;&lt;br /&gt;
次に答え方です。&lt;br /&gt;
「いくつ欲しいですか？」と言われているので、ここももちろん本当はここに「私は三つキャンディが欲しいです」というのがあった訳です。&lt;br /&gt;
ですが、さすがに「いくつ？」と言われたので数字だけ答えれば伝わるよね、&lt;br /&gt;
という事でここの”I want”というのは省略されています。&lt;br /&gt;
ここはたまたま教科書には「いくつのキャンディー？」と聞かれているので、&lt;br /&gt;
”Three candies”「三つのキャンディーズ」と言っていますが、ここは”candy”を省略して”Three”「三つ」だけでも通じます。&lt;br /&gt;
&lt;span style="color: #0000ff;"&gt;ここも語数指定があれば”Three”とか”Three candies”を使い分けて、特になければどちらでもよいという事になっています。&lt;/span&gt;&lt;br /&gt;
たまたまここは「三つお願いします」という意味でここに”please”というのが付いていますが、これも特に指定がなければ”Three candies.”だけで大丈夫です。&lt;br /&gt;
まとめると、&lt;strong&gt;疑問文の作り方として元の文があってその元の文の聞かれている内容を疑問詞にして前に出します。その次に、残った主語、動詞の部分を疑問文にします。&lt;/strong&gt;&lt;br /&gt;
”do you want?”も同じです。&lt;br /&gt;
元々、”I want three candies.”だったのが、”three candies”のいくつかが分からないので、”How many candies”で前に出てきて、残った”I want”という所を”Do you want”という疑問文にするという形で作られています。&lt;br /&gt;
この疑問文を作るという流れが今後の学習に非常に重要になっていきますから、&lt;br /&gt;
ここの&lt;span style="color: #ff0000;"&gt;二段階に分けて疑問文を書くという事は練習しておきましょう。&lt;/span&gt;&lt;br /&gt;
前半は以上になります。&lt;/p&gt;
&lt;p&gt;&amp;nbsp;&lt;/p&gt;
&lt;p&gt;&lt;img decoding="async" class="alignnone wp-image-412" src="https://eigo-rewrite.com/wp-content/uploads/2023/05/スライド用2-300x169.jpg" sizes="(max-width: 863px) 100vw, 863px" srcset="https://eigo-rewrite.com/wp-content/uploads/2023/05/スライド用2-300x169.jpg 300w, https://eigo-rewrite.com/wp-content/uploads/2023/05/スライド用2-1024x576.jpg 1024w, https://eigo-rewrite.com/wp-content/uploads/2023/05/スライド用2-768x432.jpg 768w, https://eigo-rewrite.com/wp-content/uploads/2023/05/スライド用2-320x180.jpg 320w, https://eigo-rewrite.com/wp-content/uploads/2023/05/スライド用2.jpg 1280w" alt="" width="863" height="486" /&gt;&lt;/p&gt;
&lt;p&gt;それでは後半です。後半では”same”と”any”の使い方、&lt;br /&gt;
それから冠詞と呼ばれる”a”とか”the”の使い方を学んでいく事になります。&lt;br /&gt;
まずこちら、”some”という単語があります。&lt;br /&gt;
こちらは「いくつかの」とか、数えられない名詞では「いくらかの」という意味になっている単語で、これは形容詞になります。&lt;br /&gt;
形容詞という事はどういう事かというと、次の名詞とセットになっていて、&lt;br /&gt;
「私はいくつかのペンが必要です。」「私は何本かペンが必要です。」というような意味になります。&lt;br /&gt;
”some”というのは意味としては軽い単語ですので、訳さずに「私はペンが必要です。」という時に、そのまま”Some pens.”と言う事もあります。&lt;br /&gt;
これが”some”というのが「いくつかの」という事で結構分かりやすいですが、我々日本人にとっては&lt;span style="color: #0000ff;"&gt;分かりにくいのがこの”any”というものになります。&lt;/span&gt;&lt;br /&gt;
今までのルールでいけば、この”I need some pens.”をそのまま疑問文にしなさいと言われたら&lt;br /&gt;
”Do you need some pens?”でよさそうですが、教科書の例文を見てみるとどうもこの疑問文とそれから否定文では”some”という言葉使っておらず”any”という言葉に変わっています。&lt;br /&gt;
深い理由であったりとか、そもそも”any”がどういう意味なのか、という所を学習するのはどちらかというと中学校2年生以降になってきます。&lt;br /&gt;
ここでは、&lt;strong&gt;どうやらこの”some”という単語は否定分それから疑問文になってくると、&lt;br /&gt;
これは”any”という単語に変わるらしいと思っておいて下さい。&lt;/strong&gt;&lt;br /&gt;
本来”any”は「どんな何々でも」という意味がある単語ですから、&lt;br /&gt;
この文で言うと”Do you have any pens?”「あなたはどんなペンでもいいから、ペンと呼ばれるものを持っていますか？」というようなニュアンスで、とにかくペンを持っているかどうかを聞いています。&lt;br /&gt;
それから、この否定文で”any”というもの使うと、これは「どんな何々でも」という意味ですから、「私はどんなペンであったとしても持っていません。」つまりペンと呼ばれるものは何も持っていませんという事になります。&lt;br /&gt;
そうすると、これはペンを持っている本数は0ですよという事を言いたい訳です。&lt;br /&gt;
これが少し学習が進んでいるクラスになると、これをじゃあ書き換えてみましょう、となります。&lt;br /&gt;
I don’t have any pens.&lt;br /&gt;
私はどんなペンであったとしても持っていません。&lt;br /&gt;
という事は、「私はペンを全く持っていない」、「一本も持っていない」という意味になりますから、そうするとこういう形で”I have no pens.”という事が出来ます。&lt;br /&gt;
この”no”というのが、これが「一つも何々ない」とか「全く何々ない」という意味合いになります。&lt;br /&gt;
今起こった事というのは、この”don’t”否定を表す言葉と、それから”any”「どんな何々でも」という単語が合わさって、&lt;span style="color: #ff0000;"&gt;”not”と”any”を組み合わせる事によって”no”という一つの単語に変わりました。&lt;/span&gt;&lt;br /&gt;
意味的には、「どんなペンも持っていません。」と「ペンは一本も持っていません。」というのが共通しているので、ゆくゆくはこの”not”と”any”、否定語と”any”を合わせると”no”「何も何々ない」、「全く何々ない」という意味になるという所は頭の片隅に置いておくといいかと思います。&lt;br /&gt;
それから二つ目です。&lt;br /&gt;
これがちょっと難しいんですが、”a”と”the”の区別になります。&lt;br /&gt;
”the”という冠詞は非常に難しいので、使い方ですとか理解の仕方というのも一通りではないです。&lt;br /&gt;
中学校1年生と考えると、とりあえずは三つの使い方が分かっていればいいかと思います。&lt;br /&gt;
一つ目は数えられる名詞があってそれが一つの場合には”a”を付けましょう、というのが今まで出てきたルールになりました。&lt;br /&gt;
&lt;span style="color: #0000ff;"&gt;基本的に”a”というのは、初めてそのものが出てきた時に使う、初出の場合に使う単語です。&lt;/span&gt;&lt;br /&gt;
なので、「私はある一冊の本」「新しい本を持っているんです。」、なるほど、初めて話題にこの”book”「本」を出してきました。&lt;br /&gt;
その時に”a”も使います。&lt;br /&gt;
これが、じゃあ「一冊新しい本を持っているんだ」「これがその本なんだよ」というふうに、一度出てきたこの”book”というのが2回目に出てきたらこの”the”という単語に変わります。&lt;br /&gt;
そうすると、1回出てきました、2回目に出てきました、これを日本語にすると、「その」と訳す事が多いです。&lt;br /&gt;
一冊新しい本を持っています。&lt;br /&gt;
これがその本です。&lt;br /&gt;
という形で、&lt;span style="color: #ff0000;"&gt;1回目に出てきた名詞があって、それが2回目に出てきた際に”the”を使う、これが一つ目の使い方です。&lt;/span&gt;&lt;br /&gt;
二つ目です。&lt;br /&gt;
これは”I play the piano”「私はピアノを演奏します」という時に、ある特定の楽器があって、その楽器を演奏するという場合です。&lt;br /&gt;
&lt;span style="color: #0000ff;"&gt;「持っている」とか「知っている」ではなくて、演奏するという場合に楽器の前に”the”を付けます。&lt;/span&gt;&lt;br /&gt;
なので、”piano”だったら”I play the piano”、ギターを弾くだったら”You play the guitar”という形で、演奏するという意味合いの際に楽器の前に”the”を付ける、これから二つ目の使い方です。&lt;br /&gt;
三つ目はフレーズで覚えちゃった方がいいです。&lt;br /&gt;
このように、”in the evening”、「夕方に」とか”in the morning”「午前中に」といった場合に、必ずしも時間を表す言葉ではなくて、&lt;span style="color: #ff0000;"&gt;特定のフレーズとか特定の言い回しで使う場合です。&lt;/span&gt;&lt;br /&gt;
これが何で”evening”の前に”the”が付くのかというような所は、もっと学習が進んでから振り返った時に理解出来る点になります。&lt;br /&gt;
ですから、中学校1年生においては一度出てきたものに”the”を付ける。&lt;br /&gt;
楽器を演奏する際に”the”を付ける。&lt;br /&gt;
そして、特定の家で”in the evening”のように特定のフレーズの際に”the”を付けるというふうに覚えておきましょう。&lt;br /&gt;
このLesson3-2はかなり学習事項が多いですから、Lesson3-1ももちろん大事ですが、特にこのSection2というのは重点的に学習しておきましょう。&lt;br /&gt;
それではSection2は以上になります。&lt;br /&gt;
✅【まとめ】Lesson3-2：疑問詞・some/any・a/the&lt;/p&gt;
&lt;table style="width: 100%; border-collapse: collapse;"&gt;
&lt;tbody&gt;
&lt;tr style="background-color: #dd8500; color: white;"&gt;
&lt;th&gt;項目&lt;/th&gt;
&lt;th&gt;内容&lt;/th&gt;
&lt;/tr&gt;
&lt;tr style="background-color: #f0b464; color: black;"&gt;
&lt;td&gt;このセクションで学ぶこと&lt;/td&gt;
&lt;td&gt;
&lt;ul&gt;
&lt;li&gt;疑問詞を使った疑問文とその答え方&lt;/li&gt;
&lt;li&gt;How many を使った疑問文の作り方&lt;/li&gt;
&lt;li&gt;some / any の使い分けと no&lt;/li&gt;
&lt;li&gt;a / the の基本的な使い分け（初出・2回目・楽器・フレーズ）&lt;/li&gt;
&lt;/ul&gt;
&lt;/td&gt;
&lt;/tr&gt;
&lt;tr style="background-color: #ffffff; color: black;"&gt;
&lt;td&gt;疑問詞を使った疑問文の作り方&lt;/td&gt;
&lt;td&gt;
&lt;ul&gt;
&lt;li&gt;元の文：I like American sandwiches.&lt;/li&gt;
&lt;li&gt;① 下線部（答えの中心の名詞）を &lt;strong&gt;疑問詞にして文頭へ&lt;/strong&gt;&lt;br /&gt;
→ American sandwiches → What&lt;/li&gt;
&lt;li&gt;② 残った主語＋動詞を &lt;strong&gt;前回どおり疑問文の形に&lt;/strong&gt;&lt;br /&gt;
→ I like → Do you like&lt;/li&gt;
&lt;li&gt;完成：&lt;strong&gt;What do you like?&lt;/strong&gt;「何が好きですか。」&lt;/li&gt;
&lt;li&gt;この「①聞かれた部分を疑問詞にして前へ」「②残りを疑問文に」は今後ずっと使う基本手順&lt;/li&gt;
&lt;/ul&gt;
&lt;/td&gt;
&lt;/tr&gt;
&lt;tr style="background-color: #f0b464; color: black;"&gt;
&lt;td&gt;答え方のポイント&lt;/td&gt;
&lt;td&gt;
&lt;ul&gt;
&lt;li&gt;What / How many などでは &lt;strong&gt;Yes / No で答えない&lt;/strong&gt;&lt;/li&gt;
&lt;li&gt;「何が好き？」→「〜が好きです」と具体的な語句で答える&lt;/li&gt;
&lt;li&gt;語数指定があれば、&lt;br /&gt;
・I like American sandwiches.（4語）&lt;br /&gt;
・American sandwiches.（2語）など使い分ける&lt;/li&gt;
&lt;li&gt;How many ～? の答えは、数字だけ（Three.）や数字＋名詞（Three candies.）どちらも可（指定があれば従う）&lt;/li&gt;
&lt;/ul&gt;
&lt;/td&gt;
&lt;/tr&gt;
&lt;tr style="background-color: #ffffff; color: black;"&gt;
&lt;td&gt;How many ～ ? の作り方&lt;/td&gt;
&lt;td&gt;
&lt;ul&gt;
&lt;li&gt;例：How many candies do you want?&lt;/li&gt;
&lt;li&gt;&lt;strong&gt;How many + 名詞&lt;/strong&gt; は「どれくらいたくさんの〜」という &lt;strong&gt;一つの塊&lt;/strong&gt;&lt;/li&gt;
&lt;li&gt;× How many do you want candies? と &lt;strong&gt;分離しない&lt;/strong&gt;&lt;/li&gt;
&lt;li&gt;many は形容詞なので、必ず名詞とセットで前に出す&lt;/li&gt;
&lt;li&gt;音読時も「How / many / candies」ではなく &lt;strong&gt;「How many candies」一息&lt;/strong&gt;で読む&lt;/li&gt;
&lt;/ul&gt;
&lt;/td&gt;
&lt;/tr&gt;
&lt;tr style="background-color: #f0b464; color: black;"&gt;
&lt;td&gt;some と any の基本&lt;/td&gt;
&lt;td&gt;
&lt;ul&gt;
&lt;li&gt;some：肯定文で「いくつかの〜」「いくらかの〜」を表す形容詞&lt;br /&gt;
例：I need some pens.&lt;/li&gt;
&lt;li&gt;疑問文・否定文では、多くの場合 &lt;strong&gt;some → any&lt;/strong&gt; に変わる&lt;br /&gt;
例：Do you have any pens? / I don’t have any pens.&lt;/li&gt;
&lt;li&gt;any は「どんな〜でも」というニュアンスを持つ&lt;/li&gt;
&lt;/ul&gt;
&lt;/td&gt;
&lt;/tr&gt;
&lt;tr style="background-color: #ffffff; color: black;"&gt;
&lt;td&gt;not + any → no の書き換え&lt;/td&gt;
&lt;td&gt;
&lt;ul&gt;
&lt;li&gt;I don’t have any pens. 「どんなペンであっても持っていない」→ 0本&lt;/li&gt;
&lt;li&gt;書き換え：&lt;strong&gt;I have no pens.&lt;/strong&gt;&lt;/li&gt;
&lt;li&gt;&lt;strong&gt;not + any&lt;/strong&gt; が一語にまとまって &lt;strong&gt;no（全く〜ない）&lt;/strong&gt; になるイメージ&lt;/li&gt;
&lt;/ul&gt;
&lt;/td&gt;
&lt;/tr&gt;
&lt;tr style="background-color: #f0b464; color: black;"&gt;
&lt;td&gt;a と the の使い分け&lt;/td&gt;
&lt;td&gt;
&lt;ul&gt;
&lt;li&gt;&lt;strong&gt;a&lt;/strong&gt;：数えられる名詞が1つで、&lt;strong&gt;初めて出てくるとき&lt;/strong&gt;&lt;br /&gt;
例：I have a new book.&lt;/li&gt;
&lt;li&gt;&lt;strong&gt;the&lt;/strong&gt;：&lt;strong&gt;2回目以降&lt;/strong&gt;に同じものを指すとき&lt;br /&gt;
例：This is the book.&lt;/li&gt;
&lt;li&gt;楽器の前：&lt;strong&gt;play the piano / play the guitar&lt;/strong&gt; のように、演奏するときは the を付ける&lt;/li&gt;
&lt;li&gt;特定のフレーズ：in the evening / in the morning など、決まり文句として the を使う表現も覚えてしまう&lt;/li&gt;
&lt;/ul&gt;
&lt;/td&gt;
&lt;/tr&gt;
&lt;/tbody&gt;
&lt;/table&gt;
&lt;p&gt;&amp;nbsp;&lt;/p&gt;
&lt;p&gt;✅【クイズ10問】Lesson3-2：疑問詞・some/any・a/the&lt;/p&gt;
&lt;style&gt; .show-answer-btn { background:#DD8500; color:white; padding:5px 10px; cursor:pointer; border:none; } &lt;/style&gt;
&lt;table style="width: 100%; border-collapse: collapse;"&gt;
&lt;tbody&gt;
&lt;tr style="background-color: #dd8500; color: white;"&gt;
&lt;th&gt;No.&lt;/th&gt;
&lt;th&gt;問題&lt;/th&gt;
&lt;/tr&gt;
&lt;p&gt;&lt;!-- Q1 --&gt;&lt;/p&gt;
&lt;tr style="background-color: #f0b464; color: black;"&gt;
&lt;td&gt;1&lt;/td&gt;
&lt;td&gt;次の日本文に合う疑問文として最も適切なのはどれ？&lt;br /&gt;
「あなたは何が好きですか。」&lt;br /&gt;
A. What you like? B. What are you like? C. What do you like? D. Do you like what?&lt;br /&gt;
&lt;button class="show-answer-btn"&gt;正解を見る&lt;/button&gt; &lt;span id="a1" style="display: none; font-weight: bold; color: #d60000;"&gt;正解：C&lt;/span&gt;&lt;/td&gt;
&lt;/tr&gt;
&lt;p&gt;&lt;!-- Q2 --&gt;&lt;/p&gt;
&lt;tr style="background-color: #ffffff; color: black;"&gt;
&lt;td&gt;2&lt;/td&gt;
&lt;td&gt;「I like American sandwiches.」の &lt;u&gt;American sandwiches&lt;/u&gt; をたずねる疑問文の作り方として正しい流れはどれ？&lt;br /&gt;
A. いきなり Do を前に出して、あとから What を考える B. 主語 I を you に変えるだけでよい C. まず下線部を疑問詞にして文頭へ、そのあと残りを疑問文にする D. 文末に What? を付けるだけでよい&lt;br /&gt;
&lt;button class="show-answer-btn"&gt;正解を見る&lt;/button&gt; &lt;span id="a2" style="display: none; font-weight: bold; color: #d60000;"&gt;正解：C&lt;/span&gt;&lt;/td&gt;
&lt;/tr&gt;
&lt;p&gt;&lt;!-- Q3 --&gt;&lt;/p&gt;
&lt;tr style="background-color: #f0b464; color: black;"&gt;
&lt;td&gt;3&lt;/td&gt;
&lt;td&gt;「キャンディはいくつ欲しいですか。」に最も近い英文はどれ？&lt;br /&gt;
A. How many do you want candies? B. How do you want many candies? C. How many candies do you want? D. How many candies you want?&lt;br /&gt;
&lt;button class="show-answer-btn"&gt;正解を見る&lt;/button&gt; &lt;span id="a3" style="display: none; font-weight: bold; color: #d60000;"&gt;正解：C&lt;/span&gt;&lt;/td&gt;
&lt;/tr&gt;
&lt;p&gt;&lt;!-- Q4 --&gt;&lt;/p&gt;
&lt;tr style="background-color: #ffffff; color: black;"&gt;
&lt;td&gt;4&lt;/td&gt;
&lt;td&gt;「How many candies do you want?」で、間違えやすい形として本文中で挙げられていたものはどれ？&lt;br /&gt;
A. How many candies you want? B. How many candies do you want? C. How many do you want candies? D. How many candies do you wants?&lt;br /&gt;
&lt;button class="show-answer-btn"&gt;正解を見る&lt;/button&gt; &lt;span id="a4" style="display: none; font-weight: bold; color: #d60000;"&gt;正解：C&lt;/span&gt;&lt;/td&gt;
&lt;/tr&gt;
&lt;p&gt;&lt;!-- Q5 --&gt;&lt;/p&gt;
&lt;tr style="background-color: #f0b464; color: black;"&gt;
&lt;td&gt;5&lt;/td&gt;
&lt;td&gt;「私はいくつかのペンが必要です。」の英文として正しいのはどれ？&lt;br /&gt;
A. I need some pens. B. I need any pens. C. I need no pens. D. I don’t need some pens.&lt;br /&gt;
&lt;button class="show-answer-btn"&gt;正解を見る&lt;/button&gt; &lt;span id="a5" style="display: none; font-weight: bold; color: #d60000;"&gt;正解：A&lt;/span&gt;&lt;/td&gt;
&lt;/tr&gt;
&lt;p&gt;&lt;!-- Q6 --&gt;&lt;/p&gt;
&lt;tr style="background-color: #ffffff; color: black;"&gt;
&lt;td&gt;6&lt;/td&gt;
&lt;td&gt;次のうち、疑問文として本文のルールに合っているものはどれ？&lt;br /&gt;
A. Do you have some pens? B. Do you have any pens? C. You have any pens? D. Are you have any pens?&lt;br /&gt;
&lt;button class="show-answer-btn"&gt;正解を見る&lt;/button&gt; &lt;span id="a6" style="display: none; font-weight: bold; color: #d60000;"&gt;正解：B&lt;/span&gt;&lt;/td&gt;
&lt;/tr&gt;
&lt;p&gt;&lt;!-- Q7 --&gt;&lt;/p&gt;
&lt;tr style="background-color: #f0b464; color: black;"&gt;
&lt;td&gt;7&lt;/td&gt;
&lt;td&gt;「私はペンを一本も持っていません。」を表す文として最も適切なのはどれ？&lt;br /&gt;
A. I don’t have some pens. B. I don’t have any pens. C. I have any pens. D. I have no some pens.&lt;br /&gt;
&lt;button class="show-answer-btn"&gt;正解を見る&lt;/button&gt; &lt;span id="a7" style="display: none; font-weight: bold; color: #d60000;"&gt;正解：B&lt;/span&gt;&lt;/td&gt;
&lt;/tr&gt;
&lt;p&gt;&lt;!-- Q8 --&gt;&lt;/p&gt;
&lt;tr style="background-color: #ffffff; color: black;"&gt;
&lt;td&gt;8&lt;/td&gt;
&lt;td&gt;「I don’t have any pens.」と意味がほぼ同じになる文はどれ？&lt;br /&gt;
A. I have some pens. B. I have no pens. C. I don’t have no pens. D. I have any pens.&lt;br /&gt;
&lt;button class="show-answer-btn"&gt;正解を見る&lt;/button&gt; &lt;span id="a8" style="display: none; font-weight: bold; color: #d60000;"&gt;正解：B&lt;/span&gt;&lt;/td&gt;
&lt;/tr&gt;
&lt;p&gt;&lt;!-- Q9 --&gt;&lt;/p&gt;
&lt;tr style="background-color: #f0b464; color: black;"&gt;
&lt;td&gt;9&lt;/td&gt;
&lt;td&gt;次のうち、&lt;strong&gt;a と the の使い方の説明として正しい&lt;/strong&gt;ものはどれ？&lt;br /&gt;
A. 名詞が一つなら必ず the を付ける B. 初めて出てくる名詞には a、2回目以降には the を使う C. the は複数形のときだけ使う D. a は人名の前にも自由に付けてよい&lt;br /&gt;
&lt;button class="show-answer-btn"&gt;正解を見る&lt;/button&gt; &lt;span id="a9" style="display: none; font-weight: bold; color: #d60000;"&gt;正解：B&lt;/span&gt;&lt;/td&gt;
&lt;/tr&gt;
&lt;p&gt;&lt;!-- Q10 --&gt;&lt;/p&gt;
&lt;tr style="background-color: #ffffff; color: black;"&gt;
&lt;td&gt;10&lt;/td&gt;
&lt;td&gt;次のうち、本文の説明に合っている表現はどれ？&lt;br /&gt;
A. I play piano. B. I play the piano. C. I play a piano when I’m free.（中1の説明として） D. I play in evening.&lt;br /&gt;
&lt;button class="show-answer-btn"&gt;正解を見る&lt;/button&gt; &lt;span id="a10" style="display: none; font-weight: bold; color: #d60000;"&gt;正解：B&lt;/span&gt;&lt;/td&gt;
&lt;/tr&gt;
&lt;/tbody&gt;
&lt;/table&gt;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t>
  </si>
  <si>
    <t>https://eigo-rewrite.com/column/stage1-2-2/</t>
  </si>
  <si>
    <t>以下のページは不自然なワードを使用しています。
これらを適切に自然な言葉に置き換えて下さい。
なお、本文の装飾や構造は絶対に変えないでください。
【対象ページURL】
https://eigo-rewrite.com/column/stage1-2-2/
【検出された不自然ワード】
- 迷い
- 手順
【本文】
------
&lt;p&gt;&lt;iframe title="YouTube video player" src="https://www.youtube.com/embed/vO_2HBB85T4" width="560" height="315" frameborder="0" allowfullscreen="allowfullscreen"&gt;&lt;/iframe&gt;&lt;/p&gt;
&lt;p data-start="26" data-end="153"&gt;NEW TREASURE STAGE1 の文法事項・Lesson一覧の全体像は、&lt;strong&gt;&lt;a href="https://eigo-rewrite.com/column/hub_stage1/"&gt;NEW TREASURE STAGE1｜中1英文法 総括＋Lesson一覧（全体像はこちら）&lt;/a&gt;&lt;/strong&gt;で確認できます。&lt;br data-start="52" data-end="55" /&gt;この単元は新しい内容がかなり多く出てくるため、二つに分けて説明します。&lt;br data-start="90" data-end="93" /&gt;一つ目は “What is ～?”（「何ですか？」）という文、もう一つは後半で初登場の「形容詞」の使い方の二本立てです。&lt;/p&gt;
&lt;p data-start="155" data-end="224" data-is-last-node="" data-is-only-node=""&gt;まずは “What” の文の作り方から。&lt;br data-start="175" data-end="178" /&gt;ここは be動詞の文で最初に躓きやすいポイントになりますので、しっかり学習していきましょう。&lt;/p&gt;
&lt;p&gt;&amp;nbsp;&lt;/p&gt;
&lt;p&gt;&lt;img decoding="async" fetchpriority="high" class="alignnone wp-image-400" src="https://eigo-rewrite.com/wp-content/uploads/2023/04/スライド用-3-300x169.jpg" alt="" width="559" height="315" srcset="https://eigo-rewrite.com/wp-content/uploads/2023/04/スライド用-3-300x169.jpg 300w, https://eigo-rewrite.com/wp-content/uploads/2023/04/スライド用-3-1024x576.jpg 1024w, https://eigo-rewrite.com/wp-content/uploads/2023/04/スライド用-3-768x432.jpg 768w, https://eigo-rewrite.com/wp-content/uploads/2023/04/スライド用-3-320x180.jpg 320w, https://eigo-rewrite.com/wp-content/uploads/2023/04/スライド用-3.jpg 1280w" sizes="(max-width: 559px) 100vw, 559px" /&gt;&lt;/p&gt;
&lt;p&gt;前回、「これは何ですか？」ではなく、「これは何々ですか？」という形を学習しました。&lt;br /&gt;
その時は、例えば”This is a pen.”という文があったとして、これを疑問文に変えなさいという時は、&lt;br /&gt;
このbe動詞を前に出すという手順を行って”Is this is a pen.”という形になりました。&lt;br /&gt;
これが今度は、”a pen”が何か分からないという時に、この何か分からないので&lt;br /&gt;
名詞の所を”What”に変えて前に出していく訳です。&lt;br /&gt;
その際のルールとして、この”What”という単語はこのbe動詞よりもさらに前、&lt;br /&gt;
&lt;span style="color: #ff0000;"&gt;文の先頭に出すというルールがあります。&lt;/span&gt;&lt;br /&gt;
この”pen”が何か分からないので、文の先頭に出して”What is this?”と出来上がります。&lt;br /&gt;
注意点としては、必ず”What”とか「誰ですか？」という時の”Who”&lt;br /&gt;
こういうのを疑問詞と呼びますが、この疑問詞は必ず文の先頭に出すというのが&lt;br /&gt;
一つ引っ掛かってしまうポイントです。&lt;br /&gt;
なので、この”What is this?”というこの形を覚えるというのも大事ですが、&lt;br /&gt;
それ以上に疑問詞は必ず文の先頭に出すという所が大事になってきます。&lt;br /&gt;
なので、しつこいですがその文全体を覚えるというだけではなく、&lt;br /&gt;
疑問詞を前に出すというルールを覚えておきましょう。&lt;br /&gt;
もう一つ引っ掛かるポイントがありますので、そこについても触れていきます。&lt;br /&gt;
引っ掛かるポイントの二つ目です。&lt;br /&gt;
この&lt;span style="color: #0000ff;"&gt;”What is this?”という形ですが、これは短縮系が存在します。&lt;/span&gt;&lt;br /&gt;
”What”と”is”を足して、”What’s”という形にするんですが、毎年多いのが、この”What’s”という単語の発音と、それからこれ単体で「ワットゥ」と発音します。&lt;br /&gt;
これが混ざっちゃうという事が毎年必ず起こります。&lt;br /&gt;
こちらは”What is ”の省略で”What’s”　「これは何ですか？」という形ですが、音だけで覚えてしまうと”What is”という形で書いてしまうという生徒が必ず出てきます。&lt;br /&gt;
しかしこの文というのは、”What”と”this”だけになっていて、be動詞が存在しないので、動詞がないものは文になりませんから、この形は絶対書いてはいけません。&lt;br /&gt;
Whatとthisの間に”is”がないのでこれは誤りであると考えておきましょう。&lt;br /&gt;
音は似ていて「ワットゥ」と「ワッツ」になっていますが、&lt;strong&gt;別ものだと認識をしておきましょう。&lt;/strong&gt;&lt;br /&gt;
必ずここは”What is”を短縮されているから「ワッツ」になるんだなと認識した上で、書いて練習をしておきましょう。&lt;br /&gt;
答えの文の場合も、”is this”とか”is that”という文でやった通りで、一度”this”とか”that”が出てきましたから、答えの文の場合はここは”It is my textbook.”とか”It’s my textbook.”&lt;br /&gt;
「私の教科書です。」という形で書いておきましょう。&lt;br /&gt;
なので、この”this”が”it”になるというのは”is this”とか”is that”で練習していれば普通に出来るようになりますが、この短縮した形、こちらの方がより注意点となりますからここは気を付けましょうという事です。&lt;/p&gt;
&lt;p&gt;今度は”What time is it?”　「今何時ですか？」という文が出てきています。&lt;br /&gt;
これも、これで&lt;span style="color: #0000ff;"&gt;一つの塊として捉えましょう。&lt;/span&gt;&lt;br /&gt;
聞く時は、今度は”this”とか”that”ではなくて”it”という単語を使っています。&lt;br /&gt;
これは何かというと、時間であったりあるいは距離であったり、あるいは明るいとか暗いという&lt;br /&gt;
その場の状況を表す時に、この”it”というものを使います。&lt;br /&gt;
この、時間や距離を聞く時の”it”は訳す必要がありません。&lt;br /&gt;
「それは」とか「それ」と訳すのではなくて、&lt;br /&gt;
この”it”は単純に主語が必要だから置いているだけの形式的なものです。&lt;br /&gt;
だから、これは「何時ですか？」という時に、”What time”で止めるんじゃなくて、&lt;br /&gt;
あくまで主語と動詞を揃える為に”What time is it?”と言います。&lt;br /&gt;
なので、答えの文の時も、ここの”It’s”これも時間を表わす”it”ですから訳す必要はなくて、&lt;br /&gt;
訳す時は「何時ですか？」「12時です。」と答えます。&lt;br /&gt;
逆に日本語で、「それは」と書いていなくても、時間を聞いているから「It is 何とか」だ、と考えたり、「何時ですか？」という日本語だけで、「それは」と入ってなくても、”What time is it?”というふうに”it”を書くという所が注意点になります。&lt;br /&gt;
また、スペルの面でこの”o’clock.”　「何時ちょうどです」「12時ちょうどです」と言った時も、&lt;br /&gt;
やはり「’」ですね。&lt;br /&gt;
この「’」がないと、また&lt;strong&gt;全然違う単語、存在しない単語&lt;/strong&gt;になってしまいますから「’」を忘れずにしておきましょう。&lt;br /&gt;
&lt;!--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&lt;p&gt;&amp;lt;/div&lt;br /&gt;
後半です。&lt;br /&gt;
今度は&lt;span style="color: #ff0000;"&gt;形容詞&lt;/span&gt;という品詞が登場しました。&lt;br /&gt;
この何とか詞、何とか詞という形容詞とか副詞というものですが、&lt;br /&gt;
これは国語の文法で習う前に英語の方で形容詞とか副詞という概念が登場してきます。&lt;br /&gt;
いったんここで形容詞がまず何なのかという所を説明しておきます。&lt;br /&gt;
もちろん正確な定義を言うと、人とかものの状態とか様子を表していて、且つ名詞を修飾するという少し長いものになってしまうので、ここでは単純に名詞を修飾するものとします。&lt;br /&gt;
修飾というのは、&lt;span style="color: #0000ff;"&gt;言葉にくっつける事が出来る、繋ぐ事が出来るというぐらいの意味で捉えておいて下さい。&lt;/span&gt;&lt;br /&gt;
日本語の形容詞は基本的に「何々&lt;strong&gt;い&lt;/strong&gt;」で終わります。&lt;br /&gt;
「大きい」とか「小さい」とか「軽い」で終わりますが、日本語の形容詞というくくりと、&lt;br /&gt;
英語の形容詞というくくりは若干違う所があります。&lt;br /&gt;
これは正しいかどうかはさておいて、訳す時に日本語と同じように「何とかい」で終わったりとか「何とかな」、「大きな」とかです。&lt;br /&gt;
あるいは、「何とかの」という形で、こういった平仮名で訳が終わる英単語は全て形容詞として英語では捉えます。&lt;br /&gt;
国語では「な」で終わったり「の」で終わると品詞が変わってしまうので、国語の形容詞というものと英語の形容詞は分類が違っています。&lt;br /&gt;
それを分かった上で単語を覚える際に、「何とかい」とか「何とかな」「何とかの」で終わっていたら英語ではこれは形容詞である、と認識をしておきましょう。&lt;/p&gt;
&lt;p&gt;&lt;img decoding="async" class="alignnone wp-image-401" src="https://eigo-rewrite.com/wp-content/uploads/2023/04/スライド用２-1-300x169.jpg" alt="" width="557" height="314" srcset="https://eigo-rewrite.com/wp-content/uploads/2023/04/スライド用２-1-300x169.jpg 300w, https://eigo-rewrite.com/wp-content/uploads/2023/04/スライド用２-1-1024x576.jpg 1024w, https://eigo-rewrite.com/wp-content/uploads/2023/04/スライド用２-1-768x432.jpg 768w, https://eigo-rewrite.com/wp-content/uploads/2023/04/スライド用２-1-320x180.jpg 320w, https://eigo-rewrite.com/wp-content/uploads/2023/04/スライド用２-1.jpg 1280w" sizes="(max-width: 557px) 100vw, 557px" /&gt;&lt;br /&gt;
使い方が二つあります。&lt;br /&gt;
一つ目は、「大きい」これが形容詞です。&lt;br /&gt;
&lt;span style="color: #ff0000;"&gt;この形容詞というものは、基本的に名詞の前に置きます。&lt;/span&gt;&lt;br /&gt;
なので、形容詞プラス名詞という語順になります。&lt;br /&gt;
なので、”big”「大きい」と”book”「本」なので、「大きい本」となります。&lt;br /&gt;
注意点としては、語順です。&lt;br /&gt;
”a”があります。&lt;br /&gt;
実はこの教科書でこの”a”が登場するのは、この単元というのが初めてです。&lt;br /&gt;
こ&lt;span style="color: #0000ff;"&gt;れは数えられる名詞&lt;/span&gt;、ものの前に一つの場合はこの”a”という単語を付けます。&lt;br /&gt;
これは本が一冊なので、”a”という単語を付けています。&lt;br /&gt;
語順が非常に大事で、この”big”がなかったら、”It’s a book.”「それは本です」となる訳ですが、&lt;br /&gt;
ここに形容詞が入る場合は、”a”プラス形容詞プラス名詞という語順になります。&lt;br /&gt;
”It’s big a book!”とか”a big book”という形で書いてしまうと、これは誤りであるとなります。&lt;br /&gt;
その点、”a”プラス形容詞プラス名詞という語順になる事に注意しておきましょう。&lt;br /&gt;
下の文も同様です。&lt;br /&gt;
”a”が書いてあって、次に”tall”これは「背が高い」という意味の形容詞です。&lt;br /&gt;
そうすると、”a”プラス形容詞プラス最後に名詞という順番になっています。&lt;br /&gt;
ですから、この”a big book”とか”a tall boy”という形でここの語順にしっかりと気を付けておきましょう。&lt;br /&gt;
これが形容詞の一つ目の使い方です。&lt;br /&gt;
名詞の前に置いて名詞を修飾するという形になります。&lt;br /&gt;
二つ目の使い方として、今度はここに”a”が付いていないです。&lt;br /&gt;
今度は、”Tom is tall.”という形で、「トムは背が高い。」という文になっています。&lt;br /&gt;
このように、be動詞の ”is” ”am” ”are” があって、その直後に形容詞、こういった形の文が存在します。&lt;br /&gt;
これは単純に、「トムは背が高い。」、日本語で言うと述語になっている訳です。&lt;br /&gt;
注意点としましては、こちらの方の形で”a”プラス形容詞プラス名詞、これを練習していくと、&lt;br /&gt;
勢いで”Tom is a tall.”と書いてしまう事があります。&lt;br /&gt;
ただ、この”a”というのは数えられる名詞があるから”a”を付けているだけですから、&lt;br /&gt;
ここは”tall”だけ、形容詞だけなので名詞がありません。&lt;br /&gt;
&lt;span style="color: #ff0000;"&gt;名詞がないので、ここに”a”は付けない&lt;/span&gt;という事が注意点となります。&lt;br /&gt;
このように、このLesson2-2に関しては”What”の使い方、&lt;br /&gt;
それから「何時ですか？」 ”What time is it?”という形、それから形容詞です。&lt;br /&gt;
さらに名詞には”a”を付けるという形で、かなり多くの事項が含まれていて、&lt;br /&gt;
ここは&lt;strong&gt;必ず問題集、練習問題集を解いて、考えなくても出来るようにして下さい。&lt;/strong&gt;&lt;br /&gt;
例えば、”a tall boy”だと”a”を付けるんだな、と意識しなくても”a”を入れられるだったり、&lt;br /&gt;
”Tom is tall.”ここには”a”を入れないんだな、というのが意識しなくても正しい文が書けるという所まで練習していきます。&lt;br /&gt;
そうしないと夏休み前あたりの単元でまたつまずいてしまいますから、ここの語順と形容詞の使い方はしっかり練習しておきましょう。ではLesson2-2に関しては以上となります。&lt;/p&gt;
&lt;table style="width: 100%; border-collapse: collapse;"&gt;
&lt;tbody&gt;
&lt;tr style="background-color: #dd8500; color: white;"&gt;
&lt;th&gt;項目&lt;/th&gt;
&lt;th&gt;内容&lt;/th&gt;
&lt;/tr&gt;
&lt;tr style="background-color: #f0b464; color: black;"&gt;
&lt;td&gt;このセクションで学ぶこと&lt;/td&gt;
&lt;td&gt;
&lt;ul&gt;
&lt;li&gt;&lt;strong&gt;What を使った疑問文&lt;/strong&gt;（「これは何ですか？」「今何時ですか？」）&lt;/li&gt;
&lt;li&gt;疑問詞（What / Who など）は&lt;strong&gt;必ず文の先頭に出す&lt;/strong&gt;というルール&lt;/li&gt;
&lt;li&gt;&lt;strong&gt;時間を表す it&lt;/strong&gt; の使い方（訳さない it）&lt;/li&gt;
&lt;li&gt;&lt;strong&gt;形容詞&lt;/strong&gt;の基本的な考え方と 2 つの使い方&lt;/li&gt;
&lt;li&gt;&lt;strong&gt;a + 形容詞 + 名詞&lt;/strong&gt; の語順と、「a を付ける / 付けない」の区別&lt;/li&gt;
&lt;/ul&gt;
&lt;/td&gt;
&lt;/tr&gt;
&lt;tr style="background-color: #ffffff; color: black;"&gt;
&lt;td&gt;What を使った疑問文&lt;/td&gt;
&lt;td&gt;
&lt;ul&gt;
&lt;li&gt;基本文：This is a pen.「これはペンです。」&lt;/li&gt;
&lt;li&gt;「これは何ですか？」と聞くとき：&lt;br /&gt;
① &lt;strong&gt;分からない名詞（a pen）を What に置き換える&lt;/strong&gt;&lt;br /&gt;
② &lt;strong&gt;その What を文の先頭に出す&lt;/strong&gt;&lt;br /&gt;
→ What is this?「これは何ですか。」&lt;/li&gt;
&lt;li&gt;What や Who などの &lt;strong&gt;疑問詞は必ず文頭に置く&lt;/strong&gt;（be動詞より前）&lt;/li&gt;
&lt;/ul&gt;
&lt;/td&gt;
&lt;/tr&gt;
&lt;tr style="background-color: #f0b464; color: black;"&gt;
&lt;td&gt;What’s と What is の区別&lt;/td&gt;
&lt;td&gt;
&lt;ul&gt;
&lt;li&gt;&lt;strong&gt;What’s = What is&lt;/strong&gt; の短縮形（発音が似ていて混ざりやすい）&lt;/li&gt;
&lt;li&gt;正しい形：What is this? / What’s this?&lt;/li&gt;
&lt;li&gt;&lt;strong&gt;誤り：&lt;/strong&gt;What this? （be動詞がなく、動詞のない文になる）&lt;/li&gt;
&lt;li&gt;音だけで覚えず、&lt;strong&gt;必ず be動詞を入れた形&lt;/strong&gt;で書くこと&lt;/li&gt;
&lt;/ul&gt;
&lt;/td&gt;
&lt;/tr&gt;
&lt;tr style="background-color: #ffffff; color: black;"&gt;
&lt;td&gt;What time is it? の文&lt;/td&gt;
&lt;td&gt;
&lt;ul&gt;
&lt;li&gt;&lt;strong&gt;What time is it?&lt;/strong&gt;「今何時ですか。」は一つのフレーズとして覚える&lt;/li&gt;
&lt;li&gt;時間・距離・天気などを表すときの &lt;strong&gt;it は形式主語&lt;/strong&gt;&lt;br /&gt;
→ 日本語には訳さず、「何時ですか？」「12時です。」のように訳す&lt;/li&gt;
&lt;li&gt;答え方：It’s twelve o’clock.「12時です。」&lt;/li&gt;
&lt;li&gt;&lt;strong&gt;o’clock の ‘（アポストロフィー）を忘れない&lt;/strong&gt;&lt;/li&gt;
&lt;/ul&gt;
&lt;/td&gt;
&lt;/tr&gt;
&lt;tr style="background-color: #f0b464; color: black;"&gt;
&lt;td&gt;形容詞とは何か&lt;/td&gt;
&lt;td&gt;
&lt;ul&gt;
&lt;li&gt;ざっくり言うと：&lt;strong&gt;名詞を説明することば（名詞を修飾する）&lt;/strong&gt;&lt;/li&gt;
&lt;li&gt;修飾＝「ことばにくっついて、その性質・様子を足してあげる」イメージ&lt;/li&gt;
&lt;li&gt;日本語訳が「〜い」「〜な」「〜の」で終わる英単語は、英語では形容詞として扱うことが多い&lt;br /&gt;
例：big「大きい」、tall「背が高い」、new「新しい」、English「英語の」&lt;/li&gt;
&lt;/ul&gt;
&lt;/td&gt;
&lt;/tr&gt;
&lt;tr style="background-color: #ffffff; color: black;"&gt;
&lt;td&gt;形容詞の使い方①（名詞の前）&lt;/td&gt;
&lt;td&gt;
&lt;ul&gt;
&lt;li&gt;&lt;strong&gt;形容詞 + 名詞&lt;/strong&gt; の語順で使う&lt;/li&gt;
&lt;li&gt;例：big（大きい） + book（本） = a big book「一冊の大きい本」&lt;/li&gt;
&lt;li&gt;&lt;strong&gt;a + 形容詞 + 名詞&lt;/strong&gt; が基本形：&lt;br /&gt;
It’s a big book.「それは大きい本です。」&lt;/li&gt;
&lt;li&gt;a と形容詞と名詞の順番に注意：&lt;br /&gt;
○ a big book&lt;br /&gt;
✕ big a book / a book big&lt;/li&gt;
&lt;li&gt;数えられる名詞が「1つ」のときは、原則 &lt;strong&gt;a を付ける&lt;/strong&gt;&lt;/li&gt;
&lt;/ul&gt;
&lt;/td&gt;
&lt;/tr&gt;
&lt;tr style="background-color: #f0b464; color: black;"&gt;
&lt;td&gt;形容詞の使い方②（be動詞のあと）&lt;/td&gt;
&lt;td&gt;
&lt;ul&gt;
&lt;li&gt;&lt;strong&gt;主語 + be動詞 + 形容詞&lt;/strong&gt; の形で使う&lt;/li&gt;
&lt;li&gt;例：Tom is tall.「トムは背が高い。」&lt;/li&gt;
&lt;li&gt;このとき、tall の後ろに名詞がないので &lt;strong&gt;a は付けない&lt;/strong&gt;&lt;/li&gt;
&lt;li&gt;✕ Tom is a tall.（名詞がないので a は不要）&lt;/li&gt;
&lt;li&gt;「a が必要かどうか」は、&lt;strong&gt;直後に名詞があるかどうか&lt;/strong&gt;で判断する&lt;/li&gt;
&lt;/ul&gt;
&lt;/td&gt;
&lt;/tr&gt;
&lt;tr style="background-color: #ffffff; color: black;"&gt;
&lt;td&gt;a を付ける／付けないのポイント&lt;/td&gt;
&lt;td&gt;
&lt;ul&gt;
&lt;li&gt;&lt;strong&gt;a + 形容詞 + 名詞&lt;/strong&gt;：a tall boy, a big book など&lt;br /&gt;
→ &lt;strong&gt;数えられる名詞が 1 つある&lt;/strong&gt;から a を付ける&lt;/li&gt;
&lt;li&gt;&lt;strong&gt;be動詞 + 形容詞&lt;/strong&gt;：Tom is tall. / She is kind. など&lt;br /&gt;
→ &lt;strong&gt;後ろに名詞がない&lt;/strong&gt;ので a は付けない&lt;/li&gt;
&lt;li&gt;「名詞が見えているかどうか」を意識すると迷いにくい&lt;/li&gt;
&lt;/ul&gt;
&lt;/td&gt;
&lt;/tr&gt;
&lt;/tbody&gt;
&lt;/table&gt;
&lt;p&gt;&amp;nbsp;&lt;/p&gt;
&lt;style&gt; .show-answer-btn { background:#DD8500; color:white; padding:5px 10px; cursor:pointer; border:none; } &lt;/style&gt;
&lt;p&gt;&lt;script&gt; function showAnswer(id, btn) { var ans = document.getElementById(id); if (ans) ans.style.display = 'inline'; if (btn) btn.style.display = 'none'; } &lt;/script&gt;&lt;/p&gt;
&lt;table style="width: 100%; border-collapse: collapse;"&gt;
&lt;tbody&gt;
&lt;tr style="background-color: #dd8500; color: white;"&gt;
&lt;th&gt;No.&lt;/th&gt;
&lt;th&gt;問題&lt;/th&gt;
&lt;/tr&gt;
&lt;p&gt;&lt;!-- Q1 --&gt;&lt;/p&gt;
&lt;tr style="background-color: #f0b464; color: black;"&gt;
&lt;td&gt;1&lt;/td&gt;
&lt;td&gt;「これは何ですか。」に最も合う英文はどれ？&lt;br /&gt;
A. What this?&lt;br /&gt;
B. What is this?&lt;br /&gt;
C. This what is?&lt;br /&gt;
D. What this is?&lt;br /&gt;
&lt;button class="show-answer-btn"&gt;正解を見る&lt;/button&gt; &lt;span id="qa1" style="display: none; font-weight: bold; color: #d60000;"&gt;正解：B&lt;/span&gt;&lt;/td&gt;
&lt;/tr&gt;
&lt;p&gt;&lt;!-- Q2 --&gt;&lt;/p&gt;
&lt;tr style="background-color: #ffffff; color: black;"&gt;
&lt;td&gt;2&lt;/td&gt;
&lt;td&gt;「What を使った疑問文のルール」として本文の説明に最も近いものはどれ？&lt;br /&gt;
A. be動詞のすぐ後ろに置く&lt;br /&gt;
B. 文の一番最後に置く&lt;br /&gt;
C. 文の先頭に出す&lt;br /&gt;
D. 名詞の直後に置く&lt;br /&gt;
&lt;button class="show-answer-btn"&gt;正解を見る&lt;/button&gt; &lt;span id="qa2" style="display: none; font-weight: bold; color: #d60000;"&gt;正解：C&lt;/span&gt;&lt;/td&gt;
&lt;/tr&gt;
&lt;p&gt;&lt;!-- Q3 --&gt;&lt;/p&gt;
&lt;tr style="background-color: #f0b464; color: black;"&gt;
&lt;td&gt;3&lt;/td&gt;
&lt;td&gt;次のうち、短縮形として正しい組み合わせはどれ？&lt;br /&gt;
A. What’s = What this&lt;br /&gt;
B. What’s = What it&lt;br /&gt;
C. What’s = What is&lt;br /&gt;
D. What’s = What time&lt;br /&gt;
&lt;button class="show-answer-btn"&gt;正解を見る&lt;/button&gt; &lt;span id="qa3" style="display: none; font-weight: bold; color: #d60000;"&gt;正解：C&lt;/span&gt;&lt;/td&gt;
&lt;/tr&gt;
&lt;p&gt;&lt;!-- Q4 --&gt;&lt;/p&gt;
&lt;tr style="background-color: #ffffff; color: black;"&gt;
&lt;td&gt;4&lt;/td&gt;
&lt;td&gt;「What this?」という形が誤りである理由として最も適切なものはどれ？&lt;br /&gt;
A. What は文頭に来てはいけないから&lt;br /&gt;
B. this が主語になれないから&lt;br /&gt;
C. be動詞がなく、動詞のない文になっているから&lt;br /&gt;
D. What は短縮形に出来ないから&lt;br /&gt;
&lt;button class="show-answer-btn"&gt;正解を見る&lt;/button&gt; &lt;span id="qa4" style="display: none; font-weight: bold; color: #d60000;"&gt;正解：C&lt;/span&gt;&lt;/td&gt;
&lt;/tr&gt;
&lt;p&gt;&lt;!-- Q5 --&gt;&lt;/p&gt;
&lt;tr style="background-color: #f0b464; color: black;"&gt;
&lt;td&gt;5&lt;/td&gt;
&lt;td&gt;「今何時ですか。」に対応する英文として正しいものはどれ？&lt;br /&gt;
A. What time is this?&lt;br /&gt;
B. What time it is?&lt;br /&gt;
C. What time is it?&lt;br /&gt;
D. What is time it?&lt;br /&gt;
&lt;button class="show-answer-btn"&gt;正解を見る&lt;/button&gt; &lt;span id="qa5" style="display: none; font-weight: bold; color: #d60000;"&gt;正解：C&lt;/span&gt;&lt;/td&gt;
&lt;/tr&gt;
&lt;p&gt;&lt;!-- Q6 --&gt;&lt;/p&gt;
&lt;tr style="background-color: #ffffff; color: black;"&gt;
&lt;td&gt;6&lt;/td&gt;
&lt;td&gt;時間を表す文の it について、本文の説明に最も近いものはどれ？&lt;br /&gt;
A. 必ず「それは」と訳す&lt;br /&gt;
B. 形式的な主語で、日本語には訳さないことが多い&lt;br /&gt;
C. 物を表す it とは別の単語&lt;br /&gt;
D. 疑問詞の一種&lt;br /&gt;
&lt;button class="show-answer-btn"&gt;正解を見る&lt;/button&gt; &lt;span id="qa6" style="display: none; font-weight: bold; color: #d60000;"&gt;正解：B&lt;/span&gt;&lt;/td&gt;
&lt;/tr&gt;
&lt;p&gt;&lt;!-- Q7 --&gt;&lt;/p&gt;
&lt;tr style="background-color: #f0b464; color: black;"&gt;
&lt;td&gt;7&lt;/td&gt;
&lt;td&gt;形容詞の説明として、この単元の内容に最も合っているものはどれ？&lt;br /&gt;
A. 動詞の意味をくわしくすることば&lt;br /&gt;
B. 文の最後に必ず来ることば&lt;br /&gt;
C. 名詞を修飾する（名詞にくっついて様子・性質を表す）ことば&lt;br /&gt;
D. 代名詞の代わりになることば&lt;br /&gt;
&lt;button class="show-answer-btn"&gt;正解を見る&lt;/button&gt; &lt;span id="qa7" style="display: none; font-weight: bold; color: #d60000;"&gt;正解：C&lt;/span&gt;&lt;/td&gt;
&lt;/tr&gt;
&lt;p&gt;&lt;!-- Q8 --&gt;&lt;/p&gt;
&lt;tr style="background-color: #ffffff; color: black;"&gt;
&lt;td&gt;8&lt;/td&gt;
&lt;td&gt;次のうち、「a + 形容詞 + 名詞」の語順として正しいものはどれ？&lt;br /&gt;
A. a book big&lt;br /&gt;
B. big a book&lt;br /&gt;
C. a big book&lt;br /&gt;
D. book a big&lt;br /&gt;
&lt;button class="show-answer-btn"&gt;正解を見る&lt;/button&gt; &lt;span id="qa8" style="display: none; font-weight: bold; color: #d60000;"&gt;正解：C&lt;/span&gt;&lt;/td&gt;
&lt;/tr&gt;
&lt;p&gt;&lt;!-- Q9 --&gt;&lt;/p&gt;
&lt;tr style="background-color: #f0b464; color: black;"&gt;
&lt;td&gt;9&lt;/td&gt;
&lt;td&gt;「Tom is tall.」とするとき、a を付けない理由として適切なものはどれ？&lt;br /&gt;
A. tall は名詞だから&lt;br /&gt;
B. be動詞のあとには a を付けてはいけないから&lt;br /&gt;
C. tall のあとに名詞がなく、数える対象がないから&lt;br /&gt;
D. Tom が三人称単数ではないから&lt;br /&gt;
&lt;button class="show-answer-btn"&gt;正解を見る&lt;/button&gt; &lt;span id="qa9" style="display: none; font-weight: bold; color: #d60000;"&gt;正解：C&lt;/span&gt;&lt;/td&gt;
&lt;/tr&gt;
&lt;p&gt;&lt;!-- Q10 --&gt;&lt;/p&gt;
&lt;tr style="background-color: #ffffff; color: black;"&gt;
&lt;td&gt;10&lt;/td&gt;
&lt;td&gt;Lesson2-2 の「形容詞と a の使い分け」について、最も正しいまとめはどれ？&lt;br /&gt;
A. 形容詞の前には必ず a を付ける&lt;br /&gt;
B. 名詞の前に来る形容詞には a を付け、be動詞のあとに一語で来る形容詞には a を付けない&lt;br /&gt;
C. tall の前には a を付けないが、big の前には必ず a を付ける&lt;br /&gt;
D. a は複数形の名詞につける&lt;br /&gt;
&lt;button class="show-answer-btn"&gt;正解を見る&lt;/button&gt; &lt;span id="qa10" style="display: none; font-weight: bold; color: #d60000;"&gt;正解：B&lt;/span&gt;&lt;/td&gt;
&lt;/tr&gt;
&lt;/tbody&gt;
&lt;/table&gt;
&lt;p&gt;&lt;!--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&lt;/div&gt;
------</t>
  </si>
  <si>
    <t>https://eigo-rewrite.com/column/stage2-lesson7-2/</t>
  </si>
  <si>
    <t>以下のページは不自然なワードを使用しています。
これらを適切に自然な言葉に置き換えて下さい。
なお、本文の装飾や構造は絶対に変えないでください。
【対象ページURL】
https://eigo-rewrite.com/column/stage2-lesson7-2/
【検出された不自然ワード】
- 型
- 最短
【本文】
------
&lt;p&gt;&lt;iframe title="YouTube video player" src="https://www.youtube.com/embed/K8m7csz7EVE"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class="mce_SELRES_start"&gt;﻿&lt;/span&gt;&lt;/iframe&gt;&lt;br /&gt;
NEW TREASURE STAGE2 の文法事項・Lesson一覧の全体像は、&lt;strong&gt;&lt;a href="https://eigo-rewrite.com/column/hub_stage2/"&gt;NEW TREASURE STAGE2｜中2英文法 総括＋Lesson一覧（全体像はこちら）&lt;/a&gt;&lt;/strong&gt;で確認できます。&lt;/p&gt;
&lt;h2&gt;結論（経験用法は「今までに〜したことがある／ない」を表す）&lt;/h2&gt;
&lt;p&gt;現在完了（have / has + 過去分詞）にはいくつか用法がありますが、&lt;strong&gt;このページは「経験用法」&lt;/strong&gt;に絞って整理します。&lt;/p&gt;
&lt;p&gt;経験用法は、出来事の「いつ」よりも、&lt;strong&gt;今までの経験の有無&lt;/strong&gt;や&lt;strong&gt;回数&lt;/strong&gt;に焦点を当てる表現です。&lt;/p&gt;
&lt;ul&gt;
&lt;li&gt;&lt;strong&gt;最短定義：&lt;/strong&gt;have / has + 過去分詞 で「今までに〜したことがある／ない」&lt;/li&gt;
&lt;li&gt;&lt;strong&gt;見分けの1秒チェック：&lt;/strong&gt;文が「今までに？」or「何回？」を聞いている → 経験用法の可能性が高い&lt;/li&gt;
&lt;li&gt;&lt;strong&gt;目印になりやすい語：&lt;/strong&gt;ever / never / before / once / twice / three times など&lt;/li&gt;
&lt;/ul&gt;
&lt;div style="background: #f7f7f7; border: 1px solid #ddd; padding: 12px; border-radius: 6px; margin: 12px 0;"&gt;
&lt;p style="margin: 0 0 6px;"&gt;&lt;strong&gt;空所補充の即答：&lt;/strong&gt;「【　】you ever traveled by plane?」&lt;/p&gt;
&lt;p style="margin: 0;"&gt;→ 多くは &lt;strong&gt;Have&lt;/strong&gt; を入れて &lt;strong&gt;Have you ever traveled by plane?&lt;/strong&gt;（今までに飛行機で旅行したことがありますか）&lt;/p&gt;
&lt;/div&gt;
&lt;h3&gt;よく使う形（すぐ引けるミニ表）&lt;/h3&gt;
&lt;table style="border-collapse: collapse; width: 100%; margin: 10px 0;"&gt;
&lt;thead&gt;
&lt;tr style="background: #0d47a1; color: #fff;"&gt;
&lt;th style="border: 1px solid #ccc; padding: 10px; width: 34%;"&gt;形&lt;/th&gt;
&lt;th style="border: 1px solid #ccc; padding: 10px; width: 33%;"&gt;日本語の型&lt;/th&gt;
&lt;th style="border: 1px solid #ccc; padding: 10px;"&gt;つまずきやすい点&lt;/th&gt;
&lt;/tr&gt;
&lt;/thead&gt;
&lt;tbody&gt;
&lt;tr&gt;
&lt;td style="border: 1px solid #ccc; padding: 10px;"&gt;&lt;strong&gt;Have you ever + 過去分詞 ?&lt;/strong&gt;&lt;br /&gt;
例：Have you ever traveled by plane?&lt;/td&gt;
&lt;td style="border: 1px solid #ccc; padding: 10px;"&gt;今までに〜したことがありますか&lt;/td&gt;
&lt;td style="border: 1px solid #ccc; padding: 10px;"&gt;ever は「今までに」。疑問文で&lt;strong&gt;経験&lt;/strong&gt;をはっきりさせやすい&lt;/td&gt;
&lt;/tr&gt;
&lt;tr style="background: #f5f7ff;"&gt;
&lt;td style="border: 1px solid #ccc; padding: 10px;"&gt;&lt;strong&gt;How many times have you + 過去分詞 ?&lt;/strong&gt;&lt;br /&gt;
例：How many times have you traveled by plane?&lt;/td&gt;
&lt;td style="border: 1px solid #ccc; padding: 10px;"&gt;何回〜したことがありますか&lt;/td&gt;
&lt;td style="border: 1px solid #ccc; padding: 10px;"&gt;times（回数）が出たら経験用法に寄りやすい&lt;/td&gt;
&lt;/tr&gt;
&lt;tr&gt;
&lt;td style="border: 1px solid #ccc; padding: 10px;"&gt;&lt;strong&gt;I have never + 過去分詞.&lt;/strong&gt;&lt;br /&gt;
例：I have never traveled by plane.&lt;/td&gt;
&lt;td style="border: 1px solid #ccc; padding: 10px;"&gt;今まで一度も〜したことがない&lt;/td&gt;
&lt;td style="border: 1px solid #ccc; padding: 10px;"&gt;否定の経験は &lt;strong&gt;never&lt;/strong&gt; を使うと意味がブレにくい&lt;/td&gt;
&lt;/tr&gt;
&lt;/tbody&gt;
&lt;/table&gt;
&lt;h3&gt;have been to / have gone to の違い（1対比で整理）&lt;/h3&gt;
&lt;p&gt;「〜へ行ったことがある（経験）」は、&lt;strong&gt;have been to&lt;/strong&gt; を使うことが多いです。&lt;strong&gt;have gone to&lt;/strong&gt; は「行ってしまった（今ここにいない）」のニュアンスになりやすい点に注意します。&lt;/p&gt;
&lt;ul&gt;
&lt;li&gt;&lt;strong&gt;have been to 〜：&lt;/strong&gt;〜へ行ったことがある（行って戻ってきているイメージ）&lt;/li&gt;
&lt;li&gt;&lt;strong&gt;have gone to 〜：&lt;/strong&gt;〜へ行ってしまった（今ここにいないイメージ）&lt;/li&gt;
&lt;/ul&gt;
&lt;h3&gt;よくある誤解（2つだけ）&lt;/h3&gt;
&lt;ul&gt;
&lt;li&gt;&lt;strong&gt;誤解1：&lt;/strong&gt;「ever は文末に置くもの」→ 疑問文では &lt;strong&gt;Have you ever + 過去分詞&lt;/strong&gt; の形で使われることが多い&lt;/li&gt;
&lt;li&gt;&lt;strong&gt;誤解2：&lt;/strong&gt;「行く＝go だから have gone to が経験」→ 経験（行ったことがある）は &lt;strong&gt;have been to&lt;/strong&gt; が基本になりやすい&lt;/li&gt;
&lt;/ul&gt;
&lt;p style="margin-top: 12px;"&gt;この後の本文で、&lt;strong&gt;図解→要点まとめ→チェッククイズ10問&lt;/strong&gt;の流れで、経験用法（ever / never / 回数表現）と have been to / gone to を確認できます。&lt;/p&gt;
&lt;p&gt;&lt;img decoding="async" fetchpriority="high" class="alignnone wp-image-706" src="https://eigo-rewrite.com/wp-content/uploads/2023/08/スライド用-7-300x169.jpg" alt="現在完了形: 'have + 過去分詞'。経験用法の特徴的な副詞語句として'before'や'twice'を使用" width="570" height="321" srcset="https://eigo-rewrite.com/wp-content/uploads/2023/08/スライド用-7-300x169.jpg 300w, https://eigo-rewrite.com/wp-content/uploads/2023/08/スライド用-7-1024x576.jpg 1024w, https://eigo-rewrite.com/wp-content/uploads/2023/08/スライド用-7-768x432.jpg 768w, https://eigo-rewrite.com/wp-content/uploads/2023/08/スライド用-7-320x180.jpg 320w, https://eigo-rewrite.com/wp-content/uploads/2023/08/スライド用-7.jpg 1280w" sizes="(max-width: 570px) 100vw, 570px" /&gt;&lt;/p&gt;
&lt;p&gt;まず形としては、前回と同じで「have + 過去分詞」、&lt;span style="color: #0000ff;"&gt;これは全く変わりません。&lt;/span&gt;&lt;br /&gt;
前回のセクションでもお伝えしましたが、現在完了の訳の区別というのはここだけで決められるものではなくて、その用法によって副詞語句というものが使われているので、その&lt;span style="color: #ff0000;"&gt;特徴的な語句を見て意味を判断する&lt;/span&gt;という事が大事です。&lt;br /&gt;
上の場合ですとここに&amp;#8221;before&amp;#8221;という単語があります。&lt;br /&gt;
&amp;#8220;before&amp;#8221;は「以前」とか「前に」といった意味です。&lt;br /&gt;
こちらに&amp;#8221;before&amp;#8221;があると&lt;strong&gt;「何々した事がある」&lt;/strong&gt;というような訳であると分かります。&lt;br /&gt;
そうすると、この文は「私はその映画」あるいは「あの映画を前に」「以前見た事がある」と訳します。&lt;br /&gt;
この&amp;#8221;before&amp;#8221;という単語があるので、この「have + 過去分詞」は「した事がある」なんだなと認識していく訳です。&lt;br /&gt;
同様に、次の文です。&lt;br /&gt;
&amp;#8220;My parents have visited&amp;#8221;&lt;br /&gt;
ここだと、「訪れた所」なのか「訪れた事がある」なのか分かりません。&lt;br /&gt;
最後に&amp;#8221;twice&amp;#8221;という単語があって、これは「2回」という意味です。&lt;br /&gt;
比較の単元ではこの&amp;#8221;twice&amp;#8221;は2倍と覚えた訳ですが、現在完了の場合は&lt;span style="color: #ff0000;"&gt;回数&lt;/span&gt;です。&lt;br /&gt;
「2回」を表しています。&lt;br /&gt;
この&amp;#8221;twice&amp;#8221;という単語があると2回なんなんだというと「2回訪れた事がある」と考えていきます。&lt;br /&gt;
今回はたまたま「2回」なので&amp;#8221;twice&amp;#8221;という単語を使いましたが、「1回」の場合は&amp;#8221;once&amp;#8221;と言います。&lt;br /&gt;
「1回」と「2回」だけが特別で、&amp;#8221;one&amp;#8221;に&amp;#8221;c&amp;#8221;付けて&amp;#8221;once&amp;#8221;、&amp;#8221;two&amp;#8221;に&amp;#8221;c&amp;#8221;付けて&amp;#8221;twice&amp;#8221;となりますが、3回目以降というのは基本的に「何とかtimes」となり、これで何回という回数表します。&lt;br /&gt;
「3回」だったら&amp;#8221;three times&amp;#8221;、「4回」だったら&amp;#8221;four times&amp;#8221;と使います。&lt;br /&gt;
否定文に関してですが、もちろん&amp;#8221;has not&amp;#8221;と書く事も出来るんですが、&amp;#8221;has not traveled by plane&amp;#8221;ですと、これが経験なのか完了なのか分かりません。&lt;br /&gt;
なので、経験用法を否定文にする場合というのは、このように&lt;span style="color: #ff0000;"&gt;&amp;#8220;never&amp;#8221;&lt;/span&gt;という単語を使う事が多いです。&lt;br /&gt;
この&amp;#8221;never&amp;#8221;というのは「決して何々ない」とか「一度も何々ない」という否定を表す語句です。&lt;br /&gt;
あとで出てくる単語に&lt;span style="color: #ff6600;"&gt;&amp;#8220;ever&amp;#8221;&lt;/span&gt;というのがありますが、この&amp;#8221;ever&amp;#8221;というのが「今までに」といった意味です。&lt;br /&gt;
この「今まで」にという単語に&amp;#8221;not&amp;#8221;を付ける事によって、「今までに何々ない」となります。&lt;br /&gt;
この&amp;#8221;never&amp;#8221;の&amp;#8221;n&amp;#8221;というのは&amp;#8221;not&amp;#8221;の&amp;#8221;n&amp;#8221;になっていますから、「今までに飛行機で旅行した事がない。」となります。&lt;br /&gt;
つまり、「今までに飛行機で旅行した事がない。」という事は、「一度も飛行機で旅行した事がない。」という事になります。&lt;br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&lt;p&gt;&lt;img decoding="async" class="alignnone wp-image-707" src="https://eigo-rewrite.com/wp-content/uploads/2023/08/スライド用1-300x169.jpg" alt="疑問文での'ever': 『今までに何々したことがありますか？』と尋ねる表現" width="604" height="340" srcset="https://eigo-rewrite.com/wp-content/uploads/2023/08/スライド用1-300x169.jpg 300w, https://eigo-rewrite.com/wp-content/uploads/2023/08/スライド用1-1024x576.jpg 1024w, https://eigo-rewrite.com/wp-content/uploads/2023/08/スライド用1-768x432.jpg 768w, https://eigo-rewrite.com/wp-content/uploads/2023/08/スライド用1-320x180.jpg 320w, https://eigo-rewrite.com/wp-content/uploads/2023/08/スライド用1.jpg 1280w" sizes="(max-width: 604px) 100vw, 604px" /&gt;&lt;/p&gt;
&lt;p&gt;次に疑問文を見ていきます。&lt;br /&gt;
疑問文にする際も、&lt;span style="color: #0000ff;"&gt;した事があるかどうか&lt;/span&gt;を言っています。&lt;br /&gt;
これをはっきりさせる為に、このようにさっき出てきた&lt;span style="color: #ff0000;"&gt;&amp;#8220;ever&amp;#8221;&lt;/span&gt;、「今までに」という単語を置くと「何々した事がありますか」と聞いているんだなという事がはっきりと伝わります。&lt;br /&gt;
そうするとこの場合は、&amp;#8221;Have you ever traveled on a ship?&amp;#8221;「あなたは船で旅行した事がありますか？」という意味になっています。&lt;br /&gt;
した事があるかないかを聞くだけだったらこのように&amp;#8221;Have you ever&amp;#8221;と書けばいいんですが、これが「何回行った事あるんですか」と聞く場合もありまして、その場合は二つ言い方があります。&lt;br /&gt;
一つ目はこの&amp;#8221;How many times&amp;#8221;です。&lt;br /&gt;
先ほど出てきた&amp;#8221;three times&amp;#8221;とか&amp;#8221;four times&amp;#8221;と同じよう回数を表す&amp;#8221;times&amp;#8221;を使っていて、その数が分からないので&amp;#8221;How many&amp;#8221;をくっつけて&amp;#8221;How many times&amp;#8221;と書きまして、これで「何回」&amp;#8221;have you been to Hawaii? &amp;#8220;「ハワイへ行った事がありますか？」という文になっていきます。&lt;br /&gt;
今、「行った事がありますか？」なのにここが&amp;#8221;go&amp;#8221;を使っていなくてbe動詞の過去分詞&lt;span style="color: #0000ff;"&gt;&amp;#8220;been&amp;#8221;&lt;/span&gt;を使っています。&lt;br /&gt;
これはあとでまたちゃんと学習していきますが、「どこどこへ行った事がある」という意味の場合は&amp;#8221;have gone to&amp;#8221;という形ではなくて、&amp;#8221;have been to&amp;#8221;という形を使います。&lt;br /&gt;
この点が最初に経験用法でつまずいてしまう所ですから、「行く」だから&amp;#8221;go&amp;#8221;と発想したいんですが&amp;#8221;have gone to&amp;#8221;と書いてしまうとまた違う意味になってしまうので、ここは「行った事がある」とか「ない」という時は&amp;#8221;have been to&amp;#8221;を使う事を意識して下さい。&lt;br /&gt;
また、この&amp;#8221;How many times&amp;#8221;というのは、このように&lt;span style="color: #0000ff;"&gt;&amp;#8220;How often&amp;#8221;&lt;/span&gt;で聞く場合もあります。&lt;br /&gt;
&amp;#8220;often&amp;#8221;は「よく」とか頻繁さを表す語句になってくる訳ですが、「どれぐらいよくハワイへ行きましたか？」となり大体似たような意味です。&lt;br /&gt;
「どれぐらいよく行ったんですか？」&lt;br /&gt;
つまり、「どれぐらいの回数行ったんですか？」と言っていて、ここでも&amp;#8221;have been to&amp;#8221;という形で、「行った事がある」という意味になっています&lt;/p&gt;
&lt;p&gt;さて、答え方です。&lt;br /&gt;
「何回言った事がありますか？」なので、最悪回数だけ書いて、&amp;#8221;Four times.&amp;#8221;とか書けば伝わる訳ですが、ちゃんとした文にしようとすると、これは元々&amp;#8221;have you been to Hawaii? &amp;#8220;だったので、ここも&amp;#8221;I have been to Hawaii&amp;#8221;と書きたいんです。&lt;br /&gt;
ただ、英語というのは同じ語句が2回繰り返される事を非常に嫌いますから、この&amp;#8221;to Hawaii&amp;#8221;というものを1語で置き換えます。&lt;br /&gt;
そうすると「ハワイに」とか「ハワイへ」という事は「そこに」とか「そこへ」という語句と同じ意味になってくる訳ですから、ここに&lt;span style="color: #ff0000;"&gt;&amp;#8220;there&amp;#8221;&lt;/span&gt;です。&lt;br /&gt;
これが「そこに」とか「そこへ」です。&lt;br /&gt;
この&amp;#8221;there&amp;#8221;という前という単語の中に、「どこどこに」とか「どこどこへ」という意味が含まれていますから、&amp;#8221;there&amp;#8221;には&amp;#8221;to&amp;#8221;を付けずに、そのまま&amp;#8221;I have been there&amp;#8221;としてこれで「そこへ」「そこに行った事があります」といった意味になってきます。&lt;br /&gt;
&lt;!--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&lt;p&gt;&lt;img decoding="async" loading="lazy" class="alignnone wp-image-708" src="https://eigo-rewrite.com/wp-content/uploads/2023/08/スライド用2-5-300x169.jpg" alt="'have been to'は『行ったことがある』、'have gone to'は『行ってしまった』。現在の状況を示す違いを図で解説" width="634" height="357" srcset="https://eigo-rewrite.com/wp-content/uploads/2023/08/スライド用2-5-300x169.jpg 300w, https://eigo-rewrite.com/wp-content/uploads/2023/08/スライド用2-5-1024x576.jpg 1024w, https://eigo-rewrite.com/wp-content/uploads/2023/08/スライド用2-5-768x432.jpg 768w, https://eigo-rewrite.com/wp-content/uploads/2023/08/スライド用2-5-320x180.jpg 320w, https://eigo-rewrite.com/wp-content/uploads/2023/08/スライド用2-5.jpg 1280w" sizes="(max-width: 634px) 100vw, 634px" /&gt;&lt;/p&gt;
&lt;p&gt;さて、今見た&amp;#8221;have been to&amp;#8221;という形とそれから&amp;#8221;have gone to&amp;#8221;という形に関して、です。&lt;br /&gt;
先ほど出てきたのが、この&amp;#8221;He has been to&amp;#8221;と&amp;#8221;have been to&amp;#8221;という形です。&lt;br /&gt;
この&amp;#8221;have been to&amp;#8221;というのが、「どこどこへ行った事がある」といった意味になっています。&lt;br /&gt;
辞書を引いてもらうと、be動詞のbeという単語の中には「行く」とか「来る」という&lt;span style="color: #0000ff;"&gt;移動表す意味&lt;/span&gt;が載っていますので、その場合は「行く」という意味だなと認識して下さい。&lt;br /&gt;
こちらの&amp;#8221;have gone to&amp;#8221;になってしまうと、これは「どこどこへ行ってしまった」となりまして、これは完了とか結果用法になってしまいます。&lt;br /&gt;
「彼はインドに行ってしまった。」&lt;br /&gt;
という事は今ここにはいないです。&lt;br /&gt;
「行った事がある」という事は1回インドへ行って戻ってきている訳ですから、そうすると今こちらの方にいる訳なんです。&lt;br /&gt;
これが&amp;#8221;have gone to&amp;#8221;「行ってしまった」という形になると、この文を話している人が今ここにいるとしてこちらがインドだとすると、「彼はインドへ行ってしまった」で戻ってきていない訳ですから彼はこっちにいるという事になります。&lt;br /&gt;
ですので&amp;#8221;have been to&amp;#8221;と書くのと&amp;#8221;have gone to&amp;#8221;と書くのでは、&lt;strong&gt;今の彼の状況というのが全く違ったものになってきてしまいます。&lt;/strong&gt;&lt;br /&gt;
なので、ここは訳の「行く」という所に引きずられないで、実際に自分でこういう図を書いて納得した上で練習してみて下さい。&lt;br /&gt;
それではセクション2に関しては以上となります。&lt;/p&gt;
&lt;style&gt;
  table {&lt;br /&gt;    width: 100%;&lt;br /&gt;    border-collapse: collapse;&lt;br /&gt;  }&lt;br /&gt;  th, td {&lt;br /&gt;    padding: 10px;&lt;br /&gt;    border: 1px solid #ddd;&lt;br /&gt;    vertical-align: top;&lt;br /&gt;  }&lt;br /&gt;  .answer {&lt;br /&gt;    display: none;&lt;br /&gt;    font-weight: bold;&lt;br /&gt;    color: #0073aa;&lt;br /&gt;    margin-left: 5px;&lt;br /&gt;  }&lt;br /&gt;  .show-answer {&lt;br /&gt;    cursor: pointer;&lt;br /&gt;    color: #ffffff;&lt;br /&gt;    background-color: #ff6600;&lt;br /&gt;    border: none;&lt;br /&gt;    padding: 4px 8px;&lt;br /&gt;    border-radius: 4px;&lt;br /&gt;    font-size: 12px;&lt;br /&gt;    margin-left: 5px;&lt;br /&gt;  }&lt;br /&gt;&lt;/style&gt;
&lt;p&gt;&lt;script&gt;
  function showAnswer(ansId, btnId) {
    var ans = document.getElementById(ansId);
    var btn = document.getElementById(btnId);
    if (ans &amp;&amp; btn) {
      ans.style.display = 'inline';
      btn.style.display = 'none';
    }
  }
&lt;/script&gt;&lt;/p&gt;
&lt;h2&gt;Lesson7 セクション2：現在完了の経験用法まとめ&lt;/h2&gt;
&lt;table&gt;
&lt;tbody&gt;
&lt;tr style="background-color: #dd8500; color: #ffffff;"&gt;
&lt;th&gt;ポイント&lt;/th&gt;
&lt;th&gt;説明&lt;/th&gt;
&lt;/tr&gt;
&lt;tr style="background-color: #f0b464; color: #000000;"&gt;
&lt;td&gt;基本形と意味&lt;/td&gt;
&lt;td&gt;
&lt;ul&gt;
&lt;li&gt;現在完了の形は &lt;strong&gt;have(has) + 過去分詞&lt;/strong&gt;。&lt;/li&gt;
&lt;li&gt;経験用法では「～したことがある」「～したことがない」という意味を表す。&lt;/li&gt;
&lt;/ul&gt;
&lt;/td&gt;
&lt;/tr&gt;
&lt;tr style="background-color: #ffffff; color: #000000;"&gt;
&lt;td&gt;経験用法を示す副詞語句&lt;/td&gt;
&lt;td&gt;
&lt;ul&gt;
&lt;li&gt;&lt;strong&gt;before&lt;/strong&gt;：「以前（前に）」→「～したことがある」と判断する目印。&lt;/li&gt;
&lt;li&gt;&lt;strong&gt;once / twice / three times / four times &amp;#8230;&lt;/strong&gt; で「1回 / 2回 / 3回 / 4回…したことがある」。&lt;/li&gt;
&lt;li&gt;経験用法では「回数」を表す語句がよく使われる。&lt;/li&gt;
&lt;/ul&gt;
&lt;/td&gt;
&lt;/tr&gt;
&lt;tr style="background-color: #f0b464; color: #000000;"&gt;
&lt;td&gt;否定の経験「一度も～したことがない」&lt;/td&gt;
&lt;td&gt;
&lt;ul&gt;
&lt;li&gt;&lt;strong&gt;never + 過去分詞&lt;/strong&gt; で「今まで一度も～したことがない」。&lt;/li&gt;
&lt;li&gt;&lt;strong&gt;never = not + ever&lt;/strong&gt; のイメージ（今までに…ない）。&lt;/li&gt;
&lt;li&gt;例：I have never traveled by plane.（今までに一度も飛行機で旅行したことがない）。&lt;/li&gt;
&lt;/ul&gt;
&lt;/td&gt;
&lt;/tr&gt;
&lt;tr style="background-color: #ffffff; color: #000000;"&gt;
&lt;td&gt;疑問文と「ever」&lt;/td&gt;
&lt;td&gt;
&lt;ul&gt;
&lt;li&gt;&lt;strong&gt;Have you ever + 過去分詞 ～ ?&lt;/strong&gt; で「今までに～したことがありますか」。&lt;/li&gt;
&lt;li&gt;&lt;strong&gt;ever&lt;/strong&gt; は「今までに」のニュアンスを強調する語。&lt;/li&gt;
&lt;li&gt;例：Have you ever traveled on a ship?（船で旅行したことがありますか）。&lt;/li&gt;
&lt;/ul&gt;
&lt;/td&gt;
&lt;/tr&gt;
&lt;tr style="background-color: #f0b464; color: #000000;"&gt;
&lt;td&gt;回数のたずね方&lt;/td&gt;
&lt;td&gt;
&lt;ul&gt;
&lt;li&gt;&lt;strong&gt;How many times have you ～ ?&lt;/strong&gt; で「何回～したことがありますか」。&lt;/li&gt;
&lt;li&gt;&lt;strong&gt;How often have you ～ ?&lt;/strong&gt; も「どれくらいの頻度（＝回数）」でほぼ同じ意味。&lt;/li&gt;
&lt;li&gt;「行ったことがある」は &lt;strong&gt;have been to&lt;/strong&gt; を使う：&lt;br /&gt;
How many times have you been to Hawaii?&lt;/li&gt;
&lt;/ul&gt;
&lt;/td&gt;
&lt;/tr&gt;
&lt;tr style="background-color: #ffffff; color: #000000;"&gt;
&lt;td&gt;have been to ～ / have gone to ～ の違い&lt;/td&gt;
&lt;td&gt;
&lt;ul&gt;
&lt;li&gt;&lt;strong&gt;have been to ～&lt;/strong&gt;：「～へ行ったことがある」（行って戻ってきている／経験）。&lt;/li&gt;
&lt;li&gt;&lt;strong&gt;have gone to ～&lt;/strong&gt;：「～へ行ってしまった」（今ここにいない／結果）。&lt;/li&gt;
&lt;li&gt;同じ「行く」でも、今のその人の状況が大きく変わるので注意。&lt;/li&gt;
&lt;/ul&gt;
&lt;/td&gt;
&lt;/tr&gt;
&lt;tr style="background-color: #f0b464; color: #000000;"&gt;
&lt;td&gt;答え方と「there」&lt;/td&gt;
&lt;td&gt;
&lt;ul&gt;
&lt;li&gt;場所をくり返すのを避けるため、&lt;strong&gt;there&lt;/strong&gt; で言いかえる。&lt;/li&gt;
&lt;li&gt;例：Have you ever been to Hawaii? → I have been there.&lt;br /&gt;
「there」の中に「そこへ／そこに」の意味が入っているので &lt;strong&gt;to をつけない&lt;/strong&gt;。&lt;/li&gt;
&lt;/ul&gt;
&lt;/td&gt;
&lt;/tr&gt;
&lt;/tbody&gt;
&lt;/table&gt;
&lt;h2&gt;Lesson7 セクション2：クイズ（10問）&lt;/h2&gt;
&lt;table&gt;
&lt;tbody&gt;
&lt;tr style="background-color: #dd8500; color: #ffffff;"&gt;
&lt;th&gt;問題&lt;/th&gt;
&lt;th&gt;選択肢&lt;/th&gt;
&lt;th&gt;答え&lt;/th&gt;
&lt;/tr&gt;
&lt;tr style="background-color: #f0b464; color: #000000;"&gt;
&lt;td&gt;1. 現在完了の経験用法の形として正しいものはどれ？&lt;/td&gt;
&lt;td&gt;A. have + 動詞の原形&lt;br /&gt;
B. have + ing形&lt;br /&gt;
C. have + 過去分詞&lt;br /&gt;
D. be + 過去分詞&lt;/td&gt;
&lt;td&gt;&lt;span id="ans1" class="answer"&gt;正解：C&lt;/span&gt;&lt;br /&gt;
&lt;button id="btn1" class="show-answer"&gt;正解を見る&lt;/button&gt;&lt;/td&gt;
&lt;/tr&gt;
&lt;tr style="background-color: #ffffff; color: #000000;"&gt;
&lt;td&gt;2. 「I have seen the movie before.」で、&lt;strong&gt;before&lt;/strong&gt; が示しているのはどれ？&lt;/td&gt;
&lt;td&gt;A. 時間（以前）で、経験「見たことがある」の目印&lt;br /&gt;
B. 場所を表す語&lt;br /&gt;
C. 回数を表す語&lt;br /&gt;
D. 否定の意味を表す語&lt;/td&gt;
&lt;td&gt;&lt;span id="ans2" class="answer"&gt;正解：A&lt;/span&gt;&lt;br /&gt;
&lt;button id="btn2" class="show-answer"&gt;正解を見る&lt;/button&gt;&lt;/td&gt;
&lt;/tr&gt;
&lt;tr style="background-color: #f0b464; color: #000000;"&gt;
&lt;td&gt;3. 「1回」「2回」を表す現在完了の経験で正しい組み合わせは？&lt;/td&gt;
&lt;td&gt;A. one time / two times&lt;br /&gt;
B. once / twice&lt;br /&gt;
C. first / second&lt;br /&gt;
D. one / two&lt;/td&gt;
&lt;td&gt;&lt;span id="ans3" class="answer"&gt;正解：B&lt;/span&gt;&lt;br /&gt;
&lt;button id="btn3" class="show-answer"&gt;正解を見る&lt;/button&gt;&lt;/td&gt;
&lt;/tr&gt;
&lt;tr style="background-color: #ffffff; color: #000000;"&gt;
&lt;td&gt;4. 「今まで一度も飛行機で旅行したことがない。」に最も近い英文は？&lt;/td&gt;
&lt;td&gt;A. I haven’t traveled by plane before.&lt;br /&gt;
B. I never travel by plane.&lt;br /&gt;
C. I have never traveled by plane.&lt;br /&gt;
D. I don’t travel by plane.&lt;/td&gt;
&lt;td&gt;&lt;span id="ans4" class="answer"&gt;正解：C（never + 過去分詞で「一度も～したことがない」）&lt;/span&gt;&lt;br /&gt;
&lt;button id="btn4" class="show-answer"&gt;正解を見る&lt;/button&gt;&lt;/td&gt;
&lt;/tr&gt;
&lt;tr style="background-color: #f0b464; color: #000000;"&gt;
&lt;td&gt;5. 「Have you ever traveled on a ship?」の &lt;strong&gt;ever&lt;/strong&gt; の働きとして最も近い説明は？&lt;/td&gt;
&lt;td&gt;A. 「よく」&lt;br /&gt;
B. 「いつか」&lt;br /&gt;
C. 「今までに」&lt;br /&gt;
D. 「決して」&lt;/td&gt;
&lt;td&gt;&lt;span id="ans5" class="answer"&gt;正解：C&lt;/span&gt;&lt;br /&gt;
&lt;button id="btn5" class="show-answer"&gt;正解を見る&lt;/button&gt;&lt;/td&gt;
&lt;/tr&gt;
&lt;tr style="background-color: #ffffff; color: #000000;"&gt;
&lt;td&gt;6. 「ハワイへ何回行ったことがありますか。」に最も近い英文は？&lt;/td&gt;
&lt;td&gt;A. How often did you go to Hawaii?&lt;br /&gt;
B. How many times have you been to Hawaii?&lt;br /&gt;
C. How many times have you gone to Hawaii?&lt;br /&gt;
D. How often have you gone to Hawaii?&lt;/td&gt;
&lt;td&gt;&lt;span id="ans6" class="answer"&gt;正解：B（経験＋場所は have been to が基本）&lt;/span&gt;&lt;br /&gt;
&lt;button id="btn6" class="show-answer"&gt;正解を見る&lt;/button&gt;&lt;/td&gt;
&lt;/tr&gt;
&lt;tr style="background-color: #f0b464; color: #000000;"&gt;
&lt;td&gt;7. 「彼はインドに行ったことがある。」を表す文として最も適切なのは？&lt;/td&gt;
&lt;td&gt;A. He has gone to India.&lt;br /&gt;
B. He went to India.&lt;br /&gt;
C. He has been to India.&lt;br /&gt;
D. He is gone to India.&lt;/td&gt;
&lt;td&gt;&lt;span id="ans7" class="answer"&gt;正解：C（経験用法なので have been to）&lt;/span&gt;&lt;br /&gt;
&lt;button id="btn7" class="show-answer"&gt;正解を見る&lt;/button&gt;&lt;/td&gt;
&lt;/tr&gt;
&lt;tr style="background-color: #ffffff; color: #000000;"&gt;
&lt;td&gt;8. 「He has gone to India.」が表す状況として正しい説明はどれ？&lt;/td&gt;
&lt;td&gt;A. インドに行ったことがあるが、今はここにいる。&lt;br /&gt;
B. インドに行ってしまい、今はここにいない。&lt;br /&gt;
C. 今インドから戻ってきたところだ。&lt;br /&gt;
D. インドに行く予定がある。&lt;/td&gt;
&lt;td&gt;&lt;span id="ans8" class="answer"&gt;正解：B（have gone to＝行ってしまって今ここにいない）&lt;/span&gt;&lt;br /&gt;
&lt;button id="btn8" class="show-answer"&gt;正解を見る&lt;/button&gt;&lt;/td&gt;
&lt;/tr&gt;
&lt;tr style="background-color: #f0b464; color: #000000;"&gt;
&lt;td&gt;9. 「Have you ever been to Hawaii?」と聞かれ、「そこに行ったことがあります。」と答えるときの正しい文は？&lt;/td&gt;
&lt;td&gt;A. I have been to there.&lt;br /&gt;
B. I have gone there.&lt;br /&gt;
C. I have been there.&lt;br /&gt;
D. I have there been.&lt;/td&gt;
&lt;td&gt;&lt;span id="ans9" class="answer"&gt;正解：C（there に to はつけない）&lt;/span&gt;&lt;br /&gt;
&lt;button id="btn9" class="show-answer"&gt;正解を見る&lt;/button&gt;&lt;/td&gt;
&lt;/tr&gt;
&lt;tr style="background-color: #ffffff; color: #000000;"&gt;
&lt;td&gt;10. 現在完了の経験用法についての説明として正しいものはどれ？&lt;/td&gt;
&lt;td&gt;A. 「回数」や「before」が出てきたら経験用法の可能性が高い。&lt;br /&gt;
B. 経験用法では必ず never を使う。&lt;br /&gt;
C. 「行ったことがある」はすべて have gone to を使う。&lt;br /&gt;
D. Have you ever ～? は完了・結果用法だけに使う。&lt;/td&gt;
&lt;td&gt;&lt;span id="ans10" class="answer"&gt;正解：A&lt;/span&gt;&lt;br /&gt;
&lt;button id="btn10" class="show-answer"&gt;正解を見る&lt;/button&gt;&lt;/td&gt;
&lt;/tr&gt;
&lt;/tbody&gt;
&lt;/table&gt;
&lt;p&gt;&lt;!--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t>
  </si>
  <si>
    <t>https://eigo-rewrite.com/column/stage2soukatu/</t>
  </si>
  <si>
    <t>以下のページは不自然なワードを使用しています。
これらを適切に自然な言葉に置き換えて下さい。
なお、本文の装飾や構造は絶対に変えないでください。
【対象ページURL】
https://eigo-rewrite.com/column/stage2soukatu/
【検出された不自然ワード】
- 手順
【本文】
------
&lt;p&gt;&lt;iframe title="YouTube video player" src="https://www.youtube.com/embed/epr_1jb2hJU?si=7MYivQu4JrOoE73L" width="560" height="315" frameborder="0" allowfullscreen="allowfullscreen"&gt;&lt;/iframe&gt;&lt;br /&gt;
NEW TREASURE STAGE2 の文法事項・Lesson一覧の全体像は、&lt;strong&gt;&lt;a href="https://eigo-rewrite.com/column/hub_stage2/"&gt;NEW TREASURE STAGE2｜中2英文法 総括＋Lesson一覧（全体像はこちら）&lt;/a&gt;&lt;/strong&gt;で確認できます。&lt;/p&gt;
&lt;h3&gt;Stage2全体を通しての注意点と復習&lt;/h3&gt;
&lt;hr data-start="21" data-end="24" /&gt;
&lt;p data-start="26" data-end="82"&gt;Stage1 と異なる点は、Stage2 では語順や文構造を意識しながら、単語の位置を決める必要があることです。&lt;/p&gt;
&lt;p data-start="84" data-end="151"&gt;また、不定詞や動名詞も重要ですが、構文を覚えることで対応できる部分もあります。ここでは、より文法的な力が問われる問題に焦点を当てます。&lt;/p&gt;
&lt;h3&gt;受動態の重要性と注意点&lt;/h3&gt;
&lt;p&gt;受動態に関して、特に疑問文では間違いが生じやすいです。疑問文になると受動態の正確性が失われがちです。&lt;/p&gt;
&lt;p&gt;例えば、「&lt;span style="color: red;"&gt;What&lt;/span&gt; is called」という構造がありますが、これは主語「&lt;span style="color: blue;"&gt;the store&lt;/span&gt;」に疑問詞を前に出し、be動詞をその後に置いたものです。最後に「&lt;span style="color: blue;"&gt;store&lt;/span&gt;」と「&lt;span style="color: blue;"&gt;called&lt;/span&gt;」をそのまま残します。これによって、「&lt;span style="color: blue;"&gt;そのお店は&lt;/span&gt;&lt;span style="color: red;"&gt;何&lt;/span&gt;&lt;span style="color: blue;"&gt;と呼ばれていますか？&lt;/span&gt;」という意味になります。&lt;/p&gt;
&lt;h3&gt;受動態の疑問文の作成手順&lt;/h3&gt;
&lt;p&gt;受動態の疑問文を作成する際は、以下の手順に従います。&lt;/p&gt;
&lt;ol&gt;
&lt;li&gt;元の肯定文を考える。&lt;/li&gt;
&lt;li&gt;肯定文を疑問文に変換する際、疑問詞を前に出し、be動詞をその後に置く。&lt;/li&gt;
&lt;li&gt;残りの部分はそのまま残す。&lt;/li&gt;
&lt;/ol&gt;
&lt;h3&gt;分詞の扱い&lt;/h3&gt;
&lt;p&gt;分詞に関しては、名詞の後ろに置くというルールがあります。また、&amp;#8221;&lt;span style="color: red;"&gt;ing&lt;/span&gt;&amp;#8220;か過去分詞かの判断は、修飾している名詞に「が」を付けてそれが「している」のか「されている」のかを考慮します。例えば、「&lt;span style="color: blue;"&gt;The boy&lt;/span&gt; &lt;span style="color: red;"&gt;running there&lt;/span&gt; is my cousin.」という文は、「&lt;span style="color: blue;"&gt;そこで走っている&lt;/span&gt;」が修飾している「&lt;span style="color: blue;"&gt;男の子&lt;/span&gt;」の後ろに置かれます。&lt;/p&gt;
&lt;h3&gt;関係代名詞の取り扱い&lt;/h3&gt;
&lt;p&gt;関係代名詞も分詞と同様に、修飾する名詞の直後に置くことが重要です。文全体の述語を考え、主語と述語の塊を捉えることが役立ちます。&lt;/p&gt;
&lt;p&gt;例えば、「&lt;span style="color: blue;"&gt;The girl&lt;/span&gt; who is playing tennis is Nancy.」という文では、「&lt;span style="color: blue;"&gt;The girl&lt;/span&gt; is Nancy.」というメインの主語と述語を先に書き、それに修飾する部分を加えて完成させます。&lt;/p&gt;
&lt;p&gt;Stage2では文構造が複雑になり、1文が長くなります。したがって、文の形だけを覚えるのではなく、なぜそのような語順になるのか、その理由を理解することが重要です。&lt;br /&gt;
&lt;!--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t>
  </si>
  <si>
    <t>https://eigo-rewrite.com/column/stage3-lesson6-1/</t>
  </si>
  <si>
    <t>以下のページは不自然なワードを使用しています。
これらを適切に自然な言葉に置き換えて下さい。
なお、本文の装飾や構造は絶対に変えないでください。
【対象ページURL】
https://eigo-rewrite.com/column/stage3-lesson6-1/
【検出された不自然ワード】
- 手順
- 整え
【本文】
------
&lt;h3&gt;関係代名詞の復習&lt;/h3&gt;
&lt;p&gt;Lesson 6では、以前学習した関係代名詞の発展形である&lt;span style="color: blue;"&gt;「所有格」&lt;/span&gt;に焦点を当てます。関係代名詞は、二つの文をつなぎ、直前の名詞を修飾する役割を持ちます。これまでは主格や目的格の関係代名詞を扱ってきましたが、今回は所有格の使い方を学びます。関係代名詞とは、二つの文を一つにまとめるために使われる&lt;span style="color: red;"&gt;「who」&lt;/span&gt;、&lt;span style="color: red;"&gt;「whose」&lt;/span&gt;、&lt;span style="color: red;"&gt;「whom」&lt;/span&gt;、&lt;span style="color: red;"&gt;「which」&lt;/span&gt;といった代名詞のことです。&lt;br /&gt;
STAGE3の英文法（時制・助動詞・不定詞など）の全体像は、&lt;strong&gt;&lt;a href="https://eigo-rewrite.com/column/stage3/"&gt;STAGE3｜高校英文法の総まとめ（全体像はこちら）&lt;/a&gt;&lt;/strong&gt;で確認できます。&lt;/p&gt;
&lt;h3&gt;所有格の使い方&lt;/h3&gt;
&lt;p&gt;例として、以下の文を見てみましょう。&lt;/p&gt;
&lt;ul&gt;
&lt;li&gt;&lt;span style="color: red;"&gt;&amp;#8220;I know a boy.&amp;#8221;&lt;/span&gt;（私はある少年を知っています。）&lt;/li&gt;
&lt;li&gt;&lt;span style="color: red;"&gt;&amp;#8220;His father is a famous artist.&amp;#8221;&lt;/span&gt;（彼のお父さんは有名なアーティストです。）&lt;/li&gt;
&lt;/ul&gt;
&lt;p&gt;ここでは、「&lt;span style="color: red;"&gt;His&lt;/span&gt;」が&lt;span style="color: blue;"&gt;所有格&lt;/span&gt;であり、関係代名詞&lt;span style="color: red;"&gt;「whose」&lt;/span&gt;を使用して文をつなげます。手順としては、同一人物を表す名詞を見つけ、代名詞を関係代名詞に変えます。この場合、「&lt;span style="color: red;"&gt;His&lt;/span&gt;」を&lt;span style="color: red;"&gt;「whose」&lt;/span&gt;に変え、文をつなげます。&lt;/p&gt;
&lt;p&gt;修正後の文は次のようになります。&lt;/p&gt;
&lt;ul&gt;
&lt;li&gt;&lt;span style="color: red;"&gt;&amp;#8220;I know a boy whose father is a famous artist.&amp;#8221;&lt;/span&gt;（私はお父さんが有名なアーティストである少年を知っています。）&lt;/li&gt;
&lt;/ul&gt;
&lt;p&gt;関係代名詞&lt;span style="color: red;"&gt;「whose」&lt;/span&gt;は基本的に直前の名詞を修飾し、単体では訳さないことに注意が必要です。文全体の意味としては、「お父さんが有名なアーティストである少年を知っている」という形になります。&lt;/p&gt;
&lt;h3&gt;所有格が文中にある場合&lt;/h3&gt;
&lt;p&gt;所有格が文中にある場合も考えてみましょう。&lt;/p&gt;
&lt;ul&gt;
&lt;li&gt;&lt;span style="color: red;"&gt;&amp;#8220;I bought a pair of pants.&amp;#8221;&lt;/span&gt;（私はズボンを買いました。）&lt;/li&gt;
&lt;li&gt;&lt;span style="color: red;"&gt;&amp;#8220;I liked their color.&amp;#8221;&lt;/span&gt;（その色が気に入りました。）&lt;/li&gt;
&lt;/ul&gt;
&lt;p&gt;ここで、「&lt;span style="color: red;"&gt;their&lt;/span&gt;」が「&lt;span style="color: red;"&gt;a pair of pants&lt;/span&gt;」を指しているため、「&lt;span style="color: red;"&gt;their&lt;/span&gt;」を&lt;span style="color: red;"&gt;「whose」&lt;/span&gt;に変えます。しかし、所有格と名詞はセットで扱う必要があります。したがって、&lt;span style="color: red;"&gt;「whose color I liked」&lt;/span&gt;として文を修正します。&lt;/p&gt;
&lt;p&gt;修正後の文は次のようになります。&lt;/p&gt;
&lt;ul&gt;
&lt;li&gt;&lt;span style="color: red;"&gt;&amp;#8220;I bought a pair of pants whose color I liked.&amp;#8221;&lt;/span&gt;（私はその色が気に入ったズボンを買いました。）&lt;/li&gt;
&lt;/ul&gt;
&lt;p&gt;この場合、「&lt;span style="color: red;"&gt;whose color&lt;/span&gt;」を前に出し、「&lt;span style="color: red;"&gt;I liked&lt;/span&gt;」を続けることで、スムーズな訳になります。元の文に戻して訳すと、「色を私が気に入ったズボン」となり、日本語として自然な表現にするために調整が必要です。&lt;/p&gt;
&lt;h3&gt;訳し方の注意点&lt;/h3&gt;
&lt;p&gt;所有格の関係代名詞を使うときは、文の前後関係に注意しながら訳します。スムーズな日本語になるように、場合によってはひらがなや訳の順序を調整することも重要です。特に所有格を含む文では、「誰々の」や「何々の」と訳すのではなく、文全体の意味を考えながら自然な訳に仕上げましょう。&lt;/p&gt;
&lt;p&gt;このように、関係代名詞&lt;span style="color: red;"&gt;「whose」&lt;/span&gt;は&lt;span style="color: blue;"&gt;所有格&lt;/span&gt;の役割を持ち、人でも物でも&lt;span style="color: red;"&gt;「whose」&lt;/span&gt;を使います。所有格と名詞はセットで扱い、訳すときは日本語が自然になるように工夫しましょう。&lt;br /&gt;
&lt;!-- 語彙強化講座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&lt;hr /&gt;
&lt;h3&gt;所有格「whose」を使った書き換え&lt;/h3&gt;
&lt;p&gt;次に、所有格「&lt;span style="color: red;"&gt;whose&lt;/span&gt;」を使った書き換えについて紹介します。教科書では1文目と3文目が掲載されていますが、模擬試験や入試では中間の文も出題されることがあります。そこで、ここでは3種類の例を一度に紹介し、繰り返し練習して定着させる方法を取ります。&lt;/p&gt;
&lt;h3&gt;所有格を使った文の書き換え&lt;/h3&gt;
&lt;p&gt;まずは、所有格を使った例を見てみましょう。&lt;/p&gt;
&lt;ul&gt;
&lt;li&gt;「&lt;span style="color: red;"&gt;Look at the doll&lt;/span&gt;」（人形を見てください）&lt;/li&gt;
&lt;li&gt;「&lt;span style="color: red;"&gt;whose eyes are blue&lt;/span&gt;」（その目が青い）&lt;/li&gt;
&lt;/ul&gt;
&lt;p&gt;ここでは、所有格「&lt;span style="color: red;"&gt;whose&lt;/span&gt;」は訳さずに、直前の名詞「eyes」を修飾しています。結果的に「目が青い人形を見てください」となります。元の文は「It’s eyes are blue」（その目が青い）でしたが、これを「&lt;span style="color: red;"&gt;whose&lt;/span&gt;」を使って修正した形です。&lt;/p&gt;
&lt;h3&gt;主格「which」を使った書き換え&lt;/h3&gt;
&lt;p&gt;次に、主格「&lt;span style="color: red;"&gt;which&lt;/span&gt;」を使った場合を見てみましょう。&lt;/p&gt;
&lt;ul&gt;
&lt;li&gt;「&lt;span style="color: red;"&gt;Look at the doll&lt;/span&gt;」（人形を見てください）&lt;/li&gt;
&lt;li&gt;「&lt;span style="color: red;"&gt;which has blue eyes&lt;/span&gt;」（青い目をしている）&lt;/li&gt;
&lt;/ul&gt;
&lt;p&gt;ここでは、主格「&lt;span style="color: red;"&gt;which&lt;/span&gt;」が「has」の前に位置しています。「&lt;span style="color: red;"&gt;which&lt;/span&gt;」を抜かして訳すと、「青い目を持った人形を見てください」となります。実際の入試では、最後の「&lt;span style="color: red;"&gt;blue&lt;/span&gt;」が目の色を示しているため、文脈によって区別が必要です。&lt;/p&gt;
&lt;h3&gt;前置詞「with」を使った書き換え&lt;/h3&gt;
&lt;p&gt;最後に、前置詞「&lt;span style="color: blue;"&gt;with&lt;/span&gt;」を使った例です。&lt;/p&gt;
&lt;ul&gt;
&lt;li&gt;「&lt;span style="color: red;"&gt;Look at the doll with blue eyes&lt;/span&gt;」（青い目を持った人形を見てください）&lt;/li&gt;
&lt;/ul&gt;
&lt;p&gt;「&lt;span style="color: blue;"&gt;with&lt;/span&gt;」は「何々を持った」という意味もあり、例えば「I write &lt;span style="color: blue;"&gt;with&lt;/span&gt; a pen」（ペンを持って書く）という使い方と似ています。ここで「&lt;span style="color: red;"&gt;with blue eyes&lt;/span&gt;」の部分が空欄にされた場合、関係代名詞「&lt;span style="color: red;"&gt;whose&lt;/span&gt;」を使うのは不適切です。関係代名詞は主語と動詞の塊が必要なため、「&lt;span style="color: blue;"&gt;with&lt;/span&gt;」を使うべきです。&lt;/p&gt;
&lt;h3&gt;まとめと注意点&lt;/h3&gt;
&lt;p&gt;新たに「&lt;span style="color: red;"&gt;whose&lt;/span&gt;」が登場しましたが、抑えるべきポイントは以下の通りです：&lt;/p&gt;
&lt;ul&gt;
&lt;li&gt;所有格であること&lt;/li&gt;
&lt;li&gt;名詞を伴うこと&lt;/li&gt;
&lt;li&gt;関係代名詞の塊の最初に持っていくこと&lt;/li&gt;
&lt;li&gt;一語で書き換える際は「&lt;span style="color: blue;"&gt;with&lt;/span&gt;」などの前置詞を使うこと&lt;/li&gt;
&lt;/ul&gt;
&lt;h2&gt;Lesson 6 セクション1：所有格の関係代名詞「whose」&lt;/h2&gt;
&lt;h3&gt;まとめ&lt;/h3&gt;
&lt;table&gt;
&lt;tbody&gt;
&lt;tr style="background-color: #dd8500; color: white;"&gt;
&lt;th&gt;ポイント&lt;/th&gt;
&lt;th&gt;説明&lt;/th&gt;
&lt;/tr&gt;
&lt;tr style="background-color: #f0b464; color: black;"&gt;
&lt;td&gt;「whose」は所有格の関係代名詞&lt;/td&gt;
&lt;td&gt;意味は「〜の」。直前の名詞を修飾し、人・物どちらにも使える。&lt;/td&gt;
&lt;/tr&gt;
&lt;tr style="background-color: #ffffff; color: black;"&gt;
&lt;td&gt;文のつなぎ方&lt;/td&gt;
&lt;td&gt;元の文の「his / her / their / its」など〈所有格＋名詞〉を「whose ＋ 名詞」に変える。&lt;/td&gt;
&lt;/tr&gt;
&lt;tr style="background-color: #f0b464; color: black;"&gt;
&lt;td&gt;直前の名詞を修飾&lt;/td&gt;
&lt;td&gt;例：a boy &lt;span style="color: red;"&gt;whose father&lt;/span&gt; is famous.（父が有名な少年）&lt;/td&gt;
&lt;/tr&gt;
&lt;tr style="background-color: #ffffff; color: black;"&gt;
&lt;td&gt;名詞とセット&lt;/td&gt;
&lt;td&gt;「whose」単体では使えない。必ず後ろに名詞（所有されるもの）が必要。&lt;/td&gt;
&lt;/tr&gt;
&lt;tr style="background-color: #f0b464; color: black;"&gt;
&lt;td&gt;物にも使える&lt;/td&gt;
&lt;td&gt;a pair of pants &lt;span style="color: red;"&gt;whose color&lt;/span&gt; I liked.（色が気に入ったズボン）&lt;/td&gt;
&lt;/tr&gt;
&lt;tr style="background-color: #ffffff; color: black;"&gt;
&lt;td&gt;訳し方&lt;/td&gt;
&lt;td&gt;「〜の」と直訳せず、「〜である〜」「〜が〜した〜」など自然な日本語に整える。&lt;/td&gt;
&lt;/tr&gt;
&lt;tr style="background-color: #f0b464; color: black;"&gt;
&lt;td&gt;書き換え（1）whose&lt;/td&gt;
&lt;td&gt;I know a boy. His father is a doctor. → I know a boy &lt;span style="color: red;"&gt;whose father&lt;/span&gt; is a doctor.&lt;/td&gt;
&lt;/tr&gt;
&lt;tr style="background-color: #ffffff; color: black;"&gt;
&lt;td&gt;書き換え（2）which&lt;/td&gt;
&lt;td&gt;Look at the doll &lt;span style="color: red;"&gt;which has blue eyes&lt;/span&gt;.（青い目をした人形）&lt;/td&gt;
&lt;/tr&gt;
&lt;tr style="background-color: #f0b464; color: black;"&gt;
&lt;td&gt;書き換え（3）with&lt;/td&gt;
&lt;td&gt;Look at the doll &lt;span style="color: blue;"&gt;with blue eyes&lt;/span&gt;.（青い目を持った人形）&lt;/td&gt;
&lt;/tr&gt;
&lt;/tbody&gt;
&lt;/table&gt;
&lt;h3&gt;クイズ（10問）&lt;/h3&gt;
&lt;p&gt;&lt;script&gt;
  function showAnswer(id){
    document.getElementById(id).style.display = 'inline';
    document.getElementById(id + '-btn').style.display = 'none';
  }
&lt;/script&gt;&lt;/p&gt;
&lt;table&gt;
&lt;tbody&gt;
&lt;tr style="background-color: #dd8500; color: white;"&gt;
&lt;th&gt;問題&lt;/th&gt;
&lt;th&gt;選択肢&lt;/th&gt;
&lt;th&gt;答え&lt;/th&gt;
&lt;/tr&gt;
&lt;p&gt;&lt;!-- Q1 --&gt;&lt;/p&gt;
&lt;tr style="background-color: #f0b464; color: black;"&gt;
&lt;td&gt;1. 関係代名詞「whose」の基本的な役割は？&lt;/td&gt;
&lt;td&gt;A. 場所を表す　B. 所有を表す　C. 時間を表す　D. 理由を表す&lt;/td&gt;
&lt;td&gt;&lt;button id="q1-btn"&gt;正解を見る&lt;/button&gt;&lt;br /&gt;
&lt;span id="q1" style="display: none;"&gt;B. 所有を表す&lt;/span&gt;&lt;/td&gt;
&lt;/tr&gt;
&lt;p&gt;&lt;!-- Q2 --&gt;&lt;/p&gt;
&lt;tr style="background-color: white; color: black;"&gt;
&lt;td&gt;2. 「whose」はどの名詞を修飾する？&lt;/td&gt;
&lt;td&gt;A. 文末の名詞　B. 動詞　C. 直前の名詞　D. 文全体&lt;/td&gt;
&lt;td&gt;&lt;button id="q2-btn"&gt;正解を見る&lt;/button&gt;&lt;br /&gt;
&lt;span id="q2" style="display: none;"&gt;C. 直前の名詞&lt;/span&gt;&lt;/td&gt;
&lt;/tr&gt;
&lt;p&gt;&lt;!-- Q3 --&gt;&lt;/p&gt;
&lt;tr style="background-color: #f0b464; color: black;"&gt;
&lt;td&gt;3. 「a boy whose father is tall」の意味は？&lt;/td&gt;
&lt;td&gt;A. 背の高い少年　B. 父が背の高い少年　C. 父が少年の背を伸ばした　D. 少年が父を連れている&lt;/td&gt;
&lt;td&gt;&lt;button id="q3-btn"&gt;正解を見る&lt;/button&gt;&lt;br /&gt;
&lt;span id="q3" style="display: none;"&gt;B. 父が背の高い少年&lt;/span&gt;&lt;/td&gt;
&lt;/tr&gt;
&lt;p&gt;&lt;!-- Q4 --&gt;&lt;/p&gt;
&lt;tr style="background-color: white; color: black;"&gt;
&lt;td&gt;4. 「whose」は単体で使える？&lt;/td&gt;
&lt;td&gt;A. 使える　B. 名詞が必要　C. 動詞が必要　D. 前置詞が必要&lt;/td&gt;
&lt;td&gt;&lt;button id="q4-btn"&gt;正解を見る&lt;/button&gt;&lt;br /&gt;
&lt;span id="q4" style="display: none;"&gt;B. 名詞が必要&lt;/span&gt;&lt;/td&gt;
&lt;/tr&gt;
&lt;p&gt;&lt;!-- Q5 --&gt;&lt;/p&gt;
&lt;tr style="background-color: #f0b464; color: black;"&gt;
&lt;td&gt;5. 次の文の正しい書き換えはどれ？&lt;br /&gt;
I know a girl. Her sister is a singer.&lt;/td&gt;
&lt;td&gt;A. I know a girl which sister is a singer.&lt;br /&gt;
B. I know a girl whose sister is a singer.&lt;br /&gt;
C. I know a girl who sister is a singer.&lt;br /&gt;
D. I know a girl whom sister is a singer.&lt;/td&gt;
&lt;td&gt;&lt;button id="q5-btn"&gt;正解を見る&lt;/button&gt;&lt;br /&gt;
&lt;span id="q5" style="display: none;"&gt;B. I know a girl whose sister is a singer.&lt;/span&gt;&lt;/td&gt;
&lt;/tr&gt;
&lt;p&gt;&lt;!-- Q6 --&gt;&lt;/p&gt;
&lt;tr style="background-color: white; color: black;"&gt;
&lt;td&gt;6. 物に対して「whose」を使える？&lt;/td&gt;
&lt;td&gt;A. 使えない　B. 限定的に使える　C. 人にしか使えない　D. 普通に使える&lt;/td&gt;
&lt;td&gt;&lt;button id="q6-btn"&gt;正解を見る&lt;/button&gt;&lt;br /&gt;
&lt;span id="q6" style="display: none;"&gt;D. 普通に使える&lt;/span&gt;&lt;/td&gt;
&lt;/tr&gt;
&lt;p&gt;&lt;!-- Q7 --&gt;&lt;/p&gt;
&lt;tr style="background-color: #f0b464; color: black;"&gt;
&lt;td&gt;7. 「I bought a car. Its color is beautiful.」正しい書き換えは？&lt;/td&gt;
&lt;td&gt;A. I bought a car whose color is beautiful.&lt;br /&gt;
B. I bought a car which color is beautiful.&lt;br /&gt;
C. I bought a car color whose is beautiful.&lt;br /&gt;
D. I bought a car with whose color is beautiful.&lt;/td&gt;
&lt;td&gt;&lt;button id="q7-btn"&gt;正解を見る&lt;/button&gt;&lt;br /&gt;
&lt;span id="q7" style="display: none;"&gt;A. I bought a car whose color is beautiful.&lt;/span&gt;&lt;/td&gt;
&lt;/tr&gt;
&lt;p&gt;&lt;!-- Q8 --&gt;&lt;/p&gt;
&lt;tr style="background-color: white; color: black;"&gt;
&lt;td&gt;8. 「which has blue eyes」の別表現として正しいのは？&lt;/td&gt;
&lt;td&gt;A. whose eyes are blue&lt;br /&gt;
B. whose blue are eyes&lt;br /&gt;
C. which eyes blue&lt;br /&gt;
D. eyes whose are blue&lt;/td&gt;
&lt;td&gt;&lt;button id="q8-btn"&gt;正解を見る&lt;/button&gt;&lt;br /&gt;
&lt;span id="q8" style="display: none;"&gt;A. whose eyes are blue&lt;/span&gt;&lt;/td&gt;
&lt;/tr&gt;
&lt;p&gt;&lt;!-- Q9 --&gt;&lt;/p&gt;
&lt;tr style="background-color: #f0b464; color: black;"&gt;
&lt;td&gt;9. 「with blue eyes」を一語で書き換えるときに使えるのは？&lt;/td&gt;
&lt;td&gt;A. whose　B. who　C. which　D. 使えない&lt;/td&gt;
&lt;td&gt;&lt;button id="q9-btn"&gt;正解を見る&lt;/button&gt;&lt;br /&gt;
&lt;span id="q9" style="display: none;"&gt;D. 使えない&lt;/span&gt;&lt;/td&gt;
&lt;/tr&gt;
&lt;p&gt;&lt;!-- Q10 --&gt;&lt;/p&gt;
&lt;tr style="background-color: white; color: black;"&gt;
&lt;td&gt;10. 関係代名詞「whose」を使う際の最重要ポイントは？&lt;/td&gt;
&lt;td&gt;A. 後ろに文が続けばOK&lt;br /&gt;
B. 必ず前置詞とセット&lt;br /&gt;
C. 必ず名詞とセットで使う&lt;br /&gt;
D. 疑問文でしか使えない&lt;/td&gt;
&lt;td&gt;&lt;button id="q10-btn"&gt;正解を見る&lt;/button&gt;&lt;br /&gt;
&lt;span id="q10" style="display: none;"&gt;C. 必ず名詞とセットで使う&lt;/span&gt;&lt;/td&gt;
&lt;/tr&gt;
&lt;/tbody&gt;
&lt;/table&gt;
&lt;p&gt;&lt;!-- 音読リスニング講座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t>
  </si>
  <si>
    <t>https://eigo-rewrite.com/info/2021年度冬期講習開講のお知らせ/</t>
  </si>
  <si>
    <t>以下のページは不自然なワードを使用しています。
これらを適切に自然な言葉に置き換えて下さい。
なお、本文の装飾や構造は絶対に変えないでください。
【対象ページURL】
https://eigo-rewrite.com/info/2021年度冬期講習開講のお知らせ/
【検出された不自然ワード】
- 型
【本文】
------
&lt;p&gt;弊塾では、2021年度も冬期講習会を実施いたします。&lt;br /&gt;
現在当塾に通塾中の塾生の皆さんはもちろん、普段は他塾に通われている生徒さんにも広く参加いただける機会となっております！&lt;/p&gt;
&lt;p&gt;この貴重なタイミングで、英語力のフォローアップやさらなる実力向上を目指している生徒さんの参加をお待ちしております。&lt;/p&gt;
&lt;p&gt;詳細は下記の通りです。&lt;/p&gt;
&lt;p&gt;■対象：中学生・高校生・高卒生&lt;/p&gt;
&lt;p&gt;■内容：志望校対策や進学塾クラスアップ対策など、ご要望に応じたカリキュラムをオーダーメイドで作成いたします。&lt;/p&gt;
&lt;p&gt;■日程：12/26(日)～1/6(木)　9:00～21:20&lt;/p&gt;
&lt;p&gt;■会場：受験英語専門ゼミ　Re-Write&lt;/p&gt;
&lt;p&gt;■費用：&lt;/p&gt;
&lt;p&gt;●「完全１対１個別指導」(教室型，オンライン型)&lt;br /&gt;
１コマ(110分)・18,150円(税込)&lt;br /&gt;
※入塾金は不要です。&lt;/p&gt;
&lt;p&gt;なお、冬期講習会については、受講されるコマ数分の費用を、指導開始日までにお支払いいただきますようお願いいたします。&lt;/p&gt;
&lt;p&gt;&amp;#8212;&lt;/p&gt;
&lt;p&gt;また、受講のご希望にかかわらず、学習に関するお悩み相談も随時受け付けております。ご不明な点などがございましたら、お気軽に&lt;a href="https://eigo-rewrite.com/contact/" target="_blank" rel="noopener noreferrer"&gt;お問い合わせフォーム&lt;/a&gt;よりご連絡ください。&lt;/p&gt;
&lt;p&gt;皆さんの挑戦をお待ちしております！&lt;/p&gt;
&lt;section class="veu_cta" id="veu_cta-146"&gt;&lt;h1 class="cta_title"&gt;開講講座：【個別指導】読解強化講座【高校受験】&lt;/h1&gt;&lt;div class="cta_body"&gt;&lt;div class="cta_body_image cta_body_image_right"&gt;&lt;a href="https://eigo-rewrite.com/dokkaikyouka/" target="_blank"&gt;&lt;img src="https://eigo-rewrite.com/wp-content/uploads/2020/06/logo_tate.png" /&gt;&lt;/a&gt;&lt;/div&gt;&lt;div class="cta_body_txt image_exist"&gt;都立の文章問題は文章量が非常に多く、かなりのスピードで読むことができなければなりません。そのため、短時間で多量の文章を読めるように訓練する必要があります。この講座は、都立自校作成校の文章を20分以内に処理できるように鍛えていく講座で、読解力を強化していきます。&lt;/div&gt;&lt;div class="cta_body_link"&gt;&lt;a href="https://eigo-rewrite.com/dokkaikyouka/" class="btn btn-primary btn-block btn-lg" target="_blank"&gt;開講講座：【個別指導】読解強化講座【高校受験】&lt;/a&gt;&lt;/div&gt;&lt;/div&gt;&lt;!-- [ /.vkExUnit_cta_body ] --&gt;&lt;/section&gt;		
------</t>
  </si>
  <si>
    <t>https://eigo-rewrite.com/info/2022年度春期講習のお知らせ/</t>
  </si>
  <si>
    <t>以下のページは不自然なワードを使用しています。
これらを適切に自然な言葉に置き換えて下さい。
なお、本文の装飾や構造は絶対に変えないでください。
【対象ページURL】
https://eigo-rewrite.com/info/2022年度春期講習のお知らせ/
【検出された不自然ワード】
- 型
【本文】
------
&lt;p&gt;弊塾では、2022年度も春期講習会を実施いたします。&lt;br /&gt;
現在当塾に通塾中の塾生の皆さんはもちろん、普段は他塾に通われている生徒さんにも広く参加いただける機会となっております！&lt;/p&gt;
&lt;p&gt;この貴重なタイミングで、英語力のフォローアップやさらなる実力向上を目指している生徒さんの参加をお待ちしております。&lt;/p&gt;
&lt;p&gt;詳細は下記の通りです。&lt;/p&gt;
&lt;p&gt;■対象：新中学生・新高校生・新高卒生&lt;/p&gt;
&lt;p&gt;■内容：志望校対策や進学塾クラスアップ対策など、ご要望に応じたカリキュラムをオーダーメイドで作成いたします。&lt;/p&gt;
&lt;p&gt;■日程：3/27(日)～4/6(水)　9:00～21:20&lt;/p&gt;
&lt;p&gt;■会場：受験英語専門ゼミ　Re-Write&lt;/p&gt;
&lt;p&gt;■費用：&lt;/p&gt;
&lt;p&gt;●「完全１対１個別指導」(教室型，オンライン型)&lt;br /&gt;
１コマ(110分)・18,150円(税込)&lt;br /&gt;
※入塾金は不要です。&lt;/p&gt;
&lt;p&gt;なお、春期講習会については、受講されるコマ数分の費用を、指導開始日までにお支払いいただきますようお願いいたします。&lt;/p&gt;
&lt;p&gt;&amp;#8212;&lt;/p&gt;
&lt;p&gt;また、受講のご希望にかかわらず、学習に関するお悩み相談も随時受け付けております。ご不明な点などがございましたら、お気軽に&lt;a href="https://eigo-rewrite.com/contact/" target="_blank" rel="noopener noreferrer"&gt;お問い合わせフォーム&lt;/a&gt;よりご連絡ください。&lt;/p&gt;
&lt;p&gt;皆さんの挑戦をお待ちしております！&lt;/p&gt;
&lt;section class="veu_cta" id="veu_cta-145"&gt;&lt;h1 class="cta_title"&gt;開講講座：【個別指導】語彙強化講座【高校受験】&lt;/h1&gt;&lt;div class="cta_body"&gt;&lt;div class="cta_body_image cta_body_image_right"&gt;&lt;a href="https://eigo-rewrite.com/vocabulary/" target="_blank"&gt;&lt;img src="https://eigo-rewrite.com/wp-content/uploads/2020/06/logo_tate.png" /&gt;&lt;/a&gt;&lt;/div&gt;&lt;div class="cta_body_txt image_exist"&gt;単語熟語強化講座では、特に「知らないと落ちる」レベルにフォーカスを当てて、演習形式で短期間に知識を詰めていきます。
&lt;br /&gt;単語や熟語の覚え方は様々ですが、効率の良い覚え方を短期間で指導してまいります。&lt;/div&gt;&lt;div class="cta_body_link"&gt;&lt;a href="https://eigo-rewrite.com/vocabulary/" class="btn btn-primary btn-block btn-lg" target="_blank"&gt;開講講座：【個別指導】語彙強化講座【高校受験】&lt;/a&gt;&lt;/div&gt;&lt;/div&gt;&lt;!-- [ /.vkExUnit_cta_body ] --&gt;&lt;/section&gt;		
------</t>
  </si>
  <si>
    <t>https://eigo-rewrite.com/info/2022年度冬期講習開講のお知らせ/</t>
  </si>
  <si>
    <t>以下のページは不自然なワードを使用しています。
これらを適切に自然な言葉に置き換えて下さい。
なお、本文の装飾や構造は絶対に変えないでください。
【対象ページURL】
https://eigo-rewrite.com/info/2022年度冬期講習開講のお知らせ/
【検出された不自然ワード】
- 型
【本文】
------
&lt;p&gt;弊塾では、2022年度も冬期講習会を実施いたします。&lt;br /&gt;
現在当塾に通塾中の塾生の皆さんはもちろん、普段は他塾に通われている生徒さんにも広く参加いただける機会となっております！&lt;/p&gt;
&lt;p&gt;この貴重なタイミングで、英語力のフォローアップやさらなる実力向上を目指している生徒さんの参加をお待ちしております。&lt;/p&gt;
&lt;p&gt;詳細は下記の通りです。&lt;/p&gt;
&lt;p&gt;■対象：中学生・高校生・高卒生&lt;/p&gt;
&lt;p&gt;■内容：志望校対策や進学塾クラスアップ対策など、ご要望に応じたカリキュラムをオーダーメイドで作成いたします。&lt;/p&gt;
&lt;p&gt;■日程：12/26(月)～1/6(金)　9:00～21:20&lt;/p&gt;
&lt;p&gt;■会場：受験英語専門ゼミ　Re-Write&lt;/p&gt;
&lt;p&gt;■費用：&lt;/p&gt;
&lt;p&gt;●「完全１対１個別指導」(教室型，オンライン型)&lt;br /&gt;
１コマ(110分)・18,150円(税込)&lt;br /&gt;
※入塾金は不要です。&lt;/p&gt;
&lt;p&gt;なお、冬期講習会については、受講されるコマ数分の費用を、指導開始日までにお支払いいただきますようお願いいたします。&lt;/p&gt;
&lt;p&gt;&amp;#8212;&lt;/p&gt;
&lt;p&gt;また、受講のご希望にかかわらず、学習に関するお悩み相談も随時受け付けております。ご不明な点などがございましたら、お気軽に&lt;a href="https://eigo-rewrite.com/contact/" target="_blank" rel="noopener noreferrer"&gt;お問い合わせフォーム&lt;/a&gt;よりご連絡ください。&lt;/p&gt;
&lt;p&gt;皆さんの挑戦をお待ちしております！&lt;/p&gt;
&lt;section class="veu_cta" id="veu_cta-147"&gt;&lt;h1 class="cta_title"&gt;開講講座：【個別指導】リスニング+音読講座【高校受験】&lt;/h1&gt;&lt;div class="cta_body"&gt;&lt;div class="cta_body_image cta_body_image_right"&gt;&lt;a href="https://eigo-rewrite.com/listening/" target="_blank"&gt;&lt;img src="https://eigo-rewrite.com/wp-content/uploads/2020/06/logo_tate.png" /&gt;&lt;/a&gt;&lt;/div&gt;&lt;div class="cta_body_txt image_exist"&gt;リスニング問題を通し「聴く」と「話す」を同時に鍛えていく講座です。&lt;/div&gt;&lt;div class="cta_body_link"&gt;&lt;a href="https://eigo-rewrite.com/listening/" class="btn btn-primary btn-block btn-lg" target="_blank"&gt;開講講座：【個別指導】リスニング+音読講座【高校受験】&lt;/a&gt;&lt;/div&gt;&lt;/div&gt;&lt;!-- [ /.vkExUnit_cta_body ] --&gt;&lt;/section&gt;		
------</t>
  </si>
  <si>
    <t>https://eigo-rewrite.com/info/2023年度春期講習のお知らせ/</t>
  </si>
  <si>
    <t>以下のページは不自然なワードを使用しています。
これらを適切に自然な言葉に置き換えて下さい。
なお、本文の装飾や構造は絶対に変えないでください。
【対象ページURL】
https://eigo-rewrite.com/info/2023年度春期講習のお知らせ/
【検出された不自然ワード】
- 型
【本文】
------
&lt;p&gt;弊塾では、2023年度も春期講習会を実施いたします。&lt;br /&gt;
現在当塾に通塾中の塾生の皆さんはもちろん、他塾に通われている生徒さんも参加いただける機会となっております！&lt;/p&gt;
&lt;p&gt;この貴重なタイミングで、英語力のフォローアップやさらなる実力向上を目指す皆さんの参加をお待ちしております。&lt;/p&gt;
&lt;p&gt;詳細は下記の通りです。&lt;/p&gt;
&lt;p&gt;■対象：新中学生・新高校生・新高卒生&lt;/p&gt;
&lt;p&gt;■内容：志望校対策や進学塾クラスアップ対策など、ご要望に応じたカリキュラムをオーダーメイドで作成いたします。&lt;/p&gt;
&lt;p&gt;■日程：3/27(月)～4/6(木)　9:00～21:20&lt;/p&gt;
&lt;p&gt;■会場：受験英語専門ゼミ　Re-Write&lt;/p&gt;
&lt;p&gt;■費用：&lt;/p&gt;
&lt;p&gt;●「完全１対１個別指導」(教室型，オンライン型)&lt;br /&gt;
１コマ(110分)・18,150円(税込)&lt;br /&gt;
※入塾金は不要です。&lt;/p&gt;
&lt;p&gt;なお、春期講習会については、受講されるコマ数分の費用を、指導開始日までにお支払いいただきますようお願いいたします。&lt;/p&gt;
&lt;p&gt;&amp;#8212;&lt;/p&gt;
&lt;p&gt;また、受講のご希望にかかわらず、学習に関するお悩み相談も随時受け付けております。ご不明な点などがございましたら、お気軽に&lt;a href="https://eigo-rewrite.com/contact/" target="_blank" rel="noopener noreferrer"&gt;お問い合わせフォーム&lt;/a&gt;よりご連絡ください。&lt;/p&gt;
&lt;p&gt;皆さんの挑戦をお待ちしております！&lt;/p&gt;
&lt;section class="veu_cta" id="veu_cta-764"&gt;&lt;h1 class="cta_title"&gt;コラム：ニュートレジャーの道案内&lt;/h1&gt;&lt;div class="cta_body"&gt;&lt;div class="cta_body_image cta_body_image_right"&gt;&lt;a href="https://eigo-rewrite.com/ct/%e3%83%8b%e3%83%a5%e3%83%bc%e3%83%88%e3%83%ac%e3%82%b8%e3%83%a3%e3%83%bc%e3%81%ae%e9%81%93%e6%a1%88%e5%86%85/" target="_blank"&gt;&lt;img src="https://eigo-rewrite.com/wp-content/uploads/2020/06/logo_tate-1.png" /&gt;&lt;/a&gt;&lt;/div&gt;&lt;div class="cta_body_txt image_exist"&gt;ニュートレジャーを活用して、英語学習を進めていきます。この教材を通じて、文法の理解と英作文スキルを磨き、全般的な英語力向上をサポートしています。&lt;/div&gt;&lt;div class="cta_body_link"&gt;&lt;a href="https://eigo-rewrite.com/ct/%e3%83%8b%e3%83%a5%e3%83%bc%e3%83%88%e3%83%ac%e3%82%b8%e3%83%a3%e3%83%bc%e3%81%ae%e9%81%93%e6%a1%88%e5%86%85/" class="btn btn-primary btn-block btn-lg" target="_blank"&gt;コラム：ニュートレジャーの道案内&lt;/a&gt;&lt;/div&gt;&lt;/div&gt;&lt;!-- [ /.vkExUnit_cta_body ] --&gt;&lt;/section&gt;		
------</t>
  </si>
  <si>
    <t>https://eigo-rewrite.com/info/2023年度冬期講習開講のお知らせ/</t>
  </si>
  <si>
    <t>以下のページは不自然なワードを使用しています。
これらを適切に自然な言葉に置き換えて下さい。
なお、本文の装飾や構造は絶対に変えないでください。
【対象ページURL】
https://eigo-rewrite.com/info/2023年度冬期講習開講のお知らせ/
【検出された不自然ワード】
- 型
【本文】
------
&lt;p&gt;弊塾では、2023年度も冬期講習会を実施いたします。&lt;br /&gt;
現在当塾に通塾中の塾生の皆さんはもちろん、他塾に通われている生徒さんも参加いただける機会となっております！&lt;/p&gt;
&lt;p&gt;この貴重なタイミングで、英語力のフォローアップやさらなる実力向上を目指す皆さんの参加をお待ちしております。&lt;/p&gt;
&lt;p&gt;詳細は下記の通りです。&lt;/p&gt;
&lt;p&gt;■対象：中学生・高校生・高卒生&lt;/p&gt;
&lt;p&gt;■内容：志望校対策や進学塾クラスアップ対策など、ご要望に応じたカリキュラムをオーダーメイドで作成いたします。&lt;/p&gt;
&lt;p&gt;■日程：12/26(火)～1/6(土)　9:00～21:20&lt;/p&gt;
&lt;p&gt;■会場：受験英語専門ゼミ　Re-Write&lt;/p&gt;
&lt;p&gt;■費用：&lt;/p&gt;
&lt;p&gt;●「完全１対１個別指導」(教室型，オンライン型)&lt;br /&gt;
１コマ(110分)・18,150円(税込)&lt;br /&gt;
※入塾金は不要です。&lt;/p&gt;
&lt;p&gt;なお、冬期講習会については、受講されるコマ数分の費用を、指導開始日までにお支払いいただきますようお願いいたします。&lt;/p&gt;
&lt;p&gt;&amp;#8212;&lt;/p&gt;
&lt;p&gt;また、受講のご希望にかかわらず、学習に関するお悩み相談も随時受け付けております。ご不明な点などがございましたら、お気軽に&lt;a href="https://eigo-rewrite.com/contact/" target="_blank" rel="noopener noreferrer"&gt;お問い合わせフォーム&lt;/a&gt;よりご連絡ください。&lt;/p&gt;
&lt;p&gt;皆さんの挑戦をお待ちしております！&lt;/p&gt;
&lt;section class="veu_cta" id="veu_cta-141"&gt;&lt;h1 class="cta_title"&gt;開講講座：【集団授業】都立自校作成校の自由英作文対策講座《８回完結》&lt;/h1&gt;&lt;div class="cta_body"&gt;&lt;div class="cta_body_image cta_body_image_right"&gt;&lt;a href="https://eigo-rewrite.com/toritsu/" target="_blank"&gt;&lt;img src="https://eigo-rewrite.com/wp-content/uploads/2020/06/logo_tate.png" /&gt;&lt;/a&gt;&lt;/div&gt;&lt;div class="cta_body_txt image_exist"&gt;都立自校作成校の入試問題では、100点中の８～25点が自由英作文です。試験時間に余裕がない中で「一度に書ききる」ためには、「書く練習」と「書き方のストック」が必要です。本講座では、全８回の演習と添削(リライト)で自由英作文を得点源にします。また、書くことで長文読解のスピードを上げ、総合的な「合格力」育成も図ります。&lt;/div&gt;&lt;div class="cta_body_link"&gt;&lt;a href="https://eigo-rewrite.com/toritsu/" class="btn btn-primary btn-block btn-lg" target="_blank"&gt;開講講座：【集団授業】都立自校作成校の自由英作文対策講座《８回完結》&lt;/a&gt;&lt;/div&gt;&lt;/div&gt;&lt;!-- [ /.vkExUnit_cta_body ] --&gt;&lt;/section&gt;		
------</t>
  </si>
  <si>
    <t>https://eigo-rewrite.com/info/2024年度春期講習のお知らせ/</t>
  </si>
  <si>
    <t>以下のページは不自然なワードを使用しています。
これらを適切に自然な言葉に置き換えて下さい。
なお、本文の装飾や構造は絶対に変えないでください。
【対象ページURL】
https://eigo-rewrite.com/info/2024年度春期講習のお知らせ/
【検出された不自然ワード】
- 型
【本文】
------
&lt;p&gt;弊塾では、2024年度も春期講習会を実施いたします。&lt;br /&gt;
現在当塾に通塾中の塾生の皆さんはもちろん、他塾に通われている生徒さんも参加いただける機会となっております！&lt;/p&gt;
&lt;p&gt;この貴重なタイミングで、英語力のフォローアップやさらなる実力向上を目指す皆さんの参加をお待ちしております。&lt;/p&gt;
&lt;p&gt;詳細は下記の通りです。&lt;/p&gt;
&lt;p&gt;■対象：新中学生・新高校生・新高卒生&lt;/p&gt;
&lt;p&gt;■内容：志望校対策や進学塾クラスアップ対策など、ご要望に応じたカリキュラムをオーダーメイドで作成いたします。&lt;/p&gt;
&lt;p&gt;■日程：3/27(水)～4/6(土)　9:00～21:20&lt;/p&gt;
&lt;p&gt;■会場：受験英語専門ゼミ　Re-Write&lt;/p&gt;
&lt;p&gt;■費用：&lt;/p&gt;
&lt;p&gt;●「完全１対１個別指導」(教室型，オンライン型)&lt;br /&gt;
１コマ(110分)・18,150円(税込)&lt;br /&gt;
※入塾金は不要です。&lt;/p&gt;
&lt;p&gt;なお、春期講習会については、受講されるコマ数分の費用を、指導開始日までにお支払いいただきますようお願いいたします。&lt;/p&gt;
&lt;p&gt;&amp;#8212;&lt;/p&gt;
&lt;p&gt;また、受講のご希望にかかわらず、学習に関するお悩み相談も随時受け付けております。ご不明な点などがございましたら、お気軽に&lt;a href="https://eigo-rewrite.com/contact/" target="_blank" rel="noopener noreferrer"&gt;お問い合わせフォーム&lt;/a&gt;よりご連絡ください。&lt;/p&gt;
&lt;p&gt;皆さんの挑戦をお待ちしております！&lt;/p&gt;
&lt;section class="veu_cta" id="veu_cta-764"&gt;&lt;h1 class="cta_title"&gt;コラム：ニュートレジャーの道案内&lt;/h1&gt;&lt;div class="cta_body"&gt;&lt;div class="cta_body_image cta_body_image_right"&gt;&lt;a href="https://eigo-rewrite.com/ct/%e3%83%8b%e3%83%a5%e3%83%bc%e3%83%88%e3%83%ac%e3%82%b8%e3%83%a3%e3%83%bc%e3%81%ae%e9%81%93%e6%a1%88%e5%86%85/" target="_blank"&gt;&lt;img src="https://eigo-rewrite.com/wp-content/uploads/2020/06/logo_tate-1.png" /&gt;&lt;/a&gt;&lt;/div&gt;&lt;div class="cta_body_txt image_exist"&gt;ニュートレジャーを活用して、英語学習を進めていきます。この教材を通じて、文法の理解と英作文スキルを磨き、全般的な英語力向上をサポートしています。&lt;/div&gt;&lt;div class="cta_body_link"&gt;&lt;a href="https://eigo-rewrite.com/ct/%e3%83%8b%e3%83%a5%e3%83%bc%e3%83%88%e3%83%ac%e3%82%b8%e3%83%a3%e3%83%bc%e3%81%ae%e9%81%93%e6%a1%88%e5%86%85/" class="btn btn-primary btn-block btn-lg" target="_blank"&gt;コラム：ニュートレジャーの道案内&lt;/a&gt;&lt;/div&gt;&lt;/div&gt;&lt;!-- [ /.vkExUnit_cta_body ] --&gt;&lt;/section&gt;		
------</t>
  </si>
  <si>
    <t>https://eigo-rewrite.com/info/2024年度冬期講習会のお知らせ/</t>
  </si>
  <si>
    <t>以下のページは不自然なワードを使用しています。
これらを適切に自然な言葉に置き換えて下さい。
なお、本文の装飾や構造は絶対に変えないでください。
【対象ページURL】
https://eigo-rewrite.com/info/2024年度冬期講習会のお知らせ/
【検出された不自然ワード】
- 型
【本文】
------
&lt;p data-pm-slice="1 1 []"&gt;弊塾では、2024年度も冬期講習会を実施いたします。 現在当塾に通塾中の塾生の皆さんはもちろん、他塾に通われている生徒さんも参加いただける機会となっております！&lt;/p&gt;
&lt;p&gt;この貴重なタイミングで、英語力のフォローアップやさらなる実力向上を目指す皆さんの参加をお待ちしております。&lt;/p&gt;
&lt;p&gt;詳細は下記の通りです。&lt;/p&gt;
&lt;p&gt;■対象：中学生・高校生・高卒生&lt;/p&gt;
&lt;p&gt;■内容：志望校対策や進学塾クラスアップ対策など、ご要望に応じたカリキュラムをオーダーメイドで作成いたします。&lt;/p&gt;
&lt;p&gt;■日程：12/25（水）〜1/5（日）　9:00〜21:20&lt;/p&gt;
&lt;p&gt;■会場：受験英語専門ゼミ　Re-Write&lt;/p&gt;
&lt;p&gt;■費用：&lt;/p&gt;
&lt;p&gt;●「完全1対1個別指導」（教室型、オンライン型） 1コマ（110分）・18,150円（税込） ※入塾金は不要です。&lt;/p&gt;
&lt;p&gt;なお、冬期講習会については、受講されるコマ数分の費用を、指導開始日までにお支払いいただきますようお願いいたします。&lt;/p&gt;
&lt;div&gt;
&lt;hr /&gt;
&lt;/div&gt;
&lt;p&gt;また、受講のご希望にかかわらず、学習に関するお悩み相談も随時受け付けております。ご不明な点などがございましたら、お気軽に&lt;a href="https://eigo-rewrite.com/contact/" target="_blank" rel="noopener noreferrer"&gt;お問い合わせフォーム&lt;/a&gt;よりご連絡ください。&lt;/p&gt;
&lt;p&gt;皆さんの挑戦をお待ちしております！&lt;/p&gt;
&lt;section class="veu_cta" id="veu_cta-147"&gt;&lt;h1 class="cta_title"&gt;開講講座：【個別指導】リスニング+音読講座【高校受験】&lt;/h1&gt;&lt;div class="cta_body"&gt;&lt;div class="cta_body_image cta_body_image_right"&gt;&lt;a href="https://eigo-rewrite.com/listening/" target="_blank"&gt;&lt;img src="https://eigo-rewrite.com/wp-content/uploads/2020/06/logo_tate.png" /&gt;&lt;/a&gt;&lt;/div&gt;&lt;div class="cta_body_txt image_exist"&gt;リスニング問題を通し「聴く」と「話す」を同時に鍛えていく講座です。&lt;/div&gt;&lt;div class="cta_body_link"&gt;&lt;a href="https://eigo-rewrite.com/listening/" class="btn btn-primary btn-block btn-lg" target="_blank"&gt;開講講座：【個別指導】リスニング+音読講座【高校受験】&lt;/a&gt;&lt;/div&gt;&lt;/div&gt;&lt;!-- [ /.vkExUnit_cta_body ] --&gt;&lt;/section&gt;		
------</t>
  </si>
  <si>
    <t>https://eigo-rewrite.com/info/2025年度-春期講習会-開催のお知らせ/</t>
  </si>
  <si>
    <t>以下のページは不自然なワードを使用しています。
これらを適切に自然な言葉に置き換えて下さい。
なお、本文の装飾や構造は絶対に変えないでください。
【対象ページURL】
https://eigo-rewrite.com/info/2025年度-春期講習会-開催のお知らせ/
【検出された不自然ワード】
- 型
【本文】
------
&lt;p&gt;受験英語専門ゼミ Re-Write では、今年も 2025年度 春期講習会 を実施いたします。&lt;br /&gt;
現在通塾中の塾生の皆さんはもちろん、他塾に通われている生徒さんも参加可能なオープン講習です。&lt;/p&gt;
&lt;p&gt;春休みは、学習の積み残しを整理し、英語力を一段引き上げる絶好のタイミング。&lt;br /&gt;
英語の弱点補強や、さらなる実力向上をめざす皆さんのご参加をお待ちしています。&lt;/p&gt;
&lt;p&gt;■ 対象&lt;/p&gt;
&lt;p&gt;新中学生・新高校生・新高卒生&lt;/p&gt;
&lt;p&gt;■ 内容&lt;/p&gt;
&lt;p&gt;志望校対策、進学塾のクラスアップ対策、長文読解・文法・英作文など、&lt;br /&gt;
一人ひとりの目標に合わせてカリキュラムをオーダーメイドで作成 します。&lt;/p&gt;
&lt;p&gt;■ 日程&lt;/p&gt;
&lt;p&gt;2025年3月27日（木）～ 4月6日（日）&lt;br /&gt;
時間：9:00～21:20&lt;/p&gt;
&lt;p&gt;■ 会場&lt;/p&gt;
&lt;p&gt;受験英語専門ゼミ Re-Write（四谷教室）&lt;/p&gt;
&lt;p&gt;■ 費用&lt;/p&gt;
&lt;p&gt;● 完全1対1個別指導（教室型／オンライン型）&lt;br /&gt;
1コマ（110分） 18,150円（税込）&lt;br /&gt;
※入塾金不要&lt;/p&gt;
&lt;p&gt;春期講習の費用は、受講コマ数分を 指導開始日までにお支払い いただいております。&lt;/p&gt;
&lt;p&gt;受講希望の有無に関わらず、&lt;br /&gt;
英語学習に関するお悩み・ご相談だけでも大歓迎です。&lt;/p&gt;
&lt;p&gt;お気軽にお問い合わせください：&lt;br /&gt;
👉 &lt;a href="https://eigo-rewrite.com/contact/" target="_blank" rel="noopener noreferrer"&gt;お問い合わせフォームはこちら&lt;/a&gt;&lt;/p&gt;
&lt;p&gt;皆さんの挑戦をお待ちしています！&lt;/p&gt;
&lt;section class="veu_cta" id="veu_cta-145"&gt;&lt;h1 class="cta_title"&gt;開講講座：【個別指導】語彙強化講座【高校受験】&lt;/h1&gt;&lt;div class="cta_body"&gt;&lt;div class="cta_body_image cta_body_image_right"&gt;&lt;a href="https://eigo-rewrite.com/vocabulary/" target="_blank"&gt;&lt;img src="https://eigo-rewrite.com/wp-content/uploads/2020/06/logo_tate.png" /&gt;&lt;/a&gt;&lt;/div&gt;&lt;div class="cta_body_txt image_exist"&gt;単語熟語強化講座では、特に「知らないと落ちる」レベルにフォーカスを当てて、演習形式で短期間に知識を詰めていきます。
&lt;br /&gt;単語や熟語の覚え方は様々ですが、効率の良い覚え方を短期間で指導してまいります。&lt;/div&gt;&lt;div class="cta_body_link"&gt;&lt;a href="https://eigo-rewrite.com/vocabulary/" class="btn btn-primary btn-block btn-lg" target="_blank"&gt;開講講座：【個別指導】語彙強化講座【高校受験】&lt;/a&gt;&lt;/div&gt;&lt;/div&gt;&lt;!-- [ /.vkExUnit_cta_body ] --&gt;&lt;/section&gt;		
------</t>
  </si>
  <si>
    <t>https://eigo-rewrite.com/info/2025年度冬期講習会のお知らせ/</t>
  </si>
  <si>
    <t>以下のページは不自然なワードを使用しています。
これらを適切に自然な言葉に置き換えて下さい。
なお、本文の装飾や構造は絶対に変えないでください。
【対象ページURL】
https://eigo-rewrite.com/info/2025年度冬期講習会のお知らせ/
【検出された不自然ワード】
- 型
【本文】
------
&lt;p data-pm-slice="1 1 []"&gt;弊塾では、2025年度も冬期講習会を実施いたします。 現在当塾に通塾中の塾生の皆さんはもちろん、他塾に通われている生徒さんも参加いただける機会となっております！&lt;/p&gt;
&lt;p&gt;この貴重なタイミングで、英語力のフォローアップやさらなる実力向上を目指す皆さんの参加をお待ちしております。&lt;/p&gt;
&lt;p&gt;詳細は下記の通りです。&lt;/p&gt;
&lt;p&gt;■対象：中学生・高校生・高卒生&lt;/p&gt;
&lt;p&gt;■内容：志望校対策や進学塾クラスアップ対策など、ご要望に応じたカリキュラムをオーダーメイドで作成いたします。&lt;/p&gt;
&lt;p&gt;■日程：12/21（日）〜1/8（木）　9:00〜21:20&lt;/p&gt;
&lt;p&gt;■会場：受験英語専門ゼミ　Re-Write&lt;/p&gt;
&lt;p&gt;■費用：&lt;/p&gt;
&lt;p&gt;●「完全1対1個別指導」（教室型、オンライン型） 1コマ（110分）・18,150円（税込） ※入塾金は不要です。&lt;/p&gt;
&lt;p&gt;なお、冬期講習会については、受講されるコマ数分の費用を、指導開始日までにお支払いいただきますようお願いいたします。&lt;/p&gt;
&lt;div&gt;
&lt;hr /&gt;
&lt;/div&gt;
&lt;p&gt;また、受講のご希望にかかわらず、学習に関するお悩み相談も随時受け付けております。ご不明な点などがございましたら、お気軽に&lt;a href="https://eigo-rewrite.com/contact/" target="_blank" rel="noopener noreferrer"&gt;お問い合わせフォーム&lt;/a&gt;よりご連絡ください。&lt;/p&gt;
&lt;p&gt;皆さんの挑戦をお待ちしております！&lt;/p&gt;
&lt;section class="veu_cta" id="veu_cta-143"&gt;&lt;h1 class="cta_title"&gt;開講講座：【個別指導】文法復習講座【高校受験】&lt;/h1&gt;&lt;div class="cta_body"&gt;&lt;div class="cta_body_image cta_body_image_right"&gt;&lt;a href="https://eigo-rewrite.com/bunpou/" target="_blank"&gt;&lt;img src="https://eigo-rewrite.com/wp-content/uploads/2020/06/logo_tate.png" /&gt;&lt;/a&gt;&lt;/div&gt;&lt;div class="cta_body_txt image_exist"&gt;本格的な受験勉強を始める前に、文法の総復習を行いましょう。
&lt;br /&gt;文法復習講座は、中学３年生の１学期などで、短期間で一気に既習文法を復習し、簡単な英作文が書けるようになることを目指していく講座です。&lt;/div&gt;&lt;div class="cta_body_link"&gt;&lt;a href="https://eigo-rewrite.com/bunpou/" class="btn btn-primary btn-block btn-lg" target="_blank"&gt;開講講座：【個別指導】文法復習講座【高校受験】&lt;/a&gt;&lt;/div&gt;&lt;/div&gt;&lt;!-- [ /.vkExUnit_cta_body ] --&gt;&lt;/section&gt;		
------</t>
  </si>
  <si>
    <t>https://eng-support.com/column/book2-lesson12-scene3/</t>
  </si>
  <si>
    <t>以下のページは不自然なワードを使用しています。
これらを適切に自然な言葉に置き換えて下さい。
なお、本文の装飾や構造は絶対に変えないでください。
【対象ページURL】
https://eng-support.com/column/book2-lesson12-scene3/
【検出された不自然ワード】
- 型
【本文】
------
&lt;p&gt;&lt;iframe title="YouTube video player" src="https://www.youtube.com/embed/8j4AlnBfYdo?si=awFrBA6sdaPWBmCI" width="560" height="315" frameborder="0" allowfullscreen="allowfullscreen"&gt;&lt;span data-mce-type="bookmark" style="display: inline-block; width: 0px; overflow: hidden; line-height: 0;" class="mce_SELRES_start"&gt;&lt;/span&gt;&lt;/iframe&gt;&lt;/p&gt;
&lt;h3&gt;Book2 Lesson12 シーン3 「V人不定詞」&lt;/h3&gt;
&lt;p&gt;今回は、Book2 Lesson12シーン3 「V人不定詞」というタイトルになっていますが、これは第5文型のことです。どういう事か順番に説明していきましょう。まずは1番の文を見ていきます。&lt;/p&gt;
&lt;h3&gt;文の理解&lt;/h3&gt;
&lt;p&gt;&lt;span style="color: red;"&gt;“Ms. Stone”&lt;/span&gt; wanted Jiro to give a speech in class. この文ですが、訳は後回しにします。文法的にこの文をちゃんと理解しましょう。主語は&lt;span style="color: red;"&gt;“Ms. Stone”&lt;/span&gt;、他動詞は&lt;span style="color: red;"&gt;“wanted”&lt;/span&gt;です。今日からは&lt;span style="color: red;"&gt;“want”&lt;/span&gt;が来たら「何が欲しいの」とか「何がしたいの」だけではなく、これは第5文型かもしれないと思ってください。&lt;/p&gt;
&lt;h3&gt;第5文型の定義&lt;/h3&gt;
&lt;p&gt;第5文型とはどういうことかというと、後ろが「OC」主語、述語です。「OC」の「O」は絶対に名詞です。まず&lt;span style="color: red;"&gt;“Jiro”&lt;/span&gt;は名詞です。次に&lt;span style="color: red;"&gt;“to give”&lt;/span&gt;、この&lt;span style="color: red;"&gt;“Jiro”&lt;/span&gt;という名詞の後に「to 動詞原形」がきています。動詞のあとに「名詞 to 動詞原形」ときたら、一部の例外を除いて基本的に第5文型です。&lt;span style="color: red;"&gt;“want”&lt;/span&gt;のあとに「名詞 to V原」になっていたら、もう絶対第5文型だと思ってください。&lt;/p&gt;
&lt;h3&gt;補語の役割&lt;/h3&gt;
&lt;p&gt;第5文型において、この「to V原」は補語となります。不定詞が補語だった場合、名詞的用法として理解できます。学校によっては形容詞的用法と習うこともありますが、名詞的用法なのか形容詞的用法なのかは決め付けることはできません。名詞や形容詞よりも動詞と考える方が早いです。&lt;/p&gt;
&lt;h3&gt;例文の訳&lt;/h3&gt;
&lt;p&gt;&lt;span style="color: red;"&gt;“Ms. Stone wanted”&lt;/span&gt;の後に続く文は、ストーンさんがどんなことを望んでいたかを示しています。&lt;span style="color: red;"&gt;“Jiro”&lt;/span&gt;と&lt;span style="color: red;"&gt;“to give”&lt;/span&gt;以下は主語、述語ですので、「ジローが授業でスピーチをすることを望んでいた」となります。このストーンさんはおそらく先生でしょう。より手っ取り早く訳すと「ストーン先生はジローに授業でスピーチをして欲しかった」となります。&lt;/p&gt;
&lt;p&gt;ここで重要なのは「want 人 to 動詞原形」、つまり「人に何々して欲しい」という表現です。英語を苦手な人は、この表現だけを覚えてしまいがちですが、肝心な第5文型や主語、述語を飛ばしてしまうと、結果的にできなく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&lt;h3&gt;第5文型の復習&lt;/h3&gt;
&lt;p&gt;第5文型とは、主語と述語の関係がしっかりしていることがポイントです。直訳では「ジローが授業でスピーチすることを望んでいた」となりますが、より自然な日本語にすると「ジローに授業でスピーチして欲しかった」となります。こういった考え方をしてみてください。&lt;/p&gt;
&lt;p&gt;&lt;iframe loading="lazy" title="YouTube video player" src="https://www.youtube.com/embed/48gfO9jVBg8?si=qrj3_6N5HW-FXZ9W" width="560" height="315" frameborder="0" allowfullscreen="allowfullscreen"&gt;&lt;/iframe&gt;&lt;/p&gt;
&lt;h3&gt;第5文型の概要&lt;/h3&gt;
&lt;p&gt;第5文型についてですが、これは「SVt」主語、述語の関係を持っています。主語と述語は別名&lt;span style="color: blue;"&gt;「OC」&lt;/span&gt;と呼ばれることを理解してください。動詞が他動詞の場合、これは&lt;span style="color: red;"&gt;「SVtOC」&lt;/span&gt;と表現されます。ここでの&lt;span style="color: blue;"&gt;「O」&lt;/span&gt;と&lt;span style="color: blue;"&gt;「C」&lt;/span&gt;は主語、述語の関係で、主語と目的語は必ず名詞でなければなりません。&lt;/p&gt;
&lt;h3&gt;補語の種類&lt;/h3&gt;
&lt;p&gt;最後の述語&lt;span style="color: blue;"&gt;「C」&lt;/span&gt;の部分には、名詞、形容詞、現在分詞、過去分詞、動詞原形、&lt;span style="color: red;"&gt;「to 動詞原形」&lt;/span&gt;の6種類があります。現在分詞と過去分詞は、動詞と形容詞の機能を持つため、分詞と呼ばれています。補語は基本的に名詞または形容詞で、これらを細分化するとこの6種類になります。&lt;/p&gt;
&lt;h3&gt;「want 人 to 動詞原形」&lt;/h3&gt;
&lt;p&gt;ここで&lt;span style="color: red;"&gt;「want 人 to 動詞原形」&lt;/span&gt;の表現があります。「この人が何々するということを、Sの人が望む」という形です。「S」は&lt;span style="color: blue;"&gt;「O」&lt;/span&gt;に何々してほしいという意訳になります。動詞原形と&lt;span style="color: red;"&gt;「to 動詞原形」&lt;/span&gt;には意味の違いがありますが、これは後述します。&lt;/p&gt;
&lt;h3&gt;動詞原形と「to 動詞原形」&lt;/h3&gt;
&lt;p&gt;補語の部分&lt;span style="color: blue;"&gt;「C」&lt;/span&gt;において、動詞原形と&lt;span style="color: red;"&gt;「to 動詞原形」&lt;/span&gt;には異なる意味がある場合がありますが、基本的には&lt;span style="color: red;"&gt;「Vt」&lt;/span&gt;の動詞によって決まります。「Vt」が使役動詞や知覚動詞である場合、&lt;span style="color: red;"&gt;“to”&lt;/span&gt;がつかないことが一般的です。使役動詞には&lt;span style="color: red;"&gt;「make」「let」「have」&lt;/span&gt;の3つがあり、知覚動詞には&lt;span style="color: red;"&gt;「see」「hear」&lt;/span&gt;などがあります。&lt;/p&gt;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&lt;h3&gt;特例と用語の違い&lt;/h3&gt;
&lt;p&gt;動詞&lt;span style="color: red;"&gt;「help」&lt;/span&gt;には特例があり、「help 人 to 動詞原形」と「help 人 動詞原形」の両方が使えます。例として、「&lt;span style="color: red;"&gt;I helped him do his homework&lt;/span&gt;」と「&lt;span style="color: red;"&gt;I helped him to do his homework&lt;/span&gt;」がありますが、どちらも同じ意味です。このような特例を除けば、基本的に&lt;span style="color: red;"&gt;“to”&lt;/span&gt;を付けるのが普通です。&lt;/p&gt;
&lt;h3&gt;補語の例文&lt;/h3&gt;
&lt;p&gt;「SVtO to V原」という構造を持つ例文をいくつか紹介します。まず、「&lt;span style="color: red;"&gt;want O to V原&lt;/span&gt;」は「Oに何々して欲しい」という意味です。例文として「&lt;span style="color: red;"&gt;I want you to go there.&lt;/span&gt;」があります。次に「&lt;span style="color: red;"&gt;ask O to V原&lt;/span&gt;」は「Oに何々するように頼む」という意味です。動詞&lt;span style="color: red;"&gt;「ask」&lt;/span&gt;は「尋ねる」と「頼む」という意味を持っており、両方の意味を意識することが重要です。続いて「&lt;span style="color: red;"&gt;tell O to V原&lt;/span&gt;」や「&lt;span style="color: red;"&gt;invite O to V原&lt;/span&gt;」、最後に「&lt;span style="color: red;"&gt;allow O to V原&lt;/span&gt;」はそれぞれ「Oに何々するように言う」「Oを何々するように誘う」「Oに何々することを許可する」という意味です。&lt;/p&gt;
&lt;p&gt;以上の5種類の構文が、第12章の内容で、具体的な例文も140ページに掲載されています。&lt;/p&gt;
&lt;p&gt;&lt;iframe loading="lazy" title="YouTube video player" src="https://www.youtube.com/embed/oIy7fQ9Wz4A?si=Gh4-OsZ9zhqk22OR" width="560" height="315" frameborder="0" allowfullscreen="allowfullscreen"&gt;&lt;/iframe&gt;&lt;/p&gt;
&lt;h3&gt;第6文型の解説&lt;/h3&gt;
&lt;p&gt;では、そのうちの第6文型を見ていきましょう。「&lt;span style="color: red;"&gt;allow&lt;/span&gt; O to V原」、「&lt;span style="color: red;"&gt;allow&lt;/span&gt; 人 to V原」、「人が何々する事を許可する」という構造です。まず、例文を見てみましょう。&lt;/p&gt;
&lt;h3&gt;例文の考察&lt;/h3&gt;
&lt;p&gt;「&lt;span style="color: red;"&gt;Our parents&lt;/span&gt; &lt;span style="color: red;"&gt;allow&lt;/span&gt; us to stay up late on &lt;span style="color: red;"&gt;New Year’s Eve&lt;/span&gt;。」この文の構造を理解するために、少し飛ばして考えても大丈夫です。まず、「&lt;span style="color: red;"&gt;Our parents&lt;/span&gt;」が主語、「&lt;span style="color: red;"&gt;allow&lt;/span&gt;」が他動詞です。これが第5文型であると考えましょう。&lt;/p&gt;
&lt;h3&gt;動詞「allow」の理解&lt;/h3&gt;
&lt;p&gt;動詞「&lt;span style="color: red;"&gt;allow&lt;/span&gt;」を見た瞬間、「&lt;span style="color: red;"&gt;allow&lt;/span&gt; O to V原」が思い浮かぶようにしてください。英語が苦手な方は「&lt;span style="color: red;"&gt;allow&lt;/span&gt;」を見て「許可する」と直訳してしまうかもしれませんが、そうではなく、「&lt;span style="color: red;"&gt;allow&lt;/span&gt; O to V原」や「&lt;span style="color: red;"&gt;allow&lt;/span&gt; 人 to V原」という形をまず思い描くことが重要です。訳としては「Oが何々する事をSの人が許可する」となります。&lt;/p&gt;
&lt;p&gt;例えば、「私たちの両親は私たちが「to stay up late on &lt;span style="color: red;"&gt;New Year’s Eve&lt;/span&gt;」するのを許可した」といった具合です。ここで、主語は「私たちの両親」、そして「&lt;span style="color: red;"&gt;allow&lt;/span&gt;」を見た瞬間に「&lt;span style="color: red;"&gt;allow&lt;/span&gt; 人 to V原」と考えることがポイントです。&lt;/p&gt;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&lt;h3&gt;時制と文化的背景&lt;/h3&gt;
&lt;p&gt;「&lt;span style="color: red;"&gt;allow&lt;/span&gt;」は現在形ですので、「許可します」となります。現在形は過去、現在、未来を含むため、普段から使っていることを意識しましょう。特に「&lt;span style="color: red;"&gt;New Year’s Eve&lt;/span&gt;」は毎年訪れるイベントです。言語や文化の違いにより、時間の捉え方が異なることも理解しておくべきです。&lt;/p&gt;
&lt;h3&gt;使役動詞の予習&lt;/h3&gt;
&lt;p&gt;ここから少し予習として、「&lt;span style="color: red;"&gt;allow&lt;/span&gt; 人 to V原」の場合、「Vt 人 to V原」という形の動詞もあることに触れておきます。これは第5文型の一例であり、知覚動詞や使役動詞の「&lt;span style="color: red;"&gt;let&lt;/span&gt;」を予習しておきたいと思います。&lt;/p&gt;
&lt;p&gt;例文として、「&lt;span style="color: red;"&gt;Our parents let us stay up late on New Year’s Eve&lt;/span&gt;」を考えましょう。「&lt;span style="color: red;"&gt;allow&lt;/span&gt;」が「&lt;span style="color: red;"&gt;let&lt;/span&gt;」に変わり、「to stay up late」の「to」が消えましたが、訳は同じです。「私たちの両親は私たちが大晦日に夜更かしするのを毎年許可してくれている」となります。&lt;br /&gt;
&lt;!-- =============================== 不足補完ブロック：型・比較・練習・FAQ（IMP拡張用） （既存本文は変更せず、ここを追記） =============================== --&gt;&lt;/p&gt;
&lt;h3&gt;まず基本をそろえる：want＋人＋to不定詞はSVtOC&lt;/h3&gt;
&lt;p&gt;「want 人 to V」は、意味で覚えるより&lt;span style="color: red;"&gt;形（SVtOC）&lt;/span&gt;を押さえると読み間違いが止まります。&lt;/p&gt;
&lt;ul&gt;
&lt;li&gt;&lt;span style="color: blue;"&gt;S&lt;/span&gt; want &lt;span style="color: blue;"&gt;O&lt;/span&gt; to &lt;span style="color: blue;"&gt;V&lt;/span&gt; …（OがVすることをSが望む）&lt;/li&gt;
&lt;li&gt;意訳：SはOにVしてほしい&lt;/li&gt;
&lt;/ul&gt;
&lt;p&gt;&lt;strong&gt;判定のコツ：&lt;/strong&gt;動詞の直後に「名詞（人）＋to V」が来たら、まず第5文型を疑います。&lt;/p&gt;
&lt;h3&gt;to有無の比較：allowとlet／make／seeの違い&lt;/h3&gt;
&lt;div class="table-responsive"&gt;
&lt;table class="table table-bordered"&gt;
&lt;thead&gt;
&lt;tr&gt;
&lt;th&gt;種類&lt;/th&gt;
&lt;th&gt;形&lt;/th&gt;
&lt;th&gt;代表動詞&lt;/th&gt;
&lt;th&gt;訳の方向（目安）&lt;/th&gt;
&lt;/tr&gt;
&lt;/thead&gt;
&lt;tbody&gt;
&lt;tr&gt;
&lt;td&gt;第5文型（toあり）&lt;/td&gt;
&lt;td&gt;V＋O＋&lt;span style="color: red;"&gt;to V&lt;/span&gt;&lt;/td&gt;
&lt;td&gt;want / ask / tell / invite / allow&lt;/td&gt;
&lt;td&gt;OにVしてほしい／するよう頼む・言う／許可する&lt;/td&gt;
&lt;/tr&gt;
&lt;tr&gt;
&lt;td&gt;使役（toなし）&lt;/td&gt;
&lt;td&gt;V＋O＋&lt;span style="color: red;"&gt;V原&lt;/span&gt;&lt;/td&gt;
&lt;td&gt;make / let / have&lt;/td&gt;
&lt;td&gt;OにVさせる／させてあげる&lt;/td&gt;
&lt;/tr&gt;
&lt;tr&gt;
&lt;td&gt;知覚（toなしが基本）&lt;/td&gt;
&lt;td&gt;V＋O＋&lt;span style="color: red;"&gt;V原&lt;/span&gt;&lt;/td&gt;
&lt;td&gt;see / hear / feel&lt;/td&gt;
&lt;td&gt;OがVするのを見聞きする&lt;/td&gt;
&lt;/tr&gt;
&lt;tr&gt;
&lt;td&gt;例外&lt;/td&gt;
&lt;td&gt;help＋O＋V原 / help＋O＋to V&lt;/td&gt;
&lt;td&gt;help&lt;/td&gt;
&lt;td&gt;どちらも「OがVするのを手伝う」&lt;/td&gt;
&lt;/tr&gt;
&lt;/tbody&gt;
&lt;/table&gt;
&lt;/div&gt;
&lt;h3&gt;例文追加：want／ask／tell／allow／letを並べて確認&lt;/h3&gt;
&lt;ul&gt;
&lt;li&gt;&lt;span style="color: red;"&gt;I want you to go&lt;/span&gt; there.（君にそこへ行ってほしい）&lt;/li&gt;
&lt;li&gt;&lt;span style="color: red;"&gt;I asked him to help&lt;/span&gt; me.（彼に手伝うよう頼んだ）&lt;/li&gt;
&lt;li&gt;&lt;span style="color: red;"&gt;She told me to wait&lt;/span&gt;.（私に待つよう言った）&lt;/li&gt;
&lt;li&gt;&lt;span style="color: red;"&gt;Our parents allow us to stay up&lt;/span&gt; late.（夜更かしを許可する）&lt;/li&gt;
&lt;li&gt;&lt;span style="color: red;"&gt;Our parents let us stay up&lt;/span&gt; late.（夜更かしさせてくれる）&lt;/li&gt;
&lt;/ul&gt;
&lt;p&gt;allowとletは訳が似ても、&lt;span style="color: red;"&gt;形（toがある/ない）で区別&lt;/span&gt;します。&lt;/p&gt;
&lt;h3&gt;練習問題：第5文型かどうかを見抜く（解答つき）&lt;/h3&gt;
&lt;p&gt;&lt;strong&gt;Q1&lt;/strong&gt; She wanted Tom ( ) her. 〔A: help / B: to help〕&lt;/p&gt;
&lt;p&gt;&lt;strong&gt;Q2&lt;/strong&gt; I saw him ( ) the room. 〔A: enter / B: to enter〕&lt;/p&gt;
&lt;p&gt;&lt;strong&gt;Q3&lt;/strong&gt; They allowed us ( ) photos here. 〔A: take / B: to take〕&lt;/p&gt;
&lt;p&gt;&lt;strong&gt;Q4&lt;/strong&gt; I helped her ( ) the boxes. 〔A: carry / B: to carry〕&lt;/p&gt;
&lt;div style="border: 1px solid #ccc; padding: 10px; background: #f8f8f8;"&gt;
&lt;p&gt;&lt;strong&gt;解答&lt;/strong&gt;&lt;/p&gt;
&lt;ul&gt;
&lt;li&gt;Q1：B（want＋O＋to V）&lt;/li&gt;
&lt;li&gt;Q2：A（知覚動詞seeは原形が基本）&lt;/li&gt;
&lt;li&gt;Q3：B（allow＋O＋to V）&lt;/li&gt;
&lt;li&gt;Q4：A/Bどちらも可（helpは例外）&lt;/li&gt;
&lt;/ul&gt;
&lt;/div&gt;
&lt;h3&gt;よくある誤解FAQ&lt;/h3&gt;
&lt;h4&gt;Q. wantは「欲しい」だから第3文型じゃないの？&lt;/h4&gt;
&lt;p&gt;A. want＋名詞（I want a pen）は第3文型ですが、&lt;span style="color: red;"&gt;want＋人＋to V&lt;/span&gt;は「人＋to V」がセットでOCになり、第5文型になります。&lt;/p&gt;
&lt;h4&gt;Q. 「Oに〜してほしい」は全部wantでいい？&lt;/h4&gt;
&lt;p&gt;A. 意味が近くても、英文は動詞で形が決まります。&lt;span style="color: red;"&gt;ask/tell/invite/allow&lt;/span&gt;などは同じ「O＋to V」でもニュアンス（頼む/命じる/誘う/許可）が異なります。&lt;/p&gt;
&lt;h4&gt;Q. allowとletの訳が同じに見える…&lt;/h4&gt;
&lt;p&gt;A. まず形です。&lt;span style="color: red;"&gt;allow＋O＋to V&lt;/span&gt;、&lt;span style="color: red;"&gt;let＋O＋V原&lt;/span&gt;。訳で当てに行くとto有無でブレます。&lt;/p&gt;
&lt;h3&gt;第4文型と第5文型の見分けミニチェック（3つ）&lt;/h3&gt;
&lt;ol&gt;
&lt;li&gt;動詞の直後に名詞が2つ続くなら第4文型の可能性（give＋人＋物）。&lt;/li&gt;
&lt;li&gt;動詞の直後が「名詞＋to V」なら第5文型の可能性が高い（SVtOC）。&lt;/li&gt;
&lt;li&gt;OC関係が作れるか確認：&lt;span style="color: blue;"&gt;OがVする&lt;/span&gt;／OがCである、が成立するか。&lt;/li&gt;
&lt;/ol&gt;
&lt;h3&gt;まとめ&lt;/h3&gt;
&lt;p&gt;このように、動詞によって「to」が付くかどうかが決まるため、訳で判断することは難しいです。「&lt;span style="color: red;"&gt;allow&lt;/span&gt;」は「&lt;span style="color: red;"&gt;allow&lt;/span&gt; 人 to V原」、「&lt;span style="color: red;"&gt;let&lt;/span&gt;」は「&lt;span style="color: red;"&gt;let&lt;/span&gt; 人 V原」と明確に決まっています。これらの内容は、次回のレッスンでも比較して学ぶ予定ですので、基本をしっかり復習し、理解を深めていきましょう。&lt;/p&gt;
&lt;hr /&gt;
&lt;p&gt;&lt;iframe loading="lazy" title="YouTube video player" src="https://www.youtube.com/embed/QlFXebY5zXM?si=Ny76qP2nm2gxKyYN" width="560" height="315" frameborder="0" allowfullscreen="allowfullscreen"&gt;&lt;/iframe&gt;&lt;/p&gt;
&lt;h3 style="color: black;"&gt;「V 人 to 不定詞」の理解&lt;/h3&gt;
&lt;p&gt;「V 人 to 不定詞」について、さらに詳しく考えてみましょう。この構造は、本来「Vt 人 to V原」として第5文型に分類されます。「人に何々して欲しい」という意味を持っています。例えば、次の文を見てみましょう。&lt;/p&gt;
&lt;h3 style="color: black;"&gt;例文の分析&lt;/h3&gt;
&lt;p&gt;&lt;span style="color: red;"&gt;“The news made her happy.”&lt;/span&gt; これは第5文型の例です。「The news」が主語で、「made」が他動詞です。この動詞が来たら、第5文型の可能性を考えましょう。実は&lt;span style="color: red;"&gt;「make」&lt;/span&gt;は第1文型から第5文型まで使用される珍しい動詞ですが、第5文型の代表的な動詞です。文の構造を確認するためには、他動詞の後に続く2つの要素の品詞を見ます。&lt;span style="color: red;"&gt;“her”&lt;/span&gt;が名詞、&lt;span style="color: red;"&gt;“happy”&lt;/span&gt;が形容詞であるため、この文は第5文型です。主語と述語の関係は、「OC」と呼ばれ、因果関係を示しています。&lt;/p&gt;
&lt;h3 style="color: black;"&gt;因果関係の確認&lt;/h3&gt;
&lt;p&gt;「その知らせ」が原因となり、「彼女は&lt;span style="color: red;"&gt;happy&lt;/span&gt;」となります。ここで「made」が過去形であるため、「彼女は嬉しかった」と訳すことができます。「その知らせを聞いて彼女は嬉しかった」という訳も可能ですが、より自然な表現として「その知らせに彼女は喜んだ」とするのが良いでしょう。&lt;/p&gt;
&lt;h3 style="color: black;"&gt;第5文型の他の例&lt;/h3&gt;
&lt;p&gt;次に考えるのは、&lt;span style="color: red;"&gt;“Jiro asked Tom to help him with his speech.”&lt;/span&gt;という文です。ここでは「Jiro」が主語で、「ask」が動詞です。動詞&lt;span style="color: red;"&gt;「ask」&lt;/span&gt;が来たら第5文型の可能性を意識しましょう。「ask 人 to V原」または「ask O to V原」の形で、&lt;span style="color: red;"&gt;“Tom”&lt;/span&gt;が「人」であり、&lt;span style="color: red;"&gt;“to help”&lt;/span&gt;が「to V原」です。この文は第5文型であると確認できます。&lt;/p&gt;
&lt;h3 style="color: black;"&gt;第4文型の復習&lt;/h3&gt;
&lt;p&gt;第5文型の話が続きますが、時には第4文型の文が含まれることもあります。例えば、&lt;span style="color: red;"&gt;“My aunt gave me a watch.”&lt;/span&gt; この文は第4文型の典型であり、&lt;span style="color: red;"&gt;“My aunt”&lt;/span&gt;が主語、&lt;span style="color: red;"&gt;“gave”&lt;/span&gt;が他動詞です。第4文型の特徴は、「人にものを与える」という構造です。&lt;/p&gt;
&lt;h3 style="color: black;"&gt;不定詞の使い方&lt;/h3&gt;
&lt;p&gt;不定詞の部分が「人にものを」の「O」になる場合もあります。特に&lt;span style="color: red;"&gt;「promise」&lt;/span&gt;はその例です。&lt;span style="color: red;"&gt;“I promised Mom never to come home after midnight again.”&lt;/span&gt; この文では「人にものを約束する」という形を取っています。主語と述語の関係を確認することで、第4文型と第5文型を区別できます。&lt;/p&gt;
&lt;h3 style="color: black;"&gt;要点&lt;/h3&gt;
&lt;p&gt;「Jiro asked Tom to help him with his speech」という文を考えると、主語、述語の関係が成り立っています。また、「私はママに二度と真夜中過ぎてから家に帰ってくるような事がないよう約束した」という文では、主語は「私」であり、述語との関係は成立しません。主語を考慮することで、文が第5文型か第4文型かを判断することができます。このセクションを通じて、文の構造を理解し、正確に使い分けることができるようになりましょう。&lt;/p&gt;
&lt;section id="veu_cta-606" class="veu_cta"&gt;&lt;/section&gt;
&lt;section id="veu_cta-557" class="veu_cta"&gt;
&lt;div class="cta_body"&gt;
&lt;div class="cta_body_link"&gt;&lt;/div&gt;
&lt;/div&gt;
&lt;p&gt;&lt;!-- [ /.vkExUnit_cta_body ] --&gt;&lt;/p&gt;
&lt;/section&gt;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</si>
  <si>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https://eng-support.com/column/book2-lesson2-scene1/</t>
  </si>
  <si>
    <t>以下のページは不自然なワードを使用しています。
これらを適切に自然な言葉に置き換えて下さい。
なお、本文の装飾や構造は絶対に変えないでください。
【対象ページURL】
https://eng-support.com/column/book2-lesson2-scene1/
【検出された不自然ワード】
- 手順
- 失点
【本文】
------
&lt;p&gt;&lt;iframe title="YouTube video player" src="https://www.youtube.com/embed/maqveNiY7VU" width="560" height="315" frameborder="0" allowfullscreen="allowfullscreen"&gt;&lt;span data-mce-type="bookmark" style="display: inline-block; width: 0px; overflow: hidden; line-height: 0;" class="mce_SELRES_start"&gt;﻿&lt;/span&gt;&lt;/iframe&gt;&lt;/p&gt;
&lt;p&gt;感嘆文は形が簡単に見えるのに、テストでは &lt;strong&gt;What / How の選択&lt;/strong&gt; と &lt;strong&gt;what a(an) の語順&lt;/strong&gt;で失点が重なりやすい単元です。&lt;br /&gt;
特に多いのが、「名詞があるのに How を選ぶ」「a / an を付け忘れる」といった連鎖ミスです。&lt;/p&gt;
&lt;p&gt;このページでは、判断を &lt;span style="color: #0000ff;"&gt;&lt;strong&gt;名詞があるか／ないか&lt;/strong&gt;&lt;/span&gt; の1点に集中させて整理します。&lt;br /&gt;
名詞があれば &lt;span style="color: #0000ff;"&gt;&lt;strong&gt;What a(an)&lt;/strong&gt;&lt;/span&gt;、なければ &lt;span style="color: #0000ff;"&gt;&lt;strong&gt;How&lt;/strong&gt;&lt;/span&gt;。&lt;br /&gt;
さらに、語順をふつうの文に戻す手順まで確認し、毎回同じ形で読める状態を作ります。&lt;/p&gt;
&lt;div style="padding: 10px 12px; border-left: 4px solid #ff8c00; background: #fff; border-radius: 8px; margin: 0 0 10px;"&gt;
&lt;p style="margin: 0 0 6px; font-weight: bold;"&gt;このページで身につくこと&lt;/p&gt;
&lt;ul style="margin: 0 0 0 18px;"&gt;
&lt;li&gt;What / How を迷わず選べる判断基準&lt;/li&gt;
&lt;li&gt;what a(an) を平叙文に戻す読み方&lt;/li&gt;
&lt;li&gt;a / an を含めた語順ミスの防止&lt;/li&gt;
&lt;/ul&gt;
&lt;/div&gt;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&lt;p&gt;&lt;span style="color: black;"&gt;感嘆文では、感嘆符（エクスクラメーションマーク）&lt;span style="color: red;"&gt;「!」&lt;/span&gt;を最後に付けることを忘れないようにしましょう。&lt;/span&gt;&lt;/p&gt;
&lt;p&gt;&lt;span style="color: black;"&gt;名詞がある場合の感嘆文の形:&lt;/span&gt;&lt;/p&gt;
&lt;ul&gt;
&lt;li&gt;&lt;span style="color: blue;"&gt;名詞が「a」または「an」の後に続く形容詞で修飾される。&lt;/span&gt;&lt;/li&gt;
&lt;li&gt;&lt;span style="color: blue;"&gt;&amp;#8220;What a fast runner Tom is!&amp;#8221;&lt;/span&gt; のように、主語（Tom）と動詞（is）が最後に位置する。&lt;/li&gt;
&lt;/ul&gt;
&lt;p&gt;&lt;span style="color: black;"&gt;名詞がない場合の感嘆文の形:&lt;/span&gt;&lt;/p&gt;
&lt;ul&gt;
&lt;li&gt;&lt;span style="color: blue;"&gt;形容詞または副詞で始まり、主語と動詞が続く。&lt;/span&gt;&lt;/li&gt;
&lt;li&gt;&lt;span style="color: blue;"&gt;&amp;#8220;How fast Tom runs!&amp;#8221;&lt;/span&gt; のように、主語（Tom）と動詞（runs）が最後に位置する。&lt;/li&gt;
&lt;/ul&gt;
&lt;p&gt;&lt;span style="color: black;"&gt;感嘆文のパターンをしっかり理解し、区別できるようにしましょう。&lt;/span&gt;&lt;/p&gt;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&lt;p&gt;&amp;nbsp;&lt;/p&gt;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</si>
  <si>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https://eng-support.com/column/book2-lesson7-scene2/</t>
  </si>
  <si>
    <t>以下のページは不自然なワードを使用しています。
これらを適切に自然な言葉に置き換えて下さい。
なお、本文の装飾や構造は絶対に変えないでください。
【対象ページURL】
https://eng-support.com/column/book2-lesson7-scene2/
【検出された不自然ワード】
- 崩れ
- 固定
【本文】
------
&lt;p&gt;&lt;iframe title="YouTube video player" src="https://www.youtube.com/embed/Jt1lWvpxB7E?si=uWLAAnqumnA-BS80" width="560" height="315" frameborder="0" allowfullscreen="allowfullscreen"&gt;&lt;/iframe&gt;&lt;/p&gt;
&lt;p&gt;「&lt;strong&gt;Have you ever been to Japan?&lt;/strong&gt;」にどう答えるかで迷う。&lt;strong&gt;twice&lt;/strong&gt; や &lt;strong&gt;three times&lt;/strong&gt; を入れた瞬間、語順が崩れる。&lt;strong&gt;been to&lt;/strong&gt; と &lt;strong&gt;gone to&lt;/strong&gt; の違いが日本語訳だけだと不安になる――現在完了の「経験」は、この3つでつまずきが固まります。&lt;/p&gt;
&lt;p&gt;ここでは、現在完了（経験）の判断材料になる &lt;strong&gt;ever / never / once / twice / ～times&lt;/strong&gt; を軸に、&lt;strong&gt;I have climbed Mt. Fuji twice.&lt;/strong&gt; の作り方を確認し、&lt;strong&gt;have been to&lt;/strong&gt;（行ったことがある）と &lt;strong&gt;have gone to&lt;/strong&gt;（行って今ここにいない）の区別までつなげます。&lt;/p&gt;
&lt;p&gt;「経験」の形が見えたら、&lt;strong&gt;回数表現&lt;/strong&gt; と &lt;strong&gt;been to / gone to&lt;/strong&gt; で意味を固定し、問題で取りこぼさない状態にしていきましょう。&lt;/p&gt;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&lt;p&gt;「have already 過去分詞」は「すでに何々した」という意味であり、同様に「have not 過去分詞 なんとか yet.」という否定文や疑問文もよく使われます。ただし、疑問文で&lt;span style="color: red;"&gt;&amp;#8220;yet&amp;#8221;&lt;/span&gt;が&lt;span style="color: red;"&gt;&amp;#8220;already&amp;#8221;&lt;/span&gt;に変わることもあり、その使い方に注意が必要です。また、「have just 過去分詞」も3通りまたは4通りある形で、これらが結果や完了に関連していない場合は、結果として扱います。&lt;/p&gt;
&lt;h3&gt;経験の場合&lt;/h3&gt;
&lt;p&gt;現在完了1-3経験ではまず&amp;#8221;once&amp;#8221;という言葉が使われます。&amp;#8221;once&amp;#8221;は「一度」と「かつて」の二通りの意味があり、文末に付けば「一度」、文頭以外にあれば「かつて」と解釈します。また、&amp;#8221;twice&amp;#8221;は「二度」であり、三回以上は「何々 times」となります。&amp;#8221;many times&amp;#8221;は&lt;span style="color: blue;"&gt;「多くの回数」&lt;/span&gt;を意味し、&lt;span style="color: blue;"&gt;「何度も」&lt;/span&gt;と日本語で表現されます。これらの言葉が現れた場合、現在完了は経験であることが多く、例文を通じて理解を深めましょう。&lt;/p&gt;
&lt;p&gt;例えば、&lt;span style="color: green;"&gt;&amp;#8220;I have climbed Mt. Fuji twice.&amp;#8221;&lt;/span&gt;という文では、「私は今までに二度富士山に登った経験がある」となります。このように、経験も結局はその結果が今に関係していることが一般的です。&lt;/p&gt;
&lt;h3&gt;否定文の場合&lt;/h3&gt;
&lt;p&gt;通常は「have not 過去分詞」が使われます。例えば、&lt;span style="color: red;"&gt;&amp;#8220;I have never read Tom Sawyer.&amp;#8221;&lt;/span&gt;という文は、「私はトムソーヤを一度も読んだことがない」となります。&amp;#8221;never&amp;#8221;は&lt;span style="color: blue;"&gt;「一度も」&lt;/span&gt;という意味で、否定文で現れる際には、「何かを一度も経験しておらず、今もその状態である」という意味になります。&lt;/p&gt;
&lt;h3&gt;疑問文の場合&lt;/h3&gt;
&lt;p&gt;通常は&lt;span style="color: red;"&gt;&amp;#8220;Have 主語 ever 過去分詞&amp;#8221;&lt;/span&gt;という形を取ります。例えば、&lt;span style="color: red;"&gt;&amp;#8220;Have you ever been to Japan?&amp;#8221;&lt;/span&gt;という文は、「あなたは今までに日本に行った経験がありますか？」となります。この形は相手が過去に経験したことを尋ねる際によく使用されます。&lt;/p&gt;
&lt;p&gt;これらの言葉が現れた際には、現在完了が経験を示していることが多いです。経験を持つことが結果として今に影響を与えていることが理解できるでしょう。&lt;/p&gt;
&lt;hr /&gt;
&lt;p&gt;&lt;iframe loading="lazy" title="YouTube video player" src="https://www.youtube.com/embed/t6N782MgCXs?si=9aNlTMXc0fnV7Tzu" width="560" height="315" frameborder="0" allowfullscreen="allowfullscreen"&gt;&lt;/iframe&gt;&lt;/p&gt;
&lt;p&gt;経験について、以下に具体的な話をします。具体的には、「&lt;span style="color: red;"&gt;Have you ever been to Japan?&lt;/span&gt;」という質問に対する翻訳についての私の意見や説明に触れます。&lt;/p&gt;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&lt;h3&gt;翻訳のポイント&lt;/h3&gt;
&lt;p&gt;前回の翻訳において、「&lt;span style="color: red;"&gt;Have you ever been to Japan?&lt;/span&gt;」を「あなたは今まで日本に行った事がありますか？」と訳しました。この訳に疑問を抱く人もいるでしょう。具体的な翻訳ポイントについて解説します。&lt;/p&gt;
&lt;h3&gt;行った経験の表現&lt;/h3&gt;
&lt;p&gt;「&lt;span style="color: blue;"&gt;行った経験があって&lt;/span&gt;」という表現は、相手に対して具体的な経験を尋ねる際に使います。例えば、「&lt;span style="color: blue;"&gt;日本の事を教えてもらえますか？&lt;/span&gt;」などといった感じです。ここで重要なのは、「&lt;span style="color: blue;"&gt;行った経験があるかどうか&lt;/span&gt;」を問いかけている点です。&lt;/p&gt;
&lt;h3&gt;動詞 &amp;#8220;go&amp;#8221; の適切な使い方&lt;/h3&gt;
&lt;p&gt;&amp;#8220;&lt;span style="color: blue;"&gt;行く&lt;/span&gt;&amp;#8220;という動詞は英語で &amp;#8220;&lt;span style="color: green;"&gt;go&lt;/span&gt;&amp;#8221; です。&amp;#8221;&lt;span style="color: green;"&gt;go&lt;/span&gt;&amp;#8220;の過去形は &amp;#8220;&lt;span style="color: green;"&gt;went&lt;/span&gt;&amp;#8221; であり、過去分詞は &amp;#8220;&lt;span style="color: green;"&gt;gone&lt;/span&gt;&amp;#8221; です。したがって、「&lt;span style="color: blue;"&gt;行った&lt;/span&gt;」と表現する際は &amp;#8220;&lt;span style="color: green;"&gt;gone&lt;/span&gt;&amp;#8221; を使います。この点に留意してください。&lt;/p&gt;
&lt;h3&gt;「I’ve been there three times.」の解説&lt;/h3&gt;
&lt;p&gt;次に、「&lt;span style="color: red;"&gt;I’ve been there three times.&lt;/span&gt;」という表現について説明します。これは、「&lt;span style="color: blue;"&gt;私はそこに3回行ったことがある。&lt;/span&gt;」と訳されます。&lt;/p&gt;
&lt;h3&gt;&amp;#8220;Have been to&amp;#8221; と &amp;#8220;Have gone to&amp;#8221; の違い&lt;/h3&gt;
&lt;p&gt;この文で注目すべきなのは、&amp;#8221;&lt;span style="color: red;"&gt;Have been to Japan&lt;/span&gt;&amp;#8221; と &amp;#8220;&lt;span style="color: red;"&gt;Have gone to Japan&lt;/span&gt;&amp;#8221; の違いです。前者は過去の経験を指し、「&lt;span style="color: blue;"&gt;行った事がある&lt;/span&gt;」ことを示します。一方で、後者は「&lt;span style="color: blue;"&gt;行ってしまった結果、今ここにいない&lt;/span&gt;」という意味合いがあります。具体的な例として、アメリカ人同士の会話で &amp;#8220;&lt;span style="color: green;"&gt;He has gone to Japan.&lt;/span&gt;&amp;#8221; が挙げられます。これは、その人が日本に行ってしまった結果、「&lt;span style="color: blue;"&gt;今ここにいないよ&lt;/span&gt;」という意味です。&lt;/p&gt;
&lt;h3&gt;&amp;#8220;Have been in&amp;#8221; と &amp;#8220;Have been to&amp;#8221; の使い分け&lt;/h3&gt;
&lt;p&gt;最後に、「&lt;span style="color: red;"&gt;have been in 何々&lt;/span&gt;」という表現に触れます。この場合、&amp;#8221;&lt;span style="color: green;"&gt;been&lt;/span&gt;&amp;#8221; は &amp;#8220;&lt;span style="color: green;"&gt;be&lt;/span&gt;&amp;#8221; 動詞の過去分詞であり、「&lt;span style="color: blue;"&gt;どこどこにいる&lt;/span&gt;」という意味を持ちます。&amp;#8221;&lt;span style="color: blue;"&gt;have been in&lt;/span&gt;&amp;#8221; は経験や継続を表す際に使用されます。例文として、「&lt;span style="color: blue;"&gt;私はそこにいたことがある。&lt;/span&gt;」や「&lt;span style="color: blue;"&gt;私はそこにずっと居続けている。&lt;/span&gt;」が挙げられます。ただし、「&lt;span style="color: green;"&gt;have be in&lt;/span&gt;」や「&lt;span style="color: red;"&gt;have been to&lt;/span&gt;」といった表現も存在するため、使い分けには注意が必要です。&lt;/p&gt;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&lt;h3&gt;まとめ&lt;/h3&gt;
&lt;p&gt;&amp;#8220;&lt;span style="color: red;"&gt;Have been to&lt;/span&gt;&amp;#8221; と &amp;#8220;&lt;span style="color: red;"&gt;Have gone to&lt;/span&gt;&amp;#8221; の使い分けや &amp;#8220;&lt;span style="color: red;"&gt;Have been in&lt;/span&gt;&amp;#8221; の適切な使用について理解することで、適切な英語表現が可能となります。特に、「&lt;span style="color: blue;"&gt;行った事がある&lt;/span&gt;」か「&lt;span style="color: blue;"&gt;いた事がある&lt;/span&gt;」かの違いを把握し、誤解を避けるよう心がけましょう。現在完了の使い方には慣れが必要ですが、焦らず取り組んでみましょう。&lt;/p&gt;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</si>
  <si>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https://eng-support.com/column/book2-lesson9-scene1/</t>
  </si>
  <si>
    <t>以下のページは不自然なワードを使用しています。
これらを適切に自然な言葉に置き換えて下さい。
なお、本文の装飾や構造は絶対に変えないでください。
【対象ページURL】
https://eng-support.com/column/book2-lesson9-scene1/
【検出された不自然ワード】
- 手順
【本文】
------
&lt;p&gt;&lt;iframe title="YouTube video player" src="https://www.youtube.com/embed/t_6TSvUwJFc?si=gOnsmBO7ZDT7CRzv" width="560" height="315" frameborder="0" allowfullscreen="allowfullscreen"&gt;&lt;span data-mce-type="bookmark" style="display: inline-block; width: 0px; overflow: hidden; line-height: 0;" class="mce_SELRES_start"&gt;﻿&lt;/span&gt;&lt;/iframe&gt;&lt;br /&gt;
&lt;!-- ▼ 追加：冒頭の導入（最初の動画の直後に挿入） ▼ --&gt;&lt;/p&gt;
&lt;div style="background: #f9f9f9; border: 1px solid #ddd; border-radius: 10px; padding: 16px 18px; margin: 14px 0 22px;"&gt;
&lt;h2 style="margin: 0 0 8px; font-size: 1.25rem; line-height: 1.5; color: #d35400;"&gt;受動態とは｜be＋過去分詞を文で作れるようにする&lt;/h2&gt;
&lt;p style="margin: 0 0 10px; line-height: 1.85; color: #333;"&gt;受動態は「be＋過去分詞」と覚えたのに、テストでは&lt;br /&gt;
&lt;strong&gt;目的語を主語にする&lt;/strong&gt;ところで止まりやすい単元です。&lt;br /&gt;
さらに &lt;strong&gt;助動詞つき&lt;/strong&gt; や &lt;strong&gt;時制の変化&lt;/strong&gt; が入ると、be動詞の選び方があいまいになってミスが増えます。&lt;/p&gt;
&lt;ul style="margin: 0 0 10px 1.2em; line-height: 1.85; color: #333;"&gt;
&lt;li&gt;&lt;strong&gt;書き換え&lt;/strong&gt;：能動文 → 受動文（目的語を先頭へ）&lt;/li&gt;
&lt;li&gt;&lt;strong&gt;時制&lt;/strong&gt;：is / was / is being / has been の見分け&lt;/li&gt;
&lt;li&gt;&lt;strong&gt;by&lt;/strong&gt;：付ける場面と、省く場面&lt;/li&gt;
&lt;/ul&gt;
&lt;p style="margin: 0; line-height: 1.85; color: #333;"&gt;※「三単現のs」を探している場合は内容が異なります。ここでは &lt;strong&gt;受け身（受動態）&lt;/strong&gt; をまとめます。&lt;/p&gt;
&lt;/div&gt;
&lt;p&gt;&lt;!-- ▲ 追加：冒頭の導入 ここまで ▲ --&gt;&lt;/p&gt;
&lt;h3&gt;&lt;span style="color: black;"&gt;受動態の構造と理解&lt;/span&gt;&lt;/h3&gt;
&lt;p&gt;今回は、Book2 Lesson9シーン1受動態の平叙文という事で、受動態という新しい単元が始まっているようですね。では、受動態とは何か、から説明したいと思います。&lt;/p&gt;
&lt;h3&gt;&lt;span style="color: black;"&gt;普通の文と受動態&lt;/span&gt;&lt;/h3&gt;
&lt;p&gt;まずは受動態ではない文です。今まで習ってきた普通の文です。この文はPROGRESSの98ページの一番上の文です。「&lt;span style="color: red;"&gt;They&lt;/span&gt; clean &lt;span style="color: blue;"&gt;the windows&lt;/span&gt; every afternoon.」という文です。この文の構造です。&amp;#8221;&lt;span style="color: red;"&gt;They&lt;/span&gt;&amp;#8220;が主語で&amp;#8221;&lt;span style="color: blue;"&gt;clean&lt;/span&gt;&amp;#8220;は「何々を掃除する」とか「何々をキレイにする」という他動詞です。&amp;#8221;&lt;span style="color: blue;"&gt;the windows&lt;/span&gt;&amp;#8220;は目的語で、「それらの窓」を示します。そして、&amp;#8221;&lt;span style="color: blue;"&gt;every afternoon&lt;/span&gt;&amp;#8220;は動詞の&amp;#8221;&lt;span style="color: blue;"&gt;clean&lt;/span&gt;&amp;#8220;に掛かる副詞です。「毎日午後に掃除する。」ですから&amp;#8221;&lt;span style="color: blue;"&gt;every afternoon&lt;/span&gt;&amp;#8220;は動詞に掛かる副詞です。&lt;/p&gt;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&lt;h3&gt;&lt;span style="color: black;"&gt;受動態の構造と理解&lt;/span&gt;&lt;/h3&gt;
&lt;p&gt;受動態とは、能動態の文の目的語を主語にした文です。つまり、目的語を主語に変えたものです。動詞は「be 過去分詞」ですが、動詞の前の主語も重要です。したがって、「受動態とは何か」という視点で理解することが重要です。&lt;/p&gt;
&lt;h3&gt;&lt;span style="color: black;"&gt;受動態の日本語訳について&lt;/span&gt;&lt;/h3&gt;
&lt;p&gt;受動態の日本語訳において、「何々される」と訳すことが一般的ですが、これは必ずしも適切な訳ではありません。受動態の文は、能動態の文の目的語を主語にしたものであり、その日本語訳も適切なものでなければなりません。したがって、日本語訳にこだわりすぎることなく、受動態の構造と理解に集中することが大切です。&lt;/p&gt;
&lt;h3&gt;&lt;span style="color: black;"&gt;&amp;#8220;by 誰々&amp;#8221;の使用頻度について&lt;/span&gt;&lt;/h3&gt;
&lt;p&gt;受動態の文に「by 誰々」が付く場合もありますが、実際には付かない場合の方が多いです。大学の英語学の教授による調査では、受動態の文のうち約20％しか「by 誰々」が付かないことがわかっています。したがって、「by 誰々」が付かない場合の受動態の理解も重要です。&lt;/p&gt;
&lt;h3&gt;&lt;span style="color: black;"&gt;結論&lt;/span&gt;&lt;/h3&gt;
&lt;p&gt;受動態とは、能動態の文の目的語を主語にした文であり、その理解が重要です。日本語訳にこだわりすぎず、受動態の構造とその特徴を理解することが英語学習の鍵となります。&lt;/p&gt;
&lt;hr /&gt;
&lt;p&gt;&lt;iframe loading="lazy" title="YouTube video player" src="https://www.youtube.com/embed/cJwtEcZvPKI?si=RRkd2l0ITyw2qpA2" width="560" height="315" frameborder="0" allowfullscreen="allowfullscreen"&gt;&lt;/iframe&gt;&lt;/p&gt;
&lt;h3&gt;能動態から受動態への変換&lt;/h3&gt;
&lt;p&gt;&lt;span style="color: blue;"&gt;能動態の例文&lt;/span&gt;&lt;/p&gt;
&lt;p&gt;PROGRESSの2文目には以下の文があります。&lt;/p&gt;
&lt;p&gt;&lt;span style="color: green;"&gt;&amp;#8220;We&lt;/span&gt; &lt;span style="color: blue;"&gt;can&lt;/span&gt; &lt;span style="color: green;"&gt;see&lt;/span&gt; &lt;span style="color: blue;"&gt;the&lt;/span&gt; &lt;span style="color: red;"&gt;stars&lt;/span&gt; &lt;span style="color: blue;"&gt;at&lt;/span&gt; &lt;span style="color: blue;"&gt;night.&amp;#8221;&lt;/span&gt;&lt;/p&gt;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&lt;h3&gt;受動態への変換&lt;/h3&gt;
&lt;p&gt;この文を受動態に変換する際には、以下の点に留意する必要があります。&lt;/p&gt;
&lt;ul&gt;
&lt;li&gt;受動態の定義は、能動態の文の目的語を主語にした文です。&lt;/li&gt;
&lt;li&gt;助動詞が付いた受動態は「助動詞 &lt;span style="color: green;"&gt;be&lt;/span&gt; &lt;span style="color: blue;"&gt;過去分詞&lt;/span&gt;」となります。&lt;/li&gt;
&lt;/ul&gt;
&lt;h3&gt;受動態への変換手順&lt;/h3&gt;
&lt;ol&gt;
&lt;li&gt;目的語である &amp;#8220;&lt;span style="color: red;"&gt;the&lt;/span&gt; &lt;span style="color: red;"&gt;stars&lt;/span&gt;&amp;#8221; を主語にします。&lt;/li&gt;
&lt;li&gt;助動詞 &amp;#8220;&lt;span style="color: blue;"&gt;can&lt;/span&gt;&amp;#8221; はそのまま残ります。&lt;/li&gt;
&lt;li&gt;&amp;#8220;&lt;span style="color: blue;"&gt;can&lt;/span&gt;&amp;#8221; の後には原形の動詞が続くので、&amp;#8221;&lt;span style="color: green;"&gt;see&lt;/span&gt;&amp;#8221; の過去分詞である &amp;#8220;&lt;span style="color: green;"&gt;seen&lt;/span&gt;&amp;#8221; を使います。&lt;/li&gt;
&lt;/ol&gt;
&lt;h3&gt;受動態の完成形&lt;/h3&gt;
&lt;p&gt;したがって、元の能動態の文 &amp;#8220;&lt;span style="color: green;"&gt;We&lt;/span&gt; &lt;span style="color: blue;"&gt;can&lt;/span&gt; &lt;span style="color: green;"&gt;see&lt;/span&gt; &lt;span style="color: blue;"&gt;the&lt;/span&gt; &lt;span style="color: red;"&gt;stars&lt;/span&gt; &lt;span style="color: blue;"&gt;at&lt;/span&gt; &lt;span style="color: blue;"&gt;night.&lt;/span&gt;&amp;#8221; を受動態に変換すると、次のようになります。&lt;/p&gt;
&lt;p&gt;&amp;#8220;&lt;span style="color: red;"&gt;The&lt;/span&gt; &lt;span style="color: red;"&gt;stars&lt;/span&gt; &lt;span style="color: blue;"&gt;can&lt;/span&gt; &lt;span style="color: green;"&gt;be&lt;/span&gt; &lt;span style="color: blue;"&gt;seen&lt;/span&gt; &lt;span style="color: blue;"&gt;at&lt;/span&gt; &lt;span style="color: blue;"&gt;night.&lt;/span&gt;&amp;#8221;&lt;/p&gt;
&lt;p&gt;このように、能動態から受動態への変換は、助動詞 &amp;#8220;&lt;span style="color: green;"&gt;be&lt;/span&gt;&amp;#8221; の後に過去分詞を配置するだけで行えます。&lt;/p&gt;
&lt;hr /&gt;
&lt;p&gt;&lt;iframe loading="lazy" title="YouTube video player" src="https://www.youtube.com/embed/suBjbBfJgPo?si=lf43ASMNihBv72Tk" width="560" height="315" frameborder="0" allowfullscreen="allowfullscreen"&gt;&lt;/iframe&gt;&lt;/p&gt;
&lt;h3&gt;能動態から受動態への変換&lt;/h3&gt;
&lt;p&gt;&lt;span style="color: blue;"&gt;&amp;#8220;They&lt;/span&gt; &lt;span style="color: blue;"&gt;named&lt;/span&gt; &lt;span style="color: blue;"&gt;the&lt;/span&gt; &lt;span style="color: green;"&gt;baby&lt;/span&gt; &lt;span style="color: blue;"&gt;Emily.&amp;#8221;&lt;/span&gt;&lt;/p&gt;
&lt;h3&gt;受動態への変換手順&lt;/h3&gt;
&lt;p&gt;受動態の定義は、元の文の目的語を主語に変えた文です。&lt;/p&gt;
&lt;p&gt;助動詞が付いた受動態は、「助動詞 &lt;span style="color: green;"&gt;be&lt;/span&gt; &lt;span style="color: blue;"&gt;過去分詞&lt;/span&gt;」となります。&lt;/p&gt;
&lt;h3&gt;受動態の完成形&lt;/h3&gt;
&lt;p&gt;&lt;span style="color: red;"&gt;&amp;#8220;The&lt;/span&gt; &lt;span style="color: green;"&gt;baby&lt;/span&gt; &lt;span style="color: blue;"&gt;was&lt;/span&gt; &lt;span style="color: blue;"&gt;named&lt;/span&gt; &lt;span style="color: red;"&gt;Emily.&amp;#8221;&lt;/span&gt;&lt;/p&gt;
&lt;h3&gt;受動態について&lt;/h3&gt;
&lt;p&gt;受動態は元の文の目的語を主語にしたものです。そのため、受動態に出来るのは他動詞のみであり、自動詞は受動態になりません。また、助動詞の受動態は存在しません。&lt;/p&gt;
&lt;hr /&gt;
&lt;p&gt;&lt;iframe loading="lazy" title="YouTube video player" src="https://www.youtube.com/embed/Mt93QoKgtuQ?si=grCuUoaurrVtw24W" width="560" height="315" frameborder="0" allowfullscreen="allowfullscreen"&gt;&lt;/iframe&gt;&lt;/p&gt;
&lt;h3&gt;受動態の時制について&lt;/h3&gt;
&lt;p&gt;PROGRESSのBook2Lesson9-1では、受動態のさまざまな時制を一気に学ぶことが求められます。これは多くの人にとって大変な作業かもしれませんが、実際には前のレッスンで学んだことを基礎として新しいことを学んでいくプロセスです。つまり、受動態を学ぶ前に、様々な時制が頭に入っている必要があります。そのため、PROGRESSは現在進行形や過去進行形などの時制を習得していることを前提としています。Checkの部分を見ると、受動態のさまざまな時制が提示されています。それぞれの例文では&lt;span style="color: red;"&gt;&amp;#8220;The car&amp;#8221;&lt;/span&gt;が主語となっています。&lt;/p&gt;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&lt;h3&gt;現在形の受動態&lt;/h3&gt;
&lt;p&gt;例えば、&lt;span style="color: red;"&gt;&amp;#8220;The car is washed every Saturday.&amp;#8221;&lt;/span&gt;という文があります。直訳すると「その車は毎週土曜日に洗われます。」となりますが、これは日本語としてはやや不自然に感じられるかもしれません。日本語では「その車は毎週土曜日に洗います。」という表現がより自然ですが、受動態として訳すときは「される」という表現が必要です。現在進行形にすると、&lt;span style="color: red;"&gt;&amp;#8220;is&amp;#8221;&lt;/span&gt;の現在進行形は&lt;span style="color: red;"&gt;&amp;#8220;is being&amp;#8221;&lt;/span&gt;となります。一方で、&lt;span style="color: red;"&gt;&amp;#8220;The car is washed.&amp;#8221;&lt;/span&gt;のように表現される文では、&lt;span style="color: red;"&gt;&amp;#8220;is&amp;#8221;&lt;/span&gt;と&lt;span style="color: red;"&gt;&amp;#8220;washed&amp;#8221;&lt;/span&gt;の間に&lt;span style="color: green;"&gt;&amp;#8220;be動詞 過去分詞&amp;#8221;&lt;/span&gt;があります。これによって受動態が形成されます。&lt;/p&gt;
&lt;h3&gt;過去形の受動態&lt;/h3&gt;
&lt;p&gt;次に、過去形の受動態を考えてみましょう。例えば、&lt;span style="color: red;"&gt;&amp;#8220;The car was being washed when I wanted to use it yesterday.&amp;#8221;&lt;/span&gt;という文があります。これは「その車は私が昨日使いたかった時は洗車中だった。」という意味です。日本語で直訳すると少し変ですが、「洗車中だった」という表現が適切です。進行系の受動態では、&lt;span style="color: green;"&gt;&amp;#8220;be動詞&amp;#8221;&lt;/span&gt;、&lt;span style="color: green;"&gt;&amp;#8220;being&amp;#8221;&lt;/span&gt;、そして&lt;span style="color: green;"&gt;過去分詞&lt;/span&gt;が組み合わされます。最初の&lt;span style="color: green;"&gt;&amp;#8220;be動詞&amp;#8221;&lt;/span&gt;は現在進行形なら&lt;span style="color: red;"&gt;&amp;#8220;am&amp;#8221;&lt;/span&gt;、&lt;span style="color: red;"&gt;&amp;#8220;is&amp;#8221;&lt;/span&gt;、&lt;span style="color: red;"&gt;&amp;#8220;are&amp;#8221;&lt;/span&gt;、過去進行形なら&lt;span style="color: red;"&gt;&amp;#8220;was&amp;#8221;&lt;/span&gt;、&lt;span style="color: red;"&gt;&amp;#8220;were&amp;#8221;&lt;/span&gt;に変化します。&lt;/p&gt;
&lt;hr /&gt;
&lt;p&gt;&lt;iframe loading="lazy" title="YouTube video player" src="https://www.youtube.com/embed/5NApQbfSE4o?si=7NIco731lbaU5Kle" width="560" height="315" frameborder="0" allowfullscreen="allowfullscreen"&gt;&lt;/iframe&gt;&lt;/p&gt;
&lt;h3&gt;受動態の時制について&lt;/h3&gt;
&lt;p&gt;受動態の大前提は、目的語を主語に変えた文であり、その際に動詞は&lt;span style="color: red;"&gt;「be動詞 過去分詞」&lt;/span&gt;に変化します。受動態での時制の選択において重要なのは、&lt;span style="color: red;"&gt;be動詞&lt;/span&gt;だけを適切な時制に変更することです。&lt;/p&gt;
&lt;h3&gt;現在完了の受動態&lt;/h3&gt;
&lt;p&gt;現在完了の受動態を考える場合、過去分詞の部分は変化せず、「&lt;span style="color: green;"&gt;have&lt;/span&gt;」または「&lt;span style="color: green;"&gt;has&lt;/span&gt;」という前置詞に続いて、「&lt;span style="color: red;"&gt;been&lt;/span&gt;」という形になります。例えば、「The car has &lt;span style="color: red;"&gt;already&lt;/span&gt; been washed &lt;span style="color: red;"&gt;this week&lt;/span&gt;.」という文では、「&lt;span style="color: blue;"&gt;すでに&lt;/span&gt;」という意味の副詞である「&lt;span style="color: red;"&gt;already&lt;/span&gt;」が使われています。このような場合、副詞の使用によって受動態の時制が推測されます。注意すべきは、副詞の配置によって受動態の意味が変わることがある点です。&lt;/p&gt;
&lt;h3&gt;PROGRESSの利用に際しての注意&lt;/h3&gt;
&lt;p&gt;PROGRESSの教材を使用する際には、文中の特定の箇所が強調されていることがあります。例えば、文中の一部が&lt;span style="color: green;"&gt;太字&lt;/span&gt;や&lt;span style="color: green;"&gt;イタリック&lt;/span&gt;、あるいは&lt;span style="color: green;"&gt;色付け&lt;/span&gt;されている場合がありますが、これはその部分が重要であることを示しています。しかし、時折そのような強調が誤解を招くことがあります。例えば、「&lt;span style="color: red;"&gt;already this week&lt;/span&gt;」という表現が「すでに今週」という一つのまとまった意味であるかのように解釈されることがありますが、実際には「&lt;span style="color: red;"&gt;already&lt;/span&gt;」と「&lt;span style="color: red;"&gt;this week&lt;/span&gt;」はそれぞれ独立した副詞であり、「has been washed」にそれぞれ影響を与えるものです。したがって、PROGRESSを利用する際には、こうした点に注意してください。&lt;/p&gt;
&lt;hr /&gt;
&lt;p&gt;&lt;iframe loading="lazy" title="YouTube video player" src="https://www.youtube.com/embed/S_nP52Ed8jE?si=mxtDW3HnAW5cADhM" width="560" height="315" frameborder="0" allowfullscreen="allowfullscreen"&gt;&lt;/iframe&gt;&lt;/p&gt;
&lt;h3&gt;受動態の理解と時制の選択&lt;/h3&gt;
&lt;p&gt;このLookでは&amp;#8221;The car is washed every Saturday.&amp;#8221;という文が示されています。この文は「その車は毎週土曜日に洗車されます。」とも言えますが、「洗車される」や「洗車します」といった表現でも意味は通じます。しかし、受動態を「される」と訳す文だと分かりにくくなることがあります。受動態とは、目的語を主語に変えた文であり、動詞は「&lt;span style="color: red;"&gt;be&lt;/span&gt;動詞 過去分詞」となります。したがって、「The car is washed」が受動態の一例です。重要なのは、受動態の時制を選択する際には、「&lt;span style="color: red;"&gt;be&lt;/span&gt;動詞」だけを正しい時制に変更することです。&lt;/p&gt;
&lt;h3&gt;現在形と過去形の受動態&lt;/h3&gt;
&lt;p&gt;例えば、「every Saturday」が「毎週土曜日」を示す場合、通常は現在形です。「The car is washed every Saturday.」となります。しかし、これが「昔の毎週土曜日洗車していた。」という文脈ならば、「The car was washed every Saturday.」と過去形になります。ここで「いつ」を変えることで時制が変化し、「現在進行形」や「現在完了進行形」なども表現できます。ただし、時制を変える場合でも、「&lt;span style="color: red;"&gt;be&lt;/span&gt;動詞」の変化に注目する必要があります。&lt;/p&gt;
&lt;h3&gt;助動詞と受動態&lt;/h3&gt;
&lt;p&gt;一部の文で助動詞が使用されることもあります。「&lt;span style="color: blue;"&gt;can&lt;/span&gt; be washed」とか「&lt;span style="color: blue;"&gt;should&lt;/span&gt; be washed」という形ですが、この場合でも「&lt;span style="color: red;"&gt;be&lt;/span&gt;」の部分は変わりません。「助動詞 &lt;span style="color: red;"&gt;be&lt;/span&gt; 過去分詞」の形を維持します。「&lt;span style="color: blue;"&gt;have to&lt;/span&gt; 動詞原形」も同様です。「&lt;span style="color: blue;"&gt;have to be washed&lt;/span&gt;」「&lt;span style="color: blue;"&gt;has to be washed&lt;/span&gt;」となります。これらの形も変わらないことを覚えておいてください。&lt;/p&gt;
&lt;p&gt;以上のように、受動態の理解と時制の選択は重要です。特に、&lt;span style="color: red;"&gt;be&lt;/span&gt;動詞の部分だけを適切に変更することがポイントです。&lt;/p&gt;
&lt;hr /&gt;
&lt;p&gt;&lt;iframe loading="lazy" title="YouTube video player" src="https://www.youtube.com/embed/C_gHNFQcqAs?si=I_rkjR95MUYq3MUZ" width="560" height="315" frameborder="0" allowfullscreen="allowfullscreen"&gt;&lt;/iframe&gt;&lt;/p&gt;
&lt;h3&gt;文の受動態への変換&lt;/h3&gt;
&lt;p&gt;&amp;#8220;My grandfather took this picture.&amp;#8221;を受動態に変換できるかどうかを考えます。この文の主語と動詞は「私の祖父」および「撮った」です。したがって、目的語「この写真」があるため、受動態に変換可能です。元の文の目的語を主語にし、「&lt;span style="color: red;"&gt;was&lt;/span&gt; taken」が動詞になります。さらに、「私の祖父」と特定される場合、通常は「&lt;span style="color: blue;"&gt;by my grandfather&lt;/span&gt;」が付け加えられます。&lt;br /&gt;
ここで注意すべき点は、「&lt;span style="color: blue;"&gt;by my grandfather&lt;/span&gt;」が付け加えられるかどうかは文脈によります。誰が写真を撮ったかが重要な場合は追加されますが、そうでない場合は省略されます。英語では、重要な情報は通常後ろに置かれます。したがって、この追加情報は後述の文脈に応じて適切に使われます。&lt;/p&gt;
&lt;hr /&gt;
&lt;p&gt;&lt;iframe loading="lazy" title="YouTube video player" src="https://www.youtube.com/embed/4Fmiqjn4Kr4?si=JaXEiEzazuKXrOS2" width="560" height="315" frameborder="0" allowfullscreen="allowfullscreen"&gt;&lt;/iframe&gt;&lt;/p&gt;
&lt;h3&gt;受動態について&lt;/h3&gt;
&lt;p&gt;&amp;#8220;&lt;span style="color: blue;"&gt;New York&lt;/span&gt; is known &lt;span style="color: green;"&gt;to&lt;/span&gt; everyone.&amp;#8221;という文は、直訳すると「&lt;span style="color: blue;"&gt;ニューヨーク&lt;/span&gt;は&lt;span style="color: green;"&gt;皆&lt;/span&gt;に知られている」となります。しかし、「知られている」という表現は少し変です。日本語では、「&lt;span style="color: blue;"&gt;ニューヨーク&lt;/span&gt;は&lt;span style="color: green;"&gt;誰&lt;/span&gt;でも知っている」という表現の方が自然ですが、直訳すると「&lt;span style="color: green;"&gt;皆&lt;/span&gt;に知られている」となります。実際は、「&lt;span style="color: green;"&gt;皆&lt;/span&gt;によって知られている」という意味です。&lt;/p&gt;
&lt;h3&gt;&amp;#8220;by&amp;#8221; の使い方&lt;/h3&gt;
&lt;p&gt;ここで注目すべきは、&amp;#8221;&lt;span style="color: blue;"&gt;by&lt;/span&gt;&amp;#8221; の使い方です。「&lt;span style="color: green;"&gt;誰&lt;/span&gt;々によって」というのは前置詞 &amp;#8220;&lt;span style="color: blue;"&gt;by&lt;/span&gt;&amp;#8221; で表します。しかし、「&lt;span style="color: green;"&gt;誰&lt;/span&gt;によって知られている」の場合は&amp;#8221;&lt;span style="color: blue;"&gt;be known by&lt;/span&gt;&amp;#8220;ではなく&amp;#8221;&lt;span style="color: green;"&gt;be known to&lt;/span&gt;&amp;#8220;を使います。つまり、「&lt;span style="color: green;"&gt;人&lt;/span&gt;に知られている」となります。&lt;/p&gt;
&lt;h3&gt;&amp;#8220;to&amp;#8221; と &amp;#8220;for&amp;#8221; の違い&lt;/h3&gt;
&lt;p&gt;&amp;#8220;&lt;span style="color: green;"&gt;to&lt;/span&gt;&amp;#8221; と &amp;#8220;&lt;span style="color: green;"&gt;for&lt;/span&gt;&amp;#8221; の違いを覚えていますか？どちらも「どこどこへ」という意味で覚えがちですが、実際には異なります。&amp;#8221;&lt;span style="color: green;"&gt;to&lt;/span&gt;&amp;#8221; は必ず到達することを意味しますが、&amp;#8221;&lt;span style="color: green;"&gt;for&lt;/span&gt;&amp;#8221; は到達しない場合も含みます。&lt;/p&gt;
&lt;p&gt;&amp;#8220;&lt;span style="color: blue;"&gt;New York&lt;/span&gt; is known &lt;span style="color: green;"&gt;to&lt;/span&gt; everyone.&amp;#8221;という文は、&lt;span style="color: blue;"&gt;ニューヨーク&lt;/span&gt;という大都市の情報が&lt;span style="color: green;"&gt;皆&lt;/span&gt;に到達していることを示しています。つまり、「&lt;span style="color: green;"&gt;to&lt;/span&gt;」は到達の意味で使用されています。&lt;/p&gt;
&lt;p&gt;これらの点を覚えておくと、後の「&lt;span style="color: blue;"&gt;be&lt;/span&gt; 過去分詞」の部分が&amp;#8221;&lt;span style="color: blue;"&gt;by&lt;/span&gt;&amp;#8220;でないものも出てきますので、心の準備が必要です。&lt;/p&gt;
&lt;p&gt;&amp;nbsp;&lt;/p&gt;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</si>
  <si>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https://eng-support.com/column/book2-lesson9-scene2/</t>
  </si>
  <si>
    <t>以下のページは不自然なワードを使用しています。
これらを適切に自然な言葉に置き換えて下さい。
なお、本文の装飾や構造は絶対に変えないでください。
【対象ページURL】
https://eng-support.com/column/book2-lesson9-scene2/
【検出された不自然ワード】
- 乱れ
【本文】
------
&lt;p&gt;&lt;!-- =============================== 英語教室サポート｜受動態の疑問文＋現在完了受動態（増補 3000〜4000字目標） Bootstrap5前提／本文増量＋見栄え改善（構造変更OK） ※SNSシェアブロックは出力しない方針 =============================== --&gt;&lt;/p&gt;
&lt;section class="container my-5"&gt;&lt;!-- HERO --&gt;&lt;/p&gt;
&lt;div class="p-4 p-md-5 rounded-4 border bg-light shadow-sm"&gt;
&lt;div class="row g-4 align-items-center"&gt;
&lt;div class="col-lg-8"&gt;&lt;span class="badge text-bg-warning text-dark mb-2"&gt;英文法&lt;/span&gt;&lt;br /&gt;
&lt;span class="badge text-bg-dark mb-2"&gt;受動態&lt;/span&gt;&lt;br /&gt;
&lt;span class="badge text-bg-secondary mb-2"&gt;疑問文&lt;/span&gt;&lt;/p&gt;
&lt;h1 class="h3 fw-bold mb-3"&gt;受動態は「語順」が9割：疑問文と現在完了受動態まで一気に整理&lt;/h1&gt;
&lt;p class="mb-0 text-secondary"&gt;受動態は「be動詞＋過去分詞」と覚えた瞬間は分かった気になりますが、テストで落ちるのは&lt;br /&gt;
&lt;strong&gt;疑問文&lt;/strong&gt;と&lt;strong&gt;疑問詞が主語のパターン&lt;/strong&gt;、さらに&lt;br /&gt;
&lt;strong&gt;has been + 過去分詞&lt;/strong&gt;のように動詞が長くなる場面です。&lt;br /&gt;
ここでは、短い例文で受動態を復習し、疑問文の2通りを整理したうえで、&lt;br /&gt;
現在完了の受動態までつなげます。&lt;/p&gt;
&lt;/div&gt;
&lt;div class="col-lg-4"&gt;
&lt;div class="d-grid gap-2"&gt;&lt;a class="btn btn-warning btn-lg fw-bold" href="#toc"&gt;目次から読む&lt;/a&gt;&lt;br /&gt;
&lt;a class="btn btn-outline-dark" href="https://eng-support.com/kouza/" target="_blank" rel="noopener"&gt;講座一覧を見る&lt;/a&gt;&lt;/div&gt;
&lt;/div&gt;
&lt;/div&gt;
&lt;/div&gt;
&lt;p&gt;&lt;!-- TOC --&gt;&lt;/p&gt;
&lt;div id="toc" class="card shadow-sm border-0 mt-4"&gt;
&lt;div class="card-header bg-white fw-bold"&gt;目次&lt;/div&gt;
&lt;div class="card-body"&gt;
&lt;div class="row g-2"&gt;
&lt;div class="col-md-6"&gt;
&lt;ol class="mb-0"&gt;
&lt;li&gt;&lt;a href="#movie1"&gt;動画①（受動態の疑問文）&lt;/a&gt;&lt;/li&gt;
&lt;li&gt;&lt;a href="#review"&gt;受動態の復習：例文で確認&lt;/a&gt;&lt;/li&gt;
&lt;li&gt;&lt;a href="#def"&gt;受動態の定義：目的語→主語&lt;/a&gt;&lt;/li&gt;
&lt;li&gt;&lt;a href="#subject"&gt;受動態の主語：by を付けない場面&lt;/a&gt;&lt;/li&gt;
&lt;/ol&gt;
&lt;/div&gt;
&lt;div class="col-md-6"&gt;
&lt;ol class="mb-0" start="5"&gt;
&lt;li&gt;&lt;a href="#q1"&gt;受動態の疑問文（1）：Yes/No の疑問&lt;/a&gt;&lt;/li&gt;
&lt;li&gt;&lt;a href="#whsubj"&gt;主語が疑問詞：語順はそのまま&lt;/a&gt;&lt;/li&gt;
&lt;li&gt;&lt;a href="#movie2"&gt;動画②（現在完了の受動態）&lt;/a&gt;&lt;/li&gt;
&lt;li&gt;&lt;a href="#perfpass"&gt;現在完了受動態：has been + 過去分詞&lt;/a&gt;&lt;/li&gt;
&lt;li&gt;&lt;a href="#makeq"&gt;長い動詞の疑問文：先頭1語だけ前へ&lt;/a&gt;&lt;/li&gt;
&lt;li&gt;&lt;a href="#summary"&gt;まとめ：ミスの出る箇所を決めておく&lt;/a&gt;&lt;/li&gt;
&lt;/ol&gt;
&lt;/div&gt;
&lt;/div&gt;
&lt;/div&gt;
&lt;/div&gt;
&lt;p&gt;&lt;!-- 動画① --&gt;&lt;/p&gt;
&lt;div id="movie1" class="card border-0 shadow-sm mt-4"&gt;
&lt;div class="card-body p-3 p-md-4"&gt;
&lt;div class="ratio ratio-16x9"&gt;&lt;iframe title="YouTube video player" src="https://www.youtube.com/embed/BUpW7yuWUZ0?si=OQkWCKEnVVxI7QXv" allowfullscreen="allowfullscreen"&gt;&lt;/iframe&gt;&lt;/div&gt;
&lt;/div&gt;
&lt;/div&gt;
&lt;p&gt;&lt;!-- 受動態の復習 --&gt;&lt;/p&gt;
&lt;div id="review" class="mt-5"&gt;
&lt;div class="card shadow-sm border-0"&gt;
&lt;div class="card-body p-4 p-md-5"&gt;
&lt;h3 class="mb-3"&gt;受動態の復習&lt;/h3&gt;
&lt;p class="mb-3"&gt;受動態の話をする前に、受動態について再度確認しましょう。&lt;/p&gt;
&lt;p class="mb-3"&gt;“&lt;span style="color: blue;"&gt;The motorbike&lt;/span&gt; was stolen.”という文は、「&lt;span style="color: blue;"&gt;そのバイク&lt;/span&gt;は盗まれた。」という意味です。&lt;br /&gt;
ここで注意したいのは、日本語で「バイク」と言った場合、オートバイを指すことが多いということです。&lt;br /&gt;
オートバイは英語で”&lt;span style="color: blue;"&gt;motorbike&lt;/span&gt;“または”&lt;span style="color: blue;"&gt;motorcycle&lt;/span&gt;“と言います。&lt;br /&gt;
一方、「自転車」は”&lt;span style="color: blue;"&gt;bike&lt;/span&gt;“です。間違えないようにしましょう。&lt;/p&gt;
&lt;div class="row g-3"&gt;
&lt;div class="col-lg-6"&gt;
&lt;div class="p-3 rounded-4 border bg-light h-100"&gt;
&lt;div class="fw-bold mb-2"&gt;受動態の見た目&lt;/div&gt;
&lt;ul class="mb-0"&gt;
&lt;li&gt;be動詞 + 過去分詞&lt;/li&gt;
&lt;li&gt;was stolen / is made / were used など&lt;/li&gt;
&lt;li&gt;時制は be動詞が担当する&lt;/li&gt;
&lt;/ul&gt;
&lt;/div&gt;
&lt;/div&gt;
&lt;div class="col-lg-6"&gt;
&lt;div class="p-3 rounded-4 border h-100"&gt;
&lt;div class="fw-bold mb-2"&gt;まず確認する2点&lt;/div&gt;
&lt;ul class="mb-0"&gt;
&lt;li&gt;be動詞が合っているか（is/are/was/were）&lt;/li&gt;
&lt;li&gt;動詞が過去分詞になっているか（stolen など）&lt;/li&gt;
&lt;/ul&gt;
&lt;/div&gt;
&lt;/div&gt;
&lt;/div&gt;
&lt;p class="mt-3 mb-0"&gt;受動態は、形そのものは短いのですが、テストでは「語順が少し変わる」場面（疑問文・疑問詞）が狙われます。&lt;br /&gt;
ここから先は、受動態を&lt;strong&gt;語順のルール&lt;/strong&gt;として決めていきましょう。&lt;/p&gt;
&lt;/div&gt;
&lt;/div&gt;
&lt;/div&gt;
&lt;p&gt;&lt;!-- 定義 --&gt;&lt;/p&gt;
&lt;div id="def" class="mt-5"&gt;
&lt;div class="card shadow-sm border-0"&gt;
&lt;div class="card-body p-4 p-md-5"&gt;
&lt;h3 class="mb-3"&gt;受動態の定義&lt;/h3&gt;
&lt;p class="mb-3"&gt;受動態とは、目的語を主語に変えた文のことです。例えば、元の文の目的語が”&lt;span style="color: blue;"&gt;The motorbike&lt;/span&gt;“であり、&lt;br /&gt;
動詞が”&lt;span style="color: blue;"&gt;stolen&lt;/span&gt;“である場合、「&lt;span style="color: blue;"&gt;The motorbike&lt;/span&gt; was &lt;span style="color: blue;"&gt;stolen&lt;/span&gt;.」となります。この文は受動態です。&lt;/p&gt;
&lt;div class="p-3 rounded-4 border bg-light"&gt;
&lt;div class="fw-bold mb-2"&gt;能動→受動の流れ（ざっくり）&lt;/div&gt;
&lt;ul class="mb-0"&gt;
&lt;li&gt;能動：Someone stole the motorbike.&lt;/li&gt;
&lt;li&gt;受動：The motorbike was stolen (by someone).&lt;/li&gt;
&lt;li&gt;「された側」を主語にして述べる&lt;/li&gt;
&lt;/ul&gt;
&lt;/div&gt;
&lt;p class="mt-3 mb-0"&gt;ただし、受動態は「変形の流れ」より、&lt;strong&gt;どんな時に受動態を選ぶのか&lt;/strong&gt;が大事です。&lt;br /&gt;
「誰がやったか」より「何が起きたか／どんな状態か」を言いたいとき、受動態が自然になります。&lt;/p&gt;
&lt;/div&gt;
&lt;/div&gt;
&lt;/div&gt;
&lt;p&gt;&lt;!-- 主語（by） --&gt;&lt;/p&gt;
&lt;div id="subject" class="mt-5"&gt;
&lt;div class="card shadow-sm border-0"&gt;
&lt;div class="card-body p-4 p-md-5"&gt;
&lt;h3 class="mb-3"&gt;受動態の主語について&lt;/h3&gt;
&lt;p class="mb-3"&gt;受動態の主語は、盗んだ人が特定されない場合があります。例えば、バイクが盗まれた場合、通常、盗んだ人は分かりません。&lt;br /&gt;
そのため、”&lt;span style="color: blue;"&gt;by someone&lt;/span&gt;“などの主語を付けることはできません。&lt;/p&gt;
&lt;details class="border rounded-4 p-3"&gt;
&lt;summary class="fw-bold"&gt;by ～ を付ける／付けないの判断&lt;/summary&gt;
&lt;div class="mt-3"&gt;
&lt;ul class="mb-0"&gt;
&lt;li&gt;&lt;strong&gt;付ける&lt;/strong&gt;：誰がやったかが重要／特定されている（by my father など）&lt;/li&gt;
&lt;li&gt;&lt;strong&gt;付けない&lt;/strong&gt;：犯人不明／言う必要がない／自然に省略される&lt;/li&gt;
&lt;li&gt;入試では「by を入れると不自然」な英文も出るので注意&lt;/li&gt;
&lt;/ul&gt;
&lt;/div&gt;
&lt;/details&gt;
&lt;p class="mt-3 mb-0"&gt;「by を付けない＝情報が足りない」ではなく、英語としては自然な選択です。&lt;br /&gt;
受動態は、伝えたい焦点をはっきりさせるための形でもあります。&lt;/p&gt;
&lt;/div&gt;
&lt;/div&gt;
&lt;/div&gt;
&lt;p&gt;&lt;!-- 疑問文（Yes/No） --&gt;&lt;/p&gt;
&lt;div id="q1" class="mt-5"&gt;
&lt;div class="card shadow-sm border-0"&gt;
&lt;div class="card-body p-4 p-md-5"&gt;
&lt;h3 class="mb-3"&gt;受動態の疑問文の作り方&lt;/h3&gt;
&lt;p class="mb-3"&gt;受動態の疑問文は2通りあります。1つ目は、ただ疑問文にしたい場合です。&lt;br /&gt;
例えば、「そのバイクは盗まれました。」という文を疑問文にすると、「そのバイク盗まれたのですか？」となります。&lt;br /&gt;
この場合、主語とbe動詞の位置を入れ替えるだけです。&lt;/p&gt;
&lt;div class="row g-3"&gt;
&lt;div class="col-md-6"&gt;
&lt;div class="p-3 rounded-4 border bg-light h-100"&gt;
&lt;div class="fw-bold mb-2"&gt;肯定文 → 疑問文&lt;/div&gt;
&lt;ul class="mb-0"&gt;
&lt;li&gt;The motorbike &lt;strong&gt;was&lt;/strong&gt; stolen.&lt;/li&gt;
&lt;li&gt;&lt;strong&gt;Was&lt;/strong&gt; the motorbike stolen?&lt;/li&gt;
&lt;li&gt;be動詞だけ前へ（was/is/are など）&lt;/li&gt;
&lt;/ul&gt;
&lt;/div&gt;
&lt;/div&gt;
&lt;div class="col-md-6"&gt;
&lt;div class="p-3 rounded-4 border h-100"&gt;
&lt;div class="fw-bold mb-2"&gt;ミスが出やすい点&lt;/div&gt;
&lt;ul class="mb-0"&gt;
&lt;li&gt;be動詞を動かし忘れる&lt;/li&gt;
&lt;li&gt;過去分詞を元の動詞に戻してしまう&lt;/li&gt;
&lt;li&gt;疑問符を付け忘れる&lt;/li&gt;
&lt;/ul&gt;
&lt;/div&gt;
&lt;/div&gt;
&lt;/div&gt;
&lt;p&gt;&lt;!-- CTA（過去問演習講座） --&gt;&lt;/p&gt;
&lt;div class="card border-0 shadow-sm mt-4"&gt;
&lt;div class="card-body p-3 p-md-4" style="border: 2px solid #FF8C00; background: #ffe5b4;"&gt;
&lt;div class="row g-3 align-items-center"&gt;
&lt;div class="col-auto"&gt;&lt;img decoding="async" style="max-width: 110px; height: auto;" src="http://eng-support.com/wp-content/uploads/2023/03/cropped-logo.jpg" alt="英語教室「サポート」のロゴ" /&gt;&lt;/div&gt;
&lt;div class="col"&gt;
&lt;p class="mb-2 fw-bold" style="margin: 5px 0;"&gt;英語教室「サポート」の『過去問演習講座』：完璧な分析と対策を！&lt;/p&gt;
&lt;p&gt;&lt;a class="btn btn-warning fw-bold" href="https://eng-support.com/kouza/#過去問演習講座" target="_blank" rel="noopener"&gt;詳細を見る&lt;/a&gt;&lt;/p&gt;
&lt;/div&gt;
&lt;/div&gt;
&lt;/div&gt;
&lt;/div&gt;
&lt;/div&gt;
&lt;/div&gt;
&lt;/div&gt;
&lt;p&gt;&lt;!-- 主語が疑問詞 --&gt;&lt;/p&gt;
&lt;div id="whsubj" class="mt-5"&gt;
&lt;div class="card shadow-sm border-0"&gt;
&lt;div class="card-body p-4 p-md-5"&gt;
&lt;h3 class="mb-3"&gt;主語が疑問詞の場合&lt;/h3&gt;
&lt;p class="mb-3"&gt;もう1つの場合は、主語が疑問詞になった場合です。この場合も、通常の受動態と同じ語順の文を作ります。&lt;br /&gt;
ただし、疑問詞は三人称単数として扱われます。例えば、「&lt;span style="color: red;"&gt;What&lt;/span&gt; was stolen?」となります。&lt;/p&gt;
&lt;div class="p-3 rounded-4 border bg-light"&gt;
&lt;div class="fw-bold mb-2"&gt;ここが重要：語順が変わらない&lt;/div&gt;
&lt;ul class="mb-0"&gt;
&lt;li&gt;主語が疑問詞：&lt;span style="color: red;"&gt;What&lt;/span&gt; was stolen?&lt;/li&gt;
&lt;li&gt;be動詞を前に出さない（肯定文と同じ並び）&lt;/li&gt;
&lt;li&gt;疑問詞は三人称単数扱い → be動詞を適切に選ぶ&lt;/li&gt;
&lt;/ul&gt;
&lt;/div&gt;
&lt;details class="border rounded-4 p-3 mt-3"&gt;
&lt;summary class="fw-bold"&gt;よくある取り違え&lt;/summary&gt;
&lt;div class="mt-3"&gt;
&lt;ul class="mb-0"&gt;
&lt;li&gt;× What &lt;strong&gt;was&lt;/strong&gt; the motorbike stolen?（主語が何か不明な形になりやすい）&lt;/li&gt;
&lt;li&gt;○ What was stolen?（盗まれたものは何？）&lt;/li&gt;
&lt;li&gt;○ What was the motorbike?（別の意味になりやすいので注意）&lt;/li&gt;
&lt;/ul&gt;
&lt;/div&gt;
&lt;/details&gt;
&lt;p class="mt-3 mb-0"&gt;「疑問文＝動詞を前へ」と思い込むと、ここで点を落とします。&lt;br /&gt;
&lt;strong&gt;疑問詞が主語のときは、語順は肯定文のまま&lt;/strong&gt;、これを丸ごと覚えてください。&lt;/p&gt;
&lt;/div&gt;
&lt;/div&gt;
&lt;/div&gt;
&lt;hr class="my-5" /&gt;
&lt;p&gt;&lt;!-- 動画② --&gt;&lt;/p&gt;
&lt;div id="movie2" class="card border-0 shadow-sm"&gt;
&lt;div class="card-body p-3 p-md-4"&gt;
&lt;div class="ratio ratio-16x9"&gt;&lt;iframe title="YouTube video player" src="https://www.youtube.com/embed/LwtlGE3aMtY?si=8LRnKRYeggSX60SU" allowfullscreen="allowfullscreen"&gt;&lt;/iframe&gt;&lt;/div&gt;
&lt;/div&gt;
&lt;/div&gt;
&lt;p&gt;&lt;!-- 現在完了の受動態 --&gt;&lt;/p&gt;
&lt;div id="perfpass" class="mt-5"&gt;
&lt;div class="card shadow-sm border-0"&gt;
&lt;div class="card-body p-4 p-md-5"&gt;
&lt;h3 class="mb-3"&gt;現在完了の受動態について&lt;/h3&gt;
&lt;p class="mb-3"&gt;現在完了の受動態について考えてみましょう。例えば、「The thief has been arrested.」という文があります。&lt;br /&gt;
「その泥棒は逮捕されています。」という意味です。この場合の”&lt;span style="color: red;"&gt;has been&lt;/span&gt;“は現在完了を示しています。&lt;br /&gt;
現在完了は、過去に行われたアクションの結果が現在に影響を与えることを示します。&lt;br /&gt;
つまり、泥棒は以前に逮捕され、その結果、今は安心しているということです。&lt;/p&gt;
&lt;p class="mb-3"&gt;泥棒が逮捕された結果、住民は安心しています。しかし、現在完了の受動態を使う場合、&lt;br /&gt;
単に過去の出来事を伝えるだけでなく、その結果に焦点を当てることが重要です。&lt;br /&gt;
警察は住民に対して、泥棒が逮捕されたことで安心してもらいたいのです。&lt;/p&gt;
&lt;div class="row g-3"&gt;
&lt;div class="col-md-6"&gt;
&lt;div class="p-3 rounded-4 border bg-light h-100"&gt;
&lt;div class="fw-bold mb-2"&gt;形のまとめ&lt;/div&gt;
&lt;ul class="mb-0"&gt;
&lt;li&gt;現在完了：has/have + 過去分詞&lt;/li&gt;
&lt;li&gt;受動態：be + 過去分詞&lt;/li&gt;
&lt;li&gt;合体：has/have been + 過去分詞&lt;/li&gt;
&lt;/ul&gt;
&lt;/div&gt;
&lt;/div&gt;
&lt;div class="col-md-6"&gt;
&lt;div class="p-3 rounded-4 border h-100"&gt;
&lt;div class="fw-bold mb-2"&gt;意味のまとめ&lt;/div&gt;
&lt;ul class="mb-0"&gt;
&lt;li&gt;逮捕された（過去）&lt;/li&gt;
&lt;li&gt;その結果として今そうなっている（現在）&lt;/li&gt;
&lt;li&gt;「今の状態」に焦点が当たる&lt;/li&gt;
&lt;/ul&gt;
&lt;/div&gt;
&lt;/div&gt;
&lt;/div&gt;
&lt;p&gt;&lt;!-- CTA（ブレイクスルーゼミ） --&gt;&lt;/p&gt;
&lt;div class="card border-0 shadow-sm mt-4"&gt;
&lt;div class="card-body p-3 p-md-4" style="border: 2px solid #FF8C00; background: #ffe5b4;"&gt;
&lt;div class="row g-3 align-items-center"&gt;
&lt;div class="col-auto"&gt;&lt;img decoding="async" style="max-width: 110px; height: auto;" src="http://eng-support.com/wp-content/uploads/2023/03/cropped-logo.jpg" alt="英語教室「サポート」のロゴ" /&gt;&lt;/div&gt;
&lt;div class="col"&gt;
&lt;p class="mb-2 fw-bold" style="margin: 5px 0;"&gt;英語教室「サポート」の『ブレイクスルーゼミ』：弱点探しをサポートします！&lt;/p&gt;
&lt;p&gt;&lt;a class="btn btn-warning fw-bold" href="https://eng-support.com/kouza/#ブレイクスルーゼミ" target="_blank" rel="noopener"&gt;詳細を見る&lt;/a&gt;&lt;/p&gt;
&lt;/div&gt;
&lt;/div&gt;
&lt;/div&gt;
&lt;/div&gt;
&lt;/div&gt;
&lt;/div&gt;
&lt;/div&gt;
&lt;p&gt;&lt;!-- has been arrested の分解 --&gt;&lt;/p&gt;
&lt;div id="makeq" class="mt-5"&gt;
&lt;div class="card shadow-sm border-0"&gt;
&lt;div class="card-body p-4 p-md-5"&gt;
&lt;h3 class="mb-3"&gt;“has been arrested”について考える&lt;/h3&gt;
&lt;p class="mb-3"&gt;“&lt;span style="color: red;"&gt;has been&lt;/span&gt;“は現在完了を示し、”&lt;span style="color: blue;"&gt;arrested&lt;/span&gt;“は”arrest”の過去分詞です。&lt;br /&gt;
この場合、”&lt;span style="color: blue;"&gt;arrest&lt;/span&gt;“は動詞であり、受動態を表します。&lt;br /&gt;
つまり、”&lt;span style="color: red;"&gt;has been arrested&lt;/span&gt;“は現在完了の受動態です。&lt;/p&gt;
&lt;h3 class="mb-3"&gt;疑問文の作成&lt;/h3&gt;
&lt;p class="mb-3"&gt;疑問文を作る場合、最初の”&lt;span style="color: red;"&gt;has&lt;/span&gt;“だけが主語の前に移動します。&lt;br /&gt;
つまり、”&lt;span style="color: red;"&gt;Has&lt;/span&gt; the thief been arrested?”となります。&lt;br /&gt;
このように、動詞の部分が3語以上になる場合でも、疑問文では最初の1語だけが主語の前に出され、&lt;br /&gt;
残りの部分は主語の後ろに残ります。この考え方を覚えておくと、疑問文を簡単に作成することができます。&lt;/p&gt;
&lt;div class="p-3 rounded-4 border bg-light"&gt;
&lt;div class="fw-bold mb-2"&gt;長い動詞の疑問文：ルール1本&lt;/div&gt;
&lt;ul class="mb-0"&gt;
&lt;li&gt;先頭の助動詞（has/have/was/is など）だけ前へ&lt;/li&gt;
&lt;li&gt;残り（been / 過去分詞）は主語の後ろに残す&lt;/li&gt;
&lt;li&gt;例：Has the thief been arrested?&lt;/li&gt;
&lt;/ul&gt;
&lt;/div&gt;
&lt;details class="border rounded-4 p-3 mt-3"&gt;
&lt;summary class="fw-bold"&gt;ここでの頻出ミス&lt;/summary&gt;
&lt;div class="mt-3"&gt;
&lt;ul class="mb-0"&gt;
&lt;li&gt;× Has been the thief arrested?（主語の位置が乱れる）&lt;/li&gt;
&lt;li&gt;× Has the thief arrested?（受動態が消える）&lt;/li&gt;
&lt;li&gt;○ Has the thief been arrested?（先頭1語だけ移動）&lt;/li&gt;
&lt;/ul&gt;
&lt;/div&gt;
&lt;/details&gt;
&lt;p class="mt-3 mb-0"&gt;受動態の疑問文は「be動詞を前へ」、現在完了受動態は「has を前へ」。&lt;br /&gt;
どちらも共通しているのは、&lt;strong&gt;先頭の1語だけを動かす&lt;/strong&gt;という考え方です。&lt;br /&gt;
ここが決まると、動詞が長くなっても乱れません。&lt;/p&gt;
&lt;p&gt;&lt;!-- CTA（基礎力徹底講座） --&gt;&lt;/p&gt;
&lt;div class="card border-0 shadow-sm mt-4"&gt;
&lt;div class="card-body p-3 p-md-4" style="border: 2px solid #FF8C00; background: #FFE5B4;"&gt;
&lt;div class="row g-3 align-items-center"&gt;
&lt;div class="col-auto"&gt;&lt;img decoding="async" style="max-width: 110px; height: auto;" src="http://eng-support.com/wp-content/uploads/2023/03/cropped-logo.jpg" alt="英語教室「サポート」のロゴ" /&gt;&lt;/div&gt;
&lt;div class="col"&gt;
&lt;p class="mb-2 fw-bold" style="margin: 5px 0;"&gt;英語教室「サポート」の『基礎力徹底講座』：スタートラインはどこでもOK！&lt;/p&gt;
&lt;p&gt;&lt;a class="btn btn-warning fw-bold" href="https://eng-support.com/kouza/#基礎力徹底講座" target="_blank" rel="noopener"&gt;詳細を見る&lt;/a&gt;&lt;/p&gt;
&lt;/div&gt;
&lt;/div&gt;
&lt;/div&gt;
&lt;/div&gt;
&lt;/div&gt;
&lt;/div&gt;
&lt;/div&gt;
&lt;p&gt;&lt;!-- まとめ --&gt;&lt;/p&gt;
&lt;div id="summary" class="mt-5"&gt;
&lt;div class="card shadow-sm border-0"&gt;
&lt;div class="card-body p-4 p-md-5"&gt;
&lt;h4 class="mb-3"&gt;まとめ&lt;/h4&gt;
&lt;p class="mb-3"&gt;受動態は、形を覚えるよりも語順を決めると得点が安定します。&lt;br /&gt;
とくに「疑問文の2通り（Yes/No と 主語が疑問詞）」と、「has been + 過去分詞」のように動詞が長くなる場面は頻出です。&lt;br /&gt;
例文を音読して、語順ごと覚えるのが一番早いです。&lt;/p&gt;
&lt;div class="p-3 rounded-4 border bg-light"&gt;
&lt;div class="fw-bold mb-2"&gt;このページの要点&lt;/div&gt;
&lt;ul class="mb-0"&gt;
&lt;li&gt;受動態は &lt;strong&gt;be動詞 + 過去分詞&lt;/strong&gt;&lt;/li&gt;
&lt;li&gt;Yes/No の疑問文は &lt;strong&gt;be動詞を前へ&lt;/strong&gt;&lt;/li&gt;
&lt;li&gt;疑問詞が主語なら &lt;strong&gt;語順は肯定文のまま&lt;/strong&gt;&lt;/li&gt;
&lt;li&gt;現在完了受動態は &lt;strong&gt;has/have been + 過去分詞&lt;/strong&gt;&lt;/li&gt;
&lt;li&gt;動詞が長い疑問文でも &lt;strong&gt;先頭1語だけを前へ&lt;/strong&gt;&lt;/li&gt;
&lt;/ul&gt;
&lt;/div&gt;
&lt;div class="d-grid gap-2 d-md-flex mt-4"&gt;&lt;a class="btn btn-outline-dark btn-lg" href="https://eng-support.com/kouza/" target="_blank" rel="noopener"&gt;講座一覧を見る&lt;/a&gt;&lt;br /&gt;
&lt;a class="btn btn-warning btn-lg fw-bold" href="https://eng-support.com/kouza/#ブレイクスルーゼミ" target="_blank" rel="noopener"&gt;ブレイクスルーゼミを見る&lt;/a&gt;&lt;/div&gt;
&lt;/div&gt;
&lt;/div&gt;
&lt;/div&gt;
&lt;/section&gt;
&lt;p&gt;&amp;nbsp;&lt;/p&gt;
&lt;section id="veu_cta-606" class="veu_cta"&gt;
&lt;div class="cta_body"&gt;&lt;/div&gt;
&lt;p&gt;&lt;!-- [ /.vkExUnit_cta_body ] --&gt;&lt;/p&gt;
&lt;/section&gt;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</si>
  <si>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https://eng-support.com/column/progress-book1-lesson11-2/</t>
  </si>
  <si>
    <t>以下のページは不自然なワードを使用しています。
これらを適切に自然な言葉に置き換えて下さい。
なお、本文の装飾や構造は絶対に変えないでください。
【対象ページURL】
https://eng-support.com/column/progress-book1-lesson11-2/
【検出された不自然ワード】
- 型
【本文】
------
&lt;p&gt;&amp;nbsp;&lt;/p&gt;
&lt;p&gt;&lt;!-- YouTube動画（CTAとしてそのまま利用） --&gt;&lt;br /&gt;
&lt;iframe title="YouTube video player" src="https://www.youtube.com/embed/UTldpZHVISw"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&lt;p&gt;このページでは、Book1 Lesson11 シーン2で扱う、&lt;strong&gt;「疑問詞が主語になる疑問文」&lt;/strong&gt;を詳しく解説します。特に、&lt;/p&gt;
&lt;ul&gt;
&lt;li&gt;&lt;strong&gt;通常の一般動詞の疑問文&lt;/strong&gt;と、&lt;strong&gt;疑問詞が主語になる疑問文&lt;/strong&gt;の違い&lt;/li&gt;
&lt;li&gt;&lt;strong&gt;直訳（英語の語順どおりの訳）&lt;/strong&gt;と&lt;strong&gt;意訳（自然な日本語訳）&lt;/strong&gt;の使い分け&lt;/li&gt;
&lt;li&gt;&lt;strong&gt;三人称単数扱い&lt;/strong&gt;や &lt;code&gt;The police&lt;/code&gt; など、入試に直結する文法ポイント&lt;/li&gt;
&lt;li&gt;&lt;strong&gt;疑問詞が主語のときの答え方&lt;/strong&gt;のルール&lt;/li&gt;
&lt;/ul&gt;
&lt;p&gt;を整理していきます。動画の内容をベースにしつつ、復習・自習しやすいようにまとめ直しています。&lt;/p&gt;
&lt;section class="quickanswer" style="margin: 1.2em 0 1.6em; padding: 1.1em 1.1em 0.95em; border: 1px solid #e6e6e6; border-radius: 10px; background: #fafafa;"&gt;
&lt;h2 style="margin: 0 0 .6em; font-size: 1.25em; line-height: 1.4;"&gt;疑問詞が主語の疑問文（要点：この形だけ）&lt;/h2&gt;
&lt;p style="margin: 0 0 .85em; line-height: 1.85;"&gt;疑問詞が&lt;strong&gt;主語&lt;/strong&gt;のときは、語順は&lt;strong&gt;「疑問詞＋動詞」&lt;/strong&gt;になり、&lt;strong&gt;do/does/did は使いません&lt;/strong&gt;。原則は&lt;strong&gt;三人称単数扱い&lt;/strong&gt;（is/was/動詞+s）で受けるのが安全です。&lt;/p&gt;
&lt;div style="overflow-x: auto; -webkit-overflow-scrolling: touch; margin: 0 0 .95em;"&gt;
&lt;table style="width: 100%; border-collapse: collapse; background: #fff;"&gt;
&lt;thead&gt;
&lt;tr&gt;
&lt;th style="border: 1px solid #e6e6e6; padding: .55em; background: #f1f4f8; text-align: left; white-space: nowrap;"&gt;知りたいこと&lt;/th&gt;
&lt;th style="border: 1px solid #e6e6e6; padding: .55em; background: #f1f4f8; text-align: left; white-space: nowrap;"&gt;結論テンプレ&lt;/th&gt;
&lt;th style="border: 1px solid #e6e6e6; padding: .55em; background: #f1f4f8; text-align: left;"&gt;例文（形を確認）&lt;/th&gt;
&lt;th style="border: 1px solid #e6e6e6; padding: .55em; background: #f1f4f8; text-align: left;"&gt;よくあるミス&lt;/th&gt;
&lt;/tr&gt;
&lt;/thead&gt;
&lt;tbody&gt;
&lt;tr&gt;
&lt;td style="border: 1px solid #e6e6e6; padding: .55em; line-height: 1.8;"&gt;&lt;strong&gt;作り方&lt;/strong&gt;&lt;br /&gt;
&lt;span style="color: #555; font-size: .92em;"&gt;（疑問文 作り方）&lt;/span&gt;&lt;/td&gt;
&lt;td style="border: 1px solid #e6e6e6; padding: .55em; line-height: 1.8;"&gt;&lt;strong&gt;疑問詞（＝主語）＋動詞&lt;/strong&gt;&lt;br /&gt;
&lt;span style="color: #555; font-size: .92em;"&gt;do/does/did は不要&lt;/span&gt;&lt;/td&gt;
&lt;td style="border: 1px solid #e6e6e6; padding: .55em; line-height: 1.8;"&gt;&lt;code&gt;Who took the money?&lt;/code&gt;&lt;br /&gt;
&lt;span style="color: #555;"&gt;（× &lt;code&gt;Did who take ...&lt;/code&gt; にはしない）&lt;/span&gt;&lt;/td&gt;
&lt;td style="border: 1px solid #e6e6e6; padding: .55em; line-height: 1.8;"&gt;「疑問文＝必ず do/does/did」と決めつける&lt;/td&gt;
&lt;/tr&gt;
&lt;tr&gt;
&lt;td style="border: 1px solid #e6e6e6; padding: .55em; line-height: 1.8;"&gt;&lt;strong&gt;見分け方&lt;/strong&gt;&lt;br /&gt;
&lt;span style="color: #555; font-size: .92em;"&gt;（疑問詞 主語 動詞）&lt;/span&gt;&lt;/td&gt;
&lt;td style="border: 1px solid #e6e6e6; padding: .55em; line-height: 1.8;"&gt;疑問詞の直後が&lt;strong&gt;do/does/did&lt;/strong&gt;なら主語ではない。&lt;br /&gt;
直後が&lt;strong&gt;いきなり動詞&lt;/strong&gt;なら、疑問詞が主語の可能性が高い。&lt;/td&gt;
&lt;td style="border: 1px solid #e6e6e6; padding: .55em; line-height: 1.8;"&gt;&lt;code&gt;When did you play tennis?&lt;/code&gt;（主語＝&lt;code&gt;you&lt;/code&gt;）&lt;br /&gt;
&lt;code&gt;What comes after January?&lt;/code&gt;（主語＝&lt;code&gt;What&lt;/code&gt;）&lt;/td&gt;
&lt;td style="border: 1px solid #e6e6e6; padding: .55em; line-height: 1.8;"&gt;日本語訳だけで判断して、英語のS/Vが見えなくなる&lt;/td&gt;
&lt;/tr&gt;
&lt;tr&gt;
&lt;td style="border: 1px solid #e6e6e6; padding: .55em; line-height: 1.8;"&gt;&lt;strong&gt;動詞の形&lt;/strong&gt;&lt;br /&gt;
&lt;span style="color: #555; font-size: .92em;"&gt;（疑問詞 三人称単数）&lt;/span&gt;&lt;/td&gt;
&lt;td style="border: 1px solid #e6e6e6; padding: .55em; line-height: 1.8;"&gt;原則：疑問詞主語は&lt;strong&gt;三人称単数&lt;/strong&gt;として受ける。&lt;br /&gt;
→ 一般動詞は&lt;strong&gt;-s&lt;/strong&gt;、be動詞は&lt;strong&gt;is/was&lt;/strong&gt;が基本。&lt;/td&gt;
&lt;td style="border: 1px solid #e6e6e6; padding: .55em; line-height: 1.8;"&gt;&lt;code&gt;What comes after January?&lt;/code&gt;（&lt;strong&gt;comes&lt;/strong&gt;）&lt;br /&gt;
&lt;code&gt;Who is thirsty?&lt;/code&gt;（&lt;strong&gt;is&lt;/strong&gt;）&lt;br /&gt;
&lt;code&gt;What ( ) invented by Edison?&lt;/code&gt; → &lt;strong&gt;was&lt;/strong&gt;&lt;/td&gt;
&lt;td style="border: 1px solid #e6e6e6; padding: .55em; line-height: 1.8;"&gt;&lt;code&gt;What come ...&lt;/code&gt; とsを落とす／&lt;br /&gt;
「中身が複数っぽい」から &lt;code&gt;were&lt;/code&gt; を選ぶ&lt;/td&gt;
&lt;/tr&gt;
&lt;tr&gt;
&lt;td style="border: 1px solid #e6e6e6; padding: .55em; line-height: 1.8;"&gt;&lt;strong&gt;答え方&lt;/strong&gt;&lt;br /&gt;
&lt;span style="color: #555; font-size: .92em;"&gt;（疑問詞 答え方）&lt;/span&gt;&lt;/td&gt;
&lt;td style="border: 1px solid #e6e6e6; padding: .55em; line-height: 1.8;"&gt;質問文が&lt;strong&gt;一般動詞&lt;/strong&gt;なら、答えは&lt;strong&gt;主語＋動詞&lt;/strong&gt;（必要なら過去形のまま）。&lt;br /&gt;
質問文が&lt;strong&gt;be動詞&lt;/strong&gt;なら、答えは&lt;strong&gt;主語＋be&lt;/strong&gt;。&lt;br /&gt;
※「didで受ける」かどうかは、質問文の形で決める。&lt;/td&gt;
&lt;td style="border: 1px solid #e6e6e6; padding: .55em; line-height: 1.8;"&gt;Q: &lt;code&gt;Who took the money?&lt;/code&gt;&lt;br /&gt;
A: &lt;code&gt;Tom took it.&lt;/code&gt; / &lt;code&gt;He did.&lt;/code&gt;Q: &lt;code&gt;Who is washing the dishes?&lt;/code&gt;&lt;br /&gt;
A: &lt;code&gt;My brother is.&lt;/code&gt;&lt;/td&gt;
&lt;td style="border: 1px solid #e6e6e6; padding: .55em; line-height: 1.8;"&gt;何でも &lt;code&gt;Yes, I do.&lt;/code&gt; 型で答えようとして混乱する&lt;/td&gt;
&lt;/tr&gt;
&lt;/tbody&gt;
&lt;/table&gt;
&lt;/div&gt;
&lt;div style="margin: 0 0 .95em;"&gt;
&lt;p style="margin: 0 0 .45em; font-weight: bold;"&gt;本文で迷わない3ステップ（減点を防ぐ順番）&lt;/p&gt;
&lt;ul style="margin: 0; padding-left: 1.2em; line-height: 1.9;"&gt;
&lt;li&gt;① 疑問詞の直後を見る（&lt;strong&gt;do/does/did&lt;/strong&gt; か、&lt;strong&gt;いきなり動詞&lt;/strong&gt;か）。&lt;/li&gt;
&lt;li&gt;② 主語なら原則&lt;strong&gt;三人称単数&lt;/strong&gt;で受ける（is/was、動詞+s を優先）。&lt;/li&gt;
&lt;li&gt;③ 訳は最後（先に形でS/Vを見える化→そのあと自然な日本語にまとめる）。&lt;/li&gt;
&lt;/ul&gt;
&lt;p style="margin: .55em 0 0; color: #555; line-height: 1.8; font-size: .95em;"&gt;※主語になれる疑問詞は基本 &lt;strong&gt;Who / What / Which&lt;/strong&gt; ですが、「いつも主語」とは限らないので、最後は形で判断します。&lt;/p&gt;
&lt;/div&gt;
&lt;div style="padding: .85em .9em; background: #fff; border: 1px solid #ededed; border-radius: 8px;"&gt;
&lt;p style="margin: 0 0 .55em; font-weight: bold;"&gt;ミニFAQ&lt;/p&gt;
&lt;p style="margin: 0 0 .6em; line-height: 1.85;"&gt;&lt;strong&gt;Q. 「疑問詞が主語」かどうか最速で見抜くには？&lt;/strong&gt;&lt;br /&gt;
A. &lt;strong&gt;疑問詞の直後&lt;/strong&gt;だけ見ます。&lt;strong&gt;do/does/did&lt;/strong&gt;が来ていれば主語ではなく、&lt;strong&gt;いきなり動詞&lt;/strong&gt;が来ていれば疑問詞が主語の可能性が高いです。&lt;/p&gt;
&lt;p style="margin: 0 0 .6em; line-height: 1.85;"&gt;&lt;strong&gt;Q. 答え方はどう決める？（didで受ける？ beで受ける？）&lt;/strong&gt;&lt;br /&gt;
A. 質問文が&lt;strong&gt;一般動詞&lt;/strong&gt;なら「主語＋動詞（必要なら過去形）」、&lt;strong&gt;be動詞&lt;/strong&gt;なら「主語＋be」です。先に質問文のVが一般動詞かbeかを見て、定番の形を選びます。&lt;/p&gt;
&lt;p style="margin: 0; line-height: 1.85;"&gt;&lt;strong&gt;Q. didとdoesの違いで混乱する人は何を基準にまとめる？&lt;/strong&gt;&lt;br /&gt;
A. まず「疑問詞が&lt;strong&gt;主語ではない&lt;/strong&gt;普通の疑問文」で使うもの、と整理します。その上で、&lt;strong&gt;did＝過去&lt;/strong&gt;、&lt;strong&gt;does＝三単現の現在&lt;/strong&gt;。ただしこのページの主題どおり、疑問詞が主語なら&lt;strong&gt;そもそも did/does を置かない&lt;/strong&gt;場面がある、という順番で押さえると混乱が減ります。&lt;/p&gt;
&lt;/div&gt;
&lt;/section&gt;
&lt;p&gt;&lt;img decoding="async" loading="lazy" class="alignnone size-full wp-image-349" src="http://eng-support.com/wp-content/uploads/2023/05/IMG_0487.jpg" sizes="(max-width: 1200px) 100vw, 1200px" srcset="https://eng-support.com/wp-content/uploads/2023/05/IMG_0487.jpg 1200w, https://eng-support.com/wp-content/uploads/2023/05/IMG_0487-300x37.jpg 300w, https://eng-support.com/wp-content/uploads/2023/05/IMG_0487-1024x126.jpg 1024w, https://eng-support.com/wp-content/uploads/2023/05/IMG_0487-768x95.jpg 768w" alt="疑問詞が主語の文例: 'Who took the money?' 主語が疑問詞'Who'のため、'took'は過去形がそのまま使用されている" width="1200" height="148" /&gt;&lt;/p&gt;
&lt;h2&gt;1. 先に「普通の疑問文」との違いを押さえる&lt;/h2&gt;
&lt;h3&gt;1-1. 一般動詞の基本的な疑問文パターン&lt;/h3&gt;
&lt;p&gt;中1〜中2で先に習っているのは、次のような&lt;strong&gt;「do / does / did + 主語 + 動詞の原形」&lt;/strong&gt;というパターンです。&lt;/p&gt;
&lt;ul&gt;
&lt;li&gt;&lt;code&gt;Do you like music?&lt;/code&gt; – 「あなたは音楽が好きですか。」&lt;/li&gt;
&lt;li&gt;&lt;code&gt;Does she like music?&lt;/code&gt; – 「彼女は音楽が好きですか。」&lt;/li&gt;
&lt;li&gt;&lt;code&gt;Did you play tennis?&lt;/code&gt; – 「あなたはテニスをしましたか。」&lt;/li&gt;
&lt;/ul&gt;
&lt;p&gt;ここでは、&lt;/p&gt;
&lt;ul&gt;
&lt;li&gt;&lt;strong&gt;文頭の Do / Does / Did が「疑問文のしるし」&lt;/strong&gt;&lt;/li&gt;
&lt;li&gt;&lt;strong&gt;そのあとに主語（you / she など）&lt;/strong&gt;&lt;/li&gt;
&lt;li&gt;&lt;strong&gt;動詞は必ず原形（like / play など）&lt;/strong&gt;&lt;/li&gt;
&lt;/ul&gt;
&lt;p&gt;というルールで作られていることを確認しておきましょう。&lt;/p&gt;
&lt;h3&gt;1-2. 疑問詞付きの普通の疑問文&lt;/h3&gt;
&lt;p&gt;ここに&lt;strong&gt;疑問詞（When / What / Where / Why など）&lt;/strong&gt;が付くと、以下のようになります。&lt;/p&gt;
&lt;ul&gt;
&lt;li&gt;&lt;code&gt;When did you play tennis?&lt;/code&gt;&lt;br /&gt;
「あなたいつテニスをしましたか。」&lt;/li&gt;
&lt;li&gt;&lt;code&gt;What do you have in your bag?&lt;/code&gt;&lt;br /&gt;
「あなたは鞄の中に何を持っていますか。」（直訳）&lt;br /&gt;
⇒ 自然な日本語だと「鞄の中に何が入っていますか。」（意訳）&lt;/li&gt;
&lt;/ul&gt;
&lt;p&gt;この2つの文では、&lt;/p&gt;
&lt;ul&gt;
&lt;li&gt;&lt;strong&gt;主語はどちらも &lt;code&gt;you&lt;/code&gt;&lt;/strong&gt;&lt;/li&gt;
&lt;li&gt;&lt;strong&gt;疑問詞（When / What）は主語ではない&lt;/strong&gt;&lt;/li&gt;
&lt;/ul&gt;
&lt;p&gt;という点が重要です。&lt;/p&gt;
&lt;h3&gt;1-3. 「直訳」と「意訳」を意識して使い分ける&lt;/h3&gt;
&lt;p&gt;&lt;code&gt;What do you have in your bag?&lt;/code&gt; を訳す時、多くの人は最初から自然な日本語だけを考えがちです。&lt;/p&gt;
&lt;ul&gt;
&lt;li&gt;直訳 … 「あなたは鞄の中に何を持っていますか。」&lt;/li&gt;
&lt;li&gt;意訳 … 「鞄の中に何が入っていますか。」&lt;/li&gt;
&lt;/ul&gt;
&lt;p&gt;英語の学習では、次の順番を習慣にするのがおすすめです。&lt;/p&gt;
&lt;ol&gt;
&lt;li&gt;&lt;strong&gt;先に直訳をして、英語の S（主語）と V（動詞）を意識する&lt;/strong&gt;&lt;/li&gt;
&lt;li&gt;そのあとで、日本語として自然な形に&lt;strong&gt;意訳&lt;/strong&gt;する&lt;/li&gt;
&lt;/ol&gt;
&lt;blockquote&gt;&lt;p&gt;直訳は日本語として少し不自然でもOK。&lt;br /&gt;
「英語の文法どおりに訳した日本語」が直訳です。&lt;br /&gt;
そのうえで、読みやすい日本語に直したものが意訳です。&lt;/p&gt;&lt;/blockquote&gt;
&lt;p&gt;&lt;span style="color: #ff0000;"&gt;意訳だけに頼っていると、英語の文法構造が見えなくなりがちです。&lt;/span&gt;「どうも英語が分からない」という人は、まず&lt;strong&gt;直訳する習慣&lt;/strong&gt;を付けてみると良いでしょう。&lt;/p&gt;
&lt;h2&gt;2. 疑問詞が主語になる疑問文の基本&lt;/h2&gt;
&lt;h3&gt;2-1. 例文「Who took the money?」&lt;/h3&gt;
&lt;p&gt;&lt;img decoding="async" loading="lazy" class="alignnone size-full wp-image-348" src="http://eng-support.com/wp-content/uploads/2023/05/IMG_0487-1.jpg" sizes="(max-width: 1200px) 100vw, 1200px" srcset="https://eng-support.com/wp-content/uploads/2023/05/IMG_0487-1.jpg 1200w, https://eng-support.com/wp-content/uploads/2023/05/IMG_0487-1-300x96.jpg 300w, https://eng-support.com/wp-content/uploads/2023/05/IMG_0487-1-1024x328.jpg 1024w, https://eng-support.com/wp-content/uploads/2023/05/IMG_0487-1-768x246.jpg 768w" alt="例文: 'Who took the money?' 主語が疑問詞'Who'のため、過去形'took'がそのまま使用される。『そのお金を持って行ったのは誰？" width="1200" height="384" /&gt;&lt;/p&gt;
&lt;p&gt;次が、このレッスンの本題です。&lt;/p&gt;
&lt;p&gt;&lt;code&gt;Who took the money?&lt;/code&gt;&lt;/p&gt;
&lt;ul&gt;
&lt;li&gt;直訳 … 「誰がそのお金を持って行ったの？」&lt;/li&gt;
&lt;li&gt;意訳 … 「そのお金を持って行ったのは誰？」&lt;/li&gt;
&lt;/ul&gt;
&lt;p&gt;ここでのポイントは、&lt;/p&gt;
&lt;ul&gt;
&lt;li&gt;&lt;strong&gt;疑問詞 &lt;code&gt;Who&lt;/code&gt; が主語になっている&lt;/strong&gt;&lt;/li&gt;
&lt;li&gt;&lt;strong&gt;その直後に動詞の過去形 &lt;code&gt;took&lt;/code&gt; が来ている&lt;/strong&gt;&lt;/li&gt;
&lt;li&gt;&lt;strong&gt;&lt;code&gt;did + 主語 + 動詞の原形&lt;/code&gt; という形ではない&lt;/strong&gt;&lt;/li&gt;
&lt;/ul&gt;
&lt;p&gt;通常の過去の疑問文なら、&lt;/p&gt;
&lt;ul&gt;
&lt;li&gt;&lt;code&gt;Did he take the money?&lt;/code&gt;&lt;br /&gt;
「彼はそのお金を持って行きましたか。」&lt;/li&gt;
&lt;/ul&gt;
&lt;p&gt;のように &lt;code&gt;Did + 主語 + take&lt;/code&gt; となるはずですが、&lt;code&gt;Who&lt;/code&gt; が主語のときは、&lt;/p&gt;
&lt;ul&gt;
&lt;li&gt;&lt;strong&gt;&lt;code&gt;Who + 動詞（過去形）&lt;/code&gt; という形になる&lt;/strong&gt;&lt;/li&gt;
&lt;/ul&gt;
&lt;p&gt;ことをしっかり覚えておきましょう。&lt;/p&gt;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&lt;h3&gt;2-2. 疑問詞が主語のときの一般形&lt;/h3&gt;
&lt;p&gt;一般動詞の疑問文は大きく分けて次の2パターンがあります。&lt;/p&gt;
&lt;ol&gt;
&lt;li&gt;&lt;strong&gt;疑問詞が主語でない場合&lt;/strong&gt;&lt;br /&gt;
⇒ &lt;code&gt;疑問詞 + do / does / did + 主語 + 動詞の原形&lt;/code&gt;&lt;br /&gt;
例）&lt;code&gt;When did you play tennis?&lt;/code&gt;&lt;/li&gt;
&lt;li&gt;&lt;strong&gt;疑問詞が主語の場合&lt;/strong&gt;&lt;br /&gt;
⇒ &lt;code&gt;疑問詞（= 主語） + 動詞&lt;/code&gt;&lt;br /&gt;
例）&lt;code&gt;Who took the money?&lt;/code&gt;&lt;/li&gt;
&lt;/ol&gt;
&lt;p&gt;&lt;span style="color: #0000ff;"&gt;「疑問詞のあとに do / does / did が来ているのか、いきなり動詞が来ているのか」&lt;/span&gt;で主語かどうかを見抜きましょう。&lt;/p&gt;
&lt;h2&gt;3. 主語になれる疑問詞は「Who / What / Which」だけ&lt;/h2&gt;
&lt;p&gt;&lt;img decoding="async" loading="lazy" class="alignnone size-full wp-image-350" src="http://eng-support.com/wp-content/uploads/2023/05/プログレス230502-1.jpg" sizes="(max-width: 1280px) 100vw, 1280px" srcset="https://eng-support.com/wp-content/uploads/2023/05/プログレス230502-1.jpg 1280w, https://eng-support.com/wp-content/uploads/2023/05/プログレス230502-1-300x169.jpg 300w, https://eng-support.com/wp-content/uploads/2023/05/プログレス230502-1-1024x576.jpg 1024w, https://eng-support.com/wp-content/uploads/2023/05/プログレス230502-1-768x432.jpg 768w, https://eng-support.com/wp-content/uploads/2023/05/プログレス230502-1-320x180.jpg 320w" alt="主語になれる疑問詞は'Who', 'What', 'Which'のみ。ただし、主語になる場合とならない場合がある" width="1280" height="720" /&gt;&lt;/p&gt;
&lt;h3&gt;3-1. 主語になれる疑問詞と、その注意点&lt;/h3&gt;
&lt;p&gt;主語として使える疑問詞は&lt;strong&gt;3つだけ&lt;/strong&gt;です。&lt;/p&gt;
&lt;ul&gt;
&lt;li&gt;&lt;strong&gt;Who&lt;/strong&gt; – 「誰が」&lt;/li&gt;
&lt;li&gt;&lt;strong&gt;What&lt;/strong&gt; – 「何が」&lt;/li&gt;
&lt;li&gt;&lt;strong&gt;Which&lt;/strong&gt; – 「どちらが / どの〜が」&lt;/li&gt;
&lt;/ul&gt;
&lt;p&gt;ただし、ここで&lt;strong&gt;絶対にやってはいけない勘違い&lt;/strong&gt;があります。&lt;/p&gt;
&lt;ul&gt;
&lt;li&gt;&lt;span style="color: #ff0000;"&gt;&lt;strong&gt;「Who / What / Which = いつも主語」だと覚えてしまうこと&lt;/strong&gt;&lt;/span&gt;&lt;/li&gt;
&lt;/ul&gt;
&lt;p&gt;実際には、&lt;/p&gt;
&lt;ul&gt;
&lt;li&gt;&lt;strong&gt;主語になっているときもあれば、目的語や副詞的な働きのときもある&lt;/strong&gt;&lt;/li&gt;
&lt;/ul&gt;
&lt;p&gt;ので、文の形を見て判断する必要があります。&lt;/p&gt;
&lt;h3&gt;3-2. 例：「What comes after January?」&lt;/h3&gt;
&lt;p&gt;次の文を見てみましょう。&lt;/p&gt;
&lt;p&gt;&lt;code&gt;What comes after January?&lt;/code&gt;&lt;/p&gt;
&lt;ul&gt;
&lt;li&gt;直訳 … 「1月のあとに何が来ますか？」&lt;/li&gt;
&lt;li&gt;意訳 … 「1月の次は何月ですか？」&lt;/li&gt;
&lt;/ul&gt;
&lt;p&gt;日本語としては「1月の次は何月？」と聞くのが自然なので、少し違和感があるかもしれません。しかし、英語として重要なのはそこではなく、&lt;/p&gt;
&lt;ul&gt;
&lt;li&gt;&lt;strong&gt;&lt;code&gt;What&lt;/code&gt; が主語になっている&lt;/strong&gt;&lt;/li&gt;
&lt;li&gt;&lt;strong&gt;動詞が &lt;code&gt;come&lt;/code&gt; ではなく &lt;code&gt;comes&lt;/code&gt; になっている&lt;/strong&gt;&lt;/li&gt;
&lt;/ul&gt;
&lt;p&gt;という点です。&lt;/p&gt;
&lt;p&gt;疑問詞が主語のときは、&lt;strong&gt;その疑問詞を「he / she / it」と同じ三人称単数として扱う&lt;/strong&gt;のが基本ルールです。&lt;/p&gt;
&lt;ul&gt;
&lt;li&gt;&lt;span style="color: #0000ff;"&gt;&lt;strong&gt;What comes after January?&lt;/strong&gt; の &lt;code&gt;s&lt;/code&gt; を忘れやすいので要注意。&lt;/span&gt;&lt;/li&gt;
&lt;/ul&gt;
&lt;p&gt;同じように、&lt;/p&gt;
&lt;ul&gt;
&lt;li&gt;&lt;code&gt;Who is thirsty?&lt;/code&gt; – 「誰が喉が渇いていますか。」（意訳：「喉が渇いているのは誰ですか。」）&lt;/li&gt;
&lt;li&gt;&lt;code&gt;Who is washing the dishes?&lt;/code&gt; – 「誰が食器を洗っていますか。」（意訳：「食器を洗っているのは誰ですか。」）&lt;/li&gt;
&lt;/ul&gt;
&lt;p&gt;も、&lt;strong&gt;疑問詞が主語 ⇒ is で受ける&lt;/strong&gt; 形になっています。&lt;/p&gt;
&lt;div style="border: 2px solid #FF8C00; background-color: #fff7e8; padding: 12px; display: flex; align-items: center; justify-content: space-between; gap: 12px; margin: 18px 0; border-radius: 10px;"&gt;
&lt;div style="display: flex; align-items: center; gap: 12px;"&gt;
&lt;p&gt;&lt;img decoding="async" style="max-width: 90px; height: auto;" src="http://eng-support.com/wp-content/uploads/2023/03/cropped-logo.jpg" alt="英語教室「サポート」のロゴ" /&gt;&lt;/p&gt;
&lt;div&gt;
&lt;p style="margin: 0 0 6px 0; font-weight: bold;"&gt;この単元で「形は分かるのに点が落ちる」場合&lt;/p&gt;
&lt;p style="margin: 0; line-height: 1.75;"&gt;「疑問詞の直後が動詞か」「三単現（is/was/動詞+s）で受けるべきか」を、学校教材・ワーク・過去問の具体例で確認して、同じミスを減らす練習に落とし込みます。&lt;/p&gt;
&lt;/div&gt;
&lt;/div&gt;
&lt;div style="display: flex; flex-direction: column; gap: 8px; min-width: 170px;"&gt;&lt;a style="background-color: #ff8c00; color: #fff; padding: 7px 10px; text-align: center; text-decoration: none; display: inline-block; font-size: 14px; border-radius: 6px;" href="https://eng-support.com/kouza/"&gt;開講講座を見る&lt;/a&gt;&lt;br /&gt;
&lt;a style="background-color: #ffffff; color: #ff8c00; border: 1px solid #ff8c00; padding: 7px 10px; text-align: center; text-decoration: none; display: inline-block; font-size: 14px; border-radius: 6px;" href="https://eng-support.com/access/"&gt;アクセスを確認&lt;/a&gt;&lt;/div&gt;
&lt;/div&gt;
&lt;h2&gt;4. 三人称単数扱いと「例外っぽく見える」用法&lt;/h2&gt;
&lt;h3&gt;4-1. 「Who are looking for the thieves?」というややこしい例&lt;/h3&gt;
&lt;p&gt;教材によっては、次のような文が出てきます。&lt;/p&gt;
&lt;p&gt;&lt;code&gt;Who are looking for the thieves?&lt;/code&gt;&lt;br /&gt;
「誰がその泥棒たちを探していますか。」&lt;/p&gt;
&lt;p&gt;先ほどのルールどおりなら、&lt;/p&gt;
&lt;ul&gt;
&lt;li&gt;&lt;strong&gt;疑問詞が主語 ⇒ 三人称単数扱い ⇒ &lt;code&gt;is&lt;/code&gt; が使われるべき&lt;/strong&gt;&lt;/li&gt;
&lt;/ul&gt;
&lt;p&gt;なので、&lt;strong&gt;文法的に「きれいな形」は &lt;code&gt;Who is looking for the thieves?&lt;/code&gt;&lt;/strong&gt; です。&lt;/p&gt;
&lt;p&gt;ところが実際の会話では、「探しているのが複数人だと分かっている」場面では、&lt;/p&gt;
&lt;ul&gt;
&lt;li&gt;&lt;code&gt;Who are looking for the thieves?&lt;/code&gt;&lt;/li&gt;
&lt;/ul&gt;
&lt;p&gt;のように&lt;strong&gt;感覚的に複数扱い&lt;/strong&gt;をしてしまうことがあります。これは日本語でいう「ら抜き言葉」に近いイメージで、&lt;/p&gt;
&lt;ul&gt;
&lt;li&gt;会話ではよく使われる&lt;/li&gt;
&lt;li&gt;しかし、&lt;strong&gt;試験（特に大学入試）では減点される可能性がある&lt;/strong&gt;&lt;/li&gt;
&lt;/ul&gt;
&lt;p&gt;と考えておくと安全です。&lt;/p&gt;
&lt;p&gt;&lt;span style="color: #0000ff;"&gt;入試で &lt;code&gt;Who is ... ?&lt;/code&gt; と &lt;code&gt;Who are ... ?&lt;/code&gt; が両方選択肢にあったら、原則として &lt;strong&gt;&lt;code&gt;is&lt;/code&gt; を選ぶ&lt;/strong&gt; 方が無難です。&lt;/span&gt;&lt;/p&gt;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&lt;h3&gt;4-2. 「What ( ) invented by Edison?」での was / were の選び方&lt;/h3&gt;
&lt;p&gt;次は実際に大学入試にも出ている有名なタイプの問題です。&lt;/p&gt;
&lt;p&gt;前の文：&lt;/p&gt;
&lt;p&gt;&lt;code&gt;Edison invented a lot of things.&lt;/code&gt;&lt;br /&gt;
「エジソンはたくさんのものを発明した。」&lt;/p&gt;
&lt;p&gt;これを受けて、&lt;/p&gt;
&lt;p&gt;&lt;code&gt;What (　) invented by Edison?&lt;/code&gt;&lt;/p&gt;
&lt;p&gt;と問われると、多くの人はこう考えてしまいます。&lt;/p&gt;
&lt;ul&gt;
&lt;li&gt;&lt;code&gt;a lot of things&lt;/code&gt; だから中身は複数だ&lt;/li&gt;
&lt;li&gt;だから &lt;code&gt;were&lt;/code&gt; を選ぼう&lt;/li&gt;
&lt;/ul&gt;
&lt;p&gt;しかし、この文での &lt;code&gt;What&lt;/code&gt; は意味的には「たくさんのもの」を指していても、&lt;strong&gt;文法上は「何が」＝主語&lt;/strong&gt;です。&lt;/p&gt;
&lt;ul&gt;
&lt;li&gt;&lt;span style="color: #0000ff;"&gt;&lt;strong&gt;疑問詞が主語のときは三人称単数扱い ⇒ 正解は &lt;code&gt;was&lt;/code&gt;&lt;/strong&gt;&lt;/span&gt;&lt;/li&gt;
&lt;/ul&gt;
&lt;p&gt;「中身が複数だから were」と考えると、文法問題ではひっかけに引っかかりやすくなります。&lt;strong&gt;形を優先して判断する&lt;/strong&gt;ことが大切です。&lt;/p&gt;
&lt;h3&gt;4-3. 「The police」は見た目は単数でも意味は複数&lt;/h3&gt;
&lt;p&gt;&lt;img decoding="async" loading="lazy" class="alignnone size-full wp-image-351" src="http://eng-support.com/wp-content/uploads/2023/05/IMG_0488.jpg" sizes="(max-width: 1200px) 100vw, 1200px" srcset="https://eng-support.com/wp-content/uploads/2023/05/IMG_0488.jpg 1200w, https://eng-support.com/wp-content/uploads/2023/05/IMG_0488-300x62.jpg 300w, https://eng-support.com/wp-content/uploads/2023/05/IMG_0488-1024x210.jpg 1024w, https://eng-support.com/wp-content/uploads/2023/05/IMG_0488-768x157.jpg 768w" alt="" width="1200" height="246" /&gt;&lt;/p&gt;
&lt;p&gt;次は、&lt;code&gt;The police&lt;/code&gt; の扱いに関する典型的な問題です。&lt;/p&gt;
&lt;p&gt;&lt;code&gt;The police (　) the suspect.&lt;/code&gt;&lt;/p&gt;
&lt;ul&gt;
&lt;li&gt;&lt;code&gt;the suspect&lt;/code&gt; … 「容疑者」（単数）&lt;/li&gt;
&lt;/ul&gt;
&lt;p&gt;ここで、「The police」は見た目は単数形に見えますが、意味としては「警察（の人たち）」であり、&lt;strong&gt;常に複数扱い&lt;/strong&gt;になります。&lt;/p&gt;
&lt;ul&gt;
&lt;li&gt;&lt;code&gt;The police are ...&lt;/code&gt; が正しい形&lt;/li&gt;
&lt;li&gt;&lt;code&gt;The police is ...&lt;/code&gt; とはしない&lt;/li&gt;
&lt;/ul&gt;
&lt;p&gt;選択肢に &lt;code&gt;are looking for&lt;/code&gt; と &lt;code&gt;are&lt;/code&gt; があった場合、&lt;/p&gt;
&lt;ul&gt;
&lt;li&gt;&lt;code&gt;The police are looking for the suspect.&lt;/code&gt; – 「警察の人たちは容疑者を捜している最中だ。」&lt;/li&gt;
&lt;li&gt;&lt;code&gt;The police are the suspect.&lt;/code&gt; – 「警察の人たちが容疑者だ。」（意味が変）&lt;/li&gt;
&lt;/ul&gt;
&lt;p&gt;と考えれば、&lt;strong&gt;文法と意味の両方から &lt;code&gt;are looking for&lt;/code&gt; が正解&lt;/strong&gt;だと分かります。&lt;/p&gt;
&lt;p&gt;ここで大事なのは、&lt;/p&gt;
&lt;ul&gt;
&lt;li&gt;&lt;span style="color: #ff0000;"&gt;「訳して意味で選ぶ」のは最後&lt;/span&gt;&lt;/li&gt;
&lt;li&gt;まずは&lt;strong&gt;主語と動詞の一致&lt;/strong&gt;など、文法で候補をしぼる&lt;/li&gt;
&lt;/ul&gt;
&lt;p&gt;という順番です。&lt;/p&gt;
&lt;blockquote&gt;&lt;p&gt;&lt;strong&gt;訳で考えるのは最後です。&lt;br /&gt;
まずは英語の文法を当てはめて考えていきます。&lt;/strong&gt;&lt;/p&gt;&lt;/blockquote&gt;
&lt;p&gt;この姿勢がそのまま&lt;strong&gt;高校入試・大学入試レベルの文法問題&lt;/strong&gt;につながっていきます。&lt;/p&gt;
&lt;h2&gt;5. 疑問詞が主語のときの「答え方」のルール&lt;/h2&gt;
&lt;p&gt;&lt;img decoding="async" loading="lazy" class="alignnone size-full wp-image-353" src="http://eng-support.com/wp-content/uploads/2023/05/IMG_0487-2.jpg" sizes="(max-width: 1200px) 100vw, 1200px" srcset="https://eng-support.com/wp-content/uploads/2023/05/IMG_0487-2.jpg 1200w, https://eng-support.com/wp-content/uploads/2023/05/IMG_0487-2-300x52.jpg 300w, https://eng-support.com/wp-content/uploads/2023/05/IMG_0487-2-1024x176.jpg 1024w, https://eng-support.com/wp-content/uploads/2023/05/IMG_0487-2-768x132.jpg 768w" alt="" width="1200" height="206" /&gt;&lt;/p&gt;
&lt;h3&gt;5-1. 「Who took the money?」への答え方&lt;/h3&gt;
&lt;p&gt;もう一度、次の文を見てみましょう。&lt;/p&gt;
&lt;p&gt;&lt;code&gt;Who took the money?&lt;/code&gt;&lt;/p&gt;
&lt;ul&gt;
&lt;li&gt;直訳 … 「誰がそのお金を持って行ったの？」&lt;/li&gt;
&lt;li&gt;意訳 … 「そのお金を持って行ったのは誰？」&lt;/li&gt;
&lt;/ul&gt;
&lt;p&gt;「トムです」と答えたいとき、多くの人が日本語からそのまま考えて、&lt;/p&gt;
&lt;ul&gt;
&lt;li&gt;&lt;code&gt;Tom is.&lt;/code&gt;&lt;/li&gt;
&lt;li&gt;&lt;code&gt;It was Tom.&lt;/code&gt;&lt;/li&gt;
&lt;/ul&gt;
&lt;p&gt;などと書いてしまいがちです。しかし、これは&lt;strong&gt;元の英文を無視して日本語だけから英作文をしている状態&lt;/strong&gt;です。&lt;/p&gt;
&lt;p&gt;疑問文が「誰が〜したの？」と&lt;strong&gt;主語を尋ねている&lt;/strong&gt;のですから、答えも&lt;strong&gt;主語から始める&lt;/strong&gt;のが鉄則です。&lt;/p&gt;
&lt;ul&gt;
&lt;li&gt;&lt;strong&gt;主語を尋ねられたら、返事も先に主語を書く&lt;/strong&gt;&lt;/li&gt;
&lt;/ul&gt;
&lt;p&gt;今回の「犯人」が &lt;code&gt;Some thieves&lt;/code&gt; なら、&lt;/p&gt;
&lt;ul&gt;
&lt;li&gt;&lt;code&gt;Some thieves took the money.&lt;/code&gt;&lt;/li&gt;
&lt;/ul&gt;
&lt;p&gt;となりますが、返事としては動詞部分を &lt;code&gt;did&lt;/code&gt; にまとめて、&lt;/p&gt;
&lt;ul&gt;
&lt;li&gt;&lt;strong&gt;&lt;code&gt;Some thieves did.&lt;/code&gt;&lt;/strong&gt;&lt;/li&gt;
&lt;/ul&gt;
&lt;p&gt;と答えます。&lt;/p&gt;
&lt;h3&gt;5-2. 一般動詞・be動詞それぞれの答え方&lt;/h3&gt;
&lt;p&gt;一般動詞のとき：&lt;/p&gt;
&lt;ul&gt;
&lt;li&gt;&lt;code&gt;Who took the money?&lt;/code&gt; – &lt;strong&gt;&lt;code&gt;Tom did.&lt;/code&gt;&lt;/strong&gt;&lt;/li&gt;
&lt;li&gt;&lt;code&gt;Who knew the answer?&lt;/code&gt; – 「誰がその答えを知っていたの？」&lt;br /&gt;
⇒ &lt;strong&gt;&lt;code&gt;Tom did.&lt;/code&gt;&lt;/strong&gt;&lt;/li&gt;
&lt;/ul&gt;
&lt;p&gt;ここでは、&lt;/p&gt;
&lt;ul&gt;
&lt;li&gt;&lt;strong&gt;主語 + do / does / did&lt;/strong&gt; の形で答える&lt;/li&gt;
&lt;li&gt;&lt;code&gt;do / does / did&lt;/code&gt; は、その前に出てきた動詞（took / knew など）を受けている&lt;/li&gt;
&lt;/ul&gt;
&lt;p&gt;be動詞のとき：&lt;/p&gt;
&lt;ul&gt;
&lt;li&gt;&lt;code&gt;Who is thirsty?&lt;/code&gt; – 「誰が喉が渇いていますか。」&lt;br /&gt;
⇒ 「私です。」→ &lt;strong&gt;&lt;code&gt;I am.&lt;/code&gt;&lt;/strong&gt;&lt;/li&gt;
&lt;/ul&gt;
&lt;p&gt;この場合は、&lt;/p&gt;
&lt;ul&gt;
&lt;li&gt;&lt;strong&gt;主語 + be動詞（am / is / are / was / were）&lt;/strong&gt; で答える&lt;/li&gt;
&lt;/ul&gt;
&lt;p&gt;まとめると、疑問詞が主語のときの答え方は次のようになります。&lt;/p&gt;
&lt;ul&gt;
&lt;li&gt;&lt;strong&gt;元の文が一般動詞 … 主語 + do / does / did&lt;/strong&gt;&lt;/li&gt;
&lt;li&gt;&lt;strong&gt;元の文が be動詞 … 主語 + am / is / are / was / were&lt;/strong&gt;&lt;/li&gt;
&lt;/ul&gt;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&lt;p&gt;&lt;span style="color: #0000ff;"&gt;この「疑問詞が主語のときの答え方」は、高校生でもできていない人が多い重要ポイントです。&lt;/span&gt;今のうちに身につけておくと、将来かなり有利になります。&lt;/p&gt;
&lt;h2&gt;6. 学習上の注意とまとめ&lt;/h2&gt;
&lt;h3&gt;6-1. 訳に頼りすぎないことがポイント&lt;/h3&gt;
&lt;blockquote&gt;&lt;p&gt;&lt;strong&gt;訳で考えるのは最後。&lt;br /&gt;
まずは英語の文法を当てはめて考えていく。&lt;/strong&gt;&lt;/p&gt;&lt;/blockquote&gt;
&lt;p&gt;難しそうな単語が並んでいても、&lt;/p&gt;
&lt;ul&gt;
&lt;li&gt;主語と動詞の一致&lt;/li&gt;
&lt;li&gt;疑問詞が主語かどうか&lt;/li&gt;
&lt;li&gt;一般動詞か be動詞か&lt;/li&gt;
&lt;/ul&gt;
&lt;p&gt;といった&lt;strong&gt;文法のルールだけで正解を出せる問題&lt;/strong&gt;は、入試でも数多く出題されます。単語の意味に自信がなくても、&lt;span style="color: #ff0000;"&gt;まずは文法で勝負できる&lt;/span&gt;ということを覚えておきましょう。&lt;/p&gt;
&lt;h3&gt;6-2. このレッスンで押さえておきたいチェックポイント&lt;/h3&gt;
&lt;ul&gt;
&lt;li&gt;&lt;strong&gt;一般動詞の疑問文の基本形&lt;/strong&gt;&lt;br /&gt;
⇒ &lt;code&gt;do / does / did + 主語 + 動詞の原形&lt;/code&gt;&lt;/li&gt;
&lt;li&gt;&lt;strong&gt;疑問詞が主語の疑問文&lt;/strong&gt;&lt;br /&gt;
⇒ &lt;code&gt;Who / What / Which + 動詞&lt;/code&gt;&lt;/li&gt;
&lt;li&gt;&lt;strong&gt;主語になれる疑問詞は Who / What / Which の3つ&lt;/strong&gt;&lt;/li&gt;
&lt;li&gt;&lt;strong&gt;疑問詞が主語のときは、原則「三人称単数扱い」&lt;/strong&gt;&lt;br /&gt;
⇒ &lt;code&gt;What comes after January?&lt;/code&gt;, &lt;code&gt;Who is thirsty?&lt;/code&gt; など&lt;/li&gt;
&lt;li&gt;&lt;strong&gt;会話では複数扱いされることもあるが、入試では「三単現優先」&lt;/strong&gt;&lt;br /&gt;
⇒ &lt;code&gt;Who is ... ?&lt;/code&gt; を基本形として覚える&lt;/li&gt;
&lt;li&gt;&lt;strong&gt;The police は常に複数扱い&lt;/strong&gt;&lt;br /&gt;
⇒ &lt;code&gt;The police are ...&lt;/code&gt;&lt;/li&gt;
&lt;li&gt;&lt;strong&gt;疑問詞が主語のときの答え方&lt;/strong&gt;&lt;br /&gt;
⇒ 一般動詞：&lt;code&gt;主語 + do / does / did&lt;/code&gt;&lt;br /&gt;
⇒ be動詞：&lt;code&gt;主語 + am / is / are / was / were&lt;/code&gt;&lt;/li&gt;
&lt;/ul&gt;
&lt;h2&gt;まとめ&lt;/h2&gt;
&lt;p&gt;疑問詞が主語になる疑問文は、一見ややこしく見えますが、ポイントをまとめるとシンプルです。&lt;/p&gt;
&lt;ul&gt;
&lt;li&gt;&lt;strong&gt;先に「普通の疑問文」との違い&lt;/strong&gt;を押さえる&lt;/li&gt;
&lt;li&gt;&lt;strong&gt;Who / What / Which が主語になっているかどうか&lt;/strong&gt;を形で判断する&lt;/li&gt;
&lt;li&gt;&lt;strong&gt;疑問詞が主語なら三人称単数扱い&lt;/strong&gt;（is / was / 動詞+s）を基本とする&lt;/li&gt;
&lt;li&gt;&lt;strong&gt;The police などの特殊な主語は意味で複数扱い&lt;/strong&gt;と覚えておく&lt;/li&gt;
&lt;li&gt;&lt;strong&gt;答え方は「主語 + do / does / did」または「主語 + be動詞」&lt;/strong&gt;という定番の形で処理する&lt;/li&gt;
&lt;li&gt;&lt;strong&gt;訳は最後に確認するだけ&lt;/strong&gt;、まずは英語の語順・文法で考える習慣をつける&lt;/li&gt;
&lt;/ul&gt;
&lt;p&gt;こうした視点で例文を分析していくと、&lt;span style="color: #0000ff;"&gt;「訳す前に答えが出てしまう」タイプの問題&lt;/span&gt;に強くなっていきます。ぜひ動画とあわせて何度か読み返し、「疑問詞が主語」のパターンを自分のものにしていきましょう。&lt;/p&gt;
&lt;div style="border: 1px solid #e6e6e6; background: #fafafa; padding: 14px; border-radius: 10px; margin: 22px 0;"&gt;
&lt;p style="margin: 0 0 8px; font-weight: bold;"&gt;ここから（入塾に近い行動につなげる案内）&lt;/p&gt;
&lt;ul style="margin: 0; padding-left: 1.2em; line-height: 1.85;"&gt;
&lt;li&gt;教室の場所・通い方を先に確認する：&lt;a href="https://eng-support.com/access/"&gt;アクセス&lt;/a&gt;&lt;/li&gt;
&lt;li&gt;受講の全体像（講座・対象・進め方）を見る：&lt;a href="https://eng-support.com/kouza/"&gt;開講講座&lt;/a&gt;&lt;/li&gt;
&lt;li&gt;指導方針や「つまずき」の扱いを確認する：&lt;a href="https://eng-support.com/greeting/"&gt;代表あいさつ&lt;/a&gt;&lt;/li&gt;
&lt;li&gt;英語教室「サポート」の入口に戻る：&lt;a href="https://eng-support.com/"&gt;トップページ&lt;/a&gt;&lt;/li&gt;
&lt;/ul&gt;
&lt;div style="display: flex; flex-wrap: wrap; gap: 10px; margin-top: 10px;"&gt;&lt;a style="background-color: #ff8c00; color: #fff; padding: 8px 12px; text-align: center; text-decoration: none; display: inline-block; font-size: 14px; border-radius: 6px;" href="https://eng-support.com/access/"&gt;アクセス&lt;/a&gt;&lt;br /&gt;
&lt;a style="background-color: #ff8c00; color: #fff; padding: 8px 12px; text-align: center; text-decoration: none; display: inline-block; font-size: 14px; border-radius: 6px;" href="https://eng-support.com/kouza/"&gt;開講講座&lt;/a&gt;&lt;br /&gt;
&lt;a style="background-color: #ffffff; color: #ff8c00; border: 1px solid #ff8c00; padding: 8px 12px; text-align: center; text-decoration: none; display: inline-block; font-size: 14px; border-radius: 6px;" href="https://eng-support.com/greeting/"&gt;代表あいさつ&lt;/a&gt;&lt;/div&gt;
&lt;/div&gt;
&lt;p&gt;&amp;nbsp;&lt;/p&gt;
&lt;section id="veu_cta-556" class="veu_cta"&gt;
&lt;div class="cta_body"&gt;
&lt;div class="cta_body_link"&gt;&lt;/div&gt;
&lt;/div&gt;
&lt;p&gt;&lt;!-- [ /.vkExUnit_cta_body ] --&gt;&lt;/p&gt;
&lt;/section&gt;
&lt;section id="veu_cta-557" class="veu_cta"&gt;
&lt;div class="cta_body"&gt;
&lt;div class="cta_body_link"&gt;&lt;/div&gt;
&lt;/div&gt;
&lt;p&gt;&lt;!-- [ /.vkExUnit_cta_body ] --&gt;&lt;/p&gt;
&lt;/section&gt;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</si>
  <si>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https://eng-support.com/column/progress-book1-lesson11-3/</t>
  </si>
  <si>
    <t>以下のページは不自然なワードを使用しています。
これらを適切に自然な言葉に置き換えて下さい。
なお、本文の装飾や構造は絶対に変えないでください。
【対象ページURL】
https://eng-support.com/column/progress-book1-lesson11-3/
【検出された不自然ワード】
- 崩れ
【本文】
------
&lt;p&gt;&lt;!-- YouTube（余計なbookmark spanを除去） --&gt;&lt;/p&gt;
&lt;p&gt;&lt;iframe title="YouTube video player" src="https://www.youtube.com/embed/auzYUJcB40M" width="560" height="315" frameborder="0" allowfullscreen="allowfullscreen"&gt;&lt;br /&gt;
&lt;/iframe&gt;&lt;/p&gt;
&lt;p&gt;&lt;!-- 不足補完ブロック（即答パート）※H1直後に貼り付け --&gt;&lt;/p&gt;
&lt;h2&gt;far / near の基本と far from｜from が付く形・付かない形を先に整理&lt;/h2&gt;
&lt;p&gt;&lt;strong&gt;far&lt;/strong&gt; は「遠い（形容詞）／遠くに（副詞）」、&lt;strong&gt;near&lt;/strong&gt; は「近い（形容詞）／近くに（副詞）／〜の近く（前置詞）」まで形が分かれます。&lt;br /&gt;
そして &lt;strong&gt;from&lt;/strong&gt; は前置詞なので、&lt;strong&gt;距離の話で from が出てきたら “far from + 場所”&lt;/strong&gt; が基本形になります。&lt;/p&gt;
&lt;ul&gt;
&lt;li&gt;&lt;strong&gt;far&lt;/strong&gt;：遠い／遠くに（形容詞・副詞）&lt;/li&gt;
&lt;li&gt;&lt;strong&gt;near&lt;/strong&gt;：近い／近くに／〜の近く（形容詞・副詞・前置詞）&lt;/li&gt;
&lt;li&gt;&lt;strong&gt;far from + 場所&lt;/strong&gt;：〜から遠い（前置詞句）&lt;/li&gt;
&lt;li&gt;&lt;strong&gt;near from&lt;/strong&gt;：誤りになりやすい（&lt;strong&gt;near + 場所&lt;/strong&gt; で言う）&lt;/li&gt;
&lt;/ul&gt;
&lt;h3&gt;「far from」には 2つの言い方がある（距離 / 評価）&lt;/h3&gt;
&lt;table style="border-collapse: collapse; width: 100%; font-size: 0.95em;"&gt;
&lt;thead&gt;
&lt;tr style="background: #f3f6ff;"&gt;
&lt;th style="border: 1px solid #d6dbe8; padding: 10px; width: 32%;"&gt;言い方&lt;/th&gt;
&lt;th style="border: 1px solid #d6dbe8; padding: 10px; width: 38%;"&gt;形&lt;/th&gt;
&lt;th style="border: 1px solid #d6dbe8; padding: 10px; width: 30%;"&gt;意味（日本語の言い方）&lt;/th&gt;
&lt;/tr&gt;
&lt;/thead&gt;
&lt;tbody&gt;
&lt;tr&gt;
&lt;td style="border: 1px solid #d6dbe8; padding: 10px;"&gt;&lt;strong&gt;距離&lt;/strong&gt;&lt;/td&gt;
&lt;td style="border: 1px solid #d6dbe8; padding: 10px;"&gt;&lt;strong&gt;be far from + 場所&lt;/strong&gt;&lt;br /&gt;
&lt;span style="opacity: .9;"&gt;Kobe is far from Tokyo.&lt;/span&gt;&lt;/td&gt;
&lt;td style="border: 1px solid #d6dbe8; padding: 10px;"&gt;「〜から遠い」&lt;/td&gt;
&lt;/tr&gt;
&lt;tr style="background: #fafbff;"&gt;
&lt;td style="border: 1px solid #d6dbe8; padding: 10px;"&gt;&lt;strong&gt;評価&lt;/strong&gt;&lt;/td&gt;
&lt;td style="border: 1px solid #d6dbe8; padding: 10px;"&gt;&lt;strong&gt;be far from + 形容詞/名詞&lt;/strong&gt;&lt;br /&gt;
&lt;span style="opacity: .9;"&gt;He is far from honest.&lt;/span&gt;&lt;/td&gt;
&lt;td style="border: 1px solid #d6dbe8; padding: 10px;"&gt;「全然〜ない／〜どころか」&lt;/td&gt;
&lt;/tr&gt;
&lt;/tbody&gt;
&lt;/table&gt;
&lt;h3&gt;品詞で迷ったときのチェック（定期テストの空所補充向け）&lt;/h3&gt;
&lt;ul&gt;
&lt;li&gt;&lt;strong&gt;後ろに名詞（場所）が来る&lt;/strong&gt;：前置詞（句）を疑う（near + 場所 / far from + 場所）&lt;/li&gt;
&lt;li&gt;&lt;strong&gt;be動詞の後ろで文が止まる&lt;/strong&gt;：形容詞の可能性（The station is near. / Tokyo is far.）&lt;/li&gt;
&lt;li&gt;&lt;strong&gt;動詞の後ろで距離の動き&lt;/strong&gt;：副詞の可能性（walk near / fly far）&lt;/li&gt;
&lt;/ul&gt;
&lt;p style="margin-top: 14px;"&gt;「near の反対は far」なのに「遠い」が far from になる場面が混ざると、&lt;strong&gt;日本語だけで覚えたときに near from の誤り&lt;/strong&gt;が起きやすくなります。&lt;br /&gt;
&lt;strong&gt;前置詞・形容詞・副詞&lt;/strong&gt;の形に分けて整理しておくと、同じ単語でも答案が安定しやすくなります。&lt;/p&gt;
&lt;h3&gt;near / far / far from 早見表（形・訳し方・つまずきポイント）&lt;/h3&gt;
&lt;table style="border-collapse: collapse; width: 100%; font-size: 0.95em;"&gt;
&lt;thead&gt;
&lt;tr style="background: #f3f6ff;"&gt;
&lt;th style="border: 1px solid #d6dbe8; padding: 10px; width: 34%;"&gt;形（例）&lt;/th&gt;
&lt;th style="border: 1px solid #d6dbe8; padding: 10px; width: 33%;"&gt;日本語の言い方&lt;/th&gt;
&lt;th style="border: 1px solid #d6dbe8; padding: 10px; width: 33%;"&gt;つまずきポイント&lt;/th&gt;
&lt;/tr&gt;
&lt;/thead&gt;
&lt;tbody&gt;
&lt;tr&gt;
&lt;td style="border: 1px solid #d6dbe8; padding: 10px;"&gt;&lt;strong&gt;far（形容詞）&lt;/strong&gt;&lt;br /&gt;
&lt;span style="opacity: .9;"&gt;Tokyo is far.&lt;/span&gt;&lt;/td&gt;
&lt;td style="border: 1px solid #d6dbe8; padding: 10px;"&gt;「（距離が）&lt;strong&gt;遠い&lt;/strong&gt;」&lt;/td&gt;
&lt;td style="border: 1px solid #d6dbe8; padding: 10px;"&gt;far を&lt;strong&gt;いつも同じ品詞&lt;/strong&gt;だと思い込まない（形容詞／副詞がある）&lt;/td&gt;
&lt;/tr&gt;
&lt;tr style="background: #fafbff;"&gt;
&lt;td style="border: 1px solid #d6dbe8; padding: 10px;"&gt;&lt;strong&gt;far（副詞）&lt;/strong&gt;&lt;br /&gt;
&lt;span style="opacity: .9;"&gt;The bird flew far.&lt;/span&gt;&lt;/td&gt;
&lt;td style="border: 1px solid #d6dbe8; padding: 10px;"&gt;「（距離的に）&lt;strong&gt;遠くに&lt;/strong&gt;」&lt;/td&gt;
&lt;td style="border: 1px solid #d6dbe8; padding: 10px;"&gt;「遠い＝形容詞」だけで止めず、&lt;strong&gt;遠くに＝副詞&lt;/strong&gt;も押さえる&lt;/td&gt;
&lt;/tr&gt;
&lt;tr&gt;
&lt;td style="border: 1px solid #d6dbe8; padding: 10px;"&gt;&lt;strong&gt;far from + 名詞（前置詞句）&lt;/strong&gt;&lt;br /&gt;
&lt;span style="opacity: .9;"&gt;Is Kobe far from Tokyo?&lt;/span&gt;&lt;/td&gt;
&lt;td style="border: 1px solid #d6dbe8; padding: 10px;"&gt;「&lt;strong&gt;〜から遠い&lt;/strong&gt;」&lt;/td&gt;
&lt;td style="border: 1px solid #d6dbe8; padding: 10px;"&gt;&lt;strong&gt;far と far from を混同&lt;/strong&gt;しない（from が付くと「〜から」の形）&lt;/td&gt;
&lt;/tr&gt;
&lt;tr style="background: #fafbff;"&gt;
&lt;td style="border: 1px solid #d6dbe8; padding: 10px;"&gt;&lt;strong&gt;near（前置詞／形容詞／副詞）&lt;/strong&gt;&lt;br /&gt;
&lt;span style="opacity: .9;"&gt;near Osaka / The station is near. / Come near.&lt;/span&gt;&lt;/td&gt;
&lt;td style="border: 1px solid #d6dbe8; padding: 10px;"&gt;「&lt;strong&gt;〜の近く（前置詞）&lt;/strong&gt;」「&lt;strong&gt;近い（形容詞）&lt;/strong&gt;」「&lt;strong&gt;近くに（副詞）&lt;/strong&gt;」&lt;/td&gt;
&lt;td style="border: 1px solid #d6dbe8; padding: 10px;"&gt;&lt;strong&gt;near from を作らない&lt;/strong&gt;／後ろに名詞があればまず前置詞を疑う&lt;/td&gt;
&lt;/tr&gt;
&lt;/tbody&gt;
&lt;/table&gt;
&lt;h3&gt;よくある誤解（ここだけ先に回避）&lt;/h3&gt;
&lt;ul&gt;
&lt;li&gt;&lt;strong&gt;誤解1：&lt;/strong&gt;「〜から近い」だから &lt;strong&gt;near from&lt;/strong&gt; にしてしまう → 近いは &lt;strong&gt;near + 名詞&lt;/strong&gt; で言う&lt;/li&gt;
&lt;li&gt;&lt;strong&gt;誤解2：&lt;/strong&gt;far を「遠い」だけで整理し、&lt;strong&gt;far from の from を日本語で足してしまう&lt;/strong&gt; → 形（far / far from）で区別する&lt;/li&gt;
&lt;/ul&gt;
&lt;p style="margin-top: 14px; font-size: 0.95em;"&gt;※本文側への誘導文はスニペットに乗りやすいので、入れる場合は「この後の本文で」などのメタ表現を避け、要点の補足として短く置くのが安全です。&lt;/p&gt;
&lt;p&gt;&lt;img decoding="async" loading="lazy" class="alignnone size-full wp-image-356" src="https://eng-support.com/wp-content/uploads/2023/05/プログレス230501-2.jpg" sizes="(max-width: 1280px) 100vw, 1280px" srcset="https://eng-support.com/wp-content/uploads/2023/05/プログレス230501-2.jpg 1280w, https://eng-support.com/wp-content/uploads/2023/05/プログレス230501-2-300x169.jpg 300w, https://eng-support.com/wp-content/uploads/2023/05/プログレス230501-2-1024x576.jpg 1024w, https://eng-support.com/wp-content/uploads/2023/05/プログレス230501-2-768x432.jpg 768w, https://eng-support.com/wp-content/uploads/2023/05/プログレス230501-2-320x180.jpg 320w" alt="例文 'Maybe our bat is behind these boxes.' が表示され、'Maybe' の意味（50％の確信度）や 'behind' の前置詞としての役割について解説。" width="1280" height="720" /&gt;&lt;/p&gt;
&lt;p&gt;まず1番上の文を見て下さい。&lt;br /&gt;
Maybe our bat is behind these boxes.&lt;br /&gt;
”Maybe”は多分という意味です。&lt;br /&gt;
ちなみに、今ちょっと言っておきますが、そのうち”May”という助動詞が出てきますが、&lt;br /&gt;
&lt;strong&gt;”May”の意味は50％と覚えておいて下さい。&lt;/strong&gt;&lt;br /&gt;
すでに習ったという人、”May”の意味を習ったのは一通りですか？二通りですか？&lt;br /&gt;
一通りの人は恐らく&lt;span style="color: #0000ff;"&gt;「何々してもいい」&lt;/span&gt;を習っていると思います。&lt;br /&gt;
二通りの人は、「何々してもいい」と&lt;span style="color: #0000ff;"&gt;「何々かも知れない」&lt;/span&gt;の二通りだと思います。&lt;br /&gt;
たまに、「かも知れない」だけが出てくるという人がいます。&lt;br /&gt;
そういう人はテストで皆が間違う所合ってるのに皆が合う所を間違っているという、そういう傾向があるようです。&lt;br /&gt;
そういう人は差がつきそうな所だけサーって勉強して肝心の土台の所をやっていないという可能性が高いのでちょっと気を付けて下さい。&lt;br /&gt;
そういう事は置いといて、”May”です。&lt;br /&gt;
一つは「何々してもいい」、許可ですけども、&lt;br /&gt;
してもいいししなくてもいい、どっちでもいい五分五分で50％です。&lt;br /&gt;
もう一つ、「何々かも知れない」&lt;br /&gt;
かも知れないしそうでないかも知れない、どっちか分からない五分五分、半々なので50％です。&lt;br /&gt;
”Must”が100％で”Can not”が0％です。&lt;br /&gt;
是非覚えておいて下さい。&lt;/p&gt;
&lt;p&gt;&lt;!-- 基礎力徹底講座（英語教室サポート） --&gt;&lt;/p&gt;
&lt;div style="border: 2px solid #e53935; background-color: #fff3e0; padding: 10px 12px; display: flex; align-items: flex-start; justify-content: flex-start; margin-bottom: 10px;"&gt;
&lt;p style="margin: 0;"&gt;&lt;img decoding="async" loading="lazy" class="alignnone size-full wp-image-202" style="max-width: 90px; height: auto; margin-right: 10px; flex-shrink: 0;" src="https://eng-support.com/wp-content/uploads/2023/03/logo.jpg"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 style="margin: 6px 0 0;"&gt;&lt;a style="background-color: #ff7043; color: #ffffff; padding: 5px 10px; text-align: center; text-decoration: none; display: inline-block; font-size: 14px;" href="https://eng-support.com/kouza/#%E5%9F%BA%E7%A4%8E%E5%8A%9B%E5%BE%B9%E5%BA%95%E8%AC%9B%E5%BA%A7"&gt;詳細を見る&lt;/a&gt;&lt;/p&gt;
&lt;/div&gt;
&lt;/div&gt;
&lt;p&gt;&lt;!-- 以降の本文は、必ず 〜 や を付けて段落をそろえて貼り付けてください（Classic Editorで形が崩れにくくなります）。 --&gt;&lt;/p&gt;
&lt;p&gt;&lt;!-- 以降の本文は、必ず 〜 や を付けて段落をそろえて貼り付けてください（Classic Editorで形が崩れにくくなります）。 --&gt;&lt;/p&gt;
&lt;section id="veu_cta-557" class="veu_cta"&gt;&lt;/section&gt;
&lt;div class="veu_socialSet veu_socialSet-position-after veu_contentAddSection"&gt;
&lt;p&gt;&lt;script&gt;window.twttr=(function(d,s,id){var js,fjs=d.getElementsByTagName(s)[0],t=window.twttr||{};if(d.getElementById(id))return t;js=d.createElement(s);js.id=id;js.src="https://platform.twitter.com/widgets.js";fjs.parentNode.insertBefore(js,fjs);t._e=[];t.ready=function(f){t._e.push(f);};return t;}(document,"script","twitter-wjs"));&lt;/script&gt;&lt;/p&gt;
&lt;/div&gt;
&lt;p&gt;&lt;!-- [ /.socialSet ] --&gt;&lt;/p&gt;
&lt;section id="veu_cta-556" class="veu_cta"&gt;
&lt;div class="cta_body"&gt;
&lt;div class="cta_body_link"&gt;&lt;/div&gt;
&lt;/div&gt;
&lt;p&gt;&lt;!-- [ /.vkExUnit_cta_body ] --&gt;&lt;/p&gt;
&lt;/section&gt;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</si>
  <si>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https://eng-support.com/column/progress-book1-lesson14-1/</t>
  </si>
  <si>
    <t>以下のページは不自然なワードを使用しています。
これらを適切に自然な言葉に置き換えて下さい。
なお、本文の装飾や構造は絶対に変えないでください。
【対象ページURL】
https://eng-support.com/column/progress-book1-lesson14-1/
【検出された不自然ワード】
- 崩れ
- 型
【本文】
------
&lt;p&gt;&lt;iframe title="YouTube video player" src="https://www.youtube.com/embed/SFXM3pKuNRI" width="560" height="315" frameborder="0" allowfullscreen="allowfullscreen"&gt;&lt;span data-mce-type="bookmark" style="display: inline-block; width: 0px; overflow: hidden; line-height: 0;" class="mce_SELRES_start"&gt;﻿&lt;/span&gt;&lt;/iframe&gt;&lt;br /&gt;
結論からいきます。&lt;br /&gt;
Shall we ～? は「～しようか（しましょうか）」、Shall I ～? は「私が～しましょうか？」です。&lt;br /&gt;
どちらも後ろは動詞の原形（助動詞＋主語＋V）で、ここを落とすと一気に崩れます。&lt;/p&gt;
&lt;p&gt;このページでは、Progress Book1 Lesson14-1の範囲として、&lt;br /&gt;
・Let’s と Shall we の関係（ほぼ同じ発想）&lt;br /&gt;
・Shall I の「申し出」のニュアンス&lt;br /&gt;
・Yes / No の答え方（定番だけ先に）&lt;br /&gt;
を、例文でサクッと整理します。&lt;/p&gt;
&lt;h3&gt;「Shall」の使い方と説明&lt;/h3&gt;
&lt;p&gt;では例によって、こちらのLookを見て下さい。&lt;/p&gt;
&lt;p&gt;&lt;img decoding="async" loading="lazy" class="alignnone size-full wp-image-410" src="http://eng-support.com/wp-content/uploads/2023/06/プログレス230515.jpg" alt="スライドに 'Shall we get ready for the picnic?' の例文が表示され、'Shall' を使った疑問文の構造を説明。" width="1280" height="720" srcset="https://eng-support.com/wp-content/uploads/2023/06/プログレス230515.jpg 1280w, https://eng-support.com/wp-content/uploads/2023/06/プログレス230515-300x169.jpg 300w, https://eng-support.com/wp-content/uploads/2023/06/プログレス230515-1024x576.jpg 1024w, https://eng-support.com/wp-content/uploads/2023/06/プログレス230515-768x432.jpg 768w, https://eng-support.com/wp-content/uploads/2023/06/プログレス230515-320x180.jpg 320w" sizes="(max-width: 1280px) 100vw, 1280px" /&gt;&lt;/p&gt;
&lt;p&gt;まずこの「Shall」という言葉ですが、「Shall」は助動詞と呼ばれます。&lt;br /&gt;
普通助動詞というと、「&lt;span style="color: blue;"&gt;will&lt;/span&gt;」とか「&lt;span style="color: blue;"&gt;can&lt;/span&gt;」を最初に習いますが、PROGRESSは「&lt;span style="color: blue;"&gt;Shall&lt;/span&gt;」が最初に出てきます。&lt;br /&gt;
そうするとこの段階であまり助動詞というのは気にしてもしょうがないのかな、というのでちょっと助動詞とは何ぞやという話は今日は置いておきます。&lt;br /&gt;
&lt;!--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&lt;h3&gt;「Let&amp;#8217;s」と「Shall we」の使い方&lt;/h3&gt;
&lt;p&gt;ただ、現代の英語ではこの「Shall」という言葉はこの2行目の「&lt;span style="color: blue;"&gt;Shall we&lt;/span&gt; 何とか」と「&lt;span style="color: blue;"&gt;Shall I&lt;/span&gt; 何とか」、これ以外では滅多に使わない、もうそう覚えていいです。&lt;br /&gt;
これ以外の使い方というのは、勉強するとしても高校生の結構後半です。&lt;br /&gt;
そこでかなり難関大学を受ける人だけが分かればいい事なので、今日はもう決まり文句としていきましょう。&lt;br /&gt;
まずは「&lt;span style="color: blue;"&gt;Let’s&lt;/span&gt;」です。&lt;br /&gt;
「Let’s begin」と書いてありますが、ここはどう覚えるでしたか？&lt;br /&gt;
「Let’s 動詞原形」でしたね。&lt;span style="color: blue;"&gt;V原&lt;/span&gt;と書きます。&lt;br /&gt;
これで、「一緒に何にしようぜ」です。&lt;br /&gt;
「Let’s begin a new lesson.」この場合は多分先生が生徒たちに言っているんでしょう。&lt;br /&gt;
「新しい課を始めましょう」みたいな感じです。&lt;br /&gt;
「Let’s 動詞原形」＝「&lt;span style="color: blue;"&gt;Shall we&lt;/span&gt; 動詞原形」です。&lt;br /&gt;
この「get」も動詞原形です。&lt;br /&gt;
先に予告しておきますが、「&lt;span style="color: blue;"&gt;Shall I&lt;/span&gt;」の後ろも動詞原形です。&lt;br /&gt;
ここに原形を書くのを忘れないようにして下さい。&lt;br /&gt;
Shall we get ready for the picnic?&lt;br /&gt;
「ピクニックの準備」「&lt;span style="color: blue;"&gt;get ready&lt;/span&gt;」は「準備が整った状態になる」という意味です。&lt;br /&gt;
「ピクニックへの準備が整った状態になりましょうか？」が直訳です。&lt;br /&gt;
日本語ではそんな言い方しないので、「ピクニックの準備をしましょうか？」となる訳です。&lt;br /&gt;
この「&lt;span style="color: blue;"&gt;Shall we&lt;/span&gt;」に対して「&lt;span style="color: blue;"&gt;Shall I&lt;/span&gt;」というのもあります。&lt;br /&gt;
主語が変わると、要するに「go to the store」、行く人が「私」になる訳です。&lt;br /&gt;
だから「Shall we go to the store?」だったら「we」は主語なので、そのお店に行くのが「私たち」です。&lt;br /&gt;
「私たちみんなで行こうか」ですが、今度は主語が「I」になったら「私」だけ行く訳です。&lt;br /&gt;
何人かいる中で、「私が行きましょうか？」という事は、「「皆さんを代表して」とか「あなたの代わりに私がそのお店に行きましょうか？」という「行ってあげましょうか？」というニュアンスです。&lt;br /&gt;
ただ、「行ってあげましょうか」という日本語はちょっと恩着せがましいので、皆さん心の中では「私がしてあげましょうか？」と思っても、実際に日本語で表現する時は「私がしましょうか？」と、こんなふうに心の中と実際に口に出すのとちょっと変えます。&lt;br /&gt;
建て前と本音を分けるというのは日本人の得意な所ですから、英語を日本語に訳する時もちょっと分けましょう。&lt;/p&gt;
&lt;h3&gt;「Shall I」の例文と説明&lt;/h3&gt;
&lt;p&gt;次も「Shall I open the window?」、聞くという事は多分窓を開けたがっている人がいらっしゃるんでしょう。&lt;br /&gt;
その人に向かって、心の中では「窓を私が開けてあげましょうか？」ですが、「窓をお開けしましょうか？」の方が角が立たなくていいです。&lt;br /&gt;
そんな感じで「&lt;span style="color: blue;"&gt;Shall&lt;/span&gt;」を覚えて下さい。&lt;br /&gt;
しばらく疑問詞があるやつを無視していましたので1回ぐらいやっておきましょう。&lt;br /&gt;
4番、「What shall I bring to the party?」「私はパーティに何を持って行きましょうか？」です。&lt;br /&gt;
これを「何を持ってきてあげましょうか？」って言ったら、じゃあもうパーティ来なくていいよと言われそうですよね。&lt;br /&gt;
「何を持ってきたらいいでしょうか？」ぐらいのニュアンスで聞いていると思って下さい。&lt;br /&gt;
「&lt;span style="color: blue;"&gt;bring&lt;/span&gt;」が「何々を持ってくる」という他動詞です。&lt;br /&gt;
自動詞、他動詞の違いは大丈夫でしょうか？&lt;br /&gt;
他動詞「何々を持ってくる」、他動詞の後ろには目的語が必要です。&lt;br /&gt;
その目的語の名詞がこの「What」な訳です。&lt;br /&gt;
疑問詞というのは文頭に書きます。&lt;br /&gt;
&lt;!--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&lt;p&gt;あとは、「&lt;span style="color: blue;"&gt;Shall I&lt;/span&gt; 動詞原形」「&lt;span style="color: blue;"&gt;Shall we&lt;/span&gt; 動詞原形」です。&lt;br /&gt;
この「&lt;span style="color: blue;"&gt;Shall&lt;/span&gt;」は助動詞と呼ばれるやつです。&lt;br /&gt;
これが助動詞と呼ばれるものだというのをちょっと頭の片隅に入れておいて頂けると、ちょっとあとのレッスンが楽になります。&lt;br /&gt;
「&lt;span style="color: blue;"&gt;Shall we get&lt;/span&gt;」も「&lt;span style="color: blue;"&gt;Shall I go&lt;/span&gt;」も助動詞のあとに主語動詞原形ときてるな、というのをちょっと頭に入れておいて下さい。&lt;br /&gt;
書きましょう。&lt;br /&gt;
助動詞+主語、英語でsubjectというのでSです。&lt;br /&gt;
それから動詞の原形です。&lt;br /&gt;
「助動詞 主語動詞の原型 なんたら」で最後が「?」です。&lt;br /&gt;
ちなみに最初の2文ですが、「Let’s」の方は疑問文じゃないので最後「.」です。&lt;br /&gt;
「Shall we」は疑問文なので最後は「?」、ここを間違えないで下さい。&lt;br /&gt;
時々中学校あたりでもありますが、定期テストとかで単語を並べ替えて文を作りなさいというのがあって、「Let’s」と「Shall we」あってどっちを使っていいのか分からなくなります、という人がいますが、その時はもう並んでいる単語を全部飛ばして最後を見て下さい。&lt;br /&gt;
最後「.」になっていたら「Let’s」を使えという事、最後「?」になっていたら「Shall we」を使えという事です。&lt;br /&gt;
意外とそこを見ないで、意味の上で違わないはずなのになって迷っちゃう人が多いので、そこを見る習慣を付けて下さい。&lt;br /&gt;
最後に「&lt;span style="color: blue;"&gt;Shall I&lt;/span&gt; 何とかしてあげましょうか？」と皆さんが聞かれたとしましょう。&lt;/p&gt;
&lt;h3&gt;Shall we go to the store?&lt;/h3&gt;
&lt;p&gt;「私たち、お店に行きましょうか？」と聞かれた場合、「はい、お願いします。」と答えるときは「Yes, please do.」です。実際の会話では、「do」は省略されることもありますが、正式には「Yes, please do.」となります。「いいえ」と答える場合は、「No」です。しかし、「してあげましょうか？」と言ってくれているのに「いいえ」とだけ答えるのは少し申し訳ないですよね。したがって、「No, thank you.」と答えましょう。&lt;/p&gt;
&lt;h3&gt;What shall I bring to the party?&lt;/h3&gt;
&lt;p&gt;「パーティに何を持って来たらいいですか？」と聞かれた場合、「ケーキはどうですか？」と答えることができます。また、聞いた相手が自分と同じ人である可能性もありますので、相手がケーキを持って来てほしいと考えている場合もあります。したがって、返答については、この点を考慮してください。&lt;/p&gt;
&lt;h3&gt; When shall I come?&lt;/h3&gt;
&lt;p&gt;「いつ来たらいいですか？」と聞かれた場合、「7時前に来てください。」と答えることができます。この場合、聞かれた相手が返答しているということになります。&lt;br /&gt;
&lt;!--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</si>
  <si>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https://eng-support.com/column/progress-book1-lesson18-2/</t>
  </si>
  <si>
    <t>以下のページは不自然なワードを使用しています。
これらを適切に自然な言葉に置き換えて下さい。
なお、本文の装飾や構造は絶対に変えないでください。
【対象ページURL】
https://eng-support.com/column/progress-book1-lesson18-2/
【検出された不自然ワード】
- 型
- 最短
【本文】
------
&lt;p&gt;&lt;iframe title="YouTube video player" src="https://www.youtube.com/embed/P9w3gyP5J3E" width="560" height="315" frameborder="0" allowfullscreen="allowfullscreen"&gt;&lt;/iframe&gt;&lt;/p&gt;
&lt;h3&gt;「How long」と時間の表現方法について解説します。&lt;/h3&gt;
&lt;p&gt;「How long」という疑問詞のシリーズが続いていますが、注意点があります。「How often」と同様に、「How」は「often」と「long」を修飾しています。「How often」で「どれくらいよく」を表現し、「often」は「よく」を意味します。一方、「How long」で「どれくらい長く」を表現し、「long」が修飾されています。&lt;br /&gt;
&lt;!-- 追加ブロック：導入直後〜本文の流れを邪魔しない位置に挿入 --&gt;&lt;/p&gt;
&lt;h2&gt;How long does it take の答え方&lt;/h2&gt;
&lt;p&gt;&lt;strong&gt;結論：&lt;/strong&gt;&lt;strong&gt;It takes＋時間＋to＋動詞&lt;/strong&gt; の型で答えます。&lt;br /&gt;
「どれくらい（時間が）かかる？」は &lt;strong&gt;take（かかる）&lt;/strong&gt; を使い、答えは &lt;strong&gt;It takes &amp;#8230;&lt;/strong&gt; で受けるのが安全です。&lt;/p&gt;
&lt;p&gt;&lt;strong&gt;例文（そのまま書ける形）&lt;/strong&gt;&lt;/p&gt;
&lt;p&gt;Q. &lt;strong&gt;How long does it take to get to school?&lt;/strong&gt;&lt;br /&gt;
A. &lt;strong&gt;It takes about 20 minutes.&lt;/strong&gt;&lt;/p&gt;
&lt;table style="width: 100%; border-collapse: collapse; margin: 1em 0;"&gt;
&lt;thead&gt;
&lt;tr&gt;
&lt;th style="border: 1px solid #ddd; padding: 8px; background: #f7f7f7; text-align: left;"&gt;聞き方&lt;/th&gt;
&lt;th style="border: 1px solid #ddd; padding: 8px; background: #f7f7f7; text-align: left;"&gt;答え方（テンプレ）&lt;/th&gt;
&lt;th style="border: 1px solid #ddd; padding: 8px; background: #f7f7f7; text-align: left;"&gt;ポイント&lt;/th&gt;
&lt;/tr&gt;
&lt;/thead&gt;
&lt;tbody&gt;
&lt;tr&gt;
&lt;td style="border: 1px solid #ddd; padding: 8px;"&gt;&lt;strong&gt;How long do/does + 主語 + 動詞 ?&lt;/strong&gt;&lt;/td&gt;
&lt;td style="border: 1px solid #ddd; padding: 8px;"&gt;&lt;strong&gt;For + 時間&lt;/strong&gt;&lt;/td&gt;
&lt;td style="border: 1px solid #ddd; padding: 8px;"&gt;「どれくらい長く〜する？」（期間）&lt;/td&gt;
&lt;/tr&gt;
&lt;tr&gt;
&lt;td style="border: 1px solid #ddd; padding: 8px;"&gt;&lt;strong&gt;How long does it take to + 動詞 ?&lt;/strong&gt;&lt;/td&gt;
&lt;td style="border: 1px solid #ddd; padding: 8px;"&gt;&lt;strong&gt;It takes + 時間&lt;/strong&gt;&lt;/td&gt;
&lt;td style="border: 1px solid #ddd; padding: 8px;"&gt;「〜するのにどれくらいかかる？」（所要時間）&lt;/td&gt;
&lt;/tr&gt;
&lt;/tbody&gt;
&lt;/table&gt;
&lt;p&gt;&lt;strong&gt;よくあるミス（ここだけ注意）&lt;/strong&gt;&lt;/p&gt;
&lt;ul&gt;
&lt;li&gt;&lt;strong&gt;for を無理に入れる&lt;/strong&gt;：× &lt;em&gt;For 20 minutes.&lt;/em&gt;（take構文の答え） → ○ &lt;strong&gt;It takes about 20 minutes.&lt;/strong&gt;&lt;/li&gt;
&lt;li&gt;&lt;strong&gt;to を落とす&lt;/strong&gt;：× &lt;em&gt;It takes 20 minutes get to school.&lt;/em&gt; → ○ &lt;strong&gt;It takes 20 minutes to get to school.&lt;/strong&gt;&lt;/li&gt;
&lt;li&gt;&lt;strong&gt;主語を迷子にする&lt;/strong&gt;：take構文は基本「it」で受けると安定します&lt;/li&gt;
&lt;/ul&gt;
&lt;h2&gt;How long と How often の最短整理（混同防止）&lt;/h2&gt;
&lt;p&gt;&lt;strong&gt;long＝期間（どれくらい長く）&lt;/strong&gt;、&lt;strong&gt;often＝頻度（どれくらいよく）&lt;/strong&gt;です。&lt;br /&gt;
迷ったら、答えの形で逆算すると減点されにくいです。&lt;/p&gt;
&lt;ul&gt;
&lt;li&gt;&lt;strong&gt;How long&lt;/strong&gt; → &lt;strong&gt;For + 時間&lt;/strong&gt;（例：&lt;strong&gt;For two hours.&lt;/strong&gt;）&lt;/li&gt;
&lt;li&gt;&lt;strong&gt;How often&lt;/strong&gt; → &lt;strong&gt;回数 + a 単位&lt;/strong&gt;（例：&lt;strong&gt;once a day / twice a week&lt;/strong&gt;）&lt;/li&gt;
&lt;/ul&gt;
&lt;h3&gt;how long time は基本NG（自然な言い方）&lt;/h3&gt;
&lt;p&gt;テストで見かける誤りが &lt;strong&gt;how long time&lt;/strong&gt; です。基本は次のどちらかに直します。&lt;br /&gt;
× &lt;em&gt;How long time do you study?&lt;/em&gt; → ○ &lt;strong&gt;How long do you study?&lt;/strong&gt;&lt;br /&gt;
もしくは、時間そのものを名詞で聞きたいなら ○ &lt;strong&gt;How much time do you study?&lt;/strong&gt;&lt;/p&gt;
&lt;h3&gt;How long is ～？は「長さ」か「期間」かを見分ける&lt;/h3&gt;
&lt;p&gt;&lt;strong&gt;How long is + 名詞&lt;/strong&gt; は、「その名詞が何か」で意味が分かれます。&lt;br /&gt;
物（pool / road など）なら&lt;strong&gt;長さ&lt;/strong&gt;、映画・授業・会議などの出来事なら&lt;strong&gt;所要時間（期間）&lt;/strong&gt;になりやすいです。&lt;/p&gt;
&lt;p&gt;&lt;strong&gt;例文&lt;/strong&gt;&lt;/p&gt;
&lt;ul&gt;
&lt;li&gt;&lt;strong&gt;How long is the pool?&lt;/strong&gt; → &lt;strong&gt;It’s 25 meters long.&lt;/strong&gt;（長さ）&lt;/li&gt;
&lt;li&gt;&lt;strong&gt;How long is the movie?&lt;/strong&gt; → &lt;strong&gt;It’s about two hours.&lt;/strong&gt;（所要時間）&lt;/li&gt;
&lt;/ul&gt;
&lt;p&gt;ここまで押さえたら、あとは本文で &lt;strong&gt;How long の基本（語順）&lt;/strong&gt; と &lt;strong&gt;for＋時間&lt;/strong&gt; を確認して、例文を自分の定期テストの範囲に置き換えていきましょう。&lt;/p&gt;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&lt;p&gt;ここで、「&lt;span style="color: red;"&gt;How long&lt;/span&gt;」は赤くなっていますが、学校の先生によって、「How long」という疑問詞として覚えるべきという先生と、「How」は疑問詞の後に何か言葉が付くと覚えるべきという先生がいます。どちらでも構いませんが、私たちは「&lt;span style="color: red;"&gt;How long&lt;/span&gt;」を一つの疑問詞として扱うことができます。そのため、ここでは赤く表示されていますが、「&lt;span style="color: red;"&gt;How long&lt;/span&gt;」を一つの疑問詞と捉えても問題ありません。&lt;/p&gt;
&lt;p&gt;続いて、一般動詞の疑問文についてです。疑問文では、疑問詞の後に「do」「does」「did」を置き、主語と動詞の原形を続けます。しかし、一部の人が「How does she study」と書いてしまい、「long」をどこに置くか迷ってしまうことがあります。このような混乱を避けるためには、「&lt;span style="color: red;"&gt;How long&lt;/span&gt;」と一つの疑問詞として覚える方が便利です。&lt;/p&gt;
&lt;p&gt;ただし、文法的に厳密に言うと、「How」は疑問副詞と呼ばれます。そして、「&lt;span style="color: red;"&gt;How long&lt;/span&gt;」自体も「どれくらい長く勉強するの？」という意味であり、動詞の「study」にかかっています。このように動詞にかかるものを副詞と呼びます。なお、「副詞」は英語で「adverb」と言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&lt;p&gt;さて、時間の長さを表す場合、例えば「How long does she study?」という文がありますが、そこに「&lt;span style="color: blue;"&gt;every night&lt;/span&gt;」と付いています。「彼女は毎晩どれくらい長く勉強するの？」となります。&lt;/p&gt;
&lt;p&gt;しかし、この表現は日本語としてはあまり自然ではありません。より自然な表現にすると、「彼女は毎晩どれくらいの時間勉強していますか？」となります。&lt;/p&gt;
&lt;p&gt;また、時間の長さを具体的に表現する場合は、「&lt;span style="color: blue;"&gt;For two hours&lt;/span&gt;」となります。「2時間勉強しています。」という意味です。「For」は期間を表す前置詞として使われます。時間の長さを表す際には、「For」を使用するのが一般的です。「For two hours」のように「期間」という意味で使用します。&lt;/p&gt;
&lt;p&gt;同様に、「&lt;span style="color: blue;"&gt;For two years&lt;/span&gt;」というように、「2年間」と期間を表現する際も「For」を使用します。時間の長さを表す場合、前置詞の「For」を付けることが一般的です。時刻との混同を避けるため、「時間の長さ」を表すときは「期間」という形で「For」を使用することを覚えましょう。&lt;/p&gt;
&lt;p&gt;前回の復習ですが、頻度を聞く場合には「&lt;span style="color: red;"&gt;How often&lt;/span&gt;」という疑問詞を使用します。「どれくらいの頻度で行っているか」や「どれくらいよく行っているか」を尋ねる際に使用します。回答としては「回数 a 単位」の形で答えます。「1日に1回」は&amp;#8221;&lt;span style="color: green;"&gt;once a day&lt;/span&gt;&amp;#8220;、「週に2回」は&amp;#8221;&lt;span style="color: green;"&gt;twice a week&lt;/span&gt;&amp;#8220;、「年に3回」は&amp;#8221;&lt;span style="color: green;"&gt;three times a year&lt;/span&gt;&amp;#8220;といった具体的な表現方法があります。頻度を尋ねる際は「&lt;span style="color: red;"&gt;How often&lt;/span&gt;」で聞き、「回数 a 何々」と答える形式になります。&lt;/p&gt;
&lt;p&gt;一方、時間の長さを尋ねる場合や期間を表現する場合は「&lt;span style="color: red;"&gt;How long&lt;/span&gt;」を使用します。例えば、「彼女はどれくらい長く勉強していますか？」と尋ねる場合は「How long does she study?」となります。その回答としては「For 何々」となります。「For two hours」という具体的な時間を表現する形式です。&lt;/p&gt;
&lt;p&gt;これらの聞き方と答え方をセットで覚えておくことが重要です。特に前置詞の使い方に注目して理解してください。&lt;/p&gt;
&lt;p&gt;以上が、Book1 Lesson18シーン2における「How long」と時間の表現方法についての解説でした。お疲れ様でした。&lt;/p&gt;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</si>
  <si>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https://eng-support.com/column/progressbook1-1-3/</t>
  </si>
  <si>
    <t>以下のページは不自然なワードを使用しています。
これらを適切に自然な言葉に置き換えて下さい。
なお、本文の装飾や構造は絶対に変えないでください。
【対象ページURL】
https://eng-support.com/column/progressbook1-1-3/
【検出された不自然ワード】
- 型
【本文】
------
&lt;p&gt;&lt;iframe title="YouTube video player" src="https://www.youtube.com/embed/7BTZFreX9LQ" width="560" height="315" frameborder="0" allowfullscreen="allowfullscreen"&gt;&lt;/iframe&gt;&lt;/p&gt;
&lt;h3&gt;英語基礎レッスン&lt;/h3&gt;
&lt;p&gt;本日は&lt;span style="color: blue;"&gt;Book1 Lesson1 シーン3&lt;/span&gt;についてお話しします。このレッスンに関しては、注意点がそんなに多くないと思います。&lt;/p&gt;
&lt;p&gt;&lt;span style="color: red;"&gt;I am a student.&lt;/span&gt; 最初に考えるべきは、文の構造です。この文では、「&lt;span style="color: green;"&gt;I&lt;/span&gt;」が主語であり、「&lt;span style="color: green;"&gt;am&lt;/span&gt;」はbe動詞です。疑問文を作る際には、be動詞を前に持ってきて、主語を後ろに持ってきます。主語とbe動詞が変わることに注意が必要です。&lt;/p&gt;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&lt;p&gt;ただし、ここで注意が必要なのは、「&lt;span style="color: red;"&gt;I am&lt;/span&gt;」に対して「&lt;span style="color: blue;"&gt;am&lt;/span&gt;」ではなく「&lt;span style="color: blue;"&gt;a&lt;/span&gt;」が来ることです。なぜなら、次に登場する主語「&lt;span style="color: green;"&gt;you&lt;/span&gt;」があるからです。主語「&lt;span style="color: green;"&gt;you&lt;/span&gt;」に変わると、「&lt;span style="color: blue;"&gt;am&lt;/span&gt;」の代わりに「&lt;span style="color: blue;"&gt;a&lt;/span&gt;」を使うことを覚えておきましょう。&lt;/p&gt;
&lt;p&gt;&lt;span style="color: red;"&gt;This is Kevin White.&lt;/span&gt; 次に考えるべき文は、「&lt;span style="color: green;"&gt;This&lt;/span&gt; is &lt;span style="color: green;"&gt;Kevin White&lt;/span&gt;」です。この文でも「&lt;span style="color: green;"&gt;This&lt;/span&gt;」が主語であり、「&lt;span style="color: green;"&gt;is&lt;/span&gt;」がbe動詞です。この文を疑問文に変える場合、「&lt;span style="color: green;"&gt;This is&lt;/span&gt;」を「&lt;span style="color: red;"&gt;Is this&lt;/span&gt;」に変えるだけです。&lt;/p&gt;
&lt;p&gt;PROGRESSの教材では、他にも同じような文構造が出てきます。こういった文を先に勉強してから、変わる要素を学ぶことをおすすめします。PROGRESSはBook1だけでなく、他のレッスンでも同様の文構造が出てくることがあります。そのため、最初に難しいと感じた場合でも、別のレッスンから始めることを検討してみてください。&lt;/p&gt;
&lt;h3&gt;疑問文の構造&lt;/h3&gt;
&lt;p&gt;この後に続く文は疑問文で、「&lt;span style="color: red;"&gt;Are you&lt;/span&gt;」「&lt;span style="color: red;"&gt;Is he&lt;/span&gt;」「&lt;span style="color: red;"&gt;Is she&lt;/span&gt;」「&lt;span style="color: red;"&gt;Is this&lt;/span&gt;」「&lt;span style="color: red;"&gt;Are you&lt;/span&gt;」「&lt;span style="color: red;"&gt;Is&lt;/span&gt;」「&lt;span style="color: red;"&gt;Wang Liming&lt;/span&gt;」などがあります。疑問文を作る際には、be動詞を言う前に、次に来る主語を考えておくことが重要です。主語を頭に入れてからbe動詞を選ぶようにしましょう。&lt;/p&gt;
&lt;hr /&gt;
&lt;h2&gt;be動詞の疑問文｜基本パターン整理&lt;/h2&gt;
&lt;p&gt;be動詞の疑問文は、&lt;strong&gt;語順が決まっている&lt;/strong&gt;ため、&lt;br /&gt;
まずは型で整理することが重要です。&lt;/p&gt;
&lt;table style="border-collapse: collapse; width: 100%;" border="1" cellpadding="8"&gt;
&lt;tbody&gt;
&lt;tr&gt;
&lt;th&gt;肯定文&lt;/th&gt;
&lt;th&gt;疑問文&lt;/th&gt;
&lt;/tr&gt;
&lt;tr&gt;
&lt;td&gt;I am a student.&lt;/td&gt;
&lt;td&gt;Am I a student?&lt;/td&gt;
&lt;/tr&gt;
&lt;tr&gt;
&lt;td&gt;You are busy.&lt;/td&gt;
&lt;td&gt;Are you busy?&lt;/td&gt;
&lt;/tr&gt;
&lt;tr&gt;
&lt;td&gt;He is Kevin.&lt;/td&gt;
&lt;td&gt;Is he Kevin?&lt;/td&gt;
&lt;/tr&gt;
&lt;tr&gt;
&lt;td&gt;This is a pen.&lt;/td&gt;
&lt;td&gt;Is this a pen?&lt;/td&gt;
&lt;/tr&gt;
&lt;/tbody&gt;
&lt;/table&gt;
&lt;p&gt;&lt;strong&gt;ポイント：&lt;/strong&gt;&lt;br /&gt;
&lt;span style="color: blue;"&gt;be動詞を先頭&lt;/span&gt;に出し、&lt;br /&gt;
その後に&lt;span style="color: green;"&gt;主語&lt;/span&gt;を置くだけです。&lt;/p&gt;
&lt;h2&gt;am / are / is の選び方&lt;/h2&gt;
&lt;p&gt;疑問文では「be動詞を前に出す」だけでなく、&lt;br /&gt;
&lt;strong&gt;主語に合わせて形が変わる&lt;/strong&gt;点に注意が必要です。&lt;/p&gt;
&lt;ul&gt;
&lt;li&gt;&lt;strong&gt;I → am&lt;/strong&gt;（Am I ～ ?）&lt;/li&gt;
&lt;li&gt;&lt;strong&gt;you / we / they → are&lt;/strong&gt;（Are you ～ ?）&lt;/li&gt;
&lt;li&gt;&lt;strong&gt;he / she / it / this → is&lt;/strong&gt;（Is he ～ ?）&lt;/li&gt;
&lt;/ul&gt;
&lt;p&gt;特に &lt;span style="color: red;"&gt;&lt;strong&gt;I am → Are you&lt;/strong&gt;&lt;/span&gt; に&lt;br /&gt;
変わる点は、最初につまずきやすいポイントです。&lt;/p&gt;
&lt;h2&gt;よくあるミス例&lt;/h2&gt;
&lt;ul&gt;
&lt;li&gt;✕ Are I a student? → ○ Am I a student?&lt;/li&gt;
&lt;li&gt;✕ Is you busy? → ○ Are you busy?&lt;/li&gt;
&lt;li&gt;✕ Am he Kevin? → ○ Is he Kevin?&lt;/li&gt;
&lt;/ul&gt;
&lt;p&gt;主語を決めてから、対応する be動詞を選ぶ癖をつけましょう。&lt;/p&gt;
&lt;h2&gt;練習問題（確認）&lt;/h2&gt;
&lt;p&gt;次の文を疑問文にしましょう。&lt;/p&gt;
&lt;ol&gt;
&lt;li&gt;She is a teacher.&lt;/li&gt;
&lt;li&gt;You are from Tokyo.&lt;/li&gt;
&lt;li&gt;This is your bag.&lt;/li&gt;
&lt;/ol&gt;
&lt;p&gt;&lt;strong&gt;解答：&lt;/strong&gt;&lt;br /&gt;
1. Is she a teacher?&lt;br /&gt;
2. Are you from Tokyo?&lt;br /&gt;
3. Is this your bag?&lt;/p&gt;
&lt;h2&gt;学習のコツ&lt;/h2&gt;
&lt;p&gt;疑問文は「理解する」だけでなく、&lt;br /&gt;
&lt;strong&gt;声に出して型を体に入れる&lt;/strong&gt;ことが重要です。&lt;/p&gt;
&lt;p&gt;肯定文 → 疑問文をセットで音読し、&lt;br /&gt;
語順の変化を自然に言えるようにしていきましょう。&lt;/p&gt;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&lt;h3&gt;注意すべき点&lt;/h3&gt;
&lt;p&gt;初めのうちは、文のリズムを掴むために音読することをおすすめします。1番の文を10回、2番の文を10回、合計で70回音読すると、文のリズムが身につきます。音読することで、英語のリズムや文構造が自然に理解できるようになります。&lt;/p&gt;
&lt;p&gt;最後に、「&lt;span style="color: green;"&gt;to&lt;/span&gt;」は肯定文で使われ、何かを追加する意味を持ちます。否定文では「&lt;span style="color: blue;"&gt;either&lt;/span&gt;」に、疑問文では再び「&lt;span style="color: green;"&gt;to&lt;/span&gt;」に戻ります。これらの使い方をしっかり覚えておきましょう。&lt;/p&gt;
&lt;p&gt;以上で、Book1 Lesson1 シーン3についての説明を終えます。&lt;/p&gt;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</si>
  <si>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https://eng-support.com/column/progressinenglish21/</t>
  </si>
  <si>
    <t>以下のページは不自然なワードを使用しています。
これらを適切に自然な言葉に置き換えて下さい。
なお、本文の装飾や構造は絶対に変えないでください。
【対象ページURL】
https://eng-support.com/column/progressinenglish21/
【検出された不自然ワード】
- 1分
- 網羅
【本文】
------
&lt;p&gt;&amp;nbsp;&lt;/p&gt;
&lt;p&gt;&lt;!-- YouTube動画 --&gt;&lt;br /&gt;
&lt;iframe title="YouTube video player" src="https://www.youtube.com/embed/iNKjZUoW5JE" width="560" height="315" frameborder="0" allowfullscreen="allowfullscreen"&gt;&lt;br /&gt;
&lt;span data-mce-type="bookmark" style="display: inline-block; width: 0px; overflow: hidden; line-height: 0;" class="mce_SELRES_start"&gt;&lt;/span&gt;&lt;br /&gt;
&lt;/iframe&gt;&lt;br /&gt;
&lt;!-- 不足補完ブロック（即答パート）：最初のH2（## PROGRESS IN ENGLISH 21はどんな教科書か？その特徴と向き合い方）の直後に差し込み --&gt;&lt;/p&gt;
&lt;h3&gt;すぐ確認：名称の揺れ／採用校の確認／学習の優先順位（1分）&lt;/h3&gt;
&lt;p&gt;&lt;strong&gt;要点：&lt;/strong&gt;検索語は呼び方が揺れるだけなので、まず&lt;strong&gt;「PROGRESS IN ENGLISH 21（プログレス21）」&lt;/strong&gt;に揃え、採用校は&lt;strong&gt;学校配布の教科書案内・シラバス・配布プリント&lt;/strong&gt;で確認。学習は&lt;strong&gt;プログレスで土台（総合力）&lt;/strong&gt;を作りつつ、&lt;strong&gt;大学入試の形式対策は別建て&lt;/strong&gt;で分けて進めます。&lt;/p&gt;
&lt;table style="width: 100%; border-collapse: collapse; margin: 10px 0;"&gt;
&lt;thead&gt;
&lt;tr&gt;
&lt;th style="border: 1px solid #ddd; padding: 8px; text-align: left; width: 26%;"&gt;検索語（よくある呼び方）&lt;/th&gt;
&lt;th style="border: 1px solid #ddd; padding: 8px; text-align: left; width: 26%;"&gt;ここではこう呼ぶ&lt;/th&gt;
&lt;th style="border: 1px solid #ddd; padding: 8px; text-align: left;"&gt;ページ内の該当観点&lt;/th&gt;
&lt;th style="border: 1px solid #ddd; padding: 8px; text-align: left; width: 22%;"&gt;まず読む場所&lt;/th&gt;
&lt;/tr&gt;
&lt;/thead&gt;
&lt;tbody&gt;
&lt;tr&gt;
&lt;td style="border: 1px solid #ddd; padding: 8px;"&gt;プログレスインイングリッシュ&lt;/td&gt;
&lt;td style="border: 1px solid #ddd; padding: 8px;"&gt;&lt;strong&gt;プログレス（21）&lt;/strong&gt;&lt;/td&gt;
&lt;td style="border: 1px solid #ddd; padding: 8px;"&gt;教科書の背景／どんな教材か&lt;/td&gt;
&lt;td style="border: 1px solid #ddd; padding: 8px;"&gt;次の章「特徴」→「開発の背景」&lt;/td&gt;
&lt;/tr&gt;
&lt;tr&gt;
&lt;td style="border: 1px solid #ddd; padding: 8px;"&gt;progress in english&lt;/td&gt;
&lt;td style="border: 1px solid #ddd; padding: 8px;"&gt;&lt;strong&gt;PROGRESS IN ENGLISH&lt;/strong&gt;&lt;/td&gt;
&lt;td style="border: 1px solid #ddd; padding: 8px;"&gt;改訂の流れ（旧版→21）&lt;/td&gt;
&lt;td style="border: 1px solid #ddd; padding: 8px;"&gt;「開発の背景と改訂」&lt;/td&gt;
&lt;/tr&gt;
&lt;tr&gt;
&lt;td style="border: 1px solid #ddd; padding: 8px;"&gt;プログレス21&lt;/td&gt;
&lt;td style="border: 1px solid #ddd; padding: 8px;"&gt;&lt;strong&gt;PROGRESS IN ENGLISH 21&lt;/strong&gt;&lt;/td&gt;
&lt;td style="border: 1px solid #ddd; padding: 8px;"&gt;「難しい」と言われる理由（原因）&lt;/td&gt;
&lt;td style="border: 1px solid #ddd; padding: 8px;"&gt;後半「原因」の章&lt;/td&gt;
&lt;/tr&gt;
&lt;tr&gt;
&lt;td style="border: 1px solid #ddd; padding: 8px;"&gt;PROGRESS IN ENGLISH 21&lt;/td&gt;
&lt;td style="border: 1px solid #ddd; padding: 8px;"&gt;&lt;strong&gt;PROGRESS IN ENGLISH 21&lt;/strong&gt;&lt;/td&gt;
&lt;td style="border: 1px solid #ddd; padding: 8px;"&gt;大学入試との相性／限界（位置づけ）&lt;/td&gt;
&lt;td style="border: 1px solid #ddd; padding: 8px;"&gt;「大学入試英語との関係」&lt;/td&gt;
&lt;/tr&gt;
&lt;tr&gt;
&lt;td style="border: 1px solid #ddd; padding: 8px;"&gt;progress in english 21 採用校&lt;/td&gt;
&lt;td style="border: 1px solid #ddd; padding: 8px;"&gt;&lt;strong&gt;採用の確認&lt;/strong&gt;&lt;/td&gt;
&lt;td style="border: 1px solid #ddd; padding: 8px;"&gt;採用が広がった背景／レベル差が難化につながる点&lt;/td&gt;
&lt;td style="border: 1px solid #ddd; padding: 8px;"&gt;「採用が広がった理由」&lt;/td&gt;
&lt;/tr&gt;
&lt;/tbody&gt;
&lt;/table&gt;
&lt;h3&gt;困りごと別：まずやること（迷わない3本）&lt;/h3&gt;
&lt;ul&gt;
&lt;li&gt;&lt;strong&gt;「難しい／ついていけない」&lt;/strong&gt;→ 先に「難しい理由（原因）」の章で、どこで詰まりやすいかを特定する。&lt;/li&gt;
&lt;li&gt;&lt;strong&gt;「大学受験が不安」&lt;/strong&gt;→ 「大学入試との関係」の節で、プログレスで作る力と、別に慣れるべき形式を切り分ける。&lt;/li&gt;
&lt;li&gt;&lt;strong&gt;「進め方が分からない」&lt;/strong&gt;→ 「使いこなし方（対処法）」の章で、土台づくりの進め方を先に決める。&lt;/li&gt;
&lt;/ul&gt;
&lt;h3&gt;「採用校」を調べたい人へ（特定校は列挙しません）&lt;/h3&gt;
&lt;ul&gt;
&lt;li&gt;&lt;strong&gt;確認する場所：&lt;/strong&gt;学校配布の&lt;strong&gt;教科書案内&lt;/strong&gt;／年度初めの&lt;strong&gt;シラバス&lt;/strong&gt;／英語科の&lt;strong&gt;配布プリント&lt;/strong&gt;（教科書名・Book番号が載る所）。&lt;/li&gt;
&lt;li&gt;&lt;strong&gt;背景（ここで押さえる範囲）：&lt;/strong&gt;中高一貫で採用が多く、ミッションスクールを中心に採用が広がった一方で、学校のレベル幅が大きいことが「難しすぎる」の評価につながりやすい。&lt;/li&gt;
&lt;/ul&gt;
&lt;p&gt;このあと本文で、背景→難易度（原因）→大学入試との関係→使いこなし方の順に確認できます。&lt;/p&gt;
&lt;h2&gt;PROGRESS IN ENGLISH 21はどんな教科書か？その特徴と向き合い方&lt;/h2&gt;
&lt;p&gt;中高一貫校を中心に採用されてきた英語教科書&lt;strong&gt;「PROGRESS IN ENGLISH（プログレス）」&lt;/strong&gt;。&lt;br /&gt;
現在では改訂版の&lt;strong&gt;「PROGRESS IN ENGLISH 21」&lt;/strong&gt;も広く使われていますが、&lt;br /&gt;
「レベルが高すぎて生徒がついていけない」「教える先生側も難しい」といった声も少なくありません。&lt;/p&gt;
&lt;p&gt;一方で、&lt;strong&gt;英語の総合力を育てるには非常に優れたテキスト&lt;/strong&gt;であることも事実です。&lt;br /&gt;
このページでは、対談内容をもとに&lt;/p&gt;
&lt;ul&gt;
&lt;li&gt;プログレス／プログレス21が作られた背景&lt;/li&gt;
&lt;li&gt;大学受験との相性とその限界&lt;/li&gt;
&lt;li&gt;「難しい」と言われる理由（原因）&lt;/li&gt;
&lt;li&gt;実際にどう使いこなせばよいか（対処法）&lt;/li&gt;
&lt;/ul&gt;
&lt;p&gt;を整理し、&lt;strong&gt;保護者・生徒・指導者それぞれが、プログレスとどう付き合えばよいか&lt;/strong&gt;を解説していきます。&lt;/p&gt;
&lt;h2&gt;PROGRESS IN ENGLISH 21の特徴とは？&lt;/h2&gt;
&lt;h3&gt;開発の背景と改訂の経緯&lt;/h3&gt;
&lt;p&gt;プログレスは、もともと&lt;strong&gt;ロバート・フリン&lt;/strong&gt;氏が広島の進学校で英語を教えていた際に作成していたプリント教材がもとになっています。&lt;br /&gt;
その後、そのプリントが教科書化され&lt;strong&gt;「PROGRESS IN ENGLISH」&lt;/strong&gt;となり、さらに&lt;strong&gt;2000年前後に「PROGRESS IN ENGLISH 21」&lt;/strong&gt;として改訂されました。&lt;/p&gt;
&lt;p&gt;当初フリン氏が授業していた学校は&lt;strong&gt;かなりレベルの高い進学校&lt;/strong&gt;でした。&lt;br /&gt;
そのため、元のプリントは非常に難度が高く、後に別の学校で授業をする際、&lt;/p&gt;
&lt;blockquote&gt;&lt;p&gt;「このプリントでは難しすぎる」&lt;/p&gt;&lt;/blockquote&gt;
&lt;p&gt;と感じたフリン氏が、&lt;strong&gt;難度を少し下げて作り直した&lt;/strong&gt;という経緯があります。&lt;br /&gt;
それでもなお、一般的な教科書と比べると&lt;strong&gt;十分「ハイレベル」な構成&lt;/strong&gt;になっています。&lt;/p&gt;
&lt;h3&gt;ミッションスクールを中心に広く採用された理由&lt;/h3&gt;
&lt;p&gt;フリン氏がカトリックであったこともあり、プログレスは&lt;strong&gt;カトリック系のミッションスクール&lt;/strong&gt;を中心に採用が広がりました。&lt;/p&gt;
&lt;p&gt;ただし、ミッションスクールといっても&lt;/p&gt;
&lt;ul&gt;
&lt;li&gt;トップレベルの進学校&lt;/li&gt;
&lt;li&gt;中堅～やや下位レベルの学校&lt;/li&gt;
&lt;/ul&gt;
&lt;p&gt;まで幅があり、&lt;strong&gt;同じ教科書を幅広いレベルの学校が一斉に採用した&lt;/strong&gt;ことが、後の「難しすぎる」という評価にもつながっています。&lt;/p&gt;
&lt;blockquote&gt;&lt;p&gt;「その子は私が教える前に英語の成績が学年2位だったんです。&lt;br /&gt;
ということは、『学年2位でもプログレスが分かっていない』ということになると思いました。」&lt;/p&gt;&lt;/blockquote&gt;
&lt;p&gt;このエピソードが象徴するように、&lt;strong&gt;学校全体としてプログレスのレベルに十分対応できていないケース&lt;/strong&gt;も少なくありませんでした。&lt;/p&gt;
&lt;h3&gt;読解素材の特徴と構成&lt;/h3&gt;
&lt;p&gt;プログレスに登場する読解素材は、大学入試の「論説文」とはやや性質が異なります。&lt;/p&gt;
&lt;ul&gt;
&lt;li&gt;&lt;strong&gt;Book1：&lt;/strong&gt;グリム童話が中心&lt;/li&gt;
&lt;li&gt;&lt;strong&gt;Book2：&lt;/strong&gt;アメリカの言語・文化・歴史・社会&lt;/li&gt;
&lt;li&gt;&lt;strong&gt;Book3：&lt;/strong&gt;イギリスの歴史・文化・社会&lt;/li&gt;
&lt;li&gt;&lt;strong&gt;Book4〜6：&lt;/strong&gt;英語の論文の書き方など、高度な内容も登場&lt;/li&gt;
&lt;/ul&gt;
&lt;p&gt;英語はもともとイギリスの言語であり、アメリカ・イギリスの文化や考え方を理解することは&lt;strong&gt;「英語の総合力」&lt;/strong&gt;には非常に重要です。&lt;br /&gt;
その意味で、プログレスの素材は&lt;/p&gt;
&lt;ul&gt;
&lt;li&gt;言語としての英語&lt;/li&gt;
&lt;li&gt;英語圏の文化・歴史・社会背景&lt;/li&gt;
&lt;/ul&gt;
&lt;p&gt;をセットで学べるように工夫されています。&lt;/p&gt;
&lt;h3&gt;大学入試英語との関係&lt;/h3&gt;
&lt;p&gt;一方で、大学入試の英文は&lt;strong&gt;学術論文系の論説文&lt;/strong&gt;が中心です。&lt;br /&gt;
プログレスもBook4以降では論文の書き方に触れますが、&lt;/p&gt;
&lt;blockquote&gt;&lt;p&gt;「大学入試の英文読解にはあまり向いていないかな」&lt;/p&gt;&lt;/blockquote&gt;
&lt;p&gt;という側面があることも否めません。&lt;/p&gt;
&lt;p&gt;そのため実際の現場では、&lt;/p&gt;
&lt;ul&gt;
&lt;li&gt;中学の間はプログレスで基礎と総合力を養う&lt;/li&gt;
&lt;li&gt;高校からは&lt;strong&gt;New Treasure などの別テキスト&lt;/strong&gt;に切り替え、入試対応を強化する&lt;/li&gt;
&lt;li&gt;あるいは、途中でプログレスから他の検定教科書・問題集に変更する&lt;/li&gt;
&lt;/ul&gt;
&lt;p&gt;といったカリキュラムを組む学校も増えています。&lt;/p&gt;
&lt;h3&gt;それでもプログレスが「英語の総合力」に優れている理由&lt;/h3&gt;
&lt;p&gt;筆者（講師）自身は中高6年間ずっと&lt;strong&gt;PROGRESS IN ENGLISH 21&lt;/strong&gt;で学んだ経験から、&lt;/p&gt;
&lt;blockquote&gt;&lt;p&gt;「英語の総合力を付けるにはすごくいいテキスト」&lt;/p&gt;&lt;/blockquote&gt;
&lt;p&gt;と評価しています。&lt;/p&gt;
&lt;ul&gt;
&lt;li&gt;文法・語彙・読解・表現がバランスよく配置されている&lt;/li&gt;
&lt;li&gt;英語圏の文化・歴史・社会に自然と触れられる&lt;/li&gt;
&lt;li&gt;「読む・書く・話す・聞く」を一体的に扱う構成になっている&lt;/li&gt;
&lt;/ul&gt;
&lt;p&gt;つまり、&lt;strong&gt;大学入試英語そのものの「過去問対策テキスト」ではない&lt;/strong&gt;一方で、&lt;br /&gt;
&lt;strong&gt;土台となる英語力をしっかり作るには非常に優れた教材&lt;/strong&gt;だと言えます。&lt;/p&gt;
&lt;p&gt;そのため、&lt;/p&gt;
&lt;ul&gt;
&lt;li&gt;プログレスで&lt;strong&gt;土台・総合力&lt;/strong&gt;を養う&lt;/li&gt;
&lt;li&gt;別教材や過去問で&lt;strong&gt;大学入試への「形式」や「傾向」&lt;/strong&gt;に慣れる&lt;/li&gt;
&lt;/ul&gt;
&lt;p&gt;という&lt;strong&gt;二本立ての学習&lt;/strong&gt;が理想的だと考えられます。&lt;/p&gt;
&lt;p&gt;&lt;!-- CTA：過去問演習講座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&lt;h2&gt;なぜ「プログレスは難しい」と言われるのか（原因）&lt;/h2&gt;
&lt;h3&gt;レッスンごとの分量が圧倒的に多い&lt;/h3&gt;
&lt;p&gt;プログレスが「難しい」と言われる大きな理由の一つは、&lt;strong&gt;1レッスンあたりの分量の多さ&lt;/strong&gt;です。&lt;/p&gt;
&lt;blockquote&gt;&lt;p&gt;「ただ一つ言えるのが、レッスンごとの量がすごく多いです。」&lt;/p&gt;&lt;/blockquote&gt;
&lt;p&gt;現在の公立中学の検定教科書は、&lt;strong&gt;イラストや写真が大きく、英文量が少ない構成&lt;/strong&gt;のものも多く、&lt;br /&gt;
保護者の方から&lt;/p&gt;
&lt;blockquote&gt;&lt;p&gt;「こんなマンガみたいなの、教科書のはずないでしょう」&lt;/p&gt;&lt;/blockquote&gt;
&lt;p&gt;と言われるほどです。&lt;/p&gt;
&lt;p&gt;それに比べてプログレスは、&lt;strong&gt;ページ全体に英文がぎっしり&lt;/strong&gt;と詰まっており、&lt;br /&gt;
初めて見ると「圧倒される」ような印象を受ける人も多いでしょう。&lt;/p&gt;
&lt;h3&gt;カリキュラム側がプログレスを理解していないケース&lt;/h3&gt;
&lt;p&gt;さらに問題なのは、塾や予備校などで&lt;strong&gt;カリキュラムを作る側がプログレスを十分理解していない&lt;/strong&gt;場合です。&lt;/p&gt;
&lt;p&gt;「この範囲を◯時間で終わらせる」といった計画自体が、&lt;/p&gt;
&lt;blockquote&gt;&lt;p&gt;「いや、この時間では終わらないでしょう」&lt;/p&gt;&lt;/blockquote&gt;
&lt;p&gt;という&lt;strong&gt;非現実的な設定&lt;/strong&gt;になっていることもあります。&lt;/p&gt;
&lt;p&gt;本来は、&lt;/p&gt;
&lt;ul&gt;
&lt;li&gt;レッスン内でも&lt;strong&gt;取捨選択&lt;/strong&gt;をする&lt;/li&gt;
&lt;li&gt;チャートや練習問題の一部は&lt;strong&gt;自習用に回す&lt;/strong&gt;&lt;/li&gt;
&lt;/ul&gt;
&lt;p&gt;といった工夫が必要ですが、&lt;strong&gt;プログレス経験がない指導者&lt;/strong&gt;にとっては、その見極めが難しくなりがちです。&lt;/p&gt;
&lt;h3&gt;「練習の仕方」が見えにくいテキスト構成&lt;/h3&gt;
&lt;p&gt;数学の教材であれば、&lt;/p&gt;
&lt;ul&gt;
&lt;li&gt;例題&lt;/li&gt;
&lt;li&gt;➡ 類題・演習問題&lt;/li&gt;
&lt;/ul&gt;
&lt;p&gt;という構成がはっきりしていることが多いですが、プログレスの場合、&lt;/p&gt;
&lt;blockquote&gt;&lt;p&gt;「文法事項の説明のあと、どこからどこまでを『例題』『類題』として扱えばよいのか分かりにくい」&lt;/p&gt;&lt;/blockquote&gt;
&lt;p&gt;と感じる先生も多いようです。&lt;/p&gt;
&lt;p&gt;これに対し、プログレスで育った講師の感覚では、&lt;/p&gt;
&lt;ul&gt;
&lt;li&gt;&lt;strong&gt;Look&lt;/strong&gt;：モデル例文・例題&lt;/li&gt;
&lt;li&gt;&lt;strong&gt;Speak / Practice&lt;/strong&gt;：パターンを変えた類題・反復練習&lt;/li&gt;
&lt;/ul&gt;
&lt;p&gt;という&lt;strong&gt;「例題・類題」のセットとして自然に見えている&lt;/strong&gt;ことが多く、この感覚の差が「扱いにくさ」にもつながっています。&lt;/p&gt;
&lt;p&gt;&lt;!-- CTA：ブレイクスルーゼミ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&lt;h3&gt;「例題と類題」の間を埋めるステップが必要な生徒も多い&lt;/h3&gt;
&lt;p&gt;プログレスはもともと&lt;strong&gt;上位レベルの中高一貫校向け&lt;/strong&gt;に作られたテキストです。&lt;br /&gt;
そのため、&lt;/p&gt;
&lt;ul&gt;
&lt;li&gt;Look → Speak / Practice の間を&lt;strong&gt;自力で橋渡しできる生徒&lt;/strong&gt;&lt;/li&gt;
&lt;/ul&gt;
&lt;p&gt;を前提として組み立てられている部分があります。&lt;/p&gt;
&lt;p&gt;しかし現実には、&lt;/p&gt;
&lt;ul&gt;
&lt;li&gt;「Lookの内容は分かるが、自分で類題を作るのは難しい」&lt;/li&gt;
&lt;li&gt;「パターンの変化に対応できない」&lt;/li&gt;
&lt;/ul&gt;
&lt;p&gt;という生徒も多く、その場合は&lt;/p&gt;
&lt;ul&gt;
&lt;li&gt;教師側が&lt;strong&gt;中間ステップとなる「例題」を自作する&lt;/strong&gt;&lt;/li&gt;
&lt;li&gt;そこから徐々にプログレスの類題へと進めていく&lt;/li&gt;
&lt;/ul&gt;
&lt;p&gt;といった工夫が必要になります。&lt;/p&gt;
&lt;h3&gt;反復練習の「考え方」が見えないと評価が割れる&lt;/h3&gt;
&lt;p&gt;高校受験レベルでは、多くの塾で&lt;strong&gt;「新中学問題集」&lt;/strong&gt;などが使われますが、&lt;/p&gt;
&lt;ul&gt;
&lt;li&gt;数学の先生からは高評価&lt;/li&gt;
&lt;li&gt;英語の先生からは賛否両論&lt;/li&gt;
&lt;/ul&gt;
&lt;p&gt;という構図もあります。&lt;/p&gt;
&lt;p&gt;理由の一つは、&lt;strong&gt;同じ文法事項を反復できる問題数が少ない&lt;/strong&gt;ことです。&lt;br /&gt;
ある文法について「1項目につき1題しかない」ケースもあり、&lt;/p&gt;
&lt;ul&gt;
&lt;li&gt;教科書と全く同じ問題なら解ける&lt;/li&gt;
&lt;li&gt;単語を変えた瞬間に「何の文法か分からなくなる」&lt;/li&gt;
&lt;/ul&gt;
&lt;p&gt;ということが起こりがちです。&lt;/p&gt;
&lt;p&gt;対してプログレスは、&lt;/p&gt;
&lt;ul&gt;
&lt;li&gt;後ろのチャートを使って、&lt;strong&gt;同じ文法事項で6種類以上の文を作れる&lt;/strong&gt;&lt;/li&gt;
&lt;li&gt;絵や例文を手がかりに、単語を入れ替えながら&lt;strong&gt;同一パターンを何度も反復できる&lt;/strong&gt;&lt;/li&gt;
&lt;/ul&gt;
&lt;p&gt;という意味で、&lt;strong&gt;工夫次第でかなりの反復練習が可能なテキスト&lt;/strong&gt;です。&lt;/p&gt;
&lt;p&gt;しかし、この&lt;strong&gt;「反復前提の組み立て」を読み取れているかどうか&lt;/strong&gt;で、&lt;br /&gt;
教師側の評価が&lt;/p&gt;
&lt;ul&gt;
&lt;li&gt;「とても良い教材」&lt;/li&gt;
&lt;li&gt;「網羅性が足りず、使いにくい教材」&lt;/li&gt;
&lt;/ul&gt;
&lt;p&gt;に分かれてしまうのも現状です。&lt;/p&gt;
&lt;p&gt;&lt;!-- CTA：基礎力徹底講座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&lt;h2&gt;プログレスを使いこなすためのポイント（対処）&lt;/h2&gt;
&lt;h3&gt;指導者側の工夫：取捨選択と「中間問題」の自作&lt;/h3&gt;
&lt;p&gt;プログレスを授業で扱う際、指導者側に求められるポイントは次の通りです。&lt;/p&gt;
&lt;ul&gt;
&lt;li&gt;&lt;strong&gt;すべてを完璧にやろうとしない（取捨選択が前提）&lt;/strong&gt;
&lt;ul&gt;
&lt;li&gt;チャートや一部の練習問題は「時間があるときだけ扱う」&lt;/li&gt;
&lt;li&gt;基本パターンを優先し、応用部分は自習用に回すなどの組み立てが必要&lt;/li&gt;
&lt;/ul&gt;
&lt;/li&gt;
&lt;li&gt;&lt;strong&gt;Look → Speak / Practice を「例題 → 類題」として明示する&lt;/strong&gt;
&lt;ul&gt;
&lt;li&gt;生徒には「ここが見本文（例題）、ここから先が自分でやる類題」とはっきり示す&lt;/li&gt;
&lt;/ul&gt;
&lt;/li&gt;
&lt;li&gt;&lt;strong&gt;レベルに応じて「中間ステップ」を教師が作る&lt;/strong&gt;
&lt;ul&gt;
&lt;li&gt;Lookだけでは飛躍が大きい場合、教師が&lt;strong&gt;一段階やさしい例題&lt;/strong&gt;を用意する&lt;/li&gt;
&lt;li&gt;徐々にプログレス本体の問題へつなぎ、最終的に自力で回せる状態を目指す&lt;/li&gt;
&lt;/ul&gt;
&lt;/li&gt;
&lt;/ul&gt;
&lt;h3&gt;生徒・保護者側の視点：プログレス＝「総合力の土台」と割り切る&lt;/h3&gt;
&lt;p&gt;生徒・保護者の方に伝えておきたいのは、&lt;/p&gt;
&lt;ul&gt;
&lt;li&gt;&lt;strong&gt;プログレスだけでは大学入試の「形式」には完全対応しきれない部分がある&lt;/strong&gt;&lt;/li&gt;
&lt;li&gt;しかし&lt;strong&gt;英語の総合力・基礎力を付けるには非常に良いテキスト&lt;/strong&gt;である&lt;/li&gt;
&lt;/ul&gt;
&lt;p&gt;という二面性です。&lt;/p&gt;
&lt;p&gt;したがって、&lt;/p&gt;
&lt;ul&gt;
&lt;li&gt;&lt;strong&gt;プログレス＋入試対策用教材&lt;/strong&gt;の併用を前提に考える&lt;/li&gt;
&lt;li&gt;「プログレスをやっているから大学入試に不利なのでは？」と必要以上に不安にならない&lt;/li&gt;
&lt;li&gt;むしろ&lt;strong&gt;プログレスで培った基礎の上に、過去問演習などを積み上げる&lt;/strong&gt;という発想を持つ&lt;/li&gt;
&lt;/ul&gt;
&lt;p&gt;ことが大切です。&lt;/p&gt;
&lt;h3&gt;困ったら「プログレス経験者」に相談するのも一つの手&lt;/h3&gt;
&lt;p&gt;プログレスは、&lt;strong&gt;教わる側だけでなく教える側にとっても難しい教科書&lt;/strong&gt;です。&lt;br /&gt;
もし学校や塾で、&lt;/p&gt;
&lt;ul&gt;
&lt;li&gt;授業のペースが速すぎる&lt;/li&gt;
&lt;li&gt;練習の仕方が分からないまま進んでいる&lt;/li&gt;
&lt;/ul&gt;
&lt;p&gt;と感じる場合は、&lt;strong&gt;プログレスに通じた指導者に相談する&lt;/strong&gt;ことも有効です。&lt;/p&gt;
&lt;p&gt;対談の最後でも、&lt;/p&gt;
&lt;blockquote&gt;&lt;p&gt;「その辺で困っていらっしゃる方は、ぜひ私の塾に来て頂ければと思います。」&lt;/p&gt;&lt;/blockquote&gt;
&lt;p&gt;と語られているように、&lt;strong&gt;教材の「クセ」を理解した指導者の存在&lt;/strong&gt;は、生徒にとって大きな支えになります。&lt;/p&gt;
&lt;h2&gt;まとめ：プログレスを「敵」にせず、「総合力の味方」にする&lt;/h2&gt;
&lt;ul&gt;
&lt;li&gt;&lt;strong&gt;PROGRESS IN ENGLISH / PROGRESS IN ENGLISH 21&lt;/strong&gt;は、進学校向けに作られた&lt;strong&gt;ハイレベルな総合英語テキスト&lt;/strong&gt;である。&lt;/li&gt;
&lt;li&gt;読解素材はグリム童話やアメリカ・イギリスの文化・歴史などで、&lt;strong&gt;大学入試の論説文とは性質が異なる&lt;/strong&gt;一方、英語の背景知識を学ぶには優れている。&lt;/li&gt;
&lt;li&gt;&lt;strong&gt;レッスンごとの分量が多く、カリキュラムの組み立てや取捨選択が難しい&lt;/strong&gt;ため、「教えるのも教わるのも難しい」という声が出やすい。&lt;/li&gt;
&lt;li&gt;しかし、チャートや練習を工夫すれば&lt;strong&gt;同一文法を反復練習できる組み立て&lt;/strong&gt;になっており、英語の総合力養成には非常に有効である。&lt;/li&gt;
&lt;li&gt;指導者は&lt;strong&gt;Look → Speak / Practice を例題・類題として捉え、中間ステップを自作する&lt;/strong&gt;ことで、生徒のレベルに合った授業を組み立てられる。&lt;/li&gt;
&lt;li&gt;生徒・保護者は、プログレスを&lt;strong&gt;「基礎力・総合力の土台」&lt;/strong&gt;、別教材を&lt;strong&gt;「入試形式への対応」&lt;/strong&gt;と位置づけ、二本立てで学習するのが理想的。&lt;/li&gt;
&lt;/ul&gt;
&lt;p&gt;プログレスは、表面的な「難しさ」だけを見ると敬遠されがちな教材ですが、&lt;br /&gt;
&lt;strong&gt;適切な使い方とサポートさえあれば、英語の総合力を伸ばす強力な味方&lt;/strong&gt;になります。&lt;br /&gt;
もし今、プログレスでつまずいているとしても、「教材が悪い」と決めつける前に、&lt;strong&gt;使い方とサポート体制&lt;/strong&gt;を見直してみてください。&lt;/p&gt;
&lt;p&gt;&amp;nbsp;&lt;/p&gt;
&lt;section id="veu_cta-556" class="veu_cta"&gt;&lt;!-- [ /.vkExUnit_cta_body ] --&gt;&lt;/section&gt;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</si>
  <si>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https://eng-support.com/greeting/</t>
  </si>
  <si>
    <t>以下のページは不自然なワードを使用しています。
これらを適切に自然な言葉に置き換えて下さい。
なお、本文の装飾や構造は絶対に変えないでください。
【対象ページURL】
https://eng-support.com/greeting/
【検出された不自然ワード】
- 手順
- 立て直
【本文】
------
&lt;h2 style="padding-left: 30px;"&gt;英語教室サポート（Eng-Support）の個別サポート（対象・形態・指導の軸）&lt;/h2&gt;
&lt;p&gt;英語教室サポート（Eng-Support）は、英語に特化した完全1対1の個別指導です。中高一貫校のハイペース授業で「つまずき」が出やすい場面も含めて、学習状況に合わせて整理し直します。受講は教室／オンラインのどちらでも対応しています。&lt;/p&gt;
&lt;ul&gt;
&lt;li&gt;&lt;strong&gt;授業形態&lt;/strong&gt;：完全1対1（理解の確認→不足の特定→やり直しまでを一緒に進める）&lt;/li&gt;
&lt;li&gt;&lt;strong&gt;対応範囲&lt;/strong&gt;：中学英語の立て直し〜高校英語／定期試験〜受験まで（状況に応じて組み立て）&lt;/li&gt;
&lt;li&gt;&lt;strong&gt;指導の軸&lt;/strong&gt;：英単語の暗記や「日本語作文」だけに寄せず、&lt;strong&gt;英文法を土台にして論理的に読む&lt;/strong&gt;練習へ切り替える&lt;/li&gt;
&lt;/ul&gt;
&lt;p&gt;単語は分かるのに英文が読めない、和訳は作れるのに設問が解けない、といった停滞は「読む手順」のズレから起きやすくなります。英語が苦手だと言われる背景には、勉強法そのもののズレがあるのです。&lt;/p&gt;
&lt;p&gt;日本人は英語が苦手だとよく言われます。確かに、中学、高校と６年間勉強しているにもかかわらず、きちんと身についている人が少ないのが現状です。日本は、科学技術をはじめ様々な分野で世界の多くの国々と比べてすばらしい成果を上げているにもかかわらず、英語だけは後れを取っているといっても過言ではありません。一体なぜなのでしょうか。それは、そもそも&lt;span style="color: #0000ff;"&gt;英語の勉強法が間違っているから&lt;/span&gt;です。では、間違った勉強法とはどのような勉強法でしょうか。&lt;/p&gt;
&lt;p&gt;英文を読むとき、皆さんはどのように読解していますか。多くの人は、最初に英文中の単語の意味を確かめます。もちろん、意味の分からない単語が散りばめられていると訳せません。英単語の学習は不可欠です。では、英単語学習がある程度進んでいて、分からない単語があまりなければどうでしょうか。一般的には、各単語を日本語にしたものに「てにをは」をつけながら、日本語として意味をなすよう順番を入れ替えて訳の文を作っていきます。これがうまくいかないと、多くの人が思考停止してしまうようです。&lt;/p&gt;
&lt;p&gt;実はこれ、&lt;strong&gt;英文を読解しているのではなく、「英文に出てくる英単語を日本語単語に訳し、その日本語単語を使って日本語の作文をしている」だけ&lt;/strong&gt;なのです。日本語に自信のある人ならこの方法でもある程度うまくいきます。実際、何度かうまくいって味を占め、英語の勉強が完全に英単語暗記と「&lt;strong&gt;日本語作文&lt;/strong&gt;」の練習だけになっている生徒さんも見受けられます。そのような生徒さんの大半はしかし、&lt;span style="color: #0000ff;"&gt;勉強量の割に英語の成績が上がらず、そこそこできる状態のまま頭打ちになっている&lt;/span&gt;ことでしょう。&lt;/p&gt;
&lt;p&gt;また、このやり方の場合、英文の内容が自分のよく知っている事柄なら訳せるのですが、知らない内容だと、全くお手上げになることさえあります。実際、英文によってすらすら読めたりわけが分からなかったりするという生徒さんたちの声は大きいです。&lt;strong&gt;様々な分野の知識を持っているほうが有利&lt;/strong&gt;なので、そういった知識の欠如が原因で英語が苦手になっている生徒さんもしばしば見かけます。&lt;/p&gt;
&lt;p&gt;ここまで書いてきたことをまとめると、&lt;strong&gt;英文読解のためには、英単語の知識、日本語の作文能力、多彩な知識の３点が重要ということになります。本当にそうでしょうか&lt;/strong&gt;。&lt;/p&gt;
&lt;p&gt;今あげた3点のうち、&lt;span style="color: #0000ff;"&gt;純粋に英語の勉強といえるのは英単語だけ&lt;/span&gt;です。ならば、入学試験の英語は単語を除いては英語以外の知識・能力を測る問題なのかというと、そんなはずはありません。英語の試験なのだから、当然、英語に関する英単語以外の様々な事項を問うているはずです。中でも&lt;span style="color: #ff0000;"&gt;最も重要なのが英文法&lt;/span&gt;です。実際、英文法の正確な知識とその運用能力を試す問題は多々あります。英文和訳の問題は、英文法上重要だが日本語で考えると誤解しやすい事項が含まれているのが普通です。それを知っていると知らないとでは、おのずと答案の作り方が違ってきます。また、難しい英文読解の問題でも、難しい理由はたいてい単語の難易度が高いか内容が受験生にとってなじみがないかのどちらかなのですが、英文が何を言っているのかわからなくても、文法を考えれば設問は解けるようになっていることさえあります。出題者の側でも、「日本語作文」を通して解くのではなく、&lt;span style="color: #0000ff;"&gt;英文法の正確な知識とその運用を通して解いてほしい&lt;/span&gt;からこそ、そのような問題を出しているのです。英語の学習においては&lt;span style="color: #ff0000;"&gt;英文法を軽視する傾向にありますが、読解問題を解くときですら、英文法は必要不可欠&lt;/span&gt;なのです。&lt;/p&gt;
&lt;p&gt;&lt;strong&gt;日本語と英語はそもそも文構造が全く違います&lt;/strong&gt;。「日本語作文」で英文の大雑把な内容は理解できても、&lt;span style="color: #0000ff;"&gt;英文法を知らなければ、そしてそれを正確に使えなければ、英語の文章そのものを正しく理解することはできません&lt;/span&gt;。「日本語作文」では、英文の中に散りばめられた重要なエッセンスがどんどんそぎ落とされてしまいます。ならば、英語の出題者が英文法を問いたくなるのは自然の理でしょう。それどころか、「日本語作文」だと２通り以上の異なった内容の日本語訳ができてしまうことがありますが、英文法を正しく当てはめれば、論理的に正しい一通りの訳が作れます。そして、実は、この、&lt;span style="color: #ff0000;"&gt;&lt;strong&gt;論理的思考力こそが、入試で一番問われている&lt;/strong&gt;&lt;/span&gt;のです。&lt;/p&gt;
&lt;p&gt;&lt;strong&gt;正確な英文法の知識を身につけ、それを論理的に当てはめて英文を読むことにより、英文読解の能力と論理的思考力の双方を鍛え上げる&lt;/strong&gt;。そうすれば入試の英語はおろか、入学後についても、英語もその他の分野も飛躍的に能力が高くなります。それこそが、入試英語の真の狙いなのですから。&lt;/p&gt;
&lt;h2 style="padding-left: 30px;"&gt;代表プロフィール&lt;/h2&gt;
&lt;h3 class="sc-hARARD QZCCO"&gt;甲田　雅史　(コウダ　マサシ)&lt;/h3&gt;
&lt;p&gt;&lt;img decoding="async" class="size-full wp-image-97 alignleft" src="https://eng-support.com/wp-content/uploads/2021/03/こうだ先生.jpg" alt="" width="200" height="235" /&gt;　京都生まれの京都育ち。私立ヴィアトール学園洛星中学・高等学校を卒業し、東京大学教養学部文科三類に入学。3年次からは文学部イタリア語イタリア文学科に進学。&lt;/p&gt;
&lt;p&gt;このころから家庭教師のアルバイトを始め、小中学生の全教科や高校生の英語を中心に幅広い年代、科目を指導。大学卒業後は少人数制の塾・予備校や個別指導の講師と家庭教師を兼ねてさらに指導の幅を広げ、生徒には開成の学年一位もいれば、公立中学で学年最下位の生徒さんを英語で定期試験90点台に導いたことも。&lt;/p&gt;
&lt;p&gt;集団授業では、以前は中高生の英語と小中学生の社会、国語を担当していたが、近年は大学受験の英語がメインとなり、高卒生の指導歴も長い。東大をはじめ、東工大や一橋大、東京医科歯科大、国公立医学部のほか、早慶上理、ＧＭＡＲＣＨ等を目指す生徒を教えている。&lt;/p&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</si>
  <si>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https://juku-escot.com/birdland/</t>
  </si>
  <si>
    <t>以下のページは不自然なワードを使用しています。
これらを適切に自然な言葉に置き換えて下さい。
なお、本文の装飾や構造は絶対に変えないでください。
【対象ページURL】
https://juku-escot.com/birdland/
【検出された不自然ワード】
- 崩れ
- 網羅
【本文】
------
&lt;p&gt;Birdland（birdland）は、中高一貫校で採用される英語教科書『Birdland English Course』の教材名です。単語や文の難度が上がると、訳の精度より先に「予習が終わらない」「復習が止まる」が起点になりやすく、そこで積み残しが増えます。学習の流れを決め、文法・構文と語彙を切り分けて回せる形にすると、定期試験と受験の両立が現実的になります。&lt;/p&gt;
&lt;div style="border: 2px solid #1e73be; background: #f7fbff; padding: 14px 14px 10px; border-radius: 10px; margin: 14px 0;"&gt;
&lt;h2&gt;Birdland の意味&lt;/h2&gt;
&lt;p style="margin: 0 0 10px;"&gt;Birdland は英語教科書『Birdland English Course』の固有名詞です。中高一貫校の速い進度に合わせて、予習・復習が「完了しない」状態から崩れやすいため、流れを決めることと積み残し回収の方針づくりが重要になります。&lt;/p&gt;
&lt;h3&gt;確認する3点&lt;/h3&gt;
&lt;ul style="margin: 0 0 12px; padding-left: 1.2em;"&gt;
&lt;li&gt;&lt;strong&gt;教材の位置づけ：&lt;/strong&gt;中高一貫校の先取り前提で、分量と負荷がかかりやすい&lt;/li&gt;
&lt;li&gt;&lt;strong&gt;つまずきの起点：&lt;/strong&gt;予習・復習が回らない → 積み残しが増える&lt;/li&gt;
&lt;li&gt;&lt;strong&gt;挽回の軸：&lt;/strong&gt;流れを決める（予習→授業→復習）＋文法・構文の見える化＋語彙の週割り運用&lt;/li&gt;
&lt;/ul&gt;
&lt;h3&gt;詰まり方別の流れ（当てはめ表）&lt;/h3&gt;
&lt;table style="border-collapse: collapse; width: 100%; font-size: 0.98rem;"&gt;
&lt;thead&gt;
&lt;tr style="background: #1e73be; color: #fff;"&gt;
&lt;th style="border: 1px solid #155a8f; padding: 8px; width: 44%;"&gt;詰まり方（起点）&lt;/th&gt;
&lt;th style="border: 1px solid #155a8f; padding: 8px;"&gt;流れ（決める）&lt;/th&gt;
&lt;/tr&gt;
&lt;/thead&gt;
&lt;tbody&gt;
&lt;tr style="background: #ffffff;"&gt;
&lt;td style="border: 1px solid #ddd; padding: 8px;"&gt;予習の段階で分からない表現が多く、作業が終わらない&lt;/td&gt;
&lt;td style="border: 1px solid #ddd; padding: 8px;"&gt;本文の大意→文法・構文の印→不明点の印（調べ切らない）までで止め、授業で回収する&lt;/td&gt;
&lt;/tr&gt;
&lt;tr style="background: #eef6ff;"&gt;
&lt;td style="border: 1px solid #ddd; padding: 8px;"&gt;単語量が増えて本文が読めない／覚えきれない&lt;/td&gt;
&lt;td style="border: 1px solid #ddd; padding: 8px;"&gt;週ごとの語彙量を区切り、覚える→確認→本文・演習で再会の循環を作る&lt;/td&gt;
&lt;/tr&gt;
&lt;tr style="background: #ffffff;"&gt;
&lt;td style="border: 1px solid #ddd; padding: 8px;"&gt;復習で1か所つまずくと止まり、積み残しが増える&lt;/td&gt;
&lt;td style="border: 1px solid #ddd; padding: 8px;"&gt;チェックで穴を見える化し、戻り先（単元・構文）を決めてから埋める&lt;/td&gt;
&lt;/tr&gt;
&lt;tr style="background: #eef6ff;"&gt;
&lt;td style="border: 1px solid #ddd; padding: 8px;"&gt;教科書対策に時間を取られ、受験勉強が後回しになる&lt;/td&gt;
&lt;td style="border: 1px solid #ddd; padding: 8px;"&gt;教科書で固めた文法・語彙を、入試長文の演習で「使える形」に接続していく&lt;/td&gt;
&lt;/tr&gt;
&lt;/tbody&gt;
&lt;/table&gt;
&lt;p style="margin: 10px 0 0;"&gt;
&lt;/div&gt;
&lt;p&gt;&lt;!-- ▲ H1直後：冒頭（差し替え用）＋不足補完ブロック ここまで ▲ --&gt;&lt;/p&gt;
&lt;p&gt;&lt;!-- ▲ H1直後：冒頭（差し替え用）＋不足補完ブロック（即答） ここまで ▲ --&gt;&lt;/p&gt;
&lt;h2&gt;１．バードランドとは？&lt;/h2&gt;
&lt;p&gt;『Birdland English Course』（バードランド）は、上智大学言語教育研究センターの吉田研作氏が監修し、株式会社文英堂から刊行されている&lt;strong&gt;検定外の英語教科書&lt;/strong&gt;です。全体で5冊から成り、中高一貫校の一部で使用されている、&lt;span style="color: #ff0000;"&gt;非常に高い難易度を持つ教材&lt;/span&gt;として知られています。&lt;/p&gt;
&lt;h3&gt;バードランドの位置づけと対象&lt;/h3&gt;
&lt;ul&gt;
&lt;li&gt;&lt;strong&gt;中学校の段階で高校英文法の基礎を習得させることを想定&lt;/strong&gt;した教材&lt;/li&gt;
&lt;li&gt;&lt;strong&gt;高校までの英語学習範囲をほぼ網羅&lt;/strong&gt;しており、扱う分量・ページ数が多い&lt;/li&gt;
&lt;li&gt;中高一貫校の生徒を主な対象とした、先取りカリキュラム前提の構成&lt;/li&gt;
&lt;/ul&gt;
&lt;p&gt;「やさしくゆっくり学ぶ」というよりも、&lt;strong&gt;「深く・確実に」英語を身につけることを目的とした教科書&lt;/strong&gt;であり、グローバル社会で通用する英語力の土台づくりを目指しています。&lt;/p&gt;
&lt;h3&gt;４技能を意識した総合教材&lt;/h3&gt;
&lt;p&gt;バードランドは、英文法を土台にしながら、&lt;/p&gt;
&lt;ul&gt;
&lt;li&gt;&lt;strong&gt;読む（Reading）&lt;/strong&gt;&lt;/li&gt;
&lt;li&gt;&lt;strong&gt;書く（Writing）&lt;/strong&gt;&lt;/li&gt;
&lt;li&gt;&lt;strong&gt;聞く（Listening）&lt;/strong&gt;&lt;/li&gt;
&lt;li&gt;&lt;strong&gt;話す（Speaking）&lt;/strong&gt;&lt;/li&gt;
&lt;/ul&gt;
&lt;p&gt;の４技能をバランスよく配置し、総合的な英語力の向上を図っています。特に、&lt;span style="color: #008000;"&gt;「聞く」「話す」活動に重点&lt;/span&gt;が置かれている点は大きな特徴です。&lt;/p&gt;
&lt;p&gt;扱われるトピックも比較的現代的で、野球選手・イチロー選手など身近な題材を取り上げるなど、&lt;strong&gt;内容面でも生徒の興味を引きやすい構成&lt;/strong&gt;になっています。&lt;/p&gt;
&lt;p&gt;なお、同様に中高一貫校で多く採用されている教材として「プログレス21」があります。詳しくは&lt;strong&gt;&lt;a href="https://juku-escot.com/progress/" target="_blank" rel="noopener noreferrer"&gt;こちら&lt;/a&gt;&lt;/strong&gt;をご覧ください。&lt;/p&gt;
&lt;h2&gt;２．バードランドでの主な課題&lt;/h2&gt;
&lt;p&gt;バードランドは優れた教材である一方で、その構成やカリキュラムの特性から、次のような課題が生じやすい教材でもあります。&lt;/p&gt;
&lt;h3&gt;急激に難易度が上がるカリキュラム&lt;/h3&gt;
&lt;ul&gt;
&lt;li&gt;&lt;span style="color: #0000ff;"&gt;中学２年生から急激に難易度が上昇&lt;/span&gt;&lt;/li&gt;
&lt;li&gt;&lt;span style="color: #0000ff;"&gt;中学３年生の段階で、大学受験生レベルの英文に匹敵&lt;/span&gt;&lt;/li&gt;
&lt;/ul&gt;
&lt;p&gt;中１の間は「何となくついていけている」ように感じて油断してしまい、&lt;span style="color: #008000;"&gt;中２で一気に難しくなってからつまずくケース&lt;/span&gt;が非常に多く見られます。&lt;/p&gt;
&lt;h3&gt;自己学習の難しさと授業スピード&lt;/h3&gt;
&lt;ul&gt;
&lt;li&gt;中高一貫校の英語は&lt;strong&gt;授業進度が速く、中１から高校文法を扱うことも多い&lt;/strong&gt;&lt;/li&gt;
&lt;li&gt;教科書の説明が簡潔なため、&lt;span style="color: #0000ff;"&gt;授業だけでは理解が追いつかない&lt;/span&gt;ことがある&lt;/li&gt;
&lt;li&gt;バードランド準拠の問題集には、&lt;strong&gt;「授業で見ていない熟語・構文」が頻出&lt;/strong&gt;&lt;/li&gt;
&lt;/ul&gt;
&lt;p&gt;その結果、予習時点では分からない表現が多く、&lt;span style="color: #0000ff;"&gt;自力で完璧に理解するのが難しい&lt;/span&gt;状況になりがちです。&lt;/p&gt;
&lt;h3&gt;学習内容の積み残しとモチベーション低下&lt;/h3&gt;
&lt;p&gt;復習の際に&lt;strong&gt;一か所でも理解できない場所が残ると、そこで学習が止まりやすい&lt;/strong&gt;という問題もあります。その「分からない」の積み重ねが、やがて次のような状態を生みます。&lt;/p&gt;
&lt;ul&gt;
&lt;li&gt;「どこから手をつけていいか分からない」&lt;/li&gt;
&lt;li&gt;「正しい勉強方法が分からない」&lt;/li&gt;
&lt;li&gt;「英語自体に苦手意識・嫌悪感が出てくる」&lt;/li&gt;
&lt;/ul&gt;
&lt;h3&gt;受験との両立の難しさ&lt;/h3&gt;
&lt;p&gt;中高一貫校の定期テストは範囲が広く、バードランド自体の予習・復習に時間がかかるうえに、&lt;/p&gt;
&lt;ul&gt;
&lt;li&gt;教科書の内容だけでは受験に必要な知識を十分にカバーできない&lt;/li&gt;
&lt;li&gt;&lt;span style="color: #ff0000;"&gt;バードランド対策と受験対策を並行して行う必要がある&lt;/span&gt;&lt;/li&gt;
&lt;/ul&gt;
&lt;p&gt;という事情もあります。&lt;strong&gt;バードランドに時間を取られすぎて受験勉強が疎かになる&lt;/strong&gt;、という悩みも少なくありません。&lt;/p&gt;
&lt;h3&gt;長文読解力が身につきにくいという指摘&lt;/h3&gt;
&lt;p&gt;バードランドはリスニング・スピーキングに重きを置いているため、&lt;/p&gt;
&lt;ul&gt;
&lt;li&gt;大学入試レベルの&lt;strong&gt;長文読解力を鍛えるには、別途対策が必要&lt;/strong&gt;&lt;/li&gt;
&lt;/ul&gt;
&lt;p&gt;とされています。教科書対策だけで「入試長文への対応力」まで身につくとは限らない点も、見落とせない課題です。&lt;/p&gt;
&lt;h3&gt;よくあるつまずきパターン（まとめ）&lt;/h3&gt;
&lt;div class="rounded" style="background-color: whitesmoke; padding: 10px;"&gt;・授業の進度に追いつけない&lt;br /&gt;
・単語量が多く、覚えきれない&lt;br /&gt;
・英文が難しく、単語を調べても訳せない&lt;br /&gt;
・予習復習に時間がかかり、他教科の学習時間が減る&lt;br /&gt;
・バードランド専用の参考書が少なく、授業だけでは理解が追いつかない&lt;br /&gt;
・教科書で学ぶ力と、受験時に必要な力がズレていて、受験勉強が後回しになる&lt;br /&gt;
・中２以降に難易度が急に上がり、そこでつまずいてしまう&lt;br /&gt;
・長文読解力が十分に身につかない&lt;/div&gt;
&lt;h2&gt;３．バードランドの攻略法&lt;/h2&gt;
&lt;p&gt;中高一貫校専門塾エスコット(Escot)では、こうした課題に対し、&lt;strong&gt;完全１対１の個別指導&lt;/strong&gt;で次のような対策を行っています。&lt;/p&gt;
&lt;h3&gt;（１）予習・復習の簡略化と「やることの見える化」&lt;/h3&gt;
&lt;ul&gt;
&lt;li&gt;&lt;strong&gt;予習用プリントを塾側で厳選・作成&lt;/strong&gt;し、「ここだけ押さえれば授業についていける」というポイントを明確化&lt;/li&gt;
&lt;li&gt;授業後には&lt;strong&gt;復習内容が一目で分かるプリント&lt;/strong&gt;を配布し、自宅での復習の進め方を具体化&lt;/li&gt;
&lt;/ul&gt;
&lt;p&gt;「何をどの順でやればいいか」をはっきりさせることで、&lt;strong&gt;予習・復習の時間を短縮しつつ、学習効果を最大化&lt;/strong&gt;します。&lt;/p&gt;
&lt;h3&gt;（２）文法・構文の徹底チェック&lt;/h3&gt;
&lt;ul&gt;
&lt;li&gt;個々の状況に合わせて&lt;strong&gt;学習計画を作成し、学ぶ範囲を明示&lt;/strong&gt;&lt;/li&gt;
&lt;li&gt;授業内で&lt;span style="color: #0000ff;"&gt;ミニテストを実施し、「理解したつもり」を防ぐ&lt;/span&gt;&lt;/li&gt;
&lt;li&gt;&lt;span style="color: #0000ff;"&gt;身につくまで繰り返し演習&lt;/span&gt;し、英作文・読解の土台となる文法力を固める&lt;/li&gt;
&lt;/ul&gt;
&lt;p&gt;バードランド特有の構文や難しめの文法事項も、&lt;strong&gt;一つひとつ「説明できるレベル」まで定着&lt;/strong&gt;させていきます。&lt;/p&gt;
&lt;h3&gt;（３）単語・熟語の長期的マネジメント&lt;/h3&gt;
&lt;ul&gt;
&lt;li&gt;テストや受験時期から逆算した&lt;strong&gt;長期的な語彙計画&lt;/strong&gt;を作成&lt;/li&gt;
&lt;li&gt;週ごとに学習量を区切り、&lt;strong&gt;「覚える→確認する→使う」流れをサイクル化&lt;/strong&gt;&lt;/li&gt;
&lt;/ul&gt;
&lt;p&gt;単語帳をただ「眺める」だけでなく、&lt;strong&gt;バードランド本文・問題演習の中で実際に使いながら覚える仕組み&lt;/strong&gt;を作っていきます。&lt;/p&gt;
&lt;h3&gt;（４）長文読解力の強化（入試レベル対応）&lt;/h3&gt;
&lt;p&gt;バードランドだけでは不足しがちな&lt;strong&gt;大学入試レベルの長文対策&lt;/strong&gt;については、&lt;/p&gt;
&lt;ul&gt;
&lt;li&gt;&lt;span style="color: #ff0000;"&gt;高難易度の長文問題を用いた読解演習を徹底&lt;/span&gt;&lt;/li&gt;
&lt;li&gt;設問分析・パラグラフリーディング・要約など、入試本番で必要な読み方を指導&lt;/li&gt;
&lt;li&gt;バードランドで学んだ文法・語彙を、実際の入試長文で「使える形」にする&lt;/li&gt;
&lt;/ul&gt;
&lt;h3&gt;学年別単元と開講コース&lt;/h3&gt;
&lt;p&gt;学年別の英語対策と扱う単元は、以下のページで詳しくご案内しています。学年や現在の状況に合わせてコースをご提案できます。&lt;/p&gt;
&lt;div class="rounded" style="background-color: whitesmoke; padding: 10px;"&gt;・&lt;a href="https://juku-escot.com/kouza/j1-english/" target="_blank" rel="noopener"&gt;中１&lt;/a&gt;&lt;br /&gt;
・&lt;a href="https://juku-escot.com/kouza/j2-english/" target="_blank" rel="noopener"&gt;中２&lt;/a&gt;&lt;br /&gt;
・&lt;a href="https://juku-escot.com/kouza/j3-english/" target="_blank" rel="noopener"&gt;中３&lt;/a&gt;&lt;br /&gt;
・&lt;a href="https://juku-escot.com/kouza/h1-english/" target="_blank" rel="noopener"&gt;高１&lt;/a&gt;&lt;/div&gt;
&lt;p&gt;また、教室での授業に加え、オンラインでも同様の指導が受講可能です。オンライン授業の詳細は、&lt;a href="https://juku-escot.com/online/" target="_blank" rel="noopener"&gt;&lt;strong&gt;コチラ&lt;/strong&gt;&lt;/a&gt;をご覧ください。&lt;/p&gt;
&lt;p&gt;中高一貫校専門塾エスコット(Escot)では、&lt;strong&gt;完全１対１の個別指導&lt;/strong&gt;で、生徒さん一人ひとりの状況・目標に合わせたバードランド対策を行っています。まずはお気軽にご相談ください。&lt;/p&gt;
&lt;p style="text-align: center;"&gt;&lt;a href="https://juku-escot.com/inquiry/"&gt;&lt;br /&gt;
&lt;img decoding="async" class="aligncenter size-medium wp-image-393" src="https://juku-escot.com/wp-content/uploads/2019/06/エスコット問い合わせ-2-300x56.png" alt="バードランドの特徴である4技能（読む・書く・聞く・話す）" width="300" height="56" srcset="https://juku-escot.com/wp-content/uploads/2019/06/エスコット問い合わせ-2-300x56.png 300w, https://juku-escot.com/wp-content/uploads/2019/06/エスコット問い合わせ-2-768x144.png 768w, https://juku-escot.com/wp-content/uploads/2019/06/エスコット問い合わせ-2-1024x192.png 1024w, https://juku-escot.com/wp-content/uploads/2019/06/エスコット問い合わせ-2.png 1122w" sizes="(max-width: 300px) 100vw, 300px" /&gt;&lt;br /&gt;
&lt;/a&gt;&lt;/p&gt;
&lt;h3&gt;当塾でのその他の取り組み&lt;/h3&gt;
&lt;p&gt;エスコットでは、バードランド以外にも、中高一貫校で広く採用されている英語教材への対策も行っています。&lt;/p&gt;
&lt;ul&gt;
&lt;li&gt;&lt;strong&gt;&lt;a href="https://juku-escot.com/newtreasure/" target="_blank" rel="noopener"&gt;ニュートレジャー&lt;/a&gt;&lt;/strong&gt;対策&lt;/li&gt;
&lt;li&gt;&lt;strong&gt;&lt;a href="https://juku-escot.com/progress/" target="_blank" rel="noopener"&gt;プログレス&lt;/a&gt;&lt;/strong&gt;対策&lt;/li&gt;
&lt;/ul&gt;
&lt;p&gt;また、英語の勉強全体を見直したい場合は、次の記事もぜひ参考にしてください。&lt;/p&gt;
&lt;ul&gt;
&lt;li&gt;『&lt;strong&gt;&lt;a href="https://juku-escot.com/column/eigobenkyouhou/" target="_blank" rel="noopener"&gt;中高一貫校に通う生徒のための英語勉強法&lt;/a&gt;&lt;/strong&gt;』&lt;/li&gt;
&lt;li&gt;『&lt;strong&gt;&lt;a href="https://juku-escot.com/column/keikaku_tatekata/" target="_blank" rel="noopener"&gt;中高一貫校に通う生徒のための勉強計画の立て方&lt;/a&gt;&lt;/strong&gt;』&lt;/li&gt;
&lt;/ul&gt;
&lt;p&gt;より具体的な学年別の指導内容については、以下のボタンからご覧いただけます。&lt;/p&gt;
&lt;p&gt;&lt;a href="https://juku-escot.com/kouza/j1-english/"&gt;&lt;button class="btn btn-primary rounded-pill" type="button"&gt;中1英語&lt;/button&gt;&lt;/a&gt;&lt;br /&gt;
&lt;a href="https://juku-escot.com/kouza/j2-english/"&gt;&lt;button class="btn btn-primary rounded-pill" type="button"&gt;中2英語&lt;/button&gt;&lt;/a&gt;&lt;br /&gt;
&lt;a href="https://juku-escot.com/kouza/j3-english/"&gt;&lt;button class="btn btn-primary rounded-pill" type="button"&gt;中3英語&lt;/button&gt;&lt;/a&gt;&lt;/p&gt;
&lt;h2&gt;まとめ：バードランドを「受験に活きる力」に変えるために&lt;/h2&gt;
&lt;ul&gt;
&lt;li&gt;バードランドは、&lt;strong&gt;難易度が高い反面、４技能を総合的に鍛えられる優れた教材&lt;/strong&gt;である&lt;/li&gt;
&lt;li&gt;一方で、&lt;strong&gt;急なレベルアップ・自己学習の難しさ・受験との両立のしづらさ&lt;/strong&gt;など、多くの生徒がつまずきやすい要素もある&lt;/li&gt;
&lt;li&gt;効果的に活かすには、&lt;strong&gt;予習・復習の簡略化、文法・構文の徹底定着、語彙管理、入試長文対策&lt;/strong&gt;が不可欠&lt;/li&gt;
&lt;li&gt;エスコットでは、これらを&lt;strong&gt;完全１対１の個別指導&lt;/strong&gt;で総合的にサポートし、「教科書対策」と「受験対策」を両立させていく&lt;/li&gt;
&lt;/ul&gt;
&lt;p&gt;バードランドで苦戦している方でも、正しい方法とサポートがあれば必ず挽回できます。一人で抱え込まず、ぜひ一度ご相談ください。&lt;/p&gt;
&lt;p&gt;&amp;nbsp;&lt;/p&gt;
&lt;section class="veu_cta" id="veu_cta-496"&gt;&lt;h1 class="cta_title"&gt;講座案内：受験対策　薬学部対策講座【数学】&lt;/h1&gt;&lt;div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image_exist"&gt;【数学】
&lt;br /&gt;薬学部など、数学ⅠAⅡBで受験する理系の受験生のための講座です。 全範囲の基本をしっかり押さえた上で、目指す大学のレベルに合わせた指導をさせていただきます。&lt;/div&gt;&lt;div class="cta_body_link"&gt;&lt;a href="https://juku-escot.com/examination/" class="btn btn-primary btn-block btn-lg" target="_blank"&gt;受験対策　薬学部対策講座【数学】&lt;/a&gt;&lt;/div&gt;&lt;/div&gt;&lt;!-- [ /.vkExUnit_cta_body ] --&gt;&lt;/section&gt;			
------</t>
  </si>
  <si>
    <t>https://juku-escot.com/c_blogs/1dayanki/</t>
  </si>
  <si>
    <t>以下のページは不自然なワードを使用しています。
これらを適切に自然な言葉に置き換えて下さい。
なお、本文の装飾や構造は絶対に変えないでください。
【対象ページURL】
https://juku-escot.com/c_blogs/1dayanki/
【検出された不自然ワード】
- 崩れ
【本文】
------
&lt;p&gt;&amp;nbsp;&lt;/p&gt;
&lt;p&gt;「テスト前日まで手をつけられなかった」「明日までにどうしても覚えたい範囲がある」という場面で、&lt;strong&gt;1日でどこまで暗記できるか&lt;/strong&gt;は大きなテーマです。闇雲に詰め込むのではなく、自分に合った方法を選び、短時間で最大限の成果を出すことが大切です。&lt;/p&gt;
&lt;p&gt;このページでは、&lt;strong&gt;1日で暗記するための具体的な方法&lt;/strong&gt;と、その際の考え方・注意点を整理して解説します。&lt;/p&gt;
&lt;div class="anki-quickbox"&gt;
&lt;h3&gt;1日暗記は「量を絞る→3回触れる→寝る前に仕上げる」&lt;/h3&gt;
&lt;p&gt;1日で暗記できる量には限度があります。前日に間に合わせるなら、範囲を広げるより「確実に取れる範囲」へ絞り、同じ内容に短時間で何度も触れる形（目安：最低3周）に寄せるのが基本です。個人差はありますが、この考え方に沿うと崩れにくくなります。&lt;/p&gt;
&lt;ul&gt;
&lt;li&gt;今日覚える範囲を「配点が高い／頻出／落とせない」から絞る&lt;/li&gt;
&lt;li&gt;1周目は速く全体（音読 or 読み）→2周目以降でアウトプット（隠して言う・書く）&lt;/li&gt;
&lt;li&gt;間違いだけを集めた「ミス一覧」を作り、そこを反復する&lt;/li&gt;
&lt;li&gt;寝る直前に最終チェックし、睡眠で定着させる&lt;/li&gt;
&lt;/ul&gt;
&lt;/div&gt;
&lt;h3&gt;1日で暗記する流れ（手早く仕上げる流れ）&lt;/h3&gt;
&lt;ol&gt;
&lt;li&gt;&lt;strong&gt;範囲を決める（5〜10分）&lt;/strong&gt;：全部は狙わず、点になりやすい範囲を優先します。&lt;/li&gt;
&lt;li&gt;&lt;strong&gt;1周目（インプット）&lt;/strong&gt;：音読／黙読で通し、「分かる・あやしい・初見」に分けます。&lt;/li&gt;
&lt;li&gt;&lt;strong&gt;2周目（アウトプット）&lt;/strong&gt;：隠して言う・書く・小テスト形式で再現できるか確認します。&lt;/li&gt;
&lt;li&gt;&lt;strong&gt;3周目（ミス潰し）&lt;/strong&gt;：間違いだけを回します（ここが一番効きやすいです）。&lt;/li&gt;
&lt;li&gt;&lt;strong&gt;仕上げ（寝る前＋翌朝）&lt;/strong&gt;：寝る前にミス一覧→翌朝に同じ箇所を再チェックします。&lt;/li&gt;
&lt;/ol&gt;
&lt;h3&gt;1日で暗記できる量の目安と、量の決め方&lt;/h3&gt;
&lt;h4&gt;量の目安（個人差あり）&lt;/h4&gt;
&lt;ul&gt;
&lt;li&gt;英単語：50〜150語（既習が多いほど上振れ）&lt;/li&gt;
&lt;li&gt;漢字・語句：20〜60（書けるまでやると負荷は上がります）&lt;/li&gt;
&lt;li&gt;社会・理科の用語：50〜120（一問一答は回しやすい）&lt;/li&gt;
&lt;li&gt;文章（全文／要点）：短い段落〜数段落（区切って再現できる範囲が現実的）&lt;/li&gt;
&lt;/ul&gt;
&lt;h4&gt;今日の量の決め方（失敗しにくい基準）&lt;/h4&gt;
&lt;ul&gt;
&lt;li&gt;&lt;strong&gt;「3周できる量」&lt;/strong&gt;にする（1周で終わる量ではなく、複数回回せる量に調整）&lt;/li&gt;
&lt;li&gt;初見が多いほど減らす（新規が多い日は精度優先）&lt;/li&gt;
&lt;li&gt;配点・頻出から逆算する（短時間でも成果が出やすい）&lt;/li&gt;
&lt;/ul&gt;
&lt;h3&gt;文章を1日で暗記したいとき（本文暗記／説明文・古文の要点など）&lt;/h3&gt;
&lt;ol&gt;
&lt;li&gt;&lt;strong&gt;区切る&lt;/strong&gt;：1文単位より「意味のまとまり（2〜4行）」でブロック化します。&lt;/li&gt;
&lt;li&gt;&lt;strong&gt;キーワードを決める&lt;/strong&gt;：固有名詞・因果・対比語（しかし／つまり等）に印を付けます。&lt;/li&gt;
&lt;li&gt;&lt;strong&gt;口頭再現&lt;/strong&gt;：見ないで言えるか確認（言えない箇所＝暗記対象）にします。&lt;/li&gt;
&lt;li&gt;&lt;strong&gt;穴埋め復習&lt;/strong&gt;：キーワードだけ隠して再現→最後に全文を通して確認します。&lt;/li&gt;
&lt;/ol&gt;
&lt;h3&gt;前日でも間に合わせる休憩・睡眠・最終確認&lt;/h3&gt;
&lt;ul&gt;
&lt;li&gt;集中が切れたら短い休憩（例：25分＋5分／50分＋10分）&lt;/li&gt;
&lt;li&gt;睡眠を削りすぎない（寝る前の復習→睡眠で定着が変わります）&lt;/li&gt;
&lt;li&gt;最終確認は「ミス一覧」だけ（全部見直すより効率的）&lt;/li&gt;
&lt;/ul&gt;
&lt;h4&gt;やってはいけないNG&lt;/h4&gt;
&lt;ul&gt;
&lt;li&gt;範囲を決めずに詰め込み続ける（反復が回らず残りにくい）&lt;/li&gt;
&lt;li&gt;眺めるだけで安心する（「言える／書ける」で確認する）&lt;/li&gt;
&lt;li&gt;寝る直前に新しい範囲へ手を広げる（仕上げが崩れやすい）&lt;/li&gt;
&lt;/ul&gt;
&lt;p&gt;ここからは、音読／書く／絵や図／反復の4つの方法を、使い分けの観点で順に見ていきます。&lt;/p&gt;
&lt;h2&gt;1日で暗記する際の基本的な考え方&lt;/h2&gt;
&lt;p&gt;まず押さえておきたいのは、&lt;/p&gt;
&lt;ul&gt;
&lt;li&gt;&lt;strong&gt;1日で暗記できる量には限度がある&lt;/strong&gt;&lt;/li&gt;
&lt;li&gt;&lt;strong&gt;自分に合った暗記方法を見つけて、集中して取り組むことが重要&lt;/strong&gt;&lt;/li&gt;
&lt;/ul&gt;
&lt;p&gt;という点です。&lt;/p&gt;
&lt;p&gt;そのうえで、&lt;/p&gt;
&lt;ul&gt;
&lt;li&gt;「確実に覚えたい範囲」を絞る&lt;/li&gt;
&lt;li&gt;同じ内容に&lt;strong&gt;何度も触れる（反復）&lt;/strong&gt;ことを意識する&lt;/li&gt;
&lt;li&gt;&lt;strong&gt;視覚・聴覚・手を動かす&lt;/strong&gt;など、複数の感覚を使う&lt;/li&gt;
&lt;/ul&gt;
&lt;p&gt;といった工夫を組み合わせることで、1日でも記憶の定着を高めることができます。&lt;/p&gt;
&lt;h2&gt;1日で暗記するための4つの具体的な方法&lt;/h2&gt;
&lt;h3&gt;① 音読する（目と耳を同時に使う）&lt;/h3&gt;
&lt;p&gt;1日で暗記するコツとして代表的なのが&lt;strong&gt;音読&lt;/strong&gt;です。文章や単語を声に出して読むことで、&lt;/p&gt;
&lt;ul&gt;
&lt;li&gt;目で文字を追う（視覚）&lt;/li&gt;
&lt;li&gt;自分の声を耳で聞く（聴覚）&lt;/li&gt;
&lt;/ul&gt;
&lt;p&gt;というように、&lt;span style="color: #0000ff;"&gt;2つの感覚を同時に使って覚える&lt;/span&gt;ことができます。&lt;/p&gt;
&lt;p&gt;ただ書くだけの勉強と比べて、&lt;strong&gt;単語や文章を実際に「読んで聞く」ことで記憶に残りやすくなる&lt;/strong&gt;のが音読のメリットです。&lt;/p&gt;
&lt;h3&gt;② ひたすら書く（書いて覚える）&lt;/h3&gt;
&lt;p&gt;声が出せない図書館や自習室などでは、&lt;strong&gt;ひたすら紙に書く暗記法&lt;/strong&gt;が有効です。&lt;/p&gt;
&lt;ul&gt;
&lt;li&gt;&lt;span style="color: #0000ff;"&gt;同じ単語や語句を繰り返し書き続けることで、手の動きとセットで記憶に残りやすくなる&lt;/span&gt;&lt;/li&gt;
&lt;li&gt;特に、寝る前に覚えたい単語などをまとめて書き出すことで、睡眠中の記憶整理にもつながる&lt;/li&gt;
&lt;/ul&gt;
&lt;p&gt;書くときは、ただ作業的に書くのではなく、&lt;/p&gt;
&lt;ul&gt;
&lt;li&gt;意味やイメージを頭に思い浮かべながら書く&lt;/li&gt;
&lt;li&gt;間違えたもの・あやしいものを重点的に繰り返す&lt;/li&gt;
&lt;/ul&gt;
&lt;p&gt;といった意識づけをすると、1日という短い時間でも記憶に定着しやすくなります。&lt;/p&gt;
&lt;h3&gt;③ 絵や図をかく（イメージで覚える）&lt;/h3&gt;
&lt;p&gt;長い文章や抽象的な内容をそのまま丸暗記するのは、とても大変です。そこで有効なのが、&lt;/p&gt;
&lt;ul&gt;
&lt;li&gt;&lt;span style="color: #0000ff;"&gt;絵に置き換える&lt;/span&gt;&lt;/li&gt;
&lt;li&gt;&lt;span style="color: #0000ff;"&gt;フローチャートや図として整理する&lt;/span&gt;&lt;/li&gt;
&lt;/ul&gt;
&lt;p&gt;といった&lt;strong&gt;イメージ化の暗記法&lt;/strong&gt;です。&lt;/p&gt;
&lt;ul&gt;
&lt;li&gt;流れのある内容は&lt;strong&gt;矢印付きのフローチャート&lt;/strong&gt;にする&lt;/li&gt;
&lt;li&gt;用語どうしの関係は&lt;strong&gt;図や関連図（マインドマップ風）&lt;/strong&gt;にする&lt;/li&gt;
&lt;li&gt;イメージしづらい単語は&lt;strong&gt;簡単なイラスト&lt;/strong&gt;にして覚える&lt;/li&gt;
&lt;/ul&gt;
&lt;p&gt;このようにしておくと、&lt;span style="color: #0000ff;"&gt;文章そのものではなく「画像」として記憶できる&lt;/span&gt;ため、1日で覚えたいときにも効率よく頭に残ります。教科書や参考書に載っている図や資料も、できるだけ&lt;strong&gt;自分の手で写して理解し直す&lt;/strong&gt;と、暗記効率が上がります。&lt;/p&gt;
&lt;h3&gt;④ 反復する（手早く定着させるコツ）&lt;/h3&gt;
&lt;p&gt;どの暗記法にも共通して大切なのが、&lt;strong&gt;「反復」&lt;/strong&gt;です。&lt;/p&gt;
&lt;p&gt;1日で暗記する場合は、&lt;/p&gt;
&lt;ul&gt;
&lt;li&gt;同じ範囲を&lt;strong&gt;何度も繰り返し復習する&lt;/strong&gt;&lt;/li&gt;
&lt;li&gt;時間をあけて&lt;strong&gt;数回に分けて見直す&lt;/strong&gt;&lt;/li&gt;
&lt;/ul&gt;
&lt;p&gt;というサイクルを意識しましょう。&lt;/p&gt;
&lt;p&gt;&lt;span style="color: #ff0000;"&gt;反復演習こそが、記憶を定着させるための近道&lt;/span&gt;と言えます。&lt;/p&gt;
&lt;p&gt;具体的には、&lt;/p&gt;
&lt;ul&gt;
&lt;li&gt;１周目：ざっと全体を確認する&lt;/li&gt;
&lt;li&gt;２周目：間違えた部分・あやしい部分を中心にやり直す&lt;/li&gt;
&lt;li&gt;３周目：テスト形式で自力で再現できるかチェックする&lt;/li&gt;
&lt;/ul&gt;
&lt;p&gt;といった形で、&lt;strong&gt;音読＋反復、書く＋反復、図にする＋反復&lt;/strong&gt;など、他の方法と組み合わせて行うとさらに効果的です。&lt;/p&gt;
&lt;h2&gt;1日暗記を成功させるためのポイント&lt;/h2&gt;
&lt;p&gt;1日という限られた時間で暗記を進めるには、次のような点にも気を配りましょう。&lt;/p&gt;
&lt;ul&gt;
&lt;li&gt;&lt;strong&gt;すべてを覚えようとしない&lt;/strong&gt;（重要度の高い範囲に絞る）&lt;/li&gt;
&lt;li&gt;&lt;strong&gt;同じ内容に何度も触れる&lt;/strong&gt;ことを優先する&lt;/li&gt;
&lt;li&gt;集中が切れたら、短い休憩を挟んでリズムを保つ&lt;/li&gt;
&lt;li&gt;睡眠を削りすぎず、&lt;strong&gt;寝る直前に軽く復習してから眠る&lt;/strong&gt;&lt;/li&gt;
&lt;/ul&gt;
&lt;p&gt;特に、寝る前に音読や書き取りで確認してから寝ると、睡眠中に脳が情報を整理してくれるため、翌日の定着度が変わってきます。&lt;/p&gt;
&lt;blockquote&gt;
&lt;h4&gt;関連コラム&lt;/h4&gt;
&lt;p&gt;&lt;a href="https://juku-escot.com/column/anki/" target="_blank" rel="noopener"&gt;定期試験前にまとめて暗記する方法&lt;/a&gt;&lt;/p&gt;&lt;/blockquote&gt;
&lt;h2&gt;まとめ：自分に合った方法＋反復がカギ&lt;/h2&gt;
&lt;p&gt;1日で暗記する方法として、&lt;/p&gt;
&lt;ul&gt;
&lt;li&gt;&lt;strong&gt;音読する：目と耳を同時に使って覚える&lt;/strong&gt;&lt;/li&gt;
&lt;li&gt;&lt;strong&gt;ひたすら書く：書く動作とセットで記憶に残す&lt;/strong&gt;&lt;/li&gt;
&lt;li&gt;&lt;strong&gt;絵や図をかく：イメージとして覚える&lt;/strong&gt;&lt;/li&gt;
&lt;li&gt;&lt;strong&gt;反復する：同じ内容を何度もやり直す&lt;/strong&gt;&lt;/li&gt;
&lt;/ul&gt;
&lt;p&gt;といった手段が有効です。&lt;/p&gt;
&lt;p&gt;もちろん、&lt;strong&gt;1日で暗記できる量には限界があります&lt;/strong&gt;。しかし、&lt;/p&gt;
&lt;ul&gt;
&lt;li&gt;自分にとって一番覚えやすい方法を見つける&lt;/li&gt;
&lt;li&gt;その方法を使って&lt;strong&gt;集中して反復する&lt;/strong&gt;&lt;/li&gt;
&lt;/ul&gt;
&lt;p&gt;ことで、限られた時間でも記憶の定着度を大きく高めることができます。&lt;/p&gt;
&lt;p&gt;「どの方法が自分に合うか」を試しながら、ぜひ自分なりの暗記スタイルを確立していきましょう。&lt;/p&gt;
&lt;div class="alert alert-primary p-3 mt-4" role="alert"&gt;
&lt;p class="mb-2"&gt;&lt;strong&gt;一夜漬けの「その場しのぎ」を繰り返す限り、合格は不可能です。&lt;/strong&gt;&lt;/p&gt;
&lt;p class="mb-1"&gt;不完全な知識の詰め込みが定着してしまうと、入試本番での致命的な落としが合格発表時の合計点に跳ね返る絶望的な結果を招きます。&lt;/p&gt;
&lt;p class="mb-3"&gt;努力が結果に結びつかない本質的な理由は、一重に判断軸が固まっていないことにあります。&lt;/p&gt;
&lt;div class="d-grid gap-2"&gt;&lt;a class="btn btn-primary btn-lg" href="https://juku-escot.com/examination/"&gt;合格圏へ引き上げる具体的試験対策を確認する&lt;/a&gt;&lt;br /&gt;
&lt;a class="btn btn-outline-primary btn-lg" href="https://juku-escot.com/onepoint/"&gt;一夜漬けを脱する「考え方の枠組み」を習得する&lt;/a&gt;&lt;/div&gt;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href="https://juku-escot.com/inquiry/"&gt;体験授業・個別相談の予約&lt;/a&gt;&lt;/div&gt;
&lt;/div&gt;
------</t>
  </si>
  <si>
    <t>https://juku-escot.com/c_blogs/cyokuzen/</t>
  </si>
  <si>
    <t>以下のページは不自然なワードを使用しています。
これらを適切に自然な言葉に置き換えて下さい。
なお、本文の装飾や構造は絶対に変えないでください。
【対象ページURL】
https://juku-escot.com/c_blogs/cyokuzen/
【検出された不自然ワード】
- 乱れ
- 整え
【本文】
------
&lt;h2&gt;受験の直前なのにやる気がなくなるときにはどうすればよいのか&lt;/h2&gt;
&lt;p&gt;受験直前まで迫っているのに、やる気がなくなるという症状が出てしまっている人はどうすればいいでしょうか。&lt;/p&gt;
&lt;p&gt;&lt;strong&gt;まずは「やり直す順番」だけ決めておく&lt;/strong&gt;と、気持ちに左右されにくくなります。&lt;/p&gt;
&lt;ul&gt;
&lt;li&gt;&lt;strong&gt;体調&lt;/strong&gt;（睡眠・食事・入浴のどれか1つ）を整える&lt;/li&gt;
&lt;li&gt;&lt;strong&gt;着手&lt;/strong&gt;（10〜15分だけ／1問だけ）で勉強を動かす&lt;/li&gt;
&lt;li&gt;&lt;strong&gt;範囲&lt;/strong&gt;（今日やるのは最大3つ）に絞って終わりを決める&lt;/li&gt;
&lt;/ul&gt;
&lt;h4&gt;気張りすぎない&lt;/h4&gt;
&lt;p&gt;勉強をたくさんしなければならない！と自分に言い聞かせるのも悪くはありませんが、かえってプレッシャーを感じてしまうことになりかねません。少し肩の力を抜いて、リラックスして、参考書でも読み始めることで、&lt;strong&gt;少しずつモチベーションを高めていく&lt;/strong&gt;ことができます。&lt;/p&gt;
&lt;ul&gt;
&lt;li&gt;「完璧にやる」より、&lt;strong&gt;まず手を動かす&lt;/strong&gt;（音読・例題の解き直しなど）&lt;/li&gt;
&lt;li&gt;最初の5〜10分は&lt;strong&gt;簡単なもの&lt;/strong&gt;から始めて流れを作る&lt;/li&gt;
&lt;/ul&gt;
&lt;h4&gt;分析する&lt;/h4&gt;
&lt;p&gt;受験の直前なのにやる気がなくなるときは、&lt;span style="color: #0000ff;"&gt;自分がなぜそうなっているのかを分析する&lt;/span&gt;ことです。結果が出ないのでそう思うのか、あるいは受験に対して周囲があまり期待してくれないからなのか、そもそも受ける学校への魅力が薄れてしまっているからなのか、分析すると対処も容易になります。&lt;/p&gt;
&lt;ul&gt;
&lt;li&gt;&lt;strong&gt;疲れ&lt;/strong&gt;（眠い・集中が切れる）→ まず休息と生活リズム&lt;/li&gt;
&lt;li&gt;&lt;strong&gt;不安&lt;/strong&gt;（落ちたらどうしようが止まらない）→「今できる行動」に分解&lt;/li&gt;
&lt;li&gt;&lt;strong&gt;不確か&lt;/strong&gt;（何をすればいいか分からない）→ 今日の範囲を減らして順番を決める&lt;/li&gt;
&lt;/ul&gt;
&lt;h4&gt;生活習慣を見直す&lt;/h4&gt;
&lt;p&gt;受験が近づいている、その直前の時期にやる気がなくなるのはピンチです。実は生活習慣が乱れたり、寝不足が続くとそうした気持ちになりやすいので、注意が必要です。この時期は、&lt;span style="color: #0000ff;"&gt;体調管理、そして十分な休息をとる&lt;/span&gt;ことで、モチベーションを上げていくことが大切です。&lt;/p&gt;
&lt;ul&gt;
&lt;li&gt;直前期ほど&lt;strong&gt;睡眠時間を削らない&lt;/strong&gt;（翌日の集中力が落ちやすい）&lt;/li&gt;
&lt;li&gt;勉強時間を増やすより、&lt;strong&gt;起床・就寝の定着&lt;/strong&gt;を優先する&lt;/li&gt;
&lt;/ul&gt;
&lt;h4&gt;受験後の自分を想像してみる&lt;/h4&gt;
&lt;p&gt;受験が直前という時期にやる気がなくなるときに、再びやる気になるためには、どうすればいいでしょうか。受験が落ちるとどうなるのか、また受験に受かるとどうか、その両方を思い浮かべることです。受かったときの解放感と喜び、報われたときの満足感、一方で落ちたことでの後悔、自信の喪失、こうしたことを思い浮かべると、ラストスパートで精一杯やろうという気持ちが沸いてきます。&lt;/p&gt;
&lt;p&gt;受験直前はどうしてもナイーブになりやすいですが、受験で合格した後の自分の姿を想像して受験勉強にラストスパートをかけていきましょう。&lt;/p&gt;
&lt;ul&gt;
&lt;li&gt;「受験が終わったら何をしたいか」を&lt;strong&gt;一つだけ具体化&lt;/strong&gt;して、今日の行動に結びつける&lt;/li&gt;
&lt;/ul&gt;
&lt;p&gt;&lt;strong&gt;注意：&lt;/strong&gt;焦って新しい参考書や新しい分野に手を広げると、かえって不安が増えることがあります。直前期は「できるを増やす」復習中心のほうが、やり直しやすい場合があります。&lt;/p&gt;
&lt;h4&gt;関連コラム&lt;/h4&gt;
&lt;blockquote&gt;&lt;p&gt;&lt;a href="https://juku-escot.com/column/yaruki/" target="_blank" rel="noopener"&gt;やる気をなくさず受験勉強を続けるために必要な心構えとは？&lt;/a&gt;&lt;/p&gt;&lt;/blockquote&gt;
&lt;div class="alert alert-primary p-3 mt-4" role="alert"&gt;
&lt;p class="mb-2"&gt;&lt;strong&gt;入試直前の「焦り」を放置すれば、合格は指の間から零れ落ちます。&lt;/strong&gt;&lt;/p&gt;
&lt;p class="mb-1"&gt;残り時間の少ない中で自己流の解き方が固まりすぎると、取れるはずの部分点を取りこぼし、最終的な合計点に跳ね返る致命的な不合格を招きます。&lt;/p&gt;
&lt;p class="mb-3"&gt;直前期に点数が伸びない本質的な理由は、一重に採点基準のズレにあります。&lt;/p&gt;
&lt;div class="d-grid gap-2"&gt;&lt;a class="btn btn-primary btn-lg" href="https://juku-escot.com/examination/"&gt;合格を確実に手繰り寄せる試験対策を確認する&lt;/a&gt;&lt;br /&gt;
&lt;a class="btn btn-outline-primary btn-lg" href="https://juku-escot.com/onepoint/"&gt;土壇場での取りこぼしを防ぐ「考え方のコツ」を身につける&lt;/a&gt;&lt;/div&gt;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href="https://juku-escot.com/inquiry/"&gt;直前対策・体験授業の予約フォーム&lt;/a&gt;&lt;/div&gt;
&lt;/div&gt;
------</t>
  </si>
  <si>
    <t>https://juku-escot.com/c_blogs/dousuru/</t>
  </si>
  <si>
    <t>以下のページは不自然なワードを使用しています。
これらを適切に自然な言葉に置き換えて下さい。
なお、本文の装飾や構造は絶対に変えないでください。
【対象ページURL】
https://juku-escot.com/c_blogs/dousuru/
【検出された不自然ワード】
- 設計
- 整え
【本文】
------
&lt;p&gt;&lt;!-- ===============================
受験生なのにやる気が出ない！どうすればいい？（増補版）
Bootstrap5前提／本文量：目標3000〜4000字
=============================== --&gt;&lt;/p&gt;
&lt;section class="container my-4"&gt;
&lt;p&gt;  &lt;!-- Hero --&gt;&lt;/p&gt;
&lt;div class="p-4 p-md-5 mb-4 border rounded-3 bg-light"&gt;
&lt;div class="d-flex flex-wrap gap-2 align-items-center mb-2"&gt;
      &lt;span class="badge text-bg-primary"&gt;受験生&lt;/span&gt;&lt;br /&gt;
      &lt;span class="badge text-bg-secondary"&gt;やる気&lt;/span&gt;&lt;br /&gt;
      &lt;span class="badge text-bg-info"&gt;勉強が進まない&lt;/span&gt;
    &lt;/div&gt;
&lt;h2 class="mb-3"&gt;受験生なのにやる気が出ない！どうすればいい？&lt;/h2&gt;
&lt;p class="mb-0"&gt;
      受験を控えているのにやる気が起こらないと勉強がはからどらず、合格点を取ることが難しくなってしまいます。&lt;br /&gt;
      合格できるかどうかは本人次第です。なかなか勉強する気になれず困る場合は、どのような対策を取ればよいのでしょうか。&lt;br /&gt;
      やる気が出ない状態は「怠け」ではなく、原因があることがほとんどです。原因を分けて対処すると、気分に左右されにくくなります。&lt;br /&gt;
      ここでは、やる気が起きない理由の整理から、机に向かうための工夫、勉強が続く仕組みの作り方まで具体的にまとめます。
    &lt;/p&gt;
&lt;/p&gt;&lt;/div&gt;
&lt;p&gt;  &lt;!-- まず前提 --&gt;&lt;/p&gt;
&lt;div class="alert alert-warning mb-4" role="alert"&gt;
    &lt;strong&gt;前提：&lt;/strong&gt;やる気は「湧くもの」ではなく「動いた後に出るもの」になりやすいです。&lt;br /&gt;
    だから、最初から100%のやる気を待つより、&lt;em&gt;動き出せる条件&lt;/em&gt;を整える方が早いです。
  &lt;/div&gt;
&lt;p&gt;  &lt;!-- なぜやる気が起こらないのか --&gt;&lt;/p&gt;
&lt;div class="card border-0 shadow-sm mb-4"&gt;
&lt;div class="card-header bg-white"&gt;
&lt;h4 class="h5 mb-0"&gt;なぜやる気が起こらないのか&lt;/h4&gt;
&lt;/p&gt;&lt;/div&gt;
&lt;div class="card-body"&gt;
&lt;p&gt;
        やる気が起こらないのは、試験に合格したい気持ちよりも「勉強が嫌だ」という気持ちのほうが勝ってしまうからです。&lt;br /&gt;
        「どうしてもあの学校に入学したい」「絶対にこの資格を取得したい」という強い希望があれば、&lt;br /&gt;
        遊ぶ時間を惜しんで受験勉強に時間を費やせるでしょう。
      &lt;/p&gt;
&lt;div class="row g-3"&gt;
&lt;div class="col-md-6"&gt;
&lt;div class="border rounded p-3 h-100"&gt;
&lt;h5 class="h6 mb-2"&gt;やる気が落ちる原因はだいたい4つ&lt;/h5&gt;
&lt;ul class="mb-0"&gt;
&lt;li&gt;&lt;strong&gt;目標がぼんやり&lt;/strong&gt;：合格が“現実”になっていない&lt;/li&gt;
&lt;li&gt;&lt;strong&gt;やり方が不明&lt;/strong&gt;：何から手を付ければいいか分からない&lt;/li&gt;
&lt;li&gt;&lt;strong&gt;疲れが強い&lt;/strong&gt;：回復不足で集中が続かない&lt;/li&gt;
&lt;li&gt;&lt;strong&gt;不安が強い&lt;/strong&gt;：結果が出ず、手が止まる&lt;/li&gt;
&lt;/ul&gt;&lt;/div&gt;
&lt;/p&gt;&lt;/div&gt;
&lt;div class="col-md-6"&gt;
&lt;div class="border rounded p-3 h-100"&gt;
&lt;h5 class="h6 mb-2"&gt;まずやるべきは“原因の特定”&lt;/h5&gt;
&lt;p class="mb-2"&gt;
              「やる気がない」という一言の中に、複数の理由が混ざりがちです。&lt;br /&gt;
              ここを分けるだけで、対策が作れます。
            &lt;/p&gt;
&lt;p class="mb-0"&gt;
              例えば、疲れが原因なら休憩の設計、やり方が原因なら計画の小分け、目標が原因ならイメージの具体化が効きます。
            &lt;/p&gt;
&lt;/p&gt;&lt;/div&gt;
&lt;/p&gt;&lt;/div&gt;
&lt;/p&gt;&lt;/div&gt;
&lt;div class="alert alert-primary mt-3 mb-0" role="alert"&gt;
        &lt;strong&gt;目安：&lt;/strong&gt;やる気が出ない日が続くときは「目標」より「仕組み」が不足していることが多いです。&lt;br /&gt;
        逆に、短期的に落ちるだけなら「疲れ」か「不安」の可能性が高いです。
      &lt;/div&gt;
&lt;/p&gt;&lt;/div&gt;
&lt;/p&gt;&lt;/div&gt;
&lt;p&gt;  &lt;!-- 興味が沸かない --&gt;&lt;/p&gt;
&lt;div class="card border-0 shadow-sm mb-4"&gt;
&lt;div class="card-header bg-white"&gt;
&lt;h4 class="h5 mb-0"&gt;興味が沸かない&lt;/h4&gt;
&lt;/p&gt;&lt;/div&gt;
&lt;div class="card-body"&gt;
&lt;p&gt;
        脳は、興味のあることだとすいすいと覚えますが、興味のない事象や無意味な文字の羅列は「覚えても無駄」と判断します。&lt;br /&gt;
        そのため、嫌だ嫌だと思いながら机に向かうとなかなかはかどらず、勉強が苦痛に満ちた時間、自分を邪魔する時間になりかねません。&lt;br /&gt;
        嫌な勉強でやる気を出すためには、まず&lt;span style="color: #0000ff;"&gt;受験勉強は自分に有益なものだと思うこと&lt;/span&gt;が大切です。
      &lt;/p&gt;
&lt;div class="row g-3 mb-3"&gt;
&lt;div class="col-lg-6"&gt;
&lt;div class="card h-100 border-0 bg-light"&gt;
&lt;div class="card-body"&gt;
&lt;h5 class="h6 mb-2"&gt;「有益だと思えない」時の工夫&lt;/h5&gt;
&lt;ul class="mb-0"&gt;
&lt;li&gt;勉強の目的を“合格”だけに置かない（選択肢が増える、苦手が減る等）&lt;/li&gt;
&lt;li&gt;1回の勉強を短くする（長時間＝苦痛が増えやすい）&lt;/li&gt;
&lt;li&gt;成果の単位を小さくする（今日の目標は「完璧」ではなく「前進」）&lt;/li&gt;
&lt;li&gt;やる科目の順番を工夫する（最初は軽い作業から）&lt;/li&gt;
&lt;/ul&gt;&lt;/div&gt;
&lt;/p&gt;&lt;/div&gt;
&lt;/p&gt;&lt;/div&gt;
&lt;div class="col-lg-6"&gt;
&lt;div class="card h-100 border-0 bg-light"&gt;
&lt;div class="card-body"&gt;
&lt;h5 class="h6 mb-2"&gt;脳が動きやすい“入り口”を作る&lt;/h5&gt;
&lt;p class="mb-2"&gt;
                机に向かった瞬間がいちばん重いです。最初から難問に突っ込むと、拒否反応が出やすい。&lt;br /&gt;
                まずは“簡単で終われる作業”から始めると、集中が乗ってきます。
              &lt;/p&gt;
&lt;p class="mb-0"&gt;
                例えば、英単語10個、計算問題3問、社会の用語確認など。動き出すことでやる気が後から付いてきます。
              &lt;/p&gt;
&lt;/p&gt;&lt;/div&gt;
&lt;/p&gt;&lt;/div&gt;
&lt;/p&gt;&lt;/div&gt;
&lt;/p&gt;&lt;/div&gt;
&lt;div class="accordion" id="acc_interest"&gt;
&lt;div class="accordion-item"&gt;
&lt;h2 class="accordion-header" id="acc_interest_h1"&gt;
            &lt;button class="accordion-button" type="button" data-bs-toggle="collapse" data-bs-target="#acc_interest_c1" aria-expanded="true" aria-controls="acc_interest_c1"&gt;&lt;br /&gt;
              机に向かうまでがつらい時の「5分ルール」&lt;br /&gt;
            &lt;/button&gt;&lt;br /&gt;
          &lt;/h2&gt;
&lt;div id="acc_interest_c1" class="accordion-collapse collapse show" aria-labelledby="acc_interest_h1" data-bs-parent="#acc_interest"&gt;
&lt;div class="accordion-body"&gt;
&lt;p class="mb-2"&gt;
                やる気が出ないときは「やる」と決めること自体が負担になります。&lt;br /&gt;
                そこで、まず&lt;strong&gt;5分だけ&lt;/strong&gt;やると決めます。5分後にやめてもOKにするのがコツです。
              &lt;/p&gt;
&lt;ul class="mb-0"&gt;
&lt;li&gt;タイマーを5分にセット&lt;/li&gt;
&lt;li&gt;最小の作業をやる（単語、計算、音読など）&lt;/li&gt;
&lt;li&gt;5分後に「続ける／やめる」を選ぶ&lt;/li&gt;
&lt;/ul&gt;
&lt;p class="mt-2 mb-0"&gt;
                多くの場合、始めると続けられます。続けられない日でも「ゼロ」を避けられるので、受験勉強が安定します。
              &lt;/p&gt;
&lt;/p&gt;&lt;/div&gt;
&lt;/p&gt;&lt;/div&gt;
&lt;/p&gt;&lt;/div&gt;
&lt;div class="accordion-item"&gt;
&lt;h2 class="accordion-header" id="acc_interest_h2"&gt;
            &lt;button class="accordion-button collapsed" type="button" data-bs-toggle="collapse" data-bs-target="#acc_interest_c2" aria-expanded="false" aria-controls="acc_interest_c2"&gt;&lt;br /&gt;
              「勉強が嫌だ」が強い時にやってしまいがちな失敗&lt;br /&gt;
            &lt;/button&gt;&lt;br /&gt;
          &lt;/h2&gt;
&lt;div id="acc_interest_c2" class="accordion-collapse collapse" aria-labelledby="acc_interest_h2" data-bs-parent="#acc_interest"&gt;
&lt;div class="accordion-body"&gt;
&lt;ul class="mb-0"&gt;
&lt;li&gt;いきなり長時間の計画を立てて、できずに自己嫌悪&lt;/li&gt;
&lt;li&gt;難しい問題から始めて挫折し、さらに嫌になる&lt;/li&gt;
&lt;li&gt;「今日は何もできなかった」で終わり、翌日がもっと重くなる&lt;/li&gt;
&lt;/ul&gt;
&lt;p class="mt-2 mb-0"&gt;
                対策は逆です。短く・軽く・続けられる入口を作ることが、結局いちばん伸びます。
              &lt;/p&gt;
&lt;/p&gt;&lt;/div&gt;
&lt;/p&gt;&lt;/div&gt;
&lt;/p&gt;&lt;/div&gt;
&lt;/p&gt;&lt;/div&gt;
&lt;/p&gt;&lt;/div&gt;
&lt;/p&gt;&lt;/div&gt;
&lt;p&gt;  &lt;!-- ご褒美・イメージで動く --&gt;&lt;/p&gt;
&lt;div class="card border-0 shadow-sm mb-4"&gt;
&lt;div class="card-header bg-white"&gt;
&lt;h4 class="h5 mb-0"&gt;合格を“ご褒美”として具体化する&lt;/h4&gt;
&lt;/p&gt;&lt;/div&gt;
&lt;div class="card-body"&gt;
&lt;p&gt;
        やる気が出ないときは、受験勉強が有益なものだと思うために、合格が自分にとって素晴らしいご褒美だと認識するのがよいでしょう。&lt;br /&gt;
        たとえば、合格したかっこいい自分をしっかりイメージする、合格したらほしい物を買うなどご褒美を設定するなどがおすすめです。
      &lt;/p&gt;
&lt;div class="row g-3"&gt;
&lt;div class="col-lg-6"&gt;
&lt;div class="border rounded p-3 h-100"&gt;
&lt;h5 class="h6 mb-2"&gt;イメージを強くするコツ&lt;/h5&gt;
&lt;ul class="mb-0"&gt;
&lt;li&gt;合格後の生活を“場面”で想像する（通学、友人、授業、部活）&lt;/li&gt;
&lt;li&gt;「できるようになりたいこと」を3つ書く&lt;/li&gt;
&lt;li&gt;志望校の行事・環境など、具体的な情報と結びつける&lt;/li&gt;
&lt;/ul&gt;&lt;/div&gt;
&lt;/p&gt;&lt;/div&gt;
&lt;div class="col-lg-6"&gt;
&lt;div class="border rounded p-3 h-100"&gt;
&lt;h5 class="h6 mb-2"&gt;ご褒美の作り方（長期×短期）&lt;/h5&gt;
&lt;ul class="mb-0"&gt;
&lt;li&gt;&lt;strong&gt;短期&lt;/strong&gt;：今日の最低ライン達成で小さなご褒美&lt;/li&gt;
&lt;li&gt;&lt;strong&gt;中期&lt;/strong&gt;：模試・定期テストで目標達成&lt;/li&gt;
&lt;li&gt;&lt;strong&gt;長期&lt;/strong&gt;：合格後に欲しい物、やりたい体験&lt;/li&gt;
&lt;/ul&gt;
&lt;p class="mt-2 mb-0"&gt;
              ご褒美は“逃げ”ではなく“行動のスイッチ”として使うのがポイントです。
            &lt;/p&gt;
&lt;/p&gt;&lt;/div&gt;
&lt;/p&gt;&lt;/div&gt;
&lt;/p&gt;&lt;/div&gt;
&lt;div class="alert alert-success mt-3 mb-0" role="alert"&gt;
        &lt;strong&gt;大事なこと：&lt;/strong&gt;やる気が出ない日は、「合格」より「今日の一歩」に焦点を当てる。&lt;br /&gt;
        小さな達成を積み上げると、自然に勉強が続くようになります。
      &lt;/div&gt;
&lt;/p&gt;&lt;/div&gt;
&lt;/p&gt;&lt;/div&gt;
&lt;p&gt;  &lt;!-- まとめ --&gt;&lt;/p&gt;
&lt;div class="card border-0 shadow-sm mb-4"&gt;
&lt;div class="card-body"&gt;
&lt;h5 class="h6 mb-3"&gt;まとめ&lt;/h5&gt;
&lt;ul class="mb-3"&gt;
&lt;li&gt;やる気が起こらないのは「勉強が嫌だ」が勝っている状態になりやすい&lt;/li&gt;
&lt;li&gt;まず原因を分ける（目標／やり方／疲れ／不安）&lt;/li&gt;
&lt;li&gt;興味が沸かない時は、入口を軽くし、5分ルールで“始める”&lt;/li&gt;
&lt;li&gt;&lt;span style="color:#0000ff;"&gt;受験勉強は自分に有益&lt;/span&gt;だと感じられるよう、合格後の変化を具体化する&lt;/li&gt;
&lt;li&gt;ご褒美は短期と長期を分け、行動のスイッチとして使う&lt;/li&gt;
&lt;/ul&gt;
&lt;p class="mb-0"&gt;
        受験勉強は、気分に左右されると不安定になります。やる気を待つのではなく、&lt;br /&gt;
        “始められる形”を先に用意し、小さな達成を積み重ねることで、結果的に合格点に届きやすくなります。
      &lt;/p&gt;
&lt;/p&gt;&lt;/div&gt;
&lt;/p&gt;&lt;/div&gt;
&lt;p&gt;  &lt;!-- 関連コラム --&gt;&lt;/p&gt;
&lt;div class="border rounded p-3 p-md-4 bg-white"&gt;
&lt;h4 class="h6 mb-2"&gt;関連コラム&lt;/h4&gt;
&lt;blockquote class="mb-0"&gt;&lt;p&gt;
      &lt;a href="https://juku-escot.com/column/yaruki/" target="_blank" rel="noopener"&gt;やる気をなくさず受験勉強を続けるために必要な心構えとは？&lt;/a&gt;
    &lt;/p&gt;&lt;/blockquote&gt;&lt;/div&gt;
&lt;/section&gt;
------</t>
  </si>
  <si>
    <t>https://juku-escot.com/c_blogs/riyuutotaisyohou/</t>
  </si>
  <si>
    <t>以下のページは不自然なワードを使用しています。
これらを適切に自然な言葉に置き換えて下さい。
なお、本文の装飾や構造は絶対に変えないでください。
【対象ページURL】
https://juku-escot.com/c_blogs/riyuutotaisyohou/
【検出された不自然ワード】
- 立て直
- 設計
【本文】
------
&lt;p&gt;&lt;!-- =============================== 受験でやる気でない理由とその対処法（増補版） Bootstrap5前提／本文量：目標3000〜4000字 =============================== --&gt;&lt;/p&gt;
&lt;section class="container my-4"&gt;&lt;!-- Hero --&gt;&lt;/p&gt;
&lt;div class="p-4 p-md-5 mb-4 border rounded-3 bg-light"&gt;
&lt;div class="d-flex flex-wrap gap-2 align-items-center mb-2"&gt;&lt;span class="badge text-bg-primary"&gt;受験&lt;/span&gt;&lt;br /&gt;
&lt;span class="badge text-bg-secondary"&gt;やる気&lt;/span&gt;&lt;br /&gt;
&lt;span class="badge text-bg-info"&gt;対処法&lt;/span&gt;&lt;/div&gt;
&lt;h2 class="mb-3"&gt;受験でやる気でない理由とその対処法&lt;/h2&gt;
&lt;p class="mb-0"&gt;受験を控えているにも関わらず、やる気がでないでない人もいるでしょう。では、どうしてそのようなことになるかというと、&lt;br /&gt;
明確な目標を持てていないためにいまいち受験に対して現実味を感じることができず、やる気がでないというパターンがあります。&lt;br /&gt;
では、実際に受験でやる気でない時はどうしたら良いのでしょうか。&lt;br /&gt;
やる気の問題は「気合が足りない」で片づけるほど簡単ではありません。&lt;br /&gt;
受験は期間が長く、結果が見えるまで時間がかかるため、誰でも波が出ます。&lt;br /&gt;
大切なのは、やる気がある日だけ頑張るのではなく、やる気が弱い日でも前に進める仕組みを持つことです。&lt;br /&gt;
ここでは、やる気が出ない代表的な理由を整理し、その場で使える対処法まで具体的にまとめます。&lt;/p&gt;
&lt;/div&gt;
&lt;p&gt;&lt;!-- まず押さえる：やる気が出ないのは普通 --&gt;&lt;/p&gt;
&lt;div class="alert alert-warning mb-4" role="alert"&gt;&lt;strong&gt;前提：&lt;/strong&gt;受験でやる気が落ちるのは珍しいことではありません。問題は「落ちたこと」ではなく、&lt;br /&gt;
&lt;em&gt;落ちた時にどう持ち直すか&lt;/em&gt;です。原因が分かれば、対策は作れます。&lt;/div&gt;
&lt;p&gt;&lt;!-- 代表的な理由：4分類 --&gt;&lt;/p&gt;
&lt;div class="row g-3 mb-4"&gt;
&lt;div class="col-md-6 col-lg-3"&gt;
&lt;div class="card h-100 border-0 shadow-sm"&gt;
&lt;div class="card-body"&gt;
&lt;h3 class="h6 mb-2"&gt;理由1：目標がぼんやり&lt;/h3&gt;
&lt;p class="mb-0"&gt;何のために受験するかが曖昧だと、勉強が作業になります。現実味が薄く、行動に直結しにくい状態。&lt;/p&gt;
&lt;/div&gt;
&lt;/div&gt;
&lt;/div&gt;
&lt;div class="col-md-6 col-lg-3"&gt;
&lt;div class="card h-100 border-0 shadow-sm"&gt;
&lt;div class="card-body"&gt;
&lt;h3 class="h6 mb-2"&gt;理由2：やり方が見えない&lt;/h3&gt;
&lt;p class="mb-0"&gt;何をどれだけやれば良いか分からないと、手が止まります。目標以前に「取りかかり方」が必要な状態。&lt;/p&gt;
&lt;/div&gt;
&lt;/div&gt;
&lt;/div&gt;
&lt;div class="col-md-6 col-lg-3"&gt;
&lt;div class="card h-100 border-0 shadow-sm"&gt;
&lt;div class="card-body"&gt;
&lt;h3 class="h6 mb-2"&gt;理由3：疲れ・ストレス&lt;/h3&gt;
&lt;p class="mb-0"&gt;睡眠不足や詰め込みすぎで、脳が回復できていない。意志ではなく“体の限界”が原因になりやすい。&lt;/p&gt;
&lt;/div&gt;
&lt;/div&gt;
&lt;/div&gt;
&lt;div class="col-md-6 col-lg-3"&gt;
&lt;div class="card h-100 border-0 shadow-sm"&gt;
&lt;div class="card-body"&gt;
&lt;h3 class="h6 mb-2"&gt;理由4：結果が出ず不安&lt;/h3&gt;
&lt;p class="mb-0"&gt;頑張っても点が伸びないと、努力が無意味に感じます。自己否定が強くなり、勉強から逃げたくなる。&lt;/p&gt;
&lt;/div&gt;
&lt;/div&gt;
&lt;/div&gt;
&lt;/div&gt;
&lt;p&gt;&lt;!-- 本文の核：何のために受験するか --&gt;&lt;/p&gt;
&lt;div class="card border-0 shadow-sm mb-4"&gt;
&lt;div class="card-header bg-white"&gt;
&lt;h4 class="h5 mb-0"&gt;何のために受験するかを言葉にする&lt;/h4&gt;
&lt;/div&gt;
&lt;div class="card-body"&gt;
&lt;p&gt;自分が&lt;strong&gt;一体なんのために受験するか&lt;/strong&gt;をしっかり考えてみましょう。受験をするということは自分が今後どうなっていくかという点において重要な分岐点になります。&lt;br /&gt;
受験でやる気を出したいのであれば、&lt;span style="color: #0000ff;"&gt;受験に合格することで未来の自分にどんな変化があるか&lt;/span&gt;想像してみることが重要です。&lt;br /&gt;
受験でやる気がでる人とでない人の違いは、受験が単に勉強をするためのものと思っているか、自分の将来のことを考えたうえで勉強しているかという点が一番の差ではないでしょうか。&lt;br /&gt;
あくまでも受験は人生の通過点に過ぎません。&lt;span style="color: #ff0000;"&gt;受験をして志望校に合格することでどんな道が開けるのか考える&lt;/span&gt;とやる気が自然と出てくるでしょう。&lt;/p&gt;
&lt;div class="alert alert-primary" role="alert"&gt;&lt;strong&gt;ポイント：&lt;/strong&gt;「志望校に合格したい」だけだと、疲れた日に弱いです。&lt;br /&gt;
「合格して、何ができるようになりたいか」まで具体化すると、行動が戻りやすくなります。&lt;/div&gt;
&lt;div class="row g-3"&gt;
&lt;div class="col-lg-6"&gt;
&lt;div class="border rounded p-3 h-100"&gt;
&lt;h5 class="h6 mb-2"&gt;目標を“現実味”に変える質問&lt;/h5&gt;
&lt;ul class="mb-0"&gt;
&lt;li&gt;合格したら、どんな部活・行事・学びをやってみたい？&lt;/li&gt;
&lt;li&gt;その学校の環境で、今より伸びそうな点は？&lt;/li&gt;
&lt;li&gt;3か月後の自分に「よくやった」と言える行動は？&lt;/li&gt;
&lt;li&gt;逆に、後悔しそうなことは何？&lt;/li&gt;
&lt;/ul&gt;
&lt;/div&gt;
&lt;/div&gt;
&lt;div class="col-lg-6"&gt;
&lt;div class="border rounded p-3 h-100"&gt;
&lt;h5 class="h6 mb-2"&gt;“言葉”にすると戻れる&lt;/h5&gt;
&lt;p class="mb-2"&gt;やる気が落ちた日は、頭の中の目標がぼやけています。&lt;br /&gt;
そんな時に「自分は何のために受験するのか」を短い文章で言えると、気持ちの持ち直しが早いです。&lt;/p&gt;
&lt;p class="mb-0"&gt;例えば「将来の選択肢を増やすため」「得意を伸ばせる環境に行くため」など、自分の言葉で1文にまとめてみましょう。&lt;/p&gt;
&lt;/div&gt;
&lt;/div&gt;
&lt;/div&gt;
&lt;/div&gt;
&lt;/div&gt;
&lt;p&gt;&lt;!-- やる気がない日でも進む：行動の設計 --&gt;&lt;/p&gt;
&lt;div class="card border-0 shadow-sm mb-4"&gt;
&lt;div class="card-header bg-white"&gt;
&lt;h4 class="h5 mb-0"&gt;やる気が弱い日でも進む“最低ライン”を作る&lt;/h4&gt;
&lt;/div&gt;
&lt;div class="card-body"&gt;
&lt;p class="mb-3"&gt;やる気は波があって当然です。だからこそ、やる気がない日でも「ゼロ」にしない仕組みが重要です。&lt;br /&gt;
ここでいう仕組みとは、根性ではなく、&lt;strong&gt;迷わず始められる小さな行動&lt;/strong&gt;を決めておくことです。&lt;br /&gt;
これがあると、調子が落ちた日でも前に進めます。&lt;/p&gt;
&lt;div class="row g-3 mb-3"&gt;
&lt;div class="col-md-6"&gt;
&lt;div class="border rounded p-3 h-100 bg-light"&gt;
&lt;h5 class="h6 mb-2"&gt;最低ラインの例（10〜20分）&lt;/h5&gt;
&lt;ul class="mb-0"&gt;
&lt;li&gt;英単語20個だけ&lt;/li&gt;
&lt;li&gt;数学の例題1題だけ解き直し&lt;/li&gt;
&lt;li&gt;社会の一問一答30問だけ&lt;/li&gt;
&lt;li&gt;国語の本文を音読3分＋要点1行&lt;/li&gt;
&lt;/ul&gt;
&lt;/div&gt;
&lt;/div&gt;
&lt;div class="col-md-6"&gt;
&lt;div class="border rounded p-3 h-100 bg-light"&gt;
&lt;h5 class="h6 mb-2"&gt;最低ラインを作るコツ&lt;/h5&gt;
&lt;ul class="mb-0"&gt;
&lt;li&gt;「迷う時間」をゼロにする（やる内容を決めておく）&lt;/li&gt;
&lt;li&gt;短すぎてOK（重要なのは継続）&lt;/li&gt;
&lt;li&gt;できたら自分を責めない（ゼロ回避が勝ち）&lt;/li&gt;
&lt;li&gt;余力があれば追加（最初から盛らない）&lt;/li&gt;
&lt;/ul&gt;
&lt;/div&gt;
&lt;/div&gt;
&lt;/div&gt;
&lt;div class="alert alert-info mb-0" role="alert"&gt;&lt;strong&gt;狙い：&lt;/strong&gt;やる気を“作る”のではなく、やる気がなくても“動ける”形にすること。&lt;br /&gt;
これができると、受験勉強が安定します。&lt;/div&gt;
&lt;/div&gt;
&lt;/div&gt;
&lt;p&gt;&lt;!-- 結果が出ない不安への対処：見える化 --&gt;&lt;/p&gt;
&lt;div class="card border-0 shadow-sm mb-4"&gt;
&lt;div class="card-header bg-white"&gt;
&lt;h4 class="h5 mb-0"&gt;結果が出ない不安は“見える化”で弱くする&lt;/h4&gt;
&lt;/div&gt;
&lt;div class="card-body"&gt;
&lt;p class="mb-3"&gt;やる気が落ちる大きな原因は「頑張っているのに伸びない」という感覚です。&lt;br /&gt;
ただ、伸びない時期は誰にでもあります。問題は、伸びていないのか、伸びているのに気づいていないのかが分からないことです。&lt;br /&gt;
そこで、勉強の成果を点数だけで判断せず、過程の成長も見えるようにします。&lt;/p&gt;
&lt;div class="table-responsive mb-3"&gt;
&lt;table class="table table-bordered align-middle"&gt;
&lt;thead class="table-light"&gt;
&lt;tr&gt;
&lt;th style="width: 28%;"&gt;不安の正体&lt;/th&gt;
&lt;th style="width: 36%;"&gt;よくある状態&lt;/th&gt;
&lt;th style="width: 36%;"&gt;対処（見える化）&lt;/th&gt;
&lt;/tr&gt;
&lt;/thead&gt;
&lt;tbody&gt;
&lt;tr&gt;
&lt;td&gt;やった感がない&lt;/td&gt;
&lt;td&gt;勉強時間は増えたが、記録が残らない&lt;/td&gt;
&lt;td&gt;やった教材と量を1行で記録する&lt;/td&gt;
&lt;/tr&gt;
&lt;tr&gt;
&lt;td&gt;同じ所で止まる&lt;/td&gt;
&lt;td&gt;間違いが毎回似ている&lt;/td&gt;
&lt;td&gt;ミスを種類で分け、対策を決めておく&lt;/td&gt;
&lt;/tr&gt;
&lt;tr&gt;
&lt;td&gt;点が上がらない&lt;/td&gt;
&lt;td&gt;復習が浅く、解き直しが少ない&lt;/td&gt;
&lt;td&gt;間違い問題だけ時間差で再挑戦&lt;/td&gt;
&lt;/tr&gt;
&lt;tr&gt;
&lt;td&gt;焦りが強い&lt;/td&gt;
&lt;td&gt;やるべきことが多すぎる&lt;/td&gt;
&lt;td&gt;今日やることを3つに絞る&lt;/td&gt;
&lt;/tr&gt;
&lt;/tbody&gt;
&lt;/table&gt;
&lt;/div&gt;
&lt;div id="acc_fuan" class="accordion"&gt;
&lt;div class="accordion-item"&gt;
&lt;h2 id="acc_fuan_h1" class="accordion-header"&gt;&lt;button class="accordion-button" type="button" data-bs-toggle="collapse" data-bs-target="#acc_fuan_c1" aria-expanded="true" aria-controls="acc_fuan_c1"&gt;&lt;br /&gt;
“やる気が落ちた日”の持ち直し方（そのまま使える）&lt;br /&gt;
&lt;/button&gt;&lt;/h2&gt;
&lt;div id="acc_fuan_c1" class="accordion-collapse collapse show" aria-labelledby="acc_fuan_h1" data-bs-parent="#acc_fuan"&gt;
&lt;div class="accordion-body"&gt;
&lt;ol class="mb-0"&gt;
&lt;li&gt;&lt;strong&gt;最低ライン&lt;/strong&gt;（10〜20分）だけやる&lt;/li&gt;
&lt;li&gt;&lt;strong&gt;今日の不安&lt;/strong&gt;を1行で書く（例：数学が追いつかない）&lt;/li&gt;
&lt;li&gt;&lt;strong&gt;不安の原因&lt;/strong&gt;を1つに絞る（例：解き直し不足）&lt;/li&gt;
&lt;li&gt;&lt;strong&gt;明日の一手&lt;/strong&gt;を決める（例：間違い2題だけ解き直す）&lt;/li&gt;
&lt;/ol&gt;
&lt;p class="mt-2 mb-0"&gt;これで「ゼロの日」を減らしつつ、原因に対して小さく動けます。やる気は、その小さな成功から戻ってきます。&lt;/p&gt;
&lt;/div&gt;
&lt;/div&gt;
&lt;/div&gt;
&lt;div class="accordion-item"&gt;
&lt;h2 id="acc_fuan_h2" class="accordion-header"&gt;&lt;button class="accordion-button collapsed" type="button" data-bs-toggle="collapse" data-bs-target="#acc_fuan_c2" aria-expanded="false" aria-controls="acc_fuan_c2"&gt;&lt;br /&gt;
疲れが原因の時にやってはいけないこと&lt;br /&gt;
&lt;/button&gt;&lt;/h2&gt;
&lt;div id="acc_fuan_c2" class="accordion-collapse collapse" aria-labelledby="acc_fuan_h2" data-bs-parent="#acc_fuan"&gt;
&lt;div class="accordion-body"&gt;
&lt;ul class="mb-0"&gt;
&lt;li&gt;睡眠を削って帳尻合わせをする&lt;/li&gt;
&lt;li&gt;無理な計画を立て直してさらに自信を失う&lt;/li&gt;
&lt;li&gt;「やる気がない自分」を責め続ける&lt;/li&gt;
&lt;/ul&gt;
&lt;p class="mt-2 mb-0"&gt;回復できない状態では、勉強の質が落ち、さらに不安が増えます。まず回復を優先し、最低ラインだけ守るのが合理的です。&lt;/p&gt;
&lt;/div&gt;
&lt;/div&gt;
&lt;/div&gt;
&lt;/div&gt;
&lt;/div&gt;
&lt;/div&gt;
&lt;p&gt;&lt;!-- 結び（元文の内容を活かして強化） --&gt;&lt;/p&gt;
&lt;div class="card border-0 shadow-sm mb-4"&gt;
&lt;div class="card-body"&gt;
&lt;p class="mb-0"&gt;志望校に合格した後にどんなことができるのか、勉強を続けることでどんな選択肢が生まれるのかを考えてみると、&lt;br /&gt;
受験勉強の大切さを実感でき、やる気が出るでしょう。将来の自分を想像し、明確な目標を持ち続けることでやる気を出すことができます。&lt;br /&gt;
そして、やる気が弱い日でも進める“最低ライン”を作り、結果が出ない不安は見える化で弱くする。&lt;br /&gt;
この2つを足すと、気分に左右されにくい受験勉強になります。&lt;/p&gt;
&lt;/div&gt;
&lt;/div&gt;
&lt;p&gt;&lt;!-- 関連コラム --&gt;&lt;/p&gt;
&lt;div class="border rounded p-3 p-md-4 bg-white"&gt;
&lt;h4 class="h6 mb-2"&gt;関連コラム&lt;/h4&gt;
&lt;blockquote class="mb-0"&gt;&lt;p&gt;&lt;a href="https://juku-escot.com/column/yaruki/" target="_blank" rel="noopener"&gt;やる気をなくさず受験勉強を続けるために必要な心構えとは？&lt;/a&gt;&lt;/p&gt;&lt;/blockquote&gt;
&lt;/div&gt;
&lt;/section&gt;
------</t>
  </si>
  <si>
    <t>https://juku-escot.com/c_blogs/sakubunanki/</t>
  </si>
  <si>
    <t>以下のページは不自然なワードを使用しています。
これらを適切に自然な言葉に置き換えて下さい。
なお、本文の装飾や構造は絶対に変えないでください。
【対象ページURL】
https://juku-escot.com/c_blogs/sakubunanki/
【検出された不自然ワード】
- 乱れ
【本文】
------
&lt;p&gt;発表会やスピーチ、本番のプレゼンテーションなどで、&lt;strong&gt;自分で書いた作文を丸ごと暗記しなければならない場面&lt;/strong&gt;は少なくありません。「何度読んでも覚えられない」「途中で順番があやふやになる」といった悩みを持つ方も多いのではないでしょうか。&lt;/p&gt;
&lt;p&gt;実は、作文の暗記にはコツがあります。このページでは、&lt;strong&gt;とくに効果が高い「音読」を中心に、就寝前の活用法や作文の作り方の工夫&lt;/strong&gt;までを整理してご紹介します。&lt;/p&gt;
&lt;h2&gt;文章を暗記する王道テンプレ（要点）&lt;/h2&gt;
&lt;p&gt;&lt;strong&gt;要点：&lt;/strong&gt;文章の暗記は「分割 → 音読反復 → 見ないで言う → 翌朝チェック」で定着します。&lt;br /&gt;
“一瞬で覚える”より、30分で&lt;strong&gt;詰まりやすい所だけを残して&lt;/strong&gt;、翌朝に抜けをつぶす流れにすると本番で詰まりにくくなります。&lt;/p&gt;
&lt;table style="border-collapse: collapse; width: 100%;" border="1" cellpadding="6"&gt;
&lt;thead&gt;
&lt;tr&gt;
&lt;th style="background: #f5f5f5;"&gt;時間&lt;/th&gt;
&lt;th style="background: #f5f5f5;"&gt;やること&lt;/th&gt;
&lt;th style="background: #f5f5f5;"&gt;コツ&lt;/th&gt;
&lt;th style="background: #f5f5f5;"&gt;向いている対象&lt;/th&gt;
&lt;/tr&gt;
&lt;/thead&gt;
&lt;tbody&gt;
&lt;tr&gt;
&lt;td&gt;0〜3分&lt;/td&gt;
&lt;td&gt;範囲を絞る（段落／意味のかたまりで区切る）&lt;/td&gt;
&lt;td&gt;「1段落ずつ」「3〜5文ずつ」など、&lt;strong&gt;区切りを決めて&lt;/strong&gt;始める&lt;/td&gt;
&lt;td&gt;作文／スピーチ原稿／長文（国語）／英作文（暗唱が必要な場合）&lt;/td&gt;
&lt;/tr&gt;
&lt;tr&gt;
&lt;td&gt;3〜15分&lt;/td&gt;
&lt;td&gt;音読（目→口→耳）で反復&lt;/td&gt;
&lt;td&gt;速さより&lt;strong&gt;同じリズム&lt;/strong&gt;。噛む所は“そこだけ”ゆっくり&lt;/td&gt;
&lt;td&gt;特にスピーチ・発表系（口が覚える）&lt;/td&gt;
&lt;/tr&gt;
&lt;tr&gt;
&lt;td&gt;15〜25分&lt;/td&gt;
&lt;td&gt;見ないで言う（詰まった所だけ戻る）&lt;/td&gt;
&lt;td&gt;詰まったら全文に戻らず、&lt;strong&gt;詰まった1文〜2文だけ&lt;/strong&gt;戻す&lt;/td&gt;
&lt;td&gt;暗唱・発表／テストの記述（言い回し安定）&lt;/td&gt;
&lt;/tr&gt;
&lt;tr&gt;
&lt;td&gt;25〜30分&lt;/td&gt;
&lt;td&gt;翌朝チェック用「穴あきメモ」作成&lt;/td&gt;
&lt;td&gt;キーワードだけ空欄にする（接続語・固有名詞・動詞）&lt;/td&gt;
&lt;td&gt;短期間で仕上げたいとき（抜け潰し最優先）&lt;/td&gt;
&lt;/tr&gt;
&lt;/tbody&gt;
&lt;/table&gt;
&lt;ul&gt;
&lt;li&gt;&lt;strong&gt;就寝前&lt;/strong&gt;にこの30分を入れると、覚えた直後に情報が増えにくく、翌朝の確認がしやすくなります。&lt;/li&gt;
&lt;li&gt;このあと本文で、&lt;strong&gt;音読&lt;/strong&gt;・&lt;strong&gt;分割&lt;/strong&gt;・&lt;strong&gt;就寝前&lt;/strong&gt;・&lt;strong&gt;翌朝チェック&lt;/strong&gt;の具体的なやり方を順番に解説します。&lt;/li&gt;
&lt;/ul&gt;
&lt;h3&gt;つまずかない3ステップ&lt;/h3&gt;
&lt;ul&gt;
&lt;li&gt;① &lt;strong&gt;分割&lt;/strong&gt;（意味のかたまりで区切る：段落・話の展開ごと）&lt;/li&gt;
&lt;li&gt;② &lt;strong&gt;反復&lt;/strong&gt;（音読 → 見ないで言う：詰まった所だけ戻す）&lt;/li&gt;
&lt;li&gt;③ &lt;strong&gt;翌朝チェック&lt;/strong&gt;（穴あきメモで抜けを確認して潰す）&lt;/li&gt;
&lt;/ul&gt;
&lt;h3&gt;ミニFAQ&lt;/h3&gt;
&lt;dl&gt;
&lt;dt&gt;&lt;strong&gt;Q. 短期間で長文を覚えるとき、どこを捨てずに残す？&lt;/strong&gt;&lt;/dt&gt;
&lt;dd&gt;時間がないときほど、全文よりも&lt;strong&gt;骨組み（段落の要点・接続語・結論）&lt;/strong&gt;を残すのが安全です。まず「各段落の最初の1〜2文＋結論の1文」を言える状態にして、肉付けは余裕があれば足します。&lt;/dd&gt;
&lt;dt&gt;&lt;strong&gt;Q. 英作文を暗記したいとき、何を日本語で覚えない方がいい？&lt;/strong&gt;&lt;/dt&gt;
&lt;dd&gt;日本語を丸ごと覚えるより、&lt;strong&gt;英語の定番パターン（主語→動詞→目的語／時制／前置詞）&lt;/strong&gt;で覚える方がつまずきにくいです。日本語に引っ張られると語順が乱れやすいので、まず英語の並びを決めます。&lt;/dd&gt;
&lt;dt&gt;&lt;strong&gt;Q. 前日しかないときの最低ラインは？&lt;/strong&gt;&lt;/dt&gt;
&lt;dd&gt;最低ラインは「&lt;strong&gt;区切りごとに止まらず言える&lt;/strong&gt;」ことです。全文が不安なら、各段落の&lt;strong&gt;最初の1文＋キーワード&lt;/strong&gt;だけでも言えるようにし、詰まる箇所は“その1文だけ”音読→見ないで言うで仕上げてください。&lt;/dd&gt;
&lt;/dl&gt;
&lt;h2&gt;作文を暗記しなければならない場面とよくある悩み&lt;/h2&gt;
&lt;p&gt;作文の暗記が必要になるのは、たとえば次のような場面です。&lt;/p&gt;
&lt;ul&gt;
&lt;li&gt;学校のスピーチ発表会で、自作の原稿を暗記して話すとき&lt;/li&gt;
&lt;li&gt;面接やプレゼンで、自己PR文や志望動機を暗唱したいとき&lt;/li&gt;
&lt;li&gt;暗唱大会・弁論大会で、原稿を見ずに話したいとき&lt;/li&gt;
&lt;/ul&gt;
&lt;p&gt;その一方で、次のような悩みもよく聞かれます。&lt;/p&gt;
&lt;ul&gt;
&lt;li&gt;読んでいるときは言えるのに、原稿を閉じると急に言えなくなる&lt;/li&gt;
&lt;li&gt;文章の途中で順番が入れ替わってしまう&lt;/li&gt;
&lt;li&gt;覚えるのに時間ばかりかかって、他の準備が進まない&lt;/li&gt;
&lt;/ul&gt;
&lt;p&gt;こうした悩みを解消するための鍵になるのが、&lt;strong&gt;「どの感覚を使って覚えるか」「どのタイミングで暗記するか」&lt;/strong&gt;です。&lt;/p&gt;
&lt;h2&gt;最も効果的なのは「声に出して何度も読む」こと&lt;/h2&gt;
&lt;p&gt;作文を暗記するとき、最も効果的な方法は、&lt;strong&gt;声に出して何度も読む（音読する）こと&lt;/strong&gt;です。&lt;/p&gt;
&lt;blockquote&gt;&lt;p&gt;読むという行為は、声を出すことで「口と喉」を使い、その声を「耳」で聞くことにもなるので、&lt;span style="color: #0000ff;"&gt;２つの感覚を同時に使う&lt;/span&gt;ことになります。&lt;/p&gt;&lt;/blockquote&gt;
&lt;p&gt;&lt;span style="color: #0000ff;"&gt;２つの感覚を同時に使う&lt;/span&gt;ことで、脳はより広い範囲が働き、記憶の定着につながります。ただ目で追って黙読するよりも、&lt;strong&gt;音読の方が暗記効率は格段に高い&lt;/strong&gt;のです。&lt;/p&gt;
&lt;h3&gt;二つの感覚を同時に使うメリット&lt;/h3&gt;
&lt;ul&gt;
&lt;li&gt;&lt;strong&gt;視覚&lt;/strong&gt;：文字を目で追う&lt;/li&gt;
&lt;li&gt;&lt;strong&gt;聴覚&lt;/strong&gt;：自分の声を耳で聞く&lt;/li&gt;
&lt;/ul&gt;
&lt;p&gt;このように、視覚と聴覚をセットで使うことで、&lt;/p&gt;
&lt;ul&gt;
&lt;li&gt;文章のリズムや言い回しが身体にしみ込みやすくなる&lt;/li&gt;
&lt;li&gt;「あれ、ここ違和感があるな」と、文の流れの乱れにも気付きやすくなる&lt;/li&gt;
&lt;li&gt;言葉と内容のつながりが自然と頭に残る&lt;/li&gt;
&lt;/ul&gt;
&lt;p&gt;というメリットがあります。&lt;strong&gt;「声に出して読む」こと自体が、暗記練習になっている&lt;/strong&gt;と考えてよいでしょう。&lt;/p&gt;
&lt;h3&gt;「書いて覚える」方法との比較&lt;/h3&gt;
&lt;p&gt;&lt;strong&gt;書いて覚える&lt;/strong&gt;という方法も、作文の暗記には効果があります。手を動かすことで、手の感覚も加わり、記憶はさらに強化されます。&lt;/p&gt;
&lt;p&gt;ただし、&lt;/p&gt;
&lt;ul&gt;
&lt;li&gt;一文を書き終えるまでに時間がかかる&lt;/li&gt;
&lt;li&gt;長い原稿では、書き写すだけで時間を消費してしまう&lt;/li&gt;
&lt;/ul&gt;
&lt;p&gt;といったデメリットがあります。そのため、&lt;strong&gt;短い時間で確実に作文を暗記したい場合には、「書く」よりも「声に出して読む」方法の方が効率的&lt;/strong&gt;です。&lt;/p&gt;
&lt;p&gt;おすすめは、&lt;/p&gt;
&lt;ul&gt;
&lt;li&gt;基本は&lt;strong&gt;音読&lt;/strong&gt;で覚える&lt;/li&gt;
&lt;li&gt;どうしても覚えにくい一文だけ、&lt;strong&gt;書いて補強&lt;/strong&gt;する&lt;/li&gt;
&lt;/ul&gt;
&lt;p&gt;といった形で、目的に応じて組み合わせる使い方です。&lt;/p&gt;
&lt;h2&gt;暗記しやすい作文にするための工夫&lt;/h2&gt;
&lt;p&gt;暗記のしやすさは、実は&lt;strong&gt;作文の内容や構成&lt;/strong&gt;にも大きく左右されます。自分で原稿を書く段階から、次のような工夫をしておくと暗記がぐっとラクになります。&lt;/p&gt;
&lt;h3&gt;ストーリーの流れを意識して構成する&lt;/h3&gt;
&lt;p&gt;作文は自分で書いた文章なので、&lt;strong&gt;話の流れ（ストーリー）を意識して作ると覚えやすくなります。&lt;/strong&gt;&lt;/p&gt;
&lt;ul&gt;
&lt;li&gt;「導入 → 経験・理由 → まとめ」というように、流れをシンプルにする&lt;/li&gt;
&lt;li&gt;段落ごとにテーマをはっきり分ける&lt;/li&gt;
&lt;li&gt;「まず」「次に」「最後に」など、順序を表す言葉で構造をわかりやすくする&lt;/li&gt;
&lt;/ul&gt;
&lt;p&gt;このようにストーリーに一貫性を持たせることで、&lt;strong&gt;文章全体を「流れ」として覚えられる&lt;/strong&gt;ようになります。&lt;/p&gt;
&lt;h3&gt;難しい言葉を使いすぎない&lt;/h3&gt;
&lt;p&gt;言葉遣いが難しすぎると、&lt;strong&gt;自分でも発音しにくく、暗記もしづらくなってしまいます。&lt;/strong&gt;特にスピーチや発表では、&lt;/p&gt;
&lt;ul&gt;
&lt;li&gt;日常的に使い慣れている語彙を中心にする&lt;/li&gt;
&lt;li&gt;長く複雑な表現は、短く言い換えられないか見直す&lt;/li&gt;
&lt;li&gt;どうしても必要な専門用語は、数をしぼる&lt;/li&gt;
&lt;/ul&gt;
&lt;p&gt;といった工夫をしましょう。&lt;strong&gt;「自分がスムーズに口に出せる言葉」だけで構成されている作文は、暗記もしやすく、本番でも噛みにくくなります。&lt;/strong&gt;&lt;/p&gt;
&lt;h3&gt;段落ごと・フレーズごとに区切って覚える&lt;/h3&gt;
&lt;p&gt;一気に全文を覚えようとするのではなく、&lt;/p&gt;
&lt;ul&gt;
&lt;li&gt;段落ごとに「かたまり」で暗記する&lt;/li&gt;
&lt;li&gt;特に重要なフレーズは、意識して何度も繰り返す&lt;/li&gt;
&lt;/ul&gt;
&lt;p&gt;というように、&lt;strong&gt;小さな単位に分けて覚える&lt;/strong&gt;と負担が少なくなります。たとえば、&lt;/p&gt;
&lt;ul&gt;
&lt;li&gt;①自己紹介部分&lt;/li&gt;
&lt;li&gt;②メインのエピソード&lt;/li&gt;
&lt;li&gt;③そこから学んだこと&lt;/li&gt;
&lt;li&gt;④まとめの一言&lt;/li&gt;
&lt;/ul&gt;
&lt;p&gt;というようにブロックに分けておくと、&lt;strong&gt;「今どのブロックを話しているか」が頭の中で整理され、途中でつまずきにくくなります。&lt;/strong&gt;&lt;/p&gt;
&lt;h2&gt;就寝前の暗記が効果的な理由&lt;/h2&gt;
&lt;p&gt;作文に限らず、&lt;span style="color: #0000ff;"&gt;就寝前に暗記する&lt;/span&gt;と記憶が定着しやすいと言われています。これは、&lt;/p&gt;
&lt;ul&gt;
&lt;li&gt;覚えた直後に、ほかの情報が次々と入ってこない&lt;/li&gt;
&lt;li&gt;そのまま眠ることで、睡眠中に脳が情報を整理してくれる&lt;/li&gt;
&lt;/ul&gt;
&lt;p&gt;といった理由があるからです。つまり、&lt;strong&gt;暗記した内容を妨げる出来事が起こりにくいタイミング&lt;/strong&gt;が「寝る前」なのです。&lt;/p&gt;
&lt;p&gt;就寝前の暗記を取り入れるときは、&lt;/p&gt;
&lt;ul&gt;
&lt;li&gt;寝る直前の&lt;strong&gt;10〜20分を「暗唱タイム」&lt;/strong&gt;にする&lt;/li&gt;
&lt;li&gt;原稿を見ながら声に出し、最後はなるべく見ずに言ってみる&lt;/li&gt;
&lt;li&gt;翌日の朝、簡単に&lt;strong&gt;復習して抜けている箇所を確認&lt;/strong&gt;する&lt;/li&gt;
&lt;/ul&gt;
&lt;p&gt;といった流れにすると、&lt;strong&gt;暗記→定着→確認&lt;/strong&gt;というサイクルが自然に回るようになります。&lt;/p&gt;
&lt;h2&gt;自分に合った方法を組み合わせて効率よく覚える&lt;/h2&gt;
&lt;p&gt;作文を暗記する方法としては、&lt;/p&gt;
&lt;ul&gt;
&lt;li&gt;&lt;span style="color: #0000ff;"&gt;声に出して繰り返し読む&lt;/span&gt;&lt;/li&gt;
&lt;li&gt;&lt;span style="color: #0000ff;"&gt;就寝前に暗記する&lt;/span&gt;&lt;/li&gt;
&lt;/ul&gt;
&lt;p&gt;といった方法をメインに、&lt;span style="color: #ff0000;"&gt;自分に合った方法を組み合わせる&lt;/span&gt;ことをおすすめします。&lt;/p&gt;
&lt;p&gt;たとえば、次のような組み合わせが考えられます。&lt;/p&gt;
&lt;ul&gt;
&lt;li&gt;昼間：段落ごとに区切って音読し、流れをつかむ&lt;/li&gt;
&lt;li&gt;夜：就寝前に全文を通して音読→なるべく暗唱してみる&lt;/li&gt;
&lt;li&gt;覚えにくいところ：書いて覚える／キーワードだけメモしておく&lt;/li&gt;
&lt;/ul&gt;
&lt;p&gt;人によって、&lt;strong&gt;「音読するとスッと入る人」「図やメモで整理すると覚えやすい人」&lt;/strong&gt;など、得意なスタイルは様々です。基本は音読と就寝前の活用ですが、そのうえで自分にしっくりくる方法を少しずつ足していくとよいでしょう。&lt;/p&gt;
&lt;h2&gt;関連コラム&lt;/h2&gt;
&lt;p&gt;暗記全体のコツを知りたい方には、こちらのコラムもおすすめです。&lt;/p&gt;
&lt;blockquote&gt;&lt;p&gt;&lt;a href="https://juku-escot.com/column/anki/" target="_blank" rel="noopener"&gt;定期試験前にまとめて暗記する方法&lt;/a&gt;&lt;/p&gt;&lt;/blockquote&gt;
&lt;h2&gt;まとめ：作文暗記の基本は「音読」と「就寝前」&lt;/h2&gt;
&lt;p&gt;最後に、このページの内容を整理します。&lt;/p&gt;
&lt;ul&gt;
&lt;li&gt;作文の暗記には、&lt;strong&gt;声に出して何度も読む（音読）方法が最も効果的&lt;/strong&gt;&lt;/li&gt;
&lt;li&gt;音読は、&lt;span style="color: #0000ff;"&gt;２つの感覚を同時に使う&lt;/span&gt;ことで、記憶の定着につながる&lt;/li&gt;
&lt;li&gt;書いて覚える方法も有効だが、&lt;strong&gt;時間がかかるため効率面では音読に劣る&lt;/strong&gt;&lt;/li&gt;
&lt;li&gt;暗記しやすくするには、&lt;strong&gt;ストーリーの流れに工夫をし、難しい言葉を使いすぎない&lt;/strong&gt;ことが大切&lt;/li&gt;
&lt;li&gt;&lt;span style="color: #0000ff;"&gt;就寝前に暗記する&lt;/span&gt;と、覚えた内容を妨げる出来事が起こりにくく、記憶が定着しやすい&lt;/li&gt;
&lt;li&gt;音読・就寝前の暗記をベースにしつつ、&lt;span style="color: #ff0000;"&gt;自分に合った方法を組み合わせる&lt;/span&gt;ことで、より効果的に作文を暗記できる&lt;/li&gt;
&lt;/ul&gt;
&lt;p&gt;「時間がないから無理」とあきらめる前に、&lt;strong&gt;音読と就寝前の活用&lt;/strong&gt;、そして&lt;strong&gt;暗記しやすい作文づくり&lt;/strong&gt;をぜひ試してみてください。&lt;/p&gt;
&lt;div class="alert alert-primary p-3 mt-4" role="alert"&gt;
&lt;p class="mb-2"&gt;&lt;strong&gt;問いに答えない「暗記作文」を続ければ、合格が遠のきます。&lt;/strong&gt;&lt;/p&gt;
&lt;p class="mb-1"&gt;設問を無視した記述が&lt;strong&gt;癖&lt;/strong&gt;になると、本番で致命的な減点を招き、最終的な合計点に跳ね返る取り返しのつかない事態となります。&lt;/p&gt;
&lt;p class="mb-3"&gt;記述が合格圏に届かない理由は、一重に採点基準のズレにあります。&lt;/p&gt;
&lt;div class="d-grid gap-2"&gt;&lt;a class="btn btn-primary btn-lg" href="https://juku-escot.com/examination/"&gt;合格を掴み取る試験対策の受講はこちら&lt;/a&gt;&lt;br /&gt;
&lt;a class="btn btn-outline-primary btn-lg" href="https://juku-escot.com/onepoint/"&gt;ESCOT独自の思考プロセスを確認する&lt;/a&gt;&lt;/div&gt;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href="https://juku-escot.com/inquiry/"&gt;体験授業・入塾相談の予約フォーム&lt;/a&gt;&lt;/div&gt;
&lt;/div&gt;
------</t>
  </si>
  <si>
    <t>https://juku-escot.com/c_blogs/suugakudekinai/</t>
  </si>
  <si>
    <t>以下のページは不自然なワードを使用しています。
これらを適切に自然な言葉に置き換えて下さい。
なお、本文の装飾や構造は絶対に変えないでください。
【対象ページURL】
https://juku-escot.com/c_blogs/suugakudekinai/
【検出された不自然ワード】
- 手順
【本文】
------
&lt;p&gt;&lt;!-- =============================== 数学が出来ない人の勉強法（増補版） Bootstrap5前提／本文量：目標3000〜4000字 ※元の本文の言い回しは活かしつつ、内容を大幅増補 =============================== --&gt;&lt;/p&gt;
&lt;section class="container my-4"&gt;&lt;!-- Hero --&gt;&lt;/p&gt;
&lt;div class="p-4 p-md-5 mb-4 border rounded-3 bg-light"&gt;
&lt;div class="d-flex flex-wrap gap-2 align-items-center mb-2"&gt;&lt;span class="badge text-bg-primary"&gt;数学&lt;/span&gt;&lt;br /&gt;
&lt;span class="badge text-bg-secondary"&gt;勉強法&lt;/span&gt;&lt;br /&gt;
&lt;span class="badge text-bg-info"&gt;苦手克服&lt;/span&gt;&lt;/div&gt;
&lt;h2 class="mb-3"&gt;数学が出来ない人の勉強法&lt;/h2&gt;
&lt;p class="mb-0"&gt;数学が苦手だと頭を抱えている人はたくさんいますよね。数学は出来る人と出来ない人が如実に分かれる教科だと思います。&lt;br /&gt;
では、数学が出来ない人はどのような勉強をすれば良いのでしょうか。&lt;br /&gt;
大前提として、数学が伸びない原因は「センスがない」ではなく、だいたいが&lt;strong&gt;やり方のズレ&lt;/strong&gt;か&lt;strong&gt;練習の組み立てミス&lt;/strong&gt;です。&lt;br /&gt;
公式や解法を覚えたつもりでも、テストになると解けない。問題集を進めても点が変わらない。こうした状態には、よくある共通点があります。&lt;br /&gt;
ここでは、参考書選びから復習のやり方、演習の回し方、ミスの減らし方まで、数学が苦手な人がやるべき流れを具体的に整理します。&lt;/p&gt;
&lt;/div&gt;
&lt;p&gt;&lt;!-- 要点：伸びる人の共通ルール --&gt;&lt;/p&gt;
&lt;div class="row g-3 mb-4"&gt;
&lt;div class="col-md-4"&gt;
&lt;div class="card h-100 border-0 shadow-sm"&gt;
&lt;div class="card-body"&gt;
&lt;h3 class="h5 mb-2"&gt;ルール1：例題を“説明できる”まで&lt;/h3&gt;
&lt;p class="mb-0"&gt;解けたかどうかより、「なぜその式になるか」を言葉で説明できるかが重要。数学は暗記科目ではなく、考え方の理解科目です。&lt;/p&gt;
&lt;/div&gt;
&lt;/div&gt;
&lt;/div&gt;
&lt;div class="col-md-4"&gt;
&lt;div class="card h-100 border-0 shadow-sm"&gt;
&lt;div class="card-body"&gt;
&lt;h3 class="h5 mb-2"&gt;ルール2：反復は“同じ問題”でやる&lt;/h3&gt;
&lt;p class="mb-0"&gt;新しい問題を次々に解くより、同じ問題を時間差で解き直す方が伸びやすい。できるまで戻る仕組みが点数に直結します。&lt;/p&gt;
&lt;/div&gt;
&lt;/div&gt;
&lt;/div&gt;
&lt;div class="col-md-4"&gt;
&lt;div class="card h-100 border-0 shadow-sm"&gt;
&lt;div class="card-body"&gt;
&lt;h3 class="h5 mb-2"&gt;ルール3：ミスは“種類”で直す&lt;/h3&gt;
&lt;p class="mb-0"&gt;ミスを「集中力」扱いすると改善しません。計算・条件読み落とし・場合分け不足など、原因別に対策を決めます。&lt;/p&gt;
&lt;/div&gt;
&lt;/div&gt;
&lt;/div&gt;
&lt;/div&gt;
&lt;p&gt;&lt;!-- 数学力を上げるには --&gt;&lt;/p&gt;
&lt;div class="card border-0 shadow-sm mb-4"&gt;
&lt;div class="card-header bg-white"&gt;
&lt;h4 class="h5 mb-0"&gt;数学力を上げるには&lt;/h4&gt;
&lt;/div&gt;
&lt;div class="card-body"&gt;
&lt;p&gt;まず、参考書選びを大切にしてください。数学は自分でどんどん問題集を解いて、数学力を上げるしかありません。&lt;br /&gt;
授業も大切ですが、問題を解く時間というのがすごく大切です。しかし、自分のレベルに合っていない問題集を解いていても力はつきません。&lt;/p&gt;
&lt;div class="alert alert-primary" role="alert"&gt;&lt;strong&gt;伸びない原因の最頻出：&lt;/strong&gt;&lt;br /&gt;
「授業は分かる」→「問題集は進まない」→「テストは取れない」。&lt;br /&gt;
これは理解不足というより、&lt;em&gt;演習の入り口（例題・基本問題）を飛ばしている&lt;/em&gt;ことが多いです。&lt;/div&gt;
&lt;div class="row g-3"&gt;
&lt;div class="col-lg-6"&gt;
&lt;div class="border rounded p-3 h-100"&gt;
&lt;h5 class="h6 mb-2"&gt;勉強の流れはこの順番が安定&lt;/h5&gt;
&lt;ol class="mb-0"&gt;
&lt;li&gt;&lt;strong&gt;例題&lt;/strong&gt;：解き方のパターンを覚える（説明できるまで）&lt;/li&gt;
&lt;li&gt;&lt;strong&gt;基本問題&lt;/strong&gt;：同じパターンを自力で再現する&lt;/li&gt;
&lt;li&gt;&lt;strong&gt;標準問題&lt;/strong&gt;：条件が変わっても使えるか確認&lt;/li&gt;
&lt;li&gt;&lt;strong&gt;テスト形式&lt;/strong&gt;：時間制限で精度を上げる&lt;/li&gt;
&lt;/ol&gt;
&lt;/div&gt;
&lt;/div&gt;
&lt;div class="col-lg-6"&gt;
&lt;div class="border rounded p-3 h-100"&gt;
&lt;h5 class="h6 mb-2"&gt;数学が苦手な人ほど“戻る”が必要&lt;/h5&gt;
&lt;p class="mb-2"&gt;できない人は「先へ進めば慣れる」と考えがちですが、数学は逆です。&lt;br /&gt;
“分からないまま進む”ほど、後半で詰まって時間だけが溶けます。&lt;/p&gt;
&lt;p class="mb-0"&gt;1単元あたり、例題→基本を短期間で回して「解ける感覚」を作ってから標準に進む方が、結果的にいちばん早く進みます。&lt;/p&gt;
&lt;/div&gt;
&lt;/div&gt;
&lt;/div&gt;
&lt;/div&gt;
&lt;/div&gt;
&lt;p&gt;&lt;!-- 参考書選びの基本 --&gt;&lt;/p&gt;
&lt;div class="card border-0 shadow-sm mb-4"&gt;
&lt;div class="card-header bg-white"&gt;
&lt;h4 class="h5 mb-0"&gt;参考書選びの基本&lt;/h4&gt;
&lt;/div&gt;
&lt;div class="card-body"&gt;
&lt;p&gt;たとえば簡単すぎても、物足りないですし、反対に難しすぎても余計に苦手意識がついてしまいます。&lt;br /&gt;
そのため、自分のレベルよりも少しだけ高いかな？と思う参考書を買い、それが&lt;br /&gt;
&lt;span style="color: #0000ff;"&gt;出来るようになったら徐々にレベルを上げていく&lt;/span&gt;というのが一番おすすめです。&lt;br /&gt;
また、たくさんの問題集を買うよりも&lt;span style="color: #ff0000;"&gt;1冊の参考書をマスターする&lt;/span&gt;のが効果的です。&lt;br /&gt;
１冊の参考書を最初から最後まで解くということを最低でも２回繰り返し、完璧に覚えたら新しい参考書を買うようにしましょう。&lt;br /&gt;
数学が出来ない人はアレコレと参考書を買わずに、徹底して１つの参考書を解けるようにしましょう。&lt;/p&gt;
&lt;div class="row g-3 mb-3"&gt;
&lt;div class="col-md-6"&gt;
&lt;div class="card h-100 border-0 bg-light"&gt;
&lt;div class="card-body"&gt;
&lt;h5 class="h6 mb-2"&gt;レベルが合っているかの判定&lt;/h5&gt;
&lt;ul class="mb-0"&gt;
&lt;li&gt;例題を見れば「方針」は分かる&lt;/li&gt;
&lt;li&gt;基本問題は、解答を見ずに半分以上いける&lt;/li&gt;
&lt;li&gt;標準問題は、解答を見れば納得できる&lt;/li&gt;
&lt;/ul&gt;
&lt;p class="mt-2 mb-0"&gt;もし「例題の時点で何をしているか分からない」なら、1段階下げるのが安全です。&lt;/p&gt;
&lt;/div&gt;
&lt;/div&gt;
&lt;/div&gt;
&lt;div class="col-md-6"&gt;
&lt;div class="card h-100 border-0 bg-light"&gt;
&lt;div class="card-body"&gt;
&lt;h5 class="h6 mb-2"&gt;買いすぎが失敗する理由&lt;/h5&gt;
&lt;p class="mb-2"&gt;数学は“問題の種類”より“解き方の再現”が点数を決めます。&lt;br /&gt;
何冊も増やすと、同じパターンを繰り返す時間が足りなくなります。&lt;/p&gt;
&lt;p class="mb-0"&gt;1冊を仕上げる過程で、「自分がミスしやすい所」「詰まる所」が見えるようになり、次の参考書の選び方も上手くなります。&lt;/p&gt;
&lt;/div&gt;
&lt;/div&gt;
&lt;/div&gt;
&lt;/div&gt;
&lt;div class="alert alert-success mb-0" role="alert"&gt;&lt;strong&gt;目標は“2周”ではなく“定着”&lt;/strong&gt;&lt;br /&gt;
「2回やった」でも、解けなければ意味がありません。解き直しは回数ではなく、&lt;em&gt;時間を空けて同じ問題を解けるか&lt;/em&gt;で判断しましょう。&lt;/div&gt;
&lt;/div&gt;
&lt;/div&gt;
&lt;p&gt;&lt;!-- 1冊をマスターする具体手順 --&gt;&lt;/p&gt;
&lt;div class="card border-0 shadow-sm mb-4"&gt;
&lt;div class="card-header bg-white"&gt;
&lt;h4 class="h5 mb-0"&gt;1冊の参考書をマスターする流れ&lt;/h4&gt;
&lt;/div&gt;
&lt;div class="card-body"&gt;
&lt;div class="table-responsive mb-3"&gt;
&lt;table class="table table-bordered align-middle"&gt;
&lt;thead class="table-light"&gt;
&lt;tr&gt;
&lt;th style="width: 20%;"&gt;段階&lt;/th&gt;
&lt;th style="width: 45%;"&gt;やること&lt;/th&gt;
&lt;th style="width: 35%;"&gt;合格ライン&lt;/th&gt;
&lt;/tr&gt;
&lt;/thead&gt;
&lt;tbody&gt;
&lt;tr&gt;
&lt;td&gt;Step1&lt;br /&gt;
&lt;span class="badge text-bg-secondary"&gt;例題&lt;/span&gt;&lt;/td&gt;
&lt;td&gt;解答を写すのではなく、途中式の意味を言葉にする。類題で同じ形を再現する。&lt;/td&gt;
&lt;td&gt;解答を見ずに方針→式→答えまで通る&lt;/td&gt;
&lt;/tr&gt;
&lt;tr&gt;
&lt;td&gt;Step2&lt;br /&gt;
&lt;span class="badge text-bg-secondary"&gt;基本&lt;/span&gt;&lt;/td&gt;
&lt;td&gt;時間を測って解く。詰まったら“どこで止まったか”をメモする。&lt;/td&gt;
&lt;td&gt;8割以上が自力で解ける&lt;/td&gt;
&lt;/tr&gt;
&lt;tr&gt;
&lt;td&gt;Step3&lt;br /&gt;
&lt;span class="badge text-bg-secondary"&gt;解き直し&lt;/span&gt;&lt;/td&gt;
&lt;td&gt;翌日・3日後・1週間後に同じ問題を解く。解けなければ例題へ戻る。&lt;/td&gt;
&lt;td&gt;時間差でも正解できる&lt;/td&gt;
&lt;/tr&gt;
&lt;tr&gt;
&lt;td&gt;Step4&lt;br /&gt;
&lt;span class="badge text-bg-secondary"&gt;仕上げ&lt;/span&gt;&lt;/td&gt;
&lt;td&gt;ミスの種類別に“見直しの流れ”を決める。テスト形式で再現性を上げる。&lt;/td&gt;
&lt;td&gt;ケアレスが減り、点が安定&lt;/td&gt;
&lt;/tr&gt;
&lt;/tbody&gt;
&lt;/table&gt;
&lt;/div&gt;
&lt;div id="acc_master" class="accordion"&gt;
&lt;div class="accordion-item"&gt;
&lt;h2 id="acc_master_h1" class="accordion-header"&gt;&lt;button class="accordion-button" type="button" data-bs-toggle="collapse" data-bs-target="#acc_master_c1" aria-expanded="true" aria-controls="acc_master_c1"&gt;&lt;br /&gt;
解けない問題が出た時の処理（最重要）&lt;br /&gt;
&lt;/button&gt;&lt;/h2&gt;
&lt;div id="acc_master_c1" class="accordion-collapse collapse show" aria-labelledby="acc_master_h1" data-bs-parent="#acc_master"&gt;
&lt;div class="accordion-body"&gt;
&lt;p class="mb-2"&gt;数学が出来ない人ほど、解けない問題を前にして「粘りすぎ」か「すぐ答えを見る」のどちらかに偏ります。&lt;br /&gt;
おすすめは、&lt;strong&gt;時間で区切って→原因を特定して→やり直す&lt;/strong&gt;やり方です。&lt;/p&gt;
&lt;ul class="mb-2"&gt;
&lt;li&gt;&lt;strong&gt;まず5〜10分&lt;/strong&gt;：条件整理と方針だけ考える&lt;/li&gt;
&lt;li&gt;&lt;strong&gt;止まったら&lt;/strong&gt;：どの知識（公式・定理・考え方）が必要か確認&lt;/li&gt;
&lt;li&gt;&lt;strong&gt;解答を見る&lt;/strong&gt;：最初の1行だけ見て、再び自力で進める&lt;/li&gt;
&lt;li&gt;&lt;strong&gt;最後まで見たら&lt;/strong&gt;：同日中に、白紙から再現する&lt;/li&gt;
&lt;/ul&gt;
&lt;p class="mb-0"&gt;「解答を読んで分かった気がする」で終えると、次も同じ所で止まります。&lt;br /&gt;
必ず“白紙再現”までやって、頭に入ったかを確認しましょう。&lt;/p&gt;
&lt;/div&gt;
&lt;/div&gt;
&lt;/div&gt;
&lt;div class="accordion-item"&gt;
&lt;h2 id="acc_master_h2" class="accordion-header"&gt;&lt;button class="accordion-button collapsed" type="button" data-bs-toggle="collapse" data-bs-target="#acc_master_c2" aria-expanded="false" aria-controls="acc_master_c2"&gt;&lt;br /&gt;
ミスが多い人の見直しの流れ（決めておくと強い）&lt;br /&gt;
&lt;/button&gt;&lt;/h2&gt;
&lt;div id="acc_master_c2" class="accordion-collapse collapse" aria-labelledby="acc_master_h2" data-bs-parent="#acc_master"&gt;
&lt;div class="accordion-body"&gt;
&lt;ol class="mb-0"&gt;
&lt;li&gt;&lt;strong&gt;条件の写し間違い&lt;/strong&gt;：符号・分数・指数・単位&lt;/li&gt;
&lt;li&gt;&lt;strong&gt;途中式の飛ばし&lt;/strong&gt;：暗算せず、計算は縦に書く&lt;/li&gt;
&lt;li&gt;&lt;strong&gt;場合分け不足&lt;/strong&gt;：条件が変わる境目（0、正負、大小、範囲）を探す&lt;/li&gt;
&lt;li&gt;&lt;strong&gt;答えの形&lt;/strong&gt;：指定（整数、最小、範囲、近似）を最後に確認&lt;/li&gt;
&lt;/ol&gt;
&lt;p class="mt-2 mb-0"&gt;見直しは「全部見る」ではなく、&lt;em&gt;いつも落とす所だけ見る&lt;/em&gt;方が効果的です。&lt;/p&gt;
&lt;/div&gt;
&lt;/div&gt;
&lt;/div&gt;
&lt;/div&gt;
&lt;/div&gt;
&lt;/div&gt;
&lt;p&gt;&lt;!-- 1週間の回し方 --&gt;&lt;/p&gt;
&lt;div class="card border-0 shadow-sm mb-4"&gt;
&lt;div class="card-header bg-white"&gt;
&lt;h4 class="h5 mb-0"&gt;1週間の回し方（勉強が続かない人向け）&lt;/h4&gt;
&lt;/div&gt;
&lt;div class="card-body"&gt;
&lt;p class="mb-3"&gt;数学は「やる気が出た日にまとめて」より、「短時間でも毎日」が強い教科です。&lt;br /&gt;
1日30分でも、例題→基本→解き直しが回れば、1〜2か月で手応えが変わります。&lt;br /&gt;
ここでは、無理なく回せる形の例を示します。自分の生活に合わせて調整してください。&lt;/p&gt;
&lt;div class="row g-3"&gt;
&lt;div class="col-lg-4"&gt;
&lt;div class="border rounded p-3 h-100"&gt;
&lt;h5 class="h6 mb-2"&gt;平日（短め）&lt;/h5&gt;
&lt;ul class="mb-0"&gt;
&lt;li&gt;例題1〜2題の確認（10分）&lt;/li&gt;
&lt;li&gt;基本問題2〜3題（15分）&lt;/li&gt;
&lt;li&gt;前日の解き直し（5分）&lt;/li&gt;
&lt;/ul&gt;
&lt;/div&gt;
&lt;/div&gt;
&lt;div class="col-lg-4"&gt;
&lt;div class="border rounded p-3 h-100"&gt;
&lt;h5 class="h6 mb-2"&gt;休日（長め）&lt;/h5&gt;
&lt;ul class="mb-0"&gt;
&lt;li&gt;基本問題をまとめて（30〜60分）&lt;/li&gt;
&lt;li&gt;標準問題に挑戦（30分）&lt;/li&gt;
&lt;li&gt;間違いの分類（10分）&lt;/li&gt;
&lt;/ul&gt;
&lt;/div&gt;
&lt;/div&gt;
&lt;div class="col-lg-4"&gt;
&lt;div class="border rounded p-3 h-100"&gt;
&lt;h5 class="h6 mb-2"&gt;週1回の確認&lt;/h5&gt;
&lt;ul class="mb-0"&gt;
&lt;li&gt;解けなかった問題だけ再挑戦&lt;/li&gt;
&lt;li&gt;同じ原因が続く所をメモ&lt;/li&gt;
&lt;li&gt;次週は“そこだけ”重点&lt;/li&gt;
&lt;/ul&gt;
&lt;/div&gt;
&lt;/div&gt;
&lt;/div&gt;
&lt;div class="alert alert-info mt-3 mb-0" role="alert"&gt;&lt;strong&gt;ポイント：&lt;/strong&gt;「毎回新しい問題」より「解けなかった問題を解けるようにする」。&lt;br /&gt;
これをやり切ると、数学はちゃんと伸びます。&lt;/div&gt;
&lt;/div&gt;
&lt;/div&gt;
&lt;p&gt;&lt;!-- 最後のまとめ（元文を踏まえた結び） --&gt;&lt;/p&gt;
&lt;div class="card border-0 shadow-sm mb-4"&gt;
&lt;div class="card-body"&gt;
&lt;p class="mb-0"&gt;数学が出来ないと感じる場合、数学力をあげるには、自分が少し難しいと感じるレベルの問題集を１冊用意し、&lt;br /&gt;
それを徹底して問題を繰り返し解くということをしていきましょう。&lt;br /&gt;
その際は、例題を飛ばさずに“説明できるまで”固め、解けなかった問題は時間差で必ず解き直し、&lt;br /&gt;
ミスは種類で分けて手順で直す。この3つを守るだけで、勉強の効率と点数の安定感が大きく変わってきます。&lt;/p&gt;
&lt;/div&gt;
&lt;/div&gt;
&lt;/section&gt;
------</t>
  </si>
  <si>
    <t>https://juku-escot.com/c_blogs/suugakusyuusyoku/</t>
  </si>
  <si>
    <t>以下のページは不自然なワードを使用しています。
これらを適切に自然な言葉に置き換えて下さい。
なお、本文の装飾や構造は絶対に変えないでください。
【対象ページURL】
https://juku-escot.com/c_blogs/suugakusyuusyoku/
【検出された不自然ワード】
- 乱れ
- 整え
【本文】
------
&lt;p&gt;「数学ができないと就職に不利になるのでは…？」と不安を抱いている方は少なくありません。実際、社会に出てから数学そのものを直接使う場面はそれほど多くないかもしれませんが、&lt;strong&gt;採用試験や仕事の中で「数字を扱う力」&lt;/strong&gt;が求められる場面は意外と多くあります。&lt;/p&gt;
&lt;p&gt;このページでは、&lt;strong&gt;数学ができないことは就職にどの程度影響するのか&lt;/strong&gt;、また&lt;strong&gt;どのレベルまで数学力を身につけておくべきか&lt;/strong&gt;を整理します。あわせて、数学が苦手な方が今から取り組める対策も紹介します。&lt;/p&gt;
&lt;h2&gt;数学ができないと就職に不利？先に要点（SPI・筆記試験の目安）&lt;/h2&gt;
&lt;p&gt;結論から言うと、&lt;strong&gt;「数学を使わないから関係ない」と言い切るのは少しリスクがあります&lt;/strong&gt;。職種によって差はありますが、選考や実務のどこかで「数字への抵抗の少なさ」や「論理的に整理する力」が見られることがあるためです。&lt;/p&gt;
&lt;p&gt;一方で、&lt;strong&gt;高度な数学が必要な仕事ばかりではありません&lt;/strong&gt;。まずは次のラインを目安にすると現実的です。&lt;/p&gt;
&lt;ul&gt;
&lt;li&gt;&lt;strong&gt;SPIなどの非言語（基礎計算・割合・比・グラフ）&lt;/strong&gt;に対応できる&lt;/li&gt;
&lt;li&gt;&lt;strong&gt;数字が出てきても落ち着いて処理できる&lt;/strong&gt;（拒否反応を下げる）&lt;/li&gt;
&lt;li&gt;必要なときに&lt;strong&gt;学び直せる姿勢&lt;/strong&gt;がある&lt;/li&gt;
&lt;/ul&gt;
&lt;h2&gt;就活の筆記試験で出る「数学」：SPI非言語・適性検査の実態&lt;/h2&gt;
&lt;h3&gt;なぜ多くの企業で非言語が出るのか（割合・比・グラフなど）&lt;/h3&gt;
&lt;p&gt;企業側が見たいのは、難しい公式暗記というより&lt;strong&gt;「数字を使って考える力」&lt;/strong&gt;です。そのため、適性検査では次のような問題がよく出題されます。&lt;/p&gt;
&lt;ul&gt;
&lt;li&gt;SPIなどの&lt;strong&gt;適性検査（能力検査）の非言語&lt;/strong&gt;&lt;/li&gt;
&lt;li&gt;&lt;strong&gt;割合・比&lt;/strong&gt;の基本（○％引き／増減／比の扱い）&lt;/li&gt;
&lt;li&gt;&lt;strong&gt;表・グラフ&lt;/strong&gt;の読み取り（傾向の把握）&lt;/li&gt;
&lt;li&gt;&lt;strong&gt;論理・条件整理&lt;/strong&gt;が必要なパズル系&lt;/li&gt;
&lt;/ul&gt;
&lt;h3&gt;数学ができないと何が起きるか：時間切れ・ケアレスミス・焦り&lt;/h3&gt;
&lt;p&gt;苦手意識のまま対策を避けると、次のような形で不利になりやすいです。&lt;/p&gt;
&lt;ul&gt;
&lt;li&gt;非言語で&lt;strong&gt;時間切れ&lt;/strong&gt;になり、解き残しが増える&lt;/li&gt;
&lt;li&gt;簡単な計算でも&lt;strong&gt;ケアレスミス&lt;/strong&gt;が続き、総合点が伸びない&lt;/li&gt;
&lt;li&gt;数字が出た瞬間に&lt;strong&gt;焦り&lt;/strong&gt;、段取りが乱れる&lt;/li&gt;
&lt;/ul&gt;
&lt;p&gt;文系寄りの職種であっても、&lt;strong&gt;SPIで出題されるレベルは解けるように演習しておく&lt;/strong&gt;と安心です。&lt;/p&gt;
&lt;h2&gt;仕事で困るのは「数学」より「数字」：就職後のつまずき場面&lt;/h2&gt;
&lt;h3&gt;Excel集計・売上/予算・在庫など、数字を扱う業務&lt;/h3&gt;
&lt;p&gt;就職後は、数学の公式を使う機会が少なくても、&lt;strong&gt;数字を扱う業務&lt;/strong&gt;は多くの職場で発生します。&lt;/p&gt;
&lt;ul&gt;
&lt;li&gt;&lt;strong&gt;Excelなどの表計算&lt;/strong&gt;での集計・確認&lt;/li&gt;
&lt;li&gt;売上・コスト・予算などの&lt;strong&gt;数値データ&lt;/strong&gt;の入力・管理&lt;/li&gt;
&lt;li&gt;在庫や発注数など、&lt;strong&gt;数量&lt;/strong&gt;に関わる判断&lt;/li&gt;
&lt;/ul&gt;
&lt;p&gt;もし「数字を見るだけで強いストレスになる」状態だと、作業効率が落ちたり、余計に疲れてしまうことがあります。&lt;/p&gt;
&lt;h3&gt;数字に慣れると楽になる：割合の感覚・グラフの読み方&lt;/h3&gt;
&lt;p&gt;必要なのは「数学が得意」よりも、&lt;strong&gt;数字に慣れていて抵抗が少ないこと&lt;/strong&gt;です。たとえば次のような感覚があると、仕事の負担が軽くなります。&lt;/p&gt;
&lt;ul&gt;
&lt;li&gt;割合や増減を&lt;strong&gt;ざっくりイメージ&lt;/strong&gt;できる&lt;/li&gt;
&lt;li&gt;表・グラフから&lt;strong&gt;おおよその傾向&lt;/strong&gt;が読める&lt;/li&gt;
&lt;li&gt;数字を使った説明や報告に&lt;strong&gt;強い抵抗がない&lt;/strong&gt;&lt;/li&gt;
&lt;/ul&gt;
&lt;h2&gt;SPIで困らないための最低ライン：まず復習する範囲&lt;/h2&gt;
&lt;h3&gt;中学レベルの計算（四則/分数/小数/割合）を優先&lt;/h3&gt;
&lt;p&gt;最初に手を付けるなら、SPIの土台になる&lt;strong&gt;中学レベルまでの基礎&lt;/strong&gt;を優先すると効率的です。&lt;/p&gt;
&lt;ul&gt;
&lt;li&gt;&lt;strong&gt;四則計算&lt;/strong&gt;（途中式の整理を含む）&lt;/li&gt;
&lt;li&gt;&lt;strong&gt;分数・小数&lt;/strong&gt;の計算&lt;/li&gt;
&lt;li&gt;&lt;strong&gt;割合&lt;/strong&gt;（％、○割、増減、単価×数量など）&lt;/li&gt;
&lt;/ul&gt;
&lt;p&gt;「全部を完璧に」ではなく、まずは&lt;strong&gt;頻出のパターンを落ち着いて処理できる状態&lt;/strong&gt;を目指します。&lt;/p&gt;
&lt;h3&gt;問題集の回し方：お決まりの出方→解き直しで定着&lt;/h3&gt;
&lt;p&gt;対策は「多冊」よりも&lt;strong&gt;1冊を繰り返す&lt;/strong&gt;方が伸びやすいことがあります。&lt;/p&gt;
&lt;ul&gt;
&lt;li&gt;SPI非言語の&lt;strong&gt;問題集を1冊&lt;/strong&gt;決める&lt;/li&gt;
&lt;li&gt;最初は時間を気にせず、&lt;strong&gt;頻出パターン（考え方）を理解&lt;/strong&gt;する&lt;/li&gt;
&lt;li&gt;解けるようになった問題は、&lt;strong&gt;数日あけて解き直す&lt;/strong&gt;（定着チェック）&lt;/li&gt;
&lt;li&gt;ミスは「計算」「読み違い」「式の立て方」など&lt;strong&gt;原因を一言でメモ&lt;/strong&gt;する&lt;/li&gt;
&lt;/ul&gt;
&lt;h2&gt;数学が苦手でも今からできる対策（3ステップ）&lt;/h2&gt;
&lt;h3&gt;① 基礎計算・割合（毎日短時間）&lt;/h3&gt;
&lt;ul&gt;
&lt;li&gt;毎日5〜10分でもよいので、&lt;strong&gt;四則・分数・小数・割合&lt;/strong&gt;を回す&lt;/li&gt;
&lt;li&gt;「○％引き」「○割増し」など、&lt;strong&gt;生活で出やすい計算&lt;/strong&gt;を重点的に練習する&lt;/li&gt;
&lt;/ul&gt;
&lt;h3&gt;② SPI非言語（最初は時間を切らずにパターンを覚える）&lt;/h3&gt;
&lt;ul&gt;
&lt;li&gt;最初は時間制限を外し、&lt;strong&gt;解き方のパターン&lt;/strong&gt;を覚える&lt;/li&gt;
&lt;li&gt;パターンが分かったら、同じタイプを&lt;strong&gt;まとめて解く&lt;/strong&gt;（スピードアップ）&lt;/li&gt;
&lt;li&gt;「解けた」よりも、&lt;strong&gt;次も再現できるか&lt;/strong&gt;で確認する&lt;/li&gt;
&lt;/ul&gt;
&lt;h3&gt;③ 数字に触れる習慣（ニュース/家計/好きなデータ）&lt;/h3&gt;
&lt;ul&gt;
&lt;li&gt;ニュースのグラフを見て、&lt;strong&gt;内容を一文で言う&lt;/strong&gt;&lt;/li&gt;
&lt;li&gt;家計簿アプリなどで、&lt;strong&gt;お金の出入りを数字で把握&lt;/strong&gt;する&lt;/li&gt;
&lt;li&gt;興味のある分野（スポーツ・ゲーム等）の&lt;strong&gt;データを集計&lt;/strong&gt;してみる&lt;/li&gt;
&lt;/ul&gt;
&lt;p&gt;小さな積み重ねで、&lt;strong&gt;「数字に慣れる」感覚&lt;/strong&gt;が育っていきます。&lt;/p&gt;
&lt;h2&gt;まとめ：就活と仕事に必要なのは「数字への抵抗を下げること」&lt;/h2&gt;
&lt;ul&gt;
&lt;li&gt;数学ができないことは、&lt;strong&gt;採用試験や就職後の業務で不利に働く可能性&lt;/strong&gt;がある&lt;/li&gt;
&lt;li&gt;多くの企業の筆記試験では、&lt;strong&gt;SPI非言語レベルの計算・割合・グラフ&lt;/strong&gt;が問われることがある&lt;/li&gt;
&lt;li&gt;就職後は「数学」よりも、&lt;strong&gt;数字を扱う作業&lt;/strong&gt;でつまずきやすい&lt;/li&gt;
&lt;li&gt;数学が得意である必要はないが、&lt;strong&gt;「全くできない」状態は避けた方が安心&lt;/strong&gt;&lt;/li&gt;
&lt;li&gt;基礎の復習＋SPIのパターン＋数字に触れる習慣で、&lt;strong&gt;抵抗感は下げられる&lt;/strong&gt;&lt;/li&gt;
&lt;/ul&gt;
&lt;p&gt;就職活動では、エントリーシートや面接対策など同時にやることが増えます。数学の苦手意識で筆記対策に時間を取られすぎないよう、&lt;strong&gt;今のうちに「最低限のライン」&lt;/strong&gt;を整えておくと進めやすくなります。&lt;/p&gt;
&lt;h2&gt;関連コラム&lt;/h2&gt;
&lt;blockquote&gt;&lt;p&gt;&lt;a href="https://juku-escot.com/column/suugakudekinai/" target="_blank" rel="noopener"&gt;数学ができない学生向けの学習法&lt;/a&gt;&lt;/p&gt;&lt;/blockquote&gt;
&lt;div class="alert alert-primary p-3 mt-4" role="alert"&gt;
&lt;p class="mb-2"&gt;&lt;strong&gt;数学の論理的思考を欠いたままでは、将来の選択肢を自ら握りつぶすことになります。&lt;/strong&gt;&lt;/p&gt;
&lt;p class="mb-1"&gt;曖昧な理解が&lt;strong&gt;癖&lt;/strong&gt;になると、試験本番での致命的な減点を招き、最終的な合計点に跳ね返る悲惨な結果を招きます。&lt;/p&gt;
&lt;p class="mb-3"&gt;記述で&lt;strong&gt;点を落とし続ける&lt;/strong&gt;原因は、一重に判断軸が定まっていないことにあります。&lt;/p&gt;
&lt;div class="d-grid gap-2"&gt;&lt;a class="btn btn-primary btn-lg" href="https://juku-escot.com/onepoint/"&gt;論理的思考を武器にする「思考の定番パターン」を習得する&lt;/a&gt;&lt;br /&gt;
&lt;a class="btn btn-outline-primary btn-lg" href="https://juku-escot.com/examination/"&gt;数学の得点力を引き上げる試験対策を確認する&lt;/a&gt;&lt;/div&gt;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href="https://juku-escot.com/inquiry/"&gt;体験授業・個別相談の予約フォーム&lt;/a&gt;&lt;/div&gt;
&lt;/div&gt;
------</t>
  </si>
  <si>
    <t>https://juku-escot.com/c_blogs/yarukihouhou/</t>
  </si>
  <si>
    <t>以下のページは不自然なワードを使用しています。
これらを適切に自然な言葉に置き換えて下さい。
なお、本文の装飾や構造は絶対に変えないでください。
【対象ページURL】
https://juku-escot.com/c_blogs/yarukihouhou/
【検出された不自然ワード】
- 固定
【本文】
------
&lt;h2&gt;親が子の高校受験に対してやる気にさせる方法&lt;/h2&gt;
&lt;p&gt;高校受験対して親が子をやる気にさせるためには、どうしたら良いのでしょうか。子供の性格や状況に合わせて親が適切なサポートをしてあげましょう。&lt;/p&gt;
&lt;h4&gt;褒めてあげる&lt;/h4&gt;
&lt;p&gt;テストで良い結果が出たときには結果をしっかりと褒めることがです。子供は褒められると「もっと頑張ろう」という気持ちになります。基本的なことですが、忘れがちなことでもあります。悪い点の科目ばかりに目を光らせるのではなく、&lt;strong&gt;きちんと認めてあげる&lt;/strong&gt;ことも大切です。&lt;/p&gt;
&lt;h4&gt;分かりやすい言葉をかける&lt;/h4&gt;
&lt;p&gt;高校受験に対してやる気にさせるためには、子供でもイメージしやすい言葉をかけてあげることが大切です。親がイメージできないことは子供はイメージできません。例えば、受験のやる気を出してほしいときに、受験に合格出来たら「自分の可能性を広げることができる」と言ってもイメージできない子供も多いので、「やりたいことができる」「将来の選択肢が増える」など、&lt;span style="color: #0000ff;"&gt;具体的なイメージしやすい言葉&lt;/span&gt;を使いましょう。&lt;/p&gt;
&lt;h4&gt;親の背中を見て子は育つ&lt;/h4&gt;
&lt;p&gt;高校受験に対してやる気にさせるためには、&lt;span style="color: #0000ff;"&gt;親が頑張っている姿を見せる&lt;/span&gt;ことも重要です。家でゴロゴロしていたり、夫婦が喧嘩ばかりしていると悪い影響を与えてしまいます。親も一緒になって資格の勉強などをするのも効果的な方法です。せめて子供が見ているところでは子供のやる気を削ぐようなことはしないように注意しましょう。&lt;/p&gt;
&lt;p&gt;高校受験に対してやる気にさせるためには、小さな成功体験を増やしていくことが大事です。薄い問題集でも良いので、一冊完璧に解いたという経験を積むと「もっと挑戦したい」という気持ちが芽生えてやる気を出します。子供をうまくサポートして受験勉強のやる気をなくすことのないように適切な対応をしていきましょう。&lt;/p&gt;
&lt;h4&gt;関連コラム&lt;/h4&gt;
&lt;blockquote&gt;&lt;p&gt;&lt;a href="https://juku-escot.com/column/yaruki/" target="_blank" rel="noopener"&gt;やる気をなくさず受験勉強を続けるために必要な心構えとは？&lt;/a&gt;&lt;/p&gt;&lt;/blockquote&gt;
&lt;div class="alert alert-primary p-3 mt-4" role="alert"&gt;
&lt;p class="mb-2"&gt;&lt;strong&gt;「やる気」を待ち続ける限り、不合格へのカウントダウンは止まりません。&lt;/strong&gt;&lt;/p&gt;
&lt;p class="mb-1"&gt;消極的な勉強習慣が固定化されると、本番で奪えるはずの部分点を失い、最終的な合計点に跳ね返る致命的な不利益を被ります。&lt;/p&gt;
&lt;p class="mb-3"&gt;やる気が起きず点数が伸びない最大の理由は、一重に判断軸の未固定にあります。&lt;/p&gt;
&lt;div class="d-grid gap-2"&gt;&lt;a class="btn btn-primary btn-lg" href="https://juku-escot.com/onepoint/"&gt;「やる気」を結果に変える思考プロセスを確認する&lt;/a&gt;&lt;br /&gt;
&lt;a class="btn btn-outline-primary btn-lg" href="https://juku-escot.com/school/"&gt;ESCOTの指導全体像と受講の流れを見る&lt;/a&gt;&lt;/div&gt;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href="https://juku-escot.com/inquiry/"&gt;体験授業・個別相談の予約&lt;/a&gt;&lt;/div&gt;
&lt;/div&gt;
------</t>
  </si>
  <si>
    <t>https://juku-escot.com/column/haruyasumibenkyouhou/</t>
  </si>
  <si>
    <t>以下のページは不自然なワードを使用しています。
これらを適切に自然な言葉に置き換えて下さい。
なお、本文の装飾や構造は絶対に変えないでください。
【対象ページURL】
https://juku-escot.com/column/haruyasumibenkyouhou/
【検出された不自然ワード】
- 型
- 乱れ
【本文】
------
&lt;p&gt;春休みは学年が上がることによって環境が変わり、勉強以外に考えることや不安に思ってしまうことなども多い中、新学期に向けた勉強をしなければなりません。新学年の不安を少しでも取り除いておくために、春休みを有効に活用しましょう。新学年で新たに必要になるものなどは早めに準備しておくとよいでしょう。&lt;/p&gt;
&lt;h4&gt;春休みの勉強計画を立てる&lt;/h4&gt;
&lt;p&gt;&lt;strong&gt;春休みに入る前に春休みの勉強計画を立てましょう&lt;/strong&gt;。中高一貫校生の基本的な勉強計画の立て方は&lt;strong&gt;&lt;a href="https://juku-escot.com/column/keikaku_tatekata/" target="_blank" rel="noopener"&gt;コチラ&lt;/a&gt;&lt;/strong&gt;を参考にしてみてください。&lt;span style="color: #008000;"&gt;宿題ははやめに終わらせて&lt;/span&gt;、宿題以外の勉強に時間を割けるように計画を立てましょう。&lt;span style="color: #0000ff;"&gt;長期休暇は生活のリズムが乱れがち&lt;/span&gt;です。なるべく学校に通う日と変わらない時間に起床時間を設定し、&lt;span style="color: #0000ff;"&gt;不規則な生活にならないよう注意&lt;/span&gt;しましょう。長期休暇中も規則正しい生活を心がけることで、有意義な春休みを送ることができるとともに、新学期が始まったときも無理せずに学校生活をスタートさせることができます。もちろん家族や友達との時間、長期休暇中にしかできないことを行うことは大切ですから、&lt;strong&gt;バランスを取りながら&lt;/strong&gt;過ごしていきましょう。勉強計画は無理のない計画を立てます。計画に無理があったときや自分のスタイルに合っていない計画を立ててしまった場合は、訂正しながら勉強に取り組んでいきましょう。&lt;/p&gt;
&lt;h4&gt;苦手を克服するチャンス&lt;/h4&gt;
&lt;p&gt;長期休暇は苦手を克服するチャンスです。学校がある間はなかなか苦手な分野を集中して学習する時間がないため、長期休暇を利用して&lt;span style="color: #ff0000;"&gt;苦手を克服&lt;/span&gt;してしまいましょう。人それぞれ苦手分野は異なるかと思いますが、苦手分野にしっかりと向き合っていきましょう。特に&lt;strong&gt;数学&lt;/strong&gt;と&lt;strong&gt;英語&lt;/strong&gt;は&lt;strong&gt;基礎固めに時間をかけられる絶好のチャンス&lt;/strong&gt;です。まずは例題や基本問題などを解き、問題に慣れていきましょう。基礎レベルの問題が解けるようになってきたら、少し難しい問題へと徐々に難易度を上げていきましょう。苦手分野がなくなれば新学年の学習も怖くはありません。&lt;span style="color: #0000ff;"&gt;だんだんと苦手意識を薄めていけるように学習を継続&lt;/span&gt;していきましょう。&lt;/p&gt;
&lt;h4&gt;復習をしっかりと&lt;/h4&gt;
&lt;p&gt;春休みは宿題もそこまで多くは出題されないため、&lt;span style="color: #0000ff;"&gt;宿題ははやめに終わらせて、新学年に入る前にこれまでの復習をしっかり&lt;/span&gt;としておきましょう。新学年に入ると復習と同時に新しい単元の学習も同時並行しなければならないため、１年間学んだことの復習をする最後のチャンスであるとも言えます。一度学習した範囲をすべて見直し、不安な分野や曖昧な単元がある場合は集中して取り組んでおきましょう。基礎部分までさかのぼり、基礎問題や暗記すべきところがしっかりとできるようになったら問題集やワークなどで訓練を重ねていきましょう。&lt;span style="color: #ff0000;"&gt;反復練習することで記憶は定着&lt;/span&gt;していきます。ワークの場合は一度すべて問題を解き、間違えた問題を再度解く⇒さらに間違えた問題があれば解く⇒…というように、解ける問題を増やしていきましょう。&lt;span style="color: #008000;"&gt;記憶が定着するためには時間がかかるので、長期休暇を利用して復習をしっかりしておくと、新学年に不安を残すことなく新しい学習をすることができます&lt;/span&gt;。&lt;/p&gt;
&lt;h4&gt;当塾での取り組み&lt;/h4&gt;
&lt;p&gt;当塾では、完全１対１の個別指導で、ひとりひとりに合わせた&lt;strong&gt;完全オーダーメイドの授業&lt;/strong&gt;を行ってまいります。学校対策は、予習メインの先取りコースと、学習の足りないところを補っていくフォローアップコースがあり、学習の状況に合わせた授業を受けることができます。また、中高一貫校で多く採用されている、&lt;strong&gt;&lt;a href="https://juku-escot.com/progress/" target="_blank" rel="noopener"&gt;プログレス&lt;/a&gt;&lt;/strong&gt;、&lt;strong&gt;&lt;a href="https://juku-escot.com/newtreasure/" target="_blank" rel="noopener"&gt;ニュートレジャー&lt;/a&gt;&lt;/strong&gt;、&lt;strong&gt;&lt;a href="https://juku-escot.com/birdland/" target="_blank" rel="noopener"&gt;バードランド&lt;/a&gt;&lt;/strong&gt;、&lt;strong&gt;&lt;a href="https://juku-escot.com/taikeisuugaku/" target="_blank" rel="noopener"&gt;体系数学&lt;/a&gt;&lt;/strong&gt;の対策も行っております。そのため、学校の教材と異なるテキストのために、塾で学習をしているにも関わらず、学校の成績アップに直結しない、ということが起こりません。&lt;/p&gt;
&lt;p&gt;当塾では、教室での授業と同様の授業を&lt;strong&gt;&lt;a href="https://juku-escot.com/online/" target="_blank" rel="noopener"&gt;オンライン&lt;/a&gt;&lt;/strong&gt;でも受講することができます。通塾の必要もなく、全国どこからでも授業を受けることができ、勉強しなれた環境で効率的に学習することができます。オンライン授業につきましては&lt;strong&gt;&lt;a href="https://juku-escot.com/online/" target="_blank" rel="noopener"&gt;コチラ&lt;/a&gt;&lt;/strong&gt;をご覧ください。&lt;/p&gt;
&lt;h4&gt;まとめ&lt;/h4&gt;
&lt;p&gt;春休みは計画的に復習・苦手克服をしっかりとしていきましょう。学習が定着している場合は新年度の学習を進めていくことをおすすめします。自信をもって新年度を迎えることができるように、有意義な春休みを送りましょう。&lt;/p&gt;
&lt;div class="alert alert-primary p-3 mt-4" role="alert"&gt;
&lt;p class="mb-2"&gt;&lt;strong&gt;春休みの「無計画な休息」は、新学期の致命的な出遅れを決定づけます。&lt;/strong&gt;&lt;/p&gt;
&lt;p class="mb-1"&gt;苦手分野の放置が当たり前になると、記述での致命的な減点を招き、最終的な合計点に跳ね返る取り返しのつかない損失となります。&lt;/p&gt;
&lt;p class="mb-3"&gt;新学期の演習で点数が伸びない本質的な理由は、一重に判断軸が定まっていないことにあります。&lt;/p&gt;
&lt;div class="d-grid gap-2"&gt;&lt;a class="btn btn-primary btn-lg" href="https://juku-escot.com/examination/"&gt;新学期の勝敗を分ける具体的試験対策を確認する&lt;/a&gt;&lt;br /&gt;
&lt;a class="btn btn-outline-primary btn-lg" href="https://juku-escot.com/onepoint/"&gt;成績を劇的に変える「思考の型」を習得する&lt;/a&gt;&lt;/div&gt;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href="https://juku-escot.com/inquiry/"&gt;春期講習・入塾の個別相談予約&lt;/a&gt;&lt;/div&gt;
&lt;/div&gt;
&lt;section id="veu_cta-497" class="veu_cta"&gt;
&lt;div class="cta_body"&gt;
&lt;div class="cta_body_link"&gt;&lt;/div&gt;
&lt;/div&gt;
&lt;p&gt;&lt;!-- [ /.vkExUnit_cta_body ] --&gt;&lt;/p&gt;
&lt;/section&gt;
&lt;section class="veu_cta" id="veu_cta-491"&gt;&lt;h1 class="cta_title"&gt;講座案内：受験対策　国公立二次対策講座【英語・数学・国語】&lt;/h1&gt;&lt;div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/&gt;特に、英文和訳や要約問題など日本語運用能力を問われる物に関しては、日本語からのアプローチも重視した授業になります。
&lt;br /&gt;
&lt;br /&gt;【数学】
&lt;br /&gt;２次試験では主に記述式の解答となりますので、答案を作成する際のポイントなどを含めて総合的な指導をさせていただきます。  減点のない、丸がもらえる答案を作れるようになることを目指します。
&lt;br /&gt;
&lt;br /&gt;【国語】
&lt;br /&gt;ご本人様に合わせた難易度から始めて、高難易度のレベルでもきちんと原理を運用できる受験生を目指します。【英語】
&lt;br /&gt;論述中心の問題形式ですので、一般的な英語学習の上に、英作文、条件英作文、英文和訳、要約問題など問題形式別の対策を実施します。特に、英文和訳や要約問題など日本語運用能力を問われる物に関しては、日本語からのアプローチも重視した授業になります。
&lt;br /&gt;
&lt;br /&gt;【数学】
&lt;br /&gt;国公立大を志望する受験生のための講座です。 ２次試験では主に記述式の解答となりますので、答案を作成する際のポイントなどを含めて総合的な指導をさせていただきます。 記述式の答案では、単に答えが合っていれば良いという訳にはいきません。 授業での質疑応答の中でも、基本的な問いに対して適切に答えられる習慣を身に付けていただきます。 減点のない、丸がもらえる答案を作れるようになることを目指します。
&lt;br /&gt;
&lt;br /&gt;【国語】
&lt;br /&gt;東京大・一橋大・京都大などを志望する受験生のための講座。ご本人様に合わせた難易度から始めて、高難易度のレベルでもきちんと原理を運用できる受験生を目指します。中一から高卒生まで、あらゆる段階からスタートできます。&lt;/div&gt;&lt;div class="cta_body_link"&gt;&lt;a href="https://juku-escot.com/examination/" class="btn btn-primary btn-block btn-lg" target="_blank"&gt;受験対策　国公立二次対策講座【英語・数学・国語】&lt;/a&gt;&lt;/div&gt;&lt;/div&gt;&lt;!-- [ /.vkExUnit_cta_body ] --&gt;&lt;/section&gt;			
------</t>
  </si>
  <si>
    <t>https://juku-escot.com/column/kobetsuigi_h/</t>
  </si>
  <si>
    <t>以下のページは不自然なワードを使用しています。
これらを適切に自然な言葉に置き換えて下さい。
なお、本文の装飾や構造は絶対に変えないでください。
【対象ページURL】
https://juku-escot.com/column/kobetsuigi_h/
【検出された不自然ワード】
- 型
【本文】
------
&lt;p&gt;高校生になると集団塾に通われている方も多いのではないでしょうか。また、独学で学習に励んでいるという方もいらっしゃるかと思います。独学でも集団塾でもなく個別での指導を受ける意義とは何なのでしょうか。&lt;/p&gt;
&lt;h4&gt;空回りを防ぐ&lt;/h4&gt;
&lt;p&gt;高校生になると、ある程度中学生の段階で自分なりの勉強方法が確立してきていることが多いです。あるいは、高校生になって勉強への向き合い方を改めて気合を入れていることもあるかと思います。しかし、間違ったまま、自分の学習状況にそぐわない勉強を続けてしまっては、努力の方向性が異なってしまうために思ったような成果が出ないという状況に陥ってしまいます。集団塾の場合も、クラスをランクアップさせることや塾での宿題に追われてしまって、学校の勉強まで手が回らなくなってしまっては、せっかく学習の意欲があったとしても、学校の成績に直結しません。&lt;span style="color: #ff0000;"&gt;その時々に合った適切な学習の道筋を立てることができる&lt;/span&gt;という点が高校生が個別塾で指導を受ける意義であると言えます。&lt;/p&gt;
&lt;h4&gt;さかのぼって指導することができる&lt;/h4&gt;
&lt;p&gt;高校生の場合、分からない単元があったとしても、それが一体どの段階までさかのぼって理解できていないのか確かめることが集団塾や自分自身ではなかなかできません。高校生に入ってから分からなくなったのであれば、少しさかのぼって教科書や問題集の解説を読んで解決することができたり、似たような単元を学習したときに理解することができるかもしれません。しかし、仮に中学生で習ったはずの単元から理解不足であったとしたら、集団塾や学校の授業で教えてもらうことができないため、いつまでたってもその分野の弱点が克服できないままになってしまいます。個別指導であれば、生徒ひとりひとりと向き合うことができ、&lt;span style="color: #ff0000;"&gt;分からない原因の根本から学習しなおす&lt;/span&gt;ことができます。高校生が個別塾で指導を受ける意義として、&lt;span style="color: #ff0000;"&gt;どこまでもさかのぼって学習することができる&lt;/span&gt;という点が挙げられます。&lt;/p&gt;
&lt;h4&gt;抜けている知識が人によって違う&lt;/h4&gt;
&lt;p&gt;高校生は小学生・中学生と学習を積み重ねて高校の新たな知識を身に着けています。そのため、&lt;span style="color: #0000ff;"&gt;苦手な分野であったり、その当時は理解できていたはずだけれど抜け落ちてしまっている分野は当然人によって違います&lt;/span&gt;。そのため、集団塾や学校の授業をきちんと受けていたとしても、自分が分かっていることを何回も学習しなければならないということは非効率的です。また、自分だけ分かっていないけれど周りは理解できているために解説がないまま進んでしまうという場合も、知識が未定着となってしまいます。&lt;span style="color: #ff0000;"&gt;効率的にピンポイントで学習することができる&lt;/span&gt;ことが高校生が個別塾で指導を受ける意義ではないでしょうか。&lt;/p&gt;
&lt;h4&gt;目標に合わせた大学受験対策&lt;/h4&gt;
&lt;p&gt;志望校によって受験勉強は当然変わります。まんべんなく学力を向上させるのはもちろんですが、大学の頻出問題をおさえたり、傾向をつかんだ学習が必要不可欠となってきます。過去問演習をして志望校の出題形式に慣れたり、頻出問題の類似問題をたくさん解いたりとひとりひとりやるべきことが異なります。受験勉強は自分とそして時間とのたたかいです。&lt;span style="color: #ff0000;"&gt;的確な指導を効率的に受けることでより合格に近づくことができる&lt;/span&gt;という点が高校生が個別塾で指導を受ける意義として挙げられます。&lt;/p&gt;
&lt;h4&gt;高校生が個別塾で指導を受ける意義&lt;/h4&gt;
&lt;p&gt;高校生が個別塾で指導を受ける意義とは、適切な勉強方法で最適な授業を受けることができるということです。個別指導だからこその授業で人生の選択肢を増やしていきましょう。&lt;/p&gt;
&lt;h4&gt;当塾での取り組み&lt;/h4&gt;
&lt;p&gt;当塾では、完全１対１の個別指導で、&lt;span style="color: #0000ff;"&gt;ひとりひとりに合わせた完全オーダーメイドの授業&lt;/span&gt;を行ってまいります。学校対策につきましては、予習メインの先取りコースと、学習の足りないところを補っていくフォローアップコースがあり、学習の状況に合わせた授業が受講可能です。また中高一貫校で多く採用されている、&lt;a href="https://juku-escot.com/progress/" target="_blank" rel="noopener"&gt;プログレス&lt;/a&gt;、&lt;a href="https://juku-escot.com/newtreasure/" target="_blank" rel="noopener"&gt;ニュートレジャー&lt;/a&gt;、&lt;a href="https://juku-escot.com/birdland/" target="_blank" rel="noopener"&gt;バードランド&lt;/a&gt;、&lt;a href="https://juku-escot.com/taikeisuugaku/" target="_blank" rel="noopener"&gt;体系数学&lt;/a&gt;の対策も行っておりますので、塾に通っているけれど学校の教材と異なるテキストのため、学校の成績アップに必ずしもつながらない、ということが起こりません。また、教室での授業と同様の授業を&lt;strong&gt;&lt;a href="https://juku-escot.com/online/" target="_blank" rel="noopener"&gt;オンライン&lt;/a&gt;&lt;/strong&gt;で受講することができます。通塾の必要もなく、全国どこからでも授業を受けることができ、効率的に学習することができます。&lt;/p&gt;
&lt;h3&gt;集団塾と個別指導の比較表：あなたに合うのはどっち？&lt;/h3&gt;
&lt;p&gt;「今の塾のままでいいのか」と迷っている方のために、集団塾と個別指導の違いをまとめました。自分の学習状況と照らし合わせてみてください。&lt;/p&gt;
&lt;table style="width: 100%; border-collapse: collapse; border: 1px solid #ddd;"&gt;
&lt;thead&gt;
&lt;tr style="background-color: #f2f2f2;"&gt;
&lt;th style="border: 1px solid #ddd; padding: 10px;"&gt;比較項目&lt;/th&gt;
&lt;th style="border: 1px solid #ddd; padding: 10px;"&gt;集団塾&lt;/th&gt;
&lt;th style="border: 1px solid #ddd; padding: 10px;"&gt;個別指導（Escot）&lt;/th&gt;
&lt;/tr&gt;
&lt;/thead&gt;
&lt;tbody&gt;
&lt;tr&gt;
&lt;td style="border: 1px solid #ddd; padding: 10px; font-weight: bold;"&gt;授業内容&lt;/td&gt;
&lt;td style="border: 1px solid #ddd; padding: 10px;"&gt;塾のカリキュラム優先&lt;/td&gt;
&lt;td style="border: 1px solid #ddd; padding: 10px;"&gt;学校の教材・進度に完全対応&lt;/td&gt;
&lt;/tr&gt;
&lt;tr&gt;
&lt;td style="border: 1px solid #ddd; padding: 10px; font-weight: bold;"&gt;質問のしやすさ&lt;/td&gt;
&lt;td style="border: 1px solid #ddd; padding: 10px;"&gt;休み時間などに限られる&lt;/td&gt;
&lt;td style="border: 1px solid #ddd; padding: 10px;"&gt;授業中いつでも可能&lt;/td&gt;
&lt;/tr&gt;
&lt;tr&gt;
&lt;td style="border: 1px solid #ddd; padding: 10px; font-weight: bold;"&gt;弱点克服&lt;/td&gt;
&lt;td style="border: 1px solid #ddd; padding: 10px;"&gt;自分で遡る必要がある&lt;/td&gt;
&lt;td style="border: 1px solid #ddd; padding: 10px;"&gt;中学内容まで遡って指導&lt;/td&gt;
&lt;/tr&gt;
&lt;/tbody&gt;
&lt;/table&gt;
&lt;h3&gt;個別指導を検討すべき「3つのサイン」チェックリスト&lt;/h3&gt;
&lt;p&gt;以下の項目に1つでも当てはまる場合、個別指導への切り替えで成績が急上昇する可能性があります。&lt;/p&gt;
&lt;ul style="border: 1px solid #ff0000; padding: 20px; list-style-position: inside; background-color: #fffafa;"&gt;
&lt;li&gt;集団塾の宿題をこなすだけで精一杯になっている&lt;/li&gt;
&lt;li&gt;学校の定期試験の点数が、塾の模試の偏差値より低い&lt;/li&gt;
&lt;li&gt;プログレスや体系数学など、特殊な副教材の使い方がわからない&lt;/li&gt;
&lt;/ul&gt;
&lt;h3&gt;高校生の個別指導に関するよくある質問（FAQ）&lt;/h3&gt;
&lt;div style="margin-bottom: 20px;"&gt;
&lt;p&gt;&lt;strong&gt;Q. 大学受験対策は個別指導だけで足りるのでしょうか？&lt;/strong&gt;&lt;br /&gt;
A. はい、十分可能です。特に志望校が絞られている場合、その大学の出題傾向に特化した対策ができるため、集団塾よりも効率的に合格ラインへ到達できます。&lt;/p&gt;
&lt;p&gt;&lt;strong&gt;Q. 苦手科目だけ受講することはできますか？&lt;/strong&gt;&lt;br /&gt;
A. もちろんです。英語だけ、数学だけといったピンポイントの受講で、効率よく苦手意識を払拭している生徒さんが多くいらっしゃいます。&lt;/p&gt;
&lt;p&gt;&lt;strong&gt;Q. 中高一貫校特有の進度の速さについていけますか？&lt;/strong&gt;&lt;br /&gt;
A. 当塾は中高一貫校専門ですので、各学校の進度を熟知しています。先取り学習（予習）を行うことで、学校の授業を「復習の場」に変える指導を得意としています。&lt;/p&gt;
&lt;/div&gt;
&lt;section class="veu_cta" id="veu_cta-497"&gt;&lt;h1 class="cta_title"&gt;講座案内：受験対策　小論文講座【国語】&lt;/h1&gt;&lt;div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image_exist"&gt;【国語】
&lt;br /&gt;小論文には書き方の「型」があります。それに基づいて文章を書くことで論理的な展開の小論文を作成することができます。また、そのフォーマットがあるからこそ、何を書くかを明確にできるのです。「型」を用いて文章を書く訓練を積み、添削指導によってさらなるブラッシュアップを目指します。&lt;/div&gt;&lt;div class="cta_body_link"&gt;&lt;a href="https://juku-escot.com/examination/" class="btn btn-primary btn-block btn-lg" target="_blank"&gt;受験対策　小論文講座【国語】&lt;/a&gt;&lt;/div&gt;&lt;/div&gt;&lt;!-- [ /.vkExUnit_cta_body ] --&gt;&lt;/section&gt;			
------</t>
  </si>
  <si>
    <t>https://juku-escot.com/column/merit/</t>
  </si>
  <si>
    <t>以下のページは不自然なワードを使用しています。
これらを適切に自然な言葉に置き換えて下さい。
なお、本文の装飾や構造は絶対に変えないでください。
【対象ページURL】
https://juku-escot.com/column/merit/
【検出された不自然ワード】
- 固定
- 確定
【本文】
------
&lt;h2&gt;中高一貫校に通うメリット・デメリット&lt;/h2&gt;
&lt;p&gt;中高一貫校に通うことはメリットとデメリットの両方があります。他の学校と異なる点がいくつかありますので、中高一貫校への進学を考える際にはいろいろな角度から中高一貫校について考えてみましょう。自分自身に合った学校に進学すること・学習スタイルを確立させることが大切です。&lt;/p&gt;
&lt;h2&gt;中高一貫校に通うメリット&lt;/h2&gt;
&lt;h3&gt;高校受験がない：大学受験まで時間を使える&lt;/h3&gt;
&lt;p&gt;中高一貫校の最大のメリットは、&lt;strong&gt;高校受験がない&lt;/strong&gt;ということです。中学で受験をしたあとは大学受験まで受験勉強がないため、勉強の他にも、部活動やボランティア、留学など色々なことに時間を割くことができます。そのため、本来であれば高校受験のための対策の時間を他のことに使うことができます。そのため、学校の勉強以外のことにも目を向けることができるため、中高一貫校生時に&lt;span style="color: #0000ff;"&gt;幅広く様々な経験を積む&lt;/span&gt;ことができます。10代のうちに様々な経験やいろいろな分野の学習ができることが中高一貫校に通うメリットのひとつであると言えるでしょう。&lt;/p&gt;
&lt;h3&gt;６年カリキュラム：大学受験を見据えて先取りできる&lt;/h3&gt;
&lt;p&gt;中高一貫校では、中学校３年、高校３年と区切らず、&lt;span style="color: #008000;"&gt;６年というスパンで学習計画が立てられています&lt;/span&gt;。多くの中高一貫校では、高校２年生までに高校範囲３年間分を終わらせ、&lt;span style="color: #ff0000;"&gt;１年間大学受験に向けた勉強&lt;/span&gt;をします。そのため、&lt;span style="color: #0000ff;"&gt;しっかりと受験勉強に取り組む&lt;/span&gt;ことができます。また、&lt;strong&gt;体系的に学習できるカリキュラムを採用しているケースが多い&lt;/strong&gt;ため、一度勉強した分野をまた勉強しなおす、ということがありません。体系的に学習できるため、同じ分野をまとめて学習することができます。一つの分野に対して一度で学習しきり、そして受験勉強に向けた勉強も学校の授業で学習できることが中高一貫校に通うメリットのうちのひとつです。&lt;/p&gt;
&lt;h3&gt;同じ学力帯で授業が進む：進度が速く学力を伸ばしやすい&lt;/h3&gt;
&lt;p&gt;中高一貫校は、中学入試を突破した&lt;strong&gt;同じくらいの学力を持つ生徒が集まっている&lt;/strong&gt;ため、&lt;span style="color: #0000ff;"&gt;生徒に合った授業でスピーディーに効率良く学力を伸ばす&lt;/span&gt;ことができる点もメリットとして挙げられます。授業の難易度が高すぎる・易しすぎるということがありません。授業も学習のレベルに合わせた授業で自分の学力に合った学習を進めることができます。そのため、分かっている問題に対して丁寧すぎる解説がなされる、ということがないため、効率的に学習を進めることができます。&lt;/p&gt;
&lt;h3&gt;先生・指導体制：学校独自採用で授業の質が揃いやすい&lt;/h3&gt;
&lt;p&gt;また、中高一貫校では&lt;strong&gt;学校ごとに先生を採用&lt;/strong&gt;しているため、それぞれの校風に合った先生、難易度の高い授業を行える&lt;strong&gt;質の良い先生&lt;/strong&gt;が多く、&lt;span style="color: #0000ff;"&gt;カリキュラムが充実&lt;/span&gt;しています。&lt;span style="color: #008000;"&gt;学校が目指す生徒像を指導するのに相応しい先生&lt;/span&gt;が揃っているため、理想とする講義を受けることのできる可能性が高いという点もメリットであると言えます。&lt;/p&gt;
&lt;h3&gt;大学への合格実績・内部進学：進路の選択肢が広がる&lt;/h3&gt;
&lt;p&gt;中高一貫校は、大学への合格実績が高い学校が多いという点もメリットとして挙げられます。私立大学の付属中高一貫校では大学受験なしで大学に進学できたり、学校の伝統や卒業生の活躍などにより指定校推薦の枠が充実していたりします。&lt;/p&gt;
&lt;h3&gt;６年間の人間関係：友達づくりと環境変化の少なさ&lt;/h3&gt;
&lt;p&gt;中高一貫校は、多感な思春期を６年間同じ学校で過ごすことで、&lt;span style="color: #ff0000;"&gt;一生の友達をつくることができる&lt;/span&gt;というメリットもあります。中学校・高校と学校が変わってしまうと、環境の変化に加えて対人関係も変わり、不安に思うことが増えたりもしてしまいます。中高一貫校では、校風に示されているような生徒像に沿った生徒が集まっているため、&lt;span style="color: #0000ff;"&gt;自分に合った、自分と同じ志を持つ生徒が集まる可能性が高い&lt;/span&gt;と言えるでしょう。&lt;/p&gt;
&lt;h2&gt;中高一貫校に通うデメリット&lt;/h2&gt;
&lt;h3&gt;中だるみ：学力差が開きやすい&lt;/h3&gt;
&lt;p&gt;中高一貫校では、高校入試がないため、&lt;strong&gt;中だるみにより６年間の間で学力に差&lt;/strong&gt;ができてしまうことがあります。学校の中では補修テストをしたり選抜クラスを作ったりして対処している学校もありますが、一度つまづいてしまうと&lt;span style="color: #008000;"&gt;&lt;span style="color: #000000;"&gt;、&lt;/span&gt;ハイスピードでレベルの高い授業についていけず、中だるみしてしまい落ちこぼれてしまう可能性がある&lt;/span&gt;ということがデメリットとして挙げられます。中だるみを防ぐためには、まずは学校の授業しっかりと受けることが大切です。学習をする際には、『&lt;strong&gt;&lt;a href="https://juku-escot.com/column/ochikobore/" target="_blank" rel="noopener"&gt;中高一貫校で落ちこぼれないための勉強方法&lt;/a&gt;&lt;/strong&gt;』を参考に勉強を進めていきましょう。&lt;/p&gt;
&lt;h3&gt;モチベーション維持：目標設定が難しい&lt;/h3&gt;
&lt;p&gt;中高一貫校では、高校受験がないために学習に対する&lt;strong&gt;モチベーションを維持することが難しい&lt;/strong&gt;点がデメリットと言えます。学習に対するモチベーションが上がらなかったり、家庭学習が思うように進まない場合は、『&lt;strong&gt;&lt;a href="https://juku-escot.com/column/nakadarumiochikobore/" target="_blank" rel="noopener"&gt;中だるみで落ちこぼれにならないために学習法を見つめなおそう&lt;/a&gt;&lt;/strong&gt;』に記載されていることを実践してみましょう。常にクリアできる目標を設定し、達成するということを繰り返していくということが大切です。&lt;/p&gt;
&lt;h3&gt;授業の進度・難易度：一度つまずくと取り戻しにくい&lt;/h3&gt;
&lt;p&gt;中高一貫校は&lt;span style="color: #0000ff;"&gt;授業の進度がはやく、授業の難易度も高いという点がメリットでありデメリット&lt;/span&gt;でもあります。一度ついていけないことがあると、そこから授業についていくことが難しく、授業が理解できないという状況に陥ってしまいます。また、&lt;span style="color: #0000ff;"&gt;体系的に学習が進むため、一度つまづいてしまうとそこから先が全く分からない&lt;/span&gt;というケースもあります。さらに、&lt;span style="color: #008000;"&gt;知識が未定着のまま進んでしまうと同じような分野を再度学習することが少ない&lt;/span&gt;ため、知識を補填することができなかったり、足りていない部分を発見することができないという点がデメリットであると言えます。授業はスピーディーに進んでいきますから、予習・授業・復習のサイクルを確立させ、分からない問題や理解が難しい単元にであったときにすぐに対策していくということが重要です。&lt;/p&gt;
&lt;h3&gt;定期テスト：範囲が広く対策量が増える&lt;/h3&gt;
&lt;p&gt;定期テストも広範囲で難易度が高いため、テスト勉強に時間がかかってしまいます。授業をしっかり理解して常に予習・復習ができていないとテストで高得点をとったり、順位をキープすることが難しい点がデメリットとして挙げられます。そのため、テスト前に急に勉強をはじめるのではなく、毎日コツコツと学習を重ねていくことができれば、テスト期間でも焦らずに学習をすることができるでしょう。勉強の計画の立て方については、『&lt;strong&gt;&lt;a href="https://juku-escot.com/column/keikaku_tatekata/" target="_blank" rel="noopener"&gt;中高一貫校に通う生徒のための勉強計画の立て方&lt;/a&gt;&lt;/strong&gt;』を参考に、自分に合った勉強を計画的に進めていきましょう。&lt;/p&gt;
&lt;h3&gt;宿題：量に追われて理解が浅くなる&lt;/h3&gt;
&lt;p&gt;授業がスピーディーに進み&lt;span style="color: #ff0000;"&gt;、演習が課題として出題される&lt;/span&gt;ことも多くあります。予習・復習に加えて宿題をこなさなければならず、宿題を終わらせることでいっぱいいっぱいになってしまい、内容をきちんと理解することまで手が回らなくなってしまうという状況に陥ってしまうこともあります。授業が理解できなければ宿題に時間がかかってしまうので、まずは&lt;span style="color: #ff0000;"&gt;授業で分からないことがあればすぐに解決&lt;/span&gt;していくようにしましょう。当塾では学校の宿題の対策も行っておりますので、お気軽に&lt;strong&gt;&lt;a href="https://juku-escot.com/inquiry/" target="_blank" rel="noopener"&gt;お問い合わせ&lt;/a&gt;&lt;/strong&gt;ください。&lt;/p&gt;
&lt;h3&gt;通学時間：家庭学習の時間が削られる&lt;/h3&gt;
&lt;p&gt;中高一貫校は様々な場所から生徒が集まります。そのため、通学に時間がかかってしまう場合もあります。通学に時間がかかってしまうと、家庭学習の時間が削られてしまったり、自分の時間がなくなって心に余裕が持てなくなってしまったりすることもあります。通学の時間に単語を覚えたりと、&lt;span style="color: #ff0000;"&gt;通学の時間を効率的に活用&lt;/span&gt;していきましょう。&lt;/p&gt;
&lt;h2&gt;当塾での取り組み&lt;/h2&gt;
&lt;p&gt;中高一貫校は先に述べたように、授業の進度も早くテストの範囲も広いため、&lt;a href="https://juku-escot.com/column/zaigaku/" target="_blank" rel="noopener"&gt;中高一貫校在学において塾は必要か？&lt;/a&gt;でも触れていますが、塾に通うことで効率良く中高一貫校での授業をより理解し、内容を深め、定期テスト対策をしっかりと行うことができます。当塾では、&lt;a href="https://juku-escot.com/kouza/" target="_blank" rel="noopener"&gt;様々な講座と対策&lt;/a&gt;で、理解がより深まるよう学習を進めてまいります。当塾で開講されている講座は、完全１対１の個人授業で完全オーダーメイドのそれぞれにあった授業をおこなっております。また、当塾の開講講座は、&lt;strong&gt;&lt;a href="https://juku-escot.com/online/" target="_blank" rel="noopener"&gt;オンライン&lt;/a&gt;&lt;/strong&gt;でも受講可能なため、通塾の時間や手間を省き、勉強しなれた環境で学習を進めることができます。&lt;/p&gt;
&lt;h2&gt;まとめ：本人に合う学校選びと６年間の学習スタイルが鍵&lt;/h2&gt;
&lt;p&gt;前述した内容の他に、中高一貫校の校風に合わない場合も、基本的には６年間同じ学校に通うことになります。校風に合っていれば６年間楽しい学校生活が送れますが、偏差値だけでなく通う本人にあった学校を選ぶことが大切です。中高一貫校は、中高一貫校にはメリット・デメリットどちらもありますが、性格や素質などを見極め、&lt;span style="color: #ff0000;"&gt;本人に合った学校選び&lt;/span&gt;ができれば、メリットを活かした学校生活が送れることでしょう。中高一貫校に合格するためにしっかりと学習を進めていきましょう。&lt;/p&gt;
&lt;div class="alert alert-primary p-3 mt-4" role="alert"&gt;
&lt;p class="mb-2"&gt;&lt;strong&gt;作文の「丸暗記」を続ければ、入試本番で不合格は確定します。&lt;/strong&gt;&lt;/p&gt;
&lt;p class="mb-1"&gt;問いに答えない「暗記作文」が固定化されると、記述での致命的な減点を防げず、最終的な合計点に跳ね返る取り返しのつかない打撃となります。&lt;/p&gt;
&lt;p class="mb-3"&gt;記述が合格圏に届かない理由は、一重に採点基準のズレにあります。&lt;/p&gt;
&lt;div class="d-grid gap-2"&gt;&lt;a class="btn btn-primary btn-lg" href="https://juku-escot.com/examination/"&gt;合格を掴み取る試験対策の受講はこちら&lt;/a&gt;&lt;br /&gt;
&lt;a class="btn btn-outline-primary btn-lg" href="https://juku-escot.com/onepoint/"&gt;思考プロセスを根本から変える指導方針&lt;/a&gt;&lt;/div&gt;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href="https://juku-escot.com/inquiry/"&gt;体験授業・入塾相談の予約フォーム&lt;/a&gt;&lt;/div&gt;
&lt;/div&gt;
&lt;section class="veu_cta" id="veu_cta-488"&gt;&lt;h1 class="cta_title"&gt;講座案内：学校対策　先取りコース【英語・数学】&lt;/h1&gt;&lt;div class="cta_body"&gt;&lt;div class="cta_body_image cta_body_image_right"&gt;&lt;a href="https://juku-escot.com/school/" target="_blank"&gt;&lt;img width="1024" height="267" src="https://juku-escot.com/wp-content/uploads/2019/03/学校対策その２-1024x267.png" class="attachment-large size-large" alt="" srcset="https://juku-escot.com/wp-content/uploads/2019/03/学校対策その２-1024x267.png 1024w, https://juku-escot.com/wp-content/uploads/2019/03/学校対策その２-300x78.png 300w, https://juku-escot.com/wp-content/uploads/2019/03/学校対策その２-768x201.png 768w, https://juku-escot.com/wp-content/uploads/2019/03/学校対策その２.png 1497w" sizes="(max-width: 1024px) 100vw, 1024px" /&gt;&lt;/a&gt;&lt;/div&gt;&lt;div class="cta_body_txt image_exist"&gt;【英語】
&lt;br /&gt;学校の先取りにとどまらず、各種英語資格の対策も可能です。また、中学英語修了後は大学受験を見据えた授業になります。
&lt;br /&gt;
&lt;br /&gt;【数学】
&lt;br /&gt;学校での学習を復習として活用することにより定着率を高めていくことが可能です。単元学習が終わり次第、受験指導に移ります。&lt;/div&gt;&lt;div class="cta_body_link"&gt;&lt;a href="https://juku-escot.com/school/" class="btn btn-primary btn-block btn-lg" target="_blank"&gt;学校対策　先取りコース【英語・数学】&lt;/a&gt;&lt;/div&gt;&lt;/div&gt;&lt;!-- [ /.vkExUnit_cta_body ] --&gt;&lt;/section&gt;			
------</t>
  </si>
  <si>
    <t>https://juku-escot.com/column/ryouritsu/</t>
  </si>
  <si>
    <t>以下のページは不自然なワードを使用しています。
これらを適切に自然な言葉に置き換えて下さい。
なお、本文の装飾や構造は絶対に変えないでください。
【対象ページURL】
https://juku-escot.com/column/ryouritsu/
【検出された不自然ワード】
- 型
- 固定
【本文】
------
&lt;h2&gt;部活と両立するための効率のいい勉強方法とは？&lt;/h2&gt;
&lt;section class="intro-box" style="background-color: #f0f4f8; padding: 25px; border-radius: 12px; border-left: 6px solid #283593; margin-bottom: 35px;"&gt;
&lt;h2 style="color: #283593; font-size: 1.5rem; margin-top: 0; line-height: 1.4;"&gt;部活がある日は、勉強が「やったつもり」で終わっていませんか&lt;/h2&gt;
&lt;p style="line-height: 1.8; font-size: 1.05rem; color: #333;"&gt;部活を頑張るほど、帰宅後は疲れて机に向かっても進まない。だから睡眠を削って何とかしようとして、翌日の授業が頭に入らない――。&lt;br /&gt;
中高一貫は進度も範囲も重いので、この状態が続くと、定期テストも先の受験も苦しくなりやすいです。&lt;/p&gt;
&lt;p style="line-height: 1.8; font-size: 1.05rem; color: #333;"&gt;ここでは、気合いではなく&lt;strong&gt;「時間の使い方」を具体例で決める&lt;/strong&gt;ために、次の内容をまとめます。&lt;/p&gt;
&lt;ul style="margin: 0.2em 0 0.9em 1.2em; line-height: 1.9;"&gt;
&lt;li&gt;&lt;strong&gt;睡眠時間の目安&lt;/strong&gt;：削るより、翌日に残さない決め方&lt;/li&gt;
&lt;li&gt;&lt;strong&gt;朝に切り替えるコツ&lt;/strong&gt;：部活後の夜を軽くして、朝に回す方法&lt;/li&gt;
&lt;li&gt;&lt;strong&gt;スキマ時間で何をするか&lt;/strong&gt;：通学・休み時間にやることを固定（単語／計算／確認）&lt;/li&gt;
&lt;li&gt;&lt;strong&gt;授業中の取り方&lt;/strong&gt;：家の勉強時間が短い前提で、授業を最大化する&lt;/li&gt;
&lt;li&gt;&lt;strong&gt;両立の例文&lt;/strong&gt;：面接・志望理由書で使える言い回しも用意&lt;/li&gt;
&lt;/ul&gt;
&lt;p style="margin: 0; line-height: 1.8; font-size: 1.05rem; color: #333;"&gt;「部活がある日でも、最低限ここだけは終える」を決めると、平日が回り始めます。まずは、いまの1日の過ごし方を一緒に点検していきましょう。&lt;/p&gt;
&lt;/section&gt;
&lt;h4&gt;1日のスケジュールを見直す&lt;/h4&gt;
&lt;p&gt;まずは現在の自分の１日の生活スケジュールを見直してみましょう。1日の中でゲームや携帯をいじっている時間が多すぎる場合があります。いつでもどこでも気軽に楽しめるスマホやポータブルゲーム機などが普及したことにより、今の学生には多くの誘惑があると思います。適度に休憩をはさんだり趣味でリフレッシュすることは大切ではありますが、適切な時間であるかどうか改めて&lt;span style="color: #0000ff;"&gt;自分の生活を見直してみましょう&lt;/span&gt;。無駄な時間や必要のないことをしている時間がある場合は、学習にあてる時間を増やし、より有意義な１日が過ごせるように改善することができます。&lt;br /&gt;
また、スケジュールを立てただけで満足して、結局実行できずに終わらないよう注意が必要です。確実に実行するためには、自分なりにやり方を工夫していくのがいいと思います。例えば「大きめの紙に書いたスケジュールを壁に貼って、スケジュールを意識する」「一日の終わりに、スケジュールを守れたか振り返る時間を作る」「スマホのアラーム機能を使い、スケジュールを管理する」など、自分に合ったやり方を探していきましょう。&lt;/p&gt;
&lt;h4&gt;現在の学習方法を見直す&lt;/h4&gt;
&lt;p&gt;現在どのような学習をしているか確認してみましょう。学校での授業に集中できているか、できていないのであればなぜ集中できていないのかの原因とその改善策も考えましょう。家庭学習の環境や取り組み方に関しても、&lt;span style="color: #0000ff;"&gt;自分に合った適切な学習方法を見つける必要&lt;/span&gt;があります。&lt;strong&gt;&lt;a href="https://juku-escot.com/column/yokunaibenkyouhou/" target="_blank" rel="noopener"&gt;中学生が陥りやすい「よくない」勉強法&lt;/a&gt;&lt;/strong&gt;にあるような学習をしてしまっていないかチェックして、改善すべき点があれば改善しましょう。学習環境づくりに関しては&lt;strong&gt;&lt;a href="https://juku-escot.com/column/syuutyuukankyou/" target="_blank" rel="noopener"&gt;コチラ&lt;/a&gt;&lt;/strong&gt;の記事を参考にしてください。&lt;/p&gt;
&lt;h4&gt;隙間時間を使う&lt;/h4&gt;
&lt;p&gt;&lt;span style="color: #0000ff;"&gt;通学時間や学校の休み時間など、隙間時間を有効に活用&lt;/span&gt;しましょう。単語帳を見たり、英語を聞いてみたりと隙間時間であってもできることはたくさんあります。もちろん休憩の時間も大切な時間ですので、勉強に回すことのできる時間はノートをさっと見直すなど&lt;span style="color: #0000ff;"&gt;できることを少しずつ積み重ねる&lt;/span&gt;ことが大切です。&lt;/p&gt;
&lt;h4&gt;15分睡眠をする&lt;/h4&gt;
&lt;p&gt;部活動で運動したり、勉強で頭を使ったりするとどうしても眠たくなってしまうこともあるかと思います。&lt;br /&gt;
15分の仮眠をすることで頭がスッキリして集中することができます。15分以上寝てしまうと眠たくなってしまい熟睡してしまうので、&lt;strong&gt;15分という時間を守って仮眠&lt;/strong&gt;しましょう。&lt;/p&gt;
&lt;h4&gt;夜型にならない&lt;/h4&gt;
&lt;p&gt;スマホやゲームなどで夜の時間をムダにしていませんか？&lt;br /&gt;
スマホやゲームをしているとあっという間に時間が過ぎてしまっていることがあります。夜は寝る時間が決まっていないので、ついつい休憩をとり過ぎ、結果あまり勉強していないのに睡眠不足となりがちです。その点、朝に勉強すれば、登校の時間は決まっているので、&lt;span style="color: #0000ff;"&gt;限られた時間の中で集中して勉強に取り組む&lt;/span&gt;ことができます。また、眠たい目をこすりながら勉強するよりも、早寝早起きをして朝勉強したほうが、時間を有意義に使うことができます。夜にきちんと寝ることで睡眠時間も確保でき、授業にもしっかり取り組むことができます。部活動と勉強を両立させるためには、&lt;span style="color: #ff0000;"&gt;時間は有効に使うということを意識&lt;/span&gt;しましょう。&lt;/p&gt;
&lt;h4&gt;質の良い睡眠をとる&lt;/h4&gt;
&lt;p&gt;「いつもと同じ時間寝ても疲れが取れない」「寝つきが悪い」という経験はありませんか？&lt;br /&gt;
せっかく計画を立て睡眠時間を確保しても、質の悪い睡眠では疲れが取れず、勉強や部活に集中できなくなってしまいます。質の良い睡眠をとることは、効率よく時間を使うことに繋がります。「夜寝る前にスマホを見ない」「寝る直前に消化の悪い物を食べない」「起きたら朝日を浴びる」など小さなことから試してみてください。&lt;/p&gt;
&lt;h4&gt;授業に集中する&lt;/h4&gt;
&lt;p&gt;部活動をやっていない場合と部活動をやっている場合とでは、そもそも自宅学習にかけられる時間が違います。&lt;span style="color: #0000ff;"&gt;学校の授業は特に集中して取り組みましょう&lt;/span&gt;。予習をしておくと「先生が何を言っているのか理解できない」ということもなくなりますし、&lt;strong&gt;学校の授業がすべてわかると、復習にかかる時間も課題にかける時間も短縮&lt;/strong&gt;できます。授業をしっかり聞くことが部活動と勉強を両立させるうえで最も重要なポイントであると言っても過言ではありません。部活動で培った体力や集中力を勉強に活かし、部活も勉強も全力で取り組んでいきましょう。&lt;/p&gt;
&lt;h4&gt;毎日コツコツ取り組む&lt;/h4&gt;
&lt;p&gt;土日に練習試合があったり、平日も遅くまで部活動があったりとなかなかまとまった勉強時間が確保できない場合もあるかと思います。テスト前に大切な試合があるのに、勉強していないせいでどちらも疎かになってしまっては本末転倒です。テスト前に一夜漬けなどで一気に詰め込もうとしたり、課題をとにかく終わらせようとしたりせず、&lt;span style="color: #ff0000;"&gt;毎日勉強する習慣をつける&lt;/span&gt;ことが大切です。毎日の習慣が身についていれば急に慌てたりする必要もないので、安心して部活動に取り組むことができるでしょう。&lt;span style="color: #ff0000;"&gt;勉強と部活動どちらも集中して取り組むためには、毎日コツコツ勉強することが必要&lt;/span&gt;です。習慣をつけることは、最初は大変だと思います。「まずは一週間続ける」「次は一か月頑張ってみよう」と細かい目標を自分で設定していくことで、勉強することを習慣化させていきましょう。&lt;/p&gt;
&lt;h4&gt;塾を有効に活用する&lt;/h4&gt;
&lt;p&gt;&lt;span style="color: #ff0000;"&gt;部活動と勉強を両立させるためには、時間を意識し、ムダな時間を極力なくしていくことが大切&lt;/span&gt;です。&lt;strong&gt;当塾では完全１対１の個別指導でムダなく効率的に授業&lt;/strong&gt;を進めていきます。詳細は&lt;strong&gt;&lt;a href="https://juku-escot.com/school/" target="_blank" rel="noopener"&gt;コチラ&lt;/a&gt;&lt;/strong&gt;をご覧ください。また、&lt;strong&gt;&lt;a href="https://juku-escot.com/online/" target="_blank" rel="noopener"&gt;オンライン&lt;/a&gt;&lt;/strong&gt;でも教室同様の授業を行っております。中高一貫校に通っている場合、通学に時間がかかってしまうため、さらに通塾となると移動時間が増えるうえに、部活動に励んでいるとより体力を消耗してしまうことでしょう。オンラインの授業はどこでも勉強し慣れた環境で受講することができます。「&lt;strong&gt;&lt;a href="https://juku-escot.com/column/onlinejuku/" target="_blank" rel="noopener"&gt;中高一貫校向けのオンライン塾とは&lt;/a&gt;&lt;/strong&gt;」にもあるように、柔軟な授業で生活リズムに合わせることができるのも当塾の特徴です。&lt;/p&gt;
&lt;h4&gt;まとめ&lt;/h4&gt;
&lt;p&gt;部活と勉強を両立させるためには、自分の生活スタイルや生活のリズムを見直し、ムダな時間は省いていくこと、また有効に使える時間があれば活用していくこと、そして何より授業にきちんと集中して取り組むことが大切です。自分を改めることは必要ですが、最初から気を張りすぎるとかえって勉強することが嫌になってしまったりもします。まずは自分のできるところから改善していき、コツコツと継続していきましょう。&lt;/p&gt;
&lt;section class="veu_cta" id="veu_cta-489"&gt;&lt;h1 class="cta_title"&gt;講座案内：学校対策　フォローアップコース【英語・数学】&lt;/h1&gt;&lt;div class="cta_body"&gt;&lt;div class="cta_body_image cta_body_image_right"&gt;&lt;a href="https://juku-escot.com/school/" target="_blank"&gt;&lt;img width="1024" height="267" src="https://juku-escot.com/wp-content/uploads/2019/03/学校対策その２-1024x267.png" class="attachment-large size-large" alt="" srcset="https://juku-escot.com/wp-content/uploads/2019/03/学校対策その２-1024x267.png 1024w, https://juku-escot.com/wp-content/uploads/2019/03/学校対策その２-300x78.png 300w, https://juku-escot.com/wp-content/uploads/2019/03/学校対策その２-768x201.png 768w, https://juku-escot.com/wp-content/uploads/2019/03/学校対策その２.png 1497w" sizes="(max-width: 1024px) 100vw, 1024px" /&gt;&lt;/a&gt;&lt;/div&gt;&lt;div class="cta_body_txt image_exist"&gt;【英語】
&lt;br /&gt;学校の授業進度を毎回確認し、試験日程にあわせた学習カリキュラムを作成した上で授業を進めていきます。
&lt;br /&gt;
&lt;br /&gt;【数学】
&lt;br /&gt;どの単元の学習が不十分なのかを見極めて、抜けている内容を補っていきます。学校の進度に十分に追いつくことができれば、先取りコースに変更していくのが理想的です。&lt;/div&gt;&lt;div class="cta_body_link"&gt;&lt;a href="https://juku-escot.com/school/" class="btn btn-primary btn-block btn-lg" target="_blank"&gt;学校対策　フォローアップコース【英語・数学】&lt;/a&gt;&lt;/div&gt;&lt;/div&gt;&lt;!-- [ /.vkExUnit_cta_body ] --&gt;&lt;/section&gt;			
------</t>
  </si>
  <si>
    <t>https://juku-escot.com/column/waseda/</t>
  </si>
  <si>
    <t>以下のページは不自然なワードを使用しています。
これらを適切に自然な言葉に置き換えて下さい。
なお、本文の装飾や構造は絶対に変えないでください。
【対象ページURL】
https://juku-escot.com/column/waseda/
【検出された不自然ワード】
- 型
【本文】
------
&lt;p&gt;2020年11月３日に開催された「早稲田大突破セミナー」を動画でご覧いただけます！&lt;/p&gt;
&lt;p&gt;早稲田大突破セミナーとは、早稲田大学の最新入試問題(中高一貫専門塾エスコットの講師陣が徹底分析し、その結果を生徒様・保護者様に共有するセミナーで、2021年度の傾向予想や政治経済学部の総合問題の解説、教科ごとの傾向と対策、学習方法についてなどを解説しております。受験学年・非受験学年を問わず、ご覧いただける内容となっております。&lt;/p&gt;
&lt;p&gt;エスコットの動画販売サイトは&lt;a href="https://filmuy.com/juku-escot" target="_blank" rel="noopener"&gt;コチラ&lt;/a&gt;&lt;/p&gt;
&lt;p&gt;文系への進学をお考えの方は「&lt;a href="https://filmuy.com/juku-escot/video/478781971" target="_blank" rel="noopener"&gt;&lt;strong&gt;早稲田大突破セミナー・文系&lt;/strong&gt;&lt;/a&gt;」、理系への進学をお考えの方は「&lt;a href="https://filmuy.com/juku-escot/video/478785961" target="_blank" rel="noopener"&gt;&lt;strong&gt;早稲田大突破セミナー・理系&lt;/strong&gt;&lt;/a&gt;」をご覧ください。セミナーの内容は下記をご参照ください。&lt;br /&gt;
また、こちらの動画は、早稲田大突破セミナーの抜粋動画となります。&lt;/p&gt;
&lt;p&gt;&amp;nbsp;&lt;/p&gt;
&lt;h2&gt;■全体概況&lt;/h2&gt;
&lt;p&gt;・大学入学共通テスト&lt;br /&gt;
大学共通テストの利用の仕方は、受験に必須な学部、共通テストを利用する学部、一般入試の選択科目の３通りがあります。全く使わない学部もありますので、それらの紹介をテスト配点など各データとともに説明させていただきます。&lt;/p&gt;
&lt;p&gt;・英語４技能テスト利用型&lt;br /&gt;
英語４技能試験の利用の仕方は、受験に必須な学部、一般試験の点数に４技能の成績が加点される学部、一般試験の英語の代わりとして利用できる学部の３通りがあります。&lt;/p&gt;
&lt;p&gt;・政経学部新方式&lt;br /&gt;
政治経済学部は試験内容が大幅に変更となりました。変更点について詳しくお話させていただきます。&lt;/p&gt;
&lt;p&gt;・併願戦略&lt;br /&gt;
早稲田大学の受験と併願の戦略についてお話させていただきます。&lt;/p&gt;
&lt;h3&gt;全体概況&lt;/h3&gt;
&lt;p&gt;&lt;iframe title="早稲田大突破セミナー～全体概況～" width="1140" height="641" src="https://www.youtube.com/embed/_rMx_dx5Vpg?feature=oembed" frameborder="0" allow="accelerometer; autoplay; clipboard-write; encrypted-media; gyroscope; picture-in-picture; web-share" allowfullscreen&gt;&lt;/iframe&gt;&lt;/p&gt;
&lt;h3&gt;政経学部新方式&lt;/h3&gt;
&lt;p&gt;&lt;iframe title="早稲田大突破セミナー～政経学部新方式～" width="1140" height="641" src="https://www.youtube.com/embed/ipFv9uQ-Aiw?feature=oembed" frameborder="0" allow="accelerometer; autoplay; clipboard-write; encrypted-media; gyroscope; picture-in-picture; web-share" allowfullscreen&gt;&lt;/iframe&gt;&lt;/p&gt;
&lt;h3&gt;併願戦略の立て方&lt;/h3&gt;
&lt;p&gt;&lt;iframe loading="lazy" title="早稲田大突破セミナー～併願戦略の立て方～" width="1140" height="641" src="https://www.youtube.com/embed/GYlgTH2IIRI?feature=oembed" frameborder="0" allow="accelerometer; autoplay; clipboard-write; encrypted-media; gyroscope; picture-in-picture; web-share" allowfullscreen&gt;&lt;/iframe&gt;&lt;/p&gt;
&lt;h2&gt;■英語&lt;/h2&gt;
&lt;p&gt;・早稲田大学の英語の難しさとは？&lt;br /&gt;
早稲田大学の英語の特徴についてお話させていただきます。&lt;/p&gt;
&lt;p&gt;・早稲田大学への英語対応&lt;br /&gt;
早稲田大学の英語に対する勉強法について具体的にお話させていただきます。&lt;/p&gt;
&lt;p&gt;・「語彙」を鍛える&lt;br /&gt;
過去問を取り上げ、問題の解き方・取り組み方について解説いたします。&lt;/p&gt;
&lt;p&gt;・「精読」の効果&lt;br /&gt;
過去問を取り上げ、解き方と精読の効果についてお話させていただきます。&lt;/p&gt;
&lt;h2&gt;早大英語の難しさとは？&lt;/h2&gt;
&lt;p&gt;&lt;iframe loading="lazy" title="早稲田大突破セミナー～早大英語の難しさとは？～" width="1140" height="641" src="https://www.youtube.com/embed/c6fIK9o-nDc?feature=oembed" frameborder="0" allow="accelerometer; autoplay; clipboard-write; encrypted-media; gyroscope; picture-in-picture; web-share" allowfullscreen&gt;&lt;/iframe&gt;&lt;/p&gt;
&lt;h2&gt;早大英語への対応&lt;/h2&gt;
&lt;p&gt;&lt;iframe loading="lazy" title="早稲田大突破セミナー～早大英語への対応～" width="1140" height="641" src="https://www.youtube.com/embed/qqilIANNLhA?feature=oembed" frameborder="0" allow="accelerometer; autoplay; clipboard-write; encrypted-media; gyroscope; picture-in-picture; web-share" allowfullscreen&gt;&lt;/iframe&gt;&lt;/p&gt;
&lt;h2&gt;「精読」の効果(過去問)&lt;/h2&gt;
&lt;p&gt;&lt;iframe loading="lazy" title="早稲田大突破セミナー～「精読」の効果～" width="1140" height="641" src="https://www.youtube.com/embed/s6tsD_314r4?feature=oembed" frameborder="0" allow="accelerometer; autoplay; clipboard-write; encrypted-media; gyroscope; picture-in-picture; web-share" allowfullscreen&gt;&lt;/iframe&gt;&lt;/p&gt;
&lt;h2&gt;■国語&lt;/h2&gt;
&lt;p&gt;・早稲田大学の現代文とは？&lt;br /&gt;
早稲田大学の現代文の特徴についてお話させていただきます。&lt;/p&gt;
&lt;p&gt;・過去問解説&lt;br /&gt;
過去問を数問取り上げ、解き方の解説をさせていただきます。&lt;/p&gt;
&lt;p&gt;・問題の難易度と到達目標&lt;br /&gt;
各学部の現代文の問題の難易度をレベル別に分け、到達目標点と対策についてお話させていただきます。&lt;/p&gt;
&lt;h3&gt;早稲田大の現代文とは？&lt;/h3&gt;
&lt;p&gt;&lt;iframe loading="lazy" title="早稲田大突破セミナー～早稲田大の現代文とは？～" width="1140" height="641" src="https://www.youtube.com/embed/rXeKQiNElt0?feature=oembed" frameborder="0" allow="accelerometer; autoplay; clipboard-write; encrypted-media; gyroscope; picture-in-picture; web-share" allowfullscreen&gt;&lt;/iframe&gt;&lt;/p&gt;
&lt;h2&gt;社会科学部の現代文(過去問)&lt;/h2&gt;
&lt;p&gt;&lt;iframe loading="lazy" title="早稲田大突破セミナー～社会科学部の現代文～" width="1140" height="641" src="https://www.youtube.com/embed/w56Yxu91bsM?feature=oembed" frameborder="0" allow="accelerometer; autoplay; clipboard-write; encrypted-media; gyroscope; picture-in-picture; web-share" allowfullscreen&gt;&lt;/iframe&gt;&lt;/p&gt;
&lt;h3&gt;早稲田大の古典の特徴&lt;/h3&gt;
&lt;p&gt;&lt;iframe loading="lazy" title="早稲田大突破セミナー～早稲田大の古典の特徴～" width="1140" height="641" src="https://www.youtube.com/embed/QAau4Sa4wHg?feature=oembed" frameborder="0" allow="accelerometer; autoplay; clipboard-write; encrypted-media; gyroscope; picture-in-picture; web-share" allowfullscreen&gt;&lt;/iframe&gt;&lt;/p&gt;
&lt;h2&gt;■数学&lt;/h2&gt;
&lt;p&gt;・早稲田（理工学部）の数学とは？&lt;br /&gt;
出題形式・出題分野と問題の傾向など早稲田大学の数学の特徴についてお話させていただきます。&lt;/p&gt;
&lt;p&gt;・早稲田（理工学部）の数学への対策&lt;br /&gt;
勉強方法と学習の流れについてお話させていただきます。&lt;/p&gt;
&lt;p&gt;・過去問解説&lt;br /&gt;
過去問を取り上げ、解き方と問題のポイントについて解説させていただきます。&lt;/p&gt;
&lt;p&gt;・数学のまとめ&lt;br /&gt;
以上より、早稲田大学の数学の対策方法と学習の進め方について改めてお話させていただきます。&lt;/p&gt;
&lt;h3&gt;理工学部の数学の特徴とは？&lt;/h3&gt;
&lt;p&gt;&lt;iframe loading="lazy" title="早大突破セミナー～理工学部の数学の特徴とは？～" width="1140" height="641" src="https://www.youtube.com/embed/ummZPrxLfBE?feature=oembed" frameborder="0" allow="accelerometer; autoplay; clipboard-write; encrypted-media; gyroscope; picture-in-picture; web-share" allowfullscreen&gt;&lt;/iframe&gt;&lt;/p&gt;
&lt;h3&gt;理工学部の数学への対策&lt;/h3&gt;
&lt;p&gt;&lt;iframe loading="lazy" title="早稲田大突破セミナー～理工学部の数学への対策～" width="1140" height="641" src="https://www.youtube.com/embed/OvLw6nbyvSU?feature=oembed" frameborder="0" allow="accelerometer; autoplay; clipboard-write; encrypted-media; gyroscope; picture-in-picture; web-share" allowfullscreen&gt;&lt;/iframe&gt;&lt;/p&gt;
&lt;h3&gt;理工学部の数学(過去問)&lt;/h3&gt;
&lt;p&gt;&lt;iframe loading="lazy" title="早稲田大突破セミナー～理工学部の数学～" width="1140" height="641" src="https://www.youtube.com/embed/5Ycl-efhP5o?feature=oembed" frameborder="0" allow="accelerometer; autoplay; clipboard-write; encrypted-media; gyroscope; picture-in-picture; web-share" allowfullscreen&gt;&lt;/iframe&gt;&lt;/p&gt;
&lt;section class="veu_cta" id="veu_cta-493"&gt;&lt;h1 class="cta_title"&gt;講座案内：受験対策　早慶対策講座【英語・数学・国語】&lt;/h1&gt;&lt;div class="cta_body"&gt;&lt;div class="cta_body_image cta_body_image_right"&gt;&lt;a href="https://juku-escot.com/examination/"&gt;&lt;img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/&gt;学部により出題形式に特色がありますので基本的な英語修了後は過去問に即した演習形式の授業になります。
&lt;br /&gt;
&lt;br /&gt;【数学】
&lt;br /&gt; 典型問題に加えて、多少難度の高い問題や見新しい問題についても解答していく力を養うことを目指します。
&lt;br /&gt;
&lt;br /&gt;【国語】
&lt;br /&gt;取るべき問題、落としてよい問題の識別を提供いたします。慶応大志望の方は、小論文講座をご検討ください。&lt;/div&gt;&lt;div class="cta_body_link"&gt;&lt;a href="https://juku-escot.com/examination/" class="btn btn-primary btn-block btn-lg"&gt;受験対策　早慶対策講座【英語・数学・国語】&lt;/a&gt;&lt;/div&gt;&lt;/div&gt;&lt;!-- [ /.vkExUnit_cta_body ] --&gt;&lt;/section&gt;			
------</t>
  </si>
  <si>
    <t>https://juku-escot.com/info/2022年度春期講習のお知らせ/</t>
  </si>
  <si>
    <t>以下のページは不自然なワードを使用しています。
これらを適切に自然な言葉に置き換えて下さい。
なお、本文の装飾や構造は絶対に変えないでください。
【対象ページURL】
https://juku-escot.com/info/2022年度春期講習のお知らせ/
【検出された不自然ワード】
- 型
【本文】
------
&lt;p&gt;春休みは、短いながらも日頃の積み残しを消化するには最適のタイミングです。&lt;/p&gt;
&lt;p&gt;当塾では、この春休みを有意義に過ごして頂くために、春期講習会を実施させて頂くこととなりました。現在当塾に通塾されている塾生の皆さんは勿論のこと、普段は他塾に通われている生徒さんにも門戸を開放致します！&lt;/p&gt;
&lt;p&gt;この絶好の機会に学習のフォローアップ・更なる実力アップを狙っている生徒さんの参加をお待ちしております。&lt;/p&gt;
&lt;p&gt;なお、詳細については、下記をご覧下さいませ。&lt;/p&gt;
&lt;p&gt;■対象： ①新中学1年生～新中学3年生&lt;br /&gt;
②新高校1年生～新高校3年生&lt;/p&gt;
&lt;p&gt;■内容：&lt;br /&gt;
志望校対策、進学塾のクラスアップ対策等、ご要望に応じて独自にカリキュラムを作成します。&lt;/p&gt;
&lt;p&gt;■日程：&lt;br /&gt;
3/27（日）～4/6（水）　9:00～21:20&lt;/p&gt;
&lt;p&gt;■会場：&lt;a href="https://juku-escot.com/access/" target="_blank" rel="noopener"&gt;中高一貫校専門塾　エスコット&lt;/a&gt;&lt;/p&gt;
&lt;p&gt;■費用：&lt;/p&gt;
&lt;p&gt;●「完全1対1個別指導」（教室型、オンライン型）&lt;br /&gt;
1コマ（110分）・18,150円（入塾金は頂戴致しません）&lt;/p&gt;
&lt;p&gt;※詳細につきましてはご確認頂ければ幸いです。&lt;/p&gt;
&lt;p&gt;なお、春期講習会については、必要なコマ数分の費用を指導開始日までにお支払頂くことをお願いしております。&lt;/p&gt;
&lt;p&gt;———————–&lt;/p&gt;
&lt;p&gt;また、受講されるかどうかは別として、日頃の学習についてのお悩みなどのご相談もお待ちしております。&lt;a href="https://juku-escot.com/inquiry/"&gt;お問い合わせフォーム&lt;/a&gt;よりご連絡をお願い致します。&lt;/p&gt;
&lt;p&gt;多くの皆さんのチャレンジ、お待ちしております！&lt;/p&gt;
&lt;section class="veu_cta" id="veu_cta-496"&gt;&lt;h1 class="cta_title"&gt;講座案内：受験対策　薬学部対策講座【数学】&lt;/h1&gt;&lt;div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image_exist"&gt;【数学】
&lt;br /&gt;薬学部など、数学ⅠAⅡBで受験する理系の受験生のための講座です。 全範囲の基本をしっかり押さえた上で、目指す大学のレベルに合わせた指導をさせていただきます。&lt;/div&gt;&lt;div class="cta_body_link"&gt;&lt;a href="https://juku-escot.com/examination/" class="btn btn-primary btn-block btn-lg" target="_blank"&gt;受験対策　薬学部対策講座【数学】&lt;/a&gt;&lt;/div&gt;&lt;/div&gt;&lt;!-- [ /.vkExUnit_cta_body ] --&gt;&lt;/section&gt;			
------</t>
  </si>
  <si>
    <t>https://juku-escot.com/info/2023年度春期講習のお知らせ/</t>
  </si>
  <si>
    <t>以下のページは不自然なワードを使用しています。
これらを適切に自然な言葉に置き換えて下さい。
なお、本文の装飾や構造は絶対に変えないでください。
【対象ページURL】
https://juku-escot.com/info/2023年度春期講習のお知らせ/
【検出された不自然ワード】
- 型
【本文】
------
&lt;p&gt;春休みは、短いながらも日頃の積み残しを消化するには最適のタイミングです。&lt;/p&gt;
&lt;p&gt;当塾では、この春休みを有意義に過ごして頂くために、春期講習会を実施させて頂くこととなりました。現在当塾に通塾されている塾生の皆さんは勿論のこと、普段は他塾に通われている生徒さんにも門戸を開放致します！&lt;/p&gt;
&lt;p&gt;この絶好の機会に学習のフォローアップ・更なる実力アップを狙っている生徒さんの参加をお待ちしております。&lt;/p&gt;
&lt;p&gt;なお、詳細については、下記をご覧下さいませ。&lt;/p&gt;
&lt;p&gt;■対象：&lt;br /&gt;
①新中学1年生～新中学3年生&lt;br /&gt;
②新高校1年生～新高校3年生&lt;/p&gt;
&lt;p&gt;■内容：&lt;br /&gt;
志望校対策、進学塾のクラスアップ対策等、ご要望に応じて独自にカリキュラムを作成します。&lt;/p&gt;
&lt;p&gt;■日程：&lt;br /&gt;
3/27（月）～4/6（木）　9:00～21:20&lt;/p&gt;
&lt;p&gt;■会場：&lt;a href="https://juku-escot.com/access/" target="_blank" rel="noopener"&gt;中高一貫校専門塾　エスコット&lt;/a&gt;&lt;/p&gt;
&lt;p&gt;■費用：&lt;br /&gt;
●「完全1対1個別指導」（教室型、オンライン型）&lt;br /&gt;
1コマ（110分）・18,150円（入塾金は頂戴致しません）&lt;/p&gt;
&lt;p&gt;※詳細につきましてはご確認頂ければ幸いです。&lt;/p&gt;
&lt;p&gt;なお、春期講習会については、必要なコマ数分の費用を指導開始日までにお支払頂くことをお願いしております。&lt;/p&gt;
&lt;p&gt;———————–&lt;/p&gt;
&lt;p&gt;また、受講されるかどうかは別として、日頃の学習についてのお悩みなどのご相談もお待ちしております。&lt;a href="https://juku-escot.com/inquiry/"&gt;お問い合わせフォーム&lt;/a&gt;よりご連絡をお願い致します。&lt;/p&gt;
&lt;p&gt;多くの皆さんのチャレンジ、お待ちしております！&lt;/p&gt;
&lt;section class="veu_cta" id="veu_cta-491"&gt;&lt;h1 class="cta_title"&gt;講座案内：受験対策　国公立二次対策講座【英語・数学・国語】&lt;/h1&gt;&lt;div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/&gt;特に、英文和訳や要約問題など日本語運用能力を問われる物に関しては、日本語からのアプローチも重視した授業になります。
&lt;br /&gt;
&lt;br /&gt;【数学】
&lt;br /&gt;２次試験では主に記述式の解答となりますので、答案を作成する際のポイントなどを含めて総合的な指導をさせていただきます。  減点のない、丸がもらえる答案を作れるようになることを目指します。
&lt;br /&gt;
&lt;br /&gt;【国語】
&lt;br /&gt;ご本人様に合わせた難易度から始めて、高難易度のレベルでもきちんと原理を運用できる受験生を目指します。【英語】
&lt;br /&gt;論述中心の問題形式ですので、一般的な英語学習の上に、英作文、条件英作文、英文和訳、要約問題など問題形式別の対策を実施します。特に、英文和訳や要約問題など日本語運用能力を問われる物に関しては、日本語からのアプローチも重視した授業になります。
&lt;br /&gt;
&lt;br /&gt;【数学】
&lt;br /&gt;国公立大を志望する受験生のための講座です。 ２次試験では主に記述式の解答となりますので、答案を作成する際のポイントなどを含めて総合的な指導をさせていただきます。 記述式の答案では、単に答えが合っていれば良いという訳にはいきません。 授業での質疑応答の中でも、基本的な問いに対して適切に答えられる習慣を身に付けていただきます。 減点のない、丸がもらえる答案を作れるようになることを目指します。
&lt;br /&gt;
&lt;br /&gt;【国語】
&lt;br /&gt;東京大・一橋大・京都大などを志望する受験生のための講座。ご本人様に合わせた難易度から始めて、高難易度のレベルでもきちんと原理を運用できる受験生を目指します。中一から高卒生まで、あらゆる段階からスタートできます。&lt;/div&gt;&lt;div class="cta_body_link"&gt;&lt;a href="https://juku-escot.com/examination/" class="btn btn-primary btn-block btn-lg" target="_blank"&gt;受験対策　国公立二次対策講座【英語・数学・国語】&lt;/a&gt;&lt;/div&gt;&lt;/div&gt;&lt;!-- [ /.vkExUnit_cta_body ] --&gt;&lt;/section&gt;			
------</t>
  </si>
  <si>
    <t>https://juku-escot.com/info/2025年-春期講習のお知らせ/</t>
  </si>
  <si>
    <t>以下のページは不自然なワードを使用しています。
これらを適切に自然な言葉に置き換えて下さい。
なお、本文の装飾や構造は絶対に変えないでください。
【対象ページURL】
https://juku-escot.com/info/2025年-春期講習のお知らせ/
【検出された不自然ワード】
- 型
【本文】
------
&lt;p&gt;春休みは短いながらも、日頃の積み残しを解消し、次の学年に向けて力を蓄える絶好のタイミングです。&lt;/p&gt;
&lt;p&gt;中高一貫校専門塾エスコットでは、この春休みを有意義に過ごしていただくため、&lt;br /&gt;
2025年度 春期講習会 を実施いたします。&lt;/p&gt;
&lt;p&gt;現在通塾中の生徒さんはもちろん、他塾に通われている方も受講可能なオープン講習です。&lt;br /&gt;
学習のフォローアップや実力向上に向けて、一緒に取り組みましょう。&lt;/p&gt;
&lt;p&gt;■ 対象&lt;/p&gt;
&lt;p&gt;新中学1年生～新中学3年生&lt;/p&gt;
&lt;p&gt;新高校1年生～新高校3年生&lt;/p&gt;
&lt;p&gt;■ 内容&lt;/p&gt;
&lt;p&gt;志望校対策、進学塾のクラスアップ対策、弱点補強など、&lt;br /&gt;
生徒さん一人ひとりの要望に沿ったオリジナルカリキュラムをご提供します。&lt;/p&gt;
&lt;p&gt;■ 日程&lt;/p&gt;
&lt;p&gt;2025年3月27日（木）～ 4月6日（日）&lt;br /&gt;
時間：9:00～21:20&lt;/p&gt;
&lt;p&gt;■ 会場&lt;/p&gt;
&lt;p&gt;&lt;a href="https://juku-escot.com/access/" target="_blank" rel="noopener"&gt;中高一貫校専門塾 エスコット（四谷教室）&lt;/a&gt;&lt;/p&gt;
&lt;p&gt;■ 費用&lt;/p&gt;
&lt;p&gt;● 完全1対1個別指導（教室型 / オンライン型）&lt;br /&gt;
1コマ（110分） 18,150円（税込）&lt;br /&gt;
※入塾金不要&lt;/p&gt;
&lt;p&gt;※必要コマ数分の受講料は、指導開始日までにお支払いをお願いいたします。&lt;/p&gt;
&lt;p&gt;受講の有無に関わらず、&lt;br /&gt;
日頃の学習に関する不安や相談のみでも大歓迎です。&lt;/p&gt;
&lt;p&gt;お気軽にお問い合わせフォームよりご連絡ください。&lt;/p&gt;
&lt;p&gt;多くの皆さんの挑戦をお待ちしています！&lt;/p&gt;
&lt;section class="veu_cta" id="veu_cta-495"&gt;&lt;h1 class="cta_title"&gt;講座案内：受験対策　文系数学対策講座【数学】&lt;/h1&gt;&lt;div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image_exist"&gt;数学ⅠAⅡB、もしくは数学ⅠAのみが必要な文系の受験生のための講座です。 全範囲の基本をしっかり身に付けていただきますが、 最低限の時間で最大限の効果を得るための学習計画を立てるなど、一人一人に合わせた指導をさせていただきます。&lt;/div&gt;&lt;div class="cta_body_link"&gt;&lt;a href="https://juku-escot.com/examination/" class="btn btn-primary btn-block btn-lg" target="_blank"&gt;受験対策　文系数学対策講座【数学】&lt;/a&gt;&lt;/div&gt;&lt;/div&gt;&lt;!-- [ /.vkExUnit_cta_body ] --&gt;&lt;/section&gt;			
------</t>
  </si>
  <si>
    <t>https://juku-escot.com/info/2026/</t>
  </si>
  <si>
    <t>以下のページは不自然なワードを使用しています。
これらを適切に自然な言葉に置き換えて下さい。
なお、本文の装飾や構造は絶対に変えないでください。
【対象ページURL】
https://juku-escot.com/info/2026/
【検出された不自然ワード】
- 型
【本文】
------
&lt;p&gt;本日より、2026年度の生徒募集を開始いたします。&lt;/p&gt;
&lt;p&gt;2月開講の講座および個別指導の詳細は、下記をご確認ください。&lt;/p&gt;
&lt;p&gt;■対象：&lt;/p&gt;
&lt;p&gt;中学1年生～中学3年生&lt;/p&gt;
&lt;p&gt;高校1年生～高校3年生&lt;/p&gt;
&lt;p&gt;■内容：&lt;br /&gt;
志望校対策や進学塾のクラスアップ対策など、生徒さんごとのご要望に応じたオリジナルカリキュラムを作成します。&lt;/p&gt;
&lt;p&gt;■日程：&lt;br /&gt;
開講日は2/1（日）を予定しています。&lt;/p&gt;
&lt;p&gt;■会場：&lt;a href="https://juku-escot.com/access/" target="_blank" rel="noopener"&gt;中高一貫校専門塾　エスコット&lt;/a&gt;&lt;/p&gt;
&lt;p&gt;指導開始までの流れについては、&lt;a href="https://juku-escot.com/kouza/" target="_blank" rel="noopener"&gt;開講講座のご案内&lt;/a&gt;をご確認ください。&lt;/p&gt;
&lt;p&gt;また、受講の有無に関わらず、日頃の学習に関するお悩みやご相談も承っております。お気軽にこちらの&lt;a href="https://juku-escot.com/inquiry/" target="_blank" rel="noopener"&gt;お問い合わせフォーム&lt;/a&gt;からご連絡ください。&lt;/p&gt;
&lt;p&gt;やる気を持って取り組む皆さんの挑戦をお待ちしております！&lt;/p&gt;
&lt;section class="veu_cta" id="veu_cta-497"&gt;&lt;h1 class="cta_title"&gt;講座案内：受験対策　小論文講座【国語】&lt;/h1&gt;&lt;div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image_exist"&gt;【国語】
&lt;br /&gt;小論文には書き方の「型」があります。それに基づいて文章を書くことで論理的な展開の小論文を作成することができます。また、そのフォーマットがあるからこそ、何を書くかを明確にできるのです。「型」を用いて文章を書く訓練を積み、添削指導によってさらなるブラッシュアップを目指します。&lt;/div&gt;&lt;div class="cta_body_link"&gt;&lt;a href="https://juku-escot.com/examination/" class="btn btn-primary btn-block btn-lg" target="_blank"&gt;受験対策　小論文講座【国語】&lt;/a&gt;&lt;/div&gt;&lt;/div&gt;&lt;!-- [ /.vkExUnit_cta_body ] --&gt;&lt;/section&gt;			
------</t>
  </si>
  <si>
    <t>https://juku-escot.com/inquiry/</t>
  </si>
  <si>
    <t>以下のページは不自然なワードを使用しています。
これらを適切に自然な言葉に置き換えて下さい。
なお、本文の装飾や構造は絶対に変えないでください。
【対象ページURL】
https://juku-escot.com/inquiry/
【検出された不自然ワード】
- 型
【本文】
------
&lt;h2&gt;メールでのお問い合わせ&lt;/h2&gt;
&lt;div class="wpcf7 no-js" id="wpcf7-f82-p35-o1" lang="ja" dir="ltr" data-wpcf7-id="82"&gt;
&lt;div class="screen-reader-response"&gt;&lt;p role="status" aria-live="polite" aria-atomic="true"&gt;&lt;/p&gt; &lt;ul&gt;&lt;/ul&gt;&lt;/div&gt;
&lt;form action="/inquiry/#wpcf7-f82-p35-o1" method="post" class="wpcf7-form init" aria-label="コンタクトフォーム" novalidate="novalidate" data-status="init"&gt;
&lt;fieldset class="hidden-fields-container"&gt;&lt;input type="hidden" name="_wpcf7" value="82" /&gt;&lt;input type="hidden" name="_wpcf7_version" value="6.1.4" /&gt;&lt;input type="hidden" name="_wpcf7_locale" value="ja" /&gt;&lt;input type="hidden" name="_wpcf7_unit_tag" value="wpcf7-f82-p35-o1" /&gt;&lt;input type="hidden" name="_wpcf7_container_post" value="35" /&gt;&lt;input type="hidden" name="_wpcf7_posted_data_hash" value="" /&gt;&lt;input type="hidden" name="_wpcf7_recaptcha_response" value="" /&gt;
&lt;/fieldset&gt;
&lt;p&gt;&lt;label&gt; お名前 (必須)&lt;br /&gt;
&lt;span class="wpcf7-form-control-wrap" data-name="your-name"&gt;&lt;input size="40" maxlength="400" class="wpcf7-form-control wpcf7-text wpcf7-validates-as-required" aria-required="true" aria-invalid="false" value="" type="text" name="your-name" /&gt;&lt;/span&gt; &lt;/label&gt;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&lt;p&gt;&lt;label&gt; 題名&lt;br /&gt;
&lt;span class="wpcf7-form-control-wrap" data-name="your-subject"&gt;&lt;input size="40" maxlength="400" class="wpcf7-form-control wpcf7-text" aria-invalid="false" value="" type="text" name="your-subject" /&gt;&lt;/span&gt; &lt;/label&gt;
&lt;/p&gt;
&lt;p&gt;&lt;label&gt; メッセージ本文&lt;br /&gt;
&lt;span class="wpcf7-form-control-wrap" data-name="your-message"&gt;&lt;textarea cols="40" rows="10" maxlength="2000" class="wpcf7-form-control wpcf7-textarea" aria-invalid="false" name="your-message"&gt;&lt;/textarea&gt;&lt;/span&gt; &lt;/label&gt;
&lt;/p&gt;
&lt;p&gt;[anr_nocaptcha g-recaptcha-response]
&lt;/p&gt;
&lt;p&gt;&lt;input class="wpcf7-form-control wpcf7-submit has-spinner" type="submit" value="送信" /&gt;
&lt;/p&gt;&lt;div class="wpcf7-response-output" aria-hidden="true"&gt;&lt;/div&gt;
&lt;/form&gt;
&lt;/div&gt;
&lt;section class="veu_cta" id="veu_cta-497"&gt;&lt;h1 class="cta_title"&gt;講座案内：受験対策　小論文講座【国語】&lt;/h1&gt;&lt;div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image_exist"&gt;【国語】
&lt;br /&gt;小論文には書き方の「型」があります。それに基づいて文章を書くことで論理的な展開の小論文を作成することができます。また、そのフォーマットがあるからこそ、何を書くかを明確にできるのです。「型」を用いて文章を書く訓練を積み、添削指導によってさらなるブラッシュアップを目指します。&lt;/div&gt;&lt;div class="cta_body_link"&gt;&lt;a href="https://juku-escot.com/examination/" class="btn btn-primary btn-block btn-lg" target="_blank"&gt;受験対策　小論文講座【国語】&lt;/a&gt;&lt;/div&gt;&lt;/div&gt;&lt;!-- [ /.vkExUnit_cta_body ] --&gt;&lt;/section&gt;			
------</t>
  </si>
  <si>
    <t>https://juku-escot.com/kouza/h1-english/</t>
  </si>
  <si>
    <t>以下のページは不自然なワードを使用しています。
これらを適切に自然な言葉に置き換えて下さい。
なお、本文の装飾や構造は絶対に変えないでください。
【対象ページURL】
https://juku-escot.com/kouza/h1-english/
【検出された不自然ワード】
- 整え
- 網羅
【本文】
------
&lt;p&gt;&lt;!-- =============================== 補足導入ブロック（本文は変更しない） =============================== --&gt;&lt;/p&gt;
&lt;div class="rounded" style="background-color: #f8f9fa; padding: 18px; margin-bottom: 24px;"&gt;
&lt;p&gt;中高一貫校の高校1年生になると、英語は「文法項目が増える」だけでなく、&lt;strong&gt;学んだ知識を読解や英作文で使い切る力&lt;/strong&gt;が強く求められるようになります。ProgressやNew Treasureなど英文量の多い教材では、内容理解が追いつかず、定期試験前に何を優先すべきか迷うケースも少なくありません。&lt;/p&gt;
&lt;p&gt;多くの場合、原因は能力不足ではなく、&lt;strong&gt;文法が知識のまま残り、教科書本文や試験問題への接続が整理されていないこと&lt;/strong&gt;にあります。エスコットでは、使用教材と進度を確認したうえで、文法事項を読解・英作文にどう使うかを授業内で整理し、学校の試験範囲にそのままつながる形で学習を進めます。&lt;br /&gt;
&lt;!-- =============================== こんなお悩み、ありませんか（外付けブロック） =============================== --&gt;&lt;/p&gt;
&lt;h3&gt;こんなお悩み、ありませんか&lt;/h3&gt;
&lt;ul&gt;
&lt;li&gt;中学内容は一通り終えたはずなのに、英文が読みづらくなってきた&lt;/li&gt;
&lt;li&gt;Progress／New Treasureの英文量が多く、予習・復習が回らない&lt;/li&gt;
&lt;li&gt;文法は覚えているのに、英作文や並べ替えになると手が止まる&lt;/li&gt;
&lt;li&gt;定期試験前、どこまで対策すればよいか分からない&lt;/li&gt;
&lt;li&gt;小テスト・単語テストで点数が安定しない&lt;/li&gt;
&lt;li&gt;先取りすべきか、まずは授業フォローを優先すべきか迷っている&lt;/li&gt;
&lt;/ul&gt;
&lt;/div&gt;
&lt;h2&gt;高校１年生の英語対策&lt;/h2&gt;
&lt;p&gt;文法事項としては特殊なものも含め、多岐にわたる学習を進める必要があります。&lt;/p&gt;
&lt;p&gt;中学校３年生時に引き続き、それらの学習した文法事項を読解や英作文に応用しながら学習を進めることで高度な英語能力を身につけることができます。&lt;/p&gt;
&lt;p&gt;また、英検準２級取得に必要な英単語の学習も同時に進めていきます。&lt;/p&gt;
&lt;div class="rounded" style="background-color: whitesmoke; padding: 10px;"&gt;単元：関係詞、比較、仮定法、代名詞、名詞、冠詞、形容詞、副詞、前置詞、否定、一致・話法、特殊構文&lt;/div&gt;
&lt;h3&gt;中高一貫校の英語対策&lt;/h3&gt;
&lt;p&gt;当塾では、中高一貫校で採用されている３つの英語教科書の対策を行っております。詳細は各リンク先をご覧ください。&lt;/p&gt;
&lt;div class="rounded"&gt;
&lt;div class="card-deck"&gt;
&lt;div class="card"&gt;
&lt;div class="card-body"&gt;
&lt;h4&gt;&lt;strong&gt;プログレス対策&lt;/strong&gt;&lt;/h4&gt;
&lt;p&gt;英文と語彙量が検定教科書と比較してかなり多くなっています。日常生活に基づいた実践的な英文がメインとなっています。検定教科書よりも難易度が高く、主に日常生活や実社会で必要な実践的な英語力を養う目的で作成されています。&lt;/p&gt;
&lt;p&gt;&lt;span style="color: #ffffff;"&gt;&lt;a class="btn btn-danger" style="color: #ffffff;" href="https://juku-escot.com/progress/"&gt;プログレス対策&lt;/a&gt;&lt;/span&gt;&lt;/p&gt;
&lt;/div&gt;
&lt;/div&gt;
&lt;div class="card"&gt;
&lt;div class="card-body"&gt;
&lt;h4 class="card-title"&gt;&lt;strong&gt;ニュートレジャー対策&lt;/strong&gt;&lt;/h4&gt;
&lt;p&gt;ニュートレジャーは、検定教科書に比べて英文の絶対量や単語量が多く、単語量は検定教科書に比べて約３倍となっています。英語への興味を持たせるようなテーマが多く採用されています。&lt;/p&gt;
&lt;p&gt;&amp;nbsp;&lt;/p&gt;
&lt;p&gt;&lt;span style="color: #ffffff;"&gt;&lt;a class="btn btn-danger" style="color: #ffffff;" href="https://juku-escot.com/newtreasure/"&gt;ニュートレジャー対策&lt;/a&gt;&lt;/span&gt;&lt;/p&gt;
&lt;/div&gt;
&lt;/div&gt;
&lt;div class="card"&gt;
&lt;div class="card-body"&gt;
&lt;h4 class="card-title"&gt;&lt;strong&gt;バードランド対策&lt;/strong&gt;&lt;/h4&gt;
&lt;p&gt;&lt;span class="university"&gt;中高一貫校の一部で採用されている難易度の高い英語教科書で、グローバル化時代に&lt;/span&gt;&lt;span class="university"&gt;活用できる英語力を養うことを目的に作成されています。&lt;/span&gt;&lt;/p&gt;
&lt;/div&gt;
&lt;p&gt;&amp;nbsp;&lt;/p&gt;
&lt;div class="card-body"&gt;&lt;span style="color: #ffffff;"&gt;&lt;a class="btn btn-danger" style="color: #ffffff;" href="https://juku-escot.com/birdland/"&gt;バードランド対策&lt;/a&gt;&lt;/span&gt;&lt;/div&gt;
&lt;/div&gt;
&lt;/div&gt;
&lt;/div&gt;
&lt;p&gt;&amp;nbsp;&lt;/p&gt;
&lt;p&gt;さらに、当塾では高校１年生の生徒さんに向けて２つのコースを設けております。コースの中でも１人１人に合わせて授業を進めてまいります。また、当塾で開講中の講義をオンラインでも受講可能です。&lt;/p&gt;
&lt;p&gt;詳しくは&lt;a class="btn btn-danger" href="https://juku-escot.com/online/"&gt;オンライン個別指導について&lt;/a&gt;をご覧ください。&lt;/p&gt;
&lt;h3&gt;先取りコース&lt;/h3&gt;
&lt;p&gt;学校の英語授業に先駆けて、より高度な知識とスキルを身につけることができる先取りコース。一歩先の学習で、あなたの英語力を本物のプロフェッショナルへと成長させます。&lt;/p&gt;
&lt;p&gt;中学英語を修了した後は、大学受験に向けた授業に焦点を当てます。文法、精読、長文のスキルを、あなたの希望に合わせてカスタマイズ&lt;span style="color: #ff0000;"&gt;&lt;span style="color: #000000;"&gt;。&lt;/span&gt;確かな基礎から着実に築き上げ、英語力を飛躍的に向上させます。&lt;/span&gt;&lt;/p&gt;
&lt;p&gt;一人ひとりの個性に合わせ、丁寧なカリキュラムと熟練の講師陣が、あなたの成長をサポートします。わからないことは恥ずかしくありません。自由に質問し、理解を深めるための時間を惜しむことなく提供します。&lt;/p&gt;
&lt;p&gt;自信を持って英語に挑戦できるよう、実践的な教材や学習環境を整えます。コミュニケーション能力を磨き、国際的な視野を持つためのサポートも充実しています。&lt;/p&gt;
&lt;h3&gt;フォローアップコース&lt;/h3&gt;
&lt;p&gt;学校の授業進度を見逃さず、&lt;span style="color: #0000ff;"&gt;試験日程に合わせた学習カリキュラムをカスタマイズ。&lt;/span&gt;あなたの成績向上と学習効率の向上を追求します。&lt;/p&gt;
&lt;p&gt;小テスト対策から宿題・ワークのフォローアップまで、幅広いサポートを提供いたします。お気軽にご相談ください。成長に向けて最適な対策をご提案いたします。&lt;/p&gt;
&lt;p&gt;フォローアップコースでは、一人ひとりの学習ニーズに細やかに対応。理解できない箇所を丁寧に解説し、充実した学習環境で着実にスキルアップできるようバックアップいたします。&lt;/p&gt;
&lt;h3 class="timelineMessage__message"&gt;二週間完結・定期試験対策ゼミ&lt;/h3&gt;
&lt;p&gt;限られた時間でも確実に成果を出すため、単発的な数回の授業で集中的に対策を行います。&lt;/p&gt;
&lt;p&gt;定期試験の範囲を一通り網羅すると同時に、試験までの時間が少ない場合でも、最大限に得点を引き出せるよう、熟練の指導者陣が徹底的にサポートします。&lt;/p&gt;
&lt;p&gt;個々の学習ペースに合わせて、カスタムカリキュラムを提供。&lt;span style="color: #ff0000;"&gt;苦手な分野を的確に克服し、強化するための学習プランを立てます。&lt;/span&gt;&lt;/p&gt;
&lt;p&gt;また、英語力の向上だけでなく、&lt;strong&gt;英語資格試験の対策&lt;/strong&gt;も可能。世界共通の資格取得に向け、スキルアップを目指す方々にも最適なプログラムを提供しています。&lt;/p&gt;
&lt;h2 id="faq"&gt;よくある質問（FAQ）&lt;/h2&gt;
&lt;dl&gt;
&lt;dt&gt;Q. 高1の英語は、何が難しくなりますか？&lt;/dt&gt;
&lt;dd&gt;文法項目が増えるだけでなく、学んだ知識を読解や英作文で使い切る力が強く求められます。&lt;/dd&gt;
&lt;dt&gt;Q. 教科書本文の内容理解が追いつかないのは、能力の問題ですか？&lt;/dt&gt;
&lt;dd&gt;多くの場合、能力不足ではなく、文法が知識のまま残り、教科書本文や試験問題への接続が整理されていないことが原因です。&lt;/dd&gt;
&lt;dt&gt;Q. どの文法単元を扱いますか？&lt;/dt&gt;
&lt;dd&gt;関係詞、比較、仮定法、代名詞、名詞、冠詞、形容詞、副詞、前置詞、否定、一致・話法、特殊構文を扱います。&lt;/dd&gt;
&lt;dt&gt;Q. 中高一貫の英語教科書はどれに対応していますか？&lt;/dt&gt;
&lt;dd&gt;プログレス対策／ニュートレジャー対策／バードランド対策の3教材に対応しています。各リンク先をご覧ください。&lt;/dd&gt;
&lt;dt&gt;Q. 先取りコースとフォローアップコースはどう違いますか？&lt;/dt&gt;
&lt;dd&gt;先取りコースは学校授業に先駆けて高度な知識とスキルを身につけるコース、フォローアップコースは学校の授業進度と試験日程に合わせて学習カリキュラムをカスタマイズするコースです。&lt;/dd&gt;
&lt;dt&gt;Q. 小テスト・単語テスト対策もできますか？&lt;/dt&gt;
&lt;dd&gt;小テスト対策から宿題・ワークのフォローアップまで、幅広いサポートを提供いたします。&lt;/dd&gt;
&lt;dt&gt;Q. 定期試験前だけ短期で対策できますか？&lt;/dt&gt;
&lt;dd&gt;二週間完結・定期試験対策ゼミとして、単発的な数回の授業で集中的に対策を行います。&lt;/dd&gt;
&lt;dt&gt;Q. オンラインでも受講できますか？&lt;/dt&gt;
&lt;dd&gt;当塾で開講中の講義はオンラインでも受講可能です。詳しくは&lt;a class="btn btn-danger" href="https://juku-escot.com/online/"&gt;オンライン個別指導について&lt;/a&gt;をご覧ください。&lt;/dd&gt;
&lt;dt&gt;Q. 「先取り」か「授業フォロー」か迷っています。どちらを優先すべきですか？&lt;/dt&gt;
&lt;dd&gt;使用教材と進度を確認したうえで、文法事項を読解・英作文にどう使うかを授業内で整理し、学校の試験範囲にそのままつながる形で学習を進めます。&lt;/dd&gt;
&lt;/dl&gt;
&lt;h2&gt;受講までの流れ&lt;/h2&gt;
&lt;style&gt;
  .bg-pink {background-color: #ffc0cb !important;}&lt;br /&gt;&lt;/style&gt;
&lt;p&gt;&lt;!-- 以下、既存HTMLそのまま --&gt;&lt;/p&gt;
&lt;h2&gt;指導料&lt;/h2&gt;
&lt;h2&gt;お問い合わせ&lt;/h2&gt;
&lt;div class="wpcf7 no-js" id="wpcf7-f422-p560-o1" lang="ja" dir="ltr" data-wpcf7-id="422"&gt;
&lt;div class="screen-reader-response"&gt;&lt;p role="status" aria-live="polite" aria-atomic="true"&gt;&lt;/p&gt; &lt;ul&gt;&lt;/ul&gt;&lt;/div&gt;
&lt;form action="/kouza/h1-english/#wpcf7-f422-p560-o1" method="post" class="wpcf7-form init" aria-label="コンタクトフォーム" novalidate="novalidate" data-status="init"&gt;
&lt;fieldset class="hidden-fields-container"&gt;&lt;input type="hidden" name="_wpcf7" value="422" /&gt;&lt;input type="hidden" name="_wpcf7_version" value="6.1.5" /&gt;&lt;input type="hidden" name="_wpcf7_locale" value="ja" /&gt;&lt;input type="hidden" name="_wpcf7_unit_tag" value="wpcf7-f422-p560-o1" /&gt;&lt;input type="hidden" name="_wpcf7_container_post" value="560" /&gt;&lt;input type="hidden" name="_wpcf7_posted_data_hash" value="" /&gt;&lt;input type="hidden" name="_wpcf7_recaptcha_response" value="" /&gt;
&lt;/fieldset&gt;
&lt;p&gt;&lt;label&gt; 保護者氏名 (必須)&lt;br /&gt;
&lt;span class="wpcf7-form-control-wrap" data-name="text-734"&gt;&lt;input size="40" maxlength="400" class="wpcf7-form-control wpcf7-text wpcf7-validates-as-required" aria-required="true" aria-invalid="false" value="" type="text" name="text-734" /&gt;&lt;/span&gt;&lt;br /&gt;
&lt;/label&gt;&lt;label&gt;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/&gt;&lt;/span&gt;&lt;br /&gt;
&lt;/label&gt;&lt;label&gt;科目(必須)&lt;br /&gt;
&lt;span class="wpcf7-form-control-wrap" data-name="menu-682"&gt;&lt;select class="wpcf7-form-control wpcf7-select wpcf7-validates-as-required" aria-required="true" aria-invalid="false" name="menu-682"&gt;&lt;option value="英語"&gt;英語&lt;/option&gt;&lt;option value="数学"&gt;数学&lt;/option&gt;&lt;/select&gt;&lt;/span&gt;&lt;br /&gt;
&lt;/label&gt;&lt;label&gt;学年&lt;br /&gt;
&lt;span class="wpcf7-form-control-wrap" data-name="menu-683"&gt;&lt;select class="wpcf7-form-control wpcf7-select" aria-invalid="false" name="menu-683"&gt;&lt;option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aria-invalid="false" name="menu-684"&gt;&lt;option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type="checkbox" name="checkbox-613[]" value="教室" /&gt;&lt;/span&gt;&lt;span class="wpcf7-list-item last"&gt;&lt;span class="wpcf7-list-item-label"&gt;オンライン&lt;/span&gt;&lt;input type="checkbox" name="checkbox-613[]" value="オンライン" /&gt;&lt;/span&gt;&lt;/span&gt;&lt;/span&gt;&lt;br /&gt;
&lt;/label&gt;&lt;label&gt; 備考&lt;br /&gt;
&lt;span class="wpcf7-form-control-wrap" data-name="your-message"&gt;&lt;textarea cols="40" rows="10" maxlength="2000" class="wpcf7-form-control wpcf7-textarea wpcf7-validates-as-required" aria-required="true" aria-invalid="false" name="your-message"&gt;&lt;/textarea&gt;&lt;/span&gt;&lt;br /&gt;
[anr_nocaptcha g-recaptcha-response]&lt;br /&gt;
&lt;input class="wpcf7-form-control wpcf7-submit has-spinner" type="submit" value="送信" /&gt;&lt;/label&gt;
&lt;/p&gt;&lt;div class="wpcf7-response-output" aria-hidden="true"&gt;&lt;/div&gt;
&lt;/form&gt;
&lt;/div&gt;
------</t>
  </si>
  <si>
    <t>https://juku-escot.com/kouza/jyuken-english/</t>
  </si>
  <si>
    <t>以下のページは不自然なワードを使用しています。
これらを適切に自然な言葉に置き換えて下さい。
なお、本文の装飾や構造は絶対に変えないでください。
【対象ページURL】
https://juku-escot.com/kouza/jyuken-english/
【検出された不自然ワード】
- 型
- 乱れ
【本文】
------
&lt;p&gt;&lt;!-- =============================== SP本文（講座ページ）リライト版：エスコット｜大学受験英語（記述・論述／大学別対策） ※既存装飾（timelineMessage__message / container / card / btn 等）を極力維持 ※構成：悩み→原因→解決→授業モデル→コース案内→受講まで→FAQ→CTA→フォーム ※実績・回数・合格実績など新規の数字は追加しない =============================== --&gt;&lt;/p&gt;
&lt;p&gt;&lt;!-- 【差し替え：H1直下の導入ブロック】 --&gt;&lt;/p&gt;
&lt;div class="rounded" style="background-color: whitesmoke; padding: 15px; margin: 15px 0;"&gt;
&lt;div class="rounded" style="background-color: whitesmoke; padding: 15px; margin: 15px 0;"&gt;大学受験英語は、同じ「英語」でも大学ごとに問われ方が大きく異なり、「長文は読めるのに英作文が伸びない」「和訳や要約で減点が止まらない」「過去問を解いても、何を直せば点が上がるのか分からない」といった悩みが起こりやすい傾向があります。特に医学部・国公立二次・早慶などは、&lt;span style="color: #0000ff;"&gt;記述（英作文／和訳／要約）で差がつきやすい&lt;/span&gt;ため、単語や文法の知識だけでは得点が安定しにくいケースが少なくありません。&lt;/div&gt;
&lt;p&gt;つまずきの背景には、①「読める」と「書ける」が別技能のままになっている、②自己採点が難しく改善点が見えない、③答案の日本語（論理・要点整理）が曖昧なまま英語にしてしまう、という原因が重なっていることが多く見られます。&lt;/p&gt;
&lt;p&gt;エスコットでは、まず&lt;span style="color: #ff0000;"&gt;基礎（精読・語彙）&lt;/span&gt;を土台にしながら、志望校の出題形式に合わせて「分析→作成→添削→修正→再作成」を授業内で反復します。答案の癖を可視化し、具体的な改善策が分かる形に整理して進めます。&lt;/p&gt;
&lt;/div&gt;
&lt;h2&gt;こんなお悩み、ありませんか&lt;/h2&gt;
&lt;ul&gt;
&lt;li&gt;過去問を解いても、どこで減点されているのか分からない&lt;/li&gt;
&lt;li&gt;英作文の添削を受けたいが、改善点が毎回あいまいなまま終わる&lt;/li&gt;
&lt;li&gt;和訳で「日本語が不自然」と言われ、直し方が分からない&lt;/li&gt;
&lt;li&gt;要約問題で、要点の取捨選択ができず点が伸びない&lt;/li&gt;
&lt;li&gt;医学部・国公立二次・早慶など、大学別に対策の組み方に迷う&lt;/li&gt;
&lt;li&gt;基礎はやっているのに、記述で合格点に届かない&lt;/li&gt;
&lt;li&gt;オンラインでも添削まで含めて、密度の高い対策をしたい&lt;/li&gt;
&lt;/ul&gt;
&lt;h2&gt;つまずきの典型パターン&lt;/h2&gt;
&lt;p&gt;大学受験英語（特に記述・論述）では、つまずきが次の3つに整理できることが多いです（個人差があります）。&lt;/p&gt;
&lt;h3&gt;① 知識不足（語彙・文法・構文の穴）&lt;/h3&gt;
&lt;p&gt;難関大レベルの英文を支える語彙・構文の理解が不足し、正確な精読が乱れてしまう状態です。&lt;/p&gt;
&lt;h3&gt;② プロセスの不安定（分析→答案作成の定石がない）&lt;/h3&gt;
&lt;p&gt;設問の要求（条件・制約）を読み落としたり、和訳／要約／英作文で「どの順で処理するか」が定まらず減点が繰り返されやすい状態です。&lt;/p&gt;
&lt;h3&gt;③ 運用不足（添削→修正→再作成が足りない）&lt;/h3&gt;
&lt;p&gt;「書いて終わり」になり、減点理由を潰す前に次へ進んでしまうため、答案が改善されにくい状態です。&lt;/p&gt;
&lt;h2&gt;エスコットがやること&lt;/h2&gt;
&lt;p&gt;志望校の問題形式に合わせて、授業内で次のプロセスを具体的に回します。&lt;/p&gt;
&lt;ul&gt;
&lt;li&gt;&lt;strong&gt;診断&lt;/strong&gt;：現状の答案（英作文／和訳／要約）と学習状況を確認し、課題を分類&lt;/li&gt;
&lt;li&gt;&lt;strong&gt;構成&lt;/strong&gt;：志望校の形式（医学部／国公立二次／早慶／難関私大）に合わせて、優先順位を設定&lt;/li&gt;
&lt;li&gt;&lt;strong&gt;演習&lt;/strong&gt;：課題文の分析（論理・要点・条件）→答案作成までを授業内で実施&lt;/li&gt;
&lt;li&gt;&lt;strong&gt;修正&lt;/strong&gt;：添削で減点パターンを言語化し、修正ポイントをその場で具体化&lt;/li&gt;
&lt;li&gt;&lt;strong&gt;定着&lt;/strong&gt;：同様の形式で「再作成」し、改善が再現できる状態を構築する&lt;/li&gt;
&lt;/ul&gt;
&lt;h2&gt;授業の進め方（モデル）&lt;/h2&gt;
&lt;p&gt;一例として、次のような流れで進めます（志望校・現在地・課題により調整します）。&lt;/p&gt;
&lt;div class="rounded" style="background-color: #f8f9fa; padding: 15px; border-radius: 8px; border: 1px solid #dee2e6; margin-bottom: 20px;"&gt;
&lt;ul style="margin-bottom: 0;"&gt;
&lt;li&gt;&lt;strong&gt;初回&lt;/strong&gt;：現状診断（答案・学習状況）／志望校の形式確認／優先課題の決定&lt;/li&gt;
&lt;li&gt;&lt;strong&gt;2回目&lt;/strong&gt;：精読の精度を高める（構文・論理）＋和訳／要約の「解法プロセス」を確立&lt;/li&gt;
&lt;li&gt;&lt;strong&gt;3回目&lt;/strong&gt;：英作文（条件英作文含む）の「骨組み→表現」の組み立てを体系化し、添削で修正&lt;/li&gt;
&lt;li&gt;&lt;strong&gt;4回目以降&lt;/strong&gt;：過去問・類題で「分析→作成→添削→再作成」を反復し、得点の再現性を上げる&lt;/li&gt;
&lt;/ul&gt;
&lt;/div&gt;
&lt;h2&gt;対応範囲・コース案内&lt;/h2&gt;
&lt;h3 class="timelineMessage__message"&gt;医学部対策講座&lt;/h3&gt;
&lt;p&gt;医学部英語は大学によって問題形式が全く異なります. 基本的な英語の学力をつけた上で、大学別の対策を実施します。&lt;/p&gt;
&lt;p&gt;また、生命倫理や生命科学などの医学部入試に特有のトピックに関する知識や、課題文の分析方法、論理的思考方法、解答作成に必要な文章構成能力など総合的に養成します。&lt;/p&gt;
&lt;h3 class="timelineMessage__message"&gt;国公立二次対策講座&lt;/h3&gt;
&lt;p&gt;論述中心の問題形式ですので、一般的な英語学習の上に、英作文、条件英作文、英文和訳、要約問題など問題形式別の対策を実施します。&lt;/p&gt;
&lt;p&gt;特に、英文和訳や要約問題など日本語運用能力を問われる物に関しては、日本語からのアプローチも重視した授業になります。&lt;/p&gt;
&lt;h3 class="timelineMessage__message"&gt;早慶対策講座&lt;/h3&gt;
&lt;p&gt;私大の最難関である両大学。学部により出題形式に特色がありますので基本的な英語修了後は過去問に即した演習形式の授業になります。&lt;/p&gt;
&lt;h3 class="timelineMessage__message"&gt;難関私大対策講座&lt;/h3&gt;
&lt;p&gt;GMARCHなどの難関大を志望する受験生のための講座です。基本的な英語の学力があれば合格点がとれる大学群ですが、近年の傾向として合格点が高くなりがちであるので、精度の高い学力を養うことが目標になります。&lt;/p&gt;
&lt;h3&gt;志望校合格を引き寄せる「記述・論述」指導のこだわり&lt;/h3&gt;
&lt;p&gt;難関大入試の勝敗を分けるのは、客観式問題ではなく「英作文」「和訳」「要約」などの記述力です。当塾では、以下のような専門的なアプローチで答案作成力を磨き上げます。&lt;/p&gt;
&lt;div style="background-color: #f8f9fa; padding: 20px; border-radius: 8px; border: 1px solid #dee2e6; margin-bottom: 30px;"&gt;
&lt;p&gt;&lt;strong&gt;・医学部・最難関大特有の背景知識&lt;/strong&gt;&lt;br /&gt;
医学部の「生命倫理」や早慶の「学術的論説」など、頻出トピックに関する背景知識を補います。文章の背景を知ることで、初見の長文でも論理構造を素早く見抜く力がつきます。&lt;/p&gt;
&lt;p&gt;&lt;strong&gt;・徹底した「添削」指導&lt;/strong&gt;&lt;br /&gt;
英作文や和訳は、自分で正解を判断するのが最も難しい分野です。完全個別指導の利点を活かし、生徒が書いた答案の「癖」を見抜き、合格点をもぎ取るための修正ポイントをリアルタイムで指導します。&lt;/p&gt;
&lt;p&gt;&lt;strong&gt;・日本語運用能力の強化&lt;/strong&gt;&lt;br /&gt;
国公立二次の要約問題などは、英語力だけでなく「適切な日本語にまとめる力」が問われます。国語教育の知見も活かし、論理的に正しい日本語の構成方法から丁寧に指導します。&lt;/p&gt;
&lt;/div&gt;
&lt;h2&gt;受講までの流れ&lt;/h2&gt;
&lt;style&gt;
  .bg-pink {background-color: #ffc0cb !important;}&lt;br /&gt;&lt;/style&gt;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&lt;h2&gt;大学受験英語講座に関するよくある質問（FAQ）&lt;/h2&gt;
&lt;div style="margin-bottom: 40px;"&gt;
&lt;p&gt;&lt;strong&gt;Q. 志望校が決まっていない段階でも受講できますか？&lt;/strong&gt;&lt;br /&gt;
A. はい、可能です。まずは全ての大学受験の基礎となる「精読力」と「語彙力」を高め、志望校が定まり次第、出題形式に合わせた個別カリキュラムへ移行します。&lt;/p&gt;
&lt;p&gt;&lt;strong&gt;Q. 英作文だけを重点的に対策してもらうことは可能ですか？&lt;/strong&gt;&lt;br /&gt;
A. 可能です。「長文は得意だが英作文で点が取れない」といった特定の弱点に絞った指導にも対応し、過去問を使った添削中心の授業も行います。&lt;/p&gt;
&lt;p&gt;&lt;strong&gt;Q. 和訳や要約で、日本語がうまく書けません。&lt;/strong&gt;&lt;br /&gt;
A. 国公立二次などでは日本語運用が得点を左右することがあります。設問の要求に合う日本語のまとめ方（要点整理・論理のつなぎ方）から整理し、その上で英語処理へ接続します。&lt;/p&gt;
&lt;p&gt;&lt;strong&gt;Q. 医学部英語のトピック（生命倫理・生命科学など）が不安です。&lt;/strong&gt;&lt;br /&gt;
A. 文章の背景知識があると、論理構造や主張の読み取りが安定しやすくなります。必要に応じて頻出トピックの前提を補い、本文分析と答案作成に活かします。&lt;/p&gt;
&lt;p&gt;&lt;strong&gt;Q. オンライン指導でも記述問題の添削は受けられますか？&lt;/strong&gt;&lt;br /&gt;
A. はい、可能です。手元を映すカメラや画面共有を活用し、書いた答案をデータで共有しながら、その場でフィードバックを行います。&lt;/p&gt;
&lt;p&gt;&lt;strong&gt;Q. どの大学群の対策から始めるべきか迷っています。&lt;/strong&gt;&lt;br /&gt;
A. 現状の学力と出題形式（記述比率・求められる答案の構成）を確認し、優先順位を整理して学習計画をご提案します。&lt;/p&gt;
&lt;/div&gt;
&lt;div&gt;&lt;/div&gt;
&lt;h2&gt;指導料&lt;/h2&gt;
&lt;div class="container mt-5"&gt;
&lt;div class="row"&gt;
&lt;div class="col-sm-4"&gt;
&lt;div class="card bg-primary mb-3 text-white"&gt;
&lt;div class="card-body"&gt;
&lt;h5 class="card-title"&gt;トライアル指導料&lt;/h5&gt;
&lt;p class="card-text"&gt;10,000円(税込)&lt;/p&gt;
&lt;p class="card-text"&gt;他塾様でいう「体験講座」の位置づけですので、通常より安価に設定させていただいております。まずは一度当塾の個別指導をお試し頂ければ幸いです。&lt;/p&gt;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class="card-text"&gt;入塾手続の際に頂戴致します。また、その時点・もしくは過去在籍されていた生徒さんの兄弟姉妹の場合には、全額免除させて頂きます。&lt;/p&gt;
&lt;/div&gt;
&lt;/div&gt;
&lt;/div&gt;
&lt;div class="col-sm-4"&gt;
&lt;div class="card bg-info mb-3 text-white"&gt;
&lt;div class="card-body"&gt;
&lt;h5 class="card-title"&gt;指導料&lt;/h5&gt;
&lt;p class="card-text"&gt;18,150円(税込)/110分&lt;/p&gt;
&lt;p class="card-text"&gt;13,200円(税込)/80分&lt;/p&gt;
&lt;p class="card-text"&gt;前払いです。&lt;br /&gt;
※指導予定回数分を前月20日に集計し請求書を発行させて頂きますので、前月末までにお支払い下さいませ。&lt;/p&gt;
&lt;/div&gt;
&lt;/div&gt;
&lt;/div&gt;
&lt;/div&gt;
&lt;/div&gt;
&lt;h2&gt;お問い合わせ（状況を具体的にお知らせください）&lt;/h2&gt;
&lt;p&gt;大学受験英語の記述対策は、&lt;span style="color: #0000ff;"&gt;「どの形式で、どこが減点されているのか」&lt;/span&gt;を特定できると、学習の方向性がはっきりします。無理に量を増やすのではなく、志望校の形式に合わせて「分析→作成→添削→再作成」を回し、得点の再現性を上げていきます。&lt;/p&gt;
&lt;p&gt;お問い合わせの際は、差し支えない範囲で次をお知らせください（分かる範囲で構いません）。&lt;/p&gt;
&lt;ul&gt;
&lt;li&gt;学年（例：高2／高3）&lt;/li&gt;
&lt;li&gt;志望校（未定でも可）・大学群（例：医学部／国公立二次／早慶／難関私大）&lt;/li&gt;
&lt;li&gt;困っている分野（英作文／条件英作文／和訳／要約／長文など）&lt;/li&gt;
&lt;li&gt;過去問や模試での悩み（例：和訳が減点される／要約が書けない 等）&lt;/li&gt;
&lt;/ul&gt;
&lt;p&gt;現状を踏まえ、取り組むプロセスと授業の進め方をご提案いたします。&lt;/p&gt;
&lt;p&gt;&lt;!-- 既存フォーム（維持） --&gt;&lt;/p&gt;
&lt;h2&gt;お問い合わせ&lt;/h2&gt;
&lt;div class="wpcf7 no-js" id="wpcf7-f429-p567-o1" lang="ja" dir="ltr" data-wpcf7-id="429"&gt;
&lt;div class="screen-reader-response"&gt;&lt;p role="status" aria-live="polite" aria-atomic="true"&gt;&lt;/p&gt; &lt;ul&gt;&lt;/ul&gt;&lt;/div&gt;
&lt;form action="/kouza/jyuken-english/#wpcf7-f429-p567-o1" method="post" class="wpcf7-form init" aria-label="コンタクトフォーム" novalidate="novalidate" data-status="init"&gt;
&lt;fieldset class="hidden-fields-container"&gt;&lt;input type="hidden" name="_wpcf7" value="429" /&gt;&lt;input type="hidden" name="_wpcf7_version" value="6.1.5" /&gt;&lt;input type="hidden" name="_wpcf7_locale" value="ja" /&gt;&lt;input type="hidden" name="_wpcf7_unit_tag" value="wpcf7-f429-p567-o1" /&gt;&lt;input type="hidden" name="_wpcf7_container_post" value="567" /&gt;&lt;input type="hidden" name="_wpcf7_posted_data_hash" value="" /&gt;&lt;input type="hidden" name="_wpcf7_recaptcha_response" value="" /&gt;
&lt;/fieldset&gt;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&lt;p&gt;&lt;label&gt;電話番号(必須)&lt;br /&gt;
&lt;span class="wpcf7-form-control-wrap" data-name="tel-572"&gt;&lt;input size="40" maxlength="400" class="wpcf7-form-control wpcf7-tel wpcf7-validates-as-required wpcf7-text wpcf7-validates-as-tel" aria-required="true" aria-invalid="false" value="" type="tel" name="tel-572" /&gt;&lt;/span&gt;&lt;/label&gt;
&lt;/p&gt;
&lt;p&gt;コース選択(必須)&lt;br /&gt;
&lt;span class="wpcf7-form-control-wrap" data-name="checkbox-925"&gt;&lt;span class="wpcf7-form-control wpcf7-checkbox"&gt;&lt;span class="wpcf7-list-item first"&gt;&lt;span class="wpcf7-list-item-label"&gt;医学部対策講座　英語&lt;/span&gt;&lt;input type="checkbox" name="checkbox-925[]" value="医学部対策講座　英語" /&gt;&lt;/span&gt;&lt;span class="wpcf7-list-item"&gt;&lt;span class="wpcf7-list-item-label"&gt;医学部対策講座　数学&lt;/span&gt;&lt;input type="checkbox" name="checkbox-925[]" value="医学部対策講座　数学" /&gt;&lt;/span&gt;&lt;span class="wpcf7-list-item"&gt;&lt;span class="wpcf7-list-item-label"&gt;国公立二次対策講座　英語&lt;/span&gt;&lt;input type="checkbox" name="checkbox-925[]" value="国公立二次対策講座　英語" /&gt;&lt;/span&gt;&lt;span class="wpcf7-list-item"&gt;&lt;span class="wpcf7-list-item-label"&gt;国公立二次対策講座　数学&lt;/span&gt;&lt;input type="checkbox" name="checkbox-925[]" value="国公立二次対策講座　数学" /&gt;&lt;/span&gt;&lt;span class="wpcf7-list-item"&gt;&lt;span class="wpcf7-list-item-label"&gt;国公立二次対策講座　国語&lt;/span&gt;&lt;input type="checkbox" name="checkbox-925[]" value="国公立二次対策講座　国語" /&gt;&lt;/span&gt;&lt;span class="wpcf7-list-item"&gt;&lt;span class="wpcf7-list-item-label"&gt;早慶対策講座　英語&lt;/span&gt;&lt;input type="checkbox" name="checkbox-925[]" value="早慶対策講座　英語" /&gt;&lt;/span&gt;&lt;span class="wpcf7-list-item"&gt;&lt;span class="wpcf7-list-item-label"&gt;早慶対策講座　数学&lt;/span&gt;&lt;input type="checkbox" name="checkbox-925[]" value="早慶対策講座　数学" /&gt;&lt;/span&gt;&lt;span class="wpcf7-list-item"&gt;&lt;span class="wpcf7-list-item-label"&gt;早慶対策講座　国語&lt;/span&gt;&lt;input type="checkbox" name="checkbox-925[]" value="早慶対策講座　国語" /&gt;&lt;/span&gt;&lt;span class="wpcf7-list-item"&gt;&lt;span class="wpcf7-list-item-label"&gt;文系数学対策講座　数学&lt;/span&gt;&lt;input type="checkbox" name="checkbox-925[]" value="文系数学対策講座　数学" /&gt;&lt;/span&gt;&lt;span class="wpcf7-list-item"&gt;&lt;span class="wpcf7-list-item-label"&gt;薬学部対策講座　数学&lt;/span&gt;&lt;input type="checkbox" name="checkbox-925[]" value="薬学部対策講座　数学" /&gt;&lt;/span&gt;&lt;span class="wpcf7-list-item last"&gt;&lt;span class="wpcf7-list-item-label"&gt;小論文講座　国語&lt;/span&gt;&lt;input type="checkbox" name="checkbox-925[]" value="小論文講座　国語" /&gt;&lt;/span&gt;&lt;/span&gt;&lt;/span&gt;
&lt;/p&gt;
&lt;p&gt;受講スタイル(必須)&lt;br /&gt;
&lt;span class="wpcf7-form-control-wrap" data-name="checkbox-618"&gt;&lt;span class="wpcf7-form-control wpcf7-checkbox wpcf7-validates-as-required"&gt;&lt;span class="wpcf7-list-item first"&gt;&lt;span class="wpcf7-list-item-label"&gt;教室&lt;/span&gt;&lt;input type="checkbox" name="checkbox-618[]" value="教室" /&gt;&lt;/span&gt;&lt;span class="wpcf7-list-item last"&gt;&lt;span class="wpcf7-list-item-label"&gt;オンライン&lt;/span&gt;&lt;input type="checkbox" name="checkbox-618[]" value="オンライン" /&gt;&lt;/span&gt;&lt;/span&gt;&lt;/span&gt;
&lt;/p&gt;
&lt;p&gt;&lt;label&gt; 備考&lt;br /&gt;
&lt;span class="wpcf7-form-control-wrap" data-name="your-message"&gt;&lt;textarea cols="40" rows="10" maxlength="2000" class="wpcf7-form-control wpcf7-textarea" aria-invalid="false" name="your-message"&gt;&lt;/textarea&gt;&lt;/span&gt; &lt;/label&gt;
&lt;/p&gt;
&lt;p&gt;[anr_nocaptcha g-recaptcha-response]
&lt;/p&gt;
&lt;p&gt;&lt;input class="wpcf7-form-control wpcf7-submit has-spinner" type="submit" value="送信" /&gt;
&lt;/p&gt;&lt;div class="wpcf7-response-output" aria-hidden="true"&gt;&lt;/div&gt;
&lt;/form&gt;
&lt;/div&gt;
------</t>
  </si>
  <si>
    <t>https://juku-escot.com/kouza/jyuken-japanese/</t>
  </si>
  <si>
    <t>以下のページは不自然なワードを使用しています。
これらを適切に自然な言葉に置き換えて下さい。
なお、本文の装飾や構造は絶対に変えないでください。
【対象ページURL】
https://juku-escot.com/kouza/jyuken-japanese/
【検出された不自然ワード】
- 型
- 乱れ
【本文】
------
&lt;div class="rounded" style="background-color: whitesmoke; padding: 14px; margin-bottom: 18px;"&gt;
&lt;p class="timelineMessage__message" style="margin: 0;"&gt;中高一貫校は進度が速く、提出物や小テストで日々が埋まりやすい一方、国語（現代文・古典・小論文・国文法）は「後でまとめて」で回してしまい、気づくと模試や入試の形式に合わないまま…ということが起こりがちです。原因は、読む力そのものよりも、設問で求められる&lt;strong&gt;解答の作り方（要素の拾い方／根拠の置き方／基本パターン）&lt;/strong&gt;が整理されていない、演習と復習が同じ方向を向いていない、などにあるケースが多く見られます。エスコットでは、扱う講座に応じて「原理→プロセス→演習→添削（修正）→定着」の形で進め、学校差がある部分は“傾向”として確認しながら学習計画を立てます。まずは下の「講座一覧」から、今の目的に近い講座を見つけてください。&lt;/p&gt;
&lt;/div&gt;
&lt;div class="rounded" style="border: 1px solid #e5e5e5; padding: 10px; margin-bottom: 18px;"&gt;
&lt;p style="margin: 0;"&gt;&lt;strong&gt;対象：&lt;/strong&gt;中高一貫校の中学生〜高校生（既卒生含む）&lt;br /&gt;
&lt;strong&gt;主な目的：&lt;/strong&gt;思考力（記述）／国文法（現代語文法）／古典文法／共通テスト・国公立二次／早慶・難関私大／小論文&lt;/p&gt;
&lt;/div&gt;
&lt;h2&gt;まずここを確認&lt;/h2&gt;
&lt;ul class="timelineMessage__message"&gt;
&lt;li&gt;記述問題で、何を書けばよいか分からず、答案が安定しない&lt;/li&gt;
&lt;li&gt;共通テストなど新傾向に向けて、国語の対策を早めに始めたい&lt;/li&gt;
&lt;li&gt;国文法が定期試験の範囲になるのに、高校では扱われず手が回らない&lt;/li&gt;
&lt;li&gt;古典文法の苦手範囲だけ、短い単位で補強したい&lt;/li&gt;
&lt;li&gt;早慶・難関私大で「取るべき問題」を落としてしまい、点が伸びない&lt;/li&gt;
&lt;li&gt;国公立二次で高難度になったとき、原理を運用できず乱れてしまう&lt;/li&gt;
&lt;li&gt;小論文の基本構成が分からず、内容以前に組み立てで迷ってしまう&lt;/li&gt;
&lt;/ul&gt;
&lt;h2&gt;つまずきの典型パターン&lt;/h2&gt;
&lt;h3&gt;1）知識不足（材料が足りない）&lt;/h3&gt;
&lt;ul class="timelineMessage__message"&gt;
&lt;li&gt;国文法：用語や品詞・活用などを「暗記」で済ませ、問題で使えない&lt;/li&gt;
&lt;li&gt;古典：文法パートの抜けがあり、読解に入った瞬間に止まってしまう&lt;/li&gt;
&lt;/ul&gt;
&lt;h3&gt;2）プロセス不安定（解き方・書き方が確立されていない）&lt;/h3&gt;
&lt;ul class="timelineMessage__message"&gt;
&lt;li&gt;記述：設問条件の分解ができず、要素漏れ・言い過ぎが起きやすい&lt;/li&gt;
&lt;li&gt;受験国語：読解と設問処理が場当たりになり、再現性が出ない&lt;/li&gt;
&lt;/ul&gt;
&lt;h3&gt;3）運用不足（演習→修正→反復が足りない）&lt;/h3&gt;
&lt;ul class="timelineMessage__message"&gt;
&lt;li&gt;解説を読んで分かった気になるが、同じタイプの問題で再現できない&lt;/li&gt;
&lt;li&gt;添削や見直しが「なんとなく」になり、次に活きる修正点が残らない&lt;/li&gt;
&lt;/ul&gt;
&lt;h2&gt;エスコットがやること&lt;/h2&gt;
&lt;ul class="timelineMessage__message"&gt;
&lt;li&gt;&lt;strong&gt;診断：&lt;/strong&gt;現状（答案・目標・出題傾向）を確認し、つまずきを分類します（知識／プロセス／運用）&lt;/li&gt;
&lt;li&gt;&lt;strong&gt;計画：&lt;/strong&gt;目的（定期試験／共通テスト／二次／私大／小論文）に合わせ、扱う範囲と優先順位を決めます&lt;/li&gt;
&lt;li&gt;&lt;strong&gt;演習：&lt;/strong&gt;普遍的原理・基本に基づいて、問題処理・答案作成を実戦形式で進めます&lt;/li&gt;
&lt;li&gt;&lt;strong&gt;修正：&lt;/strong&gt;どこで減点されたかを言語化し、次の答案に反映できる形に改善します（添削・確認）&lt;/li&gt;
&lt;li&gt;&lt;strong&gt;定着：&lt;/strong&gt;類似問題の反復で、再現できる状態にしていきます&lt;/li&gt;
&lt;/ul&gt;
&lt;h2&gt;授業の進め方&lt;/h2&gt;
&lt;h3&gt;モデルA：受験国語（現代文・記述）／難関私大／早慶／国公立二次&lt;/h3&gt;
&lt;ol class="timelineMessage__message"&gt;
&lt;li&gt;&lt;strong&gt;初回：&lt;/strong&gt;現状確認（答案・志望校／目標）→「取るべき問題／落としてよい問題」のズレを特定&lt;/li&gt;
&lt;li&gt;&lt;strong&gt;2回目：&lt;/strong&gt;普遍的原理・解法の共有→設問処理の流れを確立&lt;/li&gt;
&lt;li&gt;&lt;strong&gt;3回目：&lt;/strong&gt;演習→解説（なぜその根拠・その構成になるか）→答案の修正点を明確化&lt;/li&gt;
&lt;li&gt;&lt;strong&gt;以降：&lt;/strong&gt;同タイプ反復＋レベル調整（志望校の難度に合わせて段階的に引き上げ）&lt;/li&gt;
&lt;/ol&gt;
&lt;h3&gt;モデルB：国文法／古典文法（ワンポイント）&lt;/h3&gt;
&lt;ul class="timelineMessage__message"&gt;
&lt;li&gt;&lt;strong&gt;最初：&lt;/strong&gt;苦手パートの特定（定期試験範囲／入試頻出）&lt;/li&gt;
&lt;li&gt;&lt;strong&gt;授業：&lt;/strong&gt;「理解→使い方→問題演習」の順で、点につながる形に整理&lt;/li&gt;
&lt;li&gt;&lt;strong&gt;復習：&lt;/strong&gt;同形式の問題で反復し、暗記に偏らない“運用”へつなげます&lt;/li&gt;
&lt;/ul&gt;
&lt;h3&gt;モデルC：思考力養成講座（5回完結）&lt;/h3&gt;
&lt;ul class="timelineMessage__message"&gt;
&lt;li&gt;&lt;strong&gt;1回目：&lt;/strong&gt;比較的易しい記述問題で、普遍的原理に基づく解答作成の基礎を固める&lt;/li&gt;
&lt;li&gt;&lt;strong&gt;2〜4回目：&lt;/strong&gt;同じ原理を使いながら、設問条件の整理→要素の選別→答案化の流れを反復&lt;/li&gt;
&lt;li&gt;&lt;strong&gt;5回目：&lt;/strong&gt;総合演習で、再現性（同じ考え方で処理できる状態）を確認&lt;/li&gt;
&lt;/ul&gt;
&lt;h2&gt;対応範囲・コース案内&lt;/h2&gt;
&lt;p class="timelineMessage__message"&gt;目的別に、下記の講座をご案内しています（学校や志望校により必要な範囲は異なるため、まず現状と目的を確認します）。&lt;/p&gt;
&lt;ul class="timelineMessage__message"&gt;
&lt;li&gt;&lt;strong&gt;記述・思考力：&lt;/strong&gt;思考力養成講座（5回完結）&lt;/li&gt;
&lt;li&gt;&lt;strong&gt;国文法（現代語文法）：&lt;/strong&gt;国文法ワンポイントゼミ&lt;/li&gt;
&lt;li&gt;&lt;strong&gt;古典文法：&lt;/strong&gt;古典ワンポイントゼミ&lt;/li&gt;
&lt;li&gt;&lt;strong&gt;国公立：&lt;/strong&gt;国公立二次対策講座&lt;/li&gt;
&lt;li&gt;&lt;strong&gt;私大：&lt;/strong&gt;早慶対策講座／難関私大対策講座&lt;/li&gt;
&lt;li&gt;&lt;strong&gt;論述：&lt;/strong&gt;小論文講座&lt;/li&gt;
&lt;/ul&gt;
&lt;hr /&gt;
&lt;h2 class="timelineMessage__message"&gt;思考力養成講座（5回完結）&lt;/h2&gt;
&lt;p class="timelineMessage__message"&gt;比較的易しい記述問題を題材にして、授業を進めます。上記のような普遍的原理に基づいて解答を作成していきます。&lt;/p&gt;
&lt;p&gt;&lt;span style="color: #ff0000;"&gt;地頭を鍛えたい中学生や新傾向の大学入試共通テストの対策を始めたい受験生におススメの講座です。&lt;/span&gt;&lt;/p&gt;
&lt;h2&gt;国文法ワンポイントゼミ&lt;/h2&gt;
&lt;p&gt;現代語の文法を取り扱う授業です。家政・看護系学部や、日大芸術学部、各女子大、学芸大、成蹊大など現代語の文法が頻繁に出題される大学の受験生におすすめの講座です。&lt;/p&gt;
&lt;p&gt;現代語の文法は中学校で取り扱い、定期試験の試験範囲になる一方で、高校の授業内では取り扱わず、各自の自習に任せがちです。&lt;/p&gt;
&lt;p&gt;&lt;strong&gt;適切に理解していれば、確実に得点源になる分野&lt;/strong&gt;である一方、&lt;span style="color: #0000ff;"&gt;なんとなく暗記するだけで点数をとるには難しい分野&lt;/span&gt;でもありますので苦手意識のある方も多い分野です。上記大学の受験生には積極的に受講してください。&lt;/p&gt;
&lt;p&gt;また、現代語の文法は古文の文法学習をするための準備として位置づけられていますので、定期試験対策としての受講だけでなく、古典文法の学習準備として中学生が受講することも歓迎しています。&lt;/p&gt;
&lt;h2&gt;古典ワンポイントゼミ&lt;/h2&gt;
&lt;p&gt;古典文法をパート別に分け、各パート２回完結の授業としてご用意しました。定期試験の範囲の対策に、受験生の苦手範囲の克服に、とニーズに合わせた受講が可能です。&lt;/p&gt;
&lt;h2 class="timelineMessage__message"&gt;国公立二次対策講座&lt;/h2&gt;
&lt;p&gt;&lt;span style="font-size: 14.08px;"&gt;東京大・一橋大・京都大などを志望する受験生のための講座。ご本人様に合わせた難易度から始めて、高難易度のレベルでもきちんと原理を運用できる受験生を目指します。&lt;/span&gt;&lt;/p&gt;
&lt;p&gt;&lt;span style="color: #ff6600;"&gt;中一から高卒生まで、あらゆる段階からスタートできます。&lt;/span&gt;&lt;/p&gt;
&lt;h2 class="timelineMessage__message"&gt;早慶対策講座&lt;/h2&gt;
&lt;p&gt;&lt;span style="font-size: 14.08px;"&gt;早稲田大の現代文は難しいことで有名ですが&lt;/span&gt;&lt;span style="font-size: 14.08px;"&gt;、&lt;span style="color: #ff0000;"&gt;得点可能な問題が出てくるのも確かです。&lt;/span&gt;そして、そこで落とさない力が合否を分けると言えるでしょう。&lt;/span&gt;&lt;/p&gt;
&lt;p&gt;&lt;strong&gt;取るべき問題、落としてよい問題の識別&lt;/strong&gt;を提供いたします。慶応大志望の方は、小論文講座をご検討ください。&lt;/p&gt;
&lt;h2 class="timelineMessage__message"&gt;難関私大対策講座&lt;/h2&gt;
&lt;p class="timelineMessage__message"&gt;GMARCHの現代文は、解き方に基づいて対処していけば得点できる問題がほとんどです。どの学校でも使える、どんな文章にでも通用する普遍的な解法を伝達していきます。そして、演習と解説を通じてそれを使いこなす訓練をしていきます。&lt;/p&gt;
&lt;h2 class="timelineMessage__message"&gt;小論文講座&lt;/h2&gt;
&lt;p class="timelineMessage__message"&gt;小論文には書き方の&lt;strong&gt;基本構成&lt;/strong&gt;があります。それに基づいて文章を書くことで論理的な展開の小論文を作成することができます。また、そのフォーマットがあるからこそ、何を書くかを明確にできるのです。&lt;strong&gt;基本の形式&lt;/strong&gt;を用いて文章を書く訓練を積み、添削指導によってさらなるブラッシュアップを目指します。&lt;/p&gt;
&lt;p&gt;&amp;nbsp;&lt;/p&gt;
&lt;h2&gt;受講までの流れ&lt;/h2&gt;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&lt;div&gt;&lt;/div&gt;
&lt;h2&gt;指導料&lt;/h2&gt;
&lt;div class="container mt-5"&gt;
&lt;div class="row"&gt;
&lt;div class="col-sm-4"&gt;
&lt;div class="card bg-primary mb-3 text-white"&gt;
&lt;div class="card-body"&gt;
&lt;h5 class="card-title"&gt;トライアル指導料&lt;/h5&gt;
&lt;p class="card-text"&gt;10,000円(税込)&lt;/p&gt;
&lt;p class="card-text"&gt;他塾様でいう「体験講座」の位置づけですので、通常より安価に設定させていただいております。まずは一度当塾の個別指導をお試し頂ければ幸いです。&lt;/p&gt;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class="card-text"&gt;入塾手続の際に頂戴致します。また、その時点・もしくは過去在籍されていた生徒さんの兄弟姉妹の場合には、全額免除させて頂きます。&lt;/p&gt;
&lt;/div&gt;
&lt;/div&gt;
&lt;/div&gt;
&lt;div class="col-sm-4"&gt;
&lt;div class="card bg-info mb-3 text-white"&gt;
&lt;div class="card-body"&gt;
&lt;h5 class="card-title"&gt;指導料&lt;/h5&gt;
&lt;p class="card-text"&gt;18,150円(税込)/110分&lt;/p&gt;
&lt;p class="card-text"&gt;13,200円(税込)/80分&lt;/p&gt;
&lt;p class="card-text"&gt;前払いです。&lt;br /&gt;
※指導予定回数分を前月20日に集計し請求書を発行させて頂きますので、前月末までにお支払い下さいませ。&lt;/p&gt;
&lt;/div&gt;
&lt;/div&gt;
&lt;/div&gt;
&lt;/div&gt;
&lt;/div&gt;
&lt;h2&gt;FAQ&lt;/h2&gt;
&lt;div class="rounded" style="background-color: whitesmoke; padding: 12px; margin-bottom: 10px;"&gt;
&lt;p class="timelineMessage__message" style="margin: 0;"&gt;&lt;strong&gt;Q.&lt;/strong&gt; 中高一貫校で授業進度や課題量が多いのですが、受験対策と両立できますか？&lt;br /&gt;
&lt;strong&gt;A.&lt;/strong&gt; 可能です。まず学校側の負担（提出物・定期試験）と、目標（共通テスト／二次／私大／小論文）を整理し、扱う範囲の優先順位を決めます。学校差がある部分は“傾向”として確認しながら&lt;strong&gt;全体を組み立てます&lt;/strong&gt;。&lt;/p&gt;
&lt;/div&gt;
&lt;div class="rounded" style="background-color: whitesmoke; padding: 12px; margin-bottom: 10px;"&gt;
&lt;p class="timelineMessage__message" style="margin: 0;"&gt;&lt;strong&gt;Q.&lt;/strong&gt; どの講座を選べばよいか分かりません。&lt;br /&gt;
&lt;strong&gt;A.&lt;/strong&gt; 目的から切り分けます。記述の基礎を固めたい→思考力養成、文法を得点源にしたい→国文法／古典、志望校別に詰めたい→国公立二次／早慶／難関私大、小論文が必要→小論文、という形で整理できます。&lt;/p&gt;
&lt;/div&gt;
&lt;div class="rounded" style="background-color: whitesmoke; padding: 12px; margin-bottom: 10px;"&gt;
&lt;p class="timelineMessage__message" style="margin: 0;"&gt;&lt;strong&gt;Q.&lt;/strong&gt; 中学生でも受講できますか？&lt;br /&gt;
&lt;strong&gt;A.&lt;/strong&gt; はい。現状本文の通り、思考力養成講座は中学生にもおすすめです。また国文法は、古典文法の準備として中学生の受講も歓迎しています。&lt;/p&gt;
&lt;/div&gt;
&lt;div class="rounded" style="background-color: whitesmoke; padding: 12px; margin-bottom: 10px;"&gt;
&lt;p class="timelineMessage__message" style="margin: 0;"&gt;&lt;strong&gt;Q.&lt;/strong&gt; 国文法は暗記だけでは難しいと感じます。どう進めますか？&lt;br /&gt;
&lt;strong&gt;A.&lt;/strong&gt; 「適切に理解していれば得点源になる」一方で「なんとなく暗記」では点につながりにくい分野です。用語やルールを“使える形”に整理し、問題演習で運用できる状態を作ります。&lt;/p&gt;
&lt;/div&gt;
&lt;div class="rounded" style="background-color: whitesmoke; padding: 12px; margin-bottom: 10px;"&gt;
&lt;p class="timelineMessage__message" style="margin: 0;"&gt;&lt;strong&gt;Q.&lt;/strong&gt; 古典は苦手パートだけ短く補強したいです。&lt;br /&gt;
&lt;strong&gt;A.&lt;/strong&gt; 古典ワンポイントゼミは、古典文法をパート別に分け、各パート２回完結で用意しています。定期試験範囲の対策にも、受験生の苦手範囲の克服にも対応できます。&lt;/p&gt;
&lt;/div&gt;
&lt;div class="rounded" style="background-color: whitesmoke; padding: 12px; margin-bottom: 10px;"&gt;
&lt;p class="timelineMessage__message" style="margin: 0;"&gt;&lt;strong&gt;Q.&lt;/strong&gt; 早慶や難関私大では、どこで差がつきますか？&lt;br /&gt;
&lt;strong&gt;A.&lt;/strong&gt; 早慶では「得点可能な問題」を落とさない力が合否を分ける、という傾向があります。難関私大でも、普遍的な解法を身につけ、演習と解説で使いこなす訓練を重ねることが重要です。&lt;/p&gt;
&lt;/div&gt;
&lt;div class="rounded" style="background-color: whitesmoke; padding: 12px; margin-bottom: 10px;"&gt;
&lt;p class="timelineMessage__message" style="margin: 0;"&gt;&lt;strong&gt;Q.&lt;/strong&gt; 小論文は何から始めればよいですか？&lt;br /&gt;
&lt;strong&gt;A.&lt;/strong&gt; まずは&lt;strong&gt;基本構成&lt;/strong&gt;を先に&lt;strong&gt;定着&lt;/strong&gt;させ、そのフォーマットに沿って何を書くかを明確にします。授業ではその枠組みを用いて書く訓練と、添削による修正でブラッシュアップを目指します。&lt;/p&gt;
&lt;/div&gt;
&lt;h2&gt;お問い合わせ&lt;/h2&gt;
&lt;div class="card shadow-sm border-0" style="margin-bottom: 14px;"&gt;
&lt;div class="card-body"&gt;
&lt;p class="timelineMessage__message" style="margin-bottom: 10px;"&gt;講座選びで迷う場合も、いきなり結論を決める必要はありません。学校の状況（課題量・定期試験）と、目標（共通テスト／国公立二次／早慶／難関私大／小論文）を整理し、今やるべき範囲を一緒に切り分けます。&lt;/p&gt;
&lt;div class="rounded" style="background-color: whitesmoke; padding: 12px;"&gt;
&lt;p&gt;&lt;strong&gt;フォームに書いていただけると助かる内容（分かる範囲で構いません）&lt;/strong&gt;&lt;/p&gt;
&lt;ul class="timelineMessage__message" style="margin-bottom: 0;"&gt;
&lt;li&gt;学年（中1〜高3／既卒）&lt;/li&gt;
&lt;li&gt;目的（思考力・記述／国文法／古典文法／共通テスト／国公立二次／早慶／難関私大／小論文）&lt;/li&gt;
&lt;li&gt;困っている状況（例：記述が書けない／文法が曖昧／取るべき問題を落とす 等）&lt;/li&gt;
&lt;li&gt;志望校・学部（分かる範囲で）&lt;/li&gt;
&lt;li&gt;直近の模試・定期試験での手応え（問題・答案があれば尚スムーズです）&lt;/li&gt;
&lt;/ul&gt;
&lt;/div&gt;
&lt;/div&gt;
&lt;/div&gt;
&lt;div class="wpcf7 no-js" id="wpcf7-f429-p569-o1" lang="ja" dir="ltr" data-wpcf7-id="429"&gt;
&lt;div class="screen-reader-response"&gt;&lt;p role="status" aria-live="polite" aria-atomic="true"&gt;&lt;/p&gt; &lt;ul&gt;&lt;/ul&gt;&lt;/div&gt;
&lt;form action="/kouza/jyuken-japanese/#wpcf7-f429-p569-o1" method="post" class="wpcf7-form init" aria-label="コンタクトフォーム" novalidate="novalidate" data-status="init"&gt;
&lt;fieldset class="hidden-fields-container"&gt;&lt;input type="hidden" name="_wpcf7" value="429" /&gt;&lt;input type="hidden" name="_wpcf7_version" value="6.1.5" /&gt;&lt;input type="hidden" name="_wpcf7_locale" value="ja" /&gt;&lt;input type="hidden" name="_wpcf7_unit_tag" value="wpcf7-f429-p569-o1" /&gt;&lt;input type="hidden" name="_wpcf7_container_post" value="569" /&gt;&lt;input type="hidden" name="_wpcf7_posted_data_hash" value="" /&gt;&lt;input type="hidden" name="_wpcf7_recaptcha_response" value="" /&gt;
&lt;/fieldset&gt;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&lt;p&gt;&lt;label&gt;電話番号(必須)&lt;br /&gt;
&lt;span class="wpcf7-form-control-wrap" data-name="tel-572"&gt;&lt;input size="40" maxlength="400" class="wpcf7-form-control wpcf7-tel wpcf7-validates-as-required wpcf7-text wpcf7-validates-as-tel" aria-required="true" aria-invalid="false" value="" type="tel" name="tel-572" /&gt;&lt;/span&gt;&lt;/label&gt;
&lt;/p&gt;
&lt;p&gt;コース選択(必須)&lt;br /&gt;
&lt;span class="wpcf7-form-control-wrap" data-name="checkbox-925"&gt;&lt;span class="wpcf7-form-control wpcf7-checkbox"&gt;&lt;span class="wpcf7-list-item first"&gt;&lt;span class="wpcf7-list-item-label"&gt;医学部対策講座　英語&lt;/span&gt;&lt;input type="checkbox" name="checkbox-925[]" value="医学部対策講座　英語" /&gt;&lt;/span&gt;&lt;span class="wpcf7-list-item"&gt;&lt;span class="wpcf7-list-item-label"&gt;医学部対策講座　数学&lt;/span&gt;&lt;input type="checkbox" name="checkbox-925[]" value="医学部対策講座　数学" /&gt;&lt;/span&gt;&lt;span class="wpcf7-list-item"&gt;&lt;span class="wpcf7-list-item-label"&gt;国公立二次対策講座　英語&lt;/span&gt;&lt;input type="checkbox" name="checkbox-925[]" value="国公立二次対策講座　英語" /&gt;&lt;/span&gt;&lt;span class="wpcf7-list-item"&gt;&lt;span class="wpcf7-list-item-label"&gt;国公立二次対策講座　数学&lt;/span&gt;&lt;input type="checkbox" name="checkbox-925[]" value="国公立二次対策講座　数学" /&gt;&lt;/span&gt;&lt;span class="wpcf7-list-item"&gt;&lt;span class="wpcf7-list-item-label"&gt;国公立二次対策講座　国語&lt;/span&gt;&lt;input type="checkbox" name="checkbox-925[]" value="国公立二次対策講座　国語" /&gt;&lt;/span&gt;&lt;span class="wpcf7-list-item"&gt;&lt;span class="wpcf7-list-item-label"&gt;早慶対策講座　英語&lt;/span&gt;&lt;input type="checkbox" name="checkbox-925[]" value="早慶対策講座　英語" /&gt;&lt;/span&gt;&lt;span class="wpcf7-list-item"&gt;&lt;span class="wpcf7-list-item-label"&gt;早慶対策講座　数学&lt;/span&gt;&lt;input type="checkbox" name="checkbox-925[]" value="早慶対策講座　数学" /&gt;&lt;/span&gt;&lt;span class="wpcf7-list-item"&gt;&lt;span class="wpcf7-list-item-label"&gt;早慶対策講座　国語&lt;/span&gt;&lt;input type="checkbox" name="checkbox-925[]" value="早慶対策講座　国語" /&gt;&lt;/span&gt;&lt;span class="wpcf7-list-item"&gt;&lt;span class="wpcf7-list-item-label"&gt;文系数学対策講座　数学&lt;/span&gt;&lt;input type="checkbox" name="checkbox-925[]" value="文系数学対策講座　数学" /&gt;&lt;/span&gt;&lt;span class="wpcf7-list-item"&gt;&lt;span class="wpcf7-list-item-label"&gt;薬学部対策講座　数学&lt;/span&gt;&lt;input type="checkbox" name="checkbox-925[]" value="薬学部対策講座　数学" /&gt;&lt;/span&gt;&lt;span class="wpcf7-list-item last"&gt;&lt;span class="wpcf7-list-item-label"&gt;小論文講座　国語&lt;/span&gt;&lt;input type="checkbox" name="checkbox-925[]" value="小論文講座　国語" /&gt;&lt;/span&gt;&lt;/span&gt;&lt;/span&gt;
&lt;/p&gt;
&lt;p&gt;受講スタイル(必須)&lt;br /&gt;
&lt;span class="wpcf7-form-control-wrap" data-name="checkbox-618"&gt;&lt;span class="wpcf7-form-control wpcf7-checkbox wpcf7-validates-as-required"&gt;&lt;span class="wpcf7-list-item first"&gt;&lt;span class="wpcf7-list-item-label"&gt;教室&lt;/span&gt;&lt;input type="checkbox" name="checkbox-618[]" value="教室" /&gt;&lt;/span&gt;&lt;span class="wpcf7-list-item last"&gt;&lt;span class="wpcf7-list-item-label"&gt;オンライン&lt;/span&gt;&lt;input type="checkbox" name="checkbox-618[]" value="オンライン" /&gt;&lt;/span&gt;&lt;/span&gt;&lt;/span&gt;
&lt;/p&gt;
&lt;p&gt;&lt;label&gt; 備考&lt;br /&gt;
&lt;span class="wpcf7-form-control-wrap" data-name="your-message"&gt;&lt;textarea cols="40" rows="10" maxlength="2000" class="wpcf7-form-control wpcf7-textarea" aria-invalid="false" name="your-message"&gt;&lt;/textarea&gt;&lt;/span&gt; &lt;/label&gt;
&lt;/p&gt;
&lt;p&gt;[anr_nocaptcha g-recaptcha-response]
&lt;/p&gt;
&lt;p&gt;&lt;input class="wpcf7-form-control wpcf7-submit has-spinner" type="submit" value="送信" /&gt;
&lt;/p&gt;&lt;div class="wpcf7-response-output" aria-hidden="true"&gt;&lt;/div&gt;
&lt;/form&gt;
&lt;/div&gt;
------</t>
  </si>
  <si>
    <t>https://juku-escot.com/kouza/jyuken-math/</t>
  </si>
  <si>
    <t>以下のページは不自然なワードを使用しています。
これらを適切に自然な言葉に置き換えて下さい。
なお、本文の装飾や構造は絶対に変えないでください。
【対象ページURL】
https://juku-escot.com/kouza/jyuken-math/
【検出された不自然ワード】
- 型
- 手順
【本文】
------
&lt;p&gt;&lt;!-- ▼ 目立つCTA（上部追加／元の文は変更なし） --&gt;&lt;/p&gt;
&lt;div style="background: #0b1b3a; border: 2px solid #0b1b3a; color: #fff; padding: 18px 16px; margin: 0 0 18px 0; border-radius: 14px;"&gt;
&lt;div style="font-size: 18px; font-weight: 900; line-height: 1.4; margin: 0 0 10px 0;"&gt;中高一貫・中2数学の「止まり」を特定して、試験で点が安定する状態へ&lt;/div&gt;
&lt;div style="font-size: 14px; opacity: .92; line-height: 1.6; margin: 0 0 14px 0;"&gt;学校の進度／試験日程／答案・途中式をもとに、優先順位と復習の流れを整理します&lt;/div&gt;
&lt;div&gt;&lt;a style="display: inline-block; background: #fff; color: #0b1b3a; padding: 12px 18px; text-decoration: none; border-radius: 10px; font-weight: 900;" href="https://juku-escot.com/kouza/"&gt;&lt;br /&gt;
▶ 講座の全体像を見る&lt;br /&gt;
&lt;/a&gt;&lt;br /&gt;
&lt;a style="display: inline-block; margin-left: 10px; background: #ffd54f; color: #111; padding: 12px 18px; text-decoration: none; border-radius: 10px; font-weight: 900;" href="https://juku-escot.com/inquiry/"&gt;&lt;br /&gt;
▶ 相談・お問い合わせ&lt;br /&gt;
&lt;/a&gt;&lt;/div&gt;
&lt;/div&gt;
&lt;div class="rounded" style="background-color: whitesmoke; padding: 14px; margin: 10px 0 18px 0;"&gt;
&lt;p class="timelineMessage__message" style="margin: 0;"&gt;中高一貫校では、進度が速いぶん「気づいたら数学が置いていかれる」「学校の範囲は追っているのに、試験や模試で点が安定しない」といった悩みが起こりがちです。背景には、計算が複雑化して解き方の流れがつかみにくくなること、抽象的な概念（文字や変数の扱い、図形の条件整理など）が増えること、そして学校ごとの進み方の違いで復習のタイミングを外しやすいことがあります。エスコットでは、学校の進度と目標を整理したうえで、授業内で「どこで止まっているか」を特定し、解き方を再現できる状態へと導き、試験日程に合わせて定着まで伴走します。以下に、よく起きるつまずきと、授業で何をどう進めるかをまとめました。&lt;/p&gt;
&lt;/div&gt;
&lt;h2&gt;完全１対１の個別指導&lt;/h2&gt;
&lt;p&gt;当塾では、一人ひとりのお子さまに寄り添い、個別に最適化された授業を提供しています。お子さまの&lt;span style="color: #0000ff;"&gt;個性&lt;/span&gt;や&lt;span style="color: #0000ff;"&gt;学習スタイル&lt;/span&gt;を深く理解し、その&lt;strong&gt;可能性を最大限に引き出す&lt;/strong&gt;ために、熟練の講師陣がサポートいたします。&lt;/p&gt;
&lt;p&gt;一人ひとりの目標に合わせた指導内容を組み立て、自信を持って学習に取り組めるようサポートいたします。&lt;/p&gt;
&lt;p&gt;また、個別授業ならではのメリットとして、&lt;span style="color: #ff0000;"&gt;質問しやすい環境&lt;/span&gt;が整っています。疑問点や理解しきれない部分を、恐れることなく尋ねることができます。&lt;/p&gt;
&lt;h2&gt;中高一貫・中2数学で起こりがちなこと&lt;/h2&gt;
&lt;ul class="timelineMessage__message"&gt;
&lt;li&gt;学校の進度が速く、復習が追いつかないまま次の単元に進んでしまう&lt;/li&gt;
&lt;li&gt;式の展開・因数分解などで計算量が増え、途中式が追いにくくなってミスが増える&lt;/li&gt;
&lt;li&gt;平方根・二次方程式など、抽象度が上がって「分かったつもり」が増える&lt;/li&gt;
&lt;li&gt;確率の考え方が整理できず、条件を落としてしまう&lt;/li&gt;
&lt;li&gt;相似・円・三平方の定理で、図から必要条件を読み取れず手が止まる&lt;/li&gt;
&lt;li&gt;定期試験の日程に合わせて何を優先すべきか分からず、学習が散らばる&lt;/li&gt;
&lt;li&gt;体系数学など学校教材に合わせた進め方を相談したい&lt;/li&gt;
&lt;/ul&gt;
&lt;h2&gt;つまずきの典型パターン&lt;/h2&gt;
&lt;h3&gt;知識不足（覚え方・前提の穴）&lt;/h3&gt;
&lt;ul class="timelineMessage__message"&gt;
&lt;li&gt;定義・公式は知っているが、使う場面の判断が曖昧（平方根、確率、相似など）&lt;/li&gt;
&lt;li&gt;単元ごとの「解法の基礎パターン」が未整理で、問題ごとにやり方がぶれる&lt;/li&gt;
&lt;/ul&gt;
&lt;h3&gt;進め方が不安定（途中式・条件整理がうまくいかない）&lt;/h3&gt;
&lt;ul class="timelineMessage__message"&gt;
&lt;li&gt;計算過程が長くなると、符号・約分・展開で取り違えやすい&lt;/li&gt;
&lt;li&gt;図形で条件を取り落とし、方針は合っているのに最後が合わない&lt;/li&gt;
&lt;/ul&gt;
&lt;h3&gt;運用不足（復習・試験日程への合わせ込み不足）&lt;/h3&gt;
&lt;ul class="timelineMessage__message"&gt;
&lt;li&gt;「分かった」で止まり、同タイプ反復が足りず定着しない&lt;/li&gt;
&lt;li&gt;定期試験に合わせた優先順位が決まらず、広く浅くになりやすい&lt;/li&gt;
&lt;/ul&gt;
&lt;h2&gt;エスコットが授業内で行うこと&lt;/h2&gt;
&lt;ul class="timelineMessage__message"&gt;
&lt;li&gt;&lt;strong&gt;現状の確認：&lt;/strong&gt;いま学んでいる単元と答案・途中式の状態から、つまずき（知識／プロセス／運用）を整理します&lt;/li&gt;
&lt;li&gt;&lt;strong&gt;方針のすり合わせ：&lt;/strong&gt;&lt;span style="color: #0000ff;"&gt;高校数学に向けた基礎を築く&lt;/span&gt;という学校の流れと、定期試験日程を両方見て優先順位を決めます&lt;/li&gt;
&lt;li&gt;&lt;strong&gt;授業（解き方の定着）：&lt;/strong&gt;一人ひとりの目標に合わせた指導内容を組み立て、解き方を再現できるまで磨き上げます&lt;/li&gt;
&lt;li&gt;&lt;strong&gt;その場で修正：&lt;/strong&gt;&lt;span style="color: #ff0000;"&gt;質問しやすい環境&lt;/span&gt;を活かし、途中式・条件整理のズレを授業中に修正します&lt;/li&gt;
&lt;li&gt;&lt;strong&gt;定着：&lt;/strong&gt;同タイプの問題で復習を重ね、理解を「できる」に変えます&lt;/li&gt;
&lt;/ul&gt;
&lt;h2&gt;授業の進め方&lt;/h2&gt;
&lt;h3 class="timelineMessage__message"&gt;最初の数回で行うこと（例）&lt;/h3&gt;
&lt;ul class="timelineMessage__message"&gt;
&lt;li&gt;&lt;strong&gt;1回目：&lt;/strong&gt;学校の進度・試験日程・単元（式の展開/因数分解/平方根/二次方程式/確率、相似/円/三平方など）を確認し、学習の優先順位を決めます&lt;/li&gt;
&lt;li&gt;&lt;strong&gt;2回目：&lt;/strong&gt;解けない原因が「知識」か「解法の流れ」かを切り分け、基礎の穴埋めと、途中式の書き方を身につけさせます&lt;/li&gt;
&lt;li&gt;&lt;strong&gt;3回目以降：&lt;/strong&gt;同タイプの演習→その場で修正→復習の流れを作り、定期試験に向けて得点が安定する状態へ寄せます&lt;/li&gt;
&lt;/ul&gt;
&lt;h3 class="timelineMessage__message"&gt;定期試験が近い場合の合わせ方&lt;/h3&gt;
&lt;ul class="timelineMessage__message"&gt;
&lt;li&gt;試験範囲を一通り確認し、落としやすい単元から優先して扱います&lt;/li&gt;
&lt;li&gt;「解ける問題を確実に取る」ために、途中式・条件整理・計算ミスの原因を特定して潰します&lt;/li&gt;
&lt;/ul&gt;
&lt;h2&gt;対応範囲・コース案内（中2数学）&lt;/h2&gt;
&lt;p class="timelineMessage__message"&gt;中学校2年生の数学は、計算量が増え、抽象的な概念が増えるため、つまずきが表面化しやすい時期です。エスコットでは、代数・幾何の両方を、学校の進度と目的に合わせて対策します。&lt;/p&gt;
&lt;h2 class="sc-gacfCG dLuIjs"&gt;中学校２年生の数学対策&lt;/h2&gt;
&lt;h3 class="sc-gacfCG dLuIjs"&gt;代数分野&lt;/h3&gt;
&lt;p&gt;中学2年生で学ぶ代数分野は、数学の範囲を広げ、より深い理解を促進する&lt;span style="color: #ff0000;"&gt;重要な時期&lt;/span&gt;です。中高一貫校では、この年に数学の基本的な内容を終え、&lt;span style="color: #0000ff;"&gt;高校数学に向けた基礎を築く&lt;/span&gt;ことになります。&lt;/p&gt;
&lt;p&gt;代数学習においては、複雑な計算が増え、抽象的な概念を理解する能力が要求されます。&lt;/p&gt;
&lt;p&gt;この段階では、文字や変数を駆使して式を扱い、因数分解や方程式の解法などの高度な数学的操作が加わります。こうした計算力を高めることで、より複雑な問題にも対処できるようになります。&lt;/p&gt;
&lt;p&gt;代数学習は、将来の数学的な学習において重要な基盤を築くため、しっかりと理解しておくことが大切です。&lt;/p&gt;
&lt;p&gt;これらの基礎が固まることで、高校数学に進む際にもスムーズに学習を進めることが可能になります。&lt;/p&gt;
&lt;div class="rounded" style="background-color: whitesmoke; padding: 10px;"&gt;
&lt;p class="sc-cqPOvA kUVzhD"&gt;単元：式の展開，因数分解，平方根，二次方程式，y=ax~2，確率、など&lt;/p&gt;
&lt;/div&gt;
&lt;p&gt;&amp;nbsp;&lt;/p&gt;
&lt;div class="card" style="width: 18rem;"&gt;
&lt;div class="card-body"&gt;
&lt;h5 class="entry-title"&gt;&lt;strong&gt;代数分野が中々出来ない&lt;/strong&gt;&lt;/h5&gt;
&lt;h5 class="entry-title"&gt;&lt;strong&gt;生徒さん向けの勉強法&lt;/strong&gt;&lt;/h5&gt;
&lt;p&gt;&lt;span style="color: #ffffff;"&gt;&lt;a class="btn btn-info" style="color: #ffffff;" href="https://juku-escot.com/column/daisuubennkyouhou/"&gt;詳細&lt;/a&gt;&lt;/span&gt;&lt;/p&gt;
&lt;/div&gt;
&lt;/div&gt;
&lt;p&gt;&amp;nbsp;&lt;/p&gt;
&lt;h3 class="sc-gacfCG dLuIjs"&gt;幾何分野&lt;/h3&gt;
&lt;p&gt;中学2年生が学ぶ幾何分野は、基礎を築く重要な時期です。&lt;/p&gt;
&lt;p&gt;中高一貫校では、この1年間で中学数学の内容を総合的に学び、高校数学にも応用される基本的な概念を理解していきます。&lt;/p&gt;
&lt;p&gt;特に、&lt;span style="color: #ff0000;"&gt;三平方の定理&lt;/span&gt;は幾何学において重要な定理の一つです。この定理をしっかりと理解し扱えるようになることは不可欠です。&lt;/p&gt;
&lt;p&gt;中学2年生になると、覚えなければならない定理や解法が増えるため、一つ一つの内容をコツコツと継続的に学習する姿勢が重要です。&lt;/p&gt;
&lt;p&gt;幾何学は図形を通じて論理的な思考力を養い、問題解決の能力を高め中学2年生の幾何学習を通じて、自らの洞察力を磨き、新たな発見を楽しんでください。&lt;/p&gt;
&lt;p&gt;また、学習はただ知識を詰め込むだけではなく、自らが主体的に学び取る積極的な姿勢が重要です。&lt;/p&gt;
&lt;div class="rounded" style="background-color: whitesmoke; padding: 10px;"&gt;
&lt;p class="sc-gacfCG dLuIjs"&gt;単元：相似，線分の比(チェバ・メネラウスの定理)，円，三平方の定理&lt;/p&gt;
&lt;/div&gt;
&lt;p&gt;&amp;nbsp;&lt;/p&gt;
&lt;div class="card" style="width: 18rem;"&gt;
&lt;div class="card-body"&gt;
&lt;h5 class="entry-title"&gt;&lt;strong&gt;幾何分野が中々出来ない&lt;/strong&gt;&lt;/h5&gt;
&lt;h5 class="entry-title"&gt;&lt;strong&gt;生徒さん向けの勉強法&lt;/strong&gt;&lt;/h5&gt;
&lt;p&gt;&lt;span style="color: #ffffff;"&gt;&lt;a class="btn btn-info" style="color: #ffffff;" href="https://juku-escot.com/column/suugakukika/"&gt;詳細&lt;/a&gt;&lt;/span&gt;&lt;/p&gt;
&lt;/div&gt;
&lt;/div&gt;
&lt;p&gt;&amp;nbsp;&lt;/p&gt;
&lt;h3&gt;体系数学対策&lt;/h3&gt;
&lt;p&gt;中高一貫校の上位校で主に採用されている、体系数学の対策を当塾では行っております。&lt;br /&gt;
詳細は&lt;a class="btn btn-info" href="https://juku-escot.com/taikeisuugaku/"&gt;当塾の体系数学対策&lt;/a&gt;をご覧ください。&lt;/p&gt;
&lt;p&gt;さらに、当塾では中２の生徒さんに向けて２つのコースを設けております。コースの中でも１人１人に合わせて授業を進めてまいります。&lt;/p&gt;
&lt;p&gt;また、当塾で開講中の講義をオンラインでも受講可能です。&lt;/p&gt;
&lt;p&gt;詳しくは&lt;a class="btn btn-info" href="https://juku-escot.com/online/"&gt;オンライン個別指導について&lt;/a&gt;をご覧ください。&lt;/p&gt;
&lt;h3&gt;先取りコース&lt;/h3&gt;
&lt;p&gt;学校で学ぶ内容を大切にし、復習を重ねることで確実な定着を図ります。学習の基盤をしっかり築くことで、定期試験での高得点獲得や将来の受験に向けた力強いスタートを目指します。&lt;br /&gt;
単元学習が完了したら、受験指導へとステップアップしていきます。一人ひとりの目標に応じ、&lt;span style="color: #0000ff;"&gt;戦略的な学習プラン&lt;/span&gt;を立てますので、&lt;strong&gt;着実な成果を実感&lt;/strong&gt;できることでしょう。&lt;br /&gt;
先取りコースでは、知識だけでなく、問題解決能力や応用力の向上を重視。日々の学習を充実させ、数学への自信を確立していきます。&lt;/p&gt;
&lt;h3&gt;フォローアップコース&lt;/h3&gt;
&lt;p&gt;数学は積み重ねの学問。過去に習った内容の理解が不十分だと、現在学んでいる内容も十分に理解できないことがあります。私たちは、そんなお子さまの学習課題を見極め、抜けている部分を丁寧に補っていきます。&lt;br /&gt;
一人ひとりの学習進度に合わせ、カスタムカリキュラムを組み立て。&lt;span style="color: #ff0000;"&gt;学校の進度に十分に追いつく&lt;/span&gt;ことで、自信と理解力を確固たるものとします。その後、理想的なタイミングで先取りコースへステップアップすることが可能です。&lt;/p&gt;
&lt;h3 class="timelineMessage__message"&gt;二週間完結・定期試験対策ゼミ&lt;/h3&gt;
&lt;p class="timelineMessage__message"&gt;限られた回数の授業でも、&lt;span style="color: #0000ff;"&gt;定期試験に向けた徹底的な対策を実施します。&lt;/span&gt;定期試験の範囲を一通りしっかり学習し、もしくは試験までの時間が少ない場合でも、最大限の得点を獲得できるよう、私たちがサポートいたします。&lt;br /&gt;
分からない点や苦手な単元をピンポイントで把握し、確実に克服していくことで、試験に自信を持って臨むことができるでしょう。&lt;strong&gt;丁寧で効果的な指導が、学力向上に確かな結果をもたらします。&lt;/strong&gt;&lt;/p&gt;
&lt;p&gt;&amp;nbsp;&lt;/p&gt;
&lt;div class="rounded" style="background-color: whitesmoke; padding: 10px;"&gt;
&lt;div class="card-deck"&gt;
&lt;div class="card"&gt;
&lt;div class="card-body"&gt;
&lt;h4 class="vk_post_title card-title"&gt;&lt;strong&gt;数学ができない学生向けの学習法&lt;/strong&gt;&lt;/h4&gt;
&lt;p&gt;&lt;a class="btn btn-info" style="color: #ffffff;" href="https://juku-escot.com/column/suugakudekinai/"&gt;こちら&lt;/a&gt;&lt;/p&gt;
&lt;/div&gt;
&lt;/div&gt;
&lt;div class="card"&gt;
&lt;div class="card-body"&gt;
&lt;h4 class="entry-title"&gt;&lt;strong&gt;数学の応用問題に&lt;/strong&gt;&lt;strong&gt;つ&lt;/strong&gt;&lt;strong&gt;まづいて&lt;/strong&gt;&lt;strong&gt;しまう場合の対策法&lt;/strong&gt;&lt;/h4&gt;
&lt;p&gt;&lt;a class="btn btn-info" style="color: #ffffff;" href="https://juku-escot.com/column/suugaku_ouyoumondai/"&gt;こちら&lt;/a&gt;&lt;/p&gt;
&lt;/div&gt;
&lt;/div&gt;
&lt;/div&gt;
&lt;/div&gt;
&lt;p&gt;&amp;nbsp;&lt;/p&gt;
&lt;h2&gt;受講までの流れ&lt;/h2&gt;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&lt;div&gt;&lt;/div&gt;
&lt;h2&gt;FAQ&lt;/h2&gt;
&lt;div class="rounded" style="background-color: whitesmoke; padding: 12px; margin-bottom: 10px;"&gt;
&lt;p class="timelineMessage__message" style="margin: 0;"&gt;&lt;strong&gt;Q.&lt;/strong&gt; 中高一貫で進度が速いのですが、学校の範囲と定期試験対策は両立できますか？&lt;br /&gt;
&lt;strong&gt;A.&lt;/strong&gt; 可能です。まず学校の進度と試験範囲を確認し、「今落としやすい単元」と「次につながる基礎」を優先して扱うことで、学習の散らばりを防ぎます。&lt;/p&gt;
&lt;/div&gt;
&lt;div class="rounded" style="background-color: whitesmoke; padding: 12px; margin-bottom: 10px;"&gt;
&lt;p class="timelineMessage__message" style="margin: 0;"&gt;&lt;strong&gt;Q.&lt;/strong&gt; 体系数学を使っています。学校教材に合わせた指導はできますか？&lt;br /&gt;
&lt;strong&gt;A.&lt;/strong&gt; はい。体系数学対策も行っております。学校の進め方に合わせて、必要な復習と演習の順序を整理します。&lt;/p&gt;
&lt;/div&gt;
&lt;div class="rounded" style="background-color: whitesmoke; padding: 12px; margin-bottom: 10px;"&gt;
&lt;p class="timelineMessage__message" style="margin: 0;"&gt;&lt;strong&gt;Q.&lt;/strong&gt; 代数と幾何、どちらから手を付けるべきですか？&lt;br /&gt;
&lt;strong&gt;A.&lt;/strong&gt; 学校の進度・試験範囲・つまずき方によります。解き方の流れがつかみにくい場合は代数のステップから、条件整理が弱い場合は幾何の読み取りから、というように優先順位を決めます。&lt;/p&gt;
&lt;/div&gt;
&lt;div class="rounded" style="background-color: whitesmoke; padding: 12px; margin-bottom: 10px;"&gt;
&lt;p class="timelineMessage__message" style="margin: 0;"&gt;&lt;strong&gt;Q.&lt;/strong&gt; 定期試験が近い場合でも間に合いますか？&lt;br /&gt;
&lt;strong&gt;A.&lt;/strong&gt; 可能な範囲で最適化します。二週間完結・定期試験対策ゼミのように、範囲を整理して「確実に取る」問題から定着させ、ミスや取りこぼしの原因を優先して修正します。&lt;/p&gt;
&lt;/div&gt;
&lt;div class="rounded" style="background-color: whitesmoke; padding: 12px; margin-bottom: 10px;"&gt;
&lt;p class="timelineMessage__message" style="margin: 0;"&gt;&lt;strong&gt;Q.&lt;/strong&gt; 先取りコースとフォローアップコース、どちらが合うか分かりません。&lt;br /&gt;
&lt;strong&gt;A.&lt;/strong&gt; 事前ヒアリングとトライアル指導で、学校の進度に追いつく必要があるか、先取りに進める状態かを確認し、ご本人に合わせてご提案します。&lt;/p&gt;
&lt;/div&gt;
&lt;p&gt;&lt;!-- ▼ 目立つCTA（下部追加／元の文は変更なし） --&gt;&lt;/p&gt;
&lt;div style="background: #111; border: 2px solid #111; color: #fff; padding: 22px 16px; margin: 22px 0 0; border-radius: 16px; text-align: center;"&gt;
&lt;div style="font-size: 18px; font-weight: 900; line-height: 1.4; margin: 0 0 10px 0;"&gt;まずは「どこで止まっているか」を一緒に整理する&lt;/div&gt;
&lt;div style="font-size: 14px; opacity: .92; line-height: 1.6; margin: 0 0 14px 0;"&gt;学校の進度・試験日程・答案（途中式）を踏まえて、優先順位と手順を作ります&lt;/div&gt;
&lt;p&gt;&lt;a style="display: inline-block; background: #ffd54f; color: #111; padding: 12px 22px; text-decoration: none; border-radius: 10px; font-weight: 900;" href="https://juku-escot.com/inquiry/"&gt;&lt;br /&gt;
▶ 相談・お問い合わせ&lt;br /&gt;
&lt;/a&gt;&lt;br /&gt;
&lt;a style="display: inline-block; margin-left: 10px; background: #fff; color: #111; padding: 12px 22px; text-decoration: none; border-radius: 10px; font-weight: 900;" href="https://juku-escot.com/online/"&gt;&lt;br /&gt;
▶ オンライン個別指導について&lt;br /&gt;
&lt;/a&gt;&lt;/p&gt;
&lt;/div&gt;
------</t>
  </si>
  <si>
    <t>https://juku-escot.com/lp_eng01/</t>
  </si>
  <si>
    <t>以下のページは不自然なワードを使用しています。
これらを適切に自然な言葉に置き換えて下さい。
なお、本文の装飾や構造は絶対に変えないでください。
【対象ページURL】
https://juku-escot.com/lp_eng01/
【検出された不自然ワード】
- 設計
- 網羅
【本文】
------
&lt;style&gt;
/* WordPress既存ヘッダー・フッターなどの非表示 */&lt;br /&gt;.entry-title,&lt;br /&gt;.vk-page-header,&lt;br /&gt;.vk-cta,&lt;br /&gt;header,&lt;br /&gt;footer {&lt;br /&gt;  display: none !important;&lt;br /&gt;}&lt;/p&gt;
&lt;p&gt;/* レイアウト全体 */&lt;br /&gt;body {&lt;br /&gt;  margin: 0;&lt;br /&gt;  padding: 0;&lt;br /&gt;  font-family: Arial, sans-serif;&lt;br /&gt;  color: #333;&lt;br /&gt;  line-height: 1.8;&lt;br /&gt;}&lt;/p&gt;
&lt;p&gt;/* ヒーローセクション */&lt;br /&gt;.hero-section {&lt;br /&gt;  background-color: #fce4ec; /* 薄いピンク系 */&lt;br /&gt;  padding: 50px 20px;&lt;br /&gt;  text-align: center;&lt;br /&gt;  margin-bottom: 30px;&lt;br /&gt;}&lt;br /&gt;.hero-title {&lt;br /&gt;  font-size: 36px;&lt;br /&gt;  color: #EE87B4;&lt;br /&gt;  margin-bottom: 20px;&lt;br /&gt;}&lt;br /&gt;.hero-text {&lt;br /&gt;  margin-bottom: 20px;&lt;br /&gt;}&lt;br /&gt;.hero-button {&lt;br /&gt;  display: inline-block;&lt;br /&gt;  background-color: #EE87B4;&lt;br /&gt;  color: #fff;&lt;br /&gt;  padding: 12px 24px;&lt;br /&gt;  border-radius: 5px;&lt;br /&gt;  text-decoration: none;&lt;br /&gt;  font-weight: bold;&lt;br /&gt;  margin-top: 20px;&lt;br /&gt;  text-align: center;&lt;br /&gt;}&lt;/p&gt;
&lt;p&gt;/* メインコンテンツ */&lt;br /&gt;.content-container {&lt;br /&gt;  max-width: 800px;&lt;br /&gt;  margin: 0 auto;&lt;br /&gt;  padding: 0 20px;&lt;br /&gt;}&lt;/p&gt;
&lt;p&gt;/* 見出しなど */&lt;br /&gt;h1, h2, h3 {&lt;br /&gt;  color: #EE87B4;&lt;br /&gt;  margin-top: 30px;&lt;br /&gt;}&lt;br /&gt;h1 {&lt;br /&gt;  font-size: 28px;&lt;br /&gt;  text-align: center;&lt;br /&gt;  margin-bottom: 30px;&lt;br /&gt;}&lt;br /&gt;h2 {&lt;br /&gt;  font-size: 22px;&lt;br /&gt;  border-bottom: 2px solid #EE87B4;&lt;br /&gt;  padding-bottom: 5px;&lt;br /&gt;}&lt;br /&gt;h3 {&lt;br /&gt;  font-size: 18px;&lt;br /&gt;  color: #00178c;&lt;br /&gt;}&lt;br /&gt;p {&lt;br /&gt;  margin: 10px 0;&lt;br /&gt;}&lt;br /&gt;.section-title {&lt;br /&gt;  text-align: center;&lt;br /&gt;  margin-top: 40px;&lt;br /&gt;  font-size: 26px;&lt;br /&gt;  color: #EE87B4;&lt;br /&gt;}&lt;br /&gt;ol {&lt;br /&gt;  line-height: 2;&lt;br /&gt;}&lt;br /&gt;.cta-button {&lt;br /&gt;  display: inline-block;&lt;br /&gt;  background-color: #EE87B4;&lt;br /&gt;  color: #fff;&lt;br /&gt;  padding: 10px 20px;&lt;br /&gt;  border-radius: 5px;&lt;br /&gt;  text-decoration: none;&lt;br /&gt;  font-weight: bold;&lt;br /&gt;  margin-top: 30px;&lt;br /&gt;  text-align: center;&lt;br /&gt;.cta-btn {&lt;br /&gt;
  display: inline-block;&lt;br /&gt;
  background-color: #5d3a9b;&lt;br /&gt;
  color: #fff;&lt;br /&gt;
  padding: 12px 24px;&lt;br /&gt;
  border-radius: 5px;&lt;br /&gt;
  font-weight: bold;&lt;br /&gt;
  text-decoration: none;&lt;br /&gt;
  font-size: 15px;&lt;br /&gt;
  margin-top: 20px;&lt;br /&gt;
  transition: background-color 0.3s;&lt;br /&gt;
}&lt;br /&gt;
/* CTA共通スタイル（ピンク・紫系） */&lt;br /&gt;
.btn-outline-primary {&lt;br /&gt;
  color: #EE87B4 !important;&lt;br /&gt;
  border: 2px solid #EE87B4 !important;&lt;br /&gt;
  border-radius: 5px !important;&lt;br /&gt;
  padding: 10px 20px !important;&lt;br /&gt;
  font-weight: bold !important;&lt;br /&gt;
  text-decoration: none !important;&lt;br /&gt;
  display: inline-block !important;&lt;br /&gt;
  transition: all 0.3s !important;&lt;br /&gt;
  background-color: transparent !important; /* 背景色なしを明示的に指定 */&lt;br /&gt;
}&lt;br /&gt;
.btn-outline-primary:hover {&lt;br /&gt;
  background-color: #EE87B4 !important;&lt;br /&gt;
  color: #ffffff !important;&lt;br /&gt;
}&lt;br /&gt;
.cta-btn:hover {&lt;br /&gt;
  background-color: #432c91;&lt;br /&gt;
  color: #fff;&lt;br /&gt;
}&lt;br /&gt;
.cta-note {&lt;br /&gt;
  font-size: 13px;&lt;br /&gt;
  color: #555;&lt;br /&gt;
  margin-top: 8px;&lt;br /&gt;
}&lt;br /&gt;
}&lt;/p&gt;
&lt;p&gt;/* 画像を右に配置するためのクラス */&lt;br /&gt;.alignright {&lt;br /&gt;  float: right;&lt;br /&gt;  margin-left: 20px;&lt;br /&gt;  margin-bottom: 20px;&lt;br /&gt;}&lt;/p&gt;
&lt;/style&gt;
&lt;p&gt;&lt;!-- ヒーローセクション --&gt;&lt;br /&gt;
&lt;!-- ここに挿入 【フリー画像を入手するのに必要な検索ワード】: "中高一貫校 塾 生徒" --&gt;&lt;br /&gt;
&lt;img fetchpriority="high" decoding="async" class="aligncenter wp-image-1080 size-medium" src="https://juku-escot.com/wp-content/uploads/2024/12/DALL·E-2024-12-24-10.32.19-An-illustration-in-the-style-of-LINE-stickers-showing-a-cheerful-cartoon-style-middle-school-student-holding-a-textbook-and-a-pencil-in-a-classroom-en-e1735004077835-300x189.webp" alt="" width="300" height="189" srcset="https://juku-escot.com/wp-content/uploads/2024/12/DALL·E-2024-12-24-10.32.19-An-illustration-in-the-style-of-LINE-stickers-showing-a-cheerful-cartoon-style-middle-school-student-holding-a-textbook-and-a-pencil-in-a-classroom-en-e1735004077835-300x189.webp 300w, https://juku-escot.com/wp-content/uploads/2024/12/DALL·E-2024-12-24-10.32.19-An-illustration-in-the-style-of-LINE-stickers-showing-a-cheerful-cartoon-style-middle-school-student-holding-a-textbook-and-a-pencil-in-a-classroom-en-e1735004077835-768x484.webp 768w, https://juku-escot.com/wp-content/uploads/2024/12/DALL·E-2024-12-24-10.32.19-An-illustration-in-the-style-of-LINE-stickers-showing-a-cheerful-cartoon-style-middle-school-student-holding-a-textbook-and-a-pencil-in-a-classroom-en-e1735004077835.webp 1017w" sizes="(max-width: 300px) 100vw, 300px" /&gt;&lt;/p&gt;
&lt;div class="hero-section"&gt;
&lt;h1 class="hero-title"&gt;中高一貫校専門塾エスコットのプログレス/ニュートレジャー/バードランド対策&lt;/h1&gt;
&lt;p class="hero-text"&gt;中高一貫校専門塾エスコットは、中高一貫校専門の完全１対１の個別指導塾です。学校の先取り・復習、定期試験や受験の対策、資格取得のための学習など幅広い面で学習をサポートします。&lt;/p&gt;
&lt;p&gt;&lt;!-- ヒーローセクションのボタン --&gt;&lt;/p&gt;
&lt;div class="text-center my-4"&gt;&lt;a class="btn btn-outline-primary" href="#form-area"&gt;無料で相談してみる&lt;/a&gt;&lt;/p&gt;
&lt;p class="cta-note"&gt;学習状況のご相談や、塾の雰囲気を知りたいなど、どんなことでもお気軽にご相談ください。&lt;/p&gt;
&lt;/div&gt;
&lt;/div&gt;
&lt;p&gt;&lt;!-- ▼ 「4つの強み」セクション（サマリー表示用） ▼ --&gt;&lt;/p&gt;
&lt;div class="strengths-section" style="display: flex; flex-wrap: wrap; gap: 10px; justify-content: space-around; margin: 20px 0;"&gt;
&lt;p&gt;&lt;!-- 1. 講師は全員ベテラン --&gt;&lt;/p&gt;
&lt;div class="strength-item" style="flex: 1 1 calc(25% - 10px); min-width: 160px; background-color: #fce4ec; border-radius: 5px; padding: 15px; box-sizing: border-box; text-align: center;"&gt;
&lt;p&gt;&lt;img decoding="async" style="max-width: 120px; margin-bottom: 12px;" src="https://juku-escot.com/wp-content/uploads/2024/12/DALL·E-2024-12-24-11.35.06-A-LINE-sticker-style-illustration-featuring-a-warm-and-experienced-teacher-standing-at-a-podium-or-holding-a-textbook.-The-teacher-has-a-kind-smile-a.webp" alt="LINEスタンプ風のベテラン講師" /&gt;&lt;/p&gt;
&lt;h3 style="color: #ee87b4; margin-bottom: 10px; font-size: 18px;"&gt;講師は全員ベテラン&lt;/h3&gt;
&lt;p style="color: #555; font-size: 14px; margin: 0;"&gt;長年の指導実績を持つ講師のみ在籍。生徒一人ひとりの弱点を見抜き、着実に成果へと導きます。&lt;/p&gt;
&lt;/div&gt;
&lt;p&gt;&lt;!-- 2. 完全１対１ --&gt;&lt;/p&gt;
&lt;div class="strength-item" style="flex: 1 1 calc(25% - 10px); min-width: 160px; background-color: #f3e5f5; border-radius: 5px; padding: 15px; box-sizing: border-box; text-align: center;"&gt;
&lt;p&gt;&lt;img decoding="async" style="max-width: 120px; margin-bottom: 12px;" src="https://juku-escot.com/wp-content/uploads/2024/12/DALL·E-2024-12-24-11.31.20-A-LINE-sticker-style-illustration-showing-one-student-and-one-teacher-sitting-across-a-desk-studying-together.-The-background-is-pastel-colored-and-.webp" alt="LINEスタンプ風の1対1指導" /&gt;&lt;/p&gt;
&lt;h3 style="color: #5d3a9b; margin-bottom: 10px; font-size: 18px;"&gt;完全１対１の個別指導&lt;/h3&gt;
&lt;p style="color: #555; font-size: 14px; margin: 0;"&gt;周りを気にせず質問できるマンツーマン指導。弱点を集中して克服できます。&lt;/p&gt;
&lt;/div&gt;
&lt;p&gt;&lt;!-- 3. オンラインでも教室同様の授業 --&gt;&lt;/p&gt;
&lt;div class="strength-item" style="flex: 1 1 calc(25% - 10px); min-width: 160px; background-color: #fce4ec; border-radius: 5px; padding: 15px; box-sizing: border-box; text-align: center;"&gt;
&lt;p&gt;&lt;img decoding="async" style="max-width: 120px; margin-bottom: 12px;" src="https://juku-escot.com/wp-content/uploads/2024/12/DALL·E-2024-12-24-11.31.23-A-LINE-sticker-style-illustration-showing-an-online-teaching-scenario.-A-teacher-with-a-headset-and-a-student-interact-through-a-laptop-screen-captur.webp" alt="LINEスタンプ風のオンライン授業" /&gt;&lt;/p&gt;
&lt;h3 style="color: #ee87b4; margin-bottom: 10px; font-size: 18px;"&gt;長年のオンライン指導ノウハウ&lt;/h3&gt;
&lt;p style="color: #555; font-size: 14px; margin: 0;"&gt;８年前より実施のオンライン。通塾不要で時間を有効活用！教室と変わらない授業品質。&lt;/p&gt;
&lt;/div&gt;
&lt;p&gt;&lt;!-- 4. 全員が大学受験対応できる --&gt;&lt;/p&gt;
&lt;div class="strength-item" style="flex: 1 1 calc(25% - 10px); min-width: 160px; background-color: #f3e5f5; border-radius: 5px; padding: 15px; box-sizing: border-box; text-align: center;"&gt;
&lt;p&gt;&lt;img decoding="async" style="max-width: 120px; margin-bottom: 12px;" src="https://juku-escot.com/wp-content/uploads/2024/12/DALL·E-2024-12-24-11.31.25-A-LINE-sticker-style-illustration-showing-a-student-joyfully-holding-a-graduation-certificate-or-wearing-a-graduation-cap-with-a-teacher-cheering-alo.webp" alt="LINEスタンプ風の大学受験対応" /&gt;&lt;/p&gt;
&lt;h3 style="color: #5d3a9b; margin-bottom: 10px; font-size: 18px;"&gt;将来を見据えた指導&lt;/h3&gt;
&lt;p style="color: #555; font-size: 14px; margin: 0;"&gt;全講師が大学受験レベルまで対応。中高一貫の先取り学習はもちろん、難関大合格へ万全サポート。&lt;/p&gt;
&lt;/div&gt;
&lt;/div&gt;
&lt;p&gt;&lt;!-- ▲ 「4つの強み」セクション ▲ --&gt;&lt;/p&gt;
&lt;p&gt;&lt;!-- モバイル対応用のメディアクエリ --&gt;&lt;/p&gt;
&lt;style&gt;
    @media (max-width: 768px) {&lt;br /&gt;        .strength-item img {&lt;br /&gt;            max-width: 100px;&lt;br /&gt;        }&lt;br /&gt;        .strength-item h3 {&lt;br /&gt;            font-size: 16px;&lt;br /&gt;        }&lt;br /&gt;        .strength-item p {&lt;br /&gt;            font-size: 12px;&lt;br /&gt;        }&lt;br /&gt;    }&lt;br /&gt;&lt;/style&gt;
&lt;p&gt;&lt;!-- メインコンテンツ --&gt;&lt;/p&gt;
&lt;div class="content-container"&gt;
&lt;p&gt;&lt;!-- 英語セクション --&gt;&lt;/p&gt;
&lt;h2&gt;中高一貫生向け英語教科書対策&lt;/h2&gt;
&lt;p&gt;&lt;!-- ここに挿入 【フリー画像を入手するのに必要な検索ワード】: "英語 勉強 テキスト" --&gt;&lt;br /&gt;
&lt;!-- クラスを alignleft から alignright に変更 --&gt;&lt;br /&gt;
&lt;img decoding="async" class="alignright size-medium wp-image-1081" src="https://juku-escot.com/wp-content/uploads/2024/12/DALL·E-2024-12-24-10.35.31-An-illustration-in-the-style-of-LINE-stickers-showing-a-high-school-student-sitting-at-a-desk-studying-English-with-a-textbook-notebook-and-a-pencil-e1735004189644-300x158.webp" alt="" width="300" height="158" srcset="https://juku-escot.com/wp-content/uploads/2024/12/DALL·E-2024-12-24-10.35.31-An-illustration-in-the-style-of-LINE-stickers-showing-a-high-school-student-sitting-at-a-desk-studying-English-with-a-textbook-notebook-and-a-pencil-e1735004189644-300x158.webp 300w, https://juku-escot.com/wp-content/uploads/2024/12/DALL·E-2024-12-24-10.35.31-An-illustration-in-the-style-of-LINE-stickers-showing-a-high-school-student-sitting-at-a-desk-studying-English-with-a-textbook-notebook-and-a-pencil-e1735004189644-768x404.webp 768w, https://juku-escot.com/wp-content/uploads/2024/12/DALL·E-2024-12-24-10.35.31-An-illustration-in-the-style-of-LINE-stickers-showing-a-high-school-student-sitting-at-a-desk-studying-English-with-a-textbook-notebook-and-a-pencil-e1735004189644.webp 1024w" sizes="(max-width: 300px) 100vw, 300px" /&gt;&lt;/p&gt;
&lt;p&gt;中高一貫校の英語教科書は独自性が高く、適切な対策が必要です。当塾では、教科書ごとの特徴を踏まえた指導を行い、効率よく成績向上を目指します。難解な内容や進度の速さにも対応できるよう、個別カリキュラムを作成。対策をしっかり行えば、必ず成果が出せます。&lt;/p&gt;
&lt;p&gt;&lt;!-- プログレス対策 --&gt;&lt;/p&gt;
&lt;h2 style="color: #5d3a9b; font-size: 24px;"&gt;プログレス対策&lt;/h2&gt;
&lt;p&gt;&lt;!-- クラスを alignleft から alignright に変更 --&gt;&lt;br /&gt;
&lt;img decoding="async" class="alignright size-medium wp-image-1084" src="https://juku-escot.com/wp-content/uploads/2024/12/DALL·E-2024-12-24-10.37.12-An-illustration-in-the-style-of-LINE-stickers-featuring-a-cheerful-student-holding-flashcards-and-a-vocabulary-book-in-a-classroom-setting.-The-studen-1-e1735004339926-300x171.webp" alt="" width="300" height="171" srcset="https://juku-escot.com/wp-content/uploads/2024/12/DALL·E-2024-12-24-10.37.12-An-illustration-in-the-style-of-LINE-stickers-featuring-a-cheerful-student-holding-flashcards-and-a-vocabulary-book-in-a-classroom-setting.-The-studen-1-e1735004339926-300x171.webp 300w, https://juku-escot.com/wp-content/uploads/2024/12/DALL·E-2024-12-24-10.37.12-An-illustration-in-the-style-of-LINE-stickers-featuring-a-cheerful-student-holding-flashcards-and-a-vocabulary-book-in-a-classroom-setting.-The-studen-1-e1735004339926-768x439.webp 768w, https://juku-escot.com/wp-content/uploads/2024/12/DALL·E-2024-12-24-10.37.12-An-illustration-in-the-style-of-LINE-stickers-featuring-a-cheerful-student-holding-flashcards-and-a-vocabulary-book-in-a-classroom-setting.-The-studen-1-e1735004339926.webp 1024w" sizes="(max-width: 300px) 100vw, 300px" /&gt;&lt;/p&gt;
&lt;p&gt;プログレスは中高一貫校で採用される英語教材で、高度な英語表現と豊富な語彙が特徴です。その難易度から授業についていけない生徒も多く、効率的な指導が必要です。&lt;/p&gt;
&lt;details style="border: 1px solid #5D3A9B; border-radius: 5px;"&gt;
&lt;summary style="background-color: #5d3a9b; color: #ffffff; padding: 10px; cursor: pointer;"&gt;もっと詳しく&lt;/summary&gt;
&lt;div style="background-color: #f3e5f5; padding: 15px; margin-top: 10px;"&gt;
&lt;p&gt;プログレスは、多くの中高一貫校で採用されている英語教材で、BOOK 1からBOOK 5までの5冊で構成されています。初期段階では基礎文法を学び、後半では文法を整理し、実用的な内容をカバーします。その結果、日常生活だけでなく、実社会でも通用する高い英語力を養うことができます。&lt;/p&gt;
&lt;p&gt;しかし、プログレスは文部科学省の検定を受けていない教材であるため、一般的な検定教科書と異なり、独自性の高い内容が特徴です。難易度が高く、語彙も膨大で、演習問題が少ないため、生徒が授業についていけなくなるケースが多く見られます。また、予習に多くの時間を割いても、英文の内容が複雑であるため、理解が追いつかないという課題もあります。&lt;/p&gt;
&lt;p&gt;当塾では、プログレスに特化したカリキュラムを設計し、生徒一人ひとりの進度や目標に合わせた個別指導を提供しています。まず、膨大な語彙を効率的に習得するための暗記術を教え、長文読解で必要な文構造の理解を深めます。また、演習問題が少ないという課題を補うために、当塾独自の教材や模擬試験形式の問題を活用しています。&lt;/p&gt;
&lt;p&gt;さらに、大学受験に必要な文法や語彙を補完する授業も並行して行います。プログレスで扱う内容が受験英語と完全に一致していないため、受験対策とプログレス対策のバランスをとることで、生徒が効率よく学習を進められるようサポートしています。特に、予習復習にかかる時間を軽減する方法やテスト範囲を短時間でカバーするスキルを伝授します。&lt;/p&gt;
&lt;p&gt;結果として、生徒たちは中高一貫校の速い授業進度に追いつき、定期試験や大学受験に向けて万全の準備が整います。プログレスを通じて、英語力を飛躍的に向上させたい方に最適な指導を提供します。&lt;/p&gt;
&lt;ul style="list-style-type: square; margin-left: 20px;"&gt;
&lt;li&gt;BOOK 1～3: 基礎文法の習得&lt;/li&gt;
&lt;li&gt;BOOK 4～5: 文法の整理と実用的内容&lt;/li&gt;
&lt;li&gt;オリジナル教材を活用した演習問題&lt;/li&gt;
&lt;li&gt;大学受験に必要な語彙・文法の補強&lt;/li&gt;
&lt;/ul&gt;
&lt;div style="text-align: center; margin-top: 15px;"&gt;&lt;a style="background-color: #5d3a9b; color: #ffffff; padding: 10px 20px; text-decoration: none; border-radius: 5px;" href="https://juku-escot.com/progress/" target="_blank" rel="noopener"&gt;&lt;br /&gt;
詳細はこちら&lt;br /&gt;
&lt;/a&gt;&lt;/div&gt;
&lt;p&gt;&lt;!-- 教材相談CTA（各教材セクション） --&gt;&lt;/p&gt;
&lt;div class="text-center my-4"&gt;&lt;a class="btn btn-outline-primary" href="#form-area"&gt;教材に関する相談はこちら&lt;/a&gt;&lt;/p&gt;
&lt;p class="cta-note"&gt;プログレスの進度や内容について、お悩みがあればご相談ください。&lt;/p&gt;
&lt;/div&gt;
&lt;/div&gt;
&lt;/details&gt;
&lt;p&gt;&lt;!-- ニュートレジャー対策 --&gt;&lt;/p&gt;
&lt;h2 style="color: #5d3a9b; font-size: 24px;"&gt;ニュートレジャー対策&lt;/h2&gt;
&lt;p&gt;&lt;!-- クラスを alignleft から alignright に変更 --&gt;&lt;br /&gt;
&lt;img loading="lazy" decoding="async" class="alignright size-medium wp-image-1085" src="https://juku-escot.com/wp-content/uploads/2024/12/DALL·E-2024-12-24-10.40.06-An-illustration-in-the-style-of-LINE-stickers-showing-a-high-school-student-preparing-for-university-entrance-exams-with-an-English-workbook-and-a-foc-e1735004473586-300x170.webp" alt="" width="300" height="170" srcset="https://juku-escot.com/wp-content/uploads/2024/12/DALL·E-2024-12-24-10.40.06-An-illustration-in-the-style-of-LINE-stickers-showing-a-high-school-student-preparing-for-university-entrance-exams-with-an-English-workbook-and-a-foc-e1735004473586-300x170.webp 300w, https://juku-escot.com/wp-content/uploads/2024/12/DALL·E-2024-12-24-10.40.06-An-illustration-in-the-style-of-LINE-stickers-showing-a-high-school-student-preparing-for-university-entrance-exams-with-an-English-workbook-and-a-foc-e1735004473586-768x435.webp 768w, https://juku-escot.com/wp-content/uploads/2024/12/DALL·E-2024-12-24-10.40.06-An-illustration-in-the-style-of-LINE-stickers-showing-a-high-school-student-preparing-for-university-entrance-exams-with-an-English-workbook-and-a-foc-e1735004473586-320x180.webp 320w, https://juku-escot.com/wp-content/uploads/2024/12/DALL·E-2024-12-24-10.40.06-An-illustration-in-the-style-of-LINE-stickers-showing-a-high-school-student-preparing-for-university-entrance-exams-with-an-English-workbook-and-a-foc-e1735004473586.webp 1024w" sizes="auto, (max-width: 300px) 100vw, 300px" /&gt;&lt;/p&gt;
&lt;p&gt;ニュートレジャーはZ会出版による教材で、大学入試レベルの英語力を養成する内容です。単語量や文法の学習量が多く、徹底的な対策が必要です。&lt;/p&gt;
&lt;details style="border: 1px solid #5D3A9B; border-radius: 5px;"&gt;
&lt;summary style="background-color: #5d3a9b; color: #ffffff; padding: 10px; cursor: pointer;"&gt;もっと詳しく&lt;/summary&gt;
&lt;div style="background-color: #f3e5f5; padding: 15px; margin-top: 10px;"&gt;
&lt;p&gt;ニュートレジャーは、検定教科書よりも難易度の高い英語教材で、大学入試を見据えた内容が特徴です。特に「読む・書く・聞く・話す」の4技能をバランスよく鍛えることを目的としています。そのため、単語量が通常の3倍以上あり、重要な文法項目を中学生のうちから学ぶ構成です。&lt;/p&gt;
&lt;p&gt;教材には多彩なジャンルの英文が含まれ、受験対策に必要な論理的思考力や表現力を早い段階から養うことができます。一方で、単語や文章の量が多いため、予習段階で内容を把握するのに苦労する生徒も多いです。また、難解な英文に対応するためには、構文解析や応用力が求められます。&lt;/p&gt;
&lt;p&gt;当塾では、ニュートレジャー専用の学習プログラムを提供し、語彙力強化や長文読解の練習を重点的に行います。特に、予習・復習の時間を短縮するための効果的な学習法を指導し、生徒の負担を軽減します。また、リスニングやスピーキングといった技能も実践的なトレーニングを通じて鍛えます。&lt;/p&gt;
&lt;p&gt;ニュートレジャーの内容を完全に理解することは、最難関大学合格への第一歩となります。当塾では、生徒一人ひとりの弱点を分析し、個別にカリキュラムをカスタマイズすることで、確実に成績向上を実現します。&lt;/p&gt;
&lt;ul style="list-style-type: square; margin-left: 20px;"&gt;
&lt;li&gt;4技能をバランスよく鍛える指導&lt;/li&gt;
&lt;li&gt;豊富な語彙と文法項目の徹底解説&lt;/li&gt;
&lt;li&gt;難解な長文読解のための構文解析&lt;/li&gt;
&lt;li&gt;リスニング・スピーキングの実践トレーニング&lt;/li&gt;
&lt;/ul&gt;
&lt;div style="text-align: center; margin-top: 15px;"&gt;&lt;a style="background-color: #5d3a9b; color: #ffffff; padding: 10px 20px; text-decoration: none; border-radius: 5px;" href="https://juku-escot.com/newtreasure/" target="_blank" rel="noopener"&gt;&lt;br /&gt;
詳細はこちら&lt;br /&gt;
&lt;/a&gt;&lt;/div&gt;
&lt;p&gt;&lt;!-- 教材相談CTA（各教材セクション） --&gt;&lt;/p&gt;
&lt;div class="text-center my-4"&gt;&lt;a class="btn btn-outline-primary" href="#form-area"&gt;教材に関する相談はこちら&lt;/a&gt;&lt;/p&gt;
&lt;p class="cta-note"&gt;ニュートレジャーの進度や内容について、お悩みがあればご相談ください。&lt;/p&gt;
&lt;/div&gt;
&lt;/div&gt;
&lt;/details&gt;
&lt;p&gt;&lt;!-- バードランド対策 --&gt;&lt;/p&gt;
&lt;h2 style="color: #5d3a9b; font-size: 24px;"&gt;バードランド対策&lt;/h2&gt;
&lt;p&gt;&lt;!-- クラスを alignleft から alignright に変更 --&gt;&lt;br /&gt;
&lt;img loading="lazy" decoding="async" class="alignright size-medium wp-image-1086" src="https://juku-escot.com/wp-content/uploads/2024/12/DALL·E-2024-12-24-10.43.22-An-illustration-in-the-style-of-LINE-stickers-featuring-a-middle-school-student-practicing-English-with-a-tablet-and-headphones-in-a-cozy-and-modern-s-e1735004654535-300x160.webp" alt="" width="300" height="160" srcset="https://juku-escot.com/wp-content/uploads/2024/12/DALL·E-2024-12-24-10.43.22-An-illustration-in-the-style-of-LINE-stickers-featuring-a-middle-school-student-practicing-English-with-a-tablet-and-headphones-in-a-cozy-and-modern-s-e1735004654535-300x160.webp 300w, https://juku-escot.com/wp-content/uploads/2024/12/DALL·E-2024-12-24-10.43.22-An-illustration-in-the-style-of-LINE-stickers-featuring-a-middle-school-student-practicing-English-with-a-tablet-and-headphones-in-a-cozy-and-modern-s-e1735004654535-768x410.webp 768w, https://juku-escot.com/wp-content/uploads/2024/12/DALL·E-2024-12-24-10.43.22-An-illustration-in-the-style-of-LINE-stickers-featuring-a-middle-school-student-practicing-English-with-a-tablet-and-headphones-in-a-cozy-and-modern-s-e1735004654535.webp 1024w" sizes="auto, (max-width: 300px) 100vw, 300px" /&gt;&lt;/p&gt;
&lt;p&gt;バードランドは英語4技能を鍛える教材で、難易度の高さと広範な内容が特徴です。生徒が途中でつまずきやすく、適切なサポートが必要です。&lt;/p&gt;
&lt;details style="border: 1px solid #5D3A9B; border-radius: 5px;"&gt;
&lt;summary style="background-color: #5d3a9b; color: #ffffff; padding: 10px; cursor: pointer;"&gt;もっと詳しく&lt;/summary&gt;
&lt;div style="background-color: #f3e5f5; padding: 15px; margin-top: 10px;"&gt;
&lt;p&gt;バードランドは、上智大学の吉田研作氏監修のもとで開発された英語教材で、BOOK 1からBOOK 5までの構成です。この教材は、文法を基盤としながら「読む・書く・聞く・話す」の技能をバランスよく鍛えることを目指しています。そのため、単なる基礎学習に留まらず、応用力や実践力を養うことができます。&lt;/p&gt;
&lt;p&gt;特に、中学2年生から急激に難易度が上がるため、途中でつまずく生徒が少なくありません。バードランドでは高校レベルの文法や構文が早い段階で登場するため、徹底した理解が求められます。また、授業進度が速い中高一貫校では、予習・復習の負担が大きく、自己学習が困難になるケースが見受けられます。&lt;/p&gt;
&lt;p&gt;当塾では、バードランドに特化した指導を行い、生徒がスムーズに学習を進められるよう支援します。具体的には、リスニングとスピーキングを強化するトレーニングを中心に据え、さらに長文読解のスキルアップを目指します。また、参考書が少ないという課題を補うために、独自教材を使用して復習の効率化を図ります。&lt;/p&gt;
&lt;p&gt;受験勉強との両立もサポートし、バードランドの内容が受験に活かせるようカリキュラムを最適化します。これにより、生徒たちは確実に成績を向上させ、目標に向けて自信を持って学習を進めることができます。&lt;/p&gt;
&lt;ul style="list-style-type: square; margin-left: 20px;"&gt;
&lt;li&gt;4技能をバランスよく鍛える教材&lt;/li&gt;
&lt;li&gt;高校レベルの文法・構文への早期対応&lt;/li&gt;
&lt;li&gt;リスニングとスピーキングの強化指導&lt;/li&gt;
&lt;li&gt;独自教材を活用した効率的な復習&lt;/li&gt;
&lt;/ul&gt;
&lt;div style="text-align: center; margin-top: 15px;"&gt;&lt;a style="background-color: #5d3a9b; color: #ffffff; padding: 10px 20px; text-decoration: none; border-radius: 5px;" href="https://juku-escot.com/birdland/" target="_blank" rel="noopener"&gt;&lt;br /&gt;
詳細はこちら&lt;br /&gt;
&lt;/a&gt;&lt;/div&gt;
&lt;/div&gt;
&lt;p&gt;&lt;!-- 教材相談CTA（各教材セクション） --&gt;&lt;/p&gt;
&lt;div class="text-center my-4"&gt;&lt;a class="btn btn-outline-primary" href="#form-area"&gt;教材に関する相談はこちら&lt;/a&gt;&lt;/p&gt;
&lt;p class="cta-note"&gt;バードランドの進度や内容について、お悩みがあればご相談ください。&lt;/p&gt;
&lt;/div&gt;
&lt;/details&gt;
&lt;p&gt;&lt;!-- 見出し --&gt;&lt;/p&gt;
&lt;h1&gt;「エスコット」の英語対策コース&lt;/h1&gt;
&lt;p&gt;&lt;!-- 先取りコース --&gt;&lt;/p&gt;
&lt;h2&gt;先取りコース&lt;/h2&gt;
&lt;p&gt;学校の先取りにとどまらず、各種英語資格の対策も可能です。また、中学英語修了後は大学受験を見据えた授業になります。ご希望に合わせて文法・精読・長文のウェイトを調整します。&lt;/p&gt;
&lt;p&gt;&lt;!-- フォローアップコース --&gt;&lt;/p&gt;
&lt;h2&gt;フォローアップコース&lt;/h2&gt;
&lt;p&gt;学校の授業進度を毎回確認し、試験日程にあわせた学習カリキュラムを作成した上で授業を進めていきます。学校の小テスト対策や宿題・ワークのフォローなども可能ですので、ご相談ください。&lt;/p&gt;
&lt;p&gt;&lt;!-- 二週間完結・定期試験対策ゼミ --&gt;&lt;/p&gt;
&lt;h2&gt;二週間完結・定期試験対策ゼミ&lt;/h2&gt;
&lt;p&gt;単発的に数回の授業で定期試験対策を行います。定期試験の範囲を一通り学習する、もしくは試験までの時間が少ない場合でも最大限に得点を上げられるよう指導させていただきます。また、英語は資格試験の対策も可能です。ご相談ください。&lt;/p&gt;
&lt;table style="width: 100%; border-collapse: collapse; margin-top: 20px;"&gt;
&lt;thead&gt;
&lt;tr style="background-color: #5d3a9b; color: #fff;"&gt;
&lt;th style="padding: 10px; border: 1px solid #5D3A9B; text-align: center;"&gt;学年&lt;/th&gt;
&lt;th style="padding: 10px; border: 1px solid #5D3A9B; text-align: center;"&gt;対策内容&lt;/th&gt;
&lt;th style="padding: 10px; border: 1px solid #5D3A9B; text-align: center;"&gt;学習単元&lt;/th&gt;
&lt;/tr&gt;
&lt;/thead&gt;
&lt;tbody&gt;
&lt;tr style="background-color: #ffffff;"&gt;
&lt;td style="padding: 10px; border: 1px solid #5D3A9B; text-align: center;"&gt;中学校1年生&lt;/td&gt;
&lt;td style="padding: 10px; border: 1px solid #5D3A9B;"&gt;英語の基本的な文構造や表現方法を学習します。英検4級取得に必要な単語も同時に学びます。&lt;/td&gt;
&lt;td style="padding: 10px; border: 1px solid #5D3A9B;"&gt;アルファベット、名詞の単数・複数、be動詞・一般動詞の用法（現在形・過去形）、命令文、疑問詞、現在進行形、過去進行形、未来表現&lt;/td&gt;
&lt;/tr&gt;
&lt;tr style="background-color: #f3e5f5;"&gt;
&lt;td style="padding: 10px; border: 1px solid #5D3A9B; text-align: center;"&gt;中学校2年生&lt;/td&gt;
&lt;td style="padding: 10px; border: 1px solid #5D3A9B;"&gt;日常会話レベルの英文を構成するための文法を学び、助動詞や不定詞など、基本概念を網羅的に学習します。&lt;/td&gt;
&lt;td style="padding: 10px; border: 1px solid #5D3A9B;"&gt;助動詞、There is 構文、接続詞、比較、不定詞、動名詞、現在完了形、受動態&lt;/td&gt;
&lt;/tr&gt;
&lt;tr style="background-color: #ffffff;"&gt;
&lt;td style="padding: 10px; border: 1px solid #5D3A9B; text-align: center;"&gt;中学校3年生&lt;/td&gt;
&lt;td style="padding: 10px; border: 1px solid #5D3A9B;"&gt;高校レベルの文法事項を学び、大学入試に向けた長文読解に必要なスキルを習得します。&lt;/td&gt;
&lt;td style="padding: 10px; border: 1px solid #5D3A9B;"&gt;文構造、不定詞、時制、助動詞、受動態、分詞、動名詞、接続詞&lt;/td&gt;
&lt;/tr&gt;
&lt;/tbody&gt;
&lt;/table&gt;
&lt;p&gt;&lt;!-- オンライン授業のメリット --&gt;&lt;/p&gt;
&lt;h2 class="section-title"&gt;オンライン授業のメリットとは？&lt;/h2&gt;
&lt;p&gt;&lt;!-- クラスを alignleft から alignright に変更 --&gt;&lt;br /&gt;
&lt;img loading="lazy" decoding="async" class="alignright size-medium wp-image-1087" src="https://juku-escot.com/wp-content/uploads/2024/12/DALL·E-2024-12-24-10.44.41-An-illustration-in-the-style-of-LINE-stickers-showing-a-student-attending-an-online-class-at-home-sitting-at-a-desk-with-a-laptop-headphones-and-a--e1735004717793-300x170.webp" alt="" width="300" height="170" srcset="https://juku-escot.com/wp-content/uploads/2024/12/DALL·E-2024-12-24-10.44.41-An-illustration-in-the-style-of-LINE-stickers-showing-a-student-attending-an-online-class-at-home-sitting-at-a-desk-with-a-laptop-headphones-and-a--e1735004717793-300x170.webp 300w, https://juku-escot.com/wp-content/uploads/2024/12/DALL·E-2024-12-24-10.44.41-An-illustration-in-the-style-of-LINE-stickers-showing-a-student-attending-an-online-class-at-home-sitting-at-a-desk-with-a-laptop-headphones-and-a--e1735004717793-768x436.webp 768w, https://juku-escot.com/wp-content/uploads/2024/12/DALL·E-2024-12-24-10.44.41-An-illustration-in-the-style-of-LINE-stickers-showing-a-student-attending-an-online-class-at-home-sitting-at-a-desk-with-a-laptop-headphones-and-a--e1735004717793-320x180.webp 320w, https://juku-escot.com/wp-content/uploads/2024/12/DALL·E-2024-12-24-10.44.41-An-illustration-in-the-style-of-LINE-stickers-showing-a-student-attending-an-online-class-at-home-sitting-at-a-desk-with-a-laptop-headphones-and-a--e1735004717793.webp 1024w" sizes="auto, (max-width: 300px) 100vw, 300px" /&gt;&lt;/p&gt;
&lt;h3&gt;① 画面と音声に情報量が集約されるので、集中しやすい&lt;/h3&gt;
&lt;p&gt;オンライン個別指導では、自分の勉強しやすい環境で授業を受けることができます。&lt;/p&gt;
&lt;h3&gt;② 手元がはっきりと確認できるので、的確な指摘・改善作業を行いやすい&lt;/h3&gt;
&lt;p&gt;生徒さんの手元をカメラで写しながら授業を進め、リアルタイムで問題を解決します。&lt;/p&gt;
&lt;h3&gt;③ 通塾の必要がないので、体力を温存した状態で指導を受けることができる&lt;/h3&gt;
&lt;p&gt;オンライン授業では移動の必要がなく、体力を温存した状態で授業に臨めます。&lt;/p&gt;
&lt;p&gt;&lt;!-- よくあるご質問 --&gt;&lt;/p&gt;
&lt;h2 id="faq" style="text-align: center; color: #5d3a9b; margin-top: 40px; font-size: 26px;"&gt;よくあるご質問&lt;/h2&gt;
&lt;div class="faq-container" style="max-width: 800px; margin: 0 auto; padding: 20px;"&gt;
&lt;p&gt;&lt;!-- Q1 --&gt;&lt;/p&gt;
&lt;div class="faq-item" style="margin-top: 10px; margin-bottom: 10px;"&gt;
&lt;details&gt;
&lt;summary style="background-color: #ee87b4; color: #fff; padding: 15px; border-radius: 5px; font-size: 16px;"&gt;Q. オンライン指導でも対面と同じ効果がありますか？&lt;/summary&gt;
&lt;div class="faq-answer" style="background-color: #fce4ec; color: #333; padding: 15px; border-radius: 5px; margin-top: 10px;"&gt;A. はい、当塾のオンライン指導は、生徒の表情や手元を確認しながら進めることができ、対面と同じように効果的な指導を行っています。&lt;/div&gt;
&lt;/details&gt;
&lt;/div&gt;
&lt;p&gt;&lt;!-- Q2 --&gt;&lt;/p&gt;
&lt;div class="faq-item" style="margin-top: 10px; margin-bottom: 10px;"&gt;
&lt;details&gt;
&lt;summary style="background-color: #ee87b4; color: #fff; padding: 15px; border-radius: 5px; font-size: 16px;"&gt;Q. 授業の曜日や時間は選べますか？&lt;/summary&gt;
&lt;div class="faq-answer" style="background-color: #fce4ec; color: #333; padding: 15px; border-radius: 5px; margin-top: 10px;"&gt;A. はい、生徒さんのスケジュールに合わせて柔軟に対応いたします。お気軽にご相談ください。&lt;/div&gt;
&lt;/details&gt;
&lt;/div&gt;
&lt;p&gt;&lt;!-- Q3 --&gt;&lt;/p&gt;
&lt;div class="faq-item" style="margin-top: 10px; margin-bottom: 10px;"&gt;
&lt;details&gt;
&lt;summary style="background-color: #ee87b4; color: #fff; padding: 15px; border-radius: 5px; font-size: 16px;"&gt;Q. どのような教材を使いますか？&lt;/summary&gt;
&lt;div class="faq-answer" style="background-color: #fce4ec; color: #333; padding: 15px; border-radius: 5px; margin-top: 10px;"&gt;A. お子さまの学習状況や目的に合わせて最適な教材を選定いたします。市販の教材や塾のテキストにも対応可能です。&lt;/div&gt;
&lt;/details&gt;
&lt;/div&gt;
&lt;p&gt;&lt;!-- Q4 --&gt;&lt;/p&gt;
&lt;div class="faq-item" style="margin-top: 10px; margin-bottom: 10px;"&gt;
&lt;details&gt;
&lt;summary style="background-color: #ee87b4; color: #fff; padding: 15px; border-radius: 5px; font-size: 16px;"&gt;Q. 体験授業はありますか？&lt;/summary&gt;
&lt;div class="faq-answer" style="background-color: #fce4ec; color: #333; padding: 15px; border-radius: 5px; margin-top: 10px;"&gt;A. はい、トライアル指導の機会をご用意しております。オンラインでの指導が初めての方もお気軽にお試しください。&lt;/div&gt;
&lt;/details&gt;
&lt;/div&gt;
&lt;p&gt;&lt;!-- Q5 --&gt;&lt;/p&gt;
&lt;div class="faq-item" style="margin-top: 10px; margin-bottom: 10px;"&gt;
&lt;details&gt;
&lt;summary style="background-color: #ee87b4; color: #fff; padding: 15px; border-radius: 5px; font-size: 16px;"&gt;Q. オンライン指導に必要な機材は何ですか？&lt;/summary&gt;
&lt;div class="faq-answer" style="background-color: #fce4ec; color: #333; padding: 15px; border-radius: 5px; margin-top: 10px;"&gt;A. パソコンまたはタブレット＋スマートフォン、安定したインターネット接続、Webカメラとマイクが必要です。詳しくはお問い合わせください。&lt;/div&gt;
&lt;/details&gt;
&lt;/div&gt;
&lt;p&gt;&lt;!-- Q6 --&gt;&lt;/p&gt;
&lt;div class="faq-item" style="margin-top: 10px; margin-bottom: 10px;"&gt;
&lt;details&gt;
&lt;summary style="background-color: #ee87b4; color: #fff; padding: 15px; border-radius: 5px; font-size: 16px;"&gt;Q. 振替授業は可能ですか？&lt;/summary&gt;
&lt;div class="faq-answer" style="background-color: #fce4ec; color: #333; padding: 15px; border-radius: 5px; margin-top: 10px;"&gt;A. はい、前日までにご連絡いただければ振替授業を設定いたします。&lt;/div&gt;
&lt;/details&gt;
&lt;/div&gt;
&lt;p&gt;&lt;!-- Q7 --&gt;&lt;/p&gt;
&lt;div class="faq-item" style="margin-top: 10px; margin-bottom: 10px;"&gt;
&lt;details&gt;
&lt;summary style="background-color: #ee87b4; color: #fff; padding: 15px; border-radius: 5px; font-size: 16px;"&gt;Q. 入塾金と指導料以外にかかる費用は？&lt;/summary&gt;
&lt;div class="faq-answer" style="background-color: #fce4ec; color: #333; padding: 15px; border-radius: 5px; margin-top: 10px;"&gt;A. 一切かかりません。&lt;/div&gt;
&lt;/details&gt;
&lt;/div&gt;
&lt;p&gt;&lt;!-- Q8 --&gt;&lt;/p&gt;
&lt;div class="faq-item" style="margin-top: 10px; margin-bottom: 10px;"&gt;
&lt;details&gt;
&lt;summary style="background-color: #ee87b4; color: #fff; padding: 15px; border-radius: 5px; font-size: 16px;"&gt;Q. 他の教科も指導してもらえますか？&lt;/summary&gt;
&lt;div class="faq-answer" style="background-color: #fce4ec; color: #333; padding: 15px; border-radius: 5px; margin-top: 10px;"&gt;A. 当塾の指導は全教科対応しております。他の教科についてはご相談ください。&lt;/div&gt;
&lt;/details&gt;
&lt;/div&gt;
&lt;p&gt;&lt;!-- Q9 --&gt;&lt;/p&gt;
&lt;div class="faq-item" style="margin-top: 10px; margin-bottom: 10px;"&gt;
&lt;details&gt;
&lt;summary style="background-color: #ee87b4; color: #fff; padding: 15px; border-radius: 5px; font-size: 16px;"&gt;Q. 指導料の支払い方法は？&lt;/summary&gt;
&lt;div class="faq-answer" style="background-color: #fce4ec; color: #333; padding: 15px; border-radius: 5px; margin-top: 10px;"&gt;A. 銀行振込でお願いしております。詳細はお申し込み時にご案内いたします。&lt;/div&gt;
&lt;/details&gt;
&lt;/div&gt;
&lt;p&gt;&lt;!-- よくある質問CTA --&gt;&lt;/p&gt;
&lt;div class="text-center my-4"&gt;&lt;a class="btn btn-outline-primary" href="#form-area"&gt;気になることを相談する&lt;/a&gt;&lt;/p&gt;
&lt;p class="cta-note"&gt;トライアル授業や指導方針のご確認、曜日や時間のご相談など、どんなことでもお気軽にどうぞ。&lt;/p&gt;
&lt;/div&gt;
&lt;/div&gt;
&lt;/div&gt;
&lt;p&gt;&lt;!-- 講師プロフィール --&gt;&lt;/p&gt;
&lt;h2 class="section-title"&gt;講師プロフィール&lt;/h2&gt;
&lt;div class="rounded" style="background-color: whitesmoke; padding: 10px; margin-bottom: 20px;"&gt;【凡例】 ≪受≫：受験対策担当 ≪学≫：学校対策担当 ≪受/学≫：受験対策＋学校対策担当(兼務)&lt;/div&gt;
&lt;p&gt;&lt;!-- 岡部 大輔 --&gt;&lt;/p&gt;
&lt;table style="width: 100%; margin-bottom: 20px;"&gt;
&lt;tbody&gt;
&lt;tr&gt;
&lt;td style="border: hidden; font-size: 18px;" align="center" width="35%"&gt;&lt;strong&gt;岡部 大輔&lt;/strong&gt;&lt;br /&gt;
&lt;span style="color: #999999; font-size: 10px;"&gt;(オカベダイスケ)&lt;/span&gt;&lt;/td&gt;
&lt;td style="border: hidden; font-size: 16px;" width="43%"&gt;&lt;strong&gt;【担当】 英語≪受/学≫ 古典≪受/学≫&lt;/strong&gt;&lt;/td&gt;
&lt;td style="border: hidden; font-size: 12px;" align="center" bgcolor="#8f7eff" width="20%"&gt;&lt;span style="color: #ffffff;"&gt;古文科主任&lt;br /&gt;
事務局長&lt;/span&gt;&lt;/td&gt;
&lt;/tr&gt;
&lt;tr&gt;
&lt;td style="border: hidden; font-size: 18px;" align="center"&gt;&lt;img loading="lazy" decoding="async" class="alignnone size-thumbnail wp-image-303" src="https://juku-escot.com/wp/wp-content/uploads/2019/05/okabe-150x150.jpg" alt="岡部 大輔" width="150" height="150" srcset="https://juku-escot.com/wp-content/uploads/2019/05/okabe-150x150.jpg 150w, https://juku-escot.com/wp-content/uploads/2019/05/okabe-200x200.jpg 200w" sizes="auto, (max-width: 150px) 100vw, 150px" /&gt;&lt;/td&gt;
&lt;td style="border: hidden; font-size: 14px;" colspan="2"&gt;早稲田大学在学中より&lt;span style="color: #ff00ff;"&gt;有名予備校&lt;/span&gt;での英語・古文の指導に当たる。緻密な論理と解りやすい解説で好評を博しており、「&lt;span style="color: #ff00ff;"&gt;確実に得点につながる&lt;/span&gt;」授業に生徒の信頼も篤い。&lt;br /&gt;
&lt;a href="https://koten-kakitsubata.jp/" target="_blank" rel="noopener"&gt;古典専門塾「かきつばた」&lt;/a&gt;代表。&lt;/td&gt;
&lt;/tr&gt;
&lt;/tbody&gt;
&lt;/table&gt;
&lt;p&gt;&lt;!-- 甲田 雅史 --&gt;&lt;/p&gt;
&lt;table style="width: 100%; margin-bottom: 20px;"&gt;
&lt;tbody&gt;
&lt;tr&gt;
&lt;td style="border: hidden; font-size: 18px;" align="center" width="35%"&gt;&lt;strong&gt;甲田 雅史&lt;/strong&gt;&lt;br /&gt;
&lt;span style="color: #999999; font-size: 10px;"&gt;(コウダマサシ)&lt;/span&gt;&lt;/td&gt;
&lt;td style="border: hidden; font-size: 16px;" width="43%"&gt;&lt;strong&gt;【担当】 英語≪受/学≫&lt;/strong&gt;&lt;/td&gt;
&lt;td style="border: hidden; font-size: 12px;" align="center" bgcolor="#8f7eff" width="20%"&gt;&lt;span style="color: #ffffff;"&gt;英語科&lt;br /&gt;
副主任&lt;/span&gt;&lt;/td&gt;
&lt;/tr&gt;
&lt;tr&gt;
&lt;td style="border: hidden; font-size: 18px;" align="center"&gt;&lt;img loading="lazy" decoding="async" class="aligncenter size-thumbnail wp-image-896" src="https://juku-escot.com/wp-content/uploads/2021/05/koudasensei1-1-150x150.png" alt="甲田 雅史" width="150" height="150" srcset="https://juku-escot.com/wp-content/uploads/2021/05/koudasensei1-1-150x150.png 150w, https://juku-escot.com/wp-content/uploads/2021/05/koudasensei1-1.png 184w" sizes="auto, (max-width: 150px) 100vw, 150px" /&gt;&lt;/td&gt;
&lt;td style="border: hidden; font-size: 14px;" colspan="2"&gt;&lt;span style="color: #ff00ff;"&gt;東京大学教養学部&lt;/span&gt;出身。小中学生の全教科や高校生の英語を中心に幅広い年代、科目を指導。近年は大学受験の英語がメインとなり、高卒生の指導歴も長い。&lt;br /&gt;
&lt;a href="http://eng-support.com/" target="_blank" rel="noopener"&gt;英語教室サポート&lt;/a&gt;代表。&lt;/td&gt;
&lt;/tr&gt;
&lt;/tbody&gt;
&lt;/table&gt;
&lt;p&gt;&lt;!-- 中尾 憲吾 --&gt;&lt;/p&gt;
&lt;table style="width: 100%; margin-bottom: 20px;"&gt;
&lt;tbody&gt;
&lt;tr&gt;
&lt;td style="border: hidden; font-size: 18px;" align="center" width="35%"&gt;&lt;strong&gt;中尾 憲吾&lt;/strong&gt;&lt;br /&gt;
&lt;span style="color: #999999; font-size: 10px;"&gt;(ナカオケンゴ)&lt;/span&gt;&lt;/td&gt;
&lt;td style="border: hidden; font-size: 16px;" width="43%"&gt;&lt;strong&gt;【担当】 英語≪受/学≫ 小論文≪受≫ 現代文≪受≫&lt;/strong&gt;&lt;/td&gt;
&lt;td style="border: hidden; font-size: 12px;" align="center" bgcolor="#8f7eff" width="20%"&gt;&lt;span style="color: #ffffff;"&gt;英語科&lt;br /&gt;
主任&lt;/span&gt;&lt;/td&gt;
&lt;/tr&gt;
&lt;tr&gt;
&lt;td style="border: hidden; font-size: 18px;" align="center"&gt;&lt;img loading="lazy" decoding="async" class="aligncenter wp-image-798 size-thumbnail" src="https://juku-escot.com/wp-content/uploads/2020/11/nakaosensei-150x150.png" alt="中尾 憲吾" width="150" height="150" /&gt;&lt;/td&gt;
&lt;td style="border: hidden; font-size: 14px;" colspan="2"&gt;早稲田大学在学中より、個別指導・補習塾で&lt;span style="color: #ff00ff;"&gt;勉強の苦手な生徒の定期テスト点数を上げる&lt;/span&gt;ことから塾講師を始める。&lt;br /&gt;
&lt;a href="https://eigo-rewrite.com/" target="_blank" rel="noopener"&gt;受験英語ゼミ「Re-Write」&lt;/a&gt;代表。&lt;/td&gt;
&lt;/tr&gt;
&lt;/tbody&gt;
&lt;/table&gt;
&lt;p&gt;&lt;!-- 講師紹介CTA --&gt;&lt;/p&gt;
&lt;div class="text-center my-4"&gt;&lt;a class="btn btn-outline-primary" href="#form-area"&gt;先生についてもっと詳しく知りたい&lt;/a&gt;&lt;/p&gt;
&lt;p class="cta-note"&gt;どの講師が担当するか、指導経験など、気になる点はお気軽にお尋ねください。&lt;/p&gt;
&lt;/div&gt;
&lt;p&gt;&lt;!-- 受講までの流れ --&gt;&lt;/p&gt;
&lt;h2 class="section-title"&gt;受講までの流れ&lt;/h2&gt;
&lt;ol&gt;
&lt;li&gt;&lt;strong&gt;Step.1:&lt;/strong&gt; 保護者様からの事前ヒアリング【無料】&lt;/li&gt;
&lt;li&gt;&lt;strong&gt;Step.2:&lt;/strong&gt; トライアル指導【「トライアル指導料」のみ頂戴致します】&lt;/li&gt;
&lt;li&gt;&lt;strong&gt;Step.3:&lt;/strong&gt; ご契約&lt;/li&gt;
&lt;li&gt;&lt;strong&gt;Step.4:&lt;/strong&gt; 指導開始&lt;/li&gt;
&lt;/ol&gt;
&lt;p&gt;&lt;!-- 受講までの流れCTA --&gt;&lt;/p&gt;
&lt;div class="text-center my-4"&gt;&lt;a class="btn btn-outline-primary" href="#form-area"&gt;受講の流れについて質問する&lt;/a&gt;&lt;/p&gt;
&lt;p class="cta-note"&gt;トライアル指導からご契約まで、具体的な手続きの流れを丁寧にご案内いたします。&lt;/p&gt;
&lt;/div&gt;
&lt;p&gt;&lt;!-- 料金情報ブロック --&gt;&lt;/p&gt;
&lt;div class="price-info" style="margin-top: 30px;"&gt;
&lt;h3&gt;料金のご案内&lt;/h3&gt;
&lt;table style="width: 100%; border-collapse: collapse; margin-top: 20px;"&gt;
&lt;thead&gt;
&lt;tr style="background-color: #5d3a9b; color: #fff;"&gt;
&lt;th style="padding: 10px; border: 1px solid #5D3A9B; text-align: center;"&gt;内訳&lt;/th&gt;
&lt;th style="padding: 10px; border: 1px solid #5D3A9B; text-align: center;"&gt;料金&lt;/th&gt;
&lt;th style="padding: 10px; border: 1px solid #5D3A9B; text-align: center;"&gt;概要&lt;/th&gt;
&lt;/tr&gt;
&lt;/thead&gt;
&lt;tbody&gt;&lt;!-- 1行目（白背景）: トライアル指導料 --&gt;&lt;/p&gt;
&lt;tr style="background-color: #ffffff;"&gt;
&lt;td style="padding: 10px; border: 1px solid #EE87B4;"&gt;&lt;strong&gt;トライアル指導料&lt;/strong&gt;&lt;/td&gt;
&lt;td style="padding: 10px; border: 1px solid #EE87B4; text-align: center;"&gt;10,000円(税込)&lt;/td&gt;
&lt;td style="padding: 10px; border: 1px solid #EE87B4;"&gt;他塾様でいう「体験講座」の位置づけですので、通常より安価に設定させていただいております。&lt;br /&gt;
まずは一度当塾の個別指導をお試し頂ければ幸いです。&lt;/td&gt;
&lt;/tr&gt;
&lt;p&gt;&lt;!-- 2行目（薄い紫背景）: 入塾金 --&gt;&lt;/p&gt;
&lt;tr style="background-color: #f3e5f5;"&gt;
&lt;td style="padding: 10px; border: 1px solid #EE87B4;"&gt;&lt;strong&gt;入塾金&lt;/strong&gt;&lt;/td&gt;
&lt;td style="padding: 10px; border: 1px solid #EE87B4; text-align: center;"&gt;22,000円(税込)&lt;/td&gt;
&lt;td style="padding: 10px; border: 1px solid #EE87B4;"&gt;入塾手続の際に頂戴致します。&lt;br /&gt;
その時点、もしくは過去在籍されていた生徒さんの兄弟姉妹の場合には全額免除させて頂きます。&lt;/td&gt;
&lt;/tr&gt;
&lt;p&gt;&lt;!-- 3行目（白背景）: 指導料 --&gt;&lt;/p&gt;
&lt;tr style="background-color: #ffffff;"&gt;
&lt;td style="padding: 10px; border: 1px solid #EE87B4;"&gt;&lt;strong&gt;指導料&lt;/strong&gt;&lt;/td&gt;
&lt;td style="padding: 10px; border: 1px solid #EE87B4; text-align: center;"&gt;
&lt;div&gt;18,150円(税込) / 110分&lt;/div&gt;
&lt;div&gt;13,200円(税込) / 80分&lt;/div&gt;
&lt;/td&gt;
&lt;td style="padding: 10px; border: 1px solid #EE87B4;"&gt;いずれも前払いです。&lt;br /&gt;
指導予定回数分を前月20日に集計し請求書を発行いたしますので、前月末までにお支払いくださいませ。&lt;/td&gt;
&lt;/tr&gt;
&lt;/tbody&gt;
&lt;/table&gt;
&lt;div class="text-center my-4"&gt;&lt;a class="btn btn-outline-primary" href="#form-area"&gt;料金に関するご質問はこちら&lt;/a&gt;&lt;/p&gt;
&lt;p class="cta-note"&gt;料金体系や支払い方法など、気になる点をお気軽にご相談ください。&lt;/p&gt;
&lt;/div&gt;
&lt;/div&gt;
&lt;p&gt;&lt;!-- 最後のCTAボタン --&gt;&lt;/p&gt;
&lt;div style="text-align: center;"&gt;&lt;!-- クラスを alignleft から alignright に変更（ただし最後の画像ですので、デザインに応じて float: none でもOK） --&gt;&lt;br /&gt;
&lt;img loading="lazy" decoding="async" class="alignright size-medium wp-image-1088" src="https://juku-escot.com/wp-content/uploads/2024/12/DALL·E-2024-12-24-10.45.51-An-illustration-in-the-style-of-LINE-stickers-featuring-a-student-celebrating-their-success-in-university-entrance-exams.-The-student-is-holding-a-dip-e1735004798806-300x161.webp" alt="" width="300" height="161" srcset="https://juku-escot.com/wp-content/uploads/2024/12/DALL·E-2024-12-24-10.45.51-An-illustration-in-the-style-of-LINE-stickers-featuring-a-student-celebrating-their-success-in-university-entrance-exams.-The-student-is-holding-a-dip-e1735004798806-300x161.webp 300w, https://juku-escot.com/wp-content/uploads/2024/12/DALL·E-2024-12-24-10.45.51-An-illustration-in-the-style-of-LINE-stickers-featuring-a-student-celebrating-their-success-in-university-entrance-exams.-The-student-is-holding-a-dip-e1735004798806-768x413.webp 768w, https://juku-escot.com/wp-content/uploads/2024/12/DALL·E-2024-12-24-10.45.51-An-illustration-in-the-style-of-LINE-stickers-featuring-a-student-celebrating-their-success-in-university-entrance-exams.-The-student-is-holding-a-dip-e1735004798806.webp 1024w" sizes="auto, (max-width: 300px) 100vw, 300px" /&gt;&lt;/div&gt;
&lt;p&gt;&lt;!-- お問い合わせフォーム誘導文 --&gt;&lt;/p&gt;
&lt;div id="form-area" class="inquiry-intro" style="margin: 40px 0; text-align: center;"&gt;
&lt;h2&gt;お問い合わせ・ご相談はこちら&lt;/h2&gt;
&lt;p&gt;中高一貫校専門塾エスコット（Escot）では、カリキュラムや受講システム・料金など、皆様の疑問やご相談に丁寧にお答えいたします。下記フォームよりお気軽にお問い合わせください。&lt;/p&gt;
&lt;/div&gt;
&lt;div class="wpcf7 no-js" id="wpcf7-f1091-p1067-o1" lang="ja" dir="ltr" data-wpcf7-id="1091"&gt;
&lt;div class="screen-reader-response"&gt;&lt;p role="status" aria-live="polite" aria-atomic="true"&gt;&lt;/p&gt; &lt;ul&gt;&lt;/ul&gt;&lt;/div&gt;
&lt;form action="/lp_eng01/#wpcf7-f1091-p1067-o1" method="post" class="wpcf7-form init" aria-label="コンタクトフォーム" novalidate="novalidate" data-status="init"&gt;
&lt;fieldset class="hidden-fields-container"&gt;&lt;input type="hidden" name="_wpcf7" value="1091" /&gt;&lt;input type="hidden" name="_wpcf7_version" value="6.1.5" /&gt;&lt;input type="hidden" name="_wpcf7_locale" value="ja" /&gt;&lt;input type="hidden" name="_wpcf7_unit_tag" value="wpcf7-f1091-p1067-o1" /&gt;&lt;input type="hidden" name="_wpcf7_container_post" value="1067" /&gt;&lt;input type="hidden" name="_wpcf7_posted_data_hash" value="" /&gt;&lt;input type="hidden" name="_wpcf7_recaptcha_response" value="" /&gt;
&lt;/fieldset&gt;
&lt;p&gt;&lt;label&gt; 保護者のお名前（必須）&lt;br /&gt;
&lt;span class="wpcf7-form-control-wrap" data-name="your-name"&gt;&lt;input size="40" maxlength="400" class="wpcf7-form-control wpcf7-text wpcf7-validates-as-required" aria-required="true" aria-invalid="false" placeholder="例：山田 太郎" value="" type="text" name="your-name" /&gt;&lt;/span&gt; &lt;/label&gt;
&lt;/p&gt;
&lt;p&gt;&lt;label&gt; メールアドレス（必須）&lt;br /&gt;
&lt;span class="wpcf7-form-control-wrap" data-name="your-email"&gt;&lt;input size="40" maxlength="400" class="wpcf7-form-control wpcf7-email wpcf7-validates-as-required wpcf7-text wpcf7-validates-as-email" aria-required="true" aria-invalid="false" placeholder="例：example@gmail.com" value="" type="email" name="your-email" /&gt;&lt;/span&gt; &lt;/label&gt;
&lt;/p&gt;
&lt;p&gt;&lt;label&gt; ご相談・お問い合わせ内容&lt;br /&gt;
&lt;span class="wpcf7-form-control-wrap" data-name="your-message"&gt;&lt;textarea cols="40" rows="10" maxlength="2000" class="wpcf7-form-control wpcf7-textarea wpcf7-validates-as-required" aria-required="true" aria-invalid="false" placeholder="例：ニュートレジャーの進度に不安があり相談したい　・定期試験前の対策ゼミについて詳しく知りたい　・受講までの流れ（体験授業や料金など）を教えてほしい　・学校の授業についていけず、個別でどんな対応が可能か相談したい" name="your-message"&gt;&lt;/textarea&gt;&lt;/span&gt;&lt;br /&gt;
&lt;input class="wpcf7-form-control wpcf7-submit has-spinner" type="submit" value="この内容で送信する" /&gt;&lt;/label&gt;
&lt;/p&gt;&lt;div class="wpcf7-response-output" aria-hidden="true"&gt;&lt;/div&gt;
&lt;/form&gt;
&lt;/div&gt;
------</t>
  </si>
  <si>
    <t>https://jukureiwa.com/tips/honka_koumin/</t>
  </si>
  <si>
    <t>以下のページは不自然なワードを使用しています。
これらを適切に自然な言葉に置き換えて下さい。
なお、本文の装飾や構造は絶対に変えないでください。
【対象ページURL】
https://jukureiwa.com/tips/honka_koumin/
【検出された不自然ワード】
- 迷い
- 乱れ
【本文】
------
&lt;h2&gt;公民の学習カリキュラム（本科：公民）&lt;/h2&gt;
&lt;p&gt;公民は「暗記が多い科目」に見えますが、入試で点が取れるかどうかは、暗記量よりも&lt;span class="blank"&gt;順番&lt;/span&gt;と&lt;span class="blank"&gt;説明できる深さ&lt;/span&gt;で決まります。用語を一問一答で覚えても、設問が「理由」「比較」「資料読み取り」になるとつまずきやすいのは、制度の目的（何のための仕組みか）が頭の中でつながっていないからです。&lt;/p&gt;
&lt;p&gt;このページは、子どもが自分で学習に使えるように、各単元を「理解→暗記→確認→演習」に分解してまとめたものです。本文中の空欄は、タップで答えが出ます。まずは答えを隠して読み、言えるかどうかで理解の完成度を判定してください。&lt;/p&gt;
&lt;h2&gt;公民の全体像（最初に作る地図）&lt;/h2&gt;
&lt;p&gt;公民は次の順番でつながっています。①憲法・人権（国が守る土台）→②政治（三権分立と国のしくみ）→③選挙（民意の反映）→④地方自治（身近な政治）→⑤財政・社会保障（お金と生活）→⑥国際社会（国と国の関係）。&lt;/p&gt;
&lt;p class="koumin-core"&gt;日本国憲法の三原則は、&lt;span class="blank"&gt;国民主権&lt;/span&gt;、&lt;span class="blank"&gt;基本的人権の尊重&lt;/span&gt;、&lt;span class="blank"&gt;平和主義&lt;/span&gt;です。公民は、どの単元でもこの三原則に戻って説明できるように学びます。&lt;/p&gt;
&lt;h2&gt;家庭で伸ばす学習サイクル（1単元15〜30分で回す）&lt;/h2&gt;
&lt;ul&gt;
&lt;li&gt;理解：この制度は「何を守る／何を決める／何を防ぐ」ためかを一文で言う。&lt;/li&gt;
&lt;li&gt;暗記：必要語句だけを覚える（全部を覚えようとしない）。&lt;/li&gt;
&lt;li&gt;確認：空欄を見て口で言う。言えない語は復習リストに戻す。&lt;/li&gt;
&lt;/ul&gt;
&lt;p&gt;公民は「ノートを増やす」より、「短く説明できるか」で完成度を判定する方が確実に伸びます。用語を見て20秒で説明できないものは、覚えたつもりでも未完成です。&lt;/p&gt;
&lt;h2&gt;① 憲法・基本的人権（公民の土台）&lt;/h2&gt;
&lt;p&gt;この単元のゴールは、用語暗記ではなく「憲法は何のためにあるか」「人権は何を守るか」を短く説明できることです。ここが固まると、政治・選挙・地方自治・財政の問題が“目的から逆算して”解けるようになります。&lt;/p&gt;
&lt;h3&gt;1) 憲法の役割（最重要の一文）&lt;/h3&gt;
&lt;p class="koumin-core"&gt;憲法は、&lt;span class="blank"&gt;国家権力&lt;/span&gt;を&lt;span class="blank"&gt;縛り&lt;/span&gt;、&lt;span class="blank"&gt;国民&lt;/span&gt;の&lt;span class="blank"&gt;権利&lt;/span&gt;を守るための&lt;span class="blank"&gt;最高法規&lt;/span&gt;です。&lt;/p&gt;
&lt;p&gt;ここが言えると、三権分立や違憲審査の意味が「ただの暗記」ではなく「なぜ必要か」に変わります。&lt;/p&gt;
&lt;h3&gt;2) 基本的人権（区分は“具体例”とセット）&lt;/h3&gt;
&lt;p&gt;区分名だけ暗記すると忘れます。必ず「具体例が1つ言える」形にします。&lt;/p&gt;
&lt;ul&gt;
&lt;li&gt;&lt;strong&gt;&lt;span class="blank"&gt;自由権&lt;/span&gt;&lt;/strong&gt;：国家からの不当な干渉を防ぐ（思想・信教・表現、職業選択、住居移転など）。&lt;/li&gt;
&lt;li&gt;&lt;strong&gt;&lt;span class="blank"&gt;平等権&lt;/span&gt;&lt;/strong&gt;：差別をしない（&lt;span class="blank"&gt;法の下の平等&lt;/span&gt;など）。&lt;/li&gt;
&lt;li&gt;&lt;strong&gt;&lt;span class="blank"&gt;社会権&lt;/span&gt;&lt;/strong&gt;：人間らしく生きるための保障（&lt;span class="blank"&gt;生存権&lt;/span&gt;、教育を受ける権利など）。&lt;/li&gt;
&lt;li&gt;&lt;strong&gt;&lt;span class="blank"&gt;参政権&lt;/span&gt;&lt;/strong&gt;：政治に参加する（選挙権・被選挙権）。&lt;/li&gt;
&lt;li&gt;&lt;strong&gt;&lt;span class="blank"&gt;請求権&lt;/span&gt;&lt;/strong&gt;：権利侵害を回復する（裁判を受ける権利、国家賠償請求など）。&lt;/li&gt;
&lt;/ul&gt;
&lt;h3&gt;3) 公共の福祉（頻出語を“使える日本語”に）&lt;/h3&gt;
&lt;p class="koumin-core"&gt;&lt;span class="blank"&gt;公共の福祉&lt;/span&gt;とは、人権同士がぶつかるときに、社会全体の利益のために一定の制限が認められる考え方です。入試で通る説明は「&lt;span class="blank"&gt;人権同士の調整&lt;/span&gt;」まで言えることです。&lt;/p&gt;
&lt;h3&gt;4) 三大義務（財政につなげる）&lt;/h3&gt;
&lt;p&gt;三大義務は&lt;span class="blank"&gt;教育&lt;/span&gt;・&lt;span class="blank"&gt;勤労&lt;/span&gt;・&lt;span class="blank"&gt;納税&lt;/span&gt;です。特に納税は、後の財政単元で「税がなぜ必要か」に直結します。&lt;/p&gt;
&lt;h3&gt;この単元の確認（口で言えるか）&lt;/h3&gt;
&lt;ul&gt;
&lt;li class="koumin-core"&gt;憲法は&lt;span class="blank"&gt;国家権力&lt;/span&gt;を縛り、国民の権利を守るための&lt;span class="blank"&gt;最高法規&lt;/span&gt;である。&lt;/li&gt;
&lt;li class="koumin-core"&gt;公共の福祉は、&lt;span class="blank"&gt;人権同士の調整&lt;/span&gt;の考え方である。&lt;/li&gt;
&lt;li class="koumin-core"&gt;生存権は&lt;span class="blank"&gt;社会権&lt;/span&gt;の一つである。&lt;/li&gt;
&lt;/ul&gt;
&lt;h2&gt;② 政治のしくみ（三権分立・国会・内閣・裁判所）&lt;/h2&gt;
&lt;p&gt;この単元のゴールは「担当の暗記」ではなく、「なぜ分けるのか」「どうやって暴走を防ぐのか」を説明できることです。つまり&lt;span class="blank"&gt;チェック機能&lt;/span&gt;まで言えれば、入試は安定します。&lt;/p&gt;
&lt;h3&gt;1) 三権分立（担当を手早く固める）&lt;/h3&gt;
&lt;p class="koumin-core"&gt;国会は&lt;span class="blank"&gt;立法権&lt;/span&gt;、内閣は&lt;span class="blank"&gt;行政権&lt;/span&gt;、裁判所は&lt;span class="blank"&gt;司法権&lt;/span&gt;を担当します。&lt;/p&gt;
&lt;h3&gt;2) “チェック機能”が得点源（ここまで必ず）&lt;/h3&gt;
&lt;ul&gt;
&lt;li&gt;国会は内閣をチェックできる（&lt;span class="blank"&gt;国政調査&lt;/span&gt;、&lt;span class="blank"&gt;内閣不信任決議&lt;/span&gt;など）。&lt;/li&gt;
&lt;li&gt;裁判所は憲法を守る（&lt;span class="blank"&gt;違憲審査&lt;/span&gt;で、法律や命令が憲法に反しないか判断する）。&lt;/li&gt;
&lt;/ul&gt;
&lt;p class="koumin-core"&gt;三権分立は、権力の&lt;span class="blank"&gt;集中&lt;/span&gt;を防ぎ、互いに&lt;span class="blank"&gt;監視&lt;/span&gt;して暴走を防ぐ仕組みです。&lt;/p&gt;
&lt;h3&gt;3) 国会（「何を決める場所か」を押さえる）&lt;/h3&gt;
&lt;p&gt;国会は法律を作るだけの場所ではありません。「国の方向」を決める重要事項を扱います。&lt;/p&gt;
&lt;ul&gt;
&lt;li&gt;法律をつくる。&lt;/li&gt;
&lt;li&gt;&lt;span class="blank"&gt;予算&lt;/span&gt;を審議して議決する（お金の使い道を決める）。&lt;/li&gt;
&lt;li&gt;&lt;span class="blank"&gt;条約&lt;/span&gt;を承認する（国の約束を認める）。&lt;/li&gt;
&lt;li&gt;内閣総理大臣を&lt;span class="blank"&gt;指名&lt;/span&gt;する。&lt;/li&gt;
&lt;/ul&gt;
&lt;p&gt;また国会は二院制（衆議院・参議院）です。二つの議院で審議することで、急な決定を防ぎ、慎重に話し合う狙いがあります。&lt;/p&gt;
&lt;h3&gt;4) 内閣（「決めたことを実行する側」）&lt;/h3&gt;
&lt;p&gt;内閣は、国会で決まった法律や予算を実行して国を動かします。外交や行政の中心です。&lt;/p&gt;
&lt;p class="koumin-core"&gt;&lt;span class="blank"&gt;議院内閣制&lt;/span&gt;とは、内閣が国会に対して連帯して責任を負う仕組みです。首相は国会が&lt;span class="blank"&gt;指名&lt;/span&gt;し、国会は内閣の責任を問えます。&lt;/p&gt;
&lt;h3&gt;5) 裁判所（「憲法を守る」役割まで）&lt;/h3&gt;
&lt;p&gt;裁判所は争いを法律に基づいて判断します。さらに、憲法を守る役割があります。&lt;/p&gt;
&lt;p class="koumin-core"&gt;&lt;span class="blank"&gt;違憲審査&lt;/span&gt;とは、法律や命令が憲法に反しないかを裁判所が判断することです。&lt;/p&gt;
&lt;h3&gt;この単元の確認（口で言えるか）&lt;/h3&gt;
&lt;ul&gt;
&lt;li class="koumin-core"&gt;国会は&lt;span class="blank"&gt;立法権&lt;/span&gt;、内閣は&lt;span class="blank"&gt;行政権&lt;/span&gt;、裁判所は&lt;span class="blank"&gt;司法権&lt;/span&gt;を担当する。&lt;/li&gt;
&lt;li class="koumin-core"&gt;三権分立は権力の&lt;span class="blank"&gt;集中&lt;/span&gt;を防ぐ仕組みである。&lt;/li&gt;
&lt;li class="koumin-core"&gt;裁判所は&lt;span class="blank"&gt;違憲審査&lt;/span&gt;を行い憲法を守る。&lt;/li&gt;
&lt;/ul&gt;
&lt;h2&gt;③ 選挙（用語→比較→資料の順で固める）&lt;/h2&gt;
&lt;p&gt;選挙は「用語」だけでなく「制度の長所短所」「民意の反映のされ方」「資料から読み取る力」が問われます。ここは二つの軸で整理するとつまずきにくくなります。軸は&lt;span class="blank"&gt;民意の反映&lt;/span&gt;と&lt;span class="blank"&gt;政治の安定&lt;/span&gt;です。&lt;/p&gt;
&lt;h3&gt;1) 選挙の四原則（短く言える形に）&lt;/h3&gt;
&lt;ul&gt;
&lt;li&gt;&lt;strong&gt;&lt;span class="blank"&gt;普通選挙&lt;/span&gt;&lt;/strong&gt;：一定年齢の国民に広く選挙権がある。&lt;/li&gt;
&lt;li&gt;&lt;strong&gt;&lt;span class="blank"&gt;平等選挙&lt;/span&gt;&lt;/strong&gt;：一人一票で価値が等しい。&lt;/li&gt;
&lt;li&gt;&lt;strong&gt;&lt;span class="blank"&gt;直接選挙&lt;/span&gt;&lt;/strong&gt;：代表者を国民が直接選ぶ。&lt;/li&gt;
&lt;li&gt;&lt;strong&gt;&lt;span class="blank"&gt;秘密選挙&lt;/span&gt;&lt;/strong&gt;：投票内容が他人に知られない。&lt;/li&gt;
&lt;/ul&gt;
&lt;h3&gt;2) 小選挙区制と比例代表制（“反映”と“安定”で覚える）&lt;/h3&gt;
&lt;ul&gt;
&lt;li class="koumin-core"&gt;&lt;span class="blank"&gt;小選挙区制&lt;/span&gt;：政治が&lt;span class="blank"&gt;安定&lt;/span&gt;しやすい一方、&lt;span class="blank"&gt;死票&lt;/span&gt;が増え、民意の反映が偏りやすい。&lt;/li&gt;
&lt;li class="koumin-core"&gt;&lt;span class="blank"&gt;比例代表制&lt;/span&gt;：民意を&lt;span class="blank"&gt;反映&lt;/span&gt;しやすい一方、連立になりやすく、政治が不安定になりやすい。&lt;/li&gt;
&lt;/ul&gt;
&lt;p&gt;「どちらが良いか」ではなく、「状況により向き不向きがある」と整理できると、比較問題で強くなります。&lt;/p&gt;
&lt;h3&gt;3) 衆議院と参議院（数字より役割で理解）&lt;/h3&gt;
&lt;p class="koumin-core"&gt;衆議院は任期&lt;span class="blank"&gt;4年&lt;/span&gt;で&lt;span class="blank"&gt;解散&lt;/span&gt;があり、民意を反映しやすい。参議院は任期&lt;span class="blank"&gt;6年&lt;/span&gt;で、&lt;span class="blank"&gt;3年&lt;/span&gt;ごとに半数改選、解散がない。短期の民意と長期の安定、という対比で覚える。&lt;/p&gt;
&lt;h3&gt;この単元の確認（口で言えるか）&lt;/h3&gt;
&lt;ul&gt;
&lt;li class="koumin-core"&gt;投票内容が他人に知られない選挙を&lt;span class="blank"&gt;秘密選挙&lt;/span&gt;という。&lt;/li&gt;
&lt;li class="koumin-core"&gt;小選挙区制は政治が&lt;span class="blank"&gt;安定&lt;/span&gt;しやすいが、&lt;span class="blank"&gt;死票&lt;/span&gt;が増えやすい。&lt;/li&gt;
&lt;li class="koumin-core"&gt;参議院は任期&lt;span class="blank"&gt;6年&lt;/span&gt;で、解散がない。&lt;/li&gt;
&lt;/ul&gt;
&lt;h2&gt;④ 地方自治（身近な政治を“参加”で理解する）&lt;/h2&gt;
&lt;p&gt;地方自治は用語が多い単元ですが、軸ははっきりしています。①住民が政治に参加できること、②国とは別に地方にも政治の主体があること。この二本が分かれば、二元代表制や財源も理解になります。&lt;/p&gt;
&lt;h3&gt;1) 住民自治と団体自治（混ぜない）&lt;/h3&gt;
&lt;p class="koumin-core"&gt;&lt;span class="blank"&gt;住民自治&lt;/span&gt;：住民が選挙などを通して地域の政治に参加すること。 &lt;span class="blank"&gt;団体自治&lt;/span&gt;：国から独立した団体として地方公共団体が自分で仕事を進めること。&lt;/p&gt;
&lt;h3&gt;2) 地方公共団体（都道府県と市町村）&lt;/h3&gt;
&lt;p class="koumin-core"&gt;&lt;span class="blank"&gt;地方公共団体&lt;/span&gt;には&lt;span class="blank"&gt;都道府県&lt;/span&gt;と&lt;span class="blank"&gt;市町村&lt;/span&gt;がある。都道府県は広域の仕事、市町村は身近な仕事、というイメージで整理する。&lt;/p&gt;
&lt;h3&gt;3) 二元代表制（首長と議会の関係）&lt;/h3&gt;
&lt;p class="koumin-core"&gt;地方自治は、首長と議会を住民がそれぞれ選ぶ&lt;span class="blank"&gt;二元代表制&lt;/span&gt;。議会は&lt;span class="blank"&gt;条例&lt;/span&gt;や予算を議決し、首長（知事・市町村長）はそれを執行する。さらに互いにチェックする仕組みがある。&lt;/p&gt;
&lt;h3&gt;4) 直接請求（“住民が動ける”がポイント）&lt;/h3&gt;
&lt;p class="koumin-core"&gt;住民が政治に直接働きかける制度を&lt;span class="blank"&gt;直接請求&lt;/span&gt;という。地方自治は「選んで終わり」ではなく、住民が動ける仕組みがある。&lt;/p&gt;
&lt;h3&gt;5) 地方財政（3つの財源を“役割”で）&lt;/h3&gt;
&lt;p class="koumin-core"&gt;地方の財源は&lt;span class="blank"&gt;地方税&lt;/span&gt;、&lt;span class="blank"&gt;地方交付税交付金&lt;/span&gt;、&lt;span class="blank"&gt;国庫支出金&lt;/span&gt;。地方交付税交付金は地域差を&lt;span class="blank"&gt;調整&lt;/span&gt;する役割がある。&lt;/p&gt;
&lt;h3&gt;この単元の確認（口で言えるか）&lt;/h3&gt;
&lt;ul&gt;
&lt;li class="koumin-core"&gt;住民が政治に参加することを&lt;span class="blank"&gt;住民自治&lt;/span&gt;という。&lt;/li&gt;
&lt;li class="koumin-core"&gt;首長と議会を住民がそれぞれ選ぶ仕組みは&lt;span class="blank"&gt;二元代表制&lt;/span&gt;である。&lt;/li&gt;
&lt;li class="koumin-core"&gt;地方のルールを&lt;span class="blank"&gt;条例&lt;/span&gt;という。&lt;/li&gt;
&lt;/ul&gt;
&lt;h2&gt;⑤ 財政・社会保障（お金の流れを一本化）&lt;/h2&gt;
&lt;p&gt;財政は「集める→使う→決める」の流れが分かると、表・グラフ・文章資料でも迷いにくくなります。暗記は分類と代表例に絞り、流れの理解を中心にします。&lt;/p&gt;
&lt;h3&gt;1) 税（分類は代表例とセット）&lt;/h3&gt;
&lt;p class="koumin-core"&gt;税は&lt;span class="blank"&gt;直接税&lt;/span&gt;（所得税など）と&lt;span class="blank"&gt;間接税&lt;/span&gt;（消費税など）に分かれる。さらに&lt;span class="blank"&gt;国税&lt;/span&gt;と&lt;span class="blank"&gt;地方税&lt;/span&gt;にも分かれる。分類名だけで終わらず、代表例が言える状態にする。&lt;/p&gt;
&lt;h3&gt;2) 予算（誰が作り、誰が決めるか）&lt;/h3&gt;
&lt;p class="koumin-core"&gt;&lt;span class="blank"&gt;予算&lt;/span&gt;は、内閣が案を作成し、&lt;span class="blank"&gt;国会&lt;/span&gt;が審議して議決する。「お金の使い道を決める」点で国会の権限が強い。&lt;/p&gt;
&lt;h3&gt;3) 社会保障（目的→制度名の順で）&lt;/h3&gt;
&lt;p class="koumin-core"&gt;&lt;span class="blank"&gt;社会保障&lt;/span&gt;は国民の生活を支える仕組み。代表例は&lt;span class="blank"&gt;年金&lt;/span&gt;・&lt;span class="blank"&gt;医療&lt;/span&gt;・&lt;span class="blank"&gt;介護&lt;/span&gt;・福祉。まず目的（生活の安定）を言えるようにしてから制度名を覚える。&lt;/p&gt;
&lt;h3&gt;この単元の確認（口で言えるか）&lt;/h3&gt;
&lt;ul&gt;
&lt;li class="koumin-core"&gt;消費税は&lt;span class="blank"&gt;間接税&lt;/span&gt;である。&lt;/li&gt;
&lt;li class="koumin-core"&gt;予算案を作成するのは&lt;span class="blank"&gt;内閣&lt;/span&gt;で、議決するのは&lt;span class="blank"&gt;国会&lt;/span&gt;である。&lt;/li&gt;
&lt;li class="koumin-core"&gt;年金・医療・介護などは&lt;span class="blank"&gt;社会保障&lt;/span&gt;に含まれる。&lt;/li&gt;
&lt;/ul&gt;
&lt;h2&gt;⑥ 国際社会（国連を中心に短時間で固める）&lt;/h2&gt;
&lt;p&gt;国際社会は細部を追いすぎると効率が落ちます。国連の仕組みを押さえ、平和維持と国際協力の頻出語を固め、最後に資料で確認する順が早いです。&lt;/p&gt;
&lt;h3&gt;1) 国連（目的と基本組織）&lt;/h3&gt;
&lt;p class="koumin-core"&gt;&lt;span class="blank"&gt;国際連合&lt;/span&gt;（国連）の目的は国際平和と安全の維持など。&lt;span class="blank"&gt;総会&lt;/span&gt;は加盟国が集まる場で、&lt;span class="blank"&gt;安全保障理事会&lt;/span&gt;は国際平和のための重要な決定を担う。&lt;/p&gt;
&lt;h3&gt;2) 安全保障理事会（拒否権まで）&lt;/h3&gt;
&lt;p class="koumin-core"&gt;安全保障理事会には&lt;span class="blank"&gt;常任理事国&lt;/span&gt;があり、特別な権限として&lt;span class="blank"&gt;拒否権&lt;/span&gt;を持つ。強い権限がある一方で、合意が難しくなることもある。&lt;/p&gt;
&lt;h3&gt;3) PKO（何をする活動かを言える）&lt;/h3&gt;
&lt;p class="koumin-core"&gt;&lt;span class="blank"&gt;PKO&lt;/span&gt;は国連の平和維持活動。停戦の監視などを通して平和を維持するための活動、と説明できる形にする。&lt;/p&gt;
&lt;h3&gt;この単元の確認（口で言えるか）&lt;/h3&gt;
&lt;ul&gt;
&lt;li class="koumin-core"&gt;国連の重要な決定を担う組織は&lt;span class="blank"&gt;安全保障理事会&lt;/span&gt;である。&lt;/li&gt;
&lt;li class="koumin-core"&gt;常任理事国が持つ特別な権限を&lt;span class="blank"&gt;拒否権&lt;/span&gt;という。&lt;/li&gt;
&lt;li class="koumin-core"&gt;国連の平和維持活動を&lt;span class="blank"&gt;PKO&lt;/span&gt;という。&lt;/li&gt;
&lt;/ul&gt;
&lt;h2&gt;資料問題の読み方（公民は「結論→根拠」で拾う）&lt;/h2&gt;
&lt;p&gt;資料問題でつまずく原因は「全部読もうとする」ことです。先に設問を見て、必要な情報だけ拾います。&lt;/p&gt;
&lt;ul&gt;
&lt;li&gt;グラフ：増減、割合、前年差をまず見る（見た目の印象で決めない）。&lt;/li&gt;
&lt;li&gt;表：比較の軸（AとBの違い）を先に決めてから読む。&lt;/li&gt;
&lt;li&gt;文章資料：主張（結論）と根拠（理由）を分けて線を引く。&lt;/li&gt;
&lt;/ul&gt;
&lt;h2&gt;総合チェック（タップで答えが出る）&lt;/h2&gt;
&lt;ol&gt;
&lt;li class="koumin-core"&gt;日本国憲法の三原則は&lt;span class="blank"&gt;国民主権&lt;/span&gt;・&lt;span class="blank"&gt;基本的人権の尊重&lt;/span&gt;・&lt;span class="blank"&gt;平和主義&lt;/span&gt;である。&lt;/li&gt;
&lt;li class="koumin-core"&gt;憲法は&lt;span class="blank"&gt;国家権力&lt;/span&gt;を縛り、国民の権利を守るための&lt;span class="blank"&gt;最高法規&lt;/span&gt;である。&lt;/li&gt;
&lt;li class="koumin-core"&gt;人権同士の衝突を調整する考え方を&lt;span class="blank"&gt;公共の福祉&lt;/span&gt;という。&lt;/li&gt;
&lt;li class="koumin-core"&gt;国会は&lt;span class="blank"&gt;立法権&lt;/span&gt;、内閣は&lt;span class="blank"&gt;行政権&lt;/span&gt;、裁判所は&lt;span class="blank"&gt;司法権&lt;/span&gt;を担当する。&lt;/li&gt;
&lt;li class="koumin-core"&gt;裁判所が憲法に反するか判断することを&lt;span class="blank"&gt;違憲審査&lt;/span&gt;という。&lt;/li&gt;
&lt;li class="koumin-core"&gt;投票内容が他人に知られない選挙を&lt;span class="blank"&gt;秘密選挙&lt;/span&gt;という。&lt;/li&gt;
&lt;li class="koumin-core"&gt;小選挙区制は政治が&lt;span class="blank"&gt;安定&lt;/span&gt;しやすいが、&lt;span class="blank"&gt;死票&lt;/span&gt;が増えやすい。&lt;/li&gt;
&lt;li class="koumin-core"&gt;地方自治の二本柱は&lt;span class="blank"&gt;住民自治&lt;/span&gt;と&lt;span class="blank"&gt;団体自治&lt;/span&gt;である。&lt;/li&gt;
&lt;li class="koumin-core"&gt;首長と議会を住民がそれぞれ選ぶ仕組みを&lt;span class="blank"&gt;二元代表制&lt;/span&gt;という。&lt;/li&gt;
&lt;li class="koumin-core"&gt;税は&lt;span class="blank"&gt;直接税&lt;/span&gt;と&lt;span class="blank"&gt;間接税&lt;/span&gt;に分かれ、消費税は間接税である。&lt;/li&gt;
&lt;li class="koumin-core"&gt;予算案を作成するのは&lt;span class="blank"&gt;内閣&lt;/span&gt;で、議決するのは&lt;span class="blank"&gt;国会&lt;/span&gt;である。&lt;/li&gt;
&lt;li class="koumin-core"&gt;国連の重要な決定を担う組織は&lt;span class="blank"&gt;安全保障理事会&lt;/span&gt;である。&lt;/li&gt;
&lt;li class="koumin-core"&gt;常任理事国が持つ特別な権限を&lt;span class="blank"&gt;拒否権&lt;/span&gt;という。&lt;/li&gt;
&lt;li class="koumin-core"&gt;国連の平和維持活動を&lt;span class="blank"&gt;PKO&lt;/span&gt;という。&lt;/li&gt;
&lt;/ol&gt;
&lt;h2&gt;【比較で整理】受験生が間違いやすい公民の重要ポイント&lt;/h2&gt;
&lt;p&gt;公民で差がつくのは、似た用語を正確に区別できているかです。以下の比較表を頭に入れておきましょう。&lt;/p&gt;
&lt;div style="overflow-x: auto; -webkit-overflow-scrolling: touch;"&gt;
&lt;table style="width: 100%; border-collapse: collapse; border: 1px solid #ccc; margin-bottom: 20px; min-width: 640px;"&gt;
&lt;thead&gt;
&lt;tr style="background-color: #f0f4f8;"&gt;
&lt;th style="border: 1px solid #ccc; padding: 10px;"&gt;比較項目&lt;/th&gt;
&lt;th style="border: 1px solid #ccc; padding: 10px;"&gt;A&lt;/th&gt;
&lt;th style="border: 1px solid #ccc; padding: 10px;"&gt;B&lt;/th&gt;
&lt;/tr&gt;
&lt;/thead&gt;
&lt;tbody&gt;
&lt;tr&gt;
&lt;td style="border: 1px solid #ccc; padding: 10px; font-weight: bold;"&gt;地方自治の原則&lt;/td&gt;
&lt;td style="border: 1px solid #ccc; padding: 10px;"&gt;&lt;strong&gt;住民自治&lt;/strong&gt;：住民が直接参加すること（民主主義の学校）&lt;/td&gt;
&lt;td style="border: 1px solid #ccc; padding: 10px;"&gt;&lt;strong&gt;団体自治&lt;/strong&gt;：国から独立して仕事を進めること（地方分権）&lt;/td&gt;
&lt;/tr&gt;
&lt;tr&gt;
&lt;td style="border: 1px solid #ccc; padding: 10px; font-weight: bold;"&gt;選挙制度&lt;/td&gt;
&lt;td style="border: 1px solid #ccc; padding: 10px;"&gt;&lt;strong&gt;小選挙区制&lt;/strong&gt;：1区から1人。政治が安定し、死票が多い。&lt;/td&gt;
&lt;td style="border: 1px solid #ccc; padding: 10px;"&gt;&lt;strong&gt;比例代表制&lt;/strong&gt;：得票に応じて議席配分。民意を反映し、小政党に有利。&lt;/td&gt;
&lt;/tr&gt;
&lt;tr&gt;
&lt;td style="border: 1px solid #ccc; padding: 10px; font-weight: bold;"&gt;裁判の種類&lt;/td&gt;
&lt;td style="border: 1px solid #ccc; padding: 10px;"&gt;&lt;strong&gt;民事裁判&lt;/strong&gt;：個人や企業間の争い。原告と被告。&lt;/td&gt;
&lt;td style="border: 1px solid #ccc; padding: 10px;"&gt;&lt;strong&gt;刑事裁判&lt;/strong&gt;：犯罪を裁く。検察官と被告人。&lt;/td&gt;
&lt;/tr&gt;
&lt;/tbody&gt;
&lt;/table&gt;
&lt;/div&gt;
&lt;h2&gt;公民の学習でよくある質問（FAQ）&lt;/h2&gt;
&lt;div style="background: #f9f9f9; padding: 20px; border-radius: 8px; border: 1px dashed #283593; margin-bottom: 30px;"&gt;
&lt;p&gt;&lt;strong&gt;Q. 歴史が終わるまで公民の勉強は待つべきですか？&lt;/strong&gt;&lt;br /&gt;
  A. 待つ必要はありません。歴史の「明治憲法」や「戦後の改革」を学んだ直後に、今の憲法の単元だけでも並行して進めると、歴史とのつながりが深く理解でき、記憶が定着しやすくなります。&lt;/p&gt;
&lt;p&gt;&lt;strong&gt;Q. ニュース（時事）と公民はどう組み合わせて覚えるのが効率的ですか？&lt;/strong&gt;&lt;br /&gt;
  A. 公民のテキストで学んだ用語が「ニュースでどう使われているか」を確認してください。例えば、選挙のニュースを見たときに「これは一票の格差の問題（平等権の侵害）にあたるのか？」と考えるだけで、入試レベルの思考力が養われます。&lt;/p&gt;
&lt;p&gt;&lt;strong&gt;Q. 憲法の条文は全部暗記すべきですか？&lt;/strong&gt;&lt;br /&gt;
  A. 全文暗記は不要です。第1条（象徴天皇）、第9条（平和主義）、第13条（個人の尊重）、第25条（生存権）など、頻出のキーワードが含まれる条文だけを「穴埋めができる」状態にすれば十分です。&lt;/p&gt;
&lt;/div&gt;
&lt;h2&gt;【練習】公民特有の資料・グラフ読み取りのコツ&lt;/h2&gt;
&lt;p&gt;例えば「所得税（直接税）」と「消費税（間接税）」の割合の変化グラフが出た場合、以下の流れで考えます。&lt;/p&gt;
&lt;ol&gt;
&lt;li&gt;&lt;strong&gt;変化の境目を見る&lt;/strong&gt;：消費税率が上がった年（例：2014年、2019年）に、税収の内訳がどう動いたか？&lt;/li&gt;
&lt;li&gt;&lt;strong&gt;逆方向の動きを探す&lt;/strong&gt;：不景気で所得税が減っているのに、消費税は減っていないなら「安定した財源」としての特徴が読み取れます。&lt;/li&gt;
&lt;/ol&gt;
&lt;p&gt;公民の資料問題は「グラフが示している事実」に、あなたが持っている「制度の知識」を重ね合わせる練習を繰り返しましょう。&lt;/p&gt;
&lt;h2&gt;まとめ&lt;/h2&gt;
&lt;p&gt;公民は、憲法（目的）→政治（仕組みとチェック）→選挙（民意の反映）→地方自治（身近な政治）→財政・社会保障（お金の流れ）→国際社会（国連中心）の順で学ぶと、短期間で点になります。暗記を増やしすぎず、短い説明が口で言えるかで完成度を判定し、資料問題では「結論→根拠」で拾う流れを徹底してください。公民を含む社会全体を得点に直結する順番で整理し、演習まで進めたい方は、本科コースの案内もご覧ください。&lt;/p&gt;
&lt;p&gt;&lt;a href="https://jukureiwa.com/honka/"&gt;本科コースの案内&lt;/a&gt;&lt;/p&gt;
&lt;p&gt;&lt;!-- 空のCTAは表示だけ乱れるので削除（必要なら下のテンプレを埋めて復活） --&gt;&lt;br /&gt;
&lt;!--
&lt;section id="veu_cta-199" class="veu_cta"&gt;
&lt;div class="cta_body"&gt;
&lt;div class="cta_body_txt image_exist"&gt;（ここに紹介文）&lt;/div&gt;
&lt;div class="cta_body_link"&gt;&lt;a class="btn btn-primary" href="https://jukureiwa.com/honka/"&gt;本科コースの案内&lt;/a&gt;&lt;/div&gt;
  &lt;/div&gt;
&lt;/section&gt;
--&gt;&lt;/p&gt;
&lt;section class="veu_cta" id="veu_cta-199"&gt;&lt;h1 class="cta_title"&gt;本科「公民の完成」≪６回完結講座≫&lt;/h1&gt;&lt;div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image_exist"&gt;公民分野は受験社会の中で最も苦手意識を持っている生徒さんの多い分野です。 また、受験社会のカリキュラムの中では一番最後に配置されていることが多いので、しっかりとした説明のないまま 急ぎ足で授業を進められることが多く、また、単純に暗記することを勧められることが多い分野でもあります。
&lt;br /&gt;
&lt;br /&gt;当塾では、地歴の知識とも絡めながら「国家の理念とその実現」「現在の統治制度の背景」を軸に、 しっかりとした理解に基づいた体系的な知識を得てもらうように指導を行っていきます。&lt;/div&gt;&lt;div class="cta_body_link"&gt;&lt;a href="https://jukureiwa.com/honka/" class="btn btn-primary btn-block btn-lg" target="_blank"&gt;開講講座：本科「公民の完成」≪６回完結講座≫&lt;/a&gt;&lt;/div&gt;&lt;/div&gt;&lt;!-- [ /.vkExUnit_cta_body ] --&gt;&lt;/section&gt;			
------</t>
  </si>
  <si>
    <t>https://jukureiwa.com/tips/rekishi-nagare/</t>
  </si>
  <si>
    <t>以下のページは不自然なワードを使用しています。
これらを適切に自然な言葉に置き換えて下さい。
なお、本文の装飾や構造は絶対に変えないでください。
【対象ページURL】
https://jukureiwa.com/tips/rekishi-nagare/
【検出された不自然ワード】
- 型
- 失点
【本文】
------
&lt;style&gt;
  .rw-wrap { max-width: 1060px; margin: 0 auto; color: #0f172a; line-height: 1.85; font-size: 16px; font-family: "Helvetica Neue", Arial, "Hiragino Kaku Gothic ProN", "Hiragino Sans", Meiryo, sans-serif; }
  .rw {
    --rw: #0d6efd; --rw-d: #052c65; --rw-m: #0b5ed7; --rw-n: #084298;
    --rw2: #e7f1ff; --rw3: #f6f9ff; --tx: #0f172a; --muted: #64748b;
    --bd: rgba(13,110,253,.25); --shadow: 0 18px 50px rgba(2,6,23,.14);
  }
  .rw a { color: var(--rw-d); text-decoration: underline; text-underline-offset: .2em; font-weight: 600; }
  .rw a:hover { opacity: .8; text-decoration: none; }&lt;/p&gt;
&lt;p&gt;  /* ヒーローエリアの修正：視認性強化 */
  .rw-hero { border-radius: 22px; overflow: hidden; box-shadow: var(--shadow); background: #fff; margin-bottom: 2.5rem; }
  .rw-band { 
    background: linear-gradient(135deg, #042452 0%, #0b5ed7 100%); /* 少し暗めにして文字を際立たせる */
    position: relative; padding: 3.5rem 2.5rem; 
  }
  .rw-kicker { letter-spacing: .12em; font-size: .85rem; color: rgba(255,255,255,.9); font-weight: 900; margin-bottom: 0.75rem; display: block; }
  .rw-title-hero { 
    font-weight: 950; letter-spacing: .01em; color: #fff; line-height: 1.35; 
    text-shadow: 0 2px 10px rgba(0,0,0,0.3); /* 文字に影をつけて背景から浮かせます */
  }
  .rw-sub { color: rgba(255,255,255,.95); font-size: 1.05rem; }
  .rw-chip { display: inline-flex; align-items: center; gap: .42rem; padding: .35rem .8rem; border-radius: 999px; border: 1px solid rgba(255,255,255,.3); background: rgba(255,255,255,.12); color: #fff; font-weight: 800; font-size: .82rem; backdrop-filter: blur(4px); }&lt;/p&gt;
&lt;p&gt;  /* コンポーネント */
  .rw-card { border: 1px solid var(--bd); border-radius: 22px; background: #fff; box-shadow: 0 10px 24px rgba(0,0,0,.04); padding: 2rem; margin-bottom: 2.5rem; }
  .rw-h2 { margin-top: 3.5rem; border-bottom: 2px solid var(--rw2); padding-bottom: 0.5rem; margin-bottom: 1.5rem; display: flex; align-items: center; justify-content: space-between; flex-wrap: wrap; gap: 1rem; }
  .rw h2 { font-size: 1.5rem; font-weight: 900; color: var(--rw-d); margin: 0; }
  .rw h3 { font-size: 1.15rem; font-weight: 800; color: var(--tx); margin-bottom: 0.75rem; }&lt;/p&gt;
&lt;p&gt;  .rw-callout { border: 1px dashed var(--rw-m); background: var(--rw3); border-radius: 18px; padding: 1.5rem; }
  .rw-rule { border: 1px solid rgba(255,255,255,.2); background: rgba(255,255,255,.1); border-radius: 18px; padding: 1.5rem; margin-top: 1.5rem; }
  .rw-badge { background: var(--rw2); color: var(--rw-d); padding: .3rem .8rem; border-radius: 999px; font-weight: 900; font-size: 0.75rem; border: 1px solid var(--bd); }
  .rw-mini { color: var(--muted); font-size: .92rem; }
  .rw-hr { border: 0; height: 1px; background: linear-gradient(90deg, transparent, var(--bd), transparent); margin: 2rem 0; }&lt;/p&gt;
&lt;p&gt;  /* 目次・ステップ */
  .rw-toc { background: #fff; border: 1px solid var(--bd); border-radius: 18px; padding: 1.5rem; }
  .rw-step { border: 1px solid var(--bd); border-radius: 18px; background: #fff; padding: 1.5rem; height: 100%; box-shadow: 0 8px 20px rgba(0,0,0,.03); }
  .rw-step .n { width: 42px; height: 42px; border-radius: 12px; background: var(--rw2); color: var(--rw-d); display: flex; align-items: center; justify-content: center; font-weight: 950; font-size: 1.1rem; flex-shrink: 0; border: 1px solid rgba(13,110,253,.2); }&lt;/p&gt;
&lt;p&gt;  /* テーブル */
  .rw-table-wrap { border-radius: 14px; overflow: hidden; border: 1px solid var(--bd); }
  .rw-table th { background: linear-gradient(180deg, var(--rw2), #fff); color: var(--rw-d); font-weight: 800; text-align: center; border-bottom: 1px solid var(--bd); padding: 0.8rem; }
  .rw-table td { padding: 0.8rem; border-bottom: 1px solid rgba(13,110,253,.05); vertical-align: top; font-size: 0.95rem; }&lt;/p&gt;
&lt;p&gt;  /* アコーディオン（初期全閉） */
  .rw-details { border: 1px solid var(--bd); border-radius: 18px; background: #fff; overflow: hidden; margin-bottom: 0.8rem; }
  .rw-details summary { cursor: pointer; list-style: none; padding: 1.1rem 1.4rem; font-weight: 900; background: linear-gradient(180deg, var(--rw3), #fff); color: var(--rw-d); position: relative; }
  .rw-details summary::-webkit-details-marker { display: none; }
  .rw-details summary::after { content: "›"; position: absolute; right: 1.4rem; font-size: 1.6rem; transition: transform 0.2s; top: 50%; transform: translateY(-55%); }
  .rw-details[open] summary::after { transform: translateY(-55%) rotate(90deg); }
  .rw-details-body { padding: 1.4rem; border-top: 1px solid rgba(13,110,253,.08); }&lt;/p&gt;
&lt;p&gt;  .btn { position: relative; z-index: 100 !important; font-weight: 700; }
  .rw-list { padding-left: 1.2rem; margin: 0; }
  .rw-list li { margin: 0.4rem 0; }
&lt;/style&gt;
&lt;div class="rw-wrap rw"&gt;
&lt;div class="mb-4"&gt;
    &lt;a class="btn btn-outline-primary btn-sm px-4" href="https://jukureiwa.com/tips/naaymi_hub/"&gt;社会の悩み一覧（ハブ）へ&lt;/a&gt;
  &lt;/div&gt;
&lt;header class="rw-hero"&gt;
&lt;div class="rw-band text-white"&gt;
&lt;div class="row g-4 align-items-center"&gt;
&lt;div class="col-12 col-lg-8"&gt;
          &lt;span class="rw-kicker"&gt;社会時代の流れがつかめず、正誤・資料・並び替えで点が揺れる状態をほどく&lt;/span&gt;&lt;/p&gt;
&lt;h1 class="rw-title-hero h2 mb-3"&gt;年号暗記から「転換点」へ｜&lt;br class="d-none d-md-block"&gt;5時代を流れで覚えて正誤に強くなる&lt;/h1&gt;
&lt;p class="rw-sub mb-4"&gt;
            社会の暗記が増えているのに、点が伸びにくいときがあります。多くは知識量ではなく、出来事が&lt;strong&gt;前後関係&lt;/strong&gt;と&lt;strong&gt;因果&lt;/strong&gt;でつながらず、似た制度や改革が&lt;strong&gt;対比&lt;/strong&gt;で区別できていないこと。ここでは&lt;strong&gt;5時代&lt;/strong&gt;を&lt;strong&gt;政治／社会／対外&lt;/strong&gt;の3軸で1枚にまとめ、&lt;strong&gt;転換点&lt;/strong&gt;から流れをつなぐ考え方を整理します。
          &lt;/p&gt;
&lt;div class="rw-rule"&gt;
&lt;div class="d-flex flex-wrap gap-2 mb-3"&gt;
              &lt;span class="rw-chip"&gt;転換点（何が変わる）&lt;/span&gt;&lt;span class="rw-chip"&gt;政治の中心&lt;/span&gt;&lt;br /&gt;
              &lt;span class="rw-chip"&gt;社会の仕組み&lt;/span&gt;&lt;span class="rw-chip"&gt;対外関係&lt;/span&gt;&lt;span class="rw-chip"&gt;対比&lt;/span&gt;
            &lt;/div&gt;
&lt;p class="mb-0 small fw-bold"&gt;5時代は用語の並びではなく、&lt;strong&gt;変化&lt;/strong&gt;でつなぐ。正誤と資料で「理由」が言える状態へ。&lt;/p&gt;
&lt;/p&gt;&lt;/div&gt;
&lt;/p&gt;&lt;/div&gt;
&lt;div class="col-12 col-lg-4"&gt;
&lt;div class="card border-0 shadow-lg p-4 bg-white rounded-4 text-dark"&gt;
            &lt;span class="rw-badge mb-3 d-inline-block"&gt;本記事のポイント&lt;/span&gt;&lt;/p&gt;
&lt;ul class="rw-list small vstack gap-2"&gt;
&lt;li&gt;年号暗記で点数が安定しない理由&lt;/li&gt;
&lt;li&gt;5時代を1枚にする「3軸」の枠組み&lt;/li&gt;
&lt;li&gt;模試の正誤に強い“流れ暗記”の作り方&lt;/li&gt;
&lt;li&gt;家庭で回す15分ルーティン&lt;/li&gt;
&lt;/ul&gt;&lt;/div&gt;
&lt;/p&gt;&lt;/div&gt;
&lt;/p&gt;&lt;/div&gt;
&lt;/p&gt;&lt;/div&gt;
&lt;div class="p-4 bg-light border-top"&gt;
&lt;div class="rw-toc"&gt;
&lt;div class="d-flex align-items-center justify-content-between flex-wrap gap-2 mb-3"&gt;
&lt;div class="fw-bold text-primary"&gt;必要なところから読み直す&lt;/div&gt;
&lt;p&gt;          &lt;span class="rw-mini"&gt;悩み→原因→解決策の順に戻れる&lt;/span&gt;
        &lt;/div&gt;
&lt;div class="d-flex flex-wrap gap-2"&gt;
          &lt;a class="btn btn-outline-primary btn-sm px-3" href="#check"&gt;状況整理&lt;/a&gt;&lt;br /&gt;
          &lt;a class="btn btn-outline-primary btn-sm px-3" href="#cause"&gt;原因の切り分け&lt;/a&gt;&lt;br /&gt;
          &lt;a class="btn btn-outline-primary btn-sm px-3" href="#sheet"&gt;1枚まとめ&lt;/a&gt;&lt;br /&gt;
          &lt;a class="btn btn-outline-primary btn-sm px-3" href="#steps"&gt;改善のステップ&lt;/a&gt;&lt;br /&gt;
          &lt;a class="btn btn-outline-primary btn-sm px-3" href="#mistake"&gt;ミス修正&lt;/a&gt;&lt;br /&gt;
          &lt;a class="btn btn-outline-primary btn-sm px-3" href="#home"&gt;家庭での学習&lt;/a&gt;&lt;br /&gt;
          &lt;a class="btn btn-outline-primary btn-sm px-3" href="#faq"&gt;FAQ&lt;/a&gt;&lt;br /&gt;
          &lt;a class="btn btn-primary btn-sm px-3" href="#next"&gt;次に読む&lt;/a&gt;
        &lt;/div&gt;
&lt;/p&gt;&lt;/div&gt;
&lt;/p&gt;&lt;/div&gt;
&lt;/header&gt;
&lt;section id="check" class="rw-card p-4 p-lg-5"&gt;
&lt;div class="rw-h2"&gt;
&lt;h2&gt;まず状況整理｜どこでつまずいているか&lt;/h2&gt;
&lt;p&gt;      &lt;span class="rw-badge"&gt;チェックリスト&lt;/span&gt;
    &lt;/div&gt;
&lt;p class="rw-mini mb-4"&gt;年号が弱いのではなく、「流れ」が捉えきれていないときに出る症状があります。該当が多いほど、暗記量より学習方法の見直しが効きやすいです。&lt;/p&gt;
&lt;div class="row g-3"&gt;
&lt;div class="col-12 col-lg-6"&gt;
&lt;div class="rw-callout h-100"&gt;
&lt;div class="fw-bold text-primary mb-2"&gt;覚えたのに失点するサイン&lt;/div&gt;
&lt;ul class="rw-list small vstack gap-2"&gt;
&lt;li&gt;年号は言えるが、前後関係が言えない&lt;/li&gt;
&lt;li&gt;正誤問題で「それっぽい」を選んで外す&lt;/li&gt;
&lt;li&gt;資料（絵・グラフ・地図）が付くと混乱する&lt;/li&gt;
&lt;li&gt;人物と出来事がバラバラで、関連づけができていない&lt;/li&gt;
&lt;/ul&gt;&lt;/div&gt;
&lt;/p&gt;&lt;/div&gt;
&lt;div class="col-12 col-lg-6"&gt;
&lt;div class="rw-callout h-100"&gt;
&lt;div class="fw-bold text-primary mb-2"&gt;流れが整うと伸びるサイン&lt;/div&gt;
&lt;ul class="rw-list small vstack gap-2"&gt;
&lt;li&gt;「なぜ起きたか」を一言で言える出来事が増える&lt;/li&gt;
&lt;li&gt;似た改革を“対比”で区別できる&lt;/li&gt;
&lt;li&gt;制度を「目的→具体例」で説明できる&lt;/li&gt;
&lt;li&gt;誤答の原因を“読み違い”か“知識の欠落”に分けられる&lt;/li&gt;
&lt;/ul&gt;&lt;/div&gt;
&lt;/p&gt;&lt;/div&gt;
&lt;/p&gt;&lt;/div&gt;
&lt;div class="rw-hr"&gt;&lt;/div&gt;
&lt;div class="alert alert-primary mb-0 rounded-4 py-3" role="alert"&gt;
      改善のコツは年号の追加ではありません。&lt;strong&gt;転換点→何が変わったか→その結果&lt;/strong&gt;という順序で、暗記を「使える形」にします。
    &lt;/div&gt;
&lt;/section&gt;
&lt;section id="cause" class="rw-card p-4 p-lg-5"&gt;
&lt;div class="rw-h2"&gt;
&lt;h2&gt;原因の切り分け｜典型パターン3つ&lt;/h2&gt;
&lt;p&gt;      &lt;span class="rw-badge"&gt;症状→原因→修正行動&lt;/span&gt;
    &lt;/div&gt;
&lt;div class="vstack gap-2"&gt;
&lt;details class="rw-details"&gt;
&lt;summary&gt;パターン1：年号と用語が“単体”で浮いている&lt;/summary&gt;
&lt;div class="rw-details-body small"&gt;
&lt;ul class="rw-list vstack gap-2"&gt;
&lt;li&gt;&lt;strong&gt;症状：&lt;/strong&gt;年号・人物は言えるのに、並び替え・正誤で落とす&lt;/li&gt;
&lt;li&gt;&lt;strong&gt;原因：&lt;/strong&gt;出来事が「前→後」とつながらず、判断の根拠が作れない&lt;/li&gt;
&lt;li&gt;&lt;strong&gt;修正：&lt;/strong&gt;年号の横に必ず&lt;strong&gt;前提（なぜ）&lt;/strong&gt;と&lt;strong&gt;結果（何が変わる）&lt;/strong&gt;を1行ずつ書く&lt;/li&gt;
&lt;/ul&gt;&lt;/div&gt;
&lt;/details&gt;
&lt;details class="rw-details"&gt;
&lt;summary&gt;パターン2：改革・制度を“名前当て”で覚えている&lt;/summary&gt;
&lt;div class="rw-details-body small"&gt;
&lt;ul class="rw-list vstack gap-2"&gt;
&lt;li&gt;&lt;strong&gt;症状：&lt;/strong&gt;似た政策（改革）が出ると混ざる／ひっかけで外す&lt;/li&gt;
&lt;li&gt;&lt;strong&gt;原因：&lt;/strong&gt;制度を「目的」抜きで暗記し、違いを整理できていない&lt;/li&gt;
&lt;li&gt;&lt;strong&gt;修正：&lt;/strong&gt;制度は&lt;strong&gt;目的→内容→対象→結果&lt;/strong&gt;の順で一文にし、似た制度と並べて差だけ確認する&lt;/li&gt;
&lt;/ul&gt;&lt;/div&gt;
&lt;/details&gt;
&lt;details class="rw-details"&gt;
&lt;summary&gt;パターン3：時代の境目（転換点）が曖昧&lt;/summary&gt;
&lt;div class="rw-details-body small"&gt;
&lt;ul class="rw-list vstack gap-2"&gt;
&lt;li&gt;&lt;strong&gt;症状：&lt;/strong&gt;「どの時代の特徴か」を外す／資料の説明ができない&lt;/li&gt;
&lt;li&gt;&lt;strong&gt;原因：&lt;/strong&gt;時代名は知っているが、「何が変わったか」が明確になっていない&lt;/li&gt;
&lt;li&gt;&lt;strong&gt;修正：&lt;/strong&gt;時代は&lt;strong&gt;政治の中心／社会の仕組み／対外関係&lt;/strong&gt;の3軸で、変化だけを拾ってつなぐ&lt;/li&gt;
&lt;/ul&gt;&lt;/div&gt;
&lt;/details&gt;&lt;/div&gt;
&lt;/section&gt;
&lt;section id="sheet" class="rw-card p-4 p-lg-5"&gt;
&lt;div class="rw-h2"&gt;
&lt;h2&gt;5つの時代を1枚にする｜「何が変わったか」まとめ&lt;/h2&gt;
&lt;p&gt;      &lt;span class="rw-badge"&gt;流れの骨組み&lt;/span&gt;
    &lt;/div&gt;
&lt;p class="mb-4"&gt;
      1枚にまとめるときは、&lt;strong&gt;政治の中心（誰が動かすか）&lt;/strong&gt;／&lt;strong&gt;社会の仕組み（どう暮らすか）&lt;/strong&gt;／&lt;strong&gt;対外関係（外とどう関わるか）&lt;/strong&gt;の3軸を土台にし、時代ごとに「変化した点」だけを足していきます。細部は骨組みに差分として乗せれば、正誤・資料の根拠が作りやすくなります。
    &lt;/p&gt;
&lt;div class="rw-callout mb-4"&gt;
&lt;div class="fw-bold text-primary mb-2"&gt;1枚づくりのルール（混乱を避ける）&lt;/div&gt;
&lt;ul class="rw-list small vstack gap-1"&gt;
&lt;li&gt;各時代は「キーワード3つまで」＋「転換点1つ」&lt;/li&gt;
&lt;li&gt;人物は&lt;strong&gt;出来事・制度とセット&lt;/strong&gt;にする（単体暗記を避ける）&lt;/li&gt;
&lt;li&gt;年号は最後に入れる（流れができてから補助として追加）&lt;/li&gt;
&lt;/ul&gt;&lt;/div&gt;
&lt;div class="rw-table-wrap"&gt;
&lt;div class="table-responsive"&gt;
&lt;table class="table table-sm align-middle mb-0"&gt;
&lt;thead&gt;
&lt;tr&gt;
&lt;th style="min-width: 100px;"&gt;時代&lt;/th&gt;
&lt;th style="min-width: 200px;"&gt;政治の中心（誰が）&lt;/th&gt;
&lt;th style="min-width: 200px;"&gt;社会の仕組み（暮らし）&lt;/th&gt;
&lt;th style="min-width: 200px;"&gt;対外関係（外との関わり）&lt;/th&gt;
&lt;/tr&gt;
&lt;/thead&gt;
&lt;tbody&gt;
&lt;tr&gt;
&lt;td class="fw-bold"&gt;古代&lt;/td&gt;
&lt;td&gt;国の形づくり／都・法の整備&lt;/td&gt;
&lt;td&gt;税・役のしくみ／仏教・文化&lt;/td&gt;
&lt;td&gt;大陸文化の影響／交流の枠組み&lt;/td&gt;
&lt;/tr&gt;
&lt;tr&gt;
&lt;td class="fw-bold"&gt;中世&lt;/td&gt;
&lt;td&gt;武士の台頭／担い手の交代&lt;/td&gt;
&lt;td&gt;武士と土地（支配）のしくみ&lt;/td&gt;
&lt;td&gt;貿易・外圧への対応（差で覚える）&lt;/td&gt;
&lt;/tr&gt;
&lt;tr&gt;
&lt;td class="fw-bold"&gt;近世&lt;/td&gt;
&lt;td&gt;幕府中心／統治の仕組みが安定&lt;/td&gt;
&lt;td&gt;町・経済の発展／文化の広がり&lt;/td&gt;
&lt;td&gt;対外政策の管理／貿易の管理&lt;/td&gt;
&lt;/tr&gt;
&lt;tr&gt;
&lt;td class="fw-bold"&gt;近代&lt;/td&gt;
&lt;td&gt;制度の作り替え（政治・社会）&lt;/td&gt;
&lt;td&gt;産業・教育の変化が加速&lt;/td&gt;
&lt;td&gt;条約・戦争・国際関係の重み&lt;/td&gt;
&lt;/tr&gt;
&lt;tr&gt;
&lt;td class="fw-bold"&gt;現代&lt;/td&gt;
&lt;td&gt;民主的な枠組み／政治参加&lt;/td&gt;
&lt;td&gt;生活・経済の変化／課題多様化&lt;/td&gt;
&lt;td&gt;国際協力・課題（環境・安全等）&lt;/td&gt;
&lt;/tr&gt;
&lt;/tbody&gt;
&lt;/table&gt;&lt;/div&gt;
&lt;/p&gt;&lt;/div&gt;
&lt;p class="rw-mini mt-3 mb-0 text-center"&gt;ここは“教科書まとめ”ではなく、判断の骨組み。細部は骨組みに乗せて、正誤で検証する。&lt;/p&gt;
&lt;/section&gt;
&lt;section id="steps" class="rw-card p-4 p-lg-5"&gt;
&lt;div class="rw-h2"&gt;
&lt;h2&gt;改善のステップ｜今日・今週・今月&lt;/h2&gt;
&lt;p&gt;      &lt;span class="rw-badge"&gt;学習計画の構成&lt;/span&gt;
    &lt;/div&gt;
&lt;div class="row g-3"&gt;
&lt;div class="col-12 col-lg-4"&gt;
&lt;div class="rw-step"&gt;
&lt;div class="d-flex align-items-center gap-3 mb-3"&gt;
&lt;div class="n"&gt;今日&lt;/div&gt;
&lt;div class="fw-bold"&gt;転換点を3つだけ決める&lt;/div&gt;
&lt;/p&gt;&lt;/div&gt;
&lt;p class="small mb-2"&gt;境目を先に明確にします。&lt;/p&gt;
&lt;ol class="small ps-3 vstack gap-1"&gt;
&lt;li&gt;担い手が変わる出来事&lt;/li&gt;
&lt;li&gt;制度が変わる出来事&lt;/li&gt;
&lt;li&gt;対外関係が変わる出来事&lt;/li&gt;
&lt;/ol&gt;&lt;/div&gt;
&lt;/p&gt;&lt;/div&gt;
&lt;div class="col-12 col-lg-4"&gt;
&lt;div class="rw-step"&gt;
&lt;div class="d-flex align-items-center gap-3 mb-3"&gt;
&lt;div class="n"&gt;今週&lt;/div&gt;
&lt;div class="fw-bold"&gt;セット暗記を作る&lt;/div&gt;
&lt;/p&gt;&lt;/div&gt;
&lt;ul class="small rw-list vstack gap-2"&gt;
&lt;li&gt;人物＋制度＋目的をセットに&lt;/li&gt;
&lt;li&gt;似た改革は並べて「差」を見る&lt;/li&gt;
&lt;li&gt;条約・戦争は「背景→結果」&lt;/li&gt;
&lt;/ul&gt;
&lt;div class="mt-3 x-small"&gt;
            &lt;a href="https://jukureiwa.com/tips/syakaianki/"&gt;社会の暗記を得点力に変える方法&lt;/a&gt;
          &lt;/div&gt;
&lt;/p&gt;&lt;/div&gt;
&lt;/p&gt;&lt;/div&gt;
&lt;div class="col-12 col-lg-4"&gt;
&lt;div class="rw-step"&gt;
&lt;div class="d-flex align-items-center gap-3 mb-3"&gt;
&lt;div class="n"&gt;今月&lt;/div&gt;
&lt;div class="fw-bold"&gt;正誤で“流れ”を検証する&lt;/div&gt;
&lt;/p&gt;&lt;/div&gt;
&lt;ul class="small rw-list vstack gap-2"&gt;
&lt;li&gt;正誤は「根拠の一文」を作る&lt;/li&gt;
&lt;li&gt;誤答を「知識/流れ」に分ける&lt;/li&gt;
&lt;li&gt;流れ不足なら前提と結果を追記&lt;/li&gt;
&lt;/ul&gt;&lt;/div&gt;
&lt;/p&gt;&lt;/div&gt;
&lt;/p&gt;&lt;/div&gt;
&lt;div class="rw-hr"&gt;&lt;/div&gt;
&lt;div class="alert alert-primary mb-0 rounded-4 py-3" role="alert"&gt;
      年号は補助。&lt;strong&gt;なぜ→何が変わる→だから&lt;/strong&gt;が言えると、正誤・並び替え・資料で安定して解けます。
    &lt;/div&gt;
&lt;/section&gt;
&lt;section id="mistake" class="rw-card p-4 p-lg-5"&gt;
&lt;div class="rw-h2"&gt;
&lt;h2&gt;よくあるミスと修正｜誤答例→直し方&lt;/h2&gt;
&lt;p&gt;      &lt;span class="rw-badge"&gt;改善アクション&lt;/span&gt;
    &lt;/div&gt;
&lt;div class="row g-3"&gt;
&lt;div class="col-12 col-lg-6"&gt;
&lt;div class="rw-callout h-100 bg-white shadow-none border-light"&gt;
&lt;div class="fw-bold text-danger mb-2"&gt;誤答例1：年号は合うのに並び替えで落とす&lt;/div&gt;
&lt;p class="small mb-2"&gt;&lt;strong&gt;原因：&lt;/strong&gt;年号をバラバラに覚え、つながりがない。&lt;/p&gt;
&lt;p class="small mb-0"&gt;&lt;strong&gt;直し方：&lt;/strong&gt;「前提（なぜ）」「結果（何が変わる）」を足し、つながりで判断する。&lt;/p&gt;
&lt;/p&gt;&lt;/div&gt;
&lt;/p&gt;&lt;/div&gt;
&lt;div class="col-12 col-lg-6"&gt;
&lt;div class="rw-callout h-100 bg-white shadow-none border-light"&gt;
&lt;div class="fw-bold text-danger mb-2"&gt;誤答例2：正誤問題で“それっぽい”を選ぶ&lt;/div&gt;
&lt;p class="small mb-2"&gt;&lt;strong&gt;原因：&lt;/strong&gt;単語の印象で判断し、根拠が作れていない。&lt;/p&gt;
&lt;p class="small mb-0"&gt;&lt;strong&gt;直し方：&lt;/strong&gt;「主語→制度/出来事→結果」で一文を作って確認する。&lt;/p&gt;
&lt;/p&gt;&lt;/div&gt;
&lt;/p&gt;&lt;/div&gt;
&lt;div class="col-12"&gt;
&lt;div class="rw-callout bg-white shadow-none border-light"&gt;
&lt;div class="fw-bold text-danger mb-2"&gt;誤答例3：似た改革・政策が混ざる&lt;/div&gt;
&lt;p class="small mb-2"&gt;&lt;strong&gt;原因：&lt;/strong&gt;名前の暗記で終わり、「目的」と「対象」が曖昧。&lt;/p&gt;
&lt;p class="small mb-0"&gt;&lt;strong&gt;直し方：&lt;/strong&gt;&lt;strong&gt;目的→内容→対象→結果&lt;/strong&gt;で整理し、似た制度との“差”だけ覚える。&lt;/p&gt;
&lt;/p&gt;&lt;/div&gt;
&lt;/p&gt;&lt;/div&gt;
&lt;/p&gt;&lt;/div&gt;
&lt;div class="mt-4 p-3 bg-light rounded-4 small text-center"&gt;
      流れが作れたら、基礎整理で「差分」を正しく乗せる。&lt;br /&gt;
      &lt;a class="fw-bold text-primary" href="https://jukureiwa.com/tips/honka_rekishi/"&gt;歴史の基礎を“流れ中心”で整理する&lt;/a&gt;
    &lt;/div&gt;
&lt;/section&gt;
&lt;section id="home" class="rw-card p-4 p-lg-5"&gt;
&lt;div class="rw-h2"&gt;
&lt;h2&gt;家庭での学習サイクル｜週の計画／声かけ&lt;/h2&gt;
&lt;p&gt;      &lt;span class="rw-badge"&gt;15分ルーティン&lt;/span&gt;
    &lt;/div&gt;
&lt;div class="row g-3 mb-4"&gt;
&lt;div class="col-12 col-lg-6"&gt;
&lt;div class="rw-callout h-100"&gt;
&lt;div class="fw-bold text-primary mb-2"&gt;1回15分の学習パターン（流れ暗記）&lt;/div&gt;
&lt;ul class="rw-list small vstack gap-2"&gt;
&lt;li&gt;5分：転換点を1つ選び、前提（なぜ）を言う&lt;/li&gt;
&lt;li&gt;7分：結果（変化）を言い、関連語を2つ足す&lt;/li&gt;
&lt;li&gt;3分：翌日用に「なぜ→変化→だから」を1行メモ&lt;/li&gt;
&lt;/ul&gt;&lt;/div&gt;
&lt;/p&gt;&lt;/div&gt;
&lt;div class="col-12 col-lg-6"&gt;
&lt;div class="rw-callout h-100"&gt;
&lt;div class="fw-bold text-primary mb-2"&gt;丸つけ基準とミスノート&lt;/div&gt;
&lt;ul class="rw-list small vstack gap-2"&gt;
&lt;li&gt;丸つけ：正誤より&lt;strong&gt;根拠の一文&lt;/strong&gt;を重視&lt;/li&gt;
&lt;li&gt;ミスノート：①原因（流れ/知識） ②不足（前提/結果） ③修正&lt;/li&gt;
&lt;li&gt;翌日：メモなしで一文が言えるかを1問確認&lt;/li&gt;
&lt;/ul&gt;&lt;/div&gt;
&lt;/p&gt;&lt;/div&gt;
&lt;/p&gt;&lt;/div&gt;
&lt;div class="alert alert-info mb-0 rounded-4 py-3" role="alert"&gt;
      声かけは「覚えた？」より「&lt;strong&gt;なぜそうなった？&lt;/strong&gt;」「&lt;strong&gt;その結果、何が変わった？&lt;/strong&gt;」の2つが効きやすい。
    &lt;/div&gt;
&lt;/section&gt;
&lt;section id="faq" class="rw-card p-4 p-lg-5"&gt;
&lt;div class="rw-h2"&gt;
&lt;h2&gt;FAQ&lt;/h2&gt;
&lt;p&gt;      &lt;span class="rw-badge"&gt;よくある確認&lt;/span&gt;
    &lt;/div&gt;
&lt;div class="vstack gap-2"&gt;
&lt;details class="rw-details"&gt;
&lt;summary&gt;Q. 年号は覚えなくていい？&lt;/summary&gt;
&lt;div class="rw-details-body small text-muted"&gt;A. 年号は必要ですが、先に流れを作ると効率が上がります。転換点を「なぜ→変化→だから」で言えてから、補助として年号を乗せるのがスムーズです。&lt;/div&gt;
&lt;/details&gt;
&lt;details class="rw-details"&gt;
&lt;summary&gt;Q. 5時代の区切りが曖昧になる&lt;/summary&gt;
&lt;div class="rw-details-body small text-muted"&gt;A. 時代名より、境目で「担い手／制度／対外関係」のどれが変わったかで明確にすると安定します。&lt;/div&gt;
&lt;/details&gt;
&lt;details class="rw-details"&gt;
&lt;summary&gt;Q. 正誤問題が苦手で当てずっぽうになる&lt;/summary&gt;
&lt;div class="rw-details-body small text-muted"&gt;A. 選択肢を読んだら「主語→出来事/制度→結果」を一文にし、根拠が作れないものは飛ばして消去法に回します。&lt;/div&gt;
&lt;/details&gt;
&lt;details class="rw-details"&gt;
&lt;summary&gt;Q. 人物が多すぎて覚えられない&lt;/summary&gt;
&lt;div class="rw-details-body small text-muted"&gt;A. 人物は単体で暗記せず、制度・目的・結果とセットにし、似た人物（改革）が出たら“差”だけ意識しましょう。&lt;/div&gt;
&lt;/details&gt;
&lt;details class="rw-details"&gt;
&lt;summary&gt;Q. 家で何を見ればいいか分からない&lt;/summary&gt;
&lt;div class="rw-details-body small text-muted"&gt;A. まずは「転換点3つ」だけで十分です。各転換点に前提（なぜ）と結果（変化）を1行ずつ足し、翌日に再現する準備をしましょう。&lt;/div&gt;
&lt;/details&gt;&lt;/div&gt;
&lt;/section&gt;
&lt;footer id="next" class="rw-card p-4 p-lg-5 bg-light border-0"&gt;
&lt;h2 class="h4 fw-bold mb-4 text-center"&gt;次に読む｜判断力を広げる&lt;/h2&gt;
&lt;div class="row g-3"&gt;
&lt;div class="col-12 col-lg-6"&gt;
&lt;div class="bg-white p-4 rounded-4 shadow-sm h-100"&gt;
&lt;h3 class="h6 fw-bold text-primary mb-2"&gt;今の詰まり方を切り分ける&lt;/h3&gt;
&lt;p class="x-small text-muted mb-3"&gt;地形図・地理配分・暗記・資料のどこに原因があるかを整理する入口。&lt;/p&gt;
&lt;p&gt;          &lt;a class="btn btn-outline-primary btn-sm w-100 fw-bold" href="https://jukureiwa.com/tips/naaymi_hub/"&gt;社会の悩み別整理を見る&lt;/a&gt;
        &lt;/div&gt;
&lt;/p&gt;&lt;/div&gt;
&lt;div class="col-12 col-lg-6"&gt;
&lt;div class="bg-white p-4 rounded-4 shadow-sm h-100"&gt;
&lt;h3 class="h6 fw-bold text-primary mb-2"&gt;地理の判断軸を揃える&lt;/h3&gt;
&lt;p class="x-small text-muted mb-3"&gt;単独で覚えようとせず、資料問題全体の見方を揃えてつまずきを減らす。&lt;/p&gt;
&lt;p&gt;          &lt;a class="btn btn-primary btn-sm w-100 fw-bold" href="https://jukureiwa.com/tips/honka_chiri/"&gt;地理の基礎整理へ&lt;/a&gt;
        &lt;/div&gt;
&lt;/p&gt;&lt;/div&gt;
&lt;/p&gt;&lt;/div&gt;
&lt;div class="d-grid mt-4 gap-2"&gt;
      &lt;a class="btn btn-primary btn-lg fw-bold" href="https://jukureiwa.com/kouza/"&gt;講座一覧を見る&lt;/a&gt;
    &lt;/div&gt;
&lt;/footer&gt;
&lt;/div&gt;
&lt;section class="veu_cta" id="veu_cta-361"&gt;&lt;h1 class="cta_title"&gt;コラム&lt;/h1&gt;&lt;div class="cta_body"&gt;&lt;div class="cta_body_image cta_body_image_right"&gt;&lt;a href="https://jukureiwa.com/ct/%e3%82%b3%e3%83%a9%e3%83%a0/" target="_blank"&gt;&lt;img width="512" height="512" src="https://jukureiwa.com/wp-content/uploads/2019/06/cropped-END_tate_ver2.jpg" class="attachment-large size-large" alt="" srcset="https://jukureiwa.com/wp-content/uploads/2019/06/cropped-END_tate_ver2.jpg 512w, https://jukureiwa.com/wp-content/uploads/2019/06/cropped-END_tate_ver2-150x150.jpg 150w, https://jukureiwa.com/wp-content/uploads/2019/06/cropped-END_tate_ver2-300x300.jpg 300w, https://jukureiwa.com/wp-content/uploads/2019/06/cropped-END_tate_ver2-270x270.jpg 270w, https://jukureiwa.com/wp-content/uploads/2019/06/cropped-END_tate_ver2-192x192.jpg 192w, https://jukureiwa.com/wp-content/uploads/2019/06/cropped-END_tate_ver2-180x180.jpg 180w, https://jukureiwa.com/wp-content/uploads/2019/06/cropped-END_tate_ver2-32x32.jpg 32w" sizes="(max-width: 512px) 100vw, 512px" /&gt;&lt;/a&gt;&lt;/div&gt;&lt;div class="cta_body_txt image_exist"&gt;中学受験の社会科対策を専門にサポートし、遅れたスタートや知識整理の難しさを解決し、考える社会への興味を育て、社会人としての成長をサポートします。&lt;/div&gt;&lt;div class="cta_body_link"&gt;&lt;a href="https://jukureiwa.com/ct/%e3%82%b3%e3%83%a9%e3%83%a0/" class="btn btn-primary btn-block btn-lg" target="_blank"&gt;コラム：中学受験社会&lt;/a&gt;&lt;/div&gt;&lt;/div&gt;&lt;!-- [ /.vkExUnit_cta_body ] --&gt;&lt;/section&gt;			
------</t>
  </si>
  <si>
    <t>https://jukureiwa.com/tips/syakai-test-naoshi/</t>
  </si>
  <si>
    <t>以下のページは不自然なワードを使用しています。
これらを適切に自然な言葉に置き換えて下さい。
なお、本文の装飾や構造は絶対に変えないでください。
【対象ページURL】
https://jukureiwa.com/tips/syakai-test-naoshi/
【検出された不自然ワード】
- 型
- 網羅
【本文】
------
&lt;p&gt;&lt;a class="btn btn-outline-primary btn-sm" href="https://jukureiwa.com/tips/naaymi_hub/"&gt;社会の悩み一覧（ハブ）へ&lt;/a&gt;&lt;/p&gt;
&lt;div class="reiwa-container pb-5" style="font-family: 'Helvetica Neue', Arial, 'Hiragino Kaku Gothic ProN', 'Hiragino Sans', Meiryo, sans-serif; color: #333; line-height: 1.8;"&gt;
&lt;div class="intro-section mb-5"&gt;
&lt;p class="lead" style="font-size: 1.25rem; color: #444;"&gt;返却されたテストの解答欄を見て、「次は頑張ろう」とだけ声をかけていませんか？&lt;/p&gt;
&lt;p&gt;社会の偏差値が伸び悩む受験生に共通しているのが、テスト直しのやり方を間違えていることです。間違えた問題をただ赤ペンで書き写したり、もう一度一から解き直したりするだけの「作業」は、残念ながら次のテストの点数には結びつきません。&lt;/p&gt;
&lt;p&gt;入試に向けたテスト直しにおいて重要なのは、正解を覚えることではなく、&lt;strong&gt;「なぜ得点を逃したのか」という原因の仕分け&lt;/strong&gt;です。社会は暗記量だけでなく、資料の読み取り、設問の意図の理解、そして正確な知識の引き出しという、複数のプロセスが絡み合っています。どこでボタンを掛け違えたのかを特定しない限り、同じミスは何度でも繰り返されます。&lt;/p&gt;
&lt;div class="card border-0 shadow-sm mt-4" style="background-color: #f0f7ff; border-left: 5px solid #003366 !important;"&gt;
&lt;div class="card-body p-4 text-dark"&gt;
&lt;h4 class="h6 fw-bold mb-3" style="color: #003366;"&gt;&lt;i class="bi bi-clipboard-check-fill me-2 text-dark"&gt;&lt;/i&gt;テスト直しの質を変えるポイント&lt;/h4&gt;
&lt;ul class="list-unstyled mb-0 small vstack gap-2 text-dark"&gt;
&lt;li class="d-flex align-items-start"&gt;&lt;i class="bi bi-check2-circle text-primary me-2 fw-bold"&gt;&lt;/i&gt;&lt;br /&gt;
ミスの原因を4つのタイプに分類し、修正の優先順位をつける&lt;/li&gt;
&lt;li class="d-flex align-items-start"&gt;&lt;i class="bi bi-check2-circle text-primary me-2 fw-bold"&gt;&lt;/i&gt;&lt;br /&gt;
「知識不足」と「読み取りミス」で、直しの作業を明確に分ける&lt;/li&gt;
&lt;li class="d-flex align-items-start"&gt;&lt;i class="bi bi-check2-circle text-primary me-2 fw-bold"&gt;&lt;/i&gt;&lt;br /&gt;
地理・歴史・公民の分野別、ミスの傾向に応じた改善のステップ&lt;/li&gt;
&lt;li class="d-flex align-items-start"&gt;&lt;i class="bi bi-check2-circle text-primary me-2 fw-bold"&gt;&lt;/i&gt;&lt;br /&gt;
家庭で15分あればできる「丸付け基準」の見直し法&lt;/li&gt;
&lt;/ul&gt;
&lt;/div&gt;
&lt;/div&gt;
&lt;/div&gt;
&lt;section class="mb-5 shadow-sm p-4 rounded bg-white border-top border-primary border-5" style="border-top-color: #003366 !important;"&gt;
&lt;h2 class="h4 fw-bold mb-4 pb-2 border-bottom text-dark" style="color: #003366;"&gt;まず状況整理：お子様の間違いはどの段階で起きたか？&lt;/h2&gt;
&lt;p&gt;テスト直しを始める前に、まずは間違えた問題の「感触」を本人に確認しましょう。以下のチェック項目のうち、どこに該当するかで、打つべき対策が180度変わります。&lt;/p&gt;
&lt;div class="row g-3 text-dark"&gt;
&lt;div class="col-md-6"&gt;
&lt;div class="p-3 border rounded h-100 bg-light shadow-sm"&gt;
&lt;h3 class="h6 fw-bold mb-2 text-dark"&gt;&lt;i class="bi bi-question-diamond me-2 text-dark"&gt;&lt;/i&gt;「そもそも知らない」問題&lt;/h3&gt;
&lt;p class="small text-muted mb-0"&gt;用語自体を全く見たことがない、あるいは漢字が思い出せなかった。これはインプットの網羅性に穴があるサインです。&lt;/p&gt;
&lt;/div&gt;
&lt;/div&gt;
&lt;div class="col-md-6"&gt;
&lt;div class="p-3 border rounded h-100 bg-light shadow-sm"&gt;
&lt;h3 class="h6 fw-bold mb-2 text-dark"&gt;&lt;i class="bi bi-search me-2 text-dark"&gt;&lt;/i&gt;「知っているのに選べない」問題&lt;/h3&gt;
&lt;p class="small text-muted mb-0"&gt;用語は知っているが、資料（グラフ・地図）や時代背景と結びつかなかった。知識の分類が整理されていません。&lt;/p&gt;
&lt;/div&gt;
&lt;/div&gt;
&lt;div class="col-md-12"&gt;
&lt;div class="p-3 border rounded bg-white border-primary text-dark" style="border-style: dashed !important;"&gt;
&lt;p class="fw-bold mb-0 text-center small text-dark"&gt;&lt;i class="bi bi-activity me-2 text-dark"&gt;&lt;/i&gt;&lt;br /&gt;
お子様が「次はもっと集中する」と言うときは、原因が特定できていない証拠です。&lt;/p&gt;
&lt;/div&gt;
&lt;/div&gt;
&lt;/div&gt;
&lt;/section&gt;
&lt;section class="mb-5 text-dark"&gt;
&lt;h2 class="h4 fw-bold p-3 mb-4 shadow-sm text-white" style="background-color: #003366; border-radius: 5px;"&gt;原因の切り分け：ミスの傾向を4つに分類する&lt;/h2&gt;
&lt;p&gt;社会の間違いは、精神論ではなく「技術的なミス」に分解できます。答案を以下の4つに仕分けすることから始めてください。&lt;/p&gt;
&lt;details class="mb-3 border rounded shadow-sm overflow-hidden" style="border-color: #003366 !important;"&gt;
&lt;summary class="p-3 fw-bold bg-white d-flex justify-content-between align-items-center text-dark" style="cursor: pointer; list-style: none;"&gt;1. 知識不足タイプ（インプットの欠落）&lt;br /&gt;
&lt;i class="bi bi-chevron-down text-dark"&gt;&lt;/i&gt;&lt;/summary&gt;
&lt;div class="p-3 bg-light border-top border-primary small text-dark"&gt;用語を一度も目にしていない、あるいは覚えるべき優先順位を間違えていた場合です。この場合、「直し」で必要なのは用語単体ではなく、周辺の関連用語（セット語）を含めた再暗記です。&lt;/div&gt;
&lt;/details&gt;
&lt;details class="mb-3 border rounded shadow-sm overflow-hidden" style="border-color: #003366 !important;"&gt;
&lt;summary class="p-3 fw-bold bg-white d-flex justify-content-between align-items-center text-dark" style="cursor: pointer; list-style: none;"&gt;2. 資料・読み取り不足タイプ（情報の照合ミス）&lt;br /&gt;
&lt;i class="bi bi-chevron-down text-dark"&gt;&lt;/i&gt;&lt;/summary&gt;
&lt;div class="p-3 bg-light border-top border-primary small text-dark"&gt;雨温図の数値、地図の位置、歴史史料のキーワードなど、問題文にある「ヒント」を読み飛ばしている状態です。知識はあっても、「このヒントがあればこの知識を出す」という引き出しの回路が切れています。&lt;/div&gt;
&lt;/details&gt;
&lt;details class="mb-3 border rounded shadow-sm overflow-hidden" style="border-color: #003366 !important;"&gt;
&lt;summary class="p-3 fw-bold bg-white d-flex justify-content-between align-items-center text-dark" style="cursor: pointer; list-style: none;"&gt;3. 設問処理・論理タイプ（アウトプットの誤作動）&lt;br /&gt;
&lt;i class="bi bi-chevron-down text-dark"&gt;&lt;/i&gt;&lt;/summary&gt;
&lt;div class="p-3 bg-light border-top border-primary small text-dark"&gt;「正しいものを選べ」を「誤っているもの」と読み違えたり、記述問題で求められている条件を無視したりするパターンです。知識以前の解き方のルールに問題があります。&lt;/div&gt;
&lt;/details&gt;
&lt;details class="mb-3 border rounded shadow-sm overflow-hidden" style="border-color: #003366 !important;"&gt;
&lt;summary class="p-3 fw-bold bg-white d-flex justify-content-between align-items-center text-dark" style="cursor: pointer; list-style: none;"&gt;4. ケアレスミスタイプ（正確性の欠如）&lt;br /&gt;
&lt;i class="bi bi-chevron-down text-dark"&gt;&lt;/i&gt;&lt;/summary&gt;
&lt;div class="p-3 bg-light border-top border-primary small text-dark"&gt;漢字の書き間違い、記号の書き間違えなど。「わかっていたのに」で済ませず、本番を想定した精度向上の訓練が必要です。&lt;/div&gt;
&lt;/details&gt;
&lt;/section&gt;
&lt;section class="mb-5 shadow-sm p-4 rounded bg-white border-top border-primary border-5" style="border-top-color: #003366 !important;"&gt;
&lt;h2 class="h4 fw-bold mb-4 text-dark" style="color: #003366;"&gt;改善へのステップ：「全解き直し」を卒業する3つの流れ&lt;/h2&gt;
&lt;p&gt;偏差値を引き戻すためには、効率的な復習が不可欠です。以下の流れで、次回のテストでの「同じようなミス」をゼロに近づけましょう。&lt;/p&gt;
&lt;div class="vstack gap-4 mt-4 text-dark"&gt;
&lt;div class="d-flex align-items-start border-start border-5 border-primary ps-3"&gt;
&lt;div class="me-3"&gt;&lt;span class="badge bg-primary rounded-pill px-3 py-2"&gt;Step 1&lt;/span&gt;&lt;/div&gt;
&lt;div&gt;
&lt;h3 class="h6 fw-bold mb-1 text-dark" style="color: #003366;"&gt;ミスの種類を答案に書き込む（即日）&lt;/h3&gt;
&lt;p class="small mb-0"&gt;間違えた問題の横に記号を振るだけで、自分の弱点が「知識」なのか「問題の読み方」なのかを客観視できます。&lt;/p&gt;
&lt;/div&gt;
&lt;/div&gt;
&lt;div class="d-flex align-items-start border-start border-5 border-primary ps-3"&gt;
&lt;div class="me-3"&gt;&lt;span class="badge bg-primary rounded-pill px-3 py-2"&gt;Step 2&lt;/span&gt;&lt;/div&gt;
&lt;div&gt;
&lt;h3 class="h6 fw-bold mb-1 text-dark" style="color: #003366;"&gt;タイプ別の「個別トレーニング」（1週間以内）&lt;/h3&gt;
&lt;p class="small mb-0"&gt;「読み取り」なら解説の根拠に◯をつける。「知識」なら該当単元を読み直す。タイプによって作業を変えるのが時短のコツです。&lt;/p&gt;
&lt;/div&gt;
&lt;/div&gt;
&lt;div class="d-flex align-items-start border-start border-5 border-primary ps-3"&gt;
&lt;div class="me-3"&gt;&lt;span class="badge bg-primary rounded-pill px-3 py-2"&gt;Step 3&lt;/span&gt;&lt;/div&gt;
&lt;div&gt;
&lt;h3 class="h6 fw-bold mb-1 text-dark" style="color: #003366;"&gt;「類題」で再確認する（1ヶ月以内）&lt;/h3&gt;
&lt;p class="small mb-0"&gt;直したはずの問題が本当に解けるか、別の問題集の似た形式で1題だけ解いてみます。これが定着の最終チェックです。&lt;/p&gt;
&lt;/div&gt;
&lt;/div&gt;
&lt;/div&gt;
&lt;/section&gt;
&lt;section class="mb-5 text-dark"&gt;
&lt;h2 class="h4 fw-bold p-3 mb-4 shadow-sm text-white" style="background-color: #003366; border-radius: 5px;"&gt;よくあるミスと修正：分野別の「直しの落とし穴」&lt;/h2&gt;
&lt;div class="table-responsive shadow-sm rounded"&gt;
&lt;table class="table table-bordered align-middle mb-0 text-dark" style="border-color: #dee2e6;"&gt;
&lt;thead style="background-color: #f0f7ff; color: #003366;"&gt;
&lt;tr class="text-center small"&gt;
&lt;th style="width: 20%;"&gt;分野&lt;/th&gt;
&lt;th style="width: 35%;"&gt;典型的な症状&lt;/th&gt;
&lt;th style="width: 45%;"&gt;修正行動（直しの作業）&lt;/th&gt;
&lt;/tr&gt;
&lt;/thead&gt;
&lt;tbody class="small"&gt;
&lt;tr&gt;
&lt;th class="text-center" style="color: #003366;" scope="row"&gt;地理&lt;/th&gt;
&lt;td&gt;&lt;strong&gt;雨温図・資料の「根拠」読み飛ばし&lt;/strong&gt;&lt;/td&gt;
&lt;td&gt;&lt;strong&gt;解説にある正解の根拠（単語・数値）に、問題用紙上でラインを引く。&lt;/strong&gt;&lt;/td&gt;
&lt;/tr&gt;
&lt;tr&gt;
&lt;th class="text-center" style="color: #003366;" scope="row"&gt;歴史&lt;/th&gt;
&lt;td&gt;&lt;strong&gt;年代の前後関係が曖昧&lt;/strong&gt;&lt;/td&gt;
&lt;td&gt;&lt;strong&gt;年号暗記ではなく、背景と結果を「矢印」でつないだ因果関係図をノートに再現する。&lt;/strong&gt;&lt;/td&gt;
&lt;/tr&gt;
&lt;tr&gt;
&lt;th class="text-center" style="color: #003366;" scope="row"&gt;公民&lt;/th&gt;
&lt;td&gt;&lt;strong&gt;用語の定義をふんわり捉えている&lt;/strong&gt;&lt;/td&gt;
&lt;td&gt;&lt;strong&gt;単に名前を書くのではなく、「この制度は〇〇のためにある」という目的を一文添える。&lt;/strong&gt;&lt;/td&gt;
&lt;/tr&gt;
&lt;/tbody&gt;
&lt;/table&gt;
&lt;/div&gt;
&lt;/section&gt;
&lt;section class="mb-5 border border-primary border-2 p-4 rounded bg-white shadow-sm text-dark"&gt;
&lt;h2 class="h4 fw-bold mb-4 pb-2 border-bottom text-dark" style="color: #003366;"&gt;家庭での進め方：15分で終わる「親のチェック」&lt;/h2&gt;
&lt;p&gt;忙しいご家庭でも、お子様のテスト直しが「作業」になっていないかを短時間で確認できる仕組みを作りましょう。&lt;/p&gt;
&lt;div class="row g-4 mt-1 text-dark"&gt;
&lt;div class="col-md-7"&gt;
&lt;h3 class="h6 fw-bold text-dark" style="color: #003366;"&gt;&lt;i class="bi bi-check-all me-2 text-dark"&gt;&lt;/i&gt; 直しの質を担保する3つの確認&lt;/h3&gt;
&lt;ul class="small vstack gap-2 mt-3 p-0" style="list-style: none;"&gt;
&lt;li class="p-2 border-bottom border-light"&gt;&lt;strong&gt;3分：&lt;/strong&gt;答案に「ミスの種類」を示す記号が全ての問題に振られているか確認。&lt;/li&gt;
&lt;li class="p-2 border-bottom border-light"&gt;&lt;strong&gt;7分：&lt;/strong&gt;読み取りミスの問題に「根拠の◯」がついているか確認。&lt;/li&gt;
&lt;li class="p-2 border-bottom border-light"&gt;&lt;strong&gt;5分：&lt;/strong&gt;ミスノートが「正解」だけでなく「次への対策」になっているか確認。&lt;/li&gt;
&lt;/ul&gt;
&lt;/div&gt;
&lt;div class="col-md-5"&gt;
&lt;div class="p-3 bg-light rounded border border-primary h-100"&gt;
&lt;h3 class="h6 fw-bold mb-3 text-dark" style="color: #003366;"&gt;&lt;i class="bi bi-chat-dots me-2 text-dark"&gt;&lt;/i&gt; 効果的な声かけ&lt;/h3&gt;
&lt;p class="small text-muted mb-2"&gt;「次はミスしないで」ではなく、直しの質を褒めます。&lt;/p&gt;
&lt;div class="bg-white p-2 rounded small border-start border-primary border-4 mb-2 shadow-sm"&gt;「この問題の『根拠』、ちゃんと見つけられたね」&lt;/div&gt;
&lt;div class="bg-white p-2 rounded small border-start border-primary border-4 shadow-sm"&gt;「得点を逃した理由を分けたから、やるべきことがハッキリしたね」&lt;/div&gt;
&lt;/div&gt;
&lt;/div&gt;
&lt;/div&gt;
&lt;/section&gt;
&lt;section class="mb-5 text-dark"&gt;
&lt;h2 class="h4 fw-bold p-3 mb-4 shadow-sm text-white" style="background-color: #003366; border-radius: 5px;"&gt;FAQ：社会のテスト直しに関するよくある悩み&lt;/h2&gt;
&lt;div class="vstack gap-3 text-dark"&gt;
&lt;details class="p-3 border rounded shadow-sm bg-white text-dark"&gt;
&lt;summary class="fw-bold text-dark" style="cursor: pointer; list-style: none;"&gt;&lt;i class="bi bi-question-circle me-2 text-dark"&gt;&lt;/i&gt;Q. 全ての問題を解き直すべきでしょうか？&lt;/summary&gt;
&lt;p class="small mb-0 mt-3 border-start border-3 ps-3 text-dark" style="color: #495057;"&gt;A. 不要です。正答率が極端に低い難問よりも、自分が「解けるはずだったのに落とした」問題を優先してください。社会は「取れるべき点を確実に取る」ことが偏差値アップの近道です。&lt;/p&gt;
&lt;/details&gt;
&lt;details class="p-3 border rounded shadow-sm bg-white text-dark"&gt;
&lt;summary class="fw-bold text-dark" style="cursor: pointer; list-style: none;"&gt;&lt;i class="bi bi-question-circle me-2 text-dark"&gt;&lt;/i&gt;Q. ミスノートはきれいに作るべきですか？&lt;/summary&gt;
&lt;p class="small mb-0 mt-3 border-start border-3 ps-3 text-dark" style="color: #495057;"&gt;A. 不要です。きれいに作ることよりも「後で見返すこと」を優先しましょう。問題をコピーして貼り、横に「ミスの原因」と「次への対策」を1行添えるだけで十分です。&lt;/p&gt;
&lt;/details&gt;
&lt;/div&gt;
&lt;/section&gt;
&lt;section class="mb-5 py-5 border-top text-center text-dark"&gt;
&lt;h2 class="h4 fw-bold mb-5" style="color: #003366;"&gt;さらにテストの得点力を高めるために&lt;/h2&gt;
&lt;div class="row row-cols-1 row-cols-md-2 g-4 text-start"&gt;
&lt;div class="col"&gt;
&lt;div class="card h-100 shadow-sm border-0"&gt;
&lt;div class="card-body py-4"&gt;
&lt;p&gt;&lt;span class="badge bg-white text-primary border border-primary mb-2"&gt;判断の前に&lt;/span&gt;&lt;/p&gt;
&lt;h3 class="h6 fw-bold text-dark mb-1"&gt;&lt;a class="text-decoration-none" href="https://jukureiwa.com/tips/naaymi_hub/"&gt;&lt;br /&gt;
社会の悩みを整理する｜今どこで得点を逃しているかを切り分け&lt;br /&gt;
&lt;/a&gt;&lt;br /&gt;
&lt;i class="bi bi-arrow-right-short text-primary"&gt;&lt;/i&gt;&lt;/h3&gt;
&lt;p class="small text-muted mb-0"&gt;暗記・資料・記述・解き方のどこに原因があるかを整理してから、次に取り組むべきことを選びたい場合に。&lt;/p&gt;
&lt;/div&gt;
&lt;/div&gt;
&lt;/div&gt;
&lt;div class="col"&gt;
&lt;div class="card h-100 shadow-sm border-0"&gt;
&lt;div class="card-body py-4"&gt;
&lt;p&gt;&lt;span class="badge bg-primary mb-2 text-white"&gt;緊急対策&lt;/span&gt;&lt;/p&gt;
&lt;h3 class="h6 fw-bold text-dark mb-1"&gt;&lt;a class="text-decoration-none" style="color: inherit;" href="#"&gt;&lt;br /&gt;
模試の偏差値が急落……今すぐ見直すべき「解き方のクセ」&lt;br /&gt;
&lt;/a&gt;&lt;br /&gt;
&lt;i class="bi bi-arrow-right-short text-primary"&gt;&lt;/i&gt;&lt;/h3&gt;
&lt;p class="small text-muted mb-0"&gt;知識不足ではなく「進め方のズレ」を特定し、次回で取り返す。&lt;/p&gt;
&lt;/div&gt;
&lt;/div&gt;
&lt;/div&gt;
&lt;div class="col"&gt;
&lt;div class="card h-100 shadow-sm border-0"&gt;
&lt;div class="card-body py-4"&gt;
&lt;p&gt;&lt;span class="badge bg-primary mb-2 text-white"&gt;記憶術&lt;/span&gt;&lt;/p&gt;
&lt;h3 class="h6 fw-bold text-dark mb-1"&gt;&lt;a class="text-decoration-none" style="color: inherit;" href="#"&gt;&lt;br /&gt;
丸暗記からの脱却！知識を「一生忘れない形」で定着させる方法&lt;br /&gt;
&lt;/a&gt;&lt;br /&gt;
&lt;i class="bi bi-arrow-right-short text-primary"&gt;&lt;/i&gt;&lt;/h3&gt;
&lt;p class="small text-muted mb-0"&gt;資料・記述でも使える「引き出し方」まで含めて定着させる。&lt;/p&gt;
&lt;/div&gt;
&lt;/div&gt;
&lt;/div&gt;
&lt;div class="col"&gt;
&lt;div class="card h-100 shadow-sm border-0"&gt;
&lt;div class="card-body py-4"&gt;
&lt;p&gt;&lt;span class="badge bg-primary mb-2 text-white"&gt;個別相談&lt;/span&gt;&lt;/p&gt;
&lt;h3 class="h6 fw-bold text-dark mb-1"&gt;&lt;a class="text-decoration-none" style="color: inherit;" href="#"&gt;&lt;br /&gt;
【単発診断】今の直し方、プロの視点で分析します&lt;br /&gt;
&lt;/a&gt;&lt;br /&gt;
&lt;i class="bi bi-arrow-right-short text-primary"&gt;&lt;/i&gt;&lt;/h3&gt;
&lt;p class="small text-muted mb-0"&gt;答案のミスの傾向から、次回までの「直し方」を具体的な進め方で再構成。&lt;/p&gt;
&lt;/div&gt;
&lt;/div&gt;
&lt;/div&gt;
&lt;/div&gt;
&lt;div class="mt-4"&gt;
&lt;div class="card border-0 shadow-sm"&gt;
&lt;div class="card-body py-4"&gt;
&lt;h3 class="h6 fw-bold mb-1" style="color: #003366;"&gt;社会の「解き方」をプロと一緒に。&lt;/h3&gt;
&lt;p class="small mb-3 fw-bold" style="color: #003366;"&gt;本科コースの体験授業・詳細はこちら &lt;i class="bi bi-chevron-double-right text-dark"&gt;&lt;/i&gt;&lt;/p&gt;
&lt;div class="d-flex gap-2 flex-wrap justify-content-center"&gt;&lt;a class="btn btn-primary btn-sm" href="https://jukureiwa.com/honka/" target="_blank" rel="noopener"&gt;体験・詳細へ&lt;/a&gt;&lt;br /&gt;
&lt;a class="btn btn-outline-primary btn-sm" href="https://jukureiwa.com/kouza/" target="_blank" rel="noopener"&gt;指導内容を見る&lt;/a&gt;&lt;/div&gt;
&lt;/div&gt;
&lt;/div&gt;
&lt;/div&gt;
&lt;/section&gt;
&lt;div class="p-4 rounded text-center shadow-sm text-white" style="background-color: #003366; color: #fff;"&gt;
&lt;p class="fw-bold mb-2 lead"&gt;テストは、合格への「地図」です。正しく直せば、必ず得点は上がります。&lt;/p&gt;
&lt;p class="mb-0 small text-white" style="opacity: 0.9;"&gt;まずは今日、答案用紙の横に「ミスの傾向」をメモすることから始めてみてください。&lt;/p&gt;
&lt;/div&gt;
&lt;style&gt;
    .reiwa-container summary::-webkit-details-marker { display: none; }&lt;br /&gt;    .reiwa-container details summary i { transition: transform 0.3s; }&lt;br /&gt;    .reiwa-container details[open] summary i { transform: rotate(180deg); }&lt;/p&gt;
&lt;p&gt;    .reiwa-cardlink { display: block; color: inherit; text-decoration: none; }&lt;br /&gt;    .reiwa-cardlink:hover { color: inherit; text-decoration: none; }&lt;br /&gt;    .reiwa-cardlink:focus-visible { outline: 3px solid rgba(0, 51, 102, 0.25); outline-offset: 3px; border-radius: 12px; }&lt;/p&gt;
&lt;p&gt;    .reiwa-hover { transition: all 0.25s ease; cursor: pointer; }&lt;br /&gt;    .reiwa-hover:hover {&lt;br /&gt;      transform: translateY(-5px);&lt;br /&gt;      box-shadow: 0 10px 20px rgba(0, 51, 102, 0.10) !important;&lt;br /&gt;      background-color: #f8f9fa;&lt;br /&gt;    }&lt;/p&gt;
&lt;p&gt;    .reiwa-container .border-dashed { border-style: dashed !important; }&lt;br /&gt;  &lt;/style&gt;
&lt;/div&gt;
&lt;section id="veu_cta-197" class="veu_cta"&gt;
&lt;div class="cta_body"&gt;
&lt;div class="cta_body_link"&gt;&lt;/div&gt;
&lt;/div&gt;
&lt;/section&gt;
&lt;section class="veu_cta" id="veu_cta-199"&gt;&lt;h1 class="cta_title"&gt;本科「公民の完成」≪６回完結講座≫&lt;/h1&gt;&lt;div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image_exist"&gt;公民分野は受験社会の中で最も苦手意識を持っている生徒さんの多い分野です。 また、受験社会のカリキュラムの中では一番最後に配置されていることが多いので、しっかりとした説明のないまま 急ぎ足で授業を進められることが多く、また、単純に暗記することを勧められることが多い分野でもあります。
&lt;br /&gt;
&lt;br /&gt;当塾では、地歴の知識とも絡めながら「国家の理念とその実現」「現在の統治制度の背景」を軸に、 しっかりとした理解に基づいた体系的な知識を得てもらうように指導を行っていきます。&lt;/div&gt;&lt;div class="cta_body_link"&gt;&lt;a href="https://jukureiwa.com/honka/" class="btn btn-primary btn-block btn-lg" target="_blank"&gt;開講講座：本科「公民の完成」≪６回完結講座≫&lt;/a&gt;&lt;/div&gt;&lt;/div&gt;&lt;!-- [ /.vkExUnit_cta_body ] --&gt;&lt;/section&gt;			
------</t>
  </si>
  <si>
    <t>https://jukureiwa.com/tips/uonzu/</t>
  </si>
  <si>
    <t>以下のページは不自然なワードを使用しています。
これらを適切に自然な言葉に置き換えて下さい。
なお、本文の装飾や構造は絶対に変えないでください。
【対象ページURL】
https://jukureiwa.com/tips/uonzu/
【検出された不自然ワード】
- 固定
- 整え
【本文】
------
&lt;div class="container my-4"&gt;
&lt;p&gt;&lt;!-- Hero --&gt;&lt;/p&gt;
&lt;div class="card border-0 shadow-sm mb-4"&gt;
&lt;div class="card-body p-4 p-lg-5 bg-light"&gt;
&lt;div class="d-flex flex-wrap gap-2 align-items-center mb-2"&gt;&lt;span class="badge text-bg-primary"&gt;地理&lt;/span&gt;&lt;br /&gt;
&lt;span class="badge text-bg-secondary"&gt;資料問題&lt;/span&gt;&lt;br /&gt;
&lt;span class="badge text-bg-success"&gt;雨温図&lt;/span&gt;&lt;/div&gt;
&lt;h1 class="h3 mb-3"&gt;雨温図の読み方｜季節風・梅雨・台風まで一気に分かる&lt;/h1&gt;
&lt;p class="lead mb-0"&gt;気温と降水量は読めるのに、設問で「梅雨・季節風・台風」の根拠が言えず止まる。&lt;br /&gt;
その原因は知識不足より「見る順番」が毎回バラつくことにある。&lt;/p&gt;
&lt;/div&gt;
&lt;/div&gt;
&lt;p&gt;&lt;!-- CTA / Hub --&gt;&lt;/p&gt;
&lt;div class="alert alert-primary d-flex flex-column flex-md-row align-items-start align-items-md-center justify-content-between gap-2 mb-4" role="alert"&gt;
&lt;div&gt;&lt;strong class="d-block mb-1"&gt;社会の悩み一覧（ハブ）へ&lt;/strong&gt;&lt;br /&gt;
&lt;span class="small"&gt;雨温図だけでなく、資料問題の「判断の順番」をまとめて整理。&lt;/span&gt;&lt;/div&gt;
&lt;p&gt;&lt;a class="btn btn-primary" href="https://jukureiwa.com/tips/naaymi_hub/" rel="noopener"&gt;悩み一覧を見る&lt;/a&gt;&lt;/p&gt;
&lt;/div&gt;
&lt;p&gt;&lt;!-- TOC --&gt;&lt;/p&gt;
&lt;div class="card border-0 shadow-sm mb-4"&gt;
&lt;div class="card-body p-3 p-lg-4"&gt;
&lt;div class="d-flex align-items-center justify-content-between flex-wrap gap-2 mb-2"&gt;
&lt;h2 class="h5 mb-0"&gt;この記事で整理すること&lt;/h2&gt;
&lt;p&gt;&lt;span class="text-muted small"&gt;まずは「3つの視点」を固定する&lt;/span&gt;&lt;/p&gt;
&lt;/div&gt;
&lt;ul class="mb-0"&gt;
&lt;li&gt;雨温図で最初に確認すべき3つの視点&lt;/li&gt;
&lt;li&gt;季節風・梅雨・台風を「雨温図 → 理由 → 地域」で接続&lt;/li&gt;
&lt;li&gt;よくある間違いと、その場での見直しポイント&lt;/li&gt;
&lt;li&gt;家庭で回すための学習ルール（15分の進め方）&lt;/li&gt;
&lt;/ul&gt;
&lt;/div&gt;
&lt;/div&gt;
&lt;p&gt;&lt;!-- 3 points --&gt;&lt;/p&gt;
&lt;div class="row g-3 mb-4"&gt;
&lt;div class="col-md-4"&gt;
&lt;div class="card h-100 border-0 shadow-sm"&gt;
&lt;div class="card-body"&gt;
&lt;h2 class="h6 mb-2"&gt;① 気温差（年較差）&lt;/h2&gt;
&lt;p class="mb-0 small text-muted"&gt;最高気温の月 − 最低気温の月。内陸/海沿いの見当をつける。&lt;/p&gt;
&lt;/div&gt;
&lt;/div&gt;
&lt;/div&gt;
&lt;div class="col-md-4"&gt;
&lt;div class="card h-100 border-0 shadow-sm"&gt;
&lt;div class="card-body"&gt;
&lt;h2 class="h6 mb-2"&gt;② 降水の山&lt;/h2&gt;
&lt;p class="mb-0 small text-muted"&gt;ピークが6月寄りか9月寄りか、冬に多いか。現象と結ぶ。&lt;/p&gt;
&lt;/div&gt;
&lt;/div&gt;
&lt;/div&gt;
&lt;div class="col-md-4"&gt;
&lt;div class="card h-100 border-0 shadow-sm"&gt;
&lt;div class="card-body"&gt;
&lt;h2 class="h6 mb-2"&gt;③ 乾湿の季節&lt;/h2&gt;
&lt;p class="mb-0 small text-muted"&gt;雨が少ない月はいつか。季節の偏り＝地域の特徴。&lt;/p&gt;
&lt;/div&gt;
&lt;/div&gt;
&lt;/div&gt;
&lt;/div&gt;
&lt;p&gt;&lt;!-- Situation check --&gt;&lt;/p&gt;
&lt;div class="card border-0 shadow-sm mb-4"&gt;
&lt;div class="card-header bg-white"&gt;
&lt;h2 class="h5 mb-0"&gt;まず状況整理｜どこでつまずいているか&lt;/h2&gt;
&lt;/div&gt;
&lt;div class="card-body"&gt;
&lt;p class="mb-3"&gt;当てはまる数が多いほど、雨温図が「読めていない」のではなく「判断に変換できていない」状態に近い。&lt;/p&gt;
&lt;div class="row g-2"&gt;
&lt;div class="col-md-6"&gt;
&lt;div class="form-check"&gt;&lt;input id="ck1" class="form-check-input" type="checkbox" /&gt;&lt;br /&gt;
&lt;label class="form-check-label" for="ck1"&gt;気温の高低だけで地域を決めている&lt;/label&gt;&lt;/div&gt;
&lt;div class="form-check"&gt;&lt;input id="ck2" class="form-check-input" type="checkbox" /&gt;&lt;br /&gt;
&lt;label class="form-check-label" for="ck2"&gt;降水量の合計は見るが、山の位置（季節）を見ていない&lt;/label&gt;&lt;/div&gt;
&lt;div class="form-check"&gt;&lt;input id="ck3" class="form-check-input" type="checkbox" /&gt;&lt;br /&gt;
&lt;label class="form-check-label" for="ck3"&gt;夏に雨が多い＝梅雨、とすぐ判断している&lt;/label&gt;&lt;/div&gt;
&lt;/div&gt;
&lt;div class="col-md-6"&gt;
&lt;div class="form-check"&gt;&lt;input id="ck4" class="form-check-input" type="checkbox" /&gt;&lt;br /&gt;
&lt;label class="form-check-label" for="ck4"&gt;季節風・台風を別々に覚えていて、雨温図と結びつかない&lt;/label&gt;&lt;/div&gt;
&lt;div class="form-check"&gt;&lt;input id="ck5" class="form-check-input" type="checkbox" /&gt;&lt;br /&gt;
&lt;label class="form-check-label" for="ck5"&gt;選択肢を絞り込まず、最初の印象で選んでいる&lt;/label&gt;&lt;/div&gt;
&lt;div class="form-check"&gt;&lt;input id="ck6" class="form-check-input" type="checkbox" /&gt;&lt;br /&gt;
&lt;label class="form-check-label" for="ck6"&gt;根拠を聞かれると、言葉だけが先走る&lt;/label&gt;&lt;/div&gt;
&lt;/div&gt;
&lt;/div&gt;
&lt;hr class="my-3" /&gt;
&lt;p class="mb-0"&gt;ここで増やすべきは暗記の量ではなく、&lt;strong&gt;見る順番を習慣にすること&lt;/strong&gt;。&lt;br /&gt;
順番が決まると、用語は「当てはめるだけ」になる。&lt;/p&gt;
&lt;/div&gt;
&lt;/div&gt;
&lt;p&gt;&lt;!-- Causes (Accordion) --&gt;&lt;/p&gt;
&lt;div class="card border-0 shadow-sm mb-4"&gt;
&lt;div class="card-header bg-white"&gt;
&lt;p&gt;&lt;!-- ========================= 原因の切り分け｜よくある3つのケース ========================= --&gt;&lt;/p&gt;
&lt;div class="card border-0 shadow-sm mb-4"&gt;
&lt;div class="card-header bg-white"&gt;
&lt;h2 class="h5 mb-0"&gt;原因の切り分け｜よくある3つのケース&lt;/h2&gt;
&lt;/div&gt;
&lt;div class="card-body"&gt;
&lt;details class="border rounded-3 mb-2"&gt;
&lt;summary class="d-flex align-items-center justify-content-between gap-2 p-3 fw-bold" style="cursor: pointer; list-style: none;"&gt;パターン1：平均値だけで判断しようとする&lt;br /&gt;
&lt;span class="badge text-bg-light border"&gt;開閉&lt;/span&gt;&lt;/summary&gt;
&lt;div class="p-3 pt-0"&gt;
&lt;ul class="mb-0"&gt;
&lt;li&gt;&lt;strong&gt;症状&lt;/strong&gt;：年平均気温や年間降水量だけで地域を決めようとする&lt;/li&gt;
&lt;li&gt;&lt;strong&gt;原因&lt;/strong&gt;：設問は「季節ごとの差」を聞きたいのに、年単位で処理している&lt;/li&gt;
&lt;li&gt;&lt;strong&gt;見直し&lt;/strong&gt;：気温差（年較差）と、降水の山がどこにあるかを最初に確認する&lt;/li&gt;
&lt;/ul&gt;
&lt;/div&gt;
&lt;/details&gt;
&lt;details class="border rounded-3 mb-2"&gt;
&lt;summary class="d-flex align-items-center justify-content-between gap-2 p-3 fw-bold" style="cursor: pointer; list-style: none;"&gt;パターン2：用語と図のイメージがバラバラ&lt;br /&gt;
&lt;span class="badge text-bg-light border"&gt;開閉&lt;/span&gt;&lt;/summary&gt;
&lt;div class="p-3 pt-0"&gt;
&lt;ul class="mb-0"&gt;
&lt;li&gt;&lt;strong&gt;症状&lt;/strong&gt;：梅雨・季節風・台風の説明はできるが、雨温図から読み取れない&lt;/li&gt;
&lt;li&gt;&lt;strong&gt;原因&lt;/strong&gt;：用語を文章としてしか覚えておらず、図の情報として捉えられていない&lt;/li&gt;
&lt;li&gt;&lt;strong&gt;見直し&lt;/strong&gt;：まず「どの月に雨が増えているか」を見て、あとから用語を当てる&lt;/li&gt;
&lt;/ul&gt;
&lt;/div&gt;
&lt;/details&gt;
&lt;details class="border rounded-3"&gt;
&lt;summary class="d-flex align-items-center justify-content-between gap-2 p-3 fw-bold" style="cursor: pointer; list-style: none;"&gt;パターン3：地域名を先に言い当てようとする&lt;br /&gt;
&lt;span class="badge text-bg-light border"&gt;開閉&lt;/span&gt;&lt;/summary&gt;
&lt;div class="p-3 pt-0"&gt;
&lt;ul class="mb-0"&gt;
&lt;li&gt;&lt;strong&gt;症状&lt;/strong&gt;：日本海側・太平洋側などの地域を反射的に決めてしまう&lt;/li&gt;
&lt;li&gt;&lt;strong&gt;原因&lt;/strong&gt;：地名の暗記に引っ張られて、図の確認が後回しになっている&lt;/li&gt;
&lt;li&gt;&lt;strong&gt;見直し&lt;/strong&gt;：&lt;strong&gt;図 → 現象 → 地域&lt;/strong&gt;の順序を守る（地域名は最後に確認する）&lt;/li&gt;
&lt;/ul&gt;
&lt;/div&gt;
&lt;/details&gt;
&lt;/div&gt;
&lt;/div&gt;
&lt;h2 class="h5 mb-0"&gt;改善へのステップ｜今日・今週・今月&lt;/h2&gt;
&lt;/div&gt;
&lt;div class="card-body"&gt;
&lt;div class="row g-3"&gt;
&lt;div class="col-lg-4"&gt;
&lt;div class="card h-100"&gt;
&lt;div class="card-body"&gt;
&lt;h3 class="h6 mb-2"&gt;今日｜3分で見る順番を定着&lt;/h3&gt;
&lt;ol class="mb-0"&gt;
&lt;li&gt;最高/最低の月を確認し、差を見る&lt;/li&gt;
&lt;li&gt;降水の山が何月に来るかを見る&lt;/li&gt;
&lt;li&gt;乾いている季節と雨の多い季節を言葉にする&lt;/li&gt;
&lt;/ol&gt;
&lt;/div&gt;
&lt;/div&gt;
&lt;/div&gt;
&lt;div class="col-lg-4"&gt;
&lt;div class="card h-100"&gt;
&lt;div class="card-body"&gt;
&lt;h3 class="h6 mb-2"&gt;今週｜現象とつなげて根拠を作る&lt;/h3&gt;
&lt;ul class="mb-0"&gt;
&lt;li&gt;夏に雨が集中 → 梅雨/台風を考える&lt;/li&gt;
&lt;li&gt;冬に雨（雪）が多い → 季節風の影響を考える&lt;/li&gt;
&lt;li&gt;気温差が小さい → 海の近くの可能性を考える&lt;/li&gt;
&lt;/ul&gt;
&lt;div class="mt-3"&gt;&lt;a class="btn btn-outline-primary btn-sm" href="https://jukureiwa.com/kouza/" rel="noopener"&gt;地理の判断軸を揃える&lt;/a&gt;&lt;/div&gt;
&lt;/div&gt;
&lt;/div&gt;
&lt;/div&gt;
&lt;div class="col-lg-4"&gt;
&lt;div class="card h-100"&gt;
&lt;div class="card-body"&gt;
&lt;h3 class="h6 mb-2"&gt;今月｜選択肢を見極める流れ&lt;/h3&gt;
&lt;ul class="mb-0"&gt;
&lt;li&gt;「すべてに共通」は最後まで残す&lt;/li&gt;
&lt;li&gt;数値がある選択肢は図と照合して検証&lt;/li&gt;
&lt;li&gt;用語だけの選択肢は図で根拠を確認&lt;/li&gt;
&lt;/ul&gt;
&lt;/div&gt;
&lt;/div&gt;
&lt;/div&gt;
&lt;/div&gt;
&lt;p&gt;&lt;!-- Key table (FIX: table as real table) --&gt;&lt;/p&gt;
&lt;hr class="my-4" /&gt;
&lt;h3 class="h6 mb-2"&gt;雨温図の「3つの重要ポイント」確認&lt;/h3&gt;
&lt;div class="table-responsive"&gt;
&lt;table class="table table-striped table-bordered align-middle mb-0"&gt;
&lt;thead class="table-light"&gt;
&lt;tr&gt;
&lt;th style="white-space: nowrap;"&gt;見る項目&lt;/th&gt;
&lt;th&gt;具体的に何を見るか&lt;/th&gt;
&lt;th&gt;言い換え（答えの根拠）&lt;/th&gt;
&lt;/tr&gt;
&lt;/thead&gt;
&lt;tbody&gt;
&lt;tr&gt;
&lt;td&gt;気温の差（年較差）&lt;/td&gt;
&lt;td&gt;最高気温の月 − 最低気温の月の差&lt;/td&gt;
&lt;td&gt;内陸か、海の影響が強い地域か&lt;/td&gt;
&lt;/tr&gt;
&lt;tr&gt;
&lt;td&gt;降水の山&lt;/td&gt;
&lt;td&gt;ピークが6月頃か9月頃か／冬に多いか&lt;/td&gt;
&lt;td&gt;梅雨／台風／季節風の可能性&lt;/td&gt;
&lt;/tr&gt;
&lt;tr&gt;
&lt;td&gt;乾湿の季節&lt;/td&gt;
&lt;td&gt;雨が少ない月はいつか&lt;/td&gt;
&lt;td&gt;季節による偏り＝地域の特徴&lt;/td&gt;
&lt;/tr&gt;
&lt;/tbody&gt;
&lt;/table&gt;
&lt;/div&gt;
&lt;/div&gt;
&lt;/div&gt;
&lt;p&gt;&lt;!-- Mistakes --&gt;&lt;/p&gt;
&lt;div class="card border-0 shadow-sm mb-4"&gt;
&lt;div class="card-header bg-white"&gt;
&lt;h2 class="h5 mb-0"&gt;よくあるミスと修正｜誤答例→直し方&lt;/h2&gt;
&lt;/div&gt;
&lt;div class="card-body"&gt;
&lt;div class="row g-3"&gt;
&lt;div class="col-lg-4"&gt;
&lt;div class="card h-100"&gt;
&lt;div class="card-body"&gt;
&lt;h3 class="h6 mb-2"&gt;誤答例1：夏の雨はすべて梅雨&lt;/h3&gt;
&lt;p class="small mb-2"&gt;&lt;strong&gt;原因&lt;/strong&gt;：台風による降水の山を見落とす。&lt;/p&gt;
&lt;p class="small mb-0"&gt;&lt;strong&gt;直し方&lt;/strong&gt;：ピークが&lt;strong&gt;6月&lt;/strong&gt;か&lt;strong&gt;9月&lt;/strong&gt;かを確認。山が長く続くか、特定月だけ突出かも見る。&lt;/p&gt;
&lt;/div&gt;
&lt;/div&gt;
&lt;/div&gt;
&lt;div class="col-lg-4"&gt;
&lt;div class="card h-100"&gt;
&lt;div class="card-body"&gt;
&lt;h3 class="h6 mb-2"&gt;誤答例2：日本海側＝ただ冬が寒い&lt;/h3&gt;
&lt;p class="small mb-2"&gt;&lt;strong&gt;原因&lt;/strong&gt;：気温だけで特定しようとする。&lt;/p&gt;
&lt;p class="small mb-0"&gt;&lt;strong&gt;直し方&lt;/strong&gt;：冬の&lt;strong&gt;降水量（雪）&lt;/strong&gt;を最優先の根拠にし、気温は補助に回す。&lt;/p&gt;
&lt;/div&gt;
&lt;/div&gt;
&lt;/div&gt;
&lt;div class="col-lg-4"&gt;
&lt;div class="card h-100"&gt;
&lt;div class="card-body"&gt;
&lt;h3 class="h6 mb-2"&gt;誤答例3：用語を並べるだけで終わる&lt;/h3&gt;
&lt;p class="small mb-2"&gt;&lt;strong&gt;原因&lt;/strong&gt;：つながり（因果）が抜ける。&lt;/p&gt;
&lt;p class="small mb-0"&gt;&lt;strong&gt;直し方&lt;/strong&gt;：&lt;strong&gt;風の向き → 湿った空気 → 降水&lt;/strong&gt;の順に説明し、最後に地域名を添える。&lt;/p&gt;
&lt;/div&gt;
&lt;/div&gt;
&lt;/div&gt;
&lt;/div&gt;
&lt;/div&gt;
&lt;/div&gt;
&lt;p&gt;&lt;!-- Home routine --&gt;&lt;/p&gt;
&lt;div class="card border-0 shadow-sm mb-4"&gt;
&lt;div class="card-header bg-white"&gt;
&lt;h2 class="h5 mb-0"&gt;家庭での進め方｜週の計画・確認・声かけ&lt;/h2&gt;
&lt;/div&gt;
&lt;div class="card-body"&gt;
&lt;div class="row g-3"&gt;
&lt;div class="col-lg-6"&gt;
&lt;div class="p-3 bg-light rounded"&gt;
&lt;h3 class="h6 mb-2"&gt;1回15分の流れ（雨温図2枚）&lt;/h3&gt;
&lt;ul class="mb-0"&gt;
&lt;li&gt;最初の3分：気温差・降水の山・乾湿の3点を言葉にする&lt;/li&gt;
&lt;li&gt;次の8分：選択肢を3点に照らして消去する&lt;/li&gt;
&lt;li&gt;最後の4分：根拠を一文にまとめる（つながりを意識）&lt;/li&gt;
&lt;/ul&gt;
&lt;/div&gt;
&lt;/div&gt;
&lt;div class="col-lg-6"&gt;
&lt;div class="p-3 bg-light rounded"&gt;
&lt;h3 class="h6 mb-2"&gt;丸つけと見直しノート（3項目だけ）&lt;/h3&gt;
&lt;ul class="mb-0"&gt;
&lt;li&gt;丸つけ基準：正解かどうかより「理由を言えたか」&lt;/li&gt;
&lt;li&gt;見直しノート：①見落とした月 ②勘違いした現象 ③次はどこから見るか&lt;/li&gt;
&lt;li&gt;翌日の確認：ノートを見て別の図で再現する&lt;/li&gt;
&lt;/ul&gt;
&lt;/div&gt;
&lt;/div&gt;
&lt;/div&gt;
&lt;hr class="my-3" /&gt;
&lt;p class="mb-0"&gt;声かけは「どの月をチェックした？」から始めると、感想に流れにくくなる。&lt;/p&gt;
&lt;/div&gt;
&lt;/div&gt;
&lt;div class="card border-0 shadow-sm mb-4"&gt;
&lt;div class="card-header bg-white"&gt;
&lt;h2 class="h5 mb-0"&gt;よくあるご質問&lt;/h2&gt;
&lt;/div&gt;
&lt;div class="card-body"&gt;
&lt;p&gt;&lt;!-- open を削除 --&gt;&lt;/p&gt;
&lt;details class="border rounded-3 mb-2"&gt;
&lt;summary class="d-flex align-items-center justify-content-between gap-2 p-3 fw-bold" style="cursor: pointer; list-style: none;"&gt;雨温図は何枚くらい暗記すべきですか？&lt;br /&gt;
&lt;span class="badge text-bg-light border"&gt;開閉&lt;/span&gt;&lt;/summary&gt;
&lt;div class="p-3 pt-0"&gt;丸暗記する必要はありません。気温差・降水の山・乾湿の季節の順に見る習慣があれば、初見の図でも判断できます。&lt;/div&gt;
&lt;/details&gt;
&lt;details class="border rounded-3 mb-2"&gt;
&lt;summary class="d-flex align-items-center justify-content-between gap-2 p-3 fw-bold" style="cursor: pointer; list-style: none;"&gt;台風と梅雨の区別がつきにくいです&lt;br /&gt;
&lt;span class="badge text-bg-light border"&gt;開閉&lt;/span&gt;&lt;/summary&gt;
&lt;div class="p-3 pt-0"&gt;降水の山が6月寄りなら梅雨、9月寄りなら台風の可能性が高いです。&lt;/div&gt;
&lt;/details&gt;
&lt;details class="border rounded-3"&gt;
&lt;summary class="d-flex align-items-center justify-content-between gap-2 p-3 fw-bold" style="cursor: pointer; list-style: none;"&gt;日本海側と太平洋側の違いは？&lt;br /&gt;
&lt;span class="badge text-bg-light border"&gt;開閉&lt;/span&gt;&lt;/summary&gt;
&lt;div class="p-3 pt-0"&gt;冬の降水量（雪）に注目すると判断しやすくなります。&lt;/div&gt;
&lt;/details&gt;
&lt;/div&gt;
&lt;/div&gt;
&lt;p&gt;先に雨温図から分かることを&lt;strong&gt;3つの視点&lt;/strong&gt;で整理し、選択肢は「合う/合わない」だけで先にふるい落とします。&lt;/p&gt;
&lt;/div&gt;
&lt;div class="card-body"&gt;
&lt;div class="row g-3"&gt;
&lt;div class="col-md-6 col-lg-3"&gt;
&lt;div class="card h-100"&gt;
&lt;div class="card-body"&gt;
&lt;h3 class="h6 mb-2"&gt;今のつまずきを整理&lt;/h3&gt;
&lt;p class="small text-muted mb-3"&gt;原因を切り分けて、次の一歩を決める入口。&lt;/p&gt;
&lt;p&gt;&lt;a class="btn btn-outline-primary btn-sm" href="https://jukureiwa.com/tips/naaymi_hub/" rel="noopener"&gt;悩み別整理を見る&lt;/a&gt;&lt;/p&gt;
&lt;/div&gt;
&lt;/div&gt;
&lt;/div&gt;
&lt;div class="col-md-6 col-lg-3"&gt;
&lt;div class="card h-100"&gt;
&lt;div class="card-body"&gt;
&lt;h3 class="h6 mb-2"&gt;地理の判断軸&lt;/h3&gt;
&lt;p class="small text-muted mb-3"&gt;資料問題を見る順番をそろえて、判断を安定させる。&lt;/p&gt;
&lt;p&gt;&lt;a class="btn btn-outline-primary btn-sm" href="https://jukureiwa.com/tips/honka_chiri/" rel="noopener"&gt;基礎整理へ&lt;/a&gt;&lt;/p&gt;
&lt;/div&gt;
&lt;/div&gt;
&lt;/div&gt;
&lt;div class="col-md-6 col-lg-3"&gt;
&lt;div class="card h-100"&gt;
&lt;div class="card-body"&gt;
&lt;h3 class="h6 mb-2"&gt;暗記の見直し&lt;/h3&gt;
&lt;p class="small text-muted mb-3"&gt;用語を増やす前に、解く流れをそろえる。&lt;/p&gt;
&lt;p&gt;&lt;a class="btn btn-outline-primary btn-sm" href="https://jukureiwa.com/tips/syakaianki/" rel="noopener"&gt;取り組み方を確認&lt;/a&gt;&lt;/p&gt;
&lt;/div&gt;
&lt;/div&gt;
&lt;/div&gt;
&lt;div class="col-md-6 col-lg-3"&gt;
&lt;div class="card h-100"&gt;
&lt;div class="card-body"&gt;
&lt;h3 class="h6 mb-2"&gt;開講講座&lt;/h3&gt;
&lt;p class="small text-muted mb-3"&gt;判断から定着までを個別に整える。&lt;/p&gt;
&lt;p&gt;&lt;a class="btn btn-primary btn-sm" href="/kouza/" rel="noopener"&gt;本科講座のご案内&lt;/a&gt;&lt;/p&gt;
&lt;/div&gt;
&lt;/div&gt;
&lt;/div&gt;
&lt;/div&gt;
&lt;hr class="my-4" /&gt;
&lt;p class="mb-0"&gt;&lt;strong&gt;ポイント&lt;/strong&gt;：手を広げすぎず、まずは雨温図の「3つの重要ポイント」を安定させる。&lt;/p&gt;
&lt;/div&gt;
&lt;section class="veu_cta" id="veu_cta-199"&gt;&lt;h1 class="cta_title"&gt;本科「公民の完成」≪６回完結講座≫&lt;/h1&gt;&lt;div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image_exist"&gt;公民分野は受験社会の中で最も苦手意識を持っている生徒さんの多い分野です。 また、受験社会のカリキュラムの中では一番最後に配置されていることが多いので、しっかりとした説明のないまま 急ぎ足で授業を進められることが多く、また、単純に暗記することを勧められることが多い分野でもあります。
&lt;br /&gt;
&lt;br /&gt;当塾では、地歴の知識とも絡めながら「国家の理念とその実現」「現在の統治制度の背景」を軸に、 しっかりとした理解に基づいた体系的な知識を得てもらうように指導を行っていきます。&lt;/div&gt;&lt;div class="cta_body_link"&gt;&lt;a href="https://jukureiwa.com/honka/" class="btn btn-primary btn-block btn-lg" target="_blank"&gt;開講講座：本科「公民の完成」≪６回完結講座≫&lt;/a&gt;&lt;/div&gt;&lt;/div&gt;&lt;!-- [ /.vkExUnit_cta_body ] --&gt;&lt;/section&gt;			
------</t>
  </si>
  <si>
    <t>https://koten-kakitsubata.jp/blog/【読解に役立つ古典常識】月について/</t>
  </si>
  <si>
    <t>以下のページは不自然なワードを使用しています。
これらを適切に自然な言葉に置き換えて下さい。
なお、本文の装飾や構造は絶対に変えないでください。
【対象ページURL】
https://koten-kakitsubata.jp/blog/【読解に役立つ古典常識】月について/
【検出された不自然ワード】
- まず結論
- 確定
【本文】
------
&lt;p&gt;&lt;iframe title="YouTube video player" src="https://www.youtube.com/embed/BUboE3U8o2o" width="560" height="315" frameborder="0" allowfullscreen="allowfullscreen"&gt;&lt;span data-mce-type="bookmark" style="display: inline-block; width: 0px; overflow: hidden; line-height: 0;" class="mce_SELRES_start"&gt;﻿&lt;/span&gt;&lt;/iframe&gt;&lt;/p&gt;
&lt;section class="kaki-quickanswer" style="margin: 1.2em 0 1.6em; padding: 1.1em 1.1em 0.95em; border: 1px solid #e6e6e6; border-radius: 10px; background: #fafafa;"&gt;
&lt;h2 style="margin: 0 0 .6em; font-size: 1.25em; line-height: 1.4;"&gt;古文の月の呼び名・見える時間（まず結論）&lt;/h2&gt;
&lt;p style="margin: 0 0 .85em; line-height: 1.85;"&gt;古文の「月」は、&lt;strong&gt;旧暦（朔望）&lt;/strong&gt;とセットで読むのが基本です。呼び名はだいたい&lt;strong&gt;「何日ごろの月か」＋「何時ごろ見えるか」&lt;/strong&gt;で整理できます（まずは下の表だけ押さえて、本文の会話解説で理由と例を固めましょう）。&lt;/p&gt;
&lt;p style="margin: 0 0 .6em; font-size: .95em; color: #555; line-height: 1.7;"&gt;※時刻は目安（だいたいのイメージ）です。本文では「月が東に見える／西に沈む」などの描写から時刻を当てる流れを解説しています。&lt;/p&gt;
&lt;div style="overflow-x: auto; -webkit-overflow-scrolling: touch; margin: 0 0 .95em;"&gt;
&lt;table style="width: 100%; border-collapse: collapse; background: #fff;"&gt;
&lt;thead&gt;
&lt;tr&gt;
&lt;th style="border: 1px solid #e6e6e6; padding: .55em; background: #f1f4f8; text-align: left; white-space: nowrap;"&gt;呼び名&lt;/th&gt;
&lt;th style="border: 1px solid #e6e6e6; padding: .55em; background: #f1f4f8; text-align: left; white-space: nowrap;"&gt;旧暦の目安&lt;/th&gt;
&lt;th style="border: 1px solid #e6e6e6; padding: .55em; background: #f1f4f8; text-align: left; white-space: nowrap;"&gt;月の形&lt;/th&gt;
&lt;th style="border: 1px solid #e6e6e6; padding: .55em; background: #f1f4f8; text-align: left;"&gt;見える時間帯（昇る→南中→沈むの目安）&lt;/th&gt;
&lt;th style="border: 1px solid #e6e6e6; padding: .55em; background: #f1f4f8; text-align: left;"&gt;古文でのヒント（即答）&lt;/th&gt;
&lt;/tr&gt;
&lt;/thead&gt;
&lt;tbody&gt;
&lt;tr&gt;
&lt;td style="border: 1px solid #e6e6e6; padding: .55em; line-height: 1.8;"&gt;&lt;strong&gt;朔（さく／ついたち）&lt;/strong&gt;&lt;/td&gt;
&lt;td style="border: 1px solid #e6e6e6; padding: .55em; line-height: 1.8;"&gt;1日ごろ&lt;/td&gt;
&lt;td style="border: 1px solid #e6e6e6; padding: .55em; line-height: 1.8;"&gt;新月（欠けて見えない）&lt;/td&gt;
&lt;td style="border: 1px solid #e6e6e6; padding: .55em; line-height: 1.8;"&gt;（太陽と同じ動き）&lt;strong&gt;昼に出て昼に沈む&lt;/strong&gt;ため、基本見えない&lt;/td&gt;
&lt;td style="border: 1px solid #e6e6e6; padding: .55em; line-height: 1.8;"&gt;「月が見えない」描写は&lt;strong&gt;朔／晦&lt;/strong&gt;の可能性&lt;/td&gt;
&lt;/tr&gt;
&lt;tr&gt;
&lt;td style="border: 1px solid #e6e6e6; padding: .55em; line-height: 1.8;"&gt;&lt;strong&gt;三日月&lt;/strong&gt;&lt;/td&gt;
&lt;td style="border: 1px solid #e6e6e6; padding: .55em; line-height: 1.8;"&gt;3日前後&lt;/td&gt;
&lt;td style="border: 1px solid #e6e6e6; padding: .55em; line-height: 1.8;"&gt;細い月&lt;/td&gt;
&lt;td style="border: 1px solid #e6e6e6; padding: .55em; line-height: 1.8;"&gt;昇る&lt;strong&gt;9時&lt;/strong&gt;→南中&lt;strong&gt;15時&lt;/strong&gt;→沈む&lt;strong&gt;21時&lt;/strong&gt;（夕方〜夜に見えやすい）&lt;/td&gt;
&lt;td style="border: 1px solid #e6e6e6; padding: .55em; line-height: 1.8;"&gt;夕方の西空に出たら&lt;strong&gt;三日月&lt;/strong&gt;が第一候補&lt;/td&gt;
&lt;/tr&gt;
&lt;tr&gt;
&lt;td style="border: 1px solid #e6e6e6; padding: .55em; line-height: 1.8;"&gt;&lt;strong&gt;上弦の月&lt;/strong&gt;&lt;br /&gt;
&lt;span style="font-size: .92em; color: #555;"&gt;（上弓張月）&lt;/span&gt;&lt;/td&gt;
&lt;td style="border: 1px solid #e6e6e6; padding: .55em; line-height: 1.8;"&gt;7日ごろ&lt;/td&gt;
&lt;td style="border: 1px solid #e6e6e6; padding: .55em; line-height: 1.8;"&gt;半月（弦が上向き）&lt;/td&gt;
&lt;td style="border: 1px solid #e6e6e6; padding: .55em; line-height: 1.8;"&gt;昇る&lt;strong&gt;12時&lt;/strong&gt;→南中&lt;strong&gt;18時&lt;/strong&gt;→沈む&lt;strong&gt;0時&lt;/strong&gt;（夕方〜深夜に見えやすい）&lt;/td&gt;
&lt;td style="border: 1px solid #e6e6e6; padding: .55em; line-height: 1.8;"&gt;「夕方に高い月」なら&lt;strong&gt;上弦&lt;/strong&gt;がはまりやすい&lt;/td&gt;
&lt;/tr&gt;
&lt;tr&gt;
&lt;td style="border: 1px solid #e6e6e6; padding: .55em; line-height: 1.8;"&gt;&lt;strong&gt;望月（もちづき）&lt;/strong&gt;&lt;/td&gt;
&lt;td style="border: 1px solid #e6e6e6; padding: .55em; line-height: 1.8;"&gt;15日ごろ&lt;/td&gt;
&lt;td style="border: 1px solid #e6e6e6; padding: .55em; line-height: 1.8;"&gt;満月&lt;/td&gt;
&lt;td style="border: 1px solid #e6e6e6; padding: .55em; line-height: 1.8;"&gt;昇る&lt;strong&gt;18時&lt;/strong&gt;→南中&lt;strong&gt;0時&lt;/strong&gt;→沈む&lt;strong&gt;6時&lt;/strong&gt;（夜通し見える）&lt;/td&gt;
&lt;td style="border: 1px solid #e6e6e6; padding: .55em; line-height: 1.8;"&gt;「夜中ずっと月」＝まず&lt;strong&gt;望月&lt;/strong&gt;&lt;/td&gt;
&lt;/tr&gt;
&lt;tr&gt;
&lt;td style="border: 1px solid #e6e6e6; padding: .55em; line-height: 1.8;"&gt;&lt;strong&gt;十六夜（いざよひ）&lt;/strong&gt;&lt;/td&gt;
&lt;td style="border: 1px solid #e6e6e6; padding: .55em; line-height: 1.8;"&gt;16日ごろ&lt;/td&gt;
&lt;td style="border: 1px solid #e6e6e6; padding: .55em; line-height: 1.8;"&gt;満月の翌日（少し欠け始め）&lt;/td&gt;
&lt;td style="border: 1px solid #e6e6e6; padding: .55em; line-height: 1.8;"&gt;望月より&lt;strong&gt;月の出が遅い&lt;/strong&gt;（目安：昇る&lt;strong&gt;19時&lt;/strong&gt;前後）&lt;/td&gt;
&lt;td style="border: 1px solid #e6e6e6; padding: .55em; line-height: 1.8;"&gt;「出てこようか迷う（いざよう）」＝&lt;strong&gt;出が遅い月&lt;/strong&gt;&lt;/td&gt;
&lt;/tr&gt;
&lt;tr&gt;
&lt;td style="border: 1px solid #e6e6e6; padding: .55em; line-height: 1.8;"&gt;&lt;strong&gt;立待月&lt;/strong&gt;&lt;/td&gt;
&lt;td style="border: 1px solid #e6e6e6; padding: .55em; line-height: 1.8;"&gt;17日ごろ&lt;/td&gt;
&lt;td style="border: 1px solid #e6e6e6; padding: .55em; line-height: 1.8;"&gt;欠け始め（満ち欠け下り坂）&lt;/td&gt;
&lt;td style="border: 1px solid #e6e6e6; padding: .55em; line-height: 1.8;"&gt;月の出がさらに遅い（目安：昇る&lt;strong&gt;20時&lt;/strong&gt;前後）&lt;/td&gt;
&lt;td style="border: 1px solid #e6e6e6; padding: .55em; line-height: 1.8;"&gt;「立って待てる」＝まだ待てる程度の遅さ&lt;/td&gt;
&lt;/tr&gt;
&lt;tr&gt;
&lt;td style="border: 1px solid #e6e6e6; padding: .55em; line-height: 1.8;"&gt;&lt;strong&gt;居待月&lt;/strong&gt;&lt;/td&gt;
&lt;td style="border: 1px solid #e6e6e6; padding: .55em; line-height: 1.8;"&gt;18日ごろ&lt;/td&gt;
&lt;td style="border: 1px solid #e6e6e6; padding: .55em; line-height: 1.8;"&gt;欠けていく&lt;/td&gt;
&lt;td style="border: 1px solid #e6e6e6; padding: .55em; line-height: 1.8;"&gt;さらに遅い（目安：昇る&lt;strong&gt;21時&lt;/strong&gt;前後）&lt;/td&gt;
&lt;td style="border: 1px solid #e6e6e6; padding: .55em; line-height: 1.8;"&gt;「座って待つ」＝待つ側の体勢が変わるほど遅い&lt;/td&gt;
&lt;/tr&gt;
&lt;tr&gt;
&lt;td style="border: 1px solid #e6e6e6; padding: .55em; line-height: 1.8;"&gt;&lt;strong&gt;寝待月&lt;/strong&gt;&lt;br /&gt;
&lt;span style="font-size: .92em; color: #555;"&gt;（臥待月）&lt;/span&gt;&lt;/td&gt;
&lt;td style="border: 1px solid #e6e6e6; padding: .55em; line-height: 1.8;"&gt;19日ごろ&lt;/td&gt;
&lt;td style="border: 1px solid #e6e6e6; padding: .55em; line-height: 1.8;"&gt;欠けていく&lt;/td&gt;
&lt;td style="border: 1px solid #e6e6e6; padding: .55em; line-height: 1.8;"&gt;かなり遅い（目安：昇る&lt;strong&gt;22時&lt;/strong&gt;前後）&lt;/td&gt;
&lt;td style="border: 1px solid #e6e6e6; padding: .55em; line-height: 1.8;"&gt;「寝て待つ」＝もう待ちきれない遅さ&lt;/td&gt;
&lt;/tr&gt;
&lt;tr&gt;
&lt;td style="border: 1px solid #e6e6e6; padding: .55em; line-height: 1.8;"&gt;&lt;strong&gt;有明月（ありあけづき）&lt;/strong&gt;&lt;/td&gt;
&lt;td style="border: 1px solid #e6e6e6; padding: .55em; line-height: 1.8;"&gt;月末寄り（下弦以降〜晦日前）&lt;/td&gt;
&lt;td style="border: 1px solid #e6e6e6; padding: .55em; line-height: 1.8;"&gt;欠けた月（明け方の月）&lt;/td&gt;
&lt;td style="border: 1px solid #e6e6e6; padding: .55em; line-height: 1.8;"&gt;昇る&lt;strong&gt;3時&lt;/strong&gt;→南中&lt;strong&gt;9時&lt;/strong&gt;→沈む&lt;strong&gt;15時&lt;/strong&gt;&lt;br /&gt;
&lt;span style="color: #555;"&gt;（朝になっても空に残りやすい）&lt;/span&gt;&lt;/td&gt;
&lt;td style="border: 1px solid #e6e6e6; padding: .55em; line-height: 1.8;"&gt;&lt;strong&gt;明け方に出て、朝も残る&lt;/strong&gt;月。太陽が出ると&lt;strong&gt;白く（青白く）&lt;/strong&gt;見えやすい。&lt;/td&gt;
&lt;/tr&gt;
&lt;tr&gt;
&lt;td style="border: 1px solid #e6e6e6; padding: .55em; line-height: 1.8;"&gt;&lt;strong&gt;三十日月&lt;/strong&gt;&lt;br /&gt;
&lt;span style="font-size: .92em; color: #555;"&gt;（晦日の月）&lt;/span&gt;&lt;/td&gt;
&lt;td style="border: 1px solid #e6e6e6; padding: .55em; line-height: 1.8;"&gt;30日（晦日）&lt;/td&gt;
&lt;td style="border: 1px solid #e6e6e6; padding: .55em; line-height: 1.8;"&gt;ほぼ新月（見えにくい）&lt;/td&gt;
&lt;td style="border: 1px solid #e6e6e6; padding: .55em; line-height: 1.8;"&gt;基本&lt;strong&gt;見えにくい／見えない&lt;/strong&gt;（朔に近い）&lt;/td&gt;
&lt;td style="border: 1px solid #e6e6e6; padding: .55em; line-height: 1.8;"&gt;「月が籠る」イメージで&lt;strong&gt;月籠り→晦&lt;/strong&gt;。&lt;br /&gt;
“月が見えない夜”の手がかりになります（説明は短くでOK）。&lt;/td&gt;
&lt;/tr&gt;
&lt;/tbody&gt;
&lt;/table&gt;
&lt;/div&gt;
&lt;div style="margin: 0 0 .95em;"&gt;
&lt;p style="margin: 0 0 .45em; font-weight: bold;"&gt;本文へ戻す3ステップ（設問処理の順番）&lt;/p&gt;
&lt;ul style="margin: 0; padding-left: 1.2em; line-height: 1.9;"&gt;
&lt;li&gt;① 呼び名から、&lt;strong&gt;日付の目安&lt;/strong&gt;と&lt;strong&gt;月の形&lt;/strong&gt;を即答で確定する。&lt;/li&gt;
&lt;li&gt;② 本文中の「&lt;strong&gt;昇る／南中／沈む&lt;/strong&gt;」「東／西」など、位置の手がかりを拾う。&lt;/li&gt;
&lt;li&gt;③ 「夕方／夜半／明け方」のどれかに落として、&lt;strong&gt;時刻推定&lt;/strong&gt;→設問へ戻る。&lt;/li&gt;
&lt;/ul&gt;
&lt;/div&gt;
&lt;div style="padding: .85em .9em; background: #fff; border: 1px solid #ededed; border-radius: 8px;"&gt;
&lt;p style="margin: 0 0 .55em; font-weight: bold;"&gt;ミニFAQ&lt;/p&gt;
&lt;p style="margin: 0 0 .6em; line-height: 1.85;"&gt;&lt;strong&gt;Q. 有明月はどんな月？なぜ“白い月”になる？&lt;/strong&gt;&lt;br /&gt;
A. &lt;strong&gt;明け方に出て朝も残る月&lt;/strong&gt;です。太陽が出る時間帯に重なるので、夜の黄色っぽい月よりも&lt;strong&gt;白く（青白く）&lt;/strong&gt;見えやすく、和歌では雪などに見立てられることもあります。&lt;/p&gt;
&lt;p style="margin: 0 0 .6em; line-height: 1.85;"&gt;&lt;strong&gt;Q. 古文の「月」は必ず満月のこと？&lt;/strong&gt;&lt;br /&gt;
A. そうとも限りません。古文は旧暦の世界なので、「何日ごろか」が分かると月の形も決まってきます。本文中の呼び名（十六夜・立待など）が出たら、まず&lt;strong&gt;満月ではない&lt;/strong&gt;可能性を疑うと整理が早いです。&lt;/p&gt;
&lt;p style="margin: 0; line-height: 1.85;"&gt;&lt;strong&gt;Q. 「月が西に沈む／東に見える」から何時と判断する？&lt;/strong&gt;&lt;br /&gt;
A. まず「その月が&lt;strong&gt;どの時刻帯に見える月か&lt;/strong&gt;」を表で押さえ、次に本文の描写が&lt;strong&gt;昇り（東）／南中（高い）／沈み（西）&lt;/strong&gt;のどれに当たるかを決めます。これで「夕方・夜半・明け方」の枠が固まり、設問の時刻に落としやすくなります。&lt;/p&gt;
&lt;/div&gt;
&lt;/section&gt;
&lt;p&gt;夏井(&lt;a href="https://natsui-sansu-juku.com/"&gt;中学受験専門夏井算数塾&lt;/a&gt;代表)：今回は、月という事です。&lt;br /&gt;
満ち欠けするものという話ですが、こちらは何ですか？&lt;/p&gt;
&lt;p&gt;&lt;img decoding="async" loading="lazy" class="alignnone wp-image-431" src="http://koten-kakitsubata.jp/wp-content/uploads/2023/05/百人一首05月-300x169.jpg" alt="百人一首の五月に関連するカードが並べられた画像。" width="634" height="357" srcset="https://koten-kakitsubata.jp/wp-content/uploads/2023/05/百人一首05月-300x169.jpg 300w, https://koten-kakitsubata.jp/wp-content/uploads/2023/05/百人一首05月-1024x576.jpg 1024w, https://koten-kakitsubata.jp/wp-content/uploads/2023/05/百人一首05月-768x432.jpg 768w, https://koten-kakitsubata.jp/wp-content/uploads/2023/05/百人一首05月-320x180.jpg 320w, https://koten-kakitsubata.jp/wp-content/uploads/2023/05/百人一首05月.jpg 1280w" sizes="(max-width: 634px) 100vw, 634px" /&gt;&lt;/p&gt;
&lt;p&gt;岡部：これは月が満月から新月へぐるっと回ってという事を表しています。&lt;br /&gt;
近代以前のカレンダーでは毎月一日というのは朔と言います。&lt;br /&gt;
月がたつから月たちで朔（ついたち）なんですが、&lt;br /&gt;
月が欠けている状態の事を朔（さく）と言います。&lt;br /&gt;
十五日になると月が満ちる訳ですが、それを望月と言います。&lt;br /&gt;
月が欠けたり満ちたりする天体の動きの事を朔望と言います。&lt;br /&gt;
&lt;strong&gt;これとカレンダーがリンクしている事を今日は理解して頂きたいという事になります。&lt;/strong&gt;&lt;/p&gt;
&lt;p&gt;三日月の「みか」というのは三日です。&lt;br /&gt;
まさに、月がたつ朔から数えて一、二、三、三日目前後です。&lt;br /&gt;
この辺りの月の事を三日月という訳です。&lt;br /&gt;
どんどん進んでいくと、七日目が上弦の月です。&lt;br /&gt;
古文では上弓張月と読む事もあります。&lt;br /&gt;
上弦というのは、数学の世界です。&lt;/p&gt;
&lt;p&gt;&lt;img decoding="async" loading="lazy" class="alignnone wp-image-432" src="http://koten-kakitsubata.jp/wp-content/uploads/2023/05/IMG_0304.jpg" alt="上弦の月の説明に関連するイラスト。カーブが弧を表し、真っ直ぐな部分が弦を表している" width="174" height="276" /&gt;&lt;br /&gt;
この真っすぐの所が弦で、カーブしてる所が弧ですが、&lt;strong&gt;&lt;span style="color: #000000;"&gt;弦の部分が上を向いているというのが上弦の月です。&lt;/span&gt;&lt;/strong&gt;ちなみに反対側は&lt;span style="color: #000000;"&gt;弦が下を向いている訳ですが、&lt;strong&gt;下弦の月&lt;/strong&gt;という訳です。&lt;/span&gt;&lt;br /&gt;
段々日が経っていき、十五日を望月と言います。&lt;br /&gt;
ちなみに十六日の月を十六夜月と言いますが、いざようというのは躊躇するという意味の動詞です。&lt;br /&gt;
ですから、月が十五日の月よりも出てくるのが遅くなる訳です。&lt;br /&gt;
出てこようか出てこまいかと躊躇っている、躊躇しているという事から十六夜月という訳です。&lt;br /&gt;
その後、十七日、十八日、十九日にも特別な名前が付いているので覚えて下さい。&lt;br /&gt;
十七日の月を立待月と言います。&lt;br /&gt;
月の出が段々遅くなってくる訳です。&lt;br /&gt;
18時くらいに月が出てくるのが段々19時20時と遅くなってくる訳ですが、最初のうちは月の出を立って待っていられる訳です。&lt;br /&gt;
ところがもう立って待っていられなくなったというので、居待月、座って待つ訳です。&lt;br /&gt;
十九日の頃になると、もう立っていられない訳です。&lt;br /&gt;
寝待月、臥待月と呼ばれる月になります。&lt;br /&gt;
段々下がってくると下弦の月になります。&lt;br /&gt;
これはもう夜の12時くらいに月が昇り始めるという事になります。&lt;br /&gt;
月末になってくると、月の出というのが明け方近くになってくる訳です。&lt;br /&gt;
皆さん冬なんか特にそうだと思いますが、朝8時とか9時ぐらいになってまだ西の空の太陽と反対側に真っ白い月が残っている事がありますよね。&lt;br /&gt;
あれを有明月と言います。&lt;br /&gt;
この有明月は大体真っ白い、青白い色をしていますので、これを雪に見立てるというような形で和歌の見立ての道具として使われる事も非常に多いです。&lt;br /&gt;
なので、その辺りを覚えて頂けると宜しいかなと思います。&lt;br /&gt;
三十日、三十ですから晦日です。三十で晦日です。&lt;br /&gt;
あるいは月が隠れてしまう、籠ってしまうので、月籠りという所から晦と呼んだりする事もあります。&lt;br /&gt;
いずれにせよ、ここが一周するのに29.5日掛かります。&lt;br /&gt;
ですから、月によっては29日の月もあれば30日の月もあります。&lt;br /&gt;
そういうのを&lt;strong&gt;大の月&lt;/strong&gt;、&lt;strong&gt;小の月&lt;/strong&gt;と言います。&lt;br /&gt;
どうも私たちは月というと、大層美しくてそれを眺めていたいと思ってしまうものですが、&lt;br /&gt;
&lt;span style="color: #0000ff;"&gt;古文の世界では必ずしも月は鑑賞の対象ではなかったようです。&lt;/span&gt;&lt;br /&gt;
月の面というか、&lt;strong&gt;月の顔そのものをまじまじと見る事は決して好ましい事だと考えられていなかったようです。&lt;/strong&gt;&lt;br /&gt;
実際月の面、月の顔について具体的に描かれている作品というのは実はそんなに多くはありません。&lt;br /&gt;
極々一部はありますが、古文の世界で月の表面、あるいは月の姿というものをどのように評価していたかというのが分かるのが竹取り物語の有名なシーンです。&lt;br /&gt;
高校によっては扱った事がある箇所かと思いますが、ちょっと読んでいきましょう。&lt;br /&gt;
春の初めより、かぐや姫、月のおもしろう出でたるを見て、春の初め頃、かぐや姫が月がとても情趣のあるように出てきたというのを見ました。&lt;br /&gt;
常よりも物思ひたるさまなり。&lt;br /&gt;
いつもよりも物思いが深いようである。&lt;br /&gt;
ある人の、「月の顔見るは、忌むこと」と制しけれども、ある人、召使いの女房か何かでしょうが、月の顔をじっと見るのは忌むべき事だと制します。&lt;br /&gt;
ともすれば、人間（ひとま）にも、人がいないタイミングです。も月を見ては、いみじく泣き給ふ。です。これはかぐや姫がいよいよ月に帰らねばならないという頃です。&lt;br /&gt;
満月になるとやたらと月を見ては泣いているというシーンですが、ここで大事なのは&lt;span style="color: #ff0000;"&gt;月の顔を見るは忌む事、と女房が制しているという事です。&lt;/span&gt;&lt;br /&gt;
月そのものが、月の光が趣深いというのは非常に和歌の中でよく出てくる訳ですが、月の表面をじっと見る、月の顔をじっと見というのは必ずしも好ましい事ではなかったようだという事になります。&lt;br /&gt;
&lt;!-- 中高・定期試験対策（古典専門塾かきつばた）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1.6;"&gt;【中高・定期試験対策】：&lt;br /&gt;
板書ノートや教科書ガイドの訳文暗記に頼らず、&lt;strong&gt;文法と読解を一体で鍛える個別指導&lt;/strong&gt;です。&lt;br /&gt;
定期試験の過去問や教科書本文をもとに、出題されやすいポイントを押さえながら読解演習を重ねることで、&lt;br /&gt;
一貫校の発展的なテストでも&lt;strong&gt;安定して高得点を狙える古典力&lt;/strong&gt;を身につけていきます。&lt;/p&gt;
&lt;p&gt;&lt;a style="background-color: #2e7d32; color: #ffffff; padding: 5px 10px; text-align: center; text-decoration: none; display: inline-block; font-size: 14px;" href="https://koten-kakitsubata.jp/school-exam/"&gt;&lt;br /&gt;
詳細を見る&lt;br /&gt;
&lt;/a&gt;&lt;/p&gt;
&lt;/div&gt;
&lt;/div&gt;
&lt;p&gt;夏井：ちなみに上弦と下弦がありますが、なぜ上でなぜ下なんですか？&lt;br /&gt;
岡部：月の上旬、旬というのは十日間の事を指します。&lt;br /&gt;
一日から十日までが上旬です。&lt;br /&gt;
十一日から二十日までが中旬。二十一日から三十日までが下旬という事で、旬というのは十日間を指します。&lt;br /&gt;
ですが、そうすると&lt;span style="color: #0000ff;"&gt;七日に生じる月の形が上旬なので上弓張月です。&lt;/span&gt;&lt;br /&gt;
同じように&lt;span style="color: #0000ff;"&gt;下旬の二十日過ぎ、二十一日前後になりますが、これが下弓張月という事になります。&lt;/span&gt;&lt;br /&gt;
なので、そこから取って上弦の月、下弦の月というのが一般的な説です。&lt;br /&gt;
この辺りはそれこそ小学校や中学校の理科でやったと思います。&lt;br /&gt;
それこそ復習ですが、これを分かっていないと、例えば物語の頭の所で今日は何月何日だ、というのが言ってあるとします。&lt;br /&gt;
そして、月が見えた、の月に傍線が引っ張ってあって、その月はどっちの方向に見えていますか？とか、あるいは月が西に沈むとしている、とかいうのが書いてある訳です。&lt;br /&gt;
それに対して、何時ですか？とか聞かれる訳です。&lt;br /&gt;
そういった問題を解く上で、ここを小中学校でやっているはずですが、&lt;strong&gt;もう一度ここで確認をさせて下さい。&lt;/strong&gt;&lt;/p&gt;
&lt;p&gt;まず朔もしくは晦日です。&lt;br /&gt;
一日、三十日は当然新月ですから一日中全部見えません。&lt;br /&gt;
というのは、太陽が昇る時間の朝6時と、&lt;span style="color: #ff0000;"&gt;太陽が沈む時間の夕方18時がぴったりそれと同期するように月が昇って沈むから見えない訳です。&lt;/span&gt;&lt;br /&gt;
段々三日月から先が見えていきます。&lt;br /&gt;
皆さん経験した事があると思いますが、三日月は夕方ぐらいの夜18時19時あたりの所から見えてくる訳です。&lt;br /&gt;
というのは、朝9時に昇って南中時刻が15時ですから、月の入りが21時です。&lt;br /&gt;
大体17時から21時の間に暗くなって、西の空に見えるのが三日月です。&lt;br /&gt;
上弦の月は、お昼12時から昇って夜の0時に沈みますので、夕方18時から0時までの間が見えている時間になります。&lt;br /&gt;
望月は言うまでもありません。&lt;br /&gt;
月の昇り、月の出、月の入は18時から6時まで夜中ずっと見えているのが望月という事になります。&lt;br /&gt;
ですから、月の出がどんどんここから先が遅くなっていく訳です。&lt;br /&gt;
さっき出てきた十六夜、立待、居待、寝待、というのは&lt;span style="color: #0000ff;"&gt;月の出が遅くなる事を言っているのだ&lt;/span&gt;、という事がお分かり頂けるかと思います。&lt;br /&gt;
下弦の月は0時から6時までです。&lt;br /&gt;
ここから先は西の空に見えるはずですが、太陽はもう出ている時間なので見えないという事になります。&lt;br /&gt;
有明の月は朝の3時から昇って夕方の15時に沈む訳ですが、15時から18時です。&lt;br /&gt;
冬だと朝になっても相変わらず東の空に見える訳ですが、これが真っ白な月として、青白い月として見えるという事になる訳です。&lt;br /&gt;
この辺りの所を既にやっている所ではありましょうが、もう一度整理してあげて下さい。&lt;br /&gt;
&lt;!-- 大学受験対策（古典専門塾かきつばた）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1.6;"&gt;【大学受験古典対策】：&lt;br /&gt;
共通テストから難関大の個別試験まで視野に入れ、&lt;strong&gt;読解・文法・語彙をまとめて鍛える個別カリキュラム&lt;/strong&gt;です。&lt;br /&gt;
志望校の過去問分析をもとに、頻出テーマの長文読解と記述答案の添削を繰り返し、&lt;strong&gt;入試本番で得点源になる古典力&lt;/strong&gt;を仕上げていきます。&lt;/p&gt;
&lt;p&gt;&lt;a style="background-color: #2e7d32; color: #ffffff; padding: 5px 10px; text-align: center; text-decoration: none; display: inline-block; font-size: 14px;" href="https://koten-kakitsubata.jp/enter-exam/"&gt;&lt;br /&gt;
詳細を見る&lt;br /&gt;
&lt;/a&gt;&lt;/p&gt;
&lt;/div&gt;
&lt;/div&gt;
------</t>
  </si>
  <si>
    <t>https://koten-kakitsubata.jp/blog/daidairi/</t>
  </si>
  <si>
    <t>以下のページは不自然なワードを使用しています。
これらを適切に自然な言葉に置き換えて下さい。
なお、本文の装飾や構造は絶対に変えないでください。
【対象ページURL】
https://koten-kakitsubata.jp/blog/daidairi/
【検出された不自然ワード】
- 設計
- 整え
【本文】
------
&lt;p&gt;&amp;nbsp;&lt;/p&gt;
&lt;div class="container my-4"&gt;
&lt;p&gt;&lt;!-- Hero Section --&gt;&lt;/p&gt;
&lt;div class="card shadow-sm mb-4 border-0" style="background: linear-gradient(135deg, #263238, #ff8f00); color: #fff;"&gt;
&lt;div class="card-body p-4"&gt;
&lt;div class="d-flex flex-wrap justify-content-between align-items-center mb-2"&gt;&lt;span class="badge bg-light text-dark mb-2" style="font-size: 0.8rem;"&gt;高校国語／古典常識&lt;/span&gt;&lt;br /&gt;
&lt;span class="badge bg-warning text-dark mb-2" style="font-size: 0.75rem;"&gt;平安京の「官庁街」を図で理解する&lt;/span&gt;&lt;/div&gt;
&lt;h1 class="card-title mb-3" style="font-size: 2rem; line-height: 1.5;"&gt;&lt;/h1&gt;
&lt;p class="card-text mb-0" style="font-size: 0.98rem;"&gt;「大内裏ってどこ？」「朱雀大路や羅生門は何がポイント？」──&lt;br /&gt;
古典作品には、平安京の地理や官庁街に関する前提知識がたくさん登場します。&lt;br /&gt;
本ページでは、&lt;strong&gt;大内裏の位置・役割・構造&lt;/strong&gt;を図とともに整理し、&lt;br /&gt;
『大鏡』などの作品を読む際に役立つイメージをつかめるように解説します。&lt;/p&gt;
&lt;/div&gt;
&lt;/div&gt;
&lt;p&gt;&lt;!-- YouTube セクション --&gt;&lt;/p&gt;
&lt;div class="card shadow-sm mb-4 border-0"&gt;
&lt;div class="card-body"&gt;
&lt;h2 class="h5 mb-3"&gt;動画で学ぶ：大内裏とは何か（古典専門塾かきつばた）&lt;/h2&gt;
&lt;div class="embed-responsive embed-responsive-16by9 mb-3"&gt;&lt;iframe class="embed-responsive-item" title="YouTube video player" src="https://www.youtube.com/embed/O0AOsCeUpcE" width="560" height="315" frameborder="0" allowfullscreen="allowfullscreen"&gt;&lt;/iframe&gt;&lt;/div&gt;
&lt;p class="mb-0"&gt;古典専門塾かきつばたの講師が、平安京図を用いながら大内裏の位置関係や役割を詳しく解説しています。&lt;br /&gt;
&lt;strong&gt;本文とあわせて視聴することで、古典の「舞台設定」が立体的に見えてきます。&lt;/strong&gt;&lt;/p&gt;
&lt;/div&gt;
&lt;/div&gt;
&lt;p&gt;&lt;!-- 1. 大内裏とは？ --&gt;&lt;/p&gt;
&lt;div class="card shadow-sm mb-4 border-0"&gt;
&lt;div class="card-body"&gt;
&lt;h2 class="h4 mb-3"&gt;1. 大内裏とは？──平安京の「官庁街」&lt;/h2&gt;
&lt;p class="mb-3"&gt;大内裏（だいだいり）とは、&lt;strong&gt;平安京における官庁街・役所の街&lt;/strong&gt;にあたる場所です。&lt;br /&gt;
現代でいえば&lt;strong&gt;霞ヶ関&lt;/strong&gt;のような、政治の中心地と考えるとイメージしやすいでしょう。&lt;/p&gt;
&lt;p class="mb-3"&gt;平安京全体は、北から南へ、東から西へと&lt;strong&gt;碁盤の目状&lt;/strong&gt;に区画された都市でした。&lt;br /&gt;
このように、区画をきっちりと整えて都市を設計する仕組みを&lt;strong&gt;条里制&lt;/strong&gt;と呼びます。&lt;/p&gt;
&lt;div class="row align-items-center"&gt;
&lt;div class="col-md-5 mb-3 mb-md-0 text-center"&gt;&lt;img decoding="async" class="img-fluid rounded shadow-sm" src="http://koten-kakitsubata.jp/wp-content/uploads/2023/04/IMG_9447-259x300.png" alt="平安京全体の図。碁盤の目状の都市構造と朱雀大路、羅生門の位置が示されている" /&gt;&lt;/div&gt;
&lt;div class="col-md-7"&gt;
&lt;p class="mb-2"&gt;平安京の中心を南北に貫く大通りが&lt;strong&gt;朱雀大路（すざくおおじ）&lt;/strong&gt;です。&lt;br /&gt;
その最南端に位置する門が&lt;strong&gt;羅城門（羅生門）&lt;/strong&gt;で、そこから北に向かって大内裏へまっすぐ道が伸びています。&lt;/p&gt;
&lt;blockquote class="border-start ps-3 mb-0" style="border-color: #ff8f00 !important;"&gt;&lt;p&gt;『羅生門』（芥川龍之介）の舞台となっているのは、まさにこの&lt;strong&gt;都の南端・羅生門&lt;/strong&gt;のあたりです。&lt;/p&gt;&lt;/blockquote&gt;
&lt;/div&gt;
&lt;/div&gt;
&lt;/div&gt;
&lt;/div&gt;
&lt;p&gt;&lt;!-- 2. 平安京の左右：右京・左京と「天子南面す」 --&gt;&lt;/p&gt;
&lt;div class="card shadow-sm mb-4 border-0"&gt;
&lt;div class="card-body"&gt;
&lt;h2 class="h4 mb-3"&gt;2. 平安京の「右京・左京」とは？──天子南面すの考え方&lt;/h2&gt;
&lt;p class="mb-3"&gt;平安京では、都を&lt;strong&gt;右京（うきょう）&lt;/strong&gt;・&lt;strong&gt;左京（さきょう）&lt;/strong&gt;に分けて呼びます。&lt;br /&gt;
ここで注意したいのは、&lt;strong&gt;地図上の左右&lt;/strong&gt;ではなく、&lt;br /&gt;
&lt;strong&gt;天皇（天子）が南を向いたときの右手・左手&lt;/strong&gt;で決まっている点です。&lt;/p&gt;
&lt;blockquote class="border-start ps-3 mb-3" style="border-color: #455a64 !important;"&gt;&lt;p&gt;皇帝（天皇）は北極星を背にして常に南を向く──この姿勢を&lt;br /&gt;
&lt;strong&gt;「天子南面す」&lt;/strong&gt;と言います。&lt;br /&gt;
南を向いた天皇から見て右手側が西（右京）、左手側が東（左京）になります。&lt;/p&gt;&lt;/blockquote&gt;
&lt;div class="table-responsive mb-2"&gt;
&lt;table class="table table-bordered table-hover align-middle mb-0"&gt;
&lt;thead class="text-center" style="background-color: #eceff1;"&gt;
&lt;tr&gt;
&lt;th scope="col"&gt;用語&lt;/th&gt;
&lt;th scope="col"&gt;位置&lt;/th&gt;
&lt;th scope="col"&gt;ポイント&lt;/th&gt;
&lt;/tr&gt;
&lt;/thead&gt;
&lt;tbody&gt;
&lt;tr&gt;
&lt;td class="fw-bold"&gt;右京&lt;/td&gt;
&lt;td&gt;天皇から見て右手側（西側）&lt;/td&gt;
&lt;td&gt;低湿地帯が多く、比較的早く廃れていった地域&lt;/td&gt;
&lt;/tr&gt;
&lt;tr&gt;
&lt;td class="fw-bold"&gt;左京&lt;/td&gt;
&lt;td&gt;天皇から見て左手側（東側）&lt;/td&gt;
&lt;td&gt;徐々に都の中心が移り、繁栄したエリア&lt;/td&gt;
&lt;/tr&gt;
&lt;tr&gt;
&lt;td class="fw-bold"&gt;朱雀大路&lt;/td&gt;
&lt;td&gt;羅生門から大内裏へ一直線に延びる南北の大通り&lt;/td&gt;
&lt;td&gt;平安京の&lt;strong&gt;「センターライン」&lt;/strong&gt;となるメインストリート&lt;/td&gt;
&lt;/tr&gt;
&lt;/tbody&gt;
&lt;/table&gt;
&lt;/div&gt;
&lt;p class="mb-0"&gt;古典作品で「右京・左京」という地名が出てきたときは、&lt;br /&gt;
&lt;strong&gt;天皇の視点での左右&lt;/strong&gt;を意識してイメージしてみてください。&lt;/p&gt;
&lt;/div&gt;
&lt;/div&gt;
&lt;p&gt;&lt;!-- 3. 大内裏の内部構造と八省院・朝堂院 --&gt;&lt;/p&gt;
&lt;div class="card shadow-sm mb-4 border-0"&gt;
&lt;div class="card-body"&gt;
&lt;h2 class="h4 mb-3"&gt;3. 大内裏の内部構造──八省院・朝堂院と応天門&lt;/h2&gt;
&lt;div class="row align-items-center mb-3"&gt;
&lt;div class="col-md-5 mb-3 mb-md-0 text-center"&gt;&lt;img decoding="async" class="img-fluid rounded shadow-sm" src="http://koten-kakitsubata.jp/wp-content/uploads/2023/04/IMG_9448-300x274.png" alt="平安京の大内裏の図。朱雀門や八省院、朝堂院などの主要な建物の配置が描かれている。" /&gt;&lt;/div&gt;
&lt;div class="col-md-7"&gt;
&lt;p class="mb-2"&gt;大内裏の南端には&lt;strong&gt;朱雀門&lt;/strong&gt;があり、朱雀大路を北へ進んだ先の「どんつき」に位置しています。&lt;br /&gt;
朱雀門をくぐると、正面に見えてくるのが&lt;strong&gt;八省院・朝堂院&lt;/strong&gt;といったエリアです。&lt;/p&gt;
&lt;p class="mb-0"&gt;これらは、儀式や公式行事の舞台となる場で、&lt;br /&gt;
&lt;strong&gt;天皇の即位などの大きな儀式&lt;/strong&gt;に用いられました。&lt;/p&gt;
&lt;/div&gt;
&lt;/div&gt;
&lt;div class="table-responsive mb-3"&gt;
&lt;table class="table table-bordered table-hover align-middle mb-0"&gt;
&lt;thead class="text-center" style="background-color: #fff3e0;"&gt;
&lt;tr&gt;
&lt;th scope="col"&gt;施設名&lt;/th&gt;
&lt;th scope="col"&gt;役割・イメージ&lt;/th&gt;
&lt;th scope="col"&gt;古典との関連&lt;/th&gt;
&lt;/tr&gt;
&lt;/thead&gt;
&lt;tbody&gt;
&lt;tr&gt;
&lt;td class="fw-bold"&gt;朱雀門&lt;/td&gt;
&lt;td&gt;大内裏最南端の門。朱雀大路の突き当たりに位置する正門&lt;/td&gt;
&lt;td&gt;儀式や行列の出入り口としてしばしば言及される&lt;/td&gt;
&lt;/tr&gt;
&lt;tr&gt;
&lt;td class="fw-bold"&gt;八省院・朝堂院&lt;/td&gt;
&lt;td&gt;政治的儀式・朝廷の公式行事の舞台となる広場・建物群&lt;/td&gt;
&lt;td&gt;即位の礼など、大きな儀式の場として登場&lt;/td&gt;
&lt;/tr&gt;
&lt;tr&gt;
&lt;td class="fw-bold"&gt;応天門&lt;/td&gt;
&lt;td&gt;八省院の入り口にあたる門&lt;/td&gt;
&lt;td&gt;&lt;strong&gt;応天門の変&lt;/strong&gt;の舞台として日本史・古典で頻出&lt;/td&gt;
&lt;/tr&gt;
&lt;/tbody&gt;
&lt;/table&gt;
&lt;/div&gt;
&lt;p class="mb-0"&gt;ただし、&lt;strong&gt;日常的な政務&lt;/strong&gt;は平安時代になると&lt;br /&gt;
内裏の&lt;strong&gt;清涼殿&lt;/strong&gt;で行われるようになり、&lt;br /&gt;
八省院は「大儀式の場」という色合いが強くなっていきます。&lt;/p&gt;
&lt;/div&gt;
&lt;/div&gt;
&lt;p&gt;&lt;!-- 4. 中央官庁と古典作品の読み方 --&gt;&lt;/p&gt;
&lt;div class="card shadow-sm mb-4 border-0"&gt;
&lt;div class="card-body"&gt;
&lt;h2 class="h4 mb-3"&gt;4. 大内裏に並ぶ中央官庁──『大鏡』などを読むときのポイント&lt;/h2&gt;
&lt;div class="row align-items-center mb-3"&gt;
&lt;div class="col-md-5 mb-3 mb-md-0 text-center"&gt;&lt;img decoding="async" class="img-fluid rounded shadow-sm" src="http://koten-kakitsubata.jp/wp-content/uploads/2023/04/IMG_9449-278x300.png" alt="大内裏に並ぶ中央官庁の役所の配置図。平安時代の政治と儀式の中心地としての構造を示す。" /&gt;&lt;/div&gt;
&lt;div class="col-md-7"&gt;
&lt;p class="mb-2"&gt;大内裏の内部には、&lt;strong&gt;中央官庁の役所&lt;/strong&gt;がずらりと並んでいます。&lt;br /&gt;
こうした役所の名前は、特に『大鏡』などの歴史物語を読むときにしばしば登場します。&lt;/p&gt;
&lt;p class="mb-0"&gt;「どの役所がどのあたりに並んでいたのか」を&lt;br /&gt;
&lt;strong&gt;大内裏図を見ながら確認する癖&lt;/strong&gt;をつけておくと、&lt;br /&gt;
物語中の人物の移動や位置関係がイメージしやすくなります。&lt;/p&gt;
&lt;/div&gt;
&lt;/div&gt;
&lt;div class="alert alert-info" role="alert"&gt;&lt;strong&gt;国語便覧に載っている大内裏図&lt;/strong&gt;は、古典読解の心強い味方です。&lt;br /&gt;
物語や日記を読むときは、登場する地名や役所を図の上で確認しながら読む習慣をつけてみましょう。&lt;/div&gt;
&lt;/div&gt;
&lt;/div&gt;
&lt;p&gt;&lt;!-- 5. 大内裏のスケール感をつかむ --&gt;&lt;/p&gt;
&lt;div class="card shadow-sm mb-4 border-0"&gt;
&lt;div class="card-body"&gt;
&lt;h2 class="h4 mb-3"&gt;5. 大内裏の大きさはどれくらい？──スケール感を現代に置き換える&lt;/h2&gt;
&lt;p class="mb-3"&gt;大内裏の広さは、おおよそ&lt;strong&gt;南北 1,394メートル（約1.3km）×東西 1,160メートル（約1.2km）&lt;/strong&gt;&lt;br /&gt;
とされています。つまり、&lt;/p&gt;
&lt;ul class="mb-3"&gt;
&lt;li&gt;&lt;strong&gt;南北約1.3km × 東西約1.2km&lt;/strong&gt;の長方形の区画&lt;/li&gt;
&lt;li&gt;徒歩で端から端まで歩くと、&lt;strong&gt;15〜20分ほど&lt;/strong&gt;かかるイメージ&lt;/li&gt;
&lt;li&gt;現代の大きな公園やキャンパス一つ分よりやや大きい、という感覚&lt;/li&gt;
&lt;/ul&gt;
&lt;p class="mb-0"&gt;古典作品で「大内裏の〇〇に参上した」「門の外で待つ」などの描写が出てきたとき、&lt;br /&gt;
&lt;strong&gt;これくらいのスケールの空間&lt;/strong&gt;を頭の中に思い描けると、場面の臨場感がぐっと増します。&lt;/p&gt;
&lt;/div&gt;
&lt;/div&gt;
&lt;p&gt;&lt;!-- まとめ --&gt;&lt;/p&gt;
&lt;div class="card shadow-sm mb-4 border-0"&gt;
&lt;div class="card-body"&gt;
&lt;h2 class="h4 mb-3"&gt;まとめ：大内裏の「地図」を持って古典を読む&lt;/h2&gt;
&lt;p class="mb-3"&gt;大内裏は、平安京における&lt;strong&gt;政治・儀式の中心&lt;/strong&gt;であり、&lt;br /&gt;
多くの古典作品の背景として暗黙の前提になっています。&lt;br /&gt;
ポイントをもう一度整理しておきましょう。&lt;/p&gt;
&lt;ul class="mb-4"&gt;
&lt;li&gt;大内裏は平安京の&lt;strong&gt;官庁街（役所の街）&lt;/strong&gt;で、現代の霞ヶ関のような役割を持つ&lt;/li&gt;
&lt;li&gt;平安京は&lt;strong&gt;条里制&lt;/strong&gt;による碁盤の目状の都市で、中心を&lt;strong&gt;朱雀大路&lt;/strong&gt;が南北に貫く&lt;/li&gt;
&lt;li&gt;最南端には&lt;strong&gt;羅城門（羅生門）&lt;/strong&gt;があり、そこから朱雀大路を北へ行くと大内裏の&lt;strong&gt;朱雀門&lt;/strong&gt;に至る&lt;/li&gt;
&lt;li&gt;&lt;strong&gt;右京・左京&lt;/strong&gt;は「天子南面す」の考え方から、天皇が南を向いたときの右手・左手で決まる&lt;/li&gt;
&lt;li&gt;八省院・朝堂院・応天門などは、&lt;strong&gt;儀式や事件の舞台&lt;/strong&gt;として日本史・古典で頻出&lt;/li&gt;
&lt;li&gt;大内裏のスケールは南北約1.3km×東西約1.2kmで、人物の動きや場面の広がりを想像する手がかりになる&lt;/li&gt;
&lt;/ul&gt;
&lt;p class="mb-0"&gt;単に暗記するのではなく、&lt;strong&gt;地図・図版とセットで「位置と役割」をイメージすること&lt;/strong&gt;が、&lt;br /&gt;
古典の場面理解を一段深める近道です。&lt;/p&gt;
&lt;/div&gt;
&lt;/div&gt;
&lt;p&gt;&lt;!-- CTA：完全１対１個別指導のご案内 --&gt;&lt;/p&gt;
&lt;div class="card shadow-lg mb-4 border-0" style="background: linear-gradient(135deg, #5e35b1, #00897b); color: #fff;"&gt;
&lt;div class="card-body p-4"&gt;
&lt;h2 class="h4 mb-3"&gt;古典の「舞台設定」からしっかり押さえたい方へ──完全１対１個別指導のご案内&lt;/h2&gt;
&lt;p class="mb-3"&gt;古典専門塾かきつばたでは、本文の現代語訳や文法だけでなく、&lt;br /&gt;
&lt;strong&gt;平安京の地理・大内裏の構造・貴族社会の暮らし&lt;/strong&gt;といった&lt;br /&gt;
「背景知識」まで含めて丁寧に指導しています。&lt;/p&gt;
&lt;ul class="mb-3"&gt;
&lt;li&gt;『大鏡』などで出てくる&lt;strong&gt;官職・役所&lt;/strong&gt;の位置関係を整理したい&lt;/li&gt;
&lt;li&gt;物語の場面イメージがつかめず、&lt;strong&gt;読解問題でいつも読み負けてしまう&lt;/strong&gt;&lt;/li&gt;
&lt;li&gt;共通テスト・二次試験に向けて、&lt;strong&gt;古典全体の基礎を体系的に固め直したい&lt;/strong&gt;&lt;/li&gt;
&lt;/ul&gt;
&lt;p class="mb-3"&gt;こうしたニーズに合わせて、かきつばたでは&lt;br /&gt;
&lt;a style="color: #fff; text-decoration: underline;" href="https://koten-kakitsubata.jp/school-exam/" target="_blank" rel="noopener noreferrer"&gt;定期試験対策&lt;/a&gt;・&lt;br /&gt;
&lt;a style="color: #fff; text-decoration: underline;" href="https://koten-kakitsubata.jp/enter-exam/" target="_blank" rel="noopener noreferrer"&gt;大学受験対策&lt;/a&gt;・&lt;br /&gt;
&lt;a style="color: #fff; text-decoration: underline;" href="https://koten-kakitsubata.jp/spot/" target="_blank" rel="noopener noreferrer"&gt;ワンポイント講座&lt;/a&gt;&lt;br /&gt;
など、複数の講座をご用意しています。&lt;br /&gt;
&lt;strong&gt;オンライン指導&lt;/strong&gt;にも対応しているため、全国どこからでも受講が可能です。&lt;/p&gt;
&lt;div class="alert alert-light text-dark mb-0" role="alert"&gt;&lt;strong&gt;学習相談・体験授業のお申し込みはこちら：&lt;/strong&gt;&lt;br /&gt;
&lt;a href="https://koten-kakitsubata.jp/inquiry/" target="_blank" rel="noopener noreferrer"&gt;お問い合わせフォーム（古典専門塾かきつばた）&lt;/a&gt;&lt;br /&gt;
一人ひとりのレベルと目標に合わせて、最適な学習プランをご提案いたします。&lt;/div&gt;
&lt;/div&gt;
&lt;/div&gt;
&lt;/div&gt;
&lt;p&gt;&amp;nbsp;&lt;/p&gt;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blog%2Fdaidairi%2F&amp;amp;t=%E5%8F%A4%E5%85%B8%E5%B8%B8%E8%AD%98%E3%80%8C%E5%A4%A7%E5%86%85%E8%A3%8F%E3%80%8D%E3%81%A8%E3%81%AF%EF%BC%9F%E5%B9%B3%E5%AE%89%E4%BA%AC%E3%81%AE%E5%AE%98%E5%BA%81%E8%A1%97%E3%81%AE%E5%A0%B4%E6%89%80%E3%81%A8%E6%A7%8B%E9%80%A0%E3%82%92%E5%9B%B3%E3%81%A7%E8%A7%A3%E8%AA%AC%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blog%2Fdaidairi%2F&amp;amp;text=%E5%8F%A4%E5%85%B8%E5%B8%B8%E8%AD%98%E3%80%8C%E5%A4%A7%E5%86%85%E8%A3%8F%E3%80%8D%E3%81%A8%E3%81%AF%EF%BC%9F%E5%B9%B3%E5%AE%89%E4%BA%AC%E3%81%AE%E5%AE%98%E5%BA%81%E8%A1%97%E3%81%AE%E5%A0%B4%E6%89%80%E3%81%A8%E6%A7%8B%E9%80%A0%E3%82%92%E5%9B%B3%E3%81%A7%E8%A7%A3%E8%AA%AC%20%7C%20%E5%8F%A4%E5%85%B8%E5%B0%82%E9%96%80%E5%A1%BE%20%E3%81%8B%E3%81%8D%E3%81%A4%E3%81%B0%E3%81%9F" target="_blank" &gt;&lt;span class="vk_icon_w_r_sns_twitter icon_sns"&gt;&lt;/span&gt;&lt;span class="sns_txt"&gt;twitter&lt;/span&gt;&lt;/a&gt;&lt;/li&gt;&lt;li class="sb_copy sb_icon"&gt;&lt;button class="copy-button sb_icon_inner"data-clipboard-text="古典常識「大内裏」とは？平安京の官庁街の場所と構造を図で解説 | 古典専門塾 かきつばた https://koten-kakitsubata.jp/blog/daidairi/"&gt;&lt;span class="vk_icon_w_r_sns_copy icon_sns"&gt;&lt;i class="fas fa-copy"&gt;&lt;/i&gt;&lt;/span&gt;&lt;span class="sns_txt"&gt;Copy&lt;/span&gt;&lt;/button&gt;&lt;/li&gt;&lt;/ul&gt;&lt;/div&gt;&lt;!-- [ /.socialSet ] --&gt;		
------</t>
  </si>
  <si>
    <t>https://koten-kakitsubata.jp/blog/jyodoushikatuyouhyou/</t>
  </si>
  <si>
    <t>以下のページは不自然なワードを使用しています。
これらを適切に自然な言葉に置き換えて下さい。
なお、本文の装飾や構造は絶対に変えないでください。
【対象ページURL】
https://koten-kakitsubata.jp/blog/jyodoushikatuyouhyou/
【検出された不自然ワード】
- 型
【本文】
------
&lt;div class="container my-4"&gt;
&lt;div class="card shadow-sm mb-4 border-0" style="background: linear-gradient(135deg, #1565c0, #2e7d32); color: #fff;"&gt;
&lt;div class="card-body p-4"&gt;
&lt;div class="d-flex flex-wrap justify-content-between align-items-center mb-2"&gt;&lt;span class="badge bg-warning text-dark mb-2" style="font-size: 0.8rem;"&gt;古典文法／助動詞&lt;/span&gt;&lt;br /&gt;
&lt;span class="badge bg-light text-dark mb-2" style="font-size: 0.75rem;"&gt;対象：高校生〜大学受験生&lt;/span&gt;&lt;/div&gt;
&lt;h1 class="card-title mb-3" style="font-size: 2rem; line-height: 1.5;"&gt;&lt;/h1&gt;
&lt;p class="card-text mb-2" style="font-size: 0.98rem;"&gt;助動詞を含む古典学習の関連記事は、&lt;a href="https://koten-kakitsubata.jp/blog/"&gt;&lt;strong&gt;代表ブログ（全体像はこちら）&lt;/strong&gt;&lt;/a&gt;にまとめています。&lt;/p&gt;
&lt;p class="card-text mb-0" style="font-size: 0.98rem;"&gt;「助動詞の数が多すぎて覚えきれない」「接続・活用・意味がごちゃごちゃしてわからない」──古典文法の中でも&lt;br /&gt;
&lt;strong&gt;最大の難所が助動詞&lt;/strong&gt;です。本ページでは、&lt;br /&gt;
&lt;strong&gt;「なぜ助動詞が難しいのか」→「どの順番で学ぶべきか」→「具体的なトレーニング方法」&lt;/strong&gt;までを整理し、&lt;br /&gt;
PDF教材も使いながら、迷子にならずに助動詞を攻略する学習法を紹介します。&lt;/p&gt;
&lt;/div&gt;
&lt;/div&gt;
&lt;div class="card shadow-sm mb-4"&gt;
&lt;div class="card-body"&gt;
&lt;h2 class="h5 mb-3"&gt;動画で学ぶ：助動詞はなぜ難しい？（かきつばた × 夏井算数塾 対談）&lt;/h2&gt;
&lt;div class="embed-responsive embed-responsive-16by9 mb-3"&gt;&lt;iframe class="embed-responsive-item" title="YouTube video player" src="https://www.youtube.com/embed/T9noWfE06Rc" width="560" height="315" frameborder="0" allowfullscreen="allowfullscreen"&gt;&lt;/iframe&gt;&lt;/div&gt;
&lt;p class="mb-0"&gt;中学受験専門 &lt;a href="https://natsui-sansu-juku.com/" target="_blank" rel="noopener noreferrer"&gt;夏井算数塾&lt;/a&gt;代表・夏井と、&lt;br /&gt;
古典専門塾かきつばた講師・岡部の対談形式で、助動詞学習のポイントを解説しています。&lt;br /&gt;
&lt;strong&gt;本文とあわせて視聴することで理解が一気に深まります。&lt;/strong&gt;&lt;/p&gt;
&lt;/div&gt;
&lt;/div&gt;
&lt;div class="card shadow-sm mb-4 border-0"&gt;
&lt;div class="card-body"&gt;
&lt;h2 class="h4 mb-3"&gt;1. 助動詞はなぜこんなに難しく感じるのか&lt;/h2&gt;
&lt;p&gt;岡部の言葉を借りるなら、助動詞が難しい最大の理由は&lt;br /&gt;
&lt;strong&gt;「一つひとつの助動詞にくっついている情報量が圧倒的に多い」&lt;/strong&gt;ことにあります。&lt;/p&gt;
&lt;div class="table-responsive mb-3"&gt;
&lt;table class="table table-bordered table-hover align-middle mb-0"&gt;
&lt;thead class="text-center" style="background-color: #e8eaf6;"&gt;
&lt;tr&gt;
&lt;th scope="col"&gt;項目&lt;/th&gt;
&lt;th scope="col"&gt;内容&lt;/th&gt;
&lt;th scope="col"&gt;量のイメージ&lt;/th&gt;
&lt;/tr&gt;
&lt;/thead&gt;
&lt;tbody&gt;
&lt;tr&gt;
&lt;td class="fw-bold"&gt;種類&lt;/td&gt;
&lt;td&gt;大学入試レベルでよく扱う助動詞はおよそ&lt;strong&gt;27〜30種類&lt;/strong&gt;&lt;/td&gt;
&lt;td&gt;「ず」「べし」「き」「む」「まじ」など多数&lt;/td&gt;
&lt;/tr&gt;
&lt;tr&gt;
&lt;td class="fw-bold"&gt;接続&lt;/td&gt;
&lt;td&gt;各助動詞ごとに&lt;strong&gt;必ず決まった活用形に接続&lt;/strong&gt;する&lt;/td&gt;
&lt;td&gt;例：「ず」＝未然形接続／「べし」＝終止形接続&lt;/td&gt;
&lt;/tr&gt;
&lt;tr&gt;
&lt;td class="fw-bold"&gt;活用&lt;/td&gt;
&lt;td&gt;助動詞自体が&lt;strong&gt;活用を持つ品詞&lt;/strong&gt;（未然・連用・終止・連体・已然・命令）&lt;/td&gt;
&lt;td&gt;多くは用言と同じ活用パターン、例外は「特殊なパターン」「無変化のパターン」など&lt;/td&gt;
&lt;/tr&gt;
&lt;tr&gt;
&lt;td class="fw-bold"&gt;意味&lt;/td&gt;
&lt;td&gt;1つの助動詞に&lt;strong&gt;2〜6個ほどの意味&lt;/strong&gt;がつく&lt;/td&gt;
&lt;td&gt;例：「べし」＝推量・意志・当然・命令・適当・可能&lt;/td&gt;
&lt;/tr&gt;
&lt;/tbody&gt;
&lt;/table&gt;
&lt;/div&gt;
&lt;p&gt;つまり、&lt;strong&gt;「接続」＋「活用」＋「意味」＋「訳し方」&lt;/strong&gt;を助動詞1つごとに覚える必要があり、&lt;br /&gt;
ざっくり計算すると&lt;strong&gt;400〜500個の知識&lt;/strong&gt;を扱うことになります。&lt;/p&gt;
&lt;blockquote class="border-start ps-3" style="border-color: #1565c0 !important;"&gt;&lt;p&gt;「それを訳も分からず端から全部一気に覚えようとするから、パニックになるんです。」&lt;/p&gt;&lt;/blockquote&gt;
&lt;p class="mb-0"&gt;助動詞攻略のカギは、&lt;strong&gt;いきなり細部に突っ込まないこと&lt;/strong&gt;。&lt;br /&gt;
まずは&lt;strong&gt;全体像をマクロに捉え、整理しながらミクロに降りていく&lt;/strong&gt;学習法に切り替えましょう。&lt;/p&gt;
&lt;/div&gt;
&lt;/div&gt;
&lt;div class="card shadow-sm mb-4 border-0"&gt;
&lt;div class="card-body"&gt;
&lt;h2 class="h4 mb-3"&gt;2. 助動詞学習は「マクロ → ミクロ」の順番で&lt;/h2&gt;
&lt;p&gt;助動詞に取り組むときに意識したいのは、&lt;br /&gt;
&lt;strong&gt;「ディバイド＆ルール（分割して支配する）」&lt;/strong&gt;という考え方です。&lt;/p&gt;
&lt;div class="row"&gt;
&lt;div class="col-md-6 mb-3"&gt;
&lt;div class="p-3 rounded h-100" style="background-color: #f3e5f5;"&gt;
&lt;h3 class="h5"&gt;悪い例：いきなりディテールから始める&lt;/h3&gt;
&lt;ul class="mb-0"&gt;
&lt;li&gt;「る・らる」の活用表を丸暗記しようとする&lt;/li&gt;
&lt;li&gt;意味（受身・自発・可能・尊敬）を全部一気に覚えようとする&lt;/li&gt;
&lt;li&gt;27種類すべてで同じことをしようとして挫折&lt;/li&gt;
&lt;/ul&gt;
&lt;/div&gt;
&lt;/div&gt;
&lt;div class="col-md-6 mb-3"&gt;
&lt;div class="p-3 rounded h-100" style="background-color: #e8f5e9;"&gt;
&lt;h3 class="h5"&gt;良い例：大まかな地図から作る&lt;/h3&gt;
&lt;ul class="mb-0"&gt;
&lt;li&gt;まずは&lt;strong&gt;「どんな助動詞があるか」&lt;/strong&gt;をざっくり知る&lt;/li&gt;
&lt;li&gt;&lt;strong&gt;接続 → 意味 → 活用&lt;/strong&gt;の順に大枠を押さえる&lt;/li&gt;
&lt;li&gt;そのあとで「る・らる」など個別の助動詞を細かく確認&lt;/li&gt;
&lt;/ul&gt;
&lt;/div&gt;
&lt;/div&gt;
&lt;/div&gt;
&lt;blockquote class="border-start ps-3" style="border-color: #2e7d32 !important;"&gt;&lt;p&gt;「全く地図もない状態で『る・らる』のディテールから入っていくと、今自分が何をやっているのか、&lt;br /&gt;
どこがゴールなのかが分からなくなって、まさに迷子になってしまうわけです。」&lt;/p&gt;&lt;/blockquote&gt;
&lt;p class="mb-0"&gt;まずは&lt;strong&gt;助動詞全体の「地図」を頭の中に作る&lt;/strong&gt;。その上で個々の助動詞に降りていく──これが遠回りに見えて、&lt;br /&gt;
実は&lt;strong&gt;一番の近道&lt;/strong&gt;です。&lt;/p&gt;
&lt;/div&gt;
&lt;/div&gt;
&lt;div class="card shadow-sm mb-4 border-0"&gt;
&lt;div class="card-body"&gt;
&lt;h2 class="h4 mb-3"&gt;3. 学習の基本ステップ：接続 → 意味 → 活用&lt;/h2&gt;
&lt;p class="mb-3"&gt;岡部が提案する助動詞学習の順番は、次の&lt;strong&gt;3ステップ&lt;/strong&gt;です。&lt;/p&gt;
&lt;ol class="mb-4"&gt;
&lt;li&gt;&lt;strong&gt;接続を押さえる&lt;/strong&gt;（どの活用形にくっつくか）&lt;/li&gt;
&lt;li&gt;&lt;strong&gt;意味をグルーピングする&lt;/strong&gt;（役割ごとに分類）&lt;/li&gt;
&lt;li&gt;&lt;strong&gt;活用をパターンでまとめる&lt;/strong&gt;（活用の種類ごとに整理）&lt;/li&gt;
&lt;/ol&gt;
&lt;h3 class="h5 mb-2"&gt;3-1. まずは「接続」を押さえる&lt;/h3&gt;
&lt;p&gt;接続とは、&lt;strong&gt;「助動詞の上にくる語がどの活用形か」&lt;/strong&gt;というルールです。&lt;br /&gt;
例として、打消の助動詞「ず」は&lt;strong&gt;未然形接続&lt;/strong&gt;なので、&lt;br /&gt;
「花咲かず」の「咲か」は未然形になります。&lt;/p&gt;
&lt;p&gt;最初の段階では、&lt;br /&gt;
&lt;strong&gt;「この助動詞はどの活用形にしかつかないのか」だけをざっくり覚える&lt;/strong&gt;のがおすすめです。&lt;br /&gt;
多くの生徒は、歌やリズムを使って&lt;br /&gt;
&lt;strong&gt;「助動詞の種類と接続」を一気に覚えてしまう方法&lt;/strong&gt;をとっています。&lt;/p&gt;
&lt;h3 class="h5 mb-2"&gt;3-2. 次に「意味」をグループで押さえる&lt;/h3&gt;
&lt;p&gt;助動詞は、&lt;strong&gt;意味のまとまりごとにグループ化&lt;/strong&gt;することで、一気に覚えやすくなります。&lt;/p&gt;
&lt;div class="table-responsive mb-3"&gt;
&lt;table class="table table-bordered table-hover align-middle mb-0"&gt;
&lt;thead class="text-center" style="background-color: #fff3e0;"&gt;
&lt;tr&gt;
&lt;th scope="col"&gt;グループ&lt;/th&gt;
&lt;th scope="col"&gt;主な助動詞&lt;/th&gt;
&lt;th scope="col"&gt;役割のイメージ&lt;/th&gt;
&lt;/tr&gt;
&lt;/thead&gt;
&lt;tbody&gt;
&lt;tr&gt;
&lt;td class="fw-bold"&gt;主語ブロック&lt;/td&gt;
&lt;td&gt;る・らる／す・さす・しむ&lt;/td&gt;
&lt;td&gt;受身・自発・可能・尊敬・使役など&lt;br /&gt;
「主語と動作主の関係」を表す&lt;/td&gt;
&lt;/tr&gt;
&lt;tr&gt;
&lt;td class="fw-bold"&gt;時制ブロック&lt;/td&gt;
&lt;td&gt;き・けり・つ・ぬ・たり・り・けむ など&lt;/td&gt;
&lt;td&gt;過去・完了・存続・結果など&lt;br /&gt;
「時間の流れ」を表す&lt;/td&gt;
&lt;/tr&gt;
&lt;tr&gt;
&lt;td class="fw-bold"&gt;推量ブロック&lt;/td&gt;
&lt;td&gt;む・むず・らむ・べし・まじ など&lt;/td&gt;
&lt;td&gt;話し手の推量・意志・当然・可能など&lt;/td&gt;
&lt;/tr&gt;
&lt;tr&gt;
&lt;td class="fw-bold"&gt;その他&lt;/td&gt;
&lt;td&gt;なり・たり・ごとし など&lt;/td&gt;
&lt;td&gt;断定・存在・比況など&lt;/td&gt;
&lt;/tr&gt;
&lt;/tbody&gt;
&lt;/table&gt;
&lt;/div&gt;
&lt;p class="mb-4"&gt;まずはこのような&lt;strong&gt;大きな4グループ&lt;/strong&gt;を頭に入れてから、&lt;br /&gt;
その中で「る・らる」「べし」「まじ」などの個々の助動詞を細かく見ていくと、&lt;br /&gt;
情報が整理されて覚えやすくなります。&lt;/p&gt;
&lt;h3 class="h5 mb-2"&gt;3-3. 最後に「活用」をパターンで押さえる&lt;/h3&gt;
&lt;p&gt;助動詞は多くが&lt;strong&gt;用言と同じ活用パターン&lt;/strong&gt;をとります。&lt;/p&gt;
&lt;ul&gt;
&lt;li&gt;下二段型（下二段動詞と同じ活用）にまとまる助動詞グループ&lt;/li&gt;
&lt;li&gt;上一段・下一段・四段など、用言と同じパターンで考えられるもの&lt;/li&gt;
&lt;li&gt;一方で、「き」「けり」「ず」「まし」などは&lt;strong&gt;特殊なパターン・無変化のパターン&lt;/strong&gt;として暗唱が必要&lt;/li&gt;
&lt;/ul&gt;
&lt;p&gt;たとえば、「る・らる」は下二段型なので、&lt;br /&gt;
「（られ）・られ・らる・らるる・らるれ・られよ」のように、&lt;br /&gt;
&lt;strong&gt;下二段動詞の活用から類推して組み立てる&lt;/strong&gt;ことができます。&lt;br /&gt;
すべてを丸暗記するのではなく、&lt;br /&gt;
「どの活用パターンに属するか」を押さえるのがコツです。&lt;/p&gt;
&lt;blockquote class="border-start ps-3" style="border-color: #1565c0 !important;"&gt;&lt;p&gt;「学校で『せ・〇・き・し・しか・〇』と暗唱させられるのは、&lt;br /&gt;
用言の活用からは類推がきかない特殊な活用だからです。」&lt;/p&gt;&lt;/blockquote&gt;
&lt;/div&gt;
&lt;/div&gt;
&lt;div class="card shadow-sm mb-4 border-0"&gt;
&lt;div class="card-body"&gt;
&lt;h2 class="h4 mb-3"&gt;4. 古典「助動詞」の基本をおさえる&lt;/h2&gt;
&lt;h3 class="h5 mb-2"&gt;4-1. 助動詞とは？&lt;/h3&gt;
&lt;p&gt;助動詞とは、動詞などの下につく語、すなわち&lt;strong&gt;付属語&lt;/strong&gt;であり、&lt;br /&gt;
&lt;strong&gt;活用する品詞&lt;/strong&gt;です。動詞に接続して、&lt;br /&gt;
状況・状態・話し手の気持ちなどを表します。&lt;/p&gt;
&lt;p&gt;&lt;a href="https://koten-kakitsubata.jp/blog/kotentokui/" target="_blank" rel="noopener noreferrer"&gt;「古典を得意にする勉強法」&lt;/a&gt;でも触れているように、&lt;br /&gt;
&lt;strong&gt;古典の読解力をつけるうえで助動詞は最重要項目&lt;/strong&gt;です。&lt;br /&gt;
長文読解も、結局は助動詞の意味・接続・活用が分かっているかどうかで理解度が大きく変わります。&lt;/p&gt;
&lt;h3 class="h5 mb-2"&gt;4-2. 主要な助動詞28個&lt;/h3&gt;
&lt;p&gt;古典で頻出となる主要な助動詞は、次の&lt;strong&gt;28個&lt;/strong&gt;です。&lt;br /&gt;
それぞれについて&lt;strong&gt;意味・活用・接続&lt;/strong&gt;を整理して覚えていきましょう。&lt;/p&gt;
&lt;div class="rounded p-3 mb-3" style="background-color: whitesmoke;"&gt;
&lt;p class="mb-1"&gt;&lt;strong&gt;未然形接続&lt;/strong&gt;&lt;/p&gt;
&lt;p class="mb-2"&gt;むず・む・ず・じ・しむ・まじ・まほし・る・らる・す・さす&lt;/p&gt;
&lt;p class="mb-1"&gt;&lt;strong&gt;連用形接続&lt;/strong&gt;&lt;/p&gt;
&lt;p class="mb-2"&gt;つ・ぬ・たり・けり・たし・き・けむ&lt;/p&gt;
&lt;p class="mb-1"&gt;&lt;strong&gt;終止形接続&lt;/strong&gt;&lt;/p&gt;
&lt;p class="mb-2"&gt;らむ・べし・まじ・らし・なり・めり&lt;/p&gt;
&lt;p class="mb-1"&gt;&lt;strong&gt;体言・連体形接続&lt;/strong&gt;&lt;/p&gt;
&lt;p class="mb-2"&gt;なり・たり・ごとし&lt;/p&gt;
&lt;p class="mb-1"&gt;&lt;strong&gt;サ変未然形・四段已然形接続&lt;/strong&gt;&lt;/p&gt;
&lt;p class="mb-0"&gt;り&lt;/p&gt;
&lt;/div&gt;
&lt;p class="mb-0"&gt;いきなり一語ずつ丸暗記するのではなく、&lt;br /&gt;
&lt;strong&gt;「どの活用形に接続するグループか」&lt;/strong&gt;を意識して眺めるだけでも、&lt;br /&gt;
助動詞の配置が見えてきます。&lt;/p&gt;
&lt;/div&gt;
&lt;/div&gt;
&lt;div class="card shadow-sm mb-4 border-0"&gt;
&lt;div class="card-body"&gt;
&lt;h2 class="h4 mb-3"&gt;5. 助動詞の活用表＆空欄プリントでトレーニング&lt;/h2&gt;
&lt;h3 class="h5 mb-2"&gt;5-1. 助動詞活用表を「見る→声に出す」で定着させる&lt;/h3&gt;
&lt;p&gt;助動詞は、&lt;strong&gt;視覚＋聴覚&lt;/strong&gt;を使って覚えるのが効率的です。&lt;br /&gt;
一覧表を眺めるだけでなく、&lt;strong&gt;声に出してリズムで覚える&lt;/strong&gt;ことで、&lt;br /&gt;
テスト本番でもスムーズに活用が出てくるようになります。&lt;/p&gt;
&lt;div class="row align-items-center mb-3"&gt;
&lt;div class="col-md-5 mb-3 mb-md-0 text-center"&gt;&lt;img decoding="async" class="img-fluid rounded shadow-sm" src="http://koten-kakitsubata.jp/wp-content/uploads/2020/09/助動詞活用表_01.png" alt="助動詞の学習方法を示す画像。接続・意味・活用を段階的に学ぶことで効率的に覚えるコツを説明" /&gt;&lt;/div&gt;
&lt;div class="col-md-7"&gt;
&lt;div class="rounded p-3 mb-3" style="background-color: mintcream;"&gt;
&lt;p class="mb-2 fw-bold"&gt;助動詞活用表（印刷用PDF）&lt;/p&gt;
&lt;p class="mb-2"&gt;通学カバンや机の前に貼っておき、毎日少しずつ目を通すことで、&lt;br /&gt;
自然と活用が頭に入ってきます。&lt;/p&gt;
&lt;p class="mb-0"&gt;ダウンロードはこちら&lt;br /&gt;
&lt;a href="https://koten-kakitsubata.jp/wp-content/uploads/2020/09/助動詞活用表-1.pdf" target="_blank" rel="noopener noreferrer"&gt;&lt;br /&gt;
かきつばた助動詞活用表（PDF）&lt;br /&gt;
&lt;/a&gt;&lt;/p&gt;
&lt;/div&gt;
&lt;/div&gt;
&lt;/div&gt;
&lt;h3 class="h5 mb-2"&gt;5-2. 空欄バージョンで「書いて確認」&lt;/h3&gt;
&lt;p&gt;ある程度活用が見えてきたら、次は&lt;br /&gt;
&lt;strong&gt;「空欄を自力で埋める」トレーニング&lt;/strong&gt;に進みましょう。&lt;br /&gt;
自分の弱点がはっきりと浮かび上がります。&lt;/p&gt;
&lt;div class="rounded p-3 mb-3" style="background-color: mintcream;"&gt;
&lt;p class="mb-2 fw-bold"&gt;活用チェック用・空欄プリント&lt;/p&gt;
&lt;p class="mb-2"&gt;テスト前やスキマ時間に解いてみて、どこがあやふやなのかを確認します。&lt;br /&gt;
できなかった箇所は活用表に戻って復習しましょう。&lt;/p&gt;
&lt;p class="mb-0"&gt;ダウンロードはこちら&lt;br /&gt;
&lt;a href="https://koten-kakitsubata.jp/wp-content/uploads/2020/09/助動詞活用表_空欄.pdf" target="_blank" rel="noopener noreferrer"&gt;&lt;br /&gt;
かきつばた助動詞活用表 空欄バージョン（PDF）&lt;br /&gt;
&lt;/a&gt;&lt;/p&gt;
&lt;/div&gt;
&lt;p class="mb-0"&gt;さらに、なかなか覚えられない場合は、&lt;br /&gt;
&lt;a href="https://koten-kakitsubata.jp/blog/zyodoushi/" target="_blank" rel="noopener noreferrer"&gt;歌で覚える古典の助動詞&lt;/a&gt;&lt;br /&gt;
も活用してみてください。&lt;strong&gt;リズムと歌詞で覚えると、暗記の負担が一気に軽くなります。&lt;/strong&gt;&lt;/p&gt;
&lt;/div&gt;
&lt;/div&gt;
&lt;div class="card shadow-sm mb-4 border-0"&gt;
&lt;div class="card-body"&gt;
&lt;h2 class="h4 mb-3"&gt;6. 助動詞の「意味」をどう見分けるか&lt;/h2&gt;
&lt;h3 class="h5 mb-2"&gt;6-1. 条件で切り分けられる助動詞は「パターン」で解く&lt;/h3&gt;
&lt;p&gt;受身・自発・可能・尊敬の意味をもつ「る・らる」などは、&lt;br /&gt;
&lt;strong&gt;条件で意味を切り分けるタイプ&lt;/strong&gt;の助動詞です。&lt;/p&gt;
&lt;div class="table-responsive mb-3"&gt;
&lt;table class="table table-bordered table-hover align-middle mb-0"&gt;
&lt;thead class="text-center" style="background-color: #e3f2fd;"&gt;
&lt;tr&gt;
&lt;th scope="col"&gt;意味&lt;/th&gt;
&lt;th scope="col"&gt;代表的な条件・見分け方&lt;/th&gt;
&lt;/tr&gt;
&lt;/thead&gt;
&lt;tbody&gt;
&lt;tr&gt;
&lt;td class="fw-bold"&gt;受身&lt;/td&gt;
&lt;td&gt;主語と動作主が異なるとき（例：AがBに殴られる）&lt;/td&gt;
&lt;/tr&gt;
&lt;tr&gt;
&lt;td class="fw-bold"&gt;自発&lt;/td&gt;
&lt;td&gt;知覚・心情動詞に付くとき（思はる・見ゆる など）&lt;/td&gt;
&lt;/tr&gt;
&lt;tr&gt;
&lt;td class="fw-bold"&gt;可能&lt;/td&gt;
&lt;td&gt;打消語を伴うとき（〜えず／〜られず など）&lt;/td&gt;
&lt;/tr&gt;
&lt;tr&gt;
&lt;td class="fw-bold"&gt;尊敬&lt;/td&gt;
&lt;td&gt;上の条件に当てはまらないときの消去法で判断&lt;/td&gt;
&lt;/tr&gt;
&lt;/tbody&gt;
&lt;/table&gt;
&lt;/div&gt;
&lt;p&gt;こうした助動詞は、&lt;br /&gt;
&lt;strong&gt;短文演習&lt;/strong&gt;で条件を意識しながら繰り返し解くのが近道です。&lt;br /&gt;
フィーリングで訳すのではなく、&lt;strong&gt;「どの条件に当てはまるか」&lt;/strong&gt;を毎回確認しながら問題に取り組みましょう。&lt;/p&gt;
&lt;h3 class="h5 mb-2"&gt;6-2. 条件で割り切れない助動詞は「訳のストック」で対応&lt;/h3&gt;
&lt;p&gt;一方で、「べし」「まじ」のように意味が&lt;strong&gt;6つ前後&lt;/strong&gt;あり、&lt;br /&gt;
条件だけではきれいに切り分けられない助動詞もあります。&lt;/p&gt;
&lt;blockquote class="border-start ps-3" style="border-color: #2e7d32 !important;"&gt;&lt;p&gt;「『べし』や『まじ』は、きれいに条件で切れるわけではありません。&lt;br /&gt;
こういうものは諦めて訳を覚えるしかないです。」&lt;/p&gt;&lt;/blockquote&gt;
&lt;p&gt;このタイプは、&lt;/p&gt;
&lt;ul&gt;
&lt;li&gt;&lt;strong&gt;代表的な訳をストックしておく&lt;/strong&gt;&lt;/li&gt;
&lt;li&gt;本文を読みながら&lt;span class="fw-bold"&gt;「どの訳を当てはめると自然か」&lt;/span&gt;を一つずつ試す&lt;/li&gt;
&lt;li&gt;頻出パターンをノートなどにメモしておく&lt;/li&gt;
&lt;/ul&gt;
&lt;p class="mb-0"&gt;すべての助動詞を条件で完璧に切り分けようとするのではなく、&lt;br /&gt;
&lt;strong&gt;「パターンで解くもの」と「訳のストックで攻めるもの」を分ける&lt;/strong&gt;ことが、&lt;br /&gt;
無理のない学習戦略になります。&lt;/p&gt;
&lt;/div&gt;
&lt;/div&gt;
&lt;div class="card shadow-sm mb-4 border-0"&gt;
&lt;div class="card-body"&gt;
&lt;h2 class="h4 mb-3"&gt;7. 迷子にならない助動詞の学習プラン&lt;/h2&gt;
&lt;p&gt;ここまでの内容を踏まえて、助動詞学習のステップを整理すると次のようになります。&lt;/p&gt;
&lt;div class="table-responsive mb-3"&gt;
&lt;table class="table table-bordered table-hover align-middle mb-0"&gt;
&lt;thead class="text-center" style="background-color: #ede7f6;"&gt;
&lt;tr&gt;
&lt;th scope="col"&gt;ステップ&lt;/th&gt;
&lt;th scope="col"&gt;やること&lt;/th&gt;
&lt;th scope="col"&gt;ポイント&lt;/th&gt;
&lt;/tr&gt;
&lt;/thead&gt;
&lt;tbody&gt;
&lt;tr&gt;
&lt;td class="fw-bold"&gt;STEP1&lt;/td&gt;
&lt;td&gt;助動詞の種類と接続をざっくり把握&lt;/td&gt;
&lt;td&gt;歌や一覧表で&lt;strong&gt;「どんな助動詞があるか」&lt;/strong&gt;を知る&lt;/td&gt;
&lt;/tr&gt;
&lt;tr&gt;
&lt;td class="fw-bold"&gt;STEP2&lt;/td&gt;
&lt;td&gt;意味をグルーピング&lt;/td&gt;
&lt;td&gt;主語ブロック／時制ブロック／推量ブロック／その他に分ける&lt;/td&gt;
&lt;/tr&gt;
&lt;tr&gt;
&lt;td class="fw-bold"&gt;STEP3&lt;/td&gt;
&lt;td&gt;活用をパターンで整理&lt;/td&gt;
&lt;td&gt;用言と同じ活用パターン・特殊なパターン・無変化のパターンをまとめて覚える&lt;/td&gt;
&lt;/tr&gt;
&lt;tr&gt;
&lt;td class="fw-bold"&gt;STEP4&lt;/td&gt;
&lt;td&gt;条件で意味を切り分けるトレーニング&lt;/td&gt;
&lt;td&gt;「る・らる」「す・さす・しむ」などは条件を意識して短文演習&lt;/td&gt;
&lt;/tr&gt;
&lt;tr&gt;
&lt;td class="fw-bold"&gt;STEP5&lt;/td&gt;
&lt;td&gt;条件で割り切れない助動詞は訳のストック&lt;/td&gt;
&lt;td&gt;「べし」「まじ」などはよく出る訳をノートにまとめておく&lt;/td&gt;
&lt;/tr&gt;
&lt;/tbody&gt;
&lt;/table&gt;
&lt;/div&gt;
&lt;blockquote class="border-start ps-3" style="border-color: #1565c0 !important;"&gt;&lt;p&gt;「迷子になる前に、頭の中に地図を作っておこう──それが助動詞の学習法だと考えてください。」&lt;/p&gt;&lt;/blockquote&gt;
&lt;p class="mb-0"&gt;一度にすべてを完璧にしようとするのではなく、&lt;br /&gt;
&lt;strong&gt;「どのステップにいるのか」を意識しながら少しずつ積み上げていく&lt;/strong&gt;ことが大切です。&lt;/p&gt;
&lt;/div&gt;
&lt;/div&gt;
&lt;div class="card shadow-sm mb-4 border-0"&gt;
&lt;div class="card-body"&gt;
&lt;h2 class="h4 mb-3"&gt;8. まとめ：助動詞は「情報の整理」で勝負が決まる&lt;/h2&gt;
&lt;p class="mb-3"&gt;本ページのポイントを最後に整理しておきます。&lt;/p&gt;
&lt;ul class="mb-4"&gt;
&lt;li&gt;助動詞が難しい最大の理由は、&lt;strong&gt;1語あたりの情報量の多さ&lt;/strong&gt;（接続・活用・意味・訳）&lt;/li&gt;
&lt;li&gt;いきなり細部に行かず、&lt;strong&gt;「マクロ → ミクロ」&lt;/strong&gt;の順で学ぶことが大切&lt;/li&gt;
&lt;li&gt;学習の基本ステップは &lt;strong&gt;接続 → 意味 → 活用&lt;/strong&gt; の3段階&lt;/li&gt;
&lt;li&gt;意味は「主語ブロック」「時制ブロック」「推量ブロック」などに&lt;strong&gt;グループ化&lt;/strong&gt;して覚える&lt;/li&gt;
&lt;li&gt;活用は用言と同じパターンで整理し、&lt;strong&gt;特殊なパターン・無変化のパターンだけ暗唱&lt;/strong&gt;する&lt;/li&gt;
&lt;li&gt;条件で切り分けられる助動詞は&lt;strong&gt;パターンで解き&lt;/strong&gt;、そうでない助動詞は&lt;strong&gt;訳のストック&lt;/strong&gt;で対応&lt;/li&gt;
&lt;li&gt;PDFの活用表・空欄プリント・歌などを組み合わせて、&lt;strong&gt;視覚＋聴覚＋書くトレーニング&lt;/strong&gt;で定着させる&lt;/li&gt;
&lt;/ul&gt;
&lt;div class="alert alert-info" role="alert"&gt;助動詞は「センス」ではなく&lt;strong&gt;整理とトレーニング&lt;/strong&gt;で必ず伸びます。&lt;br /&gt;
正しい順番で学べば、古典長文の読みやすさが驚くほど変わってきます。&lt;/div&gt;
&lt;p class="mt-3 mb-0"&gt;助動詞以外の古典学習（勉強法・読解・文法）の関連記事は、&lt;a href="https://koten-kakitsubata.jp/blog/"&gt;&lt;strong&gt;代表ブログ（全体像はこちら）&lt;/strong&gt;&lt;/a&gt;にまとめています。&lt;/p&gt;
&lt;h3 class="h5 mb-2"&gt;古典を本気で伸ばしたい方へ──完全１対１個別指導のご案内&lt;/h3&gt;
&lt;p&gt;古典専門塾かきつばたでは、&lt;br /&gt;
&lt;a href="https://koten-kakitsubata.jp/kouza/" target="_blank" rel="noopener noreferrer"&gt;完全１対１の個別指導&lt;/a&gt;&lt;br /&gt;
で古典の指導を行っています。生徒一人ひとりの状況に合わせて、&lt;br /&gt;
次のようなニーズに細かく対応します。&lt;/p&gt;
&lt;ul&gt;
&lt;li&gt;助動詞・敬語など&lt;strong&gt;文法の土台からやり直したい&lt;/strong&gt;&lt;/li&gt;
&lt;li&gt;学校や予備校の授業だけでは古典が&lt;strong&gt;なかなか伸びない&lt;/strong&gt;&lt;/li&gt;
&lt;li&gt;志望校の過去問に合わせて&lt;strong&gt;読解と文法を総合的に鍛えたい&lt;/strong&gt;&lt;/li&gt;
&lt;/ul&gt;
&lt;p&gt;また、オンラインでの受講も可能です。通塾の負担がなく、&lt;br /&gt;
&lt;strong&gt;自宅の落ち着いた環境&lt;/strong&gt;で学習を進めることができます。&lt;br /&gt;
古典の力はテスト前だけの詰め込みでは身につきません。&lt;br /&gt;
&lt;strong&gt;継続的な学習で、少しずつ「読める実感」を積み重ねていきましょう。&lt;/strong&gt;&lt;/p&gt;
&lt;/div&gt;
&lt;/div&gt;
&lt;/div&gt;
&lt;div class="card shadow-sm mb-4 border-0"&gt;
&lt;div class="card-body p-4" style="background: #f4f7ff;"&gt;
&lt;div class="row align-items-center"&gt;
&lt;div class="col-md-8 mb-3 mb-md-0"&gt;
&lt;h2 class="h4 mb-3" style="color: #1565c0;"&gt;助動詞から古典全体を基礎から固めたい方へ&lt;/h2&gt;
&lt;p class="mb-2" style="font-size: 0.98rem; color: #333;"&gt;「助動詞だけがどうしても整理できない」「接続と活用と意味が頭の中でバラバラ」──&lt;br /&gt;
そんな状態のまま問題演習だけ増やしても、得点は安定しません。&lt;/p&gt;
&lt;p class="mb-2" style="font-size: 0.98rem; color: #333;"&gt;古典専門塾かきつばたでは、&lt;br /&gt;
&lt;strong&gt;完全１対１の個別指導&lt;/strong&gt;で、&lt;br /&gt;
助動詞の「接続→意味→活用」を土台から整理し直し、&lt;br /&gt;
志望校の過去問レベルまで一気に橋渡ししていきます。&lt;/p&gt;
&lt;p class="mb-0" style="font-size: 0.95rem; color: #333;"&gt;「どこでつまずいているのか」を一緒に洗い出し、&lt;br /&gt;
&lt;strong&gt;あなた専用の古典文法リスタートプラン&lt;/strong&gt;を作成します。&lt;br /&gt;
共通テスト対策から難関大二次まで対応可能です。&lt;/p&gt;
&lt;/div&gt;
&lt;div class="col-md-4 text-md-end text-center"&gt;
&lt;p&gt;&lt;a class="btn mb-2 w-100" style="font-weight: bold; background-color: #1565c0; color: #fff; border: none;" href="https://koten-kakitsubata.jp/kouza/" target="_blank" rel="noopener noreferrer"&gt;&lt;br /&gt;
開講講座の一覧を見る&lt;br /&gt;
&lt;/a&gt;&lt;br /&gt;
&lt;a class="btn w-100" style="font-weight: bold; border: 1px solid #1565c0; color: #1565c0; background-color: #ffffff;" href="https://koten-kakitsubata.jp/inquiry/" target="_blank" rel="noopener noreferrer"&gt;&lt;br /&gt;
無料相談・お問い合わせはこちら&lt;br /&gt;
&lt;/a&gt;&lt;/p&gt;
&lt;p class="mt-2 mb-0" style="font-size: 0.85rem; color: #555;"&gt;「助動詞だけ集中的に見てほしい」「読解とセットで伸ばしたい」など、&lt;br /&gt;
具体的なご相談もお気軽にどうぞ。&lt;/p&gt;
&lt;/div&gt;
&lt;/div&gt;
&lt;/div&gt;
&lt;/div&gt;
------</t>
  </si>
  <si>
    <t>https://koten-kakitsubata.jp/blog/kanbunnokotsu/</t>
  </si>
  <si>
    <t>以下のページは不自然なワードを使用しています。
これらを適切に自然な言葉に置き換えて下さい。
なお、本文の装飾や構造は絶対に変えないでください。
【対象ページURL】
https://koten-kakitsubata.jp/blog/kanbunnokotsu/
【検出された不自然ワード】
- 乱れ
【本文】
------
&lt;div class="container my-4"&gt;
&lt;div class="card shadow-sm mb-4 border-0" style="background: linear-gradient(135deg, #8e24aa, #ff6f00); color: #fff;"&gt;
&lt;div class="card-body p-4"&gt;
&lt;div class="d-flex flex-wrap justify-content-between align-items-center mb-2"&gt;&lt;span class="badge bg-light text-dark mb-2" style="font-size: 0.8rem;"&gt;高校国語／漢文&lt;/span&gt;&lt;br /&gt;
&lt;span class="badge bg-warning text-dark mb-2" style="font-size: 0.75rem;"&gt;漢文の読解力アップ講座&lt;/span&gt;&lt;/div&gt;
&lt;p class="card-text mb-0" style="font-size: 0.98rem;"&gt;「漢文は何となく雰囲気で訳してしまう」「語句や句法を覚えても長文になると読めるようにならない」──&lt;br /&gt;
そんな悩みを解消するには、&lt;strong&gt;正しい順番で学ぶためのステップ&lt;/strong&gt;を押さえることが大切です。&lt;br /&gt;
このページでは、漢文の理解と読解力を高めるための&lt;br /&gt;
&lt;strong&gt;6つの基本ステップ&lt;/strong&gt;と、当塾での指導方針をご紹介します。&lt;/p&gt;
&lt;/div&gt;
&lt;/div&gt;
&lt;div class="card shadow-sm mb-4 border-0"&gt;
&lt;div class="card-body d-flex flex-column flex-md-row align-items-center"&gt;
&lt;div class="mb-3 mb-md-0 me-md-4 text-center"&gt;&lt;img decoding="async" class="img-fluid rounded shadow-sm" src="http://koten-kakitsubata.jp/wp-content/uploads/2021/02/漢文が読めるように-300x169.jpg" alt="漢文の読解力を高めるための6つのステップを示した画像。書き下し文の練習や音読、句法の暗記などを推奨。" /&gt;&lt;/div&gt;
&lt;div&gt;
&lt;p class="mb-2"&gt;漢文の理解と読解力を高めるためには、&lt;strong&gt;闇雲に問題を解くのではなく、6つの基本ステップを押さえて学習を進めること&lt;/strong&gt;が重要です。&lt;/p&gt;
&lt;p class="mb-0"&gt;ここで紹介するステップを日々の学習に組み込み、&lt;br /&gt;
&lt;strong&gt;「書き下し文 → 音読 → 句法 → 単語 → 主語の把握 → 現代語訳」&lt;/strong&gt;&lt;br /&gt;
という流れを繰り返していくことで、漢文長文もスムーズに読めるようになっていきます。&lt;/p&gt;
&lt;/div&gt;
&lt;/div&gt;
&lt;/div&gt;
&lt;h2&gt;漢文の習得を効率的に進めるコツ（要点のまとめ）&lt;/h2&gt;
&lt;p&gt;&lt;strong&gt;まとめ：&lt;/strong&gt;着実に伸ばすコツは、学習の順番（書き下し→音読→句法→単語→主語→現代語訳）を乱さず、&lt;strong&gt;句法を「得点源」にして反応速度&lt;/strong&gt;を上げることです。雰囲気訳のまま長文に突っ込むより、「論理的に処理して取りこぼしを避ける」方が安定します。&lt;/p&gt;
&lt;table style="border-collapse: collapse; width: 100%;" border="1" cellpadding="6"&gt;
&lt;thead&gt;
&lt;tr&gt;
&lt;th style="background: #f5f5f5;"&gt;つまずき&lt;/th&gt;
&lt;th style="background: #f5f5f5;"&gt;効率的な手当て&lt;/th&gt;
&lt;th style="background: #f5f5f5;"&gt;今日やること（10分）&lt;/th&gt;
&lt;th style="background: #f5f5f5;"&gt;注意点&lt;/th&gt;
&lt;/tr&gt;
&lt;/thead&gt;
&lt;tbody&gt;
&lt;tr&gt;
&lt;td&gt;&lt;strong&gt;返り点で止まる&lt;/strong&gt;&lt;/td&gt;
&lt;td&gt;「レ点・一二点」だけでも&lt;strong&gt;読み方を定着&lt;/strong&gt;させ、書き下しを先に作る&lt;/td&gt;
&lt;td&gt;短い本文を1つ選び、&lt;strong&gt;返り点→語順&lt;/strong&gt;だけを丁寧に書き下す&lt;/td&gt;
&lt;td&gt;意味を当てにいく前に、&lt;strong&gt;語順の特定が先&lt;/strong&gt;&lt;/td&gt;
&lt;/tr&gt;
&lt;tr&gt;
&lt;td&gt;&lt;strong&gt;句法が出てこない&lt;/strong&gt;&lt;/td&gt;
&lt;td&gt;「形＋訳」をセットで暗記し、&lt;strong&gt;見た瞬間に反応&lt;/strong&gt;できるようにする&lt;/td&gt;
&lt;td&gt;再読文字・否定などから&lt;strong&gt;5個だけ&lt;/strong&gt;、例文つきで音読&lt;/td&gt;
&lt;td&gt;「日本語で説明」より、まず&lt;strong&gt;機械的に訳を当てる&lt;/strong&gt;&lt;/td&gt;
&lt;/tr&gt;
&lt;tr&gt;
&lt;td&gt;&lt;strong&gt;漢字が読めない（読み下しで詰まる）&lt;/strong&gt;&lt;/td&gt;
&lt;td&gt;読めない漢字で止まらず、&lt;strong&gt;返り点・助字・句法&lt;/strong&gt;を優先して処理を進める&lt;/td&gt;
&lt;td&gt;本文から「読めない漢字」を3つ拾い、&lt;strong&gt;前後の助字・句法&lt;/strong&gt;だけで意味を推定&lt;/td&gt;
&lt;td&gt;読めない＝ミスではなく、&lt;strong&gt;止まる＝得点を逃す原因&lt;/strong&gt;になりやすい&lt;/td&gt;
&lt;/tr&gt;
&lt;tr&gt;
&lt;td&gt;&lt;strong&gt;主語が迷子になる&lt;/strong&gt;&lt;/td&gt;
&lt;td&gt;「誰が（何が）→どうした」を&lt;strong&gt;文ごとに明確にして&lt;/strong&gt;追う&lt;/td&gt;
&lt;td&gt;本文の1段落だけ、文ごとに&lt;strong&gt;主語候補に印&lt;/strong&gt;を付ける&lt;/td&gt;
&lt;td&gt;訳語を足す前に、まず&lt;strong&gt;主語と述語の対応&lt;/strong&gt;を取る&lt;/td&gt;
&lt;/tr&gt;
&lt;/tbody&gt;
&lt;/table&gt;
&lt;h3&gt;漢字が読めないときの対処（取りこぼしを防ぐ）&lt;/h3&gt;
&lt;ul&gt;
&lt;li&gt;&lt;strong&gt;読めない漢字で止まらない&lt;/strong&gt;（まず返り点・助字・句法の処理を先に進める）&lt;/li&gt;
&lt;li&gt;読みは「読める範囲」でOK。無理に当てず、&lt;strong&gt;書き下しの骨格&lt;/strong&gt;を作る&lt;/li&gt;
&lt;li&gt;&lt;strong&gt;句法の候補を先に当てる&lt;/strong&gt;（否定・再読・仮定・反語など、形が得点になる）&lt;/li&gt;
&lt;li&gt;前後の語から「人／場所／行為」のどれかだけでも推定し、&lt;strong&gt;主語のズレを防ぐ&lt;/strong&gt;&lt;/li&gt;
&lt;li&gt;最後に現代語訳で確認してから、読めなかった字を&lt;strong&gt;ピンポイントで復習&lt;/strong&gt;する（全部は追わない）&lt;/li&gt;
&lt;/ul&gt;
&lt;h2&gt;漢文で取りこぼしをなくすコツ（満点ではなく高得点の効率版）&lt;/h2&gt;
&lt;ul&gt;
&lt;li&gt;&lt;strong&gt;句法でミスしない：&lt;/strong&gt;再読文字・否定・仮定・疑問／反語は「形を見たら訳が出る」まで反復&lt;/li&gt;
&lt;li&gt;&lt;strong&gt;主語でミスしない：&lt;/strong&gt;人物・筆者・語り手の切り替わりが来たら、次の文の主語を必ず確認&lt;/li&gt;
&lt;li&gt;&lt;strong&gt;書き下しでミスしない：&lt;/strong&gt;返り点の読み違いは内容把握の乱れに直結。難文ほど「語順の特定」を優先&lt;/li&gt;
&lt;li&gt;&lt;strong&gt;訳は最後にまとめる：&lt;/strong&gt;「形（返り点・句法）→主語→意味」の順で処理すると、雰囲気訳によるミスが減る&lt;/li&gt;
&lt;/ul&gt;
&lt;p&gt;このあと本文では、&lt;strong&gt;書き下し文→音読→句法→単語→主語→現代語訳&lt;/strong&gt;の6ステップを順に解説します。上の「つまずき別の手当て」を手元に置いたまま読み進めると、どこを先に直せば点が伸びるかが掴みやすくなります。&lt;/p&gt;
&lt;div class="card shadow-sm mb-4 border-0"&gt;
&lt;div class="card-body"&gt;
&lt;h2 class="h4 mb-3"&gt;漢文の読解力を伸ばす6つのステップ&lt;/h2&gt;
&lt;p&gt;まずは全体像として、漢文学習の6ステップを一覧で確認しておきましょう。&lt;br /&gt;
どのステップも難しいものではありませんが、&lt;strong&gt;抜けがあると読解でつまずきやすくなります&lt;/strong&gt;。&lt;/p&gt;
&lt;div class="table-responsive mb-2"&gt;
&lt;table class="table table-bordered table-hover align-middle mb-0"&gt;
&lt;thead class="text-center" style="background-color: #fff3e0;"&gt;
&lt;tr&gt;
&lt;th scope="col"&gt;ステップ&lt;/th&gt;
&lt;th scope="col"&gt;内容&lt;/th&gt;
&lt;th scope="col"&gt;ポイント&lt;/th&gt;
&lt;/tr&gt;
&lt;/thead&gt;
&lt;tbody&gt;
&lt;tr&gt;
&lt;td class="fw-bold text-center"&gt;1&lt;/td&gt;
&lt;td&gt;書き下し文をマスターする&lt;/td&gt;
&lt;td&gt;返り点を意識し、正しい語順に直せるようにする&lt;/td&gt;
&lt;/tr&gt;
&lt;tr&gt;
&lt;td class="fw-bold text-center"&gt;2&lt;/td&gt;
&lt;td&gt;音読を積極的に行う&lt;/td&gt;
&lt;td&gt;読まない漢字・読みづらい箇所に注意しながら声に出す&lt;/td&gt;
&lt;/tr&gt;
&lt;tr&gt;
&lt;td class="fw-bold text-center"&gt;3&lt;/td&gt;
&lt;td&gt;漢文の句法を覚える&lt;/td&gt;
&lt;td&gt;再読文字・否定など、頻出の形をパターンとして暗記&lt;/td&gt;
&lt;/tr&gt;
&lt;tr&gt;
&lt;td class="fw-bold text-center"&gt;4&lt;/td&gt;
&lt;td&gt;単語を覚える&lt;/td&gt;
&lt;td&gt;100〜150語ほどの基本語彙をカードや単語帳で定着&lt;/td&gt;
&lt;/tr&gt;
&lt;tr&gt;
&lt;td class="fw-bold text-center"&gt;5&lt;/td&gt;
&lt;td&gt;主語を意識する&lt;/td&gt;
&lt;td&gt;筆者・登場人物・語り手など、誰の行動かを常に確認&lt;/td&gt;
&lt;/tr&gt;
&lt;tr&gt;
&lt;td class="fw-bold text-center"&gt;6&lt;/td&gt;
&lt;td&gt;現代語訳を参照する&lt;/td&gt;
&lt;td&gt;現代語訳で内容を確認し、その後もう一度漢文に戻って読む&lt;/td&gt;
&lt;/tr&gt;
&lt;/tbody&gt;
&lt;/table&gt;
&lt;/div&gt;
&lt;p class="mb-0"&gt;以下で、それぞれのステップを詳しく解説しながら、&lt;br /&gt;
&lt;strong&gt;実際の勉強の進め方&lt;/strong&gt;を具体的にイメージできるようにしていきます。&lt;/p&gt;
&lt;/div&gt;
&lt;/div&gt;
&lt;div class="card shadow-sm mb-4 border-0"&gt;
&lt;div class="card-body"&gt;
&lt;h2 class="h4 mb-3"&gt;1. 書き下し文をマスターする&lt;/h2&gt;
&lt;p&gt;漢文はもともと中国語で書かれた文章です。そのままでは日本語の語順と異なるため、&lt;br /&gt;
&lt;strong&gt;漢字の順序や返り点に従って、書き下し文に直す作業&lt;/strong&gt;が欠かせません。&lt;/p&gt;
&lt;p&gt;特に注意したいのが、本文中に記されている&lt;strong&gt;返り点&lt;/strong&gt;です。レ点・一二点などの返り点を正しく追えないと、&lt;br /&gt;
主語・述語の関係や意味のつながりが大きく乱れてしまいます。&lt;/p&gt;
&lt;div class="alert alert-warning" role="alert"&gt;焦って一度に完璧を目指す必要はありません。&lt;br /&gt;
&lt;strong&gt;時間をかけてでも、正確な書き下し文が作れることを優先&lt;/strong&gt;しましょう。&lt;/div&gt;
&lt;h3 class="h5 mb-2"&gt;おすすめの練習方法&lt;/h3&gt;
&lt;ul class="mb-0"&gt;
&lt;li&gt;教科書や問題集の漢文を、&lt;strong&gt;必ず自分の手で書き下し文にする&lt;/strong&gt;&lt;/li&gt;
&lt;li&gt;返り点をたどりながら、&lt;strong&gt;主語・述語の位置&lt;/strong&gt;を意識して線で結んでみる&lt;/li&gt;
&lt;li&gt;正答と見比べて、どこで返り点を読み違えたのかをチェックする&lt;/li&gt;
&lt;/ul&gt;
&lt;/div&gt;
&lt;/div&gt;
&lt;div class="card shadow-sm mb-4 border-0"&gt;
&lt;div class="card-body"&gt;
&lt;h2 class="h4 mb-3"&gt;2. 音読を積極的に行う&lt;/h2&gt;
&lt;p&gt;漢文を読むときは、&lt;strong&gt;音読が非常に重要&lt;/strong&gt;です。&lt;br /&gt;
漢文には実際には読まない漢字も多く含まれているため、&lt;br /&gt;
黙読だけでは読み方があいまいなまま残ってしまいます。&lt;/p&gt;
&lt;p&gt;読めない漢字や読みづらい箇所を一つずつ確認しながら、&lt;br /&gt;
&lt;strong&gt;文章全体を通して音読すること&lt;/strong&gt;を目指しましょう。&lt;br /&gt;
音読は理解力を高めるだけでなく、書き下し文の練習としても有効です。&lt;/p&gt;
&lt;h3 class="h5 mb-2"&gt;音読を取り入れるコツ&lt;/h3&gt;
&lt;ul class="mb-0"&gt;
&lt;li&gt;最初はゆっくりで構わないので、&lt;strong&gt;途切れずに一文を読み切る&lt;/strong&gt;ことを意識する&lt;/li&gt;
&lt;li&gt;書き下し文とセットで音読し、&lt;strong&gt;語順の感覚&lt;/strong&gt;を身につける&lt;/li&gt;
&lt;li&gt;教科書の朗読音源があれば、&lt;strong&gt;耳からもリズムを覚える&lt;/strong&gt;&lt;/li&gt;
&lt;/ul&gt;
&lt;/div&gt;
&lt;/div&gt;
&lt;div class="card shadow-sm mb-4 border-0"&gt;
&lt;div class="card-body"&gt;
&lt;h2 class="h4 mb-3"&gt;3. 漢文の句法を覚える&lt;/h2&gt;
&lt;p&gt;漢文には、日本語とは異なる独特の&lt;strong&gt;句法（決まった形の言い回し）&lt;/strong&gt;が多数存在します。&lt;br /&gt;
たとえば、&lt;br /&gt;
&lt;strong&gt;再読文字&lt;/strong&gt;（「未だ〜ず」「将に〜んとす」など）や&lt;br /&gt;
&lt;strong&gt;否定&lt;/strong&gt;の表現（「不」「非」「無」「勿」など）といった形です。&lt;/p&gt;
&lt;p&gt;これらは一つひとつ覚えるというより、&lt;br /&gt;
&lt;strong&gt;「形＋訳」をセットで暗記し、パターン認識できるようにする&lt;/strong&gt;のが効率的です。&lt;/p&gt;
&lt;div class="alert alert-info" role="alert"&gt;再読文字や否定の句法は、頻出であると同時に得点源にもなります。&lt;br /&gt;
&lt;strong&gt;「見た瞬間に意味が浮かぶ」&lt;/strong&gt;レベルを目指して繰り返し確認しましょう。&lt;/div&gt;
&lt;h3 class="h5 mb-2"&gt;句法暗記のポイント&lt;/h3&gt;
&lt;ul class="mb-0"&gt;
&lt;li&gt;再読文字・否定・仮定・疑問・反語など、&lt;strong&gt;ジャンルごとに整理して覚える&lt;/strong&gt;&lt;/li&gt;
&lt;li&gt;例文と一緒に覚え、&lt;strong&gt;実際の文脈の中で使われ方を確認&lt;/strong&gt;する&lt;/li&gt;
&lt;li&gt;問題集の句法問題を解いて、&lt;strong&gt;形を見ただけで反応できるか&lt;/strong&gt;チェックする&lt;/li&gt;
&lt;/ul&gt;
&lt;/div&gt;
&lt;/div&gt;
&lt;div class="card shadow-sm mb-4 border-0"&gt;
&lt;div class="card-body"&gt;
&lt;h2 class="h4 mb-3"&gt;4. 単語を覚える&lt;/h2&gt;
&lt;p&gt;漢文で使用される単語は、実は&lt;span style="color: #d32f2f; font-weight: bold;"&gt;およそ100〜150語程度&lt;/span&gt;と、それほど多くはありません。&lt;br /&gt;
基本語彙を押さえてしまえば、初見の文章でも意味の見当がつくようになります。&lt;/p&gt;
&lt;p&gt;単語帳や単語カードなど、自分に合った形で&lt;br /&gt;
&lt;strong&gt;繰り返し目に触れる仕組み&lt;/strong&gt;を作ることが大切です。&lt;br /&gt;
また、&lt;strong&gt;日本語から漢字に戻す練習&lt;/strong&gt;も行うことで、テストでの書き取りにも対応しやすくなります。&lt;/p&gt;
&lt;h3 class="h5 mb-2"&gt;効率よく覚えるために&lt;/h3&gt;
&lt;ul class="mb-0"&gt;
&lt;li&gt;最初に&lt;strong&gt;頻出度の高い語&lt;/strong&gt;から優先的に覚える&lt;/li&gt;
&lt;li&gt;「日本語 → 漢字」「漢字 → 日本語」の両方向でチェックする&lt;/li&gt;
&lt;li&gt;短い時間でも良いので、&lt;strong&gt;毎日少しずつ復習する習慣&lt;/strong&gt;をつける&lt;/li&gt;
&lt;/ul&gt;
&lt;/div&gt;
&lt;/div&gt;
&lt;div class="card shadow-sm mb-4 border-0"&gt;
&lt;div class="card-body"&gt;
&lt;h2 class="h4 mb-3"&gt;5. 主語を意識する&lt;/h2&gt;
&lt;p&gt;漢文の文章は、&lt;strong&gt;エピソード（物語）形式&lt;/strong&gt;で書かれているものが多く、&lt;br /&gt;
登場人物や筆者の視点が頻繁に切り替わります。&lt;/p&gt;
&lt;p&gt;そのため、文章を読むときには常に&lt;strong&gt;「この文の主語は誰か？」&lt;/strong&gt;を意識することが大切です。&lt;br /&gt;
主語を取り違えると、人物関係や話の展開を誤解してしまい、&lt;br /&gt;
記述問題や内容把握での大きなミスにつながります。&lt;/p&gt;
&lt;h3 class="h5 mb-2"&gt;主語をつかむコツ&lt;/h3&gt;
&lt;ul class="mb-0"&gt;
&lt;li&gt;登場人物が新しく出てきたら、&lt;strong&gt;名前に印や色をつけておく&lt;/strong&gt;&lt;/li&gt;
&lt;li&gt;文ごとに、「誰が」「何をしたのか」を日本語でメモしてみる&lt;/li&gt;
&lt;li&gt;筆者のコメント部分と、エピソード部分を&lt;strong&gt;区別して読む&lt;/strong&gt;&lt;/li&gt;
&lt;/ul&gt;
&lt;/div&gt;
&lt;/div&gt;
&lt;div class="card shadow-sm mb-4 border-0"&gt;
&lt;div class="card-body"&gt;
&lt;h2 class="h4 mb-3"&gt;6. 現代語訳を参照する&lt;/h2&gt;
&lt;p&gt;漢文は日本語と語順も表現も大きく異なるため、&lt;br /&gt;
&lt;strong&gt;最初から完璧に漢文だけで理解しようとすると挫折しやすい&lt;/strong&gt;分野です。&lt;/p&gt;
&lt;p&gt;分かりにくい文章に出会ったときには、&lt;br /&gt;
&lt;strong&gt;一度現代語訳を参照して内容を把握し、それから再び漢文に戻って読む&lt;/strong&gt;&lt;br /&gt;
というステップを踏みましょう。現代語訳を通して大まかな流れと内容を理解しておくことで、&lt;br /&gt;
次に漢文を読んだときの理解度が大きく上がります。&lt;/p&gt;
&lt;h3 class="h5 mb-2"&gt;現代語訳の使い方&lt;/h3&gt;
&lt;ul class="mb-0"&gt;
&lt;li&gt;最初から頼り切るのではなく、&lt;strong&gt;自力で考えたあとに確認として使う&lt;/strong&gt;&lt;/li&gt;
&lt;li&gt;現代語訳と漢文を見比べて、&lt;strong&gt;どの表現がどの部分に対応しているか&lt;/strong&gt;を確認する&lt;/li&gt;
&lt;li&gt;重要な表現や構文は、&lt;strong&gt;自分のノートにまとめて再利用&lt;/strong&gt;できるようにする&lt;/li&gt;
&lt;/ul&gt;
&lt;/div&gt;
&lt;/div&gt;
&lt;div class="card shadow-sm mb-4 border-0"&gt;
&lt;div class="card-body"&gt;
&lt;h2&gt;当塾での取り組み：完全オーダーメイドで漢文をサポート&lt;/h2&gt;
&lt;p&gt;当塾は&lt;strong&gt;古典に特化した塾&lt;/strong&gt;として、&lt;br /&gt;
生徒一人ひとりの状況や目標に合わせた&lt;strong&gt;完全オーダーメイドの個別指導&lt;/strong&gt;を行っています。&lt;/p&gt;
&lt;h3 class="h5 mb-2"&gt;開講講座の一例&lt;/h3&gt;
&lt;ul&gt;
&lt;li&gt;&lt;strong&gt;&lt;a href="https://koten-kakitsubata.jp/school-exam/" target="_blank" rel="noopener noreferrer"&gt;定期試験対策&lt;/a&gt;&lt;/strong&gt;：学校の教科書・試験範囲にぴったり合わせた指導&lt;/li&gt;
&lt;li&gt;&lt;strong&gt;&lt;a href="https://koten-kakitsubata.jp/enter-exam/" target="_blank" rel="noopener noreferrer"&gt;大学受験対策&lt;/a&gt;&lt;/strong&gt;：共通テスト・個別試験で得点源となる漢文・古文の強化&lt;/li&gt;
&lt;li&gt;&lt;strong&gt;&lt;a href="https://koten-kakitsubata.jp/spot/" target="_blank" rel="noopener noreferrer"&gt;ワンポイント講座&lt;/a&gt;&lt;/strong&gt;：苦手単元だけを集中的に克服するスポット指導&lt;/li&gt;
&lt;/ul&gt;
&lt;p&gt;さらに、教室で受けられる授業と同様の内容を&lt;strong&gt;オンライン&lt;/strong&gt;でも開講しています。&lt;br /&gt;
通塾の必要がなく、&lt;strong&gt;勉強し慣れた環境&lt;/strong&gt;で漢文・古文の学習を進めることができます。&lt;/p&gt;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1.6;"&gt;【中高・定期試験対策】：&lt;br /&gt;
板書ノートや教科書ガイドの訳文暗記に頼らず、&lt;strong&gt;文法と読解を一体で鍛える個別指導&lt;/strong&gt;です。&lt;br /&gt;
定期試験の過去問や教科書本文をもとに、出題されやすいポイントを押さえながら読解演習を重ねていくことで、&lt;br /&gt;
一貫校の発展的なテストでも&lt;strong&gt;安定して高得点を狙える古典力&lt;/strong&gt;を身につけていきます。&lt;/p&gt;
&lt;p&gt;&lt;a style="background-color: #2e7d32; color: #ffffff; padding: 5px 10px; text-align: center; text-decoration: none; display: inline-block; font-size: 14px;" href="https://koten-kakitsubata.jp/school-exam/"&gt;&lt;br /&gt;
詳細を見る&lt;/a&gt;&lt;/p&gt;
&lt;/div&gt;
&lt;/div&gt;
&lt;div class="card shadow-sm mb-4 border-0"&gt;
&lt;div class="card-body"&gt;
&lt;h2 class="h4 mb-3"&gt;まとめ：6つのステップで漢文を「読みやすい科目」に変える&lt;/h2&gt;
&lt;p class="mb-3"&gt;漢文は、「覚えるべきこと」を理解してしまえば、&lt;br /&gt;
&lt;strong&gt;すらすらと読めるようになる科目&lt;/strong&gt;です。&lt;br /&gt;
感覚やセンスに頼るのではなく、今回紹介した6つのステップを意識して学習を重ねていきましょう。&lt;/p&gt;
&lt;ul class="mb-4"&gt;
&lt;li&gt;&lt;strong&gt;書き下し文&lt;/strong&gt;で語順を整理し、返り点の読み方を定着させる&lt;/li&gt;
&lt;li&gt;&lt;strong&gt;音読&lt;/strong&gt;でリズムと読みを身体にしみ込ませる&lt;/li&gt;
&lt;li&gt;&lt;strong&gt;句法&lt;/strong&gt;をパターンとして暗記し、見た瞬間に意味が浮かぶようにする&lt;/li&gt;
&lt;li&gt;&lt;strong&gt;単語&lt;/strong&gt;は100〜150語程度に絞って、毎日少しずつ復習する&lt;/li&gt;
&lt;li&gt;&lt;strong&gt;主語&lt;/strong&gt;を意識して、「誰が」「何をしたか」を追いかける&lt;/li&gt;
&lt;li&gt;&lt;strong&gt;現代語訳&lt;/strong&gt;で内容を確認し、もう一度漢文に戻って読むサイクルを回す&lt;/li&gt;
&lt;/ul&gt;
&lt;p class="mb-0"&gt;これらをコツコツと積み重ねることで、漢文は「なんとなく苦手」から&lt;br /&gt;
&lt;strong&gt;得点源に変えられる分野&lt;/strong&gt;へと変わっていきます。&lt;br /&gt;
自分一人では学習リズムをつくるのが難しい場合は、ぜひ当塾の個別指導も活用しながら、&lt;br /&gt;
漢文の読解力を一緒に伸ばしていきましょう。&lt;/p&gt;
&lt;/div&gt;
&lt;/div&gt;
&lt;/div&gt;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1.6;"&gt;【大学受験古典対策】：&lt;br /&gt;
共通テストから難関大の個別試験まで視野に入れ、&lt;strong&gt;読解・文法・語彙をまとめて鍛える個別カリキュラム&lt;/strong&gt;です。&lt;br /&gt;
志望校の過去問分析をもとに、頻出テーマの長文読解と記述答案の添削を繰り返し、&lt;strong&gt;入試本番で得点源になる古典力&lt;/strong&gt;を仕上げていきます。&lt;/p&gt;
&lt;p&gt;&lt;a style="background-color: #2e7d32; color: #ffffff; padding: 5px 10px; text-align: center; text-decoration: none; display: inline-block; font-size: 14px;" href="https://koten-kakitsubata.jp/enter-exam/"&gt;&lt;br /&gt;
詳細を見る&lt;br /&gt;
&lt;/a&gt;&lt;/p&gt;
&lt;/div&gt;
&lt;/div&gt;
&lt;/div&gt;
&lt;/div&gt;
------</t>
  </si>
  <si>
    <t>https://koten-kakitsubata.jp/blog/kansaigakuin2020/</t>
  </si>
  <si>
    <t>以下のページは不自然なワードを使用しています。
これらを適切に自然な言葉に置き換えて下さい。
なお、本文の装飾や構造は絶対に変えないでください。
【対象ページURL】
https://koten-kakitsubata.jp/blog/kansaigakuin2020/
【検出された不自然ワード】
- 迷い
- 内部リンク
【本文】
------
&lt;div class="container my-4"&gt;
&lt;p&gt;&lt;!-- Hero Section --&gt;&lt;/p&gt;
&lt;div class="card shadow-sm mb-4 border-0" style="background: linear-gradient(135deg, #4a148c, #006064); color: #fff;"&gt;
&lt;div class="card-body p-3 p-md-4"&gt;
&lt;div class="d-flex flex-wrap justify-content-between align-items-center mb-2"&gt;&lt;span class="badge bg-warning text-dark mb-2" style="font-size: 0.8rem;"&gt;大学入試古文／蜻蛉日記&lt;/span&gt;&lt;br /&gt;
&lt;span class="badge bg-light text-dark mb-2" style="font-size: 0.75rem;"&gt;2020年 関西学院大学 全学部入試&lt;/span&gt;&lt;/div&gt;
&lt;h1 class="card-title mb-3" style="font-size: 1.9rem; line-height: 1.5;"&gt;&lt;/h1&gt;
&lt;p class="card-text mb-3" style="font-size: 0.98rem;"&gt;次の文章は『蜻蛉日記』の一節で、年来の宿願を果たすために&lt;br /&gt;
&lt;strong&gt;初瀬（奈良盆地南東部にある長谷寺）に参籠した作者&lt;/strong&gt;が、&lt;br /&gt;
供の者たちに急かされて京への帰途につくところから始まります。&lt;br /&gt;
途中、&lt;strong&gt;夫の藤原兼家が宇治まで迎えに来ていた&lt;/strong&gt;ことが分かります。&lt;/p&gt;
&lt;p class="card-text mb-3" style="font-size: 0.95rem;"&gt;本ページでは、この&lt;strong&gt;2020年 関西学院大学 全学部入試（2/1実施）国語&lt;/strong&gt;で出題された&lt;br /&gt;
『蜻蛉日記』の本文を全文掲載し、&lt;strong&gt;現代語訳&lt;/strong&gt;と&lt;br /&gt;
&lt;strong&gt;語句・文法のポイント&lt;/strong&gt;、&lt;br /&gt;
&lt;strong&gt;出題のねらい・読解のポイント&lt;/strong&gt;、&lt;br /&gt;
&lt;strong&gt;復習チェックリスト&lt;/strong&gt;をまとめます。&lt;/p&gt;
&lt;p class="card-text mb-0" style="font-size: 0.95rem;"&gt;関関同立レベルの古文を含む&lt;strong&gt;大学受験古典の個別指導&lt;/strong&gt;は、&lt;a href="https://koten-kakitsubata.jp/enter-exam/"&gt;&lt;strong&gt;全体像はこちら&lt;/strong&gt;&lt;/a&gt;でご確認ください。&lt;/p&gt;
&lt;/div&gt;
&lt;/div&gt;
&lt;p&gt;&lt;!-- リード文・活用法 --&gt;&lt;/p&gt;
&lt;div class="card shadow-sm mb-4"&gt;
&lt;div class="card-header bg-light"&gt;
&lt;h2 class="h5 mb-0"&gt;リード文・このページの活用法&lt;/h2&gt;
&lt;/div&gt;
&lt;div class="card-body p-3 p-md-4"&gt;
&lt;p class="mb-3"&gt;宇治川の網代や霧の情景、夫との再会場面を通じて、&lt;br /&gt;
&lt;strong&gt;古典常識・人物の心情・和歌表現&lt;/strong&gt;をどう読むかが問われる文章です。&lt;br /&gt;
共通テスト国語（古文）と、関関同立レベルの私大古文をつなぐ教材として活用してください。&lt;/p&gt;
&lt;div class="row"&gt;
&lt;div class="col-md-6 mb-3 mb-md-0"&gt;
&lt;div class="table-responsive mb-2"&gt;
&lt;table class="table table-sm table-bordered align-middle mb-0"&gt;
&lt;tbody&gt;
&lt;tr&gt;
&lt;th class="bg-light text-nowrap" style="width: 30%;"&gt;想定読者&lt;/th&gt;
&lt;td&gt;関西学院大学・関関同立レベルの古文対策をしたい受験生&lt;/td&gt;
&lt;/tr&gt;
&lt;tr&gt;
&lt;th class="bg-light text-nowrap"&gt;ニーズ&lt;/th&gt;
&lt;td&gt;共通テスト古文の「情景＋心情」の読み方を鍛えたい人&lt;/td&gt;
&lt;/tr&gt;
&lt;tr&gt;
&lt;th class="bg-light text-nowrap"&gt;先生向け&lt;/th&gt;
&lt;td&gt;授業や講習で蜻蛉日記を扱いたい先生方の教材素材&lt;/td&gt;
&lt;/tr&gt;
&lt;/tbody&gt;
&lt;/table&gt;
&lt;/div&gt;
&lt;/div&gt;
&lt;div class="col-md-6"&gt;
&lt;ul class="list-group mb-0"&gt;
&lt;li class="list-group-item"&gt;情景描写から心情を読み取る練習に使う&lt;/li&gt;
&lt;li class="list-group-item"&gt;語句・文法を確認してから現代語訳を精読する&lt;/li&gt;
&lt;li class="list-group-item"&gt;二首の和歌を、夫婦関係と結びつけて読み解く&lt;/li&gt;
&lt;/ul&gt;
&lt;/div&gt;
&lt;/div&gt;
&lt;/div&gt;
&lt;/div&gt;
&lt;p&gt;&lt;!-- 本文セクション --&gt;&lt;/p&gt;
&lt;div class="card shadow-sm mb-4"&gt;
&lt;div class="card-header bg-light"&gt;
&lt;h2 class="h5 mb-0"&gt;文章『蜻蛉日記』【本文】&lt;/h2&gt;
&lt;/div&gt;
&lt;div class="card-body p-3 p-md-4"&gt;
&lt;h3 class="h6 mb-2"&gt;古文本文（2020年 関西学院大学 全学部入試 出題部分）&lt;/h3&gt;
&lt;div class="p-3 border rounded" style="background-color: #fafafa; font-size: 0.95rem; line-height: 1.9;"&gt;
&lt;p&gt;かくて「今しばしも（長谷寺に）あらばや」と思へど、明くればのゝしりて出だし発つ。&lt;br /&gt;
かへさは忍ぶれど、こゝかしこ、あるじしつゝ留むれば、もの騷がしうて過ぎゆく。&lt;br /&gt;
三日といふに京に着きぬべけれど、いたう暮れぬとて、山城国久世のみやけといふところにとまりぬ。&lt;br /&gt;
いみじうむつかしけれど、夜に入りぬれば、たゞ明くるを待つ。まだ暗きより行けば、黒みたる者の調度負ひて（馬を）走らせて来。&lt;br /&gt;
やゝ遠くより下りてついひざまづきたり。見れば（兼家の）随身なりけり。&lt;br /&gt;
「何ぞ」とこれかれ問へば。「昨日の酉の時ばかりに宇治の院におはしまし付きて、&lt;br /&gt;
『帰らせ給ひぬやと、参れ』と、仰せ侍りつればなむ」といふ。&lt;br /&gt;
先なる男ども、「疾う促せや」など行ふ。宇治の川に寄るほど、霧は来し方見えず立ち渡りて、いとおぼつかなし。&lt;br /&gt;
車かきおろして、こちたくとかくするほどに、人声多くて「御来おろし立てよ」とのゝしる。&lt;br /&gt;
霧の下より例の網代も見えたり。いふかたなくをかし。&lt;br /&gt;
みづからはあなたにあるなるべし。まづ、かく書きて渡す。人心うぢの網代にたまきかによるひをだにも訪ねけるかな舟の岸に寄するほどに、返し、帰るひを心のうちにかぞへつゝたれによりてか網代をも訪ふ見るほどに車（を舟に）かきすゑて、のゝしりてさし渡す。&lt;br /&gt;
いとやんごとなきにはあらねど卑しがらぬ家の子ども、何の丞の君などいふものども、&lt;br /&gt;
轅、鴟尾の中に入り込みて（川を渡っていくうちに）日の脚のわづかに見えて、&lt;br /&gt;
霧ところどころに晴れ行く。&lt;br /&gt;
あなたの岸に、家の子。衛府の佐など、かい連れて見おこせたり。&lt;br /&gt;
中に立てる人も旅だちて狩衣なり。&lt;br /&gt;
岸のいと高きところに舟を寄せて、わりなうたゞ上げに担ひ上ぐ。&lt;br /&gt;
轅を板敷に引きかけて立てたり。&lt;/p&gt;
&lt;p&gt;落忌の設けありければ、とかうものするほど、&lt;br /&gt;
「川のあなたには按察使大納言の領じ給ふところありける、このごろの網代ご覧ずとて、&lt;br /&gt;
こゝになむものし紿ふ」にといふ人あれば、「かうてありと聞き給へらむを、&lt;br /&gt;
まうてこそすべかりけれ」などさだむるほどに、&lt;br /&gt;
紅葉のいとをかしき枝に雉子、氷魚などを付けて、&lt;br /&gt;
「かうものし紿ふと聞きて、もろともにと思ふも、あやしう物なき日にこそあれ」とあり。&lt;br /&gt;
御返り、「こゝにおはしましけるを。たゞ今さぶらひ、かしこまりは」などいひて、&lt;br /&gt;
単衣ぬぎて（使者に）かづく。さながらさし渡りぬめり。また、鰹、鱸などしきりにあめり。&lt;/p&gt;
&lt;p&gt;車の後のかたに花紅葉などやさしたりけむ、家の子と思しき人、&lt;br /&gt;
「近う花咲き実なるまでなりにける日ごろよ」といふなれば、&lt;br /&gt;
後なる人もとかくいらへなどするほどに、あなたへ舟にて皆さし渡る。&lt;br /&gt;
「論なう酔はむものぞ」とて、皆酒飲む者どもを選りてゐて渡る。&lt;br /&gt;
川のかたに車向かへ榻立てさせて、二舟にて漕ぎ渡る。&lt;br /&gt;
さて、酔ひまどひ、歌ひ、帰るまゝに、「御車、かけよ、かけよ」とのゝしれば、&lt;br /&gt;
困じていとわびしきに、いと苦しうて（京の自邸に）来ぬ。&lt;/p&gt;
&lt;/div&gt;
&lt;/div&gt;
&lt;/div&gt;
&lt;p&gt;&lt;!-- 語注 --&gt;&lt;/p&gt;
&lt;div class="card shadow-sm mb-4"&gt;
&lt;div class="card-header bg-secondary text-white"&gt;
&lt;h2 class="h6 mb-0"&gt;語注&lt;/h2&gt;
&lt;/div&gt;
&lt;div class="card-body p-3 p-md-4"&gt;
&lt;div class="table-responsive"&gt;
&lt;table class="table table-sm table-bordered align-middle mb-0"&gt;
&lt;tbody&gt;
&lt;tr&gt;
&lt;th class="bg-light text-nowrap" style="width: 20%;"&gt;久世&lt;/th&gt;
&lt;td&gt;宇治川の少し南にある郡の名。京へは宇治川を渡り、北上する。&lt;/td&gt;
&lt;/tr&gt;
&lt;tr&gt;
&lt;th class="bg-light text-nowrap"&gt;調度&lt;/th&gt;
&lt;td&gt;ここでは、弓矢のこと。&lt;/td&gt;
&lt;/tr&gt;
&lt;tr&gt;
&lt;th class="bg-light text-nowrap"&gt;網代&lt;/th&gt;
&lt;td&gt;川の瀬に設ける魚捕りの設備。氷魚を捕らえるのに用いた宇治川の網代は当時有名であった。&lt;/td&gt;
&lt;/tr&gt;
&lt;tr&gt;
&lt;th class="bg-light text-nowrap"&gt;鴟尾&lt;/th&gt;
&lt;td&gt;牛車の後方（轅の反対側）に突き出した二本の捧。&lt;/td&gt;
&lt;/tr&gt;
&lt;tr&gt;
&lt;th class="bg-light text-nowrap"&gt;日の脚&lt;/th&gt;
&lt;td&gt;日差し。&lt;/td&gt;
&lt;/tr&gt;
&lt;tr&gt;
&lt;th class="bg-light text-nowrap"&gt;落忌&lt;/th&gt;
&lt;td&gt;精進落とし。作者は長谷寺参籠のために精進をしていた。&lt;/td&gt;
&lt;/tr&gt;
&lt;/tbody&gt;
&lt;/table&gt;
&lt;/div&gt;
&lt;/div&gt;
&lt;/div&gt;
&lt;p&gt;&lt;!-- 現代語訳 --&gt;&lt;/p&gt;
&lt;div class="card shadow-sm mb-4"&gt;
&lt;div class="card-header bg-light"&gt;
&lt;h2 class="h5 mb-0"&gt;文章『蜻蛉日記』【現代語訳】&lt;/h2&gt;
&lt;/div&gt;
&lt;div class="card-body p-3 p-md-4"&gt;
&lt;h3 class="h6 mb-2"&gt;現代語訳&lt;/h3&gt;
&lt;div class="p-3 border rounded" style="background-color: #fafafa; font-size: 0.95rem; line-height: 1.9;"&gt;
&lt;p&gt;こうして「もう少しだけでも（長谷寺に）いたいものだ」と思うのだが、&lt;br /&gt;
夜が明けると（供の者たちが）大騒ぎして出発させてしまう。&lt;br /&gt;
名残惜しさはこらえるものの、あちらこちらで宿の人がもてなして引きとめるので、&lt;br /&gt;
あわただしく時が過ぎていく。&lt;br /&gt;
三日もあれば都に着いてしまいそうではあるが、日はひどく暮れてしまったというので、&lt;br /&gt;
山城国の久世の御厨というところに泊まった。&lt;br /&gt;
たいそう居心地が悪かったが、夜になってしまうと、ただ夜が明けるのを待つばかりである。まだ暗いうちに出発して行くと、黒い装束の者が、武具を背負って馬を走らせてやって来る。&lt;br /&gt;
やや遠くから馬を下りて、さっとひざまずいた。&lt;br /&gt;
見ると（夫・兼家の）随身であった。&lt;br /&gt;
「何事か」とあれこれ尋ねると、&lt;br /&gt;
「きのうの酉の刻ごろに、殿は宇治の院にお着きになりまして、&lt;br /&gt;
『（あなたが）お帰りになったか、様子を見て参れ』とおっしゃいましたのでございます」&lt;br /&gt;
と言う。&lt;br /&gt;
先を行っていた男たちは、「早く促せよ」などと言い合う。宇治川のほとりに近づくころには、霧が立ちこめて来た方も見えないほど一面に立ちわたり、&lt;br /&gt;
とても様子がわからない。&lt;br /&gt;
牛車を川岸に引きおろして、あれこれ大げさに準備をしていると、&lt;br /&gt;
人の声が多くして「ご到着のお車をお下ろし申し上げよ」と騒ぎ立てる。&lt;br /&gt;
霧の下からは、例の網代も見えた。&lt;br /&gt;
何とも言いようがないほど趣深い眺めである。&lt;br /&gt;
殿ご自身は対岸にいらっしゃるのであろう。&lt;br /&gt;
まず、次のように書いて（和歌を）お渡しする。&lt;em&gt;人心うぢの網代にたまきかによるひをだにも訪ねけるかな&lt;/em&gt;&lt;br /&gt;
―人の心というものは、宇治の網代に寄せてくる玉の緒のように、&lt;br /&gt;
せめて今日のようにこちらを訪ねてきてくれたことよ。舟が岸に寄せられるころに、お返しの御歌をくださる。&lt;em&gt;帰るひを心のうちにかぞへつゝたれによりてか網代をも訪ふ&lt;/em&gt;&lt;br /&gt;
―帰る日を心の中で数えながら、いったい誰を頼りに、その網代までも訪れたらよいのであろうか。見ているうちに、牛車を舟に引き上げてすえつけ、人々が大騒ぎしながら川の向こうへと漕ぎ渡す。&lt;br /&gt;
さほど高貴な身分ではないが卑しめられるような家柄でもない若者たち、&lt;br /&gt;
「何々の丞の君」などという人たちが、轅や鴟尾の間に乗り込んで、&lt;br /&gt;
川を渡っていくうちに日の光がわずかにさし、霧がところどころ晴れていく。&lt;br /&gt;
向こう岸には、殿の家の子や衛府の佐などが連れ立ってこちらを見上げている。&lt;br /&gt;
その中ほどに立っている方も、旅に出られて狩衣姿である。&lt;br /&gt;
岸のたいそう高いところに舟を寄せて、牛車を無理やりただ上へと担ぎ上げる。&lt;br /&gt;
轅を板敷に引っかけて立てかけてある。&lt;/p&gt;
&lt;p&gt;（長谷寺参籠後なので）落忌の儀式の準備があったので、あれやこれやとしているうちに、&lt;br /&gt;
「川の向こうには按察使大納言がお領地になさっているところがあって、&lt;br /&gt;
このごろの網代をご覧になるということで、ここにおいでになっています」&lt;br /&gt;
と言う人がいるので、&lt;br /&gt;
「そのように（殿が）いらっしゃるとお聞きになったなら、こちらから参上するのが当然であったのに」&lt;br /&gt;
などとお返事を差し上げていると、&lt;br /&gt;
紅葉のたいそう趣のある枝に雉子や氷魚などをつけて、&lt;br /&gt;
「このようにおいでになっていると聞いて、ぜひご一緒にと思いましたのに、&lt;br /&gt;
あいにく何も差し上げる物のない日でして」と（兼家からの贈り物が）ある。&lt;br /&gt;
こちらからのお返しには、「こちらにおいででいらっしゃったのですね。&lt;br /&gt;
たった今、お伺いいたします。もったいないことで」と申し上げて、&lt;br /&gt;
単衣を脱いで使者にお与えになる。&lt;br /&gt;
そのまま（殿のもとへ）お渡りになったのであろう。&lt;br /&gt;
また、鰹・鱸なども次々と送られて来る。&lt;/p&gt;
&lt;p&gt;車の後ろの方に花や紅葉などを差していたのであろうか、殿の家の子と思われる人が、&lt;br /&gt;
「近くで花が咲き実を結ぶころになるまでの長い間でしたねえ」と言うので、&lt;br /&gt;
後ろにいる人もあれこれと答えたりしているうちに、&lt;br /&gt;
こちら側の者も皆、舟で向こう岸へ渡る。&lt;br /&gt;
「議論抜きで酔ってしまおうではないか」と言って、&lt;br /&gt;
皆、酒を飲む者たちを選んで座らせて渡る。&lt;br /&gt;
川のほとりに車の向きを変えて、腰掛けを並べさせ、&lt;br /&gt;
二艘の舟で漕ぎ渡る。&lt;br /&gt;
そうして酔い迷い、歌いながら、宇治から帰る途中、&lt;br /&gt;
「御車を進めよ、進めよ」と騒ぎ立てるので、&lt;br /&gt;
（急かされる側は）疲れてひどくつらい思いをしながら、&lt;br /&gt;
やっとのことで京の自邸に戻った。&lt;/p&gt;
&lt;/div&gt;
&lt;/div&gt;
&lt;/div&gt;
&lt;p&gt;&lt;!-- 語句・文法のポイント --&gt;&lt;/p&gt;
&lt;div class="card shadow-sm mb-4"&gt;
&lt;div class="card-header bg-info text-dark"&gt;
&lt;h2 class="h5 mb-0"&gt;語句・文法のポイント&lt;/h2&gt;
&lt;/div&gt;
&lt;div class="card-body p-3 p-md-4"&gt;
&lt;div class="row"&gt;
&lt;p&gt;&lt;!-- 語句 --&gt;&lt;/p&gt;
&lt;div class="col-md-6 mb-3"&gt;
&lt;h3 class="h6 mb-2"&gt;語句のポイント&lt;/h3&gt;
&lt;ul class="mb-0"&gt;
&lt;li&gt;&lt;strong&gt;むつかし&lt;/strong&gt;…「不快だ・居心地が悪い」の意。&lt;br /&gt;
現代語の「難しい」とは意味が異なるので要注意。&lt;/li&gt;
&lt;li&gt;&lt;strong&gt;おぼつかなし&lt;/strong&gt;…「はっきりしない・様子がわからず不安だ」。&lt;br /&gt;
霧にかすむ情景と、作者の不安な心が重ねられている。&lt;/li&gt;
&lt;li&gt;&lt;strong&gt;いふかたなくをかし&lt;/strong&gt;…「言いようもないほど趣深い」。&lt;br /&gt;
宇治川・霧・網代のセットで、名所の美しさと季節感を表す。&lt;/li&gt;
&lt;li&gt;&lt;strong&gt;やんごとなきにはあらねど卑しがらぬ家の子ども&lt;/strong&gt;…&lt;br /&gt;
「最高位ではないが、卑しいわけでもない身分」の若者。&lt;br /&gt;
中流貴族層の雰囲気をイメージしておく。&lt;/li&gt;
&lt;li&gt;&lt;strong&gt;落忌の設け&lt;/strong&gt;…参籠後の精進落としの準備。&lt;br /&gt;
宗教的な行事と、贈答や宴の世界が連続していることが分かる。&lt;/li&gt;
&lt;li&gt;&lt;strong&gt;網代&lt;/strong&gt;…宇治川名物の魚捕り設備。&lt;br /&gt;
名所・歌枕として、和歌の題材にもよく使われる。&lt;/li&gt;
&lt;li&gt;&lt;strong&gt;人心うぢの網代に…／帰るひを心のうちに…&lt;/strong&gt;…&lt;br /&gt;
いずれも「網代」をモチーフに、人の心の寄り方、待つ時間の長さを詠んだ和歌。&lt;/li&gt;
&lt;/ul&gt;
&lt;/div&gt;
&lt;p&gt;&lt;!-- 文法・敬語 --&gt;&lt;/p&gt;
&lt;div class="col-md-6 mb-3"&gt;
&lt;h3 class="h6 mb-2"&gt;文法・敬語のポイント&lt;/h3&gt;
&lt;ul class="mb-0"&gt;
&lt;li&gt;&lt;strong&gt;着きぬべけれど&lt;/strong&gt;…「ぬ」（完了）＋「べし」（推量）の連体形「べけれ」。&lt;br /&gt;
「三日もあれば京に着いてしまいそうだが」という話し手の判断。&lt;/li&gt;
&lt;li&gt;&lt;strong&gt;おはしまし付きて／帰らせ給ひぬや&lt;/strong&gt;…&lt;br /&gt;
いずれも夫・兼家に対する尊敬語。「おいでになって」「お帰りになったか」の意。&lt;/li&gt;
&lt;li&gt;&lt;strong&gt;聞き給へらむを、まうてこそすべかりけれ&lt;/strong&gt;…&lt;br /&gt;
「聞き給ふ」（尊敬）＋「らむ」（現在推量）＋「こそ〜けれ」（反実仮想）。&lt;br /&gt;
「お聞きになったなら、こちらから参上するべきだったのに」という礼儀上の反省。&lt;/li&gt;
&lt;li&gt;&lt;strong&gt;さし渡りぬめり&lt;/strong&gt;…「ぬ」（完了）＋「めり」（推定）。&lt;br /&gt;
「そのまま渡って行ったようである」と、作者の見聞をやわらかく示す。&lt;/li&gt;
&lt;li&gt;&lt;strong&gt;来ぬ&lt;/strong&gt;…文脈上は「来てしまった」の完了。&lt;br /&gt;
「来ない」の打消と形が同じなので、助動詞か否かを文脈で判別する。&lt;/li&gt;
&lt;li&gt;&lt;strong&gt;敬語の方向&lt;/strong&gt;…&lt;br /&gt;
兼家に対する尊敬語（おはしまし・仰せ侍りつればなど）と、&lt;br /&gt;
作者側の丁寧表現（さぶらふ・かしこまり）を整理しておくと、&lt;br /&gt;
人間関係の距離感が読み取りやすい。&lt;/li&gt;
&lt;/ul&gt;
&lt;/div&gt;
&lt;/div&gt;
&lt;/div&gt;
&lt;/div&gt;
&lt;p&gt;&lt;!-- 出題のねらい・読解のポイント --&gt;&lt;/p&gt;
&lt;div class="card shadow-sm mb-4"&gt;
&lt;div class="card-header bg-warning"&gt;
&lt;h2 class="h5 mb-0"&gt;出題のねらい・読解のポイント&lt;/h2&gt;
&lt;/div&gt;
&lt;div class="card-body p-3 p-md-4"&gt;
&lt;h3 class="h6"&gt;関学がこの一節で見ている力&lt;/h3&gt;
&lt;ul&gt;
&lt;li&gt;&lt;strong&gt;場面・人物関係の把握&lt;/strong&gt;…&lt;br /&gt;
作者・夫（兼家）・随身・家の子・衛府の佐など、&lt;br /&gt;
多数の登場人物の役割と立場を整理する力。&lt;/li&gt;
&lt;li&gt;&lt;strong&gt;古典常識の理解&lt;/strong&gt;…&lt;br /&gt;
初瀬参籠・久世・宇治川の網代・落忌・官職名など、&lt;br /&gt;
背景知識を踏まえて読み進める力。&lt;/li&gt;
&lt;li&gt;&lt;strong&gt;情景と心情の結びつき&lt;/strong&gt;…&lt;br /&gt;
霧・網代・舟渡し・紅葉といった描写から、&lt;br /&gt;
作者の期待・不安・安堵・疲労感を読み取る力。&lt;/li&gt;
&lt;li&gt;&lt;strong&gt;和歌を含めた読解&lt;/strong&gt;…&lt;br /&gt;
二首の和歌が、夫婦関係や「待つ時間の長さ」、&lt;br /&gt;
再会への思いをどう表現しているかを考える力。&lt;/li&gt;
&lt;/ul&gt;
&lt;h3 class="h6 mt-3"&gt;共通テスト古文にもつながる読み方&lt;/h3&gt;
&lt;ul&gt;
&lt;li&gt;まず&lt;strong&gt;「誰が・どこで・誰に対して」&lt;/strong&gt;行動しているのかを、&lt;br /&gt;
敬語と地の文から丁寧に追う。&lt;/li&gt;
&lt;li&gt;名所・歌枕（宇治川・網代）が出てきたら、&lt;br /&gt;
&lt;strong&gt;季節感と人物の感情&lt;/strong&gt;をセットで意識する。&lt;/li&gt;
&lt;li&gt;和歌は直訳だけでなく、&lt;br /&gt;
「なぜこのタイミングで詠まれるのか」「どんな心情のやりとりか」まで考える。&lt;/li&gt;
&lt;li&gt;会話部分（随身・家の子の発言）と地の文のトーンの違いに注目し、&lt;br /&gt;
&lt;strong&gt;作者の視点・価値観&lt;/strong&gt;をつかむ。&lt;/li&gt;
&lt;/ul&gt;
&lt;/div&gt;
&lt;/div&gt;
&lt;p&gt;&lt;!-- 復習チェックリスト --&gt;&lt;/p&gt;
&lt;div class="card shadow-sm mb-4"&gt;
&lt;div class="card-header bg-success text-white"&gt;
&lt;h2 class="h5 mb-0"&gt;復習チェックリスト&lt;/h2&gt;
&lt;/div&gt;
&lt;div class="card-body p-3 p-md-4"&gt;
&lt;div class="row"&gt;
&lt;p&gt;&lt;!-- 内容理解 --&gt;&lt;/p&gt;
&lt;div class="col-md-6 mb-3"&gt;
&lt;h3 class="h6"&gt;内容理解チェック&lt;/h3&gt;
&lt;ul class="list-group mb-3"&gt;
&lt;li class="list-group-item"&gt;[ ] 初瀬→久世→宇治→京という移動の流れを、自分で図にできる。&lt;/li&gt;
&lt;li class="list-group-item"&gt;[ ] 宇治川の場面で、霧・網代・舟渡しがどのように描かれているか説明できる。&lt;/li&gt;
&lt;li class="list-group-item"&gt;[ ] 兼家からの使者・贈り物の内容と、それに対する作者の応対を言葉でまとめられる。&lt;/li&gt;
&lt;li class="list-group-item"&gt;[ ] 最後の「酔ひまどひ、歌ひ…」部分における雰囲気と、&lt;br /&gt;
作者の本音（疲労感・わびしさ）を説明できる。&lt;/li&gt;
&lt;/ul&gt;
&lt;/div&gt;
&lt;p&gt;&lt;!-- 語句・文法 --&gt;&lt;/p&gt;
&lt;div class="col-md-6 mb-3"&gt;
&lt;h3 class="h6"&gt;語句・文法チェック&lt;/h3&gt;
&lt;ul class="list-group mb-3"&gt;
&lt;li class="list-group-item"&gt;[ ] 「むつかし」「おぼつかなし」「いふかたなくをかし」の意味を言える。&lt;/li&gt;
&lt;li class="list-group-item"&gt;[ ] 「着きぬべけれど」「さし渡りぬめり」「来ぬ」の助動詞の意味・用法を判別できる。&lt;/li&gt;
&lt;li class="list-group-item"&gt;[ ] 尊敬語・謙譲語・丁寧語をそれぞれ二つずつ抜き出し、&lt;br /&gt;
誰から誰への敬意か説明できる。&lt;/li&gt;
&lt;/ul&gt;
&lt;/div&gt;
&lt;/div&gt;
&lt;h3 class="h6"&gt;記述・現代語訳対策チェック&lt;/h3&gt;
&lt;ul class="list-group mb-3"&gt;
&lt;li class="list-group-item"&gt;[ ] 宇治川の場面を、情景と心情を絡めて150〜200字で要約してみた。&lt;/li&gt;
&lt;li class="list-group-item"&gt;[ ] 二首の和歌を意訳し、「人心」「帰るひ」が表す気持ちを自分の言葉で書ける。&lt;/li&gt;
&lt;li class="list-group-item"&gt;[ ] 「古典常識が分からないと読みにくい箇所」を三つ挙げ、&lt;br /&gt;
調べた内容をノートに整理した。&lt;/li&gt;
&lt;/ul&gt;
&lt;/div&gt;
&lt;/div&gt;
&lt;p&gt;&lt;!-- 関連ページ --&gt;&lt;/p&gt;
&lt;div class="card shadow-sm mb-4"&gt;
&lt;div class="card-header bg-light"&gt;
&lt;h2 class="h5 mb-0"&gt;関連ページのご案内（内部リンク）&lt;/h2&gt;
&lt;/div&gt;
&lt;div class="card-body p-3 p-md-4"&gt;
&lt;ul class="list-group"&gt;
&lt;li class="list-group-item"&gt;&lt;a href="#"&gt;&lt;br /&gt;
『伊勢物語』京にはあらじ、あづまの方にすむべき国もとめにとてゆきけり｜古文本文全文・現代語訳・語句と文法のポイント&lt;br /&gt;
&lt;/a&gt;&lt;br /&gt;
…同じく「旅の途中の情景と心情」を描くテキストとして、蜻蛉日記との共通点・違いを学ぶ。&lt;/li&gt;
&lt;li class="list-group-item"&gt;&lt;a href="#"&gt;&lt;br /&gt;
『竹取物語』翁、竹を取ること、久しくなりぬ｜古文本文・現代語訳・語句と文法のポイント&lt;br /&gt;
&lt;/a&gt;&lt;br /&gt;
…別ジャンルの物語文との読み比べを通じて、叙述のスタイルや語り手の立場の違いを意識する。&lt;/li&gt;
&lt;li class="list-group-item"&gt;&lt;a href="#"&gt;&lt;br /&gt;
古典常識「時刻」｜酉の刻って何時ごろ？&lt;br /&gt;
&lt;/a&gt;&lt;br /&gt;
…本文に出てくる「酉の時」など、時刻表現をまとめて確認し、場面の時間帯をイメージしやすくする。&lt;/li&gt;
&lt;li class="list-group-item"&gt;&lt;a href="#"&gt;&lt;br /&gt;
古典常識「網代」・「氷魚」って何？&lt;br /&gt;
&lt;/a&gt;&lt;br /&gt;
…宇治川の網代や氷魚、精進落としなど、この文章に出てくる文化背景を補うコラム。&lt;/li&gt;
&lt;li class="list-group-item"&gt;&lt;a href="#"&gt;&lt;br /&gt;
初見の古文を読めるようにするには？──大学入試古文の読み方講座&lt;br /&gt;
&lt;/a&gt;&lt;br /&gt;
…関学や共通テストのような初見文章を読む際のステップと、復習ノートの作り方を解説。&lt;/li&gt;
&lt;/ul&gt;
&lt;/div&gt;
&lt;/div&gt;
&lt;/div&gt;
&lt;p&gt;&lt;!-- CTA セクション：蜻蛉日記仕上げ用 --&gt;&lt;/p&gt;
&lt;div class="card shadow-lg my-4 border-0" style="background: linear-gradient(135deg, #0d47a1, #00897b); color: #fff;"&gt;
&lt;div class="card-body p-4 p-md-5"&gt;
&lt;div class="row align-items-center"&gt;
&lt;div class="col-md-8 mb-3 mb-md-0"&gt;
&lt;h2 class="h4 mb-3"&gt;&lt;span style="color: #ffffff;"&gt;蜻蛉日記の「情景＋心情」がつかめたら、次の一歩へ&lt;/span&gt;&lt;/h2&gt;
&lt;p class="mb-3" style="font-size: 0.98rem;"&gt;宇治川の霧・網代・舟渡し、そして夫との再会場面まで読み切れたら、&lt;br /&gt;
&lt;strong&gt;「同レベルの別テキスト」→「共通テスト古文」→「志望校の過去問」&lt;/strong&gt;&lt;br /&gt;
という流れで一気に実戦力を伸ばしましょう。&lt;/p&gt;
&lt;ul class="mb-0" style="font-size: 0.95rem;"&gt;
&lt;li&gt;このページの要点をノートに写して「自分用まとめ」を作る&lt;/li&gt;
&lt;li&gt;二首の和歌を、別の古文（伊勢・蜻蛉・枕草子など）と比較してみる&lt;/li&gt;
&lt;li&gt;関学以外の関関同立過去問にも、同じ読み方を広げていく&lt;/li&gt;
&lt;/ul&gt;
&lt;/div&gt;
&lt;div class="col-md-4"&gt;
&lt;div class="d-grid gap-2"&gt;&lt;a class="btn btn-warning btn-sm fw-bold text-dark" href="#"&gt;&lt;br /&gt;
蜻蛉日記の復習プリントを作るアイデアを見る&lt;br /&gt;
&lt;/a&gt;&lt;br /&gt;
&lt;a class="btn btn-outline-light btn-sm" href="#"&gt;&lt;br /&gt;
初見古文の読み方講座へ進む&lt;br /&gt;
&lt;/a&gt;&lt;/div&gt;
&lt;/div&gt;
&lt;/div&gt;
&lt;/div&gt;
&lt;/div&gt;
&lt;p&gt;&lt;!-- [ /.socialSet ] --&gt;&lt;/p&gt;
------</t>
  </si>
  <si>
    <t>https://koten-kakitsubata.jp/blog/seiryoden/</t>
  </si>
  <si>
    <t>以下のページは不自然なワードを使用しています。
これらを適切に自然な言葉に置き換えて下さい。
なお、本文の装飾や構造は絶対に変えないでください。
【対象ページURL】
https://koten-kakitsubata.jp/blog/seiryoden/
【検出された不自然ワード】
- 設計
- 整え
【本文】
------
&lt;p&gt;&lt;!-- 清涼殿とは？平安時代の「政務と私生活」の中心を整理解説 --&gt;&lt;/p&gt;
&lt;div class="container my-4"&gt;
&lt;p&gt;&lt;!-- Hero Section --&gt;&lt;/p&gt;
&lt;div class="card shadow-sm mb-4 border-0" style="background: linear-gradient(135deg, #283593, #00897b); color: #fff;"&gt;
&lt;div class="card-body p-4"&gt;
&lt;div class="d-flex flex-wrap justify-content-between align-items-center mb-2"&gt;&lt;span class="badge bg-warning text-dark mb-2" style="font-size: 0.8rem;"&gt;古典常識／平安京・内裏&lt;/span&gt;&lt;br /&gt;
&lt;span class="badge bg-light text-dark mb-2" style="font-size: 0.75rem;"&gt;対象：高校生〜大学受験生&lt;/span&gt;&lt;/div&gt;
&lt;h1 class="card-title mb-3" style="font-size: 1.9rem; line-height: 1.5;"&gt;&lt;/h1&gt;
&lt;p class="card-text mb-0" style="font-size: 0.98rem;"&gt;清涼殿は、&lt;strong&gt;天皇の日常政務とプライベートな時間の両方&lt;/strong&gt;が営まれた、内裏の中核となる建物です。&lt;br /&gt;
本ページでは、清涼殿の位置・構造・主要な部屋の役割から、殿上人や上の御局、萩の戸にまつわるエピソードまで、&lt;br /&gt;
古典作品の背景理解に欠かせないポイントを整理して解説します。&lt;/p&gt;
&lt;/div&gt;
&lt;/div&gt;
&lt;p class="mb-4"&gt;大学受験の古典（古文・漢文）を得点源にする学習設計は、&lt;a href="https://koten-kakitsubata.jp/enter-exam/"&gt;&lt;strong&gt;全体像はこちら&lt;/strong&gt;&lt;/a&gt;でご確認いただけます。&lt;/p&gt;
&lt;p&gt;&lt;!-- YouTubeセクション --&gt;&lt;/p&gt;
&lt;div class="card shadow-sm mb-4 border-0"&gt;
&lt;div class="card-body"&gt;
&lt;h2 class="h5 mb-3"&gt;動画で学ぶ：清涼殿の構造と役割&lt;/h2&gt;
&lt;div class="embed-responsive embed-responsive-16by9 mb-3"&gt;&lt;iframe class="embed-responsive-item" title="YouTube video player" src="https://www.youtube.com/embed/2ljeo_8Skf4" width="560" height="315" frameborder="0" allowfullscreen="allowfullscreen"&gt;&lt;/iframe&gt;&lt;/div&gt;
&lt;p class="mb-0"&gt;清涼殿の図をもとに、&lt;strong&gt;天皇がどこで政務を行い、どこで休み、どこで食事をとったのか&lt;/strong&gt;を視覚的に確認できる動画です。&lt;br /&gt;
本文とあわせて視聴することで、古典の舞台として登場する清涼殿のイメージが格段に掴みやすくなります。&lt;/p&gt;
&lt;/div&gt;
&lt;/div&gt;
&lt;p&gt;&lt;!-- 導入：清涼殿の位置と基本イメージ --&gt;&lt;/p&gt;
&lt;div class="card shadow-sm mb-4 border-0"&gt;
&lt;div class="card-body"&gt;
&lt;h2 class="h4 mb-3"&gt;1. 清涼殿とはどんな建物か&lt;/h2&gt;
&lt;div class="row align-items-center mb-3"&gt;
&lt;div class="col-md-5 mb-3 mb-md-0 text-center"&gt;&lt;img decoding="async" class="img-fluid rounded shadow-sm" src="http://koten-kakitsubata.jp/wp-content/uploads/2023/04/IMG_9540-300x292.jpg" alt="平安京内裏の清涼殿の配置図。天皇の日常政務と私生活の場を示す。" /&gt;&lt;/div&gt;
&lt;div class="col-md-7"&gt;
&lt;p class="mb-2"&gt;清涼殿は、&lt;strong&gt;内裏の中にある重要な建物&lt;/strong&gt;で、天皇が日々の公務を行い、同時に私生活の多くを過ごした場所です。&lt;/p&gt;
&lt;p class="mb-2"&gt;いわば、&lt;strong&gt;「執務室＋居間＋寝室」が一体となった空間&lt;/strong&gt;であり、平安文学に頻繁に登場する、物語の舞台そのものでもあります。&lt;/p&gt;
&lt;ul class="mb-0"&gt;
&lt;li&gt;&lt;strong&gt;日常政務の中心&lt;/strong&gt;……家臣たちと対面し、政治を行う場所&lt;/li&gt;
&lt;li&gt;&lt;strong&gt;プライベート空間&lt;/strong&gt;……天皇が休息し、后妃たちが控える生活の場&lt;/li&gt;
&lt;li&gt;&lt;strong&gt;人間関係のドラマの舞台&lt;/strong&gt;……嫉妬や寵愛など、物語的な出来事も起こる場所&lt;/li&gt;
&lt;/ul&gt;
&lt;/div&gt;
&lt;/div&gt;
&lt;blockquote class="border-start ps-3" style="border-color: #283593 !important;"&gt;&lt;p&gt;天皇が&lt;span style="color: #ff0000;"&gt;日常政務であるとか、あるいはプライベートの時間を過ごす場所&lt;/span&gt;と理解して下さい。&lt;/p&gt;&lt;/blockquote&gt;
&lt;p class="mb-0"&gt;清涼殿の構造と各エリアの役割を理解しておくと、&lt;strong&gt;『枕草子』『源氏物語』などの場面描写&lt;/strong&gt;が立体的にイメージできるようになります。&lt;/p&gt;
&lt;/div&gt;
&lt;/div&gt;
&lt;p&gt;&lt;!-- 構造の概観 --&gt;&lt;/p&gt;
&lt;div class="card shadow-sm mb-4 border-0"&gt;
&lt;div class="card-body"&gt;
&lt;h2 class="h4 mb-3"&gt;2. 清涼殿の構造と主なエリア&lt;/h2&gt;
&lt;div class="row align-items-center mb-3"&gt;
&lt;div class="col-md-5 mb-3 mb-md-0 text-center"&gt;&lt;img decoding="async" class="img-fluid rounded shadow-sm" src="http://koten-kakitsubata.jp/wp-content/uploads/2023/04/IMG_9541-300x221.png" alt="清涼殿の詳細平面図。昼御座、殿上の間、夜御殿などの位置関係を示す。" /&gt;&lt;/div&gt;
&lt;div class="col-md-7"&gt;
&lt;p class="mb-2"&gt;清涼殿は、多数の部屋と庇（ひさし）の部分から成り、&lt;strong&gt;南東側が公的空間／北西側が私的空間&lt;/strong&gt;という構造になっています。&lt;/p&gt;
&lt;p class="mb-0"&gt;図中では、&lt;strong&gt;④・⑲・⑳・㉑・㉒・㉓のあたりが建物のメイン部分&lt;/strong&gt;に相当し、その周囲を庇の間が取り囲む形です。&lt;/p&gt;
&lt;/div&gt;
&lt;/div&gt;
&lt;div class="table-responsive mb-0"&gt;
&lt;table class="table table-bordered table-hover align-middle mb-0"&gt;
&lt;thead class="text-center" style="background-color: #e8eaf6;"&gt;
&lt;tr&gt;
&lt;th scope="col"&gt;エリア&lt;/th&gt;
&lt;th scope="col"&gt;名称・役割&lt;/th&gt;
&lt;th scope="col"&gt;キーワード&lt;/th&gt;
&lt;/tr&gt;
&lt;/thead&gt;
&lt;tbody&gt;
&lt;tr&gt;
&lt;td class="fw-bold"&gt;南側中央&lt;/td&gt;
&lt;td&gt;昼御座（ひのおまし）と石灰壇。朝の祈りと日中の政務を行う。&lt;/td&gt;
&lt;td&gt;祈り／日常政務／パブリック&lt;/td&gt;
&lt;/tr&gt;
&lt;tr&gt;
&lt;td class="fw-bold"&gt;南側東寄り&lt;/td&gt;
&lt;td&gt;殿上の間。殿上人が控え、天皇と対面するために待機する場所。&lt;/td&gt;
&lt;td&gt;殿上人／出勤簿／対面&lt;/td&gt;
&lt;/tr&gt;
&lt;tr&gt;
&lt;td class="fw-bold"&gt;北西側&lt;/td&gt;
&lt;td&gt;台盤所・夜御殿・上の御局など。食事準備や就寝、后妃の控えの場。&lt;/td&gt;
&lt;td&gt;台盤所／ベッドルーム／プライベート&lt;/td&gt;
&lt;/tr&gt;
&lt;tr&gt;
&lt;td class="fw-bold"&gt;内部障子&lt;/td&gt;
&lt;td&gt;荒海障子・昆明池障子など。物語にも登場する印象的な障子絵。&lt;/td&gt;
&lt;td&gt;枕草子／絵画／怪物&lt;/td&gt;
&lt;/tr&gt;
&lt;/tbody&gt;
&lt;/table&gt;
&lt;/div&gt;
&lt;/div&gt;
&lt;/div&gt;
&lt;p&gt;&lt;!-- 昼御座と石灰壇 --&gt;&lt;/p&gt;
&lt;div class="card shadow-sm mb-4 border-0"&gt;
&lt;div class="card-body"&gt;
&lt;h2 class="h4 mb-3"&gt;3. 昼御座と石灰壇──「朝の祈り」と「日中の政務」&lt;/h2&gt;
&lt;div class="row align-items-start"&gt;
&lt;div class="col-md-6 mb-3"&gt;
&lt;h3 class="h5 mb-2"&gt;3-1. 石灰壇（せっかいだん）とは&lt;/h3&gt;
&lt;p class="mb-2"&gt;天皇は朝起きると、まず&lt;strong&gt;石灰壇&lt;/strong&gt;と呼ばれる、下を漆喰で固めた場所に向かいます。&lt;/p&gt;
&lt;p class="mb-2"&gt;ここは、&lt;strong&gt;「国中の神々に祈りを捧げる場所」&lt;/strong&gt;であり、1日の始まりを告げる宗教的な空間と言えるでしょう。&lt;/p&gt;
&lt;ul class="mb-0"&gt;
&lt;li&gt;漆喰で固められた壇上&lt;/li&gt;
&lt;li&gt;毎朝の祈りの場&lt;/li&gt;
&lt;li&gt;国家的儀礼の「ミニマム版」ともいえる日常儀礼&lt;/li&gt;
&lt;/ul&gt;
&lt;/div&gt;
&lt;div class="col-md-6 mb-3"&gt;
&lt;h3 class="h5 mb-2"&gt;3-2. 昼御座（ひのおまし）と日常政務&lt;/h3&gt;
&lt;p class="mb-2"&gt;朝の祈りが終わると、天皇は&lt;strong&gt;昼御座&lt;/strong&gt;と呼ばれる場所に出てきて、日中の政務を行います。&lt;/p&gt;
&lt;blockquote class="border-start ps-3 mb-2" style="border-color: #00897b !important;"&gt;&lt;p&gt;朝この石灰壇という所でお祈りをしたあと、この&lt;span style="color: #0000ff;"&gt;昼御座という所に出てきて政務を行ないます。&lt;/span&gt;&lt;/p&gt;&lt;/blockquote&gt;
&lt;p class="mb-0"&gt;昼御座は、&lt;strong&gt;「天皇のオフィス」&lt;/strong&gt;に相当する空間であり、ここで貴族たちと対面しながら政治が進められていきます。&lt;/p&gt;
&lt;/div&gt;
&lt;/div&gt;
&lt;/div&gt;
&lt;/div&gt;
&lt;p&gt;&lt;!-- 殿上の間と殿上人 --&gt;&lt;/p&gt;
&lt;div class="card shadow-sm mb-4 border-0"&gt;
&lt;div class="card-body"&gt;
&lt;h2 class="h4 mb-3"&gt;4. 殿上の間と殿上人──「出勤簿」とのぞき窓&lt;/h2&gt;
&lt;p class="mb-3"&gt;天皇と政務を行うために、貴族たちは&lt;strong&gt;殿上の間&lt;/strong&gt;と呼ばれるエリアに集まります。&lt;br /&gt;
図中では⑭・㉔あたりの建物がこれにあたり、ここに上がれる身分の者を&lt;strong&gt;殿上人（てんじょうびと）&lt;/strong&gt;と呼びます。&lt;/p&gt;
&lt;div class="alert alert-secondary" role="alert"&gt;&lt;strong&gt;殿上人とは？&lt;/strong&gt;&lt;br /&gt;
「殿上の間」に上がることを許された、五位以上の貴族。&lt;br /&gt;
すなわち、&lt;strong&gt;天皇に直接会うことができるエリート官人&lt;/strong&gt;を指します。&lt;/div&gt;
&lt;p class="mb-2"&gt;殿上人たちは殿上の間で控え、順番を待ちながら、やがて⑬を通って板敷きのところまで進み、天皇と対面します。&lt;/p&gt;
&lt;h3 class="h5 mb-2"&gt;4-1. のぞき窓と「出勤簿」&lt;/h3&gt;
&lt;p class="mb-2"&gt;清涼殿の図を見ると、㉓の右下あたりに半月形（櫛形）の穴があり、ここから天皇は&lt;br /&gt;
&lt;strong&gt;「誰が来ていて、誰が来ていないか」&lt;/strong&gt;を確認することができました。&lt;/p&gt;
&lt;p class="mb-2"&gt;さらに殿上の間には、山形の大きな板が置かれ、そこに自分の名前を書いた紙を貼ることで&lt;br /&gt;
&lt;strong&gt;出勤状況を示すしくみ&lt;/strong&gt;がありました。&lt;/p&gt;
&lt;blockquote class="border-start ps-3" style="border-color: #283593 !important;"&gt;&lt;p&gt;平安貴族というと恋と歌と遊びにかまけていて仕事なんかしない人たちだと誤解されていますが、そんな事はありません。ちゃんと出勤簿もあります。&lt;/p&gt;&lt;/blockquote&gt;
&lt;p class="mb-0"&gt;このような描写を知っておくと、&lt;strong&gt;「遊んでばかり」のイメージだけでは見えない、官僚としての平安貴族&lt;/strong&gt;の姿が浮かび上がってきます。&lt;/p&gt;
&lt;/div&gt;
&lt;/div&gt;
&lt;p&gt;&lt;!-- 荒海障子などの障子絵 --&gt;&lt;/p&gt;
&lt;div class="card shadow-sm mb-4 border-0"&gt;
&lt;div class="card-body"&gt;
&lt;h2 class="h4 mb-3"&gt;5. 荒海障子と昆明池障子──『枕草子』にも登場する障子絵&lt;/h2&gt;
&lt;div class="row align-items-center mb-3"&gt;
&lt;div class="col-md-5 mb-3 mb-md-0 text-center"&gt;&lt;img decoding="async" class="img-fluid rounded shadow-sm" src="http://koten-kakitsubata.jp/wp-content/uploads/2023/04/IMG_9544-240x300.jpg" alt="清涼殿内部にある荒海障子の位置を示した図。怪物の絵柄が描かれているとされる。" /&gt;&lt;/div&gt;
&lt;div class="col-md-7"&gt;
&lt;p class="mb-2"&gt;清涼殿内部には、&lt;strong&gt;昆明池障子&lt;/strong&gt;（⑪付近）や、北端に位置する&lt;strong&gt;荒海障子&lt;/strong&gt;（⑩付近）といった障子絵がありました。&lt;/p&gt;
&lt;p class="mb-2"&gt;特に荒海障子には、&lt;strong&gt;怪物のようなものが描かれていた&lt;/strong&gt;とされ、『枕草子』など学校教材でもしばしば言及されます。&lt;/p&gt;
&lt;blockquote class="border-start ps-3 mb-2" style="border-color: #00897b !important;"&gt;&lt;p&gt;こういった荒海障子で描かれているものはどんなものなのか、というのは&lt;span style="color: #ff0000;"&gt;必ず国語便覧などで確認をしてみて下さい。&lt;/span&gt;&lt;/p&gt;&lt;/blockquote&gt;
&lt;p class="mb-0"&gt;便覧の図版とあわせて覚えておくと、&lt;strong&gt;文章中の一言が一気に立体的なイメージ&lt;/strong&gt;として立ち上がってきます。&lt;/p&gt;
&lt;/div&gt;
&lt;/div&gt;
&lt;/div&gt;
&lt;/div&gt;
&lt;p&gt;&lt;!-- 台盤所・夜御殿・上の御局 --&gt;&lt;/p&gt;
&lt;div class="card shadow-sm mb-4 border-0"&gt;
&lt;div class="card-body"&gt;
&lt;h2 class="h4 mb-3"&gt;6. 台盤所・夜御殿・上の御局──天皇の私生活エリア&lt;/h2&gt;
&lt;p class="mb-3"&gt;清涼殿の北側・西側は、天皇の&lt;strong&gt;プライベート空間&lt;/strong&gt;としての性格が強いエリアです。&lt;br /&gt;
ここには食事準備の場や寝所、后妃たちの控え室が並んでいました。&lt;/p&gt;
&lt;h3 class="h5 mb-2"&gt;6-1. 台盤所（だいばんどころ）──食事を整える場所&lt;/h3&gt;
&lt;p class="mb-2"&gt;図中の㉒にあたる部分が&lt;strong&gt;台盤所&lt;/strong&gt;です。ここは女房たちの控え室でもあり、&lt;br /&gt;
&lt;strong&gt;天皇の朝夕の食事をセットする場所&lt;/strong&gt;でした。&lt;/p&gt;
&lt;ul class="mb-3"&gt;
&lt;li&gt;「台盤」はテーブルの意&lt;/li&gt;
&lt;li&gt;一日二食（朝・夕）の食事をここで準備&lt;/li&gt;
&lt;li&gt;女房・女官・蔵人たちが、台盤から帝のもとへ食事を運ぶ&lt;/li&gt;
&lt;/ul&gt;
&lt;h3 class="h5 mb-2"&gt;6-2. 夜御殿（よんのおとど）──ベッドルームとしての空間&lt;/h3&gt;
&lt;p class="mb-2"&gt;③・④・⑤・⑦・⑧のエリアが、&lt;strong&gt;天皇が夜に休む場所「夜御殿」&lt;/strong&gt;です。&lt;br /&gt;
昼間の「昼御座」に対して、&lt;strong&gt;夜の御殿＝ベッドルーム&lt;/strong&gt;に相当します。&lt;/p&gt;
&lt;h3 class="h5 mb-2"&gt;6-3. 上の御局（うえのおつぼね）──后妃たちの控え室&lt;/h3&gt;
&lt;p class="mb-2"&gt;④・⑤・⑧の部屋は、天皇の奥方たちが控える&lt;strong&gt;上の御局&lt;/strong&gt;と呼ばれる空間です。&lt;br /&gt;
ここには、後宮の建物にちなんだ名前が付けられました。&lt;/p&gt;
&lt;ul class="mb-3"&gt;
&lt;li&gt;&lt;strong&gt;藤壺の上の御局&lt;/strong&gt;……後宮の藤壺に近い位置にあるため&lt;/li&gt;
&lt;li&gt;&lt;strong&gt;弘徽殿の上の御局&lt;/strong&gt;……後宮の弘徽殿近くにあるため&lt;/li&gt;
&lt;/ul&gt;
&lt;div class="alert alert-warning mb-3" role="alert"&gt;ここで注意したいのは、&lt;strong&gt;「藤壺」「弘徽殿」という名前が後宮にも清涼殿内部にも登場する&lt;/strong&gt;という点です。&lt;br /&gt;
&lt;strong&gt;同じ名前でも場所は別物&lt;/strong&gt;なので、文脈からどちらを指しているのか注意して読みましょう。&lt;/div&gt;
&lt;p class="mb-0"&gt;以上のように、&lt;strong&gt;南・東側＝パブリック／北・西側＝プライベート&lt;/strong&gt;という区別を頭に入れておくと、&lt;br /&gt;
清涼殿の場面描写がずっと整理して読めるようになります。&lt;/p&gt;
&lt;/div&gt;
&lt;/div&gt;
&lt;p&gt;&lt;!-- 萩の戸のエピソード --&gt;&lt;/p&gt;
&lt;div class="card shadow-sm mb-4 border-0"&gt;
&lt;div class="card-body"&gt;
&lt;h2 class="h4 mb-3"&gt;7. 萩の戸と藤原安子・藤原芳子──人間ドラマが生まれる構造&lt;/h2&gt;
&lt;p class="mb-2"&gt;上の御局どうしの間には、&lt;strong&gt;萩の戸&lt;/strong&gt;と呼ばれる場所があります。&lt;br /&gt;
ここは、清涼殿の物理的な構造が、后妃どうしの微妙な人間関係と結びついて表れる象徴的な場所でもあります。&lt;/p&gt;
&lt;p class="mb-2"&gt;たとえば、村上天皇の正妻格であった&lt;strong&gt;藤原安子&lt;/strong&gt;が弘徽殿の上の御局に控えていたとき、&lt;br /&gt;
萩の戸のあたりで&lt;strong&gt;隣室の藤原芳子を覗き見る&lt;/strong&gt;というエピソードが伝えられています。&lt;/p&gt;
&lt;p class="mb-2"&gt;穴を開けて中をのぞき、「なるほど天皇が最も愛しただけあって美しい」と感じた安子は、&lt;br /&gt;
手元の&lt;strong&gt;かわらけの欠片を穴から投げつけた&lt;/strong&gt;とされます。&lt;/p&gt;
&lt;ul class="mb-3"&gt;
&lt;li&gt;萩の戸……上の御局同士の境目となる場所&lt;/li&gt;
&lt;li&gt;藤原安子……正妻格、弘徽殿の上の御局に控える&lt;/li&gt;
&lt;li&gt;藤原芳子……村上天皇が最も寵愛した女御&lt;/li&gt;
&lt;/ul&gt;
&lt;p class="mb-0"&gt;このような逸話は、&lt;strong&gt;建物の構造が人間関係や感情の衝突を生み出す&lt;/strong&gt;ことをよく示しています。&lt;br /&gt;
清涼殿の図を頭に入れておくと、物語に出てくる嫉妬や対立の場面も、よりリアルに感じられるでしょう。&lt;/p&gt;
&lt;/div&gt;
&lt;/div&gt;
&lt;p&gt;&lt;!-- まとめ --&gt;&lt;/p&gt;
&lt;div class="card shadow-sm mb-4 border-0"&gt;
&lt;div class="card-body"&gt;
&lt;h2 class="h4 mb-3"&gt;8. まとめ：清涼殿を押さえると、古典の世界が立体的になる&lt;/h2&gt;
&lt;p class="mb-3"&gt;清涼殿についてのポイントを整理しておきます。&lt;/p&gt;
&lt;ul class="mb-4"&gt;
&lt;li&gt;清涼殿は、&lt;strong&gt;天皇の日常政務と私生活の両方が営まれた内裏の中心的建物&lt;/strong&gt;である。&lt;/li&gt;
&lt;li&gt;南・東側の昼御座や殿上の間は、&lt;strong&gt;祈りと政務が行われるパブリックな空間&lt;/strong&gt;。&lt;/li&gt;
&lt;li&gt;殿上の間には&lt;strong&gt;殿上人&lt;/strong&gt;が控え、のぞき窓や出勤簿によって出勤状況が管理されていた。&lt;/li&gt;
&lt;li&gt;荒海障子や昆明池障子などの&lt;strong&gt;障子絵は便覧で必ず図版を押さえておきたい重要モチーフ&lt;/strong&gt;。&lt;/li&gt;
&lt;li&gt;北・西側の台盤所・夜御殿・上の御局は、&lt;strong&gt;食事・就寝・后妃の控え室などのプライベートエリア&lt;/strong&gt;。&lt;/li&gt;
&lt;li&gt;藤壺・弘徽殿といった名前は、&lt;strong&gt;後宮の建物名と清涼殿内部の部屋名に共通して登場する&lt;/strong&gt;ため、混同に注意。&lt;/li&gt;
&lt;li&gt;萩の戸のエピソードなど、建物の構造を知ることで&lt;strong&gt;嫉妬や寵愛のドラマがより鮮明に理解できる&lt;/strong&gt;。&lt;/li&gt;
&lt;/ul&gt;
&lt;div class="alert alert-info mb-0" role="alert"&gt;清涼殿の位置関係と部屋の役割を一度整理しておくと、&lt;strong&gt;『源氏物語』『枕草子』をはじめとする平安文学の場面描写&lt;/strong&gt;がぐっと読みやすくなります。&lt;br /&gt;
古典常識として、図とセットで押さえておきましょう。&lt;/div&gt;
&lt;/div&gt;
&lt;/div&gt;
&lt;p&gt;&lt;!-- CTA：古典専門塾かきつばたのご案内 --&gt;&lt;/p&gt;
&lt;div class="card shadow-sm mb-4 border-0"&gt;
&lt;div class="card-body"&gt;
&lt;h2 class="h4 mb-3"&gt;古典を「背景ごと」理解したい方へ──完全１対１個別指導のご案内&lt;/h2&gt;
&lt;p class="mb-3"&gt;古典専門塾かきつばたでは、清涼殿・内裏・大内裏・後宮などの&lt;strong&gt;古典常識・背景知識&lt;/strong&gt;と、&lt;br /&gt;
&lt;strong&gt;文法・読解&lt;/strong&gt;をセットで身につける完全１対１の個別指導を行っています。&lt;/p&gt;
&lt;div class="row"&gt;
&lt;div class="col-md-6 mb-3"&gt;
&lt;div class="p-3 rounded h-100" style="background-color: #f3e5f5;"&gt;
&lt;h3 class="h5 mb-2"&gt;こんな方におすすめ&lt;/h3&gt;
&lt;ul class="mb-0"&gt;
&lt;li&gt;人物関係や建物の位置関係がイメージできず、古典が苦手&lt;/li&gt;
&lt;li&gt;学校や予備校の授業だけでは&lt;strong&gt;入試レベルの読解力に届かない&lt;/strong&gt;と感じている&lt;/li&gt;
&lt;li&gt;志望校の過去問に合わせて、&lt;strong&gt;背景知識と読解を総合的に鍛えたい&lt;/strong&gt;&lt;/li&gt;
&lt;/ul&gt;
&lt;/div&gt;
&lt;/div&gt;
&lt;div class="col-md-6 mb-3"&gt;
&lt;div class="p-3 rounded h-100" style="background-color: #e3f2fd;"&gt;
&lt;h3 class="h5 mb-2"&gt;指導スタイル&lt;/h3&gt;
&lt;ul class="mb-2"&gt;
&lt;li&gt;&lt;strong&gt;完全１対１個別指導&lt;/strong&gt;で一人ひとりのレベル・目標に最適化&lt;/li&gt;
&lt;li&gt;教室／オンラインどちらも対応。自宅から受講可能&lt;/li&gt;
&lt;li&gt;定期テスト〜共通テスト・二次試験まで、&lt;strong&gt;古典を得点源にするカリキュラム&lt;/strong&gt;&lt;/li&gt;
&lt;/ul&gt;
&lt;p class="mb-0"&gt;講座の詳細は&lt;br /&gt;
&lt;a href="https://koten-kakitsubata.jp/kouza/" target="_blank" rel="noopener noreferrer"&gt;講座案内ページ&lt;/a&gt;&lt;br /&gt;
をご覧ください。&lt;/p&gt;
&lt;/div&gt;
&lt;/div&gt;
&lt;/div&gt;
&lt;div class="alert alert-secondary mt-3 mb-0" role="alert"&gt;体験授業・お問い合わせは&lt;br /&gt;
&lt;strong&gt;&lt;a href="https://koten-kakitsubata.jp/inquiry/" target="_blank" rel="noopener noreferrer"&gt;こちらのフォーム&lt;/a&gt;&lt;/strong&gt;&lt;br /&gt;
からお気軽にどうぞ。現在の学習状況と志望校を伺ったうえで、最適な学習プランをご提案します。&lt;/div&gt;
&lt;/div&gt;
&lt;/div&gt;
&lt;/div&gt;
&lt;p&gt;&lt;!-- [ /.socialSet ] --&gt;&lt;/p&gt;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blog%2Fseiryoden%2F&amp;amp;t=%E5%8F%A4%E5%85%B8%E5%B8%B8%E8%AD%98%E3%80%8C%E6%B8%85%E6%B6%BC%E6%AE%BF%E3%80%8D%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blog%2Fseiryoden%2F&amp;amp;text=%E5%8F%A4%E5%85%B8%E5%B8%B8%E8%AD%98%E3%80%8C%E6%B8%85%E6%B6%BC%E6%AE%BF%E3%80%8D%20%7C%20%E5%8F%A4%E5%85%B8%E5%B0%82%E9%96%80%E5%A1%BE%20%E3%81%8B%E3%81%8D%E3%81%A4%E3%81%B0%E3%81%9F" target="_blank" &gt;&lt;span class="vk_icon_w_r_sns_twitter icon_sns"&gt;&lt;/span&gt;&lt;span class="sns_txt"&gt;twitter&lt;/span&gt;&lt;/a&gt;&lt;/li&gt;&lt;li class="sb_copy sb_icon"&gt;&lt;button class="copy-button sb_icon_inner"data-clipboard-text="古典常識「清涼殿」 | 古典専門塾 かきつばた https://koten-kakitsubata.jp/blog/seiryoden/"&gt;&lt;span class="vk_icon_w_r_sns_copy icon_sns"&gt;&lt;i class="fas fa-copy"&gt;&lt;/i&gt;&lt;/span&gt;&lt;span class="sns_txt"&gt;Copy&lt;/span&gt;&lt;/button&gt;&lt;/li&gt;&lt;/ul&gt;&lt;/div&gt;&lt;!-- [ /.socialSet ] --&gt;		
------</t>
  </si>
  <si>
    <t>https://koten-kakitsubata.jp/blog/utokyo/</t>
  </si>
  <si>
    <t>以下のページは不自然なワードを使用しています。
これらを適切に自然な言葉に置き換えて下さい。
なお、本文の装飾や構造は絶対に変えないでください。
【対象ページURL】
https://koten-kakitsubata.jp/blog/utokyo/
【検出された不自然ワード】
- 型
【本文】
------
&lt;p&gt;&amp;nbsp;&lt;/p&gt;
&lt;p&gt;&lt;iframe title="YouTube video player" src="https://www.youtube.com/embed/jR9VO-35MFM" width="560" height="315" frameborder="0" allowfullscreen="allowfullscreen"&gt;&lt;/iframe&gt;&lt;/p&gt;
&lt;p&gt;この記事では、&lt;a href="https://natsui-sansu-juku.com/" target="_blank" rel="noopener noreferrer"&gt;中学受験専門夏井算数塾&lt;/a&gt;代表・夏井と、&lt;a href="https://dokkai-labo.tokyo/" target="_blank" rel="noopener noreferrer"&gt;読解ラボ東京&lt;/a&gt;代表・長島、そして古典担当の岡部による対談内容をもとに、&lt;strong&gt;東京大学入試の古文・漢文（国語）記述問題の考え方・現代語訳の作り方・部分点を取りに行く戦略&lt;/strong&gt;を整理しました。&lt;br /&gt;
東大を目指す受験生だけでなく、難関大の記述式古文・漢文に挑む方にも役立つ内容です。&lt;/p&gt;
&lt;p&gt;大学受験の古典（古文・漢文）で得点を安定させる学習の組み立ては、&lt;a href="https://koten-kakitsubata.jp/enter-exam/"&gt;&lt;strong&gt;全体像はこちら&lt;/strong&gt;&lt;/a&gt;で確認できます。&lt;/p&gt;
&lt;hr /&gt;
&lt;h2&gt;このページで分かること（後半の論点を箇条書き）&lt;/h2&gt;
&lt;ul&gt;
&lt;li&gt;&lt;strong&gt;東大古文・漢文は「文章は平易」でもジャンルが多様&lt;/strong&gt;なので、特定ジャンルに偏らない学習が必要になること&lt;/li&gt;
&lt;li&gt;&lt;strong&gt;現代語訳は「直訳・逐語訳」ベース&lt;/strong&gt;で固め、意訳しすぎない方が減点を避けやすいこと&lt;/li&gt;
&lt;li&gt;&lt;strong&gt;条件付き現代語訳&lt;/strong&gt;では、主語・指示語など「条件」を満たさないと点になりにくいこと&lt;/li&gt;
&lt;li&gt;「&lt;strong&gt;分かりやすく説明せよ&lt;/strong&gt;」形式は、傍線部だけで通じない背景を必要な分だけ補うこと&lt;/li&gt;
&lt;li&gt;答案は&lt;strong&gt;複数の「要素」&lt;/strong&gt;でできており、優先順位を意識すると安定しやすいこと&lt;/li&gt;
&lt;li&gt;本番はベストよりも&lt;strong&gt;ベターな解で部分点を拾う&lt;/strong&gt;発想が重要になりやすいこと&lt;/li&gt;
&lt;li&gt;過去問・模試は&lt;strong&gt;添削／自己採点で「解答根拠」を言語化&lt;/strong&gt;し、解きっぱなしを避けること&lt;/li&gt;
&lt;/ul&gt;
&lt;hr /&gt;
&lt;h2&gt;東大古文・漢文の現代語訳で最優先のミス防止（主語・指示語）&lt;/h2&gt;
&lt;p&gt;東大の古文・漢文は、難解な語句や特殊な文体で攻めてくるというよりも、&lt;strong&gt;文章自体は比較的読みやすい一方で、扱うジャンルが広い&lt;/strong&gt;という特徴があります。特定のジャンルに偏った対策をしても対応しきれません。&lt;/p&gt;
&lt;p&gt;そのため、東大古文・漢文では次のような学習方針が必須です。&lt;/p&gt;
&lt;ul&gt;
&lt;li&gt;&lt;span style="color: #ff0000;"&gt;「このジャンルだけやる」というより、万遍ない学習を重ねる&lt;/span&gt;&lt;/li&gt;
&lt;li&gt;古文常識・漢文句法・文学史など、&lt;strong&gt;頻出領域を広く浅くではなく、広く深く&lt;/strong&gt;押さえておく&lt;/li&gt;
&lt;li&gt;さまざまなタイプの文章に触れ、&lt;strong&gt;読解パターンの引き出しを増やす&lt;/strong&gt;&lt;/li&gt;
&lt;/ul&gt;
&lt;p&gt;問題形式は、大きく分けて次のような構成になります。&lt;/p&gt;
&lt;ul&gt;
&lt;li&gt;傍線部の&lt;strong&gt;現代語訳（訳文問題）&lt;/strong&gt;&lt;/li&gt;
&lt;li&gt;内容説明・理由説明などの&lt;strong&gt;記述問題&lt;/strong&gt;&lt;/li&gt;
&lt;/ul&gt;
&lt;h3&gt;主語を外すと何が成り立たなくなるか（減点の出方）&lt;/h3&gt;
&lt;p&gt;条件付き現代語訳では、単なる「傍線部を訳しなさい」だけでなく、&lt;/p&gt;
&lt;ul&gt;
&lt;li&gt;主語・動作主を補って訳す（主語明示型）&lt;/li&gt;
&lt;li&gt;指示語を明らかにして訳す&lt;/li&gt;
&lt;li&gt;和歌であれば、&lt;strong&gt;掛詞・縁語を意識して訳しなさい&lt;/strong&gt;といった指示が付くこともある&lt;/li&gt;
&lt;/ul&gt;
&lt;p&gt;といった条件がセットで求められることがあります。ここで主語を外すと、訳全体の骨組みが通りにくくなり、減点につながりやすくなります。&lt;/p&gt;
&lt;p&gt;また、記述答案の採点ではしばしば&lt;/p&gt;
&lt;ul&gt;
&lt;li&gt;主語…ウェイトを高くして&lt;strong&gt;2点&lt;/strong&gt;&lt;/li&gt;
&lt;li&gt;文法要素…まとめて&lt;strong&gt;1点&lt;/strong&gt;&lt;/li&gt;
&lt;/ul&gt;
&lt;p&gt;といった配点の強弱が付いていると考えられます（実際の配点は非公表ですが、そのくらいの感覚が妥当です）。&lt;/p&gt;
&lt;h3&gt;指示語は「直前→文脈→最後に訳」で決める&lt;/h3&gt;
&lt;p&gt;東大古文では、&lt;strong&gt;指示語（これ・それ・しかるべく など）をどう具体化するか&lt;/strong&gt;が問われます。&lt;/p&gt;
&lt;ul&gt;
&lt;li&gt;前方指示・後方指示の両方を意識して、&lt;strong&gt;どの内容を受けているのか&lt;/strong&gt;を見極める&lt;/li&gt;
&lt;li&gt;「しかるべく」など、必ずしも具体的な一箇所を指しているわけではない語もある&lt;/li&gt;
&lt;li&gt;&lt;span style="color: #ff0000;"&gt;「指示語が出たらとりあえず前を見ればよい」という単純な話ではない&lt;/span&gt;&lt;/li&gt;
&lt;/ul&gt;
&lt;p&gt;指示語を機械的に前後に当てはめるのではなく、&lt;strong&gt;文脈や心情の流れ・状況を踏まえて内容を特定していく&lt;/strong&gt;ことが求められます。&lt;/p&gt;
&lt;hr /&gt;
&lt;h2&gt;逐語訳（直訳）で固める理由と、意訳しすぎないコツ&lt;/h2&gt;
&lt;blockquote&gt;&lt;p&gt;古文の現代語訳というのは基本的には直訳、むしろ逐語訳に近いです。&lt;br /&gt;
勝手に自分で解釈して自分なりの言葉で言い換えるという事は基本的にしてはなりません。&lt;/p&gt;&lt;/blockquote&gt;
&lt;p&gt;東大を含む難関大の古文現代語訳では、&lt;strong&gt;意訳よりも直訳（逐語訳）を優先&lt;/strong&gt;することが大原則です。&lt;/p&gt;
&lt;ul&gt;
&lt;li&gt;まずは&lt;strong&gt;一語一語の意味・文法を押さえて、逐語訳を作る&lt;/strong&gt;&lt;/li&gt;
&lt;li&gt;そのうえで、日本語としてあまりに不自然な箇所だけを&lt;strong&gt;最小限手直し&lt;/strong&gt;する&lt;/li&gt;
&lt;li&gt;自分の感想や推測を入れず、&lt;strong&gt;本文に書いてあることだけで訳文を構成&lt;/strong&gt;する&lt;/li&gt;
&lt;/ul&gt;
&lt;p&gt;「きれいな日本語にしよう」と意訳に走ると、本文のニュアンスから離れてしまい、減点の原因になります。&lt;br /&gt;
&lt;strong&gt;「まず直訳、その後に必要最低限の補い」&lt;/strong&gt;というプロセスを徹底しましょう。&lt;/p&gt;
&lt;hr /&gt;
&lt;h2&gt;条件付き現代語訳の攻略（条件の読み落とし防止）&lt;/h2&gt;
&lt;p&gt;東大では、単なる「傍線部を訳しなさい」だけでなく、いわゆる&lt;strong&gt;「条件付き現代語訳」&lt;/strong&gt;が頻出です。&lt;br /&gt;
このタイプの問題では、&lt;strong&gt;条件に書かれていることを満たさない限り、どれだけきれいな訳を書いても正解にはならない&lt;/strong&gt;点に注意が必要です。&lt;/p&gt;
&lt;h3&gt;条件を先にメモしてから訳に入る（順番を決める）&lt;/h3&gt;
&lt;ul&gt;
&lt;li&gt;設問の「条件」をまずチェックし、赤線を引くなどして意識する&lt;/li&gt;
&lt;li&gt;条件に沿って、&lt;strong&gt;主語・指示語・和歌の掛詞などをはっきりさせたうえで訳文を作る&lt;/strong&gt;&lt;/li&gt;
&lt;/ul&gt;
&lt;hr /&gt;
&lt;h2&gt;「分かりやすく説明せよ」型の記述の組み立て方&lt;/h2&gt;
&lt;h3&gt;背景の優先順位を取り違えない&lt;/h3&gt;
&lt;blockquote&gt;&lt;p&gt;状況・事情については特にその前後を見れば明らかですが、「分かり易く」という問題形式というのは出題意図が分かり易くない訳です。&lt;/p&gt;&lt;/blockquote&gt;
&lt;p&gt;東大の記述では、&lt;/p&gt;
&lt;ul&gt;
&lt;li&gt;「状況・事情を説明しなさい」&lt;/li&gt;
&lt;li&gt;「傍線部について分かりやすく説明しなさい」&lt;/li&gt;
&lt;/ul&gt;
&lt;p&gt;といった設問がよく出題されます。特に「分かりやすく説明」は、&lt;strong&gt;何をどこまで書けばよいのかが曖昧に見える&lt;/strong&gt;ため、多くの受験生が苦手とする形式です。&lt;/p&gt;
&lt;p&gt;このときに意識すべきポイントは次の通りです。&lt;/p&gt;
&lt;ul&gt;
&lt;li&gt;&lt;strong&gt;回答だけを読んで、文意が通じるかどうか&lt;/strong&gt;を自分でチェックする&lt;/li&gt;
&lt;li&gt;傍線部だけを訳すと本文上は意味が通じていても、回答だけでは背景・理由が分からないケースが多い&lt;/li&gt;
&lt;li&gt;そのため、&lt;strong&gt;心情が生まれた理由・状況・人物関係など、前後の「バックグラウンド」を必要な分だけ補う&lt;/strong&gt;&lt;/li&gt;
&lt;/ul&gt;
&lt;p&gt;東大の古文でよくある減点パターンが、&lt;strong&gt;背景説明の優先順位を間違える&lt;/strong&gt;ケースです。&lt;/p&gt;
&lt;ul&gt;
&lt;li&gt;理由が二段階あるのに、その「二段手前」の遠い理由を書いてしまう&lt;/li&gt;
&lt;li&gt;本来書くべきは&lt;strong&gt;動機そのもの&lt;/strong&gt;なのに、背景だけ延々と書いてしまう&lt;/li&gt;
&lt;li&gt;人物関係ばかり詳しく書いて、肝心の「なぜその行動をとったのか」が抜けてしまう&lt;/li&gt;
&lt;/ul&gt;
&lt;blockquote&gt;&lt;p&gt;傍線を説明する上で必要なのが動機だ、という事です。&lt;/p&gt;&lt;/blockquote&gt;
&lt;p&gt;「分かりやすく」の多くは、&lt;strong&gt;傍線部分の動機や理由を中心に書いてほしい&lt;/strong&gt;問題です。&lt;br /&gt;
人物関係や状況はあくまで補助的な情報であり、&lt;strong&gt;本当に聞かれているのはどのレベルの理由なのか&lt;/strong&gt;を見極めることが得点の分かれ目になります。&lt;/p&gt;
&lt;hr /&gt;
&lt;h2&gt;部分点を拾う答案方針（ベストよりベター）&lt;/h2&gt;
&lt;p&gt;現代文記述と同様に、古文の記述も&lt;strong&gt;複数の「要素」から構成されます&lt;/strong&gt;。ただし、古文では&lt;strong&gt;文法要素がそのまま得点要素&lt;/strong&gt;になることが多いのが特徴です。&lt;/p&gt;
&lt;p&gt;古文の1行前後の記述については、問題によって異なりますが、例えば次のような構成が考えられます。&lt;/p&gt;
&lt;ul&gt;
&lt;li&gt;&lt;strong&gt;主語を明らかにして訳す&lt;/strong&gt;：主語を補う → １要素&lt;/li&gt;
&lt;li&gt;&lt;strong&gt;用言（動詞・形容詞など）の意味&lt;/strong&gt;：現古異義語であれば、その意味を押さえる → １要素&lt;/li&gt;
&lt;li&gt;&lt;strong&gt;助動詞・助詞・呼応の副詞など文法要素&lt;/strong&gt; → １要素（場合によっては２要素）&lt;/li&gt;
&lt;/ul&gt;
&lt;p&gt;記述答案の作り方には大きく２つのタイプがあります。&lt;/p&gt;
&lt;ul&gt;
&lt;li&gt;最初から60字程度の&lt;strong&gt;大きめの答案&lt;/strong&gt;を書いて、そこから削っていくタイプ&lt;/li&gt;
&lt;li&gt;10〜15字の&lt;strong&gt;「芯」になるミニマム答案&lt;/strong&gt;を作って、そこに必要条件を足していくタイプ&lt;/li&gt;
&lt;/ul&gt;
&lt;p&gt;どちらのアプローチもありですが、&lt;span style="color: #0000ff;"&gt;一度は「ミニマムなものを作って、そこに必要条件をどんどん足していく」練習&lt;/span&gt;をしておくと、&lt;strong&gt;自分の中で要素の優先順位が整理される&lt;/strong&gt;ようになります。&lt;/p&gt;
&lt;p&gt;本番では、どうしても&lt;strong&gt;一部よく分からないブロック&lt;/strong&gt;が出てきます。ここで重要なのは、「分からないから何も書かない」ではなく、&lt;strong&gt;ベターな解で部分点を取りに行く姿勢&lt;/strong&gt;です。&lt;/p&gt;
&lt;blockquote&gt;&lt;p&gt;完璧主義にならないというのが非常に大切だと思います。&lt;/p&gt;&lt;/blockquote&gt;
&lt;p&gt;古文でも同様です。どうしても分からない主語や目的語があっても、&lt;/p&gt;
&lt;ul&gt;
&lt;li&gt;その他の文法・訳をきちんと押さえる&lt;/li&gt;
&lt;li&gt;分からない部分はその旨が分かる形で埋めておく（白紙にはしない）&lt;/li&gt;
&lt;/ul&gt;
&lt;p&gt;といった対応で、&lt;strong&gt;得られる部分点を最大化&lt;/strong&gt;することが大切です。&lt;/p&gt;
&lt;p&gt;さらに、東大の記述は&lt;strong&gt;基本的に加点法&lt;/strong&gt;で採点されていると考えるのが自然です。&lt;/p&gt;
&lt;ul&gt;
&lt;li&gt;とにかく何か書いて埋めること（白紙は絶対に避ける）&lt;/li&gt;
&lt;li&gt;出題意図として&lt;strong&gt;この語・この品詞分解を聞きたい&lt;/strong&gt;と感じる箇所を、確実に押さえること&lt;/li&gt;
&lt;/ul&gt;
&lt;p&gt;例えば、&lt;/p&gt;
&lt;ul&gt;
&lt;li&gt;主語が多少違っていても、&lt;strong&gt;その他の部分の訳がきちんとしていれば点は入る&lt;/strong&gt;&lt;/li&gt;
&lt;li&gt;指示内容を明らかにせよ、という設問は、多くの場合&lt;strong&gt;1〜2点レベル&lt;/strong&gt;の配点である&lt;/li&gt;
&lt;li&gt;ぶっちゃけ分からない場合でも、&lt;strong&gt;とんちんかんなことを書かなければ致命的な減点にはなりにくい&lt;/strong&gt;&lt;/li&gt;
&lt;/ul&gt;
&lt;p&gt;大切なのは、&lt;strong&gt;分かっている部分で確実に取り切ること&lt;/strong&gt;です。&lt;/p&gt;
&lt;hr /&gt;
&lt;h2&gt;自己添削・添削指導の使い方（伸びる直し方）&lt;/h2&gt;
&lt;p&gt;模試や過去問演習で、理由説明・内容説明の記述をしても、&lt;/p&gt;
&lt;ul&gt;
&lt;li&gt;「それなりに書けた気がするのに、点がもらえない」&lt;/li&gt;
&lt;/ul&gt;
&lt;p&gt;という経験は多くの受験生に共通です。このときに重要なのは、&lt;/p&gt;
&lt;ul&gt;
&lt;li&gt;&lt;strong&gt;「なぜこの答案では点が入らないのか」を、必ず大人（先生）に質問して確認する&lt;/strong&gt;&lt;/li&gt;
&lt;li&gt;「どこを書きさえすれば良かったのか」「どういう論理でその場所を書くべきだったのか」を、具体例を通して理解していく&lt;/li&gt;
&lt;/ul&gt;
&lt;p&gt;という姿勢です。&lt;/p&gt;
&lt;blockquote&gt;&lt;p&gt;先生に、なんでその回答になるのかという解答根拠をきちんと詰めて説明しろ、と要求する癖を付けて頂けると、東大の回答は作りやすくなるんじゃないかと思います。&lt;/p&gt;&lt;/blockquote&gt;
&lt;p&gt;東大国語の過去問解説には、駿台や河合塾から出ている問題集などで&lt;strong&gt;添削基準&lt;/strong&gt;が示されているものがあります。これを活用し、&lt;/p&gt;
&lt;ul&gt;
&lt;li&gt;まず自分で答案を書き、自分で添削してみる&lt;/li&gt;
&lt;li&gt;「この添削で合っているか」を塾や学校の先生に確認してもらう&lt;/li&gt;
&lt;/ul&gt;
&lt;p&gt;というプロセスを繰り返すことで、&lt;/p&gt;
&lt;ul&gt;
&lt;li&gt;&lt;span style="color: #ff0000;"&gt;「答案の要素がいくつあるのか」「どの要素が書けていて、どれが抜けているのか」を自分で判断できる&lt;/span&gt;&lt;/li&gt;
&lt;li&gt;＝&lt;strong&gt;自己採点・自己フィードバックの質が上がる&lt;/strong&gt;&lt;/li&gt;
&lt;/ul&gt;
&lt;p&gt;ようになっていきます。&lt;/p&gt;
&lt;blockquote&gt;&lt;p&gt;受験生が一番いけないのは、解きっぱなしやりっぱなしな訳です。&lt;/p&gt;&lt;/blockquote&gt;
&lt;p&gt;特に国公立志望の受験生は、&lt;/p&gt;
&lt;ul&gt;
&lt;li&gt;記述・要約・訳文などを&lt;strong&gt;書きっぱなしにしない&lt;/strong&gt;&lt;/li&gt;
&lt;li&gt;必ず自分で丸つけをし、「なぜここは○で、なぜここは×なのか」を確認する&lt;/li&gt;
&lt;li&gt;フィードバックをもとに、&lt;strong&gt;同じパターンの設問をもう一度解き直す&lt;/strong&gt;&lt;/li&gt;
&lt;/ul&gt;
&lt;p&gt;というサイクルを回す必要があります。&lt;br /&gt;
解いた問題の数ではなく、&lt;strong&gt;「一問からどれだけ学びを回収できたか」&lt;/strong&gt;が、東大国語の合否を分けます。&lt;/p&gt;
&lt;hr /&gt;
&lt;h2&gt;まとめ（後半の要点チェック）&lt;/h2&gt;
&lt;p&gt;最後に、本文で述べたポイントを整理します。&lt;/p&gt;
&lt;ul&gt;
&lt;li&gt;&lt;strong&gt;文章そのものは平易だがジャンルは多様&lt;/strong&gt;なので、特定ジャンルに偏らず万遍なく読む&lt;/li&gt;
&lt;li&gt;現代語訳は&lt;strong&gt;直訳・逐語訳を基本&lt;/strong&gt;にし、そのうえで必要最小限だけ手直しする&lt;/li&gt;
&lt;li&gt;「条件付き現代語訳」では、&lt;strong&gt;主語・指示語・掛詞など、設問の条件を必ず満たす&lt;/strong&gt;&lt;/li&gt;
&lt;li&gt;「分かりやすく説明」問題では、&lt;strong&gt;傍線部＋背景・動機&lt;/strong&gt;をセットで書き、理由のレベルを取り違えない&lt;/li&gt;
&lt;li&gt;記述答案は&lt;strong&gt;複数の「要素」&lt;/strong&gt;で構成されると理解し、ミニマム答案→肉付けの練習で優先順位を掴む&lt;/li&gt;
&lt;li&gt;&lt;strong&gt;完璧主義を捨て、ベターな解で部分点を取りに行く&lt;/strong&gt;（白紙は絶対に避ける）&lt;/li&gt;
&lt;li&gt;東大の採点は&lt;strong&gt;加点法&lt;/strong&gt;と考え、出題意図が見える文法・語のポイントを確実に押さえる&lt;/li&gt;
&lt;li&gt;模試や過去問は、&lt;strong&gt;必ず添削・自己採点を行い、「要素」を言語化&lt;/strong&gt;していく&lt;/li&gt;
&lt;li&gt;解きっぱなしにせず、&lt;strong&gt;フィードバック→やり直し&lt;/strong&gt;のサイクルを回す&lt;/li&gt;
&lt;/ul&gt;
&lt;p&gt;こうした考え方を身につけていけば、東大古文・漢文は決して「センス頼み」の科目ではありません。&lt;br /&gt;
&lt;strong&gt;直訳をベースにした堅実な読み・要素分解・部分点を積み上げる姿勢&lt;/strong&gt;で、一歩一歩点数を伸ばしていきましょう。&lt;/p&gt;
&lt;p&gt;&lt;a href="https://dokkai-labo.tokyo/" target="_blank" rel="noopener noreferrer"&gt;読解ラボ東京&lt;/a&gt;では、こうした考え方を踏まえた東大国語・古文漢文の個別指導・添削指導も行っています。ご興味のある方は、ぜひ公式サイトもご覧ください。&lt;/p&gt;
&lt;hr /&gt;
&lt;h2&gt;関連記事&lt;/h2&gt;
&lt;ul&gt;
&lt;li&gt;&lt;strong&gt;前半記事（同テーマ）&lt;/strong&gt;：&lt;a href="#" rel="noopener noreferrer"&gt;東大古文・漢文 記述と現代語訳の攻略（前半）&lt;/a&gt;（※前半記事のURLが決まっている場合は、ここを実URLに差し替えてください）&lt;/li&gt;
&lt;li&gt;&lt;a href="https://koten-kakitsubata.jp/blog/utokyo/" rel="noopener noreferrer"&gt;東大古文・漢文 記述と現代語訳の攻略（後半）&lt;/a&gt;（本記事）&lt;/li&gt;
&lt;li&gt;&lt;a href="https://koten-kakitsubata.jp/" target="_blank" rel="noopener noreferrer"&gt;古典専門塾 かきつばた（トップ）&lt;/a&gt;&lt;/li&gt;
&lt;/ul&gt;
&lt;p&gt;&lt;!-- [ /.socialSet ] --&gt;&lt;/p&gt;
&lt;div class="veu_socialSet veu_socialSet-position-after veu_contentAddSection"&gt;&lt;/div&gt;
&lt;p&gt;&amp;nbsp;&lt;/p&gt;
------</t>
  </si>
  <si>
    <t>https://koten-kakitsubata.jp/info/2021年度冬期講習開講のお知らせ/</t>
  </si>
  <si>
    <t>以下のページは不自然なワードを使用しています。
これらを適切に自然な言葉に置き換えて下さい。
なお、本文の装飾や構造は絶対に変えないでください。
【対象ページURL】
https://koten-kakitsubata.jp/info/2021年度冬期講習開講のお知らせ/
【検出された不自然ワード】
- 型
【本文】
------
&lt;p&gt;弊塾では2021年度冬期講習会を実施いたします。現在当塾に通う塾生の皆さんはもちろん、普段は他塾に通われている生徒さんも歓迎いたします！&lt;/p&gt;
&lt;p&gt;この絶好の機会を利用して、古典の学習のフォローアップやさらなる実力アップを目指す生徒さんの参加をお待ちしております。&lt;/p&gt;
&lt;p&gt;詳細は以下をご覧ください。&lt;/p&gt;
&lt;p&gt;■対象：中学生・高校生・高卒生&lt;/p&gt;
&lt;p&gt;■内容：志望校対策や進学塾のクラスアップ対策など、ご要望に応じて独自のカリキュラムを作成します。&lt;/p&gt;
&lt;p&gt;■日程：12/26(日)～1/6(木)　9:00～21:20&lt;/p&gt;
&lt;p&gt;■会場：古典専門塾　かきつばた&lt;/p&gt;
&lt;p&gt;■費用：&lt;/p&gt;
&lt;p&gt;●「完全１対１個別指導」(教室型、オンライン型)&lt;br /&gt;
１コマ(110分)・18,150円（入塾金は頂きません）&lt;/p&gt;
&lt;p&gt;※詳細についてはご確認いただければ幸いです。&lt;/p&gt;
&lt;p&gt;冬期講習会については、必要なコマ数分の費用を指導開始日までにお支払いいただくことをお願いしております。&lt;/p&gt;
&lt;p&gt;&amp;#8212;&lt;/p&gt;
&lt;p&gt;また、受講の有無にかかわらず、日頃の学習についてのお悩みなどもご相談をお待ちしております。&lt;a href="https://koten-kakitsubata.jp/inquiry/" target="_blank" rel="noopener noreferrer"&gt;お問い合わせフォーム&lt;/a&gt;からご連絡ください。&lt;/p&gt;
&lt;p&gt;多くの皆さんのチャレンジをお待ちしております！&lt;/p&gt;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info%2F2021%25e5%25b9%25b4%25e5%25ba%25a6%25e5%2586%25ac%25e6%259c%259f%25e8%25ac%259b%25e7%25bf%2592%25e9%2596%258b%25e8%25ac%259b%25e3%2581%25ae%25e3%2581%258a%25e7%259f%25a5%25e3%2582%2589%25e3%2581%259b%2F&amp;amp;t=2021%E5%B9%B4%E5%BA%A6%E5%86%AC%E6%9C%9F%E8%AC%9B%E7%BF%92%E9%96%8B%E8%AC%9B%E3%81%AE%E3%81%8A%E7%9F%A5%E3%82%89%E3%81%9B%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info%2F2021%25e5%25b9%25b4%25e5%25ba%25a6%25e5%2586%25ac%25e6%259c%259f%25e8%25ac%259b%25e7%25bf%2592%25e9%2596%258b%25e8%25ac%259b%25e3%2581%25ae%25e3%2581%258a%25e7%259f%25a5%25e3%2582%2589%25e3%2581%259b%2F&amp;amp;text=2021%E5%B9%B4%E5%BA%A6%E5%86%AC%E6%9C%9F%E8%AC%9B%E7%BF%92%E9%96%8B%E8%AC%9B%E3%81%AE%E3%81%8A%E7%9F%A5%E3%82%89%E3%81%9B%20%7C%20%E5%8F%A4%E5%85%B8%E5%B0%82%E9%96%80%E5%A1%BE%20%E3%81%8B%E3%81%8D%E3%81%A4%E3%81%B0%E3%81%9F" target="_blank" &gt;&lt;span class="vk_icon_w_r_sns_twitter icon_sns"&gt;&lt;/span&gt;&lt;span class="sns_txt"&gt;twitter&lt;/span&gt;&lt;/a&gt;&lt;/li&gt;&lt;li class="sb_copy sb_icon"&gt;&lt;button class="copy-button sb_icon_inner"data-clipboard-text="2021年度冬期講習開講のお知らせ | 古典専門塾 かきつばた https://koten-kakitsubata.jp/info/2021%e5%b9%b4%e5%ba%a6%e5%86%ac%e6%9c%9f%e8%ac%9b%e7%bf%92%e9%96%8b%e8%ac%9b%e3%81%ae%e3%81%8a%e7%9f%a5%e3%82%89%e3%81%9b/"&gt;&lt;span class="vk_icon_w_r_sns_copy icon_sns"&gt;&lt;i class="fas fa-copy"&gt;&lt;/i&gt;&lt;/span&gt;&lt;span class="sns_txt"&gt;Copy&lt;/span&gt;&lt;/button&gt;&lt;/li&gt;&lt;/ul&gt;&lt;/div&gt;&lt;!-- [ /.socialSet ] --&gt;		
------</t>
  </si>
  <si>
    <t>https://koten-kakitsubata.jp/info/2022年度春期講習のお知らせ/</t>
  </si>
  <si>
    <t>以下のページは不自然なワードを使用しています。
これらを適切に自然な言葉に置き換えて下さい。
なお、本文の装飾や構造は絶対に変えないでください。
【対象ページURL】
https://koten-kakitsubata.jp/info/2022年度春期講習のお知らせ/
【検出された不自然ワード】
- 型
【本文】
------
&lt;p&gt;弊塾では2022年度春期講習会を実施いたします。現在当塾に通う塾生の皆さんはもちろん、普段は他塾に通われている生徒さんも歓迎いたします！&lt;/p&gt;
&lt;p&gt;この絶好の機会を利用して、古典の学習のフォローアップやさらなる実力アップを目指す生徒さんの参加をお待ちしております。&lt;/p&gt;
&lt;p&gt;詳細は以下をご覧ください。&lt;/p&gt;
&lt;p&gt;■対象：新中学生・新高校生・新高卒生&lt;/p&gt;
&lt;p&gt;■内容：志望校対策や進学塾のクラスアップ対策など、ご要望に応じて独自のカリキュラムを作成します。&lt;/p&gt;
&lt;p&gt;■日程：3/27(日)～4/6(水)　9:00～21:20&lt;/p&gt;
&lt;p&gt;■会場：古典専門塾　かきつばた&lt;/p&gt;
&lt;p&gt;■費用：&lt;/p&gt;
&lt;p&gt;●「完全１対１個別指導」(教室型、オンライン型)&lt;br /&gt;
１コマ(110分)・18,150円（入塾金は頂きません）&lt;/p&gt;
&lt;p&gt;&amp;nbsp;&lt;/p&gt;
&lt;p&gt;春期講習会については、必要なコマ数分の費用を指導開始日までにお支払いいただくことをお願いしております。&lt;/p&gt;
&lt;p&gt;&amp;#8212;&lt;/p&gt;
&lt;p&gt;また、受講の有無にかかわらず、日頃の学習についてのお悩みなどもご相談をお待ちしております。&lt;a href="https://koten-kakitsubata.jp/inquiry/" target="_blank" rel="noopener noreferrer"&gt;お問い合わせフォーム&lt;/a&gt;からご連絡ください。&lt;/p&gt;
&lt;p&gt;多くの皆さんのチャレンジをお待ちしております！&lt;/p&gt;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info%2F2022%25e5%25b9%25b4%25e5%25ba%25a6%25e6%2598%25a5%25e6%259c%259f%25e8%25ac%259b%25e7%25bf%2592%25e3%2581%25ae%25e3%2581%258a%25e7%259f%25a5%25e3%2582%2589%25e3%2581%259b%2F&amp;amp;t=2022%E5%B9%B4%E5%BA%A6%E6%98%A5%E6%9C%9F%E8%AC%9B%E7%BF%92%E3%81%AE%E3%81%8A%E7%9F%A5%E3%82%89%E3%81%9B%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info%2F2022%25e5%25b9%25b4%25e5%25ba%25a6%25e6%2598%25a5%25e6%259c%259f%25e8%25ac%259b%25e7%25bf%2592%25e3%2581%25ae%25e3%2581%258a%25e7%259f%25a5%25e3%2582%2589%25e3%2581%259b%2F&amp;amp;text=2022%E5%B9%B4%E5%BA%A6%E6%98%A5%E6%9C%9F%E8%AC%9B%E7%BF%92%E3%81%AE%E3%81%8A%E7%9F%A5%E3%82%89%E3%81%9B%20%7C%20%E5%8F%A4%E5%85%B8%E5%B0%82%E9%96%80%E5%A1%BE%20%E3%81%8B%E3%81%8D%E3%81%A4%E3%81%B0%E3%81%9F" target="_blank" &gt;&lt;span class="vk_icon_w_r_sns_twitter icon_sns"&gt;&lt;/span&gt;&lt;span class="sns_txt"&gt;twitter&lt;/span&gt;&lt;/a&gt;&lt;/li&gt;&lt;li class="sb_copy sb_icon"&gt;&lt;button class="copy-button sb_icon_inner"data-clipboard-text="2022年度春期講習のお知らせ | 古典専門塾 かきつばた https://koten-kakitsubata.jp/info/2022%e5%b9%b4%e5%ba%a6%e6%98%a5%e6%9c%9f%e8%ac%9b%e7%bf%92%e3%81%ae%e3%81%8a%e7%9f%a5%e3%82%89%e3%81%9b/"&gt;&lt;span class="vk_icon_w_r_sns_copy icon_sns"&gt;&lt;i class="fas fa-copy"&gt;&lt;/i&gt;&lt;/span&gt;&lt;span class="sns_txt"&gt;Copy&lt;/span&gt;&lt;/button&gt;&lt;/li&gt;&lt;/ul&gt;&lt;/div&gt;&lt;!-- [ /.socialSet ] --&gt;		
------</t>
  </si>
  <si>
    <t>https://koten-kakitsubata.jp/info/2022年度冬期講習開講のお知らせ/</t>
  </si>
  <si>
    <t>以下のページは不自然なワードを使用しています。
これらを適切に自然な言葉に置き換えて下さい。
なお、本文の装飾や構造は絶対に変えないでください。
【対象ページURL】
https://koten-kakitsubata.jp/info/2022年度冬期講習開講のお知らせ/
【検出された不自然ワード】
- 型
【本文】
------
&lt;p&gt;弊塾では2022年度冬期講習会を実施いたします。現在当塾に通う塾生の皆さんはもちろん、普段は他塾に通われている生徒さんも歓迎いたします！&lt;/p&gt;
&lt;p&gt;この絶好の機会を利用して、古典の学習のフォローアップやさらなる実力アップを目指す生徒さんの参加をお待ちしております。&lt;/p&gt;
&lt;p&gt;詳細は以下をご覧ください。&lt;/p&gt;
&lt;p&gt;■対象：中学生・高校生・高卒生&lt;/p&gt;
&lt;p&gt;■内容：志望校対策や進学塾のクラスアップ対策など、ご要望に応じて独自のカリキュラムを作成します。&lt;/p&gt;
&lt;p&gt;■日程：12/26(月)～1/6(金)　9:00～21:20&lt;/p&gt;
&lt;p&gt;■会場：古典専門塾　かきつばた&lt;/p&gt;
&lt;p&gt;■費用：&lt;/p&gt;
&lt;p&gt;●「完全1対1個別指導」(教室型、オンライン型)&lt;br /&gt;
1コマ(110分)・18,150円（入塾金は頂きません）&lt;/p&gt;
&lt;p&gt;※詳細についてはご確認いただければ幸いです。&lt;/p&gt;
&lt;p&gt;冬期講習会については、必要なコマ数分の費用を指導開始日までにお支払いいただくことをお願いしております。&lt;/p&gt;
&lt;p&gt;&amp;#8212;&lt;/p&gt;
&lt;p&gt;また、受講の有無にかかわらず、日頃の学習に関するお悩みやご相談もお待ちしております。&lt;a href="https://koten-kakitsubata.jp/inquiry/" target="_blank" rel="noopener noreferrer"&gt;お問い合わせフォーム&lt;/a&gt;からご連絡ください。&lt;/p&gt;
&lt;p&gt;多くの皆さんのチャレンジをお待ちしております！&lt;/p&gt;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info%2F2022%25e5%25b9%25b4%25e5%25ba%25a6%25e5%2586%25ac%25e6%259c%259f%25e8%25ac%259b%25e7%25bf%2592%25e9%2596%258b%25e8%25ac%259b%25e3%2581%25ae%25e3%2581%258a%25e7%259f%25a5%25e3%2582%2589%25e3%2581%259b%2F&amp;amp;t=2022%E5%B9%B4%E5%BA%A6%E5%86%AC%E6%9C%9F%E8%AC%9B%E7%BF%92%E9%96%8B%E8%AC%9B%E3%81%AE%E3%81%8A%E7%9F%A5%E3%82%89%E3%81%9B%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info%2F2022%25e5%25b9%25b4%25e5%25ba%25a6%25e5%2586%25ac%25e6%259c%259f%25e8%25ac%259b%25e7%25bf%2592%25e9%2596%258b%25e8%25ac%259b%25e3%2581%25ae%25e3%2581%258a%25e7%259f%25a5%25e3%2582%2589%25e3%2581%259b%2F&amp;amp;text=2022%E5%B9%B4%E5%BA%A6%E5%86%AC%E6%9C%9F%E8%AC%9B%E7%BF%92%E9%96%8B%E8%AC%9B%E3%81%AE%E3%81%8A%E7%9F%A5%E3%82%89%E3%81%9B%20%7C%20%E5%8F%A4%E5%85%B8%E5%B0%82%E9%96%80%E5%A1%BE%20%E3%81%8B%E3%81%8D%E3%81%A4%E3%81%B0%E3%81%9F" target="_blank" &gt;&lt;span class="vk_icon_w_r_sns_twitter icon_sns"&gt;&lt;/span&gt;&lt;span class="sns_txt"&gt;twitter&lt;/span&gt;&lt;/a&gt;&lt;/li&gt;&lt;li class="sb_copy sb_icon"&gt;&lt;button class="copy-button sb_icon_inner"data-clipboard-text="2022年度冬期講習開講のお知らせ | 古典専門塾 かきつばた https://koten-kakitsubata.jp/info/2022%e5%b9%b4%e5%ba%a6%e5%86%ac%e6%9c%9f%e8%ac%9b%e7%bf%92%e9%96%8b%e8%ac%9b%e3%81%ae%e3%81%8a%e7%9f%a5%e3%82%89%e3%81%9b/"&gt;&lt;span class="vk_icon_w_r_sns_copy icon_sns"&gt;&lt;i class="fas fa-copy"&gt;&lt;/i&gt;&lt;/span&gt;&lt;span class="sns_txt"&gt;Copy&lt;/span&gt;&lt;/button&gt;&lt;/li&gt;&lt;/ul&gt;&lt;/div&gt;&lt;!-- [ /.socialSet ] --&gt;		
------</t>
  </si>
  <si>
    <t>https://koten-kakitsubata.jp/info/2023年度春期講習のお知らせ/</t>
  </si>
  <si>
    <t>以下のページは不自然なワードを使用しています。
これらを適切に自然な言葉に置き換えて下さい。
なお、本文の装飾や構造は絶対に変えないでください。
【対象ページURL】
https://koten-kakitsubata.jp/info/2023年度春期講習のお知らせ/
【検出された不自然ワード】
- 型
【本文】
------
&lt;p&gt;弊塾では2023年度春期講習会を実施いたします。現在当塾に通う塾生の皆さんはもちろん、普段は他塾に通われている生徒さんも歓迎いたします！&lt;/p&gt;
&lt;p&gt;この絶好の機会を利用して、古典の学習のフォローアップやさらなる実力アップを目指す生徒さんの参加をお待ちしております。&lt;/p&gt;
&lt;p&gt;詳細は以下をご覧ください。&lt;/p&gt;
&lt;p&gt;■対象：新中学生・新高校生・新高卒生&lt;/p&gt;
&lt;p&gt;■内容：志望校対策や進学塾のクラスアップ対策など、ご要望に応じて独自のカリキュラムを作成します。&lt;/p&gt;
&lt;p&gt;■日程：3/27(月)～4/6(木)　9:00～21:20&lt;/p&gt;
&lt;p&gt;■会場：古典専門塾　かきつばた&lt;/p&gt;
&lt;p&gt;■費用：&lt;/p&gt;
&lt;p&gt;●「完全1対1個別指導」(教室型、オンライン型)&lt;br /&gt;
1コマ(110分)・18,150円（入塾金は頂きません）&lt;/p&gt;
&lt;p&gt;春期講習会については、必要なコマ数分の費用を指導開始日までにお支払いいただくことをお願いしております。&lt;/p&gt;
&lt;p&gt;&amp;#8212;&lt;/p&gt;
&lt;p&gt;また、受講の有無にかかわらず、日頃の学習に関するお悩みやご相談もお待ちしております。&lt;a href="https://koten-kakitsubata.jp/inquiry/" target="_blank" rel="noopener noreferrer"&gt;お問い合わせフォーム&lt;/a&gt;からご連絡ください。&lt;/p&gt;
&lt;p&gt;多くの皆さんのチャレンジをお待ちしております！&lt;/p&gt;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info%2F2023%25e5%25b9%25b4%25e5%25ba%25a6%25e6%2598%25a5%25e6%259c%259f%25e8%25ac%259b%25e7%25bf%2592%25e3%2581%25ae%25e3%2581%258a%25e7%259f%25a5%25e3%2582%2589%25e3%2581%259b%2F&amp;amp;t=2023%E5%B9%B4%E5%BA%A6%E6%98%A5%E6%9C%9F%E8%AC%9B%E7%BF%92%E3%81%AE%E3%81%8A%E7%9F%A5%E3%82%89%E3%81%9B%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info%2F2023%25e5%25b9%25b4%25e5%25ba%25a6%25e6%2598%25a5%25e6%259c%259f%25e8%25ac%259b%25e7%25bf%2592%25e3%2581%25ae%25e3%2581%258a%25e7%259f%25a5%25e3%2582%2589%25e3%2581%259b%2F&amp;amp;text=2023%E5%B9%B4%E5%BA%A6%E6%98%A5%E6%9C%9F%E8%AC%9B%E7%BF%92%E3%81%AE%E3%81%8A%E7%9F%A5%E3%82%89%E3%81%9B%20%7C%20%E5%8F%A4%E5%85%B8%E5%B0%82%E9%96%80%E5%A1%BE%20%E3%81%8B%E3%81%8D%E3%81%A4%E3%81%B0%E3%81%9F" target="_blank" &gt;&lt;span class="vk_icon_w_r_sns_twitter icon_sns"&gt;&lt;/span&gt;&lt;span class="sns_txt"&gt;twitter&lt;/span&gt;&lt;/a&gt;&lt;/li&gt;&lt;li class="sb_copy sb_icon"&gt;&lt;button class="copy-button sb_icon_inner"data-clipboard-text="2023年度春期講習のお知らせ | 古典専門塾 かきつばた https://koten-kakitsubata.jp/info/2023%e5%b9%b4%e5%ba%a6%e6%98%a5%e6%9c%9f%e8%ac%9b%e7%bf%92%e3%81%ae%e3%81%8a%e7%9f%a5%e3%82%89%e3%81%9b/"&gt;&lt;span class="vk_icon_w_r_sns_copy icon_sns"&gt;&lt;i class="fas fa-copy"&gt;&lt;/i&gt;&lt;/span&gt;&lt;span class="sns_txt"&gt;Copy&lt;/span&gt;&lt;/button&gt;&lt;/li&gt;&lt;/ul&gt;&lt;/div&gt;&lt;!-- [ /.socialSet ] --&gt;		
------</t>
  </si>
  <si>
    <t>https://koten-kakitsubata.jp/info/2023年度冬期講習開講のお知らせ/</t>
  </si>
  <si>
    <t>以下のページは不自然なワードを使用しています。
これらを適切に自然な言葉に置き換えて下さい。
なお、本文の装飾や構造は絶対に変えないでください。
【対象ページURL】
https://koten-kakitsubata.jp/info/2023年度冬期講習開講のお知らせ/
【検出された不自然ワード】
- 型
【本文】
------
&lt;p&gt;弊塾では2023年度冬期講習会を実施いたします。現在当塾に通う塾生の皆さんはもちろん、普段は他塾に通われている生徒さんも歓迎いたします！&lt;/p&gt;
&lt;p&gt;この絶好の機会を利用して、古典の学習のフォローアップやさらなる実力アップを目指す生徒さんの参加をお待ちしております。&lt;/p&gt;
&lt;p&gt;詳細は以下をご覧ください。&lt;/p&gt;
&lt;p&gt;■対象：中学生・高校生・高卒生&lt;/p&gt;
&lt;p&gt;■内容：志望校対策や進学塾のクラスアップ対策など、ご要望に応じて独自のカリキュラムを作成します。&lt;/p&gt;
&lt;p&gt;■日程：12/26(火)～1/6(土)　9:00～21:20&lt;/p&gt;
&lt;p&gt;■会場：古典専門塾　かきつばた&lt;/p&gt;
&lt;p&gt;■費用：&lt;/p&gt;
&lt;p&gt;●「完全1対1個別指導」(教室型、オンライン型)&lt;br /&gt;
1コマ(110分)・18,150円（入塾金は頂きません）&lt;/p&gt;
&lt;p&gt;※詳細についてはご確認いただければ幸いです。&lt;/p&gt;
&lt;p&gt;冬期講習会については、必要なコマ数分の費用を指導開始日までにお支払いいただくことをお願いしております。&lt;/p&gt;
&lt;p&gt;&amp;#8212;&lt;/p&gt;
&lt;p&gt;また、受講の有無にかかわらず、日頃の学習に関するお悩みやご相談もお待ちしております。&lt;a href="https://koten-kakitsubata.jp/inquiry/" target="_blank" rel="noopener noreferrer"&gt;お問い合わせフォーム&lt;/a&gt;からご連絡ください。&lt;/p&gt;
&lt;p&gt;多くの皆さんのチャレンジをお待ちしております！&lt;/p&gt;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info%2F2023%25e5%25b9%25b4%25e5%25ba%25a6%25e5%2586%25ac%25e6%259c%259f%25e8%25ac%259b%25e7%25bf%2592%25e9%2596%258b%25e8%25ac%259b%25e3%2581%25ae%25e3%2581%258a%25e7%259f%25a5%25e3%2582%2589%25e3%2581%259b%2F&amp;amp;t=2023%E5%B9%B4%E5%BA%A6%E5%86%AC%E6%9C%9F%E8%AC%9B%E7%BF%92%E9%96%8B%E8%AC%9B%E3%81%AE%E3%81%8A%E7%9F%A5%E3%82%89%E3%81%9B%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info%2F2023%25e5%25b9%25b4%25e5%25ba%25a6%25e5%2586%25ac%25e6%259c%259f%25e8%25ac%259b%25e7%25bf%2592%25e9%2596%258b%25e8%25ac%259b%25e3%2581%25ae%25e3%2581%258a%25e7%259f%25a5%25e3%2582%2589%25e3%2581%259b%2F&amp;amp;text=2023%E5%B9%B4%E5%BA%A6%E5%86%AC%E6%9C%9F%E8%AC%9B%E7%BF%92%E9%96%8B%E8%AC%9B%E3%81%AE%E3%81%8A%E7%9F%A5%E3%82%89%E3%81%9B%20%7C%20%E5%8F%A4%E5%85%B8%E5%B0%82%E9%96%80%E5%A1%BE%20%E3%81%8B%E3%81%8D%E3%81%A4%E3%81%B0%E3%81%9F" target="_blank" &gt;&lt;span class="vk_icon_w_r_sns_twitter icon_sns"&gt;&lt;/span&gt;&lt;span class="sns_txt"&gt;twitter&lt;/span&gt;&lt;/a&gt;&lt;/li&gt;&lt;li class="sb_copy sb_icon"&gt;&lt;button class="copy-button sb_icon_inner"data-clipboard-text="2023年度冬期講習開講のお知らせ | 古典専門塾 かきつばた https://koten-kakitsubata.jp/info/2023%e5%b9%b4%e5%ba%a6%e5%86%ac%e6%9c%9f%e8%ac%9b%e7%bf%92%e9%96%8b%e8%ac%9b%e3%81%ae%e3%81%8a%e7%9f%a5%e3%82%89%e3%81%9b/"&gt;&lt;span class="vk_icon_w_r_sns_copy icon_sns"&gt;&lt;i class="fas fa-copy"&gt;&lt;/i&gt;&lt;/span&gt;&lt;span class="sns_txt"&gt;Copy&lt;/span&gt;&lt;/button&gt;&lt;/li&gt;&lt;/ul&gt;&lt;/div&gt;&lt;!-- [ /.socialSet ] --&gt;		
------</t>
  </si>
  <si>
    <t>https://koten-kakitsubata.jp/info/2024年度春期講習のお知らせ/</t>
  </si>
  <si>
    <t>以下のページは不自然なワードを使用しています。
これらを適切に自然な言葉に置き換えて下さい。
なお、本文の装飾や構造は絶対に変えないでください。
【対象ページURL】
https://koten-kakitsubata.jp/info/2024年度春期講習のお知らせ/
【検出された不自然ワード】
- 型
【本文】
------
&lt;p&gt;弊塾では2024年度春期講習会を実施いたします。現在当塾に通う塾生の皆さんはもちろん、普段は他塾に通われている生徒さんも歓迎いたします！&lt;/p&gt;
&lt;p&gt;この絶好の機会を利用して、古典の学習のフォローアップやさらなる実力アップを目指す生徒さんの参加をお待ちしております。&lt;/p&gt;
&lt;p&gt;詳細は以下をご覧ください。&lt;/p&gt;
&lt;p&gt;■対象：新中学生・新高校生・新高卒生&lt;/p&gt;
&lt;p&gt;■内容：志望校対策や進学塾のクラスアップ対策など、ご要望に応じて独自のカリキュラムを作成します。&lt;/p&gt;
&lt;p&gt;■日程：3/27(水)～4/6(土)　9:00～21:20&lt;/p&gt;
&lt;p&gt;■会場：古典専門塾　かきつばた&lt;/p&gt;
&lt;p&gt;■費用：&lt;/p&gt;
&lt;p&gt;●「完全1対1個別指導」(教室型、オンライン型)&lt;br /&gt;
1コマ(110分)・18,150円（入塾金は頂きません）&lt;/p&gt;
&lt;p&gt;春期講習会については、必要なコマ数分の費用を指導開始日までにお支払いいただくことをお願いしております。&lt;/p&gt;
&lt;p&gt;&amp;#8212;&lt;/p&gt;
&lt;p&gt;また、受講の有無にかかわらず、日頃の学習に関するお悩みやご相談もお待ちしております。&lt;a href="https://koten-kakitsubata.jp/inquiry/" target="_blank" rel="noopener noreferrer"&gt;お問い合わせフォーム&lt;/a&gt;からご連絡ください。&lt;/p&gt;
&lt;p&gt;多くの皆さんのチャレンジをお待ちしております！&lt;/p&gt;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info%2F2024%25e5%25b9%25b4%25e5%25ba%25a6%25e6%2598%25a5%25e6%259c%259f%25e8%25ac%259b%25e7%25bf%2592%25e3%2581%25ae%25e3%2581%258a%25e7%259f%25a5%25e3%2582%2589%25e3%2581%259b%2F&amp;amp;t=2024%E5%B9%B4%E5%BA%A6%E6%98%A5%E6%9C%9F%E8%AC%9B%E7%BF%92%E3%81%AE%E3%81%8A%E7%9F%A5%E3%82%89%E3%81%9B%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info%2F2024%25e5%25b9%25b4%25e5%25ba%25a6%25e6%2598%25a5%25e6%259c%259f%25e8%25ac%259b%25e7%25bf%2592%25e3%2581%25ae%25e3%2581%258a%25e7%259f%25a5%25e3%2582%2589%25e3%2581%259b%2F&amp;amp;text=2024%E5%B9%B4%E5%BA%A6%E6%98%A5%E6%9C%9F%E8%AC%9B%E7%BF%92%E3%81%AE%E3%81%8A%E7%9F%A5%E3%82%89%E3%81%9B%20%7C%20%E5%8F%A4%E5%85%B8%E5%B0%82%E9%96%80%E5%A1%BE%20%E3%81%8B%E3%81%8D%E3%81%A4%E3%81%B0%E3%81%9F" target="_blank" &gt;&lt;span class="vk_icon_w_r_sns_twitter icon_sns"&gt;&lt;/span&gt;&lt;span class="sns_txt"&gt;twitter&lt;/span&gt;&lt;/a&gt;&lt;/li&gt;&lt;li class="sb_copy sb_icon"&gt;&lt;button class="copy-button sb_icon_inner"data-clipboard-text="2024年度春期講習のお知らせ | 古典専門塾 かきつばた https://koten-kakitsubata.jp/info/2024%e5%b9%b4%e5%ba%a6%e6%98%a5%e6%9c%9f%e8%ac%9b%e7%bf%92%e3%81%ae%e3%81%8a%e7%9f%a5%e3%82%89%e3%81%9b/"&gt;&lt;span class="vk_icon_w_r_sns_copy icon_sns"&gt;&lt;i class="fas fa-copy"&gt;&lt;/i&gt;&lt;/span&gt;&lt;span class="sns_txt"&gt;Copy&lt;/span&gt;&lt;/button&gt;&lt;/li&gt;&lt;/ul&gt;&lt;/div&gt;&lt;!-- [ /.socialSet ] --&gt;		
------</t>
  </si>
  <si>
    <t>https://koten-kakitsubata.jp/info/2025年度-春期講習会-開催のお知らせ/</t>
  </si>
  <si>
    <t>以下のページは不自然なワードを使用しています。
これらを適切に自然な言葉に置き換えて下さい。
なお、本文の装飾や構造は絶対に変えないでください。
【対象ページURL】
https://koten-kakitsubata.jp/info/2025年度-春期講習会-開催のお知らせ/
【検出された不自然ワード】
- 型
【本文】
------
&lt;p&gt;古典専門塾 かきつばたでは、2025年度 春期講習会 を実施いたします。&lt;br /&gt;
現在通塾されている塾生の皆さんはもちろん、他塾に通われている生徒さんも歓迎いたします。&lt;/p&gt;
&lt;p&gt;春休みは、これまでの学習の積み残しを整理し、次のステップへ進むための絶好のタイミングです。&lt;br /&gt;
古典のフォローアップや、さらなる実力アップを目指す皆さんのご参加をお待ちしています。&lt;/p&gt;
&lt;p&gt;■ 対象&lt;/p&gt;
&lt;p&gt;新中学生・新高校生・新高卒生&lt;/p&gt;
&lt;p&gt;■ 内容&lt;/p&gt;
&lt;p&gt;志望校対策、進学塾のクラスアップ対策、弱点補強など、&lt;br /&gt;
一人ひとりのご要望に合わせたオリジナルカリキュラムをご用意します。&lt;/p&gt;
&lt;p&gt;■ 日程&lt;/p&gt;
&lt;p&gt;2025年3月27日（木）～ 4月6日（日）&lt;br /&gt;
時間：9:00～21:20&lt;/p&gt;
&lt;p&gt;■ 会場&lt;/p&gt;
&lt;p&gt;古典専門塾 かきつばた（四谷教室）&lt;/p&gt;
&lt;p&gt;■ 費用&lt;/p&gt;
&lt;p&gt;● 完全1対1個別指導（教室型 / オンライン型）&lt;br /&gt;
1コマ（110分） 18,150円（税込）&lt;br /&gt;
※入塾金不要&lt;/p&gt;
&lt;p&gt;春期講習会の費用は、必要なコマ数分を 指導開始日までにお支払い いただきますようお願いいたします。&lt;/p&gt;
&lt;p&gt;受講の有無にかかわらず、&lt;br /&gt;
古典学習についてのご相談だけでも大歓迎です。&lt;/p&gt;
&lt;p&gt;お気軽にご連絡ください：&lt;br /&gt;
👉 &lt;a href="https://koten-kakitsubata.jp/inquiry/" target="_blank" rel="noopener noreferrer"&gt;お問い合わせフォームはこちら&lt;/a&gt;&lt;/p&gt;
&lt;p&gt;多くの皆さんのチャレンジをお待ちしています！&lt;/p&gt;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info%2F2025%25e5%25b9%25b4%25e5%25ba%25a6-%25e6%2598%25a5%25e6%259c%259f%25e8%25ac%259b%25e7%25bf%2592%25e4%25bc%259a-%25e9%2596%258b%25e5%2582%25ac%25e3%2581%25ae%25e3%2581%258a%25e7%259f%25a5%25e3%2582%2589%25e3%2581%259b%2F&amp;amp;t=2025%E5%B9%B4%E5%BA%A6%20%E6%98%A5%E6%9C%9F%E8%AC%9B%E7%BF%92%E4%BC%9A%20%E9%96%8B%E5%82%AC%E3%81%AE%E3%81%8A%E7%9F%A5%E3%82%89%E3%81%9B%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info%2F2025%25e5%25b9%25b4%25e5%25ba%25a6-%25e6%2598%25a5%25e6%259c%259f%25e8%25ac%259b%25e7%25bf%2592%25e4%25bc%259a-%25e9%2596%258b%25e5%2582%25ac%25e3%2581%25ae%25e3%2581%258a%25e7%259f%25a5%25e3%2582%2589%25e3%2581%259b%2F&amp;amp;text=2025%E5%B9%B4%E5%BA%A6%20%E6%98%A5%E6%9C%9F%E8%AC%9B%E7%BF%92%E4%BC%9A%20%E9%96%8B%E5%82%AC%E3%81%AE%E3%81%8A%E7%9F%A5%E3%82%89%E3%81%9B%20%7C%20%E5%8F%A4%E5%85%B8%E5%B0%82%E9%96%80%E5%A1%BE%20%E3%81%8B%E3%81%8D%E3%81%A4%E3%81%B0%E3%81%9F" target="_blank" &gt;&lt;span class="vk_icon_w_r_sns_twitter icon_sns"&gt;&lt;/span&gt;&lt;span class="sns_txt"&gt;twitter&lt;/span&gt;&lt;/a&gt;&lt;/li&gt;&lt;li class="sb_copy sb_icon"&gt;&lt;button class="copy-button sb_icon_inner"data-clipboard-text="2025年度 春期講習会 開催のお知らせ | 古典専門塾 かきつばた https://koten-kakitsubata.jp/info/2025%e5%b9%b4%e5%ba%a6-%e6%98%a5%e6%9c%9f%e8%ac%9b%e7%bf%92%e4%bc%9a-%e9%96%8b%e5%82%ac%e3%81%ae%e3%81%8a%e7%9f%a5%e3%82%89%e3%81%9b/"&gt;&lt;span class="vk_icon_w_r_sns_copy icon_sns"&gt;&lt;i class="fas fa-copy"&gt;&lt;/i&gt;&lt;/span&gt;&lt;span class="sns_txt"&gt;Copy&lt;/span&gt;&lt;/button&gt;&lt;/li&gt;&lt;/ul&gt;&lt;/div&gt;&lt;!-- [ /.socialSet ] --&gt;		
------</t>
  </si>
  <si>
    <t>https://koten-kakitsubata.jp/info/2025年度冬期講習会のお知らせ/</t>
  </si>
  <si>
    <t>以下のページは不自然なワードを使用しています。
これらを適切に自然な言葉に置き換えて下さい。
なお、本文の装飾や構造は絶対に変えないでください。
【対象ページURL】
https://koten-kakitsubata.jp/info/2025年度冬期講習会のお知らせ/
【検出された不自然ワード】
- 型
【本文】
------
&lt;p data-pm-slice="1 1 []"&gt;弊塾では2025年度冬期講習会を実施いたします。現在当塾に通う塾生の皆さんはもちろん、普段は他塾に通われている生徒さんも歓迎いたします！&lt;/p&gt;
&lt;p&gt;この絶好の機会を利用して、古典の学習のフォローアップやさらなる実力アップを目指す生徒さんの参加をお待ちしております。&lt;br /&gt;
詳細は以下をご覧ください。&lt;br /&gt;
■対象：中学生・高校生・高卒生&lt;br /&gt;
■内容：志望校対策や進学塾のクラスアップ対策など、ご要望に応じて独自のカリキュラムを作成します。&lt;br /&gt;
■日程：12/21〜1/8　9:00〜21:20&lt;br /&gt;
■会場：古典専門塾　かきつばた&lt;br /&gt;
■費用：&lt;br /&gt;
●「完全1対1個別指導」（教室型、オンライン型） 1コマ（110分）・18,150円（入塾金は頂きません）&lt;br /&gt;
※詳細についてはご確認いただければ幸いです。&lt;br /&gt;
冬期講習会については、必要なコマ数分の費用を指導開始日までにお支払いいただくことをお願いしております。&lt;/p&gt;
&lt;div&gt;
&lt;hr /&gt;
&lt;/div&gt;
&lt;p&gt;また、受講の有無にかかわらず、日頃の学習に関するお悩みやご相談もお待ちしております。&lt;a href="https://koten-kakitsubata.jp/inquiry/" target="_blank" rel="noopener noreferrer"&gt;お問い合わせフォーム&lt;/a&gt;からご連絡ください。&lt;br /&gt;
多くの皆さんのチャレンジをお待ちしております！&lt;/p&gt;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info%2F2025%25e5%25b9%25b4%25e5%25ba%25a6%25e5%2586%25ac%25e6%259c%259f%25e8%25ac%259b%25e7%25bf%2592%25e4%25bc%259a%25e3%2581%25ae%25e3%2581%258a%25e7%259f%25a5%25e3%2582%2589%25e3%2581%259b%2F&amp;amp;t=2025%E5%B9%B4%E5%BA%A6%E5%86%AC%E6%9C%9F%E8%AC%9B%E7%BF%92%E4%BC%9A%E3%81%AE%E3%81%8A%E7%9F%A5%E3%82%89%E3%81%9B%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info%2F2025%25e5%25b9%25b4%25e5%25ba%25a6%25e5%2586%25ac%25e6%259c%259f%25e8%25ac%259b%25e7%25bf%2592%25e4%25bc%259a%25e3%2581%25ae%25e3%2581%258a%25e7%259f%25a5%25e3%2582%2589%25e3%2581%259b%2F&amp;amp;text=2025%E5%B9%B4%E5%BA%A6%E5%86%AC%E6%9C%9F%E8%AC%9B%E7%BF%92%E4%BC%9A%E3%81%AE%E3%81%8A%E7%9F%A5%E3%82%89%E3%81%9B%20%7C%20%E5%8F%A4%E5%85%B8%E5%B0%82%E9%96%80%E5%A1%BE%20%E3%81%8B%E3%81%8D%E3%81%A4%E3%81%B0%E3%81%9F" target="_blank" &gt;&lt;span class="vk_icon_w_r_sns_twitter icon_sns"&gt;&lt;/span&gt;&lt;span class="sns_txt"&gt;twitter&lt;/span&gt;&lt;/a&gt;&lt;/li&gt;&lt;li class="sb_copy sb_icon"&gt;&lt;button class="copy-button sb_icon_inner"data-clipboard-text="2025年度冬期講習会のお知らせ | 古典専門塾 かきつばた https://koten-kakitsubata.jp/info/2025%e5%b9%b4%e5%ba%a6%e5%86%ac%e6%9c%9f%e8%ac%9b%e7%bf%92%e4%bc%9a%e3%81%ae%e3%81%8a%e7%9f%a5%e3%82%89%e3%81%9b/"&gt;&lt;span class="vk_icon_w_r_sns_copy icon_sns"&gt;&lt;i class="fas fa-copy"&gt;&lt;/i&gt;&lt;/span&gt;&lt;span class="sns_txt"&gt;Copy&lt;/span&gt;&lt;/button&gt;&lt;/li&gt;&lt;/ul&gt;&lt;/div&gt;&lt;!-- [ /.socialSet ] --&gt;		
------</t>
  </si>
  <si>
    <t>https://koten-kakitsubata.jp/info/503/</t>
  </si>
  <si>
    <t>以下のページは不自然なワードを使用しています。
これらを適切に自然な言葉に置き換えて下さい。
なお、本文の装飾や構造は絶対に変えないでください。
【対象ページURL】
https://koten-kakitsubata.jp/info/503/
【検出された不自然ワード】
- 型
【本文】
------
&lt;p data-pm-slice="1 1 []"&gt;弊塾では2024年度冬期講習会を実施いたします。現在当塾に通う塾生の皆さんはもちろん、普段は他塾に通われている生徒さんも歓迎いたします！&lt;/p&gt;
&lt;p&gt;この絶好の機会を利用して、古典の学習のフォローアップやさらなる実力アップを目指す生徒さんの参加をお待ちしております。&lt;/p&gt;
&lt;p&gt;詳細は以下をご覧ください。&lt;/p&gt;
&lt;p&gt;■対象：中学生・高校生・高卒生&lt;/p&gt;
&lt;p&gt;■内容：志望校対策や進学塾のクラスアップ対策など、ご要望に応じて独自のカリキュラムを作成します。&lt;/p&gt;
&lt;p&gt;■日程：12/25（水）〜1/5（日）　9:00〜21:20&lt;/p&gt;
&lt;p&gt;■会場：古典専門塾　かきつばた&lt;/p&gt;
&lt;p&gt;■費用：&lt;/p&gt;
&lt;p&gt;●「完全1対1個別指導」（教室型、オンライン型） 1コマ（110分）・18,150円（入塾金は頂きません）&lt;/p&gt;
&lt;p&gt;※詳細についてはご確認いただければ幸いです。&lt;/p&gt;
&lt;p&gt;冬期講習会については、必要なコマ数分の費用を指導開始日までにお支払いいただくことをお願いしております。&lt;/p&gt;
&lt;div&gt;
&lt;hr /&gt;
&lt;/div&gt;
&lt;p&gt;また、受講の有無にかかわらず、日頃の学習に関するお悩みやご相談もお待ちしております。&lt;a href="https://koten-kakitsubata.jp/inquiry/" target="_blank" rel="noopener noreferrer"&gt;お問い合わせフォーム&lt;/a&gt;からご連絡ください。&lt;/p&gt;
&lt;p&gt;多くの皆さんのチャレンジをお待ちしております！&lt;/p&gt;
&lt;p&gt;&amp;nbsp;&lt;/p&gt;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info%2F503%2F&amp;amp;t=2024%E5%B9%B4%E5%BA%A6%E5%86%AC%E6%9C%9F%E8%AC%9B%E7%BF%92%E4%BC%9A%E3%81%AE%E3%81%8A%E7%9F%A5%E3%82%89%E3%81%9B%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info%2F503%2F&amp;amp;text=2024%E5%B9%B4%E5%BA%A6%E5%86%AC%E6%9C%9F%E8%AC%9B%E7%BF%92%E4%BC%9A%E3%81%AE%E3%81%8A%E7%9F%A5%E3%82%89%E3%81%9B%20%7C%20%E5%8F%A4%E5%85%B8%E5%B0%82%E9%96%80%E5%A1%BE%20%E3%81%8B%E3%81%8D%E3%81%A4%E3%81%B0%E3%81%9F" target="_blank" &gt;&lt;span class="vk_icon_w_r_sns_twitter icon_sns"&gt;&lt;/span&gt;&lt;span class="sns_txt"&gt;twitter&lt;/span&gt;&lt;/a&gt;&lt;/li&gt;&lt;li class="sb_copy sb_icon"&gt;&lt;button class="copy-button sb_icon_inner"data-clipboard-text="2024年度冬期講習会のお知らせ | 古典専門塾 かきつばた https://koten-kakitsubata.jp/info/503/"&gt;&lt;span class="vk_icon_w_r_sns_copy icon_sns"&gt;&lt;i class="fas fa-copy"&gt;&lt;/i&gt;&lt;/span&gt;&lt;span class="sns_txt"&gt;Copy&lt;/span&gt;&lt;/button&gt;&lt;/li&gt;&lt;/ul&gt;&lt;/div&gt;&lt;!-- [ /.socialSet ] --&gt;		
------</t>
  </si>
  <si>
    <t>https://natsui-sansu-juku.com/col_blog/kakomon-online-checklist/</t>
  </si>
  <si>
    <t>以下のページは不自然なワードを使用しています。
これらを適切に自然な言葉に置き換えて下さい。
なお、本文の装飾や構造は絶対に変えないでください。
【対象ページURL】
https://natsui-sansu-juku.com/col_blog/kakomon-online-checklist/
【検出された不自然ワード】
- 型
- 乱れ
【本文】
------
&lt;div class="container my-4"&gt;
&lt;p&gt;&lt;!-- Hero Section --&gt;&lt;/p&gt;
&lt;div class="card shadow-sm mb-4 border-0" style="background: linear-gradient(135deg, #1a237e, #00838f); color: #fff;"&gt;
&lt;div class="card-body p-3 p-md-4"&gt;
&lt;div class="d-flex flex-wrap justify-content-between align-items-center mb-2"&gt;&lt;span class="badge bg-warning text-dark mb-1" style="font-size: 0.8rem;"&gt;中学受験算数／過去問対策ガイド&lt;/span&gt;&lt;br /&gt;
&lt;span class="badge bg-light text-dark mb-1" style="font-size: 0.75rem;"&gt;オンライン個別指導で弱点を可視化&lt;/span&gt;&lt;/div&gt;
&lt;h1 class="card-title mb-3" style="font-size: 1.9rem; line-height: 1.5;"&gt;過去問が解けない理由は？オンライン個別で見抜くチェックリスト&lt;/h1&gt;
&lt;p class="card-text mb-0" style="font-size: 0.98rem; line-height: 1.9;"&gt;勉強時間も増やし、塾の授業も真面目に受けているのに、いざ過去問に取り組むと点数が伸びない。&lt;br /&gt;
知識が足りないのではと不安になり、テキストや問題集を増やしてしまうご家庭も少なくありません。&lt;br /&gt;
しかし中学受験の算数では、過去問が解けない原因は知識不足とは限らず、読み違いや作図の癖、途中式の書き方の乱れ、検算不足、時間配分など多様です。&lt;br /&gt;
オンライン算数の個別指導なら、手元映像と画面共有で解き方の過程を逐一観察し、チェックリストに沿って原因を特定することができます。&lt;/p&gt;
&lt;/div&gt;
&lt;/div&gt;
&lt;p&gt;&lt;!-- Overview Box --&gt;&lt;/p&gt;
&lt;div class="alert alert-info border-0 shadow-sm mb-4" role="alert"&gt;
&lt;h2 class="h5 mb-2"&gt;この記事で分かること&lt;/h2&gt;
&lt;ul class="mb-0"&gt;
&lt;li&gt;過去問が解けない理由を、中学受験算数特有の構造から整理できます。&lt;/li&gt;
&lt;li&gt;オンライン算数 個別指導で、解き方の過程をチェックリストで可視化する方法が分かります。&lt;/li&gt;
&lt;li&gt;三つのステップで原因を見抜き、タイプ別に弱点を補強する具体的な進め方を学べます。&lt;/li&gt;
&lt;li&gt;家庭で活用できる過去問チェックリストと、教室や指導者を選ぶ際のポイントが整理できます。&lt;/li&gt;
&lt;/ul&gt;
&lt;/div&gt;
&lt;p&gt;中学受験算数の過去問演習をどの順番で進め、どこで何を確認するかの全体像は、&lt;a href="https://natsui-sansu-juku.com/column/hub-kakomon/" target="_blank" rel="noopener noreferrer"&gt;&lt;strong&gt;中学受験算数過去問の進め方（全体像はこちら）&lt;/strong&gt;&lt;/a&gt;もあわせてご確認ください。&lt;/p&gt;
&lt;p&gt;&lt;!-- 背景セクション --&gt;&lt;/p&gt;
&lt;h2 class="h4 mt-4 mb-3 border-start border-4 border-primary ps-2"&gt;テーマの背景　過去問が解けない悩みの構造&lt;/h2&gt;
&lt;p&gt;まずは、「過去問が解けない」という悩みを少し分解してみましょう。&lt;br /&gt;
中学受験の算数の過去問は、単元別の演習問題とは違い、複数の力を同時に要求してくる総合問題です。&lt;br /&gt;
勉強量は足りているのに結果が出ない場合、その原因を「知識不足」とだけ捉えると、対策がずれてしまうことがあります。&lt;/p&gt;
&lt;h3 class="h5 mt-3"&gt;過去問で急に点数が落ちる典型的なパターン&lt;/h3&gt;
&lt;p&gt;模試や塾内テストでは一定の点数が取れているのに、志望校の過去問になると急に点数が下がるケースはよく見られます。&lt;br /&gt;
例えば、次のようなお悩みです。&lt;/p&gt;
&lt;ul&gt;
&lt;li&gt;塾のテストでは六割ほど取れているのに、過去問では三割前後で止まってしまう。&lt;/li&gt;
&lt;li&gt;基礎問題はできているが、大問の後半で一気に手が止まってしまう。&lt;/li&gt;
&lt;li&gt;本人は「そんなに難しくない」と言うが、点数が伴っていない。&lt;/li&gt;
&lt;/ul&gt;
&lt;p&gt;こうしたとき、多くの保護者の方は新しい問題集や講座を足してしまいがちです。&lt;br /&gt;
ですが実際には、読み違い、作図の癖、時間配分のミス、検算不足など、プロセスの中に原因が潜んでいることがほとんどです。&lt;/p&gt;
&lt;h3 class="h5 mt-3"&gt;中学受験算数の過去問は「総合格闘技」&lt;/h3&gt;
&lt;p&gt;中学受験算数の過去問は、次のような複数の力を同時に試してきます。&lt;/p&gt;
&lt;div class="table-responsive mb-3"&gt;
&lt;table class="table table-bordered table-hover align-middle"&gt;
&lt;thead class="text-center" style="background-color: #e8eaf6;"&gt;
&lt;tr&gt;
&lt;th scope="col"&gt;要素&lt;/th&gt;
&lt;th scope="col"&gt;求められる力&lt;/th&gt;
&lt;th scope="col"&gt;弱点があるとどうなるか&lt;/th&gt;
&lt;/tr&gt;
&lt;/thead&gt;
&lt;tbody&gt;
&lt;tr&gt;
&lt;td class="fw-bold"&gt;条件整理&lt;/td&gt;
&lt;td&gt;長い文章を読み、条件を漏れなく抜き出す。&lt;/td&gt;
&lt;td&gt;読み違い・条件の取りこぼしで、途中まで合っていても最後の答えがずれる。&lt;/td&gt;
&lt;/tr&gt;
&lt;tr&gt;
&lt;td class="fw-bold"&gt;図や作図&lt;/td&gt;
&lt;td&gt;線分図や面積図、平面・立体図形で状況を可視化する。&lt;/td&gt;
&lt;td&gt;図がないため、頭の中だけで処理しようとして混乱しやすい。&lt;/td&gt;
&lt;/tr&gt;
&lt;tr&gt;
&lt;td class="fw-bold"&gt;作戦選択&lt;/td&gt;
&lt;td&gt;解きやすい順に問題を選び、どの方法を使うかを判断する。&lt;/td&gt;
&lt;td&gt;難問にこだわり過ぎて時間切れになり、本来取れる問題を落とす。&lt;/td&gt;
&lt;/tr&gt;
&lt;tr&gt;
&lt;td class="fw-bold"&gt;計算と検算&lt;/td&gt;
&lt;td&gt;正確かつスピーディな計算と、必要な検算を行う。&lt;/td&gt;
&lt;td&gt;考え方は合っていても、計算ミスで点数を落とす。&lt;/td&gt;
&lt;/tr&gt;
&lt;tr&gt;
&lt;td class="fw-bold"&gt;時間配分&lt;/td&gt;
&lt;td&gt;制限時間内で得点効率の高い問題から処理する。&lt;/td&gt;
&lt;td&gt;最後までたどり着けない大問が増え、合格ラインに届かない。&lt;/td&gt;
&lt;/tr&gt;
&lt;/tbody&gt;
&lt;/table&gt;
&lt;/div&gt;
&lt;p&gt;どれか一つでも弱いと、過去問全体の得点に大きく影響します。&lt;br /&gt;
つまり「過去問が解けない」という状態は、単元知識だけでなく、複数の工程の弱点が重なっているサインでもあります。&lt;/p&gt;
&lt;h3 class="h5 mt-3"&gt;「結果」だけを見ても本当の原因は見えてこない&lt;/h3&gt;
&lt;p&gt;過去問の答案用紙に残るのは、書かれた途中式と最終的な答えだけです。&lt;br /&gt;
そこからは、次の点が分かりづらいままです。&lt;/p&gt;
&lt;ul&gt;
&lt;li&gt;どの大問で時間を使いすぎたのか。&lt;/li&gt;
&lt;li&gt;どの設問で読み違いが起きたのか。&lt;/li&gt;
&lt;li&gt;どこまでの途中式は合っていたのか。&lt;/li&gt;
&lt;li&gt;どの時点から「当てずっぽう」になっていたのか。&lt;/li&gt;
&lt;/ul&gt;
&lt;p&gt;こうした「見えない部分」をどう可視化するかが、中学受験算数の過去問対策では非常に重要です。&lt;br /&gt;
ここでオンライン算数の個別指導が力を発揮します。&lt;/p&gt;
&lt;p&gt;&lt;!-- オンライン効果セクション --&gt;&lt;/p&gt;
&lt;h2 class="h4 mt-5 mb-3 border-start border-4 border-success ps-2"&gt;オンライン算数 個別指導が効果を発揮する理由&lt;/h2&gt;
&lt;p&gt;オンライン算数の個別指導は、「結果」ではなく「解いている最中の過程」を観察できる点に最大の強みがあります。&lt;br /&gt;
ここでは、過去問対策における三つのメリットを整理します。&lt;/p&gt;
&lt;p&gt;&lt;!-- 3つの強みカード --&gt;&lt;/p&gt;
&lt;div class="row g-3 mb-3"&gt;
&lt;div class="col-md-4"&gt;
&lt;div class="card h-100 border-0 shadow-sm"&gt;
&lt;div class="card-body"&gt;
&lt;h3 class="h6 text-muted mb-1"&gt;強み一&lt;/h3&gt;
&lt;h4 class="h6 fw-bold"&gt;手元映像で解き方の癖を丸ごと観察できる&lt;/h4&gt;
&lt;p class="mb-0 small"&gt;手元カメラでノートと過去問を映すことで、線の引き方、図の描き方、途中式の書き方まで確認できます。&lt;br /&gt;
解答用紙からは見えない「解き方の癖」が浮き彫りになります。&lt;/p&gt;
&lt;/div&gt;
&lt;/div&gt;
&lt;/div&gt;
&lt;div class="col-md-4"&gt;
&lt;div class="card h-100 border-0 shadow-sm"&gt;
&lt;div class="card-body"&gt;
&lt;h3 class="h6 text-muted mb-1"&gt;強み二&lt;/h3&gt;
&lt;h4 class="h6 fw-bold"&gt;画面共有で模範的な解き方をその場で提示できる&lt;/h4&gt;
&lt;p class="mb-0 small"&gt;講師側が問題文や図を画面共有しながら、線を引く位置や作図の仕方、時間配分の考え方を示せるため、&lt;br /&gt;
自分の解き方との違いが視覚的に分かります。&lt;/p&gt;
&lt;/div&gt;
&lt;/div&gt;
&lt;/div&gt;
&lt;div class="col-md-4"&gt;
&lt;div class="card h-100 border-0 shadow-sm"&gt;
&lt;div class="card-body"&gt;
&lt;h3 class="h6 text-muted mb-1"&gt;強み三&lt;/h3&gt;
&lt;h4 class="h6 fw-bold"&gt;類題を即座に追加して弱点を集中的に補強できる&lt;/h4&gt;
&lt;p class="mb-0 small"&gt;過去問を解いた直後に、同じ構造の類題や条件を変えた問題をすぐに提示できるため、&lt;br /&gt;
「分かったつもり」を防ぎながら中学受験算数の弱点を個別指導で潰していけます。&lt;/p&gt;
&lt;/div&gt;
&lt;/div&gt;
&lt;/div&gt;
&lt;/div&gt;
&lt;h3 class="h5 mt-3"&gt;手元映像で「解いている最中」の様子をチェックできる&lt;/h3&gt;
&lt;p&gt;オンライン個別指導では、手元カメラに映るノートや問題用紙を見ながら、講師が次のようなポイントを確認します。&lt;/p&gt;
&lt;ul&gt;
&lt;li&gt;問題文に線や印を付けているか。&lt;/li&gt;
&lt;li&gt;作図をどのタイミングで始めているか。&lt;/li&gt;
&lt;li&gt;途中式を省略しすぎていないか。&lt;/li&gt;
&lt;li&gt;戸惑ったときに、どこを見返しているか。&lt;/li&gt;
&lt;/ul&gt;
&lt;p&gt;これにより、「読めていないのか」「図が弱いのか」「計算でつまずいているのか」が具体的に分かります。&lt;br /&gt;
ここまで見えるのは、オンラインならではの強みと言えます。&lt;/p&gt;
&lt;h3 class="h5 mt-3"&gt;画面共有で模範的な解き方と比較できる&lt;/h3&gt;
&lt;p&gt;講師は画面共有を使って、次のような支援を行います。&lt;/p&gt;
&lt;ul&gt;
&lt;li&gt;問題文のどこに線を引くと整理しやすいかを実演する。&lt;/li&gt;
&lt;li&gt;線分図や面積図など、見やすい図の描き方を提示する。&lt;/li&gt;
&lt;li&gt;大問ごとの時間配分や、解く順番の考え方を示す。&lt;/li&gt;
&lt;/ul&gt;
&lt;p&gt;自分のノートと講師の画面を並べて見ることで、「どこを直せばよいのか」が非常に分かりやすくなります。&lt;/p&gt;
&lt;h3 class="h5 mt-3"&gt;類題をその場で提示し「定着」まで一気に進められる&lt;/h3&gt;
&lt;p&gt;過去問を一問解いただけでは、たまたま解けただけの状態にとどまってしまうことがあります。&lt;br /&gt;
オンライン算数の個別指導なら、解説後すぐに類題を提示し、&lt;/p&gt;
&lt;ul&gt;
&lt;li&gt;構造が同じ問題をもう一問解いてもらう。&lt;/li&gt;
&lt;li&gt;条件だけを少し変えた問題に挑戦してもらう。&lt;/li&gt;
&lt;li&gt;時間を測りながら同タイプの問題を複数問こなしてもらう。&lt;/li&gt;
&lt;/ul&gt;
&lt;p&gt;といった形で、「理解」から「定着」までを一気に進めることができます。&lt;/p&gt;
&lt;p&gt;&lt;!-- 改善方法セクション --&gt;&lt;/p&gt;
&lt;h2 class="h4 mt-5 mb-3 border-start border-4 border-warning ps-2"&gt;改善方法　オンライン個別で行う三つのステップ&lt;/h2&gt;
&lt;p&gt;ここからは、オンライン算数の個別指導で過去問が解けない理由を見抜き、弱点を補強していく流れを三つのステップで整理します。&lt;/p&gt;
&lt;p&gt;&lt;!-- ステップ概要カード --&gt;&lt;/p&gt;
&lt;div class="row g-3 mb-3"&gt;
&lt;div class="col-md-4"&gt;
&lt;div class="card h-100 border-0 shadow-sm"&gt;
&lt;div class="card-body"&gt;
&lt;h3 class="h6 text-muted mb-1"&gt;ステップ一&lt;/h3&gt;
&lt;h4 class="h6 fw-bold"&gt;現状把握のチェックリストで今の解き方を見える化&lt;/h4&gt;
&lt;p class="mb-0 small"&gt;解き方をいきなり変えず、手元映像を通して今の解き方をそのまま観察し、チェック項目に沿って整理します。&lt;/p&gt;
&lt;/div&gt;
&lt;/div&gt;
&lt;/div&gt;
&lt;div class="col-md-4"&gt;
&lt;div class="card h-100 border-0 shadow-sm"&gt;
&lt;div class="card-body"&gt;
&lt;h3 class="h6 text-muted mb-1"&gt;ステップ二&lt;/h3&gt;
&lt;h4 class="h6 fw-bold"&gt;原因分類のチェックリストで弱点の種類を特定&lt;/h4&gt;
&lt;p class="mb-0 small"&gt;読み違い、図や作図、計算と検算、時間配分、メンタルの五つの観点で過去問の弱点を分類します。&lt;/p&gt;
&lt;/div&gt;
&lt;/div&gt;
&lt;/div&gt;
&lt;div class="col-md-4"&gt;
&lt;div class="card h-100 border-0 shadow-sm"&gt;
&lt;div class="card-body"&gt;
&lt;h3 class="h6 text-muted mb-1"&gt;ステップ三&lt;/h3&gt;
&lt;h4 class="h6 fw-bold"&gt;タイプ別に演習計画を組み直す&lt;/h4&gt;
&lt;p class="mb-0 small"&gt;見つかった弱点タイプに合わせて、読み取り・図・計算・戦略の練習バランスをオンラインで調整します。&lt;/p&gt;
&lt;/div&gt;
&lt;/div&gt;
&lt;/div&gt;
&lt;/div&gt;
&lt;h3 class="h5 mt-3"&gt;ステップ一　現状把握のチェックリストで今の解き方を見える化する&lt;/h3&gt;
&lt;p&gt;最初は、今の解き方を変えずに、そのまま見せてもらうことから始めます。&lt;br /&gt;
オンライン個別指導では、「教える」前に「観察する」時間をしっかり取ることが大切です。&lt;/p&gt;
&lt;h4 class="h6 mt-2"&gt;解く前のチェックポイント&lt;/h4&gt;
&lt;p&gt;過去問を解き始める前に、講師と次の点を確認します。&lt;/p&gt;
&lt;ul&gt;
&lt;li&gt;試験時間と問題数を自分の言葉で把握できているか。&lt;/li&gt;
&lt;li&gt;どの大問から解くか、順番を決めているか。&lt;/li&gt;
&lt;li&gt;得意分野と苦手分野を、自分なりに整理できているか。&lt;/li&gt;
&lt;/ul&gt;
&lt;h4 class="h6 mt-2"&gt;解いている最中のチェックポイント&lt;/h4&gt;
&lt;p&gt;手元映像と画面越しの様子から、講師は次の項目を一つずつチェックしていきます。&lt;/p&gt;
&lt;ul&gt;
&lt;li&gt;問題文に線や印を付けているか、素読みで進めているか。&lt;/li&gt;
&lt;li&gt;作図を行っているか、そのタイミングは適切か。&lt;/li&gt;
&lt;li&gt;途中式を丁寧に書いているか、省略しすぎていないか。&lt;/li&gt;
&lt;li&gt;行き詰まった問題にどのくらい粘っているか。&lt;/li&gt;
&lt;/ul&gt;
&lt;h4 class="h6 mt-2"&gt;解き終わった後のチェックポイント&lt;/h4&gt;
&lt;p&gt;解き終わった直後には、次の点を振り返ります。&lt;/p&gt;
&lt;ul&gt;
&lt;li&gt;時間配分は予定どおりだったか。&lt;/li&gt;
&lt;li&gt;捨てるつもりだった問題に予想以上の時間をかけていないか。&lt;/li&gt;
&lt;li&gt;見直しの時間を確保できたか。&lt;/li&gt;
&lt;li&gt;見直しでどの問題を優先したか。&lt;/li&gt;
&lt;/ul&gt;
&lt;p&gt;ここまで整理すると、「本当に知識不足なのか」「実は時間配分や読み違いが中心なのか」といった全体像が見えてきます。&lt;/p&gt;
&lt;h3 class="h5 mt-3"&gt;ステップ二　原因分類のチェックリストで弱点の種類を特定する&lt;/h3&gt;
&lt;p&gt;現状把握の情報をもとに、過去問が解けない理由を分類していきます。&lt;br /&gt;
オンライン算数の個別指導では、次の五つの観点でチェックリストを作ると整理しやすくなります。&lt;/p&gt;
&lt;div class="table-responsive mb-3"&gt;
&lt;table class="table table-bordered table-hover align-middle"&gt;
&lt;thead class="text-center" style="background-color: #f3e5f5;"&gt;
&lt;tr&gt;
&lt;th scope="col"&gt;観点&lt;/th&gt;
&lt;th scope="col"&gt;主な症状&lt;/th&gt;
&lt;th scope="col"&gt;オンラインでの観察ポイント&amp;lt;/th&lt;/th&gt;
&lt;/tr&gt;
&lt;/thead&gt;
&lt;/table&gt;
&lt;/div&gt;
&lt;/div&gt;
&lt;section class="veu_cta" id="veu_cta-31796"&gt;&lt;h1 class="cta_title"&gt;動画：中学受験Q&amp;A&lt;/h1&gt;&lt;div class="cta_body"&gt;&lt;div class="cta_body_image cta_body_image_right"&gt;&lt;a href="https://natsui-sansu-juku.com/ct/%e4%b8%ad%e5%ad%a6%e5%8f%97%e9%a8%93q%ef%bc%86%ef%bd%81/"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image_exist"&gt;中学受験についての親御さんの悩みやお子さんの問題に答えるQ&amp;amp;A動画です。経験に基づくアドバイスを通じて、中学受験に関する情報とサポートを提供しています。&lt;/div&gt;&lt;div class="cta_body_link"&gt;&lt;a href="https://natsui-sansu-juku.com/ct/%e4%b8%ad%e5%ad%a6%e5%8f%97%e9%a8%93q%ef%bc%86%ef%bd%81/" class="btn btn-primary btn-block btn-lg" target="_blank"&gt;動画：中学受験Q&amp;amp;A&lt;/a&gt;&lt;/div&gt;&lt;/div&gt;&lt;!--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kakomon-online-checklist%2F&amp;amp;t=%E9%81%8E%E5%8E%BB%E5%95%8F%E3%81%8C%E8%A7%A3%E3%81%91%E3%81%AA%E3%81%84%E7%90%86%E7%94%B1%E3%82%92%E3%82%AA%E3%83%B3%E3%83%A9%E3%82%A4%E3%83%B3%E5%80%8B%E5%88%A5%E3%81%A7%E8%A6%8B%E6%8A%9C%E3%81%8F%E3%83%81%E3%82%A7%E3%83%83%E3%82%AF%E3%83%AA%E3%82%B9%E3%83%88%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kakomon-online-checklist%2F&amp;amp;text=%E9%81%8E%E5%8E%BB%E5%95%8F%E3%81%8C%E8%A7%A3%E3%81%91%E3%81%AA%E3%81%84%E7%90%86%E7%94%B1%E3%82%92%E3%82%AA%E3%83%B3%E3%83%A9%E3%82%A4%E3%83%B3%E5%80%8B%E5%88%A5%E3%81%A7%E8%A6%8B%E6%8A%9C%E3%81%8F%E3%83%81%E3%82%A7%E3%83%83%E3%82%AF%E3%83%AA%E3%82%B9%E3%83%88%20%7C%20%E4%B8%AD%E5%AD%A6%E5%8F%97%E9%A8%93%E5%B0%82%E9%96%80%E3%80%80%E5%A4%8F%E4%BA%95%E7%AE%97%E6%95%B0%E5%A1%BE" target="_blank" &gt;&lt;span class="vk_icon_w_r_sns_x_twitter icon_sns"&gt;&lt;/span&gt;&lt;span class="sns_txt"&gt;X&lt;/span&gt;&lt;/a&gt;&lt;/li&gt;&lt;li class="sb_bluesky sb_icon"&gt;&lt;a class="sb_icon_inner" href="https://bsky.app/intent/compose?text=%E9%81%8E%E5%8E%BB%E5%95%8F%E3%81%8C%E8%A7%A3%E3%81%91%E3%81%AA%E3%81%84%E7%90%86%E7%94%B1%E3%82%92%E3%82%AA%E3%83%B3%E3%83%A9%E3%82%A4%E3%83%B3%E5%80%8B%E5%88%A5%E3%81%A7%E8%A6%8B%E6%8A%9C%E3%81%8F%E3%83%81%E3%82%A7%E3%83%83%E3%82%AF%E3%83%AA%E3%82%B9%E3%83%88%20%7C%20%E4%B8%AD%E5%AD%A6%E5%8F%97%E9%A8%93%E5%B0%82%E9%96%80%E3%80%80%E5%A4%8F%E4%BA%95%E7%AE%97%E6%95%B0%E5%A1%BE%0Ahttps%3A%2F%2Fnatsui-sansu-juku.com%2Fcol_blog%2Fkakomon-online-checklist%2F" target="_blank" &gt;&lt;span class="vk_icon_w_r_sns_bluesky icon_sns"&gt;&lt;/span&gt;&lt;span class="sns_txt"&gt;Bluesky&lt;/span&gt;&lt;/a&gt;&lt;/li&gt;&lt;li class="sb_hatena sb_icon"&gt;&lt;a class="sb_icon_inner" href="//b.hatena.ne.jp/add?mode=confirm&amp;url=https%3A%2F%2Fnatsui-sansu-juku.com%2Fcol_blog%2Fkakomon-online-checklist%2F&amp;amp;title=%E9%81%8E%E5%8E%BB%E5%95%8F%E3%81%8C%E8%A7%A3%E3%81%91%E3%81%AA%E3%81%84%E7%90%86%E7%94%B1%E3%82%92%E3%82%AA%E3%83%B3%E3%83%A9%E3%82%A4%E3%83%B3%E5%80%8B%E5%88%A5%E3%81%A7%E8%A6%8B%E6%8A%9C%E3%81%8F%E3%83%81%E3%82%A7%E3%83%83%E3%82%AF%E3%83%AA%E3%82%B9%E3%83%88%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sb_icon_inner"data-clipboard-text="過去問が解けない理由をオンライン個別で見抜くチェックリスト | 中学受験専門　夏井算数塾 https://natsui-sansu-juku.com/col_blog/kakomon-online-checklist/"&gt;&lt;span class="vk_icon_w_r_sns_copy icon_sns"&gt;&lt;i class="fas fa-copy"&gt;&lt;/i&gt;&lt;/span&gt;&lt;span class="sns_txt"&gt;Copy&lt;/span&gt;&lt;/button&gt;&lt;/li&gt;&lt;/ul&gt;&lt;/div&gt;&lt;!-- [ /.socialSet ] --&gt;			
------</t>
  </si>
  <si>
    <t>https://natsui-sansu-juku.com/col_blog/online-sansu-kobetsu-rittaizukei/</t>
  </si>
  <si>
    <t>以下のページは不自然なワードを使用しています。
これらを適切に自然な言葉に置き換えて下さい。
なお、本文の装飾や構造は絶対に変えないでください。
【対象ページURL】
https://natsui-sansu-juku.com/col_blog/online-sansu-kobetsu-rittaizukei/
【検出された不自然ワード】
- 型
【本文】
------
&lt;div class="container my-4"&gt;
&lt;p&gt;&lt;!-- Hero / 導入部分 --&gt;&lt;/p&gt;
&lt;div class="card shadow-sm mb-4 border-0" style="background: linear-gradient(135deg, #283593, #00897b); color: #fff;"&gt;
&lt;div class="card-body p-4"&gt;
&lt;div class="d-flex flex-wrap justify-content-between align-items-center mb-2"&gt;&lt;span class="badge bg-warning text-dark mb-2" style="font-size: 0.8rem;"&gt;中学受験／オンライン算数&lt;/span&gt;&lt;br /&gt;
&lt;span class="badge bg-light text-dark mb-2" style="font-size: 0.75rem;"&gt;立体図形・弱点克服ガイド&lt;/span&gt;&lt;/div&gt;
&lt;h1 class="card-title mb-3" style="font-size: 1.9rem; line-height: 1.5;"&gt;立体図形を苦手にする子のためのオンライン算数活用法&lt;/h1&gt;
&lt;p class="card-text mb-0" style="font-size: 0.98rem; line-height: 1.8;"&gt;「平面はまだ何とかなるけれど、立体図形になると急に分からなくなる」「切断の問題になると、どこをどう切っているのかイメージできない」。&lt;br /&gt;
中学受験の算数では、立体図形は多くのお子さまが一気に苦手意識を持ちやすい単元です。&lt;br /&gt;
一方でオンライン算数の個別指導なら、画面上で立体を回転させたり展開したり断面を動かして見せたりできるため、&lt;br /&gt;
立体の見えない部分がぐっとイメージしやすくなることも少なくありません。&lt;br /&gt;
この記事では、立体図形が苦手になる背景から、オンライン算数個別指導の活用法、具体的な改善ステップ、ご家庭でのフォロー、教室選びのポイントまで丁寧に解説します。&lt;/p&gt;
&lt;p class="card-text mt-2 mb-0" style="font-size: 0.95rem; line-height: 1.8;"&gt;図形分野を中学受験算数全体の中でどう固めるかは、&lt;a class="text-decoration-underline" style="color: #fff;" href="https://natsui-sansu-juku.com/column/hub-zukei-hayasa/"&gt;全体像はこちら&lt;/a&gt;で整理しています。&lt;/p&gt;
&lt;/div&gt;
&lt;/div&gt;
&lt;p&gt;&lt;!-- 概要ボックス --&gt;&lt;/p&gt;
&lt;div class="alert alert-info border-0 shadow-sm mb-4" role="alert"&gt;
&lt;h2 class="h5 mb-2"&gt;この記事で分かること&lt;/h2&gt;
&lt;ul class="mb-0"&gt;
&lt;li&gt;なぜ中学受験算数の立体図形がここまで大きな弱点になりやすいのかが整理できます。&lt;/li&gt;
&lt;li&gt;オンライン算数の個別指導が、立体のイメージ不足や図の描き方の弱点をどう補えるかが分かります。&lt;/li&gt;
&lt;li&gt;三つのステップで立体図形の苦手を超える具体的な学習プロセスを確認できます。&lt;/li&gt;
&lt;li&gt;家庭でのフォローの仕方や、オンライン算数個別指導の教室や指導者を選ぶ際のチェックポイントが分かります。&lt;/li&gt;
&lt;/ul&gt;
&lt;/div&gt;
&lt;p&gt;&lt;!-- H2：背景 --&gt;&lt;/p&gt;
&lt;h2 class="h4 mt-4 mb-3 border-start border-4 border-primary ps-2"&gt;立体図形が大きな弱点になりやすい背景&lt;/h2&gt;
&lt;p&gt;まずは、なぜ立体図形が中学受験算数の中でも特に「分からない」「頭に入ってこない」と感じられやすいのか、その構造から整理してみます。&lt;br /&gt;
一見すると図形の単元の一つですが、実際には空間認知や情報整理など、いくつもの要素が絡み合っています。&lt;/p&gt;
&lt;h3 class="h5 mt-3"&gt;空間を頭の中で回転させる負荷が大きい&lt;/h3&gt;
&lt;p&gt;立体図形の問題では、次のような力が求められます。&lt;/p&gt;
&lt;ul&gt;
&lt;li&gt;立方体や直方体を頭の中で回転させる力&lt;/li&gt;
&lt;li&gt;見えていない裏側や奥側を想像する力&lt;/li&gt;
&lt;li&gt;ある面を切ったときの断面の形をイメージする力&lt;/li&gt;
&lt;/ul&gt;
&lt;p&gt;これは平面上の長さや角度を扱う問題より、はるかに空間認知の負荷が大きい作業です。&lt;br /&gt;
そのため、次のようなつまずきが起こりがちです。&lt;/p&gt;
&lt;ul&gt;
&lt;li&gt;「ここを切る」と言われても、どの面からどの面へ線を引いているのか分からない。&lt;/li&gt;
&lt;li&gt;展開図を見ても、組み立てたときにどの面とどの面がくっつくのかイメージできない。&lt;/li&gt;
&lt;li&gt;回転体の問題で、どこが円になり、どこが高さになるのか把握しきれない。&lt;/li&gt;
&lt;/ul&gt;
&lt;p&gt;これらは単なる図形の苦手というより、立体を頭の中で補う経験が不足していることに原因がある場合が多いです。&lt;/p&gt;
&lt;h3 class="h5 mt-3"&gt;ノートやテキストが二次元で情報過多になりやすい&lt;/h3&gt;
&lt;p&gt;本来は三次元の世界の話を、二次元の紙の上で表現するのが立体図形です。&lt;br /&gt;
テキストやノートでは、次のような情報が一ページに詰め込まれがちです。&lt;/p&gt;
&lt;ul&gt;
&lt;li&gt;立体図形の見取り図&lt;/li&gt;
&lt;li&gt;展開図&lt;/li&gt;
&lt;li&gt;切断後の断面図&lt;/li&gt;
&lt;/ul&gt;
&lt;p&gt;これらが一度に示されることで、&lt;/p&gt;
&lt;ul&gt;
&lt;li&gt;どれがどれと対応しているのか分からない。&lt;/li&gt;
&lt;li&gt;断面図だけ見ても、元の立体が思い出せない。&lt;/li&gt;
&lt;li&gt;線の一本一本に意味を感じられず、「ただの複雑な絵」に見えてしまう。&lt;/li&gt;
&lt;/ul&gt;
&lt;p&gt;結果として、ページを開いた瞬間に「もう無理」と感じてしまうお子さまも少なくありません。&lt;/p&gt;
&lt;h3 class="h5 mt-3"&gt;学習の段階が飛びがちで分からないまま進んでしまう&lt;/h3&gt;
&lt;p&gt;本来であれば立体図形の学習は次のような段階を踏むのが理想です。&lt;/p&gt;
&lt;ul&gt;
&lt;li&gt;箱やサイコロなどの実物に触れ、面や辺の位置関係を確かめる。&lt;/li&gt;
&lt;li&gt;実物を見ながら簡単な見取り図や展開図を自分の手で描く。&lt;/li&gt;
&lt;li&gt;図だけを見て元の立体を想像する練習をする。&lt;/li&gt;
&lt;li&gt;切断や回転体など、抽象度の高い問題に進む。&lt;/li&gt;
&lt;/ul&gt;
&lt;p&gt;しかし塾や学校の授業では、&lt;/p&gt;
&lt;ul&gt;
&lt;li&gt;実物を扱う時間が短い。&lt;/li&gt;
&lt;li&gt;すぐに図だけで理解させようとしてしまう。&lt;/li&gt;
&lt;li&gt;基礎が固まる前に入試レベルの切断や回転体の問題へ進んでしまう。&lt;/li&gt;
&lt;/ul&gt;
&lt;p&gt;その結果、立体を頭の中でイメージする土台ができる前に難問に触れることになり、&lt;br /&gt;
「立体図形は自分には無理」という気持ちが強まってしまいます。&lt;/p&gt;
&lt;p&gt;&lt;!-- 背景まとめテーブル --&gt;&lt;/p&gt;
&lt;div class="table-responsive mb-4"&gt;
&lt;table class="table table-bordered table-hover align-middle"&gt;
&lt;thead class="text-center" style="background-color: #e8eaf6;"&gt;
&lt;tr&gt;
&lt;th scope="col"&gt;つまずきの側面&lt;/th&gt;
&lt;th scope="col"&gt;よく見られる様子&lt;/th&gt;
&lt;th scope="col"&gt;背景にある要因&lt;/th&gt;
&lt;/tr&gt;
&lt;/thead&gt;
&lt;tbody&gt;
&lt;tr&gt;
&lt;td class="fw-bold"&gt;空間認知&lt;/td&gt;
&lt;td&gt;立体を頭の中で回転させられず、裏側や奥側がイメージできない。&lt;/td&gt;
&lt;td&gt;立体に触れる経験が少なく、見えない部分を補う練習が不足している。&lt;/td&gt;
&lt;/tr&gt;
&lt;tr&gt;
&lt;td class="fw-bold"&gt;情報整理&lt;/td&gt;
&lt;td&gt;見取り図と展開図、断面図の対応が分からず「複雑な絵」に見えてしまう。&lt;/td&gt;
&lt;td&gt;二次元の紙に詰め込まれた情報を整理する方法を教わっていない。&lt;/td&gt;
&lt;/tr&gt;
&lt;tr&gt;
&lt;td class="fw-bold"&gt;学習段階&lt;/td&gt;
&lt;td&gt;基礎が固まる前に切断や回転体に進み、分からないまま溜まっていく。&lt;/td&gt;
&lt;td&gt;実物から図へ、図から抽象へという段階を踏めずスピードだけが速い。&lt;/td&gt;
&lt;/tr&gt;
&lt;/tbody&gt;
&lt;/table&gt;
&lt;/div&gt;
&lt;p&gt;&lt;!-- H2：オンラインの効果 --&gt;&lt;/p&gt;
&lt;h2 class="h4 mt-4 mb-3 border-start border-4 border-success ps-2"&gt;オンライン算数 個別指導が立体図形で効果を発揮する理由&lt;/h2&gt;
&lt;p&gt;立体図形特有のつまずきを、オンライン算数の個別指導はどのようにカバーできるのでしょうか。&lt;br /&gt;
ここではオンラインならではの強みを具体的に見ていきます。&lt;/p&gt;
&lt;h3 class="h5 mt-3"&gt;画面上で立体の回転や展開や切断を動きとして見せられる&lt;/h3&gt;
&lt;p&gt;オンライン授業では、講師が画面共有を使い次のような「動きのある説明」が可能です。&lt;/p&gt;
&lt;ul&gt;
&lt;li&gt;立方体や円柱の立体モデルを少しずつ回転させ、各面の位置関係を見せる。&lt;/li&gt;
&lt;li&gt;展開図を組み立てる様子や、組み立てた立体から展開していく様子をアニメーションで見せる。&lt;/li&gt;
&lt;li&gt;切断する平面をスライドさせ、断面の形がどう変化するかを連続的に示す。&lt;/li&gt;
&lt;/ul&gt;
&lt;p&gt;紙のテキストでは一枚の図で表現されている内容を、オンラインでは連続した動きとして見せることができるため、&lt;br /&gt;
「この線はこの面とこの面の境目だったのか」「この四角形はこの四つの辺を結んだ断面だったのか」といった気づきが生まれやすくなります。&lt;/p&gt;
&lt;h3 class="h5 mt-3"&gt;手元映像で図の描き方や線の引き方を細かくチェックできる&lt;/h3&gt;
&lt;p&gt;立体図形で点差がつきやすいポイントの一つに、自分で図を描き直す力があります。&lt;br /&gt;
オンライン算数の個別指導では、手元カメラによりお子さまのノートをリアルタイムで確認できます。&lt;/p&gt;
&lt;ul&gt;
&lt;li&gt;立方体の頂点に番号を振る習慣があるか。&lt;/li&gt;
&lt;li&gt;重要な辺や面に印をつけ、意味のある線だけを増やしているか。&lt;/li&gt;
&lt;li&gt;切断の線を、どの点とどの点を結ぶか意識して引いているか。&lt;/li&gt;
&lt;/ul&gt;
&lt;p&gt;同じ立体図形の苦手でも、&lt;/p&gt;
&lt;ul&gt;
&lt;li&gt;図をそもそも描き直していないタイプ。&lt;/li&gt;
&lt;li&gt;図は描いているが情報を書き足していないタイプ。&lt;/li&gt;
&lt;li&gt;情報は書いているが、大事な点を確認する前に線を引いてしまうタイプ。&lt;/li&gt;
&lt;/ul&gt;
&lt;p&gt;といったように原因はさまざまです。&lt;br /&gt;
オンラインの個別指導なら、手元映像を通じて一人ひとり異なる「描き方の癖」をその場で修正していくことができます。&lt;/p&gt;
&lt;h3 class="h5 mt-3"&gt;思考のプロセスを可視化し、進度管理もしやすい&lt;/h3&gt;
&lt;p&gt;オンライン環境では、講師もホワイトボードアプリや図形ツールを活用できます。&lt;/p&gt;
&lt;ul&gt;
&lt;li&gt;お子さまのノートと講師のホワイトボードを並べて表示し、対応を確認する。&lt;/li&gt;
&lt;li&gt;辺や面を色分けして示し、「どの線がどこを表しているのか」を明確にする。&lt;/li&gt;
&lt;li&gt;授業で使った図やメモをスクリーンショットや教材として残す。&lt;/li&gt;
&lt;/ul&gt;
&lt;p&gt;これにより、「どのように考え、どのように線を引いたか」という思考のプロセスを残しやすくなります。&lt;br /&gt;
さらに、オンライン算数の個別指導では、&lt;/p&gt;
&lt;ul&gt;
&lt;li&gt;立方体なのか円柱なのか、どの立体が特に弱いのか。&lt;/li&gt;
&lt;li&gt;切断なのか展開図なのか、どのタイプの問題でつまずきやすいのか。&lt;/li&gt;
&lt;li&gt;図を描く段階で止まっているのか、最後の計算でミスしているのか。&lt;/li&gt;
&lt;/ul&gt;
&lt;p&gt;といった情報を講師側で整理し、回ごとの記録として蓄積できます。&lt;br /&gt;
こうした進度管理の全体像は、&lt;a class="text-decoration-underline" href="/kobetsu_online/"&gt;オンライン算数 個別指導コース&lt;/a&gt;の案内ページなどにまとめられていることが多く、一度目を通しておくとイメージがつかみやすくなります。&lt;/p&gt;
&lt;p&gt;&lt;!-- H2：改善ステップ --&gt;&lt;/p&gt;
&lt;h2 class="h4 mt-5 mb-3 border-start border-4 border-warning ps-2"&gt;立体図形の弱点を超えるための具体的な改善ステップ&lt;/h2&gt;
&lt;p&gt;ここからは、オンライン算数の個別指導を活用しながら立体図形の弱点を克服していくためのステップを三段階に分けて整理します。&lt;/p&gt;
&lt;p&gt;&lt;!-- ステップ概要カード --&gt;&lt;/p&gt;
&lt;div class="row g-3 mb-3"&gt;
&lt;div class="col-md-4"&gt;
&lt;div class="card h-100 border-0 shadow-sm"&gt;
&lt;div class="card-body"&gt;
&lt;h3 class="h6 text-muted mb-1"&gt;ステップ一&lt;/h3&gt;
&lt;h4 class="h6 fw-bold"&gt;実物と画面で立体を「見える」に変える&lt;/h4&gt;
&lt;p class="mb-0 small"&gt;手元の立体と画面上の立体を行き来しながら、面や辺や頂点の位置関係を体感的に理解します。&lt;/p&gt;
&lt;/div&gt;
&lt;/div&gt;
&lt;/div&gt;
&lt;div class="col-md-4"&gt;
&lt;div class="card h-100 border-0 shadow-sm"&gt;
&lt;div class="card-body"&gt;
&lt;h3 class="h6 text-muted mb-1"&gt;ステップ二&lt;/h3&gt;
&lt;h4 class="h6 fw-bold"&gt;図の描き方と線の引き方の基本を身につける&lt;/h4&gt;
&lt;p class="mb-0 small"&gt;見取り図や展開図の描き直し方と、切断線の引き方に共通の考え方を作り、視覚的な整理の習慣を定着させます。&lt;/p&gt;
&lt;/div&gt;
&lt;/div&gt;
&lt;/div&gt;
&lt;div class="col-md-4"&gt;
&lt;div class="card h-100 border-0 shadow-sm"&gt;
&lt;div class="card-body"&gt;
&lt;h3 class="h6 text-muted mb-1"&gt;ステップ三&lt;/h3&gt;
&lt;h4 class="h6 fw-bold"&gt;パターン別に入試レベルで使える力にする&lt;/h4&gt;
&lt;p class="mb-0 small"&gt;立体の種類や切断のパターンごとに整理し、過去問や応用問題で再現できる力に育てます。&lt;/p&gt;
&lt;/div&gt;
&lt;/div&gt;
&lt;/div&gt;
&lt;/div&gt;
&lt;h3 class="h5 mt-3"&gt;ステップ一　実物と画面を使って立体を「見える」に変える&lt;/h3&gt;
&lt;p&gt;第一歩は、立体図形を頭の中だけで考えさせないことです。&lt;br /&gt;
オンライン授業の初期段階では、次のような取り組みが効果的です。&lt;/p&gt;
&lt;ul&gt;
&lt;li&gt;家にある箱やサイコロなどを用意し、講師と同じ向きで持ってみる。&lt;/li&gt;
&lt;li&gt;画面上の立体モデルと手元の立体を見比べ、対応する面や辺や頂点を確認する。&lt;/li&gt;
&lt;li&gt;展開図を見せつつ、どの面がどこに折りたたまれるか実物で再現する。&lt;/li&gt;
&lt;/ul&gt;
&lt;p&gt;このとき、「分かった」で終わらせるのではなく、&lt;br /&gt;
「今見えている面の裏側には何があると思うか」「この線は立体のどの辺に対応していそうか」と問いかけることで、&lt;br /&gt;
画面上の図と手元の立体を自分の言葉でリンクさせていきます。&lt;/p&gt;
&lt;h3 class="h5 mt-3"&gt;ステップ二　図の描き方と線の引き方の基本を身につける&lt;/h3&gt;
&lt;p&gt;立体図形は、図を描き直すだけで急に分かりやすくなることが多い単元です。&lt;br /&gt;
ステップ二では、図の描き方と線の引き方の基本を身につけます。&lt;/p&gt;
&lt;ul&gt;
&lt;li&gt;立方体の頂点にアルファベットや数字を振る習慣をつける。&lt;/li&gt;
&lt;li&gt;重要な辺や面に印をつけ、意味のある線だけを増やす。&lt;/li&gt;
&lt;li&gt;切断線は必ず「通るべき点に印を付けてから結ぶ」という順番を守る。&lt;/li&gt;
&lt;/ul&gt;
&lt;p&gt;例えば立方体の切断なら、&lt;/p&gt;
&lt;ol&gt;
&lt;li&gt;通る頂点や辺の中点に丸印を付ける。&lt;/li&gt;
&lt;li&gt;印を順番に結んで断面の多角形を描く。&lt;/li&gt;
&lt;li&gt;できた多角形の各頂点に番号を振り形を確認する。&lt;/li&gt;
&lt;/ol&gt;
&lt;p&gt;この一連の流れをオンライン授業で何度も一緒に行うことで、「立体図形の問題が出てきたらまずこう描き始める」という入り方が安定していきます。&lt;/p&gt;
&lt;h3 class="h5 mt-3"&gt;ステップ三　パターン別に過去問や応用問題で使える力にする&lt;/h3&gt;
&lt;p&gt;ステップ一と二で「見える」「描ける」土台ができてきたら、最後はパターン別のトレーニングで入試レベルの問題にも対応できる力にしていきます。&lt;/p&gt;
&lt;ul&gt;
&lt;li&gt;立方体の切断を「頂点どうし」「頂点と辺の中点」「面の中心を通る」などに分類して整理する。&lt;/li&gt;
&lt;li&gt;各パターンごとに典型的な断面の形をまとめた自分用の資料をオンラインで一緒に作成する。&lt;/li&gt;
&lt;li&gt;過去問や塾の応用問題を画面共有し、「これはどのパターンに近いか」を口頭で確認しながら解く。&lt;/li&gt;
&lt;/ul&gt;
&lt;p&gt;「この問題は頂点と辺の中点を結ぶ切断だからあのパターンに近い」「ただし条件が違うから面積の求め方は少し変える」といったやりとりを通じて、&lt;br /&gt;
立体図形はただの暗記ではなく、理解に基づいたパターン認識へと変わっていきます。&lt;/p&gt;
&lt;p&gt;&lt;!-- H2：家庭でできるフォロー --&gt;&lt;/p&gt;
&lt;h2 class="h4 mt-5 mb-3 border-start border-4 border-info ps-2"&gt;家庭でできるフォローと習慣化のサポート&lt;/h2&gt;
&lt;p&gt;オンライン算数の個別指導に任せきりにするのではなく、ご家庭での関わり方を少し工夫することで、立体図形の伸びを一段と加速させることができます。&lt;/p&gt;
&lt;h3 class="h5 mt-3"&gt;身近な立体で触って確かめる経験を増やす&lt;/h3&gt;
&lt;p&gt;特別な教材がなくても、身の回りのものがそのまま立体図形の教材になります。&lt;/p&gt;
&lt;ul&gt;
&lt;li&gt;お菓子の箱やティッシュ箱、牛乳パックなどの箱型のもの。&lt;/li&gt;
&lt;li&gt;サイコロや積み木。&lt;/li&gt;
&lt;li&gt;折り紙で作った立方体や三角すい。&lt;/li&gt;
&lt;/ul&gt;
&lt;p&gt;これらを使いながら、&lt;/p&gt;
&lt;ul&gt;
&lt;li&gt;「この箱の上の面と向かい合っている面はどこか。」&lt;/li&gt;
&lt;li&gt;「この辺と平行な辺はどれか。」&lt;/li&gt;
&lt;li&gt;「展開図にしたら、この面はどこに来そうか。」&lt;/li&gt;
&lt;/ul&gt;
&lt;p&gt;といった声かけをするだけでも、面や辺や頂点を意識するきっかけになります。&lt;br /&gt;
点数を上げることを目的とするのではなく、立体を実感する経験を増やしていく感覚が大切です。&lt;/p&gt;
&lt;h3 class="h5 mt-3"&gt;図を見る前にどんな形になりそうかを言葉で予想させる&lt;/h3&gt;
&lt;p&gt;立体図形の問題集を解くとき、ご家庭ではつい「ちゃんと図を見なさい」と注意したくなりがちです。&lt;br /&gt;
そこに一言、「図を見る前にどんな形になりそうか話してみて」と添えていただくと、思考の質が変わります。&lt;/p&gt;
&lt;ul&gt;
&lt;li&gt;切断の問題なら「断面は三角形になりそうか、四角形になりそうか。」&lt;/li&gt;
&lt;li&gt;展開図なら「この面の隣にはどの面が来そうか。」&lt;/li&gt;
&lt;/ul&gt;
&lt;p&gt;図を見ながらでも構いませんので、一度自分の言葉で予想を口にする習慣をつけることで、&lt;br /&gt;
オンライン指導で学んだイメージの引き出しが家庭学習の場面でも活用されやすくなります。&lt;/p&gt;
&lt;h3 class="h5 mt-3"&gt;できたかどうかより何が見えるようになったかを認める&lt;/h3&gt;
&lt;p&gt;立体図形は、努力がすぐ点数に直結しにくい単元です。&lt;br /&gt;
保護者の方には、点数だけでなく「見えるようになってきた部分」に注目していただくことをおすすめします。&lt;/p&gt;
&lt;ul&gt;
&lt;li&gt;面の名前を自分から言えるようになってきたこと。&lt;/li&gt;
&lt;li&gt;切る前に通る点を全てチェックしようとしていること。&lt;/li&gt;
&lt;li&gt;展開図の向きを自分なりに考えようとしていること。&lt;/li&gt;
&lt;/ul&gt;
&lt;p&gt;こうした変化を具体的な言葉で認めることで、「立体図形はずっと苦手」という自己イメージが、&lt;br /&gt;
「少しずつ見えるようになってきた」という前向きな感覚へと変わっていきます。&lt;/p&gt;
&lt;p&gt;&lt;!-- H2：教室・指導者の選び方 --&gt;&lt;/p&gt;
&lt;h2 class="h4 mt-5 mb-3 border-start border-4 border-secondary ps-2"&gt;立体図形に強いオンライン算数 個別指導の教室や指導者の選び方&lt;/h2&gt;
&lt;p&gt;最後に、立体図形の弱点克服に適したオンライン算数個別指導の教室や指導者を選ぶ際のポイントを整理します。&lt;br /&gt;
中学受験を見据えるご家庭ほど、事前に確認しておきたい項目です。&lt;/p&gt;
&lt;h3 class="h5 mt-3"&gt;立体図形の指導実績と具体的な事例があるか&lt;/h3&gt;
&lt;p&gt;体験授業や面談の際には、次のような点を質問してみると良いでしょう。&lt;/p&gt;
&lt;ul&gt;
&lt;li&gt;立方体の切断や回転体、展開図など立体図形の指導経験が豊富か。&lt;/li&gt;
&lt;li&gt;立体図形を苦手とする子どもがどのように変化したか具体的な事例を話せるか。&lt;/li&gt;
&lt;li&gt;説明に使っている教材やツールが、動きや色分けなどオンラインの利点を生かしたものになっているか。&lt;/li&gt;
&lt;/ul&gt;
&lt;h3 class="h5 mt-3"&gt;三次元表示やホワイトボードや手元カメラを活用しているか&lt;/h3&gt;
&lt;p&gt;オンラインならではの強みを活用しているかどうかは、大きな判断材料です。&lt;/p&gt;
&lt;ul&gt;
&lt;li&gt;立体モデルを回転させたり、展開したりするツールを授業に取り入れているか。&lt;/li&gt;
&lt;li&gt;ホワイトボードアプリで辺や面を色分けしながら解説してくれるか。&lt;/li&gt;
&lt;li&gt;手元カメラでノートを映し、図の描き方まで見てくれるか。&lt;/li&gt;
&lt;/ul&gt;
&lt;p&gt;こうした点が整っている教室は、「オンラインでも授業ができる」というレベルではなく、&lt;br /&gt;
「オンラインだからこそできる算数指導」を意識している教室だと言えます。&lt;/p&gt;
&lt;h3 class="h5 mt-3"&gt;宿題の組み方とフィードバックが立体図形の定着に向いているか&lt;/h3&gt;
&lt;p&gt;立体図形の力を定着させるためには、授業と授業の間の時間をどう使うかも重要です。&lt;/p&gt;
&lt;ul&gt;
&lt;li&gt;同じ立体で切り方だけを変えた問題をセットで出してくれるか。&lt;/li&gt;
&lt;li&gt;見取り図と展開図と断面図を関連づけて復習できるような宿題になっているか。&lt;/li&gt;
&lt;li&gt;授業後に「どのタイプの問題でつまずいていたか」を簡潔にフィードバックしてくれるか。&lt;/li&gt;
&lt;/ul&gt;
&lt;p&gt;教室全体の方針やオンライン算数コースの詳細については、&lt;br /&gt;
&lt;a href="/kobetsu_online/"&gt;オンライン算数 個別指導コース&lt;/a&gt;&lt;br /&gt;
のような案内ページにまとまっていることが多いので、比較検討の前に一度確認しておくと安心です。&lt;/p&gt;
&lt;p&gt;&lt;!-- まとめ --&gt;&lt;/p&gt;
&lt;div class="card mt-5 mb-4 border-0 shadow-sm"&gt;
&lt;div class="card-body"&gt;
&lt;h2 class="h5 mb-3"&gt;まとめ　立体図形はオンラインの見せ方と個別指導で得意分野に変えられる&lt;/h2&gt;
&lt;p&gt;立体図形は、中学受験算数の中でも空間認知の負荷が高く、苦手意識が出やすい単元です。&lt;br /&gt;
しかし実物と画面上の立体を組み合わせて「見える」経験を積み、図の描き方と線の引き方の基本を固め、&lt;br /&gt;
パターン別の演習で理解を深めていけば、確実に得点源へと育てることができます。&lt;/p&gt;
&lt;p class="mb-0"&gt;オンライン算数の個別指導なら、立体の回転や展開や切断を自在に見せつつ、&lt;br /&gt;
手元映像でノートの描き方まで丁寧にチェックすることが可能です。&lt;br /&gt;
立体図形の弱点が気になり始めた段階で、&lt;br /&gt;
&lt;a href="https://natsui-sansu-juku.com/column/hub-zukei-hayasa/"&gt;全体像はこちら&lt;/a&gt;&lt;br /&gt;
も確認しながら、お子さまに合うサポートの形を検討してみてください。&lt;/p&gt;
&lt;/div&gt;
&lt;/div&gt;
&lt;/div&gt;
&lt;p&gt;&lt;!-- [ /.socialSet ] --&gt;&lt;/p&gt;
&lt;section id="veu_cta-31443" class="veu_cta"&gt;&lt;/section&gt;
&lt;p&gt;&amp;nbsp;&lt;/p&gt;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sansu-kobetsu-rittaizukei%2F&amp;amp;t=%E7%AB%8B%E4%BD%93%E5%9B%B3%E5%BD%A2%E3%82%92%E8%8B%A6%E6%89%8B%E3%81%AB%E3%81%99%E3%82%8B%E5%AD%90%E3%81%AE%E3%81%9F%E3%82%81%E3%81%AE%E3%82%AA%E3%83%B3%E3%83%A9%E3%82%A4%E3%83%B3%E7%AE%97%E6%95%B0%E6%B4%BB%E7%94%A8%E6%B3%95%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sansu-kobetsu-rittaizukei%2F&amp;amp;text=%E7%AB%8B%E4%BD%93%E5%9B%B3%E5%BD%A2%E3%82%92%E8%8B%A6%E6%89%8B%E3%81%AB%E3%81%99%E3%82%8B%E5%AD%90%E3%81%AE%E3%81%9F%E3%82%81%E3%81%AE%E3%82%AA%E3%83%B3%E3%83%A9%E3%82%A4%E3%83%B3%E7%AE%97%E6%95%B0%E6%B4%BB%E7%94%A8%E6%B3%95%20%7C%20%E4%B8%AD%E5%AD%A6%E5%8F%97%E9%A8%93%E5%B0%82%E9%96%80%E3%80%80%E5%A4%8F%E4%BA%95%E7%AE%97%E6%95%B0%E5%A1%BE" target="_blank" &gt;&lt;span class="vk_icon_w_r_sns_x_twitter icon_sns"&gt;&lt;/span&gt;&lt;span class="sns_txt"&gt;X&lt;/span&gt;&lt;/a&gt;&lt;/li&gt;&lt;li class="sb_bluesky sb_icon"&gt;&lt;a class="sb_icon_inner" href="https://bsky.app/intent/compose?text=%E7%AB%8B%E4%BD%93%E5%9B%B3%E5%BD%A2%E3%82%92%E8%8B%A6%E6%89%8B%E3%81%AB%E3%81%99%E3%82%8B%E5%AD%90%E3%81%AE%E3%81%9F%E3%82%81%E3%81%AE%E3%82%AA%E3%83%B3%E3%83%A9%E3%82%A4%E3%83%B3%E7%AE%97%E6%95%B0%E6%B4%BB%E7%94%A8%E6%B3%95%20%7C%20%E4%B8%AD%E5%AD%A6%E5%8F%97%E9%A8%93%E5%B0%82%E9%96%80%E3%80%80%E5%A4%8F%E4%BA%95%E7%AE%97%E6%95%B0%E5%A1%BE%0Ahttps%3A%2F%2Fnatsui-sansu-juku.com%2Fcol_blog%2Fonline-sansu-kobetsu-rittaizukei%2F" target="_blank" &gt;&lt;span class="vk_icon_w_r_sns_bluesky icon_sns"&gt;&lt;/span&gt;&lt;span class="sns_txt"&gt;Bluesky&lt;/span&gt;&lt;/a&gt;&lt;/li&gt;&lt;li class="sb_hatena sb_icon"&gt;&lt;a class="sb_icon_inner" href="//b.hatena.ne.jp/add?mode=confirm&amp;url=https%3A%2F%2Fnatsui-sansu-juku.com%2Fcol_blog%2Fonline-sansu-kobetsu-rittaizukei%2F&amp;amp;title=%E7%AB%8B%E4%BD%93%E5%9B%B3%E5%BD%A2%E3%82%92%E8%8B%A6%E6%89%8B%E3%81%AB%E3%81%99%E3%82%8B%E5%AD%90%E3%81%AE%E3%81%9F%E3%82%81%E3%81%AE%E3%82%AA%E3%83%B3%E3%83%A9%E3%82%A4%E3%83%B3%E7%AE%97%E6%95%B0%E6%B4%BB%E7%94%A8%E6%B3%95%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sb_icon_inner"data-clipboard-text="立体図形を苦手にする子のためのオンライン算数活用法 | 中学受験専門　夏井算数塾 https://natsui-sansu-juku.com/col_blog/online-sansu-kobetsu-rittaizukei/"&gt;&lt;span class="vk_icon_w_r_sns_copy icon_sns"&gt;&lt;i class="fas fa-copy"&gt;&lt;/i&gt;&lt;/span&gt;&lt;span class="sns_txt"&gt;Copy&lt;/span&gt;&lt;/button&gt;&lt;/li&gt;&lt;/ul&gt;&lt;/div&gt;&lt;!-- [ /.socialSet ] --&gt;			
------</t>
  </si>
  <si>
    <t>https://natsui-sansu-juku.com/col_blog/onlineryuukou/</t>
  </si>
  <si>
    <t>以下のページは不自然なワードを使用しています。
これらを適切に自然な言葉に置き換えて下さい。
なお、本文の装飾や構造は絶対に変えないでください。
【対象ページURL】
https://natsui-sansu-juku.com/col_blog/onlineryuukou/
【検出された不自然ワード】
- 型
- 整え
【本文】
------
&lt;div class="container my-4"&gt;
&lt;p&gt;&lt;!-- Hero / 導入部分 --&gt;&lt;/p&gt;
&lt;div class="card shadow-sm mb-4 border-0" style="background: linear-gradient(135deg, #0d47a1, #1976d2); color: #fff;"&gt;
&lt;div class="card-body p-4"&gt;
&lt;div class="d-flex flex-wrap justify-content-between align-items-center mb-2"&gt;&lt;span class="badge bg-warning text-dark mb-2" style="font-size: 0.8rem;"&gt;中学受験／オンライン個別指導&lt;/span&gt;&lt;br /&gt;
&lt;span class="badge bg-light text-dark mb-2" style="font-size: 0.75rem;"&gt;自宅学習を充実させたいご家庭へ&lt;/span&gt;&lt;/div&gt;
&lt;h1 class="card-title mb-3" style="font-size: 1.9rem; line-height: 1.5;"&gt;中学受験はオンライン個別指導が新定番に？──自宅で進める受験準備という選択肢&lt;/h1&gt;
&lt;p class="card-text mb-2" style="font-size: 0.98rem;"&gt;これからオンライン学習が普及していくことは、すでに周知の事実です。&lt;br /&gt;
中学受験と聞くとまず「塾通い」を思い浮かべる方が多いと思いますが、&lt;br /&gt;
今は&lt;strong&gt;自宅で受けられるオンライン算数 個別指導&lt;/strong&gt;という選択肢も急速に広がっています。&lt;/p&gt;
&lt;p class="mb-2" style="font-size: 0.9rem;"&gt;本記事では、通塾・家庭教師と比較しながら、&lt;br /&gt;
&lt;strong&gt;中学受験におけるオンライン算数 個別指導のメリットと活用法&lt;/strong&gt;を整理してご紹介します。&lt;/p&gt;
&lt;p class="mb-0" style="font-size: 0.9rem;"&gt;オンライン個別を選ぶ際の判断基準をまとめて確認したい方は、&lt;a class="text-decoration-underline" href="https://natsui-sansu-juku.com/column/hub-online-guide/"&gt;中学受験算数オンライン個別の選び方の全体像はこちら&lt;/a&gt;&lt;/p&gt;
&lt;/div&gt;
&lt;/div&gt;
&lt;p&gt;&lt;!-- 上部 LPページ内リンク案内 --&gt;&lt;/p&gt;
&lt;div class="alert alert-info mb-4" style="font-size: 0.9rem;" role="alert"&gt;中学受験算数をオンラインで伸ばしたい方は、当塾の&lt;br /&gt;
&lt;a class="fw-bold" href="https://natsui-sansu-juku.com/kobetsu_online/"&gt;&lt;br /&gt;
オンライン算数 個別指導&lt;/a&gt;&lt;br /&gt;
のページもあわせてご覧ください。具体的なコースや料金、指導スタイルを詳しく紹介しています。&lt;/div&gt;
&lt;p&gt;&lt;!-- この記事でわかること --&gt;&lt;/p&gt;
&lt;div class="card shadow-sm mb-4 border-0"&gt;
&lt;div class="card-body p-3 p-md-4"&gt;
&lt;h2 class="h5 mb-3"&gt;この記事でわかること&lt;/h2&gt;
&lt;ul class="mb-0"&gt;
&lt;li&gt;中学受験でオンライン個別指導が広がっている背景&lt;/li&gt;
&lt;li&gt;通塾・家庭教師と比べた、オンラインならではの強み&lt;/li&gt;
&lt;li&gt;「オンラインでも本当に学力は伸びるのか？」という不安への答え&lt;/li&gt;
&lt;li&gt;オンライン算数 個別指導の実例（偏差値推移）と習慣化の仕組み&lt;/li&gt;
&lt;li&gt;中学受験算数オンラインを上手に活用するための具体的なポイント&lt;/li&gt;
&lt;/ul&gt;
&lt;/div&gt;
&lt;/div&gt;
&lt;p&gt;&lt;!-- 背景・オンライン学習が広がる理由 --&gt;&lt;/p&gt;
&lt;div class="card shadow-sm mb-4 border-0"&gt;
&lt;div class="card-body p-3 p-md-4"&gt;
&lt;h2 class="h4 mb-3"&gt;中学受験でオンライン個別指導が広がる背景&lt;/h2&gt;
&lt;p&gt;オンライン学習が当たり前の選択肢になりつつある今、&lt;br /&gt;
&lt;strong&gt;「中学受験＝塾通い」&lt;/strong&gt;という従来のイメージは少しずつ変わり始めています。&lt;br /&gt;
特に次のようなご家庭では、オンライン個別指導へのニーズが高まっています。&lt;/p&gt;
&lt;ul&gt;
&lt;li&gt;共働きで&lt;strong&gt;送迎の負担を減らしたい&lt;/strong&gt;ご家庭&lt;/li&gt;
&lt;li&gt;近くに希望する塾がなく、&lt;strong&gt;通塾に時間・費用がかかる&lt;/strong&gt;ご家庭&lt;/li&gt;
&lt;li&gt;対面の緊張感が苦手で、&lt;strong&gt;自宅のほうが落ち着いて勉強できる&lt;/strong&gt;お子さん&lt;/li&gt;
&lt;li&gt;「塾や家庭教師は少しハードルが高い」と感じるご家庭&lt;/li&gt;
&lt;/ul&gt;
&lt;p&gt;オンライン個別指導なら、自宅でマンツーマンの授業が受けられます。&lt;br /&gt;
通塾型に比べて&lt;strong&gt;料金を抑えられる場合も多く&lt;/strong&gt;、&lt;br /&gt;
「家庭教師並みの指導を、より気軽に・柔軟に受けられる」点が大きな魅力です。&lt;br /&gt;
特に&lt;strong&gt;中学受験算数オンライン&lt;/strong&gt;をうまく活用できれば、時間と費用の両面でメリットを感じやすくなります。&lt;/p&gt;
&lt;/div&gt;
&lt;/div&gt;
&lt;p&gt;&lt;!-- オンライン個別指導が中学受験と相性の良い理由 --&gt;&lt;/p&gt;
&lt;div class="card shadow-sm mb-4 border-0"&gt;
&lt;div class="card-body p-3 p-md-4"&gt;
&lt;h2 class="h4 mb-3"&gt;オンライン算数 個別指導が中学受験と相性が良い理由&lt;/h2&gt;
&lt;p&gt;「中学受験の勉強はオンラインでは物足りないのでは？」と感じる保護者の方も少なくありません。&lt;br /&gt;
しかし実際には、&lt;strong&gt;中学受験こそオンライン算数 個別指導と非常に相性が良い&lt;/strong&gt;と言えます。&lt;br /&gt;
ここでは、その主な理由を整理してみましょう。&lt;/p&gt;
&lt;h3 class="h5 mt-3 mb-2"&gt;① 自宅完結で、学習効率が上がる&lt;/h3&gt;
&lt;p&gt;中学受験は、時間との戦いでもあります。オンライン個別指導なら、&lt;/p&gt;
&lt;ul&gt;
&lt;li&gt;&lt;strong&gt;通塾時間がゼロ&lt;/strong&gt;になり、移動のロスがなくなる&lt;/li&gt;
&lt;li&gt;授業前後の時間を、そのまま復習や他教科の学習に回せる&lt;/li&gt;
&lt;li&gt;悪天候や体調不良時でも、自宅から無理なく受講できる&lt;/li&gt;
&lt;/ul&gt;
&lt;p class="mb-3"&gt;「塾に行くだけで疲れてしまい、その後の勉強が進まない」というお子さんにとって、&lt;br /&gt;
オンライン算数 個別指導は&lt;strong&gt;学習エネルギーを「移動」ではなく「勉強」に使える&lt;/strong&gt;仕組みになります。&lt;/p&gt;
&lt;h3 class="h5 mt-3 mb-2"&gt;② マンツーマンで弱点をピンポイントに克服できる&lt;/h3&gt;
&lt;p&gt;中学受験のカリキュラムは、どうしてもスピードが速くなりがちです。&lt;br /&gt;
集団塾では、&lt;/p&gt;
&lt;ul&gt;
&lt;li&gt;その場で質問できず、「分からないまま」授業が進んでしまう&lt;/li&gt;
&lt;li&gt;得意科目・苦手科目の差が広がりやすい&lt;/li&gt;
&lt;/ul&gt;
&lt;p&gt;一方、中学受験算数オンラインによる個別指導であれば、&lt;/p&gt;
&lt;ul&gt;
&lt;li&gt;マンツーマンで&lt;strong&gt;分からない部分をその場で質問&lt;/strong&gt;できる&lt;/li&gt;
&lt;li&gt;「苦手単元だけ」「この模試の直しだけ」といったピンポイント指導が可能&lt;/li&gt;
&lt;li&gt;理解度に応じて、進度や問題のレベルを柔軟に調整できる&lt;/li&gt;
&lt;/ul&gt;
&lt;p class="mb-3"&gt;特に算数のように&lt;strong&gt;「考え方の抜け」が点数に直結する科目&lt;/strong&gt;では、&lt;br /&gt;
一人ひとりの弱点に合わせたオンライン算数 個別指導が大きな力を発揮します。&lt;/p&gt;
&lt;h3 class="h5 mt-3 mb-2"&gt;③ 家庭教師と同レベルの指導を、より気軽に受けられる&lt;/h3&gt;
&lt;p&gt;「家庭教師に来てもらうのと同じ指導が受けられるのか？」と不安に思われる方もいるかもしれません。&lt;br /&gt;
しかし、オンラインでも工夫次第で&lt;strong&gt;対面と変わらない質の授業&lt;/strong&gt;が可能です。&lt;/p&gt;
&lt;ul&gt;
&lt;li&gt;画面共有やデジタルホワイトボードを使い、板書を見やすく表示&lt;/li&gt;
&lt;li&gt;手元のノートをカメラで映し、途中式や考え方を確認してもらえる&lt;/li&gt;
&lt;li&gt;チャット機能で、途中の式や答えを送って添削してもらえる&lt;/li&gt;
&lt;/ul&gt;
&lt;p&gt;これらの機能を組み合わせることで、オンラインでも家庭教師に近い「双方向の授業」が実現します。&lt;br /&gt;
場合によっては、資料共有や録画の活用など、&lt;strong&gt;対面以上に復習しやすい環境&lt;/strong&gt;を整えることもできます。&lt;/p&gt;
&lt;h3 class="h5 mt-3 mb-2"&gt;④ 自宅だからこそ、落ち着いて学習に集中できる&lt;/h3&gt;
&lt;p&gt;教室に行くと緊張してしまうお子さんにとって、自宅は&lt;strong&gt;安心して学べる場所&lt;/strong&gt;です。&lt;/p&gt;
&lt;ul&gt;
&lt;li&gt;知らない子が周りにいないので、人目を気にせず発言しやすい&lt;/li&gt;
&lt;li&gt;リラックスした環境で、先生との対話に集中できる&lt;/li&gt;
&lt;li&gt;「分からないと言いづらい」雰囲気が少なく、質問までのハードルが下がる&lt;/li&gt;
&lt;/ul&gt;
&lt;p class="mb-0"&gt;オンライン算数 個別指導は、こうした&lt;strong&gt;心理的なハードルを下げる効果&lt;/strong&gt;もあり、&lt;br /&gt;
結果的に理解のスピードや定着度合いが高まりやすくなります。&lt;/p&gt;
&lt;/div&gt;
&lt;/div&gt;
&lt;p&gt;&lt;!-- 実例・具体ケースと習慣化の仕組み --&gt;&lt;/p&gt;
&lt;div class="card shadow-sm mb-4 border-0"&gt;
&lt;div class="card-body p-3 p-md-4"&gt;
&lt;h2 class="h4 mb-3"&gt;オンライン算数 個別指導の実例と「習慣化」の仕組み&lt;/h2&gt;
&lt;p&gt;「本当にオンラインで成績が伸びるのか？」という不安を和らげるために、&lt;br /&gt;
ここでは&lt;strong&gt;偏差値の推移&lt;/strong&gt;や&lt;strong&gt;習慣化の工夫&lt;/strong&gt;をイメージしやすいように整理してみます&lt;br /&gt;
（実際の事例をもとに再構成したイメージです）。&lt;/p&gt;
&lt;h3 class="h5 mt-3 mb-2"&gt;ケース１：小５秋からの２か月で算数偏差値が40台前半 → 50台後半へ&lt;/h3&gt;
&lt;p&gt;小５の秋時点で、模試の算数偏差値が&lt;strong&gt;42〜44&lt;/strong&gt;前後で推移していたお子さんの場合、&lt;br /&gt;
通塾の集団授業だけでは「割合」「速さ」に苦手意識を抱えたままになっていました。&lt;/p&gt;
&lt;ul&gt;
&lt;li&gt;週１回・60分の中学受験算数オンライン個別指導をスタート&lt;/li&gt;
&lt;li&gt;２か月間、単元を「割合」と「速さ」に絞ったカリキュラムを設定&lt;/li&gt;
&lt;li&gt;宿題は「１日15分×週３日」に決め、&lt;strong&gt;無理なく続けられる分量&lt;/strong&gt;に調整&lt;/li&gt;
&lt;/ul&gt;
&lt;p&gt;その結果、２か月後の模試では&lt;strong&gt;算数偏差値が58&lt;/strong&gt;まで上昇。&lt;br /&gt;
正答率が上がっただけでなく、本人の中に「算数でも戦える」という手応えが生まれ、&lt;br /&gt;
その後の応用問題へのチャレンジにも前向きになりました。&lt;/p&gt;
&lt;h3 class="h5 mt-3 mb-2"&gt;ケース２：通塾＋オンライン算数 個別指導で算数偏差値45 → 52へ&lt;/h3&gt;
&lt;p&gt;小６の春、大手塾に通いながら算数だけ成績が伸び悩んでいたお子さんのケースです。&lt;br /&gt;
国語・理科・社会は偏差値55前後でしたが、算数だけ&lt;strong&gt;偏差値45前後&lt;/strong&gt;で足を引っ張っていました。&lt;/p&gt;
&lt;ul&gt;
&lt;li&gt;通塾は継続しつつ、週１回のオンライン算数 個別指導を追加&lt;/li&gt;
&lt;li&gt;塾のテキスト・テストをもとに、&lt;strong&gt;理解があいまいな問題だけを抽出&lt;/strong&gt;して対策&lt;/li&gt;
&lt;li&gt;毎回の授業の前半は「宿題・テストの直し」、後半は「同タイプの練習」に決める&lt;/li&gt;
&lt;/ul&gt;
&lt;p&gt;夏前には算数偏差値が&lt;strong&gt;45 → 52&lt;/strong&gt;へとアップ。&lt;br /&gt;
志望校判定もワンランク上がり、通塾の学習がオンラインでしっかり補強される形になりました。&lt;/p&gt;
&lt;h3 class="h5 mt-3 mb-2"&gt;習慣化の仕組み：中学受験算数オンラインを「生活の一部」にする&lt;/h3&gt;
&lt;p&gt;オンライン個別指導は、単発で受けるだけでは効果が出にくくなります。&lt;br /&gt;
中学受験算数オンラインを&lt;strong&gt;「生活のリズムの中に組み込む」&lt;/strong&gt;ためには、次のような仕組みづくりが有効です。&lt;/p&gt;
&lt;ul&gt;
&lt;li&gt;曜日・時間を決め、「この時間はオンライン算数 個別指導」としてしまう&lt;/li&gt;
&lt;li&gt;授業の最後に「次回までにやること」を３つ以内に絞って共有する&lt;/li&gt;
&lt;li&gt;復習の時間を&lt;strong&gt;「授業後15〜20分」&lt;/strong&gt;とセットで確保し、そこまでを１セットと考える&lt;/li&gt;
&lt;li&gt;週ごとに「できるようになったこと」を振り返り、小さな達成感を積み上げる&lt;/li&gt;
&lt;/ul&gt;
&lt;p class="mb-0"&gt;こうした習慣化の工夫を取り入れることで、オンラインでも&lt;br /&gt;
&lt;strong&gt;「やる気任せ」ではなく、自然と勉強が続く仕組み&lt;/strong&gt;を作ることができます。&lt;/p&gt;
&lt;/div&gt;
&lt;/div&gt;
&lt;p&gt;&lt;!-- 通塾・家庭教師・オンライン個別指導の比較（競合との比較） --&gt;&lt;/p&gt;
&lt;div class="card shadow-sm mb-4 border-0"&gt;
&lt;div class="card-body p-3 p-md-4"&gt;
&lt;h2 class="h4 mb-3"&gt;通塾・家庭教師・中学受験算数オンラインの比較&lt;/h2&gt;
&lt;p&gt;ここでは、代表的な３つの学習スタイルを比較してみます。&lt;br /&gt;
それぞれの特徴を把握したうえで、&lt;strong&gt;ご家庭に合った組み合わせ&lt;/strong&gt;を考えてみてください。&lt;/p&gt;
&lt;div class="table-responsive"&gt;
&lt;table class="table table-bordered align-middle text-center"&gt;
&lt;thead style="background-color: #e3f2fd;"&gt;
&lt;tr&gt;
&lt;th scope="col"&gt;項目&lt;/th&gt;
&lt;th scope="col"&gt;通塾（集団塾）&lt;/th&gt;
&lt;th scope="col"&gt;家庭教師&lt;/th&gt;
&lt;th scope="col"&gt;中学受験算数オンライン（オンライン個別指導）&lt;/th&gt;
&lt;/tr&gt;
&lt;/thead&gt;
&lt;tbody&gt;
&lt;tr&gt;
&lt;th class="text-nowrap" scope="row"&gt;学習スタイル&lt;/th&gt;
&lt;td&gt;一斉授業・板書中心&lt;/td&gt;
&lt;td&gt;自宅での対面マンツーマン&lt;/td&gt;
&lt;td&gt;&lt;strong&gt;自宅からのマンツーマンオンライン&lt;/strong&gt;&lt;/td&gt;
&lt;/tr&gt;
&lt;tr&gt;
&lt;th scope="row"&gt;通いやすさ&lt;/th&gt;
&lt;td&gt;送迎・移動が必要&lt;/td&gt;
&lt;td&gt;送迎不要&lt;/td&gt;
&lt;td&gt;&lt;strong&gt;送迎不要・通塾時間ゼロ&lt;/strong&gt;&lt;/td&gt;
&lt;/tr&gt;
&lt;tr&gt;
&lt;th scope="row"&gt;費用感&lt;/th&gt;
&lt;td&gt;塾によって幅が大きい&lt;/td&gt;
&lt;td&gt;比較的高額になりやすい&lt;/td&gt;
&lt;td&gt;家庭教師よりは&lt;strong&gt;抑えめのことが多い&lt;/strong&gt;&lt;/td&gt;
&lt;/tr&gt;
&lt;tr&gt;
&lt;th scope="row"&gt;質問のしやすさ&lt;/th&gt;
&lt;td&gt;授業後にまとめて質問&lt;/td&gt;
&lt;td&gt;授業中いつでも質問可&lt;/td&gt;
&lt;td&gt;&lt;strong&gt;授業中いつでも質問可&lt;/strong&gt;&lt;/td&gt;
&lt;/tr&gt;
&lt;tr&gt;
&lt;th scope="row"&gt;学習の柔軟さ&lt;/th&gt;
&lt;td&gt;塾のカリキュラム優先&lt;/td&gt;
&lt;td&gt;希望に合わせてカスタム&lt;/td&gt;
&lt;td&gt;カリキュラムも&lt;strong&gt;時間帯も柔軟に調整&lt;/strong&gt;&lt;/td&gt;
&lt;/tr&gt;
&lt;/tbody&gt;
&lt;/table&gt;
&lt;/div&gt;
&lt;p class="mb-0"&gt;このように見てみると、中学受験算数オンラインは&lt;br /&gt;
&lt;strong&gt;「家庭教師の良さ」&lt;/strong&gt;と&lt;strong&gt;「オンラインの手軽さ」&lt;/strong&gt;を両立した学習スタイルと言えます。&lt;br /&gt;
必ずしもすべてをオンラインに切り替える必要はなく、通塾と組み合わせて&lt;br /&gt;
&lt;strong&gt;「弱点補強だけオンライン算数 個別指導」&lt;/strong&gt;といった使い方も有効です。&lt;/p&gt;
&lt;/div&gt;
&lt;/div&gt;
&lt;p&gt;&lt;!-- 中盤 CTAボックス（LP＋トップページCTA） --&gt;&lt;/p&gt;
&lt;div class="card shadow-sm border-0 my-5"&gt;
&lt;div class="card-body p-4 p-md-5" style="background-color: #e3f2fd;"&gt;
&lt;div class="row align-items-center g-3"&gt;
&lt;div class="col-md-8"&gt;
&lt;h2 class="h5 fw-bold mb-3"&gt;「塾だけで大丈夫かな…」と不安な方へ──オンライン算数 個別指導も選択肢に&lt;/h2&gt;
&lt;p class="mb-2"&gt;「通塾は続けたいけれど、算数だけが不安」「自宅でもう一段階、力を伸ばしたい」──&lt;br /&gt;
そんなご家庭には、&lt;strong&gt;中学受験算数オンラインによるオンライン算数 個別指導&lt;/strong&gt;の併用がおすすめです。&lt;/p&gt;
&lt;ul class="mb-0 small"&gt;
&lt;li&gt;通塾を続けながら、弱点単元だけオンラインでピンポイント補強&lt;/li&gt;
&lt;li&gt;自宅完結だから、共働き家庭でも無理なく継続しやすい&lt;/li&gt;
&lt;li&gt;お子さんの性格・学習状況に合わせて、受講スタイルを柔軟に調整&lt;/li&gt;
&lt;/ul&gt;
&lt;/div&gt;
&lt;div class="col-md-4 text-center text-md-end"&gt;
&lt;div class="d-grid gap-2"&gt;&lt;a class="btn btn-primary btn-lg w-100" href="https://natsui-sansu-juku.com/kobetsu_online/"&gt;&lt;br /&gt;
オンライン算数 個別指導の詳細を見る&lt;br /&gt;
&lt;/a&gt;&lt;/div&gt;
&lt;/div&gt;
&lt;/div&gt;
&lt;/div&gt;
&lt;/div&gt;
&lt;p&gt;&lt;!-- オンライン個別指導を活用するポイント --&gt;&lt;/p&gt;
&lt;div class="card shadow-sm mb-4 border-0"&gt;
&lt;div class="card-body p-3 p-md-4"&gt;
&lt;h2 class="h4 mb-3"&gt;中学受験算数オンラインを活用するうえで意識したいポイント&lt;/h2&gt;
&lt;p&gt;オンライン個別指導の良さを最大限に引き出すためには、&lt;br /&gt;
次のようなポイントを押さえておくと安心です。&lt;/p&gt;
&lt;ul&gt;
&lt;li&gt;&lt;strong&gt;「オンラインで何を補いたいか」を決めておく&lt;/strong&gt;&lt;br /&gt;
算数の弱点克服なのか、過去問対策なのか、もしくは全体的な底上げなのか。&lt;br /&gt;
目的をはっきりさせておくと、授業内容のミスマッチを防げます。&lt;/li&gt;
&lt;li class="mt-2"&gt;&lt;strong&gt;受講スケジュールを決めて、習慣化を意識する&lt;/strong&gt;&lt;br /&gt;
毎週同じ曜日・時間に受講することで、中学受験算数オンラインも&lt;br /&gt;
&lt;strong&gt;「生活の一部」&lt;/strong&gt;として定着しやすくなります。&lt;/li&gt;
&lt;li class="mt-2"&gt;&lt;strong&gt;授業後の復習時間もセットで確保する&lt;/strong&gt;&lt;br /&gt;
オンライン授業は復習と組み合わせることで効果が高まります。&lt;br /&gt;
「授業＋15〜20分の復習」をセットでスケジュールに入れておきましょう。&lt;/li&gt;
&lt;li class="mt-2"&gt;&lt;strong&gt;通信環境・端末を事前にチェックしておく&lt;/strong&gt;&lt;br /&gt;
安定した回線と、カメラ・マイク付きの端末を準備しておくことで、&lt;br /&gt;
授業中のストレスを減らし、指導の質を最大限に引き出せます。&lt;/li&gt;
&lt;/ul&gt;
&lt;p class="mb-0"&gt;これらを意識することで、オンライン算数 個別指導は&lt;br /&gt;
&lt;strong&gt;「通塾の代わり」以上の価値&lt;/strong&gt;を発揮してくれます。&lt;/p&gt;
&lt;/div&gt;
&lt;/div&gt;
&lt;p&gt;&lt;!-- まとめ（末尾LPページ内リンク） --&gt;&lt;/p&gt;
&lt;div class="card shadow-sm mb-4 border-0"&gt;
&lt;div class="card-body p-3 p-md-4"&gt;
&lt;h2 class="h4 mb-3"&gt;まとめ：中学受験は「オンライン算数 個別指導」という選択肢も視野に&lt;/h2&gt;
&lt;p&gt;中学受験と聞くと、どうしても「塾通い」が第一候補になりがちです。&lt;br /&gt;
しかし、オンライン個別指導が普及している今、&lt;br /&gt;
&lt;strong&gt;自宅で受けられるオンライン算数 個別指導&lt;/strong&gt;という選択肢も十分に検討する価値があります。&lt;/p&gt;
&lt;ul&gt;
&lt;li&gt;通塾時間ゼロで、&lt;strong&gt;時間と体力のロスを減らせる&lt;/strong&gt;&lt;/li&gt;
&lt;li&gt;マンツーマンだから、&lt;strong&gt;弱点をピンポイントで克服しやすい&lt;/strong&gt;&lt;/li&gt;
&lt;li&gt;家庭教師に近い質の授業を、&lt;strong&gt;より気軽に・柔軟に受講できる&lt;/strong&gt;&lt;/li&gt;
&lt;li&gt;自宅だからこそ、&lt;strong&gt;落ち着いた環境でじっくり取り組める&lt;/strong&gt;&lt;/li&gt;
&lt;/ul&gt;
&lt;p&gt;これからの中学受験は、通塾かオンラインかの二択ではなく、&lt;br /&gt;
&lt;strong&gt;「通塾＋中学受験算数オンライン」&lt;/strong&gt;など複数のスタイルを組み合わせる時代になっていくでしょう。&lt;/p&gt;
&lt;p class="mb-2"&gt;オンライン個別を選ぶ際の判断基準や比較の視点をまとめて確認したい方は、&lt;a class="text-decoration-underline" href="https://natsui-sansu-juku.com/column/hub-online-guide/"&gt;中学受験算数オンライン個別の選び方の全体像はこちら&lt;/a&gt;&lt;/p&gt;
&lt;p class="mb-0"&gt;お子さんの性格やご家庭の状況に合わせて、&lt;br /&gt;
&lt;a class="fw-bold" href="https://natsui-sansu-juku.com/kobetsu_online/"&gt;&lt;br /&gt;
オンライン算数 個別指導&lt;/a&gt;を上手に取り入れながら、中学受験に向けた学習環境を準備していきましょう。&lt;/p&gt;
&lt;/div&gt;
&lt;/div&gt;
&lt;p&gt;&lt;!-- 関連コラム --&gt;&lt;/p&gt;
&lt;div class="card shadow-sm mb-4 border-0"&gt;
&lt;div class="card-body p-3 p-md-4"&gt;
&lt;h3 class="h5 mb-3"&gt;関連コラムはこちら&lt;/h3&gt;
&lt;blockquote class="mb-0"&gt;&lt;p&gt;&lt;a href="https://natsui-sansu-juku.com/column/onlinekobetsu3/" target="_blank" rel="noopener noreferrer"&gt;&lt;br /&gt;
中学受験算数の成績を「オンライン個別指導」で伸ばすことができる３つの理由&lt;br /&gt;
&lt;/a&gt;&lt;/p&gt;&lt;/blockquote&gt;
&lt;/div&gt;
&lt;/div&gt;
&lt;p&gt;&lt;!-- ★ 最後のトップページCTA（専用カード） --&gt;&lt;/p&gt;
&lt;div class="card shadow-sm border-0 mb-4"&gt;
&lt;div class="card-body p-4 p-md-5 text-center" style="background-color: #fafafa;"&gt;
&lt;h2 class="h5 fw-bold mb-3"&gt;夏井算数塾の全体像を知りたい方へ&lt;/h2&gt;
&lt;p class="mb-3" style="font-size: 0.95rem;"&gt;各種コースの概要やオンライン算数 個別指導・中学受験算数オンラインの位置づけは、&lt;br /&gt;
夏井算数塾トップページでまとめてご覧いただけます。&lt;/p&gt;
&lt;div class="d-grid d-sm-inline-flex gap-2 justify-content-center"&gt;&lt;a class="btn btn-secondary btn-lg" href="https://natsui-sansu-juku.com/"&gt;&lt;br /&gt;
夏井算数塾トップページを見る&lt;br /&gt;
&lt;/a&gt;&lt;/div&gt;
&lt;/div&gt;
&lt;/div&gt;
&lt;p&gt;&lt;!-- 構造化データ（Article） --&gt;&lt;br /&gt;
&lt;script type="application/ld+json"&gt;
    {
      "@context": "https://schema.org",
      "@type": "Article",
      "headline": "中学受験はオンライン個別指導が新定番に？──自宅で進める受験準備という選択肢",
      "description": "中学受験でオンライン算数 個別指導・中学受験算数オンラインを活用するメリットや、通塾・家庭教師との比較、偏差値推移のイメージケース、習慣化の仕組みまでをまとめたガイドです。自宅で中学受験対策を進めたいご家庭向けに、オンライン個別指導の活かし方を具体的に解説します。",
      "author": {
        "@type": "Organization",
        "name": "夏井算数塾"
      },
      "publisher": {
        "@type": "Organization",
        "name": "夏井算数塾"
      }
    }
  &lt;/script&gt;&lt;/p&gt;
&lt;p&gt;&lt;!-- 構造化データ（FAQ） --&gt;&lt;/p&gt;
&lt;/div&gt;
&lt;div class="veu_socialSet veu_socialSet-auto veu_socialSet-position-after veu_contentAddSection"&gt;&lt;/div&gt;
&lt;p&gt;&amp;nbsp;&lt;/p&gt;
&lt;div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ryuukou%2F&amp;amp;t=%E4%B8%AD%E5%AD%A6%E5%8F%97%E9%A8%93%E3%81%AF%E3%82%AA%E3%83%B3%E3%83%A9%E3%82%A4%E3%83%B3%E7%AE%97%E6%95%B0%20%E5%80%8B%E5%88%A5%E6%8C%87%E5%B0%8E%E3%81%8C%E6%96%B0%E5%AE%9A%E7%95%AA%EF%BC%9F%E2%94%80%E2%94%80%E9%80%9A%E5%A1%BE%E3%81%A8%E3%81%A9%E3%81%86%E9%81%95%E3%81%86%E3%81%8B%E3%83%BB%E8%87%AA%E5%AE%85%E3%81%A7%E4%BC%B8%E3%81%B0%E3%81%99%E7%AE%97%E6%95%B0%E5%AF%BE%E7%AD%96%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ryuukou%2F&amp;amp;text=%E4%B8%AD%E5%AD%A6%E5%8F%97%E9%A8%93%E3%81%AF%E3%82%AA%E3%83%B3%E3%83%A9%E3%82%A4%E3%83%B3%E7%AE%97%E6%95%B0%20%E5%80%8B%E5%88%A5%E6%8C%87%E5%B0%8E%E3%81%8C%E6%96%B0%E5%AE%9A%E7%95%AA%EF%BC%9F%E2%94%80%E2%94%80%E9%80%9A%E5%A1%BE%E3%81%A8%E3%81%A9%E3%81%86%E9%81%95%E3%81%86%E3%81%8B%E3%83%BB%E8%87%AA%E5%AE%85%E3%81%A7%E4%BC%B8%E3%81%B0%E3%81%99%E7%AE%97%E6%95%B0%E5%AF%BE%E7%AD%96%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3%81%AF%E3%82%AA%E3%83%B3%E3%83%A9%E3%82%A4%E3%83%B3%E7%AE%97%E6%95%B0%20%E5%80%8B%E5%88%A5%E6%8C%87%E5%B0%8E%E3%81%8C%E6%96%B0%E5%AE%9A%E7%95%AA%EF%BC%9F%E2%94%80%E2%94%80%E9%80%9A%E5%A1%BE%E3%81%A8%E3%81%A9%E3%81%86%E9%81%95%E3%81%86%E3%81%8B%E3%83%BB%E8%87%AA%E5%AE%85%E3%81%A7%E4%BC%B8%E3%81%B0%E3%81%99%E7%AE%97%E6%95%B0%E5%AF%BE%E7%AD%96%20%7C%20%E4%B8%AD%E5%AD%A6%E5%8F%97%E9%A8%93%E5%B0%82%E9%96%80%E3%80%80%E5%A4%8F%E4%BA%95%E7%AE%97%E6%95%B0%E5%A1%BE%0Ahttps%3A%2F%2Fnatsui-sansu-juku.com%2Fcol_blog%2Fonlineryuukou%2F" target="_blank" &gt;&lt;span class="vk_icon_w_r_sns_bluesky icon_sns"&gt;&lt;/span&gt;&lt;span class="sns_txt"&gt;Bluesky&lt;/span&gt;&lt;/a&gt;&lt;/li&gt;&lt;li class="sb_hatena sb_icon"&gt;&lt;a class="sb_icon_inner" href="//b.hatena.ne.jp/add?mode=confirm&amp;url=https%3A%2F%2Fnatsui-sansu-juku.com%2Fcol_blog%2Fonlineryuukou%2F&amp;amp;title=%E4%B8%AD%E5%AD%A6%E5%8F%97%E9%A8%93%E3%81%AF%E3%82%AA%E3%83%B3%E3%83%A9%E3%82%A4%E3%83%B3%E7%AE%97%E6%95%B0%20%E5%80%8B%E5%88%A5%E6%8C%87%E5%B0%8E%E3%81%8C%E6%96%B0%E5%AE%9A%E7%95%AA%EF%BC%9F%E2%94%80%E2%94%80%E9%80%9A%E5%A1%BE%E3%81%A8%E3%81%A9%E3%81%86%E9%81%95%E3%81%86%E3%81%8B%E3%83%BB%E8%87%AA%E5%AE%85%E3%81%A7%E4%BC%B8%E3%81%B0%E3%81%99%E7%AE%97%E6%95%B0%E5%AF%BE%E7%AD%96%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sb_icon_inner"data-clipboard-text="中学受験はオンライン算数 個別指導が新定番？──通塾とどう違うか・自宅で伸ばす算数対策 | 中学受験専門　夏井算数塾 https://natsui-sansu-juku.com/col_blog/onlineryuukou/"&gt;&lt;span class="vk_icon_w_r_sns_copy icon_sns"&gt;&lt;i class="fas fa-copy"&gt;&lt;/i&gt;&lt;/span&gt;&lt;span class="sns_txt"&gt;Copy&lt;/span&gt;&lt;/button&gt;&lt;/li&gt;&lt;/ul&gt;&lt;/div&gt;&lt;!-- [ /.socialSet ] --&gt;			
------</t>
  </si>
  <si>
    <t>https://natsui-sansu-juku.com/column/510-02/</t>
  </si>
  <si>
    <t>以下のページは不自然なワードを使用しています。
これらを適切に自然な言葉に置き換えて下さい。
なお、本文の装飾や構造は絶対に変えないでください。
【対象ページURL】
https://natsui-sansu-juku.com/column/510-02/
【検出された不自然ワード】
- 型
【本文】
------
&lt;h2&gt;曲線図形が苦手なサピックス5年生へ&lt;/h2&gt;
&lt;p&gt;円やおうぎ形、曲線を含む複合図形は、多くの小学生にとって&lt;strong&gt;「なんとなく苦手」になりやすい単元&lt;/strong&gt;です。&lt;br /&gt;
本ページでは、動画講義とあわせて、&lt;br /&gt;
&lt;strong&gt;円・おうぎ形の基本公式&lt;/strong&gt;から、&lt;strong&gt;複合図形の4つの典型的な求積パターン&lt;/strong&gt;、そして&lt;strong&gt;おうぎ形を描く点の移動問題&lt;/strong&gt;までを整理しました。&lt;br /&gt;
サピックスに通う小学5年生で、算数に不安があるお子さまが、授業に入る前に「ここだけは押さえておきたい！」というポイントをコンパクトにまとめています。&lt;br /&gt;
サピックス小5算数の「15分まとめ」全体の一覧は、&lt;a href="https://natsui-sansu-juku.com/column/sapix-15/"&gt;全体像はこちら&lt;/a&gt;から確認できます。&lt;/p&gt;
&lt;h2&gt;動画講義：曲線図形の面積のポイント&lt;/h2&gt;
&lt;p&gt;&lt;iframe title="510-02　平面図形(2)【サピックスの算数を15分で授業してみた】" src="https://www.youtube.com/embed/ixJ97LvE2FI?feature=oembed" width="750" height="422" frameborder="0" allowfullscreen="allowfullscreen"&gt;&lt;/iframe&gt;&lt;/p&gt;
&lt;blockquote&gt;&lt;p&gt;この動画は、サピックスに通塾している小学５年生で、算数が苦手な生徒さん向けに&lt;strong&gt;「授業に入る前に見ておいてほしいポイント」&lt;/strong&gt;をまとめた内容です。&lt;br /&gt;
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※本動画は、サピックスで使用されているテキストそのものの解説ではありません。あらかじめご了承ください。&lt;/p&gt;&lt;/blockquote&gt;
&lt;h2&gt;１．曲線図形の求積の基本&lt;/h2&gt;
&lt;p&gt;曲線図形の多くは、&lt;strong&gt;円やおうぎ形&lt;/strong&gt;をもとに考えます。まずは公式と用語をしっかり整理しましょう。&lt;/p&gt;
&lt;h3&gt;円周の求め方&lt;/h3&gt;
&lt;p&gt;円周とは、円のまわり一周の長さのことです。&lt;br /&gt;
&lt;strong&gt;円周の求め方：&lt;/strong&gt;&lt;br /&gt;
&lt;strong&gt;直径 × 円周率&lt;/strong&gt;&lt;/p&gt;
&lt;ul&gt;
&lt;li&gt;直径…円の中心を通り、円を端から端まで結んだ線の長さ&lt;/li&gt;
&lt;li&gt;円周率…円周 ÷ 直径で求められる一定の比&lt;/li&gt;
&lt;/ul&gt;
&lt;h3&gt;円の面積&lt;/h3&gt;
&lt;p&gt;円の面積は、次の公式で求めます。&lt;/p&gt;
&lt;p&gt;&lt;strong&gt;円の面積：&lt;/strong&gt;&lt;br /&gt;
&lt;strong&gt;半径 × 半径 × 円周率&lt;/strong&gt;&lt;br /&gt;
（＝ 半径&lt;sup&gt;2&lt;/sup&gt; × 円周率）&lt;/p&gt;
&lt;h3&gt;円周率のいろいろな表し方&lt;/h3&gt;
&lt;p&gt;円周率といえば&lt;strong&gt;3.14&lt;/strong&gt;を思い浮かべますが、問題によっては次のように指定されることがあります。&lt;/p&gt;
&lt;ul&gt;
&lt;li&gt;3&lt;/li&gt;
&lt;li&gt;3.1&lt;/li&gt;
&lt;li&gt;22/7（７分の22）&lt;/li&gt;
&lt;li&gt;その他、指示された値&lt;/li&gt;
&lt;/ul&gt;
&lt;p&gt;&lt;strong&gt;必ず問題文の指示を確認し、指定された円周率を使うこと&lt;/strong&gt;がとても重要です。&lt;/p&gt;
&lt;h3&gt;おうぎ形の面積&lt;/h3&gt;
&lt;p&gt;おうぎ形とは、円の一部分を切り取ったような図形です。「中心角」が重要なキーワードになります。&lt;/p&gt;
&lt;ul&gt;
&lt;li&gt;&lt;strong&gt;中心角：&lt;/strong&gt;円の中心をはさんで二本の半径で作られる角&lt;/li&gt;
&lt;li&gt;&lt;strong&gt;弧：&lt;/strong&gt;円周の一部分のこと（おうぎ形の外側の曲線）&lt;/li&gt;
&lt;/ul&gt;
&lt;p&gt;おうぎ形の面積は、次の考え方で求めます。&lt;/p&gt;
&lt;p&gt;&lt;strong&gt;おうぎ形の面積：&lt;/strong&gt;&lt;br /&gt;
&lt;strong&gt;円の面積 ×（中心角 ÷ 360°）&lt;/strong&gt;&lt;/p&gt;
&lt;p&gt;つまり、&lt;strong&gt;「360°分の中心角をかける」&lt;/strong&gt;ことで、円全体のうち何分のいくつかを表しているかを計算します。&lt;/p&gt;
&lt;h3&gt;計算を楽にする「3.14のかけ算」暗記&lt;/h3&gt;
&lt;p&gt;曲線図形の求積では、&lt;br /&gt;
&lt;strong&gt;「円周率 × 何か」&lt;/strong&gt;&lt;br /&gt;
という計算が必ず出てきます。とくに3.14を使う場合、×９まで暗記しておくと、計算がグッと楽になります。&lt;/p&gt;
&lt;blockquote&gt;&lt;p&gt;3.14×1＝3.14　　3.14×2＝6.28　　3.14×3＝9.42　　3.14×4＝12.56&lt;br /&gt;
3.14×5＝15.70　 3.14×6＝18.84　 3.14×7＝21.98　 3.14×8＝25.12&lt;br /&gt;
3.14×9＝28.26&lt;/p&gt;&lt;/blockquote&gt;
&lt;p&gt;&lt;strong&gt;暗算で素早く出せるようにしておくと、テスト本番で大きな武器になります。&lt;/strong&gt;&lt;/p&gt;
&lt;h2&gt;２．複合図形の面積：４つの基本パターン&lt;/h2&gt;
&lt;p&gt;曲線を含む複合図形の面積は「ぱっと見が複雑」に見えますが、多くの問題は次の４パターンに当てはまります。&lt;/p&gt;
&lt;ul&gt;
&lt;li&gt;① バラバラにする&lt;/li&gt;
&lt;li&gt;② 全体 − いらない部分&lt;/li&gt;
&lt;li&gt;③ 等積移動&lt;/li&gt;
&lt;li&gt;④ 等積変形&lt;/li&gt;
&lt;/ul&gt;
&lt;p&gt;前回の動画と同様、この４つをしっかり使い分ければ、ほとんどの問題が解けるようになります。&lt;/p&gt;
&lt;h3&gt;① バラバラにする&lt;/h3&gt;
&lt;p&gt;図形を&lt;strong&gt;三角形・長方形・正方形・円・おうぎ形&lt;/strong&gt;など、面積の求め方がわかっている形に分けて考える方法です。&lt;/p&gt;
&lt;ul&gt;
&lt;li&gt;複雑に見えても、線を引くと「見慣れた形」に分けられることが多い&lt;/li&gt;
&lt;li&gt;分けた一つ一つの面積を求めて、最後に合計する&lt;/li&gt;
&lt;/ul&gt;
&lt;h3&gt;② 全体 − いらない部分&lt;/h3&gt;
&lt;p&gt;大きな図形全体の面積から、不要な部分（白い部分など）を引いて求める方法です。&lt;/p&gt;
&lt;ul&gt;
&lt;li&gt;「求めたい部分を直接計算する」のではなく、&lt;strong&gt;「引き算で残った部分」&lt;/strong&gt;としてとらえる&lt;/li&gt;
&lt;li&gt;円の一部がくりぬかれている図形などでよく使う&lt;/li&gt;
&lt;/ul&gt;
&lt;h3&gt;③ 等積移動&lt;/h3&gt;
&lt;p&gt;形をずらしても面積は変わらない、という性質を利用する考え方です。&lt;/p&gt;
&lt;ul&gt;
&lt;li&gt;同じ大きさの三角形や長方形をスライドさせて「見やすい形」に並べ替える&lt;/li&gt;
&lt;li&gt;「高さ」や「底辺」の長さがそろうように移動させると、面積が求めやすくなる&lt;/li&gt;
&lt;/ul&gt;
&lt;h3&gt;④ 等積変形&lt;/h3&gt;
&lt;p&gt;形を変えても面積が変わらないことを使って、&lt;strong&gt;別の形に変えてから&lt;/strong&gt;面積を求める方法です。&lt;/p&gt;
&lt;ul&gt;
&lt;li&gt;曲線をふくむ図形を「長方形」などに変形して考えることもある&lt;/li&gt;
&lt;li&gt;「この形だと公式が使いにくい」と感じたら、等積変形を疑ってみる&lt;/li&gt;
&lt;/ul&gt;
&lt;p&gt;&lt;strong&gt;複合図形＝この４パターンのどれか（または組み合わせ）&lt;/strong&gt;と意識して問題を眺めるだけでも、解き方の見通しが立ちやすくなります。&lt;/p&gt;
&lt;h2&gt;３．おうぎ形を描く点の移動&lt;/h2&gt;
&lt;p&gt;おうぎ形を描く点の移動に関する問題は、&lt;strong&gt;難しそうに見えますが「図で追いかける」ことがコツ&lt;/strong&gt;です。&lt;/p&gt;
&lt;h3&gt;基本の考え方&lt;/h3&gt;
&lt;ul&gt;
&lt;li&gt;半径の長さは一定のまま、点がぐるっと円周上を動いていくイメージ&lt;/li&gt;
&lt;li&gt;動いた角度（中心角）がわかれば、&lt;strong&gt;移動した距離＝弧の長さ&lt;/strong&gt;が求められる&lt;/li&gt;
&lt;li&gt;その点が描く部分は、たいてい&lt;strong&gt;おうぎ形またはその一部&lt;/strong&gt;と考えられる&lt;/li&gt;
&lt;/ul&gt;
&lt;h3&gt;補助線を使って「移動範囲」を図示する&lt;/h3&gt;
&lt;p&gt;おうぎ形を描く点の移動問題では、次のステップで整理するとわかりやすくなります。&lt;/p&gt;
&lt;ol&gt;
&lt;li&gt;問題文の通りに、&lt;strong&gt;点が動く様子を図に描く&lt;/strong&gt;&lt;/li&gt;
&lt;li&gt;円の中心や半径を補助線でしっかり描き、&lt;strong&gt;中心角がどこからどこまでか&lt;/strong&gt;をはっきりさせる&lt;/li&gt;
&lt;li&gt;「点が通った軌跡」がどの部分の弧（またはおうぎ形）なのかを確認する&lt;/li&gt;
&lt;li&gt;弧の長さやおうぎ形の面積を、&lt;strong&gt;円の公式＋（中心角 ÷ 360°）&lt;/strong&gt;で求める&lt;/li&gt;
&lt;/ol&gt;
&lt;p&gt;&lt;strong&gt;「補助線で整理 → おうぎ形として認識 → 中心角で割合をかける」&lt;/strong&gt;という流れを何度も繰り返して慣れていきましょう。&lt;/p&gt;
&lt;h2&gt;４．サピックス5年生向けの活用法&lt;/h2&gt;
&lt;p&gt;本動画・本ページは、次のような目的で作成しています。&lt;/p&gt;
&lt;ul&gt;
&lt;li&gt;サピックス5年生が、&lt;strong&gt;授業に入る前に押さえておきたいポイント&lt;/strong&gt;を事前に確認する&lt;/li&gt;
&lt;li&gt;すでに授業を受けたあとに、&lt;strong&gt;「どこが重要だったのか」を振り返る復習用&lt;/strong&gt;として活用する&lt;/li&gt;
&lt;li&gt;曲線図形に苦手意識があるお子さまが、&lt;strong&gt;公式や典型パターンを整理し直す&lt;/strong&gt;きっかけにする&lt;/li&gt;
&lt;/ul&gt;
&lt;p&gt;とくに算数が苦手な生徒さんは、いきなりテキストの演習に入る前に、&lt;/p&gt;
&lt;ul&gt;
&lt;li&gt;円・おうぎ形の公式&lt;/li&gt;
&lt;li&gt;複合図形の４パターン&lt;/li&gt;
&lt;li&gt;点の移動の「補助線＋おうぎ形」の考え方&lt;/li&gt;
&lt;/ul&gt;
&lt;p&gt;この３点を動画とあわせて確認しておくと、授業内容の理解がスムーズになります。&lt;/p&gt;
&lt;h2&gt;５．当塾でのSapix対策&lt;/h2&gt;
&lt;h3&gt;サピックス算数の特徴と対策方針&lt;/h3&gt;
&lt;p&gt;サピックスの算数は、&lt;strong&gt;「思考力」「読解力」「図形感覚」&lt;/strong&gt;をバランスよく問う問題が多く、&lt;br /&gt;
単に公式を暗記するだけでは対応が難しいのが特徴です。&lt;br /&gt;
当塾では、こうした特徴をふまえたうえで、&lt;/p&gt;
&lt;ul&gt;
&lt;li&gt;単元ごとの&lt;strong&gt;「つまずきやすいポイント」&lt;/strong&gt;を事前に整理&lt;/li&gt;
&lt;li&gt;図や補助線を使った&lt;strong&gt;考え方のプロセス&lt;/strong&gt;をていねいに指導&lt;/li&gt;
&lt;li&gt;サピックスの学習サイクルに合わせた&lt;strong&gt;復習・フォロー&lt;/strong&gt;を行う&lt;/li&gt;
&lt;/ul&gt;
&lt;p&gt;といった形で、サピックスに通塾しているお子さまの学習をサポートしています。&lt;/p&gt;
&lt;h3&gt;詳しいご案内はこちら&lt;/h3&gt;
&lt;p&gt;Sapixの特徴については&lt;strong&gt;&lt;a href="https://natsui-sansu-juku.com/sapix-2/" target="_blank" rel="noopener noreferrer"&gt;コチラ&lt;/a&gt;&lt;/strong&gt;、&lt;br /&gt;
当塾でのSapix対策については&lt;strong&gt;&lt;a href="https://natsui-sansu-juku.com/sapix/" target="_blank" rel="noopener noreferrer"&gt;コチラ&lt;/a&gt;&lt;/strong&gt;をご覧ください。&lt;/p&gt;
&lt;h2&gt;まとめ：曲線図形は「公式＋４パターン＋補助線」で攻略&lt;/h2&gt;
&lt;ul&gt;
&lt;li&gt;曲線図形の基本は、&lt;strong&gt;円周・円の面積・おうぎ形の面積&lt;/strong&gt;を正しく使えるかどうか&lt;/li&gt;
&lt;li&gt;円周率は3.14だけでなく、&lt;strong&gt;3・3.1・22/7&lt;/strong&gt;など指示に従って使い分ける&lt;/li&gt;
&lt;li&gt;複合図形は、&lt;strong&gt;①バラバラにする ②全体−いらない部分 ③等積移動 ④等積変形&lt;/strong&gt;の４パターンで考える&lt;/li&gt;
&lt;li&gt;おうぎ形を描く点の移動は、&lt;strong&gt;補助線で移動範囲を図示し、「おうぎ形＋中心角」で整理&lt;/strong&gt;するのがコツ&lt;/li&gt;
&lt;li&gt;サピックス5年生で算数が苦手なお子さまは、授業の前後で本動画と本ページを活用し、&lt;strong&gt;「公式の暗記」ではなく「考え方の流れ」&lt;/strong&gt;を身につけていきましょう。&lt;/li&gt;
&lt;/ul&gt;
&lt;p&gt;曲線図形は、一度しくみが分かると&lt;strong&gt;「パターンで解ける」得点源&lt;/strong&gt;になります。&lt;br /&gt;
ぜひ動画とあわせて、何度も見返しながら自分のものにしていきましょう。&lt;/p&gt;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&lt;div class="ns-cta2" style="margin:18px 0; padding:14px 14px 12px; border:1px solid rgba(0,0,0,.12); border-radius:14px; background:#fbfbfb;"&gt;
&lt;p style="margin:0 0 10px; font-weight:800;"&gt;算数の個別指導をご検討の方へ&lt;/p&gt;
&lt;div style="display:flex; flex-wrap:wrap; gap:10px;"&gt;
    &lt;a href="https://natsui-sansu-juku.com/kobetsu_online/"
       style="display:inline-flex; align-items:center; justify-content:center; text-decoration:none; font-weight:900; border-radius:12px; padding:10px 12px; background:#16a34a; color:#ffffff;"&gt;&lt;br /&gt;
      オンライン1対1を見る&lt;br /&gt;
    &lt;/a&gt;&lt;br /&gt;
    &lt;a href="https://natsui-sansu-juku.com/kobetsu/"
       style="display:inline-flex; align-items:center; justify-content:center; text-decoration:none; font-weight:900; border-radius:12px; padding:10px 12px; background:#f0fdf4; color:#0f7a35; border:1px solid rgba(22,163,74,.55);"&gt;&lt;br /&gt;
      教室1対1を見る&lt;br /&gt;
    &lt;/a&gt;
  &lt;/div&gt;
&lt;/div&gt;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510-02%2F&amp;amp;t=510-02%E5%B0%8F6%E7%AE%97%E6%95%B0%E3%80%8C%E8%A4%87%E5%90%88%E5%9B%B3%E5%BD%A2%E3%81%A8%E5%86%86%E3%80%8D%E3%81%AE%E9%9D%A2%E7%A9%8D%E6%94%BB%E7%95%A5%E2%94%80%E2%94%803.14%E3%81%AE%E4%BD%BF%E3%81%84%E6%96%B9%E3%81%A8%E5%91%A8%E3%82%8A%E3%81%AE%E9%95%B7%E3%81%95%E3%81%AE%E6%B1%82%E3%82%81%E6%96%B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510-02%2F&amp;amp;text=510-02%E5%B0%8F6%E7%AE%97%E6%95%B0%E3%80%8C%E8%A4%87%E5%90%88%E5%9B%B3%E5%BD%A2%E3%81%A8%E5%86%86%E3%80%8D%E3%81%AE%E9%9D%A2%E7%A9%8D%E6%94%BB%E7%95%A5%E2%94%80%E2%94%803.14%E3%81%AE%E4%BD%BF%E3%81%84%E6%96%B9%E3%81%A8%E5%91%A8%E3%82%8A%E3%81%AE%E9%95%B7%E3%81%95%E3%81%AE%E6%B1%82%E3%82%81%E6%96%B9%20%7C%20%E4%B8%AD%E5%AD%A6%E5%8F%97%E9%A8%93%E5%B0%82%E9%96%80%E3%80%80%E5%A4%8F%E4%BA%95%E7%AE%97%E6%95%B0%E5%A1%BE" target="_blank" &gt;&lt;span class="vk_icon_w_r_sns_x_twitter icon_sns"&gt;&lt;/span&gt;&lt;span class="sns_txt"&gt;X&lt;/span&gt;&lt;/a&gt;&lt;/li&gt;&lt;li class="sb_bluesky sb_icon"&gt;&lt;a class="sb_icon_inner" href="https://bsky.app/intent/compose?text=510-02%E5%B0%8F6%E7%AE%97%E6%95%B0%E3%80%8C%E8%A4%87%E5%90%88%E5%9B%B3%E5%BD%A2%E3%81%A8%E5%86%86%E3%80%8D%E3%81%AE%E9%9D%A2%E7%A9%8D%E6%94%BB%E7%95%A5%E2%94%80%E2%94%803.14%E3%81%AE%E4%BD%BF%E3%81%84%E6%96%B9%E3%81%A8%E5%91%A8%E3%82%8A%E3%81%AE%E9%95%B7%E3%81%95%E3%81%AE%E6%B1%82%E3%82%81%E6%96%B9%20%7C%20%E4%B8%AD%E5%AD%A6%E5%8F%97%E9%A8%93%E5%B0%82%E9%96%80%E3%80%80%E5%A4%8F%E4%BA%95%E7%AE%97%E6%95%B0%E5%A1%BE%0Ahttps%3A%2F%2Fnatsui-sansu-juku.com%2Fcolumn%2F510-02%2F" target="_blank" &gt;&lt;span class="vk_icon_w_r_sns_bluesky icon_sns"&gt;&lt;/span&gt;&lt;span class="sns_txt"&gt;Bluesky&lt;/span&gt;&lt;/a&gt;&lt;/li&gt;&lt;li class="sb_hatena sb_icon"&gt;&lt;a class="sb_icon_inner" href="//b.hatena.ne.jp/add?mode=confirm&amp;url=https%3A%2F%2Fnatsui-sansu-juku.com%2Fcolumn%2F510-02%2F&amp;amp;title=510-02%E5%B0%8F6%E7%AE%97%E6%95%B0%E3%80%8C%E8%A4%87%E5%90%88%E5%9B%B3%E5%BD%A2%E3%81%A8%E5%86%86%E3%80%8D%E3%81%AE%E9%9D%A2%E7%A9%8D%E6%94%BB%E7%95%A5%E2%94%80%E2%94%803.14%E3%81%AE%E4%BD%BF%E3%81%84%E6%96%B9%E3%81%A8%E5%91%A8%E3%82%8A%E3%81%AE%E9%95%B7%E3%81%95%E3%81%AE%E6%B1%82%E3%82%81%E6%96%B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sb_icon_inner"data-clipboard-text="510-02小6算数「複合図形と円」の面積攻略──3.14の使い方と周りの長さの求め方 | 中学受験専門　夏井算数塾 https://natsui-sansu-juku.com/column/510-02/"&gt;&lt;span class="vk_icon_w_r_sns_copy icon_sns"&gt;&lt;i class="fas fa-copy"&gt;&lt;/i&gt;&lt;/span&gt;&lt;span class="sns_txt"&gt;Copy&lt;/span&gt;&lt;/button&gt;&lt;/li&gt;&lt;/ul&gt;&lt;/div&gt;&lt;!-- [ /.socialSet ] --&gt;			
------</t>
  </si>
  <si>
    <t>https://natsui-sansu-juku.com/column/510-04/</t>
  </si>
  <si>
    <t>以下のページは不自然なワードを使用しています。
これらを適切に自然な言葉に置き換えて下さい。
なお、本文の装飾や構造は絶対に変えないでください。
【対象ページURL】
https://natsui-sansu-juku.com/column/510-04/
【検出された不自然ワード】
- 失点
【本文】
------
&lt;h2&gt;サピックス5年生の「倍数・公倍数」が不安な方へ&lt;/h2&gt;
&lt;p&gt;「最小公倍数の出し方がごちゃごちゃする」「ベン図を使う問題で条件を整理しきれない」「あまりの問題になると一気に分からなくなる」――。&lt;br /&gt;
倍数・公倍数の単元は、サピックス5年生にとって&lt;strong&gt;「わかったつもりになりやすいのに、テストで失点しやすい単元」&lt;/strong&gt;の一つです。&lt;/p&gt;
&lt;p&gt;このページでは、動画講義とあわせて、&lt;br /&gt;
&lt;strong&gt;倍数・公倍数・最小公倍数の基本&lt;/strong&gt;から、&lt;strong&gt;割る数とあまりの関係&lt;/strong&gt;、そして&lt;strong&gt;規則性と公倍数の考え方&lt;/strong&gt;までを、授業前の予習・授業後の復習として使いやすいように整理しました。&lt;br /&gt;
「授業に入る前にここだけは押さえたい」というポイントを中心にまとめていますので、ぜひノートと一緒に確認してみてください。&lt;br /&gt;
サピックス小5算数の「15分まとめ」全体の一覧は、&lt;a href="https://natsui-sansu-juku.com/column/sapix-15/"&gt;全体像はこちら&lt;/a&gt;から確認できます。&lt;/p&gt;
&lt;h2&gt;動画講義：サピックス5年生向け・倍数と公倍数のポイント&lt;/h2&gt;
&lt;p&gt;&lt;iframe title="510-04　倍数【サピックスの算数を15分で授業してみた】" src="https://www.youtube.com/embed/WMYCt-jqPwI?feature=oembed" width="750" height="422" frameborder="0" allowfullscreen="allowfullscreen"&gt;&lt;/iframe&gt;&lt;/p&gt;
&lt;blockquote&gt;&lt;p&gt;この動画は、サピックスに通塾している小学５年生で、算数が苦手な生徒さん向けに&lt;strong&gt;「授業に入る前に見ておいてほしいポイント」&lt;/strong&gt;をまとめた内容です。&lt;br /&gt;
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※本動画は、サピックスで使用されているテキストそのものの解説ではありません。あらかじめご了承ください。&lt;/p&gt;&lt;/blockquote&gt;
&lt;h2&gt;１．倍数・公倍数・最小公倍数の基本&lt;/h2&gt;
&lt;p&gt;まずは、この単元の土台となる&lt;strong&gt;「倍数」「公倍数」「最小公倍数」&lt;/strong&gt;の意味と、代表的な求め方を整理しておきましょう。&lt;/p&gt;
&lt;h3&gt;倍数と公倍数とは？&lt;/h3&gt;
&lt;ul&gt;
&lt;li&gt;&lt;strong&gt;倍数：&lt;/strong&gt;ある数を整数倍した数（例：3の倍数＝3, 6, 9, 12, …）&lt;/li&gt;
&lt;li&gt;&lt;strong&gt;公倍数：&lt;/strong&gt;2つ以上の数について&lt;strong&gt;共通している倍数&lt;/strong&gt;のこと&lt;/li&gt;
&lt;/ul&gt;
&lt;p&gt;特に、&lt;strong&gt;最小公倍数&lt;/strong&gt;は「公倍数のうち最も小さいもの」です。&lt;br /&gt;
公倍数は、次の性質をしっかり押さえておきましょう。&lt;/p&gt;
&lt;p&gt;&lt;strong&gt;公倍数 ＝ 最小公倍数の倍数&lt;/strong&gt;&lt;br /&gt;
（例：6と8の最小公倍数が24なら、6と8の公倍数は24, 48, 72, …と続いていく）&lt;/p&gt;
&lt;h3&gt;最小公倍数は「逆わり算」で求める&lt;/h3&gt;
&lt;p&gt;最小公倍数を見つけるとき、サピックスのテキストでもよく出てくるのが&lt;strong&gt;逆わり算&lt;/strong&gt;の方法です。&lt;/p&gt;
&lt;p&gt;&lt;strong&gt;【逆わり算の基本】&lt;/strong&gt;&lt;/p&gt;
&lt;ol&gt;
&lt;li&gt;調べたい数をならべて書く（例：12と18と24）&lt;/li&gt;
&lt;li&gt;共通して割り切れる数（たいていは素数）で&lt;strong&gt;同時に割る&lt;/strong&gt;&lt;/li&gt;
&lt;li&gt;割り切れたら、下の段に商を書いて、また共通して割れる数を探す&lt;/li&gt;
&lt;li&gt;これ以上2つ以上同時に割れなくなったら終了&lt;/li&gt;
&lt;li&gt;左側に並んだ割る数と、一番下の段の数をすべてかけ算したものが&lt;strong&gt;最小公倍数&lt;/strong&gt;&lt;/li&gt;
&lt;/ol&gt;
&lt;p&gt;このとき重要なのが、次のポイントです。&lt;/p&gt;
&lt;ul&gt;
&lt;li&gt;&lt;strong&gt;「２個以上割れるものがある場合は必ず割らなければならない」&lt;/strong&gt;&lt;/li&gt;
&lt;/ul&gt;
&lt;p&gt;共通して割れる数があるのに割らずに進めてしまうと、結果が最小公倍数ではなくなってしまいます。&lt;br /&gt;
&lt;strong&gt;「一度にできるだけ多くの数を割る」&lt;/strong&gt;ことを意識しましょう。&lt;/p&gt;
&lt;h3&gt;何で割ればよいか迷ったら「差の約数」に注目&lt;/h3&gt;
&lt;p&gt;逆わり算をするときに、&lt;br /&gt;
「どの数で割ればいいか分からない…」&lt;br /&gt;
という場面があります。&lt;/p&gt;
&lt;p&gt;そんなときは、&lt;strong&gt;数どうしの差に注目する&lt;/strong&gt;のも有効です。&lt;/p&gt;
&lt;ul&gt;
&lt;li&gt;2つの数の&lt;strong&gt;差&lt;/strong&gt;の約数は、もとの2つの数の公約数になりやすい&lt;/li&gt;
&lt;li&gt;差を小さくしてから考えると、割る数の候補が見つけやすくなる&lt;/li&gt;
&lt;/ul&gt;
&lt;p&gt;約数・公約数の単元とつながる考え方なので、倍数・公倍数の問題でもぜひ意識して使ってみましょう。&lt;/p&gt;
&lt;h3&gt;公倍数と最小公倍数の関係を使いこなす&lt;/h3&gt;
&lt;p&gt;公倍数は&lt;br /&gt;
&lt;strong&gt;「最小公倍数の倍数」&lt;/strong&gt;&lt;br /&gt;
だとわかっていれば、&lt;/p&gt;
&lt;ul&gt;
&lt;li&gt;「〜番目の公倍数を求める」&lt;/li&gt;
&lt;li&gt;「ある範囲の中にいくつ公倍数があるかを数える」&lt;/li&gt;
&lt;/ul&gt;
&lt;p&gt;といった問題も、&lt;br /&gt;
&lt;strong&gt;「最小公倍数 × 何倍目？」&lt;/strong&gt;&lt;br /&gt;
という視点で整理できます。&lt;/p&gt;
&lt;h3&gt;ベン図で整理する「倍数の条件」&lt;/h3&gt;
&lt;p&gt;次のような条件が出てくる問題では、&lt;strong&gt;ベン図&lt;/strong&gt;を使うと非常に分かりやすくなります。&lt;/p&gt;
&lt;ul&gt;
&lt;li&gt;〇でも△でも割り切れない数&lt;/li&gt;
&lt;li&gt;〇で割り切れて△で割り切れない数&lt;/li&gt;
&lt;li&gt;〇と△の両方で割り切れる数　など&lt;/li&gt;
&lt;/ul&gt;
&lt;p&gt;ベン図の考え方は次の通りです。&lt;/p&gt;
&lt;ul&gt;
&lt;li&gt;片方の円：Aの倍数（Aで割り切れる数）&lt;/li&gt;
&lt;li&gt;もう片方の円：Bの倍数（Bで割り切れる数）&lt;/li&gt;
&lt;li&gt;重なっている部分：AとBの&lt;strong&gt;公倍数&lt;/strong&gt;&lt;/li&gt;
&lt;li&gt;どちらの円にも入らない部分：AでもBでも割り切れない数&lt;/li&gt;
&lt;/ul&gt;
&lt;p&gt;図に書き分けることで、&lt;strong&gt;「どの部分が条件に合う数なのか」&lt;/strong&gt;が視覚的に整理できるようになります。&lt;/p&gt;
&lt;h3&gt;倍数を調べるときのコツ&lt;/h3&gt;
&lt;p&gt;倍数をひとつずつ調べていく問題では、必ず&lt;br /&gt;
&lt;strong&gt;「小さい方の数の倍数から順に調べる」&lt;/strong&gt;&lt;br /&gt;
ことを守りましょう。&lt;/p&gt;
&lt;ul&gt;
&lt;li&gt;大きい数から調べると、ムダな計算が増えて時間切れになりやすい&lt;/li&gt;
&lt;li&gt;最小公倍数を探すときは、小さい数の倍数をメインにチェックするのが効率的&lt;/li&gt;
&lt;/ul&gt;
&lt;h2&gt;２．「割る数」とあまりの関係&lt;/h2&gt;
&lt;p&gt;倍数・公倍数の問題と深く結びついているのが、&lt;strong&gt;「割る数」と「余り」の関係&lt;/strong&gt;です。ここを理解しておくと、サピックスらしい文章題にも対応しやすくなります。&lt;/p&gt;
&lt;h3&gt;「☐でわったら△あまる数」の表し方&lt;/h3&gt;
&lt;p&gt;&lt;strong&gt;「☐で割ったら△余る数」&lt;/strong&gt;は、次のように表すことができます。&lt;/p&gt;
&lt;p&gt;&lt;strong&gt;☐の倍数 ＋ △&lt;/strong&gt;&lt;/p&gt;
&lt;p&gt;例えば、「5で割ったら2余る数」は&lt;/p&gt;
&lt;ul&gt;
&lt;li&gt;5×0＋2＝2&lt;/li&gt;
&lt;li&gt;5×1＋2＝7&lt;/li&gt;
&lt;li&gt;5×2＋2＝12&lt;/li&gt;
&lt;li&gt;5×3＋2＝17&lt;/li&gt;
&lt;/ul&gt;
&lt;p&gt;というように、&lt;strong&gt;「5の倍数＋2」&lt;/strong&gt;という形の数が並んでいきます。&lt;/p&gt;
&lt;h3&gt;複数条件があるときの考え方&lt;/h3&gt;
&lt;p&gt;「Aで割るとa余り、Bで割るとb余る」といった&lt;strong&gt;複数の条件&lt;/strong&gt;がある問題では、次のように進めます。&lt;/p&gt;
&lt;ol&gt;
&lt;li&gt;それぞれの条件を、&lt;strong&gt;「Aの倍数＋a」「Bの倍数＋b」&lt;/strong&gt;という形で意識する&lt;/li&gt;
&lt;li&gt;条件を満たす数を、小さい方から&lt;strong&gt;地道に調べていく&lt;/strong&gt;&lt;/li&gt;
&lt;li&gt;最初に条件を両方とも満たす数（1個目）を発見する&lt;/li&gt;
&lt;li&gt;それ以降は「一定の間隔」で同じ条件を満たす数が出てくるので、&lt;strong&gt;計算で求める&lt;/strong&gt;&lt;/li&gt;
&lt;/ol&gt;
&lt;p&gt;元記事にもある通り、&lt;/p&gt;
&lt;p&gt;&lt;strong&gt;「１個目の数さえ見つかれば、それ以降は計算で求めることができる」&lt;/strong&gt;&lt;/p&gt;
&lt;p&gt;という点が非常に重要です。&lt;br /&gt;
この「間隔」は、AとBの&lt;strong&gt;最小公倍数&lt;/strong&gt;になっていることが多いので、&lt;strong&gt;倍数・公倍数の知識とセットで使う&lt;/strong&gt;イメージで押さえておきましょう。&lt;/p&gt;
&lt;h2&gt;３．規則性と公倍数&lt;/h2&gt;
&lt;p&gt;サピックスでは、「規則性」と「公倍数」が結びついた問題もよく出てきます。&lt;br /&gt;
ここでは、&lt;strong&gt;「セット」に注目する考え方&lt;/strong&gt;を身につけておきましょう。&lt;/p&gt;
&lt;h3&gt;１セットに注目して考える&lt;/h3&gt;
&lt;p&gt;時計の鐘が鳴る問題や、決まった時間ごとに動く機械など、&lt;strong&gt;一定の周期でくり返される動き&lt;/strong&gt;は、&lt;/p&gt;
&lt;ul&gt;
&lt;li&gt;何秒（何分）ごとに起こるか&lt;/li&gt;
&lt;li&gt;それが&lt;strong&gt;同時に起こるタイミング&lt;/strong&gt;はいつか&lt;/li&gt;
&lt;/ul&gt;
&lt;p&gt;という点で、公倍数と深く関わっています。&lt;/p&gt;
&lt;p&gt;&lt;strong&gt;【考え方の流れ】&lt;/strong&gt;&lt;/p&gt;
&lt;ol&gt;
&lt;li&gt;それぞれの動きを&lt;strong&gt;1セット何秒（何分）か&lt;/strong&gt;で表す&lt;/li&gt;
&lt;li&gt;セットの長さどうしの&lt;strong&gt;最小公倍数&lt;/strong&gt;を求める&lt;/li&gt;
&lt;li&gt;その最小公倍数が、「全員（全部）がそろうタイミング」になっていることが多い&lt;/li&gt;
&lt;/ol&gt;
&lt;h3&gt;数字のズレを防ぐチェックポイント&lt;/h3&gt;
&lt;p&gt;規則性＋公倍数の問題では、&lt;strong&gt;ちょっとした読み違いで数字がズレる&lt;/strong&gt;ことがあります。次の点に注意しましょう。&lt;/p&gt;
&lt;ul&gt;
&lt;li&gt;スタートのとき（0秒・0分）にすでに鳴っているか（数えるかどうか）&lt;/li&gt;
&lt;li&gt;「何回目」なのか、「何秒後（何分後）」なのかが問われている&lt;/li&gt;
&lt;li&gt;セットの数を数えるのか、時間そのものを答えるのか&lt;/li&gt;
&lt;/ul&gt;
&lt;p&gt;細かいところまで意識して読まないと、&lt;strong&gt;「計算は合っているのに答えだけズレている」&lt;/strong&gt;というもったいない失点につながります。&lt;br /&gt;
問題文をていねいに読み、&lt;strong&gt;条件と答えるべき内容を必ず確認&lt;/strong&gt;しましょう。&lt;/p&gt;
&lt;h2&gt;４．サピックス5年生のための学習のすすめ方&lt;/h2&gt;
&lt;p&gt;倍数・公倍数・最小公倍数、割る数とあまり、規則性の問題は、それぞれが&lt;strong&gt;バラバラの単元ではなく、つながっている単元&lt;/strong&gt;です。&lt;/p&gt;
&lt;p&gt;算数が苦手なサピックス5年生には、次のような流れでの学習をおすすめします。&lt;/p&gt;
&lt;ol&gt;
&lt;li&gt;動画を見て、&lt;strong&gt;「倍数」「公倍数」「最小公倍数」「あまり」のイメージ&lt;/strong&gt;をつかむ&lt;/li&gt;
&lt;li&gt;このページの要点を読みながら、ノートに&lt;strong&gt;公式・ルール・注意点&lt;/strong&gt;を書き出す&lt;/li&gt;
&lt;li&gt;基本問題で、逆わり算・ベン図・「☐の倍数＋△」の形を使いこなせるか確認する&lt;/li&gt;
&lt;li&gt;規則性＋公倍数の応用問題に少しずつ挑戦し、&lt;strong&gt;「セット」「周期」「最小公倍数」&lt;/strong&gt;を意識する&lt;/li&gt;
&lt;/ol&gt;
&lt;p&gt;単にやり方を暗記するのではなく、&lt;strong&gt;「なぜこの式になるのか」「どんな数なら条件を満たすのか」&lt;/strong&gt;を考えながら解いていくことが、得点力アップへの近道です。&lt;/p&gt;
&lt;h2&gt;５．当塾でのSapix対策&lt;/h2&gt;
&lt;h3&gt;サピックス算数の特徴と当塾の方針&lt;/h3&gt;
&lt;p&gt;サピックスの算数は、&lt;strong&gt;計算力だけでなく「数の性質」への理解や論理的な思考力&lt;/strong&gt;を重視した出題が多いのが特徴です。&lt;br /&gt;
特に、倍数・公倍数・最小公倍数の単元は、&lt;/p&gt;
&lt;ul&gt;
&lt;li&gt;分数&lt;/li&gt;
&lt;li&gt;割合・比&lt;/li&gt;
&lt;li&gt;規則性・周期の問題&lt;/li&gt;
&lt;/ul&gt;
&lt;p&gt;など、今後の重要単元と深くつながっています。&lt;/p&gt;
&lt;p&gt;当塾では、&lt;/p&gt;
&lt;ul&gt;
&lt;li&gt;サピックスのカリキュラムに合わせて、&lt;strong&gt;つまずきやすい単元を事前にフォロー&lt;/strong&gt;&lt;/li&gt;
&lt;li&gt;動画と復習プリントを組み合わせ、&lt;strong&gt;「わかったつもり」を防ぐ演習&lt;/strong&gt;を実施&lt;/li&gt;
&lt;li&gt;倍数・公倍数・最小公倍数の定着を、&lt;strong&gt;あまり・規則性の問題とセットで強化&lt;/strong&gt;&lt;/li&gt;
&lt;/ul&gt;
&lt;p&gt;といった形で、サピックスに通塾しているお子さまの算数学習をサポートしています。&lt;/p&gt;
&lt;h3&gt;詳しいご案内はこちら&lt;/h3&gt;
&lt;p&gt;Sapixの特徴については&lt;strong&gt;&lt;a href="https://natsui-sansu-juku.com/sapix-2/" target="_blank" rel="noopener noreferrer"&gt;コチラ&lt;/a&gt;&lt;/strong&gt;、&lt;br /&gt;
当塾でのSapix対策については&lt;strong&gt;&lt;a href="https://natsui-sansu-juku.com/sapix/" target="_blank" rel="noopener noreferrer"&gt;コチラ&lt;/a&gt;&lt;/strong&gt;をご覧ください。&lt;/p&gt;
&lt;h2&gt;まとめ：倍数・公倍数・最小公倍数を算数の「味方」にする&lt;/h2&gt;
&lt;ul&gt;
&lt;li&gt;&lt;strong&gt;最小公倍数&lt;/strong&gt;は、逆わり算で求められる。2個以上同時に割れるときは、必ず同時に割る。&lt;/li&gt;
&lt;li&gt;迷ったときは&lt;strong&gt;差の約数&lt;/strong&gt;に注目すると、割る数の候補が見つけやすい。&lt;/li&gt;
&lt;li&gt;&lt;strong&gt;公倍数 ＝ 最小公倍数の倍数&lt;/strong&gt;という関係を使うと、「何番目の公倍数」「いくつあるか」を整理しやすい。&lt;/li&gt;
&lt;li&gt;&lt;strong&gt;ベン図&lt;/strong&gt;を使えば、「〇でも△でも割り切れない」「〇で割れて△で割れない」といった条件を視覚的に整理できる。&lt;/li&gt;
&lt;li&gt;「☐で割ったら△余る数」は&lt;strong&gt;☐の倍数＋△&lt;/strong&gt;で表せる。複数条件があるときは、最初の1つを見つけてからは計算で処理する。&lt;/li&gt;
&lt;li&gt;規則性＋公倍数の問題では、&lt;strong&gt;1セットの長さ&lt;/strong&gt;と&lt;strong&gt;最小公倍数&lt;/strong&gt;に注目し、スタートの扱いなど細かい条件の読み違いに注意する。&lt;/li&gt;
&lt;li&gt;倍数・公倍数の理解は、この先の&lt;strong&gt;分数・比・割合・規則性&lt;/strong&gt;の単元にも直結する重要な土台。動画と本ページを活用し、意味からしっかり理解して授業に臨もう。&lt;/li&gt;
&lt;/ul&gt;
&lt;p&gt;倍数・公倍数・最小公倍数は、使いこなせるようになると&lt;strong&gt;算数全体の見通しがよくなる「便利な道具」&lt;/strong&gt;です。&lt;br /&gt;
ぜひ何度も復習し、テストで自信を持って使える武器にしていきましょう。&lt;/p&gt;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&lt;div class="ns-cta2" style="margin: 18px 0; padding: 14px 14px 12px; border: 1px solid rgba(0,0,0,.12); border-radius: 14px; background: #fbfbfb;"&gt;
&lt;p style="margin: 0 0 10px; font-weight: 800;"&gt;算数の個別指導をご検討の方へ&lt;/p&gt;
&lt;div style="display: flex; flex-wrap: wrap; gap: 10px;"&gt;&lt;a style="display: inline-flex; align-items: center; justify-content: center; text-decoration: none; font-weight: 900; border-radius: 12px; padding: 10px 12px; background: #16a34a; color: #ffffff;" href="https://natsui-sansu-juku.com/kobetsu_online/"&gt;&lt;br /&gt;
オンライン1対1を見る&lt;br /&gt;
&lt;/a&gt;&lt;br /&gt;
&lt;a style="display: inline-flex; align-items: center; justify-content: center; text-decoration: none; font-weight: 900; border-radius: 12px; padding: 10px 12px; background: #f0fdf4; color: #0f7a35; border: 1px solid rgba(22,163,74,.55);" href="https://natsui-sansu-juku.com/kobetsu/"&gt;&lt;br /&gt;
教室1対1を見る&lt;br /&gt;
&lt;/a&gt;&lt;/div&gt;
&lt;/div&gt;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href="//www.facebook.com/sharer.php?src=bm&amp;u=https%3A%2F%2Fnatsui-sansu-juku.com%2Fcolumn%2F510-04%2F&amp;amp;t=510-04%E3%80%80%E5%80%8D%E6%95%B0%20%7C%20%E4%B8%AD%E5%AD%A6%E5%8F%97%E9%A8%93%E5%B0%82%E9%96%80%E3%80%80%E5%A4%8F%E4%BA%95%E7%AE%97%E6%95%B0%E5%A1%BE"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href="//twitter.com/intent/tweet?url=https%3A%2F%2Fnatsui-sansu-juku.com%2Fcolumn%2F510-04%2F&amp;amp;text=510-04%E3%80%80%E5%80%8D%E6%95%B0%20%7C%20%E4%B8%AD%E5%AD%A6%E5%8F%97%E9%A8%93%E5%B0%82%E9%96%80%E3%80%80%E5%A4%8F%E4%BA%95%E7%AE%97%E6%95%B0%E5%A1%BE" target="_blank" &gt;&lt;span class="vk_icon_w_r_sns_x_twitter icon_sns"&gt;&lt;/span&gt;&lt;span class="sns_txt"&gt;X&lt;/span&gt;&lt;/a&gt;&lt;/li&gt;&lt;li class="sb_bluesky sb_icon"&gt;&lt;a class="sb_icon_inner" href="https://bsky.app/intent/compose?text=510-04%E3%80%80%E5%80%8D%E6%95%B0%20%7C%20%E4%B8%AD%E5%AD%A6%E5%8F%97%E9%A8%93%E5%B0%82%E9%96%80%E3%80%80%E5%A4%8F%E4%BA%95%E7%AE%97%E6%95%B0%E5%A1%BE%0Ahttps%3A%2F%2Fnatsui-sansu-juku.com%2Fcolumn%2F510-04%2F" target="_blank" &gt;&lt;span class="vk_icon_w_r_sns_bluesky icon_sns"&gt;&lt;/span&gt;&lt;span class="sns_txt"&gt;Bluesky&lt;/span&gt;&lt;/a&gt;&lt;/li&gt;&lt;li class="sb_hatena sb_icon"&gt;&lt;a class="sb_icon_inner" href="//b.hatena.ne.jp/add?mode=confirm&amp;url=https%3A%2F%2Fnatsui-sansu-juku.com%2Fcolumn%2F510-04%2F&amp;amp;title=510-04%E3%80%80%E5%80%8D%E6%95%B0%20%7C%20%E4%B8%AD%E5%AD%A6%E5%8F%97%E9%A8%93%E5%B0%82%E9%96%80%E3%80%80%E5%A4%8F%E4%BA%95%E7%AE%97%E6%95%B0%E5%A1%BE"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sb_icon_inner"data-clipboard-text="510-04　倍数 | 中学受験専門　夏井算数塾 https://natsui-sansu-juku.com/column/510-04/"&gt;&lt;span class="vk_icon_w_r_sns_copy icon_sns"&gt;&lt;i class="fas fa-copy"&gt;&lt;/i&gt;&lt;/span&gt;&lt;span class="sns_txt"&gt;Copy&lt;/span&gt;&lt;/button&gt;&lt;/li&gt;&lt;/ul&gt;&lt;/div&gt;&lt;!-- [ /.socialSet ] --&gt;			
------</t>
  </si>
  <si>
    <t>https://natsui-sansu-juku.com/column/510-05/</t>
  </si>
  <si>
    <t>以下のページは不自然なワードを使用しています。
これらを適切に自然な言葉に置き換えて下さい。
なお、本文の装飾や構造は絶対に変えないでください。
【対象ページURL】
https://natsui-sansu-juku.com/column/510-05/
【検出された不自然ワード】
- 乱れ
- 失点
【本文】
------
&lt;h2&gt;サピックス5年生の「平面図形」と「公倍数・公約数」が不安な方へ&lt;/h2&gt;
&lt;p&gt;平面図形の面積や、公倍数・公約数を利用した文章題は、サピックス5年生の中でも&lt;strong&gt;「なんとなく分かっているつもりなのに、テストで点が取りきれない」&lt;/strong&gt;という声が多い単元です。&lt;br /&gt;
特に、&lt;/p&gt;
&lt;ul&gt;
&lt;li&gt;半径が直接わからない図形の面積&lt;/li&gt;
&lt;li&gt;対角線から正方形の面積を求める問題&lt;/li&gt;
&lt;li&gt;公倍数・公約数を使った分数や文章題&lt;/li&gt;
&lt;/ul&gt;
&lt;p&gt;などは、図形の感覚と数の性質を同時に使う必要があり、つまずきやすいポイントです。&lt;br /&gt;
このページでは、動画講義とあわせて、&lt;strong&gt;授業に入る前に押さえておきたい要点&lt;/strong&gt;を整理しました。予習・復習の両方にご活用ください。&lt;br /&gt;
サピックス小5算数の「15分まとめ」全体の一覧は、&lt;a href="https://natsui-sansu-juku.com/column/sapix-15/"&gt;全体像はこちら&lt;/a&gt;から確認できます。&lt;/p&gt;
&lt;h2&gt;動画講義：平面図形と公倍数・公約数のポイント&lt;/h2&gt;
&lt;p&gt;&lt;iframe title="510-05　総合(01～04)【サピックスの算数を15分で授業してみた】" src="https://www.youtube.com/embed/LSvDQdJlfUw?feature=oembed" width="750" height="422" frameborder="0" allowfullscreen="allowfullscreen"&gt;&lt;/iframe&gt;&lt;/p&gt;
&lt;blockquote&gt;&lt;p&gt;この動画は、サピックスに通塾している小学５年生で、算数が苦手な生徒さん向けに&lt;strong&gt;「授業に入る前に見ておいてほしいポイント」&lt;/strong&gt;をまとめた内容です。&lt;br /&gt;
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※本動画は、サピックスで使用されているテキストそのものの解説ではありません。あらかじめご了承ください。&lt;/p&gt;&lt;/blockquote&gt;
&lt;h2&gt;１．平面図形の求積の基本ポイント&lt;/h2&gt;
&lt;p&gt;まずは、動画の前半で扱っている&lt;strong&gt;平面図形の面積&lt;/strong&gt;について整理します。ここでは特に、&lt;/p&gt;
&lt;ul&gt;
&lt;li&gt;半径が分からないときの考え方&lt;/li&gt;
&lt;li&gt;対角線から正方形の面積を求めるときの考え方&lt;/li&gt;
&lt;/ul&gt;
&lt;p&gt;の2点が重要です。&lt;/p&gt;
&lt;h3&gt;半径が分からないときは「半径×半径」を意識する&lt;/h3&gt;
&lt;p&gt;円や円周に関係する問題では、&lt;/p&gt;
&lt;ul&gt;
&lt;li&gt;円の面積：&lt;strong&gt;半径×半径×円周率&lt;/strong&gt;&lt;/li&gt;
&lt;li&gt;円が関わる図形を正方形などに分けて考える&lt;/li&gt;
&lt;/ul&gt;
&lt;p&gt;といった考え方がよく登場します。&lt;/p&gt;
&lt;p&gt;元記事で述べているように、&lt;strong&gt;「半径が分からない」&lt;/strong&gt;場合には、&lt;/p&gt;
&lt;p&gt;&lt;strong&gt;半径×半径（＝1辺が半径の長さになっている正方形の面積）&lt;/strong&gt;&lt;/p&gt;
&lt;p&gt;を先に意識しておくと、図形全体の面積を整理しやすくなります。&lt;/p&gt;
&lt;ul&gt;
&lt;li&gt;半径を一つの「単位」としてとらえ、その長さを一辺とする正方形をイメージする&lt;/li&gt;
&lt;li&gt;図形の中に「半径の長さ」「半径と同じ長さの辺」がいくつ含まれているかを数えていく&lt;/li&gt;
&lt;/ul&gt;
&lt;p&gt;例えば、&lt;/p&gt;
&lt;ul&gt;
&lt;li&gt;円と正方形が組み合わさった図形&lt;/li&gt;
&lt;li&gt;扇形同士を組み合わせた図形&lt;/li&gt;
&lt;/ul&gt;
&lt;p&gt;などでは、「半径×半径」を基準にして面積を考えていくと、&lt;strong&gt;どこの部分が何倍の広さになっているか&lt;/strong&gt;が整理しやすくなります。&lt;/p&gt;
&lt;h3&gt;正方形の面積を対角線から考える&lt;/h3&gt;
&lt;p&gt;正方形の面積を求めたいのに、&lt;strong&gt;1辺の長さが直接書かれていない&lt;/strong&gt;問題もよく出題されます。元記事でも、&lt;/p&gt;
&lt;p&gt;&lt;strong&gt;「正方形の面積を求めたいのに１辺の長さが分からない場合は対角線に注目」&lt;/strong&gt;&lt;/p&gt;
&lt;p&gt;とあります。&lt;/p&gt;
&lt;p&gt;正方形では、対角線を引くと&lt;strong&gt;2つの直角二等辺三角形&lt;/strong&gt;ができます。&lt;/p&gt;
&lt;ul&gt;
&lt;li&gt;対角線は、正方形の2つの頂点を結んだ線&lt;/li&gt;
&lt;li&gt;対角線をはさんで、左右に同じ形の三角形ができる&lt;/li&gt;
&lt;/ul&gt;
&lt;p&gt;対角線の長さが与えられている場合、&lt;/p&gt;
&lt;ul&gt;
&lt;li&gt;対角線を「斜辺」とする直角二等辺三角形として考える&lt;/li&gt;
&lt;li&gt;その三角形の底辺・高さが&lt;strong&gt;正方形の1辺の長さ&lt;/strong&gt;になる&lt;/li&gt;
&lt;/ul&gt;
&lt;p&gt;という関係を利用して、1辺の長さを求めることができます。&lt;br /&gt;
問題によっては、あらかじめ&lt;strong&gt;「よく出てくる長さの組み合わせ」&lt;/strong&gt;（いわゆる辺の比）を使って処理できる場合もあります。&lt;/p&gt;
&lt;p&gt;いずれにしても大切なのは、&lt;/p&gt;
&lt;ul&gt;
&lt;li&gt;与えられた情報（半径・対角線・辺の長さなど）から&lt;strong&gt;何がわかるのか&lt;/strong&gt;を図に書き込みながら整理すること&lt;/li&gt;
&lt;li&gt;「正方形」「直角二等辺三角形」といった&lt;strong&gt;基本図形の性質&lt;/strong&gt;と結びつけること&lt;/li&gt;
&lt;/ul&gt;
&lt;p&gt;です。図をていねいに描き、どこに半径や対角線が登場しているのかを確認しながら面積を求めていきましょう。&lt;/p&gt;
&lt;h2&gt;２．公倍数・公約数を利用した問題&lt;/h2&gt;
&lt;p&gt;動画の後半で扱っているのは、&lt;strong&gt;公倍数・公約数を利用した問題&lt;/strong&gt;です。ここでは、&lt;/p&gt;
&lt;ul&gt;
&lt;li&gt;最大公約数・最小公倍数の求め方&lt;/li&gt;
&lt;li&gt;分数を小さくする（約分・大小比較）の考え方&lt;/li&gt;
&lt;/ul&gt;
&lt;p&gt;を押さえておきましょう。&lt;/p&gt;
&lt;h3&gt;最大公約数・最小公倍数は「逆わり算」で整理&lt;/h3&gt;
&lt;p&gt;元記事では、&lt;/p&gt;
&lt;p&gt;&lt;strong&gt;「最大公約数、最大公倍数を求める場合は逆わり算を利用して整理していきましょう。」&lt;/strong&gt;&lt;/p&gt;
&lt;p&gt;とあります。逆わり算を使うと、&lt;/p&gt;
&lt;ul&gt;
&lt;li&gt;複数の数の&lt;strong&gt;最大公約数&lt;/strong&gt;&lt;/li&gt;
&lt;li&gt;複数の数の&lt;strong&gt;最小公倍数&lt;/strong&gt;&lt;/li&gt;
&lt;/ul&gt;
&lt;p&gt;を、表にまとめながら一度に整理することができます。&lt;/p&gt;
&lt;p&gt;&lt;strong&gt;【逆わり算のポイント】&lt;/strong&gt;&lt;/p&gt;
&lt;ul&gt;
&lt;li&gt;共通して割り切れる数（たいてい素数）を見つけて、同時に割る&lt;/li&gt;
&lt;li&gt;&lt;strong&gt;2個以上割れるものがあるときは必ず割る&lt;/strong&gt;（これをサボると「最小」にならない）&lt;/li&gt;
&lt;li&gt;割り切れなくなったところでそこでストップし、左側と下の段を使って答えを出す&lt;/li&gt;
&lt;/ul&gt;
&lt;p&gt;このとき、元記事にもあるように、&lt;/p&gt;
&lt;p&gt;&lt;strong&gt;「それぞれどのような数なのかしっかり調べたうえで計算をしないと間違いに繋がってしまいます。」&lt;/strong&gt;&lt;/p&gt;
&lt;p&gt;という点が非常に重要です。「なんとなく」で割る数を選ぶと、答えがずれてしまうので要注意です。&lt;/p&gt;
&lt;h3&gt;分数を小さくしたいときの考え方&lt;/h3&gt;
&lt;p&gt;分数の大小比較や、どの分数を選ぶべきかを問う問題では、&lt;/p&gt;
&lt;p&gt;&lt;strong&gt;「分数を小さくしたい場合は、分子が小さく、分母は大きいほうを選択」&lt;/strong&gt;&lt;/p&gt;
&lt;p&gt;という考え方が基本になります。&lt;/p&gt;
&lt;ul&gt;
&lt;li&gt;分子（上の数）が小さいほど、全体の量は少なくなる&lt;/li&gt;
&lt;li&gt;分母（下の数）が大きいほど、「1」を細かく分けているので1つ分は小さくなる&lt;/li&gt;
&lt;/ul&gt;
&lt;p&gt;ただし、ここで注意したいのは、&lt;/p&gt;
&lt;ul&gt;
&lt;li&gt;その分数同士が&lt;strong&gt;同じ量を表しているか（約分前・約分後など）&lt;/strong&gt;&lt;/li&gt;
&lt;li&gt;問題が「同じ量の表し方」を聞いているのか、「単純な大小比較」を聞いているのか&lt;/li&gt;
&lt;/ul&gt;
&lt;p&gt;を区別することです。&lt;/p&gt;
&lt;p&gt;たとえば、&lt;/p&gt;
&lt;ul&gt;
&lt;li&gt;&lt;strong&gt;同じ量の分数の中から、一番小さく表しているものを選ぶ問題&lt;/strong&gt;では、「分子と分母に共通の数で割って約分できているか」を確認する必要があります。&lt;/li&gt;
&lt;li&gt;&lt;strong&gt;単にどちらが大きいか・小さいかを比べる問題&lt;/strong&gt;では、分子・分母の大小や通分を使って比較します。&lt;/li&gt;
&lt;/ul&gt;
&lt;p&gt;いずれの場合も、元記事にある通り、&lt;/p&gt;
&lt;p&gt;&lt;strong&gt;「横着せずに順を追って計算を進めていく」&lt;/strong&gt;&lt;/p&gt;
&lt;p&gt;ことが大切です。途中の計算を飛ばしてしまうと、考え方は合っていても計算ミスで点数を落としてしまいます。&lt;/p&gt;
&lt;h2&gt;３．サピックス5年生がつまずきやすいポイントと対策&lt;/h2&gt;
&lt;p&gt;平面図形と公倍数・公約数を組み合わせた問題は、次のような理由で難しく感じがちです。&lt;/p&gt;
&lt;h3&gt;原因１：図形と数の性質を同時に使う必要がある&lt;/h3&gt;
&lt;ul&gt;
&lt;li&gt;図をていねいに書かずに進めてしまう&lt;/li&gt;
&lt;li&gt;どこが半径で、どこが対角線なのかがあいまいなまま計算してしまう&lt;/li&gt;
&lt;li&gt;公約数・公倍数の考え方を「暗記」で済ませてしまい、応用が効かない&lt;/li&gt;
&lt;/ul&gt;
&lt;h3&gt;原因２：途中式を省いて「頭の中だけ」で処理しようとする&lt;/h3&gt;
&lt;ul&gt;
&lt;li&gt;逆わり算の表を途中で省略してしまう&lt;/li&gt;
&lt;li&gt;分数の約分を、暗算だけでやろうとしてミスする&lt;/li&gt;
&lt;li&gt;「だいたいこのくらいだろう」という感覚で選んでしまう&lt;/li&gt;
&lt;/ul&gt;
&lt;h3&gt;対処法：図と式を「見える形」にして整理する&lt;/h3&gt;
&lt;p&gt;これらを防ぐために、次のような学習を意識しましょう。&lt;/p&gt;
&lt;ul&gt;
&lt;li&gt;平面図形は&lt;strong&gt;必ず自分の手で図を描き、必要な長さを書き込む&lt;/strong&gt;&lt;/li&gt;
&lt;li&gt;逆わり算の表は、面倒でも&lt;strong&gt;1行ずつていねいに書く&lt;/strong&gt;&lt;/li&gt;
&lt;li&gt;分数の約分・大小比較は、&lt;strong&gt;途中式をノートに残しながら&lt;/strong&gt;行う&lt;/li&gt;
&lt;/ul&gt;
&lt;p&gt;「図」と「逆わり算」と「分数」の３つを組み合わせる問題も出てくるので、どれか一つがあいまいだと全体が乱れてしまいます。&lt;br /&gt;
動画とこのページを使って、一つひとつを確実にしていきましょう。&lt;br /&gt;
&lt;!-- 追加：テスト前に必ず確認したい失点防止チェック --&gt;&lt;/p&gt;
&lt;h2&gt;テスト前に必ず確認したい点取りこぼし防止チェック&lt;/h2&gt;
&lt;p&gt;平面図形と公倍数・公約数の問題は、&lt;br /&gt;
&lt;strong&gt;考え方は合っているのに点を落としやすい&lt;/strong&gt;単元です。&lt;br /&gt;
テスト直前には、次のポイントを必ず確認してから解き始めましょう。&lt;/p&gt;
&lt;h3&gt;平面図形でのチェックポイント&lt;/h3&gt;
&lt;ul&gt;
&lt;li&gt;半径・対角線・辺の長さを&lt;strong&gt;図にすべて書き込んでいるか&lt;/strong&gt;&lt;/li&gt;
&lt;li&gt;「半径×半径」を基準に、&lt;strong&gt;何倍の面積か&lt;/strong&gt;を整理できているか&lt;/li&gt;
&lt;li&gt;正方形の対角線を使う問題で、&lt;strong&gt;直角二等辺三角形&lt;/strong&gt;として考えているか&lt;/li&gt;
&lt;li&gt;求める量が「面積」か「長さ」かを取り違えていないか&lt;/li&gt;
&lt;/ul&gt;
&lt;h3&gt;公倍数・公約数でのチェックポイント&lt;/h3&gt;
&lt;ul&gt;
&lt;li&gt;逆わり算で&lt;strong&gt;2つ以上同時に割れる数&lt;/strong&gt;を見落としていないか&lt;/li&gt;
&lt;li&gt;最大公約数と最小公倍数を&lt;strong&gt;取り違えていないか&lt;/strong&gt;&lt;/li&gt;
&lt;li&gt;分数の問題で、「同じ量を表しているか」「大小比較か」を区別できているか&lt;/li&gt;
&lt;li&gt;約分・通分の途中式を&lt;strong&gt;省略せず書いているか&lt;/strong&gt;&lt;/li&gt;
&lt;/ul&gt;
&lt;p&gt;これらを意識するだけで、&lt;br /&gt;
&lt;strong&gt;「理解不足」ではなく「確認不足」による点の取りこぼし&lt;/strong&gt;を大きく減らすことができます。&lt;br /&gt;
テスト前には、動画＋本文＋このチェック項目をセットで見直しておきましょう。&lt;/p&gt;
&lt;p&gt;&lt;!-- /追加 --&gt;&lt;/p&gt;
&lt;h2&gt;４．当塾でのSapix対策&lt;/h2&gt;
&lt;h3&gt;サピックス算数の特徴と当塾の方針&lt;/h3&gt;
&lt;p&gt;サピックスの算数は、&lt;strong&gt;単純な計算力だけでなく、「図形の感覚」や「数の性質への理解」&lt;/strong&gt;を組み合わせて考える問題が多いのが特徴です。&lt;br /&gt;
特に、平面図形と公倍数・公約数は、&lt;/p&gt;
&lt;ul&gt;
&lt;li&gt;中学受験全体を通して頻出のテーマ&lt;/li&gt;
&lt;li&gt;今後の&lt;strong&gt;割合・比・合同・相似・規則性&lt;/strong&gt;などの単元にもつながる基礎&lt;/li&gt;
&lt;/ul&gt;
&lt;p&gt;となるため、早い段階での土台固めが重要になります。&lt;/p&gt;
&lt;p&gt;当塾では、&lt;/p&gt;
&lt;ul&gt;
&lt;li&gt;サピックスのカリキュラムに合わせて、&lt;strong&gt;つまずきやすい単元を事前にフォロー&lt;/strong&gt;&lt;/li&gt;
&lt;li&gt;動画と演習を組み合わせた指導で、&lt;strong&gt;「わかったつもり」を防ぐ&lt;/strong&gt;&lt;/li&gt;
&lt;li&gt;平面図形・公倍数・公約数を、&lt;strong&gt;入試レベルの問題につながる形で整理&lt;/strong&gt;&lt;/li&gt;
&lt;/ul&gt;
&lt;p&gt;といった方針で、サピックスに通塾しているお子さまの学習をサポートしています。&lt;/p&gt;
&lt;h3&gt;詳しいご案内はこちら&lt;/h3&gt;
&lt;p&gt;Sapixの特徴については&lt;strong&gt;&lt;a href="https://natsui-sansu-juku.com/sapix-2/" target="_blank" rel="noopener noreferrer"&gt;コチラ&lt;/a&gt;&lt;/strong&gt;、&lt;br /&gt;
当塾でのSapix対策については&lt;strong&gt;&lt;a href="https://natsui-sansu-juku.com/sapix/" target="_blank" rel="noopener noreferrer"&gt;コチラ&lt;/a&gt;&lt;/strong&gt;をご覧ください。&lt;/p&gt;
&lt;h2&gt;まとめ：図形と数の性質をセットで身につけよう&lt;/h2&gt;
&lt;ul&gt;
&lt;li&gt;平面図形の面積では、&lt;strong&gt;半径×半径（半径を1辺とする正方形の面積）&lt;/strong&gt;という考え方が役立つ。&lt;/li&gt;
&lt;li&gt;正方形の面積を求めるとき、1辺がわからなければ&lt;strong&gt;対角線と直角二等辺三角形の関係&lt;/strong&gt;に注目する。&lt;/li&gt;
&lt;li&gt;最大公約数・最小公倍数は、&lt;strong&gt;逆わり算&lt;/strong&gt;を使って整理する。2個以上同時に割れるときは必ず同時に割る。&lt;/li&gt;
&lt;li&gt;分数を小さくしたいときは、&lt;strong&gt;分子が小さく分母が大きいもの&lt;/strong&gt;が有利だが、「同じ量を表しているかどうか」の確認も忘れない。&lt;/li&gt;
&lt;li&gt;計算や図を&lt;strong&gt;横着せず順を追って書く&lt;/strong&gt;ことで、「理解は合っているのに計算ミスで点数を落としてしまう」というもったいない状態を防げる。&lt;/li&gt;
&lt;li&gt;平面図形と公倍数・公約数は、今後の&lt;strong&gt;割合・比・規則性・入試問題&lt;/strong&gt;へとつながる重要単元。動画と本ページを活用して、授業前後の予習・復習に役立てよう。&lt;/li&gt;
&lt;/ul&gt;
&lt;p&gt;一つひとつの考え方を意味から理解していけば、平面図形も公倍数・公約数も&lt;strong&gt;強力な「得点源」&lt;/strong&gt;になります。繰り返し復習して、自信を持ってテストに臨める状態を目指していきましょう。&lt;/p&gt;
&lt;p&gt;&lt;!-- [ /.socialSet ] --&gt;&lt;/p&gt;
&lt;section id="veu_cta-31798" class="veu_cta"&gt;
&lt;div class="cta_body"&gt;
&lt;div class="cta_body_link"&gt;&lt;/div&gt;
&lt;/div&gt;
&lt;p&gt;&lt;!-- [ /.vkExUnit_cta_body ] --&gt;&lt;/p&gt;
&lt;/section&gt;
&lt;section class="veu_cta" id="veu_cta-31446"&gt;&lt;h1 class="cta_title"&gt;当塾のご紹介&lt;/h1&gt;&lt;div class="cta_body"&gt;&lt;div class="cta_body_image cta_body_image_right"&gt;&lt;a href="https://natsui-sansu-juku.com/ct/intro/" target="_blank"&gt;&lt;img width="750" height="422" src="https://natsui-sansu-juku.com/wp-content/uploads/2020/06/紹介-1024x576.jpg" class="attachment-large size-large" alt="" srcset="https://natsui-sansu-juku.com/wp-content/uploads/2020/06/紹介-1024x576.jpg 1024w, https://natsui-sansu-juku.com/wp-content/uploads/2020/06/紹介-300x169.jpg 300w, https://natsui-sansu-juku.com/wp-content/uploads/2020/06/紹介-768x432.jpg 768w, https://natsui-sansu-juku.com/wp-content/uploads/2020/06/紹介-320x180.jpg 320w, https://natsui-sansu-juku.com/wp-content/uploads/2020/06/紹介.jpg 1280w" sizes="(max-width: 750px) 100vw, 750px" /&gt;&lt;/a&gt;&lt;/div&gt;&lt;div class="cta_body_txt image_exist"&gt;夏井算数塾の個別指導の他塾と異なる点や、夏井算数塾にしかないオンライン個別指導の紹介をさせていただいております。当塾にしかないシステムをぜひご覧ください！&lt;/div&gt;&lt;div class="cta_body_link"&gt;&lt;a href="https://natsui-sansu-juku.com/ct/intro/" class="btn btn-primary btn-block btn-lg" target="_blank"&gt;当塾のご紹介&lt;/a&gt;&lt;/div&gt;&lt;/div&gt;&lt;!--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510-05%2F&amp;amp;t=510-05%E3%80%80%E7%B7%8F%E5%90%88%2801%EF%BD%9E04%29%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href="//twitter.com/intent/tweet?url=https%3A%2F%2Fnatsui-sansu-juku.com%2Fcolumn%2F510-05%2F&amp;amp;text=510-05%E3%80%80%E7%B7%8F%E5%90%88%2801%EF%BD%9E04%29%20%7C%20%E4%B8%AD%E5%AD%A6%E5%8F%97%E9%A8%93%E5%B0%82%E9%96%80%E3%80%80%E5%A4%8F%E4%BA%95%E7%AE%97%E6%95%B0%E5%A1%BE" target="_blank" &gt;&lt;span class="vk_icon_w_r_sns_x_twitter icon_sns"&gt;&lt;/span&gt;&lt;span class="sns_txt"&gt;X&lt;/span&gt;&lt;/a&gt;&lt;/li&gt;&lt;li class="sb_bluesky sb_icon"&gt;&lt;a class="sb_icon_inner" href="https://bsky.app/intent/compose?text=510-05%E3%80%80%E7%B7%8F%E5%90%88%2801%EF%BD%9E04%29%20%7C%20%E4%B8%AD%E5%AD%A6%E5%8F%97%E9%A8%93%E5%B0%82%E9%96%80%E3%80%80%E5%A4%8F%E4%BA%95%E7%AE%97%E6%95%B0%E5%A1%BE%0Ahttps%3A%2F%2Fnatsui-sansu-juku.com%2Fcolumn%2F510-05%2F" target="_blank" &gt;&lt;span class="vk_icon_w_r_sns_bluesky icon_sns"&gt;&lt;/span&gt;&lt;span class="sns_txt"&gt;Bluesky&lt;/span&gt;&lt;/a&gt;&lt;/li&gt;&lt;li class="sb_hatena sb_icon"&gt;&lt;a class="sb_icon_inner" href="//b.hatena.ne.jp/add?mode=confirm&amp;url=https%3A%2F%2Fnatsui-sansu-juku.com%2Fcolumn%2F510-05%2F&amp;amp;title=510-05%E3%80%80%E7%B7%8F%E5%90%88%2801%EF%BD%9E04%29%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sb_icon_inner"data-clipboard-text="510-05　総合(01～04) | 中学受験専門　夏井算数塾 https://natsui-sansu-juku.com/column/510-05/"&gt;&lt;span class="vk_icon_w_r_sns_copy icon_sns"&gt;&lt;i class="fas fa-copy"&gt;&lt;/i&gt;&lt;/span&gt;&lt;span class="sns_txt"&gt;Copy&lt;/span&gt;&lt;/button&gt;&lt;/li&gt;&lt;/ul&gt;&lt;/div&gt;&lt;!-- [ /.socialSet ] --&gt;			
------</t>
  </si>
  <si>
    <t>https://natsui-sansu-juku.com/column/hayasamondai/</t>
  </si>
  <si>
    <t>以下のページは不自然なワードを使用しています。
これらを適切に自然な言葉に置き換えて下さい。
なお、本文の装飾や構造は絶対に変えないでください。
【対象ページURL】
https://natsui-sansu-juku.com/column/hayasamondai/
【検出された不自然ワード】
- 型
- 導線
【本文】
------
&lt;h2&gt;中学入試の「速さ」攻略ガイド：三公式・単位換算・図の描き方を固めよう&lt;/h2&gt;
&lt;p&gt;中学入試の算数では、&lt;strong&gt;「速さ」&lt;/strong&gt;の問題がほぼ確実に出題されます。&lt;br /&gt;
速さそのものの考え方や比を使った解法に加え、&lt;strong&gt;旅人算・流水算・通過算・時計算・ダイヤグラム・つるかめ算&lt;/strong&gt;など、さまざまな文章題が一つの単元に集中しているのが特徴です。&lt;/p&gt;
&lt;p&gt;速さ単元の周辺（図形・場合の数まで）も含めた整理は、&lt;a href="https://natsui-sansu-juku.com/column/hub-zukei-hayasa/"&gt;中学受験算数｜図形・速さ・場合の数（全体像はこちら）&lt;/a&gt;にまとめています。&lt;/p&gt;
&lt;p&gt;その一方で、多くのお子さんが&lt;/p&gt;
&lt;ul&gt;
&lt;li&gt;速さ・距離・時間の&lt;strong&gt;3用法&lt;/strong&gt;があいまい&lt;/li&gt;
&lt;li&gt;単位換算（時速・分速・秒速）がスムーズにできない&lt;/li&gt;
&lt;li&gt;文章を読んでも&lt;strong&gt;状況がイメージできない&lt;/strong&gt;&lt;/li&gt;
&lt;/ul&gt;
&lt;p&gt;といったつまずきを抱えたまま、旅人算やダイヤグラムといった応用に入ってしまい、&lt;strong&gt;「速さ＝苦手分野」&lt;/strong&gt;になりがちです。&lt;br /&gt;
このページでは、速さの単元の中でもとくに大切な&lt;strong&gt;「基本計算」と「考え方」&lt;/strong&gt;を整理し、どのように克服していけばよいかを解説します。&lt;/p&gt;
&lt;h2&gt;動画講義：速さの三公式と「きはじ」の考え方&lt;/h2&gt;
&lt;p&gt;&lt;iframe title="YouTube video player" src="https://www.youtube.com/embed/ce_NracVM2I?si=Dn2bl2mqeGt202Cc" width="560" height="315" frameborder="0" allowfullscreen="allowfullscreen"&gt;&lt;/iframe&gt;&lt;/p&gt;
&lt;p&gt;まずは動画で、速さの三公式と基本的な考え方を確認してみてください。&lt;/p&gt;
&lt;h2&gt;１．速さという単元の全体像と「3用法」&lt;/h2&gt;
&lt;h3&gt;速さの単元に含まれる多くの要素&lt;/h3&gt;
&lt;p&gt;速さという単元には、いろいろな要素が組み合わさっています。&lt;br /&gt;
速さそのものの考え方や、比を使った解法に加え、&lt;/p&gt;
&lt;ul&gt;
&lt;li&gt;旅人算&lt;/li&gt;
&lt;li&gt;流水算&lt;/li&gt;
&lt;li&gt;通過算&lt;/li&gt;
&lt;li&gt;時計算&lt;/li&gt;
&lt;li&gt;ダイヤグラム　など&lt;/li&gt;
&lt;/ul&gt;
&lt;p&gt;複数のジャンルの文章題が一つにまとまっているのが速さの特徴です。&lt;br /&gt;
塾によって多少前後しますが、速さを最初に学ぶのは&lt;strong&gt;4年生の後半〜5年生の前半&lt;/strong&gt;が多く、このタイミングでまず学ぶのが&lt;br /&gt;
&lt;strong&gt;「距離・速さ・時間」の関係&lt;/strong&gt;です。&lt;/p&gt;
&lt;p&gt;たとえば、&lt;/p&gt;
&lt;ul&gt;
&lt;li&gt;距離と速さが分かれば時間が求められる&lt;/li&gt;
&lt;li&gt;時間と速さが分かれば距離が求められる&lt;/li&gt;
&lt;/ul&gt;
&lt;p&gt;といった内容です。ここでしっかり定着させたいのが、次の&lt;strong&gt;3用法&lt;/strong&gt;です。&lt;/p&gt;
&lt;h3&gt;速さの三公式（3用法）と「きはじ」&lt;/h3&gt;
&lt;p&gt;速さの三公式（3用法）は次の通りです。&lt;/p&gt;
&lt;ul&gt;
&lt;li&gt;&lt;strong&gt;距離 ＝ 速さ × 時間&lt;/strong&gt;&lt;/li&gt;
&lt;li&gt;&lt;strong&gt;速さ ＝ 距離 ÷ 時間&lt;/strong&gt;&lt;/li&gt;
&lt;li&gt;&lt;strong&gt;時間 ＝ 距離 ÷ 速さ&lt;/strong&gt;&lt;/li&gt;
&lt;/ul&gt;
&lt;p&gt;これを覚えやすくするために、よく使われるのが&lt;strong&gt;「きはじ」&lt;/strong&gt;という方法です。&lt;/p&gt;
&lt;p&gt;&lt;img fetchpriority="high" decoding="async" class="alignnone wp-image-31735" src="https://natsui-sansu-juku.com/wp-content/uploads/2020/06/プレゼンテーション1-300x169.jpg" sizes="(max-width: 709px) 100vw, 709px" srcset="https://natsui-sansu-juku.com/wp-content/uploads/2020/06/プレゼンテーション1-300x169.jpg 300w, https://natsui-sansu-juku.com/wp-content/uploads/2020/06/プレゼンテーション1-1024x576.jpg 1024w, https://natsui-sansu-juku.com/wp-content/uploads/2020/06/プレゼンテーション1-768x432.jpg 768w, https://natsui-sansu-juku.com/wp-content/uploads/2020/06/プレゼンテーション1-320x180.jpg 320w, https://natsui-sansu-juku.com/wp-content/uploads/2020/06/プレゼンテーション1.jpg 1280w" alt="速さの三公式図" width="709" height="399" /&gt;&lt;/p&gt;
&lt;p&gt;「きはじ」のイメージは次の通りです。&lt;/p&gt;
&lt;ul&gt;
&lt;li&gt;&lt;strong&gt;き：&lt;/strong&gt;距離&lt;/li&gt;
&lt;li&gt;&lt;strong&gt;は：&lt;/strong&gt;速さ&lt;/li&gt;
&lt;li&gt;&lt;strong&gt;じ：&lt;/strong&gt;時間&lt;/li&gt;
&lt;/ul&gt;
&lt;p&gt;円や三角形の中に「き・は・じ」を配置し、&lt;strong&gt;求めたい文字を隠す&lt;/strong&gt;ことで式をつくる方法です。&lt;/p&gt;
&lt;ul&gt;
&lt;li&gt;時間を求めるとき：時間を隠して「距離 ÷ 速さ」&lt;/li&gt;
&lt;li&gt;距離を求めるとき：距離を隠して「速さ × 時間」&lt;/li&gt;
&lt;/ul&gt;
&lt;h3&gt;「きはじ」が落とし穴になることもある&lt;/h3&gt;
&lt;p&gt;たとえば、&lt;/p&gt;
&lt;p&gt;&lt;strong&gt;「20mを60秒で進むことができる人が、100m進むには何秒かかるか？」&lt;/strong&gt;&lt;/p&gt;
&lt;p&gt;という問題は、本来なら&lt;/p&gt;
&lt;ul&gt;
&lt;li&gt;100 ÷ 20 ＝ 5（秒）&lt;/li&gt;
&lt;/ul&gt;
&lt;p&gt;と、割り算ですぐに出せます。&lt;br /&gt;
しかし、公式を丸暗記していると、&lt;/p&gt;
&lt;ul&gt;
&lt;li&gt;「どの公式を使うんだっけ？」&lt;/li&gt;
&lt;li&gt;「きはじの図をまず描いて…」&lt;/li&gt;
&lt;/ul&gt;
&lt;p&gt;と、かえって時間がかかってしまうことがあります。&lt;/p&gt;
&lt;p&gt;速さが得意な生徒ほど、&lt;strong&gt;「きはじ」を使う方が逆に時間がかかる&lt;/strong&gt;と感じます。&lt;br /&gt;
問題を見た瞬間に何算か判断できるのに、わざわざ図を書いている時間が無駄になるからです。処理に時間がかかるほど、ほかのことを考えられなくなり、問題の違和感やひっかけにも気づきにくくなってしまいます。&lt;/p&gt;
&lt;h3&gt;3用法は「一瞬で判断して一瞬で式に移る」&lt;/h3&gt;
&lt;p&gt;3用法は、&lt;/p&gt;
&lt;p&gt;&lt;strong&gt;一瞬で判断して、一瞬で式に移れる&lt;/strong&gt;&lt;/p&gt;
&lt;p&gt;必要があります。&lt;br /&gt;
「きはじ」で考えている間はどうしても処理が遅れ、他に注意が向けられなくなります。したがって、3用法は&lt;/p&gt;
&lt;p&gt;&lt;strong&gt;無意識でできるレベル（問題を見て2秒以内に式が書けるレベル）&lt;/strong&gt;&lt;/p&gt;
&lt;p&gt;にしておくことが望ましいのです。&lt;/p&gt;
&lt;h2&gt;２．単位の違う計算と単位換算のコツ&lt;/h2&gt;
&lt;h3&gt;よくあるつまずき：時速と分の組み合わせ&lt;/h3&gt;
&lt;p&gt;次のハードルが、&lt;strong&gt;単位の違う計算&lt;/strong&gt;です。&lt;/p&gt;
&lt;p&gt;&lt;strong&gt;例：「時速30kmで12分進むと何kmか？」&lt;/strong&gt;&lt;/p&gt;
&lt;p&gt;本来は掛け算で求める問題ですが、&lt;br /&gt;
&lt;strong&gt;30 × 12&lt;/strong&gt; といきなり計算しようとしてしまったり、単位をそろえずにそのまま計算してしまうことがよくあります。これは4年生だけでなく、5・6年生でもつまずく典型例です。&lt;/p&gt;
&lt;h3&gt;単位変換には2つのパターンがある&lt;/h3&gt;
&lt;p&gt;単位変換の考え方には、次のようなパターンがあります。&lt;/p&gt;
&lt;h4&gt;（１）速さを分速や秒速に直す&lt;/h4&gt;
&lt;p&gt;&lt;strong&gt;例：時速30km → 分速500m&lt;/strong&gt;&lt;br /&gt;
時速30kmを分速に直してから12倍する、という方法です。&lt;/p&gt;
&lt;h4&gt;（２）時間を「時間」に直す&lt;/h4&gt;
&lt;p&gt;&lt;strong&gt;例：12分 → 12 ÷ 60 ＝ 12/60時間&lt;/strong&gt;&lt;br /&gt;
そのうえで、&lt;/p&gt;
&lt;ul&gt;
&lt;li&gt;30 × 12/60&lt;/li&gt;
&lt;/ul&gt;
&lt;p&gt;と計算すれば距離が求められます。&lt;/p&gt;
&lt;h3&gt;「分を見た瞬間に分母に60を書く」反射をつくる&lt;/h3&gt;
&lt;p&gt;このとき重要なのは、&lt;/p&gt;
&lt;p&gt;&lt;strong&gt;分を見た瞬間に分母に60を書く&lt;/strong&gt;&lt;/p&gt;
&lt;p&gt;という反射です。&lt;br /&gt;
理屈を考えながら「12分は何時間だったかな…」と考えていると時間がかかり、その間に自分が何をしていたか忘れてしまうこともあります。&lt;/p&gt;
&lt;p&gt;だったら最初から、&lt;/p&gt;
&lt;ul&gt;
&lt;li&gt;&lt;strong&gt;12/60時間&lt;/strong&gt;&lt;/li&gt;
&lt;/ul&gt;
&lt;p&gt;と書けるようにしておく方が効率的です。&lt;/p&gt;
&lt;h3&gt;基本計算があいまいなままだと、応用問題は解けない&lt;/h3&gt;
&lt;p&gt;このような計算が素早くできるようになることで、&lt;strong&gt;速さ・距離・時間を自由に扱える&lt;/strong&gt;ようになります。&lt;br /&gt;
速さの単元が苦手な生徒の共通点は、ほとんどの場合、&lt;/p&gt;
&lt;p&gt;&lt;strong&gt;ここ（基本計算）があいまいなまま&lt;/strong&gt;&lt;/p&gt;
&lt;p&gt;進んでいることです。&lt;/p&gt;
&lt;p&gt;たとえば、&lt;/p&gt;
&lt;p&gt;&lt;strong&gt;「300mを分速150mで進むと何分？」&lt;/strong&gt;&lt;/p&gt;
&lt;p&gt;という基本問題でも、&lt;/p&gt;
&lt;ul&gt;
&lt;li&gt;「割るんだっけ？ 掛けるんだっけ？」&lt;/li&gt;
&lt;/ul&gt;
&lt;p&gt;と迷ってしまう状態では、旅人算や流水算ができなくなるのは当然です。&lt;/p&gt;
&lt;p&gt;つまり、基本が固まっているというのは、&lt;/p&gt;
&lt;p&gt;&lt;strong&gt;割り算を分数に直すことが無意識でできる&lt;/strong&gt;&lt;/p&gt;
&lt;p&gt;ということです。&lt;br /&gt;
考えなくても手が動くレベルまで落とし込むことが大切です。速さの単元ができるかどうかは、こういった&lt;strong&gt;「基本処理の精度」&lt;/strong&gt;がカギになります。&lt;/p&gt;
&lt;p&gt;&lt;!-- 追加（本文中盤）：速さのつまずき診断 → TP/SPへ送客（最小限） --&gt;&lt;/p&gt;
&lt;div style="border: 1px solid #d0d7de; background-color: #f8f9fa; padding: 12px; margin: 18px 0;"&gt;
&lt;p style="margin: 0 0 8px; font-weight: bold;"&gt;速さが伸びないときは、先に「つまずきの場所」を切り分けます&lt;/p&gt;
&lt;ul style="margin: 0 0 10px;"&gt;
&lt;li&gt;&lt;strong&gt;① 三公式の判断&lt;/strong&gt;：距離／速さ／時間のどれを求める問題か、すぐ決まらない&lt;/li&gt;
&lt;li&gt;&lt;strong&gt;② 単位換算&lt;/strong&gt;：時速×分、km×m、分速×秒などで手が止まる&lt;/li&gt;
&lt;li&gt;&lt;strong&gt;③ 状況整理&lt;/strong&gt;：旅人算・ダイヤグラム等で図（線分・グラフ）に落ちない&lt;/li&gt;
&lt;/ul&gt;
&lt;p style="margin: 0 0 10px;"&gt;①②が固まると、③の練習が「正しい図」になり、伸び方が安定しやすくなります。&lt;/p&gt;
&lt;div style="display: flex; gap: 10px; flex-wrap: wrap; align-items: center;"&gt;&lt;a style="background-color: #4caf50; color: #fff; padding: 7px 12px; text-decoration: none; display: inline-block; font-size: 14px; border-radius: 4px;" href="https://natsui-sansu-juku.com/kobetsu_online/"&gt;速さの復習（オンライン個別指導）&lt;/a&gt;&lt;br /&gt;
&lt;a style="background-color: #ffffff; color: #2e7d32; padding: 7px 12px; text-decoration: none; display: inline-block; font-size: 14px; border: 1px solid #4caf50; border-radius: 4px;" href="https://natsui-sansu-juku.com/"&gt;夏井算数塾（トップ）&lt;/a&gt;&lt;/div&gt;
&lt;/div&gt;
&lt;div style="border: 2px solid #4CAF50; background-color: #e8f5e9; padding: 10px; display: flex; align-items: center; justify-content: center; margin: 20px 0;"&gt;
&lt;p&gt;&lt;img decoding="async" style="max-width: 100px; height: auto; margin-right: 10px;" src="https://natsui-sansu-juku.com/wp-content/uploads/2016/12/cropped-夏井ロゴ＿文字なし3.jpg" alt="夏井算数塾のロゴ" /&gt;&lt;/p&gt;
&lt;div&gt;
&lt;p style="margin: 5px 0; color: #4caf50;"&gt;夏井算数塾の『オンライン個別指導』：通塾せずに教室と同じ授業を受講できます&lt;/p&gt;
&lt;p&gt;&lt;a style="background-color: #4caf50; color: white; padding: 5px 10px; text-align: center; text-decoration: none; display: inline-block; font-size: 14px;" href="https://natsui-sansu-juku.com/kobetsu_online/"&gt;詳細を見る&lt;/a&gt;&lt;/p&gt;
&lt;/div&gt;
&lt;/div&gt;
&lt;h2&gt;中学入試の算数で速さの問題が得意になるには？&lt;/h2&gt;
&lt;p&gt;中学入試の算数で出題されることの多い&lt;strong&gt;「速さ」&lt;/strong&gt;の問題を苦手とされる方を多く目にします。速さの問題を得意にしておくことで、中学入試で出題された場合も安心して問題に取り組めるようになります。&lt;br /&gt;
苦手を克服したいからといって、やみくもに色々なことに手をつけてしまっては中途半端になってしまいます。まずは&lt;strong&gt;苦手の原因を見つけ、順を追ってひとつずつクリア&lt;/strong&gt;していきましょう。&lt;/p&gt;
&lt;h3&gt;１．速さの単位を正しく理解する&lt;/h3&gt;
&lt;p&gt;単位時間あたりで進むきょり（時速・分速・秒速など）、&lt;span style="color: #ff0000;"&gt;&lt;u&gt;速さの単位を理解できていないと速さの問題を解くことはできません&lt;/u&gt;&lt;/span&gt;。また、&lt;span style="color: #ff0000;"&gt;単位換算&lt;/span&gt;もスピーディーにできるようにしておく必要があります。&lt;/p&gt;
&lt;p&gt;これらがきちんと理解できていないと、&lt;/p&gt;
&lt;ul&gt;
&lt;li&gt;&lt;strong&gt;車と徒歩でどちらが早く着くかを比べたはずなのに、徒歩の方が速いという計算になってしまった&lt;/strong&gt;&lt;/li&gt;
&lt;/ul&gt;
&lt;p&gt;といった、答えが明らかにおかしい場合でも、それに気づくことができません。&lt;br /&gt;
&lt;span style="color: #ff0000;"&gt;速さの三公式を覚えて、使いこなせるように&lt;/span&gt;していきましょう。&lt;/p&gt;
&lt;h3&gt;２．単位を書く習慣をつける&lt;/h3&gt;
&lt;p&gt;特に中学入試で出題される速さの問題を解いていると、&lt;span style="color: #0000ff;"&gt;途中で何を求めていたのか分からなくなってしまう場合&lt;/span&gt;があります。&lt;/p&gt;
&lt;p&gt;計算式のすべてに単位を書く必要はありませんが、&lt;/p&gt;
&lt;ul&gt;
&lt;li&gt;ひとつ答えが出たら、その数字の横に単位を書く&lt;/li&gt;
&lt;li&gt;長い計算の後には、必ず単位を書く&lt;/li&gt;
&lt;/ul&gt;
&lt;p&gt;といったように、&lt;strong&gt;何を求めていたのかを見失わないために、単位を書き入れるクセ&lt;/strong&gt;をつけるようにしましょう。&lt;/p&gt;
&lt;p&gt;単位の間違いで、せっかく計算で正解の数字が出せている問題が不正解や減点になってしまうことがないように、&lt;strong&gt;ケアレスミスにも注意&lt;/strong&gt;が必要です。&lt;/p&gt;
&lt;h3&gt;３．問題の条件を正しく把握する&lt;/h3&gt;
&lt;p&gt;中学入試で出題される速さの問題は、&lt;/p&gt;
&lt;ul&gt;
&lt;li&gt;&lt;strong&gt;途中で速さが変わる&lt;/strong&gt;&lt;/li&gt;
&lt;li&gt;&lt;strong&gt;出発する時間が異なる&lt;/strong&gt;&lt;/li&gt;
&lt;li&gt;&lt;strong&gt;途中で休憩をはさむ&lt;/strong&gt;&lt;/li&gt;
&lt;/ul&gt;
&lt;p&gt;など、状況が複雑になっているものが多くなります。&lt;br /&gt;
文章だけではイメージしづらくても、&lt;strong&gt;見やすい形に整理してしまえば案外解きやすい問題だった&lt;/strong&gt;ということもよくあります。&lt;/p&gt;
&lt;p&gt;式だけでは解きにくい場合は、&lt;span style="color: #0000ff;"&gt;図やグラフなどを書いて状況を整理する&lt;/span&gt;ことで、ぐっと解きやすくなります。&lt;/p&gt;
&lt;h3&gt;４．図やグラフをかいて状況を見える化する&lt;/h3&gt;
&lt;p&gt;問題を図に表す際には、&lt;/p&gt;
&lt;ul&gt;
&lt;li&gt;&lt;span style="color: #ff0000;"&gt;文章を読んで分かったことを、最初から順番に書き出す&lt;/span&gt;&lt;/li&gt;
&lt;li&gt;&lt;span style="color: #ff0000;"&gt;示されている条件はすべて図に書き入れる&lt;/span&gt;&lt;/li&gt;
&lt;/ul&gt;
&lt;p&gt;ようにしましょう。&lt;/p&gt;
&lt;p&gt;そして、図にしたあとで、その図が正しいかどうかを&lt;strong&gt;再度文章と照らし合わせて確認&lt;/strong&gt;します。せっかく図を描いたのに、そもそもの読み取りを間違えていると、勘違いに気づかずに最後まで解き進めてしまいかねません。&lt;/p&gt;
&lt;p&gt;自分が目で見て分かりやすい形を見つけるためにも、&lt;strong&gt;さまざまなパターンの問題で図やグラフを書く練習&lt;/strong&gt;が必要です。&lt;/p&gt;
&lt;h3&gt;５．特に注意したい問題：ダイヤグラム・旅人算&lt;/h3&gt;
&lt;p&gt;&lt;span style="color: #0000ff;"&gt;中でも、&lt;strong&gt;ダイヤグラムや旅人算&lt;/strong&gt;は速さの問題の中でも難しい分野&lt;/span&gt;です。速さや比、距離や時間などさまざまな内容が問題に含まれており、情報整理が非常に難しく感じてしまうかもしれません。&lt;/p&gt;
&lt;p&gt;ダイヤグラムや旅人算の問題では、特に&lt;strong&gt;図やグラフに表すこと&lt;/strong&gt;が大切です。図やグラフに表すと、&lt;/p&gt;
&lt;ul&gt;
&lt;li&gt;文章以外の情報も目に入りやすくなる&lt;/li&gt;
&lt;li&gt;設定が頭の中でイメージしやすくなる&lt;/li&gt;
&lt;/ul&gt;
&lt;p&gt;ため、解きやすくなります。&lt;/p&gt;
&lt;p&gt;&lt;span style="color: #ff0000;"&gt;速さの問題の条件を正しく把握するために、特にダイヤグラムや旅人算では意識して図やグラフをかくようにしましょう。&lt;/span&gt;&lt;/p&gt;
&lt;h3&gt;６．「つるかめ算」を使う速さの問題&lt;/h3&gt;
&lt;p&gt;速さの問題で、&lt;strong&gt;途中で速さが変わる&lt;/strong&gt;というパターンがあります。&lt;br /&gt;
このような問題では、&lt;span style="color: #0000ff;"&gt;面積図をかいてつるかめ算を用いる&lt;/span&gt;と、図と式の両方で考えることができ、効率よく解くことができます。&lt;/p&gt;
&lt;p&gt;一見つるかめ算の問題ではないように見えても、&lt;/p&gt;
&lt;ul&gt;
&lt;li&gt;&lt;strong&gt;実はつるかめ算を使うことで簡単に解ける問題だった&lt;/strong&gt;&lt;/li&gt;
&lt;/ul&gt;
&lt;p&gt;というパターンは少なくありません。問題演習の数をこなし、「&lt;strong&gt;つるかめ算を使うべきかどうか&lt;/strong&gt;」を見極められるようにしていきましょう。&lt;/p&gt;
&lt;h3&gt;７．比や逆比を活用する&lt;/h3&gt;
&lt;p&gt;速さは、&lt;strong&gt;比や逆比&lt;/strong&gt;を用いて計算するパターンが多くあります。比を用いる場合は、文章で書かれている内容を正しく読み取り、どの量どうしが比例・反比例の関係にあるのかを整理します。&lt;/p&gt;
&lt;p&gt;解法が複数ある場合でも、&lt;strong&gt;比や逆比を用いることで計算が大幅に簡単になる&lt;/strong&gt;ことがあります。&lt;br /&gt;
比や逆比をうまく用いて、計算の時間を短縮していきましょう。&lt;/p&gt;
&lt;h3&gt;８．まとめ：速さの問題に強くなるために&lt;/h3&gt;
&lt;p&gt;中学入試の算数において「速さ」の問題は頻出で、まったく出題されないということはほとんどありません。難関校になればなるほど、&lt;strong&gt;条件が複雑&lt;/strong&gt;だったり、文章だけでは理解するのが難しくなっていきます。&lt;/p&gt;
&lt;p&gt;速さの問題を得意にするためには、&lt;/p&gt;
&lt;ul&gt;
&lt;li&gt;速さの三公式・単位換算といった&lt;strong&gt;基礎部分をきちんと覚える&lt;/strong&gt;&lt;/li&gt;
&lt;li&gt;そのうえで、&lt;strong&gt;図やグラフで状況を正しくイメージできるようにする&lt;/strong&gt;&lt;/li&gt;
&lt;li&gt;旅人算・ダイヤグラム・つるかめ算・比や逆比など、応用パターンに少しずつ慣れていく&lt;/li&gt;
&lt;/ul&gt;
&lt;p&gt;ことが大切です。&lt;/p&gt;
&lt;p&gt;旅人算やダイヤグラムの問題では難しい問題も多いため、最初はなかなか解けず、苦手意識を持ってしまうこともあるかと思います。しかし、&lt;span style="color: #0000ff;"&gt;慣れてくれば難しい問題も徐々に解けるようになります&lt;/span&gt;。&lt;br /&gt;
&lt;span style="color: #ff0000;"&gt;単位換算や速さの公式の活用などは、特にコツコツ毎日問題を解き&lt;/span&gt;、手が勝手に動くレベルまで慣れることが大切です。&lt;/p&gt;
&lt;h2&gt;当塾での取り組み&lt;/h2&gt;
&lt;p&gt;当塾では完全個別の&lt;strong&gt;１対１授業&lt;/strong&gt;で、速さの問題の苦手克服のための授業が受講できます。&lt;br /&gt;
当塾の授業の独自のシステムについては、&lt;strong&gt;&lt;a href="https://natsui-sansu-juku.com/column/kokogachigau/" target="_blank" rel="noopener noreferrer"&gt;夏井算数塾・個別指導はココが違う！&lt;/a&gt;&lt;/strong&gt;をご覧ください。&lt;/p&gt;
&lt;p&gt;また、教室での授業と同様の授業を&lt;strong&gt;&lt;a href="https://natsui-sansu-juku.com/kobetsu_online/" target="_blank" rel="noopener noreferrer"&gt;オンライン&lt;/a&gt;&lt;/strong&gt;でも受講可能です。通塾の必要がなく、全国どこからでも勉強し慣れた環境で受講でき、勉強だけに集中して取り組むことができます。&lt;br /&gt;
詳細は&lt;strong&gt;&lt;a href="https://natsui-sansu-juku.com/column/withyou/" target="_blank" rel="noopener noreferrer"&gt;今までにない、“業界初”のオンライン算数個別指導「ウィズ・ユー」&lt;/a&gt;&lt;/strong&gt;をご覧ください。&lt;/p&gt;
&lt;p&gt;&lt;!-- 追加（末尾）：TP/SP/STへの行動導線を明示（最小限） --&gt;&lt;/p&gt;
&lt;div style="border: 1px solid #d0d7de; background-color: #f8f9fa; padding: 12px; margin: 18px 0;"&gt;
&lt;p style="margin: 0 0 8px; font-weight: bold;"&gt;このあと（目的別）&lt;/p&gt;
&lt;ul style="margin: 0 0 10px;"&gt;
&lt;li&gt;&lt;strong&gt;速さの基本（3用法・単位換算）から復習したい&lt;/strong&gt;：&lt;a href="https://natsui-sansu-juku.com/kobetsu_online/"&gt;オンライン個別指導&lt;/a&gt;&lt;/li&gt;
&lt;li&gt;&lt;strong&gt;小5の学習ペースを固めたい&lt;/strong&gt;：&lt;a href="https://natsui-sansu-juku.com/5master/"&gt;小５算数マスター講座&lt;/a&gt;&lt;/li&gt;
&lt;li&gt;&lt;strong&gt;教室で相談・通塾も含めて検討したい&lt;/strong&gt;：&lt;a href="https://natsui-sansu-juku.com/access/"&gt;アクセス（四ツ谷）&lt;/a&gt;&lt;/li&gt;
&lt;li&gt;&lt;strong&gt;塾の全体像を確認したい&lt;/strong&gt;：&lt;a href="https://natsui-sansu-juku.com/"&gt;夏井算数塾（トップ）&lt;/a&gt;&lt;/li&gt;
&lt;/ul&gt;
&lt;p style="margin: 0; font-size: 0.95em;"&gt;運営情報の確認が必要な場合は、&lt;a href="https://natsui-sansu-juku.com/corporate_data/"&gt;会社概要&lt;/a&gt;もあわせてご参照ください。&lt;/p&gt;
&lt;/div&gt;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&lt;p&gt;&lt;a style="display: inline-flex; align-items: center; justify-content: center; text-decoration: none; font-weight: 900; border-radius: 12px; padding: 10px 12px; background: #f0fdf4; color: #0f7a35; border: 1px solid rgba(22,163,74,.55);" href="https://natsui-sansu-juku.com/kobetsu/"&gt;&lt;br /&gt;
教室1対1を見る&lt;/a&gt;&lt;/p&gt;
&lt;/div&gt;
&lt;div class="vk_posts postNextPrev"&gt;
&lt;p&gt;&lt;!-- [ /.card ] --&gt;&lt;/p&gt;
&lt;/div&gt;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hayasamondai%2F&amp;amp;t=%E4%B8%AD%E5%AD%A6%E5%8F%97%E9%A8%93%E7%AE%97%E6%95%B0%E3%80%8C%E9%80%9F%E3%81%95%E3%80%8D%E5%85%8B%E6%9C%8D%E3%82%AC%E3%82%A4%E3%83%89%EF%BD%9C%E3%81%8D%E3%81%AF%E3%81%98%E3%83%BB%E6%97%85%E4%BA%BA%E7%AE%97%E3%83%BB%E9%80%B2%E8%A1%8C%E3%82%B0%E3%83%A9%E3%83%95%E3%81%BE%E3%81%A7%E4%B8%80%E6%B0%97%E3%81%AB%E6%95%B4%E7%90%86%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hayasamondai%2F&amp;amp;text=%E4%B8%AD%E5%AD%A6%E5%8F%97%E9%A8%93%E7%AE%97%E6%95%B0%E3%80%8C%E9%80%9F%E3%81%95%E3%80%8D%E5%85%8B%E6%9C%8D%E3%82%AC%E3%82%A4%E3%83%89%EF%BD%9C%E3%81%8D%E3%81%AF%E3%81%98%E3%83%BB%E6%97%85%E4%BA%BA%E7%AE%97%E3%83%BB%E9%80%B2%E8%A1%8C%E3%82%B0%E3%83%A9%E3%83%95%E3%81%BE%E3%81%A7%E4%B8%80%E6%B0%97%E3%81%AB%E6%95%B4%E7%90%86%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7%AE%97%E6%95%B0%E3%80%8C%E9%80%9F%E3%81%95%E3%80%8D%E5%85%8B%E6%9C%8D%E3%82%AC%E3%82%A4%E3%83%89%EF%BD%9C%E3%81%8D%E3%81%AF%E3%81%98%E3%83%BB%E6%97%85%E4%BA%BA%E7%AE%97%E3%83%BB%E9%80%B2%E8%A1%8C%E3%82%B0%E3%83%A9%E3%83%95%E3%81%BE%E3%81%A7%E4%B8%80%E6%B0%97%E3%81%AB%E6%95%B4%E7%90%86%20%7C%20%E4%B8%AD%E5%AD%A6%E5%8F%97%E9%A8%93%E5%B0%82%E9%96%80%E3%80%80%E5%A4%8F%E4%BA%95%E7%AE%97%E6%95%B0%E5%A1%BE%0Ahttps%3A%2F%2Fnatsui-sansu-juku.com%2Fcolumn%2Fhayasamondai%2F" target="_blank" &gt;&lt;span class="vk_icon_w_r_sns_bluesky icon_sns"&gt;&lt;/span&gt;&lt;span class="sns_txt"&gt;Bluesky&lt;/span&gt;&lt;/a&gt;&lt;/li&gt;&lt;li class="sb_hatena sb_icon"&gt;&lt;a class="sb_icon_inner" href="//b.hatena.ne.jp/add?mode=confirm&amp;url=https%3A%2F%2Fnatsui-sansu-juku.com%2Fcolumn%2Fhayasamondai%2F&amp;amp;title=%E4%B8%AD%E5%AD%A6%E5%8F%97%E9%A8%93%E7%AE%97%E6%95%B0%E3%80%8C%E9%80%9F%E3%81%95%E3%80%8D%E5%85%8B%E6%9C%8D%E3%82%AC%E3%82%A4%E3%83%89%EF%BD%9C%E3%81%8D%E3%81%AF%E3%81%98%E3%83%BB%E6%97%85%E4%BA%BA%E7%AE%97%E3%83%BB%E9%80%B2%E8%A1%8C%E3%82%B0%E3%83%A9%E3%83%95%E3%81%BE%E3%81%A7%E4%B8%80%E6%B0%97%E3%81%AB%E6%95%B4%E7%90%86%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sb_icon_inner"data-clipboard-text="中学受験算数「速さ」克服ガイド｜きはじ・旅人算・進行グラフまで一気に整理 | 中学受験専門　夏井算数塾 https://natsui-sansu-juku.com/column/hayasamondai/"&gt;&lt;span class="vk_icon_w_r_sns_copy icon_sns"&gt;&lt;i class="fas fa-copy"&gt;&lt;/i&gt;&lt;/span&gt;&lt;span class="sns_txt"&gt;Copy&lt;/span&gt;&lt;/button&gt;&lt;/li&gt;&lt;/ul&gt;&lt;/div&gt;&lt;!-- [ /.socialSet ] --&gt;			
------</t>
  </si>
  <si>
    <t>https://natsui-sansu-juku.com/column/hub-kakomon/</t>
  </si>
  <si>
    <t>以下のページは不自然なワードを使用しています。
これらを適切に自然な言葉に置き換えて下さい。
なお、本文の装飾や構造は絶対に変えないでください。
【対象ページURL】
https://natsui-sansu-juku.com/column/hub-kakomon/
【検出された不自然ワード】
- 型
- 乱れ
【本文】
------
&lt;p&gt;中学受験算数の過去問は、解く回数を増やしても点が安定しないことがよくあります。&lt;br /&gt;
直前期に伸びが止まりやすいのは、単元の不足よりも、&lt;strong&gt;読み違い／図に取りかかるまでの遅れ／途中式が飛ぶ／見直し不足／時間配分のずれ&lt;/strong&gt;といった「解く途中の取りこぼし」が重なるためです。&lt;/p&gt;
&lt;p&gt;このページは、過去問で点が伸びない理由を&lt;strong&gt;原因ごとに分け&lt;/strong&gt;、家庭学習で「次に直す場所」を早く決めるための総合案内です。&lt;br /&gt;
同じ問題を解き直す前に、まずは「どの取りこぼしが多いか」を押さえると、直前期でも数点が動きやすくなります。&lt;/p&gt;
&lt;p&gt;知りたいテーマから入れるように、&lt;strong&gt;見るべき観点&lt;/strong&gt;と&lt;strong&gt;取り組み方&lt;/strong&gt;を記事ごとに整理しました。&lt;br /&gt;
「何から見ればよいか分からない」場合は、この直後の見出し（原因→回し方→直前期→難問→学校別）から、いちばん近い状況を選んでください。&lt;/p&gt;
&lt;p&gt;当塾の指導方針や受講形態（教室／オンライン）など、サービスの全体像は&lt;a href="https://natsui-sansu-juku.com/"&gt;夏井算数塾（全体像はこちら）&lt;/a&gt;でご確認いただけます。&lt;/p&gt;
&lt;p style="margin: 12px 0 0; padding: 10px 12px; border-left: 4px solid #16a34a; background: rgba(22,163,74,.06); border-radius: 10px; color: #111827; line-height: 1.7;"&gt;もし「外部の力を使うべきか判断がつかない」段階なら、先に &lt;a style="color: #0f7a35; font-weight: 900; text-decoration: none; border-bottom: 2px solid rgba(22,163,74,.35);" href="https://natsui-sansu-juku.com/column/kobetsu_mayoi_judge/"&gt;判断材料（整理ページ）&lt;/a&gt; を見てから戻ってきても大丈夫です。&lt;/p&gt;
&lt;p&gt;&lt;!-- 追記（タスクD：不足補完）ここから --&gt;&lt;/p&gt;
&lt;h2&gt;過去問で伸ばすには「解法パターン」を不足なく揃える&lt;/h2&gt;
&lt;p&gt;過去問の点が動かないとき、「単元が抜けている」より多いのは、&lt;strong&gt;考え方の引き出し（解法パターン）が足りない／出し方が遅い&lt;/strong&gt;ケースです。&lt;br /&gt;
同じ単元でも、入試では「定番の考え方」に乗るかどうかで処理時間が変わります。まずは、過去問で頻出の解法パターンを&lt;strong&gt;不足なく揃え&lt;/strong&gt;、見直しで&lt;strong&gt;次に増やす1つ&lt;/strong&gt;を決められる状態にしておきましょう。&lt;/p&gt;
&lt;hr /&gt;
&lt;h2&gt;まず3分類：解法パターンが足りないのか、途中で落としているのか&lt;/h2&gt;
&lt;p&gt;直しを速くするために、間違い（または未完了）を次の3つに分けます。&lt;/p&gt;
&lt;ul&gt;
&lt;li&gt;&lt;strong&gt;解法パターンが無い：&lt;/strong&gt;発想が出ない／別解に気づかない／式に乗らない&lt;/li&gt;
&lt;li&gt;&lt;strong&gt;解法パターンはある：&lt;/strong&gt;読み違い・条件落とし・作図が遅い・途中式が飛ぶ・見直し不足&lt;/li&gt;
&lt;li&gt;&lt;strong&gt;時間の使い方：&lt;/strong&gt;重い問題に時間を使い、取れる問題の時間が無い&lt;/li&gt;
&lt;/ul&gt;
&lt;p&gt;&lt;span style="color: #666;"&gt;※このページの前半（原因の切り分け）は2つ目・3つ目の整理が中心です。ここでは「1つ目（解法パターン）」の整理も追加します。&lt;/span&gt;&lt;/p&gt;
&lt;hr /&gt;
&lt;h2&gt;家庭でできる：解法パターンを集める「3点メモ」&lt;/h2&gt;
&lt;p&gt;新しい解法パターンを増やすときは、ノートに長くまとめるよりも、&lt;strong&gt;最小限のメモ&lt;/strong&gt;で再現できる形にします。&lt;/p&gt;
&lt;ul&gt;
&lt;li&gt;&lt;strong&gt;合図：&lt;/strong&gt;どんな条件・言い回し・数字の置き方で、その解法を使うか&lt;/li&gt;
&lt;li&gt;&lt;strong&gt;図：&lt;/strong&gt;線分図／表／面積図など「最初に描く形」だけ&lt;/li&gt;
&lt;li&gt;&lt;strong&gt;式の骨：&lt;/strong&gt;最初の1本（最初に立つ式）だけ&lt;/li&gt;
&lt;/ul&gt;
&lt;p&gt;過去問を解いたあとに「今回の新規は1つだけ」と決め、この3点だけを書いておくと、次に同じ状況で&lt;strong&gt;早く出せる&lt;/strong&gt;ようになります。&lt;/p&gt;
&lt;hr /&gt;
&lt;h2&gt;ミニ練習：解法パターンを「当てはめる」練習（3問）&lt;/h2&gt;
&lt;p&gt;過去問に入る前の準備として、短い問題で「合図→図→式の骨」を揃える練習を入れます。目安は1日1問です。&lt;/p&gt;
&lt;h3&gt;練習1：差に注目（線分図）&lt;/h3&gt;
&lt;p&gt;&lt;strong&gt;問題&lt;/strong&gt;&lt;br /&gt;
Aは38cm、Bは24cmです。AはBより何cm長いですか。&lt;/p&gt;
&lt;ul&gt;
&lt;li&gt;&lt;strong&gt;合図&lt;/strong&gt;：「〜より何cm長い」＝差&lt;/li&gt;
&lt;li&gt;&lt;strong&gt;図&lt;/strong&gt;：線分を2本（長い方と短い方）&lt;/li&gt;
&lt;li&gt;&lt;strong&gt;式の骨&lt;/strong&gt;：38 − 24&lt;/li&gt;
&lt;/ul&gt;
&lt;h3&gt;練習2：等分（1人分・同じ数ずつ）&lt;/h3&gt;
&lt;p&gt;&lt;strong&gt;問題&lt;/strong&gt;&lt;br /&gt;
みかんが27こあります。3人で同じ数ずつ分けます。1人分は何こですか。&lt;/p&gt;
&lt;ul&gt;
&lt;li&gt;&lt;strong&gt;合図&lt;/strong&gt;：「同じ数ずつ」「1人分」＝等分&lt;/li&gt;
&lt;li&gt;&lt;strong&gt;図&lt;/strong&gt;：全体→3つに分けるイメージ&lt;/li&gt;
&lt;li&gt;&lt;strong&gt;式の骨&lt;/strong&gt;：27 ÷ 3&lt;/li&gt;
&lt;/ul&gt;
&lt;h3&gt;練習3：割合（もと×割合）&lt;/h3&gt;
&lt;p&gt;&lt;strong&gt;問題&lt;/strong&gt;&lt;br /&gt;
120円の2割は何円ですか。&lt;/p&gt;
&lt;ul&gt;
&lt;li&gt;&lt;strong&gt;合図&lt;/strong&gt;：「〜の2割」＝割合&lt;/li&gt;
&lt;li&gt;&lt;strong&gt;図&lt;/strong&gt;：面積図（10等分のうち2つ）でもOK&lt;/li&gt;
&lt;li&gt;&lt;strong&gt;式の骨&lt;/strong&gt;：120 × 0.2&lt;/li&gt;
&lt;/ul&gt;
&lt;hr /&gt;
&lt;h2&gt;追加FAQ：解法パターンに関するつまずき&lt;/h2&gt;
&lt;h3&gt;Q. 解説を読めば分かるのに、本番で出てきません&lt;/h3&gt;
&lt;p&gt;多くの場合、&lt;strong&gt;合図&lt;/strong&gt;が決まっていません。解説を読んだら「この条件が来たらこの図から入る」を1行で言える形にし、次回はその合図を探すことから始めましょう。&lt;/p&gt;
&lt;h3&gt;Q. 解法パターンを増やすと、直しが増えて回りません&lt;/h3&gt;
&lt;p&gt;増やすのは毎回1つに絞り、他は「途中で落とした」側の修正（線の引き方・図に入るタイミング・途中式）を優先すると回りやすくなります。&lt;/p&gt;
&lt;h3&gt;Q. 志望校別には、どの解法パターンを優先すべきですか&lt;/h3&gt;
&lt;p&gt;まずは過去問を2年分だけ解き、&lt;strong&gt;よく出る大問&lt;/strong&gt;で「何が得点源か」を掴みます。そこで出た“頻出の考え方”から順に揃えると、同じ努力でも点が動きやすくなります。&lt;/p&gt;
&lt;h2&gt;まず見直す：過去問が伸びない原因を分けて考える&lt;/h2&gt;
&lt;p&gt;過去問で点が取れないとき、多くのご家庭が「演習量が足りない」「単元を戻すべきかも」と考えがちです。&lt;br /&gt;
ただし中学受験算数では、原因が一つに限られません。次のような“解く途中”に原因があると、勉強していても点数は安定しにくくなります。&lt;/p&gt;
&lt;ul&gt;
&lt;li&gt;条件整理が甘く、読み落としや思い込みが起きている&lt;/li&gt;
&lt;li&gt;図を描く前に式から入り、途中で混乱している&lt;/li&gt;
&lt;li&gt;途中式が飛ぶ／整理されず、後から見直せない&lt;/li&gt;
&lt;li&gt;検算・見直しが甘く、ケアレスミスが残る&lt;/li&gt;
&lt;li&gt;時間配分がずれ、後半の取りやすい問題を落とす&lt;/li&gt;
&lt;/ul&gt;
&lt;p&gt;上記を「どれが原因か」に分解して確認するためのチェック観点を、流れごとに整理した記事がこちらです。&lt;/p&gt;
&lt;ul&gt;
&lt;li&gt;&lt;a href="https://natsui-sansu-juku.com/col_blog/kakomon-online-checklist/"&gt;過去問をオンラインで回すためのチェックリスト｜採点・直し・復習の流れまとめ&lt;/a&gt;&lt;br /&gt;
&lt;span style="color: #666;"&gt;過去問が伸びない原因を「読み方／作図／途中式／検算／時間配分」などに分解して特定するための観点を整理。&lt;/span&gt;&lt;/li&gt;
&lt;/ul&gt;
&lt;h2&gt;過去問の回し方：家庭学習で点が増える回し方に変える&lt;/h2&gt;
&lt;p&gt;過去問は「解く→丸付け」で終えると、次の週に同じ取りこぼしを繰り返します。&lt;br /&gt;
点数を上げる運用は、少なくとも次の4ステップで回します。&lt;/p&gt;
&lt;h3&gt;ステップ1：本番形式で解く（時間と順番を決めておく）&lt;/h3&gt;
&lt;ul&gt;
&lt;li&gt;制限時間を必ず設定し、途中式も含めて本番同様に記録する&lt;/li&gt;
&lt;li&gt;「最初から順に解く」ではなく、“取れる問題から取る”順番を試す&lt;/li&gt;
&lt;/ul&gt;
&lt;h3&gt;ステップ2：採点後に「取りこぼしタイプ」を分類する&lt;/h3&gt;
&lt;ul&gt;
&lt;li&gt;&lt;strong&gt;知らない&lt;/strong&gt;（知識不足）なのか&lt;/li&gt;
&lt;li&gt;&lt;strong&gt;分かっていたのに落とした&lt;/strong&gt;（読み違い・作図不足・途中式・検算・時間）なのか&lt;/li&gt;
&lt;li&gt;&lt;strong&gt;難問に吸われた&lt;/strong&gt;（捨て問判断・時間配分）なのか&lt;/li&gt;
&lt;/ul&gt;
&lt;p&gt;&lt;span style="color: #666;"&gt;※ここで「知識不足」以外が濃い場合、単元戻りよりも“解く途中”の見直しが先です。&lt;/span&gt;&lt;/p&gt;
&lt;h3&gt;ステップ3：直しは「同じ取りこぼしが二度起きない形」にする&lt;/h3&gt;
&lt;ul&gt;
&lt;li&gt;読み違い：条件への線引き・図に取りかかる合図を決めておく&lt;/li&gt;
&lt;li&gt;途中式：式の並べ方／単位／メモの置き方を決めて残す&lt;/li&gt;
&lt;li&gt;検算：見直す対象（桁・単位・代入・逆算）を決めておく&lt;/li&gt;
&lt;/ul&gt;
&lt;h3&gt;ステップ4：類題で“再現テスト”をする&lt;/h3&gt;
&lt;ul&gt;
&lt;li&gt;同型類題を短時間で解き、「同じ流れで再現できるか」を確認する&lt;/li&gt;
&lt;li&gt;再現できない場合は、解法ではなく“途中の動き”を修正する&lt;/li&gt;
&lt;/ul&gt;
&lt;h2&gt;直前期：やることを増やすより「取りこぼし」を減らす&lt;/h2&gt;
&lt;p&gt;直前期は、新しい単元を増やす段階というより、&lt;strong&gt;持っている力を本番で出し切る段階&lt;/strong&gt;です。&lt;br /&gt;
「あと数点が届かない」「問題量をこなしているのに点数が安定しない」といった悩みは、解法よりも途中の癖（線を引くタイミング、図の描き方、計算ミスの出やすい場所など）に原因があることがよくあります。&lt;/p&gt;
&lt;ul&gt;
&lt;li&gt;&lt;a href="https://natsui-sansu-juku.com/col_blog/online-sansu-chokuzen/"&gt;直前期のオンライン算数｜過去問の回し方・時間配分・弱点補強のやり方&lt;/a&gt;&lt;br /&gt;
&lt;span style="color: #666;"&gt;直前期に「何を優先すべきか」を、取りこぼし対策・解く途中の見直し（手元の可視化）という観点で整理。&lt;/span&gt;&lt;/li&gt;
&lt;/ul&gt;
&lt;h2&gt;難問は解く？捨てる？「合格点」から逆算して判断する&lt;/h2&gt;
&lt;p&gt;過去問対策で乱れやすいのが、&lt;strong&gt;難問に時間を使いすぎて、取れる問題を落とす&lt;/strong&gt;パターンです。&lt;br /&gt;
中学入試算数は「大問まるごと全部が難問」という形は多くなく、最後だけ急に難しくなることもあります。また後半でも易しめの設問が混ざることがあります。&lt;/p&gt;
&lt;p&gt;そのため、過去問では次を徹底します。&lt;/p&gt;
&lt;ul&gt;
&lt;li&gt;1問に張り付かない（上限時間を決める）&lt;/li&gt;
&lt;li&gt;途中まで取れる設問は“途中点の発想”で拾う&lt;/li&gt;
&lt;li&gt;後半に残る“取りやすい設問”のために時間を残す&lt;/li&gt;
&lt;/ul&gt;
&lt;ul&gt;
&lt;li&gt;&lt;a href="https://natsui-sansu-juku.com/column/nanmon/"&gt;難問への向き合い方&lt;/a&gt;&lt;br /&gt;
&lt;span style="color: #666;"&gt;合格点の現実を踏まえ、「解く問題の見極め」と時間配分の考え方を整理。&lt;/span&gt;&lt;/li&gt;
&lt;/ul&gt;
&lt;h2&gt;学校別：令和2年度の過去問を大問別に動画で確認する&lt;/h2&gt;
&lt;p&gt;「同じ学校の出題傾向で、どこが得点源になるか」を把握したい場合は、学校別の過去問解説を活用してください。&lt;br /&gt;
各ページでは、令和2年度の入試問題から厳選した設問を大問別に整理し、解説動画につなげています。&lt;br /&gt;
&lt;span style="color: #666;"&gt;※問題文・設問は各種WEBサイト等から入手する前提で構成されています。&lt;/span&gt;&lt;/p&gt;
&lt;h3&gt;女子学院&lt;/h3&gt;
&lt;ul&gt;
&lt;li&gt;&lt;a href="https://natsui-sansu-juku.com/column/jyoshigakuin-2/"&gt;女子学院・令和２年度&lt;/a&gt;&lt;/li&gt;
&lt;/ul&gt;
&lt;h3&gt;開成&lt;/h3&gt;
&lt;ul&gt;
&lt;li&gt;&lt;a href="https://natsui-sansu-juku.com/column/kaisei-2/"&gt;開成・令和２年度&lt;/a&gt;&lt;/li&gt;
&lt;/ul&gt;
&lt;h3&gt;渋谷教育学園渋谷&lt;/h3&gt;
&lt;ul&gt;
&lt;li&gt;&lt;a href="https://natsui-sansu-juku.com/column/shibushibu-2/"&gt;渋谷教育学園渋谷中学校・令和２年度&lt;/a&gt;&lt;/li&gt;
&lt;/ul&gt;
&lt;h3&gt;早稲田&lt;/h3&gt;
&lt;ul&gt;
&lt;li&gt;&lt;a href="https://natsui-sansu-juku.com/column/waseda-2/"&gt;早稲田中学 算数過去問解説｜令和2年度&lt;/a&gt;&lt;/li&gt;
&lt;/ul&gt;
&lt;h2&gt;過去問を“得点力”に変える：ライブ配信の活用&lt;/h2&gt;
&lt;p&gt;過去問は「解説を聞いて分かった」で終わると、本番で再現できません。&lt;br /&gt;
必要なのは、考え方・アプローチ・時間内処理（解く順／時間配分／捨て問基準）まで含めて、&lt;strong&gt;本番仕様の動き方&lt;/strong&gt;を固めることです。&lt;/p&gt;
&lt;ul&gt;
&lt;li&gt;&lt;a href="https://natsui-sansu-juku.com/column/tokuten_detail/"&gt;得点力向上YoutubeLive～実施詳細～&lt;/a&gt;&lt;br /&gt;
&lt;span style="color: #666;"&gt;実際の中学入試過去問を用い、解法だけでなく「本番で得点するための処理」を扱うライブ配信。問題PDFを事前に解いて参加する前提で進行。&lt;/span&gt;&lt;/li&gt;
&lt;/ul&gt;
&lt;div style="border: 1px solid rgba(22,163,74,.25); background: rgba(22,163,74,.06); border-radius: 14px; padding: 14px 14px; margin: 18px 0;"&gt;
&lt;div style="margin: 0 0 6px; font-weight: 900; color: #111827; font-size: 1.05rem; line-height: 1.4;"&gt;外部の力を使うべきか判断がつかない方へ&lt;/div&gt;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href="https://natsui-sansu-juku.com/column/kobetsu_mayoi_judge/"&gt;判断材料を見る&lt;/a&gt;&lt;br /&gt;
&lt;a style="display: inline-flex; align-items: center; justify-content: center; text-decoration: none; font-weight: 900; border-radius: 12px; padding: 10px 12px; background: #ffffff; color: #0f7a35; border: 1px solid rgba(22,163,74,.55);" href="https://natsui-sansu-juku.com/inquiry/"&gt;相談する&lt;/a&gt;&lt;/div&gt;
&lt;/div&gt;
&lt;h2&gt;おすすめの読み順&lt;/h2&gt;
&lt;p&gt;どこから着手すべきか分からない場合は、次の順で読むと判断が早くなります。&lt;/p&gt;
&lt;ol&gt;
&lt;li&gt;&lt;a href="https://natsui-sansu-juku.com/col_blog/kakomon-online-checklist/"&gt;チェックリスト&lt;/a&gt;で取りこぼし原因を分類する&lt;/li&gt;
&lt;li&gt;&lt;a href="https://natsui-sansu-juku.com/column/nanmon/"&gt;難問の扱い&lt;/a&gt;で時間配分のルールを決める&lt;/li&gt;
&lt;li&gt;&lt;a href="https://natsui-sansu-juku.com/col_blog/online-sansu-chokuzen/"&gt;直前期の動き方&lt;/a&gt;で“取りこぼし”の詰め方を固める&lt;/li&gt;
&lt;li&gt;学校別過去問で、志望校の出題傾向に当てはめて回す&lt;/li&gt;
&lt;/ol&gt;
&lt;p&gt;過去問対策は「量」より「運用」と「見直しの組み立て」で差がつきます。&lt;br /&gt;
特に直前期は、解けるはずの問題を落とさないための“流れを決める”ことが得点を押し上げます。&lt;/p&gt;
&lt;p&gt;&lt;!-- [ /.socialSet ] --&gt;&lt;/p&gt;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hub-kakomon%2F&amp;amp;t=%E4%B8%AD%E5%AD%A6%E5%8F%97%E9%A8%93%E7%AE%97%E6%95%B0%E9%81%8E%E5%8E%BB%E5%95%8F%E3%81%AE%E9%80%B2%E3%82%81%E6%96%B9%EF%BD%9C%E5%A4%8F%E4%BA%95%E7%AE%97%E6%95%B0%E5%A1%BE%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hub-kakomon%2F&amp;amp;text=%E4%B8%AD%E5%AD%A6%E5%8F%97%E9%A8%93%E7%AE%97%E6%95%B0%E9%81%8E%E5%8E%BB%E5%95%8F%E3%81%AE%E9%80%B2%E3%82%81%E6%96%B9%EF%BD%9C%E5%A4%8F%E4%BA%95%E7%AE%97%E6%95%B0%E5%A1%BE%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7%AE%97%E6%95%B0%E9%81%8E%E5%8E%BB%E5%95%8F%E3%81%AE%E9%80%B2%E3%82%81%E6%96%B9%EF%BD%9C%E5%A4%8F%E4%BA%95%E7%AE%97%E6%95%B0%E5%A1%BE%20%7C%20%E4%B8%AD%E5%AD%A6%E5%8F%97%E9%A8%93%E5%B0%82%E9%96%80%E3%80%80%E5%A4%8F%E4%BA%95%E7%AE%97%E6%95%B0%E5%A1%BE%0Ahttps%3A%2F%2Fnatsui-sansu-juku.com%2Fcolumn%2Fhub-kakomon%2F" target="_blank" &gt;&lt;span class="vk_icon_w_r_sns_bluesky icon_sns"&gt;&lt;/span&gt;&lt;span class="sns_txt"&gt;Bluesky&lt;/span&gt;&lt;/a&gt;&lt;/li&gt;&lt;li class="sb_hatena sb_icon"&gt;&lt;a class="sb_icon_inner" href="//b.hatena.ne.jp/add?mode=confirm&amp;url=https%3A%2F%2Fnatsui-sansu-juku.com%2Fcolumn%2Fhub-kakomon%2F&amp;amp;title=%E4%B8%AD%E5%AD%A6%E5%8F%97%E9%A8%93%E7%AE%97%E6%95%B0%E9%81%8E%E5%8E%BB%E5%95%8F%E3%81%AE%E9%80%B2%E3%82%81%E6%96%B9%EF%BD%9C%E5%A4%8F%E4%BA%95%E7%AE%97%E6%95%B0%E5%A1%BE%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sb_icon_inner"data-clipboard-text="中学受験算数過去問の進め方｜夏井算数塾 | 中学受験専門　夏井算数塾 https://natsui-sansu-juku.com/column/hub-kakomon/"&gt;&lt;span class="vk_icon_w_r_sns_copy icon_sns"&gt;&lt;i class="fas fa-copy"&gt;&lt;/i&gt;&lt;/span&gt;&lt;span class="sns_txt"&gt;Copy&lt;/span&gt;&lt;/button&gt;&lt;/li&gt;&lt;/ul&gt;&lt;/div&gt;&lt;!-- [ /.socialSet ] --&gt;			
------</t>
  </si>
  <si>
    <t>https://natsui-sansu-juku.com/column/syou5zenhan/</t>
  </si>
  <si>
    <t>以下のページは不自然なワードを使用しています。
これらを適切に自然な言葉に置き換えて下さい。
なお、本文の装飾や構造は絶対に変えないでください。
【対象ページURL】
https://natsui-sansu-juku.com/column/syou5zenhan/
【検出された不自然ワード】
- 手順
- 導線
【本文】
------
&lt;p&gt;&lt;!-- =============================== 小5前半｜授業の特徴とつまずき対策（増補 3000〜4000字目標） Bootstrap5前提／JS不要（details/summary使用） SNSシェア等の末尾ブロックは出力しない方針に合わせて除外 ※既存本文は保持しつつ、説明・具体手順・例示を補強 =============================== --&gt;&lt;/p&gt;
&lt;section class="container my-5"&gt;&lt;!-- HERO --&gt;&lt;/p&gt;
&lt;div class="p-4 p-md-5 rounded-4 bg-light border shadow-sm"&gt;
&lt;div class="row g-4 align-items-center"&gt;
&lt;div class="col-lg-8"&gt;&lt;span class="badge text-bg-success mb-2"&gt;小5前半&lt;/span&gt;&lt;br /&gt;
&lt;span class="badge text-bg-dark mb-2"&gt;算数&lt;/span&gt;&lt;/p&gt;
&lt;h1 class="h3 fw-bold mb-3"&gt;５年生前半は「基礎の発展＋密度」でつまずきやすい&lt;/h1&gt;
&lt;p class="mb-0 text-secondary"&gt;４年生の延長で進めると、量と難度の上昇で「分かったつもり」「宿題が回らない」「新単元が怖い」が同時に起きます。&lt;br /&gt;
ここでは、起きやすい３ケースと、点が戻る学習の作り方を整理します。&lt;/p&gt;
&lt;/div&gt;
&lt;div class="col-lg-4"&gt;
&lt;div class="d-grid gap-2"&gt;&lt;a class="btn btn-success btn-lg" href="#cases"&gt;３ケースを先に見る&lt;/a&gt;&lt;br /&gt;
&lt;a class="btn btn-outline-success" href="#home"&gt;家庭での回し方&lt;/a&gt;&lt;/div&gt;
&lt;/div&gt;
&lt;/div&gt;
&lt;/div&gt;
&lt;p&gt;&lt;!-- NAV --&gt;&lt;/p&gt;
&lt;div class="card shadow-sm border-0 mt-4"&gt;
&lt;div class="card-header bg-white fw-bold"&gt;目次&lt;/div&gt;
&lt;div class="card-body"&gt;
&lt;div class="row g-2"&gt;
&lt;div class="col-md-6"&gt;
&lt;ol class="mb-0"&gt;
&lt;li&gt;&lt;a href="#feature"&gt;５年生前半の授業の特徴とは？&lt;/a&gt;&lt;/li&gt;
&lt;li&gt;&lt;a href="#whyhard"&gt;５年生で急に難しく感じる理由&lt;/a&gt;&lt;/li&gt;
&lt;li&gt;&lt;a href="#cases"&gt;５年生前半の生徒が抱えやすい問題点&lt;/a&gt;&lt;/li&gt;
&lt;li&gt;&lt;a href="#case1"&gt;ケース１：点数が一気に下がる&lt;/a&gt;&lt;/li&gt;
&lt;/ol&gt;
&lt;/div&gt;
&lt;div class="col-md-6"&gt;
&lt;ol class="mb-0" start="5"&gt;
&lt;li&gt;&lt;a href="#case2"&gt;ケース２：新単元が不安&lt;/a&gt;&lt;/li&gt;
&lt;li&gt;&lt;a href="#case3"&gt;ケース３：両立が苦しい&lt;/a&gt;&lt;/li&gt;
&lt;li&gt;&lt;a href="#home"&gt;家庭で回す最低ライン&lt;/a&gt;&lt;/li&gt;
&lt;li&gt;&lt;a href="#cta"&gt;外部の力を使うべきか迷っている方へ&lt;/a&gt;&lt;/li&gt;
&lt;/ol&gt;
&lt;/div&gt;
&lt;/div&gt;
&lt;/div&gt;
&lt;/div&gt;
&lt;p&gt;&lt;!-- =============================== 原文ブロック（保持） =============================== --&gt;&lt;/p&gt;
&lt;div id="feature" class="mt-5"&gt;
&lt;div class="card shadow-sm border-0"&gt;
&lt;div class="card-body p-4 p-md-5"&gt;
&lt;h2&gt;５年生前半の授業の特徴とは？&lt;/h2&gt;
&lt;p data-start="26" data-end="154"&gt;５年生では、受験に必要な内容をすべて終えられるようカリキュラムが構成されており、授業で扱う内容がとても多い点が特徴です。&lt;br /&gt;
４年生では、基礎的な計算法を一通り学習します。たとえば、つるかめ算です。&lt;br /&gt;
そして５年生になると、そのつるかめ算の発展問題が増えていきます。&lt;/p&gt;
&lt;p data-start="156" data-end="241"&gt;このように、４年生で身につけた基礎の発展内容が中心となり、問題の難易度はさらに上がっていきます。&lt;br /&gt;
同時に授業の密度も高くなるため、１回ごとの授業理解が非常に大切になります。&lt;/p&gt;
&lt;p data-start="243" data-end="334"&gt;さらに受験が近づくにつれ、算数以外の科目の学習時間も増えていきます。&lt;br /&gt;
その結果、もともと算数に時間がかかっていた生徒は、他の科目との両立が難しくなり、負担を感じてしまうことがあります。&lt;/p&gt;
&lt;p class="mb-3"&gt;４年生で身につけるべき基礎単元や、つまずきやすいポイントの全体像は、&lt;br /&gt;
&lt;a href="https://natsui-sansu-juku.com/column/syou4/"&gt;&lt;strong&gt;小４対策（全体像はこちら）&lt;/strong&gt;&lt;/a&gt;にまとめています。&lt;/p&gt;
&lt;p style="margin: 12px 0 0; padding: 10px 12px; border-left: 4px solid #16a34a; background: rgba(22,163,74,.06); border-radius: 10px; color: #111827; line-height: 1.7;"&gt;もし「外部の力を使うべきか迷っている」段階なら、先に&lt;br /&gt;
&lt;a style="color: #0f7a35; font-weight: 900; text-decoration: none; border-bottom: 2px solid rgba(22,163,74,.35);" href="https://natsui-sansu-juku.com/column/kobetsu_mayoi_judge/"&gt;&lt;br /&gt;
判断材料（整理ページ）&lt;br /&gt;
&lt;/a&gt;&lt;br /&gt;
を見てから戻ってきても大丈夫です。&lt;/p&gt;
&lt;p&gt;&lt;!-- 追加補強：特徴の「実害」を具体化 --&gt;&lt;/p&gt;
&lt;div class="alert alert-warning mt-4 mb-0"&gt;&lt;strong&gt;５年生前半で起きやすい実害：&lt;/strong&gt;&lt;br /&gt;
「授業で分かった」だけでは宿題が回らず、直しが積み残しになります。&lt;br /&gt;
量が増える時期ほど、&lt;strong&gt;解き方を決めて短時間で再現できる形&lt;/strong&gt;を先に作る方が点が安定します。&lt;/div&gt;
&lt;/div&gt;
&lt;/div&gt;
&lt;/div&gt;
&lt;p&gt;&lt;!-- WHY HARD（追加） --&gt;&lt;/p&gt;
&lt;div id="whyhard" class="mt-5"&gt;
&lt;div class="card shadow-sm border-0"&gt;
&lt;div class="card-body p-4 p-md-5"&gt;
&lt;h2 class="h4 fw-bold mb-3"&gt;５年生で急に難しく感じる理由&lt;/h2&gt;
&lt;div class="row g-3"&gt;
&lt;div class="col-md-4"&gt;
&lt;div class="p-3 border rounded-4 bg-light h-100"&gt;
&lt;div class="fw-bold mb-2"&gt;① 解き方の選択が必要になる&lt;/div&gt;
&lt;p class="small text-secondary mb-0"&gt;４年生は「計算して出す」が多い一方、５年生は「図・表・場合分け」など進め方が増えます。&lt;br /&gt;
似た問題でも、選ぶ進め方が違うと時間が伸びます。&lt;/p&gt;
&lt;/div&gt;
&lt;/div&gt;
&lt;div class="col-md-4"&gt;
&lt;div class="p-3 border rounded-4 h-100"&gt;
&lt;div class="fw-bold mb-2"&gt;② 発展が中心になり穴が出やすい&lt;/div&gt;
&lt;p class="small text-secondary mb-0"&gt;「基礎はできているつもり」でも、条件が増えると解けなくなります。&lt;br /&gt;
ここで必要なのは、基礎のやり直しではなく「使い方を決めること」です。&lt;/p&gt;
&lt;/div&gt;
&lt;/div&gt;
&lt;div class="col-md-4"&gt;
&lt;div class="p-3 border rounded-4 bg-light h-100"&gt;
&lt;div class="fw-bold mb-2"&gt;③ 時間が足りなくなる&lt;/div&gt;
&lt;p class="small text-secondary mb-0"&gt;他教科の時間が増えると、算数に“以前と同じ時間”をかけ続けられません。&lt;br /&gt;
短時間で回す練習が必要になります。&lt;/p&gt;
&lt;/div&gt;
&lt;/div&gt;
&lt;/div&gt;
&lt;details class="border rounded-4 p-3 mt-3"&gt;
&lt;summary class="fw-bold"&gt;点が落ちる直前に出るサイン&lt;/summary&gt;
&lt;div class="mt-3"&gt;
&lt;ul class="mb-0"&gt;
&lt;li&gt;宿題が「分かる所だけ」になり、苦手が残る&lt;/li&gt;
&lt;li&gt;直しが解説を読むだけで終わり、次も同じ所で落ちる&lt;/li&gt;
&lt;li&gt;途中式が減り、見直しができない&lt;/li&gt;
&lt;li&gt;新単元が出るたびに「無理かも」が増える&lt;/li&gt;
&lt;/ul&gt;
&lt;/div&gt;
&lt;/details&gt;
&lt;/div&gt;
&lt;/div&gt;
&lt;/div&gt;
&lt;p&gt;&lt;!-- CASES（原文＋Bootstrap化＆補強） --&gt;&lt;/p&gt;
&lt;div id="cases" class="mt-5"&gt;
&lt;div class="card shadow-sm border-0"&gt;
&lt;div class="card-body p-4 p-md-5"&gt;
&lt;h2&gt;５年生前半の生徒が抱えやすい問題点&lt;/h2&gt;
&lt;p&gt;&lt;!-- CASE 1 --&gt;&lt;/p&gt;
&lt;div id="case1" class="mt-3"&gt;
&lt;h3 class="h5 fw-bold"&gt;ケース１：４年生までは算数の点数が良かったのに、５年生になって一気に下がってしまった&lt;/h3&gt;
&lt;div class="row g-3 mt-2"&gt;
&lt;div class="col-lg-6"&gt;
&lt;div class="p-3 border rounded-4 bg-light h-100"&gt;
&lt;h5 class="mb-2"&gt;【問題点】&lt;/h5&gt;
&lt;p&gt;５年生では、４年生の勉強法はなかなか通用しません。５年生の問題は、計算式を単純に使用して解く問題のみではなくなるためです。&lt;br /&gt;
&lt;span style="color: #0000ff;"&gt;「この問題に対しては、このようにして解く」というパターン&lt;/span&gt;を、新たに学習し身につける必要があります。&lt;/p&gt;
&lt;hr class="my-3" /&gt;
&lt;p class="mb-0 small text-secondary"&gt;量だけ増やすと「解き方が毎回違う」状態のまま宿題が重くなります。&lt;br /&gt;
まず“解き方を言える状態”を作ると、時間と点が戻りやすくなります。&lt;/p&gt;
&lt;/div&gt;
&lt;/div&gt;
&lt;div class="col-lg-6"&gt;
&lt;div class="p-3 border rounded-4 h-100"&gt;
&lt;h5 class="mb-3"&gt;【当塾で行っている対策法】&lt;/h5&gt;
&lt;div class="rounded" style="background-color: whitesmoke; padding: 10px;"&gt;・勉強法を提示する&lt;/div&gt;
&lt;p class="mt-2"&gt;&lt;span style="color: #008000;"&gt;生徒それぞれに合わせて&lt;/span&gt;「こうやって勉強するといいよ」と、勉強の方法を変えるようサポートを行います。&lt;br /&gt;
具体的には、宿題の順番、直しのやり方、止まったときの処理（印を付けて次へ）まで決めて、家で回る形にします。&lt;/p&gt;
&lt;div class="rounded" style="background-color: whitesmoke; padding: 10px;"&gt;・短時間で解く練習をする&lt;/div&gt;
&lt;p class="mt-2"&gt;問題に取り組む前に、「これはどうやって解く？」と生徒に問いかけ、&lt;span style="color: #008000;"&gt;“解き方”&lt;/span&gt;をまず答えてもらいます。&lt;br /&gt;
まずは、解き方を先に覚えてもらい、効率的に問題に取り組み、短時間で問題を解くことができるようにしていきます。&lt;br /&gt;
更に、&lt;span style="color: #0000ff;"&gt;解き方を確実に覚えなくてはいけないポイントを重点的に&lt;/span&gt;おさえ、しっかりと教え込みます。&lt;/p&gt;
&lt;div class="rounded" style="background-color: whitesmoke; padding: 10px;"&gt;・苦手な問題を繰り返し練習する&lt;/div&gt;
&lt;p class="mt-2 mb-0"&gt;５年生で学習する内容はボリュームがあります。そのため、学習内容を忘れがちです。&lt;br /&gt;
当塾では、&lt;span style="color: #0000ff;"&gt;生徒が苦手な問題・解くことができなかった問題を、全てデータ化&lt;/span&gt;しています。&lt;br /&gt;
&lt;span style="color: #ff0000;"&gt;過去にできなかった問題を呼び出して、宿題に盛り込み、解くことに慣れるまで復習&lt;/span&gt;を繰り返し行います。&lt;/p&gt;
&lt;/div&gt;
&lt;/div&gt;
&lt;/div&gt;
&lt;details class="border rounded-4 p-3 mt-3"&gt;
&lt;summary class="fw-bold"&gt;家での「点が戻る直し方」&lt;/summary&gt;
&lt;div class="mt-3"&gt;
&lt;ul class="mb-0"&gt;
&lt;li&gt;間違えた問題は、まず「どこで止まったか」を1行で書く&lt;/li&gt;
&lt;li&gt;次に、同タイプの問題を1問だけ、時間を決めて解く&lt;/li&gt;
&lt;li&gt;翌日、同タイプをもう1問（短時間）&lt;/li&gt;
&lt;li&gt;「できたら終わり」ではなく「次も同じ進め方でできる」まで&lt;/li&gt;
&lt;/ul&gt;
&lt;/div&gt;
&lt;/details&gt;
&lt;/div&gt;
&lt;hr class="my-5" /&gt;
&lt;p&gt;&lt;!-- CASE 2 --&gt;&lt;/p&gt;
&lt;div id="case2"&gt;
&lt;h3 class="h5 fw-bold"&gt;ケース２：新しい単元が登場するたびに、生徒は不安を感じてしまう&lt;/h3&gt;
&lt;div class="row g-3 mt-2"&gt;
&lt;div class="col-lg-6"&gt;
&lt;div class="p-3 border rounded-4 bg-light h-100"&gt;
&lt;h5 class="mb-2"&gt;【問題点】&lt;/h5&gt;
&lt;p&gt;５年生で行う学習内容の多さから、新しい単元が出てくると生徒は不安になってしまう傾向があります。&lt;br /&gt;
たとえば、割合・比例関係、なかでも速さに関して不安意識を持つ生徒が多くいます。&lt;/p&gt;
&lt;hr class="my-3" /&gt;
&lt;p class="mb-0 small text-secondary"&gt;新単元の不安は「センス」ではなく、最初に必要な練習が不足しているだけのことが多いです。&lt;br /&gt;
小さい成功体験を作ると、宿題の回り方が変わります。&lt;/p&gt;
&lt;/div&gt;
&lt;/div&gt;
&lt;div class="col-lg-6"&gt;
&lt;div class="p-3 border rounded-4 h-100"&gt;
&lt;h5 class="mb-2"&gt;【当塾で行っている対策法】&lt;/h5&gt;
&lt;p&gt;それぞれの単元に対して、細かい練習問題を用意しています。&lt;br /&gt;
その練習問題を実際に解いてもらい、解けなかったものは宿題として組み込みます。&lt;br /&gt;
苦手なものに関しては宿題に新たに追加し、&lt;span style="color: #0000ff;"&gt;生徒それぞれの苦手を解消する宿題が完成&lt;/span&gt;していきます。&lt;/p&gt;
&lt;details class="border rounded-4 p-3 mt-3"&gt;
&lt;summary class="fw-bold"&gt;新単元に入った直後の「3ステップ」&lt;/summary&gt;
&lt;div class="mt-3"&gt;
&lt;ol class="mb-0"&gt;
&lt;li&gt;例題を見て「どう解くか」を言葉で言う&lt;/li&gt;
&lt;li&gt;同タイプを1〜2問だけ解き、進め方を決める&lt;/li&gt;
&lt;li&gt;解けなかった所だけ宿題に残して反復する&lt;/li&gt;
&lt;/ol&gt;
&lt;/div&gt;
&lt;/details&gt;
&lt;/div&gt;
&lt;/div&gt;
&lt;/div&gt;
&lt;/div&gt;
&lt;hr class="my-5" /&gt;
&lt;p&gt;&lt;!-- CASE 3 --&gt;&lt;/p&gt;
&lt;div id="case3"&gt;
&lt;h3 class="h5 fw-bold"&gt;ケース３：勉強と習い事の両立に悩んでしまう&lt;/h3&gt;
&lt;div class="row g-3 mt-2"&gt;
&lt;div class="col-lg-6"&gt;
&lt;div class="p-3 border rounded-4 bg-light h-100"&gt;
&lt;h5 class="mb-2"&gt;【問題点】&lt;/h5&gt;
&lt;p&gt;５年生になると、塾に通い習い事もしている生徒は、急激に忙しくなります。&lt;br /&gt;
通塾する時間をはじめ、宿題をする時間、日曜にも勉強…となると、&lt;br /&gt;
生徒は次第と余裕がなくなってしまい、習い事を継続するか悩み始めてしまいます。&lt;/p&gt;
&lt;hr class="my-3" /&gt;
&lt;p class="mb-0 small text-secondary"&gt;両立の悩みは「やめる／続ける」より先に、「学習が回る形」ができているかで変わります。&lt;br /&gt;
回らない原因が宿題の組み立てにあることも多いです。&lt;/p&gt;
&lt;/div&gt;
&lt;/div&gt;
&lt;div class="col-lg-6"&gt;
&lt;div class="p-3 border rounded-4 h-100"&gt;
&lt;h5 class="mb-2"&gt;【当塾で行っている対策法】&lt;/h5&gt;
&lt;p&gt;学習も習い事も継続させたい場合、&lt;span style="color: #008000;"&gt;効率的な学習法を完成させるのが一番ベストな方法&lt;/span&gt;です。&lt;br /&gt;
ただ、効率的な学習法の取得は、すぐにはできません。&lt;/p&gt;
&lt;p class="mt-2"&gt;当塾では、&lt;span style="color: #0000ff;"&gt;生徒それぞれの苦手分野を把握し、個別でのヒアリング&lt;/span&gt;を行います。&lt;br /&gt;
また、&lt;span style="color: #0000ff;"&gt;生徒の学習状況のデータベース化&lt;/span&gt;を行なっているため、効率的な学習方法を提示することが可能です。&lt;br /&gt;
これらのことを複合させ、&lt;span style="color: #ff0000;"&gt;最高の効率の学習法&lt;/span&gt;を導き出します。&lt;br /&gt;
本当にしたいこと・やりたいことを、是非両立させましょう。&lt;/p&gt;
&lt;div class="alert alert-warning mb-0"&gt;&lt;strong&gt;両立の現実解：&lt;/strong&gt;&lt;br /&gt;
「全部やる」ではなく、「落とすと危険な所」から短時間で固めると、時間が守れます。&lt;/div&gt;
&lt;/div&gt;
&lt;/div&gt;
&lt;/div&gt;
&lt;p&gt;&lt;!-- 原文の導線（保持） --&gt;&lt;/p&gt;
&lt;p class="sc-cbPlza hJuQYC mt-3"&gt;当塾では様々な内容の個別指導を実施しております。実施詳細につきましてはコチラをご確認下さいませ。&lt;/p&gt;
&lt;p&gt;&lt;a href="https://natsui-sansu-juku.com/kobetsu/"&gt;&lt;br /&gt;
&lt;img fetchpriority="high" decoding="async" class="alignnone wp-image-31744" src="https://natsui-sansu-juku.com/wp-content/uploads/2018/06/000000051196-300x38.jpg" sizes="(max-width: 1374px) 100vw, 1374px" srcset="https://natsui-sansu-juku.com/wp-content/uploads/2018/06/000000051196-300x38.jpg 300w, https://natsui-sansu-juku.com/wp-content/uploads/2018/06/000000051196.jpg 468w" alt="" width="1374" height="174" /&gt;&lt;br /&gt;
&lt;/a&gt;&lt;/p&gt;
&lt;/div&gt;
&lt;/div&gt;
&lt;/div&gt;
&lt;/div&gt;
&lt;p&gt;&lt;!-- HOME（追加） --&gt;&lt;/p&gt;
&lt;div id="home" class="mt-5"&gt;
&lt;div class="card shadow-sm border-0"&gt;
&lt;div class="card-body p-4 p-md-5"&gt;
&lt;h2 class="h4 fw-bold mb-3"&gt;家庭で回す「最低ライン」&lt;/h2&gt;
&lt;p class="text-secondary mb-3"&gt;忙しい時期ほど、やる量を増やすより「回る仕組み」を先に作る方が安定します。&lt;br /&gt;
５年生前半は、次の順で回すと散らかりにくいです。&lt;/p&gt;
&lt;div class="row g-3"&gt;
&lt;div class="col-md-4"&gt;
&lt;div class="p-3 border rounded-4 bg-light h-100"&gt;
&lt;div class="fw-bold mb-2"&gt;① 授業の例題を決める&lt;/div&gt;
&lt;ul class="mb-0"&gt;
&lt;li&gt;例題の解き方を言える&lt;/li&gt;
&lt;li&gt;図・式・途中式の形をそろえる&lt;/li&gt;
&lt;li&gt;止まった所に印を付けて質問準備&lt;/li&gt;
&lt;/ul&gt;
&lt;/div&gt;
&lt;/div&gt;
&lt;div class="col-md-4"&gt;
&lt;div class="p-3 border rounded-4 h-100"&gt;
&lt;div class="fw-bold mb-2"&gt;② 宿題は反復を最優先&lt;/div&gt;
&lt;ul class="mb-0"&gt;
&lt;li&gt;苦手だけを残して回す&lt;/li&gt;
&lt;li&gt;同タイプを短時間で複数回&lt;/li&gt;
&lt;li&gt;翌日に同タイプをもう一度&lt;/li&gt;
&lt;/ul&gt;
&lt;/div&gt;
&lt;/div&gt;
&lt;div class="col-md-4"&gt;
&lt;div class="p-3 border rounded-4 bg-light h-100"&gt;
&lt;div class="fw-bold mb-2"&gt;③ テスト前は絞る&lt;/div&gt;
&lt;ul class="mb-0"&gt;
&lt;li&gt;落とすと危険な所から優先&lt;/li&gt;
&lt;li&gt;難問は目的がある時だけ&lt;/li&gt;
&lt;li&gt;見直しの流れを決める&lt;/li&gt;
&lt;/ul&gt;
&lt;/div&gt;
&lt;/div&gt;
&lt;/div&gt;
&lt;details class="border rounded-4 p-3 mt-3"&gt;
&lt;summary class="fw-bold"&gt;「時間が足りない」日の現実的な処理&lt;/summary&gt;
&lt;div class="mt-3"&gt;
&lt;ul class="mb-0"&gt;
&lt;li&gt;止まった問題は“飛ばす”を許可する（印を付けて翌日に回す）&lt;/li&gt;
&lt;li&gt;直しは「同タイプ1問」を最優先にする&lt;/li&gt;
&lt;li&gt;睡眠を削らない（翌日の授業理解が落ちる）&lt;/li&gt;
&lt;li&gt;回らない状態が続くなら、宿題の組み立てを見直す&lt;/li&gt;
&lt;/ul&gt;
&lt;/div&gt;
&lt;/details&gt;
&lt;/div&gt;
&lt;/div&gt;
&lt;/div&gt;
&lt;p&gt;&lt;!-- 末尾CTA（原文のまま） --&gt;&lt;/p&gt;
&lt;div id="cta"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syou5zenhan%2F&amp;amp;t=%E5%B0%8F%EF%BC%95%28%E5%89%8D%E5%8D%8A%29%E5%AF%BE%E7%AD%96%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syou5zenhan%2F&amp;amp;text=%E5%B0%8F%EF%BC%95%28%E5%89%8D%E5%8D%8A%29%E5%AF%BE%E7%AD%96%20%7C%20%E4%B8%AD%E5%AD%A6%E5%8F%97%E9%A8%93%E5%B0%82%E9%96%80%E3%80%80%E5%A4%8F%E4%BA%95%E7%AE%97%E6%95%B0%E5%A1%BE" target="_blank" &gt;&lt;span class="vk_icon_w_r_sns_x_twitter icon_sns"&gt;&lt;/span&gt;&lt;span class="sns_txt"&gt;X&lt;/span&gt;&lt;/a&gt;&lt;/li&gt;&lt;li class="sb_bluesky sb_icon"&gt;&lt;a class="sb_icon_inner" href="https://bsky.app/intent/compose?text=%E5%B0%8F%EF%BC%95%28%E5%89%8D%E5%8D%8A%29%E5%AF%BE%E7%AD%96%20%7C%20%E4%B8%AD%E5%AD%A6%E5%8F%97%E9%A8%93%E5%B0%82%E9%96%80%E3%80%80%E5%A4%8F%E4%BA%95%E7%AE%97%E6%95%B0%E5%A1%BE%0Ahttps%3A%2F%2Fnatsui-sansu-juku.com%2Fcolumn%2Fsyou5zenhan%2F" target="_blank" &gt;&lt;span class="vk_icon_w_r_sns_bluesky icon_sns"&gt;&lt;/span&gt;&lt;span class="sns_txt"&gt;Bluesky&lt;/span&gt;&lt;/a&gt;&lt;/li&gt;&lt;li class="sb_hatena sb_icon"&gt;&lt;a class="sb_icon_inner" href="//b.hatena.ne.jp/add?mode=confirm&amp;url=https%3A%2F%2Fnatsui-sansu-juku.com%2Fcolumn%2Fsyou5zenhan%2F&amp;amp;title=%E5%B0%8F%EF%BC%95%28%E5%89%8D%E5%8D%8A%29%E5%AF%BE%E7%AD%96%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sb_icon_inner"data-clipboard-text="小５(前半)対策 | 中学受験専門　夏井算数塾 https://natsui-sansu-juku.com/column/syou5zenhan/"&gt;&lt;span class="vk_icon_w_r_sns_copy icon_sns"&gt;&lt;i class="fas fa-copy"&gt;&lt;/i&gt;&lt;/span&gt;&lt;span class="sns_txt"&gt;Copy&lt;/span&gt;&lt;/button&gt;&lt;/li&gt;&lt;/ul&gt;&lt;/div&gt;&lt;!-- [ /.socialSet ] --&gt;			
------</t>
  </si>
  <si>
    <t>https://natsui-sansu-juku.com/column/withyou/</t>
  </si>
  <si>
    <t>以下のページは不自然なワードを使用しています。
これらを適切に自然な言葉に置き換えて下さい。
なお、本文の装飾や構造は絶対に変えないでください。
【対象ページURL】
https://natsui-sansu-juku.com/column/withyou/
【検出された不自然ワード】
- 迷い
- 失点
【本文】
------
&lt;p&gt;”オンライン個別指導”のあり方を覆す。「ウィズ・ユー」でしか体感できない授業スタイルがあります。&lt;/p&gt;
&lt;p&gt;なお、オンライン算数個別指導を選ぶ際の判断軸や比較ポイントについては、&lt;a href="https://natsui-sansu-juku.com/column/hub-online-guide/"&gt;&lt;strong&gt;中学受験算数オンライン個別の選び方（全体像はこちら）&lt;/strong&gt;&lt;/a&gt;で整理しています。&lt;/p&gt;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&lt;section class="jh my-4"&gt;
&lt;div class="jh-card"&gt;
&lt;div class="p-3 p-lg-4"&gt;
&lt;hr class="jh-hr my-3" /&gt;
&lt;h2&gt;１：業界初ともいえる、当塾オンライン個別指導の特色とは？&lt;/h2&gt;
&lt;p&gt;夏井：「当塾で、オンライン算数個別指導ウィズ・ユーというものがあることを知っているかな？」&lt;br /&gt;
生徒：「はい、実は気になっていたんです！でも、他のオンライン個別指導と違うところがあるって聞いたけれど…。いったいどんなところが違うんですか？」&lt;br /&gt;
夏井：「&lt;span style="color: #ff0000;"&gt;実際の教室で受ける授業が、オンライン個別指導でほぼ100％体現できている&lt;/span&gt;ところです！」&lt;/p&gt;
&lt;p&gt;&lt;img fetchpriority="high" decoding="async" class="alignnone size-large wp-image-14498" src="https://natsui-sansu-juku.com/wp-content/uploads/2018/11/withyou-1-1024x485.png" sizes="(max-width: 640px) 100vw, 640px" srcset="https://natsui-sansu-juku.com/wp-content/uploads/2018/11/withyou-1-1024x485.png 1024w, https://natsui-sansu-juku.com/wp-content/uploads/2018/11/withyou-1-300x142.png 300w, https://natsui-sansu-juku.com/wp-content/uploads/2018/11/withyou-1-768x364.png 768w, https://natsui-sansu-juku.com/wp-content/uploads/2018/11/withyou-1.png 1205w" alt="電子黒板を活用したリアルタイム指導" width="640" height="303" /&gt;&lt;/p&gt;
&lt;h2&gt;２：対面スタイルを実現させた理由&lt;/h2&gt;
&lt;p&gt;夏井：「Skypeなどを利用した授業だと、映像が見える部分って１ヵ所しかないよね。あれだと、“先生の顔”か、“プリントや板書の映像”のどちらかしか映らないんだ。」&lt;br /&gt;
生徒：「声だけ聞こえて先生の表情が見えなくなるってこと？」&lt;br /&gt;
夏井：「そうなんだ。授業を受けるなら、お互いの顔が見えてなくちゃ！」&lt;br /&gt;
生徒：「でもどうしたらいいんですか？」&lt;br /&gt;
夏井：「&lt;span style="color: #ff0000;"&gt;夏井塾のオンライン個別指導は、画面の中に“お互いの顔が見える部分”と、“手元が見える部分”の両方が映る仕組みを取り入れています！&lt;/span&gt;」&lt;/p&gt;
&lt;p&gt;※実際の映像と生徒さんの手元の様子&lt;br /&gt;
&lt;img decoding="async" class="alignnone size-large wp-image-14499" src="https://natsui-sansu-juku.com/wp-content/uploads/2018/11/2windows-1024x586.png" sizes="(max-width: 640px) 100vw, 640px" srcset="https://natsui-sansu-juku.com/wp-content/uploads/2018/11/2windows-1024x586.png 1024w, https://natsui-sansu-juku.com/wp-content/uploads/2018/11/2windows-300x172.png 300w, https://natsui-sansu-juku.com/wp-content/uploads/2018/11/2windows-768x439.png 768w, https://natsui-sansu-juku.com/wp-content/uploads/2018/11/2windows.png 1621w" alt="" width="640" height="366" /&gt;&lt;/p&gt;
&lt;p&gt;生徒：「これで先生の顔を見ながら、声も聞ける！先生が書いているものも見える！」&lt;br /&gt;
夏井：「表情を見ながらじゃないと、お互いの気持ちが伝わらない時だってあるよね。これでホンモノの授業が、家でもどこでも、時間も自分の思い通りのまま受けることができるんだ！」&lt;/p&gt;
&lt;p&gt;導入にかかる費用も最低限に抑えることができる仕組みですので、ご安心ください。&lt;span style="color: #0000ff;"&gt;余計な機材も必要なく、オンライン個別指導を受講することが可能&lt;/span&gt;です。&lt;/p&gt;
&lt;h2&gt;３：電子黒板のシステムをそのまま活用&lt;/h2&gt;
&lt;p&gt;生徒：「画面に映されている問題、先生の板書ごと印刷できるってホント？！」&lt;br /&gt;
夏井：「もちろんさ！電子黒板のシステムをそのままウィズ・ユーに使用しているからね」&lt;/p&gt;
&lt;p&gt;電子黒板についての詳細はコチラ&lt;a href="https://natsui-sansu-juku.com/what_is_asen/"&gt;→&lt;/a&gt;&lt;/p&gt;
&lt;p&gt;夏井：「電子黒板を使用するメリットは板書のまま印刷できることだけじゃないんだ。」&lt;br /&gt;
生徒：「他にはどんないいことがあるの？」&lt;br /&gt;
夏井：「&lt;span style="color: #0000ff;"&gt;電子黒板の画面が、そのまま表示される&lt;/span&gt;んだ。先生が電子黒板に書き込むのもリアルタイムで見ることができるんだよ。説明しながら、書き込んで…という、&lt;span style="color: #ff0000;"&gt;通常の授業スタイルがオンライン個別指導でも実現&lt;/span&gt;したんだ！」&lt;/p&gt;
&lt;p&gt;他塾のオンライン塾を比較してみると、顔と手元が二画面同時で出ているサイトももちろんあります。しかし、ウィズ・ユーが確実に優っている点が２つあります。１つ目は、ペンタブといったツールを使用せずとも手元を映し出すことができるところです。大手の他塾ではペンタブ使って書いているところも見受けられます。ただ、これでは実際にノートに書き込むという感覚が非常に掴みづらい上、机のわずかなスペースで書き込まなくてはなりません。更にペンタブを購入する費用もかかります。&lt;span style="color: #0000ff;"&gt;ウィズ・ユーでは、最低限の費用で、慣れたノート・慣れたペンで授業をすることが可能&lt;/span&gt;です！&lt;/p&gt;
&lt;h2&gt;４：タブレットに書いて質問ができる&lt;/h2&gt;
&lt;p&gt;タブレットに書いて質問ができる〜&lt;br /&gt;
生徒：「夏井先生、この式のここがまずわからなくて…」&lt;br /&gt;
夏井：「どこかな？なんて式？」&lt;br /&gt;
生徒：「ええっと…この公式の読み方もわからなくて…」&lt;br /&gt;
夏井：「そうか、じゃあタブレットを使ってわからない部分に丸をしてごらん？」&lt;br /&gt;
&lt;img decoding="async" class="alignnone size-large wp-image-14502" src="https://natsui-sansu-juku.com/wp-content/uploads/2018/11/NSK16003_160923-1-1024x576.png" sizes="(max-width: 640px) 100vw, 640px" srcset="https://natsui-sansu-juku.com/wp-content/uploads/2018/11/NSK16003_160923-1-1024x576.png 1024w, https://natsui-sansu-juku.com/wp-content/uploads/2018/11/NSK16003_160923-1-300x169.png 300w, https://natsui-sansu-juku.com/wp-content/uploads/2018/11/NSK16003_160923-1-768x432.png 768w, https://natsui-sansu-juku.com/wp-content/uploads/2018/11/NSK16003_160923-1.png 1280w" alt="ペンタブを使わず、ノートとペンでリアルな書き込みができるオンライン授業" width="640" height="360" /&gt;&lt;br /&gt;
生徒：「ここです！」&lt;br /&gt;
夏井：「この公式だね、ふむふむ。」&lt;/p&gt;
&lt;p&gt;このように、タブレットを使用することにより、よりスムーズな質問形態が完成しました。&lt;span style="color: #0000ff;"&gt;言葉で伝えられなくても、タブレットに直接書き込むことができて生徒さん側からダイレクトに先生に聞くことができます&lt;/span&gt;。また、タブレットをカメラだけの使用用途ではなく、質問をするツールとして活用しているため、無駄がありません。&lt;span style="color: #ff0000;"&gt;効率的且つ即時的な解決策としてタブレットが機能&lt;/span&gt;しているのです。&lt;/p&gt;
&lt;h2&gt;まとめ&lt;/h2&gt;
&lt;p&gt;&lt;span style="color: #ff0000;"&gt;２画面を達成し、電子黒板のシステムをそのまま使用した画期的なスタイルを実現&lt;/span&gt;させたのが当塾です。&lt;br /&gt;
&lt;span style="color: #0000ff;"&gt;時間・場所問わず受講でき、費用も最低限に抑えるシステムが完成&lt;/span&gt;しました。&lt;/p&gt;
&lt;p&gt;オンライン個別指導「ウィズ・ユー」で、今までにないオンライン個別指導塾を是非体感してみてください。&lt;/p&gt;
&lt;div style="border: 1px solid rgba(22,163,74,.25); background: rgba(22,163,74,.06); border-radius: 14px; padding: 14px; margin: 18px 0;"&gt;
&lt;div style="margin: 0 0 6px; font-weight: 900; color: #111827; font-size: 1.05rem; line-height: 1.4;"&gt;外部の力を使うべきか迷っている方へ&lt;/div&gt;
&lt;p style="margin: 0 0 10px; color: #6b7280; font-size: .92rem; line-height: 1.7;"&gt;※申込ではなく、状況を整理するための判断材料です。&lt;/p&gt;
&lt;ul style="margin: 0 0 10px; padding-left: 18px; color: #111827; line-height: 1.7;"&gt;
&lt;li style="margin: 0 0 6px;"&gt;授業を聴いて帰ってきたはずだが、翌日に残らない&lt;/li&gt;
&lt;li style="margin: 0 0 6px;"&gt;宿題と直しが回らず、積み残し化している&lt;/li&gt;
&lt;li style="margin: 0;"&gt;後手に回りすぎて、何から手を付けるべきか分からない&lt;/li&gt;
&lt;/ul&gt;
&lt;p&gt;&lt;!-- ▼ 判断ページ分岐（超要約） --&gt;&lt;/p&gt;
&lt;div style="margin: 0 0 12px; padding: 10px 12px; background: #ffffff; border-radius: 10px; border: 1px solid rgba(22,163,74,.25);"&gt;
&lt;div style="font-size: .9rem; font-weight: bold; margin: 0 0 6px; color: #14532d;"&gt;▼ 迷い別：先に見る判断ページ&lt;/div&gt;
&lt;ul style="margin: 0; padding-left: 16px; font-size: .9rem; line-height: 1.6;"&gt;
&lt;li&gt;方式で迷う → &lt;a href="https://natsui-sansu-juku.com/column/withyou/"&gt;オンライン個別の全体像&lt;/a&gt;&lt;/li&gt;
&lt;li&gt;オンライン不安 → &lt;a href="https://natsui-sansu-juku.com/story002/"&gt;2画面方式の判断&lt;/a&gt;&lt;/li&gt;
&lt;li&gt;復習が回らない → &lt;a href="https://natsui-sansu-juku.com/story001/"&gt;個別指導の仕組み&lt;/a&gt;&lt;/li&gt;
&lt;li&gt;根拠で納得したい → &lt;a href="https://natsui-sansu-juku.com/what_is_asen/"&gt;ASENとは&lt;/a&gt;&lt;/li&gt;
&lt;li&gt;比較して決めたい → &lt;a href="https://natsui-sansu-juku.com/column/kokogachigau/"&gt;個別の違い&lt;/a&gt;&lt;/li&gt;
&lt;li&gt;過去問で失点 → &lt;a href="https://natsui-sansu-juku.com/column/tokuten_detail/"&gt;得点力判断&lt;/a&gt;&lt;/li&gt;
&lt;/ul&gt;
&lt;/div&gt;
&lt;p&gt;&lt;!-- ▼ CTA --&gt;&lt;/p&gt;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判断材料をまとめて見る&lt;br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&lt;/div&gt;
&lt;/div&gt;
&lt;/section&gt;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withyou%2F&amp;amp;t=%E4%BB%8A%E3%81%BE%E3%81%A7%E3%81%AB%E3%81%AA%E3%81%84%E3%80%81%E2%80%9D%E6%A5%AD%E7%95%8C%E5%88%9D%E2%80%9D%E3%81%AE%E3%82%AA%E3%83%B3%E3%83%A9%E3%82%A4%E3%83%B3%E7%AE%97%E6%95%B0%E5%80%8B%E5%88%A5%E6%8C%87%E5%B0%8E%E3%80%8C%E3%82%A6%E3%82%A3%E3%82%BA%E3%83%BB%E3%83%A6%E3%83%BC%E3%80%8D%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withyou%2F&amp;amp;text=%E4%BB%8A%E3%81%BE%E3%81%A7%E3%81%AB%E3%81%AA%E3%81%84%E3%80%81%E2%80%9D%E6%A5%AD%E7%95%8C%E5%88%9D%E2%80%9D%E3%81%AE%E3%82%AA%E3%83%B3%E3%83%A9%E3%82%A4%E3%83%B3%E7%AE%97%E6%95%B0%E5%80%8B%E5%88%A5%E6%8C%87%E5%B0%8E%E3%80%8C%E3%82%A6%E3%82%A3%E3%82%BA%E3%83%BB%E3%83%A6%E3%83%BC%E3%80%8D%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B%8A%E3%81%BE%E3%81%A7%E3%81%AB%E3%81%AA%E3%81%84%E3%80%81%E2%80%9D%E6%A5%AD%E7%95%8C%E5%88%9D%E2%80%9D%E3%81%AE%E3%82%AA%E3%83%B3%E3%83%A9%E3%82%A4%E3%83%B3%E7%AE%97%E6%95%B0%E5%80%8B%E5%88%A5%E6%8C%87%E5%B0%8E%E3%80%8C%E3%82%A6%E3%82%A3%E3%82%BA%E3%83%BB%E3%83%A6%E3%83%BC%E3%80%8D%20%7C%20%E4%B8%AD%E5%AD%A6%E5%8F%97%E9%A8%93%E5%B0%82%E9%96%80%E3%80%80%E5%A4%8F%E4%BA%95%E7%AE%97%E6%95%B0%E5%A1%BE%0Ahttps%3A%2F%2Fnatsui-sansu-juku.com%2Fcolumn%2Fwithyou%2F" target="_blank" &gt;&lt;span class="vk_icon_w_r_sns_bluesky icon_sns"&gt;&lt;/span&gt;&lt;span class="sns_txt"&gt;Bluesky&lt;/span&gt;&lt;/a&gt;&lt;/li&gt;&lt;li class="sb_hatena sb_icon"&gt;&lt;a class="sb_icon_inner" href="//b.hatena.ne.jp/add?mode=confirm&amp;url=https%3A%2F%2Fnatsui-sansu-juku.com%2Fcolumn%2Fwithyou%2F&amp;amp;title=%E4%BB%8A%E3%81%BE%E3%81%A7%E3%81%AB%E3%81%AA%E3%81%84%E3%80%81%E2%80%9D%E6%A5%AD%E7%95%8C%E5%88%9D%E2%80%9D%E3%81%AE%E3%82%AA%E3%83%B3%E3%83%A9%E3%82%A4%E3%83%B3%E7%AE%97%E6%95%B0%E5%80%8B%E5%88%A5%E6%8C%87%E5%B0%8E%E3%80%8C%E3%82%A6%E3%82%A3%E3%82%BA%E3%83%BB%E3%83%A6%E3%83%BC%E3%80%8D%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sb_icon_inner"data-clipboard-text="今までにない、”業界初”のオンライン算数個別指導「ウィズ・ユー」 | 中学受験専門　夏井算数塾 https://natsui-sansu-juku.com/column/withyou/"&gt;&lt;span class="vk_icon_w_r_sns_copy icon_sns"&gt;&lt;i class="fas fa-copy"&gt;&lt;/i&gt;&lt;/span&gt;&lt;span class="sns_txt"&gt;Copy&lt;/span&gt;&lt;/button&gt;&lt;/li&gt;&lt;/ul&gt;&lt;/div&gt;&lt;!-- [ /.socialSet ] --&gt;			
------</t>
  </si>
  <si>
    <t>https://natsui-sansu-juku.com/p5_a/</t>
  </si>
  <si>
    <t>以下のページは不自然なワードを使用しています。
これらを適切に自然な言葉に置き換えて下さい。
なお、本文の装飾や構造は絶対に変えないでください。
【対象ページURL】
https://natsui-sansu-juku.com/p5_a/
【検出された不自然ワード】
- 型
- 手順
【本文】
------
&lt;p&gt;&lt;!-- =============================== 小5前半｜授業の特徴とつまずき対策（増補 3000〜4000字目標） Bootstrap5前提／JS不要（details/summary使用） ※既存の文言・リンクは残しつつ、説明・手順・具体化を補強 =============================== --&gt;&lt;/p&gt;
&lt;section class="container my-5"&gt;&lt;!-- Hero --&gt;&lt;/p&gt;
&lt;div class="p-4 p-md-5 rounded-4 bg-light border shadow-sm"&gt;
&lt;div class="row g-4 align-items-center"&gt;
&lt;div class="col-lg-8"&gt;&lt;span class="badge text-bg-success mb-2"&gt;小5&lt;/span&gt;&lt;br /&gt;
&lt;span class="badge text-bg-dark mb-2"&gt;算数&lt;/span&gt;&lt;/p&gt;
&lt;h1 class="h3 fw-bold mb-3"&gt;５年生前半は「基礎の発展」で一気に差がつく&lt;/h1&gt;
&lt;p class="mb-3"&gt;５年生は、受験に必要な内容をすべて終えられるようカリキュラムが組まれており、授業では多くの内容が詰め込まれている点が特徴です。&lt;br /&gt;
４年生では基礎的な計算法を一通り学習します。たとえば、&lt;span style="color: #ff0000;"&gt;つるかめ算&lt;/span&gt;です。&lt;br /&gt;
５年生になると、そのつるかめ算の発展的な問題が増えていきます。&lt;/p&gt;
&lt;p class="mb-0"&gt;このように、&lt;span style="color: #ff0000;"&gt;４年生で学んだ基礎の発展内容が中心&lt;/span&gt;となり、問題の難易度が上がっていきます。&lt;br /&gt;
同時に授業の密度も高くなるため、１回１回の授業理解がより重要になります。&lt;br /&gt;
さらに、受験に向けて算数以外の科目の学習時間も増えていきます。&lt;br /&gt;
そのため、もともと算数の学習に時間がかかっていた生徒は、他の科目との両立が難しくなってしまうことがあります。&lt;/p&gt;
&lt;/div&gt;
&lt;div class="col-lg-4"&gt;
&lt;div class="d-grid gap-2"&gt;&lt;a class="btn btn-success btn-lg" href="#cases"&gt;つまずき3ケースを見る&lt;/a&gt;&lt;br /&gt;
&lt;a class="btn btn-outline-success" href="#cta"&gt;相談の案内&lt;/a&gt;&lt;/div&gt;
&lt;/div&gt;
&lt;/div&gt;
&lt;/div&gt;
&lt;p&gt;&lt;!-- 既存リンク（原文のまま） --&gt;&lt;/p&gt;
&lt;div class="mt-3"&gt;学年や状況別の指導方針の全体像はこちら：&lt;br /&gt;
&lt;a href="https://natsui-sansu-juku.com/situation/"&gt;状況別指導方針（全体像はこちら）&lt;/a&gt;&lt;/div&gt;
&lt;p&gt;&lt;!-- Note（原文のまま） --&gt;&lt;/p&gt;
&lt;p style="margin: 12px 0 0; padding: 10px 12px; border-left: 4px solid #16a34a; background: rgba(22,163,74,.06); border-radius: 10px; color: #111827; line-height: 1.7;"&gt;もし「外部の力を使うべきか迷っている」段階なら、先に&lt;br /&gt;
&lt;a style="color: #0f7a35; font-weight: 900; text-decoration: none; border-bottom: 2px solid rgba(22,163,74,.35);" href="https://natsui-sansu-juku.com/column/kobetsu_mayoi_judge/"&gt;判断材料（整理ページ）&lt;/a&gt;&lt;br /&gt;
を見てから戻ってきても大丈夫です。&lt;/p&gt;
&lt;p&gt;&lt;!-- TOC --&gt;&lt;/p&gt;
&lt;div class="card shadow-sm border-0 mt-4"&gt;
&lt;div class="card-header bg-white fw-bold"&gt;目次&lt;/div&gt;
&lt;div class="card-body"&gt;
&lt;div class="row g-2"&gt;
&lt;div class="col-md-6"&gt;
&lt;ol class="mb-0"&gt;
&lt;li&gt;&lt;a href="#feature"&gt;５年生前半の授業の特徴とは？&lt;/a&gt;&lt;/li&gt;
&lt;li&gt;&lt;a href="#whyhard"&gt;５年生で急に難しく感じる理由&lt;/a&gt;&lt;/li&gt;
&lt;li&gt;&lt;a href="#cases"&gt;５年生前半の生徒が抱えやすい問題点&lt;/a&gt;&lt;/li&gt;
&lt;li&gt;&lt;a href="#case1"&gt;ケース１：４年生までは点数が良かったのに下がる&lt;/a&gt;&lt;/li&gt;
&lt;/ol&gt;
&lt;/div&gt;
&lt;div class="col-md-6"&gt;
&lt;ol class="mb-0" start="5"&gt;
&lt;li&gt;&lt;a href="#case2"&gt;ケース２：新単元が出るたび不安になる&lt;/a&gt;&lt;/li&gt;
&lt;li&gt;&lt;a href="#case3"&gt;ケース３：勉強と習い事の両立に悩む&lt;/a&gt;&lt;/li&gt;
&lt;li&gt;&lt;a href="#home"&gt;家庭で回す「最低ライン」のやり方&lt;/a&gt;&lt;/li&gt;
&lt;li&gt;&lt;a href="#cta"&gt;外部の力を使うべきか迷っている方へ&lt;/a&gt;&lt;/li&gt;
&lt;/ol&gt;
&lt;/div&gt;
&lt;/div&gt;
&lt;/div&gt;
&lt;/div&gt;
&lt;p&gt;&lt;!-- Feature（原文＋補強） --&gt;&lt;/p&gt;
&lt;div id="feature" class="mt-5"&gt;
&lt;div class="card shadow-sm border-0"&gt;
&lt;div class="card-body p-4 p-md-5"&gt;
&lt;h2&gt;５年生前半の授業の特徴とは？&lt;/h2&gt;
&lt;p&gt;５年生で受験に必要な内容をすべて終えられるようカリキュラムが組まれており、授業では多くの内容が詰め込まれている点が特徴です。&lt;br /&gt;
４年生では基礎的な計算法を一通り学習します。たとえば、&lt;span style="color: #ff0000;"&gt;つるかめ算&lt;/span&gt;です。&lt;br /&gt;
５年生になると、そのつるかめ算の発展的な問題が増えていきます。&lt;br /&gt;
このように、&lt;span style="color: #ff0000;"&gt;４年生で学んだ基礎の発展内容が中心&lt;/span&gt;となり、問題の難易度が上がっていきます。&lt;/p&gt;
&lt;p&gt;同時に授業の密度も高くなるため、１回１回の授業理解がより重要になります。&lt;br /&gt;
「授業では分かった気がするのに、家で解くと止まる」「宿題で時間が溶ける」という現象が起きやすいのは、&lt;br /&gt;
新しい知識が増えるだけでなく、&lt;strong&gt;解き方の選び方&lt;/strong&gt;が問われる問題が増えるからです。&lt;/p&gt;
&lt;p&gt;さらに、受験に向けて算数以外の科目の学習時間も増えていきます。&lt;br /&gt;
そのため、もともと算数の学習に時間がかかっていた生徒は、他の科目との両立が難しくなってしまうことがあります。&lt;br /&gt;
５年生前半は、算数が「時間がかかる教科」になりやすい時期でもあります。&lt;/p&gt;
&lt;div class="alert alert-warning mb-0"&gt;&lt;strong&gt;ポイント：&lt;/strong&gt;&lt;br /&gt;
５年生前半は「知識が足りない」より「使い方が不安定」でつまずくことが多いです。&lt;br /&gt;
解き方の流れを決めて、短時間で再現できる形にすると点が戻りやすくなります。&lt;/div&gt;
&lt;/div&gt;
&lt;/div&gt;
&lt;/div&gt;
&lt;p&gt;&lt;!-- Why hard（追加補強） --&gt;&lt;/p&gt;
&lt;div id="whyhard" class="mt-5"&gt;
&lt;div class="card shadow-sm border-0"&gt;
&lt;div class="card-body p-4 p-md-5"&gt;
&lt;h2 class="h4 fw-bold mb-3"&gt;５年生で急に難しく感じる理由&lt;/h2&gt;
&lt;div class="row g-3"&gt;
&lt;div class="col-md-4"&gt;
&lt;div class="p-3 border rounded-4 bg-light h-100"&gt;
&lt;div class="fw-bold mb-2"&gt;①「式だけ」では解けない&lt;/div&gt;
&lt;p class="small text-secondary mb-0"&gt;条件整理、図や表、場合分けなど、考え方の流れが必要になります。&lt;br /&gt;
流れが毎回変わると、同じタイプでも時間が伸びやすいです。&lt;/p&gt;
&lt;/div&gt;
&lt;/div&gt;
&lt;div class="col-md-4"&gt;
&lt;div class="p-3 border rounded-4 h-100"&gt;
&lt;div class="fw-bold mb-2"&gt;②発展問題が増える&lt;/div&gt;
&lt;p class="small text-secondary mb-0"&gt;４年生で学んだ内容の「応用」が増え、似ているけれど少し違う問題が登場します。&lt;br /&gt;
ここで「解き方の使い分け」ができるかが分かれ目になります。&lt;/p&gt;
&lt;/div&gt;
&lt;/div&gt;
&lt;div class="col-md-4"&gt;
&lt;div class="p-3 border rounded-4 bg-light h-100"&gt;
&lt;div class="fw-bold mb-2"&gt;③他教科が増えて時間が足りない&lt;/div&gt;
&lt;p class="small text-secondary mb-0"&gt;算数に時間をかけ続けると、理社や国語の時間が圧迫されます。&lt;br /&gt;
「短時間で解く」練習が必要になるのが５年生前半です。&lt;/p&gt;
&lt;/div&gt;
&lt;/div&gt;
&lt;/div&gt;
&lt;details class="border rounded-4 p-3 mt-3"&gt;
&lt;summary class="fw-bold"&gt;「時間がかかる子」に先に起きるサイン&lt;/summary&gt;
&lt;div class="mt-3"&gt;
&lt;ul class="mb-0"&gt;
&lt;li&gt;宿題の開始が遅くなり、終わりが見えない&lt;/li&gt;
&lt;li&gt;解けない問題があると、そこで止まってしまう&lt;/li&gt;
&lt;li&gt;同じ単元でも、解けたり解けなかったりする&lt;/li&gt;
&lt;li&gt;直しの量が増え、復習が散らかる&lt;/li&gt;
&lt;/ul&gt;
&lt;/div&gt;
&lt;/details&gt;
&lt;/div&gt;
&lt;/div&gt;
&lt;/div&gt;
&lt;p&gt;&lt;!-- Cases（原文＋補強） --&gt;&lt;/p&gt;
&lt;div id="cases" class="mt-5"&gt;
&lt;div class="card shadow-sm border-0"&gt;
&lt;div class="card-body p-4 p-md-5"&gt;
&lt;h2&gt;５年生前半の生徒が抱えやすい問題点&lt;/h2&gt;
&lt;p&gt;&lt;!-- Case1 --&gt;&lt;/p&gt;
&lt;div id="case1" class="mt-3"&gt;
&lt;blockquote&gt;&lt;p&gt;ケース１：４年生までは算数の点数が良かったのに、５年生になって一気に下がってしまった&lt;/p&gt;&lt;/blockquote&gt;
&lt;h5&gt;【問題点】&lt;/h5&gt;
&lt;p&gt;５年生では、４年生の勉強法はなかなか通用しません。&lt;br /&gt;
５年生の問題は、計算式を単純に使用して解く問題のみではなくなるためです。&lt;br /&gt;
&lt;span style="color: #0000ff;"&gt;「この問題に対しては、このようにして解く」というパターン&lt;/span&gt;を、新たに学習し身につける必要があります。&lt;/p&gt;
&lt;div class="alert alert-primary"&gt;&lt;strong&gt;ありがちなズレ：&lt;/strong&gt;&lt;br /&gt;
「たくさん解く」だけだと、解き方の選択が安定しないまま量だけ増えます。&lt;br /&gt;
先に“解き方”を言える状態にしてから解くほうが、５年生は伸びやすいです。&lt;/div&gt;
&lt;h5&gt;【当塾で行っている対策法】&lt;/h5&gt;
&lt;blockquote&gt;&lt;p&gt;・勉強法を提示する&lt;/p&gt;&lt;/blockquote&gt;
&lt;p&gt;&lt;span style="color: #008000;"&gt;生徒それぞれに合わせて&lt;/span&gt;「こうやって勉強するといいよ」と、勉強の方法を変えるようサポートを行います。&lt;br /&gt;
具体的には、宿題の順番、直しのやり方、解けない問題の止まり方（見切り）まで決めて、家で回る形にまとめます。&lt;/p&gt;
&lt;blockquote&gt;&lt;p&gt;・短時間で解く練習をする&lt;/p&gt;&lt;/blockquote&gt;
&lt;p&gt;問題に取り組む前に、「これはどうやって解く？」と生徒に問いかけ、&lt;span style="color: #008000;"&gt;“解き方”&lt;/span&gt;をまず答えてもらいます。&lt;br /&gt;
まずは、解き方を先に覚えてもらい、効率的に問題に取り組み、短時間で問題を解くことができるようにしていきます。&lt;br /&gt;
更に、&lt;span style="color: #0000ff;"&gt;解き方を確実に覚えなくてはいけないポイントを重点的に&lt;/span&gt;おさえ、しっかりと教え込みます。&lt;/p&gt;
&lt;blockquote&gt;&lt;p&gt;・苦手な問題を繰り返し練習する&lt;/p&gt;&lt;/blockquote&gt;
&lt;p&gt;５年生で学習する内容はボリュームがあります。そのため、学習内容を忘れがちです。&lt;br /&gt;
当塾では、&lt;span style="color: #0000ff;"&gt;生徒が苦手な問題・解くことができなかった問題を、全てデータ化&lt;/span&gt;しています。&lt;br /&gt;
&lt;span style="color: #ff0000;"&gt;過去にできなかった問題を呼び出して、宿題に盛り込み、解くことに慣れるまで復習&lt;/span&gt;を繰り返し行います。&lt;/p&gt;
&lt;div class="row g-3 mt-2"&gt;
&lt;div class="col-md-6"&gt;
&lt;div class="p-3 border rounded-4 bg-light h-100"&gt;
&lt;div class="fw-bold mb-2"&gt;家での練習の形（例）&lt;/div&gt;
&lt;ul class="mb-0"&gt;
&lt;li&gt;まず「解き方」を言う → 次に解く&lt;/li&gt;
&lt;li&gt;解けたら「同タイプ」を短時間でもう1問&lt;/li&gt;
&lt;li&gt;間違えたら「原因」を1つに決めて直す&lt;/li&gt;
&lt;li&gt;翌日に、同タイプをもう一回&lt;/li&gt;
&lt;/ul&gt;
&lt;/div&gt;
&lt;/div&gt;
&lt;div class="col-md-6"&gt;
&lt;div class="p-3 border rounded-4 h-100"&gt;
&lt;div class="fw-bold mb-2"&gt;点が落ちる主因になりやすい所&lt;/div&gt;
&lt;ul class="mb-0"&gt;
&lt;li&gt;図や表が毎回違う（確認できない）&lt;/li&gt;
&lt;li&gt;途中式が省略される（見直せない）&lt;/li&gt;
&lt;li&gt;直しが「解説を読むだけ」で終わる&lt;/li&gt;
&lt;li&gt;宿題が重すぎて反復ができない&lt;/li&gt;
&lt;/ul&gt;
&lt;/div&gt;
&lt;/div&gt;
&lt;/div&gt;
&lt;/div&gt;
&lt;hr class="my-5" /&gt;
&lt;p&gt;&lt;!-- Case2 --&gt;&lt;/p&gt;
&lt;div id="case2"&gt;
&lt;blockquote&gt;&lt;p&gt;ケース２：新しい単元が登場するたびに、生徒は不安を感じてしまう&lt;/p&gt;&lt;/blockquote&gt;
&lt;h5&gt;【問題点】&lt;/h5&gt;
&lt;p&gt;５年生で行う学習内容の多さから、新しい単元が出てくると生徒は不安になってしまう傾向があります。&lt;br /&gt;
たとえば、割合・比例関係、なかでも速さに関して不安意識を持つ生徒が多くいます。&lt;/p&gt;
&lt;h5&gt;【当塾で行っている対策法】&lt;/h5&gt;
&lt;p&gt;それぞれの単元に対して、細かい練習問題を用意しています。&lt;br /&gt;
その練習問題を実際に解いてもらい、解けなかったものは宿題として組み込みます。&lt;br /&gt;
苦手なものに関しては宿題に新たに追加し、&lt;span style="color: #0000ff;"&gt;生徒それぞれの苦手を解消する宿題が完成&lt;/span&gt;していきます。&lt;/p&gt;
&lt;div class="alert alert-warning"&gt;&lt;strong&gt;不安が強い子の特徴：&lt;/strong&gt;&lt;br /&gt;
「何を覚える単元か」「どうやって解く単元か」が曖昧なまま進むと、苦手が固まりやすいです。&lt;br /&gt;
小さな練習で“できる形”を先に作ってから、量を増やします。&lt;/div&gt;
&lt;details class="border rounded-4 p-3"&gt;
&lt;summary class="fw-bold"&gt;新単元に入るときの「最初の3ステップ」&lt;/summary&gt;
&lt;div class="mt-3"&gt;
&lt;ol class="mb-0"&gt;
&lt;li&gt;例題を見て「どう解くか」を言葉で言う&lt;/li&gt;
&lt;li&gt;同じタイプを1〜2問だけ解き、型を固める&lt;/li&gt;
&lt;li&gt;間違えた所だけを宿題に残して反復する&lt;/li&gt;
&lt;/ol&gt;
&lt;/div&gt;
&lt;/details&gt;
&lt;/div&gt;
&lt;hr class="my-5" /&gt;
&lt;p&gt;&lt;!-- Case3 --&gt;&lt;/p&gt;
&lt;div id="case3"&gt;
&lt;blockquote&gt;&lt;p&gt;ケース３：勉強と習い事の両立に悩んでしまう&lt;/p&gt;&lt;/blockquote&gt;
&lt;h5&gt;【問題点】&lt;/h5&gt;
&lt;p&gt;５年生になると、塾に通い習い事もしている生徒は、急激に忙しくなります。&lt;br /&gt;
通塾する時間をはじめ、宿題をする時間、日曜にも勉強…となると、&lt;br /&gt;
生徒は次第と余裕がなくなってしまい、習い事を継続するか悩み始めてしまいます。&lt;/p&gt;
&lt;h5&gt;【当塾で行っている対策法】&lt;/h5&gt;
&lt;p&gt;学習も習い事も継続させたい場合、&lt;span style="color: #008000;"&gt;効率的な学習法を完成させるのが一番ベストな方法&lt;/span&gt;です。&lt;br /&gt;
ただ、効率的な学習法の取得は、すぐにはできません。&lt;/p&gt;
&lt;p&gt;当塾では、&lt;span style="color: #0000ff;"&gt;生徒それぞれの苦手分野を把握し、個別でのヒアリング&lt;/span&gt;を行います。&lt;br /&gt;
また、&lt;span style="color: #0000ff;"&gt;生徒の学習状況のデータベース化&lt;/span&gt;を行なっているため、効率的な学習方法を提示することが可能です。&lt;br /&gt;
これらのことを複合させ、&lt;span style="color: #ff0000;"&gt;最高の効率の学習法&lt;/span&gt;を導き出します。&lt;br /&gt;
本当にしたいこと・やりたいことを、是非両立させましょう。&lt;/p&gt;
&lt;div class="row g-3 mt-2"&gt;
&lt;div class="col-md-6"&gt;
&lt;div class="p-3 border rounded-4 bg-light h-100"&gt;
&lt;div class="fw-bold mb-2"&gt;両立がくずれる原因になりやすい所&lt;/div&gt;
&lt;ul class="mb-0"&gt;
&lt;li&gt;宿題が終わらず、睡眠が削られる&lt;/li&gt;
&lt;li&gt;直しが後回しになり、穴が増える&lt;/li&gt;
&lt;li&gt;算数に時間が吸われて他教科がくずれる&lt;/li&gt;
&lt;/ul&gt;
&lt;/div&gt;
&lt;/div&gt;
&lt;div class="col-md-6"&gt;
&lt;div class="p-3 border rounded-4 h-100"&gt;
&lt;div class="fw-bold mb-2"&gt;両立のために優先する順&lt;/div&gt;
&lt;ul class="mb-0"&gt;
&lt;li&gt;最優先：授業理解の穴を作らない&lt;/li&gt;
&lt;li&gt;次点：宿題を「必要な形」にまとめる&lt;/li&gt;
&lt;li&gt;後回し：時間を溶かす問題のやり込み&lt;/li&gt;
&lt;/ul&gt;
&lt;/div&gt;
&lt;/div&gt;
&lt;/div&gt;
&lt;/div&gt;
&lt;/div&gt;
&lt;/div&gt;
&lt;/div&gt;
&lt;p&gt;&lt;!-- Home routine（追加補強） --&gt;&lt;/p&gt;
&lt;div id="home" class="mt-5"&gt;
&lt;div class="card shadow-sm border-0"&gt;
&lt;div class="card-body p-4 p-md-5"&gt;
&lt;h2 class="h4 fw-bold mb-3"&gt;家庭で回す「最低ライン」のやり方&lt;/h2&gt;
&lt;p class="text-secondary mb-3"&gt;５年生前半は、宿題を全部完璧にやるより「穴を作らない回し方」にすると安定しやすいです。&lt;br /&gt;
時間が限られる場合は、次の順で回すと散らかりにくくなります。&lt;/p&gt;
&lt;div class="row g-3"&gt;
&lt;div class="col-md-4"&gt;
&lt;div class="p-3 border rounded-4 bg-light h-100"&gt;
&lt;div class="fw-bold mb-2"&gt;①授業の要点を決める&lt;/div&gt;
&lt;ul class="mb-0"&gt;
&lt;li&gt;例題の解き方を言える&lt;/li&gt;
&lt;li&gt;図・式の書き方をそろえる&lt;/li&gt;
&lt;li&gt;分からない所を放置しない&lt;/li&gt;
&lt;/ul&gt;
&lt;/div&gt;
&lt;/div&gt;
&lt;div class="col-md-4"&gt;
&lt;div class="p-3 border rounded-4 h-100"&gt;
&lt;div class="fw-bold mb-2"&gt;②宿題は「反復」に寄せる&lt;/div&gt;
&lt;ul class="mb-0"&gt;
&lt;li&gt;できない所だけ残す&lt;/li&gt;
&lt;li&gt;同タイプを短時間で回す&lt;/li&gt;
&lt;li&gt;直しを翌日もう一回&lt;/li&gt;
&lt;/ul&gt;
&lt;/div&gt;
&lt;/div&gt;
&lt;div class="col-md-4"&gt;
&lt;div class="p-3 border rounded-4 bg-light h-100"&gt;
&lt;div class="fw-bold mb-2"&gt;③時間切れ対策&lt;/div&gt;
&lt;ul class="mb-0"&gt;
&lt;li&gt;止まったら印を付けて次へ&lt;/li&gt;
&lt;li&gt;翌日に先生へ質問する準備&lt;/li&gt;
&lt;li&gt;「見切り」が両立を守る&lt;/li&gt;
&lt;/ul&gt;
&lt;/div&gt;
&lt;/div&gt;
&lt;/div&gt;
&lt;div class="alert alert-warning mt-3 mb-0"&gt;&lt;strong&gt;直前の調整：&lt;/strong&gt;&lt;br /&gt;
つまずきが続く場合、宿題の量を増やすより「解き方の流れを決めること」と「反復の仕組み」を先にまとめるほうが早いです。&lt;/div&gt;
&lt;/div&gt;
&lt;/div&gt;
&lt;/div&gt;
&lt;p&gt;&lt;!-- CTA（原文のまま：指定ブロックを最後に配置） --&gt;&lt;/p&gt;
&lt;div id="cta"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&lt;/section&gt;
&lt;section id="veu_cta-31445" class="veu_cta"&gt;&lt;/section&gt;
&lt;p&gt;&amp;nbsp;&lt;/p&gt;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href="//www.facebook.com/sharer.php?src=bm&amp;u=https%3A%2F%2Fnatsui-sansu-juku.com%2Fp5_a%2F&amp;amp;t=%E5%B0%8F%EF%BC%95%E5%89%8D%E5%8D%8A%20%7C%20%E4%B8%AD%E5%AD%A6%E5%8F%97%E9%A8%93%E5%B0%82%E9%96%80%E3%80%80%E5%A4%8F%E4%BA%95%E7%AE%97%E6%95%B0%E5%A1%BE"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href="//twitter.com/intent/tweet?url=https%3A%2F%2Fnatsui-sansu-juku.com%2Fp5_a%2F&amp;amp;text=%E5%B0%8F%EF%BC%95%E5%89%8D%E5%8D%8A%20%7C%20%E4%B8%AD%E5%AD%A6%E5%8F%97%E9%A8%93%E5%B0%82%E9%96%80%E3%80%80%E5%A4%8F%E4%BA%95%E7%AE%97%E6%95%B0%E5%A1%BE" target="_blank" &gt;&lt;span class="vk_icon_w_r_sns_x_twitter icon_sns"&gt;&lt;/span&gt;&lt;span class="sns_txt"&gt;X&lt;/span&gt;&lt;/a&gt;&lt;/li&gt;&lt;li class="sb_bluesky sb_icon"&gt;&lt;a class="sb_icon_inner" href="https://bsky.app/intent/compose?text=%E5%B0%8F%EF%BC%95%E5%89%8D%E5%8D%8A%20%7C%20%E4%B8%AD%E5%AD%A6%E5%8F%97%E9%A8%93%E5%B0%82%E9%96%80%E3%80%80%E5%A4%8F%E4%BA%95%E7%AE%97%E6%95%B0%E5%A1%BE%0Ahttps%3A%2F%2Fnatsui-sansu-juku.com%2Fp5_a%2F" target="_blank" &gt;&lt;span class="vk_icon_w_r_sns_bluesky icon_sns"&gt;&lt;/span&gt;&lt;span class="sns_txt"&gt;Bluesky&lt;/span&gt;&lt;/a&gt;&lt;/li&gt;&lt;li class="sb_hatena sb_icon"&gt;&lt;a class="sb_icon_inner" href="//b.hatena.ne.jp/add?mode=confirm&amp;url=https%3A%2F%2Fnatsui-sansu-juku.com%2Fp5_a%2F&amp;amp;title=%E5%B0%8F%EF%BC%95%E5%89%8D%E5%8D%8A%20%7C%20%E4%B8%AD%E5%AD%A6%E5%8F%97%E9%A8%93%E5%B0%82%E9%96%80%E3%80%80%E5%A4%8F%E4%BA%95%E7%AE%97%E6%95%B0%E5%A1%BE"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sb_icon_inner"data-clipboard-text="小５前半 | 中学受験専門　夏井算数塾 https://natsui-sansu-juku.com/p5_a/"&gt;&lt;span class="vk_icon_w_r_sns_copy icon_sns"&gt;&lt;i class="fas fa-copy"&gt;&lt;/i&gt;&lt;/span&gt;&lt;span class="sns_txt"&gt;Copy&lt;/span&gt;&lt;/button&gt;&lt;/li&gt;&lt;/ul&gt;&lt;/div&gt;&lt;!-- [ /.socialSet ] --&gt;	
------</t>
  </si>
  <si>
    <t>https://natsui-sansu-juku.com/p5_b/</t>
  </si>
  <si>
    <t>以下のページは不自然なワードを使用しています。
これらを適切に自然な言葉に置き換えて下さい。
なお、本文の装飾や構造は絶対に変えないでください。
【対象ページURL】
https://natsui-sansu-juku.com/p5_b/
【検出された不自然ワード】
- 崩れ
- 乱れ
【本文】
------
&lt;p&gt;５年生後半は、中学受験算数の中でも特に「山場」になりやすい時期です。&lt;br /&gt;
比・割合・速さ・図形など、重要単元が出そろい、さらに複数の単元を組み合わせた問題が増えていきます。&lt;/p&gt;
&lt;p&gt;この時期は「単元そのものが難しい」というよりも、&lt;br /&gt;
&lt;strong&gt;学んだ道具をどう選び、どう整理して使うか&lt;/strong&gt;で点数が大きく変わります。&lt;br /&gt;
ここでは、５年生後半の特徴と、つまずきやすいポイント、当塾での対策を整理します。&lt;br /&gt;
学年や状況別の指導方針の全体像はこちら：&lt;a href="https://natsui-sansu-juku.com/situation/"&gt;状況別指導方針（全体像はこちら）&lt;/a&gt;&lt;/p&gt;
&lt;p style="margin: 12px 0 0; padding: 10px 12px; border-left: 4px solid #16a34a; background: rgba(22,163,74,.06); border-radius: 10px; color: #111827; line-height: 1.7;"&gt;もし「外部の力を使うべきか検討している」段階なら、先に &lt;a style="color: #0f7a35; font-weight: 900; text-decoration: none; border-bottom: 2px solid rgba(22,163,74,.35);" href="https://natsui-sansu-juku.com/column/kobetsu_mayoi_judge/"&gt;判断材料（整理ページ）&lt;/a&gt; を見てから戻ってきても大丈夫です。&lt;/p&gt;
&lt;div style="border: 1px solid #ddd; padding: 16px; border-radius: 8px; margin: 18px 0;"&gt;
&lt;p style="margin: 0 0 10px 0;"&gt;&lt;strong&gt;オンライン算数個別指導「ウィズ・ユー」&lt;/strong&gt;&lt;br /&gt;
小5後半の“複合問題の整理”と“弱点の穴埋め”を、完全1対1で進めます。&lt;/p&gt;
&lt;p style="margin: 0;"&gt;&lt;a style="display: inline-block; padding: 10px 14px; border-radius: 6px; border: 1px solid #333; text-decoration: none;" href="https://natsui-sansu-juku.com/kobetsu_online/"&gt;&lt;br /&gt;
まずは学習状況をご相談ください（無料）&lt;br /&gt;
&lt;/a&gt;&lt;/p&gt;
&lt;/div&gt;
&lt;h2&gt;５年生後半の授業の特徴とは？&lt;/h2&gt;
&lt;p&gt;５年生後半は、単元が出そろうだけでなく、&lt;strong&gt;「組み合わせて解く」問題&lt;/strong&gt;が増えます。&lt;br /&gt;
また、夏以降は学習量が増える一方で、復習が後回しになりやすく、理解の“穴”が広がりやすい時期でもあります。&lt;/p&gt;
&lt;ul&gt;
&lt;li&gt;複数単元の融合問題が増える（比×速さ、割合×図形 など）&lt;/li&gt;
&lt;li&gt;解法の選択（線分図・表・比の置き方）で差が出る&lt;/li&gt;
&lt;li&gt;復習の遅れが、そのまま小６の不安定さにつながる&lt;/li&gt;
&lt;/ul&gt;
&lt;h2&gt;５年生後半の生徒が抱えやすい問題点&lt;/h2&gt;
&lt;blockquote&gt;&lt;p&gt;ケース１：応用問題になると、何を使えばいいのか分からなくなる&lt;/p&gt;&lt;/blockquote&gt;
&lt;h5&gt;〖問題点〗&lt;/h5&gt;
&lt;p&gt;５年生後半は、１つの公式や単元知識だけでは解けない問題が増えます。&lt;br /&gt;
その結果、&lt;/p&gt;
&lt;ul&gt;
&lt;li&gt;「割合っぽい」「速さっぽい」で判断して迷う&lt;/li&gt;
&lt;li&gt;条件の整理が甘く、途中で式が&lt;strong&gt;乱れる&lt;/strong&gt;&lt;/li&gt;
&lt;li&gt;言い回しが変わると、同じ単元でも止まる&lt;/li&gt;
&lt;/ul&gt;
&lt;p&gt;といった形で&lt;strong&gt;取りこぼし&lt;/strong&gt;が増えます。原因は“難しさ”ではなく、&lt;strong&gt;思考の枠組み&lt;/strong&gt;が未完成であることが多いです。&lt;/p&gt;
&lt;h5&gt;〖当塾で行っている対策法〗&lt;/h5&gt;
&lt;p&gt;当塾では、問題を解く前に「&lt;strong&gt;思考のプロセス&lt;/strong&gt;」を&lt;strong&gt;確立&lt;/strong&gt;します。&lt;/p&gt;
&lt;ul&gt;
&lt;li&gt;何を求める問題かを一文で言い直す&lt;/li&gt;
&lt;li&gt;条件を「変わらないもの／変わるもの」に分ける&lt;/li&gt;
&lt;li&gt;使う道具（線分図・表・比の置き方）を先に決める&lt;/li&gt;
&lt;/ul&gt;
&lt;p&gt;この&lt;strong&gt;解法パターン&lt;/strong&gt;を授業内で徹底し、設定・言い回しを変えた類題で反復して、&lt;br /&gt;
「どこが変わっても同じ筋道で解ける」状態まで仕上げます。&lt;/p&gt;
&lt;blockquote&gt;&lt;p&gt;ケース２：テストで時間が足りず、取れる問題を落としてしまう&lt;/p&gt;&lt;/blockquote&gt;
&lt;h5&gt;〖問題点〗&lt;/h5&gt;
&lt;p&gt;小５後半は問題量も処理量も増えるため、計算・作図・整理に時間が取られやすくなります。&lt;br /&gt;
その結果、&lt;/p&gt;
&lt;ul&gt;
&lt;li&gt;前半の計算で疲れて後半が崩れる&lt;/li&gt;
&lt;li&gt;見直しができず、ケアレスミスがそのまま&lt;strong&gt;点数に響く&lt;/strong&gt;&lt;/li&gt;
&lt;li&gt;本来取れる問題を取り切れない&lt;/li&gt;
&lt;/ul&gt;
&lt;p&gt;という状態になりやすくなります。&lt;/p&gt;
&lt;h5&gt;〖当塾で行っている対策法〗&lt;/h5&gt;
&lt;p&gt;当塾では「解き方の暗記」だけでなく、&lt;strong&gt;時間配分のセオリー&lt;/strong&gt;までセットで作ります。&lt;/p&gt;
&lt;ul&gt;
&lt;li&gt;問題に入る前に「どう解くか」を先に口頭で確認する&lt;/li&gt;
&lt;li&gt;途中式の置き方・図の描き方を&lt;strong&gt;ルール化&lt;/strong&gt;し、&lt;strong&gt;プロセス&lt;/strong&gt;を短縮する&lt;/li&gt;
&lt;li&gt;ミスが起きやすい&lt;strong&gt;パターン&lt;/strong&gt;（筆算・分数・比の処理）を重点的に矯正する&lt;/li&gt;
&lt;/ul&gt;
&lt;p&gt;“速くする”よりも先に、&lt;strong&gt;同じ流れで安定して解ける&lt;/strong&gt;状態を作り、結果として時間が生まれる形に&lt;strong&gt;改善&lt;/strong&gt;します。&lt;/p&gt;
&lt;blockquote&gt;&lt;p&gt;ケース３：復習が回らず、理解の穴が増えて不安が強くなる&lt;/p&gt;&lt;/blockquote&gt;
&lt;h5&gt;〖問題点〗&lt;/h5&gt;
&lt;p&gt;やることが増える一方で、復習の優先順位が決められず、&lt;/p&gt;
&lt;ul&gt;
&lt;li&gt;宿題は終えるが、直しが浅い&lt;/li&gt;
&lt;li&gt;理解が曖昧なまま次へ進む&lt;/li&gt;
&lt;li&gt;小テストや模試のたびに点数が上下する&lt;/li&gt;
&lt;/ul&gt;
&lt;p&gt;という状態になりやすくなります。これは小６での不安定さに直結します。&lt;/p&gt;
&lt;h5&gt;〖当塾で行っている対策法〗&lt;/h5&gt;
&lt;p&gt;当塾では、生徒ごとの弱点をデータ化し、復習を「選べる形」にします。&lt;/p&gt;
&lt;ul&gt;
&lt;li&gt;苦手・不正解問題を蓄積し、いつでも呼び出して解き直す&lt;/li&gt;
&lt;li&gt;宿題を“弱点中心”に再&lt;strong&gt;構築&lt;/strong&gt;し、量より優先順位を明確にする&lt;/li&gt;
&lt;li&gt;同じテーマを短い周期で回し、穴が残らないようにする&lt;/li&gt;
&lt;/ul&gt;
&lt;p&gt;復習が回り始めると、点数だけでなく精神的な安定も出てきます。&lt;/p&gt;
&lt;h2&gt;まとめ&lt;/h2&gt;
&lt;ul&gt;
&lt;li&gt;小５後半は「融合問題の整理」で差がつく&lt;/li&gt;
&lt;li&gt;時間配分は“速さ”よりも“&lt;strong&gt;プロセスの確立&lt;/strong&gt;”が先&lt;/li&gt;
&lt;li&gt;復習は「全部」ではなく「弱点の優先順位化」が鍵&lt;/li&gt;
&lt;/ul&gt;
&lt;div style="border: 1px solid #ddd; padding: 16px; border-radius: 8px; margin: 18px 0;"&gt;
&lt;p style="margin: 0 0 10px 0;"&gt;&lt;strong&gt;小5後半の不安定さは、早めに整理すると小6が楽になります。&lt;/strong&gt;&lt;/p&gt;
&lt;p style="margin: 0;"&gt;&lt;a style="display: inline-block; padding: 10px 14px; border-radius: 6px; border: 1px solid #333; text-decoration: none;" href="https://natsui-sansu-juku.com/kobetsu_online/"&gt;&lt;br /&gt;
オンライン個別指導「ウィズ・ユー」を見る&lt;br /&gt;
&lt;/a&gt;&lt;/p&gt;
&lt;/div&gt;
&lt;div style="border: 1px solid rgba(22,163,74,.25); background: rgba(22,163,74,.06); border-radius: 14px; padding: 14px 14px; margin: 18px 0;"&gt;
&lt;div style="margin: 0 0 6px; font-weight: 900; color: #111827; font-size: 1.05rem; line-height: 1.4;"&gt;外部の力を使うべきか検討している方へ&lt;/div&gt;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0;"&gt;対応が遅れすぎて、何から手を付けるべきか分からない&lt;/li&gt;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&lt;p&gt;&amp;nbsp;&lt;/p&gt;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href="//www.facebook.com/sharer.php?src=bm&amp;u=https%3A%2F%2Fnatsui-sansu-juku.com%2Fp5_b%2F&amp;amp;t=%E5%B0%8F%EF%BC%95%E5%BE%8C%E5%8D%8A%20%7C%20%E4%B8%AD%E5%AD%A6%E5%8F%97%E9%A8%93%E5%B0%82%E9%96%80%E3%80%80%E5%A4%8F%E4%BA%95%E7%AE%97%E6%95%B0%E5%A1%BE"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href="//twitter.com/intent/tweet?url=https%3A%2F%2Fnatsui-sansu-juku.com%2Fp5_b%2F&amp;amp;text=%E5%B0%8F%EF%BC%95%E5%BE%8C%E5%8D%8A%20%7C%20%E4%B8%AD%E5%AD%A6%E5%8F%97%E9%A8%93%E5%B0%82%E9%96%80%E3%80%80%E5%A4%8F%E4%BA%95%E7%AE%97%E6%95%B0%E5%A1%BE" target="_blank" &gt;&lt;span class="vk_icon_w_r_sns_x_twitter icon_sns"&gt;&lt;/span&gt;&lt;span class="sns_txt"&gt;X&lt;/span&gt;&lt;/a&gt;&lt;/li&gt;&lt;li class="sb_bluesky sb_icon"&gt;&lt;a class="sb_icon_inner" href="https://bsky.app/intent/compose?text=%E5%B0%8F%EF%BC%95%E5%BE%8C%E5%8D%8A%20%7C%20%E4%B8%AD%E5%AD%A6%E5%8F%97%E9%A8%93%E5%B0%82%E9%96%80%E3%80%80%E5%A4%8F%E4%BA%95%E7%AE%97%E6%95%B0%E5%A1%BE%0Ahttps%3A%2F%2Fnatsui-sansu-juku.com%2Fp5_b%2F" target="_blank" &gt;&lt;span class="vk_icon_w_r_sns_bluesky icon_sns"&gt;&lt;/span&gt;&lt;span class="sns_txt"&gt;Bluesky&lt;/span&gt;&lt;/a&gt;&lt;/li&gt;&lt;li class="sb_hatena sb_icon"&gt;&lt;a class="sb_icon_inner" href="//b.hatena.ne.jp/add?mode=confirm&amp;url=https%3A%2F%2Fnatsui-sansu-juku.com%2Fp5_b%2F&amp;amp;title=%E5%B0%8F%EF%BC%95%E5%BE%8C%E5%8D%8A%20%7C%20%E4%B8%AD%E5%AD%A6%E5%8F%97%E9%A8%93%E5%B0%82%E9%96%80%E3%80%80%E5%A4%8F%E4%BA%95%E7%AE%97%E6%95%B0%E5%A1%BE"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sb_icon_inner"data-clipboard-text="小５後半 | 中学受験専門　夏井算数塾 https://natsui-sansu-juku.com/p5_b/"&gt;&lt;span class="vk_icon_w_r_sns_copy icon_sns"&gt;&lt;i class="fas fa-copy"&gt;&lt;/i&gt;&lt;/span&gt;&lt;span class="sns_txt"&gt;Copy&lt;/span&gt;&lt;/button&gt;&lt;/li&gt;&lt;/ul&gt;&lt;/div&gt;&lt;!-- [ /.socialSet ] --&gt;	
------</t>
  </si>
  <si>
    <t>https://natsui-sansu-juku.com/p6_a/</t>
  </si>
  <si>
    <t>以下のページは不自然なワードを使用しています。
これらを適切に自然な言葉に置き換えて下さい。
なお、本文の装飾や構造は絶対に変えないでください。
【対象ページURL】
https://natsui-sansu-juku.com/p6_a/
【検出された不自然ワード】
- 型
【本文】
------
&lt;p&gt;６年生前半は、「単元学習の総仕上げ」と「志望校対策の準備」を同時に進める時期です。&lt;br /&gt;
模試・テストの回数も増え、成績の上下に一喜一憂しやすくなります。&lt;/p&gt;
&lt;p&gt;しかし、ここで大切なのは “新しいことを増やす” ことよりも、&lt;br /&gt;
&lt;strong&gt;取るべき点を安定して取り切る&lt;/strong&gt;ための仕上げを進めることです。&lt;br /&gt;
学年や状況別の指導方針の全体像はこちら：&lt;a href="https://natsui-sansu-juku.com/situation/"&gt;状況別指導方針（全体像はこちら）&lt;/a&gt;&lt;/p&gt;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&lt;div style="border: 1px solid #ddd; padding: 16px; border-radius: 8px; margin: 18px 0;"&gt;
&lt;p style="margin: 0 0 10px 0;"&gt;&lt;strong&gt;オンライン算数個別指導「ウィズ・ユー」&lt;/strong&gt;&lt;br /&gt;
小6前半の「弱点の可視化」と「志望校に合わせた優先順位」を、1対1で組み立てます。&lt;/p&gt;
&lt;p style="margin: 0;"&gt;&lt;a style="display: inline-block; padding: 10px 14px; border-radius: 6px; border: 1px solid #333; text-decoration: none;" href="https://natsui-sansu-juku.com/kobetsu_online/"&gt;&lt;br /&gt;
まずは学習状況をご相談ください（無料）&lt;br /&gt;
&lt;/a&gt;&lt;/p&gt;
&lt;/div&gt;
&lt;h2&gt;６年生前半の授業の特徴とは？&lt;/h2&gt;
&lt;p&gt;６年生前半は、単元学習が終盤に入り、演習の比重が高くなります。&lt;br /&gt;
また、志望校を意識した学習（過去問の準備・出題傾向の把握）も必要になり、&lt;br /&gt;
&lt;strong&gt;「やることの見通し」&lt;/strong&gt;ができるかどうかで差がつきます。&lt;/p&gt;
&lt;ul&gt;
&lt;li&gt;単元は一通り終わるが、点数が安定しない子が増える&lt;/li&gt;
&lt;li&gt;模試の復習が追いつかず、弱点が散らばりやすい&lt;/li&gt;
&lt;li&gt;過去問に入る前の“準備不足”が後半に響く&lt;/li&gt;
&lt;/ul&gt;
&lt;h2&gt;６年生前半の生徒が抱えやすい問題点&lt;/h2&gt;
&lt;blockquote&gt;&lt;p&gt;ケース１：単元は終わったのに、点数が上がらない／安定しない&lt;/p&gt;&lt;/blockquote&gt;
&lt;h5&gt;〖問題点〗&lt;/h5&gt;
&lt;p&gt;知識としては「見たことがある」のに、テストになると落ちる場合、&lt;br /&gt;
原因は次のどれかに集中します。&lt;/p&gt;
&lt;ul&gt;
&lt;li&gt;解き方を思い出すまでに時間がかかる&lt;/li&gt;
&lt;li&gt;典型問題は取れるが、言い回しが変わるとつまずく&lt;/li&gt;
&lt;li&gt;弱点が“点”で残っていて、足を引っ張る&lt;/li&gt;
&lt;/ul&gt;
&lt;h5&gt;〖当塾で行っている対策法〗&lt;/h5&gt;
&lt;p&gt;当塾では、まず弱点を「点数に直結する形」で可視化します。&lt;/p&gt;
&lt;ul&gt;
&lt;li&gt;取りこぼしの原因を「理解不足／見落とし／計算処理／時間配分」に分類する&lt;/li&gt;
&lt;li&gt;志望校レベルに必要な単元を優先し、復習順を決める&lt;/li&gt;
&lt;li&gt;類題を短い周期で回して、“思い出す速度”を上げる&lt;/li&gt;
&lt;/ul&gt;
&lt;p&gt;「分かる」ではなく「本番で取れる」状態へ仕上げます。&lt;/p&gt;
&lt;blockquote&gt;&lt;p&gt;ケース２：模試やテストの直しが追いつかず、復習が散らかる&lt;/p&gt;&lt;/blockquote&gt;
&lt;h5&gt;〖問題点〗&lt;/h5&gt;
&lt;p&gt;６年生はテストが増えるため、直しを“全部やろう”とすると破綻します。&lt;br /&gt;
結果として、&lt;/p&gt;
&lt;ul&gt;
&lt;li&gt;直しが中途半端で終わる&lt;/li&gt;
&lt;li&gt;同じミスが繰り返される&lt;/li&gt;
&lt;li&gt;復習しているのに点が伸びない&lt;/li&gt;
&lt;/ul&gt;
&lt;p&gt;という状態になりやすくなります。&lt;/p&gt;
&lt;h5&gt;〖当塾で行っている対策法〗&lt;/h5&gt;
&lt;p&gt;当塾では、直しに&lt;strong&gt;優先順位&lt;/strong&gt;をつけます。&lt;/p&gt;
&lt;ul&gt;
&lt;li&gt;「取るべき問題（頻出・典型・合否に直結）」を最優先で固める&lt;/li&gt;
&lt;li&gt;難問は“今やるべきか”を判断し、時期に応じて扱いを分ける&lt;/li&gt;
&lt;li&gt;直しは「解けなかった理由→次にどうするか」までセットで残す&lt;/li&gt;
&lt;/ul&gt;
&lt;p&gt;復習を“作業”ではなく、次の得点に直結する形にそろえます。&lt;/p&gt;
&lt;blockquote&gt;&lt;p&gt;ケース３：過去問に入るのが怖い／入っても手が止まる&lt;/p&gt;&lt;/blockquote&gt;
&lt;h5&gt;〖問題点〗&lt;/h5&gt;
&lt;p&gt;過去問は、単元学習と違い「問題選択」「時間配分」が必要です。&lt;br /&gt;
準備なしで入ると、&lt;/p&gt;
&lt;ul&gt;
&lt;li&gt;最初の数問で止まり、そのまま焦ってつまずく&lt;/li&gt;
&lt;li&gt;解けない問題に固執して時間切れになる&lt;/li&gt;
&lt;li&gt;直しの量が膨らんで学習が散らかる&lt;/li&gt;
&lt;/ul&gt;
&lt;p&gt;という形で、逆に不安を増やしてしまうことがあります。&lt;/p&gt;
&lt;h5&gt;〖当塾で行っている対策法〗&lt;/h5&gt;
&lt;p&gt;当塾では、過去問に入る前に「戦い方」を作ります。&lt;/p&gt;
&lt;ul&gt;
&lt;li&gt;大問ごとの“取る順番”と“見切りライン”を決める&lt;/li&gt;
&lt;li&gt;解ける問題を確実に取り切るための進め方（図・式の考え方）をそろえる&lt;/li&gt;
&lt;li&gt;直しは「次に同タイプが出たらどうするか」まで見通しを立てて蓄積する&lt;/li&gt;
&lt;/ul&gt;
&lt;p&gt;過去問を“実力測定”ではなく、合格点へ近づくための道具として運用します。&lt;/p&gt;
&lt;h2&gt;まとめ&lt;/h2&gt;
&lt;ul&gt;
&lt;li&gt;小６前半は「弱点の可視化」と「優先順位」で点数が安定する&lt;/li&gt;
&lt;li&gt;直しは“全部”ではなく“合否に直結する部分”から固める&lt;/li&gt;
&lt;li&gt;過去問は「戦い方」を作ってから入ると伸びが速い&lt;/li&gt;
&lt;/ul&gt;
&lt;div style="border: 1px solid #ddd; padding: 16px; border-radius: 8px; margin: 18px 0;"&gt;
&lt;p style="margin: 0 0 10px 0;"&gt;&lt;strong&gt;小6前半の組み立てが、そのまま後半の伸びに直結します。&lt;/strong&gt;&lt;/p&gt;
&lt;p style="margin: 0;"&gt;&lt;a style="display: inline-block; padding: 10px 14px; border-radius: 6px; border: 1px solid #333; text-decoration: none;" href="https://natsui-sansu-juku.com/kobetsu_online/"&gt;&lt;br /&gt;
オンライン個別指導「ウィズ・ユー」を見る&lt;br /&gt;
&lt;/a&gt;&lt;/p&gt;
&lt;/div&gt;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id="veu_cta-31796" class="veu_cta"&gt;
&lt;div class="cta_body"&gt;
&lt;div class="cta_body_link"&gt;&lt;/div&gt;
&lt;/div&gt;
&lt;p&gt;&lt;!-- [ /.vkExUnit_cta_body ] --&gt;&lt;/p&gt;
&lt;/section&gt;
&lt;div class="veu_socialSet veu_socialSet-auto veu_socialSet-position-after veu_contentAddSection"&gt;
&lt;p&gt;&lt;script&gt;window.twttr=(function(d,s,id){var js,fjs=d.getElementsByTagName(s)[0],t=window.twttr||{};if(d.getElementById(id))return t;js=d.createElement(s);js.id=id;js.src="https://platform.twitter.com/widgets.js";fjs.parentNode.insertBefore(js,fjs);t._e=[];t.ready=function(f){t._e.push(f);};return t;}(document,"script","twitter-wjs"));&lt;/script&gt;&lt;/p&gt;
&lt;/div&gt;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href="//www.facebook.com/sharer.php?src=bm&amp;u=https%3A%2F%2Fnatsui-sansu-juku.com%2Fp6_a%2F&amp;amp;t=%E5%B0%8F%EF%BC%96%E5%89%8D%E5%8D%8A%20%7C%20%E4%B8%AD%E5%AD%A6%E5%8F%97%E9%A8%93%E5%B0%82%E9%96%80%E3%80%80%E5%A4%8F%E4%BA%95%E7%AE%97%E6%95%B0%E5%A1%BE"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href="//twitter.com/intent/tweet?url=https%3A%2F%2Fnatsui-sansu-juku.com%2Fp6_a%2F&amp;amp;text=%E5%B0%8F%EF%BC%96%E5%89%8D%E5%8D%8A%20%7C%20%E4%B8%AD%E5%AD%A6%E5%8F%97%E9%A8%93%E5%B0%82%E9%96%80%E3%80%80%E5%A4%8F%E4%BA%95%E7%AE%97%E6%95%B0%E5%A1%BE" target="_blank" &gt;&lt;span class="vk_icon_w_r_sns_x_twitter icon_sns"&gt;&lt;/span&gt;&lt;span class="sns_txt"&gt;X&lt;/span&gt;&lt;/a&gt;&lt;/li&gt;&lt;li class="sb_bluesky sb_icon"&gt;&lt;a class="sb_icon_inner" href="https://bsky.app/intent/compose?text=%E5%B0%8F%EF%BC%96%E5%89%8D%E5%8D%8A%20%7C%20%E4%B8%AD%E5%AD%A6%E5%8F%97%E9%A8%93%E5%B0%82%E9%96%80%E3%80%80%E5%A4%8F%E4%BA%95%E7%AE%97%E6%95%B0%E5%A1%BE%0Ahttps%3A%2F%2Fnatsui-sansu-juku.com%2Fp6_a%2F" target="_blank" &gt;&lt;span class="vk_icon_w_r_sns_bluesky icon_sns"&gt;&lt;/span&gt;&lt;span class="sns_txt"&gt;Bluesky&lt;/span&gt;&lt;/a&gt;&lt;/li&gt;&lt;li class="sb_hatena sb_icon"&gt;&lt;a class="sb_icon_inner" href="//b.hatena.ne.jp/add?mode=confirm&amp;url=https%3A%2F%2Fnatsui-sansu-juku.com%2Fp6_a%2F&amp;amp;title=%E5%B0%8F%EF%BC%96%E5%89%8D%E5%8D%8A%20%7C%20%E4%B8%AD%E5%AD%A6%E5%8F%97%E9%A8%93%E5%B0%82%E9%96%80%E3%80%80%E5%A4%8F%E4%BA%95%E7%AE%97%E6%95%B0%E5%A1%BE"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sb_icon_inner"data-clipboard-text="小６前半 | 中学受験専門　夏井算数塾 https://natsui-sansu-juku.com/p6_a/"&gt;&lt;span class="vk_icon_w_r_sns_copy icon_sns"&gt;&lt;i class="fas fa-copy"&gt;&lt;/i&gt;&lt;/span&gt;&lt;span class="sns_txt"&gt;Copy&lt;/span&gt;&lt;/button&gt;&lt;/li&gt;&lt;/ul&gt;&lt;/div&gt;&lt;!-- [ /.socialSet ] --&gt;	
------</t>
  </si>
  <si>
    <t>https://natsui-sansu-juku.com/p6_b/</t>
  </si>
  <si>
    <t>以下のページは不自然なワードを使用しています。
これらを適切に自然な言葉に置き換えて下さい。
なお、本文の装飾や構造は絶対に変えないでください。
【対象ページURL】
https://natsui-sansu-juku.com/p6_b/
【検出された不自然ワード】
- 型
- 手順
【本文】
------
&lt;p&gt;&lt;!-- =============================== 入試直前期｜点数を安定させる整理術（増補 3000〜4000字目標） Bootstrap5前提／JS不要（details/summary使用） ※既存の文言・リンクは残しつつ、説明と手順を補強 =============================== --&gt;&lt;/p&gt;
&lt;section class="container my-5"&gt;&lt;!-- Hero --&gt;&lt;/p&gt;
&lt;div class="p-4 p-md-5 rounded-4 bg-light border shadow-sm"&gt;
&lt;div class="row g-4 align-items-center"&gt;
&lt;div class="col-lg-8"&gt;&lt;span class="badge text-bg-success mb-2"&gt;直前期&lt;/span&gt;&lt;br /&gt;
&lt;span class="badge text-bg-dark mb-2"&gt;算数&lt;/span&gt;&lt;/p&gt;
&lt;h1 class="h3 fw-bold mb-3"&gt;入試直前期は「落とさない仕組み」で点を上げる&lt;/h1&gt;
&lt;p class="mb-3"&gt;入試直前期は、「新しいことを増やす時期」ではありません。&lt;br /&gt;
得点を上げる鍵は、&lt;strong&gt;取れる問題を落とさない仕組み&lt;/strong&gt;と、&lt;strong&gt;本番で安定した再現性&lt;/strong&gt;です。&lt;/p&gt;
&lt;p class="mb-3"&gt;直前期は、同じ実力でも「解き方が安定している子」と「その日の調子で上下する子」に分かれます。&lt;br /&gt;
ここでは、直前期に起こりやすい問題と、当塾の対策を整理します。&lt;/p&gt;
&lt;p class="mb-0 text-secondary"&gt;学年や状況別の指導方針の全体像はこちら：&lt;br /&gt;
&lt;a href="https://natsui-sansu-juku.com/situation/"&gt;状況別指導方針（全体像はこちら）&lt;/a&gt;&lt;/p&gt;
&lt;/div&gt;
&lt;div class="col-lg-4"&gt;
&lt;div class="d-grid gap-2"&gt;&lt;a class="btn btn-success btn-lg" href="#cases"&gt;直前期の3ケースを見る&lt;/a&gt;&lt;br /&gt;
&lt;a class="btn btn-outline-success" href="#summary"&gt;要点だけ確認&lt;/a&gt;&lt;/div&gt;
&lt;/div&gt;
&lt;/div&gt;
&lt;/div&gt;
&lt;p&gt;&lt;!-- Note (原文のまま) --&gt;&lt;/p&gt;
&lt;p style="margin: 12px 0 0; padding: 10px 12px; border-left: 4px solid #16a34a; background: rgba(22,163,74,.06); border-radius: 10px; color: #111827; line-height: 1.7;"&gt;もし「外部の力を使うべきか迷っている」段階なら、先に&lt;br /&gt;
&lt;a style="color: #0f7a35; font-weight: 900; text-decoration: none; border-bottom: 2px solid rgba(22,163,74,.35);" href="https://natsui-sansu-juku.com/column/kobetsu_mayoi_judge/"&gt;判断材料（整理ページ）&lt;/a&gt;&lt;br /&gt;
を見てから戻ってきても大丈夫です。&lt;/p&gt;
&lt;p&gt;&lt;!-- CTA box (原文のまま) --&gt;&lt;/p&gt;
&lt;div style="border: 1px solid #ddd; padding: 16px; border-radius: 8px; margin: 18px 0;"&gt;
&lt;p style="margin: 0 0 10px 0;"&gt;&lt;strong&gt;オンライン算数個別指導「ウィズ・ユー」&lt;/strong&gt;&lt;br /&gt;
直前期は「ミスの傾向」「時間配分」「問題選択」を1対1で最終調整します。&lt;/p&gt;
&lt;p style="margin: 0;"&gt;&lt;a style="display: inline-block; padding: 10px 14px; border-radius: 6px; border: 1px solid #333; text-decoration: none;" href="https://natsui-sansu-juku.com/kobetsu_online/"&gt;&lt;br /&gt;
まずは学習状況をご相談ください（無料）&lt;br /&gt;
&lt;/a&gt;&lt;/p&gt;
&lt;/div&gt;
&lt;p&gt;&lt;!-- TOC --&gt;&lt;/p&gt;
&lt;div class="card shadow-sm border-0"&gt;
&lt;div class="card-header bg-white fw-bold"&gt;目次&lt;/div&gt;
&lt;div class="card-body"&gt;
&lt;div class="row g-2"&gt;
&lt;div class="col-md-6"&gt;
&lt;ol class="mb-0"&gt;
&lt;li&gt;&lt;a href="#feature"&gt;入試直前期の学習の特徴とは？&lt;/a&gt;&lt;/li&gt;
&lt;li&gt;&lt;a href="#cases"&gt;入試直前期の生徒が抱えやすい問題点&lt;/a&gt;&lt;/li&gt;
&lt;li&gt;&lt;a href="#case1"&gt;ケース１：ケアレスミスが減らず、点数が安定しない&lt;/a&gt;&lt;/li&gt;
&lt;li&gt;&lt;a href="#case2"&gt;ケース２：直しが多すぎて、復習が回らない&lt;/a&gt;&lt;/li&gt;
&lt;/ol&gt;
&lt;/div&gt;
&lt;div class="col-md-6"&gt;
&lt;ol class="mb-0" start="5"&gt;
&lt;li&gt;&lt;a href="#case3"&gt;ケース３：本番の緊張で手が止まる&lt;/a&gt;&lt;/li&gt;
&lt;li&gt;&lt;a href="#mini"&gt;直前期の「1週間の回し方」&lt;/a&gt;&lt;/li&gt;
&lt;li&gt;&lt;a href="#summary"&gt;まとめ&lt;/a&gt;&lt;/li&gt;
&lt;li&gt;&lt;a href="#cta2"&gt;ウィズ・ユー案内&lt;/a&gt;&lt;/li&gt;
&lt;/ol&gt;
&lt;/div&gt;
&lt;/div&gt;
&lt;/div&gt;
&lt;/div&gt;
&lt;p&gt;&lt;!-- Feature --&gt;&lt;/p&gt;
&lt;div id="feature" class="mt-5"&gt;
&lt;div class="card shadow-sm border-0"&gt;
&lt;div class="card-body p-4 p-md-5"&gt;
&lt;h2&gt;入試直前期の学習の特徴とは？&lt;/h2&gt;
&lt;p&gt;直前期は、やればやるほど不安が増えることがあります。&lt;br /&gt;
その原因の多くは「復習の優先順位が狂う」「ミスの管理ができていない」ことです。&lt;/p&gt;
&lt;ul&gt;
&lt;li&gt;過去問・模試の直しが増え、復習が散らかりやすい&lt;/li&gt;
&lt;li&gt;ケアレスミスが合否を左右しやすい&lt;/li&gt;
&lt;li&gt;本番の時間配分・問題選択の練習が不足しがち&lt;/li&gt;
&lt;/ul&gt;
&lt;div class="alert alert-warning mb-0"&gt;&lt;strong&gt;直前期の落とし穴：&lt;/strong&gt;&lt;br /&gt;
「できない単元を全部埋める」より、「取れる所を確実に取る」ほうが合格点に近づきやすいです。&lt;br /&gt;
直前期は“新規追加”より“取りこぼし修正”が効きます。&lt;/div&gt;
&lt;details class="border rounded-4 p-3 mt-3"&gt;
&lt;summary class="fw-bold"&gt;直前期に「不安」が増える理由（よくあるパターン）&lt;/summary&gt;
&lt;div class="mt-3"&gt;
&lt;ul class="mb-0"&gt;
&lt;li&gt;直しが増えて「やったのに終わらない」感覚が強くなる&lt;/li&gt;
&lt;li&gt;難問に時間を溶かして、得点が安定しない&lt;/li&gt;
&lt;li&gt;ミスが減らず「本番も落ちるかも」と感じやすい&lt;/li&gt;
&lt;/ul&gt;
&lt;/div&gt;
&lt;/details&gt;
&lt;/div&gt;
&lt;/div&gt;
&lt;/div&gt;
&lt;p&gt;&lt;!-- Cases --&gt;&lt;/p&gt;
&lt;div id="cases" class="mt-5"&gt;
&lt;div class="card shadow-sm border-0"&gt;
&lt;div class="card-body p-4 p-md-5"&gt;
&lt;h2&gt;入試直前期の生徒が抱えやすい問題点&lt;/h2&gt;
&lt;p&gt;&lt;!-- CASE1 --&gt;&lt;/p&gt;
&lt;div id="case1" class="mt-3"&gt;
&lt;blockquote&gt;&lt;p&gt;ケース１：ケアレスミスが減らず、点数が安定しない&lt;/p&gt;&lt;/blockquote&gt;
&lt;h5&gt;〖問題点〗&lt;/h5&gt;
&lt;p&gt;直前期の取りこぼしは、難問ではなく「取れる問題の落とし方」に集中します。よくあるのは、&lt;/p&gt;
&lt;ul&gt;
&lt;li&gt;計算の途中で符号・単位・分数処理を落とす&lt;/li&gt;
&lt;li&gt;条件の読み落とし（“平均との差”“最大・最小”など）&lt;/li&gt;
&lt;li&gt;図の描き方が毎回違い、確認ができない&lt;/li&gt;
&lt;/ul&gt;
&lt;p&gt;といった“典型的なミス”です。気合では減りません。&lt;/p&gt;
&lt;h5&gt;〖当塾で行っている対策法〗&lt;/h5&gt;
&lt;p&gt;当塾では、ミスを「反省」ではなく「分類」して減らします。&lt;/p&gt;
&lt;ul&gt;
&lt;li&gt;ミスを種類別（計算／読み落とし／図の不備／時間切れ）に分ける&lt;/li&gt;
&lt;li&gt;各カテゴリごとに“確認ポイント”を決める&lt;/li&gt;
&lt;li&gt;同じ傾向の問題で「ミスゼロの流れ」を体に入れる&lt;/li&gt;
&lt;/ul&gt;
&lt;p&gt;ミスが減ると、点数だけでなく本番の精神的余裕も増えます。&lt;/p&gt;
&lt;div class="row g-3 mt-2"&gt;
&lt;div class="col-md-6"&gt;
&lt;div class="p-3 border rounded-4 bg-light h-100"&gt;
&lt;div class="fw-bold mb-2"&gt;ミス分類の具体例&lt;/div&gt;
&lt;ul class="mb-0"&gt;
&lt;li&gt;計算：符号／分数／小数／単位&lt;/li&gt;
&lt;li&gt;読み落とし：条件／問い／禁止事項&lt;/li&gt;
&lt;li&gt;図：線分図の不足／補助線の抜け&lt;/li&gt;
&lt;li&gt;時間：見切りが遅い／順番が悪い&lt;/li&gt;
&lt;/ul&gt;
&lt;/div&gt;
&lt;/div&gt;
&lt;div class="col-md-6"&gt;
&lt;div class="p-3 border rounded-4 h-100"&gt;
&lt;div class="fw-bold mb-2"&gt;確認ポイントの例（短く決める）&lt;/div&gt;
&lt;ul class="mb-0"&gt;
&lt;li&gt;条件：線を引いたか（最大・最小／平均との差）&lt;/li&gt;
&lt;li&gt;計算：符号・単位・分数処理を最後に一回だけ見る&lt;/li&gt;
&lt;li&gt;図：毎回同じ描き方で確認できる形にする&lt;/li&gt;
&lt;li&gt;見直し：最後の2分は“同じ順”で見る&lt;/li&gt;
&lt;/ul&gt;
&lt;/div&gt;
&lt;/div&gt;
&lt;/div&gt;
&lt;/div&gt;
&lt;hr class="my-5" /&gt;
&lt;p&gt;&lt;!-- CASE2 --&gt;&lt;/p&gt;
&lt;div id="case2"&gt;
&lt;blockquote&gt;&lt;p&gt;ケース２：直しが多すぎて、復習が回らない／焦りが強くなる&lt;/p&gt;&lt;/blockquote&gt;
&lt;h5&gt;〖問題点〗&lt;/h5&gt;
&lt;p&gt;直前期に「全部やる」は危険です。やることが増えるほど、優先順位が狂って、結果として伸びが止まります。&lt;/p&gt;
&lt;h5&gt;〖当塾で行っている対策法〗&lt;/h5&gt;
&lt;p&gt;直前期の復習は、次の順で整理します。&lt;/p&gt;
&lt;ul&gt;
&lt;li&gt;最優先：頻出で“必ず取りたい”分野の取りこぼし修正&lt;/li&gt;
&lt;li&gt;次点：過去問で繰り返し落としている傾向の補強&lt;/li&gt;
&lt;li&gt;後回し：時間を溶かす難問（やるなら目的を明確にして短時間）&lt;/li&gt;
&lt;/ul&gt;
&lt;p&gt;「合格点に必要な点を取り切る」復習に絞り込みます。&lt;/p&gt;
&lt;div class="alert alert-primary"&gt;&lt;strong&gt;整理の基準：&lt;/strong&gt;&lt;br /&gt;
“できるのに落ちる”を優先して直すと、点が上がりやすいです。&lt;br /&gt;
直前期は「苦手を全部潰す」より「取りこぼしパターンを減らす」が安定します。&lt;/div&gt;
&lt;details class="border rounded-4 p-3"&gt;
&lt;summary class="fw-bold"&gt;直しが回らないときの分け方（3箱方式）&lt;/summary&gt;
&lt;div class="mt-3"&gt;
&lt;ul class="mb-0"&gt;
&lt;li&gt;&lt;strong&gt;箱A：&lt;/strong&gt;取れるのに落とす（最優先・毎日触る）&lt;/li&gt;
&lt;li&gt;&lt;strong&gt;箱B：&lt;/strong&gt;時々取れる（次点・隔日で補強）&lt;/li&gt;
&lt;li&gt;&lt;strong&gt;箱C：&lt;/strong&gt;重い難問（後回し・短時間のみ）&lt;/li&gt;
&lt;/ul&gt;
&lt;/div&gt;
&lt;/details&gt;
&lt;/div&gt;
&lt;hr class="my-5" /&gt;
&lt;p&gt;&lt;!-- CASE3 --&gt;&lt;/p&gt;
&lt;div id="case3"&gt;
&lt;blockquote&gt;&lt;p&gt;ケース３：本番の緊張で手が止まる／時間配分が狂う&lt;/p&gt;&lt;/blockquote&gt;
&lt;h5&gt;〖問題点〗&lt;/h5&gt;
&lt;p&gt;本番は、いつも通りの環境ではありません。緊張すると、普段ならできることができなくなります。&lt;/p&gt;
&lt;h5&gt;〖当塾で行っている対策法〗&lt;/h5&gt;
&lt;p&gt;当塾では、直前期に「本番再現」の練習を入れます。&lt;/p&gt;
&lt;ul&gt;
&lt;li&gt;開始5分の動き（最初に見る問題／取る順）を決める&lt;/li&gt;
&lt;li&gt;見切りライン（何分で進まなければ次へ行くか）を決める&lt;/li&gt;
&lt;li&gt;解き終わりの見直しの流れ（どこを確認するか）を決める&lt;/li&gt;
&lt;/ul&gt;
&lt;p&gt;本番で迷う場面を減らし、再現性を上げます。&lt;/p&gt;
&lt;div class="row g-3 mt-2"&gt;
&lt;div class="col-md-4"&gt;
&lt;div class="p-3 border rounded-4 bg-light h-100"&gt;
&lt;div class="fw-bold mb-2"&gt;開始5分&lt;/div&gt;
&lt;ul class="mb-0"&gt;
&lt;li&gt;全体をざっと見る&lt;/li&gt;
&lt;li&gt;取れる問題を先に選ぶ&lt;/li&gt;
&lt;li&gt;最初の1問を決める&lt;/li&gt;
&lt;/ul&gt;
&lt;/div&gt;
&lt;/div&gt;
&lt;div class="col-md-4"&gt;
&lt;div class="p-3 border rounded-4 h-100"&gt;
&lt;div class="fw-bold mb-2"&gt;見切りライン&lt;/div&gt;
&lt;ul class="mb-0"&gt;
&lt;li&gt;○分で式が立たない→次&lt;/li&gt;
&lt;li&gt;図がくずれる→一旦後回し&lt;/li&gt;
&lt;li&gt;取れる所を先に取る&lt;/li&gt;
&lt;/ul&gt;
&lt;/div&gt;
&lt;/div&gt;
&lt;div class="col-md-4"&gt;
&lt;div class="p-3 border rounded-4 bg-light h-100"&gt;
&lt;div class="fw-bold mb-2"&gt;見直しの順&lt;/div&gt;
&lt;ul class="mb-0"&gt;
&lt;li&gt;符号・単位&lt;/li&gt;
&lt;li&gt;条件の読み落とし&lt;/li&gt;
&lt;li&gt;計算の最後だけ再確認&lt;/li&gt;
&lt;/ul&gt;
&lt;/div&gt;
&lt;/div&gt;
&lt;/div&gt;
&lt;details class="border rounded-4 p-3 mt-3"&gt;
&lt;summary class="fw-bold"&gt;緊張で止まりやすい子の「保険」&lt;/summary&gt;
&lt;div class="mt-3"&gt;
&lt;p class="mb-2"&gt;本番は“速く解く”より“止まらない”が大事です。止まりそうな場面でやる動きを決めておくと戻りやすくなります。&lt;/p&gt;
&lt;ul class="mb-0"&gt;
&lt;li&gt;手が止まったら、次の問題に移る（決めごと）&lt;/li&gt;
&lt;li&gt;1問に固執しない（合格点を取り切る）&lt;/li&gt;
&lt;li&gt;「いつもの見直し順」を最後に必ず回す&lt;/li&gt;
&lt;/ul&gt;
&lt;/div&gt;
&lt;/details&gt;
&lt;/div&gt;
&lt;/div&gt;
&lt;/div&gt;
&lt;/div&gt;
&lt;p&gt;&lt;!-- Weekly loop（追加補強） --&gt;&lt;/p&gt;
&lt;div id="mini" class="mt-5"&gt;
&lt;div class="card shadow-sm border-0"&gt;
&lt;div class="card-body p-4 p-md-5"&gt;
&lt;h2 class="h4 fw-bold mb-3"&gt;直前期の「1週間の回し方」&lt;/h2&gt;
&lt;p class="text-secondary mb-3"&gt;直前期は、学習量を増やすより「復習が回る仕組み」にすると点が安定しやすくなります。&lt;br /&gt;
次のように、過去問・直し・弱点補強の順番を決めると散らかりにくいです。&lt;/p&gt;
&lt;div class="row g-3"&gt;
&lt;div class="col-md-4"&gt;
&lt;div class="p-3 border rounded-4 bg-light h-100"&gt;
&lt;div class="fw-bold mb-2"&gt;①過去問（本番形式）&lt;/div&gt;
&lt;ul class="mb-0"&gt;
&lt;li&gt;時間配分を守る&lt;/li&gt;
&lt;li&gt;問題選択を練習する&lt;/li&gt;
&lt;li&gt;見切りラインを試す&lt;/li&gt;
&lt;/ul&gt;
&lt;/div&gt;
&lt;/div&gt;
&lt;div class="col-md-4"&gt;
&lt;div class="p-3 border rounded-4 h-100"&gt;
&lt;div class="fw-bold mb-2"&gt;②直し（ミス分類）&lt;/div&gt;
&lt;ul class="mb-0"&gt;
&lt;li&gt;ミスをカテゴリに分ける&lt;/li&gt;
&lt;li&gt;確認ポイントを決める&lt;/li&gt;
&lt;li&gt;同系統を短時間で反復&lt;/li&gt;
&lt;/ul&gt;
&lt;/div&gt;
&lt;/div&gt;
&lt;div class="col-md-4"&gt;
&lt;div class="p-3 border rounded-4 bg-light h-100"&gt;
&lt;div class="fw-bold mb-2"&gt;③弱点補強（短時間）&lt;/div&gt;
&lt;ul class="mb-0"&gt;
&lt;li&gt;頻出の穴だけ埋める&lt;/li&gt;
&lt;li&gt;難問は目的を決める&lt;/li&gt;
&lt;li&gt;“合格点に必要な所”に絞る&lt;/li&gt;
&lt;/ul&gt;
&lt;/div&gt;
&lt;/div&gt;
&lt;/div&gt;
&lt;div class="alert alert-warning mt-3 mb-0"&gt;&lt;strong&gt;コツ：&lt;/strong&gt;&lt;br /&gt;
“同じ確認”を毎回同じ順で回すと、本番でも再現性が上がります。&lt;/div&gt;
&lt;/div&gt;
&lt;/div&gt;
&lt;/div&gt;
&lt;p&gt;&lt;!-- Summary（原文＋見せ方強化） --&gt;&lt;/p&gt;
&lt;div id="summary" class="mt-5"&gt;
&lt;div class="card shadow-sm border-0"&gt;
&lt;div class="card-body p-4 p-md-5"&gt;
&lt;h2&gt;まとめ&lt;/h2&gt;
&lt;ul class="mb-0"&gt;
&lt;li&gt;直前期は「新しいこと」より「落とさない仕組み」&lt;/li&gt;
&lt;li&gt;ミスは分類し、確認ポイントを決めると減る&lt;/li&gt;
&lt;li&gt;過去問は“戦い方”を作ると安定する&lt;/li&gt;
&lt;/ul&gt;
&lt;/div&gt;
&lt;/div&gt;
&lt;/div&gt;
&lt;p&gt;&lt;!-- CTA box（原文のまま） --&gt;&lt;/p&gt;
&lt;div id="cta2" style="border: 1px solid #ddd; padding: 16px; border-radius: 8px; margin: 18px 0;"&gt;
&lt;p style="margin: 0 0 10px 0;"&gt;&lt;strong&gt;直前期は、やる量より「整理」と「再現性」で点が伸びます。&lt;/strong&gt;&lt;/p&gt;
&lt;p style="margin: 0;"&gt;&lt;a style="display: inline-block; padding: 10px 14px; border-radius: 6px; border: 1px solid #333; text-decoration: none;" href="https://natsui-sansu-juku.com/kobetsu_online/"&gt;&lt;br /&gt;
オンライン個別指導「ウィズ・ユー」を見る&lt;br /&gt;
&lt;/a&gt;&lt;/p&gt;
&lt;/div&gt;
&lt;p&gt;&lt;!-- Guidance box（原文のまま）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&lt;/section&gt;
&lt;section id="veu_cta-31797" class="veu_cta"&gt;&lt;/section&gt;
&lt;p&gt;&amp;nbsp;&lt;/p&gt;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href="//www.facebook.com/sharer.php?src=bm&amp;u=https%3A%2F%2Fnatsui-sansu-juku.com%2Fp6_b%2F&amp;amp;t=%E5%85%A5%E8%A9%A6%E7%9B%B4%E5%89%8D%E6%9C%9F%20%7C%20%E4%B8%AD%E5%AD%A6%E5%8F%97%E9%A8%93%E5%B0%82%E9%96%80%E3%80%80%E5%A4%8F%E4%BA%95%E7%AE%97%E6%95%B0%E5%A1%BE"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href="//twitter.com/intent/tweet?url=https%3A%2F%2Fnatsui-sansu-juku.com%2Fp6_b%2F&amp;amp;text=%E5%85%A5%E8%A9%A6%E7%9B%B4%E5%89%8D%E6%9C%9F%20%7C%20%E4%B8%AD%E5%AD%A6%E5%8F%97%E9%A8%93%E5%B0%82%E9%96%80%E3%80%80%E5%A4%8F%E4%BA%95%E7%AE%97%E6%95%B0%E5%A1%BE" target="_blank" &gt;&lt;span class="vk_icon_w_r_sns_x_twitter icon_sns"&gt;&lt;/span&gt;&lt;span class="sns_txt"&gt;X&lt;/span&gt;&lt;/a&gt;&lt;/li&gt;&lt;li class="sb_bluesky sb_icon"&gt;&lt;a class="sb_icon_inner" href="https://bsky.app/intent/compose?text=%E5%85%A5%E8%A9%A6%E7%9B%B4%E5%89%8D%E6%9C%9F%20%7C%20%E4%B8%AD%E5%AD%A6%E5%8F%97%E9%A8%93%E5%B0%82%E9%96%80%E3%80%80%E5%A4%8F%E4%BA%95%E7%AE%97%E6%95%B0%E5%A1%BE%0Ahttps%3A%2F%2Fnatsui-sansu-juku.com%2Fp6_b%2F" target="_blank" &gt;&lt;span class="vk_icon_w_r_sns_bluesky icon_sns"&gt;&lt;/span&gt;&lt;span class="sns_txt"&gt;Bluesky&lt;/span&gt;&lt;/a&gt;&lt;/li&gt;&lt;li class="sb_hatena sb_icon"&gt;&lt;a class="sb_icon_inner" href="//b.hatena.ne.jp/add?mode=confirm&amp;url=https%3A%2F%2Fnatsui-sansu-juku.com%2Fp6_b%2F&amp;amp;title=%E5%85%A5%E8%A9%A6%E7%9B%B4%E5%89%8D%E6%9C%9F%20%7C%20%E4%B8%AD%E5%AD%A6%E5%8F%97%E9%A8%93%E5%B0%82%E9%96%80%E3%80%80%E5%A4%8F%E4%BA%95%E7%AE%97%E6%95%B0%E5%A1%BE"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sb_icon_inner"data-clipboard-text="入試直前期 | 中学受験専門　夏井算数塾 https://natsui-sansu-juku.com/p6_b/"&gt;&lt;span class="vk_icon_w_r_sns_copy icon_sns"&gt;&lt;i class="fas fa-copy"&gt;&lt;/i&gt;&lt;/span&gt;&lt;span class="sns_txt"&gt;Copy&lt;/span&gt;&lt;/button&gt;&lt;/li&gt;&lt;/ul&gt;&lt;/div&gt;&lt;!-- [ /.socialSet ] --&gt;	
------</t>
  </si>
  <si>
    <t>https://natsui-sansu-juku.com/sapix-2/</t>
  </si>
  <si>
    <t>以下のページは不自然なワードを使用しています。
これらを適切に自然な言葉に置き換えて下さい。
なお、本文の装飾や構造は絶対に変えないでください。
【対象ページURL】
https://natsui-sansu-juku.com/sapix-2/
【検出された不自然ワード】
- 型
【本文】
------
&lt;p&gt;&lt;!-- 導入文 --&gt;&lt;/p&gt;
&lt;p&gt;SAPIX（サピックス）は、首都圏を中心に最難関校の合格者を多く輩出している中学受験塾です。一方で、授業スピードや宿題量、テストによるクラス替えなど独特の仕組みがあり、「合う／合わない」が出やすい塾でもあります。&lt;/p&gt;
&lt;p&gt;このページでは、SAPIXの全体像をつかむために、指導方針（討論を取り入れた授業）・クラス編成（αなど）・テスト（組分け/マンスリー）・通塾頻度・年間費用の目安・教材（プリント運用）・家庭の負担感までを、塾選びの観点で整理しました。&lt;/p&gt;
&lt;p&gt;先に要点だけ知りたい方は、「SAPIXが向いているタイプ」「メリットとデメリット」「家庭教師・個別指導との併用」から読むと、判断が早くなるはずです。&lt;/p&gt;
&lt;p&gt;なお、主要塾ごとの対策や併用時の考え方をまとめたページは、&lt;a href="https://natsui-sansu-juku.com/school/"&gt;塾別対策（全体像はこちら）&lt;/a&gt;で確認できます。&lt;/p&gt;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&lt;h2&gt;SAPIX（サピックス）の特徴概要&lt;/h2&gt;
&lt;p&gt;SAPIXは首都圏を中心に、最難関校への多数の合格者を輩出している大手進学塾です。討論式授業や大量の演習プリント、頻繁なクラス替えなど独自のスタイルを持ち、非常に実績の高い一方で相性が分かれやすい塾としても知られています。&lt;/p&gt;
&lt;ul&gt;
&lt;li&gt;&lt;strong&gt;最難関校の合格率が高い&lt;/strong&gt;&lt;/li&gt;
&lt;li&gt;&lt;strong&gt;討論式・対話型授業&lt;/strong&gt;で思考力・記述力を鍛える&lt;/li&gt;
&lt;li&gt;宿題・プリント量が多く、&lt;strong&gt;学習量・負荷ともに高い&lt;/strong&gt;&lt;/li&gt;
&lt;li&gt;&lt;strong&gt;クラス替えが頻繁&lt;/strong&gt;で競争環境が強い&lt;/li&gt;
&lt;li&gt;&lt;strong&gt;プリント主体&lt;/strong&gt;で復習中心の徹底学習スタイル&lt;/li&gt;
&lt;/ul&gt;
&lt;p&gt;&lt;a href="https://natsui-sansu-juku.com/column/sapix/"&gt;&lt;img fetchpriority="high" decoding="async" class="alignnone size-large" src="https://natsui-sansu-juku.com/wp-content/uploads/2019/01/図6-1024x213.png" alt="サピックスの教育方針や特徴をまとめた図表" width="750" height="156" /&gt;&lt;/a&gt;&lt;/p&gt;
&lt;h2&gt;指導方針と授業の特徴&lt;/h2&gt;
&lt;h3&gt;討論式・対話型の授業スタイル&lt;/h3&gt;
&lt;p&gt;SAPIXでは、講師が一方的に説明する授業ではなく、&lt;strong&gt;児童が自ら考え、表現する「討論を取り入れた授業」&lt;/strong&gt;を重視しています。&lt;/p&gt;
&lt;ul&gt;
&lt;li&gt;講師が授業で多くの問いを投げかける&lt;/li&gt;
&lt;li&gt;児童自身が考えを言語化する場が多い&lt;/li&gt;
&lt;li&gt;&lt;strong&gt;思考力・記述力の育成&lt;/strong&gt;が中心&lt;/li&gt;
&lt;/ul&gt;
&lt;p&gt;家庭学習で復習する前提のため、「&lt;strong&gt;塾で考え、家で定着させる&lt;/strong&gt;」というスタイルです。&lt;/p&gt;
&lt;h3&gt;低学年：先取りより「考える姿勢」の育成&lt;/h3&gt;
&lt;p&gt;1〜3年生は週1回のみ。先取りよりも、問題と向き合う「考える習慣」を大切にしています。&lt;/p&gt;
&lt;ul&gt;
&lt;li&gt;低学年は週1回&lt;/li&gt;
&lt;li&gt;難問を大量に解くのではなく、&lt;strong&gt;思考のプロセス&lt;/strong&gt;を鍛える&lt;/li&gt;
&lt;/ul&gt;
&lt;h3&gt;高学年：短期間で一気に仕上げる受験までの組み立て&lt;/h3&gt;
&lt;p&gt;4年生以降は一気にペースが上がります。&lt;/p&gt;
&lt;ul&gt;
&lt;li&gt;社会以外：4〜5年で単元のほぼ全範囲を学習&lt;/li&gt;
&lt;li&gt;社会：4年〜6年夏前に全範囲終了&lt;/li&gt;
&lt;li&gt;6年生：総復習・実戦演習・志望校別対策&lt;/li&gt;
&lt;/ul&gt;
&lt;h3&gt;志望校別・校舎別の対策&lt;/h3&gt;
&lt;p&gt;校舎ごとに在籍生徒の志望校傾向に応じた対策を実施。必要に応じて「他校舎の学校別講座」だけを受講するケースもあります。&lt;/p&gt;
&lt;blockquote&gt;&lt;p&gt;「SAPIXは、最難関校の入試に向けた教材・対策の質と量は大手塾でも群を抜いている」&lt;/p&gt;&lt;/blockquote&gt;
&lt;h2&gt;クラス編成とテストシステム&lt;/h2&gt;
&lt;h3&gt;クラス構成&lt;/h3&gt;
&lt;ul&gt;
&lt;li&gt;最上位：&lt;strong&gt;α（アルファ）クラス&lt;/strong&gt;&lt;/li&gt;
&lt;li&gt;15〜20名程度／1クラス&lt;/li&gt;
&lt;li&gt;成績により&lt;strong&gt;頻繁にクラス替え&lt;/strong&gt;&lt;/li&gt;
&lt;/ul&gt;
&lt;h3&gt;テストの種類&lt;/h3&gt;
&lt;ul&gt;
&lt;li&gt;&lt;strong&gt;マンスリーテスト&lt;/strong&gt;：復習内容中心&lt;/li&gt;
&lt;li&gt;&lt;strong&gt;組分けテスト&lt;/strong&gt;：範囲なしの実力テスト&lt;/li&gt;
&lt;li&gt;低学年：2ヶ月に1回&lt;/li&gt;
&lt;li&gt;高学年：毎月&lt;/li&gt;
&lt;/ul&gt;
&lt;p&gt;マンスリーで得点し、徐々にクラスアップを狙うのが基本方針。&lt;/p&gt;
&lt;h3&gt;強い競争環境とプレッシャー&lt;/h3&gt;
&lt;blockquote&gt;&lt;p&gt;「階ごとに上位／下位クラスが分かれ、保護者会もクラス別。塾全体が“小さな社会の縮図”のよう。」&lt;/p&gt;&lt;/blockquote&gt;
&lt;p&gt;競争を力に変えられる子には飛躍の場になりますが、&lt;strong&gt;プレッシャーに弱いタイプには負担が大きい&lt;/strong&gt;です。&lt;/p&gt;
&lt;h2&gt;カリキュラムと通塾スケジュール&lt;/h2&gt;
&lt;h3&gt;通塾頻度（例：東京校）&lt;/h3&gt;
&lt;ul&gt;
&lt;li&gt;1〜3年：週1回&lt;/li&gt;
&lt;li&gt;4年：週2回&lt;/li&gt;
&lt;li&gt;5年：週3回&lt;/li&gt;
&lt;li&gt;6年前期：週3回&lt;/li&gt;
&lt;li&gt;6年後期：週4回&lt;/li&gt;
&lt;/ul&gt;
&lt;h3&gt;時間帯の例&lt;/h3&gt;
&lt;ul&gt;
&lt;li&gt;4・5年：17:00〜20:00&lt;/li&gt;
&lt;li&gt;6年：平日17:00〜21:00＋土曜14:00〜19:00&lt;/li&gt;
&lt;/ul&gt;
&lt;p&gt;特に6年で&lt;strong&gt;土特・SS（サンデーサピックス）&lt;/strong&gt;が加わり、学習密度が急増します。&lt;/p&gt;
&lt;h3&gt;年間費用の目安&lt;/h3&gt;
&lt;ul&gt;
&lt;li&gt;1年：約18万円&lt;/li&gt;
&lt;li&gt;4年：約56万円&lt;/li&gt;
&lt;li&gt;5年：約71万円&lt;/li&gt;
&lt;li&gt;6年：約130万円&lt;/li&gt;
&lt;/ul&gt;
&lt;p&gt;他塾より高めですが、&lt;strong&gt;追加費用は比較的少なめ&lt;/strong&gt;です。&lt;/p&gt;
&lt;h2&gt;教材・プリント運用の特徴&lt;/h2&gt;
&lt;h3&gt;主な教材&lt;/h3&gt;
&lt;ul&gt;
&lt;li&gt;&lt;strong&gt;デイリーサピックス&lt;/strong&gt;（授業用）&lt;/li&gt;
&lt;li&gt;&lt;strong&gt;デイリーサポート&lt;/strong&gt;（演習）&lt;/li&gt;
&lt;li&gt;&lt;strong&gt;基礎力トレーニング&lt;/strong&gt;&lt;/li&gt;
&lt;li&gt;&lt;strong&gt;ウィークリーサピックス&lt;/strong&gt;（土曜特訓など）&lt;/li&gt;
&lt;/ul&gt;
&lt;p&gt;教科書形式ではなく、&lt;strong&gt;毎回プリント配布&lt;/strong&gt;。復習前提の学習の組み立てです。&lt;/p&gt;
&lt;h3&gt;プリント管理は家庭の大仕事&lt;/h3&gt;
&lt;ul&gt;
&lt;li&gt;放置するとプリントが散乱しやすい&lt;/li&gt;
&lt;li&gt;必要なプリントを見失うこともある&lt;/li&gt;
&lt;li&gt;多くの家庭が&lt;strong&gt;保護者主導でファイリング体制&lt;/strong&gt;を作る&lt;/li&gt;
&lt;/ul&gt;
&lt;p&gt;整理が苦手な子は学習効率が落ちがちで、家庭の支援が重要です。&lt;/p&gt;
&lt;h2&gt;授業外フォローと保護者の負担&lt;/h2&gt;
&lt;h3&gt;フォロー体制&lt;/h3&gt;
&lt;ul&gt;
&lt;li&gt;願書の書き方説明会（6年11月）&lt;/li&gt;
&lt;li&gt;面接指導・模試&lt;/li&gt;
&lt;li&gt;個別面談（6年6月／11月）&lt;/li&gt;
&lt;li&gt;必要に応じて随時相談&lt;/li&gt;
&lt;/ul&gt;
&lt;h3&gt;お弁当・実務負担&lt;/h3&gt;
&lt;p&gt;通常は不要ですが、長時間テストや特訓では必要になります。&lt;/p&gt;
&lt;ul&gt;
&lt;li&gt;GS特訓3日&lt;/li&gt;
&lt;li&gt;SS特訓14日&lt;/li&gt;
&lt;li&gt;正月特訓4日&lt;/li&gt;
&lt;/ul&gt;
&lt;p&gt;プリント整理・宿題管理など、家庭の負担は大きめです。&lt;/p&gt;
&lt;h2&gt;SAPIXが向いているタイプ&lt;/h2&gt;
&lt;blockquote&gt;&lt;p&gt;「競争をモチベーションに変えられる子、算数が得意な子は特に相性が良い。」&lt;/p&gt;&lt;/blockquote&gt;
&lt;ul&gt;
&lt;li&gt;&lt;strong&gt;競争心が強い&lt;/strong&gt;&lt;/li&gt;
&lt;li&gt;&lt;strong&gt;学習習慣・自己管理力&lt;/strong&gt;がある&lt;/li&gt;
&lt;li&gt;多い宿題をこなせる&lt;/li&gt;
&lt;li&gt;算数の思考を楽しめる&lt;/li&gt;
&lt;li&gt;入室テストを余裕を持って突破できる&lt;/li&gt;
&lt;/ul&gt;
&lt;h3&gt;保護者の覚悟も必要&lt;/h3&gt;
&lt;ul&gt;
&lt;li&gt;大量の教材・宿題の&lt;strong&gt;取捨選択と管理&lt;/strong&gt;&lt;/li&gt;
&lt;li&gt;スケジュール・体調管理&lt;/li&gt;
&lt;li&gt;記述中心科目の&lt;strong&gt;家庭フォロー&lt;/strong&gt;&lt;/li&gt;
&lt;/ul&gt;
&lt;h2&gt;メリットとデメリット&lt;/h2&gt;
&lt;h3&gt;メリット&lt;/h3&gt;
&lt;ul&gt;
&lt;li&gt;&lt;strong&gt;最難関校への圧倒的合格実績&lt;/strong&gt;&lt;/li&gt;
&lt;li&gt;緻密なカリキュラムと大量演習で早期から力がつく&lt;/li&gt;
&lt;li&gt;算数は5年で基礎が完了し応用スパイラルへ&lt;/li&gt;
&lt;li&gt;&lt;strong&gt;頻繁なクラス替え&lt;/strong&gt;で競争意識が高まる&lt;/li&gt;
&lt;li&gt;過去問演習に早く入れる進度&lt;/li&gt;
&lt;/ul&gt;
&lt;h3&gt;デメリット&lt;/h3&gt;
&lt;ul&gt;
&lt;li&gt;カリキュラムが&lt;strong&gt;上位前提で難度が高い&lt;/strong&gt;&lt;/li&gt;
&lt;li&gt;弱点補強の時間が取りにくい&lt;/li&gt;
&lt;li&gt;6年は応用中心で基本確認が難しい&lt;/li&gt;
&lt;li&gt;クラス昇降が&lt;strong&gt;精神的負担&lt;/strong&gt;になりやすい&lt;/li&gt;
&lt;li&gt;プリント整理が大変・家庭負担が大きい&lt;/li&gt;
&lt;/ul&gt;
&lt;h2&gt;家庭教師・個別指導との併用&lt;/h2&gt;
&lt;p&gt;SAPIXは課題量が多く、&lt;strong&gt;トップ2割は自走できる&lt;/strong&gt;一方、それ以下の層は授業についていくのが精一杯になりがちです。&lt;/p&gt;
&lt;ul&gt;
&lt;li&gt;課題に追われて&lt;strong&gt;塾嫌いになるケース&lt;/strong&gt;もある&lt;/li&gt;
&lt;li&gt;家庭でのフォローが難しい場合、&lt;strong&gt;家庭教師・個別併用&lt;/strong&gt;が有効&lt;/li&gt;
&lt;/ul&gt;
&lt;p&gt;サピックスの課題に特化した個別サービスも存在します。&lt;/p&gt;
&lt;div style="border: 2px solid #4CAF50; background-color: #e8f5e9; padding: 10px; display: flex; align-items: center; justify-content: center;"&gt;
&lt;p&gt;&lt;img decoding="async" style="max-width: 100px; height: auto; margin-right: 10px;" src="https://natsui-sansu-juku.com/wp-content/uploads/2016/12/cropped-夏井ロゴ＿文字なし3.jpg" alt="夏井算数塾ロゴ" /&gt;&lt;/p&gt;
&lt;div&gt;
&lt;p style="margin: 5px 0; color: #4caf50;"&gt;夏井算数塾オンライン個別指導：通塾せずに教室と同じ授業を受講できます&lt;/p&gt;
&lt;p&gt;&lt;a style="background-color: #4caf50; color: white; padding: 5px 10px; text-decoration: none;" href="https://natsui-sansu-juku.com/kobetsu_online/"&gt;詳細を見る&lt;/a&gt;&lt;/p&gt;
&lt;/div&gt;
&lt;/div&gt;
&lt;h2&gt;まとめ：SAPIXはどんな家庭に向く塾か？&lt;/h2&gt;
&lt;p&gt;SAPIXは、&lt;/p&gt;
&lt;ul&gt;
&lt;li&gt;最難関校を目指したい&lt;/li&gt;
&lt;li&gt;競争をプラスにできる&lt;/li&gt;
&lt;li&gt;家庭が一緒に走り切る覚悟がある&lt;/li&gt;
&lt;/ul&gt;
&lt;p&gt;という家庭にとって、非常に強力な選択肢です。&lt;/p&gt;
&lt;p&gt;一方、&lt;/p&gt;
&lt;ul&gt;
&lt;li&gt;競争が苦手&lt;/li&gt;
&lt;li&gt;自己管理がまだ弱い&lt;/li&gt;
&lt;li&gt;家庭フォローが難しい&lt;/li&gt;
&lt;/ul&gt;
&lt;p&gt;という場合は負担過多になる可能性があります。&lt;/p&gt;
&lt;p&gt;SAPIXの強みを活かしつつ、必要に応じて家庭学習や個別指導で補うことで、最適な学習環境を用意していきましょう。&lt;/p&gt;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&lt;p&gt;&lt;a style="display: inline-flex; align-items: center; justify-content: center; text-decoration: none; font-weight: 900; border-radius: 12px; padding: 10px 12px; background: #f0fdf4; color: #0f7a35; border: 1px solid rgba(22,163,74,.55);" href="https://natsui-sansu-juku.com/kobetsu/"&gt;&lt;br /&gt;
教室1対1を見る&lt;br /&gt;
&lt;/a&gt;&lt;/p&gt;
&lt;section id="veu_cta-31373" class="veu_cta"&gt;&lt;/section&gt;
&lt;p&gt;&amp;nbsp;&lt;/p&gt;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sapix-2%2F&amp;amp;t=%E3%82%B5%E3%83%94%E3%83%83%E3%82%AF%E3%82%B9%EF%BC%88SAPIX%EF%BC%89%E3%81%A8%E3%81%AF%EF%BC%9F%E7%89%B9%E5%BE%B4%E3%83%BB%E6%96%99%E9%87%91%E3%83%BB%E3%82%AF%E3%83%A9%E3%82%B9%E7%B7%A8%E6%88%90%E3%83%BB%E3%83%86%E3%82%B9%E3%83%88%E5%88%B6%E5%BA%A6%E3%82%92%E3%81%BE%E3%81%A8%E3%82%81%E3%81%A6%E8%A7%A3%E8%AA%AC%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sapix-2%2F&amp;amp;text=%E3%82%B5%E3%83%94%E3%83%83%E3%82%AF%E3%82%B9%EF%BC%88SAPIX%EF%BC%89%E3%81%A8%E3%81%AF%EF%BC%9F%E7%89%B9%E5%BE%B4%E3%83%BB%E6%96%99%E9%87%91%E3%83%BB%E3%82%AF%E3%83%A9%E3%82%B9%E7%B7%A8%E6%88%90%E3%83%BB%E3%83%86%E3%82%B9%E3%83%88%E5%88%B6%E5%BA%A6%E3%82%92%E3%81%BE%E3%81%A8%E3%82%81%E3%81%A6%E8%A7%A3%E8%AA%AC%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82%B5%E3%83%94%E3%83%83%E3%82%AF%E3%82%B9%EF%BC%88SAPIX%EF%BC%89%E3%81%A8%E3%81%AF%EF%BC%9F%E7%89%B9%E5%BE%B4%E3%83%BB%E6%96%99%E9%87%91%E3%83%BB%E3%82%AF%E3%83%A9%E3%82%B9%E7%B7%A8%E6%88%90%E3%83%BB%E3%83%86%E3%82%B9%E3%83%88%E5%88%B6%E5%BA%A6%E3%82%92%E3%81%BE%E3%81%A8%E3%82%81%E3%81%A6%E8%A7%A3%E8%AA%AC%20%7C%20%E4%B8%AD%E5%AD%A6%E5%8F%97%E9%A8%93%E5%B0%82%E9%96%80%E3%80%80%E5%A4%8F%E4%BA%95%E7%AE%97%E6%95%B0%E5%A1%BE%0Ahttps%3A%2F%2Fnatsui-sansu-juku.com%2Fsapix-2%2F" target="_blank" &gt;&lt;span class="vk_icon_w_r_sns_bluesky icon_sns"&gt;&lt;/span&gt;&lt;span class="sns_txt"&gt;Bluesky&lt;/span&gt;&lt;/a&gt;&lt;/li&gt;&lt;li class="sb_hatena sb_icon"&gt;&lt;a class="sb_icon_inner" href="//b.hatena.ne.jp/add?mode=confirm&amp;url=https%3A%2F%2Fnatsui-sansu-juku.com%2Fsapix-2%2F&amp;amp;title=%E3%82%B5%E3%83%94%E3%83%83%E3%82%AF%E3%82%B9%EF%BC%88SAPIX%EF%BC%89%E3%81%A8%E3%81%AF%EF%BC%9F%E7%89%B9%E5%BE%B4%E3%83%BB%E6%96%99%E9%87%91%E3%83%BB%E3%82%AF%E3%83%A9%E3%82%B9%E7%B7%A8%E6%88%90%E3%83%BB%E3%83%86%E3%82%B9%E3%83%88%E5%88%B6%E5%BA%A6%E3%82%92%E3%81%BE%E3%81%A8%E3%82%81%E3%81%A6%E8%A7%A3%E8%AA%AC%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sb_icon_inner"data-clipboard-text="サピックス（SAPIX）とは？特徴・料金・クラス編成・テスト制度をまとめて解説 | 中学受験専門　夏井算数塾 https://natsui-sansu-juku.com/sapix-2/"&gt;&lt;span class="vk_icon_w_r_sns_copy icon_sns"&gt;&lt;i class="fas fa-copy"&gt;&lt;/i&gt;&lt;/span&gt;&lt;span class="sns_txt"&gt;Copy&lt;/span&gt;&lt;/button&gt;&lt;/li&gt;&lt;/ul&gt;&lt;/div&gt;&lt;!-- [ /.socialSet ] --&gt;	
------</t>
  </si>
  <si>
    <t>https://natsui-sansu-juku.com/sapix/</t>
  </si>
  <si>
    <t>以下のページは不自然なワードを使用しています。
これらを適切に自然な言葉に置き換えて下さい。
なお、本文の装飾や構造は絶対に変えないでください。
【対象ページURL】
https://natsui-sansu-juku.com/sapix/
【検出された不自然ワード】
- 設計
- 整え
【本文】
------
&lt;p&gt;&lt;img fetchpriority="high" decoding="async" class="alignnone size-medium wp-image-31802" src="https://natsui-sansu-juku.com/wp-content/uploads/2023/09/SAPIX対策-300x169.jpg" alt="SAPIX対策をテーマにしたイメージ画像。難関中学受験に向けた学習サポートを示唆しています。" width="300" height="169" srcset="https://natsui-sansu-juku.com/wp-content/uploads/2023/09/SAPIX対策-300x169.jpg 300w, https://natsui-sansu-juku.com/wp-content/uploads/2023/09/SAPIX対策-1024x576.jpg 1024w, https://natsui-sansu-juku.com/wp-content/uploads/2023/09/SAPIX対策-768x432.jpg 768w, https://natsui-sansu-juku.com/wp-content/uploads/2023/09/SAPIX対策-320x180.jpg 320w, https://natsui-sansu-juku.com/wp-content/uploads/2023/09/SAPIX対策.jpg 1280w" sizes="(max-width: 300px) 100vw, 300px" /&gt;&lt;br /&gt;
SAPIX（サピックス）は、御三家をはじめとする&lt;strong&gt;難関中学受験に特化した大手進学塾&lt;/strong&gt;です。圧倒的な合格実績を持つ一方で、その&lt;strong&gt;授業スピードと難易度の高さゆえに「合う子・合わない子」がはっきり分かれる塾&lt;/strong&gt;でもあります。&lt;br /&gt;
ここでは、SAPIXの特徴を整理するとともに、実際に通うお子さんが抱えやすい課題と、夏井算数塾での具体的なサポート方法をまとめました。&lt;br /&gt;
&lt;span style="font-size: 1rem;"&gt;なお、主要塾ごとの対策や併用時の考え方をまとめたページは、&lt;/span&gt;&lt;a style="background-color: #ffffff; font-size: 1rem;" href="https://natsui-sansu-juku.com/school/"&gt;塾別対策（全体像はこちら）&lt;/a&gt;&lt;span style="font-size: 1rem;"&gt;で確認できます。&lt;/span&gt;&lt;/p&gt;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&lt;h2&gt;SAPIXとはどのような塾なのか&lt;/h2&gt;
&lt;p&gt;SAPIX（サピックス）は、&lt;span style="color: #0000ff;"&gt;御三家をはじめとする難関中学受験に特化した大手進学塾&lt;/span&gt;です。難関校の入試に特化した指導を行っており、&lt;strong&gt;難関校の定員の半数以上をSAPIX出身者が占める&lt;/strong&gt;ことも珍しくありません。&lt;/p&gt;
&lt;h3&gt;SAPIXのカリキュラムと授業スタイル&lt;/h3&gt;
&lt;p&gt;SAPIXのカリキュラムは、難関校の入試傾向に合わせて設計されており、&lt;/p&gt;
&lt;ul&gt;
&lt;li&gt;&lt;span style="color: #0000ff;"&gt;高いレベルの知識&lt;/span&gt;を求める問題&lt;/li&gt;
&lt;li&gt;&lt;span style="color: #0000ff;"&gt;スピード感のある授業展開&lt;/span&gt;&lt;/li&gt;
&lt;li&gt;中学受験の枠を超えて、さらに先の学習にもつながる内容&lt;/li&gt;
&lt;/ul&gt;
&lt;p&gt;が大きな特徴です。一般的な中学受験の内容にとどまらず、カリキュラムや教材は&lt;strong&gt;常にアップデート&lt;/strong&gt;され、最新の入試傾向に対応しています。&lt;/p&gt;
&lt;h3&gt;テストとクラス替えの仕組み&lt;/h3&gt;
&lt;p&gt;SAPIXには多くの生徒が在籍しており、その学力を競い合う仕組みとして、&lt;/p&gt;
&lt;ul&gt;
&lt;li&gt;組分けテスト&lt;/li&gt;
&lt;li&gt;マンスリーテスト&lt;/li&gt;
&lt;/ul&gt;
&lt;p&gt;などが定期的に実施されます。これらの結果に基づいて成績順にクラス替えが行われ、&lt;strong&gt;上位クラスを目指して努力する「競争原理」&lt;/strong&gt;が働く環境になっています。&lt;br /&gt;
&lt;span style="color: #0000ff;"&gt;競争原理を取り入れた環境が、学力向上を強く後押ししている&lt;/span&gt;一方で、結果が出ないと精神的なプレッシャーになりやすい側面もあります。&lt;/p&gt;
&lt;h3&gt;SAPIXのメリットと注意点&lt;/h3&gt;
&lt;p&gt;SAPIXは、高い教育水準と合格実績を持つ一方で、&lt;/p&gt;
&lt;ul&gt;
&lt;li&gt;授業のスピードと難易度が高く、理解が追いつかない&lt;/li&gt;
&lt;li&gt;未消化の内容が溜まりやすい&lt;/li&gt;
&lt;li&gt;教材・プリント量が膨大で、弱点管理が難しい&lt;/li&gt;
&lt;/ul&gt;
&lt;p&gt;といった課題を抱えやすい塾でもあります。&lt;br /&gt;
そのため、&lt;strong&gt;塾外でのフォローや個別のサポート体制&lt;/strong&gt;が、お子さんの負担を軽減し、学習効果を最大限に引き出すうえで重要になります。&lt;/p&gt;
&lt;p&gt;※SAPIXについての詳細は&lt;strong&gt;&lt;a href="https://natsui-sansu-juku.com/sapix-2/" target="_blank" rel="noopener noreferrer"&gt;コチラ&lt;/a&gt;&lt;/strong&gt;もあわせてご覧ください。&lt;/p&gt;
&lt;div style="border: 2px solid #4CAF50; background-color: #e8f5e9; padding: 10px; display: flex; align-items: center; justify-content: center;"&gt;
&lt;p&gt;&lt;img decoding="async" style="max-width: 100px; height: auto; margin-right: 10px;" src="https://natsui-sansu-juku.com/wp-content/uploads/2016/12/cropped-夏井ロゴ＿文字なし3.jpg" alt="夏井算数塾のロゴ" /&gt;&lt;/p&gt;
&lt;div&gt;
&lt;p style="margin: 5px 0; color: #4caf50;"&gt;夏井算数塾の『オンライン個別指導』：通塾せずに教室と同じ授業を受講できます&lt;/p&gt;
&lt;p&gt;&lt;a style="background-color: #4caf50; color: white; padding: 5px 10px; text-align: center; text-decoration: none; display: inline-block; font-size: 14px;" href="https://natsui-sansu-juku.com/kobetsu_online/"&gt;詳細を見る&lt;/a&gt;&lt;/p&gt;
&lt;/div&gt;
&lt;/div&gt;
&lt;h2&gt;SAPIX生徒が抱えやすい問題点と当塾の対策&lt;/h2&gt;
&lt;p&gt;ここからは、実際にSAPIXに通っている生徒さんが抱えやすい具体的な問題点を&lt;strong&gt;３つのケース&lt;/strong&gt;に分けて整理し、夏井算数塾での対策を紹介します。&lt;/p&gt;
&lt;h3&gt;ケース1：授業内容の理解が追いつかず、わからない点を残したまま帰宅する&lt;/h3&gt;
&lt;h4&gt;【問題点】&lt;/h4&gt;
&lt;p&gt;上位クラスの生徒たちは、さらなる高みを目指すために&lt;strong&gt;非常に難解な問題&lt;/strong&gt;がカリキュラムに組み込まれています。これらは授業内の解説だけでは完全に理解しきれず、&lt;/p&gt;
&lt;ul&gt;
&lt;li&gt;教室ではなんとなくわかった気がしたのに、自宅で解き直すと解けない&lt;/li&gt;
&lt;li&gt;「聞いたことはあるけれど、やり方を再現できない」状態が続く&lt;/li&gt;
&lt;/ul&gt;
&lt;p&gt;といった状況になりやすくなります。&lt;/p&gt;
&lt;p&gt;一方、上位以外のクラスでも&lt;strong&gt;授業のスピードが非常に速い&lt;/strong&gt;ため、理解が追いつかず、未解決の問題が積み重なるケースが多く見られます。教室での授業はどうしても&lt;strong&gt;「解き方の説明が中心」&lt;/strong&gt;になりがちで、繰り返し練習する時間が十分に確保されていません。&lt;/p&gt;
&lt;p&gt;また、上位クラスにおいては説明のうまいベテラン教師が配置される一方で、&lt;strong&gt;上位以外のクラスでは教師側の説明不足が課題となる場合&lt;/strong&gt;もあります。その結果、&lt;/p&gt;
&lt;ul&gt;
&lt;li&gt;分からない箇所がそのまま放置される&lt;/li&gt;
&lt;li&gt;復習しようにも「どこから手をつけて良いか分からない」状態になる&lt;/li&gt;
&lt;/ul&gt;
&lt;p&gt;といった悪循環につながってしまいます。&lt;/p&gt;
&lt;h4&gt;【当塾で行っている対策法】&lt;/h4&gt;
&lt;ol&gt;
&lt;li&gt;&lt;strong&gt;SAPIXで理解が追いつかなかった問題に対し、「&lt;span style="color: #0000ff;"&gt;解説動画&lt;/span&gt;」を生徒さんに送る&lt;/strong&gt;&lt;br /&gt;
授業で理解しきれなかったSAPIXの問題について、当塾では&lt;strong&gt;専用の解説動画&lt;/strong&gt;を作成・提供しています。&lt;br /&gt;
生徒さんは自宅で繰り返し視聴できるため、&lt;/p&gt;
&lt;ul&gt;
&lt;li&gt;「授業中に聞き逃したポイント」を補える&lt;/li&gt;
&lt;li&gt;自分のペースで巻き戻し・再視聴しながら理解を深められる&lt;/li&gt;
&lt;/ul&gt;
&lt;p&gt;といったメリットがあります。&lt;/li&gt;
&lt;li&gt;&lt;strong&gt;SAPIXで出題が予想される問題を&lt;span style="color: #0000ff;"&gt;当塾の授業にて事前に実践&lt;/span&gt;する&lt;/strong&gt;&lt;br /&gt;
SAPIXのカリキュラムやテスト傾向を踏まえ、&lt;strong&gt;出題が予想されるタイプの問題を事前に当塾の授業で扱う&lt;/strong&gt;ことで、&lt;/p&gt;
&lt;ul&gt;
&lt;li&gt;「塾で初めて見る問題」ではなく「一度やったことのある問題」として授業に臨める&lt;/li&gt;
&lt;li&gt;塾の授業内容が復習になるため、理解の定着が早くなる&lt;/li&gt;
&lt;/ul&gt;
&lt;p&gt;といった効果が期待できます。&lt;br /&gt;
こうした対策を継続的に行うことで、&lt;span style="color: #ff0000;"&gt;SAPIX生徒たちの理解不足に対処し、解決までの道筋をつくる&lt;/span&gt;サポートをしています。&lt;/li&gt;
&lt;/ol&gt;
&lt;h3&gt;ケース2：カリキュラム内の問題が偏っている&lt;/h3&gt;
&lt;h4&gt;【問題点】&lt;/h4&gt;
&lt;p&gt;SAPIXは難関中学受験向けカリキュラムを組むうえで、&lt;strong&gt;問題の選定に非常に厳格&lt;/strong&gt;です。その結果として、&lt;/p&gt;
&lt;ul&gt;
&lt;li&gt;ある考え方に特化した問題が続き、出題が偏る&lt;/li&gt;
&lt;li&gt;「応用問題」が同時に出題されないため、パターンの変化に弱くなる&lt;/li&gt;
&lt;/ul&gt;
&lt;p&gt;といった状況が生まれやすくなります。&lt;/p&gt;
&lt;p&gt;そのため、生徒によっては、&lt;/p&gt;
&lt;ul&gt;
&lt;li&gt;少し条件や聞かれ方が変わると対応できない&lt;/li&gt;
&lt;li&gt;「いつもと違うタイプの問題」が出ると急に得点が落ちてしまう&lt;/li&gt;
&lt;/ul&gt;
&lt;p&gt;と感じることが多くなり、「自分は本当に力がついているのだろうか」という不安につながってしまいます。&lt;/p&gt;
&lt;h4&gt;【当塾で行っている対策法】&lt;/h4&gt;
&lt;p&gt;&lt;strong&gt;カリキュラム内の単元に関連した類題を実践する&lt;/strong&gt;&lt;br /&gt;
当塾では、SAPIXのカリキュラムで扱っている単元に合わせて、&lt;span style="color: #0000ff;"&gt;関連する類題を多数実践&lt;/span&gt;していきます。&lt;/p&gt;
&lt;ul&gt;
&lt;li&gt;同じ考え方を使うが、聞き方や設定を少し変えた問題&lt;/li&gt;
&lt;li&gt;入試本番を意識した「ひねり」のある応用問題&lt;/li&gt;
&lt;/ul&gt;
&lt;p&gt;などを組み合わせることで、&lt;strong&gt;「SAPIXのテキストでしか通用しない力」ではなく、「入試本番で通用する応用力」&lt;/strong&gt;を養います。&lt;/p&gt;
&lt;h3&gt;ケース3：配付テキストの量が膨大で、間違えた問題が探し出せない&lt;/h3&gt;
&lt;h4&gt;【問題点】&lt;/h4&gt;
&lt;p&gt;SAPIXで提供される教材は、とにかく&lt;strong&gt;量が膨大&lt;/strong&gt;です。似たような問題が数多く並び、&lt;/p&gt;
&lt;ul&gt;
&lt;li&gt;数字だけ変えた「同じパターンの問題」が大量に出てくる&lt;/li&gt;
&lt;li&gt;紙のプリント形式で単元ごとに4〜5冊分のテキストが存在する&lt;/li&gt;
&lt;/ul&gt;
&lt;p&gt;といった特徴があります。&lt;/p&gt;
&lt;p&gt;そのため、&lt;/p&gt;
&lt;ul&gt;
&lt;li&gt;「どのプリントの、どのページで間違えたのか」がすぐに分からない&lt;/li&gt;
&lt;li&gt;復習したいのに、該当の問題を探すだけで時間がかかる&lt;/li&gt;
&lt;li&gt;一度間違えた問題を繰り返し解く仕組みが作りにくい&lt;/li&gt;
&lt;/ul&gt;
&lt;p&gt;という状況になりやすく、&lt;strong&gt;弱点管理や復習の効率が非常に悪くなる&lt;/strong&gt;という問題があります。&lt;/p&gt;
&lt;h4&gt;【当塾で行っている対策法】&lt;/h4&gt;
&lt;p&gt;&lt;strong&gt;問題を全てPDF化&lt;/strong&gt;&lt;br /&gt;
当塾では、SAPIXで使用した問題を&lt;strong&gt;&lt;span style="color: #0000ff;"&gt;全てPDF化&lt;/span&gt;&lt;/strong&gt;し、&lt;span style="color: #0000ff;"&gt;「解けなかった問題」をシステム上で記録・管理&lt;/span&gt;しています。&lt;/p&gt;
&lt;ul&gt;
&lt;li&gt;間違えた問題だけを素早く呼び出してプリントとして印刷できる&lt;/li&gt;
&lt;li&gt;生徒ごとの弱点に合わせて、効率よく「復習セット」を作成できる&lt;/li&gt;
&lt;li&gt;&lt;span style="color: #ff0000;"&gt;問題の修正や再構成も効率的に行える&lt;/span&gt;ため、一人ひとりに最適化した演習が可能&lt;/li&gt;
&lt;/ul&gt;
&lt;p&gt;この仕組みによって、&lt;strong&gt;「膨大なプリントの中から、復習すべき1問を探す時間」&lt;/strong&gt;を限りなくゼロに近づけ、&lt;strong&gt;復習そのものに集中できる環境&lt;/strong&gt;を整えています。&lt;br /&gt;
当塾独自のシステムについての詳細は、&lt;strong&gt;&lt;a href="https://natsui-sansu-juku.com/column/kokogachigau/" target="_blank" rel="noopener noreferrer"&gt;夏井算数塾・個別指導はココが違う！&lt;/a&gt;&lt;/strong&gt;をご覧ください。&lt;/p&gt;
&lt;h2&gt;まとめ：SAPIXの強みを活かすために必要な「外部フォロー」&lt;/h2&gt;
&lt;p&gt;SAPIXは、&lt;/p&gt;
&lt;ul&gt;
&lt;li&gt;難関中学受験に特化した高度なカリキュラム&lt;/li&gt;
&lt;li&gt;テストとクラス替えによる強い競争環境&lt;/li&gt;
&lt;li&gt;豊富な教材・プリント類&lt;/li&gt;
&lt;/ul&gt;
&lt;p&gt;といった&lt;strong&gt;大きな強み&lt;/strong&gt;を持つ進学塾です。一方で、&lt;/p&gt;
&lt;ul&gt;
&lt;li&gt;授業スピード・難易度の高さによる「理解の置き去り」&lt;/li&gt;
&lt;li&gt;問題選定の偏りによる「パターン変化への弱さ」&lt;/li&gt;
&lt;li&gt;プリント量の多さによる「弱点管理・復習のしにくさ」&lt;/li&gt;
&lt;/ul&gt;
&lt;p&gt;といった課題も抱えやすくなります。&lt;/p&gt;
&lt;p&gt;夏井算数塾では、&lt;/p&gt;
&lt;ul&gt;
&lt;li&gt;解説動画によるフォロー&lt;/li&gt;
&lt;li&gt;SAPIXの出題傾向を踏まえた事前演習&lt;/li&gt;
&lt;li&gt;PDF化とシステム管理による弱点問題の徹底復習&lt;/li&gt;
&lt;/ul&gt;
&lt;p&gt;といった仕組みを通じて、&lt;strong&gt;SAPIXの強みを最大限に活かしつつ、その弱点を補うサポート&lt;/strong&gt;を行っています。&lt;/p&gt;
&lt;p&gt;「SAPIXの授業についていけるか不安」「プリントの管理や復習がうまくいかない」と感じているご家庭は、ぜひ一度、当塾の個別指導・オンライン指導もご検討ください。&lt;br /&gt;
お子さんに合ったペースと方法で、難関中学合格に向けた算数力を着実に伸ばしていくお手伝いをいたします。&lt;/p&gt;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id="veu_cta-31446"&gt;&lt;h1 class="cta_title"&gt;当塾のご紹介&lt;/h1&gt;&lt;div class="cta_body"&gt;&lt;div class="cta_body_image cta_body_image_right"&gt;&lt;a href="https://natsui-sansu-juku.com/ct/intro/" target="_blank"&gt;&lt;img width="750" height="422" src="https://natsui-sansu-juku.com/wp-content/uploads/2020/06/紹介-1024x576.jpg" class="attachment-large size-large" alt="" srcset="https://natsui-sansu-juku.com/wp-content/uploads/2020/06/紹介-1024x576.jpg 1024w, https://natsui-sansu-juku.com/wp-content/uploads/2020/06/紹介-300x169.jpg 300w, https://natsui-sansu-juku.com/wp-content/uploads/2020/06/紹介-768x432.jpg 768w, https://natsui-sansu-juku.com/wp-content/uploads/2020/06/紹介-320x180.jpg 320w, https://natsui-sansu-juku.com/wp-content/uploads/2020/06/紹介.jpg 1280w" sizes="(max-width: 750px) 100vw, 750px" /&gt;&lt;/a&gt;&lt;/div&gt;&lt;div class="cta_body_txt image_exist"&gt;夏井算数塾の個別指導の他塾と異なる点や、夏井算数塾にしかないオンライン個別指導の紹介をさせていただいております。当塾にしかないシステムをぜひご覧ください！&lt;/div&gt;&lt;div class="cta_body_link"&gt;&lt;a href="https://natsui-sansu-juku.com/ct/intro/" class="btn btn-primary btn-block btn-lg" target="_blank"&gt;当塾のご紹介&lt;/a&gt;&lt;/div&gt;&lt;/div&gt;&lt;!--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sapix%2F&amp;amp;t=Sapix%28%E3%82%B5%E3%83%94%E3%83%83%E3%82%AF%E3%82%B9%29%E5%AF%BE%E7%AD%96%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sapix%2F&amp;amp;text=Sapix%28%E3%82%B5%E3%83%94%E3%83%83%E3%82%AF%E3%82%B9%29%E5%AF%BE%E7%AD%96%20%7C%20%E4%B8%AD%E5%AD%A6%E5%8F%97%E9%A8%93%E5%B0%82%E9%96%80%E3%80%80%E5%A4%8F%E4%BA%95%E7%AE%97%E6%95%B0%E5%A1%BE" target="_blank" &gt;&lt;span class="vk_icon_w_r_sns_x_twitter icon_sns"&gt;&lt;/span&gt;&lt;span class="sns_txt"&gt;X&lt;/span&gt;&lt;/a&gt;&lt;/li&gt;&lt;li class="sb_bluesky sb_icon"&gt;&lt;a class="sb_icon_inner" href="https://bsky.app/intent/compose?text=Sapix%28%E3%82%B5%E3%83%94%E3%83%83%E3%82%AF%E3%82%B9%29%E5%AF%BE%E7%AD%96%20%7C%20%E4%B8%AD%E5%AD%A6%E5%8F%97%E9%A8%93%E5%B0%82%E9%96%80%E3%80%80%E5%A4%8F%E4%BA%95%E7%AE%97%E6%95%B0%E5%A1%BE%0Ahttps%3A%2F%2Fnatsui-sansu-juku.com%2Fsapix%2F" target="_blank" &gt;&lt;span class="vk_icon_w_r_sns_bluesky icon_sns"&gt;&lt;/span&gt;&lt;span class="sns_txt"&gt;Bluesky&lt;/span&gt;&lt;/a&gt;&lt;/li&gt;&lt;li class="sb_hatena sb_icon"&gt;&lt;a class="sb_icon_inner" href="//b.hatena.ne.jp/add?mode=confirm&amp;url=https%3A%2F%2Fnatsui-sansu-juku.com%2Fsapix%2F&amp;amp;title=Sapix%28%E3%82%B5%E3%83%94%E3%83%83%E3%82%AF%E3%82%B9%29%E5%AF%BE%E7%AD%96%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sb_icon_inner"data-clipboard-text="Sapix(サピックス)対策 | 中学受験専門　夏井算数塾 https://natsui-sansu-juku.com/sapix/"&gt;&lt;span class="vk_icon_w_r_sns_copy icon_sns"&gt;&lt;i class="fas fa-copy"&gt;&lt;/i&gt;&lt;/span&gt;&lt;span class="sns_txt"&gt;Copy&lt;/span&gt;&lt;/button&gt;&lt;/li&gt;&lt;/ul&gt;&lt;/div&gt;&lt;!-- [ /.socialSet ] --&gt;	
------</t>
  </si>
  <si>
    <t>https://natsui-sansu-juku.com/story001/</t>
  </si>
  <si>
    <t>以下のページは不自然なワードを使用しています。
これらを適切に自然な言葉に置き換えて下さい。
なお、本文の装飾や構造は絶対に変えないでください。
【対象ページURL】
https://natsui-sansu-juku.com/story001/
【検出された不自然ワード】
- 迷い
- 失点
【本文】
------
&lt;p&gt;&amp;nbsp;&lt;/p&gt;
&lt;p&gt;&lt;strong&gt;“個別指導の常識”を覆す。&lt;/strong&gt;&lt;br /&gt;
夏井算数塾では、電子黒板と授業再現プリントを活用した、これまでにない算数指導が行われています。&lt;br /&gt;
「いったいどこが他の塾と違うのか？」という疑問にお答えしながら、当塾ならではの学習スタイルと、そのメリットを紹介します。&lt;/p&gt;
&lt;p&gt;夏井算数塾の算数個別指導の全体像はこちら：&lt;a href="https://natsui-sansu-juku.com/kobetsu/"&gt;中学受験算数の個別指導（全体像はこちら）&lt;/a&gt;&lt;/p&gt;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&lt;section class="jh my-4"&gt;
&lt;div class="jh-card"&gt;
&lt;div class="p-3 p-lg-4"&gt;
&lt;hr class="jh-hr my-3" /&gt;
&lt;h2&gt;夏井算数塾が「個別指導の常識」を変える理由&lt;/h2&gt;
&lt;h3&gt;電子黒板で行う、完全オーダーメイドの授業&lt;/h3&gt;
&lt;p&gt;夏井算数塾では、授業の中心に&lt;span style="color: #ff0000;"&gt;電子黒板&lt;/span&gt;を据えています。机の上には大きな画面がドーンと置かれ、その画面に映し出されるのは、&lt;br /&gt;
&lt;strong&gt;生徒さんひとりひとりに合わせて作成された問題&lt;/strong&gt;です。&lt;/p&gt;
&lt;p&gt;&lt;img fetchpriority="high" decoding="async" class="alignnone size-large wp-image-12176" src="https://natsui-sansu-juku.com/wp-content/uploads/2018/10/IMG_4512-1024x768.jpg" sizes="(max-width: 640px) 100vw, 640px" srcset="https://natsui-sansu-juku.com/wp-content/uploads/2018/10/IMG_4512-1024x768.jpg 1024w, https://natsui-sansu-juku.com/wp-content/uploads/2018/10/IMG_4512-300x225.jpg 300w, https://natsui-sansu-juku.com/wp-content/uploads/2018/10/IMG_4512-768x576.jpg 768w" alt="夏井算数塾の教室で、生徒が電子黒板に映し出された問題を見ながら学習している様子。机上には大きな画面が置かれています。" width="640" height="480" /&gt;&lt;/p&gt;
&lt;p&gt;生徒さんは、画面に表示された問題を見ながらノートに解答を書き進めます。&lt;br /&gt;
解説の時間になると、夏井先生が電子黒板の画面にペンで書き込み、途中式や考え方を丁寧に示していきます。解説が終わったあとの画面には、&lt;br /&gt;
&lt;span style="color: #ff0000;"&gt;わからなかった部分が全て解決した状態&lt;/span&gt;の板書が完成します。&lt;/p&gt;
&lt;p&gt;&lt;img decoding="async" class="alignnone size-large wp-image-12177" src="https://natsui-sansu-juku.com/wp-content/uploads/2018/10/IMG_4515-1024x768.jpg" sizes="(max-width: 640px) 100vw, 640px" srcset="https://natsui-sansu-juku.com/wp-content/uploads/2018/10/IMG_4515-1024x768.jpg 1024w, https://natsui-sansu-juku.com/wp-content/uploads/2018/10/IMG_4515-300x225.jpg 300w, https://natsui-sansu-juku.com/wp-content/uploads/2018/10/IMG_4515-768x576.jpg 768w" alt="夏井算数塾の電子黒板に、生徒の理解を深めるための問題解説が詳細に書き込まれた画面。" width="640" height="480" /&gt;&lt;/p&gt;
&lt;blockquote&gt;&lt;p&gt;生徒：「（問題解けない……）」&lt;br /&gt;
夏井：「ん、これ覚えてない？」&lt;br /&gt;
生徒：「&lt;span style="color: #0000ff;"&gt;何か前にやったような気がする&lt;/span&gt;んだけどなあ……」&lt;br /&gt;
夏井：「その通り！この問題は6月27日に&lt;span style="color: #ff0000;"&gt;一度解いています&lt;/span&gt;。ちなみに、&lt;span style="color: #ff0000;"&gt;似たような問題&lt;/span&gt;は8月16日にやっています。&lt;span style="color: #ff0000;"&gt;その時の板書&lt;/span&gt;はこれです！」&lt;br /&gt;
生徒：「あっ！これか！！板書を見て思い出した！あの時の授業のやつだ。解けそう、やってみる！」&lt;/p&gt;&lt;/blockquote&gt;
&lt;p&gt;このように、過去に扱った問題や板書を即座に呼び出し、目の前に再現できるのは、電子黒板とデータ管理を組み合わせた夏井算数塾ならではの強みです。&lt;/p&gt;
&lt;h2&gt;電子黒板を活用する学習システム&lt;/h2&gt;
&lt;h3&gt;学習履歴をすべてデータ化して蓄積&lt;/h3&gt;
&lt;h4&gt;生徒さんのふとした疑問から見える仕組み&lt;/h4&gt;
&lt;blockquote&gt;&lt;p&gt;生徒：「なんで前に解いた問題だってわかったの？板書もあの時と同じだし……」&lt;br /&gt;
夏井：「それはね、みんなが解いた問題やその時の板書内容は、全てデータとして蓄積しているんだ。&lt;span style="color: #0000ff;"&gt;いつ・何を勉強したか&lt;/span&gt;、いつでも確認できるんだよ。」&lt;/p&gt;&lt;/blockquote&gt;
&lt;p&gt;夏井算数塾では、授業で扱った問題や板書内容を&lt;strong&gt;すべてデジタルデータとして保存&lt;/strong&gt;しています。&lt;/p&gt;
&lt;ul&gt;
&lt;li&gt;「いつ・どの単元を・どんな問題で学習したか」がすぐにわかる&lt;/li&gt;
&lt;li&gt;苦手な問題だけをピックアップして再提示できる&lt;/li&gt;
&lt;li&gt;過去の板書をそのまま再表示し、「思い出し学習」ができる&lt;/li&gt;
&lt;/ul&gt;
&lt;p&gt;こうしたデータは、単なる記録ではなく、&lt;strong&gt;今後の学習プランを練るうえでの重要な材料&lt;/strong&gt;になります。どの単元でつまずきやすいのか、どんなタイプの問題に弱いのかを把握し、次の授業や宿題に反映させることで、&lt;br /&gt;
&lt;span style="color: #ff0000;"&gt;生徒個人に合わせた学習スタイル&lt;/span&gt;を具体的に形にしていきます。&lt;/p&gt;
&lt;h3&gt;限られた授業時間を最大限に活用する工夫&lt;/h3&gt;
&lt;h4&gt;電子黒板だからこそできる「板書時間の短縮」&lt;/h4&gt;
&lt;blockquote&gt;&lt;p&gt;夏井：「限られた授業時間を１分１秒でも活用するためには、&lt;span style="color: #0000ff;"&gt;電子黒板を使うのが重要&lt;/span&gt;なんだ。」&lt;br /&gt;
生徒：「板書の内容をそのまま家に持って帰れるからですか？」&lt;br /&gt;
夏井：「うん、それもそうだね。でもね、それだけじゃないんだよ。&lt;span style="color: #ff0000;"&gt;生徒個人に合った、徹底した解説が実現できる&lt;/span&gt;んだ！」&lt;/p&gt;&lt;/blockquote&gt;
&lt;p&gt;通常の黒板（ホワイトボード）を使う授業では、まず「問題を板書する」ところから時間が始まります。&lt;br /&gt;
しかし電子黒板であれば、&lt;strong&gt;問題はすでに画面に表示された状態&lt;/strong&gt;で授業をスタートできます。&lt;/p&gt;
&lt;p&gt;その結果、&lt;/p&gt;
&lt;ul&gt;
&lt;li&gt;&lt;span style="color: #ff0000;"&gt;問題を板書する時間を大幅にカット&lt;/span&gt;できる&lt;/li&gt;
&lt;li&gt;空いた時間を&lt;strong&gt;解説・演習・復習&lt;/strong&gt;に充てられる&lt;/li&gt;
&lt;li&gt;同じ問題を再度映し出し、別解や応用も扱いやすい&lt;/li&gt;
&lt;/ul&gt;
&lt;p&gt;といった形で、&lt;strong&gt;「授業の密度」そのものが高まる&lt;/strong&gt;のが電子黒板の大きなメリットです。&lt;/p&gt;
&lt;h4&gt;以前扱った問題も、板書付きですぐに再現&lt;/h4&gt;
&lt;p&gt;電子黒板での板書はすべてデータとして保存されているため、&lt;/p&gt;
&lt;ul&gt;
&lt;li&gt;以前に扱った問題を、当時の板書付きで再表示できる&lt;/li&gt;
&lt;li&gt;「どこでつまずいたのか」を振り返りながら復習できる&lt;/li&gt;
&lt;li&gt;同じ単元を別の切り口で解き直す際の「比較材料」として使える&lt;/li&gt;
&lt;/ul&gt;
&lt;p&gt;結果として、&lt;span style="color: #0000ff;"&gt;苦手な問題がどこだったのか、どのように解説したのかを、いつでも正確に再確認&lt;/span&gt;できる環境が整っています。&lt;/p&gt;
&lt;h2&gt;授業後に渡される「授業再現プリント」とは？&lt;/h2&gt;
&lt;h3&gt;授業内容をまるごと持ち帰れるオリジナル冊子&lt;/h3&gt;
&lt;p&gt;授業が終わると、夏井先生から生徒さんへ&lt;span style="color: #008000;"&gt;「ある冊子」&lt;/span&gt;が手渡されます。&lt;/p&gt;
&lt;p&gt;&lt;img decoding="async" class="alignnone size-large wp-image-12179" src="https://natsui-sansu-juku.com/wp-content/uploads/2018/10/IMG_4520-1024x768.jpg" sizes="(max-width: 640px) 100vw, 640px" srcset="https://natsui-sansu-juku.com/wp-content/uploads/2018/10/IMG_4520-1024x768.jpg 1024w, https://natsui-sansu-juku.com/wp-content/uploads/2018/10/IMG_4520-300x225.jpg 300w, https://natsui-sansu-juku.com/wp-content/uploads/2018/10/IMG_4520-768x576.jpg 768w" alt="夏井算数塾で授業後に配布される授業再現プリント。電子黒板での板書内容と問題が印刷されています。" width="640" height="480" /&gt;&lt;/p&gt;
&lt;p&gt;&lt;img loading="lazy" decoding="async" class="alignnone size-large wp-image-12169" src="https://natsui-sansu-juku.com/wp-content/uploads/2018/10/IMG_4325-e1539150127879-1024x768.jpg" sizes="auto, (max-width: 640px) 100vw, 640px" srcset="https://natsui-sansu-juku.com/wp-content/uploads/2018/10/IMG_4325-e1539150127879-1024x768.jpg 1024w, https://natsui-sansu-juku.com/wp-content/uploads/2018/10/IMG_4325-e1539150127879-300x225.jpg 300w, https://natsui-sansu-juku.com/wp-content/uploads/2018/10/IMG_4325-e1539150127879-768x576.jpg 768w" alt="授業後に配布される再現プリント" width="640" height="480" /&gt;&lt;/p&gt;
&lt;blockquote&gt;&lt;p&gt;夏井：「いわゆる『&lt;span style="color: #0000ff;"&gt;授業再現プリント&lt;/span&gt;』と呼ばれるものです！」&lt;/p&gt;&lt;/blockquote&gt;
&lt;p&gt;この授業再現プリントには、&lt;/p&gt;
&lt;ul&gt;
&lt;li&gt;その日の授業で解いた問題&lt;/li&gt;
&lt;li&gt;&lt;span style="color: #0000ff;"&gt;電子黒板に書き込んだ解説や途中式&lt;/span&gt;&lt;/li&gt;
&lt;/ul&gt;
&lt;p&gt;がそのまま印刷されています。&lt;/p&gt;
&lt;p&gt;通常の黒板（ホワイトボード）であれば、授業が終われば板書は消えてしまいます。&lt;br /&gt;
しかし電子黒板では、&lt;strong&gt;すべての板書がデータとして保存されるため、その内容をプリントアウトして生徒さんに渡すことが可能&lt;/strong&gt;です。&lt;/p&gt;
&lt;p&gt;つまり、夏井算数塾のプリントとは、&lt;strong&gt;「授業時の板書をまるごと再現したプリント」&lt;/strong&gt;なのです。&lt;/p&gt;
&lt;p&gt;復習の際にこのプリントを開くことで、&lt;/p&gt;
&lt;ul&gt;
&lt;li&gt;「あっ、あの時の問題だ」&lt;/li&gt;
&lt;li&gt;「わからなかったのはココで、こうやって解くんだ！」&lt;/li&gt;
&lt;/ul&gt;
&lt;p&gt;と、授業中の記憶がスッと蘇り、&lt;strong&gt;理解の再定着・定着し直し&lt;/strong&gt;につながっていきます。&lt;/p&gt;
&lt;h2&gt;電子黒板×授業再現プリントが生み出す学習効果&lt;/h2&gt;
&lt;p&gt;&lt;img loading="lazy" decoding="async" class="alignnone size-large wp-image-12180" src="https://natsui-sansu-juku.com/wp-content/uploads/2018/10/IMG_4529-1024x768.jpg" sizes="auto, (max-width: 640px) 100vw, 640px" srcset="https://natsui-sansu-juku.com/wp-content/uploads/2018/10/IMG_4529-1024x768.jpg 1024w, https://natsui-sansu-juku.com/wp-content/uploads/2018/10/IMG_4529-300x225.jpg 300w, https://natsui-sansu-juku.com/wp-content/uploads/2018/10/IMG_4529-768x576.jpg 768w" alt="生徒が夏井先生に、以前解いた問題について質問し、電子黒板のデータを使って理解を深める場面。" width="640" height="480" /&gt;&lt;/p&gt;
&lt;p&gt;夏井算数塾では、&lt;span style="color: #0000ff;"&gt;「電子黒板」&lt;/span&gt;と&lt;span style="color: #0000ff;"&gt;「授業再現プリント」&lt;/span&gt;を組み合わせることで、他塾にはない学習体験を提供しています。&lt;/p&gt;
&lt;ul&gt;
&lt;li&gt;&lt;strong&gt;その場で「わからない」を解決できる電子黒板の板書&lt;/strong&gt;&lt;/li&gt;
&lt;li&gt;&lt;strong&gt;学習履歴をすべてデータとして蓄積・活用&lt;/strong&gt;&lt;/li&gt;
&lt;li&gt;&lt;strong&gt;授業内容をまるごと持ち帰れる授業再現プリント&lt;/strong&gt;&lt;/li&gt;
&lt;li&gt;&lt;span style="color: #ff0000;"&gt;生徒個人に合わせた学習プランを構築できること&lt;/span&gt;&lt;/li&gt;
&lt;/ul&gt;
&lt;p&gt;これらの仕組みによって、&lt;/p&gt;
&lt;ul&gt;
&lt;li&gt;復習の質が上がり、定着度が高まる&lt;/li&gt;
&lt;li&gt;「やりっぱなし」ではなく、「やり直し」がしやすい&lt;/li&gt;
&lt;li&gt;自分専用の「算数ノート」が積み上がっていく感覚を得られる&lt;/li&gt;
&lt;/ul&gt;
&lt;p&gt;といった、個別指導としての理想的なサイクルが生まれます。&lt;/p&gt;
&lt;h2&gt;まとめ｜夏井算数塾にしかない新しい勉強の楽しみ方&lt;/h2&gt;
&lt;p&gt;夏井算数塾では、&lt;/p&gt;
&lt;ul&gt;
&lt;li&gt;&lt;span style="color: #ff0000;"&gt;電子黒板&lt;/span&gt;による一人ひとりに最適化された授業&lt;/li&gt;
&lt;li&gt;&lt;span style="color: #0000ff;"&gt;授業再現プリント&lt;/span&gt;による復習しやすい学習環境&lt;/li&gt;
&lt;li&gt;学習データを活用した、&lt;strong&gt;生徒個人に合わせた学習スタイル&lt;/strong&gt;&lt;/li&gt;
&lt;/ul&gt;
&lt;p&gt;を組み合わせることで、「個別指導の常識」を変える指導を行っています。&lt;/p&gt;
&lt;p&gt;「板書をただノートに写す」だけの授業ではなく、&lt;strong&gt;理解が深まる板書がデータとして残り、いつでも振り返れる授業&lt;/strong&gt;。&lt;br /&gt;
そんな新しい勉強の楽しみ方を、ぜひ夏井算数塾で体感してみてください。&lt;/p&gt;
&lt;p&gt;&lt;!-- [ /.socialSet ] --&gt;&lt;/p&gt;
&lt;div style="border: 1px solid rgba(22,163,74,.25); background: rgba(22,163,74,.06); border-radius: 14px; padding: 14px; margin: 18px 0;"&gt;
&lt;div style="margin: 0 0 6px; font-weight: 900; color: #111827; font-size: 1.05rem; line-height: 1.4;"&gt;外部の力を使うべきか迷っている方へ&lt;/div&gt;
&lt;p style="margin: 0 0 10px; color: #6b7280; font-size: .92rem; line-height: 1.7;"&gt;※申込ではなく、状況を整理するための判断材料です。&lt;/p&gt;
&lt;ul style="margin: 0 0 10px; padding-left: 18px; color: #111827; line-height: 1.7;"&gt;
&lt;li style="margin: 0 0 6px;"&gt;授業を聴いて帰ってきたはずだが、翌日に残らない&lt;/li&gt;
&lt;li style="margin: 0 0 6px;"&gt;宿題と直しが回らず、積み残し化している&lt;/li&gt;
&lt;li style="margin: 0;"&gt;後手に回りすぎて、何から手を付けるべきか分からない&lt;/li&gt;
&lt;/ul&gt;
&lt;p&gt;&lt;!-- ▼ 判断ページ分岐（超要約） --&gt;&lt;/p&gt;
&lt;div style="margin: 0 0 12px; padding: 10px 12px; background: #ffffff; border-radius: 10px; border: 1px solid rgba(22,163,74,.25);"&gt;
&lt;div style="font-size: .9rem; font-weight: bold; margin: 0 0 6px; color: #14532d;"&gt;▼ 迷い別：先に見る判断ページ&lt;/div&gt;
&lt;ul style="margin: 0; padding-left: 16px; font-size: .9rem; line-height: 1.6;"&gt;
&lt;li&gt;方式で迷う → &lt;a href="https://natsui-sansu-juku.com/column/withyou/"&gt;オンライン個別の全体像&lt;/a&gt;&lt;/li&gt;
&lt;li&gt;オンライン不安 → &lt;a href="https://natsui-sansu-juku.com/story002/"&gt;2画面方式の判断&lt;/a&gt;&lt;/li&gt;
&lt;li&gt;復習が回らない → &lt;a href="https://natsui-sansu-juku.com/story001/"&gt;個別指導の仕組み&lt;/a&gt;&lt;/li&gt;
&lt;li&gt;根拠で納得したい → &lt;a href="https://natsui-sansu-juku.com/what_is_asen/"&gt;ASENとは&lt;/a&gt;&lt;/li&gt;
&lt;li&gt;比較して決めたい → &lt;a href="https://natsui-sansu-juku.com/column/kokogachigau/"&gt;個別の違い&lt;/a&gt;&lt;/li&gt;
&lt;li&gt;過去問で失点 → &lt;a href="https://natsui-sansu-juku.com/column/tokuten_detail/"&gt;得点力判断&lt;/a&gt;&lt;/li&gt;
&lt;/ul&gt;
&lt;/div&gt;
&lt;p&gt;&lt;!-- ▼ CTA --&gt;&lt;/p&gt;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判断材料をまとめて見る&lt;br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&lt;/div&gt;
&lt;/div&gt;
&lt;/section&gt;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story001%2F&amp;amp;t=%EF%BC%91%EF%BC%8E%E5%A4%8F%E4%BA%95%E7%AE%97%E6%95%B0%E5%A1%BE%E3%83%BB%E5%80%8B%E5%88%A5%E6%8C%87%E5%B0%8E%E3%81%AF%E3%82%B3%E3%82%B3%E3%81%8C%E9%81%95%E3%81%86%EF%BC%81%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story001%2F&amp;amp;text=%EF%BC%91%EF%BC%8E%E5%A4%8F%E4%BA%95%E7%AE%97%E6%95%B0%E5%A1%BE%E3%83%BB%E5%80%8B%E5%88%A5%E6%8C%87%E5%B0%8E%E3%81%AF%E3%82%B3%E3%82%B3%E3%81%8C%E9%81%95%E3%81%86%EF%BC%81%20%7C%20%E4%B8%AD%E5%AD%A6%E5%8F%97%E9%A8%93%E5%B0%82%E9%96%80%E3%80%80%E5%A4%8F%E4%BA%95%E7%AE%97%E6%95%B0%E5%A1%BE" target="_blank" &gt;&lt;span class="vk_icon_w_r_sns_x_twitter icon_sns"&gt;&lt;/span&gt;&lt;span class="sns_txt"&gt;X&lt;/span&gt;&lt;/a&gt;&lt;/li&gt;&lt;li class="sb_bluesky sb_icon"&gt;&lt;a class="sb_icon_inner" href="https://bsky.app/intent/compose?text=%EF%BC%91%EF%BC%8E%E5%A4%8F%E4%BA%95%E7%AE%97%E6%95%B0%E5%A1%BE%E3%83%BB%E5%80%8B%E5%88%A5%E6%8C%87%E5%B0%8E%E3%81%AF%E3%82%B3%E3%82%B3%E3%81%8C%E9%81%95%E3%81%86%EF%BC%81%20%7C%20%E4%B8%AD%E5%AD%A6%E5%8F%97%E9%A8%93%E5%B0%82%E9%96%80%E3%80%80%E5%A4%8F%E4%BA%95%E7%AE%97%E6%95%B0%E5%A1%BE%0Ahttps%3A%2F%2Fnatsui-sansu-juku.com%2Fstory001%2F" target="_blank" &gt;&lt;span class="vk_icon_w_r_sns_bluesky icon_sns"&gt;&lt;/span&gt;&lt;span class="sns_txt"&gt;Bluesky&lt;/span&gt;&lt;/a&gt;&lt;/li&gt;&lt;li class="sb_hatena sb_icon"&gt;&lt;a class="sb_icon_inner" href="//b.hatena.ne.jp/add?mode=confirm&amp;url=https%3A%2F%2Fnatsui-sansu-juku.com%2Fstory001%2F&amp;amp;title=%EF%BC%91%EF%BC%8E%E5%A4%8F%E4%BA%95%E7%AE%97%E6%95%B0%E5%A1%BE%E3%83%BB%E5%80%8B%E5%88%A5%E6%8C%87%E5%B0%8E%E3%81%AF%E3%82%B3%E3%82%B3%E3%81%8C%E9%81%95%E3%81%86%EF%BC%81%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sb_icon_inner"data-clipboard-text="１．夏井算数塾・個別指導はココが違う！ | 中学受験専門　夏井算数塾 https://natsui-sansu-juku.com/story001/"&gt;&lt;span class="vk_icon_w_r_sns_copy icon_sns"&gt;&lt;i class="fas fa-copy"&gt;&lt;/i&gt;&lt;/span&gt;&lt;span class="sns_txt"&gt;Copy&lt;/span&gt;&lt;/button&gt;&lt;/li&gt;&lt;/ul&gt;&lt;/div&gt;&lt;!-- [ /.socialSet ] --&gt;	
------</t>
  </si>
  <si>
    <t>https://natsui-sansu-juku.com/story002/</t>
  </si>
  <si>
    <t>以下のページは不自然なワードを使用しています。
これらを適切に自然な言葉に置き換えて下さい。
なお、本文の装飾や構造は絶対に変えないでください。
【対象ページURL】
https://natsui-sansu-juku.com/story002/
【検出された不自然ワード】
- 迷い
- 失点
【本文】
------
&lt;p&gt;“オンライン個別指導”の常識を覆す。&lt;br data-start="47" data-end="50" /&gt;「ウィズ・ユー」でしか体感できない授業スタイルがあります。&lt;br /&gt;
夏井算数塾の算数個別指導の全体像はこちら：&lt;a href="https://natsui-sansu-juku.com/kobetsu/"&gt;中学受験算数の個別指導（全体像はこちら）&lt;/a&gt;&lt;/p&gt;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&lt;p&gt;&lt;!-- ========================================================= 判断ページ（統合版・短縮）｜6本まとめて1ページに集約 用途：6本の「判断ページ」を1つのハブ判断ページに圧縮して掲載 ※Bootstrap5前提／WordPress本文に貼付OK ========================================================= --&gt;&lt;/p&gt;
&lt;section class="jh my-4"&gt;
&lt;div class="jh-card"&gt;
&lt;div class="p-3 p-lg-4"&gt;
&lt;hr class="jh-hr my-3" /&gt;
&lt;h2&gt;１：業界初ともいえる、当塾オンライン個別指導の特色とは？&lt;/h2&gt;
&lt;p&gt;夏井：「当塾で、オンライン算数個別指導ウィズ・ユーというものがあることを知っているかな？」&lt;br /&gt;
生徒：「はい、実は気になっていたんです！でも、他のオンライン個別指導と違うところがあるって聞いたけれど…。いったいどんなところが違うんですか？」&lt;br /&gt;
夏井：「&lt;span style="color: #ff0000;"&gt;実際の教室で受ける授業が、オンライン個別指導でほぼ100％体現できている&lt;/span&gt;ところです！」&lt;/p&gt;
&lt;p&gt;&lt;img fetchpriority="high" decoding="async" class="alignnone size-large wp-image-14498" src="https://natsui-sansu-juku.com/wp-content/uploads/2018/11/withyou-1-1024x485.png" alt="オンライン算数個別指導「ウィズ・ユー」の授業画面。先生と生徒の顔、手元の動きが同時に映し出されています。" width="640" height="303" srcset="https://natsui-sansu-juku.com/wp-content/uploads/2018/11/withyou-1-1024x485.png 1024w, https://natsui-sansu-juku.com/wp-content/uploads/2018/11/withyou-1-300x142.png 300w, https://natsui-sansu-juku.com/wp-content/uploads/2018/11/withyou-1-768x364.png 768w, https://natsui-sansu-juku.com/wp-content/uploads/2018/11/withyou-1.png 1205w" sizes="(max-width: 640px) 100vw, 640px" /&gt;&lt;/p&gt;
&lt;h2&gt;２：対面スタイルを実現させた理由&lt;/h2&gt;
&lt;p&gt;夏井：「Skypeなどを利用した授業だと、映像が見える部分って１ヵ所しかないよね。あれだと、“先生の顔”か、“プリントや板書の映像”のどちらかしか映らないんだ。」&lt;br /&gt;
生徒：「声だけ聞こえて先生の表情が見えなくなるってこと？」&lt;br /&gt;
夏井：「そうなんだ。授業を受けるなら、お互いの顔が見えてなくちゃ！」&lt;br /&gt;
生徒：「でもどうしたらいいんですか？」&lt;br /&gt;
夏井：「&lt;span style="color: #ff0000;"&gt;夏井塾のオンライン個別指導は、画面の中に“お互いの顔が見える部分”と、“手元が見える部分”の両方が映る仕組みを取り入れています！&lt;/span&gt;」&lt;/p&gt;
&lt;p&gt;※実際の映像と生徒さんの手元の様子&lt;br /&gt;
&lt;img decoding="async" class="alignnone size-large wp-image-14499" src="https://natsui-sansu-juku.com/wp-content/uploads/2018/11/2windows-1024x586.png" alt="夏井算数塾「ウィズ・ユー」のオンライン授業で、顔と手元の2画面が同時に表示されている様子。" width="640" height="366" srcset="https://natsui-sansu-juku.com/wp-content/uploads/2018/11/2windows-1024x586.png 1024w, https://natsui-sansu-juku.com/wp-content/uploads/2018/11/2windows-300x172.png 300w, https://natsui-sansu-juku.com/wp-content/uploads/2018/11/2windows-768x439.png 768w, https://natsui-sansu-juku.com/wp-content/uploads/2018/11/2windows.png 1621w" sizes="(max-width: 640px) 100vw, 640px" /&gt;&lt;/p&gt;
&lt;p&gt;生徒：「これで先生の顔を見ながら、声も聞ける！先生が書いているものも見える！」&lt;br /&gt;
夏井：「表情を見ながらじゃないと、お互いの気持ちが伝わらない時だってあるよね。これでホンモノの授業が、家でもどこでも、時間も自分の思い通りのまま受けることができるんだ！」&lt;/p&gt;
&lt;p&gt;導入にかかる費用も最低限に抑えることができる仕組みですので、ご安心ください。&lt;span style="color: #0000ff;"&gt;余計な機材も必要なく、オンライン個別指導を受講することが可能&lt;/span&gt;です。&lt;/p&gt;
&lt;h2&gt;３：電子黒板のシステムをそのまま活用&lt;/h2&gt;
&lt;p&gt;生徒：「画面に映されている問題、先生の板書ごと印刷できるってホント？！」&lt;br /&gt;
夏井：「もちろんさ！電子黒板のシステムをそのままウィズ・ユーに使用しているからね」&lt;/p&gt;
&lt;p&gt;電子黒板についての詳細はコチラ&lt;a href="https://natsui-sansu-juku.com/what_is_asen/"&gt;→&lt;/a&gt;&lt;/p&gt;
&lt;p&gt;夏井：「電子黒板を使用するメリットは板書のまま印刷できることだけじゃないんだ。」&lt;br /&gt;
生徒：「他にはどんないいことがあるの？」&lt;br /&gt;
夏井：「&lt;span style="color: #0000ff;"&gt;電子黒板の画面が、そのまま表示される&lt;/span&gt;んだ。先生が電子黒板に書き込むのもリアルタイムで見ることができるんだよ。説明しながら、書き込んで…という、&lt;span style="color: #ff0000;"&gt;通常の授業スタイルがオンライン個別指導でも実現&lt;/span&gt;したんだ！」&lt;/p&gt;
&lt;p&gt;他塾のオンライン塾を比較してみると、顔と手元が二画面同時で出ているサイトももちろんあります。しかし、ウィズ・ユーが確実に優っている点が２つあります。１つ目は、ペンタブといったツールを使用せずとも手元を映し出すことができるところです。大手の他塾ではペンタブ使って書いているところも見受けられます。ただ、これでは実際にノートに書き込むという感覚が非常に掴みづらい上、机のわずかなスペースで書き込まなくてはなりません。更にペンタブを購入する費用もかかります。&lt;span style="color: #0000ff;"&gt;ウィズ・ユーでは、最低限の費用で、慣れたノート・慣れたペンで授業をすることが可能&lt;/span&gt;です！&lt;/p&gt;
&lt;h2&gt;４：タブレットに書いて質問ができる&lt;/h2&gt;
&lt;p&gt;タブレットに書いて質問ができる〜&lt;br /&gt;
生徒：「夏井先生、この式のここがまずわからなくて…」&lt;br /&gt;
夏井：「どこかな？なんて式？」&lt;br /&gt;
生徒：「ええっと…この公式の読み方もわからなくて…」&lt;br /&gt;
夏井：「そうか、じゃあタブレットを使ってわからない部分に丸をしてごらん？」&lt;br /&gt;
&lt;img decoding="async" class="alignnone size-large wp-image-14502" src="https://natsui-sansu-juku.com/wp-content/uploads/2018/11/NSK16003_160923-1-1024x576.png" alt="夏井算数塾「ウィズ・ユー」で、慣れたノートとペンを使いながら授業を受けている様子。" width="640" height="360" srcset="https://natsui-sansu-juku.com/wp-content/uploads/2018/11/NSK16003_160923-1-1024x576.png 1024w, https://natsui-sansu-juku.com/wp-content/uploads/2018/11/NSK16003_160923-1-300x169.png 300w, https://natsui-sansu-juku.com/wp-content/uploads/2018/11/NSK16003_160923-1-768x432.png 768w, https://natsui-sansu-juku.com/wp-content/uploads/2018/11/NSK16003_160923-1.png 1280w" sizes="(max-width: 640px) 100vw, 640px" /&gt;&lt;br /&gt;
生徒：「ここです！」&lt;br /&gt;
夏井：「この公式だね、ふむふむ。」&lt;/p&gt;
&lt;p&gt;このように、タブレットを使用することにより、よりスムーズな質問形態が完成しました。&lt;span style="color: #0000ff;"&gt;言葉で伝えられなくても、タブレットに直接書き込むことができて生徒さん側からダイレクトに先生に聞くことができます&lt;/span&gt;。また、タブレットをカメラだけの使用用途ではなく、質問をするツールとして活用しているため、無駄がありません。&lt;span style="color: #ff0000;"&gt;効率的且つ即時的な解決策としてタブレットが機能&lt;/span&gt;しているのです。&lt;/p&gt;
&lt;h2&gt;まとめ&lt;/h2&gt;
&lt;p&gt;&lt;span style="color: #ff0000;"&gt;２画面を達成し、電子黒板のシステムをそのまま使用した画期的なスタイルを実現&lt;/span&gt;させたのが当塾です。&lt;br /&gt;
&lt;span style="color: #0000ff;"&gt;時間・場所問わず受講でき、費用も最低限に抑えるシステムが完成&lt;/span&gt;しました。&lt;/p&gt;
&lt;p&gt;オンライン個別指導「ウィズ・ユー」で、今までにないオンライン個別指導塾を是非体感してみてください。&lt;/p&gt;
&lt;div style="border: 1px solid rgba(22,163,74,.25); background: rgba(22,163,74,.06); border-radius: 14px; padding: 14px; margin: 18px 0;"&gt;
&lt;div style="margin: 0 0 6px; font-weight: 900; color: #111827; font-size: 1.05rem; line-height: 1.4;"&gt;外部の力を使うべきか迷っている方へ&lt;/div&gt;
&lt;p style="margin: 0 0 10px; color: #6b7280; font-size: .92rem; line-height: 1.7;"&gt;※申込ではなく、状況を整理するための判断材料です。&lt;/p&gt;
&lt;ul style="margin: 0 0 10px; padding-left: 18px; color: #111827; line-height: 1.7;"&gt;
&lt;li style="margin: 0 0 6px;"&gt;授業を聴いて帰ってきたはずだが、翌日に残らない&lt;/li&gt;
&lt;li style="margin: 0 0 6px;"&gt;宿題と直しが回らず、積み残し化している&lt;/li&gt;
&lt;li style="margin: 0;"&gt;後手に回りすぎて、何から手を付けるべきか分からない&lt;/li&gt;
&lt;/ul&gt;
&lt;p&gt;&lt;!-- ▼ 判断ページ分岐（超要約） --&gt;&lt;/p&gt;
&lt;div style="margin: 0 0 12px; padding: 10px 12px; background: #ffffff; border-radius: 10px; border: 1px solid rgba(22,163,74,.25);"&gt;
&lt;div style="font-size: .9rem; font-weight: bold; margin: 0 0 6px; color: #14532d;"&gt;▼ 迷い別：先に見る判断ページ&lt;/div&gt;
&lt;ul style="margin: 0; padding-left: 16px; font-size: .9rem; line-height: 1.6;"&gt;
&lt;li&gt;方式で迷う → &lt;a href="https://natsui-sansu-juku.com/column/withyou/"&gt;オンライン個別の全体像&lt;/a&gt;&lt;/li&gt;
&lt;li&gt;オンライン不安 → &lt;a href="https://natsui-sansu-juku.com/story002/"&gt;2画面方式の判断&lt;/a&gt;&lt;/li&gt;
&lt;li&gt;復習が回らない → &lt;a href="https://natsui-sansu-juku.com/story001/"&gt;個別指導の仕組み&lt;/a&gt;&lt;/li&gt;
&lt;li&gt;根拠で納得したい → &lt;a href="https://natsui-sansu-juku.com/what_is_asen/"&gt;ASENとは&lt;/a&gt;&lt;/li&gt;
&lt;li&gt;比較して決めたい → &lt;a href="https://natsui-sansu-juku.com/column/kokogachigau/"&gt;個別の違い&lt;/a&gt;&lt;/li&gt;
&lt;li&gt;過去問で失点 → &lt;a href="https://natsui-sansu-juku.com/column/tokuten_detail/"&gt;得点力判断&lt;/a&gt;&lt;/li&gt;
&lt;/ul&gt;
&lt;/div&gt;
&lt;p&gt;&lt;!-- ▼ CTA --&gt;&lt;/p&gt;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判断材料をまとめて見る&lt;br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&lt;/div&gt;
&lt;/div&gt;
&lt;/section&gt;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story002%2F&amp;amp;t=%EF%BC%92%EF%BC%8E%E4%BB%8A%E3%81%BE%E3%81%A7%E3%81%AB%E3%81%AA%E3%81%84%E3%80%81%E2%80%9D%E6%A5%AD%E7%95%8C%E5%88%9D%E2%80%9D%E3%81%AE%E3%82%AA%E3%83%B3%E3%83%A9%E3%82%A4%E3%83%B3%E7%AE%97%E6%95%B0%E5%80%8B%E5%88%A5%E6%8C%87%E5%B0%8E%E3%80%8C%E3%82%A6%E3%82%A3%E3%82%BA%E3%83%BB%E3%83%A6%E3%83%BC%E3%80%8D%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story002%2F&amp;amp;text=%EF%BC%92%EF%BC%8E%E4%BB%8A%E3%81%BE%E3%81%A7%E3%81%AB%E3%81%AA%E3%81%84%E3%80%81%E2%80%9D%E6%A5%AD%E7%95%8C%E5%88%9D%E2%80%9D%E3%81%AE%E3%82%AA%E3%83%B3%E3%83%A9%E3%82%A4%E3%83%B3%E7%AE%97%E6%95%B0%E5%80%8B%E5%88%A5%E6%8C%87%E5%B0%8E%E3%80%8C%E3%82%A6%E3%82%A3%E3%82%BA%E3%83%BB%E3%83%A6%E3%83%BC%E3%80%8D%20%7C%20%E4%B8%AD%E5%AD%A6%E5%8F%97%E9%A8%93%E5%B0%82%E9%96%80%E3%80%80%E5%A4%8F%E4%BA%95%E7%AE%97%E6%95%B0%E5%A1%BE" target="_blank" &gt;&lt;span class="vk_icon_w_r_sns_x_twitter icon_sns"&gt;&lt;/span&gt;&lt;span class="sns_txt"&gt;X&lt;/span&gt;&lt;/a&gt;&lt;/li&gt;&lt;li class="sb_bluesky sb_icon"&gt;&lt;a class="sb_icon_inner" href="https://bsky.app/intent/compose?text=%EF%BC%92%EF%BC%8E%E4%BB%8A%E3%81%BE%E3%81%A7%E3%81%AB%E3%81%AA%E3%81%84%E3%80%81%E2%80%9D%E6%A5%AD%E7%95%8C%E5%88%9D%E2%80%9D%E3%81%AE%E3%82%AA%E3%83%B3%E3%83%A9%E3%82%A4%E3%83%B3%E7%AE%97%E6%95%B0%E5%80%8B%E5%88%A5%E6%8C%87%E5%B0%8E%E3%80%8C%E3%82%A6%E3%82%A3%E3%82%BA%E3%83%BB%E3%83%A6%E3%83%BC%E3%80%8D%20%7C%20%E4%B8%AD%E5%AD%A6%E5%8F%97%E9%A8%93%E5%B0%82%E9%96%80%E3%80%80%E5%A4%8F%E4%BA%95%E7%AE%97%E6%95%B0%E5%A1%BE%0Ahttps%3A%2F%2Fnatsui-sansu-juku.com%2Fstory002%2F" target="_blank" &gt;&lt;span class="vk_icon_w_r_sns_bluesky icon_sns"&gt;&lt;/span&gt;&lt;span class="sns_txt"&gt;Bluesky&lt;/span&gt;&lt;/a&gt;&lt;/li&gt;&lt;li class="sb_hatena sb_icon"&gt;&lt;a class="sb_icon_inner" href="//b.hatena.ne.jp/add?mode=confirm&amp;url=https%3A%2F%2Fnatsui-sansu-juku.com%2Fstory002%2F&amp;amp;title=%EF%BC%92%EF%BC%8E%E4%BB%8A%E3%81%BE%E3%81%A7%E3%81%AB%E3%81%AA%E3%81%84%E3%80%81%E2%80%9D%E6%A5%AD%E7%95%8C%E5%88%9D%E2%80%9D%E3%81%AE%E3%82%AA%E3%83%B3%E3%83%A9%E3%82%A4%E3%83%B3%E7%AE%97%E6%95%B0%E5%80%8B%E5%88%A5%E6%8C%87%E5%B0%8E%E3%80%8C%E3%82%A6%E3%82%A3%E3%82%BA%E3%83%BB%E3%83%A6%E3%83%BC%E3%80%8D%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sb_icon_inner"data-clipboard-text="２．今までにない、”業界初”のオンライン算数個別指導「ウィズ・ユー」 | 中学受験専門　夏井算数塾 https://natsui-sansu-juku.com/story002/"&gt;&lt;span class="vk_icon_w_r_sns_copy icon_sns"&gt;&lt;i class="fas fa-copy"&gt;&lt;/i&gt;&lt;/span&gt;&lt;span class="sns_txt"&gt;Copy&lt;/span&gt;&lt;/button&gt;&lt;/li&gt;&lt;/ul&gt;&lt;/div&gt;&lt;!-- [ /.socialSet ] --&gt;	
------</t>
  </si>
  <si>
    <t>https://natsui-sansu-juku.com/waseaca-2/</t>
  </si>
  <si>
    <t>以下のページは不自然なワードを使用しています。
これらを適切に自然な言葉に置き換えて下さい。
なお、本文の装飾や構造は絶対に変えないでください。
【対象ページURL】
https://natsui-sansu-juku.com/waseaca-2/
【検出された不自然ワード】
- 刺
- 整え
【本文】
------
&lt;p&gt;早稲田アカデミーは、「本気でやる子を育てる。」を教育理念とし、志望校合格に必要な&lt;strong&gt;高い学力&lt;/strong&gt;だけでなく、&lt;strong&gt;問題解決力&lt;/strong&gt;や&lt;strong&gt;強い精神力&lt;/strong&gt;を育てる進学塾です。&lt;br /&gt;
ここでは、その特徴・コース体系・教材・講師体制に加え、メリットと注意点を整理し、中学受験塾として早稲田アカデミーを検討する際の参考となる情報をまとめました。&lt;/p&gt;
&lt;p&gt;なお、主要塾ごとの特徴整理や併用時の考え方をまとめたページは、&lt;a href="https://natsui-sansu-juku.com/school/"&gt;塾別対策（全体像はこちら）&lt;/a&gt;で確認できます。&lt;/p&gt;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&lt;p&gt;&lt;a href="https://natsui-sansu-juku.com/column/waseda_academy/"&gt;&lt;br /&gt;
&lt;img fetchpriority="high" decoding="async" class="alignnone wp-image-19767 size-large" src="https://natsui-sansu-juku.com/wp-content/uploads/2019/01/図7-1024x213.png" sizes="(max-width: 750px) 100vw, 750px" srcset="https://natsui-sansu-juku.com/wp-content/uploads/2019/01/図7-1024x213.png 1024w, https://natsui-sansu-juku.com/wp-content/uploads/2019/01/図7-300x62.png 300w, https://natsui-sansu-juku.com/wp-content/uploads/2019/01/図7-768x160.png 768w, https://natsui-sansu-juku.com/wp-content/uploads/2019/01/図7.png 1521w" alt="普通の学力の生徒を伸ばす指導法" width="750" height="156" /&gt;&lt;br /&gt;
&lt;/a&gt;&lt;/p&gt;
&lt;h2&gt;早稲田アカデミーとは&lt;/h2&gt;
&lt;p&gt;早稲田アカデミーは、首都圏を中心に展開する進学塾で、&lt;strong&gt;難関中学・難関高校合格を目指す生徒&lt;/strong&gt;が多く在籍しています。&lt;br /&gt;
「本気でやる子を育てる。」という理念のもと、&lt;/p&gt;
&lt;ul&gt;
&lt;li&gt;志望校合格に必要な&lt;strong&gt;高い学力&lt;/strong&gt;&lt;/li&gt;
&lt;li&gt;自ら考え抜く&lt;strong&gt;問題解決力&lt;/strong&gt;&lt;/li&gt;
&lt;li&gt;困難に立ち向かう&lt;strong&gt;強い精神力&lt;/strong&gt;&lt;/li&gt;
&lt;/ul&gt;
&lt;p&gt;をバランスよく身につけていけるように組み立てられたカリキュラムと指導体制が整っています。&lt;/p&gt;
&lt;h3&gt;「普通の学力の生徒」を大きく伸ばすコンセプト&lt;/h3&gt;
&lt;p&gt;学習とスポーツには共通点があります。それは、&lt;br /&gt;
&lt;strong&gt;「適切な時期に、適切な指導に基づき、適切なトレーニングを行えば力がつく」&lt;/strong&gt;という点です。&lt;/p&gt;
&lt;p&gt;心身が大きく伸びる小学生の時期に、&lt;strong&gt;正しい方法で適度な負荷をかけて学習する&lt;/strong&gt;ことで、&lt;/p&gt;
&lt;ul&gt;
&lt;li&gt;学力の向上&lt;/li&gt;
&lt;li&gt;粘り強く取り組む精神的な強さ&lt;/li&gt;
&lt;/ul&gt;
&lt;p&gt;を同時に育むことを目指しています。&lt;/p&gt;
&lt;h3&gt;「授業」×「教材」×「意欲」の三位一体の指導&lt;/h3&gt;
&lt;p&gt;学力を伸ばすために必要なのは、質の高い授業や教材だけではありません。&lt;br /&gt;
早稲田アカデミーでは、子どもたちの&lt;strong&gt;興味や意欲を引き出す授業&lt;/strong&gt;を重視しています。&lt;/p&gt;
&lt;ul&gt;
&lt;li&gt;「もっと知りたい」&lt;/li&gt;
&lt;li&gt;「もっとできるようになりたい」&lt;/li&gt;
&lt;/ul&gt;
&lt;p&gt;という気持ちを引き出すことで、学び続けるエネルギーを生み出し、学力の伸びを支えています。&lt;/p&gt;
&lt;h3&gt;難関中学における高い合格実績&lt;/h3&gt;
&lt;p&gt;早稲田アカデミーは、中学入試において&lt;strong&gt;高い合格実績&lt;/strong&gt;を残しており、特に難関校合格実績において飛躍的な伸びを達成しています。&lt;br /&gt;
これらの実績を支えているのは、&lt;/p&gt;
&lt;ul&gt;
&lt;li&gt;志望校の出題傾向を踏まえた&lt;strong&gt;カリキュラム・教材&lt;/strong&gt;&lt;/li&gt;
&lt;li&gt;集中して学びやすい&lt;strong&gt;学習空間づくり&lt;/strong&gt;&lt;/li&gt;
&lt;li&gt;入試分析に長けた&lt;strong&gt;講師陣の指導力&lt;/strong&gt;&lt;/li&gt;
&lt;li&gt;生徒の意欲を高める&lt;strong&gt;競争環境&lt;/strong&gt;&lt;/li&gt;
&lt;/ul&gt;
&lt;p&gt;といった教務システム全体の組み立てにあります。&lt;/p&gt;
&lt;h2&gt;授業システムとコース体系&lt;/h2&gt;
&lt;h3&gt;小学生向けコース一覧&lt;/h3&gt;
&lt;p&gt;早稲田アカデミーでは、学年と進路に応じて多様なコースが用意されています。&lt;/p&gt;
&lt;ul&gt;
&lt;li&gt;&lt;strong&gt;小学１・２年生：スーパーキッズコース（私国立中受験）&lt;/strong&gt;&lt;br /&gt;
難関中学受験の勝利に直結する、頭脳の「器」と「パワー」を育むコース。&lt;/li&gt;
&lt;li&gt;&lt;strong&gt;小学３年生：ジュニアコース（私国立中受験）&lt;/strong&gt;&lt;br /&gt;
自ら「学び」に取り組み、自分で「考え」「解決する」子どもを育てるコース。&lt;/li&gt;
&lt;li&gt;&lt;strong&gt;小学４年生：Ｓコース（私国立中受験）&lt;/strong&gt;&lt;br /&gt;
学習習慣を確立し、中学受験での成功の&lt;strong&gt;礎&lt;/strong&gt;を築くためのコース。&lt;/li&gt;
&lt;li&gt;&lt;strong&gt;小学５年生：Ｓコース（私国立中受験）&lt;/strong&gt;&lt;br /&gt;
中学受験に向けた&lt;strong&gt;基礎力の強化&lt;/strong&gt;と&lt;strong&gt;応用力の養成&lt;/strong&gt;を行うコース。&lt;/li&gt;
&lt;li&gt;&lt;strong&gt;小学５年生：Ｔコース（公立中高一貫校対策）&lt;/strong&gt;&lt;br /&gt;
高い基礎学力と、公立中高一貫校が求める思考力・表現力を育てるコース。&lt;/li&gt;
&lt;li&gt;&lt;strong&gt;小学５年生：Ｋコース（公立中進学）&lt;/strong&gt;&lt;br /&gt;
将来の難関高校受験に向けた土台を築くためのコース。&lt;/li&gt;
&lt;li&gt;&lt;strong&gt;小学６年生：Ｓコース（私国立中受験）&lt;/strong&gt;&lt;br /&gt;
志望校合格に向けて&lt;strong&gt;本物の学力&lt;/strong&gt;を身につける総仕上げコース。&lt;/li&gt;
&lt;li&gt;&lt;strong&gt;小学６年生：Ｔコース（公立中高一貫校対策）&lt;/strong&gt;&lt;br /&gt;
公立中高一貫校で求められる基礎学力・抽出力・表現力を養うコース。&lt;/li&gt;
&lt;li&gt;&lt;strong&gt;小学６年生：Ｋコース（公立中進学）&lt;/strong&gt;&lt;br /&gt;
小学校内容の総まとめから中学校の学習、難関高校受験へつなげるコース。&lt;/li&gt;
&lt;/ul&gt;
&lt;h3&gt;個別指導コース&lt;/h3&gt;
&lt;ul&gt;
&lt;li&gt;&lt;strong&gt;小１～高３：早稲田アカデミー個別進学館&lt;/strong&gt;&lt;br /&gt;
1：2の指導スタイルで、自立心を磨き、自分で考える力を育む個別指導塾。&lt;/li&gt;
&lt;li&gt;&lt;strong&gt;小１～高３：個別指導 MYSTA&lt;/strong&gt;&lt;br /&gt;
個別指導の「良いところ」と、早稲田アカデミーの&lt;strong&gt;難関校合格ノウハウ&lt;/strong&gt;を融合した個別指導塾。&lt;/li&gt;
&lt;/ul&gt;
&lt;h3&gt;オプションコース・講座&lt;/h3&gt;
&lt;ul&gt;
&lt;li&gt;&lt;strong&gt;小６対象：NN志望校別コース&lt;/strong&gt;&lt;br /&gt;
御三家・早慶・難関中志望者が集うハイレベルな学習環境。学校別対策に特化。&lt;/li&gt;
&lt;li&gt;&lt;strong&gt;小４～小６対象：土曜YT講座&lt;/strong&gt;&lt;br /&gt;
四谷大塚の『予習シリーズ』に準拠したカリキュラムテストによる実戦演習。&lt;/li&gt;
&lt;li&gt;&lt;strong&gt;年長～小６対象：早稲田アカデミーIBS&lt;/strong&gt;&lt;br /&gt;
「東大・医学部・ハーバードに一番近い」小学生たちの英語塾として、高度な英語教育を行う講座。&lt;/li&gt;
&lt;li&gt;&lt;strong&gt;小１・小２対象：アルゴクラブ&lt;/strong&gt;&lt;br /&gt;
平面・立体パズルや数理ゲームを楽しみながら、「算数脳」を育てる講座。&lt;/li&gt;
&lt;/ul&gt;
&lt;h3&gt;生徒の思考を促す学習習慣&lt;/h3&gt;
&lt;p&gt;早稲田アカデミーの授業は、&lt;strong&gt;私語のない緊張感のある雰囲気&lt;/strong&gt;が特徴です。ここでいう「私語」とは、生徒の自分勝手な発言やおしゃべりのことであり、授業中は講師の発問を中心に、クラス全員が集中して考えるようにコントロールされています。&lt;/p&gt;
&lt;ul&gt;
&lt;li&gt;講師が生徒に問いかけながら授業を進める&lt;/li&gt;
&lt;li&gt;全員が「考える→答える→また考える」のサイクルに参加&lt;/li&gt;
&lt;li&gt;問題演習にも真剣な空気の中で取り組める&lt;/li&gt;
&lt;/ul&gt;
&lt;p&gt;また、わからないことがある場合には&lt;strong&gt;授業前後に講師へ個別に質問&lt;/strong&gt;することができます。講師側からも、生徒の表情やノートの様子を見て理解が不十分だと判断した場合には、適宜声をかけるなど、細やかなフォローを行っています。&lt;/p&gt;
&lt;p&gt;さらに、複数のスタッフ間で生徒の状況を共有し、&lt;strong&gt;小さな変化も見逃さずにほめる&lt;/strong&gt;ことで、モチベーションを高める工夫がなされています。&lt;/p&gt;
&lt;h3&gt;仲間と“競争”できる学力別少人数制クラス&lt;/h3&gt;
&lt;p&gt;学力別の少人数制クラスでは、&lt;/p&gt;
&lt;ul&gt;
&lt;li&gt;自分の習熟度に合ったレベルで無理なく学べる&lt;/li&gt;
&lt;li&gt;同じレベルの仲間と競い合いながら成長できる&lt;/li&gt;
&lt;/ul&gt;
&lt;p&gt;というメリットがあります。仲間との適度な競争が、&lt;strong&gt;学習意欲の向上&lt;/strong&gt;につながります。&lt;/p&gt;
&lt;p&gt;テストの成績優秀者は校舎内の掲示や塾内報への掲載といった形で評価され、&lt;strong&gt;定期的なクラス替え&lt;/strong&gt;も行われます。&lt;br /&gt;
こうした仕組みが、子どもたちにとって「頑張れば評価される」「次はもっと上のクラスへ」という前向きな刺激になっています。&lt;/p&gt;
&lt;h3&gt;NN志望校別コースとは&lt;/h3&gt;
&lt;p&gt;小６難関中学受験対策の最大の特長が、この&lt;strong&gt;「NN志望校別コース」&lt;/strong&gt;です。&lt;br /&gt;
「NN」とは「何がなんでも（Nothing but, No matter what）」の意味で、&lt;/p&gt;
&lt;ul&gt;
&lt;li&gt;志望校ごとに徹底的な出題分析を行う専門チーム&lt;/li&gt;
&lt;li&gt;学校別に作られたテキスト・カリキュラム&lt;/li&gt;
&lt;li&gt;同じ志望校を目指す仲間が一堂に会する集中環境&lt;/li&gt;
&lt;/ul&gt;
&lt;p&gt;といった要素を組み合わせ、「絶対に合格したい」という強い気持ちを共有しながら切磋琢磨できる場になっています。&lt;/p&gt;
&lt;h2&gt;教材と入試情報の提供&lt;/h2&gt;
&lt;h3&gt;「予習シリーズ」を中心とした教材&lt;/h3&gt;
&lt;p&gt;早稲田アカデミーでは、首都圏の中学受験生のおよそ２人に１人が使用していると言われる、四谷大塚作成の&lt;strong&gt;「予習シリーズ」&lt;/strong&gt;をメインテキストとして学びます。&lt;br /&gt;
さらに、早稲田アカデミーの&lt;strong&gt;オリジナル教材&lt;/strong&gt;も組み合わせることで、&lt;/p&gt;
&lt;ul&gt;
&lt;li&gt;基本事項の定着&lt;/li&gt;
&lt;li&gt;応用・発展問題へのステップアップ&lt;/li&gt;
&lt;li&gt;子どもたちの興味・関心を喚起する工夫&lt;/li&gt;
&lt;/ul&gt;
&lt;p&gt;といった多面的な学習ができるように組み立てられています。&lt;/p&gt;
&lt;h3&gt;入試情報・学校情報の提供&lt;/h3&gt;
&lt;p&gt;中学入試に向けては、学力を高めていくことと同じくらい、&lt;strong&gt;正確でタイムリーな情報&lt;/strong&gt;を得ることが重要です。&lt;br /&gt;
早稲田アカデミーでは、次のような機会を通じて保護者・生徒に情報提供を行っています。&lt;/p&gt;
&lt;ul&gt;
&lt;li&gt;&lt;strong&gt;入試報告会&lt;/strong&gt;：その年の入試を分析し、翌年以降の傾向や対策を共有&lt;/li&gt;
&lt;li&gt;&lt;strong&gt;学校見学会&lt;/strong&gt;：実際に学校を訪問し、校風や環境を体感&lt;/li&gt;
&lt;li&gt;&lt;strong&gt;学校の先生による講演会&lt;/strong&gt;：学校側の教育方針や求める生徒像などを直接知る場&lt;/li&gt;
&lt;/ul&gt;
&lt;p&gt;こうしたイベントを通じて、&lt;strong&gt;家庭の進路選択や受験戦略を具体化しやすくなる&lt;/strong&gt;のも大きな特徴です。&lt;/p&gt;
&lt;h2&gt;講師と学習サポート体制&lt;/h2&gt;
&lt;h3&gt;実績に裏付けられた教育スキル&lt;/h3&gt;
&lt;p&gt;難関校に特化した志望校別対策コースでは、&lt;strong&gt;１つの学校を20～30年担当し続け、その学校を知り尽くした講師&lt;/strong&gt;が在籍しています。&lt;br /&gt;
これらの講師が、&lt;/p&gt;
&lt;ul&gt;
&lt;li&gt;授業&lt;/li&gt;
&lt;li&gt;教材開発&lt;/li&gt;
&lt;li&gt;入試分析&lt;/li&gt;
&lt;/ul&gt;
&lt;p&gt;などを担当し、中学受験に精通した視点で生徒を指導します。さらに、優れた指導力やノウハウは研修を通じて全講師に共有され、教室全体の指導力向上につなげられています。&lt;/p&gt;
&lt;h3&gt;一人ひとりに合わせた学習サポート&lt;/h3&gt;
&lt;p&gt;生徒の目標や習熟度に合わせた&lt;strong&gt;個別に近い指導&lt;/strong&gt;が行われる点も特徴です。&lt;/p&gt;
&lt;ul&gt;
&lt;li&gt;入塾したばかりの生徒には、授業の受け方や家庭学習の進め方を個別にアドバイス&lt;/li&gt;
&lt;li&gt;すぐに答えを教えるのではなく、自分の力で課題を解決できるように「考えさせる」指導&lt;/li&gt;
&lt;li&gt;保護者会・個別面談・回診電話などを通じて、家庭との連携も担当講師が直接行う&lt;/li&gt;
&lt;/ul&gt;
&lt;p&gt;特に「回診電話」は、定期的に家庭に電話をし、&lt;/p&gt;
&lt;ul&gt;
&lt;li&gt;学習の進み具合&lt;/li&gt;
&lt;li&gt;宿題の状況&lt;/li&gt;
&lt;li&gt;テストの反省点&lt;/li&gt;
&lt;/ul&gt;
&lt;p&gt;などを共有する仕組みであり、&lt;strong&gt;塾と家庭が同じ方向を向いて子どもを支える&lt;/strong&gt;ことに役立っています。&lt;/p&gt;
&lt;h3&gt;安心・安全に対する取り組み&lt;/h3&gt;
&lt;p&gt;安全に通塾できるよう、早稲田アカデミーではさまざまな取り組みを行っています。&lt;/p&gt;
&lt;ul&gt;
&lt;li&gt;登下校時に講師が出迎え・見送りを行い、安全確認とコミュニケーションを実施&lt;/li&gt;
&lt;li&gt;登下校を保護者へメールで知らせるシステム「ホットコンパス」の導入&lt;/li&gt;
&lt;/ul&gt;
&lt;p&gt;これにより、保護者は&lt;strong&gt;子どもの塾での滞在状況を把握しやすく、安心して通わせやすい環境&lt;/strong&gt;が整っています。&lt;/p&gt;
&lt;h2&gt;メリットとデメリット&lt;/h2&gt;
&lt;h3&gt;早稲田アカデミーに通うメリット&lt;/h3&gt;
&lt;p&gt;早稲田アカデミーの主なメリットは次の通りです。&lt;/p&gt;
&lt;ul&gt;
&lt;li&gt;&lt;strong&gt;四谷大塚準拠のカリキュラム&lt;/strong&gt;&lt;br /&gt;
「予習シリーズ」を基本とし、四谷大塚のテキストを用いた体系的な授業を受けられる。&lt;/li&gt;
&lt;li&gt;&lt;strong&gt;豊富な副教材と演習量&lt;/strong&gt;&lt;br /&gt;
宿題用テキストや日々の演習教材など、クラスごとに異なるオリジナル教材も使用し、多面的に学習を深められる。&lt;/li&gt;
&lt;li&gt;&lt;strong&gt;家庭との連絡が密&lt;/strong&gt;&lt;br /&gt;
回診電話や面談等を通じて、家庭学習の状況や宿題の進め方について相談しやすい。&lt;/li&gt;
&lt;li&gt;&lt;strong&gt;家庭学習まで視野に入れた面倒見の良さ&lt;/strong&gt;&lt;br /&gt;
宿題の量は多いものの、「自分でこなす」ことを前提とした仕組みがあり、講師が宿題にコメントを返す形式を採用しているクラスもある。&lt;/li&gt;
&lt;li&gt;&lt;strong&gt;競争環境と情報量の多さ&lt;/strong&gt;&lt;br /&gt;
学力別クラス・掲示・塾内報などでモチベーションが高まり、入試情報・学校情報も豊富に得られる。&lt;/li&gt;
&lt;/ul&gt;
&lt;h3&gt;利用する際に注意したい点（デメリット）&lt;/h3&gt;
&lt;p&gt;一方で、早稲田アカデミーならではの「難しさ」や注意点も存在します。&lt;/p&gt;
&lt;ul&gt;
&lt;li&gt;&lt;strong&gt;カリキュラムの密度・難易度が高い&lt;/strong&gt;&lt;br /&gt;
四谷大塚の「予習シリーズ」は改訂により内容の密度が上がっており、学年ごとの学習量・レベルが以前よりかなり高くなっています。&lt;/li&gt;
&lt;li&gt;&lt;strong&gt;授業のスピードと学習量が多い&lt;/strong&gt;&lt;br /&gt;
授業の難易度・速さ・宿題量のいずれも、小学生が完全に一人でこなしきるには負荷が大きくなりがちです。&lt;/li&gt;
&lt;li&gt;&lt;strong&gt;クラス人数が多く、宿題チェックにばらつきがある&lt;/strong&gt;&lt;br /&gt;
宿題も含めて「面倒見が良い」とされる一方で、１クラスの人数が多いこともあり、宿題の出来をどこまで細かく把握してもらえるかは&lt;strong&gt;担当講師によって差が出やすい&lt;/strong&gt;のが現状です。&lt;br /&gt;
宿題を提出しても、コメントもなくハンコだけで終わるクラスも少なくありません。&lt;/li&gt;
&lt;/ul&gt;
&lt;p&gt;そのため、&lt;/p&gt;
&lt;ul&gt;
&lt;li&gt;家庭側で&lt;strong&gt;学習状況を定期的に確認する&lt;/strong&gt;&lt;/li&gt;
&lt;li&gt;必要に応じて個別指導・家庭教師・自塾などで補完する&lt;/li&gt;
&lt;/ul&gt;
&lt;p&gt;といった視点も持ちながら、早稲田アカデミーの強みを最大限に活かすことが重要です。&lt;/p&gt;
&lt;h2&gt;まとめ｜早稲田アカデミーを検討する保護者の方へ&lt;/h2&gt;
&lt;p&gt;早稲田アカデミーは、&lt;/p&gt;
&lt;ul&gt;
&lt;li&gt;「本気でやる子を育てる。」という明確な教育理念&lt;/li&gt;
&lt;li&gt;四谷大塚準拠のカリキュラムと豊富な教材&lt;/li&gt;
&lt;li&gt;難関中学に特化したNN志望校別コース&lt;/li&gt;
&lt;li&gt;競争を通じて伸びる学力別少人数制クラス&lt;/li&gt;
&lt;li&gt;実績ある講師陣と、家庭との連携を重視するサポート体制&lt;/li&gt;
&lt;/ul&gt;
&lt;p&gt;を備えた、高い教育力を持つ進学塾です。一方で、&lt;strong&gt;授業スピード・学習量・宿題の多さ&lt;/strong&gt;など、子どもにかかる負荷も小さくはありません。&lt;/p&gt;
&lt;p&gt;「自分で考え、競争の中で成長していきたい子」「家庭でのフォロー体制をある程度整えられるご家庭」にとって、早稲田アカデミーは非常に相性の良い選択肢となり得ます。&lt;br /&gt;
塾選びの際には、体験授業や説明会、保護者会なども活用しながら、&lt;strong&gt;お子さまの性格・学力・家庭の方針に合うかどうか&lt;/strong&gt;をじっくり見極めていくことをおすすめします。&lt;/p&gt;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id="veu_cta-31374" class="veu_cta"&gt;&lt;/section&gt;
&lt;div class="veu_socialSet veu_socialSet-auto veu_socialSet-position-after veu_contentAddSection"&gt;
&lt;p&gt;&amp;nbsp;&lt;/p&gt;
&lt;/div&gt;
&lt;p&gt;&lt;!-- [ /.socialSet ] --&gt;&lt;/p&gt;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waseaca-2%2F&amp;amp;t=%E6%97%A9%E7%A8%B2%E7%94%B0%E3%82%A2%E3%82%AB%E3%83%87%E3%83%9F%E3%83%BC%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waseaca-2%2F&amp;amp;text=%E6%97%A9%E7%A8%B2%E7%94%B0%E3%82%A2%E3%82%AB%E3%83%87%E3%83%9F%E3%83%BC%20%7C%20%E4%B8%AD%E5%AD%A6%E5%8F%97%E9%A8%93%E5%B0%82%E9%96%80%E3%80%80%E5%A4%8F%E4%BA%95%E7%AE%97%E6%95%B0%E5%A1%BE" target="_blank" &gt;&lt;span class="vk_icon_w_r_sns_x_twitter icon_sns"&gt;&lt;/span&gt;&lt;span class="sns_txt"&gt;X&lt;/span&gt;&lt;/a&gt;&lt;/li&gt;&lt;li class="sb_bluesky sb_icon"&gt;&lt;a class="sb_icon_inner" href="https://bsky.app/intent/compose?text=%E6%97%A9%E7%A8%B2%E7%94%B0%E3%82%A2%E3%82%AB%E3%83%87%E3%83%9F%E3%83%BC%20%7C%20%E4%B8%AD%E5%AD%A6%E5%8F%97%E9%A8%93%E5%B0%82%E9%96%80%E3%80%80%E5%A4%8F%E4%BA%95%E7%AE%97%E6%95%B0%E5%A1%BE%0Ahttps%3A%2F%2Fnatsui-sansu-juku.com%2Fwaseaca-2%2F" target="_blank" &gt;&lt;span class="vk_icon_w_r_sns_bluesky icon_sns"&gt;&lt;/span&gt;&lt;span class="sns_txt"&gt;Bluesky&lt;/span&gt;&lt;/a&gt;&lt;/li&gt;&lt;li class="sb_hatena sb_icon"&gt;&lt;a class="sb_icon_inner" href="//b.hatena.ne.jp/add?mode=confirm&amp;url=https%3A%2F%2Fnatsui-sansu-juku.com%2Fwaseaca-2%2F&amp;amp;title=%E6%97%A9%E7%A8%B2%E7%94%B0%E3%82%A2%E3%82%AB%E3%83%87%E3%83%9F%E3%83%BC%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sb_icon_inner"data-clipboard-text="早稲田アカデミー | 中学受験専門　夏井算数塾 https://natsui-sansu-juku.com/waseaca-2/"&gt;&lt;span class="vk_icon_w_r_sns_copy icon_sns"&gt;&lt;i class="fas fa-copy"&gt;&lt;/i&gt;&lt;/span&gt;&lt;span class="sns_txt"&gt;Copy&lt;/span&gt;&lt;/button&gt;&lt;/li&gt;&lt;/ul&gt;&lt;/div&gt;&lt;!-- [ /.socialSet ] --&gt;	
------</t>
  </si>
  <si>
    <t>https://natsui-sansu-juku.com/代表挨拶/</t>
  </si>
  <si>
    <t>以下のページは不自然なワードを使用しています。
これらを適切に自然な言葉に置き換えて下さい。
なお、本文の装飾や構造は絶対に変えないでください。
【対象ページURL】
https://natsui-sansu-juku.com/代表挨拶/
【検出された不自然ワード】
- 固定
【本文】
------
&lt;p&gt;&lt;!-- 夏井算数塾｜代表挨拶・講師プロフィール 固定ページ用本文ここから --&gt;&lt;/p&gt;
&lt;p&gt;夏井算数塾のページをご覧いただきありがとうございます。ここでは、&lt;strong&gt;代表からのメッセージ&lt;/strong&gt;と&lt;strong&gt;講師プロフィール&lt;/strong&gt;を通して、当塾が大切にしている「学びの姿」や「算数教育への考え方」をお伝えします。&lt;/p&gt;
&lt;p&gt;中学受験の結果だけでなく、&lt;strong&gt;その先の中学・高校・大学、そして社会に出てからも通用する学び&lt;/strong&gt;とは何か――。長年、中学受験指導の現場に立ってきた視点から、率直な思いをまとめました。ぜひゆっくりお読みください。&lt;/p&gt;
&lt;h2&gt;代表挨拶&lt;/h2&gt;
&lt;p&gt;夏井算数塾・代表の夏井一成（なつい かずなり）です。大学1回生の頃に中学受験の世界に入り、気づけば数十年が経ちました。&lt;/p&gt;
&lt;h3&gt;結果最優先の塾業界で感じてきた違和感&lt;/h3&gt;
&lt;p&gt;学習塾業界は、その性質上どうしても&lt;span style="color: #0000ff;"&gt;結果が最優先&lt;/span&gt;されます。志望校合格や偏差値アップは、もちろん大切なゴールです。&lt;/p&gt;
&lt;p&gt;しかし、その一方で、私は何度も次のような指導に出会ってきました。&lt;/p&gt;
&lt;ul&gt;
&lt;li&gt;&lt;span style="color: #ff0000;"&gt;「本来あるべき学びの姿」から外れてしまっている指導&lt;/span&gt;&lt;/li&gt;
&lt;li&gt;短期間の成績アップだけを狙った、&lt;strong&gt;暗記偏重・テクニック偏重の学習&lt;/strong&gt;&lt;/li&gt;
&lt;/ul&gt;
&lt;p&gt;たとえ中学受験がうまくいったとしても、そのやり方が中学・高校・大学でも通用するでしょうか。答えは明白で、&lt;span style="color: #ff0000;"&gt;どこかで必ず限界が訪れます。&lt;/span&gt;&lt;/p&gt;
&lt;h3&gt;人は生涯学び続ける存在である&lt;/h3&gt;
&lt;p&gt;人は&lt;span style="color: #0000ff;"&gt;生涯、学び続ける存在&lt;/span&gt;です。その長い学びの過程で、私は次の二つが大事だと考えています。&lt;/p&gt;
&lt;ul&gt;
&lt;li&gt;&lt;strong&gt;学びの中に「楽しさ」があること&lt;/strong&gt;&lt;/li&gt;
&lt;li&gt;&lt;strong&gt;辛さや苦しさを乗り越えた先にある達成感を知ること&lt;/strong&gt;&lt;/li&gt;
&lt;/ul&gt;
&lt;p&gt;もちろん、学習には「辛さ」や「苦しさ」が伴います。しかしその先に&lt;span style="color: #0000ff;"&gt;「楽しさ」があると知っているからこそ&lt;/span&gt;、人はその壁を乗り越えていけます。&lt;/p&gt;
&lt;h3&gt;「楽しさ」とは何か──それは『考えること』&lt;/h3&gt;
&lt;p&gt;では、学びの「楽しさ」とは何でしょうか。&lt;/p&gt;
&lt;p&gt;それは、&lt;span style="color: #0000ff;"&gt;ズバリ『考えること』&lt;/span&gt;です。&lt;/p&gt;
&lt;p&gt;いわゆる「暗記科目」と呼ばれる科目であっても、本来の目的は、&lt;/p&gt;
&lt;ul&gt;
&lt;li&gt;&lt;span style="color: #0000ff;"&gt;知識を得て、考えるための土台をつくること&lt;/span&gt;&lt;/li&gt;
&lt;/ul&gt;
&lt;p&gt;にあります。&lt;/p&gt;
&lt;p&gt;&lt;span style="color: #ff0000;"&gt;知識を増やすこと自体が目的になってはいけません。&lt;/span&gt; 知識はあくまで、&lt;strong&gt;自分の頭で考えるための道具&lt;/strong&gt;にすぎないからです。&lt;/p&gt;
&lt;h3&gt;11〜12歳の「伸びる時期」を暗記だけで終わらせない&lt;/h3&gt;
&lt;p&gt;11〜12歳の脳は、人生で最も活性化するといわれています。この貴重な時期に、&lt;/p&gt;
&lt;ul&gt;
&lt;li&gt;&lt;span style="color: #ff0000;"&gt;暗記ばかりを求められる学習&lt;/span&gt;を繰り返す&lt;/li&gt;
&lt;/ul&gt;
&lt;p&gt;のは、&lt;span style="color: #ff0000;"&gt;非常にもったいない&lt;/span&gt;と考えています。&lt;/p&gt;
&lt;p&gt;本来であれば、&lt;/p&gt;
&lt;ul&gt;
&lt;li&gt;「なぜこうなるのか」を自分で説明してみる&lt;/li&gt;
&lt;li&gt;別の解き方を考えてみる&lt;/li&gt;
&lt;li&gt;うまくいかなかった理由を検証してみる&lt;/li&gt;
&lt;/ul&gt;
&lt;p&gt;といった&lt;strong&gt;「思考のトレーニング」&lt;/strong&gt;に多くの時間を使いたい時期です。&lt;/p&gt;
&lt;h3&gt;宿題が解けないのは「要領が悪い」からではない&lt;/h3&gt;
&lt;p&gt;宿題の問題が解けないからといって、&lt;span style="color: #ff0000;"&gt;要領が悪い&lt;/span&gt;わけでは決してありません。&lt;/p&gt;
&lt;blockquote&gt;&lt;p&gt;解けない問題に出会うことは、&lt;strong&gt;じっくり向き合うチャンス&lt;/strong&gt;です。&lt;br /&gt;
それを乗り越えたとき、生徒は大きく成長します。&lt;/p&gt;&lt;/blockquote&gt;
&lt;p&gt;むしろ、「すぐ答えを見る」「やり方だけを聞いて終わる」学習の方が、&lt;strong&gt;長期的な成長を妨げてしまう&lt;/strong&gt;ことも少なくありません。&lt;/p&gt;
&lt;h3&gt;テスト時間が足りない本当の理由&lt;/h3&gt;
&lt;p&gt;テストで時間が足りなくなるのは、&lt;/p&gt;
&lt;ul&gt;
&lt;li&gt;&lt;span style="color: #ff0000;"&gt;解法を暗記していない&lt;/span&gt;からではありません。&lt;/li&gt;
&lt;/ul&gt;
&lt;p&gt;多くの場合、&lt;strong&gt;計算スピードや処理スピードがまだ追いついていないだけ&lt;/strong&gt;です。&lt;/p&gt;
&lt;p&gt;もちろん、&lt;/p&gt;
&lt;ul&gt;
&lt;li&gt;&lt;span style="color: #0000ff;"&gt;スピードを上げるための訓練&lt;/span&gt;は必要&lt;/li&gt;
&lt;/ul&gt;
&lt;p&gt;ですが、&lt;strong&gt;ただ解法を増やしていけば解決する問題ではない&lt;/strong&gt;ということを、指導する側が正しく理解しておく必要があります。&lt;/p&gt;
&lt;h3&gt;偏差値は「ゴール」ではなく単なる指標&lt;/h3&gt;
&lt;p&gt;模試で出る&lt;span style="color: #ff0000;"&gt;偏差値&lt;/span&gt;は、あくまで一つの指標にすぎません。&lt;/p&gt;
&lt;ul&gt;
&lt;li&gt;志望校との距離感を測る目安にはなる&lt;/li&gt;
&lt;li&gt;学習の方向性を調整する材料にはなる&lt;/li&gt;
&lt;/ul&gt;
&lt;p&gt;しかし、志望校に合格できるかどうかは、最終的には&lt;span style="color: #0000ff;"&gt;過去問を解くことでしか測れません。&lt;/span&gt;&lt;/p&gt;
&lt;p&gt;したがって、&lt;/p&gt;
&lt;p&gt;&lt;span style="color: #ff0000;"&gt;「偏差値を上げること」そのものが目的化してはいけません。&lt;/span&gt;&lt;/p&gt;
&lt;p&gt;本当に大切なのは、&lt;/p&gt;
&lt;ul&gt;
&lt;li&gt;その学校の問題をどの程度理解し、&lt;/li&gt;
&lt;li&gt;自分の力で解き切ることができるか&lt;/li&gt;
&lt;/ul&gt;
&lt;p&gt;という&lt;strong&gt;実戦的な学力&lt;/strong&gt;です。&lt;/p&gt;
&lt;h3&gt;夏井算数塾が願う子どもたちの姿&lt;/h3&gt;
&lt;p&gt;私が中学受験指導を続けてきた根底には、次のような願いがあります。&lt;/p&gt;
&lt;p&gt;&lt;span style="color: #0000ff;"&gt;「いろいろなことを心から楽しんで考えられる大人になってほしい。」&lt;/span&gt;&lt;/p&gt;
&lt;p&gt;受験で終わる算数ではなく、&lt;strong&gt;一生使える「考える力」を育てる算数&lt;/strong&gt;を届けたい。夏井算数塾は、その思いを形にした塾です。&lt;/p&gt;
&lt;p&gt;最後までお読みいただき、ありがとうございました。&lt;/p&gt;
&lt;h3&gt;夏井算数塾の目指すもの（動画）&lt;/h3&gt;
&lt;p&gt;代表の想いや、夏井算数塾が目指す算数教育については、以下の動画でも詳しくお話ししています。&lt;/p&gt;
&lt;p&gt;▼動画はこちら&lt;/p&gt;
&lt;p&gt;&lt;iframe title="夏井算数塾の目指すもの" width="750" height="422" src="https://www.youtube.com/embed/ZdzMj-grH8o?feature=oembed" frameborder="0" allow="accelerometer; autoplay; clipboard-write; encrypted-media; gyroscope; picture-in-picture; web-share" referrerpolicy="strict-origin-when-cross-origin" allowfullscreen&gt;&lt;/iframe&gt;&lt;/p&gt;
&lt;hr /&gt;
&lt;h2&gt;講師プロフィール&lt;/h2&gt;
&lt;h3&gt;夏井　一成（ナツイ カズナリ）&lt;/h3&gt;
&lt;p&gt;&lt;img fetchpriority="high" decoding="async" class="alignnone size-medium wp-image-49" src="https://natsui-sansu-juku.com/wp-content/uploads/2016/12/natsui-214x300.jpg" alt="natsui" width="214" height="300" srcset="https://natsui-sansu-juku.com/wp-content/uploads/2016/12/natsui-214x300.jpg 214w, https://natsui-sansu-juku.com/wp-content/uploads/2016/12/natsui-731x1024.jpg 731w, https://natsui-sansu-juku.com/wp-content/uploads/2016/12/natsui.jpg 760w" sizes="(max-width: 214px) 100vw, 214px" /&gt;&lt;/p&gt;
&lt;h3&gt;学歴・職歴&lt;/h3&gt;
&lt;ul&gt;
&lt;li&gt;私立&lt;span style="color: #008000;"&gt;ラ・サール中学校・高等学校&lt;/span&gt; 卒業&lt;/li&gt;
&lt;li&gt;&lt;span style="color: #008000;"&gt;京都大学教育学部&lt;/span&gt; 教育科学科 卒業&lt;/li&gt;
&lt;li&gt;&lt;span style="color: #008000;"&gt;システムエンジニア&lt;/span&gt;としての勤務経験を経て、「教育屋さん」としてのキャリアへ&lt;/li&gt;
&lt;/ul&gt;
&lt;h3&gt;中学受験指導キャリア&lt;/h3&gt;
&lt;p&gt;中学受験指導のキャリアは、大学1回生の頃に始めた&lt;span style="color: #008000;"&gt;関西某大手進学塾&lt;/span&gt;の算数担当講師からスタートしました。主に、&lt;strong&gt;最難関校向け講座&lt;/strong&gt;を担当し、多くの小学生の中学受験を指導してきました。&lt;/p&gt;
&lt;p&gt;以後、関西・関東の大手・中小塾を問わず、様々な現場で中学受験指導に携わり、特に次のような最難関校対策の講義を担当してきました。&lt;/p&gt;
&lt;ul&gt;
&lt;li&gt;関西：&lt;span style="color: #008000;"&gt;灘・東大寺・洛南・星光&lt;/span&gt; など&lt;/li&gt;
&lt;li&gt;関東：&lt;span style="color: #008000;"&gt;開成・麻布・駒場東邦・栄光学園・桜蔭・雙葉・慶應・早稲田 など&lt;/span&gt;&lt;/li&gt;
&lt;/ul&gt;
&lt;p&gt;こうした経験を通じて、&lt;strong&gt;「最難関校入試で求められる思考力と、日々の学習とのつながり」&lt;/strong&gt;を意識した指導スタイルを磨いてきました。&lt;/p&gt;
&lt;h3&gt;教育×ICTへの取り組み&lt;/h3&gt;
&lt;p&gt;「安価で効果の高い教育にはITツールが必須」という考えのもと、教育のICT化にも早くから関心を持ち、次のような活動にも携わってきました。&lt;/p&gt;
&lt;ul&gt;
&lt;li&gt;■NPO法人キッズドア&lt;br /&gt;
「Global Stream～東北の未来を創るグローバル基礎教育プロジェクト～」プロジェクトマネージャー&lt;/li&gt;
&lt;li&gt;■株式会社シンドバッド・インターナショナル&lt;br /&gt;
「StudyTown 小学生」過去問解説講義担当&lt;/li&gt;
&lt;/ul&gt;
&lt;p&gt;これらの活動を通して、&lt;strong&gt;「質の高い教育を、できるだけ多くの子どもたちに届けるにはどうすればよいか」&lt;/strong&gt;というテーマに取り組んできました。&lt;/p&gt;
&lt;h3&gt;「より良い教育手法の確立」を目指して&lt;/h3&gt;
&lt;p&gt;現在もなお、「より良い教育手法の確立」を目指して、算数指導・ICT活用・教材開発など、様々な分野で精力的に活動を続けています。&lt;/p&gt;
&lt;p&gt;夏井算数塾では、こうした経験を土台に、&lt;strong&gt;一人ひとりの子どもに合った「考える算数」&lt;/strong&gt;を提供していきます。&lt;/p&gt;
&lt;hr /&gt;
&lt;h2&gt;まとめ&lt;/h2&gt;
&lt;p&gt;代表挨拶と講師プロフィールを通してお伝えしたかったのは、次のようなポイントです。&lt;/p&gt;
&lt;ul&gt;
&lt;li&gt;塾業界が&lt;span style="color: #0000ff;"&gt;結果最優先&lt;/span&gt;であるからこそ、&lt;span style="color: #ff0000;"&gt;「学びの本質」&lt;/span&gt;を見失わないことが重要である。&lt;/li&gt;
&lt;li&gt;学びの「楽しさ」とは、知識だけを増やすことではなく、&lt;span style="color: #0000ff;"&gt;自分の頭で『考えること』&lt;/span&gt;にある。&lt;/li&gt;
&lt;li&gt;11〜12歳という貴重な時期に、&lt;span style="color: #ff0000;"&gt;暗記だけに偏った学習&lt;/span&gt;をさせるのはもったいない。&lt;/li&gt;
&lt;li&gt;宿題が解けない・テスト時間が足りないといった問題の多くは、&lt;strong&gt;要領の問題ではなく、トレーニングの仕方&lt;/strong&gt;に原因がある。&lt;/li&gt;
&lt;li&gt;偏差値はあくまで指標であり、&lt;span style="color: #ff0000;"&gt;「偏差値アップ」が目的化してはいけない&lt;/span&gt;。最終的な判断軸は、&lt;span style="color: #0000ff;"&gt;過去問を解き切る力&lt;/span&gt;である。&lt;/li&gt;
&lt;li&gt;夏井算数塾は、最難関校指導とICT活用の両面で培った経験をもとに、&lt;strong&gt;「いろいろなことを心から楽しんで考えられる大人」&lt;/strong&gt;を育てることを目指している。&lt;/li&gt;
&lt;/ul&gt;
&lt;p&gt;もし、こうした考え方に共感していただけましたら、ぜひ他のページもあわせてご覧いただき、夏井算数塾の具体的なコースや指導内容について知っていただければ幸いです。&lt;/p&gt;
&lt;p&gt;&lt;!-- 夏井算数塾｜代表挨拶・講師プロフィール 固定ページ用本文ここまで --&gt;&lt;/p&gt;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25e4%25bb%25a3%25e8%25a1%25a8%25e6%258c%25a8%25e6%258b%25b6%2F&amp;amp;t=%E4%BB%A3%E8%A1%A8%E6%8C%A8%E6%8B%B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25e4%25bb%25a3%25e8%25a1%25a8%25e6%258c%25a8%25e6%258b%25b6%2F&amp;amp;text=%E4%BB%A3%E8%A1%A8%E6%8C%A8%E6%8B%B6%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B%A3%E8%A1%A8%E6%8C%A8%E6%8B%B6%20%7C%20%E4%B8%AD%E5%AD%A6%E5%8F%97%E9%A8%93%E5%B0%82%E9%96%80%E3%80%80%E5%A4%8F%E4%BA%95%E7%AE%97%E6%95%B0%E5%A1%BE%0Ahttps%3A%2F%2Fnatsui-sansu-juku.com%2F%25e4%25bb%25a3%25e8%25a1%25a8%25e6%258c%25a8%25e6%258b%25b6%2F" target="_blank" &gt;&lt;span class="vk_icon_w_r_sns_bluesky icon_sns"&gt;&lt;/span&gt;&lt;span class="sns_txt"&gt;Bluesky&lt;/span&gt;&lt;/a&gt;&lt;/li&gt;&lt;li class="sb_hatena sb_icon"&gt;&lt;a class="sb_icon_inner" href="//b.hatena.ne.jp/add?mode=confirm&amp;url=https%3A%2F%2Fnatsui-sansu-juku.com%2F%25e4%25bb%25a3%25e8%25a1%25a8%25e6%258c%25a8%25e6%258b%25b6%2F&amp;amp;title=%E4%BB%A3%E8%A1%A8%E6%8C%A8%E6%8B%B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sb_icon_inner"data-clipboard-text="代表挨拶 | 中学受験専門　夏井算数塾 https://natsui-sansu-juku.com/%e4%bb%a3%e8%a1%a8%e6%8c%a8%e6%8b%b6/"&gt;&lt;span class="vk_icon_w_r_sns_copy icon_sns"&gt;&lt;i class="fas fa-copy"&gt;&lt;/i&gt;&lt;/span&gt;&lt;span class="sns_txt"&gt;Copy&lt;/span&gt;&lt;/button&gt;&lt;/li&gt;&lt;/ul&gt;&lt;/div&gt;&lt;!-- [ /.socialSet ] --&gt;	
------</t>
  </si>
  <si>
    <t>https://rika-quest.com/column/blood/</t>
  </si>
  <si>
    <t>以下のページは不自然なワードを使用しています。
これらを適切に自然な言葉に置き換えて下さい。
なお、本文の装飾や構造は絶対に変えないでください。
【対象ページURL】
https://rika-quest.com/column/blood/
【検出された不自然ワード】
- 導線
- 設計
【本文】
------
&lt;div id="top" class="container my-4"&gt;
&lt;p&gt;&lt;!-- Hero Section --&gt;&lt;/p&gt;
&lt;div class="card shadow-sm mb-4 border-0" style="background: linear-gradient(135deg, #006064, #004d40); color: #fff;"&gt;
&lt;div class="card-body p-4"&gt;
&lt;div class="d-flex flex-wrap justify-content-between align-items-center mb-2"&gt;&lt;span class="badge bg-warning text-dark mb-1" style="font-size: 0.8rem;"&gt;中学受験／理科・生物&lt;/span&gt;&lt;br /&gt;
&lt;span class="badge bg-light text-dark mb-1" style="font-size: 0.75rem;"&gt;テーマ：血液の循環と成分&lt;/span&gt;&lt;/div&gt;
&lt;h1 class="card-title mb-3" style="font-size: 1.9rem; line-height: 1.5;"&gt;血液の循環と成分をイメージで理解する──心臓・血管・血液の基礎&lt;/h1&gt;
&lt;p class="card-text mb-0" style="font-size: 0.98rem;"&gt;「右心房？ 左心室？ 動脈血と静脈血がごちゃごちゃになる…」&lt;br /&gt;
そんな受験生がつまずきやすい&lt;strong&gt;心臓・血管・血液の単元&lt;/strong&gt;を、&lt;br /&gt;
&lt;strong&gt;図とストーリー&lt;/strong&gt;で一気に整理していきます。&lt;br /&gt;
動脈と静脈、肺循環の「例外」、血液の4つの成分まで、入試でよく聞かれるポイントをまとめて確認しましょう。&lt;/p&gt;
&lt;/div&gt;
&lt;/div&gt;
&lt;p&gt;&lt;!-- 動画セクション --&gt;&lt;/p&gt;
&lt;div class="card shadow-sm mb-4"&gt;
&lt;div class="card-header bg-light"&gt;
&lt;h2 class="h5 mb-0"&gt;動画でイメージをつかもう&lt;/h2&gt;
&lt;/div&gt;
&lt;div class="card-body"&gt;
&lt;div class="ratio ratio-16x9 mb-3"&gt;&lt;iframe title="YouTube video player" src="https://www.youtube.com/embed/aftjt0wQU-8" frameborder="0" allowfullscreen="allowfullscreen"&gt;&lt;/iframe&gt;&lt;/div&gt;
&lt;p class="mb-0"&gt;まずは動画で&lt;strong&gt;血液の旅&lt;/strong&gt;をイメージしましょう。&lt;br /&gt;
このページでは、動画の内容をもとに&lt;strong&gt;テキスト＋図＋表&lt;/strong&gt;で復習できるように整理しています。&lt;/p&gt;
&lt;/div&gt;
&lt;/div&gt;
&lt;p&gt;&lt;!-- ▼追加コード（親：生物ハブへの本文導線） --&gt;&lt;/p&gt;
&lt;p class="mb-4"&gt;血液の循環は生物分野の重要単元のひとつです。生物分野の全体像（つまずきポイントの見取り図）は、&lt;a href="https://rika-quest.com/column/creature/"&gt;生物分野の特徴と引っ掛かりポイント【動画解説】（全体像はこちら）&lt;/a&gt;にまとめています。個別に伸ばし方を設計したい場合は、&lt;a href="https://rika-quest.com/kouza/"&gt;中学受験理科の個別指導（オンライン対応）講座一覧&lt;/a&gt;  をご覧ください（体験あり）。&lt;!-- 心臓の構造 --&gt;&lt;/p&gt;
&lt;div class="card shadow-sm mb-4"&gt;
&lt;div class="card-header bg-light"&gt;
&lt;h2 class="h5 mb-0"&gt;心臓の基本構造をおさえよう&lt;/h2&gt;
&lt;/div&gt;
&lt;div class="card-body"&gt;
&lt;div class="row g-3 align-items-start"&gt;
&lt;div class="col-md-7"&gt;
&lt;p&gt;心臓は&lt;strong&gt;4つの部屋&lt;/strong&gt;に分かれています。&lt;/p&gt;
&lt;ul&gt;
&lt;li&gt;&lt;strong&gt;右心房&lt;/strong&gt;&lt;/li&gt;
&lt;li&gt;&lt;strong&gt;右心室&lt;/strong&gt;&lt;/li&gt;
&lt;li&gt;&lt;strong&gt;左心房&lt;/strong&gt;&lt;/li&gt;
&lt;li&gt;&lt;strong&gt;左心室&lt;/strong&gt;&lt;/li&gt;
&lt;/ul&gt;
&lt;p class="mb-2"&gt;「房」と「室」のイメージも大事です。&lt;/p&gt;
&lt;div class="table-responsive mb-3"&gt;
&lt;table class="table table-bordered align-middle mb-0"&gt;
&lt;thead class="table-success"&gt;
&lt;tr class="text-center"&gt;
&lt;th scope="col"&gt;名前&lt;/th&gt;
&lt;th scope="col"&gt;イメージ&lt;/th&gt;
&lt;th scope="col"&gt;役割のイメージ&lt;/th&gt;
&lt;/tr&gt;
&lt;/thead&gt;
&lt;tbody&gt;
&lt;tr&gt;
&lt;td&gt;&lt;strong&gt;心房（右心房・左心房）&lt;/strong&gt;&lt;/td&gt;
&lt;td&gt;やや狭い部屋（「厨房」の「房」と同じ字）&lt;/td&gt;
&lt;td&gt;戻ってきた血液を&lt;strong&gt;いったん受け取る場所&lt;/strong&gt;&lt;/td&gt;
&lt;/tr&gt;
&lt;tr&gt;
&lt;td&gt;&lt;strong&gt;心室（右心室・左心室）&lt;/strong&gt;&lt;/td&gt;
&lt;td&gt;広い部屋&lt;/td&gt;
&lt;td&gt;ポンプの力で&lt;strong&gt;血液を押し出す場所&lt;/strong&gt;&lt;/td&gt;
&lt;/tr&gt;
&lt;/tbody&gt;
&lt;/table&gt;
&lt;/div&gt;
&lt;p class="mb-0"&gt;テストでは、右と左を&lt;strong&gt;自分の右・左で考えてしまうミス&lt;/strong&gt;が多いので注意。&lt;br /&gt;
図では&lt;strong&gt;「患者さんを正面から見た」向き&lt;/strong&gt;で描かれていることを意識しましょう。&lt;/p&gt;
&lt;/div&gt;
&lt;div class="col-md-5"&gt;
&lt;div class="text-center"&gt;&lt;img decoding="async" class="img-fluid mb-2" src="https://rika-quest.com/wp-content/uploads/2023/04/IMG_9595-1024x669.jpg" alt="左心房、右心房、左心室、右心室を説明する心臓の図" /&gt;&lt;/div&gt;
&lt;p class="small text-muted mb-0 text-center"&gt;心臓の4つの部屋（右心房・右心室・左心房・左心室）の位置関係を図で確認しておこう。&lt;/p&gt;
&lt;/div&gt;
&lt;/div&gt;
&lt;/div&gt;
&lt;/div&gt;
&lt;p&gt;&lt;!-- 血液の流れ --&gt;&lt;/p&gt;
&lt;div class="card shadow-sm mb-4"&gt;
&lt;div class="card-header bg-light"&gt;
&lt;h2 class="h5 mb-0"&gt;血液の流れをストーリーで理解する&lt;/h2&gt;
&lt;/div&gt;
&lt;div class="card-body"&gt;
&lt;p&gt;ここでは、自分が&lt;strong&gt;血液になったつもり&lt;/strong&gt;で体の中を一周してみましょう。&lt;/p&gt;
&lt;div class="table-responsive mb-3"&gt;
&lt;table class="table table-bordered align-middle"&gt;
&lt;thead class="table-success"&gt;
&lt;tr class="text-center"&gt;
&lt;th scope="col"&gt;順番&lt;/th&gt;
&lt;th scope="col"&gt;行き先&lt;/th&gt;
&lt;th scope="col"&gt;血液の状態&lt;/th&gt;
&lt;th scope="col"&gt;ポイント&lt;/th&gt;
&lt;/tr&gt;
&lt;/thead&gt;
&lt;tbody&gt;
&lt;tr&gt;
&lt;td&gt;①&lt;/td&gt;
&lt;td&gt;&lt;strong&gt;左心房 → 左心室&lt;/strong&gt;&lt;/td&gt;
&lt;td&gt;酸素たっぷりの&lt;strong&gt;動脈血&lt;/strong&gt;&lt;/td&gt;
&lt;td&gt;肺で酸素を受け取った血液の出発地点&lt;/td&gt;
&lt;/tr&gt;
&lt;tr&gt;
&lt;td&gt;②&lt;/td&gt;
&lt;td&gt;&lt;strong&gt;全身（筋肉・臓器・脳など）&lt;/strong&gt;&lt;/td&gt;
&lt;td&gt;酸素を配り、二酸化炭素を受け取る&lt;/td&gt;
&lt;td&gt;呼吸（細胞呼吸）で&lt;strong&gt;エネルギーをつくる&lt;/strong&gt;場所&lt;/td&gt;
&lt;/tr&gt;
&lt;tr&gt;
&lt;td&gt;③&lt;/td&gt;
&lt;td&gt;&lt;strong&gt;右心房 → 右心室&lt;/strong&gt;&lt;/td&gt;
&lt;td&gt;二酸化炭素まみれの&lt;strong&gt;静脈血&lt;/strong&gt;&lt;/td&gt;
&lt;td&gt;全身から戻ってきた「おつかれ血液」が集まる&lt;/td&gt;
&lt;/tr&gt;
&lt;tr&gt;
&lt;td&gt;④&lt;/td&gt;
&lt;td&gt;&lt;strong&gt;肺（肺動脈 → 肺静脈）&lt;/strong&gt;&lt;/td&gt;
&lt;td&gt;CO&lt;sub&gt;2&lt;/sub&gt;を捨て、O&lt;sub&gt;2&lt;/sub&gt;を受け取る&lt;/td&gt;
&lt;td&gt;肺胞と毛細血管で&lt;strong&gt;ガス交換&lt;/strong&gt;が行われる&lt;/td&gt;
&lt;/tr&gt;
&lt;tr&gt;
&lt;td&gt;⑤&lt;/td&gt;
&lt;td&gt;&lt;strong&gt;再び左心房へ&lt;/strong&gt;&lt;/td&gt;
&lt;td&gt;また酸素たっぷりの&lt;strong&gt;動脈血&lt;/strong&gt;&lt;/td&gt;
&lt;td&gt;ここから再び全身へ──「循環」が続く&lt;/td&gt;
&lt;/tr&gt;
&lt;/tbody&gt;
&lt;/table&gt;
&lt;/div&gt;
&lt;h3 class="h6 mt-3"&gt;呼吸は「息をすること」＋「細胞でエネルギーを作ること」&lt;/h3&gt;
&lt;p class="mb-2"&gt;私たちが「呼吸」と聞いてイメージするのは、鼻や口から空気を出し入れすることですが、&lt;br /&gt;
理科ではもう一段階踏み込んで考えます。&lt;/p&gt;
&lt;p class="mb-2"&gt;&lt;strong&gt;呼吸＝酸素を使ってエネルギーを作り、二酸化炭素を出す化学反応&lt;/strong&gt;&lt;br /&gt;
そのために、血液が酸素（O&lt;sub&gt;2&lt;/sub&gt;）を届け、いらなくなった二酸化炭素（CO&lt;sub&gt;2&lt;/sub&gt;）を回収しているのです。&lt;/p&gt;
&lt;blockquote class="border-start ps-3 small text-muted"&gt;&lt;p&gt;「呼吸はエネルギーを作り出す化学反応です。酸素を使ってエネルギーを作って、&lt;br /&gt;
いらないといって二酸化炭素を捨てています。」&lt;/p&gt;&lt;/blockquote&gt;
&lt;/div&gt;
&lt;/div&gt;
&lt;p&gt;&lt;!-- 動脈・静脈と肺循環の例外 --&gt;&lt;/p&gt;
&lt;div class="card shadow-sm mb-4"&gt;
&lt;div class="card-header bg-light"&gt;
&lt;h2 class="h5 mb-0"&gt;動脈・静脈と動脈血・静脈血の「ズレ」に注意！&lt;/h2&gt;
&lt;/div&gt;
&lt;div class="card-body"&gt;
&lt;h3 class="h6"&gt;まずは「血管の名前」の定義から&lt;/h3&gt;
&lt;p&gt;ややこしくなる一番の原因は、&lt;strong&gt;血管の名前&lt;/strong&gt;と&lt;strong&gt;血液の中身&lt;/strong&gt;を混同してしまうことです。&lt;/p&gt;
&lt;ul&gt;
&lt;li&gt;&lt;strong&gt;動脈：&lt;/strong&gt;心臓から&lt;strong&gt;出ていく&lt;/strong&gt;血管&lt;/li&gt;
&lt;li&gt;&lt;strong&gt;静脈：&lt;/strong&gt;心臓に&lt;strong&gt;戻ってくる&lt;/strong&gt;血管&lt;/li&gt;
&lt;/ul&gt;
&lt;p class="mb-3"&gt;したがって、次のような血管名になります。&lt;/p&gt;
&lt;div class="table-responsive mb-3"&gt;
&lt;table class="table table-bordered align-middle"&gt;
&lt;thead class="table-success"&gt;
&lt;tr class="text-center"&gt;
&lt;th scope="col"&gt;血管名&lt;/th&gt;
&lt;th scope="col"&gt;心臓との関係&lt;/th&gt;
&lt;th scope="col"&gt;ふつうの中身&lt;/th&gt;
&lt;/tr&gt;
&lt;/thead&gt;
&lt;tbody&gt;
&lt;tr&gt;
&lt;td&gt;&lt;strong&gt;大動脈&lt;/strong&gt;&lt;/td&gt;
&lt;td&gt;心臓（左心室）から全身へ出ていく&lt;/td&gt;
&lt;td&gt;酸素たっぷりの&lt;strong&gt;動脈血&lt;/strong&gt;&lt;/td&gt;
&lt;/tr&gt;
&lt;tr&gt;
&lt;td&gt;&lt;strong&gt;大静脈&lt;/strong&gt;&lt;/td&gt;
&lt;td&gt;全身から心臓（右心房）へ戻ってくる&lt;/td&gt;
&lt;td&gt;二酸化炭素が多い&lt;strong&gt;静脈血&lt;/strong&gt;&lt;/td&gt;
&lt;/tr&gt;
&lt;/tbody&gt;
&lt;/table&gt;
&lt;/div&gt;
&lt;h3 class="h6"&gt;肺循環では「血管名」と「血液の中身」が逆転する&lt;/h3&gt;
&lt;p&gt;肺に出入りする血管では、名前と中身の組み合わせが&lt;strong&gt;入試のひっかけポイント&lt;/strong&gt;になります。&lt;/p&gt;
&lt;blockquote class="border-start ps-3 small text-muted"&gt;&lt;p&gt;「肺動脈には静脈血が流れ、肺静脈には動脈血が流れているという肺循環と呼ばれる場所は、&lt;br /&gt;
血液と血管が逆になります。」&lt;/p&gt;&lt;/blockquote&gt;
&lt;div class="table-responsive mb-3"&gt;
&lt;table class="table table-bordered align-middle"&gt;
&lt;thead class="table-danger"&gt;
&lt;tr class="text-center"&gt;
&lt;th scope="col"&gt;血管名&lt;/th&gt;
&lt;th scope="col"&gt;心臓との関係&lt;/th&gt;
&lt;th scope="col"&gt;血液の中身&lt;/th&gt;
&lt;th scope="col"&gt;ポイント&lt;/th&gt;
&lt;/tr&gt;
&lt;/thead&gt;
&lt;tbody&gt;
&lt;tr&gt;
&lt;td&gt;&lt;strong&gt;肺動脈&lt;/strong&gt;&lt;/td&gt;
&lt;td&gt;右心室 → 肺&lt;/td&gt;
&lt;td&gt;二酸化炭素が多い&lt;strong&gt;静脈血&lt;/strong&gt;&lt;/td&gt;
&lt;td&gt;「動脈」だけど&lt;strong&gt;静脈血&lt;/strong&gt;が流れる&lt;/td&gt;
&lt;/tr&gt;
&lt;tr&gt;
&lt;td&gt;&lt;strong&gt;肺静脈&lt;/strong&gt;&lt;/td&gt;
&lt;td&gt;肺 → 左心房&lt;/td&gt;
&lt;td&gt;酸素が多い&lt;strong&gt;動脈血&lt;/strong&gt;&lt;/td&gt;
&lt;td&gt;「静脈」だけど&lt;strong&gt;動脈血&lt;/strong&gt;が流れる&lt;/td&gt;
&lt;/tr&gt;
&lt;/tbody&gt;
&lt;/table&gt;
&lt;/div&gt;
&lt;p class="mb-0"&gt;&lt;strong&gt;「名前は心臓との出入りで決まり、中身は酸素・二酸化炭素の量で決まる」&lt;/strong&gt;&lt;br /&gt;
この2軸を分けて考えれば、肺動脈・肺静脈の問題も怖くありません。&lt;/p&gt;
&lt;/div&gt;
&lt;/div&gt;
&lt;p&gt;&lt;!-- 血液の成分 --&gt;&lt;/p&gt;
&lt;div class="card shadow-sm mb-4"&gt;
&lt;div class="card-header bg-light"&gt;
&lt;h2 class="h5 mb-0"&gt;血液の4つの成分と役割&lt;/h2&gt;
&lt;/div&gt;
&lt;div class="card-body"&gt;
&lt;p&gt;あの真っ赤な血液は、実は&lt;strong&gt;4つの成分&lt;/strong&gt;が集まってできた「チーム」です。&lt;/p&gt;
&lt;div class="row g-3"&gt;
&lt;div class="col-md-6"&gt;
&lt;div class="table-responsive mb-3"&gt;
&lt;table class="table table-bordered align-middle"&gt;
&lt;thead class="table-success"&gt;
&lt;tr class="text-center"&gt;
&lt;th scope="col"&gt;成分&lt;/th&gt;
&lt;th scope="col"&gt;主な役割&lt;/th&gt;
&lt;/tr&gt;
&lt;/thead&gt;
&lt;tbody&gt;
&lt;tr&gt;
&lt;td&gt;&lt;strong&gt;赤血球&lt;/strong&gt;&lt;/td&gt;
&lt;td&gt;酸素（O&lt;sub&gt;2&lt;/sub&gt;）を運ぶ。血液が赤い主な理由。&lt;/td&gt;
&lt;/tr&gt;
&lt;tr&gt;
&lt;td&gt;&lt;strong&gt;白血球&lt;/strong&gt;&lt;/td&gt;
&lt;td&gt;体内に入ってきた&lt;b&gt;バイ菌やウイルスを退治する&lt;/b&gt;免疫のディフェンダー。&lt;/td&gt;
&lt;/tr&gt;
&lt;tr&gt;
&lt;td&gt;&lt;strong&gt;血小板&lt;/strong&gt;&lt;/td&gt;
&lt;td&gt;血液を固めて&lt;strong&gt;かさぶた&lt;/strong&gt;をつくる。血液凝固に関わる。&lt;/td&gt;
&lt;/tr&gt;
&lt;tr&gt;
&lt;td&gt;&lt;strong&gt;血しょう&lt;/strong&gt;&lt;/td&gt;
&lt;td&gt;栄養分・ホルモン・老廃物などを運ぶ&lt;strong&gt;液体の部分&lt;/strong&gt;。涙などは血しょうがろ過されたもの。&lt;/td&gt;
&lt;/tr&gt;
&lt;/tbody&gt;
&lt;/table&gt;
&lt;/div&gt;
&lt;p class="small text-muted mb-0"&gt;※赤血球は、1mm×1mm×1mmの立方体の中に&lt;strong&gt;約500万個&lt;/strong&gt;も詰まっていると言われています。&lt;/p&gt;
&lt;/div&gt;
&lt;div class="col-md-6"&gt;
&lt;div class="text-center"&gt;&lt;img decoding="async" class="img-fluid mb-2" src="https://rika-quest.com/wp-content/uploads/2023/04/IMG_9593-1024x845.png" alt="赤血球、白血球、血小板、血しょうの役割を説明する図解" /&gt;&lt;/div&gt;
&lt;p class="small text-muted mb-0 text-center"&gt;「個体成分（赤血球・白血球・血小板）」と「液体成分（血しょう）」をセットで覚えよう。&lt;/p&gt;
&lt;/div&gt;
&lt;/div&gt;
&lt;/div&gt;
&lt;/div&gt;
&lt;p&gt;&lt;!-- まとめ表 --&gt;&lt;/p&gt;
&lt;div class="card shadow-sm mb-4"&gt;
&lt;div class="card-header bg-light"&gt;
&lt;h2 class="h5 mb-0"&gt;血液の循環と成分のまとめ&lt;/h2&gt;
&lt;/div&gt;
&lt;div class="card-body"&gt;
&lt;div class="table-responsive mb-3"&gt;
&lt;table class="table table-bordered align-middle"&gt;
&lt;thead style="background-color: #c8e6c9;"&gt;
&lt;tr class="text-center"&gt;
&lt;th scope="col"&gt;項目&lt;/th&gt;
&lt;th scope="col"&gt;内容&lt;/th&gt;
&lt;/tr&gt;
&lt;/thead&gt;
&lt;tbody&gt;
&lt;tr&gt;
&lt;td&gt;&lt;strong&gt;心臓の構造&lt;/strong&gt;&lt;/td&gt;
&lt;td&gt;・右心房、右心室、左心房、左心室の4つの部屋に分かれる。&lt;br /&gt;
・「房」は狭い部屋、「室」は広い部屋とイメージすると覚えやすい。&lt;/td&gt;
&lt;/tr&gt;
&lt;tr style="background-color: #e8f5e9;"&gt;
&lt;td&gt;&lt;strong&gt;血液の流れ&lt;/strong&gt;&lt;/td&gt;
&lt;td&gt;・左心房 → 左心室 → 全身 → 右心房 → 右心室 → 肺 → 左心房と循環する。&lt;br /&gt;
・肺で二酸化炭素を放出し、酸素を取り込む（肺循環）。&lt;/td&gt;
&lt;/tr&gt;
&lt;tr&gt;
&lt;td&gt;&lt;strong&gt;動脈と静脈&lt;/strong&gt;&lt;/td&gt;
&lt;td&gt;・動脈：心臓から出ていく血管。大動脈など。&lt;br /&gt;
・静脈：心臓に戻る血管。大静脈など。&lt;br /&gt;
・肺動脈：静脈血が流れる動脈。&lt;br /&gt;
・肺静脈：動脈血が流れる静脈。&lt;/td&gt;
&lt;/tr&gt;
&lt;tr style="background-color: #e8f5e9;"&gt;
&lt;td&gt;&lt;strong&gt;血液の成分&lt;/strong&gt;&lt;/td&gt;
&lt;td&gt;・赤血球：酸素を運ぶ。&lt;br /&gt;
・白血球：免疫を担い、バイ菌を退治する。&lt;br /&gt;
・血小板：血液を固め、かさぶたを作る。&lt;br /&gt;
・血しょう：栄養や老廃物などを運ぶ液体部分。&lt;/td&gt;
&lt;/tr&gt;
&lt;/tbody&gt;
&lt;/table&gt;
&lt;/div&gt;
&lt;p class="mb-0"&gt;ここまでの内容を&lt;strong&gt;図・表・言葉&lt;/strong&gt;で結びつけておくと、入試問題でも状況がイメージしやすくなります。&lt;/p&gt;
&lt;/div&gt;
&lt;/div&gt;
&lt;p&gt;&lt;!-- クイズセクション --&gt;&lt;/p&gt;
&lt;div class="card shadow-sm mb-5"&gt;
&lt;div class="card-header bg-light"&gt;
&lt;h2 class="h5 mb-0"&gt;理解度チェッククイズ（10問）&lt;/h2&gt;
&lt;/div&gt;
&lt;div class="card-body"&gt;
&lt;p&gt;最後に、知識が「わかったつもり」になっていないか、クイズでチェックしてみましょう。&lt;br /&gt;
各問題の&lt;strong&gt;「正解を見る」ボタン&lt;/strong&gt;をクリックすると解答が表示されます。&lt;/p&gt;
&lt;div class="table-responsive"&gt;
&lt;table class="table table-bordered align-middle"&gt;
&lt;thead style="background-color: #c8e6c9;"&gt;
&lt;tr class="text-center"&gt;
&lt;th scope="col"&gt;問題&lt;/th&gt;
&lt;th scope="col"&gt;選択肢&lt;/th&gt;
&lt;th scope="col"&gt;正解&lt;/th&gt;
&lt;/tr&gt;
&lt;/thead&gt;
&lt;tbody&gt;
&lt;tr&gt;
&lt;td&gt;1. 心臓の部屋で最も広い部分はどれ？&lt;/td&gt;
&lt;td&gt;A. 右心房&lt;br /&gt;
B. 右心室&lt;br /&gt;
C. 左心房&lt;br /&gt;
D. 左心室&lt;/td&gt;
&lt;td&gt;&lt;button class="btn btn-sm btn-success"&gt;&lt;br /&gt;
正解を見る&lt;br /&gt;
&lt;/button&gt;&lt;br /&gt;
&lt;span id="answer1" style="display: none;"&gt;正解: D. 左心室&lt;/span&gt;&lt;/td&gt;
&lt;/tr&gt;
&lt;tr style="background-color: #e8f5e9;"&gt;
&lt;td&gt;2. 血液が肺で行う主な役割は？&lt;/td&gt;
&lt;td&gt;A. 二酸化炭素を取り込む&lt;br /&gt;
B. 酸素を取り込む&lt;br /&gt;
C. 血小板を増やす&lt;br /&gt;
D. 白血球を減らす&lt;/td&gt;
&lt;td&gt;&lt;button class="btn btn-sm btn-success"&gt;&lt;br /&gt;
正解を見る&lt;br /&gt;
&lt;/button&gt;&lt;br /&gt;
&lt;span id="answer2" style="display: none;"&gt;正解: B. 酸素を取り込む&lt;/span&gt;&lt;/td&gt;
&lt;/tr&gt;
&lt;tr&gt;
&lt;td&gt;3. 静脈血が流れる動脈はどれ？&lt;/td&gt;
&lt;td&gt;A. 大動脈&lt;br /&gt;
B. 肺動脈&lt;br /&gt;
C. 肺静脈&lt;br /&gt;
D. 大静脈&lt;/td&gt;
&lt;td&gt;&lt;button class="btn btn-sm btn-success"&gt;&lt;br /&gt;
正解を見る&lt;br /&gt;
&lt;/button&gt;&lt;br /&gt;
&lt;span id="answer3" style="display: none;"&gt;正解: B. 肺動脈&lt;/span&gt;&lt;/td&gt;
&lt;/tr&gt;
&lt;tr style="background-color: #e8f5e9;"&gt;
&lt;td&gt;4. 血液中で酸素を運ぶ成分は？&lt;/td&gt;
&lt;td&gt;A. 赤血球&lt;br /&gt;
B. 白血球&lt;br /&gt;
C. 血小板&lt;br /&gt;
D. 血しょう&lt;/td&gt;
&lt;td&gt;&lt;button class="btn btn-sm btn-success"&gt;&lt;br /&gt;
正解を見る&lt;br /&gt;
&lt;/button&gt;&lt;br /&gt;
&lt;span id="answer4" style="display: none;"&gt;正解: A. 赤血球&lt;/span&gt;&lt;/td&gt;
&lt;/tr&gt;
&lt;tr&gt;
&lt;td&gt;5. 動脈血が流れる静脈はどれ？&lt;/td&gt;
&lt;td&gt;A. 大動脈&lt;br /&gt;
B. 肺静脈&lt;br /&gt;
C. 肺動脈&lt;br /&gt;
D. 大静脈&lt;/td&gt;
&lt;td&gt;&lt;button class="btn btn-sm btn成功 btn-success"&gt;&lt;br /&gt;
正解を見る&lt;br /&gt;
&lt;/button&gt;&lt;br /&gt;
&lt;span id="answer5" style="display: none;"&gt;正解: B. 肺静脈&lt;/span&gt;&lt;/td&gt;
&lt;/tr&gt;
&lt;tr style="background-color: #e8f5e9;"&gt;
&lt;td&gt;6. 血しょうの役割は何？&lt;/td&gt;
&lt;td&gt;A. 酸素を運ぶ&lt;br /&gt;
B. 免疫を担う&lt;br /&gt;
C. 栄養や老廃物を運ぶ&lt;br /&gt;
D. 血液を固める&lt;/td&gt;
&lt;td&gt;&lt;button class="btn btn-sm btn-success"&gt;&lt;br /&gt;
正解を見る&lt;br /&gt;
&lt;/button&gt;&lt;br /&gt;
&lt;span id="answer6" style="display: none;"&gt;正解: C. 栄養や老廃物を運ぶ&lt;/span&gt;&lt;/td&gt;
&lt;/tr&gt;
&lt;tr&gt;
&lt;td&gt;7. 二酸化炭素まみれの血液の名称は？&lt;/td&gt;
&lt;td&gt;A. 動脈血&lt;br /&gt;
B. 静脈血&lt;br /&gt;
C. 血しょう&lt;br /&gt;
D. 赤血球&lt;/td&gt;
&lt;td&gt;&lt;button class="btn btn-sm btn-success"&gt;&lt;br /&gt;
正解を見る&lt;br /&gt;
&lt;/button&gt;&lt;br /&gt;
&lt;span id="answer7" style="display: none;"&gt;正解: B. 静脈血&lt;/span&gt;&lt;/td&gt;
&lt;/tr&gt;
&lt;tr style="background-color: #e8f5e9;"&gt;
&lt;td&gt;8. 心臓から全身に送り出される血管は？&lt;/td&gt;
&lt;td&gt;A. 大動脈&lt;br /&gt;
B. 肺動脈&lt;br /&gt;
C. 大静脈&lt;br /&gt;
D. 肺静脈&lt;/td&gt;
&lt;td&gt;&lt;button class="btn btn-sm btn-success"&gt;&lt;br /&gt;
正解を見る&lt;br /&gt;
&lt;/button&gt;&lt;br /&gt;
&lt;span id="answer8" style="display: none;"&gt;正解: A. 大動脈&lt;/span&gt;&lt;/td&gt;
&lt;/tr&gt;
&lt;tr&gt;
&lt;td&gt;9. 血小板の主な役割は？&lt;/td&gt;
&lt;td&gt;A. 酸素を運ぶ&lt;br /&gt;
B. 免疫を担う&lt;br /&gt;
C. 血液を固める&lt;br /&gt;
D. 老廃物を運ぶ&lt;/td&gt;
&lt;td&gt;&lt;button class="btn btn-sm btn-success"&gt;&lt;br /&gt;
正解を見る&lt;br /&gt;
&lt;/button&gt;&lt;br /&gt;
&lt;span id="answer9" style="display: none;"&gt;正解: C. 血液を固める&lt;/span&gt;&lt;/td&gt;
&lt;/tr&gt;
&lt;tr style="background-color: #e8f5e9;"&gt;
&lt;td&gt;10. 肺で起こるガス交換の目的は？&lt;/td&gt;
&lt;td&gt;A. 酸素を取り込む&lt;br /&gt;
B. 二酸化炭素を排出する&lt;br /&gt;
C. 両方&lt;br /&gt;
D. どちらでもない&lt;/td&gt;
&lt;td&gt;&lt;button class="btn btn-sm btn-success"&gt;&lt;br /&gt;
正解を見る&lt;br /&gt;
&lt;/button&gt;&lt;br /&gt;
&lt;span id="answer10" style="display: none;"&gt;正解: C. 両方&lt;/span&gt;&lt;/td&gt;
&lt;/tr&gt;
&lt;/tbody&gt;
&lt;/table&gt;
&lt;/div&gt;
&lt;/div&gt;
&lt;/div&gt;
&lt;p&gt;&lt;!-- まとめ --&gt;&lt;/p&gt;
&lt;div class="card shadow-sm mb-4 border-0" style="background-color: #f1f8e9;"&gt;
&lt;div class="card-body"&gt;
&lt;h2 class="h5 mb-3"&gt;まとめ──「流れ」と「中身」をセットで覚える&lt;/h2&gt;
&lt;ul class="mb-3"&gt;
&lt;li&gt;心臓は&lt;strong&gt;4つの部屋（右心房・右心室・左心房・左心室）&lt;/strong&gt;に分かれる。&lt;/li&gt;
&lt;li&gt;血液は&lt;strong&gt;全身循環＋肺循環&lt;/strong&gt;で、酸素と二酸化炭素を運びながら絶えず循環している。&lt;/li&gt;
&lt;li&gt;血管の名前は心臓から&lt;strong&gt;出ていくか／戻るか&lt;/strong&gt;で決まり、血液の名前は&lt;strong&gt;酸素・二酸化炭素の量&lt;/strong&gt;で決まる。&lt;/li&gt;
&lt;li&gt;肺動脈・肺静脈では&lt;strong&gt;血管名と中身が逆&lt;/strong&gt;になるため、入試で狙われやすい。&lt;/li&gt;
&lt;li&gt;血液の4成分（赤血球・白血球・血小板・血しょう）を&lt;strong&gt;役割とセット&lt;/strong&gt;で覚えれば、記述問題にも対応しやすい。&lt;/li&gt;
&lt;/ul&gt;
&lt;p class="mb-0"&gt;「どこを流れている血液なのか」「その血液の中身はどうなっているか」を同時にイメージできるようになると、&lt;br /&gt;
図表問題や文章題にぐっと強くなります。&lt;/p&gt;
&lt;/div&gt;
&lt;/div&gt;
&lt;p&gt;&lt;!-- 四角のCTA --&gt;&lt;/p&gt;
&lt;div class="mt-4 mb-5"&gt;
&lt;div class="p-4 p-md-4" style="border: 2px solid #00897b; background-color: #e0f7e9; border-radius: 0;"&gt;
&lt;h2 class="h5 mb-3" style="margin: 0 0 0.75rem 0;"&gt;血液の単元を&lt;strong&gt;「図でわかる」得点源&lt;/strong&gt;にしよう&lt;/h2&gt;
&lt;p class="mb-3" style="margin: 0 0 1rem 0;"&gt;血液の循環は、心臓・血管・呼吸・エネルギーづくりが一気につながる&lt;strong&gt;超重要単元&lt;/strong&gt;です。&lt;br /&gt;
「文章だけで暗記」ではなく、&lt;strong&gt;図・表・ストーリー&lt;/strong&gt;で理解しておくと、入試問題の読み解き方が大きく変わります。&lt;/p&gt;
&lt;ul class="mb-3" style="padding-left: 1.2rem; margin: 0 0 1rem 0;"&gt;
&lt;li&gt;教科書や問題集の心臓図に、&lt;strong&gt;自分で矢印を書き込んで血液の旅を再現&lt;/strong&gt;する&lt;/li&gt;
&lt;li&gt;「肺動脈／肺静脈」「動脈血／静脈血」を&lt;strong&gt;自作の対比表&lt;/strong&gt;で整理しておく&lt;/li&gt;
&lt;li&gt;今日のクイズで間違えたところを、ノートに&lt;strong&gt;言葉＋図＋一言メモ&lt;/strong&gt;で書き残す&lt;/li&gt;
&lt;/ul&gt;
&lt;div class="text-center"&gt;&lt;a class="btn btn-success px-4 py-2" style="border-radius: 0;" href="#top"&gt;&lt;br /&gt;
ページの最初から復習する&lt;br /&gt;
&lt;/a&gt;&lt;/div&gt;
&lt;/div&gt;
&lt;/div&gt;
&lt;/div&gt;
------</t>
  </si>
  <si>
    <t>https://rika-quest.com/column/creature/</t>
  </si>
  <si>
    <t>以下のページは不自然なワードを使用しています。
これらを適切に自然な言葉に置き換えて下さい。
なお、本文の装飾や構造は絶対に変えないでください。
【対象ページURL】
https://rika-quest.com/column/creature/
【検出された不自然ワード】
- 型
- 手順
【本文】
------
&lt;p&gt;&amp;nbsp;&lt;/p&gt;
&lt;div class="container my-4"&gt;
&lt;p&gt;&lt;!-- Hero Section --&gt;&lt;/p&gt;
&lt;div class="card shadow-sm mb-4 border-0" style="background: linear-gradient(135deg, #2e7d32, #00695c); color: #fff;"&gt;
&lt;div class="card-body p-4"&gt;
&lt;div class="d-flex flex-wrap justify-content-between align-items-center mb-2"&gt;&lt;span class="badge bg-warning text-dark mb-2" style="font-size: 0.8rem;"&gt;中学受験理科／生物分野&lt;/span&gt;&lt;br /&gt;
&lt;span class="badge bg-light text-dark mb-2" style="font-size: 0.75rem;"&gt;知識量＋整理力アップ講座&lt;/span&gt;&lt;/div&gt;
&lt;h1 class="card-title mb-3" style="font-size: 1.9rem; line-height: 1.5;"&gt;中学受験理科「生物分野」の勉強法──「ただ覚える」から「使える知識」へ&lt;/h1&gt;
&lt;p class="card-text mb-2" style="font-size: 0.98rem;"&gt;植物・動物・分類・からだのつくり・ホルモン……と、&lt;strong&gt;とにかく覚えることが多い&lt;/strong&gt;生物分野。&lt;br /&gt;
「覚えろ」と言われがちな世界ですが、&lt;strong&gt;やみくもな暗記だけ&lt;/strong&gt;では入試レベルの問題には対応しきれません。&lt;/p&gt;
&lt;p class="card-text mb-0" style="font-size: 0.98rem;"&gt;本記事では、講師・高野のインタビューをもとに、&lt;strong&gt;生物の学習で意識したいポイント&lt;/strong&gt;を整理します。&lt;br /&gt;
単なる暗記ではなく、&lt;strong&gt;実験系の問題への応用・知識の整理の仕方・「覚えるコツ」&lt;/strong&gt;まで、&lt;br /&gt;
動画とあわせてじっくり学べる構成になっています。&lt;/p&gt;
&lt;p class="card-text mb-0" style="font-size: 0.98rem;"&gt;あわせて、基礎の見取り図として&lt;strong&gt;&lt;a href="https://rika-quest.com/column/plant/"&gt;植物の分類&lt;/a&gt;&lt;/strong&gt;と&lt;br /&gt;
&lt;strong&gt;&lt;a href="https://rika-quest.com/column/nimal/"&gt;動物の分類&lt;/a&gt;&lt;/strong&gt;も参照すると、学習の整理が進めやすくなります。&lt;/p&gt;
&lt;/div&gt;
&lt;/div&gt;
&lt;p&gt;&lt;!-- 動画 --&gt;&lt;/p&gt;
&lt;div class="text-center mb-4"&gt;
&lt;div style="max-width: 720px; margin: 0 auto;"&gt;&lt;iframe title="YouTube video player" src="https://www.youtube.com/embed/YiJ-m-_fNbc" width="560" height="315" frameborder="0" allowfullscreen="allowfullscreen"&gt;&lt;/iframe&gt;&lt;/div&gt;
&lt;p class="mt-2 mb-0" style="font-size: 0.85rem; color: #555;"&gt;※動画では、生物分野の「覚え方」や実験問題への向き合い方を、対談形式で分かりやすく解説しています。&lt;/p&gt;
&lt;/div&gt;
&lt;p&gt;&lt;!-- 生物分野について --&gt;&lt;/p&gt;
&lt;h2 class="mt-4 mb-3"&gt;生物分野の特徴──まずは「知識量勝負」&lt;/h2&gt;
&lt;div class="card mb-3 border-0 shadow-sm"&gt;
&lt;div class="card-body"&gt;
&lt;h3 class="h5 mb-3"&gt;「覚えろ」で終わらせないために&lt;/h3&gt;
&lt;blockquote class="blockquote" style="font-size: 0.95rem;"&gt;
&lt;p class="mb-0"&gt;高野：生物分野はいろんな先生が言うと思うんですけど&lt;br /&gt;
&lt;span style="color: #ff0000;"&gt;「覚えろ」&lt;/span&gt;です。知識量勝負なので割と社会と近いです。&lt;/p&gt;
&lt;/blockquote&gt;
&lt;p class="mb-3"&gt;生物分野は、&lt;strong&gt;用語・名称・分類・はたらきなどの知識量&lt;/strong&gt;がストレートに得点に結びつく分野です。&lt;br /&gt;
「社会と近い」と表現されるように、&lt;strong&gt;正確に覚えているかどうか&lt;/strong&gt;がまずは大きな差になります。&lt;/p&gt;
&lt;p class="mb-3"&gt;まずは頻出テーマを「まとまり」で押さえるのが効率的です。たとえば&lt;strong&gt;植物のはたらき&lt;/strong&gt;なら&lt;br /&gt;
&lt;a href="https://rika-quest.com/column/photosynthesis/"&gt;光合成&lt;/a&gt; と&lt;br /&gt;
&lt;a href="https://rika-quest.com/column/transpiration/"&gt;蒸散&lt;/a&gt;&lt;br /&gt;
をセットで整理しておくと、用語暗記が「仕組み理解」に変わりやすくなります。&lt;/p&gt;
&lt;p class="mb-2"&gt;ただし、高野が強調しているのは、&lt;strong&gt;「覚えろ」だけで終わらせない&lt;/strong&gt;ことです。&lt;/p&gt;
&lt;ul class="mb-3"&gt;
&lt;li&gt;用語をただ丸暗記するだけでは、少しひねった問題に対応できない&lt;/li&gt;
&lt;li&gt;入試では、&lt;strong&gt;知識を組み合わせて考察する問題&lt;/strong&gt;が多く出る&lt;/li&gt;
&lt;li&gt;特に&lt;strong&gt;実験系の生物問題&lt;/strong&gt;では、知識＋読解＋考察の力が必要&lt;/li&gt;
&lt;/ul&gt;
&lt;p class="mb-0"&gt;つまり、生物は「覚えればいい分野」であると同時に、&lt;strong&gt;「覚えた知識をどう使うか」まで問われる分野&lt;/strong&gt;でもあります。&lt;br /&gt;
ここを意識しているかどうかで、中学受験における&lt;strong&gt;得点の伸び方が大きく変わってきます。&lt;/strong&gt;&lt;/p&gt;
&lt;/div&gt;
&lt;/div&gt;
&lt;p&gt;&lt;!-- 実験系問題の重要性 --&gt;&lt;/p&gt;
&lt;div class="card mb-4 border-0 shadow-sm"&gt;
&lt;div class="card-body"&gt;
&lt;h3 class="h5 mb-3"&gt;鍵になるのは「実験系問題」への対応力&lt;/h3&gt;
&lt;blockquote class="blockquote" style="font-size: 0.95rem;"&gt;
&lt;p class="mb-0"&gt;高野：生物で注意してほしいと思うのが1個あって&lt;span style="color: #0000ff;"&gt;実験系問題&lt;/span&gt;です。&lt;br /&gt;
化学にも通じる部分ではあるんですけど、ある程度実験を見たことある、体験してる子は有利だと思います。&lt;br /&gt;
なので知ってるだけでだいぶ得になりますが、その時に色んな対照実験を比較させることによって何が読み取れるかという部分が問題に出るので、&lt;br /&gt;
知識だけでなく、知識をどう使っていくかという応用がすごく大事になります。&lt;/p&gt;
&lt;/blockquote&gt;
&lt;p class="mb-3"&gt;生物分野の中でも特に得点差がつきやすいのが、&lt;strong&gt;実験系の問題&lt;/strong&gt;です。&lt;/p&gt;
&lt;p class="mb-3"&gt;観察・実験の設問が重なりやすい単元として、&lt;br /&gt;
&lt;a href="https://rika-quest.com/column/plankton/"&gt;プランクトンの観察&lt;/a&gt;&lt;br /&gt;
は「条件整理→見分け→考察」の流れを練習しやすいテーマです（知識の使い方の型作りに向きます）。&lt;/p&gt;
&lt;p class="mb-3"&gt;「葉に光を当てる／当てない」「肥料あり／なし」「ホルモンあり／なし」など、&lt;strong&gt;対照実験&lt;/strong&gt;を通して「条件が違うと結果がどう変わるか」を比較させる問題が頻出です。&lt;br /&gt;
また、&lt;a href="https://rika-quest.com/column/germination/"&gt;発芽や成長の条件&lt;/a&gt;のように、条件整理がそのまま得点に直結する単元も、対照実験の定番として押さえておきたいところです。&lt;/p&gt;
&lt;p class="mb-2"&gt;実験系問題で点を取るために、意識しておきたいポイントは次の通りです。&lt;/p&gt;
&lt;ol class="mb-3"&gt;
&lt;li&gt;実験の目的：&lt;strong&gt;「何を確かめるための実験か」&lt;/strong&gt;を一言で言えるようにする&lt;/li&gt;
&lt;li&gt;対照実験：条件の違い（肥料あり／なし等）を整理し、&lt;strong&gt;比べる視点&lt;/strong&gt;をはっきりさせる&lt;/li&gt;
&lt;li&gt;結果の読み取り：表・グラフ・写真から、&lt;strong&gt;「増えた／減った」「ある／ない」&lt;/strong&gt;を冷静に読み取る（例：&lt;a href="https://rika-quest.com/column/transpiration/"&gt;蒸散のしくみ・ワセリン実験と計算問題&lt;/a&gt;）&lt;/li&gt;
&lt;li&gt;考察：それが&lt;strong&gt;どんなしくみ・知識と結びつくのか&lt;/strong&gt;まで考える&lt;/li&gt;
&lt;/ol&gt;
&lt;p class="mb-0"&gt;ここでもやはり重要になるのは、&lt;strong&gt;「知っている」だけでなく、「使える状態にしておく」&lt;/strong&gt;こと。&lt;br /&gt;
生物の用語を覚えるときから、&lt;strong&gt;「どんな実験で使われる知識か」&lt;/strong&gt;をセットで意識しておくと、実験系の問題に強くなっていきます。&lt;/p&gt;
&lt;/div&gt;
&lt;/div&gt;
&lt;p&gt;&lt;!-- 暗記への向き合い方 --&gt;&lt;/p&gt;
&lt;h2 class="mt-4 mb-3"&gt;「覚えるのもムズくない？」への答え──例えとイメージで理解する&lt;/h2&gt;
&lt;div class="card mb-4 border-0 shadow-sm"&gt;
&lt;div class="card-body"&gt;
&lt;h3 class="h5 mb-3"&gt;ホルモンは「お知らせチラシ」&lt;/h3&gt;
&lt;blockquote class="blockquote" style="font-size: 0.95rem;"&gt;
&lt;p class="mb-0"&gt;高野：面白おかしくここでは例えられないような例えを実際の授業ではします。&lt;br /&gt;
例えばバソプレシンというホルモンがあるんですけど、ホルモンは体に「何かして」っていう&lt;br /&gt;
&lt;span style="color: #0000ff;"&gt;「お知らせチラシ」&lt;/span&gt;と一緒なんですよ。&lt;br /&gt;
腎臓で水分を再吸収するホルモンだよって問題に出てきたり、水分を再吸収することで血圧が上がる現象が起こったり、&lt;br /&gt;
逆に言うと、腎臓で水分を再吸収するからオシッコの量が減るという覚えたことから、派生部分がテストに出てくるので、&lt;br /&gt;
闇雲に暗記するとやった結果、何が起こるかというところを理解させるように喋ってます。&lt;span style="color: #ff0000;"&gt;「こんなところに使われる」&lt;/span&gt;っていうのはよく言っています。&lt;/p&gt;
&lt;/blockquote&gt;
&lt;p class="mb-3"&gt;生物の知識はたしかに覚えることが多いですが、&lt;strong&gt;イメージをつかんでしまえば一気に覚えやすくなります。&lt;/strong&gt;&lt;/p&gt;
&lt;p class="mb-3"&gt;からだのつくり・はたらきは「名称暗記」で止まりやすいので、まずは流れをつかむのが近道です。必要に応じて&lt;br /&gt;
&lt;a href="https://rika-quest.com/column/digestion/"&gt;消化と吸収&lt;/a&gt;&lt;br /&gt;
のような「順番が命」の単元から、イメージで覚える練習をしてみてください。&lt;/p&gt;
&lt;p class="mb-2"&gt;高野がよく使うのが、&lt;strong&gt;「ホルモン＝お知らせチラシ」&lt;/strong&gt;というたとえです。&lt;/p&gt;
&lt;p class="mb-2"&gt;例えば、バソプレシンというホルモンであれば、&lt;/p&gt;
&lt;ul class="mb-3"&gt;
&lt;li&gt;役割：腎臓に「水分をもっと再吸収して」と伝える&lt;strong&gt;お知らせチラシ&lt;/strong&gt;&lt;/li&gt;
&lt;li&gt;結果①：水分が体に戻るので、&lt;strong&gt;血圧が上がりやすくなる&lt;/strong&gt;&lt;/li&gt;
&lt;li&gt;結果②：水分を体に戻した分だけ、&lt;strong&gt;尿の量（オシッコ）が減る&lt;/strong&gt;&lt;/li&gt;
&lt;/ul&gt;
&lt;p class="mb-3"&gt;&lt;strong&gt;「何をするホルモンか」→「その結果、体にどんな変化が起こるか」→「それがどんな場面で問われるか」&lt;/strong&gt;という&lt;strong&gt;派生の流れ&lt;/strong&gt;までセットで押さえておくことで、入試問題にも対応しやすくなります。&lt;/p&gt;
&lt;p class="mb-0"&gt;高野は、授業の中で&lt;strong&gt;「この知識はこんなところに使われるよ」&lt;/strong&gt;と、実際の出題場面を意識した説明を心がけています。&lt;br /&gt;
家庭学習でも、単語カードを作るときに、&lt;strong&gt;「用語の意味」＋「結果・はたらき」＋「よく問われるポイント」&lt;/strong&gt;を一緒に書いておくと効果的です。&lt;/p&gt;
&lt;/div&gt;
&lt;/div&gt;
&lt;p&gt;&lt;!-- 「覚えるコツ」とは？ --&gt;&lt;/p&gt;
&lt;h2 class="mt-4 mb-3"&gt;「覚えるコツ」とは？──知識に「フォルダ」を作る&lt;/h2&gt;
&lt;div class="card mb-3 border-0 shadow-sm"&gt;
&lt;div class="card-body"&gt;
&lt;h3 class="h5 mb-3"&gt;知識をピラミッド状に整理する発想&lt;/h3&gt;
&lt;blockquote class="blockquote" style="font-size: 0.95rem;"&gt;
&lt;p class="mb-0"&gt;――コツってありますか？知識を覚えるとき、階層が設定されてる必要があると思ってて色んな昆虫だって動物の中の１種類だよねっていうように知識がピラミッド形式になってない子をよく見るなって。&lt;/p&gt;
&lt;/blockquote&gt;
&lt;p class="mb-3"&gt;生物の知識でよくあるのが、&lt;strong&gt;「言葉は知っているのに、どのグループに属するか分からない」&lt;/strong&gt;という状態です。例えば、&lt;/p&gt;
&lt;ul class="mb-2"&gt;
&lt;li&gt;「バッタ」→ 昆虫類 → 節足動物 → 動物 → 生物（&lt;a href="https://rika-quest.com/column/insect/"&gt;こん虫の分類&lt;/a&gt;）&lt;/li&gt;
&lt;li&gt;「心臓」→ 循環器 → からだのつくりとはたらき → 動物 → 生物（&lt;a href="https://rika-quest.com/column/blood/"&gt;血液の循環&lt;/a&gt;）&lt;/li&gt;
&lt;li&gt;「肺」→ 呼吸器 → からだのつくりとはたらき → 動物 → 生物（&lt;a href="https://rika-quest.com/column/lung/"&gt;呼吸と肺のしくみ&lt;/a&gt;）&lt;/li&gt;
&lt;li&gt;「胃・小腸」→ 消化器 → からだのつくりとはたらき → 動物 → 生物（&lt;a href="https://rika-quest.com/column/digestion/"&gt;消化と吸収&lt;/a&gt;）&lt;/li&gt;
&lt;/ul&gt;
&lt;p class="mb-3"&gt;といったように、本来は&lt;strong&gt;階層構造（ピラミッド）&lt;/strong&gt;で整理されるべき知識が、バラバラに頭の中に入ってしまうと、問題を読んだときに&lt;strong&gt;「これは何の単元の話だっけ？」&lt;/strong&gt;となりやすくなります。&lt;/p&gt;
&lt;/div&gt;
&lt;/div&gt;
&lt;div class="card mb-4 border-0 shadow-sm"&gt;
&lt;div class="card-body"&gt;
&lt;h3 class="h5 mb-3"&gt;「フォルダ」を作るイメージで整理する&lt;/h3&gt;
&lt;blockquote class="blockquote" style="font-size: 0.95rem;"&gt;
&lt;p class="mb-0"&gt;高野：よく「フォルダ」を作れと言ってます。パソコンと一緒で生物というフォルダの中の「植物」「動物」動物の中の脊椎動物みたいな感じでフォルダを自分の脳みその中に作って例えるんですけど、膨大な知識で&lt;span style="color: #0000ff;"&gt;何のジャンルの単語&lt;/span&gt;なんだっていうのが闇雲に覚えてると散らかってしまうので、&lt;br /&gt;
&lt;span style="color: #ff0000;"&gt;整理することは一番意識&lt;/span&gt;して言ってるところではありますね。あと、何より好きになることが一番ですからね（笑）&lt;/p&gt;
&lt;/blockquote&gt;
&lt;p class="mb-3"&gt;高野が生徒によく伝えているのが、&lt;strong&gt;「頭の中にフォルダを作る」&lt;/strong&gt;というイメージです。パソコンでファイルを保存するときと同じように、知識も&lt;strong&gt;フォルダ分け&lt;/strong&gt;して覚えていきます。&lt;/p&gt;
&lt;p&gt;&lt;!-- フォルダ整理イメージ表 --&gt;&lt;/p&gt;
&lt;div class="table-responsive mb-3"&gt;
&lt;table class="table table-bordered align-middle mb-0"&gt;
&lt;thead style="background-color: #e8f5e9;"&gt;
&lt;tr class="text-center"&gt;
&lt;th scope="col"&gt;フォルダ階層&lt;/th&gt;
&lt;th scope="col"&gt;具体例&lt;/th&gt;
&lt;th scope="col"&gt;ポイント&lt;/th&gt;
&lt;/tr&gt;
&lt;/thead&gt;
&lt;tbody&gt;
&lt;tr&gt;
&lt;td class="fw-bold"&gt;生物&lt;/td&gt;
&lt;td&gt;「生物」「無生物」の区別、共通する性質（成長・呼吸・排出など）&lt;/td&gt;
&lt;td&gt;最上位フォルダ。全体像をつかむ。&lt;/td&gt;
&lt;/tr&gt;
&lt;tr style="background-color: #f1f8e9;"&gt;
&lt;td class="fw-bold"&gt;植物／動物&lt;/td&gt;
&lt;td&gt;光合成・蒸散・種子植物／無脊椎動物・脊椎動物 など&lt;/td&gt;
&lt;td&gt;まずは「植物の話なのか」「動物の話なのか」を意識する。&lt;/td&gt;
&lt;/tr&gt;
&lt;tr&gt;
&lt;td class="fw-bold"&gt;さらに細かい分類&lt;/td&gt;
&lt;td&gt;被子植物／裸子植物、昆虫類／魚類／両生類／爬虫類／鳥類／ほ乳類 など&lt;/td&gt;
&lt;td&gt;ここで&lt;strong&gt;特徴とセット&lt;/strong&gt;で覚える（体温・呼吸器官・卵か胎生か 等）。&lt;/td&gt;
&lt;/tr&gt;
&lt;tr style="background-color: #f1f8e9;"&gt;
&lt;td class="fw-bold"&gt;具体的な用語・名称&lt;/td&gt;
&lt;td&gt;例）「カマキリ」「スギ」「ネコ」「バソプレシン」など&lt;/td&gt;
&lt;td&gt;「これはどのフォルダに入る単語か？」を意識して覚える。&lt;/td&gt;
&lt;/tr&gt;
&lt;/tbody&gt;
&lt;/table&gt;
&lt;/div&gt;
&lt;p class="mb-3"&gt;分類フォルダを固めたい場合は、まず&lt;br /&gt;
&lt;a href="https://rika-quest.com/column/nimal/"&gt;動物の分類&lt;/a&gt; と&lt;br /&gt;
&lt;a href="https://rika-quest.com/column/plant/"&gt;植物の分類&lt;/a&gt;&lt;br /&gt;
を「大きなくくり→細かい特徴」の順で押さえると、知識が散らかりにくくなります。&lt;/p&gt;
&lt;p class="mb-3"&gt;植物側の基礎は、&lt;a href="https://rika-quest.com/column/flower/"&gt;花のつくり&lt;/a&gt;と&lt;br /&gt;
&lt;a href="https://rika-quest.com/column/seed/"&gt;種子のつくり&lt;/a&gt;を起点に整理しておくと、「どこを見分けるか」が早くなります。&lt;/p&gt;
&lt;p class="mb-3"&gt;勉強するときには、次のような手順で&lt;strong&gt;フォルダ分け&lt;/strong&gt;を意識してみてください。&lt;/p&gt;
&lt;ol class="mb-3"&gt;
&lt;li&gt;新しい用語を見たら、まず&lt;strong&gt;「大きなくくり」&lt;/strong&gt;を書き出す（植物／動物、からだのつくり／ふえ方 など）&lt;/li&gt;
&lt;li&gt;その中で、さらに&lt;strong&gt;どの分類に入るか&lt;/strong&gt;を決める（昆虫類・ほ乳類・被子植物…）&lt;/li&gt;
&lt;li&gt;ノートに「フォルダ階層」を図にして書き、&lt;strong&gt;空いているところに具体例を書き足す&lt;/strong&gt;&lt;/li&gt;
&lt;/ol&gt;
&lt;p class="mb-0"&gt;こうすることで、膨大な知識も&lt;strong&gt;「どのジャンルの単語か」&lt;/strong&gt;が分かりやすくなり、生物全体のつながりも見えやすくなります。&lt;strong&gt;散らかった知識を整理すること&lt;/strong&gt;が、生物分野での得点アップの近道です。&lt;/p&gt;
&lt;/div&gt;
&lt;/div&gt;
&lt;p&gt;&lt;!-- 好きになることの大切さ --&gt;&lt;/p&gt;
&lt;div class="card mb-4 border-0 shadow-sm"&gt;
&lt;div class="card-body"&gt;
&lt;h3 class="h5 mb-3"&gt;最後は「好きになること」が一番の近道&lt;/h3&gt;
&lt;p class="mb-3"&gt;高野はインタビューの最後で、&lt;strong&gt;「何より好きになることが一番」&lt;/strong&gt;と話しています。&lt;br /&gt;
生物は、&lt;strong&gt;身の回りの出来事とつながりやすい分野&lt;/strong&gt;です。&lt;/p&gt;
&lt;ul class="mb-3"&gt;
&lt;li&gt;散歩中に見かけた植物や昆虫を「これは何類かな？」と考えてみる&lt;/li&gt;
&lt;li&gt;ペットや自分の体調の変化を、「体のしくみ」の観点から見てみる&lt;/li&gt;
&lt;li&gt;ニュースや本で出てくる生き物・ホルモン・病気などを、理科の知識と結びつけてみる&lt;/li&gt;
&lt;/ul&gt;
&lt;p class="mb-0"&gt;こうした日常の小さな経験が、「あ、授業でやったあの話だ」とつながると、自然と&lt;strong&gt;生物が『テストのための暗記』から『世界の見え方が変わる知識』&lt;/strong&gt;に変わっていきます。&lt;/p&gt;
&lt;/div&gt;
&lt;/div&gt;
&lt;p&gt;&lt;!-- 学習ポイントまとめカード --&gt;&lt;/p&gt;
&lt;div class="row mb-4"&gt;
&lt;div class="col-md-6 mb-3"&gt;
&lt;div class="card h-100 border-0 shadow-sm"&gt;
&lt;div class="card-header text-white" style="background-color: #2e7d32;"&gt;生物分野で意識したい3つの視点&lt;/div&gt;
&lt;div class="card-body"&gt;
&lt;ul class="mb-0 ps-3"&gt;
&lt;li&gt;&lt;strong&gt;まずは知識量&lt;/strong&gt;──社会科に近い「覚えた者勝ち」の側面がある&lt;/li&gt;
&lt;li&gt;&lt;strong&gt;実験系問題&lt;/strong&gt;で、知識を「使う」練習をする&lt;/li&gt;
&lt;li&gt;&lt;strong&gt;フォルダ分け&lt;/strong&gt;で、知識を整理して覚える&lt;/li&gt;
&lt;/ul&gt;
&lt;p class="mt-3 mb-0" style="font-size: 0.9rem;"&gt;「覚えるのが大変」という壁を越えるためには、&lt;br class="d-none d-md-inline" /&gt;ただ量をこなすのではなく、&lt;strong&gt;整理と応用&lt;/strong&gt;を意識した学習が重要です。&lt;/p&gt;
&lt;/div&gt;
&lt;/div&gt;
&lt;/div&gt;
&lt;div class="col-md-6 mb-3"&gt;
&lt;div class="card h-100 border-0 shadow-sm"&gt;
&lt;div class="card-header text-white" style="background-color: #43a047;"&gt;家庭学習でできる工夫&lt;/div&gt;
&lt;div class="card-body"&gt;
&lt;ul class="mb-0 ps-3"&gt;
&lt;li&gt;ノートの最初に&lt;strong&gt;「生物フォルダ」の階層図&lt;/strong&gt;を作る&lt;/li&gt;
&lt;li&gt;用語カードに&lt;strong&gt;「意味＋結果＋よく出るポイント」&lt;/strong&gt;を書いておく&lt;/li&gt;
&lt;li&gt;身の回りの生き物を、「どの分類か」をクイズ形式で確認する&lt;/li&gt;
&lt;/ul&gt;
&lt;p class="mt-3 mb-0" style="font-size: 0.9rem;"&gt;こうした工夫を続けることで、生物の知識が&lt;strong&gt;つながった形で頭に残る&lt;/strong&gt;ようになっていきます。&lt;/p&gt;
&lt;/div&gt;
&lt;/div&gt;
&lt;/div&gt;
&lt;/div&gt;
&lt;p&gt;&lt;!-- CTA 1：本文中盤の四角いCTA --&gt;&lt;/p&gt;
&lt;div class="card mb-5 border-0 shadow-sm" style="background-color: #e8f5e9;"&gt;
&lt;div class="card-body p-4"&gt;
&lt;h2 class="h5 mb-3" style="color: #1b5e20;"&gt;「生物の知識がバラバラ…」と感じているご家庭へ&lt;/h2&gt;
&lt;p class="mb-3" style="font-size: 0.95rem;"&gt;当塾「しゅん吉クエスト」では、生物分野を含む中学受験理科について、&lt;strong&gt;一人ひとりの理解度と目標に合わせた個別指導&lt;/strong&gt;を行っています。&lt;br /&gt;
「用語は覚えているのに、問題になると使えない」「実験系になると急に正答率が下がる」といったお悩みを、&lt;strong&gt;ノートの整理・読み方・解き方&lt;/strong&gt;までセットでサポートします。&lt;/p&gt;
&lt;p class="mb-3" style="font-size: 0.95rem;"&gt;授業では、次のようなポイントを重視しています。&lt;/p&gt;
&lt;ul class="mb-3 ps-3" style="font-size: 0.9rem;"&gt;
&lt;li&gt;分類やからだのしくみを&lt;strong&gt;「フォルダ形式」で整理するノート作り&lt;/strong&gt;&lt;/li&gt;
&lt;li&gt;対照実験・リード文の&lt;strong&gt;読み取り方と図への書き込み方&lt;/strong&gt;&lt;/li&gt;
&lt;li&gt;用語を「覚える」だけでなく、&lt;strong&gt;「どんな場面で使うか」まで意識した解説&lt;/strong&gt;&lt;/li&gt;
&lt;/ul&gt;
&lt;p class="mb-3" style="font-size: 0.9rem;"&gt;「生物だけ勉強量のわりに伸びづらい…」という場合は、&lt;br class="d-none d-md-inline" /&gt;まず&lt;strong&gt;どこで混乱しているのかを一緒に整理すること&lt;/strong&gt;から始めてみませんか。&lt;/p&gt;
&lt;div class="text-center text-md-start"&gt;&lt;a class="btn btn-success px-4 py-2 mb-2" style="border-radius: 999px; font-size: 0.95rem;" href="https://rika-quest.com/kouza/"&gt;理科個別指導の詳細を見る&lt;/a&gt;&lt;/p&gt;
&lt;p class="mb-0" style="font-size: 0.85rem; color: #555;"&gt;開講講座や指導スタイルの詳細は、上記「講座案内ページ」からご覧いただけます。&lt;/p&gt;
&lt;/div&gt;
&lt;/div&gt;
&lt;/div&gt;
&lt;p class="mb-3"&gt;からだの単元は「つながり」で覚えるほど得点が安定します。呼吸の入口は&lt;br /&gt;
&lt;a href="https://rika-quest.com/column/lung/"&gt;呼吸と肺のしくみ&lt;/a&gt;、その先の「運ぶ」まで含めて&lt;br /&gt;
&lt;a href="https://rika-quest.com/column/blood/"&gt;血液の循環&lt;/a&gt;&lt;br /&gt;
とセットで押さえておくと、実験・グラフ問題でも判断が速くなります。&lt;/p&gt;
&lt;p&gt;&lt;!-- まとめ --&gt;&lt;/p&gt;
&lt;h2 class="mt-4 mb-3"&gt;まとめ──「覚えるだけ」から「整理して使う」生物へ&lt;/h2&gt;
&lt;div class="card mb-4 border-0 shadow-sm"&gt;
&lt;div class="card-body"&gt;
&lt;p class="mb-3"&gt;生物分野は、「覚えることが多い」という意味ではハードルが高く見えますが、工夫次第で&lt;strong&gt;確実に点を伸ばせる分野&lt;/strong&gt;でもあります。&lt;/p&gt;
&lt;ul class="mb-3"&gt;
&lt;li&gt;&lt;span style="color: #ff0000;"&gt;「覚えろ」&lt;/span&gt;と言われる分野だが、&lt;strong&gt;実験系問題では応用力も問われる&lt;/strong&gt;&lt;/li&gt;
&lt;li&gt;ホルモンなどは、&lt;strong&gt;イメージ（お知らせチラシなど）と一緒に理解&lt;/strong&gt;すると覚えやすい&lt;/li&gt;
&lt;li&gt;知識は&lt;strong&gt;フォルダ分け（階層化）&lt;/strong&gt;して整理すると、問題で使いやすくなる&lt;/li&gt;
&lt;li&gt;対照実験・リード文の読み取りを通して、&lt;strong&gt;「知識をどう使うか」を練習&lt;/strong&gt;することが大切&lt;/li&gt;
&lt;li&gt;身の回りの生き物や自分の体験と結びつけることで、&lt;strong&gt;生物を「好き」になりやすい&lt;/strong&gt;&lt;/li&gt;
&lt;/ul&gt;
&lt;p class="mb-3"&gt;植物の知識が散らかりやすい場合は、&lt;br /&gt;
&lt;a href="https://rika-quest.com/column/flower/"&gt;花のつくり&lt;/a&gt; →&lt;br /&gt;
&lt;a href="https://rika-quest.com/column/seed/"&gt;種子のつくり&lt;/a&gt; →&lt;br /&gt;
&lt;a href="https://rika-quest.com/column/germination/"&gt;発芽や成長の条件&lt;/a&gt;&lt;br /&gt;
の順に「役割が変わるポイント」を追って整理すると、暗記が「流れ」になります。&lt;/p&gt;
&lt;p class="mb-3"&gt;いきなりすべてを完璧にしようとせず、まずは&lt;strong&gt;①フォルダ整理 ②実験系問題 ③イメージを使った暗記&lt;/strong&gt;の3つから取り組んでみてください。&lt;/p&gt;
&lt;p class="mb-0"&gt;動画や個別指導も活用しながら、生物を&lt;strong&gt;「ただ覚えるだけの科目」から「世界の見え方が変わる面白い科目」&lt;/strong&gt;へと変えていきましょう。&lt;/p&gt;
&lt;/div&gt;
&lt;/div&gt;
&lt;p&gt;&lt;!-- CTA 2：フッターCTA（軽めだが四角い追いCTA） --&gt;&lt;/p&gt;
&lt;div class="card border-0 shadow-sm mb-4" style="background-color: #e8f5e9;"&gt;
&lt;div class="card-body text-center p-4"&gt;
&lt;h2 class="h5 mb-3" style="color: #1b5e20;"&gt;中学受験理科の「生物対策」を一度プロに相談したい方へ&lt;/h2&gt;
&lt;p class="mb-3" style="font-size: 0.95rem;"&gt;「生物だけ苦手意識が強い」「どこから整理し直せばよいか分からない」など、&lt;br class="d-none d-md-inline" /&gt;お子さまの現在地に合わせて、&lt;strong&gt;最適な学習プラン&lt;/strong&gt;をご提案いたします。&lt;/p&gt;
&lt;div class="mb-3"&gt;&lt;a class="btn btn-outline-success px-4 py-2 mb-2" style="border-radius: 999px; font-size: 0.95rem;" href="https://rika-quest.com/kouza/"&gt;中学受験理科講座一覧を見る&lt;/a&gt;&lt;br /&gt;
&lt;a class="btn btn-success px-4 py-2 mb-2" style="border-radius: 999px; font-size: 0.95rem;" href="https://rika-quest.com/inquiry/"&gt;体験授業・学習相談を申し込む&lt;/a&gt;&lt;/div&gt;
&lt;p class="mb-0" style="font-size: 0.85rem; color: #555;"&gt;フォームからのご相談は24時間受付中です。内容を確認のうえ、講師よりご連絡させていただきます。&lt;/p&gt;
&lt;/div&gt;
&lt;/div&gt;
&lt;/div&gt;
&lt;p&gt;&amp;nbsp;&lt;/p&gt;
------</t>
  </si>
  <si>
    <t>https://rika-quest.com/column/igneous-rock/</t>
  </si>
  <si>
    <t>以下のページは不自然なワードを使用しています。
これらを適切に自然な言葉に置き換えて下さい。
なお、本文の装飾や構造は絶対に変えないでください。
【対象ページURL】
https://rika-quest.com/column/igneous-rock/
【検出された不自然ワード】
- 迷い
- 設計
【本文】
------
&lt;div class="container my-4"&gt;
&lt;p&gt;&lt;!-- ヒーローセクション --&gt;&lt;/p&gt;
&lt;div class="card shadow-sm mb-4 border-0" style="background: linear-gradient(135deg, #283593, #00897b); color: #fff;"&gt;
&lt;div class="card-body p-4"&gt;
&lt;div class="d-flex flex-wrap justify-content-between align-items-center mb-2"&gt;&lt;span class="badge bg-warning text-dark mb-2" style="font-size: 0.8rem;"&gt;中学受験理科／地学分野&lt;/span&gt;&lt;br /&gt;
&lt;span class="badge bg-light text-dark mb-2" style="font-size: 0.75rem;"&gt;単元：火山と火成岩&lt;/span&gt;&lt;/div&gt;
&lt;h1 class="card-title mb-3" style="font-size: 1.9rem; line-height: 1.5;"&gt;火山と火成岩のしくみを一気に整理──深成岩・火山岩・マグマの「性格」を押さえよう&lt;/h1&gt;
&lt;p class="card-text mb-2" style="font-size: 0.98rem;"&gt;ふだん何気なく見ている石ころの&lt;strong&gt;大半は「火成岩」&lt;/strong&gt;です。&lt;br /&gt;
その火成岩には、&lt;strong&gt;深成岩&lt;/strong&gt;と&lt;strong&gt;火山岩&lt;/strong&gt;という2つのタイプがあり、マグマの冷え方や成分の違いによって&lt;br /&gt;
&lt;strong&gt;色・組織・火山の形&lt;/strong&gt;まで変わってきます。&lt;/p&gt;
&lt;p class="card-text mb-0" style="font-size: 0.9rem;"&gt;このページでは、動画の内容をもとに、&lt;strong&gt;仕組みを理解しながら暗記をラクにする&lt;/strong&gt;ことをねらいとして、&lt;br /&gt;
火山と火成岩のポイントを一気に整理します。&lt;/p&gt;
&lt;/div&gt;
&lt;/div&gt;
&lt;p class="mt-3 mb-4" style="font-size: 0.95rem;"&gt;火山や岩石は、地学分野の中でも「しくみ理解」と「用語の引っ掛け」がセットで出やすい単元です。地学分野の全体像と出題のクセは、&lt;a href="https://rika-quest.com/column/geoscience/"&gt;&lt;strong&gt;地学分野の全体像はこちら&lt;/strong&gt;&lt;/a&gt;で先に整理しておくと迷いが減ります。個別に伸ばし方を設計したい場合は、&lt;a href="https://rika-quest.com/kouza/"&gt;中学受験理科の個別指導（オンライン対応）講座一覧&lt;/a&gt;  をご覧ください（体験あり）。&lt;/p&gt;
&lt;p&gt;&lt;!-- 動画セクション --&gt;&lt;/p&gt;
&lt;div class="card shadow-sm mb-4"&gt;
&lt;div class="card-body"&gt;
&lt;h2 class="h5 mb-3"&gt;動画で学ぶ「火山と火成岩」&lt;/h2&gt;
&lt;div class="ratio ratio-16x9" style="position: relative; padding-bottom: 56.25%; height: 0; overflow: hidden; max-width: 100%;"&gt;&lt;iframe style="position: absolute; top: 0; left: 0; width: 100%; height: 100%;" title="YouTube video player" src="https://www.youtube.com/embed/P35ug6_VMjw" width="560" height="315" frameborder="0" allowfullscreen="allowfullscreen"&gt;&lt;br /&gt;
&lt;/iframe&gt;&lt;/div&gt;
&lt;p class="mt-3 mb-0" style="font-size: 0.9rem;"&gt;文章だけではイメージしにくい部分は、&lt;strong&gt;必ず動画もセットで確認&lt;/strong&gt;しておくと理解が定着しやすくなります。&lt;/p&gt;
&lt;/div&gt;
&lt;/div&gt;
&lt;p&gt;&lt;!-- 導入：火成岩とは --&gt;&lt;/p&gt;
&lt;div class="card shadow-sm mb-4"&gt;
&lt;div class="card-body"&gt;
&lt;h2 class="h4 mb-3"&gt;火成岩とは？──「石ころのほとんど」がマグマから生まれている&lt;/h2&gt;
&lt;p&gt;地表に転がっている石ころは、大きく分けると&lt;strong&gt;堆積岩&lt;/strong&gt;と&lt;strong&gt;火成岩&lt;/strong&gt;の2種類があります。&lt;br /&gt;
前の単元で扱ったように、堆積岩は砂や泥などが押しつぶされてできた岩石です。&lt;/p&gt;
&lt;p&gt;それに対して&lt;strong&gt;火成岩&lt;/strong&gt;は、&lt;/p&gt;
&lt;ul&gt;
&lt;li&gt;地球内部の&lt;strong&gt;マグマが冷え固まってできた岩石&lt;/strong&gt;&lt;/li&gt;
&lt;li&gt;ふだん私たちが見ている石ころの&lt;strong&gt;かなりの割合を占める&lt;/strong&gt;&lt;/li&gt;
&lt;/ul&gt;
&lt;p class="mb-0"&gt;つまり、&lt;strong&gt;「マグマの性格」を理解する＝身の回りの岩石の正体が見えてくる&lt;/strong&gt;ということです。&lt;/p&gt;
&lt;/div&gt;
&lt;/div&gt;
&lt;p&gt;&lt;!-- セクション：深成岩と火山岩 --&gt;&lt;/p&gt;
&lt;div class="card shadow-sm mb-4"&gt;
&lt;div class="card-body"&gt;
&lt;h2 class="h4 mb-3"&gt;火成岩は2タイプ──深成岩と火山岩&lt;/h2&gt;
&lt;p&gt;火成岩は、マグマが&lt;strong&gt;どこで・どのくらいの速さで&lt;/strong&gt;冷え固まったかによって、&lt;br /&gt;
次の2つに分けられます。&lt;/p&gt;
&lt;div class="table-responsive mb-3"&gt;
&lt;table class="table table-bordered align-middle mb-0"&gt;
&lt;thead style="background-color: #e8f5e9;"&gt;
&lt;tr class="text-center"&gt;
&lt;th&gt;分類&lt;/th&gt;
&lt;th&gt;できる場所&lt;/th&gt;
&lt;th&gt;冷え方&lt;/th&gt;
&lt;th&gt;組織の特徴&lt;/th&gt;
&lt;th&gt;代表的な岩石&lt;/th&gt;
&lt;/tr&gt;
&lt;/thead&gt;
&lt;tbody&gt;
&lt;tr&gt;
&lt;td class="fw-bold"&gt;深成岩&lt;/td&gt;
&lt;td&gt;地下深く（マグマだまり付近）&lt;/td&gt;
&lt;td&gt;とてもゆっくり冷える&lt;/td&gt;
&lt;td&gt;結晶がじっくり成長し、&lt;br /&gt;
&lt;strong&gt;大きさがそろった結晶がびっしりつまった「等粒状組織」&lt;/strong&gt;&lt;br /&gt;
（動画内では「逗留状組織」と表現していますが、正しい用語は&lt;strong&gt;等粒状組織&lt;/strong&gt;）&lt;/td&gt;
&lt;td&gt;花こう岩・せん緑岩・はんれい岩 など&lt;/td&gt;
&lt;/tr&gt;
&lt;tr&gt;
&lt;td class="fw-bold"&gt;火山岩&lt;/td&gt;
&lt;td&gt;地表付近・地表（火山の周辺）&lt;/td&gt;
&lt;td&gt;急に冷える&lt;/td&gt;
&lt;td&gt;大きな結晶（斑晶）のまわりを、&lt;br /&gt;
細かい粒の石基がうめている&lt;strong&gt;「斑状組織」&lt;/strong&gt;&lt;/td&gt;
&lt;td&gt;流紋岩・安山岩・玄武岩 など&lt;/td&gt;
&lt;/tr&gt;
&lt;/tbody&gt;
&lt;/table&gt;
&lt;/div&gt;
&lt;blockquote class="border-start ps-3 my-3" style="border-color: #66bb6a !important;"&gt;
&lt;p class="mb-1" style="font-size: 0.95rem;"&gt;「ただ闇雲に暗記するんじゃなくて、『どうやってできたか』という仕組みを押さえておくと、&lt;br /&gt;
記憶するときに楽になります。」&lt;/p&gt;
&lt;/blockquote&gt;
&lt;h3 class="h5 mt-4 mb-2"&gt;語呂で覚える：新幹線は借り上げ&lt;/h3&gt;
&lt;p&gt;中学受験レベルでは特に、&lt;strong&gt;花こう岩&lt;/strong&gt;と&lt;strong&gt;玄武岩&lt;/strong&gt;が頻出です。&lt;br /&gt;
それらをふくめた代表的な火成岩は、次の語呂でまとめて覚えることができます。&lt;/p&gt;
&lt;div class="card mb-3 border-0" style="background-color: #fffde7;"&gt;
&lt;div class="card-body py-3"&gt;
&lt;p class="mb-1"&gt;&lt;strong&gt;語呂：新幹線は借り上げ&lt;/strong&gt;&lt;/p&gt;
&lt;p class="mb-0" style="font-size: 0.95rem;"&gt;しん（深成岩）・か（花こう岩）・ん（せん緑岩）・せん（せん緑岩）・は（はんれい岩）／&lt;br /&gt;
借り（流紋岩）・上（安山岩）・げ（玄武岩）&lt;/p&gt;
&lt;/div&gt;
&lt;/div&gt;
&lt;div class="table-responsive"&gt;
&lt;table class="table table-sm table-bordered mb-0"&gt;
&lt;thead style="background-color: #e3f2fd;"&gt;
&lt;tr class="text-center"&gt;
&lt;th&gt;分類&lt;/th&gt;
&lt;th&gt;岩石名&lt;/th&gt;
&lt;th&gt;色のイメージ&lt;/th&gt;
&lt;/tr&gt;
&lt;/thead&gt;
&lt;tbody&gt;
&lt;tr&gt;
&lt;td class="fw-bold align-middle" rowspan="3"&gt;深成岩&lt;/td&gt;
&lt;td&gt;花こう岩&lt;/td&gt;
&lt;td&gt;白っぽい（明るい色）&lt;/td&gt;
&lt;/tr&gt;
&lt;tr&gt;
&lt;td&gt;せん緑岩&lt;/td&gt;
&lt;td&gt;中間色&lt;/td&gt;
&lt;/tr&gt;
&lt;tr&gt;
&lt;td&gt;はんれい岩&lt;/td&gt;
&lt;td&gt;黒っぽい（暗い色）&lt;/td&gt;
&lt;/tr&gt;
&lt;tr&gt;
&lt;td class="fw-bold align-middle" rowspan="3"&gt;火山岩&lt;/td&gt;
&lt;td&gt;流紋岩&lt;/td&gt;
&lt;td&gt;白っぽい（明るい色）&lt;/td&gt;
&lt;/tr&gt;
&lt;tr&gt;
&lt;td&gt;安山岩&lt;/td&gt;
&lt;td&gt;中間色&lt;/td&gt;
&lt;/tr&gt;
&lt;tr&gt;
&lt;td&gt;玄武岩&lt;/td&gt;
&lt;td&gt;かなり黒っぽい&lt;/td&gt;
&lt;/tr&gt;
&lt;/tbody&gt;
&lt;/table&gt;
&lt;/div&gt;
&lt;/div&gt;
&lt;/div&gt;
&lt;p&gt;&lt;!-- セクション：マグマと噴火のしくみ --&gt;&lt;/p&gt;
&lt;div class="card shadow-sm mb-4"&gt;
&lt;div class="card-body"&gt;
&lt;h2 class="h4 mb-3"&gt;マグマと噴火のしくみ──なぜマグマは地表に出てくるのか&lt;/h2&gt;
&lt;h3 class="h5 mb-2"&gt;地下は「おしくらまんじゅう」で熱々&lt;/h3&gt;
&lt;p&gt;地球の内部では、岩石どうしが&lt;strong&gt;おしくらまんじゅう状態&lt;/strong&gt;になっており、とても高温・高圧です。&lt;br /&gt;
そのため、&lt;/p&gt;
&lt;ul&gt;
&lt;li&gt;地面の岩石が&lt;strong&gt;どろどろに溶けてマグマになる&lt;/strong&gt;&lt;/li&gt;
&lt;li&gt;プレートが沈み込むところから&lt;strong&gt;海水がしみ込み、水蒸気＝ガスが大量に発生&lt;/strong&gt;する&lt;/li&gt;
&lt;/ul&gt;
&lt;p&gt;このマグマとガスがたまった場所が、いわゆる&lt;strong&gt;マグマだまり&lt;/strong&gt;です。&lt;/p&gt;
&lt;h3 class="h5 mt-3 mb-2"&gt;炭酸飲料のイメージでとらえる噴火&lt;/h3&gt;
&lt;p&gt;授業では、噴火のイメージを次のようなたとえで説明しています。&lt;/p&gt;
&lt;blockquote class="border-start ps-3 my-3" style="border-color: #ffb74d !important;"&gt;
&lt;p class="mb-1" style="font-size: 0.95rem;"&gt;「炭酸水やコーラを振ってからフタを開けると、プシュッと中のガスが飛び出しますよね。&lt;br /&gt;
マグマだまりも同じで、&lt;strong&gt;ガスがいっぱいになって、出やすい（地面の柔らかい）ところを探して噴き出す&lt;/strong&gt;んです。」&lt;/p&gt;
&lt;/blockquote&gt;
&lt;p class="mb-0"&gt;このとき、&lt;strong&gt;地表に出てきたマグマを「溶岩」&lt;/strong&gt;と呼び、その溶岩が冷え固まることで火山岩ができます。&lt;/p&gt;
&lt;/div&gt;
&lt;/div&gt;
&lt;p&gt;&lt;!-- セクション：火山岩と深成岩の違いをイメージで --&gt;&lt;/p&gt;
&lt;div class="card shadow-sm mb-4"&gt;
&lt;div class="card-body"&gt;
&lt;h2 class="h4 mb-3"&gt;火山岩と深成岩の違いをイメージでつかむ&lt;/h2&gt;
&lt;h3 class="h5 mb-2"&gt;冷え方のちがい → 結晶のちがい&lt;/h3&gt;
&lt;ul&gt;
&lt;li&gt;&lt;strong&gt;火山岩：&lt;/strong&gt;溶岩として地表近くに出て&lt;strong&gt;一気に冷える&lt;/strong&gt;ため、結晶が大きく育つ時間がありません。&lt;br /&gt;
→ 細かい石基の中に、所々だけ大きな結晶（斑晶）が見える&lt;strong&gt;斑状組織&lt;/strong&gt;になります。&lt;/li&gt;
&lt;li&gt;&lt;strong&gt;深成岩：&lt;/strong&gt;地下深くで&lt;strong&gt;ゆっくり冷える&lt;/strong&gt;ため、結晶がじっくり成長します。&lt;br /&gt;
→ 大きさのそろった結晶がぎっしりつまった&lt;strong&gt;等粒状組織&lt;/strong&gt;になります。&lt;/li&gt;
&lt;/ul&gt;
&lt;h3 class="h5 mt-3 mb-2"&gt;成分のちがい → 色のちがい&lt;/h3&gt;
&lt;p&gt;マグマの中身は、大きく分けて次の2種類の成分からできています。&lt;/p&gt;
&lt;ul&gt;
&lt;li&gt;&lt;strong&gt;ガラス成分（二酸化ケイ素）&lt;/strong&gt;：ガラスのように白っぽい・透明な成分&lt;/li&gt;
&lt;li&gt;&lt;strong&gt;土っぽい成分&lt;/strong&gt;：黒っぽい成分&lt;/li&gt;
&lt;/ul&gt;
&lt;p&gt;この割合の違いが、岩石の色を決めます。&lt;/p&gt;
&lt;ul&gt;
&lt;li&gt;ガラス成分が多い → &lt;strong&gt;白っぽい岩石&lt;/strong&gt;（花こう岩・流紋岩など）&lt;/li&gt;
&lt;li&gt;土っぽい成分が多い → &lt;strong&gt;黒っぽい岩石&lt;/strong&gt;（はんれい岩・玄武岩など）&lt;/li&gt;
&lt;/ul&gt;
&lt;p class="mb-0"&gt;実際、北海道の&lt;strong&gt;昭和新山&lt;/strong&gt;は白っぽい岩石が多く、ガラス成分が豊富なマグマが固まってできた山であることがうかがえます。&lt;/p&gt;
&lt;/div&gt;
&lt;/div&gt;
&lt;p&gt;&lt;!-- セクション：火山の形とマグマの粘り気 --&gt;&lt;/p&gt;
&lt;div class="card shadow-sm mb-4"&gt;
&lt;div class="card-body"&gt;
&lt;h2 class="h4 mb-3"&gt;火山の形はマグマの「粘り気」で決まる&lt;/h2&gt;
&lt;div class="table-responsive mb-3"&gt;
&lt;table class="table table-bordered align-middle mb-0"&gt;
&lt;thead style="background-color: #fce4ec;"&gt;
&lt;tr class="text-center"&gt;
&lt;th&gt;マグマの粘り気&lt;/th&gt;
&lt;th&gt;主な成分&lt;/th&gt;
&lt;th&gt;火山の形&lt;/th&gt;
&lt;th&gt;噴火のようす&lt;/th&gt;
&lt;th&gt;代表例&lt;/th&gt;
&lt;/tr&gt;
&lt;/thead&gt;
&lt;tbody&gt;
&lt;tr&gt;
&lt;td class="fw-bold"&gt;大きい（ねばねば）&lt;/td&gt;
&lt;td&gt;ガラス成分（二酸化ケイ素）が多い&lt;/td&gt;
&lt;td&gt;急な斜面・とんがった形（溶岩ドームなど）&lt;/td&gt;
&lt;td&gt;ガスがたまりやすく、&lt;strong&gt;噴火が激しい&lt;/strong&gt;&lt;/td&gt;
&lt;td&gt;昭和新山 など&lt;/td&gt;
&lt;/tr&gt;
&lt;tr&gt;
&lt;td class="fw-bold"&gt;中くらい&lt;/td&gt;
&lt;td&gt;ガラス成分と土成分が中間&lt;/td&gt;
&lt;td&gt;富士山のようなきれいな円すい形（成層火山）&lt;/td&gt;
&lt;td&gt;爆発的噴火も、溶岩流も起こりうる&lt;/td&gt;
&lt;td&gt;富士山・三原山 など&lt;/td&gt;
&lt;/tr&gt;
&lt;tr&gt;
&lt;td class="fw-bold"&gt;小さい（さらさら）&lt;/td&gt;
&lt;td&gt;土っぽい成分が多い&lt;/td&gt;
&lt;td&gt;なだらかな丘のような形（盾状火山）&lt;/td&gt;
&lt;td&gt;溶岩がさらさらと遠くまで流れ、&lt;strong&gt;噴火は穏やか&lt;/strong&gt;&lt;/td&gt;
&lt;td&gt;キラウエア火山（ハワイ） など&lt;/td&gt;
&lt;/tr&gt;
&lt;/tbody&gt;
&lt;/table&gt;
&lt;/div&gt;
&lt;p class="mb-0"&gt;ガラス細工を思い浮かべるとイメージしやすいですが、&lt;strong&gt;ガラスは溶かすととてもねばねば&lt;/strong&gt;します。&lt;br /&gt;
そのため、ガラス成分の多いマグマほど粘り気が大きく、噴火も激しくなりやすい、というつながりがあります。&lt;/p&gt;
&lt;/div&gt;
&lt;/div&gt;
&lt;p&gt;&lt;!-- セクション：カルデラ --&gt;&lt;/p&gt;
&lt;div class="card shadow-sm mb-4"&gt;
&lt;div class="card-body"&gt;
&lt;h2 class="h4 mb-3"&gt;カルデラとカルデラ湖──「山のてっぺんが抜けた」地形&lt;/h2&gt;
&lt;p&gt;最後に、よくテストに出る&lt;strong&gt;カルデラ&lt;/strong&gt;について整理しておきましょう。&lt;/p&gt;
&lt;ul&gt;
&lt;li&gt;とても激しい噴火やその後の地盤の沈降によって、&lt;strong&gt;山の頂上付近が大きくくぼんだ地形&lt;/strong&gt;をカルデラという。&lt;/li&gt;
&lt;li&gt;そのくぼみに&lt;strong&gt;水がたまったものがカルデラ湖&lt;/strong&gt;。&lt;/li&gt;
&lt;/ul&gt;
&lt;p&gt;代表的な例としては、&lt;/p&gt;
&lt;ul&gt;
&lt;li&gt;熊本県の&lt;strong&gt;阿蘇山&lt;/strong&gt;のカルデラ&lt;/li&gt;
&lt;li&gt;北海道の&lt;strong&gt;洞爺湖&lt;/strong&gt;（カルデラ湖）&lt;/li&gt;
&lt;/ul&gt;
&lt;p class="mb-0"&gt;写真や地図帳で実際の形を確認しておくと、問題集で見たときに&lt;strong&gt;一発でイメージが結びつく&lt;/strong&gt;ようになります。&lt;/p&gt;
&lt;/div&gt;
&lt;/div&gt;
&lt;p&gt;&lt;!-- クイズセクション --&gt;&lt;/p&gt;
&lt;div class="card shadow-sm mb-4"&gt;
&lt;div class="card-body"&gt;
&lt;h2 class="h4 mb-3"&gt;火山と火成岩に関するチェッククイズ（10問）&lt;/h2&gt;
&lt;p class="mb-3" style="font-size: 0.9rem;"&gt;学んだ内容がしっかり理解できているか、クイズで確認してみましょう。&lt;br /&gt;
&lt;strong&gt;「正解を見る」ボタンを押すと答えが表示&lt;/strong&gt;され、ボタンは消えます。&lt;/p&gt;
&lt;div class="table-responsive"&gt;
&lt;table class="table table-bordered table-hover align-middle table-sm mb-0"&gt;
&lt;thead style="background-color: #dcedc8;"&gt;
&lt;tr class="text-center"&gt;
&lt;th style="width: 35%;"&gt;問題&lt;/th&gt;
&lt;th style="width: 45%;"&gt;選択肢&lt;/th&gt;
&lt;th style="width: 20%;"&gt;正解&lt;/th&gt;
&lt;/tr&gt;
&lt;/thead&gt;
&lt;tbody&gt;
&lt;tr&gt;
&lt;td&gt;1. 火成岩とは、何が冷え固まってできた岩石ですか？&lt;/td&gt;
&lt;td&gt;A. 地表の砂&lt;br /&gt;
B. 地下水&lt;br /&gt;
C. マグマ&lt;br /&gt;
D. 火山灰&lt;/td&gt;
&lt;td class="text-center"&gt;&lt;button class="btn btn-sm btn-primary"&gt;正解を見る&lt;/button&gt;&lt;br /&gt;
&lt;span id="q1" class="d-none"&gt;C. マグマ&lt;/span&gt;&lt;/td&gt;
&lt;/tr&gt;
&lt;tr&gt;
&lt;td&gt;2. 深成岩の特徴として正しいものはどれですか？&lt;/td&gt;
&lt;td&gt;A. 地表で急に冷えた岩石&lt;br /&gt;
B. 地下深くでゆっくり冷えた岩石&lt;br /&gt;
C. 風で削られてできた岩石&lt;br /&gt;
D. 火山灰が積もってできた岩石&lt;/td&gt;
&lt;td class="text-center"&gt;&lt;button class="btn btn-sm btn-primary"&gt;正解を見る&lt;/button&gt;&lt;br /&gt;
&lt;span id="q2" class="d-none"&gt;B. 地下深くでゆっくり冷えた岩石&lt;/span&gt;&lt;/td&gt;
&lt;/tr&gt;
&lt;tr&gt;
&lt;td&gt;3. 火山岩の組織として正しいのはどれですか？&lt;/td&gt;
&lt;td&gt;A. 等粒状組織&lt;br /&gt;
B. 斑状組織&lt;br /&gt;
C. 層状組織&lt;br /&gt;
D. しま模様組織&lt;/td&gt;
&lt;td class="text-center"&gt;&lt;button class="btn btn-sm btn-primary"&gt;正解を見る&lt;/button&gt;&lt;br /&gt;
&lt;span id="q3" class="d-none"&gt;B. 斑状組織&lt;/span&gt;&lt;/td&gt;
&lt;/tr&gt;
&lt;tr&gt;
&lt;td&gt;4. ガラス成分（二酸化ケイ素）が多く、白っぽい火山岩はどれですか？&lt;/td&gt;
&lt;td&gt;A. 流紋岩&lt;br /&gt;
B. 安山岩&lt;br /&gt;
C. 玄武岩&lt;br /&gt;
D. はんれい岩&lt;/td&gt;
&lt;td class="text-center"&gt;&lt;button class="btn btn-sm btn-primary"&gt;正解を見る&lt;/button&gt;&lt;br /&gt;
&lt;span id="q4" class="d-none"&gt;A. 流紋岩&lt;/span&gt;&lt;/td&gt;
&lt;/tr&gt;
&lt;tr&gt;
&lt;td&gt;5. 玄武岩のような黒っぽい岩石が多いマグマの特徴として最も近いものは？&lt;/td&gt;
&lt;td&gt;A. ガラス成分が多く粘り気が大きい&lt;br /&gt;
B. ガラス成分が多くさらさらしている&lt;br /&gt;
C. 土っぽい成分が多く粘り気が小さい&lt;br /&gt;
D. 土っぽい成分が少なくさらさらしている&lt;/td&gt;
&lt;td class="text-center"&gt;&lt;button class="btn btn-sm btn-primary"&gt;正解を見る&lt;/button&gt;&lt;br /&gt;
&lt;span id="q5" class="d-none"&gt;C. 土っぽい成分が多く粘り気が小さい&lt;/span&gt;&lt;/td&gt;
&lt;/tr&gt;
&lt;tr&gt;
&lt;td&gt;6. 富士山のようなきれいな円すい形の成層火山について正しい説明はどれですか？&lt;/td&gt;
&lt;td&gt;A. マグマの粘り気がとても小さい&lt;br /&gt;
B. マグマの粘り気が中くらい&lt;br /&gt;
C. マグマの粘り気がまったくない&lt;br /&gt;
D. マグマが存在しない&lt;/td&gt;
&lt;td class="text-center"&gt;&lt;button class="btn btn-sm btn-primary"&gt;正解を見る&lt;/button&gt;&lt;br /&gt;
&lt;span id="q6" class="d-none"&gt;B. マグマの粘り気が中くらい&lt;/span&gt;&lt;/td&gt;
&lt;/tr&gt;
&lt;tr&gt;
&lt;td&gt;7. 昭和新山のように白っぽい溶岩ドームができやすいのは、どのようなマグマのときですか？&lt;/td&gt;
&lt;td&gt;A. ガラス成分が多くねばねばしたマグマ&lt;br /&gt;
B. ガラス成分が少なくさらさらのマグマ&lt;br /&gt;
C. 水しかふくまないマグマ&lt;br /&gt;
D. 土成分がないマグマ&lt;/td&gt;
&lt;td class="text-center"&gt;&lt;button class="btn btn-sm btn-primary"&gt;正解を見る&lt;/button&gt;&lt;br /&gt;
&lt;span id="q7" class="d-none"&gt;A. ガラス成分が多くねばねばしたマグマ&lt;/span&gt;&lt;/td&gt;
&lt;/tr&gt;
&lt;tr&gt;
&lt;td&gt;8. キラウエア火山のような、なだらかな盾状火山の特徴として正しいものは？&lt;/td&gt;
&lt;td&gt;A. 溶岩がさらさらと遠くまで流れる&lt;br /&gt;
B. 溶岩がほとんど流れない&lt;br /&gt;
C. 火山灰だけが飛ぶ&lt;br /&gt;
D. 噴火がまったく起こらない&lt;/td&gt;
&lt;td class="text-center"&gt;&lt;button class="btn btn-sm btn-primary"&gt;正解を見る&lt;/button&gt;&lt;br /&gt;
&lt;span id="q8" class="d-none"&gt;A. 溶岩がさらさらと遠くまで流れる&lt;/span&gt;&lt;/td&gt;
&lt;/tr&gt;
&lt;tr&gt;
&lt;td&gt;9. 地表に噴き出してきたマグマを何と呼びますか？&lt;/td&gt;
&lt;td&gt;A. 火山灰&lt;br /&gt;
B. 溶岩&lt;br /&gt;
C. 砂れき&lt;br /&gt;
D. 堆積物&lt;/td&gt;
&lt;td class="text-center"&gt;&lt;button class="btn btn-sm btn-primary"&gt;正解を見る&lt;/button&gt;&lt;br /&gt;
&lt;span id="q9" class="d-none"&gt;B. 溶岩&lt;/span&gt;&lt;/td&gt;
&lt;/tr&gt;
&lt;tr&gt;
&lt;td&gt;10. 激しい噴火とその後の沈降で山頂部が大きくくぼみ、水がたまった湖を何といいますか？&lt;/td&gt;
&lt;td&gt;A. 成層火山&lt;br /&gt;
B. 盾状火山&lt;br /&gt;
C. カルデラ湖&lt;br /&gt;
D. 断層湖&lt;/td&gt;
&lt;td class="text-center"&gt;&lt;button class="btn btn-sm btn-primary"&gt;正解を見る&lt;/button&gt;&lt;br /&gt;
&lt;span id="q10" class="d-none"&gt;C. カルデラ湖&lt;/span&gt;&lt;/td&gt;
&lt;/tr&gt;
&lt;/tbody&gt;
&lt;/table&gt;
&lt;/div&gt;
&lt;/div&gt;
&lt;/div&gt;
&lt;p&gt;&lt;!-- まとめ --&gt;&lt;/p&gt;
&lt;div class="card shadow-sm mb-4"&gt;
&lt;div class="card-body"&gt;
&lt;h2 class="h4 mb-3"&gt;まとめ：仕組みを理解すると、火成岩は「暗記ゲー」じゃなくなる&lt;/h2&gt;
&lt;p&gt;火山と火成岩の単元は、名前も多く一見「暗記地獄」に見えますが、&lt;br /&gt;
ここまで整理してきたように&lt;strong&gt;マグマの性格（冷え方・成分・粘り気）&lt;/strong&gt;から考えると、一気に覚えやすくなります。&lt;/p&gt;
&lt;ul&gt;
&lt;li&gt;火成岩は&lt;strong&gt;マグマが冷え固まってできた岩石&lt;/strong&gt;で、深成岩と火山岩に分かれる。&lt;/li&gt;
&lt;li&gt;深成岩は&lt;strong&gt;地下深くでゆっくり冷えた岩石&lt;/strong&gt;、火山岩は&lt;strong&gt;地表付近で急に冷えた岩石&lt;/strong&gt;。&lt;/li&gt;
&lt;li&gt;ガラス成分が多いと&lt;strong&gt;白っぽく・粘り気が大きい&lt;/strong&gt;、土成分が多いと&lt;strong&gt;黒っぽく・粘り気が小さい&lt;/strong&gt;。&lt;/li&gt;
&lt;li&gt;マグマの粘り気の違いが、&lt;strong&gt;火山の形（昭和新山・富士山・キラウエアなど）&lt;/strong&gt;の違いにつながる。&lt;/li&gt;
&lt;li&gt;カルデラは&lt;strong&gt;激しい噴火とその後の沈降で山頂が大きくくぼんだ地形&lt;/strong&gt;で、カルデラ湖もセットで押さえる。&lt;/li&gt;
&lt;/ul&gt;
&lt;p class="mt-3 mb-0"&gt;火山・岩石は地学分野の中でも「どこでできたか」「どんな性格のマグマか」を起点に整理できると、他単元（天気・地層・天体）まで理解がつながります。地学分野の全体像と頻出の引っ掛かりポイントは、&lt;a href="https://rika-quest.com/column/geoscience/"&gt;&lt;strong&gt;地学分野の全体像はこちら&lt;/strong&gt;&lt;/a&gt;でまとめています。&lt;/p&gt;
&lt;blockquote class="border-start ps-3 my-3" style="border-color: #66bb6a !important;"&gt;
&lt;p class="mb-1" style="font-size: 0.95rem;"&gt;「暗記することは多いけれど、&lt;strong&gt;推しの石&lt;/strong&gt;を一つ見つけて、&lt;br /&gt;
『この石はどんなマグマから生まれたのか』と想像しながら覚えていくと、ぐっと楽になります。」&lt;/p&gt;
&lt;/blockquote&gt;
&lt;p class="mb-0"&gt;問題演習では、名前だけでなく、&lt;strong&gt;色・組織・でき方・火山の形&lt;/strong&gt;をセットで説明できるかを意識して復習してみてください。&lt;/p&gt;
&lt;/div&gt;
&lt;/div&gt;
&lt;p&gt;&lt;!-- CTAカード --&gt;&lt;/p&gt;
&lt;div class="card shadow-sm mb-5" style="border-left: 6px solid #00897b;"&gt;
&lt;div class="card-body"&gt;
&lt;h2 class="h5 mb-2"&gt;火山と火成岩を「得点源」にしよう&lt;/h2&gt;
&lt;p class="mb-2"&gt;ここまで読んでみて、&lt;strong&gt;岩石や火山のイメージが少しクリアになった&lt;/strong&gt;でしょうか？&lt;br /&gt;
あとは、問題集や過去問で&lt;strong&gt;「名前 → しくみ → 火山の形」を行き来できるか&lt;/strong&gt;をチェックしていくだけです。&lt;/p&gt;
&lt;ul class="mb-3"&gt;
&lt;li&gt;動画をもう一度見ながら、ノートに「深成岩 vs 火山岩」の比較表を書いてみる&lt;/li&gt;
&lt;li&gt;昭和新山・富士山・キラウエア火山などの写真を調べて、マグマの粘り気との関係をコメントしてみる&lt;/li&gt;
&lt;li&gt;自分だけの&lt;strong&gt;「推しの火成岩」カード&lt;/strong&gt;（写真＋特徴メモ）を作ってみる&lt;/li&gt;
&lt;/ul&gt;
&lt;div class="text-center"&gt;&lt;a class="btn btn-success px-4" href="#top"&gt;&lt;br /&gt;
火成岩のポイントをもう一度おさらいする&lt;br /&gt;
&lt;/a&gt;&lt;/div&gt;
&lt;/div&gt;
&lt;/div&gt;
&lt;/div&gt;
&lt;p&gt;&lt;script&gt;
  function showAnswer(id, btn) {
    var ans = document.getElementById(id);
    if (ans) {
      ans.classList.remove('d-none');
    }
    if (btn) {
      btn.style.display = 'none';
    }
  }
&lt;/script&gt;&lt;/p&gt;
------</t>
  </si>
  <si>
    <t>https://rika-quest.com/column/lung/</t>
  </si>
  <si>
    <t>以下のページは不自然なワードを使用しています。
これらを適切に自然な言葉に置き換えて下さい。
なお、本文の装飾や構造は絶対に変えないでください。
【対象ページURL】
https://rika-quest.com/column/lung/
【検出された不自然ワード】
- 固定
- 設計
【本文】
------
&lt;p&gt;&lt;!-- 呼吸と肺のしくみ｜WordPress固定ページ用HTML --&gt;&lt;/p&gt;
&lt;div class="container my-4"&gt;
&lt;p&gt;&lt;!-- Hero セクション --&gt;&lt;/p&gt;
&lt;div class="card shadow-sm mb-4 border-0" style="background: linear-gradient(135deg, #1565c0, #00838f); color: #fff;"&gt;
&lt;div class="card-body p-4"&gt;
&lt;div class="d-flex flex-wrap justify-content-between align-items-center mb-2"&gt;&lt;span class="badge bg-warning text-dark mb-1" style="font-size: 0.8rem;"&gt;中学理科／生物分野&lt;/span&gt;&lt;br /&gt;
&lt;span class="badge bg-light text-dark mb-1" style="font-size: 0.75rem;"&gt;テーマ：呼吸と肺のしくみ&lt;/span&gt;&lt;/div&gt;
&lt;h1 class="card-title mb-3" style="font-size: 1.9rem; line-height: 1.5;"&gt;呼吸と肺のしくみ──「酸素を吸って二酸化炭素を出す」だけではない本当の目的&lt;/h1&gt;
&lt;p class="card-text mb-0" style="font-size: 0.98rem;"&gt;「呼吸＝酸素を吸って二酸化炭素を出す」と覚えていませんか？&lt;br /&gt;
このページでは、動画に沿って&lt;strong&gt;呼吸の本当の目的（エネルギーを作り出すこと）&lt;/strong&gt;と、&lt;br /&gt;
肺や肺胞で行われる&lt;strong&gt;ガス交換の仕組み&lt;/strong&gt;を、中学入試レベルに整理して解説します。&lt;/p&gt;
&lt;p class="mb-0" style="font-size: 0.95rem;"&gt;生物分野の全体像（よく出るテーマと引っ掛かりポイント）は、&lt;a href="https://rika-quest.com/column/creature/"&gt;全体像はこちら&lt;/a&gt;で確認できます。個別に伸ばし方を設計したい場合は、&lt;a href="https://rika-quest.com/kouza/"&gt;中学受験理科の個別指導（オンライン対応）講座一覧&lt;/a&gt;  をご覧ください（体験あり）。&lt;/p&gt;
&lt;/div&gt;
&lt;/div&gt;
&lt;p&gt;&lt;!-- 動画セクション --&gt;&lt;/p&gt;
&lt;div class="card shadow-sm mb-4"&gt;
&lt;div class="card-body"&gt;
&lt;h2 class="h4 mb-3"&gt;動画で学ぶ：呼吸と肺のしくみ&lt;/h2&gt;
&lt;div class="ratio ratio-16x9 mb-3"&gt;&lt;iframe title="YouTube video player" src="https://www.youtube.com/embed/LSI2BUf84Qc" width="560" height="315" frameborder="0" allowfullscreen="allowfullscreen"&gt;&lt;/iframe&gt;&lt;/div&gt;
&lt;p class="mb-0"&gt;まずは動画で全体の流れをつかんでから、本文の解説・まとめ・クイズで知識を定着させていきましょう。&lt;/p&gt;
&lt;/div&gt;
&lt;/div&gt;
&lt;p&gt;&lt;!-- 呼吸とは何か --&gt;&lt;/p&gt;
&lt;div class="card shadow-sm mb-4"&gt;
&lt;div class="card-body"&gt;
&lt;h2 class="h4 mb-3"&gt;1. 呼吸とは何か？──「ガス交換」と「エネルギーづくり」を分けて考える&lt;/h2&gt;
&lt;p&gt;多くの人が、&lt;br /&gt;
&lt;span style="color: #0000ff;"&gt;「酸素を吸って二酸化炭素を出すこと」&lt;/span&gt;を呼吸だと覚えていますが、&lt;br /&gt;
これは&lt;strong&gt;不十分な覚え方&lt;/strong&gt;です。&lt;/p&gt;
&lt;blockquote class="blockquote"&gt;
&lt;p class="mb-1"&gt;「酸素を吸って二酸化炭素を出す」というのは、あくまで&lt;strong&gt;結果として起きているガス交換&lt;/strong&gt;にすぎません。&lt;/p&gt;
&lt;/blockquote&gt;
&lt;p class="mb-2"&gt;正確には、呼吸には次の2つの側面があります。&lt;/p&gt;
&lt;div class="row"&gt;
&lt;div class="col-md-6 mb-3"&gt;
&lt;div class="border rounded p-3 h-100" style="background-color: #e3f2fd;"&gt;
&lt;h3 class="h5"&gt;① 外呼吸（がいこきゅう）&lt;/h3&gt;
&lt;ul class="mb-0"&gt;
&lt;li&gt;肺で行われる&lt;strong&gt;ガス交換&lt;/strong&gt;のこと&lt;/li&gt;
&lt;li&gt;空気中の&lt;strong&gt;酸素&lt;/strong&gt;を血液に取り込み、血液中の&lt;strong&gt;二酸化炭素&lt;/strong&gt;を外に出す&lt;/li&gt;
&lt;li&gt;いわゆる「スーハー」と息をしている部分&lt;/li&gt;
&lt;/ul&gt;
&lt;/div&gt;
&lt;/div&gt;
&lt;div class="col-md-6 mb-3"&gt;
&lt;div class="border rounded p-3 h-100" style="background-color: #e8f5e9;"&gt;
&lt;h3 class="h5"&gt;② 内呼吸（ないこきゅう）&lt;/h3&gt;
&lt;ul class="mb-0"&gt;
&lt;li&gt;&lt;strong&gt;細胞の中&lt;/strong&gt;で行われる化学反応&lt;/li&gt;
&lt;li&gt;&lt;strong&gt;酸素 + グルコース（ブドウ糖）&lt;/strong&gt;から、&lt;strong&gt;エネルギー + 二酸化炭素 + 水&lt;/strong&gt;をつくる&lt;/li&gt;
&lt;li&gt;ここで作られたエネルギーによって、体は動き、成長し、生きていられる&lt;/li&gt;
&lt;/ul&gt;
&lt;/div&gt;
&lt;/div&gt;
&lt;/div&gt;
&lt;p class="mb-0"&gt;大事なのは、呼吸の&lt;strong&gt;真の目的は「エネルギーを取り出すこと」&lt;/strong&gt;だという点です。&lt;br /&gt;
二酸化炭素はその&lt;strong&gt;副産物なので「ゴミ」として捨てている&lt;/strong&gt;、というイメージで押さえましょう。&lt;/p&gt;
&lt;/div&gt;
&lt;/div&gt;
&lt;p&gt;&lt;!-- 光合成との関係 --&gt;&lt;/p&gt;
&lt;div class="card shadow-sm mb-4"&gt;
&lt;div class="card-body"&gt;
&lt;h2 class="h4 mb-3"&gt;2. 光合成と呼吸の関係──ほぼ「逆向き」の反応&lt;/h2&gt;
&lt;p&gt;植物が行う&lt;strong&gt;光合成&lt;/strong&gt;は、呼吸と&lt;strong&gt;ほぼ逆向きの反応&lt;/strong&gt;になっています。&lt;/p&gt;
&lt;div class="table-responsive mb-3"&gt;
&lt;table class="table table-bordered align-middle mb-0"&gt;
&lt;thead style="background-color: #fff3e0;"&gt;
&lt;tr class="text-center"&gt;
&lt;th scope="col"&gt;反応&lt;/th&gt;
&lt;th scope="col"&gt;式（イメージ）&lt;/th&gt;
&lt;th scope="col"&gt;ポイント&lt;/th&gt;
&lt;/tr&gt;
&lt;/thead&gt;
&lt;tbody&gt;
&lt;tr&gt;
&lt;td class="fw-bold"&gt;呼吸&lt;/td&gt;
&lt;td&gt;酸素 + グルコース（栄養分）&lt;br /&gt;
→ エネルギー + 二酸化炭素 + 水&lt;/td&gt;
&lt;td&gt;
&lt;ul class="mb-0 ps-3"&gt;
&lt;li&gt;人間や動物・植物の細胞の中で行われる&lt;/li&gt;
&lt;li&gt;&lt;strong&gt;エネルギーを取り出すこと&lt;/strong&gt;が目的&lt;/li&gt;
&lt;li&gt;二酸化炭素と水は&lt;strong&gt;副産物として捨てられる&lt;/strong&gt;&lt;/li&gt;
&lt;/ul&gt;
&lt;/td&gt;
&lt;/tr&gt;
&lt;tr style="background-color: #fffde7;"&gt;
&lt;td class="fw-bold"&gt;光合成&lt;/td&gt;
&lt;td&gt;二酸化炭素 + 水&lt;br /&gt;
→ グルコース + 酸素&lt;/td&gt;
&lt;td&gt;
&lt;ul class="mb-0 ps-3"&gt;
&lt;li&gt;植物の葉にある&lt;strong&gt;葉緑体&lt;/strong&gt;で行われる&lt;/li&gt;
&lt;li&gt;&lt;strong&gt;栄養分（グルコース）をつくること&lt;/strong&gt;が目的&lt;/li&gt;
&lt;li&gt;酸素は植物には不要な分が多く、&lt;strong&gt;外に捨てられる&lt;/strong&gt;&lt;/li&gt;
&lt;/ul&gt;
&lt;/td&gt;
&lt;/tr&gt;
&lt;/tbody&gt;
&lt;/table&gt;
&lt;/div&gt;
&lt;p class="mb-0"&gt;つまり、&lt;strong&gt;呼吸＝エネルギーを使う側&lt;/strong&gt;、&lt;strong&gt;光合成＝エネルギーをためる側&lt;/strong&gt;と整理しておくと、&lt;br /&gt;
入試の問題でも混乱しにくくなります。&lt;/p&gt;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肺と肺胞の構造 --&gt;&lt;/p&gt;
&lt;div class="card shadow-sm mb-4"&gt;
&lt;div class="card-body"&gt;
&lt;h2 class="h4 mb-3"&gt;3. 肺と肺胞の構造──「ブドウの房」で表面積をアップ&lt;/h2&gt;
&lt;p&gt;続いて、肺の中で&lt;strong&gt;ガス交換が行われる仕組み&lt;/strong&gt;を見ていきます。&lt;/p&gt;
&lt;div class="row align-items-center mb-3"&gt;
&lt;div class="col-md-6 mb-3"&gt;&lt;img fetchpriority="high" decoding="async" class="alignnone wp-image-206 img-fluid rounded shadow-sm" src="https://rika-quest.com/wp-content/uploads/2023/04/画像8-1024x662.png" sizes="(max-width: 1024px) 100vw, 1024px" srcset="https://rika-quest.com/wp-content/uploads/2023/04/画像8-1024x662.png 1024w, https://rika-quest.com/wp-content/uploads/2023/04/画像8-300x194.png 300w, https://rika-quest.com/wp-content/uploads/2023/04/画像8-768x496.png 768w, https://rika-quest.com/wp-content/uploads/2023/04/画像8-1536x993.png 1536w, https://rika-quest.com/wp-content/uploads/2023/04/画像8-2048x1324.png 2048w" alt="呼吸とエネルギー産生の関係を示す図" width="1024" height="662" /&gt;&lt;/div&gt;
&lt;div class="col-md-6 mb-3"&gt;
&lt;p class="mb-2"&gt;図のように、私たちは&lt;strong&gt;呼吸によって酸素を取り込み&lt;/strong&gt;、その酸素を使って&lt;br /&gt;
&lt;strong&gt;活動のためのエネルギー&lt;/strong&gt;を作り出しています。&lt;/p&gt;
&lt;ul class="mb-0"&gt;
&lt;li&gt;酸素を取り入れる → 血液中へ運ばれる&lt;/li&gt;
&lt;li&gt;細胞でエネルギーを作る → 二酸化炭素が発生&lt;/li&gt;
&lt;li&gt;二酸化炭素を血液が運び、肺で&lt;strong&gt;「ゴミ」として捨てる&lt;/strong&gt;&lt;/li&gt;
&lt;/ul&gt;
&lt;/div&gt;
&lt;/div&gt;
&lt;/div&gt;
&lt;div class="row align-items-center"&gt;
&lt;div class="col-md-6 mb-3 order-md-2"&gt;&lt;img decoding="async" class="alignnone wp-image-207 img-fluid rounded shadow-sm" src="https://rika-quest.com/wp-content/uploads/2023/04/画像9-1024x534.png" sizes="(max-width: 1024px) 100vw, 1024px" srcset="https://rika-quest.com/wp-content/uploads/2023/04/画像9-1024x534.png 1024w, https://rika-quest.com/wp-content/uploads/2023/04/画像9-300x156.png 300w, https://rika-quest.com/wp-content/uploads/2023/04/画像9-768x400.png 768w, https://rika-quest.com/wp-content/uploads/2023/04/画像9-1536x801.png 1536w, https://rika-quest.com/wp-content/uploads/2023/04/画像9-2048x1068.png 2048w" alt="肺胞と毛細血管の構造図" width="1024" height="534" /&gt;&lt;/div&gt;
&lt;div class="col-md-6 mb-3 order-md-1"&gt;
&lt;h3 class="h5 mb-2"&gt;肺の中の道順&lt;/h3&gt;
&lt;p class="mb-2"&gt;空気は次の順番で肺の奥へと入っていきます。&lt;/p&gt;
&lt;ul&gt;
&lt;li&gt;鼻・口&lt;/li&gt;
&lt;li&gt;気管&lt;/li&gt;
&lt;li&gt;左右の気管支&lt;/li&gt;
&lt;li&gt;さらに細かく分かれた気管支の先にある&lt;strong&gt;肺胞（はいほう）&lt;/strong&gt;&lt;/li&gt;
&lt;/ul&gt;
&lt;p class="mb-2"&gt;肺胞は、図のように&lt;strong&gt;ブドウの房（巨峰）&lt;/strong&gt;のような形をしており、&lt;br /&gt;
その表面には&lt;strong&gt;毛細血管&lt;/strong&gt;がびっしりとくっついています。&lt;/p&gt;
&lt;div class="border rounded p-3" style="background-color: #e3f2fd;"&gt;
&lt;p class="mb-2 fw-bold"&gt;なぜ肺胞はブドウの房のような形なのか？&lt;/p&gt;
&lt;ol class="mb-0 ps-3"&gt;
&lt;li&gt;たまたま&lt;/li&gt;
&lt;li&gt;デザイン性&lt;/li&gt;
&lt;li&gt;&lt;strong&gt;表面積を広げて、効率よく酸素と二酸化炭素を取り替えるため&lt;/strong&gt;&lt;/li&gt;
&lt;/ol&gt;
&lt;p class="mb-0 mt-2"&gt;正解はもちろん&lt;strong&gt;③&lt;/strong&gt;。&lt;br /&gt;
肺胞を広げると、表面積は&lt;strong&gt;テニスコート1面分&lt;/strong&gt;にもなると言われています。&lt;/p&gt;
&lt;/div&gt;
&lt;/div&gt;
&lt;/div&gt;
&lt;/div&gt;
&lt;/div&gt;
&lt;p&gt;&lt;!-- 肺胞でのガス交換と血液の流れ --&gt;&lt;/p&gt;
&lt;div class="card shadow-sm mb-4"&gt;
&lt;div class="card-body"&gt;
&lt;h2 class="h4 mb-3"&gt;4. 肺胞でのガス交換と血液の流れ&lt;/h2&gt;
&lt;p&gt;肺胞のまわりには&lt;strong&gt;毛細血管&lt;/strong&gt;が網の目のようにとりまいていて、ここでガス交換が行われます。&lt;/p&gt;
&lt;div class="table-responsive mb-3"&gt;
&lt;table class="table table-bordered align-middle mb-0"&gt;
&lt;thead style="background-color: #e8f5e9;"&gt;
&lt;tr class="text-center"&gt;
&lt;th scope="col"&gt;流れてくる血液&lt;/th&gt;
&lt;th scope="col"&gt;肺胞での変化&lt;/th&gt;
&lt;th scope="col"&gt;出ていく血液&lt;/th&gt;
&lt;/tr&gt;
&lt;/thead&gt;
&lt;tbody&gt;
&lt;tr&gt;
&lt;td&gt;
&lt;ul class="mb-0 ps-3"&gt;
&lt;li&gt;二酸化炭素を多く含む血液&lt;/li&gt;
&lt;li&gt;酸素は少なめ&lt;/li&gt;
&lt;/ul&gt;
&lt;/td&gt;
&lt;td&gt;
&lt;ul class="mb-0 ps-3"&gt;
&lt;li&gt;肺胞の中の&lt;strong&gt;酸素&lt;/strong&gt;が血液の中に入る&lt;/li&gt;
&lt;li&gt;血液の中の&lt;strong&gt;二酸化炭素&lt;/strong&gt;が肺胞の中へ出ていく&lt;/li&gt;
&lt;li&gt;このガス交換が&lt;strong&gt;瞬時に連続して行われる&lt;/strong&gt;&lt;/li&gt;
&lt;/ul&gt;
&lt;/td&gt;
&lt;td&gt;
&lt;ul class="mb-0 ps-3"&gt;
&lt;li&gt;酸素を多く含む血液&lt;/li&gt;
&lt;li&gt;二酸化炭素は少なめ&lt;/li&gt;
&lt;li&gt;全身へ運ばれ、細胞での内呼吸に利用される&lt;/li&gt;
&lt;/ul&gt;
&lt;/td&gt;
&lt;/tr&gt;
&lt;/tbody&gt;
&lt;/table&gt;
&lt;/div&gt;
&lt;p class="mb-0"&gt;このようにして取り込まれた酸素と、食事から得た&lt;strong&gt;ブドウ糖（グルコース）&lt;/strong&gt;を使って、&lt;br /&gt;
私たちの体はエネルギーを作り出し、&lt;strong&gt;動く・話す・考える&lt;/strong&gt;といった活動を続けています。&lt;/p&gt;
&lt;/div&gt;
&lt;/div&gt;
&lt;p&gt;&lt;!-- まとめ表（呼吸と肺の仕組み） --&gt;&lt;/p&gt;
&lt;div class="card shadow-sm mb-4"&gt;
&lt;div class="card-body"&gt;
&lt;h2 class="h4 mb-3"&gt;5. 呼吸と肺の仕組みのまとめ表&lt;/h2&gt;
&lt;p&gt;ここまでの内容を、入試対策用に&lt;strong&gt;一枚で見通せる表&lt;/strong&gt;にまとめました。&lt;/p&gt;
&lt;div class="table-responsive"&gt;
&lt;table class="table table-bordered align-middle mb-0"&gt;
&lt;thead style="background-color: #dfffd6;"&gt;
&lt;tr class="text-center"&gt;
&lt;th scope="col"&gt;項目&lt;/th&gt;
&lt;th scope="col"&gt;内容&lt;/th&gt;
&lt;/tr&gt;
&lt;/thead&gt;
&lt;tbody&gt;
&lt;tr style="background-color: #ffffff;"&gt;
&lt;td class="fw-bold"&gt;呼吸の目的&lt;/td&gt;
&lt;td&gt;
&lt;ul class="mb-0 ps-3"&gt;
&lt;li&gt;&lt;strong&gt;酸素&lt;/strong&gt;を使って&lt;strong&gt;エネルギーを作り出す化学反応&lt;/strong&gt;&lt;/li&gt;
&lt;li&gt;副産物として&lt;strong&gt;二酸化炭素&lt;/strong&gt;や&lt;strong&gt;水&lt;/strong&gt;を排出する&lt;/li&gt;
&lt;/ul&gt;
&lt;/td&gt;
&lt;/tr&gt;
&lt;tr style="background-color: #dfffd6;"&gt;
&lt;td class="fw-bold"&gt;外呼吸と内呼吸&lt;/td&gt;
&lt;td&gt;
&lt;ul class="mb-0 ps-3"&gt;
&lt;li&gt;&lt;strong&gt;外呼吸&lt;/strong&gt;：肺でのガス交換（空気と血液の間）&lt;/li&gt;
&lt;li&gt;&lt;strong&gt;内呼吸&lt;/strong&gt;：細胞内でのエネルギー生成&lt;br /&gt;
（酸素 + グルコース → エネルギー + 二酸化炭素 + 水）&lt;/li&gt;
&lt;/ul&gt;
&lt;/td&gt;
&lt;/tr&gt;
&lt;tr style="background-color: #ffffff;"&gt;
&lt;td class="fw-bold"&gt;肺胞の構造と役割&lt;/td&gt;
&lt;td&gt;
&lt;ul class="mb-0 ps-3"&gt;
&lt;li&gt;肺胞は小さな袋状で、たくさん集まって&lt;strong&gt;表面積を大きくしている&lt;/strong&gt;&lt;/li&gt;
&lt;li&gt;肺胞の表面に&lt;strong&gt;毛細血管&lt;/strong&gt;が密着し、酸素と二酸化炭素を交換する&lt;/li&gt;
&lt;/ul&gt;
&lt;/td&gt;
&lt;/tr&gt;
&lt;tr style="background-color: #dfffd6;"&gt;
&lt;td class="fw-bold"&gt;呼吸の流れ&lt;/td&gt;
&lt;td&gt;
&lt;ul class="mb-0 ps-3"&gt;
&lt;li&gt;空気：鼻・口 → 気管 → 肺 → 肺胞&lt;/li&gt;
&lt;li&gt;肺胞で酸素を血液に取り込み、血液中の二酸化炭素を肺胞へ出す&lt;/li&gt;
&lt;/ul&gt;
&lt;/td&gt;
&lt;/tr&gt;
&lt;tr style="background-color: #ffffff;"&gt;
&lt;td class="fw-bold"&gt;光合成との関係&lt;/td&gt;
&lt;td&gt;
&lt;ul class="mb-0 ps-3"&gt;
&lt;li&gt;光合成は呼吸とほぼ逆の反応&lt;br /&gt;
（CO₂ + H₂O → グルコース + O₂）&lt;/li&gt;
&lt;li&gt;呼吸：エネルギーを&lt;strong&gt;取り出す&lt;/strong&gt;／光合成：エネルギーを&lt;strong&gt;ためる&lt;/strong&gt;&lt;/li&gt;
&lt;/ul&gt;
&lt;/td&gt;
&lt;/tr&gt;
&lt;/tbody&gt;
&lt;/table&gt;
&lt;/div&gt;
&lt;/div&gt;
&lt;/div&gt;
&lt;p&gt;&lt;!-- クイズセクション --&gt;&lt;/p&gt;
&lt;div class="card shadow-sm mb-4"&gt;
&lt;div class="card-body"&gt;
&lt;h2 class="h4 mb-3"&gt;6. 確認クイズ（10問）で理解をチェック！&lt;/h2&gt;
&lt;p&gt;ここまで学んだ内容を、10問のクイズで確認してみましょう。&lt;br /&gt;
各問題の&lt;strong&gt;「正解を見る」ボタン&lt;/strong&gt;を押すと答えが表示され、ボタンは消えます。&lt;/p&gt;
&lt;div class="table-responsive"&gt;
&lt;table class="table table-bordered align-middle"&gt;
&lt;thead style="background-color: #dfffd6;"&gt;
&lt;tr class="text-center"&gt;
&lt;th style="width: 40%;" scope="col"&gt;問題&lt;/th&gt;
&lt;th style="width: 40%;" scope="col"&gt;選択肢&lt;/th&gt;
&lt;th style="width: 20%;" scope="col"&gt;正解を見る&lt;/th&gt;
&lt;/tr&gt;
&lt;/thead&gt;
&lt;tbody&gt;
&lt;tr style="background-color: #ffffff;"&gt;
&lt;td&gt;1. 呼吸の主な目的は何ですか？&lt;/td&gt;
&lt;td&gt;A. 酸素を吸うこと&lt;br /&gt;
B. 二酸化炭素を出すこと&lt;br /&gt;
C. エネルギーを作ること&lt;br /&gt;
D. 肺を動かすこと&lt;/td&gt;
&lt;td class="text-center"&gt;&lt;button id="btn-answer1" class="btn btn-sm btn-primary mb-1"&gt;正解を見る&lt;/button&gt;&lt;/p&gt;
&lt;div id="answer1" style="display: none;"&gt;正解：C. エネルギーを作ること&lt;/div&gt;
&lt;/td&gt;
&lt;/tr&gt;
&lt;tr style="background-color: #dfffd6;"&gt;
&lt;td&gt;2. 肺胞が小さな袋状になっている主な理由は？&lt;/td&gt;
&lt;td&gt;A. デザイン性&lt;br /&gt;
B. 表面積を広げるため&lt;br /&gt;
C. ガス交換を防ぐため&lt;br /&gt;
D. 空気を貯めるため&lt;/td&gt;
&lt;td class="text-center"&gt;&lt;button id="btn-answer2" class="btn btn-sm btn-primary mb-1"&gt;正解を見る&lt;/button&gt;&lt;/p&gt;
&lt;div id="answer2" style="display: none;"&gt;正解：B. 表面積を広げるため&lt;/div&gt;
&lt;/td&gt;
&lt;/tr&gt;
&lt;tr style="background-color: #ffffff;"&gt;
&lt;td&gt;3. 呼吸で排出される主な副産物は何ですか？&lt;/td&gt;
&lt;td&gt;A. 酸素&lt;br /&gt;
B. 水&lt;br /&gt;
C. 二酸化炭素&lt;br /&gt;
D. エネルギー&lt;/td&gt;
&lt;td class="text-center"&gt;&lt;button id="btn-answer3" class="btn btn-sm btn-primary mb-1"&gt;正解を見る&lt;/button&gt;&lt;/p&gt;
&lt;div id="answer3" style="display: none;"&gt;正解：C. 二酸化炭素&lt;/div&gt;
&lt;/td&gt;
&lt;/tr&gt;
&lt;tr style="background-color: #dfffd6;"&gt;
&lt;td&gt;4. 肺胞に密着しているものはどれですか？&lt;/td&gt;
&lt;td&gt;A. 動脈&lt;br /&gt;
B. 静脈&lt;br /&gt;
C. 毛細血管&lt;br /&gt;
D. 気管&lt;/td&gt;
&lt;td class="text-center"&gt;&lt;button id="btn-answer4" class="btn btn-sm btn-primary mb-1"&gt;正解を見る&lt;/button&gt;&lt;/p&gt;
&lt;div id="answer4" style="display: none;"&gt;正解：C. 毛細血管&lt;/div&gt;
&lt;/td&gt;
&lt;/tr&gt;
&lt;tr style="background-color: #ffffff;"&gt;
&lt;td&gt;5. 内呼吸はどこで行われますか？&lt;/td&gt;
&lt;td&gt;A. 肺&lt;br /&gt;
B. 細胞&lt;br /&gt;
C. 血液&lt;br /&gt;
D. 気管&lt;/td&gt;
&lt;td class="text-center"&gt;&lt;button id="btn-answer5" class="btn btn-sm btn-primary mb-1"&gt;正解を見る&lt;/button&gt;&lt;/p&gt;
&lt;div id="answer5" style="display: none;"&gt;正解：B. 細胞&lt;/div&gt;
&lt;/td&gt;
&lt;/tr&gt;
&lt;tr style="background-color: #dfffd6;"&gt;
&lt;td&gt;6. 呼吸の副産物として水が排出される場所として適切なのは？&lt;/td&gt;
&lt;td&gt;A. 肺&lt;br /&gt;
B. 血液&lt;br /&gt;
C. 細胞&lt;br /&gt;
D. 胃&lt;/td&gt;
&lt;td class="text-center"&gt;&lt;button id="btn-answer6" class="btn btn-sm btn-primary mb-1"&gt;正解を見る&lt;/button&gt;&lt;/p&gt;
&lt;div id="answer6" style="display: none;"&gt;正解：A. 肺&lt;/div&gt;
&lt;/td&gt;
&lt;/tr&gt;
&lt;tr style="background-color: #ffffff;"&gt;
&lt;td&gt;7. 光合成と呼吸の関係で正しいのはどれですか？&lt;/td&gt;
&lt;td&gt;A. 呼吸は光合成の逆反応&lt;br /&gt;
B. 光合成は酸素を消費する&lt;br /&gt;
C. 呼吸は二酸化炭素を生成しない&lt;br /&gt;
D. 光合成はエネルギーを消費する&lt;/td&gt;
&lt;td class="text-center"&gt;&lt;button id="btn-answer7" class="btn btn-sm btn-primary mb-1"&gt;正解を見る&lt;/button&gt;&lt;/p&gt;
&lt;div id="answer7" style="display: none;"&gt;正解：A. 呼吸は光合成の逆反応&lt;/div&gt;
&lt;/td&gt;
&lt;/tr&gt;
&lt;tr style="background-color: #dfffd6;"&gt;
&lt;td&gt;8. 呼吸でエネルギーを作り出すために必要な物質の組み合わせはどれですか？&lt;/td&gt;
&lt;td&gt;A. 酸素とグルコース&lt;br /&gt;
B. 酸素と二酸化炭素&lt;br /&gt;
C. 水と酸素&lt;br /&gt;
D. グルコースと二酸化炭素&lt;/td&gt;
&lt;td class="text-center"&gt;&lt;button id="btn-answer8" class="btn btn-sm btn-primary mb-1"&gt;正解を見る&lt;/button&gt;&lt;/p&gt;
&lt;div id="answer8" style="display: none;"&gt;正解：A. 酸素とグルコース&lt;/div&gt;
&lt;/td&gt;
&lt;/tr&gt;
&lt;tr style="background-color: #ffffff;"&gt;
&lt;td&gt;9. ガス交換が直接行われる場所はどこですか？&lt;/td&gt;
&lt;td&gt;A. 気管&lt;br /&gt;
B. 肺胞&lt;br /&gt;
C. 血管&lt;br /&gt;
D. 心臓&lt;/td&gt;
&lt;td class="text-center"&gt;&lt;button id="btn-answer9" class="btn btn-sm btn-primary mb-1"&gt;正解を見る&lt;/button&gt;&lt;/p&gt;
&lt;div id="answer9" style="display: none;"&gt;正解：B. 肺胞&lt;/div&gt;
&lt;/td&gt;
&lt;/tr&gt;
&lt;tr style="background-color: #dfffd6;"&gt;
&lt;td&gt;10. 肺胞の表面積はどの程度といわれていますか？&lt;/td&gt;
&lt;td&gt;A. サッカー場1面&lt;br /&gt;
B. テニスコート1面&lt;br /&gt;
C. バスケットコート1面&lt;br /&gt;
D. 野球場1面&lt;/td&gt;
&lt;td class="text-center"&gt;&lt;button id="btn-answer10" class="btn btn-sm btn-primary mb-1"&gt;正解を見る&lt;/button&gt;&lt;/p&gt;
&lt;div id="answer10" style="display: none;"&gt;正解：B. テニスコート1面&lt;/div&gt;
&lt;/td&gt;
&lt;/tr&gt;
&lt;/tbody&gt;
&lt;/table&gt;
&lt;/div&gt;
&lt;/div&gt;
&lt;/div&gt;
&lt;p&gt;&lt;!-- まとめ --&gt;&lt;/p&gt;
&lt;div class="card shadow-sm mb-4"&gt;
&lt;div class="card-body"&gt;
&lt;h2 class="h4 mb-3"&gt;7. まとめ──「目的はエネルギーづくり」と意識しよう&lt;/h2&gt;
&lt;ul class="mb-3"&gt;
&lt;li&gt;呼吸の&lt;strong&gt;真の目的は「エネルギーを作り出すこと」&lt;/strong&gt;であり、ガス交換はそのための手段。&lt;/li&gt;
&lt;li&gt;外呼吸（肺でのガス交換）と内呼吸（細胞内の化学反応）を区別して覚える。&lt;/li&gt;
&lt;li&gt;肺胞はブドウの房のような形で表面積を広げ、&lt;strong&gt;効率よくガス交換&lt;/strong&gt;を行っている。&lt;/li&gt;
&lt;li&gt;光合成は呼吸とほぼ逆の反応であり、&lt;strong&gt;エネルギーをためる側&lt;/strong&gt;の働きと整理できる。&lt;/li&gt;
&lt;li&gt;呼吸の仕組みは、このあと学ぶ&lt;strong&gt;血液の循環&lt;/strong&gt;とセットで頻出。今のうちに土台を固めておくと有利。&lt;/li&gt;
&lt;/ul&gt;
&lt;p class="mb-0"&gt;「酸素を吸って二酸化炭素を出す」という暗記にとどまらず、&lt;strong&gt;エネルギーの流れ&lt;/strong&gt;として呼吸をとらえることで、&lt;br /&gt;
理科全体の理解が一段深くなります。&lt;/p&gt;
&lt;p class="mt-3 mb-0"&gt;生物分野の全体像（重要テーマのつながり）は、&lt;a href="https://rika-quest.com/column/creature/"&gt;全体像はこちら&lt;/a&gt;で確認できます。&lt;/p&gt;
&lt;/div&gt;
&lt;/div&gt;
&lt;p&gt;&lt;!-- 四角のCTA --&gt;&lt;/p&gt;
&lt;div class="card shadow-sm border-primary mb-4"&gt;
&lt;div class="card-body"&gt;
&lt;h2 class="h5 mb-2" style="border-left: 4px solid #1565c0; padding-left: 0.75rem;"&gt;呼吸・循環・血液まで一気に仕上げたい人へ&lt;/h2&gt;
&lt;p class="mb-2"&gt;「呼吸の仕組みはなんとなく分かったけれど、&lt;strong&gt;血液の流れや心臓のはたらき&lt;/strong&gt;になると不安…」という人は、&lt;br /&gt;
単元をバラバラではなく&lt;strong&gt;セットで整理&lt;/strong&gt;してしまうのがおすすめです。&lt;/p&gt;
&lt;ul class="mb-3"&gt;
&lt;li&gt;呼吸・肺・肺胞と血液循環をまとめて理解&lt;/li&gt;
&lt;li&gt;入試に出やすい図・表・計算問題の演習&lt;/li&gt;
&lt;li&gt;動画＋プリントでの復習サポート&lt;/li&gt;
&lt;/ul&gt;
&lt;div class="d-flex flex-wrap justify-content-between align-items-center"&gt;
&lt;p class="mb-2 mb-md-0"&gt;受験理科専門塾「しゅん吉クエスト」では、理科を&lt;strong&gt;「苦手」から「得意」&lt;/strong&gt;に変えるためのサポートを行っています。&lt;/p&gt;
&lt;p&gt;&lt;a class="btn btn-primary" href="https://rika-quest.com/"&gt;&lt;br /&gt;
詳細・お問い合わせはこちら&lt;br /&gt;
&lt;/a&gt;&lt;/p&gt;
&lt;/div&gt;
&lt;/div&gt;
&lt;/div&gt;
&lt;p&gt;&lt;!-- クイズ用スクリプト --&gt;&lt;br /&gt;
&lt;script&gt;
  function showAnswer(id) {
    var answer = document.getElementById('answer' + id);
    var button = document.getElementById('btn-answer' + id);
    if (answer) {
      answer.style.display = 'block';
    }
    if (button) {
      button.style.display = 'none';
    }
  }
&lt;/script&gt;&lt;/p&gt;
------</t>
  </si>
  <si>
    <t>https://rika-quest.com/column/nayami-ecosystem-increase-decrease/</t>
  </si>
  <si>
    <t>以下のページは不自然なワードを使用しています。
これらを適切に自然な言葉に置き換えて下さい。
なお、本文の装飾や構造は絶対に変えないでください。
【対象ページURL】
https://rika-quest.com/column/nayami-ecosystem-increase-decrease/
【検出された不自然ワード】
- 型
【本文】
------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.rq-leftbar{ border-left: .35rem solid rgba(25,135,84,.55); }&lt;/p&gt;
&lt;p&gt;  .rq-bullets li{ margin-bottom:.35rem; }&lt;/p&gt;
&lt;p&gt;  .rq-mini{&lt;br /&gt;    border: 1px solid rgba(0,0,0,.10);&lt;br /&gt;    border-radius: 1rem;&lt;br /&gt;    background: #fff;&lt;br /&gt;    box-shadow: 0 .125rem .25rem rgba(0,0,0,.075);&lt;br /&gt;  }&lt;/p&gt;
&lt;p&gt;  .rq-template{&lt;br /&gt;    border: 1px dashed rgba(25,135,84,.45);&lt;br /&gt;    background: rgba(25,135,84,.04);&lt;br /&gt;    border-radius: 1rem;&lt;br /&gt;  }&lt;/p&gt;
&lt;p&gt;  .rq-stepno{&lt;br /&gt;    width: 2.2rem; height: 2.2rem;&lt;br /&gt;    display:inline-flex; align-items:center; justify-content:center;&lt;br /&gt;    border-radius: 999px;&lt;br /&gt;    background: rgba(25,135,84,.12);&lt;br /&gt;    color: #146c43;&lt;br /&gt;    font-weight: 800;&lt;br /&gt;    flex-shrink: 0;&lt;br /&gt;  }&lt;/p&gt;
&lt;p&gt;  .rq-warn{ border-left: .35rem solid rgba(220,53,69,.6); }&lt;/p&gt;
&lt;p&gt;  .rq-toc a{ text-decoration:none; }&lt;br /&gt;  .rq-toc a:hover{ text-decoration:underline; }&lt;/p&gt;
&lt;p&gt;  /* FAQ（details） */&lt;br /&gt;  .rq-faq details{&lt;br /&gt;    border: 1px solid rgba(0,0,0,.10);&lt;br /&gt;    border-radius: 1rem;&lt;br /&gt;    background: #fff;&lt;br /&gt;    overflow: hidden;&lt;br /&gt;    box-shadow: 0 .125rem .25rem rgba(0,0,0,.075);&lt;br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}&lt;/p&gt;
&lt;p&gt;  /* 因果図（＋／－） */&lt;br /&gt;  .rq-causal{&lt;br /&gt;    border: 1px solid rgba(0,0,0,.10);&lt;br /&gt;    border-radius: 1rem;&lt;br /&gt;    background: #fff;&lt;br /&gt;    padding: 1rem;&lt;br /&gt;  }&lt;br /&gt;  .rq-node{&lt;br /&gt;    border: 1px solid rgba(25,135,84,.25);&lt;br /&gt;    background: rgba(25,135,84,.05);&lt;br /&gt;    border-radius: .9rem;&lt;br /&gt;    padding: .75rem .9rem;&lt;br /&gt;    height: 100%;&lt;br /&gt;  }&lt;br /&gt;  .rq-link{&lt;br /&gt;    display:flex; align-items:center; justify-content:center;&lt;br /&gt;    gap:.35rem;&lt;br /&gt;    font-weight: 800;&lt;br /&gt;    color:#146c43;&lt;br /&gt;    opacity:.9;&lt;br /&gt;  }&lt;br /&gt;  .rq-pill{&lt;br /&gt;    display:inline-flex;&lt;br /&gt;    align-items:center;&lt;br /&gt;    justify-content:center;&lt;br /&gt;    min-width:2.1rem;&lt;br /&gt;    padding:.15rem .55rem;&lt;br /&gt;    border-radius:999px;&lt;br /&gt;    font-weight:800;&lt;br /&gt;    border:1px solid rgba(25,135,84,.35);&lt;br /&gt;    background: rgba(25,135,84,.08);&lt;br /&gt;    color:#146c43;&lt;br /&gt;  }&lt;br /&gt;&lt;/style&gt;
&lt;div class="container my-4"&gt;
&lt;section class="rq-hero rounded-4 p-4 p-lg-5 shadow-sm mb-4"&gt;
&lt;div class="row g-4 align-items-center"&gt;
&lt;div class="col-lg-8"&gt;
&lt;div class="rq-subline small mb-2"&gt;中学受験理科／生物　テーマ：増減（食物連鎖・生態系・個体数変化）を「因果」と「読み順」で安定させる&lt;/div&gt;
&lt;div class="d-flex flex-wrap gap-2 mb-2"&gt;&lt;span class="badge bg-success"&gt;悩み起点&lt;/span&gt;&lt;br /&gt;
&lt;span class="badge bg-success"&gt;因果を図にする&lt;/span&gt;&lt;br /&gt;
&lt;span class="badge bg-success"&gt;表・グラフの読み取りステップを確立&lt;/span&gt;&lt;br /&gt;
&lt;span class="badge bg-success"&gt;記述の構成で減点回避&lt;/span&gt;&lt;/div&gt;
&lt;h1 class="h3 fw-bold lh-base mb-3"&gt;生態系の増減が苦手なときの克服法｜因果図で読み、表・グラフで混乱しない&lt;/h1&gt;
&lt;p class="mb-2"&gt;生態系（食物連鎖など）の増減問題は、知識そのものよりも&lt;br /&gt;
&lt;strong class="rq-marker"&gt;「増えると何が起きるか」&lt;/strong&gt;を一段ずつ追えるかで点差がつきます。&lt;br /&gt;
ところが実際は、文章・表・グラフが同時に出て、頭の中で因果が逆転しがちです。&lt;/p&gt;
&lt;p class="mb-0"&gt;この記事では、増減問題を&lt;strong class="rq-marker"&gt;因果図&lt;/strong&gt;に落としてから、&lt;br /&gt;
&lt;strong class="rq-marker"&gt;表→グラフ→記述&lt;/strong&gt;へ接続する流れを確立します。&lt;br /&gt;
「なんとなくの判断」を減らし、苦手なパターンを解消するのが目的です。&lt;/p&gt;
&lt;/div&gt;
&lt;div class="col-lg-4"&gt;
&lt;div class="card border-0 shadow-sm rounded-4"&gt;
&lt;div class="card-body p-3 p-lg-4"&gt;
&lt;p class="fw-bold text-success mb-2"&gt;この記事で分かること&lt;/p&gt;
&lt;ul class="small mb-0 rq-bullets"&gt;
&lt;li&gt;増減が混乱する原因（どこで逆転するか）の切り分け&lt;/li&gt;
&lt;li&gt;因果図（＋／－）の作り方と読み方&lt;/li&gt;
&lt;li&gt;表・グラフ問題の処理のステップ（読む→判断→書く）&lt;/li&gt;
&lt;li&gt;よくある誤答と修正（逆転・飛ばし・根拠不足）&lt;/li&gt;
&lt;li&gt;家庭で取り組む週の学習サイクル（短時間で再現）&lt;/li&gt;
&lt;/ul&gt;
&lt;/div&gt;
&lt;/div&gt;
&lt;div class="rq-mini p-3 p-lg-4 mt-3"&gt;
&lt;div class="d-flex align-items-start gap-2"&gt;
&lt;p&gt;&lt;span class="badge bg-success flex-shrink-0"&gt;要点&lt;/span&gt;&lt;/p&gt;
&lt;div class="small"&gt;増減問題は、文章を読んで考える前に&lt;strong&gt;因果を図にして&lt;/strong&gt;「＋／－」を明確にすると安定します。&lt;/div&gt;
&lt;/div&gt;
&lt;/div&gt;
&lt;/div&gt;
&lt;/div&gt;
&lt;div class="alert alert-success mt-4 mb-0 rounded-4 border border-success-subtle" role="alert"&gt;増減は「知っているか」より「追えるか」。因果を1段ずつ追える形にすると、表・グラフがあっても逆転しにくくなります。&lt;/div&gt;
&lt;/section&gt;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href="#s1"&gt;まず状況整理｜どこでつまずいているか&lt;/a&gt;&lt;br /&gt;
&lt;a class="list-group-item list-group-item-action" href="#s2"&gt;原因の切り分け（典型3パターン）&lt;/a&gt;&lt;br /&gt;
&lt;a class="list-group-item list-group-item-action" href="#s3"&gt;克服のためのプロセス（段階別に）&lt;/a&gt;&lt;br /&gt;
&lt;a class="list-group-item list-group-item-action" href="#s4"&gt;よくあるミスと修正（誤答例→直し方）&lt;/a&gt;&lt;br /&gt;
&lt;a class="list-group-item list-group-item-action" href="#s5"&gt;家庭での学習サイクル（週のプラン／チェック）&lt;/a&gt;&lt;br /&gt;
&lt;a class="list-group-item list-group-item-action" href="#s6"&gt;FAQ（よくある質問）&lt;/a&gt;&lt;br /&gt;
&lt;a class="list-group-item list-group-item-action" href="#s7"&gt;関連記事＋講座・問い合わせ&lt;/a&gt;&lt;/div&gt;
&lt;/div&gt;
&lt;/nav&gt;
&lt;section class="mb-5"&gt;
&lt;h2 id="s1" class="h4 fw-bold border-bottom pb-2 mb-3"&gt;まず状況整理｜どこでつまずいているか&lt;/h2&gt;
&lt;div class="row g-3"&gt;
&lt;div class="col-lg-4"&gt;
&lt;div class="card rounded-4 shadow-sm h-100 rq-leftbar"&gt;
&lt;div class="card-body p-3 p-lg-4"&gt;
&lt;p class="fw-bold text-success mb-2"&gt;A：増減の向きが逆転する&lt;/p&gt;
&lt;ul class="mb-0 rq-bullets"&gt;
&lt;li&gt;「増える→増える」が「増える→減る」になりやすい&lt;/li&gt;
&lt;li&gt;捕食・被食の関係で混乱する&lt;/li&gt;
&lt;li&gt;文章の言い回しで判断に困る&lt;/li&gt;
&lt;/ul&gt;
&lt;/div&gt;
&lt;/div&gt;
&lt;/div&gt;
&lt;div class="col-lg-4"&gt;
&lt;div class="card rounded-4 shadow-sm h-100 rq-leftbar"&gt;
&lt;div class="card-body p-3 p-lg-4"&gt;
&lt;p class="fw-bold text-success mb-2"&gt;B：因果を1段飛ばしで考える&lt;/p&gt;
&lt;ul class="mb-0 rq-bullets"&gt;
&lt;li&gt;途中の生物（要素）を飛ばして結論を出す&lt;/li&gt;
&lt;li&gt;「～が減るなら全部減る」とまとめてしまう&lt;/li&gt;
&lt;li&gt;選択肢が近いと判断に困る&lt;/li&gt;
&lt;/ul&gt;
&lt;/div&gt;
&lt;/div&gt;
&lt;/div&gt;
&lt;div class="col-lg-4"&gt;
&lt;div class="card rounded-4 shadow-sm h-100 rq-leftbar"&gt;
&lt;div class="card-body p-3 p-lg-4"&gt;
&lt;p class="fw-bold text-success mb-2"&gt;C：表・グラフが出ると読めなくなる&lt;/p&gt;
&lt;ul class="mb-0 rq-bullets"&gt;
&lt;li&gt;数値・割合・推移を「意味」に戻せない&lt;/li&gt;
&lt;li&gt;条件（時期／区間／比較対象）を読み落とす&lt;/li&gt;
&lt;li&gt;記述が「根拠不足」で減点される&lt;/li&gt;
&lt;/ul&gt;
&lt;/div&gt;
&lt;/div&gt;
&lt;/div&gt;
&lt;/div&gt;
&lt;div class="alert alert-success rounded-4 border border-success-subtle mt-3 mb-0" role="alert"&gt;増減は「用語暗記の追加」ではなく、&lt;strong&gt;因果を図にするルール&lt;/strong&gt;と&lt;strong&gt;表・グラフの読み順&lt;/strong&gt;を確立すると伸びやすい分野です。&lt;/div&gt;
&lt;/section&gt;
&lt;section class="mb-5"&gt;
&lt;h2 id="s2" class="h4 fw-bold border-bottom pb-2 mb-3"&gt;原因の切り分け（典型3パターン）&lt;/h2&gt;
&lt;div class="row g-3"&gt;
&lt;div class="col-lg-4"&gt;
&lt;div class="card rounded-4 shadow-sm h-100"&gt;
&lt;div class="card-body p-3 p-lg-4"&gt;
&lt;p&gt;&lt;span class="badge bg-success mb-2"&gt;原因①&lt;/span&gt;&lt;/p&gt;
&lt;h3 class="h6 fw-bold mb-2"&gt;「＋／－」が頭の中だけで動いている&lt;/h3&gt;
&lt;p class="mb-0"&gt;文章を読みながら頭の中で追うと、途中で逆転しやすくなります。&lt;br /&gt;
因果を&lt;strong class="rq-marker"&gt;図（矢印）&lt;/strong&gt;に落として明確にすると、逆転が減ります。&lt;/p&gt;
&lt;/div&gt;
&lt;/div&gt;
&lt;/div&gt;
&lt;div class="col-lg-4"&gt;
&lt;div class="card rounded-4 shadow-sm h-100"&gt;
&lt;div class="card-body p-3 p-lg-4"&gt;
&lt;p&gt;&lt;span class="badge bg-success mb-2"&gt;原因②&lt;/span&gt;&lt;/p&gt;
&lt;h3 class="h6 fw-bold mb-2"&gt;「直接」ではなく「間接」の影響を落とす&lt;/h3&gt;
&lt;p class="mb-0"&gt;増減は“1段先”より“2段先”が問われがちです。&lt;br /&gt;
中間の要素（生物／資源／環境）を飛ばすと、選択肢で混乱します。&lt;/p&gt;
&lt;/div&gt;
&lt;/div&gt;
&lt;/div&gt;
&lt;div class="col-lg-4"&gt;
&lt;div class="card rounded-4 shadow-sm h-100"&gt;
&lt;div class="card-body p-3 p-lg-4"&gt;
&lt;p&gt;&lt;span class="badge bg-success mb-2"&gt;原因③&lt;/span&gt;&lt;/p&gt;
&lt;h3 class="h6 fw-bold mb-2"&gt;表・グラフの「条件」を拾えない&lt;/h3&gt;
&lt;p class="mb-0"&gt;いつ・どこで・どちらと比べるかが抜けると、正しい因果でも誤答になります。&lt;br /&gt;
条件整理を&lt;strong class="rq-marker"&gt;事前に&lt;/strong&gt;行うと安定します。&lt;/p&gt;
&lt;/div&gt;
&lt;/div&gt;
&lt;/div&gt;
&lt;/div&gt;
&lt;div class="rq-causal mt-3"&gt;
&lt;div class="fw-bold text-success mb-2"&gt;因果図の基本（最小形）&lt;/div&gt;
&lt;div class="row g-2 align-items-stretch small"&gt;
&lt;div class="col-md-4"&gt;
&lt;div class="rq-node h-100"&gt;&lt;strong&gt;要素A&lt;/strong&gt;&lt;br /&gt;
（例：えさ／捕食者／被食者）&lt;/div&gt;
&lt;/div&gt;
&lt;div class="col-md-2 rq-link"&gt;&lt;span class="rq-pill"&gt;＋&lt;/span&gt;または&lt;span class="rq-pill"&gt;－&lt;/span&gt;&lt;/div&gt;
&lt;div class="col-md-4"&gt;
&lt;div class="rq-node h-100"&gt;&lt;strong&gt;要素B&lt;/strong&gt;&lt;br /&gt;
（増える／減るが連動する相手）&lt;/div&gt;
&lt;/div&gt;
&lt;div class="col-md-2 rq-link"&gt;→ 次の矢印へ&lt;/div&gt;
&lt;/div&gt;
&lt;div class="small mt-2"&gt;&lt;strong&gt;＋&lt;/strong&gt;＝Aが増えるとBも増えやすい／Aが減るとBも減りやすい。&lt;br /&gt;
&lt;strong&gt;－&lt;/strong&gt;＝Aが増えるとBは減りやすい／Aが減るとBも増えやすい。&lt;br /&gt;
まず矢印ごとに＋／－を判断し、最後に全体を追います。&lt;/div&gt;
&lt;/div&gt;
&lt;/section&gt;
&lt;section class="mb-5"&gt;
&lt;h2 id="s3" class="h4 fw-bold border-bottom pb-2 mb-3"&gt;克服のためのプロセス（段階別に）&lt;/h2&gt;
&lt;div class="rq-template p-3 p-lg-4 mb-3"&gt;
&lt;div class="d-flex align-items-center gap-2 mb-2"&gt;&lt;span class="badge bg-success"&gt;ステップ&lt;/span&gt;&lt;br /&gt;
&lt;span class="fw-bold"&gt;読む前に「因果図」→ 表・グラフ → 記述 の流れを確立&lt;/span&gt;&lt;/div&gt;
&lt;div class="row g-2 small"&gt;
&lt;div class="col-md-3"&gt;
&lt;div class="rq-mini p-2 text-center"&gt;&lt;strong&gt;①条件整理&lt;/strong&gt;&lt;br /&gt;
いつ/どこ/比較&lt;/div&gt;
&lt;/div&gt;
&lt;div class="col-md-3"&gt;
&lt;div class="rq-mini p-2 text-center"&gt;&lt;strong&gt;②因果図&lt;/strong&gt;&lt;br /&gt;
矢印に＋/－&lt;/div&gt;
&lt;/div&gt;
&lt;div class="col-md-4"&gt;
&lt;div class="rq-mini p-2 text-center"&gt;&lt;strong&gt;③表・グラフ&lt;/strong&gt;&lt;br /&gt;
変化を言葉に&lt;/div&gt;
&lt;/div&gt;
&lt;div class="col-md-2"&gt;
&lt;div class="rq-mini p-2 text-center"&gt;&lt;strong&gt;④記述&lt;/strong&gt;&lt;br /&gt;
枠組みで書く&lt;/div&gt;
&lt;/div&gt;
&lt;/div&gt;
&lt;/div&gt;
&lt;div class="row g-3"&gt;
&lt;div class="col-lg-6"&gt;
&lt;div class="card rounded-4 shadow-sm h-100 rq-leftbar"&gt;
&lt;div class="card-body p-3 p-lg-4"&gt;
&lt;div class="d-flex align-items-start gap-3 mb-2"&gt;
&lt;div class="rq-stepno"&gt;1&lt;/div&gt;
&lt;div&gt;
&lt;h3 class="h6 fw-bold mb-1"&gt;条件を先に整理する（ここが抜けると誤答）&lt;/h3&gt;
&lt;p class="mb-0"&gt;表・グラフは「何を比べているか」で意味が変わります。&lt;br /&gt;
まず条件を定めてから因果を追います。&lt;/p&gt;
&lt;/div&gt;
&lt;/div&gt;
&lt;div class="rq-template p-3 small"&gt;
&lt;p&gt;&lt;strong class="text-success d-block mb-1"&gt;条件整理チェック（3点）&lt;/strong&gt;&lt;/p&gt;
&lt;ul class="mb-0 rq-bullets"&gt;
&lt;li&gt;&lt;strong&gt;いつ：&lt;/strong&gt;時期（季節／昼夜／年）や区間&lt;/li&gt;
&lt;li&gt;&lt;strong&gt;どこ：&lt;/strong&gt;場所（A地点／B地点／上流下流など）&lt;/li&gt;
&lt;li&gt;&lt;strong&gt;比較：&lt;/strong&gt;何と何を比べる？（対照の有無）&lt;/li&gt;
&lt;/ul&gt;
&lt;/div&gt;
&lt;/div&gt;
&lt;/div&gt;
&lt;/div&gt;
&lt;div class="col-lg-6"&gt;
&lt;div class="card rounded-4 shadow-sm h-100 rq-leftbar"&gt;
&lt;div class="card-body p-3 p-lg-4"&gt;
&lt;div class="d-flex align-items-start gap-3 mb-2"&gt;
&lt;div class="rq-stepno"&gt;2&lt;/div&gt;
&lt;div&gt;
&lt;h3 class="h6 fw-bold mb-1"&gt;因果図を作る（矢印ごとに＋／－を判断）&lt;/h3&gt;
&lt;p class="mb-0"&gt;文章を読みながら結論を出さず、まず矢印を作って＋／－を決めます。&lt;br /&gt;
途中の要素を飛ばさないのが目的です。&lt;/p&gt;
&lt;/div&gt;
&lt;/div&gt;
&lt;div class="rq-causal small"&gt;
&lt;div class="fw-bold text-success mb-2"&gt;因果図の作り方（書く順番）&lt;/div&gt;
&lt;ol class="mb-0"&gt;
&lt;li&gt;登場する要素（生物／えさ／環境）を抜き出す&lt;/li&gt;
&lt;li&gt;「食べる／食べられる」「増えると困る／助かる」で矢印を引く&lt;/li&gt;
&lt;li&gt;矢印ごとに&lt;strong&gt;＋&lt;/strong&gt;か&lt;strong&gt;－&lt;/strong&gt;を決める&lt;/li&gt;
&lt;li&gt;最後に、変化（増/減）を1段ずつ流す&lt;/li&gt;
&lt;/ol&gt;
&lt;/div&gt;
&lt;div class="rq-mini rq-warn p-3 small mt-3"&gt;&lt;strong class="d-block mb-1"&gt;注意&lt;/strong&gt;&lt;br /&gt;
いきなり最終結果を当てにいくと、間接影響（2段先）でミスが起きます。必ず1段ずつ追って判断します。&lt;/div&gt;
&lt;/div&gt;
&lt;/div&gt;
&lt;/div&gt;
&lt;div class="col-lg-12"&gt;
&lt;div class="card rounded-4 shadow-sm rq-leftbar"&gt;
&lt;div class="card-body p-3 p-lg-4"&gt;
&lt;div class="d-flex align-items-start gap-3 mb-2"&gt;
&lt;div class="rq-stepno"&gt;3&lt;/div&gt;
&lt;div&gt;
&lt;h3 class="h6 fw-bold mb-1"&gt;表・グラフは「変化を言葉→因果図に戻す」で処理&lt;/h3&gt;
&lt;p class="mb-2"&gt;グラフは計算よりも、変化の読み取りが中心です。&lt;br /&gt;
まず変化を言葉にし、因果図に戻して意味を確立します。&lt;/p&gt;
&lt;div class="rq-template p-3 p-lg-4"&gt;
&lt;div class="small fw-bold text-success mb-2"&gt;読み取りの基本パターン&lt;/div&gt;
&lt;ul class="mb-0 rq-bullets"&gt;
&lt;li&gt;&lt;strong&gt;①何が：&lt;/strong&gt;縦軸・表の項目（個体数／割合など）&lt;/li&gt;
&lt;li&gt;&lt;strong&gt;②いつ・どこで：&lt;/strong&gt;横軸・条件（区間／地点）&lt;/li&gt;
&lt;li&gt;&lt;strong&gt;③どう変化：&lt;/strong&gt;増加／減少／横ばい（言葉にする）&lt;/li&gt;
&lt;li&gt;&lt;strong&gt;④因果図へ：&lt;/strong&gt;どの矢印（＋／－）で説明できるか&lt;/li&gt;
&lt;/ul&gt;
&lt;/div&gt;
&lt;p class="small mt-3 mb-0"&gt;変化を言葉にできると、記述も「事実（グラフ）→理由（因果）」で書けるようになります。&lt;/p&gt;
&lt;/div&gt;
&lt;/div&gt;
&lt;/div&gt;
&lt;/div&gt;
&lt;/div&gt;
&lt;div class="col-lg-12"&gt;
&lt;div class="card rounded-4 shadow-sm rq-leftbar"&gt;
&lt;div class="card-body p-3 p-lg-4"&gt;
&lt;div class="d-flex align-items-start gap-3 mb-2"&gt;
&lt;div class="rq-stepno"&gt;4&lt;/div&gt;
&lt;div&gt;
&lt;h3 class="h6 fw-bold mb-1"&gt;記述は「結論→根拠（図/グラフ）→因果」の構成で書く&lt;/h3&gt;
&lt;p class="mb-2"&gt;増減の記述は、内容よりも「根拠の出し方」で点が決まります。&lt;br /&gt;
因果図とグラフを使って、短くまとめます。&lt;/p&gt;
&lt;div class="rq-template p-3 p-lg-4"&gt;
&lt;div class="small fw-bold text-success mb-2"&gt;記述の構成（そのまま使う）&lt;/div&gt;
&lt;ul class="mb-0 rq-bullets"&gt;
&lt;li&gt;&lt;strong&gt;結論：&lt;/strong&gt;（Aは増える／減る）&lt;/li&gt;
&lt;li&gt;&lt;strong&gt;根拠：&lt;/strong&gt;（グラフで○○が増加／減少している）&lt;/li&gt;
&lt;li&gt;&lt;strong&gt;因果：&lt;/strong&gt;（AはBをえさにするため、Bが増えるとAも増える など）&lt;/li&gt;
&lt;/ul&gt;
&lt;/div&gt;
&lt;div class="alert alert-success rounded-4 border border-success-subtle mt-3 mb-0" role="alert"&gt;記述が苦手な場合は、先に&lt;br /&gt;
&lt;a class="link-success fw-bold" href="https://rika-quest.com/column/nayami-writing/"&gt;理由を書けないときの構成（条件→変化→理由）&lt;/a&gt;&lt;br /&gt;
を当てはめると、根拠不足の減点が減ります。&lt;/div&gt;
&lt;/div&gt;
&lt;/div&gt;
&lt;/div&gt;
&lt;/div&gt;
&lt;/div&gt;
&lt;/div&gt;
&lt;div class="alert alert-success rounded-4 border border-success-subtle mt-3 mb-0" role="alert"&gt;生態系の増減でよく出る「水中の増減」を代表例で確認したい場合は、&lt;br /&gt;
&lt;a class="link-success fw-bold" href="https://rika-quest.com/column/plankton/"&gt;プランクトンの観察&lt;/a&gt;&lt;br /&gt;
を1本だけ参照し、この記事の「因果図→表/グラフ→記述」の流れに当てはめてください。&lt;/div&gt;
&lt;/section&gt;
&lt;section class="mb-5"&gt;
&lt;h2 id="s4" class="h4 fw-bold border-bottom pb-2 mb-3"&gt;よくあるミスと修正（誤答例→直し方）&lt;/h2&gt;
&lt;div class="row g-3"&gt;
&lt;div class="col-lg-6"&gt;
&lt;div class="card rounded-4 shadow-sm h-100"&gt;
&lt;div class="card-body p-3 p-lg-4"&gt;
&lt;div class="d-flex flex-wrap gap-2 align-items-center mb-2"&gt;
&lt;p&gt;&lt;span class="badge bg-danger"&gt;誤答例&lt;/span&gt;&lt;/p&gt;
&lt;h3 class="h6 fw-bold mb-0"&gt;捕食者が増える→被食者も増える と判断してしまう&lt;/h3&gt;
&lt;/div&gt;
&lt;p class="mb-3"&gt;文章だけで追うと、関係が逆転しやすいです。ここは必ず「矢印」を作って＋／－を判断します。結論を急ぐのは禁物です。&lt;/p&gt;
&lt;div class="alert alert-success rounded-4 border border-success-subtle mb-0" role="alert"&gt;&lt;span class="badge bg-success me-2"&gt;修正&lt;/span&gt;&lt;br /&gt;
「食べる／食べられる」を図にし、矢印ごとに＋／－を決める。全体の流れを大切にします。&lt;/div&gt;
&lt;/div&gt;
&lt;/div&gt;
&lt;/div&gt;
&lt;div class="col-lg-6"&gt;
&lt;div class="card rounded-4 shadow-sm h-100"&gt;
&lt;div class="card-body p-3 p-lg-4"&gt;
&lt;div class="d-flex flex-wrap gap-2 align-items-center mb-2"&gt;
&lt;p&gt;&lt;span class="badge bg-danger"&gt;誤答例&lt;/span&gt;&lt;/p&gt;
&lt;h3 class="h6 fw-bold mb-0"&gt;2段先（間接影響）を飛ばして判断する&lt;/h3&gt;
&lt;/div&gt;
&lt;p class="mb-3"&gt;増減は“途中を飛ばす”と選択肢で間違えます。特に「資源（えさ）」や「競争相手」の存在が通用しなくなります。&lt;/p&gt;
&lt;div class="alert alert-success rounded-4 border border-success-subtle mb-0" role="alert"&gt;&lt;span class="badge bg-success me-2"&gt;修正&lt;/span&gt;&lt;br /&gt;
因果図は最低でも「A→B→C」の2本の矢印を作り、1段ずつ符号を流して確立する。&lt;/div&gt;
&lt;/div&gt;
&lt;/div&gt;
&lt;/div&gt;
&lt;div class="col-lg-12"&gt;
&lt;div class="card rounded-4 shadow-sm"&gt;
&lt;div class="card-body p-3 p-lg-4"&gt;
&lt;div class="d-flex flex-wrap gap-2 align-items-center mb-2"&gt;
&lt;p&gt;&lt;span class="badge bg-danger"&gt;誤答例&lt;/span&gt;&lt;/p&gt;
&lt;h3 class="h6 fw-bold mb-0"&gt;グラフは読めたのに、記述で根拠が落ちる&lt;/h3&gt;
&lt;/div&gt;
&lt;p class="mb-3"&gt;記述は「理由」だけを書くと減点されやすく、グラフの事実が必要です。&lt;br /&gt;
&lt;strong&gt;事実（グラフ）→因果（図）&lt;/strong&gt;の順で書くと、根拠不足が減ります。&lt;/p&gt;
&lt;div class="rq-template p-3 p-lg-4"&gt;
&lt;div class="fw-bold text-success mb-2"&gt;記述の構成パターン&lt;/div&gt;
&lt;ul class="mb-0 rq-bullets"&gt;
&lt;li&gt;&lt;strong&gt;結論：&lt;/strong&gt;Aは増える／減る&lt;/li&gt;
&lt;li&gt;&lt;strong&gt;事実：&lt;/strong&gt;グラフでA（または関連項目）が増減している&lt;/li&gt;
&lt;li&gt;&lt;strong&gt;理由：&lt;/strong&gt;因果図の＋／－で説明する&lt;/li&gt;
&lt;/ul&gt;
&lt;/div&gt;
&lt;/div&gt;
&lt;/div&gt;
&lt;/div&gt;
&lt;div class="col-lg-12"&gt;
&lt;div class="alert alert-success rounded-4 border border-success-subtle mb-0" role="alert"&gt;表・グラフの読み落としが多い場合は、&lt;br /&gt;
&lt;a class="link-success fw-bold" href="https://rika-quest.com/column/nayami-graph-table-reading/"&gt;表・グラフが読めないときの処理の流れ&lt;/a&gt;&lt;br /&gt;
とセットで「条件整理→変化を言葉→因果図」を回すと安定します。&lt;/div&gt;
&lt;/div&gt;
&lt;/div&gt;
&lt;/section&gt;
&lt;section class="mb-5"&gt;
&lt;h2 id="s5" class="h4 fw-bold border-bottom pb-2 mb-3"&gt;家庭での学習サイクル（週のプランニング／チェック）&lt;/h2&gt;
&lt;p&gt;増減は「まとめノート」を作るより、&lt;strong&gt;因果図を短時間で再現&lt;/strong&gt;できることが得点に直結します。&lt;br /&gt;
家庭学習では平日に因果図、週末に表・グラフを組み合わせます。&lt;/p&gt;
&lt;div class="table-responsive"&gt;
&lt;table class="table table-bordered align-middle bg-white rounded-4 overflow-hidden"&gt;
&lt;thead class="table-success"&gt;
&lt;tr&gt;
&lt;th style="width: 26%;"&gt;区分&lt;/th&gt;
&lt;th&gt;やること&lt;/th&gt;
&lt;th style="width: 30%;"&gt;チェック（合格基準）&lt;/th&gt;
&lt;/tr&gt;
&lt;/thead&gt;
&lt;tbody&gt;
&lt;tr&gt;
&lt;th class="text-success"&gt;平日（7〜10分）&lt;/th&gt;
&lt;td&gt;増減の文章1題（短め）を、&lt;strong&gt;条件整理→因果図（＋／－）&lt;/strong&gt;だけで処理。&lt;br /&gt;
その日の誤りを「逆転／飛ばし／条件落ち」に分類する。&lt;/td&gt;
&lt;td&gt;因果図が書け、＋／－が矢印ごとに説明できる。分類ができている。&lt;/td&gt;
&lt;/tr&gt;
&lt;tr&gt;
&lt;th class="text-success"&gt;週末（30〜45分）&lt;/th&gt;
&lt;td&gt;表・グラフ付き問題を2〜3問。&lt;strong&gt;変化を言葉→因果図に戻す&lt;/strong&gt;で判断し、&lt;br /&gt;
記述は「結論→事実→理由」の構成で短く書く。&lt;/td&gt;
&lt;td&gt;記述にグラフの事実が入っている（根拠不足がない）。同じミスを繰り返さない。&lt;/td&gt;
&lt;/tr&gt;
&lt;/tbody&gt;
&lt;/table&gt;
&lt;/div&gt;
&lt;div class="rq-mini p-3 p-lg-4 mt-3"&gt;
&lt;div class="d-flex align-items-start gap-2"&gt;
&lt;p&gt;&lt;span class="badge bg-success flex-shrink-0"&gt;運用&lt;/span&gt;&lt;/p&gt;
&lt;div class="small"&gt;因果図は「書けたら終わり」ではなく、&lt;strong&gt;矢印ごとに＋／－を言える&lt;/strong&gt;状態が合格基準です。&lt;br /&gt;
読み取りプロセス（条件→図→表/グラフ→記述）を毎回同じにします。&lt;/div&gt;
&lt;/div&gt;
&lt;/div&gt;
&lt;/section&gt;
&lt;section class="mb-5"&gt;
&lt;h2 id="s6" class="h4 fw-bold border-bottom pb-2 mb-3"&gt;FAQ（よくある質問）&lt;/h2&gt;
&lt;div class="rq-faq d-grid gap-3"&gt;
&lt;details&gt;
&lt;summary&gt;&lt;span class="badge bg-success rounded-pill flex-shrink-0"&gt;Q&lt;/span&gt;増減は結局、食う・食われるを覚えるだけですか？&lt;/summary&gt;
&lt;div class="p-3"&gt;関係を覚えるだけだと、文章・表・グラフが混ざったときに逆転しやすくなります。矢印ごとに＋／－を明確にした因果図を作り、1段ずつ追うアプローチを先に身につける方が安定します。&lt;/div&gt;
&lt;/details&gt;
&lt;details&gt;
&lt;summary&gt;&lt;span class="badge bg-success rounded-pill flex-shrink-0"&gt;Q&lt;/span&gt;「増えると何が増えるか」を頭の中で追えません&lt;/summary&gt;
&lt;div class="p-3"&gt;頭の中だけで追うと逆転しやすいので、因果図に落とし込みます。登場要素→矢印→＋／－の順に書くと、途中の飛ばしが減ります。&lt;/div&gt;
&lt;/details&gt;
&lt;details&gt;
&lt;summary&gt;&lt;span class="badge bg-success rounded-pill flex-shrink-0"&gt;Q&lt;/span&gt;表・グラフはどこを見ればよいですか？&lt;/summary&gt;
&lt;div class="p-3"&gt;まず「条件（いつ・どこ・比較）」を確立し、次に「どう変化したか」を言葉にします。その後で因果図に戻して理由を判断すると、読み落としが減ります。&lt;/div&gt;
&lt;/details&gt;
&lt;details&gt;
&lt;summary&gt;&lt;span class="badge bg-success rounded-pill flex-shrink-0"&gt;Q&lt;/span&gt;記述でいつも根拠不足になります&lt;/summary&gt;
&lt;div class="p-3"&gt;先に結論を書くだけで終わらず、「グラフの事実（増減）」を1つ入れてから因果で説明しましょう。&lt;br /&gt;
併せて &lt;a class="link-success fw-bold" href="https://rika-quest.com/column/nayami-writing/"&gt;理由を書けないときのパターン&lt;/a&gt; を当てはめると整理しやすくなります。&lt;/div&gt;
&lt;/details&gt;
&lt;/div&gt;
&lt;/section&gt;
&lt;section class="mb-4"&gt;
&lt;h2 id="s7" class="h4 fw-bold border-bottom pb-2 mb-3"&gt;関連記事＋講座・問い合わせ&lt;/h2&gt;
&lt;div class="row g-3"&gt;
&lt;div class="col-lg-6"&gt;
&lt;div class="card rounded-4 shadow-sm h-100"&gt;
&lt;div class="card-body p-3 p-lg-4"&gt;
&lt;p class="fw-bold text-success mb-2"&gt;悩みから辿る（Hub / 分野 / カテゴリ）&lt;/p&gt;
&lt;div class="list-group"&gt;&lt;a class="list-group-item list-group-item-action" href="https://rika-quest.com/column/science-nayami/"&gt;理科の悩み一覧（Hub）&lt;/a&gt;&lt;br /&gt;
&lt;a class="list-group-item list-group-item-action" href="https://rika-quest.com/column/creature/"&gt;生物分野ページ（全体像）&lt;/a&gt;&lt;br /&gt;
&lt;a class="list-group-item list-group-item-action" href="https://rika-quest.com/ct/理科のコツ/"&gt;理科のコツ（カテゴリ）&lt;/a&gt;&lt;/div&gt;
&lt;/div&gt;
&lt;/div&gt;
&lt;/div&gt;
&lt;div class="col-lg-6"&gt;
&lt;div class="card rounded-4 shadow-sm h-100"&gt;
&lt;div class="card-body p-3 p-lg-4"&gt;
&lt;p class="fw-bold text-success mb-2"&gt;関連するお悩み（次のおすすめ）&lt;/p&gt;
&lt;div class="list-group"&gt;&lt;a class="list-group-item list-group-item-action" href="https://rika-quest.com/column/nayami-graph-table-reading/"&gt;表・グラフが読めない&lt;/a&gt;&lt;br /&gt;
&lt;a class="list-group-item list-group-item-action" href="https://rika-quest.com/column/nayami-writing/"&gt;理由（記述）が書けない&lt;/a&gt;&lt;/div&gt;
&lt;/div&gt;
&lt;/div&gt;
&lt;/div&gt;
&lt;/div&gt;
&lt;div class="card rounded-4 shadow-sm border-success-subtle mt-3"&gt;
&lt;div class="card-body p-3 p-lg-4"&gt;
&lt;p class="fw-bold text-success mb-2"&gt;増減を「プロセス」で安定させたい方へ（無理のないご案内）&lt;/p&gt;
&lt;p class="mb-3"&gt;増減問題は、知識の追加よりも「条件整理→因果図→表/グラフ→記述」のプロセスを確立すると伸びやすい分野です。&lt;br /&gt;
つまずきが&lt;strong&gt;逆転&lt;/strong&gt;なのか、&lt;strong&gt;飛ばし&lt;/strong&gt;なのか、&lt;strong&gt;条件落ち&lt;/strong&gt;なのかを分析し、最小の修正で改善します。&lt;/p&gt;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</si>
  <si>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https://rika-quest.com/column/physics/</t>
  </si>
  <si>
    <t>以下のページは不自然なワードを使用しています。
これらを適切に自然な言葉に置き換えて下さい。
なお、本文の装飾や構造は絶対に変えないでください。
【対象ページURL】
https://rika-quest.com/column/physics/
【検出された不自然ワード】
- 型
【本文】
------
&lt;div class="container my-4"&gt;
&lt;p&gt;&lt;!-- Hero Section --&gt;&lt;/p&gt;
&lt;div class="card shadow-sm mb-4 border-0" style="background: linear-gradient(135deg, #2e7d32, #00695c); color: #fff;"&gt;
&lt;div class="card-body p-4"&gt;
&lt;div class="d-flex flex-wrap justify-content-between align-items-center mb-2"&gt;&lt;span class="badge bg-warning text-dark mb-2" style="font-size: 0.8rem;"&gt;中学受験理科／物理分野&lt;/span&gt;&lt;br /&gt;
&lt;span class="badge bg-light text-dark mb-2" style="font-size: 0.75rem;"&gt;単位換算・条件整理・計算力アップ&lt;/span&gt;&lt;/div&gt;
&lt;h1 class="card-title mb-3" style="font-size: 1.9rem; line-height: 1.5;"&gt;中学受験理科「物理分野」の勉強法──単位ミスと条件整理を乗り越えて得点源にするコツ&lt;/h1&gt;
&lt;p class="card-text mb-2" style="font-size: 0.98rem;"&gt;てこ・滑車・ばね・電気回路・光・音……と、&lt;strong&gt;計算を伴う問題が多い物理分野&lt;/strong&gt;。&lt;br /&gt;
「公式を暗記するだけ」「物理も暗記科目」と思い込んでしまうと、なかなか点数が伸びません。&lt;/p&gt;
&lt;p class="card-text mb-2" style="font-size: 0.98rem;"&gt;光分野の基礎を「図でつながる形」にそろえておきたい場合は、&lt;a href="https://rika-quest.com/column/reflectionandrefraction/"&gt;光の反射と屈折の整理（空気→水・水→空気）&lt;/a&gt;もあわせて確認すると、条件が変わった問題で戸惑いにくくなります。&lt;/p&gt;
&lt;p class="card-text mb-0" style="font-size: 0.98rem;"&gt;本記事では、講師・高野のインタビューをもとに、&lt;strong&gt;物理で引っ掛かりやすいポイント&lt;/strong&gt;と、&lt;br /&gt;
&lt;strong&gt;暗記に偏らず計算力と理解を伸ばす勉強法&lt;/strong&gt;をまとめました。&lt;br /&gt;
「単位でよくミスする」「てこ・滑車になると混乱する」「電気を丸暗記している」──そんなお子さまに、具体的な突破口を提示していきます。&lt;/p&gt;
&lt;/div&gt;
&lt;/div&gt;
&lt;p&gt;&lt;!-- 動画 --&gt;&lt;/p&gt;
&lt;div class="text-center mb-4"&gt;
&lt;div style="max-width: 720px; margin: 0 auto;"&gt;&lt;iframe title="YouTube video player" src="https://www.youtube.com/embed/39gl8gbxvj4" width="560" height="315" frameborder="0" allowfullscreen="allowfullscreen"&gt;&lt;/iframe&gt;&lt;/div&gt;
&lt;p class="mt-2 mb-0" style="font-size: 0.85rem; color: #555;"&gt;※動画では、物理分野のつまずきやすいポイントや勉強法について、対談形式で詳しく解説しています。&lt;/p&gt;
&lt;/div&gt;
&lt;p&gt;&lt;!-- 物理で引っ掛かりやすいポイント --&gt;&lt;/p&gt;
&lt;h2 class="mt-4 mb-3"&gt;中学受験理科 物理分野でつまずくポイント（単位換算・てこ滑車・条件整理）&lt;/h2&gt;
&lt;div class="card mb-3 border-0 shadow-sm"&gt;
&lt;div class="card-body"&gt;
&lt;h3 class="h5 mb-3"&gt;単位換算が落とし穴：m／cm、kg／g、min／s、A／mAを落とさない&lt;/h3&gt;
&lt;blockquote class="blockquote" style="font-size: 0.95rem;"&gt;&lt;p&gt;高野：理科には物理・化学・生物・地学の4ジャンルがあって範囲が広いんですけど、どこでも言えるのは単位が一番引っかかりポイントです。&lt;br /&gt;
キロ、マイクロ、ナノなど設定して作ってくるような問題もあるので、単位のズレた問題を解くのが大変だと思います。&lt;/p&gt;&lt;/blockquote&gt;
&lt;p class="mb-3"&gt;物理に限らず、理科全体で&lt;strong&gt;最も多いミスのひとつ&lt;/strong&gt;が「単位の取り違え」です。&lt;br /&gt;
特に物理では、&lt;/p&gt;
&lt;ul&gt;
&lt;li&gt;長さ：m／cm／mm&lt;/li&gt;
&lt;li&gt;時間：s（秒）／min（分）&lt;/li&gt;
&lt;li&gt;質量：kg／g&lt;/li&gt;
&lt;li&gt;電気：A（アンペア）／mA（ミリアンペア） など&lt;/li&gt;
&lt;/ul&gt;
&lt;p class="mb-3"&gt;の変換が頻繁に出てきます。さらに、&lt;strong&gt;キロ（k）・ミリ（m）・マイクロ（μ）・ナノ（n）&lt;/strong&gt;といった接頭語が絡むと、&lt;br /&gt;
「数字はあっているのに単位を誤って不正解」というケースも増えます。&lt;/p&gt;
&lt;p class="mb-2"&gt;単位ミスを減らすためには、次のような習慣づけが効果的です。&lt;/p&gt;
&lt;ul class="mb-0"&gt;
&lt;li&gt;問題文の数字の横に&lt;strong&gt;必ず単位を書き込む&lt;/strong&gt;（例：20 → 20cm）&lt;/li&gt;
&lt;li&gt;計算を始める前に、&lt;strong&gt;すべて同じ単位にそろえる&lt;/strong&gt;（cm → m、min → sなど）&lt;/li&gt;
&lt;li&gt;式の途中で「×100」「÷1000」などの換算を&lt;strong&gt;省略せずに書く&lt;/strong&gt;&lt;/li&gt;
&lt;li&gt;答えが出たら、「この値は現実的か？」を軽く&lt;strong&gt;感覚チェック&lt;/strong&gt;する&lt;/li&gt;
&lt;/ul&gt;
&lt;p class="mt-3 mb-0"&gt;水中での軽さや沈み方まで含めて「力のつり合い」をまとめておきたい場合は、&lt;a href="https://rika-quest.com/column/buoyancy/"&gt;浮力の考え方（中学受験理科）&lt;/a&gt;も関連します。&lt;/p&gt;
&lt;/div&gt;
&lt;/div&gt;
&lt;div class="card mb-4 border-0 shadow-sm"&gt;
&lt;div class="card-body"&gt;
&lt;h3 class="h5 mb-3"&gt;てこ・天秤・滑車は算数の応用：比・釣り合いを「分解→合成」で整理する&lt;/h3&gt;
&lt;blockquote class="blockquote" style="font-size: 0.95rem;"&gt;&lt;p&gt;高野：物理で言うと、てこ・天秤系の問題もあるんですけど、ほとんど算数と一緒です。&lt;br /&gt;
&lt;span style="color: #ff0000;"&gt;物理＝数学&lt;/span&gt;って中高生たちにも言っていますが、天秤の問題は基本的な問題ができる子が多いと思うんですよ。&lt;br /&gt;
だけど、一杯滑車がついてきたり、荷物が一杯重なったり条件が乗っかってくると、複雑になって心が折れることが多くなるので…&lt;/p&gt;&lt;/blockquote&gt;
&lt;p class="mb-3"&gt;てこ・天秤・滑車・ばねなどの単元は、一見「物理らしい」内容に見えますが、&lt;br /&gt;
実は&lt;strong&gt;根っこは算数の比・比例・逆比例&lt;/strong&gt;です。&lt;br /&gt;
基本問題レベルであれば、&lt;/p&gt;
&lt;ul&gt;
&lt;li&gt;&lt;strong&gt;力のモーメント&lt;/strong&gt;（力×腕の長さ）&lt;/li&gt;
&lt;li&gt;&lt;strong&gt;力の釣り合い&lt;/strong&gt;&lt;/li&gt;
&lt;li&gt;&lt;strong&gt;仕事（力×移動距離）&lt;/strong&gt;&lt;/li&gt;
&lt;/ul&gt;
&lt;p class="mb-3"&gt;など、一定のパターンを押さえれば十分対応できます。&lt;/p&gt;
&lt;p class="mb-2"&gt;ところが、入試レベルになると、&lt;/p&gt;
&lt;ul&gt;
&lt;li&gt;滑車がいくつも連なっている&lt;/li&gt;
&lt;li&gt;重りが複数個、あちこちにぶら下がっている&lt;/li&gt;
&lt;li&gt;問題文の条件が長く、図も複雑&lt;/li&gt;
&lt;/ul&gt;
&lt;p class="mb-3"&gt;といった&lt;strong&gt;見た目の複雑さ&lt;/strong&gt;が加わり、「もう無理」と心が折れやすくなります。&lt;/p&gt;
&lt;p class="mb-0"&gt;そこで重要なのが、&lt;strong&gt;「1個1個ほどいていく」習慣&lt;/strong&gt;です。&lt;br /&gt;
難しそうな問題に出会ったら、いきなり全部を理解しようとせず、&lt;br /&gt;
&lt;strong&gt;①図を単純な形に分ける → ②1パーツずつ釣り合いを考える → ③最後に全体をまとめる&lt;/strong&gt;&lt;br /&gt;
と段階を踏んでまとめていくことが大切です。&lt;/p&gt;
&lt;p class="mt-3 mb-0"&gt;てこ・かっ車・輪軸・ふりこをまとめて「図の分解→条件整理」で練習したい場合は、&lt;a href="https://rika-quest.com/column/teko_kassya_furiko/"&gt;てこの原理／かっ車と輪軸／ふりこの要点整理&lt;/a&gt;もあわせて使うと演習が回しやすくなります。&lt;/p&gt;
&lt;/div&gt;
&lt;/div&gt;
&lt;p&gt;&lt;!-- 条件整理の重要性 --&gt;&lt;/p&gt;
&lt;div class="card mb-4 border-0 shadow-sm"&gt;
&lt;div class="card-body"&gt;
&lt;h3 class="h5 mb-3"&gt;条件整理で混乱しない：長い条件文は「必要／今は不要」に分ける&lt;/h3&gt;
&lt;blockquote class="blockquote" style="font-size: 0.95rem;"&gt;&lt;p&gt;高野：ましてや条件をいっぱい入れることによって忘れさせたりする問題もあるので&lt;span style="color: #0000ff;"&gt;問題の条件&lt;/span&gt;を読み取れば引っ掛かりにくいと思います。&lt;/p&gt;&lt;/blockquote&gt;
&lt;p class="mb-3"&gt;入試問題では、わざと&lt;strong&gt;条件を多めに書き並べる&lt;/strong&gt;ことで、&lt;br /&gt;
受験生に「どれが本当に必要な情報なのか」を見極めさせる問題も出ます。&lt;/p&gt;
&lt;p class="mb-2"&gt;条件の多い問題で混乱しないためには、次のような読み方を習慣にしましょう。&lt;/p&gt;
&lt;ol class="mb-3"&gt;
&lt;li&gt;問題文を一度通して読み、&lt;strong&gt;数値や条件に下線&lt;/strong&gt;を引く&lt;/li&gt;
&lt;li&gt;図の周りに、条件を&lt;strong&gt;自分の言葉でメモ&lt;/strong&gt;する（「ここは動かない支点」「この滑車はその場にある」など）&lt;/li&gt;
&lt;li&gt;「この条件は何のために書かれているか？」を考え、&lt;strong&gt;今解いている小問に必要かどうか&lt;/strong&gt;を判断する&lt;/li&gt;
&lt;li&gt;必要ない条件には、うすく「×」や「今は使わない」などの印をつけておく&lt;/li&gt;
&lt;/ol&gt;
&lt;p class="mb-0"&gt;&lt;strong&gt;「条件を全部覚えておこう」としない&lt;/strong&gt;ことがポイントです。&lt;br /&gt;
むしろ、「使う条件」と「今は使わない条件」を分けることで、頭の中をスッキリまとめられるようになります。&lt;/p&gt;
&lt;p class="mt-3 mb-0"&gt;図に条件を書き込む練習は、圧力・水圧・気圧のように「高さ・深さ・面積」が絡む問題でも効果が出やすいので、&lt;a href="https://rika-quest.com/column/pressures/"&gt;圧力・水圧・気圧の整理&lt;/a&gt;も関連単元として押さえておくと良いです。&lt;/p&gt;
&lt;/div&gt;
&lt;/div&gt;
&lt;h3 class="mb-3"&gt;引っかかりポイント早見表（単位換算／図の分解／条件整理）&lt;/h3&gt;
&lt;p&gt;&lt;!-- 表：引っかかりポイント整理 --&gt;&lt;/p&gt;
&lt;div class="table-responsive mb-4"&gt;
&lt;table class="table table-bordered align-middle mb-0"&gt;
&lt;thead style="background-color: #e8f5e9;"&gt;
&lt;tr class="text-center"&gt;
&lt;th scope="col"&gt;引っかかりポイント&lt;/th&gt;
&lt;th scope="col"&gt;典型的なケース&lt;/th&gt;
&lt;th scope="col"&gt;対策のヒント&lt;/th&gt;
&lt;/tr&gt;
&lt;/thead&gt;
&lt;tbody&gt;
&lt;tr&gt;
&lt;td class="fw-bold"&gt;単位&lt;/td&gt;
&lt;td&gt;mとcm、kgとg、minとsなどの換算を忘れて誤答。&lt;/td&gt;
&lt;td&gt;
&lt;ul class="mb-0 ps-3"&gt;
&lt;li&gt;数字の横に必ず&lt;strong&gt;単位を書き込む&lt;/strong&gt;&lt;/li&gt;
&lt;li&gt;計算前に&lt;strong&gt;単位をそろえる&lt;/strong&gt;&lt;/li&gt;
&lt;li&gt;式の中にも単位を書いて、&lt;strong&gt;消える単位&lt;/strong&gt;を意識する&lt;/li&gt;
&lt;/ul&gt;
&lt;/td&gt;
&lt;/tr&gt;
&lt;tr style="background-color: #f1f8e9;"&gt;
&lt;td class="fw-bold"&gt;複雑な図&lt;/td&gt;
&lt;td&gt;滑車や重りがたくさんあり、どこから手をつけて良いか分からない。&lt;/td&gt;
&lt;td&gt;
&lt;ul class="mb-0 ps-3"&gt;
&lt;li&gt;まず&lt;strong&gt;シンプルな部分だけを取り出す&lt;/strong&gt;&lt;/li&gt;
&lt;li&gt;パーツごとに力や釣り合いを考える&lt;/li&gt;
&lt;li&gt;最後にパーツを&lt;strong&gt;つなぎ合わせて全体像&lt;/strong&gt;を把握する&lt;/li&gt;
&lt;/ul&gt;
&lt;/td&gt;
&lt;/tr&gt;
&lt;tr&gt;
&lt;td class="fw-bold"&gt;条件の多さ&lt;/td&gt;
&lt;td&gt;条件文が長く、「どれが必要なのか不明」のまま計算に入ってしまう。&lt;/td&gt;
&lt;td&gt;
&lt;ul class="mb-0 ps-3"&gt;
&lt;li&gt;条件を図に&lt;strong&gt;書き込んでまとめる&lt;/strong&gt;する&lt;/li&gt;
&lt;li&gt;小問ごとに&lt;strong&gt;必要な条件だけを拾い直す&lt;/strong&gt;&lt;/li&gt;
&lt;li&gt;「今は使わない条件」に印をつけて頭から追い出す&lt;/li&gt;
&lt;/ul&gt;
&lt;/td&gt;
&lt;/tr&gt;
&lt;/tbody&gt;
&lt;/table&gt;
&lt;/div&gt;
&lt;p&gt;&lt;!-- 物理を暗記科目と思ってしまう問題 --&gt;&lt;/p&gt;
&lt;h2 class="mt-4 mb-3"&gt;物理は暗記だけでは伸びにくい（特に電気）：理解と成功体験のバランス&lt;/h2&gt;
&lt;div class="card mb-3 border-0 shadow-sm"&gt;
&lt;div class="card-body"&gt;
&lt;h3 class="h5 mb-3"&gt;「公式を丸暗記」になりやすい背景&lt;/h3&gt;
&lt;blockquote class="blockquote" style="font-size: 0.95rem;"&gt;&lt;p&gt;高野：興味を持てなかったら自分から面白いと思ってやってる子は暗記しようと思ってないというかコツのつかみ方や本質の見抜き方が上手いですけど、急遽受験しろみたいに言われたタイプは一問一答形式でインプットさせてる塾が悪いわけでもないと思うんですけど、学校でもこうだよなんていう言われ方するので暗記に頼る子は多く見えますね。&lt;/p&gt;&lt;/blockquote&gt;
&lt;p class="mb-3"&gt;物理は本来、&lt;strong&gt;「なぜそうなるか」を考える教科&lt;/strong&gt;です。&lt;br /&gt;
しかし、受験までの時間が限られていたり、興味を持つきっかけが少なかったりすると、&lt;br /&gt;
どうしても&lt;strong&gt;「公式を丸暗記」「パターンだけ覚える」学習&lt;/strong&gt;に流れやすくなります。&lt;/p&gt;
&lt;p class="mb-2"&gt;学校や塾の指導でも、一問一答形式や「こう当てはめれば解ける」という&lt;strong&gt;手引きのような教え方&lt;/strong&gt;が行われることも多く、&lt;br /&gt;
それ自体が悪いわけではありませんが、&lt;/p&gt;
&lt;ul class="mb-3"&gt;
&lt;li&gt;「なぜこの式を使うのか？」&lt;/li&gt;
&lt;li&gt;「この式はどんな状況で成り立つのか？」&lt;/li&gt;
&lt;/ul&gt;
&lt;p class="mb-0"&gt;といった&lt;strong&gt;本質的な部分&lt;/strong&gt;が抜け落ちてしまうと、少し条件が変わっただけで対応できなくなってしまいます。&lt;/p&gt;
&lt;/div&gt;
&lt;/div&gt;
&lt;div class="card mb-4 border-0 shadow-sm"&gt;
&lt;div class="card-body"&gt;
&lt;h3 class="h5 mb-3"&gt;電気は暗記に走りやすい：タイプ別に「意味／やり方」から入る&lt;/h3&gt;
&lt;blockquote class="blockquote" style="font-size: 0.95rem;"&gt;&lt;p&gt;――特に電気とか多くないですか？&lt;br /&gt;
高野：分からない子からすると覚えて解き方を決めていくのがいいという子ももちろんいるんですよ。塾の先生もその子の特性に合わせてうまく喋らないと、意味が分からないって言う子にはこれはこう当てはめれば解けるよっていう&lt;span style="color: #ff0000;"&gt;成功体験&lt;/span&gt;を与えていけば、やっていくうちに段々わかってくるので生徒のタイプ別によるかなと思います。&lt;/p&gt;&lt;/blockquote&gt;
&lt;p class="mb-3"&gt;電気の単元は、「抵抗が並列のときは…」「直列のときは…」と&lt;strong&gt;ルールが多く見える&lt;/strong&gt;ため、&lt;br /&gt;
「とりあえず暗記で」という発想になりがちです。&lt;/p&gt;
&lt;p class="mb-3"&gt;回路の「記号→回路図→電流の向き」までを一枚でつなげたい場合は、&lt;a href="https://rika-quest.com/column/mamedenkyu/"&gt;豆電球の記号と回路図（直列/並列・電流の向きまで）&lt;/a&gt;を先に押さえると、暗記頼みになりにくくなります。&lt;/p&gt;
&lt;p class="mb-2"&gt;しかし、高野は&lt;strong&gt;「タイプに合わせた指導」&lt;/strong&gt;の重要性を強調しています。&lt;/p&gt;
&lt;ul class="mb-3"&gt;
&lt;li&gt;意味から入ると理解しやすい子：&lt;br /&gt;
なぜ電流が分かれるのか、なぜ電圧が同じになるのかなど、&lt;strong&gt;イメージや図解&lt;/strong&gt;を重視&lt;/li&gt;
&lt;li&gt;まずは形から覚えたい子：&lt;br /&gt;
「この形の回路ならこう計算する」という&lt;strong&gt;やり方からスタート&lt;/strong&gt;し、&lt;strong&gt;成功体験&lt;/strong&gt;を重ねる&lt;/li&gt;
&lt;/ul&gt;
&lt;p class="mb-0"&gt;大事なのは、&lt;strong&gt;最初から完璧な理解を目指しすぎない&lt;/strong&gt;ことです。&lt;br /&gt;
「やり方はまだよく分からないけれど、ひとまず解けた」という経験も、&lt;br /&gt;
後から理解を深めていくための&lt;strong&gt;大事な足がかり&lt;/strong&gt;になります。&lt;/p&gt;
&lt;/div&gt;
&lt;/div&gt;
&lt;p&gt;&lt;!-- 物理の勉強で意識したいポイント --&gt;&lt;/p&gt;
&lt;h2 class="mt-4 mb-3"&gt;物理の勉強法：インプットよりアウトプット（演習量）で計算力を伸ばす&lt;/h2&gt;
&lt;div class="card mb-4 border-0 shadow-sm"&gt;
&lt;div class="card-body"&gt;
&lt;h3 class="h5 mb-3"&gt;演習量を増やす：手を動かして「一手目」を言語化する&lt;/h3&gt;
&lt;blockquote class="blockquote" style="font-size: 0.95rem;"&gt;&lt;p&gt;高野：物理で言えるのは、演習量を上げることです。暗記も知識として覚えなきゃいけないことも多いですが、とにかく&lt;span style="color: #0000ff;"&gt;計算力が必要&lt;/span&gt;となってくるので、インプット以上に&lt;span style="color: #ff0000;"&gt;アウトプット&lt;/span&gt;の方を多くしていくのが物理で大事なポイントだと思います。&lt;/p&gt;&lt;/blockquote&gt;
&lt;p class="mb-3"&gt;物理は、&lt;strong&gt;「読んで分かったつもり」になりやすい教科&lt;/strong&gt;です。&lt;br /&gt;
解説を読んだときには理解できた気がしても、自分で最初から式を立てて解こうとすると手が止まる──これは&lt;strong&gt;演習量不足の典型的なサイン&lt;/strong&gt;です。&lt;/p&gt;
&lt;p class="mb-2"&gt;物理で力をつけるには、次のようなアウトプット中心の学習が不可欠です。&lt;/p&gt;
&lt;ol class="mb-3"&gt;
&lt;li&gt;まずは&lt;strong&gt;基本問題・基本例題&lt;/strong&gt;を繰り返し解く（同じ問題を解き直すのもOK）&lt;/li&gt;
&lt;li&gt;その単元の代表的なパターンを&lt;strong&gt;自分でまとめノート&lt;/strong&gt;にまとめておく&lt;/li&gt;
&lt;li&gt;少しレベルの高い問題に挑戦し、&lt;strong&gt;どのパターンを組み合わせれば良いか&lt;/strong&gt;考えてみる&lt;/li&gt;
&lt;li&gt;間違えた問題は、答えだけでなく&lt;strong&gt;「次に同じタイプが出たときの一手目」&lt;/strong&gt;を言葉で書いておく&lt;/li&gt;
&lt;/ol&gt;
&lt;p class="mb-0"&gt;こうしたサイクルを回すことで、&lt;strong&gt;計算力＋パターン認識力&lt;/strong&gt;が養われます。&lt;br /&gt;
物理は「読んで覚える」だけでなく、「手を動かして身につける」教科だと意識しておきましょう。&lt;/p&gt;
&lt;/div&gt;
&lt;/div&gt;
&lt;h3 class="mb-3"&gt;家庭学習で迷わないための要点（単位換算・条件整理・反復）&lt;/h3&gt;
&lt;p&gt;&lt;!-- 学習ポイントまとめカード --&gt;&lt;/p&gt;
&lt;div class="row mb-4"&gt;
&lt;div class="col-md-6 mb-3"&gt;
&lt;div class="card h-100 border-0 shadow-sm"&gt;
&lt;div class="card-header text-white" style="background-color: #2e7d32;"&gt;物理分野で意識したい3つの視点&lt;/div&gt;
&lt;div class="card-body"&gt;
&lt;ul class="mb-0 ps-3"&gt;
&lt;li&gt;&lt;strong&gt;単位&lt;/strong&gt;の扱いに慣れる（変換を丁寧に）&lt;/li&gt;
&lt;li&gt;&lt;strong&gt;条件整理&lt;/strong&gt;で図と情報をスッキリさせる&lt;/li&gt;
&lt;li&gt;&lt;strong&gt;演習量&lt;/strong&gt;を増やして計算力を鍛える&lt;/li&gt;
&lt;/ul&gt;
&lt;p class="mt-3 mb-0" style="font-size: 0.9rem;"&gt;この3つを意識するだけでも、「公式暗記だけ」の物理から、&lt;br class="d-none d-md-inline" /&gt;&lt;strong&gt;「自分で考えて解ける」物理&lt;/strong&gt;へと一歩ずつ近づいていきます。&lt;/p&gt;
&lt;/div&gt;
&lt;/div&gt;
&lt;/div&gt;
&lt;div class="col-md-6 mb-3"&gt;
&lt;div class="card h-100 border-0 shadow-sm"&gt;
&lt;div class="card-header text-white" style="background-color: #43a047;"&gt;家庭学習でできる工夫&lt;/div&gt;
&lt;div class="card-body"&gt;
&lt;ul class="mb-0 ps-3"&gt;
&lt;li&gt;単位変換だけを集中的に練習する時間を作る&lt;/li&gt;
&lt;li&gt;複雑な問題は、&lt;strong&gt;自分の手で図を描き直す&lt;/strong&gt;&lt;/li&gt;
&lt;li&gt;同じ単元の問題を&lt;strong&gt;数を絞って反復&lt;/strong&gt;し、「パターン」を体に覚えさせる&lt;/li&gt;
&lt;/ul&gt;
&lt;p class="mt-3 mb-0" style="font-size: 0.9rem;"&gt;「たくさんの問題を広く浅く」よりも、&lt;br class="d-none d-md-inline" /&gt;&lt;strong&gt;代表的なパターンを深く何度も&lt;/strong&gt;解く方が効果的です。&lt;/p&gt;
&lt;/div&gt;
&lt;/div&gt;
&lt;/div&gt;
&lt;/div&gt;
&lt;p&gt;&lt;!-- CTA 1：本文中盤のCTAカード --&gt;&lt;/p&gt;
&lt;div class="card mb-5 border-0 shadow-sm" style="background-color: #e8f5e9;"&gt;
&lt;div class="card-body p-4"&gt;
&lt;h2 class="h5 mb-3" style="color: #1b5e20;"&gt;「物理になると急に点が落ちる…」と感じているご家庭へ&lt;/h2&gt;
&lt;p class="mb-3" style="font-size: 0.95rem;"&gt;当塾「しゅん吉クエスト」では、物理分野を含む中学受験理科について、&lt;strong&gt;一人ひとりのつまずき方に合わせた個別指導&lt;/strong&gt;を行っています。&lt;br /&gt;
「単位ミスが多い」「てこや滑車の図を見るだけで手が止まる」「電気は完全に暗記頼み」といった状態から、&lt;br /&gt;
少しずつ&lt;strong&gt;「自分で考えて解ける」状態&lt;/strong&gt;へ近づけていくことを目標にしています。&lt;/p&gt;
&lt;p class="mb-3" style="font-size: 0.95rem;"&gt;授業では、例えば次のような点を重視しています。&lt;/p&gt;
&lt;ul class="mb-3 ps-3" style="font-size: 0.9rem;"&gt;
&lt;li&gt;単位・条件を整理する&lt;strong&gt;ノートの書き方・図の描き方&lt;/strong&gt;の指導&lt;/li&gt;
&lt;li&gt;代表的なパターンを押さえた&lt;strong&gt;演習プランづくり&lt;/strong&gt;&lt;/li&gt;
&lt;li&gt;お子さまのタイプに合わせた&lt;strong&gt;「意味から入る」／「やり方から入る」アプローチ&lt;/strong&gt;&lt;/li&gt;
&lt;/ul&gt;
&lt;p class="mb-3" style="font-size: 0.9rem;"&gt;「物理だけ何となくモヤモヤしている」「どこからテコ入れすべきか分からない」という場合は、&lt;br class="d-none d-md-inline" /&gt;まず&lt;strong&gt;現在地の整理と学習方針の確認&lt;/strong&gt;から一緒に始めてみましょう。&lt;/p&gt;
&lt;div class="text-center text-md-start"&gt;
&lt;p&gt;&lt;a class="btn btn-success px-4 py-2 mb-2" style="border-radius: 999px; font-size: 0.95rem;" href="https://rika-quest.com/kouza/"&gt;&lt;br /&gt;
理科個別指導の詳細を見る&lt;br /&gt;
&lt;/a&gt;&lt;/p&gt;
&lt;p class="mb-0" style="font-size: 0.85rem; color: #555;"&gt;開講講座や指導スタイルの詳細は、「講座案内ページ」からご確認いただけます。&lt;/p&gt;
&lt;/div&gt;
&lt;/div&gt;
&lt;/div&gt;
&lt;p&gt;&lt;!-- まとめ --&gt;&lt;/p&gt;
&lt;h2 class="mt-4 mb-3"&gt;まとめ──「物理＝数学」と捉えて、単位換算・条件整理・演習で得点源にする&lt;/h2&gt;
&lt;div class="card mb-4 border-0 shadow-sm"&gt;
&lt;div class="card-body"&gt;
&lt;p class="mb-3"&gt;物理分野は、「暗記すれば何とかなる」というよりも、&lt;strong&gt;計算力・条件整理力・理解力&lt;/strong&gt;が問われる分野です。&lt;br /&gt;
しかし、その分&lt;strong&gt;パターンをつかめば一気に得点源になりやすい&lt;/strong&gt;という大きな魅力もあります。&lt;/p&gt;
&lt;ul class="mb-3"&gt;
&lt;li&gt;理科4分野に共通して、特に物理では&lt;strong&gt;単位の扱い&lt;/strong&gt;が最大の引っかかりポイント&lt;/li&gt;
&lt;li&gt;てこ・滑車・天秤などは、&lt;strong&gt;本質的には算数（比・比例）の応用&lt;/strong&gt;である&lt;/li&gt;
&lt;li&gt;条件の多い問題では、&lt;strong&gt;「使う条件」と「今は使わない条件」を分けて整理&lt;/strong&gt;することが重要&lt;/li&gt;
&lt;li&gt;物理を暗記科目にしてしまうのではなく、&lt;strong&gt;タイプに合わせて成功体験を積み重ねる&lt;/strong&gt;ことで理解を深めていく&lt;/li&gt;
&lt;li&gt;インプットよりも&lt;strong&gt;アウトプット（演習量）&lt;/strong&gt;を増やすことで、計算力とパターン認識力が身につく&lt;/li&gt;
&lt;/ul&gt;
&lt;p class="mb-3"&gt;まずは、&lt;strong&gt;単位・条件整理・基本パターンの反復&lt;/strong&gt;という3つの柱を意識して学習を進めてみてください。&lt;/p&gt;
&lt;p class="mb-0"&gt;動画・テキスト・個別指導をうまく組み合わせれば、物理は決して「センスがある人だけの教科」ではありません。&lt;br /&gt;
一問一問の積み重ねで、&lt;strong&gt;「苦手だと思っていた物理が、気づけば得点源になっていた」&lt;/strong&gt;という状態を一緒に目指していきましょう。&lt;/p&gt;
&lt;/div&gt;
&lt;/div&gt;
&lt;p&gt;&lt;!-- CTA 2：フッターCTA --&gt;&lt;/p&gt;
&lt;div class="card border-0 shadow-sm mb-4" style="background-color: #e8f5e9;"&gt;
&lt;div class="card-body text-center p-4"&gt;
&lt;h2 class="h5 mb-3" style="color: #1b5e20;"&gt;中学受験理科の「物理対策」を一度プロに相談したい方へ&lt;/h2&gt;
&lt;p class="mb-3" style="font-size: 0.95rem;"&gt;「物理だけ偏差値が安定しない」「単位・条件整理のどこでつまずいているのか知りたい」など、&lt;br class="d-none d-md-inline" /&gt;お子さまの状況に合わせて、&lt;strong&gt;最適な学習プラン&lt;/strong&gt;をご提案いたします。&lt;/p&gt;
&lt;div class="mb-3"&gt;&lt;a class="btn btn-outline-success px-4 py-2 mb-2" style="border-radius: 999px; font-size: 0.95rem;" href="https://rika-quest.com/kouza/"&gt;&lt;br /&gt;
中学受験理科講座一覧を見る&lt;br /&gt;
&lt;/a&gt;&lt;a class="btn btn-success px-4 py-2 mb-2" style="border-radius: 999px; font-size: 0.95rem;" href="https://rika-quest.com/inquiry/"&gt;&lt;br /&gt;
体験授業・学習相談を申し込む&lt;br /&gt;
&lt;/a&gt;&lt;/div&gt;
&lt;p class="mb-0" style="font-size: 0.85rem; color: #555;"&gt;フォームからのご相談は24時間受付中です。内容を確認のうえ、講師よりご連絡させていただきます。&lt;/p&gt;
&lt;/div&gt;
&lt;/div&gt;
&lt;/div&gt;
&lt;p&gt;&amp;nbsp;&lt;/p&gt;
------</t>
  </si>
  <si>
    <t>https://rika-quest.com/column/plankton/</t>
  </si>
  <si>
    <t>以下のページは不自然なワードを使用しています。
これらを適切に自然な言葉に置き換えて下さい。
なお、本文の装飾や構造は絶対に変えないでください。
【対象ページURL】
https://rika-quest.com/column/plankton/
【検出された不自然ワード】
- 手順
【本文】
------
&lt;div class="container my-4"&gt;
&lt;p&gt;&lt;!-- ヒーローセクション --&gt;&lt;/p&gt;
&lt;div class="card shadow-sm mb-4 border-0" style="background: linear-gradient(135deg, #00897b, #00695c); color: #fff;"&gt;
&lt;div class="card-body p-4"&gt;
&lt;div class="d-flex flex-wrap justify-content-between align-items-center mb-2"&gt;&lt;span class="badge bg-light text-dark mb-2" style="font-size: 0.8rem;"&gt;中学受験理科／生物分野&lt;/span&gt;&lt;br /&gt;
&lt;span class="badge bg-warning text-dark mb-2" style="font-size: 0.75rem;"&gt;単元：プランクトンと顕微鏡&lt;/span&gt;&lt;/div&gt;
&lt;h1 class="card-title mb-3" style="font-size: 1.9rem; line-height: 1.5;"&gt;プランクトンの観察入門──「動物性・植物性」と顕微鏡の使い方をまとめてマスター&lt;/h1&gt;
&lt;p class="card-text mb-0" style="font-size: 0.98rem;"&gt;水そうや池の水の中には、裸眼では見えない&lt;strong&gt;小さな生き物（プランクトン）&lt;/strong&gt;がたくさんいます。&lt;br /&gt;
このページでは、代表的なプランクトンの種類と、入試でよく狙われる&lt;strong&gt;顕微鏡の基本操作&lt;/strong&gt;を、観察の流れとあわせて整理します。&lt;/p&gt;
&lt;/div&gt;
&lt;/div&gt;
&lt;p class="mt-3" style="font-size: 0.9rem;"&gt;プランクトンは中学受験理科の&lt;strong&gt;生物分野&lt;/strong&gt;の中でも、顕微鏡操作・分類・計算まで幅広くつながる単元です。生物分野の出題傾向や引っ掛かりポイントは、&lt;a href="https://rika-quest.com/column/creature/"&gt;&lt;strong&gt;生物分野の全体像はこちら&lt;/strong&gt;&lt;/a&gt;で整理しています。&lt;/p&gt;
&lt;p&gt;&lt;!-- YouTube 埋め込み --&gt;&lt;/p&gt;
&lt;div class="mb-4"&gt;
&lt;div class="embed-responsive embed-responsive-16by9"&gt;&lt;iframe class="embed-responsive-item" title="YouTube video player" src="https://www.youtube.com/embed/Isc8D4lJZk0" width="560" height="315" frameborder="0" allowfullscreen="allowfullscreen"&gt;&lt;/iframe&gt;&lt;/div&gt;
&lt;/div&gt;
&lt;p&gt;&lt;!-- 学習のねらいボックス --&gt;&lt;/p&gt;
&lt;div class="card border-0 shadow-sm mb-4" style="background-color: #e0f2f1;"&gt;
&lt;div class="card-body p-3"&gt;
&lt;h2 class="h5 mb-2"&gt;このページでわかること&lt;/h2&gt;
&lt;ul class="mb-0"&gt;
&lt;li&gt;&lt;strong&gt;プランクトンとは何か&lt;/strong&gt;（動物性・植物性の違い）&lt;/li&gt;
&lt;li&gt;ミジンコ・アオミドロ・ミカヅキモ・ゾウリムシ・ボルボックスなど&lt;strong&gt;代表的な種類&lt;/strong&gt;&lt;/li&gt;
&lt;li&gt;顕微鏡の基本構造と&lt;strong&gt;接眼レンズ／対物レンズの役割・セットの順番&lt;/strong&gt;&lt;/li&gt;
&lt;li&gt;観察のときに意識したい&lt;strong&gt;倍率・プレパラート・観察のコツ&lt;/strong&gt;&lt;/li&gt;
&lt;li&gt;入試で問われやすいポイントを&lt;strong&gt;まとめとクイズ&lt;/strong&gt;で確認&lt;/li&gt;
&lt;/ul&gt;
&lt;/div&gt;
&lt;/div&gt;
&lt;p&gt;&lt;!-- 1. プランクトンとは？ --&gt;&lt;/p&gt;
&lt;h2 class="mt-4 mb-3"&gt;プランクトンとは？──水中にすむ「小さな生き物」&lt;/h2&gt;
&lt;div class="row"&gt;
&lt;div class="col-md-7"&gt;
&lt;p&gt;&lt;strong&gt;プランクトン&lt;/strong&gt;とは、水中にただよって生活している、とても小さな生き物の総称です。&lt;br /&gt;
中には肉眼で見えるものもいますが、&lt;strong&gt;多くは150倍程度の倍率でやっと見える大きさ&lt;/strong&gt;です。&lt;/p&gt;
&lt;ul&gt;
&lt;li&gt;水そう・池・川・海など、水があればどこにでもいる。&lt;/li&gt;
&lt;li&gt;小さいけれど、&lt;strong&gt;食物連鎖の「出発点」&lt;/strong&gt;として生態系を支えている。&lt;/li&gt;
&lt;li&gt;&lt;strong&gt;動物性プランクトン&lt;/strong&gt;と&lt;strong&gt;植物性プランクトン&lt;/strong&gt;に大きく分けられる。&lt;/li&gt;
&lt;/ul&gt;
&lt;/div&gt;
&lt;div class="col-md-5 text-center"&gt;&lt;img decoding="async" class="img-fluid mb-2" src="https://rika-quest.com/wp-content/uploads/2023/04/画像5.png" alt="ボルボックス、ミジンコ、ミカヅキモなどの有名なプランクトン" /&gt;&lt;/p&gt;
&lt;p class="text-muted mb-0" style="font-size: 0.85rem;"&gt;▲ ミジンコ・ボルボックス・ミカヅキモなど、入試でおなじみのプランクトン&lt;/p&gt;
&lt;/div&gt;
&lt;/div&gt;
&lt;p&gt;&lt;!-- 2. 動物性プランクトンと植物性プランクトン --&gt;&lt;/p&gt;
&lt;h2 class="mt-4 mb-3"&gt;動物性プランクトンと植物性プランクトン&lt;/h2&gt;
&lt;p class="mb-2"&gt;プランクトンは、性質の違いから&lt;strong&gt;動物性&lt;/strong&gt;と&lt;strong&gt;植物性&lt;/strong&gt;に分けられます。&lt;/p&gt;
&lt;div class="table-responsive mb-3"&gt;
&lt;table class="table table-bordered table-hover align-middle mb-0"&gt;
&lt;thead style="background-color: #c8e6c9;"&gt;
&lt;tr class="text-center"&gt;
&lt;th scope="col"&gt;種類&lt;/th&gt;
&lt;th scope="col"&gt;代表例&lt;/th&gt;
&lt;th scope="col"&gt;特徴&lt;/th&gt;
&lt;/tr&gt;
&lt;/thead&gt;
&lt;tbody&gt;
&lt;tr&gt;
&lt;td class="fw-bold"&gt;動物性プランクトン&lt;/td&gt;
&lt;td&gt;ミジンコ・ゾウリムシ など&lt;/td&gt;
&lt;td&gt;
&lt;ul class="mb-0"&gt;
&lt;li&gt;&lt;strong&gt;自分で動き回る&lt;/strong&gt;（泳ぐ・はうなど）。&lt;/li&gt;
&lt;li&gt;他の生き物を食べて生活する。&lt;/li&gt;
&lt;li&gt;顕微鏡で見ると、かなりのスピードで動き回るものも多い。&lt;/li&gt;
&lt;/ul&gt;
&lt;/td&gt;
&lt;/tr&gt;
&lt;tr&gt;
&lt;td class="fw-bold"&gt;植物性プランクトン&lt;/td&gt;
&lt;td&gt;アオミドロ・ミカヅキモ など&lt;/td&gt;
&lt;td&gt;
&lt;ul class="mb-0"&gt;
&lt;li&gt;&lt;strong&gt;光合成を行う&lt;/strong&gt;植物の仲間。&lt;/li&gt;
&lt;li&gt;水中をただよいながら暮らしている。&lt;/li&gt;
&lt;li&gt;水中の酸素供給や、食物連鎖の最初の段階を支える重要な存在。&lt;/li&gt;
&lt;/ul&gt;
&lt;/td&gt;
&lt;/tr&gt;
&lt;tr&gt;
&lt;td class="fw-bold"&gt;ボルボックス&lt;/td&gt;
&lt;td&gt;細胞群体&lt;/td&gt;
&lt;td&gt;
&lt;ul class="mb-0"&gt;
&lt;li&gt;複数の細胞が集まった&lt;strong&gt;細胞群体&lt;/strong&gt;。&lt;/li&gt;
&lt;li&gt;&lt;strong&gt;植物性と動物性の両方の性質&lt;/strong&gt;をもつ、として紹介されることもある。&lt;/li&gt;
&lt;/ul&gt;
&lt;/td&gt;
&lt;/tr&gt;
&lt;/tbody&gt;
&lt;/table&gt;
&lt;/div&gt;
&lt;blockquote class="border-start ps-3 my-3" style="border-color: #43a047 !important;"&gt;&lt;p&gt;ミジンコ・ゾウリムシ・アオミドロ・ミカヅキモ・ボルボックスは、&lt;br /&gt;
「名前を聞いて、&lt;strong&gt;動物性か植物性か&lt;/strong&gt;すぐ答えられる」レベルまで覚えておきましょう。&lt;/p&gt;&lt;/blockquote&gt;
&lt;p&gt;&lt;!-- 3. 顕微鏡の基本構造とレンズ --&gt;&lt;/p&gt;
&lt;h2 class="mt-4 mb-3"&gt;顕微鏡の基本構造とレンズの役割&lt;/h2&gt;
&lt;div class="row"&gt;
&lt;div class="col-md-6"&gt;
&lt;p&gt;プランクトンの観察には、&lt;strong&gt;顕微鏡&lt;/strong&gt;が欠かせません。顕微鏡の使い方は、理科のテストでとても狙われやすい単元です。&lt;/p&gt;
&lt;p class="mb-1"&gt;&lt;strong&gt;特に押さえておきたいのは、次の3つの用語です。&lt;/strong&gt;&lt;/p&gt;
&lt;ul&gt;
&lt;li&gt;&lt;strong&gt;接眼レンズ&lt;/strong&gt;：目をくっつける側のレンズ。&lt;/li&gt;
&lt;li&gt;&lt;strong&gt;対物レンズ&lt;/strong&gt;：観察する物体（プレパラート）に近いレンズ。&lt;/li&gt;
&lt;li&gt;&lt;strong&gt;ステージ&lt;/strong&gt;：プレパラートを置く台の部分。&lt;/li&gt;
&lt;/ul&gt;
&lt;/div&gt;
&lt;div class="col-md-6 text-center"&gt;&lt;img decoding="async" class="img-fluid mb-2" src="https://rika-quest.com/wp-content/uploads/2023/04/画像6-1024x730.png" alt="顕微鏡を使った微生物観察の手順解説" /&gt;&lt;/p&gt;
&lt;p class="text-muted mb-0" style="font-size: 0.85rem;"&gt;▲ プレパラートをステージに置いて、接眼レンズ・対物レンズを通して観察する&lt;/p&gt;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&lt;h3 class="mt-4 mb-2 h5"&gt;レンズをセットする順番は？&lt;/h3&gt;
&lt;p&gt;レンズのセットには&lt;strong&gt;理由のある順番&lt;/strong&gt;があります。ここは入試でもよく問われるポイントです。&lt;/p&gt;
&lt;div class="table-responsive mb-3"&gt;
&lt;table class="table table-bordered align-middle mb-0"&gt;
&lt;thead style="background-color: #b2dfdb;"&gt;
&lt;tr class="text-center"&gt;
&lt;th&gt;手順&lt;/th&gt;
&lt;th&gt;内容&lt;/th&gt;
&lt;th&gt;理由・イメージ&lt;/th&gt;
&lt;/tr&gt;
&lt;/thead&gt;
&lt;tbody&gt;
&lt;tr&gt;
&lt;td class="fw-bold"&gt;① 接眼レンズを先にセット&lt;/td&gt;
&lt;td&gt;まず&lt;strong&gt;上の接眼レンズ&lt;/strong&gt;から取り付ける。&lt;/td&gt;
&lt;td&gt;上からセットすれば、&lt;strong&gt;ゴミが中に落ちにくい&lt;/strong&gt;。&lt;br /&gt;
掃除も上から順に行うのと同じ理屈。&lt;/td&gt;
&lt;/tr&gt;
&lt;tr&gt;
&lt;td class="fw-bold"&gt;② 次に対物レンズをセット&lt;/td&gt;
&lt;td&gt;接眼レンズのあとで、&lt;strong&gt;下の対物レンズ&lt;/strong&gt;を取り付ける。&lt;/td&gt;
&lt;td&gt;対物レンズを先に付けると、そこから&lt;strong&gt;ゴミが入りやすくなる&lt;/strong&gt;ためNG。&lt;/td&gt;
&lt;/tr&gt;
&lt;tr&gt;
&lt;td class="fw-bold"&gt;③ プレパラートをステージに置く&lt;/td&gt;
&lt;td&gt;観察したい水（プランクトン入り）をプレパラートにのせ、&lt;strong&gt;ステージの中央&lt;/strong&gt;にセットする。&lt;/td&gt;
&lt;td&gt;視野の中心にプランクトンが来るように、&lt;strong&gt;位置を微調整しながら観察&lt;/strong&gt;する。&lt;/td&gt;
&lt;/tr&gt;
&lt;/tbody&gt;
&lt;/table&gt;
&lt;/div&gt;
&lt;p&gt;&lt;!-- 4. 観察のポイント --&gt;&lt;/p&gt;
&lt;h2 class="mt-4 mb-3"&gt;プランクトン観察のポイント&lt;/h2&gt;
&lt;div class="card border-0 shadow-sm mb-4" style="background-color: #f1f8e9;"&gt;
&lt;div class="card-body"&gt;
&lt;ul class="mb-0"&gt;
&lt;li&gt;&lt;strong&gt;倍率は150倍前後&lt;/strong&gt;：多くのプランクトンは150倍程度で観察しやすい。&lt;/li&gt;
&lt;li&gt;&lt;strong&gt;顕微鏡を清潔に&lt;/strong&gt;：レンズを触ると指紋がつくので、レンズ紙でやさしくふく。&lt;/li&gt;
&lt;li&gt;&lt;strong&gt;動物性プランクトンの動き&lt;/strong&gt;に注目：ミジンコやゾウリムシは、移動距離・速さの計算問題になることも。&lt;/li&gt;
&lt;li&gt;&lt;strong&gt;植物性プランクトンの形&lt;/strong&gt;にも注目：アオミドロの糸のような形、ミカヅキモの三日月形など。&lt;/li&gt;
&lt;li&gt;「見えた！」で終わらせず、&lt;strong&gt;スケッチと名前をセットで覚える&lt;/strong&gt;と入試対策として効果的。&lt;/li&gt;
&lt;/ul&gt;
&lt;/div&gt;
&lt;/div&gt;
&lt;p&gt;&lt;!-- 5. まとめ（表） --&gt;&lt;/p&gt;
&lt;h2 class="mt-4 mb-3"&gt;プランクトン観察のまとめ&lt;/h2&gt;
&lt;div class="table-responsive mb-4"&gt;
&lt;table class="table table-bordered align-middle mb-0"&gt;
&lt;thead&gt;
&lt;tr style="background-color: #dfffd6;"&gt;
&lt;th&gt;項目&lt;/th&gt;
&lt;th&gt;内容&lt;/th&gt;
&lt;/tr&gt;
&lt;/thead&gt;
&lt;tbody&gt;
&lt;tr style="background-color: #ffffff;"&gt;
&lt;td class="fw-bold"&gt;プランクトンとは&lt;/td&gt;
&lt;td&gt;– 水中に生息する小さな微生物&lt;br /&gt;
– 多くは&lt;strong&gt;150倍程度の倍率&lt;/strong&gt;で観察可能&lt;br /&gt;
– &lt;strong&gt;動物性プランクトン&lt;/strong&gt;と&lt;strong&gt;植物性プランクトン&lt;/strong&gt;に分類される&lt;/td&gt;
&lt;/tr&gt;
&lt;tr style="background-color: #dfffd6;"&gt;
&lt;td class="fw-bold"&gt;動物性プランクトン&lt;/td&gt;
&lt;td&gt;– 自ら動く性質を持つ&lt;br /&gt;
– ミジンコやゾウリムシが代表例&lt;br /&gt;
– 動きの&lt;strong&gt;速さ・移動距離の計算問題&lt;/strong&gt;になることもある&lt;/td&gt;
&lt;/tr&gt;
&lt;tr style="background-color: #ffffff;"&gt;
&lt;td class="fw-bold"&gt;植物性プランクトン&lt;/td&gt;
&lt;td&gt;– 光合成を行い水中を浮遊&lt;br /&gt;
– アオミドロやミカヅキモが代表例&lt;br /&gt;
– 水中の&lt;strong&gt;酸素供給&lt;/strong&gt;や食物連鎖の出発点として重要&lt;/td&gt;
&lt;/tr&gt;
&lt;tr style="background-color: #dfffd6;"&gt;
&lt;td class="fw-bold"&gt;顕微鏡の使い方&lt;/td&gt;
&lt;td&gt;– &lt;strong&gt;接眼レンズを先に&lt;/strong&gt;セットし、次に&lt;strong&gt;対物レンズ&lt;/strong&gt;をセット&lt;br /&gt;
– 対物レンズは観察対象物を拡大するレンズ&lt;br /&gt;
– プレパラートを&lt;strong&gt;ステージ&lt;/strong&gt;に置いて観察する&lt;/td&gt;
&lt;/tr&gt;
&lt;tr style="background-color: #ffffff;"&gt;
&lt;td class="fw-bold"&gt;観察のポイント&lt;/td&gt;
&lt;td&gt;– 顕微鏡を清潔に保ち、順序通りにセットする&lt;br /&gt;
– 動物性プランクトンの動きの速さや移動距離も観察対象&lt;br /&gt;
– 植物性・動物性の&lt;strong&gt;違いを意識しながらスケッチ&lt;/strong&gt;すると理解が深まる&lt;/td&gt;
&lt;/tr&gt;
&lt;/tbody&gt;
&lt;/table&gt;
&lt;/div&gt;
&lt;p&gt;&lt;!-- 6. クイズ --&gt;&lt;/p&gt;
&lt;h2 class="mt-4 mb-3"&gt;確認クイズ：プランクトンと顕微鏡&lt;/h2&gt;
&lt;div class="table-responsive mb-4"&gt;
&lt;table class="table table-bordered align-middle mb-0"&gt;
&lt;thead&gt;
&lt;tr style="background-color: #dfffd6;"&gt;
&lt;th&gt;問題&lt;/th&gt;
&lt;th&gt;選択肢&lt;/th&gt;
&lt;th&gt;正解を見る&lt;/th&gt;
&lt;/tr&gt;
&lt;/thead&gt;
&lt;tbody&gt;
&lt;tr style="background-color: #ffffff;"&gt;
&lt;td&gt;1. プランクトンを観察するのに最もよく使われる倍率は？&lt;/td&gt;
&lt;td&gt;A. 10倍&lt;br /&gt;
B. 50倍&lt;br /&gt;
C. 150倍&lt;br /&gt;
D. 1000倍&lt;/td&gt;
&lt;td&gt;&lt;button class="btn btn-sm btn-success"&gt;正解を見る&lt;/button&gt;&lt;/p&gt;
&lt;div id="answer1" style="display: none; margin-top: 4px;"&gt;正解: C. 150倍&lt;/div&gt;
&lt;/td&gt;
&lt;/tr&gt;
&lt;tr style="background-color: #dfffd6;"&gt;
&lt;td&gt;2. ミジンコはどの種類のプランクトンに分類されますか？&lt;/td&gt;
&lt;td&gt;A. 植物性プランクトン&lt;br /&gt;
B. 動物性プランクトン&lt;br /&gt;
C. 両方&lt;br /&gt;
D. どちらでもない&lt;/td&gt;
&lt;td&gt;&lt;button class="btn btn-sm btn-success"&gt;正解を見る&lt;/button&gt;&lt;/p&gt;
&lt;div id="answer2" style="display: none; margin-top: 4px;"&gt;正解: B. 動物性プランクトン&lt;/div&gt;
&lt;/td&gt;
&lt;/tr&gt;
&lt;tr style="background-color: #ffffff;"&gt;
&lt;td&gt;3. アオミドロが行っているのはどれ？&lt;/td&gt;
&lt;td&gt;A. 自ら動く&lt;br /&gt;
B. 光合成を行う&lt;br /&gt;
C. 動物を捕食する&lt;br /&gt;
D. 水を浄化する&lt;/td&gt;
&lt;td&gt;&lt;button class="btn btn-sm btn-success"&gt;正解を見る&lt;/button&gt;&lt;/p&gt;
&lt;div id="answer3" style="display: none; margin-top: 4px;"&gt;正解: B. 光合成を行う&lt;/div&gt;
&lt;/td&gt;
&lt;/tr&gt;
&lt;tr style="background-color: #dfffd6;"&gt;
&lt;td&gt;4. 顕微鏡のセットで&lt;strong&gt;先に取り付ける&lt;/strong&gt;レンズは？&lt;/td&gt;
&lt;td&gt;A. 対物レンズ&lt;br /&gt;
B. 接眼レンズ&lt;br /&gt;
C. 両方同時&lt;br /&gt;
D. 順序は関係ない&lt;/td&gt;
&lt;td&gt;&lt;button class="btn btn-sm btn-success"&gt;正解を見る&lt;/button&gt;&lt;/p&gt;
&lt;div id="answer4" style="display: none; margin-top: 4px;"&gt;正解: B. 接眼レンズ&lt;/div&gt;
&lt;/td&gt;
&lt;/tr&gt;
&lt;tr style="background-color: #ffffff;"&gt;
&lt;td&gt;5. プレパラートを置く顕微鏡の部分は？&lt;/td&gt;
&lt;td&gt;A. ステージ&lt;br /&gt;
B. 接眼レンズ&lt;br /&gt;
C. 対物レンズ&lt;br /&gt;
D. 反射鏡&lt;/td&gt;
&lt;td&gt;&lt;button class="btn btn-sm btn-success"&gt;正解を見る&lt;/button&gt;&lt;/p&gt;
&lt;div id="answer5" style="display: none; margin-top: 4px;"&gt;正解: A. ステージ&lt;/div&gt;
&lt;/td&gt;
&lt;/tr&gt;
&lt;tr style="background-color: #dfffd6;"&gt;
&lt;td&gt;6. ボルボックスはどのような性質を持つと説明されることが多いですか？&lt;/td&gt;
&lt;td&gt;A. 植物性のみ&lt;br /&gt;
B. 動物性のみ&lt;br /&gt;
C. 植物性・動物性の両方の性質&lt;br /&gt;
D. どちらでもない&lt;/td&gt;
&lt;td&gt;&lt;button class="btn btn-sm btn-success"&gt;正解を見る&lt;/button&gt;&lt;/p&gt;
&lt;div id="answer6" style="display: none; margin-top: 4px;"&gt;正解: C. 植物性・動物性の両方の性質&lt;/div&gt;
&lt;/td&gt;
&lt;/tr&gt;
&lt;tr style="background-color: #ffffff;"&gt;
&lt;td&gt;7. 顕微鏡のレンズが2つ必要な主な理由は？&lt;/td&gt;
&lt;td&gt;A. 同時に観察するため&lt;br /&gt;
B. 視野を広げるため&lt;br /&gt;
C. 拡大倍率を高めるため&lt;br /&gt;
D. 光を反射するため&lt;/td&gt;
&lt;td&gt;&lt;button class="btn btn-sm btn-success"&gt;正解を見る&lt;/button&gt;&lt;/p&gt;
&lt;div id="answer7" style="display: none; margin-top: 4px;"&gt;正解: C. 拡大倍率を高めるため&lt;/div&gt;
&lt;/td&gt;
&lt;/tr&gt;
&lt;tr style="background-color: #dfffd6;"&gt;
&lt;td&gt;8. 植物性プランクトンが果たす主な役割として正しいものは？&lt;/td&gt;
&lt;td&gt;A. 捕食&lt;br /&gt;
B. 光合成&lt;br /&gt;
C. 酸素の供給&lt;br /&gt;
D. BとC&lt;/td&gt;
&lt;td&gt;&lt;button class="btn btn-sm btn-success"&gt;正解を見る&lt;/button&gt;&lt;/p&gt;
&lt;div id="answer8" style="display: none; margin-top: 4px;"&gt;正解: D. BとC&lt;/div&gt;
&lt;/td&gt;
&lt;/tr&gt;
&lt;tr style="background-color: #ffffff;"&gt;
&lt;td&gt;9. ゾウリムシが属するグループは？&lt;/td&gt;
&lt;td&gt;A. 植物性プランクトン&lt;br /&gt;
B. 動物性プランクトン&lt;br /&gt;
C. 両方&lt;br /&gt;
D. どちらでもない&lt;/td&gt;
&lt;td&gt;&lt;button class="btn btn-sm btn-success"&gt;正解を見る&lt;/button&gt;&lt;/p&gt;
&lt;div id="answer9" style="display: none; margin-top: 4px;"&gt;正解: B. 動物性プランクトン&lt;/div&gt;
&lt;/td&gt;
&lt;/tr&gt;
&lt;tr style="background-color: #dfffd6;"&gt;
&lt;td&gt;10. 顕微鏡でプランクトンを観察するために必要な準備として正しいものは？&lt;/td&gt;
&lt;td&gt;A. レンズを清掃する&lt;br /&gt;
B. プレパラートを準備する&lt;br /&gt;
C. 接眼レンズと対物レンズをセットする&lt;br /&gt;
D. 全て&lt;/td&gt;
&lt;td&gt;&lt;button class="btn btn-sm btn-success"&gt;正解を見る&lt;/button&gt;&lt;/p&gt;
&lt;div id="answer10" style="display: none; margin-top: 4px;"&gt;正解: D. 全て&lt;/div&gt;
&lt;/td&gt;
&lt;/tr&gt;
&lt;/tbody&gt;
&lt;/table&gt;
&lt;/div&gt;
&lt;p&gt;&lt;!-- 四角いCTAボックス --&gt;&lt;/p&gt;
&lt;div class="card shadow-sm border-0 my-4" style="border-radius: 0.75rem; background-color: #e0f7fa;"&gt;
&lt;div class="card-body p-4"&gt;
&lt;h2 class="h5 mb-3"&gt;もっと「見えない世界」をのぞいてみよう&lt;/h2&gt;
&lt;p class="mb-3"&gt;プランクトンの観察は、&lt;strong&gt;顕微鏡の使い方・生物の分類・計算問題&lt;/strong&gt;までつながる、理科の総合トレーニングです。&lt;br /&gt;
しゅん吉クエストでは、動画と実験・図解を組み合わせて、&lt;strong&gt;「面白い！」から「得点できる！」までしっかりサポートします。 &lt;/strong&gt;&lt;/p&gt;
&lt;div class="row align-items-center"&gt;
&lt;div class="col-md-8"&gt;
&lt;ul class="mb-0"&gt;
&lt;li&gt;実験・観察単元を&lt;strong&gt;ストーリーで理解&lt;/strong&gt;できる授業&lt;/li&gt;
&lt;li&gt;中学受験の頻出分野を&lt;strong&gt;要点と問題演習&lt;/strong&gt;で定着&lt;/li&gt;
&lt;li&gt;理科が苦手でも、&lt;strong&gt;笑いながら学べる解説スタイル&lt;/strong&gt;&lt;/li&gt;
&lt;/ul&gt;
&lt;/div&gt;
&lt;div class="col-md-4 text-md-end mt-3 mt-md-0"&gt;&lt;a class="btn btn-info fw-bold px-4 py-2" style="border-radius: 999px;" href="https://rika-quest.com/"&gt;&lt;br /&gt;
理科クエストの授業をチェック&lt;br /&gt;
&lt;/a&gt;&lt;/div&gt;
&lt;/div&gt;
&lt;/div&gt;
&lt;/div&gt;
&lt;/div&gt;
&lt;p&gt;&lt;script&gt;
  function showPlanktonAnswer(button, answerId) {
    var answer = document.getElementById(answerId);
    if (answer) {
      answer.style.display = 'block';
    }
    if (button) {
      button.style.display = 'none';
    }
  }
&lt;/script&gt;&lt;/p&gt;
------</t>
  </si>
  <si>
    <t>https://rika-quest.com/column/south-middle-altitude/</t>
  </si>
  <si>
    <t>以下のページは不自然なワードを使用しています。
これらを適切に自然な言葉に置き換えて下さい。
なお、本文の装飾や構造は絶対に変えないでください。
【対象ページURL】
https://rika-quest.com/column/south-middle-altitude/
【検出された不自然ワード】
- 導線
【本文】
------
&lt;div class="container my-4"&gt;
&lt;p&gt;&lt;!-- Hero Section --&gt;&lt;/p&gt;
&lt;div class="card shadow-sm mb-4 border-0" style="background: linear-gradient(135deg, #0d47a1, #1976d2); color: #fff;"&gt;
&lt;div class="card-body p-4"&gt;
&lt;div class="d-flex flex-wrap justify-content-between align-items-center mb-2"&gt;&lt;span class="badge bg-warning text-dark mb-2" style="font-size: 0.8rem;"&gt;中学受験理科／地学分野&lt;/span&gt;&lt;br /&gt;
&lt;span class="badge bg-light text-dark mb-2" style="font-size: 0.75rem;"&gt;太陽の年周運動と南中高度&lt;/span&gt;&lt;/div&gt;
&lt;h1 class="card-title mb-3" style="font-size: 1.9rem; line-height: 1.5;"&gt;太陽と1年の動き・南中高度の求め方──「自転・公転・地軸の傾き」をイメージでつなぐ&lt;/h1&gt;
&lt;p class="card-text mb-2" style="font-size: 0.98rem;"&gt;太陽の通り道と季節の変化、そしてテスト頻出の&lt;strong&gt;南中高度の計算&lt;/strong&gt;。公式だけを覚えようとしても、&lt;br /&gt;
「なぜそうなるのか？」が分からないとすぐに忘れてしまいます。&lt;/p&gt;
&lt;p class="card-text mb-0" style="font-size: 0.98rem;"&gt;この記事では、しゅん吉先生の解説をもとに、&lt;strong&gt;地球の動き（自転・公転）&lt;/strong&gt;、&lt;br /&gt;
&lt;strong&gt;地軸の傾きと四季&lt;/strong&gt;、&lt;strong&gt;南中高度の意味と公式&lt;/strong&gt;をセットでまとめます。&lt;br /&gt;
キーワード&lt;strong&gt;「年周運動」「23.4°の傾き」&lt;/strong&gt;をおさえながら、テストで使えるレベルまで仕上げていきましょう。&lt;/p&gt;
&lt;p class="card-text mt-3 mb-0" style="font-size: 0.92rem;"&gt;地学分野のつまずきポイントを横断して把握したい方は、&lt;a style="color: #fff; text-decoration: underline;" href="https://rika-quest.com/column/geoscience/"&gt;&lt;strong&gt;全体像はこちら&lt;/strong&gt;&lt;/a&gt;でまとめて確認できます。&lt;/p&gt;
&lt;/div&gt;
&lt;/div&gt;
&lt;p&gt;&lt;!-- 動画 --&gt;&lt;/p&gt;
&lt;div class="text-center mb-4"&gt;
&lt;div style="max-width: 720px; margin: 0 auto;"&gt;
&lt;div class="ratio ratio-16x9" style="position: relative; padding-bottom: 56.25%; height: 0; overflow: hidden; max-width: 100%;"&gt;&lt;iframe style="position: absolute; top: 0; left: 0; width: 100%; height: 100%;" title="YouTube video player" src="https://www.youtube.com/embed/NSPIB6eZk88" width="560" height="315" frameborder="0" allowfullscreen="allowfullscreen"&gt;&lt;/iframe&gt;&lt;/div&gt;
&lt;/div&gt;
&lt;p class="mt-2 mb-0" style="font-size: 0.85rem; color: #555;"&gt;※動画では、太陽の年周運動と南中高度の考え方を、図を使って分かりやすく解説しています。&lt;/p&gt;
&lt;/div&gt;
&lt;p&gt;&lt;!-- セクション1：地球の動きと年周運動 --&gt;&lt;/p&gt;
&lt;h2 class="mt-4 mb-3"&gt;地球の動きと「年周運動」&lt;/h2&gt;
&lt;div class="card mb-4 border-0 shadow-sm"&gt;
&lt;div class="card-body"&gt;
&lt;blockquote class="blockquote" style="font-size: 0.95rem;"&gt;&lt;p&gt;先生：太陽と1年の動き、そして南中高度について話していきます。&lt;br /&gt;
&lt;span style="color: #ff0000;"&gt;太陽の1年の動きの事を&lt;strong&gt;年周運動&lt;/strong&gt;&lt;/span&gt;と言ったりします。&lt;/p&gt;&lt;/blockquote&gt;
&lt;p class="mb-3"&gt;太陽は毎日東から昇って西に沈みますが、&lt;strong&gt;一年を通して見ると「通り道」が少しずつ変化&lt;/strong&gt;します。&lt;br /&gt;
この&lt;strong&gt;太陽の1年を通した見かけの動き&lt;/strong&gt;を、&lt;br /&gt;
&lt;span style="color: #ff0000; font-weight: bold;"&gt;年周運動&lt;/span&gt;と呼びます。&lt;/p&gt;
&lt;h3 class="h5 mb-2"&gt;自転と公転を区別しよう&lt;/h3&gt;
&lt;ul class="mb-3"&gt;
&lt;li&gt;&lt;strong&gt;自転：&lt;/strong&gt;地球が自分自身の軸を中心に回転する動き（1回転＝約1日）&lt;/li&gt;
&lt;li&gt;&lt;strong&gt;公転：&lt;/strong&gt;地球が太陽の周りを回る動き（1周＝約1年）&lt;/li&gt;
&lt;/ul&gt;
&lt;p class="mb-0"&gt;太陽の年周運動や季節の変化を考えるときは、&lt;strong&gt;「自転」と「公転」をはっきり分けて考える&lt;/strong&gt;ことが大切です。&lt;/p&gt;
&lt;/div&gt;
&lt;/div&gt;
&lt;p&gt;&lt;!-- セクション2：地軸の傾きと四季 --&gt;&lt;/p&gt;
&lt;h2 class="mt-4 mb-3"&gt;地軸の23.4°の傾きが四季をつくる&lt;/h2&gt;
&lt;div class="row g-3 mb-4"&gt;
&lt;div class="col-md-6"&gt;
&lt;div class="card h-100 border-0 shadow-sm"&gt;
&lt;div class="card-body"&gt;
&lt;h3 class="h5 mb-3"&gt;地軸はなぜ傾いている？&lt;/h3&gt;
&lt;p class="mb-3"&gt;地球儀をよく見ると、地球はまっすぐではなく&lt;strong&gt;少し傾いた状態&lt;/strong&gt;で取り付けられています。&lt;br /&gt;
これは実際の地球の姿を表していて、&lt;br /&gt;
&lt;strong&gt;地軸が公転面に対して約23.4°傾いている&lt;/strong&gt;ことを意味します。&lt;/p&gt;
&lt;div class="text-center mb-3"&gt;&lt;img decoding="async" class="img-fluid rounded shadow-sm" src="https://rika-quest.com/wp-content/uploads/2023/04/画像1-3-1024x578.png" alt="公転面に対して傾いた地軸の解説図" /&gt;&lt;/div&gt;
&lt;p class="mb-0"&gt;この&lt;strong&gt;23.4°の傾き&lt;/strong&gt;によって、太陽の光の当たり方が季節ごとに変わり、&lt;br /&gt;
北半球と南半球で&lt;strong&gt;季節が逆転&lt;/strong&gt;する現象も生まれます。&lt;/p&gt;
&lt;/div&gt;
&lt;/div&gt;
&lt;/div&gt;
&lt;div class="col-md-6"&gt;
&lt;div class="card h-100 border-0 shadow-sm"&gt;
&lt;div class="card-body"&gt;
&lt;h3 class="h5 mb-3"&gt;四季と太陽の高さの関係&lt;/h3&gt;
&lt;div class="text-center mb-3"&gt;&lt;img decoding="async" class="img-fluid rounded shadow-sm" src="https://rika-quest.com/wp-content/uploads/2023/04/IMG_9659-1024x628.png" alt="南半球と北半球で異なる四季の説明図" /&gt;&lt;/div&gt;
&lt;p class="mb-2"&gt;地軸が傾いているため、&lt;/p&gt;
&lt;ul class="mb-2"&gt;
&lt;li&gt;&lt;strong&gt;夏至（北半球）：&lt;/strong&gt;北半球が太陽側に傾き、太陽の高さ（南中高度）が高く、日照時間も長い → &lt;strong&gt;真夏&lt;/strong&gt;&lt;/li&gt;
&lt;li&gt;&lt;strong&gt;冬至（北半球）：&lt;/strong&gt;北半球が太陽から遠ざかる向きになり、南中高度が低く、日照時間も短い → &lt;strong&gt;真冬&lt;/strong&gt;&lt;/li&gt;
&lt;li&gt;&lt;strong&gt;春分・秋分：&lt;/strong&gt;昼と夜の長さがほぼ同じ。北半球・南半球ともに太陽の当たり方が中間。&lt;/li&gt;
&lt;/ul&gt;
&lt;p class="mb-0"&gt;&lt;span style="color: #ff0000; font-weight: bold;"&gt;地軸の傾きが四季を生み出す&lt;/span&gt;、というイメージを持っておきましょう。&lt;/p&gt;
&lt;/div&gt;
&lt;/div&gt;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&lt;div class="d-flex flex-wrap gap-2" style="margin: 6px 0 2px;"&gt;&lt;a class="btn btn-sm btn-primary" style="background-color: #1976d2; border-color: #1976d2;" href="https://rika-quest.com/"&gt;トップを見る&lt;/a&gt;&lt;br /&gt;
&lt;a class="btn btn-sm btn-outline-primary" style="border-color: #1976d2; color: #1976d2;" href="https://rika-quest.com/kouza/"&gt;開講講座を見る&lt;/a&gt;&lt;br /&gt;
&lt;a class="btn btn-sm btn-outline-secondary" href="https://rika-quest.com/greeting/"&gt;代表挨拶&lt;/a&gt;&lt;br /&gt;
&lt;a class="btn btn-sm btn-outline-secondary" href="https://rika-quest.com/company/"&gt;会社概要&lt;/a&gt;&lt;/div&gt;
&lt;p class="mb-0" style="margin: 4px 0 0; font-size: 0.9rem; color: #333;"&gt;「どんな塾か」「どんな流れで受講できるか」を先に確認したい方は、上のリンクからどうぞ。&lt;/p&gt;
&lt;/div&gt;
&lt;/div&gt;
&lt;p&gt;&lt;!-- セクション3：南中高度とは？ --&gt;&lt;/p&gt;
&lt;h2 class="mt-4 mb-3"&gt;南中高度とは？──「太陽が一番高いときの角度」&lt;/h2&gt;
&lt;div class="card mb-4 border-0 shadow-sm"&gt;
&lt;div class="card-body"&gt;
&lt;p class="mb-3"&gt;太陽が一日のあいだで&lt;strong&gt;最も高くなるとき&lt;/strong&gt;、太陽は真南の方向に見えます。&lt;br /&gt;
このときを「太陽が南中した」と言い、そのときの&lt;strong&gt;地面と太陽のなす角度&lt;/strong&gt;を&lt;br /&gt;
&lt;span style="color: #ff0000; font-weight: bold;"&gt;南中高度&lt;/span&gt;と言います。&lt;/p&gt;
&lt;ul class="mb-3"&gt;
&lt;li&gt;&lt;strong&gt;夏：&lt;/strong&gt;太陽は高い位置を通る → 南中高度が&lt;strong&gt;大きい&lt;/strong&gt; → 日差しが強く暑い&lt;/li&gt;
&lt;li&gt;&lt;strong&gt;冬：&lt;/strong&gt;太陽は低い位置を通る → 南中高度が&lt;strong&gt;小さい&lt;/strong&gt; → 日差しが弱く寒い&lt;/li&gt;
&lt;/ul&gt;
&lt;p class="mb-0"&gt;南中高度は、&lt;strong&gt;「季節ごとの太陽の高さ」&lt;/strong&gt;を数字で表したものと考えるとイメージしやすくなります。&lt;/p&gt;
&lt;/div&gt;
&lt;/div&gt;
&lt;p&gt;&lt;!-- セクション4：南中高度の計算公式 --&gt;&lt;/p&gt;
&lt;h2 class="mt-4 mb-3"&gt;南中高度の計算公式（北半球用）&lt;/h2&gt;
&lt;div class="card mb-4 border-0 shadow-sm"&gt;
&lt;div class="card-body"&gt;
&lt;p class="mb-3"&gt;中学受験では、&lt;strong&gt;北半球・北緯の地点での南中高度&lt;/strong&gt;の計算がよく出題されます。&lt;br /&gt;
覚えるべき公式は、次の3パターンです。&lt;/p&gt;
&lt;div class="table-responsive mb-3"&gt;
&lt;table class="table table-bordered align-middle mb-0"&gt;
&lt;thead style="background-color: #e3f2fd;"&gt;
&lt;tr class="text-center"&gt;
&lt;th scope="col"&gt;時期&lt;/th&gt;
&lt;th scope="col"&gt;南中高度の公式（北半球）&lt;/th&gt;
&lt;th scope="col"&gt;ポイント&lt;/th&gt;
&lt;/tr&gt;
&lt;/thead&gt;
&lt;tbody&gt;
&lt;tr&gt;
&lt;td class="fw-bold"&gt;春分・秋分&lt;/td&gt;
&lt;td&gt;&lt;strong&gt;90° − 北緯&lt;/strong&gt;&lt;/td&gt;
&lt;td&gt;「ふつうモード」。基準になる高さ。&lt;br /&gt;
例：北緯35°なら、90° − 35° ＝ &lt;strong&gt;55°&lt;/strong&gt;&lt;/td&gt;
&lt;/tr&gt;
&lt;tr style="background-color: #e8f5e9;"&gt;
&lt;td class="fw-bold"&gt;夏至&lt;/td&gt;
&lt;td&gt;&lt;strong&gt;（90° − 北緯）＋ 23.4°&lt;/strong&gt;&lt;/td&gt;
&lt;td&gt;地軸の傾き23.4°分、太陽が&lt;strong&gt;高くなる&lt;/strong&gt;。&lt;br /&gt;
「春分・秋分の高さに 23.4° を足す」イメージ。&lt;/td&gt;
&lt;/tr&gt;
&lt;tr&gt;
&lt;td class="fw-bold"&gt;冬至&lt;/td&gt;
&lt;td&gt;&lt;strong&gt;（90° − 北緯）− 23.4°&lt;/strong&gt;&lt;/td&gt;
&lt;td&gt;地軸の傾き23.4°分、太陽が&lt;strong&gt;低くなる&lt;/strong&gt;。&lt;br /&gt;
「春分・秋分の高さから 23.4° を引く」イメージ。&lt;/td&gt;
&lt;/tr&gt;
&lt;/tbody&gt;
&lt;/table&gt;
&lt;/div&gt;
&lt;p class="mb-2"&gt;先生の解説でも、&lt;/p&gt;
&lt;ul class="mb-2"&gt;
&lt;li&gt;&lt;strong&gt;春分・秋分：&lt;/strong&gt;90° − 北緯&lt;/li&gt;
&lt;li&gt;&lt;strong&gt;夏至：&lt;/strong&gt;（90° − 北緯）＋ 23.4°&lt;/li&gt;
&lt;li&gt;&lt;strong&gt;冬至：&lt;/strong&gt;（90° − 北緯）− 23.4°&lt;/li&gt;
&lt;/ul&gt;
&lt;p class="mb-0"&gt;とまとめられています。&lt;br /&gt;
入試問題では、&lt;strong&gt;ほぼこの3日（春分・秋分・夏至・冬至）だけ&lt;/strong&gt;が出題されると考えてOKです。&lt;br /&gt;
（南半球や南緯での応用問題もありますが、まずは北半球を完璧にしましょう。）&lt;/p&gt;
&lt;/div&gt;
&lt;/div&gt;
&lt;p&gt;&lt;!-- 追加ブロック：本文中盤の導線（SP/STへ） --&gt;&lt;/p&gt;
&lt;h2 class="mt-4 mb-3"&gt;ここで止まりやすいポイントと、ここからの打ち手（保護者向けに3つだけ）&lt;/h2&gt;
&lt;div class="card mb-4 border-0 shadow-sm"&gt;
&lt;div class="card-body"&gt;
&lt;p class="mb-3"&gt;南中高度は、公式の暗記だけだと「どの式を使うか」で手が止まりやすい単元です。次の3点がそろうと、計算問題の安定感が上がります。&lt;/p&gt;
&lt;ul class="mb-3"&gt;
&lt;li&gt;&lt;strong&gt;① 緯度（北緯）の意味&lt;/strong&gt;を図で言える（「どこからどこまでの角度か」を説明できる）&lt;/li&gt;
&lt;li&gt;&lt;strong&gt;② 春分・秋分を基準&lt;/strong&gt;にして、夏至は足す／冬至は引く、と理由つきで言える&lt;/li&gt;
&lt;li&gt;&lt;strong&gt;③ 図を描く順番&lt;/strong&gt;が決まっている（太陽の高さ→南中→角度、の進め方がそろっている）&lt;/li&gt;
&lt;/ul&gt;
&lt;div class="row g-3 align-items-center"&gt;
&lt;div class="col-md-8"&gt;
&lt;p class="mb-2" style="font-size: 0.95rem;"&gt;もし「図の描き方」「考え方の順番」からまとめたい場合は、講座案内に受講イメージをまとめています。&lt;/p&gt;
&lt;/div&gt;
&lt;div class="col-md-4 text-md-end text-center"&gt;&lt;a class="btn btn-primary px-4 py-2" style="border-radius: 0.4rem; font-weight: bold; background-color: #1976d2; border-color: #1976d2;" href="https://rika-quest.com/kouza/"&gt;開講講座を見る&lt;/a&gt;&lt;/div&gt;
&lt;/div&gt;
&lt;hr class="my-3" /&gt;
&lt;p class="mb-0" style="font-size: 0.9rem;"&gt;塾の考え方や指導方針を先に確認したい方は、&lt;a href="https://rika-quest.com/greeting/"&gt;代表挨拶&lt;/a&gt;／&lt;a href="https://rika-quest.com/company/"&gt;会社概要&lt;/a&gt;もあわせてどうぞ。&lt;/p&gt;
&lt;/div&gt;
&lt;/div&gt;
&lt;p&gt;&lt;!-- 元のまとめをBootstrap版に --&gt;&lt;/p&gt;
&lt;h2 class="mt-4 mb-3"&gt;ポイントまとめ&lt;/h2&gt;
&lt;div class="card mb-4 border-0 shadow-sm"&gt;
&lt;div class="card-body"&gt;
&lt;div class="table-responsive"&gt;
&lt;table class="table table-bordered align-middle mb-0"&gt;
&lt;tbody&gt;
&lt;tr style="background-color: #d9f7be;"&gt;
&lt;td style="width: 25%;"&gt;&lt;strong&gt;1. 地球の動き&lt;/strong&gt;&lt;/td&gt;
&lt;td&gt;地球は&lt;strong&gt;自転&lt;/strong&gt;と&lt;strong&gt;公転&lt;/strong&gt;をしている。&lt;br /&gt;
自転は地球が自分自身を回る動き、公転は太陽の周りを回る動き。&lt;br /&gt;
太陽の1年の見かけの動きを&lt;strong&gt;年周運動&lt;/strong&gt;という。&lt;/td&gt;
&lt;/tr&gt;
&lt;tr style="background-color: #ffffff;"&gt;
&lt;td&gt;&lt;strong&gt;2. 地軸の傾き&lt;/strong&gt;&lt;/td&gt;
&lt;td&gt;地軸は公転面に対して&lt;strong&gt;23.4°&lt;/strong&gt;傾いている。&lt;br /&gt;
この傾きが、北半球と南半球で季節が逆になるなど、&lt;strong&gt;四季を生み出す原因&lt;/strong&gt;。&lt;/td&gt;
&lt;/tr&gt;
&lt;tr style="background-color: #d9f7be;"&gt;
&lt;td&gt;&lt;strong&gt;3. 四季と太陽の位置&lt;/strong&gt;&lt;/td&gt;
&lt;td&gt;夏至では北半球が太陽側に傾き、&lt;strong&gt;南中高度が高い&lt;/strong&gt;（夏）。&lt;br /&gt;
冬至では北半球が太陽から遠ざかる向きになり、&lt;strong&gt;南中高度が低い&lt;/strong&gt;（冬）。&lt;/td&gt;
&lt;/tr&gt;
&lt;tr style="background-color: #ffffff;"&gt;
&lt;td&gt;&lt;strong&gt;4. 春分・秋分&lt;/strong&gt;&lt;/td&gt;
&lt;td&gt;昼と夜の長さがほぼ等しい日。&lt;br /&gt;
この日の南中高度は、&lt;strong&gt;90° − 観測地の緯度（北緯）&lt;/strong&gt;で求める。&lt;/td&gt;
&lt;/tr&gt;
&lt;tr style="background-color: #d9f7be;"&gt;
&lt;td&gt;&lt;strong&gt;5. 南中高度の計算&lt;/strong&gt;&lt;/td&gt;
&lt;td&gt;
&lt;ul class="mb-0"&gt;
&lt;li&gt;&lt;strong&gt;春分・秋分：&lt;/strong&gt; 90° − 北緯&lt;/li&gt;
&lt;li&gt;&lt;strong&gt;夏至：&lt;/strong&gt;（90° − 北緯）＋ 23.4°&lt;/li&gt;
&lt;li&gt;&lt;strong&gt;冬至：&lt;/strong&gt;（90° − 北緯）− 23.4°&lt;/li&gt;
&lt;/ul&gt;
&lt;/td&gt;
&lt;/tr&gt;
&lt;/tbody&gt;
&lt;/table&gt;
&lt;/div&gt;
&lt;/div&gt;
&lt;/div&gt;
&lt;p&gt;&lt;!-- クイズ --&gt;&lt;/p&gt;
&lt;h2 class="mt-4 mb-3"&gt;クイズでチェック！太陽の動きと南中高度&lt;/h2&gt;
&lt;div class="card mb-4 border-0 shadow-sm"&gt;
&lt;div class="card-body"&gt;
&lt;p class="mb-3"&gt;学んだ内容をクイズで確認してみましょう。&lt;br /&gt;
&lt;strong&gt;「正解を見る」ボタン&lt;/strong&gt;を押すと答えが表示され、ボタンは消えます。&lt;/p&gt;
&lt;div class="table-responsive"&gt;
&lt;table class="table table-bordered align-middle mb-0"&gt;
&lt;thead style="background-color: #d9f7be;"&gt;
&lt;tr class="text-center"&gt;
&lt;th scope="col"&gt;問題&lt;/th&gt;
&lt;th scope="col"&gt;選択肢&lt;/th&gt;
&lt;/tr&gt;
&lt;/thead&gt;
&lt;tbody&gt;
&lt;tr style="background-color: #ffffff;"&gt;
&lt;td&gt;1. 地球の自転とは何を指しますか？&lt;/td&gt;
&lt;td&gt;A. 地球が太陽の周りを回る動き&lt;br /&gt;
B. 地球が自分の軸を中心に回る動き&lt;br /&gt;
C. 月が地球を回る動き&lt;br /&gt;
D. 太陽が地球を回る動き&lt;br /&gt;
&lt;button class="btn btn-sm btn-primary mt-2"&gt;正解を見る&lt;/button&gt;&lt;br /&gt;
&lt;span id="answer1" class="ms-2" style="display: none;"&gt;正解: B&lt;/span&gt;&lt;/td&gt;
&lt;/tr&gt;
&lt;tr style="background-color: #d9f7be;"&gt;
&lt;td&gt;2. 公転が原因で発生する現象はどれですか？&lt;/td&gt;
&lt;td&gt;A. 一日が24時間であること&lt;br /&gt;
B. 四季の変化&lt;br /&gt;
C. 太陽の南中高度&lt;br /&gt;
D. 昼と夜の長さの変化&lt;br /&gt;
&lt;button class="btn btn-sm btn-primary mt-2"&gt;正解を見る&lt;/button&gt;&lt;br /&gt;
&lt;span id="answer2" class="ms-2" style="display: none;"&gt;正解: B&lt;/span&gt;&lt;/td&gt;
&lt;/tr&gt;
&lt;tr style="background-color: #ffffff;"&gt;
&lt;td&gt;3. 地軸の傾きは何度ですか？&lt;/td&gt;
&lt;td&gt;A. 15.4°&lt;br /&gt;
B. 23.4°&lt;br /&gt;
C. 33.4°&lt;br /&gt;
D. 43.4°&lt;br /&gt;
&lt;button class="btn btn-sm btn-primary mt-2"&gt;正解を見る&lt;/button&gt;&lt;br /&gt;
&lt;span id="answer3" class="ms-2" style="display: none;"&gt;正解: B&lt;/span&gt;&lt;/td&gt;
&lt;/tr&gt;
&lt;tr style="background-color: #d9f7be;"&gt;
&lt;td&gt;4. 南中高度が最も高くなるのはいつですか？&lt;/td&gt;
&lt;td&gt;A. 冬至&lt;br /&gt;
B. 夏至&lt;br /&gt;
C. 春分&lt;br /&gt;
D. 秋分&lt;br /&gt;
&lt;button class="btn btn-sm btn-primary mt-2"&gt;正解を見る&lt;/button&gt;&lt;br /&gt;
&lt;span id="answer4" class="ms-2" style="display: none;"&gt;正解: B&lt;/span&gt;&lt;/td&gt;
&lt;/tr&gt;
&lt;tr style="background-color: #ffffff;"&gt;
&lt;td&gt;5. 春分と秋分の日の昼と夜の長さはどうなりますか？&lt;/td&gt;
&lt;td&gt;A. 昼が長い&lt;br /&gt;
B. 夜が長い&lt;br /&gt;
C. 昼と夜が等しい&lt;br /&gt;
D. どちらでもない&lt;br /&gt;
&lt;button class="btn btn-sm btn-primary mt-2"&gt;正解を見る&lt;/button&gt;&lt;br /&gt;
&lt;span id="answer5" class="ms-2" style="display: none;"&gt;正解: C&lt;/span&gt;&lt;/td&gt;
&lt;/tr&gt;
&lt;tr style="background-color: #d9f7be;"&gt;
&lt;td&gt;6. 南中高度の公式で、夏至の際に加える角度は何度ですか？&lt;/td&gt;
&lt;td&gt;A. 15.4°&lt;br /&gt;
B. 23.4°&lt;br /&gt;
C. 33.4°&lt;br /&gt;
D. 43.4°&lt;br /&gt;
&lt;button class="btn btn-sm btn-primary mt-2"&gt;正解を見る&lt;/button&gt;&lt;br /&gt;
&lt;span id="answer6" class="ms-2" style="display: none;"&gt;正解: B&lt;/span&gt;&lt;/td&gt;
&lt;/tr&gt;
&lt;tr style="background-color: #ffffff;"&gt;
&lt;td&gt;7. 北半球の冬至で南中高度が小さい主な理由は？&lt;/td&gt;
&lt;td&gt;A. 地軸が垂直だから&lt;br /&gt;
B. 地軸が傾いているから&lt;br /&gt;
C. 公転速度が遅いから&lt;br /&gt;
D. 太陽が特別遠くなるから（中学レベルでは原因としない）&lt;br /&gt;
&lt;button class="btn btn-sm btn-primary mt-2"&gt;正解を見る&lt;/button&gt;&lt;br /&gt;
&lt;span id="answer7" class="ms-2" style="display: none;"&gt;正解: B&lt;/span&gt;&lt;/td&gt;
&lt;/tr&gt;
&lt;tr style="background-color: #d9f7be;"&gt;
&lt;td&gt;8. 春分の日の南中高度を計算する公式は？（北半球）&lt;/td&gt;
&lt;td&gt;A. 90° − 北緯&lt;br /&gt;
B. （90° − 北緯）＋ 23.4°&lt;br /&gt;
C. （90° − 北緯）− 23.4°&lt;br /&gt;
D. 90° ＋ 北緯&lt;br /&gt;
&lt;button class="btn btn-sm btn-primary mt-2"&gt;正解を見る&lt;/button&gt;&lt;br /&gt;
&lt;span id="answer8" class="ms-2" style="display: none;"&gt;正解: A&lt;/span&gt;&lt;/td&gt;
&lt;/tr&gt;
&lt;tr style="background-color: #ffffff;"&gt;
&lt;td&gt;9. 南中高度が低い時期に関連するのは？&lt;/td&gt;
&lt;td&gt;A. 夏至&lt;br /&gt;
B. 冬至&lt;br /&gt;
C. 春分&lt;br /&gt;
D. 秋分&lt;br /&gt;
&lt;button class="btn btn-sm btn-primary mt-2"&gt;正解を見る&lt;/button&gt;&lt;br /&gt;
&lt;span id="answer9" class="ms-2" style="display: none;"&gt;正解: B&lt;/span&gt;&lt;/td&gt;
&lt;/tr&gt;
&lt;tr style="background-color: #d9f7be;"&gt;
&lt;td&gt;10. 南半球で冬至の時期は、北半球ではどの季節ですか？&lt;/td&gt;
&lt;td&gt;A. 夏&lt;br /&gt;
B. 冬&lt;br /&gt;
C. 春&lt;br /&gt;
D. 秋&lt;br /&gt;
&lt;button class="btn btn-sm btn-primary mt-2"&gt;正解を見る&lt;/button&gt;&lt;br /&gt;
&lt;span id="answer10" class="ms-2" style="display: none;"&gt;正解: A&lt;/span&gt;&lt;/td&gt;
&lt;/tr&gt;
&lt;/tbody&gt;
&lt;/table&gt;
&lt;/div&gt;
&lt;/div&gt;
&lt;/div&gt;
&lt;p&gt;&lt;!-- まとめ --&gt;&lt;/p&gt;
&lt;h2 class="mt-4 mb-3"&gt;まとめ──公式だけでなく「イメージ」で覚える&lt;/h2&gt;
&lt;div class="card mb-4 border-0 shadow-sm"&gt;
&lt;div class="card-body"&gt;
&lt;p class="mb-3"&gt;太陽と1年の動き・南中高度の分野は、公式を丸暗記するだけでなく、&lt;br /&gt;
&lt;strong&gt;「地球がどう動いているのか」「なぜその季節になるのか」&lt;/strong&gt;というイメージとセットで覚えることが大切です。&lt;/p&gt;
&lt;ul class="mb-3"&gt;
&lt;li&gt;&lt;strong&gt;自転・公転・年周運動&lt;/strong&gt;の違いをはっきりさせる&lt;/li&gt;
&lt;li&gt;&lt;strong&gt;地軸の23.4°の傾き&lt;/strong&gt;が四季と南中高度の変化を生む、と理解する&lt;/li&gt;
&lt;li&gt;&lt;strong&gt;南中高度の3つの公式&lt;/strong&gt;（春分・秋分／夏至／冬至）を、図とセットで暗記する&lt;/li&gt;
&lt;/ul&gt;
&lt;p class="mb-0"&gt;図や地球儀を使って、「太陽の高さ」と「季節」の関係を何度もイメージすると、&lt;br /&gt;
計算問題も&lt;strong&gt;「意味が分かったうえで解ける」&lt;/strong&gt;ようになっていきます。&lt;/p&gt;
&lt;/div&gt;
&lt;/div&gt;
&lt;p&gt;&lt;!-- 四角いCTA --&gt;&lt;/p&gt;
&lt;div class="card border-0 shadow-sm mb-4" style="background-color: #e3f2fd;"&gt;
&lt;div class="card-body"&gt;
&lt;div class="row align-items-center"&gt;
&lt;div class="col-md-8"&gt;
&lt;h3 class="h5 mb-2"&gt;理科の「図形・角度」系が苦手なら、一緒にまとめませんか？&lt;/h3&gt;
&lt;p class="mb-2" style="font-size: 0.95rem;"&gt;太陽の動き・南中高度・月や星の動きなど、&lt;strong&gt;「図と角度」がからむ地学分野&lt;/strong&gt;は、&lt;br /&gt;
独学だけではつまずきやすい単元です。&lt;/p&gt;
&lt;p class="mb-0" style="font-size: 0.9rem;"&gt;当塾では、&lt;strong&gt;図の描き方・考え方の順番・公式の意味&lt;/strong&gt;まで丁寧に言語化しながら、&lt;br /&gt;
中学受験理科の得点源に変えていきます。まずはお気軽に詳細をご覧ください。&lt;/p&gt;
&lt;/div&gt;
&lt;div class="col-md-4 text-md-end text-center mt-3 mt-md-0"&gt;&lt;a class="btn btn-primary px-4 py-2" style="border-radius: 0.4rem; font-weight: bold; background-color: #1976d2; border-color: #1976d2;" href="https://rika-quest.com/kouza/"&gt;&lt;br /&gt;
理科講座の案内を見る&lt;br /&gt;
&lt;/a&gt;&lt;/div&gt;
&lt;/div&gt;
&lt;/div&gt;
&lt;/div&gt;
&lt;p&gt;&lt;!-- 追加ブロック：本文末尾の導線（ST最優先で明示） --&gt;&lt;/p&gt;
&lt;div class="card border-0 shadow-sm mb-4"&gt;
&lt;div class="card-body"&gt;
&lt;h3 class="h5 mb-2"&gt;入塾を検討する方へ：まず確認したいページ（迷わない見方）&lt;/h3&gt;
&lt;p class="mb-3" style="font-size: 0.95rem;"&gt;「この単元のつまずきが続く」「理科全体の底上げをしたい」と感じたら、次の順番で見ると判断が早くなります。&lt;/p&gt;
&lt;ol class="mb-3"&gt;
&lt;li&gt;&lt;strong&gt;開講講座&lt;/strong&gt;：どんな受講形態・単元対応ができるか（具体）&lt;/li&gt;
&lt;li&gt;&lt;strong&gt;代表挨拶&lt;/strong&gt;：指導の考え方・大切にしていること（納得感）&lt;/li&gt;
&lt;li&gt;&lt;strong&gt;会社概要&lt;/strong&gt;：運営情報の確認（安心材料）&lt;/li&gt;
&lt;/ol&gt;
&lt;div class="d-flex flex-wrap gap-2"&gt;&lt;a class="btn btn-primary" style="background-color: #1976d2; border-color: #1976d2;" href="https://rika-quest.com/kouza/"&gt;開講講座を見る&lt;/a&gt;&lt;br /&gt;
&lt;a class="btn btn-outline-secondary" href="https://rika-quest.com/greeting/"&gt;代表挨拶を見る&lt;/a&gt;&lt;br /&gt;
&lt;a class="btn btn-outline-secondary" href="https://rika-quest.com/company/"&gt;会社概要を見る&lt;/a&gt;&lt;br /&gt;
&lt;a class="btn btn-link" href="https://rika-quest.com/"&gt;トップへ戻る&lt;/a&gt;&lt;/div&gt;
&lt;/div&gt;
&lt;/div&gt;
&lt;/div&gt;
&lt;p&gt;&lt;!-- クイズ用スクリプト --&gt;&lt;br /&gt;
&lt;script&gt;
  function showAnswer(id, btn) {
    var el = document.getElementById(id);
    if (el) el.style.display = 'inline';
    if (btn) btn.style.display = 'none';
  }
&lt;/script&gt;&lt;/p&gt;
&lt;p&gt;&amp;nbsp;&lt;/p&gt;
------</t>
  </si>
  <si>
    <t>https://rika-quest.com/column/star/</t>
  </si>
  <si>
    <t>以下のページは不自然なワードを使用しています。
これらを適切に自然な言葉に置き換えて下さい。
なお、本文の装飾や構造は絶対に変えないでください。
【対象ページURL】
https://rika-quest.com/column/star/
【検出された不自然ワード】
- 刺
【本文】
------
&lt;p&gt;&amp;nbsp;&lt;/p&gt;
&lt;div class="container my-4"&gt;
&lt;p&gt;&lt;!-- Hero Section --&gt;&lt;/p&gt;
&lt;div class="card shadow-sm mb-4 border-0" style="background: linear-gradient(135deg, #2e7d32, #00695c); color: #fff;"&gt;
&lt;div class="card-body p-4"&gt;
&lt;div class="d-flex flex-wrap justify-content-between align-items-center mb-2"&gt;&lt;span class="badge bg-warning text-dark mb-2" style="font-size: 0.8rem;"&gt;中学受験理科／地学分野&lt;/span&gt;&lt;br /&gt;
&lt;span class="badge bg-light text-dark mb-2" style="font-size: 0.75rem;"&gt;星の動き・天球・年周運動&lt;/span&gt;&lt;/div&gt;
&lt;h1 class="card-title mb-3" style="font-size: 1.9rem; line-height: 1.5;"&gt;星の動きのまとめとクイズ&lt;/h1&gt;
&lt;p class="card-text mb-0" style="font-size: 0.98rem;"&gt;今回は&lt;strong&gt;星の動き&lt;/strong&gt;について話していきます。1日の動きと1年の動きの区別を意識しながら、&lt;br /&gt;
中学受験でよく出るポイントを整理して確認していきましょう。&lt;/p&gt;
&lt;p class="mt-2 mb-0" style="font-size: 0.92rem;"&gt;天体を含む地学分野の全体像は、&lt;a style="color: #fff; text-decoration: underline;" href="https://rika-quest.com/column/geoscience/"&gt;全体像はこちら&lt;/a&gt;でまとめて確認できます。&lt;/p&gt;
&lt;/div&gt;
&lt;/div&gt;
&lt;p&gt;&lt;!-- YouTube 動画 --&gt;&lt;/p&gt;
&lt;div class="text-center mb-4"&gt;
&lt;div style="max-width: 720px; margin: 0 auto;"&gt;&lt;iframe title="YouTube video player" src="https://www.youtube.com/embed/Q6QL3W8BlVU" width="560" height="315" frameborder="0" allowfullscreen="allowfullscreen"&gt;&lt;br /&gt;
&lt;span data-mce-type="bookmark" style="display: inline-block; width: 0px; overflow: hidden; line-height: 0;" class="mce_SELRES_start"&gt;&lt;/span&gt;&lt;br /&gt;
&lt;/iframe&gt;&lt;/div&gt;
&lt;p class="mt-2 mb-0" style="font-size: 0.85rem; color: #555;"&gt;※動画では、星の動き・天球・年周運動を図を使って解説しています。&lt;/p&gt;
&lt;/div&gt;
&lt;p&gt;&lt;!-- 解説パート --&gt;&lt;/p&gt;
&lt;h2 class="mt-4 mb-3"&gt;星の動きのイメージ&lt;/h2&gt;
&lt;div class="card mb-4 border-0 shadow-sm"&gt;
&lt;div class="card-body"&gt;
&lt;p&gt;星は動いているんですか？と思うかも知れないです。もちろん、動いている星もいっぱいあります。&lt;br /&gt;
ですが、基本的には&lt;strong&gt;遠くに行き過ぎていて、動いていないように見える&lt;/strong&gt;星がほとんどです。&lt;/p&gt;
&lt;p&gt;新幹線とかに乗っていて、手前の景色ってビュンッビュンッって動いてないですか？&lt;br /&gt;
一方で、遠くに見える富士山はあんまり動いていないように見えると思います。&lt;br /&gt;
天体も同じで、地球の近くにある星は動いているように見えるけれど、&lt;br /&gt;
&lt;span style="color: #ff0000;"&gt;光のスピードで数万年掛かったりするような場所の星&lt;/span&gt;もあるから、&lt;br /&gt;
&lt;strong&gt;&lt;span style="color: #ff0000;"&gt;全然動いてないように見えている&lt;/span&gt;&lt;/strong&gt;わけです。&lt;/p&gt;
&lt;p&gt;そして、&lt;strong&gt;基本的には地球が動いているせいで星が動いて見えている&lt;/strong&gt;と考えます。&lt;br /&gt;
自分が回ると、周りが動いて見えますよね。こっちが動いているから、周りが動いて見えるという仕組みです。&lt;/p&gt;
&lt;p&gt;とはいえ、毎回「地球が動いているから〜」と考えるとこんがらがるので、&lt;br /&gt;
中学受験では&lt;strong&gt;「地球は動いていない。星の方が動いている」&lt;/strong&gt;という自己中心的な見方で考えてOKです。&lt;br /&gt;
その方が図がすごく分かりやすくなります。&lt;/p&gt;
&lt;p&gt;&lt;!-- 天球・天頂の図 --&gt;&lt;/p&gt;
&lt;div class="text-center my-3"&gt;
&lt;p&gt;&lt;img fetchpriority="high" decoding="async" class="alignnone wp-image-246 img-fluid" src="https://rika-quest.com/wp-content/uploads/2023/04/画像6-1-1024x586.png" sizes="(max-width: 607px) 100vw, 607px" srcset="https://rika-quest.com/wp-content/uploads/2023/04/画像6-1-1024x586.png 1024w, https://rika-quest.com/wp-content/uploads/2023/04/画像6-1-300x172.png 300w, https://rika-quest.com/wp-content/uploads/2023/04/画像6-1-768x439.png 768w, https://rika-quest.com/wp-content/uploads/2023/04/画像6-1-1536x879.png 1536w, https://rika-quest.com/wp-content/uploads/2023/04/画像6-1-2048x1172.png 2048w" alt="天体の動きと地球の自転・公転の仕組み" width="607" height="347" /&gt;&lt;/p&gt;
&lt;p class="mt-2 mb-0" style="font-size: 0.85rem; color: #555;"&gt;※ドーム状の空をイメージした図。観測地点や方位によって星の見え方が変わります。&lt;/p&gt;
&lt;/div&gt;
&lt;p&gt;こういうドーム状の、プラネタリウムみたいな感じの空を&lt;span style="color: #ff0000;"&gt;天球&lt;/span&gt;と言います。&lt;br /&gt;
私たちが突っ立っている頭の真上の点を&lt;span style="color: #ff0000;"&gt;天頂&lt;/span&gt;と言います。&lt;/p&gt;
&lt;p&gt;「先生、僕が立っている場所と誰々くんが立っている場所が違うんですけど？」というツッコミもあると思いますが、&lt;br /&gt;
それは&lt;strong&gt;観測地点による違い&lt;/strong&gt;です。この図は&lt;strong&gt;北緯36°地点&lt;/strong&gt;での図になっています。&lt;br /&gt;
「僕は北緯40°に住んでいるんだ！」というクレームは一切受け付けません（笑）&lt;/p&gt;
&lt;p&gt;もちろん、赤道上で観測するのと南半球で観測するのでも星の動きは変わります。&lt;br /&gt;
ですが、日本の中学受験では、だいたい&lt;strong&gt;北半球の北緯36°あたり&lt;/strong&gt;の例でテストが出てくるのでご安心下さい。&lt;/p&gt;
&lt;p&gt;地球は丸くて、中心に&lt;span style="font-weight: bold;"&gt;地軸&lt;/span&gt;という串が刺さっているようなイメージです&lt;br /&gt;
（実際に串は刺さっていません）。この地軸を中心に、地球はくるくる回転しています。&lt;/p&gt;
&lt;p&gt;みなさんも実際にその場で回ってみると分かりますが、回ったときに目が回るのは、&lt;br /&gt;
周りの景色が動いて見えるからですよね。ただし、&lt;strong&gt;真上を見ながら回転していたら、真上の景色はあまり動かない&lt;/strong&gt;はずです。&lt;br /&gt;
回転している軸の延長線上のポイントは、動いていないように見えるのです。&lt;/p&gt;
&lt;p&gt;たまたま、その地軸の北側延長の先に、ちょうど良いところに星がありました。&lt;br /&gt;
それが『&lt;strong&gt;北極星&lt;/strong&gt;』です。北極の方にある星だから、その名前が付けられました。&lt;/p&gt;
&lt;p&gt;「南極星もあるんですか？」とよく聞かれますが、&lt;strong&gt;南極星はありません&lt;/strong&gt;。&lt;br /&gt;
北極には星があったけど、南極には目印になる星がなかったんです。南半球の人は、少し勉強しづらいですね。&lt;/p&gt;
&lt;p&gt;ということで、北半球に生まれたみなさんはすごく勉強しやすい場所に生まれたと思ってください。&lt;br /&gt;
この北極星を中心に、まるで天体が回転して動いているように見える、ということが押さえたいポイントです。&lt;/p&gt;
&lt;/div&gt;
&lt;/div&gt;
&lt;p&gt;&lt;!-- 北極星を中心とした見え方 --&gt;&lt;/p&gt;
&lt;h2 class="mt-4 mb-3"&gt;北極星を中心とした星の動き&lt;/h2&gt;
&lt;div class="card mb-4 border-0 shadow-sm"&gt;
&lt;div class="card-body"&gt;
&lt;div class="text-center mb-3"&gt;
&lt;p&gt;&lt;img decoding="async" class="alignnone wp-image-248 img-fluid" src="https://rika-quest.com/wp-content/uploads/2023/04/IMG_9666-1024x576.jpg" sizes="(max-width: 634px) 100vw, 634px" srcset="https://rika-quest.com/wp-content/uploads/2023/04/IMG_9666-1024x576.jpg 1024w, https://rika-quest.com/wp-content/uploads/2023/04/IMG_9666-300x169.jpg 300w, https://rika-quest.com/wp-content/uploads/2023/04/IMG_9666-768x432.jpg 768w, https://rika-quest.com/wp-content/uploads/2023/04/IMG_9666-320x180.jpg 320w, https://rika-quest.com/wp-content/uploads/2023/04/IMG_9666.jpg 1159w" alt="北極星を中心に反時計回りに見える星の動き" width="634" height="357" /&gt;&lt;/p&gt;
&lt;p class="mt-2 mb-0" style="font-size: 0.85rem; color: #555;"&gt;※北極星を中心として、星が反時計回りに動いて見えるイメージ。&lt;/p&gt;
&lt;/div&gt;
&lt;p&gt;僕は今、南を見ていると思ってください。みなさんは僕の方（北）を見ています。&lt;br /&gt;
僕にとっての北は後ろの画面です。&lt;/p&gt;
&lt;p&gt;東から天体は昇ってきます。そして南の空を通過して、西に沈みます。実際には僕（地球）が回っているんですが、&lt;br /&gt;
&lt;strong&gt;止まっているとして考えると&lt;/strong&gt;、「東から昇って西に沈む」という見え方になるわけです。&lt;/p&gt;
&lt;p&gt;みなさんから見てどうですか？&lt;strong&gt;反時計回り&lt;/strong&gt;ですよね。だから、北半球では、&lt;br /&gt;
北極星を中心にこのように星が反時計回りに回っているように見える仕組みになっています。&lt;/p&gt;
&lt;div class="text-center my-3"&gt;
&lt;p&gt;&lt;img loading="lazy" decoding="async" class="alignnone wp-image-251 img-fluid" src="https://rika-quest.com/wp-content/uploads/2023/04/IMG_9669-1-1024x836.jpg" sizes="auto, (max-width: 537px) 100vw, 537px" srcset="https://rika-quest.com/wp-content/uploads/2023/04/IMG_9669-1-1024x836.jpg 1024w, https://rika-quest.com/wp-content/uploads/2023/04/IMG_9669-1-300x245.jpg 300w, https://rika-quest.com/wp-content/uploads/2023/04/IMG_9669-1-768x627.jpg 768w, https://rika-quest.com/wp-content/uploads/2023/04/IMG_9669-1.jpg 1200w" alt="1時間で15°動く星の自転による見え方" width="537" height="439" /&gt;&lt;/p&gt;
&lt;p class="mt-2 mb-0" style="font-size: 0.85rem; color: #555;"&gt;※24時間で360°回転するので、星は1時間に約15°ずつ動いて見えます。&lt;/p&gt;
&lt;/div&gt;
&lt;p&gt;地球は24時間で360°くるりんと自転します。だから、&lt;strong&gt;1時間で15°&lt;/strong&gt;動きます。&lt;br /&gt;
よく「2時間で30°」なんていうのが目安として出てきます。&lt;br /&gt;
南の空にあった星というのは、2時間後には&lt;strong&gt;30°&lt;/strong&gt;動く、とイメージしておきましょう。&lt;br /&gt;
&lt;!--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&lt;/div&gt;
&lt;/div&gt;
&lt;p&gt;&lt;!-- 年周運動（1年の動き） --&gt;&lt;/p&gt;
&lt;h2 class="mt-4 mb-3"&gt;1日の動きと1年の動き（年周運動）&lt;/h2&gt;
&lt;div class="card mb-4 border-0 shadow-sm"&gt;
&lt;div class="card-body"&gt;
&lt;div class="text-center mb-3"&gt;
&lt;p&gt;&lt;img loading="lazy" decoding="async" class="alignnone wp-image-247 img-fluid" src="https://rika-quest.com/wp-content/uploads/2023/04/画像7-1-1024x507.png" sizes="auto, (max-width: 576px) 100vw, 576px" srcset="https://rika-quest.com/wp-content/uploads/2023/04/画像7-1-1024x507.png 1024w, https://rika-quest.com/wp-content/uploads/2023/04/画像7-1-300x148.png 300w, https://rika-quest.com/wp-content/uploads/2023/04/画像7-1-768x380.png 768w, https://rika-quest.com/wp-content/uploads/2023/04/画像7-1-1536x760.png 1536w, https://rika-quest.com/wp-content/uploads/2023/04/画像7-1-2048x1013.png 2048w" alt="地軸が傾いた状態での地球の公転と星座の見え方の変化" width="576" height="285" /&gt;&lt;/p&gt;
&lt;p class="mt-2 mb-0" style="font-size: 0.85rem; color: #555;"&gt;※地軸が傾いた状態で地球が公転することで、見える星座が季節によって変わります。&lt;/p&gt;
&lt;/div&gt;
&lt;p&gt;ここまでは&lt;strong&gt;1日の動き（自転）&lt;/strong&gt;の話でした。自転によって、星は1時間15°ずつ動いて見えます。&lt;/p&gt;
&lt;p&gt;もう1つ厄介なのが、&lt;strong&gt;1年越しの動き（公転）&lt;/strong&gt;です。地球は地軸が傾いた状態で、太陽の周りを1年かけて公転しています。&lt;br /&gt;
太陽の周りをぐるぐる回るので、&lt;strong&gt;地球の位置によって夜に見える方向が変わる&lt;/strong&gt;わけです。&lt;/p&gt;
&lt;p&gt;イメージとしては、自分の家のテーブルの周りをぐるぐる回る感じです。&lt;br /&gt;
テーブルのこちら側に来たときには「あっちの台所」が見えて、&lt;br /&gt;
反対側に回ると「テレビ」が見えたり、「玄関」が見えたりしますよね。&lt;/p&gt;
&lt;p&gt;同じように、太陽の周りを回っているので、例えば&lt;strong&gt;秋&lt;/strong&gt;にはペガスス座（ペガサスじゃなくてペガスス座）がこの辺にあって、&lt;br /&gt;
夜になるとそれが見えます。だから、&lt;strong&gt;春の人はペガスス座が絶対に見えません&lt;/strong&gt;。太陽のせいで見えないからです。&lt;/p&gt;
&lt;p&gt;逆に言うと、秋の人は、反対側にある獅子座は見えません。&lt;strong&gt;冬&lt;/strong&gt;の場合は有名なオリオン座が見えますが、&lt;br /&gt;
&lt;strong&gt;夏には絶対オリオン座は見えません&lt;/strong&gt;。&lt;/p&gt;
&lt;p&gt;このように、1年越しの動きのせいで、&lt;strong&gt;見える星座と見えない星座が季節によって変わる&lt;/strong&gt;のです。&lt;br /&gt;
これが&lt;span style="color: #ff0000;"&gt;年周運動&lt;/span&gt;です。&lt;/p&gt;
&lt;div class="text-center my-3"&gt;
&lt;p&gt;&lt;img loading="lazy" decoding="async" class="alignnone wp-image-252 img-fluid" src="https://rika-quest.com/wp-content/uploads/2023/04/IMG_9669-2.jpg" sizes="auto, (max-width: 278px) 100vw, 278px" srcset="https://rika-quest.com/wp-content/uploads/2023/04/IMG_9669-2.jpg 714w, https://rika-quest.com/wp-content/uploads/2023/04/IMG_9669-2-300x276.jpg 300w" alt="1日の動きと1年の動きで変わる星座の見え方" width="278" height="255" /&gt;&lt;/p&gt;
&lt;p class="mt-2 mb-0" style="font-size: 0.85rem; color: #555;"&gt;※1日の動き（自転）と1年の動き（公転）を合わせて考えると、星座の見え方が整理できます。&lt;/p&gt;
&lt;/div&gt;
&lt;p&gt;地球は365日という1年をかけて、太陽の周りを360°公転します。&lt;br /&gt;
だから、&lt;strong&gt;1日あたり約1°ずつ&lt;/strong&gt;星座の位置がずれて見えることになります。&lt;/p&gt;
&lt;p&gt;ということは、30日、すなわち&lt;strong&gt;1ヶ月で約30°&lt;/strong&gt;動くように見えます。これが1年かけた動きです。&lt;/p&gt;
&lt;p&gt;毎日ずっと夕方6時に同じ星を観測していると、1日たつごとに少しずつ位置がずれていき、&lt;br /&gt;
1ヶ月後には約30°動いている、というイメージです。&lt;/p&gt;
&lt;p&gt;つまり、&lt;strong&gt;「1日の動きで動いたのか」「1年の動きで動いたのか」&lt;/strong&gt;によって話が変わってくるのです。&lt;br /&gt;
ここを悪い大人たちは問題でうま〜く混ぜて、小学生のみなさんを混乱させようとしてきます（笑）&lt;/p&gt;
&lt;p&gt;このあたりのややこしい計算系は、レッスンでしっかり扱います。&lt;br /&gt;
まずは、&lt;strong&gt;地球が回って動いているせいで、周りの景色（星）がこうやって変わって見える&lt;/strong&gt;んだ、&lt;br /&gt;
ということだけ覚えておくと良いでしょう。&lt;/p&gt;
&lt;p class="mb-0"&gt;ということで、みなさんも自転車などを漕ぎながら周りの景色を見て、&lt;br /&gt;
「こんなふうに動いているんだな」と意識してみてください。この天体の分野、頑張って下さい☆&lt;/p&gt;
&lt;/div&gt;
&lt;/div&gt;
&lt;p&gt;&lt;!-- まとめテーブル --&gt;&lt;/p&gt;
&lt;h2 class="mt-4 mb-3"&gt;星の動きに関するまとめ&lt;/h2&gt;
&lt;p class="mb-2" style="font-size: 0.95rem;"&gt;星の動き以外も含めた地学分野の整理は、&lt;a href="https://rika-quest.com/column/geoscience/"&gt;全体像はこちら&lt;/a&gt;でまとめて確認できます。&lt;/p&gt;
&lt;div class="table-responsive mb-4"&gt;
&lt;table class="table table-bordered align-middle mb-0"&gt;
&lt;thead&gt;
&lt;tr style="background-color: #d0f0c0;"&gt;
&lt;th&gt;ポイント&lt;/th&gt;
&lt;th&gt;内容&lt;/th&gt;
&lt;/tr&gt;
&lt;/thead&gt;
&lt;tbody&gt;
&lt;tr style="background-color: #ffffff;"&gt;
&lt;td class="fw-bold"&gt;天球と天頂&lt;/td&gt;
&lt;td&gt;天体が投影されるドーム状の空を天球、観測者の真上を天頂という。&lt;/td&gt;
&lt;/tr&gt;
&lt;tr style="background-color: #d0f0c0;"&gt;
&lt;td class="fw-bold"&gt;北極星&lt;/td&gt;
&lt;td&gt;地軸の延長線上にあり、動かないように見える星。&lt;/td&gt;
&lt;/tr&gt;
&lt;tr style="background-color: #ffffff;"&gt;
&lt;td class="fw-bold"&gt;星の1日の動き&lt;/td&gt;
&lt;td&gt;・地球の自転により、天体は1時間で約15°動いて見える。&lt;br /&gt;
・北半球では北極星を中心に反時計回りに動いて見える。&lt;/td&gt;
&lt;/tr&gt;
&lt;tr style="background-color: #d0f0c0;"&gt;
&lt;td class="fw-bold"&gt;星の1年の動き&lt;/td&gt;
&lt;td&gt;・地球の公転により、星座の見える位置が1日で約1°、1ヶ月で約30°変わる。&lt;br /&gt;
・見える星座は季節によって異なる（例: 夏はオリオン座が見えない）。&lt;/td&gt;
&lt;/tr&gt;
&lt;tr style="background-color: #ffffff;"&gt;
&lt;td class="fw-bold"&gt;東から昇り西に沈む&lt;/td&gt;
&lt;td&gt;天体は地球の自転のため、東から昇り西に沈むように見える。&lt;/td&gt;
&lt;/tr&gt;
&lt;tr style="background-color: #d0f0c0;"&gt;
&lt;td class="fw-bold"&gt;年周運動&lt;/td&gt;
&lt;td&gt;地球の公転に伴う天体の見える位置の変化。&lt;/td&gt;
&lt;/tr&gt;
&lt;/tbody&gt;
&lt;/table&gt;
&lt;/div&gt;
&lt;p&gt;&lt;!-- クイズセクション --&gt;&lt;/p&gt;
&lt;h2 class="mt-4 mb-3"&gt;星の動きに関するクイズ&lt;/h2&gt;
&lt;p class="mb-2"&gt;以下のクイズに挑戦して、星の動きや年周運動についての理解を確認しましょう。&lt;br /&gt;
「正解を見る」ボタンを押すと答えが表示され、ボタンは非表示になります。&lt;/p&gt;
&lt;div class="table-responsive mb-4"&gt;
&lt;table class="table table-bordered align-middle mb-0"&gt;
&lt;thead&gt;
&lt;tr style="background-color: #d0f0c0;"&gt;
&lt;th&gt;問題&lt;/th&gt;
&lt;th&gt;選択肢&lt;/th&gt;
&lt;th&gt;回答&lt;/th&gt;
&lt;/tr&gt;
&lt;/thead&gt;
&lt;tbody&gt;
&lt;tr style="background-color: #ffffff;"&gt;
&lt;td&gt;1. 天球とは何を指しますか？&lt;/td&gt;
&lt;td&gt;A. 星の集合体&lt;br /&gt;
B. 天体が投影される空のドーム&lt;br /&gt;
C. 地球の中心&lt;br /&gt;
D. 宇宙全体&lt;/td&gt;
&lt;td&gt;&lt;button class="btn btn-sm btn-primary"&gt;&lt;br /&gt;
正解を見る&lt;br /&gt;
&lt;/button&gt;&lt;br /&gt;
&lt;span id="answer1" style="display: none;"&gt;　B. 天体が投影される空のドーム&lt;/span&gt;&lt;/td&gt;
&lt;/tr&gt;
&lt;tr style="background-color: #d0f0c0;"&gt;
&lt;td&gt;2. 北極星が動かないように見える理由は？&lt;/td&gt;
&lt;td&gt;A. 地球の自転と公転の中心にあるから&lt;br /&gt;
B. 地軸の延長線上にあるから&lt;br /&gt;
C. 北半球にしかないから&lt;br /&gt;
D. 他の星より遠いから&lt;/td&gt;
&lt;td&gt;&lt;button class="btn btn-sm btn-primary"&gt;&lt;br /&gt;
正解を見る&lt;br /&gt;
&lt;/button&gt;&lt;br /&gt;
&lt;span id="answer2" style="display: none;"&gt;　B. 地軸の延長線上にあるから&lt;/span&gt;&lt;/td&gt;
&lt;/tr&gt;
&lt;tr style="background-color: #ffffff;"&gt;
&lt;td&gt;3. 星が1時間で動いて見える角度は？&lt;/td&gt;
&lt;td&gt;A. 10°&lt;br /&gt;
B. 15°&lt;br /&gt;
C. 20°&lt;br /&gt;
D. 30°&lt;/td&gt;
&lt;td&gt;&lt;button class="btn btn-sm btn-primary"&gt;&lt;br /&gt;
正解を見る&lt;br /&gt;
&lt;/button&gt;&lt;br /&gt;
&lt;span id="answer3" style="display: none;"&gt;　B. 15°&lt;/span&gt;&lt;/td&gt;
&lt;/tr&gt;
&lt;tr style="background-color: #d0f0c0;"&gt;
&lt;td&gt;4. 北半球では星はどの方向に回転して見えますか？&lt;/td&gt;
&lt;td&gt;A. 時計回り&lt;br /&gt;
B. 反時計回り&lt;br /&gt;
C. 上下運動&lt;br /&gt;
D. 左右運動&lt;/td&gt;
&lt;td&gt;&lt;button class="btn btn-sm btn-primary"&gt;&lt;br /&gt;
正解を見る&lt;br /&gt;
&lt;/button&gt;&lt;br /&gt;
&lt;span id="answer4" style="display: none;"&gt;　B. 反時計回り&lt;/span&gt;&lt;/td&gt;
&lt;/tr&gt;
&lt;tr style="background-color: #ffffff;"&gt;
&lt;td&gt;5. 星座が季節ごとに異なる理由は？&lt;/td&gt;
&lt;td&gt;A. 地球の自転&lt;br /&gt;
B. 地球の公転&lt;br /&gt;
C. 太陽の自転&lt;br /&gt;
D. 月の公転&lt;/td&gt;
&lt;td&gt;&lt;button class="btn btn-sm btn-primary"&gt;&lt;br /&gt;
正解を見る&lt;br /&gt;
&lt;/button&gt;&lt;br /&gt;
&lt;span id="answer5" style="display: none;"&gt;　B. 地球の公転&lt;/span&gt;&lt;/td&gt;
&lt;/tr&gt;
&lt;tr style="background-color: #d0f0c0;"&gt;
&lt;td&gt;6. 年周運動とは何ですか？&lt;/td&gt;
&lt;td&gt;A. 地球の1日の回転&lt;br /&gt;
B. 地球の1年の公転による星座の見える位置の変化&lt;br /&gt;
C. 太陽の運動&lt;br /&gt;
D. 月の周期的な動き&lt;/td&gt;
&lt;td&gt;&lt;button class="btn btn-sm btn-primary"&gt;&lt;br /&gt;
正解を見る&lt;br /&gt;
&lt;/button&gt;&lt;br /&gt;
&lt;span id="answer6" style="display: none;"&gt;　B. 地球の1年の公転による星座の見える位置の変化&lt;/span&gt;&lt;/td&gt;
&lt;/tr&gt;
&lt;tr style="background-color: #ffffff;"&gt;
&lt;td&gt;7. 1日で星座がずれる角度は？&lt;/td&gt;
&lt;td&gt;A. 約0.5°&lt;br /&gt;
B. 約1°&lt;br /&gt;
C. 約5°&lt;br /&gt;
D. 約10°&lt;/td&gt;
&lt;td&gt;&lt;button class="btn btn-sm btn-primary"&gt;&lt;br /&gt;
正解を見る&lt;br /&gt;
&lt;/button&gt;&lt;br /&gt;
&lt;span id="answer7" style="display: none;"&gt;　B. 約1°&lt;/span&gt;&lt;/td&gt;
&lt;/tr&gt;
&lt;tr style="background-color: #d0f0c0;"&gt;
&lt;td&gt;8. 春にオリオン座が見えない理由は？&lt;/td&gt;
&lt;td&gt;A. 地軸が傾いているから&lt;br /&gt;
B. 太陽の光に隠れて見えないから&lt;br /&gt;
C. 地球が自転しているから&lt;br /&gt;
D. 星自体が動いているから&lt;/td&gt;
&lt;td&gt;&lt;button class="btn btn-sm btn-primary"&gt;&lt;br /&gt;
正解を見る&lt;br /&gt;
&lt;/button&gt;&lt;br /&gt;
&lt;span id="answer8" style="display: none;"&gt;　B. 太陽の光に隠れて見えないから&lt;/span&gt;&lt;/td&gt;
&lt;/tr&gt;
&lt;tr style="background-color: #ffffff;"&gt;
&lt;td&gt;9. 星が東から昇り西に沈むのはなぜですか？&lt;/td&gt;
&lt;td&gt;A. 地球の自転&lt;br /&gt;
B. 地球の公転&lt;br /&gt;
C. 月の公転&lt;br /&gt;
D. 太陽の動き&lt;/td&gt;
&lt;td&gt;&lt;button class="btn btn-sm btn-primary"&gt;&lt;br /&gt;
正解を見る&lt;br /&gt;
&lt;/button&gt;&lt;br /&gt;
&lt;span id="answer9" style="display: none;"&gt;　A. 地球の自転&lt;/span&gt;&lt;/td&gt;
&lt;/tr&gt;
&lt;tr style="background-color: #d0f0c0;"&gt;
&lt;td&gt;10. 1ヶ月で星座が動いて見える角度は？&lt;/td&gt;
&lt;td&gt;A. 約10°&lt;br /&gt;
B. 約15°&lt;br /&gt;
C. 約30°&lt;br /&gt;
D. 約60°&lt;/td&gt;
&lt;td&gt;&lt;button class="btn btn-sm btn-primary"&gt;&lt;br /&gt;
正解を見る&lt;br /&gt;
&lt;/button&gt;&lt;br /&gt;
&lt;span id="answer10" style="display: none;"&gt;　C. 約30°&lt;/span&gt;&lt;/td&gt;
&lt;/tr&gt;
&lt;/tbody&gt;
&lt;/table&gt;
&lt;/div&gt;
&lt;p&gt;&lt;!-- CTAセクション --&gt;&lt;/p&gt;
&lt;h2 class="mt-4 mb-3"&gt;もっと本格的に天体を学びたい方へ&lt;/h2&gt;
&lt;div class="card mb-3 border-0 shadow-sm"&gt;
&lt;div class="card-body"&gt;
&lt;p class="mb-2"&gt;「星の動きは何となく分かってきたけれど、&lt;strong&gt;入試レベルの問題になると不安……&lt;/strong&gt;」&lt;br /&gt;
そんな方には、しゅん吉クエストの&lt;strong&gt;理科個別指導&lt;/strong&gt;がおすすめです。&lt;/p&gt;
&lt;ul class="mb-2"&gt;
&lt;li&gt;天体分野の「苦手ポイント」を一人ひとり丁寧に分析&lt;/li&gt;
&lt;li&gt;図やモデルを使って、自転・公転・年周運動をイメージから理解&lt;/li&gt;
&lt;li&gt;入試頻出の計算問題までしっかり演習&lt;/li&gt;
&lt;/ul&gt;
&lt;p class="mb-3"&gt;授業のスタイルや料金、開講コースなどの詳細は、下記のページからご覧いただけます。&lt;/p&gt;
&lt;p&gt;&lt;a class="btn btn-success" href="https://rika-quest.com/kouza/"&gt;&lt;br /&gt;
理科個別指導の詳細を見る&lt;br /&gt;
&lt;/a&gt;&lt;/p&gt;
&lt;/div&gt;
&lt;/div&gt;
&lt;p class="sc-cbPlza hJuQYC"&gt;当塾では様々な内容の個別指導を実施しております。実施詳細につきましてはコチラをご確認下さいませ。&lt;/p&gt;
&lt;p&gt;&lt;a href="https://rika-quest.com/kouza/"&gt;&lt;br /&gt;
&lt;img loading="lazy" decoding="async" class="alignnone wp-image-390 img-fluid" src="https://rika-quest.com/wp-content/uploads/2023/02/IMG_2252-1.png" sizes="auto, (max-width: 1381px) 100vw, 1381px" srcset="https://rika-quest.com/wp-content/uploads/2023/02/IMG_2252-1.png 468w, https://rika-quest.com/wp-content/uploads/2023/02/IMG_2252-1-300x38.png 300w" alt="しゅん吉クエスト 個別指導のご案内バナー" width="1381" height="177" /&gt;&lt;br /&gt;
&lt;/a&gt;&lt;/p&gt;
&lt;/div&gt;
&lt;p&gt;&lt;script&gt;
  function showAnswer(id, btn) {
    var el = document.getElementById(id);
    if (el) {&lt;span data-mce-type="bookmark" style="display: inline-block; width: 0px; overflow: hidden; line-height: 0;" class="mce_SELRES_start"&gt;&lt;/span&gt;
      el.style.display = 'inline';
    }
    if (btn) {
      btn.style.display = 'none';
    }
  }
&lt;/script&gt;&lt;/p&gt;
------</t>
  </si>
  <si>
    <t>https://rika-quest.com/column/stratum/</t>
  </si>
  <si>
    <t>以下のページは不自然なワードを使用しています。
これらを適切に自然な言葉に置き換えて下さい。
なお、本文の装飾や構造は絶対に変えないでください。
【対象ページURL】
https://rika-quest.com/column/stratum/
【検出された不自然ワード】
- 崩れ
- 刺
【本文】
------
&lt;div class="container my-4"&gt;
&lt;p&gt;&lt;!-- Hero / タイトルセクション --&gt;&lt;/p&gt;
&lt;div class="card shadow-sm mb-4 border-0" style="background: linear-gradient(135deg, #1565c0, #00897b); color: #fff;"&gt;
&lt;div class="card-body p-4"&gt;
&lt;div class="d-flex flex-wrap justify-content-between align-items-center mb-2"&gt;&lt;span class="badge bg-warning text-dark mb-2" style="font-size: 0.8rem;"&gt;中学受験理科／地学分野&lt;/span&gt;&lt;br /&gt;
&lt;span class="badge bg-light text-dark mb-2" style="font-size: 0.75rem;"&gt;地層・堆積岩・化石／まとめ＋クイズ&lt;/span&gt;&lt;/div&gt;
&lt;h1 class="card-title mb-3" style="font-size: 1.9rem; line-height: 1.5;"&gt;中学受験理科「地層」の勉強法──パフェ＆ミルフィーユのイメージで積もり方をつかむ&lt;/h1&gt;
&lt;p class="card-text mb-2" style="font-size: 0.98rem;"&gt;地層の単元は、&lt;strong&gt;専門用語の多さ&lt;/strong&gt;と、柱状図・断層・化石などの&lt;strong&gt;思考力問題&lt;/strong&gt;が組み合わさる、受験生にとってハードなジャンルです。&lt;/p&gt;
&lt;p class="card-text mb-0" style="font-size: 0.98rem;"&gt;この記事では、動画の内容をもとに、&lt;strong&gt;「パフェ」や「ミルフィーユ」のイメージで地層の積もり方を整理&lt;/strong&gt;しながら、&lt;br /&gt;
堆積岩・隆起と沈降・断層・示相化石／示準化石といった重要キーワードを一気に復習できるようにまとめました。&lt;br /&gt;
後半には&lt;strong&gt;確認クイズ&lt;/strong&gt;も用意しているので、テスト前のチェックにも活用してください。&lt;/p&gt;
&lt;p class="mt-2 mb-0" style="font-size: 0.92rem;"&gt;地層を含む地学分野の全体像は、&lt;a style="color: #fff; text-decoration: underline;" href="https://rika-quest.com/column/geoscience/"&gt;全体像はこちら&lt;/a&gt;でまとめて確認できます。&lt;/p&gt;
&lt;/div&gt;
&lt;/div&gt;
&lt;p&gt;&lt;!-- 動画セクション --&gt;&lt;/p&gt;
&lt;div class="text-center mb-4"&gt;
&lt;div style="max-width: 720px; margin: 0 auto;"&gt;&lt;iframe title="YouTube video player" src="https://www.youtube.com/embed/cW8LkUbO8RI" width="560" height="315" frameborder="0" allowfullscreen="allowfullscreen"&gt;&lt;br /&gt;
&lt;span data-mce-type="bookmark" style="display: inline-block; width: 0; overflow: hidden; line-height: 0;" class="mce_SELRES_start"&gt;&lt;/span&gt;&lt;br /&gt;
&lt;/iframe&gt;&lt;/div&gt;
&lt;p class="mt-2 mb-0" style="font-size: 0.85rem; color: #555;"&gt;※動画では、パフェやミルフィーユの例えを使いながら、地層の積もり方・堆積岩・化石の考え方を楽しく解説しています。&lt;/p&gt;
&lt;/div&gt;
&lt;p&gt;&lt;!-- 導入：地層は「ご馳走」ではない --&gt;&lt;/p&gt;
&lt;div class="card mb-4 border-0 shadow-sm"&gt;
&lt;div class="card-body"&gt;
&lt;h2 class="h4 mb-3"&gt;地層は「ご馳走」ではないけれど、イメージはパフェで&lt;/h2&gt;
&lt;blockquote class="blockquote" style="font-size: 0.95rem;"&gt;&lt;p&gt;講師コメント：今回は&lt;strong&gt;地層&lt;/strong&gt;について学習していきます。ご馳走の話じゃないですよ（笑）&lt;br /&gt;
このジャンルは覚えなければいけないキーワードがとにかく多くて、柱状図を読み取るような思考力問題もあるので、かなり大変です。&lt;/p&gt;&lt;/blockquote&gt;
&lt;p class="mb-3"&gt;地層分野は、&lt;/p&gt;
&lt;ul class="mb-2"&gt;
&lt;li&gt;&lt;strong&gt;キーワード（用語）を正しく覚える&lt;/strong&gt;&lt;/li&gt;
&lt;li&gt;&lt;strong&gt;「どう積もったか」「どう動いたか」をイメージでつかむ&lt;/strong&gt;&lt;/li&gt;
&lt;li&gt;&lt;strong&gt;柱状図・化石から状況を推理する&lt;/strong&gt;&lt;/li&gt;
&lt;/ul&gt;
&lt;p class="mb-0"&gt;という&lt;strong&gt;「知識＋イメージ＋推理」&lt;/strong&gt;がセットで問われる単元です。&lt;br /&gt;
まずは、地層の積もり方を&lt;strong&gt;パフェやミルフィーユ&lt;/strong&gt;にたとえてイメージするところから始めましょう。&lt;/p&gt;
&lt;/div&gt;
&lt;/div&gt;
&lt;p&gt;&lt;!-- 地層の積もり方と柱状図 --&gt;&lt;/p&gt;
&lt;div class="card mb-4 border-0 shadow-sm"&gt;
&lt;div class="card-body"&gt;
&lt;div class="row"&gt;
&lt;div class="col-md-6 mb-3"&gt;
&lt;h2 class="h4 mb-3"&gt;地層の積もり方と「柱状図」&lt;/h2&gt;
&lt;p class="mb-3"&gt;地層は、&lt;strong&gt;下から順番に積もっていく&lt;/strong&gt;のが基本です。&lt;br /&gt;
パフェを作るとき、底にコーンフレーク→スポンジ→チョコソース→アイス→ホイップクリーム…と、&lt;br /&gt;
&lt;strong&gt;下から順に重ねていく&lt;/strong&gt;のと同じイメージです。&lt;/p&gt;
&lt;ul class="mb-3"&gt;
&lt;li&gt;&lt;strong&gt;下の方の地層ほど「古い」&lt;/strong&gt;&lt;/li&gt;
&lt;li&gt;&lt;strong&gt;上の方の地層ほど「新しい」&lt;/strong&gt;&lt;/li&gt;
&lt;/ul&gt;
&lt;p class="mb-3"&gt;地面の中身を調べるために行うのが&lt;strong&gt;ボーリング調査&lt;/strong&gt;です。&lt;br /&gt;
パフェにストローを「ズボッ」とさして引き抜くように、地面に細い筒を刺して抜き取り、&lt;br /&gt;
中に入っている土や岩の層を調べます。&lt;/p&gt;
&lt;p class="mb-0"&gt;このとき得られる、&lt;strong&gt;地層の重なり方を縦方向に表した図&lt;/strong&gt;が&lt;br /&gt;
&lt;span style="color: #ff0000; font-weight: bold;"&gt;柱状図（ちゅうじょうず）&lt;/span&gt;です。&lt;br /&gt;
柱状図を読み取る問題は難しめですが、&lt;strong&gt;「下が古くて上が新しい」&lt;/strong&gt;という大原則をおさえておきましょう。&lt;/p&gt;
&lt;/div&gt;
&lt;div class="col-md-6 mb-3 text-center"&gt;
&lt;p&gt;&lt;img decoding="async" class="img-fluid rounded shadow-sm" style="max-width: 100%; height: auto;" src="https://rika-quest.com/wp-content/uploads/2023/07/IMG_1339.jpg" alt="地層が積み重なっている様子を示す図" /&gt;&lt;/p&gt;
&lt;p class="mt-2 mb-0" style="font-size: 0.85rem; color: #555;"&gt;地層の柱状図のイメージ。&lt;br /&gt;
「下ほど古く、上ほど新しい」という時間の流れを意識しよう。&lt;/p&gt;
&lt;/div&gt;
&lt;/div&gt;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川が運ぶ粒の大きさと地層のズレ --&gt;&lt;/p&gt;
&lt;div class="card mb-4 border-0 shadow-sm"&gt;
&lt;div class="card-body"&gt;
&lt;h2 class="h4 mb-3"&gt;川が運ぶ粒の大きさと「地層のズレ」&lt;/h2&gt;
&lt;p class="mb-3"&gt;地層はまっすぐきれいに積もるだけでなく、&lt;strong&gt;場所によってズレたり、層の順番が変わったり&lt;/strong&gt;します。&lt;br /&gt;
そのカギになるのが、&lt;strong&gt;川が運ぶ粒の大きさ&lt;/strong&gt;です。&lt;/p&gt;
&lt;h3 class="h5 mb-2"&gt;粒の大きさで運ばれ方が変わる&lt;/h3&gt;
&lt;ul class="mb-2"&gt;
&lt;li&gt;&lt;strong&gt;泥&lt;/strong&gt; … 粒がとても小さいので、遠くまで運ばれる&lt;/li&gt;
&lt;li&gt;&lt;strong&gt;砂&lt;/strong&gt; … 泥より大きく、川の中ほどまで運ばれる&lt;/li&gt;
&lt;li&gt;&lt;strong&gt;れき&lt;/strong&gt;（ジャリジャリの小石）… 重いので、川の近くにたまりやすい&lt;/li&gt;
&lt;/ul&gt;
&lt;p class="mb-3"&gt;このように、&lt;span style="color: #ff00ff;"&gt;粒の大きさによって運ばれる距離が変わる&lt;/span&gt;ため、&lt;br /&gt;
海の近くか・少し内陸かによって、&lt;strong&gt;積もる順番や組み合わせが変化&lt;/strong&gt;します。&lt;/p&gt;
&lt;h3 class="h5 mb-2"&gt;海面の上がり下がりと地層のパターン&lt;/h3&gt;
&lt;p class="mb-3"&gt;地球では、地殻変動によって&lt;/p&gt;
&lt;ul class="mb-3"&gt;
&lt;li&gt;&lt;strong&gt;地面が上がる（隆起）&lt;/strong&gt;&lt;/li&gt;
&lt;li&gt;&lt;strong&gt;海面が下がる&lt;/strong&gt;／逆に&lt;strong&gt;海面が上がる&lt;/strong&gt;&lt;/li&gt;
&lt;/ul&gt;
&lt;p class="mb-3"&gt;といった変化がくり返し起こっています。&lt;br /&gt;
その結果、ある場所でボーリング調査をすると、&lt;br /&gt;
&lt;strong&gt;「砂 → 泥 → れき → 砂」&lt;/strong&gt;のように、複雑に重なった地層が見つかることがあります。&lt;/p&gt;
&lt;div class="alert alert-info mb-0" style="font-size: 0.9rem;"&gt;&lt;strong&gt;ポイント：&lt;/strong&gt;地層の問題では、「なぜここにこの順番で層があるのか？」を、&lt;br /&gt;
&lt;strong&gt;粒の大きさ・川の流れ・海面の変化&lt;/strong&gt;の組み合わせで考えることが大切です。&lt;/div&gt;
&lt;/div&gt;
&lt;/div&gt;
&lt;p&gt;&lt;!-- 堆積岩6種類 --&gt;&lt;/p&gt;
&lt;div class="card mb-4 border-0 shadow-sm"&gt;
&lt;div class="card-body"&gt;
&lt;h2 class="h4 mb-3"&gt;堆積岩（たいせきがん）6種類をおさえよう&lt;/h2&gt;
&lt;p class="mb-3"&gt;砂や泥、れき、火山灰、生物の死がいなどが&lt;strong&gt;押し固められてできた岩石&lt;/strong&gt;を&lt;br /&gt;
&lt;span style="color: #ff0000; font-weight: bold;"&gt;堆積岩&lt;/span&gt;といいます。&lt;br /&gt;
イメージとしては、&lt;strong&gt;「押し寿司」や「圧縮パフェ」&lt;/strong&gt;のようなものです。&lt;/p&gt;
&lt;div class="text-center mb-3"&gt;&lt;img decoding="async" class="img-fluid rounded shadow-sm" style="max-width: 420px; height: auto;" src="https://rika-quest.com/wp-content/uploads/2023/07/IMG_1339-1.jpg" alt="6種類の堆積岩：れき岩、砂岩、泥岩、凝灰岩、石灰岩、チャート" /&gt;&lt;/div&gt;
&lt;p class="mb-3"&gt;中学受験で特に重要なのが、次の&lt;strong&gt;6種類の堆積岩&lt;/strong&gt;です。&lt;/p&gt;
&lt;div class="table-responsive mb-3"&gt;
&lt;table class="table table-bordered align-middle mb-0"&gt;
&lt;thead style="background-color: #e3f2fd;"&gt;
&lt;tr class="text-center"&gt;
&lt;th scope="col"&gt;堆積岩&lt;/th&gt;
&lt;th scope="col"&gt;もとになった物質&lt;/th&gt;
&lt;th scope="col"&gt;特徴・ポイント&lt;/th&gt;
&lt;/tr&gt;
&lt;/thead&gt;
&lt;tbody&gt;
&lt;tr&gt;
&lt;td class="fw-bold"&gt;れき岩&lt;/td&gt;
&lt;td&gt;れき（小石）&lt;/td&gt;
&lt;td&gt;粒が大きく、&lt;strong&gt;ゴツゴツした石が固まった感じ&lt;/strong&gt;の岩。&lt;/td&gt;
&lt;/tr&gt;
&lt;tr style="background-color: #f1f8e9;"&gt;
&lt;td class="fw-bold"&gt;砂岩&lt;/td&gt;
&lt;td&gt;砂&lt;/td&gt;
&lt;td&gt;砂浜の砂のような粒がギュッと固まった岩。&lt;strong&gt;粒は中くらい&lt;/strong&gt;。&lt;/td&gt;
&lt;/tr&gt;
&lt;tr&gt;
&lt;td class="fw-bold"&gt;泥岩&lt;/td&gt;
&lt;td&gt;泥&lt;/td&gt;
&lt;td&gt;粒がとても細かく、&lt;strong&gt;なめらかな感じ&lt;/strong&gt;の堆積岩。&lt;/td&gt;
&lt;/tr&gt;
&lt;tr style="background-color: #f1f8e9;"&gt;
&lt;td class="fw-bold"&gt;凝灰岩&lt;/td&gt;
&lt;td&gt;火山灰&lt;/td&gt;
&lt;td&gt;火山灰がふわっと積もり、押し固められてできた岩。&lt;strong&gt;火山との関係&lt;/strong&gt;がポイント。&lt;/td&gt;
&lt;/tr&gt;
&lt;tr&gt;
&lt;td class="fw-bold"&gt;石灰岩&lt;/td&gt;
&lt;td&gt;サンゴなどの生物の殻・骨&lt;/td&gt;
&lt;td&gt;うすい塩酸をかけると&lt;strong&gt;二酸化炭素が出て泡立つ&lt;/strong&gt;。鍾乳洞の元になる。&lt;/td&gt;
&lt;/tr&gt;
&lt;tr style="background-color: #f1f8e9;"&gt;
&lt;td class="fw-bold"&gt;チャート&lt;/td&gt;
&lt;td&gt;放散虫などのプランクトンの殻&lt;/td&gt;
&lt;td&gt;&lt;strong&gt;とても硬い&lt;/strong&gt;堆積岩。ガラスのように割れることもある。&lt;/td&gt;
&lt;/tr&gt;
&lt;/tbody&gt;
&lt;/table&gt;
&lt;/div&gt;
&lt;p class="mb-0"&gt;れき岩・砂岩・泥岩は&lt;strong&gt;粒の大きさ&lt;/strong&gt;で、石灰岩・チャートは&lt;strong&gt;生物の死がい&lt;/strong&gt;で、凝灰岩は&lt;strong&gt;火山灰&lt;/strong&gt;でできている、&lt;br /&gt;
というセットで覚えておきましょう。&lt;/p&gt;
&lt;/div&gt;
&lt;/div&gt;
&lt;p&gt;&lt;!-- 隆起・沈降／断層・しゅう曲 --&gt;&lt;/p&gt;
&lt;div class="card mb-4 border-0 shadow-sm"&gt;
&lt;div class="card-body"&gt;
&lt;h2 class="h4 mb-3"&gt;隆起・沈降と、しゅう曲・断層&lt;/h2&gt;
&lt;div class="row"&gt;
&lt;div class="col-md-6 mb-3"&gt;
&lt;h3 class="h5 mb-2"&gt;地面が上がる「隆起」と、下がる「沈降」&lt;/h3&gt;
&lt;p class="mb-2"&gt;地球の地面は、じつはじわじわと&lt;strong&gt;上下に動いて&lt;/strong&gt;います。&lt;/p&gt;
&lt;ul class="mb-2"&gt;
&lt;li&gt;&lt;span style="color: #ff0000; font-weight: bold;"&gt;隆起&lt;/span&gt; … 地面が&lt;strong&gt;上に上がる&lt;/strong&gt;こと&lt;/li&gt;
&lt;li&gt;&lt;span style="color: #ff0000; font-weight: bold;"&gt;沈降&lt;/span&gt; … 地面が&lt;strong&gt;下に下がる&lt;/strong&gt;こと&lt;/li&gt;
&lt;/ul&gt;
&lt;p class="mb-3"&gt;隆起が起こると、川や海の近くでは&lt;br /&gt;
&lt;strong&gt;河岸段丘（河原の階段状の地形）&lt;/strong&gt;や&lt;strong&gt;海岸段丘&lt;/strong&gt;がつくられます。&lt;br /&gt;
一方、沈降が続くと、入り組んだ海岸線ができ、&lt;strong&gt;リアス式海岸&lt;/strong&gt;の原因にもなります。&lt;/p&gt;
&lt;/div&gt;
&lt;div class="col-md-6 mb-3 text-center"&gt;
&lt;p&gt;&lt;img decoding="async" class="img-fluid rounded shadow-sm" style="max-width: 100%; height: auto;" src="https://rika-quest.com/wp-content/uploads/2023/07/IMG_1340-1.jpg" alt="隆起と沈降による地形の変化を示す図" /&gt;&lt;/p&gt;
&lt;p class="mt-2 mb-0" style="font-size: 0.85rem; color: #555;"&gt;隆起と沈降のイメージ図。&lt;br /&gt;
河岸段丘やリアス式海岸の成り立ちとあわせて覚えよう。&lt;/p&gt;
&lt;/div&gt;
&lt;/div&gt;
&lt;h3 class="h5 mb-2"&gt;おされて曲がる「しゅう曲」と、ちぎれてずれる「断層」&lt;/h3&gt;
&lt;p class="mb-2"&gt;地層が積み重なったあと、地球の力で&lt;strong&gt;横から押されたり引っぱられたり&lt;/strong&gt;すると、&lt;/p&gt;
&lt;ul class="mb-2"&gt;
&lt;li&gt;&lt;strong&gt;しゅう曲&lt;/strong&gt; … 地層がぐにゃっと&lt;strong&gt;曲がる&lt;/strong&gt;現象&lt;/li&gt;
&lt;li&gt;&lt;strong&gt;断層&lt;/strong&gt; … 地層が引きちぎられたように&lt;strong&gt;ずれる&lt;/strong&gt;現象&lt;/li&gt;
&lt;/ul&gt;
&lt;p class="mb-2"&gt;断層には、&lt;strong&gt;正断層・逆断層&lt;/strong&gt;など細かい分類もありますが、まずは&lt;br /&gt;
&lt;span style="color: #ff0000;"&gt;「地層がズレている＝断層」&lt;/span&gt;というイメージをおさえておきましょう。&lt;/p&gt;
&lt;p class="mb-0"&gt;地震や山地の形成とも関わる重要なキーワードなので、&lt;strong&gt;図とセットで覚える&lt;/strong&gt;ことが大切です。&lt;/p&gt;
&lt;/div&gt;
&lt;/div&gt;
&lt;p&gt;&lt;!-- 化石：示相化石と示準化石 --&gt;&lt;/p&gt;
&lt;div class="card mb-4 border-0 shadow-sm"&gt;
&lt;div class="card-body"&gt;
&lt;h2 class="h4 mb-3"&gt;化石と示相化石・示準化石&lt;/h2&gt;
&lt;div class="row"&gt;
&lt;div class="col-md-6 mb-3"&gt;
&lt;p class="mb-3"&gt;化石は、&lt;strong&gt;昔の生物の体や足あとなどが地層の中に残ったもの&lt;/strong&gt;です。&lt;br /&gt;
三葉虫やアンモナイト、マンモスなど、博物館や水族館の売店で見かけることもあります。&lt;/p&gt;
&lt;p class="mb-2"&gt;化石には、次の&lt;strong&gt;2種類&lt;/strong&gt;があります。&lt;/p&gt;
&lt;ul class="mb-3"&gt;
&lt;li&gt;&lt;strong&gt;示相化石&lt;/strong&gt; … その化石が見つかったとき、&lt;br /&gt;
&lt;span style="color: #0000ff;"&gt;「当時の環境（海か川か・あたたかいか冷たいか）」&lt;/span&gt;がわかる化石&lt;/li&gt;
&lt;li&gt;&lt;strong&gt;示準化石&lt;/strong&gt; … その化石が見つかったとき、&lt;br /&gt;
&lt;span style="color: #0000ff;"&gt;「当時の時代（いつごろ）」&lt;/span&gt;がわかる化石&lt;/li&gt;
&lt;/ul&gt;
&lt;p class="mb-2"&gt;例えば、三葉虫は&lt;strong&gt;古生代&lt;/strong&gt;に生きていた生物なので、三葉虫の化石が見つかると&lt;br /&gt;
「この地層は古生代のものだな」と&lt;strong&gt;時代を特定できる&lt;/strong&gt;ため、示準化石の代表例です。&lt;/p&gt;
&lt;p class="mb-0"&gt;一方、シジミの化石が見つかれば淡水の環境、サンゴの化石が見つかればあたたかい海の環境など、&lt;br /&gt;
&lt;strong&gt;その場所が昔どんな環境だったか&lt;/strong&gt;を教えてくれるので示相化石となります。&lt;/p&gt;
&lt;/div&gt;
&lt;div class="col-md-6 mb-3 text-center"&gt;
&lt;p&gt;&lt;img decoding="async" class="img-fluid rounded shadow-sm" style="max-width: 100%; height: auto;" src="https://rika-quest.com/wp-content/uploads/2023/07/IMG_1340.jpg" alt="アンモナイトや三葉虫が示準化石として時代を特定する例" /&gt;&lt;/p&gt;
&lt;p class="mt-2 mb-0" style="font-size: 0.85rem; color: #555;"&gt;三葉虫やアンモナイトは&lt;strong&gt;示準化石&lt;/strong&gt;の代表例。&lt;br /&gt;
「どの時代の地層か」を知る手がかりになる。&lt;/p&gt;
&lt;/div&gt;
&lt;/div&gt;
&lt;div class="alert alert-warning mb-0" style="font-size: 0.9rem;"&gt;&lt;strong&gt;ポイント：&lt;/strong&gt;示相化石＝「相（ようす／環境）」、示準化石＝「基準（時代）」と漢字からイメージすると覚えやすくなります。&lt;/div&gt;
&lt;/div&gt;
&lt;/div&gt;
&lt;p&gt;&lt;!-- 地層の学習まとめ表（元の表をBootstrap化） --&gt;&lt;/p&gt;
&lt;div class="card mb-4 border-0 shadow-sm"&gt;
&lt;div class="card-body"&gt;
&lt;h2 class="h4 mb-3"&gt;地層の学習まとめ&lt;/h2&gt;
&lt;p class="mb-3"&gt;ここまでの内容を、テスト前にさっと確認できる&lt;strong&gt;まとめ表&lt;/strong&gt;に整理しました。&lt;/p&gt;
&lt;div class="table-responsive"&gt;
&lt;table class="table table-bordered align-middle mb-0"&gt;
&lt;thead style="background-color: #c8e6c9;"&gt;
&lt;tr class="text-center"&gt;
&lt;th scope="col"&gt;ポイント&lt;/th&gt;
&lt;th scope="col"&gt;内容&lt;/th&gt;
&lt;/tr&gt;
&lt;/thead&gt;
&lt;tbody&gt;
&lt;tr style="background-color: #ffffff;"&gt;
&lt;td class="fw-bold"&gt;地層の積もり方&lt;/td&gt;
&lt;td&gt;下の層が古く、上の層が新しい。川の流れで砂・泥・れきがそれぞれ異なる場所に堆積する。&lt;/td&gt;
&lt;/tr&gt;
&lt;tr style="background-color: #e8f5e9;"&gt;
&lt;td class="fw-bold"&gt;堆積岩の種類&lt;/td&gt;
&lt;td&gt;れき岩、砂岩、泥岩、凝灰岩、石灰岩、チャートの6種類。粒の大きさや成分で分類される。&lt;/td&gt;
&lt;/tr&gt;
&lt;tr style="background-color: #ffffff;"&gt;
&lt;td class="fw-bold"&gt;柱状図&lt;/td&gt;
&lt;td&gt;地層の積もり方を縦に示す図。ボーリング調査で得られ、下が古く上が新しい。&lt;/td&gt;
&lt;/tr&gt;
&lt;tr style="background-color: #e8f5e9;"&gt;
&lt;td class="fw-bold"&gt;地殻変動&lt;/td&gt;
&lt;td&gt;隆起（地面が上がる）や沈降（地面が下がる）で地形が変わる。河岸段丘やリアス式海岸が形成される。&lt;/td&gt;
&lt;/tr&gt;
&lt;tr style="background-color: #ffffff;"&gt;
&lt;td class="fw-bold"&gt;断層としゅう曲&lt;/td&gt;
&lt;td&gt;地層が押されて曲がる現象が&lt;strong&gt;しゅう曲&lt;/strong&gt;、引っ張られてずれる現象が&lt;strong&gt;断層&lt;/strong&gt;。&lt;/td&gt;
&lt;/tr&gt;
&lt;tr style="background-color: #e8f5e9;"&gt;
&lt;td class="fw-bold"&gt;化石の種類&lt;/td&gt;
&lt;td&gt;示相化石（環境を示す）と示準化石（時代を示す）。例：シジミ＝淡水環境、三葉虫＝古生代。&lt;/td&gt;
&lt;/tr&gt;
&lt;/tbody&gt;
&lt;/table&gt;
&lt;/div&gt;
&lt;/div&gt;
&lt;/div&gt;
&lt;p class="mb-3" style="font-size: 0.95rem;"&gt;地層以外も含めた地学分野の整理は、&lt;a href="https://rika-quest.com/column/geoscience/"&gt;全体像はこちら&lt;/a&gt;でまとめて確認できます。&lt;/p&gt;
&lt;p&gt;&lt;!-- クイズセクション（元のクイズをBootstrap化） --&gt;&lt;/p&gt;
&lt;div class="card mb-4 border-0 shadow-sm"&gt;
&lt;div class="card-body"&gt;
&lt;h2 class="h4 mb-3"&gt;地層に関するクイズ&lt;/h2&gt;
&lt;p class="mb-3"&gt;学んだ内容がしっかり定着しているか、クイズで確認してみましょう。&lt;br /&gt;
「正解を見る」ボタンを押すと答えが表示され、ボタンは非表示になります。&lt;/p&gt;
&lt;div class="table-responsive"&gt;
&lt;table class="table table-bordered align-middle mb-0"&gt;
&lt;thead style="background-color: #c8e6c9;"&gt;
&lt;tr class="text-center"&gt;
&lt;th style="width: 28%;" scope="col"&gt;問題&lt;/th&gt;
&lt;th style="width: 52%;" scope="col"&gt;選択肢&lt;/th&gt;
&lt;th style="width: 20%;" scope="col"&gt;回答&lt;/th&gt;
&lt;/tr&gt;
&lt;/thead&gt;
&lt;tbody&gt;
&lt;tr style="background-color: #ffffff;"&gt;
&lt;td&gt;1. 地層の積もり方において古い地層はどこに位置する？&lt;/td&gt;
&lt;td&gt;A. 上部&lt;br /&gt;
B. 中間&lt;br /&gt;
C. 下部&lt;br /&gt;
D. 場所による&lt;/td&gt;
&lt;td class="text-center"&gt;&lt;button class="btn btn-sm btn-primary"&gt;正解を見る&lt;/button&gt;&lt;br /&gt;
&lt;span id="answer1" style="display: none; margin-left: 0.5rem;"&gt;正解：C. 下部&lt;/span&gt;&lt;/td&gt;
&lt;/tr&gt;
&lt;tr style="background-color: #e8f5e9;"&gt;
&lt;td&gt;2. ボーリング調査で得られる地層の図は何と呼ばれる？&lt;/td&gt;
&lt;td&gt;A. 地質図&lt;br /&gt;
B. 柱状図&lt;br /&gt;
C. 堆積図&lt;br /&gt;
D. 化石図&lt;/td&gt;
&lt;td class="text-center"&gt;&lt;button class="btn btn-sm btn-primary"&gt;正解を見る&lt;/button&gt;&lt;br /&gt;
&lt;span id="answer2" style="display: none; margin-left: 0.5rem;"&gt;正解：B. 柱状図&lt;/span&gt;&lt;/td&gt;
&lt;/tr&gt;
&lt;tr style="background-color: #ffffff;"&gt;
&lt;td&gt;3. 堆積岩の一種で、火山灰が固まってできたものは？&lt;/td&gt;
&lt;td&gt;A. 石灰岩&lt;br /&gt;
B. チャート&lt;br /&gt;
C. 凝灰岩&lt;br /&gt;
D. 泥岩&lt;/td&gt;
&lt;td class="text-center"&gt;&lt;button class="btn btn-sm btn-primary"&gt;正解を見る&lt;/button&gt;&lt;br /&gt;
&lt;span id="answer3" style="display: none; margin-left: 0.5rem;"&gt;正解：C. 凝灰岩&lt;/span&gt;&lt;/td&gt;
&lt;/tr&gt;
&lt;tr style="background-color: #e8f5e9;"&gt;
&lt;td&gt;4. 隆起とは何を指す現象か？&lt;/td&gt;
&lt;td&gt;A. 地面が下がる&lt;br /&gt;
B. 地面が上がる&lt;br /&gt;
C. 地面が崩れる&lt;br /&gt;
D. 地層がずれる&lt;/td&gt;
&lt;td class="text-center"&gt;&lt;button class="btn btn-sm btn-primary"&gt;正解を見る&lt;/button&gt;&lt;br /&gt;
&lt;span id="answer4" style="display: none; margin-left: 0.5rem;"&gt;正解：B. 地面が上がる&lt;/span&gt;&lt;/td&gt;
&lt;/tr&gt;
&lt;tr style="background-color: #ffffff;"&gt;
&lt;td&gt;5. 示相化石は何を示す？&lt;/td&gt;
&lt;td&gt;A. 環境&lt;br /&gt;
B. 時代&lt;br /&gt;
C. 地層の厚さ&lt;br /&gt;
D. 堆積速度&lt;/td&gt;
&lt;td class="text-center"&gt;&lt;button class="btn btn-sm btn-primary"&gt;正解を見る&lt;/button&gt;&lt;br /&gt;
&lt;span id="answer5" style="display: none; margin-left: 0.5rem;"&gt;正解：A. 環境&lt;/span&gt;&lt;/td&gt;
&lt;/tr&gt;
&lt;tr style="background-color: #e8f5e9;"&gt;
&lt;td&gt;6. 隆起でできる地形の例は？&lt;/td&gt;
&lt;td&gt;A. リアス式海岸&lt;br /&gt;
B. 河岸段丘&lt;br /&gt;
C. 海底谷&lt;br /&gt;
D. 湖沼&lt;/td&gt;
&lt;td class="text-center"&gt;&lt;button class="btn btn-sm btn-primary"&gt;正解を見る&lt;/button&gt;&lt;br /&gt;
&lt;span id="answer6" style="display: none; margin-left: 0.5rem;"&gt;正解：B. 河岸段丘&lt;/span&gt;&lt;/td&gt;
&lt;/tr&gt;
&lt;tr style="background-color: #ffffff;"&gt;
&lt;td&gt;7. チャートは何でできている？&lt;/td&gt;
&lt;td&gt;A. 火山灰&lt;br /&gt;
B. 生物の死骸&lt;br /&gt;
C. 泥&lt;br /&gt;
D. 砂&lt;/td&gt;
&lt;td class="text-center"&gt;&lt;button class="btn btn-sm btn-primary"&gt;正解を見る&lt;/button&gt;&lt;br /&gt;
&lt;span id="answer7" style="display: none; margin-left: 0.5rem;"&gt;正解：B. 生物の死骸&lt;/span&gt;&lt;/td&gt;
&lt;/tr&gt;
&lt;tr style="background-color: #e8f5e9;"&gt;
&lt;td&gt;8. 断層は何によってできる？&lt;/td&gt;
&lt;td&gt;A. 地層が引きちぎれる&lt;br /&gt;
B. 火山活動&lt;br /&gt;
C. 流水作用&lt;br /&gt;
D. 化石の堆積&lt;/td&gt;
&lt;td class="text-center"&gt;&lt;button class="btn btn-sm btn-primary"&gt;正解を見る&lt;/button&gt;&lt;br /&gt;
&lt;span id="answer8" style="display: none; margin-left: 0.5rem;"&gt;正解：A. 地層が引きちぎれる&lt;/span&gt;&lt;/td&gt;
&lt;/tr&gt;
&lt;tr style="background-color: #ffffff;"&gt;
&lt;td&gt;9. 示準化石の例として適切なのは？&lt;/td&gt;
&lt;td&gt;A. サンゴ&lt;br /&gt;
B. シジミ&lt;br /&gt;
C. 三葉虫&lt;br /&gt;
D. ホタテ&lt;/td&gt;
&lt;td class="text-center"&gt;&lt;button class="btn btn-sm btn-primary"&gt;正解を見る&lt;/button&gt;&lt;br /&gt;
&lt;span id="answer9" style="display: none; margin-left: 0.5rem;"&gt;正解：C. 三葉虫&lt;/span&gt;&lt;/td&gt;
&lt;/tr&gt;
&lt;tr style="background-color: #e8f5e9;"&gt;
&lt;td&gt;10. 堆積岩の中で一番粒が大きいのは？&lt;/td&gt;
&lt;td&gt;A. 泥岩&lt;br /&gt;
B. 砂岩&lt;br /&gt;
C. れき岩&lt;br /&gt;
D. 凝灰岩&lt;/td&gt;
&lt;td class="text-center"&gt;&lt;button class="btn btn-sm btn-primary"&gt;正解を見る&lt;/button&gt;&lt;br /&gt;
&lt;span id="answer10" style="display: none; margin-left: 0.5rem;"&gt;正解：C. れき岩&lt;/span&gt;&lt;/td&gt;
&lt;/tr&gt;
&lt;/tbody&gt;
&lt;/table&gt;
&lt;/div&gt;
&lt;/div&gt;
&lt;/div&gt;
&lt;p&gt;&lt;!-- まとめ --&gt;&lt;/p&gt;
&lt;div class="card mb-4 border-0 shadow-sm"&gt;
&lt;div class="card-body"&gt;
&lt;h2 class="h4 mb-3"&gt;まとめ──キーワード暗記から「推察する地層問題」へ&lt;/h2&gt;
&lt;p class="mb-3"&gt;地層の単元は、単なるキーワード暗記で終わらず、&lt;br /&gt;
&lt;span style="color: #ff00ff;"&gt;「そのキーワードから何が言えるかを推察する」&lt;/span&gt;問題へと発展していきます。&lt;/p&gt;
&lt;ul class="mb-3"&gt;
&lt;li&gt;&lt;strong&gt;下の地層ほど古く、上ほど新しい&lt;/strong&gt;という大原則をまず押さえる&lt;/li&gt;
&lt;li&gt;ボーリング調査と柱状図で&lt;strong&gt;「地面のパフェ断面図」&lt;/strong&gt;を読む練習をする&lt;/li&gt;
&lt;li&gt;堆積岩6種類は&lt;strong&gt;「何が押し固められたか」&lt;/strong&gt;とセットで覚える&lt;/li&gt;
&lt;li&gt;隆起・沈降、しゅう曲・断層は&lt;strong&gt;地形や地震ともつながるキーワード&lt;/strong&gt;&lt;/li&gt;
&lt;li&gt;示相化石・示準化石は&lt;strong&gt;環境／時代&lt;/strong&gt;のどちらを教えてくれる化石かを区別する&lt;/li&gt;
&lt;/ul&gt;
&lt;p class="mb-0"&gt;ひとつひとつの言葉を&lt;strong&gt;「イメージ」と「例え話」&lt;/strong&gt;と一緒に覚えていくことで、&lt;br /&gt;
思考力問題にも対応できる&lt;strong&gt;「考える理科の力」&lt;/strong&gt;が育っていきます。&lt;br /&gt;
時間をかけて、何度も復習しながら身につけていきましょう。&lt;/p&gt;
&lt;/div&gt;
&lt;/div&gt;
&lt;p&gt;&lt;!-- 四角いCTA --&gt;&lt;/p&gt;
&lt;div class="card border-0 shadow-lg mb-4" style="background-color: #e3f2fd; border-radius: 0.75rem;"&gt;
&lt;div class="card-body p-4 p-md-4"&gt;
&lt;div class="row align-items-center"&gt;
&lt;div class="col-md-8 mb-3 mb-md-0"&gt;
&lt;h2 class="h5 mb-2" style="color: #0d47a1;"&gt;地層・天体・気象…「地学分野」が不安なら、一度プロと整理してみませんか？&lt;/h2&gt;
&lt;p class="mb-2" style="font-size: 0.95rem;"&gt;「柱状図がさっぱり読めない」「用語は覚えたのに問題になると手が止まる」といったお悩みは、&lt;br /&gt;
&lt;strong&gt;知識のつなげ方と問題の読み方&lt;/strong&gt;を少し変えるだけで改善することがよくあります。&lt;/p&gt;
&lt;ul class="mb-2 ps-3" style="font-size: 0.9rem;"&gt;
&lt;li&gt;地層・堆積岩・化石の&lt;strong&gt;頻出パターン整理&lt;/strong&gt;&lt;/li&gt;
&lt;li&gt;柱状図や断層図を使った&lt;strong&gt;「読むトレーニング」&lt;/strong&gt;&lt;/li&gt;
&lt;li&gt;過去問をもとにした&lt;strong&gt;「思考力問題」へのステップアップ&lt;/strong&gt;&lt;/li&gt;
&lt;/ul&gt;
&lt;p class="mb-0" style="font-size: 0.9rem;"&gt;お子さまの現状に合わせて、&lt;strong&gt;どこから復習を始めればよいか&lt;/strong&gt;を一緒に考えていきます。&lt;/p&gt;
&lt;/div&gt;
&lt;div class="col-md-4 text-md-end text-center"&gt;
&lt;p&gt;&lt;a class="btn btn-primary mb-2 px-4 py-2" style="border-radius: 999px; font-size: 0.95rem;" href="https://rika-quest.com/kouza/"&gt;&lt;br /&gt;
理科個別指導の詳細を見る&lt;br /&gt;
&lt;/a&gt;&lt;/p&gt;
&lt;p&gt;&lt;a class="btn btn-outline-primary px-4 py-2" style="border-radius: 999px; font-size: 0.95rem;" href="https://rika-quest.com/inquiry/"&gt;&lt;br /&gt;
学習相談・体験授業を申し込む&lt;br /&gt;
&lt;/a&gt;&lt;/p&gt;
&lt;p class="mt-2 mb-0" style="font-size: 0.8rem; color: #555;"&gt;フォームからのご相談は24時間受付中です。内容を確認のうえ、講師よりご連絡いたします。&lt;/p&gt;
&lt;/div&gt;
&lt;/div&gt;
&lt;/div&gt;
&lt;/div&gt;
&lt;/div&gt;
&lt;p&gt;&lt;script&gt;
  function showGeoAnswer(id, btn) {
    var target = document.getElementById(id);
    if (target) {
      target.style.display = 'inline';
    }
    if (btn) {
      btn.style.display = 'none';
    }
  }
&lt;/script&gt;&lt;/p&gt;
------</t>
  </si>
  <si>
    <t>https://rika-quest.com/column/teko_kassya_furiko/</t>
  </si>
  <si>
    <t>以下のページは不自然なワードを使用しています。
これらを適切に自然な言葉に置き換えて下さい。
なお、本文の装飾や構造は絶対に変えないでください。
【対象ページURL】
https://rika-quest.com/column/teko_kassya_furiko/
【検出された不自然ワード】
- 型
- 固定
【本文】
------
&lt;div class="container my-4"&gt;
&lt;p&gt;&lt;!-- Hero Section --&gt;&lt;/p&gt;
&lt;div class="card shadow-sm mb-4 border-0" style="background: linear-gradient(135deg, #283593, #00897b); color: #fff;"&gt;
&lt;div class="card-body p-4"&gt;
&lt;div class="d-flex flex-wrap justify-content-between align-items-center mb-2"&gt;&lt;span class="badge bg-warning text-dark mb-2" style="font-size: 0.8rem;"&gt;小5〜中1 物理／力のはたらき&lt;/span&gt;&lt;br /&gt;
&lt;span class="badge bg-light text-dark mb-2" style="font-size: 0.75rem;"&gt;読み時間目安：10〜15分&lt;/span&gt;&lt;/div&gt;
&lt;h1 class="card-title mb-3" style="font-size: 1.9rem; line-height: 1.5;"&gt;てこ・かっ車・ふりこ──「少ない力で動かす」しくみをまとめて理解しよう&lt;/h1&gt;
&lt;p class="card-text mb-0" style="font-size: 0.98rem;"&gt;このページでは、入試頻出の&lt;strong&gt;てこの原理・かっ車・ふりこ&lt;/strong&gt;を、&lt;br /&gt;
動画＋図解＋クイズで一気に整理します。&lt;br /&gt;
公式の丸暗記ではなく、&lt;strong&gt;「なぜそうなるのか？」&lt;/strong&gt;までイメージでつかんでいきましょう。&lt;/p&gt;
&lt;p class="mt-2 mb-0" style="font-size: 0.92rem;"&gt;てこ・ばね・電気・光など、物理分野を全体で整理したい人は、&lt;a style="color: #fff; text-decoration: underline;" href="https://rika-quest.com/column/physics/"&gt;全体像はこちら&lt;/a&gt;。&lt;/p&gt;
&lt;/div&gt;
&lt;/div&gt;
&lt;p&gt;&lt;!-- このページで学べること --&gt;&lt;/p&gt;
&lt;div class="card mb-4 border-0 shadow-sm"&gt;
&lt;div class="card-body"&gt;
&lt;h2 class="h4 mb-3"&gt;このページで学べること&lt;/h2&gt;
&lt;ul class="mb-0"&gt;
&lt;li&gt;&lt;strong&gt;てこの支点・力点・作用点&lt;/strong&gt;と、少ない力で重いものを動かすコツ&lt;/li&gt;
&lt;li&gt;&lt;strong&gt;定かっ車・動かっ車&lt;/strong&gt;の役割と、クレーンなどへの応用&lt;/li&gt;
&lt;li&gt;&lt;strong&gt;ふりこの周期&lt;/strong&gt;が「重さ」ではなく&lt;strong&gt;紐の長さ&lt;/strong&gt;で決まる理由&lt;/li&gt;
&lt;li&gt;入試や定期テストでそのまま使える&lt;strong&gt;重要ポイント＋確認クイズ&lt;/strong&gt;&lt;/li&gt;
&lt;/ul&gt;
&lt;/div&gt;
&lt;/div&gt;
&lt;p&gt;&lt;!-- てこの原理 --&gt;&lt;/p&gt;
&lt;div class="mb-4"&gt;
&lt;h2 class="h4 mb-3"&gt;1. てこの原理──支点・力点・作用点&lt;/h2&gt;
&lt;p&gt;&lt;!-- YouTube: てこ --&gt;&lt;/p&gt;
&lt;div class="mb-3 text-center"&gt;
&lt;div style="max-width: 800px; margin: 0 auto;"&gt;
&lt;div style="position: relative; padding-bottom: 56.25%; height: 0; overflow: hidden; border-radius: 0.75rem;"&gt;&lt;iframe style="position: absolute; top: 0; left: 0; width: 100%; height: 100%;" title="YouTube video player" src="https://www.youtube.com/embed/afX_uf_26KQ" frameborder="0" allowfullscreen="allowfullscreen"&gt;&lt;br /&gt;
&lt;/iframe&gt;&lt;/div&gt;
&lt;/div&gt;
&lt;/div&gt;
&lt;div class="row g-3 mb-3"&gt;
&lt;div class="col-md-6"&gt;
&lt;div class="card border-0 shadow-sm h-100"&gt;
&lt;p&gt;&lt;img decoding="async" class="card-img-top" src="https://rika-quest.com/wp-content/uploads/2023/03/図１図２図３-1024x230.png" alt="支点・力点・作用点の位置を比較した図" /&gt;&lt;/p&gt;
&lt;div class="card-body py-2"&gt;
&lt;p class="small mb-0 text-muted"&gt;てこは&lt;strong&gt;支点・力点・作用点&lt;/strong&gt;の位置関係で「楽さ」が変わります。&lt;br /&gt;
同じ重さでも、支点から力点までの距離が長いほど小さい力で持ち上げられます。&lt;/p&gt;
&lt;/div&gt;
&lt;/div&gt;
&lt;/div&gt;
&lt;div class="col-md-6"&gt;
&lt;div class="card border-0 shadow-sm h-100"&gt;
&lt;div class="card-body"&gt;
&lt;p&gt;「重い石をできるだけ&lt;strong&gt;楽に&lt;/strong&gt;持ち上げたい」ときに活躍するのが&lt;strong&gt;てこ&lt;/strong&gt;です。&lt;br /&gt;
てこには次の3つのポイントがあります。&lt;/p&gt;
&lt;ul&gt;
&lt;li&gt;&lt;strong&gt;支点：&lt;/strong&gt; てこ（棒）が回転する支えの点&lt;/li&gt;
&lt;li&gt;&lt;strong&gt;力点：&lt;/strong&gt; 手で力を加えている場所&lt;/li&gt;
&lt;li&gt;&lt;strong&gt;作用点：&lt;/strong&gt; 実際に物体（石など）が動いている場所&lt;/li&gt;
&lt;/ul&gt;
&lt;p class="mb-0"&gt;てこのキホンは、&lt;br /&gt;
&lt;strong&gt;「支点から力点までの距離が長いほど、必要な力は小さくなる」&lt;/strong&gt;という点です。&lt;br /&gt;
実際に板や棒で試してみると、感覚的に理解しやすくなります。&lt;/p&gt;
&lt;/div&gt;
&lt;/div&gt;
&lt;/div&gt;
&lt;/div&gt;
&lt;p&gt;&lt;!-- 支点・力点・作用点 図 --&gt;&lt;/p&gt;
&lt;div class="row g-3"&gt;
&lt;div class="col-md-4"&gt;
&lt;div class="card border-0 shadow-sm h-100"&gt;
&lt;p&gt;&lt;img decoding="async" class="card-img-top" src="https://rika-quest.com/wp-content/uploads/2023/03/支点-300x163.png" alt="支点の位置を示した図" /&gt;&lt;/p&gt;
&lt;div class="card-body py-2"&gt;
&lt;p class="small mb-0 text-muted"&gt;&lt;strong&gt;支点：&lt;/strong&gt;てこを支えているポイント。&lt;/p&gt;
&lt;/div&gt;
&lt;/div&gt;
&lt;/div&gt;
&lt;div class="col-md-4"&gt;
&lt;div class="card border-0 shadow-sm h-100"&gt;
&lt;p&gt;&lt;img decoding="async" class="card-img-top" src="https://rika-quest.com/wp-content/uploads/2023/03/力点-300x187.png" alt="力点の位置を示した図" /&gt;&lt;/p&gt;
&lt;div class="card-body py-2"&gt;
&lt;p class="small mb-0 text-muted"&gt;&lt;strong&gt;力点：&lt;/strong&gt; 実際に手で力を加えている場所。&lt;/p&gt;
&lt;/div&gt;
&lt;/div&gt;
&lt;/div&gt;
&lt;div class="col-md-4"&gt;
&lt;div class="card border-0 shadow-sm h-100"&gt;
&lt;p&gt;&lt;img decoding="async" class="card-img-top" src="https://rika-quest.com/wp-content/uploads/2023/03/作用点-300x181.png" alt="作用点の位置を示した図" /&gt;&lt;/p&gt;
&lt;div class="card-body py-2"&gt;
&lt;p class="small mb-0 text-muted"&gt;&lt;strong&gt;作用点：&lt;/strong&gt; 力を受けて物体が動いている場所。&lt;/p&gt;
&lt;/div&gt;
&lt;/div&gt;
&lt;/div&gt;
&lt;/div&gt;
&lt;div class="alert alert-success mt-3 mb-0" style="border-left: 4px solid #2e7d32;" role="alert"&gt;&lt;strong&gt;ポイント：&lt;/strong&gt;&lt;br /&gt;
ハサミ・ペンチ・ピンセットなどの問題では、「どこを支えて」「どこに力を加えて」「どこが動いているか」を&lt;br /&gt;
イメージできると支点・力点・作用点を迷わず判断できます。&lt;/div&gt;
&lt;/div&gt;
&lt;p&gt;&lt;!-- かっ車と輪軸 --&gt;&lt;/p&gt;
&lt;div class="mb-4"&gt;
&lt;h2 class="h4 mb-3"&gt;2. かっ車と輪軸──力の向きと大きさを変える道具&lt;/h2&gt;
&lt;p&gt;&lt;!-- YouTube: かっ車・輪軸 --&gt;&lt;/p&gt;
&lt;div class="mb-3 text-center"&gt;
&lt;div style="max-width: 800px; margin: 0 auto;"&gt;
&lt;div style="position: relative; padding-bottom: 56.25%; height: 0; overflow: hidden; border-radius: 0.75rem;"&gt;&lt;iframe style="position: absolute; top: 0; left: 0; width: 100%; height: 100%;" title="YouTube video player" src="https://www.youtube.com/embed/w_PguB2AKE8" frameborder="0" allowfullscreen="allowfullscreen"&gt;&lt;br /&gt;
&lt;/iframe&gt;&lt;/div&gt;
&lt;/div&gt;
&lt;/div&gt;
&lt;div class="row g-3 mb-3"&gt;
&lt;div class="col-md-6"&gt;
&lt;div class="card border-0 shadow-sm h-100"&gt;
&lt;div class="card-body"&gt;
&lt;h3 class="h5"&gt;かっ車とは？&lt;/h3&gt;
&lt;p&gt;かっ車は、溝のついた車にロープ（ひも）をかけた道具で、&lt;br /&gt;
主に&lt;strong&gt;「力の向きを変える」&lt;/strong&gt;ことや、&lt;strong&gt;「必要な力を小さくする」&lt;/strong&gt;ことに使われます。&lt;/p&gt;
&lt;ul&gt;
&lt;li&gt;&lt;strong&gt;定かっ車：&lt;/strong&gt; かっ車が固定されているタイプ。&lt;br /&gt;
力の向きを変えることができる（例：下向きに引いて上に持ち上げる）。&lt;/li&gt;
&lt;li&gt;&lt;strong&gt;動かっ車：&lt;/strong&gt; かっ車自体が荷物と一緒に動くタイプ。&lt;br /&gt;
&lt;strong&gt;2本のひもで1つの重さを支つ&lt;/strong&gt;ため、必要な力が半分になる。&lt;/li&gt;
&lt;/ul&gt;
&lt;p class="mb-0"&gt;クレーン車などでは、動かっ車を何枚も組み合わせて、&lt;br /&gt;
&lt;strong&gt;とても重い荷物を「小さな力」で持ち上げる&lt;/strong&gt;しくみが使われています。&lt;/p&gt;
&lt;/div&gt;
&lt;/div&gt;
&lt;/div&gt;
&lt;div class="col-md-6"&gt;
&lt;div class="card border-0 shadow-sm h-100"&gt;
&lt;p&gt;&lt;img decoding="async" class="card-img-top" src="https://rika-quest.com/wp-content/uploads/2023/03/IMG_0301.jpg" alt="定かっ車と動かっ車の図" /&gt;&lt;/p&gt;
&lt;div class="card-body py-2"&gt;
&lt;p class="small mb-2 text-muted"&gt;定かっ車は&lt;strong&gt;力の向きを変える&lt;/strong&gt;、動かっ車は&lt;strong&gt;必要な力を小さくする&lt;/strong&gt;のが役割です。&lt;/p&gt;
&lt;/div&gt;
&lt;/div&gt;
&lt;/div&gt;
&lt;/div&gt;
&lt;p&gt;&lt;!-- 動かっ車の力の分担 --&gt;&lt;/p&gt;
&lt;div class="row g-3 mb-3"&gt;
&lt;div class="col-md-6"&gt;
&lt;div class="card border-0 shadow-sm h-100"&gt;
&lt;p&gt;&lt;img decoding="async" class="card-img-top" src="https://rika-quest.com/wp-content/uploads/2023/03/どうかっ車.png" alt="動かっ車で力が半分になる仕組み" /&gt;&lt;/p&gt;
&lt;div class="card-body py-2"&gt;
&lt;p class="small mb-0 text-muted"&gt;2本のひもで1つの重りを支えると、1本あたりの負担は半分になります。&lt;br /&gt;
4本で支えれば4分の1の力で持ち上げられます。&lt;/p&gt;
&lt;/div&gt;
&lt;/div&gt;
&lt;/div&gt;
&lt;div class="col-md-6"&gt;
&lt;div class="card border-0 shadow-sm h-100"&gt;
&lt;p&gt;&lt;img decoding="async" class="card-img-top" src="https://rika-quest.com/wp-content/uploads/2023/03/IMG_0303.jpg" alt="動かっ車と定かっ車を組み合わせた例" /&gt;&lt;/p&gt;
&lt;div class="card-body"&gt;
&lt;p class="mb-2"&gt;例えば、80 g のおもりとつり合っている動かっ車で、&lt;br /&gt;
&lt;strong&gt;4本のひも&lt;/strong&gt;が重りを支えているなら、&lt;/p&gt;
&lt;ul class="mb-2"&gt;
&lt;li&gt;1本あたりが支える重さ：80 g&lt;/li&gt;
&lt;li&gt;合計で支えられる重さ：80 g × 4 = &lt;strong&gt;320 g&lt;/strong&gt;&lt;/li&gt;
&lt;/ul&gt;
&lt;p class="mb-0"&gt;クレーンでは動かっ車をたくさん重ねることで、1トンの荷物を&lt;strong&gt;1 kg 分の力&lt;/strong&gt;で持ち上げるようなイメージになります。&lt;/p&gt;
&lt;/div&gt;
&lt;/div&gt;
&lt;/div&gt;
&lt;/div&gt;
&lt;div class="alert alert-info mb-0" style="border-left: 4px solid #0288d1;" role="alert"&gt;&lt;strong&gt;チェック：&lt;/strong&gt;&lt;br /&gt;
「何本のひもが重さを支えているか？」を数えて、&lt;br /&gt;
&lt;strong&gt;必要な力 ＝ 全体の重さ ÷ ひもの本数&lt;/strong&gt; で考えるクセをつけよう。&lt;/div&gt;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ふりこ --&gt;&lt;/p&gt;
&lt;div class="mb-4"&gt;
&lt;h2 class="h4 mb-3"&gt;3. ふりこ──周期は「重さ」ではなく「紐の長さ」で決まる&lt;/h2&gt;
&lt;p&gt;&lt;!-- YouTube: ふりこ --&gt;&lt;/p&gt;
&lt;div class="mb-3 text-center"&gt;
&lt;div style="max-width: 800px; margin: 0 auto;"&gt;
&lt;div style="position: relative; padding-bottom: 56.25%; height: 0; overflow: hidden; border-radius: 0.75rem;"&gt;&lt;iframe style="position: absolute; top: 0; left: 0; width: 100%; height: 100%;" title="YouTube video player" src="https://www.youtube.com/embed/Ohmd3uzAGV4" frameborder="0" allowfullscreen="allowfullscreen"&gt;&lt;br /&gt;
&lt;/iframe&gt;&lt;/div&gt;
&lt;/div&gt;
&lt;/div&gt;
&lt;div class="row g-3 mb-3"&gt;
&lt;div class="col-md-6"&gt;
&lt;div class="card border-0 shadow-sm h-100"&gt;
&lt;p&gt;&lt;img decoding="async" class="card-img-top" src="https://rika-quest.com/wp-content/uploads/2023/03/画像2-4-1024x161.png" alt="ふりこの周期と紐の長さの関係" /&gt;&lt;/p&gt;
&lt;div class="card-body py-2"&gt;
&lt;p class="small mb-0 text-muted"&gt;同じ場所でふりこを動かしたとき、&lt;strong&gt;周期を決めるのは紐の長さ&lt;/strong&gt;です。&lt;br /&gt;
重りの重さや振れ幅は、基本的には周期に関係しません。&lt;/p&gt;
&lt;/div&gt;
&lt;/div&gt;
&lt;/div&gt;
&lt;div class="col-md-6"&gt;
&lt;div class="card border-0 shadow-sm h-100"&gt;
&lt;div class="card-body"&gt;
&lt;p&gt;ふりこ（ブランコのような動き）の&lt;strong&gt;1往復にかかる時間&lt;/strong&gt;を周期と言います。&lt;br /&gt;
入試でよく狙われるポイントは、次の3点です。&lt;/p&gt;
&lt;ul&gt;
&lt;li&gt;&lt;strong&gt;周期は重さに関係しない。&lt;/strong&gt;&lt;/li&gt;
&lt;li&gt;&lt;strong&gt;周期は紐の長さで決まる。&lt;/strong&gt;&lt;/li&gt;
&lt;li&gt;&lt;strong&gt;紐が長いほど周期は長く、短いほど周期は短い。&lt;/strong&gt;&lt;/li&gt;
&lt;/ul&gt;
&lt;p class="mb-0"&gt;実際の物理では、周期を&lt;br /&gt;
&lt;code&gt;T = 2π√(ℓ / g)&lt;/code&gt; という式で表しますが、&lt;br /&gt;
&lt;strong&gt;g や π は一定&lt;/strong&gt;なので、変化するのは&lt;strong&gt;ℓ（紐の長さ）だけ&lt;/strong&gt;だと理解できればOKです。&lt;/p&gt;
&lt;/div&gt;
&lt;/div&gt;
&lt;/div&gt;
&lt;/div&gt;
&lt;div class="alert alert-success mb-0" style="border-left: 4px solid #2e7d32;" role="alert"&gt;&lt;strong&gt;ポイント：&lt;/strong&gt;&lt;br /&gt;
「重い方がゆっくり動きそう」という直感と違うので、&lt;br /&gt;
&lt;strong&gt;「周期は紐の長さだけで決まる」&lt;/strong&gt;という事実をしっかり覚えておこう。&lt;/div&gt;
&lt;/div&gt;
&lt;p&gt;&lt;!-- まとめテーブル --&gt;&lt;/p&gt;
&lt;div class="mb-4"&gt;
&lt;h2 class="h4 mb-3"&gt;まとめ&lt;/h2&gt;
&lt;p class="mb-3"&gt;てこ・かっ車・ふりこ以外の単元も含めて、物理分野をまとめて見直すときは、&lt;a href="https://rika-quest.com/column/physics/"&gt;全体像はこちら&lt;/a&gt;。&lt;/p&gt;
&lt;div class="table-responsive"&gt;
&lt;table class="table table-bordered align-middle"&gt;
&lt;thead style="background-color: #c8e6c9;"&gt;
&lt;tr class="text-center"&gt;
&lt;th style="width: 30%;" scope="col"&gt;ポイント&lt;/th&gt;
&lt;th style="width: 70%;" scope="col"&gt;内容&lt;/th&gt;
&lt;/tr&gt;
&lt;/thead&gt;
&lt;tbody&gt;
&lt;tr style="background-color: #ffffff;"&gt;
&lt;td&gt;&lt;strong&gt;てこの原理&lt;/strong&gt;&lt;/td&gt;
&lt;td&gt;・てこは&lt;strong&gt;支点・力点・作用点&lt;/strong&gt;で構成される。&lt;br /&gt;
・支点から&lt;strong&gt;力点までの距離が長いほど&lt;/strong&gt;、少ない力で重い物を動かせる。&lt;br /&gt;
・ハサミやペンチなどもてこの仲間。実験や体験を通して理解すると定着しやすい。&lt;/td&gt;
&lt;/tr&gt;
&lt;tr style="background-color: #dfffd6;"&gt;
&lt;td&gt;&lt;strong&gt;かっ車&lt;/strong&gt;&lt;/td&gt;
&lt;td&gt;・&lt;strong&gt;定かっ車：&lt;/strong&gt; 力の向きを変えるための装置（例：下向きに引いて物体を上げる）。&lt;br /&gt;
・&lt;strong&gt;動かっ車：&lt;/strong&gt; 2本以上のひもで重さを分担し、必要な力を小さくする。&lt;br /&gt;
・クレーンなどで応用され、複数のかっ車を組み合わせて&lt;strong&gt;とても重い物を少ない力で持ち上げる&lt;/strong&gt;。&lt;/td&gt;
&lt;/tr&gt;
&lt;tr style="background-color: #ffffff;"&gt;
&lt;td&gt;&lt;strong&gt;ふりこ&lt;/strong&gt;&lt;/td&gt;
&lt;td&gt;・ふりこの&lt;strong&gt;周期&lt;/strong&gt;は、吊るしている物体の重さに関係せず、&lt;strong&gt;紐の長さ&lt;/strong&gt;で決まる。&lt;br /&gt;
・紐が長いほど周期は長く、紐が短いほど周期は短い。&lt;br /&gt;
・ガリレオが発見した&lt;strong&gt;ふりこの等時性&lt;/strong&gt;が基礎となっており、入試の表・グラフ問題でもよく出題される。&lt;/td&gt;
&lt;/tr&gt;
&lt;/tbody&gt;
&lt;/table&gt;
&lt;/div&gt;
&lt;/div&gt;
&lt;p&gt;&lt;!-- クイズ --&gt;&lt;/p&gt;
&lt;h2 class="h4 mb-3"&gt;てこ・かっ車・ふりこクイズ&lt;/h2&gt;
&lt;div class="card mb-4 border-0 shadow-sm"&gt;
&lt;div class="card-body"&gt;
&lt;p class="mb-3"&gt;学んだ内容をクイズで確認してみましょう。&lt;br /&gt;
&lt;strong&gt;「正解を見る」ボタン&lt;/strong&gt;を押すと答えが表示され、ボタンは非表示になります。&lt;/p&gt;
&lt;div class="table-responsive"&gt;
&lt;table class="table table-bordered align-middle mb-0"&gt;
&lt;thead style="background-color: #c8e6c9;"&gt;
&lt;tr class="text-center"&gt;
&lt;th style="width: 40%;" scope="col"&gt;問題&lt;/th&gt;
&lt;th style="width: 40%;" scope="col"&gt;選択肢&lt;/th&gt;
&lt;th style="width: 20%;" scope="col"&gt;回答&lt;/th&gt;
&lt;/tr&gt;
&lt;/thead&gt;
&lt;tbody&gt;
&lt;tr style="background-color: #ffffff;"&gt;
&lt;td&gt;1. てこの支点とは何を指しますか？&lt;/td&gt;
&lt;td&gt;A. 力を加える場所&lt;br /&gt;
B. 棒が回転する支えとなる点&lt;br /&gt;
C. 棒の両端&lt;br /&gt;
D. 作用が及ぶ場所&lt;/td&gt;
&lt;td class="text-center"&gt;&lt;button class="btn btn-sm btn-primary" type="button"&gt;&lt;br /&gt;
正解を見る&lt;br /&gt;
&lt;/button&gt;&lt;br /&gt;
&lt;span id="mech-q1" style="display: none; margin-top: 4px;"&gt;&lt;br /&gt;
正解：B. 棒が回転する支えとなる点&lt;br /&gt;
&lt;/span&gt;&lt;/td&gt;
&lt;/tr&gt;
&lt;tr style="background-color: #dfffd6;"&gt;
&lt;td&gt;2. かっ車の主な役割は？&lt;/td&gt;
&lt;td&gt;A. 力を増幅する&lt;br /&gt;
B. 力の方向を変える&lt;br /&gt;
C. 摩擦を減らす&lt;br /&gt;
D. 温度を上げる&lt;/td&gt;
&lt;td class="text-center"&gt;&lt;button class="btn btn-sm btn-primary" type="button"&gt;&lt;br /&gt;
正解を見る&lt;br /&gt;
&lt;/button&gt;&lt;br /&gt;
&lt;span id="mech-q2" style="display: none; margin-top: 4px;"&gt;&lt;br /&gt;
正解：B. 力の方向を変える&lt;br /&gt;
&lt;/span&gt;&lt;/td&gt;
&lt;/tr&gt;
&lt;tr style="background-color: #ffffff;"&gt;
&lt;td&gt;3. 動かっ車を使うと力はどうなりますか？&lt;/td&gt;
&lt;td&gt;A. 変わらない&lt;br /&gt;
B. 倍になる&lt;br /&gt;
C. 半分になる&lt;br /&gt;
D. 1/4になる&lt;/td&gt;
&lt;td class="text-center"&gt;&lt;button class="btn btn-sm btn-primary" type="button"&gt;&lt;br /&gt;
正解を見る&lt;br /&gt;
&lt;/button&gt;&lt;br /&gt;
&lt;span id="mech-q3" style="display: none; margin-top: 4px;"&gt;&lt;br /&gt;
正解：C. 半分になる&lt;br /&gt;
&lt;/span&gt;&lt;/td&gt;
&lt;/tr&gt;
&lt;tr style="background-color: #dfffd6;"&gt;
&lt;td&gt;4. ふりこの周期を決める主な要因は？&lt;/td&gt;
&lt;td&gt;A. 重さ&lt;br /&gt;
B. 紐の長さ&lt;br /&gt;
C. 振れ幅&lt;br /&gt;
D. 支点の位置&lt;/td&gt;
&lt;td class="text-center"&gt;&lt;button class="btn btn-sm btn-primary" type="button"&gt;&lt;br /&gt;
正解を見る&lt;br /&gt;
&lt;/button&gt;&lt;br /&gt;
&lt;span id="mech-q4" style="display: none; margin-top: 4px;"&gt;&lt;br /&gt;
正解：B. 紐の長さ&lt;br /&gt;
&lt;/span&gt;&lt;/td&gt;
&lt;/tr&gt;
&lt;tr style="background-color: #ffffff;"&gt;
&lt;td&gt;5. ガリレオが発見したふりこの特性は？&lt;/td&gt;
&lt;td&gt;A. 重い物ほど周期が短い&lt;br /&gt;
B. 周期は紐の長さで決まる&lt;br /&gt;
C. 周期は振れ幅に依存する&lt;br /&gt;
D. 周期は力の大きさで決まる&lt;/td&gt;
&lt;td class="text-center"&gt;&lt;button class="btn btn-sm btn-primary" type="button"&gt;&lt;br /&gt;
正解を見る&lt;br /&gt;
&lt;/button&gt;&lt;br /&gt;
&lt;span id="mech-q5" style="display: none; margin-top: 4px;"&gt;&lt;br /&gt;
正解：B. 周期は紐の長さで決まる&lt;br /&gt;
&lt;/span&gt;&lt;/td&gt;
&lt;/tr&gt;
&lt;tr style="background-color: #dfffd6;"&gt;
&lt;td&gt;6. クレーンで動かっ車が使われる主な理由は？&lt;/td&gt;
&lt;td&gt;A. 重量を分散する&lt;br /&gt;
B. 速度を上げる&lt;br /&gt;
C. 摩擦を減らす&lt;br /&gt;
D. 電力を節約する&lt;/td&gt;
&lt;td class="text-center"&gt;&lt;button class="btn btn-sm btn-primary" type="button"&gt;&lt;br /&gt;
正解を見る&lt;br /&gt;
&lt;/button&gt;&lt;br /&gt;
&lt;span id="mech-q6" style="display: none; margin-top: 4px;"&gt;&lt;br /&gt;
正解：A. 重量を分散する&lt;br /&gt;
&lt;/span&gt;&lt;/td&gt;
&lt;/tr&gt;
&lt;tr style="background-color: #ffffff;"&gt;
&lt;td&gt;7. 動かっ車で4本の紐を使う場合、1本の紐と比べて持ち上げられる荷物の重さは？&lt;/td&gt;
&lt;td&gt;A. 4倍&lt;br /&gt;
B. 半分&lt;br /&gt;
C. 同じ&lt;br /&gt;
D. 1/4&lt;/td&gt;
&lt;td class="text-center"&gt;&lt;button class="btn btn-sm btn-primary" type="button"&gt;&lt;br /&gt;
正解を見る&lt;br /&gt;
&lt;/button&gt;&lt;br /&gt;
&lt;span id="mech-q7" style="display: none; margin-top: 4px;"&gt;&lt;br /&gt;
正解：A. 4倍&lt;br /&gt;
&lt;/span&gt;&lt;/td&gt;
&lt;/tr&gt;
&lt;tr style="background-color: #dfffd6;"&gt;
&lt;td&gt;8. ふりこの振れ幅が少し変わっても、周期に大きな影響はありますか？&lt;/td&gt;
&lt;td&gt;A. はい、影響します&lt;br /&gt;
B. いいえ、影響しません&lt;br /&gt;
C. 部分的に影響します&lt;br /&gt;
D. 温度に依存します&lt;/td&gt;
&lt;td class="text-center"&gt;&lt;button class="btn btn-sm btn-primary" type="button"&gt;&lt;br /&gt;
正解を見る&lt;br /&gt;
&lt;/button&gt;&lt;br /&gt;
&lt;span id="mech-q8" style="display: none; margin-top: 4px;"&gt;&lt;br /&gt;
正解：B. いいえ、影響しません&lt;br /&gt;
&lt;/span&gt;&lt;/td&gt;
&lt;/tr&gt;
&lt;tr style="background-color: #ffffff;"&gt;
&lt;td&gt;9. 支点が作用点に近いと、物を動かすために必要な力はどうなりますか？&lt;/td&gt;
&lt;td&gt;A. 増える&lt;br /&gt;
B. 減る&lt;br /&gt;
C. 変わらない&lt;br /&gt;
D. 方向が変わる&lt;/td&gt;
&lt;td class="text-center"&gt;&lt;button class="btn btn-sm btn-primary" type="button"&gt;&lt;br /&gt;
正解を見る&lt;br /&gt;
&lt;/button&gt;&lt;br /&gt;
&lt;span id="mech-q9" style="display: none; margin-top: 4px;"&gt;&lt;br /&gt;
正解：A. 増える&lt;br /&gt;
&lt;/span&gt;&lt;/td&gt;
&lt;/tr&gt;
&lt;tr style="background-color: #dfffd6;"&gt;
&lt;td&gt;10. 紐が長いふりこの周期はどうなりますか？&lt;/td&gt;
&lt;td&gt;A. 短い&lt;br /&gt;
B. 長い&lt;br /&gt;
C. 同じ&lt;br /&gt;
D. 不定&lt;/td&gt;
&lt;td class="text-center"&gt;&lt;button class="btn btn-sm btn-primary" type="button"&gt;&lt;br /&gt;
正解を見る&lt;br /&gt;
&lt;/button&gt;&lt;br /&gt;
&lt;span id="mech-q10" style="display: none; margin-top: 4px;"&gt;&lt;br /&gt;
正解：B. 長い&lt;br /&gt;
&lt;/span&gt;&lt;/td&gt;
&lt;/tr&gt;
&lt;/tbody&gt;
&lt;/table&gt;
&lt;/div&gt;
&lt;/div&gt;
&lt;/div&gt;
&lt;p&gt;&lt;!-- 最後のまとめ＋CTA --&gt;&lt;/p&gt;
&lt;div class="row g-3 mb-4"&gt;
&lt;div class="col-lg-7"&gt;
&lt;div class="card border-0 shadow-sm h-100"&gt;
&lt;div class="card-body"&gt;
&lt;h2 class="h4 mb-3"&gt;さいごに：公式よりも「イメージ」を優先しよう&lt;/h2&gt;
&lt;p&gt;てこ・かっ車・ふりこは、どれも&lt;strong&gt;「少ない力でうまく動かす」&lt;/strong&gt;ための道具・現象です。&lt;br /&gt;
公式を覚えることも大切ですが、まずは&lt;br /&gt;
&lt;strong&gt;「どう動いているのか」「なぜその方が楽なのか」&lt;/strong&gt;をイメージでつかむことが、得点アップの近道になります。&lt;/p&gt;
&lt;ul&gt;
&lt;li&gt;自分で簡単な模型（てこ・かっ車・ふりこ）を作って、実際に動かしてみる&lt;/li&gt;
&lt;li&gt;教科書の実験結果の表・グラフを&lt;strong&gt;言葉で説明できるか&lt;/strong&gt;確認する&lt;/li&gt;
&lt;li&gt;理科と算数（比例・反比例など）をセットで考えるクセをつける&lt;/li&gt;
&lt;/ul&gt;
&lt;p class="mb-0"&gt;「イメージで分かる」と、応用問題や文章量の多い入試問題でも怖くなくなります。&lt;/p&gt;
&lt;/div&gt;
&lt;/div&gt;
&lt;/div&gt;
&lt;div class="col-lg-5"&gt;
&lt;div class="card h-100 shadow-sm" style="border-left: 6px solid #00796b;"&gt;
&lt;div class="card-body d-flex flex-column justify-content-between"&gt;
&lt;div&gt;
&lt;p class="text-muted mb-1" style="font-size: 0.8rem;"&gt;受験理科専門塾 しゅん吉クエスト&lt;/p&gt;
&lt;h3 class="h5 mb-2"&gt;物理分野を&lt;strong&gt;武器&lt;/strong&gt;にしたい受験生へ&lt;/h3&gt;
&lt;p class="mb-3" style="font-size: 0.95rem;"&gt;「公式は覚えたけれど、なぜそうなるのかが分からない…」&lt;br /&gt;
「文章問題になると急に解けなくなる…」という悩みを、&lt;br /&gt;
しゅん吉クエストの&lt;strong&gt;物理攻略講座&lt;/strong&gt;で一緒に解決しませんか。&lt;br /&gt;
てこ・かっ車・ふりこ以外にも、力学・電気・光・音をまとめて整理していきます。&lt;/p&gt;
&lt;/div&gt;
&lt;div&gt;&lt;a class="btn btn-success w-100 mb-2" href="https://rika-quest.com/kouza/#物理攻略講座"&gt;&lt;br /&gt;
物理攻略講座の詳細を見る&lt;br /&gt;
&lt;/a&gt;&lt;br /&gt;
&lt;a class="btn btn-outline-success w-100" href="https://rika-quest.com/inquiry/"&gt;&lt;br /&gt;
無料体験・お問い合わせはこちら&lt;br /&gt;
&lt;/a&gt;&lt;/div&gt;
&lt;/div&gt;
&lt;/div&gt;
&lt;/div&gt;
&lt;/div&gt;
&lt;/div&gt;
&lt;p&gt;&lt;!-- /.container --&gt;&lt;/p&gt;
&lt;p&gt;&lt;script&gt;
  // クイズの答え表示用（初期状態では span は display:none）
  function showMechQuizAnswer(id, btn) {
    var ans = document.getElementById(id);
    if (ans) {
      ans.style.display = 'block';
    }
    if (btn) {
      btn.style.display = 'none';
    }
  }
&lt;/script&gt;&lt;/p&gt;
------</t>
  </si>
  <si>
    <t>https://rika-quest.com/column/trimorphic_change/</t>
  </si>
  <si>
    <t>以下のページは不自然なワードを使用しています。
これらを適切に自然な言葉に置き換えて下さい。
なお、本文の装飾や構造は絶対に変えないでください。
【対象ページURL】
https://rika-quest.com/column/trimorphic_change/
【検出された不自然ワード】
- 固定
- 設計
【本文】
------
&lt;div id="top" class="container my-4"&gt;
&lt;p&gt;&lt;!-- Hero Section --&gt;&lt;/p&gt;
&lt;div class="card shadow-sm mb-4 border-0" style="background: linear-gradient(135deg, #1565c0, #00acc1); color: #fff;"&gt;
&lt;div class="card-body p-4"&gt;
&lt;div class="d-flex flex-wrap justify-content-between align-items-center mb-2"&gt;&lt;span class="badge bg-warning text-dark mb-1" style="font-size: 0.8rem;"&gt;中学受験／理科・化学&lt;/span&gt;&lt;br /&gt;
&lt;span class="badge bg-light text-dark mb-1" style="font-size: 0.75rem;"&gt;テーマ：固体・液体・気体と状態変化&lt;/span&gt;&lt;/div&gt;
&lt;h1 class="card-title mb-3" style="font-size: 1.9rem; line-height: 1.5;"&gt;固体・液体・気体と状態変化──物質の三態をイメージで理解する&lt;/h1&gt;
&lt;p class="card-text mb-0" style="font-size: 0.98rem;"&gt;氷・水・水蒸気。見た目は違っても中身はすべて「水」です。&lt;br /&gt;
このページでは、&lt;strong&gt;物質の三態（固体・液体・気体）&lt;/strong&gt;と&lt;br /&gt;
&lt;strong&gt;融解・蒸発・昇華・過冷却・吸熱反応&lt;/strong&gt;といった大事なキーワードを、&lt;br /&gt;
動画と図・まとめ表・クイズで整理します。&lt;/p&gt;
&lt;p class="mt-2 mb-0" style="font-size: 0.92rem; line-height: 1.6;"&gt;化学分野（ものの溶け方・気体・燃焼・水溶液など）をまとめて整理したい人は、&lt;a style="color: #fff; text-decoration: underline;" href="https://rika-quest.com/column/chemistry/"&gt;全体像はこちら&lt;/a&gt;。個別に伸ばし方を設計したい場合は、&lt;a href="https://rika-quest.com/kouza/"&gt;中学受験理科の個別指導（オンライン対応）講座一覧&lt;/a&gt;  をご覧ください（体験あり）。&lt;/p&gt;
&lt;/div&gt;
&lt;/div&gt;
&lt;p&gt;&lt;!-- 動画 --&gt;&lt;/p&gt;
&lt;div class="card shadow-sm mb-4"&gt;
&lt;div class="card-header bg-light"&gt;
&lt;h2 class="h5 mb-0"&gt;動画で学ぶ：固体・液体・気体と状態変化&lt;/h2&gt;
&lt;/div&gt;
&lt;div class="card-body"&gt;
&lt;div class="ratio ratio-16x9 mb-3"&gt;&lt;iframe title="YouTube video player" src="https://www.youtube.com/embed/_N-r_YpXJJc" frameborder="0" allowfullscreen="allowfullscreen"&gt;&lt;/iframe&gt;&lt;/div&gt;
&lt;p class="mb-0"&gt;まずは動画で、&lt;strong&gt;物質の三態&lt;/strong&gt;と&lt;strong&gt;状態変化&lt;/strong&gt;のイメージをつかみましょう。&lt;br /&gt;
氷・水・水蒸気の変化を「分子の動き」に注目しながら見ると、理解がぐっと楽になります。&lt;/p&gt;
&lt;/div&gt;
&lt;/div&gt;
&lt;p&gt;&lt;!-- 物質の三態とは？ --&gt;&lt;/p&gt;
&lt;div class="card shadow-sm mb-4"&gt;
&lt;div class="card-header bg-light"&gt;
&lt;h2 class="h5 mb-0"&gt;物質の三態とは？──固体・液体・気体のイメージ&lt;/h2&gt;
&lt;/div&gt;
&lt;div class="card-body"&gt;
&lt;p&gt;物質はふつう、&lt;strong&gt;固体・液体・気体&lt;/strong&gt;のいずれかの状態（これを「三態」と呼ぶ）をとります。&lt;br /&gt;
違いのポイントは、&lt;strong&gt;分子（原子）の並び方と動き方&lt;/strong&gt;です。&lt;/p&gt;
&lt;div class="row g-3 align-items-start mb-3"&gt;
&lt;div class="col-md-6"&gt;
&lt;ul class="mb-2"&gt;
&lt;li&gt;&lt;strong&gt;固体&lt;/strong&gt;&lt;br /&gt;
分子が&lt;strong&gt;規則正しく整列&lt;/strong&gt;していて、カチッとした状態。&lt;br /&gt;
例：氷、氷砂糖、金属のかたまり など。&lt;/li&gt;
&lt;li&gt;&lt;strong&gt;液体&lt;/strong&gt;&lt;br /&gt;
分子が&lt;strong&gt;ゆるくつながりながら動き回る&lt;/strong&gt;状態。&lt;br /&gt;
「チャパチャパ」したイメージで、形は変わるが体積はほぼ一定。&lt;br /&gt;
例：水、油、アルコール など。&lt;/li&gt;
&lt;li&gt;&lt;strong&gt;気体&lt;/strong&gt;&lt;br /&gt;
分子同士のつながりがほとんどなく、&lt;strong&gt;自由に飛び回る&lt;/strong&gt;状態。&lt;br /&gt;
「一匹オオカミ」のように広い空間を動き回る。&lt;br /&gt;
例：空気、水蒸気、酸素 など。&lt;/li&gt;
&lt;/ul&gt;
&lt;/div&gt;
&lt;div class="col-md-6"&gt;
&lt;div class="p-3 rounded" style="background-color: #e3f2fd;"&gt;
&lt;h3 class="h6"&gt;水を例にした三態のイメージ&lt;/h3&gt;
&lt;ul class="mb-0"&gt;
&lt;li&gt;&lt;strong&gt;氷&lt;/strong&gt;（固体）：整列した分子でカチッとした状態。&lt;/li&gt;
&lt;li&gt;&lt;strong&gt;水&lt;/strong&gt;（液体）：休み時間のように、くっついたり離れたりしながら動き回る状態。&lt;/li&gt;
&lt;li&gt;&lt;strong&gt;水蒸気&lt;/strong&gt;（気体）：とても元気に飛び回る、自由な状態。&lt;/li&gt;
&lt;/ul&gt;
&lt;/div&gt;
&lt;/div&gt;
&lt;/div&gt;
&lt;p class="mb-0"&gt;この「分子の動き」のイメージを持っておくと、あとで習う状態変化や熱の出入りも理解しやすくなります。&lt;/p&gt;
&lt;/div&gt;
&lt;/div&gt;
&lt;p&gt;&lt;!-- 状態変化と名称 --&gt;&lt;/p&gt;
&lt;div class="card shadow-sm mb-4"&gt;
&lt;div class="card-header bg-light"&gt;
&lt;h2 class="h5 mb-0"&gt;状態変化の名前を整理しよう&lt;/h2&gt;
&lt;/div&gt;
&lt;div class="card-body"&gt;
&lt;p&gt;固体・液体・気体の間を行き来する変化には、それぞれ&lt;strong&gt;名前（用語）&lt;/strong&gt;が決まっています。&lt;br /&gt;
水を例にすると、次のようになります。&lt;/p&gt;
&lt;div class="table-responsive mb-3"&gt;
&lt;table class="table table-bordered align-middle"&gt;
&lt;thead style="background-color: #dfffd6;"&gt;
&lt;tr class="text-center"&gt;
&lt;th&gt;状態変化&lt;/th&gt;
&lt;th&gt;向き&lt;/th&gt;
&lt;th&gt;水の具体例&lt;/th&gt;
&lt;/tr&gt;
&lt;/thead&gt;
&lt;tbody&gt;
&lt;tr style="background-color: #ffffff;"&gt;
&lt;td&gt;&lt;strong&gt;融解&lt;/strong&gt;&lt;/td&gt;
&lt;td&gt;固体 → 液体&lt;/td&gt;
&lt;td&gt;氷が溶けて水になる&lt;/td&gt;
&lt;/tr&gt;
&lt;tr style="background-color: #dfffd6;"&gt;
&lt;td&gt;&lt;strong&gt;凝固&lt;/strong&gt;&lt;/td&gt;
&lt;td&gt;液体 → 固体&lt;/td&gt;
&lt;td&gt;水を冷やして氷になる&lt;/td&gt;
&lt;/tr&gt;
&lt;tr style="background-color: #ffffff;"&gt;
&lt;td&gt;&lt;strong&gt;蒸発&lt;/strong&gt;（沸騰を含む）&lt;/td&gt;
&lt;td&gt;液体 → 気体&lt;/td&gt;
&lt;td&gt;水が蒸発して水蒸気になる&lt;/td&gt;
&lt;/tr&gt;
&lt;tr style="background-color: #dfffd6;"&gt;
&lt;td&gt;&lt;strong&gt;凝縮&lt;/strong&gt;&lt;/td&gt;
&lt;td&gt;気体 → 液体&lt;/td&gt;
&lt;td&gt;水蒸気が冷えて水滴になる（コップの外側の水滴など）&lt;/td&gt;
&lt;/tr&gt;
&lt;tr style="background-color: #ffffff;"&gt;
&lt;td&gt;&lt;strong&gt;昇華&lt;/strong&gt;&lt;/td&gt;
&lt;td&gt;固体 ↔ 気体&lt;/td&gt;
&lt;td&gt;ドライアイス（固体 CO₂）がいきなり気体になる など&lt;/td&gt;
&lt;/tr&gt;
&lt;/tbody&gt;
&lt;/table&gt;
&lt;/div&gt;
&lt;p class="mb-0"&gt;どの向きの変化かを&lt;strong&gt;矢印つきでノートに図にしておく&lt;/strong&gt;と、用語問題に強くなります。&lt;/p&gt;
&lt;/div&gt;
&lt;/div&gt;
&lt;p&gt;&lt;!-- 湯気・水蒸気／氷と水・過冷却 --&gt;&lt;/p&gt;
&lt;div class="card shadow-sm mb-4"&gt;
&lt;div class="card-header bg-light"&gt;
&lt;h2 class="h5 mb-0"&gt;湯気と水蒸気／氷と水・過冷却&lt;/h2&gt;
&lt;/div&gt;
&lt;div class="card-body"&gt;
&lt;h3 class="h6"&gt;湯気と水蒸気の違いに注意！&lt;/h3&gt;
&lt;p&gt;やかんからモクモク出ている「湯気」は、実は&lt;strong&gt;液体の水の粒&lt;/strong&gt;です。&lt;br /&gt;
白く見えているのは、細かい水の粒に光が反射しているからです。&lt;/p&gt;
&lt;ul&gt;
&lt;li&gt;&lt;strong&gt;水蒸気&lt;/strong&gt;：気体の水。&lt;strong&gt;目には見えない&lt;/strong&gt;。&lt;/li&gt;
&lt;li&gt;&lt;strong&gt;湯気&lt;/strong&gt;：冷えて&lt;strong&gt;液体の水滴になったもの&lt;/strong&gt;。白く見える。&lt;/li&gt;
&lt;li&gt;やかんの口のすぐ近くの&lt;strong&gt;透明な部分は高温の水蒸気&lt;/strong&gt;なので、絶対に触らない。&lt;/li&gt;
&lt;/ul&gt;
&lt;h3 class="h6 mt-3"&gt;氷と水が混ざっているときの温度&lt;/h3&gt;
&lt;p&gt;水は&lt;strong&gt;0℃で凍り始め&lt;/strong&gt;ます。20℃くらいの水を冷やしていくと、&lt;br /&gt;
一度0℃になり、&lt;strong&gt;氷と水が混ざっているあいだは温度がずっと0℃のまま&lt;/strong&gt;です。&lt;/p&gt;
&lt;div class="row g-3 align-items-start mb-3"&gt;
&lt;div class="col-md-6"&gt;
&lt;ul&gt;
&lt;li&gt;水が氷になるとき、温度を下げるエネルギーが&lt;strong&gt;「状態を変えるため」に使われる&lt;/strong&gt;。&lt;/li&gt;
&lt;li&gt;そのあいだは、温度計の値がしばらく変わらない。&lt;/li&gt;
&lt;li&gt;氷になりきったあと、はじめて0℃より下がっていく。&lt;/li&gt;
&lt;/ul&gt;
&lt;p class="mb-0"&gt;このような「氷と水が混在しているとき温度が変わらない」という現象は、グラフ問題でもよく出題されます。&lt;/p&gt;
&lt;/div&gt;
&lt;div class="col-md-6"&gt;
&lt;div class="text-center mb-2"&gt;&lt;img decoding="async" class="img-fluid" src="https://rika-quest.com/wp-content/uploads/2023/03/画像1-5-1024x675.png" alt="水の温度変化と状態変化のイメージ図" /&gt;&lt;/div&gt;
&lt;p class="small text-muted text-center mb-0"&gt;温度がしばらく横ばいになっている部分が、氷と水が同時に存在しているところです。&lt;/p&gt;
&lt;/div&gt;
&lt;/div&gt;
&lt;h3 class="h6"&gt;過冷却（かれいきゃく）という現象&lt;/h3&gt;
&lt;p&gt;特別な条件では、水が&lt;strong&gt;0℃より低い温度でも液体のまま&lt;/strong&gt;存在することがあります。&lt;br /&gt;
これを&lt;strong&gt;過冷却&lt;/strong&gt;と言います（高校化学レベルの内容ですが、入試問題で名前が出ることがあります）。&lt;/p&gt;
&lt;ul class="mb-0"&gt;
&lt;li&gt;見かけはふつうの水だが、温度は0℃より下。&lt;/li&gt;
&lt;li&gt;ちょっとしたきっかけ（衝撃など）で、&lt;strong&gt;一気に氷になる&lt;/strong&gt;ことがある。&lt;/li&gt;
&lt;li&gt;問題文に「過冷却」という語が出たら、説明をよく読むこと。&lt;/li&gt;
&lt;/ul&gt;
&lt;/div&gt;
&lt;/div&gt;
&lt;p&gt;&lt;!-- 寒剤と吸熱反応 --&gt;&lt;/p&gt;
&lt;div class="card shadow-sm mb-4"&gt;
&lt;div class="card-header bg-light"&gt;
&lt;h2 class="h5 mb-0"&gt;寒剤と吸熱反応──塩＋氷でキンキンに冷える理由&lt;/h2&gt;
&lt;/div&gt;
&lt;div class="card-body"&gt;
&lt;p&gt;アイスクリームづくりなどで登場する、&lt;strong&gt;「氷＋食塩」の組み合わせ&lt;/strong&gt;は代表的な&lt;strong&gt;寒剤&lt;/strong&gt;です。&lt;/p&gt;
&lt;ul&gt;
&lt;li&gt;氷と水に&lt;strong&gt;食塩を加える&lt;/strong&gt;と、食塩が水に溶けるときに&lt;strong&gt;周りの熱をうばう（吸熱反応）&lt;/strong&gt;が起こる。&lt;/li&gt;
&lt;li&gt;その結果、水の温度がどんどん下がり、0℃より低い温度まで&lt;strong&gt;「キンキンに冷やす」&lt;/strong&gt;ことができる。&lt;/li&gt;
&lt;li&gt;この性質を利用して、アイスクリームなどを短時間で冷やし固める。&lt;/li&gt;
&lt;/ul&gt;
&lt;p class="mb-0"&gt;「溶けるときに熱をうばう」という考え方は、高校化学にもつながる重要なテーマです。&lt;br /&gt;
中学受験レベルでは、&lt;strong&gt;食塩が溶けるときは周囲を冷やす＝吸熱反応&lt;/strong&gt;と押さえておきましょう。&lt;/p&gt;
&lt;/div&gt;
&lt;/div&gt;
&lt;p&gt;&lt;!-- まとめ表 --&gt;&lt;/p&gt;
&lt;div class="card shadow-sm mb-4"&gt;
&lt;div class="card-header bg-light"&gt;
&lt;h2 class="h5 mb-0"&gt;固体・液体・気体と状態変化のまとめ&lt;/h2&gt;
&lt;/div&gt;
&lt;div class="card-body"&gt;
&lt;div class="table-responsive mb-3"&gt;
&lt;table class="table table-bordered align-middle"&gt;
&lt;thead style="background-color: #dfffd6;"&gt;
&lt;tr&gt;
&lt;th&gt;ポイント&lt;/th&gt;
&lt;th&gt;内容&lt;/th&gt;
&lt;/tr&gt;
&lt;/thead&gt;
&lt;tbody&gt;
&lt;tr style="background-color: #ffffff;"&gt;
&lt;td&gt;&lt;strong&gt;物質の三態&lt;/strong&gt;&lt;/td&gt;
&lt;td&gt;– &lt;strong&gt;固体&lt;/strong&gt;：分子が規則正しく整列している&lt;br /&gt;
– &lt;strong&gt;液体&lt;/strong&gt;：分子が自由に動きつつまとまりを持つ&lt;br /&gt;
– &lt;strong&gt;気体&lt;/strong&gt;：分子が自由に飛び回る&lt;/td&gt;
&lt;/tr&gt;
&lt;tr style="background-color: #dfffd6;"&gt;
&lt;td&gt;&lt;strong&gt;状態変化&lt;/strong&gt;&lt;/td&gt;
&lt;td&gt;– 融解：固体 → 液体&lt;br /&gt;
– 蒸発：液体 → 気体&lt;br /&gt;
– 凝固：液体 → 固体&lt;br /&gt;
– 凝縮：気体 → 液体&lt;br /&gt;
– 昇華：固体 ↔ 気体&lt;/td&gt;
&lt;/tr&gt;
&lt;tr style="background-color: #ffffff;"&gt;
&lt;td&gt;&lt;strong&gt;重要概念&lt;/strong&gt;&lt;/td&gt;
&lt;td&gt;– &lt;strong&gt;水蒸気&lt;/strong&gt;：気体の水、目に見えない&lt;br /&gt;
– &lt;strong&gt;湯気&lt;/strong&gt;：液体の水の粒&lt;br /&gt;
– &lt;strong&gt;氷水の状態&lt;/strong&gt;：氷と水が混在する時、温度は0℃のまま変化しない&lt;br /&gt;
– &lt;strong&gt;過冷却&lt;/strong&gt;：氷点以下で液体状態が維持される特殊な現象&lt;/td&gt;
&lt;/tr&gt;
&lt;tr style="background-color: #dfffd6;"&gt;
&lt;td&gt;&lt;strong&gt;吸熱反応&lt;/strong&gt;&lt;/td&gt;
&lt;td&gt;– 食塩が水に溶ける時、周囲の熱を吸収して温度を下げる&lt;/td&gt;
&lt;/tr&gt;
&lt;/tbody&gt;
&lt;/table&gt;
&lt;/div&gt;
&lt;p class="mb-0"&gt;「どの状態か」「どの向きの変化か」「熱は出入りしているか」をセットで整理しておくと、&lt;br /&gt;
グラフ問題や文章題に強くなります。&lt;/p&gt;
&lt;/div&gt;
&lt;/div&gt;
&lt;p&gt;&lt;!-- クイズ --&gt;&lt;/p&gt;
&lt;div class="card shadow-sm mb-5"&gt;
&lt;div class="card-header bg-light"&gt;
&lt;h2 class="h5 mb-0"&gt;理解度チェッククイズ（10問）&lt;/h2&gt;
&lt;/div&gt;
&lt;div class="card-body"&gt;
&lt;p&gt;固体・液体・気体と状態変化がしっかり整理できたか、クイズで確認してみましょう。&lt;br /&gt;
各問題の&lt;strong&gt;「正解を見る」ボタン&lt;/strong&gt;をクリックすると解答が表示されます。&lt;/p&gt;
&lt;div class="table-responsive"&gt;
&lt;table class="table table-bordered align-middle"&gt;
&lt;thead style="background-color: #dfffd6;"&gt;
&lt;tr&gt;
&lt;th&gt;問題&lt;/th&gt;
&lt;th&gt;選択肢&lt;/th&gt;
&lt;th&gt;正解を見る&lt;/th&gt;
&lt;/tr&gt;
&lt;/thead&gt;
&lt;tbody&gt;
&lt;tr style="background-color: #ffffff;"&gt;
&lt;td&gt;1. 固体の特徴として正しいものはどれ？&lt;/td&gt;
&lt;td&gt;A. 分子が規則正しく並んでいる&lt;br /&gt;
B. 分子が自由に動き回る&lt;br /&gt;
C. 分子が完全に静止している&lt;br /&gt;
D. 分子が個々に分かれている&lt;/td&gt;
&lt;td&gt;&lt;button class="btn btn-sm btn-success"&gt;&lt;br /&gt;
正解を見る&lt;br /&gt;
&lt;/button&gt;&lt;/p&gt;
&lt;div id="answer1" style="display: none;"&gt;正解: A. 分子が規則正しく並んでいる&lt;/div&gt;
&lt;/td&gt;
&lt;/tr&gt;
&lt;tr style="background-color: #dfffd6;"&gt;
&lt;td&gt;2. 気体の分子の動きは？&lt;/td&gt;
&lt;td&gt;A. 規則正しく動く&lt;br /&gt;
B. 他の分子と結合する&lt;br /&gt;
C. 自由に飛び回る&lt;br /&gt;
D. 固定された位置に留まる&lt;/td&gt;
&lt;td&gt;&lt;button class="btn btn-sm btn-success"&gt;&lt;br /&gt;
正解を見る&lt;br /&gt;
&lt;/button&gt;&lt;/p&gt;
&lt;div id="answer2" style="display: none;"&gt;正解: C. 自由に飛び回る&lt;/div&gt;
&lt;/td&gt;
&lt;/tr&gt;
&lt;tr style="background-color: #ffffff;"&gt;
&lt;td&gt;3. 湯気の正体は何か？&lt;/td&gt;
&lt;td&gt;A. 気体の水&lt;br /&gt;
B. 液体の水粒&lt;br /&gt;
C. 固体の水&lt;br /&gt;
D. 気体と固体の混合物&lt;/td&gt;
&lt;td&gt;&lt;button class="btn btn-sm btn-success"&gt;&lt;br /&gt;
正解を見る&lt;br /&gt;
&lt;/button&gt;&lt;/p&gt;
&lt;div id="answer3" style="display: none;"&gt;正解: B. 液体の水粒&lt;/div&gt;
&lt;/td&gt;
&lt;/tr&gt;
&lt;tr style="background-color: #dfffd6;"&gt;
&lt;td&gt;4. 水の融解温度は？&lt;/td&gt;
&lt;td&gt;A. -10℃&lt;br /&gt;
B. 0℃&lt;br /&gt;
C. 20℃&lt;br /&gt;
D. 100℃&lt;/td&gt;
&lt;td&gt;&lt;button class="btn btn-sm btn-success"&gt;&lt;br /&gt;
正解を見る&lt;br /&gt;
&lt;/button&gt;&lt;/p&gt;
&lt;div id="answer4" style="display: none;"&gt;正解: B. 0℃&lt;/div&gt;
&lt;/td&gt;
&lt;/tr&gt;
&lt;tr style="background-color: #ffffff;"&gt;
&lt;td&gt;5. 昇華はどの状態変化を指す？&lt;/td&gt;
&lt;td&gt;A. 液体 → 気体&lt;br /&gt;
B. 固体 → 気体&lt;br /&gt;
C. 液体 → 固体&lt;br /&gt;
D. 気体 → 液体&lt;/td&gt;
&lt;td&gt;&lt;button class="btn btn-sm btn-success"&gt;&lt;br /&gt;
正解を見る&lt;br /&gt;
&lt;/button&gt;&lt;/p&gt;
&lt;div id="answer5" style="display: none;"&gt;正解: B. 固体 → 気体&lt;/div&gt;
&lt;/td&gt;
&lt;/tr&gt;
&lt;tr style="background-color: #dfffd6;"&gt;
&lt;td&gt;6. 過冷却状態とは？&lt;/td&gt;
&lt;td&gt;A. 水が沸騰している状態&lt;br /&gt;
B. 氷点以下で液体が維持される状態&lt;br /&gt;
C. 水蒸気が凝縮する状態&lt;br /&gt;
D. 固体が溶ける状態&lt;/td&gt;
&lt;td&gt;&lt;button class="btn btn-sm btn-success"&gt;&lt;br /&gt;
正解を見る&lt;br /&gt;
&lt;/button&gt;&lt;/p&gt;
&lt;div id="answer6" style="display: none;"&gt;正解: B. 氷点以下で液体が維持される状態&lt;/div&gt;
&lt;/td&gt;
&lt;/tr&gt;
&lt;tr style="background-color: #ffffff;"&gt;
&lt;td&gt;7. 食塩を水に溶かす時に発生する反応は？&lt;/td&gt;
&lt;td&gt;A. 放熱反応&lt;br /&gt;
B. 吸熱反応&lt;br /&gt;
C. 化学反応&lt;br /&gt;
D. 電解反応&lt;/td&gt;
&lt;td&gt;&lt;button class="btn btn-sm btn-success"&gt;&lt;br /&gt;
正解を見る&lt;br /&gt;
&lt;/button&gt;&lt;/p&gt;
&lt;div id="answer7" style="display: none;"&gt;正解: B. 吸熱反応&lt;/div&gt;
&lt;/td&gt;
&lt;/tr&gt;
&lt;tr style="background-color: #dfffd6;"&gt;
&lt;td&gt;8. 氷と水が混在する時の温度は？&lt;/td&gt;
&lt;td&gt;A. -5℃&lt;br /&gt;
B. 0℃&lt;br /&gt;
C. 10℃&lt;br /&gt;
D. 100℃&lt;/td&gt;
&lt;td&gt;&lt;button class="btn btn-sm btn-success"&gt;&lt;br /&gt;
正解を見る&lt;br /&gt;
&lt;/button&gt;&lt;/p&gt;
&lt;div id="answer8" style="display: none;"&gt;正解: B. 0℃&lt;/div&gt;
&lt;/td&gt;
&lt;/tr&gt;
&lt;tr style="background-color: #ffffff;"&gt;
&lt;td&gt;9. 液体が気体になる現象は？&lt;/td&gt;
&lt;td&gt;A. 凝縮&lt;br /&gt;
B. 蒸発&lt;br /&gt;
C. 凝固&lt;br /&gt;
D. 融解&lt;/td&gt;
&lt;td&gt;&lt;button class="btn btn-sm btn-success"&gt;&lt;br /&gt;
正解を見る&lt;br /&gt;
&lt;/button&gt;&lt;/p&gt;
&lt;div id="answer9" style="display: none;"&gt;正解: B. 蒸発&lt;/div&gt;
&lt;/td&gt;
&lt;/tr&gt;
&lt;tr style="background-color: #dfffd6;"&gt;
&lt;td&gt;10. 湯気に含まれる物質は？&lt;/td&gt;
&lt;td&gt;A. 酸素&lt;br /&gt;
B. 二酸化炭素&lt;br /&gt;
C. 水の粒&lt;br /&gt;
D. 塩素&lt;/td&gt;
&lt;td&gt;&lt;button class="btn btn-sm btn-success"&gt;&lt;br /&gt;
正解を見る&lt;br /&gt;
&lt;/button&gt;&lt;/p&gt;
&lt;div id="answer10" style="display: none;"&gt;正解: C. 水の粒&lt;/div&gt;
&lt;/td&gt;
&lt;/tr&gt;
&lt;/tbody&gt;
&lt;/table&gt;
&lt;/div&gt;
&lt;p&gt;&lt;script&gt;
        // クリック時の表示切り替えは inline onclick で制御しています。
      &lt;/script&gt;&lt;/p&gt;
&lt;/div&gt;
&lt;/div&gt;
&lt;p&gt;&lt;!-- まとめセクション --&gt;&lt;/p&gt;
&lt;div class="card shadow-sm mb-4 border-0" style="background-color: #e8eaf6;"&gt;
&lt;div class="card-body"&gt;
&lt;h2 class="h5 mb-3"&gt;まとめ──「分子の動き」と「熱の出入り」で三態をイメージしよう&lt;/h2&gt;
&lt;ul class="mb-3"&gt;
&lt;li&gt;固体・液体・気体の違いは、&lt;strong&gt;分子の並び方と動き方&lt;/strong&gt;で考える。&lt;/li&gt;
&lt;li&gt;状態が変わるときには&lt;strong&gt;熱の出入り&lt;/strong&gt;があり、融解・凝固・蒸発・凝縮・昇華などの用語で表される。&lt;/li&gt;
&lt;li&gt;湯気は&lt;strong&gt;液体の水の粒&lt;/strong&gt;、水蒸気は&lt;strong&gt;目に見えない気体の水&lt;/strong&gt;という違いに注意。&lt;/li&gt;
&lt;li&gt;氷と水が同時にあるときは、温度が0℃で&lt;strong&gt;しばらく一定&lt;/strong&gt;になる。&lt;/li&gt;
&lt;li&gt;食塩が溶けるときの&lt;strong&gt;吸熱反応&lt;/strong&gt;は、アイスづくりなど身近な現象にも関係している。&lt;/li&gt;
&lt;/ul&gt;
&lt;p class="mb-0"&gt;三態と状態変化は、グラフ・文章・実験結果など、さまざまな形で入試問題に登場します。&lt;br /&gt;
このページの内容を土台にして、教科書や問題集の例題にも触れていきましょう。&lt;/p&gt;
&lt;/div&gt;
&lt;/div&gt;
&lt;p&gt;&lt;!-- 四角のCTA --&gt;&lt;/p&gt;
&lt;div class="mt-4 mb-5"&gt;
&lt;div class="p-4 p-md-4" style="border: 2px solid #1565c0; background-color: #e3f2fd; border-radius: 0;"&gt;
&lt;h2 class="h5 mb-3" style="margin: 0 0 0.75rem 0;"&gt;三態・状態変化を「言葉」と「グラフ」で説明できるようにしよう&lt;/h2&gt;
&lt;p class="mb-3" style="margin: 0 0 1rem 0;"&gt;固体・液体・気体の違いや、融解・蒸発・昇華・過冷却・吸熱反応などのキーワードは、&lt;br /&gt;
ただ覚えるだけでなく、&lt;strong&gt;自分の言葉で説明できるか&lt;/strong&gt;が合否を分けます。&lt;br /&gt;
このページのまとめ表・クイズを使って、&lt;strong&gt;友だちや家族に教えられるレベル&lt;/strong&gt;を目指しましょう。&lt;/p&gt;
&lt;ul class="mb-3" style="padding-left: 1.2rem; margin: 0 0 1rem 0;"&gt;
&lt;li&gt;ノートに「三態の図＋状態変化の矢印」を自分の言葉で書いてみる。&lt;/li&gt;
&lt;li&gt;湯気・水蒸気・氷水・寒剤など、身の回りの現象と結びつけて説明してみる。&lt;/li&gt;
&lt;li&gt;模試や過去問のグラフ問題で、&lt;strong&gt;どの部分がどの状態か&lt;/strong&gt;を読み取る練習をする。&lt;/li&gt;
&lt;/ul&gt;
&lt;div class="text-center"&gt;&lt;a class="btn btn-primary px-4 py-2" style="border-radius: 0;" href="#top"&gt;&lt;br /&gt;
ページの最初からもう一度復習する&lt;br /&gt;
&lt;/a&gt;&lt;/div&gt;
&lt;/div&gt;
&lt;/div&gt;
&lt;/div&gt;
------</t>
  </si>
  <si>
    <t>https://rika-quest.com/column/volume-and-temperature/</t>
  </si>
  <si>
    <t>以下のページは不自然なワードを使用しています。
これらを適切に自然な言葉に置き換えて下さい。
なお、本文の装飾や構造は絶対に変えないでください。
【対象ページURL】
https://rika-quest.com/column/volume-and-temperature/
【検出された不自然ワード】
- 固定
- 設計
【本文】
------
&lt;div id="top" class="container my-4"&gt;
&lt;p&gt;&lt;!-- Hero Section --&gt;&lt;/p&gt;
&lt;div class="card shadow-sm mb-4 border-0" style="background: linear-gradient(135deg, #1565c0, #00acc1); color: #fff;"&gt;
&lt;div class="card-body p-4"&gt;
&lt;div class="d-flex flex-wrap justify-content-between align-items-center mb-2"&gt;&lt;span class="badge bg-warning text-dark mb-1" style="font-size: 0.8rem;"&gt;中学受験／理科・物理&lt;/span&gt;&lt;br /&gt;
&lt;span class="badge bg-light text-dark mb-1" style="font-size: 0.75rem;"&gt;テーマ：ものの体積と温度&lt;/span&gt;&lt;/div&gt;
&lt;h1 class="card-title mb-3" style="font-size: 1.9rem; line-height: 1.5;"&gt;ものの体積と温度──金属球の実験で「膨張」をイメージしよう&lt;/h1&gt;
&lt;p class="card-text mb-0" style="font-size: 0.98rem;"&gt;金属球と輪っかの有名な実験を通して、&lt;strong&gt;「温めると膨張・冷やすと収縮」&lt;/strong&gt;という&lt;br /&gt;
体積と温度の関係を確認します。線路のすき間やエッフェル塔の高さの変化など、&lt;br /&gt;
&lt;strong&gt;身の回りの例&lt;/strong&gt;と結びつけて覚えていきましょう。&lt;/p&gt;
&lt;p class="mt-2 mb-0" style="font-size: 0.92rem; line-height: 1.6;"&gt;理科の化学分野（気体・溶解・燃焼・水溶液など）とあわせて整理したい人は、&lt;a style="color: #fff; text-decoration: underline;" href="https://rika-quest.com/column/chemistry/"&gt;全体像はこちら&lt;/a&gt;。&lt;/p&gt;
&lt;/div&gt;
&lt;/div&gt;
&lt;p&gt;&lt;!-- 動画カード --&gt;&lt;/p&gt;
&lt;div class="card shadow-sm mb-4"&gt;
&lt;div class="card-header bg-light"&gt;
&lt;h2 class="h5 mb-0"&gt;動画で学ぶ：ものの体積と温度&lt;/h2&gt;
&lt;/div&gt;
&lt;div class="card-body"&gt;
&lt;div class="ratio ratio-16x9 mb-3"&gt;&lt;iframe title="YouTube video player" src="https://www.youtube.com/embed/cGBW_QtkdxY" frameborder="0" allowfullscreen="allowfullscreen"&gt;&lt;/iframe&gt;&lt;/div&gt;
&lt;p class="mb-0"&gt;まずは、&lt;strong&gt;金属球と輪っかの実験&lt;/strong&gt;の様子を動画で確認しましょう。&lt;br /&gt;
「温めたら通らなくなり、冷やしたらまた通る」この不思議を、&lt;br /&gt;
原子の動きという視点から説明していきます。&lt;/p&gt;
&lt;/div&gt;
&lt;/div&gt;
&lt;p&gt;&lt;!-- 金属球と輪の実験説明 --&gt;&lt;/p&gt;
&lt;div class="card shadow-sm mb-4"&gt;
&lt;div class="card-header bg-light"&gt;
&lt;h2 class="h5 mb-0"&gt;金属球と輪の実験からわかること&lt;/h2&gt;
&lt;/div&gt;
&lt;div class="card-body"&gt;
&lt;div class="row g-3 align-items-start mb-3"&gt;
&lt;div class="col-md-6"&gt;
&lt;p&gt;実験では、&lt;strong&gt;ギリギリ通る大きさの金属球&lt;/strong&gt;と輪っかを用意します。&lt;/p&gt;
&lt;ul&gt;
&lt;li&gt;常温：金属球は輪を&lt;strong&gt;ギリギリ通過&lt;/strong&gt;できる。&lt;/li&gt;
&lt;li&gt;加熱後：同じ金属球なのに、&lt;strong&gt;輪を通らなくなる&lt;/strong&gt;。&lt;/li&gt;
&lt;li&gt;冷やすと：再び&lt;strong&gt;元通り通過できる&lt;/strong&gt;ようになる。&lt;/li&gt;
&lt;/ul&gt;
&lt;p&gt;種も仕掛けもなく、使っているのは同じ金属球と輪。&lt;br /&gt;
違うのは&lt;strong&gt;「温度」&lt;/strong&gt;だけです。&lt;/p&gt;
&lt;/div&gt;
&lt;div class="col-md-6"&gt;
&lt;div class="text-center mb-2"&gt;&lt;img decoding="async" class="img-fluid" src="https://rika-quest.com/wp-content/uploads/2023/03/画像3-1-1002x1024.png" alt="温度変化と体積膨張の原理を示す実験図解" /&gt;&lt;/div&gt;
&lt;p class="small text-muted text-center mb-0"&gt;金属球を温めると、わずかに体積が大きくなり、輪を通らなくなる。&lt;br /&gt;
冷やすと再び体積が小さくなり、通過できるようになります。&lt;/p&gt;
&lt;/div&gt;
&lt;/div&gt;
&lt;h3 class="h6 mt-3"&gt;なぜ膨張・収縮が起こるのか？&lt;/h3&gt;
&lt;p&gt;物質は、目に見えない&lt;strong&gt;原子や分子の粒&lt;/strong&gt;からできています。&lt;/p&gt;
&lt;ul&gt;
&lt;li&gt;温めると、原子・分子の動きが&lt;strong&gt;元気になり、振動が大きくなる&lt;/strong&gt;。&lt;/li&gt;
&lt;li&gt;その結果、粒同士の間隔が少し広がって、&lt;strong&gt;全体の体積が大きくなる（膨張）&lt;/strong&gt;。&lt;/li&gt;
&lt;li&gt;冷やすと動きが落ち着き、間隔が縮んで&lt;strong&gt;体積が小さくなる（収縮）&lt;/strong&gt;。&lt;/li&gt;
&lt;/ul&gt;
&lt;p class="mb-0"&gt;金属球も輪も目で見ればほとんど同じ大きさに見えますが、&lt;br /&gt;
原子レベルでは、温度によって&lt;strong&gt;確かに「大きさ」が変化&lt;/strong&gt;しているのです。&lt;/p&gt;
&lt;/div&gt;
&lt;/div&gt;
&lt;p&gt;&lt;!-- 日常生活の例＆気体の話 --&gt;&lt;/p&gt;
&lt;div class="card shadow-sm mb-4"&gt;
&lt;div class="card-header bg-light"&gt;
&lt;h2 class="h5 mb-0"&gt;日常生活の中の「膨張」と「収縮」&lt;/h2&gt;
&lt;/div&gt;
&lt;div class="card-body"&gt;
&lt;div class="row g-3"&gt;
&lt;div class="col-md-6"&gt;
&lt;h3 class="h6"&gt;身近な金属の膨張の例&lt;/h3&gt;
&lt;ul&gt;
&lt;li&gt;&lt;strong&gt;鉄道の線路&lt;/strong&gt;&lt;br /&gt;
→ レール同士の間に&lt;strong&gt;すき間&lt;/strong&gt;があるのは、&lt;br /&gt;
夏にレールが熱せられて膨張しても、曲がったり壊れたりしないようにするため。&lt;/li&gt;
&lt;li class="mt-2"&gt;&lt;strong&gt;橋・鉄橋&lt;/strong&gt;&lt;br /&gt;
→ 金属部分にすき間や継ぎ目があるのは、&lt;br /&gt;
気温変化による膨張・収縮を見込んで設計しているから。&lt;/li&gt;
&lt;li class="mt-2"&gt;&lt;strong&gt;エッフェル塔&lt;/strong&gt;&lt;br /&gt;
→ 夏場には、鉄の膨張によって&lt;strong&gt;高さが十数センチほど高くなる&lt;/strong&gt;と言われています。&lt;/li&gt;
&lt;/ul&gt;
&lt;/div&gt;
&lt;div class="col-md-6"&gt;
&lt;h3 class="h6"&gt;気体はもっと変わりやすい&lt;/h3&gt;
&lt;p&gt;同じ温度変化でも、&lt;strong&gt;気体は液体や固体より体積が変わりやすい&lt;/strong&gt;という特徴があります。&lt;/p&gt;
&lt;ul&gt;
&lt;li&gt;気体はもともと&lt;strong&gt;分子同士の間隔がとても広い&lt;/strong&gt;。&lt;/li&gt;
&lt;li&gt;温めると、さらに勢いよく飛び回り、&lt;strong&gt;体積がぐんと大きくなる&lt;/strong&gt;。&lt;/li&gt;
&lt;li&gt;体積だけでなく、&lt;strong&gt;圧力&lt;/strong&gt;の影響も強く受ける。&lt;/li&gt;
&lt;/ul&gt;
&lt;p class="mb-0"&gt;こうした性質を利用した問題（気体の体積変化、ボイル・シャルルの法則など）にも&lt;br /&gt;
つながっていくので、&lt;strong&gt;「気体は特に変わりやすい」&lt;/strong&gt;というイメージを持っておきましょう。&lt;/p&gt;
&lt;/div&gt;
&lt;/div&gt;
&lt;/div&gt;
&lt;/div&gt;
&lt;p&gt;&lt;!-- まとめ表 --&gt;&lt;/p&gt;
&lt;div class="card shadow-sm mb-4"&gt;
&lt;div class="card-header bg-light"&gt;
&lt;h2 class="h5 mb-0"&gt;ものの体積と温度のまとめ&lt;/h2&gt;
&lt;/div&gt;
&lt;div class="card-body"&gt;
&lt;div class="table-responsive mb-3"&gt;
&lt;table class="table table-bordered align-middle"&gt;
&lt;thead style="background-color: #dfffd6;"&gt;
&lt;tr&gt;
&lt;th&gt;項目&lt;/th&gt;
&lt;th&gt;内容&lt;/th&gt;
&lt;/tr&gt;
&lt;/thead&gt;
&lt;tbody&gt;
&lt;tr style="background-color: #ffffff;"&gt;
&lt;td&gt;&lt;strong&gt;体積と温度の関係&lt;/strong&gt;&lt;/td&gt;
&lt;td&gt;– 温めると体積が大きくなる（&lt;strong&gt;膨張&lt;/strong&gt;）&lt;br /&gt;
– 冷やすと体積が小さくなる（&lt;strong&gt;収縮&lt;/strong&gt;）&lt;br /&gt;
– 原子・分子の動きが活発になり、&lt;strong&gt;間隔が広がる&lt;/strong&gt;ことで膨張する&lt;/td&gt;
&lt;/tr&gt;
&lt;tr style="background-color: #dfffd6;"&gt;
&lt;td&gt;&lt;strong&gt;日常生活の例&lt;/strong&gt;&lt;/td&gt;
&lt;td&gt;– 鉄道の線路：レールに隙間を設けて膨張を考慮&lt;br /&gt;
– 橋や鉄橋：金属の膨張を見越して継ぎ目や隙間を調整&lt;br /&gt;
– エッフェル塔：夏場に約15cm伸びるとされる&lt;/td&gt;
&lt;/tr&gt;
&lt;tr style="background-color: #ffffff;"&gt;
&lt;td&gt;&lt;strong&gt;気体の特徴&lt;/strong&gt;&lt;/td&gt;
&lt;td&gt;– 温めると&lt;strong&gt;特に体積が大きくなる&lt;/strong&gt;&lt;br /&gt;
– 分子間の距離が元々遠いため、変化しやすい&lt;br /&gt;
– &lt;strong&gt;圧力の影響&lt;/strong&gt;も大きく受ける&lt;/td&gt;
&lt;/tr&gt;
&lt;tr style="background-color: #dfffd6;"&gt;
&lt;td&gt;&lt;strong&gt;実験例&lt;/strong&gt;&lt;/td&gt;
&lt;td&gt;– 加熱した金属球が輪を通らなくなる&lt;br /&gt;
– 冷やすと元通り通過するようになる&lt;/td&gt;
&lt;/tr&gt;
&lt;/tbody&gt;
&lt;/table&gt;
&lt;/div&gt;
&lt;p class="mb-0"&gt;「温めると膨張・冷やすと収縮」は、&lt;strong&gt;金属・液体・気体すべてに共通&lt;/strong&gt;する基本ルールです。&lt;br /&gt;
ただし、変化の大きさや、圧力の影響の受け方は物質の状態によって違う、という点もセットで覚えておきましょう。&lt;/p&gt;
&lt;/div&gt;
&lt;/div&gt;
&lt;p&gt;&lt;!-- クイズカード --&gt;&lt;/p&gt;
&lt;div class="card shadow-sm mb-5"&gt;
&lt;div class="card-header bg-light"&gt;
&lt;h2 class="h5 mb-0"&gt;ものの体積と温度のクイズ（10問）&lt;/h2&gt;
&lt;/div&gt;
&lt;div class="card-body"&gt;
&lt;p&gt;体積と温度の関係が理解できたか、クイズでチェックしてみましょう。&lt;br /&gt;
各問題の&lt;strong&gt;「正解を見る」ボタン&lt;/strong&gt;を押すと、答えが表示されます。&lt;/p&gt;
&lt;div class="table-responsive"&gt;
&lt;table class="table table-bordered align-middle"&gt;
&lt;thead style="background-color: #dfffd6;"&gt;
&lt;tr&gt;
&lt;th&gt;問題&lt;/th&gt;
&lt;th&gt;選択肢&lt;/th&gt;
&lt;th&gt;正解を見る&lt;/th&gt;
&lt;/tr&gt;
&lt;/thead&gt;
&lt;tbody&gt;
&lt;tr style="background-color: #ffffff;"&gt;
&lt;td&gt;1. 金属を加熱するとどうなる？&lt;/td&gt;
&lt;td&gt;A. 体積が小さくなる&lt;br /&gt;
B. 体積が変わらない&lt;br /&gt;
C. 体積が大きくなる&lt;br /&gt;
D. 密度が増加する&lt;/td&gt;
&lt;td&gt;&lt;button class="btn btn-sm btn-primary"&gt;&lt;br /&gt;
正解を見る&lt;br /&gt;
&lt;/button&gt;&lt;/p&gt;
&lt;div id="answer1" style="display: none;"&gt;正解: C. 体積が大きくなる&lt;/div&gt;
&lt;/td&gt;
&lt;/tr&gt;
&lt;tr style="background-color: #dfffd6;"&gt;
&lt;td&gt;2. エッフェル塔は夏場にどの程度伸びる？&lt;/td&gt;
&lt;td&gt;A. 1cm&lt;br /&gt;
B. 5cm&lt;br /&gt;
C. 10cm&lt;br /&gt;
D. 15cm&lt;/td&gt;
&lt;td&gt;&lt;button class="btn btn-sm btn-primary"&gt;&lt;br /&gt;
正解を見る&lt;br /&gt;
&lt;/button&gt;&lt;/p&gt;
&lt;div id="answer2" style="display: none;"&gt;正解: D. 15cm&lt;/div&gt;
&lt;/td&gt;
&lt;/tr&gt;
&lt;tr style="background-color: #ffffff;"&gt;
&lt;td&gt;3. 鉄道の線路に隙間を設ける理由は？&lt;/td&gt;
&lt;td&gt;A. 脱線を防ぐため&lt;br /&gt;
B. 鉄道車両の加速を助けるため&lt;br /&gt;
C. 製造ミスを隠すため&lt;br /&gt;
D. 美観を保つため&lt;/td&gt;
&lt;td&gt;&lt;button class="btn btn-sm btn-primary"&gt;&lt;br /&gt;
正解を見る&lt;br /&gt;
&lt;/button&gt;&lt;/p&gt;
&lt;div id="answer3" style="display: none;"&gt;正解: A. 脱線を防ぐため&lt;/div&gt;
&lt;/td&gt;
&lt;/tr&gt;
&lt;tr style="background-color: #dfffd6;"&gt;
&lt;td&gt;4. 温めた金属球が輪を通らなくなるのはなぜ？&lt;/td&gt;
&lt;td&gt;A. 重さが増えるから&lt;br /&gt;
B. 原子が活発になり体積が増えるから&lt;br /&gt;
C. 輪が縮むから&lt;br /&gt;
D. 温度の影響を受けないから&lt;/td&gt;
&lt;td&gt;&lt;button class="btn btn-sm btn-primary"&gt;&lt;br /&gt;
正解を見る&lt;br /&gt;
&lt;/button&gt;&lt;/p&gt;
&lt;div id="answer4" style="display: none;"&gt;正解: B. 原子が活発になり体積が増えるから&lt;/div&gt;
&lt;/td&gt;
&lt;/tr&gt;
&lt;tr style="background-color: #ffffff;"&gt;
&lt;td&gt;5. 気体の体積は何の影響を受けやすい？&lt;/td&gt;
&lt;td&gt;A. 温度のみ&lt;br /&gt;
B. 圧力のみ&lt;br /&gt;
C. 温度と圧力&lt;br /&gt;
D. 質量のみ&lt;/td&gt;
&lt;td&gt;&lt;button class="btn btn-sm btn-primary"&gt;&lt;br /&gt;
正解を見る&lt;br /&gt;
&lt;/button&gt;&lt;/p&gt;
&lt;div id="answer5" style="display: none;"&gt;正解: C. 温度と圧力&lt;/div&gt;
&lt;/td&gt;
&lt;/tr&gt;
&lt;tr style="background-color: #dfffd6;"&gt;
&lt;td&gt;6. ドライヤーで体を温めるとどうなる？&lt;/td&gt;
&lt;td&gt;A. 身長が伸びる&lt;br /&gt;
B. 身長が縮む&lt;br /&gt;
C. 身長は変わらない&lt;br /&gt;
D. 重さが増える&lt;/td&gt;
&lt;td&gt;&lt;button class="btn btn-sm btn-primary"&gt;&lt;br /&gt;
正解を見る&lt;br /&gt;
&lt;/button&gt;&lt;/p&gt;
&lt;div id="answer6" style="display: none;"&gt;正解: A. 身長が伸びる&lt;/div&gt;
&lt;/td&gt;
&lt;/tr&gt;
&lt;tr style="background-color: #ffffff;"&gt;
&lt;td&gt;7. 金属の膨張は何によって起こる？&lt;/td&gt;
&lt;td&gt;A. 分子間の距離が縮むから&lt;br /&gt;
B. 原子の動きが活発になるから&lt;br /&gt;
C. 原子が減るから&lt;br /&gt;
D. 温度に依存しない&lt;/td&gt;
&lt;td&gt;&lt;button class="btn btn-sm btn-primary"&gt;&lt;br /&gt;
正解を見る&lt;br /&gt;
&lt;/button&gt;&lt;/p&gt;
&lt;div id="answer7" style="display: none;"&gt;正解: B. 原子の動きが活発になるから&lt;/div&gt;
&lt;/td&gt;
&lt;/tr&gt;
&lt;tr style="background-color: #dfffd6;"&gt;
&lt;td&gt;8. 気体が液体や固体よりも体積変化しやすい理由は？&lt;/td&gt;
&lt;td&gt;A. 分子が固定されているから&lt;br /&gt;
B. 分子間の距離が遠いから&lt;br /&gt;
C. 温度に影響されないから&lt;br /&gt;
D. 圧力に影響されないから&lt;/td&gt;
&lt;td&gt;&lt;button class="btn btn-sm btn-primary"&gt;&lt;br /&gt;
正解を見る&lt;br /&gt;
&lt;/button&gt;&lt;/p&gt;
&lt;div id="answer8" style="display: none;"&gt;正解: B. 分子間の距離が遠いから&lt;/div&gt;
&lt;/td&gt;
&lt;/tr&gt;
&lt;tr style="background-color: #ffffff;"&gt;
&lt;td&gt;9. 温めた金属が膨張しても輪を通る方法は？&lt;/td&gt;
&lt;td&gt;A. 冷却する&lt;br /&gt;
B. 水に沈める&lt;br /&gt;
C. 圧力をかける&lt;br /&gt;
D. 温度を一定に保つ&lt;/td&gt;
&lt;td&gt;&lt;button class="btn btn-sm btn-primary"&gt;&lt;br /&gt;
正解を見る&lt;br /&gt;
&lt;/button&gt;&lt;/p&gt;
&lt;div id="answer9" style="display: none;"&gt;正解: A. 冷却する&lt;/div&gt;
&lt;/td&gt;
&lt;/tr&gt;
&lt;tr style="background-color: #dfffd6;"&gt;
&lt;td&gt;10. 温度変化が影響を与えるのは？&lt;/td&gt;
&lt;td&gt;A. 気体のみ&lt;br /&gt;
B. 固体のみ&lt;br /&gt;
C. 全ての物質&lt;br /&gt;
D. 液体のみ&lt;/td&gt;
&lt;td&gt;&lt;button class="btn btn-sm btn-primary"&gt;&lt;br /&gt;
正解を見る&lt;br /&gt;
&lt;/button&gt;&lt;/p&gt;
&lt;div id="answer10" style="display: none;"&gt;正解: C. 全ての物質&lt;/div&gt;
&lt;/td&gt;
&lt;/tr&gt;
&lt;/tbody&gt;
&lt;/table&gt;
&lt;/div&gt;
&lt;p&gt;&lt;script&gt;
        // ボタンと解答表示の切り替えは、各ボタンの inline onclick で制御しています。
      &lt;/script&gt;&lt;/p&gt;
&lt;/div&gt;
&lt;/div&gt;
&lt;p&gt;&lt;!-- シンプルなCTA（枠のみ） --&gt;&lt;/p&gt;
&lt;div class="mt-4 mb-5"&gt;
&lt;div class="p-4 p-md-4" style="border: 2px solid #1565c0; background-color: #e3f2fd; border-radius: 0;"&gt;
&lt;h2 class="h5 mb-3" style="margin: 0 0 0.75rem 0;"&gt;日常の「膨張」「収縮」を探してみよう&lt;/h2&gt;
&lt;p class="mb-3" style="margin: 0 0 1rem 0;"&gt;線路・橋・ビンのフタ・風船など、身の回りには&lt;strong&gt;温度と体積の関係&lt;/strong&gt;が隠れています。&lt;br /&gt;
このページで学んだ内容を思い出しながら、実際の生活の中で「膨張」「収縮」の例を探してみましょう。&lt;/p&gt;
&lt;div class="text-center"&gt;&lt;a class="btn btn-primary px-4 py-2" style="border-radius: 0;" href="#top"&gt;&lt;br /&gt;
ページの最初からもう一度復習する&lt;br /&gt;
&lt;/a&gt;&lt;/div&gt;
&lt;/div&gt;
&lt;/div&gt;
&lt;/div&gt;
------</t>
  </si>
  <si>
    <t>https://www.kokugo-trigger.com/column/kokugobenkyou/</t>
  </si>
  <si>
    <t>以下のページは不自然なワードを使用しています。
これらを適切に自然な言葉に置き換えて下さい。
なお、本文の装飾や構造は絶対に変えないでください。
【対象ページURL】
https://www.kokugo-trigger.com/column/kokugobenkyou/
【検出された不自然ワード】
- 手順
- 乱れ
【本文】
------
&lt;div class="container my-4"&gt;
&lt;section class="card shadow-sm border-0 mb-4" style="background: linear-gradient(135deg,#1a237e,#006064); color: #fff;"&gt;
&lt;div class="card-body p-4 p-md-5"&gt;
&lt;div class="d-flex flex-wrap gap-2 align-items-center mb-3"&gt;&lt;span class="badge bg-warning text-dark" style="font-size: .85rem;"&gt;国語&lt;/span&gt;&lt;br /&gt;
&lt;span class="badge bg-light text-dark" style="font-size: .85rem;"&gt;学年別&lt;/span&gt;&lt;br /&gt;
&lt;span class="badge bg-dark" style="font-size: .85rem;"&gt;家庭学習&lt;/span&gt;&lt;/div&gt;
&lt;p class="mb-3" style="font-size: 1.15rem; line-height: 1.95; font-weight: bold;"&gt;国語は「読む・書く・言葉」を年齢に合わせて太くすると、学年が上がっても伸びが止まりにくい。&lt;/p&gt;
&lt;p class="mb-0" style="opacity: .95; line-height: 1.95;"&gt;読解テクニックの前に、&lt;strong&gt;習慣&lt;/strong&gt;・&lt;strong&gt;文章の骨組み&lt;/strong&gt;・&lt;strong&gt;根拠に戻る&lt;/strong&gt;の3つを固めると、国語だけでなく他教科の「文章を正しく読む力」も安定しやすくなります。&lt;/p&gt;
&lt;div class="mt-4 d-flex flex-wrap gap-2"&gt;&lt;a class="btn btn-warning text-dark" style="font-weight: bold;" href="#quick"&gt;まず押さえる3本柱&lt;/a&gt;&lt;br /&gt;
&lt;a class="btn btn-outline-light" style="font-weight: bold;" href="#grade"&gt;学年別のやり方を見る&lt;/a&gt;&lt;br /&gt;
&lt;a class="btn btn-outline-light" style="font-weight: bold;" href="#plan"&gt;続けやすい学習プラン&lt;/a&gt;&lt;/div&gt;
&lt;/div&gt;
&lt;/section&gt;
&lt;section id="quick" class="card border-0 shadow-sm mb-4"&gt;
&lt;div class="card-body p-4"&gt;
&lt;h2 class="h5 mb-3"&gt;まず押さえる3本柱&lt;/h2&gt;
&lt;div class="row g-3"&gt;
&lt;div class="col-12 col-md-4"&gt;
&lt;div class="p-3 rounded-3 h-100" style="background: #fff8f2; border: 1px solid #ffd7b8;"&gt;
&lt;h3 class="h6 mb-2"&gt;① 習慣（短く、毎日）&lt;/h3&gt;
&lt;p class="mb-0" style="line-height: 1.85;"&gt;長時間より&lt;strong&gt;短時間×頻度&lt;/strong&gt;。低学年ほど「触れる回数」を最優先にして、読むこと・書くことを当たり前にします。&lt;/p&gt;
&lt;/div&gt;
&lt;/div&gt;
&lt;div class="col-12 col-md-4"&gt;
&lt;div class="p-3 rounded-3 h-100" style="background: #f3f8ff; border: 1px solid #cfe1ff;"&gt;
&lt;h3 class="h6 mb-2"&gt;② 骨組み（段落・主語述語）&lt;/h3&gt;
&lt;p class="mb-0" style="line-height: 1.85;"&gt;「何の話か」を段落ごとに押さえる。&lt;strong&gt;主語・述語／接続語／指示語&lt;/strong&gt;が見えると、読み違いが減りやすいです。&lt;/p&gt;
&lt;/div&gt;
&lt;/div&gt;
&lt;div class="col-12 col-md-4"&gt;
&lt;div class="p-3 rounded-3 h-100" style="background: #f3fbf6; border: 1px solid #bfe6cd;"&gt;
&lt;h3 class="h6 mb-2"&gt;③ 根拠に戻る（設問処理）&lt;/h3&gt;
&lt;p class="mb-0" style="line-height: 1.85;"&gt;正解を当てるより、&lt;strong&gt;本文のどこが根拠か&lt;/strong&gt;を残す。直しで本文に戻れるほど、点が安定しやすくなります。&lt;/p&gt;
&lt;/div&gt;
&lt;/div&gt;
&lt;/div&gt;
&lt;hr class="my-4" /&gt;
&lt;div class="table-responsive"&gt;
&lt;table class="table table-bordered align-middle mb-0"&gt;
&lt;thead style="background: #1a237e; color: #fff;"&gt;
&lt;tr&gt;
&lt;th style="width: 18%;"&gt;学年&lt;/th&gt;
&lt;th style="width: 30%;"&gt;優先テーマ&lt;/th&gt;
&lt;th&gt;家庭学習（例）&lt;/th&gt;
&lt;/tr&gt;
&lt;/thead&gt;
&lt;tbody&gt;
&lt;tr&gt;
&lt;td&gt;&lt;strong&gt;小1〜小2&lt;/strong&gt;&lt;/td&gt;
&lt;td&gt;読む・書くに慣れる&lt;/td&gt;
&lt;td&gt;音読／読み聞かせ、短い1文日記、言葉に気づく&lt;/td&gt;
&lt;/tr&gt;
&lt;tr style="background: #f7f9ff;"&gt;
&lt;td&gt;&lt;strong&gt;小3〜小4&lt;/strong&gt;&lt;/td&gt;
&lt;td&gt;段落で内容をつかむ&lt;/td&gt;
&lt;td&gt;段落要約（1行）、接続語チェック、漢字は「読める」を先&lt;/td&gt;
&lt;/tr&gt;
&lt;tr&gt;
&lt;td&gt;&lt;strong&gt;小5〜小6&lt;/strong&gt;&lt;/td&gt;
&lt;td&gt;根拠・解法を確立する&lt;/td&gt;
&lt;td&gt;本文→設問→本文、要点と理由、記述は条件を先に特定&lt;/td&gt;
&lt;/tr&gt;
&lt;tr style="background: #f7f9ff;"&gt;
&lt;td&gt;&lt;strong&gt;中学生&lt;/strong&gt;&lt;/td&gt;
&lt;td&gt;教科書本文で定期テスト&lt;/td&gt;
&lt;td&gt;本文の言い換え・要約、語句・漢字は本文の中で定着&lt;/td&gt;
&lt;/tr&gt;
&lt;tr&gt;
&lt;td&gt;&lt;strong&gt;高校生&lt;/strong&gt;&lt;/td&gt;
&lt;td&gt;構造と言い換え&lt;/td&gt;
&lt;td&gt;対比、抽象↔具体、主張と理由の配置、設問条件の厳守&lt;/td&gt;
&lt;/tr&gt;
&lt;/tbody&gt;
&lt;/table&gt;
&lt;/div&gt;
&lt;p class="mt-3 mb-0 text-muted small" style="line-height: 1.7;"&gt;※「できることを増やす」より「ズレを減らす」ほうが、国語は伸びが見えやすい傾向があります。&lt;/p&gt;
&lt;/div&gt;
&lt;/section&gt;
&lt;section id="grade" class="card border-0 shadow-sm mb-4"&gt;
&lt;div class="card-body p-4"&gt;
&lt;h2 class="h5 mb-3"&gt;【学年別】国語の勉強方法&lt;/h2&gt;
&lt;div id="accGrade" class="accordion"&gt;
&lt;div class="accordion-item"&gt;
&lt;h3 id="g12-h" class="accordion-header"&gt;&lt;button class="accordion-button" type="button" data-bs-toggle="collapse" data-bs-target="#g12" aria-expanded="true" aria-controls="g12"&gt;&lt;br /&gt;
小1〜小2：読むこと・書くことを「当たり前」にする&lt;br /&gt;
&lt;/button&gt;&lt;/h3&gt;
&lt;div id="g12" class="accordion-collapse collapse show" aria-labelledby="g12-h" data-bs-parent="#accGrade"&gt;
&lt;div class="accordion-body" style="line-height: 1.95;"&gt;
&lt;p class="mb-3"&gt;この時期は「読解テクニック」より、文字と言葉に慣れることが最優先です。長時間より、短い時間を毎日続けるほうが効果が出やすい学年です。&lt;/p&gt;
&lt;ul class="mb-3"&gt;
&lt;li&gt;&lt;strong&gt;音読&lt;/strong&gt;：目安は1日3〜5分。スラスラ読める文章を増やして、読むことへの抵抗を下げます。&lt;/li&gt;
&lt;li&gt;&lt;strong&gt;語彙を増やす&lt;/strong&gt;：知らない言葉が出たら、まず会話で意味を確認。「調べる練習」より先に「言葉に気づく練習」を優先します。&lt;/li&gt;
&lt;li&gt;&lt;strong&gt;短い文章を書く&lt;/strong&gt;：日記が難しければ「今日したことを1文」「楽しかったことを1文」からで問題ありません。&lt;/li&gt;
&lt;li&gt;&lt;strong&gt;読書は量より継続&lt;/strong&gt;：好きなジャンルで構いません。読み聞かせでも、自分で読むでもOKです。&lt;/li&gt;
&lt;/ul&gt;
&lt;div class="alert alert-warning mb-0" style="border: 0; background: #fff3cd;"&gt;&lt;strong&gt;つまずきの入口：&lt;/strong&gt;「読むのが遅い」「面倒」に寄ると、学年が上がったときに抵抗が強くなりやすいです。低学年は正確さより「毎日少し触れる」を優先します。&lt;/div&gt;
&lt;/div&gt;
&lt;/div&gt;
&lt;/div&gt;
&lt;div class="accordion-item"&gt;
&lt;h3 id="g34-h" class="accordion-header"&gt;&lt;button class="accordion-button collapsed" type="button" data-bs-toggle="collapse" data-bs-target="#g34" aria-expanded="false" aria-controls="g34"&gt;&lt;br /&gt;
小3〜小4：段落を意識し、内容を“つかむ”練習を始める&lt;br /&gt;
&lt;/button&gt;&lt;/h3&gt;
&lt;div id="g34" class="accordion-collapse collapse" aria-labelledby="g34-h" data-bs-parent="#accGrade"&gt;
&lt;div class="accordion-body" style="line-height: 1.95;"&gt;
&lt;p class="mb-3"&gt;文章が長くなり、説明文・物語文ともに「内容を理解して答える」問題が増えてきます。なんとなく読むのではなく、文章の骨組みを意識すると読みが安定しやすくなります。&lt;/p&gt;
&lt;div class="row g-3"&gt;
&lt;div class="col-12 col-lg-6"&gt;
&lt;div class="p-3 rounded-3 h-100" style="background: #f3f8ff; border: 1px solid #cfe1ff;"&gt;
&lt;h4 class="h6 mb-2"&gt;読みが安定しやすい4点&lt;/h4&gt;
&lt;ul class="mb-0"&gt;
&lt;li&gt;&lt;strong&gt;段落ごとに一言&lt;/strong&gt;：「この段落は何の話？」を1行で答える（ノートでも口頭でもOK）。&lt;/li&gt;
&lt;li&gt;&lt;strong&gt;接続語に反応&lt;/strong&gt;：「しかし／つまり／例えば」で内容がどう動くかに気づく。&lt;/li&gt;
&lt;li&gt;&lt;strong&gt;主語と述語&lt;/strong&gt;：文の中心を外すと設問でズレやすい。短文で確認する癖をつける。&lt;/li&gt;
&lt;li&gt;&lt;strong&gt;語彙・漢字&lt;/strong&gt;：語彙不足は読解不足に直結。漢字は「書ける」より「読める」を先に固める。&lt;/li&gt;
&lt;/ul&gt;
&lt;/div&gt;
&lt;/div&gt;
&lt;div class="col-12 col-lg-6"&gt;
&lt;div class="p-3 rounded-3 h-100" style="background: #fff8f2; border: 1px solid #ffd7b8;"&gt;
&lt;h4 class="h6 mb-2"&gt;伸びやすい復習の形&lt;/h4&gt;
&lt;ul class="mb-0"&gt;
&lt;li&gt;選択肢を外したら、&lt;strong&gt;本文の根拠に戻る&lt;/strong&gt;（どの段落・どの文か）。&lt;/li&gt;
&lt;li&gt;ズレた理由を一言で残す（例：接続語を見落とした／指示語の指す先が違った）。&lt;/li&gt;
&lt;li&gt;「解く量」より「解いたあとに何がズレたか」を確認する。&lt;/li&gt;
&lt;/ul&gt;
&lt;/div&gt;
&lt;/div&gt;
&lt;/div&gt;
&lt;p class="mt-3 mb-0 text-muted small"&gt;※この学年は、答え合わせだけで終わらせず「どこでズレたか」を一緒に確認すると成果が出やすいです。&lt;/p&gt;
&lt;/div&gt;
&lt;/div&gt;
&lt;/div&gt;
&lt;div class="accordion-item"&gt;
&lt;h3 id="g56-h" class="accordion-header"&gt;&lt;button class="accordion-button collapsed" type="button" data-bs-toggle="collapse" data-bs-target="#g56" aria-expanded="false" aria-controls="g56"&gt;&lt;br /&gt;
小5〜小6：入試レベルの読解に向けて“基本の形”を確立する&lt;br /&gt;
&lt;/button&gt;&lt;/h3&gt;
&lt;div id="g56" class="accordion-collapse collapse" aria-labelledby="g56-h" data-bs-parent="#accGrade"&gt;
&lt;div class="accordion-body" style="line-height: 1.95;"&gt;
&lt;p class="mb-3"&gt;中学受験を意識するなら、この時期から「本文→設問→本文」に戻る動き、根拠の取り方、記述の作り方を固めます。テクニック以前に&lt;strong&gt;本文に立ち返る習慣&lt;/strong&gt;が得点の土台になります。&lt;/p&gt;
&lt;div class="row g-3"&gt;
&lt;div class="col-12 col-lg-4"&gt;
&lt;div class="p-3 rounded-3 h-100" style="background: #f3f8ff; border: 1px solid #cfe1ff;"&gt;
&lt;h4 class="h6 mb-2"&gt;説明文：要点と理由をセットで&lt;/h4&gt;
&lt;ul class="mb-0"&gt;
&lt;li&gt;&lt;strong&gt;要点（結論）&lt;/strong&gt;と&lt;strong&gt;理由（根拠）&lt;/strong&gt;をペアで押さえる（説明文はこの繰り返しが多い）。&lt;/li&gt;
&lt;li&gt;「筆者の主張はどこか」「なぜそう言えるのか」を段落単位で整理する。&lt;/li&gt;
&lt;li&gt;言い換え（同内容の別表現）に気づけると選択肢が安定しやすい。&lt;/li&gt;
&lt;/ul&gt;
&lt;/div&gt;
&lt;/div&gt;
&lt;div class="col-12 col-lg-4"&gt;
&lt;div class="p-3 rounded-3 h-100" style="background: #fff8f2; border: 1px solid #ffd7b8;"&gt;
&lt;h4 class="h6 mb-2"&gt;物語文：出来事→心情→行動&lt;/h4&gt;
&lt;ul class="mb-0"&gt;
&lt;li&gt;気持ち問題は、本文に書かれた&lt;strong&gt;出来事&lt;/strong&gt;と&lt;strong&gt;言動&lt;/strong&gt;を根拠にする。&lt;/li&gt;
&lt;li&gt;心情語がないときは会話・行動・情景描写から推測するが、本文の根拠を残す。&lt;/li&gt;
&lt;li&gt;人物関係（誰が誰にどう思うか）が乱れる場面をチェックする。&lt;/li&gt;
&lt;/ul&gt;
&lt;/div&gt;
&lt;/div&gt;
&lt;div class="col-12 col-lg-4"&gt;
&lt;div class="p-3 rounded-3 h-100" style="background: #f3fbf6; border: 1px solid #bfe6cd;"&gt;
&lt;h4 class="h6 mb-2"&gt;設問処理：先に「聞かれていること」&lt;/h4&gt;
&lt;ul class="mb-0"&gt;
&lt;li&gt;選択肢は「本文に書いてあること」ではなく、&lt;strong&gt;設問が聞く内容&lt;/strong&gt;に合うものを選ぶ。&lt;/li&gt;
&lt;li&gt;記述は&lt;strong&gt;条件（字数・要素・理由/気持ち）&lt;/strong&gt;を先に特定してから書き始める。&lt;/li&gt;
&lt;li&gt;直しは最重要。間違えたほど&lt;strong&gt;根拠がどこだったか&lt;/strong&gt;を本文に戻って確かめる。&lt;/li&gt;
&lt;/ul&gt;
&lt;/div&gt;
&lt;/div&gt;
&lt;/div&gt;
&lt;div class="alert alert-info mt-3 mb-0" style="border: 0; background: #e7f3ff;"&gt;&lt;strong&gt;伸びが鈍いときの着眼点：&lt;/strong&gt;「解いた量」ではなく「根拠が本文のどこか」「設問条件を満たしたか」を確認する時間を確保すると、取りこぼしが減りやすくなります。&lt;/div&gt;
&lt;/div&gt;
&lt;/div&gt;
&lt;/div&gt;
&lt;div class="accordion-item"&gt;
&lt;h3 id="jhs-test-h" class="accordion-header"&gt;&lt;button class="accordion-button collapsed" type="button" data-bs-toggle="collapse" data-bs-target="#jhs-test" aria-expanded="false" aria-controls="jhs-test"&gt;&lt;br /&gt;
中学生：定期テストは“授業本文の理解”が一番の近道&lt;br /&gt;
&lt;/button&gt;&lt;/h3&gt;
&lt;div id="jhs-test" class="accordion-collapse collapse" aria-labelledby="jhs-test-h" data-bs-parent="#accGrade"&gt;
&lt;div class="accordion-body" style="line-height: 1.95;"&gt;
&lt;p class="mb-3"&gt;中学生の国語は、定期テストと入試で求められる力が少し異なります。まずは定期テストで点が取れる基本形式を確立すると、入試対策にもつながりやすいです。&lt;/p&gt;
&lt;ul class="mb-0"&gt;
&lt;li&gt;&lt;strong&gt;教科書本文を繰り返す&lt;/strong&gt;：本文を読まずにワークだけ進めると伸びにくい。本文の言い換えや要約が出やすい。&lt;/li&gt;
&lt;li&gt;&lt;strong&gt;語句・漢字は本文の中で&lt;/strong&gt;：単語帳的にやるより、文脈で覚えるほうが定着しやすい。&lt;/li&gt;
&lt;li&gt;&lt;strong&gt;記述は模範解答の構成を真似る&lt;/strong&gt;：最初からオリジナルで書かず、学校の解答例の言い回しを取り入れる。&lt;/li&gt;
&lt;li&gt;&lt;strong&gt;文法・品詞は短時間反復&lt;/strong&gt;：一度に詰めるより、5〜10分を分散して回すほうが安定しやすい。&lt;/li&gt;
&lt;/ul&gt;
&lt;/div&gt;
&lt;/div&gt;
&lt;/div&gt;
&lt;div class="accordion-item"&gt;
&lt;h3 id="jhs-exam-h" class="accordion-header"&gt;&lt;button class="accordion-button collapsed" type="button" data-bs-toggle="collapse" data-bs-target="#jhs-exam" aria-expanded="false" aria-controls="jhs-exam"&gt;&lt;br /&gt;
中学生：高校受験を意識するなら“時間配分”と“根拠”&lt;br /&gt;
&lt;/button&gt;&lt;/h3&gt;
&lt;div id="jhs-exam" class="accordion-collapse collapse" aria-labelledby="jhs-exam-h" data-bs-parent="#accGrade"&gt;
&lt;div class="accordion-body" style="line-height: 1.95;"&gt;
&lt;p class="mb-3"&gt;入試になると文章量が増え、時間が足りなりがちです。読むスピードを上げる前に、読む姿勢（根拠に戻る癖）と時間配分を調整するほうが取りこぼしが減りやすいです。&lt;/p&gt;
&lt;ul class="mb-0"&gt;
&lt;li&gt;&lt;strong&gt;設問を先に軽く見てから読む&lt;/strong&gt;：何を探す読みかが決まると迷子になりにくい。&lt;/li&gt;
&lt;li&gt;&lt;strong&gt;根拠に線を引く&lt;/strong&gt;：根拠の場所が残っていないと、見直しで時間を失いやすい。&lt;/li&gt;
&lt;li&gt;&lt;strong&gt;解き直しは本文に戻るまで&lt;/strong&gt;：答えを覚えるのではなく、根拠を再確認して終える。&lt;/li&gt;
&lt;/ul&gt;
&lt;/div&gt;
&lt;/div&gt;
&lt;/div&gt;
&lt;div class="accordion-item"&gt;
&lt;h3 id="hs-h" class="accordion-header"&gt;&lt;button class="accordion-button collapsed" type="button" data-bs-toggle="collapse" data-bs-target="#hs" aria-expanded="false" aria-controls="hs"&gt;&lt;br /&gt;
高校生：現代文は“構造”と“言い換え”で安定する&lt;br /&gt;
&lt;/button&gt;&lt;/h3&gt;
&lt;div id="hs" class="accordion-collapse collapse" aria-labelledby="hs-h" data-bs-parent="#accGrade"&gt;
&lt;div class="accordion-body" style="line-height: 1.95;"&gt;
&lt;p class="mb-3"&gt;高校生の現代文（評論）は、構造で点が取りやすくなります。筆者の主張と、それを支える理由・対立・具体例の配置を押さえることが中心です。&lt;/p&gt;
&lt;ul class="mb-0"&gt;
&lt;li&gt;&lt;strong&gt;対比（AではなくB）&lt;/strong&gt;に注目：否定と採用が主張の核になりやすい。&lt;/li&gt;
&lt;li&gt;&lt;strong&gt;抽象↔具体&lt;/strong&gt;の往復：具体例は主張の説明材料。具体例だけで満足しない。&lt;/li&gt;
&lt;li&gt;&lt;strong&gt;言い換え&lt;/strong&gt;を拾う：同じ内容を別表現で繰り返す箇所が根拠になりやすい。&lt;/li&gt;
&lt;li&gt;&lt;strong&gt;設問条件の厳守&lt;/strong&gt;：字数、理由、傍線部の範囲など、条件落ちは減点につながりやすい。&lt;/li&gt;
&lt;/ul&gt;
&lt;/div&gt;
&lt;/div&gt;
&lt;/div&gt;
&lt;/div&gt;
&lt;/div&gt;
&lt;/section&gt;
&lt;section class="card border-0 shadow-sm mb-4"&gt;
&lt;div class="card-body p-4"&gt;
&lt;h2 class="h5 mb-3"&gt;国語が伸びにくいときに起きやすいこと&lt;/h2&gt;
&lt;div class="row g-3"&gt;
&lt;div class="col-12 col-lg-7"&gt;
&lt;div class="p-3 rounded-3" style="background: #fff8f2; border: 1px solid #ffd7b8;"&gt;
&lt;ul class="mb-0" style="line-height: 1.95;"&gt;
&lt;li&gt;&lt;strong&gt;読んだつもり&lt;/strong&gt;になっている（根拠に戻れていない）&lt;/li&gt;
&lt;li&gt;&lt;strong&gt;選択肢を雰囲気で選ぶ&lt;/strong&gt;（言い換え・条件確認が不足）&lt;/li&gt;
&lt;li&gt;&lt;strong&gt;解きっぱなし&lt;/strong&gt;で終わる（直しで伸びるポイントを捨てている）&lt;/li&gt;
&lt;li&gt;&lt;strong&gt;語彙不足&lt;/strong&gt;で内容が入らない（分からない言葉を放置している）&lt;/li&gt;
&lt;/ul&gt;
&lt;/div&gt;
&lt;/div&gt;
&lt;div class="col-12 col-lg-5"&gt;
&lt;div class="p-3 rounded-3" style="background: #f3f8ff; border: 1px solid #cfe1ff;"&gt;
&lt;h3 class="h6 mb-2"&gt;チェック（当てはまるものに印）&lt;/h3&gt;
&lt;div class="form-check"&gt;&lt;input id="c1" class="form-check-input" disabled="disabled" type="checkbox" value="" /&gt;&lt;br /&gt;
&lt;label class="form-check-label" for="c1"&gt;本文に線が残らず、根拠がどこか分からない&lt;/label&gt;&lt;/div&gt;
&lt;div class="form-check"&gt;&lt;input id="c2" class="form-check-input" disabled="disabled" type="checkbox" value="" /&gt;&lt;br /&gt;
&lt;label class="form-check-label" for="c2"&gt;設問の条件（字数・理由など）を落としやすい&lt;/label&gt;&lt;/div&gt;
&lt;div class="form-check"&gt;&lt;input id="c3" class="form-check-input" disabled="disabled" type="checkbox" value="" /&gt;&lt;br /&gt;
&lt;label class="form-check-label" for="c3"&gt;直しが「答え確認」で止まり、本文に戻らない&lt;/label&gt;&lt;/div&gt;
&lt;div class="form-check"&gt;&lt;input id="c4" class="form-check-input" disabled="disabled" type="checkbox" value="" /&gt;&lt;br /&gt;
&lt;label class="form-check-label" for="c4"&gt;知らない言葉をそのまま読み進めてしまう&lt;/label&gt;&lt;/div&gt;
&lt;/div&gt;
&lt;/div&gt;
&lt;/div&gt;
&lt;div class="alert alert-info mt-3 mb-0" style="border: 0; background: #e7f3ff;"&gt;国語は「解いた回数」よりも&lt;strong&gt;ズレを直した回数&lt;/strong&gt;が力になりやすい教科です。間違えた問題ほど、本文に戻って根拠を確認し、次に同じミスをしない形に改善していくのが着実な道になります。&lt;/div&gt;
&lt;/div&gt;
&lt;/section&gt;
&lt;section id="plan" class="card border-0 shadow-sm mb-4"&gt;
&lt;div class="card-body p-4"&gt;
&lt;h2 class="h5 mb-3"&gt;家庭で続けやすい学習プラン（例）&lt;/h2&gt;
&lt;div class="table-responsive"&gt;
&lt;table class="table table-bordered align-middle mb-0"&gt;
&lt;thead style="background: #006064; color: #fff;"&gt;
&lt;tr&gt;
&lt;th style="width: 18%;"&gt;タイミング&lt;/th&gt;
&lt;th&gt;やること&lt;/th&gt;
&lt;th style="width: 22%;"&gt;目安&lt;/th&gt;
&lt;/tr&gt;
&lt;/thead&gt;
&lt;tbody&gt;
&lt;tr&gt;
&lt;td&gt;&lt;strong&gt;平日&lt;/strong&gt;&lt;/td&gt;
&lt;td&gt;音読＋語彙＋短い読解（短く回す）&lt;/td&gt;
&lt;td&gt;合計15〜25分&lt;/td&gt;
&lt;/tr&gt;
&lt;tr style="background: #f7f9ff;"&gt;
&lt;td&gt;&lt;strong&gt;週末&lt;/strong&gt;&lt;/td&gt;
&lt;td&gt;少し長めの読解（1題）＋直し（根拠確認まで）&lt;/td&gt;
&lt;td&gt;60〜90分&lt;/td&gt;
&lt;/tr&gt;
&lt;tr&gt;
&lt;td&gt;&lt;strong&gt;仕上げ&lt;/strong&gt;&lt;/td&gt;
&lt;td&gt;学年が上がるほど&lt;strong&gt;直しの比率&lt;/strong&gt;を増やす&lt;/td&gt;
&lt;td&gt;目安：解く：直す＝1：1&lt;/td&gt;
&lt;/tr&gt;
&lt;/tbody&gt;
&lt;/table&gt;
&lt;/div&gt;
&lt;div class="row g-3 mt-3"&gt;
&lt;div class="col-12 col-lg-6"&gt;
&lt;div class="p-3 rounded-3 h-100" style="background: #fff8f2; border: 1px solid #ffd7b8;"&gt;
&lt;h3 class="h6 mb-2"&gt;平日の最小セット（続けるための形）&lt;/h3&gt;
&lt;ul class="mb-0" style="line-height: 1.95;"&gt;
&lt;li&gt;音読：3分（短く、毎日）&lt;/li&gt;
&lt;li&gt;語彙：5分（分からない語を1〜3語だけ）&lt;/li&gt;
&lt;li&gt;読解：10〜15分（段落ごとに一言 → 設問 → 根拠確認）&lt;/li&gt;
&lt;/ul&gt;
&lt;/div&gt;
&lt;/div&gt;
&lt;div class="col-12 col-lg-6"&gt;
&lt;div class="p-3 rounded-3 h-100" style="background: #f3fbf6; border: 1px solid #bfe6cd;"&gt;
&lt;h3 class="h6 mb-2"&gt;週末の直し（伸びる部分）&lt;/h3&gt;
&lt;ul class="mb-0" style="line-height: 1.95;"&gt;
&lt;li&gt;間違いの種類を分ける（条件落ち／根拠ズレ／読み違い）&lt;/li&gt;
&lt;li&gt;本文に戻り、根拠の文に線を引いて残す&lt;/li&gt;
&lt;li&gt;次回のルールを1つだけ決める（例：設問条件に必ず下線）&lt;/li&gt;
&lt;/ul&gt;
&lt;/div&gt;
&lt;/div&gt;
&lt;/div&gt;
&lt;p class="mt-3 mb-0 text-muted small" style="line-height: 1.7;"&gt;※「増やす」より「定着させる」。やることを絞って回すほうが、家庭学習は続きやすくなります。&lt;/p&gt;
&lt;/div&gt;
&lt;/section&gt;
&lt;section class="card border-0 shadow-sm"&gt;
&lt;div class="card-body p-4"&gt;
&lt;section id="practical-tips" class="card border-0 shadow-sm mb-4"&gt;
&lt;div class="card-body p-4"&gt;
&lt;h2 class="h5 mb-4" style="border-bottom: 2px solid #1a237e; padding-bottom: 10px;"&gt;得点を安定させる「具体的な実践テクニック」&lt;/h2&gt;
&lt;div class="row g-4 mb-5"&gt;
&lt;div class="col-12 col-lg-6"&gt;
&lt;h3 class="h6 mb-3" style="color: #1a237e; display: flex; align-items: center;"&gt;&lt;span style="background: #1a237e; color: #fff; border-radius: 50%; width: 24px; height: 24px; display: inline-flex; justify-content: center; align-items: center; margin-right: 8px; font-size: 0.8rem;"&gt;1&lt;/span&gt;&lt;br /&gt;
記述問題で部分点を取る「3ステップ」&lt;/h3&gt;
&lt;p style="line-height: 1.85; font-size: 0.95rem;"&gt;「何を書けばいいかわからない」を防ぐための、当塾でも推奨している手順です。&lt;/p&gt;
&lt;div class="p-3 rounded-3" style="background: #f8f9fa; border: 1px solid #dee2e6;"&gt;
&lt;ol class="mb-0" style="line-height: 1.95; font-size: 0.9rem; padding-left: 1.2rem;"&gt;
&lt;li&gt;&lt;strong&gt;設問の「条件」を特定する&lt;/strong&gt;：理由を聞かれているなら「〜だから」、気持ちなら「〜という気持ち」と末尾を先に決める。&lt;/li&gt;
&lt;li&gt;&lt;strong&gt;「要素」を本文から探す&lt;/strong&gt;：必要なキーワードを本文から2〜3個拾い、箇書きにする。&lt;/li&gt;
&lt;li&gt;&lt;strong&gt;つなげて調整する&lt;/strong&gt;：拾った要素を、字数制限に合わせてつなげる。最初から完璧な文章を書こうとしないのがコツです。&lt;/li&gt;
&lt;/ol&gt;
&lt;/div&gt;
&lt;/div&gt;
&lt;div class="col-12 col-lg-6"&gt;
&lt;h3 class="h6 mb-3" style="color: #006064; display: flex; align-items: center;"&gt;&lt;span style="background: #006064; color: #fff; border-radius: 50%; width: 24px; height: 24px; display: inline-flex; justify-content: center; align-items: center; margin-right: 8px; font-size: 0.8rem;"&gt;2&lt;/span&gt;&lt;br /&gt;
レベル別・おすすめ推奨教材&lt;/h3&gt;
&lt;p style="line-height: 1.85; font-size: 0.95rem;"&gt;家庭学習で取り入れやすい、定評のある問題集の例です。&lt;/p&gt;
&lt;div class="table-responsive"&gt;
&lt;table class="table table-sm table-bordered mb-0" style="font-size: 0.85rem;"&gt;
&lt;tbody&gt;
&lt;tr&gt;
&lt;th style="width: 30%; background: #e0f2f1; vertical-align: middle;"&gt;基礎（語彙）&lt;/th&gt;
&lt;td class="p-2"&gt;ふくしま式「本当の国語力」が身につく問題集シリーズ&lt;/td&gt;
&lt;/tr&gt;
&lt;tr&gt;
&lt;th style="background: #e0f2f1; vertical-align: middle;"&gt;標準（読解）&lt;/th&gt;
&lt;td class="p-2"&gt;論理エンジン ／ 予習シリーズ（四谷大塚）&lt;/td&gt;
&lt;/tr&gt;
&lt;tr&gt;
&lt;th style="background: #e0f2f1; vertical-align: middle;"&gt;応用（記述）&lt;/th&gt;
&lt;td class="p-2"&gt;最高クラス問題集 ／ 記述演習の完成&lt;/td&gt;
&lt;/tr&gt;
&lt;/tbody&gt;
&lt;/table&gt;
&lt;/div&gt;
&lt;/div&gt;
&lt;/div&gt;
&lt;hr class="my-5" /&gt;
&lt;h2 class="h5 mb-4" style="border-bottom: 2px solid #1a237e; padding-bottom: 10px;"&gt;国語の勉強方法に関するよくある質問（FAQ）&lt;/h2&gt;
&lt;div class="mb-4"&gt;
&lt;p class="mb-2" style="font-weight: bold; color: #1a237e; font-size: 1rem;"&gt;Q. 文章を読むスピードを上げるにはどうすればいいですか？&lt;/p&gt;
&lt;div class="p-3 rounded-3" style="background: #f3f8ff; line-height: 1.85; font-size: 0.95rem; border-left: 4px solid #1a237e;"&gt;A. 速く読む練習の前に、&lt;strong&gt;「正確に読む」&lt;/strong&gt;練習を優先してください。読み飛ばしによる「読み直し」が一番時間をロスします。主語と述語を意識して、一度で内容を掴む習慣ができると、結果的に読了スピードは劇的に上がります。&lt;/div&gt;
&lt;/div&gt;
&lt;div class="mb-4"&gt;
&lt;p class="mb-2" style="font-weight: bold; color: #1a237e; font-size: 1rem;"&gt;Q. 本をたくさん読めば国語は得意になりますか？&lt;/p&gt;
&lt;div class="p-3 rounded-3" style="background: #f3f8ff; line-height: 1.85; font-size: 0.95rem; border-left: 4px solid #1a237e;"&gt;A. 読書は「語彙や背景知識」を増やす助けにはなりますが、それだけで点数には直結しません。テストには「本文を根拠に、設問に答える」というルールがあるため、読書とは別に&lt;strong&gt;「設問の解き方」&lt;/strong&gt;を学ぶ訓練が必要です。&lt;/div&gt;
&lt;/div&gt;
&lt;div class="mb-0"&gt;
&lt;p class="mb-2" style="font-weight: bold; color: #1a237e; font-size: 1rem;"&gt;Q. 漢字や言葉の暗記が苦手です。&lt;/p&gt;
&lt;div class="p-3 rounded-3" style="background: #f3f8ff; line-height: 1.85; font-size: 0.95rem; border-left: 4px solid #1a237e;"&gt;A. 単語帳のように言葉だけ覚えるのは避けましょう。&lt;strong&gt;「文脈の中で覚える」&lt;/strong&gt;ことが重要です。短文作成をセットにするか、読んでいる文章の中で出てきた言葉をその都度確認するほうが、記憶への定着が早くなります。&lt;/div&gt;
&lt;/div&gt;
&lt;/div&gt;
&lt;/section&gt;
&lt;h2 class="h5 mb-3"&gt;国語は“習慣”と“根拠”で伸びる&lt;/h2&gt;
&lt;p style="line-height: 1.95;"&gt;国語の力は、短期間で急に伸びるというより、積み重ねが形になって伸びていく教科です。低学年は習慣づくり、中学年は段落と要点、高学年以降は根拠と形式。学年に合わせて「今やるべきこと」を整理すると、遠回りが減っていきます。&lt;/p&gt;
&lt;div class="row g-3"&gt;
&lt;div class="col-12 col-md-4"&gt;
&lt;div class="p-3 rounded-3 h-100" style="background: #f3f8ff; border: 1px solid #cfe1ff;"&gt;
&lt;h3 class="h6 mb-2"&gt;低学年&lt;/h3&gt;
&lt;p class="mb-0" style="line-height: 1.85;"&gt;短く毎日。読む・書く・言葉に触れる回数を増やす。&lt;/p&gt;
&lt;/div&gt;
&lt;/div&gt;
&lt;div class="col-12 col-md-4"&gt;
&lt;div class="p-3 rounded-3 h-100" style="background: #fff8f2; border: 1px solid #ffd7b8;"&gt;
&lt;h3 class="h6 mb-2"&gt;中学年&lt;/h3&gt;
&lt;p class="mb-0" style="line-height: 1.85;"&gt;段落で内容をつかむ。接続語・主語述語で骨組みを作る。&lt;/p&gt;
&lt;/div&gt;
&lt;/div&gt;
&lt;div class="col-12 col-md-4"&gt;
&lt;div class="p-3 rounded-3 h-100" style="background: #f3fbf6; border: 1px solid #bfe6cd;"&gt;
&lt;h3 class="h6 mb-2"&gt;高学年〜&lt;/h3&gt;
&lt;p class="mb-0" style="line-height: 1.85;"&gt;本文に戻る癖を定着。設問条件と根拠で答案を安定させる。&lt;/p&gt;
&lt;/div&gt;
&lt;/div&gt;
&lt;/div&gt;
&lt;/div&gt;
&lt;/section&gt;
&lt;/div&gt;
------</t>
  </si>
  <si>
    <t>https://koten-kakitsubata.jp/info/2026haru/</t>
  </si>
  <si>
    <t>以下のページは不自然なワードを使用しています。
これらを適切に自然な言葉に置き換えて下さい。
なお、本文の装飾や構造は絶対に変えないでください。
【対象ページURL】
https://koten-kakitsubata.jp/info/2026haru/
【検出された不自然ワード】
- 型
【本文】
------
&lt;p&gt;古典専門塾 かきつばたでは、&lt;strong&gt;2026年度 春期講習会&lt;/strong&gt; を実施いたします。&lt;br /&gt;
現在通塾されている塾生の皆さんはもちろん、他塾に通われている生徒さんも歓迎いたします。&lt;/p&gt;
&lt;p&gt;春休みは、これまでの学習の積み残しを整理し、次のステップへ進むための絶好のタイミングです。&lt;br /&gt;
古典のフォローアップや、さらなる実力アップを目指す皆さんのご参加をお待ちしています。&lt;/p&gt;
&lt;p&gt;■ 対象&lt;/p&gt;
&lt;p&gt;新中学生・新高校生・新高卒生&lt;/p&gt;
&lt;p&gt;■ 内容&lt;/p&gt;
&lt;p&gt;志望校対策、進学塾のクラスアップ対策、弱点補強など、&lt;br /&gt;
一人ひとりのご要望に合わせたオリジナルカリキュラムをご用意します。&lt;/p&gt;
&lt;p&gt;■ 日程&lt;/p&gt;
&lt;p&gt;&lt;strong&gt;2026年3月24日（火）～ 4月5日（日）&lt;/strong&gt;&lt;br /&gt;
時間：9:00～21:20&lt;/p&gt;
&lt;p&gt;■ 会場&lt;/p&gt;
&lt;p&gt;古典専門塾 かきつばた（四谷教室）&lt;/p&gt;
&lt;p&gt;■ 費用&lt;/p&gt;
&lt;p&gt;● 完全1対1個別指導（教室型 / オンライン型）&lt;br /&gt;
1コマ（110分） 18,150円（税込）&lt;br /&gt;
※入塾金不要&lt;/p&gt;
&lt;p&gt;春期講習会の費用は、必要なコマ数分を 指導開始日までにお支払い いただきますようお願いいたします。&lt;/p&gt;
&lt;p&gt;受講の有無にかかわらず、&lt;br /&gt;
古典学習についてのご相談だけでも大歓迎です。&lt;/p&gt;
&lt;p&gt;お気軽にご連絡ください：&lt;br /&gt;
👉 &lt;a href="https://koten-kakitsubata.jp/inquiry/" target="_blank" rel="noopener noreferrer"&gt;お問い合わせフォームはこちら&lt;/a&gt;&lt;/p&gt;
&lt;p&gt;多くの皆さんのチャレンジをお待ちしています！&lt;/p&gt;
------</t>
  </si>
  <si>
    <t>https://eigo-rewrite.com/info/2026haru/</t>
  </si>
  <si>
    <t>以下のページは不自然なワードを使用しています。
これらを適切に自然な言葉に置き換えて下さい。
なお、本文の装飾や構造は絶対に変えないでください。
【対象ページURL】
https://eigo-rewrite.com/info/2026haru/
【検出された不自然ワード】
- 型
【本文】
------
&lt;p&gt;受験英語専門ゼミ Re-Write では、今年も &lt;strong&gt;2026年度 春期講習会&lt;/strong&gt; を実施いたします。&lt;br /&gt;
現在通塾中の塾生の皆さんはもちろん、他塾に通われている生徒さんも参加可能なオープン講習です。&lt;/p&gt;
&lt;p&gt;春休みは、学習の積み残しを整理し、英語力を一段引き上げる絶好のタイミング。&lt;br /&gt;
英語の弱点補強や、さらなる実力向上をめざす皆さんのご参加をお待ちしています。&lt;/p&gt;
&lt;p&gt;■ 対象&lt;/p&gt;
&lt;p&gt;新中学生・新高校生・新高卒生&lt;/p&gt;
&lt;p&gt;■ 内容&lt;/p&gt;
&lt;p&gt;志望校対策、進学塾のクラスアップ対策、長文読解・文法・英作文など、&lt;br /&gt;
一人ひとりの目標に合わせてカリキュラムをオーダーメイドで作成 します。&lt;/p&gt;
&lt;p&gt;■ 日程&lt;/p&gt;
&lt;p&gt;&lt;strong&gt;2026年3月24日（火）～ 4月5日（日）&lt;/strong&gt;&lt;br /&gt;
時間：9:00～21:20&lt;/p&gt;
&lt;p&gt;■ 会場&lt;/p&gt;
&lt;p&gt;受験英語専門ゼミ Re-Write（四谷教室）&lt;/p&gt;
&lt;p&gt;■ 費用&lt;/p&gt;
&lt;p&gt;● 完全1対1個別指導（教室型／オンライン型）&lt;br /&gt;
1コマ（110分） 18,150円（税込）&lt;br /&gt;
※入塾金不要&lt;/p&gt;
&lt;p&gt;春期講習の費用は、受講コマ数分を 指導開始日までにお支払い いただいております。&lt;/p&gt;
&lt;p&gt;受講希望の有無に関わらず、&lt;br /&gt;
英語学習に関するお悩み・ご相談だけでも大歓迎です。&lt;/p&gt;
&lt;p&gt;お気軽にお問い合わせください：&lt;br /&gt;
👉 &lt;a href="https://eigo-rewrite.com/contact/" target="_blank" rel="noopener noreferrer"&gt;お問い合わせフォームはこちら&lt;/a&gt;&lt;/p&gt;
&lt;p&gt;皆さんの挑戦をお待ちしています！&lt;/p&gt;
&lt;section class="veu_cta" id="veu_cta-146"&gt;&lt;h1 class="cta_title"&gt;開講講座：【個別指導】読解強化講座【高校受験】&lt;/h1&gt;&lt;div class="cta_body"&gt;&lt;div class="cta_body_image cta_body_image_right"&gt;&lt;a href="https://eigo-rewrite.com/dokkaikyouka/" target="_blank"&gt;&lt;img src="https://eigo-rewrite.com/wp-content/uploads/2020/06/logo_tate.png" /&gt;&lt;/a&gt;&lt;/div&gt;&lt;div class="cta_body_txt image_exist"&gt;都立の文章問題は文章量が非常に多く、かなりのスピードで読むことができなければなりません。そのため、短時間で多量の文章を読めるように訓練する必要があります。この講座は、都立自校作成校の文章を20分以内に処理できるように鍛えていく講座で、読解力を強化していきます。&lt;/div&gt;&lt;div class="cta_body_link"&gt;&lt;a href="https://eigo-rewrite.com/dokkaikyouka/" class="btn btn-primary btn-block btn-lg" target="_blank"&gt;開講講座：【個別指導】読解強化講座【高校受験】&lt;/a&gt;&lt;/div&gt;&lt;/div&gt;&lt;!-- [ /.vkExUnit_cta_body ] --&gt;&lt;/section&gt;		
------</t>
  </si>
  <si>
    <t>https://dokkai-labo.tokyo/</t>
  </si>
  <si>
    <t>以下のページは不自然なワードを使用しています。
これらを適切に自然な言葉に置き換えて下さい。
なお、本文の装飾や構造は絶対に変えないでください。
【対象ページURL】
https://dokkai-labo.tokyo/
【検出された不自然ワード】
- 乱れ
【本文】
------
&lt;p&gt;&lt;img fetchpriority="high" decoding="async" class="alignnone size-full wp-image-21572" src="https://dokkai-labo.tokyo/wp-content/uploads/2026/01/Gemini_Generated_Image_1xgkyz1xgkyz1xgk-1-e1768957446686.png" sizes="(max-width: 825px) 100vw, 825px" srcset="https://dokkai-labo.tokyo/wp-content/uploads/2026/01/Gemini_Generated_Image_1xgkyz1xgkyz1xgk-1-e1768957446686.png 825w, https://dokkai-labo.tokyo/wp-content/uploads/2026/01/Gemini_Generated_Image_1xgkyz1xgkyz1xgk-1-e1768957446686-300x149.png 300w, https://dokkai-labo.tokyo/wp-content/uploads/2026/01/Gemini_Generated_Image_1xgkyz1xgkyz1xgk-1-e1768957446686-768x383.png 768w" alt="" width="825" height="411" /&gt;&lt;/p&gt;
&lt;h2&gt;受験国語専門　読解ラボ東京&lt;/h2&gt;
&lt;div style="border: 1px solid #e6e6e6; background: #fafafa; padding: 16px 18px; border-radius: 10px; margin: 14px 0 18px;"&gt;
&lt;p style="margin: 0 0 10px;"&gt;&lt;strong&gt;国語が伸びない原因&lt;/strong&gt;は、「読む量が足りない」よりも先に、&lt;strong&gt;読み方・解き方・書き方の“体系が確立されていない”&lt;/strong&gt;ことがほとんどです。&lt;/p&gt;
&lt;ul style="margin: 0 0 12px 18px;"&gt;
&lt;li&gt;長文になると&lt;strong&gt;時間が足りない&lt;/strong&gt;／設問に戻れない&lt;/li&gt;
&lt;li&gt;記述で&lt;strong&gt;根拠がズレる&lt;/strong&gt;／言い換えが弱い／まとめ切れない&lt;/li&gt;
&lt;li&gt;模試ごとに&lt;strong&gt;点が安定しない&lt;/strong&gt;（当たり外れが大きい）&lt;/li&gt;
&lt;/ul&gt;
&lt;p style="margin: 0 0 12px;"&gt;読解ラボ東京は、中学受験・大学受験の国語に特化した&lt;strong&gt;完全１対１&lt;/strong&gt;の個別指導塾です。&lt;br /&gt;
文章の読み方から答案の作り方までを&lt;strong&gt;具体的な技術として言語化&lt;/strong&gt;し、再現できる形で身につけていきます。&lt;/p&gt;
&lt;div style="display: flex; flex-wrap: wrap; gap: 10px; margin: 10px 0 2px;"&gt;&lt;a class="dl-top-cta-button" style="text-decoration: none;" href="https://dokkai-labo.tokyo/contact/"&gt;&lt;br /&gt;
体験授業・ご相談はこちら&lt;br /&gt;
&lt;/a&gt;&lt;br /&gt;
&lt;a style="display: inline-block; padding: 12px 14px; border: 1px solid #cfcfcf; border-radius: 8px; background: #fff; text-decoration: none;" href="https://dokkai-labo.tokyo/schedule/"&gt;&lt;br /&gt;
直近４週間の空きコマを見る&lt;br /&gt;
&lt;/a&gt;&lt;br /&gt;
&lt;a style="display: inline-block; padding: 12px 14px; border: 1px solid #cfcfcf; border-radius: 8px; background: #fff; text-decoration: none;" href="https://dokkai-labo.tokyo/timetable_mtg/"&gt;&lt;br /&gt;
ご面談可能時間帯を見る&lt;br /&gt;
&lt;/a&gt;&lt;/div&gt;
&lt;p style="margin: 12px 0 0;"&gt;受験国語対策の全体像は、&lt;a href="https://dokkai-labo.tokyo/blog/161214/"&gt;読解ラボ東京の考える受験国語対策とは？&lt;/a&gt;にまとめています。&lt;/p&gt;
&lt;p style="margin: 12px 0 0;"&gt;&lt;strong&gt;まずは学年でお選びください：&lt;/strong&gt;&lt;br /&gt;
&lt;a style="margin-left: 6px;" href="#dl-jh"&gt;▶ 中学受験&lt;/a&gt;&lt;br /&gt;
&lt;a style="margin-left: 10px;" href="#dl-univ"&gt;▶ 大学受験&lt;/a&gt;&lt;br /&gt;
&lt;a style="margin-left: 10px;" href="#dl-yotsuya"&gt;▶ 四谷教室（対面）&lt;/a&gt;&lt;/p&gt;
&lt;/div&gt;
&lt;div class="dl-top-card-row"&gt;
&lt;div class="dl-top-card"&gt;
&lt;h3 id="dl-jh" class="dl-top-card-title"&gt;中学受験・オンライン個別指導&lt;/h3&gt;
&lt;p class="dl-top-card-lead"&gt;小３〜小６対象。予習シリーズや大手塾テキスト、志望校の過去問まで、&lt;strong&gt;ご家庭の教材に合わせて&lt;/strong&gt;１対１で徹底指導します。&lt;br /&gt;
「読めたつもり」をなくし、&lt;strong&gt;根拠→設問→答案&lt;/strong&gt;を一貫して組み立てられるようにします。&lt;/p&gt;
&lt;ul class="dl-top-card-list"&gt;
&lt;li&gt;オンライン個別指導がメインの標準コース&lt;/li&gt;
&lt;li&gt;読解プロセスを言語化しながら「読解の基本」を定着&lt;/li&gt;
&lt;li&gt;小６秋以降は志望校別の過去問対策にシフト&lt;/li&gt;
&lt;/ul&gt;
&lt;p class="dl-top-card-link"&gt;&lt;a href="https://dokkai-labo.tokyo/kobetsuonline01/"&gt;▶ 中学受験オンライン個別〖詳細〗&lt;/a&gt;&lt;br /&gt;
&lt;a href="https://dokkai-labo.tokyo/lpjh_online/"&gt;▶ 中学受験 国語オンライン塾（LP）&lt;/a&gt;&lt;/p&gt;
&lt;/div&gt;
&lt;div class="dl-top-card"&gt;
&lt;h3 id="dl-univ" class="dl-top-card-title"&gt;大学受験・オンライン個別指導&lt;/h3&gt;
&lt;p class="dl-top-card-lead"&gt;高１〜高卒対象。共通テストから国公立・難関私大の記述式入試まで、&lt;br /&gt;
志望校に合わせて現代文を鍛えます。&lt;strong&gt;抽象度の高い文章でも迷子にならない&lt;/strong&gt;読み方と、&lt;strong&gt;減点されない答案&lt;/strong&gt;へ。&lt;/p&gt;
&lt;ul class="dl-top-card-list"&gt;
&lt;li&gt;評論文・小説に共通する「読解のプロセス」を整理&lt;/li&gt;
&lt;li&gt;記述答案の「根拠・構成・表現」を徹底添削&lt;/li&gt;
&lt;li&gt;共通テスト＋二次・私大の両方を見据えた構成&lt;/li&gt;
&lt;/ul&gt;
&lt;p class="dl-top-card-link"&gt;&lt;a href="https://dokkai-labo.tokyo/kobetsuonline02/"&gt;▶ 大学受験オンライン個別〖詳細〗&lt;/a&gt;&lt;br /&gt;
&lt;a href="https://dokkai-labo.tokyo/hilevel_lec_univ_online/"&gt;▶ 記述対策現代文「check and collect」&lt;/a&gt;&lt;/p&gt;
&lt;/div&gt;
&lt;div class="dl-top-card"&gt;
&lt;h3 id="yotsuya" class="dl-top-card-title"&gt;四谷教室・個別指導（対面）&lt;/h3&gt;
&lt;p class="dl-top-card-lead"&gt;四谷教室での対面個別指導です。答案・姿勢・ノートまで、細部を直接確認しながら授業を進めます。&lt;br /&gt;
&lt;strong&gt;その場で「読み直し」「書き直し」まで完結&lt;/strong&gt;させ、解法を確立させます。&lt;/p&gt;
&lt;ul class="dl-top-card-list"&gt;
&lt;li&gt;中学受験・大学受験ともに完全１対１&lt;/li&gt;
&lt;li&gt;電子黒板やテキストを用いた濃密な対面授業&lt;/li&gt;
&lt;li&gt;オンラインとの併用も可能&lt;/li&gt;
&lt;/ul&gt;
&lt;p class="dl-top-card-link"&gt;&lt;a href="https://dokkai-labo.tokyo/lesson/1-1elem/"&gt;▶ 中学受験：完全１対１個別指導講座&lt;/a&gt;&lt;br /&gt;
&lt;a href="https://dokkai-labo.tokyo/lesson/1-1high/"&gt;▶ 大学受験：完全１対１個別指導講座&lt;/a&gt;&lt;br /&gt;
&lt;a href="https://dokkai-labo.tokyo/access/"&gt;▶ 四谷教室へのアクセス&lt;/a&gt;&lt;/p&gt;
&lt;/div&gt;
&lt;/div&gt;
&lt;p&gt;各講座の一覧と受講の流れは、&lt;a href="https://dokkai-labo.tokyo/live/"&gt;開講講座のご案内&lt;/a&gt;にまとめています。&lt;/p&gt;
&lt;h4 class="notice-heading"&gt;最新情報&lt;/h4&gt;
  &lt;div class="notice-list"&gt;
          &lt;article class="notice-item"&gt;
        &lt;div class="notice-thumb"&gt;
                  &lt;/div&gt;
        &lt;div class="notice-body"&gt;
          &lt;div class="notice-date"&gt;
            2026年1月5日          &lt;/div&gt;
          &lt;h3 class="notice-title"&gt;
            &lt;a href="https://dokkai-labo.tokyo/info/2026/"&gt;
              2026年度生徒募集のお知らせ【個別】            &lt;/a&gt;
          &lt;/h3&gt;
          &lt;div class="notice-excerpt"&gt;
            本日より、2026年度、「完全１対１」の個別指導の生徒募集を開始致します。 受験国語専門塾「読解ラボ東京」の指導内容・講&amp;hellip;          &lt;/div&gt;
        &lt;/div&gt;
      &lt;/article&gt;
          &lt;article class="notice-item"&gt;
        &lt;div class="notice-thumb"&gt;
                  &lt;/div&gt;
        &lt;div class="notice-body"&gt;
          &lt;div class="notice-date"&gt;
            2025年11月25日          &lt;/div&gt;
          &lt;h3 class="notice-title"&gt;
            &lt;a href="https://dokkai-labo.tokyo/info/2025%e5%b9%b4%e5%ba%a6%e5%86%ac%e6%9c%9f%e8%ac%9b%e7%bf%92%e9%96%8b%e8%ac%9b%e3%81%ae%e3%81%8a%e7%9f%a5%e3%82%89%e3%81%9b/"&gt;
              2025年度冬期講習開講のお知らせ            &lt;/a&gt;
          &lt;/h3&gt;
          &lt;div class="notice-excerpt"&gt;
            読解ラボ東京では、2025年度冬期講習会を開催します！ 塾生の皆さんはもちろん、他塾に通っている生徒さんも大歓迎です。 &amp;hellip;          &lt;/div&gt;
        &lt;/div&gt;
      &lt;/article&gt;
          &lt;article class="notice-item"&gt;
        &lt;div class="notice-thumb"&gt;
                  &lt;/div&gt;
        &lt;div class="notice-body"&gt;
          &lt;div class="notice-date"&gt;
            2025年7月1日          &lt;/div&gt;
          &lt;h3 class="notice-title"&gt;
            &lt;a href="https://dokkai-labo.tokyo/info/2025%e5%b9%b4-%e5%a4%8f%e6%9c%9f%e8%ac%9b%e7%bf%92-%e9%96%8b%e8%ac%9b%e3%81%ae%e3%81%8a%e7%9f%a5%e3%82%89%e3%81%9b/"&gt;
              2025年 夏期講習 開講のお知らせ            &lt;/a&gt;
          &lt;/h3&gt;
          &lt;div class="notice-excerpt"&gt;
            夏休みは、受験生にとって勝負の時期です。また、受験が1年以上先のお子様にとっても、普段は取り組みにくい課題に集中できる絶&amp;hellip;          &lt;/div&gt;
        &lt;/div&gt;
      &lt;/article&gt;
      &lt;/div&gt;
&lt;h2&gt;受験国語専門 読解ラボ東京の特徴&lt;/h2&gt;
&lt;p&gt;国語は「センス」ではなく「技術」です。&lt;br /&gt;
本文の構造をつかみ、設問を分類し、根拠に基づいて答案を組み立てる――この一連のプロセスを、&lt;br /&gt;
&lt;strong&gt;“一貫したプロセスで再現できる形”&lt;/strong&gt;にしていきます。&lt;/p&gt;
&lt;ul&gt;
&lt;li&gt;中学受験・大学受験の国語に特化した専門塾&lt;/li&gt;
&lt;li&gt;オンライン個別指導がメイン、四谷教室での対面指導も選択可能&lt;/li&gt;
&lt;li&gt;完全１対１で「読み方・考え方・書き方」をトータルに指導&lt;/li&gt;
&lt;li&gt;記述・要約・抽象度の高い文章への対応を重視&lt;/li&gt;
&lt;li&gt;過去問・模試の答案から弱点を特定し、やるべきことを明確化&lt;/li&gt;
&lt;/ul&gt;
&lt;div style="border: 1px solid #e6e6e6; background: #fff; padding: 14px 16px; border-radius: 10px; margin: 14px 0;"&gt;
&lt;p style="margin: 0 0 8px;"&gt;&lt;strong&gt;読解ラボ東京が重視する３点&lt;/strong&gt;&lt;/p&gt;
&lt;ul style="margin: 0 0 0 18px;"&gt;
&lt;li&gt;&lt;strong&gt;読み&lt;/strong&gt;：段落の役割／因果・対比・具体例を見抜く&lt;/li&gt;
&lt;li&gt;&lt;strong&gt;設問&lt;/strong&gt;：何を聞かれているかを分類し、根拠を戻して特定する&lt;/li&gt;
&lt;li&gt;&lt;strong&gt;答案&lt;/strong&gt;：情報の優先順位を決め、減点されにくい形に仕上げる&lt;/li&gt;
&lt;/ul&gt;
&lt;/div&gt;
&lt;h2&gt;指導方針と授業の進め方&lt;/h2&gt;
&lt;p&gt;授業では、ただ解答や模範解説を聞くだけではなく、&lt;strong&gt;「どこでズレたか」&lt;/strong&gt;を毎回はっきりさせます。&lt;br /&gt;
そのうえで、同じミスを繰り返さないためのプロセスを確立します。&lt;/p&gt;
&lt;ul&gt;
&lt;li&gt;どこで読み違えたのか、本文のどの部分でつまずいたのか&lt;/li&gt;
&lt;li&gt;どの段落・何行目を根拠として選ぶべきだったのか&lt;/li&gt;
&lt;li&gt;選択肢問題なら、なぜその選択肢が誤りと言えるのか&lt;/li&gt;
&lt;li&gt;記述問題なら、どの情報を優先し、どの順番でまとめるべきか&lt;/li&gt;
&lt;/ul&gt;
&lt;p&gt;こうした振り返りを通じて、「なんとなく分かった気がする」状態から、&lt;br /&gt;
「自分で同じように解ける」状態へと少しずつ橋渡しをしていきます。&lt;/p&gt;
&lt;div style="border: 1px solid #e6e6e6; background: #fafafa; padding: 14px 16px; border-radius: 10px; margin: 14px 0;"&gt;
&lt;p style="margin: 0 0 8px;"&gt;&lt;strong&gt;１回の授業で行う基本の流れ&lt;/strong&gt;&lt;/p&gt;
&lt;ol style="margin: 0 0 0 20px;"&gt;
&lt;li&gt;答案・解答過程の確認（どこでズレたかを特定）&lt;/li&gt;
&lt;li&gt;本文の読み直し（根拠の取り方／段落の役割）&lt;/li&gt;
&lt;li&gt;設問処理（設問分類→根拠→解答の形式）&lt;/li&gt;
&lt;li&gt;書き直し（記述の構成・表現を磨き上げ、再現できる形に）&lt;/li&gt;
&lt;/ol&gt;
&lt;/div&gt;
&lt;p&gt;詳しい指導方針はこちらのページでもご紹介しています。&lt;/p&gt;
&lt;ul class="dl-safe-links"&gt;
&lt;li&gt;&lt;a href="https://dokkai-labo.tokyo/intro/"&gt;指導方針&lt;/a&gt;&lt;/li&gt;
&lt;li&gt;&lt;a href="https://dokkai-labo.tokyo/ct/strategy/"&gt;指導指針（コラム）&lt;/a&gt;&lt;/li&gt;
&lt;li&gt;&lt;a href="https://dokkai-labo.tokyo/blog/kokugoshidou/"&gt;受験国語(現代文)指導「欺瞞」について（指導観）&lt;/a&gt;&lt;/li&gt;
&lt;/ul&gt;
&lt;h2&gt;学年別・受験別の国語対策&lt;/h2&gt;
&lt;h3&gt;中学受験（小３〜小６）&lt;/h3&gt;
&lt;p&gt;小３〜小６の中学受験生は、語彙・文章構造・設問分析をバランスよく鍛えながら、&lt;br /&gt;
小６秋以降は志望校の過去問に対応できる「解法の体系」を仕上げていきます。&lt;br /&gt;
&lt;strong&gt;大手塾の教材・進度に合わせて&lt;/strong&gt;、今やるべき優先順位を整理します。&lt;/p&gt;
&lt;ul class="dl-safe-links"&gt;
&lt;li&gt;&lt;a href="https://dokkai-labo.tokyo/grade/elem-all/"&gt;小３〜小６向けコース一覧&lt;/a&gt;&lt;/li&gt;
&lt;li&gt;&lt;a href="https://dokkai-labo.tokyo/lpjh_online/"&gt;中学受験 国語オンライン塾&lt;/a&gt;&lt;/li&gt;
&lt;li&gt;&lt;a href="https://dokkai-labo.tokyo/tokuten/"&gt;小６得点力養成講座&lt;/a&gt;&lt;/li&gt;
&lt;li&gt;&lt;a href="https://dokkai-labo.tokyo/tokuten_fifth/"&gt;小５得点力養成講座プライマル&lt;/a&gt;&lt;/li&gt;
&lt;li&gt;&lt;a href="https://dokkai-labo.tokyo/basis/"&gt;長島式読解講座「Basis」&lt;/a&gt;&lt;/li&gt;
&lt;li&gt;&lt;a href="https://dokkai-labo.tokyo/basisonline/"&gt;Basisオンライン&lt;/a&gt;&lt;/li&gt;
&lt;li&gt;&lt;a href="https://dokkai-labo.tokyo/bootcamp/"&gt;読解／漢字演習道場&lt;/a&gt;&lt;/li&gt;
&lt;li&gt;&lt;a href="https://dokkai-labo.tokyo/grammer/"&gt;文法速習講座&lt;/a&gt;&lt;/li&gt;
&lt;li&gt;&lt;a href="https://dokkai-labo.tokyo/summer/"&gt;小５夏期体験講座&lt;/a&gt;&lt;/li&gt;
&lt;/ul&gt;
&lt;p&gt;通塾先の教材・カリキュラムに合わせた進め方の参考として、次のコラムもご覧ください。&lt;/p&gt;
&lt;ul class="dl-safe-links"&gt;
&lt;li&gt;&lt;a href="https://dokkai-labo.tokyo/blog/sapix/"&gt;サピックス国語の成績が伸びないときの処方箋（語彙・記述・B問題）&lt;/a&gt;&lt;/li&gt;
&lt;li&gt;&lt;a href="https://dokkai-labo.tokyo/blog/ootechuugakuzyukunokokugotekisutohikaku/"&gt;大手塾テキスト比較：新演習・予習シリーズ・SAPIXの難易度と併用法&lt;/a&gt;&lt;/li&gt;
&lt;/ul&gt;
&lt;h3&gt;大学受験（高１〜高卒）&lt;/h3&gt;
&lt;p&gt;大学受験では、共通テスト・二次試験・私大入試で求められる「抽象度の高い文章」を読み解く力と、&lt;br /&gt;
答案として表現する記述力が大きな差になります。&lt;br /&gt;
&lt;strong&gt;読みの根拠&lt;/strong&gt;と&lt;strong&gt;答案の構成&lt;/strong&gt;を同時に鍛え、得点へ直結させます。&lt;/p&gt;
&lt;ul class="dl-safe-links"&gt;
&lt;li&gt;&lt;a href="https://dokkai-labo.tokyo/univ01/"&gt;国公立大学向け 現代文対策&lt;/a&gt;&lt;/li&gt;
&lt;li&gt;&lt;a href="https://dokkai-labo.tokyo/univ02/"&gt;私立大学向け 現代文対策&lt;/a&gt;&lt;/li&gt;
&lt;li&gt;&lt;a href="https://dokkai-labo.tokyo/lesson/hilevel_lec_univ/"&gt;ハイレベル現代文講座&lt;/a&gt;&lt;/li&gt;
&lt;li&gt;&lt;a href="https://dokkai-labo.tokyo/hilevel_lec_univ_online/"&gt;記述対策「check and collect」&lt;/a&gt;&lt;/li&gt;
&lt;li&gt;&lt;a href="https://dokkai-labo.tokyo/lesson/1-1high/"&gt;完全１対１個別指導講座&lt;/a&gt;&lt;/li&gt;
&lt;/ul&gt;
&lt;h2&gt;ジャンル別の学習ポイントとおすすめコラム&lt;/h2&gt;
&lt;p&gt;「文章の種類が変わると得点が逃げる」場合は、読み方そのものではなく、&lt;strong&gt;注目すべきポイントがズレている&lt;/strong&gt;ことが多いです。&lt;br /&gt;
ジャンルごとの“見るべきところ”を整理しておくと、得点が安定します。&lt;/p&gt;
&lt;h3&gt;説明文・論説文&lt;/h3&gt;
&lt;p&gt;論理構造（因果・対比・具体例）を押さえ、段落ごとの役割を理解することが鍵になります。&lt;/p&gt;
&lt;ul class="dl-safe-links"&gt;
&lt;li&gt;&lt;a href="https://dokkai-labo.tokyo/setsumeibun/"&gt;中学受験・説明文の読み方&lt;/a&gt;&lt;/li&gt;
&lt;li&gt;&lt;a href="https://dokkai-labo.tokyo/blog/17022402/"&gt;説明文対策のポイント&lt;/a&gt;&lt;/li&gt;
&lt;li&gt;&lt;a href="https://dokkai-labo.tokyo/blog/essay/"&gt;随筆文の解き方&lt;/a&gt;&lt;/li&gt;
&lt;li&gt;&lt;a href="https://dokkai-labo.tokyo/blog/poetry/"&gt;詩の学習が必要な理由&lt;/a&gt;&lt;/li&gt;
&lt;/ul&gt;
&lt;h3&gt;物語文・心情理解&lt;/h3&gt;
&lt;p&gt;心情変化の根拠や、場面の移り変わりを本文中の言葉から丁寧に拾うことが重要です。&lt;/p&gt;
&lt;ul class="dl-safe-links"&gt;
&lt;li&gt;&lt;a href="https://dokkai-labo.tokyo/monogataribun/"&gt;物語文の読み方&lt;/a&gt;&lt;/li&gt;
&lt;li&gt;&lt;a href="https://dokkai-labo.tokyo/blog/17022401/"&gt;物語文へのアプローチ&lt;/a&gt;&lt;/li&gt;
&lt;li&gt;&lt;a href="https://dokkai-labo.tokyo/blog/syougakuseidokkai/"&gt;小学生でもできる読解法&lt;/a&gt;&lt;/li&gt;
&lt;/ul&gt;
&lt;h3&gt;記述問題・小論文&lt;/h3&gt;
&lt;p&gt;記述問題では、「何を聞かれているか」「どの情報を優先するか」「どの順番で書くか」を整理してから書くことが大切です。&lt;br /&gt;
小論文では、文章構成の基本と具体例の出し方を身につけるところからスタートします。&lt;/p&gt;
&lt;ul class="dl-safe-links"&gt;
&lt;li&gt;&lt;a href="https://dokkai-labo.tokyo/kijutsuryoku/"&gt;記述問題の解き方&lt;/a&gt;&lt;/li&gt;
&lt;li&gt;&lt;a href="https://dokkai-labo.tokyo/blog/17022403/"&gt;記述力とは何か（内容＋理由／心情は背景→出来事→心情）&lt;/a&gt;&lt;/li&gt;
&lt;li&gt;&lt;a href="https://dokkai-labo.tokyo/blog/kijutsu_miss3/"&gt;記述ミス３選&lt;/a&gt;&lt;/li&gt;
&lt;li&gt;&lt;a href="https://dokkai-labo.tokyo/blog/description/"&gt;記述力が伸びる鍵&lt;/a&gt;&lt;/li&gt;
&lt;li&gt;&lt;a href="https://dokkai-labo.tokyo/blog/description-2/"&gt;自分で採点する方法&lt;/a&gt;&lt;/li&gt;
&lt;li&gt;&lt;a href="https://dokkai-labo.tokyo/blog/181214/"&gt;小論文の書き方&lt;/a&gt;&lt;/li&gt;
&lt;li&gt;&lt;a href="https://dokkai-labo.tokyo/blog/shouronbunmaster/"&gt;小論文の攻略法&lt;/a&gt;&lt;/li&gt;
&lt;/ul&gt;
&lt;h3&gt;文法・語彙&lt;/h3&gt;
&lt;p&gt;文法は「どこまでやるか」を見極めることが重要です。&lt;br /&gt;
入試で問われやすい範囲を押さえつつ、読解と直結する語彙力の強化も並行して行います。&lt;/p&gt;
&lt;ul class="dl-safe-links"&gt;
&lt;li&gt;&lt;a href="https://dokkai-labo.tokyo/blog/kokugobunpouigi/"&gt;文法問題の意義&lt;/a&gt;&lt;/li&gt;
&lt;li&gt;&lt;a href="https://dokkai-labo.tokyo/blog/bunpou/"&gt;文法は必要か？&lt;/a&gt;&lt;/li&gt;
&lt;li&gt;&lt;a href="https://dokkai-labo.tokyo/col_blog/goiryoku-kyoka/"&gt;自宅でできる“語彙力”強化（国語の伸びは語彙で決まる）&lt;/a&gt;&lt;/li&gt;
&lt;li&gt;&lt;a href="https://dokkai-labo.tokyo/col_blog/goku-imi-dokkai/"&gt;語句の意味が取れず読解が乱れる子の改善ポイント&lt;/a&gt;&lt;/li&gt;
&lt;li&gt;&lt;a href="https://dokkai-labo.tokyo/grammer/"&gt;文法速習講座&lt;/a&gt;&lt;/li&gt;
&lt;/ul&gt;
&lt;h2&gt;過去問解説と志望校対策&lt;/h2&gt;
&lt;p&gt;難関中学・難関高校・大学入試の過去問を題材に、&lt;br /&gt;
「この学校ではどのような読解力・記述力が求められているのか」を具体的に分析しながら指導します。&lt;br /&gt;
体験授業でも、志望校や直近の課題に合わせて題材を選べます。&lt;/p&gt;
&lt;h3&gt;過去問解説（全一覧）&lt;/h3&gt;
&lt;ul class="dl-safe-links"&gt;
&lt;li&gt;&lt;a href="https://dokkai-labo.tokyo/blog/200229/"&gt;早稲田中&lt;/a&gt;&lt;/li&gt;
&lt;li&gt;&lt;a href="https://dokkai-labo.tokyo/blog/ouin2021/"&gt;桜蔭中&lt;/a&gt;&lt;/li&gt;
&lt;li&gt;&lt;a href="https://dokkai-labo.tokyo/blog/tosimagaoka2021/"&gt;豊島岡女子&lt;/a&gt;&lt;/li&gt;
&lt;li&gt;&lt;a href="https://dokkai-labo.tokyo/blog/200214/"&gt;灘中&lt;/a&gt;&lt;/li&gt;
&lt;li&gt;&lt;a href="https://dokkai-labo.tokyo/blog/kaisei2021/"&gt;開成中&lt;/a&gt;&lt;/li&gt;
&lt;li&gt;&lt;a href="https://dokkai-labo.tokyo/blog/musashi2021/"&gt;武蔵中&lt;/a&gt;&lt;/li&gt;
&lt;li&gt;&lt;a href="https://dokkai-labo.tokyo/blog/seikou2021/"&gt;聖光学院中&lt;/a&gt;&lt;/li&gt;
&lt;li&gt;&lt;a href="https://dokkai-labo.tokyo/blog/shibushibu/"&gt;渋谷教育学園渋谷中&lt;/a&gt;&lt;/li&gt;
&lt;li&gt;&lt;a href="https://dokkai-labo.tokyo/blog/rasa-ru2021/"&gt;ラ・サール中&lt;/a&gt;&lt;/li&gt;
&lt;li&gt;&lt;a href="https://dokkai-labo.tokyo/blog/souzitsu2021/"&gt;早稲田実業&lt;/a&gt;&lt;/li&gt;
&lt;li&gt;&lt;a href="https://dokkai-labo.tokyo/blog/komatou2021/"&gt;駒場東邦中&lt;/a&gt;&lt;/li&gt;
&lt;li&gt;&lt;a href="https://dokkai-labo.tokyo/blog/asano2021/"&gt;浅野中&lt;/a&gt;&lt;/li&gt;
&lt;li&gt;&lt;a href="https://dokkai-labo.tokyo/blog/kaizyou2021/"&gt;海城中&lt;/a&gt;&lt;/li&gt;
&lt;li&gt;&lt;a href="https://dokkai-labo.tokyo/blog/nada2021/"&gt;灘中（2日目）&lt;/a&gt;&lt;/li&gt;
&lt;li&gt;&lt;a href="https://dokkai-labo.tokyo/blog/ferisu2021/"&gt;フェリス女学院中&lt;/a&gt;&lt;/li&gt;
&lt;li&gt;&lt;a href="https://dokkai-labo.tokyo/blog/jyoshigakuin2021/"&gt;女子学院中&lt;/a&gt;&lt;/li&gt;
&lt;li&gt;&lt;a href="https://dokkai-labo.tokyo/blog/futaba2021/"&gt;雙葉中&lt;/a&gt;&lt;/li&gt;
&lt;li&gt;&lt;a href="https://dokkai-labo.tokyo/blog/azabu2021/"&gt;麻布中&lt;/a&gt;&lt;/li&gt;
&lt;li&gt;&lt;a href="https://dokkai-labo.tokyo/blog/keiougizyuku2021/"&gt;慶應義塾中等部&lt;/a&gt;&lt;/li&gt;
&lt;li&gt;&lt;a href="https://dokkai-labo.tokyo/blog/tsukukoma2021/"&gt;筑波大学附属駒場中・高等学校&lt;/a&gt;&lt;/li&gt;
&lt;/ul&gt;
&lt;h2&gt;国語の学習法・テスト活用法&lt;/h2&gt;
&lt;p&gt;「何をどの順番で勉強するか」「テストや模試をどう復習するか」で、国語の伸び方は大きく変わります。&lt;br /&gt;
読解ラボ東京では、家庭学習・模試活用・過去問演習のやり方についても発信しています。&lt;/p&gt;
&lt;ul class="dl-safe-links"&gt;
&lt;li&gt;&lt;a href="https://dokkai-labo.tokyo/blog/note/"&gt;中学受験 国語の家庭学習（読解量と漢字を増やす回し方）&lt;/a&gt;&lt;/li&gt;
&lt;li&gt;&lt;a href="https://dokkai-labo.tokyo/blog/benkyouhou/"&gt;中学入試を目指すための国語勉強法&lt;/a&gt;&lt;/li&gt;
&lt;li&gt;&lt;a href="https://dokkai-labo.tokyo/blog/gakusyuuhou/"&gt;国語を苦手と感じないための学習法&lt;/a&gt;&lt;/li&gt;
&lt;li&gt;&lt;a href="https://dokkai-labo.tokyo/blog/jikanhaibun/"&gt;長文読解の時間不足への対処法&lt;/a&gt;&lt;/li&gt;
&lt;li&gt;&lt;a href="https://dokkai-labo.tokyo/blog/kokugotesuto/"&gt;テストで効率的に時間を使う方法&lt;/a&gt;&lt;/li&gt;
&lt;li&gt;&lt;a href="https://dokkai-labo.tokyo/blog/hensachi/"&gt;国語の偏差値を上げる方法&lt;/a&gt;&lt;/li&gt;
&lt;li&gt;&lt;a href="https://dokkai-labo.tokyo/blog/mogishiken_review/"&gt;模試の復習 完全ガイド&lt;/a&gt;&lt;/li&gt;
&lt;li&gt;&lt;a href="https://dokkai-labo.tokyo/blog/kokugo-kakomon/"&gt;中学受験 国語の過去問は何回？繰り返しの効果と限界／類題演習との順番&lt;/a&gt;&lt;/li&gt;
&lt;li&gt;&lt;a href="https://dokkai-labo.tokyo/blog/shogaku6-kokugo-kakomon-start-timing/"&gt;小６国語の過去問はいつから？&lt;/a&gt;&lt;/li&gt;
&lt;li&gt;&lt;a href="https://dokkai-labo.tokyo/blog/shogaku6-kokugo-priority-strategy/"&gt;小６国語「何を捨てて何を残すか」&lt;/a&gt;&lt;/li&gt;
&lt;li&gt;&lt;a href="https://dokkai-labo.tokyo/blog/chobunkotsu/"&gt;長文読解のコツをつかむ方法&lt;/a&gt;&lt;/li&gt;
&lt;/ul&gt;
&lt;h2&gt;読解ラボ東京についてもっと知る&lt;/h2&gt;
&lt;ul class="dl-safe-links"&gt;
&lt;li&gt;&lt;a href="https://dokkai-labo.tokyo/profile/"&gt;代表プロフィール&lt;/a&gt;&lt;/li&gt;
&lt;li&gt;&lt;a href="https://dokkai-labo.tokyo/intro/"&gt;指導方針&lt;/a&gt;&lt;/li&gt;
&lt;li&gt;&lt;a href="https://dokkai-labo.tokyo/corporate_data/"&gt;会社概要&lt;/a&gt;&lt;/li&gt;
&lt;li&gt;&lt;a href="https://dokkai-labo.tokyo/publication/"&gt;代表の出版書籍&lt;/a&gt;&lt;/li&gt;
&lt;li&gt;&lt;a href="https://dokkai-labo.tokyo/ct/publish/"&gt;出版・メディア掲載&lt;/a&gt;&lt;/li&gt;
&lt;li&gt;&lt;a href="https://dokkai-labo.tokyo/webinfomation/"&gt;WEB説明会のご案内&lt;/a&gt;&lt;/li&gt;
&lt;li&gt;&lt;a href="https://dokkai-labo.tokyo/schedule/"&gt;直近４週間分の空きコマ状況&lt;/a&gt;&lt;/li&gt;
&lt;li&gt;&lt;a href="https://dokkai-labo.tokyo/timetable_season/"&gt;季節講習の空きコマ状況&lt;/a&gt;&lt;/li&gt;
&lt;li&gt;&lt;a href="https://dokkai-labo.tokyo/timetable_mtg/"&gt;ご面談実施可能時間帯&lt;/a&gt;&lt;/li&gt;
&lt;li&gt;&lt;a href="https://dokkai-labo.tokyo/access/"&gt;アクセス（四谷教室）&lt;/a&gt;&lt;/li&gt;
&lt;/ul&gt;
&lt;div class="dl-top-cta-box"&gt;
&lt;h2 class="dl-top-cta-title"&gt;まずは体験授業で「読める実感」をご体験ください&lt;/h2&gt;
&lt;p class="dl-top-cta-text"&gt;体験授業では、実際の入試問題やお通いの塾のテキストを用いながら、&lt;br /&gt;
文章の読み方・設問の取り方・記述の書き方をその場で一緒に確認していきます。&lt;br /&gt;
「どこでつまずいているのか」「この先何を優先すべきか」を明確にしたうえで、&lt;br /&gt;
ご家庭ごとの学習計画をご提案いたします。&lt;/p&gt;
&lt;div style="display: flex; flex-wrap: wrap; gap: 10px; margin: 10px 0 6px;"&gt;&lt;a class="dl-top-cta-button" href="https://dokkai-labo.tokyo/contact/"&gt;体験授業のお申し込みはこちら&lt;/a&gt;&lt;br /&gt;
&lt;a style="display: inline-block; padding: 12px 14px; border: 1px solid #cfcfcf; border-radius: 8px; background: #fff; text-decoration: none;" href="https://dokkai-labo.tokyo/webinfomation/"&gt;&lt;br /&gt;
まずはWEB説明会を見る&lt;br /&gt;
&lt;/a&gt;&lt;/div&gt;
&lt;p class="dl-top-cta-note"&gt;※中学受験・大学受験ともに、オンライン／四谷教室のいずれもお選びいただけます。&lt;/p&gt;
&lt;/div&gt;
&lt;div class="veu_3prArea row"&gt;
&lt;div class="prArea col-sm-4"&gt;
&lt;h3 class="subSection-title"&gt;読解ラボTips&lt;/h3&gt;
&lt;div class="media_pr veu_3prArea_image"&gt;&lt;a class="veu_3prArea_image_link" href="https://dokkai-labo.tokyo/blog/" target="_blank" rel="noopener"&gt;&lt;br /&gt;
&lt;img decoding="async" class="image_pc" src="https://dokkai-labo.tokyo/wp-content/uploads/2020/10/1476831_s.jpg" alt="読解ラボTips" /&gt;&lt;br /&gt;
&lt;img decoding="async" class="image_sp" src="https://dokkai-labo.tokyo/wp-content/uploads/2020/10/1476831_s.jpg" alt="読解ラボTips" /&gt;&lt;br /&gt;
&lt;/a&gt;&lt;/div&gt;
&lt;p class="summary"&gt;国語を「感覚」から「再現できる技術」へ。読解・記述・学習計画のヒントをまとめています。&lt;/p&gt;
&lt;div class="veu_3prArea_linkurl"&gt;&lt;a class="btn btn-default btn-sm" href="https://dokkai-labo.tokyo/blog/" target="_blank" rel="noopener"&gt;続きを読む&lt;/a&gt;&lt;/div&gt;
&lt;/div&gt;
&lt;div class="prArea col-sm-4"&gt;
&lt;h3 class="subSection-title"&gt;Web説明会&lt;/h3&gt;
&lt;div class="media_pr veu_3prArea_image"&gt;&lt;a class="veu_3prArea_image_link" href="https://dokkai-labo.tokyo/webinfomation/" target="_blank" rel="noopener"&gt;&lt;br /&gt;
&lt;img decoding="async" class="image_pc" src="https://dokkai-labo.tokyo/wp-content/uploads/2020/05/CTA読解ラボ-e1603958995467.jpg" alt="Web説明会" /&gt;&lt;br /&gt;
&lt;img decoding="async" class="image_sp" src="https://dokkai-labo.tokyo/wp-content/uploads/2020/05/CTA読解ラボ-e1603958995467.jpg" alt="Web説明会" /&gt;&lt;br /&gt;
&lt;/a&gt;&lt;/div&gt;
&lt;p class="summary"&gt;受講の進め方・授業の考え方・体験授業までの流れを、短時間でご確認いただけます。&lt;/p&gt;
&lt;div class="veu_3prArea_linkurl"&gt;&lt;a class="btn btn-default btn-sm" href="https://dokkai-labo.tokyo/webinfomation/" target="_blank" rel="noopener"&gt;続きを読む&lt;/a&gt;&lt;/div&gt;
&lt;/div&gt;
&lt;div class="prArea col-sm-4"&gt;
&lt;h3 class="subSection-title"&gt;代表の執筆書籍&lt;/h3&gt;
&lt;div class="media_pr veu_3prArea_image"&gt;&lt;a class="veu_3prArea_image_link" href="https://dokkai-labo.tokyo/ct/publish/" target="_blank" rel="noopener"&gt;&lt;br /&gt;
&lt;img decoding="async" class="image_pc" src="https://dokkai-labo.tokyo/wp-content/uploads/2020/10/admin-ajax-2.jpg" alt="代表の執筆書籍" /&gt;&lt;br /&gt;
&lt;img decoding="async" class="image_sp" src="https://dokkai-labo.tokyo/wp-content/uploads/2020/10/admin-ajax-2.jpg" alt="代表の執筆書籍" /&gt;&lt;br /&gt;
&lt;/a&gt;&lt;/div&gt;
&lt;p class="summary"&gt;中学受験国語・大学入試現代文の書籍を出版しています。家庭での取り組み方の整理にも役立ちます。&lt;/p&gt;
&lt;div class="veu_3prArea_linkurl"&gt;&lt;a class="btn btn-default btn-sm" href="https://dokkai-labo.tokyo/ct/publish/" target="_blank" rel="noopener"&gt;続きを読む&lt;/a&gt;&lt;/div&gt;
&lt;/div&gt;
&lt;/div&gt;
&lt;section class="veu_cta" id="veu_cta-20326"&gt;&lt;h1 class="cta_title"&gt;講座案内：長島式読解講座「Basis」【中学受験】&lt;/h1&gt;&lt;div class="cta_body"&gt;&lt;div class="cta_body_txt image_no"&gt;自由なスケジュールで受講可能。理論に裏打ちされた読解法を短期間で習得できます。
&lt;br /&gt;&lt;/div&gt;&lt;div class="cta_body_link"&gt;&lt;a href="https://dokkai-labo.tokyo/basis/" class="btn btn-primary btn-block btn-lg" target="_blank"&gt;長島式読解講座「Basis」【中学受験】&lt;/a&gt;&lt;/div&gt;&lt;/div&gt;&lt;!-- [ /.vkExUnit_cta_body ] --&gt;&lt;/section&gt;						
------</t>
  </si>
  <si>
    <t>https://dokkai-labo.tokyo/basis/</t>
  </si>
  <si>
    <t>以下のページは不自然なワードを使用しています。
これらを適切に自然な言葉に置き換えて下さい。
なお、本文の装飾や構造は絶対に変えないでください。
【対象ページURL】
https://dokkai-labo.tokyo/basis/
【検出された不自然ワード】
- 崩れ
【本文】
------
&lt;h2 style="padding-left: 30px;"&gt;開講講座のご案内【長島式読解講座「Basis」】&lt;/h2&gt;
&lt;p data-start="40" data-end="112"&gt;この度、当塾代表・長島の指導を受けて入試を突破した学生が講師を務める&lt;br data-start="74" data-end="77" /&gt;&lt;strong data-start="77" data-end="97"&gt;「長島式読解講座『Basis』」&lt;/strong&gt; を開講する運びとなりました。&lt;/p&gt;
&lt;p&gt;他の開講講座（中学受験・大学受験の各コース）を含む全体像は、&lt;a href="https://dokkai-labo.tokyo/live/"&gt;開講講座のご案内（全体像はこちら）&lt;/a&gt;でご確認いただけます。&lt;/p&gt;
&lt;p data-start="114" data-end="243"&gt;本講座のカリキュラムは、すべて長島が監修しています。&lt;br data-start="140" data-end="143" /&gt;長島式読解法を熟知した講師が授業を進めるため、常に &lt;strong data-start="169" data-end="179"&gt;同じ方針の指導&lt;/strong&gt; を受けることができます。&lt;br data-start="192" data-end="195" /&gt;他塾にありがちな、「学年やコースで講師が変わり、教え方の違いに戸惑う」といった心配はありません。&lt;/p&gt;
&lt;p data-start="245" data-end="277"&gt;さらに、本講座は &lt;strong data-start="254" data-end="267"&gt;柔軟なスケジュール&lt;/strong&gt; に対応しています。&lt;/p&gt;
&lt;ul data-start="279" data-end="338"&gt;
&lt;li data-start="279" data-end="299"&gt;
&lt;p data-start="281" data-end="299"&gt;「1日にまとめて複数コマ受講したい」&lt;/p&gt;
&lt;/li&gt;
&lt;li data-start="300" data-end="319"&gt;
&lt;p data-start="302" data-end="319"&gt;「2ヶ月で国語の基礎固めをしたい」&lt;/p&gt;
&lt;/li&gt;
&lt;li data-start="320" data-end="338"&gt;
&lt;p data-start="322" data-end="338"&gt;「講習期間中に一気に受講したい」&lt;/p&gt;
&lt;/li&gt;
&lt;/ul&gt;
&lt;p data-start="340" data-end="360"&gt;といったご要望にも、迅速に対応可能です。&lt;/p&gt;
&lt;p data-start="362" data-end="435"&gt;実際に長島式読解法を学び、受験を突破した学生だからこそできる授業。&lt;br data-start="395" data-end="398" /&gt;&lt;strong data-start="398" data-end="425"&gt;理論的でありながら、生徒目線の分かりやすい解説&lt;/strong&gt; が最大の特徴です。&lt;/p&gt;
&lt;p data-start="437" data-end="454"&gt;ぜひ、その効果を実感してください。&lt;/p&gt;
&lt;h3&gt;対象&lt;/h3&gt;
&lt;p&gt;国語読解法を身に付けたい小学４・５年生&lt;/p&gt;
&lt;h3&gt;形式&lt;/h3&gt;
&lt;p&gt;授業は全て１対１の個別指導形式です。講師は全員長島式読解法を会得したプロフェッショナルです。&lt;/p&gt;
&lt;h3&gt;内容&lt;/h3&gt;
&lt;p&gt;問題演習とその解説を行い、理論的な読解法の提示とその適用方法を習得してもらいます。&lt;/p&gt;
&lt;h3&gt;授業料&lt;/h3&gt;
&lt;p&gt;１コマ　7,920円(税込)&lt;/p&gt;
&lt;p&gt;※前月末日までに、お申込み・お支払いをお願いしております。&lt;/p&gt;
&lt;h3&gt;時間割&lt;/h3&gt;
&lt;table style="height: 55px;" width="330"&gt;
&lt;tbody&gt;
&lt;tr&gt;
&lt;th style="text-align: center;"&gt;&lt;/th&gt;
&lt;th style="text-align: center;"&gt;日&lt;/th&gt;
&lt;th style="text-align: center;"&gt;月&lt;/th&gt;
&lt;th style="text-align: center;"&gt;火&lt;/th&gt;
&lt;th style="text-align: center;"&gt;水&lt;/th&gt;
&lt;th style="text-align: center;"&gt;木&lt;/th&gt;
&lt;th style="text-align: center;"&gt;金&lt;/th&gt;
&lt;th style="text-align: center;"&gt;土&lt;/th&gt;
&lt;/tr&gt;
&lt;tr&gt;
&lt;th style="text-align: center;"&gt;07:30～08:50&lt;/th&gt;
&lt;td style="text-align: center;"&gt;○&lt;/td&gt;
&lt;td style="text-align: center;" bgcolor="#aaaaaa"&gt;&lt;/td&gt;
&lt;td style="text-align: center;" bgcolor="#aaaaaa"&gt;&lt;/td&gt;
&lt;td style="text-align: center;" bgcolor="#aaaaaa"&gt;&lt;/td&gt;
&lt;td style="text-align: center;" bgcolor="#aaaaaa"&gt;&lt;/td&gt;
&lt;td style="text-align: center;" bgcolor="#aaaaaa"&gt;&lt;/td&gt;
&lt;td style="text-align: center;"&gt;○&lt;/td&gt;
&lt;/tr&gt;
&lt;tr&gt;
&lt;th style="text-align: center;"&gt;09:00～10:20&lt;/th&gt;
&lt;td style="text-align: center;"&gt;×&lt;/td&gt;
&lt;td style="text-align: center;" bgcolor="#aaaaaa"&gt;&lt;/td&gt;
&lt;td style="text-align: center;" bgcolor="#aaaaaa"&gt;&lt;/td&gt;
&lt;td style="text-align: center;" bgcolor="#aaaaaa"&gt;&lt;/td&gt;
&lt;td style="text-align: center;" bgcolor="#aaaaaa"&gt;&lt;/td&gt;
&lt;td style="text-align: center;" bgcolor="#aaaaaa"&gt;&lt;/td&gt;
&lt;td style="text-align: center;"&gt;○&lt;/td&gt;
&lt;/tr&gt;
&lt;tr&gt;
&lt;th style="text-align: center;"&gt;10:30～11:50&lt;/th&gt;
&lt;td style="text-align: center;"&gt;×&lt;/td&gt;
&lt;td style="text-align: center;" bgcolor="#aaaaaa"&gt;&lt;/td&gt;
&lt;td style="text-align: center;" bgcolor="#aaaaaa"&gt;&lt;/td&gt;
&lt;td style="text-align: center;" bgcolor="#aaaaaa"&gt;&lt;/td&gt;
&lt;td style="text-align: center;" bgcolor="#aaaaaa"&gt;&lt;/td&gt;
&lt;td style="text-align: center;" bgcolor="#aaaaaa"&gt;&lt;/td&gt;
&lt;td style="text-align: center;"&gt;○&lt;/td&gt;
&lt;/tr&gt;
&lt;tr&gt;
&lt;th style="text-align: center;"&gt;12:00～13:20&lt;/th&gt;
&lt;td style="text-align: center;"&gt;○&lt;/td&gt;
&lt;td style="text-align: center;" bgcolor="#aaaaaa"&gt;&lt;/td&gt;
&lt;td style="text-align: center;" bgcolor="#aaaaaa"&gt;&lt;/td&gt;
&lt;td style="text-align: center;" bgcolor="#aaaaaa"&gt;&lt;/td&gt;
&lt;td style="text-align: center;" bgcolor="#aaaaaa"&gt;&lt;/td&gt;
&lt;td style="text-align: center;" bgcolor="#aaaaaa"&gt;&lt;/td&gt;
&lt;td style="text-align: center;"&gt;○&lt;/td&gt;
&lt;/tr&gt;
&lt;tr&gt;
&lt;th style="text-align: center;"&gt;13:30～14:50&lt;/th&gt;
&lt;td style="text-align: center;"&gt;○&lt;/td&gt;
&lt;td style="text-align: center;" bgcolor="#aaaaaa"&gt;&lt;/td&gt;
&lt;td style="text-align: center;" bgcolor="#aaaaaa"&gt;&lt;/td&gt;
&lt;td style="text-align: center;" bgcolor="#aaaaaa"&gt;&lt;/td&gt;
&lt;td style="text-align: center;" bgcolor="#aaaaaa"&gt;&lt;/td&gt;
&lt;td style="text-align: center;" bgcolor="#aaaaaa"&gt;&lt;/td&gt;
&lt;td style="text-align: center;"&gt;○&lt;/td&gt;
&lt;/tr&gt;
&lt;tr&gt;
&lt;th style="text-align: center;"&gt;15:00～16:20&lt;/th&gt;
&lt;td style="text-align: center;"&gt;○&lt;/td&gt;
&lt;td style="text-align: center;"&gt;○&lt;/td&gt;
&lt;td style="text-align: center;"&gt;○&lt;/td&gt;
&lt;td style="text-align: center;"&gt;○&lt;/td&gt;
&lt;td style="text-align: center;"&gt;○&lt;/td&gt;
&lt;td style="text-align: center;"&gt;×&lt;/td&gt;
&lt;td style="text-align: center;"&gt;○&lt;/td&gt;
&lt;/tr&gt;
&lt;tr&gt;
&lt;th style="text-align: center;"&gt;16:30～17:50&lt;/th&gt;
&lt;td style="text-align: center;"&gt;○&lt;/td&gt;
&lt;td style="text-align: center;"&gt;○&lt;/td&gt;
&lt;td style="text-align: center;"&gt;○&lt;/td&gt;
&lt;td style="text-align: center;"&gt;○&lt;/td&gt;
&lt;td style="text-align: center;"&gt;○&lt;/td&gt;
&lt;td style="text-align: center;"&gt;×&lt;/td&gt;
&lt;td style="text-align: center;"&gt;○&lt;/td&gt;
&lt;/tr&gt;
&lt;tr&gt;
&lt;th style="text-align: center;"&gt;18:00～19:20&lt;/th&gt;
&lt;td style="text-align: center;"&gt;○&lt;/td&gt;
&lt;td style="text-align: center;"&gt;○&lt;/td&gt;
&lt;td style="text-align: center;"&gt;○&lt;/td&gt;
&lt;td style="text-align: center;"&gt;○&lt;/td&gt;
&lt;td style="text-align: center;"&gt;○&lt;/td&gt;
&lt;td style="text-align: center;"&gt;×&lt;/td&gt;
&lt;td style="text-align: center;"&gt;○&lt;/td&gt;
&lt;/tr&gt;
&lt;tr&gt;
&lt;th style="text-align: center;"&gt;19:30～20:50&lt;/th&gt;
&lt;td style="text-align: center;"&gt;○&lt;/td&gt;
&lt;td style="text-align: center;"&gt;○&lt;/td&gt;
&lt;td style="text-align: center;"&gt;○&lt;/td&gt;
&lt;td style="text-align: center;"&gt;○&lt;/td&gt;
&lt;td style="text-align: center;"&gt;○&lt;/td&gt;
&lt;td style="text-align: center;"&gt;×&lt;/td&gt;
&lt;td style="text-align: center;"&gt;○&lt;/td&gt;
&lt;/tr&gt;
&lt;/tbody&gt;
&lt;/table&gt;
&lt;div&gt;&lt;/div&gt;
&lt;div class="rounded" style="background-color: whitesmoke; padding: 10px;"&gt;〇：空き　×：予約済み&lt;/div&gt;
&lt;p&gt;&lt;!-- ===================== 追記：不足補完（検索面拡張＋申込判断材料） ===================== --&gt;&lt;/p&gt;
&lt;h3&gt;「Basis」で身につく力（国語の点数に直結する3つ）&lt;/h3&gt;
&lt;ul&gt;
&lt;li&gt;&lt;strong&gt;設問に合わせて読む力：&lt;/strong&gt;「何を聞かれているか」→「本文のどこを見るか」を迷わない&lt;/li&gt;
&lt;li&gt;&lt;strong&gt;根拠を言語化する力：&lt;/strong&gt;答えを選ぶ／書く前に、本文の根拠を一文で説明できる&lt;/li&gt;
&lt;li&gt;&lt;strong&gt;直しで伸ばす力：&lt;/strong&gt;間違いを「たまたま」にせず、次に再現できる形に直して定着させる&lt;/li&gt;
&lt;/ul&gt;
&lt;h3&gt;授業の進め方（1コマで何をするか）&lt;/h3&gt;
&lt;ol&gt;
&lt;li&gt;&lt;strong&gt;現状確認：&lt;/strong&gt;本文の読み方・選び方・記述の癖を短時間で特定&lt;/li&gt;
&lt;li&gt;&lt;strong&gt;読み方の枠組みを提示：&lt;/strong&gt;段落の役割／対比・因果／指示語・接続語などの見方を整理&lt;/li&gt;
&lt;li&gt;&lt;strong&gt;問題演習：&lt;/strong&gt;その場で同タイプ問題を解き、進め方が崩れる箇所を修正&lt;/li&gt;
&lt;li&gt;&lt;strong&gt;復習の組み立て：&lt;/strong&gt;家庭で「何を」「どの順番で」やるかを最小手数で提示&lt;/li&gt;
&lt;/ol&gt;
&lt;div class="rounded" style="background-color: whitesmoke; padding: 10px;"&gt;&lt;strong&gt;ポイント：&lt;/strong&gt;授業は「解説して終わり」ではなく、&lt;strong&gt;進め方（枠組み）→演習→直し&lt;/strong&gt;まで一続きで回します。&lt;/div&gt;
&lt;h3&gt;よくある受講目的（この講座が合いやすいケース）&lt;/h3&gt;
&lt;ul&gt;
&lt;li&gt;国語が「感覚」で解いていて、選択肢の二択で落とすことが多い&lt;/li&gt;
&lt;li&gt;記述が本文とズレる／根拠が薄いと言われる&lt;/li&gt;
&lt;li&gt;集団塾では国語の直しが回らず、毎週「解きっぱなし」になっている&lt;/li&gt;
&lt;li&gt;短期集中で小4・小5のうちに読解の土台を作りたい&lt;/li&gt;
&lt;/ul&gt;
&lt;h3&gt;他の個別指導と何が違うか（比較の観点）&lt;/h3&gt;
&lt;table class="table table-bordered" style="max-width: 820px;"&gt;
&lt;tbody&gt;
&lt;tr&gt;
&lt;th style="width: 30%;"&gt;観点&lt;/th&gt;
&lt;th&gt;Basis（長島式読解）&lt;/th&gt;
&lt;/tr&gt;
&lt;tr&gt;
&lt;td&gt;&lt;strong&gt;指導の一貫性&lt;/strong&gt;&lt;/td&gt;
&lt;td&gt;長島監修のカリキュラムで、&lt;strong&gt;読み方の進め方（枠組み）&lt;/strong&gt;をそろえて指導&lt;/td&gt;
&lt;/tr&gt;
&lt;tr&gt;
&lt;td&gt;&lt;strong&gt;伸び方の組み立て&lt;/strong&gt;&lt;/td&gt;
&lt;td&gt;その場の理解より、&lt;strong&gt;直しで再現性を作る&lt;/strong&gt;ことを重視&lt;/td&gt;
&lt;/tr&gt;
&lt;tr&gt;
&lt;td&gt;&lt;strong&gt;受講の組み方&lt;/strong&gt;&lt;/td&gt;
&lt;td&gt;「2ヶ月で基礎固め」「講習期間に集中」など、&lt;strong&gt;目的別にコマを組みやすい&lt;/strong&gt;&lt;/td&gt;
&lt;/tr&gt;
&lt;/tbody&gt;
&lt;/table&gt;
&lt;h3&gt;FAQ（申込前に多い質問）&lt;/h3&gt;
&lt;div class="rounded" style="background-color: whitesmoke; padding: 10px;"&gt;
&lt;p&gt;&lt;strong&gt;Q. 小6は対象外ですか？&lt;/strong&gt;&lt;br /&gt;
A. 本講座は小4・小5を主対象にしています。小6での受講可否は、目標（基礎固め／過去問対応など）によって最適が変わるため、まずはお問い合わせで状況をお聞かせください。&lt;/p&gt;
&lt;p&gt;&lt;strong&gt;Q. 宿題は出ますか？どれくらいですか？&lt;/strong&gt;&lt;br /&gt;
A. 家庭で回せる量に調整します。目安は「直しが回る最小量」で、増やしすぎて混乱することを避けます。&lt;/p&gt;
&lt;p&gt;&lt;strong&gt;Q. 教材は何を使いますか？&lt;/strong&gt;&lt;br /&gt;
A. 基本は問題演習＋解説で読解法を適用します。使用教材は学力・通塾状況に合わせて調整します（塾教材・市販・過去問など）。&lt;/p&gt;
&lt;p&gt;&lt;strong&gt;Q. 受講頻度のおすすめは？&lt;/strong&gt;&lt;br /&gt;
A. 「基礎固め目的」は週1〜2回、「短期集中」は期間内に複数コマをまとめる形が合います。到達目標に合わせて組み立てます。&lt;/p&gt;
&lt;p&gt;&lt;strong&gt;Q. 申込みと支払いの締めは？&lt;/strong&gt;&lt;br /&gt;
A. 前月末日までにお申込み・お支払いをお願いしています（本文記載の通り）。&lt;/p&gt;
&lt;/div&gt;
&lt;h3&gt;お申込み&lt;/h3&gt;
&lt;p&gt;変更なし:&lt;/p&gt;
&lt;h3&gt;お申込み&lt;/h3&gt;
&lt;p&gt;削除: お申込み・お問い合わせにつきましては、&lt;a href="https://dokkai-labo.tokyo/contact/" target="_blank" rel="noopener noreferrer"&gt;お問い合わせフォーム&lt;/a&gt; または、03-4214-8696 までお願い致します。&lt;/p&gt;
&lt;section class="veu_cta" id="veu_cta-20530"&gt;&lt;h1 class="cta_title"&gt;講座案内：【２回完結】文法速習講座【中学受験】&lt;/h1&gt;&lt;div class="cta_body"&gt;&lt;div class="cta_body_image cta_body_image_right"&gt;&lt;a href="https://dokkai-labo.tokyo/grammer/" target="_blank"&gt;&lt;/a&gt;&lt;/div&gt;&lt;div class="cta_body_txt image_exist"&gt;文法事項をマスターできるというだけではなく、受講者のモチベーションや読解力の向上に寄与できる講座となっております。&lt;/div&gt;&lt;div class="cta_body_link"&gt;&lt;a href="https://dokkai-labo.tokyo/grammer/" class="btn btn-primary btn-block btn-lg" target="_blank"&gt;【２回完結】文法速習講座【中学受験】&lt;/a&gt;&lt;/div&gt;&lt;/div&gt;&lt;!-- [ /.vkExUnit_cta_body ] --&gt;&lt;/section&gt;			
------</t>
  </si>
  <si>
    <t>https://dokkai-labo.tokyo/blog/190526/</t>
  </si>
  <si>
    <t>以下のページは不自然なワードを使用しています。
これらを適切に自然な言葉に置き換えて下さい。
なお、本文の装飾や構造は絶対に変えないでください。
【対象ページURL】
https://dokkai-labo.tokyo/blog/190526/
【検出された不自然ワード】
- 乱れ
【本文】
------
&lt;h2&gt;読解ラボ東京　私立大学への現代文&lt;/h2&gt;
&lt;h3&gt;サンプル講義&lt;/h3&gt;
&lt;p&gt;&lt;iframe src="https://www.youtube.com/embed/dYycQJLNw7c" width="560" height="315" frameborder="0"&gt;&lt;/iframe&gt;&lt;/p&gt;
&lt;p&gt;現代文指導の考え方（「主張把握」偏重の落とし穴と、解き方の基本で伸ばす発想）の全体像は、&lt;a href="https://dokkai-labo.tokyo/blog/kokugoshidou/" target="_blank" rel="noopener noreferrer"&gt;全体像はこちら&lt;/a&gt;で確認できます。&lt;/p&gt;
&lt;p data-start="38" data-end="80"&gt;どのように勉強していいかわからない。&lt;br data-start="56" data-end="59" /&gt;現代文は、そう感じている方が多い科目です。&lt;/p&gt;
&lt;p data-start="82" data-end="155"&gt;ですが、現代文にも &lt;strong data-start="92" data-end="111"&gt;きちんとした勉強法があります。&lt;/strong&gt;&lt;br data-start="111" data-end="114" /&gt;この科目にも、数学の公式と同じように &lt;strong data-start="133" data-end="147"&gt;身につけるべき「解き方」&lt;/strong&gt; が存在します。&lt;/p&gt;
&lt;p data-start="157" data-end="237"&gt;例えば、上の動画で紹介している &lt;strong data-start="173" data-end="181"&gt;三段論法&lt;/strong&gt; もその一つです。&lt;br data-start="190" data-end="193" /&gt;こういった解き方を知り、使いこなす訓練を積んでいけば、現代文の点数は必ず伸びていきます。&lt;/p&gt;
&lt;p data-start="239" data-end="278" data-is-last-node="" data-is-only-node=""&gt;当塾では、生徒のレベルに合わせて &lt;strong data-start="256" data-end="278" data-is-last-node=""&gt;適切な地点から授業を進めていきます。&lt;/strong&gt;&lt;/p&gt;
&lt;h2&gt;大学入試の現代文が伸びない原因（主張把握だけに寄ると途中で止まりやすい）&lt;/h2&gt;
&lt;p&gt;「筆者の主張は何か」だけを追う読み方は、文章の構成によっては有効です。ただ、私立大学の入試問題では、主張把握だけだと次の段階でミスが出やすくなります。&lt;/p&gt;
&lt;ul&gt;
&lt;li&gt;&lt;strong&gt;根拠が本文のどこにあるか&lt;/strong&gt;を特定できず、選択肢を判断できない&lt;/li&gt;
&lt;li&gt;&lt;strong&gt;言い換え（同義表現）&lt;/strong&gt;に気づけず、本文と選択肢の対応が取れない&lt;/li&gt;
&lt;li&gt;設問ごとに必要な情報が違うのに、&lt;strong&gt;読み方を変えられない&lt;/strong&gt;&lt;/li&gt;
&lt;/ul&gt;
&lt;p&gt;得点に直結させるには、主張以前に&lt;strong&gt;「設問に合わせて根拠を回収し、選択肢を処理する流れ」&lt;/strong&gt;を作る必要があります。&lt;/p&gt;
&lt;h2&gt;大学受験 現代文の解き方の基本（まずはこの3ステップ）&lt;/h2&gt;
&lt;h3&gt;① 設問でゴールを明確にする&lt;/h3&gt;
&lt;p&gt;本文を丁寧に読む前に、設問を見て「何を答える問題か」をはっきりさせます。ここが曖昧だと、読みが“散る”ため時間だけが消えてしまいます。&lt;/p&gt;
&lt;ul&gt;
&lt;li&gt;内容一致か／理由説明か／言い換えか／指示語か&lt;/li&gt;
&lt;li&gt;問われている範囲（段落・一文・全体）&lt;/li&gt;
&lt;li&gt;選択肢問題なら、&lt;strong&gt;絞り込み方（誇張・不足・ズレ）&lt;/strong&gt;を意識&lt;/li&gt;
&lt;/ul&gt;
&lt;h3&gt;② 根拠を「本文の場所」で押さえる&lt;/h3&gt;
&lt;p&gt;現代文で得点を逃す原因は、知識不足よりも&lt;strong&gt;根拠位置の取り違え&lt;/strong&gt;で起きます。根拠は「雰囲気」ではなく、本文の該当箇所で押さえます。&lt;/p&gt;
&lt;ul&gt;
&lt;li&gt;指示語（これ・それ）→&lt;strong&gt;直前の具体語&lt;/strong&gt;に戻す&lt;/li&gt;
&lt;li&gt;言い換え（同義表現）→&lt;strong&gt;同じ内容を別の語で言っている箇所&lt;/strong&gt;を拾う&lt;/li&gt;
&lt;li&gt;因果（〜だから／したがって）→&lt;strong&gt;理由と結論を分けて&lt;/strong&gt;取る&lt;/li&gt;
&lt;/ul&gt;
&lt;h3&gt;③ 選択肢は「本文との差」で判断する&lt;/h3&gt;
&lt;p&gt;選択肢は「それっぽい」ほど注意が必要です。本文との差が出やすいポイントを先に見極め、そこで判別します。&lt;/p&gt;
&lt;ul&gt;
&lt;li&gt;&lt;strong&gt;言い過ぎ（常に・必ず等）&lt;/strong&gt;になっていないか&lt;/li&gt;
&lt;li&gt;&lt;strong&gt;抜け（条件・限定が落ちる）&lt;/strong&gt;がないか&lt;/li&gt;
&lt;li&gt;&lt;strong&gt;ズレ（主語・対象・範囲）&lt;/strong&gt;が変わっていないか&lt;/li&gt;
&lt;/ul&gt;
&lt;h2&gt;ミニ例題で確認：設問→根拠→選択肢処理の流れ&lt;/h2&gt;
&lt;p&gt;ここでは本文そのものを再掲せず、入試で頻出の「処理の仕方」を短く確認します。ポイントは、&lt;strong&gt;根拠を“場所”で特定してから&lt;/strong&gt;選択肢を絞り込むことです。&lt;/p&gt;
&lt;h3&gt;例1：内容一致（根拠位置→差分で判別）&lt;/h3&gt;
&lt;p&gt;&lt;strong&gt;設問のパターン&lt;/strong&gt;：「本文の内容と一致するものを選べ」&lt;/p&gt;
&lt;ul&gt;
&lt;li&gt;&lt;strong&gt;やること&lt;/strong&gt;：選択肢のうち、ズレが出やすい要素（主語／範囲／条件）に印をつける&lt;/li&gt;
&lt;li&gt;&lt;strong&gt;根拠の取り方&lt;/strong&gt;：本文の該当段落を1か所に絞り、同義表現（言い換え）まで拾う&lt;/li&gt;
&lt;li&gt;&lt;strong&gt;見極め方&lt;/strong&gt;：「言い過ぎ／抜け／ズレ」で“本文との差”が出たら即座に除外する&lt;/li&gt;
&lt;/ul&gt;
&lt;p&gt;&lt;strong&gt;ありがちなミス&lt;/strong&gt;：主張は合っているのに、&lt;strong&gt;条件（いつ／誰が／どこで／どの場合）&lt;/strong&gt;が変わっている選択肢に引っかかってしまう。&lt;/p&gt;
&lt;h3&gt;例2：理由説明（結論の近く→前提回収）&lt;/h3&gt;
&lt;p&gt;&lt;strong&gt;設問のパターン&lt;/strong&gt;：「なぜそう言えるか、理由として最も適切なものを選べ」&lt;/p&gt;
&lt;ul&gt;
&lt;li&gt;&lt;strong&gt;やること&lt;/strong&gt;：結論（＝設問が指している主張）を本文中で特定する&lt;/li&gt;
&lt;li&gt;&lt;strong&gt;根拠の取り方&lt;/strong&gt;：結論の直前直後から、つなぎ言葉（だから／したがって／つまり）で前提を回収する&lt;/li&gt;
&lt;li&gt;&lt;strong&gt;見極め方&lt;/strong&gt;：理由が“近い話”に見えても、&lt;strong&gt;前提が1つでも欠ける&lt;/strong&gt;選択肢は選ばない&lt;/li&gt;
&lt;/ul&gt;
&lt;p&gt;&lt;strong&gt;ありがちなミス&lt;/strong&gt;：理由ではなく「結論の言い換え」を選んでしまう（同じことを言っているだけで、根拠になっていない）。&lt;/p&gt;
&lt;h2&gt;よくあるミスを3つの原因に分類&lt;/h2&gt;
&lt;p&gt;解き直しで「主張が取れない」という反省に戻すと改善が遅れます。間違いは次の3つの原因で分解します。&lt;/p&gt;
&lt;ul&gt;
&lt;li&gt;&lt;strong&gt;根拠位置のミス&lt;/strong&gt;：別の段落を根拠にしている／該当箇所に戻れていない&lt;/li&gt;
&lt;li&gt;&lt;strong&gt;言い換えのミス&lt;/strong&gt;：同義・対比・具体例から抽象への対応が取れていない&lt;/li&gt;
&lt;li&gt;&lt;strong&gt;選択肢の見極めミス&lt;/strong&gt;：言い過ぎ／抜け／ズレの見落とし&lt;/li&gt;
&lt;/ul&gt;
&lt;h2&gt;独学で回す：1題15分の復習テンプレート&lt;/h2&gt;
&lt;p&gt;解いた後、次の欄を埋めるだけで「解き方の練習」になります。ノート1ページで完結させてください。&lt;/p&gt;
&lt;div style="border: 1px solid #e5e7eb; border-radius: 12px; padding: 12px 14px; margin: 12px 0; background: #fafafa;"&gt;
&lt;p style="margin: 0 0 8px;"&gt;&lt;strong&gt;① 設問タイプ：&lt;/strong&gt;（内容一致／理由／言い換え／指示語／空所補充）&lt;/p&gt;
&lt;p style="margin: 0 0 8px;"&gt;&lt;strong&gt;② 根拠となる場所：&lt;/strong&gt;（段落・行・接続語・指示語）&lt;/p&gt;
&lt;p style="margin: 0 0 8px;"&gt;&lt;strong&gt;③ 言い換えの整理：&lt;/strong&gt;（本文A＝本文B の形で1つ以上）&lt;/p&gt;
&lt;p style="margin: 0 0 8px;"&gt;&lt;strong&gt;④ 選択肢を選ばなかった理由：&lt;/strong&gt;（言い過ぎ／抜け／ズレ を最低1つ）&lt;/p&gt;
&lt;p style="margin: 0;"&gt;&lt;strong&gt;⑤ 次回への改善点：&lt;/strong&gt;（根拠位置を先に特定する／言い換えを拾う／本文との差を見る 等）&lt;/p&gt;
&lt;/div&gt;
&lt;h2&gt;よくある質問&lt;/h2&gt;
&lt;details&gt;
&lt;summary&gt;何をどれくらいやれば伸びますか？&lt;/summary&gt;
&lt;p&gt;まずは「同じ流れで処理→同じ視点で復習」を習慣にします。週3題でも、復習が自分の中で整理されていれば伸びます。こなす量よりも、根拠の場所と言い換えの回収が毎回できているかが重要です。&lt;/p&gt;
&lt;/details&gt;
&lt;details&gt;
&lt;summary&gt;時間が足りません。本文を速く読む練習をすべきですか？&lt;/summary&gt;
&lt;p&gt;すぐに速読を目指すより、設問でゴールを明確にする→根拠の場所を特定する、という流れを優先してください。読み方が定まっていないと、速く読んでも得点は上がりません。&lt;/p&gt;
&lt;/details&gt;
&lt;details&gt;
&lt;summary&gt;選択肢が2つまで絞れるのに間違えてしまいます&lt;/summary&gt;
&lt;p&gt;最後の2択は「本文との差」が最小になります。主語・範囲・条件（例外・限定）を1項目ずつ照らし合わせ、「抜け」か「ズレ」がある方を慎重に除外してください。&lt;/p&gt;
&lt;/details&gt;
&lt;h2&gt;動画で扱う「三段論法」を得点に直結させる見方&lt;/h2&gt;
&lt;p&gt;三段論法は「大前提→小前提→結論」という流れで、文章の論理を乱さずに追うための道具です。入試問題で効果を発揮するのは次の場面です。&lt;/p&gt;
&lt;ul&gt;
&lt;li&gt;理由説明問題で、&lt;strong&gt;結論を導くために必要な前提&lt;/strong&gt;がどれかを整理するとき&lt;/li&gt;
&lt;li&gt;内容一致で、本文の主張が&lt;strong&gt;どの条件の上で成り立つか&lt;/strong&gt;を見落とさないため&lt;/li&gt;
&lt;li&gt;抽象的な言葉が続く箇所で、具体例が&lt;strong&gt;何を支えるための例か&lt;/strong&gt;を押さえるため&lt;/li&gt;
&lt;/ul&gt;
&lt;p&gt;「主張がわかる」だけで終わらせず、&lt;strong&gt;設問に合わせて前提と結論を整理できる&lt;/strong&gt;ようにするのが狙いです。&lt;/p&gt;
&lt;h2&gt;勉強法：現代文は「解き方の練習」で上がる（やるべきことを習慣化する）&lt;/h2&gt;
&lt;p&gt;現代文は、ただ量を読めば伸びる科目ではありません。伸ばすには、毎回同じ流れで取り組み、ミスをなくしていくことが大切です。&lt;/p&gt;
&lt;ul&gt;
&lt;li&gt;&lt;strong&gt;1セット目&lt;/strong&gt;：時間を気にせず、根拠の場所と判別方法を丁寧に&lt;/li&gt;
&lt;li&gt;&lt;strong&gt;2セット目&lt;/strong&gt;：時間を少し意識し、同じ間違いが出る箇所を特定する&lt;/li&gt;
&lt;li&gt;&lt;strong&gt;3セット目&lt;/strong&gt;：設問タイプ別に、取り組み方（①〜③）が乱れていないか確認する&lt;/li&gt;
&lt;/ul&gt;
&lt;p&gt;「なぜ間違えたか」を、単なる理解不足ではなく、&lt;strong&gt;根拠の場所／言い換え／選択肢の見極め&lt;/strong&gt;のどこでつまずいたのかに分解すると、上達が早くなります。&lt;/p&gt;
&lt;h2&gt;個別指導で行うこと（考え方のズレをその場で直す）&lt;/h2&gt;
&lt;p&gt;独学で伸び悩みやすいのは、本文の読み方よりも「根拠の取り方」と「選択肢の見極め方」に自分なりのクセが残ってしまうからです。個別指導では、解き方の流れを大切にしながら、次のような点を点検します。&lt;/p&gt;
&lt;ul&gt;
&lt;li&gt;根拠が本文のどこにあるかを&lt;strong&gt;スムーズに見つけられる&lt;/strong&gt;ようにする&lt;/li&gt;
&lt;li&gt;言い換えの拾い方（同義・対比・因果）を&lt;strong&gt;自分のものにする&lt;/strong&gt;&lt;/li&gt;
&lt;li&gt;選択肢の誤りを「言い過ぎ／抜け／ズレ」として&lt;strong&gt;自分の言葉で説明する&lt;/strong&gt;&lt;/li&gt;
&lt;/ul&gt;
&lt;p&gt;現状の習熟度に合わせて、適切な段階（基礎の枠組み／入試標準／過去問）から進めていきます。&lt;/p&gt;
&lt;p&gt;現代文指導の考え方（「主張把握」偏重の落とし穴と、解き方の基本で伸ばす発想）の全体像は、&lt;a href="https://dokkai-labo.tokyo/blog/kokugoshidou/" target="_blank" rel="noopener noreferrer"&gt;全体像はこちら&lt;/a&gt;で確認できます。&lt;/p&gt;
&lt;section id="veu_cta-21074" class="veu_cta"&gt;
&lt;div class="cta_body"&gt;
&lt;div class="cta_body_link"&gt;&lt;/div&gt;
&lt;/div&gt;
&lt;/section&gt;
&lt;p&gt;&amp;nbsp;&lt;/p&gt;
&lt;section class="veu_cta" id="veu_cta-20529"&gt;&lt;h1 class="cta_title"&gt;講座案内：ハイレベル現代文～既存の現代文教育に対するアンチテーゼ～【大学受験】&lt;/h1&gt;&lt;div class="cta_body"&gt;&lt;div class="cta_body_txt image_no"&gt;本講座では、あくまでも受験指導の場であることを踏まえ、答えの出し方に特化した解説をご提供いたします。&lt;/div&gt;&lt;div class="cta_body_link"&gt;&lt;a href="https://dokkai-labo.tokyo/hilevel_lec_univ_online/" class="btn btn-primary btn-block btn-lg" target="_blank"&gt;【オンライン】ハイレベル現代文～既存の現代文教育に対するアンチテーゼ～【大学受験】&lt;/a&gt;&lt;/div&gt;&lt;/div&gt;&lt;!-- [ /.vkExUnit_cta_body ] --&gt;&lt;/section&gt;			
------</t>
  </si>
  <si>
    <t>https://dokkai-labo.tokyo/blog/19052602/</t>
  </si>
  <si>
    <t>以下のページは不自然なワードを使用しています。
これらを適切に自然な言葉に置き換えて下さい。
なお、本文の装飾や構造は絶対に変えないでください。
【対象ページURL】
https://dokkai-labo.tokyo/blog/19052602/
【検出された不自然ワード】
- 型
【本文】
------
&lt;h2&gt;読解ラボ東京　国公立大学への現代文&lt;/h2&gt;
&lt;h3&gt;サンプル講義(前半)&lt;/h3&gt;
&lt;p&gt;&lt;iframe src="https://www.youtube.com/embed/XjVwyhmhwyA?start=0&amp;amp;end=264" width="560" height="315" frameborder="0"&gt;&lt;/iframe&gt;&lt;/p&gt;
&lt;h3&gt;サンプル講義(後半)&lt;/h3&gt;
&lt;p&gt;&lt;iframe src="https://www.youtube.com/embed/XjVwyhmhwyA?start=264&amp;amp;end=565" width="560" height="315" frameborder="0"&gt;&lt;/iframe&gt;&lt;/p&gt;
&lt;p&gt;現代文指導の考え方（「主張把握」偏重の落とし穴と、解き方の型で安定得点を作る発想）の全体像は、&lt;a href="https://dokkai-labo.tokyo/blog/kokugoshidou/" target="_blank" rel="noopener noreferrer"&gt;全体像はこちら&lt;/a&gt;で確認できます。&lt;/p&gt;
&lt;p data-start="26" data-end="124"&gt;国公立大学の入試問題は記述が中心です。&lt;br data-start="45" data-end="48" /&gt;解き方そのものは私大入試と大きくは変わりませんが、記述特有のアプローチも存在します。&lt;br data-start="90" data-end="93" /&gt;（上の動画でも紹介している「記述の増やし方」はその一例です。）&lt;/p&gt;
&lt;p data-start="126" data-end="215"&gt;しかし、こういったアプローチは &lt;strong data-start="142" data-end="161"&gt;自学自習では身につけにくい分野&lt;/strong&gt; でもあります。&lt;br data-start="169" data-end="172" /&gt;添削指導を受けながら記述特有の考え方を理解し、実際に書き、改善していく訓練が必要です。共通テストの大まかな傾向と、時間配分の考え方を先に押さえたい場合は、&lt;a href="https://dokkai-labo.tokyo/blog/test/" target="_blank" rel="noopener noreferrer"&gt;■大学入試共通テストの大まかな傾向を把握しよう！【大学入試共通テスト(国語)考察①】&lt;/a&gt;もあわせてご確認ください。&lt;/p&gt;
&lt;p data-start="217" data-end="299"&gt;当塾では、生徒さんのレベルに合わせて &lt;strong data-start="236" data-end="255"&gt;適切な難易度から指導をスタート&lt;/strong&gt; します。&lt;br data-start="260" data-end="263" /&gt;完全１対１の授業のため、状況に応じたヒント出しや添削がその場で可能です。&lt;/p&gt;
&lt;p data-start="301" data-end="318" data-is-last-node="" data-is-only-node=""&gt;一緒に記述力を高めていきましょう！東大国語（前半）の検討と設問処理の観点を深めたい方は、&lt;a href="https://dokkai-labo.tokyo/blog/utokyo/" target="_blank" rel="noopener noreferrer"&gt;東大の国語について検討してみた(前半)【読解ラボ東京】【古典専門塾かきつばた】&lt;/a&gt;も参考になります。&lt;/p&gt;
&lt;p&gt;&lt;!-- [ /.socialSet ] --&gt;&lt;/p&gt;
&lt;p&gt;&lt;!-- [ /.socialSet ] --&gt;&lt;/p&gt;
&lt;section class="veu_cta" id="veu_cta-20322"&gt;&lt;h1 class="cta_title"&gt;サービス案内：読解ラボ東京の「過去問解説」&lt;/h1&gt;&lt;div class="cta_body"&gt;&lt;div class="cta_body_image cta_body_image_right"&gt;&lt;a href="https://dokkai-labo.tokyo/?s=【過去問】&amp;#038;order=asc" target="_blank"&gt;&lt;/a&gt;&lt;/div&gt;&lt;div class="cta_body_txt image_exist"&gt;受験準備の最終段階で困りがちなのが過去問の扱いです。
&lt;br /&gt;全問について解説と採点基準を明示し、そのプロセスを体感してもらいます。&lt;/div&gt;&lt;div class="cta_body_link"&gt;&lt;a href="https://dokkai-labo.tokyo/?s=【過去問】&amp;#038;order=asc" class="btn btn-primary btn-block btn-lg" target="_blank"&gt;読解ラボ東京の過去問解説動画&lt;/a&gt;&lt;/div&gt;&lt;/div&gt;&lt;!-- [ /.vkExUnit_cta_body ] --&gt;&lt;/section&gt;			
------</t>
  </si>
  <si>
    <t>https://dokkai-labo.tokyo/blog/20020702/</t>
  </si>
  <si>
    <t>以下のページは不自然なワードを使用しています。
これらを適切に自然な言葉に置き換えて下さい。
なお、本文の装飾や構造は絶対に変えないでください。
【対象ページURL】
https://dokkai-labo.tokyo/blog/20020702/
【検出された不自然ワード】
- 固定
【本文】
------
&lt;h3&gt;開成中学校2020年の国語の傾向&lt;/h3&gt;
&lt;p data-start="32" data-end="263"&gt;大問１が小説、大問２が説明文の２題構成です。漢字の書き取り（７問）以外は&lt;strong data-start="68" data-end="79"&gt;すべて記述問題&lt;/strong&gt;となっています。大問１では、主人公が女子であり、女子特有の複雑な人間関係や心情が入り混じった文章が出題されました。開成中学校の受験生にとっては内容の理解が難しい場面もあったかもしれませんが、&lt;strong data-start="174" data-end="199"&gt;解法に基づいて読めば、設問に答えられる問題&lt;/strong&gt;です。また、開成の記述問題は&lt;strong data-start="213" data-end="224"&gt;解答欄が小さい&lt;/strong&gt;ため、限られたスペースに合わせて&lt;strong data-start="240" data-end="255"&gt;要点を絞ってまとめる力&lt;/strong&gt;も求められます。&lt;/p&gt;
&lt;p&gt;過去問演習の回し方（何回やるか／繰り返しの効果と限界／類題演習との順番）の全体像はこちら：&lt;a href="https://dokkai-labo.tokyo/blog/kokugo-kakomon/"&gt;全体像はこちら&lt;/a&gt;&lt;/p&gt;
&lt;h3&gt;開成中学校・令和２年度(第１回)厳選解説動画&lt;/h3&gt;
&lt;p&gt;&lt;iframe title="開成中学校・令和２年度【読解ラボ東京の過去問解説】" src="https://www.youtube.com/embed/LtKJ20kHhMo?feature=oembed&amp;amp;enablejsapi=1&amp;amp;origin=https://dokkai-labo.tokyo" width="1140" height="641" frameborder="0" allowfullscreen="allowfullscreen"&gt;&lt;/iframe&gt;&lt;/p&gt;
&lt;p&gt;令和２年度　開成中学校の入試より厳選した問題とその解説をお届けします。&lt;br /&gt;
問題文・設問については、各種WEBサイト等よりご入手頂ければ幸いです。&lt;br /&gt;
★全問解説Ver.は&lt;a href="https://filmuy.com/dokkai-labo"&gt;コチラ&lt;/a&gt;にて随時UPしております。&lt;/p&gt;
&lt;p&gt;なお、解説では各問題を&lt;br /&gt;
Ａ：容易に正解できるので、合格するには落としてはいけない問題&lt;br /&gt;
Ｂ：少し難しめの問題だが、意欲的に取り組んでほしい問題&lt;br /&gt;
Ｃ：非常に難しいので、合格不合格のラインには影響しない捨て問題&lt;br /&gt;
に分類しています。参考にして頂ければ幸いです。&lt;/p&gt;
&lt;h3&gt;解説&lt;/h3&gt;
&lt;p&gt;・物語文で理由を聞かれたときは、気持ちが理由になっているパターンが多いです。&lt;/p&gt;
&lt;p&gt;・理由を聞かれたときは、背景・出来事と整理していけば、答えを導き出すことができます。&lt;/p&gt;
&lt;p&gt;&amp;nbsp;&lt;/p&gt;
&lt;p&gt;&lt;!-- [ /.socialSet ] --&gt;&lt;/p&gt;
&lt;div class="alert alert-primary p-3 mt-4" role="alert"&gt;
&lt;p class="mb-2"&gt;&lt;strong&gt;記述の「書き直し」を誤れば、合格は一生手に入りません。&lt;/strong&gt;&lt;/p&gt;
&lt;p class="mb-1"&gt;自己流の不完全な記述が固定化されると、本番での容赦ない減点が続き、合格発表時の合計点に跳ね返る致命的な結果となります。&lt;/p&gt;
&lt;p class="mb-3"&gt;記述の精度が上がらないのは、一重に採点基準のズレが原因です。&lt;/p&gt;
&lt;div class="d-grid gap-2"&gt;&lt;a class="btn btn-primary btn-lg" href="https://dokkai-labo.tokyo/kobetsuonline01/"&gt;合格力を叩き込む個別指導の受講はこちら&lt;/a&gt;&lt;br /&gt;
&lt;a class="btn btn-outline-primary btn-lg" href="https://dokkai-labo.tokyo/blog/161214/"&gt;読解ラボの指導方針を詳しく知る&lt;/a&gt;&lt;/div&gt;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&lt;section class="veu_cta" id="veu_cta-20322"&gt;&lt;h1 class="cta_title"&gt;サービス案内：読解ラボ東京の「過去問解説」&lt;/h1&gt;&lt;div class="cta_body"&gt;&lt;div class="cta_body_image cta_body_image_right"&gt;&lt;a href="https://dokkai-labo.tokyo/?s=【過去問】&amp;#038;order=asc" target="_blank"&gt;&lt;/a&gt;&lt;/div&gt;&lt;div class="cta_body_txt image_exist"&gt;受験準備の最終段階で困りがちなのが過去問の扱いです。
&lt;br /&gt;全問について解説と採点基準を明示し、そのプロセスを体感してもらいます。&lt;/div&gt;&lt;div class="cta_body_link"&gt;&lt;a href="https://dokkai-labo.tokyo/?s=【過去問】&amp;#038;order=asc" class="btn btn-primary btn-block btn-lg" target="_blank"&gt;読解ラボ東京の過去問解説動画&lt;/a&gt;&lt;/div&gt;&lt;/div&gt;&lt;!-- [ /.vkExUnit_cta_body ] --&gt;&lt;/section&gt;			
------</t>
  </si>
  <si>
    <t>https://dokkai-labo.tokyo/blog/200301/</t>
  </si>
  <si>
    <t>以下のページは不自然なワードを使用しています。
これらを適切に自然な言葉に置き換えて下さい。
なお、本文の装飾や構造は絶対に変えないでください。
【対象ページURL】
https://dokkai-labo.tokyo/blog/200301/
【検出された不自然ワード】
- 乱れ
【本文】
------
&lt;p&gt;豊島岡女子学園中学校の国語は、論説文＋物語文の二題構成で読解の比重が高く、記述（～30字／～80字）が合計点の差になりやすいタイプです。&lt;/p&gt;
&lt;p&gt;過去問で点が伸びないとき、原因が「読めていないこと」とは限りません。多いのは、設問ごとに&lt;strong&gt;根拠の置き場所&lt;/strong&gt;がずれて、選択肢も記述も同じところで外れるケースです。&lt;/p&gt;
&lt;div class="rounded" style="background-color: lightblue; padding: 10px;"&gt;
&lt;p style="margin: 0 0 .6em 0;"&gt;&lt;strong&gt;この3つに当てはまるなら、点が伸びにくくなります。&lt;/strong&gt;&lt;/p&gt;
&lt;ul style="margin: 0; padding-left: 1.2em;"&gt;
&lt;li&gt;傍線部問題で、傍線そのものより&lt;strong&gt;直前直後&lt;/strong&gt;の説明・具体・言い換えを拾えていない&lt;/li&gt;
&lt;li&gt;物語の心情を「気持ちだけ」で書き、&lt;strong&gt;背景→出来事→心情&lt;/strong&gt;のつながりが抜ける&lt;/li&gt;
&lt;li&gt;記述で、&lt;strong&gt;条件（対象／範囲／理由）&lt;/strong&gt;が文の中で落ちる&lt;/li&gt;
&lt;/ul&gt;
&lt;/div&gt;
&lt;p&gt;このページでは、&lt;strong&gt;直前直後の拾い方&lt;/strong&gt;／&lt;strong&gt;心情の整理（背景→出来事→心情）&lt;/strong&gt;／&lt;strong&gt;字数内でのまとめ方&lt;/strong&gt;を、令和２（第１回）の解説動画に沿って確認します。&lt;/p&gt;
&lt;p&gt;過去問演習を「何回」「どの順番」で回すかまで含めた全体像は、&lt;a href="https://dokkai-labo.tokyo/blog/kokugo-kakomon/"&gt;過去問演習の全体像はこちら&lt;/a&gt;で整理しています。&lt;/p&gt;
&lt;div class="rounded" style="background-color: lightblue; padding: 10px;"&gt;
&lt;p style="margin: 0;"&gt;&lt;strong&gt;取り組む順番&lt;/strong&gt;は、①傍線部の&lt;strong&gt;直前直後&lt;/strong&gt;で説明・具体・言い換えを拾う → ②心情は&lt;strong&gt;背景→出来事→心情&lt;/strong&gt;で言い直す → ③記述は&lt;strong&gt;条件→根拠→まとめ&lt;/strong&gt;で字数に収める、で進めると再現しやすくなります。&lt;/p&gt;
&lt;/div&gt;
&lt;h3&gt;時間配分で失敗しないための考え方（読み切るより「根拠を拾う」）&lt;/h3&gt;
&lt;p&gt;文章量が極端に多いタイプではない一方で、設問が要求する根拠を外すと記述も選択も連鎖して乱れます。国語での取りこぼしを減らすには、通読の完成度よりも「必要な場所を正確に読む」比率を上げる方が再現性が高くなります。&lt;/p&gt;
&lt;ul&gt;
&lt;li&gt;傍線部問題は、傍線部そのものより&lt;strong&gt;直前直後&lt;/strong&gt;の説明・具体化・言い換えを優先して拾う&lt;/li&gt;
&lt;li&gt;物語の心情は、気持ち単体ではなく&lt;strong&gt;背景（何が起きたか）→出来事（反応）→心情&lt;/strong&gt;の順で整理する&lt;/li&gt;
&lt;li&gt;迷った設問を抱えたまま長時間留まらず、「根拠が見える設問」から得点を確保して戻る&lt;/li&gt;
&lt;/ul&gt;
&lt;div class="rounded" style="background-color: lightblue; padding: 10px;"&gt;
&lt;p style="margin: 0;"&gt;本文を読み返す回数が増えるほど時間は減ります。根拠が置ける設問から処理し、最後に「根拠が薄い設問」をまとめて再確認する流れにすると、得点ロスが大きくなりにくいです。&lt;/p&gt;
&lt;/div&gt;
&lt;h3&gt;記述（～30字／～80字）で点を落とさない「パターン」&lt;/h3&gt;
&lt;p&gt;字数指定の記述は、内容が分かっていても「条件の抜け」「根拠の不足」「言い換えが弱い」で点が削られます。家庭学習では、答案の上手さよりも、毎回同じプロセスで書けているかを優先して仕上げる方が伸びやすくなります。&lt;/p&gt;
&lt;ul&gt;
&lt;li&gt;&lt;strong&gt;設問の条件&lt;/strong&gt;（誰の、何について、どの範囲で）を先にメモする&lt;/li&gt;
&lt;li&gt;根拠は、本文の言葉をそのまま貼るのではなく、&lt;strong&gt;一段言い換え&lt;/strong&gt;てから入れる&lt;/li&gt;
&lt;li&gt;まとめ文は、主語が飛ばないように「だれが／なにを／どう」だけは残す&lt;/li&gt;
&lt;/ul&gt;
&lt;div class="rounded" style="background-color: lightblue; padding: 10px;"&gt;
&lt;p style="margin: 0;"&gt;80字の記述ほど「要素を入れたつもり」になりやすいので、書いた後に&lt;strong&gt;条件が満たせているか&lt;/strong&gt;（問われた対象・範囲・理由や心情の根拠）を一度だけ点検する習慣が効果的です。&lt;/p&gt;
&lt;/div&gt;
&lt;h3&gt;過去問の回し方（自宅でやるなら「解き直し」が本体）&lt;/h3&gt;
&lt;p&gt;学校別対策は、解く回数そのものよりも「直しの精度」で差がつきます。特に記述は、正解・不正解の判定よりも「なぜその根拠が必要だったか」を言える状態にする方が次の年度でも使えます。&lt;/p&gt;
&lt;ul&gt;
&lt;li&gt;初回：時間を意識して解き、&lt;strong&gt;根拠が置けた問題／置けなかった問題&lt;/strong&gt;を分けて印を付ける&lt;/li&gt;
&lt;li&gt;直し：傍線部の直前直後に戻り、&lt;strong&gt;本文の言い換え&lt;/strong&gt;で説明を書き直す&lt;/li&gt;
&lt;li&gt;再提出：記述は同じ設問をもう一度書き、&lt;strong&gt;条件→根拠→まとめ&lt;/strong&gt;の流れが再現できるか確認する&lt;/li&gt;
&lt;/ul&gt;
&lt;h3&gt;直前期のチェック（答案が安定する確認項目）&lt;/h3&gt;
&lt;ul&gt;
&lt;li&gt;傍線部問題で「直前直後」を必ず確認する癖がついているか&lt;/li&gt;
&lt;li&gt;心情を「背景→出来事→心情」の順で説明できるか&lt;/li&gt;
&lt;li&gt;記述で条件（対象・範囲・理由）が抜けていないかを点検できるか&lt;/li&gt;
&lt;/ul&gt;
&lt;div class="rounded" style="background-color: lightblue; padding: 10px;"&gt;
&lt;p style="margin: 0;"&gt;学校別対策は、新しい技を増やすより「同じプロセスで解ける」を増やした方が伸びが安定します。標準的な問題を落とさない形に固めるだけでも合格点に近づきやすくなります。&lt;/p&gt;
&lt;/div&gt;
&lt;h3&gt;豊島岡女子学園中学校・令和２年度(第１回)厳選解説動画&lt;/h3&gt;
&lt;p&gt;&lt;iframe title="豊島岡女子学園中学校・令和２年度(第１回)【読解ラボ東京の過去問解説】" src="https://www.youtube.com/embed/aYAT5uvuo5Q?feature=oembed&amp;amp;enablejsapi=1&amp;amp;origin=https://dokkai-labo.tokyo" width="1140" height="641" frameborder="0" allowfullscreen="allowfullscreen"&gt;&lt;/iframe&gt;&lt;/p&gt;
&lt;p&gt;令和２年度　豊島岡女子学園中学校(第１回)の入試より厳選した問題とその解説をお届けします。&lt;br /&gt;
問題文・設問については、各種WEBサイト等よりご入手頂ければ幸いです。&lt;br /&gt;
★全問解説Ver.は&lt;a href="https://filmuy.com/dokkai-labo"&gt;コチラ&lt;/a&gt;にて随時UPしております。&lt;/p&gt;
&lt;p&gt;なお、解説では各問題を&lt;br /&gt;
Ａ：容易に正解できるので、合格するには落としてはいけない問題&lt;br /&gt;
Ｂ：少し難しめの問題だが、意欲的に取り組んでほしい問題&lt;br /&gt;
Ｃ：非常に難しいので、合格不合格のラインには影響しない捨て問題&lt;br /&gt;
に分類しています。参考にして頂ければ幸いです。&lt;/p&gt;
&lt;h3&gt;解説&lt;/h3&gt;
&lt;h3&gt;大問一　問五&lt;/h3&gt;
&lt;p&gt;・傍線部分の説明と合致しないものを答える問題です。そのため、傍線③とイコールにならないものはどれか考えていきます。&lt;/p&gt;
&lt;p&gt;・傍線③の行あたまから&lt;br /&gt;
聞くことの難しさは相手の言葉を聞く以前に自分の言葉を聞いてしまっているということにあります。自己内コミュニケーションです。&lt;br /&gt;
とあるため、&lt;/p&gt;
&lt;p&gt;傍線③＝相手の言葉ではなく自分の言葉を聞いている状態&lt;/p&gt;
&lt;p&gt;と分かるため、当てはまらない選択肢として、アの【自己内コミュニケーション人間関係を良好にしていく社会生活上の知恵である】という答えが正解となります。&lt;/p&gt;
&lt;div class="rounded" style="background-color: lightblue; padding: 10px;"&gt;傍線の直前を読めば解くことができる問題のため、正解しておきたい問題です。&lt;/div&gt;
&lt;p&gt;&amp;nbsp;&lt;/p&gt;
&lt;h3&gt;大問二　問七&lt;/h3&gt;
&lt;p&gt;・傍線⑦における正也の様子(X)とイコールなのは何か問われている問題です。&lt;/p&gt;
&lt;p&gt;・直前を見てみると&lt;/p&gt;
&lt;p&gt;東京に行かない理由を述べているため、自分が東京に行かないことを納得しようとしていることがわかります。&lt;/p&gt;
&lt;p&gt;よって、エの【今のくだらない争いを収めるために一生懸命な自分が東京に行くべきではない理由をこじつけている。】が正解となります。&lt;/p&gt;
&lt;div class="rounded" style="background-color: lightblue; padding: 10px;"&gt;傍線の直前を見て、正也が何をしようとしているのか考えれば解くことができる問題のため、正解しておきたい問題です。&lt;/div&gt;
&lt;p&gt;&amp;nbsp;&lt;/p&gt;
&lt;h3&gt;大問二　問八&lt;/h3&gt;
&lt;p&gt;・心情を問われている問題です。&lt;br /&gt;
気持ちを聞かれている問題は背景・出来事と整理して読み進めていきます。&lt;/p&gt;
&lt;p&gt;・傍線部直前&lt;/p&gt;
&lt;p&gt;「はい。全国大会には三年生の先輩で～県外や他の作品の話を先輩たちとできることを期待していました」より&lt;/p&gt;
&lt;p&gt;【背景】正也に、作品の話をしたかったと言われた&lt;br /&gt;
【出来事】顔をゆがめて、俯いた&lt;br /&gt;
【心情】作品に向き合うという大切なことを忘れていた→恥ずかしい&lt;/p&gt;
&lt;p&gt;であると分かります。よって&lt;br /&gt;
【正也の作品の話をしたかったと言われたことで、本当に大切な、自分たちの作品と純粋に向き合うことを忘れていたことに気づかされたたため、恥ずかしいという気持ち。】が答えとなります。&lt;/p&gt;
&lt;div class="rounded" style="background-color: lightblue; padding: 10px;"&gt;簡単に解ける問題ではありませんが、満点でなくとも部分点を取れるようにしましょう。&lt;/div&gt;
&lt;div class="alert alert-primary p-3 mt-4" role="alert"&gt;
&lt;p class="mb-2"&gt;&lt;strong&gt;「知識があれば読める」という誤解が、志望校合格を遠ざけます。&lt;/strong&gt;&lt;/p&gt;
&lt;p class="mb-1"&gt;論理性なき感覚的な読みが定着してしまうと、記述での大幅な減点を防げず、最終的な合計点に跳ね返る致命的な損失を招きます。&lt;/p&gt;
&lt;p class="mb-3"&gt;得点が頭打ちになる原因は、一重に判断軸が確立されていないことにあります。&lt;/p&gt;
&lt;div class="d-grid gap-2"&gt;&lt;a class="btn btn-primary btn-lg" href="https://dokkai-labo.tokyo/kobetsuonline01/"&gt;合格力を身につける個別指導の受講はこちら&lt;/a&gt;&lt;br /&gt;
&lt;a class="btn btn-outline-primary btn-lg" href="https://dokkai-labo.tokyo/blog/161214/"&gt;読解ラボの指導方針を詳しく知る&lt;/a&gt;&lt;/div&gt;
&lt;hr class="my-3" /&gt;
&lt;div class="d-flex flex-column gap-1"&gt;&lt;a href="https://dokkai-labo.tokyo/contact/"&gt;体験授業・入塾相談の予約フォーム&lt;/a&gt;&lt;br /&gt;
&lt;a href="https://dokkai-labo.tokyo/profile/"&gt;代表講師プロフィールと指導実績&lt;/a&gt;&lt;br /&gt;
&lt;a href="https://dokkai-labo.tokyo/access/"&gt;教室へのアクセス・所在地&lt;/a&gt;&lt;br /&gt;
&lt;a href="https://dokkai-labo.tokyo/blog/"&gt;中学受験国語の攻略コラム一覧&lt;/a&gt;&lt;/div&gt;
&lt;/div&gt;
&lt;section id="veu_cta-20525" class="veu_cta"&gt;
&lt;div class="cta_body"&gt;
&lt;div class="cta_body_link"&gt;&lt;/div&gt;
&lt;/div&gt;
&lt;/section&gt;
&lt;section class="veu_cta" id="veu_cta-20523"&gt;&lt;h1 class="cta_title"&gt;講座案内：【オンライン】完全１対１個別指導【中学受験】&lt;/h1&gt;&lt;div class="cta_body"&gt;&lt;div class="cta_body_image cta_body_image_right"&gt;&lt;a href="https://dokkai-labo.tokyo/kobetsuonline01/" target="_blank"&gt;&lt;/a&gt;&lt;/div&gt;&lt;div class="cta_body_txt image_exist"&gt;当塾で開講中の中学受験対策１対１個別指導講座をオンラインで受講可能です。教室で受ける授業さながらの授業を、個別指導オンラインでも再現しております。&lt;/div&gt;&lt;div class="cta_body_link"&gt;&lt;a href="https://dokkai-labo.tokyo/kobetsuonline01/" class="btn btn-primary btn-block btn-lg" target="_blank"&gt;【オンライン】完全１対１個別指導【中学受験】&lt;/a&gt;&lt;/div&gt;&lt;/div&gt;&lt;!-- [ /.vkExUnit_cta_body ] --&gt;&lt;/section&gt;			
------</t>
  </si>
  <si>
    <t>https://dokkai-labo.tokyo/blog/benkyouhou/</t>
  </si>
  <si>
    <t>以下のページは不自然なワードを使用しています。
これらを適切に自然な言葉に置き換えて下さい。
なお、本文の装飾や構造は絶対に変えないでください。
【対象ページURL】
https://dokkai-labo.tokyo/blog/benkyouhou/
【検出された不自然ワード】
- 立て直
【本文】
------
&lt;h2&gt;中学入試を目指すための国語勉強法&lt;/h2&gt;
&lt;p&gt;中学入試に向けて、国語の勉強はどのように進めれば良いのでしょうか。出題される問題によって点数が大きく上下してしまうケースをよく見かけます。正しい勉強法で国語に取り組むことで、中学入試でも安定して得点できるようになります。&lt;br /&gt;
「そもそも国語が苦手で、何から立て直すべきか」という全体像は、&lt;a href="https://dokkai-labo.tokyo/blog/gakusyuuhou/"&gt;原因と克服ステップの全体像はこちら&lt;/a&gt;もあわせてご確認ください。&lt;/p&gt;
&lt;h4&gt;語彙力を増やす&lt;/h4&gt;
&lt;p&gt;文章を読んでいて分からない言葉があると、それだけで集中力が途切れてしまったり、焦ってしまいます。中学入試という普段とは異なる環境である場合はなおさらです。前後の文章からだいたいの意味を推測することはできますが、それが正しい解釈であるという確証は持てません。学習する際に読めない漢字がでてきたり、熟語に出会ったりしたらすぐに調べて覚えるようにしましょう。漢字については読める・書けるだけでなく、その意味まで説明できるようになることで理解したと言えます。つまり、&lt;span style="color: #0000ff;"&gt;漢字や知らない熟語がない状態になってはじめて文章がきちんと理解できる&lt;/span&gt;のです。&lt;br /&gt;
また、中学入試において、&lt;span style="color: #ff0000;"&gt;漢字は一問10秒&lt;/span&gt;で解く必要があります。考える時間をなくし、問題を見た瞬間に答えが分かるようになるには、&lt;span style="color: #0000ff;"&gt;繰り返し学習して記憶を定着させる&lt;/span&gt;必要があります。語彙力が増えることによって、文章が読みやすくなり、他の設問にかけられる時間が長くなります。&lt;strong&gt;普段から漢字を覚えるということを習慣づけて&lt;/strong&gt;コツコツ語彙力を伸ばしていきましょう。&lt;/p&gt;
&lt;h4&gt;活字に触れる&lt;/h4&gt;
&lt;p&gt;読解力を身につけるためには、文章を読んで活字に慣れる必要があります。まずは&lt;strong&gt;集中して文章を読めるように&lt;/strong&gt;なりましょう。文章を読んでいる途中で勉強以外のことに気が向いてしまっているようでは文章を理解することはできません。気が散ってしまうようなものは身の周りに置かない、中学入試と同じ環境で学習することが大切です。また、自宅で学習する際は、&lt;span style="color: #ff0000;"&gt;音読&lt;/span&gt;をすすんで行いましょう。声に出して読むことで脳を整理することができます。音読に慣れてきたら黙読で読んでも集中して内容を理解することができるようになります。文章を読んだ後は、&lt;strong&gt;どのような文章であったか説明&lt;/strong&gt;をしてみましょう。&lt;span style="color: #0000ff;"&gt;インプットとアウトプットを行うことでより理解を深めることができます&lt;/span&gt;。&lt;/p&gt;
&lt;p&gt;中学入試の国語で出題される文章は容易く読める文章ではありません。普段から活字に触れ、語彙力を伸ばすことでどんな文章が出題されても対応できるようになります。当塾では、&lt;a href="https://dokkai-labo.tokyo/bootcamp/" target="_blank" rel="noopener noreferrer"&gt;読解/漢字演習道場&lt;/a&gt;を開講しております。&lt;br /&gt;
こちらの講座は、「&lt;strong&gt;問題演習→提出・講師による採点→講師からのフィードバック&lt;/strong&gt;」を繰り返し行うことで、安定した得点力を安定した得点力を身につけることができる講座です。国語の読解力向上を目指す生徒さんのご参加、お待ちしております！&lt;/p&gt;
&lt;p&gt;&amp;nbsp;&lt;/p&gt;
&lt;p&gt;&lt;!-- [ /.socialSet ] --&gt;&lt;/p&gt;
&lt;section class="veu_cta" id="veu_cta-20370"&gt;&lt;h1 class="cta_title"&gt;講座案内：読解/漢字演習道場【中学受験】&lt;/h1&gt;&lt;div class="cta_body"&gt;&lt;div class="cta_body_image cta_body_image_right"&gt;&lt;a href="https://dokkai-labo.tokyo/bootcamp/" target="_blank"&gt;&lt;/a&gt;&lt;/div&gt;&lt;div class="cta_body_txt image_exist"&gt;■読解演習道場
&lt;br /&gt;大半の学習塾で忘れられがちな「与えられた知識を使いこなすための練習」をサポートするための講座です。
&lt;br /&gt;確立された読解ラボオリジナルの読解法を駆使しながら、それを使いこなすための演習量を重ねて頂きます。
&lt;br /&gt;
&lt;br /&gt;■漢字演習道場
&lt;br /&gt;「漢字なんて覚えてしまえば終わり！」と思われることが多い一方、案外学習が進まない経験をお持ちの方も多いかと思います。
&lt;br /&gt;「漢字学習の思考回路」「漢字学習のスピード感」を養いながら、知識の獲得と学習姿勢の構築を目指します。&lt;/div&gt;&lt;div class="cta_body_link"&gt;&lt;a href="https://dokkai-labo.tokyo/bootcamp/" class="btn btn-primary btn-block btn-lg" target="_blank"&gt;読解/漢字演習道場【中学受験】&lt;/a&gt;&lt;/div&gt;&lt;/div&gt;&lt;!--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blog%2Fbenkyouhou%2F&amp;amp;t=%E4%B8%AD%E5%AD%A6%E5%85%A5%E8%A9%A6%E3%82%92%E7%9B%AE%E6%8C%87%E3%81%99%E3%81%9F%E3%82%81%E3%81%AE%E5%9B%BD%E8%AA%9E%E5%8B%89%E5%BC%B7%E6%B3%95%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blog%2Fbenkyouhou%2F&amp;amp;text=%E4%B8%AD%E5%AD%A6%E5%85%A5%E8%A9%A6%E3%82%92%E7%9B%AE%E6%8C%87%E3%81%99%E3%81%9F%E3%82%81%E3%81%AE%E5%9B%BD%E8%AA%9E%E5%8B%89%E5%BC%B7%E6%B3%95%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4%B8%AD%E5%AD%A6%E5%85%A5%E8%A9%A6%E3%82%92%E7%9B%AE%E6%8C%87%E3%81%99%E3%81%9F%E3%82%81%E3%81%AE%E5%9B%BD%E8%AA%9E%E5%8B%89%E5%BC%B7%E6%B3%95%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blog%2Fbenkyouhou%2F" target="_blank" &gt;&lt;span class="vk_icon_w_r_sns_bluesky icon_sns"&gt;&lt;/span&gt;&lt;span class="sns_txt"&gt;Bluesky&lt;/span&gt;&lt;/a&gt;&lt;/li&gt;&lt;li class="sb_copy sb_icon"&gt;&lt;button class="copy-button sb_icon_inner"data-clipboard-text="中学入試を目指すための国語勉強法 | 受験国語専門 読解ラボ東京 | 中学受験・大学受験対応の個別指導国語専門塾（オンライン・教室対応） https://dokkai-labo.tokyo/blog/benkyouhou/"&gt;&lt;span class="vk_icon_w_r_sns_copy icon_sns"&gt;&lt;i class="fas fa-copy"&gt;&lt;/i&gt;&lt;/span&gt;&lt;span class="sns_txt"&gt;Copy&lt;/span&gt;&lt;/button&gt;&lt;/li&gt;&lt;/ul&gt;&lt;/div&gt;&lt;!-- [ /.socialSet ] --&gt;			
------</t>
  </si>
  <si>
    <t>https://dokkai-labo.tokyo/blog/bunpou/</t>
  </si>
  <si>
    <t>以下のページは不自然なワードを使用しています。
これらを適切に自然な言葉に置き換えて下さい。
なお、本文の装飾や構造は絶対に変えないでください。
【対象ページURL】
https://dokkai-labo.tokyo/blog/bunpou/
【検出された不自然ワード】
- 固定
【本文】
------
&lt;p&gt;&lt;img fetchpriority="high" decoding="async" class="alignnone size-full wp-image-21084" src="https://dokkai-labo.tokyo/wp-content/uploads/2018/12/国語文法.jpg" sizes="(max-width: 1280px) 100vw, 1280px" srcset="https://dokkai-labo.tokyo/wp-content/uploads/2018/12/国語文法.jpg 1280w, https://dokkai-labo.tokyo/wp-content/uploads/2018/12/国語文法-300x169.jpg 300w, https://dokkai-labo.tokyo/wp-content/uploads/2018/12/国語文法-1024x576.jpg 1024w, https://dokkai-labo.tokyo/wp-content/uploads/2018/12/国語文法-768x432.jpg 768w, https://dokkai-labo.tokyo/wp-content/uploads/2018/12/国語文法-320x180.jpg 320w" alt="" width="1280" height="720" /&gt;&lt;/p&gt;
&lt;h2&gt;中学入試に国語文法は必要なのか？&lt;/h2&gt;
&lt;p data-start="37" data-end="116"&gt;中学入試では文法問題の出題はごくわずかです。&lt;br data-start="59" data-end="62" /&gt;そのため、文法の学習が後回しになり、&lt;strong data-start="80" data-end="99"&gt;国語の読解力がなかなか伸びない&lt;/strong&gt;というケースが多く見受けられます。&lt;/p&gt;
&lt;p data-start="118" data-end="228"&gt;しかし、『中学受験における国語の偏差値をアップさせる方法』でも触れているように、&lt;strong data-start="158" data-end="194"&gt;文法をしっかり身につけることで読解力を向上させることができます。&lt;/strong&gt; 文法は「文章を正しく読み解くための土台」となる重要な要素なのです。&lt;/p&gt;
&lt;p&gt;国語文法を「なぜ学ぶのか」「どう進めるのが効率的か」の全体像は、&lt;a href="https://dokkai-labo.tokyo/blog/kokugobunpouigi/" target="_blank" rel="noopener noreferrer"&gt;国語文法の意味と勉強法3ステップ【全体像はこちら】&lt;/a&gt;で整理しています。&lt;/p&gt;
&lt;h3&gt;対策が意外と難しい国語文法&lt;/h3&gt;
&lt;p&gt;「いつも日本語を話しているのだから、国語文法はできて当然」と思われがちですが、毎日自然に話している言語を改めて論理的に思考することは、実は非常に難易度が高いことです。&lt;/p&gt;
&lt;p&gt;文法用語は「連用修飾語」や「連体修飾語」など、なじみのない複雑な用語が多く登場します。外国語ではなく日本語だからこそ、対策が曖昧で苦手意識を持ってしまう受験生が多いのが現状です。&lt;/p&gt;
&lt;p&gt;どの言語でも共通して言えることは、&lt;span style="color: #0000ff;"&gt;「話せること」と「文法を理解できること」は必ずしもイコールではない&lt;/span&gt;のです。&lt;/p&gt;
&lt;h3&gt;関係性から内容がつかめる&lt;/h3&gt;
&lt;p&gt;例えば、主語と述語は必ずイコールの内容になっています。主語は、「誰が」「何が」を表し、述語は、「どうする」「どんなだ」にあたります。&lt;/p&gt;
&lt;p&gt;「【　　　】はぼくの友達だ」といった場合、【　　　】=友達となりますが、両者は主語・述語の関係です。&lt;/p&gt;
&lt;p&gt;要するに、主語述語の関係から、空欄がどのような内容なのかイメージできるということです。これができるようになると、中学入試に出題されるようなレベルの文章であっても、順を追って答えを導くことができるようになります。&lt;/p&gt;
&lt;p&gt;つまり&lt;span style="color: #ff0000;"&gt;文法が理解できるようになると文章が各段に読みやすくなる&lt;/span&gt;のです。&lt;/p&gt;
&lt;h3&gt;クリアになる&lt;/h3&gt;
&lt;p&gt;物語文では全体の内容を&lt;span style="color: #0000ff;"&gt;クリアに把握できる&lt;/span&gt;ようになります。情景が浮かびやすくなり、文章だけでなく映像としてのイメージも膨らむのでより登場人物の人物像や何かが起こったときの背景、心情などが見つかりやすくなります。&lt;/p&gt;
&lt;p&gt;また、説明文では全体として筆者が述べたいことが理解できるようになります。結論に向けて筆者がなにを伝えたいのかを理論的に理解できるようになるので、選択問題であっても記述問題であっても、問われている事柄に対して答えるべき内容が見つけやすくなります。&lt;/p&gt;
&lt;h3&gt;記述力&lt;/h3&gt;
&lt;p&gt;文法を理解することは、文章を読むだけでなく、文の記述力にも繋がります。正しい文を書くためには、文法の知識が必要不可欠になります。&lt;/p&gt;
&lt;p&gt;近年、記述問題は増加傾向にあり、国語文法の重要性を高めている一つの要因となっています。そのため、&lt;span style="color: #ff0000;"&gt;「正しい文法で文を書けること」は、入試において大きな強み&lt;/span&gt;になります。また、国語だけでなく、理科・社会でも記述問題は増えており、国語文法の対策は、入試全体に影響すると言っても過言ではありません。&lt;/p&gt;
&lt;h3&gt;当塾での取り組み&lt;/h3&gt;
&lt;p&gt;当塾では&lt;strong&gt;&lt;a href="https://dokkai-labo.tokyo/blog/161214/" target="_blank" rel="noopener noreferrer"&gt;受験国語対策&lt;/a&gt;&lt;/strong&gt;に徹底した授業を行っております。文法については、&lt;strong&gt;&lt;a href="https://dokkai-labo.tokyo/grammer/" target="_blank" rel="noopener noreferrer"&gt;文法速習講座&lt;/a&gt;&lt;/strong&gt;で、文法事項をマスターすることで、読解力を高めていきます。また、&lt;strong&gt;&lt;a href="https://dokkai-labo.tokyo/lesson/1-1elem/" target="_blank" rel="noopener noreferrer"&gt;完全１対１の個別指導&lt;/a&gt;&lt;/strong&gt;でひとりひとりの苦手克服、様々なニーズに合わせた授業を進めてまいります。&lt;/p&gt;
&lt;p&gt;また当塾では、&lt;strong&gt;&lt;a href="https://dokkai-labo.tokyo/kobetsuonline01/" target="_blank" rel="noopener noreferrer"&gt;オンライン&lt;/a&gt;&lt;/strong&gt;でも教室と同様の授業が受講可能です。オンラインの授業では、通塾の必要がなく、学習し慣れた環境でより集中して国語の勉強をすることができます。&lt;/p&gt;
&lt;h3&gt;まとめ&lt;/h3&gt;
&lt;p&gt;このように、文法をきちんと学ぶことで文章への理解をより深めることができるようになります。つまり、&lt;span style="color: #ff0000;"&gt;文法をマスターすることは、国語の読解力向上にもつながる&lt;span style="color: #000000;"&gt;のです&lt;/span&gt;&lt;/span&gt;。中学受験における国語の読解力を高めるには、文法の学習が必要不可欠であると言っても過言ではないということです。加えて、近年増加傾向にある記述問題にも、文法対策は必須と言えます。中学入試を乗り越え、合格をつかむために文法をマスターして国語の読解力と記述力を高めていきましょう。&lt;/p&gt;
&lt;p&gt;&lt;!-- [ /.socialSet ] --&gt;&lt;/p&gt;
&lt;div class="alert alert-primary p-3 mt-4" role="alert"&gt;
&lt;p class="mb-2"&gt;&lt;strong&gt;文法の基礎を蔑ろにすることは、合格を自ら手放すことに等しい行為です。&lt;/strong&gt;&lt;/p&gt;
&lt;p class="mb-1"&gt;文の構造を捉えられない読み方が固定化されると、記述での致命的な減点が続き、合格に必要な合計点に跳ね返る取り返しのつかない事態を招きます。&lt;/p&gt;
&lt;p class="mb-3"&gt;記述の精度が改善しないのは、一重に本文根拠の見誤りが原因です。&lt;/p&gt;
&lt;div class="d-grid gap-2"&gt;&lt;a class="btn btn-primary btn-lg" href="https://dokkai-labo.tokyo/kobetsuonline01/"&gt;合格力を叩き込む個別指導の受講はこちら&lt;/a&gt;&lt;br /&gt;
&lt;a class="btn btn-outline-primary btn-lg" href="https://dokkai-labo.tokyo/blog/161214/"&gt;読解ラボの指導方針を詳しく知る&lt;/a&gt;&lt;/div&gt;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&lt;section class="veu_cta" id="veu_cta-20530"&gt;&lt;h1 class="cta_title"&gt;講座案内：【２回完結】文法速習講座【中学受験】&lt;/h1&gt;&lt;div class="cta_body"&gt;&lt;div class="cta_body_image cta_body_image_right"&gt;&lt;a href="https://dokkai-labo.tokyo/grammer/" target="_blank"&gt;&lt;/a&gt;&lt;/div&gt;&lt;div class="cta_body_txt image_exist"&gt;文法事項をマスターできるというだけではなく、受講者のモチベーションや読解力の向上に寄与できる講座となっております。&lt;/div&gt;&lt;div class="cta_body_link"&gt;&lt;a href="https://dokkai-labo.tokyo/grammer/" class="btn btn-primary btn-block btn-lg" target="_blank"&gt;【２回完結】文法速習講座【中学受験】&lt;/a&gt;&lt;/div&gt;&lt;/div&gt;&lt;!-- [ /.vkExUnit_cta_body ] --&gt;&lt;/section&gt;			
------</t>
  </si>
  <si>
    <t>https://dokkai-labo.tokyo/blog/description-2/</t>
  </si>
  <si>
    <t>以下のページは不自然なワードを使用しています。
これらを適切に自然な言葉に置き換えて下さい。
なお、本文の装飾や構造は絶対に変えないでください。
【対象ページURL】
https://dokkai-labo.tokyo/blog/description-2/
【検出された不自然ワード】
- 導線
【本文】
------
&lt;p&gt;「国語の記述問題を自分で採点できるようになってほしい」「でも、親がどう点数をつければいいのか分からない」──そんなお悩みはありませんか。&lt;/p&gt;
&lt;p&gt;国語の記述問題は、なんとなく「先生しか採点できない特別なもの」と思われがちですが、実際には&lt;strong&gt;ポイント（要素）ごとに配点が決まっている「要素採点」&lt;/strong&gt;で行われます。この仕組みを知り、家庭学習の中で&lt;strong&gt;自分で採点する経験&lt;/strong&gt;を積むことが、記述力を伸ばす近道になります。&lt;/p&gt;
&lt;p&gt;記述そのものの作り方（説明＝内容＋理由／心情＝背景→出来事→心情）の整理は、&lt;a href="https://dokkai-labo.tokyo/blog/17022403/"&gt;記述力とは何か（全体像はこちら）&lt;/a&gt;で先に確認できます。&lt;/p&gt;
&lt;p&gt;このページでは、代表・長島へのインタビュー内容をもとに、&lt;/p&gt;
&lt;ul&gt;
&lt;li&gt;国語の記述が「要素採点」であるという基本&lt;/li&gt;
&lt;li&gt;過去問など採点基準が載っていない問題の扱い方&lt;/li&gt;
&lt;li&gt;実際の入試問題（麻布中）の具体的な採点例&lt;/li&gt;
&lt;li&gt;家庭で自己採点を進める際のポイントと注意点&lt;/li&gt;
&lt;/ul&gt;
&lt;p&gt;を、&lt;strong&gt;入り口 → 原因 → 対処 → まとめ&lt;/strong&gt;の流れで整理して解説します。&lt;/p&gt;
&lt;h2&gt;動画で解説：国語の記述問題を自分で採点しよう&lt;/h2&gt;
&lt;p&gt;&lt;iframe title="YouTube video player" src="https://www.youtube.com/embed/r9-VtS9wPbE" width="560" height="315" frameborder="0" allowfullscreen="allowfullscreen"&gt;&lt;span data-mce-type="bookmark" style="display: inline-block; width: 0px; overflow: hidden; line-height: 0;" class="mce_SELRES_start"&gt;&lt;/span&gt;&lt;/iframe&gt;&lt;/p&gt;
&lt;p&gt;まずは動画で全体の流れをつかんでから、本文の具体的な解説を読んでいただくと理解が深まります。&lt;/p&gt;
&lt;h2&gt;国語の記述は「要素採点」で考える&lt;/h2&gt;
&lt;h3&gt;記述は「書けた内容ごとに点数が決まる」&lt;/h3&gt;
&lt;p&gt;代表・長島は、国語の記述について次のように説明しています。&lt;/p&gt;
&lt;blockquote&gt;&lt;p&gt;&lt;strong&gt;「基本的に国語の記述は要素採点です。この言葉を書けたら何点、この内容を書けたら何点、という形です。」&lt;/strong&gt;&lt;/p&gt;&lt;/blockquote&gt;
&lt;p&gt;具体的には、&lt;/p&gt;
&lt;ul&gt;
&lt;li&gt;ある要素を書けたら＋３点&lt;/li&gt;
&lt;li&gt;別の要素が書けたら＋４点&lt;/li&gt;
&lt;li&gt;最後の要素が書けたら＋３点&lt;/li&gt;
&lt;/ul&gt;
&lt;p&gt;といった形で、&lt;strong&gt;「どの内容を書けたか」に応じて点数が積み上がる&lt;/strong&gt;仕組みになっています。&lt;/p&gt;
&lt;p&gt;この要素採点を意識することで、&lt;/p&gt;
&lt;ul&gt;
&lt;li&gt;「なんとなく長く書いたから点がもらえる」ではなく、&lt;strong&gt;「どの内容を書いたから何点とれたか」&lt;/strong&gt;を自分で判断できるようになる&lt;/li&gt;
&lt;li&gt;「要素を捉える」という発想が身につき、&lt;strong&gt;答案を組み立てる力&lt;/strong&gt;が大きく伸びる&lt;/li&gt;
&lt;/ul&gt;
&lt;p&gt;といったメリットがあります。&lt;/p&gt;
&lt;h3&gt;予習シリーズ・SAPIXのテキストは配点が明示されている&lt;/h3&gt;
&lt;p&gt;代表的な中学受験用教材として、&lt;/p&gt;
&lt;ul&gt;
&lt;li&gt;&lt;strong&gt;予習シリーズ&lt;/strong&gt;&lt;/li&gt;
&lt;li&gt;&lt;strong&gt;SAPIX の B テキスト&lt;/strong&gt;&lt;/li&gt;
&lt;/ul&gt;
&lt;p&gt;などがありますが、これらの多くは、&lt;/p&gt;
&lt;ul&gt;
&lt;li&gt;「ここで３点」「ここで４点」「ここで２点」&lt;/li&gt;
&lt;/ul&gt;
&lt;p&gt;という形で、&lt;strong&gt;どの要素が何点かが明示されている&lt;/strong&gt;ものが少なくありません。&lt;/p&gt;
&lt;p&gt;このような教材を使うと、&lt;/p&gt;
&lt;ul&gt;
&lt;li&gt;「ここは３点分は書けている」「ここは２点分足りない」&lt;/li&gt;
&lt;/ul&gt;
&lt;p&gt;といった自己採点を、子ども自身の手で行うことができます。むしろ、&lt;/p&gt;
&lt;blockquote&gt;&lt;p&gt;&lt;strong&gt;「自分で採点できるようにならなければなりません。」&lt;/strong&gt;&lt;/p&gt;&lt;/blockquote&gt;
&lt;p&gt;というくらい、&lt;strong&gt;自己採点の経験は国語力に直結する重要なステップ&lt;/strong&gt;だと考えられます。&lt;/p&gt;
&lt;p&gt;&lt;!-- 追加（本文中盤）：自己採点のブレを減らすチェック＋TP/ST導線（最小限） --&gt;&lt;/p&gt;
&lt;div style="border: 1px solid #cfe3f8; background-color: #f3f8ff; padding: 12px; margin: 18px 0;"&gt;
&lt;p style="margin: 0 0 8px; font-weight: bold;"&gt;家庭の自己採点がブレるときは、まず「ここだけ」そろえます&lt;/p&gt;
&lt;ul style="margin: 0 0 10px;"&gt;
&lt;li&gt;&lt;strong&gt;① 要素の数&lt;/strong&gt;：設問が求める内容を、まず「2〜3要素」に仮分解できているか&lt;/li&gt;
&lt;li&gt;&lt;strong&gt;② 本文根拠&lt;/strong&gt;：各要素について「本文のどこが根拠か」を指さして言えるか&lt;/li&gt;
&lt;li&gt;&lt;strong&gt;③ 傍線語の方向&lt;/strong&gt;：気持ち語が、傍線部の語感（例：うんざり）と同じ方向か&lt;/li&gt;
&lt;/ul&gt;
&lt;p style="margin: 0 0 10px;"&gt;この3点がそろうと、点数の付け方だけでなく「次に直すべき場所」も見えやすくなります。教室でのご相談をご検討の方は、&lt;a href="https://dokkai-labo.tokyo/access/"&gt;アクセス&lt;/a&gt;もご確認ください。&lt;/p&gt;
&lt;div style="display: flex; gap: 10px; flex-wrap: wrap; align-items: center;"&gt;&lt;a style="background-color: #2196f3; color: #fff; padding: 7px 12px; text-decoration: none; display: inline-block; font-size: 14px; border-radius: 4px;" href="https://dokkai-labo.tokyo/access/"&gt;アクセス（教室で相談）&lt;/a&gt;&lt;br /&gt;
&lt;a style="background-color: #ffffff; color: #1565c0; padding: 7px 12px; text-decoration: none; display: inline-block; font-size: 14px; border: 1px solid #2196f3; border-radius: 4px;" href="https://dokkai-labo.tokyo/profile/"&gt;代表プロフィール&lt;/a&gt;&lt;br /&gt;
&lt;a style="background-color: #ffffff; color: #1565c0; padding: 7px 12px; text-decoration: none; display: inline-block; font-size: 14px; border: 1px solid #2196f3; border-radius: 4px;" href="https://dokkai-labo.tokyo/"&gt;トップ&lt;/a&gt;&lt;/div&gt;
&lt;/div&gt;
&lt;h2&gt;採点基準がない過去問はどう扱う？&lt;/h2&gt;
&lt;h3&gt;保護者が「要素の分け方」だけサポートする&lt;/h3&gt;
&lt;p&gt;一方で、過去問などでは、模範解答はあっても&lt;strong&gt;「何点をどう配分しているか」が書かれていない&lt;/strong&gt;ことがほとんどです。その場合、どうすればよいのでしょうか。&lt;/p&gt;
&lt;blockquote&gt;&lt;p&gt;&lt;span style="color: #ff0000;"&gt;「そこで保護者様のお力を借りたいと思っています。」&lt;/span&gt;&lt;/p&gt;&lt;/blockquote&gt;
&lt;p&gt;大人が文章を読めば、句読点などを手がかりに、&lt;/p&gt;
&lt;ul&gt;
&lt;li&gt;「この３つの内容を書いてほしいのだな」&lt;/li&gt;
&lt;/ul&gt;
&lt;p&gt;というように、ある程度の&lt;strong&gt;要素の分解&lt;/strong&gt;はできます。完璧である必要はありません。&lt;/p&gt;
&lt;p&gt;例えば、&lt;/p&gt;
&lt;ul&gt;
&lt;li&gt;10点の記述なら「３点＋３点＋４点」に分ける&lt;/li&gt;
&lt;li&gt;9点で要素が3つなら「３点ずつ」にしてみる&lt;/li&gt;
&lt;/ul&gt;
&lt;p&gt;といった形で十分です。採点の土台となる&lt;strong&gt;要素分けだけを保護者が決めてあげて&lt;/strong&gt;、&lt;/p&gt;
&lt;ul&gt;
&lt;li&gt;「ここは３点分書けたかな？」&lt;/li&gt;
&lt;li&gt;「この部分はまだ足りないな」&lt;/li&gt;
&lt;/ul&gt;
&lt;p&gt;と&lt;strong&gt;実際の採点はお子さま自身にやってもらう&lt;/strong&gt;のが理想的です。&lt;/p&gt;
&lt;p&gt;&lt;img decoding="async" class="alignnone wp-image-21004" src="https://dokkai-labo.tokyo/wp-content/uploads/2023/04/撮影用_記述編-2.jpg" sizes="(max-width: 1280px) 100vw, 1280px" srcset="https://dokkai-labo.tokyo/wp-content/uploads/2023/04/撮影用_記述編-2.jpg 1280w, https://dokkai-labo.tokyo/wp-content/uploads/2023/04/撮影用_記述編-2-300x169.jpg 300w, https://dokkai-labo.tokyo/wp-content/uploads/2023/04/撮影用_記述編-2-1024x576.jpg 1024w, https://dokkai-labo.tokyo/wp-content/uploads/2023/04/撮影用_記述編-2-768x432.jpg 768w, https://dokkai-labo.tokyo/wp-content/uploads/2023/04/撮影用_記述編-2-320x180.jpg 320w" alt="国語の記述採点方法" height="375" /&gt;&lt;/p&gt;
&lt;h2&gt;具体例：麻布中の記述問題を要素採点で見てみる&lt;/h2&gt;
&lt;h3&gt;設問の概要と３つの要素&lt;/h3&gt;
&lt;p&gt;ここでは、&lt;strong&gt;麻布中学で過去に出題された物語文の記述問題&lt;/strong&gt;を例に、要素採点の考え方を確認します。&lt;/p&gt;
&lt;p&gt;問題は、主人公の牛の気持ちを記述させるもので、傍線部には&lt;strong&gt;「うんざりした」&lt;/strong&gt;という表現が使われていました。&lt;/p&gt;
&lt;p&gt;牛は、&lt;/p&gt;
&lt;ul&gt;
&lt;li&gt;「木に登って眠る」という特殊な習性を持っており、それをずっと隠していた（＝&lt;strong&gt;秘密&lt;/strong&gt;）&lt;/li&gt;
&lt;li&gt;その秘密を狸に知られて&lt;strong&gt;馬鹿にされてしまう&lt;/strong&gt;&lt;/li&gt;
&lt;li&gt;その結果、&lt;strong&gt;うんざりしてテンションが下がる気持ち&lt;/strong&gt;になる&lt;/li&gt;
&lt;/ul&gt;
&lt;p&gt;この問題を要素採点で考えると、次の３つに分けられます。&lt;/p&gt;
&lt;ul&gt;
&lt;li&gt;&lt;strong&gt;要素① 背景（秘密）&lt;/strong&gt;&lt;br /&gt;
└ 「牛は木に登って眠ることを秘密にしていた」… ３点&lt;/li&gt;
&lt;li&gt;&lt;strong&gt;要素② 出来事（馬鹿にされた）&lt;/strong&gt;&lt;br /&gt;
└ 「その秘密を狸に知られ、馬鹿にされた」… ３点&lt;/li&gt;
&lt;li&gt;&lt;strong&gt;要素③ 気持ち（うんざり・憂鬱）&lt;/strong&gt;&lt;br /&gt;
└ 「馬鹿にされて、うんざりして気が滅入っている（憂鬱になっている）」… ４点&lt;/li&gt;
&lt;/ul&gt;
&lt;p&gt;授業では分かりやすくするために、上の３つで&lt;strong&gt;合計10点&lt;/strong&gt;という設定にしています。&lt;/p&gt;
&lt;h3&gt;「怒っている」はズレた気持ちになる理由&lt;/h3&gt;
&lt;p&gt;多くの受験生は、&lt;/p&gt;
&lt;ul&gt;
&lt;li&gt;背景（秘密）と出来事（馬鹿にされた）をそろえると、&lt;br /&gt;
「狸に対して怒っている」と考えてしまいがち&lt;/li&gt;
&lt;/ul&gt;
&lt;p&gt;しかし、ここで大切なのは&lt;strong&gt;傍線部そのものの言葉&lt;/strong&gt;です。&lt;/p&gt;
&lt;blockquote&gt;&lt;p&gt;&lt;span style="color: #0000ff;"&gt;「うんざりしています。テンションが下がっているので、怒りじゃないんです。」&lt;/span&gt;&lt;/p&gt;&lt;/blockquote&gt;
&lt;p&gt;「怒っている」は、感情として&lt;strong&gt;方向が違っている&lt;/strong&gt;ので、この問題では気持ちの要素としては点数がもらえません。&lt;/p&gt;
&lt;p&gt;また、「もう狸のことを許せない」といった表現についても、&lt;/p&gt;
&lt;ul&gt;
&lt;li&gt;「許せない」は&lt;strong&gt;気持ちを表す言葉としては扱われにくい&lt;/strong&gt;&lt;/li&gt;
&lt;li&gt;入試の採点では、「うれしい・悲しい・恥ずかしい」などのように、&lt;strong&gt;一言で気持ちを表す語&lt;/strong&gt;が重視される&lt;/li&gt;
&lt;/ul&gt;
&lt;p&gt;という点も押さえておきましょう。&lt;/p&gt;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&lt;h3&gt;生徒答案例と点数のつけ方&lt;/h3&gt;
&lt;p&gt;実際の生徒答案をいくつか見ながら、要素採点をしていきます。&lt;/p&gt;
&lt;h4&gt;例①：出来事だけは書けているケース&lt;/h4&gt;
&lt;p&gt;答案の一部：&lt;/p&gt;
&lt;blockquote&gt;&lt;p&gt;「狸が『木に登って眠るなんて信じられない』と言って、笑ってきたので、怒っている。」&lt;/p&gt;&lt;/blockquote&gt;
&lt;p&gt;この答案では、&lt;/p&gt;
&lt;ul&gt;
&lt;li&gt;「狸が信じられないと言って笑ってきた」&lt;br /&gt;
→ 馬鹿にされたという&lt;strong&gt;出来事の要素は捉えられている&lt;/strong&gt;（３点）&lt;/li&gt;
&lt;li&gt;しかし、「怒っている」という&lt;strong&gt;気持ちはズレている&lt;/strong&gt;ため、気持ちの要素は０点&lt;/li&gt;
&lt;/ul&gt;
&lt;p&gt;結果として、&lt;strong&gt;出来事の３点だけ獲得&lt;/strong&gt;となります。&lt;/p&gt;
&lt;h4&gt;例②：背景＋出来事はOKだが、気持ちの表現が不適切なケース&lt;/h4&gt;
&lt;p&gt;答案の一部：&lt;/p&gt;
&lt;blockquote&gt;&lt;p&gt;「木に登って眠るという秘密を狸が馬鹿にしてきたので、もう狸のことを許せない。」&lt;/p&gt;&lt;/blockquote&gt;
&lt;p&gt;この答案では、&lt;/p&gt;
&lt;ul&gt;
&lt;li&gt;「木に登って眠るのは秘密だった」… 背景（３点）&lt;/li&gt;
&lt;li&gt;「それを狸に馬鹿にされた」… 出来事（３点）&lt;/li&gt;
&lt;li&gt;「もう狸のことを許せない」… 気持ちとしては認められない&lt;/li&gt;
&lt;/ul&gt;
&lt;p&gt;よって、&lt;strong&gt;背景３点＋出来事３点＝６点&lt;/strong&gt;という採点になります。&lt;/p&gt;
&lt;h4&gt;例③：出来事＋気持ちだけを書いたケース&lt;/h4&gt;
&lt;p&gt;答案の一部：&lt;/p&gt;
&lt;blockquote&gt;&lt;p&gt;「狸に笑われたので、うんざりしてしまい、ゆううつになっている。」&lt;/p&gt;&lt;/blockquote&gt;
&lt;p&gt;この答案では、&lt;/p&gt;
&lt;ul&gt;
&lt;li&gt;「狸に笑われた」… 馬鹿にされたという意味で出来事（３点）&lt;/li&gt;
&lt;li&gt;「うんざりしてしまい、ゆううつになっている」… 気が滅入る気持ちとして４点&lt;/li&gt;
&lt;/ul&gt;
&lt;p&gt;ここで重要なのは、&lt;/p&gt;
&lt;ul&gt;
&lt;li&gt;&lt;strong&gt;同じ気持ち（うんざり・ゆううつ）を二つ書いても、点数が倍にはならない&lt;/strong&gt;&lt;/li&gt;
&lt;/ul&gt;
&lt;p&gt;という点です。&lt;/p&gt;
&lt;blockquote&gt;&lt;p&gt;&lt;strong&gt;「４点の気持ちを二つ書いたところで８点にはなりません。これはセットで４点ということで許してください。」&lt;/strong&gt;&lt;/p&gt;&lt;/blockquote&gt;
&lt;p&gt;したがって、この答案は&lt;strong&gt;出来事３点＋気持ち４点＝７点&lt;/strong&gt;となります。&lt;/p&gt;
&lt;h4&gt;例④：背景＋出来事＋気持ちの３要素がそろった満点答案&lt;/h4&gt;
&lt;p&gt;模範的な答案の一例：&lt;/p&gt;
&lt;blockquote&gt;&lt;p&gt;「木に登って眠るのは秘密だったのに、それを狸に知られ、馬鹿にされたため、気が滅入っている。」&lt;/p&gt;&lt;/blockquote&gt;
&lt;p&gt;この答案では、&lt;/p&gt;
&lt;ul&gt;
&lt;li&gt;「木に登って眠るのは秘密だった」… 背景（３点）&lt;/li&gt;
&lt;li&gt;「それを狸に知られ、馬鹿にされた」… 出来事（３点）&lt;/li&gt;
&lt;li&gt;「気が滅入っている」… うんざりしている気持ち（４点）&lt;/li&gt;
&lt;/ul&gt;
&lt;p&gt;と、３要素すべてがそろっているため、&lt;strong&gt;10点満点&lt;/strong&gt;と評価できます。&lt;/p&gt;
&lt;p&gt;&lt;img fetchpriority="high" decoding="async" class="alignnone wp-image-21005" src="https://dokkai-labo.tokyo/wp-content/uploads/2023/04/撮影用_記述編-3.jpg" sizes="(max-width: 752px) 100vw, 752px" srcset="https://dokkai-labo.tokyo/wp-content/uploads/2023/04/撮影用_記述編-3.jpg 1280w, https://dokkai-labo.tokyo/wp-content/uploads/2023/04/撮影用_記述編-3-300x169.jpg 300w, https://dokkai-labo.tokyo/wp-content/uploads/2023/04/撮影用_記述編-3-1024x576.jpg 1024w, https://dokkai-labo.tokyo/wp-content/uploads/2023/04/撮影用_記述編-3-768x432.jpg 768w, https://dokkai-labo.tokyo/wp-content/uploads/2023/04/撮影用_記述編-3-320x180.jpg 320w" alt="採点基準がない過去問を解く方法" width="752" height="423" /&gt;&lt;/p&gt;
&lt;h2&gt;記述採点の実務的ポイント&lt;/h2&gt;
&lt;h3&gt;同じ単語でなくても「意味合い」が同じならOK&lt;/h3&gt;
&lt;p&gt;保護者の方からよくある心配として、&lt;/p&gt;
&lt;ul&gt;
&lt;li&gt;「模範解答と&lt;strong&gt;同じワード&lt;/strong&gt;が入っていないと丸にしづらい」&lt;/li&gt;
&lt;/ul&gt;
&lt;p&gt;というものがあります。&lt;/p&gt;
&lt;p&gt;これに対して、長島は次のように述べています。&lt;/p&gt;
&lt;blockquote&gt;&lt;p&gt;&lt;span style="color: #ff0000;"&gt;「全く綺麗に同じ言葉を使っていなかったとしても、意味合いとして同じ事であればいいと思います。」&lt;/span&gt;&lt;/p&gt;&lt;/blockquote&gt;
&lt;p&gt;たとえば、本文に「馬鹿にされた」とあり、答案に「笑われた」と書いてあっても、&lt;/p&gt;
&lt;ul&gt;
&lt;li&gt;本文中にも「笑われた」という表現がある&lt;/li&gt;
&lt;li&gt;趣旨として「馬鹿にされた」と同じ意味で使われている&lt;/li&gt;
&lt;/ul&gt;
&lt;p&gt;のであれば、&lt;strong&gt;同じ要素として認めてよい&lt;/strong&gt;と考えられます。&lt;/p&gt;
&lt;p&gt;実際、学校側も&lt;/p&gt;
&lt;blockquote&gt;&lt;p&gt;&lt;strong&gt;「なんとか点数をあげたいな」と思って採点してくれている&lt;/strong&gt;&lt;/p&gt;&lt;/blockquote&gt;
&lt;p&gt;ことが多いため、&lt;strong&gt;趣旨を正しく捉えていれば点はくれる&lt;/strong&gt;と考えてよいでしょう。&lt;/p&gt;
&lt;h3&gt;国語の記述は２文に分けても減点されない&lt;/h3&gt;
&lt;p&gt;もう一つのポイントは、&lt;strong&gt;答案を１文で書かなければいけないわけではない&lt;/strong&gt;ということです。&lt;/p&gt;
&lt;blockquote&gt;&lt;p&gt;&lt;span style="color: #ff0000;"&gt;「国語の回答は２文に分けてもらっても構いません。」&lt;/span&gt;&lt;/p&gt;&lt;/blockquote&gt;
&lt;p&gt;むしろ、１文で無理やりまとめようとして、&lt;/p&gt;
&lt;ul&gt;
&lt;li&gt;&lt;span style="color: #0000ff;"&gt;「変な日本語になってしまう」&lt;/span&gt;&lt;/li&gt;
&lt;/ul&gt;
&lt;p&gt;ケースの方が問題です。&lt;/p&gt;
&lt;p&gt;２文で書くことのデメリットは、&lt;/p&gt;
&lt;ul&gt;
&lt;li&gt;字数がかさむため、短い字数制限（例：45字程度）の場合は、&lt;strong&gt;要素の一つを書き切れないリスク&lt;/strong&gt;がある&lt;/li&gt;
&lt;/ul&gt;
&lt;p&gt;一方で、&lt;/p&gt;
&lt;ul&gt;
&lt;li&gt;おおよそ&lt;strong&gt;80字を超えてくる字数指定なら、２文に分けても要素を逃すことは少ない&lt;/strong&gt;&lt;/li&gt;
&lt;/ul&gt;
&lt;p&gt;というのが講師側の感覚です。&lt;/p&gt;
&lt;p&gt;まとめると、&lt;/p&gt;
&lt;ul&gt;
&lt;li&gt;日本語として不自然になるくらいなら&lt;strong&gt;２文に分けてしまってよい&lt;/strong&gt;&lt;/li&gt;
&lt;li&gt;ただし、字数が短いときは１文でコンパクトにまとめる練習も必要&lt;/li&gt;
&lt;/ul&gt;
&lt;p&gt;というスタンスで考えるとよいでしょう。&lt;/p&gt;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&lt;h3&gt;自己採点のコツ：「丸だけ」はNG、理由まで言語化する&lt;/h3&gt;
&lt;p&gt;最後に、家庭で自己採点を進めるときの心構えについてです。&lt;/p&gt;
&lt;blockquote&gt;&lt;p&gt;&lt;strong&gt;「採点の丸だけ、だけはやめてください。」&lt;/strong&gt;&lt;/p&gt;&lt;/blockquote&gt;
&lt;p&gt;点数をつけるときには、&lt;/p&gt;
&lt;ul&gt;
&lt;li&gt;「ここの部分は要素①を書けているから３点」&lt;/li&gt;
&lt;li&gt;「この表現は趣旨がズレているから０点」&lt;/li&gt;
&lt;/ul&gt;
&lt;p&gt;というように、&lt;strong&gt;なぜその点数になるのかを説明できること&lt;/strong&gt;が大切です。&lt;/p&gt;
&lt;p&gt;子ども自身も、&lt;/p&gt;
&lt;ul&gt;
&lt;li&gt;「ここはばっちり点数をもらえているよね」と&lt;strong&gt;自分で確信を持てる部分&lt;/strong&gt;と、&lt;/li&gt;
&lt;li&gt;「ここは点数をもらっていいのか迷うな」という&lt;strong&gt;グレーゾーン&lt;/strong&gt;&lt;/li&gt;
&lt;/ul&gt;
&lt;p&gt;を区別できるようになると、質問の質が上がります。&lt;/p&gt;
&lt;blockquote&gt;&lt;p&gt;「ここの部分あるように思うんだけど、点数つけていいかな？」という質問はOKです。&lt;/p&gt;&lt;/blockquote&gt;
&lt;p&gt;こうした質問ができる生徒は、むしろ&lt;strong&gt;レベルが高い&lt;/strong&gt;と言えます。迷う部分は、&lt;/p&gt;
&lt;ul&gt;
&lt;li&gt;塾の先生に聞く&lt;/li&gt;
&lt;li&gt;保護者の方と一緒に考える&lt;/li&gt;
&lt;/ul&gt;
&lt;p&gt;などしながら、自分の基準を少しずつ育てていきましょう。&lt;/p&gt;
&lt;p&gt;&lt;img decoding="async" class="alignnone wp-image-21007" src="https://dokkai-labo.tokyo/wp-content/uploads/2023/04/撮影用_記述編-5.jpg" sizes="(max-width: 749px) 100vw, 749px" srcset="https://dokkai-labo.tokyo/wp-content/uploads/2023/04/撮影用_記述編-5.jpg 1280w, https://dokkai-labo.tokyo/wp-content/uploads/2023/04/撮影用_記述編-5-300x169.jpg 300w, https://dokkai-labo.tokyo/wp-content/uploads/2023/04/撮影用_記述編-5-1024x576.jpg 1024w, https://dokkai-labo.tokyo/wp-content/uploads/2023/04/撮影用_記述編-5-768x432.jpg 768w, https://dokkai-labo.tokyo/wp-content/uploads/2023/04/撮影用_記述編-5-320x180.jpg 320w" alt="採点基準を活用した家庭学習の重要性" width="749" height="422" /&gt;&lt;/p&gt;
&lt;h2&gt;まとめ：要素採点を味方につけて、記述力と自己採点力を伸ばそう&lt;/h2&gt;
&lt;ul&gt;
&lt;li&gt;国語の記述問題は&lt;strong&gt;「要素採点」&lt;/strong&gt;で行われ、&lt;strong&gt;どの内容を書けたか&lt;/strong&gt;によって点数が積み上がる。&lt;/li&gt;
&lt;li&gt;予習シリーズや SAPIX の B テキストのように、配点が明示されている教材を使えば、&lt;strong&gt;子ども自身が要素を意識しながら自己採点できる&lt;/strong&gt;。&lt;/li&gt;
&lt;li&gt;過去問など採点基準が書かれていない場合は、&lt;strong&gt;保護者が要素をざっくり分ける役割&lt;/strong&gt;を担い、実際の採点は子どもに任せるのがベスト。&lt;/li&gt;
&lt;li&gt;麻布中の記述問題の例のように、背景（秘密）・出来事（馬鹿にされた）・気持ち（うんざり・憂鬱）の&lt;strong&gt;３要素を押さえることで満点答案に近づく&lt;/strong&gt;。&lt;/li&gt;
&lt;li&gt;気持ちの表現は、「怒っている」「許せない」よりも、「うれしい」「悲しい」「恥ずかしい」「憂鬱だ」などの&lt;strong&gt;一言で気持ちを表す語&lt;/strong&gt;が重視される。&lt;/li&gt;
&lt;li&gt;模範解答と&lt;strong&gt;全く同じ言葉でなくても、「意味合い」が同じなら要素として認めてよい&lt;/strong&gt;。学校も「なんとか点をあげたい」と考えて採点している。&lt;/li&gt;
&lt;li&gt;国語の記述は&lt;strong&gt;２文に分けても減点されない&lt;/strong&gt;。日本語として不自然にならないことを優先しつつ、字数に応じて１文・２文を使い分ける。&lt;/li&gt;
&lt;li&gt;自己採点では、ただ丸をつけるだけでなく、&lt;strong&gt;「なぜその点数になったのか」を言語化すること&lt;/strong&gt;が重要。迷う部分は積極的に質問して基準を育てていく。&lt;/li&gt;
&lt;/ul&gt;
&lt;p&gt;要素採点の考え方を知り、家庭学習の中で「自分で採点する」経験を重ねることで、記述力だけでなく、&lt;strong&gt;自分の答案を客観的に見る力&lt;/strong&gt;も育っていきます。ぜひ、今日の学習から「要素」を意識した記述と自己採点にチャレンジしてみてください。&lt;/p&gt;
&lt;div class="alert alert-primary p-3 mt-4" role="alert"&gt;
&lt;p class="mb-2"&gt;&lt;strong&gt;自己採点のズレは、部分点を落とす癖として定着します。&lt;/strong&gt;&lt;/p&gt;
&lt;p class="mb-1"&gt;自己採点が甘い・厳しいままだと、減点ポイントが定着し、部分点を取り逃し続けた結果が合計点に跳ね返って点数が伸びないままになります。&lt;/p&gt;
&lt;p class="mb-3"&gt;原因は、採点基準のズレです。&lt;/p&gt;
&lt;div class="d-grid gap-2"&gt;&lt;a class="btn btn-primary btn-lg" href="https://dokkai-labo.tokyo/kobetsuonline01/"&gt;オンライン1対1で採点基準と答案の決まりを合わせる&lt;/a&gt;&lt;br /&gt;
&lt;a class="btn btn-outline-primary btn-lg" href="https://dokkai-labo.tokyo/profile/"&gt;代表プロフィールで指導の前提を確認する&lt;/a&gt;&lt;/div&gt;
&lt;hr class="my-3" /&gt;
&lt;div class="d-flex flex-column gap-1"&gt;&lt;a href="https://dokkai-labo.tokyo/blog/17022403/"&gt;記述の決まり（全体像）を確認する&lt;/a&gt;&lt;br /&gt;
&lt;a href="https://dokkai-labo.tokyo/ct/strategy/"&gt;指導指針（何をどう直すか）を見る&lt;/a&gt;&lt;br /&gt;
&lt;a href="https://dokkai-labo.tokyo/schedule/"&gt;空きコマ・面談の確認&lt;/a&gt;&lt;br /&gt;
&lt;a href="https://dokkai-labo.tokyo/access/"&gt;アクセス（教室での相談）&lt;/a&gt;&lt;br /&gt;
&lt;a href="https://dokkai-labo.tokyo/"&gt;トップページへ戻る&lt;/a&gt;&lt;/div&gt;
&lt;/div&gt;
&lt;section id="veu_cta-20321" class="veu_cta"&gt;
&lt;div class="cta_body"&gt;
&lt;div class="cta_body_link"&gt;&lt;/div&gt;
&lt;/div&gt;
&lt;p&gt;&lt;!-- [ /.vkExUnit_cta_body ] --&gt;&lt;/p&gt;
&lt;/section&gt;
&lt;section class="veu_cta" id="veu_cta-20326"&gt;&lt;h1 class="cta_title"&gt;講座案内：長島式読解講座「Basis」【中学受験】&lt;/h1&gt;&lt;div class="cta_body"&gt;&lt;div class="cta_body_txt image_no"&gt;自由なスケジュールで受講可能。理論に裏打ちされた読解法を短期間で習得できます。
&lt;br /&gt;&lt;/div&gt;&lt;div class="cta_body_link"&gt;&lt;a href="https://dokkai-labo.tokyo/basis/" class="btn btn-primary btn-block btn-lg" target="_blank"&gt;長島式読解講座「Basis」【中学受験】&lt;/a&gt;&lt;/div&gt;&lt;/div&gt;&lt;!-- [ /.vkExUnit_cta_body ] --&gt;&lt;/section&gt;			
------</t>
  </si>
  <si>
    <t>https://dokkai-labo.tokyo/blog/difficult-problem/</t>
  </si>
  <si>
    <t>以下のページは不自然なワードを使用しています。
これらを適切に自然な言葉に置き換えて下さい。
なお、本文の装飾や構造は絶対に変えないでください。
【対象ページURL】
https://dokkai-labo.tokyo/blog/difficult-problem/
【検出された不自然ワード】
- 型
【本文】
------
&lt;p&gt;&lt;iframe title="YouTube video player" src="https://www.youtube.com/embed/YAI1ItBLhkE" width="560" height="315" frameborder="0" allowfullscreen="allowfullscreen"&gt;&lt;/iframe&gt;&lt;/p&gt;
&lt;p&gt;本考察は、大学入試共通テスト（国語）の全体的な出題傾向を踏まえた続編です。全体像の整理については、&lt;a href="https://dokkai-labo.tokyo/blog/test/" target="_blank" rel="noopener noreferrer"&gt;全体像はこちら&lt;/a&gt;をご確認ください。&lt;/p&gt;
&lt;p&gt;夏井(&lt;a href="https://natsui-sansu-juku.com/"&gt;中学受験専門夏井算数塾&lt;/a&gt;代表)：現代文の話を進めたいと思います。&lt;br /&gt;
時間が掛かる問題と、あっさり処理できる問題があったと思いますが、具体的にはどんな問題になるのでしょうか？&lt;/p&gt;
&lt;p&gt;長島：&lt;strong&gt;具体的にいきます。&lt;/strong&gt;&lt;br /&gt;
まず大問1の問5です。問5は答えの要素が二つあります。&lt;br /&gt;
一つが、&lt;span style="color: #0000ff;"&gt;視点が動かないこと&lt;/span&gt;です。&lt;br /&gt;
この「視点が動かない」という内容はすぐ見つかるので、「視点が動かない」と書かれた選択肢を選ぼうと思います。&lt;br /&gt;
ところが、どの選択肢にもその内容が含まれているため、ここで選びきれなくなるはずです。&lt;/p&gt;
&lt;p&gt;実はもう一つ、答えとして必要な要素があり、それが&lt;br /&gt;
&lt;span style="color: #ff0000;"&gt;沈思黙考の時間である&lt;/span&gt;&lt;br /&gt;
という点です。この2点を満たす選択肢を探すと、3が選べるという流れになります。&lt;br /&gt;
こうしたように、答えの要素が複数あり、考える段取りが長くなるため時間が掛かるのがまず一つ。&lt;/p&gt;
&lt;p&gt;もう一つは、先ほど話題に出た問6の括弧3です。&lt;br /&gt;
ここは文章1・文章2でそれぞれ何を言っていたかを複数回確認する必要があります。&lt;br /&gt;
これも時間が掛かる問題だと思います。&lt;/p&gt;
&lt;p&gt;夏井：どうやって見極めたらいいですか？&lt;/p&gt;
&lt;p&gt;長島：&lt;strong&gt;見極める必要はないと思います。&lt;/strong&gt;&lt;br /&gt;
解いていく中で自然と時間が掛かりますから、全速力で進むだけでいいと思います。&lt;br /&gt;
逆に大問1でいえば、問1は漢字ですから置いておくとして、問2〜問4はすぐ近くに答えがあります。&lt;/p&gt;
&lt;p&gt;「コルビジェの建物はどんな建物ですか？」という問いなら、探せばすぐ見つかります。&lt;br /&gt;
紛らわしい選択肢もありません。&lt;/p&gt;
&lt;p&gt;なので、問2〜問4は見極めは不要です。&lt;br /&gt;
問5になると、頑張っても選べない→別の要素を探す必要が出る→結果時間が掛かる。&lt;br /&gt;
つまり、やってみないと分からないのです。&lt;/p&gt;
&lt;p&gt;多分この質問の背景には、時間配分への不安があるのだと思います。&lt;br /&gt;
現代文は45分くらいかけられると思いますので、今回でいうと問2〜問4で12〜13分で終わっていれば理想です。&lt;/p&gt;
&lt;p&gt;ただ、&lt;span style="color: #ff0000;"&gt;結局、瞬時に解く力が身に付いていれば、時間オーバーはまず起こりません。&lt;/span&gt;&lt;br /&gt;
まずは経験値を積んで、全速力で駆け抜けることを意識してほしいです。&lt;/p&gt;
&lt;p&gt;夏井：受験生は「ハマりたくない」から、ハマりそうな問題を避けたいと思うはずです。&lt;br /&gt;
それは事前に見極められるのでしょうか？&lt;/p&gt;
&lt;p&gt;長島：解いている最中に「ハマった」と分かるので、事前に見極めることは無理です。&lt;br /&gt;
問5のように、1つ要素を探して「全部に書いてあるじゃん」と判断が揺れ始めたら、それがハマりです。&lt;/p&gt;
&lt;p&gt;その場合の対処法は、&lt;/p&gt;
&lt;p&gt;&lt;span style="color: #0000ff;"&gt;別の要素を探す / 傍線部を改めて見比べる&lt;/span&gt;&lt;/p&gt;
&lt;p&gt;などがありますが、最終的には&lt;/p&gt;
&lt;p&gt;エイヤッと決めて先に進む（問題に印を付けて後で戻る）&lt;/p&gt;
&lt;p&gt;これが最善です。&lt;/p&gt;
&lt;p&gt;夏井：古文では「ハマる」というより、気づかないうちにスルーしてしまう印象がありますが、違いはありますか？&lt;/p&gt;
&lt;p&gt;岡部（&lt;a href="https://koten-kakitsubata.jp/"&gt;古典専門塾かきつばた&lt;/a&gt;代表）：僕は古文が読める側なので分からないですが（笑）、&lt;br /&gt;
子供たちが「ハマった」というときは、解答根拠を読み取れていないのが原因です。&lt;/p&gt;
&lt;p&gt;長文を読む際には、精読すべき箇所と流してよい箇所の緩急が大事です。&lt;br /&gt;
英語でも同じで、簡単な文をSVで切ったりしませんが、複雑な文なら切りますよね。&lt;br /&gt;
その見極めは、ある程度勘も必要です。&lt;/p&gt;
&lt;p&gt;夏井：経験を通じて、その見極めができるようになるということですか？&lt;/p&gt;
&lt;p&gt;岡部：そうだと思います。&lt;/p&gt;
&lt;p&gt;長島：現代文でも同じです。&lt;br /&gt;
一度読んだあと、問題を解こうとしたときに&lt;/p&gt;
&lt;p&gt;✔ パッと「あそこだ」と浮かぶ問題&lt;br /&gt;
✘ どこにあるか全く見当がつかない問題&lt;/p&gt;
&lt;p&gt;があります。&lt;/p&gt;
&lt;p&gt;夏井：それは経験によって、「ヤバそうな香り」が分かるようになる？&lt;/p&gt;
&lt;p&gt;長島：逆です。&lt;br /&gt;
ヤバい問題は見極められないが、楽勝な問題は分かります。&lt;/p&gt;
&lt;p&gt;&lt;span style="color: #ff0000;"&gt;楽勝じゃない → 難しい&lt;/span&gt;&lt;br /&gt;
これが基準で十分です。&lt;/p&gt;
&lt;p&gt;岡部：古文だと「る」「れ」「ぬ」などの引っ掛かりポイントが出た瞬間にアラートが上がります。&lt;br /&gt;
その際に品詞分解する癖が大切です。&lt;/p&gt;
&lt;p&gt;長島：現代文でいうと、因果関係の引っかけですね。&lt;br /&gt;
「因果関係がないのに、“〜だから” とつなぐ選択肢」は典型的です。&lt;/p&gt;
&lt;p&gt;岡部：ただ、これは言語化しづらく、自学では身につきにくい部分です。&lt;br /&gt;
授業で講師が強調したところを追体験していくことで身体化していきます。&lt;/p&gt;
&lt;p&gt;岡部：そして最終的に、繰り返した結果、&lt;/p&gt;
&lt;p&gt;&lt;span style="color: #ff0000;"&gt;意識せずに読める（＝無意識化）&lt;/span&gt;&lt;/p&gt;
&lt;p&gt;状態になります。&lt;br /&gt;
いちいち考えずに、「れる」を見た瞬間に訳せる、ということです。&lt;/p&gt;
&lt;p&gt;長島：現代文でも、答えの場所が分かったら&lt;/p&gt;
&lt;p&gt;&lt;strong&gt;そこで止まらずに即探しに行く&lt;/strong&gt;&lt;/p&gt;
&lt;p&gt;これも無意識化です。&lt;br /&gt;
問題文に「最後の一文に注目して」と指示があれば、すぐ最後を見る。&lt;br /&gt;
&lt;span style="color: #0000ff;"&gt;考える前に動けるようになる&lt;/span&gt;のが理想です。&lt;/p&gt;
&lt;hr /&gt;
&lt;h2&gt;「ハマり」対処の実行ステップ（共通テスト国語）&lt;/h2&gt;
&lt;p&gt;このページの内容を、試験本番で再現できる形に落とすために、&lt;br /&gt;
&lt;strong&gt;ハマった瞬間の行動&lt;/strong&gt;をステップ化しておきます。&lt;/p&gt;
&lt;div class="border rounded p-3 mb-3" style="background-color: #e3f2fd;"&gt;
&lt;h3 class="h6 mb-2"&gt;ハマり判定（この2つが出たらアラート）&lt;/h3&gt;
&lt;ul class="mb-0" style="font-size: 0.95rem;"&gt;
&lt;li&gt;&lt;strong&gt;① 根拠の場所が「パッと浮かばない」&lt;/strong&gt;（どこにあるか見当がつかない）&lt;/li&gt;
&lt;li&gt;&lt;strong&gt;② 1要素は見つかったのに、選択肢が全部それっぽい&lt;/strong&gt;（問5のように判断が揺れる）&lt;/li&gt;
&lt;/ul&gt;
&lt;/div&gt;
&lt;div class="border rounded p-3 mb-3" style="background-color: #fffde7;"&gt;
&lt;h3 class="h6 mb-2"&gt;ハマった時の即行動（短時間ルール）&lt;/h3&gt;
&lt;ol class="mb-0 ps-3" style="font-size: 0.95rem;"&gt;
&lt;li&gt;&lt;strong&gt;追加の要素を1つだけ探す&lt;/strong&gt;（「もう1条件」を拾う）&lt;/li&gt;
&lt;li&gt;それでも決めきれないなら、&lt;strong&gt;問題番号に印&lt;/strong&gt;を付けて一旦先へ&lt;/li&gt;
&lt;li&gt;戻るのは&lt;strong&gt;最後の3分&lt;/strong&gt;（残り時間がある時だけ）&lt;/li&gt;
&lt;/ol&gt;
&lt;p class="mb-0" style="font-size: 0.9rem;"&gt;※「もう少し考えたら解けそう」は危険信号になりやすいので、&lt;strong&gt;区切り時間&lt;/strong&gt;を先に決めます。&lt;/p&gt;
&lt;/div&gt;
&lt;h2&gt;「難問を見極める」は不要。代わりに「楽勝だけ拾う」&lt;/h2&gt;
&lt;p&gt;対談内の通り、難問は事前に見極めにくい一方で、&lt;strong&gt;楽勝な問題は見分けやすい&lt;/strong&gt;ので、&lt;br /&gt;
先に「楽勝」を落とし切る組み立てにします。&lt;/p&gt;
&lt;div class="table-responsive mb-3"&gt;
&lt;table class="table table-bordered align-middle" style="font-size: 0.9rem;"&gt;
&lt;thead style="background-color: #f5f5f5;"&gt;
&lt;tr&gt;
&lt;th style="width: 25%;"&gt;問題タイプ&lt;/th&gt;
&lt;th style="width: 40%;"&gt;楽勝サイン&lt;/th&gt;
&lt;th style="width: 35%;"&gt;動き&lt;/th&gt;
&lt;/tr&gt;
&lt;/thead&gt;
&lt;tbody&gt;
&lt;tr&gt;
&lt;td&gt;&lt;strong&gt;漢字・語彙&lt;/strong&gt;&lt;/td&gt;
&lt;td&gt;即答できる／即決できる&lt;/td&gt;
&lt;td&gt;即決できなければ印→後回し&lt;/td&gt;
&lt;/tr&gt;
&lt;tr&gt;
&lt;td&gt;&lt;strong&gt;傍線部の近くに根拠&lt;/strong&gt;&lt;/td&gt;
&lt;td&gt;本文の同段落に言い換えが見える&lt;/td&gt;
&lt;td&gt;即回収（止まらない）&lt;/td&gt;
&lt;/tr&gt;
&lt;tr&gt;
&lt;td&gt;&lt;strong&gt;要素が1つの選択&lt;/strong&gt;&lt;/td&gt;
&lt;td&gt;条件が単純で、選択肢の差が大きい&lt;/td&gt;
&lt;td&gt;即決して進む&lt;/td&gt;
&lt;/tr&gt;
&lt;tr&gt;
&lt;td&gt;&lt;strong&gt;要素が複数の選択&lt;/strong&gt;&lt;/td&gt;
&lt;td&gt;選択肢が全部それっぽい&lt;/td&gt;
&lt;td&gt;追加要素を1つ探す→無理なら印&lt;/td&gt;
&lt;/tr&gt;
&lt;/tbody&gt;
&lt;/table&gt;
&lt;/div&gt;
&lt;h2&gt;時間配分の目安（現代文）&lt;/h2&gt;
&lt;p style="font-size: 0.95rem;"&gt;本文内では「現代文は45分くらい」「問2〜問4で12〜13分が理想」という話が出ています。&lt;br /&gt;
本番では、次のように&lt;strong&gt;区切り&lt;/strong&gt;を決めておくとハマりにくくなります。&lt;/p&gt;
&lt;ul style="font-size: 0.95rem;"&gt;
&lt;li&gt;（例）問2〜問4：&lt;strong&gt;12〜13分&lt;/strong&gt;で通過&lt;/li&gt;
&lt;li&gt;決めきれなくなったら：&lt;strong&gt;短時間で切る&lt;/strong&gt;（印を付ける）&lt;/li&gt;
&lt;li&gt;戻り：&lt;strong&gt;最後の3分だけ&lt;/strong&gt;（残り時間がある時のみ）&lt;/li&gt;
&lt;/ul&gt;
&lt;h2&gt;FAQ（よくある不安）&lt;/h2&gt;
&lt;p style="font-size: 0.95rem;"&gt;&lt;strong&gt;Q. 印を付けて先に進むと、結局戻れず取りこぼしませんか？&lt;/strong&gt;&lt;br /&gt;
A. 取りこぼしの最大要因は「難問に時間を吸われて、取れる問題を落とす」ことです。印運用は&lt;strong&gt;全体の取りこぼしを減らす手段&lt;/strong&gt;で、&lt;br /&gt;
戻れない場合でも、時間不足の連鎖を防げます。&lt;/p&gt;
&lt;p style="font-size: 0.95rem;"&gt;&lt;strong&gt;Q. 短時間で切るのが怖いです。&lt;/strong&gt;&lt;br /&gt;
A. 短時間は「捨てる」ではなく、&lt;strong&gt;追加要素を1つ探す&lt;/strong&gt;ための時間です。&lt;br /&gt;
追加要素が見つからない＝その時点では難問寄りなので、印→前進が合理的です。&lt;/p&gt;
&lt;p&gt;&lt;!-- [ /.socialSet ] --&gt;&lt;/p&gt;
&lt;section id="veu_cta-21074" class="veu_cta"&gt;&lt;/section&gt;
&lt;section id="veu_cta-20326" class="veu_cta"&gt;
&lt;div class="cta_body"&gt;
&lt;div class="cta_body_link"&gt;&lt;/div&gt;
&lt;/div&gt;
&lt;p&gt;&lt;!-- [ /.vkExUnit_cta_body ] --&gt;&lt;/p&gt;
&lt;/section&gt;
&lt;section class="veu_cta" id="veu_cta-20529"&gt;&lt;h1 class="cta_title"&gt;講座案内：ハイレベル現代文～既存の現代文教育に対するアンチテーゼ～【大学受験】&lt;/h1&gt;&lt;div class="cta_body"&gt;&lt;div class="cta_body_txt image_no"&gt;本講座では、あくまでも受験指導の場であることを踏まえ、答えの出し方に特化した解説をご提供いたします。&lt;/div&gt;&lt;div class="cta_body_link"&gt;&lt;a href="https://dokkai-labo.tokyo/hilevel_lec_univ_online/" class="btn btn-primary btn-block btn-lg" target="_blank"&gt;【オンライン】ハイレベル現代文～既存の現代文教育に対するアンチテーゼ～【大学受験】&lt;/a&gt;&lt;/div&gt;&lt;/div&gt;&lt;!-- [ /.vkExUnit_cta_body ] --&gt;&lt;/section&gt;			
------</t>
  </si>
  <si>
    <t>https://dokkai-labo.tokyo/blog/essay/</t>
  </si>
  <si>
    <t>以下のページは不自然なワードを使用しています。
これらを適切に自然な言葉に置き換えて下さい。
なお、本文の装飾や構造は絶対に変えないでください。
【対象ページURL】
https://dokkai-labo.tokyo/blog/essay/
【検出された不自然ワード】
- 型
【本文】
------
&lt;p&gt;「随筆文が出ると途端に解き方が分からなくなる」「説明文とも物語文とも違う気がして不安になる」──そんな声を受験生からよく耳にします。&lt;/p&gt;
&lt;p&gt;しかし実は、随筆文だからといって特別なテクニックが必要になるわけではありません。ポイントは、&lt;strong&gt;「随筆文」というラベルに振り回されず、説明文的か物語文的かを見極めて、いつも通りの進め方で解くこと&lt;/strong&gt;です。&lt;/p&gt;
&lt;p&gt;&lt;a href="https://dokkai-labo.tokyo/"&gt;国語個別指導の全体像はこちら&lt;/a&gt;&lt;/p&gt;
&lt;p&gt;このページでは、代表・長島のインタビュー内容をもとに、随筆文の基本理解から、設問ごとの具体的な解き方までを「導入 → 原因 → 対処 → まとめ」の流れで整理して解説します。&lt;br /&gt;
&lt;!-- 不足補完ブロック（即答パート）：H1直後〜最初のH2（「動画で学ぶ：随筆文の解き方」）の前に挿入 --&gt;&lt;/p&gt;
&lt;div style="border: 1px solid #d9d9d9; border-left: 6px solid #1e73be; background: #f7fbff; padding: 14px 16px; margin: 14px 0 18px;"&gt;
&lt;h2 style="margin: 0 0 10px;"&gt;随筆文とは／随筆文 解き方（中学受験）&lt;/h2&gt;
&lt;p style="margin: 0 0 10px;"&gt;&lt;strong&gt;随筆文とは&lt;/strong&gt;、筆者が自分の体験・見聞にもとづいて、考えたことや感じたことを書いた文章のことです（入試では“説明文っぽい随筆”と“物語文っぽい随筆”の両方があります）。&lt;/p&gt;
&lt;p style="margin: 0 0 12px;"&gt;※検索では「&lt;strong&gt;随筆分&lt;/strong&gt;」と入力されることもありますが、ここでは「随筆文（ずいひつぶん）」として同じ内容を扱います。&lt;/p&gt;
&lt;p style="margin: 0 0 8px;"&gt;&lt;strong&gt;結論：&lt;/strong&gt;随筆文だからといって特別なテクニックが必要になるとは限りません。ポイントは「随筆文」というラベルに振り回されず、&lt;strong&gt;説明文寄りか／物語文寄りか&lt;/strong&gt;を見極めて、いつも通りの進め方に戻すことです。&lt;/p&gt;
&lt;ul style="margin: 0; padding-left: 18px;"&gt;
&lt;li style="margin: 0 0 6px;"&gt;&lt;strong&gt;1）まずタイプ判定（説明寄り／物語寄り）&lt;/strong&gt;&lt;br /&gt;
体験を根拠に主張していれば&lt;strong&gt;説明文寄り&lt;/strong&gt;、体験を物語のように描いて気持ちや心の変化が中心なら&lt;strong&gt;物語文寄り&lt;/strong&gt;、という目安でOKです。&lt;/li&gt;
&lt;li style="margin: 0 0 6px;"&gt;&lt;strong&gt;2）設問文のサインで切り替え&lt;/strong&gt;&lt;br /&gt;
たとえば「&lt;strong&gt;理由を述べなさい&lt;/strong&gt;」「&lt;strong&gt;傍線部はどういうことですか&lt;/strong&gt;」は説明文でよく見る考え方です。ただし、随筆文では同じ“理由”でも&lt;strong&gt;気持ちが理由&lt;/strong&gt;になることもあるため、設問と前後の流れで判断していきます。&lt;/li&gt;
&lt;li style="margin: 0;"&gt;&lt;strong&gt;3）気持ち問題は「傍線部の理由（背景）を追う」&lt;/strong&gt;&lt;br /&gt;
気持ちの言葉を探す前に、「なぜその行動（傍線部の出来事）が起きたのか」をたどると整理しやすいです。&lt;strong&gt;背景（理由）→出来事（傍線部）→気持ち&lt;/strong&gt;の順にそろえるイメージです。&lt;/li&gt;
&lt;/ul&gt;
&lt;/div&gt;
&lt;div style="border: 1px solid #e5e5e5; background: #fcfcfc; padding: 14px 16px; margin: 0 0 18px;"&gt;
&lt;h3 style="margin: 0 0 10px;"&gt;このページで扱う範囲&lt;/h3&gt;
&lt;p style="margin: 0 0 10px;"&gt;この先では、代表・長島のインタビュー内容をもとに、随筆文の基本整理から、設問ごとの具体的な解き方までを段階的にまとめています。まず動画で全体像をつかみ、本文のチェックポイントで進め方を固める使い方がおすすめです。&lt;/p&gt;
&lt;h3 style="margin: 14px 0 10px;"&gt;進め方が安定しないときの選択肢（押し売りではありません）&lt;/h3&gt;
&lt;p style="margin: 0 0 10px;"&gt;ご家庭で過去問を回していて「タイプ判定はできるのに、答案が毎回ぶれる」と感じる場合は、進め方をそろえるサポートを使う方法もあります。&lt;/p&gt;
&lt;ul style="margin: 0; padding-left: 18px;"&gt;
&lt;li&gt;&lt;a href="https://dokkai-labo.tokyo/lesson/1-1elem/"&gt;完全１対１個別指導講座〖中学受験〗&lt;/a&gt;&lt;/li&gt;
&lt;li&gt;&lt;a href="https://dokkai-labo.tokyo/kobetsuonline01/"&gt;中学受験国語のオンライン個別指導&lt;/a&gt;&lt;/li&gt;
&lt;/ul&gt;
&lt;/div&gt;
&lt;h2&gt;動画で学ぶ：随筆文の解き方&lt;/h2&gt;
&lt;p&gt;&lt;iframe title="YouTube video player" src="https://www.youtube.com/embed/yzoI3Byu_fk" width="560" height="315" frameborder="0" allowfullscreen="allowfullscreen"&gt;&lt;/iframe&gt;&lt;/p&gt;
&lt;p&gt;まずは動画で全体像をつかみ、その後で本文の解説を読むことで、理解がより一層深まります。&lt;/p&gt;
&lt;h2&gt;随筆文とは何か？まずは基本の整理から&lt;/h2&gt;
&lt;h3&gt;随筆文の一般的な定義&lt;/h3&gt;
&lt;blockquote&gt;&lt;p&gt;&lt;strong&gt;「筆者が自分の体験に基づいて文章を書いているもの」&lt;/strong&gt;&lt;/p&gt;&lt;/blockquote&gt;
&lt;p&gt;一般的には、随筆文とはこのように定義されます。筆者自身の体験・見聞をもとに考えたことや感じたことを綴った文章、というイメージです。&lt;/p&gt;
&lt;h3&gt;受験生は「随筆文」というラベルを気にしなくてよい&lt;/h3&gt;
&lt;p&gt;とはいえ、代表・長島は受験生にはあえてこう伝えています。&lt;/p&gt;
&lt;blockquote&gt;&lt;p&gt;&lt;strong&gt;「随筆文というジャンルを気にしなくていい」&lt;/strong&gt;&lt;/p&gt;&lt;/blockquote&gt;
&lt;p&gt;その理由は、随筆文には大きく分けて次の２パターンがあるからです。&lt;/p&gt;
&lt;ul&gt;
&lt;li&gt;体験を根拠に何か主張している → &lt;strong&gt;説明文的な随筆文&lt;/strong&gt;&lt;/li&gt;
&lt;li&gt;体験を物語のように描き、気持ちを述べている → &lt;strong&gt;物語的な随筆文&lt;/strong&gt;&lt;/li&gt;
&lt;/ul&gt;
&lt;p&gt;つまり、&lt;/p&gt;
&lt;ul&gt;
&lt;li&gt;説明文的な内容なら、&lt;strong&gt;説明文の手法で読む&lt;/strong&gt;&lt;/li&gt;
&lt;li&gt;物語的な内容なら、&lt;strong&gt;物語文の手法で読む&lt;/strong&gt;&lt;/li&gt;
&lt;/ul&gt;
&lt;p&gt;というだけのことです。&lt;/p&gt;
&lt;blockquote&gt;&lt;p&gt;&lt;strong&gt;「随筆文というジャンル自体を意識する必要はありません。」&lt;/strong&gt;&lt;/p&gt;&lt;/blockquote&gt;
&lt;p&gt;「随筆文だから特別な読み方が必要」と構えてしまうと、かえって普段通りの力が出しにくくなります。まずは、&lt;strong&gt;説明文寄りか？物語文寄りか？という視点で見ていく&lt;/strong&gt;ことが大切で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&lt;h2&gt;なぜ随筆文が「やりにくく」感じられるのか&lt;/h2&gt;
&lt;p&gt;多くの受験生が随筆文を苦手に感じるのは、次のような理由が重なっているからです。&lt;/p&gt;
&lt;ul&gt;
&lt;li&gt;「説明文」とも「物語文」とも少し違うように見える&lt;/li&gt;
&lt;li&gt;ジャンル名だけを見て、&lt;strong&gt;特別な読み方が必要だと勘違いしてしまう&lt;/strong&gt;&lt;/li&gt;
&lt;li&gt;設問によって、説明文的な問いと物語文的な問いが混在することがある&lt;/li&gt;
&lt;/ul&gt;
&lt;p&gt;しかし、代表・長島によれば、&lt;/p&gt;
&lt;blockquote&gt;&lt;p&gt;「説明文的か？物語文的か？だけを判断すれば十分です。ジャンルを気にする必要はまったくありません。」&lt;/p&gt;&lt;/blockquote&gt;
&lt;p&gt;つまり、随筆文の「やりにくさ」は、&lt;strong&gt;ジャンル名に振り回されているだけ&lt;/strong&gt;のケースがほとんどなのです。&lt;/p&gt;
&lt;h2&gt;随筆文の実践的な読み方・解き方のポイント&lt;/h2&gt;
&lt;h3&gt;① まずは「説明文寄り」か「物語文寄り」かを大づかみに把握&lt;/h3&gt;
&lt;p&gt;文章全体を読んだときに、次のどちらに近いかをざっくりと判断します。&lt;/p&gt;
&lt;ul&gt;
&lt;li&gt;&lt;strong&gt;説明文的な随筆文&lt;/strong&gt;&lt;br /&gt;
└ 体験を例にしながら、何かの考え・主張を述べているタイプ&lt;/li&gt;
&lt;li&gt;&lt;strong&gt;物語的な随筆文&lt;/strong&gt;&lt;br /&gt;
└ 自分の体験を「物語」のように描写し、気持ちや心の変化を述べているタイプ&lt;/li&gt;
&lt;/ul&gt;
&lt;p&gt;ただし、文章を読む段階で「これは説明文寄り」と&lt;strong&gt;決めつけすぎる必要はありません&lt;/strong&gt;。&lt;/p&gt;
&lt;blockquote&gt;&lt;p&gt;「文章を読む段階ではあまり決めつけず、&lt;strong&gt;設問に入った段階で『説明文的？物語文的？』と切り替える&lt;/strong&gt;のが良いと思います。」&lt;/p&gt;&lt;/blockquote&gt;
&lt;p&gt;大事なのは、&lt;strong&gt;「文章全体」と「設問一つひとつ」の両方で判断する&lt;/strong&gt;という姿勢です。&lt;/p&gt;
&lt;h3&gt;② 混在タイプの場合は「問題ごと」に判断する&lt;/h3&gt;
&lt;p&gt;実際の入試問題では、&lt;/p&gt;
&lt;ul&gt;
&lt;li&gt;説明文的なパートと物語的なパートが、はっきり分かれているものがほとんど&lt;/li&gt;
&lt;li&gt;同じ文章の中に両方が混在するケースは、長島の経験上ほとんどない&lt;/li&gt;
&lt;/ul&gt;
&lt;p&gt;とされています（教材レベルで、例外的にそうした文章があることはある）。&lt;/p&gt;
&lt;p&gt;もし説明文的・物語文的なパートが混在していると感じたときは、&lt;/p&gt;
&lt;ul&gt;
&lt;li&gt;説明文っぽい設問 → &lt;strong&gt;説明文の手法で解く&lt;/strong&gt;&lt;/li&gt;
&lt;li&gt;気持ちを問う設問 → &lt;strong&gt;物語文の手法で解く&lt;/strong&gt;&lt;/li&gt;
&lt;/ul&gt;
&lt;p&gt;というように、&lt;strong&gt;問題ごとに見極めて解き方を切り替えます&lt;/strong&gt;。&lt;/p&gt;
&lt;blockquote&gt;&lt;p&gt;&lt;strong&gt;「結局、問題ごとに判断するということです。」&lt;/strong&gt;&lt;/p&gt;&lt;/blockquote&gt;
&lt;h3&gt;③ 「説明文的な設問」の見分け方&lt;/h3&gt;
&lt;p&gt;説明文的なアプローチを求めている問題は、設問文の言い回しからある程度判別できます。&lt;/p&gt;
&lt;ul&gt;
&lt;li&gt;「理由を述べなさい。」&lt;/li&gt;
&lt;li&gt;「傍線部はどういうことですか。」&lt;/li&gt;
&lt;/ul&gt;
&lt;p&gt;これらは、説明文でよく見る形式の設問です。ただし注意したいのは、&lt;/p&gt;
&lt;ul&gt;
&lt;li&gt;&lt;strong&gt;「理由を聞かれている＝必ず説明文的」というわけではない&lt;/strong&gt;&lt;/li&gt;
&lt;/ul&gt;
&lt;p&gt;という点です。&lt;/p&gt;
&lt;p&gt;物語文では、&lt;/p&gt;
&lt;ul&gt;
&lt;li&gt;&lt;strong&gt;「気持ち」が理由になる&lt;/strong&gt;ケースが非常に多い&lt;/li&gt;
&lt;/ul&gt;
&lt;p&gt;ため、同じ「理由を答えなさい」という形式でも、&lt;/p&gt;
&lt;ul&gt;
&lt;li&gt;説明文的に「理屈・内容」を書かせたいのか&lt;/li&gt;
&lt;li&gt;物語文的に「気持ち」を理由として書かせたいのか&lt;/li&gt;
&lt;/ul&gt;
&lt;p&gt;を、&lt;strong&gt;本文や前後の流れを見ながら判断していく必要があります。&lt;/strong&gt;&lt;/p&gt;
&lt;blockquote&gt;&lt;p&gt;&lt;strong&gt;「解き進めながら判断していくのが現実的です。」&lt;/strong&gt;&lt;/p&gt;&lt;/blockquote&gt;
&lt;h3&gt;④ 「物語文的な設問」＝気持ちを問う問題の基本&lt;/h3&gt;
&lt;p&gt;一方で、物語文的な解き方が必要になる代表的な設問が、&lt;/p&gt;
&lt;ul&gt;
&lt;li&gt;&lt;strong&gt;「気持ちを問う設問」&lt;/strong&gt;&lt;/li&gt;
&lt;/ul&gt;
&lt;p&gt;です。これは随筆文でも頻出です。&lt;/p&gt;
&lt;p&gt;物語文（＋物語的随筆文）の気持ち読み取りの肝は、次の一点に尽きます。&lt;/p&gt;
&lt;blockquote&gt;&lt;p&gt;&lt;strong&gt;「傍線の理由を徹底的に追うこと。」&lt;/strong&gt;&lt;/p&gt;&lt;/blockquote&gt;
&lt;p&gt;よく「背景」と「出来事」をそろえると言われますが、具体的には次のようなイメージです。&lt;/p&gt;
&lt;ul&gt;
&lt;li&gt;背景 … 志望校に合格した&lt;/li&gt;
&lt;li&gt;出来事 … 泣いた（＝多くの場合、傍線部）&lt;/li&gt;
&lt;li&gt;→ 気持ち … 「うれしい」&lt;/li&gt;
&lt;/ul&gt;
&lt;p&gt;ここから分かるように、&lt;/p&gt;
&lt;ul&gt;
&lt;li&gt;背景 ＝ 出来事の&lt;strong&gt;理由&lt;/strong&gt;&lt;/li&gt;
&lt;li&gt;出来事 ＝ 多くの場合、設問で聞かれている「傍線部」&lt;/li&gt;
&lt;/ul&gt;
&lt;p&gt;という関係になっています。&lt;/p&gt;
&lt;blockquote&gt;&lt;p&gt;&lt;strong&gt;「理由を追いかければ、気持ちは自然と見えてくる」&lt;/strong&gt;&lt;/p&gt;&lt;/blockquote&gt;
&lt;p&gt;気持ちそのものの言葉を先に探そうとするのではなく、&lt;/p&gt;
&lt;ul&gt;
&lt;li&gt;なぜその行動（傍線部）をとったのか&lt;/li&gt;
&lt;li&gt;その前にどんな出来事や状況（背景）があったのか&lt;/li&gt;
&lt;/ul&gt;
&lt;p&gt;といった&lt;strong&gt;「理由」の方を丁寧に追いかけていくこと&lt;/strong&gt;が、気持ち問題攻略の近道です。&lt;/p&gt;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&lt;h2&gt;まとめ：随筆文は「説明文か物語文か」を見極めれば怖くない&lt;/h2&gt;
&lt;p&gt;最後に、本ページの内容を整理しておきましょう。&lt;/p&gt;
&lt;ul&gt;
&lt;li&gt;随筆文は「筆者が自分の体験に基づいて書いた文章」だが、&lt;strong&gt;受験生はジャンル名を気にしなくてよい&lt;/strong&gt;。&lt;/li&gt;
&lt;li&gt;随筆文には、
&lt;ul&gt;
&lt;li&gt;体験を根拠に主張する&lt;strong&gt;説明文的な随筆文&lt;/strong&gt;&lt;/li&gt;
&lt;li&gt;体験を物語のように描き気持ちを述べる&lt;strong&gt;物語的な随筆文&lt;/strong&gt;&lt;/li&gt;
&lt;/ul&gt;
&lt;p&gt;の２タイプがある。&lt;/li&gt;
&lt;li&gt;基本方針は、&lt;strong&gt;説明文なら説明文の手法、物語文なら物語文の手法で読む&lt;/strong&gt;こと。&lt;/li&gt;
&lt;li&gt;混在していそうなときは、&lt;strong&gt;問題ごとに「説明文的／物語文的」を判断して解き方を切り替える&lt;/strong&gt;。&lt;/li&gt;
&lt;li&gt;説明文的な設問のサイン例：
&lt;ul&gt;
&lt;li&gt;「理由を述べなさい」&lt;/li&gt;
&lt;li&gt;「傍線部はどういうことですか」&lt;/li&gt;
&lt;/ul&gt;
&lt;p&gt;ただし、「理由＝必ず説明文」とは限らない点に注意。&lt;/li&gt;
&lt;li&gt;物語文的な設問では、&lt;strong&gt;気持ちを問う問題が代表的&lt;/strong&gt;。&lt;br /&gt;
→ 傍線部という「出来事」の理由（背景）を徹底的に追うことで、気持ちが見えてくる。&lt;/li&gt;
&lt;li&gt;「随筆文」と書かれていても構えずに、&lt;strong&gt;設問に入った段階で『説明文的？物語文的？』と切り替える&lt;/strong&gt;ことができれば十分。&lt;/li&gt;
&lt;/ul&gt;
&lt;p&gt;随筆文だからといって特別な構えは不要です。ふだん学んでいる&lt;strong&gt;説明文・物語文の読み方を、そのまま状況に応じて使い分けるだけ&lt;/strong&gt;だと捉えておきましょう。&lt;/p&gt;
&lt;p&gt;&lt;!-- [ /.socialSet ] --&gt;&lt;/p&gt;
&lt;div class="alert alert-primary p-3 mt-4" role="alert"&gt;
&lt;p class="mb-2"&gt;&lt;strong&gt;随筆文を「ジャンル」で処理すると、減点が積み重なって合計点に跳ね返る&lt;/strong&gt;&lt;/p&gt;
&lt;p class="mb-1"&gt;説明寄り・物語寄りの見極めが曖昧なまま解き続けると、根拠の取り違いで部分点を落とす減点が積み重なり、合計点に跳ね返って点数が伸びない状態になります。&lt;/p&gt;
&lt;p class="mb-3"&gt;損が起きる原因は、判断軸が定まっていないことです。&lt;/p&gt;
&lt;div class="d-grid gap-2"&gt;&lt;a class="btn btn-primary btn-lg" href="https://dokkai-labo.tokyo/kobetsuonline01/"&gt;随筆文の判定と設問処理を答案ベースで定着させる（オンライン1対1）&lt;/a&gt;&lt;br /&gt;
&lt;a class="btn btn-outline-primary btn-lg" href="https://dokkai-labo.tokyo/ct/strategy/"&gt;直し方の基準を確認する（指導指針）&lt;/a&gt;&lt;/div&gt;
&lt;hr class="my-3" /&gt;
&lt;div class="d-flex flex-column gap-1"&gt;&lt;a href="https://dokkai-labo.tokyo/blog/kokugo-kakomon/"&gt;国語の過去問演習の回し方&lt;/a&gt;&lt;br /&gt;
&lt;a href="https://dokkai-labo.tokyo/kijutsuryoku/"&gt;記述で点を落とす型を止める&lt;/a&gt;&lt;br /&gt;
&lt;a href="https://dokkai-labo.tokyo/vacant_sum/"&gt;直近4週間の空きコマ状況&lt;/a&gt;&lt;br /&gt;
&lt;a href="https://dokkai-labo.tokyo/contact/"&gt;お問い合わせ&lt;/a&gt;&lt;br /&gt;
&lt;a href="https://dokkai-labo.tokyo/"&gt;トップページ&lt;/a&gt;&lt;/div&gt;
&lt;/div&gt;
&lt;section id="veu_cta-20527" class="veu_cta"&gt;
&lt;div class="cta_body"&gt;
&lt;div class="cta_body_link"&gt;&lt;/div&gt;
&lt;/div&gt;
&lt;p&gt;&lt;!-- [ /.vkExUnit_cta_body ] --&gt;&lt;/p&gt;
&lt;/section&gt;
&lt;section class="veu_cta" id="veu_cta-20523"&gt;&lt;h1 class="cta_title"&gt;講座案内：【オンライン】完全１対１個別指導【中学受験】&lt;/h1&gt;&lt;div class="cta_body"&gt;&lt;div class="cta_body_image cta_body_image_right"&gt;&lt;a href="https://dokkai-labo.tokyo/kobetsuonline01/" target="_blank"&gt;&lt;/a&gt;&lt;/div&gt;&lt;div class="cta_body_txt image_exist"&gt;当塾で開講中の中学受験対策１対１個別指導講座をオンラインで受講可能です。教室で受ける授業さながらの授業を、個別指導オンラインでも再現しております。&lt;/div&gt;&lt;div class="cta_body_link"&gt;&lt;a href="https://dokkai-labo.tokyo/kobetsuonline01/" class="btn btn-primary btn-block btn-lg" target="_blank"&gt;【オンライン】完全１対１個別指導【中学受験】&lt;/a&gt;&lt;/div&gt;&lt;/div&gt;&lt;!-- [ /.vkExUnit_cta_body ] --&gt;&lt;/section&gt;			
------</t>
  </si>
  <si>
    <t>https://dokkai-labo.tokyo/blog/kijutsu_miss3/</t>
  </si>
  <si>
    <t>以下のページは不自然なワードを使用しています。
これらを適切に自然な言葉に置き換えて下さい。
なお、本文の装飾や構造は絶対に変えないでください。
【対象ページURL】
https://dokkai-labo.tokyo/blog/kijutsu_miss3/
【検出された不自然ワード】
- 型
【本文】
------
&lt;p&gt;中学受験の国語で「記述問題がなかなか伸びない」「減点される理由が分からない」と感じている受験生は少なくありません。実は、記述問題では多くの生徒が&lt;strong&gt;共通して３つのポイント&lt;/strong&gt;を見落としていることがあります。&lt;/p&gt;
&lt;p&gt;このページでは、物語文・説明文の記述問題で特に多い「理由」「言い換え」「変化」の３パターンについて、&lt;strong&gt;よくあるミスの原因&lt;/strong&gt;と&lt;strong&gt;答案を改善するための考え方&lt;/strong&gt;を整理して解説します。&lt;/p&gt;
&lt;div class="rounded" style="background-color: #99ffff; padding: 10px;"&gt;&lt;strong&gt;このページで分かること&lt;/strong&gt;&lt;br /&gt;
・理由を答える問題で「気持ち」を書き落とさないコツ&lt;br /&gt;
・傍線部の「どういうことか」を言い換えとして処理する考え方&lt;br /&gt;
・気持ちの変化を「前→きっかけ→後」でまとめるまとめ方&lt;/div&gt;
&lt;h2&gt;記述問題とは　点数を落としやすい理由（まず全体像）&lt;/h2&gt;
&lt;p&gt;記述問題での減点は、必ずしも「読めていない」ことだけが原因ではありません。本文の内容は理解できていても、次のような理由で減点につながることがよくあります。&lt;/p&gt;
&lt;ul&gt;
&lt;li&gt;&lt;strong&gt;設問の意図を取り違えている&lt;/strong&gt;（例：理由と気持ちの関係を見落としている）&lt;/li&gt;
&lt;li&gt;&lt;strong&gt;言い換えを求められているのに、本文の言葉をそのまま使ってしまう&lt;/strong&gt;&lt;/li&gt;
&lt;li&gt;&lt;strong&gt;「変化」を聞かれているのに、変化後しか書いていない&lt;/strong&gt;&lt;/li&gt;
&lt;/ul&gt;
&lt;p&gt;どれも内容理解以前の「答案のまとめ方」の問題なので、ポイントさえ分かれば&lt;strong&gt;日々の演習の中で改善しやすい&lt;/strong&gt;部分です。記述の基本（説明＝イコール内容＋理由で字数調整／心情＝背景→出来事→心情）の整理は、&lt;a href="https://dokkai-labo.tokyo/blog/17022403/"&gt;記述力とは何か（全体像はこちら）&lt;/a&gt;でまとめて確認できます。&lt;/p&gt;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&lt;h2&gt;理由を答える問題の答え方　物語文は「気持ち」を落としやすい&lt;/h2&gt;
&lt;h3&gt;「理由」でも気持ちを書くことが多い（例：泣いた理由）&lt;/h3&gt;
&lt;p&gt;入試問題やテキストの物語文では、&lt;span style="color: #0000ff;"&gt;傍線部の「気持ち」を問う設問&lt;/span&gt;が多く出題されます。その一つの典型が、「理由」を答えさせる記述問題です。&lt;/p&gt;
&lt;div class="rounded" style="background-color: #99ffff; padding: 10px;"&gt;（例）傍線②「泣いた」とあるが、そのときの理由を答えなさい。&lt;/div&gt;
&lt;p&gt;このような設問で問われている「理由」は、多くの場合、&lt;/p&gt;
&lt;ul&gt;
&lt;li&gt;「うれしかったから泣いた」&lt;/li&gt;
&lt;li&gt;「悲しい出来事があったので悲しい気持ちで泣いた」&lt;/li&gt;
&lt;/ul&gt;
&lt;p&gt;といったように、&lt;strong&gt;登場人物の「気持ち」が理由になっている&lt;/strong&gt;のが一般的です。&lt;/p&gt;
&lt;h3&gt;書き漏れ防止の確認ポイント（気持ち語／行動の背景）&lt;/h3&gt;
&lt;p&gt;ところが、多くの受験生は「理由」と聞くと、&lt;span style="color: #ff0000;"&gt;「気持ち」は関係ない&lt;/span&gt;と思ってしまいがちです。その結果、本来採点のポイントに含まれている&lt;strong&gt;「気持ち」の要素を書き漏らしてしまう&lt;/strong&gt;ことがよくあります。&lt;/p&gt;
&lt;p&gt;物語文で「理由」を聞かれたら、次の点を必ず確認しましょう。&lt;/p&gt;
&lt;ul&gt;
&lt;li&gt;その行動（泣いた・笑った・走り出した など）の背後には、どんな&lt;strong&gt;気持ち&lt;/strong&gt;があるのか&lt;/li&gt;
&lt;li&gt;理由の中に、&lt;strong&gt;気持ちの言葉（うれしい・悲しい・悔しい など）&lt;/strong&gt;が入っているか&lt;/li&gt;
&lt;/ul&gt;
&lt;p&gt;設問が「理由を答えなさい」となっていても、&lt;strong&gt;物語文では「気持ち」が理由になる&lt;/strong&gt;という前提を、ぜひ意識しておきましょう。&lt;/p&gt;
&lt;h2&gt;傍線部とは？　「どういうことか」は言い換えの合図&lt;/h2&gt;
&lt;p&gt;次に多いミスが、「言い換え」を求められているにもかかわらず、&lt;span style="color: #ff0000;"&gt;傍線部の言葉をそのまま使ってしまう&lt;/span&gt;ケースです。&lt;/p&gt;
&lt;p&gt;（補足）ここでいう「傍線部」とは、問題文や本文中で&lt;strong&gt;線が引かれて示されている部分&lt;/strong&gt;を指します。&lt;/p&gt;
&lt;h3&gt;本文の言葉をそのまま写すと弱くなりやすい&lt;/h3&gt;
&lt;div class="rounded" style="background-color: #99ffff; padding: 10px;"&gt;（例）「あすかの命も自然の恵みの一つ」とはどういうことか。&lt;/div&gt;
&lt;p&gt;この「どういうことか」という設問は、&lt;span style="color: #3366ff;"&gt;&lt;strong&gt;「分かりやすく言い換えてください」という意味&lt;/strong&gt;&lt;/span&gt;です。つまり、&lt;/p&gt;
&lt;ul&gt;
&lt;li&gt;「言い換えて」と言われている＝&lt;strong&gt;他の表現に変えてほしい&lt;/strong&gt;&lt;/li&gt;
&lt;/ul&gt;
&lt;p&gt;ということになります。&lt;/p&gt;
&lt;p&gt;ところが実際には、多くの受験生が、&lt;/p&gt;
&lt;ul&gt;
&lt;li&gt;&lt;span style="color: #ff0000;"&gt;「自然の恵み」という言葉をそのまま答えに書いてしまう&lt;/span&gt;&lt;/li&gt;
&lt;/ul&gt;
&lt;p&gt;というミスをしてしまいます。&lt;/p&gt;
&lt;h3&gt;言い換えの作り方（何を指す？どう大切？を具体化）&lt;/h3&gt;
&lt;p&gt;このような設問では、例えば次のように考えを進めます。&lt;/p&gt;
&lt;ul&gt;
&lt;li&gt;「自然の恵み」とは、どんなものを指しているのか？&lt;/li&gt;
&lt;li&gt;「あすかの命」もそれと同じように、どういう意味で大切だと言いたいのか？&lt;/li&gt;
&lt;/ul&gt;
&lt;p&gt;そのうえで、&lt;/p&gt;
&lt;ul&gt;
&lt;li&gt;「あすかの命も、自然が与えてくれた大切なものだということ」&lt;/li&gt;
&lt;li&gt;「あすかの命も、他の自然の恵みと同じように大事にしなければならないということ」&lt;/li&gt;
&lt;/ul&gt;
&lt;p&gt;などといった形で、&lt;span style="color: #3366ff;"&gt;&lt;strong&gt;傍線部を自分の言葉で言い換える&lt;/strong&gt;&lt;/span&gt;必要があります。&lt;/p&gt;
&lt;ul&gt;
&lt;li&gt;&lt;span style="color: #3366ff;"&gt;&lt;strong&gt;「言い換えを求められたら、別の表現に直す」&lt;/strong&gt;&lt;/span&gt;という点を、意識しておくことが大切です。&lt;/li&gt;
&lt;/ul&gt;
&lt;h2&gt;気持ちの変化の書き方　前→きっかけ→後でまとめる&lt;/h2&gt;
&lt;h3&gt;変化後だけだと「変化」が伝わりにくい&lt;/h3&gt;
&lt;p&gt;三つ目は、「気持ちの変化」を問う問題でのミスです。変化を問う設問では、多くの受験生が、&lt;span style="color: #ff0000;"&gt;変化後の気持ちだけを書いてしまう&lt;/span&gt;という減点パターンにはまりがちです。&lt;/p&gt;
&lt;p&gt;例えば、次のような変化があったとします。&lt;/p&gt;
&lt;blockquote&gt;&lt;p&gt;「相手のことがはじめは嫌いだったが、その後意外な魅力を知り、好きになっていった。」&lt;/p&gt;&lt;/blockquote&gt;
&lt;p&gt;この場合、もし答案に&lt;/p&gt;
&lt;ul&gt;
&lt;li&gt;「相手のことが好きになりました。」&lt;/li&gt;
&lt;/ul&gt;
&lt;p&gt;と&lt;strong&gt;変化後の気持ちしか書いていなければ、&lt;/strong&gt;&lt;span style="color: #ff0000;"&gt;「本当に変化したのかどうか」が答案から伝わりません&lt;/span&gt;。&lt;/p&gt;
&lt;h3&gt;3要素（前・きっかけ・後）が入っているかを確認&lt;/h3&gt;
&lt;p&gt;変化をきちんと表現するためには、&lt;/p&gt;
&lt;ul&gt;
&lt;li&gt;&lt;span style="color: #0000ff;"&gt;前はどうだったのか（例：「前は相手のことが嫌いだった」）&lt;/span&gt;&lt;/li&gt;
&lt;li&gt;その気持ちが&lt;strong&gt;変わるきっかけ&lt;/strong&gt;は何だったのか&lt;/li&gt;
&lt;li&gt;その結果、&lt;strong&gt;どのような気持ちになったのか（変化後）&lt;/strong&gt;&lt;/li&gt;
&lt;/ul&gt;
&lt;p&gt;という&lt;strong&gt;「変化前 → きっかけ → 変化後」&lt;/strong&gt;の流れを押さえる必要があります。&lt;/p&gt;
&lt;p&gt;たとえば、&lt;/p&gt;
&lt;ul&gt;
&lt;li&gt;「はじめは相手のことが嫌いだったが、～という出来事をきっかけにその人の意外な良さを知り、次第に好きになっていったから。」&lt;/li&gt;
&lt;/ul&gt;
&lt;p&gt;というように、3要素をまとめて書くことで、&lt;strong&gt;「気持ちの変化」が答案に表現されている&lt;/strong&gt;と評価されやすくなります。&lt;/p&gt;
&lt;p&gt;変化を問われた場合は、答案の中に必ず、&lt;/p&gt;
&lt;ul&gt;
&lt;li&gt;① 変化前の気持ち&lt;/li&gt;
&lt;li&gt;② 変化のきっかけ&lt;/li&gt;
&lt;li&gt;③ 変化後の気持ち&lt;/li&gt;
&lt;/ul&gt;
&lt;p&gt;の３要素が入っているかどうかをチェックする習慣をつけましょう。&lt;/p&gt;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&lt;h2&gt;記述の見直しチェックリスト（理由／言い換え／変化）&lt;/h2&gt;
&lt;p&gt;書いたあとに「どこを直せば点が上がりやすいか」が分からないときは、まず次のチェックをしてみてください。本文で説明した３つのポイントを、見直し用にまとめました。&lt;/p&gt;
&lt;h2&gt;まとめ　3つのポイントで答案を改善していく&lt;/h2&gt;
&lt;div class="rounded" style="background-color: #99ffff; padding: 10px;"&gt;・物語文で「理由」を問われる問題では、行動の背景にある&lt;strong&gt;「気持ち」を答える必要がある&lt;/strong&gt;ことを意識する。&lt;br /&gt;
・傍線部の言い換えを求められたら、&lt;strong&gt;本文の言葉をそのまま使わず、別の表現に直す&lt;/strong&gt;ことを心がける。&lt;br /&gt;
・「気持ちの変化」を問われる問題では、&lt;strong&gt;「変化前の気持ち ⇒ きっかけ ⇒ 変化後の気持ち」&lt;/strong&gt;の流れで答案をまとめる。&lt;/div&gt;
&lt;p&gt;いずれも、少し意識を変えるだけで&lt;span style="color: #0000ff;"&gt;&lt;strong&gt;答案を改善しやすい&lt;/strong&gt;&lt;/span&gt;ポイントです。日々の演習の中で、&lt;/p&gt;
&lt;ul&gt;
&lt;li&gt;設問が「何を答えさせたいのか」&lt;/li&gt;
&lt;li&gt;自分の答案がその意図に合っているか&lt;/li&gt;
&lt;/ul&gt;
&lt;p&gt;を確認しながら取り組むことで、記述問題での減点を着実に減らしていくことができます。&lt;/p&gt;
&lt;p&gt;今日からの学習でぜひ、この３つのポイントを意識してみてください。&lt;/p&gt;
&lt;div class="alert alert-primary p-3 mt-4" role="alert"&gt;
&lt;p class="mb-2"&gt;&lt;strong&gt;理由記述のまま放置すると、減点が慢性化して合計点に跳ね返る&lt;/strong&gt;&lt;/p&gt;
&lt;p class="mb-1"&gt;理由の設問で要素が欠けた答案を積み上げると、部分点を取り切れない減点が慢性化し、合計点に跳ね返って点数が伸びない状態が続きます。&lt;/p&gt;
&lt;p class="mb-3"&gt;損が起きる原因は、要素分解の不一致です。&lt;/p&gt;
&lt;div class="d-grid gap-2"&gt;&lt;a class="btn btn-primary btn-lg" href="https://dokkai-labo.tokyo/kobetsuonline01/"&gt;理由記述の必須要素を答案から直して定着させる（オンライン1対1）&lt;/a&gt;&lt;br /&gt;
&lt;a class="btn btn-outline-primary btn-lg" href="https://dokkai-labo.tokyo/ct/strategy/"&gt;減点されない直し方の基準を確認する（指導指針）&lt;/a&gt;&lt;/div&gt;
&lt;/div&gt;
&lt;section class="veu_cta" id="veu_cta-20526"&gt;&lt;h1 class="cta_title"&gt;講座案内：【オンライン】小６得点力養成講座【集団授業(２～７月)】&lt;/h1&gt;&lt;div class="cta_body"&gt;&lt;div class="cta_body_image cta_body_image_right"&gt;&lt;a href="https://dokkai-labo.tokyo/onlinetokuten/" target="_blank"&gt;&lt;/a&gt;&lt;/div&gt;&lt;div class="cta_body_txt image_exist"&gt;半年間で読解問題の得点力向上を目指す講座です。各回ともテーマに基づいて
&lt;br /&gt;大問４題を取り扱います。受講結果と復習用動画も完備しています。
&lt;br /&gt;教室で受ける授業さながらの授業を得点力養成講座オンラインでも再現しております。&lt;/div&gt;&lt;div class="cta_body_link"&gt;&lt;a href="https://dokkai-labo.tokyo/onlinetokuten/" class="btn btn-primary btn-block btn-lg" target="_blank"&gt;講座案内：【オンライン】小６得点力養成講座【集団授業(２～７月)】&lt;/a&gt;&lt;/div&gt;&lt;/div&gt;&lt;!-- [ /.vkExUnit_cta_body ] --&gt;&lt;/section&gt;			
------</t>
  </si>
  <si>
    <t>https://dokkai-labo.tokyo/blog/kokugo-kijutsu-before-after/</t>
  </si>
  <si>
    <t>以下のページは不自然なワードを使用しています。
これらを適切に自然な言葉に置き換えて下さい。
なお、本文の装飾や構造は絶対に変えないでください。
【対象ページURL】
https://dokkai-labo.tokyo/blog/kokugo-kijutsu-before-after/
【検出された不自然ワード】
- 乱れ
【本文】
------
&lt;div class="container my-4"&gt;
&lt;div class="card shadow-sm mb-4 border-0" style="background: linear-gradient(135deg, #004e92, #000428); color: #fff;"&gt;
&lt;div class="card-body p-4"&gt;
&lt;div class="d-flex flex-wrap justify-content-between align-items-center mb-2"&gt;&lt;span class="badge bg-warning text-dark mb-1" style="font-size: 0.8rem;"&gt;小5〜小6国語／記述対策&lt;/span&gt;&lt;br /&gt;
&lt;span class="badge bg-light text-dark mb-1" style="font-size: 0.75rem;"&gt;読み時間目安：10〜15分&lt;/span&gt;&lt;/div&gt;
&lt;h1 class="card-title mb-3" style="font-size: 1.9rem; line-height: 1.5;"&gt;&lt;/h1&gt;
&lt;p class="card-text mb-3" style="font-size: 0.98rem;"&gt;「どこを直せば良い答案になるのか分からない」「なんとなく書いているだけになってしまう」──そんな記述の悩みに対して、&lt;br /&gt;
このページでは&lt;strong&gt;NG答案と改善答案を並べて比較&lt;/strong&gt;できるようにしました。&lt;br /&gt;
抽象的な「ちゃんと書こう」ではなく、&lt;strong&gt;悪い例 → 良い例の違いを目で見て理解する&lt;/strong&gt;ことで、家庭でも取り組みやすい記述トレーニングのヒントをお届けします。&lt;/p&gt;
&lt;ul class="mb-0" style="font-size: 0.9rem; line-height: 1.7;"&gt;
&lt;li&gt;想定読者：小5〜小6生・保護者&lt;/li&gt;
&lt;li&gt;テーマ：物語文・説明文・「抜き出し＋自分の言葉」タイプの記述答案ビフォーアフター&lt;/li&gt;
&lt;li&gt;ゴール：&lt;strong&gt;「何を直せば点が伸びるか」が具体的に分かる&lt;/strong&gt;状態になること&lt;/li&gt;
&lt;/ul&gt;
&lt;/div&gt;
&lt;/div&gt;
&lt;div class="card shadow-sm mb-4"&gt;
&lt;div class="card-header" style="background-color: #f5f5f5;"&gt;&lt;strong&gt;このページの構成&lt;/strong&gt;&lt;/div&gt;
&lt;div class="card-body p-3"&gt;
&lt;p class="mb-2" style="font-size: 0.9rem;"&gt;記述の「基本構成」や字数調整の考え方など、土台となる整理は &lt;a href="https://dokkai-labo.tokyo/blog/17022403/"&gt;記述力とは何か（全体像はこちら）&lt;/a&gt; でまとめて確認できます。&lt;/p&gt;
&lt;div class="row"&gt;
&lt;div class="col-md-6 mb-2 mb-md-0"&gt;
&lt;ul class="list-unstyled mb-0" style="font-size: 0.9rem;"&gt;
&lt;li&gt;&lt;a href="#sec1"&gt;1. 記述力アップに「ビフォーアフター」が効く理由&lt;/a&gt;&lt;/li&gt;
&lt;li&gt;&lt;a href="#sec2"&gt;2. 例①：物語文の心情説明（NG→改善）&lt;/a&gt;&lt;/li&gt;
&lt;li&gt;&lt;a href="#sec3"&gt;3. 例②：説明文の理由説明（NG→改善）&lt;/a&gt;&lt;/li&gt;
&lt;/ul&gt;
&lt;/div&gt;
&lt;div class="col-md-6"&gt;
&lt;ul class="list-unstyled mb-0" style="font-size: 0.9rem;"&gt;
&lt;li&gt;&lt;a href="#sec4"&gt;4. 例③：抜き出し＋自分の言葉で補うタイプ（NG→改善）&lt;/a&gt;&lt;/li&gt;
&lt;li&gt;&lt;a href="#sec5"&gt;5. 家庭で使える「マイルール採点表」の作り方&lt;/a&gt;&lt;/li&gt;
&lt;li&gt;&lt;a href="#sec6"&gt;6. 読解ラボのオンライン指導での扱い&lt;/a&gt;&lt;/li&gt;
&lt;/ul&gt;
&lt;/div&gt;
&lt;/div&gt;
&lt;/div&gt;
&lt;/div&gt;
&lt;section id="sec1" class="mb-4"&gt;
&lt;div class="card shadow-sm border-0"&gt;
&lt;div class="card-header" style="background-color: #004e92; color: #fff;"&gt;
&lt;h2 class="h5 mb-0"&gt;1. 記述力アップに「ビフォーアフター」が効く理由&lt;/h2&gt;
&lt;/div&gt;
&lt;div class="card-body"&gt;
&lt;p style="font-size: 0.95rem;"&gt;記述問題を解くとき、多くの子が&lt;br /&gt;
&lt;span style="background-color: #fff3cd;"&gt;「どう書けば良いか分からない」&lt;/span&gt;&lt;br /&gt;
という壁にぶつかります。その原因のひとつは、&lt;strong&gt;「悪い答案」と「良い答案」の違いが見えていないこと&lt;/strong&gt;です。&lt;/p&gt;
&lt;div class="row"&gt;
&lt;div class="col-md-6 mb-3"&gt;
&lt;div class="border rounded p-3 h-100"&gt;
&lt;h3 class="h6"&gt;よくある行き詰まりパターン&lt;/h3&gt;
&lt;ul class="mb-0" style="font-size: 0.9rem;"&gt;
&lt;li&gt;× 「もっとていねいに書こうね」と言われても、何を直せばいいか分からない&lt;/li&gt;
&lt;li&gt;× 自分の答案と模範解答が「別の文章」に見えてしまう&lt;/li&gt;
&lt;li&gt;× 宿題で添削が返却されても、その場で読み流して終わってしまう&lt;/li&gt;
&lt;/ul&gt;
&lt;/div&gt;
&lt;/div&gt;
&lt;div class="col-md-6 mb-3"&gt;
&lt;div class="border rounded p-3 h-100" style="background-color: #e3f2fd;"&gt;
&lt;h3 class="h6"&gt;ビフォーアフターで得られる効果&lt;/h3&gt;
&lt;ul class="mb-0" style="font-size: 0.9rem;"&gt;
&lt;li&gt;◎ NG答案の&lt;a href="#sec5"&gt;「どこが減点されるのか」&lt;/a&gt;が具体的に分かる&lt;/li&gt;
&lt;li&gt;◎ &lt;strong&gt;「本文のどこを使えばいいか」&lt;/strong&gt;が視覚的に理解できる&lt;/li&gt;
&lt;li&gt;◎ 「次に同じタイプの問題が出たときの書き方」がイメージしやすくなる&lt;/li&gt;
&lt;/ul&gt;
&lt;/div&gt;
&lt;/div&gt;
&lt;/div&gt;
&lt;p class="mb-0" style="font-size: 0.9rem;"&gt;このページでは、&lt;strong&gt;物語文・説明文・抜き出し＋自分の言葉の3タイプ&lt;/strong&gt;で、&lt;br /&gt;
実際の答案例をもとにビフォーアフターを見ていきます。お子さんの答案と見比べながら読んでみてください。&lt;/p&gt;
&lt;/div&gt;
&lt;/div&gt;
&lt;/section&gt;
&lt;section id="sec2" class="mb-4"&gt;
&lt;div class="card shadow-sm border-0 mb-3"&gt;
&lt;div class="card-header" style="background-color: #006064; color: #fff;"&gt;
&lt;h2 class="h5 mb-0"&gt;2. 例①：物語文の心情説明（NG→改善）&lt;/h2&gt;
&lt;/div&gt;
&lt;div class="card-body"&gt;
&lt;p class="mb-2" style="font-size: 0.95rem;"&gt;まずは、物語文でよく出る&lt;strong&gt;「登場人物の気持ちを説明する記述」&lt;/strong&gt;です。&lt;/p&gt;
&lt;div class="alert alert-secondary mb-3" style="font-size: 0.9rem;" role="alert"&gt;&lt;strong&gt;【問題イメージ】&lt;/strong&gt;&lt;br /&gt;
本文中で、太一が「ぼくは思わず立ち止まった。」とあるが、そのときの太一の気持ちを、&lt;br /&gt;
本文の内容にもとづいて三十字以内で説明しなさい。&lt;/div&gt;
&lt;div class="row"&gt;
&lt;div class="col-md-6 mb-3"&gt;
&lt;div class="card h-100 border-danger"&gt;
&lt;div class="card-header py-2" style="background-color: #ffebee;"&gt;&lt;span class="badge bg-danger"&gt;NG答案&lt;/span&gt;&lt;/div&gt;
&lt;div class="card-body"&gt;
&lt;p class="mb-2" style="font-size: 0.95rem;"&gt;&lt;strong&gt;【生徒答案】&lt;/strong&gt;&lt;br /&gt;
友だちのようすがいつもとちがってびっくりしたから。&lt;/p&gt;
&lt;ul class="mb-0" style="font-size: 0.9rem;"&gt;
&lt;li&gt;理由が「びっくりしたから」で終わっていて、&lt;strong&gt;何に対して&lt;/strong&gt;かがあいまい&lt;/li&gt;
&lt;li&gt;本文の具体的なようす（「顔が青ざめていた」「震える声で」など）が答案に入っていない&lt;/li&gt;
&lt;li&gt;「立ち止まった」という行動の&lt;strong&gt;心の中の変化&lt;/strong&gt;が書けていない&lt;/li&gt;
&lt;/ul&gt;
&lt;/div&gt;
&lt;/div&gt;
&lt;/div&gt;
&lt;div class="col-md-6 mb-3"&gt;
&lt;div class="card h-100 border-success"&gt;
&lt;div class="card-header py-2" style="background-color: #e8f5e9;"&gt;&lt;span class="badge bg-success"&gt;改善答案&lt;/span&gt;&lt;/div&gt;
&lt;div class="card-body"&gt;
&lt;p class="mb-2" style="font-size: 0.95rem;"&gt;&lt;strong&gt;【改善例】&lt;/strong&gt;&lt;br /&gt;
顔を青ざめさせて震える声で助けを求める友だちのようすに、ただ事ではないと不安と驚きを感じたから。&lt;/p&gt;
&lt;ul class="mb-0" style="font-size: 0.9rem;"&gt;
&lt;li&gt;本文の具体表現（&lt;strong&gt;顔が青ざめている／震える声&lt;/strong&gt;）を引用・要約している&lt;/li&gt;
&lt;li&gt;「ただ事ではない」と感じたことを入れることで、&lt;strong&gt;立ち止まった理由&lt;/strong&gt;がはっきりする&lt;/li&gt;
&lt;li&gt;感情を&lt;span style="background-color: #fff3cd;"&gt;「不安」と「驚き」&lt;/span&gt;の2つに分けて具体化している&lt;/li&gt;
&lt;/ul&gt;
&lt;/div&gt;
&lt;/div&gt;
&lt;/div&gt;
&lt;/div&gt;
&lt;div class="table-responsive mt-3"&gt;
&lt;table class="table table-bordered text-center align-middle" style="font-size: 0.9rem;"&gt;
&lt;thead style="background-color: #dd8500; color: #fff;"&gt;
&lt;tr&gt;
&lt;th style="width: 25%;"&gt;比較ポイント&lt;/th&gt;
&lt;th style="width: 37.5%;"&gt;NG答案&lt;/th&gt;
&lt;th style="width: 37.5%;"&gt;改善答案&lt;/th&gt;
&lt;/tr&gt;
&lt;/thead&gt;
&lt;tbody&gt;
&lt;tr style="background-color: #f0b464;"&gt;
&lt;td&gt;本文根拠&lt;/td&gt;
&lt;td&gt;ほとんど使っていない&lt;/td&gt;
&lt;td&gt;具体描写を2つ入れている&lt;/td&gt;
&lt;/tr&gt;
&lt;tr&gt;
&lt;td&gt;感情の言葉&lt;/td&gt;
&lt;td&gt;「びっくりした」の一言だけ&lt;/td&gt;
&lt;td&gt;「不安」「驚き」と分けて表現&lt;/td&gt;
&lt;/tr&gt;
&lt;tr style="background-color: #f0b464;"&gt;
&lt;td&gt;行動とのつながり&lt;/td&gt;
&lt;td&gt;「立ち止まった」との関係が弱い&lt;/td&gt;
&lt;td&gt;「ただ事ではない」と判断したから立ち止まった、と流れがある&lt;/td&gt;
&lt;/tr&gt;
&lt;/tbody&gt;
&lt;/table&gt;
&lt;/div&gt;
&lt;p class="mt-3 mb-0" style="font-size: 0.9rem;"&gt;物語文の心情問題では、&lt;strong&gt;「気持ちの言葉」＋「そう感じた理由（本文根拠）」&lt;/strong&gt;のセットで書けているかを、&lt;br /&gt;
家庭でもチェックしてみてください。&lt;/p&gt;
&lt;/div&gt;
&lt;/div&gt;
&lt;/section&gt;
&lt;section id="sec3" class="mb-4"&gt;
&lt;div class="card shadow-sm border-0 mb-3"&gt;
&lt;div class="card-header" style="background-color: #00838f; color: #fff;"&gt;
&lt;h2 class="h5 mb-0"&gt;3. 例②：説明文の理由説明（NG→改善）&lt;/h2&gt;
&lt;/div&gt;
&lt;div class="card-body"&gt;
&lt;p class="mb-2" style="font-size: 0.95rem;"&gt;次は説明文でよく出る、&lt;strong&gt;「なぜ〜と筆者は言えるのか」&lt;/strong&gt;というタイプの問題です。&lt;/p&gt;
&lt;div class="alert alert-secondary mb-3" style="font-size: 0.9rem;"&gt;&lt;strong&gt;【問題イメージ】&lt;/strong&gt;&lt;br /&gt;
筆者は「読書は『未来の自分への投資』だ」と述べているが、その理由を本文の内容にもとづいて四十字以内で説明しなさい。&lt;/div&gt;
&lt;div class="row"&gt;
&lt;div class="col-md-6 mb-3"&gt;
&lt;div class="card h-100 border-danger"&gt;
&lt;div class="card-header py-2" style="background-color: #ffebee;"&gt;&lt;span class="badge bg-danger"&gt;NG答案&lt;/span&gt;&lt;/div&gt;
&lt;div class="card-body"&gt;
&lt;p class="mb-2" style="font-size: 0.95rem;"&gt;&lt;strong&gt;【生徒答案】&lt;/strong&gt;&lt;br /&gt;
本を読むことは自分の役に立つから。&lt;/p&gt;
&lt;ul class="mb-0" style="font-size: 0.9rem;"&gt;
&lt;li&gt;本文の言葉をほとんど使っておらず、&lt;strong&gt;どんなふうに役に立つのか&lt;/strong&gt;が分からない&lt;/li&gt;
&lt;li&gt;「投資」という言葉のイメージが答案に反映されていない&lt;/li&gt;
&lt;li&gt;本文の説明（知識・考え方・他人の経験を自分のものにできる など）が抜けている&lt;/li&gt;
&lt;/ul&gt;
&lt;/div&gt;
&lt;/div&gt;
&lt;/div&gt;
&lt;div class="col-md-6 mb-3"&gt;
&lt;div class="card h-100 border-success"&gt;
&lt;div class="card-header py-2" style="background-color: #e8f5e9;"&gt;&lt;span class="badge bg-success"&gt;改善答案&lt;/span&gt;&lt;/div&gt;
&lt;div class="card-body"&gt;
&lt;p class="mb-2" style="font-size: 0.95rem;"&gt;&lt;strong&gt;【改善例】&lt;/strong&gt;&lt;br /&gt;
読書によって多くの人の経験や考えを自分の中に取り入れることで、将来の選択や判断に生かせる力が身につくから。&lt;/p&gt;
&lt;ul class="mb-0" style="font-size: 0.9rem;"&gt;
&lt;li&gt;本文の要点「他人の経験や考えを取り入れる」をきちんと押さえている&lt;/li&gt;
&lt;li&gt;「将来の選択や判断に生かせる」と書くことで、「未来への投資」という言葉とつながっている&lt;/li&gt;
&lt;li&gt;本文全体のまとめとして読んでも違和感がない内容になっている&lt;/li&gt;
&lt;/ul&gt;
&lt;/div&gt;
&lt;/div&gt;
&lt;/div&gt;
&lt;/div&gt;
&lt;div class="table-responsive mt-3"&gt;
&lt;table class="table table-bordered text-center align-middle" style="font-size: 0.9rem;"&gt;
&lt;thead style="background-color: #dd8500; color: #fff;"&gt;
&lt;tr&gt;
&lt;th style="width: 25%;"&gt;比較ポイント&lt;/th&gt;
&lt;th style="width: 37.5%;"&gt;NG答案&lt;/th&gt;
&lt;th style="width: 37.5%;"&gt;改善答案&lt;/th&gt;
&lt;/tr&gt;
&lt;/thead&gt;
&lt;tbody&gt;
&lt;tr style="background-color: #f0b464;"&gt;
&lt;td&gt;本文のキーワード&lt;/td&gt;
&lt;td&gt;ほぼゼロ&lt;/td&gt;
&lt;td&gt;「経験」「考え」「将来の選択・判断」などを反映&lt;/td&gt;
&lt;/tr&gt;
&lt;tr&gt;
&lt;td&gt;説明の具体性&lt;/td&gt;
&lt;td&gt;「役に立つ」だけで抽象的&lt;/td&gt;
&lt;td&gt;未来のどんな場面で役に立つかまで書いている&lt;/td&gt;
&lt;/tr&gt;
&lt;tr style="background-color: #f0b464;"&gt;
&lt;td&gt;問いとの対応&lt;/td&gt;
&lt;td&gt;「投資」のイメージにつながらない&lt;/td&gt;
&lt;td&gt;将来への効果を書くことで「投資」を説明している&lt;/td&gt;
&lt;/tr&gt;
&lt;/tbody&gt;
&lt;/table&gt;
&lt;/div&gt;
&lt;p class="mt-3 mb-0" style="font-size: 0.9rem;"&gt;説明文の理由説明では、&lt;strong&gt;本文のキーワードを拾って、自分の言葉で「つなぎ直す」&lt;/strong&gt;ことが大切です。&lt;br /&gt;
まずは本文の中から、&lt;span style="background-color: #fff3cd;"&gt;理由になりそうな文や言い換え表現に線を引く&lt;/span&gt;ところから始めてみましょう。&lt;/p&gt;
&lt;/div&gt;
&lt;/div&gt;
&lt;/section&gt;
&lt;section id="sec4" class="mb-4"&gt;
&lt;div class="card shadow-sm border-0 mb-3"&gt;
&lt;div class="card-header" style="background-color: #5d4037; color: #fff;"&gt;
&lt;h2 class="h5 mb-0"&gt;4. 例③：抜き出し＋自分の言葉で補うタイプ（NG→改善）&lt;/h2&gt;
&lt;/div&gt;
&lt;div class="card-body"&gt;
&lt;p class="mb-2" style="font-size: 0.95rem;"&gt;難しめの学校でよく出るのが、&lt;strong&gt;「本文中の言葉を使いながら、自分の考えを書く」&lt;/strong&gt;タイプの問題です。&lt;/p&gt;
&lt;div class="alert alert-secondary mb-3" style="font-size: 0.9rem;"&gt;&lt;strong&gt;【問題イメージ】&lt;/strong&gt;&lt;br /&gt;
本文中の「小さなちがいを見のがさない目」という言葉を使って、あなたが普段の生活の中で大切だと思うことを四十字以内で書きなさい。&lt;/div&gt;
&lt;div class="row"&gt;
&lt;div class="col-md-6 mb-3"&gt;
&lt;div class="card h-100 border-danger"&gt;
&lt;div class="card-header py-2" style="background-color: #ffebee;"&gt;&lt;span class="badge bg-danger"&gt;NG答案&lt;/span&gt;&lt;/div&gt;
&lt;div class="card-body"&gt;
&lt;p class="mb-2" style="font-size: 0.95rem;"&gt;&lt;strong&gt;【生徒答案】&lt;/strong&gt;&lt;br /&gt;
小さなちがいを見のがさない目をもつことが大切だと思う。&lt;/p&gt;
&lt;ul class="mb-0" style="font-size: 0.9rem;"&gt;
&lt;li&gt;指示通りに「言葉を使って」はいるが、&lt;strong&gt;自分の考えがどこにも書かれていない&lt;/strong&gt;&lt;/li&gt;
&lt;li&gt;本文をそのまま言い換えただけで、内容がほとんど増えていない&lt;/li&gt;
&lt;li&gt;「なぜ大切だと思うのか」の理由が欠けている&lt;/li&gt;
&lt;/ul&gt;
&lt;/div&gt;
&lt;/div&gt;
&lt;/div&gt;
&lt;div class="col-md-6 mb-3"&gt;
&lt;div class="card h-100 border-success"&gt;
&lt;div class="card-header py-2" style="background-color: #e8f5e9;"&gt;&lt;span class="badge bg-success"&gt;改善答案&lt;/span&gt;&lt;/div&gt;
&lt;div class="card-body"&gt;
&lt;p class="mb-2" style="font-size: 0.95rem;"&gt;&lt;strong&gt;【改善例】&lt;/strong&gt;&lt;br /&gt;
小さなちがいを見のがさない目で友だちの変化に気づき、困っているときに声をかけられるようにしたいから。&lt;/p&gt;
&lt;ul class="mb-0" style="font-size: 0.9rem;"&gt;
&lt;li&gt;指定の言葉を使いながら、&lt;strong&gt;具体的な場面（友だちの変化に気づく）&lt;/strong&gt;を示している&lt;/li&gt;
&lt;li&gt;「声をかけられるようにしたい」という&lt;strong&gt;自分の行動目標&lt;/strong&gt;が書かれている&lt;/li&gt;
&lt;li&gt;「〜だから」で理由まで一文にまとめているため、字数の中で内容が詰まっている&lt;/li&gt;
&lt;/ul&gt;
&lt;/div&gt;
&lt;/div&gt;
&lt;/div&gt;
&lt;/div&gt;
&lt;div class="border rounded p-3 mt-3" style="background-color: #fffde7; font-size: 0.9rem;"&gt;
&lt;h3 class="h6"&gt;このタイプのポイント（家庭での声かけ例）&lt;/h3&gt;
&lt;ul class="mb-0"&gt;
&lt;li&gt;① &lt;strong&gt;まず指定された言葉を必ず使う&lt;/strong&gt;（抜き出し部分）&lt;/li&gt;
&lt;li&gt;② つぎに「いつ・どこで・だれに」のように、&lt;strong&gt;具体的な場面&lt;/strong&gt;を足す&lt;/li&gt;
&lt;li&gt;③ 最後に「〜から」「〜ため」に続けて、&lt;strong&gt;自分なりの理由や目標&lt;/strong&gt;を入れる&lt;/li&gt;
&lt;/ul&gt;
&lt;/div&gt;
&lt;/div&gt;
&lt;/div&gt;
&lt;/section&gt;
&lt;p&gt;&amp;nbsp;&lt;/p&gt;
&lt;section id="sec4plus" class="mb-4"&gt;
&lt;div class="card shadow-sm border-0"&gt;
&lt;div class="card-header" style="background-color: #1e3a8a; color: #fff;"&gt;
&lt;h2 class="h5 mb-0"&gt;補足：家庭で回せる「直し方」テンプレと練習&lt;/h2&gt;
&lt;/div&gt;
&lt;div class="card-body"&gt;
&lt;p style="font-size: 0.95rem;"&gt;ビフォーアフターを「見て終わり」にしないために、家庭では&lt;br /&gt;
&lt;strong&gt;同じプロセス&lt;/strong&gt;で答案を直す練習を入れると効果が出やすくなります。&lt;br /&gt;
ここでは、&lt;strong&gt;10分で回せるステップ&lt;/strong&gt;と、書き直しに使える&lt;strong&gt;構成案&lt;/strong&gt;を用意しました。&lt;/p&gt;
&lt;div class="row"&gt;
&lt;div class="col-md-6 mb-3"&gt;
&lt;div class="border rounded p-3 h-100" style="background-color: #e3f2fd; font-size: 0.9rem;"&gt;
&lt;h3 class="h6"&gt;10分で回す「直し」ステップ（家庭用）&lt;/h3&gt;
&lt;ol class="mb-0 ps-3"&gt;
&lt;li&gt;&lt;strong&gt;問いの種類&lt;/strong&gt;を決める（心情／理由／まとめ／条件つき など）&lt;/li&gt;
&lt;li&gt;本文で使う&lt;strong&gt;根拠語&lt;/strong&gt;を2つ○で囲む（できれば別の文から）&lt;/li&gt;
&lt;li&gt;&lt;strong&gt;答えるべき要素&lt;/strong&gt;を2〜3個に分けてメモ（例：気持ち＋原因）&lt;/li&gt;
&lt;li&gt;1文で書き切る（接続：だから／ため／ので を選ぶ）&lt;/li&gt;
&lt;li&gt;最後に&lt;strong&gt;減点チェック&lt;/strong&gt;（下の「減点タイプ」）で直す&lt;/li&gt;
&lt;/ol&gt;
&lt;/div&gt;
&lt;/div&gt;
&lt;div class="col-md-6 mb-3"&gt;
&lt;div class="border rounded p-3 h-100" style="background-color: #fffde7; font-size: 0.9rem;"&gt;
&lt;h3 class="h6"&gt;「書けない」を減らす確実なルール&lt;/h3&gt;
&lt;ul class="mb-0"&gt;
&lt;li&gt;迷ったら&lt;strong&gt;本文の言葉を先に入れる&lt;/strong&gt;（0→1を作る）&lt;/li&gt;
&lt;li&gt;「気持ち／理由」は&lt;strong&gt;1語で終わらせない&lt;/strong&gt;（原因・根拠を必ず足す）&lt;/li&gt;
&lt;li&gt;40字なら&lt;strong&gt;要素は2つ&lt;/strong&gt;まで（詰め込みすぎて乱れるのを防ぐ）&lt;/li&gt;
&lt;li&gt;「それ」「これ」「こと」だけで逃げない（指す内容を具体化）&lt;/li&gt;
&lt;/ul&gt;
&lt;/div&gt;
&lt;/div&gt;
&lt;/div&gt;
&lt;hr /&gt;
&lt;h3 class="h6"&gt;記述の構成パターン（コピペして使える）&lt;/h3&gt;
&lt;div class="row"&gt;
&lt;div class="col-md-4 mb-3"&gt;
&lt;div class="border rounded p-3 h-100" style="font-size: 0.9rem;"&gt;
&lt;p class="mb-2"&gt;&lt;strong&gt;① 心情（理由つき）&lt;/strong&gt;&lt;/p&gt;
&lt;p class="mb-0" style="background: #f5f5f5; padding: 10px; border-radius: 8px;"&gt;（気持ち）＋（本文の根拠）ため／から。&lt;/p&gt;
&lt;p class="mt-2 mb-0"&gt;例：不安になった＋声が震えていたため。&lt;/p&gt;
&lt;/div&gt;
&lt;/div&gt;
&lt;div class="col-md-4 mb-3"&gt;
&lt;div class="border rounded p-3 h-100" style="font-size: 0.9rem;"&gt;
&lt;p class="mb-2"&gt;&lt;strong&gt;② 理由説明（筆者の主張）&lt;/strong&gt;&lt;/p&gt;
&lt;p class="mb-0" style="background: #f5f5f5; padding: 10px; border-radius: 8px;"&gt;（理由A）ことで（効果）ので、（主張）と言えるから。&lt;/p&gt;
&lt;p class="mt-2 mb-0"&gt;例：経験を取り入れることで判断に生かせるので、投資と言えるから。&lt;/p&gt;
&lt;/div&gt;
&lt;/div&gt;
&lt;div class="col-md-4 mb-3"&gt;
&lt;div class="border rounded p-3 h-100" style="font-size: 0.9rem;"&gt;
&lt;p class="mb-2"&gt;&lt;strong&gt;③ 抜き出し＋自分の言葉&lt;/strong&gt;&lt;/p&gt;
&lt;p class="mb-0" style="background: #f5f5f5; padding: 10px; border-radius: 8px;"&gt;（指定語句）を大切にし、（具体場面）で（自分の行動）したいから。&lt;/p&gt;
&lt;p class="mt-2 mb-0"&gt;例：小さなちがいを見のがさない目で、友だちの変化に気づき声をかけたいから。&lt;/p&gt;
&lt;/div&gt;
&lt;/div&gt;
&lt;/div&gt;
&lt;hr /&gt;
&lt;h3 class="h6"&gt;NG答案が生まれる「減点タイプ」チェック&lt;/h3&gt;
&lt;p class="mb-2" style="font-size: 0.9rem;"&gt;直すときは、どれに当たるかを先に決めると効率的に改善できます。&lt;/p&gt;
&lt;div class="table-responsive"&gt;
&lt;table class="table table-bordered align-middle" style="font-size: 0.9rem;"&gt;
&lt;thead style="background-color: #0f766e; color: #fff;"&gt;
&lt;tr&gt;
&lt;th style="width: 18%;"&gt;減点タイプ&lt;/th&gt;
&lt;th style="width: 42%;"&gt;よくある状態&lt;/th&gt;
&lt;th style="width: 40%;"&gt;直し方（効率的）&lt;/th&gt;
&lt;/tr&gt;
&lt;/thead&gt;
&lt;tbody&gt;
&lt;tr&gt;
&lt;td&gt;&lt;strong&gt;根拠不足&lt;/strong&gt;&lt;/td&gt;
&lt;td&gt;本文の具体語が入っていない／一般論になる&lt;/td&gt;
&lt;td&gt;本文から&lt;strong&gt;2語&lt;/strong&gt;拾って入れる（別の文からでも可）&lt;/td&gt;
&lt;/tr&gt;
&lt;tr&gt;
&lt;td&gt;&lt;strong&gt;要素欠け&lt;/strong&gt;&lt;/td&gt;
&lt;td&gt;「気持ちだけ」「理由だけ」で終わる&lt;/td&gt;
&lt;td&gt;問いのパターンに合わせて&lt;strong&gt;要素を2つ&lt;/strong&gt;に分けて書く&lt;/td&gt;
&lt;/tr&gt;
&lt;tr&gt;
&lt;td&gt;&lt;strong&gt;ズレ&lt;/strong&gt;&lt;/td&gt;
&lt;td&gt;理由を聞かれているのに感想を書く など&lt;/td&gt;
&lt;td&gt;冒頭で「問いの種類」を決め、接続（だから／ため）を選ぶ&lt;/td&gt;
&lt;/tr&gt;
&lt;tr&gt;
&lt;td&gt;&lt;strong&gt;抽象逃げ&lt;/strong&gt;&lt;/td&gt;
&lt;td&gt;「すごい」「大変」「役に立つ」だけ&lt;/td&gt;
&lt;td&gt;「何が」「どう」すごいかを&lt;strong&gt;本文語&lt;/strong&gt;で具体化する&lt;/td&gt;
&lt;/tr&gt;
&lt;tr&gt;
&lt;td&gt;&lt;strong&gt;日本語不安定&lt;/strong&gt;&lt;/td&gt;
&lt;td&gt;主語・述語がねじれる／文が長い&lt;/td&gt;
&lt;td&gt;&lt;strong&gt;1文&lt;/strong&gt;で言い切り、要素は2つまでに絞る&lt;/td&gt;
&lt;/tr&gt;
&lt;/tbody&gt;
&lt;/table&gt;
&lt;/div&gt;
&lt;hr /&gt;
&lt;h3 class="h6"&gt;よくある質問（FAQ）&lt;/h3&gt;
&lt;div id="faq-kijutsu" class="accordion"&gt;
&lt;div class="accordion-item"&gt;
&lt;h4 id="q1" class="accordion-header"&gt;&lt;button class="accordion-button collapsed" type="button" data-bs-toggle="collapse" data-bs-target="#a1"&gt;&lt;br /&gt;
添削で「説明不足」と言われるが、何を足せばいい？&lt;br /&gt;
&lt;/button&gt;&lt;/h4&gt;
&lt;div id="a1" class="accordion-collapse collapse" data-bs-parent="#faq-kijutsu"&gt;
&lt;div class="accordion-body" style="font-size: 0.9rem;"&gt;まず&lt;strong&gt;本文の具体語を2つ&lt;/strong&gt;入れてください。次に「気持ち／理由」を1語で終わらせず、&lt;br /&gt;
「（気持ち）＋（根拠）ため」の形にすると、取りこぼしが減りやすくなります。&lt;/div&gt;
&lt;/div&gt;
&lt;/div&gt;
&lt;div class="accordion-item"&gt;
&lt;h4 id="q2" class="accordion-header"&gt;&lt;button class="accordion-button collapsed" type="button" data-bs-toggle="collapse" data-bs-target="#a2"&gt;&lt;br /&gt;
模範解答と自分の答案が別物に見えて直せない&lt;br /&gt;
&lt;/button&gt;&lt;/h4&gt;
&lt;div id="a2" class="accordion-collapse collapse" data-bs-parent="#faq-kijutsu"&gt;
&lt;div class="accordion-body" style="font-size: 0.9rem;"&gt;模範解答を丸写しするのではなく、まずは&lt;strong&gt;自分の答案を「要素」に分解&lt;/strong&gt;します。&lt;br /&gt;
「気持ち」「原因」「本文根拠」などに分け、欠けている要素を足す形で直すと差分が見えるようになります。&lt;/div&gt;
&lt;/div&gt;
&lt;/div&gt;
&lt;div class="accordion-item"&gt;
&lt;h4 id="q3" class="accordion-header"&gt;&lt;button class="accordion-button collapsed" type="button" data-bs-toggle="collapse" data-bs-target="#a3"&gt;&lt;br /&gt;
字数が足りない／余るときはどう調整する？&lt;br /&gt;
&lt;/button&gt;&lt;/h4&gt;
&lt;div id="a3" class="accordion-collapse collapse" data-bs-parent="#faq-kijutsu"&gt;
&lt;div class="accordion-body" style="font-size: 0.9rem;"&gt;足りないときは&lt;strong&gt;本文語を1つ追加&lt;/strong&gt;し、余るときは「抽象語」や重複を削って&lt;br /&gt;
要素を2つに絞ります。40字なら「要素2つ＋本文語2つ」が目安です。&lt;/div&gt;
&lt;/div&gt;
&lt;/div&gt;
&lt;/div&gt;
&lt;/div&gt;
&lt;/div&gt;
&lt;/section&gt;
&lt;section id="sec5" class="mb-4"&gt;
&lt;div class="card shadow-sm border-0 mb-3"&gt;
&lt;div class="card-header" style="background-color: #f57c00; color: #fff;"&gt;
&lt;h2 class="h5 mb-0"&gt;5. 家庭で使える「マイルール採点表」の作り方&lt;/h2&gt;
&lt;/div&gt;
&lt;div class="card-body"&gt;
&lt;p style="font-size: 0.95rem;"&gt;塾の採点だけにたよらず、家庭でも&lt;strong&gt;「マイルール採点表」&lt;/strong&gt;を使うと、&lt;br /&gt;
子どもが自分で答案を見直す習慣がつきます。&lt;br /&gt;
ここでは、◎／○／△／×の4段階でチェックする例を紹介します。&lt;/p&gt;
&lt;div class="table-responsive mb-3"&gt;
&lt;table class="table table-bordered align-middle text-center" style="font-size: 0.9rem;"&gt;
&lt;thead style="background-color: #dd8500; color: #fff;"&gt;
&lt;tr&gt;
&lt;th style="width: 10%;"&gt;評価&lt;/th&gt;
&lt;th style="width: 25%;"&gt;基準&lt;/th&gt;
&lt;th style="width: 65%;"&gt;チェック観点の例&lt;/th&gt;
&lt;/tr&gt;
&lt;/thead&gt;
&lt;tbody&gt;
&lt;tr style="background-color: #f0b464;"&gt;
&lt;td&gt;&lt;strong&gt;◎&lt;/strong&gt;&lt;/td&gt;
&lt;td&gt;ほぼ模範解答レベル&lt;/td&gt;
&lt;td class="text-start"&gt;・本文の根拠がはっきり入っている&lt;br /&gt;
・問いにずれなく答えている&lt;br /&gt;
・字数をうまく使い、具体的かつ読みやすい&lt;/td&gt;
&lt;/tr&gt;
&lt;tr&gt;
&lt;td&gt;&lt;strong&gt;○&lt;/strong&gt;&lt;/td&gt;
&lt;td&gt;あと一歩で満点&lt;/td&gt;
&lt;td class="text-start"&gt;・大きなずれはないが、根拠や具体例が少ない&lt;br /&gt;
・感情の言葉や理由がやや弱い&lt;br /&gt;
・もう一語足すと、より伝わる答案になりそう&lt;/td&gt;
&lt;/tr&gt;
&lt;tr style="background-color: #f0b464;"&gt;
&lt;td&gt;&lt;strong&gt;△&lt;/strong&gt;&lt;/td&gt;
&lt;td&gt;方向性は合っている&lt;/td&gt;
&lt;td class="text-start"&gt;・問いの意図はおおむねつかめているが、本文とのつながりが弱い&lt;br /&gt;
・抽象的な表現が多く、&lt;strong&gt;「何がどうだから」&lt;/strong&gt;がはっきりしない&lt;br /&gt;
・ビフォーアフターの「ビフォー」側に近い&lt;/td&gt;
&lt;/tr&gt;
&lt;tr&gt;
&lt;td&gt;&lt;strong&gt;×&lt;/strong&gt;&lt;/td&gt;
&lt;td&gt;書き直しが必要&lt;/td&gt;
&lt;td class="text-start"&gt;・本文と関係のない話になっている&lt;br /&gt;
・問いの種類をまちがえている（理由なのに気持ちだけ書く 等）&lt;br /&gt;
・主語・述語がつながっておらず、日本語として読みにくい&lt;/td&gt;
&lt;/tr&gt;
&lt;/tbody&gt;
&lt;/table&gt;
&lt;/div&gt;
&lt;div class="row"&gt;
&lt;div class="col-md-6 mb-3"&gt;
&lt;div class="border rounded p-3 h-100" style="background-color: #e3f2fd; font-size: 0.9rem;"&gt;
&lt;h3 class="h6"&gt;家庭での使い方の一例&lt;/h3&gt;
&lt;ol class="mb-0 ps-3"&gt;
&lt;li&gt;まず子どもが自分で◎〜×をつける&lt;/li&gt;
&lt;li&gt;そのあと保護者が同じ基準で採点してみる&lt;/li&gt;
&lt;li&gt;違いが出たときは、&lt;strong&gt;「どの言葉を根拠にしたか」&lt;/strong&gt;を話し合う&lt;/li&gt;
&lt;/ol&gt;
&lt;/div&gt;
&lt;/div&gt;
&lt;div class="col-md-6 mb-3"&gt;
&lt;div class="border rounded p-3 h-100" style="background-color: #fffde7; font-size: 0.9rem;"&gt;
&lt;h3 class="h6"&gt;声かけのポイント&lt;/h3&gt;
&lt;ul class="mb-0"&gt;
&lt;li&gt;いきなり「×」と言わず、&lt;strong&gt;まず良かったところを1つ指摘&lt;/strong&gt;する&lt;/li&gt;
&lt;li&gt;「どこを直すと◎に近づきそう？」と, 子ども自身に考えさせる&lt;/li&gt;
&lt;li&gt;点数よりも、&lt;strong&gt;ビフォーアフターの変化&lt;/strong&gt;を一緒に喜ぶ&lt;/li&gt;
&lt;/ul&gt;
&lt;/div&gt;
&lt;/div&gt;
&lt;/div&gt;
&lt;/div&gt;
&lt;/div&gt;
&lt;/section&gt;
&lt;section id="sec6" class="mb-4"&gt;
&lt;div class="card shadow-sm border-0"&gt;
&lt;div class="card-header" style="background-color: #263238; color: #fff;"&gt;
&lt;h2 class="h5 mb-0"&gt;6. 読解ラボのオンライン指導での扱い&lt;/h2&gt;
&lt;/div&gt;
&lt;div class="card-body"&gt;
&lt;p style="font-size: 0.95rem;"&gt;&lt;strong&gt;受験国語専門 読解ラボ東京&lt;/strong&gt;のオンライン指導では、&lt;br /&gt;
ここで紹介したようなビフォーアフター形式の添削を、実際の過去問や模試の答案を使って行っています。&lt;/p&gt;
&lt;div class="row align-items-center"&gt;
&lt;div class="col-md-7 mb-3"&gt;
&lt;ul style="font-size: 0.9rem;"&gt;
&lt;li&gt;一人ひとりの答案から&lt;strong&gt;「その子のクセ」&lt;/strong&gt;を見抜き、不適切なパターンを言語化&lt;/li&gt;
&lt;li&gt;その場で&lt;strong&gt;「改善答案」&lt;/strong&gt;を一緒に作りながら、考え方のプロセスを解説&lt;/li&gt;
&lt;li&gt;家庭学習でも使える&lt;strong&gt;マイルール採点表&lt;/strong&gt;を共有し、保護者とも情報をつなぐ&lt;/li&gt;
&lt;/ul&gt;
&lt;p class="mb-0" style="font-size: 0.9rem;"&gt;「うちの子の答案だと、どこを直せばいいの？」と具体的に知りたい方は、&lt;br /&gt;
下のボタンから詳細ページをご覧ください。&lt;/p&gt;
&lt;/div&gt;
&lt;div class="col-md-5 mb-3"&gt;
&lt;div class="card border-0 shadow-sm h-100 text-center" style="background: linear-gradient(135deg,#004e92,#000428); color: #fff;"&gt;
&lt;div class="card-body d-flex flex-column justify-content-center"&gt;
&lt;h3 class="h6 mb-3"&gt;受験国語専門 読解ラボ東京&lt;/h3&gt;
&lt;p class="mb-3" style="font-size: 0.85rem;"&gt;オンライン個別指導・添削指導のご案内はこちらから。&lt;/p&gt;
&lt;p&gt;&lt;a class="btn btn-warning text-dark fw-bold" href="https://dokkai-labo.tokyo/"&gt;&lt;br /&gt;
読解ラボ東京の詳細を見る&lt;br /&gt;
&lt;/a&gt;&lt;/p&gt;
&lt;/div&gt;
&lt;/div&gt;
&lt;/div&gt;
&lt;/div&gt;
&lt;/div&gt;
&lt;/div&gt;
&lt;/section&gt;
&lt;/div&gt;
&lt;section id="veu_cta-20530" class="veu_cta"&gt;
&lt;h1 class="cta_title"&gt;講座案内：【２回完結】文法速習講座【中学受験】&lt;/h1&gt;
&lt;div class="cta_body"&gt;
&lt;div class="cta_body_image cta_body_image_right"&gt;&lt;/div&gt;
&lt;div class="cta_body_txt image_exist"&gt;文法事項をマスターできるというだけではなく、受講者のモチベーションや読解力の向上に寄与できる講座となっております。&lt;/div&gt;
&lt;div class="cta_body_link"&gt;&lt;a class="btn btn-primary btn-block btn-lg" href="https://dokkai-labo.tokyo/grammer/" target="_blank" rel="noopener"&gt;【２回完結】文法速習講座【中学受験】&lt;/a&gt;&lt;/div&gt;
&lt;/div&gt;
&lt;/section&gt;
&lt;section class="veu_cta" id="veu_cta-21075"&gt;&lt;h1 class="cta_title"&gt;指導指針&lt;/h1&gt;&lt;div class="cta_body"&gt;&lt;div class="cta_body_image cta_body_image_right"&gt;&lt;a href="https://dokkai-labo.tokyo/ct/strategy/"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力向上と受験成功を重視し、効果的な学習法を提供することに焦点を当てています。独自のアプローチと専門知識に基づき、受験生の国語力を伸ばし、自信を持たせることを目指しています。&lt;/div&gt;&lt;div class="cta_body_link"&gt;&lt;a href="https://dokkai-labo.tokyo/ct/strategy/" class="btn btn-primary btn-block btn-lg" target="_blank"&gt;指導指針&lt;/a&gt;&lt;/div&gt;&lt;/div&gt;&lt;!-- [ /.vkExUnit_cta_body ] --&gt;&lt;/section&gt;			
------</t>
  </si>
  <si>
    <t>https://dokkai-labo.tokyo/blog/kokugotesuto/</t>
  </si>
  <si>
    <t>以下のページは不自然なワードを使用しています。
これらを適切に自然な言葉に置き換えて下さい。
なお、本文の装飾や構造は絶対に変えないでください。
【対象ページURL】
https://dokkai-labo.tokyo/blog/kokugotesuto/
【検出された不自然ワード】
- 整え
【本文】
------
&lt;p&gt;&lt;iframe title="YouTube video player" src="https://www.youtube.com/embed/_DMQFsyqdag" width="560" height="315" frameborder="0" allowfullscreen="allowfullscreen"&gt;&lt;/iframe&gt;&lt;/p&gt;
&lt;p&gt;「国語のテストでいつも時間が足りない」「大事なテストほど焦って集中できない」――。&lt;br /&gt;
テスト本番での&lt;strong&gt;効率的な時間の使い方&lt;/strong&gt;は、多くの受験生・保護者の共通の悩みです。&lt;br /&gt;
本ページでは、国語専門塾での指導内容とブログ記事をもとに、&lt;strong&gt;「急がないのに、結果として速く・正確に解く」ための時間術&lt;/strong&gt;を整理してご紹介します。&lt;/p&gt;
&lt;p&gt;国語の個別指導・講座の全体像はこちら：&lt;a href="https://dokkai-labo.tokyo/"&gt;読解ラボ東京トップページ&lt;/a&gt;&lt;/p&gt;
&lt;blockquote&gt;&lt;p&gt;「身も蓋もない言い方になりますが、&lt;strong&gt;時間配分を考えないのが一番効率的&lt;/strong&gt;だと思っています。&lt;br /&gt;
無理に急ぐ必要はありません。自分にとって最も読みやすく、最も解きやすいスピードで進むことが大切です。」&lt;/p&gt;&lt;/blockquote&gt;
&lt;h2&gt;テストでの効率的な時間の使い方：基本方針&lt;/h2&gt;
&lt;h3&gt;時間配分を「考えすぎない」のがいちばん効率的&lt;/h3&gt;
&lt;p&gt;テストというと、「大問１に◯分、大問２に◯分……」と細かい時間配分を立てたくなりますが、まず押さえておきたいのは次の考え方です。&lt;/p&gt;
&lt;ul&gt;
&lt;li&gt;&lt;strong&gt;無理に急ぐ必要はない&lt;/strong&gt;&lt;/li&gt;
&lt;li&gt;&lt;strong&gt;自分にとって一番読みやすく、一番解きやすいスピード&lt;/strong&gt;で進むことが大切&lt;/li&gt;
&lt;li&gt;「この大問は◯分くらい」という&lt;strong&gt;大まかな目安&lt;/strong&gt;を持つ程度ならOK&lt;/li&gt;
&lt;/ul&gt;
&lt;p&gt;しかし、最も大事なのは、&lt;/p&gt;
&lt;blockquote&gt;&lt;p&gt;「時間配分をあれこれ考えるより、&lt;strong&gt;とにかく１問ずつ前に進む&lt;/strong&gt;。これが結局、一番早く、一番正確に解く方法です。」&lt;/p&gt;&lt;/blockquote&gt;
&lt;p&gt;という姿勢です。&lt;br /&gt;
頭の中を&lt;strong&gt;「時間配分の心配」ではなく「次の問題をどう解くか」&lt;/strong&gt;に使うことが、結果的にもっとも効率の良い時間の使い方につながります。&lt;/p&gt;
&lt;h2&gt;集中力が欠けてしまうときの対処法&lt;/h2&gt;
&lt;h3&gt;本番だけではなく、普段から「集中力を持たせる訓練」を&lt;/h3&gt;
&lt;p&gt;クラス分けテストや入試本番など、&lt;strong&gt;「ここだけは絶対に失敗したくない」&lt;/strong&gt;という場面ほど、集中力が切れてしまうケースがよくあります。&lt;/p&gt;
&lt;p&gt;そもそも、&lt;strong&gt;テスト中に他のことを考えていては時間を有効に使えません&lt;/strong&gt;。特に長文読解では、&lt;/p&gt;
&lt;ul&gt;
&lt;li&gt;集中が切れる → 同じところを何度も読み直して時間ロス&lt;/li&gt;
&lt;li&gt;集中していた部分は覚えているが、集中が途切れた部分だけ内容を思い出せず、設問でつまずく&lt;/li&gt;
&lt;/ul&gt;
&lt;p&gt;といった問題が起こります。&lt;/p&gt;
&lt;p&gt;そこで重要なのが、&lt;/p&gt;
&lt;p&gt;&lt;span style="color: #ff0000;"&gt;普段の学習から、せめてテストと同じ時間だけは集中力を切らさず勉強する訓練&lt;/span&gt;をしておくことです。&lt;/p&gt;
&lt;p&gt;&lt;strong&gt;「本番だけ集中する」は不可能&lt;/strong&gt;です。&lt;br /&gt;
日頃から&lt;strong&gt;45分なら45分、60分なら60分&lt;/strong&gt;と、テストと同じ長さだけ集中して学習することを目標にしましょう。&lt;/p&gt;
&lt;h3&gt;方法論は「無意識で処理できるレベル」まで落とし込む&lt;/h3&gt;
&lt;blockquote&gt;&lt;p&gt;「気持ちを考えるときにはこういう流れがある、説明しろと言われたらこう解く、というアプローチはたしかにあります。&lt;br /&gt;
ですが、それを試験の場で考えているようでは&lt;strong&gt;三流&lt;/strong&gt;だよ、とよく言います。&lt;br /&gt;
&lt;span style="color: #0000ff;"&gt;無意識で処理している&lt;/span&gt;のが大切です。」&lt;/p&gt;&lt;/blockquote&gt;
&lt;p&gt;テスト本番であれこれ考えている余裕はありません。&lt;br /&gt;
&lt;strong&gt;解き方の流れは、「考えてから使う」のではなく「自然に手が動く」レベルまで練習&lt;/strong&gt;しておく必要があります。&lt;/p&gt;
&lt;ul&gt;
&lt;li&gt;普段の演習で、同じタイプの問題に&lt;strong&gt;同じ流れで取り組む&lt;/strong&gt;（パターン化）&lt;/li&gt;
&lt;li&gt;解き方を声に出して確認しながら、徐々に&lt;strong&gt;無意識でもできる状態&lt;/strong&gt;にしていく&lt;/li&gt;
&lt;/ul&gt;
&lt;p&gt;こうして&lt;strong&gt;無意識にできるアプローチの数&lt;/strong&gt;が増えれば、&lt;br /&gt;
「集中できる・できない」の次元ではなく、&lt;strong&gt;自然と最速で駆け抜ける&lt;/strong&gt;ことができるようになります。&lt;/p&gt;
&lt;h2&gt;１問に引っかかってしまう場合の時間の使い方&lt;/h2&gt;
&lt;h3&gt;「抜き出し問題」は10秒考えてダメなら飛ばす&lt;/h3&gt;
&lt;p&gt;テスト中、&lt;strong&gt;１問だけにいつまでも引っかかってしまう&lt;/strong&gt;受験生は少なくありません。多くの場合、それは&lt;strong&gt;抜き出し問題&lt;/strong&gt;です。&lt;/p&gt;
&lt;blockquote&gt;&lt;p&gt;「抜き出しの問題に関しては、&lt;span style="color: #ff0000;"&gt;10秒間考えてしんどかったら飛ばしなさい&lt;/span&gt;と話しています。」&lt;/p&gt;&lt;/blockquote&gt;
&lt;p&gt;抜き出し問題は、解けるときは&lt;strong&gt;一瞬で方向性が見える&lt;/strong&gt;ことが多いタイプです。逆に、&lt;/p&gt;
&lt;ul&gt;
&lt;li&gt;10秒考えても全く方向性が見えない&lt;/li&gt;
&lt;li&gt;どこを抜き出すべきかの当たりがつかない&lt;/li&gt;
&lt;/ul&gt;
&lt;p&gt;という場合、その場では&lt;strong&gt;「今の自分にはうまく当てはまらなかった」&lt;/strong&gt;と判断し、一旦飛ばす勇気が必要です。&lt;/p&gt;
&lt;h3&gt;分からない問題は「印をつけて」先へ進む&lt;/h3&gt;
&lt;ul&gt;
&lt;li&gt;悩む問題には、星マークやチェックをして&lt;strong&gt;後から戻れるようにしておく&lt;/strong&gt;&lt;/li&gt;
&lt;li&gt;一度飛ばした問題は、&lt;strong&gt;全体を解き終えてから再挑戦&lt;/strong&gt;する&lt;/li&gt;
&lt;li&gt;2択で迷うときは、&lt;strong&gt;棒線部に戻り「どちらがよりフィットするか」&lt;/strong&gt;という観点で絞り込む&lt;/li&gt;
&lt;/ul&gt;
&lt;p&gt;&lt;a href="https://dokkai-labo.tokyo/blog/kokorogamae/" target="_blank" rel="noopener noreferrer"&gt;「国語のテストを受けるときの３つの心構え」&lt;/a&gt;でも触れていますが、&lt;/p&gt;
&lt;p&gt;&lt;strong&gt;一問に時間をかけすぎて全体を解き切れないのは、もっとも非効率な時間の使い方&lt;/strong&gt;です。&lt;br /&gt;
&lt;span style="color: #0000ff;"&gt;分からない問題は飛ばす&lt;/span&gt;ことも、大切な「時間術」です。&lt;/p&gt;
&lt;p&gt;テスト後に同じミスを繰り返さないための復習の進め方は、&lt;a href="https://dokkai-labo.tokyo/blog/mogishiken_review/"&gt;中学受験国語「模試の復習」完全ガイド&lt;/a&gt;にも整理しています。&lt;/p&gt;
&lt;h2&gt;記述問題で時間を使いすぎてしまうとき&lt;/h2&gt;
&lt;h3&gt;「満点を狙う」より、まずは部分点を確保する&lt;/h3&gt;
&lt;p&gt;逆に、&lt;strong&gt;記述問題に時間をかけすぎてしまうタイプ&lt;/strong&gt;もいます。&lt;/p&gt;
&lt;blockquote&gt;&lt;p&gt;「記述の場合は幸い部分点がもらえますから、どうしても時間がないのであれば、&lt;br /&gt;
これは必ず答えに入るはずだという部分だけでも書いておくとよいと思います。」&lt;/p&gt;&lt;/blockquote&gt;
&lt;ul&gt;
&lt;li&gt;100字の記述であっても、&lt;strong&gt;気持ちを問う問題なら「うれしい」だけで2点&lt;/strong&gt;など、部分点が入ることもある&lt;/li&gt;
&lt;li&gt;理想は全部書くことだが、テスト本番では&lt;strong&gt;「とりあえず核となる要素を書いて先に進む」&lt;/strong&gt;選択も必要&lt;/li&gt;
&lt;/ul&gt;
&lt;p&gt;&lt;span style="color: #0000ff;"&gt;部分点を稼ぐのも大切&lt;/span&gt;な戦略です。&lt;br /&gt;
記述問題に時間をかけすぎて他の問題を落とすより、&lt;strong&gt;まず核となる要素を書いて次へ進む&lt;/strong&gt;ことを意識しましょう。&lt;/p&gt;
&lt;h3&gt;文字数指定があるとき：理由かイコールの内容を足す&lt;/h3&gt;
&lt;p&gt;「嬉しい」という気持ちは分かったが、&lt;br /&gt;
&lt;strong&gt;残りの文字数をどう埋めればよいのか分からない&lt;/strong&gt;という悩みもよく聞きます。&lt;/p&gt;
&lt;blockquote&gt;&lt;p&gt;「記述の字数の増やし方としては、&lt;span style="color: #ff0000;"&gt;理由を加えるかイコールの内容を加えるか&lt;/span&gt;のどちらかです。」&lt;/p&gt;&lt;/blockquote&gt;
&lt;ul&gt;
&lt;li&gt;&lt;strong&gt;理由を加える：&lt;/strong&gt;「◯◯だから嬉しい」のように、「なぜそう感じたのか」を一文で添える&lt;/li&gt;
&lt;li&gt;&lt;strong&gt;イコールの内容を加える：&lt;/strong&gt;「嬉しい＝◯◯だと感じた」というように、気持ちを言い換える表現を足す&lt;/li&gt;
&lt;/ul&gt;
&lt;p&gt;最低字数が決められている場合は、&lt;br /&gt;
少し無理やりでも&lt;strong&gt;理由かイコールの内容を引っ張ってきて形を整える&lt;/strong&gt;という「逃げ方」もありです。&lt;/p&gt;
&lt;p&gt;一方で、実際の入試では「50字以上70字以内」といった厳密な指定がないことも多いため、&lt;br /&gt;
&lt;strong&gt;「全部埋めなければいけない」と思い込みすぎない&lt;/strong&gt;ことも大切です。&lt;/p&gt;
&lt;h3&gt;作文しない：本文からヒントを探して、部分点を取りにいく&lt;/h3&gt;
&lt;p&gt;記述だからといって、&lt;strong&gt;ゼロから自分の頭で作文しようとするのは時間の浪費&lt;/strong&gt;です。&lt;/p&gt;
&lt;ul&gt;
&lt;li&gt;&lt;strong&gt;記述問題は、問われている内容に対する答えを本文から探す&lt;/strong&gt;のが基本&lt;/li&gt;
&lt;li&gt;&lt;a href="https://dokkai-labo.tokyo/blog/17022403/" target="_blank" rel="noopener noreferrer"&gt;「記述力を向上させる」読解ラボ流のポイント&lt;/a&gt;にもあるように、&lt;span style="color: #0000ff;"&gt;本文には必ずヒントが書かれている&lt;/span&gt;&lt;/li&gt;
&lt;li&gt;該当箇所を見つけ、&lt;strong&gt;必要に応じて言い換え・要約・字数調整&lt;/strong&gt;を行う&lt;/li&gt;
&lt;/ul&gt;
&lt;p&gt;満点が取れなくても、&lt;strong&gt;部分点を確実に積み上げていく&lt;/strong&gt;ことで、&lt;br /&gt;
記述の配点の大きさを味方につけることができます。&lt;br /&gt;
&lt;span style="color: #ff0000;"&gt;部分点を稼いで全体の点数を上げていく&lt;/span&gt;意識を持ちましょう。&lt;/p&gt;
&lt;h2&gt;テスト前に身につけておきたい具体的な習慣&lt;/h2&gt;
&lt;h3&gt;文章量と問題構成を最初に把握する&lt;/h3&gt;
&lt;p&gt;国語のテストで問題用紙と解答用紙が配られたら、まずは&lt;strong&gt;全体像の把握&lt;/strong&gt;から始めましょう。&lt;/p&gt;
&lt;ul&gt;
&lt;li&gt;解答用紙で&lt;strong&gt;全体の問題数&lt;/strong&gt;・&lt;strong&gt;記述問題の数&lt;/strong&gt;をざっと確認する&lt;/li&gt;
&lt;li&gt;文章をざっと眺めて、&lt;strong&gt;どれくらいの分量があるのか&lt;/strong&gt;を把握する&lt;/li&gt;
&lt;/ul&gt;
&lt;p&gt;これは、&lt;a href="https://dokkai-labo.tokyo/blog/jikanhaibun/" target="_blank" rel="noopener noreferrer"&gt;長文読解でよく起こる「時間が足りない」問題への対処法&lt;/a&gt;にも通じるポイントです。&lt;/p&gt;
&lt;p&gt;&lt;span style="color: #0000ff;"&gt;全体の文章量が分かると、「どれぐらい考える時間があるのか」も見えてきます。&lt;/span&gt;&lt;br /&gt;
最初のほうの問題に時間をかけすぎないためにも、&lt;strong&gt;文章量と問題構成の把握&lt;/strong&gt;を習慣にしましょう。&lt;/p&gt;
&lt;h3&gt;「集中する・考えすぎない・飛ばす」をセットで身につける&lt;/h3&gt;
&lt;p&gt;ここまでの内容をまとめると、国語のテストで時間を効率的に使うためには、次の３点がセットで必要になります。&lt;/p&gt;
&lt;ul&gt;
&lt;li&gt;&lt;strong&gt;集中する：&lt;/strong&gt;テスト中はテストだけに意識を向ける。普段から集中時間を伸ばす練習をする。&lt;/li&gt;
&lt;li&gt;&lt;strong&gt;考えすぎない：&lt;/strong&gt;一問にこだわりすぎない。分からなければいったん手を離す。&lt;/li&gt;
&lt;li&gt;&lt;strong&gt;飛ばす勇気：&lt;/strong&gt;10秒考えて方向性が見えない抜き出し問題などは、一旦星マークをつけて先へ進む。&lt;/li&gt;
&lt;/ul&gt;
&lt;p&gt;この３つが身についてくると、&lt;br /&gt;
&lt;strong&gt;「時間が足りない」＝「実は同じところで立ち止まりすぎているだけ」&lt;/strong&gt;という状態から、抜け出しやすくなります。&lt;/p&gt;
&lt;p&gt;小６の直前期は「全部やる」よりも優先順位が結果を左右します。時期別の整理は&lt;a href="https://dokkai-labo.tokyo/blog/shogaku6-kokugo-priority-strategy/"&gt;小6国語の直前期、何を優先する？捨てる勉強・残す勉強&lt;/a&gt;も参考にしてください。&lt;/p&gt;
&lt;h3&gt;講座・個別指導で方法論を「無意識レベル」に&lt;/h3&gt;
&lt;p&gt;テストに効率的に挑むためには、まず、&lt;strong&gt;さまざまな問題に触れながら方法論をきちんと身につける&lt;/strong&gt;ことが必要です。&lt;/p&gt;
&lt;ul&gt;
&lt;li&gt;&lt;a href="https://dokkai-labo.tokyo/bootcamp/" target="_blank" rel="noopener noreferrer"&gt;読解演習道場&lt;/a&gt;：さまざまな文章に触れ、国語の読解力を鍛える講座。&lt;br /&gt;
解き方の「定番」を繰り返し練習し、無意識で使えるレベルを目指します。&lt;/li&gt;
&lt;li&gt;&lt;a href="https://dokkai-labo.tokyo/lesson/1-1elem/" target="_blank" rel="noopener noreferrer"&gt;完全１対１の個別指導&lt;/a&gt;：一人ひとりの弱点や性格に合わせ、&lt;strong&gt;最も効率的な授業&lt;/strong&gt;で理解を深めることができます。&lt;/li&gt;
&lt;/ul&gt;
&lt;p&gt;どんな問題に対しても安定して得点できるようになるために、&lt;br /&gt;
&lt;strong&gt;学習段階から「効率的な時間の活用法」を意識して取り組んでいきましょう。&lt;/strong&gt;&lt;/p&gt;
&lt;h2&gt;まとめ：国語テスト時間術 チェックリスト&lt;/h2&gt;
&lt;ul&gt;
&lt;li&gt;時間配分を細かく決めすぎず、&lt;strong&gt;自分にとって読みやすいスピードで１問ずつ前へ進む&lt;/strong&gt;&lt;/li&gt;
&lt;li&gt;集中力は本番だけでなく、&lt;strong&gt;普段の学習からテスト時間分の集中を訓練&lt;/strong&gt;しておく&lt;/li&gt;
&lt;li&gt;解き方の方法論は、&lt;strong&gt;無意識に処理できるレベル&lt;/strong&gt;までパターン化する&lt;/li&gt;
&lt;li&gt;抜き出し問題などで&lt;strong&gt;10秒考えても方向性が見えなければ、一旦飛ばす&lt;/strong&gt;&lt;/li&gt;
&lt;li&gt;分からない問題には印をつけ、&lt;strong&gt;全体を解き終えてから再挑戦&lt;/strong&gt;する&lt;/li&gt;
&lt;li&gt;記述問題は&lt;strong&gt;満点よりも部分点を確保&lt;/strong&gt;することを優先し、核となる要素だけでも書いて先へ進む&lt;/li&gt;
&lt;li&gt;文字数を増やしたいときは、&lt;strong&gt;理由を加えるかイコールの内容を加える&lt;/strong&gt;&lt;/li&gt;
&lt;li&gt;記述は&lt;strong&gt;自分で作文しない&lt;/strong&gt;。本文からヒントを探し、要約・言い換えで答える&lt;/li&gt;
&lt;li&gt;テスト開始時に&lt;strong&gt;文章量と設問構成をざっと把握&lt;/strong&gt;し、全体像をつかんでから解き始める&lt;/li&gt;
&lt;li&gt;日頃から多くの問題に触れ、&lt;strong&gt;時間の使い方も含めた「テストでの立ち回り」を練習&lt;/strong&gt;しておく&lt;/li&gt;
&lt;/ul&gt;
&lt;p&gt;「急げ！」と自分にプレッシャーをかけるのではなく、&lt;br /&gt;
&lt;strong&gt;「考えすぎず、先へ進む」&lt;/strong&gt;という発想で時間を使えるようになれば、&lt;br /&gt;
国語のテストは今よりもっと戦いやすくなります。動画や各種講座も活用しながら、&lt;br /&gt;
自分なりの最速で最後まで駆け抜けられる力を育てていきましょう。&lt;/p&gt;
&lt;p&gt;&lt;!-- [ /.socialSet ] --&gt;&lt;/p&gt;
&lt;div class="alert alert-primary p-3 mt-4" role="alert"&gt;
&lt;p class="mb-2"&gt;&lt;strong&gt;国語テストのミスが定着して合計点を落とす&lt;/strong&gt;&lt;/p&gt;
&lt;p class="mb-1"&gt;放置すると、同じミスが定着して部分点を取り逃がし、減点が合計点に跳ね返って点数が伸びないままになる。&lt;/p&gt;
&lt;p class="mb-3"&gt;原因は、設問ごとに根拠と書き方を切り替える判断軸が定まっていないことだ。&lt;/p&gt;
&lt;div class="d-grid gap-2"&gt;&lt;a class="btn btn-primary btn-lg" href="https://dokkai-labo.tokyo/contact/"&gt;個別相談・受講の問い合わせをする&lt;/a&gt;&lt;br /&gt;
&lt;a class="btn btn-outline-primary btn-lg" href="https://dokkai-labo.tokyo/profile/"&gt;指導方針とプロフィールを見る&lt;/a&gt;&lt;/div&gt;
&lt;hr class="my-3" /&gt;
&lt;div class="d-flex flex-column gap-1"&gt;&lt;a href="https://dokkai-labo.tokyo/lesson/1-1elem/"&gt;完全1対1個別指導講座 中学受験&lt;/a&gt;&lt;br /&gt;
&lt;a href="https://dokkai-labo.tokyo/live/"&gt;開講講座のご案内&lt;/a&gt;&lt;br /&gt;
&lt;a href="https://dokkai-labo.tokyo/vacant_sum/"&gt;空きコマ状況&lt;/a&gt;&lt;br /&gt;
&lt;a href="https://dokkai-labo.tokyo/access/"&gt;アクセス&lt;/a&gt;&lt;/div&gt;
&lt;/div&gt;
&lt;section id="veu_cta-21075" class="veu_cta"&gt;
&lt;h1 class="cta_title"&gt;指導指針&lt;/h1&gt;
&lt;div class="cta_body"&gt;
&lt;div class="cta_body_image cta_body_image_right"&gt;&lt;a href="https://dokkai-labo.tokyo/ct/strategy/" target="_blank" rel="noopener"&gt;&lt;img fetchpriority="high" decoding="async" class="attachment-large size-large" src="https://dokkai-labo.tokyo/wp-content/uploads/2020/11/cropped-読解ラボ東京ロゴ‗四角.jpg" sizes="(max-width: 512px) 100vw, 512px"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alt="" width="512" height="512" /&gt;&lt;/a&gt;&lt;/div&gt;
&lt;div class="cta_body_txt image_exist"&gt;国語力向上と受験成功を重視し、効果的な学習法を提供することに焦点を当てています。独自のアプローチと専門知識に基づき、受験生の国語力を伸ばし、自信を持たせることを目指しています。&lt;/div&gt;
&lt;div class="cta_body_link"&gt;&lt;a class="btn btn-primary btn-block btn-lg" href="https://dokkai-labo.tokyo/ct/strategy/" target="_blank" rel="noopener"&gt;指導指針&lt;/a&gt;&lt;/div&gt;
&lt;/div&gt;
&lt;p&gt;&lt;!-- [ /.vkExUnit_cta_body ] --&gt;&lt;/p&gt;
&lt;/section&gt;
&lt;section class="veu_cta" id="veu_cta-20370"&gt;&lt;h1 class="cta_title"&gt;講座案内：読解/漢字演習道場【中学受験】&lt;/h1&gt;&lt;div class="cta_body"&gt;&lt;div class="cta_body_image cta_body_image_right"&gt;&lt;a href="https://dokkai-labo.tokyo/bootcamp/" target="_blank"&gt;&lt;/a&gt;&lt;/div&gt;&lt;div class="cta_body_txt image_exist"&gt;■読解演習道場
&lt;br /&gt;大半の学習塾で忘れられがちな「与えられた知識を使いこなすための練習」をサポートするための講座です。
&lt;br /&gt;確立された読解ラボオリジナルの読解法を駆使しながら、それを使いこなすための演習量を重ねて頂きます。
&lt;br /&gt;
&lt;br /&gt;■漢字演習道場
&lt;br /&gt;「漢字なんて覚えてしまえば終わり！」と思われることが多い一方、案外学習が進まない経験をお持ちの方も多いかと思います。
&lt;br /&gt;「漢字学習の思考回路」「漢字学習のスピード感」を養いながら、知識の獲得と学習姿勢の構築を目指します。&lt;/div&gt;&lt;div class="cta_body_link"&gt;&lt;a href="https://dokkai-labo.tokyo/bootcamp/" class="btn btn-primary btn-block btn-lg" target="_blank"&gt;読解/漢字演習道場【中学受験】&lt;/a&gt;&lt;/div&gt;&lt;/div&gt;&lt;!-- [ /.vkExUnit_cta_body ] --&gt;&lt;/section&gt;			
------</t>
  </si>
  <si>
    <t>https://dokkai-labo.tokyo/blog/note/</t>
  </si>
  <si>
    <t>以下のページは不自然なワードを使用しています。
これらを適切に自然な言葉に置き換えて下さい。
なお、本文の装飾や構造は絶対に変えないでください。
【対象ページURL】
https://dokkai-labo.tokyo/blog/note/
【検出された不自然ワード】
- 型
【本文】
------
&lt;p&gt;&lt;iframe title="YouTube video player" src="https://www.youtube.com/embed/IpYcwR4GGj8" width="560" height="315" frameborder="0" allowfullscreen="allowfullscreen"&gt;&lt;/iframe&gt;&lt;/p&gt;
&lt;p&gt;国語専門塾「読解ラボ東京」の指導方針・オンライン個別指導の全体像はこちら：&lt;a href="https://dokkai-labo.tokyo/"&gt;国語専門塾のオンライン個別指導｜読解力・記述を1対1で強化｜中学受験・大学受験（全体像はこちら）&lt;/a&gt;&lt;/p&gt;
&lt;h2&gt;このページで分かること（中学受験国語の家庭学習）&lt;/h2&gt;
&lt;p&gt;中学受験国語の家庭学習は、やる気や時間よりも&lt;strong&gt;「日々の回し方」&lt;/strong&gt;で差がつきます。ここでは、対談の内容をもとに、家庭で押さえるポイントを整理します。&lt;/p&gt;
&lt;h3&gt;3本柱：読解量／漢字／記述の復習&lt;/h3&gt;
&lt;ul&gt;
&lt;li&gt;&lt;strong&gt;読解量&lt;/strong&gt;：量が足りないと、読みの精度が上がりにくい&lt;/li&gt;
&lt;li&gt;&lt;strong&gt;漢字&lt;/strong&gt;：週の中でテスト回数を確保して覚える&lt;/li&gt;
&lt;li&gt;&lt;strong&gt;記述の復習&lt;/strong&gt;：直し方を「作業」にしない&lt;/li&gt;
&lt;/ul&gt;
&lt;h3&gt;うまくいかない家庭に多いズレ（量・確認・直し方）&lt;/h3&gt;
&lt;ul&gt;
&lt;li&gt;授業の復習だけで止まり、読解の量が増えない&lt;/li&gt;
&lt;li&gt;漢字が「毎日少し」になり、テスト形式が不足する&lt;/li&gt;
&lt;li&gt;記述の復習が「見直したつもり」で終わり、答案が変わらない&lt;/li&gt;
&lt;/ul&gt;
&lt;h2&gt;中学受験国語の家庭学習が回らない原因（まずここ）&lt;/h2&gt;
&lt;p&gt;夏井(&lt;a href="https://natsui-sansu-juku.com/"&gt;中学受験専門　夏井算数塾&lt;/a&gt;代表)：今回は、国語の家庭学習で注意すべきことについてのお話です。&lt;br /&gt;
もちろん、さまざまな塾で授業を受け、いろいろな勉強をすると思いますが、受験勉強で一番大事なのは「ご家庭で日々どんな学習を繰り返すか」だと思います。その中で注意すべき点があれば教えてください。&lt;/p&gt;
&lt;h2&gt;読解量が足りないと伸びにくい（小4・小5の最優先）&lt;/h2&gt;
&lt;h3&gt;授業の復習がテーマ（ただし苦手な子ほど難しい）&lt;/h3&gt;
&lt;p&gt;長島：まず一つ思うのが、&lt;span style="color: #ff0000;"&gt;読解の学習量がかなり少なくなってしまっている&lt;/span&gt;という印象です。&lt;br /&gt;
いわゆる、授業の復習をしっかりやってほしいです。特に小４・小５の間は&lt;strong&gt;授業の復習が大きなテーマ&lt;/strong&gt;になります。&lt;/p&gt;
&lt;p&gt;得意な子ならそれで良いと思いますが、苦手な子が授業を振り返って「なぜこの答えになるのか」を自力で整理するのは難しいです。そこまでできるなら、国語の学習はもう卒業で良いのでは？というくらいです。家庭学習のやり方が噛み合っていない場合の典型例は、&lt;a href="https://dokkai-labo.tokyo/col_blog/home-study-mistakes/" target="_blank" rel="noopener noreferrer"&gt;国語が伸びない家庭に共通する“学習パターンのズレ”&lt;/a&gt;でも整理しています。&lt;/p&gt;
&lt;h3&gt;「新しい問題」で授業内容を思い出す（復習を起こす）&lt;/h3&gt;
&lt;p&gt;そうであるなら、どんどん新しい問題を解いてほしいです。&lt;br /&gt;
問題を解く中で「これは授業で言っていた解き方だ」と気付けた瞬間が、復習になるからです。&lt;/p&gt;
&lt;h3&gt;塾別：家庭教材の位置づけ（四谷／サピ）&lt;/h3&gt;
&lt;p&gt;四谷大塚の場合、演習問題集が家庭学習用教材として配布され、それを進める形になると思いますが、サピックスの場合はプラスαの教材としてAテキストの読解ページが相当します。&lt;/p&gt;
&lt;h3&gt;宿題をやっているのに変化が出ないときの見直し&lt;/h3&gt;
&lt;p&gt;塾に関係なく、授業の復習以外の「読解の家庭学習」が少なすぎることが非常に勿体ないです。&lt;br /&gt;
量をこなすことでできるようになる部分があるにもかかわらず、数をこなす機会が失われてしまっています。塾の宿題をこなしているのに伸びないケースの見直しポイントは、&lt;a href="https://dokkai-labo.tokyo/col_blog/kokugo-fix/" target="_blank" rel="noopener noreferrer"&gt;塾の宿題を「こなしているのに」国語が伸びない子の改善パターン&lt;/a&gt;にまとめています。&lt;/p&gt;
&lt;h3&gt;市販教材を使うなら：週に大問2本&lt;/h3&gt;
&lt;p&gt;もし市販教材を使うなら、『自由自在』などを１冊購入し、週に大問２本解くペースで読解の学習量を増やしていただきたいと思っています。&lt;/p&gt;
&lt;h2&gt;漢字｜週3回テスト→間違い5回で覚える&lt;/h2&gt;
&lt;h3&gt;基本の流れ：見ないでテスト→間違いだけ書き直す（週3回）&lt;/h3&gt;
&lt;p&gt;夏井：確かに量を増やすという事は全体に通じて大事な事だと思います。&lt;br /&gt;
続いて、漢字はどう勉強したらよいですか？&lt;/p&gt;
&lt;p&gt;長島：例えば私がサピックスで講師していた時に提案していた方法をお伝えさせて頂きます。&lt;br /&gt;
サピックスは冊子の後ろの方にテスト形式のように漢字の問題が並んでいます。&lt;br /&gt;
例えばサピの小5であれば月水金で授業がありますので、火木土が漢字の勉強をする日にします。&lt;br /&gt;
いずれもテスト形式になっている部分をなにも見ないで書きます。&lt;br /&gt;
書いて、間違えた漢字を5回ずつ練習します。&lt;br /&gt;
それが火曜日が1回目だとした場合、そこでしっかり集中して5回間違えたものを書けば木曜日に同じ作業をした時に、繰り返し勉強する量が減ると思います。&lt;br /&gt;
土曜日にまたやるのであれば、もっと減っていって更に勉強は楽になります。&lt;br /&gt;
週に3回勉強をする日を作り、&lt;span style="color: #0000ff;"&gt;間違えた漢字を書き直すという勉強をして欲しい&lt;/span&gt;という事になります。&lt;/p&gt;
&lt;h3&gt;2回目・3回目を軽くするコツ（1回目の集中）&lt;/h3&gt;
&lt;p&gt;それで、なるべく2回目3回目が楽になるように1回目に気合を入れて勉強しよう、という提案をよくしておりました。ただ、それぞれの方によってアレンジをして頂いていいと思います。&lt;/p&gt;
&lt;h3&gt;得意／苦手でのアレンジ（全範囲／間違い中心）&lt;/h3&gt;
&lt;p&gt;ある程度漢字が得意な方であれば、1回目に勉強した時に正解したものはクリアしたものとみなして&lt;br /&gt;
2回目以降は間違えたものだけを再度テストして、間違えた場合は5回ずつ書くという形でもいいと思います。中々覚えきれてなくて、さっき勉強したからたまたま合っていましたというような&lt;br /&gt;
漢字が苦手なお子さんは忘れる事もありますので、今申したような形がいいと思います。&lt;br /&gt;
&lt;strong&gt;毎回まっさらな状態で最初から最後までテストして間違えたやつは5回ずつ練習、それを3回繰り返す&lt;/strong&gt;というような形で適宜アレンジして頂ければと思います。&lt;/p&gt;
&lt;h2&gt;国語の復習とは何か（家庭での最低ライン）&lt;/h2&gt;
&lt;h3&gt;本来：ノートで「答えに至る流れ」を再現する&lt;/h3&gt;
&lt;p&gt;夏井：よく授業を受けると、授業の復習をきちんとしましょうという指導をよくされると思うんですが、そもそも国語における授業の復習は一体なんですか？&lt;/p&gt;
&lt;p&gt;長島：やって欲しいお勉強は、講師側の意図としてはこうだと思います。&lt;br /&gt;
ノートをもう1回見て、&lt;span style="color: #0000ff;"&gt;どういう流れでこれが答えになったのか&lt;/span&gt;という確認をして欲しいというのが講師側の意図のはずです。&lt;br /&gt;
たださっきもちらっと申しましたが、その勉強が出来る方はもう国語が得意な方だと思います。&lt;/p&gt;
&lt;h3&gt;難しい場合：記述の模範解答を書き写す&lt;/h3&gt;
&lt;p&gt;そうであるならば、ちゃんと言われた事をやっていないと塾との喧嘩にもなってしまう恐れがありますから、私が提案したいのは塾とも喧嘩にならなくて、且つ学習効果がある営みとして、&lt;span style="color: #ff0000;"&gt;記述の問題の模範解答をノートに書き写す&lt;/span&gt;という勉強はして欲しいです。&lt;br /&gt;
もちろん なぜそれが答えになるのかというのも必要なんですが、&lt;strong&gt;記述はこういうふうに書くものなんだというのを手に覚えさせる&lt;/strong&gt;という勉強も必要です。&lt;br /&gt;
営みをやって頂けば塾側にもちゃんと復習しましたと言えますし、学習効果もちゃんとありますし。&lt;br /&gt;
それは本当に必要な事だと思いますのでそういったもの是非取り組んで欲しいなと思っております。記述答案の添削をどう読めば改善につながるかは、&lt;a href="https://dokkai-labo.tokyo/col_blog/tensaku-guide/" target="_blank" rel="noopener noreferrer"&gt;添削の読み方が分からない家庭向けガイド 記述答案を“改善の材料”に変える方法&lt;/a&gt;も参考にしてください。&lt;/p&gt;
&lt;h2&gt;家庭で抱え込みすぎないために（親の役割分担）&lt;/h2&gt;
&lt;p&gt;なお、「家庭で国語を教える」そのものが難しくなりやすい理由と、無理なく役割分担する考え方は、&lt;a href="https://dokkai-labo.tokyo/col_blog/katei-kokugo-oshi-enai/" target="_blank" rel="noopener noreferrer"&gt;家庭で国語を教えるのが“極めて難しい”理由&lt;/a&gt;で整理しています。&lt;/p&gt;
&lt;h2&gt;まとめ：1週間の回し方（読解量×漢字×記述の復習）&lt;/h2&gt;
&lt;ul&gt;
&lt;li&gt;&lt;strong&gt;読解：&lt;/strong&gt;復習だけで止めず、週に大問2本で「新しい問題」を回す&lt;/li&gt;
&lt;li&gt;&lt;strong&gt;漢字：&lt;/strong&gt;週3回テスト→間違い5回（1回目に集中して、2回目以降を軽くする）&lt;/li&gt;
&lt;li&gt;&lt;strong&gt;記述：&lt;/strong&gt;模範解答の書き写しで「書き方」を手に覚えさせる&lt;/li&gt;
&lt;/ul&gt;
&lt;p&gt;&lt;!-- [ /.socialSet ] --&gt;&lt;/p&gt;
&lt;p&gt;&lt;!-- [ /.socialSet ] --&gt;&lt;/p&gt;
&lt;section class="veu_cta" id="veu_cta-20322"&gt;&lt;h1 class="cta_title"&gt;サービス案内：読解ラボ東京の「過去問解説」&lt;/h1&gt;&lt;div class="cta_body"&gt;&lt;div class="cta_body_image cta_body_image_right"&gt;&lt;a href="https://dokkai-labo.tokyo/?s=【過去問】&amp;#038;order=asc" target="_blank"&gt;&lt;/a&gt;&lt;/div&gt;&lt;div class="cta_body_txt image_exist"&gt;受験準備の最終段階で困りがちなのが過去問の扱いです。
&lt;br /&gt;全問について解説と採点基準を明示し、そのプロセスを体感してもらいます。&lt;/div&gt;&lt;div class="cta_body_link"&gt;&lt;a href="https://dokkai-labo.tokyo/?s=【過去問】&amp;#038;order=asc" class="btn btn-primary btn-block btn-lg" target="_blank"&gt;読解ラボ東京の過去問解説動画&lt;/a&gt;&lt;/div&gt;&lt;/div&gt;&lt;!-- [ /.vkExUnit_cta_body ] --&gt;&lt;/section&gt;			
------</t>
  </si>
  <si>
    <t>https://dokkai-labo.tokyo/blog/sapix_52b_03/</t>
  </si>
  <si>
    <t>以下のページは不自然なワードを使用しています。
これらを適切に自然な言葉に置き換えて下さい。
なお、本文の装飾や構造は絶対に変えないでください。
【対象ページURL】
https://dokkai-labo.tokyo/blog/sapix_52b_03/
【検出された不自然ワード】
- 固定
【本文】
------
&lt;p&gt;&lt;!-- ▼ SAPIX国語授業の活用法（52B-03）｜WordPress投稿用HTML（Classic Editor想定） --&gt;&lt;/p&gt;
&lt;div class="container my-4"&gt;
&lt;p&gt;&lt;!-- ▼ 1) 冒頭：動画 --&gt;&lt;/p&gt;
&lt;div class="card shadow-sm border-0 mb-4"&gt;
&lt;div class="card-body p-3 p-md-4"&gt;
&lt;div class="d-flex flex-wrap justify-content-between align-items-center mb-2"&gt;&lt;span class="badge bg-success"&gt;SAPIX国語（小5）&lt;/span&gt;&lt;br /&gt;
&lt;span class="badge bg-light text-dark"&gt;52B-03&lt;/span&gt;&lt;/div&gt;
&lt;h1 class="h4 mb-3" style="line-height: 1.5;"&gt;SAPIX国語授業の活用法：52B-03「田村さんのはくしゅ」&lt;br /&gt;
──授業で扱う4問の回し方＋字数調整（問5(1)）&lt;/h1&gt;
&lt;div class="ratio ratio-16x9 rounded overflow-hidden border"&gt;&lt;iframe title="YouTube video player" src="https://www.youtube.com/embed/Cyy9UJPOWjk" frameborder="0" allowfullscreen="allowfullscreen"&gt;&lt;/iframe&gt;&lt;/div&gt;
&lt;p class="small text-muted mt-2 mb-0"&gt;動画で扱った「授業→復習」の要点を、家庭学習で再現できる形に整理しました。&lt;/p&gt;
&lt;/div&gt;
&lt;/div&gt;
&lt;p&gt;&lt;!-- ▼ 2) このページでわかること --&gt;&lt;/p&gt;
&lt;div class="p-3 p-md-4 mb-4 bg-light rounded border"&gt;
&lt;h2 class="h6 mb-2"&gt;このページで整理すること&lt;/h2&gt;
&lt;ul class="mb-0"&gt;
&lt;li&gt;52B-03で授業で扱う4問（問6・8・9・10）のつなげ方&lt;/li&gt;
&lt;li&gt;文章の軸：&lt;strong&gt;「嫌な印象」→「やさしさ」→「思いやり」→「心の交流のまとめ」&lt;/strong&gt;&lt;/li&gt;
&lt;li&gt;プラスアルファで効く良問：問5(1)の&lt;strong&gt;字数調整&lt;/strong&gt;（45字以内）&lt;/li&gt;
&lt;li&gt;字数が足りない時の増やし方（理由／補足）と並べ方&lt;/li&gt;
&lt;/ul&gt;
&lt;/div&gt;
&lt;p class="mb-4"&gt;SAPIX国語の「語彙・記述・B問題」を含めて、成績が伸びないときの原因整理と建て直し方をまとめて確認したい場合は、&lt;a href="https://dokkai-labo.tokyo/blog/sapix/"&gt;サピックス国語の成績が伸びないときの処方箋（全体像はこちら）&lt;/a&gt;もあわせてご覧ください。&lt;/p&gt;
&lt;p&gt;&lt;!-- ▼ 3) 文章の軸（今回の読みどころ） --&gt;&lt;/p&gt;
&lt;div class="card shadow-sm border-0 mb-4"&gt;
&lt;div class="card-body p-3 p-md-4"&gt;
&lt;h2 class="h5 mb-3"&gt;52B-03の読みどころは「心の交流」がどう描かれるか&lt;/h2&gt;
&lt;p class="mb-3"&gt;今回の物語は、主人公（男の子）が怪我をして入院し、二人部屋で同室になった田村さん（おじいちゃん）に対して、&lt;br /&gt;
はじめは&lt;strong&gt;「嫌なやつだな」&lt;/strong&gt;という印象を持つところから始まります。&lt;br /&gt;
そこから、田村さんの行動（拍手）をきっかけに印象が変わり、最後は&lt;strong&gt;「心の交流」&lt;/strong&gt;としてまとめに至る流れが中心です。&lt;/p&gt;
&lt;div class="row g-3"&gt;
&lt;div class="col-md-4"&gt;
&lt;div class="p-3 rounded border h-100" style="background: #ffffff;"&gt;
&lt;h3 class="h6 mb-2"&gt;序盤&lt;/h3&gt;
&lt;p class="mb-0"&gt;田村さんに&lt;strong&gt;悪い印象&lt;/strong&gt;を持っていた&lt;/p&gt;
&lt;/div&gt;
&lt;/div&gt;
&lt;div class="col-md-4"&gt;
&lt;div class="p-3 rounded border h-100" style="background: #ffffff;"&gt;
&lt;h3 class="h6 mb-2"&gt;中盤&lt;/h3&gt;
&lt;p class="mb-0"&gt;拍手で励ますなど、田村さんの&lt;strong&gt;やさしさ&lt;/strong&gt;に触れる&lt;/p&gt;
&lt;/div&gt;
&lt;/div&gt;
&lt;div class="col-md-4"&gt;
&lt;div class="p-3 rounded border h-100" style="background: #ffffff;"&gt;
&lt;h3 class="h6 mb-2"&gt;終盤&lt;/h3&gt;
&lt;p class="mb-0"&gt;主人公も田村さんを&lt;strong&gt;思いやる&lt;/strong&gt;（交流の完成）&lt;/p&gt;
&lt;/div&gt;
&lt;/div&gt;
&lt;/div&gt;
&lt;/div&gt;
&lt;/div&gt;
&lt;p&gt;&lt;!-- ▼ 4) 授業で扱う4問：順番の意味 --&gt;&lt;/p&gt;
&lt;div class="card shadow-sm border-0 mb-4"&gt;
&lt;div class="card-body p-3 p-md-4"&gt;
&lt;h2 class="h5 mb-3"&gt;授業で扱う4問：問6→問8→問9→問10の順で「材料→整理→まとめ」になる&lt;/h2&gt;
&lt;p class="mb-3"&gt;52B-03は、設問の並び自体が「読みの流れ」になっています。&lt;br /&gt;
授業後の復習でも、&lt;strong&gt;この順番で解き直す&lt;/strong&gt;と答案が安定します。&lt;/p&gt;
&lt;div class="row g-3"&gt;
&lt;div class="col-md-6"&gt;
&lt;div class="card border-0 shadow-sm h-100"&gt;
&lt;div class="card-body"&gt;
&lt;h3 class="h6 mb-2"&gt;問6：田村さんの印象（悪い印象）&lt;/h3&gt;
&lt;p class="mb-2"&gt;はじめに抱いた「嫌なやつだな」という印象を、本文の描写から押さえます。&lt;/p&gt;
&lt;ul class="mb-0"&gt;
&lt;li&gt;印象語を先に決める（例：とげがある／冷たい 等）&lt;/li&gt;
&lt;li&gt;その印象の根拠になる&lt;strong&gt;言動&lt;/strong&gt;を本文から拾う&lt;/li&gt;
&lt;/ul&gt;
&lt;/div&gt;
&lt;/div&gt;
&lt;/div&gt;
&lt;div class="col-md-6"&gt;
&lt;div class="card border-0 shadow-sm h-100"&gt;
&lt;div class="card-body"&gt;
&lt;h3 class="h6 mb-2"&gt;問8：田村さんのやさしさ（拍手で励ます）&lt;/h3&gt;
&lt;p class="mb-2"&gt;主人公が歩けるか不安な場面で、田村さんが拍手をして励ましたことに触れます。&lt;/p&gt;
&lt;ul class="mb-0"&gt;
&lt;li&gt;「やさしい」で止めず、&lt;strong&gt;何をしたか&lt;/strong&gt;を具体化&lt;/li&gt;
&lt;li&gt;相手（主人公）の不安・状況とセットで書く&lt;/li&gt;
&lt;/ul&gt;
&lt;/div&gt;
&lt;/div&gt;
&lt;/div&gt;
&lt;div class="col-md-6"&gt;
&lt;div class="card border-0 shadow-sm h-100"&gt;
&lt;div class="card-body"&gt;
&lt;h3 class="h6 mb-2"&gt;問9：主人公の思いやり（田村さんを勇気づけたい）&lt;/h3&gt;
&lt;p class="mb-2"&gt;田村さんが手術を控える場面で、主人公が田村さんを勇気づけたいと思う流れです。&lt;/p&gt;
&lt;ul class="mb-0"&gt;
&lt;li&gt;「思いやり」を、行動／言葉に落とす&lt;/li&gt;
&lt;li&gt;相手の状況（手術）を押さえ、理由を筋でつなぐ&lt;/li&gt;
&lt;/ul&gt;
&lt;/div&gt;
&lt;/div&gt;
&lt;/div&gt;
&lt;div class="col-md-6"&gt;
&lt;div class="card border-0 shadow-sm h-100"&gt;
&lt;div class="card-body"&gt;
&lt;h3 class="h6 mb-2"&gt;問10：最後のまとめ（心の交流のまとめ）&lt;/h3&gt;
&lt;p class="mb-2"&gt;「最初は嫌な印象だった」二人が、やさしさ／思いやりを通じて交流する――ここをまとめます。&lt;/p&gt;
&lt;ul class="mb-0"&gt;
&lt;li&gt;問6〜9で拾った材料を&lt;strong&gt;束ねる&lt;/strong&gt;&lt;/li&gt;
&lt;li&gt;「印象の変化」＋「交流の成立」を1本にする&lt;/li&gt;
&lt;/ul&gt;
&lt;/div&gt;
&lt;/div&gt;
&lt;/div&gt;
&lt;/div&gt;
&lt;div class="alert alert-info mt-3 mb-0"&gt;&lt;strong&gt;復習の基準：&lt;/strong&gt;&lt;br /&gt;
4問を別々の問題として解くのではなく、&lt;strong&gt;問6→8→9で材料を集め、問10で束ねる&lt;/strong&gt;形にそろえます。&lt;/div&gt;
&lt;/div&gt;
&lt;/div&gt;
&lt;p&gt;&lt;!-- ▼ 5) プラスアルファ：問5(1)で学ぶ字数調整 --&gt;&lt;/p&gt;
&lt;div class="card shadow-sm border-0 mb-4"&gt;
&lt;div class="card-body p-3 p-md-4"&gt;
&lt;div class="d-flex flex-wrap align-items-center gap-2 mb-2"&gt;&lt;span class="badge bg-warning text-dark"&gt;その他の良問&lt;/span&gt;&lt;br /&gt;
&lt;span class="badge bg-light text-dark"&gt;問5(1)&lt;/span&gt;&lt;br /&gt;
&lt;span class="badge bg-light text-dark"&gt;45字以内&lt;/span&gt;&lt;/div&gt;
&lt;h2 class="h5 mb-3"&gt;字数が足りないときは「理由」か「補足（＝）」を足す&lt;/h2&gt;
&lt;p class="mb-3"&gt;記述でよくあるのが、答えの核は書けるのに、字数指定に届かないケースです。&lt;br /&gt;
そのときの増やし方は2つに絞れます。&lt;/p&gt;
&lt;div class="row g-3"&gt;
&lt;div class="col-lg-6"&gt;
&lt;div class="p-3 rounded border h-100" style="background: #ffffff;"&gt;
&lt;h3 class="h6 mb-2"&gt;増やし方①：理由を足す（なぜなら〜だから）&lt;/h3&gt;
&lt;p class="mb-2"&gt;「そう感じた理由」を本文から1本足します。&lt;/p&gt;
&lt;ul class="mb-0"&gt;
&lt;li&gt;結論（分かること）&lt;/li&gt;
&lt;li&gt;理由（本文の事情）&lt;/li&gt;
&lt;li&gt;理由の具体（検査／入院手続き 等）&lt;/li&gt;
&lt;/ul&gt;
&lt;/div&gt;
&lt;/div&gt;
&lt;div class="col-lg-6"&gt;
&lt;div class="p-3 rounded border h-100" style="background: #ffffff;"&gt;
&lt;h3 class="h6 mb-2"&gt;増やし方②：補足説明を足す（つまり〜ということ）&lt;/h3&gt;
&lt;p class="mb-2"&gt;自分が書いたことが「具体的にどういうことか」を言い換えます。&lt;/p&gt;
&lt;ul class="mb-0"&gt;
&lt;li&gt;抽象（体感時間が早い）&lt;/li&gt;
&lt;li&gt;言い換え（あっという間に過ぎた）&lt;/li&gt;
&lt;li&gt;補足（落ち着く間がない 等）&lt;/li&gt;
&lt;/ul&gt;
&lt;/div&gt;
&lt;/div&gt;
&lt;/div&gt;
&lt;hr class="my-4" /&gt;
&lt;h3 class="h6 mb-2"&gt;問5(1)の組み立て（採点イメージ：4＋3＋3）&lt;/h3&gt;
&lt;p class="mb-3"&gt;動画内では、答えの要素を「10点満点」で分解していました。核（4点）に対して、理由（3点）＋具体（3点）を足す形です。&lt;/p&gt;
&lt;div class="p-3 p-md-4 rounded border" style="background: #f8f9fa;"&gt;
&lt;ul class="mb-3"&gt;
&lt;li&gt;&lt;strong&gt;4点：&lt;/strong&gt;「あっという間に1日が過ぎたように感じた」&lt;/li&gt;
&lt;li&gt;&lt;strong&gt;3点：&lt;/strong&gt;「検査から入院までの経緯があった」&lt;/li&gt;
&lt;li&gt;&lt;strong&gt;3点：&lt;/strong&gt;「それが慌ただしかった」&lt;/li&gt;
&lt;/ul&gt;
&lt;p class="mb-2"&gt;&lt;strong&gt;3要素の並べ方（文章がきれいにつながる順）&lt;/strong&gt;&lt;/p&gt;
&lt;p class="mb-0"&gt;&lt;strong&gt;字数調整のおまけ（理由・具体）を前&lt;/strong&gt;に置き、&lt;strong&gt;メインの答え（結論）を後ろ&lt;/strong&gt;に置く。&lt;/p&gt;
&lt;/div&gt;
&lt;div class="mt-3 p-3 rounded border" style="background: #ffffff;"&gt;
&lt;p class="mb-2"&gt;&lt;strong&gt;答案例（書き方の形）&lt;/strong&gt;&lt;/p&gt;
&lt;p class="mb-0"&gt;検査から入院までが非常に慌ただしかったので、あっという間に1日が過ぎたように感じた。&lt;/p&gt;
&lt;/div&gt;
&lt;div class="alert alert-warning mt-3 mb-0"&gt;&lt;strong&gt;注意：&lt;/strong&gt;&lt;br /&gt;
字数を稼ぐために話をふくらませるのではなく、&lt;strong&gt;本文にある理由・具体だけを足す&lt;/strong&gt;のが原則です。&lt;/div&gt;
&lt;/div&gt;
&lt;/div&gt;
&lt;p&gt;&lt;!-- ▼ 追加D：FAQ（JS不要：details版） --&gt;&lt;/p&gt;
&lt;section class="mb-4"&gt;
&lt;div class="card shadow-sm border-0"&gt;
&lt;div class="card-body p-3 p-md-4"&gt;
&lt;h2 class="h5 mb-3"&gt;よくある質問（52B-03の復習で詰まりやすい点）&lt;/h2&gt;
&lt;div class="vstack gap-2"&gt;
&lt;details class="border rounded p-3" style="background: #fff;"&gt;
&lt;summary class="fw-bold" style="cursor: pointer;"&gt;問10の「まとめ」が毎回ふわっとします。いちばん早く直すには？&lt;/summary&gt;
&lt;div class="mt-2"&gt;&lt;strong&gt;問6→8→9の材料を先に1行ずつ作り、最後に束ねる&lt;/strong&gt;形にそろえます。&lt;br /&gt;
「最初（嫌な印象）→転換（拍手）→変化（思いやり）→結論（交流）」の4行メモを作ってから文章化すると安定します。&lt;/div&gt;
&lt;/details&gt;
&lt;details class="border rounded p-3" style="background: #fff;"&gt;
&lt;summary class="fw-bold" style="cursor: pointer;"&gt;字数が足りません。何を足すのが正解ですか？&lt;/summary&gt;
&lt;div class="mt-2"&gt;足すのは2択です。&lt;strong&gt;①理由（〜から）&lt;/strong&gt;か&lt;strong&gt;②補足（＝言い換え）&lt;/strong&gt;。&lt;br /&gt;
追加する内容は必ず本文根拠に寄せ、話を膨らませないのが原則です。&lt;/div&gt;
&lt;/details&gt;
&lt;details class="border rounded p-3" style="background: #fff;"&gt;
&lt;summary class="fw-bold" style="cursor: pointer;"&gt;根拠の線引きが毎回ズレます。どこを優先すべきですか？&lt;/summary&gt;
&lt;div class="mt-2"&gt;まずは&lt;strong&gt;設問に関わる「言動（行動・発言）」がある段落&lt;/strong&gt;を優先します。&lt;br /&gt;
そのうえで「印象語→根拠の言動」「行動→相手の状況」のペアで線をそろえると、ズレが減ります。&lt;/div&gt;
&lt;/details&gt;
&lt;details class="border rounded p-3" style="background: #fff;"&gt;
&lt;summary class="fw-bold" style="cursor: pointer;"&gt;復習時間が取れません。最低限どれだけやればいいですか？&lt;/summary&gt;
&lt;div class="mt-2"&gt;最低ラインは&lt;strong&gt;問6→問10の1往復&lt;/strong&gt;です（材料→まとめ）。&lt;br /&gt;
時間がなければ、問8・問9は「行動＋状況」を1行メモにし、問10で束ねるだけでも効果があります。&lt;/div&gt;
&lt;/details&gt;
&lt;/div&gt;
&lt;/div&gt;
&lt;/div&gt;
&lt;/section&gt;
&lt;p&gt;&lt;!-- ▲ 追加D：FAQ（JS不要：details版） --&gt;&lt;/p&gt;
&lt;p&gt;&lt;!-- ▼ 6) 授業→家庭学習のテンプレ --&gt;&lt;/p&gt;
&lt;div class="card shadow-sm border-0 mb-4"&gt;
&lt;div class="card-body p-3 p-md-4"&gt;
&lt;h2 class="h5 mb-3"&gt;授業の学習効果を最大化する復習テンプレ&lt;/h2&gt;
&lt;div class="row g-3"&gt;
&lt;div class="col-md-4"&gt;
&lt;div class="p-3 rounded border h-100" style="background: #ffffff;"&gt;
&lt;h3 class="h6 mb-2"&gt;STEP1：設問の役割を確認&lt;/h3&gt;
&lt;ul class="mb-0"&gt;
&lt;li&gt;問6：印象（材料の回収）&lt;/li&gt;
&lt;li&gt;問8：やさしさ（転換点）&lt;/li&gt;
&lt;li&gt;問9：思いやり（交流の成立）&lt;/li&gt;
&lt;li&gt;問10：まとめ（束ねる）&lt;/li&gt;
&lt;/ul&gt;
&lt;/div&gt;
&lt;/div&gt;
&lt;div class="col-md-4"&gt;
&lt;div class="p-3 rounded border h-100" style="background: #ffffff;"&gt;
&lt;h3 class="h6 mb-2"&gt;STEP2：本文根拠を線で固定&lt;/h3&gt;
&lt;ul class="mb-0"&gt;
&lt;li&gt;印象の根拠：言動&lt;/li&gt;
&lt;li&gt;やさしさの根拠：拍手の場面&lt;/li&gt;
&lt;li&gt;思いやりの根拠：手術前の場面&lt;/li&gt;
&lt;/ul&gt;
&lt;/div&gt;
&lt;/div&gt;
&lt;div class="col-md-4"&gt;
&lt;div class="p-3 rounded border h-100" style="background: #ffffff;"&gt;
&lt;h3 class="h6 mb-2"&gt;STEP3：字数指定は2択で調整&lt;/h3&gt;
&lt;ul class="mb-0"&gt;
&lt;li&gt;理由を足す（〜から）&lt;/li&gt;
&lt;li&gt;補足（＝）を足す（つまり）&lt;/li&gt;
&lt;li&gt;結論は変えない&lt;/li&gt;
&lt;/ul&gt;
&lt;/div&gt;
&lt;/div&gt;
&lt;/div&gt;
&lt;div class="alert alert-info mt-3 mb-0"&gt;&lt;strong&gt;ゴール：&lt;/strong&gt;&lt;br /&gt;
文章が変わっても同じ進め方で解ける状態にすることが、SAPIX国語の伸びに直結します。&lt;/div&gt;
&lt;/div&gt;
&lt;/div&gt;
&lt;p&gt;&lt;!-- ▼ 7) CTA（カード形式：2枚） --&gt;&lt;/p&gt;
&lt;div class="row g-3 g-md-4 mt-2"&gt;
&lt;div class="col-md-6"&gt;
&lt;div class="card shadow-sm border-0 h-100"&gt;
&lt;div class="card-body p-3 p-md-4"&gt;
&lt;p&gt;&lt;span class="badge bg-primary mb-2"&gt;オンライン個別指導&lt;/span&gt;&lt;/p&gt;
&lt;h2 class="h5 mb-2"&gt;記述・選択・過去問を1対1添削&lt;/h2&gt;
&lt;p class="mb-3"&gt;授業内容を「分かった」で終わらせず、答案の書き方・本文根拠・字数調整まで、毎回の演習でそろえます。&lt;/p&gt;
&lt;ul class="mb-3"&gt;
&lt;li&gt;設問タイプ別の書き方を明文化&lt;/li&gt;
&lt;li&gt;根拠の拾い方を添削で矯正&lt;/li&gt;
&lt;li&gt;字数指定の増やし方を反復&lt;/li&gt;
&lt;/ul&gt;
&lt;p&gt;&lt;a class="btn btn-primary w-100" href="https://dokkai-labo.tokyo/kobetsuonline01/" target="_blank" rel="noopener"&gt;&lt;br /&gt;
オンライン個別指導の詳細を見る&lt;br /&gt;
&lt;/a&gt;&lt;/p&gt;
&lt;/div&gt;
&lt;/div&gt;
&lt;/div&gt;
&lt;div class="col-md-6"&gt;
&lt;div class="card shadow-sm border-0 h-100"&gt;
&lt;div class="card-body p-3 p-md-4"&gt;
&lt;p&gt;&lt;span class="badge bg-success mb-2"&gt;受験国語専門&lt;/span&gt;&lt;/p&gt;
&lt;h2 class="h5 mb-2"&gt;受験国語専門 読解ラボ東京&lt;/h2&gt;
&lt;p class="mb-3"&gt;国語を「センス」ではなく「再現性」で伸ばす。読解・設問処理・記述まで、1対1で弱点から建て直します。&lt;/p&gt;
&lt;ul class="mb-3"&gt;
&lt;li&gt;中学受験・大学受験対応&lt;/li&gt;
&lt;li&gt;オンライン／教室&lt;/li&gt;
&lt;li&gt;教材・塾併用の相談も対応&lt;/li&gt;
&lt;/ul&gt;
&lt;p&gt;&lt;a class="btn btn-outline-success w-100" href="https://dokkai-labo.tokyo/" target="_blank" rel="noopener"&gt;&lt;br /&gt;
読解ラボ東京トップへ&lt;br /&gt;
&lt;/a&gt;&lt;/p&gt;
&lt;/div&gt;
&lt;/div&gt;
&lt;/div&gt;
&lt;/div&gt;
&lt;/div&gt;
&lt;p&gt;&lt;!-- ▲ / SAPIX国語授業の活用法（52B-03） --&gt;&lt;/p&gt;
&lt;p&gt;&lt;!-- [ /.socialSet ] --&gt;&lt;/p&gt;
&lt;section id="veu_cta-21073" class="veu_cta"&gt;
&lt;div class="cta_body"&gt;
&lt;div class="cta_body_link"&gt;&lt;/div&gt;
&lt;/div&gt;
&lt;p&gt;&lt;!-- [ /.vkExUnit_cta_body ] --&gt;&lt;/p&gt;
&lt;/section&gt;
&lt;section class="veu_cta" id="veu_cta-20529"&gt;&lt;h1 class="cta_title"&gt;講座案内：ハイレベル現代文～既存の現代文教育に対するアンチテーゼ～【大学受験】&lt;/h1&gt;&lt;div class="cta_body"&gt;&lt;div class="cta_body_txt image_no"&gt;本講座では、あくまでも受験指導の場であることを踏まえ、答えの出し方に特化した解説をご提供いたします。&lt;/div&gt;&lt;div class="cta_body_link"&gt;&lt;a href="https://dokkai-labo.tokyo/hilevel_lec_univ_online/" class="btn btn-primary btn-block btn-lg" target="_blank"&gt;【オンライン】ハイレベル現代文～既存の現代文教育に対するアンチテーゼ～【大学受験】&lt;/a&gt;&lt;/div&gt;&lt;/div&gt;&lt;!-- [ /.vkExUnit_cta_body ] --&gt;&lt;/section&gt;			
------</t>
  </si>
  <si>
    <t>https://dokkai-labo.tokyo/blog/sapix_52b_04/</t>
  </si>
  <si>
    <t>以下のページは不自然なワードを使用しています。
これらを適切に自然な言葉に置き換えて下さい。
なお、本文の装飾や構造は絶対に変えないでください。
【対象ページURL】
https://dokkai-labo.tokyo/blog/sapix_52b_04/
【検出された不自然ワード】
- 立て直
【本文】
------
&lt;p&gt;&lt;!-- ▼ SAPIX国語授業の活用法（52B-04）｜WordPress投稿用HTML（Classic Editor想定） --&gt;&lt;/p&gt;
&lt;div class="container my-4"&gt;
&lt;p&gt;&lt;!-- ▼ 1) 冒頭：動画 --&gt;&lt;/p&gt;
&lt;div class="card shadow-sm border-0 mb-4"&gt;
&lt;div class="card-body p-3 p-md-4"&gt;
&lt;div class="d-flex flex-wrap justify-content-between align-items-center mb-2"&gt;&lt;span class="badge bg-success"&gt;SAPIX国語（小5）&lt;/span&gt;&lt;br /&gt;
&lt;span class="badge bg-light text-dark"&gt;52B-04&lt;/span&gt;&lt;/div&gt;
&lt;h1 class="h4 mb-3" style="line-height: 1.5;"&gt;SAPIX国語授業の活用法：52B-04「病原菌を溶かす謎の物質」&lt;br /&gt;
──授業で扱う4問のつなげ方＋比喩（問8(1)）の読み取り&lt;/h1&gt;
&lt;div class="ratio ratio-16x9 rounded overflow-hidden border"&gt;&lt;iframe title="YouTube video player" src="https://www.youtube.com/embed/bwJYjqxxz1g" frameborder="0" allowfullscreen="allowfullscreen"&gt;&lt;/iframe&gt;&lt;/div&gt;
&lt;p class="small text-muted mt-2 mb-0"&gt;動画の要点を「授業→復習」で再現できる形に整理しました。設問の役割と、比喩の処理を考え方として残します。&lt;/p&gt;
&lt;/div&gt;
&lt;/div&gt;
&lt;p&gt;&lt;!-- ▼ 2) このページで整理すること --&gt;&lt;/p&gt;
&lt;div class="p-3 p-md-4 mb-4 bg-light rounded border"&gt;
&lt;h2 class="h6 mb-2"&gt;このページで整理すること&lt;/h2&gt;
&lt;ul class="mb-0"&gt;
&lt;li&gt;52B-04で授業で扱う4問（問1・問5・問6・問9）の役割と復習の順番&lt;/li&gt;
&lt;li&gt;説明文の読みで重要な&lt;strong&gt;「全体→時系列→理由」&lt;/strong&gt;の整理&lt;/li&gt;
&lt;li&gt;プラスアルファの良問：問8(1)（比喩「宝箱」）の読み取り＝&lt;strong&gt;イコール変換&lt;/strong&gt;&lt;/li&gt;
&lt;li&gt;授業後に短時間で回せる復習テンプレ&lt;/li&gt;
&lt;/ul&gt;
&lt;/div&gt;
&lt;p&gt;&lt;!-- ▼ 3) まず押さえる：授業で扱う4問（全体確認の回） --&gt;&lt;/p&gt;
&lt;div class="card shadow-sm border-0 mb-4"&gt;
&lt;div class="card-body p-3 p-md-4"&gt;
&lt;div class="d-flex flex-wrap align-items-center gap-2 mb-2"&gt;&lt;span class="badge bg-success"&gt;押さえておきたい4問&lt;/span&gt;&lt;br /&gt;
&lt;span class="badge bg-light text-dark"&gt;52B-04&lt;/span&gt;&lt;/div&gt;
&lt;p&gt;サピックス国語の勉強法（語彙・記述・B問題）を含めた全体像は、&lt;a href="https://dokkai-labo.tokyo/blog/sapix/"&gt;サピックス国語の成績が伸びないときの処方箋｜語彙・記述・B問題の勉強法（全体像はこちら）&lt;/a&gt;で整理しています。&lt;/p&gt;
&lt;h2 class="h5 mb-3"&gt;この回は「文章全体の確認」を4問で固める&lt;/h2&gt;
&lt;p class="mb-3"&gt;52B-04は説明文で、ペニシリンを発見した人物（フレミング）を扱う文章です。&lt;br /&gt;
授業では、まず問1で全体を押さえ、その後に問5・問6・問9で、&lt;br /&gt;
&lt;strong&gt;時系列／理由／研究の流れ&lt;/strong&gt;を確認していく構成になります。&lt;/p&gt;
&lt;div class="row g-3"&gt;
&lt;div class="col-md-6"&gt;
&lt;div class="card border-0 shadow-sm h-100"&gt;
&lt;div class="card-body"&gt;
&lt;h3 class="h6 mb-2"&gt;問1：文章全体の確認（何歳の時に何をしたか）&lt;/h3&gt;
&lt;p class="mb-2"&gt;「この文章は誰について、どんな経緯で何をした話か」をまとめる問題です。&lt;br /&gt;
最初にここで、本文全体の骨組みを作ります。&lt;/p&gt;
&lt;ul class="mb-0"&gt;
&lt;li&gt;人物（フレミング）&lt;/li&gt;
&lt;li&gt;時期（何歳の時）&lt;/li&gt;
&lt;li&gt;行動・成果（何をしたか）&lt;/li&gt;
&lt;/ul&gt;
&lt;/div&gt;
&lt;/div&gt;
&lt;/div&gt;
&lt;div class="col-md-6"&gt;
&lt;div class="card border-0 shadow-sm h-100"&gt;
&lt;div class="card-body"&gt;
&lt;h3 class="h6 mb-2"&gt;問5：第一次世界大戦中のフレミング&lt;/h3&gt;
&lt;p class="mb-2"&gt;戦時中に「何をしていたか」を押さえることで、本文の時系列（背景）をはっきりさせます。&lt;/p&gt;
&lt;ul class="mb-0"&gt;
&lt;li&gt;時期（第一次世界大戦中）&lt;/li&gt;
&lt;li&gt;行動（何をしていたか）&lt;/li&gt;
&lt;li&gt;全体のどこに位置する話か（問1の骨組みに戻す）&lt;/li&gt;
&lt;/ul&gt;
&lt;/div&gt;
&lt;/div&gt;
&lt;/div&gt;
&lt;div class="col-md-6"&gt;
&lt;div class="card border-0 shadow-sm h-100"&gt;
&lt;div class="card-body"&gt;
&lt;h3 class="h6 mb-2"&gt;問6：なぜリゾチームを発見できたのか&lt;/h3&gt;
&lt;p class="mb-2"&gt;「なぜ発見できたか」を説明する問題は、説明文の得点源です。本文から理由を束ねる練習になります。&lt;/p&gt;
&lt;ul class="mb-0"&gt;
&lt;li&gt;答えの中心＝理由（〜から／〜ため）&lt;/li&gt;
&lt;li&gt;根拠＝本文の条件・状況を拾う&lt;/li&gt;
&lt;/ul&gt;
&lt;/div&gt;
&lt;/div&gt;
&lt;/div&gt;
&lt;div class="col-md-6"&gt;
&lt;div class="card border-0 shadow-sm h-100"&gt;
&lt;div class="card-body"&gt;
&lt;h3 class="h6 mb-2"&gt;問9：ペニシリンの研究（研究の流れ）&lt;/h3&gt;
&lt;p class="mb-2"&gt;研究に関する設問は、出来事の羅列ではなく、前後関係のある「流れ」として整理するのが基本です。&lt;/p&gt;
&lt;ul class="mb-0"&gt;
&lt;li&gt;前提→発見→研究（または結果）の順に並べる&lt;/li&gt;
&lt;li&gt;キーワード（研究対象・結果）を落とさない&lt;/li&gt;
&lt;/ul&gt;
&lt;/div&gt;
&lt;/div&gt;
&lt;/div&gt;
&lt;/div&gt;
&lt;div class="alert alert-info mt-3 mb-0"&gt;&lt;strong&gt;復習の基準：&lt;/strong&gt;&lt;br /&gt;
問1で全体、問5・6・9で時系列と理由を押さえ、本文の説明が「筋」で言える状態にします。&lt;/div&gt;
&lt;/div&gt;
&lt;/div&gt;
&lt;p&gt;&lt;!-- ▼ 4) プラスアルファ：問8(1)（比喩の読み取り） --&gt;&lt;/p&gt;
&lt;div class="card shadow-sm border-0 mb-4"&gt;
&lt;div class="card-body p-3 p-md-4"&gt;
&lt;div class="d-flex flex-wrap align-items-center gap-2 mb-2"&gt;&lt;span class="badge bg-warning text-dark"&gt;その他の良問&lt;/span&gt;&lt;br /&gt;
&lt;span class="badge bg-light text-dark"&gt;問8(1)&lt;/span&gt;&lt;br /&gt;
&lt;span class="badge bg-light text-dark"&gt;比喩の読み取り&lt;/span&gt;&lt;/div&gt;
&lt;h2 class="h5 mb-3"&gt;比喩（たとえ）は必ず「イコールの関係」になる&lt;/h2&gt;
&lt;p class="mb-3"&gt;問8(1)は、「僕にとっては宝箱さ」という表現の&lt;strong&gt;宝箱が何を指すか&lt;/strong&gt;を問う問題です。&lt;br /&gt;
宝箱は現実の宝箱ではなく比喩なので、まずは必ず&lt;strong&gt;イコール&lt;/strong&gt;に戻して処理します。&lt;/p&gt;
&lt;div class="row g-3"&gt;
&lt;div class="col-lg-6"&gt;
&lt;div class="p-3 rounded border h-100" style="background: #ffffff;"&gt;
&lt;h3 class="h6 mb-2"&gt;原則：比喩は「共通点」があるから成立する&lt;/h3&gt;
&lt;p class="mb-2"&gt;例えは「似ている点」があるから成立します。共通点があるなら、その点で&lt;strong&gt;イコール&lt;/strong&gt;が成り立ちます。&lt;/p&gt;
&lt;ul class="mb-0"&gt;
&lt;li&gt;比喩 ＝ 必ずイコールにできる&lt;/li&gt;
&lt;li&gt;イコールにすると、答えが本文から拾える&lt;/li&gt;
&lt;li&gt;「なんとなく」で処理しない（本文根拠で言語化する）&lt;/li&gt;
&lt;/ul&gt;
&lt;/div&gt;
&lt;/div&gt;
&lt;div class="col-lg-6"&gt;
&lt;div class="p-3 rounded border h-100" style="background: #ffffff;"&gt;
&lt;h3 class="h6 mb-2"&gt;解き方：イコール→さらに前を読む&lt;/h3&gt;
&lt;p class="mb-2"&gt;まず「宝箱＝この部屋」と置いたら、次に「この部屋とはどんな部屋か」を本文の前から拾います。&lt;/p&gt;
&lt;ul class="mb-0"&gt;
&lt;li&gt;比喩の直後（会話）でイコールをはっきりさせる&lt;/li&gt;
&lt;li&gt;指示語・名詞（この部屋）が曖昧なら前へ戻る&lt;/li&gt;
&lt;li&gt;部屋の描写（薄暗い／培養皿が積まれている等）を根拠にする&lt;/li&gt;
&lt;/ul&gt;
&lt;/div&gt;
&lt;/div&gt;
&lt;/div&gt;
&lt;hr class="my-4" /&gt;
&lt;h3 class="h6 mb-2"&gt;問8(1)の「イコール変換」（本文の形をそのまま使う）&lt;/h3&gt;
&lt;div class="p-3 p-md-4 rounded border" style="background: #f8f9fa;"&gt;
&lt;ul class="mb-3"&gt;
&lt;li&gt;&lt;strong&gt;宝箱&lt;/strong&gt; ＝ &lt;strong&gt;この部屋&lt;/strong&gt;&lt;/li&gt;
&lt;li&gt;&lt;strong&gt;この部屋&lt;/strong&gt; ＝ &lt;strong&gt;薄暗く、やたらに培養皿がつまれている実験室&lt;/strong&gt;&lt;/li&gt;
&lt;/ul&gt;
&lt;p class="mb-0"&gt;ここまで「イコール」で押さえれば、宝箱と呼ぶ理由は、本文の描写を材料にして説明できます。&lt;/p&gt;
&lt;/div&gt;
&lt;div class="alert alert-warning mt-3 mb-0"&gt;&lt;strong&gt;ポイント：&lt;/strong&gt;&lt;br /&gt;
比喩は「うまい表現だな」で終わらせず、&lt;strong&gt;何と何がイコールか&lt;/strong&gt;をはっきりさせてから、本文根拠で説明文を作ります。&lt;/div&gt;
&lt;/div&gt;
&lt;/div&gt;
&lt;p&gt;&lt;!-- ▼ 5) 授業後の復習テンプレ（短時間で回す） --&gt;&lt;/p&gt;
&lt;div class="card shadow-sm border-0 mb-4"&gt;
&lt;div class="card-body p-3 p-md-4"&gt;
&lt;h2 class="h5 mb-3"&gt;授業後の復習テンプレ：52B-04は「全体→時系列→理由→比喩」で仕上げる&lt;/h2&gt;
&lt;div class="row g-3"&gt;
&lt;div class="col-md-4"&gt;
&lt;div class="p-3 rounded border h-100" style="background: #ffffff;"&gt;
&lt;h3 class="h6 mb-2"&gt;STEP1：問1で骨組みを固める&lt;/h3&gt;
&lt;ul class="mb-0"&gt;
&lt;li&gt;人物・時期・行動を一文で&lt;/li&gt;
&lt;li&gt;段落の役割をメモ&lt;/li&gt;
&lt;li&gt;全体の要旨を1〜2文&lt;/li&gt;
&lt;/ul&gt;
&lt;/div&gt;
&lt;/div&gt;
&lt;div class="col-md-4"&gt;
&lt;div class="p-3 rounded border h-100" style="background: #ffffff;"&gt;
&lt;h3 class="h6 mb-2"&gt;STEP2：問5・6・9で整理&lt;/h3&gt;
&lt;ul class="mb-0"&gt;
&lt;li&gt;時系列（いつ／何）を並べる&lt;/li&gt;
&lt;li&gt;理由（なぜ）を本文から束ねる&lt;/li&gt;
&lt;li&gt;研究の流れを「前提→結果」で言えるようにする&lt;/li&gt;
&lt;/ul&gt;
&lt;/div&gt;
&lt;/div&gt;
&lt;div class="col-md-4"&gt;
&lt;div class="p-3 rounded border h-100" style="background: #ffffff;"&gt;
&lt;h3 class="h6 mb-2"&gt;STEP3：問8(1)はイコール変換&lt;/h3&gt;
&lt;ul class="mb-0"&gt;
&lt;li&gt;宝箱＝この部屋&lt;/li&gt;
&lt;li&gt;この部屋＝本文の描写&lt;/li&gt;
&lt;li&gt;根拠（描写）で理由説明を書く&lt;/li&gt;
&lt;/ul&gt;
&lt;/div&gt;
&lt;/div&gt;
&lt;/div&gt;
&lt;div class="alert alert-info mt-3 mb-0"&gt;&lt;strong&gt;狙い：&lt;/strong&gt;&lt;br /&gt;
説明文は「全体の整理」と「イコールに気づく力」で得点が安定します。52B-04はその練習に最適です。&lt;/div&gt;
&lt;/div&gt;
&lt;/div&gt;
&lt;p&gt;&lt;!-- ▼ 6) CTA（カード形式：2枚） --&gt;&lt;/p&gt;
&lt;div class="row g-3 g-md-4 mt-2"&gt;
&lt;div class="col-md-6"&gt;
&lt;div class="card shadow-sm border-0 h-100"&gt;
&lt;div class="card-body p-3 p-md-4"&gt;
&lt;p&gt;&lt;span class="badge bg-primary mb-2"&gt;オンライン個別指導&lt;/span&gt;&lt;/p&gt;
&lt;h2 class="h5 mb-2"&gt;記述・選択・過去問を1対1添削&lt;/h2&gt;
&lt;p class="mb-3"&gt;SAPIX国語の授業内容を「分かった」で終わらせず、本文の整理・理由説明・比喩処理まで、答案として安定させます。&lt;/p&gt;
&lt;ul class="mb-3"&gt;
&lt;li&gt;説明文の「全体→因果→要旨」を固める&lt;/li&gt;
&lt;li&gt;根拠の拾い方を添削で矯正&lt;/li&gt;
&lt;li&gt;比喩（イコール変換）を考え方として反復&lt;/li&gt;
&lt;/ul&gt;
&lt;p&gt;&lt;a class="btn btn-primary w-100" href="https://dokkai-labo.tokyo/kobetsuonline01/" target="_blank" rel="noopener"&gt;&lt;br /&gt;
オンライン個別指導の詳細を見る&lt;br /&gt;
&lt;/a&gt;&lt;/p&gt;
&lt;/div&gt;
&lt;/div&gt;
&lt;/div&gt;
&lt;div class="col-md-6"&gt;
&lt;div class="card shadow-sm border-0 h-100"&gt;
&lt;div class="card-body p-3 p-md-4"&gt;
&lt;p&gt;&lt;span class="badge bg-success mb-2"&gt;受験国語専門&lt;/span&gt;&lt;/p&gt;
&lt;h2 class="h5 mb-2"&gt;受験国語専門 読解ラボ東京&lt;/h2&gt;
&lt;p class="mb-3"&gt;国語を「感覚」ではなく「再現性」で伸ばす。読解・設問処理・記述まで、1対1で弱点から立て直します。&lt;/p&gt;
&lt;ul class="mb-3"&gt;
&lt;li&gt;中学受験・大学受験対応&lt;/li&gt;
&lt;li&gt;オンライン／教室&lt;/li&gt;
&lt;li&gt;教材・塾併用の相談も対応&lt;/li&gt;
&lt;/ul&gt;
&lt;p&gt;&lt;a class="btn btn-outline-success w-100" href="https://dokkai-labo.tokyo/" target="_blank" rel="noopener"&gt;&lt;br /&gt;
読解ラボ東京トップへ&lt;br /&gt;
&lt;/a&gt;&lt;/p&gt;
&lt;/div&gt;
&lt;/div&gt;
&lt;/div&gt;
&lt;/div&gt;
&lt;/div&gt;
&lt;p&gt;&lt;!-- ▲ / SAPIX国語授業の活用法（52B-04） --&gt;&lt;/p&gt;
&lt;section id="veu_cta-21073" class="veu_cta"&gt;
&lt;div class="cta_body"&gt;
&lt;div class="cta_body_link"&gt;&lt;/div&gt;
&lt;/div&gt;
&lt;p&gt;&lt;!-- [ /.vkExUnit_cta_body ] --&gt;&lt;/p&gt;
&lt;/section&gt;
&lt;section class="veu_cta" id="veu_cta-20321"&gt;&lt;h1 class="cta_title"&gt;講座案内：完全１対１個別指導【中学受験/大学受験】&lt;/h1&gt;&lt;div class="cta_body"&gt;&lt;div class="cta_body_image cta_body_image_right"&gt;&lt;a href="https://dokkai-labo.tokyo/kobetsu/" target="_blank"&gt;&lt;/a&gt;&lt;/div&gt;&lt;div class="cta_body_txt image_exist"&gt;当塾では、中学受験の国語と大学受験の現代文を指導しております。どちらも完全１対１の個別指導です。生徒さんの現在の学力に合わせて問題を厳選し、理解力に応じた解説をして参ります。&lt;/div&gt;&lt;div class="cta_body_link"&gt;&lt;a href="https://dokkai-labo.tokyo/kobetsu/" class="btn btn-primary btn-block btn-lg" target="_blank"&gt;完全１対１個別指導【中学受験/大学受験】&lt;/a&gt;&lt;/div&gt;&lt;/div&gt;&lt;!-- [ /.vkExUnit_cta_body ] --&gt;&lt;/section&gt;			
------</t>
  </si>
  <si>
    <t>https://dokkai-labo.tokyo/blog/shogaku6-kokugo-priority-strategy/</t>
  </si>
  <si>
    <t>以下のページは不自然なワードを使用しています。
これらを適切に自然な言葉に置き換えて下さい。
なお、本文の装飾や構造は絶対に変えないでください。
【対象ページURL】
https://dokkai-labo.tokyo/blog/shogaku6-kokugo-priority-strategy/
【検出された不自然ワード】
- 確定
【本文】
------
&lt;div class="container my-4"&gt;
&lt;p&gt;&lt;!-- ページ専用スタイル --&gt;&lt;/p&gt;
&lt;style&gt;
    /* 見出し用 */&lt;br /&gt;    .kokugo-section-title {&lt;br /&gt;      border-left: 4px solid #0d47a1;&lt;br /&gt;      padding-left: .75rem;&lt;br /&gt;    }&lt;/p&gt;
&lt;p&gt;    /* カードヘッダーのアクセント */&lt;br /&gt;    .kokugo-card-header-blue {&lt;br /&gt;      border-left: 4px solid #0288d1 !important;&lt;br /&gt;    }&lt;/p&gt;
&lt;p&gt;    .kokugo-card-header-teal {&lt;br /&gt;      border-left: 4px solid #00897b !important;&lt;br /&gt;    }&lt;/p&gt;
&lt;p&gt;    .kokugo-card-header-red {&lt;br /&gt;      border-left: 4px solid #ef5350 !important;&lt;br /&gt;    }&lt;/p&gt;
&lt;p&gt;    .kokugo-card-header-green {&lt;br /&gt;      border-left: 4px solid #43a047 !important;&lt;br /&gt;    }&lt;/p&gt;
&lt;p&gt;    /* テーブル調整 */&lt;br /&gt;    .kokugo-table thead th {&lt;br /&gt;      text-align: center;&lt;br /&gt;      white-space: nowrap;&lt;br /&gt;    }&lt;/p&gt;
&lt;p&gt;    .kokugo-table td {&lt;br /&gt;      vertical-align: middle;&lt;br /&gt;    }&lt;/p&gt;
&lt;p&gt;    .kokugo-table td.text-center {&lt;br /&gt;      white-space: nowrap;&lt;br /&gt;    }&lt;/p&gt;
&lt;p&gt;    /* スマホでの余白 */&lt;br /&gt;    @media (max-width: 576px) {&lt;br /&gt;      .kokugo-section-title {&lt;br /&gt;        font-size: 1.05rem;&lt;br /&gt;      }&lt;br /&gt;    }&lt;br /&gt;  &lt;/style&gt;
&lt;p&gt;&lt;!-- Hero Section --&gt;&lt;/p&gt;
&lt;div class="card shadow-lg mb-4 border-0" style="background: linear-gradient(135deg, #0d47a1, #00838f); color: #fff;"&gt;
&lt;div class="card-body p-4"&gt;
&lt;div class="d-flex flex-wrap justify-content-between align-items-center mb-2"&gt;&lt;span class="badge bg-warning text-dark" style="font-size: 0.8rem;"&gt;小6国語／直前期戦略ガイド&lt;/span&gt;&lt;br /&gt;
&lt;span class="badge bg-light text-dark" style="font-size: 0.75rem;"&gt;読み時間目安：10〜15分&lt;/span&gt;&lt;/div&gt;
&lt;h1 class="card-title mb-3" style="font-size: 2rem; line-height: 1.4;"&gt;&lt;/h1&gt;
&lt;p class="card-text mb-3" style="font-size: 0.98rem;"&gt;「やることが多すぎて、何から手をつければいいか分からない」──そんな小6国語の悩みを、&lt;br /&gt;
&lt;strong&gt;「全部やる」発想&lt;/strong&gt;から&lt;strong&gt;「合格に効くところに絞る」発想&lt;/strong&gt;へ切り替えるためのガイドです。&lt;br /&gt;
読解・記述・語彙／漢字・時間配分の4つについて、&lt;strong&gt;時期ごとに「何を残し、何を捨てるか」&lt;/strong&gt;を整理していきます。&lt;br /&gt;
読み終えるころには、&lt;strong&gt;「今やめること」と「今すぐ続けること」&lt;/strong&gt;を親子で具体的に書き出せる状態になることを目指します。&lt;/p&gt;
&lt;p class="card-text mb-3" style="font-size: 0.98rem;"&gt;国語テスト本番の「集中できない」「時間が足りない」対策の全体像はこちら：&lt;a class="link-light text-decoration-underline" href="https://dokkai-labo.tokyo/blog/kokugotesuto/"&gt;国語 集中できない・時間が足りない対策｜解き順・10秒ルール・飛ばす判断・記述の部分点｜中学受験&lt;/a&gt;&lt;/p&gt;
&lt;div class="d-flex flex-wrap gap-2"&gt;&lt;span class="badge bg-light text-dark"&gt;小6受験生向け&lt;/span&gt;&lt;br /&gt;
&lt;span class="badge bg-light text-dark"&gt;保護者向け&lt;/span&gt;&lt;br /&gt;
&lt;span class="badge bg-light text-dark"&gt;優先順位のつけ方&lt;/span&gt;&lt;/div&gt;
&lt;/div&gt;
&lt;/div&gt;
&lt;p&gt;&lt;!-- ニーズ・メッセージ Section --&gt;&lt;/p&gt;
&lt;div class="row mb-4"&gt;
&lt;p&gt;&lt;!-- 左：この記事のねらい --&gt;&lt;/p&gt;
&lt;div class="col-md-7 mb-3"&gt;
&lt;div class="card h-100 shadow-sm border-0"&gt;
&lt;div class="card-header bg-light border-0 kokugo-card-header-blue"&gt;
&lt;h2 class="h6 mb-0"&gt;この記事のねらい&lt;/h2&gt;
&lt;/div&gt;
&lt;div class="card-body pb-0"&gt;
&lt;h3 class="h5 mb-3 text-primary"&gt;想定読者・ニーズ・メッセージ&lt;/h3&gt;
&lt;/div&gt;
&lt;p&gt;&lt;!-- 枠付きリスト --&gt;&lt;/p&gt;
&lt;ul class="list-group list-group-flush"&gt;
&lt;li class="list-group-item"&gt;
&lt;div class="small text-muted mb-1 fw-bold"&gt;想定読者&lt;/div&gt;
&lt;div&gt;小6の受験生・その保護者&lt;/div&gt;
&lt;/li&gt;
&lt;li class="list-group-item"&gt;
&lt;div class="small text-muted mb-1 fw-bold"&gt;主なニーズ&lt;/div&gt;
&lt;ul class="mb-0 ps-3"&gt;
&lt;li&gt;やることが多すぎて、国語で何を優先すべきか分からない&lt;/li&gt;
&lt;li&gt;算数・理科・社会との時間配分の目安がほしい&lt;/li&gt;
&lt;li&gt;「今の勉強で本当に合格に近づいているのか」と不安を感じている&lt;/li&gt;
&lt;/ul&gt;
&lt;/li&gt;
&lt;li class="list-group-item"&gt;
&lt;div class="d-flex flex-wrap align-items-center mb-1"&gt;&lt;span class="small text-muted fw-bold me-2"&gt;メッセージ&lt;/span&gt;&lt;br /&gt;
&lt;span class="badge bg-success"&gt;この記事のポイント&lt;/span&gt;&lt;/div&gt;
&lt;ul class="mb-0 ps-3"&gt;
&lt;li&gt;&lt;strong&gt;「全部やる」発想から、「合格に効くところに絞る」発想へ&lt;/strong&gt;切り替える。&lt;/li&gt;
&lt;li&gt;時期別に&lt;strong&gt;「今やるべきこと」と「後回し／捨ててもよいこと」&lt;/strong&gt;をはっきりさせる。&lt;/li&gt;
&lt;li&gt;偏差値だけでなく、&lt;strong&gt;答案の質と習慣&lt;/strong&gt;で進捗をチェックする目線を持つ。&lt;/li&gt;
&lt;/ul&gt;
&lt;/li&gt;
&lt;/ul&gt;
&lt;/div&gt;
&lt;/div&gt;
&lt;p&gt;&lt;!-- 右：この記事でわかること --&gt;&lt;/p&gt;
&lt;div class="col-md-5 mb-3"&gt;
&lt;div class="card h-100 shadow-sm border-0"&gt;
&lt;div class="card-header bg-light border-0 kokugo-card-header-teal"&gt;
&lt;h2 class="h6 mb-0"&gt;この記事でわかること&lt;/h2&gt;
&lt;/div&gt;
&lt;p&gt;&lt;!-- 枠付きリスト --&gt;&lt;/p&gt;
&lt;ul class="list-group list-group-flush"&gt;
&lt;li class="list-group-item"&gt;小6国語で&lt;strong&gt;最後まで伸ばしやすい力&lt;/strong&gt;と、そうでない力の見分け方&lt;/li&gt;
&lt;li class="list-group-item"&gt;4〜直前期までの&lt;strong&gt;時期別・優先順位&lt;/strong&gt;のつけ方&lt;/li&gt;
&lt;li class="list-group-item"&gt;「&lt;strong&gt;捨ててもいい勉強&lt;/strong&gt;」と「&lt;strong&gt;絶対に残すべき勉強&lt;/strong&gt;」の具体例&lt;/li&gt;
&lt;li class="list-group-item"&gt;算数・理科・社会との&lt;strong&gt;時間配分の目安&lt;/strong&gt;&lt;/li&gt;
&lt;li class="list-group-item"&gt;保護者が見るべき&lt;strong&gt;「偏差値以外の進捗指標」&lt;/strong&gt;&lt;/li&gt;
&lt;/ul&gt;
&lt;div class="card-body"&gt;
&lt;div class="alert alert-info mb-0 small"&gt;&lt;strong&gt;読み方のおすすめ：&lt;/strong&gt;&lt;br /&gt;
まず「1. 小6国語のゴール整理」を読んでから、&lt;br /&gt;
お子さまの今の時期にあわせて「2. 時期別の優先順位」のパートを重点的に読んでください。&lt;/div&gt;
&lt;/div&gt;
&lt;/div&gt;
&lt;/div&gt;
&lt;/div&gt;
&lt;p&gt;&lt;!-- 目次 --&gt;&lt;/p&gt;
&lt;div class="card shadow-sm mb-4 border-0"&gt;
&lt;div class="card-header bg-primary text-white"&gt;&lt;strong&gt;目次&lt;/strong&gt;&lt;/div&gt;
&lt;div class="card-body"&gt;
&lt;ol class="mb-2 ps-3"&gt;
&lt;li&gt;&lt;a class="text-decoration-none" href="#goal"&gt;小6国語のゴール整理──合格に直結するのはどこか&lt;/a&gt;&lt;/li&gt;
&lt;li&gt;&lt;a class="text-decoration-none" href="#timing"&gt;時期別の優先順位&lt;/a&gt;&lt;/li&gt;
&lt;li&gt;&lt;a class="text-decoration-none" href="#keep-or-drop"&gt;「捨ててもいい勉強」と「絶対に残すべき勉強」&lt;/a&gt;&lt;/li&gt;
&lt;li&gt;&lt;a class="text-decoration-none" href="#time-balance"&gt;算数・理科・社会との時間配分の考え方&lt;/a&gt;&lt;/li&gt;
&lt;li&gt;&lt;a class="text-decoration-none" href="#parent-check"&gt;親がチェックすべき「国語の進捗指標」&lt;/a&gt;&lt;/li&gt;
&lt;/ol&gt;
&lt;p class="small text-muted mb-0"&gt;※各項目をタップ／クリックすると、該当の章へ移動します。&lt;/p&gt;
&lt;/div&gt;
&lt;/div&gt;
&lt;p&gt;&lt;!-- ========================================================= 【追加ブロック】不足補完：検索面を広げる（チェック表・学校タイプ別・採点観点・例） 挿入おすすめ：目次カードの直後（または 3章の直後） ※既存の装飾/構造は変更せず、このブロックを“追記”してください ========================================================= --&gt;&lt;/p&gt;
&lt;section id="checklist" class="mb-4" aria-labelledby="heading-checklist"&gt;
&lt;h2 id="heading-checklist" class="h4 mb-3 kokugo-section-title"&gt;追加：直前期の優先順位が合っているか確認するチェック表（5分）&lt;/h2&gt;
&lt;p&gt;直前期は「増やす」より「直しが回る」状態が大事です。&lt;br /&gt;
下の項目に当てはめて、&lt;strong&gt;今週の国語が“点につながる動き”になっているか&lt;/strong&gt;を確認してください。&lt;/p&gt;
&lt;div class="card shadow-sm border-0 mb-3"&gt;
&lt;div class="card-header bg-light border-0 kokugo-card-header-blue"&gt;
&lt;h3 class="h6 mb-0"&gt;当てはまるほど、優先順位は良い状態&lt;/h3&gt;
&lt;/div&gt;
&lt;div class="card-body"&gt;
&lt;ul class="mb-0 ps-3"&gt;
&lt;li&gt;過去問・模試は&lt;strong&gt;解いた後に直し&lt;/strong&gt;まで終えている（解いて終わりが少ない）&lt;/li&gt;
&lt;li&gt;選択肢は「なぜ外せるか」を&lt;strong&gt;1つだけ言葉に&lt;/strong&gt;できる&lt;/li&gt;
&lt;li&gt;記述は「条件（だれ/何/範囲）→本文の根拠→まとめ」が&lt;strong&gt;毎回そろう&lt;/strong&gt;&lt;/li&gt;
&lt;li&gt;語彙/漢字は&lt;strong&gt;毎日少し&lt;/strong&gt;触れている（まとめて一気にになっていない）&lt;/li&gt;
&lt;li&gt;時間は「どこで使いすぎたか」を&lt;strong&gt;1行メモ&lt;/strong&gt;している&lt;/li&gt;
&lt;/ul&gt;
&lt;div class="alert alert-info small mt-3 mb-0"&gt;&lt;strong&gt;引っかかったら：&lt;/strong&gt;&lt;br /&gt;
新しい問題を増やすより、直し（根拠・条件・まとめ）に時間を寄せるほうが得点が動きやすいです。&lt;/div&gt;
&lt;/div&gt;
&lt;/div&gt;
&lt;/section&gt;
&lt;section id="school-type" class="mb-4" aria-labelledby="heading-school-type"&gt;
&lt;h2 id="heading-school-type" class="h4 mb-3 kokugo-section-title"&gt;追加：学校タイプ別に「残すもの」が変わる（記述重め／選択肢重め）&lt;/h2&gt;
&lt;p&gt;志望校によって、国語で点が動く場所は少し変わります。&lt;br /&gt;
ここではよくある2タイプで、&lt;strong&gt;残すべき練習の比重&lt;/strong&gt;を整理します。&lt;/p&gt;
&lt;div class="row"&gt;
&lt;div class="col-md-6 mb-3"&gt;
&lt;div class="card h-100 shadow-sm border-0"&gt;
&lt;div class="card-header bg-light border-0 kokugo-card-header-green"&gt;
&lt;h3 class="h6 mb-0"&gt;記述が重めの学校&lt;/h3&gt;
&lt;/div&gt;
&lt;div class="card-body"&gt;
&lt;ul class="mb-0 ps-3"&gt;
&lt;li&gt;記述は&lt;strong&gt;毎回1問でよい&lt;/strong&gt;ので、直しまでやる&lt;/li&gt;
&lt;li&gt;「条件（だれ/何/範囲）」が入るかを最優先&lt;/li&gt;
&lt;li&gt;根拠は1か所でOK。&lt;strong&gt;言い換え&lt;/strong&gt;を入れてまとめる&lt;/li&gt;
&lt;li&gt;字数は“±大きく外れない”を目標にする&lt;/li&gt;
&lt;/ul&gt;
&lt;div class="alert alert-success small mt-3 mb-0"&gt;&lt;strong&gt;親が見るポイント：&lt;/strong&gt;&lt;br /&gt;
点数より、&lt;strong&gt;条件が抜けなくなる&lt;/strong&gt;ことに変化が出ます。&lt;/div&gt;
&lt;/div&gt;
&lt;/div&gt;
&lt;/div&gt;
&lt;div class="col-md-6 mb-3"&gt;
&lt;div class="card h-100 shadow-sm border-0"&gt;
&lt;div class="card-header bg-light border-0 kokugo-card-header-teal"&gt;
&lt;h3 class="h6 mb-0"&gt;選択肢が中心の学校&lt;/h3&gt;
&lt;/div&gt;
&lt;div class="card-body"&gt;
&lt;ul class="mb-0 ps-3"&gt;
&lt;li&gt;間違えた設問だけでよいので、&lt;strong&gt;本文の根拠に戻る&lt;/strong&gt;&lt;/li&gt;
&lt;li&gt;まず&lt;strong&gt;外せる理由&lt;/strong&gt;を1つ作る&lt;/li&gt;
&lt;li&gt;消去の根拠を本文に線で残し、次回も同じ動きにする&lt;/li&gt;
&lt;li&gt;記述はゼロにしない程度（短い字数でOK）&lt;/li&gt;
&lt;/ul&gt;
&lt;div class="alert alert-info small mt-3 mb-0"&gt;&lt;strong&gt;親の声かけ例：&lt;/strong&gt;&lt;br /&gt;
「どれが正しい？」より、&lt;strong&gt;「どれが本文と合わない？」&lt;/strong&gt;を先に聞く。&lt;/div&gt;
&lt;/div&gt;
&lt;/div&gt;
&lt;/div&gt;
&lt;/div&gt;
&lt;/section&gt;
&lt;section id="scoring" class="mb-4" aria-labelledby="heading-scoring"&gt;
&lt;h2 id="heading-scoring" class="h4 mb-3 kokugo-section-title"&gt;追加：記述の点が伸びる「採点の観点」3つ（家庭用）&lt;/h2&gt;
&lt;p&gt;家庭では、細かい表現よりも&lt;strong&gt;落ちやすい所を先に塞ぐ&lt;/strong&gt;ほうが効果的です。&lt;br /&gt;
次の3点だけを毎回同じ順番で確認してください。&lt;/p&gt;
&lt;div class="card shadow-sm border-0"&gt;
&lt;div class="card-header bg-light border-0 kokugo-card-header-red"&gt;
&lt;h3 class="h6 mb-0"&gt;家庭で見る：この3点だけ&lt;/h3&gt;
&lt;/div&gt;
&lt;div class="card-body"&gt;
&lt;div class="table-responsive"&gt;
&lt;table class="table table-bordered align-middle kokugo-table mb-0"&gt;
&lt;thead class="bg-primary text-white"&gt;
&lt;tr&gt;
&lt;th style="width: 22%;"&gt;観点&lt;/th&gt;
&lt;th&gt;見ること&lt;/th&gt;
&lt;th style="width: 26%;"&gt;よくある不足&lt;/th&gt;
&lt;/tr&gt;
&lt;/thead&gt;
&lt;tbody&gt;
&lt;tr&gt;
&lt;td class="text-center"&gt;&lt;strong&gt;条件&lt;/strong&gt;&lt;/td&gt;
&lt;td&gt;だれ/何/範囲（場面）が入っているか&lt;/td&gt;
&lt;td&gt;聞かれていない人物・内容を書いてしまう&lt;/td&gt;
&lt;/tr&gt;
&lt;tr&gt;
&lt;td class="text-center"&gt;&lt;strong&gt;根拠&lt;/strong&gt;&lt;/td&gt;
&lt;td&gt;本文の言葉とつながっているか（言い換えでもOK）&lt;/td&gt;
&lt;td&gt;感想だけになり、本文に戻れていない&lt;/td&gt;
&lt;/tr&gt;
&lt;tr&gt;
&lt;td class="text-center"&gt;&lt;strong&gt;まとめ&lt;/strong&gt;&lt;/td&gt;
&lt;td&gt;主語・述語が通る一文になっているか&lt;/td&gt;
&lt;td&gt;文が途中で切れる／言いたいことが散る&lt;/td&gt;
&lt;/tr&gt;
&lt;/tbody&gt;
&lt;/table&gt;
&lt;/div&gt;
&lt;div class="alert alert-warning small mt-3 mb-0"&gt;&lt;strong&gt;直し方のコツ：&lt;/strong&gt;&lt;br /&gt;
まず条件を入れ直す → 次に根拠を1つ入れる → 最後に一文として通す、の順で修正すると短時間で安定します。&lt;/div&gt;
&lt;/div&gt;
&lt;/div&gt;
&lt;/section&gt;
&lt;section id="mini-case" class="mb-4" aria-labelledby="heading-mini-case"&gt;
&lt;h2 id="heading-mini-case" class="h4 mb-3 kokugo-section-title"&gt;追加：よくある例（直しで点につながる形へ）&lt;/h2&gt;
&lt;p&gt;「どこを直せばいいか」が見えると、1問でも得点が動きます。&lt;br /&gt;
下は家庭で起きやすいパターンを、&lt;strong&gt;直しの方向&lt;/strong&gt;としてまとめた例です（題材は各自の過去問・模試に置き換えてください）。&lt;/p&gt;
&lt;div class="row"&gt;
&lt;div class="col-md-6 mb-3"&gt;
&lt;div class="card h-100 shadow-sm border-0"&gt;
&lt;div class="card-header bg-light border-0 kokugo-card-header-teal"&gt;
&lt;h3 class="h6 mb-0"&gt;例1：条件が抜ける&lt;/h3&gt;
&lt;/div&gt;
&lt;div class="card-body"&gt;
&lt;p class="small text-muted mb-2"&gt;直しの方向：まず「だれ/何/範囲」をメモしてから書く。&lt;/p&gt;
&lt;ul class="mb-0 ps-3"&gt;
&lt;li&gt;設問で「だれの心情か」を先に確定する&lt;/li&gt;
&lt;li&gt;場面（直前直後）を指定してから本文を見る&lt;/li&gt;
&lt;li&gt;最後に「〜と思った/〜と考えた」を入れて一文にする&lt;/li&gt;
&lt;/ul&gt;
&lt;/div&gt;
&lt;/div&gt;
&lt;/div&gt;
&lt;div class="col-md-6 mb-3"&gt;
&lt;div class="card h-100 shadow-sm border-0"&gt;
&lt;div class="card-header bg-light border-0 kokugo-card-header-blue"&gt;
&lt;h3 class="h6 mb-0"&gt;例2：根拠に戻れない&lt;/h3&gt;
&lt;/div&gt;
&lt;div class="card-body"&gt;
&lt;p class="small text-muted mb-2"&gt;直しの方向：「本文の言葉を1つ」入れるだけで形になる。&lt;/p&gt;
&lt;ul class="mb-0 ps-3"&gt;
&lt;li&gt;本文から“理由っぽい言い方”（〜ので/そのため 等）を1か所拾う&lt;/li&gt;
&lt;li&gt;拾った部分を短く言い換えて答案に入れる&lt;/li&gt;
&lt;li&gt;言い換えが難しければ、本文の語を1つ残してもOK&lt;/li&gt;
&lt;/ul&gt;
&lt;/div&gt;
&lt;/div&gt;
&lt;/div&gt;
&lt;/div&gt;
&lt;div class="alert alert-secondary small"&gt;&lt;strong&gt;家庭の運用：&lt;/strong&gt;&lt;br /&gt;
例を増やすより、同じミスが次は減ったかを確認するほうが点につながりやすいです。&lt;/div&gt;
&lt;/section&gt;
&lt;p&gt;&lt;!-- ========================================================= 【追加ブロック案】不足補完（例・練習・FAQ） 挿入おすすめ：目次カードの直後（または 3章の直後） ※既存の装飾/構造は変更せず、このブロックを“追記”してください ========================================================= --&gt;&lt;/p&gt;
&lt;section id="quick-start" class="mb-4" aria-labelledby="heading-quick-start"&gt;
&lt;h2 id="heading-quick-start" class="h4 mb-3 kokugo-section-title"&gt;0. まず今日やること（15分×2で回す最小セット）&lt;/h2&gt;
&lt;p&gt;「何から始めればいいか分からない」を止めるために、&lt;strong&gt;最小の実行セット&lt;/strong&gt;を用意します。&lt;br /&gt;
量を増やすより、&lt;strong&gt;毎回同じ流れで“点につながる動き”を続ける&lt;/strong&gt;ことを優先してください。&lt;/p&gt;
&lt;div class="row"&gt;
&lt;div class="col-md-6 mb-3"&gt;
&lt;div class="card h-100 shadow-sm border-0"&gt;
&lt;div class="card-header bg-light border-0 kokugo-card-header-blue"&gt;
&lt;h3 class="h6 mb-0"&gt;① 読解（15分）｜根拠に戻る練習&lt;/h3&gt;
&lt;/div&gt;
&lt;div class="card-body"&gt;
&lt;ul class="mb-0 ps-3"&gt;
&lt;li&gt;文章を1題（模試/過去問/塾教材）用意&lt;/li&gt;
&lt;li&gt;&lt;strong&gt;間違えた設問だけ&lt;/strong&gt;を見直す（全部やらない）&lt;/li&gt;
&lt;li&gt;設問ごとに「根拠の場所」を本文に線で残す&lt;/li&gt;
&lt;li&gt;選択肢は&lt;strong&gt;外せる根拠&lt;/strong&gt;を1つだけ言葉にする&lt;/li&gt;
&lt;/ul&gt;
&lt;div class="alert alert-info small mt-3 mb-0"&gt;&lt;strong&gt;親が見るポイント：&lt;/strong&gt;&lt;br /&gt;
「答え」ではなく、&lt;strong&gt;本文のどこを見たか&lt;/strong&gt;が言えるか。&lt;/div&gt;
&lt;/div&gt;
&lt;/div&gt;
&lt;/div&gt;
&lt;div class="col-md-6 mb-3"&gt;
&lt;div class="card h-100 shadow-sm border-0"&gt;
&lt;div class="card-header bg-light border-0 kokugo-card-header-green"&gt;
&lt;h3 class="h6 mb-0"&gt;② 記述（15分）｜部分点を取りにいく書き直し&lt;/h3&gt;
&lt;/div&gt;
&lt;div class="card-body"&gt;
&lt;ul class="mb-0 ps-3"&gt;
&lt;li&gt;記述は&lt;strong&gt;1問だけ&lt;/strong&gt;（短い字数でもOK）&lt;/li&gt;
&lt;li&gt;設問の条件（だれ/何/範囲）を先にメモ&lt;/li&gt;
&lt;li&gt;本文の根拠を1つ選び、言い換えて入れる&lt;/li&gt;
&lt;li&gt;最後に主語・述語が途切れていないかを見る&lt;/li&gt;
&lt;/ul&gt;
&lt;div class="alert alert-success small mt-3 mb-0"&gt;&lt;strong&gt;狙い：&lt;/strong&gt;&lt;br /&gt;
長文を書けることより、&lt;strong&gt;条件・根拠・まとめがそろう&lt;/strong&gt;こと。&lt;/div&gt;
&lt;/div&gt;
&lt;/div&gt;
&lt;/div&gt;
&lt;/div&gt;
&lt;/section&gt;
&lt;section id="practice" class="mb-4" aria-labelledby="heading-practice"&gt;
&lt;h2 id="heading-practice" class="h4 mb-3 kokugo-section-title"&gt;追加：親子で使える「記述」ミニ練習（そのまま写して使える）&lt;/h2&gt;
&lt;p&gt;記述は“問題を増やす”より、&lt;strong&gt;同じ題材で質を上げる&lt;/strong&gt;ほうが伸びやすいです。&lt;br /&gt;
下の枠を、ノートにそのまま書き写して使ってください。&lt;/p&gt;
&lt;div class="card shadow-sm border-0 mb-3"&gt;
&lt;div class="card-header bg-light border-0 kokugo-card-header-teal"&gt;
&lt;h3 class="h6 mb-0"&gt;記述の下書き枠（テンプレ）&lt;/h3&gt;
&lt;/div&gt;
&lt;div class="card-body"&gt;
&lt;div class="table-responsive"&gt;
&lt;table class="table table-bordered align-middle kokugo-table mb-0"&gt;
&lt;thead class="bg-primary text-white"&gt;
&lt;tr&gt;
&lt;th style="width: 28%;"&gt;欄&lt;/th&gt;
&lt;th&gt;書く内容（短くでOK）&lt;/th&gt;
&lt;/tr&gt;
&lt;/thead&gt;
&lt;tbody&gt;
&lt;tr&gt;
&lt;td class="text-center"&gt;&lt;strong&gt;① 設問の条件&lt;/strong&gt;&lt;/td&gt;
&lt;td&gt;だれのことか／何についてか／どの場面か（範囲）&lt;/td&gt;
&lt;/tr&gt;
&lt;tr&gt;
&lt;td class="text-center"&gt;&lt;strong&gt;② 本文の根拠&lt;/strong&gt;&lt;/td&gt;
&lt;td&gt;本文の言葉（1か所でOK）→ 自分の言葉で言い換え&lt;/td&gt;
&lt;/tr&gt;
&lt;tr&gt;
&lt;td class="text-center"&gt;&lt;strong&gt;③ まとめ&lt;/strong&gt;&lt;/td&gt;
&lt;td&gt;「だから〜」で終わらせず、主語・述語が通る一文にする&lt;/td&gt;
&lt;/tr&gt;
&lt;/tbody&gt;
&lt;/table&gt;
&lt;/div&gt;
&lt;div class="alert alert-warning small mt-3 mb-0"&gt;&lt;strong&gt;見直しは1回だけ：&lt;/strong&gt;&lt;br /&gt;
条件が入っているか／根拠が本文とつながっているか／字数が極端に外れていないか。&lt;/div&gt;
&lt;/div&gt;
&lt;/div&gt;
&lt;div class="row"&gt;
&lt;div class="col-md-6 mb-3"&gt;
&lt;div class="card h-100 shadow-sm border-0"&gt;
&lt;div class="card-header bg-light border-0 kokugo-card-header-blue"&gt;
&lt;h3 class="h6 mb-0"&gt;例：理由を問う記述（練習の作り方）&lt;/h3&gt;
&lt;/div&gt;
&lt;div class="card-body"&gt;
&lt;p class="small text-muted mb-2"&gt;本文のどこを使うかが決まれば、答案は安定します。&lt;/p&gt;
&lt;ul class="mb-0 ps-3"&gt;
&lt;li&gt;設問の「なぜ」に丸をつける&lt;/li&gt;
&lt;li&gt;本文で“理由っぽい言い方”（だから・そのため・〜ので）を探す&lt;/li&gt;
&lt;li&gt;見つからないときは、直前直後の説明や具体例へ戻る&lt;/li&gt;
&lt;/ul&gt;
&lt;/div&gt;
&lt;/div&gt;
&lt;/div&gt;
&lt;div class="col-md-6 mb-3"&gt;
&lt;div class="card h-100 shadow-sm border-0"&gt;
&lt;div class="card-header bg-light border-0 kokugo-card-header-green"&gt;
&lt;h3 class="h6 mb-0"&gt;例：心情の記述（練習の作り方）&lt;/h3&gt;
&lt;/div&gt;
&lt;div class="card-body"&gt;
&lt;p class="small text-muted mb-2"&gt;気持ち単体ではなく、出来事とセットでまとめます。&lt;/p&gt;
&lt;ul class="mb-0 ps-3"&gt;
&lt;li&gt;出来事（何が起きたか）を1行で書く&lt;/li&gt;
&lt;li&gt;反応（行動/言葉/表情）を1つ拾う&lt;/li&gt;
&lt;li&gt;そこから言える気持ちを1語にして、最後に一文へ&lt;/li&gt;
&lt;/ul&gt;
&lt;/div&gt;
&lt;/div&gt;
&lt;/div&gt;
&lt;/div&gt;
&lt;/section&gt;
&lt;section id="week-menu" class="mb-4" aria-labelledby="heading-week-menu"&gt;
&lt;h2 id="heading-week-menu" class="h4 mb-3 kokugo-section-title"&gt;追加：1週間の回し方例（国語が後回しになりがちな家庭向け）&lt;/h2&gt;
&lt;p&gt;国語は「まとめて一気に」より、&lt;strong&gt;短く触れる回数&lt;/strong&gt;で差がつきます。&lt;br /&gt;
週の中に、&lt;strong&gt;読解・記述・語彙/漢字&lt;/strong&gt;を散らして配置してください。&lt;/p&gt;
&lt;div class="table-responsive mb-3"&gt;
&lt;table class="table table-bordered align-middle table-striped kokugo-table"&gt;
&lt;thead class="bg-primary text-white"&gt;
&lt;tr&gt;
&lt;th style="width: 16%;"&gt;曜日&lt;/th&gt;
&lt;th&gt;やること（例）&lt;/th&gt;
&lt;th style="width: 24%;"&gt;狙い&lt;/th&gt;
&lt;/tr&gt;
&lt;/thead&gt;
&lt;tbody&gt;
&lt;tr&gt;
&lt;td class="text-center"&gt;&lt;strong&gt;月&lt;/strong&gt;&lt;/td&gt;
&lt;td&gt;読解：間違えた設問の根拠だけ確認＋語彙/漢字&lt;/td&gt;
&lt;td class="text-center"&gt;根拠に戻る習慣&lt;/td&gt;
&lt;/tr&gt;
&lt;tr&gt;
&lt;td class="text-center"&gt;&lt;strong&gt;火&lt;/strong&gt;&lt;/td&gt;
&lt;td&gt;記述：1問だけ書き直し（条件→根拠→まとめ）&lt;/td&gt;
&lt;td class="text-center"&gt;部分点の安定&lt;/td&gt;
&lt;/tr&gt;
&lt;tr&gt;
&lt;td class="text-center"&gt;&lt;strong&gt;水&lt;/strong&gt;&lt;/td&gt;
&lt;td&gt;読解：選択肢で外せる根拠を1つ言語化&lt;/td&gt;
&lt;td class="text-center"&gt;選択の再現性&lt;/td&gt;
&lt;/tr&gt;
&lt;tr&gt;
&lt;td class="text-center"&gt;&lt;strong&gt;木&lt;/strong&gt;&lt;/td&gt;
&lt;td&gt;語彙/漢字：短時間＋間違い語だけ復習&lt;/td&gt;
&lt;td class="text-center"&gt;取りこぼし減&lt;/td&gt;
&lt;/tr&gt;
&lt;tr&gt;
&lt;td class="text-center"&gt;&lt;strong&gt;金&lt;/strong&gt;&lt;/td&gt;
&lt;td&gt;記述：もう1問（短い字数でOK）&lt;/td&gt;
&lt;td class="text-center"&gt;書く抵抗を下げる&lt;/td&gt;
&lt;/tr&gt;
&lt;tr&gt;
&lt;td class="text-center"&gt;&lt;strong&gt;土/日&lt;/strong&gt;&lt;/td&gt;
&lt;td&gt;本番形式：時間を測って1題→直し（間違いだけ）&lt;/td&gt;
&lt;td class="text-center"&gt;時間感覚の調整&lt;/td&gt;
&lt;/tr&gt;
&lt;/tbody&gt;
&lt;/table&gt;
&lt;/div&gt;
&lt;div class="alert alert-secondary small"&gt;&lt;strong&gt;親の声かけ例：&lt;/strong&gt;&lt;br /&gt;
「何点取れた？」ではなく、&lt;strong&gt;「本文のどこを根拠にした？」&lt;/strong&gt;を先に聞く。&lt;/div&gt;
&lt;/section&gt;
&lt;section id="faq" class="mb-4" aria-labelledby="heading-faq"&gt;
&lt;h2 id="heading-faq" class="h4 mb-3 kokugo-section-title"&gt;追加：よくある質問（直前期の優先度で迷うところ）&lt;/h2&gt;
&lt;div class="card shadow-sm border-0"&gt;
&lt;div class="card-header bg-light border-0 kokugo-card-header-teal"&gt;
&lt;h3 class="h6 mb-0"&gt;FAQ&lt;/h3&gt;
&lt;/div&gt;
&lt;div class="card-body"&gt;
&lt;details class="mb-3"&gt;
&lt;summary class="fw-bold"&gt;国語が伸びないとき、語彙/漢字を増やすのが先ですか&lt;/summary&gt;
&lt;div class="mt-2 small"&gt;語彙/漢字は土台ですが、点が動きやすいのは&lt;strong&gt;読解の根拠&lt;/strong&gt;と&lt;strong&gt;記述の条件・根拠&lt;/strong&gt;です。&lt;br /&gt;
直前期は「語彙/漢字をゼロにしない」範囲で、読解と記述の直しに時間を回すほうが得点につながりやすいです。&lt;/div&gt;
&lt;/details&gt;
&lt;details class="mb-3"&gt;
&lt;summary class="fw-bold"&gt;過去問は何年分やればいいですか&lt;/summary&gt;
&lt;div class="mt-2 small"&gt;年数より、&lt;strong&gt;同じミスを減らせたか&lt;/strong&gt;で判断します。&lt;br /&gt;
追加で解く前に、直しで「根拠の場所」「記述の条件」が毎回そろっているかを確認してください。&lt;/div&gt;
&lt;/details&gt;
&lt;details class="mb-3"&gt;
&lt;summary class="fw-bold"&gt;記述が白紙になりがちです。何から変えればいいですか&lt;/summary&gt;
&lt;div class="mt-2 small"&gt;まずは&lt;strong&gt;1問だけ&lt;/strong&gt;で十分です。&lt;br /&gt;
条件（だれ/何/範囲）→本文の根拠→まとめ、の3点が入れば部分点は狙えます。&lt;br /&gt;
長文を目指すより、「条件が抜けない」を先に作ってください。&lt;/div&gt;
&lt;/details&gt;
&lt;details class="mb-0"&gt;
&lt;summary class="fw-bold"&gt;親はどこまで見ればいいですか&lt;/summary&gt;
&lt;div class="mt-2 small"&gt;丸付けよりも、&lt;strong&gt;本文のどこを根拠にしたか&lt;/strong&gt;と、&lt;strong&gt;直しで何が変わったか&lt;/strong&gt;だけで十分です。&lt;br /&gt;
偏差値の上下より、答案の中身（根拠・条件・時間配分）が前に進んでいるかを見てください。&lt;/div&gt;
&lt;/details&gt;
&lt;/div&gt;
&lt;/div&gt;
&lt;/section&gt;
&lt;p&gt;&lt;!-- 1. ゴール整理 --&gt;&lt;/p&gt;
&lt;section id="goal" class="mb-4" aria-labelledby="heading-goal"&gt;
&lt;h2 id="heading-goal" class="h4 mb-3 kokugo-section-title"&gt;1. 小6国語のゴール整理──合格に直結するのはどこか&lt;/h2&gt;
&lt;p&gt;まず、「小6の国語で&lt;strong&gt;どこまでできれば合格ラインと言えるのか&lt;/strong&gt;」を整理しておきます。&lt;br /&gt;
大きく分けると、次の&lt;strong&gt;4つの柱&lt;/strong&gt;です。&lt;/p&gt;
&lt;div class="table-responsive mb-3"&gt;
&lt;table class="table table-bordered align-middle table-striped kokugo-table"&gt;
&lt;thead class="bg-primary text-white"&gt;
&lt;tr&gt;
&lt;th&gt;領域&lt;/th&gt;
&lt;th&gt;ゴールイメージ&lt;/th&gt;
&lt;th&gt;優先度&lt;/th&gt;
&lt;/tr&gt;
&lt;/thead&gt;
&lt;tbody&gt;
&lt;tr&gt;
&lt;td class="text-center"&gt;&lt;strong&gt;読解精度&lt;/strong&gt;&lt;/td&gt;
&lt;td class="text-start"&gt;
&lt;ul class="mb-0 ps-3"&gt;
&lt;li&gt;設問で問われた箇所を、本文から&lt;strong&gt;ほぼ正確に拾える&lt;/strong&gt;。&lt;/li&gt;
&lt;li&gt;選択肢問題で、&lt;strong&gt;明らかに違う肢を確実に除外&lt;/strong&gt;できる。&lt;/li&gt;
&lt;/ul&gt;
&lt;/td&gt;
&lt;td class="text-center"&gt;&lt;span class="badge bg-danger"&gt;最重要&lt;/span&gt;&lt;/td&gt;
&lt;/tr&gt;
&lt;tr&gt;
&lt;td class="text-center"&gt;&lt;strong&gt;記述力&lt;/strong&gt;&lt;/td&gt;
&lt;td class="text-start"&gt;
&lt;ul class="mb-0 ps-3"&gt;
&lt;li&gt;キーとなる語句を落とさずに、&lt;strong&gt;部分点を確実に取れる&lt;/strong&gt;文が書ける。&lt;/li&gt;
&lt;li&gt;字数オーバー・極端な字数不足が少ない。&lt;/li&gt;
&lt;/ul&gt;
&lt;/td&gt;
&lt;td class="text-center"&gt;&lt;span class="badge bg-danger"&gt;最重要&lt;/span&gt;&lt;/td&gt;
&lt;/tr&gt;
&lt;tr&gt;
&lt;td class="text-center"&gt;&lt;strong&gt;時間配分&lt;/strong&gt;&lt;/td&gt;
&lt;td class="text-start"&gt;
&lt;ul class="mb-0 ps-3"&gt;
&lt;li&gt;本番形式で&lt;strong&gt;時間内に一通り解き切れる&lt;/strong&gt;。&lt;/li&gt;
&lt;li&gt;最後の問題まで手をつける習慣がついている。&lt;/li&gt;
&lt;/ul&gt;
&lt;/td&gt;
&lt;td class="text-center"&gt;&lt;span class="badge bg-warning text-dark"&gt;重要&lt;/span&gt;&lt;/td&gt;
&lt;/tr&gt;
&lt;tr&gt;
&lt;td class="text-center"&gt;&lt;strong&gt;語彙／漢字&lt;/strong&gt;&lt;/td&gt;
&lt;td class="text-start"&gt;
&lt;ul class="mb-0 ps-3"&gt;
&lt;li&gt;志望校レベルの過去問で、&lt;strong&gt;語句・漢字で大きく点を落とさない&lt;/strong&gt;。&lt;/li&gt;
&lt;li&gt;頻出語彙は、意味＋使い方までセットで理解できている。&lt;/li&gt;
&lt;/ul&gt;
&lt;/td&gt;
&lt;td class="text-center"&gt;&lt;span class="badge bg-success"&gt;土台&lt;/span&gt;&lt;/td&gt;
&lt;/tr&gt;
&lt;/tbody&gt;
&lt;/table&gt;
&lt;/div&gt;
&lt;div class="alert alert-success small"&gt;&lt;strong&gt;ここでのポイント：&lt;/strong&gt;&lt;br /&gt;
語彙・漢字ももちろん大事ですが、直前期に&lt;strong&gt;一番点数へ直結しやすいのは「読解精度」と「記述」&lt;/strong&gt;です。&lt;br /&gt;
まずはこの2本柱を中心に、その他の要素を組み立てていきましょう。&lt;/div&gt;
&lt;/section&gt;
&lt;p&gt;&lt;!-- 2. 時期別の優先順位 --&gt;&lt;/p&gt;
&lt;section id="timing" class="mb-4" aria-labelledby="heading-timing"&gt;
&lt;h2 id="heading-timing" class="h4 mb-3 kokugo-section-title"&gt;2. 時期別の優先順位&lt;/h2&gt;
&lt;p&gt;小6の1年間を、大まかに次の3つの時期に分けて考えます。&lt;br /&gt;
それぞれの時期で、&lt;strong&gt;「何を伸ばしやすいか」「何を準備しておくべきか」&lt;/strong&gt;は変わります。&lt;/p&gt;
&lt;div class="table-responsive mb-3"&gt;
&lt;table class="table table-bordered align-middle table-striped kokugo-table"&gt;
&lt;thead class="bg-primary text-white"&gt;
&lt;tr&gt;
&lt;th style="width: 18%;"&gt;時期&lt;/th&gt;
&lt;th style="width: 32%;"&gt;メインテーマ&lt;/th&gt;
&lt;th&gt;優先してやること&lt;/th&gt;
&lt;/tr&gt;
&lt;/thead&gt;
&lt;tbody&gt;
&lt;tr&gt;
&lt;td class="text-center"&gt;&lt;strong&gt;4〜7月&lt;/strong&gt;&lt;/td&gt;
&lt;td class="text-center"&gt;&lt;strong&gt;基礎読解・語彙・記述の書き方づくり&lt;/strong&gt;&lt;/td&gt;
&lt;td class="text-start"&gt;
&lt;ul class="mb-0 ps-3"&gt;
&lt;li&gt;塾のテキスト・模試の文章を使って&lt;strong&gt;「基本的な読み方」&lt;/strong&gt;を固める。&lt;/li&gt;
&lt;li&gt;毎週決まった量の&lt;strong&gt;語彙・漢字&lt;/strong&gt;をインプットする。&lt;/li&gt;
&lt;li&gt;短めの記述でよいので、&lt;strong&gt;「主語＋述語」のはっきりした文&lt;/strong&gt;を書く練習を続ける。&lt;/li&gt;
&lt;li&gt;解き直しノートを作り、間違いパターンをストックしていく。&lt;/li&gt;
&lt;/ul&gt;
&lt;/td&gt;
&lt;/tr&gt;
&lt;tr&gt;
&lt;td class="text-center"&gt;&lt;strong&gt;8〜10月&lt;/strong&gt;&lt;/td&gt;
&lt;td class="text-center"&gt;&lt;strong&gt;志望校レベルに合わせた演習・過去問準備&lt;/strong&gt;&lt;/td&gt;
&lt;td class="text-start"&gt;
&lt;ul class="mb-0 ps-3"&gt;
&lt;li&gt;志望校の&lt;strong&gt;出題傾向に近い問題&lt;/strong&gt;を、週に数セット解く。&lt;/li&gt;
&lt;li&gt;記述問題の&lt;strong&gt;部分点を取り切る練習&lt;/strong&gt;（模範解答との比較・添削）を行う。&lt;/li&gt;
&lt;li&gt;試験時間を意識した&lt;strong&gt;本番形式の演習&lt;/strong&gt;を増やしていく。&lt;/li&gt;
&lt;li&gt;過去問に入る前に、&lt;strong&gt;レベルと形式の近い問題&lt;/strong&gt;で肩慣らしをしておく。&lt;/li&gt;
&lt;/ul&gt;
&lt;/td&gt;
&lt;/tr&gt;
&lt;tr&gt;
&lt;td class="text-center"&gt;&lt;strong&gt;11月〜入試直前&lt;/strong&gt;&lt;/td&gt;
&lt;td class="text-center"&gt;&lt;strong&gt;過去問の精度UP・時間配分・メンタル調整&lt;/strong&gt;&lt;/td&gt;
&lt;td class="text-start"&gt;
&lt;ul class="mb-0 ps-3"&gt;
&lt;li&gt;&lt;strong&gt;過去問の解き直し&lt;/strong&gt;を中心に、「同じミスを繰り返さない」ことに集中する。&lt;/li&gt;
&lt;li&gt;時間配分を毎回記録し、&lt;strong&gt;どの大問で時間を使いすぎるか&lt;/strong&gt;を把握する。&lt;/li&gt;
&lt;li&gt;「いつも通りのリズム」で解くために、&lt;strong&gt;ルーティン化&lt;/strong&gt;を意識する。&lt;/li&gt;
&lt;li&gt;点数の上下に振り回されすぎず、&lt;strong&gt;答案の中身&lt;/strong&gt;で成長を確認する。&lt;/li&gt;
&lt;/ul&gt;
&lt;/td&gt;
&lt;/tr&gt;
&lt;/tbody&gt;
&lt;/table&gt;
&lt;/div&gt;
&lt;div class="alert alert-info small"&gt;&lt;strong&gt;チェックポイント：&lt;/strong&gt;&lt;br /&gt;
「今の時期にやるべきこと」と「別の時期でも間に合うこと」が混ざっていないか、&lt;br /&gt;
一度ノートに書き出して整理してみるのがおすすめです。&lt;/div&gt;
&lt;/section&gt;
&lt;p&gt;&lt;!-- 3. 捨ててもいい勉強／残すべき勉強 --&gt;&lt;/p&gt;
&lt;section id="keep-or-drop" class="mb-4" aria-labelledby="heading-keep-or-drop"&gt;
&lt;h2 id="heading-keep-or-drop" class="h4 mb-3 kokugo-section-title"&gt;3. 「捨ててもいい勉強」と「絶対に残すべき勉強」&lt;/h2&gt;
&lt;p&gt;直前期まで見据えると、&lt;strong&gt;すべてを完璧にやり切るのは現実的ではありません。&lt;/strong&gt;&lt;br /&gt;
ここでは、国語でありがちな「やり過ぎ」「やり残し」のパターンを整理します。&lt;/p&gt;
&lt;div class="row"&gt;
&lt;p&gt;&lt;!-- 捨ててもよい --&gt;&lt;/p&gt;
&lt;div class="col-md-6 mb-3"&gt;
&lt;div class="card h-100 shadow-sm border-0"&gt;
&lt;div class="card-header bg-light border-0 kokugo-card-header-red"&gt;
&lt;h3 class="h6 mb-0"&gt;「捨ててもいい／優先度を下げてもよい」勉強&lt;/h3&gt;
&lt;/div&gt;
&lt;div class="card-body"&gt;
&lt;p class="small text-muted"&gt;目安：&lt;strong&gt;「点数への影響が小さい」「他教科の学習時間を圧迫している」&lt;/strong&gt;ものから優先的に削ります。&lt;/p&gt;
&lt;ul class="mb-0"&gt;
&lt;li&gt;&lt;strong&gt;難問ばかりを追いかける&lt;/strong&gt;&lt;br /&gt;
⇒ 基礎的な読解や記述がまだ不安な段階で、&lt;strong&gt;最難関レベルの設問だけ&lt;/strong&gt;を大量に解くのは非効率。&lt;/li&gt;
&lt;li class="mt-2"&gt;&lt;strong&gt;「解きっぱなし」で新しい問題だけ増やす&lt;/strong&gt;&lt;br /&gt;
⇒ 同じパターンのミスを放置したまま、&lt;strong&gt;新しい問題だけ進める&lt;/strong&gt;のはNG。&lt;/li&gt;
&lt;li class="mt-2"&gt;&lt;strong&gt;マニアックな知識問題にこだわりすぎる&lt;/strong&gt;&lt;br /&gt;
⇒ 「出たらラッキー」レベルの知識よりも、&lt;strong&gt;頻出語彙・基本的な文脈把握&lt;/strong&gt;を優先。&lt;/li&gt;
&lt;li class="mt-2"&gt;&lt;strong&gt;ノートを「きれいにまとめる」ことに時間をかけすぎる&lt;/strong&gt;&lt;br /&gt;
⇒ 見た目よりも、&lt;strong&gt;どこで・なぜ間違えたか&lt;/strong&gt;が一目で分かるメモを短時間で作る。&lt;/li&gt;
&lt;/ul&gt;
&lt;/div&gt;
&lt;/div&gt;
&lt;/div&gt;
&lt;p&gt;&lt;!-- 残すべき --&gt;&lt;/p&gt;
&lt;div class="col-md-6 mb-3"&gt;
&lt;div class="card h-100 shadow-sm border-0"&gt;
&lt;div class="card-header bg-light border-0 kokugo-card-header-green"&gt;
&lt;h3 class="h6 mb-0"&gt;「絶対に残すべき」勉強&lt;/h3&gt;
&lt;/div&gt;
&lt;div class="card-body"&gt;
&lt;p class="small text-muted"&gt;目安：&lt;strong&gt;「過去問・模試の得点に直結する」「継続しないと維持しづらい」&lt;/strong&gt;ものは最優先で残します。&lt;/p&gt;
&lt;ul class="mb-0"&gt;
&lt;li&gt;&lt;strong&gt;模試・過去問の答案の「解き直し」&lt;/strong&gt;&lt;br /&gt;
⇒ &lt;strong&gt;間違えた原因＋どう直せばよいか&lt;/strong&gt;を必ず言語化する。&lt;/li&gt;
&lt;li class="mt-2"&gt;&lt;strong&gt;頻出語彙・漢字の継続インプット&lt;/strong&gt;&lt;br /&gt;
⇒ 1日10〜20語でもよいので、&lt;strong&gt;毎日少しずつ続ける&lt;/strong&gt;ほうが効果的。&lt;/li&gt;
&lt;li class="mt-2"&gt;&lt;strong&gt;記述の「書き方」を意識した練習&lt;/strong&gt;&lt;br /&gt;
⇒ 「①聞かれていること」「②根拠」「③まとめ」の流れで書くクセをつける。&lt;/li&gt;
&lt;li class="mt-2"&gt;&lt;strong&gt;時間を測った本番形式の演習&lt;/strong&gt;&lt;br /&gt;
⇒ 「時間内に解き切る感覚」は、&lt;strong&gt;練習しないと身につかない&lt;/strong&gt;力です。&lt;/li&gt;
&lt;/ul&gt;
&lt;/div&gt;
&lt;/div&gt;
&lt;/div&gt;
&lt;/div&gt;
&lt;div class="alert alert-warning mt-3 small"&gt;&lt;strong&gt;大事なのは「やめる勇気」：&lt;/strong&gt;&lt;br /&gt;
すでに十分できている単元や、合否への影響が小さい分野に時間をかけすぎていないか、&lt;br /&gt;
月に1回は親子で「続ける／やめる」の棚卸しをしてみましょう。&lt;/div&gt;
&lt;/section&gt;
&lt;p&gt;&lt;!-- 4. 算数・理社との時間配分 --&gt;&lt;/p&gt;
&lt;section id="time-balance" class="mb-4" aria-labelledby="heading-time-balance"&gt;
&lt;h2 id="heading-time-balance" class="h4 mb-3 kokugo-section-title"&gt;4. 算数・理科・社会との時間配分の考え方&lt;/h2&gt;
&lt;p&gt;中学受験では、どうしても&lt;strong&gt;算数の比重が大きくなりがち&lt;/strong&gt;です。&lt;br /&gt;
一方で、国語が極端に弱いと、&lt;strong&gt;安定した合格点を取りにくい&lt;/strong&gt;という現実もあります。&lt;/p&gt;
&lt;div class="table-responsive mb-3"&gt;
&lt;table class="table table-bordered align-middle table-striped kokugo-table"&gt;
&lt;thead class="bg-primary text-white"&gt;
&lt;tr&gt;
&lt;th&gt;状況&lt;/th&gt;
&lt;th&gt;国語：算数：理科：社会の目安（平日）&lt;/th&gt;
&lt;th&gt;コメント&lt;/th&gt;
&lt;/tr&gt;
&lt;/thead&gt;
&lt;tbody&gt;
&lt;tr&gt;
&lt;td class="text-center"&gt;&lt;strong&gt;国語・算数ともに平均〜やや上&lt;/strong&gt;&lt;/td&gt;
&lt;td class="text-center"&gt;&lt;strong&gt;2：4：2：2&lt;/strong&gt;&lt;/td&gt;
&lt;td class="text-start"&gt;
&lt;ul class="mb-0 ps-3"&gt;
&lt;li&gt;算数にやや多めに時間を使いつつ、国語も&lt;strong&gt;毎日触れる&lt;/strong&gt;ペースを維持する。&lt;/li&gt;
&lt;li&gt;国語は「読解＋語彙／漢字」をバランスよく行う。&lt;/li&gt;
&lt;/ul&gt;
&lt;/td&gt;
&lt;/tr&gt;
&lt;tr&gt;
&lt;td class="text-center"&gt;&lt;strong&gt;国語が明らかに弱い&lt;/strong&gt;&lt;/td&gt;
&lt;td class="text-center"&gt;&lt;strong&gt;3：3：2：2&lt;/strong&gt;&lt;/td&gt;
&lt;td class="text-start"&gt;
&lt;ul class="mb-0 ps-3"&gt;
&lt;li&gt;算数の絶対量を落としすぎない範囲で、&lt;strong&gt;国語の時間を意識的に増やす&lt;/strong&gt;。&lt;/li&gt;
&lt;li&gt;特に「読解の解き直し」と「記述の書き方づくり」に時間を使う。&lt;/li&gt;
&lt;/ul&gt;
&lt;/td&gt;
&lt;/tr&gt;
&lt;tr&gt;
&lt;td class="text-center"&gt;&lt;strong&gt;直前期（過去問中心）&lt;/strong&gt;&lt;/td&gt;
&lt;td class="text-center"&gt;&lt;strong&gt;日によって教科をローテーション&lt;/strong&gt;&lt;/td&gt;
&lt;td class="text-start"&gt;
&lt;ul class="mb-0 ps-3"&gt;
&lt;li&gt;「国語＋算数」「算数＋理社」など、&lt;strong&gt;2教科セット&lt;/strong&gt;で過去問を回す。&lt;/li&gt;
&lt;li&gt;国語は、過去問の&lt;strong&gt;解き直し＋記述の書き直し&lt;/strong&gt;にしっかり時間を取る。&lt;/li&gt;
&lt;/ul&gt;
&lt;/td&gt;
&lt;/tr&gt;
&lt;/tbody&gt;
&lt;/table&gt;
&lt;/div&gt;
&lt;p&gt;&lt;!-- サンプル1日のタイムテーブル --&gt;&lt;/p&gt;
&lt;div class="card mb-3 shadow-sm border-0"&gt;
&lt;div class="card-header bg-light border-0 kokugo-card-header-teal"&gt;
&lt;h3 class="h6 mb-0"&gt;平日2時間のサンプルタイムテーブル（国語・算数が平均〜やや上の場合）&lt;/h3&gt;
&lt;/div&gt;
&lt;div class="card-body"&gt;
&lt;ul class="mb-0 small"&gt;
&lt;li&gt;17:00〜17:30 … 国語（読解＋語彙・漢字）&lt;/li&gt;
&lt;li&gt;17:30〜18:10 … 算数（塾の宿題＋復習）&lt;/li&gt;
&lt;li&gt;18:10〜18:30 … 理科／社会（どちらかを日替わりで）&lt;/li&gt;
&lt;/ul&gt;
&lt;p class="small text-muted mt-2 mb-0"&gt;上記は一例です。&lt;strong&gt;「苦手教科を+1、得意教科を-1」&lt;/strong&gt;のように、時間の増減で調整してみてください。&lt;/p&gt;
&lt;/div&gt;
&lt;/div&gt;
&lt;div class="alert alert-secondary small"&gt;&lt;strong&gt;目安の使い方：&lt;/strong&gt;&lt;br /&gt;
上の比率はあくまで一例です。&lt;br /&gt;
志望校の配点とお子さまの状況に合わせて、&lt;strong&gt;「苦手教科を+1、得意教科を-1」&lt;/strong&gt;のイメージで微調整してください。&lt;/div&gt;
&lt;/section&gt;
&lt;p&gt;&lt;!-- 5. 親がチェックすべき指標 --&gt;&lt;/p&gt;
&lt;section id="parent-check" class="mb-4" aria-labelledby="heading-parent-check"&gt;
&lt;h2 id="heading-parent-check" class="h4 mb-3 kokugo-section-title"&gt;5. 親がチェックすべき「国語の進捗指標」&lt;/h2&gt;
&lt;p&gt;最後に、保護者の方が&lt;strong&gt;「偏差値以外で」&lt;/strong&gt;国語の伸びを確認するための指標をまとめます。&lt;br /&gt;
テストの点数だけでなく、&lt;strong&gt;答案の質と学習習慣&lt;/strong&gt;を一緒に見ていくことが大切です。&lt;/p&gt;
&lt;div class="table-responsive mb-3"&gt;
&lt;table class="table table-bordered align-middle table-striped kokugo-table"&gt;
&lt;thead class="bg-primary text-white"&gt;
&lt;tr&gt;
&lt;th style="width: 22%;"&gt;指標&lt;/th&gt;
&lt;th&gt;具体的に見るポイント&lt;/th&gt;
&lt;th style="width: 18%;"&gt;チェック目安&lt;/th&gt;
&lt;/tr&gt;
&lt;/thead&gt;
&lt;tbody&gt;
&lt;tr&gt;
&lt;td class="text-center"&gt;&lt;strong&gt;答案の質&lt;/strong&gt;&lt;/td&gt;
&lt;td class="text-start"&gt;
&lt;ul class="mb-0 ps-3"&gt;
&lt;li&gt;&lt;strong&gt;同じタイプのミス&lt;/strong&gt;が減ってきているか。&lt;/li&gt;
&lt;li&gt;選択肢で「なんとなく」ではなく、&lt;strong&gt;理由を言葉で説明できるか&lt;/strong&gt;。&lt;/li&gt;
&lt;/ul&gt;
&lt;/td&gt;
&lt;td class="text-center"&gt;&lt;span class="badge bg-success"&gt;毎回チェック&lt;/span&gt;&lt;/td&gt;
&lt;/tr&gt;
&lt;tr&gt;
&lt;td class="text-center"&gt;&lt;strong&gt;解き直しの習慣&lt;/strong&gt;&lt;/td&gt;
&lt;td class="text-start"&gt;
&lt;ul class="mb-0 ps-3"&gt;
&lt;li&gt;テスト後に&lt;strong&gt;必ず解き直し&lt;/strong&gt;をしているか。&lt;/li&gt;
&lt;li&gt;「なぜ間違えたか」「次にどうするか」を&lt;strong&gt;ノートに残しているか&lt;/strong&gt;。&lt;/li&gt;
&lt;/ul&gt;
&lt;/td&gt;
&lt;td class="text-center"&gt;&lt;span class="badge bg-primary"&gt;週1回振り返り&lt;/span&gt;&lt;/td&gt;
&lt;/tr&gt;
&lt;tr&gt;
&lt;td class="text-center"&gt;&lt;strong&gt;記述の変化&lt;/strong&gt;&lt;/td&gt;
&lt;td class="text-start"&gt;
&lt;ul class="mb-0 ps-3"&gt;
&lt;li&gt;字数の感覚がつかめてきて、&lt;strong&gt;極端なオーバー／不足が減っている&lt;/strong&gt;か。&lt;/li&gt;
&lt;li&gt;主語と述語がはっきりした、&lt;strong&gt;読みやすい文&lt;/strong&gt;を書けるようになっているか。&lt;/li&gt;
&lt;/ul&gt;
&lt;/td&gt;
&lt;td class="text-center"&gt;&lt;span class="badge bg-info text-dark"&gt;月1〜2回&lt;/span&gt;&lt;/td&gt;
&lt;/tr&gt;
&lt;tr&gt;
&lt;td class="text-center"&gt;&lt;strong&gt;語彙・漢字&lt;/strong&gt;&lt;/td&gt;
&lt;td class="text-start"&gt;
&lt;ul class="mb-0 ps-3"&gt;
&lt;li&gt;同じ語彙・漢字で&lt;strong&gt;何度も間違えていないか&lt;/strong&gt;。&lt;/li&gt;
&lt;li&gt;テストや過去問の&lt;strong&gt;語彙・漢字パートでの点の落ち方が徐々に減っているか&lt;/strong&gt;。&lt;/li&gt;
&lt;/ul&gt;
&lt;/td&gt;
&lt;td class="text-center"&gt;&lt;span class="badge bg-secondary"&gt;小テスト感覚で&lt;/span&gt;&lt;/td&gt;
&lt;/tr&gt;
&lt;/tbody&gt;
&lt;/table&gt;
&lt;/div&gt;
&lt;div class="alert alert-success small"&gt;&lt;strong&gt;まとめ：&lt;/strong&gt;&lt;br /&gt;
国語は「一気に伸びた！」と感じにくい教科ですが、&lt;br /&gt;
&lt;strong&gt;答案の中身・解き直し・記述の変化・語彙の定着&lt;/strong&gt;を見ていくと、確かな成長が見えてきます。&lt;br /&gt;
偏差値だけに一喜一憂せず、これらの指標も一緒に確認していきましょう。&lt;/div&gt;
&lt;/section&gt;
&lt;p&gt;&lt;!-- 締めのメッセージ --&gt;&lt;/p&gt;
&lt;div class="card shadow-sm mb-4 border-0"&gt;
&lt;div class="card-body bg-light"&gt;
&lt;h2 class="h5 mb-3 text-primary"&gt;おわりに──「全部やる」より「効くところに絞る」&lt;/h2&gt;
&lt;p&gt;小6の1年間はあっという間に過ぎていきます。&lt;br /&gt;
すべてを完璧にこなすことを目指すよりも、&lt;br /&gt;
&lt;strong&gt;「合格に効くところに時間とエネルギーを集中させる」&lt;/strong&gt;ことが、結果的に一番の近道になります。&lt;/p&gt;
&lt;ul&gt;
&lt;li&gt;まずは&lt;strong&gt;ゴール（4つの柱）&lt;/strong&gt;を確認する。&lt;/li&gt;
&lt;li&gt;次に、時期ごとの&lt;strong&gt;「やる／やらない」&lt;/strong&gt;をはっきりさせる。&lt;/li&gt;
&lt;li&gt;最後に、偏差値だけでなく&lt;strong&gt;答案の中身と習慣&lt;/strong&gt;で成長を確かめる。&lt;/li&gt;
&lt;/ul&gt;
&lt;p class="mb-0"&gt;親子で「何を捨てて、何を残すか」を話し合いながら、&lt;br /&gt;
お子さまにとって&lt;strong&gt;最適な国語の戦略&lt;/strong&gt;を一緒につくっていきましょう。&lt;br /&gt;
まずは今週末の学習計画に、&lt;strong&gt;「やめること」を1つ書き込む&lt;/strong&gt;ところから始めてみてください。&lt;/p&gt;
&lt;p class="mb-0 mt-3"&gt;国語テスト本番の「集中できない」「時間が足りない」対策の全体像はこちら：&lt;a href="https://dokkai-labo.tokyo/blog/kokugotesuto/"&gt;全体像はこちら&lt;/a&gt;&lt;/p&gt;
&lt;/div&gt;
&lt;/div&gt;
&lt;/div&gt;
&lt;p&gt;&lt;!-- [ /.socialSet ] --&gt;&lt;/p&gt;
&lt;div class="alert alert-primary p-3 mt-4" role="alert"&gt;
&lt;p class="mb-2"&gt;&lt;strong&gt;6年生の今、国語の優先順位を誤れば合格は不可能です。&lt;/strong&gt;&lt;/p&gt;
&lt;p class="mb-1"&gt;記述の基礎を欠いたまま間違った解法が定着すると、本番での致命的な減点が積み重なり、合計点に跳ね返る不合格の現実を突きつけられます。&lt;/p&gt;
&lt;p class="mb-3"&gt;演習量で補えない本質的な敗因は、一重に判断軸の未整理にあります。&lt;/p&gt;
&lt;div class="d-grid gap-2"&gt;&lt;a class="btn btn-primary btn-lg" href="https://dokkai-labo.tokyo/kobetsuonline01/"&gt;合格力を叩き込む個別指導の受講はこちら&lt;/a&gt;&lt;br /&gt;
&lt;a class="btn btn-outline-primary btn-lg" href="https://dokkai-labo.tokyo/blog/161214/"&gt;読解ラボの指導方針を詳しく知る&lt;/a&gt;&lt;/div&gt;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&lt;section id="veu_cta-20370" class="veu_cta"&gt;
&lt;div class="cta_body"&gt;
&lt;div class="cta_body_txt image_exist"&gt;&lt;/div&gt;
&lt;/div&gt;
&lt;/section&gt;
&lt;p&gt;&amp;nbsp;&lt;/p&gt;
&lt;section class="veu_cta" id="veu_cta-20527"&gt;&lt;h1 class="cta_title"&gt;講座案内：【オンライン】長島式読解講座「Basis」【中学受験】&lt;/h1&gt;&lt;div class="cta_body"&gt;&lt;div class="cta_body_txt image_no"&gt;自由なスケジュールで受講可能。理論に裏打ちされた読解法を短期間で習得できます。オンライン授業にそのまま適用することで教室で受ける授業さながらの授業を、Basisオンラインでも再現しております。&lt;/div&gt;&lt;div class="cta_body_link"&gt;&lt;a href="https://dokkai-labo.tokyo/basisonline/" class="btn btn-primary btn-block btn-lg" target="_blank"&gt;【オンライン】長島式読解講座「Basis」【中学受験】&lt;/a&gt;&lt;/div&gt;&lt;/div&gt;&lt;!-- [ /.vkExUnit_cta_body ] --&gt;&lt;/section&gt;			
------</t>
  </si>
  <si>
    <t>https://dokkai-labo.tokyo/blog/souzitsu2021/</t>
  </si>
  <si>
    <t>以下のページは不自然なワードを使用しています。
これらを適切に自然な言葉に置き換えて下さい。
なお、本文の装飾や構造は絶対に変えないでください。
【対象ページURL】
https://dokkai-labo.tokyo/blog/souzitsu2021/
【検出された不自然ワード】
- 整え
【本文】
------
&lt;p&gt;このページでは、&lt;strong&gt;早稲田実業学校中等部・令和３年度入試（国語）&lt;/strong&gt;から厳選した問題について、動画とあわせて解説します。&lt;br /&gt;
特に、物語文での&lt;strong&gt;「背景・出来事から心情を読み取る流れ」&lt;/strong&gt;と、説明文での&lt;strong&gt;「空欄補充＋三段論法による整理」&lt;/strong&gt;に焦点を当てて整理しています。&lt;/p&gt;
&lt;p&gt;過去問演習の回し方（回数・順番・復習の組み立て）の&lt;strong&gt;全体像はこちら：&lt;/strong&gt;&lt;a href="https://dokkai-labo.tokyo/blog/kokugo-kakomon/"&gt;中学受験 国語の過去問は何回？繰り返しの効果と限界／類題演習との順番まで整理&lt;/a&gt;&lt;/p&gt;
&lt;h2&gt;早稲田実業学校中等部・令和３年度 厳選解説動画&lt;/h2&gt;
&lt;p&gt;令和３年度 早稲田実業学校中等部の入試より、厳選した問題とその解説をお届けします。&lt;br /&gt;
動画では、本記事の内容をベースにしながら、実際の答案の組み立て方まで丁寧に解説しています。&lt;/p&gt;
&lt;p style="text-align: center;"&gt;&lt;iframe title="YouTube video player" src="https://www.youtube.com/embed/rZ8ztOU0Jac" width="560" height="315" frameborder="0" allowfullscreen="allowfullscreen"&gt;&lt;/iframe&gt;&lt;/p&gt;
&lt;h2&gt;解説&lt;/h2&gt;
&lt;h3&gt;大問一　問三：心情を読み取るための「背景＋出来事」の整理&lt;/h3&gt;
&lt;p&gt;大問一問三は、傍線２「空はどこからだって見えるよ」という記述から、&lt;strong&gt;どのようなことが読み取れるか&lt;/strong&gt;を問う問題です。&lt;br /&gt;
ここでは、物語文の定番の流れである&lt;strong&gt;「背景」と「出来事」を整理して心情を読み取る&lt;/strong&gt;アプローチを用います。&lt;/p&gt;
&lt;div class="rounded" style="background-color: lightblue; padding: 10px;"&gt;&lt;strong&gt;解き方のポイント：&lt;/strong&gt;&lt;br /&gt;
物語文で心情を問われたら、まず&lt;br /&gt;
&lt;strong&gt;①背景（状況・前後の文）&lt;/strong&gt;と&lt;strong&gt;②出来事（会話・行動）&lt;/strong&gt;を整理し、&lt;br /&gt;
そこから&lt;strong&gt;③心情&lt;/strong&gt;を導く、という順番で考えましょう。&lt;/div&gt;
&lt;h4&gt;背景の整理&lt;/h4&gt;
&lt;p&gt;次郎と石田のやり取りの中で、まず&lt;strong&gt;背景&lt;/strong&gt;にあたる部分を確認します。&lt;/p&gt;
&lt;ul&gt;
&lt;li&gt;次郎が石田に「どんなにしあわせか」「部屋から空が見えるんだねぇ」と言った。&lt;/li&gt;
&lt;/ul&gt;
&lt;p&gt;ここから、次郎は「空が見えること」を&lt;strong&gt;特別な幸福」として受け取っている&lt;/strong&gt;ことが分かります。&lt;/p&gt;
&lt;h4&gt;出来事の整理&lt;/h4&gt;
&lt;p&gt;続いて、その言葉に対する石田の&lt;strong&gt;返答＝出来事&lt;/strong&gt;を確認します。&lt;/p&gt;
&lt;ul&gt;
&lt;li&gt;石田は「空はどこからだって見えるよ」と返答した。&lt;/li&gt;
&lt;/ul&gt;
&lt;p&gt;この返答は、&lt;strong&gt;次郎と自分をあまり違う存在だとは見ていない&lt;/strong&gt;というスタンスを示していると考えられます。&lt;/p&gt;
&lt;h4&gt;心情の結論&lt;/h4&gt;
&lt;p&gt;背景と出来事を踏まえると、&lt;/p&gt;
&lt;p&gt;&lt;strong&gt;石田は「自分も次郎も本質的には同じである」と考えており、生活環境の大きな差だけに注目してはいない。&lt;/strong&gt;&lt;/p&gt;
&lt;p&gt;という心情が読み取れます。&lt;br /&gt;
これをもとに選択肢を検討すると、&lt;/p&gt;
&lt;p&gt;&lt;strong&gt;選択肢ウ：「生活環境の大きな格差を問題とせずに～」&lt;/strong&gt;&lt;/p&gt;
&lt;p&gt;が、石田の心情を最もよく表しており、解答となります。&lt;/p&gt;
&lt;hr /&gt;
&lt;h3&gt;大問二　問二：「未来の見えない」状況がなぜ「自由」かを三段論法で整理する&lt;/h3&gt;
&lt;p&gt;大問二問二は、傍線２「未来の見えない」状況がなぜ「自由」といえるのかを説明させる記述問題です。&lt;br /&gt;
答案は、&lt;/p&gt;
&lt;p&gt;&lt;strong&gt;&lt;br /&gt;
「『未来の見える』状況では【　A　】ことになってしまうが、『未来の見えない』状況では【　B　】ことが出来るから」&lt;br /&gt;
&lt;/strong&gt;&lt;/p&gt;
&lt;p&gt;というかたちで書くことが求められています。&lt;/p&gt;
&lt;div class="rounded" style="background-color: lightblue; padding: 10px;"&gt;&lt;strong&gt;解き方のポイント：&lt;/strong&gt;&lt;br /&gt;
・まず&lt;strong&gt;空欄の前後&lt;/strong&gt;を読み、その空欄と&lt;strong&gt;ほぼ同じ内容（イコールの内容）&lt;/strong&gt;を本文中から探す。&lt;br /&gt;
・「A＝X」「X＝Y → A＝Y」と対応づけられたら、&lt;strong&gt;三段論法&lt;/strong&gt;によって「A＝Y」と整理する。&lt;/div&gt;
&lt;h4&gt;Aの内容を導く：未来が「見える」状況とは？&lt;/h4&gt;
&lt;p&gt;最初に、Aに入る内容を考えます。&lt;/p&gt;
&lt;ul&gt;
&lt;li&gt;設問：「『未来の見える』状況では【A】ことになってしまう」&lt;br /&gt;
→ &lt;strong&gt;A ＝ 未来の見える状況で起こること&lt;/strong&gt;&lt;/li&gt;
&lt;li&gt;設問：「『未来の見えない』状況がなぜ『自由』といえるのか」&lt;br /&gt;
→ &lt;strong&gt;「未来の見える」状況では不自由になる(Ｘ)&lt;/strong&gt;&lt;/li&gt;
&lt;li&gt;本文：「未来が予測できることによって～～未来が起点になって現在がそれにしたがう…」&lt;br /&gt;
→ &lt;strong&gt;予測された未来に合わせて現在を生きる(Ｙ)&lt;/strong&gt;&lt;/li&gt;
&lt;/ul&gt;
&lt;p&gt;ここで、&lt;/p&gt;
&lt;p&gt;&lt;strong&gt;A = X、X = Y → A = Y（＝予測された未来に合わせて現在を生きる）&lt;/strong&gt;&lt;/p&gt;
&lt;p&gt;という三段論法が成り立つので、Aには&lt;/p&gt;
&lt;p&gt;&lt;strong&gt;「予測された未来に合わせて現在を生きる」&lt;/strong&gt;&lt;/p&gt;
&lt;p&gt;という内容が入ります。&lt;/p&gt;
&lt;h4&gt;Bの内容を導く：未来が「見えない」状況とは？&lt;/h4&gt;
&lt;p&gt;同じ流れで、Bを考えます。&lt;/p&gt;
&lt;ul&gt;
&lt;li&gt;設問：「『未来の見えない』状況では【B】ことが出来る」&lt;br /&gt;
→ &lt;strong&gt;B ＝ 未来が見えない状況でできること(Ｘ)&lt;/strong&gt;&lt;/li&gt;
&lt;li&gt;本文：「その逆に現在によって未来がつくられていく…」&lt;br /&gt;
→ &lt;strong&gt;現在の自分の選択によって未来をつくる(Ｙ)&lt;/strong&gt;&lt;/li&gt;
&lt;/ul&gt;
&lt;p&gt;これより、&lt;/p&gt;
&lt;p&gt;&lt;strong&gt;B = 「現在の自分の選択によって未来をつくる」&lt;/strong&gt;&lt;/p&gt;
&lt;p&gt;と整理できます。&lt;/p&gt;
&lt;h4&gt;答案の骨組み&lt;/h4&gt;
&lt;p&gt;以上を踏まえると、記述の骨組みは&lt;/p&gt;
&lt;p&gt;&lt;strong&gt;&lt;br /&gt;
「『未来の見える』状況では、予測された未来に合わせて現在を生きることになってしまうが、『未来の見えない』状況では、現在の自分の選択によって未来をつくることが出来るから。」&lt;br /&gt;
&lt;/strong&gt;&lt;/p&gt;
&lt;p&gt;という内容になります。字数に応じて接続語や指示語を整えながら、&lt;br /&gt;
&lt;strong&gt;A と B の対応が論理的につながるように&lt;/strong&gt;仕上げることが大切です。&lt;/p&gt;
&lt;h2&gt;まとめ：早稲田実業中等部・国語で求められる読解力とは&lt;/h2&gt;
&lt;ul&gt;
&lt;li&gt;物語文では、&lt;strong&gt;「背景」と「出来事」を整理して心情を読み取る考え方&lt;/strong&gt;を身につけることが重要。&lt;/li&gt;
&lt;li&gt;人物の一言だけを切り取るのではなく、&lt;strong&gt;その前後の会話や描写&lt;/strong&gt;をセットで読むことで、真の意図・心情に近づける。&lt;/li&gt;
&lt;li&gt;説明文の空欄補充や理由説明では、&lt;strong&gt;空欄の前後＋本文中の言い換え表現&lt;/strong&gt;を対応づけて考える。&lt;/li&gt;
&lt;li&gt;「A＝X」「X＝Y → A＝Y」といった&lt;strong&gt;三段論法的な整理&lt;/strong&gt;ができると、論理の筋が通った答案が書きやすくなる。&lt;/li&gt;
&lt;li&gt;どちらのタイプの問題でも、最後は&lt;strong&gt;本文のどの部分を根拠にしたか&lt;/strong&gt;を自分で説明できるかどうかが、得点の分かれ目になる。&lt;/li&gt;
&lt;/ul&gt;
&lt;p&gt;動画とあわせて演習を重ねながら、&lt;strong&gt;「背景＋出来事→心情」&lt;/strong&gt;と&lt;strong&gt;「空欄前後＋三段論法」&lt;/strong&gt;という２つの考え方をぜひ定着させてください。&lt;br /&gt;
これらの解法を身につけることで、早稲田実業学校中等部の国語だけでなく、他校の入試問題にも対応できる&lt;strong&gt;汎用的な読解力&lt;/strong&gt;が養われていきます。&lt;/p&gt;
&lt;p&gt;&amp;nbsp;&lt;/p&gt;
&lt;p&gt;&lt;!-- [ /.socialSet ] --&gt;&lt;/p&gt;
&lt;div class="alert alert-primary p-3 mt-4" role="alert"&gt;
&lt;p class="mb-2"&gt;&lt;strong&gt;早実特有の精緻な論理を読み解けなければ、合格は絶望的です。&lt;/strong&gt;&lt;/p&gt;
&lt;p class="mb-1"&gt;「なんとなく」の主観的な読みが定着してしまうと、記述での致命的な減点が続き、合格ラインの合計点に跳ね返る取り返しのつかない事態を招きます。&lt;/p&gt;
&lt;p class="mb-3"&gt;早実合格を阻む最大の要因は、一重に本文根拠の見誤りにあります。&lt;/p&gt;
&lt;div class="d-grid gap-2"&gt;&lt;a class="btn btn-primary btn-lg" href="https://dokkai-labo.tokyo/kobetsuonline01/"&gt;合格力を叩き込む個別指導の受講はこちら&lt;/a&gt;&lt;br /&gt;
&lt;a class="btn btn-outline-primary btn-lg" href="https://dokkai-labo.tokyo/blog/161214/"&gt;読解ラボの指導方針を詳しく知る&lt;/a&gt;&lt;/div&gt;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&lt;section id="veu_cta-20370" class="veu_cta"&gt;&lt;/section&gt;
&lt;p&gt;&amp;nbsp;&lt;/p&gt;
&lt;section class="veu_cta" id="veu_cta-21075"&gt;&lt;h1 class="cta_title"&gt;指導指針&lt;/h1&gt;&lt;div class="cta_body"&gt;&lt;div class="cta_body_image cta_body_image_right"&gt;&lt;a href="https://dokkai-labo.tokyo/ct/strategy/"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力向上と受験成功を重視し、効果的な学習法を提供することに焦点を当てています。独自のアプローチと専門知識に基づき、受験生の国語力を伸ばし、自信を持たせることを目指しています。&lt;/div&gt;&lt;div class="cta_body_link"&gt;&lt;a href="https://dokkai-labo.tokyo/ct/strategy/" class="btn btn-primary btn-block btn-lg" target="_blank"&gt;指導指針&lt;/a&gt;&lt;/div&gt;&lt;/div&gt;&lt;!-- [ /.vkExUnit_cta_body ] --&gt;&lt;/section&gt;			
------</t>
  </si>
  <si>
    <t>https://dokkai-labo.tokyo/blog/tsukukoma2021/</t>
  </si>
  <si>
    <t>以下のページは不自然なワードを使用しています。
これらを適切に自然な言葉に置き換えて下さい。
なお、本文の装飾や構造は絶対に変えないでください。
【対象ページURL】
https://dokkai-labo.tokyo/blog/tsukukoma2021/
【検出された不自然ワード】
- 設計
【本文】
------
&lt;h1 class="title style-scope ytd-video-primary-info-renderer"&gt;筑波大学付属駒場中学校・令和３年度厳選解説動画&lt;/h1&gt;
&lt;p&gt;&lt;iframe title="筑波大学付属駒場中学校・令和３年度【読解ラボ東京の過去問解説】" src="https://www.youtube.com/embed/i4NrKioUf20?feature=oembed&amp;amp;enablejsapi=1&amp;amp;origin=https://dokkai-labo.tokyo" width="1140" height="641" frameborder="0" allowfullscreen="allowfullscreen"&gt;&lt;/iframe&gt;&lt;/p&gt;
&lt;p&gt;令和３年度 筑波大学附属駒場中学校の入試より、厳選した問題とその解説をお届けします。&lt;/p&gt;
&lt;p&gt;過去問演習の回数・順番・復習の設計など、&lt;strong&gt;国語の過去問の回し方の全体像はこちら：&lt;/strong&gt;&lt;a href="https://dokkai-labo.tokyo/blog/kokugo-kakomon/"&gt;中学受験 国語の過去問は何回？繰り返しの効果と限界／類題演習との順番まで整理&lt;/a&gt;&lt;/p&gt;
&lt;h2&gt;2021年度（令和3年）筑駒国語の過去問解説&lt;/h2&gt;
&lt;h3&gt;【大問一 問二】三段論法で解く記述問題｜「孤独」の正体を論理的に説明する&lt;/h3&gt;
&lt;p&gt;傍線②「『孤独』の味」とはどのようなものかの説明を求められている問題です。&lt;br /&gt;
説明を求められている場合は、イコールの内容を答えるようにしましょう。&lt;/p&gt;
&lt;p&gt;この問題では傍線②とイコールの内容を考えていきます。&lt;br /&gt;
・傍線②の直前&lt;br /&gt;
「待つ忍耐を覚え～覚えさせてもいるのです。」より、待っている間に一人で遊んでいると孤独の味を覚えられるようになる、ということだと分かります。&lt;/p&gt;
&lt;p&gt;よって、傍線②の孤独の味とは、『一人遊びができるようになると、覚えられるもの(Ｘ)』であると言えます。&lt;br /&gt;
さらに、(Ｘ)とは何なのかについて考えていきます。&lt;br /&gt;
待っていて、一人で遊んでいるとやがて「楽しい」という感覚を覚えることができるということが分かります。&lt;br /&gt;
そのため、(Ｘ)＝『一人で過ごす楽しさ(Ｙ)』であると言えます。&lt;/p&gt;
&lt;p&gt;傍線②の前後を読んだ結果、傍線②＝(Ｘ)であると分かりました。そして、『一人で遊んでいるうちに覚えるもの(Ｘ)』が何か考えると、『一人で過ごす楽しさ(Ｙ)』であると分かるので、(Ｘ)＝(Ｙ)となります。&lt;br /&gt;
つまり、傍線②＝(Ｙ)であると言えます。この考え方を&lt;strong&gt;三段論法&lt;/strong&gt;といいます。&lt;/p&gt;
&lt;h4&gt;記述の字数が足りない時の調整法&lt;/h4&gt;
&lt;div class="rounded" style="background-color: lightblue; padding: 10px;"&gt;(Ｙ)だけだと字数が足りないので、その場合は自分が書いた内容の理由を加えてより詳しくするか、自分が書いた内容とイコールの内容を加えて字数調整をしましょう。&lt;/div&gt;
&lt;p&gt;(Ｙ)の楽しさ＝『待つことによって得られるもの』になります。&lt;br /&gt;
つまり、『待つことによって得られる一人で過ごす楽しさ』が答えになります。&lt;/p&gt;
&lt;h3&gt;【大問三 問二】詩の記述対策｜たとえ（比喩）をイコールで具体化する&lt;/h3&gt;
&lt;p&gt;傍線「あるきながら考えていると/考えながらあるいてもいた」の説明を求められているため、イコールの内容を答えていきます。&lt;br /&gt;
傍線部の内容を「あるきながら考えていると(Ｘ)」、「考えながらあるいて(Ｙ)」、「もいた(Ｚ)」の３つにブロック分けをして、それぞれについてイコールどういうことなのか考えていきます。&lt;/p&gt;
&lt;ul&gt;
&lt;li&gt;あるきながら考えていると(Ｘ)＝歩くことが中心&lt;/li&gt;
&lt;li&gt;考えながらあるいて(Ｙ)＝考えることが中心&lt;/li&gt;
&lt;/ul&gt;
&lt;p&gt;答え：『はじめは歩くことが中心だったが、次第に歩くことと考えることのどちらを中心にしているのかわからなくなったということ。』&lt;/p&gt;
&lt;h4&gt;筑駒の「詩」を攻略する考え方&lt;/h4&gt;
&lt;div class="rounded" style="background-color: lightblue; padding: 10px;"&gt;詩はたとえが用いられることが多く、たとえを答えるときはイコールの内容を考えていきます。詩は文章中の根拠が薄く、自分の頭でそれを考えなければならないことが多いため、説明文の解き方の延長線上に詩があると考えながら問題を解いていきましょう。&lt;/div&gt;
&lt;section class="veu_cta" id="veu_cta-20529"&gt;&lt;h1 class="cta_title"&gt;講座案内：ハイレベル現代文～既存の現代文教育に対するアンチテーゼ～【大学受験】&lt;/h1&gt;&lt;div class="cta_body"&gt;&lt;div class="cta_body_txt image_no"&gt;本講座では、あくまでも受験指導の場であることを踏まえ、答えの出し方に特化した解説をご提供いたします。&lt;/div&gt;&lt;div class="cta_body_link"&gt;&lt;a href="https://dokkai-labo.tokyo/hilevel_lec_univ_online/" class="btn btn-primary btn-block btn-lg" target="_blank"&gt;【オンライン】ハイレベル現代文～既存の現代文教育に対するアンチテーゼ～【大学受験】&lt;/a&gt;&lt;/div&gt;&lt;/div&gt;&lt;!-- [ /.vkExUnit_cta_body ] --&gt;&lt;/section&gt;			
------</t>
  </si>
  <si>
    <t>https://dokkai-labo.tokyo/blog/yosyu_series_05j03/</t>
  </si>
  <si>
    <t>以下のページは不自然なワードを使用しています。
これらを適切に自然な言葉に置き換えて下さい。
なお、本文の装飾や構造は絶対に変えないでください。
【対象ページURL】
https://dokkai-labo.tokyo/blog/yosyu_series_05j03/
【検出された不自然ワード】
- 乱れ
【本文】
------
&lt;p&gt;&lt;!-- ▼▼ WordPress本文ここから（Bootstrap前提） ▼▼ --&gt;&lt;/p&gt;
&lt;section class="p-3 p-md-4 mb-4 rounded-3 border bg-light"&gt;
&lt;div class="d-flex flex-column gap-2"&gt;
&lt;div class="d-flex flex-wrap align-items-center gap-2"&gt;&lt;span class="badge bg-primary"&gt;予習シリーズ&lt;/span&gt;&lt;br /&gt;
&lt;span class="badge bg-secondary"&gt;小5 上巻&lt;/span&gt;&lt;br /&gt;
&lt;span class="badge bg-dark"&gt;第3回&lt;/span&gt;&lt;br /&gt;
&lt;span class="badge bg-info text-dark"&gt;説明文&lt;/span&gt;&lt;/div&gt;
&lt;h2 class="h3 mb-1"&gt;【解説まとめ】「見える」とは何かを言語化する回&lt;/h2&gt;
&lt;p class="mb-0"&gt;受験国語専門「読解ラボ東京」代表・長島によるライブ解説（小5 上巻 第3回）の要点を、&lt;br /&gt;
ご家庭で再現できる形に整理しました。&lt;br class="d-none d-md-block" /&gt;&lt;br /&gt;
今回の核は &lt;strong&gt;「見える＝脳が意味づけしている」&lt;/strong&gt; という一貫した話題理解です。&lt;/p&gt;
&lt;/div&gt;
&lt;/section&gt;
&lt;p&gt;&lt;!-- 動画（サイズ感をそろえる：ratio + iframe class） --&gt;&lt;/p&gt;
&lt;section class="mb-4"&gt;
&lt;div class="d-flex align-items-center justify-content-between flex-wrap gap-2 mb-2"&gt;
&lt;h3 id="movie" class="h4 mb-0"&gt;解説動画（ライブ配信）&lt;/h3&gt;
&lt;p&gt;&lt;small class="text-muted"&gt;※自動文字起こしのため、表現に揺れがある場合があります。&lt;/small&gt;&lt;/p&gt;
&lt;/div&gt;
&lt;div class="ratio ratio-16x9 embed-responsive embed-responsive-16by9 rounded-3 border overflow-hidden"&gt;&lt;iframe class="embed-responsive-item" title="予習シリーズ 小5 上巻 第3回 解説（読解ラボ東京）" src="https://www.youtube.com/embed/vCThAx68Ctw" allowfullscreen="allowfullscreen"&gt;&lt;/iframe&gt;&lt;/div&gt;
&lt;/section&gt;
&lt;p&gt;&lt;!-- 目次 --&gt;&lt;/p&gt;
&lt;section class="mb-4"&gt;
&lt;h3 id="toc" class="h4"&gt;目次&lt;/h3&gt;
&lt;div class="row g-3"&gt;
&lt;div class="col-12 col-md-6"&gt;
&lt;div class="list-group"&gt;&lt;a class="list-group-item list-group-item-action" href="#core"&gt;1. 第3回の中心テーマ&lt;/a&gt;&lt;br /&gt;
&lt;a class="list-group-item list-group-item-action" href="#equals"&gt;2. 「〜とはどういうことか」定番&lt;/a&gt;&lt;br /&gt;
&lt;a class="list-group-item list-group-item-action" href="#cards"&gt;3. 問題別ポイント（2列）&lt;/a&gt;&lt;/div&gt;
&lt;/div&gt;
&lt;div class="col-12 col-md-6"&gt;
&lt;div class="list-group"&gt;&lt;a class="list-group-item list-group-item-action" href="#homework"&gt;4. 家庭学習での整理の流れ&lt;/a&gt;&lt;br /&gt;
&lt;a class="list-group-item list-group-item-action" href="#faq"&gt;5. よくあるつまずき&lt;/a&gt;&lt;br /&gt;
&lt;a class="list-group-item list-group-item-action" href="#cta"&gt;6. 個別指導のご案内&lt;/a&gt;&lt;/div&gt;
&lt;/div&gt;
&lt;/div&gt;
&lt;/section&gt;
&lt;p&gt;&lt;!-- 核 --&gt;&lt;/p&gt;
&lt;section id="core" class="mb-4"&gt;
&lt;h3 class="h4"&gt;1. 第3回の中心テーマ&lt;/h3&gt;
&lt;div class="alert alert-primary mb-2"&gt;この文章で一貫している話題は、&lt;br /&gt;
&lt;strong&gt;「人はありのままの世界を見ているのではなく、約束事やパターンで意味づけして見ている」&lt;/strong&gt;&lt;br /&gt;
という点です。&lt;/div&gt;
&lt;p class="mb-0"&gt;映画・ニワトリ・ヒナの話はバラバラに見えますが、すべて&lt;br /&gt;
&lt;strong&gt;「見るためにはルール（約束事）が必要」&lt;/strong&gt;という説明に回収されます。&lt;/p&gt;
&lt;/section&gt;
&lt;p&gt;&lt;!-- イコール定番 --&gt;&lt;/p&gt;
&lt;section id="equals" class="mb-4"&gt;
&lt;h3 class="h4"&gt;2. 「傍線とはどういうことか」＝イコールで考える&lt;/h3&gt;
&lt;div class="row g-3"&gt;
&lt;div class="col-12 col-md-6"&gt;
&lt;div class="card border-0 shadow-sm h-100"&gt;
&lt;div class="card-body"&gt;
&lt;h4 class="h6 mb-2"&gt;基本ルール&lt;/h4&gt;
&lt;p class="mb-0"&gt;「〜とはどういうことか」と聞かれたら、&lt;strong&gt;言い換え（イコール）&lt;/strong&gt;を探す。&lt;/p&gt;
&lt;/div&gt;
&lt;/div&gt;
&lt;/div&gt;
&lt;div class="col-12 col-md-6"&gt;
&lt;div class="card border-0 shadow-sm h-100"&gt;
&lt;div class="card-body"&gt;
&lt;h4 class="h6 mb-2"&gt;ミニ例&lt;/h4&gt;
&lt;ul class="mb-0"&gt;
&lt;li&gt;イケメン ＝ かっこいい男性&lt;/li&gt;
&lt;li&gt;見る ＝ 脳が意味づけすること&lt;/li&gt;
&lt;/ul&gt;
&lt;/div&gt;
&lt;/div&gt;
&lt;/div&gt;
&lt;/div&gt;
&lt;/section&gt;
&lt;p&gt;&lt;!-- 問題別 --&gt;&lt;/p&gt;
&lt;section id="cards" class="mb-4"&gt;
&lt;h3 class="h4 mb-3"&gt;3. 問題別ポイント（2列カード）&lt;/h3&gt;
&lt;div class="row g-3"&gt;
&lt;p&gt;&lt;!-- 問一 --&gt;&lt;/p&gt;
&lt;div class="col-12 col-md-6"&gt;
&lt;div class="card border-0 shadow-sm h-100"&gt;
&lt;div class="card-body"&gt;
&lt;h4 class="h5 mb-2"&gt;問一：A・Bの説明&lt;/h4&gt;
&lt;ul class="mb-0"&gt;
&lt;li&gt;&lt;strong&gt;A&lt;/strong&gt;：映画を通して伝えたいこと → 衛生の大切さ&lt;/li&gt;
&lt;li&gt;&lt;strong&gt;B&lt;/strong&gt;：ニワトリの説明 → 映画に出ているはずがない存在&lt;/li&gt;
&lt;/ul&gt;
&lt;/div&gt;
&lt;/div&gt;
&lt;/div&gt;
&lt;p&gt;&lt;!-- 問二 --&gt;&lt;/p&gt;
&lt;div class="col-12 col-md-6"&gt;
&lt;div class="card border-0 shadow-sm h-100"&gt;
&lt;div class="card-body"&gt;
&lt;h4 class="h5 mb-2"&gt;問二：傍線②の理由&lt;/h4&gt;
&lt;ul class="mb-0"&gt;
&lt;li&gt;&lt;strong&gt;注目&lt;/strong&gt;：27〜29行&lt;/li&gt;
&lt;li&gt;&lt;strong&gt;結論&lt;/strong&gt;：ニワトリだけが理解できるものだった&lt;/li&gt;
&lt;/ul&gt;
&lt;/div&gt;
&lt;/div&gt;
&lt;/div&gt;
&lt;p&gt;&lt;!-- 問三 --&gt;&lt;/p&gt;
&lt;div class="col-12 col-md-6"&gt;
&lt;div class="card border-0 shadow-sm h-100"&gt;
&lt;div class="card-body"&gt;
&lt;h4 class="h5 mb-2"&gt;問三：波線Aの内容&lt;/h4&gt;
&lt;ul class="mb-0"&gt;
&lt;li&gt;&lt;strong&gt;波線A&lt;/strong&gt;：見るために必要なもの&lt;/li&gt;
&lt;li&gt;&lt;strong&gt;言い換え&lt;/strong&gt;：約束事&lt;/li&gt;
&lt;/ul&gt;
&lt;/div&gt;
&lt;/div&gt;
&lt;/div&gt;
&lt;p&gt;&lt;!-- 問四(1) --&gt;&lt;/p&gt;
&lt;div class="col-12 col-md-6"&gt;
&lt;div class="card border-0 shadow-sm h-100"&gt;
&lt;div class="card-body"&gt;
&lt;h4 class="h5 mb-2"&gt;問四(1)：先天的とは&lt;/h4&gt;
&lt;ul class="mb-0"&gt;
&lt;li&gt;&lt;strong&gt;意味&lt;/strong&gt;：生まれつき持っているもの&lt;/li&gt;
&lt;li&gt;&lt;strong&gt;結論&lt;/strong&gt;：赤い点に注目する（ウ）&lt;/li&gt;
&lt;/ul&gt;
&lt;/div&gt;
&lt;/div&gt;
&lt;/div&gt;
&lt;p&gt;&lt;!-- 問四(2) --&gt;&lt;/p&gt;
&lt;div class="col-12 col-md-6"&gt;
&lt;div class="card border-0 shadow-sm h-100"&gt;
&lt;div class="card-body"&gt;
&lt;h4 class="h5 mb-2"&gt;問四(2)：傍線③とは何か&lt;/h4&gt;
&lt;ul class="mb-0"&gt;
&lt;li&gt;&lt;strong&gt;注目&lt;/strong&gt;：33〜36行&lt;/li&gt;
&lt;li&gt;&lt;strong&gt;内容&lt;/strong&gt;：親鳥を「えさをくれる存在」として捉える&lt;/li&gt;
&lt;/ul&gt;
&lt;/div&gt;
&lt;/div&gt;
&lt;/div&gt;
&lt;p&gt;&lt;!-- 問四(3) --&gt;&lt;/p&gt;
&lt;div class="col-12 col-md-6"&gt;
&lt;div class="card border-0 shadow-sm h-100"&gt;
&lt;div class="card-body"&gt;
&lt;h4 class="h5 mb-2"&gt;問四(3)：全体で捉えない理由&lt;/h4&gt;
&lt;ul class="mb-0"&gt;
&lt;li&gt;&lt;strong&gt;注目&lt;/strong&gt;：38行目&lt;/li&gt;
&lt;li&gt;&lt;strong&gt;理由&lt;/strong&gt;：情報処理に時間がかかり、生存が危ぶまれる&lt;/li&gt;
&lt;/ul&gt;
&lt;/div&gt;
&lt;/div&gt;
&lt;/div&gt;
&lt;p&gt;&lt;!-- 問五 --&gt;&lt;/p&gt;
&lt;div class="col-12 col-md-6"&gt;
&lt;div class="card border-0 shadow-sm h-100"&gt;
&lt;div class="card-body"&gt;
&lt;h4 class="h5 mb-2"&gt;問五：傍線④の言い換え&lt;/h4&gt;
&lt;ul class="mb-0"&gt;
&lt;li&gt;&lt;strong&gt;直後&lt;/strong&gt;：「見えてはいるが意味をなしていない」&lt;/li&gt;
&lt;li&gt;&lt;strong&gt;結論&lt;/strong&gt;：すべてがごっちゃ（ア）&lt;/li&gt;
&lt;/ul&gt;
&lt;/div&gt;
&lt;/div&gt;
&lt;/div&gt;
&lt;p&gt;&lt;!-- 問六 --&gt;&lt;/p&gt;
&lt;div class="col-12 col-md-6"&gt;
&lt;div class="card border-0 shadow-sm h-100"&gt;
&lt;div class="card-body"&gt;
&lt;h4 class="h5 mb-2"&gt;問六：本文全体の話題&lt;/h4&gt;
&lt;ul class="mb-0"&gt;
&lt;li&gt;映画を見るには約束事が必要&lt;/li&gt;
&lt;li&gt;物を見るには脳の意味づけが必要&lt;/li&gt;
&lt;/ul&gt;
&lt;/div&gt;
&lt;/div&gt;
&lt;/div&gt;
&lt;/div&gt;
&lt;div class="alert alert-secondary mt-3 mb-0"&gt;&lt;strong&gt;整理：&lt;/strong&gt;具体例は違っても、すべて &lt;strong&gt;「見る＝意味づけ」&lt;/strong&gt; に収束します。&lt;/div&gt;
&lt;/section&gt;
&lt;p&gt;&lt;!-- 家庭 --&gt;&lt;/p&gt;
&lt;section id="homework" class="mb-4"&gt;
&lt;h3 class="h4"&gt;4. 家庭学習での回し方&lt;/h3&gt;
&lt;div class="row g-3"&gt;
&lt;div class="col-12 col-md-6"&gt;
&lt;div class="card border-0 shadow-sm h-100"&gt;
&lt;div class="card-body"&gt;
&lt;h4 class="h6 mb-2"&gt;説明文の基本の流れ&lt;/h4&gt;
&lt;ol class="mb-0"&gt;
&lt;li&gt;「〜とは？」を見つける&lt;/li&gt;
&lt;li&gt;イコールの中身を探す&lt;/li&gt;
&lt;li&gt;具体例をまとめて話題に戻す&lt;/li&gt;
&lt;/ol&gt;
&lt;/div&gt;
&lt;/div&gt;
&lt;/div&gt;
&lt;div class="col-12 col-md-6"&gt;
&lt;div class="card border-0 shadow-sm h-100"&gt;
&lt;div class="card-body"&gt;
&lt;h4 class="h6 mb-2"&gt;声かけ例&lt;/h4&gt;
&lt;ul class="mb-0"&gt;
&lt;li&gt;それって、つまり何？&lt;/li&gt;
&lt;li&gt;全部まとめると何の話？&lt;/li&gt;
&lt;/ul&gt;
&lt;/div&gt;
&lt;/div&gt;
&lt;/div&gt;
&lt;/div&gt;
&lt;/section&gt;
&lt;p&gt;&lt;!-- FAQ（JS不要：確実に開閉） --&gt;&lt;/p&gt;
&lt;section id="faq" class="mb-4"&gt;
&lt;h3 class="h4"&gt;5. よくあるつまずき&lt;/h3&gt;
&lt;div class="vstack gap-2"&gt;
&lt;details class="border rounded-3 bg-white shadow-sm"&gt;
&lt;summary class="d-flex align-items-center justify-content-between gap-3 p-3" style="cursor: pointer; list-style: none;"&gt;&lt;span class="fw-bold"&gt;Q. 具体例が多くて、結局「何の話」か分からなくなります&lt;/span&gt;&lt;br /&gt;
&lt;span class="badge bg-secondary"&gt;開く&lt;/span&gt;&lt;/summary&gt;
&lt;div class="px-3 pb-3 pt-0"&gt;
&lt;p class="mb-0"&gt;具体例は「話題を説明するための材料」。まず &lt;strong&gt;一文で話題&lt;/strong&gt; を置いてから、&lt;br /&gt;
具体例を「同じ方向の証拠」として並べると整理が乱れにくい。&lt;/p&gt;
&lt;/div&gt;
&lt;/details&gt;
&lt;details class="border rounded-3 bg-white shadow-sm"&gt;
&lt;summary class="d-flex align-items-center justify-content-between gap-3 p-3" style="cursor: pointer; list-style: none;"&gt;&lt;span class="fw-bold"&gt;Q. 「〜とはどういうことか」で、辞書みたいに長く書いてしまいます&lt;/span&gt;&lt;br /&gt;
&lt;span class="badge bg-secondary"&gt;開く&lt;/span&gt;&lt;/summary&gt;
&lt;div class="px-3 pb-3 pt-0"&gt;
&lt;p class="mb-0"&gt;まずは &lt;strong&gt;イコールを短く&lt;/strong&gt; 作る。本文の言い換えを拾い、余計な具体を足さずに&lt;br /&gt;
「同じ意味の別表現」にするのがいちばん早い。&lt;/p&gt;
&lt;/div&gt;
&lt;/details&gt;
&lt;details class="border rounded-3 bg-white shadow-sm"&gt;
&lt;summary class="d-flex align-items-center justify-content-between gap-3 p-3" style="cursor: pointer; list-style: none;"&gt;&lt;span class="fw-bold"&gt;Q. 「見えているのに意味をなしていない」がピンと来ません&lt;/span&gt;&lt;br /&gt;
&lt;span class="badge bg-secondary"&gt;開く&lt;/span&gt;&lt;/summary&gt;
&lt;div class="px-3 pb-3 pt-0"&gt;
&lt;p class="mb-0"&gt;「見える」は目の映像ではなく、&lt;strong&gt;脳が意味づけして初めて成立&lt;/strong&gt;する、という主張。&lt;br /&gt;
ここを押さえると、問五の言い換え（ごっちゃ）も納得しやすい。&lt;/p&gt;
&lt;/div&gt;
&lt;/details&gt;
&lt;/div&gt;
&lt;style&gt;
    #faq details &gt; summary::-webkit-details-marker{display:none;}&lt;br /&gt;
    #faq details[open] summary .badge{background:#0d6efd !important;}&lt;br /&gt;
    #faq details summary:focus{outline:none;}&lt;br /&gt;
  &lt;/style&gt;
&lt;/section&gt;
&lt;p&gt;&lt;!-- CTA --&gt;&lt;/p&gt;
&lt;section id="cta" class="mb-4"&gt;
&lt;div class="card border-0 shadow-sm"&gt;
&lt;div class="card-body p-3 p-md-4"&gt;
&lt;div class="row align-items-center g-3"&gt;
&lt;div class="col-12 col-md-8"&gt;
&lt;h3 class="h4 mb-2"&gt;読解ラボ東京｜説明文を「構造」で読む個別指導&lt;/h3&gt;
&lt;p class="mb-0"&gt;説明文は語彙力ではなく、&lt;strong&gt;整理の仕方&lt;/strong&gt;で差がつきます。&lt;br /&gt;
話題・定義・具体例の関係を、答案ベースで1対1指導します。&lt;/p&gt;
&lt;/div&gt;
&lt;div class="col-12 col-md-4 text-md-end"&gt;&lt;a class="btn btn-primary btn-lg w-100 w-md-auto" href="https://dokkai-labo.tokyo/" target="_blank" rel="noopener"&gt;&lt;br /&gt;
公式サイトを見る&lt;br /&gt;
&lt;/a&gt;&lt;/p&gt;
&lt;div class="mt-2"&gt;&lt;small class="text-muted"&gt;※お問い合わせ・受講案内は公式サイト内から。&lt;/small&gt;&lt;/div&gt;
&lt;/div&gt;
&lt;/div&gt;
&lt;/div&gt;
&lt;/div&gt;
&lt;/section&gt;
&lt;hr class="my-4" /&gt;
&lt;p class="small text-muted mb-0"&gt;本記事はライブ解説内容を学習用に整理したものです（教材本文の転載はしていません）。&lt;/p&gt;
&lt;p&gt;&lt;!-- ▲▲ WordPress本文ここまで ▲▲ --&gt;&lt;/p&gt;
&lt;section id="veu_cta-20370" class="veu_cta"&gt;
&lt;h1 class="cta_title"&gt;講座案内：読解/漢字演習道場【中学受験】&lt;/h1&gt;
&lt;div class="cta_body"&gt;
&lt;div class="cta_body_image cta_body_image_right"&gt;&lt;/div&gt;
&lt;div class="cta_body_txt image_exist"&gt;■読解演習道場&lt;/p&gt;
&lt;p&gt;大半の学習塾で忘れられがちな「与えられた知識を使いこなすための練習」をサポートするための講座です。&lt;/p&gt;
&lt;p&gt;確立された読解ラボオリジナルの読解法を駆使しながら、それを使いこなすための演習量を重ねて頂きます。■漢字演習道場&lt;/p&gt;
&lt;p&gt;「漢字なんて覚えてしまえば終わり！」と思われることが多い一方、案外学習が進まない経験をお持ちの方も多いかと思います。&lt;/p&gt;
&lt;p&gt;「漢字学習の思考回路」「漢字学習のスピード感」を養いながら、知識の獲得と学習姿勢の構築を目指します。&lt;/p&gt;
&lt;/div&gt;
&lt;div class="cta_body_link"&gt;&lt;a class="btn btn-primary btn-block btn-lg" href="https://dokkai-labo.tokyo/bootcamp/" target="_blank" rel="noopener"&gt;読解/漢字演習道場【中学受験】&lt;/a&gt;&lt;/div&gt;
&lt;/div&gt;
&lt;p&gt;&lt;!-- [ /.vkExUnit_cta_body ] --&gt;&lt;/p&gt;
&lt;/section&gt;
&lt;section class="veu_cta" id="veu_cta-20321"&gt;&lt;h1 class="cta_title"&gt;講座案内：完全１対１個別指導【中学受験/大学受験】&lt;/h1&gt;&lt;div class="cta_body"&gt;&lt;div class="cta_body_image cta_body_image_right"&gt;&lt;a href="https://dokkai-labo.tokyo/kobetsu/" target="_blank"&gt;&lt;/a&gt;&lt;/div&gt;&lt;div class="cta_body_txt image_exist"&gt;当塾では、中学受験の国語と大学受験の現代文を指導しております。どちらも完全１対１の個別指導です。生徒さんの現在の学力に合わせて問題を厳選し、理解力に応じた解説をして参ります。&lt;/div&gt;&lt;div class="cta_body_link"&gt;&lt;a href="https://dokkai-labo.tokyo/kobetsu/" class="btn btn-primary btn-block btn-lg" target="_blank"&gt;完全１対１個別指導【中学受験/大学受験】&lt;/a&gt;&lt;/div&gt;&lt;/div&gt;&lt;!-- [ /.vkExUnit_cta_body ] --&gt;&lt;/section&gt;			
------</t>
  </si>
  <si>
    <t>https://dokkai-labo.tokyo/blog/yosyu_series_05j04/</t>
  </si>
  <si>
    <t>以下のページは不自然なワードを使用しています。
これらを適切に自然な言葉に置き換えて下さい。
なお、本文の装飾や構造は絶対に変えないでください。
【対象ページURL】
https://dokkai-labo.tokyo/blog/yosyu_series_05j04/
【検出された不自然ワード】
- 整え
【本文】
------
&lt;p&gt;&lt;!-- ▼▼ WordPress本文ここから（Bootstrap前提） ▼▼ --&gt;&lt;/p&gt;
&lt;section class="p-3 p-md-4 mb-4 rounded-3 border bg-light"&gt;
&lt;div class="d-flex flex-column gap-2"&gt;
&lt;div class="d-flex flex-wrap align-items-center gap-2"&gt;&lt;span class="badge bg-primary badge-primary"&gt;予習シリーズ&lt;/span&gt;&lt;br /&gt;
&lt;span class="badge bg-secondary badge-secondary"&gt;小5 上巻&lt;/span&gt;&lt;br /&gt;
&lt;span class="badge bg-dark badge-dark"&gt;第4回・発展問題&lt;/span&gt;&lt;br /&gt;
&lt;span class="badge bg-info badge-info text-dark"&gt;説明文&lt;/span&gt;&lt;/div&gt;
&lt;h2 class="h3 mb-1"&gt;【解説まとめ】説明問題は「イコール」を作る&lt;/h2&gt;
&lt;p class="mb-0"&gt;受験国語専門「読解ラボ東京」代表・長島によるライブ解説（第4回・発展問題）の要点を、&lt;br /&gt;
ご家庭で再現できる形に整理しました。&lt;br class="d-none d-md-block" /&gt;キーワードは &lt;strong&gt;「傍線の説明＝イコールの中身」&lt;/strong&gt; です。&lt;/p&gt;
&lt;/div&gt;
&lt;/section&gt;
&lt;p&gt;&lt;!-- 動画 --&gt;&lt;/p&gt;
&lt;section class="mb-4"&gt;
&lt;div class="d-flex align-items-center justify-content-between flex-wrap gap-2 mb-2"&gt;
&lt;h3 id="movie" class="h4 mb-0"&gt;解説動画（ライブ配信）&lt;/h3&gt;
&lt;p&gt;&lt;small class="text-muted"&gt;※自動文字起こしのため、固有名詞などに揺れがある場合があります。&lt;/small&gt;&lt;/p&gt;
&lt;/div&gt;
&lt;p&gt;&lt;!-- BS5: ratio / BS4: embed-responsive 両対応寄せ --&gt;&lt;/p&gt;
&lt;div class="ratio ratio-16x9 embed-responsive embed-responsive-16by9 rounded-3 border overflow-hidden"&gt;&lt;iframe class="embed-responsive-item" title="予習シリーズ 小5 上巻 第4回 発展問題 解説（読解ラボ東京）" src="https://www.youtube.com/embed/_5cvC_YVdfU" allowfullscreen="allowfullscreen"&gt;&lt;/iframe&gt;&lt;/div&gt;
&lt;/section&gt;
&lt;p&gt;&lt;!-- 目次 --&gt;&lt;/p&gt;
&lt;section class="mb-4"&gt;
&lt;h3 id="toc" class="h4"&gt;目次&lt;/h3&gt;
&lt;div class="row g-3"&gt;
&lt;div class="col-12 col-md-6"&gt;
&lt;div class="list-group"&gt;&lt;a class="list-group-item list-group-item-action" href="#core"&gt;1. 説明問題の「考え方」：イコールを作る&lt;/a&gt;&lt;br /&gt;
&lt;a class="list-group-item list-group-item-action" href="#howto"&gt;2. 選択肢の処理：切って照合する&lt;/a&gt;&lt;br /&gt;
&lt;a class="list-group-item list-group-item-action" href="#cards"&gt;3. 問題別ポイント（問一〜問六）&lt;/a&gt;&lt;/div&gt;
&lt;/div&gt;
&lt;div class="col-12 col-md-6"&gt;
&lt;div class="list-group"&gt;&lt;a class="list-group-item list-group-item-action" href="#homework"&gt;4. 家庭学習での回し方（再現の流れ）&lt;/a&gt;&lt;br /&gt;
&lt;a class="list-group-item list-group-item-action" href="#faq"&gt;5. よくあるつまずき（FAQ）&lt;/a&gt;&lt;br /&gt;
&lt;a class="list-group-item list-group-item-action" href="#cta"&gt;6. 個別指導のご案内&lt;/a&gt;&lt;/div&gt;
&lt;/div&gt;
&lt;/div&gt;
&lt;/section&gt;
&lt;p&gt;&lt;!-- 核 --&gt;&lt;/p&gt;
&lt;section id="core" class="mb-4"&gt;
&lt;h3 class="h4"&gt;1. 説明問題の「考え方」：イコールを作る&lt;/h3&gt;
&lt;div class="row g-3"&gt;
&lt;div class="col-12 col-md-6"&gt;
&lt;div class="card border-0 shadow-sm h-100"&gt;
&lt;div class="card-body"&gt;
&lt;h4 class="h6 mb-2"&gt;「どういうことか？」は置き換え&lt;/h4&gt;
&lt;ul class="mb-0"&gt;
&lt;li&gt;&lt;strong&gt;説明しなさい&lt;/strong&gt;＝傍線と同じ意味の言葉にする&lt;/li&gt;
&lt;li&gt;本文の中にある &lt;strong&gt;言い換え&lt;/strong&gt; を拾う&lt;/li&gt;
&lt;li&gt;同じ内容を短くまとめて &lt;strong&gt;イコール&lt;/strong&gt; を作る&lt;/li&gt;
&lt;/ul&gt;
&lt;/div&gt;
&lt;/div&gt;
&lt;/div&gt;
&lt;div class="col-12 col-md-6"&gt;
&lt;div class="card border-0 shadow-sm h-100"&gt;
&lt;div class="card-body"&gt;
&lt;h4 class="h6 mb-2"&gt;ミニ例（超テンプレ）&lt;/h4&gt;
&lt;div class="small"&gt;
&lt;div class="d-flex gap-2 mb-1"&gt;&lt;span class="badge bg-secondary badge-secondary"&gt;用語&lt;/span&gt;&lt;br /&gt;
イケメン&lt;/div&gt;
&lt;div class="d-flex gap-2"&gt;&lt;span class="badge bg-primary badge-primary"&gt;イコール&lt;/span&gt;&lt;br /&gt;
&lt;strong&gt;かっこいい男性&lt;/strong&gt;&lt;/div&gt;
&lt;/div&gt;
&lt;div class="mt-2 small text-muted"&gt;※「同じ意味」に言い換えられたらOK。&lt;/div&gt;
&lt;/div&gt;
&lt;/div&gt;
&lt;/div&gt;
&lt;/div&gt;
&lt;div class="alert alert-info mt-3 mb-0"&gt;&lt;strong&gt;ポイント：&lt;/strong&gt;&lt;br /&gt;
説明文は「用語・表現の定義（＝イコール）」が勝負。まず &lt;strong&gt;置き換え&lt;/strong&gt; を作るとブレにくくなります。&lt;/div&gt;
&lt;/section&gt;
&lt;p&gt;&lt;!-- 処理 --&gt;&lt;/p&gt;
&lt;section id="howto" class="mb-4"&gt;
&lt;h3 class="h4"&gt;2. 選択肢の処理：切って照合する&lt;/h3&gt;
&lt;div class="card border-0 shadow-sm"&gt;
&lt;div class="card-body"&gt;
&lt;p class="mb-2"&gt;選択肢が長いときは、全部を丸暗記で比べません。&lt;strong&gt;句読点・助詞・接続語&lt;/strong&gt;で切って、本文と照合します。&lt;/p&gt;
&lt;div class="row g-3"&gt;
&lt;div class="col-12 col-md-6"&gt;
&lt;div class="p-3 rounded-3 border bg-white h-100"&gt;
&lt;h4 class="h6 mb-2"&gt;切り方の目安&lt;/h4&gt;
&lt;ul class="mb-0 small text-muted"&gt;
&lt;li&gt;「〜が／〜を／〜に」でまとまりを分ける&lt;/li&gt;
&lt;li&gt;「だから／つまり／しかし」は前後関係をそろえる&lt;/li&gt;
&lt;li&gt;一文を &lt;strong&gt;2〜3ブロック&lt;/strong&gt; にして照合する&lt;/li&gt;
&lt;/ul&gt;
&lt;/div&gt;
&lt;/div&gt;
&lt;div class="col-12 col-md-6"&gt;
&lt;div class="p-3 rounded-3 border bg-white h-100"&gt;
&lt;h4 class="h6 mb-2"&gt;反応ワード&lt;/h4&gt;
&lt;ul class="mb-0 small text-muted"&gt;
&lt;li&gt;&lt;strong&gt;一つは／もう一つ&lt;/strong&gt;：定義が並列&lt;/li&gt;
&lt;li&gt;&lt;strong&gt;たとえば&lt;/strong&gt;：後ろが具体例&lt;/li&gt;
&lt;li&gt;&lt;strong&gt;だから&lt;/strong&gt;：後ろの理由が前（因果）&lt;/li&gt;
&lt;/ul&gt;
&lt;/div&gt;
&lt;/div&gt;
&lt;/div&gt;
&lt;div class="alert alert-warning mt-3 mb-0"&gt;&lt;strong&gt;結論：&lt;/strong&gt;長い選択肢ほど「切る」→「本文の一致点」を確認、で判断が減ります。&lt;/div&gt;
&lt;/div&gt;
&lt;/div&gt;
&lt;/section&gt;
&lt;p&gt;&lt;!-- 問題別 --&gt;&lt;/p&gt;
&lt;section id="cards" class="mb-4"&gt;
&lt;h3 class="h4 mb-3"&gt;3. 問題別ポイント（2列カード）&lt;/h3&gt;
&lt;div class="row g-3"&gt;
&lt;p&gt;&lt;!-- 問一 --&gt;&lt;/p&gt;
&lt;div class="col-12 col-md-6"&gt;
&lt;div class="card border-0 shadow-sm"&gt;
&lt;div class="card-body"&gt;
&lt;div class="d-flex justify-content-between align-items-start gap-2"&gt;
&lt;h4 class="h5 mb-2"&gt;問一：空欄（接続語）&lt;/h4&gt;
&lt;p&gt;&lt;span class="badge bg-primary badge-primary"&gt;選択&lt;/span&gt;&lt;/p&gt;
&lt;/div&gt;
&lt;ul class="mb-0"&gt;
&lt;li&gt;&lt;strong&gt;空欄1&lt;/strong&gt;：前後とも「タケ」の特徴 → &lt;strong&gt;エ&lt;/strong&gt;&lt;/li&gt;
&lt;li&gt;&lt;strong&gt;空欄2&lt;/strong&gt;：後ろが具体例 → &lt;strong&gt;ウ&lt;/strong&gt;&lt;/li&gt;
&lt;li&gt;&lt;strong&gt;空欄3&lt;/strong&gt;：後ろの理由が前 → &lt;strong&gt;イ&lt;/strong&gt;&lt;/li&gt;
&lt;/ul&gt;
&lt;/div&gt;
&lt;/div&gt;
&lt;/div&gt;
&lt;p&gt;&lt;!-- 問二 --&gt;&lt;/p&gt;
&lt;div class="col-12 col-md-6"&gt;
&lt;div class="card border-0 shadow-sm"&gt;
&lt;div class="card-body"&gt;
&lt;div class="d-flex justify-content-between align-items-start gap-2"&gt;
&lt;h4 class="h5 mb-2"&gt;問二(1)：森が荒れるとは？&lt;/h4&gt;
&lt;p&gt;&lt;span class="badge bg-secondary badge-secondary"&gt;説明&lt;/span&gt;&lt;/p&gt;
&lt;/div&gt;
&lt;ul class="mb-0"&gt;
&lt;li&gt;&lt;strong&gt;注目&lt;/strong&gt;：「一つは」「もう一つ」&lt;/li&gt;
&lt;li&gt;&lt;strong&gt;答え&lt;/strong&gt;：植林の森の手入れが行き届かない／竹林が広がる&lt;/li&gt;
&lt;li&gt;&lt;strong&gt;要領&lt;/strong&gt;：定義を並列で整理&lt;/li&gt;
&lt;/ul&gt;
&lt;/div&gt;
&lt;/div&gt;
&lt;/div&gt;
&lt;p&gt;&lt;!-- 問二(2) --&gt;&lt;/p&gt;
&lt;div class="col-12 col-md-6"&gt;
&lt;div class="card border-0 shadow-sm"&gt;
&lt;div class="card-body"&gt;
&lt;div class="d-flex justify-content-between align-items-start gap-2"&gt;
&lt;h4 class="h5 mb-2"&gt;問二(2)：共通する原因&lt;/h4&gt;
&lt;p&gt;&lt;span class="badge bg-secondary badge-secondary"&gt;説明&lt;/span&gt;&lt;/p&gt;
&lt;/div&gt;
&lt;ul class="mb-0"&gt;
&lt;li&gt;&lt;strong&gt;答え&lt;/strong&gt;：&lt;strong&gt;人が森に手を入れなくなったこと&lt;/strong&gt;&lt;/li&gt;
&lt;li&gt;&lt;strong&gt;読み&lt;/strong&gt;：共通原因の提示直後を拾う&lt;/li&gt;
&lt;/ul&gt;
&lt;/div&gt;
&lt;/div&gt;
&lt;/div&gt;
&lt;p&gt;&lt;!-- 問三 --&gt;&lt;/p&gt;
&lt;div class="col-12 col-md-6"&gt;
&lt;div class="card border-0 shadow-sm"&gt;
&lt;div class="card-body"&gt;
&lt;div class="d-flex justify-content-between align-items-start gap-2"&gt;
&lt;h4 class="h5 mb-2"&gt;問三：筆者の考え（傍線②）&lt;/h4&gt;
&lt;p&gt;&lt;span class="badge bg-primary badge-primary"&gt;選択&lt;/span&gt;&lt;/p&gt;
&lt;/div&gt;
&lt;ul class="mb-0"&gt;
&lt;li&gt;&lt;strong&gt;注目&lt;/strong&gt;：傍線②の直後&lt;/li&gt;
&lt;li&gt;&lt;strong&gt;内容&lt;/strong&gt;：人の勝手な言い分だと捉えている&lt;/li&gt;
&lt;li&gt;&lt;strong&gt;結論&lt;/strong&gt;：&lt;strong&gt;イ&lt;/strong&gt;&lt;/li&gt;
&lt;/ul&gt;
&lt;/div&gt;
&lt;/div&gt;
&lt;/div&gt;
&lt;p&gt;&lt;!-- 問四(1) --&gt;&lt;/p&gt;
&lt;div class="col-12 col-md-6"&gt;
&lt;div class="card border-0 shadow-sm"&gt;
&lt;div class="card-body"&gt;
&lt;div class="d-flex justify-content-between align-items-start gap-2"&gt;
&lt;h4 class="h5 mb-2"&gt;問四(1)：私のイメージとは？&lt;/h4&gt;
&lt;p&gt;&lt;span class="badge bg-secondary badge-secondary"&gt;説明&lt;/span&gt;&lt;/p&gt;
&lt;/div&gt;
&lt;ul class="mb-0"&gt;
&lt;li&gt;&lt;strong&gt;7段落&lt;/strong&gt;より、&lt;strong&gt;原始の森&lt;/strong&gt;&lt;/li&gt;
&lt;li&gt;&lt;strong&gt;読み&lt;/strong&gt;：「イメージ」＝言い換えの要求&lt;/li&gt;
&lt;/ul&gt;
&lt;/div&gt;
&lt;/div&gt;
&lt;/div&gt;
&lt;p&gt;&lt;!-- 問四(2) --&gt;&lt;/p&gt;
&lt;div class="col-12 col-md-6"&gt;
&lt;div class="card border-0 shadow-sm"&gt;
&lt;div class="card-body"&gt;
&lt;div class="d-flex justify-content-between align-items-start gap-2"&gt;
&lt;h4 class="h5 mb-2"&gt;問四(2)：マタギの生活とは？&lt;/h4&gt;
&lt;p&gt;&lt;span class="badge bg-success text-dark badge-success"&gt;記述&lt;/span&gt;&lt;/p&gt;
&lt;/div&gt;
&lt;ul class="mb-0"&gt;
&lt;li&gt;&lt;strong&gt;要点&lt;/strong&gt;：資源の再生を考えながら山に手を入れ、森を育ててきた&lt;/li&gt;
&lt;li&gt;&lt;strong&gt;コツ&lt;/strong&gt;：具体例を増やさず、抽象度をそろえる&lt;/li&gt;
&lt;/ul&gt;
&lt;/div&gt;
&lt;/div&gt;
&lt;/div&gt;
&lt;p&gt;&lt;!-- 問五 --&gt;&lt;/p&gt;
&lt;div class="col-12 col-md-6"&gt;
&lt;div class="card border-0 shadow-sm"&gt;
&lt;div class="card-body"&gt;
&lt;div class="d-flex justify-content-between align-items-start gap-2"&gt;
&lt;h4 class="h5 mb-2"&gt;問五：自然の森指定への筆者の考え&lt;/h4&gt;
&lt;p&gt;&lt;span class="badge bg-success text-dark badge-success"&gt;記述&lt;/span&gt;&lt;/p&gt;
&lt;/div&gt;
&lt;ul class="mb-0"&gt;
&lt;li&gt;&lt;strong&gt;自然の森&lt;/strong&gt;＝人の手が加わることは許されない&lt;/li&gt;
&lt;li&gt;&lt;strong&gt;筆者&lt;/strong&gt;：それだと森を護れなくなる&lt;/li&gt;
&lt;li&gt;&lt;strong&gt;結論&lt;/strong&gt;：原始の森と位置づける正当性に疑問&lt;/li&gt;
&lt;/ul&gt;
&lt;/div&gt;
&lt;/div&gt;
&lt;/div&gt;
&lt;p&gt;&lt;!-- 問六 --&gt;&lt;/p&gt;
&lt;div class="col-12 col-md-6"&gt;
&lt;div class="card border-0 shadow-sm"&gt;
&lt;div class="card-body"&gt;
&lt;div class="d-flex justify-content-between align-items-start gap-2"&gt;
&lt;h4 class="h5 mb-2"&gt;問六：10段落の要点&lt;/h4&gt;
&lt;p&gt;&lt;span class="badge bg-primary badge-primary"&gt;選択&lt;/span&gt;&lt;/p&gt;
&lt;/div&gt;
&lt;ul class="mb-0"&gt;
&lt;li&gt;&lt;strong&gt;要点&lt;/strong&gt;：自然には人の手が加わっている&lt;/li&gt;
&lt;li&gt;&lt;strong&gt;補足&lt;/strong&gt;：人を排除すると自然が別物になる&lt;/li&gt;
&lt;li&gt;&lt;strong&gt;結論&lt;/strong&gt;：&lt;strong&gt;エ&lt;/strong&gt;（ポイントは選択肢の切り方）&lt;/li&gt;
&lt;/ul&gt;
&lt;/div&gt;
&lt;/div&gt;
&lt;/div&gt;
&lt;/div&gt;
&lt;div class="alert alert-secondary mt-3 mb-0"&gt;&lt;strong&gt;補足：&lt;/strong&gt;この回は「説明＝イコール」「直後を見る」「選択肢を切る」の3点で、説明文の得点が安定します。&lt;/div&gt;
&lt;/section&gt;
&lt;p&gt;&lt;!-- 家庭学習 --&gt;&lt;/p&gt;
&lt;section id="homework" class="mb-4"&gt;
&lt;h3 class="h4"&gt;4. 家庭学習での回し方（再現の流れ）&lt;/h3&gt;
&lt;div class="row g-3"&gt;
&lt;div class="col-12 col-md-6"&gt;
&lt;div class="card border-0 shadow-sm"&gt;
&lt;div class="card-body"&gt;
&lt;h4 class="h6 mb-2"&gt;5ステップ（説明文：毎回同じでOK）&lt;/h4&gt;
&lt;ol class="mb-0"&gt;
&lt;li&gt;「どういうことか／とは」を見つける&lt;/li&gt;
&lt;li&gt;傍線＝何？の&lt;strong&gt;イコール&lt;/strong&gt;を本文から探す&lt;/li&gt;
&lt;li&gt;「一つは／もう一つ」で定義を並列に整理&lt;/li&gt;
&lt;li&gt;筆者の考えは&lt;strong&gt;傍線の直後&lt;/strong&gt;をまず確認&lt;/li&gt;
&lt;li&gt;選択肢は&lt;strong&gt;切って照合&lt;/strong&gt;して決める&lt;/li&gt;
&lt;/ol&gt;
&lt;/div&gt;
&lt;/div&gt;
&lt;/div&gt;
&lt;div class="col-12 col-md-6"&gt;
&lt;div class="card border-0 shadow-sm"&gt;
&lt;div class="card-body"&gt;
&lt;h4 class="h6 mb-2"&gt;記述のときのコツ&lt;/h4&gt;
&lt;ul class="mb-0"&gt;
&lt;li&gt;本文の言葉（根拠）を優先して拾う&lt;/li&gt;
&lt;li&gt;要素は &lt;strong&gt;2〜3個&lt;/strong&gt; に絞って一文にまとめる&lt;/li&gt;
&lt;li&gt;「自然の森＝〜」のように &lt;strong&gt;先に定義&lt;/strong&gt; を置いてから意見へ&lt;/li&gt;
&lt;/ul&gt;
&lt;/div&gt;
&lt;/div&gt;
&lt;/div&gt;
&lt;/div&gt;
&lt;/section&gt;
&lt;p&gt;&lt;!-- FAQ --&gt;&lt;/p&gt;
&lt;section id="faq" class="mb-4"&gt;
&lt;h3 class="h4"&gt;&lt;!-- FAQ（JS不要・確実に開閉する版） --&gt;&lt;/h3&gt;
&lt;section id="faq" class="mb-4"&gt;
&lt;h3 class="h4"&gt;5. よくあるつまずき（FAQ）&lt;/h3&gt;
&lt;div class="vstack gap-2"&gt;
&lt;details class="border rounded-3 bg-white p-0 shadow-sm"&gt;
&lt;summary class="d-flex align-items-center justify-content-between gap-3 p-3" style="cursor: pointer; list-style: none;"&gt;&lt;span class="fw-bold"&gt;&lt;br /&gt;
Q. 「どういうことか」で、気持ち（感想）を書いてしまいます&lt;br /&gt;
&lt;/span&gt;&lt;br /&gt;
&lt;span class="badge bg-secondary"&gt;開く&lt;/span&gt;&lt;/summary&gt;
&lt;div class="px-3 pb-3 pt-0"&gt;
&lt;p class="mb-0"&gt;説明問題は感想ではなく &lt;strong&gt;言い換え（イコール）&lt;/strong&gt;。本文にある同内容表現を拾い、&lt;br /&gt;
短く置き換えるところから始める。&lt;/p&gt;
&lt;/div&gt;
&lt;/details&gt;
&lt;details class="border rounded-3 bg-white p-0 shadow-sm"&gt;
&lt;summary class="d-flex align-items-center justify-content-between gap-3 p-3" style="cursor: pointer; list-style: none;"&gt;&lt;span class="fw-bold"&gt;&lt;br /&gt;
Q. 長い選択肢を全部読んで、最後に決めきれません&lt;br /&gt;
&lt;/span&gt;&lt;br /&gt;
&lt;span class="badge bg-secondary"&gt;開く&lt;/span&gt;&lt;/summary&gt;
&lt;div class="px-3 pb-3 pt-0"&gt;
&lt;p class="mb-0"&gt;長い選択肢ほど &lt;strong&gt;切って照合&lt;/strong&gt;。句読点・助詞・接続語で2〜3ブロックに分け、&lt;br /&gt;
本文の一致点が揃うかだけを確認する。&lt;/p&gt;
&lt;/div&gt;
&lt;/details&gt;
&lt;details class="border rounded-3 bg-white p-0 shadow-sm"&gt;
&lt;summary class="d-flex align-items-center justify-content-between gap-3 p-3" style="cursor: pointer; list-style: none;"&gt;&lt;span class="fw-bold"&gt;&lt;br /&gt;
Q. 「筆者の考え」がどこにあるか分かりません&lt;br /&gt;
&lt;/span&gt;&lt;br /&gt;
&lt;span class="badge bg-secondary"&gt;開く&lt;/span&gt;&lt;/summary&gt;
&lt;div class="px-3 pb-3 pt-0"&gt;
&lt;p class="mb-0"&gt;まず &lt;strong&gt;傍線の直後&lt;/strong&gt; を見ます。説明文でも、評価・主張は直後に置かれやすいです。&lt;/p&gt;
&lt;/div&gt;
&lt;/details&gt;
&lt;/div&gt;
&lt;style&gt;
    /* summaryの三角を整える（任意） */&lt;br /&gt;    #faq details &gt; summary::-webkit-details-marker { display:none; }&lt;br /&gt;    #faq details[open] summary .badge { background:#0d6efd !important; } /* 開いたら青 */&lt;br /&gt;    #faq details summary:focus { outline: none; }&lt;br /&gt;  &lt;/style&gt;
&lt;/section&gt;
&lt;div class="alert alert-light border mt-3 mb-0"&gt;&lt;/div&gt;
&lt;/section&gt;
&lt;p&gt;&lt;!-- CTA --&gt;&lt;/p&gt;
&lt;section id="cta" class="mb-4"&gt;
&lt;div class="card border-0 shadow-sm"&gt;
&lt;div class="card-body p-3 p-md-4"&gt;
&lt;div class="row align-items-center g-3"&gt;
&lt;div class="col-12 col-md-8"&gt;
&lt;h3 class="h4 mb-2"&gt;読解ラボ東京｜説明文を「流れ」で得点化する&lt;/h3&gt;
&lt;p class="mb-0"&gt;説明文の得点は「センス」ではなく、&lt;strong&gt;イコール／直後／切り方&lt;/strong&gt;の流れで安定します。&lt;br class="d-none d-md-block" /&gt;お子さまの答案を見ながら、根拠の拾い方・まとめ方を1対1でそろえます。&lt;/p&gt;
&lt;/div&gt;
&lt;div class="col-12 col-md-4 text-md-end"&gt;
&lt;p&gt;&lt;a class="btn btn-primary btn-lg w-100 w-md-auto" href="https://dokkai-labo.tokyo/" target="_blank" rel="noopener"&gt;&lt;br /&gt;
公式サイトを見る&lt;br /&gt;
&lt;/a&gt;&lt;/p&gt;
&lt;div class="mt-2"&gt;&lt;small class="text-muted"&gt;※お問い合わせ・受講案内は公式サイト内から。&lt;/small&gt;&lt;/div&gt;
&lt;/div&gt;
&lt;/div&gt;
&lt;/div&gt;
&lt;/div&gt;
&lt;/section&gt;
&lt;hr class="my-4" /&gt;
&lt;p class="small text-muted mb-0"&gt;本記事は、ライブ解説の要点を学習用に整理したものです（教材本文の転載はしていません）。&lt;br /&gt;
行数の参照は配信内の説明に基づきます。&lt;/p&gt;
&lt;p&gt;&lt;!-- ▲▲ WordPress本文ここまで ▲▲ --&gt;&lt;/p&gt;
&lt;section id="veu_cta-21073" class="veu_cta"&gt;
&lt;h1 class="cta_title"&gt;コラム&lt;/h1&gt;
&lt;div class="cta_body"&gt;
&lt;div class="cta_body_image cta_body_image_right"&gt;&lt;a href="https://dokkai-labo.tokyo/ct/column/" target="_blank" rel="noopener"&gt;&lt;img fetchpriority="high" decoding="async" class="attachment-large size-large" src="https://dokkai-labo.tokyo/wp-content/uploads/2020/11/cropped-読解ラボ東京ロゴ‗四角.jpg" sizes="(max-width: 512px) 100vw, 512px"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alt="" width="512" height="512" /&gt;&lt;/a&gt;&lt;/div&gt;
&lt;div class="cta_body_txt image_exist"&gt;幅広い国語学習に関連するコラムを提供しています。このコラムでは、大学入試共通テストの国語セクションに焦点を当てた考察から、東大の国語に関する検討、記述問題の自己採点方法、詩の学習の重要性、随筆文の解き方、長文読解の効果的なアプローチ、小論文のスキル向上法、過去問の活用、偏差値向上の方法、各塾の国語対策、学習法、受験心構え、中学入試における国語勉強法、理論的な読解方法、入試対策アプローチ、そして国語文法の重要性まで、幅広いトピックにわたる国語学習に関する情報とアドバイスが提供されています。&lt;/div&gt;
&lt;div class="cta_body_link"&gt;&lt;a class="btn btn-primary btn-block btn-lg" href="https://dokkai-labo.tokyo/ct/column/" target="_blank" rel="noopener"&gt;コラム&lt;/a&gt;&lt;/div&gt;
&lt;/div&gt;
&lt;p&gt;&lt;!-- [ /.vkExUnit_cta_body ] --&gt;&lt;/p&gt;
&lt;/section&gt;
&lt;section class="veu_cta" id="veu_cta-20527"&gt;&lt;h1 class="cta_title"&gt;講座案内：【オンライン】長島式読解講座「Basis」【中学受験】&lt;/h1&gt;&lt;div class="cta_body"&gt;&lt;div class="cta_body_txt image_no"&gt;自由なスケジュールで受講可能。理論に裏打ちされた読解法を短期間で習得できます。オンライン授業にそのまま適用することで教室で受ける授業さながらの授業を、Basisオンラインでも再現しております。&lt;/div&gt;&lt;div class="cta_body_link"&gt;&lt;a href="https://dokkai-labo.tokyo/basisonline/" class="btn btn-primary btn-block btn-lg" target="_blank"&gt;【オンライン】長島式読解講座「Basis」【中学受験】&lt;/a&gt;&lt;/div&gt;&lt;/div&gt;&lt;!-- [ /.vkExUnit_cta_body ] --&gt;&lt;/section&gt;			
------</t>
  </si>
  <si>
    <t>https://dokkai-labo.tokyo/blog/yosyu_series_05j06/</t>
  </si>
  <si>
    <t>以下のページは不自然なワードを使用しています。
これらを適切に自然な言葉に置き換えて下さい。
なお、本文の装飾や構造は絶対に変えないでください。
【対象ページURL】
https://dokkai-labo.tokyo/blog/yosyu_series_05j06/
【検出された不自然ワード】
- 迷い
【本文】
------
&lt;section class="p-3 p-md-4 mb-4 rounded-3 border bg-light"&gt;
&lt;div class="d-flex flex-column gap-2"&gt;
&lt;div class="d-flex flex-wrap align-items-center gap-2"&gt;&lt;span class="badge bg-primary"&gt;予習シリーズ&lt;/span&gt;&lt;br /&gt;
&lt;span class="badge bg-secondary"&gt;小5 上巻&lt;/span&gt;&lt;br /&gt;
&lt;span class="badge bg-dark"&gt;第6回・発展問題&lt;/span&gt;&lt;br /&gt;
&lt;span class="badge bg-info text-dark"&gt;物語文&lt;/span&gt;&lt;/div&gt;
&lt;h2 class="h3 mb-1"&gt;【解説まとめ】傍線の理由→背景×出来事で「頭の中」を明確にする&lt;/h2&gt;
&lt;p class="mb-0"&gt;受験国語専門「読解ラボ東京」代表・長島によるライブ解説（第6回・発展問題）の要点を、&lt;br /&gt;
ご家庭で再現できる形に整理しました。&lt;br class="d-none d-md-block" /&gt;キーワードは &lt;strong&gt;「傍線の理由 → 背景（前提）×出来事（傍線の行動/発言/様子） → 心情/考え」&lt;/strong&gt; です。&lt;/p&gt;
&lt;/div&gt;
&lt;/section&gt;
&lt;section class="mb-4"&gt;
&lt;div class="d-flex align-items-center justify-content-between flex-wrap gap-2 mb-2"&gt;
&lt;h3 id="movie" class="h4 mb-0"&gt;解説動画（ライブ配信）&lt;/h3&gt;
&lt;p&gt;&lt;small class="text-muted"&gt;※自動文字起こしのため、固有名詞などに揺れがある場合があります。&lt;/small&gt;&lt;/p&gt;
&lt;/div&gt;
&lt;div class="ratio ratio-16x9 embed-responsive embed-responsive-16by9 rounded-3 border overflow-hidden"&gt;&lt;iframe class="embed-responsive-item" title="予習シリーズ 小5 上巻 第6回 発展問題 解説（読解ラボ東京）" src="https://www.youtube.com/embed/DwrFB6XBdTw" allowfullscreen="allowfullscreen"&gt;&lt;/iframe&gt;&lt;/div&gt;
&lt;/section&gt;
&lt;section class="mb-4"&gt;
&lt;h3 id="toc" class="h4"&gt;目次&lt;/h3&gt;
&lt;div class="row g-3"&gt;
&lt;div class="col-12 col-md-6"&gt;
&lt;div class="list-group"&gt;&lt;a class="list-group-item list-group-item-action" href="#core"&gt;1. 今回の核：傍線の理由から「頭の中」を特定&lt;/a&gt;&lt;br /&gt;
&lt;a class="list-group-item list-group-item-action" href="#bunmatsu"&gt;2. 超重要：文末（語尾）のルール&lt;/a&gt;&lt;br /&gt;
&lt;a class="list-group-item list-group-item-action" href="#cards"&gt;3. 問題別ポイント（2列カード）&lt;/a&gt;&lt;/div&gt;
&lt;/div&gt;
&lt;div class="col-12 col-md-6"&gt;
&lt;div class="list-group"&gt;&lt;a class="list-group-item list-group-item-action" href="#homework"&gt;4. 家庭学習での回し方（再現ステップ）&lt;/a&gt;&lt;br /&gt;
&lt;a class="list-group-item list-group-item-action" href="#faq"&gt;5. よくあるつまずき（FAQ）&lt;/a&gt;&lt;br /&gt;
&lt;a class="list-group-item list-group-item-action" href="#cta"&gt;6. 個別指導のご案内&lt;/a&gt;&lt;/div&gt;
&lt;/div&gt;
&lt;/div&gt;
&lt;/section&gt;
&lt;section id="core" class="mb-4"&gt;
&lt;h3 class="h4"&gt;1. 今回の核：傍線の理由 → 背景×出来事 → 心情/考え&lt;/h3&gt;
&lt;div class="row g-3"&gt;
&lt;div class="col-12 col-md-6"&gt;
&lt;div class="card border-0 shadow-sm h-100"&gt;
&lt;div class="card-body"&gt;
&lt;h4 class="h6 mb-2"&gt;読み取るのは「頭の中」&lt;/h4&gt;
&lt;ul class="mb-0"&gt;
&lt;li&gt;&lt;strong&gt;背景&lt;/strong&gt;：その前提（直前〜少し前）&lt;/li&gt;
&lt;li&gt;&lt;strong&gt;出来事&lt;/strong&gt;：傍線に置かれる行動/発言/様子&lt;/li&gt;
&lt;li&gt;&lt;strong&gt;心情/考え&lt;/strong&gt;：背景×出来事なら何を思う？&lt;/li&gt;
&lt;/ul&gt;
&lt;/div&gt;
&lt;/div&gt;
&lt;/div&gt;
&lt;div class="col-12 col-md-6"&gt;
&lt;div class="card border-0 shadow-sm h-100"&gt;
&lt;div class="card-body"&gt;
&lt;h4 class="h6 mb-2"&gt;傍線の理由を「2回」たどる&lt;/h4&gt;
&lt;div class="small"&gt;
&lt;div class="p-3 rounded-3 border bg-white"&gt;
&lt;div class="mb-2"&gt;&lt;span class="badge bg-secondary"&gt;①&lt;/span&gt;&lt;br /&gt;
&lt;strong&gt;なぜ&lt;/strong&gt;傍線でそう言った/そうした？&lt;/div&gt;
&lt;div class="mb-2"&gt;&lt;span class="badge bg-secondary"&gt;②&lt;/span&gt;&lt;br /&gt;
その「なぜ」が成り立つ&lt;strong&gt;背景&lt;/strong&gt;は何？&lt;/div&gt;
&lt;div&gt;&lt;span class="badge bg-primary"&gt;結論&lt;/span&gt;&lt;br /&gt;
背景が揃うと、&lt;strong&gt;選択肢の芯&lt;/strong&gt;が見える&lt;/div&gt;
&lt;/div&gt;
&lt;/div&gt;
&lt;/div&gt;
&lt;/div&gt;
&lt;/div&gt;
&lt;/div&gt;
&lt;div class="alert alert-info mt-3 mb-0"&gt;&lt;strong&gt;ポイント：&lt;/strong&gt;&lt;br /&gt;
「理由」問題は、物語文だと最後が&lt;strong&gt;気持ち（心情）&lt;/strong&gt;に着地しやすい。&lt;br /&gt;
だからこそ、先に&lt;strong&gt;傍線の理由&lt;/strong&gt;を集めて、背景×出来事でブレを消します。&lt;/div&gt;
&lt;/section&gt;
&lt;section id="bunmatsu" class="mb-4"&gt;
&lt;h3 class="h4"&gt;2. 超重要：文末（語尾）のルール（減点につながりやすい）&lt;/h3&gt;
&lt;div class="card border-0 shadow-sm"&gt;
&lt;div class="card-body"&gt;
&lt;p class="mb-2"&gt;設問に「どのような&lt;strong&gt;ところ&lt;/strong&gt;を」「どのような&lt;strong&gt;こと&lt;/strong&gt;を」など、答えの“最後に置く語”が指定されている場合があります。&lt;br /&gt;
ここを落とすと&lt;strong&gt;内容が合っていても減点&lt;/strong&gt;になりやすいポイントです。&lt;/p&gt;
&lt;div class="row g-3"&gt;
&lt;div class="col-12 col-md-6"&gt;
&lt;div class="p-3 rounded-3 border bg-white h-100"&gt;
&lt;h4 class="h6 mb-2"&gt;原則&lt;/h4&gt;
&lt;ul class="mb-0 small"&gt;
&lt;li&gt;設問が「どのような&lt;strong&gt;ところ&lt;/strong&gt;」→ 文末は&lt;strong&gt;ところ&lt;/strong&gt;&lt;/li&gt;
&lt;li&gt;設問が「どのような&lt;strong&gt;こと&lt;/strong&gt;」→ 文末は&lt;strong&gt;こと&lt;/strong&gt;&lt;/li&gt;
&lt;li&gt;「理由」を問うときだけ、文末が空欄になることがある&lt;/li&gt;
&lt;/ul&gt;
&lt;/div&gt;
&lt;/div&gt;
&lt;div class="col-12 col-md-6"&gt;
&lt;div class="p-3 rounded-3 border bg-white h-100"&gt;
&lt;h4 class="h6 mb-2"&gt;今回の具体（問二）&lt;/h4&gt;
&lt;ul class="mb-0 small"&gt;
&lt;li&gt;問二は「根性なしだと思う&lt;strong&gt;ところ&lt;/strong&gt;」&lt;/li&gt;
&lt;li&gt;直前の行動：&lt;strong&gt;やり返さない&lt;/strong&gt;／それどころか&lt;strong&gt;逃げる&lt;/strong&gt;&lt;/li&gt;
&lt;li&gt;だから文末は「〜という&lt;strong&gt;ところ&lt;/strong&gt;。」で締める&lt;/li&gt;
&lt;/ul&gt;
&lt;/div&gt;
&lt;/div&gt;
&lt;/div&gt;
&lt;div class="alert alert-warning mt-3 mb-0"&gt;&lt;strong&gt;メモ：&lt;/strong&gt;内容が正しくても、文末の指定がズレると減点されやすいため、まず設問の語尾に反応する。&lt;/div&gt;
&lt;/div&gt;
&lt;/div&gt;
&lt;/section&gt;
&lt;section id="cards" class="mb-4"&gt;
&lt;h3 class="h4 mb-3"&gt;3. 問題別ポイント（2列カード）&lt;/h3&gt;
&lt;div class="row g-3"&gt;
&lt;div class="col-12 col-md-6"&gt;
&lt;div class="card border-0 shadow-sm h-100"&gt;
&lt;div class="card-body"&gt;
&lt;div class="d-flex justify-content-between align-items-start gap-2"&gt;
&lt;h4 class="h5 mb-2"&gt;問一：ユウの価値観を特定&lt;/h4&gt;
&lt;p&gt;&lt;span class="badge bg-primary"&gt;選択&lt;/span&gt;&lt;/p&gt;
&lt;/div&gt;
&lt;ul class="mb-0"&gt;
&lt;li&gt;&lt;strong&gt;出来事&lt;/strong&gt;：負けたら悔しい／やられたらやり返したい&lt;/li&gt;
&lt;li&gt;&lt;strong&gt;読み&lt;/strong&gt;：須野木も同じだと思い込む&lt;/li&gt;
&lt;li&gt;&lt;strong&gt;結論&lt;/strong&gt;：&lt;strong&gt;イ&lt;/strong&gt;&lt;/li&gt;
&lt;/ul&gt;
&lt;/div&gt;
&lt;/div&gt;
&lt;/div&gt;
&lt;div class="col-12 col-md-6"&gt;
&lt;div class="card border-0 shadow-sm h-100"&gt;
&lt;div class="card-body"&gt;
&lt;div class="d-flex justify-content-between align-items-start gap-2"&gt;
&lt;h4 class="h5 mb-2"&gt;問二：文末「ところ」＋直前注目&lt;/h4&gt;
&lt;p&gt;&lt;span class="badge bg-secondary"&gt;記述&lt;/span&gt;&lt;/p&gt;
&lt;/div&gt;
&lt;ul class="mb-0"&gt;
&lt;li&gt;&lt;strong&gt;直前&lt;/strong&gt;：嫌がらせを受けてもやり返さない&lt;/li&gt;
&lt;li&gt;&lt;strong&gt;さらに&lt;/strong&gt;：逃げると言う&lt;/li&gt;
&lt;li&gt;&lt;strong&gt;文末&lt;/strong&gt;：「〜という&lt;strong&gt;ところ&lt;/strong&gt;」&lt;/li&gt;
&lt;/ul&gt;
&lt;/div&gt;
&lt;/div&gt;
&lt;/div&gt;
&lt;div class="col-12 col-md-6"&gt;
&lt;div class="card border-0 shadow-sm h-100"&gt;
&lt;div class="card-body"&gt;
&lt;div class="d-flex justify-content-between align-items-start gap-2"&gt;
&lt;h4 class="h5 mb-2"&gt;問三：なんやねん＝理解できない&lt;/h4&gt;
&lt;p&gt;&lt;span class="badge bg-primary"&gt;選択&lt;/span&gt;&lt;/p&gt;
&lt;/div&gt;
&lt;ul class="mb-0"&gt;
&lt;li&gt;&lt;strong&gt;背景&lt;/strong&gt;：護身術を教えようとしても身につけない&lt;/li&gt;
&lt;li&gt;&lt;strong&gt;出来事&lt;/strong&gt;：鳥（ノスリ）に真剣で夢中&lt;/li&gt;
&lt;li&gt;&lt;strong&gt;結論&lt;/strong&gt;：理解できない → &lt;strong&gt;ウ&lt;/strong&gt;&lt;/li&gt;
&lt;/ul&gt;
&lt;/div&gt;
&lt;/div&gt;
&lt;/div&gt;
&lt;div class="col-12 col-md-6"&gt;
&lt;div class="card border-0 shadow-sm h-100"&gt;
&lt;div class="card-body"&gt;
&lt;div class="d-flex justify-content-between align-items-start gap-2"&gt;
&lt;h4 class="h5 mb-2"&gt;問四：キョトン＝いじめを気にしてない&lt;/h4&gt;
&lt;p&gt;&lt;span class="badge bg-primary"&gt;選択&lt;/span&gt;&lt;/p&gt;
&lt;/div&gt;
&lt;ul class="mb-0"&gt;
&lt;li&gt;&lt;strong&gt;背景&lt;/strong&gt;：須野木はいじめられている（前提）&lt;/li&gt;
&lt;li&gt;&lt;strong&gt;出来事&lt;/strong&gt;：「明日も学校来るよな？」→キョトン&lt;/li&gt;
&lt;li&gt;&lt;strong&gt;結論&lt;/strong&gt;：気にしてない → &lt;strong&gt;エ&lt;/strong&gt;&lt;/li&gt;
&lt;/ul&gt;
&lt;/div&gt;
&lt;/div&gt;
&lt;/div&gt;
&lt;div class="col-12 col-md-6"&gt;
&lt;div class="card border-0 shadow-sm h-100"&gt;
&lt;div class="card-body"&gt;
&lt;div class="d-flex justify-content-between align-items-start gap-2"&gt;
&lt;h4 class="h5 mb-2"&gt;問五：止めた理由＝過去の失敗が再演しそう&lt;/h4&gt;
&lt;p&gt;&lt;span class="badge bg-primary"&gt;選択&lt;/span&gt;&lt;/p&gt;
&lt;/div&gt;
&lt;ul class="mb-0"&gt;
&lt;li&gt;&lt;strong&gt;背景&lt;/strong&gt;：雛を助けようとして失敗した経験&lt;/li&gt;
&lt;li&gt;&lt;strong&gt;出来事&lt;/strong&gt;：ユウが雛に近づく → 強く止める&lt;/li&gt;
&lt;li&gt;&lt;strong&gt;結論&lt;/strong&gt;：同じ悲劇を避けたい → &lt;strong&gt;ア&lt;/strong&gt;&lt;/li&gt;
&lt;/ul&gt;
&lt;/div&gt;
&lt;/div&gt;
&lt;/div&gt;
&lt;div class="col-12 col-md-6"&gt;
&lt;div class="card border-0 shadow-sm h-100"&gt;
&lt;div class="card-body"&gt;
&lt;div class="d-flex justify-content-between align-items-start gap-2"&gt;
&lt;h4 class="h5 mb-2"&gt;問六：意外＝誤解していたかも&lt;/h4&gt;
&lt;p&gt;&lt;span class="badge bg-primary"&gt;選択&lt;/span&gt;&lt;/p&gt;
&lt;/div&gt;
&lt;ul class="mb-0"&gt;
&lt;li&gt;&lt;strong&gt;背景&lt;/strong&gt;：根性なしで弱いと思っていた&lt;/li&gt;
&lt;li&gt;&lt;strong&gt;出来事&lt;/strong&gt;：腕をつかまれ「結構力あるやん」&lt;/li&gt;
&lt;li&gt;&lt;strong&gt;結論&lt;/strong&gt;：誤解していた → &lt;strong&gt;イ&lt;/strong&gt;&lt;/li&gt;
&lt;/ul&gt;
&lt;/div&gt;
&lt;/div&gt;
&lt;/div&gt;
&lt;div class="col-12 col-md-6"&gt;
&lt;div class="card border-0 shadow-sm h-100"&gt;
&lt;div class="card-body"&gt;
&lt;div class="d-flex justify-content-between align-items-start gap-2"&gt;
&lt;h4 class="h5 mb-2"&gt;問七：謝る内容は「3つ」に分解&lt;/h4&gt;
&lt;p&gt;&lt;span class="badge bg-success text-dark"&gt;記述&lt;/span&gt;&lt;/p&gt;
&lt;/div&gt;
&lt;ul class="mb-0"&gt;
&lt;li&gt;&lt;strong&gt;①&lt;/strong&gt; 須野木を誤解（根性なし/情けない）していた&lt;/li&gt;
&lt;li&gt;&lt;strong&gt;②&lt;/strong&gt; 誘われるがまま、いじめに加担した&lt;/li&gt;
&lt;li&gt;&lt;strong&gt;③&lt;/strong&gt; 鳥の知識がないのに助けようとして浅はかだった&lt;/li&gt;
&lt;/ul&gt;
&lt;details class="mt-2"&gt;
&lt;summary class="small text-primary" style="cursor: pointer;"&gt;答案を1行ずつ短くするコツ&lt;/summary&gt;
&lt;div class="mt-2 small"&gt;
&lt;div class="alert alert-light border mb-2"&gt;&lt;strong&gt;構成：&lt;/strong&gt;「誤解したこと／加担したこと／浅はかだったこと」を、各1行で言い切る。&lt;/div&gt;
&lt;ul class="mb-0"&gt;
&lt;li&gt;名詞止めでもOK（設問条件に合わせて調整）&lt;/li&gt;
&lt;li&gt;三つの“種類”が被らないようにする（同じ内容を言い換えない）&lt;/li&gt;
&lt;/ul&gt;
&lt;/div&gt;
&lt;/details&gt;
&lt;/div&gt;
&lt;/div&gt;
&lt;/div&gt;
&lt;div class="col-12 col-md-6"&gt;
&lt;div class="card border-0 shadow-sm h-100"&gt;
&lt;div class="card-body"&gt;
&lt;div class="d-flex justify-content-between align-items-start gap-2"&gt;
&lt;h4 class="h5 mb-2"&gt;問七：二文・文の数え方＋冒頭指定&lt;/h4&gt;
&lt;p&gt;&lt;span class="badge bg-secondary"&gt;抜き出し&lt;/span&gt;&lt;/p&gt;
&lt;/div&gt;
&lt;ul class="mb-0"&gt;
&lt;li&gt;&lt;strong&gt;一文&lt;/strong&gt;：丸（。）から次の丸まで&lt;/li&gt;
&lt;li&gt;&lt;strong&gt;二文&lt;/strong&gt;：それが2セット&lt;/li&gt;
&lt;li&gt;&lt;strong&gt;冒頭指定&lt;/strong&gt;：「初めの5文字」→「&lt;strong&gt;須野木と俺&lt;/strong&gt;」&lt;/li&gt;
&lt;/ul&gt;
&lt;/div&gt;
&lt;/div&gt;
&lt;/div&gt;
&lt;/div&gt;
&lt;div class="alert alert-secondary mt-3 mb-0"&gt;&lt;strong&gt;補足：&lt;/strong&gt;同じ「背景×出来事」の枠組みでも、気づきやすい問題/気づきにくい問題があります。&lt;br /&gt;
それでも「同じ解き方で解ける問題が結構ある」という感覚がつかめると、学習のモチベーションが上がります。&lt;/div&gt;
&lt;/section&gt;
&lt;section id="homework" class="mb-4"&gt;
&lt;h3 class="h4"&gt;4. 家庭学習での回し方（再現ステップ）&lt;/h3&gt;
&lt;div class="row g-3"&gt;
&lt;div class="col-12 col-md-6"&gt;
&lt;div class="card border-0 shadow-sm h-100"&gt;
&lt;div class="card-body"&gt;
&lt;h4 class="h6 mb-2"&gt;6ステップ（第6回向け：文末チェック込み）&lt;/h4&gt;
&lt;ol class="mb-0"&gt;
&lt;li&gt;設問の&lt;strong&gt;指定語尾&lt;/strong&gt;（ところ/こと 等）に下線&lt;/li&gt;
&lt;li&gt;傍線（出来事）に丸：行動/発言/様子を特定&lt;/li&gt;
&lt;li&gt;「なぜそうした？」＝&lt;strong&gt;傍線の理由&lt;/strong&gt;を本文から集める&lt;/li&gt;
&lt;li&gt;理由を一言で言い換え、&lt;strong&gt;背景&lt;/strong&gt;として置く&lt;/li&gt;
&lt;li&gt;背景×出来事 → &lt;strong&gt;心情/考え&lt;/strong&gt;を一言で特定&lt;/li&gt;
&lt;li&gt;最後に&lt;strong&gt;文末&lt;/strong&gt;（指定語尾）で締める&lt;/li&gt;
&lt;/ol&gt;
&lt;/div&gt;
&lt;/div&gt;
&lt;/div&gt;
&lt;div class="col-12 col-md-6"&gt;
&lt;div class="card border-0 shadow-sm h-100"&gt;
&lt;div class="card-body"&gt;
&lt;h4 class="h6 mb-2"&gt;記述（複数要素）のときのコツ&lt;/h4&gt;
&lt;ul class="mb-0"&gt;
&lt;li&gt;「〜を三つ」など&lt;strong&gt;個数指定&lt;/strong&gt;は、先に箱を3つ作る&lt;/li&gt;
&lt;li&gt;各要素は&lt;strong&gt;種類を分ける&lt;/strong&gt;（誤解／加担／浅はか など）&lt;/li&gt;
&lt;li&gt;それぞれ&lt;strong&gt;1行で言い切る&lt;/strong&gt;（長文化しない）&lt;/li&gt;
&lt;/ul&gt;
&lt;/div&gt;
&lt;/div&gt;
&lt;/div&gt;
&lt;/div&gt;
&lt;section id="faq" class="mb-4"&gt;
&lt;h3 class="h4"&gt;5. よくあるつまずき（FAQ）&lt;/h3&gt;
&lt;div class="vstack gap-2"&gt;
&lt;details class="border rounded-3 bg-white p-3 shadow-sm"&gt;
&lt;summary class="fw-bold" style="cursor: pointer;"&gt;Q. 文末（ところ/こと）を落として減点されます&lt;/summary&gt;
&lt;div class="mt-2"&gt;
&lt;p class="mb-0"&gt;まず設問の「どのような&lt;strong&gt;ところ&lt;/strong&gt;」「どのような&lt;strong&gt;こと&lt;/strong&gt;」に反応して、&lt;br /&gt;
&lt;strong&gt;答えの最後の語&lt;/strong&gt;を意識してください。内容が合っていても、語尾がズレると取りこぼしにつながりやすいポイントです。&lt;/p&gt;
&lt;/div&gt;
&lt;/details&gt;
&lt;details class="border rounded-3 bg-white p-3 shadow-sm"&gt;
&lt;summary class="fw-bold" style="cursor: pointer;"&gt;Q. 選択肢が全部それっぽく見えて決め手がありません&lt;/summary&gt;
&lt;div class="mt-2"&gt;
&lt;p class="mb-0"&gt;先に「気持ち当て」をしようとすると、かえって判断に迷いが生じます。まずは&lt;strong&gt;傍線の理由&lt;/strong&gt;を本文から拾い、&lt;br /&gt;
その理由が成り立つ&lt;strong&gt;背景&lt;/strong&gt;まで戻してください。背景が揃うと、選択肢の芯が見えます。&lt;/p&gt;
&lt;/div&gt;
&lt;/details&gt;
&lt;details class="border rounded-3 bg-white p-3 shadow-sm"&gt;
&lt;summary class="fw-bold" style="cursor: pointer;"&gt;Q. 「同じ解き方」と言われても、どこが同じか分かりません&lt;/summary&gt;
&lt;div class="mt-2"&gt;
&lt;p class="mb-0"&gt;共通なのは「&lt;strong&gt;背景×出来事 → 心情/考え&lt;/strong&gt;」の流れです。毎回、傍線の理由をたどって&lt;br /&gt;
背景を特定できると、登場人物の頭の中が明確になります。最初は時間がかかっても、パターンを定着させて回すのが近道です。&lt;/p&gt;
&lt;/div&gt;
&lt;/details&gt;
&lt;/div&gt;
&lt;div class="alert alert-light border mt-3 mb-0"&gt;&lt;/div&gt;
&lt;/section&gt;
&lt;p&gt;&amp;nbsp;&lt;/p&gt;
&lt;/section&gt;
&lt;section id="cta" class="mb-4"&gt;
&lt;div class="card border-0 shadow-sm"&gt;
&lt;div class="card-body p-3 p-md-4"&gt;
&lt;div class="row align-items-center g-3"&gt;
&lt;div class="col-12 col-md-8"&gt;
&lt;h3 class="h4 mb-2"&gt;読解ラボ東京｜オンライン個別で「根拠→結論」を技術化&lt;/h3&gt;
&lt;p class="mb-0"&gt;物語文の読み取りは「センス」ではなく、&lt;strong&gt;プロセス&lt;/strong&gt;で再現できます。&lt;br class="d-none d-md-block" /&gt;お子さまの答案を見ながら、傍線の理由の集め方・背景の置き方・選択肢の切り方を1対1で改善します。&lt;/p&gt;
&lt;/div&gt;
&lt;div class="col-12 col-md-4 text-md-end"&gt;
&lt;p&gt;&lt;a class="btn btn-primary btn-lg w-100 w-md-auto" href="https://dokkai-labo.tokyo/" target="_blank" rel="noopener"&gt;&lt;br /&gt;
公式サイトを見る&lt;br /&gt;
&lt;/a&gt;&lt;/p&gt;
&lt;div class="mt-2"&gt;&lt;small class="text-muted"&gt;※お問い合わせ・受講案内は公式サイト内から。&lt;/small&gt;&lt;/div&gt;
&lt;/div&gt;
&lt;/div&gt;
&lt;/div&gt;
&lt;/div&gt;
&lt;/section&gt;
&lt;hr class="my-4" /&gt;
&lt;p class="small text-muted mb-0"&gt;本記事は、ライブ解説の要点を学習用に整理したものです（教材本文の転載はしていません）。&lt;br /&gt;
行数の参照は配信内の説明に基づきます。&lt;/p&gt;
&lt;section id="veu_cta-20322" class="veu_cta"&gt;
&lt;h1 class="cta_title"&gt;サービス案内：読解ラボ東京の「過去問解説」&lt;/h1&gt;
&lt;div class="cta_body"&gt;
&lt;div class="cta_body_image cta_body_image_right"&gt;&lt;/div&gt;
&lt;div class="cta_body_txt image_exist"&gt;受験準備の最終段階で困りがちなのが過去問の扱いです。&lt;/p&gt;
&lt;p&gt;全問について解説と採点基準を明示し、そのプロセスを体感してもらいます。&lt;/p&gt;&lt;/div&gt;
&lt;div class="cta_body_link"&gt;&lt;a class="btn btn-primary btn-block btn-lg" href="https://dokkai-labo.tokyo/?s=【過去問】&amp;amp;order=asc" target="_blank" rel="noopener"&gt;読解ラボ東京の過去問解説動画&lt;/a&gt;&lt;/div&gt;
&lt;/div&gt;
&lt;/section&gt;
&lt;section class="veu_cta" id="veu_cta-20326"&gt;&lt;h1 class="cta_title"&gt;講座案内：長島式読解講座「Basis」【中学受験】&lt;/h1&gt;&lt;div class="cta_body"&gt;&lt;div class="cta_body_txt image_no"&gt;自由なスケジュールで受講可能。理論に裏打ちされた読解法を短期間で習得できます。
&lt;br /&gt;&lt;/div&gt;&lt;div class="cta_body_link"&gt;&lt;a href="https://dokkai-labo.tokyo/basis/" class="btn btn-primary btn-block btn-lg" target="_blank"&gt;長島式読解講座「Basis」【中学受験】&lt;/a&gt;&lt;/div&gt;&lt;/div&gt;&lt;!-- [ /.vkExUnit_cta_body ] --&gt;&lt;/section&gt;			
------</t>
  </si>
  <si>
    <t>https://dokkai-labo.tokyo/blog/yosyu_series_05j07/</t>
  </si>
  <si>
    <t>以下のページは不自然なワードを使用しています。
これらを適切に自然な言葉に置き換えて下さい。
なお、本文の装飾や構造は絶対に変えないでください。
【対象ページURL】
https://dokkai-labo.tokyo/blog/yosyu_series_05j07/
【検出された不自然ワード】
- 整え
【本文】
------
&lt;p&gt;&lt;!-- ▼▼ WordPress本文ここから（Bootstrap前提） ▼▼ --&gt;&lt;/p&gt;
&lt;p&gt;&lt;!-- Hero --&gt;&lt;/p&gt;
&lt;section class="p-3 p-md-4 mb-4 rounded-3 border bg-light"&gt;
&lt;div class="d-flex flex-column gap-2"&gt;
&lt;div class="d-flex flex-wrap align-items-center gap-2"&gt;&lt;span class="badge bg-primary"&gt;予習シリーズ&lt;/span&gt;&lt;br /&gt;
&lt;span class="badge bg-secondary"&gt;小5 上巻&lt;/span&gt;&lt;br /&gt;
&lt;span class="badge bg-dark"&gt;第7回・発展問題&lt;/span&gt;&lt;br /&gt;
&lt;span class="badge bg-info text-dark"&gt;物語文&lt;/span&gt;&lt;/div&gt;
&lt;h2 class="h3 mb-1"&gt;【解説まとめ】第7回は「心情＝背景×出来事」＋「理由の集め方」で安定する&lt;/h2&gt;
&lt;p class="mb-0"&gt;受験国語専門「読解ラボ東京」代表・長島によるライブ解説（第7回・発展問題）の要点を、ご家庭で再現できる形にまとめました。&lt;br class="d-none d-md-block" /&gt;キーワードは &lt;strong&gt;「背景（理由）→出来事（傍線の行動/発言）→心情（結論）」&lt;/strong&gt;。心情語を当てにいく前に、まず&lt;strong&gt;理由（背景）を集めて&lt;/strong&gt;根拠を固めます。&lt;/p&gt;
&lt;/div&gt;
&lt;/section&gt;
&lt;p&gt;&lt;!-- 動画 --&gt;&lt;/p&gt;
&lt;section id="movie" class="mb-4"&gt;
&lt;div class="d-flex align-items-center justify-content-between flex-wrap gap-2 mb-2"&gt;
&lt;h3 class="h4 mb-0"&gt;解説動画（ライブ配信）&lt;/h3&gt;
&lt;p&gt;&lt;small class="text-muted"&gt;※自動文字起こしのため、固有名詞などに揺れがある場合があります。&lt;/small&gt;&lt;/p&gt;
&lt;/div&gt;
&lt;div class="ratio ratio-16x9 embed-responsive embed-responsive-16by9 rounded-3 border overflow-hidden"&gt;&lt;iframe class="embed-responsive-item" title="予習シリーズ 小5 上巻 第7回 発展問題 解説（読解ラボ東京）" src="https://www.youtube.com/embed/Cxv3aw0Ms1o" allowfullscreen="allowfullscreen"&gt;&lt;/iframe&gt;&lt;/div&gt;
&lt;/section&gt;
&lt;p&gt;&lt;!-- 目次 --&gt;&lt;/p&gt;
&lt;section id="toc" class="mb-4"&gt;
&lt;h3 class="h4"&gt;目次&lt;/h3&gt;
&lt;div class="row g-3"&gt;
&lt;div class="col-12 col-md-6"&gt;
&lt;div class="list-group"&gt;&lt;a class="list-group-item list-group-item-action" href="#core"&gt;1. 心情読解の「考え方」&lt;/a&gt;&lt;br /&gt;
&lt;a class="list-group-item list-group-item-action" href="#reverse"&gt;2. 理由の集め方（先に背景を固める）&lt;/a&gt;&lt;br /&gt;
&lt;a class="list-group-item list-group-item-action" href="#cards"&gt;3. 問題別ポイント（いの一〜いの七）&lt;/a&gt;&lt;/div&gt;
&lt;/div&gt;
&lt;div class="col-12 col-md-6"&gt;
&lt;div class="list-group"&gt;&lt;a class="list-group-item list-group-item-action" href="#homework"&gt;4. 家庭学習の回し方（再現の流れ）&lt;/a&gt;&lt;br /&gt;
&lt;a class="list-group-item list-group-item-action" href="#faq"&gt;5. よくあるつまずき（FAQ）&lt;/a&gt;&lt;br /&gt;
&lt;a class="list-group-item list-group-item-action" href="#cta"&gt;6. 個別指導のご案内&lt;/a&gt;&lt;/div&gt;
&lt;/div&gt;
&lt;/div&gt;
&lt;/section&gt;
&lt;p&gt;&lt;!-- 核 --&gt;&lt;/p&gt;
&lt;section id="core" class="mb-4"&gt;
&lt;h3 class="h4"&gt;1. 心情読解の「考え方」：背景 × 出来事 → 心情&lt;/h3&gt;
&lt;div class="row g-3"&gt;
&lt;div class="col-12 col-md-6"&gt;
&lt;div class="card border-0 shadow-sm h-100"&gt;
&lt;div class="card-body"&gt;
&lt;h4 class="h6 mb-2"&gt;まずはこの3点セット&lt;/h4&gt;
&lt;ul class="mb-0"&gt;
&lt;li&gt;&lt;strong&gt;背景&lt;/strong&gt;：なぜそうなる？（出来事の理由・事情）&lt;/li&gt;
&lt;li&gt;&lt;strong&gt;出来事&lt;/strong&gt;：傍線に出やすい行動・発言・様子&lt;/li&gt;
&lt;li&gt;&lt;strong&gt;心情&lt;/strong&gt;：背景＋出来事なら、どんな気持ち？&lt;/li&gt;
&lt;/ul&gt;
&lt;/div&gt;
&lt;/div&gt;
&lt;/div&gt;
&lt;div class="col-12 col-md-6"&gt;
&lt;div class="card border-0 shadow-sm h-100"&gt;
&lt;div class="card-body"&gt;
&lt;h4 class="h6 mb-2"&gt;ミニ例（超テンプレ）&lt;/h4&gt;
&lt;div class="small"&gt;
&lt;div class="d-flex gap-2 mb-1"&gt;&lt;span class="badge bg-secondary"&gt;背景&lt;/span&gt;&lt;br /&gt;
志望校に合格した&lt;/div&gt;
&lt;div class="d-flex gap-2 mb-1"&gt;&lt;span class="badge bg-secondary"&gt;出来事&lt;/span&gt;&lt;br /&gt;
泣いた（傍線になりやすい）&lt;/div&gt;
&lt;div class="d-flex gap-2"&gt;&lt;span class="badge bg-primary"&gt;心情&lt;/span&gt;&lt;br /&gt;
&lt;strong&gt;嬉しい&lt;/strong&gt;（嬉し泣き）&lt;/div&gt;
&lt;/div&gt;
&lt;/div&gt;
&lt;/div&gt;
&lt;/div&gt;
&lt;/div&gt;
&lt;div class="alert alert-info mt-3 mb-0"&gt;&lt;strong&gt;ポイント：&lt;/strong&gt;&lt;br /&gt;
心情語を先に置くとブレます。まず &lt;strong&gt;傍線（出来事）の理由＝背景&lt;/strong&gt; を集めてから、心情を1語で決めます。&lt;/div&gt;
&lt;/section&gt;
&lt;p&gt;&lt;!-- 逆算 --&gt;&lt;/p&gt;
&lt;section id="reverse" class="mb-4"&gt;
&lt;h3 class="h4"&gt;2. 理由の集め方：心情の前に「出来事の理由」を押さえる&lt;/h3&gt;
&lt;div class="card border-0 shadow-sm"&gt;
&lt;div class="card-body"&gt;
&lt;p class="mb-2"&gt;「背景→出来事→心情」は見た目の順番。実際は &lt;strong&gt;傍線（出来事）→理由（背景）→心情&lt;/strong&gt; と逆向きに読むほうが安定します。&lt;/p&gt;
&lt;div class="row g-3"&gt;
&lt;div class="col-12 col-md-6"&gt;
&lt;div class="p-3 rounded-3 border bg-white h-100"&gt;
&lt;h4 class="h6 mb-2"&gt;① まず傍線（出来事）を確認&lt;/h4&gt;
&lt;p class="mb-0 small text-muted"&gt;行動・発言・様子に線が引かれやすい&lt;/p&gt;
&lt;/div&gt;
&lt;/div&gt;
&lt;div class="col-12 col-md-6"&gt;
&lt;div class="p-3 rounded-3 border bg-white h-100"&gt;
&lt;h4 class="h6 mb-2"&gt;② 「なぜ？」で理由（背景）を集める&lt;/h4&gt;
&lt;p class="mb-0 small text-muted"&gt;理由がそろうと、心情は自然に絞れる&lt;/p&gt;
&lt;/div&gt;
&lt;/div&gt;
&lt;/div&gt;
&lt;div class="alert alert-warning mt-3 mb-0"&gt;&lt;strong&gt;結論：&lt;/strong&gt;心情は当てない。&lt;strong&gt;理由で押し切る&lt;/strong&gt;。&lt;/div&gt;
&lt;/div&gt;
&lt;/div&gt;
&lt;/section&gt;
&lt;p&gt;&lt;!-- 問題別 --&gt;&lt;/p&gt;
&lt;section id="cards" class="mb-4"&gt;
&lt;h3 class="h4 mb-3"&gt;3. 問題別ポイント（2列カード）&lt;/h3&gt;
&lt;div class="row g-3"&gt;
&lt;p&gt;&lt;!-- いの一 --&gt;&lt;/p&gt;
&lt;div class="col-12 col-md-6"&gt;
&lt;div class="card border-0 shadow-sm h-100"&gt;
&lt;div class="card-body"&gt;
&lt;div class="d-flex justify-content-between align-items-start gap-2"&gt;
&lt;h4 class="h5 mb-2"&gt;いの一：時間の終わり＝冒険の終わり&lt;/h4&gt;
&lt;p&gt;&lt;span class="badge bg-primary"&gt;選択&lt;/span&gt;&lt;/p&gt;
&lt;/div&gt;
&lt;ul class="mb-0"&gt;
&lt;li&gt;&lt;strong&gt;注目&lt;/strong&gt;：暗くなってきた（複数箇所）&lt;/li&gt;
&lt;li&gt;&lt;strong&gt;読み&lt;/strong&gt;：行動の時間が終わる方向へ&lt;/li&gt;
&lt;li&gt;&lt;strong&gt;結論&lt;/strong&gt;：&lt;strong&gt;ウ&lt;/strong&gt;&lt;/li&gt;
&lt;/ul&gt;
&lt;/div&gt;
&lt;/div&gt;
&lt;/div&gt;
&lt;p&gt;&lt;!-- いの二 --&gt;&lt;/p&gt;
&lt;div class="col-12 col-md-6"&gt;
&lt;div class="card border-0 shadow-sm h-100"&gt;
&lt;div class="card-body"&gt;
&lt;div class="d-flex justify-content-between align-items-start gap-2"&gt;
&lt;h4 class="h5 mb-2"&gt;いの二：はぐらかし＝気まずさの回避&lt;/h4&gt;
&lt;p&gt;&lt;span class="badge bg-primary"&gt;選択&lt;/span&gt;&lt;/p&gt;
&lt;/div&gt;
&lt;ul class="mb-0"&gt;
&lt;li&gt;&lt;strong&gt;背景&lt;/strong&gt;：探索に前向きでなくなっている&lt;/li&gt;
&lt;li&gt;&lt;strong&gt;出来事&lt;/strong&gt;：「また来る気ある？」→あいまいに返す（傍線）&lt;/li&gt;
&lt;li&gt;&lt;strong&gt;心情&lt;/strong&gt;：行きたくないが言いにくい → &lt;strong&gt;イ&lt;/strong&gt;&lt;/li&gt;
&lt;/ul&gt;
&lt;/div&gt;
&lt;/div&gt;
&lt;/div&gt;
&lt;p&gt;&lt;!-- いの三 --&gt;&lt;/p&gt;
&lt;div class="col-12 col-md-6"&gt;
&lt;div class="card border-0 shadow-sm h-100"&gt;
&lt;div class="card-body"&gt;
&lt;div class="d-flex justify-content-between align-items-start gap-2"&gt;
&lt;h4 class="h5 mb-2"&gt;いの三：孤高の姿で「続ける」と決める&lt;/h4&gt;
&lt;p&gt;&lt;span class="badge bg-success text-dark"&gt;心情&lt;/span&gt;&lt;/p&gt;
&lt;/div&gt;
&lt;ul class="mb-0"&gt;
&lt;li&gt;&lt;strong&gt;背景&lt;/strong&gt;：1号鉄塔への思慕（原点）&lt;/li&gt;
&lt;li&gt;&lt;strong&gt;出来事&lt;/strong&gt;：24号鉄塔の孤高・峻烈さを見る&lt;/li&gt;
&lt;li&gt;&lt;strong&gt;結論&lt;/strong&gt;：一人でも調査を続ける決意がまとまる&lt;/li&gt;
&lt;/ul&gt;
&lt;/div&gt;
&lt;/div&gt;
&lt;/div&gt;
&lt;p&gt;&lt;!-- いの四 --&gt;&lt;/p&gt;
&lt;div class="col-12 col-md-6"&gt;
&lt;div class="card border-0 shadow-sm h-100"&gt;
&lt;div class="card-body"&gt;
&lt;div class="d-flex justify-content-between align-items-start gap-2"&gt;
&lt;h4 class="h5 mb-2"&gt;いの四：高圧的＝ごまかしたい&lt;/h4&gt;
&lt;p&gt;&lt;span class="badge bg-primary"&gt;選択&lt;/span&gt;&lt;/p&gt;
&lt;/div&gt;
&lt;ul class="mb-0"&gt;
&lt;li&gt;&lt;strong&gt;背景&lt;/strong&gt;：泊まるのは非常識だと分かっている&lt;/li&gt;
&lt;li&gt;&lt;strong&gt;出来事&lt;/strong&gt;：気恥ずかしさから強く言う（傍線）&lt;/li&gt;
&lt;li&gt;&lt;strong&gt;心情&lt;/strong&gt;：ごまかしたい → &lt;strong&gt;エ&lt;/strong&gt;&lt;/li&gt;
&lt;/ul&gt;
&lt;/div&gt;
&lt;/div&gt;
&lt;/div&gt;
&lt;p&gt;&lt;!-- いの五 --&gt;&lt;/p&gt;
&lt;div class="col-12 col-md-6"&gt;
&lt;div class="card border-0 shadow-sm h-100"&gt;
&lt;div class="card-body"&gt;
&lt;div class="d-flex justify-content-between align-items-start gap-2"&gt;
&lt;h4 class="h5 mb-2"&gt;いの五：現実的＝冷静な指摘で説得&lt;/h4&gt;
&lt;p&gt;&lt;span class="badge bg-secondary"&gt;用語/抜き&lt;/span&gt;&lt;/p&gt;
&lt;/div&gt;
&lt;ul class="mb-0"&gt;
&lt;li&gt;&lt;strong&gt;(1)&lt;/strong&gt; 現実的＝冷静に指摘している → &lt;strong&gt;ウ&lt;/strong&gt;&lt;/li&gt;
&lt;li&gt;&lt;strong&gt;(2)&lt;/strong&gt; みっちゃんを説得しようとしているのは？ → &lt;strong&gt;イ&lt;/strong&gt;&lt;/li&gt;
&lt;/ul&gt;
&lt;/div&gt;
&lt;/div&gt;
&lt;/div&gt;
&lt;p&gt;&lt;!-- いの六 --&gt;&lt;/p&gt;
&lt;div class="col-12 col-md-6"&gt;
&lt;div class="card border-0 shadow-sm h-100"&gt;
&lt;div class="card-body"&gt;
&lt;div class="d-flex justify-content-between align-items-start gap-2"&gt;
&lt;h4 class="h5 mb-2"&gt;いの六：意地＝傷つき＋腹立ち&lt;/h4&gt;
&lt;p&gt;&lt;span class="badge bg-success text-dark"&gt;心情&lt;/span&gt;&lt;/p&gt;
&lt;/div&gt;
&lt;ul class="mb-0"&gt;
&lt;li&gt;&lt;strong&gt;背景&lt;/strong&gt;：理解者（副隊長）だと期待していた&lt;/li&gt;
&lt;li&gt;&lt;strong&gt;出来事&lt;/strong&gt;：共感してくれない→理解が薄いと感じる&lt;/li&gt;
&lt;li&gt;&lt;strong&gt;結論&lt;/strong&gt;：「意地」は強がりではなく、傷つきと腹立ちの混合&lt;/li&gt;
&lt;/ul&gt;
&lt;/div&gt;
&lt;/div&gt;
&lt;/div&gt;
&lt;p&gt;&lt;!-- いの七 --&gt;&lt;/p&gt;
&lt;div class="col-12 col-md-6"&gt;
&lt;div class="card border-0 shadow-sm h-100"&gt;
&lt;div class="card-body"&gt;
&lt;div class="d-flex justify-content-between align-items-start gap-2"&gt;
&lt;h4 class="h5 mb-2"&gt;いの七：「目印」は一般論→自分のこと&lt;/h4&gt;
&lt;p&gt;&lt;span class="badge bg-primary"&gt;選択&lt;/span&gt;&lt;/p&gt;
&lt;/div&gt;
&lt;ul class="mb-0"&gt;
&lt;li&gt;&lt;strong&gt;注目&lt;/strong&gt;：傍線「鉄塔を目印にすればよい」&lt;/li&gt;
&lt;li&gt;&lt;strong&gt;読み&lt;/strong&gt;：一般論の話→自分の状況へ接続&lt;/li&gt;
&lt;li&gt;&lt;strong&gt;結論&lt;/strong&gt;：&lt;strong&gt;エ&lt;/strong&gt;&lt;/li&gt;
&lt;/ul&gt;
&lt;/div&gt;
&lt;/div&gt;
&lt;/div&gt;
&lt;/div&gt;
&lt;div class="alert alert-secondary mt-3 mb-0"&gt;&lt;strong&gt;まとめ：&lt;/strong&gt;第7回は、心情を「背景（理由）→出来事（傍線）→心情」の順で決め、&lt;strong&gt;理由で押し切る&lt;/strong&gt;練習回です。&lt;/div&gt;
&lt;/section&gt;
&lt;p&gt;&lt;!-- 家庭学習 --&gt;&lt;/p&gt;
&lt;section id="homework" class="mb-4"&gt;
&lt;h3 class="h4"&gt;4. 家庭学習の回し方（再現の流れ）&lt;/h3&gt;
&lt;div class="row g-3"&gt;
&lt;div class="col-12 col-md-6"&gt;
&lt;div class="card border-0 shadow-sm h-100"&gt;
&lt;div class="card-body"&gt;
&lt;h4 class="h6 mb-2"&gt;5ステップ（毎回同じでOK）&lt;/h4&gt;
&lt;ol class="mb-0"&gt;
&lt;li&gt;傍線（出来事）に丸をつける&lt;/li&gt;
&lt;li&gt;「なぜそうした？」で理由を集める&lt;/li&gt;
&lt;li&gt;理由を短く言い換えて &lt;strong&gt;背景&lt;/strong&gt; にする&lt;/li&gt;
&lt;li&gt;傍線周辺の行動/発言を &lt;strong&gt;出来事&lt;/strong&gt; として確認&lt;/li&gt;
&lt;li&gt;背景×出来事 → &lt;strong&gt;心情&lt;/strong&gt; を一言で置く&lt;/li&gt;
&lt;/ol&gt;
&lt;/div&gt;
&lt;/div&gt;
&lt;/div&gt;
&lt;div class="col-12 col-md-6"&gt;
&lt;div class="card border-0 shadow-sm h-100"&gt;
&lt;div class="card-body"&gt;
&lt;h4 class="h6 mb-2"&gt;答案での確認ポイント&lt;/h4&gt;
&lt;ul class="mb-0"&gt;
&lt;li&gt;心情語の前に &lt;strong&gt;理由（背景）&lt;/strong&gt; が書けているか&lt;/li&gt;
&lt;li&gt;傍線の直前直後だけでなく、&lt;strong&gt;理由が集まる範囲&lt;/strong&gt;まで戻れているか&lt;/li&gt;
&lt;li&gt;一般論（説明）を読んだら、&lt;strong&gt;「今の自分の状況」&lt;/strong&gt;に接続できているか&lt;/li&gt;
&lt;/ul&gt;
&lt;/div&gt;
&lt;/div&gt;
&lt;/div&gt;
&lt;/div&gt;
&lt;/section&gt;
&lt;p&gt;&lt;!-- FAQ：動かない問題の対策として details/summary 方式（JS不要） --&gt;&lt;/p&gt;
&lt;style&gt;
  /* FAQが動かない（Bootstrap JS未読込）環境でも確実に開閉するため details を採用 */&lt;br /&gt;  .dl-faq details{border:1px solid rgba(0,0,0,.12); border-radius:.75rem; background:#fff; padding:.75rem 1rem;}&lt;br /&gt;  .dl-faq details + details{margin-top:.75rem;}&lt;br /&gt;  .dl-faq summary{cursor:pointer; font-weight:700; list-style:none;}&lt;br /&gt;  .dl-faq summary::-webkit-details-marker{display:none;}&lt;br /&gt;  .dl-faq summary .q{display:inline-block; margin-right:.5rem;}&lt;br /&gt;  .dl-faq .a{margin-top:.6rem; color:#212529;}&lt;br /&gt;  .dl-faq .hint{font-size:.9rem; color:#6c757d; margin-top:.35rem;}&lt;br /&gt;&lt;/style&gt;
&lt;section id="faq" class="mb-4 dl-faq"&gt;
&lt;h3 class="h4"&gt;5. よくあるつまずき（FAQ）&lt;/h3&gt;
&lt;details&gt;
&lt;summary&gt;&lt;span class="q"&gt;Q.&lt;/span&gt;心情が「好き/嫌い」みたいに雑になります&lt;/summary&gt;
&lt;div class="a"&gt;
&lt;p&gt;心情語を先に置くとブレます。まず &lt;strong&gt;傍線の理由（背景）&lt;/strong&gt; を拾ってください。理由が集まると、心情は自然に絞れます。&lt;/p&gt;
&lt;div class="hint"&gt;目安：理由を2〜3個メモ→最後に心情語を1語で決める。&lt;/div&gt;
&lt;/div&gt;
&lt;/details&gt;
&lt;details&gt;
&lt;summary&gt;&lt;span class="q"&gt;Q.&lt;/span&gt;「高圧的」「意地」などの言い換えが思いつきません&lt;/summary&gt;
&lt;div class="a"&gt;先に言い換えを探すより、&lt;strong&gt;その前の事情（背景）&lt;/strong&gt;を確認します。背景が分かると、言い換えは&lt;br /&gt;
「ごまかしたい」「傷ついた＋腹が立つ」など &lt;strong&gt;原因→結果&lt;/strong&gt; の形で置けます。&lt;/div&gt;
&lt;/details&gt;
&lt;details&gt;
&lt;summary&gt;&lt;span class="q"&gt;Q.&lt;/span&gt;一般論の説明を読んでも、選択肢に結びつきません&lt;/summary&gt;
&lt;div class="a"&gt;一般論は「知識」で終わらせず、&lt;strong&gt;自分の状況への接続&lt;/strong&gt;まで進めます。&lt;br /&gt;
「目印の話（一般）」→「今の自分は迷っている（個別）」のように、&lt;strong&gt;主語を自分に戻す&lt;/strong&gt;のがコツです。&lt;/div&gt;
&lt;/details&gt;
&lt;div class="alert alert-light border mt-3 mb-0"&gt;
&lt;p&gt;&amp;nbsp;&lt;/p&gt;
&lt;p&gt;&amp;nbsp;&lt;/p&gt;
&lt;/div&gt;
&lt;/section&gt;
&lt;p&gt;&lt;!-- CTA --&gt;&lt;/p&gt;
&lt;section id="cta" class="mb-4"&gt;
&lt;div class="card border-0 shadow-sm"&gt;
&lt;div class="card-body p-3 p-md-4"&gt;
&lt;div class="row align-items-center g-3"&gt;
&lt;div class="col-12 col-md-8"&gt;
&lt;h3 class="h4 mb-2"&gt;読解ラボ東京｜オンライン個別で「根拠の取り方」を技術化&lt;/h3&gt;
&lt;p class="mb-0"&gt;物語文の心情読解は「センス」ではなく、&lt;strong&gt;流れ&lt;/strong&gt;で再現できます。&lt;br class="d-none d-md-block" /&gt;お子さまの答案を見ながら、理由（根拠）の拾い方・言い換え・選択肢の切り方を1対1で整えます。&lt;/p&gt;
&lt;/div&gt;
&lt;div class="col-12 col-md-4 text-md-end"&gt;
&lt;p&gt;&lt;a class="btn btn-primary btn-lg w-100 w-md-auto" href="https://dokkai-labo.tokyo/" target="_blank" rel="noopener"&gt;&lt;br /&gt;
公式サイトを見る&lt;br /&gt;
&lt;/a&gt;&lt;/p&gt;
&lt;div class="mt-2"&gt;&lt;small class="text-muted"&gt;※お問い合わせ・受講案内は公式サイト内から。&lt;/small&gt;&lt;/div&gt;
&lt;/div&gt;
&lt;/div&gt;
&lt;/div&gt;
&lt;/div&gt;
&lt;/section&gt;
&lt;hr class="my-4" /&gt;
&lt;p class="small text-muted mb-0"&gt;本記事は、ライブ解説の要点を学習用に整理したものです（教材本文の転載はしていません）。&lt;br /&gt;
行数・設問の参照は配信内の説明に基づきます。&lt;/p&gt;
&lt;p&gt;&lt;!-- ▲▲ WordPress本文ここまで ▲▲ --&gt;&lt;/p&gt;
&lt;section id="veu_cta-20326" class="veu_cta"&gt;
&lt;div class="cta_body"&gt;
&lt;div class="cta_body_link"&gt;&lt;/div&gt;
&lt;/div&gt;
&lt;p&gt;&lt;!-- [ /.vkExUnit_cta_body ] --&gt;&lt;/p&gt;
&lt;/section&gt;
&lt;section class="veu_cta" id="veu_cta-20370"&gt;&lt;h1 class="cta_title"&gt;講座案内：読解/漢字演習道場【中学受験】&lt;/h1&gt;&lt;div class="cta_body"&gt;&lt;div class="cta_body_image cta_body_image_right"&gt;&lt;a href="https://dokkai-labo.tokyo/bootcamp/" target="_blank"&gt;&lt;/a&gt;&lt;/div&gt;&lt;div class="cta_body_txt image_exist"&gt;■読解演習道場
&lt;br /&gt;大半の学習塾で忘れられがちな「与えられた知識を使いこなすための練習」をサポートするための講座です。
&lt;br /&gt;確立された読解ラボオリジナルの読解法を駆使しながら、それを使いこなすための演習量を重ねて頂きます。
&lt;br /&gt;
&lt;br /&gt;■漢字演習道場
&lt;br /&gt;「漢字なんて覚えてしまえば終わり！」と思われることが多い一方、案外学習が進まない経験をお持ちの方も多いかと思います。
&lt;br /&gt;「漢字学習の思考回路」「漢字学習のスピード感」を養いながら、知識の獲得と学習姿勢の構築を目指します。&lt;/div&gt;&lt;div class="cta_body_link"&gt;&lt;a href="https://dokkai-labo.tokyo/bootcamp/" class="btn btn-primary btn-block btn-lg" target="_blank"&gt;読解/漢字演習道場【中学受験】&lt;/a&gt;&lt;/div&gt;&lt;/div&gt;&lt;!-- [ /.vkExUnit_cta_body ] --&gt;&lt;/section&gt;			
------</t>
  </si>
  <si>
    <t>https://dokkai-labo.tokyo/col_blog/kijutsu-process/</t>
  </si>
  <si>
    <t>以下のページは不自然なワードを使用しています。
これらを適切に自然な言葉に置き換えて下さい。
なお、本文の装飾や構造は絶対に変えないでください。
【対象ページURL】
https://dokkai-labo.tokyo/col_blog/kijutsu-process/
【検出された不自然ワード】
- 型
【本文】
------
&lt;div class="container my-4"&gt;
&lt;style&gt;
    .hero-title { font-size: 1.9rem; line-height: 1.5; }&lt;br /&gt;    @media (min-width: 992px){ .hero-title { font-size: 2.15rem; } }&lt;/p&gt;
&lt;p&gt;    .p-lg-5-soft { padding: 1.5rem; }&lt;br /&gt;    @media (min-width: 992px){ .p-lg-5-soft { padding: 3rem; } }&lt;/p&gt;
&lt;p&gt;    .btn-responsive { width: 100%; }&lt;br /&gt;    @media (min-width: 992px){ .btn-responsive { width: auto; } }&lt;/p&gt;
&lt;p&gt;    .table-fixed { table-layout: fixed; }&lt;br /&gt;    .table-fixed th, .table-fixed td { overflow-wrap: anywhere; word-break: break-word; }&lt;/p&gt;
&lt;p&gt;    .toc-list .list-group-item { border-radius: .75rem; margin-bottom: .5rem; }&lt;br /&gt;    .toc-list .list-group-item:last-child { margin-bottom: 0; }&lt;/p&gt;
&lt;p&gt;    .soft-border { border: 1px solid rgba(0,0,0,.06); }&lt;br /&gt;    .small-note { font-size: .92rem; }&lt;/p&gt;
&lt;p&gt;    .icon-badge {&lt;br /&gt;      width: 36px; height: 36px; display: inline-flex; align-items:center; justify-content:center;&lt;br /&gt;      border-radius: 999px; background: rgba(0,0,0,.06);&lt;br /&gt;      font-weight: 700;&lt;br /&gt;    }&lt;br /&gt;  &lt;/style&gt;
&lt;div class="card shadow-sm mb-4 border-0" style="background: linear-gradient(135deg,#4a148c,#006064); color: #fff;"&gt;
&lt;div class="card-body p-4 p-lg-5-soft"&gt;
&lt;div class="d-flex flex-wrap gap-2 mb-3"&gt;&lt;span class="badge bg-warning text-dark"&gt;中学受験／国語&lt;/span&gt;&lt;br /&gt;
&lt;span class="badge bg-light text-dark"&gt;記述&lt;/span&gt;&lt;br /&gt;
&lt;span class="badge bg-dark"&gt;書き方は分かるのに書けない&lt;/span&gt;&lt;/div&gt;
&lt;h1 class="mb-3 hero-title"&gt;書き方を理解しているのに書けない子の原因と改善法&lt;/h1&gt;
&lt;p class="mb-0" style="font-size: 1.02rem; opacity: .95;"&gt;「書き方は知っているのに、答案になると表現が不安定になる」状態は、才能ではなく&lt;br /&gt;
&lt;strong&gt;本文の材料を答案用の文脈へ移す変換工程&lt;/strong&gt;が弱いサインであることが多いです。&lt;br /&gt;
この記事では、書き方と実戦のズレが起きる理由を整理し、書ける答案へ橋渡しする具体ステップを解説します。&lt;/p&gt;
&lt;p class="mt-3 mb-0" style="opacity: .95;"&gt;記述の書き方（説明＝内容＋理由／心情＝背景→出来事→心情）と字数調整まで含む整理は &lt;a style="color: #fff; text-decoration: underline;" href="https://dokkai-labo.tokyo/blog/17022403/"&gt;全体像はこちら&lt;/a&gt;&lt;/p&gt;
&lt;div class="row g-3 mt-4 align-items-stretch"&gt;
&lt;div class="col-lg-7"&gt;
&lt;div class="p-3 rounded-3" style="background: rgba(255,255,255,.12); height: 100%;"&gt;
&lt;div class="fw-bold mb-2"&gt;この記事で解決できること&lt;/div&gt;
&lt;ul class="mb-0 ps-3"&gt;
&lt;li&gt;書き方があるのに不安定になる「原因の見分け方」&lt;/li&gt;
&lt;li&gt;材料の抜き出しから文章化までの流れを毎回そろえる&lt;/li&gt;
&lt;li&gt;変換を鍛える小さなトレーニング&lt;/li&gt;
&lt;li&gt;添削の活かし方と家庭での役割分担&lt;/li&gt;
&lt;/ul&gt;
&lt;/div&gt;
&lt;/div&gt;
&lt;div class="col-lg-5"&gt;
&lt;div class="p-3 rounded-3" style="background: rgba(0,0,0,.18); height: 100%;"&gt;
&lt;div class="fw-bold mb-2"&gt;よくある症状&lt;/div&gt;
&lt;ul class="mb-0 ps-3"&gt;
&lt;li&gt;書き出しは良いが途中で止まる&lt;/li&gt;
&lt;li&gt;本文の貼り付けで不自然になる&lt;/li&gt;
&lt;li&gt;条件の要素数が揃わない&lt;/li&gt;
&lt;li&gt;添削しても次で再発する&lt;/li&gt;
&lt;/ul&gt;
&lt;/div&gt;
&lt;/div&gt;
&lt;/div&gt;
&lt;div class="d-flex flex-wrap gap-2 mt-4"&gt;&lt;span style="color: #000000;"&gt;&lt;a class="btn btn-light btn-sm" style="color: #000000;" href="#toc"&gt;目次へ&lt;/a&gt;&lt;/span&gt;&lt;br /&gt;
&lt;a class="btn btn-outline-light btn-sm" href="#cta-mid"&gt;オンライン活用&lt;/a&gt;&lt;/div&gt;
&lt;/div&gt;
&lt;/div&gt;
&lt;div id="toc" class="card shadow-sm mb-4"&gt;
&lt;div class="card-body p-4"&gt;
&lt;h2 class="h5 mb-3"&gt;目次&lt;/h2&gt;
&lt;div class="row g-3"&gt;
&lt;div class="col-md-6"&gt;
&lt;div class="list-group toc-list"&gt;&lt;a class="list-group-item list-group-item-action" href="#bg"&gt;この悩みが起きる背景&lt;/a&gt;&lt;br /&gt;
&lt;a class="list-group-item list-group-item-action" href="#online"&gt;オンライン国語個別指導が効果を発揮する理由&lt;/a&gt;&lt;br /&gt;
&lt;a class="list-group-item list-group-item-action" href="#steps"&gt;改善方法（実践ステップ）&lt;/a&gt;&lt;/div&gt;
&lt;/div&gt;
&lt;div class="col-md-6"&gt;
&lt;div class="list-group toc-list"&gt;&lt;a class="list-group-item list-group-item-action" href="#home"&gt;家庭でできるフォローと役割分担&lt;/a&gt;&lt;br /&gt;
&lt;a class="list-group-item list-group-item-action" href="#fit"&gt;どんな子に相性が良いか&lt;/a&gt;&lt;br /&gt;
&lt;a class="list-group-item list-group-item-action" href="#summary"&gt;まとめ&lt;/a&gt;&lt;br /&gt;
&lt;a class="list-group-item list-group-item-action" href="#practice"&gt;練習テンプレ（変換が回る答案メモ）&lt;/a&gt;&lt;br /&gt;
&lt;a class="list-group-item list-group-item-action" href="#faq"&gt;よくある質問（添削が再現できない等）&lt;/a&gt;&lt;/div&gt;
&lt;/div&gt;
&lt;/div&gt;
&lt;/div&gt;
&lt;/div&gt;
&lt;div id="bg" class="card shadow-sm mb-4 border-0"&gt;
&lt;div class="card-body p-4 p-lg-5-soft"&gt;
&lt;div class="d-flex align-items-center gap-2 mb-2"&gt;&lt;span class="badge bg-primary"&gt;背景&lt;/span&gt;&lt;br /&gt;
&lt;span class="text-muted small"&gt;書き方と実戦の間に「変換」がある&lt;/span&gt;&lt;/div&gt;
&lt;h2 class="mb-3"&gt;この悩みが起きる背景（構造的な原因）&lt;/h2&gt;
&lt;p&gt;記述は「書き方を覚える」ところで止まる学習では伸びません。&lt;br /&gt;
実戦で得点するためには、本文の材料を集め、条件に合わせて並べ替え、答案として自然な文にまとめる必要があります。&lt;br /&gt;
書き方を理解しているのに書けない子は、次の処理フローの&lt;strong&gt;途中工程&lt;/strong&gt;で止まっていることが多いです。&lt;/p&gt;
&lt;div class="row g-3 mt-2 align-items-stretch"&gt;
&lt;div class="col-lg-7"&gt;
&lt;div class="card soft-border h-100" style="background: #f7f9ff;"&gt;
&lt;div class="card-body"&gt;
&lt;div class="fw-bold mb-2"&gt;記述答案ができるまでの流れ&lt;/div&gt;
&lt;ol class="mb-0 ps-3"&gt;
&lt;li&gt;設問の条件を整理する&lt;/li&gt;
&lt;li&gt;本文から材料を集める&lt;/li&gt;
&lt;li&gt;材料を短いメモに分解する&lt;/li&gt;
&lt;li&gt;条件に合う順に並べ替える&lt;/li&gt;
&lt;li&gt;短文で文章化し、接続でまとめる&lt;/li&gt;
&lt;li&gt;条件と本文根拠に照らして見直す&lt;/li&gt;
&lt;/ol&gt;
&lt;/div&gt;
&lt;/div&gt;
&lt;/div&gt;
&lt;div class="col-lg-5"&gt;
&lt;div class="card soft-border h-100" style="background: #fff;"&gt;
&lt;div class="card-body"&gt;
&lt;div class="fw-bold mb-2"&gt;止まりやすいポイント&lt;/div&gt;
&lt;ul class="mb-0 ps-3"&gt;
&lt;li&gt;材料を集めても分解できない&lt;/li&gt;
&lt;li&gt;本文の言葉を貼り付けて不自然&lt;/li&gt;
&lt;li&gt;要素が一つ欠けて条件違反&lt;/li&gt;
&lt;li&gt;主語述語がねじれて不自然になる&lt;/li&gt;
&lt;/ul&gt;
&lt;/div&gt;
&lt;/div&gt;
&lt;/div&gt;
&lt;/div&gt;
&lt;div class="alert alert-warning mt-4 mb-0"&gt;
&lt;div class="fw-bold mb-1"&gt;具体例（書き方は知っているのに不安定になる）&lt;/div&gt;
&lt;div&gt;「理由を二つ説明せよ」で、書き出しのルールとして「〜だから」を知っていても、&lt;br /&gt;
本文の理由が別段落に散っている場合、見つけた一文をそのまま写すと要素が欠けます。&lt;br /&gt;
必要なのは、本文の材料を短いメモに分解し、二つの理由が並列になるように&lt;strong&gt;組み替える変換&lt;/strong&gt;です。&lt;/div&gt;
&lt;/div&gt;
&lt;div class="table-responsive mt-4"&gt;
&lt;table class="table table-bordered align-middle mb-0 table-fixed"&gt;
&lt;thead style="background: #ede7f6;"&gt;
&lt;tr class="text-center"&gt;
&lt;th style="width: 18%;"&gt;問題の種類&lt;/th&gt;
&lt;th&gt;起きていること&lt;/th&gt;
&lt;th style="width: 28%;"&gt;典型症状&lt;/th&gt;
&lt;th style="width: 26%;"&gt;改善の方向性&lt;/th&gt;
&lt;/tr&gt;
&lt;/thead&gt;
&lt;tbody&gt;
&lt;tr&gt;
&lt;td class="fw-bold"&gt;材料不足&lt;/td&gt;
&lt;td&gt;本文から必要要素を拾えていない&lt;/td&gt;
&lt;td&gt;一要素しか書けない／条件落ち&lt;/td&gt;
&lt;td&gt;設問分解→本文範囲当て→候補を複数拾う&lt;/td&gt;
&lt;/tr&gt;
&lt;tr&gt;
&lt;td class="fw-bold"&gt;変換不足&lt;/td&gt;
&lt;td&gt;拾った材料を答案用に組み替えられない&lt;/td&gt;
&lt;td&gt;貼り付けで不自然／文が途切れる&lt;/td&gt;
&lt;td&gt;材料を短いメモへ分解し、並列に揃える&lt;/td&gt;
&lt;/tr&gt;
&lt;tr&gt;
&lt;td class="fw-bold"&gt;表現の不備&lt;/td&gt;
&lt;td&gt;主語述語・指示語・接続が不安定&lt;/td&gt;
&lt;td&gt;何を言う文か曖昧／読みづらい&lt;/td&gt;
&lt;td&gt;短文化→主語補う→接続で結ぶ&lt;/td&gt;
&lt;/tr&gt;
&lt;/tbody&gt;
&lt;/table&gt;
&lt;/div&gt;
&lt;/div&gt;
&lt;/div&gt;
&lt;div id="online" class="card shadow-sm mb-4 border-0"&gt;
&lt;div class="card-body p-4 p-lg-5-soft"&gt;
&lt;div class="d-flex align-items-center gap-2 mb-2"&gt;&lt;span class="badge bg-success"&gt;オンライン国語&lt;/span&gt;&lt;br /&gt;
&lt;span class="text-muted small"&gt;途中工程を見て直す&lt;/span&gt;&lt;/div&gt;
&lt;h2 class="mb-3"&gt;オンライン国語個別指導が効果を発揮する理由&lt;/h2&gt;
&lt;p&gt;変換工程は、解説を読むだけでは身につきにくく、実際の答案作成プロセスを見ながら修正する必要があります。&lt;br /&gt;
オンライン国語の個別指導では、本文該当箇所を画面上で確認しつつ、材料の分解・並び替え・文章化を逐一指導できます。&lt;/p&gt;
&lt;div class="row g-3 mt-2 align-items-stretch"&gt;
&lt;div class="col-md-6"&gt;
&lt;div class="card h-100 border-0" style="background: #e3f2fd;"&gt;
&lt;div class="card-body"&gt;
&lt;div class="d-flex align-items-center gap-2 mb-2"&gt;
&lt;p&gt;&lt;span class="icon-badge"&gt;1&lt;/span&gt;&lt;/p&gt;
&lt;div class="fw-bold"&gt;手元カメラでズレを把握&lt;/div&gt;
&lt;/div&gt;
&lt;ul class="mb-0 ps-3"&gt;
&lt;li&gt;条件語に線を引けているか&lt;/li&gt;
&lt;li&gt;材料をどこから拾っているか&lt;/li&gt;
&lt;li&gt;材料メモを作れているか&lt;/li&gt;
&lt;li&gt;どこで詰まって止まるか&lt;/li&gt;
&lt;/ul&gt;
&lt;/div&gt;
&lt;/div&gt;
&lt;/div&gt;
&lt;div class="col-md-6"&gt;
&lt;div class="card h-100 border-0" style="background: #f1f8e9;"&gt;
&lt;div class="card-body"&gt;
&lt;div class="d-flex align-items-center gap-2 mb-2"&gt;
&lt;p&gt;&lt;span class="icon-badge"&gt;2&lt;/span&gt;&lt;/p&gt;
&lt;div class="fw-bold"&gt;書き換えと添削の即時性&lt;/div&gt;
&lt;/div&gt;
&lt;ul class="mb-0 ps-3"&gt;
&lt;li&gt;材料を短いメモに分解して再構成&lt;/li&gt;
&lt;li&gt;自然な語句選びと指示語の具体化&lt;/li&gt;
&lt;li&gt;主語述語のねじれをその場で修正&lt;/li&gt;
&lt;li&gt;直しを完結し、次で再現する&lt;/li&gt;
&lt;/ul&gt;
&lt;/div&gt;
&lt;/div&gt;
&lt;/div&gt;
&lt;/div&gt;
&lt;div id="cta-mid" class="card border-0 shadow-sm mt-4" style="background: linear-gradient(135deg,#ffffff,#f7fbff);"&gt;
&lt;div class="card-body p-4"&gt;
&lt;div class="row g-3 align-items-center"&gt;
&lt;div class="col-lg-8"&gt;
&lt;div class="fw-bold mb-1" style="font-size: 1.05rem;"&gt;記述を「書き方」から「得点」に変える&lt;/div&gt;
&lt;div class="text-muted"&gt;材料の集め方、組み替え方、文章化の流れを毎回そろえ、添削を次の答案に再現できる形にします。&lt;br /&gt;
中学受験国語の記述をオンラインで改善したい方に適しています。&lt;/div&gt;
&lt;/div&gt;
&lt;div class="col-lg-4"&gt;
&lt;div class="d-grid d-lg-flex justify-content-lg-end"&gt;&lt;a class="btn btn-primary btn-responsive" href="https://dokkai-labo.tokyo/kobetsuonline01/"&gt;&lt;br /&gt;
オンライン国語個別指導を確認する&lt;br /&gt;
&lt;/a&gt;&lt;/div&gt;
&lt;div class="small text-muted mt-2"&gt;オンライン国語／記述／個別指導&lt;/div&gt;
&lt;/div&gt;
&lt;/div&gt;
&lt;/div&gt;
&lt;/div&gt;
&lt;p class="mt-4 mb-0"&gt;中学受験国語をオンラインでまとめたい場合は、&lt;br /&gt;
&lt;a href="https://dokkai-labo.tokyo/kobetsuonline01/"&gt;オンライン個別指導&lt;/a&gt;&lt;br /&gt;
を軸に、変換工程を含めた答案作成の流れを作り直すのが効果的です。&lt;/p&gt;
&lt;/div&gt;
&lt;/div&gt;
&lt;div id="steps" class="card shadow-sm mb-4 border-0"&gt;
&lt;div class="card-body p-4 p-lg-5-soft"&gt;
&lt;div class="d-flex align-items-center gap-2 mb-2"&gt;&lt;span class="badge bg-dark"&gt;実践&lt;/span&gt;&lt;br /&gt;
&lt;span class="text-muted small"&gt;材料 → 変換 → 文章化&lt;/span&gt;&lt;/div&gt;
&lt;h2 class="mb-3"&gt;改善方法（実践ステップ）&lt;/h2&gt;
&lt;div class="table-responsive mb-4"&gt;
&lt;table class="table table-hover table-bordered align-middle mb-0 table-fixed"&gt;
&lt;thead style="background: #eceff1;"&gt;
&lt;tr class="text-center"&gt;
&lt;th style="width: 16%;"&gt;ステップ&lt;/th&gt;
&lt;th style="width: 24%;"&gt;目的&lt;/th&gt;
&lt;th&gt;具体的にやること&lt;/th&gt;
&lt;th style="width: 24%;"&gt;つまずきサイン&lt;/th&gt;
&lt;/tr&gt;
&lt;/thead&gt;
&lt;tbody&gt;
&lt;tr&gt;
&lt;td class="fw-bold"&gt;本文処理&lt;/td&gt;
&lt;td&gt;材料を取り切る&lt;/td&gt;
&lt;td&gt;段落要点、対比・言い換え・因果、主張と例の区別&lt;/td&gt;
&lt;td&gt;要点が言えない／材料が一つ&lt;/td&gt;
&lt;/tr&gt;
&lt;tr&gt;
&lt;td class="fw-bold"&gt;設問処理&lt;/td&gt;
&lt;td&gt;条件を整理する&lt;/td&gt;
&lt;td&gt;設問分解、条件語の線引き、要素数の把握、本文範囲当て&lt;/td&gt;
&lt;td&gt;条件落ち／書く前に迷う&lt;/td&gt;
&lt;/tr&gt;
&lt;tr&gt;
&lt;td class="fw-bold"&gt;変換&lt;/td&gt;
&lt;td&gt;答案用に組み替える&lt;/td&gt;
&lt;td&gt;材料を短いメモに分解、並列に揃える、指示語を具体化&lt;/td&gt;
&lt;td&gt;貼り付けで不自然／途切れる&lt;/td&gt;
&lt;/tr&gt;
&lt;tr&gt;
&lt;td class="fw-bold"&gt;文章化&lt;/td&gt;
&lt;td&gt;読みやすくまとめる&lt;/td&gt;
&lt;td&gt;短文化→主語述語→接続で結ぶ→条件確認&lt;/td&gt;
&lt;td&gt;ねじれ／長文で不安定&lt;/td&gt;
&lt;/tr&gt;
&lt;/tbody&gt;
&lt;/table&gt;
&lt;/div&gt;
&lt;div class="row g-3 align-items-stretch"&gt;
&lt;div class="col-lg-4"&gt;
&lt;div class="card h-100 border-0" style="background: #f7f9ff;"&gt;
&lt;div class="card-body"&gt;
&lt;h3 class="h5"&gt;ステップ1：本文処理の改善&lt;/h3&gt;
&lt;ul class="ps-3 mb-0"&gt;
&lt;li&gt;段落を一言で要約する&lt;/li&gt;
&lt;li&gt;接続語の前後をセットで読む&lt;/li&gt;
&lt;li&gt;主張と理由、例を線で分ける&lt;/li&gt;
&lt;/ul&gt;
&lt;div class="small text-muted mt-3"&gt;変換の前に、材料が揃っていることが前提です。材料不足は最初に潰します。&lt;/div&gt;
&lt;/div&gt;
&lt;/div&gt;
&lt;/div&gt;
&lt;div class="col-lg-4"&gt;
&lt;div class="card h-100 border-0" style="background: #e8f5e9;"&gt;
&lt;div class="card-body"&gt;
&lt;h3 class="h5"&gt;ステップ2：設問処理の改善&lt;/h3&gt;
&lt;ul class="ps-3 mb-0"&gt;
&lt;li&gt;何を書くか、条件、範囲に分解&lt;/li&gt;
&lt;li&gt;要素数を先に把握する&lt;/li&gt;
&lt;li&gt;材料候補を複数拾って絞る&lt;/li&gt;
&lt;/ul&gt;
&lt;div class="small text-muted mt-3"&gt;書き始める前に骨格が決まるほど、表現の不備が減ります。&lt;/div&gt;
&lt;/div&gt;
&lt;/div&gt;
&lt;/div&gt;
&lt;div class="col-lg-4"&gt;
&lt;div class="card h-100 border-0" style="background: #fff3e0;"&gt;
&lt;div class="card-body"&gt;
&lt;h3 class="h5"&gt;ステップ3：記述改善（変換＋文章化）&lt;/h3&gt;
&lt;ul class="ps-3 mb-0"&gt;
&lt;li&gt;材料を短いメモに分解する&lt;/li&gt;
&lt;li&gt;二要素は同じ形式に揃える&lt;/li&gt;
&lt;li&gt;短文を作って接続でつなぐ&lt;/li&gt;
&lt;/ul&gt;
&lt;div class="small text-muted mt-3"&gt;変換は「小さく練習」すると伸びます。いきなり長く書くより、分解と並列を先に固めます。&lt;/div&gt;
&lt;/div&gt;
&lt;/div&gt;
&lt;/div&gt;
&lt;/div&gt;
&lt;div id="accConvert" class="accordion mt-4"&gt;
&lt;div class="accordion-item"&gt;
&lt;h3 id="hConvert" class="accordion-header"&gt;&lt;button class="accordion-button collapsed" type="button" data-bs-toggle="collapse" data-bs-target="#cConvert" aria-expanded="false" aria-controls="cConvert"&gt;&lt;br /&gt;
変換を鍛えるミニトレーニング（家庭でも可）&lt;br /&gt;
&lt;/button&gt;&lt;/h3&gt;
&lt;div id="cConvert" class="accordion-collapse collapse" aria-labelledby="hConvert" data-bs-parent="#accConvert"&gt;
&lt;div class="accordion-body"&gt;
&lt;ul class="mb-0 ps-3"&gt;
&lt;li&gt;本文の一文を「短い材料」に言い換える&lt;/li&gt;
&lt;li&gt;材料を二つ並べて「同じ形式」に揃える&lt;/li&gt;
&lt;li&gt;指示語を具体化して書き直す&lt;/li&gt;
&lt;li&gt;抽象語を本文の言葉に寄せて言い換える&lt;/li&gt;
&lt;li&gt;主語を補って一文を完成させる&lt;/li&gt;
&lt;/ul&gt;
&lt;div class="text-muted small mt-2"&gt;目標は「長文を書く」ではなく、答案の自然さを作る工程を体に入れることです。&lt;/div&gt;
&lt;/div&gt;
&lt;/div&gt;
&lt;/div&gt;
&lt;/div&gt;
&lt;/div&gt;
&lt;/div&gt;
&lt;/div&gt;
&lt;div id="home" class="card shadow-sm mb-4 border-0"&gt;
&lt;div class="card-body p-4 p-lg-5-soft"&gt;
&lt;div class="d-flex align-items-center gap-2 mb-2"&gt;&lt;span class="badge bg-secondary"&gt;家庭&lt;/span&gt;&lt;br /&gt;
&lt;span class="text-muted small"&gt;工程の支援に寄せる&lt;/span&gt;&lt;/div&gt;
&lt;div id="practice" class="mt-4"&gt;&lt;/div&gt;
&lt;div class="card shadow-sm border-0 mt-3" style="background: #ffffff;"&gt;
&lt;div class="card-body p-4 p-lg-5-soft"&gt;
&lt;div class="d-flex align-items-center gap-2 mb-2"&gt;&lt;span class="badge bg-primary"&gt;練習テンプレ&lt;/span&gt;&lt;br /&gt;
&lt;span class="text-muted small"&gt;材料→変換→文章化が「紙で」回る形&lt;/span&gt;&lt;/div&gt;
&lt;h2 class="mb-3"&gt;練習テンプレ（変換が回る答案メモ）&lt;/h2&gt;
&lt;p class="mb-3"&gt;「書き方は知っているのに書けない」子が詰まるのは、本文材料を答案用の形に&lt;strong&gt;変換して並べる&lt;/strong&gt;工程です。&lt;br /&gt;
下のテンプレを、過去問でも普段の教材でも同じ形で使うと、工程が毎回そろいます。&lt;/p&gt;
&lt;div class="row g-3 align-items-stretch"&gt;
&lt;div class="col-lg-6"&gt;
&lt;div class="p-3 rounded-3 border h-100" style="background: #f7fbff;"&gt;
&lt;div class="fw-bold mb-2"&gt;テンプレ①：条件を整理する（書く前に決める）&lt;/div&gt;
&lt;ul class="mb-0 ps-3"&gt;
&lt;li&gt;&lt;strong&gt;設問の書き方&lt;/strong&gt;：内容／理由／心情／対比／要約&lt;/li&gt;
&lt;li&gt;&lt;strong&gt;要素数&lt;/strong&gt;：理由は（　）個、心情は（　）個&lt;/li&gt;
&lt;li&gt;&lt;strong&gt;範囲&lt;/strong&gt;：段落（　）〜（　）／該当の言い換え箇所&lt;/li&gt;
&lt;li&gt;&lt;strong&gt;禁止&lt;/strong&gt;：本文語句の貼り付けのみ／条件漏れ&lt;/li&gt;
&lt;/ul&gt;
&lt;div class="small text-muted mt-2"&gt;ここが空欄のまま書き出すと、途中で止まりやすいです。&lt;/div&gt;
&lt;/div&gt;
&lt;/div&gt;
&lt;div class="col-lg-6"&gt;
&lt;div class="p-3 rounded-3 border h-100" style="background: #fff;"&gt;
&lt;div class="fw-bold mb-2"&gt;テンプレ②：材料メモ（短く分解→並列に揃える）&lt;/div&gt;
&lt;div class="table-responsive"&gt;
&lt;table class="table table-bordered align-middle mb-0 table-fixed"&gt;
&lt;thead style="background: #ede7f6;"&gt;
&lt;tr class="text-center"&gt;
&lt;th style="width: 18%;"&gt;要素&lt;/th&gt;
&lt;th&gt;本文材料（短いメモ）&lt;/th&gt;
&lt;th style="width: 26%;"&gt;同じ形式に揃える&lt;/th&gt;
&lt;/tr&gt;
&lt;/thead&gt;
&lt;tbody&gt;
&lt;tr&gt;
&lt;td class="fw-bold"&gt;要素A&lt;/td&gt;
&lt;td&gt;（例）〜が□□である／〜を△△と捉える&lt;/td&gt;
&lt;td&gt;「〜なので…」or「〜ため…」に合わせる&lt;/td&gt;
&lt;/tr&gt;
&lt;tr&gt;
&lt;td class="fw-bold"&gt;要素B&lt;/td&gt;
&lt;td&gt;（例）一方で〜は□□になりやすい&lt;/td&gt;
&lt;td&gt;文末・主語をAに合わせる&lt;/td&gt;
&lt;/tr&gt;
&lt;/tbody&gt;
&lt;/table&gt;
&lt;/div&gt;
&lt;div class="small text-muted mt-2"&gt;材料は「短いメモ」まで落としてから文章化に入ります。&lt;/div&gt;
&lt;/div&gt;
&lt;/div&gt;
&lt;/div&gt;
&lt;div class="alert alert-warning mt-4 mb-0"&gt;
&lt;div class="fw-bold mb-1"&gt;テンプレの使いどころ&lt;/div&gt;
&lt;div&gt;&lt;strong&gt;添削で直された箇所&lt;/strong&gt;は、このテンプレ②の「材料メモ」段階でズレていることが多いです。&lt;br /&gt;
次の答案は、まず材料メモを書き直してから文章化に進むと再現性が上がります。&lt;/div&gt;
&lt;/div&gt;
&lt;hr class="my-4" /&gt;
&lt;div class="d-flex align-items-center gap-2 mb-2"&gt;&lt;span class="badge bg-dark"&gt;練習問題&lt;/span&gt;&lt;br /&gt;
&lt;span class="text-muted small"&gt;短く回して「変換」を鍛える&lt;/span&gt;&lt;/div&gt;
&lt;h3 class="h5 mb-3"&gt;変換ミニ問題（5分×2本）&lt;/h3&gt;
&lt;div class="row g-3"&gt;
&lt;div class="col-lg-6"&gt;
&lt;div class="p-3 rounded-3 border h-100" style="background: #f1f8e9;"&gt;
&lt;div class="fw-bold mb-2"&gt;問題1：貼り付けを「材料メモ」に直す&lt;/div&gt;
&lt;p class="mb-2 small"&gt;次の本文材料（そのまま写し）を、答案用の短いメモに直す。&lt;/p&gt;
&lt;div class="p-2 rounded" style="background: #fff; border: 1px solid rgba(0,0,0,.08);"&gt;
&lt;div class="small text-muted mb-1"&gt;材料（写し）&lt;/div&gt;
&lt;div&gt;「筆者は、便利さが人の判断を奪う危険を指摘している。」&lt;/div&gt;
&lt;/div&gt;
&lt;ul class="mt-2 mb-0 ps-3 small"&gt;
&lt;li&gt;短いメモ（主語・述語が立つ形）にする&lt;/li&gt;
&lt;li&gt;抽象語は本文語句に寄せる（便利さ→何の便利さ？）&lt;/li&gt;
&lt;/ul&gt;
&lt;/div&gt;
&lt;/div&gt;
&lt;div class="col-lg-6"&gt;
&lt;div class="p-3 rounded-3 border h-100" style="background: #fff3e0;"&gt;
&lt;div class="fw-bold mb-2"&gt;問題2：二要素を「同じ形式」で並列にする&lt;/div&gt;
&lt;p class="mb-2 small"&gt;要素A・Bを、同じ形式に揃えて並べる。&lt;/p&gt;
&lt;div class="p-2 rounded" style="background: #fff; border: 1px solid rgba(0,0,0,.08);"&gt;
&lt;div class="small text-muted mb-1"&gt;要素A&lt;/div&gt;
&lt;div&gt;「周囲の評価を気にして本音を言えない」&lt;/div&gt;
&lt;div class="small text-muted mt-2 mb-1"&gt;要素B&lt;/div&gt;
&lt;div&gt;「失敗を恐れて挑戦を避ける」&lt;/div&gt;
&lt;/div&gt;
&lt;div class="small text-muted mt-2"&gt;狙い：AとBの形が揃うと、文章化で不安定になりにくくなります。&lt;/div&gt;
&lt;/div&gt;
&lt;/div&gt;
&lt;/div&gt;
&lt;details class="mt-3"&gt;
&lt;summary class="fw-bold" style="cursor: pointer;"&gt;解答例（クリックで表示）&lt;/summary&gt;
&lt;div class="mt-2 small"&gt;
&lt;div class="fw-bold"&gt;問題1 解答例&lt;/div&gt;
&lt;ul class="ps-3"&gt;
&lt;li&gt;便利さ（具体）→「手軽さ・自動化」など本文語句に寄せる&lt;/li&gt;
&lt;li&gt;短いメモ例：&lt;strong&gt;手軽さが判断を省略させる&lt;/strong&gt;／&lt;strong&gt;便利さが考える手間を消す&lt;/strong&gt;&lt;/li&gt;
&lt;/ul&gt;
&lt;div class="fw-bold mt-2"&gt;問題2 解答例&lt;/div&gt;
&lt;ul class="ps-3 mb-0"&gt;
&lt;li&gt;形式を合わせる例：「〜ため、…できない」&lt;br /&gt;
A：周囲の評価を気にするため、本音を言えない。&lt;br /&gt;
B：失敗を恐れるため、挑戦を避ける。&lt;/li&gt;
&lt;/ul&gt;
&lt;/div&gt;
&lt;/details&gt;
&lt;/div&gt;
&lt;/div&gt;
&lt;h2 class="mb-3"&gt;家庭でできるフォローと役割分担&lt;/h2&gt;
&lt;p&gt;変換工程は、家庭が正解を教えるほど依存が強くなりがちです。&lt;br /&gt;
家庭は&lt;strong&gt;語彙・漢字の習慣化&lt;/strong&gt;と&lt;strong&gt;工程の管理&lt;/strong&gt;に寄せ、処理修正と添削は指導側で行うと安定します。&lt;/p&gt;
&lt;div class="table-responsive mt-3"&gt;
&lt;table class="table table-bordered align-middle mb-0 table-fixed"&gt;
&lt;thead style="background: #f5f5f5;"&gt;
&lt;tr class="text-center"&gt;
&lt;th style="width: 50%;"&gt;家庭が担うと効果的&lt;/th&gt;
&lt;th style="width: 50%;"&gt;指導で担うと効果的&lt;/th&gt;
&lt;/tr&gt;
&lt;/thead&gt;
&lt;tbody&gt;
&lt;tr&gt;
&lt;td&gt;
&lt;ul class="mb-0 ps-3"&gt;
&lt;li&gt;語彙・漢字を短時間で毎日回す&lt;/li&gt;
&lt;li&gt;音読の頻度管理と要点の一言確認&lt;/li&gt;
&lt;li&gt;過去問の実施日と直し回数の管理&lt;/li&gt;
&lt;li&gt;材料メモを作ったかのチェック&lt;/li&gt;
&lt;/ul&gt;
&lt;/td&gt;
&lt;td&gt;
&lt;ul class="mb-0 ps-3"&gt;
&lt;li&gt;設問分解と条件読みの矯正&lt;/li&gt;
&lt;li&gt;材料の分解・並び替えの定着&lt;/li&gt;
&lt;li&gt;変換と文章化の書き換え指導&lt;/li&gt;
&lt;li&gt;添削の読み取りと次への再現&lt;/li&gt;
&lt;/ul&gt;
&lt;/td&gt;
&lt;/tr&gt;
&lt;/tbody&gt;
&lt;/table&gt;
&lt;/div&gt;
&lt;div class="alert alert-info mt-4 mb-0"&gt;
&lt;div class="fw-bold mb-1"&gt;家庭での声かけ例&lt;/div&gt;
&lt;div&gt;「それ、本文のどこを材料にした？」→「材料を短いメモにするとどうなる？」→「二つの要素を同じ形で並べられる？」&lt;br /&gt;
と工程に戻す声かけが、変換の力を伸ばします。&lt;/div&gt;
&lt;/div&gt;
&lt;/div&gt;
&lt;/div&gt;
&lt;div id="fit" class="card shadow-sm mb-4 border-0"&gt;
&lt;div class="card-body p-4 p-lg-5-soft"&gt;
&lt;div class="d-flex align-items-center gap-2 mb-2"&gt;&lt;span class="badge bg-info text-dark"&gt;相性&lt;/span&gt;&lt;br /&gt;
&lt;span class="text-muted small"&gt;書き方→得点の橋渡しが必要&lt;/span&gt;&lt;/div&gt;
&lt;h2 class="mb-3"&gt;どんな子に相性が良いか&lt;/h2&gt;
&lt;div class="row g-3 align-items-stretch"&gt;
&lt;div class="col-lg-6"&gt;
&lt;div class="p-3 rounded-3 border" style="background: #f9fbff; height: 100%;"&gt;
&lt;div class="fw-bold mb-2"&gt;個別指導の効果が出やすい子&lt;/div&gt;
&lt;ul class="mb-0 ps-3"&gt;
&lt;li&gt;書き方は覚えたが、答案で不安定になる&lt;/li&gt;
&lt;li&gt;本文の貼り付けで不自然になりやすい&lt;/li&gt;
&lt;li&gt;要素数が揃わず条件落ちする&lt;/li&gt;
&lt;li&gt;添削後も同じ間違いを繰り返す&lt;/li&gt;
&lt;/ul&gt;
&lt;/div&gt;
&lt;/div&gt;
&lt;div class="col-lg-6"&gt;
&lt;div class="p-3 rounded-3 border" style="background: #fff; height: 100%;"&gt;
&lt;div class="fw-bold mb-2"&gt;家庭が支えやすい条件&lt;/div&gt;
&lt;ul class="mb-0 ps-3"&gt;
&lt;li&gt;語彙・漢字がルーティン化できる&lt;/li&gt;
&lt;li&gt;材料メモの有無を確認できる&lt;/li&gt;
&lt;li&gt;直し回数を決めて回せる&lt;/li&gt;
&lt;li&gt;過去問の管理を担える&lt;/li&gt;
&lt;/ul&gt;
&lt;/div&gt;
&lt;/div&gt;
&lt;/div&gt;
&lt;div class="mt-4"&gt;
&lt;p class="mb-2"&gt;記述を体系的に伸ばす全体像を押さえたい場合は、&lt;br /&gt;
&lt;a href="https://dokkai-labo.tokyo/blog/17022403/"&gt;全体像はこちら&lt;/a&gt;&lt;/p&gt;
&lt;/div&gt;
&lt;/div&gt;
&lt;/div&gt;
&lt;div id="faq" class="card shadow-sm mb-4 border-0"&gt;
&lt;div class="card-body p-4 p-lg-5-soft"&gt;
&lt;div class="d-flex align-items-center gap-2 mb-2"&gt;&lt;span class="badge bg-secondary"&gt;FAQ&lt;/span&gt;&lt;br /&gt;
&lt;span class="text-muted small"&gt;「添削が次で再発」問題の詰まりどころ&lt;/span&gt;&lt;/div&gt;
&lt;h2 class="mb-3"&gt;よくある質問&lt;/h2&gt;
&lt;style&gt;
      /* FAQ only（テーマ干渉を避ける最小限） */&lt;br /&gt;      .dl-faq details{border:1px solid rgba(0,0,0,.08); border-radius:14px; background:#fff; overflow:hidden;}&lt;br /&gt;      .dl-faq details + details{margin-top:.75rem;}&lt;br /&gt;      .dl-faq summary{cursor:pointer; list-style:none; padding:14px 16px; font-weight:800; line-height:1.6; background:linear-gradient(180deg,#f7fbff,#ffffff);}&lt;br /&gt;      .dl-faq summary::-webkit-details-marker{display:none;}&lt;br /&gt;      .dl-faq summary:after{content:"＋"; float:right; font-weight:900; opacity:.65;}&lt;br /&gt;      .dl-faq details[open] summary:after{content:"－";}&lt;br /&gt;      .dl-faq .dl-faq-body{padding:12px 16px 16px; color:#111827; line-height:1.85;}&lt;br /&gt;      .dl-faq .dl-faq-body p{margin:0;}&lt;br /&gt;    &lt;/style&gt;
&lt;div class="dl-faq"&gt;
&lt;details open=""&gt;
&lt;summary&gt;添削しても次の答案で同じところが不安定になります。何を直せばいい？&lt;/summary&gt;
&lt;div class="dl-faq-body"&gt;
&lt;p&gt;多くは「文章化」ではなく、その前の&lt;strong&gt;材料メモ（分解・並列）&lt;/strong&gt;でズレています。&lt;br /&gt;
直された一文を暗記するのではなく、&lt;strong&gt;#practice のテンプレ②&lt;/strong&gt;に戻して&lt;br /&gt;
「材料がどういう意味で、どう並列になるか」を作り直すと再現性が出ます。&lt;/p&gt;
&lt;/div&gt;
&lt;/details&gt;
&lt;details&gt;
&lt;summary&gt;本文の言葉を使えと言われると、貼り付け答案になります&lt;/summary&gt;
&lt;div class="dl-faq-body"&gt;
&lt;p&gt;本文語句は「そのまま一文」ではなく、&lt;strong&gt;材料メモの部品&lt;/strong&gt;として使います。&lt;br /&gt;
まず短いメモに落とし、主語述語を立ててから接続でまとめると「貼り付け感」が減ります。&lt;/p&gt;
&lt;/div&gt;
&lt;/details&gt;
&lt;details&gt;
&lt;summary&gt;「理由を二つ」など要素数が揃いません&lt;/summary&gt;
&lt;div class="dl-faq-body"&gt;
&lt;p&gt;要素数は「書きながら探す」のではなく、&lt;strong&gt;書く前に仮決め&lt;/strong&gt;します。&lt;br /&gt;
その上で材料候補を複数拾い、テンプレ②でA・Bを並列に揃えます。揃わない場合は、&lt;br /&gt;
材料不足か範囲ミスの可能性が高いです。&lt;/p&gt;
&lt;/div&gt;
&lt;/details&gt;
&lt;details&gt;
&lt;summary&gt;家庭はどこまで見ればいい？（教えると揉めます）&lt;/summary&gt;
&lt;div class="dl-faq-body"&gt;
&lt;p&gt;家庭は正解提示より、&lt;strong&gt;流れのチェック&lt;/strong&gt;に寄せるのが安全です。&lt;br /&gt;
「条件は整理した？」「材料メモはA/Bで揃ってる？」の確認だけでも、変換の定着が進みます。&lt;/p&gt;
&lt;/div&gt;
&lt;/details&gt;
&lt;/div&gt;
&lt;div class="alert alert-primary mt-4 mb-0"&gt;
&lt;div class="fw-bold mb-1"&gt;次に進む&lt;/div&gt;
&lt;div&gt;「材料メモ→並列→文章化」を実戦答案で一緒に作り直す場合は、&lt;br /&gt;
&lt;a class="fw-bold" href="https://dokkai-labo.tokyo/kobetsuonline01/"&gt;オンライン国語個別指導&lt;/a&gt;で工程ごと矯正できます。&lt;/div&gt;
&lt;/div&gt;
&lt;/div&gt;
&lt;/div&gt;
&lt;div id="summary" class="card shadow-sm border-0"&gt;
&lt;div class="card-body p-4 p-lg-5-soft"&gt;
&lt;h2 class="mb-3"&gt;まとめ&lt;/h2&gt;
&lt;p class="mb-4"&gt;記述の書き方を理解しているのに書けない原因は、本文の材料を答案の文脈へ移す変換工程が弱いことにあります。&lt;br /&gt;
材料を短いメモに分解し、条件に合わせて並べ替え、短文で文章化する流れを毎回そろえると、記述は安定します。&lt;/p&gt;
&lt;div class="p-4 rounded-3 border" style="background: linear-gradient(135deg,#f7fbff,#ffffff);"&gt;
&lt;div class="row g-3 align-items-center"&gt;
&lt;div class="col-lg-8"&gt;
&lt;div class="fw-bold mb-1" style="font-size: 1.05rem;"&gt;学習のアドバイス&lt;/div&gt;
&lt;div class="text-muted"&gt;中学受験国語の記述をオンライン国語の個別指導で磨き直し、過去問でも再現できる流れを作りたい方は、下記をご覧ください。&lt;/div&gt;
&lt;/div&gt;
&lt;div class="col-lg-4"&gt;
&lt;div class="d-grid d-lg-flex justify-content-lg-end"&gt;&lt;a class="btn btn-success btn-responsive" href="https://dokkai-labo.tokyo/kobetsuonline01/"&gt;&lt;br /&gt;
オンライン国語個別へ&lt;br /&gt;
&lt;/a&gt;&lt;/div&gt;
&lt;/div&gt;
&lt;/div&gt;
&lt;/div&gt;
&lt;/div&gt;
&lt;/div&gt;
------</t>
  </si>
  <si>
    <t>https://dokkai-labo.tokyo/col_blog/kokugo-fix/</t>
  </si>
  <si>
    <t>以下のページは不自然なワードを使用しています。
これらを適切に自然な言葉に置き換えて下さい。
なお、本文の装飾や構造は絶対に変えないでください。
【対象ページURL】
https://dokkai-labo.tokyo/col_blog/kokugo-fix/
【検出された不自然ワード】
- 型
【本文】
------
&lt;div class="container my-4"&gt;
&lt;p&gt;&lt;!-- Minimal CSS helpers（PC/スマホ両対応のための補助） --&gt;&lt;/p&gt;
&lt;style&gt;
    .hero-title { font-size: 1.9rem; line-height: 1.5; }&lt;br /&gt;    @media (min-width: 992px){ .hero-title { font-size: 2.15rem; } }&lt;/p&gt;
&lt;p&gt;    .p-lg-5-soft { padding: 1.5rem; }&lt;br /&gt;    @media (min-width: 992px){ .p-lg-5-soft { padding: 3rem; } }&lt;/p&gt;
&lt;p&gt;    .btn-responsive { width: 100%; }&lt;br /&gt;    @media (min-width: 992px){ .btn-responsive { width: auto; } }&lt;/p&gt;
&lt;p&gt;    .table-fixed { table-layout: fixed; }&lt;br /&gt;    .table-fixed th, .table-fixed td { overflow-wrap: anywhere; word-break: break-word; }&lt;/p&gt;
&lt;p&gt;    .toc-list .list-group-item { border-radius: .75rem; margin-bottom: .5rem; }&lt;br /&gt;    .toc-list .list-group-item:last-child { margin-bottom: 0; }&lt;/p&gt;
&lt;p&gt;    .soft-border { border: 1px solid rgba(0,0,0,.06); }&lt;br /&gt;    .small-note { font-size: .92rem; }&lt;br /&gt;  &lt;/style&gt;
&lt;p&gt;&lt;!-- Hero --&gt;&lt;/p&gt;
&lt;div class="card shadow-sm mb-4 border-0" style="background: linear-gradient(135deg,#283593,#00897b); color: #fff;"&gt;
&lt;div class="card-body p-4 p-lg-5-soft"&gt;
&lt;div class="d-flex flex-wrap gap-2 mb-3"&gt;&lt;span class="badge bg-warning text-dark"&gt;中学受験／国語&lt;/span&gt;&lt;br /&gt;
&lt;span class="badge bg-light text-dark"&gt;宿題はやっているのに伸びない&lt;/span&gt;&lt;br /&gt;
&lt;span class="badge bg-dark"&gt;改善パターン&lt;/span&gt;&lt;/div&gt;
&lt;h1 class="mb-3 hero-title"&gt;塾の宿題を「こなしているのに」国語が伸びない子の改善パターン&lt;/h1&gt;
&lt;p class="mb-0" style="font-size: 1.02rem; opacity: .95;"&gt;宿題をこなし、問題集も解いているのに国語だけ伸びない――多くの場合、原因は努力不足ではなく&lt;br /&gt;
&lt;strong&gt;復習のしかた&lt;/strong&gt;と&lt;strong&gt;答案の読み返し方&lt;/strong&gt;にあります。&lt;br /&gt;
この記事では、伸びない家庭の共通点と、オンラインが補うべき領域、そして具体的な改善の流れをまとめます。&lt;/p&gt;
&lt;p class="mt-3 mb-0" style="opacity: .95;"&gt;家庭学習（読解量・漢字の増やし方）の全体像はこちら：&lt;a class="link-light text-decoration-underline fw-bold" href="https://dokkai-labo.tokyo/blog/note/"&gt;全体像はこちら&lt;/a&gt;&lt;/p&gt;
&lt;div class="row g-3 mt-4 align-items-stretch"&gt;
&lt;div class="col-lg-7"&gt;
&lt;div class="p-3 rounded-3" style="background: rgba(255,255,255,.12); height: 100%;"&gt;
&lt;div class="fw-bold mb-2"&gt;この記事で分かること&lt;/div&gt;
&lt;ul class="mb-0 ps-3"&gt;
&lt;li&gt;宿題をやっても伸びない「構造的な原因」&lt;/li&gt;
&lt;li&gt;国語の復習を成果に変える改善パターン&lt;/li&gt;
&lt;li&gt;本文処理・設問処理・記述の進め方の作り方&lt;/li&gt;
&lt;li&gt;家庭での役割分担と過去問の回し方&lt;/li&gt;
&lt;/ul&gt;
&lt;/div&gt;
&lt;/div&gt;
&lt;div class="col-lg-5"&gt;
&lt;div class="p-3 rounded-3" style="background: rgba(0,0,0,.18); height: 100%;"&gt;
&lt;div class="fw-bold mb-2"&gt;よくある症状&lt;/div&gt;
&lt;ul class="mb-0 ps-3"&gt;
&lt;li&gt;二択で外れる&lt;/li&gt;
&lt;li&gt;記述が本文とズレる&lt;/li&gt;
&lt;li&gt;直しをしても同じミスが再発&lt;/li&gt;
&lt;/ul&gt;
&lt;/div&gt;
&lt;/div&gt;
&lt;/div&gt;
&lt;div class="d-flex flex-wrap gap-2 mt-4"&gt;&lt;a class="btn btn-light btn-sm" href="#toc"&gt;目次へ&lt;/a&gt;&lt;br /&gt;
&lt;a class="btn btn-outline-light btn-sm" href="#cta-mid"&gt;オンライン活用&lt;/a&gt;&lt;/div&gt;
&lt;/div&gt;
&lt;/div&gt;
&lt;p&gt;&lt;!-- TOC --&gt;&lt;/p&gt;
&lt;div id="toc" class="card shadow-sm mb-4"&gt;
&lt;div class="card-body p-4"&gt;
&lt;h2 class="h5 mb-3"&gt;目次&lt;/h2&gt;
&lt;div class="row g-3"&gt;
&lt;div class="col-md-6"&gt;
&lt;div class="list-group toc-list"&gt;&lt;a class="list-group-item list-group-item-action" href="#bg"&gt;この悩みが起きる背景&lt;/a&gt;&lt;br /&gt;
&lt;a class="list-group-item list-group-item-action" href="#online"&gt;オンライン国語個別指導が効果を発揮する理由&lt;/a&gt;&lt;br /&gt;
&lt;a class="list-group-item list-group-item-action" href="#steps"&gt;改善方法（実践ステップ）&lt;/a&gt;&lt;/div&gt;
&lt;/div&gt;
&lt;div class="col-md-6"&gt;
&lt;div class="list-group toc-list"&gt;&lt;a class="list-group-item list-group-item-action" href="#home"&gt;家庭でできるフォローと役割分担&lt;/a&gt;&lt;br /&gt;
&lt;a class="list-group-item list-group-item-action" href="#fit"&gt;どんな子に相性が良いか&lt;/a&gt;&lt;br /&gt;
&lt;a class="list-group-item list-group-item-action" href="#summary"&gt;まとめ&lt;/a&gt;&lt;/div&gt;
&lt;/div&gt;
&lt;/div&gt;
&lt;/div&gt;
&lt;/div&gt;
&lt;p&gt;&lt;!-- Background --&gt;&lt;/p&gt;
&lt;div id="bg" class="card shadow-sm mb-4 border-0"&gt;
&lt;div class="card-body p-4 p-lg-5-soft"&gt;
&lt;div class="d-flex align-items-center gap-2 mb-2"&gt;&lt;span class="badge bg-primary"&gt;背景&lt;/span&gt;&lt;br /&gt;
&lt;span class="text-muted small"&gt;量ではなく工程が原因&lt;/span&gt;&lt;/div&gt;
&lt;h2 class="mb-3"&gt;この悩みが起きる背景（構造的な原因）&lt;/h2&gt;
&lt;p&gt;宿題をやっているのに国語が伸びない場合、学力そのものよりも&lt;strong&gt;成果につながる工程&lt;/strong&gt;が抜けているケースが多いです。&lt;br /&gt;
国語は、本文の理解だけでなく「設問条件に合わせて根拠を取り、答案にまとめる」処理が必要です。&lt;br /&gt;
ところが宿題中心の学習では、次のようなズレが起こりがちです。&lt;/p&gt;
&lt;div class="row g-3 mt-2"&gt;
&lt;div class="col-lg-7"&gt;
&lt;div class="card soft-border h-100" style="background: #f7f9ff;"&gt;
&lt;div class="card-body"&gt;
&lt;div class="fw-bold mb-2"&gt;伸びる学習の流れ&lt;/div&gt;
&lt;ol class="mb-0 ps-3"&gt;
&lt;li&gt;本文の骨組みを押さえる&lt;/li&gt;
&lt;li&gt;設問を分解して条件を決める&lt;/li&gt;
&lt;li&gt;本文へ戻って根拠を意味で特定する&lt;/li&gt;
&lt;li&gt;選択肢・記述を条件に合わせてまとめる&lt;/li&gt;
&lt;li&gt;解いた後にやり方を言語化して復習&lt;/li&gt;
&lt;/ol&gt;
&lt;/div&gt;
&lt;/div&gt;
&lt;/div&gt;
&lt;div class="col-lg-5"&gt;
&lt;div class="card soft-border h-100" style="background: #fff;"&gt;
&lt;div class="card-body"&gt;
&lt;div class="fw-bold mb-2"&gt;伸びない学習の共通点&lt;/div&gt;
&lt;ul class="mb-0 ps-3"&gt;
&lt;li&gt;解きっぱなしで本文に戻らない&lt;/li&gt;
&lt;li&gt;解説を読んで終わる&lt;/li&gt;
&lt;li&gt;直しが「写す」になっている&lt;/li&gt;
&lt;li&gt;同じミスが再発する&lt;/li&gt;
&lt;/ul&gt;
&lt;/div&gt;
&lt;/div&gt;
&lt;/div&gt;
&lt;/div&gt;
&lt;div class="alert alert-warning mt-4 mb-0"&gt;
&lt;div class="fw-bold mb-1"&gt;具体例（宿題は終わるのに点が伸びない）&lt;/div&gt;
&lt;div&gt;毎週の宿題を提出できているのに、模試では選択肢が二択で外れ、記述は本文とズレる。&lt;br /&gt;
この場合、量は足りています。問題は、間違えた設問について&lt;br /&gt;
&lt;strong&gt;どの条件を落としたのか&lt;/strong&gt;、&lt;strong&gt;本文のどこが根拠だったのか&lt;/strong&gt;を説明できる形で復習していないことです。&lt;br /&gt;
再現性が作れない限り、宿題を増やしても伸びにくくなります。&lt;/div&gt;
&lt;/div&gt;
&lt;div class="table-responsive mt-4"&gt;
&lt;table class="table table-bordered align-middle mb-0 table-fixed"&gt;
&lt;thead style="background: #e8eaf6;"&gt;
&lt;tr class="text-center"&gt;
&lt;th style="width: 18%;"&gt;ズレの種類&lt;/th&gt;
&lt;th&gt;起きていること&lt;/th&gt;
&lt;th style="width: 30%;"&gt;家庭で見えるサイン&lt;/th&gt;
&lt;/tr&gt;
&lt;/thead&gt;
&lt;tbody&gt;
&lt;tr&gt;
&lt;td class="fw-bold"&gt;解きっぱなし&lt;/td&gt;
&lt;td&gt;根拠確認がなく、偶然の正解と実力が混ざる&lt;/td&gt;
&lt;td&gt;丸付けで終わる／本文に戻らない&lt;/td&gt;
&lt;/tr&gt;
&lt;tr&gt;
&lt;td class="fw-bold"&gt;解説依存&lt;/td&gt;
&lt;td&gt;分かった気になるが、次の類題で再現できない&lt;/td&gt;
&lt;td&gt;解説を読むと納得／翌週も同じミス&lt;/td&gt;
&lt;/tr&gt;
&lt;tr&gt;
&lt;td class="fw-bold"&gt;直しが写し&lt;/td&gt;
&lt;td&gt;改善点が残らず、進め方が身につかない&lt;/td&gt;
&lt;td&gt;赤字を写す／理由を言えない&lt;/td&gt;
&lt;/tr&gt;
&lt;/tbody&gt;
&lt;/table&gt;
&lt;/div&gt;
&lt;/div&gt;
&lt;/div&gt;
&lt;p&gt;&lt;!-- Online --&gt;&lt;/p&gt;
&lt;div id="online" class="card shadow-sm mb-4 border-0"&gt;
&lt;div class="card-body p-4 p-lg-5-soft"&gt;
&lt;div class="d-flex align-items-center gap-2 mb-2"&gt;&lt;span class="badge bg-success"&gt;オンライン国語&lt;/span&gt;&lt;br /&gt;
&lt;span class="text-muted small"&gt;進め方の見える化で再現性を作る&lt;/span&gt;&lt;/div&gt;
&lt;h2 class="mb-3"&gt;オンライン国語個別指導が効果を発揮する理由&lt;/h2&gt;
&lt;p&gt;伸び悩みの解決には、問題数を増やすよりも&lt;strong&gt;設問ごとの進め方&lt;/strong&gt;をそろえることが重要です。&lt;br /&gt;
オンライン国語の個別指導は、手元の動きや思考のズレを可視化し、復習を「改善」に変えるのに適しています。&lt;/p&gt;
&lt;div class="row g-3 mt-2 align-items-stretch"&gt;
&lt;div class="col-md-6"&gt;
&lt;div class="card h-100 border-0" style="background: #e3f2fd;"&gt;
&lt;div class="card-body"&gt;
&lt;div class="fw-bold mb-2"&gt;手元カメラでズレを即時発見&lt;/div&gt;
&lt;ul class="mb-0 ps-3"&gt;
&lt;li&gt;条件語に線を引けているか&lt;/li&gt;
&lt;li&gt;本文へ戻る位置が適切か&lt;/li&gt;
&lt;li&gt;根拠を文で特定できているか&lt;/li&gt;
&lt;li&gt;記述の材料整理ができているか&lt;/li&gt;
&lt;/ul&gt;
&lt;/div&gt;
&lt;/div&gt;
&lt;/div&gt;
&lt;div class="col-md-6"&gt;
&lt;div class="card h-100 border-0" style="background: #f1f8e9;"&gt;
&lt;div class="card-body"&gt;
&lt;div class="fw-bold mb-2"&gt;対話で「なぜその答えか」を言葉にして残す&lt;/div&gt;
&lt;ul class="mb-0 ps-3"&gt;
&lt;li&gt;設問分解 → 本文根拠 → 条件適合の確認&lt;/li&gt;
&lt;li&gt;選択肢のズレ語を特定し直し方を定着&lt;/li&gt;
&lt;li&gt;記述をその場で書き換え、直しを完結&lt;/li&gt;
&lt;li&gt;過去問も段階的に扱い、精度を上げる&lt;/li&gt;
&lt;/ul&gt;
&lt;/div&gt;
&lt;/div&gt;
&lt;/div&gt;
&lt;/div&gt;
&lt;p&gt;&lt;!-- CTA Mid --&gt;&lt;/p&gt;
&lt;div id="cta-mid" class="card border-0 shadow-sm mt-4" style="background: linear-gradient(135deg,#ffffff,#f7fbff);"&gt;
&lt;div class="card-body p-4"&gt;
&lt;div class="row g-3 align-items-center"&gt;
&lt;div class="col-lg-8"&gt;
&lt;div class="fw-bold mb-1" style="font-size: 1.05rem;"&gt;宿題を成果に変えたい方へ&lt;/div&gt;
&lt;div class="text-muted"&gt;宿題の量を増やす前に、解き方・直し方の工程を見直すことで国語は伸びやすくなります。&lt;br /&gt;
中学受験の読解力・記述・過去問の精度を、1対1で伸びを取り戻す組み立てを行います。&lt;/div&gt;
&lt;/div&gt;
&lt;div class="col-lg-4"&gt;
&lt;div class="d-grid d-lg-flex justify-content-lg-end"&gt;&lt;a class="btn btn-primary btn-responsive" href="https://dokkai-labo.tokyo/kobetsuonline01/"&gt;&lt;br /&gt;
オンライン国語個別指導を確認する&lt;br /&gt;
&lt;/a&gt;&lt;/div&gt;
&lt;div class="small text-muted mt-2"&gt;オンライン国語／個別指導／中学受験&lt;/div&gt;
&lt;/div&gt;
&lt;/div&gt;
&lt;/div&gt;
&lt;/div&gt;
&lt;p class="mt-4 mb-0"&gt;中学受験国語をオンラインで見直したい場合は、&lt;br /&gt;
&lt;a href="https://dokkai-labo.tokyo/kobetsuonline01/"&gt;オンライン個別指導&lt;/a&gt;&lt;br /&gt;
を軸に、宿題のやり方そのものを改善するのが効果的です。&lt;/p&gt;
&lt;/div&gt;
&lt;/div&gt;
&lt;p&gt;&lt;!-- Steps --&gt;&lt;/p&gt;
&lt;div id="steps" class="card shadow-sm mb-4 border-0"&gt;
&lt;div class="card-body p-4 p-lg-5-soft"&gt;
&lt;div class="d-flex align-items-center gap-2 mb-2"&gt;&lt;span class="badge bg-dark"&gt;実践&lt;/span&gt;&lt;br /&gt;
&lt;span class="text-muted small"&gt;本文処理 → 設問処理 → 記述 → 直し&lt;/span&gt;&lt;/div&gt;
&lt;h2 class="mb-3"&gt;改善方法（実践ステップ）&lt;/h2&gt;
&lt;div class="table-responsive mb-4"&gt;
&lt;table class="table table-hover table-bordered align-middle mb-0 table-fixed"&gt;
&lt;thead style="background: #eceff1;"&gt;
&lt;tr class="text-center"&gt;
&lt;th style="width: 14%;"&gt;ステップ&lt;/th&gt;
&lt;th style="width: 24%;"&gt;目的&lt;/th&gt;
&lt;th&gt;具体的にやること&lt;/th&gt;
&lt;th style="width: 24%;"&gt;よくある失敗&lt;/th&gt;
&lt;/tr&gt;
&lt;/thead&gt;
&lt;tbody&gt;
&lt;tr&gt;
&lt;td class="fw-bold"&gt;本文処理&lt;/td&gt;
&lt;td&gt;骨組みを押さえ、戻れる読みを作る&lt;/td&gt;
&lt;td&gt;段落要点、対比・言い換え・因果、主張と例の区別&lt;/td&gt;
&lt;td&gt;読んだつもり／要点が言えない&lt;/td&gt;
&lt;/tr&gt;
&lt;tr&gt;
&lt;td class="fw-bold"&gt;設問処理&lt;/td&gt;
&lt;td&gt;条件を決め、探す視点を作る&lt;/td&gt;
&lt;td&gt;設問分解、条件語の線引き、本文範囲の当て&lt;/td&gt;
&lt;td&gt;条件落ち／部分一致で決め打ち&lt;/td&gt;
&lt;/tr&gt;
&lt;tr&gt;
&lt;td class="fw-bold"&gt;記述&lt;/td&gt;
&lt;td&gt;材料を整理し、条件に合わせて文章化&lt;/td&gt;
&lt;td&gt;材料の箇条書き、並び替え、短文にまとめる&lt;/td&gt;
&lt;td&gt;いきなり書く／本文ズレ&lt;/td&gt;
&lt;/tr&gt;
&lt;tr&gt;
&lt;td class="fw-bold"&gt;直し&lt;/td&gt;
&lt;td&gt;再現性を作り、次に活かす&lt;/td&gt;
&lt;td&gt;原因分類、根拠確認、やり方メモ、類題で確認&lt;/td&gt;
&lt;td&gt;赤字を写す／同じミス再発&lt;/td&gt;
&lt;/tr&gt;
&lt;/tbody&gt;
&lt;/table&gt;
&lt;/div&gt;
&lt;div class="row g-3 align-items-stretch"&gt;
&lt;div class="col-lg-4"&gt;
&lt;div class="card h-100 border-0" style="background: #f7f9ff;"&gt;
&lt;div class="card-body"&gt;
&lt;h3 class="h5"&gt;ステップ1：本文処理の改善&lt;/h3&gt;
&lt;ul class="ps-3 mb-0"&gt;
&lt;li&gt;段落ごとに要点を一言で言う&lt;/li&gt;
&lt;li&gt;接続語の前後をセットで読む&lt;/li&gt;
&lt;li&gt;主張と例を線で分ける&lt;/li&gt;
&lt;/ul&gt;
&lt;div class="small text-muted mt-3"&gt;説明文・物語文を問わず、本文の骨組みが取れると設問処理が速くなり、宿題の効率が上がります。&lt;/div&gt;
&lt;/div&gt;
&lt;/div&gt;
&lt;/div&gt;
&lt;div class="col-lg-4"&gt;
&lt;div class="card h-100 border-0" style="background: #e8f5e9;"&gt;
&lt;div class="card-body"&gt;
&lt;h3 class="h5"&gt;ステップ2：設問処理の改善&lt;/h3&gt;
&lt;ul class="ps-3 mb-0"&gt;
&lt;li&gt;何を書くか、条件、本文範囲に分解&lt;/li&gt;
&lt;li&gt;条件語に線を引き、要素数を決める&lt;/li&gt;
&lt;li&gt;根拠候補を複数拾ってから絞る&lt;/li&gt;
&lt;/ul&gt;
&lt;div class="small text-muted mt-3"&gt;宿題で一番差がつくのはここです。設問分解ができると二択ミスが減り、過去問でも安定します。&lt;/div&gt;
&lt;/div&gt;
&lt;/div&gt;
&lt;/div&gt;
&lt;div class="col-lg-4"&gt;
&lt;div class="card h-100 border-0" style="background: #fff3e0;"&gt;
&lt;div class="card-body"&gt;
&lt;h3 class="h5"&gt;ステップ3：記述改善と直し&lt;/h3&gt;
&lt;ul class="ps-3 mb-0"&gt;
&lt;li&gt;材料を箇条書きにしてから書く&lt;/li&gt;
&lt;li&gt;条件に合う順に並べ替える&lt;/li&gt;
&lt;li&gt;直しは原因を分類し、やり方を残す&lt;/li&gt;
&lt;/ul&gt;
&lt;div class="small text-muted mt-3"&gt;記述は文章力より工程です。材料整理と条件反映ができると、答案は見違えるほど安定します。&lt;/div&gt;
&lt;/div&gt;
&lt;/div&gt;
&lt;/div&gt;
&lt;/div&gt;
&lt;p&gt;&lt;!-- ▼▼▼ ここから：チェックリスト（ボタン動作修正） ▼▼▼ --&gt;&lt;/p&gt;
&lt;div id="accHomework" class="accordion mt-4"&gt;
&lt;div class="accordion-item"&gt;
&lt;h3 id="hHW" class="accordion-header"&gt;
&lt;button class="accordion-button collapsed" type="button"
  data-bs-toggle="collapse" data-toggle="collapse"
  data-bs-target="#cHW" data-target="#cHW"
  aria-expanded="false" aria-controls="cHW"&gt;&lt;br /&gt;
宿題の直しを「伸びる形」に変えるチェックリスト&lt;br /&gt;
&lt;/button&gt;&lt;br /&gt;
&lt;/h3&gt;
&lt;div id="cHW" class="accordion-collapse collapse"
  aria-labelledby="hHW"
  data-bs-parent="#accHomework" data-parent="#accHomework"&gt;&lt;/p&gt;
&lt;div class="accordion-body"&gt;
&lt;ul class="mb-0 ps-3"&gt;
&lt;li&gt;&lt;strong&gt;条件&lt;/strong&gt;：設問の条件語を線引きし、落とした条件を言える&lt;/li&gt;
&lt;li&gt;&lt;strong&gt;根拠&lt;/strong&gt;：本文の根拠箇所を段落で示せる&lt;/li&gt;
&lt;li&gt;&lt;strong&gt;ズレ語&lt;/strong&gt;：選択肢のどの語が本文とズレるか特定できる&lt;/li&gt;
&lt;li&gt;&lt;strong&gt;次にやること&lt;/strong&gt;：同タイプの設問で同じ流れを再現できる&lt;/li&gt;
&lt;/ul&gt;
&lt;/div&gt;
&lt;/div&gt;
&lt;/div&gt;
&lt;/div&gt;
&lt;p&gt;&lt;!-- ▲▲▲ ここまで：チェックリスト（修正箇所） ▲▲▲ --&gt;&lt;/p&gt;
&lt;/div&gt;
&lt;/div&gt;
&lt;p&gt;&lt;!-- Home --&gt;&lt;/p&gt;
&lt;div id="home" class="card shadow-sm mb-4 border-0"&gt;
&lt;div class="card-body p-4 p-lg-5-soft"&gt;
&lt;div class="d-flex align-items-center gap-2 mb-2"&gt;&lt;span class="badge bg-secondary"&gt;家庭&lt;/span&gt;&lt;br /&gt;
&lt;span class="text-muted small"&gt;やりすぎず、回しやすい形へ&lt;/span&gt;&lt;/div&gt;
&lt;p&gt;&lt;!-- =============================== 追記：宿題を「伸びる復習」に変えるテンプレ／ミニ演習／FAQ 挿入位置：#steps 内の「ステップ表」の直後あたり（自然） =============================== --&gt;&lt;/p&gt;
&lt;p&gt;&lt;!-- 1) 家庭で回す“直しテンプレ” --&gt;&lt;/p&gt;
&lt;div class="card border-0 shadow-sm mt-4 mb-4" style="background: #fff;"&gt;
&lt;div class="card-header text-white" style="background: #283593;"&gt;宿題の直しを「写し」から「改善」に変えるテンプレ（そのまま使える）&lt;/div&gt;
&lt;div class="card-body"&gt;
&lt;p class="mb-3 small-note"&gt;直しは長文にしなくてOKです。1問につき&lt;strong&gt;30〜60秒&lt;/strong&gt;で「原因→やり方」を1行で残します。&lt;br /&gt;
ノートの同じ場所に毎回この形で残すと、再現性が作れます。&lt;/p&gt;
&lt;div class="table-responsive"&gt;
&lt;table class="table table-bordered align-middle mb-0 table-fixed"&gt;
&lt;thead style="background: #e8eaf6;"&gt;
&lt;tr class="text-center"&gt;
&lt;th style="width: 22%;"&gt;項目&lt;/th&gt;
&lt;th&gt;書く内容（例）&lt;/th&gt;
&lt;/tr&gt;
&lt;/thead&gt;
&lt;tbody&gt;
&lt;tr&gt;
&lt;td class="fw-bold"&gt;①設問の条件&lt;/td&gt;
&lt;td&gt;「理由を2つ」「傍線部の気持ち」「本文の言葉を使う」など、落とした条件を一言&lt;/td&gt;
&lt;/tr&gt;
&lt;tr&gt;
&lt;td class="fw-bold"&gt;②根拠（本文）&lt;/td&gt;
&lt;td&gt;段落番号／行番号、または「〜の直後の言い換え」など、本文の位置を決める&lt;/td&gt;
&lt;/tr&gt;
&lt;tr&gt;
&lt;td class="fw-bold"&gt;③ズレの種類&lt;/td&gt;
&lt;td&gt;下の4つから1つだけ選ぶ：&lt;br /&gt;
A 条件落ち／B 根拠ズレ／C まとめ方（記述）／D 選択肢のズレ語見落とし&lt;/td&gt;
&lt;/tr&gt;
&lt;tr&gt;
&lt;td class="fw-bold"&gt;④次回の動き&lt;/td&gt;
&lt;td&gt;「条件語に線→要素数を決める→根拠候補を2つ拾う」など、次に同型でやる動きだけを書く&lt;/td&gt;
&lt;/tr&gt;
&lt;/tbody&gt;
&lt;/table&gt;
&lt;/div&gt;
&lt;div class="alert alert-warning mt-3 mb-0"&gt;
&lt;div class="fw-bold mb-1"&gt;ポイント&lt;/div&gt;
&lt;div&gt;「正解を書き直す」より、&lt;strong&gt;次に再現できるやり方&lt;/strong&gt;を残すことが目的です。&lt;br /&gt;
特に二択ミスは「ズレ語」を言語化すると再発が止まりやすくなります。&lt;/div&gt;
&lt;/div&gt;
&lt;/div&gt;
&lt;/div&gt;
&lt;p&gt;&lt;!-- 2) 症状別：手早く直す“1つ” --&gt;&lt;/p&gt;
&lt;div class="card border-0 shadow-sm mb-4" style="background: #f7fbff;"&gt;
&lt;div class="card-header" style="background: #e3f2fd;"&gt;症状別：宿題が伸びに変わる「手早い1つ」&lt;/div&gt;
&lt;div class="card-body"&gt;
&lt;ul class="mb-0 ps-3"&gt;
&lt;li&gt;&lt;strong&gt;二択で外れる&lt;/strong&gt;：正解根拠を探す前に、誤答選択肢の&lt;strong&gt;ズレ語を1語&lt;/strong&gt;だけ特定する（本文のどの語と矛盾？）&lt;/li&gt;
&lt;li&gt;&lt;strong&gt;記述が本文とズレる&lt;/strong&gt;：いきなり書かず、本文から拾った材料を&lt;strong&gt;箇条書き3点&lt;/strong&gt;にしてから並べ替える&lt;/li&gt;
&lt;li&gt;&lt;strong&gt;直しをしても再発&lt;/strong&gt;：直しノートに「ズレの種類（A〜D）」を必ず1つ付け、&lt;strong&gt;次回の動きを1行&lt;/strong&gt;だけ残す&lt;/li&gt;
&lt;/ul&gt;
&lt;/div&gt;
&lt;/div&gt;
&lt;p&gt;&lt;!-- 3) ミニ演習：5分でできる“復習トレ” --&gt;&lt;/p&gt;
&lt;div class="card border-0 shadow-sm mb-4"&gt;
&lt;div class="card-header text-white" style="background: #00897b;"&gt;5分ミニ演習：宿題の復習を「形」にするトレーニング&lt;/div&gt;
&lt;div class="card-body"&gt;
&lt;p class="mb-2 small-note"&gt;今日の宿題（または過去問）から&lt;strong&gt;間違い1問だけ&lt;/strong&gt;選んで、次を埋めてください。&lt;/p&gt;
&lt;ol class="mb-3"&gt;
&lt;li&gt;設問の条件を&lt;strong&gt;3要素に分解&lt;/strong&gt;（何を書く／条件／本文範囲）&lt;/li&gt;
&lt;li&gt;本文の根拠を&lt;strong&gt;2か所&lt;/strong&gt;候補として拾う（A案・B案）&lt;/li&gt;
&lt;li&gt;誤答の原因をA〜Dで分類（条件落ち／根拠ズレ／まとめ方／ズレ語）&lt;/li&gt;
&lt;li&gt;次回の動きを&lt;strong&gt;1行&lt;/strong&gt;で書く（例：条件語→要素数→根拠2つ→絞る）&lt;/li&gt;
&lt;/ol&gt;
&lt;details class="rounded-3 p-3" style="background: #f8f9fa;"&gt;
&lt;summary class="fw-bold" style="cursor: pointer;"&gt;うまくいかないときのコツ（クリックで表示）&lt;/summary&gt;
&lt;div class="mt-2 small-note"&gt;
&lt;ul class="mb-0 ps-3"&gt;
&lt;li&gt;条件が分解できない→設問の「〜について」「なぜ」「どのように」を丸で囲む&lt;/li&gt;
&lt;li&gt;根拠が見つからない→設問のキーワードを本文で言い換えて探す（同じ語は出ないことが多い）&lt;/li&gt;
&lt;li&gt;記述が長くなる→材料3点を「短文」で並べてから接続語でつなぐ&lt;/li&gt;
&lt;/ul&gt;
&lt;/div&gt;
&lt;/details&gt;
&lt;/div&gt;
&lt;/div&gt;
&lt;p&gt;&lt;!-- 4) FAQ：検索面を増やす（よくある詰まりどころ） --&gt;&lt;/p&gt;
&lt;h2 class="mt-4 mb-3"&gt;よくある質問（宿題はやっているのに伸びない国語）&lt;/h2&gt;
&lt;p&gt;&lt;!-- ▼▼▼ ここから：FAQ（ボタン動作修正） ▼▼▼ --&gt;&lt;/p&gt;
&lt;div id="faq-kokugo-fix" class="accordion mb-4"&gt;
&lt;div class="accordion-item"&gt;
&lt;h3 id="q1-fix" class="accordion-header"&gt;
&lt;button class="accordion-button collapsed" type="button"
  data-bs-toggle="collapse" data-toggle="collapse"
  data-bs-target="#a1-fix" data-target="#a1-fix"
  aria-expanded="false" aria-controls="a1-fix"&gt;&lt;br /&gt;
宿題の量を増やせば国語は伸びますか&lt;br /&gt;
&lt;/button&gt;&lt;br /&gt;
&lt;/h3&gt;
&lt;div id="a1-fix" class="accordion-collapse collapse"
  aria-labelledby="q1-fix"
  data-bs-parent="#faq-kokugo-fix" data-parent="#faq-kokugo-fix"&gt;&lt;/p&gt;
&lt;div class="accordion-body"&gt;量が不足しているケースもありますが、このページのテーマは「量は足りているのに伸びない」状態です。&lt;br /&gt;
この場合は、量よりも&lt;strong&gt;復習工程（条件→根拠→まとめる→直し）&lt;/strong&gt;を毎回同じ流れにした方が伸びが速いです。&lt;/div&gt;
&lt;/div&gt;
&lt;/div&gt;
&lt;div class="accordion-item"&gt;
&lt;h3 id="q2-fix" class="accordion-header"&gt;
&lt;button class="accordion-button collapsed" type="button"
  data-bs-toggle="collapse" data-toggle="collapse"
  data-bs-target="#a2-fix" data-target="#a2-fix"
  aria-expanded="false" aria-controls="a2-fix"&gt;&lt;br /&gt;
二択で外れるのが一番の悩みです&lt;br /&gt;
&lt;/button&gt;&lt;br /&gt;
&lt;/h3&gt;
&lt;div id="a2-fix" class="accordion-collapse collapse"
  aria-labelledby="q2-fix"
  data-bs-parent="#faq-kokugo-fix" data-parent="#faq-kokugo-fix"&gt;&lt;/p&gt;
&lt;div class="accordion-body"&gt;まず誤答側の「ズレ語」を1語特定してください。本文のどの語（どの意味）と矛盾するかを言えると、再発が止まりやすくなります。&lt;br /&gt;
「正解根拠を探す」より先に「誤答の否定理由」を作るのがコツです。&lt;/div&gt;
&lt;/div&gt;
&lt;/div&gt;
&lt;div class="accordion-item"&gt;
&lt;h3 id="q3-fix" class="accordion-header"&gt;
&lt;button class="accordion-button collapsed" type="button"
  data-bs-toggle="collapse" data-toggle="collapse"
  data-bs-target="#a3-fix" data-target="#a3-fix"
  aria-expanded="false" aria-controls="a3-fix"&gt;&lt;br /&gt;
記述は添削してもらっているのに伸びません&lt;br /&gt;
&lt;/button&gt;&lt;br /&gt;
&lt;/h3&gt;
&lt;div id="a3-fix" class="accordion-collapse collapse"
  aria-labelledby="q3-fix"
  data-bs-parent="#faq-kokugo-fix" data-parent="#faq-kokugo-fix"&gt;&lt;/p&gt;
&lt;div class="accordion-body"&gt;添削の赤字を写すだけだと再現性が残りません。&lt;strong&gt;材料3点の箇条書き→並べ替え→短文化&lt;/strong&gt;の工程を毎回同じにすると、本文ズレが減ります。&lt;/div&gt;
&lt;/div&gt;
&lt;/div&gt;
&lt;div class="accordion-item"&gt;
&lt;h3 id="q4-fix" class="accordion-header"&gt;
&lt;button class="accordion-button collapsed" type="button"
  data-bs-toggle="collapse" data-toggle="collapse"
  data-bs-target="#a4-fix" data-target="#a4-fix"
  aria-expanded="false" aria-controls="a4-fix"&gt;&lt;br /&gt;
家庭はどこまで口を出すべきですか&lt;br /&gt;
&lt;/button&gt;&lt;br /&gt;
&lt;/h3&gt;
&lt;div id="a4-fix" class="accordion-collapse collapse"
  aria-labelledby="q4-fix"
  data-bs-parent="#faq-kokugo-fix" data-parent="#faq-kokugo-fix"&gt;&lt;/p&gt;
&lt;div class="accordion-body"&gt;家庭は「正解を教える」より「本文のどこが根拠？」と&lt;strong&gt;場所を特定&lt;/strong&gt;する声かけが効果的です。&lt;br /&gt;
解き方の修正は個別指導、家庭は習慣化と管理、という分担が安定します。&lt;/div&gt;
&lt;/div&gt;
&lt;/div&gt;
&lt;/div&gt;
&lt;p&gt;&lt;!-- ▲▲▲ ここまで：FAQ（修正箇所） ▲▲▲ --&gt;&lt;/p&gt;
&lt;p&gt;&lt;!-- =============================== 追記ここまで =============================== --&gt;&lt;/p&gt;
&lt;h2 class="mb-3"&gt;家庭でできるフォローと役割分担&lt;/h2&gt;
&lt;p&gt;伸びない状態では、家庭が頑張りすぎるほど「正解依存」が強くなりやすい点に注意が必要です。&lt;br /&gt;
家庭は&lt;strong&gt;習慣化と管理&lt;/strong&gt;、指導は&lt;strong&gt;処理の修正&lt;/strong&gt;という役割分担が、国語の伸びを安定させます。&lt;/p&gt;
&lt;div class="table-responsive mt-3"&gt;
&lt;table class="table table-bordered align-middle mb-0 table-fixed"&gt;
&lt;thead style="background: #f5f5f5;"&gt;
&lt;tr class="text-center"&gt;
&lt;th style="width: 50%;"&gt;家庭が担うと効果的&lt;/th&gt;
&lt;th style="width: 50%;"&gt;指導で担うと効果的&lt;/th&gt;
&lt;/tr&gt;
&lt;/thead&gt;
&lt;tbody&gt;
&lt;tr&gt;
&lt;td&gt;
&lt;ul class="mb-0 ps-3"&gt;
&lt;li&gt;語彙・漢字を短時間で毎日回す&lt;/li&gt;
&lt;li&gt;音読の頻度管理と声かけ&lt;/li&gt;
&lt;li&gt;過去問のスケジュールと直し回数管理&lt;/li&gt;
&lt;li&gt;学習量の取捨選択と継続の支援&lt;/li&gt;
&lt;/ul&gt;
&lt;/td&gt;
&lt;td&gt;
&lt;ul class="mb-0 ps-3"&gt;
&lt;li&gt;本文処理と設問処理の進め方を身につける&lt;/li&gt;
&lt;li&gt;根拠の取り方・選択肢の吟味方法&lt;/li&gt;
&lt;li&gt;記述答案の材料整理と書き換え&lt;/li&gt;
&lt;li&gt;誤答の原因分類と改善の組み立て&lt;/li&gt;
&lt;/ul&gt;
&lt;/td&gt;
&lt;/tr&gt;
&lt;/tbody&gt;
&lt;/table&gt;
&lt;/div&gt;
&lt;div class="alert alert-info mt-4 mb-0"&gt;
&lt;div class="fw-bold mb-1"&gt;家庭での声かけのコツ&lt;/div&gt;
&lt;div&gt;「答えはこれ」ではなく、「本文のどこが根拠？」と場所を一緒に探す声かけに変えると、読解力が育ちます。&lt;br /&gt;
直しは長時間にせず、短い回転で改善点を一つずつ潰してください。&lt;/div&gt;
&lt;/div&gt;
&lt;/div&gt;
&lt;/div&gt;
&lt;p&gt;&lt;!-- Fit --&gt;&lt;/p&gt;
&lt;div id="fit" class="card shadow-sm mb-4 border-0"&gt;
&lt;div class="card-body p-4 p-lg-5-soft"&gt;
&lt;div class="d-flex align-items-center gap-2 mb-2"&gt;&lt;span class="badge bg-info text-dark"&gt;相性&lt;/span&gt;&lt;br /&gt;
&lt;span class="text-muted small"&gt;宿題の質を上げたい子に向く&lt;/span&gt;&lt;/div&gt;
&lt;h2 class="mb-3"&gt;どんな子に相性が良いか&lt;/h2&gt;
&lt;div class="row g-3 align-items-stretch"&gt;
&lt;div class="col-lg-6"&gt;
&lt;div class="p-3 rounded-3 border" style="background: #f9fbff; height: 100%;"&gt;
&lt;div class="fw-bold mb-2"&gt;個別指導の効果が出やすい子&lt;/div&gt;
&lt;ul class="mb-0 ps-3"&gt;
&lt;li&gt;宿題は終えるが、テストで再現できない&lt;/li&gt;
&lt;li&gt;二択で外れ続け、根拠が曖昧&lt;/li&gt;
&lt;li&gt;記述が本文とズレ、添削を活かせない&lt;/li&gt;
&lt;li&gt;同じミスが繰り返される&lt;/li&gt;
&lt;/ul&gt;
&lt;/div&gt;
&lt;/div&gt;
&lt;div class="col-lg-6"&gt;
&lt;div class="p-3 rounded-3 border" style="background: #fff; height: 100%;"&gt;
&lt;div class="fw-bold mb-2"&gt;家庭が支えやすい条件&lt;/div&gt;
&lt;ul class="mb-0 ps-3"&gt;
&lt;li&gt;語彙・漢字はルーティン化できる&lt;/li&gt;
&lt;li&gt;音読は短時間でも続けられる&lt;/li&gt;
&lt;li&gt;宿題の管理を保護者が担える&lt;/li&gt;
&lt;li&gt;過去問の回す順番を決められる&lt;/li&gt;
&lt;/ul&gt;
&lt;/div&gt;
&lt;/div&gt;
&lt;/div&gt;
&lt;div class="mt-4"&gt;
&lt;p class="mb-2"&gt;説明文で主張と理由が追えず、宿題はやっているのに点が伸びない場合は、&lt;br /&gt;
文章構造の取り方を整理するのが効果的です。家庭での声かけの組み立てにも役立つため、&lt;br /&gt;
&lt;a href="https://dokkai-labo.tokyo/setsumeibun/"&gt;説明文&lt;/a&gt; もあわせて確認すると整理しやすくなります。&lt;/p&gt;
&lt;/div&gt;
&lt;/div&gt;
&lt;/div&gt;
&lt;p&gt;&lt;!-- Summary --&gt;&lt;/p&gt;
&lt;div id="summary" class="card shadow-sm border-0"&gt;
&lt;div class="card-body p-4 p-lg-5-soft"&gt;
&lt;h2 class="mb-3"&gt;まとめ&lt;/h2&gt;
&lt;p class="mb-4"&gt;宿題をこなしているのに国語が伸びない原因は、量ではなく復習工程と答案の読み返し方にあります。&lt;br /&gt;
本文処理・設問処理・記述・直しを一つの形にし、間違いの原因を分類して再現性を作ると、読解力と過去問の精度が安定します。&lt;/p&gt;
&lt;div class="p-4 rounded-3 border" style="background: linear-gradient(135deg,#f7fbff,#ffffff);"&gt;
&lt;div class="row g-3 align-items-center"&gt;
&lt;div class="col-lg-8"&gt;
&lt;div class="fw-bold mb-1" style="font-size: 1.05rem;"&gt;次にやること&lt;/div&gt;
&lt;div class="text-muted"&gt;宿題のやり方を改善し、国語専門塾のオンライン個別指導で読解力と記述の伸びを取り戻したい方は、下記をご覧ください。&lt;/div&gt;
&lt;/div&gt;
&lt;div class="col-lg-4"&gt;
&lt;div class="d-grid d-lg-flex justify-content-lg-end"&gt;&lt;a class="btn btn-success btn-responsive" href="https://dokkai-labo.tokyo/kobetsuonline01/"&gt;&lt;br /&gt;
オンライン国語個別へ&lt;br /&gt;
&lt;/a&gt;&lt;/div&gt;
&lt;/div&gt;
&lt;/div&gt;
&lt;/div&gt;
&lt;p class="mt-4 mb-0"&gt;宿題中心の家庭学習を成果につなげる回し方（読解量・漢字の増やし方）の全体像はこちら：&lt;a class="fw-bold" href="https://dokkai-labo.tokyo/blog/note/"&gt;全体像はこちら&lt;/a&gt;&lt;/p&gt;
&lt;/div&gt;
&lt;/div&gt;
&lt;/div&gt;
&lt;p&gt;&lt;!-- [ /.socialSet ] --&gt;&lt;/p&gt;
------</t>
  </si>
  <si>
    <t>https://dokkai-labo.tokyo/col_blog/sapix-kokugo-kijutsu/</t>
  </si>
  <si>
    <t>以下のページは不自然なワードを使用しています。
これらを適切に自然な言葉に置き換えて下さい。
なお、本文の装飾や構造は絶対に変えないでください。
【対象ページURL】
https://dokkai-labo.tokyo/col_blog/sapix-kokugo-kijutsu/
【検出された不自然ワード】
- 型
【本文】
------
&lt;div class="container my-4"&gt;
&lt;p&gt;&lt;!-- Hero --&gt;&lt;/p&gt;
&lt;div class="card shadow-sm border-0 mb-4" style="background: linear-gradient(135deg,#1e3a8a,#0f766e); color: #fff;"&gt;
&lt;div class="card-body p-4 p-md-5"&gt;
&lt;div class="d-flex flex-wrap gap-2 align-items-center mb-3"&gt;&lt;span class="badge bg-warning text-dark" style="font-size: .85rem;"&gt;中学受験／SAPIX国語&lt;/span&gt;&lt;br /&gt;
&lt;span class="badge bg-light text-dark" style="font-size: .8rem;"&gt;記述対策・読解力強化&lt;/span&gt;&lt;br /&gt;
&lt;span class="badge bg-dark" style="font-size: .8rem;"&gt;読了目安：10〜12分&lt;/span&gt;&lt;/div&gt;
&lt;h1 class="h3 mb-3" style="line-height: 1.5;"&gt;&lt;/h1&gt;
&lt;p class="mb-0" style="opacity: .95; line-height: 1.9;"&gt;SAPIX国語は文章量も密度も高く、本文を読み切るだけで体力を使う子が多いです。特に記述は&lt;br /&gt;
&lt;strong&gt;本文のどこを参照するか&lt;/strong&gt;の精度が合否を左右します。この記事では、つまずきの構造を整理し、&lt;br /&gt;
オンライン個別で段落構造と根拠箇所を可視化しながら処理速度と精度を上げる進め方を具体的に示します。&lt;/p&gt;
&lt;p class="mt-3 mb-0" style="opacity: .95; line-height: 1.9;"&gt;SAPIX国語全体の伸ばし方（語彙・記述・B問題の勉強法の整理）は、&lt;br /&gt;
&lt;a href="https://dokkai-labo.tokyo/blog/sapix/" target="_blank" rel="noopener"&gt;全体像はこちら&lt;/a&gt;でまとめています。&lt;/p&gt;
&lt;/div&gt;
&lt;/div&gt;
&lt;p&gt;&lt;!-- Quick Nav --&gt;&lt;/p&gt;
&lt;div class="card border-0 shadow-sm mb-4"&gt;
&lt;div class="card-body p-3 p-md-4"&gt;
&lt;div class="d-flex flex-wrap justify-content-between align-items-center gap-2"&gt;
&lt;div&gt;
&lt;div class="fw-bold mb-1"&gt;この記事でわかること&lt;/div&gt;
&lt;div class="text-muted small"&gt;原因 → 改善の流れ → 家庭の役割分担まで、保護者向けに整理します&lt;/div&gt;
&lt;/div&gt;
&lt;div class="d-flex flex-wrap gap-2"&gt;&lt;a class="btn btn-sm btn-outline-primary" href="#cause"&gt;原因&lt;/a&gt;&lt;br /&gt;
&lt;a class="btn btn-sm btn-outline-primary" href="#online"&gt;オンラインが効く理由&lt;/a&gt;&lt;br /&gt;
&lt;a class="btn btn-sm btn-outline-primary" href="#steps"&gt;改善ステップ&lt;/a&gt;&lt;br /&gt;
&lt;a class="btn btn-sm btn-outline-primary" href="#home"&gt;家庭フォロー&lt;/a&gt;&lt;br /&gt;
&lt;a class="btn btn-sm btn-outline-primary" href="#fit"&gt;相性&lt;/a&gt;&lt;/div&gt;
&lt;/div&gt;
&lt;/div&gt;
&lt;/div&gt;
&lt;p&gt;&lt;!-- ========================================================= 不足補完（検索面拡張）：チェック表・学校タイプ別・採点観点・練習テンプレ・FAQ 挿入位置：Quick Nav の直後（導入アラートの前） ========================================================= --&gt;&lt;/p&gt;
&lt;section id="add_check" class="mb-4" aria-labelledby="heading-add-check"&gt;
&lt;h2 id="heading-add-check" class="h5 mb-3" style="border-left: 6px solid #0ea5e9; padding-left: .75rem;"&gt;追加：今の勉強が点につながるか確認（5分）&lt;/h2&gt;
&lt;p class="mb-3" style="line-height: 1.9;"&gt;記述は「新しい問題を増やす」より、&lt;strong&gt;直しが回る状態&lt;/strong&gt;のほうが点が動きやすいです。&lt;br /&gt;
次の項目に当てはまるほど、今の優先順位は良い状態です。&lt;/p&gt;
&lt;div class="card border-0 shadow-sm"&gt;
&lt;div class="card-body p-3 p-md-4"&gt;
&lt;ul class="mb-0" style="line-height: 1.9;"&gt;
&lt;li&gt;演習のあとに&lt;strong&gt;直し&lt;/strong&gt;まで終えている（解いて終わりが少ない）&lt;/li&gt;
&lt;li&gt;選択肢は「外せる理由」を&lt;strong&gt;一つだけ&lt;/strong&gt;言葉にできる&lt;/li&gt;
&lt;li&gt;記述は「条件 → 本文の根拠 → まとめ」が&lt;strong&gt;毎回そろう&lt;/strong&gt;&lt;/li&gt;
&lt;li&gt;本文のどこを使ったか（段落番号など）が&lt;strong&gt;答案に残る&lt;/strong&gt;&lt;/li&gt;
&lt;li&gt;時間は「どこで使いすぎたか」を&lt;strong&gt;一行メモ&lt;/strong&gt;している&lt;/li&gt;
&lt;/ul&gt;
&lt;div class="alert alert-info mt-3 mb-0 small" style="line-height: 1.8;"&gt;&lt;strong&gt;引っかかったら：&lt;/strong&gt;&lt;br /&gt;
量を足すより、直し（条件・根拠・まとめ）に時間を寄せたほうが得点が動きやすいです。&lt;/div&gt;
&lt;/div&gt;
&lt;/div&gt;
&lt;/section&gt;
&lt;section id="add_schooltype" class="mb-4" aria-labelledby="heading-add-schooltype"&gt;
&lt;h2 id="heading-add-schooltype" class="h5 mb-3" style="border-left: 6px solid #16a34a; padding-left: .75rem;"&gt;追加：志望校の出題に合わせて重点を変える（記述多め／選択中心）&lt;/h2&gt;
&lt;p class="mb-3" style="line-height: 1.9;"&gt;志望校によって、国語で点が動く場所は少し変わります。&lt;br /&gt;
ここではよくある2タイプで、&lt;strong&gt;残す練習の比重&lt;/strong&gt;を整理します。&lt;/p&gt;
&lt;div class="row g-3"&gt;
&lt;div class="col-lg-6"&gt;
&lt;div class="card h-100 border-0 shadow-sm" style="border-top: 4px solid #16a34a;"&gt;
&lt;div class="card-body p-3 p-md-4"&gt;
&lt;div class="fw-bold mb-2"&gt;記述が多めの学校&lt;/div&gt;
&lt;ul class="mb-0" style="line-height: 1.9;"&gt;
&lt;li&gt;記述は&lt;strong&gt;毎回1問で十分&lt;/strong&gt;なので、直しまでやる&lt;/li&gt;
&lt;li&gt;最優先は&lt;strong&gt;条件&lt;/strong&gt;（だれ／何／範囲）を外さないこと&lt;/li&gt;
&lt;li&gt;根拠は1か所でOK。言い換えでまとめる&lt;/li&gt;
&lt;li&gt;字数は「大きく外れない」を目標にする&lt;/li&gt;
&lt;/ul&gt;
&lt;div class="alert alert-success mt-3 mb-0 small" style="line-height: 1.8;"&gt;&lt;strong&gt;家庭の見どころ：&lt;/strong&gt;&lt;br /&gt;
点数より、&lt;strong&gt;条件が抜けなくなる&lt;/strong&gt;変化が先に出ます。&lt;/div&gt;
&lt;/div&gt;
&lt;/div&gt;
&lt;/div&gt;
&lt;div class="col-lg-6"&gt;
&lt;div class="card h-100 border-0 shadow-sm" style="border-top: 4px solid #0ea5e9;"&gt;
&lt;div class="card-body p-3 p-md-4"&gt;
&lt;div class="fw-bold mb-2"&gt;選択肢が中心の学校&lt;/div&gt;
&lt;ul class="mb-0" style="line-height: 1.9;"&gt;
&lt;li&gt;間違えた設問だけでよいので、&lt;strong&gt;本文の根拠に戻る&lt;/strong&gt;&lt;/li&gt;
&lt;li&gt;まず「外せる理由」を一つ作る&lt;/li&gt;
&lt;li&gt;消去の根拠を本文に線で残し、次回も同じ動きにする&lt;/li&gt;
&lt;li&gt;記述はゼロにしない程度（短い字数でOK）&lt;/li&gt;
&lt;/ul&gt;
&lt;div class="alert alert-info mt-3 mb-0 small" style="line-height: 1.8;"&gt;&lt;strong&gt;声かけ例：&lt;/strong&gt;&lt;br /&gt;
「どれが正しい？」より、&lt;strong&gt;「どれが本文と合わない？」&lt;/strong&gt;を先に聞く。&lt;/div&gt;
&lt;/div&gt;
&lt;/div&gt;
&lt;/div&gt;
&lt;/div&gt;
&lt;/section&gt;
&lt;section id="add_scoring" class="mb-4" aria-labelledby="heading-add-scoring"&gt;
&lt;h2 id="heading-add-scoring" class="h5 mb-3" style="border-left: 6px solid #f59e0b; padding-left: .75rem;"&gt;追加：家庭で見る「記述」の採点観点（3つ）&lt;/h2&gt;
&lt;p class="mb-3" style="line-height: 1.9;"&gt;家庭では表現の上手さより、&lt;strong&gt;落ちやすい所を先にふさぐ&lt;/strong&gt;ほうが効果的です。&lt;br /&gt;
次の3点だけを、毎回同じ順で確認してください。&lt;/p&gt;
&lt;div class="card border-0 shadow-sm"&gt;
&lt;div class="card-body p-3 p-md-4"&gt;
&lt;div class="table-responsive"&gt;
&lt;table class="table table-bordered align-middle mb-0"&gt;
&lt;thead style="background: #eef2ff;"&gt;
&lt;tr class="text-center"&gt;
&lt;th style="min-width: 120px;"&gt;観点&lt;/th&gt;
&lt;th&gt;見ること&lt;/th&gt;
&lt;th style="min-width: 220px;"&gt;よくある不足&lt;/th&gt;
&lt;/tr&gt;
&lt;/thead&gt;
&lt;tbody&gt;
&lt;tr&gt;
&lt;td class="fw-bold text-center"&gt;条件&lt;/td&gt;
&lt;td&gt;だれ／何／範囲（場面）が入っているか&lt;/td&gt;
&lt;td&gt;聞かれていない人物・内容を書いてしまう&lt;/td&gt;
&lt;/tr&gt;
&lt;tr&gt;
&lt;td class="fw-bold text-center"&gt;根拠&lt;/td&gt;
&lt;td&gt;本文の言葉とつながっているか（言い換えでもOK）&lt;/td&gt;
&lt;td&gt;感想だけになり、本文に戻れていない&lt;/td&gt;
&lt;/tr&gt;
&lt;tr&gt;
&lt;td class="fw-bold text-center"&gt;まとめ&lt;/td&gt;
&lt;td&gt;主語・述語が通る一文になっているか&lt;/td&gt;
&lt;td&gt;文が途中で切れる／言いたいことが散る&lt;/td&gt;
&lt;/tr&gt;
&lt;/tbody&gt;
&lt;/table&gt;
&lt;/div&gt;
&lt;div class="alert alert-warning mt-3 mb-0 small" style="line-height: 1.8;"&gt;&lt;strong&gt;直しのコツ：&lt;/strong&gt;&lt;br /&gt;
まず条件を入れ直す → 次に根拠を一つ入れる → 最後に一文として通す、の順で修正すると短時間で安定します。&lt;/div&gt;
&lt;/div&gt;
&lt;/div&gt;
&lt;/section&gt;
&lt;section id="add_template" class="mb-4" aria-labelledby="heading-add-template"&gt;
&lt;h2 id="heading-add-template" class="h5 mb-3" style="border-left: 6px solid #6366f1; padding-left: .75rem;"&gt;追加：そのまま使える「記述」下書きテンプレ&lt;/h2&gt;
&lt;p class="mb-3" style="line-height: 1.9;"&gt;記述は“問題数を増やす”より、&lt;strong&gt;同じ題材で質を上げる&lt;/strong&gt;ほうが伸びやすいです。&lt;br /&gt;
下の枠をノートに写して、過去問・模試・塾教材の記述に使ってください。&lt;/p&gt;
&lt;div class="card border-0 shadow-sm"&gt;
&lt;div class="card-body p-3 p-md-4"&gt;
&lt;div class="table-responsive"&gt;
&lt;table class="table table-bordered align-middle mb-0"&gt;
&lt;thead style="background: #eef2ff;"&gt;
&lt;tr class="text-center"&gt;
&lt;th style="min-width: 140px;"&gt;欄&lt;/th&gt;
&lt;th&gt;書く内容（短くでOK）&lt;/th&gt;
&lt;/tr&gt;
&lt;/thead&gt;
&lt;tbody&gt;
&lt;tr&gt;
&lt;td class="fw-bold text-center"&gt;① 条件&lt;/td&gt;
&lt;td&gt;だれのことか／何についてか／どの場面か（範囲）&lt;/td&gt;
&lt;/tr&gt;
&lt;tr&gt;
&lt;td class="fw-bold text-center"&gt;② 本文の根拠&lt;/td&gt;
&lt;td&gt;本文の言葉（1か所でOK）→ 自分の言葉で言い換え&lt;/td&gt;
&lt;/tr&gt;
&lt;tr&gt;
&lt;td class="fw-bold text-center"&gt;③ まとめ&lt;/td&gt;
&lt;td&gt;主語・述語が通る一文にする（接続も入れる）&lt;/td&gt;
&lt;/tr&gt;
&lt;/tbody&gt;
&lt;/table&gt;
&lt;/div&gt;
&lt;div class="alert alert-secondary mt-3 mb-0 small" style="line-height: 1.8;"&gt;&lt;strong&gt;見直しは1回だけ：&lt;/strong&gt;&lt;br /&gt;
条件が入っているか／根拠が本文とつながっているか／字数が極端に外れていないか。&lt;/div&gt;
&lt;/div&gt;
&lt;/div&gt;
&lt;/section&gt;
&lt;section id="add_week" class="mb-4" aria-labelledby="heading-add-week"&gt;
&lt;h2 id="heading-add-week" class="h5 mb-3" style="border-left: 6px solid #0f766e; padding-left: .75rem;"&gt;追加：1週間の回し方案（国語が後回しになりがちな家庭向け）&lt;/h2&gt;
&lt;p class="mb-3" style="line-height: 1.9;"&gt;国語は「まとめて一気に」より、&lt;strong&gt;短く触れる回数&lt;/strong&gt;で差がつきます。&lt;br /&gt;
週の中に、読解・記述・語彙/漢字を散らして配置してください。&lt;/p&gt;
&lt;div class="table-responsive"&gt;
&lt;table class="table table-bordered align-middle table-striped mb-0"&gt;
&lt;thead style="background: #eef2ff;"&gt;
&lt;tr class="text-center"&gt;
&lt;th style="min-width: 90px;"&gt;曜日&lt;/th&gt;
&lt;th&gt;やること（例）&lt;/th&gt;
&lt;th style="min-width: 160px;"&gt;狙い&lt;/th&gt;
&lt;/tr&gt;
&lt;/thead&gt;
&lt;tbody&gt;
&lt;tr&gt;
&lt;td class="fw-bold text-center"&gt;月&lt;/td&gt;
&lt;td&gt;読解：間違えた設問の根拠だけ確認＋語彙/漢字&lt;/td&gt;
&lt;td class="text-center"&gt;根拠に戻る習慣&lt;/td&gt;
&lt;/tr&gt;
&lt;tr&gt;
&lt;td class="fw-bold text-center"&gt;火&lt;/td&gt;
&lt;td&gt;記述：1問だけ書き直し（条件 → 根拠 → まとめ）&lt;/td&gt;
&lt;td class="text-center"&gt;部分点の安定&lt;/td&gt;
&lt;/tr&gt;
&lt;tr&gt;
&lt;td class="fw-bold text-center"&gt;水&lt;/td&gt;
&lt;td&gt;読解：選択肢で外せる理由を一つ言語化&lt;/td&gt;
&lt;td class="text-center"&gt;選択の再現&lt;/td&gt;
&lt;/tr&gt;
&lt;tr&gt;
&lt;td class="fw-bold text-center"&gt;木&lt;/td&gt;
&lt;td&gt;語彙/漢字：短時間＋間違い語だけ復習&lt;/td&gt;
&lt;td class="text-center"&gt;取りこぼし減&lt;/td&gt;
&lt;/tr&gt;
&lt;tr&gt;
&lt;td class="fw-bold text-center"&gt;金&lt;/td&gt;
&lt;td&gt;記述：もう1問（短い字数でOK）&lt;/td&gt;
&lt;td class="text-center"&gt;書く抵抗を下げる&lt;/td&gt;
&lt;/tr&gt;
&lt;tr&gt;
&lt;td class="fw-bold text-center"&gt;土日&lt;/td&gt;
&lt;td&gt;本番形式：時間を測って1題 → 直し（間違いだけ）&lt;/td&gt;
&lt;td class="text-center"&gt;時間感覚の調整&lt;/td&gt;
&lt;/tr&gt;
&lt;/tbody&gt;
&lt;/table&gt;
&lt;/div&gt;
&lt;div class="alert alert-info mt-3 mb-0 small" style="line-height: 1.8;"&gt;&lt;strong&gt;声かけ例：&lt;/strong&gt;&lt;br /&gt;
「何点？」より、&lt;strong&gt;「本文のどこを使った？」&lt;/strong&gt;を先に聞くと、根拠の精度が上がりやすいです。&lt;/div&gt;
&lt;/section&gt;
&lt;section id="add_faq" class="mb-4" aria-labelledby="heading-add-faq"&gt;
&lt;h2 id="heading-add-faq" class="h5 mb-3" style="border-left: 6px solid #0ea5e9; padding-left: .75rem;"&gt;追加：よくある質問（SAPIX国語の記述）&lt;/h2&gt;
&lt;div class="card border-0 shadow-sm"&gt;
&lt;div class="card-body p-3 p-md-4"&gt;
&lt;details class="mb-3"&gt;
&lt;summary class="fw-bold"&gt;語彙/漢字と記述、どちらを優先すべきですか&lt;/summary&gt;
&lt;div class="mt-2 small" style="line-height: 1.9;"&gt;語彙/漢字は土台ですが、点が動きやすいのは&lt;strong&gt;根拠に戻る動き&lt;/strong&gt;と&lt;strong&gt;条件の抜けを減らすこと&lt;/strong&gt;です。&lt;br /&gt;
直前期は「語彙/漢字をゼロにしない」範囲で、読解と記述の直しに時間を寄せるほうが得点につながりやすいです。&lt;/div&gt;
&lt;/details&gt;
&lt;details class="mb-3"&gt;
&lt;summary class="fw-bold"&gt;過去問は何年分やればいいですか&lt;/summary&gt;
&lt;div class="mt-2 small" style="line-height: 1.9;"&gt;年数より、&lt;strong&gt;同じ不足が次は減ったか&lt;/strong&gt;で判断します。&lt;br /&gt;
追加で解く前に、直しで「根拠の場所」「条件」が毎回そろっているかを確認してください。&lt;/div&gt;
&lt;/details&gt;
&lt;details class="mb-3"&gt;
&lt;summary class="fw-bold"&gt;記述が白紙になりがちです。何から変えればいいですか&lt;/summary&gt;
&lt;div class="mt-2 small" style="line-height: 1.9;"&gt;まずは&lt;strong&gt;1問だけ&lt;/strong&gt;で十分です。&lt;br /&gt;
条件（だれ／何／範囲）→本文の根拠→まとめ、の3点が入れば部分点は狙えます。&lt;br /&gt;
長い文を目指すより、「条件が抜けない」を先に作ってください。&lt;/div&gt;
&lt;/details&gt;
&lt;details class="mb-0"&gt;
&lt;summary class="fw-bold"&gt;家庭はどこまで見ればいいですか&lt;/summary&gt;
&lt;div class="mt-2 small" style="line-height: 1.9;"&gt;丸付けより、&lt;strong&gt;本文のどこを根拠にしたか&lt;/strong&gt;と、&lt;strong&gt;直しで何が変わったか&lt;/strong&gt;だけで十分です。&lt;br /&gt;
点の上下より、答案の中身（条件・根拠・まとめ・時間）が前に進んでいるかを見てください。&lt;/div&gt;
&lt;/details&gt;
&lt;/div&gt;
&lt;/div&gt;
&lt;/section&gt;
&lt;p&gt;&lt;!-- Intro --&gt;&lt;/p&gt;
&lt;div class="alert border-0 shadow-sm mb-4" style="background: #f8fafc;"&gt;
&lt;div class="d-flex gap-3"&gt;
&lt;div style="line-height: 1.9;"&gt;SAPIX国語は「読めたつもり」でも点が伸びにくく、特に記述は&lt;strong&gt;根拠の取り違え&lt;/strong&gt;で取りこぼしが続きがちです。&lt;br /&gt;
文章量が増えるほど、学力より&lt;strong&gt;処理の仕組み&lt;/strong&gt;が結果を分けます。オンライン個別なら、本文構造と根拠を見える化し、&lt;br /&gt;
思考のズレをその場で修正しながら、処理速度と精度を同時にそろえられます。&lt;/div&gt;
&lt;/div&gt;
&lt;/div&gt;
&lt;p&gt;&lt;!-- H2: Cause --&gt;&lt;/p&gt;
&lt;h2 id="cause" class="h4 mt-5 mb-3"&gt;この悩みが起きる背景（構造的な原因）&lt;/h2&gt;
&lt;div class="row g-3 mb-4"&gt;
&lt;div class="col-lg-6"&gt;
&lt;div class="card h-100 border-0 shadow-sm"&gt;
&lt;div class="card-body p-3 p-md-4"&gt;
&lt;div class="fw-bold mb-2"&gt;つまずきは学力ではなく処理の不安定さ&lt;/div&gt;
&lt;p class="mb-0" style="line-height: 1.9;"&gt;記述が伸びないとき、「国語力がない」よりも&lt;strong&gt;処理の流れが噛み合っていない&lt;/strong&gt;ケースが大半です。&lt;br /&gt;
文章量が多い環境では、同じ実力でも進め方がブレるだけで点が落ちます。必要なのは、負荷の高い条件でも&lt;br /&gt;
&lt;strong&gt;毎回同じ流れで回せる仕組み&lt;/strong&gt;を作ることです。&lt;/p&gt;
&lt;/div&gt;
&lt;/div&gt;
&lt;/div&gt;
&lt;div class="col-lg-6"&gt;
&lt;div class="card h-100 border-0 shadow-sm" style="border-left: 6px solid #0ea5e9;"&gt;
&lt;div class="card-body p-3 p-md-4"&gt;
&lt;div class="fw-bold mb-2"&gt;よくある症状&lt;/div&gt;
&lt;ul class="mb-0" style="line-height: 1.9;"&gt;
&lt;li&gt;丁寧に読みすぎて、設問に入る前に集中が切れる&lt;/li&gt;
&lt;li&gt;重要段落が定まらず、本文全体の印象で書いてしまう&lt;/li&gt;
&lt;li&gt;設問の条件読みが甘く、必要要素を落として減点される&lt;/li&gt;
&lt;li&gt;本文と設問の往復が遅く、根拠探索に時間が溶ける&lt;/li&gt;
&lt;li&gt;記述を作文と捉え、本文語が薄い答案になる&lt;/li&gt;
&lt;/ul&gt;
&lt;/div&gt;
&lt;/div&gt;
&lt;/div&gt;
&lt;/div&gt;
&lt;p&gt;&lt;!-- Table: Problem structure --&gt;&lt;/p&gt;
&lt;div class="card border-0 shadow-sm mb-4"&gt;
&lt;div class="card-body p-3 p-md-4"&gt;
&lt;div class="d-flex flex-wrap justify-content-between align-items-center mb-2 gap-2"&gt;
&lt;div class="fw-bold"&gt;どこで止まるか：処理のボトルネック&lt;/div&gt;
&lt;p&gt;&lt;span class="badge text-bg-secondary"&gt;SAPIX国語／高負荷対応&lt;/span&gt;&lt;/p&gt;
&lt;/div&gt;
&lt;div class="table-responsive"&gt;
&lt;table class="table table-bordered align-middle mb-0"&gt;
&lt;thead style="background: #eef2ff;"&gt;
&lt;tr class="text-center"&gt;
&lt;th style="min-width: 130px;"&gt;工程&lt;/th&gt;
&lt;th&gt;起きやすいズレ&lt;/th&gt;
&lt;th&gt;結果としての取りこぼし&lt;/th&gt;
&lt;th style="min-width: 220px;"&gt;改善の方向性&lt;/th&gt;
&lt;/tr&gt;
&lt;/thead&gt;
&lt;tbody&gt;
&lt;tr&gt;
&lt;td class="fw-bold"&gt;本文処理&lt;/td&gt;
&lt;td&gt;段落の役割が整理できず、情報が頭に残らない&lt;/td&gt;
&lt;td&gt;根拠段落が定まらず、ズレた内容で書く&lt;/td&gt;
&lt;td&gt;段落見出し化＋論理関係の機械的マーク&lt;/td&gt;
&lt;/tr&gt;
&lt;tr&gt;
&lt;td class="fw-bold"&gt;設問処理&lt;/td&gt;
&lt;td&gt;条件読みが甘く、要素が抜ける&lt;/td&gt;
&lt;td&gt;内容が合っていても部分点止まり&lt;/td&gt;
&lt;td&gt;条件分解＋チェック欄で落としを防ぐ&lt;/td&gt;
&lt;/tr&gt;
&lt;tr&gt;
&lt;td class="fw-bold"&gt;記述化&lt;/td&gt;
&lt;td&gt;材料はあるのに並びが噛み合わず文章化できない&lt;/td&gt;
&lt;td&gt;因果のねじれ、主語抜け、抽象化で減点&lt;/td&gt;
&lt;td&gt;抜き出し→並べ替え→文章化の定番の流れ&lt;/td&gt;
&lt;/tr&gt;
&lt;/tbody&gt;
&lt;/table&gt;
&lt;/div&gt;
&lt;div class="mt-3 p-3 rounded" style="background: #f1f5f9; line-height: 1.9;"&gt;&lt;span class="fw-bold"&gt;具体例（取りこぼしの典型）&lt;/span&gt;&lt;br /&gt;
「筆者が最も伝えたいことを、理由とともに説明」とあるのに、結論段落と理由段落を特定せず、&lt;br /&gt;
本文全体の印象でまとめてしまう。結果として&lt;strong&gt;理由が本文とズレる&lt;/strong&gt;、&lt;strong&gt;具体が薄い&lt;/strong&gt;、&lt;br /&gt;
&lt;strong&gt;条件の理由が欠ける&lt;/strong&gt;という形で減点が続きます。必要なのは表現力より先に、&lt;br /&gt;
&lt;strong&gt;結論段落と理由段落を特定する処理&lt;/strong&gt;です。&lt;/div&gt;
&lt;/div&gt;
&lt;/div&gt;
&lt;p&gt;&lt;!-- H2: Online --&gt;&lt;/p&gt;
&lt;h2 id="online" class="h4 mt-5 mb-3"&gt;オンライン国語個別指導が効果を発揮する理由&lt;/h2&gt;
&lt;div class="row g-3 mb-4"&gt;
&lt;div class="col-lg-4"&gt;
&lt;div class="card h-100 border-0 shadow-sm"&gt;
&lt;div class="card-body p-3 p-md-4"&gt;
&lt;div class="d-flex align-items-center gap-2 mb-2"&gt;&lt;span class="badge rounded-pill text-bg-primary"&gt;1&lt;/span&gt;&lt;/p&gt;
&lt;div class="fw-bold"&gt;思考のズレをその場で捕捉&lt;/div&gt;
&lt;/div&gt;
&lt;p class="mb-0" style="line-height: 1.9;"&gt;手元カメラで「どこに線を引いたか」「どの語に反応したか」が分かるため、&lt;br /&gt;
&lt;strong&gt;誤読・根拠選定ミス&lt;/strong&gt;をその場で修正できます。答案だけでは追えない&lt;br /&gt;
つまずきの起点が見えるのが強みです。&lt;/p&gt;
&lt;/div&gt;
&lt;/div&gt;
&lt;/div&gt;
&lt;div class="col-lg-4"&gt;
&lt;div class="card h-100 border-0 shadow-sm" style="border-top: 4px solid #16a34a;"&gt;
&lt;div class="card-body p-3 p-md-4"&gt;
&lt;div class="d-flex align-items-center gap-2 mb-2"&gt;&lt;span class="badge rounded-pill text-bg-success"&gt;2&lt;/span&gt;&lt;/p&gt;
&lt;div class="fw-bold"&gt;本文↔設問の往復をパターン化できる&lt;/div&gt;
&lt;/div&gt;
&lt;p class="mb-0" style="line-height: 1.9;"&gt;記述が苦手な子ほど往復は多いのに、根拠に辿り着けません。&lt;br /&gt;
設問キーワード→本文の対応語→段落番号メモ、という往復動作を一定化し、&lt;br /&gt;
&lt;strong&gt;処理速度と精度&lt;/strong&gt;を同時に上げます。&lt;/p&gt;
&lt;/div&gt;
&lt;/div&gt;
&lt;/div&gt;
&lt;div class="col-lg-4"&gt;
&lt;div class="card h-100 border-0 shadow-sm" style="border-top: 4px solid #f59e0b;"&gt;
&lt;div class="card-body p-3 p-md-4"&gt;
&lt;div class="d-flex align-items-center gap-2 mb-2"&gt;&lt;span class="badge rounded-pill text-bg-warning text-dark"&gt;3&lt;/span&gt;&lt;/p&gt;
&lt;div class="fw-bold"&gt;添削と書き換えの即時性&lt;/div&gt;
&lt;/div&gt;
&lt;p class="mb-0" style="line-height: 1.9;"&gt;記述は「直された答案を見る」だけでは伸びにくく、&lt;strong&gt;本文語に寄せる過程&lt;/strong&gt;が重要です。&lt;br /&gt;
要素不足・因果のねじれ・主語のズレを指摘し、その場で書き換えまで完了させて&lt;br /&gt;
再現性を高めます。&lt;/p&gt;
&lt;/div&gt;
&lt;/div&gt;
&lt;/div&gt;
&lt;/div&gt;
&lt;p&gt;&lt;!-- Link + CTA --&gt;&lt;/p&gt;
&lt;div class="card border-0 shadow-sm mb-5" style="background: linear-gradient(135deg,#eff6ff,#ecfeff);"&gt;
&lt;div class="card-body p-3 p-md-4"&gt;
&lt;div class="row g-3 align-items-center"&gt;
&lt;div class="col-lg-8"&gt;
&lt;div class="fw-bold mb-1"&gt;オンライン国語の個別指導で、処理の流れを安定化させる&lt;/div&gt;
&lt;div class="text-muted" style="line-height: 1.9;"&gt;SAPIX国語の“重い読解”に対応するには、教材量を増やすより先に、&lt;br /&gt;
&lt;strong&gt;根拠特定と記述化の流れ&lt;/strong&gt;を一定化することが近道です。&lt;br /&gt;
中学受験国語をオンラインでそろえたい場合は、&lt;br /&gt;
&lt;a class="fw-bold" href="https://dokkai-labo.tokyo/kobetsuonline01/"&gt;オンライン国語個別指導&lt;/a&gt;&lt;br /&gt;
が最も適しています。&lt;/div&gt;
&lt;/div&gt;
&lt;div class="col-lg-4 text-lg-end"&gt;&lt;a class="btn btn-primary w-100 w-lg-auto" href="https://dokkai-labo.tokyo/kobetsuonline01/"&gt;&lt;br /&gt;
オンライン個別の詳細を見る&lt;br /&gt;
&lt;/a&gt;&lt;/p&gt;
&lt;div class="small text-muted mt-2"&gt;国語専門塾／個別指導／過去問の使い方まで対応&lt;/div&gt;
&lt;/div&gt;
&lt;/div&gt;
&lt;/div&gt;
&lt;/div&gt;
&lt;p&gt;&lt;!-- H2: Steps --&gt;&lt;/p&gt;
&lt;h2 id="steps" class="h4 mt-5 mb-3"&gt;改善方法（実践ステップ）&lt;/h2&gt;
&lt;div class="card border-0 shadow-sm mb-4"&gt;
&lt;div class="card-body p-3 p-md-4"&gt;
&lt;div class="fw-bold mb-2"&gt;全体方針&lt;/div&gt;
&lt;p class="mb-0" style="line-height: 1.9;"&gt;ポイントは&lt;strong&gt;毎回同じ流れで処理する&lt;/strong&gt;ことです。国語は感覚で伸びる面もありますが、&lt;br /&gt;
SAPIXの文章量と処理密度では、感覚だけに頼ると再現性が不安定になります。以下の流れを一定化していきます。&lt;/p&gt;
&lt;/div&gt;
&lt;/div&gt;
&lt;p&gt;&lt;!-- Step 1 --&gt;&lt;/p&gt;
&lt;h3 class="h5 mt-4 mb-3"&gt;ステップ1：本文処理の改善&lt;/h3&gt;
&lt;div class="row g-3 mb-4"&gt;
&lt;div class="col-lg-7"&gt;
&lt;div class="card border-0 shadow-sm h-100"&gt;
&lt;div class="card-body p-3 p-md-4"&gt;
&lt;div class="fw-bold mb-2"&gt;段落見出し法で構造を作る&lt;/div&gt;
&lt;ul class="mb-3" style="line-height: 1.9;"&gt;
&lt;li&gt;各段落の頭と末尾を見て、役割を短くメモする&lt;/li&gt;
&lt;li&gt;見出しは7〜12文字程度で十分&lt;/li&gt;
&lt;li&gt;主張・具体例・反対意見・結論など役割を含める&lt;/li&gt;
&lt;/ul&gt;
&lt;div class="fw-bold mb-2"&gt;論理関係を機械的に拾う&lt;/div&gt;
&lt;div class="row g-2"&gt;
&lt;div class="col-md-4"&gt;
&lt;div class="p-2 rounded" style="background: #f1f5f9;"&gt;
&lt;div class="fw-bold"&gt;対比&lt;/div&gt;
&lt;div class="small text-muted"&gt;しかし／一方で／ところが&lt;/div&gt;
&lt;/div&gt;
&lt;/div&gt;
&lt;div class="col-md-4"&gt;
&lt;div class="p-2 rounded" style="background: #f1f5f9;"&gt;
&lt;div class="fw-bold"&gt;言い換え&lt;/div&gt;
&lt;div class="small text-muted"&gt;つまり／要するに／言い換えると&lt;/div&gt;
&lt;/div&gt;
&lt;/div&gt;
&lt;div class="col-md-4"&gt;
&lt;div class="p-2 rounded" style="background: #f1f5f9;"&gt;
&lt;div class="fw-bold"&gt;因果&lt;/div&gt;
&lt;div class="small text-muted"&gt;なぜなら／だから／〜ため&lt;/div&gt;
&lt;/div&gt;
&lt;/div&gt;
&lt;/div&gt;
&lt;div class="mt-3 text-muted small" style="line-height: 1.8;"&gt;接続語に反応するだけで、段落の骨組みが浮かび上がります。&lt;/div&gt;
&lt;/div&gt;
&lt;/div&gt;
&lt;/div&gt;
&lt;div class="col-lg-5"&gt;
&lt;div class="card border-0 shadow-sm h-100" style="border-left: 6px solid #6366f1;"&gt;
&lt;div class="card-body p-3 p-md-4"&gt;
&lt;div class="fw-bold mb-2"&gt;マークのルールを一定化する&lt;/div&gt;
&lt;div class="table-responsive"&gt;
&lt;table class="table table-sm table-bordered align-middle mb-0"&gt;
&lt;thead style="background: #eef2ff;"&gt;
&lt;tr class="text-center"&gt;
&lt;th&gt;対象&lt;/th&gt;
&lt;th&gt;印の例&lt;/th&gt;
&lt;/tr&gt;
&lt;/thead&gt;
&lt;tbody&gt;
&lt;tr&gt;
&lt;td class="fw-bold"&gt;主張&lt;/td&gt;
&lt;td&gt;線&lt;/td&gt;
&lt;/tr&gt;
&lt;tr&gt;
&lt;td class="fw-bold"&gt;理由&lt;/td&gt;
&lt;td&gt;波線&lt;/td&gt;
&lt;/tr&gt;
&lt;tr&gt;
&lt;td class="fw-bold"&gt;具体例&lt;/td&gt;
&lt;td&gt;囲み&lt;/td&gt;
&lt;/tr&gt;
&lt;tr&gt;
&lt;td class="fw-bold"&gt;重要語&lt;/td&gt;
&lt;td&gt;四角&lt;/td&gt;
&lt;/tr&gt;
&lt;tr&gt;
&lt;td class="fw-bold"&gt;指示語の先&lt;/td&gt;
&lt;td&gt;矢印&lt;/td&gt;
&lt;/tr&gt;
&lt;/tbody&gt;
&lt;/table&gt;
&lt;/div&gt;
&lt;div class="mt-3 p-2 rounded" style="background: #f8fafc; line-height: 1.9;"&gt;ルールを一定化すると、処理のスピードが上がり、根拠の選定も安定します。&lt;/div&gt;
&lt;/div&gt;
&lt;/div&gt;
&lt;/div&gt;
&lt;/div&gt;
&lt;p&gt;&lt;!-- Step 2 --&gt;&lt;/p&gt;
&lt;h3 class="h5 mt-4 mb-3"&gt;ステップ2：設問処理の改善&lt;/h3&gt;
&lt;div class="card border-0 shadow-sm mb-4"&gt;
&lt;div class="card-body p-3 p-md-4"&gt;
&lt;div class="row g-3"&gt;
&lt;div class="col-lg-6"&gt;
&lt;div class="fw-bold mb-2"&gt;設問文を分解して条件を落とさない&lt;/div&gt;
&lt;ul class="mb-0" style="line-height: 1.9;"&gt;
&lt;li&gt;何について：対象&lt;/li&gt;
&lt;li&gt;どうする：説明・理由・対比・要約など要求&lt;/li&gt;
&lt;li&gt;どこまで：字数・指定語句・条件&lt;/li&gt;
&lt;li&gt;何を入れる：理由・具体・心情など要素条件&lt;/li&gt;
&lt;/ul&gt;
&lt;/div&gt;
&lt;div class="col-lg-6"&gt;
&lt;div class="fw-bold mb-2"&gt;条件チェック欄で部分点を取りこぼさない&lt;/div&gt;
&lt;div class="p-3 rounded" style="background: #f1f5f9; line-height: 1.9;"&gt;
&lt;div class="row g-2"&gt;
&lt;div class="col-6"&gt;
&lt;div class="form-check"&gt;&lt;input class="form-check-input" disabled="disabled" type="checkbox" /&gt;&lt;br /&gt;
&lt;label class="form-check-label"&gt;理由を入れた&lt;/label&gt;&lt;/div&gt;
&lt;div class="form-check"&gt;&lt;input class="form-check-input" disabled="disabled" type="checkbox" /&gt;&lt;br /&gt;
&lt;label class="form-check-label"&gt;本文語を入れた&lt;/label&gt;&lt;/div&gt;
&lt;/div&gt;
&lt;div class="col-6"&gt;
&lt;div class="form-check"&gt;&lt;input class="form-check-input" disabled="disabled" type="checkbox" /&gt;&lt;br /&gt;
&lt;label class="form-check-label"&gt;指定語句を満たした&lt;/label&gt;&lt;/div&gt;
&lt;div class="form-check"&gt;&lt;input class="form-check-input" disabled="disabled" type="checkbox" /&gt;&lt;br /&gt;
&lt;label class="form-check-label"&gt;字数に収めた&lt;/label&gt;&lt;/div&gt;
&lt;/div&gt;
&lt;/div&gt;
&lt;div class="small text-muted mt-2"&gt;答案横に小さく作るだけで取りこぼしが減ります。&lt;/div&gt;
&lt;/div&gt;
&lt;/div&gt;
&lt;/div&gt;
&lt;hr class="my-4" /&gt;
&lt;div class="fw-bold mb-2"&gt;選択肢の吟味も記述に直結する&lt;/div&gt;
&lt;p class="mb-0" style="line-height: 1.9;"&gt;判断が割れる選択肢は「違いを一語で説明」し、その違いが本文のどこで決まるかを探します。&lt;br /&gt;
この訓練が、記述の&lt;strong&gt;根拠特定&lt;/strong&gt;を強くします。&lt;/p&gt;
&lt;/div&gt;
&lt;/div&gt;
&lt;p&gt;&lt;!-- Step 3 --&gt;&lt;/p&gt;
&lt;h3 class="h5 mt-4 mb-3"&gt;ステップ3：記述改善&lt;/h3&gt;
&lt;div class="row g-3 mb-4"&gt;
&lt;div class="col-lg-7"&gt;
&lt;div class="card border-0 shadow-sm h-100"&gt;
&lt;div class="card-body p-3 p-md-4"&gt;
&lt;div class="fw-bold mb-2"&gt;定番の流れ：抜き出し→並べ替え→文章化&lt;/div&gt;
&lt;ol class="mb-3" style="line-height: 1.9;"&gt;
&lt;li&gt;&lt;span class="fw-bold"&gt;材料の抜き出し&lt;/span&gt;：結論に使う本文語、理由に当たる本文語を選ぶ&lt;/li&gt;
&lt;li&gt;&lt;span class="fw-bold"&gt;要素の並び替え&lt;/span&gt;：結論→理由→具体の順にそろえる&lt;/li&gt;
&lt;li&gt;&lt;span class="fw-bold"&gt;文章化&lt;/span&gt;：因果の接続を入れ、主語のねじれを防ぐ&lt;/li&gt;
&lt;/ol&gt;
&lt;div class="p-3 rounded" style="background: #f8fafc; line-height: 1.9;"&gt;&lt;span class="fw-bold"&gt;重要&lt;/span&gt;&lt;br /&gt;
記述は作文ではなく、本文材料を並べ替えて文章にする作業です。&lt;br /&gt;
流れが一定化されると、難しい文章でも得点が安定します。&lt;/div&gt;
&lt;/div&gt;
&lt;/div&gt;
&lt;/div&gt;
&lt;div class="col-lg-5"&gt;
&lt;div class="card border-0 shadow-sm h-100" style="border-left: 6px solid #f59e0b;"&gt;
&lt;div class="card-body p-3 p-md-4"&gt;
&lt;div class="fw-bold mb-2"&gt;添削後の直し順序&lt;/div&gt;
&lt;ul class="mb-3" style="line-height: 1.9;"&gt;
&lt;li&gt;要素不足を補う&lt;/li&gt;
&lt;li&gt;因果のねじれを直す&lt;/li&gt;
&lt;li&gt;最後に表現をそろえる&lt;/li&gt;
&lt;/ul&gt;
&lt;div class="fw-bold mb-2"&gt;よくあるつまずき方と対処&lt;/div&gt;
&lt;ul class="mb-0" style="line-height: 1.9;"&gt;
&lt;li&gt;本文語が薄い：本文キーワードを二つ以上入れる&lt;/li&gt;
&lt;li&gt;理由が抽象：理由段落の具体語を一つ入れる&lt;/li&gt;
&lt;li&gt;字数オーバー：具体を削らず重複語を削る&lt;/li&gt;
&lt;li&gt;主語が飛ぶ：筆者・人物・世間など主語を明示する&lt;/li&gt;
&lt;/ul&gt;
&lt;/div&gt;
&lt;/div&gt;
&lt;/div&gt;
&lt;/div&gt;
&lt;p&gt;&lt;!-- H2: Home --&gt;&lt;/p&gt;
&lt;h2 id="home" class="h4 mt-5 mb-3"&gt;家庭でできるフォローと役割分担&lt;/h2&gt;
&lt;div class="card border-0 shadow-sm mb-4"&gt;
&lt;div class="card-body p-3 p-md-4"&gt;
&lt;p class="mb-3" style="line-height: 1.9;"&gt;SAPIX生は教材量が多く、家庭が追加で詰めすぎると逆効果になりやすいです。&lt;br /&gt;
家庭学習は「量」ではなく&lt;strong&gt;役割&lt;/strong&gt;で分けると、継続しやすくなります。&lt;/p&gt;
&lt;div class="row g-3"&gt;
&lt;div class="col-lg-4"&gt;
&lt;div class="p-3 rounded h-100" style="background: #f1f5f9;"&gt;
&lt;div class="fw-bold mb-2"&gt;語彙・漢字&lt;/div&gt;
&lt;ul class="mb-0" style="line-height: 1.9;"&gt;
&lt;li&gt;短時間で毎日回す&lt;/li&gt;
&lt;li&gt;ミス傾向だけ記録して再発を潰す&lt;/li&gt;
&lt;li&gt;語彙は国語の底上げに直結する&lt;/li&gt;
&lt;/ul&gt;
&lt;/div&gt;
&lt;/div&gt;
&lt;div class="col-lg-4"&gt;
&lt;div class="p-3 rounded h-100" style="background: #f1f5f9;"&gt;
&lt;div class="fw-bold mb-2"&gt;音読&lt;/div&gt;
&lt;ul class="mb-0" style="line-height: 1.9;"&gt;
&lt;li&gt;接続語で区切って読む&lt;/li&gt;
&lt;li&gt;指示語の先を意識して読む&lt;/li&gt;
&lt;li&gt;一段落だけを精読する&lt;/li&gt;
&lt;/ul&gt;
&lt;/div&gt;
&lt;/div&gt;
&lt;div class="col-lg-4"&gt;
&lt;div class="p-3 rounded h-100" style="background: #f1f5f9;"&gt;
&lt;div class="fw-bold mb-2"&gt;過去問管理&lt;/div&gt;
&lt;ul class="mb-0" style="line-height: 1.9;"&gt;
&lt;li&gt;実施日・点数・取りこぼし原因・修正点をメモ&lt;/li&gt;
&lt;li&gt;記述は同設問の再提出日を作る&lt;/li&gt;
&lt;li&gt;直しをしない演習は効果が薄い&lt;/li&gt;
&lt;/ul&gt;
&lt;/div&gt;
&lt;/div&gt;
&lt;/div&gt;
&lt;div class="mt-3 p-3 rounded" style="background: #fff7ed; border: 1px solid #fed7aa; line-height: 1.9;"&gt;&lt;span class="fw-bold"&gt;やりすぎ注意&lt;/span&gt;&lt;br /&gt;
記述を毎日大量に回すより、直しに時間をかけて改善履歴を残す方が伸びやすいです。&lt;br /&gt;
疲労は読解精度を落とすため、週に一度は回復日を入れてください。&lt;/div&gt;
&lt;/div&gt;
&lt;/div&gt;
&lt;p&gt;&lt;!-- H2: Fit --&gt;&lt;/p&gt;
&lt;h2 id="fit" class="h4 mt-5 mb-3"&gt;どんな子に相性が良いか&lt;/h2&gt;
&lt;div class="row g-3 mb-4"&gt;
&lt;div class="col-lg-6"&gt;
&lt;div class="card border-0 shadow-sm h-100"&gt;
&lt;div class="card-body p-3 p-md-4"&gt;
&lt;div class="fw-bold mb-2"&gt;完全1対1のメリットが出やすい子&lt;/div&gt;
&lt;ul class="mb-0" style="line-height: 1.9;"&gt;
&lt;li&gt;設問条件を落としやすい&lt;/li&gt;
&lt;li&gt;根拠段落の選び方が毎回ズレる&lt;/li&gt;
&lt;li&gt;本文から離れて抽象化しやすい&lt;/li&gt;
&lt;li&gt;時間内に処理が終わらない&lt;/li&gt;
&lt;/ul&gt;
&lt;/div&gt;
&lt;/div&gt;
&lt;/div&gt;
&lt;div class="col-lg-6"&gt;
&lt;div class="card border-0 shadow-sm h-100" style="border-left: 6px solid #22c55e;"&gt;
&lt;div class="card-body p-3 p-md-4"&gt;
&lt;div class="fw-bold mb-2"&gt;過程の可視化が必要な子&lt;/div&gt;
&lt;p class="mb-0" style="line-height: 1.9;"&gt;答え合わせだけでは伸びにくい子ほど、&lt;strong&gt;どこを根拠にしたか&lt;/strong&gt;、&lt;strong&gt;なぜその語を選んだか&lt;/strong&gt;の過程修正が必要です。&lt;br /&gt;
オンライン個別はここをピンポイントに扱えます。漢字・語彙を家庭で回せるタイプは、授業時間を読解・記述に集中でき、伸びが速くなりやすいです。&lt;/p&gt;
&lt;/div&gt;
&lt;/div&gt;
&lt;/div&gt;
&lt;/div&gt;
&lt;p&gt;&lt;!-- Sub link insertion (後半で1回) --&gt;&lt;/p&gt;
&lt;div class="card border-0 shadow-sm mb-5"&gt;
&lt;div class="card-body p-3 p-md-4"&gt;
&lt;div class="d-flex flex-wrap justify-content-between align-items-center gap-2"&gt;
&lt;div&gt;
&lt;div class="fw-bold"&gt;記述を体系的に伸ばす参考記事&lt;/div&gt;
&lt;div class="text-muted" style="line-height: 1.9;"&gt;記述の減点パターンや、直し方の考え方をもう少し深掘りしたい場合は、&lt;br /&gt;
&lt;a class="fw-bold" href="https://dokkai-labo.tokyo/kijutsuryoku/"&gt;記述力の専門記事&lt;/a&gt;&lt;br /&gt;
も併せて確認すると、家庭でのフォローがやりやすくなります。&lt;/div&gt;
&lt;/div&gt;
&lt;div class="text-lg-end"&gt;&lt;a class="btn btn-outline-secondary" href="https://dokkai-labo.tokyo/kijutsuryoku/"&gt;記述力の記事を読む&lt;/a&gt;&lt;/div&gt;
&lt;/div&gt;
&lt;/div&gt;
&lt;/div&gt;
&lt;p&gt;&lt;!-- Summary --&gt;&lt;/p&gt;
&lt;h2 class="h4 mt-5 mb-3"&gt;まとめ&lt;/h2&gt;
&lt;div class="card border-0 shadow-sm"&gt;
&lt;div class="card-body p-3 p-md-4"&gt;
&lt;p class="mb-3" style="line-height: 1.9;"&gt;SAPIX国語の記述は、表現力より先に&lt;strong&gt;根拠段落を特定し、流れに沿って処理できるか&lt;/strong&gt;で差がつきます。&lt;br /&gt;
オンライン国語の個別指導なら、段落構造と根拠を可視化しながらズレを即修正し、&lt;br /&gt;
処理速度と精度を同時にそろえられます。&lt;/p&gt;
&lt;p class="mb-3" style="line-height: 1.9;"&gt;SAPIX国語全体の伸ばし方（語彙・記述・B問題の勉強法の整理）は、&lt;br /&gt;
&lt;a href="https://dokkai-labo.tokyo/blog/sapix/" target="_blank" rel="noopener"&gt;全体像はこちら&lt;/a&gt;でまとめています。&lt;/p&gt;
&lt;div class="p-3 rounded" style="background: linear-gradient(135deg,#eff6ff,#ecfeff); border: 1px solid #c7d2fe;"&gt;
&lt;div class="row g-3 align-items-center"&gt;
&lt;div class="col-lg-8" style="line-height: 1.9;"&gt;
&lt;div class="fw-bold"&gt;次のステップ：オンラインで読解・記述をそろえる&lt;/div&gt;
&lt;p&gt;中学受験国語の読解力・記述でお困りの方は、&lt;br /&gt;
&lt;a class="fw-bold" href="https://dokkai-labo.tokyo/kobetsuonline01/"&gt;オンライン個別指導&lt;/a&gt;&lt;br /&gt;
をご覧ください。過去問の扱い方まで含め、改善の流れを一緒に定着させていきます。&lt;/p&gt;
&lt;/div&gt;
&lt;div class="col-lg-4 text-lg-end"&gt;&lt;a class="btn btn-primary w-100 w-lg-auto" href="https://dokkai-labo.tokyo/kobetsuonline01/"&gt;&lt;br /&gt;
相談・講座の詳細へ&lt;br /&gt;
&lt;/a&gt;&lt;/p&gt;
&lt;div class="small text-muted mt-2"&gt;オンライン国語／国語専門塾／個別指導&lt;/div&gt;
&lt;/div&gt;
&lt;/div&gt;
&lt;/div&gt;
&lt;/div&gt;
&lt;/div&gt;
&lt;/div&gt;
------</t>
  </si>
  <si>
    <t>https://dokkai-labo.tokyo/col_blog/sapix-kokugo-tsumazuki/</t>
  </si>
  <si>
    <t>以下のページは不自然なワードを使用しています。
これらを適切に自然な言葉に置き換えて下さい。
なお、本文の装飾や構造は絶対に変えないでください。
【対象ページURL】
https://dokkai-labo.tokyo/col_blog/sapix-kokugo-tsumazuki/
【検出された不自然ワード】
- 型
【本文】
------
&lt;div class="container my-4"&gt;
&lt;p&gt;&lt;!-- Hero --&gt;&lt;/p&gt;
&lt;section class="card shadow-sm border-0 mb-4" style="background: linear-gradient(135deg, #4a148c, #006064); color: #fff;"&gt;
&lt;div class="card-body p-4 p-md-5"&gt;
&lt;div class="d-flex flex-wrap gap-2 align-items-center mb-3"&gt;&lt;span class="badge bg-warning text-dark" style="font-size: .85rem;"&gt;中学受験／SAPIX国語&lt;/span&gt;&lt;br /&gt;
&lt;span class="badge bg-light text-dark" style="font-size: .8rem;"&gt;オンライン国語／個別指導&lt;/span&gt;&lt;br /&gt;
&lt;span class="badge bg-dark" style="font-size: .8rem;"&gt;保護者向け&lt;/span&gt;&lt;/div&gt;
&lt;h1 class="h3 h2-md mb-3" style="line-height: 1.5;"&gt;SAPIX生がつまずきやすい設問パターンの分析とオンライン改善法&lt;/h1&gt;
&lt;p class="mb-4" style="opacity: .95; font-size: 1.02rem; line-height: 1.8;"&gt;SAPIX国語で「読めているのに点が伸びない」「記述だけが不安定」という悩みは珍しくありません。&lt;br /&gt;
原因は読解力そのものより、&lt;strong&gt;抜き出し範囲の設定&lt;/strong&gt;や&lt;strong&gt;根拠の比較&lt;/strong&gt;、&lt;strong&gt;言い換え処理&lt;/strong&gt;など、&lt;br /&gt;
SAPIX特有の細かな設問処理でズレが起きることにあります。この記事では、つまずきやすい設問パターンを整理し、&lt;br /&gt;
オンライン個別での改善ステップを具体的に示します。&lt;/p&gt;
&lt;p class="mb-4" style="opacity: .95; font-size: 1.02rem; line-height: 1.8;"&gt;SAPIX国語の勉強法（語彙・記述・B問題まで）の整理は、&lt;a class="fw-bold text-white" href="https://dokkai-labo.tokyo/blog/sapix/" target="_blank" rel="noopener"&gt;全体像はこちら&lt;/a&gt;でまとめています。&lt;/p&gt;
&lt;div class="d-flex flex-column flex-md-row gap-2"&gt;&lt;a class="btn btn-warning btn-lg fw-bold" href="https://dokkai-labo.tokyo/kobetsuonline01/" target="_blank" rel="noopener"&gt;&lt;br /&gt;
オンライン国語個別の詳細を見る&lt;br /&gt;
&lt;/a&gt;&lt;br /&gt;
&lt;a class="btn btn-outline-light btn-lg" style="border-width: 2px;" href="#toc"&gt;&lt;br /&gt;
この記事の結論から読む&lt;br /&gt;
&lt;/a&gt;&lt;/div&gt;
&lt;div class="mt-4 p-3 p-md-4 rounded" style="background: rgba(255,255,255,.12); border: 1px solid rgba(255,255,255,.25);"&gt;
&lt;div class="row g-3"&gt;
&lt;div class="col-md-4"&gt;
&lt;div class="fw-bold mb-1"&gt;この記事で分かること&lt;/div&gt;
&lt;ul class="mb-0 ps-3" style="line-height: 1.7;"&gt;
&lt;li&gt;SAPIXで取りこぼしが増える典型パターン&lt;/li&gt;
&lt;li&gt;読解ではなく処理が原因のケース&lt;/li&gt;
&lt;li&gt;オンラインでの改善の進め方&lt;/li&gt;
&lt;/ul&gt;
&lt;/div&gt;
&lt;div class="col-md-4"&gt;
&lt;div class="fw-bold mb-1"&gt;対象&lt;/div&gt;
&lt;ul class="mb-0 ps-3" style="line-height: 1.7;"&gt;
&lt;li&gt;中学受験の国語で伸び悩む&lt;/li&gt;
&lt;li&gt;記述の点が安定しない&lt;/li&gt;
&lt;li&gt;過去問の直しが形骸化している&lt;/li&gt;
&lt;/ul&gt;
&lt;/div&gt;
&lt;div class="col-md-4"&gt;
&lt;div class="fw-bold mb-1"&gt;キーワード&lt;/div&gt;
&lt;div class="d-flex flex-wrap gap-2"&gt;&lt;span class="badge bg-light text-dark"&gt;オンライン国語&lt;/span&gt;&lt;br /&gt;
&lt;span class="badge bg-light text-dark"&gt;中学受験&lt;/span&gt;&lt;br /&gt;
&lt;span class="badge bg-light text-dark"&gt;国語専門塾&lt;/span&gt;&lt;br /&gt;
&lt;span class="badge bg-light text-dark"&gt;記述&lt;/span&gt;&lt;br /&gt;
&lt;span class="badge bg-light text-dark"&gt;読解力&lt;/span&gt;&lt;br /&gt;
&lt;span class="badge bg-light text-dark"&gt;個別指導&lt;/span&gt;&lt;br /&gt;
&lt;span class="badge bg-light text-dark"&gt;過去問&lt;/span&gt;&lt;/div&gt;
&lt;/div&gt;
&lt;/div&gt;
&lt;/div&gt;
&lt;/div&gt;
&lt;/section&gt;
&lt;p&gt;&lt;!-- TOC --&gt;&lt;/p&gt;
&lt;section id="toc" class="card shadow-sm border-0 mb-4"&gt;
&lt;div class="card-body p-3 p-md-4"&gt;
&lt;div class="d-flex align-items-center justify-content-between flex-wrap gap-2 mb-2"&gt;
&lt;h2 class="h5 mb-0"&gt;この記事の構成&lt;/h2&gt;
&lt;p&gt;&lt;span class="text-muted" style="font-size: .92rem;"&gt;読み時間の目安：10〜15分&lt;/span&gt;&lt;/p&gt;
&lt;/div&gt;
&lt;div class="d-flex flex-wrap gap-2"&gt;&lt;a class="btn btn-sm btn-outline-primary" href="#bg"&gt;背景&lt;/a&gt;&lt;br /&gt;
&lt;a class="btn btn-sm btn-outline-primary" href="#why"&gt;オンラインが効く理由&lt;/a&gt;&lt;br /&gt;
&lt;a class="btn btn-sm btn-outline-primary" href="#steps"&gt;改善ステップ&lt;/a&gt;&lt;br /&gt;
&lt;a class="btn btn-sm btn-outline-primary" href="#home"&gt;家庭のフォロー&lt;/a&gt;&lt;br /&gt;
&lt;a class="btn btn-sm btn-outline-primary" href="#fit"&gt;相性が良いタイプ&lt;/a&gt;&lt;br /&gt;
&lt;a class="btn btn-sm btn-outline-primary" href="#sum"&gt;まとめ&lt;/a&gt;&lt;/div&gt;
&lt;/div&gt;
&lt;/section&gt;
&lt;p&gt;&lt;!-- H2: 背景 --&gt;&lt;/p&gt;
&lt;section id="bg" class="card shadow-sm border-0 mb-4"&gt;
&lt;div class="card-header border-0 py-3" style="background: #ede7f6;"&gt;
&lt;h2 class="h5 mb-0"&gt;この悩みが起きる背景（構造的な原因）&lt;/h2&gt;
&lt;/div&gt;
&lt;div class="card-body p-3 p-md-4"&gt;
&lt;p style="line-height: 1.9;"&gt;SAPIX国語は、文章量と情報密度が高いだけでなく、設問が「本文のどこをどう使うか」を細かく要求します。&lt;br /&gt;
そのため、点差がつくのは読書量よりも、&lt;strong&gt;処理の仕組み&lt;/strong&gt;の差になりやすいのが特徴です。&lt;/p&gt;
&lt;div class="alert alert-primary mb-3" style="border-left: 6px solid #1e88e5;"&gt;
&lt;div class="fw-bold mb-1"&gt;結論&lt;/div&gt;
&lt;div&gt;多くの取りこぼしは「理解不足」ではなく、&lt;strong&gt;根拠の限定&lt;/strong&gt;と&lt;strong&gt;条件の整合&lt;/strong&gt;のズレで起きます。&lt;/div&gt;
&lt;/div&gt;
&lt;p&gt;&lt;!-- Desktop table --&gt;&lt;/p&gt;
&lt;div class="d-none d-md-block"&gt;
&lt;div class="table-responsive"&gt;
&lt;table class="table table-bordered align-middle mb-0"&gt;
&lt;thead style="background: #e3f2fd;"&gt;
&lt;tr class="text-center"&gt;
&lt;th style="width: 26%;"&gt;つまずきパターン&lt;/th&gt;
&lt;th style="width: 37%;"&gt;起きやすい取りこぼし&lt;/th&gt;
&lt;th style="width: 37%;"&gt;止まりやすい場所&lt;/th&gt;
&lt;/tr&gt;
&lt;/thead&gt;
&lt;tbody&gt;
&lt;tr&gt;
&lt;td class="fw-bold"&gt;抜き出し範囲が広い／狭い&lt;/td&gt;
&lt;td&gt;要素不足、余計な情報混入&lt;/td&gt;
&lt;td&gt;本文の参照位置の決定&lt;/td&gt;
&lt;/tr&gt;
&lt;tr&gt;
&lt;td class="fw-bold"&gt;根拠の比較ができない&lt;/td&gt;
&lt;td&gt;似た選択肢で迷う&lt;/td&gt;
&lt;td&gt;選択肢の検証&lt;/td&gt;
&lt;/tr&gt;
&lt;tr&gt;
&lt;td class="fw-bold"&gt;言い換え処理が弱い&lt;/td&gt;
&lt;td&gt;本文表現を拾えない&lt;/td&gt;
&lt;td&gt;傍線部理解、要約&lt;/td&gt;
&lt;/tr&gt;
&lt;tr&gt;
&lt;td class="fw-bold"&gt;条件管理が甘い&lt;/td&gt;
&lt;td&gt;指示語、対象、時制がズレる&lt;/td&gt;
&lt;td&gt;設問文の読み&lt;/td&gt;
&lt;/tr&gt;
&lt;tr&gt;
&lt;td class="fw-bold"&gt;記述の材料整理ができない&lt;/td&gt;
&lt;td&gt;途中まで合っているが減点&lt;/td&gt;
&lt;td&gt;要素の並べ替え、文章化&lt;/td&gt;
&lt;/tr&gt;
&lt;/tbody&gt;
&lt;/table&gt;
&lt;/div&gt;
&lt;/div&gt;
&lt;p&gt;&lt;!-- Mobile cards --&gt;&lt;/p&gt;
&lt;div class="d-md-none"&gt;
&lt;div class="row g-2"&gt;
&lt;div class="col-12"&gt;
&lt;div class="p-3 rounded border" style="background: #fafafa;"&gt;
&lt;div class="fw-bold"&gt;抜き出し範囲が広い／狭い&lt;/div&gt;
&lt;div class="small text-muted"&gt;要素不足、余計な情報混入&lt;/div&gt;
&lt;div class="mt-2"&gt;&lt;span class="badge bg-primary"&gt;止まりやすい場所&lt;/span&gt; 本文の参照位置の決定&lt;/div&gt;
&lt;/div&gt;
&lt;/div&gt;
&lt;div class="col-12"&gt;
&lt;div class="p-3 rounded border" style="background: #fafafa;"&gt;
&lt;div class="fw-bold"&gt;根拠の比較ができない&lt;/div&gt;
&lt;div class="small text-muted"&gt;似た選択肢で迷う&lt;/div&gt;
&lt;div class="mt-2"&gt;&lt;span class="badge bg-primary"&gt;止まりやすい場所&lt;/span&gt; 選択肢の検証&lt;/div&gt;
&lt;/div&gt;
&lt;/div&gt;
&lt;div class="col-12"&gt;
&lt;div class="p-3 rounded border" style="background: #fafafa;"&gt;
&lt;div class="fw-bold"&gt;言い換え処理が弱い&lt;/div&gt;
&lt;div class="small text-muted"&gt;本文表現を拾えない&lt;/div&gt;
&lt;div class="mt-2"&gt;&lt;span class="badge bg-primary"&gt;止まりやすい場所&lt;/span&gt; 傍線部理解、要約&lt;/div&gt;
&lt;/div&gt;
&lt;/div&gt;
&lt;div class="col-12"&gt;
&lt;div class="p-3 rounded border" style="background: #fafafa;"&gt;
&lt;div class="fw-bold"&gt;条件管理が甘い&lt;/div&gt;
&lt;div class="small text-muted"&gt;指示語、対象、時制がズレる&lt;/div&gt;
&lt;div class="mt-2"&gt;&lt;span class="badge bg-primary"&gt;止まりやすい場所&lt;/span&gt; 設問文の読み&lt;/div&gt;
&lt;/div&gt;
&lt;/div&gt;
&lt;div class="col-12"&gt;
&lt;div class="p-3 rounded border" style="background: #fafafa;"&gt;
&lt;div class="fw-bold"&gt;記述の材料整理ができない&lt;/div&gt;
&lt;div class="small text-muted"&gt;途中まで合っているが減点&lt;/div&gt;
&lt;div class="mt-2"&gt;&lt;span class="badge bg-primary"&gt;止まりやすい場所&lt;/span&gt; 要素の並べ替え、文章化&lt;/div&gt;
&lt;/div&gt;
&lt;/div&gt;
&lt;/div&gt;
&lt;/div&gt;
&lt;hr class="my-4" /&gt;
&lt;h3 class="h6"&gt;具体例：抜き出し範囲がズレて点が落ちるケース&lt;/h3&gt;
&lt;p style="line-height: 1.9;"&gt;設問が「筆者がAを問題だと考える理由を、本文中から二つ挙げよ」というタイプだった場合、&lt;br /&gt;
本文には理由が三つ書いてあることがあります。ここで起きる取りこぼしは次の二つです。&lt;/p&gt;
&lt;ul class="mb-0" style="line-height: 1.9;"&gt;
&lt;li&gt;二つ必要なのに、三つ拾ってしまい焦点がぼける&lt;/li&gt;
&lt;li&gt;二つ拾ったが、片方が理由ではなく具体例になっている&lt;/li&gt;
&lt;/ul&gt;
&lt;div class="mt-3 p-3 rounded" style="background: #fff3e0; border: 1px solid #ffe0b2;"&gt;
&lt;div class="fw-bold mb-1"&gt;ポイント&lt;/div&gt;
&lt;div&gt;どちらも理解不足ではなく、&lt;strong&gt;理由と具体例を区別して抜き出すやり方&lt;/strong&gt;がないことが原因です。&lt;/div&gt;
&lt;/div&gt;
&lt;/div&gt;
&lt;/section&gt;
&lt;p&gt;&lt;!-- H2: オンラインが効く理由 --&gt;&lt;/p&gt;
&lt;section id="why" class="card shadow-sm border-0 mb-4"&gt;
&lt;div class="card-header border-0 py-3" style="background: #e0f2f1;"&gt;
&lt;h2 class="h5 mb-0"&gt;オンライン国語個別指導が効果を発揮する理由&lt;/h2&gt;
&lt;/div&gt;
&lt;div class="card-body p-3 p-md-4"&gt;
&lt;p style="line-height: 1.9;"&gt;オンライン国語の個別指導は、国語の得点を左右する「見えない工程」を、画面上で可視化して見直せる点に強みがあります。&lt;br /&gt;
中学受験の国語は、最終的に&lt;strong&gt;再現性&lt;/strong&gt;があるかどうかで安定します。&lt;/p&gt;
&lt;div class="row g-3"&gt;
&lt;div class="col-md-6"&gt;
&lt;div class="h-100 p-3 rounded border" style="background: #fafafa;"&gt;
&lt;div class="fw-bold mb-2"&gt;手元カメラで思考のズレをその場で把握&lt;/div&gt;
&lt;ul class="mb-0" style="line-height: 1.8;"&gt;
&lt;li&gt;どこを根拠だと判断したか&lt;/li&gt;
&lt;li&gt;なぜその範囲を選んだか&lt;/li&gt;
&lt;li&gt;どの条件を落としたか&lt;/li&gt;
&lt;/ul&gt;
&lt;/div&gt;
&lt;/div&gt;
&lt;div class="col-md-6"&gt;
&lt;div class="h-100 p-3 rounded border" style="background: #fafafa;"&gt;
&lt;div class="fw-bold mb-2"&gt;本文と設問の往復動作を可視化&lt;/div&gt;
&lt;ul class="mb-0" style="line-height: 1.8;"&gt;
&lt;li&gt;段落番号と根拠の色分け&lt;/li&gt;
&lt;li&gt;対比構造の図示&lt;/li&gt;
&lt;li&gt;選択肢ごとの根拠メモ&lt;/li&gt;
&lt;/ul&gt;
&lt;/div&gt;
&lt;/div&gt;
&lt;div class="col-md-6"&gt;
&lt;div class="h-100 p-3 rounded border" style="background: #fafafa;"&gt;
&lt;div class="fw-bold mb-2"&gt;記述の書き換えと添削がリアルタイム&lt;/div&gt;
&lt;ul class="mb-0" style="line-height: 1.8;"&gt;
&lt;li&gt;材料の抜き出しから文章化まで分解&lt;/li&gt;
&lt;li&gt;修正の順番を決めて再現性を作る&lt;/li&gt;
&lt;li&gt;直しで迷子を防ぐ&lt;/li&gt;
&lt;/ul&gt;
&lt;/div&gt;
&lt;/div&gt;
&lt;div class="col-md-6"&gt;
&lt;div class="h-100 p-3 rounded border" style="background: #fafafa;"&gt;
&lt;div class="fw-bold mb-2"&gt;過去問を段階的に使い、伸びを早める&lt;/div&gt;
&lt;ul class="mb-0" style="line-height: 1.8;"&gt;
&lt;li&gt;誤答理由を本文根拠で説明できる形で残す&lt;/li&gt;
&lt;li&gt;同じ設問を再提出し再現性を確認&lt;/li&gt;
&lt;li&gt;取りこぼしタイプ別に直し方を変える&lt;/li&gt;
&lt;/ul&gt;
&lt;/div&gt;
&lt;/div&gt;
&lt;/div&gt;
&lt;div class="mt-4 p-3 p-md-4 rounded" style="background: linear-gradient(135deg, rgba(30,136,229,.12), rgba(0,150,136,.12)); border: 1px solid rgba(0,0,0,.08);"&gt;
&lt;div class="d-flex flex-column flex-md-row align-items-start align-items-md-center justify-content-between gap-2"&gt;
&lt;div&gt;
&lt;div class="fw-bold mb-1"&gt;オンラインで見直す近道&lt;/div&gt;
&lt;div style="line-height: 1.8;"&gt;中学受験国語をオンラインで見直したい場合は、&lt;a href="https://dokkai-labo.tokyo/kobetsuonline01/" target="_blank" rel="noopener"&gt;オンライン個別指導&lt;/a&gt;が起点になります。&lt;br /&gt;
読解力と記述の進め方を一つずつ組み上げ、得点の再現性を作ります。&lt;/div&gt;
&lt;/div&gt;
&lt;p&gt;&lt;a class="btn btn-primary fw-bold" href="https://dokkai-labo.tokyo/kobetsuonline01/" target="_blank" rel="noopener"&gt;&lt;br /&gt;
料金・進め方を見る&lt;br /&gt;
&lt;/a&gt;&lt;/p&gt;
&lt;/div&gt;
&lt;/div&gt;
&lt;/div&gt;
&lt;/section&gt;
&lt;p&gt;&lt;!-- H2: 改善ステップ --&gt;&lt;/p&gt;
&lt;section id="steps" class="card shadow-sm border-0 mb-4"&gt;
&lt;div class="card-header border-0 py-3" style="background: #fff8e1;"&gt;
&lt;h2 class="h5 mb-0"&gt;改善方法（実践ステップ）&lt;/h2&gt;
&lt;/div&gt;
&lt;div class="card-body p-3 p-md-4"&gt;
&lt;p style="line-height: 1.9;"&gt;ここからは、SAPIX生がつまずきやすい処理を、オンライン個別指導でどう改善するかをステップ化します。&lt;br /&gt;
国語専門塾の個別指導では、伸びる順番を間違えないことが重要です。&lt;/p&gt;
&lt;p&gt;&lt;!-- Details: JS不要で開閉可 --&gt;&lt;/p&gt;
&lt;div class="row g-3"&gt;
&lt;div class="col-12"&gt;
&lt;details class="border rounded p-3 p-md-4" style="background: #fafafa;"&gt;
&lt;summary class="fw-bold" style="cursor: pointer;"&gt;ステップ1：本文処理の改善&lt;/summary&gt;
&lt;div class="mt-3" style="line-height: 1.9;"&gt;
&lt;p class="mb-2"&gt;本文の読みを感覚から構造に寄せるだけで、抜き出しと記述が安定します。&lt;/p&gt;
&lt;ul class="mb-3"&gt;
&lt;li&gt;段落ごとに役割を付ける　問題提起、具体例、対比、結論&lt;/li&gt;
&lt;li&gt;対比をセットで取る　AとBを並列でメモする&lt;/li&gt;
&lt;li&gt;言い換えを拾うクセを付ける　抽象語と具体例を対応させる&lt;/li&gt;
&lt;li&gt;因果の線を一本にする　理由と結果を矢印でつなげる&lt;/li&gt;
&lt;/ul&gt;
&lt;div class="p-3 rounded" style="background: #e3f2fd; border: 1px solid #bbdefb;"&gt;
&lt;div class="fw-bold mb-1"&gt;マークのコツ&lt;/div&gt;
&lt;div&gt;きれいに引くより、後で戻れることが目的です。色は三色程度に絞ると処理が速くなります。&lt;/div&gt;
&lt;/div&gt;
&lt;/div&gt;
&lt;/details&gt;
&lt;/div&gt;
&lt;div class="col-12"&gt;
&lt;details class="border rounded p-3 p-md-4" style="background: #fafafa;"&gt;
&lt;summary class="fw-bold" style="cursor: pointer;"&gt;ステップ2：設問処理の改善&lt;/summary&gt;
&lt;div class="mt-3" style="line-height: 1.9;"&gt;
&lt;p class="mb-2"&gt;設問で取りこぼす子は、設問文の条件を一文のまま受け取っています。まず分解します。&lt;/p&gt;
&lt;ul class="mb-3"&gt;
&lt;li&gt;設問文を要素に切る　何を、誰について、いつ、どの観点で、どう答えるか&lt;/li&gt;
&lt;li&gt;条件読みのチェックを一定にする　指示語、対象の限定、理由か要約か、字数と要素数&lt;/li&gt;
&lt;/ul&gt;
&lt;div class="row g-2"&gt;
&lt;div class="col-md-6"&gt;
&lt;div class="p-3 rounded" style="background: #fff3e0; border: 1px solid #ffe0b2;"&gt;
&lt;div class="fw-bold mb-1"&gt;選択肢の吟味の進め方&lt;/div&gt;
&lt;div&gt;似た選択肢は、違う一語だけを比較し、その一語が本文のどこに対応するかを探します。&lt;/div&gt;
&lt;/div&gt;
&lt;/div&gt;
&lt;div class="col-md-6"&gt;
&lt;div class="p-3 rounded" style="background: #e8f5e9; border: 1px solid #c8e6c9;"&gt;
&lt;div class="fw-bold mb-1"&gt;迷う時間が長い子の処方箋&lt;/div&gt;
&lt;div&gt;雰囲気で合うではなく、本文根拠で潰すに切り替えると、処理速度が安定します。&lt;/div&gt;
&lt;/div&gt;
&lt;/div&gt;
&lt;/div&gt;
&lt;/div&gt;
&lt;/details&gt;
&lt;/div&gt;
&lt;div class="col-12"&gt;
&lt;details class="border rounded p-3 p-md-4" style="background: #fafafa;"&gt;
&lt;summary class="fw-bold" style="cursor: pointer;"&gt;ステップ3：記述改善&lt;/summary&gt;
&lt;div class="mt-3" style="line-height: 1.9;"&gt;
&lt;p class="mb-2"&gt;記述は文章を書く練習ではなく、材料整理の練習です。次の順番を一定にします。&lt;/p&gt;
&lt;ol class="mb-3"&gt;
&lt;li&gt;材料の抜き出し　必要要素を箇条書きで並べる&lt;/li&gt;
&lt;li&gt;要素の並び替え　理由から結果、具体から抽象など順序を決める&lt;/li&gt;
&lt;li&gt;文章化　主語を補い、指示語を具体化し、余計な説明を削る&lt;/li&gt;
&lt;/ol&gt;
&lt;div class="alert alert-secondary mb-0" style="border-left: 6px solid #6c757d;"&gt;
&lt;div class="fw-bold mb-1"&gt;添削後の直しで一番大事なこと&lt;/div&gt;
&lt;div&gt;どの条件を落としたかを一言で書き、その条件が本文のどこから取れるかを示し、同じ設問で再提出して再現性を確認します。&lt;/div&gt;
&lt;/div&gt;
&lt;/div&gt;
&lt;/details&gt;
&lt;/div&gt;
&lt;/div&gt;
&lt;hr class="my-4" /&gt;
&lt;h3 class="h6"&gt;実践チェックリスト&lt;/h3&gt;
&lt;div class="table-responsive"&gt;
&lt;table class="table table-striped table-bordered align-middle mb-0"&gt;
&lt;thead style="background: #f1f8e9;"&gt;
&lt;tr class="text-center"&gt;
&lt;th style="width: 28%;"&gt;場面&lt;/th&gt;
&lt;th&gt;チェック項目&lt;/th&gt;
&lt;/tr&gt;
&lt;/thead&gt;
&lt;tbody&gt;
&lt;tr&gt;
&lt;td class="fw-bold"&gt;設問を読む&lt;/td&gt;
&lt;td&gt;条件を分解してメモできる　指示語と対象の限定がある&lt;/td&gt;
&lt;/tr&gt;
&lt;tr&gt;
&lt;td class="fw-bold"&gt;本文に戻る&lt;/td&gt;
&lt;td&gt;段落番号で戻り先を一定にできる　根拠候補を一度に広げすぎない&lt;/td&gt;
&lt;/tr&gt;
&lt;tr&gt;
&lt;td class="fw-bold"&gt;選択肢を検証&lt;/td&gt;
&lt;td&gt;似た選択肢は違う一語で比較できる　本文根拠で切れる&lt;/td&gt;
&lt;/tr&gt;
&lt;tr&gt;
&lt;td class="fw-bold"&gt;記述を書く&lt;/td&gt;
&lt;td&gt;材料を箇条書きにしてから文章化する　要素の順序が明確&lt;/td&gt;
&lt;/tr&gt;
&lt;tr&gt;
&lt;td class="fw-bold"&gt;直しをする&lt;/td&gt;
&lt;td&gt;誤答理由を本文根拠で説明できる　再提出で再現性を確認する&lt;/td&gt;
&lt;/tr&gt;
&lt;/tbody&gt;
&lt;/table&gt;
&lt;/div&gt;
&lt;/div&gt;
&lt;p&gt;&lt;!-- =============================== 追記：SAPIX国語の取りこぼしを止める「やり方」＋ミニ演習＋FAQ 挿入位置：#steps 内（実践チェックリスト表の直後が自然） =============================== --&gt;&lt;/p&gt;
&lt;p&gt;&lt;!-- 1) 設問タイプ別：取りこぼしを止める“1手” --&gt;&lt;/p&gt;
&lt;section class="card border-0 shadow-sm mt-4 mb-4"&gt;
&lt;div class="card-header border-0 py-3" style="background: #eceff1;"&gt;
&lt;h3 class="h6 mb-0"&gt;設問タイプ別：SAPIXで取りこぼしが止まる「すぐ効く1手」&lt;/h3&gt;
&lt;/div&gt;
&lt;div class="card-body p-3 p-md-4"&gt;
&lt;div class="row g-3"&gt;
&lt;div class="col-md-6"&gt;
&lt;div class="p-3 rounded border h-100" style="background: #fafafa;"&gt;
&lt;div class="fw-bold mb-2"&gt;抜き出し（範囲ズレ）&lt;/div&gt;
&lt;ul class="mb-0" style="line-height: 1.9;"&gt;
&lt;li&gt;先に「要素数」を決める（二つ／三つ／理由だけ など）&lt;/li&gt;
&lt;li&gt;本文は&lt;strong&gt;理由／具体例&lt;/strong&gt;を分けて線を引く&lt;/li&gt;
&lt;li&gt;抜く前に「何を抜くか」を一言で決める&lt;/li&gt;
&lt;/ul&gt;
&lt;/div&gt;
&lt;/div&gt;
&lt;div class="col-md-6"&gt;
&lt;div class="p-3 rounded border h-100" style="background: #fafafa;"&gt;
&lt;div class="fw-bold mb-2"&gt;根拠比較（二択で迷う）&lt;/div&gt;
&lt;ul class="mb-0" style="line-height: 1.9;"&gt;
&lt;li&gt;似た選択肢は「違う一語」だけ丸で囲う&lt;/li&gt;
&lt;li&gt;その一語が本文の&lt;strong&gt;どの語（どの意味）&lt;/strong&gt;と対応するかを探す&lt;/li&gt;
&lt;li&gt;正解探しより先に「誤答の否定理由」を作る&lt;/li&gt;
&lt;/ul&gt;
&lt;/div&gt;
&lt;/div&gt;
&lt;div class="col-md-6"&gt;
&lt;div class="p-3 rounded border h-100" style="background: #fafafa;"&gt;
&lt;div class="fw-bold mb-2"&gt;言い換え（拾えない）&lt;/div&gt;
&lt;ul class="mb-0" style="line-height: 1.9;"&gt;
&lt;li&gt;本文の抽象語に対して、近くの具体例をセットで拾う&lt;/li&gt;
&lt;li&gt;同じ語は出ない前提で、&lt;strong&gt;近い意味の語&lt;/strong&gt;を3候補出す&lt;/li&gt;
&lt;li&gt;言い換えは「対比」「因果」の近くに出やすい&lt;/li&gt;
&lt;/ul&gt;
&lt;/div&gt;
&lt;/div&gt;
&lt;div class="col-md-6"&gt;
&lt;div class="p-3 rounded border h-100" style="background: #fafafa;"&gt;
&lt;div class="fw-bold mb-2"&gt;条件管理（指示語・対象ズレ）&lt;/div&gt;
&lt;ul class="mb-0" style="line-height: 1.9;"&gt;
&lt;li&gt;設問の条件語に下線（誰／何／いつ／どの観点）&lt;/li&gt;
&lt;li&gt;指示語は必ず「指す先」を本文で特定&lt;/li&gt;
&lt;li&gt;記述は主語を補い、対象のズレを先に消す&lt;/li&gt;
&lt;/ul&gt;
&lt;/div&gt;
&lt;/div&gt;
&lt;/div&gt;
&lt;div class="alert alert-warning mt-3 mb-0" style="border-left: 6px solid #f57c00;"&gt;
&lt;div class="fw-bold mb-1"&gt;重要&lt;/div&gt;
&lt;div&gt;取りこぼしの多くは「読めていない」ではなく、&lt;strong&gt;設問処理のどこでズレたか&lt;/strong&gt;が言語化されていないことが原因です。&lt;/div&gt;
&lt;/div&gt;
&lt;/div&gt;
&lt;/section&gt;
&lt;p&gt;&lt;!-- 2) そのまま使える：直しテンプレ（30〜60秒/1問） --&gt;&lt;/p&gt;
&lt;section class="card border-0 shadow-sm mb-4"&gt;
&lt;div class="card-header border-0 py-3 text-white" style="background: #4a148c;"&gt;
&lt;h3 class="h6 mb-0"&gt;直しが形骸化しない「1問テンプレ」（30〜60秒で一定に）&lt;/h3&gt;
&lt;/div&gt;
&lt;div class="card-body p-3 p-md-4"&gt;
&lt;p class="mb-3" style="line-height: 1.9;"&gt;直しは長文にしなくてOKです。&lt;strong&gt;原因→進め方&lt;/strong&gt;だけ残すと、次の宿題・過去問で再現性が作れます。&lt;/p&gt;
&lt;div class="table-responsive"&gt;
&lt;table class="table table-bordered align-middle mb-0"&gt;
&lt;thead style="background: #ede7f6;"&gt;
&lt;tr class="text-center"&gt;
&lt;th style="width: 22%;"&gt;書く項目&lt;/th&gt;
&lt;th&gt;内容（例）&lt;/th&gt;
&lt;/tr&gt;
&lt;/thead&gt;
&lt;tbody&gt;
&lt;tr&gt;
&lt;td class="fw-bold"&gt;①条件&lt;/td&gt;
&lt;td&gt;「理由を二つ」「本文の言葉で」「傍線部の気持ち」など、落とした条件を一言&lt;/td&gt;
&lt;/tr&gt;
&lt;tr&gt;
&lt;td class="fw-bold"&gt;②根拠&lt;/td&gt;
&lt;td&gt;段落番号／行付近／対比の前後 など「本文の場所」を一定にする&lt;/td&gt;
&lt;/tr&gt;
&lt;tr&gt;
&lt;td class="fw-bold"&gt;③取りこぼしタイプ&lt;/td&gt;
&lt;td&gt;A 抜き出し範囲ズレ／B 根拠比較不足／C 言い換え拾えない／D 条件管理ズレ／E 記述材料整理不足&lt;/td&gt;
&lt;/tr&gt;
&lt;tr&gt;
&lt;td class="fw-bold"&gt;④次にやること&lt;/td&gt;
&lt;td&gt;例：条件語に線 → 要素数決定 → 根拠候補2つ → 比較して絞る（1行だけ）&lt;/td&gt;
&lt;/tr&gt;
&lt;/tbody&gt;
&lt;/table&gt;
&lt;/div&gt;
&lt;div class="mt-3 p-3 rounded" style="background: #e3f2fd; border: 1px solid #bbdefb;"&gt;
&lt;div class="fw-bold mb-1"&gt;運用のコツ&lt;/div&gt;
&lt;div style="line-height: 1.9;"&gt;「正解を書き直す」より、&lt;strong&gt;次に同じパターンで再現できる進め方&lt;/strong&gt;を残すことが目的です。&lt;br /&gt;
特に二択ミスは「違う一語」を言語化すると再発が減ります。&lt;/div&gt;
&lt;/div&gt;
&lt;/div&gt;
&lt;/section&gt;
&lt;p&gt;&lt;!-- 3) 5分ミニ演習：言い換え・根拠比較の練習 --&gt;&lt;/p&gt;
&lt;section class="card border-0 shadow-sm mb-4"&gt;
&lt;div class="card-header border-0 py-3 text-white" style="background: #006064;"&gt;
&lt;h3 class="h6 mb-0"&gt;5分ミニ演習：言い換え・根拠比較を宿題で鍛える&lt;/h3&gt;
&lt;/div&gt;
&lt;div class="card-body p-3 p-md-4"&gt;
&lt;p class="mb-3" style="line-height: 1.9;"&gt;今日の宿題から&lt;strong&gt;迷った一問&lt;/strong&gt;だけ選び、次を埋めてください（5分で終わります）。&lt;/p&gt;
&lt;ol class="mb-3" style="line-height: 1.9;"&gt;
&lt;li&gt;設問の条件語に線を引き、「要素数」を決める&lt;/li&gt;
&lt;li&gt;本文から根拠候補を&lt;strong&gt;2か所&lt;/strong&gt;拾う（A案・B案）&lt;/li&gt;
&lt;li&gt;選択肢の違う一語を丸で囲い、本文の対応語を探す&lt;/li&gt;
&lt;li&gt;本文語を言い換えて「同じ意味の語」を3つ書く（例：強い→頑丈／たくましい／折れにくい）&lt;/li&gt;
&lt;li&gt;最後に「次にやること」を1行で残す&lt;/li&gt;
&lt;/ol&gt;
&lt;details class="border rounded p-3" style="background: #fafafa;"&gt;
&lt;summary class="fw-bold" style="cursor: pointer;"&gt;つまずいたときのチェック（クリックで表示）&lt;/summary&gt;
&lt;div class="mt-2" style="line-height: 1.9;"&gt;
&lt;ul class="mb-0"&gt;
&lt;li&gt;根拠が見つからない：設問語を「言い換え」て本文で探す（同じ語は出ない前提）&lt;/li&gt;
&lt;li&gt;二択が切れない：誤答の「ズレ語」を一語だけ特定し、本文のどこが矛盾か言う&lt;/li&gt;
&lt;li&gt;言い換えが弱い：抽象語の近くにある「具体例」を先に拾って戻す&lt;/li&gt;
&lt;/ul&gt;
&lt;/div&gt;
&lt;/details&gt;
&lt;/div&gt;
&lt;/section&gt;
&lt;p&gt;&lt;!-- 4) FAQ：検索面の拡張（保護者が検索しがちな形） --&gt;&lt;/p&gt;
&lt;section class="mt-4"&gt;
&lt;h2 class="h6 mb-3"&gt;よくある質問（SAPIX国語のつまずき）&lt;/h2&gt;
&lt;div id="faq-sapix-tsumazuki" class="accordion"&gt;
&lt;div class="accordion-item"&gt;
&lt;h3 id="q1-sap" class="accordion-header"&gt;&lt;button class="accordion-button collapsed" type="button" data-bs-toggle="collapse" data-bs-target="#a1-sap" aria-expanded="false" aria-controls="a1-sap"&gt;&lt;br /&gt;
読めているのに点が伸びないのはなぜですか&lt;br /&gt;
&lt;/button&gt;&lt;/h3&gt;
&lt;div id="a1-sap" class="accordion-collapse collapse" aria-labelledby="q1-sap" data-bs-parent="#faq-sapix-tsumazuki"&gt;
&lt;div class="accordion-body" style="line-height: 1.9;"&gt;多くは理解不足ではなく、&lt;strong&gt;根拠の限定&lt;/strong&gt;と&lt;strong&gt;条件の整合&lt;/strong&gt;がズレています。&lt;br /&gt;
抜き出し範囲、根拠比較、言い換え、条件管理のどこで取りこぼしているかを分類すると改善が速くなります。&lt;/div&gt;
&lt;/div&gt;
&lt;/div&gt;
&lt;div class="accordion-item"&gt;
&lt;h3 id="q2-sap" class="accordion-header"&gt;&lt;button class="accordion-button collapsed" type="button" data-bs-toggle="collapse" data-bs-target="#a2-sap" aria-expanded="false" aria-controls="a2-sap"&gt;&lt;br /&gt;
抜き出し問題の範囲が毎回ズレます&lt;br /&gt;
&lt;/button&gt;&lt;/h3&gt;
&lt;div id="a2-sap" class="accordion-collapse collapse" aria-labelledby="q2-sap" data-bs-parent="#faq-sapix-tsumazuki"&gt;
&lt;div class="accordion-body" style="line-height: 1.9;"&gt;先に「要素数」を決め、本文では&lt;strong&gt;理由／具体例&lt;/strong&gt;を分けて拾うとズレが減ります。&lt;br /&gt;
範囲はセンスではなく「やり方」で安定します。&lt;/div&gt;
&lt;/div&gt;
&lt;/div&gt;
&lt;div class="accordion-item"&gt;
&lt;h3 id="q3-sap" class="accordion-header"&gt;&lt;button class="accordion-button collapsed" type="button" data-bs-toggle="collapse" data-bs-target="#a3-sap" aria-expanded="false" aria-controls="a3-sap"&gt;&lt;br /&gt;
二択で迷って選択肢を落とせません&lt;br /&gt;
&lt;/button&gt;&lt;/h3&gt;
&lt;div id="a3-sap" class="accordion-collapse collapse" aria-labelledby="q3-sap" data-bs-parent="#faq-sapix-tsumazuki"&gt;
&lt;div class="accordion-body" style="line-height: 1.9;"&gt;似た選択肢は「違う一語」だけ比較し、その語が本文のどの語（どの意味）に対応するかを探します。&lt;br /&gt;
正解探しより先に「誤答の否定理由」を作るのがコツです。&lt;/div&gt;
&lt;/div&gt;
&lt;/div&gt;
&lt;div class="accordion-item"&gt;
&lt;h3 id="q4-sap" class="accordion-header"&gt;&lt;button class="accordion-button collapsed" type="button" data-bs-toggle="collapse" data-bs-target="#a4-sap" aria-expanded="false" aria-controls="a4-sap"&gt;&lt;br /&gt;
記述の点が安定しません&lt;br /&gt;
&lt;/button&gt;&lt;/h3&gt;
&lt;div id="a4-sap" class="accordion-collapse collapse" aria-labelledby="q4-sap" data-bs-parent="#faq-sapix-tsumazuki"&gt;
&lt;div class="accordion-body" style="line-height: 1.9;"&gt;文章力より工程です。本文から材料を&lt;strong&gt;箇条書き&lt;/strong&gt;にして並べ替え、短文化してから文章化すると安定します。&lt;br /&gt;
添削後は「次にやること」を1行残すと再現性が作れます。&lt;/div&gt;
&lt;/div&gt;
&lt;/div&gt;
&lt;/div&gt;
&lt;/section&gt;
&lt;p&gt;&lt;!-- =============================== 追記ここまで =============================== --&gt;&lt;/p&gt;
&lt;/section&gt;
&lt;p&gt;&lt;!-- H2: 家庭のフォロー --&gt;&lt;/p&gt;
&lt;section id="home" class="card shadow-sm border-0 mb-4"&gt;
&lt;div class="card-header border-0 py-3" style="background: #f3e5f5;"&gt;
&lt;h2 class="h5 mb-0"&gt;家庭でできるフォローと役割分担&lt;/h2&gt;
&lt;/div&gt;
&lt;div class="card-body p-3 p-md-4"&gt;
&lt;p style="line-height: 1.9;"&gt;オンライン国語や個別指導を効果的にするためには、家庭が教えるより見直す役割に回るのが安定します。&lt;br /&gt;
家庭は継続領域を支え、設問処理や記述のやり方は個別指導で固めると、過去問の伸びが速くなります。&lt;/p&gt;
&lt;div class="row g-3"&gt;
&lt;div class="col-md-6"&gt;
&lt;div class="h-100 p-3 rounded border" style="background: #fafafa;"&gt;
&lt;div class="fw-bold mb-2"&gt;毎日の語彙・漢字&lt;/div&gt;
&lt;ul class="mb-0" style="line-height: 1.9;"&gt;
&lt;li&gt;語彙は短時間で毎日&lt;/li&gt;
&lt;li&gt;漢字は間違いノートで同じミスを減らす&lt;/li&gt;
&lt;li&gt;意味が曖昧な言葉は例文で確認する&lt;/li&gt;
&lt;/ul&gt;
&lt;/div&gt;
&lt;/div&gt;
&lt;div class="col-md-6"&gt;
&lt;div class="h-100 p-3 rounded border" style="background: #fafafa;"&gt;
&lt;div class="fw-bold mb-2"&gt;音読の扱い&lt;/div&gt;
&lt;ul class="mb-0" style="line-height: 1.9;"&gt;
&lt;li&gt;速さより句読点と係り受けを意識&lt;/li&gt;
&lt;li&gt;指示語の指す先を口頭で言えるか確認&lt;/li&gt;
&lt;li&gt;一段落を一文で要約する練習につなげる&lt;/li&gt;
&lt;/ul&gt;
&lt;/div&gt;
&lt;/div&gt;
&lt;/div&gt;
&lt;div class="mt-3 p-3 p-md-4 rounded" style="background: #e8eaf6; border: 1px solid #c5cae9;"&gt;
&lt;div class="fw-bold mb-2"&gt;過去問の管理で差がつくポイント&lt;/div&gt;
&lt;ul class="mb-0" style="line-height: 1.9;"&gt;
&lt;li&gt;間違えた理由を本文根拠で説明させる&lt;/li&gt;
&lt;li&gt;設問タイプ別に取りこぼしを分類する&lt;/li&gt;
&lt;li&gt;記述は再提出して再現性を確認する&lt;/li&gt;
&lt;/ul&gt;
&lt;/div&gt;
&lt;div class="alert alert-warning mt-3 mb-0" style="border-left: 6px solid #f57c00;"&gt;
&lt;div class="fw-bold mb-1"&gt;やりすぎない家庭学習の注意点&lt;/div&gt;
&lt;div&gt;家庭が答えを誘導しすぎると、本番で再現できなくなります。&lt;br /&gt;
家庭は、根拠の場所を言わせる、条件を声に出させる、進め方どおりにやったかを確認する、までに留めると効果が最大化します。&lt;/div&gt;
&lt;/div&gt;
&lt;/div&gt;
&lt;/section&gt;
&lt;p&gt;&lt;!-- H2: 相性 --&gt;&lt;/p&gt;
&lt;section id="fit" class="card shadow-sm border-0 mb-4"&gt;
&lt;div class="card-header border-0 py-3" style="background: #e1f5fe;"&gt;
&lt;h2 class="h5 mb-0"&gt;どんな子に相性が良いか&lt;/h2&gt;
&lt;/div&gt;
&lt;div class="card-body p-3 p-md-4"&gt;
&lt;p style="line-height: 1.9;"&gt;オンライン国語の個別指導は、集団塾で伸び悩む子にこそ相性が良いケースがあります。&lt;br /&gt;
思考の過程を止めて確認できるため、取りこぼしが定着する前に処理のやり方を見直せます。&lt;/p&gt;
&lt;div class="row g-3"&gt;
&lt;div class="col-md-6"&gt;
&lt;div class="h-100 p-3 rounded border" style="background: #fafafa;"&gt;
&lt;div class="fw-bold mb-2"&gt;考える過程の可視化が必要な子&lt;/div&gt;
&lt;ul class="mb-0" style="line-height: 1.9;"&gt;
&lt;li&gt;内容理解はあるのに点が安定しない&lt;/li&gt;
&lt;li&gt;選択肢で迷う時間が長い&lt;/li&gt;
&lt;li&gt;抜き出し範囲が毎回ズレる&lt;/li&gt;
&lt;li&gt;記述で要素が落ちる&lt;/li&gt;
&lt;/ul&gt;
&lt;/div&gt;
&lt;/div&gt;
&lt;div class="col-md-6"&gt;
&lt;div class="h-100 p-3 rounded border" style="background: #fafafa;"&gt;
&lt;div class="fw-bold mb-2"&gt;家庭学習が回りやすいタイプ&lt;/div&gt;
&lt;ul class="mb-0" style="line-height: 1.9;"&gt;
&lt;li&gt;漢字・語彙は家庭でコツコツ進められる&lt;/li&gt;
&lt;li&gt;直しのルールが決まると継続できる&lt;/li&gt;
&lt;li&gt;授業の復習が流れ作業になりがち&lt;/li&gt;
&lt;/ul&gt;
&lt;/div&gt;
&lt;/div&gt;
&lt;/div&gt;
&lt;div class="mt-4 p-3 p-md-4 rounded" style="background: #f1f8e9; border: 1px solid #dcedc8;"&gt;
&lt;div class="fw-bold mb-1"&gt;物語文が不安定な場合&lt;/div&gt;
&lt;div style="line-height: 1.9;"&gt;物語文の読みが安定しない場合は、&lt;br /&gt;
&lt;a href="https://dokkai-labo.tokyo/monogataribun/" target="_blank" rel="noopener"&gt;物語文講座&lt;/a&gt;&lt;br /&gt;
を併せて確認すると、心情把握や場面整理の考え方が補強しやすくなります。&lt;/div&gt;
&lt;/div&gt;
&lt;/div&gt;
&lt;/section&gt;
&lt;p&gt;&lt;!-- まとめ --&gt;&lt;/p&gt;
&lt;section id="sum" class="card shadow-sm border-0"&gt;
&lt;div class="card-body p-4 p-md-5"&gt;
&lt;h2 class="h5 mb-3"&gt;まとめ&lt;/h2&gt;
&lt;p class="mb-4" style="line-height: 1.9;"&gt;SAPIX国語の取りこぼしは、読解力不足よりも、抜き出し範囲、根拠比較、言い換え、条件管理といった設問処理のズレで起きやすいものです。&lt;br /&gt;
オンライン個別で進め方を可視化し、再現性を作ることが近道になります。&lt;/p&gt;
&lt;div class="p-3 p-md-4 rounded" style="background: linear-gradient(135deg, rgba(74,20,140,.10), rgba(0,96,100,.10)); border: 1px solid rgba(0,0,0,.08);"&gt;
&lt;div class="d-flex flex-column flex-md-row align-items-start align-items-md-center justify-content-between gap-2"&gt;
&lt;div&gt;
&lt;div class="fw-bold mb-1"&gt;次に進む&lt;/div&gt;
&lt;div style="line-height: 1.9;"&gt;中学受験国語の読解・記述でお困りの方は、オンライン国語の個別指導の案内ページをご覧ください。&lt;/div&gt;
&lt;/div&gt;
&lt;p&gt;&lt;a class="btn btn-warning btn-lg fw-bold" href="https://dokkai-labo.tokyo/kobetsuonline01/" target="_blank" rel="noopener"&gt;&lt;br /&gt;
オンライン個別へ進む&lt;br /&gt;
&lt;/a&gt;&lt;/p&gt;
&lt;/div&gt;
&lt;/div&gt;
&lt;div class="mt-3 small text-muted"&gt;※ 記述・読解力・過去問の進め方は、学年と現状により最適解が異なります。まずは取りこぼしパターンの特定から始めるのが効果的です。&lt;/div&gt;
&lt;/div&gt;
&lt;/section&gt;
&lt;/div&gt;
&lt;p&gt;&lt;!-- [ /.socialSet ] --&gt;&lt;/p&gt;
------</t>
  </si>
  <si>
    <t>https://dokkai-labo.tokyo/col_blog/sentakushi-kijutsu/</t>
  </si>
  <si>
    <t>以下のページは不自然なワードを使用しています。
これらを適切に自然な言葉に置き換えて下さい。
なお、本文の装飾や構造は絶対に変えないでください。
【対象ページURL】
https://dokkai-labo.tokyo/col_blog/sentakushi-kijutsu/
【検出された不自然ワード】
- 迷い
【本文】
------
&lt;div class="container my-4"&gt;
&lt;p&gt;&lt;!-- Hero --&gt;&lt;/p&gt;
&lt;section class="card shadow-sm border-0 mb-4" style="background: linear-gradient(135deg, #0d47a1, #006064); color: #fff;"&gt;
&lt;div class="card-body p-4 p-md-5"&gt;
&lt;div class="d-flex flex-wrap gap-2 align-items-center mb-3"&gt;&lt;span class="badge bg-warning text-dark" style="font-size: .85rem;"&gt;中学受験／国語&lt;/span&gt;&lt;br /&gt;
&lt;span class="badge bg-light text-dark" style="font-size: .8rem;"&gt;選択式×記述式&lt;/span&gt;&lt;br /&gt;
&lt;span class="badge bg-dark" style="font-size: .8rem;"&gt;答え方の切り替え&lt;/span&gt;&lt;/div&gt;
&lt;h1 class="h3 h2-md mb-3" style="line-height: 1.55;"&gt;記述式とは｜選択式から切り替える要素抽出と文章化のコツ&lt;/h1&gt;
&lt;p class="mb-4" style="opacity: .96; font-size: 1.02rem; line-height: 1.95;"&gt;同じ文章を読んでいても、選択式と記述式では要求される技術が異なります。&lt;br /&gt;
選択式は&lt;strong&gt;根拠照合の精度&lt;/strong&gt;、記述式は&lt;strong&gt;要素の取捨選択&lt;/strong&gt;と&lt;strong&gt;文章化&lt;/strong&gt;が重要です。&lt;br /&gt;
オンライン授業ではこの違いを画面上で比較し、どのように思考を切り替えるべきかを明確に指導します。&lt;br /&gt;
この記事では、両形式の本質的な違いを分かりやすい例で示します。&lt;/p&gt;
&lt;p class="mb-4" style="line-height: 1.95;"&gt;記述式の「要素の選び方」「文章化のコツ」「字数調整」まで含めて体系的に押さえるなら、&lt;br /&gt;
&lt;a style="color: #fff; text-decoration: underline;" href="https://dokkai-labo.tokyo/blog/17022403/"&gt;全体像はこちら&lt;/a&gt;&lt;/p&gt;
&lt;div class="d-flex flex-column flex-md-row gap-2"&gt;&lt;a class="btn btn-warning btn-lg fw-bold" href="https://dokkai-labo.tokyo/kobetsuonline01/" target="_blank" rel="noopener"&gt;&lt;br /&gt;
オンライン国語個別の詳細を見る&lt;br /&gt;
&lt;/a&gt;&lt;br /&gt;
&lt;a class="btn btn-outline-light btn-lg" style="border-width: 2px;" href="#steps"&gt;&lt;br /&gt;
改善ステップへ&lt;br /&gt;
&lt;/a&gt;&lt;/div&gt;
&lt;div class="mt-4 p-3 p-md-4 rounded" style="background: rgba(255,255,255,.12); border: 1px solid rgba(255,255,255,.25);"&gt;
&lt;div class="row g-3"&gt;
&lt;div class="col-md-4"&gt;
&lt;div class="fw-bold mb-1"&gt;この記事で分かること&lt;/div&gt;
&lt;ul class="mb-0 ps-3" style="line-height: 1.85;"&gt;
&lt;li&gt;選択式と記述式の違い&lt;/li&gt;
&lt;li&gt;形式別の減点パターン&lt;/li&gt;
&lt;li&gt;切り替えを定着させる進め方&lt;/li&gt;
&lt;/ul&gt;
&lt;/div&gt;
&lt;div class="col-md-4"&gt;
&lt;div class="fw-bold mb-1"&gt;よくある悩み&lt;/div&gt;
&lt;ul class="mb-0 ps-3" style="line-height: 1.85;"&gt;
&lt;li&gt;選択式は取れるが記述が弱い&lt;/li&gt;
&lt;li&gt;記述は書けるが選択肢で落とす&lt;/li&gt;
&lt;li&gt;過去問で点が安定しない&lt;/li&gt;
&lt;/ul&gt;
&lt;/div&gt;
&lt;div class="col-md-4"&gt;
&lt;div class="fw-bold mb-1"&gt;SEOキーワード&lt;/div&gt;
&lt;div class="d-flex flex-wrap gap-2"&gt;&lt;span class="badge bg-light text-dark"&gt;オンライン国語&lt;/span&gt;&lt;br /&gt;
&lt;span class="badge bg-light text-dark"&gt;中学受験&lt;/span&gt;&lt;br /&gt;
&lt;span class="badge bg-light text-dark"&gt;国語専門塾&lt;/span&gt;&lt;br /&gt;
&lt;span class="badge bg-light text-dark"&gt;記述&lt;/span&gt;&lt;br /&gt;
&lt;span class="badge bg-light text-dark"&gt;読解力&lt;/span&gt;&lt;br /&gt;
&lt;span class="badge bg-light text-dark"&gt;個別指導&lt;/span&gt;&lt;br /&gt;
&lt;span class="badge bg-light text-dark"&gt;過去問&lt;/span&gt;&lt;/div&gt;
&lt;/div&gt;
&lt;/div&gt;
&lt;/div&gt;
&lt;/div&gt;
&lt;/section&gt;
&lt;p&gt;&lt;!-- TOC --&gt;&lt;/p&gt;
&lt;section class="card shadow-sm border-0 mb-4"&gt;
&lt;div class="card-body p-3 p-md-4"&gt;
&lt;div class="d-flex align-items-center justify-content-between flex-wrap gap-2 mb-2"&gt;
&lt;h2 class="h5 mb-0"&gt;この記事の構成&lt;/h2&gt;
&lt;p&gt;&lt;span class="text-muted" style="font-size: .92rem;"&gt;読み時間目安：10〜15分&lt;/span&gt;&lt;/p&gt;
&lt;/div&gt;
&lt;div class="d-flex flex-wrap gap-2"&gt;&lt;a class="btn btn-sm btn-outline-primary" href="#bg"&gt;つまずく原因&lt;/a&gt;&lt;br /&gt;
&lt;a class="btn btn-sm btn-outline-primary" href="#diff"&gt;記述式とは／選択式との違い&lt;/a&gt;&lt;br /&gt;
&lt;a class="btn btn-sm btn-outline-primary" href="#why"&gt;オンラインが効く理由&lt;/a&gt;&lt;br /&gt;
&lt;a class="btn btn-sm btn-outline-primary" href="#steps"&gt;記述式の解き方（3ステップ）&lt;/a&gt;&lt;br /&gt;
&lt;a class="btn btn-sm btn-outline-primary" href="#practice"&gt;ミニ演習&lt;/a&gt;&lt;br /&gt;
&lt;a class="btn btn-sm btn-outline-primary" href="#home"&gt;家庭のフォロー&lt;/a&gt;&lt;br /&gt;
&lt;a class="btn btn-sm btn-outline-primary" href="#fit"&gt;相性&lt;/a&gt;&lt;br /&gt;
&lt;a class="btn btn-sm btn-outline-primary" href="#sum"&gt;まとめ&lt;/a&gt;&lt;/div&gt;
&lt;/div&gt;
&lt;/section&gt;
&lt;p&gt;&lt;!-- H2: 背景 --&gt;&lt;/p&gt;
&lt;section id="bg" class="card shadow-sm border-0 mb-4"&gt;
&lt;div class="card-header border-0 py-3" style="background: #e3f2fd;"&gt;
&lt;h2 class="h5 mb-0"&gt;選択式から記述式へ切り替えるとつまずく理由&lt;/h2&gt;
&lt;/div&gt;
&lt;div class="card-body p-3 p-md-4"&gt;
&lt;p style="line-height: 1.95;"&gt;選択式と記述式は、どちらも本文を根拠にします。しかし、求められる技術は同じではありません。&lt;br /&gt;
形式の違いを意識せずに演習量だけを増やすと、選択式では&lt;strong&gt;部分一致&lt;/strong&gt;、記述式では&lt;strong&gt;条件落ち&lt;/strong&gt;が起きやすくなります。&lt;br /&gt;
つまり、読解力不足というより&lt;strong&gt;処理の切り替え&lt;/strong&gt;が未整備で点が伸びません。&lt;/p&gt;
&lt;div class="alert alert-primary" style="border-left: 6px solid #1565c0;"&gt;
&lt;div class="fw-bold mb-1"&gt;要点&lt;/div&gt;
&lt;div&gt;選択式は「&lt;strong&gt;照合して消す&lt;/strong&gt;」、記述式は「&lt;strong&gt;要素を選んで組む&lt;/strong&gt;」。&lt;br /&gt;
この切り替えをルール化すると、得点のブレが減ります。&lt;/div&gt;
&lt;/div&gt;
&lt;h3 class="h6 mb-2"&gt;形式別の減点パターン（選択式／記述式）&lt;/h3&gt;
&lt;div class="row g-2"&gt;
&lt;div class="col-md-6"&gt;
&lt;div class="p-3 rounded border h-100" style="background: #fafafa;"&gt;
&lt;div class="fw-bold mb-2"&gt;選択式で起きやすい減点&lt;/div&gt;
&lt;ul class="mb-0" style="line-height: 1.9;"&gt;
&lt;li&gt;本文っぽい言い回しで決めてしまう&lt;/li&gt;
&lt;li&gt;強い語や否定語を見落とす&lt;/li&gt;
&lt;li&gt;根拠を一文に絞れない&lt;/li&gt;
&lt;li&gt;部分一致で迷い続ける&lt;/li&gt;
&lt;/ul&gt;
&lt;/div&gt;
&lt;/div&gt;
&lt;div class="col-md-6"&gt;
&lt;div class="p-3 rounded border h-100" style="background: #fafafa;"&gt;
&lt;div class="fw-bold mb-2"&gt;記述式で起きやすい減点&lt;/div&gt;
&lt;ul class="mb-0" style="line-height: 1.9;"&gt;
&lt;li&gt;書きたいことが先に立つ&lt;/li&gt;
&lt;li&gt;要素の取捨選択が曖昧&lt;/li&gt;
&lt;li&gt;主語や因果がズレる&lt;/li&gt;
&lt;li&gt;条件語や字数条件が落ちる&lt;/li&gt;
&lt;/ul&gt;
&lt;/div&gt;
&lt;/div&gt;
&lt;/div&gt;
&lt;div class="mt-3 p-3 p-md-4 rounded" style="background: #fff8e1; border: 1px solid #ffe082; line-height: 1.95;"&gt;
&lt;div class="fw-bold mb-2"&gt;どこで止まるか（処理の流れ）&lt;/div&gt;
&lt;ol class="mb-0" style="line-height: 1.9;"&gt;
&lt;li&gt;設問条件を決める&lt;/li&gt;
&lt;li&gt;本文の根拠範囲を絞る&lt;/li&gt;
&lt;li&gt;根拠を一文または二文に絞る&lt;/li&gt;
&lt;li&gt;&lt;strong&gt;形式に合う答え方で出力する&lt;/strong&gt;&lt;/li&gt;
&lt;li&gt;条件と根拠で最終照合する&lt;/li&gt;
&lt;/ol&gt;
&lt;div class="mt-2 small"&gt;多くの子が止まるのは4です。同じ読み方のまま答え方を変えられず、得点が安定しません。&lt;/div&gt;
&lt;/div&gt;
&lt;/div&gt;
&lt;/section&gt;
&lt;p&gt;&lt;!-- H2: 違いの整理 --&gt;&lt;/p&gt;
&lt;section id="diff" class="card shadow-sm border-0 mb-4"&gt;
&lt;div class="card-header border-0 py-3" style="background: #e0f2f1;"&gt;
&lt;h2 class="h5 mb-0"&gt;記述式とは何か｜選択式との違い（勝ち筋・減点）&lt;/h2&gt;
&lt;/div&gt;
&lt;div class="card-body p-3 p-md-4"&gt;
&lt;h3 class="h6 mb-2"&gt;記述式の定義（根拠→要素→文章化）&lt;/h3&gt;
&lt;p style="line-height: 1.95;"&gt;同じ本文でも、選択式と記述式では「正解の作り方」が異なります。&lt;br /&gt;
選択式は&lt;strong&gt;一致不一致を判定して消去&lt;/strong&gt;、記述式は&lt;strong&gt;必要要素を選んで文章化&lt;/strong&gt;です。&lt;/p&gt;
&lt;p&gt;&lt;!-- Desktop table --&gt;&lt;/p&gt;
&lt;div class="d-none d-md-block mb-3"&gt;
&lt;div class="table-responsive"&gt;
&lt;table class="table table-bordered table-hover align-middle mb-0"&gt;
&lt;thead style="background: #e3f2fd;"&gt;
&lt;tr class="text-center"&gt;
&lt;th style="width: 22%;"&gt;形式&lt;/th&gt;
&lt;th style="width: 28%;"&gt;勝ち筋&lt;/th&gt;
&lt;th style="width: 25%;"&gt;よくある減点&lt;/th&gt;
&lt;th style="width: 25%;"&gt;見直し観点&lt;/th&gt;
&lt;/tr&gt;
&lt;/thead&gt;
&lt;tbody&gt;
&lt;tr&gt;
&lt;td class="fw-bold"&gt;選択式&lt;/td&gt;
&lt;td&gt;根拠照合で消去する&lt;/td&gt;
&lt;td&gt;部分一致／強い語／否定語の見落とし&lt;/td&gt;
&lt;td&gt;強さ・否定・範囲・観点の一致&lt;/td&gt;
&lt;/tr&gt;
&lt;tr&gt;
&lt;td class="fw-bold"&gt;記述式&lt;/td&gt;
&lt;td&gt;要素を選んで組む&lt;/td&gt;
&lt;td&gt;条件落ち／要素不足／因果ズレ&lt;/td&gt;
&lt;td&gt;条件語・要素・主語・因果・字数&lt;/td&gt;
&lt;/tr&gt;
&lt;/tbody&gt;
&lt;/table&gt;
&lt;/div&gt;
&lt;/div&gt;
&lt;p&gt;&lt;!-- Mobile cards --&gt;&lt;/p&gt;
&lt;div class="d-md-none"&gt;
&lt;div class="row g-2"&gt;
&lt;div class="col-12"&gt;
&lt;div class="p-3 rounded border" style="background: #fafafa;"&gt;
&lt;div class="fw-bold"&gt;選択式&lt;/div&gt;
&lt;div class="small text-muted"&gt;勝ち筋：根拠照合で消去&lt;/div&gt;
&lt;div class="mt-2"&gt;&lt;span class="badge bg-danger"&gt;減点&lt;/span&gt; 部分一致／強い語／否定語&lt;br /&gt;
&lt;span class="badge bg-primary"&gt;見直し&lt;/span&gt; 強さ・否定・範囲・観点&lt;/div&gt;
&lt;/div&gt;
&lt;/div&gt;
&lt;div class="col-12"&gt;
&lt;div class="p-3 rounded border" style="background: #fafafa;"&gt;
&lt;div class="fw-bold"&gt;記述式&lt;/div&gt;
&lt;div class="small text-muted"&gt;勝ち筋：要素を選んで組む&lt;/div&gt;
&lt;div class="mt-2"&gt;&lt;span class="badge bg-danger"&gt;減点&lt;/span&gt; 条件落ち／要素不足／因果ズレ&lt;br /&gt;
&lt;span class="badge bg-primary"&gt;見直し&lt;/span&gt; 条件語・要素・主語・因果・字数&lt;/div&gt;
&lt;/div&gt;
&lt;/div&gt;
&lt;/div&gt;
&lt;/div&gt;
&lt;h3 class="h6 mt-4 mb-2"&gt;選択式と記述式の答え方の違い（例）&lt;/h3&gt;
&lt;div class="p-3 p-md-4 rounded" style="background: #fff3e0; border: 1px solid #ffe0b2; line-height: 1.95;"&gt;
&lt;div class="fw-bold mb-2"&gt;例のイメージ&lt;/div&gt;
&lt;div class="mb-3"&gt;本文が「失敗は避けるべきものではなく、扱い方が重要」と述べているとします。&lt;/div&gt;
&lt;div class="row g-2"&gt;
&lt;div class="col-md-6"&gt;
&lt;div class="p-3 rounded border bg-white h-100"&gt;
&lt;div class="fw-bold mb-2"&gt;選択式の答え方&lt;/div&gt;
&lt;ul class="mb-0" style="line-height: 1.85;"&gt;
&lt;li&gt;根拠文を一文に絞る&lt;/li&gt;
&lt;li&gt;選択肢の強い語・否定語に下線&lt;/li&gt;
&lt;li&gt;一致不一致で消去して残す&lt;/li&gt;
&lt;/ul&gt;
&lt;/div&gt;
&lt;/div&gt;
&lt;div class="col-md-6"&gt;
&lt;div class="p-3 rounded border bg-white h-100"&gt;
&lt;div class="fw-bold mb-2"&gt;記述式の答え方&lt;/div&gt;
&lt;ul class="mb-0" style="line-height: 1.85;"&gt;
&lt;li&gt;必要要素を箇条書きで抜く&lt;/li&gt;
&lt;li&gt;条件語に合う要素だけ残す&lt;/li&gt;
&lt;li&gt;主語と因果をまとめて文章化&lt;/li&gt;
&lt;/ul&gt;
&lt;/div&gt;
&lt;/div&gt;
&lt;/div&gt;
&lt;div class="mt-3"&gt;&lt;span class="badge bg-warning text-dark"&gt;結論&lt;/span&gt;&lt;br /&gt;
選択式は「消す」、記述式は「組む」。この切り替えを練習の中心にします。&lt;/div&gt;
&lt;/div&gt;
&lt;/div&gt;
&lt;/section&gt;
&lt;p&gt;&lt;!-- H2: オンラインが効く理由 --&gt;&lt;/p&gt;
&lt;section id="why" class="card shadow-sm border-0 mb-4"&gt;
&lt;div class="card-header border-0 py-3" style="background: #ede7f6;"&gt;
&lt;h2 class="h5 mb-0"&gt;オンライン国語個別指導が効果を発揮する理由&lt;/h2&gt;
&lt;/div&gt;
&lt;div class="card-body p-3 p-md-4"&gt;
&lt;p style="line-height: 1.95;"&gt;形式の切り替えは、説明を聞くだけでは定着しません。実際の答案を使い、「どこで何をしたか」を見える形にして、&lt;br /&gt;
同じ進め方を再現できるようにする必要があります。オンライン国語の個別指導は、その仕組みづくりに向いています。&lt;/p&gt;
&lt;div class="row g-3"&gt;
&lt;div class="col-md-6"&gt;
&lt;div class="h-100 p-3 rounded border" style="background: #fafafa;"&gt;
&lt;div class="fw-bold mb-2"&gt;手元カメラで思考のズレを把握&lt;/div&gt;
&lt;ul class="mb-0" style="line-height: 1.9;"&gt;
&lt;li&gt;どこで決めたかが分かる&lt;/li&gt;
&lt;li&gt;見落とし語の特定ができる&lt;/li&gt;
&lt;li&gt;根拠の絞り込み不足を修正できる&lt;/li&gt;
&lt;/ul&gt;
&lt;/div&gt;
&lt;/div&gt;
&lt;div class="col-md-6"&gt;
&lt;div class="h-100 p-3 rounded border" style="background: #fafafa;"&gt;
&lt;div class="fw-bold mb-2"&gt;本文と答えを並べて照合&lt;/div&gt;
&lt;ul class="mb-0" style="line-height: 1.9;"&gt;
&lt;li&gt;本文根拠に番号を付ける&lt;/li&gt;
&lt;li&gt;選択肢・要素と対応づける&lt;/li&gt;
&lt;li&gt;一致不一致を言語化できる&lt;/li&gt;
&lt;/ul&gt;
&lt;/div&gt;
&lt;/div&gt;
&lt;div class="col-md-6"&gt;
&lt;div class="h-100 p-3 rounded border" style="background: #fafafa;"&gt;
&lt;div class="fw-bold mb-2"&gt;記述の書き換えをその場で完結&lt;/div&gt;
&lt;ul class="mb-0" style="line-height: 1.9;"&gt;
&lt;li&gt;要素の過不足を即時修正&lt;/li&gt;
&lt;li&gt;主語・因果のズレをまとめる&lt;/li&gt;
&lt;li&gt;再提出で再現性を確認&lt;/li&gt;
&lt;/ul&gt;
&lt;/div&gt;
&lt;/div&gt;
&lt;div class="col-md-6"&gt;
&lt;div class="h-100 p-3 rounded border" style="background: #fafafa;"&gt;
&lt;div class="fw-bold mb-2"&gt;過去問を改善履歴として管理&lt;/div&gt;
&lt;ul class="mb-0" style="line-height: 1.9;"&gt;
&lt;li&gt;形式別に誤答タイプを分類&lt;/li&gt;
&lt;li&gt;同タイプ問題で反復&lt;/li&gt;
&lt;li&gt;点数に直結する直し方へ&lt;/li&gt;
&lt;/ul&gt;
&lt;/div&gt;
&lt;/div&gt;
&lt;/div&gt;
&lt;div class="mt-4 p-3 p-md-4 rounded" style="background: linear-gradient(135deg, rgba(13,71,161,.10), rgba(0,96,100,.10)); border: 1px solid rgba(0,0,0,.08);"&gt;
&lt;div class="d-flex flex-column flex-md-row align-items-start align-items-md-center justify-content-between gap-2"&gt;
&lt;div&gt;
&lt;div class="fw-bold mb-1"&gt;オンラインでまとめるなら&lt;/div&gt;
&lt;div style="line-height: 1.95;"&gt;中学受験国語をオンラインでまとめたい場合は、&lt;br /&gt;
&lt;a href="https://dokkai-labo.tokyo/kobetsuonline01/" target="_blank" rel="noopener"&gt;オンライン個別指導&lt;/a&gt;&lt;br /&gt;
が最も適しています。形式ごとの切り替えをコツとして身につけ、得点のブレを減らします。&lt;/div&gt;
&lt;/div&gt;
&lt;p&gt;&lt;a class="btn btn-primary fw-bold" href="https://dokkai-labo.tokyo/kobetsuonline01/" target="_blank" rel="noopener"&gt;&lt;br /&gt;
指導の流れを見る&lt;br /&gt;
&lt;/a&gt;&lt;/p&gt;
&lt;/div&gt;
&lt;/div&gt;
&lt;/div&gt;
&lt;/section&gt;
&lt;p&gt;&lt;!-- H2: 改善ステップ --&gt;&lt;/p&gt;
&lt;section id="steps" class="card shadow-sm border-0 mb-4"&gt;
&lt;div class="card-header border-0 py-3" style="background: #f1f8e9;"&gt;
&lt;h2 class="h5 mb-0"&gt;記述式の解き方｜要素抽出→整理→文章化の3ステップ&lt;/h2&gt;
&lt;/div&gt;
&lt;div class="card-body p-3 p-md-4"&gt;
&lt;p style="line-height: 1.95;"&gt;ポイントは、読解力を抽象的に鍛えるのではなく、形式ごとの&lt;strong&gt;処理の流れ&lt;/strong&gt;を揃えることです。&lt;br /&gt;
以下の3ステップでまとめると、選択式と記述式の両方で安定して点が取りやすくなります。&lt;/p&gt;
&lt;div class="row g-3 mb-3"&gt;
&lt;div class="col-md-4"&gt;
&lt;div class="h-100 p-3 rounded border" style="background: #fafafa;"&gt;
&lt;div class="fw-bold mb-2"&gt;ステップ1：要素を拾う（本文処理）&lt;/div&gt;
&lt;ul class="mb-0" style="line-height: 1.9;"&gt;
&lt;li&gt;段落要点を一文で&lt;/li&gt;
&lt;li&gt;対比をペアで押さえる&lt;/li&gt;
&lt;li&gt;因果をセットで取る&lt;/li&gt;
&lt;li&gt;言い換えを結んで確認&lt;/li&gt;
&lt;/ul&gt;
&lt;/div&gt;
&lt;/div&gt;
&lt;div class="col-md-4"&gt;
&lt;div class="h-100 p-3 rounded border" style="background: #fafafa;"&gt;
&lt;div class="fw-bold mb-2"&gt;ステップ2：条件で削る（設問処理）&lt;/div&gt;
&lt;ul class="mb-0" style="line-height: 1.9;"&gt;
&lt;li&gt;設問を4点分解&lt;/li&gt;
&lt;li&gt;条件語をチェック欄化&lt;/li&gt;
&lt;li&gt;根拠範囲を先に決める&lt;/li&gt;
&lt;li&gt;形式別に見直し観点を変える&lt;/li&gt;
&lt;/ul&gt;
&lt;/div&gt;
&lt;/div&gt;
&lt;div class="col-md-4"&gt;
&lt;div class="h-100 p-3 rounded border" style="background: #fafafa;"&gt;
&lt;div class="fw-bold mb-2"&gt;ステップ3：主語と因果で組む（文章化）&lt;/div&gt;
&lt;ul class="mb-0" style="line-height: 1.9;"&gt;
&lt;li&gt;材料を抜き出す&lt;/li&gt;
&lt;li&gt;要素を取捨選択&lt;/li&gt;
&lt;li&gt;主語と因果をまとめる&lt;/li&gt;
&lt;li&gt;字数に収めて再提出&lt;/li&gt;
&lt;/ul&gt;
&lt;/div&gt;
&lt;/div&gt;
&lt;/div&gt;
&lt;h3 class="h6 mb-2"&gt;最小チェックリスト（選択式／記述式）&lt;/h3&gt;
&lt;div class="row g-2"&gt;
&lt;div class="col-md-6"&gt;
&lt;div class="p-3 p-md-4 rounded border" style="background: #fff;"&gt;
&lt;div class="d-flex align-items-center gap-2 mb-2"&gt;&lt;span class="badge bg-primary"&gt;選択式&lt;/span&gt;&lt;/p&gt;
&lt;div class="fw-bold"&gt;一致不一致で消すチェック&lt;/div&gt;
&lt;/div&gt;
&lt;ul class="mb-0" style="line-height: 1.95;"&gt;
&lt;li&gt;強い語：必ず・いつも・全て&lt;/li&gt;
&lt;li&gt;否定語：ない・必ずしも・とは限らない&lt;/li&gt;
&lt;li&gt;範囲：全体か一部か&lt;/li&gt;
&lt;li&gt;観点：理由か要旨か心情か&lt;/li&gt;
&lt;/ul&gt;
&lt;/div&gt;
&lt;/div&gt;
&lt;div class="col-md-6"&gt;
&lt;div class="p-3 p-md-4 rounded border" style="background: #fff;"&gt;
&lt;div class="d-flex align-items-center gap-2 mb-2"&gt;&lt;span class="badge bg-success"&gt;記述式&lt;/span&gt;&lt;/p&gt;
&lt;div class="fw-bold"&gt;要素を組むチェック&lt;/div&gt;
&lt;/div&gt;
&lt;ul class="mb-0" style="line-height: 1.95;"&gt;
&lt;li&gt;条件語：二つ・一文・字数・語句指定&lt;/li&gt;
&lt;li&gt;要素：必要な材料が揃っているか&lt;/li&gt;
&lt;li&gt;主語：誰の心情／行動か&lt;/li&gt;
&lt;li&gt;因果：理由→結論が本文一致か&lt;/li&gt;
&lt;/ul&gt;
&lt;/div&gt;
&lt;/div&gt;
&lt;/div&gt;
&lt;div class="alert alert-warning mt-4 mb-0" style="border-left: 6px solid #f57c00;"&gt;
&lt;div class="fw-bold mb-1"&gt;改善のコツ&lt;/div&gt;
&lt;div&gt;同じ問題を「直して終わり」にせず、形式別のチェックを通した上で再提出し、流れの再現性を作ります。&lt;/div&gt;
&lt;/div&gt;
&lt;/div&gt;
&lt;/section&gt;
&lt;p&gt;&lt;!-- =============================== 追加（ここから）：ミニ演習＋誤答→直し方＋FAQ（D：不足補完） 推奨位置：#steps の直後（#home の前） =============================== --&gt;&lt;/p&gt;
&lt;section id="practice" class="card shadow-sm border-0 mb-4"&gt;
&lt;div class="card-header border-0 py-3" style="background: #e8eaf6;"&gt;
&lt;h2 class="h5 mb-0"&gt;ミニ演習｜選択式と記述式の切り替えを手元で試す&lt;/h2&gt;
&lt;/div&gt;
&lt;div class="card-body p-3 p-md-4"&gt;
&lt;p style="line-height: 1.95;"&gt;形式の理解は「分かったつもり」で終わりやすいので、短い素材で&lt;strong&gt;同じ本文から両形式を解く&lt;/strong&gt;練習に落とします。&lt;br /&gt;
ここでは、&lt;strong&gt;根拠を絞る→照合（選択）&lt;/strong&gt;と、&lt;strong&gt;要素抽出→条件で削る→文章化（記述）&lt;/strong&gt;を同じ流れで回します。&lt;/p&gt;
&lt;div class="p-3 p-md-4 rounded mb-3" style="background: #fafafa; border: 1px solid rgba(0,0,0,.10); line-height: 1.95;"&gt;
&lt;div class="fw-bold mb-2"&gt;素材（短文）&lt;/div&gt;
&lt;div&gt;失敗は避けるべきものではない。失敗を恐れて挑戦をやめれば、成長の機会は失われる。&lt;br /&gt;
大切なのは、失敗した理由を振り返り、次の行動を変えることである。&lt;/div&gt;
&lt;div class="mt-2 small text-muted"&gt;※ 実戦では本文が長くなりますが、ここでは流れ確認が目的です。&lt;/div&gt;
&lt;/div&gt;
&lt;div class="row g-3"&gt;&lt;!-- 選択式 --&gt;&lt;/p&gt;
&lt;div class="col-lg-6"&gt;
&lt;div class="h-100 p-3 p-md-4 rounded border" style="background: #fff;"&gt;
&lt;div class="d-flex align-items-center gap-2 mb-2"&gt;&lt;span class="badge bg-primary"&gt;選択式&lt;/span&gt;&lt;/p&gt;
&lt;div class="fw-bold"&gt;根拠を絞る→照合→消去&lt;/div&gt;
&lt;/div&gt;
&lt;div class="fw-bold mb-2" style="font-size: .98rem;"&gt;設問&lt;/div&gt;
&lt;div class="mb-3" style="line-height: 1.95;"&gt;筆者の考えとして最も適切なものを選びなさい。&lt;/div&gt;
&lt;ol class="mb-3" style="line-height: 1.9;"&gt;
&lt;li&gt;失敗はできるだけ避けるべきだ。&lt;/li&gt;
&lt;li&gt;失敗は成長の機会になり得る。&lt;/li&gt;
&lt;li&gt;失敗の理由は考えなくてもよい。&lt;/li&gt;
&lt;li&gt;挑戦をやめても成長の機会は失われない。&lt;/li&gt;
&lt;/ol&gt;
&lt;div class="p-3 rounded" style="background: #e3f2fd; border: 1px solid rgba(21,101,192,.18);"&gt;
&lt;div class="fw-bold mb-2"&gt;流れメモ（選択式）&lt;/div&gt;
&lt;ol class="mb-0" style="line-height: 1.9;"&gt;
&lt;li&gt;根拠になりそうな一文を絞る（本文のどこかを1〜2文に）&lt;/li&gt;
&lt;li&gt;強い語・否定語に注目（避ける／失われない 等）&lt;/li&gt;
&lt;li&gt;一致しない語があれば消す&lt;/li&gt;
&lt;/ol&gt;
&lt;/div&gt;
&lt;details class="mt-3"&gt;
&lt;summary class="fw-bold" style="cursor: pointer;"&gt;解答と根拠（クリックで開く）&lt;/summary&gt;
&lt;div class="mt-2" style="line-height: 1.95;"&gt;
&lt;div class="fw-bold"&gt;正解：2&lt;/div&gt;
&lt;div class="small text-muted"&gt;根拠：失敗を恐れて挑戦をやめれば成長の機会は失われる／大切なのは失敗理由を振り返り次の行動を変える&lt;/div&gt;
&lt;ul class="mt-2 mb-0" style="line-height: 1.9;"&gt;
&lt;li&gt;1：本文は「避けるべきではない」なので不一致&lt;/li&gt;
&lt;li&gt;3：本文は「振り返ることが大切」なので不一致&lt;/li&gt;
&lt;li&gt;4：本文は「失われる」なので否定語の不一致&lt;/li&gt;
&lt;/ul&gt;
&lt;/div&gt;
&lt;/details&gt;
&lt;/div&gt;
&lt;/div&gt;
&lt;p&gt;&lt;!-- 記述式 --&gt;&lt;/p&gt;
&lt;div class="col-lg-6"&gt;
&lt;div class="h-100 p-3 p-md-4 rounded border" style="background: #fff;"&gt;
&lt;div class="d-flex align-items-center gap-2 mb-2"&gt;&lt;span class="badge bg-success"&gt;記述式&lt;/span&gt;&lt;/p&gt;
&lt;div class="fw-bold"&gt;要素抽出→条件で削る→文章化&lt;/div&gt;
&lt;/div&gt;
&lt;div class="fw-bold mb-2" style="font-size: .98rem;"&gt;設問&lt;/div&gt;
&lt;div class="mb-3" style="line-height: 1.95;"&gt;筆者は、失敗をどう扱うことが大切だと述べているか。本文の内容に基づき、&lt;strong&gt;40字以内&lt;/strong&gt;で説明しなさい。&lt;/div&gt;
&lt;div class="p-3 rounded mb-3" style="background: #f1f8e9; border: 1px solid rgba(46,125,50,.18);"&gt;
&lt;div class="fw-bold mb-2"&gt;流れメモ（記述式）&lt;/div&gt;
&lt;ol class="mb-0" style="line-height: 1.9;"&gt;
&lt;li&gt;要素を箇条書きで抜く（例：挑戦をやめると機会喪失／理由を振り返る／次の行動を変える）&lt;/li&gt;
&lt;li&gt;条件で削る（40字・説明・筆者の大切だとする点）&lt;/li&gt;
&lt;li&gt;主語と因果をまとめて文章化（「失敗は〜。だから〜。」になっているか）&lt;/li&gt;
&lt;/ol&gt;
&lt;/div&gt;
&lt;details&gt;
&lt;summary class="fw-bold" style="cursor: pointer;"&gt;解答例（クリックで開く）&lt;/summary&gt;
&lt;div class="mt-2" style="line-height: 1.95;"&gt;
&lt;div class="fw-bold"&gt;解答例&lt;/div&gt;
&lt;div class="border rounded p-3" style="background: #fafafa;"&gt;失敗を恐れず、理由を振り返って次の行動を変えること。&lt;/div&gt;
&lt;div class="mt-2 small text-muted"&gt;目安：要素（恐れない／理由を振り返る／次の行動を変える）＋主語因果が通る形にまとめる&lt;/div&gt;
&lt;/div&gt;
&lt;/details&gt;
&lt;div class="mt-3 p-3 rounded" style="background: #fff3e0; border: 1px solid rgba(245,124,0,.20);"&gt;
&lt;div class="fw-bold mb-1"&gt;最小見直し（記述）&lt;/div&gt;
&lt;ul class="mb-0" style="line-height: 1.9;"&gt;
&lt;li&gt;&lt;strong&gt;条件語&lt;/strong&gt;：字数／語句指定／理由の数&lt;/li&gt;
&lt;li&gt;&lt;strong&gt;要素&lt;/strong&gt;：必要材料が揃っているか（抜け・入れ過ぎ）&lt;/li&gt;
&lt;li&gt;&lt;strong&gt;主語&lt;/strong&gt;：誰が何をするのかが明確か&lt;/li&gt;
&lt;li&gt;&lt;strong&gt;因果&lt;/strong&gt;：理由→結論が本文一致か&lt;/li&gt;
&lt;/ul&gt;
&lt;/div&gt;
&lt;/div&gt;
&lt;/div&gt;
&lt;/div&gt;
&lt;/div&gt;
&lt;div class="mt-4"&gt;
&lt;h3 class="h6 mb-2"&gt;よくある誤答を「直し方」までルール化する&lt;/h3&gt;
&lt;div class="table-responsive"&gt;
&lt;table class="table table-bordered align-middle mb-0"&gt;
&lt;thead style="background: #e3f2fd;"&gt;
&lt;tr class="text-center"&gt;
&lt;th style="width: 28%;"&gt;減点タイプ&lt;/th&gt;
&lt;th style="width: 36%;"&gt;起きる現象&lt;/th&gt;
&lt;th style="width: 36%;"&gt;直し方（流れ化）&lt;/th&gt;
&lt;/tr&gt;
&lt;/thead&gt;
&lt;tbody&gt;
&lt;tr&gt;
&lt;td class="fw-bold"&gt;条件落ち（記述）&lt;/td&gt;
&lt;td&gt;字数・理由の数・語句指定を満たさない&lt;/td&gt;
&lt;td&gt;設問文の条件語をチェック欄にし、書いた後に&lt;strong&gt;条件→本文根拠&lt;/strong&gt;の順で照合する&lt;/td&gt;
&lt;/tr&gt;
&lt;tr&gt;
&lt;td class="fw-bold"&gt;要素不足（記述）&lt;/td&gt;
&lt;td&gt;気持ち・理由・結果のどれかが抜ける&lt;/td&gt;
&lt;td&gt;先に要素を箇条書き→必要要素が2〜3個揃ってから文章化する&lt;/td&gt;
&lt;/tr&gt;
&lt;tr&gt;
&lt;td class="fw-bold"&gt;因果ズレ（記述）&lt;/td&gt;
&lt;td&gt;本文と逆の因果や、飛躍した結論になる&lt;/td&gt;
&lt;td&gt;根拠文を1〜2文に絞り、その文の&lt;strong&gt;原因語・結果語&lt;/strong&gt;を拾って並べ替える&lt;/td&gt;
&lt;/tr&gt;
&lt;tr&gt;
&lt;td class="fw-bold"&gt;部分一致（選択）&lt;/td&gt;
&lt;td&gt;本文っぽい言葉だけで決めてしまう&lt;/td&gt;
&lt;td&gt;強い語・否定語・範囲語を先にマークし、そこが一致しない選択肢を消す&lt;/td&gt;
&lt;/tr&gt;
&lt;/tbody&gt;
&lt;/table&gt;
&lt;/div&gt;
&lt;/div&gt;
&lt;/div&gt;
&lt;/section&gt;
&lt;section class="card shadow-sm border-0 mb-4"&gt;
&lt;div class="card-header border-0 py-3" style="background: #f3e5f5;"&gt;
&lt;h2 class="h5 mb-0"&gt;よくある質問｜記述式と選択式の切り替え&lt;/h2&gt;
&lt;/div&gt;
&lt;div class="card-body p-3 p-md-4" style="line-height: 1.95;"&gt;
&lt;details class="mb-2"&gt;
&lt;summary class="fw-bold" style="cursor: pointer;"&gt;選択は取れるのに記述だけ伸びません&lt;/summary&gt;
&lt;div class="mt-2"&gt;記述は「要素を選んで組む」競技です。本文理解ではなく、&lt;strong&gt;要素抽出→条件で削る→文章化&lt;/strong&gt;が揃っていないと点が安定しません。&lt;br /&gt;
先に箇条書きで材料を出し、条件語で削ってから文章化すると改善しやすくなります。&lt;/div&gt;
&lt;/details&gt;
&lt;details class="mb-2"&gt;
&lt;summary class="fw-bold" style="cursor: pointer;"&gt;記述は書けるのに選択肢で落とします&lt;/summary&gt;
&lt;div class="mt-2"&gt;選択式は「照合して消す」競技です。強い語・否定語・範囲語を見落とすと部分一致で落ちます。&lt;br /&gt;
根拠文を1〜2文に絞り、選択肢の&lt;strong&gt;強さ・否定・範囲&lt;/strong&gt;が一致するかを先に確認してください。&lt;/div&gt;
&lt;/details&gt;
&lt;details class="mb-2"&gt;
&lt;summary class="fw-bold" style="cursor: pointer;"&gt;字数調整が苦手で、最後に削って意味が変わります&lt;/summary&gt;
&lt;div class="mt-2"&gt;最後に削るのではなく、最初に要素を出した段階で「残す要素」を2〜3個に絞ります。&lt;br /&gt;
&lt;strong&gt;結論語（〜こと／〜から）&lt;/strong&gt;を残し、修飾語を削る順にすると意味が変わりにくくなります。&lt;/div&gt;
&lt;/details&gt;
&lt;details&gt;
&lt;summary class="fw-bold" style="cursor: pointer;"&gt;家庭では何を声かけすればいいですか&lt;/summary&gt;
&lt;div class="mt-2"&gt;答えを教えるより、流れの確認が有効です。選択式は「根拠は一文に絞れた？」、記述式は「条件語を満たした？」の一言が効きます。&lt;br /&gt;
根拠箇所を先に示す支援は照合力が育ちにくいので避けます。&lt;/div&gt;
&lt;/details&gt;
&lt;/div&gt;
&lt;/section&gt;
&lt;p&gt;&lt;!-- H2: 家庭 --&gt;&lt;/p&gt;
&lt;section id="home" class="card shadow-sm border-0 mb-4"&gt;
&lt;div class="card-header border-0 py-3" style="background: #fff3e0;"&gt;
&lt;h2 class="h5 mb-0"&gt;家庭でできるフォローと役割分担&lt;/h2&gt;
&lt;/div&gt;
&lt;div class="card-body p-3 p-md-4"&gt;
&lt;p style="line-height: 1.95;"&gt;家庭は答えを教えるより、流れの習慣化を支える役割に寄せるのが効果的です。&lt;br /&gt;
特に選択式は「照合」、記述式は「条件チェック」の声かけが効きます。&lt;/p&gt;
&lt;div class="row g-3"&gt;
&lt;div class="col-md-6"&gt;
&lt;div class="h-100 p-3 rounded border" style="background: #fafafa;"&gt;
&lt;div class="fw-bold mb-2"&gt;毎日の語彙・漢字&lt;/div&gt;
&lt;ul class="mb-0" style="line-height: 1.95;"&gt;
&lt;li&gt;設問語彙を整理する&lt;/li&gt;
&lt;li&gt;言い換え語彙を増やす&lt;/li&gt;
&lt;li&gt;漢字で部分点を守る&lt;/li&gt;
&lt;/ul&gt;
&lt;/div&gt;
&lt;/div&gt;
&lt;div class="col-md-6"&gt;
&lt;div class="h-100 p-3 rounded border" style="background: #fafafa;"&gt;
&lt;div class="fw-bold mb-2"&gt;音読の扱い&lt;/div&gt;
&lt;ul class="mb-0" style="line-height: 1.95;"&gt;
&lt;li&gt;対比語・否定語を強調&lt;/li&gt;
&lt;li&gt;段落要点を一文で要約&lt;/li&gt;
&lt;li&gt;指示語の指す先を確認&lt;/li&gt;
&lt;/ul&gt;
&lt;/div&gt;
&lt;/div&gt;
&lt;/div&gt;
&lt;div class="alert alert-warning mt-3 mb-0" style="border-left: 6px solid #f57c00;"&gt;
&lt;div class="fw-bold mb-1"&gt;やりすぎない注意点&lt;/div&gt;
&lt;div&gt;家庭が根拠箇所を先に示すと照合力が育ちません。「どの一文が根拠」「条件に合うか」を問い返す支援に留めます。&lt;/div&gt;
&lt;/div&gt;
&lt;/div&gt;
&lt;/section&gt;
&lt;p&gt;&lt;!-- H2: 相性 --&gt;&lt;/p&gt;
&lt;section id="fit" class="card shadow-sm border-0 mb-4"&gt;
&lt;div class="card-header border-0 py-3" style="background: #f3e5f5;"&gt;
&lt;h2 class="h5 mb-0"&gt;どんな子に相性が良いか&lt;/h2&gt;
&lt;/div&gt;
&lt;div class="card-body p-3 p-md-4"&gt;
&lt;p style="line-height: 1.95;"&gt;形式の切り替えは集団授業では個別に補足しづらい領域です。オンライン国語の個別指導は次のタイプに特に相性が良いです。&lt;/p&gt;
&lt;div class="row g-3"&gt;
&lt;div class="col-md-6"&gt;
&lt;div class="h-100 p-3 rounded border" style="background: #fafafa;"&gt;
&lt;div class="fw-bold mb-2"&gt;相性が良いタイプ&lt;/div&gt;
&lt;ul class="mb-0" style="line-height: 1.95;"&gt;
&lt;li&gt;選択式は取れるが記述が弱い&lt;/li&gt;
&lt;li&gt;記述は書けるが選択肢で落とす&lt;/li&gt;
&lt;li&gt;点が乱高下して安定しない&lt;/li&gt;
&lt;li&gt;解説で分かるが再発する&lt;/li&gt;
&lt;/ul&gt;
&lt;/div&gt;
&lt;/div&gt;
&lt;div class="col-md-6"&gt;
&lt;div class="h-100 p-3 rounded border" style="background: #fafafa;"&gt;
&lt;div class="fw-bold mb-2"&gt;記述を本格的に伸ばす場合&lt;/div&gt;
&lt;div style="line-height: 1.95;"&gt;要素の取捨選択と文章化をさらに深めたい場合は、記述に特化した内容も併せて確認すると改善が早くなります。&lt;/div&gt;
&lt;div class="mt-2"&gt;&lt;a class="btn btn-sm btn-outline-primary" href="https://dokkai-labo.tokyo/kijutsuryoku/" target="_blank" rel="noopener"&gt;&lt;br /&gt;
記述力の専門記事を見る&lt;br /&gt;
&lt;/a&gt;&lt;/div&gt;
&lt;/div&gt;
&lt;/div&gt;
&lt;/div&gt;
&lt;/div&gt;
&lt;/section&gt;
&lt;p&gt;&lt;!-- Summary --&gt;&lt;/p&gt;
&lt;section id="sum" class="card shadow-sm border-0"&gt;
&lt;div class="card-body p-4 p-md-5"&gt;
&lt;h2 class="h5 mb-3"&gt;まとめ&lt;/h2&gt;
&lt;p class="mb-4" style="line-height: 1.95;"&gt;選択式は根拠照合の精度、記述式は要素の取捨選択と文章化が勝負です。形式ごとの処理を切り替えるコツを作ると、&lt;br /&gt;
得点のブレが減ります。オンライン国語の個別指導で、本文と設問の往復・照合・書き換えまでを一貫してまとめます。&lt;/p&gt;
&lt;div class="p-3 p-md-4 rounded" style="background: linear-gradient(135deg, rgba(13,71,161,.10), rgba(0,96,100,.10)); border: 1px solid rgba(0,0,0,.08);"&gt;
&lt;div class="d-flex flex-column flex-md-row align-items-start align-items-md-center justify-content-between gap-2"&gt;
&lt;div&gt;
&lt;div class="fw-bold mb-1"&gt;次の一歩&lt;/div&gt;
&lt;div style="line-height: 1.95;"&gt;中学受験国語をオンラインでまとめたい場合は、こちらをご覧ください。&lt;/div&gt;
&lt;/div&gt;
&lt;p&gt;&lt;a class="btn btn-warning btn-lg fw-bold" href="https://dokkai-labo.tokyo/kobetsuonline01/" target="_blank" rel="noopener"&gt;&lt;br /&gt;
オンライン個別へ進む&lt;br /&gt;
&lt;/a&gt;&lt;/p&gt;
&lt;/div&gt;
&lt;/div&gt;
&lt;div class="mt-3 small text-muted"&gt;※ 形式の切り替えは「解説を読んで理解する」より「同じ流れで再現する」方が定着が速くなります。&lt;/div&gt;
&lt;/div&gt;
&lt;/section&gt;
&lt;p&gt;&lt;!-- [ /.socialSet ] --&gt;&lt;/p&gt;
------</t>
  </si>
  <si>
    <t>https://dokkai-labo.tokyo/col_blog/sentakushi/</t>
  </si>
  <si>
    <t>以下のページは不自然なワードを使用しています。
これらを適切に自然な言葉に置き換えて下さい。
なお、本文の装飾や構造は絶対に変えないでください。
【対象ページURL】
https://dokkai-labo.tokyo/col_blog/sentakushi/
【検出された不自然ワード】
- 整え
【本文】
------
&lt;div class="container my-4"&gt;
&lt;section class="card shadow-sm border-0 mb-4" style="background: linear-gradient(135deg, #283593, #006064); color: #fff;"&gt;
&lt;div class="card-body p-4 p-md-5"&gt;
&lt;div class="d-flex flex-wrap gap-2 align-items-center mb-3"&gt;&lt;span class="badge bg-warning text-dark" style="font-size: .85rem;"&gt;中学受験／国語&lt;/span&gt;&lt;br /&gt;
&lt;span class="badge bg-light text-dark" style="font-size: .8rem;"&gt;選択肢のミス対策&lt;/span&gt;&lt;br /&gt;
&lt;span class="badge bg-dark" style="font-size: .8rem;"&gt;保護者向け&lt;/span&gt;&lt;/div&gt;
&lt;h1 class="h3 h2-md mb-3" style="line-height: 1.55;"&gt;中学受験の国語｜選択肢問題で間違える原因と対策｜条件読みを習慣にする専門塾の指導法&lt;/h1&gt;
&lt;p class="mb-4" style="opacity: .96; font-size: 1.02rem; line-height: 1.9;"&gt;選択肢問題でミスが続くお子さまの多くは、本文の根拠ではなく&lt;strong&gt;語感&lt;/strong&gt;で選んでしまっています。&lt;br /&gt;
特に&lt;strong&gt;対比&lt;/strong&gt;・&lt;strong&gt;否定&lt;/strong&gt;・&lt;strong&gt;部分一致&lt;/strong&gt;の判断が不安定だと、読めているのに点が伸びません。&lt;br /&gt;
オンライン国語の個別指導なら、選択肢と本文の対応を画面上で照合し、誤答の理由を可視化して修正できます。&lt;br /&gt;
本記事では、ミスのパターンと改善のステップを具体的に整理します。&lt;/p&gt;
&lt;div class="d-flex flex-column flex-md-row gap-2"&gt;&lt;a class="btn btn-warning btn-lg fw-bold" href="https://dokkai-labo.tokyo/kobetsuonline01/" target="_blank" rel="noopener"&gt;&lt;br /&gt;
オンライン国語個別の詳細を見る&lt;br /&gt;
&lt;/a&gt;&lt;br /&gt;
&lt;a class="btn btn-outline-light btn-lg" style="border-width: 2px;" href="#toc"&gt;&lt;br /&gt;
先に改善のポイントを見る&lt;br /&gt;
&lt;/a&gt;&lt;/div&gt;
&lt;div class="mt-4 p-3 p-md-4 rounded" style="background: rgba(255,255,255,.12); border: 1px solid rgba(255,255,255,.25);"&gt;
&lt;div class="row g-3"&gt;
&lt;div class="col-md-4"&gt;
&lt;div class="fw-bold mb-1"&gt;この記事で分かること&lt;/div&gt;
&lt;ul class="mb-0 ps-3" style="line-height: 1.85;"&gt;
&lt;li&gt;選択肢で得点を逃す子の共通点&lt;/li&gt;
&lt;li&gt;条件読みの弱点の見抜き方&lt;/li&gt;
&lt;li&gt;オンラインでの改善の進め方&lt;/li&gt;
&lt;/ul&gt;
&lt;/div&gt;
&lt;div class="col-md-4"&gt;
&lt;div class="fw-bold mb-1"&gt;よくあるお悩み&lt;/div&gt;
&lt;ul class="mb-0 ps-3" style="line-height: 1.85;"&gt;
&lt;li&gt;判断に時間がかかり、時間が足りない&lt;/li&gt;
&lt;li&gt;似た選択肢で外してしまう&lt;/li&gt;
&lt;li&gt;否定・対比の読み取りが苦手&lt;/li&gt;
&lt;/ul&gt;
&lt;/div&gt;
&lt;div class="col-md-4"&gt;
&lt;div class="fw-bold mb-1"&gt;SEOキーワード&lt;/div&gt;
&lt;div class="d-flex flex-wrap gap-2"&gt;&lt;span class="badge bg-light text-dark"&gt;オンライン国語&lt;/span&gt;&lt;br /&gt;
&lt;span class="badge bg-light text-dark"&gt;中学受験&lt;/span&gt;&lt;br /&gt;
&lt;span class="badge bg-light text-dark"&gt;国語専門塾&lt;/span&gt;&lt;br /&gt;
&lt;span class="badge bg-light text-dark"&gt;読解力&lt;/span&gt;&lt;br /&gt;
&lt;span class="badge bg-light text-dark"&gt;個別指導&lt;/span&gt;&lt;br /&gt;
&lt;span class="badge bg-light text-dark"&gt;過去問&lt;/span&gt;&lt;br /&gt;
&lt;span class="badge bg-light text-dark"&gt;記述&lt;/span&gt;&lt;/div&gt;
&lt;/div&gt;
&lt;/div&gt;
&lt;/div&gt;
&lt;/div&gt;
&lt;/section&gt;
&lt;section id="toc" class="card shadow-sm border-0 mb-4"&gt;
&lt;div class="card-body p-3 p-md-4"&gt;
&lt;div class="d-flex align-items-center justify-content-between flex-wrap gap-2 mb-2"&gt;
&lt;h2 class="h5 mb-0"&gt;この記事の構成&lt;/h2&gt;
&lt;p&gt;&lt;span class="text-muted" style="font-size: .92rem;"&gt;読み時間目安：10〜15分&lt;/span&gt;&lt;/p&gt;
&lt;/div&gt;
&lt;div class="d-flex flex-wrap gap-2"&gt;&lt;a class="btn btn-sm btn-outline-primary" href="#bg"&gt;選択肢で正解できない原因&lt;/a&gt;&lt;br /&gt;
&lt;a class="btn btn-sm btn-outline-primary" href="#why"&gt;オンライン指導の効果&lt;/a&gt;&lt;br /&gt;
&lt;a class="btn btn-sm btn-outline-primary" href="#steps"&gt;改善の3つの流れ&lt;/a&gt;&lt;br /&gt;
&lt;a class="btn btn-sm btn-outline-primary" href="#home"&gt;家庭でのフォロー&lt;/a&gt;&lt;br /&gt;
&lt;a class="btn btn-sm btn-outline-primary" href="#fit"&gt;相性の良いタイプ&lt;/a&gt;&lt;br /&gt;
&lt;a class="btn btn-sm btn-outline-primary" href="#sum"&gt;まとめ&lt;/a&gt;&lt;/div&gt;
&lt;/div&gt;
&lt;/section&gt;
&lt;section id="bg" class="card shadow-sm border-0 mb-4"&gt;
&lt;div class="card-header border-0 py-3" style="background: #e8eaf6;"&gt;
&lt;h2 class="h5 mb-0"&gt;中学受験の国語「選択肢問題」で正解できない3つの根本原因&lt;/h2&gt;
&lt;/div&gt;
&lt;div class="card-body p-3 p-md-4"&gt;
&lt;p style="line-height: 1.95;"&gt;選択肢問題のミスは、読解力そのものより&lt;strong&gt;設問処理の習慣&lt;/strong&gt;が整っていないことが原因になりやすいです。&lt;br /&gt;
本文を理解したあとに、選択肢の条件を正確に読み、本文根拠で一致不一致を判定する必要があります。&lt;br /&gt;
ところが多くの学校では、この判定を&lt;strong&gt;雰囲気&lt;/strong&gt;で行い、語感で選んでしまいます。&lt;/p&gt;
&lt;div class="alert alert-primary mb-3" style="border-left: 6px solid #1e88e5;"&gt;
&lt;div class="fw-bold mb-1"&gt;ポイント&lt;/div&gt;
&lt;div&gt;選択肢問題は「わかる」よりも、&lt;strong&gt;条件で見極める&lt;/strong&gt;技術が点数を決めます。&lt;/div&gt;
&lt;/div&gt;
&lt;h3 class="h6 mb-2"&gt;本文は読めているのにつまずく「ミスの傾向」&lt;/h3&gt;
&lt;div class="row g-2 mb-3"&gt;
&lt;div class="col-md-6"&gt;
&lt;div class="h-100 p-3 rounded border" style="background: #fafafa;"&gt;
&lt;div class="fw-bold mb-2"&gt;よくある状態&lt;/div&gt;
&lt;ul class="mb-0" style="line-height: 1.9;"&gt;
&lt;li&gt;本文は読めているのに選択肢で外す&lt;/li&gt;
&lt;li&gt;本文で確かめず「それっぽい」で決める&lt;/li&gt;
&lt;li&gt;似た言い回しに引っ張られる&lt;/li&gt;
&lt;li&gt;否定や例外条件を読み飛ばす&lt;/li&gt;
&lt;li&gt;一部一致を正解だと思い込む&lt;/li&gt;
&lt;/ul&gt;
&lt;/div&gt;
&lt;/div&gt;
&lt;div class="col-md-6"&gt;
&lt;div class="h-100 p-3 rounded border" style="background: #fafafa;"&gt;
&lt;div class="fw-bold mb-2"&gt;手が止まっている理由&lt;/div&gt;
&lt;ol class="mb-0" style="line-height: 1.9;"&gt;
&lt;li&gt;選択肢の条件分解が不十分&lt;/li&gt;
&lt;li&gt;本文の根拠箇所の特定ができない&lt;/li&gt;
&lt;li&gt;一致不一致を言葉にできない&lt;/li&gt;
&lt;li&gt;消去した理由を残さない&lt;/li&gt;
&lt;li&gt;直しが「解説を読んで納得」で終わる&lt;/li&gt;
&lt;/ol&gt;
&lt;/div&gt;
&lt;/div&gt;
&lt;/div&gt;
&lt;h3 class="h6 mb-2"&gt;具体例：なぜ「部分一致」の選択肢に負けるのか&lt;/h3&gt;
&lt;div class="p-3 p-md-4 rounded" style="background: #fff3e0; border: 1px solid #ffe0b2; line-height: 1.95;"&gt;
&lt;div class="fw-bold mb-2"&gt;よくある読み間違い&lt;/div&gt;
&lt;div class="mb-2"&gt;本文が「ある場面では当てはまるが、常にそうとは限らない」という趣旨だった場合、&lt;br /&gt;
「いつも」「必ず」といった強い言葉を含む選択肢が、部分的に似ているだけで正解に見えてしまいます。&lt;/div&gt;
&lt;div class="row g-2"&gt;
&lt;div class="col-md-6"&gt;
&lt;div class="p-3 rounded border bg-white"&gt;
&lt;div class="fw-bold"&gt;選択肢A&lt;/div&gt;
&lt;div&gt;いつも当てはまる&lt;/div&gt;
&lt;div class="mt-2"&gt;&lt;span class="badge bg-danger"&gt;注意&lt;/span&gt; 条件が強すぎる&lt;/div&gt;
&lt;/div&gt;
&lt;/div&gt;
&lt;div class="col-md-6"&gt;
&lt;div class="p-3 rounded border bg-white"&gt;
&lt;div class="fw-bold"&gt;選択肢B&lt;/div&gt;
&lt;div&gt;場合によって当てはまる&lt;/div&gt;
&lt;div class="mt-2"&gt;&lt;span class="badge bg-success"&gt;正解&lt;/span&gt; 本文の条件と一致&lt;/div&gt;
&lt;/div&gt;
&lt;/div&gt;
&lt;/div&gt;
&lt;div class="mt-3"&gt;&lt;span class="badge bg-primary"&gt;結論&lt;/span&gt;&lt;br /&gt;
「似ている」ではなく、&lt;strong&gt;言葉の強さ&lt;/strong&gt;と&lt;strong&gt;範囲&lt;/strong&gt;が本文と一致するかで見極めます。&lt;/div&gt;
&lt;/div&gt;
&lt;/div&gt;
&lt;/section&gt;
&lt;section id="why" class="card shadow-sm border-0 mb-4"&gt;
&lt;div class="card-header border-0 py-3" style="background: #e3f2fd;"&gt;
&lt;h2 class="h5 mb-0"&gt;オンライン個別指導が「選択肢対策」に高い効果を発揮する理由&lt;/h2&gt;
&lt;/div&gt;
&lt;div class="card-body p-3 p-md-4"&gt;
&lt;p style="line-height: 1.95;"&gt;選択肢問題の弱点は「どこで読み違えたか」を本人が自覚しにくいのが難点です。&lt;br /&gt;
オンライン国語の個別指導では、選択肢と本文の照合過程を画面上で確認し、ミスの理由をはっきりさせて修正できます。&lt;/p&gt;
&lt;div class="row g-3"&gt;
&lt;div class="col-md-6"&gt;
&lt;div class="h-100 p-3 rounded border" style="background: #fafafa;"&gt;
&lt;div class="fw-bold mb-2"&gt;手元映像で考え方のズレを把握&lt;/div&gt;
&lt;ul class="mb-0" style="line-height: 1.9;"&gt;
&lt;li&gt;条件語を拾えているか確認&lt;/li&gt;
&lt;li&gt;根拠の見つけ方を修正&lt;/li&gt;
&lt;li&gt;消去理由を言葉にすることを徹底&lt;/li&gt;
&lt;/ul&gt;
&lt;/div&gt;
&lt;/div&gt;
&lt;div class="col-md-6"&gt;
&lt;div class="h-100 p-3 rounded border" style="background: #fafafa;"&gt;
&lt;div class="fw-bold mb-2"&gt;本文と選択肢の往復を習慣化&lt;/div&gt;
&lt;ul class="mb-0" style="line-height: 1.9;"&gt;
&lt;li&gt;選択肢の条件語にマーク&lt;/li&gt;
&lt;li&gt;本文の対応箇所に番号付け&lt;/li&gt;
&lt;li&gt;一致・不一致の理由を整理&lt;/li&gt;
&lt;/ul&gt;
&lt;/div&gt;
&lt;/div&gt;
&lt;div class="col-md-6"&gt;
&lt;div class="h-100 p-3 rounded border" style="background: #fafafa;"&gt;
&lt;div class="fw-bold mb-2"&gt;記述・要約へのスムーズな接続&lt;/div&gt;
&lt;ul class="mb-0" style="line-height: 1.9;"&gt;
&lt;li&gt;条件落ちを未然に防ぐ&lt;/li&gt;
&lt;li&gt;材料不足をその場で補う&lt;/li&gt;
&lt;li&gt;字数の調整をリアルタイムで修正&lt;/li&gt;
&lt;/ul&gt;
&lt;/div&gt;
&lt;/div&gt;
&lt;div class="col-md-6"&gt;
&lt;div class="h-100 p-3 rounded border" style="background: #fafafa;"&gt;
&lt;div class="fw-bold mb-2"&gt;過去問を「改善の材料」に変える&lt;/div&gt;
&lt;ul class="mb-0" style="line-height: 1.9;"&gt;
&lt;li&gt;ミスの傾向別に直しを整理&lt;/li&gt;
&lt;li&gt;同じ設問を再度解いて再現性を確認&lt;/li&gt;
&lt;li&gt;類題で同じ流れを練習&lt;/li&gt;
&lt;/ul&gt;
&lt;/div&gt;
&lt;/div&gt;
&lt;/div&gt;
&lt;div class="mt-4 p-3 p-md-4 rounded" style="background: linear-gradient(135deg, rgba(40,53,147,.10), rgba(0,96,100,.10)); border: 1px solid rgba(0,0,0,.08);"&gt;
&lt;div class="d-flex flex-column flex-md-row align-items-start align-items-md-center justify-content-between gap-2"&gt;
&lt;div&gt;
&lt;div class="fw-bold mb-1"&gt;学習環境を整えるなら&lt;/div&gt;
&lt;div style="line-height: 1.95;"&gt;中学受験国語をオンラインで整理したい場合は、&lt;br /&gt;
&lt;a href="https://dokkai-labo.tokyo/kobetsuonline01/" target="_blank" rel="noopener"&gt;オンライン個別指導&lt;/a&gt;&lt;br /&gt;
が最も適しています。条件読みと照合の流れを習慣にし、選択肢のミスを減らします。&lt;/div&gt;
&lt;/div&gt;
&lt;p&gt;&lt;a class="btn btn-primary fw-bold" href="https://dokkai-labo.tokyo/kobetsuonline01/" target="_blank" rel="noopener"&gt;&lt;br /&gt;
指導の流れを見る&lt;br /&gt;
&lt;/a&gt;&lt;/p&gt;
&lt;/div&gt;
&lt;/div&gt;
&lt;/div&gt;
&lt;/section&gt;
&lt;section id="steps" class="card shadow-sm border-0 mb-4"&gt;
&lt;div class="card-header border-0 py-3" style="background: #fff8e1;"&gt;
&lt;h2 class="h5 mb-0"&gt;選択肢のミスを防ぐ「条件読み」の基本｜本文と照合する3つのステップ&lt;/h2&gt;
&lt;/div&gt;
&lt;div class="card-body p-3 p-md-4"&gt;
&lt;p style="line-height: 1.95;"&gt;選択肢対策は「読む量」を増やすより「見極める基準」を作る学習です。以下の3ステップを習慣にすると、語感選びが止まります。&lt;/p&gt;
&lt;div class="row g-3 mb-3"&gt;
&lt;div class="col-md-4"&gt;
&lt;div class="h-100 p-3 rounded border" style="background: #fafafa;"&gt;
&lt;div class="fw-bold mb-2"&gt;ステップ1：本文の整理&lt;/div&gt;
&lt;ul class="mb-0" style="line-height: 1.9;"&gt;
&lt;li&gt;段落の要点を一文で&lt;/li&gt;
&lt;li&gt;対比はセットで押さえる&lt;/li&gt;
&lt;li&gt;因果関係を明確にする&lt;/li&gt;
&lt;li&gt;具体例と結論を対応させる&lt;/li&gt;
&lt;/ul&gt;
&lt;/div&gt;
&lt;/div&gt;
&lt;div class="col-md-4"&gt;
&lt;div class="h-100 p-3 rounded border" style="background: #fafafa;"&gt;
&lt;div class="fw-bold mb-2"&gt;ステップ2：設問の処理&lt;/div&gt;
&lt;ul class="mb-0" style="line-height: 1.9;"&gt;
&lt;li&gt;設問文を分解して捉える&lt;/li&gt;
&lt;li&gt;条件となる言葉を拾う&lt;/li&gt;
&lt;li&gt;本文の根拠をはっきりさせる&lt;/li&gt;
&lt;li&gt;消去した理由を短く残す&lt;/li&gt;
&lt;/ul&gt;
&lt;/div&gt;
&lt;/div&gt;
&lt;div class="col-md-4"&gt;
&lt;div class="h-100 p-3 rounded border" style="background: #fafafa;"&gt;
&lt;div class="fw-bold mb-2"&gt;ステップ3：記述への活用&lt;/div&gt;
&lt;ul class="mb-0" style="line-height: 1.9;"&gt;
&lt;li&gt;材料を箇条書きにする&lt;/li&gt;
&lt;li&gt;要素を適切な順に並べる&lt;/li&gt;
&lt;li&gt;文章にして無駄を削る&lt;/li&gt;
&lt;li&gt;添削後に再度解き直す&lt;/li&gt;
&lt;/ul&gt;
&lt;/div&gt;
&lt;/div&gt;
&lt;/div&gt;
&lt;h3 class="h6 mb-2"&gt;対比・否定を見抜く「条件読みのチェックポイント」&lt;/h3&gt;
&lt;div class="d-none d-md-block"&gt;
&lt;div class="table-responsive"&gt;
&lt;table class="table table-bordered table-hover align-middle mb-0"&gt;
&lt;thead style="background: #ede7f6;"&gt;
&lt;tr class="text-center"&gt;
&lt;th style="width: 18%;"&gt;注意点&lt;/th&gt;
&lt;th style="width: 30%;"&gt;見落としやすい言葉&lt;/th&gt;
&lt;th style="width: 52%;"&gt;正しい考え方&lt;/th&gt;
&lt;/tr&gt;
&lt;/thead&gt;
&lt;tbody&gt;
&lt;tr&gt;
&lt;td class="fw-bold"&gt;対比&lt;/td&gt;
&lt;td&gt;しかし・一方で・対して&lt;/td&gt;
&lt;td&gt;両側の内容を本文から集め、同じ観点で比較して判断する&lt;/td&gt;
&lt;/tr&gt;
&lt;tr&gt;
&lt;td class="fw-bold"&gt;否定&lt;/td&gt;
&lt;td&gt;〜ない・必ずしも・とは限らない&lt;/td&gt;
&lt;td&gt;否定の範囲と対象を限定し、どこまでを否定しているかを見極める&lt;/td&gt;
&lt;/tr&gt;
&lt;tr&gt;
&lt;td class="fw-bold"&gt;部分一致&lt;/td&gt;
&lt;td&gt;一部・ある・場合によって&lt;/td&gt;
&lt;td&gt;「全体の条件」になっていないか確認し、強い言葉を本文と厳しく照合する&lt;/td&gt;
&lt;/tr&gt;
&lt;tr&gt;
&lt;td class="fw-bold"&gt;程度&lt;/td&gt;
&lt;td&gt;必ず・たいてい・しばしば&lt;/td&gt;
&lt;td&gt;強い表現ほど本文との一致を厳密にし、同程度の意味があるかを見る&lt;/td&gt;
&lt;/tr&gt;
&lt;tr&gt;
&lt;td class="fw-bold"&gt;範囲&lt;/td&gt;
&lt;td&gt;全て・主に・だけ&lt;/td&gt;
&lt;td&gt;範囲が広すぎないか狭すぎないかを確認し、本文の記述に合わせる&lt;/td&gt;
&lt;/tr&gt;
&lt;/tbody&gt;
&lt;/table&gt;
&lt;/div&gt;
&lt;/div&gt;
&lt;div class="d-md-none"&gt;
&lt;div class="row g-2"&gt;
&lt;div class="col-12"&gt;
&lt;div class="p-3 rounded border" style="background: #fafafa;"&gt;
&lt;div class="fw-bold"&gt;対比&lt;/div&gt;
&lt;div class="small text-muted"&gt;しかし・一方で・対して&lt;/div&gt;
&lt;div class="mt-2"&gt;&lt;span class="badge bg-primary"&gt;考え方&lt;/span&gt; 両側を同じ観点で比較&lt;/div&gt;
&lt;/div&gt;
&lt;/div&gt;
&lt;div class="col-12"&gt;
&lt;div class="p-3 rounded border" style="background: #fafafa;"&gt;
&lt;div class="fw-bold"&gt;否定&lt;/div&gt;
&lt;div class="small text-muted"&gt;〜ない・必ずしも・とは限らない&lt;/div&gt;
&lt;div class="mt-2"&gt;&lt;span class="badge bg-primary"&gt;考え方&lt;/span&gt; 否定の範囲を見極める&lt;/div&gt;
&lt;/div&gt;
&lt;/div&gt;
&lt;div class="col-12"&gt;
&lt;div class="p-3 rounded border" style="background: #fafafa;"&gt;
&lt;div class="fw-bold"&gt;部分一致&lt;/div&gt;
&lt;div class="small text-muted"&gt;一部・ある・場合によって&lt;/div&gt;
&lt;div class="mt-2"&gt;&lt;span class="badge bg-primary"&gt;考え方&lt;/span&gt; 全体の条件化を防ぐ&lt;/div&gt;
&lt;/div&gt;
&lt;/div&gt;
&lt;div class="col-12"&gt;
&lt;div class="p-3 rounded border" style="background: #fafafa;"&gt;
&lt;div class="fw-bold"&gt;程度&lt;/div&gt;
&lt;div class="small text-muted"&gt;必ず・たいてい・しばしば&lt;/div&gt;
&lt;div class="mt-2"&gt;&lt;span class="badge bg-primary"&gt;考え方&lt;/span&gt; 強い言葉ほど厳密に照合&lt;/div&gt;
&lt;/div&gt;
&lt;/div&gt;
&lt;div class="col-12"&gt;
&lt;div class="p-3 rounded border" style="background: #fafafa;"&gt;
&lt;div class="fw-bold"&gt;範囲&lt;/div&gt;
&lt;div class="small text-muted"&gt;全て・主に・だけ&lt;/div&gt;
&lt;div class="mt-2"&gt;&lt;span class="badge bg-primary"&gt;考え方&lt;/span&gt; 範囲に過不足がないか確認&lt;/div&gt;
&lt;/div&gt;
&lt;/div&gt;
&lt;/div&gt;
&lt;/div&gt;
&lt;hr class="my-4" /&gt;
&lt;h3 class="h6 mb-2"&gt;「なんとなく」を防ぐための選択肢の見方&lt;/h3&gt;
&lt;div class="row g-3"&gt;
&lt;div class="col-md-6"&gt;
&lt;div class="p-3 rounded border" style="background: #fafafa;"&gt;
&lt;div class="fw-bold mb-2"&gt;分解して考える観点&lt;/div&gt;
&lt;ul class="mb-0" style="line-height: 1.95;"&gt;
&lt;li&gt;主語は何か&lt;/li&gt;
&lt;li&gt;述語はどうなっているか&lt;/li&gt;
&lt;li&gt;対象の範囲はどこまでか&lt;/li&gt;
&lt;li&gt;程度はどのくらいか&lt;/li&gt;
&lt;li&gt;否定が含まれているか&lt;/li&gt;
&lt;li&gt;因果関係や条件は正しいか&lt;/li&gt;
&lt;/ul&gt;
&lt;/div&gt;
&lt;/div&gt;
&lt;div class="col-md-6"&gt;
&lt;div class="p-3 rounded border" style="background: #e8f5e9; border-color: #c8e6c9;"&gt;
&lt;div class="fw-bold mb-2"&gt;意識を変えることで得られる効果&lt;/div&gt;
&lt;ul class="mb-0" style="line-height: 1.95;"&gt;
&lt;li&gt;「似ている」という理由で選ばなくなる&lt;/li&gt;
&lt;li&gt;消去した理由を本文に基づいて言える&lt;/li&gt;
&lt;li&gt;判断に迷う時間が短くなる&lt;/li&gt;
&lt;li&gt;記述での条件の書き漏らしも減る&lt;/li&gt;
&lt;/ul&gt;
&lt;/div&gt;
&lt;/div&gt;
&lt;/div&gt;
&lt;/div&gt;
&lt;/section&gt;
&lt;section id="home" class="card shadow-sm border-0 mb-4"&gt;
&lt;div class="card-header border-0 py-3" style="background: #f1f8e9;"&gt;
&lt;h2 class="h5 mb-0"&gt;ご家庭でのサポート｜答えを教えず「解き方のプロセス」を確認する&lt;/h2&gt;
&lt;/div&gt;
&lt;div class="card-body p-3 p-md-4"&gt;
&lt;p style="line-height: 1.95;"&gt;ご家庭では答えを教えるよりも、&lt;strong&gt;条件を丁寧に読む習慣&lt;/strong&gt;を支える役割に寄せる方が効果的です。&lt;br /&gt;
本人の再現性を大切にするため、確認のポイントを絞ります。&lt;/p&gt;
&lt;div class="row g-3"&gt;
&lt;div class="col-md-6"&gt;
&lt;div class="h-100 p-3 rounded border" style="background: #fafafa;"&gt;
&lt;div class="fw-bold mb-2"&gt;毎日の語彙・漢字&lt;/div&gt;
&lt;ul class="mb-0" style="line-height: 1.95;"&gt;
&lt;li&gt;語彙力が不足すると語感に頼りやすくなる&lt;/li&gt;
&lt;li&gt;似た言葉の違いを例文を使って理解する&lt;/li&gt;
&lt;li&gt;漢字は間違いを丁寧に見直して定着させる&lt;/li&gt;
&lt;/ul&gt;
&lt;/div&gt;
&lt;/div&gt;
&lt;div class="col-md-6"&gt;
&lt;div class="h-100 p-3 rounded border" style="background: #fafafa;"&gt;
&lt;div class="fw-bold mb-2"&gt;音読の活用&lt;/div&gt;
&lt;ul class="mb-0" style="line-height: 1.95;"&gt;
&lt;li&gt;対比を表す言葉と否定の言葉を意識して読む&lt;/li&gt;
&lt;li&gt;程度を表す言葉を意識して読む&lt;/li&gt;
&lt;li&gt;一つの段落の内容を一文でまとめる&lt;/li&gt;
&lt;/ul&gt;
&lt;/div&gt;
&lt;/div&gt;
&lt;/div&gt;
&lt;div class="mt-3 p-3 p-md-4 rounded" style="background: #fff3e0; border: 1px solid #ffe0b2;"&gt;
&lt;div class="fw-bold mb-2"&gt;過去問の見直しで見るべきポイント&lt;/div&gt;
&lt;ul class="mb-0" style="line-height: 1.95;"&gt;
&lt;li&gt;消去した理由を本文の根拠から言えるか&lt;/li&gt;
&lt;li&gt;部分一致の選択肢に引っかかっていないか&lt;/li&gt;
&lt;li&gt;同じようなミスの傾向を繰り返していないか&lt;/li&gt;
&lt;/ul&gt;
&lt;/div&gt;
&lt;div class="alert alert-warning mt-3 mb-0" style="border-left: 6px solid #f57c00;"&gt;
&lt;div class="fw-bold mb-1"&gt;無理のない家庭学習のポイント&lt;/div&gt;
&lt;div&gt;保護者様が根拠を指示してしまうと、本番で一人で解く力が育ちません。&lt;br /&gt;
「本文のどこに書いてある？」「その言葉は本文と同じ強さで使われているかな？」といった確認に留めると効果的です。&lt;/div&gt;
&lt;/div&gt;
&lt;/div&gt;
&lt;/section&gt;
&lt;section id="fit" class="card shadow-sm border-0 mb-4"&gt;
&lt;div class="card-header border-0 py-3" style="background: #e1f5fe;"&gt;
&lt;h2 class="h5 mb-0"&gt;読解ラボ東京の指導はどんな子に相性が良いか&lt;/h2&gt;
&lt;/div&gt;
&lt;div class="card-body p-3 p-md-4"&gt;
&lt;p style="line-height: 1.95;"&gt;選択肢対策は、1対1で思考の過程を整理しながら進めるほど早く身につきます。オンライン国語の個別指導は次のタイプのお子さまに特におすすめです。&lt;/p&gt;
&lt;div class="row g-3"&gt;
&lt;div class="col-md-6"&gt;
&lt;div class="h-100 p-3 rounded border" style="background: #fafafa;"&gt;
&lt;div class="fw-bold mb-2"&gt;特におすすめしたいタイプ&lt;/div&gt;
&lt;ul class="mb-0" style="line-height: 1.95;"&gt;
&lt;li&gt;内容は理解できているのに選択肢でミスをする&lt;/li&gt;
&lt;li&gt;似た選択肢で迷ってしまい時間をロスする&lt;/li&gt;
&lt;li&gt;否定や対比の言葉を読み飛ばしやすい&lt;/li&gt;
&lt;li&gt;部分的な一致をすぐに正解だと思い込んでしまう&lt;/li&gt;
&lt;li&gt;直しを解説を読んで終わらせてしまう&lt;/li&gt;
&lt;/ul&gt;
&lt;/div&gt;
&lt;/div&gt;
&lt;div class="col-md-6"&gt;
&lt;div class="h-100 p-3 rounded border" style="background: #fafafa;"&gt;
&lt;div class="fw-bold mb-2"&gt;物語文の選択肢で不安定な場合&lt;/div&gt;
&lt;div style="line-height: 1.95;"&gt;心情の言い換えや対比の読み取りが不安定だと、物語文の選択肢でミスが増えやすくなります。&lt;br /&gt;
併せて専門講座を確認すると、より効果的に補強できます。&lt;/div&gt;
&lt;div class="mt-2"&gt;&lt;a class="btn btn-sm btn-outline-primary" href="https://dokkai-labo.tokyo/monogataribun/" target="_blank" rel="noopener"&gt;&lt;br /&gt;
物語文講座をチェックする&lt;br /&gt;
&lt;/a&gt;&lt;/div&gt;
&lt;/div&gt;
&lt;/div&gt;
&lt;/div&gt;
&lt;/div&gt;
&lt;/section&gt;
&lt;section id="sum" class="card shadow-sm border-0"&gt;
&lt;div class="card-body p-4 p-md-5"&gt;
&lt;h2 class="h5 mb-3"&gt;まとめ：国語の選択肢問題は「読む技術」より「見極める技術」で決まる&lt;/h2&gt;
&lt;p class="mb-4" style="line-height: 1.95;"&gt;選択肢で得点を逃す原因は、読解力の不足よりも、対比・否定・部分一致を見抜く&lt;strong&gt;条件読み&lt;/strong&gt;の習慣ができていないことにあります。&lt;br /&gt;
オンラインで照合の流れと理由を可視化し、消去のルールを習慣化することで、着実にミスを減らすことができます。&lt;/p&gt;
&lt;div class="p-3 p-md-4 rounded" style="background: linear-gradient(135deg, rgba(40,53,147,.10), rgba(0,96,100,.10)); border: 1px solid rgba(0,0,0,.08);"&gt;
&lt;div class="d-flex flex-column flex-md-row align-items-start align-items-md-center justify-content-between gap-2"&gt;
&lt;div&gt;
&lt;div class="fw-bold mb-1"&gt;次の一歩へ&lt;/div&gt;
&lt;div style="line-height: 1.95;"&gt;中学受験国語の読解・記述でお困りの方は、ぜひオンライン国語の個別指導をご覧ください。&lt;/div&gt;
&lt;/div&gt;
&lt;p&gt;&lt;a class="btn btn-warning btn-lg fw-bold" href="https://dokkai-labo.tokyo/kobetsuonline01/" target="_blank" rel="noopener"&gt;&lt;br /&gt;
オンライン個別指導の詳細へ&lt;br /&gt;
&lt;/a&gt;&lt;/p&gt;
&lt;/div&gt;
&lt;/div&gt;
&lt;div class="mt-3 small text-muted"&gt;※ お子さまの学年や現在の状況により、最適な補強の順序は異なります。まずは「どの条件でミスが生じているか」を特定することから始めましょう。&lt;/div&gt;
&lt;/div&gt;
&lt;/section&gt;
&lt;/div&gt;
------</t>
  </si>
  <si>
    <t>https://dokkai-labo.tokyo/corporate_data/</t>
  </si>
  <si>
    <t>以下のページは不自然なワードを使用しています。
これらを適切に自然な言葉に置き換えて下さい。
なお、本文の装飾や構造は絶対に変えないでください。
【対象ページURL】
https://dokkai-labo.tokyo/corporate_data/
【検出された不自然ワード】
- 型
【本文】
------
&lt;p&gt;「受験国語専門　読解ラボ東京」は、株式会社アリスメティカジャパンが運営しています。&lt;/p&gt;
&lt;h2&gt;会社概要&lt;/h2&gt;
&lt;h3&gt;社名&lt;/h3&gt;
&lt;p&gt;株式会社アリスメティカジャパン&lt;br /&gt;
Arithmetica Japan Co., Ltd.&lt;/p&gt;
&lt;p&gt;&lt;a href="http://arithmetica.jp/wp/wp-content/uploads/2016/08/yoko.png" rel="attachment wp-att-737"&gt;&lt;img decoding="async" class="alignnone size-medium wp-image-737" src="http://arithmetica.jp/wp/wp-content/uploads/2016/08/yoko-300x64.png" alt="yoko" width="300" height="64" /&gt;&lt;/a&gt;&lt;/p&gt;
&lt;h3&gt;本社&lt;/h3&gt;
&lt;p&gt;〒160-0004&lt;br /&gt;
東京都新宿区四谷１－７　装美ビル301&lt;br /&gt;
Tel：&lt;span data-cwtag="03-4400-2879"&gt;03-4400-2879&lt;/span&gt;&lt;/p&gt;
&lt;h3&gt;代表者&lt;/h3&gt;
&lt;p&gt;代表取締役　夏井　一成&lt;/p&gt;
&lt;h3&gt;設立&lt;/h3&gt;
&lt;p&gt;2016年8月2日&lt;/p&gt;
&lt;h3&gt;資本金&lt;/h3&gt;
&lt;p&gt;1,000,000円&lt;/p&gt;
&lt;h3&gt;事業内容&lt;/h3&gt;
&lt;h5&gt;教室運営事業&lt;/h5&gt;
&lt;p&gt;「中学受験専門　夏井算数塾」…中学受験算数の完全１対１教室型個別指導・オンライン個別指導塾&lt;/p&gt;
&lt;p&gt;&lt;a href="https://natsui-sansu-juku.com/"&gt;&lt;img decoding="async" src="https://arithmetica.jp/wp/wp-content/uploads/2019/06/9a60f8b1f9dfa7afc66bd387de75f55d.jpg" /&gt;&lt;/a&gt;&lt;/p&gt;
&lt;p&gt;「受験国語専門　読解ラボ東京」…受験国語専門の完全１対１個別指導・少数集団授業の指導塾&lt;/p&gt;
&lt;p&gt;&lt;a href="https://dokkai-labo.tokyo/"&gt;&lt;img decoding="async" src="https://arithmetica.jp/wp/wp-content/uploads/2019/06/tate_100.jpg" /&gt;&lt;/a&gt;&lt;/p&gt;
&lt;p&gt;「中高一貫校専門塾エスコット(Escot)～定期試験対策から大学受験指導まで～」…中高一貫校専門の英語・数学・国語の完全１対１個別指導塾&lt;/p&gt;
&lt;p&gt;&lt;a href="https://juku-escot.com/"&gt;&lt;img decoding="async" src="https://arithmetica.jp/wp/wp-content/uploads/2019/06/tate_100-1.jpg" /&gt;&lt;/a&gt;&lt;/p&gt;
&lt;p&gt;「受験社会専門塾　令和」…受験社会専門の完全１対１の個別指導塾&lt;/p&gt;
&lt;p&gt;&lt;a href="http://jukureiwa.com/"&gt;&lt;img decoding="async" src="https://arithmetica.jp/wp/wp-content/uploads/2019/06/END_tate_ver2_100.jpg" /&gt;&lt;/a&gt;&lt;/p&gt;
&lt;p&gt;「古典専門塾　かきつばた」…完全１対１の古文・漢文個別指導塾&lt;/p&gt;
&lt;p&gt;&lt;a href="https://koten-kakitsubata.jp/"&gt;&lt;img decoding="async" class="alignnone size-full wp-image-31726" src="https://natsui-sansu-juku.com/wp-content/uploads/2023/08/tate_400-300x300-150x150-2.jpg" alt="" width="120" height="120" /&gt;&lt;/a&gt;&lt;/p&gt;
&lt;p&gt;「受験英語専門ゼミ　Re-Write」…受験英語塾&lt;/p&gt;
&lt;p&gt;&lt;a href="https://eigo-rewrite.com/"&gt;&lt;img decoding="async" class="alignnone size-full wp-image-31731" src="https://natsui-sansu-juku.com/wp-content/uploads/2023/08/logo_tate-150x145-2.png" alt="" width="110" height="105" /&gt;&lt;/a&gt;&lt;/p&gt;
&lt;p&gt;「英語教室サポート」…英語専門塾&lt;/p&gt;
&lt;p&gt;&lt;a href="http://eng-support.com/"&gt;&lt;img loading="lazy" decoding="async" class="alignnone size-full wp-image-31732" src="https://natsui-sansu-juku.com/wp-content/uploads/2023/08/tate-140x150-2.jpg" alt="" width="110" height="117" /&gt; &lt;/a&gt;&lt;/p&gt;
&lt;p&gt;基礎力Stadium「国語のトリガー」…国語が苦手な受験生専門の塾&lt;/p&gt;
&lt;p&gt;&lt;a href="https://www.kokugo-trigger.com/"&gt;&lt;img loading="lazy" decoding="async" class="alignnone size-full wp-image-31729" src="https://natsui-sansu-juku.com/wp-content/uploads/2023/08/79255d4610bbb2a3d7a6e3db7684429c-150x126-1.jpg" alt="" width="120" height="100" /&gt;&lt;/a&gt;&lt;/p&gt;
&lt;p&gt;受験理科専門塾「しゅん吉クエスト」&amp;#8230;理科嫌いの受験生専門の塾&lt;/p&gt;
&lt;h5&gt;&lt;a href="https://rika-quest.com/"&gt;&lt;img loading="lazy" decoding="async" class="alignnone size-full wp-image-31730" src="https://natsui-sansu-juku.com/wp-content/uploads/2023/08/f9b7b40f610cc17630bfbf2a0b33e416-150x132-1.jpg" alt="" width="120" height="105" /&gt;&lt;/a&gt;&lt;/h5&gt;
&lt;h5&gt;受験教育WEBサービス事業&lt;/h5&gt;
&lt;p&gt;「夏井算数塾WEB　～最速の算数講義～」…中学受験のために算数を学習する小学生の「より具体的な悩み」を解決するためのWEB講義サイト&lt;/p&gt;
&lt;p&gt;&lt;a href="https://filmuy.com/arithmetica/"&gt;&lt;img loading="lazy" decoding="async" class="alignnone size-medium wp-image-20174" src="https://dokkai-labo.tokyo/wp-content/uploads/2016/12/4a332f05ade4ac7bb3c46c472cb5eac8-300x75.jpg" alt="4a332f05ade4ac7bb3c46c472cb5eac8" width="300" height="75" srcset="https://dokkai-labo.tokyo/wp-content/uploads/2016/12/4a332f05ade4ac7bb3c46c472cb5eac8-300x75.jpg 300w, https://dokkai-labo.tokyo/wp-content/uploads/2016/12/4a332f05ade4ac7bb3c46c472cb5eac8-768x193.jpg 768w, https://dokkai-labo.tokyo/wp-content/uploads/2016/12/4a332f05ade4ac7bb3c46c472cb5eac8.jpg 1024w" sizes="auto, (max-width: 300px) 100vw, 300px" /&gt;&lt;/a&gt;&lt;/p&gt;
&lt;h5&gt;受験指導サポート事業&lt;/h5&gt;
&lt;p&gt;中学受験国語の指導法に苦戦している先生方のためのコーチングプログラム&lt;br /&gt;
&lt;a href="https://arithmetica.jp/support/" target="_blank" rel="noopener noreferrer"&gt;詳細はこちら&lt;/a&gt;&lt;/p&gt;
&lt;p&gt;&amp;nbsp;&lt;/p&gt;
&lt;p&gt;&amp;nbsp;&lt;/p&gt;
&lt;section class="veu_cta" id="veu_cta-20529"&gt;&lt;h1 class="cta_title"&gt;講座案内：ハイレベル現代文～既存の現代文教育に対するアンチテーゼ～【大学受験】&lt;/h1&gt;&lt;div class="cta_body"&gt;&lt;div class="cta_body_txt image_no"&gt;本講座では、あくまでも受験指導の場であることを踏まえ、答えの出し方に特化した解説をご提供いたします。&lt;/div&gt;&lt;div class="cta_body_link"&gt;&lt;a href="http://dokkai-labo.tokyo/hilevel_lec_univ_online/" class="btn btn-primary btn-block btn-lg" target="_blank"&gt;【オンライン】ハイレベル現代文～既存の現代文教育に対するアンチテーゼ～【大学受験】&lt;/a&gt;&lt;/div&gt;&lt;/div&gt;&lt;!--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corporate_data%2F&amp;amp;t=%E4%BC%9A%E7%A4%BE%E6%A6%82%E8%A6%81%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corporate_data%2F&amp;amp;text=%E4%BC%9A%E7%A4%BE%E6%A6%82%E8%A6%81%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4%BC%9A%E7%A4%BE%E6%A6%82%E8%A6%81%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corporate_data%2F" target="_blank" &gt;&lt;span class="vk_icon_w_r_sns_bluesky icon_sns"&gt;&lt;/span&gt;&lt;span class="sns_txt"&gt;Bluesky&lt;/span&gt;&lt;/a&gt;&lt;/li&gt;&lt;li class="sb_copy sb_icon"&gt;&lt;button class="copy-button sb_icon_inner"data-clipboard-text="会社概要 | 受験国語専門 読解ラボ東京 | 中学受験・大学受験対応の個別指導国語専門塾（オンライン・教室対応） https://dokkai-labo.tokyo/corporate_data/"&gt;&lt;span class="vk_icon_w_r_sns_copy icon_sns"&gt;&lt;i class="fas fa-copy"&gt;&lt;/i&gt;&lt;/span&gt;&lt;span class="sns_txt"&gt;Copy&lt;/span&gt;&lt;/button&gt;&lt;/li&gt;&lt;/ul&gt;&lt;/div&gt;&lt;!-- [ /.socialSet ] --&gt;                        
------</t>
  </si>
  <si>
    <t>https://dokkai-labo.tokyo/info/200229/</t>
  </si>
  <si>
    <t>以下のページは不自然なワードを使用しています。
これらを適切に自然な言葉に置き換えて下さい。
なお、本文の装飾や構造は絶対に変えないでください。
【対象ページURL】
https://dokkai-labo.tokyo/info/200229/
【検出された不自然ワード】
- 型
【本文】
------
&lt;p&gt;この度、演習管理型・少人数制授業「読解演習道場」「漢字演習道場」を開講する運びとなりましたので、ご案内させていただきます。&lt;/p&gt;
&lt;p&gt;■読解演習道場&lt;br /&gt;
大半の学習塾で忘れられがちな「与えられた知識を使いこなすための練習」をサポートするための講座です。&lt;br /&gt;
確立された読解ラボオリジナルの読解法を駆使しながら、それを使いこなすための演習量を重ねて頂きます。&lt;/p&gt;
&lt;p&gt;■漢字演習道場&lt;br /&gt;
「漢字なんて覚えてしまえば終わり！」と思われることが多い一方、案外学習が進まない経験をお持ちの方も多いかと思います。&lt;br /&gt;
「漢字学習の思考回路」「漢字学習のスピード感」を養いながら、知識の獲得と学習姿勢の構築を目指します。&lt;/p&gt;
&lt;p&gt;詳細については、&lt;br /&gt;
&lt;a href="https://dokkai-labo.tokyo/bootcamp/" class="btn btn-info btn-lg active" role="button"&gt;読解/漢字演習道場【中受】&lt;/a&gt;&lt;br /&gt;
をご覧下さいませ。&lt;/p&gt;
&lt;p&gt;意欲的な小学生のチャレンジをお待ちしております！&lt;/p&gt;
&lt;section class="veu_cta" id="veu_cta-20526"&gt;&lt;h1 class="cta_title"&gt;講座案内：【オンライン】小６得点力養成講座【集団授業(２～７月)】&lt;/h1&gt;&lt;div class="cta_body"&gt;&lt;div class="cta_body_image cta_body_image_right"&gt;&lt;a href="http://dokkai-labo.tokyo/onlinetokuten/" target="_blank"&gt;&lt;img width="587" height="432" src="https://dokkai-labo.tokyo/wp-content/uploads/2020/05/CTA読解ラボ-e1603958995467.jpg" class="attachment-large size-large" alt="" /&gt;&lt;/a&gt;&lt;/div&gt;&lt;div class="cta_body_txt image_exist"&gt;半年間で読解問題の得点力向上を目指す講座です。各回ともテーマに基づいて
&lt;br /&gt;大問４題を取り扱います。受講結果と復習用動画も完備しています。
&lt;br /&gt;教室で受ける授業さながらの授業を得点力養成講座オンラインでも再現しております。&lt;/div&gt;&lt;div class="cta_body_link"&gt;&lt;a href="http://dokkai-labo.tokyo/onlinetokuten/" class="btn btn-primary btn-block btn-lg" target="_blank"&gt;講座案内：【オンライン】小６得点力養成講座【集団授業(２～７月)】&lt;/a&gt;&lt;/div&gt;&lt;/div&gt;&lt;!--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200229%2F&amp;amp;t=%E5%B0%8F%EF%BC%94%EF%BD%9E%EF%BC%96%E5%AF%BE%E8%B1%A1%E3%83%BB%E8%AA%AD%E8%A7%A3%2F%E6%BC%A2%E5%AD%97%E6%BC%94%E7%BF%92%E9%81%93%E5%A0%B4%E3%80%80%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200229%2F&amp;amp;text=%E5%B0%8F%EF%BC%94%EF%BD%9E%EF%BC%96%E5%AF%BE%E8%B1%A1%E3%83%BB%E8%AA%AD%E8%A7%A3%2F%E6%BC%A2%E5%AD%97%E6%BC%94%E7%BF%92%E9%81%93%E5%A0%B4%E3%80%80%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5%B0%8F%EF%BC%94%EF%BD%9E%EF%BC%96%E5%AF%BE%E8%B1%A1%E3%83%BB%E8%AA%AD%E8%A7%A3%2F%E6%BC%A2%E5%AD%97%E6%BC%94%E7%BF%92%E9%81%93%E5%A0%B4%E3%80%80%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200229%2F" target="_blank" &gt;&lt;span class="vk_icon_w_r_sns_bluesky icon_sns"&gt;&lt;/span&gt;&lt;span class="sns_txt"&gt;Bluesky&lt;/span&gt;&lt;/a&gt;&lt;/li&gt;&lt;li class="sb_copy sb_icon"&gt;&lt;button class="copy-button sb_icon_inner"data-clipboard-text="小４～６対象・読解/漢字演習道場　開講のお知らせ | 受験国語専門 読解ラボ東京 | 中学受験・大学受験対応の個別指導国語専門塾（オンライン・教室対応） https://dokkai-labo.tokyo/info/200229/"&gt;&lt;span class="vk_icon_w_r_sns_copy icon_sns"&gt;&lt;i class="fas fa-copy"&gt;&lt;/i&gt;&lt;/span&gt;&lt;span class="sns_txt"&gt;Copy&lt;/span&gt;&lt;/button&gt;&lt;/li&gt;&lt;/ul&gt;&lt;/div&gt;&lt;!-- [ /.socialSet ] --&gt;			
------</t>
  </si>
  <si>
    <t>https://dokkai-labo.tokyo/info/200402/</t>
  </si>
  <si>
    <t>以下のページは不自然なワードを使用しています。
これらを適切に自然な言葉に置き換えて下さい。
なお、本文の装飾や構造は絶対に変えないでください。
【対象ページURL】
https://dokkai-labo.tokyo/info/200402/
【検出された不自然ワード】
- 1分
【本文】
------
&lt;p&gt;いつもホームページをご覧いただき、ありがとうございます。&lt;br /&gt;
表題の件につきまして、当塾代表・長島が、三鷹駅より徒歩1分のKAI算数教室にて、中学受験国語の講座を担当することになりましたので、お知らせいたします。&lt;br /&gt;
当塾での授業同様、普遍的な解き方に基づいた解説をご提供し、受講される方の得点力を養ってまいります。&lt;br /&gt;
なお、長島が担当するのは、小学4年生のクラスと小学5年生のクラスになります。&lt;br /&gt;
夏期体験講座を除き、これらの学年の集団授業は当塾にございませんので、該当学年で集団授業をご希望の方はぜひご受講ください。&lt;/p&gt;
&lt;p&gt;詳細につきましては、以下のURLからご確認くださいませ。&lt;br /&gt;
https://kainoki.hp-ez.com&lt;/p&gt;
&lt;section class="veu_cta" id="veu_cta-20322"&gt;&lt;h1 class="cta_title"&gt;サービス案内：読解ラボ東京の「過去問解説」&lt;/h1&gt;&lt;div class="cta_body"&gt;&lt;div class="cta_body_image cta_body_image_right"&gt;&lt;a href="http://dokkai-labo.tokyo/?s=【過去問】&amp;order=asc" target="_blank"&gt;&lt;img width="922" height="182" src="https://dokkai-labo.tokyo/wp-content/uploads/2020/02/読解ラボWEB_t.png" class="attachment-large size-large" alt="" srcset="https://dokkai-labo.tokyo/wp-content/uploads/2020/02/読解ラボWEB_t.png 922w, https://dokkai-labo.tokyo/wp-content/uploads/2020/02/読解ラボWEB_t-300x59.png 300w, https://dokkai-labo.tokyo/wp-content/uploads/2020/02/読解ラボWEB_t-768x152.png 768w" sizes="(max-width: 922px) 100vw, 922px" /&gt;&lt;/a&gt;&lt;/div&gt;&lt;div class="cta_body_txt image_exist"&gt;受験準備の最終段階で困りがちなのが過去問の扱いです。
&lt;br /&gt;全問について解説と採点基準を明示し、そのプロセスを体感してもらいます。&lt;/div&gt;&lt;div class="cta_body_link"&gt;&lt;a href="http://dokkai-labo.tokyo/?s=【過去問】&amp;order=asc" class="btn btn-primary btn-block btn-lg" target="_blank"&gt;読解ラボ東京の過去問解説動画&lt;/a&gt;&lt;/div&gt;&lt;/div&gt;&lt;!--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200402%2F&amp;amp;t=KAI%E7%AE%97%E6%95%B0%E6%95%99%E5%AE%A4%E3%80%90%E4%B8%89%E9%B7%B9%E3%80%91%E5%87%BA%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200402%2F&amp;amp;text=KAI%E7%AE%97%E6%95%B0%E6%95%99%E5%AE%A4%E3%80%90%E4%B8%89%E9%B7%B9%E3%80%91%E5%87%BA%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KAI%E7%AE%97%E6%95%B0%E6%95%99%E5%AE%A4%E3%80%90%E4%B8%89%E9%B7%B9%E3%80%91%E5%87%BA%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200402%2F" target="_blank" &gt;&lt;span class="vk_icon_w_r_sns_bluesky icon_sns"&gt;&lt;/span&gt;&lt;span class="sns_txt"&gt;Bluesky&lt;/span&gt;&lt;/a&gt;&lt;/li&gt;&lt;li class="sb_copy sb_icon"&gt;&lt;button class="copy-button sb_icon_inner"data-clipboard-text="KAI算数教室【三鷹】出講のお知らせ | 受験国語専門 読解ラボ東京 | 中学受験・大学受験対応の個別指導国語専門塾（オンライン・教室対応） https://dokkai-labo.tokyo/info/200402/"&gt;&lt;span class="vk_icon_w_r_sns_copy icon_sns"&gt;&lt;i class="fas fa-copy"&gt;&lt;/i&gt;&lt;/span&gt;&lt;span class="sns_txt"&gt;Copy&lt;/span&gt;&lt;/button&gt;&lt;/li&gt;&lt;/ul&gt;&lt;/div&gt;&lt;!-- [ /.socialSet ] --&gt;			
------</t>
  </si>
  <si>
    <t>https://dokkai-labo.tokyo/publication/</t>
  </si>
  <si>
    <t>以下のページは不自然なワードを使用しています。
これらを適切に自然な言葉に置き換えて下さい。
なお、本文の装飾や構造は絶対に変えないでください。
【対象ページURL】
https://dokkai-labo.tokyo/publication/
【検出された不自然ワード】
- 設計
【本文】
------
&lt;p&gt;読解ラボ　代表　長島康二が出版した本を紹介させていただきます。&lt;/p&gt;
&lt;p&gt;&lt;a href="https://dokkai-labo.tokyo/"&gt;塾の全体像はこちら&lt;/a&gt;&lt;/p&gt;
&lt;h2 id="torisetsu"&gt;【中学受験】保護者のための戦略と合格のトリセツ&lt;/h2&gt;
&lt;p&gt;2020年８月３日&lt;/p&gt;
&lt;p&gt;著者　長島康二&lt;/p&gt;
&lt;p&gt;出版社　株式会社ごま書房新社&lt;/p&gt;
&lt;p&gt;&lt;img fetchpriority="high" decoding="async" class="alignnone size-medium wp-image-20677" src="https://dokkai-labo.tokyo/wp-content/uploads/2020/08/torisetsu-202x300.jpg" sizes="(max-width: 202px) 100vw, 202px" srcset="https://dokkai-labo.tokyo/wp-content/uploads/2020/08/torisetsu-202x300.jpg 202w, https://dokkai-labo.tokyo/wp-content/uploads/2020/08/torisetsu-689x1024.jpg 689w, https://dokkai-labo.tokyo/wp-content/uploads/2020/08/torisetsu-768x1142.jpg 768w, https://dokkai-labo.tokyo/wp-content/uploads/2020/08/torisetsu.jpg 807w" alt="中学受験のトリセツ" width="202" height="300" /&gt;&lt;/p&gt;
&lt;p&gt;&amp;nbsp;&lt;/p&gt;
&lt;p&gt;中学受験において、保護者様の影響力は非常に大きなものです。&lt;br /&gt;
ですから、保護者様に向けて、正しい情報・正しい戦略を伝える本、つまり「中学受験についての取扱説明書=トリセツ」を企画しました。&lt;br /&gt;
本書によって、中学受験生の合格を勝ち取りましょう！&lt;/p&gt;
&lt;p&gt;&amp;nbsp;&lt;/p&gt;
&lt;p&gt;本書の内容や狙い（家庭での設計・併願戦略・学習の進め方など）は、&lt;a href="https://dokkai-labo.tokyo/blog/chujutorisetsu/"&gt;中学受験のトリセツ（内容紹介・活用ポイント）&lt;/a&gt;でも補足しています。&lt;/p&gt;
&lt;p&gt;&amp;nbsp;&lt;/p&gt;
&lt;p&gt;書店もしくは下記オンラインショップなどで購入可能です。&lt;/p&gt;
&lt;p&gt;&lt;a href="https://www.amazon.co.jp/dp/4341087681?SubscriptionId=AKIAIBX3OSRN6HXD25SQ&amp;amp;tag=hnzk-22&amp;amp;linkCode=xm2&amp;amp;camp=2025&amp;amp;creative=165953&amp;amp;creativeASIN=4341087681" target="_blank" rel="noopener noreferrer"&gt;Amazon&lt;/a&gt;&lt;/p&gt;
&lt;p&gt;&lt;a href="https://books.rakuten.co.jp/search?sv=30&amp;amp;v=2&amp;amp;oid=000&amp;amp;f=A&amp;amp;g=001&amp;amp;p=0&amp;amp;s=0&amp;amp;e=0&amp;amp;sitem=9784341087685" target="_blank" rel="noopener noreferrer"&gt;楽天ブックス&lt;/a&gt;&lt;/p&gt;
&lt;p&gt;&lt;a href="https://www.kinokuniya.co.jp/f/dsg-01-9784341087685" target="_blank" rel="noopener noreferrer"&gt;KINOKUNIYA WEB STORE&lt;/a&gt;&lt;/p&gt;
&lt;p&gt;&lt;a href="https://honto.jp/netstore/pd-book_30433488.html" target="_blank" rel="noopener noreferrer"&gt;honto&lt;/a&gt;&lt;/p&gt;
&lt;p&gt;など&lt;/p&gt;
&lt;p&gt;&amp;nbsp;&lt;/p&gt;
&lt;h2 id="university-kokkoritsu"&gt;【国公立二次対策】得点力を伸ばす国公立大学現代文攻略&lt;/h2&gt;
&lt;p&gt;2019年1月4日　初版第1刷発行&lt;/p&gt;
&lt;p&gt;著者　長島康二&lt;/p&gt;
&lt;p&gt;出版社　株式会社ごま書房新社&lt;/p&gt;
&lt;p&gt;&lt;img decoding="async" class="alignnone size-medium wp-image-14945" src="https://dokkai-labo.tokyo/wp-content/uploads/2018/06/長島著書-207x300.jpg" alt="国公立大学現代文攻略" width="207" height="300" /&gt;&lt;/p&gt;
&lt;p&gt;&amp;nbsp;&lt;/p&gt;
&lt;p&gt;大学受験の現代文は努力すればきちんと伸びる科目です。&lt;br /&gt;
「学校教育における国語」と「受験の国語」は違います。&lt;br /&gt;
本書は受験国語の指導に徹し、受験生の得点力を伸ばすこと、そして合格の栄冠を勝ち取ることを目的にしている即戦力本です。&lt;/p&gt;
&lt;p&gt;ぜひご一読いただければ幸いです。&lt;/p&gt;
&lt;p&gt;&amp;nbsp;&lt;/p&gt;
&lt;p&gt;本書の要点（国公立で要求される論理・設問処理・時間配分の考え方）は、&lt;a href="https://dokkai-labo.tokyo/blog/190104/"&gt;国公立大学 現代文攻略&lt;/a&gt;でも整理しています。&lt;/p&gt;
&lt;p&gt;&amp;nbsp;&lt;/p&gt;
&lt;p&gt;オンラインにて購入可能です。&lt;/p&gt;
&lt;p&gt;&lt;a href="https://www.amazon.co.jp/%E5%9B%BD%E5%85%AC%E7%AB%8B%E5%A4%A7%E5%AD%A6-%E7%8F%BE%E4%BB%A3%E6%96%87%E6%94%BB%E7%95%A5-%E9%95%B7%E5%B3%B6%E5%BA%B7%E4%BA%8C/dp/4341087207/ref=sr_1_1?s=books&amp;amp;ie=UTF8&amp;amp;qid=1549262431&amp;amp;sr=1-1" target="_blank" rel="noopener noreferrer"&gt;Amazon&lt;/a&gt;&lt;/p&gt;
&lt;p&gt;&lt;a href="https://honto.jp/netstore/pd-book_29393099.html" target="_blank" rel="noopener noreferrer"&gt;ごま書房&lt;/a&gt;&lt;/p&gt;
&lt;p&gt;&amp;nbsp;&lt;/p&gt;
&lt;p&gt;&amp;nbsp;&lt;/p&gt;
&lt;h2 id="university-march"&gt;【難関大学入試】高難易度の文章を解きほぐす現代文の技術&lt;/h2&gt;
&lt;p&gt;2018年2月3日　初版第1刷発行&lt;/p&gt;
&lt;p&gt;著者　長島康二&lt;/p&gt;
&lt;p&gt;発行者　池田雅行&lt;/p&gt;
&lt;p&gt;発行所　株式会社ごま書房新社&lt;/p&gt;
&lt;p&gt;&lt;img decoding="async" class="alignnone size-medium wp-image-1878" src="https://dokkai-labo.tokyo/wp-content/uploads/2018/06/大学入試現代文-205x300.jpg" sizes="(max-width: 205px) 100vw, 205px" srcset="https://dokkai-labo.tokyo/wp-content/uploads/2018/06/大学入試現代文-205x300.jpg 205w, https://dokkai-labo.tokyo/wp-content/uploads/2018/06/大学入試現代文.jpg 684w" alt="大学入試現代文" width="205" height="300" /&gt;&lt;/p&gt;
&lt;p&gt;大学入試で出題される文章の多くは非常に難解です。国公立や早稜田、上智はもちろん、ＭＡＲＣＨや日東駒専でも高難易度の文章がしばしば出題されています。&lt;/p&gt;
&lt;p&gt;現代文が現在の日本語で書かれた文章の読解をする科目だからです。今の日本語で書かれているのであれば、とりあえず読むことはできます。その点で現代文は英語や古典よりもハードルが低いため、内容自体が高度になってしまいます。&lt;/p&gt;
&lt;p&gt;したがって、「本文をきちんと理解できれば問題も解ける」といった考え方は成り立ちません。&lt;/p&gt;
&lt;p&gt;だからこそ我々は問題を解くための技術を習得する必要があります。本書ではそのための「方法論」を余すことなく紹介しています。&lt;/p&gt;
&lt;p&gt;ぜひご一読いただければ幸いです。&lt;/p&gt;
&lt;p&gt;&amp;nbsp;&lt;/p&gt;
&lt;p&gt;大学入試の現代文で「何を技術として身につけるか」は、&lt;a href="https://dokkai-labo.tokyo/blog/180203/"&gt;大学入試 現代文&lt;/a&gt;でも補足しています。&lt;/p&gt;
&lt;p&gt;&amp;nbsp;&lt;/p&gt;
&lt;p&gt;オンラインにて購入可能です。&lt;/p&gt;
&lt;p&gt;&lt;a href="http://gomashobo.com/book/b360542.html"&gt;ごま書房新社&lt;/a&gt;&lt;/p&gt;
&lt;p&gt;&lt;a href="https://www.amazon.co.jp/%E5%A4%A7%E5%AD%A6%E5%85%A5%E8%A9%A6%E7%8F%BE%E4%BB%A3%E6%96%87%E2%80%95%E3%81%BE%E3%81%9A%E2%80%9CMARCH%E7%AA%81%E7%A0%B4%E2%80%9D%E3%81%AE%E6%A5%B5%E6%84%8F%E3%82%92%E4%BC%9D%E6%8E%88-%E9%95%B7%E5%B3%B6-%E5%BA%B7%E4%BA%8C/dp/434108691X"&gt;Amazon&lt;/a&gt;&lt;/p&gt;
&lt;p&gt;&amp;nbsp;&lt;/p&gt;
&lt;h2 id="junior-high-logic"&gt;【中学入試】センスに頼らず点を取る国語読解力いらずの解き方&lt;/h2&gt;
&lt;p&gt;2017年6月20日　初版第１刷発行&lt;/p&gt;
&lt;p&gt;著者　長島康二&lt;/p&gt;
&lt;p&gt;編集人　清水智則&lt;/p&gt;
&lt;p&gt;発行所　エール出版&lt;/p&gt;
&lt;p&gt;&lt;img loading="lazy" decoding="async" class="alignnone size-medium wp-image-1877" src="https://dokkai-labo.tokyo/wp-content/uploads/2018/06/読解力いらずの解き方講座-207x300.jpg" sizes="auto, (max-width: 207px) 100vw, 207px" srcset="https://dokkai-labo.tokyo/wp-content/uploads/2018/06/読解力いらずの解き方講座-207x300.jpg 207w, https://dokkai-labo.tokyo/wp-content/uploads/2018/06/読解力いらずの解き方講座.jpg 691w" alt="中学入試国語読解力いらずの解き方講座" width="207" height="300" /&gt;&lt;/p&gt;
&lt;p&gt;この参考書は精選した良問を入試国語の解法を用いて切り崩し、わかりやすく解説しております。&lt;/p&gt;
&lt;p&gt;また、受験生がその解法を自分の手で使いこなせるように留意しながら解説を書きました。&lt;/p&gt;
&lt;p&gt;「なんとなく」を排した、方法論に基づく読解で、確実な得点力を養える参考書です。&lt;/p&gt;
&lt;p&gt;受験生の皆さんにぜひ読んでいただきたいと思っております。&lt;/p&gt;
&lt;p&gt;また、保護者の皆様にも自信を持っておすすめいたします。&lt;/p&gt;
&lt;p&gt;受験の国語とはどのようなものなのかをつかむ一助になろうかと存じます。&lt;/p&gt;
&lt;p&gt;ご一読いただければ幸いです。&lt;/p&gt;
&lt;p&gt;&amp;nbsp;&lt;/p&gt;
&lt;p&gt;本書で扱う「読解力いらず」の設問処理の考え方は、&lt;a href="https://dokkai-labo.tokyo/blog/170620/"&gt;中学入試国語 読解力いらずの解き方講座&lt;/a&gt;でも紹介しています。&lt;/p&gt;
&lt;p&gt;&amp;nbsp;&lt;/p&gt;
&lt;p&gt;オンラインにて購入可能です。&lt;/p&gt;
&lt;p&gt;&lt;a href="https://www.amazon.co.jp/%E4%B8%AD%E5%AD%A6%E5%85%A5%E8%A9%A6%E5%9B%BD%E8%AA%9E-%E8%AA%AD%E8%A7%A3%E5%8A%9B%E3%81%84%E3%82%89%E3%81%9A%E3%81%AE%E8%A7%A3%E3%81%8D%E6%96%B9%E8%AC%9B%E5%BA%A7-%E4%BB%AE-%E9%95%B7%E5%B3%B6%E5%BA%B7%E4%BA%8C/dp/475393389X"&gt;amazon&lt;/a&gt;&lt;/p&gt;
&lt;p&gt;&lt;a href="http://books.rakuten.co.jp/rb/14869554/"&gt;楽天ブックス&lt;/a&gt;&lt;/p&gt;
&lt;p&gt;&lt;a href="http://tsutaya.tsite.jp/item/book/PTA0000SUPT7"&gt;TSUTAYAオンラインショッピング&lt;/a&gt;&lt;/p&gt;
&lt;p&gt;&lt;a href="http://boox.jp/index.php?module=ecitemdtl&amp;amp;action=pdetail&amp;amp;it=BK&amp;amp;cd=475393389X"&gt;book FAN&lt;/a&gt;&lt;/p&gt;
&lt;p&gt;&lt;a href="https://honto.jp/netstore/pd-book_28514726.html"&gt;honto&lt;/a&gt;&lt;/p&gt;
&lt;p&gt;&amp;nbsp;&lt;/p&gt;
&lt;h2 id="university-intro"&gt;【基礎固め】書き込み式学習で偏差値アップ！大学入試現代文・入門&lt;/h2&gt;
&lt;p&gt;大学入試現代文を「書き込み」で整理しながら学ぶ入門書については、&lt;a href="https://dokkai-labo.tokyo/blog/200328/"&gt;大学入試現代文・入門 書込み式学習で偏差値アップ！&lt;/a&gt;で補足しています。&lt;/p&gt;
&lt;section class="veu_cta" id="veu_cta-20531"&gt;&lt;h1 class="cta_title"&gt;講座案内：小５夏期体験講座&lt;/h1&gt;&lt;div class="cta_body"&gt;&lt;div class="cta_body_image cta_body_image_right"&gt;&lt;a href="https://dokkai-labo.tokyo/summer/" target="_blank"&gt;&lt;/a&gt;&lt;/div&gt;&lt;div class="cta_body_txt image_exist"&gt;「どうやったら国語の成績が伸びるのか分からない」生徒さんから
&lt;br /&gt;「2021年春の最難関校への受験に向けて、より高度な問題に早めに取り組んでおきたい」生徒さんまで、多くの小学生のチャレンジをお待ちしています！&lt;/div&gt;&lt;div class="cta_body_link"&gt;&lt;a href="https://dokkai-labo.tokyo/summer/" class="btn btn-primary btn-block btn-lg" target="_blank"&gt;小５夏期体験講座&lt;/a&gt;&lt;/div&gt;&lt;/div&gt;&lt;!-- [ /.vkExUnit_cta_body ] --&gt;&lt;/section&gt;			
------</t>
  </si>
  <si>
    <t>https://dokkai-labo.tokyo/summercourse/</t>
  </si>
  <si>
    <t>以下のページは不自然なワードを使用しています。
これらを適切に自然な言葉に置き換えて下さい。
なお、本文の装飾や構造は絶対に変えないでください。
【対象ページURL】
https://dokkai-labo.tokyo/summercourse/
【検出された不自然ワード】
- 型
【本文】
------
&lt;p&gt;開講講座（オンライン／教室）や料金・受講形態を含む全体像は、&lt;a href="https://dokkai-labo.tokyo/live/"&gt;開講講座のご案内（全体像はこちら）&lt;/a&gt;でまとめて確認できます。&lt;/p&gt;
&lt;div id="wpcf7-f278-p279-o1" class="wpcf7 no-js" dir="ltr" lang="ja" data-wpcf7-id="278"&gt;
&lt;form class="wpcf7-form init" action="/summercourse/#wpcf7-f278-p279-o1" method="post" novalidate="novalidate" aria-label="コンタクトフォーム" data-status="init"&gt;
&lt;p class="akismet-fields-container" style="display: none !important;" data-prefix="_wpcf7_ak_"&gt;&lt;label&gt;Δ&lt;textarea cols="45" maxlength="100" name="_wpcf7_ak_hp_textarea" rows="8"&gt;&lt;/textarea&gt;&lt;/label&gt;&lt;input id="ak_js_1" name="_wpcf7_ak_js" type="hidden" value="179" /&gt;&lt;script&gt;document.getElementById( "ak_js_1" ).setAttribute( "value", ( new Date() ).getTime() );&lt;/script&gt;&lt;/p&gt;
&lt;div class="wpcf7-response-output" aria-hidden="true"&gt;&lt;/div&gt;
&lt;/form&gt;
&lt;/div&gt;
&lt;div class="wpcf7 no-js" id="wpcf7-f278-p279-o1" lang="ja" dir="ltr" data-wpcf7-id="278"&gt;
&lt;div class="screen-reader-response"&gt;&lt;p role="status" aria-live="polite" aria-atomic="true"&gt;&lt;/p&gt; &lt;ul&gt;&lt;/ul&gt;&lt;/div&gt;
&lt;form action="/summercourse/#wpcf7-f278-p279-o1" method="post" class="wpcf7-form init" aria-label="コンタクトフォーム" novalidate="novalidate" data-status="init"&gt;
&lt;fieldset class="hidden-fields-container"&gt;&lt;input type="hidden" name="_wpcf7" value="278" /&gt;&lt;input type="hidden" name="_wpcf7_version" value="6.1.5" /&gt;&lt;input type="hidden" name="_wpcf7_locale" value="ja" /&gt;&lt;input type="hidden" name="_wpcf7_unit_tag" value="wpcf7-f278-p279-o1" /&gt;&lt;input type="hidden" name="_wpcf7_container_post" value="279" /&gt;&lt;input type="hidden" name="_wpcf7_posted_data_hash" value="" /&gt;&lt;input type="hidden" name="_wpcf7_recaptcha_response" value="" /&gt;
&lt;/fieldset&gt;
&lt;p&gt;保護者氏名(必須)：&lt;span class="wpcf7-form-control-wrap" data-name="your-name"&gt;&lt;input size="40" maxlength="400" class="wpcf7-form-control wpcf7-text wpcf7-validates-as-required" aria-required="true" aria-invalid="false" value="" type="text" name="your-name" /&gt;&lt;/span&gt;
&lt;/p&gt;
&lt;p&gt;メールアドレス(必須)：&lt;span class="wpcf7-form-control-wrap" data-name="your-email"&gt;&lt;input size="40" maxlength="400" class="wpcf7-form-control wpcf7-email wpcf7-validates-as-required wpcf7-text wpcf7-validates-as-email" aria-required="true" aria-invalid="false" value="" type="email" name="your-email" /&gt;&lt;/span&gt;
&lt;/p&gt;
&lt;p&gt;電話番号(必須)：&lt;span class="wpcf7-form-control-wrap" data-name="mobtel"&gt;&lt;input size="40" maxlength="400" class="wpcf7-form-control wpcf7-tel wpcf7-validates-as-required wpcf7-text wpcf7-validates-as-tel" aria-required="true" aria-invalid="false" value="" type="tel" name="mobtel" /&gt;&lt;/span&gt;
&lt;/p&gt;
&lt;p&gt;生徒氏名(必須)：&lt;span class="wpcf7-form-control-wrap" data-name="chilid-name"&gt;&lt;input size="40" maxlength="400" class="wpcf7-form-control wpcf7-text" aria-invalid="false" value="" type="text" name="chilid-name" /&gt;&lt;/span&gt;
&lt;/p&gt;
&lt;p&gt;性別(必須)：&lt;span class="wpcf7-form-control-wrap" data-name="seibetu"&gt;&lt;select class="wpcf7-form-control wpcf7-select" aria-invalid="false" name="seibetu"&gt;&lt;option value=""&gt;&amp;#8212;以下から選択してください&amp;#8212;&lt;/option&gt;&lt;option value="男"&gt;男&lt;/option&gt;&lt;option value="女"&gt;女&lt;/option&gt;&lt;/select&gt;&lt;/span&gt;
&lt;/p&gt;
&lt;p&gt;講座選択(必須)&lt;br /&gt;
&lt;span class="wpcf7-form-control-wrap" data-name="checkbox-70"&gt;&lt;span class="wpcf7-form-control wpcf7-checkbox wpcf7-validates-as-required"&gt;&lt;span class="wpcf7-list-item first"&gt;&lt;span class="wpcf7-list-item-label"&gt;物語文：08/13(金)09:00～10:30&lt;/span&gt;&lt;input type="checkbox" name="checkbox-70[]" value="物語文：08/13(金)09:00～10:30" /&gt;&lt;/span&gt;&lt;span class="wpcf7-list-item"&gt;&lt;span class="wpcf7-list-item-label"&gt;記述：08/13(金)10:40～12:10&lt;/span&gt;&lt;input type="checkbox" name="checkbox-70[]" value="記述：08/13(金)10:40～12:10" /&gt;&lt;/span&gt;&lt;span class="wpcf7-list-item"&gt;&lt;span class="wpcf7-list-item-label"&gt;説明文：08/23(月)13:00～14:30&lt;/span&gt;&lt;input type="checkbox" name="checkbox-70[]" value="説明文：08/23(月)13:00～14:30" /&gt;&lt;/span&gt;&lt;span class="wpcf7-list-item last"&gt;&lt;span class="wpcf7-list-item-label"&gt;記述：08/23(月)14:40～16:10&lt;/span&gt;&lt;input type="checkbox" name="checkbox-70[]" value="記述：08/23(月)14:40～16:10" /&gt;&lt;/span&gt;&lt;/span&gt;&lt;/span&gt;
&lt;/p&gt;
&lt;p&gt;受講場所(必須)&lt;br /&gt;
&lt;span class="wpcf7-form-control-wrap" data-name="place"&gt;&lt;select class="wpcf7-form-control wpcf7-select" aria-invalid="false" name="place"&gt;&lt;option value=""&gt;&amp;#8212;以下から選択してください&amp;#8212;&lt;/option&gt;&lt;option value="教室"&gt;教室&lt;/option&gt;&lt;option value="オンライン"&gt;オンライン&lt;/option&gt;&lt;/select&gt;&lt;/span&gt;
&lt;/p&gt;
&lt;p&gt;&lt;label&gt; 備考&lt;br /&gt;
&lt;span class="wpcf7-form-control-wrap" data-name="your-message"&gt;&lt;textarea cols="40" rows="10" maxlength="2000" class="wpcf7-form-control wpcf7-textarea" aria-invalid="false" name="your-message"&gt;&lt;/textarea&gt;&lt;/span&gt; &lt;/label&gt;
&lt;/p&gt;
&lt;p&gt;&lt;input class="wpcf7-form-control wpcf7-submit has-spinner" type="submit" value="送信" /&gt;
&lt;/p&gt;&lt;p style="display: none !important;" class="akismet-fields-container" data-prefix="_wpcf7_ak_"&gt;&lt;label&gt;&amp;#916;&lt;textarea name="_wpcf7_ak_hp_textarea" cols="45" rows="8" maxlength="100"&gt;&lt;/textarea&gt;&lt;/label&gt;&lt;input type="hidden" id="ak_js_1" name="_wpcf7_ak_js" value="43"/&gt;&lt;script&gt;document.getElementById( "ak_js_1" ).setAttribute( "value", ( new Date() ).getTime() );&lt;/script&gt;&lt;/p&gt;&lt;div class="wpcf7-response-output" aria-hidden="true"&gt;&lt;/div&gt;
&lt;/form&gt;
&lt;/div&gt;
&lt;h2&gt;よくあるご質問（FAQ）&lt;/h2&gt;
&lt;div class="rounded" style="background-color: #f5f5f5; padding: 15px; margin-bottom: 15px;"&gt;
&lt;h4&gt;Q1. オンライン個別指導は教室と比べて質が落ちませんか？&lt;/h4&gt;
&lt;p&gt;&lt;strong&gt;A.&lt;/strong&gt; 教室型と同じ１対１指導を前提に、電子黒板と手元カメラを併用しています。本文根拠の取り方・設問処理・答案構成までリアルタイムで確認できるため、指導の質は教室と同等です。むしろ、手元を常に可視化できる点で、改善スピードは速いケースもあります。&lt;/p&gt;
&lt;/div&gt;
&lt;div class="rounded" style="background-color: #f5f5f5; padding: 15px; margin-bottom: 15px;"&gt;
&lt;h4&gt;Q2. どのレベルの大学に対応していますか？&lt;/h4&gt;
&lt;p&gt;&lt;strong&gt;A.&lt;/strong&gt; 共通テスト対策から難関私大・国公立二次試験まで対応しています。志望校の出題傾向に合わせて扱う問題を選定し、必要な講座（私大／共通テスト／二次／小論文）を組み合わせて指導します。&lt;/p&gt;
&lt;/div&gt;
&lt;div class="rounded" style="background-color: #f5f5f5; padding: 15px; margin-bottom: 15px;"&gt;
&lt;h4&gt;Q3. 小論文だけの受講も可能ですか？&lt;/h4&gt;
&lt;p&gt;&lt;strong&gt;A.&lt;/strong&gt; 可能です。医学部・推薦・AO・看護系など、小論文が課される入試形式に応じて、基本構成の作り方から添削まで個別に対応します。現代文と組み合わせた受講も可能です。&lt;/p&gt;
&lt;/div&gt;
&lt;div class="rounded" style="background-color: #f5f5f5; padding: 15px; margin-bottom: 15px;"&gt;
&lt;h4&gt;Q4. 週１回で効果は出ますか？&lt;/h4&gt;
&lt;p&gt;&lt;strong&gt;A.&lt;/strong&gt; 週１回でも、授業内で「進め方」を固め、復習計画を明確にすれば十分に効果は出ます。重要なのは回数よりも、根拠の取り方と答案構成を再現できる状態にすることです。必要に応じて回数調整も可能です。&lt;/p&gt;
&lt;/div&gt;
&lt;div class="rounded" style="background-color: #f5f5f5; padding: 15px;"&gt;
&lt;h4&gt;Q5. トライアルだけ受けることはできますか？&lt;/h4&gt;
&lt;p&gt;&lt;strong&gt;A.&lt;/strong&gt; 可能です。トライアル指導で現在の課題と改善ポイントを整理し、そのうえで継続受講をご検討いただけます。無理な勧誘は行っていません。&lt;/p&gt;
&lt;/div&gt;
&lt;section class="veu_cta" id="veu_cta-20325"&gt;&lt;h1 class="cta_title"&gt;講座案内：小６得点力養成講座【集団授業(２～７月)】&lt;/h1&gt;&lt;div class="cta_body"&gt;&lt;div class="cta_body_image cta_body_image_right"&gt;&lt;a href="https://dokkai-labo.tokyo/tokuten/" target="_blank"&gt;&lt;/a&gt;&lt;/div&gt;&lt;div class="cta_body_txt image_exist"&gt;半年間で読解問題の得点力向上を目指す講座です。各回ともテーマに基づいて
&lt;br /&gt;大問４題を取り扱います。受講結果と復習用動画も完備しています。
&lt;br /&gt;&lt;/div&gt;&lt;div class="cta_body_link"&gt;&lt;a href="https://dokkai-labo.tokyo/tokuten/" class="btn btn-primary btn-block btn-lg" target="_blank"&gt;講座案内：小６得点力養成講座【集団授業(２～７月)】&lt;/a&gt;&lt;/div&gt;&lt;/div&gt;&lt;!-- [ /.vkExUnit_cta_body ] --&gt;&lt;/section&gt;			
------</t>
  </si>
  <si>
    <t>https://eigo-rewrite.com/</t>
  </si>
  <si>
    <t>以下のページは不自然なワードを使用しています。
これらを適切に自然な言葉に置き換えて下さい。
なお、本文の装飾や構造は絶対に変えないでください。
【対象ページURL】
https://eigo-rewrite.com/
【検出された不自然ワード】
- 手順
【本文】
------
&lt;p&gt;&lt;!-- ========================= 受験英語専門ゼミ「Re-Write」｜トップページ本文（全面差し替え案） ========================= --&gt;&lt;/p&gt;
&lt;div class="er-home"&gt;
&lt;p&gt;&lt;!-- HERO --&gt;&lt;/p&gt;
&lt;section class="top-hero"&gt;
&lt;p class="er-hero-eyebrow"&gt;受験英語専門ゼミ「Re-Write」（リライト）&lt;/p&gt;
&lt;p class="er-hero-title"&gt;&lt;span class="lead"&gt;英語を&lt;/span&gt;&lt;br /&gt;
&lt;span class="accent"&gt;「解ける形」&lt;/span&gt;に&lt;br /&gt;
書き直す指導&lt;/p&gt;
&lt;p&gt;単語や文法を覚えているのに、&lt;strong&gt;長文が読めない・英作文が書けない&lt;/strong&gt;。&lt;br /&gt;
それは努力不足ではなく、知識が&lt;strong&gt;答案で使える形になっていない&lt;/strong&gt;ことが原因です。&lt;br /&gt;
Re-Writeは、受験英語に特化して&lt;strong&gt;読解・文法・英作文&lt;/strong&gt;を目的別に強化します。&lt;br /&gt;
受験英語の伸ばし方（文法×4技能×英作文の考え方）は、&lt;a href="https://eigo-rewrite.com/concept/"&gt;受験英語は英作文で伸ばす｜文法×4技能｜Re-Write&lt;/a&gt;で全体像を確認できます。&lt;br /&gt;
&lt;strong&gt;四ツ谷教室／オンライン&lt;/strong&gt;に対応しています。&lt;/p&gt;
&lt;p&gt;&lt;a class="btn btn-primary" href="https://eigo-rewrite.com/contact/"&gt;受講相談（お問い合わせ）&lt;/a&gt;&lt;br /&gt;
&lt;a class="btn btn-default" href="https://eigo-rewrite.com/live/"&gt;講座一覧を見る&lt;/a&gt;&lt;br /&gt;
&lt;a class="btn btn-default" href="#course"&gt;目的別に選ぶ&lt;/a&gt;&lt;/p&gt;
&lt;div style="border: 1px solid #e5e5e5; padding: 12px; border-radius: 8px; margin-top: 14px;"&gt;
&lt;p&gt;&lt;strong&gt;まず確認したい方へ&lt;/strong&gt;&lt;/p&gt;
&lt;ul style="margin: 8px 0 0 1.2em;"&gt;
&lt;li&gt;&lt;a href="#problems"&gt;どんな悩みに対応しているか&lt;/a&gt;&lt;/li&gt;
&lt;li&gt;&lt;a href="#course"&gt;講座を選ぶ&lt;/a&gt;（高校受験／大学受験）&lt;/li&gt;
&lt;li&gt;&lt;a href="#flow"&gt;受講までの流れ&lt;/a&gt;／&lt;a href="#price"&gt;料金の考え方&lt;/a&gt;&lt;/li&gt;
&lt;li&gt;&lt;a href="#articles"&gt;テーマ別おすすめ記事&lt;/a&gt;（文法・読解・英作文・学習法）&lt;/li&gt;
&lt;/ul&gt;
&lt;/div&gt;
&lt;/section&gt;
&lt;hr /&gt;
&lt;p&gt;&lt;!-- PROBLEMS --&gt;&lt;/p&gt;
&lt;section id="problems"&gt;
&lt;h2&gt;こうした状況で伸び悩んでいませんか&lt;/h2&gt;
&lt;ul&gt;
&lt;li&gt;単語は覚えているのに、長文になると内容が入ってこない&lt;/li&gt;
&lt;li&gt;文法問題は解けるが、本文の解釈で悩む（SVOCが追えない）&lt;/li&gt;
&lt;li&gt;英作文が「書き出せない」「減点される理由が分からない」&lt;/li&gt;
&lt;li&gt;並び替え・語句補充で毎回ミスの傾向が同じ&lt;/li&gt;
&lt;li&gt;定期テストは何とかなるが、初見問題でつまずく&lt;/li&gt;
&lt;li&gt;勉強しているのに「何から直せばいいか」が見えない&lt;/li&gt;
&lt;/ul&gt;
&lt;p&gt;英語が苦しいときは、原因が1つではないことが多いものです。&lt;br /&gt;
Re-Writeでは、個別指導の強みを活かして&lt;strong&gt;弱点の位置を特定&lt;/strong&gt;し、&lt;strong&gt;無駄のない学習順&lt;/strong&gt;を組み立てます。&lt;/p&gt;
&lt;/section&gt;
&lt;hr /&gt;
&lt;p&gt;&lt;!-- METHOD --&gt;&lt;/p&gt;
&lt;section id="method"&gt;
&lt;h2&gt;「分かったつもり」から「得点できる」へ&lt;/h2&gt;
&lt;p&gt;点数を安定させるには、次の4つをバラバラにせず、つながる形にまとめる必要があります。&lt;/p&gt;
&lt;div style="display: grid; grid-template-columns: 1fr; gap: 10px;"&gt;
&lt;div style="border: 1px solid #e5e5e5; padding: 12px; border-radius: 8px;"&gt;&lt;strong&gt;語彙&lt;/strong&gt;&lt;br /&gt;
「意味を知っているのに読めない」を減らすために、頻出語・多義語・熟語を文脈で整理します。&lt;/div&gt;
&lt;div style="border: 1px solid #e5e5e5; padding: 12px; border-radius: 8px;"&gt;&lt;strong&gt;文法（構造）&lt;/strong&gt;&lt;br /&gt;
品詞・文型・時制などを「問題として解ける」だけで終わらせず、本文の構造把握に直結させます。&lt;/div&gt;
&lt;div style="border: 1px solid #e5e5e5; padding: 12px; border-radius: 8px;"&gt;&lt;strong&gt;読解&lt;/strong&gt;&lt;br /&gt;
ただ訳すのではなく、設問で求められる根拠に届く読み方（情報の取り方・戻り方・処理順）へ変換します。&lt;/div&gt;
&lt;div style="border: 1px solid #e5e5e5; padding: 12px; border-radius: 8px;"&gt;&lt;strong&gt;英作文&lt;/strong&gt;&lt;br /&gt;
添削で終わらせず、書き直しで「次回同じミスをしない」状態を作ります。&lt;/div&gt;
&lt;/div&gt;
&lt;p style="margin-top: 12px;"&gt;どこから手をつけるべきかは、人によって違います。&lt;br /&gt;
現状と目標を伺い、必要な範囲から優先して進めていきます。&lt;/p&gt;
&lt;/section&gt;
&lt;hr /&gt;
&lt;p&gt;&lt;!-- COURSE --&gt;&lt;/p&gt;
&lt;section id="course"&gt;
&lt;h2&gt;目的別に選べる講座&lt;/h2&gt;
&lt;p&gt;&lt;!-- HS entrance --&gt;&lt;/p&gt;
&lt;div style="border: 1px solid #e5e5e5; padding: 14px; border-radius: 10px; margin-bottom: 12px;"&gt;
&lt;h3&gt;高校受験（都立・私立）&lt;/h3&gt;
&lt;p&gt;高校受験では、読解スピード・設問処理・英作文の安定が合否を分けます。&lt;br /&gt;
目的に合わせて必要な部分から強化します。&lt;/p&gt;
&lt;ul&gt;
&lt;li&gt;&lt;strong&gt;都立入試の英作文&lt;/strong&gt;：5分で書き切る手順×添削（自校作成校対応）&lt;/li&gt;
&lt;li&gt;&lt;strong&gt;文法復習&lt;/strong&gt;：品詞と文型／時制・助動詞の基礎から見直し&lt;/li&gt;
&lt;li&gt;&lt;strong&gt;語彙強化&lt;/strong&gt;：長文が止まる原因を語彙側から解消&lt;/li&gt;
&lt;li&gt;&lt;strong&gt;音読リスニング&lt;/strong&gt;：都立で落としたくないリスニングを安定させる&lt;/li&gt;
&lt;/ul&gt;
&lt;p&gt;&lt;a class="btn btn-primary" href="https://eigo-rewrite.com/toritsu/"&gt;都立入試の英作文対策&lt;/a&gt;&lt;br /&gt;
&lt;a class="btn btn-default" href="https://eigo-rewrite.com/bunpou/"&gt;文法復習講座&lt;/a&gt;&lt;br /&gt;
&lt;a class="btn btn-default" href="https://eigo-rewrite.com/vocabulary/"&gt;語彙強化講座&lt;/a&gt;&lt;br /&gt;
&lt;a class="btn btn-default" href="https://eigo-rewrite.com/listening/"&gt;音読リスニング講座&lt;/a&gt;&lt;/p&gt;
&lt;/div&gt;
&lt;p&gt;&lt;!-- Univ entrance --&gt;&lt;/p&gt;
&lt;div style="border: 1px solid #e5e5e5; padding: 14px; border-radius: 10px; margin-bottom: 12px;"&gt;
&lt;h3&gt;大学受験&lt;/h3&gt;
&lt;p&gt;大学受験では、読解だけでなく、英文解釈の精度と英作文の得点化が重要です。&lt;br /&gt;
志望校・配点・形式に合わせて、必要な考え方を優先して仕上げます。&lt;/p&gt;
&lt;ul&gt;
&lt;li&gt;&lt;strong&gt;大学英作文&lt;/strong&gt;：和文英訳・自由英作文を添削→書き直しで得点源化&lt;/li&gt;
&lt;li&gt;&lt;strong&gt;読解&lt;/strong&gt;：英文の「読み方の癖」を修正し、処理の順番を一定にする&lt;/li&gt;
&lt;li&gt;&lt;strong&gt;文法・基礎&lt;/strong&gt;：知識の穴を塞ぎ、読解・英作に接続する&lt;/li&gt;
&lt;/ul&gt;
&lt;p&gt;&lt;a class="btn btn-primary" href="https://eigo-rewrite.com/kobetsueisakubun/"&gt;大学受験の英作文講座&lt;/a&gt;&lt;br /&gt;
&lt;a class="btn btn-default" href="https://eigo-rewrite.com/column/dokkai/"&gt;読解の指導方針（記事）&lt;/a&gt;&lt;br /&gt;
&lt;a class="btn btn-default" href="https://eigo-rewrite.com/live/"&gt;講座一覧（まとめて確認）&lt;/a&gt;&lt;/p&gt;
&lt;/div&gt;
&lt;p style="margin-top: 10px;"&gt;どの講座が合うか悩む場合は、現状（学年・目標・教材・困っていること）を簡単にお知らせください。&lt;br /&gt;
目的に合わせて「いま必要な順番」をご提案します。&lt;/p&gt;
&lt;p&gt;&lt;a class="btn btn-primary" href="https://eigo-rewrite.com/contact/"&gt;受講相談（お問い合わせ）&lt;/a&gt;&lt;/p&gt;
&lt;/section&gt;
&lt;hr /&gt;
&lt;p&gt;&lt;!-- FLOW --&gt;&lt;/p&gt;
&lt;section id="flow"&gt;
&lt;h2&gt;受講までの流れ&lt;/h2&gt;
&lt;ol&gt;
&lt;li&gt;&lt;strong&gt;受講相談&lt;/strong&gt;&lt;br /&gt;
目標（高校受験／大学受験）と現状の悩みを伺い、方向性を整理します。&lt;/li&gt;
&lt;li&gt;&lt;strong&gt;方針提案&lt;/strong&gt;&lt;br /&gt;
必要な講座・優先順位・学習の進め方を短くまとめます。&lt;/li&gt;
&lt;li&gt;&lt;strong&gt;受講開始&lt;/strong&gt;&lt;br /&gt;
教室／オンラインの希望に合わせて、指導を開始します。&lt;/li&gt;
&lt;/ol&gt;
&lt;p&gt;&lt;a class="btn btn-primary" href="https://eigo-rewrite.com/contact/"&gt;受講相談へ&lt;/a&gt;&lt;br /&gt;
&lt;a class="btn btn-default" href="https://eigo-rewrite.com/live/"&gt;講座一覧を見る&lt;/a&gt;&lt;/p&gt;
&lt;/section&gt;
&lt;hr /&gt;
&lt;p&gt;&lt;!-- PRICE (light) --&gt;&lt;/p&gt;
&lt;section id="price"&gt;
&lt;h2&gt;料金の考え方&lt;/h2&gt;
&lt;p&gt;料金・時間・受講形態は講座により異なります。&lt;br /&gt;
最新の条件は、&lt;a href="https://eigo-rewrite.com/live/"&gt;講座一覧&lt;/a&gt;から各講座ページでご確認ください。&lt;/p&gt;
&lt;div style="border: 1px solid #e5e5e5; padding: 12px; border-radius: 8px;"&gt;
&lt;p&gt;&lt;strong&gt;悩みやすいポイント&lt;/strong&gt;&lt;/p&gt;
&lt;ul style="margin: 8px 0 0 1.2em;"&gt;
&lt;li&gt;「何をどれだけやるか」で必要回数は変わります（文法の穴埋め／英作の得点化／読解の処理順など）&lt;/li&gt;
&lt;li&gt;目的に合わせて、過不足のない範囲をご提案します&lt;/li&gt;
&lt;/ul&gt;
&lt;/div&gt;
&lt;/section&gt;
&lt;hr /&gt;
&lt;p&gt;&lt;!-- ARTICLES --&gt;&lt;/p&gt;
&lt;section id="articles"&gt;
&lt;h2&gt;テーマ別おすすめ記事&lt;/h2&gt;
&lt;p&gt;Re-Writeの学習記事は、授業の補助にも、独学の整理にも使えるようにまとめています。&lt;br /&gt;
迷ったら「いま詰まっているテーマ」から入るのが早いです。&lt;/p&gt;
&lt;p&gt;&lt;!-- Grammar --&gt;&lt;/p&gt;
&lt;div style="border: 1px solid #e5e5e5; padding: 14px; border-radius: 10px; margin-bottom: 12px;"&gt;
&lt;h3&gt;文法を見直したい&lt;/h3&gt;
&lt;p&gt;知識を「解ける」から「読める・書ける」へ接続します。&lt;/p&gt;
&lt;div style="display: flex; flex-wrap: wrap; gap: 8px; margin-top: 10px;"&gt;&lt;a class="btn btn-default" style="padding: 8px 12px; border-radius: 999px; font-size: 14px; line-height: 1.2; margin: 0;" href="https://eigo-rewrite.com/column/eibunpou/"&gt;英文法を定着させるステップ&lt;/a&gt;&lt;br /&gt;
&lt;a class="btn btn-default" style="padding: 8px 12px; border-radius: 999px; font-size: 14px; line-height: 1.2; margin: 0;" href="https://eigo-rewrite.com/column/bunpou/"&gt;個別指導は意味ある？（文法編）&lt;/a&gt;&lt;br /&gt;
&lt;a class="btn btn-default" style="padding: 8px 12px; border-radius: 999px; font-size: 14px; line-height: 1.2; margin: 0;" href="https://eigo-rewrite.com/bunpou/"&gt;文法復習講座&lt;/a&gt;&lt;/div&gt;
&lt;/div&gt;
&lt;p&gt;&lt;!-- Reading --&gt;&lt;/p&gt;
&lt;div style="border: 1px solid #e5e5e5; padding: 14px; border-radius: 10px; margin-bottom: 12px;"&gt;
&lt;h3&gt;長文読解を伸ばしたい&lt;/h3&gt;
&lt;p&gt;「読み方の癖」を直し、設問処理まで届く読み方へ。&lt;/p&gt;
&lt;div style="display: flex; flex-wrap: wrap; gap: 8px; margin-top: 10px;"&gt;&lt;a class="btn btn-default" style="padding: 8px 12px; border-radius: 999px; font-size: 14px; line-height: 1.2; margin: 0;" href="https://eigo-rewrite.com/column/dokkai/"&gt;英語の個別指導｜読解の癖を修正&lt;/a&gt;&lt;br /&gt;
&lt;a class="btn btn-default" style="padding: 8px 12px; border-radius: 999px; font-size: 14px; line-height: 1.2; margin: 0;" href="https://eigo-rewrite.com/column/dokkairyoku/"&gt;読解力を強化する勉強法&lt;/a&gt;&lt;/div&gt;
&lt;/div&gt;
&lt;p&gt;&lt;!-- Writing --&gt;&lt;/p&gt;
&lt;div style="border: 1px solid #e5e5e5; padding: 14px; border-radius: 10px; margin-bottom: 12px;"&gt;
&lt;h3&gt;英作文を得点源にしたい&lt;/h3&gt;
&lt;p&gt;書けない原因を分解し、減点されない答案へ。&lt;/p&gt;
&lt;div style="display: flex; flex-wrap: wrap; gap: 8px; margin-top: 10px;"&gt;&lt;a class="btn btn-default" style="padding: 8px 12px; border-radius: 999px; font-size: 14px; line-height: 1.2; margin: 0;" href="https://eigo-rewrite.com/column/j-eisakubun/"&gt;中学生｜英作文のコツ&lt;/a&gt;&lt;br /&gt;
&lt;a class="btn btn-default" style="padding: 8px 12px; border-radius: 999px; font-size: 14px; line-height: 1.2; margin: 0;" href="https://eigo-rewrite.com/column/eisakubunmae2/"&gt;英作文の前に身につける2つ&lt;/a&gt;&lt;br /&gt;
&lt;a class="btn btn-default" style="padding: 8px 12px; border-radius: 999px; font-size: 14px; line-height: 1.2; margin: 0;" href="https://eigo-rewrite.com/column/reibun/"&gt;例文暗記のやり方&lt;/a&gt;&lt;br /&gt;
&lt;a class="btn btn-default" style="padding: 8px 12px; border-radius: 999px; font-size: 14px; line-height: 1.2; margin: 0;" href="https://eigo-rewrite.com/kobetsueisakubun/"&gt;大学受験の英作文講座&lt;/a&gt;&lt;br /&gt;
&lt;a class="btn btn-default" style="padding: 8px 12px; border-radius: 999px; font-size: 14px; line-height: 1.2; margin: 0;" href="https://eigo-rewrite.com/toritsu/"&gt;都立入試の英作文対策&lt;/a&gt;&lt;/div&gt;
&lt;/div&gt;
&lt;p&gt;&lt;!-- Study method / schedule --&gt;&lt;/p&gt;
&lt;div style="border: 1px solid #e5e5e5; padding: 14px; border-radius: 10px;"&gt;
&lt;h3&gt;勉強の進め方を整理したい&lt;/h3&gt;
&lt;p&gt;何から・いつ・どう回すかを先に決めます。&lt;/p&gt;
&lt;div style="display: flex; flex-wrap: wrap; gap: 8px; margin-top: 10px;"&gt;&lt;a class="btn btn-default" style="padding: 8px 12px; border-radius: 999px; font-size: 14px; line-height: 1.2; margin: 0;" href="https://eigo-rewrite.com/column/eigobenkyouhou/"&gt;英語の基本的な勉強方法&lt;/a&gt;&lt;br /&gt;
&lt;a class="btn btn-default" style="padding: 8px 12px; border-radius: 999px; font-size: 14px; line-height: 1.2; margin: 0;" href="https://eigo-rewrite.com/column/zyugyou/"&gt;英語の授業の受け方&lt;/a&gt;&lt;br /&gt;
&lt;a class="btn btn-default" style="padding: 8px 12px; border-radius: 999px; font-size: 14px; line-height: 1.2; margin: 0;" href="https://eigo-rewrite.com/column/eigotest/"&gt;定期テスト対策&lt;/a&gt;&lt;br /&gt;
&lt;a class="btn btn-default" style="padding: 8px 12px; border-radius: 999px; font-size: 14px; line-height: 1.2; margin: 0;" href="https://eigo-rewrite.com/column/schedule/"&gt;高校受験｜時期別スケジュール&lt;/a&gt;&lt;br /&gt;
&lt;a class="btn btn-default" style="padding: 8px 12px; border-radius: 999px; font-size: 14px; line-height: 1.2; margin: 0;" href="https://eigo-rewrite.com/column/kakomon/"&gt;高校受験｜過去問の解き方&lt;/a&gt;&lt;/div&gt;
&lt;div style="margin-top: 12px;"&gt;&lt;a class="btn btn-primary" style="width: 100%; text-align: center; margin: 0;" href="https://eigo-rewrite.com/column/"&gt;記事を一覧で見る&lt;/a&gt;&lt;/div&gt;
&lt;/div&gt;
&lt;/section&gt;
&lt;hr /&gt;
&lt;p&gt;&lt;!-- ABOUT (light, ST links) --&gt;&lt;/p&gt;
&lt;section id="about"&gt;
&lt;h2&gt;教室・オンライン／講師&lt;/h2&gt;
&lt;p&gt;教室は&lt;strong&gt;四ツ谷&lt;/strong&gt;、オンラインにも対応しています。&lt;br /&gt;
受講形態で迷う場合も、学習状況に合わせて無理のない形をご提案します。&lt;/p&gt;
&lt;p&gt;中学英文法（NEW TREASURE）の総整理として、STAGE別にLesson一覧と学習順をまとめています。&lt;br /&gt;
&lt;a href="https://eigo-rewrite.com/column/hub_stage1/"&gt;NEW TREASURE STAGE1｜中1英文法 総括＋Lesson一覧&lt;/a&gt;&lt;br /&gt;
&lt;a href="https://eigo-rewrite.com/column/hub_stage2/"&gt;NEW TREASURE STAGE2｜中2英文法 総括＋Lesson一覧&lt;/a&gt;&lt;/p&gt;
&lt;p&gt;高校英文法は、頻出単元をまとめて整理し直すと読解・英作文の精度が上がります。全体の見取り図は、&lt;a href="https://eigo-rewrite.com/column/stage3/"&gt;STAGE3｜高校英文法の総まとめ（時制・助動詞・不定詞・関係詞・名詞節）&lt;/a&gt;で確認できます。&lt;/p&gt;
&lt;p&gt;&lt;a class="btn btn-default" href="https://eigo-rewrite.com/access/"&gt;アクセス（四ツ谷教室）&lt;/a&gt;&lt;br /&gt;
&lt;a class="btn btn-default" href="https://eigo-rewrite.com/profile/"&gt;講師プロフィール&lt;/a&gt;&lt;/p&gt;
&lt;/section&gt;
&lt;hr /&gt;
&lt;p&gt;&lt;!-- CTA --&gt;&lt;/p&gt;
&lt;section id="cta"&gt;
&lt;h2&gt;受講相談（お問い合わせ）&lt;/h2&gt;
&lt;p&gt;現状（学年・目標・教材・困っていること）を簡単にお知らせください。&lt;br /&gt;
目標までの距離を整理し、優先順位と進め方をご提案します。&lt;/p&gt;
&lt;p&gt;&lt;a class="btn btn-primary" href="https://eigo-rewrite.com/contact/"&gt;お問い合わせフォームへ&lt;/a&gt;&lt;br /&gt;
&lt;a class="btn btn-default" href="https://eigo-rewrite.com/live/"&gt;講座一覧&lt;/a&gt;&lt;/p&gt;
&lt;/section&gt;
&lt;/div&gt;
&lt;section id="veu_cta-146" class="veu_cta"&gt;
&lt;div class="cta_body"&gt;
&lt;div class="cta_body_link"&gt;&lt;/div&gt;
&lt;/div&gt;
&lt;p&gt;&lt;!-- [ /.vkExUnit_cta_body ] --&gt;&lt;/p&gt;
&lt;/section&gt;
&lt;section class="veu_cta" id="veu_cta-143"&gt;&lt;h1 class="cta_title"&gt;開講講座：【個別指導】文法復習講座【高校受験】&lt;/h1&gt;&lt;div class="cta_body"&gt;&lt;div class="cta_body_image cta_body_image_right"&gt;&lt;a href="https://eigo-rewrite.com/bunpou/" target="_blank"&gt;&lt;img src="https://eigo-rewrite.com/wp-content/uploads/2020/06/logo_tate.png" /&gt;&lt;/a&gt;&lt;/div&gt;&lt;div class="cta_body_txt image_exist"&gt;本格的な受験勉強を始める前に、文法の総復習を行いましょう。
&lt;br /&gt;文法復習講座は、中学３年生の１学期などで、短期間で一気に既習文法を復習し、簡単な英作文が書けるようになることを目指していく講座です。&lt;/div&gt;&lt;div class="cta_body_link"&gt;&lt;a href="https://eigo-rewrite.com/bunpou/" class="btn btn-primary btn-block btn-lg" target="_blank"&gt;開講講座：【個別指導】文法復習講座【高校受験】&lt;/a&gt;&lt;/div&gt;&lt;/div&gt;&lt;!-- [ /.vkExUnit_cta_body ] --&gt;&lt;/section&gt;						
------</t>
  </si>
  <si>
    <t>https://eigo-rewrite.com/column/dokkai/</t>
  </si>
  <si>
    <t>以下のページは不自然なワードを使用しています。
これらを適切に自然な言葉に置き換えて下さい。
なお、本文の装飾や構造は絶対に変えないでください。
【対象ページURL】
https://eigo-rewrite.com/column/dokkai/
【検出された不自然ワード】
- 型
【本文】
------
&lt;p&gt;&lt;iframe title="YouTube video player" src="https://www.youtube.com/embed/AFR6iJb8ob0?si=oP3yTF_oK8CrlO4e" width="560" height="315" frameborder="0" allowfullscreen="allowfullscreen"&gt;&lt;span data-mce-type="bookmark" style="display: inline-block; width: 0px; overflow: hidden; line-height: 0;" class="mce_SELRES_start"&gt;&lt;/span&gt;&lt;/iframe&gt;&lt;/p&gt;
&lt;div class="content-area"&gt;
&lt;p&gt;&lt;strong&gt;英語を個別指導で学ぶことは、本当に効果があるのか。&lt;/strong&gt;この疑問に対して、ここでは特に&lt;strong&gt;長文読解&lt;/strong&gt;に焦点を当て、映像授業や講義型の学習では得にくい「個別指導ならではの学習効果」を整理します。&lt;/p&gt;
&lt;p&gt;英語には読解・英作文・文法など複数の分野がありますが、長文読解で伸び悩むときは、知識不足だけでなく&lt;strong&gt;読み方の癖&lt;/strong&gt;と&lt;strong&gt;アウトプット不足&lt;/strong&gt;がボトルネックになっていることが少なくありません。長文を読む力そのものを、日々の勉強法から強化したい場合は、&lt;a href="https://eigo-rewrite.com/column/dokkairyoku/" target="_blank" rel="noopener noreferrer"&gt;英語長文の読解力を強化するための勉強法&lt;/a&gt;もあわせて確認してください。&lt;br /&gt;
当塾の指導方針や対応学年・講座の全体像は、&lt;a href="https://eigo-rewrite.com/"&gt;受験英語専門ゼミ「Re-Write」（全体像はこちら）&lt;/a&gt;でご確認いただけます。&lt;/p&gt;
&lt;div style="border: 1px solid #e5e7eb; padding: 14px 16px; border-radius: 10px; background: #fafafa; margin: 16px 0;"&gt;
&lt;p style="margin: 0 0 8px 0;"&gt;&lt;strong&gt;個別指導で長文読解を学ぶメリット（要点）&lt;/strong&gt;&lt;/p&gt;
&lt;ul style="margin: 0; padding-left: 1.2em;"&gt;
&lt;li&gt;&lt;strong&gt;読み方の癖を直せる&lt;/strong&gt;（自分では気づきにくい誤読・解き癖を第三者が特定）&lt;/li&gt;
&lt;li&gt;&lt;strong&gt;アウトプットが増える&lt;/strong&gt;（説明・言語化・答案化を繰り返し、再現性が上がる）&lt;/li&gt;
&lt;/ul&gt;
&lt;/div&gt;
&lt;h2&gt;塾の英語長文指導で伸び悩みやすい理由&lt;/h2&gt;
&lt;h3&gt;単語の意味つなぎで読めた気になりやすい&lt;/h3&gt;
&lt;p&gt;多くの中学生・高校生は、文中の単語の意味をつないで「なんとなくこういう意味かな」と読み進めます。この読み方自体が必ずしも悪いわけではありませんが、&lt;/p&gt;
&lt;ul&gt;
&lt;li&gt;理解が&lt;strong&gt;偶然当たる&lt;/strong&gt;ときと外れるときの差が大きい&lt;/li&gt;
&lt;li&gt;文章のテーマ・語彙・出題形式で&lt;strong&gt;出来不出来がぶれやすい&lt;/strong&gt;&lt;/li&gt;
&lt;/ul&gt;
&lt;p&gt;という課題が出やすくなります。結果として、学習量は増えているのに成績が安定しない、という状態に陥りがちです。&lt;/p&gt;
&lt;blockquote style="border-left: 4px solid #cbd5e1; margin: 16px 0; padding: 10px 14px; background: #f8fafc;"&gt;
&lt;p style="margin: 0;"&gt;「単語の意味をつないで、なんとなくこういう意味かな？と読めた気がする」&lt;/p&gt;
&lt;/blockquote&gt;
&lt;h2&gt;塾講師が行う英語長文の教え方（読み方の癖の修正）&lt;/h2&gt;
&lt;h3&gt;読み方には癖が出るが、自分では点検しづらい&lt;/h3&gt;
&lt;p&gt;人には必ず癖があります。たとえば、&lt;/p&gt;
&lt;ul&gt;
&lt;li&gt;スラッシュリーディングで細かく区切りすぎて、文の骨格（S/V）を見失う&lt;/li&gt;
&lt;li&gt;ほとんど書き込みをせず、雰囲気で話を追ってしまう&lt;/li&gt;
&lt;li&gt;根拠（本文のどこに書いてあるか）より先に、選択肢の印象で決めてしまう&lt;/li&gt;
&lt;/ul&gt;
&lt;p&gt;などです。これらが「たまたま当たる」期間があると、間違った読み方・解き方でも修正されないまま定着してしまいます。&lt;/p&gt;
&lt;h3&gt;集団授業では癖の確認に時間を割きにくい&lt;/h3&gt;
&lt;p&gt;集団授業では、講師の説明を聞き、板書を写し、内容を消化すること自体に頭を使います。そのため、&lt;/p&gt;
&lt;ul&gt;
&lt;li&gt;自分が&lt;strong&gt;どう読んだのか&lt;/strong&gt;&lt;/li&gt;
&lt;li&gt;なぜ&lt;strong&gt;そこで誤読したのか&lt;/strong&gt;&lt;/li&gt;
&lt;li&gt;どの進め方が&lt;strong&gt;ズレの原因&lt;/strong&gt;なのか&lt;/li&gt;
&lt;/ul&gt;
&lt;p&gt;を、授業中に丁寧に振り返るのが難しくなります。&lt;/p&gt;
&lt;h3&gt;個別指導では「どう読んだか」を言語化させて癖を特定できる&lt;/h3&gt;
&lt;p&gt;個別指導では、講師側が次のように確認できます。&lt;/p&gt;
&lt;div style="border: 1px solid #e5e7eb; padding: 14px 16px; border-radius: 10px; background: #ffffff; margin: 12px 0;"&gt;
&lt;ul style="margin: 0; padding-left: 1.2em;"&gt;
&lt;li&gt;&lt;strong&gt;「これ、どうやって読んだの？」&lt;/strong&gt;と読み進め方を聞く&lt;/li&gt;
&lt;li&gt;&lt;strong&gt;実際に訳してもらう&lt;/strong&gt;（和訳・要約・根拠の指差し）&lt;/li&gt;
&lt;li&gt;&lt;strong&gt;どう解いたか説明してもらう&lt;/strong&gt;（選択肢の消去理由など）&lt;/li&gt;
&lt;/ul&gt;
&lt;/div&gt;
&lt;blockquote style="border-left: 4px solid #cbd5e1; margin: 16px 0; padding: 10px 14px; background: #f8fafc;"&gt;
&lt;p style="margin: 0;"&gt;「これどうやって読んだの？」「訳してみて」&lt;/p&gt;
&lt;/blockquote&gt;
&lt;p&gt;こうして外から読み進め方を見ることで、講師は「読み方が正しい／ズレている」を判断できます。そして、&lt;/p&gt;
&lt;ul&gt;
&lt;li&gt;どこで意味の取り違えが起きたのか&lt;/li&gt;
&lt;li&gt;どのルール（文構造・指示語・対比・因果）を見落としたのか&lt;/li&gt;
&lt;li&gt;どの癖が点数の取りこぼしにつながっているのか&lt;/li&gt;
&lt;/ul&gt;
&lt;p&gt;を特定したうえで、&lt;strong&gt;その人に合わせて修正法&lt;/strong&gt;を提示できます。聞いているだけ・解きっぱなしでは気づきにくい弱点だけでなく、逆に強みも見つかりやすくなり、&lt;strong&gt;自分なりの戦略&lt;/strong&gt;を組み立てやすくなります。&lt;/p&gt;
&lt;h2&gt;個別指導の英語長文が伸びる理由（アウトプットで再現性を上げる）&lt;/h2&gt;
&lt;h3&gt;アウトプットは答案だけではない&lt;/h3&gt;
&lt;p&gt;アウトプットは難しい作業に限りません。たとえば、&lt;/p&gt;
&lt;ul&gt;
&lt;li&gt;設問の答えを書く（記号・抜き出し・記述）&lt;/li&gt;
&lt;li&gt;根拠を説明する（本文のどこをどう使ったか）&lt;/li&gt;
&lt;li&gt;読んだ内容を自分の言葉で整理する（要約・説明）&lt;/li&gt;
&lt;li&gt;得た知識を使って英作文を書く&lt;/li&gt;
&lt;/ul&gt;
&lt;p&gt;これらはすべてアウトプットです。&lt;/p&gt;
&lt;h3&gt;個別指導は「話す・説明する」時間を確保できる&lt;/h3&gt;
&lt;p&gt;個別指導は、集団授業に比べて生徒が話す時間・説明する時間が増えます。講師の問いかけに答えること自体がアウトプットになり、&lt;/p&gt;
&lt;ul&gt;
&lt;li&gt;自分の考えを表に出す&lt;/li&gt;
&lt;li&gt;講師がその場で修正する&lt;/li&gt;
&lt;li&gt;修正した読み進め方をもう一度言語化する&lt;/li&gt;
&lt;/ul&gt;
&lt;p&gt;という循環を作れます。&lt;/p&gt;
&lt;blockquote style="border-left: 4px solid #cbd5e1; margin: 16px 0; padding: 10px 14px; background: #f8fafc;"&gt;
&lt;p style="margin: 0;"&gt;「ここにこう書いてあって、これがこういう形だから答えはこうなります」&lt;/p&gt;
&lt;/blockquote&gt;
&lt;h3&gt;感覚から根拠へ移ると得点が安定する&lt;/h3&gt;
&lt;p&gt;感覚で解いていると、文章の相性や語彙・テーマによって得点がぶれやすくなります。一方で、&lt;/p&gt;
&lt;ul&gt;
&lt;li&gt;&lt;strong&gt;ここにこう書いてあるから、こう読む&lt;/strong&gt;&lt;/li&gt;
&lt;li&gt;&lt;strong&gt;ここが根拠だから、こう答える&lt;/strong&gt;&lt;/li&gt;
&lt;/ul&gt;
&lt;p&gt;という形で読み進め方を言語化してアウトプットできるようになると、正しい読み方・解き方が身につき、再現性が上がります。&lt;/p&gt;
&lt;h2&gt;塾の個別指導が向いている生徒（英語長文）&lt;/h2&gt;
&lt;h3&gt;成績が伸びきらない・しっくりこない状態が続く&lt;/h3&gt;
&lt;p&gt;次のような悩みがある場合、個別指導の効果が出やすい傾向があります。&lt;/p&gt;
&lt;div style="border: 1px solid #e5e7eb; padding: 14px 16px; border-radius: 10px; background: #fafafa; margin: 12px 0;"&gt;
&lt;ul style="margin: 0; padding-left: 1.2em;"&gt;
&lt;li&gt;集団授業を受けているが、&lt;strong&gt;成績が上がりきらない&lt;/strong&gt;&lt;/li&gt;
&lt;li&gt;映像授業で勉強しているが、&lt;strong&gt;しっくりこない&lt;/strong&gt;&lt;/li&gt;
&lt;li&gt;自分の読み方が合っているか分からず、&lt;strong&gt;点数の取りこぼしが安定して出る&lt;/strong&gt;&lt;/li&gt;
&lt;li&gt;「普段こう読んでいるが、うまくいかない」という&lt;strong&gt;具体的な悩み&lt;/strong&gt;がある&lt;/li&gt;
&lt;/ul&gt;
&lt;/div&gt;
&lt;p&gt;個別指導では、今の状態を確認し、どこが原因で、どう直せばよいかを&lt;strong&gt;あなたに合わせた形&lt;/strong&gt;で提示できます。長文読解は、知識を増やすだけでなく、読み進め方のズレを直し、言語化で再現性を上げることで伸びやすくなります。&lt;/p&gt;
&lt;h2&gt;まとめ｜個別指導の英語長文は「読み方の修正」と「アウトプット」で伸びる&lt;/h2&gt;
&lt;p&gt;個別指導で長文読解を学ぶ効果は、主に次の2点に集約されます。&lt;/p&gt;
&lt;ul&gt;
&lt;li&gt;&lt;strong&gt;読み方の癖を直せる&lt;/strong&gt;：第三者が読み進め方を見て、誤読・解き癖を特定し修正できる&lt;/li&gt;
&lt;li&gt;&lt;strong&gt;アウトプットが増える&lt;/strong&gt;：説明・言語化・答案化を繰り返し、読み方と解き方の再現性が上がる&lt;/li&gt;
&lt;/ul&gt;
&lt;p&gt;集団授業や映像授業で伸び悩みがある場合は、個別指導を活用して「今の状態」と「直し方」を具体化することが、改善の近道になります。&lt;/p&gt;
&lt;p&gt;&amp;nbsp;&lt;/p&gt;
&lt;/div&gt;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t>
  </si>
  <si>
    <t>https://eigo-rewrite.com/column/eisakubunmae2/</t>
  </si>
  <si>
    <t>以下のページは不自然なワードを使用しています。
これらを適切に自然な言葉に置き換えて下さい。
なお、本文の装飾や構造は絶対に変えないでください。
【対象ページURL】
https://eigo-rewrite.com/column/eisakubunmae2/
【検出された不自然ワード】
- 型
【本文】
------
&lt;p&gt;&lt;img decoding="async" fetchpriority="high" class="alignnone size-medium wp-image-790" src="https://eigo-rewrite.com/wp-content/uploads/2021/02/英作文を書く前に-300x169.jpg" sizes="(max-width: 300px) 100vw, 300px" srcset="https://eigo-rewrite.com/wp-content/uploads/2021/02/英作文を書く前に-300x169.jpg 300w, https://eigo-rewrite.com/wp-content/uploads/2021/02/英作文を書く前に-1024x576.jpg 1024w, https://eigo-rewrite.com/wp-content/uploads/2021/02/英作文を書く前に-768x432.jpg 768w, https://eigo-rewrite.com/wp-content/uploads/2021/02/英作文を書く前に-320x180.jpg 320w, https://eigo-rewrite.com/wp-content/uploads/2021/02/英作文を書く前に.jpg 1280w" alt="" width="300" height="169" /&gt;&lt;/p&gt;
&lt;p data-start="26" data-end="61"&gt;英作文を書くことは、多くの人にとって難しいと感じられるかもしれません。&lt;/p&gt;
&lt;p data-start="63" data-end="133"&gt;しかし、英作文の力を伸ばすためには、次の2つのポイントを磨くことが重要です。これらを身につければ、英作文を書く際に大きな助けとなるでしょう。&lt;/p&gt;
&lt;p&gt;高校受験の英作文での時間配分や典型表現まで含めた進め方は、&lt;strong&gt;&lt;a href="https://eigo-rewrite.com/column/j-eisakubun/"&gt;英作文のコツ（全体像はこちら）&lt;/a&gt;&lt;/strong&gt;で整理しています。&lt;/p&gt;
&lt;h4&gt;&lt;strong&gt;語彙力を高める&lt;/strong&gt;&lt;/h4&gt;
&lt;p&gt;英作文を書くには、単語を知っていることが&lt;span style="color: #ff0000;"&gt;不可欠&lt;/span&gt;です。新しい単語を覚えることで、英作文を書く際の障壁が減ります。単語カードや単語帳を使用して、毎日少しずつ単語を覚えていきましょう。&lt;/p&gt;
&lt;p&gt;ただし、単語を単に暗記するだけでなく、&lt;span style="color: #0000ff;"&gt;その単語がどの文脈で使われるのか、どのようなニュアンスを持つのかを理解することが重要です。&lt;/span&gt;&lt;/p&gt;
&lt;p&gt;また、英語から日本語だけでなく、逆に日本語から英語への翻訳も行うことで、単語の使い方を練習しましょう。英単語の中でも、自分が実際に使用する可能性が高い基本的な語彙を最初に重点的に学びましょう。&lt;/p&gt;
&lt;h4&gt;&lt;strong&gt; 文法を理解する&lt;/strong&gt;&lt;/h4&gt;
&lt;p&gt;英作文を書くためには、文法の理解が欠かせません。単語を知っていても、正確な文法が使えなければ、意思を正しく伝えることが難しくなります。英文法の教科書を用意し、基本的な文法ルールを熟知しましょう。&lt;/p&gt;
&lt;p&gt;ただし、文法を暗記するだけではなく、&lt;span style="color: #ff0000;"&gt;なぜそのルールが存在するのか、どのように使われるのか&lt;/span&gt;を理解することが大切です。文法の理解を深め、他の人に説明できるレベルに達することで、英作文のスキルが向上します。&lt;/p&gt;
&lt;h4&gt;&lt;strong&gt;当塾のサポート&lt;/strong&gt;&lt;/h4&gt;
&lt;p&gt;当塾では、受験英語に特化した授業を提供しており、個別指導を行っています。&lt;/p&gt;
&lt;p&gt;また、オンラインでの授業も行っており、通学の必要がないため、全国どこからでも学習が可能です。開講講座につきましては&lt;strong&gt;&lt;a href="https://eigo-rewrite.com/live/" target="_blank" rel="noopener noreferrer"&gt;コチラ&lt;/a&gt;&lt;/strong&gt;をご覧ください。&lt;/p&gt;
&lt;h4&gt;&lt;strong&gt;まとめ&lt;/strong&gt;&lt;/h4&gt;
&lt;p&gt;英作文を書く前に、語彙力と文法の基礎をしっかりと身に着けておくことが重要です。単語の覚え方や文法の理解方法は人それぞれ異なりますが、コツコツと取り組むことで英作文のスキルを向上させることができます。&lt;/p&gt;
&lt;p&gt;また、英作文を書くための方法として、『&lt;strong&gt;&lt;a href="https://eigo-rewrite.com/column/reibun/" target="_blank" rel="noopener noreferrer"&gt;例文を暗記して英作文を書くベースをつくろう&lt;/a&gt;&lt;/strong&gt;』にもあるように、例文を覚えて自分の文章にしていくことも英作文を書くための効率的な学習方法のうちのひとつです。&lt;br /&gt;
&lt;!-- 音読リスニング講座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&lt;p&gt;&amp;nbsp;&lt;/p&gt;
------</t>
  </si>
  <si>
    <t>https://eigo-rewrite.com/column/hub_stage1/</t>
  </si>
  <si>
    <t>以下のページは不自然なワードを使用しています。
これらを適切に自然な言葉に置き換えて下さい。
なお、本文の装飾や構造は絶対に変えないでください。
【対象ページURL】
https://eigo-rewrite.com/column/hub_stage1/
【検出された不自然ワード】
- 乱れ
【本文】
------
&lt;div id="hub-stage1"&gt;
&lt;p&gt;NEW TREASURE STAGE1（中高一貫・中1英語）の解説記事を、&lt;strong&gt;「総括 → Lesson別」&lt;/strong&gt;でまとめました。&lt;br /&gt;
今つまずいている単元から、必要な解説へすぐに辿り着ける構成です。&lt;br /&gt;
当塾の指導方針や講座の全体像は、&lt;a href="https://eigo-rewrite.com/"&gt;受験英語専門ゼミ「Re-Write」トップ（全体像はこちら）&lt;/a&gt;でご確認いただけます。&lt;/p&gt;
&lt;p&gt;&lt;strong&gt;まず読む：&lt;/strong&gt;&lt;br /&gt;
&lt;a href="https://eigo-rewrite.com/column/stage1/"&gt;中高一貫の中1向け｜NEW TREASURE STAGE1 学期別つまずき総まとめ&lt;/a&gt;&lt;/p&gt;
&lt;p&gt;&lt;strong&gt;STAGE別：&lt;/strong&gt;&lt;br /&gt;
&lt;a href="https://eigo-rewrite.com/column/hub_stage1/"&gt;STAGE1（このページ）&lt;/a&gt;&lt;br /&gt;
&lt;a href="https://eigo-rewrite.com/column/hub_stage2/"&gt;STAGE2&lt;/a&gt;&lt;br /&gt;
&lt;a href="https://eigo-rewrite.com/column/stage3/"&gt;STAGE3&lt;/a&gt;&lt;/p&gt;
&lt;div class="card border-primary mb-3"&gt;
&lt;div class="card-header bg-light text-primary"&gt;目次&lt;/div&gt;
&lt;div class="card-body"&gt;
&lt;ol&gt;
&lt;li&gt;&lt;a href="#soukatu"&gt;総括（STAGE1 全体のつまずき整理）&lt;/a&gt;&lt;/li&gt;
&lt;li&gt;&lt;a href="#which"&gt;どこを読めばいい？（単元別）&lt;/a&gt;&lt;/li&gt;
&lt;li&gt;&lt;a href="#lesson1"&gt;Lesson1：be動詞の最初（from・Is that）&lt;/a&gt;&lt;/li&gt;
&lt;li&gt;&lt;a href="#lesson2"&gt;Lesson2：be動詞の発展（he/she・What/Who）&lt;/a&gt;&lt;/li&gt;
&lt;li&gt;&lt;a href="#lesson3"&gt;Lesson3：一般動詞の基本（be動詞との違い・疑問詞）&lt;/a&gt;&lt;/li&gt;
&lt;li&gt;&lt;a href="#lesson4"&gt;Lesson4：三単現／一般動詞の疑問文・否定文&lt;/a&gt;&lt;/li&gt;
&lt;li&gt;&lt;a href="#lesson5"&gt;Lesson5：所有代名詞・疑問詞（Whose/How/Who）&lt;/a&gt;&lt;/li&gt;
&lt;li&gt;&lt;a href="#lesson6"&gt;Lesson6：命令文・can（Please／cannot）&lt;/a&gt;&lt;/li&gt;
&lt;li&gt;&lt;a href="#lesson7"&gt;Lesson7：現在進行形（作り方・疑問文・現在形との違い）&lt;/a&gt;&lt;/li&gt;
&lt;li&gt;&lt;a href="#lesson8"&gt;Lesson8：一般動詞の過去（did・不規則）&lt;/a&gt;&lt;/li&gt;
&lt;li&gt;&lt;a href="#lesson9"&gt;Lesson9：be動詞の過去／過去進行形／it の特別用法&lt;/a&gt;&lt;/li&gt;
&lt;li&gt;&lt;a href="#lesson10"&gt;Lesson10：未来・疑問詞・助動詞（be going to／How/Why／will／may/must）&lt;/a&gt;&lt;/li&gt;
&lt;li&gt;&lt;a href="#lesson11"&gt;Lesson11：There is/are（不可算・疑問文・否定文）&lt;/a&gt;&lt;/li&gt;
&lt;li&gt;&lt;a href="#lesson12"&gt;Lesson12：比較（原級・比較級・最上級）&lt;/a&gt;&lt;/li&gt;
&lt;li&gt;&lt;a href="#check"&gt;仕上げチェック（1行で説明できるか）&lt;/a&gt;&lt;/li&gt;
&lt;/ol&gt;
&lt;/div&gt;
&lt;/div&gt;
&lt;h2 id="soukatu"&gt;総括（STAGE1 全体のつまずき整理）&lt;/h2&gt;
&lt;p&gt;「何が分からないのか」を先に特定したい方は、まず総括から入るのがスムーズです。&lt;/p&gt;
&lt;ul&gt;
&lt;li&gt;&lt;a href="https://eigo-rewrite.com/column/stage1/"&gt;中高一貫の中1向け｜NEW TREASURE STAGE1 学期別つまずき総まとめ&lt;/a&gt;&lt;/li&gt;
&lt;/ul&gt;
&lt;p&gt;&lt;a href="#top"&gt;▲ 上へ&lt;/a&gt; / &lt;a href="#soukatu"&gt;▲ この章の先頭&lt;/a&gt;&lt;/p&gt;
&lt;h2 id="which"&gt;どこを読めばいい？（単元別）&lt;/h2&gt;
&lt;ul&gt;
&lt;li&gt;&lt;strong&gt;be動詞の疑問文が不安&lt;/strong&gt; → &lt;a href="#lesson1"&gt;Lesson1&lt;/a&gt;（Is that / from）→ &lt;a href="#lesson2"&gt;Lesson2&lt;/a&gt;（What/Who）&lt;/li&gt;
&lt;li&gt;&lt;strong&gt;Do/Does が出ると混乱する&lt;/strong&gt; → &lt;a href="#lesson3"&gt;Lesson3&lt;/a&gt;（一般動詞とbe動詞の違い）→ &lt;a href="#lesson4"&gt;Lesson4&lt;/a&gt;（疑問文・否定文）&lt;/li&gt;
&lt;li&gt;&lt;strong&gt;三単現のsがぐちゃぐちゃ&lt;/strong&gt; → &lt;a href="#lesson4"&gt;Lesson4&lt;/a&gt;&lt;/li&gt;
&lt;li&gt;&lt;strong&gt;Whose/How/Who の答え方が弱い&lt;/strong&gt; → &lt;a href="#lesson5"&gt;Lesson5&lt;/a&gt;&lt;/li&gt;
&lt;li&gt;&lt;strong&gt;Please の位置／can の否定が混乱&lt;/strong&gt; → &lt;a href="#lesson6"&gt;Lesson6&lt;/a&gt;&lt;/li&gt;
&lt;li&gt;&lt;strong&gt;進行形の疑問文・短い答えが言えない&lt;/strong&gt; → &lt;a href="#lesson7"&gt;Lesson7&lt;/a&gt;&lt;/li&gt;
&lt;li&gt;&lt;strong&gt;過去形：did の後を原形に戻し忘れる&lt;/strong&gt; → &lt;a href="#lesson8"&gt;Lesson8&lt;/a&gt;&lt;/li&gt;
&lt;li&gt;&lt;strong&gt;was/were・過去進行形・it の用法が曖昧&lt;/strong&gt; → &lt;a href="#lesson9"&gt;Lesson9&lt;/a&gt;&lt;/li&gt;
&lt;li&gt;&lt;strong&gt;be going to の「後ろは原形？」が不安&lt;/strong&gt; → &lt;a href="#lesson10"&gt;Lesson10&lt;/a&gt;&lt;/li&gt;
&lt;li&gt;&lt;strong&gt;There is/are と不可算名詞で判断に迷う&lt;/strong&gt; → &lt;a href="#lesson11"&gt;Lesson11&lt;/a&gt;&lt;/li&gt;
&lt;li&gt;&lt;strong&gt;比較級・最上級の疑問文で止まる&lt;/strong&gt; → &lt;a href="#lesson12"&gt;Lesson12&lt;/a&gt;&lt;/li&gt;
&lt;/ul&gt;
&lt;p&gt;&lt;a href="#top"&gt;▲ 上へ&lt;/a&gt;&lt;/p&gt;
&lt;hr /&gt;
&lt;h2 id="lesson1"&gt;Lesson1：be動詞の最初（from・Is that）&lt;/h2&gt;
&lt;p&gt;最初は「be動詞＝主語の状態を説明する動詞」という原則を忘れないこと。短いパターン（語順）を定着させます。&lt;/p&gt;
&lt;ul&gt;
&lt;li&gt;&lt;a href="https://eigo-rewrite.com/column/new-treasure-stage1-lesson1-1/"&gt;Are you from Chinaの基本文｜出身をたずねる英語の最初の形&lt;/a&gt;&lt;/li&gt;
&lt;li&gt;&lt;a href="https://eigo-rewrite.com/column/stage1-1-2/"&gt;be動詞の疑問文Is that｜答え方itと短縮｜中1&lt;/a&gt;&lt;/li&gt;
&lt;/ul&gt;
&lt;p&gt;&lt;a href="#toc"&gt;▲ 目次に戻る&lt;/a&gt;&lt;/p&gt;
&lt;h2 id="lesson2"&gt;Lesson2：be動詞の発展（he/she・What/Who）&lt;/h2&gt;
&lt;p&gt;be動詞のままでも、疑問詞が入ると語順が乱れがちです。「疑問詞＋be＋主語…？」の形を定着させます。&lt;/p&gt;
&lt;ul&gt;
&lt;li&gt;&lt;a href="https://eigo-rewrite.com/column/stage1-2-1/"&gt;be動詞isとhe/she｜中1英語｜Treasure&lt;/a&gt;&lt;/li&gt;
&lt;li&gt;&lt;a href="https://eigo-rewrite.com/column/stage1-2-2/"&gt;ニュートレジャーSTAGE1 2-2｜What is/What’sの違いと疑問詞の語順&lt;/a&gt;&lt;/li&gt;
&lt;li&gt;&lt;a href="https://eigo-rewrite.com/column/stage1-2-2-2/"&gt;Who is she の意味と答え方｜She is ～で主語をそろえるルール&lt;/a&gt;&lt;/li&gt;
&lt;/ul&gt;
&lt;p&gt;&lt;a href="#toc"&gt;▲ 目次に戻る&lt;/a&gt;&lt;/p&gt;
&lt;h2 id="lesson3"&gt;Lesson3：一般動詞の基本（be動詞との違い・疑問詞）&lt;/h2&gt;
&lt;p&gt;「be動詞の文」か「一般動詞の文」かが見分けられると、Do/Does/Are/Is の混同が激減します。&lt;/p&gt;
&lt;ul&gt;
&lt;li&gt;&lt;a href="https://eigo-rewrite.com/column/stage1-3-1/"&gt;一般動詞とbe動詞の違い｜Do/Areの見分けと誤答例｜中1英語&lt;/a&gt;&lt;/li&gt;
&lt;li&gt;&lt;a href="https://eigo-rewrite.com/column/stage1_lesson3-2/"&gt;stage1_Lesson3-2 一般動詞の文①(疑問詞を使う疑問文)【ニュートレジャーの道案内】&lt;/a&gt;&lt;/li&gt;
&lt;/ul&gt;
&lt;p&gt;&lt;a href="#toc"&gt;▲ 目次に戻る&lt;/a&gt;&lt;/p&gt;
&lt;h2 id="lesson4"&gt;Lesson4：三単現／一般動詞の疑問文・否定文&lt;/h2&gt;
&lt;p&gt;三単現は「主語の判定」→「s/es」→「doesが出たら原形」の順で整理するとミスを防げます。&lt;/p&gt;
&lt;ul&gt;
&lt;li&gt;&lt;a href="https://eigo-rewrite.com/column/stage1_lesson4-1/"&gt;三人称単数現在形（三単現のs）ルール｜主語の見分け方・s/es一覧と例外has&lt;/a&gt;&lt;/li&gt;
&lt;li&gt;&lt;a href="https://eigo-rewrite.com/column/stage1_lesson4-2/"&gt;stage1_Lesson4-2 一般動詞の文②(疑問文と否定文)【ニュートレジャーの道案内】&lt;/a&gt;&lt;/li&gt;
&lt;li&gt;&lt;a href="https://eigo-rewrite.com/column/stage1_lesson4-3/"&gt;Where疑問文｜do/does・is/are整理｜中1英語&lt;/a&gt;&lt;/li&gt;
&lt;/ul&gt;
&lt;p&gt;&lt;a href="#toc"&gt;▲ 目次に戻る&lt;/a&gt;&lt;/p&gt;
&lt;h2 id="lesson5"&gt;Lesson5：所有代名詞・疑問詞（Whose/How/Who）&lt;/h2&gt;
&lt;p&gt;「答え方のパターン（mine / ～’s / 主語をそろえる）」を先に固めると、文章がスムーズに作れます。&lt;/p&gt;
&lt;ul&gt;
&lt;li&gt;&lt;a href="https://eigo-rewrite.com/column/stage1_lesson5-1/"&gt;whose使い方｜答え方mineと’ｓ｜中学英語&lt;/a&gt;&lt;/li&gt;
&lt;li&gt;&lt;a href="https://eigo-rewrite.com/column/stage1_lesson5-2/"&gt;stage1_Lesson5-2 所有代名詞/疑問詞2(How～？)【ニュートレジャーの道案内】&lt;/a&gt;&lt;/li&gt;
&lt;li&gt;&lt;a href="https://eigo-rewrite.com/column/stage1_lesson5-2-2/"&gt;stage1_Lesson5-3 所有代名詞/疑問詞2(Who～？)【ニュートレジャーの道案内】&lt;/a&gt;&lt;/li&gt;
&lt;/ul&gt;
&lt;p&gt;&lt;a href="#toc"&gt;▲ 目次に戻る&lt;/a&gt;&lt;/p&gt;
&lt;h2 id="lesson6"&gt;Lesson6：命令文・can（Please／cannot）&lt;/h2&gt;
&lt;p&gt;命令文は「動詞の原形から始める」。can は「後ろは原形・否定はnot」のルールを徹底します。&lt;/p&gt;
&lt;ul&gt;
&lt;li&gt;&lt;a href="https://eigo-rewrite.com/column/stage1_lesson6-1/"&gt;Pleaseの位置｜文頭文末とカンマ｜中1英語&lt;/a&gt;&lt;/li&gt;
&lt;li&gt;&lt;a href="https://eigo-rewrite.com/column/stage1_lesson6-2/"&gt;cannot と can’t の違いを助動詞で整理｜canの後ろは原形・三単現でもs不要・否定文とnot veryまで&lt;/a&gt;&lt;/li&gt;
&lt;li&gt;&lt;a href="https://eigo-rewrite.com/column/stage1_lesson6-3/"&gt;stage1_Lesson6-3 命令文 canの文(疑問文/be動詞の命令文)【ニュートレジャーの道案内】&lt;/a&gt;&lt;/li&gt;
&lt;/ul&gt;
&lt;p&gt;&lt;a href="#toc"&gt;▲ 目次に戻る&lt;/a&gt;&lt;/p&gt;
&lt;h2 id="lesson7"&gt;Lesson7：現在進行形（作り方・疑問文・現在形との違い）&lt;/h2&gt;
&lt;p&gt;進行形は「be動詞＋ing」。疑問文は「be動詞を前へ」。短い答えの形もセットで覚えます。&lt;/p&gt;
&lt;ul&gt;
&lt;li&gt;&lt;a href="https://eigo-rewrite.com/column/stage1_lesson7-1/"&gt;stage1_Lesson7-1 現在進行形(～ingのつけ方)【ニュートレジャーの道案内】&lt;/a&gt;&lt;/li&gt;
&lt;li&gt;&lt;a href="https://eigo-rewrite.com/column/stage1_lesson7-2/"&gt;現在進行形の疑問文の作り方・答え方｜be動詞を前へ／Yes・Noの短い答え／否定文notまで&lt;/a&gt;&lt;/li&gt;
&lt;li&gt;&lt;a href="https://eigo-rewrite.com/column/stage1_lesson7-3/"&gt;stage1_Lesson7-3 現在進行形(現在形と進行形)【ニュートレジャーの道案内】&lt;/a&gt;&lt;/li&gt;
&lt;/ul&gt;
&lt;p&gt;&lt;a href="#toc"&gt;▲ 目次に戻る&lt;/a&gt;&lt;/p&gt;
&lt;h2 id="lesson8"&gt;Lesson8：一般動詞の過去（did・不規則）&lt;/h2&gt;
&lt;p&gt;過去形は「形（ed/不規則）」＋「didが出たら原形」。疑問文・否定文のパターンを定着させます。&lt;/p&gt;
&lt;ul&gt;
&lt;li&gt;&lt;a href="https://eigo-rewrite.com/column/stage1_lesson8-1/"&gt;stage1_Lesson8-1 一般動詞の過去形の作り方【ニュートレジャーの道案内】&lt;/a&gt;&lt;/li&gt;
&lt;li&gt;&lt;a href="https://eigo-rewrite.com/column/stage1_lesson8-2/"&gt;過去形の疑問文・否定文did｜作り方と答え方・原形に戻す｜中1英語&lt;/a&gt;&lt;/li&gt;
&lt;li&gt;&lt;a href="https://eigo-rewrite.com/column/stage1_lesson8-3/"&gt;make過去形made｜did後は原形｜中学英語&lt;/a&gt;&lt;/li&gt;
&lt;/ul&gt;
&lt;p&gt;&lt;a href="#toc"&gt;▲ 目次に戻る&lt;/a&gt;&lt;/p&gt;
&lt;h2 id="lesson9"&gt;Lesson9：be動詞の過去／過去進行形／it の特別用法&lt;/h2&gt;
&lt;p&gt;was/were は主語で決める。過去進行形は「was/were＋ing」。it は「天気・時刻・曜日・距離」などの定番表現を整理。&lt;/p&gt;
&lt;ul&gt;
&lt;li&gt;&lt;a href="https://eigo-rewrite.com/column/stage1_lesson9-1/"&gt;be動詞の過去形was/were｜am/is/areの変化・否定疑問・短い答え・didとの違い｜中1英語&lt;/a&gt;&lt;/li&gt;
&lt;li&gt;&lt;a href="https://eigo-rewrite.com/column/stage1_lesson9-2/"&gt;過去進行形 was were＋ing の作り方｜疑問文と答え方Yes I wasまで整理｜中学英語（Re-Write）&lt;/a&gt;&lt;/li&gt;
&lt;li&gt;&lt;a href="https://eigo-rewrite.com/column/stage1_lesson9-3/"&gt;itの特別用法｜日付・曜日・時刻・天気・距離の言い方｜中1英語&lt;/a&gt;&lt;/li&gt;
&lt;/ul&gt;
&lt;p&gt;&lt;a href="#toc"&gt;▲ 目次に戻る&lt;/a&gt;&lt;/p&gt;
&lt;h2 id="lesson10"&gt;Lesson10：未来・疑問詞・助動詞（be going to／How/Why／will／may/must）&lt;/h2&gt;
&lt;p&gt;未来表現は「will」か「be going to」。疑問詞（How/Why）も語順を徹底。助動詞は「後ろは原形」を徹底します。&lt;/p&gt;
&lt;ul&gt;
&lt;li&gt;&lt;a href="https://eigo-rewrite.com/column/stage1_lesson10-1/"&gt;be going to の後は動詞の原形｜助動詞？品詞分解（be＋going＋to）と名詞との違い&lt;/a&gt;&lt;/li&gt;
&lt;li&gt;&lt;a href="https://eigo-rewrite.com/column/stage1_lesson10-2/"&gt;How/Why疑問文｜作り方・答え方｜中学英語&lt;/a&gt;&lt;/li&gt;
&lt;li&gt;&lt;a href="https://eigo-rewrite.com/column/stage1_lesson10-3/"&gt;中1英語：willとcanの違いを例文で整理｜won’t・天気の未来表現・否定文まで総復習【Re-Write】&lt;/a&gt;&lt;/li&gt;
&lt;li&gt;&lt;a href="https://eigo-rewrite.com/column/stage1_lesson10-4/"&gt;stage1_Lesson10-4 助動詞(may/mustの色々な用法)【ニュートレジャーの道案内】&lt;/a&gt;&lt;/li&gt;
&lt;/ul&gt;
&lt;p&gt;&lt;a href="#toc"&gt;▲ 目次に戻る&lt;/a&gt;&lt;/p&gt;
&lt;h2 id="lesson11"&gt;Lesson11：There is/are（不可算・疑問文・否定文）&lt;/h2&gt;
&lt;p&gt;There is/are は「後ろ（名詞）が単数か複数か」で is/are を決める。不可算名詞は There is が基本ルールです。&lt;/p&gt;
&lt;ul&gt;
&lt;li&gt;&lt;a href="https://eigo-rewrite.com/column/stage1_lesson11-1/"&gt;There is/There areの違い｜is/areの決め方と不可算名詞｜中1英語（NEW TREASURE Stage1）&lt;/a&gt;&lt;/li&gt;
&lt;li&gt;&lt;a href="https://eigo-rewrite.com/column/stage1_lesson11-2/"&gt;there構文の疑問文・否定文整理｜中学英語&lt;/a&gt;&lt;/li&gt;
&lt;li&gt;&lt;a href="https://eigo-rewrite.com/column/stage1_lesson11-3/"&gt;There is/are｜不可算名詞はThere is｜中学英語&lt;/a&gt;&lt;/li&gt;
&lt;/ul&gt;
&lt;p&gt;&lt;a href="#toc"&gt;▲ 目次に戻る&lt;/a&gt;&lt;/p&gt;
&lt;h2 id="lesson12"&gt;Lesson12：比較（原級・比較級・最上級）&lt;/h2&gt;
&lt;p&gt;比較は「原級（as…as）→ 比較級（-er/more）→ 最上級（-est/most）」の順で基礎を固めるのが着実です。疑問文の答え方もセットで。&lt;/p&gt;
&lt;ul&gt;
&lt;li&gt;&lt;a href="https://eigo-rewrite.com/column/stage1_lesson12-1/"&gt;stage1_Lesson12-1 比較(原級を用いた比較)【ニュートレジャーの道案内】&lt;/a&gt;&lt;/li&gt;
&lt;li&gt;&lt;a href="https://eigo-rewrite.com/column/stage1_lesson12-2/"&gt;stage1_Lesson12-2 比較(比較級を用いた比較)【ニュートレジャーの道案内】&lt;/a&gt;&lt;/li&gt;
&lt;li&gt;&lt;a href="https://eigo-rewrite.com/column/stage1_lesson12-3/"&gt;stage1_Lesson12-3 比較(最上級/不規則変化を用いた比較)【ニュートレジャーの道案内】&lt;/a&gt;&lt;/li&gt;
&lt;li&gt;&lt;a href="https://eigo-rewrite.com/column/stage1_lesson12-4/"&gt;比較級・最上級の疑問文｜答え方のパターンと省略ルール&lt;/a&gt;&lt;/li&gt;
&lt;/ul&gt;
&lt;p&gt;&lt;a href="#toc"&gt;▲ 目次に戻る&lt;/a&gt;&lt;/p&gt;
&lt;hr /&gt;
&lt;h2 id="check"&gt;仕上げチェック（1行で説明できるか）&lt;/h2&gt;
&lt;ul&gt;
&lt;li&gt;&lt;strong&gt;be動詞：&lt;/strong&gt;「be動詞は主語の状態を言う。疑問文はbe動詞を前へ。」&lt;/li&gt;
&lt;li&gt;&lt;strong&gt;一般動詞：&lt;/strong&gt;「一般動詞の疑問文はDo/Doesから。doesが出たら動詞は原形。」&lt;/li&gt;
&lt;li&gt;&lt;strong&gt;三単現：&lt;/strong&gt;「主語が三単現なら動詞にs/es。ただし疑問文・否定文でdoesが出たら原形。」&lt;/li&gt;
&lt;li&gt;&lt;strong&gt;進行形：&lt;/strong&gt;「be動詞＋ing。疑問文はbe動詞を前へ。短い答えはYes, I am. / No, I’m not. など。」&lt;/li&gt;
&lt;li&gt;&lt;strong&gt;過去：&lt;/strong&gt;「didが出たら動詞は原形。was/wereは主語で決める。」&lt;/li&gt;
&lt;li&gt;&lt;strong&gt;未来：&lt;/strong&gt;「will / be going to。助動詞の後ろは原形。」&lt;/li&gt;
&lt;li&gt;&lt;strong&gt;There is/are：&lt;/strong&gt;「後ろの名詞で is/are を決める。不可算なら基本はThere is。」&lt;/li&gt;
&lt;li&gt;&lt;strong&gt;比較：&lt;/strong&gt;「原級→比較級→最上級。疑問文の答え方も基本の形で覚える。」&lt;/li&gt;
&lt;/ul&gt;
&lt;p&gt;必要なら、上のチェック項目で「どの1行が説明できないか」を起点に、該当Lessonへ戻ってください。&lt;/p&gt;
&lt;p&gt;&lt;a href="#toc"&gt;▲ 目次に戻る&lt;/a&gt;&lt;/p&gt;
&lt;div id="top"&gt;&lt;/div&gt;
&lt;/div&gt;
------</t>
  </si>
  <si>
    <t>https://eigo-rewrite.com/column/kakomon/</t>
  </si>
  <si>
    <t>以下のページは不自然なワードを使用しています。
これらを適切に自然な言葉に置き換えて下さい。
なお、本文の装飾や構造は絶対に変えないでください。
【対象ページURL】
https://eigo-rewrite.com/column/kakomon/
【検出された不自然ワード】
- 整え
【本文】
------
&lt;p&gt;高校受験を控えているけれど、過去問対策をどのようにしていけばよいのか分からないという声をよく耳にします。過去問を解くことで志望校合格に近づきますから、しっかりと対策していきましょう。&lt;br /&gt;
当塾の指導方針や講座の全体像は、&lt;a href="https://eigo-rewrite.com/"&gt;受験英語専門ゼミ「Re-Write」トップ（全体像はこちら）&lt;/a&gt;でご確認いただけます。&lt;/p&gt;
&lt;h3&gt;過去問をなぜ解くのか&lt;/h3&gt;
&lt;p&gt;過去問を解くことで、&lt;strong&gt;志望校の出題の傾向とその対策&lt;/strong&gt;をすることができます。志望校の文章量はどの程度なのか、問題の難易度やより強化しなければならない単元などを知ることができます。また、どのくらいのペースで解き進めていけばよいのかなど受験本番を想定した対策をすることができます。&lt;/p&gt;
&lt;h3&gt;過去問にとりかかる時期&lt;/h3&gt;
&lt;p&gt;過去問対策は中学３年生の&lt;span style="color: #ff0000;"&gt;９月下旬ごろ&lt;/span&gt;にはとりかかるようにしましょう。夏休みまでに基礎的な知識の定着と全体的な学習をすませ、この時期には過去問で志望校に合わせた対策をすすめて合格を目指していくことが理想です。&lt;/p&gt;
&lt;p&gt;夏休みまでに基礎固めを進める段階では、まずは学校の範囲学習で点を落とさないことが前提になります。普段の学習の整え方は、&lt;a href="https://eigo-rewrite.com/column/eigotest/"&gt;英語の定期テスト対策&lt;/a&gt;も合わせて確認しておくと、過去問期に入ったときの伸びが大きくなります。&lt;/p&gt;
&lt;h3&gt;過去問の解きすすめ方&lt;/h3&gt;
&lt;p&gt;過去問は&lt;span style="color: #ff0000;"&gt;最低５年分&lt;/span&gt;は解きましょう。過去問を解くときは&lt;span style="color: #0000ff;"&gt;最新年度からさかのぼるように&lt;/span&gt;解いていきます。5年分を解くことで志望校の問題に慣れること・傾向を知ることができます。また、&lt;strong&gt;併願校に関しても最低３年分&lt;/strong&gt;は解いておきましょう。併願校といえど問題に慣れておくことは必要です。自信を持って受験に挑めるよう準備をしていきましょう。また、志望校と同じくらいの難易度、出題傾向が似ている学校の問題も解くことをおすすめします。これにより、&lt;strong&gt;応用力・経験値&lt;/strong&gt;を身に着けることができます。&lt;/p&gt;
&lt;h2&gt;過去問の解き方&lt;/h2&gt;
&lt;h3&gt;本番と同じ時間制限で問題を解く&lt;/h3&gt;
&lt;p&gt;過去問を解くときは&lt;span style="color: #0000ff;"&gt;必ず時間をはかる&lt;/span&gt;ようにしましょう。はじめは全問解き終わらないということが起こってしまうかもしれませんが、焦る必要はありません。まずは自分に適した時間配分を知るということが大切です。もし、最後まで解き切れなかった場合は、&lt;strong&gt;時間外&lt;/strong&gt;で解きます。採点も得点には含めないようにしましょう。&lt;/p&gt;
&lt;h3&gt;解き終わったあとにすぐ採点をする&lt;/h3&gt;
&lt;p&gt;過去問が解き終わったら&lt;span style="color: #ff0000;"&gt;すぐに採点&lt;/span&gt;をしましょう。時間が経ってしまうと問題を解いた時に考えたこと、選択肢で迷った問題があればなぜ迷ったのかなど忘れてしまいます&lt;strong&gt;。感覚が残っているうちに採点をすることがより効果的な復習に&lt;/strong&gt;つながります。&lt;/p&gt;
&lt;p&gt;採点後の復習を「点数アップ」に直結させるために、間違い方のパターン分け（語彙／文法／読解／英作文など）と、次に落とさないための手当てまでをセットにして進めましょう。見直しのコツは、&lt;a href="https://eigo-rewrite.com/column/tensuu/"&gt;英語の点数をあげるためのコツ&lt;/a&gt;で整理しています。&lt;/p&gt;
&lt;h3&gt;解説を読む&lt;/h3&gt;
&lt;p&gt;採点のあとは&lt;span style="color: #0000ff;"&gt;解説を読む&lt;/span&gt;ようにしましょう。まるつけだけで終わってしまっては過去問をただ解いただけになってしまい、意味がありません。自分が間違えてしまった原因を探りましょう。解説を読んでも理解できない問題があれば、教科書やその単元を勉強しなおしたり、塾や学校の先生に疑問点を聞いて必ず解決することが大切です。&lt;/p&gt;
&lt;h3&gt;復習する&lt;/h3&gt;
&lt;p&gt;過去問を解いた後は&lt;strong&gt;必ず復習&lt;/strong&gt;しましょう。特に分からない問題に関しては重点的に学習していきます。つまづきの原因をきちんと確かめて復習することで次の正解へ、志望校合格へつながります。正解できた問題も知識定着のため類問などを解くことをおすすめします。&lt;/p&gt;
&lt;h3&gt;過去問をある程度解いたら…&lt;/h3&gt;
&lt;p&gt;過去問をある程度の年数解き進めたら、間違えた問題を&lt;strong&gt;もう一度解きなおし&lt;/strong&gt;てみましょう。それでも間違えてしまう問題があれば再度学習します。反復学習をすることで知識が定着してきます。徹底的に過去問を使って対策をしていきましょう。&lt;/p&gt;
&lt;h4&gt;まとめ&lt;/h4&gt;
&lt;p&gt;過去問は最初から高得点をとれることはまずありません。焦らずに対策をして受験本番に備えていきましょう。&lt;br /&gt;
&lt;!--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&lt;p&gt;&amp;nbsp;&lt;/p&gt;
------</t>
  </si>
  <si>
    <t>https://eigo-rewrite.com/column/listening/</t>
  </si>
  <si>
    <t>以下のページは不自然なワードを使用しています。
これらを適切に自然な言葉に置き換えて下さい。
なお、本文の装飾や構造は絶対に変えないでください。
【対象ページURL】
https://eigo-rewrite.com/column/listening/
【検出された不自然ワード】
- 設計
【本文】
------
&lt;p&gt;リスニングは都立高校では100点中20点を占めており、しっかりと点数をとっておきたいところです。&lt;/p&gt;
&lt;p&gt;リスニング対策を「音読→聞き取り→再現」の流れで固める学習設計の全体像は、&lt;strong&gt;&lt;a href="https://eigo-rewrite.com/listening/"&gt;音読リスニング講座（全体像はこちら）&lt;/a&gt;&lt;/strong&gt;で整理しています。&lt;/p&gt;
&lt;h3&gt;聞き取る・聞き分ける&lt;/h3&gt;
&lt;p&gt;そもそも英単語が聞き取れていなければリスニングには太刀打ちできません。例えば、&lt;strong&gt;Race&lt;/strong&gt;と&lt;strong&gt;Raise&lt;/strong&gt;などきちんと聞き取れなくては意味が通りません。英単語を知っているかどうかも重要ですが、同時に耳を鍛える必要があります。&lt;strong&gt;母音・子音&lt;/strong&gt;を聞き分け、自分でも正しく発音できるように訓練しましょう。&lt;/p&gt;
&lt;h3&gt;単語力をつける&lt;/h3&gt;
&lt;p&gt;そして英語を聞き取れたとしてもそもそも意味が分からなければ英文として成立させることができませんので、単語力をつけていきましょう。英単語を覚えるときに付属のCDがある場合はCDを聞いて正しい発音とアクセントを覚える必要があります。最初から正しい発音を覚えておくことで後から再度学習する手間を防ぐことができますから、発音を含めて覚えましょう。&lt;/p&gt;
&lt;h3&gt;英文法を覚える&lt;/h3&gt;
&lt;p&gt;英語の基礎的な知識が足りていないと短文はギリギリ理解できたとしても長文でだんだんと追い付かなくなってしまいます。まずは単語力をつけて英文法を覚えて使えるようにしていきましょう。また、&lt;strong&gt;英語を日本語に訳して理解するのではなく、英語を英語のまま理解する&lt;/strong&gt;ということが大切です。&lt;br /&gt;
&lt;!-- 文法復習講座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&lt;h3&gt;まずは短文から&lt;/h3&gt;
&lt;p&gt;急に長文をリスニングしても脳の理解が追い付かなくなってしまい途中で集中が切れてしまうことも少なくありません。まずは短文を確実に聞き取れるようにしましょう。&lt;/p&gt;
&lt;h3&gt;シャドーイングする&lt;/h3&gt;
&lt;p&gt;聞こえてきた英文を口に出してみましょう。&lt;span style="color: #0000ff;"&gt;聞いたままを発音してみて、正しくコピーできているか確認&lt;/span&gt;します。正しく発音できていない箇所・抜けている箇所がある場合は、聞き取れていないということになります。聞き取れていない場合はなぜ聞き取れなかったのか原因を解明しましょう。単語だけで聞いて理解できていても、&lt;strong&gt;文章としてつながると発音が変化して理解できない&lt;/strong&gt;というケースもあります。シャドーイングすることで理解を深めることができます。&lt;/p&gt;
&lt;h3&gt;聞き取れているのに理解できない場合は…&lt;/h3&gt;
&lt;p&gt;英語の知識不足が考えられます。聞き取れているということは耳は慣れてきているということですから、不足している英語の知識を補うようにすることで長文読解能力も鍛えることができます。&lt;/p&gt;
&lt;h3&gt;長文にチャレンジする&lt;/h3&gt;
&lt;p&gt;リスニングCDなどに慣れてきたら、長めの文章にチャレンジしてみましょう。最初はすべて理解できなかったとしても聞き取れるようになっていきます。ネイティブの発音に耳を慣らしていきましょう。&lt;/p&gt;
&lt;h4&gt;まとめ&lt;/h4&gt;
&lt;p&gt;リスニング力を鍛えるには、英文を聞いて自分で発音してみて聞き取れているか確認するということを繰り返していきましょう。リスニング力を鍛えるには同時に単語力・文法・長文読解の能力も身につけなければなりませんので、確実に定着させていきましょう。&lt;br /&gt;
&lt;!-- 語彙強化講座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t>
  </si>
  <si>
    <t>https://eigo-rewrite.com/column/nigateup/</t>
  </si>
  <si>
    <t>以下のページは不自然なワードを使用しています。
これらを適切に自然な言葉に置き換えて下さい。
なお、本文の装飾や構造は絶対に変えないでください。
【対象ページURL】
https://eigo-rewrite.com/column/nigateup/
【検出された不自然ワード】
- 手順
【本文】
------
&lt;p&gt;英語ができないけれど点数をアップさせたい！苦手で何から手をつけたら良いのか分からない！という場合にこの勉強方法を試してみてください。&lt;/p&gt;
&lt;p&gt;英語の学習手順を最初から整理した全体像は、&lt;strong&gt;&lt;a href="https://eigo-rewrite.com/column/eigobenkyouhou/"&gt;英語の基本的な勉強方法（全体像はこちら）&lt;/a&gt;&lt;/strong&gt;で確認できます。&lt;/p&gt;
&lt;h3&gt;まずは習慣づけから&lt;/h3&gt;
&lt;p&gt;英語の勉強を全くしていなかったのに急に何時間も一気に勉強することはなかなかできることではありません。まずは英語の勉強をすこしで良いので継続させられるようにしましょう。&lt;/p&gt;
&lt;h3&gt;とにかく単語を覚える&lt;/h3&gt;
&lt;p&gt;まずは英語が苦手だと感じる場合、勉強方法の良し悪し以前に、&lt;strong&gt;暗記する単語量が単純に足りていないことが大きな要因&lt;/strong&gt;として挙げられます。&lt;/p&gt;
&lt;p&gt;まずは、教科書に出てくる単語をとにかく覚えましょう。この時、最初に文字だけ見てもなかなか覚えることができないので、単語帳を１冊買い、&lt;strong&gt;付属しているCDを聞きながら覚えていきます&lt;/strong&gt;。まずは耳で聞いて単語帳を見ながら&lt;span style="color: #ff0000;"&gt;英語に慣れる&lt;/span&gt;ということに重きを置いて学習を継続させていきましょう。&lt;/p&gt;
&lt;p&gt;たとえば単語のテストがあるときなどは出題範囲をすべて覚えなければなりません。耳で聞いて口で言いながら単語を見る、というように覚えていきましょう。&lt;/p&gt;
&lt;h3&gt;基本文を覚えよう&lt;/h3&gt;
&lt;p&gt;まずは&lt;strong&gt;教科書に載っている基本文&lt;/strong&gt;を覚えましょう。学校のテストなどでは学校の授業で習った文章がでてきますから、基本文を暗記してしまいましょう。このときただ覚えるだけでなく、出てくる単語や文法の使い方なども同時に覚えます。&lt;/p&gt;
&lt;h3&gt;教科書を覚えてしまおう&lt;/h3&gt;
&lt;p&gt;学校のテストでは、&lt;span style="color: #0000ff;"&gt;教科書の本文から問題が出題&lt;/span&gt;されます。学校の定期テストであれば教科書を丸暗記してしまえば、内容理解を問う問題や、&lt;strong&gt;穴埋め問題&lt;/strong&gt;や&lt;strong&gt;並べ替え問題&lt;/strong&gt;に対応することができます。もちろん、文章の意味を考えながら、文法の意味を理解して暗記することが大切です。&lt;/p&gt;
&lt;h3&gt;配布プリントや問題集を解く&lt;/h3&gt;
&lt;p&gt;教科書の他に授業で使っているものがあればそれらを活用しましょう。配布プリントはまず見直しをします。問題集を解いてみて間違えたところがあれば再度学習しなおしたりノートを見返してみたりしましょう。&lt;/p&gt;
&lt;h4&gt;まとめ&lt;/h4&gt;
&lt;p&gt;英語ができないと思っても、これらを順番にクリアしていけば少しずつ点数をアップさせることができるようになります。これらが慣れてくるともっとレベルアップした学習ができるようになりますから、まずは英語に慣れるところからはじめていきましょう。&lt;br /&gt;
&lt;!-- 読解強化講座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t>
  </si>
  <si>
    <t>https://eigo-rewrite.com/column/reibun/</t>
  </si>
  <si>
    <t>以下のページは不自然なワードを使用しています。
これらを適切に自然な言葉に置き換えて下さい。
なお、本文の装飾や構造は絶対に変えないでください。
【対象ページURL】
https://eigo-rewrite.com/column/reibun/
【検出された不自然ワード】
- 型
【本文】
------
&lt;h2 class="sc-cBrjTV ecfvRN"&gt;例文を暗記して英作文を書くベースをつくろう&lt;/h2&gt;
&lt;p class="sc-cBrjTV ecfvRN"&gt;英作文をつくるとき、１から自分で文章を考えようとすると、非常に時間がかかってしまいます。教科書や参考書で例文として出てくる英文を効率よく覚えることで英作文を書くスピードが各段に上がり、安定した得点を取ることが出来るようになります。&lt;br /&gt;
高校受験の英作文での時間配分や典型表現まで含めた進め方は、&lt;strong&gt;&lt;a href="https://eigo-rewrite.com/column/j-eisakubun/"&gt;英作文のコツ（全体像はこちら）&lt;/a&gt;&lt;/strong&gt;で整理しています。&lt;/p&gt;
&lt;h4 class="sc-cBrjTV ecfvRN"&gt;例文を暗記するメリットは？&lt;/h4&gt;
&lt;p class="sc-cBrjTV ecfvRN"&gt;例文を暗記すると、同時に単語と文法を覚えることができます。文章として暗記し、そのあとにその英文を活用していくことで単語を覚えるのはもちろん、文構造も次第に理解することができます。そして覚えた例文をベースとして、少し手を加えるだけで英作文をかくことができるので、英作文をつくるためにかかる時間を短縮することができます。&lt;/p&gt;
&lt;h4 class="sc-cBrjTV ecfvRN"&gt;例文を覚えるときに…&lt;/h4&gt;
&lt;p&gt;例文を覚えるときは、例文そのものをそのまま覚えるのではなく、&lt;span style="color: #ff0000;"&gt;覚えやすい形、使いやすい形にアレンジして&lt;/span&gt;覚えましょう。また、例文を自分の身近なもの・人に置き換えたり、主人公を「I」として暗記すると覚えやすく、使いやすくなります。その際、自分の立場や状況に当てはまりそうな形で覚えておくと良いでしょう。&lt;/p&gt;
&lt;p&gt;たとえば、「おなかがすいた」という例文を覚えたら、逆の「おなかがいっぱいだ」という例文も覚えておくと、どちらの場合でも対応することができます。天気なら「晴れ」「くもり」「雨」の場合など、想定される関連づけられた例文は同時に覚えておくと色々なパターンで使えるようになります。&lt;/p&gt;
&lt;h4&gt;暗記方法&lt;/h4&gt;
&lt;p class="sc-cBrjTV ecfvRN"&gt;例文を覚えるときは、ただ書いて覚えるだけでなく、+何かを加えて覚えていきましょう。&lt;span style="color: #0000ff;"&gt;音読&lt;/span&gt;をすると、より記憶が定着しやすくなります。教科書や参考書のリスニングCDがある場合は、&lt;span style="color: #0000ff;"&gt;シャドーイング&lt;span style="color: #000000;"&gt;も行いましょう。リスニング力を高めると同時に正しい発音も身につけることができます。ま&lt;/span&gt;&lt;/span&gt;た、例文は英文だけ覚えるのではなく、和訳も覚えましょう。和訳もきちんと覚えておくことで、日本語から英文をつくるといった問題にも対応できるようになります。&lt;/p&gt;
&lt;h4 class="sc-cBrjTV ecfvRN"&gt;英作文を書く&lt;/h4&gt;
&lt;p class="sc-cBrjTV ecfvRN"&gt;英作文を書くときは、難しい文法や単語を使う必要はありません。自分の知っている単語や文法で確実に得点が得られるような英文をつくれば良いのです。高得点を獲得するためには、提示された条件をクリアするのはもちろんですが、それに加えてなるべく減点されない英文を書く必要があります。そのため、&lt;span style="color: #ff0000;"&gt;自分流にアレンジした例文を暗記&lt;/span&gt;しておくと、それを少し応用するだけで英文を完成させることができます。&lt;/p&gt;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t>
  </si>
  <si>
    <t>https://eigo-rewrite.com/column/schedule/</t>
  </si>
  <si>
    <t>以下のページは不自然なワードを使用しています。
これらを適切に自然な言葉に置き換えて下さい。
なお、本文の装飾や構造は絶対に変えないでください。
【対象ページURL】
https://eigo-rewrite.com/column/schedule/
【検出された不自然ワード】
- 乱れ
【本文】
------
&lt;p&gt;&lt;!-- =============================== Re-Write｜学年・時期別 英語受験勉強の進め方（増補 3000〜4000字目標） Bootstrap5前提／本文増量＋見栄え改善（構造変更OK） ※提示済みのリンク・講座CTAは活かしつつ、周辺説明を補完 =============================== --&gt;&lt;/p&gt;
&lt;section class="container my-5"&gt;&lt;!-- HERO --&gt;&lt;/p&gt;
&lt;div class="p-4 p-md-5 rounded-4 border bg-light shadow-sm"&gt;
&lt;div class="row g-4 align-items-center"&gt;
&lt;div class="col-lg-8"&gt;&lt;span class="badge text-bg-warning text-dark mb-2"&gt;高校受験 英語&lt;/span&gt;&lt;br /&gt;
&lt;span class="badge text-bg-dark mb-2"&gt;学年・時期別&lt;/span&gt;&lt;/p&gt;
&lt;h1 class="h3 fw-bold mb-3"&gt;英語の受験勉強は「順番」と「継続」で決まる&lt;/h1&gt;
&lt;p class="mb-0 text-secondary"&gt;受験勉強は、計画を立ててコツコツと継続して進めることが大切です。&lt;br /&gt;
学年や時期によって学習すべき内容は変わっていくため、それぞれの状況に合わせた適切な学習をしていきましょう。&lt;/p&gt;
&lt;/div&gt;
&lt;div class="col-lg-4"&gt;
&lt;div class="d-grid gap-2"&gt;&lt;a class="btn btn-warning btn-lg" href="#toc"&gt;目次から確認する&lt;/a&gt;&lt;br /&gt;
&lt;a class="btn btn-outline-dark" href="https://eigo-rewrite.com/column/eigobenkyouhou/" target="_blank" rel="noopener"&gt;&lt;br /&gt;
英語の基本的な勉強方法（全体像）&lt;br /&gt;
&lt;/a&gt;&lt;/div&gt;
&lt;/div&gt;
&lt;/div&gt;
&lt;/div&gt;
&lt;p&gt;&lt;!-- 先に全体像の案内 --&gt;&lt;/p&gt;
&lt;div class="alert alert-warning border-0 shadow-sm mt-4 mb-0"&gt;英語学習の基本の流れ（語彙→文法→長文→リスニングなど）の全体像は、&lt;br /&gt;
&lt;strong&gt;&lt;a class="link-dark" href="https://eigo-rewrite.com/column/eigobenkyouhou/" target="_blank" rel="noopener"&gt;英語の基本的な勉強方法（全体像はこちら）&lt;/a&gt;&lt;/strong&gt;&lt;br /&gt;
で確認できます。&lt;/div&gt;
&lt;p&gt;&lt;!-- TOC --&gt;&lt;/p&gt;
&lt;div id="toc" class="card shadow-sm border-0 mt-4"&gt;
&lt;div class="card-header bg-white fw-bold"&gt;目次&lt;/div&gt;
&lt;div class="card-body"&gt;
&lt;div class="row g-2"&gt;
&lt;div class="col-md-6"&gt;
&lt;ol class="mb-0"&gt;
&lt;li&gt;&lt;a href="#principles"&gt;まず押さえる3つの原則（計画・復習・確認）&lt;/a&gt;&lt;/li&gt;
&lt;li&gt;&lt;a href="#j1j2"&gt;中学1〜2年生：基礎固めを最優先&lt;/a&gt;&lt;/li&gt;
&lt;li&gt;&lt;a href="#j3pre"&gt;中学3年生の夏まで：総点検と弱点のつぶし込み&lt;/a&gt;&lt;/li&gt;
&lt;/ol&gt;
&lt;/div&gt;
&lt;div class="col-md-6"&gt;
&lt;ol class="mb-0" start="4"&gt;
&lt;li&gt;&lt;a href="#j3summer"&gt;中学3年生の夏休み以降：長文・リスニング・過去問&lt;/a&gt;&lt;/li&gt;
&lt;li&gt;&lt;a href="#summary"&gt;まとめ：基礎→確認→演習の循環で伸ばす&lt;/a&gt;&lt;/li&gt;
&lt;/ol&gt;
&lt;/div&gt;
&lt;/div&gt;
&lt;/div&gt;
&lt;/div&gt;
&lt;p&gt;&lt;!-- 原則 --&gt;&lt;/p&gt;
&lt;div id="principles" class="mt-5"&gt;
&lt;div class="card shadow-sm border-0"&gt;
&lt;div class="card-body p-4 p-md-5"&gt;
&lt;h2 class="mb-3"&gt;まず押さえる3つの原則（計画・復習・確認）&lt;/h2&gt;
&lt;p class="mb-3"&gt;英語は「やったらすぐ伸びる」教科ではありません。だからこそ、やみくもに教材を増やすより、&lt;br /&gt;
&lt;strong&gt;同じことを“できる状態”まで回す&lt;/strong&gt;組み立てが重要です。&lt;br /&gt;
とくに高校受験英語は、文法・語彙・読解・リスニングがつながっています。&lt;br /&gt;
どこかが抜けていると、次の学習が重くなり、時間をかけても伸びにくくなります。&lt;/p&gt;
&lt;div class="row g-3"&gt;
&lt;div class="col-md-4"&gt;
&lt;div class="p-3 rounded-4 border bg-light h-100"&gt;
&lt;div class="fw-bold mb-2"&gt;① 計画は「週間」で作る&lt;/div&gt;
&lt;p class="mb-0 text-secondary"&gt;1日の気分に左右されないよう、週単位で「語彙」「文法」「長文」「音声」を回します。&lt;br /&gt;
週の最後に“穴”を埋める日を作ると乱れにくくなります。&lt;/p&gt;
&lt;/div&gt;
&lt;/div&gt;
&lt;div class="col-md-4"&gt;
&lt;div class="p-3 rounded-4 border h-100"&gt;
&lt;div class="fw-bold mb-2"&gt;② 復習は「短く頻繁」に&lt;/div&gt;
&lt;p class="mb-0 text-secondary"&gt;まとめて復習しようとすると、結局やれずに積み残しになります。&lt;br /&gt;
10〜15分の復習を毎日入れ、記憶を“落とさない”ことを優先します。&lt;/p&gt;
&lt;/div&gt;
&lt;/div&gt;
&lt;div class="col-md-4"&gt;
&lt;div class="p-3 rounded-4 border bg-light h-100"&gt;
&lt;div class="fw-bold mb-2"&gt;③ 確認は「テスト形式」で&lt;/div&gt;
&lt;p class="mb-0 text-secondary"&gt;見て分かった、読んで分かった、は得点に直結しません。&lt;br /&gt;
小テスト・音読チェック・和訳チェックなど、必ず“出力”で確認します。&lt;/p&gt;
&lt;/div&gt;
&lt;/div&gt;
&lt;/div&gt;
&lt;details class="border rounded-4 p-3 mt-3"&gt;
&lt;summary class="fw-bold"&gt;計画が続かないときの仕切り直し（よくある原因）&lt;/summary&gt;
&lt;div class="mt-3"&gt;
&lt;ul class="mb-0"&gt;
&lt;li&gt;教材が多すぎて、毎回「何をやるか」から迷っている&lt;/li&gt;
&lt;li&gt;長文だけ、単語だけ、など“偏り”が大きく、どこかで詰まる&lt;/li&gt;
&lt;li&gt;復習日がなく、新しい範囲だけが増えていく&lt;/li&gt;
&lt;li&gt;答え合わせで終わり、直し（原因分析→やり直し）がない&lt;/li&gt;
&lt;/ul&gt;
&lt;/div&gt;
&lt;/details&gt;
&lt;/div&gt;
&lt;/div&gt;
&lt;/div&gt;
&lt;p&gt;&lt;!-- 中1-2 --&gt;&lt;/p&gt;
&lt;div id="j1j2" class="mt-5"&gt;
&lt;div class="card shadow-sm border-0"&gt;
&lt;div class="card-body p-4 p-md-5"&gt;
&lt;h3 class="mb-3"&gt;中学１~２年生&lt;/h3&gt;
&lt;p class="mb-3"&gt;基礎固めをしっかりしましょう。&lt;strong&gt;英単語・英文法などの基礎&lt;/strong&gt;をしっかりと身に着けていないと、&lt;br /&gt;
その先にある長文読解やリスニングの学習が思うように進みません。&lt;br /&gt;
まずは学校の定期テストで実力をチェックしながら知識を定着させていきましょう。&lt;/p&gt;
&lt;p class="mb-3"&gt;いきなり難しい問題に手を出してしまい、理解できずに英語に苦手意識を持ってしまうことも少なくありません。&lt;br /&gt;
受験勉強をするための前段階として&lt;strong&gt;教科書の内容&lt;/strong&gt;はきっちり理解しておきましょう。&lt;br /&gt;
教科書レベルが固まると、受験用の問題集に移っても“文の骨格”が追えるため、読解が急に軽くなります。&lt;/p&gt;
&lt;div class="p-3 rounded-4 border bg-light"&gt;
&lt;div class="fw-bold mb-2"&gt;中1〜2でやること（迷ったらここだけ）&lt;/div&gt;
&lt;ul class="mb-0"&gt;
&lt;li&gt;&lt;strong&gt;語彙&lt;/strong&gt;：毎日少量でよいので継続。覚えた語を例文で確認する。&lt;/li&gt;
&lt;li&gt;&lt;strong&gt;文法&lt;/strong&gt;：用法を“説明できる”状態に。間違えた問題は同タイプを追加。&lt;/li&gt;
&lt;li&gt;&lt;strong&gt;音声&lt;/strong&gt;：教科書本文を音読。読む→意味確認→もう一度読むを短く回す。&lt;/li&gt;
&lt;/ul&gt;
&lt;/div&gt;
&lt;details class="border rounded-4 p-3 mt-3"&gt;
&lt;summary class="fw-bold"&gt;中1〜2でつまずきやすいポイント&lt;/summary&gt;
&lt;div class="mt-3"&gt;
&lt;ul class="mb-0"&gt;
&lt;li&gt;単語を“見たことがある”止まりで、書けない・意味が出ない&lt;/li&gt;
&lt;li&gt;文法問題は解けるが、本文でその形が出ると読めない&lt;/li&gt;
&lt;li&gt;音読が「発音」だけになり、意味を追えていない&lt;/li&gt;
&lt;/ul&gt;
&lt;/div&gt;
&lt;/details&gt;
&lt;/div&gt;
&lt;/div&gt;
&lt;/div&gt;
&lt;p&gt;&lt;!-- 中3夏まで --&gt;&lt;/p&gt;
&lt;div id="j3pre" class="mt-5"&gt;
&lt;div class="card shadow-sm border-0"&gt;
&lt;div class="card-body p-4 p-md-5"&gt;
&lt;h3 class="mb-3"&gt;中学３年生の夏まで&lt;/h3&gt;
&lt;p class="mb-3"&gt;中学１~２年のうちにしっかり基礎が固められていれば、焦らずに学習を進めることができます。&lt;br /&gt;
夏までに基礎が定着しているかのチェックをして、曖昧な箇所や不安な単元がある場合はこの時期までにしっかりと学習をしておきましょう。&lt;br /&gt;
また、理解できたつもりでも忘れてしまっていたり、解釈が誤っている場合もありますので、ここで&lt;span style="color: #0000ff;"&gt;一通りおさらい&lt;/span&gt;をしておく必要があります。&lt;/p&gt;
&lt;div class="row g-3"&gt;
&lt;div class="col-md-6"&gt;
&lt;div class="p-3 rounded-4 border bg-light h-100"&gt;
&lt;div class="fw-bold mb-2"&gt;夏までに“点検”したいこと&lt;/div&gt;
&lt;ul class="mb-0"&gt;
&lt;li&gt;中1〜2文法の穴（時制／助動詞／不定詞／動名詞 など）&lt;/li&gt;
&lt;li&gt;語彙の抜け（頻出語の意味・つづり・使い分け）&lt;/li&gt;
&lt;li&gt;短文〜中程度の長文で、内容一致が取れるか&lt;/li&gt;
&lt;/ul&gt;
&lt;/div&gt;
&lt;/div&gt;
&lt;div class="col-md-6"&gt;
&lt;div class="p-3 rounded-4 border h-100"&gt;
&lt;div class="fw-bold mb-2"&gt;この時期の勉強のコツ&lt;/div&gt;
&lt;ul class="mb-0"&gt;
&lt;li&gt;間違えた問題は「原因」を決めて直す（語彙不足／文法不足／読み方）&lt;/li&gt;
&lt;li&gt;“できた回”で止めず、翌週に同タイプで再確認する&lt;/li&gt;
&lt;li&gt;長文は「根拠の場所」を必ず本文に戻してチェックする&lt;/li&gt;
&lt;/ul&gt;
&lt;/div&gt;
&lt;/div&gt;
&lt;/div&gt;
&lt;p&gt;&lt;!-- 読解強化講座 CTA（元の要素をBootstrap化） --&gt;&lt;/p&gt;
&lt;div class="card border-0 shadow-sm mt-4"&gt;
&lt;div class="card-body p-3 p-md-4" style="border: 2px solid #ff6600; background-color: #fff0e0;"&gt;
&lt;div class="row g-3 align-items-center"&gt;
&lt;div class="col-auto"&gt;&lt;img decoding="async" style="max-width: 110px; height: auto;" src="https://eigo-rewrite.com/wp-content/uploads/2020/06/logo_tate-1.png" alt="Re-Writeのロゴ" /&gt;&lt;/div&gt;
&lt;div class="col"&gt;
&lt;div class="fw-bold mb-1"&gt;【読解強化講座】&lt;/div&gt;
&lt;p class="mb-2"&gt;速読・精読の力を育て、自校作成校の難解長文に対応する読解力を養成します。&lt;br /&gt;
「読めない」原因を語彙・文法・構文・処理速度に分けて整理し、再現できる読み方へ落とし込みます。&lt;/p&gt;
&lt;p&gt;&lt;a class="btn btn-warning fw-bold" href="https://eigo-rewrite.com/dokkaikyouka/" target="_blank" rel="noopener"&gt;詳細を見る&lt;/a&gt;&lt;/p&gt;
&lt;/div&gt;
&lt;/div&gt;
&lt;/div&gt;
&lt;/div&gt;
&lt;details class="border rounded-4 p-3 mt-3"&gt;
&lt;summary class="fw-bold"&gt;夏までに“長文が伸びない”ときのよくある原因&lt;/summary&gt;
&lt;div class="mt-3"&gt;
&lt;ul class="mb-0"&gt;
&lt;li&gt;単語の意味を追うだけで、文の構造（主語・動詞）が取れていない&lt;/li&gt;
&lt;li&gt;接続詞・指示語の処理が甘く、話のつながりが追えない&lt;/li&gt;
&lt;li&gt;読みっぱなしで、根拠確認（どこに書いてあるか）をしていない&lt;/li&gt;
&lt;/ul&gt;
&lt;/div&gt;
&lt;/details&gt;
&lt;/div&gt;
&lt;/div&gt;
&lt;/div&gt;
&lt;p&gt;&lt;!-- 中3夏以降 --&gt;&lt;/p&gt;
&lt;div id="j3summer" class="mt-5"&gt;
&lt;div class="card shadow-sm border-0"&gt;
&lt;div class="card-body p-4 p-md-5"&gt;
&lt;h3 class="mb-3"&gt;中学３年生の夏休み以降&lt;/h3&gt;
&lt;p class="mb-3"&gt;いよいよ受験が近づいてきます。基礎をしっかりと固めたら&lt;strong&gt;長文問題とリスニング対策&lt;/strong&gt;にとりかかりましょう。&lt;br /&gt;
問題集などで長文に触れ、９月下旬～10月ごろには過去問対策をはじめたいところです。&lt;br /&gt;
志望校によって傾向と対策が異なります。&lt;span style="color: #0000ff;"&gt;過去問を解く場合は直近の問題から年数をさかのぼるように&lt;/span&gt;して解いていきましょう。&lt;br /&gt;
年代が変われば出題の傾向も変わります。少なくとも&lt;strong&gt;５年分&lt;/strong&gt;は解いておくようにしましょう。&lt;/p&gt;
&lt;div class="p-3 p-md-4 rounded-4 border bg-light"&gt;
&lt;div class="fw-bold mb-2"&gt;夏以降の進め方（優先順位）&lt;/div&gt;
&lt;ol class="mb-0"&gt;
&lt;li&gt;&lt;strong&gt;長文&lt;/strong&gt;：読む量を確保しつつ、毎回「根拠を取る練習」を入れる&lt;/li&gt;
&lt;li&gt;&lt;strong&gt;リスニング&lt;/strong&gt;：音声に慣れるだけでなく、聞けない原因（音変化／語彙／処理）を特定して直す&lt;/li&gt;
&lt;li&gt;&lt;strong&gt;過去問&lt;/strong&gt;：解く→直す→“次に同形式で満点”まで回す（解きっぱなしにしない）&lt;/li&gt;
&lt;/ol&gt;
&lt;/div&gt;
&lt;div class="row g-3 mt-3"&gt;
&lt;div class="col-md-6"&gt;
&lt;div class="p-3 rounded-4 border h-100"&gt;
&lt;div class="fw-bold mb-2"&gt;過去問の扱い方（伸びる直し）&lt;/div&gt;
&lt;ul class="mb-0"&gt;
&lt;li&gt;間違いを「語彙」「文法」「読み方」「時間」のどれかに分類する&lt;/li&gt;
&lt;li&gt;本文の根拠位置を確認し、なぜその選択肢になるかを説明する&lt;/li&gt;
&lt;li&gt;同じ設問タイプを翌週にもう一度解き、再現できるか確認する&lt;/li&gt;
&lt;/ul&gt;
&lt;/div&gt;
&lt;/div&gt;
&lt;div class="col-md-6"&gt;
&lt;div class="p-3 rounded-4 border bg-light h-100"&gt;
&lt;div class="fw-bold mb-2"&gt;リスニングが苦しいとき&lt;/div&gt;
&lt;ul class="mb-0"&gt;
&lt;li&gt;聞き取れない語が多い → 語彙の穴が原因になりやすい&lt;/li&gt;
&lt;li&gt;単語は分かるのに文が落ちる → 処理速度・音声慣れの不足&lt;/li&gt;
&lt;li&gt;集中が続かない → シャドーイング等で短時間から積む&lt;/li&gt;
&lt;/ul&gt;
&lt;/div&gt;
&lt;/div&gt;
&lt;/div&gt;
&lt;p&gt;&lt;!-- 音読リスニング講座 CTA（元の要素をBootstrap化） --&gt;&lt;/p&gt;
&lt;div class="card border-0 shadow-sm mt-4"&gt;
&lt;div class="card-body p-3 p-md-4" style="border: 2px solid #ff6600; background-color: #fff0e0;"&gt;
&lt;div class="row g-3 align-items-center"&gt;
&lt;div class="col-auto"&gt;&lt;img decoding="async" style="max-width: 110px; height: auto;" src="https://eigo-rewrite.com/wp-content/uploads/2020/06/logo_tate-1.png" alt="Re-Writeのロゴ" /&gt;&lt;/div&gt;
&lt;div class="col"&gt;
&lt;div class="fw-bold mb-1"&gt;【音読リスニング講座】&lt;/div&gt;
&lt;p class="mb-2"&gt;音読・ディクテーション・シャドーイングを通じて、都立入試リスニング対策を強化します。&lt;br /&gt;
「聞けない」を感覚で終わらせず、音と意味の結びつきを作り、得点に直結する練習へ落とし込みます。&lt;/p&gt;
&lt;p&gt;&lt;a class="btn btn-warning fw-bold" href="https://eigo-rewrite.com/listening/" target="_blank" rel="noopener"&gt;詳細を見る&lt;/a&gt;&lt;/p&gt;
&lt;/div&gt;
&lt;/div&gt;
&lt;/div&gt;
&lt;/div&gt;
&lt;/div&gt;
&lt;/div&gt;
&lt;/div&gt;
&lt;p&gt;&lt;!-- まとめ --&gt;&lt;/p&gt;
&lt;div id="summary" class="mt-5"&gt;
&lt;div class="card shadow-sm border-0"&gt;
&lt;div class="card-body p-4 p-md-5"&gt;
&lt;h4 class="mb-3"&gt;まとめ&lt;/h4&gt;
&lt;p class="mb-3"&gt;まずはとにかく基礎を固めましょう。どの教科でも言えることですが、基礎部分がしっかりしていないとその上に何も積み上げていくことができません。&lt;br /&gt;
基礎さえできていればできている部分から立ち返って学習しなおすということができますから、中学３年生になるまでに分からないことは極力なくしておきましょう。&lt;/p&gt;
&lt;p class="mb-3"&gt;継続してコツコツと学習することで英語力を定着させることができます。&lt;br /&gt;
勉強したからといってすぐには成果がでない教科でもありますので、焦らずに学習を進めていきましょう。&lt;br /&gt;
「できたつもり」を減らし、出力で確認しながら回せると、同じ時間でも伸び方が変わります。&lt;/p&gt;
&lt;div class="p-3 rounded-4 border bg-light"&gt;
&lt;div class="fw-bold mb-2"&gt;迷ったときの再スタート（近道）&lt;/div&gt;
&lt;ol class="mb-0"&gt;
&lt;li&gt;語彙・文法の穴を点検（抜けを埋める）&lt;/li&gt;
&lt;li&gt;短い長文で根拠取りの練習（読み方をそろえる）&lt;/li&gt;
&lt;li&gt;リスニングは音読＋シャドーイングで積む&lt;/li&gt;
&lt;li&gt;過去問は「直し」で点を上げる（解きっぱなし禁止）&lt;/li&gt;
&lt;/ol&gt;
&lt;/div&gt;
&lt;div class="d-grid gap-2 d-md-flex mt-4"&gt;&lt;a class="btn btn-outline-dark btn-lg" href="https://eigo-rewrite.com/column/eigobenkyouhou/" target="_blank" rel="noopener"&gt;&lt;br /&gt;
英語の基本的な勉強方法（全体像）&lt;br /&gt;
&lt;/a&gt;&lt;br /&gt;
&lt;a class="btn btn-warning btn-lg fw-bold" href="https://eigo-rewrite.com/dokkaikyouka/" target="_blank" rel="noopener"&gt;&lt;br /&gt;
読解強化講座を見る&lt;br /&gt;
&lt;/a&gt;&lt;br /&gt;
&lt;a class="btn btn-warning btn-lg fw-bold" href="https://eigo-rewrite.com/listening/" target="_blank" rel="noopener"&gt;&lt;br /&gt;
音読リスニング講座を見る&lt;br /&gt;
&lt;/a&gt;&lt;/div&gt;
&lt;/div&gt;
&lt;/div&gt;
&lt;/div&gt;
&lt;/section&gt;
------</t>
  </si>
  <si>
    <t>https://eigo-rewrite.com/column/stage1_lesson10-1/</t>
  </si>
  <si>
    <t>以下のページは不自然なワードを使用しています。
これらを適切に自然な言葉に置き換えて下さい。
なお、本文の装飾や構造は絶対に変えないでください。
【対象ページURL】
https://eigo-rewrite.com/column/stage1_lesson10-1/
【検出された不自然ワード】
- 迷い
【本文】
------
&lt;p&gt;&lt;iframe title="YouTube video player" src="https://www.youtube.com/embed/nPW4tJzSf0M" width="560" height="315" frameborder="0" allowfullscreen="allowfullscreen"&gt;&lt;span data-mce-type="bookmark" style="display: inline-block; width: 0px; overflow: hidden; line-height: 0;" class="mce_SELRES_start"&gt;&lt;/span&gt;&lt;/iframe&gt;&lt;/p&gt;
&lt;p data-start="42" data-end="116"&gt;それでは Lesson10 セクション1 を見ていきましょう。&lt;br data-start="73" data-end="76" /&gt;この Lesson は &lt;strong data-start="88" data-end="99"&gt;全4セクション&lt;/strong&gt; あり、どれも内容が濃い単元です。&lt;/p&gt;
&lt;p&gt;NEW TREASURE STAGE1 の文法事項・Lesson一覧の全体像は、&lt;strong&gt;&lt;a href="https://eigo-rewrite.com/column/hub_stage1/"&gt;NEW TREASURE STAGE1｜中1英文法 総括＋Lesson一覧（全体像はこちら）&lt;/a&gt;&lt;/strong&gt;で確認できます。&lt;/p&gt;
&lt;p data-start="118" data-end="173"&gt;今回扱うのは &lt;strong data-start="125" data-end="132"&gt;助動詞&lt;/strong&gt;。&lt;br data-start="133" data-end="136" /&gt;同じ動詞でも、助動詞が付くことで &lt;strong data-start="153" data-end="169"&gt;意味やニュアンスが変わる&lt;/strong&gt; ため、&lt;/p&gt;
&lt;ul data-start="175" data-end="203"&gt;
&lt;li data-start="175" data-end="187"&gt;
&lt;p data-start="177" data-end="187"&gt;使い方（文の作り方）&lt;/p&gt;
&lt;/li&gt;
&lt;li data-start="188" data-end="203"&gt;
&lt;p data-start="190" data-end="203"&gt;訳し方（ニュアンスの違い）&lt;/p&gt;
&lt;/li&gt;
&lt;/ul&gt;
&lt;p data-start="205" data-end="231"&gt;この2点に特に注意しながら学習を進めていきましょう。&lt;/p&gt;
&lt;p data-start="233" data-end="250"&gt;それでは、さっそく内容に入ります。&lt;/p&gt;
&lt;p&gt;&lt;img decoding="async" fetchpriority="high" class="alignnone wp-image-526" src="https://eigo-rewrite.com/wp-content/uploads/2023/06/スライド用-14-300x169.jpg" sizes="(max-width: 959px) 100vw, 959px" srcset="https://eigo-rewrite.com/wp-content/uploads/2023/06/スライド用-14-300x169.jpg 300w, https://eigo-rewrite.com/wp-content/uploads/2023/06/スライド用-14-1024x576.jpg 1024w, https://eigo-rewrite.com/wp-content/uploads/2023/06/スライド用-14-768x432.jpg 768w, https://eigo-rewrite.com/wp-content/uploads/2023/06/スライド用-14-320x180.jpg 320w, https://eigo-rewrite.com/wp-content/uploads/2023/06/スライド用-14.jpg 1280w" alt="" width="959" height="540" /&gt;&lt;/p&gt;
&lt;p&gt;まずは「be動詞+going to」という形から学習していきます。&lt;br /&gt;
“I am going to”という形で、この”go”というのは「行く」という意味はありません。&lt;br /&gt;
この「be going to+動詞の原形」です。&lt;br /&gt;
&lt;span style="color: #ff0000;"&gt;原形というのが大事です。&lt;/span&gt;&lt;br /&gt;
“s”を付けたり”ed”を付けたり”ing”を付けたりしないで、原形です。&lt;br /&gt;
「be going to+動詞の原形」で、「何々するつもりだ」、あるいは「何々するだろう」という形で&lt;br /&gt;
&lt;span style="color: #ff6600;"&gt;未来の文&lt;/span&gt;、&lt;span style="color: #ff6600;"&gt;未来の内容&lt;/span&gt;を表しています。&lt;br /&gt;
そうすると”I am going to visit my friend tomorrow.”「私は友人のもとを訪れるつもりだ。」となり、未来の話ですから当然”tomorrow”「明日」というように未来を表す語句が使われています。&lt;br /&gt;
この”tomorrow”という単語に関してはスペルミスがよく出てきてしまう所です。&lt;br /&gt;
ポイントは&lt;span style="color: #ff0000;"&gt;“r”の方を重ねる&lt;/span&gt;という事です。&lt;br /&gt;
どうしても”m”を重ねるのか、”r”の方を重ねるのかどっちなんだっけ？と迷いがちですが、&lt;br /&gt;
“tomorrow”、こちらにアクセントがありまして、この&lt;strong&gt;強く読んだ次の”rr”の所を重ねる&lt;/strong&gt;と覚えておきましょう。&lt;br /&gt;
同様に、他にも”be going to”を使った例に関して見ていきます。&lt;/p&gt;
&lt;p&gt;“It is going to”&lt;br /&gt;
”is going to”が「be動詞+going to」となっています。&lt;br /&gt;
この”It”が何の事かと思って右へ見ていくと、”be rainy”とあります。&lt;br /&gt;
“rainy”は「雨が降っている」という意味の形容詞です。&lt;br /&gt;
つまり、こちらは天気の話をしているので、こちらの”It”というのは前のセクションで学習したように、&lt;span style="color: #008000;"&gt;天気を表している特別用法の”It”なので、これは訳しません。&lt;/span&gt;&lt;br /&gt;
そうすると、”It is going to rainy”「雨になるだろう」となります。&lt;br /&gt;
こちらを「つもりだ」と訳すとおかしくなりますから、「雨が降るでしょう」「雨になるでしょう」と書いてあって、こちらが”this afternoon”「今日の午後」となります。&lt;br /&gt;
恐らく午前に言っているんでしょう。&lt;br /&gt;
午前から見て午後というのは未来ですから、こちらが未来を表す語句となります。&lt;br /&gt;
単語に関して確認しておくと、この例文が例えばテストに出題された際に、単語というのが一番間違えてしまいます。&lt;br /&gt;
例えば、「午後は雨だろう」と書かれると、「雨」は”rain”だからここが”It is going to rain”でいいんじゃないかと考えてしまいがちですが、&lt;span style="color: #ff0000;"&gt;これは違います。&lt;/span&gt;&lt;br /&gt;
“rainy”というのは、これは「雨が降っている」という意味の&lt;span style="color: #0000ff;"&gt;形容詞&lt;/span&gt;です。&lt;br /&gt;
&lt;strong&gt;形容詞という事は、前にbe動詞がないと使えません。&lt;/strong&gt;&lt;br /&gt;
ですから、元に戻すと”It is rainy”という事で、「今雨が降っています」という形になります。&lt;br /&gt;
その”It is rainy”の”is”の部分が「be going to+動詞の原形」なので、”It is rainy”の”is”がこの”be”に変わっています。&lt;br /&gt;
「雨」という”rain”はダメかという話ですが、”rain”というのは名詞、それから動詞です。&lt;br /&gt;
名詞であれば「雨」というもの、「雨粒」とか「雨が降っている」という現象を表したり、&lt;br /&gt;
あるいは動詞で「雨が降る」というような意味になります。&lt;br /&gt;
したがって、この”be rainy”の所が今単語二つになっていますが、これが&lt;span style="color: #ff6600;"&gt;一語であれば動詞の原形なので”rain”だけでいいです。&lt;/span&gt;&lt;br /&gt;
ところが、このbe動詞を使っているという事はこれはあくまで動詞です。&lt;br /&gt;
“rain”というのが名詞だとすると、それは「雨が降っている」という天気ではなく、「それ」という何か物体があって、その物体が「雨」というものに変化するでしょうという意味になってしまうので、この名詞としては使えません。&lt;br /&gt;
動詞として使うのであれば、そもそもbe動詞がすでに書かれているので、&lt;span style="color: #ff6600;"&gt;動詞が二つ並んでしまうのでこれは使えないという事になります。&lt;/span&gt;&lt;br /&gt;
どうしても日本語では「雨」と表現してしまいますが、品詞が違います。&lt;br /&gt;
なので、&lt;span style="color: #ff0000;"&gt;be動詞のあとは形容詞の”rainy”がくるし、一語で言えば”rain”という動詞を使うというように認識しておきましょう。&lt;/span&gt;&lt;/p&gt;
&lt;p&gt;今”be going to”の肯定文に関して見てきました。&lt;br /&gt;
次は否定文に関してです。&lt;br /&gt;
進行形と同様に、”be going to”とbe動詞が使われていますので、&lt;strong&gt;否定文を作る時はbe動詞のルールに従います。&lt;/strong&gt;&lt;br /&gt;
なので、&lt;span style="color: #0000ff;"&gt;be動詞のあとに直接”not”を付けてしまいます。&lt;/span&gt;&lt;br /&gt;
そうすると、”I am not going to climb Mt. Takao.”ですから、&lt;br /&gt;
「私は高尾山に登るつもりはありません。」「登らないいつもりです。」というふうに、登らないだろうなという事を意味しています。&lt;br /&gt;
否定文に関しては、そのままbe動詞に”not”を付けるだけですので、そこまで難しくはないかと思います。&lt;br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&lt;p&gt;&lt;img decoding="async" class="alignnone wp-image-527" src="https://eigo-rewrite.com/wp-content/uploads/2023/06/スライド用2-9-300x169.jpg" sizes="(max-width: 1028px) 100vw, 1028px" srcset="https://eigo-rewrite.com/wp-content/uploads/2023/06/スライド用2-9-300x169.jpg 300w, https://eigo-rewrite.com/wp-content/uploads/2023/06/スライド用2-9-1024x576.jpg 1024w, https://eigo-rewrite.com/wp-content/uploads/2023/06/スライド用2-9-768x432.jpg 768w, https://eigo-rewrite.com/wp-content/uploads/2023/06/スライド用2-9-320x180.jpg 320w, https://eigo-rewrite.com/wp-content/uploads/2023/06/スライド用2-9.jpg 1280w" alt="" width="1028" height="579" /&gt;&lt;/p&gt;
&lt;p&gt;次に疑問文に関して見ていきます。&lt;br /&gt;
先ほど否定文はbe動詞を使っているからbe動詞に”not”を付けましょう、というお話がありました。&lt;br /&gt;
これと同様に、be動詞を使っているので、&lt;strong&gt;疑問文にする際もbe動詞を前に出しましょう。&lt;/strong&gt;&lt;br /&gt;
そうすると、こちらのように”Are you going to”という形になりまして、&lt;br /&gt;
一文読むと、 ”Are you going to stay home tonight?” “stay home”&lt;br /&gt;
“stay”「留まる」”home”「家に」とか「家へ」という副詞になります。&lt;br /&gt;
なので、「あなたは家に留まる」「家にいるつもりですか？」”tonight”「今夜」&lt;br /&gt;
こちらの「今夜」というのも、午前と午後から見て「今夜」というのは未来の話になっています。&lt;br /&gt;
疑問文はbe動詞を前に出すというルールでしたから、それに合わせて答えの文というのもbe動詞で聞かれたからbe動詞で答えます。&lt;br /&gt;
こちらも&lt;span style="color: #0000ff;"&gt;be動詞で聞かれたからbe動詞で答える&lt;/span&gt;という形で特に難しくはないかと思います。&lt;/p&gt;
&lt;p&gt;疑問詞を使った疑問文になります。&lt;br /&gt;
“What is Lisa going to do”&lt;br /&gt;
こちらも「be動詞 going to」という形になっていて、疑問詞を前に出します。&lt;br /&gt;
そして、その次にbe動詞を前に出す、という形になります。&lt;br /&gt;
「リサは何をするつもりですか？」と書かれていて、&lt;br /&gt;
“in the festival”「お祭りで」あるいは「文化祭で」となります。&lt;br /&gt;
そうすると、「リサはお祭りで」あるいは「文化祭で何をするつもりですか？」という文になっていて、主語+動詞で書くというのは今までのルール通りですが、この動詞の前に”be going to”というのが入っていて、そうするとここ全体で動詞となります。&lt;br /&gt;
そうすると、「何をするつもりですか？」と聞かれて、「彼女は太鼓を叩く」あるいは「ドラムを叩くつもりです」という形で答えの文が作れます。&lt;/p&gt;
&lt;p&gt;最後に、これもどの単元でも出てきていますが、&lt;strong&gt;「誰が何々するんですか？」&lt;/strong&gt;という形です。&lt;br /&gt;
そうするとここの&lt;strong&gt;“Who”&lt;/strong&gt;というのは主語になっていますので、そうすると「誰がそのバンドで歌うつもりなんですか？」、それに対して「マイクです」となります。&lt;br /&gt;
ここも、元々は”Mike is going to sing”という形だったのか、”going to sing”は&lt;span style="color: #0000ff;"&gt;重複&lt;/span&gt;してしまうので、”mike”主語+”is”be動詞という形で止めて、「これでマイクです。」という形になります。&lt;/p&gt;
&lt;p&gt;このように、”be going to”というのは、&lt;strong&gt;「be動詞+going to 動詞の原形」で、一つの塊&lt;/strong&gt;を作ってそれで&lt;span style="color: #ff0000;"&gt;「何々するつもりだ」「何々だろう」&lt;/span&gt;といった意味を表していて、&lt;span style="color: #ff0000;"&gt;否定文と疑問文に関してはbe動詞と全く同じ使い方&lt;/span&gt;なんだな、という事が認識出来ていれば概ね問題はないかと思います。&lt;br /&gt;
それではセクション1に関しては以上となります。&lt;br /&gt;
&lt;!--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&lt;h2&gt;Lesson10 セクション1：確認クイズ（10問）&lt;/h2&gt;
&lt;table style="border-collapse: collapse; width: 100%; text-align: left;"&gt;
&lt;thead&gt;
&lt;tr&gt;
&lt;th style="background-color: #dd8500; color: #ffffff; padding: 8px; border: 1px solid #000;"&gt;No.&lt;/th&gt;
&lt;th style="background-color: #dd8500; color: #ffffff; padding: 8px; border: 1px solid #000;"&gt;問題&lt;/th&gt;
&lt;th style="background-color: #dd8500; color: #ffffff; padding: 8px; border: 1px solid #000;"&gt;解答&lt;/th&gt;
&lt;/tr&gt;
&lt;/thead&gt;
&lt;tbody&gt;&lt;!-- Q1 --&gt;&lt;/p&gt;
&lt;tr&gt;
&lt;td style="background-color: #f0b464; padding: 8px; border: 1px solid #000;"&gt;1&lt;/td&gt;
&lt;td style="background-color: #f0b464; padding: 8px; border: 1px solid #000;"&gt;「be going to」の正しい形はどれ？&lt;br /&gt;
A. be going to + 動詞に -ing&lt;br /&gt;
B. be going to + 動詞の原形&lt;br /&gt;
C. be going to + 動詞の過去形&lt;br /&gt;
D. be going to + 動詞に -s&lt;/td&gt;
&lt;td style="background-color: #f0b464; padding: 8px; border: 1px solid #000;"&gt;&lt;button class="show-answer" data-target="ans1"&gt;正解を見る&lt;/button&gt;&lt;br /&gt;
&lt;span id="ans1" style="display: none;"&gt;【正解】B&lt;/span&gt;&lt;/td&gt;
&lt;/tr&gt;
&lt;p&gt;&lt;!-- Q2 --&gt;&lt;/p&gt;
&lt;tr&gt;
&lt;td style="background-color: #ffffff; padding: 8px; border: 1px solid:#000;"&gt;2&lt;/td&gt;
&lt;td style="background-color: #ffffff; padding: 8px; border: 1px solid:#000;"&gt;「私は明日、友だちを訪ねるつもりです。」の英語として最も適切なのは？&lt;br /&gt;
A. I visit my friend tomorrow.&lt;br /&gt;
B. I am visiting my friend tomorrow.&lt;br /&gt;
C. I am going to visit my friend tomorrow.&lt;br /&gt;
D. I will visiting my friend tomorrow.&lt;/td&gt;
&lt;td style="background-color: #ffffff; padding: 8px; border: 1px solid:#000;"&gt;&lt;button class="show-answer" data-target="ans2"&gt;正解を見る&lt;/button&gt;&lt;br /&gt;
&lt;span id="ans2" style="display: none;"&gt;【正解】C&lt;/span&gt;&lt;/td&gt;
&lt;/tr&gt;
&lt;p&gt;&lt;!-- Q3 --&gt;&lt;/p&gt;
&lt;tr&gt;
&lt;td style="background-color: #f0b464; padding: 8px; border: 1px solid:#000;"&gt;3&lt;/td&gt;
&lt;td style="background-color: #f0b464; padding: 8px; border: 1px solid:#000;"&gt;It is going to ( ) tomorrow. 「明日は雨になるでしょう。」&lt;br /&gt;
（最も適切な語を選べ）&lt;br /&gt;
A. rain&lt;br /&gt;
B. rainy&lt;br /&gt;
C. raining&lt;br /&gt;
D. rained&lt;/td&gt;
&lt;td style="background-color: #f0b464; padding: 8px; border: 1px solid:#000;"&gt;&lt;button class="show-answer" data-target="ans3"&gt;正解を見る&lt;/button&gt;&lt;br /&gt;
&lt;span id="ans3" style="display: none;"&gt;【正解】B（be動詞のあとなので形容詞 rainy）&lt;/span&gt;&lt;/td&gt;
&lt;/tr&gt;
&lt;p&gt;&lt;!-- Q4 --&gt;&lt;/p&gt;
&lt;tr&gt;
&lt;td style="background-color: #ffffff; padding: 8px; border: 1px solid:#000;"&gt;4&lt;/td&gt;
&lt;td style="background-color: #ffffff; padding: 8px; border: 1px solid:#000;"&gt;It ( ) rain this afternoon. 「今日の午後、雨が降るでしょう。」&lt;br /&gt;
A. is going to be&lt;br /&gt;
B. is going to rainy&lt;br /&gt;
C. will&lt;br /&gt;
D. will be rainy&lt;/td&gt;
&lt;td style="background-color: #ffffff; padding: 8px; border: 1px solid:#000;"&gt;&lt;button class="show-answer" data-target="ans4"&gt;正解を見る&lt;/button&gt;&lt;br /&gt;
&lt;span id="ans4" style="display: none;"&gt;【正解】C（動詞 rain を使うときは It will rain.）&lt;/span&gt;&lt;/td&gt;
&lt;/tr&gt;
&lt;p&gt;&lt;!-- Q5 --&gt;&lt;/p&gt;
&lt;tr&gt;
&lt;td style="background-color: #f0b464; padding: 8px; border: 1px solid:#000;"&gt;5&lt;/td&gt;
&lt;td style="background-color: #f0b464; padding: 8px; border: 1px solid:#000;"&gt;否定文の形として正しいものはどれ？&lt;br /&gt;
A. I am going not to play tennis.&lt;br /&gt;
B. I not am going to play tennis.&lt;br /&gt;
C. I am not going to play tennis.&lt;br /&gt;
D. I don’t going to play tennis.&lt;/td&gt;
&lt;td style="background-color: #f0b464; padding: 8px; border: 1px solid:#000;"&gt;&lt;button class="show-answer" data-target="ans5"&gt;正解を見る&lt;/button&gt;&lt;br /&gt;
&lt;span id="ans5" style="display: none;"&gt;【正解】C（be動詞のあとに not）&lt;/span&gt;&lt;/td&gt;
&lt;/tr&gt;
&lt;p&gt;&lt;!-- Q6 --&gt;&lt;/p&gt;
&lt;tr&gt;
&lt;td style="background-color: #ffffff; padding: 8px; border: 1px solid:#000;"&gt;6&lt;/td&gt;
&lt;td style="background-color: #ffffff; padding: 8px; border: 1px solid:#000;"&gt;「あなたは今夜家にいるつもりですか。」の英語として最も適切なのは？&lt;br /&gt;
A. Do you stay home tonight?&lt;br /&gt;
B. Are you going to stay home tonight?&lt;br /&gt;
C. Are you stay home tonight?&lt;br /&gt;
D. Will you staying home tonight?&lt;/td&gt;
&lt;td style="background-color: #ffffff; padding: 8px; border: 1px solid:#000;"&gt;&lt;button class="show-answer" data-target="ans6"&gt;正解を見る&lt;/button&gt;&lt;br /&gt;
&lt;span id="ans6" style="display: none;"&gt;【正解】B&lt;/span&gt;&lt;/td&gt;
&lt;/tr&gt;
&lt;p&gt;&lt;!-- Q7 --&gt;&lt;/p&gt;
&lt;tr&gt;
&lt;td style="background-color: #f0b464; padding: 8px; border: 1px solid:#000;"&gt;7&lt;/td&gt;
&lt;td style="background-color: #f0b464; padding: 8px; border: 1px solid:#000;"&gt;次の日本語を表す英語として最も適切なものは？&lt;br /&gt;
「リサは祭りで何をするつもりですか。」&lt;br /&gt;
A. What Lisa is going to do in the festival?&lt;br /&gt;
B. What is going to Lisa do in the festival?&lt;br /&gt;
C. What is Lisa going to do in the festival?&lt;br /&gt;
D. What does Lisa going to do in the festival?&lt;/td&gt;
&lt;td style="background-color: #f0b464; padding: 8px; border: 1px solid:#000;"&gt;&lt;button class="show-answer" data-target="ans7"&gt;正解を見る&lt;/button&gt;&lt;br /&gt;
&lt;span id="ans7" style="display: none;"&gt;【正解】C&lt;/span&gt;&lt;/td&gt;
&lt;/tr&gt;
&lt;p&gt;&lt;!-- Q8 --&gt;&lt;/p&gt;
&lt;tr&gt;
&lt;td style="background-color: #ffffff; padding: 8px; border: 1px solid:#000;"&gt;8&lt;/td&gt;
&lt;td style="background-color: #ffffff; padding: 8px; border: 1px solid:#000;"&gt;「彼らは来年イギリスへ行くつもりです。」&lt;br /&gt;
最も適切なものは？&lt;br /&gt;
A. They are going to go to England next year.&lt;br /&gt;
B. They going to go to England next year.&lt;br /&gt;
C. They are going to going to England next year.&lt;br /&gt;
D. They are go to going to England next year.&lt;/td&gt;
&lt;td style="background-color: #ffffff; padding: 8px; border: 1px solid:#000;"&gt;&lt;button class="show-answer" data-target="ans8"&gt;正解を見る&lt;/button&gt;&lt;br /&gt;
&lt;span id="ans8" style="display: none;"&gt;【正解】A&lt;/span&gt;&lt;/td&gt;
&lt;/tr&gt;
&lt;p&gt;&lt;!-- Q9 --&gt;&lt;/p&gt;
&lt;tr&gt;
&lt;td style="background-color: #f0b464; padding: 8px; border: 1px solid:#000;"&gt;9&lt;/td&gt;
&lt;td style="background-color: #f0b464; padding: 8px; border: 1px solid:#000;"&gt;文法的に正しい文はどれ？&lt;br /&gt;
A. It is going to rain tomorrow.&lt;br /&gt;
B. It going to rain tomorrow.&lt;br /&gt;
C. It is going to rains tomorrow.&lt;br /&gt;
D. It is going rain tomorrow.&lt;/td&gt;
&lt;td style="background-color: #f0b464; padding: 8px; border: 1px solid:#000;"&gt;&lt;button class="show-answer" data-target="ans9"&gt;正解を見る&lt;/button&gt;&lt;br /&gt;
&lt;span id="ans9" style="display: none;"&gt;【正解】A&lt;/span&gt;&lt;/td&gt;
&lt;/tr&gt;
&lt;p&gt;&lt;!-- Q10 --&gt;&lt;/p&gt;
&lt;tr&gt;
&lt;td style="background-color: #ffffff; padding: 8px; border: 1px solid:#000;"&gt;10&lt;/td&gt;
&lt;td style="background-color: #ffffff; padding: 8px; border: 1px solid:#000;"&gt;次のうち、&lt;strong&gt;be going to の疑問文&lt;/strong&gt;になっているものはどれ？&lt;br /&gt;
A. You are going to study English tonight.&lt;br /&gt;
B. Are you going to study English tonight?&lt;br /&gt;
C. Do you going to study English tonight?&lt;br /&gt;
D. Are going to you study English tonight?&lt;/td&gt;
&lt;td style="background-color: #ffffff; padding: 8px; border: 1px solid:#000;"&gt;&lt;button class="show-answer" data-target="ans10"&gt;正解を見る&lt;/button&gt;&lt;br /&gt;
&lt;span id="ans10" style="display: none;"&gt;【正解】B&lt;/span&gt;&lt;/td&gt;
&lt;/tr&gt;
&lt;/tbody&gt;
&lt;/table&gt;
&lt;p&gt;&lt;script&gt;
document.addEventListener('DOMContentLoaded', function () {
  document.addEventListener('click', function (event) {
    if (event.target.classList.contains('show-answer')) {
      var targetId = event.target.getAttribute('data-target');
      var answerEl = document.getElementById(targetId);
      if (answerEl) {
        answerEl.style.display = 'inline';
      }
      event.target.style.display = 'none';
    }
  });
});
&lt;/script&gt;&lt;/p&gt;
&lt;p&gt;&lt;!--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t>
  </si>
  <si>
    <t>https://eigo-rewrite.com/column/stage1_lesson10-4/</t>
  </si>
  <si>
    <t>以下のページは不自然なワードを使用しています。
これらを適切に自然な言葉に置き換えて下さい。
なお、本文の装飾や構造は絶対に変えないでください。
【対象ページURL】
https://eigo-rewrite.com/column/stage1_lesson10-4/
【検出された不自然ワード】
- 崩れ
【本文】
------
&lt;p&gt;&lt;iframe title="YouTube video player" src="https://www.youtube.com/embed/h_h09KZFsO4"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 data-start="42" data-end="81"&gt;それでは &lt;strong data-start="47" data-end="66"&gt;Lesson10 セクション4&lt;/strong&gt; の学習を進めていきましょう。&lt;br /&gt;
NEW TREASURE STAGE1 の文法事項・Lesson一覧の全体像は、&lt;strong&gt;&lt;a href="https://eigo-rewrite.com/column/hub_stage1/"&gt;NEW TREASURE STAGE1｜中1英文法 総括＋Lesson一覧（全体像はこちら）&lt;/a&gt;&lt;/strong&gt;で確認できます。&lt;/p&gt;
&lt;p data-start="83" data-end="169"&gt;このセクションも、セクション3と同様に &lt;strong data-start="103" data-end="110"&gt;助動詞&lt;/strong&gt; を中心に扱います。&lt;br data-start="120" data-end="123" /&gt;今回扱う助動詞は種類が多く、それに伴って &lt;strong data-start="144" data-end="159"&gt;訳し方のバリエーション&lt;/strong&gt; も増えていきます。&lt;/p&gt;
&lt;p data-start="171" data-end="197"&gt;助動詞を正しく使いこなすために最も重要なことは、&lt;/p&gt;
&lt;blockquote data-start="199" data-end="232"&gt;
&lt;p data-start="201" data-end="232"&gt;&lt;strong data-start="201" data-end="232"&gt;まず「日本語の意味（訳し方）」を正確に覚えることです。&lt;/strong&gt;&lt;/p&gt;
&lt;/blockquote&gt;
&lt;p data-start="234" data-end="326"&gt;助動詞の意味をあいまいにしたまま進んでしまうと、文全体の理解が崩れてしまいます。&lt;br data-start="274" data-end="277" /&gt;「なんとなく」で覚えず、&lt;strong data-start="289" data-end="317"&gt;テキストに書かれた意味をそのまま丁寧に覚えること&lt;/strong&gt;を意識しましょう。&lt;/p&gt;
&lt;p data-start="328" data-end="347" data-is-last-node="" data-is-only-node=""&gt;それでは具体的な使い方を見ていきます。&lt;/p&gt;
&lt;p&gt;&lt;img decoding="async" fetchpriority="high" class="alignnone wp-image-539" src="https://eigo-rewrite.com/wp-content/uploads/2023/06/スライド用-17-300x169.jpg" alt="" width="930" height="524" srcset="https://eigo-rewrite.com/wp-content/uploads/2023/06/スライド用-17-300x169.jpg 300w, https://eigo-rewrite.com/wp-content/uploads/2023/06/スライド用-17-1024x576.jpg 1024w, https://eigo-rewrite.com/wp-content/uploads/2023/06/スライド用-17-768x432.jpg 768w, https://eigo-rewrite.com/wp-content/uploads/2023/06/スライド用-17-320x180.jpg 320w, https://eigo-rewrite.com/wp-content/uploads/2023/06/スライド用-17.jpg 1280w" sizes="(max-width: 930px) 100vw, 930px" /&gt;&lt;/p&gt;
&lt;p&gt;それではまず一つ目です。&lt;br /&gt;
こちら&amp;#8221;may&amp;#8221;と読みます。&lt;br /&gt;
大文字で書いて&amp;#8221;May&amp;#8221;「5月」というあの&amp;#8221;May&amp;#8221;と同じスペルになっています。&lt;br /&gt;
こちらの&amp;#8221;may&amp;#8221;に関しては、基本的には&lt;strong&gt;&lt;span style="color: #ff0000;"&gt;許可&lt;/span&gt;&lt;/strong&gt;を表します。&lt;br /&gt;
これは「何々して良い」です。&lt;br /&gt;
「何々して良い」と聞くと、前回の&amp;#8221;can&amp;#8221;にも｢何々して良い｣という意味がありました。&lt;br /&gt;
違いとしては、こちらの&amp;#8221;may&amp;#8221;の方が&lt;span style="color: #0000ff;"&gt;&lt;span style="color: #000000;"&gt;より&lt;/span&gt;丁寧な言い方&lt;/span&gt;になっています。&lt;br /&gt;
例えば家族の中で「何々していいですか？」お母さんに対して「これ食べていい？」とかって聞く時は&amp;#8221;Can I&amp;#8221;と言いますし、他人であったりとか初対面の人だったり公の場では&amp;#8221;may&amp;#8221;を使う事が多いです。&lt;br /&gt;
&amp;#8220;You may come in.&amp;#8221;という事で、こちらが助動詞なので助動詞のあとは動詞の原形&amp;#8221;come&amp;#8221;です。&lt;br /&gt;
&amp;#8220;in&amp;#8221;は「中に」ですから、「入ってきていいですよ」と許可を与えているという文になってきます。&lt;br /&gt;
こちら助動詞ですから、&amp;#8221;can&amp;#8221;とか&amp;#8221;will&amp;#8221;と同じように、&lt;span style="color: #ff6600;"&gt;疑問文であれば助動詞を前に出します。&lt;/span&gt;&lt;br /&gt;
&lt;span style="color: #ff6600;"&gt;否定文であれば&amp;#8221;not&amp;#8221;を付ける&lt;/span&gt;という形になっています。&lt;/p&gt;
&lt;p&gt;こちらの疑問文を見ると、&amp;#8221;May I&amp;#8221;となっています。&lt;br /&gt;
という事は、「私は何々していいですか？」と聞いていまして、次はちょっと注意すべき表現です。&lt;br /&gt;
&amp;#8220;hove your name&amp;#8221;もちろん「名前をもっていいですか？」というのは意味が分かりませんから、&lt;br /&gt;
これは名前を知らない相手に対して「私があなたの名前を知っているという状態になってもいいですか？」回りくどく言いましたが、要するに「お名前頂戴出来ますか？」と聞いている文となります。&lt;br /&gt;
これで&amp;#8221;May I have your name?&amp;#8221;ここだけで終わってもいいですが、お願いをしている文になりますから、こちらに&lt;span style="color: #0000ff;"&gt;&amp;#8220;please&amp;#8221;&lt;/span&gt;を付ける事もあります。&lt;br /&gt;
&lt;strong&gt;さらに丁寧にしている訳です。&lt;/strong&gt;&lt;br /&gt;
そうすると、「お名前頂戴しても宜しいでしょうか？」と聞かれて、&amp;#8221;Yes&amp;#8221;「いいですよ」と言って&lt;br /&gt;
&amp;#8220;I’m Yamada Yumi.&amp;#8221;「山田ゆみです。」といった形で答えています。&lt;br /&gt;
このように&amp;#8221;may&amp;#8221;というのは基本的には許可を表す事が多いですが、次の場合だとおかしいです。&lt;br /&gt;
&amp;#8220;It may snow tomorrow morning.&amp;#8221;&lt;br /&gt;
「明日の朝雪が降っても良い。」、許可するのはおかしいです。&lt;br /&gt;
更に、&amp;#8221;snow&amp;#8221;「雪が降る」という動詞になっていますから、しつこいですがここの&amp;#8221;It&amp;#8221;というのは&lt;br /&gt;
&lt;span style="color: #008000;"&gt;天気を表す&amp;#8221;It&amp;#8221;&lt;/span&gt;なので&lt;strong&gt;訳さずに&lt;/strong&gt;、そのまま「明日の朝、雪が降る」&lt;br /&gt;
こちらの&amp;#8221;may&amp;#8221;は&lt;span style="color: #ff0000;"&gt;&lt;strong&gt;可能性&lt;/strong&gt;&lt;/span&gt;を表わします。&lt;br /&gt;
つまり、「明日の朝雪が降る可能性がある。」です。&lt;br /&gt;
断言は出来ないけれど、降るという可能性もあるよね、という状態なので、&lt;br /&gt;
これは&lt;span style="color: #ff6600;"&gt;「何々かも知れない」&lt;/span&gt;と訳す事があります。&lt;br /&gt;
この、「して良い」なのか、「かも知れない」なのかというのは、基本的に文を読んだ時に多分こういう意味だろうなというのは推測出来ると思います。&lt;br /&gt;
こちらの方を見た時に、「雪が降って良い」というのはおかしいなというのは訳してみれば分かりますので、&lt;strong&gt;一旦訳した上で判断しましょう。&lt;/strong&gt;&lt;br /&gt;
こちらの許可の方で使う事が中学生の間は多いですから、基本的にはこの「して良い」という意味を覚えておいて、&lt;span style="color: #ff00ff;"&gt;「して良い」が当てはまらなかったら「かも知れない」で訳してみる&lt;br /&gt;
&lt;/span&gt;そのようなつもりでいいかと思います。&lt;/p&gt;
&lt;p&gt;&lt;!--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&lt;p&gt;&amp;nbsp;&lt;/p&gt;
&lt;p&gt;後半です。&lt;br /&gt;
先ほどは&amp;#8221;may&amp;#8221;、許可を表わす助動詞を学習しました。&lt;br /&gt;
後半では&amp;#8221;must&amp;#8221;ますと義務を表わす助動詞を学習していきます。&lt;br /&gt;
こちら「マスト」と読みます。&lt;br /&gt;
この&amp;#8221;must&amp;#8221;というのが、今も言いましたが、義務を表しています。&lt;br /&gt;
義務というのは、要するに「しなければならない」です。&lt;/p&gt;
&lt;p&gt;&lt;img decoding="async" class="alignnone wp-image-540" src="https://eigo-rewrite.com/wp-content/uploads/2023/06/スライド用2-12-300x169.jpg" alt="" width="793" height="447" srcset="https://eigo-rewrite.com/wp-content/uploads/2023/06/スライド用2-12-300x169.jpg 300w, https://eigo-rewrite.com/wp-content/uploads/2023/06/スライド用2-12-1024x576.jpg 1024w, https://eigo-rewrite.com/wp-content/uploads/2023/06/スライド用2-12-768x432.jpg 768w, https://eigo-rewrite.com/wp-content/uploads/2023/06/スライド用2-12-320x180.jpg 320w, https://eigo-rewrite.com/wp-content/uploads/2023/06/スライド用2-12.jpg 1280w" sizes="(max-width: 793px) 100vw, 793px" /&gt;&lt;/p&gt;
&lt;p&gt;そうするとこちらを見ると、「私は買わなきゃな」「買わなければいけないと」言っていて&lt;br /&gt;
&amp;#8220;ring&amp;#8221;は「鳴る」という意味もありますが、この場合は「指輪」です。&lt;br /&gt;
そうすると、「私はリサの為に指輪を買わなきゃな。」&lt;br /&gt;
&lt;span style="color: #0000ff;"&gt;「何々しないとな」&lt;/span&gt;という心情をこの&amp;#8221;must&amp;#8221;というのが表しています。&lt;/p&gt;
&lt;p&gt;二つ目の文、こちらも同様です。&lt;br /&gt;
&amp;#8220;You must take off your hat in this restaurant.&amp;#8221;&lt;br /&gt;
&amp;#8220;take off&amp;#8221;の&amp;#8221;off&amp;#8221;は&lt;span style="color: #0000ff;"&gt;「何かから離れる」&lt;/span&gt;というような様子を表します。&lt;br /&gt;
なので、そうするとあなたは&amp;#8221;your hat&amp;#8221;「あなたの帽子を取らなきゃいけません」&lt;br /&gt;
「帽子脱がなきゃいけません」&amp;#8221;in this restaurant&amp;#8221;「このレストランでは」といった形で、&lt;br /&gt;
ここでも&lt;span style="color: #ff0000;"&gt;「しなければいけない」&lt;/span&gt;といった意味になっています。&lt;br /&gt;
「レストランに入ったら帽子を取る」&lt;br /&gt;
普通の事でありますがそれが&lt;span style="color: #ff6600;"&gt;ルールとして義務になっていますよ&lt;/span&gt;、という事を表しています。&lt;/p&gt;
&lt;p&gt;先ほどの&amp;#8221;may&amp;#8221;と同様に、&amp;#8221;must&amp;#8221;にももう一つ意味があります。&lt;br /&gt;
そのまま見ると&amp;#8221;Rob’s story&amp;#8221;「ロブの話」というのは、&amp;#8221;must be true.&amp;#8221;&lt;br /&gt;
&amp;#8220;true&amp;#8221;は「本当の」とか「真実の」です。&lt;br /&gt;
これを「しなければならない」で訳してしまうと、「ロブの話は本当でなければならない」というような形で、ちょっと意味が通じにくくなってしまいます。&lt;br /&gt;
この&amp;#8221;must&amp;#8221;というのが何を表わしているかというと、&lt;br /&gt;
話をしている人、&lt;strong&gt;話し手が確信している内容について述べる際に使います。&lt;/strong&gt;&lt;br /&gt;
これは&lt;span style="color: #ff0000;"&gt;「なんとかに違いない」&lt;/span&gt;という訳があります。&lt;br /&gt;
ですので、そうするとこの文というのは「ロブの話は本当に違いない。」「嘘であるはずがない。」「絶対本当だ。」というふうに、この文を発している人が、ロブさんのお話というのはきっと本当だと、それを確信しているといった内容になります。&lt;/p&gt;
&lt;p&gt;最後に形上の話です。&lt;br /&gt;
&amp;#8220;must&amp;#8221;に&amp;#8221;not&amp;#8221;が付きました.&lt;br /&gt;
短縮すると&amp;#8221;mustn’t&amp;#8221;と読みたくなりますが発音がしづらいので、この&amp;#8221;must&amp;#8221;の&amp;#8221;t&amp;#8221;の音を落としてしまって、「マスントゥ」と読みます。&lt;br /&gt;
&amp;#8220;not&amp;#8221;がなかったとしたら&amp;#8221;You must be late.&amp;#8221;「あなたは遅刻しなければならない。」となって、&lt;br /&gt;
ちょっと何を言っているんだ？という話になります。&lt;br /&gt;
ですから、ここに&amp;#8221;not&amp;#8221;を付けると、「してはならない」となります。&lt;br /&gt;
こちらが「しなければならない」という義務でした。&lt;br /&gt;
そうすると、その反対になっていますのでこちらは禁止です。&lt;br /&gt;
「してはいけない」「しない方が良い」とか「すべきでない」ではなくて、&lt;br /&gt;
&lt;span style="color: #ff0000;"&gt;「してはいけない」&lt;/span&gt;と訳します。&lt;br /&gt;
ですからこの最後の一文というのは、&amp;#8221;you mustn’t be late.&amp;#8221;&lt;br /&gt;
「あなたは遅れてはならない。」「遅刻してはいけない。」といった文になります。&lt;/p&gt;
&lt;p&gt;このように助動詞というのはその文の最後に付けて、「しなければならない」なのか&lt;br /&gt;
「しても良い」なのか、「かも知れない」とか「違いない」とか、いずれも文末に関係する単語になっています。&lt;br /&gt;
ここの訳を間違えてしまうと&lt;span style="color: #0000ff;"&gt;その文全体のニュアンスとか意味内容が変わってきてしまいます。&lt;/span&gt;&lt;br /&gt;
ですから、助動詞の学習でルールとしては全て同じです。&lt;br /&gt;
&amp;#8220;not&amp;#8221;を付けるとか助動詞を前に出すというものです。&lt;br /&gt;
ですが、大事なのは意味、訳の方になりますから、それぞれの訳を必ずきちんと覚えて学習を進めて下さい。&lt;br /&gt;
セクション4に関しては以上となります。&lt;/p&gt;
&lt;h2&gt;Lesson10 セクション4：助動詞 may / must まとめ&lt;/h2&gt;
&lt;table style="width: 100%; border-collapse: collapse;"&gt;
&lt;thead&gt;
&lt;tr style="background-color: #dd8500; color: #ffffff;"&gt;
&lt;th style="padding: 8px; border: 1px solid #000;"&gt;項目&lt;/th&gt;
&lt;th style="padding: 8px; border: 1px solid #000;"&gt;内容&lt;/th&gt;
&lt;/tr&gt;
&lt;/thead&gt;
&lt;tbody&gt;
&lt;tr style="background-color: #f0b464; color: #000000;"&gt;
&lt;td style="padding: 8px; border: 1px solid #000;"&gt;助動詞とは&lt;/td&gt;
&lt;td style="padding: 8px; border: 1px solid #000;"&gt;
&lt;ul&gt;
&lt;li&gt;動詞の前に置いて、文全体の「意味・ニュアンス」を決める単語。&lt;/li&gt;
&lt;li&gt;後ろには必ず「動詞の原形」が来る（may &lt;strong&gt;come&lt;/strong&gt;, must &lt;strong&gt;be&lt;/strong&gt; など）。&lt;/li&gt;
&lt;li&gt;否定文：&lt;strong&gt;助動詞 + not&lt;/strong&gt;、疑問文：&lt;strong&gt;助動詞を文頭へ&lt;/strong&gt;。&lt;/li&gt;
&lt;/ul&gt;
&lt;/td&gt;
&lt;/tr&gt;
&lt;tr style="background-color: #ffffff; color: #000000;"&gt;
&lt;td style="padding: 8px; border: 1px solid #000;"&gt;may の基本意味①（許可）&lt;/td&gt;
&lt;td style="padding: 8px; border: 1px solid #000;"&gt;
&lt;ul&gt;
&lt;li&gt;&lt;strong&gt;「〜してもよい」&lt;/strong&gt;という許可を表す。&lt;/li&gt;
&lt;li&gt;can よりも丁寧な言い方（家族には can、目上や初対面には may が自然）。&lt;/li&gt;
&lt;li&gt;例：You may come in.（入ってきてよろしいですよ）&lt;/li&gt;
&lt;li&gt;疑問文：May I 〜 ?（〜してもよろしいでしょうか）&lt;/li&gt;
&lt;/ul&gt;
&lt;/td&gt;
&lt;/tr&gt;
&lt;tr style="background-color: #f0b464; color: #000000;"&gt;
&lt;td style="padding: 8px; border: 1px solid #000;"&gt;may の意味②（可能性）&lt;/td&gt;
&lt;td style="padding: 8px; border: 1px solid #000;"&gt;
&lt;ul&gt;
&lt;li&gt;&lt;strong&gt;「〜かもしれない」&lt;/strong&gt;という可能性を表す。&lt;/li&gt;
&lt;li&gt;天気など、話し手が「起こるかも」と思っているが、はっきりしないとき。&lt;/li&gt;
&lt;li&gt;例：It may snow tomorrow morning.（明日の朝、雪が降るかもしれない）&lt;/li&gt;
&lt;li&gt;文脈上「許可」にするとおかしいときは、この「可能性」で訳す。&lt;/li&gt;
&lt;/ul&gt;
&lt;/td&gt;
&lt;/tr&gt;
&lt;tr style="background-color: #ffffff; color: #000000;"&gt;
&lt;td style="padding: 8px; border: 1px solid #000;"&gt;may のポイント&lt;/td&gt;
&lt;td style="padding: 8px; border: 1px solid #000;"&gt;
&lt;ul&gt;
&lt;li&gt;基本は「〜してもよい（許可）」で覚える。&lt;/li&gt;
&lt;li&gt;許可で訳すとおかしいときは「〜かもしれない（可能性）」で考える。&lt;/li&gt;
&lt;li&gt;May I 〜 ? ＋ please で、さらに丁寧な依頼表現になる。&lt;br /&gt;
例：May I have your name, please?&lt;/li&gt;
&lt;/ul&gt;
&lt;/td&gt;
&lt;/tr&gt;
&lt;tr style="background-color: #f0b464; color: #000000;"&gt;
&lt;td style="padding: 8px; border: 1px solid #000;"&gt;must の基本意味①（義務）&lt;/td&gt;
&lt;td style="padding: 8px; border: 1px solid #000;"&gt;
&lt;ul&gt;
&lt;li&gt;&lt;strong&gt;「〜しなければならない」&lt;/strong&gt;という義務・強い必要を表す。&lt;/li&gt;
&lt;li&gt;例：You must take off your hat in this restaurant.&lt;br /&gt;
（このレストランでは帽子を脱がなければなりません）&lt;/li&gt;
&lt;li&gt;話し手が「ルール・当然そうすべき」と考えているニュアンス。&lt;/li&gt;
&lt;/ul&gt;
&lt;/td&gt;
&lt;/tr&gt;
&lt;tr style="background-color: #ffffff; color: #000000;"&gt;
&lt;td style="padding: 8px; border: 1px solid #000;"&gt;must の意味②（確信）&lt;/td&gt;
&lt;td style="padding: 8px; border: 1px solid #000;"&gt;
&lt;ul&gt;
&lt;li&gt;&lt;strong&gt;「〜に違いない」&lt;/strong&gt;という、話し手の強い確信を表す。&lt;/li&gt;
&lt;li&gt;例：Rob’s story must be true.&lt;br /&gt;
（ロブの話は本当に違いない）&lt;/li&gt;
&lt;li&gt;客観的な義務ではなく、話し手の「きっとそうだ」という気持ち。&lt;/li&gt;
&lt;/ul&gt;
&lt;/td&gt;
&lt;/tr&gt;
&lt;tr style="background-color: #f0b464; color: #000000;"&gt;
&lt;td style="padding: 8px; border: 1px solid #000;"&gt;must not（mustn’t）&lt;/td&gt;
&lt;td style="padding: 8px; border: 1px solid #000;"&gt;
&lt;ul&gt;
&lt;li&gt;&lt;strong&gt;「〜してはいけない」&lt;/strong&gt;という&lt;strong&gt;禁止&lt;/strong&gt;を表す。&lt;/li&gt;
&lt;li&gt;例：You mustn’t be late.（遅れてはいけない）&lt;/li&gt;
&lt;li&gt;「しないほうがいい」ではなく、「やってはダメ」という強い禁止。&lt;/li&gt;
&lt;/ul&gt;
&lt;/td&gt;
&lt;/tr&gt;
&lt;tr style="background-color: #ffffff; color: #000000;"&gt;
&lt;td style="padding: 8px; border: 1px solid #000;"&gt;形のルール&lt;/td&gt;
&lt;td style="padding: 8px; border: 1px solid #000;"&gt;
&lt;ul&gt;
&lt;li&gt;may / must の後ろは必ず「動詞の原形」。&lt;/li&gt;
&lt;li&gt;否定文：may not, must not（mustn’t）。&lt;/li&gt;
&lt;li&gt;疑問文：May I 〜 ?, Must I 〜 ?（日常会話では must の疑問文はあまり多くない）。&lt;/li&gt;
&lt;/ul&gt;
&lt;/td&gt;
&lt;/tr&gt;
&lt;tr style="background-color: #f0b464; color: #000000;"&gt;
&lt;td style="padding: 8px; border: 1px solid #000;"&gt;学習のポイント&lt;/td&gt;
&lt;td style="padding: 8px; border: 1px solid #000;"&gt;
&lt;ul&gt;
&lt;li&gt;文法ルール（否定・疑問の作り方）はほぼ同じ。&lt;/li&gt;
&lt;li&gt;&lt;strong&gt;一番大事なのは「日本語の意味」を正確に覚えること。&lt;/strong&gt;&lt;/li&gt;
&lt;li&gt;ニュアンスを間違えると、文全体の意味が変わってしまう。&lt;/li&gt;
&lt;/ul&gt;
&lt;/td&gt;
&lt;/tr&gt;
&lt;/tbody&gt;
&lt;/table&gt;
&lt;hr /&gt;
&lt;h2&gt;Lesson10 セクション4：確認クイズ（10問）&lt;/h2&gt;
&lt;table style="width: 100%; border-collapse: collapse;"&gt;
&lt;thead&gt;
&lt;tr style="background-color: #dd8500; color: #ffffff;"&gt;
&lt;th style="padding: 8px; border: 1px solid #000;"&gt;No.&lt;/th&gt;
&lt;th style="padding: 8px; border: 1px solid #000;"&gt;問題&lt;/th&gt;
&lt;th style="padding: 8px; border: 1px solid #000;"&gt;選択肢&lt;/th&gt;
&lt;th style="padding: 8px; border: 1px solid #000;"&gt;正解&lt;/th&gt;
&lt;/tr&gt;
&lt;/thead&gt;
&lt;tbody&gt;&lt;!-- Q1 --&gt;&lt;/p&gt;
&lt;tr style="background-color: #f0b464; color: #000000;"&gt;
&lt;td style="padding: 8px; border: 1px solid #000;"&gt;1&lt;/td&gt;
&lt;td style="padding: 8px; border: 1px solid #000;"&gt;次の文の &lt;strong&gt;may&lt;/strong&gt; の意味として最も適切なものはどれ？&lt;br /&gt;
It may snow tonight.&lt;/td&gt;
&lt;td style="padding: 8px; border: 1px solid #000;"&gt;A. 〜してもよい&lt;br /&gt;
B. 〜かもしれない&lt;br /&gt;
C. 〜しなければならない&lt;br /&gt;
D. 〜してはいけない&lt;/td&gt;
&lt;td style="padding: 8px; border: 1px solid #000;"&gt;&lt;span id="answer-q1" style="display: none;"&gt;正解：B&lt;/span&gt;&lt;br /&gt;
&lt;button id="button-q1" type="button"&gt;正解を見る&lt;/button&gt;&lt;/td&gt;
&lt;/tr&gt;
&lt;p&gt;&lt;!-- Q2 --&gt;&lt;/p&gt;
&lt;tr style="background-color: #ffffff; color: #000000;"&gt;
&lt;td style="padding: 8px; border: 1px solid #000;"&gt;2&lt;/td&gt;
&lt;td style="padding: 8px; border: 1px solid #000;"&gt;許可を表す文として最も適切なものはどれ？&lt;/td&gt;
&lt;td style="padding: 8px; border: 1px solid #000;"&gt;A. You must not run here.&lt;br /&gt;
B. You may come in.&lt;br /&gt;
C. It must be true.&lt;br /&gt;
D. It may be true.&lt;/td&gt;
&lt;td style="padding: 8px; border: 1px solid #000;"&gt;&lt;span id="answer-q2" style="display: none;"&gt;正解：B&lt;/span&gt;&lt;br /&gt;
&lt;button id="button-q2" type="button"&gt;正解を見る&lt;/button&gt;&lt;/td&gt;
&lt;/tr&gt;
&lt;p&gt;&lt;!-- Q3 --&gt;&lt;/p&gt;
&lt;tr style="background-color: #f0b464; color: #000000;"&gt;
&lt;td style="padding: 8px; border: 1px solid #000;"&gt;3&lt;/td&gt;
&lt;td style="padding: 8px; border: 1px solid #000;"&gt;「お名前をうかがってもよろしいでしょうか。」に最も近い英語はどれ？&lt;/td&gt;
&lt;td style="padding: 8px; border: 1px solid #000;"&gt;A. Can you have your name?&lt;br /&gt;
B. May you have my name?&lt;br /&gt;
C. May I have your name, please?&lt;br /&gt;
D. Must I have your name?&lt;/td&gt;
&lt;td style="padding: 8px; border: 1px solid #000;"&gt;&lt;span id="answer-q3" style="display: none;"&gt;正解：C&lt;/span&gt;&lt;br /&gt;
&lt;button id="button-q3" type="button"&gt;正解を見る&lt;/button&gt;&lt;/td&gt;
&lt;/tr&gt;
&lt;p&gt;&lt;!-- Q4 --&gt;&lt;/p&gt;
&lt;tr style="background-color: #ffffff; color: #000000;"&gt;
&lt;td style="padding: 8px; border: 1px solid #000;"&gt;4&lt;/td&gt;
&lt;td style="padding: 8px; border: 1px solid #000;"&gt;must の基本的な意味として&lt;strong&gt;誤っている&lt;/strong&gt;ものはどれ？&lt;/td&gt;
&lt;td style="padding: 8px; border: 1px solid #000;"&gt;A. 〜しなければならない&lt;br /&gt;
B. 〜に違いない&lt;br /&gt;
C. 〜してはいけない（must not）&lt;br /&gt;
D. 〜してもよい&lt;/td&gt;
&lt;td style="padding: 8px; border: 1px solid #000;"&gt;&lt;span id="answer-q4" style="display: none;"&gt;正解：D&lt;/span&gt;&lt;br /&gt;
&lt;button id="button-q4" type="button"&gt;正解を見る&lt;/button&gt;&lt;/td&gt;
&lt;/tr&gt;
&lt;p&gt;&lt;!-- Q5 --&gt;&lt;/p&gt;
&lt;tr style="background-color: #f0b464; color: #000000;"&gt;
&lt;td style="padding: 8px; border: 1px solid #000;"&gt;5&lt;/td&gt;
&lt;td style="padding: 8px; border: 1px solid #000;"&gt;「ロブの話は本当に違いない。」に最も近い英文はどれ？&lt;/td&gt;
&lt;td style="padding: 8px; border: 1px solid #000;"&gt;A. Rob’s story may be true.&lt;br /&gt;
B. Rob’s story must be true.&lt;br /&gt;
C. Rob’s story can be true.&lt;br /&gt;
D. Rob’s story must not be true.&lt;/td&gt;
&lt;td style="padding: 8px; border: 1px solid #000;"&gt;&lt;span id="answer-q5" style="display: none;"&gt;正解：B&lt;/span&gt;&lt;br /&gt;
&lt;button id="button-q5" type="button"&gt;正解を見る&lt;/button&gt;&lt;/td&gt;
&lt;/tr&gt;
&lt;p&gt;&lt;!-- Q6 --&gt;&lt;/p&gt;
&lt;tr style="background-color: #ffffff; color: #000000;"&gt;
&lt;td style="padding: 8px; border: 1px solid #000;"&gt;6&lt;/td&gt;
&lt;td style="padding: 8px; border: 1px solid #000;"&gt;「あなたはここで走ってはいけません。」に最も近い英文はどれ？&lt;/td&gt;
&lt;td style="padding: 8px; border: 1px solid #000;"&gt;A. You may not run here.&lt;br /&gt;
B. You must not run here.&lt;br /&gt;
C. You may run here.&lt;br /&gt;
D. You must run here.&lt;/td&gt;
&lt;td style="padding: 8px; border: 1px solid #000;"&gt;&lt;span id="answer-q6" style="display: none;"&gt;正解：B&lt;/span&gt;&lt;br /&gt;
&lt;button id="button-q6" type="button"&gt;正解を見る&lt;/button&gt;&lt;/td&gt;
&lt;/tr&gt;
&lt;p&gt;&lt;!-- Q7 --&gt;&lt;/p&gt;
&lt;tr style="background-color: #f0b464; color: #000000;"&gt;
&lt;td style="padding: 8px; border: 1px solid #000;"&gt;7&lt;/td&gt;
&lt;td style="padding: 8px; border: 1px solid #000;"&gt;次の日本語を表す英文として最も適切なものはどれ？&lt;br /&gt;
「私はリサのために指輪を買わなければならない。」&lt;/td&gt;
&lt;td style="padding: 8px; border: 1px solid #000;"&gt;A. I may buy a ring for Lisa.&lt;br /&gt;
B. I must buy a ring for Lisa.&lt;br /&gt;
C. I must be buying a ring for Lisa.&lt;br /&gt;
D. I may be buying a ring for Lisa.&lt;/td&gt;
&lt;td style="padding: 8px; border: 1px solid #000;"&gt;&lt;span id="answer-q7" style="display: none;"&gt;正解：B&lt;/span&gt;&lt;br /&gt;
&lt;button id="button-q7" type="button"&gt;正解を見る&lt;/button&gt;&lt;/td&gt;
&lt;/tr&gt;
&lt;p&gt;&lt;!-- Q8 --&gt;&lt;/p&gt;
&lt;tr style="background-color: #ffffff; color: #000000;"&gt;
&lt;td style="padding: 8px; border: 1px solid #000;"&gt;8&lt;/td&gt;
&lt;td style="padding: 8px; border: 1px solid #000;"&gt;「〜かもしれない」と訳すべき文はどれ？&lt;/td&gt;
&lt;td style="padding: 8px; border: 1px solid #000;"&gt;A. You may open the window.&lt;br /&gt;
B. You must open the window.&lt;br /&gt;
C. It may rain this afternoon.&lt;br /&gt;
D. It must rain this afternoon.&lt;/td&gt;
&lt;td style="padding: 8px; border: 1px solid #000;"&gt;&lt;span id="answer-q8" style="display: none;"&gt;正解：C&lt;/span&gt;&lt;br /&gt;
&lt;button id="button-q8" type="button"&gt;正解を見る&lt;/button&gt;&lt;/td&gt;
&lt;/tr&gt;
&lt;p&gt;&lt;!-- Q9 --&gt;&lt;/p&gt;
&lt;tr style="background-color: #f0b464; color: #000000;"&gt;
&lt;td style="padding: 8px; border: 1px solid #000;"&gt;9&lt;/td&gt;
&lt;td style="padding: 8px; border: 1px solid #000;"&gt;「〜に違いない」という強い確信を表している文はどれ？&lt;/td&gt;
&lt;td style="padding: 8px; border: 1px solid #000;"&gt;A. She may be tired.&lt;br /&gt;
B. She must be tired.&lt;br /&gt;
C. She may not be tired.&lt;br /&gt;
D. She must not be tired.&lt;/td&gt;
&lt;td style="padding: 8px; border: 1px solid #000;"&gt;&lt;span id="answer-q9" style="display: none;"&gt;正解：B&lt;/span&gt;&lt;br /&gt;
&lt;button id="button-q9" type="button"&gt;正解を見る&lt;/button&gt;&lt;/td&gt;
&lt;/tr&gt;
&lt;p&gt;&lt;!-- Q10 --&gt;&lt;/p&gt;
&lt;tr style="background-color: #ffffff; color: #000000;"&gt;
&lt;td style="padding: 8px; border: 1px solid #000;"&gt;10&lt;/td&gt;
&lt;td style="padding: 8px; border: 1px solid #000;"&gt;次の空欄に入る最も適切な語を選びなさい。&lt;br /&gt;
You ______ not be late for the meeting.（会議に遅れてはいけません）&lt;/td&gt;
&lt;td style="padding: 8px; border: 1px solid #000;"&gt;A. may&lt;br /&gt;
B. must&lt;br /&gt;
C. may not&lt;br /&gt;
D. must&lt;/td&gt;
&lt;td style="padding: 8px; border: 1px solid #000;"&gt;&lt;!-- 選択肢のひっかけとして D が正解（must のあとに not が続く） --&gt;&lt;br /&gt;
&lt;span id="answer-q10" style="display: none;"&gt;正解：D（must のあとに not が続く）&lt;/span&gt;&lt;br /&gt;
&lt;button id="button-q10" type="button"&gt;正解を見る&lt;/button&gt;&lt;/td&gt;
&lt;/tr&gt;
&lt;/tbody&gt;
&lt;/table&gt;
&lt;p&gt;&lt;!-- ▼答え表示用スクリプト（1回だけでOK） --&gt;&lt;br /&gt;
&lt;script&gt;
function showAnswer(id) {
  var answer = document.getElementById('answer-' + id);
  var button = document.getElementById('button-' + id);
  if (answer) {
    answer.style.display = 'inline';
  }
  if (button) {
    button.style.display = 'none';
  }
}
&lt;/script&gt;&lt;/p&gt;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t>
  </si>
  <si>
    <t>https://eigo-rewrite.com/column/stage1_lesson12-1/</t>
  </si>
  <si>
    <t>以下のページは不自然なワードを使用しています。
これらを適切に自然な言葉に置き換えて下さい。
なお、本文の装飾や構造は絶対に変えないでください。
【対象ページURL】
https://eigo-rewrite.com/column/stage1_lesson12-1/
【検出された不自然ワード】
- 乱れ
【本文】
------
&lt;p&gt;&lt;iframe title="YouTube video player" src="https://www.youtube.com/embed/zpTJ3m3QtzU" width="560" height="315" frameborder="0" allowfullscreen="allowfullscreen"&gt;&lt;span data-mce-type="bookmark" style="display: inline-block; width: 0px; overflow: hidden; line-height: 0;" class="mce_SELRES_start"&gt;﻿&lt;/span&gt;&lt;/iframe&gt;&lt;/p&gt;
&lt;p data-start="81" data-end="165"&gt;それでは &lt;strong data-start="86" data-end="105"&gt;Lesson12 セクション1&lt;/strong&gt; を進めていきましょう。&lt;br /&gt;
NEW TREASURE STAGE1 の文法事項・Lesson一覧の全体像は、&lt;strong&gt;&lt;a href="https://eigo-rewrite.com/column/hub_stage1/"&gt;NEW TREASURE STAGE1｜中1英文法 総括＋Lesson一覧（全体像はこちら）&lt;/a&gt;&lt;/strong&gt;で確認できます。&lt;br data-start="117" data-end="120" /&gt;New Treasure STAGE1 では、この Lesson が最後の単元になります。&lt;/p&gt;
&lt;p data-start="167" data-end="286"&gt;本来この内容は、公立中学校では &lt;strong data-start="183" data-end="196"&gt;中学２年生の２学期&lt;/strong&gt; に学習する内容です。&lt;br data-start="207" data-end="210" /&gt;これまでのユニットと比べると &lt;strong data-start="225" data-end="251"&gt;文の構造が複雑になり、語順の理解が非常に重要&lt;/strong&gt; になりますので、この Lesson は特に丁寧に進めていきましょう。&lt;/p&gt;
&lt;hr data-start="288" data-end="291" /&gt;
&lt;h3 data-start="293" data-end="315"&gt;✅ 「as 〜 as」の表現について&lt;/h3&gt;
&lt;p data-start="317" data-end="346"&gt;最初に扱うのは &lt;strong data-start="325" data-end="339"&gt;「as ○○ as」&lt;/strong&gt; の表現です。&lt;/p&gt;
&lt;p data-start="348" data-end="433"&gt;タイトルに &lt;em data-start="354" data-end="365"&gt;原級（げんきゅう）&lt;/em&gt; とありますよね。&lt;br data-start="374" data-end="377" /&gt;この &lt;em data-start="380" data-end="384"&gt;原級&lt;/em&gt; とは、動詞でいう「原形」と同じように、&lt;strong data-start="404" data-end="426"&gt;形容詞・副詞の変化させていない元の形&lt;/strong&gt; のことです。&lt;/p&gt;
&lt;blockquote data-start="435" data-end="475"&gt;
&lt;p data-start="437" data-end="475"&gt;例：big（原級） → bigger（比較級） → biggest（最上級）&lt;/p&gt;
&lt;/blockquote&gt;
&lt;p data-start="477" data-end="548"&gt;比較の単元では、文の語順を入れ替えたり、動詞の形を変えるのではなく、&lt;br data-start="511" data-end="514" /&gt;&lt;strong data-start="514" data-end="534"&gt;形容詞や副詞そのものを変化させる&lt;/strong&gt; ことがポイントになります。&lt;/p&gt;
&lt;p data-start="550" data-end="557"&gt;その第一歩が、&lt;/p&gt;
&lt;blockquote data-start="558" data-end="582"&gt;
&lt;p data-start="560" data-end="582"&gt;&lt;strong data-start="560" data-end="582"&gt;as + 形容詞 / 副詞 + as&lt;/strong&gt;&lt;/p&gt;
&lt;/blockquote&gt;
&lt;p data-start="584" data-end="591"&gt;という形です。&lt;/p&gt;
&lt;p data-start="593" data-end="609"&gt;この「as ○○ as」は、&lt;/p&gt;
&lt;blockquote data-start="610" data-end="628"&gt;
&lt;p data-start="612" data-end="628"&gt;&lt;strong data-start="612" data-end="628"&gt;「〜と同じくらい○○だ」&lt;/strong&gt;&lt;/p&gt;
&lt;/blockquote&gt;
&lt;p data-start="630" data-end="641"&gt;という意味になります。&lt;/p&gt;
&lt;p&gt;&lt;img decoding="async" fetchpriority="high" class="alignnone wp-image-558" src="https://eigo-rewrite.com/wp-content/uploads/2023/06/スライド用-20-300x169.jpg" alt="" width="976" height="550" srcset="https://eigo-rewrite.com/wp-content/uploads/2023/06/スライド用-20-300x169.jpg 300w, https://eigo-rewrite.com/wp-content/uploads/2023/06/スライド用-20-1024x576.jpg 1024w, https://eigo-rewrite.com/wp-content/uploads/2023/06/スライド用-20-768x432.jpg 768w, https://eigo-rewrite.com/wp-content/uploads/2023/06/スライド用-20-320x180.jpg 320w, https://eigo-rewrite.com/wp-content/uploads/2023/06/スライド用-20.jpg 1280w" sizes="(max-width: 976px) 100vw, 976px" /&gt;&lt;/p&gt;
&lt;p&gt;具体的に言うと、まず&lt;span style="color: #ff0000;"&gt;&amp;#8220;tall&amp;#8221;&lt;/span&gt;です。&lt;br /&gt;
「背が高い」、これが形容詞です。&lt;br /&gt;
元々は、&amp;#8221;I am tall.&amp;#8221;「私は背が高い」という文でした。&lt;br /&gt;
その&amp;#8221;tall&amp;#8221;という形容詞の直前に&amp;#8221;as&amp;#8221;というものが使われています。&lt;br /&gt;
これは「何々と同じぐらい」という意味合いになっているんですが、&lt;br /&gt;
まず&amp;#8221;I am as tall&amp;#8221;「私は同じくらい背が高いです」と言って、その後で誰と同じくらい背が高いのかというと、&amp;#8221;as my mother&amp;#8221;「私のお母さんと同じくらい背が高い」という意味になっています。&lt;br /&gt;
多くの中学生は、これ&amp;#8221;as tall as&amp;#8221;とか、例えばこの二つ目の文の&amp;#8221;as expensive as&amp;#8221;&lt;br /&gt;
さらにこの四つ目の&amp;#8221;as well as&amp;#8221;なんていう形を見ると、どうやら「as なんとか as」という形にすると考えてしまいます。&lt;br /&gt;
ですが三つ目を見ると、&amp;#8221;as popular as&amp;#8221;じゃなくて&amp;#8221;as popular in my country&amp;#8221;というふうに、&lt;br /&gt;
この&amp;#8221;as&amp;#8221;と&amp;#8221;as&amp;#8221;の間に結構な数の単語が含まれています。&lt;br /&gt;
ここは見方というのが凄く大事になっていまして、これを「as ○○ as」と捉えるのではなく、&lt;br /&gt;
一旦ここで&lt;span style="color: #0000ff;"&gt;元の文が切れている&lt;/span&gt;と捉えて下さい。&lt;br /&gt;
この比較という単元は、意外と並べ替えの英作文になった際に、&lt;strong&gt;&amp;#8220;as&amp;#8221;&amp;#8221;as&amp;#8221;&lt;/strong&gt;というのが結構曲者です。&lt;br /&gt;
&lt;span style="color: #ff00ff;"&gt;まずは元の文に必ず戻して考えて下さい。&lt;/span&gt;&lt;/p&gt;
&lt;p&gt;最初は&amp;#8221;I am tall.&amp;#8221;「私は背が高い」という文でした。&lt;br /&gt;
そこにまず一つ目の&amp;#8221;as&amp;#8221;というのは必ず形容詞か副詞の直前に置きます。&lt;br /&gt;
そして、&amp;#8221;I am as tall&amp;#8221;という文が出来て、その元の文の最後にこの&amp;#8221;as&amp;#8221;をくっつけるという発想です。&lt;br /&gt;
なので、&amp;#8221;I am tall&amp;#8221;が「as ○○ as」になったのではなくて、まず&amp;#8221;I am as tall&amp;#8221;で文が終わっていて、そのあとに&amp;#8221;as my mother&amp;#8221;「お母さんと同じぐらい」という単語を入れます。&lt;br /&gt;
本来ここの&amp;#8221;my mother&amp;#8221;の所というのは、&amp;#8221;my mother tall&amp;#8221;という文になっていたんです。&lt;br /&gt;
もうbe動詞は1回出てきていて&amp;#8221;tall&amp;#8221;という単語も1回出てきているので、この単語を省略しているという形になっています。&lt;br /&gt;
つまりここの二つ目の&amp;#8221;as&amp;#8221;というのは、&lt;span style="color: #ff9900;"&gt;本来は接続詞というもので文と文を繋ぐものだったんです。&lt;/span&gt;&lt;br /&gt;
ですので、一旦&amp;#8221;I am tall&amp;#8221;、&amp;#8221;I am as tall&amp;#8221;という文が終わって、そのあとに&amp;#8221;my mother tall&amp;#8221;という部分をくっつけていたというように見えるのが非常に大事になります。&lt;br /&gt;
比較の単元で英作文が出来なくなってしまう人というのは、この発想がないからです。&lt;br /&gt;
もう無理やりと「as ○○ as」とくっつけてしまうので、&lt;strong&gt;それだと語順が乱れてしまいます。&lt;/strong&gt;&lt;br /&gt;
ですから、まずは元の文に戻してそこから二つ目の文として「as以下」をくっつけるという形で対処して下さい。&lt;br /&gt;
以下、同じように見ていきます。&lt;/p&gt;
&lt;p&gt;&lt;img decoding="async" class="alignnone wp-image-560" src="https://eigo-rewrite.com/wp-content/uploads/2023/06/IMG_1155-300x37.jpg" alt="" width="973" height="120" srcset="https://eigo-rewrite.com/wp-content/uploads/2023/06/IMG_1155-300x37.jpg 300w, https://eigo-rewrite.com/wp-content/uploads/2023/06/IMG_1155-1024x126.jpg 1024w, https://eigo-rewrite.com/wp-content/uploads/2023/06/IMG_1155-768x95.jpg 768w, https://eigo-rewrite.com/wp-content/uploads/2023/06/IMG_1155.jpg 1200w" sizes="(max-width: 973px) 100vw, 973px" /&gt;&lt;/p&gt;
&lt;p&gt;&amp;#8220;My old bicycle was as expensive&amp;#8221;&lt;br /&gt;
まずここで切れていました。&lt;br /&gt;
今度は&amp;#8221;was&amp;#8221;、過去の文になったとしてもbe動詞を過去形にするだけとなります。&lt;br /&gt;
そうするとまず、「私の昔の自転車」「古い自転車」は同じぐらい高かったなっています。&lt;br /&gt;
じゃあ何と同じぐらい高かったんですか？というと、ここで&amp;#8221;as my new one&amp;#8221;という形で、ここに&amp;#8221;one&amp;#8221;という代名詞が出てきています。&lt;br /&gt;
これは一度出てきた&amp;#8221;bicycle&amp;#8221;という名詞を繰り返し使われるのを避ける為に&amp;#8221;one&amp;#8221;「物」という意味の代名詞で置き換えています。&lt;br /&gt;
ここを&amp;#8221;bicycle&amp;#8221;と書くのはあまりよろしくありません。&lt;br /&gt;
&lt;span style="color: #ff00ff;"&gt;一度出てきた名詞がもう1回使われる際は、この&amp;#8221;one&amp;#8221;代名詞という形にしておきましょう。&lt;/span&gt;&lt;/p&gt;
&lt;p&gt;三つ目です。&lt;br /&gt;
これが一番間違えが多いものになっています。&lt;br /&gt;
&lt;img decoding="async" loading="lazy" class="alignnone wp-image-561" src="https://eigo-rewrite.com/wp-content/uploads/2023/06/IMG_1155-1-300x37.jpg" alt="" width="916" height="113" srcset="https://eigo-rewrite.com/wp-content/uploads/2023/06/IMG_1155-1-300x37.jpg 300w, https://eigo-rewrite.com/wp-content/uploads/2023/06/IMG_1155-1-1024x126.jpg 1024w, https://eigo-rewrite.com/wp-content/uploads/2023/06/IMG_1155-1-768x95.jpg 768w, https://eigo-rewrite.com/wp-content/uploads/2023/06/IMG_1155-1.jpg 1200w" sizes="(max-width: 916px) 100vw, 916px" /&gt;&lt;/p&gt;
&lt;p&gt;&amp;#8220;Baseball is as popular in my country&amp;#8221;&lt;br /&gt;
ここで一旦文が切れます。&lt;br /&gt;
この&amp;#8221;as&amp;#8221;がなかったとすると、「野球は私の国で人気です」となり、普通の今まで見てきたような文が出てきます。&lt;br /&gt;
この&amp;#8221;popular&amp;#8221;、これが「人気がある」という意味の形容詞です。&lt;br /&gt;
ですので、この&amp;#8221;popular&amp;#8221;という形容詞の直前に&amp;#8221;as&amp;#8221;を付けて、一度「私の国で人気です」で文が終わっているので、そのあとで二つ目の接続詞の&amp;#8221;as&amp;#8221;をくっつけます。&lt;br /&gt;
「私の国では人気です」となり、どこと同じぐらい人気かというと、「あなたの国で野球が人気なのと同じくらい私の国では人気です」といった意味になっています。&lt;br /&gt;
こちらのように、ここは「私の国」と「あなたの国」を比較しています。&lt;br /&gt;
大事なのは、&lt;span style="color: #ff0000;"&gt;比較対象というのは形を揃える必要があります。&lt;/span&gt;&lt;br /&gt;
例えば、名詞と名詞というように同じ品詞にするとか、この場合は&amp;#8221;in my country&amp;#8221;というように&lt;br /&gt;
前置詞が付いていますから、形を揃える為にこちらも&amp;#8221;in your country&amp;#8221;と形を揃えます。&lt;br /&gt;
この比較対象は必ず形を揃えるという感覚があると、例えばテストの際にここの&lt;br /&gt;
&amp;#8220;in your country&amp;#8221;の&amp;#8221;in&amp;#8221;を抜かすというようなミスが減ってきます。&lt;br /&gt;
ですから、&lt;span style="color: #0000ff;"&gt;まずは&lt;strong&gt;元の文に戻す&lt;/strong&gt;。&lt;/span&gt;&lt;br /&gt;
&lt;span style="color: #0000ff;"&gt;最初に出てきた&lt;strong&gt;形容詞&lt;/strong&gt;とか&lt;strong&gt;副詞の直前に&amp;#8221;as&amp;#8221;を付ける&lt;/strong&gt;。&lt;/span&gt;&lt;br /&gt;
&lt;span style="color: #0000ff;"&gt;&lt;strong&gt;二つ目の&amp;#8221;as&amp;#8221;は元の文の終わりにくっつける&lt;/strong&gt;。&lt;/span&gt;&lt;br /&gt;
&lt;span style="color: #0000ff;"&gt;その上で&lt;strong&gt;形を揃える&lt;/strong&gt;。&lt;/span&gt;&lt;br /&gt;
こういった事を意識して下さい。&lt;/p&gt;
&lt;p&gt;&lt;img decoding="async" loading="lazy" class="alignnone wp-image-562" src="https://eigo-rewrite.com/wp-content/uploads/2023/06/IMG_1155-2-300x52.jpg" alt="" width="756" height="131" srcset="https://eigo-rewrite.com/wp-content/uploads/2023/06/IMG_1155-2-300x52.jpg 300w, https://eigo-rewrite.com/wp-content/uploads/2023/06/IMG_1155-2-1024x177.jpg 1024w, https://eigo-rewrite.com/wp-content/uploads/2023/06/IMG_1155-2-768x133.jpg 768w, https://eigo-rewrite.com/wp-content/uploads/2023/06/IMG_1155-2.jpg 1200w" sizes="(max-width: 756px) 100vw, 756px" /&gt;&lt;/p&gt;
&lt;p&gt;最後の文も同様になります。&lt;br /&gt;
&amp;#8220;as&amp;#8221;がなかったとすると、&amp;#8221;Yoshiki plays soccer as&amp;#8221;となり一旦ここで文が終わる訳です。&lt;br /&gt;
そして、&amp;#8221;well&amp;#8221;が「上手に」という意味の副詞です。&lt;br /&gt;
この副詞、形容詞の直前に&amp;#8221;as&amp;#8221;を付けます。&lt;br /&gt;
そして、一旦「上手にサッカーをする」という文が終わって、二つ目の&amp;#8221;as&amp;#8221;を後ろにくっつけます。&lt;br /&gt;
そうすると、「ヨシキはロバートと同じぐらいサッカーを上手にします。」というような意味になってきます。&lt;br /&gt;
それでは&amp;#8221;as&amp;#8221;を使った分の否定文を見ていく事にします。&lt;/p&gt;
&lt;p&gt;&lt;img decoding="async" loading="lazy" class="alignnone wp-image-563" src="https://eigo-rewrite.com/wp-content/uploads/2023/06/IMG_1156-300x52.jpg" alt="" width="750" height="130" srcset="https://eigo-rewrite.com/wp-content/uploads/2023/06/IMG_1156-300x52.jpg 300w, https://eigo-rewrite.com/wp-content/uploads/2023/06/IMG_1156-1024x177.jpg 1024w, https://eigo-rewrite.com/wp-content/uploads/2023/06/IMG_1156-768x133.jpg 768w, https://eigo-rewrite.com/wp-content/uploads/2023/06/IMG_1156.jpg 1200w" sizes="(max-width: 750px) 100vw, 750px" /&gt;&lt;/p&gt;
&lt;p&gt;この文は&amp;#8221;In brazil&amp;#8221;、ここで一旦切りましょう。&lt;br /&gt;
文の先頭に前置詞+名詞がある場合は、一旦ここで切っておいて「ブラジルでは」というふうに先に訳します。&lt;br /&gt;
この文の主語は&amp;#8221;baseball&amp;#8221;も「野球」になっていますから、「野球」が&amp;#8221;not as popular as soccer&amp;#8221;という形で、今度は「as ○○ as」に&amp;#8221;not&amp;#8221;が付いています。&lt;br /&gt;
そうすると、さっきの&amp;#8221;as popular as soccer”という形だと、「サッカーと同じぐらい人気です」という意味でしたが、今度は&amp;#8221;not&amp;#8221;が付いています。&lt;br /&gt;
そうすると、「野球はサッカーと同じぐらい人気という訳ではありません」となりちょっとややこしい言い回しになってしまいます。&lt;br /&gt;
なので、この「as ○○ as」の文、&amp;#8221;as&amp;#8221;を使った原級の比較の文に&amp;#8221;not&amp;#8221;が付いた場合は、&lt;br /&gt;
「何々ほど・・・ない」、つまり&lt;span style="color: #0000ff;"&gt;「野球はサッカーほど人気がない」&lt;/span&gt;と訳しておきましょう。&lt;br /&gt;
以下同じ形を見ていきます。&lt;/p&gt;
&lt;p&gt;&lt;img decoding="async" loading="lazy" class="alignnone wp-image-564" src="https://eigo-rewrite.com/wp-content/uploads/2023/06/IMG_1156-1-300x37.jpg" alt="" width="673" height="83" srcset="https://eigo-rewrite.com/wp-content/uploads/2023/06/IMG_1156-1-300x37.jpg 300w, https://eigo-rewrite.com/wp-content/uploads/2023/06/IMG_1156-1-1024x126.jpg 1024w, https://eigo-rewrite.com/wp-content/uploads/2023/06/IMG_1156-1-768x95.jpg 768w, https://eigo-rewrite.com/wp-content/uploads/2023/06/IMG_1156-1.jpg 1200w" sizes="(max-width: 673px) 100vw, 673px" /&gt;&lt;/p&gt;
&lt;p&gt;今度は”doesn’t”ここに&amp;#8221;not&amp;#8221;があります。&lt;br /&gt;
&amp;#8220;Ken doesn’t practice baseball&amp;#8221;で一旦ここで文が切れるのは前回と同じです。&lt;br /&gt;
そうすると、&amp;#8221;as&amp;#8221;がなかったら「ケンは一生懸命野球を練習しません」という形になる訳ですが、&lt;br /&gt;
ここに一つ目の&amp;#8221;as&amp;#8221;があって「同じぐらい熱心にはしません」という事になっています。&lt;br /&gt;
という事は、「誰かさんほど一生懸命やっていない」という形になっていて、その比較対象が誰かというと、ここに「ジョン君」が出てきている訳です。&lt;br /&gt;
こちらに&amp;#8221;does&amp;#8221;が使われていますが、一般動詞の場合は一度出てきた今回は&amp;#8221;practice&amp;#8221;「練習する」という動詞があって、その動詞の代わりとしてここに&amp;#8221;do&amp;#8221;とか&amp;#8221;does&amp;#8221;、過去形であれば&amp;#8221;did&amp;#8221;を置く事があります。&lt;br /&gt;
この&amp;#8221;does&amp;#8221;はなくても文としては成り立ちますが、例えば設問で言うと、&lt;br /&gt;
この&lt;span style="color: #ff9900;"&gt;&amp;#8220;as&amp;#8221;以下に空欄が二つあった場合は、これは&amp;#8221;does&amp;#8221;まで書けという事だなと理解して書いておきましょう。&lt;/span&gt;&lt;br /&gt;
会話の上ではこの&amp;#8221;does&amp;#8221;はなくても通じます。&lt;/p&gt;
&lt;p&gt;&lt;img decoding="async" loading="lazy" class="alignnone wp-image-565" src="https://eigo-rewrite.com/wp-content/uploads/2023/06/IMG_1156-2-300x52.jpg" alt="" width="767" height="133" srcset="https://eigo-rewrite.com/wp-content/uploads/2023/06/IMG_1156-2-300x52.jpg 300w, https://eigo-rewrite.com/wp-content/uploads/2023/06/IMG_1156-2-1024x177.jpg 1024w, https://eigo-rewrite.com/wp-content/uploads/2023/06/IMG_1156-2-768x133.jpg 768w, https://eigo-rewrite.com/wp-content/uploads/2023/06/IMG_1156-2.jpg 1200w" sizes="(max-width: 767px) 100vw, 767px" /&gt;&lt;/p&gt;
&lt;p&gt;そして最後の文です。&lt;br /&gt;
これもちょっと長くなってしまっていますが、&lt;br /&gt;
&amp;#8220;Our soccer team doesn’t have as many players as yours.&amp;#8221;となっています。&lt;br /&gt;
大事な事が二つあります。&lt;br /&gt;
まず、この&lt;span style="color: #000000;"&gt;&lt;strong&gt;二つ目の&amp;#8221;as&amp;#8221;の直前で切りましょう。&lt;/strong&gt;&lt;/span&gt;&lt;br /&gt;
この文の形も非常に間違える可能性の高い文になっています。&lt;br /&gt;
どうしても&amp;#8221;as many as&amp;#8221;というような形に引きずられてしまうんですが、まずはこの&amp;#8221;as&amp;#8221;を取ってみます。&lt;br /&gt;
そうすると、「私たちのサッカーチームは多くのプレーヤーを抱えていません」というような形になっています。&lt;br /&gt;
このセクションで何回も言っていますが、&lt;span style="color: #0000ff;"&gt;一つ目の&amp;#8221;as&amp;#8221;は必ず形容詞の直前に置きます。&lt;/span&gt;&lt;br /&gt;
二つ目の&amp;#8221;as&amp;#8221;は元の文を書いて、その元の文の最後にくっつけるというルールでした。&lt;br /&gt;
ですから、これを&amp;#8221;as many as players&amp;#8221;と書いてしまったり&amp;#8221;players as many as&amp;#8221;と書いてはいけません。&lt;br /&gt;
あくまで&amp;#8221;many players&amp;#8221;という形で、この形容詞と名詞というのはセットになっていますからここのセットというのは必ず崩さずに、まずは&amp;#8221;as many players&amp;#8221;と書いて、そのあとで比較対象として「あなたのチーム」というものを書いておきましょう。&lt;br /&gt;
この場合、「私たちのサッカーチーム」というのはこのように&amp;#8221;Our soccer team&amp;#8221;と書いていますが、ここを&amp;#8221;your soccer team&amp;#8221;と書くと「サッカーチーム」という語句が重複してしまいますので、それを避ける為に「あなたのもの」とか「あなたたちのもの」という形で&amp;#8221;yours&amp;#8221;という形を使っています。&lt;br /&gt;
セクション1、かなり盛り沢山になっていましたが、&lt;br /&gt;
共通しているのはとにかく&lt;strong&gt;&lt;span style="color: #ff0000;"&gt;形容詞とか副詞の直前に&amp;#8221;as&amp;#8221;を付ける。&lt;/span&gt;&lt;/strong&gt;&lt;br /&gt;
&lt;strong&gt;&lt;span style="color: #ff0000;"&gt;二つ目の&amp;#8221;as&amp;#8221;は元の文の最後にくっつける。&lt;/span&gt;&lt;/strong&gt;&lt;br /&gt;
そして、最後に&lt;span style="color: #ff0000;"&gt;&lt;strong&gt;比較対象は形を揃える。&lt;/strong&gt;&lt;/span&gt;&lt;br /&gt;
この三点を意識して学習を進めて下さい。&lt;br /&gt;
それではセクション1に関しては以上となります。&lt;/p&gt;
&lt;h2&gt;Lesson12 セクション1「as ～ as」を使った原級の比較 まとめ&lt;/h2&gt;
&lt;table style="width: 100%; border-collapse: collapse;"&gt;
&lt;thead&gt;
&lt;tr style="background-color: #dd8500; color: #ffffff;"&gt;
&lt;th style="padding: 8px; border: 1px solid #ffffff;"&gt;項目&lt;/th&gt;
&lt;th style="padding: 8px; border: 1px solid #ffffff;"&gt;内容&lt;/th&gt;
&lt;/tr&gt;
&lt;/thead&gt;
&lt;tbody&gt;
&lt;tr style="background-color: #f0b464; color: #000000;"&gt;
&lt;td style="padding: 8px; border: 1px solid #ffffff;"&gt;原級とは？&lt;/td&gt;
&lt;td style="padding: 8px; border: 1px solid #ffffff;"&gt;
&lt;ul&gt;
&lt;li&gt;原級 = 形容詞・副詞の「変化させていない元の形」。&lt;/li&gt;
&lt;li&gt;big（原級）→ bigger（比較級）→ biggest（最上級）のように変化する前の形。&lt;/li&gt;
&lt;/ul&gt;
&lt;/td&gt;
&lt;/tr&gt;
&lt;tr style="background-color: #ffffff; color: #000000;"&gt;
&lt;td style="padding: 8px; border: 1px solid #ffffff;"&gt;as ～ as の基本形&lt;/td&gt;
&lt;td style="padding: 8px; border: 1px solid #ffffff;"&gt;
&lt;ul&gt;
&lt;li&gt;&lt;strong&gt;as + 形容詞 / 副詞 + as&lt;/strong&gt; の形で使う。&lt;/li&gt;
&lt;li&gt;意味は「～と同じくらい○○だ」。&lt;/li&gt;
&lt;li&gt;I am as tall as my mother.「私は母と同じくらい背が高い。」&lt;/li&gt;
&lt;/ul&gt;
&lt;/td&gt;
&lt;/tr&gt;
&lt;tr style="background-color: #f0b464; color: #000000;"&gt;
&lt;td style="padding: 8px; border: 1px solid #ffffff;"&gt;比較の単元のポイント&lt;/td&gt;
&lt;td style="padding: 8px; border: 1px solid #ffffff;"&gt;
&lt;ul&gt;
&lt;li&gt;文の語順をいじる単元ではない。&lt;/li&gt;
&lt;li&gt;&lt;strong&gt;形容詞や副詞そのものを変化させる&lt;/strong&gt;ことが中心。&lt;/li&gt;
&lt;li&gt;原級（as ～ as）・比較級（-er / more）・最上級（-est / most）へとつながる。&lt;/li&gt;
&lt;/ul&gt;
&lt;/td&gt;
&lt;/tr&gt;
&lt;tr style="background-color: #ffffff; color: #000000;"&gt;
&lt;td style="padding: 8px; border: 1px solid #ffffff;"&gt;1つ目の as の位置&lt;/td&gt;
&lt;td style="padding: 8px; border: 1px solid #ffffff;"&gt;
&lt;ul&gt;
&lt;li&gt;1つ目の as は&lt;strong&gt;必ず形容詞・副詞の直前&lt;/strong&gt;に置く。&lt;/li&gt;
&lt;li&gt;I am tall. → I am &lt;strong&gt;as&lt;/strong&gt; tall &amp;#8230; のように、元の文の形容詞の前に as を入れる。&lt;/li&gt;
&lt;/ul&gt;
&lt;/td&gt;
&lt;/tr&gt;
&lt;tr style="background-color: #f0b464; color: #000000;"&gt;
&lt;td style="padding: 8px; border: 1px solid #ffffff;"&gt;2つ目の as の役割&lt;/td&gt;
&lt;td style="padding: 8px; border: 1px solid #ffffff;"&gt;
&lt;ul&gt;
&lt;li&gt;2つ目の as は&lt;strong&gt;接続詞&lt;/strong&gt;として文と文をつなぐ。&lt;/li&gt;
&lt;li&gt;元の文を作ってから、その&lt;strong&gt;文の最後に&lt;/strong&gt; 2つ目の as 以下をくっつけるイメージ。&lt;/li&gt;
&lt;li&gt;I am as tall / &lt;strong&gt;as my mother&lt;/strong&gt;.（my mother is tall の tall を省略）&lt;/li&gt;
&lt;/ul&gt;
&lt;/td&gt;
&lt;/tr&gt;
&lt;tr style="background-color: #ffffff; color: #000000;"&gt;
&lt;td style="padding: 8px; border: 1px solid #ffffff;"&gt;比較対象は「形を揃える」&lt;/td&gt;
&lt;td style="padding: 8px; border: 1px solid #ffffff;"&gt;
&lt;ul&gt;
&lt;li&gt;比較するもの同士は&lt;strong&gt;同じ形・同じ品詞&lt;/strong&gt;で揃える。&lt;/li&gt;
&lt;li&gt;Baseball is popular &lt;strong&gt;in my country&lt;/strong&gt; as it is &lt;strong&gt;in your country&lt;/strong&gt;.&lt;/li&gt;
&lt;li&gt;前置詞があるときは、後ろ側にも同じ前置詞を付ける（in ～ / in ～）。&lt;/li&gt;
&lt;/ul&gt;
&lt;/td&gt;
&lt;/tr&gt;
&lt;tr style="background-color: #f0b464; color: #000000;"&gt;
&lt;td style="padding: 8px; border: 1px solid #ffffff;"&gt;代名詞 one / yours の使い方&lt;/td&gt;
&lt;td style="padding: 8px; border: 1px solid #ffffff;"&gt;
&lt;ul&gt;
&lt;li&gt;同じ名詞を繰り返さないために &lt;strong&gt;one / ones, mine, yours&lt;/strong&gt; などを使う。&lt;/li&gt;
&lt;li&gt;My old bicycle was as expensive as my new &lt;strong&gt;one&lt;/strong&gt;.（bicycle の繰り返しを避ける）&lt;/li&gt;
&lt;li&gt;Our soccer team &amp;#8230; as &lt;strong&gt;yours&lt;/strong&gt;.（your soccer team の繰り返しを避ける）&lt;/li&gt;
&lt;/ul&gt;
&lt;/td&gt;
&lt;/tr&gt;
&lt;tr style="background-color: #ffffff; color: #000000;"&gt;
&lt;td style="padding: 8px; border: 1px solid #ffffff;"&gt;否定形 not as ～ as&lt;/td&gt;
&lt;td style="padding: 8px; border: 1px solid #ffffff;"&gt;
&lt;ul&gt;
&lt;li&gt;not を付けると意味が少し回りくどくなる。&lt;/li&gt;
&lt;li&gt;In Brazil, baseball is &lt;strong&gt;not as popular as&lt;/strong&gt; soccer.&lt;/li&gt;
&lt;li&gt;自然な日本語では「～ほど…ない」で訳す：&lt;br /&gt;
「ブラジルでは、野球はサッカー&lt;strong&gt;ほど人気がない&lt;/strong&gt;。」&lt;/li&gt;
&lt;/ul&gt;
&lt;/td&gt;
&lt;/tr&gt;
&lt;tr style="background-color: #f0b464; color: #000000;"&gt;
&lt;td style="padding: 8px; border: 1px solid #ffffff;"&gt;動詞の代わりの do / does&lt;/td&gt;
&lt;td style="padding: 8px; border: 1px solid #ffffff;"&gt;
&lt;ul&gt;
&lt;li&gt;一般動詞は、2回目以降は &lt;strong&gt;do / does / did&lt;/strong&gt; で代用できる。&lt;/li&gt;
&lt;li&gt;Ken doesn’t practice baseball as hard as John &lt;strong&gt;does&lt;/strong&gt;.&lt;/li&gt;
&lt;li&gt;practice を繰り返さず、does で置き換えている。&lt;/li&gt;
&lt;/ul&gt;
&lt;/td&gt;
&lt;/tr&gt;
&lt;tr style="background-color: #ffffff; color: #000000;"&gt;
&lt;td style="padding: 8px; border: 1px solid #ffffff;"&gt;many の扱い&lt;/td&gt;
&lt;td style="padding: 8px; border: 1px solid #ffffff;"&gt;
&lt;ul&gt;
&lt;li&gt;many は形容詞なので名詞とセットで扱う（many players など）。&lt;/li&gt;
&lt;li&gt;Our soccer team doesn’t have &lt;strong&gt;as many players&lt;/strong&gt; as yours.&lt;/li&gt;
&lt;li&gt;「as many as players」などと分断せず、&lt;strong&gt;as many players as&lt;/strong&gt; のかたまりにする。&lt;/li&gt;
&lt;/ul&gt;
&lt;/td&gt;
&lt;/tr&gt;
&lt;tr style="background-color: #f0b464; color: #000000;"&gt;
&lt;td style="padding: 8px; border: 1px solid #ffffff;"&gt;原級 as ～ as の作り方の流れ&lt;/td&gt;
&lt;td style="padding: 8px; border: 1px solid #ffffff;"&gt;
&lt;ol&gt;
&lt;li&gt;まず&lt;strong&gt;元の文&lt;/strong&gt;を作る（I am tall. など）。&lt;/li&gt;
&lt;li&gt;形容詞・副詞の&lt;strong&gt;直前に 1つ目の as&lt;/strong&gt; を入れる（I am as tall）。&lt;/li&gt;
&lt;li&gt;文の最後に&lt;strong&gt;2つ目の as 以下&lt;/strong&gt;（比較対象）をくっつける（as my mother）。&lt;/li&gt;
&lt;li&gt;比較対象は&lt;strong&gt;形を揃えて&lt;/strong&gt;書く（in ～ / in ～, 名詞 / 名詞など）。&lt;/li&gt;
&lt;/ol&gt;
&lt;/td&gt;
&lt;/tr&gt;
&lt;/tbody&gt;
&lt;/table&gt;
&lt;hr /&gt;
&lt;h2&gt;Lesson12 セクション1 原級（as ～ as）クイズ&lt;/h2&gt;
&lt;p&gt;次の問いに対して、最も適切なものを A～D から 1つ選びなさい。&lt;br /&gt;
「正解を見る」ボタンをクリックすると正解が表示され、ボタンは非表示になります。&lt;/p&gt;
&lt;table style="width: 100%; border-collapse: collapse;"&gt;
&lt;thead&gt;
&lt;tr style="background-color: #dd8500; color: #ffffff;"&gt;
&lt;th style="padding: 8px; border: 1px solid #ffffff;"&gt;No.&lt;/th&gt;
&lt;th style="padding: 8px; border: 1px solid #ffffff;"&gt;問題&lt;/th&gt;
&lt;th style="padding: 8px; border: 1px solid #ffffff;"&gt;選択肢（A～D）&lt;/th&gt;
&lt;th style="padding: 8px; border: 1px solid #ffffff;"&gt;解答&lt;/th&gt;
&lt;/tr&gt;
&lt;/thead&gt;
&lt;tbody&gt;&lt;!-- Q1 --&gt;&lt;/p&gt;
&lt;tr style="background-color: #f0b464; color: #000000;"&gt;
&lt;td style="padding: 8px; border: 1px solid #ffffff;"&gt;1&lt;/td&gt;
&lt;td style="padding: 8px; border: 1px solid #ffffff;"&gt;「原級（positive degree）」とは何を指しますか。&lt;/td&gt;
&lt;td style="padding: 8px; border: 1px solid #ffffff;"&gt;
&lt;ol style="margin: 0; padding-left: 20px;" type="A"&gt;
&lt;li&gt;比較級に -er を付けた形&lt;/li&gt;
&lt;li&gt;最上級に -est を付けた形&lt;/li&gt;
&lt;li&gt;形容詞・副詞の&lt;strong&gt;変化していない元の形&lt;/strong&gt;&lt;/li&gt;
&lt;li&gt;more / most を付けたすべての形&lt;/li&gt;
&lt;/ol&gt;
&lt;/td&gt;
&lt;td style="padding: 8px; border: 1px solid #ffffff; text-align: center;"&gt;&lt;button class="show-answer" type="button"&gt;正解を見る&lt;/button&gt;&lt;br /&gt;
&lt;span class="answer-text" style="display: none;"&gt;正解：C&lt;/span&gt;&lt;/td&gt;
&lt;/tr&gt;
&lt;p&gt;&lt;!-- Q2 --&gt;&lt;/p&gt;
&lt;tr style="background-color: #ffffff; color: #000000;"&gt;
&lt;td style="padding: 8px; border: 1px solid #ffffff;"&gt;2&lt;/td&gt;
&lt;td style="padding: 8px; border: 1px solid #ffffff;"&gt;「as ○○ as」の基本的な意味として最も適切なものはどれですか。&lt;/td&gt;
&lt;td style="padding: 8px; border: 1px solid #ffffff;"&gt;
&lt;ol style="margin: 0; padding-left: 20px;" type="A"&gt;
&lt;li&gt;～よりずっと○○だ&lt;/li&gt;
&lt;li&gt;～と同じくらい○○だ&lt;/li&gt;
&lt;li&gt;～ほど○○ではない&lt;/li&gt;
&lt;li&gt;最も○○だ&lt;/li&gt;
&lt;/ol&gt;
&lt;/td&gt;
&lt;td style="padding: 8px; border: 1px solid #ffffff; text-align: center;"&gt;&lt;button class="show-answer" type="button"&gt;正解を見る&lt;/button&gt;&lt;br /&gt;
&lt;span class="answer-text" style="display: none;"&gt;正解：B&lt;/span&gt;&lt;/td&gt;
&lt;/tr&gt;
&lt;p&gt;&lt;!-- Q3 --&gt;&lt;/p&gt;
&lt;tr style="background-color: #f0b464; color: #000000;"&gt;
&lt;td style="padding: 8px; border: 1px solid #ffffff;"&gt;3&lt;/td&gt;
&lt;td style="padding: 8px; border: 1px solid #ffffff;"&gt;比較の単元（原級・比較級など）で特に大事になるのは、次のうちどれですか。&lt;/td&gt;
&lt;td style="padding: 8px; border: 1px solid #ffffff;"&gt;
&lt;ol style="margin: 0; padding-left: 20px;" type="A"&gt;
&lt;li&gt;主語と述語の語順を入れ替えること&lt;/li&gt;
&lt;li&gt;疑問文と否定文の語順だけを覚えること&lt;/li&gt;
&lt;li&gt;形容詞や副詞そのものを変化させること&lt;/li&gt;
&lt;li&gt;名詞の複数形だけに気をつけること&lt;/li&gt;
&lt;/ol&gt;
&lt;/td&gt;
&lt;td style="padding: 8px; border: 1px solid #ffffff; text-align: center;"&gt;&lt;button class="show-answer" type="button"&gt;正解を見る&lt;/button&gt;&lt;br /&gt;
&lt;span class="answer-text" style="display: none;"&gt;正解：C&lt;/span&gt;&lt;/td&gt;
&lt;/tr&gt;
&lt;p&gt;&lt;!-- Q4 --&gt;&lt;/p&gt;
&lt;tr style="background-color: #ffffff; color: #000000;"&gt;
&lt;td style="padding: 8px; border: 1px solid #ffffff;"&gt;4&lt;/td&gt;
&lt;td style="padding: 8px; border: 1px solid #ffffff;"&gt;I am as tall as my mother. のような文で、&lt;strong&gt;1つ目の as&lt;/strong&gt; はどこに置きますか。&lt;/td&gt;
&lt;td style="padding: 8px; border: 1px solid #ffffff;"&gt;
&lt;ol style="margin: 0; padding-left: 20px;" type="A"&gt;
&lt;li&gt;文のいちばん最初&lt;/li&gt;
&lt;li&gt;動詞（be動詞）の直前&lt;/li&gt;
&lt;li&gt;形容詞・副詞の直前&lt;/li&gt;
&lt;li&gt;文のいちばん最後&lt;/li&gt;
&lt;/ol&gt;
&lt;/td&gt;
&lt;td style="padding: 8px; border: 1px solid #ffffff; text-align: center;"&gt;&lt;button class="show-answer" type="button"&gt;正解を見る&lt;/button&gt;&lt;br /&gt;
&lt;span class="answer-text" style="display: none;"&gt;正解：C&lt;/span&gt;&lt;/td&gt;
&lt;/tr&gt;
&lt;p&gt;&lt;!-- Q5 --&gt;&lt;/p&gt;
&lt;tr style="background-color: #f0b464; color: #000000;"&gt;
&lt;td style="padding: 8px; border: 1px solid #ffffff;"&gt;5&lt;/td&gt;
&lt;td style="padding: 8px; border: 1px solid #ffffff;"&gt;「as ○○ as」の&lt;strong&gt;2つ目の as&lt;/strong&gt; について正しい説明はどれですか。&lt;/td&gt;
&lt;td style="padding: 8px; border: 1px solid #ffffff;"&gt;
&lt;ol style="margin: 0; padding-left: 20px;" type="A"&gt;
&lt;li&gt;副詞として、動詞だけを修飾する。&lt;/li&gt;
&lt;li&gt;前置詞として、必ず名詞の前に置く。&lt;/li&gt;
&lt;li&gt;接続詞として、元の文の最後に比較対象をくっつける。&lt;/li&gt;
&lt;li&gt;感嘆文を作るためにだけ使われる。&lt;/li&gt;
&lt;/ol&gt;
&lt;/td&gt;
&lt;td style="padding: 8px; border: 1px solid #ffffff; text-align: center;"&gt;&lt;button class="show-answer" type="button"&gt;正解を見る&lt;/button&gt;&lt;br /&gt;
&lt;span class="answer-text" style="display: none;"&gt;正解：C&lt;/span&gt;&lt;/td&gt;
&lt;/tr&gt;
&lt;p&gt;&lt;!-- Q6 --&gt;&lt;/p&gt;
&lt;tr style="background-color: #ffffff; color: #000000;"&gt;
&lt;td style="padding: 8px; border: 1px solid #ffffff;"&gt;6&lt;/td&gt;
&lt;td style="padding: 8px; border: 1px solid #ffffff;"&gt;Baseball is as popular &lt;strong&gt;in my country&lt;/strong&gt; as it is ________.&lt;br /&gt;
比較対象を「形を揃えて」書くとき、空欄に最もふさわしいのはどれですか。&lt;/td&gt;
&lt;td style="padding: 8px; border: 1px solid #ffffff;"&gt;
&lt;ol style="margin: 0; padding-left: 20px;" type="A"&gt;
&lt;li&gt;your country&lt;/li&gt;
&lt;li&gt;in your country&lt;/li&gt;
&lt;li&gt;at your country&lt;/li&gt;
&lt;li&gt;on your country&lt;/li&gt;
&lt;/ol&gt;
&lt;/td&gt;
&lt;td style="padding: 8px; border: 1px solid #ffffff; text-align: center;"&gt;&lt;button class="show-answer" type="button"&gt;正解を見る&lt;/button&gt;&lt;br /&gt;
&lt;span class="answer-text" style="display: none;"&gt;正解：B&lt;/span&gt;&lt;/td&gt;
&lt;/tr&gt;
&lt;p&gt;&lt;!-- Q7 --&gt;&lt;/p&gt;
&lt;tr style="background-color: #f0b464; color: #000000;"&gt;
&lt;td style="padding: 8px; border: 1px solid #ffffff;"&gt;7&lt;/td&gt;
&lt;td style="padding: 8px; border: 1px solid #ffffff;"&gt;My old bicycle was as expensive as my new &lt;strong&gt;one&lt;/strong&gt;.&lt;br /&gt;
下線部 one の働きとして最も適切な説明はどれですか。&lt;/td&gt;
&lt;td style="padding: 8px; border: 1px solid #ffffff;"&gt;
&lt;ol style="margin: 0; padding-left: 20px;" type="A"&gt;
&lt;li&gt;所有代名詞で「あなたのもの」を表す。&lt;/li&gt;
&lt;li&gt;数詞として「1つの」を表す。&lt;/li&gt;
&lt;li&gt;形容詞として「高価な」という意味を表す。&lt;/li&gt;
&lt;li&gt;前に出てきた名詞を繰り返さないための代名詞。&lt;/li&gt;
&lt;/ol&gt;
&lt;/td&gt;
&lt;td style="padding: 8px; border: 1px solid #ffffff; text-align: center;"&gt;&lt;button class="show-answer" type="button"&gt;正解を見る&lt;/button&gt;&lt;br /&gt;
&lt;span class="answer-text" style="display: none;"&gt;正解：D&lt;/span&gt;&lt;/td&gt;
&lt;/tr&gt;
&lt;p&gt;&lt;!-- Q8 --&gt;&lt;/p&gt;
&lt;tr style="background-color: #ffffff; color: #000000;"&gt;
&lt;td style="padding: 8px; border: 1px solid #ffffff;"&gt;8&lt;/td&gt;
&lt;td style="padding: 8px; border: 1px solid #ffffff;"&gt;In Brazil, baseball is not as popular as soccer.&lt;br /&gt;
自然な日本語訳として最も適切なものはどれですか。&lt;/td&gt;
&lt;td style="padding: 8px; border: 1px solid #ffffff;"&gt;
&lt;ol style="margin: 0; padding-left: 20px;" type="A"&gt;
&lt;li&gt;ブラジルでは、野球はサッカーとまったく同じくらい人気だ。&lt;/li&gt;
&lt;li&gt;ブラジルでは、野球はサッカーより人気がある。&lt;/li&gt;
&lt;li&gt;ブラジルでは、野球はサッカーほど人気がない。&lt;/li&gt;
&lt;li&gt;ブラジルでは、サッカーは野球ほど人気がない。&lt;/li&gt;
&lt;/ol&gt;
&lt;/td&gt;
&lt;td style="padding: 8px; border: 1px solid #ffffff; text-align: center;"&gt;&lt;button class="show-answer" type="button"&gt;正解を見る&lt;/button&gt;&lt;br /&gt;
&lt;span class="answer-text" style="display: none;"&gt;正解：C&lt;/span&gt;&lt;/td&gt;
&lt;/tr&gt;
&lt;p&gt;&lt;!-- Q9 --&gt;&lt;/p&gt;
&lt;tr style="background-color: #f0b464; color: #000000;"&gt;
&lt;td style="padding: 8px; border: 1px solid #ffffff;"&gt;9&lt;/td&gt;
&lt;td style="padding: 8px; border: 1px solid #ffffff;"&gt;Ken doesn’t practice baseball as hard as John &lt;strong&gt;does&lt;/strong&gt;.&lt;br /&gt;
下線部 does はどのような働きをしていますか。&lt;/td&gt;
&lt;td style="padding: 8px; border: 1px solid #ffffff;"&gt;
&lt;ol style="margin: 0; padding-left: 20px;" type="A"&gt;
&lt;li&gt;未来を表す助動詞として使われている。&lt;/li&gt;
&lt;li&gt;動詞 practice の代わりとして使われている。&lt;/li&gt;
&lt;li&gt;受動態を作るための be 動詞の代わり。&lt;/li&gt;
&lt;li&gt;命令文を作るための do の用法。&lt;/li&gt;
&lt;/ol&gt;
&lt;/td&gt;
&lt;td style="padding: 8px; border: 1px solid #ffffff; text-align: center;"&gt;&lt;button class="show-answer" type="button"&gt;正解を見る&lt;/button&gt;&lt;br /&gt;
&lt;span class="answer-text" style="display: none;"&gt;正解：B&lt;/span&gt;&lt;/td&gt;
&lt;/tr&gt;
&lt;p&gt;&lt;!-- Q10 --&gt;&lt;/p&gt;
&lt;tr style="background-color: #ffffff; color: #000000;"&gt;
&lt;td style="padding: 8px; border: 1px solid #ffffff;"&gt;10&lt;/td&gt;
&lt;td style="padding: 8px; border: 1px solid #ffffff;"&gt;Our soccer team doesn’t have as many players as &lt;strong&gt;yours&lt;/strong&gt;.&lt;br /&gt;
下線部 yours の意味として最も適切なものはどれですか。&lt;/td&gt;
&lt;td style="padding: 8px; border: 1px solid #ffffff;"&gt;
&lt;ol style="margin: 0; padding-left: 20px;" type="A"&gt;
&lt;li&gt;あなたのサッカー&lt;/li&gt;
&lt;li&gt;あなたのチーム&lt;/li&gt;
&lt;li&gt;あなたのサッカーチーム&lt;/li&gt;
&lt;li&gt;あなたたちのもの（= your soccer team）&lt;/li&gt;
&lt;/ol&gt;
&lt;/td&gt;
&lt;td style="padding: 8px; border: 1px solid #ffffff; text-align: center;"&gt;&lt;button class="show-answer" type="button"&gt;正解を見る&lt;/button&gt;&lt;br /&gt;
&lt;span class="answer-text" style="display: none;"&gt;正解：D&lt;/span&gt;&lt;/td&gt;
&lt;/tr&gt;
&lt;/tbody&gt;
&lt;/table&gt;
&lt;p&gt;&lt;!-- ▼ 正解表示用スクリプト（ページ内に1回あればOK） ▼ --&gt;&lt;br /&gt;
&lt;script&gt;
document.addEventListener('click', function(event) {
  if (event.target.classList &amp;&amp; event.target.classList.contains('show-answer')) {
    var btn = event.target;
    var answer = btn.nextElementSibling;
    // 余分な要素が間に入っても、answer-text を探す
    while (answer &amp;&amp; !answer.classList.contains('answer-text')) {
      answer = answer.nextElementSibling;
    }
    if (answer) {
      answer.style.display = 'inline';
      btn.style.display = 'none';
    }
  }
});
&lt;/script&gt;&lt;/p&gt;
&lt;p&gt;&lt;!-- 読解強化講座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t>
  </si>
  <si>
    <t>https://eigo-rewrite.com/column/stage1-2-2-2/</t>
  </si>
  <si>
    <t>以下のページは不自然なワードを使用しています。
これらを適切に自然な言葉に置き換えて下さい。
なお、本文の装飾や構造は絶対に変えないでください。
【対象ページURL】
https://eigo-rewrite.com/column/stage1-2-2-2/
【検出された不自然ワード】
- 統一
【本文】
------
&lt;p&gt;&lt;iframe title="YouTube video player" src="https://www.youtube.com/embed/_-X2HyxCqUE" width="560" height="315" frameborder="0" allowfullscreen="allowfullscreen"&gt;&lt;span data-mce-type="bookmark" style="display: inline-block; width: 0px; overflow: hidden; line-height: 0;" class="mce_SELRES_start"&gt;﻿&lt;/span&gt;&lt;/iframe&gt;&lt;/p&gt;
&lt;p data-start="26" data-end="160"&gt;NEW TREASURE STAGE1 の文法事項・Lesson一覧の全体像は、&lt;strong&gt;&lt;a href="https://eigo-rewrite.com/column/hub_stage1/"&gt;NEW TREASURE STAGE1｜中1英文法 総括＋Lesson一覧（全体像はこちら）&lt;/a&gt;&lt;/strong&gt;で確認できます。&lt;br data-start="52" data-end="55" /&gt;前回までは、be動詞の使い方や、疑問詞を使った疑問文を学習してきました。&lt;br data-start="91" data-end="94" /&gt;今回からはそれに加え、「A か B のどちらですか？」と尋ねる聞き方、そして「誰ですか？」と聞かれたときの答え方について学習します。&lt;/p&gt;
&lt;p data-start="162" data-end="180" data-is-last-node="" data-is-only-node=""&gt;それでは、さっそく見ていきましょう。&lt;/p&gt;
&lt;p&gt;&lt;img decoding="async" fetchpriority="high" class="alignnone wp-image-405" src="https://eigo-rewrite.com/wp-content/uploads/2023/05/スライド用-300x169.jpg" alt="" width="889" height="501" srcset="https://eigo-rewrite.com/wp-content/uploads/2023/05/スライド用-300x169.jpg 300w, https://eigo-rewrite.com/wp-content/uploads/2023/05/スライド用-1024x576.jpg 1024w, https://eigo-rewrite.com/wp-content/uploads/2023/05/スライド用-768x432.jpg 768w, https://eigo-rewrite.com/wp-content/uploads/2023/05/スライド用-320x180.jpg 320w, https://eigo-rewrite.com/wp-content/uploads/2023/05/スライド用.jpg 1280w" sizes="(max-width: 889px) 100vw, 889px" /&gt;&lt;/p&gt;
&lt;p&gt;一つ目の文です。&lt;br /&gt;
That lady is tall.&lt;br /&gt;
「あの女性は背が高いです。」という言い方になっています。&lt;br /&gt;
この”tall”、これは「背が高い」という意味で、これは前回出てきた形容詞の使い方になっています。&lt;br /&gt;
同じように、ここの”That”という単語も、前回までは「あれは」とか「あれが」というふうに主語として使っていましたが、今回は名詞の前に置いて「あの」という形容詞で使っています。&lt;br /&gt;
つまり、「あの女性は背が高い」というふうに”That is”とか、”This”も同じで”This is”だけでなくて”That lady”とか”This book”という形で名詞の前に置いて「あの何々」、「この何々」という言い方があります。&lt;br /&gt;
区別としては単純で、前回まではこのように”That” ”This”の直後にbe動詞の”is”がきていました。&lt;br /&gt;
ですが今回は、”That”あとに”lady”という名詞がきていますので、&lt;br /&gt;
&lt;strong&gt;直後に名詞がきているのか、&lt;/strong&gt;&lt;strong&gt;それともそのまま”That is”というふうにbe動詞がきているのかで、&lt;/strong&gt;&lt;br /&gt;
&lt;strong&gt;「あれは何々です」というのか、「あの何々は」と言うのかを区別していきましょう。&lt;/strong&gt;&lt;br /&gt;
また、これは教科書本文からそのまま取ってきていますが、&lt;br /&gt;
”Who is she?”「彼女は誰ですか？」という言い方があります。&lt;br /&gt;
前回の”What”「何」という単語と同じように、&lt;br /&gt;
”Who”というのは「誰」、「あの人は誰ですか？」とか聞く時に使います。&lt;br /&gt;
疑問文ですから、”she is”となっていた所の”is”を前に出して、”Who is she?”という形で使いますが、&lt;span style="color: #0000ff;"&gt;注意点としましては答え方です。&lt;/span&gt;&lt;br /&gt;
「彼女は誰ですか？」というふうに、ここに「彼女は」というのが主語になっています。&lt;br /&gt;
&lt;span style="color: #ff0000;"&gt;英語の疑問文とその応答文というのは、疑問文の答えとして主語を揃えるというルールがあります。&lt;/span&gt;&lt;br /&gt;
ですから、「彼女は誰ですか？」と聞かれた時に、「マリアさんです。」と答える際に、日本語ではいちいち「彼女はマリアです。」と言いませんが、英語では必ず主語が必要になります。&lt;br /&gt;
ですから、ここに「彼女はマリアです。」というふうに&lt;strong&gt;疑問文と答えの文で主語を揃える、同じ単語を使うという事が大事になります。&lt;/strong&gt;&lt;br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&lt;p&gt;二つ目の”or”の使い方です。&lt;br /&gt;
基本的にこの単語というのは、AとBを並べる事によってAかBか、あるいはAかBのどちらという聞き方をします。&lt;br /&gt;
これを読んでみると、”Is she a student”ここで終わると、「彼女は学生ですか？」で止まりますが、これを続けて読むと”Is she a student”「彼女は学生ですか」”or teacher”「それとも先生ですか」という形で、こちらのAなのかBなのかどっちですか？と聞く言い方になっています。&lt;br /&gt;
&lt;span style="color: #0000ff;"&gt;注意点としては読み方です。&lt;/span&gt;&lt;br /&gt;
普通疑問文というのは最後を上げて読んでいきますが、&lt;strong&gt;この”or”を使う時というのは、最初の方の”Is she a student”を上げて読んで、”or”のあとの”a teacher”は下げて読みます。&lt;/strong&gt;&lt;br /&gt;
「?」の前なんですけれど、ここの”teacher”という単語は上げて読むのではなく、”or”の前を上げて読んで、”or”のあとを下げて読むという所がポイントになります。&lt;br /&gt;
こちらの疑問文でも答える時は、「彼女は生徒ですか、それとも先生ですか？」というふうに「彼女は」という単語が主語になっていますから、答えの文も先ほどと同様に揃えてあげて「彼女は学生です。」となります。&lt;br /&gt;
このようにこの単元で共通している内容としては、疑問文で聞かれたその主語と、答えの文の主語を統一して文を作っていくという事になります。&lt;br /&gt;
今回はたまたま女性なので”she”でしたが、男性だったらもちろん”he”になります。&lt;br /&gt;
ここはしっかりと問題集で練習をして下さい。&lt;br /&gt;
Lesson2-3に関しては以上になります。&lt;br /&gt;
&lt;!-- =============================== 追記：例文セット＋短い練習＋FAQ（SERP完結対策） ※既存本文は触らず、このブロックを「要点まとめ（表）」の直前 もしくは 直後に追加 =============================== --&gt;&lt;/p&gt;
&lt;section style="margin: 18px 0 10px;"&gt;
&lt;div style="border: 2px solid #0b5ed7; background: #f3f8ff; padding: 12px 12px; border-radius: 10px;"&gt;
&lt;p style="margin: 0 0 6px; font-weight: bold;"&gt;このページでつまずきやすい所&lt;/p&gt;
&lt;ul style="margin: 0 0 0 18px; line-height: 1.8;"&gt;
&lt;li&gt;Who is she? の答えで、質問と同じ主語から書けない（She is …）&lt;/li&gt;
&lt;li&gt;Who am I と Who I am の違いがあいまい&lt;/li&gt;
&lt;li&gt;Is she A or B? の聞き方は分かるが、答えの英文が作れない&lt;/li&gt;
&lt;li&gt;This/That が「単体」なのか「名詞の前」なのかの見分けが甘い&lt;/li&gt;
&lt;/ul&gt;
&lt;/div&gt;
&lt;/section&gt;
&lt;section style="margin: 14px 0;"&gt;
&lt;h2 style="margin: 0 0 8px;"&gt;例文で確認：who の聞き方と答え&lt;/h2&gt;
&lt;div style="border: 1px solid #e6e6e6; border-radius: 10px; padding: 10px 12px; background: #fafafa; margin: 0 0 12px;"&gt;
&lt;p style="margin: 0 0 6px; font-weight: bold;"&gt;1) Who is she?（彼女は誰ですか）&lt;/p&gt;
&lt;ul style="margin: 0 0 0 18px; line-height: 1.85;"&gt;
&lt;li&gt;Who is she? → She is Maria.&lt;/li&gt;
&lt;li&gt;Who is that woman? → She is our teacher.&lt;/li&gt;
&lt;li&gt;Who is he? → He is Ken.&lt;/li&gt;
&lt;li&gt;Who are they? → They are my classmates.&lt;/li&gt;
&lt;/ul&gt;
&lt;p style="margin: 6px 0 0; color: #555; font-size: 0.95em;"&gt;ポイント：答えは「主語＋be動詞＋名前/職業/関係」の形で書く。&lt;/p&gt;
&lt;/div&gt;
&lt;div style="border: 1px solid #e6e6e6; border-radius: 10px; padding: 10px 12px; background: #ffffff; margin: 0 0 12px;"&gt;
&lt;p style="margin: 0 0 6px; font-weight: bold;"&gt;2) Who am I / Who are you（I / you のとき）&lt;/p&gt;
&lt;ul style="margin: 0 0 0 18px; line-height: 1.85;"&gt;
&lt;li&gt;Who am I? → You are Shun.（相手が答える例）&lt;/li&gt;
&lt;li&gt;Who are you? → I am Maria.&lt;/li&gt;
&lt;li&gt;Who are we? → We are in Class 1.&lt;/li&gt;
&lt;/ul&gt;
&lt;p style="margin: 6px 0 0; color: #555; font-size: 0.95em;"&gt;am/are は主語で決まる：I → am / you・we・they → are / he・she・it → is&lt;/p&gt;
&lt;/div&gt;
&lt;div style="border: 1px solid #e6e6e6; border-radius: 10px; padding: 10px 12px; background: #fafafa;"&gt;
&lt;p style="margin: 0 0 6px; font-weight: bold;"&gt;3) Is she A or B?（二択）&lt;/p&gt;
&lt;ul style="margin: 0 0 0 18px; line-height: 1.85;"&gt;
&lt;li&gt;Is she a student or a teacher? → She is a student.&lt;/li&gt;
&lt;li&gt;Are they from Japan or Korea? → They are from Japan.&lt;/li&gt;
&lt;li&gt;Is this your pen or your pencil? → It is my pencil.&lt;/li&gt;
&lt;/ul&gt;
&lt;p style="margin: 6px 0 0; color: #555; font-size: 0.95em;"&gt;読み方：A の所は少し上げ、B の所は下げる（二択の感じを出す）。&lt;/p&gt;
&lt;/div&gt;
&lt;/section&gt;
&lt;section style="margin: 14px 0;"&gt;
&lt;h2 style="margin: 0 0 8px;"&gt;練習：短い10問（答えは開く）&lt;/h2&gt;
&lt;div style="border: 1px solid #e6e6e6; border-radius: 10px; padding: 12px 12px; background: #fff;"&gt;
&lt;ol style="margin: 0 0 0 20px; line-height: 1.9;"&gt;
&lt;li&gt;「彼女は誰ですか。」を英語に。&lt;/li&gt;
&lt;li&gt;Who is she? の答えとして正しい英文を1つ書く。&lt;/li&gt;
&lt;li&gt;「あの女性は誰ですか。」を英語に。&lt;/li&gt;
&lt;li&gt;「私は誰ですか。」を英語に。&lt;/li&gt;
&lt;li&gt;「あなたは誰ですか。」を英語に。&lt;/li&gt;
&lt;li&gt;「彼らは誰ですか。」を英語に。&lt;/li&gt;
&lt;li&gt;「彼女は生徒ですか、それとも先生ですか。」を英語に。&lt;/li&gt;
&lt;li&gt;Is she a student or a teacher? の答えを英語で。&lt;/li&gt;
&lt;li&gt;That is my sister. の That と、That lady の That の違いを一言で。&lt;/li&gt;
&lt;li&gt;「彼らは日本出身ですか、それとも韓国出身ですか。」を英語に。&lt;/li&gt;
&lt;/ol&gt;
&lt;details style="margin: 10px 0 0;"&gt;
&lt;summary style="cursor: pointer; font-weight: bold;"&gt;答え（クリックで開く）&lt;/summary&gt;
&lt;div style="margin: 8px 0 0; padding: 10px 12px; border-left: 4px solid #0b5ed7; background: #f3f8ff; border-radius: 8px; line-height: 1.9;"&gt;
&lt;ol style="margin: 0 0 0 20px;"&gt;
&lt;li&gt;Who is she.&lt;/li&gt;
&lt;li&gt;She is Maria.&lt;/li&gt;
&lt;li&gt;Who is that woman.&lt;/li&gt;
&lt;li&gt;Who am I.&lt;/li&gt;
&lt;li&gt;Who are you.&lt;/li&gt;
&lt;li&gt;Who are they.&lt;/li&gt;
&lt;li&gt;Is she a student or a teacher.&lt;/li&gt;
&lt;li&gt;She is a student. / She is a teacher.&lt;/li&gt;
&lt;li&gt;That is は「単体で主語」。That lady は「名詞の前」。&lt;/li&gt;
&lt;li&gt;Are they from Japan or Korea.&lt;/li&gt;
&lt;/ol&gt;
&lt;p style="margin: 6px 0 0; color: #555; font-size: 0.95em;"&gt;※文末の . や ? は、ノートに書くときに必ず付けてください。&lt;/p&gt;
&lt;/div&gt;
&lt;/details&gt;
&lt;/div&gt;
&lt;/section&gt;
&lt;section style="margin: 14px 0;"&gt;
&lt;h2 style="margin: 0 0 8px;"&gt;FAQ：検索で多い言い回し&lt;/h2&gt;
&lt;div style="display: grid; gap: 10px;"&gt;
&lt;details style="border: 1px solid #e6e6e6; border-radius: 10px; padding: 10px 12px; background: #fafafa;"&gt;
&lt;summary style="cursor: pointer; font-weight: bold;"&gt;Who am I と Who I am の違い&lt;/summary&gt;
&lt;div style="margin: 8px 0 0; line-height: 1.9;"&gt;
&lt;p style="margin: 0 0 6px;"&gt;&lt;strong&gt;Who am I&lt;/strong&gt; は「私は誰ですか」という疑問文。&lt;br /&gt;
&lt;strong&gt;Who I am&lt;/strong&gt; は「私が誰なのか」というかたまり（文の一部）として使われることが多い。&lt;/p&gt;
&lt;ul style="margin: 0 0 0 18px;"&gt;
&lt;li&gt;I know who I am.（私は自分が誰か分かっている）&lt;/li&gt;
&lt;li&gt;Tell me who I am.（私が誰なのか教えて）&lt;/li&gt;
&lt;/ul&gt;
&lt;/div&gt;
&lt;/details&gt;
&lt;details style="border: 1px solid #e6e6e6; border-radius: 10px; padding: 10px 12px; background: #fff;"&gt;
&lt;summary style="cursor: pointer; font-weight: bold;"&gt;who is a〜（例：who is a teacher）って何？&lt;/summary&gt;
&lt;div style="margin: 8px 0 0; line-height: 1.9;"&gt;
&lt;p style="margin: 0 0 6px;"&gt;「a＋職業」を後ろに置いて「先生は誰？」のように聞きたい検索が混ざりがち。&lt;br /&gt;
ただし英語では、ふつう &lt;strong&gt;Who is the teacher?&lt;/strong&gt;（その先生は誰）や、&lt;br /&gt;
&lt;strong&gt;Who is a teacher in your family?&lt;/strong&gt;（家族の中で先生の人は誰）のように、場面に合わせて言う。&lt;/p&gt;
&lt;/div&gt;
&lt;/details&gt;
&lt;details style="border: 1px solid #e6e6e6; border-radius: 10px; padding: 10px 12px; background: #fafafa;"&gt;
&lt;summary style="cursor: pointer; font-weight: bold;"&gt;Who was の意味（過去）&lt;/summary&gt;
&lt;div style="margin: 8px 0 0; line-height: 1.9;"&gt;
&lt;p style="margin: 0 0 6px;"&gt;&lt;strong&gt;was&lt;/strong&gt; は過去の be動詞。昔の話や、すでに終わった場面の「誰だった？」で使う。&lt;/p&gt;
&lt;ul style="margin: 0 0 0 18px;"&gt;
&lt;li&gt;Who was that man?（あの男の人は誰だったの）&lt;/li&gt;
&lt;li&gt;He was our guide.（彼は案内役だった）&lt;/li&gt;
&lt;/ul&gt;
&lt;/div&gt;
&lt;/details&gt;
&lt;details style="border: 1px solid #e6e6e6; border-radius: 10px; padding: 10px 12px; background: #fff;"&gt;
&lt;summary style="cursor: pointer; font-weight: bold;"&gt;Who is her と Who is she の違い&lt;/summary&gt;
&lt;div style="margin: 8px 0 0; line-height: 1.9;"&gt;
&lt;p style="margin: 0;"&gt;&lt;strong&gt;she&lt;/strong&gt; は主語（彼女は）。&lt;strong&gt;her&lt;/strong&gt; は目的語/所有（彼女を／彼女の）。&lt;br /&gt;
「彼女は誰？」は &lt;strong&gt;Who is she?&lt;/strong&gt;。&lt;br /&gt;
&lt;strong&gt;Who is her?&lt;/strong&gt; は通常この意味では使わないことが多い。&lt;/p&gt;
&lt;/div&gt;
&lt;/details&gt;
&lt;details style="border: 1px solid #e6e6e6; border-radius: 10px; padding: 10px 12px; background: #fafafa;"&gt;
&lt;summary style="cursor: pointer; font-weight: bold;"&gt;or are they の意味（例：…or are they?）&lt;/summary&gt;
&lt;div style="margin: 8px 0 0; line-height: 1.9;"&gt;
&lt;p style="margin: 0;"&gt;文の最後で「…それとも違う？」と、前の内容をひっくり返して確かめる言い方。&lt;br /&gt;
まずはこのLessonでは二択の &lt;strong&gt;Are they A or B?&lt;/strong&gt; を優先で押さえる。&lt;/p&gt;
&lt;/div&gt;
&lt;/details&gt;
&lt;/div&gt;
&lt;/section&gt;
&lt;p&gt;&lt;!-- =============================== /追記ブロック =============================== --&gt;&lt;/p&gt;
&lt;table style="width: 100%; border-collapse: collapse;"&gt;
&lt;tbody&gt;
&lt;tr style="background-color: #dd8500; color: white;"&gt;
&lt;th&gt;項目&lt;/th&gt;
&lt;th&gt;内容&lt;/th&gt;
&lt;/tr&gt;
&lt;tr style="background-color: #f0b464; color: black;"&gt;
&lt;td&gt;このセクションで学ぶこと&lt;/td&gt;
&lt;td&gt;
&lt;ul&gt;
&lt;li&gt;「A か B のどちらですか？」とたずねる疑問文の作り方（&lt;strong&gt;or の使い方&lt;/strong&gt;）&lt;/li&gt;
&lt;li&gt;&lt;strong&gt;Who&lt;/strong&gt; を使って「誰ですか？」とたずねる疑問文&lt;/li&gt;
&lt;li&gt;「誰ですか？」と聞かれたときの &lt;strong&gt;主語をそろえた答え方&lt;/strong&gt;&lt;/li&gt;
&lt;li&gt;&lt;strong&gt;This / That の2つの使い方&lt;/strong&gt;（代名詞 / 形容詞）&lt;/li&gt;
&lt;/ul&gt;
&lt;/td&gt;
&lt;/tr&gt;
&lt;tr style="background-color: #ffffff; color: black;"&gt;
&lt;td&gt;This / That の2通りの使い方&lt;/td&gt;
&lt;td&gt;
&lt;ul&gt;
&lt;li&gt;&lt;strong&gt;This / That + be動詞&lt;/strong&gt;：&lt;br /&gt;
That is my brother.「あれは私の兄です。」（＝主語として使う）&lt;/li&gt;
&lt;li&gt;&lt;strong&gt;This / That + 名詞&lt;/strong&gt;：&lt;br /&gt;
That lady is tall.「あの女性は背が高いです。」（＝名詞の前に置いて「あの〜」「この〜」という形容詞的な使い方）&lt;/li&gt;
&lt;li&gt;直後に &lt;strong&gt;be動詞&lt;/strong&gt; が来るか、&lt;strong&gt;名詞&lt;/strong&gt; が来るかで意味と役割が変わる&lt;/li&gt;
&lt;/ul&gt;
&lt;/td&gt;
&lt;/tr&gt;
&lt;tr style="background-color: #f0b464; color: black;"&gt;
&lt;td&gt;Who を使った疑問文&lt;/td&gt;
&lt;td&gt;
&lt;ul&gt;
&lt;li&gt;&lt;strong&gt;Who&lt;/strong&gt;：「誰」をたずねる疑問詞&lt;/li&gt;
&lt;li&gt;例：Who is she?「彼女は誰ですか。」&lt;/li&gt;
&lt;li&gt;be動詞の疑問文なので、&lt;strong&gt;主語と be動詞の倒置&lt;/strong&gt;で作る：she is → Is she?&lt;/li&gt;
&lt;li&gt;Who + be動詞 + 主語? の形を意識する&lt;/li&gt;
&lt;/ul&gt;
&lt;/td&gt;
&lt;/tr&gt;
&lt;tr style="background-color: #ffffff; color: black;"&gt;
&lt;td&gt;Who に対する答え方&lt;/td&gt;
&lt;td&gt;
&lt;ul&gt;
&lt;li&gt;疑問文と &lt;strong&gt;主語をそろえる&lt;/strong&gt; のが大原則&lt;/li&gt;
&lt;li&gt;Who is she? に対しては、She is Maria. のように &lt;strong&gt;She&lt;/strong&gt; を主語にして答える&lt;/li&gt;
&lt;li&gt;日本語では「マリアさんです。」だけで済ませるが、英語では必ず主語＋動詞が必要&lt;/li&gt;
&lt;li&gt;主語が he / they などの場合も、&lt;strong&gt;質問の主語と同じものを使う&lt;/strong&gt;&lt;/li&gt;
&lt;/ul&gt;
&lt;/td&gt;
&lt;/tr&gt;
&lt;tr style="background-color: #f0b464; color: black;"&gt;
&lt;td&gt;or を使った「A か B か」の疑問文&lt;/td&gt;
&lt;td&gt;
&lt;ul&gt;
&lt;li&gt;&lt;strong&gt;A or B&lt;/strong&gt;：「A ですか、それとも B ですか？」という聞き方&lt;/li&gt;
&lt;li&gt;例：Is she a student or a teacher?&lt;br /&gt;
「彼女は生徒ですか、それとも先生ですか。」&lt;/li&gt;
&lt;li&gt;A と B を &lt;strong&gt;or でつなぐ&lt;/strong&gt;ことで、どちらかを選ばせる疑問文になる&lt;/li&gt;
&lt;/ul&gt;
&lt;/td&gt;
&lt;/tr&gt;
&lt;tr style="background-color: #ffffff; color: black;"&gt;
&lt;td&gt;or 疑問文の読み方（イントネーション）&lt;/td&gt;
&lt;td&gt;
&lt;ul&gt;
&lt;li&gt;Is she a student&lt;strong&gt; ↗&lt;/strong&gt; or a teacher&lt;strong&gt; ↘&lt;/strong&gt;? のように読む&lt;/li&gt;
&lt;li&gt;&lt;strong&gt;or の前&lt;/strong&gt;（Aの部分）を少し上げて、&lt;strong&gt;or のあと&lt;/strong&gt;（Bの部分）を下げて読む&lt;/li&gt;
&lt;li&gt;「AかBかどちら？」と &lt;strong&gt;二択&lt;/strong&gt;をはっきりさせるイメージで音読する&lt;/li&gt;
&lt;/ul&gt;
&lt;/td&gt;
&lt;/tr&gt;
&lt;tr style="background-color: #f0b464; color: black;"&gt;
&lt;td&gt;or 疑問文への答え方&lt;/td&gt;
&lt;td&gt;
&lt;ul&gt;
&lt;li&gt;質問と同じ &lt;strong&gt;主語&lt;/strong&gt; から文を始める&lt;/li&gt;
&lt;li&gt;Is she a student or a teacher? → She is a student. / She is a teacher.&lt;/li&gt;
&lt;li&gt;「彼女は学生です。」と &lt;strong&gt;主語＋be動詞＋補語&lt;/strong&gt; の形で答える&lt;/li&gt;
&lt;/ul&gt;
&lt;/td&gt;
&lt;/tr&gt;
&lt;tr style="background-color: #ffffff; color: black;"&gt;
&lt;td&gt;このセクションの共通ポイント&lt;/td&gt;
&lt;td&gt;
&lt;ul&gt;
&lt;li&gt;疑問文と答えの文で、&lt;strong&gt;主語をそろえる&lt;/strong&gt;（Who is she? → She is …）&lt;/li&gt;
&lt;li&gt;This / That が &lt;strong&gt;代名詞&lt;/strong&gt; か &lt;strong&gt;形容詞&lt;/strong&gt; かを、直後の語（be動詞か名詞か）で判断する&lt;/li&gt;
&lt;li&gt;or を使った疑問文では、&lt;strong&gt;A or B&lt;/strong&gt; の形と読み方をセットで覚える&lt;/li&gt;
&lt;/ul&gt;
&lt;/td&gt;
&lt;/tr&gt;
&lt;/tbody&gt;
&lt;/table&gt;
&lt;p&gt;&amp;nbsp;&lt;/p&gt;
&lt;style&gt; .show-answer-btn { background:#DD8500; color:white; padding:5px 10px; cursor:pointer; border:none; } &lt;/style&gt;
&lt;p&gt;&lt;script&gt; function showAnswer(id, btn) { var ans = document.getElementById(id); if (ans) ans.style.display = 'inline'; if (btn) btn.style.display = 'none'; } &lt;/script&gt;&lt;/p&gt;
&lt;table style="width: 100%; border-collapse: collapse;"&gt;
&lt;tbody&gt;
&lt;tr style="background-color: #dd8500; color: white;"&gt;
&lt;th&gt;No.&lt;/th&gt;
&lt;th&gt;問題&lt;/th&gt;
&lt;/tr&gt;
&lt;p&gt;&lt;!-- Q1 --&gt;&lt;/p&gt;
&lt;tr style="background-color: #f0b464; color: black;"&gt;
&lt;td&gt;1&lt;/td&gt;
&lt;td&gt;「That lady is tall.」の That の役割として正しいものはどれ？&lt;br /&gt;
A. 代名詞（「あれは〜です」の That）&lt;br /&gt;
B. 接続詞&lt;br /&gt;
C. 名詞&lt;br /&gt;
D. 名詞の前に付いて「あの〜」を表す語&lt;br /&gt;
&lt;button class="show-answer-btn"&gt;正解を見る&lt;/button&gt; &lt;span id="qa1" style="display: none; font-weight: bold; color: #d60000;"&gt;正解：D&lt;/span&gt;&lt;/td&gt;
&lt;/tr&gt;
&lt;p&gt;&lt;!-- Q2 --&gt;&lt;/p&gt;
&lt;tr style="background-color: #ffffff; color: black;"&gt;
&lt;td&gt;2&lt;/td&gt;
&lt;td&gt;「That is my brother.」と「That lady is tall.」の That の違いとして本文の説明に最も近いものはどれ？&lt;br /&gt;
A. 前者は動詞、後者は名詞&lt;br /&gt;
B. 前者は主語としての That、後者は名詞の前に付く「あの〜」&lt;br /&gt;
C. 前者は副詞、後者は形容詞&lt;br /&gt;
D. 両方ともまったく同じ使い方&lt;br /&gt;
&lt;button class="show-answer-btn"&gt;正解を見る&lt;/button&gt; &lt;span id="qa2" style="display: none; font-weight: bold; color: #d60000;"&gt;正解：B&lt;/span&gt;&lt;/td&gt;
&lt;/tr&gt;
&lt;p&gt;&lt;!-- Q3 --&gt;&lt;/p&gt;
&lt;tr style="background-color: #f0b464; color: black;"&gt;
&lt;td&gt;3&lt;/td&gt;
&lt;td&gt;「彼女は誰ですか。」に対応する英語として本文の内容に合っているものはどれ？&lt;br /&gt;
A. What is she?&lt;br /&gt;
B. Who she is?&lt;br /&gt;
C. Who is she?&lt;br /&gt;
D. Is who she?&lt;br /&gt;
&lt;button class="show-answer-btn"&gt;正解を見る&lt;/button&gt; &lt;span id="qa3" style="display: none; font-weight: bold; color: #d60000;"&gt;正解：C&lt;/span&gt;&lt;/td&gt;
&lt;/tr&gt;
&lt;p&gt;&lt;!-- Q4 --&gt;&lt;/p&gt;
&lt;tr style="background-color: #ffffff; color: black;"&gt;
&lt;td&gt;4&lt;/td&gt;
&lt;td&gt;「Who is she?」と聞かれたとき、本文のルールに最も合っている答え方はどれ？&lt;br /&gt;
A. Maria.&lt;br /&gt;
B. She Maria.&lt;br /&gt;
C. She is Maria.&lt;br /&gt;
D. Is Maria.&lt;br /&gt;
&lt;button class="show-answer-btn"&gt;正解を見る&lt;/button&gt; &lt;span id="qa4" style="display: none; font-weight: bold; color: #d60000;"&gt;正解：C&lt;/span&gt;&lt;/td&gt;
&lt;/tr&gt;
&lt;p&gt;&lt;!-- Q5 --&gt;&lt;/p&gt;
&lt;tr style="background-color: #f0b464; color: black;"&gt;
&lt;td&gt;5&lt;/td&gt;
&lt;td&gt;本文で強調されていた、「疑問文と答えの文でそろえるべきもの」は何？&lt;br /&gt;
A. 文の長さ&lt;br /&gt;
B. 最後の単語&lt;br /&gt;
C. 主語&lt;br /&gt;
D. 疑問詞の数&lt;br /&gt;
&lt;button class="show-answer-btn"&gt;正解を見る&lt;/button&gt; &lt;span id="qa5" style="display: none; font-weight: bold; color: #d60000;"&gt;正解：C&lt;/span&gt;&lt;/td&gt;
&lt;/tr&gt;
&lt;p&gt;&lt;!-- Q6 --&gt;&lt;/p&gt;
&lt;tr style="background-color: #ffffff; color: black;"&gt;
&lt;td&gt;6&lt;/td&gt;
&lt;td&gt;「彼女は生徒ですか、それとも先生ですか。」に最も近い英文はどれ？&lt;br /&gt;
A. Is she student or teacher?&lt;br /&gt;
B. Is she a student or a teacher?&lt;br /&gt;
C. Does she a student or a teacher?&lt;br /&gt;
D. Is she a student and a teacher?&lt;br /&gt;
&lt;button class="show-answer-btn"&gt;正解を見る&lt;/button&gt; &lt;span id="qa6" style="display: none; font-weight: bold; color: #d60000;"&gt;正解：B&lt;/span&gt;&lt;/td&gt;
&lt;/tr&gt;
&lt;p&gt;&lt;!-- Q7 --&gt;&lt;/p&gt;
&lt;tr style="background-color: #f0b464; color: black;"&gt;
&lt;td&gt;7&lt;/td&gt;
&lt;td&gt;or を使った疑問文の読み方について、本文の説明に最も近いものはどれ？&lt;br /&gt;
A. 文頭から文末までずっと上げて読む&lt;br /&gt;
B. or の前を下げ、or のあとを上げて読む&lt;br /&gt;
C. or の前を上げ、or のあとを下げて読む&lt;br /&gt;
D. すべて同じ高さで平らに読む&lt;br /&gt;
&lt;button class="show-answer-btn"&gt;正解を見る&lt;/button&gt; &lt;span id="qa7" style="display: none; font-weight: bold; color: #d60000;"&gt;正解：C&lt;/span&gt;&lt;/td&gt;
&lt;/tr&gt;
&lt;p&gt;&lt;!-- Q8 --&gt;&lt;/p&gt;
&lt;tr style="background-color: #ffffff; color: black;"&gt;
&lt;td&gt;8&lt;/td&gt;
&lt;td&gt;「Is she a student or a teacher?」と聞かれ、「彼女は生徒です。」と答えたいとき、本文のルールに最も合うものはどれ？&lt;br /&gt;
A. She student.&lt;br /&gt;
B. She is student.&lt;br /&gt;
C. She is a student.&lt;br /&gt;
D. Yes, she is a student or a teacher.&lt;br /&gt;
&lt;button class="show-answer-btn"&gt;正解を見る&lt;/button&gt; &lt;span id="qa8" style="display: none; font-weight: bold; color: #d60000;"&gt;正解：C&lt;/span&gt;&lt;/td&gt;
&lt;/tr&gt;
&lt;p&gt;&lt;!-- Q9 --&gt;&lt;/p&gt;
&lt;tr style="background-color: #f0b464; color: black;"&gt;
&lt;td&gt;9&lt;/td&gt;
&lt;td&gt;「That lady is tall.」の tall の品詞として正しいものはどれ？&lt;br /&gt;
A. 名詞&lt;br /&gt;
B. 形容詞&lt;br /&gt;
C. 副詞&lt;br /&gt;
D. 前置詞&lt;br /&gt;
&lt;button class="show-answer-btn"&gt;正解を見る&lt;/button&gt; &lt;span id="qa9" style="display: none; font-weight: bold; color: #d60000;"&gt;正解：B&lt;/span&gt;&lt;/td&gt;
&lt;/tr&gt;
&lt;p&gt;&lt;!-- Q10 --&gt;&lt;/p&gt;
&lt;tr style="background-color: #ffffff; color: black;"&gt;
&lt;td&gt;10&lt;/td&gt;
&lt;td&gt;本文全体を通して、Lesson2-3 の「共通テーマ」として最もふさわしいものはどれ？&lt;br /&gt;
A. 三人称単数現在形の作り方&lt;br /&gt;
B. 「どこで」「いつ」をたずねる疑問文&lt;br /&gt;
C. A か B のどちらかをたずねる or の使い方と、Who を使った「誰ですか？」の聞き方・答え方&lt;br /&gt;
D. some / any の区別&lt;br /&gt;
&lt;button class="show-answer-btn"&gt;正解を見る&lt;/button&gt; &lt;span id="qa10" style="display: none; font-weight: bold; color: #d60000;"&gt;正解：C&lt;/span&gt;&lt;/td&gt;
&lt;/tr&gt;
&lt;/tbody&gt;
&lt;/table&gt;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t>
  </si>
  <si>
    <t>https://eigo-rewrite.com/column/stage1/</t>
  </si>
  <si>
    <t>以下のページは不自然なワードを使用しています。
これらを適切に自然な言葉に置き換えて下さい。
なお、本文の装飾や構造は絶対に変えないでください。
【対象ページURL】
https://eigo-rewrite.com/column/stage1/
【検出された不自然ワード】
- 固定
【本文】
------
&lt;p&gt;&lt;iframe title="YouTube video player" src="https://www.youtube.com/embed/SawsiZm3DrI" width="560" height="315" frameborder="0" allowfullscreen="allowfullscreen"&gt;&lt;/iframe&gt;&lt;/p&gt;
&lt;p&gt;夏井（&lt;a href="https://natsui-sansu-juku.com/"&gt;中学受験専門夏井算数塾&lt;/a&gt; 代表）：&lt;br /&gt;
という訳で今回は、New Treasure STAGE1がひと通り終了したことを受けて、全体の総括――どのあたりが大変だったのか、などを振り返ってお話しできればと思います。&lt;br /&gt;
NEW TREASURE STAGE1 の文法事項・Lesson一覧の全体像は、&lt;strong&gt;&lt;a href="https://eigo-rewrite.com/column/hub_stage1/"&gt;NEW TREASURE STAGE1｜中1英文法 総括＋Lesson一覧（全体像はこちら）&lt;/a&gt;&lt;/strong&gt;で確認できます。&lt;/p&gt;
&lt;p&gt;STAGE1は、一般的には中学1年生が学習する内容です。&lt;br /&gt;
ちょうど中学校生活が始まるタイミングの1年間で、今後の英語学習の基礎となる部分を多く学ぶことになります。&lt;br /&gt;
学期別と言いますか、1学期2学期3学期、前期後期になっている学校もあるかも知れませんが、&lt;br /&gt;
一応季節ごとにどういった所に注目して勉強していったらいいのかを伺っていければと思います。&lt;br /&gt;
という訳で、まず一学期、一応標準的には2月初頭ぐらいに受験が終了して、入学先が決まった生徒さんがとりあえず中学の準備だと言って、英語それから数学ぐらいは勉強していくかと思います。&lt;br /&gt;
一応ある程度モチベーションが高まった状態で、中学校1年生の4月を迎えるという事になる訳ですが、よくあるのが最初に予習しすぎた結果言い方悪いですがしばらく英語を舐め腐った結果1学期で&lt;span style="color: #0000ff;"&gt;早々に落ちこぼれる&lt;/span&gt;というパターンもあると思います。&lt;br /&gt;
この中で、&lt;strong&gt;1学期で大切なテーマと注意すべきポイント&lt;/strong&gt;について教えてもらえればと思います。&lt;br /&gt;
&lt;!--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lt;p&gt;中尾：まずどうしても中学校入学前に、ある程度小学校で勉強しているとか、あとは英検の勉強していた子は知識の面ではある程度身に付いていますが、文法的な操作というのはある程度年齢が上がらないと難しい側面があります。&lt;br /&gt;
そして、be動詞というのは凄く簡単なので確かに皆英語楽勝と思いがちです。&lt;br /&gt;
そこで初めて出てくる壁というのが、&lt;span style="color: #ff0000;"&gt;単数複数の区別&lt;/span&gt;です。&lt;br /&gt;
要は、日本語と違う所というのに最初に引っ掛かってしまいます。&lt;br /&gt;
なので、まずは複数形と単数形を必ず分けるという事が大事です。&lt;br /&gt;
そこが完璧にならないと&lt;span style="color: #ff00ff;"&gt;三単現という所が絶対出来るようにならないです。&lt;/span&gt;&lt;br /&gt;
なので、be動詞の使い方は簡単なんだけど単数だから&amp;#8221;is&amp;#8221;を使うとか複数だから&amp;#8221;are&amp;#8221;にするというような、それぞれの名詞が単数か複数かというのを見分けるというのが1学期まず一番大事です。&lt;br /&gt;
それから、New Treasureで言うと三単現が出てくるのは結構早いです。&lt;br /&gt;
なので、早い学校だと1学期の真ん中から終わり頃でもう三人称単数現在形の&amp;#8221;does&amp;#8221;とか出てきてしまうので、その時に&lt;strong&gt;主語が何なのか&lt;/strong&gt;という所をちゃんと意識しないといけません。&lt;br /&gt;
&amp;#8220;s&amp;#8221;の付け方とかもそうですが、これは私じゃなくてあなたじゃなくて一人だから&amp;#8221;does&amp;#8221;を使うみたいな、そこの判断です。&lt;br /&gt;
小学校で習っている英語は、結構フレーズを覚えるとかなんか言い回しをたくさん覚えるという形でやっているので、そこじゃなくて&lt;span style="color: #0000ff;"&gt;&lt;span style="color: #000000;"&gt;今度は&lt;/span&gt;文法的に考えて判断しなきゃいけない&lt;/span&gt;という所が最初の壁になります。小学校の時と勉強のやり方をちょっと変える必要があります。&lt;br /&gt;
ひたすら覚えるんじゃなくて、&lt;span style="color: #ff0000;"&gt;何でそうなるかというのを理解した上で覚える&lt;/span&gt;というのが大事になってきます。&lt;/p&gt;
&lt;p&gt;夏井：そうですね、会話ベースで勉強していくという事もある程度重要ではあるとは思いますが、&lt;br /&gt;
しっかり文章というか言語の構造を理解しながら語学を学習していくという事は非常に大切なのではないかと思う所ですね。&lt;br /&gt;
それでは、この調子で例えば1学期の中間試験、それから1学期の期末試験ともちろん順調にいく生徒さんもいる一方で初っ端でつまずいた結果、つまずきから中々立ち直れないという感じで進んでいくという生徒さんもやっぱりいらっしゃいます。&lt;br /&gt;
1学期が終わり、夏休みにこれはやばいと思いながら英語をひたすら勉強していてさあ2学期だと思ったのですが、意外と他の生徒さんも勉強しているのでそんなに差が縮まる訳じゃないよね、という事で2学期が始まっていくかと思います。&lt;br /&gt;
色んな学校的なイベント、体育祭だったり色んなものがあると思いますが、この2学期に注目しておきたいポイントというのがありましたら教えて下さい。&lt;/p&gt;
&lt;p&gt;中尾：まずは夏休みに復習をして、ちゃんと取り戻しているという前提になります。&lt;br /&gt;
2学期で今度は&lt;span style="color: #0000ff;"&gt;動詞の形をいっぱい操作する&lt;/span&gt;という事が起こります。&lt;br /&gt;
過去形にしたりとか現在進行形にしたりします。&lt;br /&gt;
その時に、&lt;strong&gt;形を正確に書く&lt;/strong&gt;というのが一つテーマになってきます。&lt;br /&gt;
要は、be動詞であれば何も形は変化しないし、&amp;#8221;do&amp;#8221;とか&amp;#8221;does&amp;#8221;にしても&amp;#8221;s&amp;#8221;の付け方というのがありましたけれど、それは複数形の&amp;#8221;s&amp;#8221;とやり方は同じなので、そこまで苦じゃないはずです。&lt;br /&gt;
ところが、これが&amp;#8221;ing&amp;#8221;の付け方とか&amp;#8221;es&amp;#8221;の付け方とかそれぞれで若干ルールが異なったりするので、&lt;span style="color: #ff00ff;"&gt;それぞれのルールを書いて覚えて欲しい&lt;/span&gt;というのがあります。&lt;br /&gt;
1学期は言ってもそこまで書かなくてもなんとなく覚えていれば書けちゃうというのがありますが、&lt;br /&gt;
やっぱり書くという行為をしないと形は正確に書けるようにならないので、特に2学期は動詞の形をちゃんと書けるようにしたいです。&lt;br /&gt;
中3でも怪しい生徒さんはいらっしゃるので、中1のうちにちゃんとした形を覚えてもらいたいです。&lt;br /&gt;
あとは、&lt;span style="color: #ff0000;"&gt;疑問詞の疑問文が中学校1年生でいうと最大の難関&lt;/span&gt;になります。&lt;br /&gt;
特に&amp;#8221;Woo&amp;#8221;とか&amp;#8221;Whose&amp;#8221;とか「誰が」と「誰の」で、これが代名詞の理解と関係してきてしまうので、その疑問詞の意味を覚える時に「誰」と覚えるんじゃなくて、&amp;#8221;Who&amp;#8221;は「誰が」とか「誰は」&lt;br /&gt;
&amp;#8220;Whose&amp;#8221;は「誰の」とか「誰のもの」という所まで踏み込んでちゃんと最後の平仮名まで覚えて疑問詞の意味を覚える必要があります。&lt;br /&gt;
その上で疑問詞の疑問文の作り方をこれもやっぱり書いて、たくさん書いて練習して書けるようになって欲しいというのがあります。&lt;/p&gt;
&lt;p&gt;夏井：なんかなまじちゃんと自分の能力に自信がある生徒さんほど書かない、読めない、そして意外と覚えないというのがありますよね。&lt;/p&gt;
&lt;p&gt;中尾：そうですね。&lt;br /&gt;
結構New Treasureは付属の問題集には結構いい問題もあるので、ちゃんと練習していれば基本的には書けるようになるはずなので、そこはちょっと面倒くさがらないで書くという事が大事です。&lt;/p&gt;
&lt;p&gt;夏井：なるほど、ありがとうございます。&lt;br /&gt;
2学期も中間試験、期末試験などを経て、一応年末年始のお休みを経て、そして3学期に向かいます。&lt;br /&gt;
この頃になってくると、なんとなく周りの生徒さんの比較の中で大体自分の成績はこれぐらいなんじゃなかろうかという固定化が始まってくる頃だろうなと思います。&lt;br /&gt;
もちろんそれで納得というかこれでいいやと思って勉強を進めていく生徒さんもいる一方で、&lt;br /&gt;
もうちょっと上にいってもいいんじゃないのとか、あとは通われている学校によっては内部進学をしなきゃいけない。&lt;br /&gt;
その為に、何かの資格、例えば英検三級を早めに取っておかなきゃいけないとか一応目標設定がある中で、ある程度のんびり勉強している訳にもいかないという気持ちがちょっとずつ芽生えてくるのがこの頃だと聞いた事があります。&lt;br /&gt;
その中で3学期を過ごそうという所で注意ポイントがありましたら教えて下さい。&lt;/p&gt;
&lt;p&gt;中尾：二つありますが、一つが&lt;span style="color: #ff0000;"&gt;数量表現&lt;br /&gt;
&lt;/span&gt;&amp;#8220;many&amp;#8221;だか&amp;#8221;much&amp;#8221;だか&amp;#8221;few&amp;#8221;だか&amp;#8221;little&amp;#8221;だかという所の&lt;strong&gt;区別&lt;/strong&gt;です。&lt;br /&gt;
だんだんSTAGE2向かうに従って、抽象的な概念が増えてきます。&lt;br /&gt;
具体的な名詞とかじゃなくて、数えられるか数えられないかというのを判断しなきゃいけなかったりとかがあります。&lt;br /&gt;
そういう時に、いわゆるルール的な所がちょっと複雑になってきます。&lt;br /&gt;
これは数えられる名詞で複数形だからこういう形とか、これは数えられない名詞だから単数扱いとかという所の、その数とか量を表す表現は重点的に学習して覚えるという作業が必要になります。&lt;br /&gt;
もう一つが&lt;span style="color: #ff0000;"&gt;助動詞&lt;/span&gt;です。&lt;br /&gt;
毎回というか、毎年いらっしゃいますが、例えば&amp;#8221;must&amp;#8221;は「しなければならない」&lt;br /&gt;
&amp;#8220;should&amp;#8221;は「何々すべき」というのが、なんか似ているというような感じで混ざってしまいます。&lt;br /&gt;
それが意外と助動詞の所というのが、訳が適当になってしまうと全然意味も違うし、いくら覚えても点が取れないという事になってしまって、例えば英検でも穴埋め問題で助動詞を選ばなきゃいけないというのが結構出てきます。&lt;br /&gt;
その時に&amp;#8221;will you&amp;#8221;だか&amp;#8221;shall I&amp;#8221;だか何だっけ？というような状態になっちゃう子は絶対いるので、&lt;br /&gt;
その時に&lt;span style="color: #0000ff;"&gt;助動詞の意味を正確に覚える&lt;/span&gt;というのが実は結構大事だったりします。&lt;br /&gt;
なので、2学期でちゃんと文の操作とか動詞の形を正確に書くという事が出来ていれば、意外と3学期というのは覚えるという事をすれば何とかなります。&lt;br /&gt;
逆に2学期で、文の操作がちょっと怪しいという子は、冬休みだったりとか春休みでbe動詞と一般動詞はそもそも何が違うかとか、どうやって疑問文を作ったかという文法操作を復習して欲しいという所です。&lt;/p&gt;
&lt;p&gt;夏井：なるほど、あと1点なんですが、一応このSTAGE1の中で結構色んな単元をやっていく、&lt;br /&gt;
イメージで言うと通常の学校の1.5年、2年分ぐらいですか？&lt;/p&gt;
&lt;p&gt;中尾：1年ちょっと分ですかね。&lt;/p&gt;
&lt;p&gt;夏井：ぐらいをがーっともの凄い勢いで勉強していくという感じで1年が過ぎていく訳ですが、&lt;br /&gt;
科目が苦手になるタイミングって明らかに最初の頃にそのきっかけが多かったりするとは思います。&lt;br /&gt;
例えば本当に最初、4月5月ぐらいでつまずいてしまったと仮にした時に、&lt;strong&gt;どう持ち直していけばいい&lt;/strong&gt;ですか？&lt;/p&gt;
&lt;p&gt;中尾：確かに1学期が実はNew Treasureだと一番大変だと思います。&lt;br /&gt;
be動詞と一般動詞を区別しなきゃいけないとか、代名詞を覚えなきゃいけないとかというのがあるので、そうなった時にまず夏休みをどう使うかというのがもの凄く大事です。&lt;br /&gt;
苦手になってしまったとか、ちょっと苦手意識持っちゃったという子に対しては、本当に最初から、&lt;br /&gt;
&amp;#8220;is&amp;#8221;&amp;#8221;am&amp;#8221;&amp;#8221;are&amp;#8221;の区別からやっていくというのが実は必要じゃないかなというのを実は思っています。&lt;br /&gt;
中途半端にと言うと失礼ですが、覚えているか覚えていないか微妙なラインの子というのは、普通に&amp;#8221;Are you play tennis.&amp;#8221;とか書いてしまいます。&lt;br /&gt;
それが絶対フレーズで覚えているからというのに繋がっているはずなので、そのフレーズで覚えているものはそれはそれとして、一旦その勉強のやり方というのをひたすら読んでひたすら解くというのじゃなくて、&lt;span style="color: #ff00ff;"&gt;何でそうなるのかというのを勉強する必要があります。&lt;/span&gt;&lt;br /&gt;
例えばそれが自分で辞書とか参考書を使って出来るんだったらそれでいいですが、苦手な子はちょっと難しいと思うので、塾を使ったりとか何かしら学校の夏期講習とかでもいいと思いますし、そこで何でそうなるんだっけ？という所をちゃんと確認するというのが一番大事です。&lt;/p&gt;
&lt;p&gt;夏井：じゃあ逆に、このNew Treasure STAGE1を1年間勉強してみた結果、英語なんて超余裕なんだと仮に思ってしまった生徒さんがいたとして、もちろん他にも手を出す事、他の強化も勉強したらいいとは思う訳ですが、よりこの英語を得意にすべくやる事がありましたら教えて下さい。&lt;/p&gt;
&lt;p&gt;中尾：得意にすべくやる事ですか。&lt;br /&gt;
そうですね、New Treasure内容は全部分かっていて定着しているという子の場合ですよね？&lt;br /&gt;
&lt;span style="color: #0000ff;"&gt;そういう子こそもっと先取りしちゃっていいのかな？&lt;/span&gt;という気はします。&lt;br /&gt;
もうSTAGE1の内容がこのペースで出来ている子であれば、おそらく復習するというよりも&lt;br /&gt;
例えばSTAGE2である程度中学文法というのはほぼ完成してしまうので、そこはもう参考書なり先取りしている塾なりとかでどんどん進めていった方が、後々の英検取得だったりとかにはいいと思います。&lt;br /&gt;
もし大学受験をするという学校の場合であれば、早めに基礎的な文法を終わらせてしまって長文読んだりとか文章ですね。&lt;br /&gt;
結局今の大学入試というのが&lt;strong&gt;&lt;span style="color: #ff0000;"&gt;非常に読解力重視&lt;/span&gt;&lt;/strong&gt;になっているので、もしその先取りがちょっと難しいというのであれば、例えば簡単な読み物であったりとかあるいは英語で書かれたものをどんどん読んでいくというのが最終的に英語力を伸ばすという点においても入試においても有利になるんじゃないかなという所ですかね。&lt;/p&gt;
&lt;p&gt;夏井：ありがとうございます。&lt;br /&gt;
という事で、STAGE1については以上で終わりまして、引き続きSTAGE2も宜しくお願いします。&lt;br /&gt;
お疲れさまでした！&lt;br /&gt;
&lt;!-- 読解強化講座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t>
  </si>
  <si>
    <t>https://eigo-rewrite.com/column/stage2-lesson10-1/</t>
  </si>
  <si>
    <t>以下のページは不自然なワードを使用しています。
これらを適切に自然な言葉に置き換えて下さい。
なお、本文の装飾や構造は絶対に変えないでください。
【対象ページURL】
https://eigo-rewrite.com/column/stage2-lesson10-1/
【検出された不自然ワード】
- 手順
【本文】
------
&lt;p&gt;&lt;iframe title="YouTube video player" src="https://www.youtube.com/embed/QZ9fzg5zp4U?si=AuUBtJtB0rmluuy4"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&lt;p&gt;この Lesson では、関係代名詞（主格）を扱います。&lt;br /&gt;
まずは大切なポイントをざっくりとお伝えすると、主格の関係代名詞は「who / which / that ＋ 動詞」の形になり、意味は「誰が」ではなく「〜する人・もの」です。&lt;br /&gt;
（※「Who is he?」の who は“疑問詞”で「誰が」ですが、関係代名詞の who は役割が違います。）&lt;br /&gt;
NEW TREASURE STAGE2 の文法事項・Lesson一覧の全体像は、&lt;strong&gt;&lt;a href="https://eigo-rewrite.com/column/hub_stage2/"&gt;NEW TREASURE STAGE2｜中2英文法 総括＋Lesson一覧（全体像はこちら）&lt;/a&gt;&lt;/strong&gt;で確認できます。&lt;/p&gt;
&lt;p&gt;関係代名詞は、名前の通り「節と節をつなぐ」ための代名詞です。&lt;br /&gt;
ここで言う節は、主語＋動詞を含む塊（例：I play tennis. / This is the book.）のこと。&lt;br /&gt;
そして関係代名詞の塊は、基本的に直前の名詞（先行詞）を後ろから説明する形で働きます。&lt;/p&gt;
&lt;p&gt;この単元は一度つまずくと混乱しやすいので、本文では&lt;br /&gt;
1) 同一人物（同じもの）を見つける&lt;br /&gt;
2) 代名詞を who/which/that に置き換える&lt;br /&gt;
3) 先行詞の直後に節を置く&lt;br /&gt;
という流れで、例文を使いながら整理していきます。&lt;/p&gt;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&lt;p&gt;それでは具体的に例文で見ていく事にします。&lt;/p&gt;
&lt;p&gt;先ほど節と節をつなぐという言い方をしましたが、それを具体的に例文に落とし込むと、こういった形になります。&lt;/p&gt;
&lt;p&gt;&lt;img decoding="async" fetchpriority="high" class="alignnone size-medium wp-image-816" style="font-size: 1rem;" src="https://eigo-rewrite.com/wp-content/uploads/2023/10/スライド用１-1-300x169.jpg" sizes="(max-width: 300px) 100vw, 300px" srcset="https://eigo-rewrite.com/wp-content/uploads/2023/10/スライド用１-1-300x169.jpg 300w, https://eigo-rewrite.com/wp-content/uploads/2023/10/スライド用１-1-1024x576.jpg 1024w, https://eigo-rewrite.com/wp-content/uploads/2023/10/スライド用１-1-768x432.jpg 768w, https://eigo-rewrite.com/wp-content/uploads/2023/10/スライド用１-1-320x180.jpg 320w, https://eigo-rewrite.com/wp-content/uploads/2023/10/スライド用１-1.jpg 1280w" alt="関係代名詞とは？ 主格、所有格、目的格に分けられる代名詞で節をつなぐ役割を解説" width="300" height="169" /&gt;&lt;/p&gt;
&lt;p&gt;まずは1文目です。&lt;br /&gt;
“Look at the boy.”「あの少年を見て下さい」&lt;br /&gt;
“He is running there.”「彼はそこで走っています。」&lt;/p&gt;
&lt;p&gt;二つの節、二つの文があります。これらの二つの文を一つにつなぐ事によって、その塊が直前の名詞を修飾させるようにしたいとなります。&lt;/p&gt;
&lt;p&gt;その際に、ステップが全部で3段階あります。&lt;span style="color: #ff6600;"&gt;この流れを意識していけば必ず関係代名詞の単元というのは攻略出来るようになります。&lt;/span&gt;&lt;/p&gt;
&lt;p&gt;まずは二つの文で同一人物を指す語を見付けます。つまり、一つ目の文と二つ目の文で誰と誰が同じか、あるいはどれとどれが同じかというのを見ていきます。&lt;/p&gt;
&lt;p&gt;そうしますとまずここで”the boy”それから”He”この二人が同一人物になる訳です。&lt;/p&gt;
&lt;p&gt;そして、ステップ2です。&lt;span style="color: #0000ff;"&gt;代名詞を関係代名詞に変えます。&lt;/span&gt;&lt;/p&gt;
&lt;p&gt;“the boy”と”He”が同一人物を指している訳ですが、こちらの代名詞の方を消しまして、この”He”というのを関係代名詞、先ほど見てきた”who””whose””whom”に変えます。&lt;/p&gt;
&lt;p&gt;変える際にどの形にするかというのは、元がどのような形であるかによって決まっています。これは主語の形ですから、先ほどの関係代名詞も主語の形にします。&lt;/p&gt;
&lt;p&gt;ですから、これは人を表していて且つ主語の形ですから、”who”に変えます。&lt;/p&gt;
&lt;p&gt;このように、&lt;strong&gt;最初のステップとして同一人物を見つける。次のステップでその代名詞を対応する形に変えます。&lt;/strong&gt;&lt;/p&gt;
&lt;p&gt;そして最後に、こちらの&lt;span style="color: #ff0000;"&gt;同一人物指す語の直後に②の節を付ける&lt;/span&gt;と書きました。②の節というのはこの塊の事です。&lt;/p&gt;
&lt;p&gt;この塊を同一人物を指す語というとい長いので、この”the boy”、代名詞になっていない元々出てきていた普通名詞、こちらの方を先行詞と呼びます。&lt;/p&gt;
&lt;p&gt;そして、先行詞の直後にこの関係代名詞の塊を置きます。これで二つの文を一つの文にするという一連の流れが完成します。&lt;/p&gt;
&lt;p&gt;訳す時ですが、この塊が直前の名詞を修飾するという役割をしていますので、こういう方向で訳して欲しいです。&lt;/p&gt;
&lt;p&gt;&lt;img decoding="async" class="alignnone size-medium wp-image-818" src="https://eigo-rewrite.com/wp-content/uploads/2023/10/スライド用２-3-300x169.jpg" sizes="(max-width: 300px) 100vw, 300px" srcset="https://eigo-rewrite.com/wp-content/uploads/2023/10/スライド用２-3-300x169.jpg 300w, https://eigo-rewrite.com/wp-content/uploads/2023/10/スライド用２-3-1024x576.jpg 1024w, https://eigo-rewrite.com/wp-content/uploads/2023/10/スライド用２-3-768x432.jpg 768w, https://eigo-rewrite.com/wp-content/uploads/2023/10/スライド用２-3-320x180.jpg 320w, https://eigo-rewrite.com/wp-content/uploads/2023/10/スライド用２-3.jpg 1280w" alt="例文: 'Look at the boy. He is running there.' 関係代名詞を使った文のつなぎ方" width="300" height="169" /&gt;&lt;/p&gt;
&lt;p&gt;ですから、上の文ですと「その少年を見て下さい。彼はそこで走っています。」となっていますが、これを合わせて右から左に掛けて訳す訳です。&lt;/p&gt;
&lt;p&gt;「そこで走っている少年を見て下さい。」といった意味になります。&lt;/p&gt;
&lt;p&gt;&lt;span style="color: #ff0000;"&gt;このように同一人物を指す語を見付ける。関係代名詞に変える。先行詞の直後に関係代名詞の塊を付ける。&lt;/span&gt;&lt;/p&gt;
&lt;p&gt;こういった流れで是非練習して下さい。&lt;/p&gt;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&lt;p&gt;&amp;nbsp;&lt;/p&gt;
&lt;hr /&gt;
&lt;p&gt;&amp;nbsp;&lt;/p&gt;
&lt;p&gt;&lt;iframe loading="lazy" title="YouTube video player" src="https://www.youtube.com/embed/Ile4e5zqpbU?si=SoVZ0xThtu3QIL2l" width="560" height="315" frameborder="0" allowfullscreen="allowfullscreen"&gt;&lt;/iframe&gt;&lt;/p&gt;
&lt;p&gt;それではさらに細かく関係代名詞の使い方を見ていきましょう。&lt;/p&gt;
&lt;p&gt;関係代名詞というのは、&lt;span style="color: #ff6600;"&gt;先行詞が人なのか人でないのか&lt;/span&gt;という事によって”who””whose””whom”を使うのか、”which””whose””which”を使うのかを分けていきます。&lt;/p&gt;
&lt;p&gt;まずはここでは先行詞が人の場合、且つその代名詞が主格の場合について見ていきます。&lt;/p&gt;
&lt;p&gt;それぞれ全て同じ流れで解説をしていきますから、その流れをまずは理解してもらって、その流れ通りに文と文をつなげる練習を問題集等でして下さい。&lt;/p&gt;
&lt;p&gt;&amp;nbsp;&lt;/p&gt;
&lt;p&gt;&lt;img decoding="async" loading="lazy" class="alignnone size-medium wp-image-819" src="https://eigo-rewrite.com/wp-content/uploads/2023/10/スライド用３-1-300x169.jpg" sizes="(max-width: 300px) 100vw, 300px" srcset="https://eigo-rewrite.com/wp-content/uploads/2023/10/スライド用３-1-300x169.jpg 300w, https://eigo-rewrite.com/wp-content/uploads/2023/10/スライド用３-1-1024x576.jpg 1024w, https://eigo-rewrite.com/wp-content/uploads/2023/10/スライド用３-1-768x432.jpg 768w, https://eigo-rewrite.com/wp-content/uploads/2023/10/スライド用３-1-320x180.jpg 320w, https://eigo-rewrite.com/wp-content/uploads/2023/10/スライド用３-1.jpg 1280w" alt="関係代名詞の手順: 1. 同一人物を見つける 2. 代名詞を関係代名詞に変える 3. 名詞の直後に節を置く" width="300" height="169" /&gt;&lt;/p&gt;
&lt;p&gt;まず1文目です。&lt;br /&gt;
“Mike is the boy.”&lt;br /&gt;
「マイクはその少年です。」&lt;br /&gt;
“He lives next door.”&lt;br /&gt;
「彼は隣に住んでいます。」&lt;br /&gt;
と書いてあります。&lt;/p&gt;
&lt;p&gt;当然同一人物を探す訳ですから、まずはここの”He”というのが直前に出てきている名詞の代わりになっているという事が分かります。&lt;/p&gt;
&lt;p&gt;そこで”Mike”と”boy”というのも同一人物ですから、果たしてこちらに付けるのかこちらに付けるのか、関係代名詞の節をどちらに付けるのかという事を考えないといけません。&lt;/p&gt;
&lt;p&gt;ポイントを絞って申し上げると、&lt;span style="color: #0000ff;"&gt;関係代名詞というのは基本的に固有名詞に付ける事は出来ません。&lt;/span&gt;また、&lt;span style="color: #0000ff;"&gt;代名詞に付ける事も出来ません。&lt;/span&gt;&lt;/p&gt;
&lt;p&gt;ですから、この”Mike”という固有名詞には関係代名詞を付けられないので、こちらを関係代名詞の塊にして文と文をつなげる場合は、必ずこちら側、普通名詞の方に付けるという事になります。&lt;/p&gt;
&lt;p&gt;ですので、&lt;strong&gt;固有名詞を見つけたら固有名詞の方ではなくてこっちの”the boy”、普通名詞の方だ&lt;/strong&gt;なと捉えて下さい。&lt;/p&gt;
&lt;p&gt;そしてステップ1です。同一人物を見つけました。&lt;/p&gt;
&lt;p&gt;ステップ2、代名詞を関係代名詞に変えます。この場合は”He”、人で且つ主語、主格なので”who”にします。&lt;/p&gt;
&lt;p&gt;そしてステップ3、こちらの塊を先行詞、この同一人物を指す、被っている名詞の直後に置きます。&lt;br /&gt;
これで完成です。&lt;/p&gt;
&lt;p&gt;こちらの関係代名詞の塊は、直前の名詞を修飾するという役割ですから、これで「マイクは隣に住んでいる男の子だ。」というような言い方が出来ます。&lt;/p&gt;
&lt;p&gt;更に今度はこちらです。&lt;br /&gt;
“The boy is Mike.”&lt;br /&gt;
一つ目の文と”Mike”とそれから”The boy”の位置を変えました。&lt;/p&gt;
&lt;p&gt;先ほど申し上げた通り、固有名詞に関係代名詞を付ける事は出来ませんので、こちらの”The boy”と”He”これがステップ1です。同一人物を見つける。&lt;/p&gt;
&lt;p&gt;そしてステップ2です。代名詞を”who”、関係代名詞に変えます。&lt;/p&gt;
&lt;p&gt;そうしたら、この関係代名詞の塊をここで気を付けて下さい。文の終わりに置くのではなく、重複している名詞の直後に置きます。&lt;/p&gt;
&lt;p&gt;ですから、重複している名詞の直後に関係代名詞の塊を置きますから、ちょっと見慣れない形になるとは思いますが、この位置で正しいです。&lt;br /&gt;
訳す際も、「少年は」といきなり訳すのではなく、まず左から目線を追っていってここに関係代名詞があります。&lt;/p&gt;
&lt;p&gt;そうすると、関係代名詞の塊は直前の名詞を修飾しますから、そうするとこれを右から左に掛けて訳すと、「彼女とテニスをしている少年はマイクです。」というような形になります。&lt;/p&gt;
&lt;p&gt;このように、関係代名詞というのは文と文をつないで、且つその直前の名詞を修飾するという機能がある訳ですが、今ここの”who”というのは「誰々は」とか「誰が」とか訳に反映されてないです。&lt;/p&gt;
&lt;p&gt;という事は、&lt;strong&gt;関係代名詞は訳がない、訳さない&lt;/strong&gt;んです。訳がなくてあくまで繋いで直前を修飾するという機能しかないというふうに捉えて下さい。&lt;/p&gt;
&lt;p&gt;&amp;nbsp;&lt;/p&gt;
&lt;hr /&gt;
&lt;p&gt;&lt;iframe loading="lazy" title="YouTube video player" src="https://www.youtube.com/embed/GYJq93ua9ls?si=VkHhxYGLto1UllGe" width="560" height="315" frameborder="0" allowfullscreen="allowfullscreen"&gt;&lt;/iframe&gt;&lt;/p&gt;
&lt;p&gt;それでは次は先行詞が&lt;span style="color: #ff6600;"&gt;人ではないもの、物体、もの&lt;/span&gt;でもいいですし、あるいは&lt;span style="color: #ff6600;"&gt;人以外&lt;/span&gt;と言っていますから、&lt;span style="color: #ff6600;"&gt;動物や植物の場合&lt;/span&gt;を見ていきましょう。&lt;/p&gt;
&lt;p&gt;先ほどは人が主語になっているので”who”を使いましょう、というような言い方をしていましたが、これが今度はものになりますから、”who”ではなくて&lt;span style="color: #0000ff;"&gt;“which”&lt;/span&gt;を使う事になります。&lt;/p&gt;
&lt;p&gt;&lt;img decoding="async" loading="lazy" class="alignnone size-medium wp-image-820" src="https://eigo-rewrite.com/wp-content/uploads/2023/10/スライド用４-300x169.jpg" sizes="(max-width: 300px) 100vw, 300px" srcset="https://eigo-rewrite.com/wp-content/uploads/2023/10/スライド用４-300x169.jpg 300w, https://eigo-rewrite.com/wp-content/uploads/2023/10/スライド用４-1024x576.jpg 1024w, https://eigo-rewrite.com/wp-content/uploads/2023/10/スライド用４-768x432.jpg 768w, https://eigo-rewrite.com/wp-content/uploads/2023/10/スライド用４-320x180.jpg 320w, https://eigo-rewrite.com/wp-content/uploads/2023/10/スライド用４.jpg 1280w" alt="例文: 'A dictionary is a book. It explains the meaning of the words.' 'which'を使った結合例" width="300" height="169" /&gt;&lt;/p&gt;
&lt;p&gt;“A dictionary is a book.”&lt;br /&gt;
「辞書というのは本です。」&lt;br /&gt;
“It explains the meaning of the words.”&lt;br /&gt;
「それは単語の意味を説明します。」&lt;br /&gt;
と書かれています。&lt;/p&gt;
&lt;p&gt;同じ流れを繰り返します。まずは代名詞があります。同一のものを探します。&lt;/p&gt;
&lt;p&gt;そうした時に、また今度は”dictionary”とそれから”book”というふうに、あれ？なんか同じだぞ、とこれは同じものなんじゃないかと見えるかも知れないですが、固有名詞には付けないという原則がありました。&lt;/p&gt;
&lt;p&gt;固有名詞じゃない時に、be動詞でつながっていてこれは同じものだからどっちでもいいんじゃないかと思ったら、&lt;span style="color: #ff0000;"&gt;より抽象的な方&lt;/span&gt;に付けるといいです。&lt;/p&gt;
&lt;p&gt;抽象的というのがよく分からなければ、&lt;span style="color: #ff0000;"&gt;より具体的ではない方&lt;/span&gt;です。&lt;/p&gt;
&lt;p&gt;例えばこれ「辞書」というのと「本」だと、どちらの方がよりその本を具体的に説明しているかというと、これは辞書の方になる訳です。&lt;/p&gt;
&lt;p&gt;そのより具体的に説明している方ではない方、つまり「本」と言った方がより幅が広い意味になっていますから、抽象的な方、幅が広く取られている意味の方に付けて下さい。&lt;/p&gt;
&lt;p&gt;ですので、この場合ですと”a book”それから”it”、これを同一のものとしてみなします。&lt;/p&gt;
&lt;p&gt;そしてステップ2です。代名詞を関係代名詞に変えます。&lt;/p&gt;
&lt;p&gt;そうすると、この”it”というのは人ではないので、”which””whose””which”のどれかになる訳ですが、もちろんこれは文の先頭にある主語になっていますから、ここは”which”に変えます。&lt;/p&gt;
&lt;p&gt;これで第2ステップが終了です。&lt;/p&gt;
&lt;p&gt;第3ステップとして、ここからここまでの大きな塊を重複している名詞の直後に置いて完成です。&lt;/p&gt;
&lt;p&gt;そうしますと、こちらの文というのは”explains the meaning of the words”「単語の意味を説明する」というのが直前の”book”を修飾しますから、結果としてこの文は「辞書は単語の意味を説明する本です」という訳になってきます。&lt;/p&gt;
&lt;p&gt;また、”The dog is Jack.”「その犬がジャックです。」&lt;/p&gt;
&lt;p&gt;もちろん固有名詞には付けられませんから、こちらの”the dog”、こちらの方とそれから”it”、これが重複する名詞、同一人物を指す名詞となります。ステップ1が終了です。&lt;/p&gt;
&lt;p&gt;ステップ2としてこれは当然人ではないので、”who”ではなく”which”に変えます。&lt;/p&gt;
&lt;p&gt;そうしたらこちらの塊を重複する名詞の直後に置きますから、この位置になる訳です。&lt;/p&gt;
&lt;p&gt;そうすると、”chase”は追い掛けるですから、「ボールのあとを追い掛ける」つまり「ボールを追いかけているその犬」と訳していって、そうすると「ボールを追い掛けているその犬はジャックです。」というような文になってきます。&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&lt;p&gt;&amp;nbsp;&lt;/p&gt;
&lt;hr /&gt;
&lt;p&gt;&lt;iframe loading="lazy" title="YouTube video player" src="https://www.youtube.com/embed/-MyQbf8Xth4?si=z7-Mj3SZ5o48_iun" width="560" height="315" frameborder="0" allowfullscreen="allowfullscreen"&gt;&lt;/iframe&gt;&lt;/p&gt;
&lt;p&gt;それではセクション1に関してはこの③、&lt;span style="color: #ff0000;"&gt;主格の関係代名詞は”that”で代用可能&lt;/span&gt;という所だけ説明して終わろうと思います。まず流れとしては先ほどまでと変わりはありません。&lt;/p&gt;
&lt;p&gt;&lt;img decoding="async" loading="lazy" class="alignnone size-medium wp-image-821" src="https://eigo-rewrite.com/wp-content/uploads/2023/10/スライド用５-300x169.jpg" sizes="(max-width: 300px) 100vw, 300px" srcset="https://eigo-rewrite.com/wp-content/uploads/2023/10/スライド用５-300x169.jpg 300w, https://eigo-rewrite.com/wp-content/uploads/2023/10/スライド用５-1024x576.jpg 1024w, https://eigo-rewrite.com/wp-content/uploads/2023/10/スライド用５-768x432.jpg 768w, https://eigo-rewrite.com/wp-content/uploads/2023/10/スライド用５-320x180.jpg 320w, https://eigo-rewrite.com/wp-content/uploads/2023/10/スライド用５.jpg 1280w" alt="例文: 'Nancy helped the students. They couldn’t solve the problem.' 'that'を使った代用例" width="300" height="169" /&gt;&lt;/p&gt;
&lt;p&gt;“Nancy helped the students. They couldn’t solve the problem.”&lt;br /&gt;
「ナンシーがその生徒たちを助けました。」&lt;/p&gt;
&lt;p&gt;「彼ら」あるいは「彼女たちはその問題を解決する事が出来ませんでした。」とあります。重複する名詞を探します。&lt;/p&gt;
&lt;p&gt;当然”the students”と”They”これが同一人物になっています。&lt;/p&gt;
&lt;p&gt;ステップ1が終わったので、こちらを関係代名詞に変えていく訳です。先ほどここは人であれば”who”にすると言いました。&lt;/p&gt;
&lt;p&gt;ところがこの”who”というのは会話文では”that”、これで代用する事が出来ます。&lt;/p&gt;
&lt;p&gt;ですから、これは&lt;span style="color: #ff0000;"&gt;どちらを使ってもよい&lt;/span&gt;という事になっています。&lt;/p&gt;
&lt;p&gt;このセクションでは紹介として”that”の方を採用しまして、こちらが重複する名詞のあとに置くというのは変わりがありません。&lt;/p&gt;
&lt;p&gt;ですから、&lt;strong&gt;“who”とか”which”を”that”に変えてもよい&lt;/strong&gt;というルールだけですので、それで語順が変わるとかこれまでの関係代名詞のルールが変わるという事はありませんのでそこはご安心下さい。当然、右から左に訳すというルールも変わりません。&lt;/p&gt;
&lt;p&gt;ですからこの文自体は、「ナンシーは問題を解決出来なかった生徒たちを手伝った」「助けた」というような意味になります。&lt;/p&gt;
&lt;p&gt;ものの場合も同様です。&lt;/p&gt;
&lt;p&gt;“This is a book. It is famous for its beautiful cover.”&lt;br /&gt;
「これは本です。」「それは美しい表紙で有名です。」&lt;/p&gt;
&lt;p&gt;これは”be famous for”と言いまして、これは「何々で有名だ」というような表現です。&lt;/p&gt;
&lt;p&gt;これが重複しています。&lt;/p&gt;
&lt;p&gt;そして代名詞を”which”に変える訳ですが、ここも”which”を使ってもよいし”that”を使ってもよい訳です。&lt;/p&gt;
&lt;p&gt;したがいまして、ここに書かれている文と、ここの”which”というのを”that”に変えてよい訳です。&lt;/p&gt;
&lt;p&gt;訳し方も右から左になりますから、そうすると「これはその美しい表紙で有名な本です。」といった意味になります。&lt;/p&gt;
&lt;p&gt;セクション1では関係代名詞の主格という形を使って説明をしてきました。&lt;/p&gt;
&lt;p&gt;先行詞が人であれば”who”を使う、先行詞が人以外であれば”which”を使うというようなルールで”who”とか”which”は”that”で代用する事が出来るという事になりました。&lt;/p&gt;
&lt;p&gt;進め方としては今解説した三つのステップを守って頂ければ必ず二つの文を一つにつなぐ、そして訳を正確に出来ますから、ここはしっかりと文を書いて自分で訳して練習をして下さい。&lt;/p&gt;
&lt;style&gt;
  table {&lt;br /&gt;    width: 100%;&lt;br /&gt;    border-collapse: collapse;&lt;br /&gt;  }&lt;br /&gt;  th, td {&lt;br /&gt;    padding: 10px;&lt;br /&gt;    border: 1px solid #ddd;&lt;br /&gt;    color: #000000;&lt;br /&gt;    vertical-align: top;&lt;br /&gt;  }&lt;br /&gt;  .answer {&lt;br /&gt;    display: none;&lt;br /&gt;    font-weight: bold;&lt;br /&gt;    color: #0073aa;&lt;br /&gt;    margin-left: 5px;&lt;br /&gt;  }&lt;br /&gt;  .show-answer {&lt;br /&gt;    cursor: pointer;&lt;br /&gt;    color: #ffffff;&lt;br /&gt;    background-color: #ff6600;&lt;br /&gt;    border: none;&lt;br /&gt;    padding: 4px 8px;&lt;br /&gt;    border-radius: 4px;&lt;br /&gt;    font-size: 12px;&lt;br /&gt;    margin-left: 5px;&lt;br /&gt;  }&lt;br /&gt;&lt;/style&gt;
&lt;p&gt;&lt;script&gt;
  function showAnswer(ansId, btnId) {
    var ans = document.getElementById(ansId);
    var btn = document.getElementById(btnId);
    if (ans &amp;&amp; btn) {
      ans.style.display = 'inline';
      btn.style.display = 'none';
    }
  }
&lt;/script&gt;&lt;/p&gt;
&lt;h2&gt;【まとめ】関係代名詞（主格）セクション1のポイント&lt;/h2&gt;
&lt;table&gt;
&lt;tbody&gt;
&lt;tr style="background-color: #dd8500; color: #ffffff;"&gt;
&lt;th&gt;ポイント&lt;/th&gt;
&lt;th&gt;内容&lt;/th&gt;
&lt;/tr&gt;
&lt;tr style="background-color: #f0b464;"&gt;
&lt;td&gt;関係代名詞とは？&lt;/td&gt;
&lt;td&gt;
&lt;ul&gt;
&lt;li&gt;&lt;strong&gt;節と節（文と文）をつなぐ代名詞&lt;/strong&gt;。&lt;/li&gt;
&lt;li&gt;&lt;strong&gt;直前の名詞（先行詞）を後ろから修飾する&lt;/strong&gt;働きをもつ。&lt;/li&gt;
&lt;li&gt;「代名詞」なので、主格・所有格・目的格の形をとる。&lt;/li&gt;
&lt;li&gt;who / which などは、ここでは「誰」「どれ」とは&lt;strong&gt;訳さず&lt;/strong&gt;、つなぎ＆修飾の役割だけと考える。&lt;/li&gt;
&lt;/ul&gt;
&lt;/td&gt;
&lt;/tr&gt;
&lt;tr style="background-color: #ffffff;"&gt;
&lt;td&gt;節（clause）のイメージ&lt;/td&gt;
&lt;td&gt;
&lt;ul&gt;
&lt;li&gt;主語＋動詞を含むかたまりを「節」と呼ぶ。&lt;/li&gt;
&lt;li&gt;&lt;code&gt;I play tennis.&lt;/code&gt; / &lt;code&gt;This is the book.&lt;/code&gt; のような「文1つ分のかたまり」。&lt;/li&gt;
&lt;/ul&gt;
&lt;/td&gt;
&lt;/tr&gt;
&lt;tr style="background-color: #f0b464;"&gt;
&lt;td&gt;関係代名詞の種類（6つ）&lt;/td&gt;
&lt;td&gt;
&lt;ul&gt;
&lt;li&gt;人を表す：&lt;strong&gt;who / whose / whom&lt;/strong&gt;&lt;/li&gt;
&lt;li&gt;人以外（物・動物・植物など）：&lt;strong&gt;which / whose / which&lt;/strong&gt;&lt;/li&gt;
&lt;li&gt;疑問詞の who / which とは&lt;strong&gt;別物&lt;/strong&gt;で、「誰？」「どれ？」の意味は持たない。&lt;/li&gt;
&lt;/ul&gt;
&lt;/td&gt;
&lt;/tr&gt;
&lt;tr style="background-color: #ffffff;"&gt;
&lt;td&gt;格との対応&lt;/td&gt;
&lt;td&gt;
&lt;ul&gt;
&lt;li&gt;&lt;code&gt;he / his / him / his&lt;/code&gt; と同じように、主格・所有格・目的格に対応する形がある。&lt;/li&gt;
&lt;li&gt;主語なら主格（who, which）、所有なら whose、目的語なら whom / which などを使う。&lt;/li&gt;
&lt;/ul&gt;
&lt;/td&gt;
&lt;/tr&gt;
&lt;tr style="background-color: #f0b464;"&gt;
&lt;td&gt;文と文をつなぐ3つの段階&lt;/td&gt;
&lt;td&gt;
&lt;ul&gt;
&lt;li&gt;&lt;strong&gt;① 2文の中から、同一人物（同じ物）を指す語を見つける&lt;/strong&gt;&lt;br /&gt;
例：&lt;code&gt;the boy&lt;/code&gt; と &lt;code&gt;He&lt;/code&gt; など。&lt;/li&gt;
&lt;li&gt;&lt;strong&gt;② 代名詞を、先行詞に対応した関係代名詞に変える&lt;/strong&gt;&lt;br /&gt;
人＋主語 → who、人以外＋主語 → which など。&lt;/li&gt;
&lt;li&gt;&lt;strong&gt;③ ②でできた節を、先行詞の直後に置く&lt;/strong&gt;&lt;br /&gt;
先行詞のすぐ後ろに「関係代名詞＋節」のかたまりを入れて1文にする。&lt;/li&gt;
&lt;/ul&gt;
&lt;/td&gt;
&lt;/tr&gt;
&lt;tr style="background-color: #ffffff;"&gt;
&lt;td&gt;先行詞にできないもの&lt;/td&gt;
&lt;td&gt;
&lt;ul&gt;
&lt;li&gt;&lt;strong&gt;固有名詞&lt;/strong&gt;（Mike, Nancy, Japan など）には基本的に関係代名詞をつけない。&lt;/li&gt;
&lt;li&gt;&lt;strong&gt;代名詞&lt;/strong&gt;（he, she, it, they など）にもつけない。&lt;/li&gt;
&lt;li&gt;つけるのは &lt;strong&gt;the boy / the dog / a book&lt;/strong&gt; のような普通名詞。&lt;/li&gt;
&lt;/ul&gt;
&lt;/td&gt;
&lt;/tr&gt;
&lt;tr style="background-color: #f0b464;"&gt;
&lt;td&gt;先行詞が2つあるとき&lt;/td&gt;
&lt;td&gt;
&lt;ul&gt;
&lt;li&gt;例：&lt;code&gt;A dictionary is a book.&lt;/code&gt; の dictionary と book のように先行詞候補が2つある場合。&lt;/li&gt;
&lt;li&gt;&lt;strong&gt;より抽象的（意味の幅が広い）ほう&lt;/strong&gt;に関係代名詞をつける。&lt;/li&gt;
&lt;li&gt;「辞書」より「本」のほうが抽象的なので、&lt;code&gt;a book&lt;/code&gt; を先行詞にする。&lt;/li&gt;
&lt;/ul&gt;
&lt;/td&gt;
&lt;/tr&gt;
&lt;tr style="background-color: #ffffff;"&gt;
&lt;td&gt;人か・人以外かでの使い分け&lt;/td&gt;
&lt;td&gt;
&lt;ul&gt;
&lt;li&gt;&lt;strong&gt;人が先行詞の主格&lt;/strong&gt;：who（例：the boy who ～）&lt;/li&gt;
&lt;li&gt;&lt;strong&gt;人以外が先行詞の主格&lt;/strong&gt;：which（例：a book which ～）&lt;/li&gt;
&lt;li&gt;犬・猫など動物も、基本は which でOK。&lt;/li&gt;
&lt;/ul&gt;
&lt;/td&gt;
&lt;/tr&gt;
&lt;tr style="background-color: #f0b464;"&gt;
&lt;td&gt;訳し方のコツ&lt;/td&gt;
&lt;td&gt;
&lt;ul&gt;
&lt;li&gt;関係代名詞節は&lt;strong&gt;直前の名詞を後ろから前へ&lt;/strong&gt;（右から左へ）修飾するように訳す。&lt;/li&gt;
&lt;li&gt;例：「そこで走っている少年」「単語の意味を説明する本」など。&lt;/li&gt;
&lt;li&gt;who / which / that 自体には日本語訳をあてず、「訳さない」のが基本。&lt;/li&gt;
&lt;/ul&gt;
&lt;/td&gt;
&lt;/tr&gt;
&lt;tr style="background-color: #ffffff;"&gt;
&lt;td&gt;that への言い換え&lt;/td&gt;
&lt;td&gt;
&lt;ul&gt;
&lt;li&gt;&lt;strong&gt;主格の関係代名詞（who, which）は that で代用可能&lt;/strong&gt;。&lt;/li&gt;
&lt;li&gt;人でも物でも、主格なら who / which → that に言い換えられる。&lt;/li&gt;
&lt;li&gt;that に変えても&lt;strong&gt;語順も訳し方も同じ&lt;/strong&gt;で、ルールは変わらない。&lt;/li&gt;
&lt;/ul&gt;
&lt;/td&gt;
&lt;/tr&gt;
&lt;/tbody&gt;
&lt;/table&gt;
&lt;h2&gt;【クイズ】関係代名詞（主格）チェック問題（10問）&lt;/h2&gt;
&lt;table&gt;
&lt;tbody&gt;
&lt;tr style="background-color: #dd8500; color: #ffffff;"&gt;
&lt;th&gt;問題&lt;/th&gt;
&lt;th&gt;選択肢（A～D）&lt;/th&gt;
&lt;th&gt;答え&lt;/th&gt;
&lt;/tr&gt;
&lt;tr style="background-color: #f0b464;"&gt;
&lt;td&gt;1. 関係代名詞の「いちばん基本的な役割」として最も適切なのはどれ？&lt;/td&gt;
&lt;td&gt;A. 名詞と名詞をつなぐ&lt;br /&gt;
B. 節と節（文と文）をつなぐ&lt;br /&gt;
C. 動詞と動詞をつなぐ&lt;br /&gt;
D. 文の主語を強調する&lt;/td&gt;
&lt;td&gt;&lt;span id="ans1" class="answer"&gt;正解：B（節と節をつなぐ）&lt;/span&gt;&lt;br /&gt;
&lt;button id="btn1" class="show-answer"&gt;正解を見る&lt;/button&gt;&lt;/td&gt;
&lt;/tr&gt;
&lt;tr style="background-color: #ffffff;"&gt;
&lt;td&gt;2. 「先行詞」を説明した文として正しいものはどれ？&lt;/td&gt;
&lt;td&gt;A. 文の中でいちばん長い語&lt;br /&gt;
B. 関係代名詞が修飾する直前の名詞&lt;br /&gt;
C. 疑問詞の直後に来る名詞&lt;br /&gt;
D. 文の最後に来る名詞&lt;/td&gt;
&lt;td&gt;&lt;span id="ans2" class="answer"&gt;正解：B（関係代名詞が修飾する直前の名詞）&lt;/span&gt;&lt;br /&gt;
&lt;button id="btn2" class="show-answer"&gt;正解を見る&lt;/button&gt;&lt;/td&gt;
&lt;/tr&gt;
&lt;tr style="background-color: #f0b464;"&gt;
&lt;td&gt;3. 先行詞が「人」で、その語が主語の働きをしているとき、主格の関係代名詞として最も適切なのは？&lt;/td&gt;
&lt;td&gt;A. who&lt;br /&gt;
B. which&lt;br /&gt;
C. whose&lt;br /&gt;
D. whom&lt;/td&gt;
&lt;td&gt;&lt;span id="ans3" class="answer"&gt;正解：A（who）&lt;/span&gt;&lt;br /&gt;
&lt;button id="btn3" class="show-answer"&gt;正解を見る&lt;/button&gt;&lt;/td&gt;
&lt;/tr&gt;
&lt;tr style="background-color: #ffffff;"&gt;
&lt;td&gt;4. 先行詞が「物・動物など人以外」で主語の働きをしているときの主格の関係代名詞として正しいものは？&lt;/td&gt;
&lt;td&gt;A. who&lt;br /&gt;
B. which&lt;br /&gt;
C. whom&lt;br /&gt;
D. whose&lt;/td&gt;
&lt;td&gt;&lt;span id="ans4" class="answer"&gt;正解：B（which）&lt;/span&gt;&lt;br /&gt;
&lt;button id="btn4" class="show-answer"&gt;正解を見る&lt;/button&gt;&lt;/td&gt;
&lt;/tr&gt;
&lt;tr style="background-color: #f0b464;"&gt;
&lt;td&gt;5. 次のうち、普通「先行詞」としては選ばないほうがよいものはどれ？&lt;/td&gt;
&lt;td&gt;A. the boy&lt;br /&gt;
B. the dog&lt;br /&gt;
C. Mike&lt;br /&gt;
D. a book&lt;/td&gt;
&lt;td&gt;&lt;span id="ans5" class="answer"&gt;正解：C（固有名詞 Mike には基本つけない）&lt;/span&gt;&lt;br /&gt;
&lt;button id="btn5" class="show-answer"&gt;正解を見る&lt;/button&gt;&lt;/td&gt;
&lt;/tr&gt;
&lt;tr style="background-color: #ffffff;"&gt;
&lt;td&gt;6. 「A dictionary is a book. It explains the meaning of the words.」を1文にするとき、先行詞として選ぶのが適切なのはどれ？&lt;/td&gt;
&lt;td&gt;A. dictionary（より具体的）&lt;br /&gt;
B. book（より抽象的）&lt;br /&gt;
C. どちらでも全く同じ意味なので自由&lt;br /&gt;
D. it（代名詞が先行詞になる）&lt;/td&gt;
&lt;td&gt;&lt;span id="ans6" class="answer"&gt;正解：B（より抽象的な book を先行詞にする）&lt;/span&gt;&lt;br /&gt;
&lt;button id="btn6" class="show-answer"&gt;正解を見る&lt;/button&gt;&lt;/td&gt;
&lt;/tr&gt;
&lt;tr style="background-color: #f0b464;"&gt;
&lt;td&gt;7. 文と文を関係代名詞でつなぐときの正しい流れはどれ？&lt;/td&gt;
&lt;td&gt;A. ①訳す → ②関係代名詞にする → ③先行詞を探す&lt;br /&gt;
B. ①関係代名詞を決める → ②訳す → ③先行詞を消す&lt;br /&gt;
C. ①同一人物（同じ物）を探す → ②代名詞を関係代名詞に変える → ③先行詞の直後に節を置く&lt;br /&gt;
D. ①主語を探す → ②目的語を削除 → ③カンマでつなぐ&lt;/td&gt;
&lt;td&gt;&lt;span id="ans7" class="answer"&gt;正解：C（授業で習った3ステップ）&lt;/span&gt;&lt;br /&gt;
&lt;button id="btn7" class="show-answer"&gt;正解を見る&lt;/button&gt;&lt;/td&gt;
&lt;/tr&gt;
&lt;tr style="background-color: #ffffff;"&gt;
&lt;td&gt;8. 関係代名詞節の訳し方として最も適切な説明はどれ？&lt;/td&gt;
&lt;td&gt;A. 関係代名詞そのものを必ず「誰が」「どのように」と訳す&lt;br /&gt;
B. 直前の名詞を前から順に修飾するように訳す&lt;br /&gt;
C. 直前の名詞を&lt;strong&gt;後ろから前へ&lt;/strong&gt;修飾するように訳す（右から左のイメージ）&lt;br /&gt;
D. 関係代名詞の前で必ず一度日本語を切って訳す&lt;/td&gt;
&lt;td&gt;&lt;span id="ans8" class="answer"&gt;正解：C（直前の名詞を後ろから修飾する）&lt;/span&gt;&lt;br /&gt;
&lt;button id="btn8" class="show-answer"&gt;正解を見る&lt;/button&gt;&lt;/td&gt;
&lt;/tr&gt;
&lt;tr style="background-color: #f0b464;"&gt;
&lt;td&gt;9. 主格の関係代名詞と that の関係について正しい説明はどれ？&lt;/td&gt;
&lt;td&gt;A. 主格の who, which は that に言い換えられることがある。&lt;br /&gt;
B. that にすると語順が大きく変わる。&lt;br /&gt;
C. that を使えるのは、先行詞が人以外のときだけである。&lt;br /&gt;
D. that を使うときは必ず疑問文になる。&lt;/td&gt;
&lt;td&gt;&lt;span id="ans9" class="answer"&gt;正解：A（主格の who / which は that で代用可能）&lt;/span&gt;&lt;br /&gt;
&lt;button id="btn9" class="show-answer"&gt;正解を見る&lt;/button&gt;&lt;/td&gt;
&lt;/tr&gt;
&lt;tr style="background-color: #ffffff;"&gt;
&lt;td&gt;10. 関係代名詞についての説明として正しいものを1つ選びなさい。&lt;/td&gt;
&lt;td&gt;A. 関係代名詞は必ず「誰」などと訳さなければならない。&lt;br /&gt;
B. 関係代名詞の役割は「直前の名詞を修飾し、節と節をつなぐ」ことである。&lt;br /&gt;
C. 関係代名詞を使うときは、先行詞の前に節を置く。&lt;br /&gt;
D. 関係代名詞は疑問文にしか使えない。&lt;/td&gt;
&lt;td&gt;&lt;span id="ans10" class="answer"&gt;正解：B（直前の名詞を修飾し、節と節をつなぐ）&lt;/span&gt;&lt;br /&gt;
&lt;button id="btn10" class="show-answer"&gt;正解を見る&lt;/button&gt;&lt;/td&gt;
&lt;/tr&gt;
&lt;/tbody&gt;
&lt;/table&gt;
------</t>
  </si>
  <si>
    <t>https://eigo-rewrite.com/column/stage2-lesson12-2/</t>
  </si>
  <si>
    <t>以下のページは不自然なワードを使用しています。
これらを適切に自然な言葉に置き換えて下さい。
なお、本文の装飾や構造は絶対に変えないでください。
【対象ページURL】
https://eigo-rewrite.com/column/stage2-lesson12-2/
【検出された不自然ワード】
- 迷い
【本文】
------
&lt;p&gt;&lt;iframe title="YouTube video player" src="https://www.youtube.com/embed/OniZyd8nfBg?si=dBzHgFpgPGW8jGfq"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class="mce_SELRES_start"&gt;&lt;/span&gt;&lt;/iframe&gt;&lt;br /&gt;
NEW TREASURE STAGE2 の文法事項・Lesson一覧の全体像は、&lt;strong&gt;&lt;a href="https://eigo-rewrite.com/column/hub_stage2/"&gt;NEW TREASURE STAGE2｜中2英文法 総括＋Lesson一覧（全体像はこちら）&lt;/a&gt;&lt;/strong&gt;で確認できます。&lt;br /&gt;
&lt;!-- 不足補完ブロック（即答パート）：H1直後〜最初の見出しの前に挿入 --&gt;&lt;/p&gt;
&lt;div style="background: #f7f7f7; border: 1px solid #e1e1e1; border-radius: 10px; padding: 16px 16px 8px; margin: 18px 0;"&gt;
&lt;h2&gt;結論：付加疑問文は「〜ですよね？」の確認・念押し&lt;/h2&gt;
&lt;p&gt;付加疑問文（Tag Question）は、文の最後に &lt;strong&gt;isn’t it? / didn’t he? / aren’t you?&lt;/strong&gt; などを付けて、&lt;br /&gt;
「〜ですよね？」と相手に確認する言い方です。&lt;br /&gt;
※&lt;strong&gt;仮定法の疑問文&lt;/strong&gt;の話ではなく、&lt;strong&gt;文末に付ける短い疑問&lt;/strong&gt;（付加疑問）を扱います。&lt;br /&gt;
なお英語には疑問文の作り方がいろいろありますが、このページは&lt;strong&gt;付加疑問文&lt;/strong&gt;に絞って整理します。&lt;/p&gt;
&lt;ul&gt;
&lt;li&gt;&lt;strong&gt;要するに：&lt;/strong&gt;「文＋短い疑問（助動詞/be/do + 代名詞）」で、確認・念押しをする。&lt;/li&gt;
&lt;li&gt;&lt;strong&gt;1秒チェック：&lt;/strong&gt;文末に &lt;strong&gt;isn’t it? / didn’t he? / won’t you?&lt;/strong&gt; のような“短い疑問”が付いていたら付加疑問。&lt;/li&gt;
&lt;li&gt;&lt;strong&gt;見分けのコツ：&lt;/strong&gt;「〜ですよね？」と言い換えられるかを確認する。&lt;/li&gt;
&lt;/ul&gt;
&lt;h3&gt;3ステップ：付加疑問（tag）の作り方&lt;/h3&gt;
&lt;ol&gt;
&lt;li&gt;&lt;strong&gt;元の文を「疑問文の形」にする&lt;/strong&gt;（使うのは be / do / 助動詞 / have など）&lt;/li&gt;
&lt;li&gt;&lt;strong&gt;肯定⇄否定を逆にする&lt;/strong&gt;（肯定文→否定tag、否定文→肯定tag）&lt;/li&gt;
&lt;li&gt;&lt;strong&gt;主語を代名詞に直す&lt;/strong&gt;（Jim→he / the students→they など）&lt;/li&gt;
&lt;/ol&gt;
&lt;h3&gt;よく出る形（ミニ表）&lt;/h3&gt;
&lt;table style="border-collapse: collapse; width: 100%; background: #fff;"&gt;
&lt;thead&gt;
&lt;tr style="background: #ececec;"&gt;
&lt;th style="border: 1px solid #ddd; padding: 10px; width: 34%;"&gt;形（例）&lt;/th&gt;
&lt;th style="border: 1px solid #ddd; padding: 10px; width: 33%;"&gt;日本語の言い方&lt;/th&gt;
&lt;th style="border: 1px solid #ddd; padding: 10px;"&gt;つまずきポイント&lt;/th&gt;
&lt;/tr&gt;
&lt;/thead&gt;
&lt;tbody&gt;
&lt;tr&gt;
&lt;td style="border: 1px solid #ddd; padding: 10px;"&gt;&lt;strong&gt;This is&lt;/strong&gt; …, &lt;strong&gt;isn’t it?&lt;/strong&gt;&lt;/td&gt;
&lt;td style="border: 1px solid #ddd; padding: 10px;"&gt;これは〜ですよね？&lt;/td&gt;
&lt;td style="border: 1px solid #ddd; padding: 10px;"&gt;be動詞をそのまま使う（do にしない）&lt;/td&gt;
&lt;/tr&gt;
&lt;tr style="background: #fafafa;"&gt;
&lt;td style="border: 1px solid #ddd; padding: 10px;"&gt;&lt;strong&gt;Jim ate&lt;/strong&gt; …, &lt;strong&gt;didn’t he?&lt;/strong&gt;&lt;/td&gt;
&lt;td style="border: 1px solid #ddd; padding: 10px;"&gt;ジムは〜食べたよね？&lt;/td&gt;
&lt;td style="border: 1px solid #ddd; padding: 10px;"&gt;一般動詞→ &lt;strong&gt;do/did&lt;/strong&gt; を使う／主語は &lt;strong&gt;he&lt;/strong&gt;&lt;/td&gt;
&lt;/tr&gt;
&lt;tr&gt;
&lt;td style="border: 1px solid #ddd; padding: 10px;"&gt;&lt;strong&gt;There are&lt;/strong&gt; …, &lt;strong&gt;aren’t there?&lt;/strong&gt;&lt;/td&gt;
&lt;td style="border: 1px solid #ddd; padding: 10px;"&gt;〜がありますよね？&lt;/td&gt;
&lt;td style="border: 1px solid #ddd; padding: 10px;"&gt;主語は &lt;strong&gt;there のまま&lt;/strong&gt;（they にしない）&lt;/td&gt;
&lt;/tr&gt;
&lt;tr style="background: #fafafa;"&gt;
&lt;td style="border: 1px solid #ddd; padding: 10px;"&gt;&lt;strong&gt;Let’s&lt;/strong&gt; …, &lt;strong&gt;shall we?&lt;/strong&gt;&lt;br /&gt;
&lt;strong&gt;Open&lt;/strong&gt; the window, &lt;strong&gt;will you?&lt;/strong&gt;&lt;/td&gt;
&lt;td style="border: 1px solid #ddd; padding: 10px;"&gt;〜しようよ／〜してくれる？&lt;/td&gt;
&lt;td style="border: 1px solid #ddd; padding: 10px;"&gt;Let’s は &lt;strong&gt;shall we&lt;/strong&gt;／命令文は &lt;strong&gt;will you&lt;/strong&gt; が定番&lt;/td&gt;
&lt;/tr&gt;
&lt;/tbody&gt;
&lt;/table&gt;
&lt;h3&gt;have been to / have gone to（1対比だけ押さえる）&lt;/h3&gt;
&lt;ul&gt;
&lt;li&gt;&lt;strong&gt;have been to + 場所：&lt;/strong&gt;「（行って）もう戻ってきている」経験（今はそこにいないことが多い）&lt;/li&gt;
&lt;li&gt;&lt;strong&gt;have gone to + 場所：&lt;/strong&gt;「行ってしまった」＝&lt;strong&gt;今はそこにいる/いない&lt;/strong&gt;のニュアンスになりやすい&lt;/li&gt;
&lt;/ul&gt;
&lt;h3&gt;よくある誤解（2つだけ）&lt;/h3&gt;
&lt;ul&gt;
&lt;li&gt;&lt;strong&gt;There are …&lt;/strong&gt; の tag を &lt;strong&gt;aren’t they?&lt;/strong&gt; にしてしまう → ここは &lt;strong&gt;aren’t there?&lt;/strong&gt; が基本&lt;/li&gt;
&lt;li&gt;&lt;strong&gt;Let’s …&lt;/strong&gt; を &lt;strong&gt;don’t we?&lt;/strong&gt; などにしてしまう → まずは &lt;strong&gt;shall we?&lt;/strong&gt; で決めておくと迷いにくい&lt;/li&gt;
&lt;/ul&gt;
&lt;p style="margin-top: 10px;"&gt;この後の本文で、&lt;strong&gt;動画→例文→まとめ表&lt;/strong&gt;の流れで、付加疑問文をまとめて確認できます。&lt;/p&gt;
&lt;/div&gt;
&lt;p&gt;&lt;img decoding="async" fetchpriority="high" class="alignnone size-medium wp-image-861" src="https://eigo-rewrite.com/wp-content/uploads/2023/11/スライド用1-2-300x169.jpg" sizes="(max-width: 300px) 100vw, 300px" srcset="https://eigo-rewrite.com/wp-content/uploads/2023/11/スライド用1-2-300x169.jpg 300w, https://eigo-rewrite.com/wp-content/uploads/2023/11/スライド用1-2-1024x576.jpg 1024w, https://eigo-rewrite.com/wp-content/uploads/2023/11/スライド用1-2-768x432.jpg 768w, https://eigo-rewrite.com/wp-content/uploads/2023/11/スライド用1-2-320x180.jpg 320w, https://eigo-rewrite.com/wp-content/uploads/2023/11/スライド用1-2.jpg 1280w" alt="付加疑問文の作り方スライド - This is a great restaurant, isn’t it? の例文と説明" width="300" height="169" /&gt;&lt;/p&gt;
&lt;p&gt;“This is a great restaurant,”「ここはいいレストランだね」と言って一旦文があって、そのあとに”,”を置きます。&lt;/p&gt;
&lt;p&gt;“,”を置かないとどこまでが塊か分からないので”,”を置きまして、元の部分が”This is”とありますから、こちらを疑問文にすると当然”is this”となります。&lt;/p&gt;
&lt;p&gt;ここでは元が肯定文ですので、肯定否定を逆にします。ですので”isn’t”となっています。&lt;/p&gt;
&lt;p&gt;“This”というのは一回出てきてしまっていますから代名詞に代えるという一手間はいりますが、基本的には”This is”を疑問文にすると”is this”となります。そして、”is”の肯定否定を逆にするので”isn’t”となり最後に”This”を代名詞に直します。これで完成です。&lt;/p&gt;
&lt;p&gt;こうすると、”This is a great restaurant, isn’t it?”という形で、「ここはいいレストランですよね？」というふうに、相手に対して念押しだったり同意を求めるような表現になっています。&lt;/p&gt;
&lt;p&gt;ですので、同様に”Jim ate a whole pizza,”「ジムはピザを一枚丸々食べてしまった」という文がありまして、今度は”Jim ate”と一般動詞の過去形になっていますから、疑問文にする際はもちろん”did he”という訳です。&lt;/p&gt;
&lt;p&gt;そして肯定否定を逆にしますので、”didn’t he”という形になります。&lt;/p&gt;
&lt;p&gt;確認すると、&lt;span style="color: #ff6600;"&gt;“Jim ate”一般動詞の過去形だから元々疑問文にするには”did he”にします。肯定否定を逆にするので”didn’t”です。”Jim”一回出てきたので代名詞に代えます。&lt;/span&gt;&lt;/p&gt;
&lt;p&gt;こういった形で「ジムはピザを丸々一枚食べちゃったんだよね？」というような言い方になります。&lt;/p&gt;
&lt;p&gt;&lt;img decoding="async" class="alignnone size-medium wp-image-863" src="https://eigo-rewrite.com/wp-content/uploads/2023/11/スライド用2-3-300x169.jpg" sizes="(max-width: 300px) 100vw, 300px" srcset="https://eigo-rewrite.com/wp-content/uploads/2023/11/スライド用2-3-300x169.jpg 300w, https://eigo-rewrite.com/wp-content/uploads/2023/11/スライド用2-3-1024x576.jpg 1024w, https://eigo-rewrite.com/wp-content/uploads/2023/11/スライド用2-3-768x432.jpg 768w, https://eigo-rewrite.com/wp-content/uploads/2023/11/スライド用2-3-320x180.jpg 320w, https://eigo-rewrite.com/wp-content/uploads/2023/11/スライド用2-3.jpg 1280w" alt="付加疑問文の作り方スライド - Jim ate a whole pizza, didn’t he? の例文と説明" width="300" height="169" /&gt;&lt;/p&gt;
&lt;p&gt;それでは次に元が肯定文ではなくて否定文の場合に関して見ていきましょう。&lt;/p&gt;
&lt;p&gt;“You haven’t met my cousin,”「君は私のいとこに会った事がない」というのを確認する際に、「会った事ないよね？」というために、今度は”haven’t met”現在完了になっていますから、じゃあ現在完了だからもちろん”have you”と聞く訳です。&lt;/p&gt;
&lt;p&gt;そうしますと、元否定文でしたので肯定否定を逆にしますから、今度は”not”を取って”have you”となります。”you”はもう代名詞なので、そのまま残すしかありませんからそのまま”have you”という形で言います。&lt;/p&gt;
&lt;p&gt;そして、次です。&lt;/p&gt;
&lt;p&gt;“Bob doesn’t like tomatoes,”「ボブはトマトが好きではない」で、今度は”Bob doesn’t”と三単元の”s”が付いているので””doesを使っていますから、そうすると”does”だから”does”で疑問文にします。元が否定文なので肯定否定を逆にして”does”です。そして、”Bob”を代名詞に代えて”he”とします。&lt;/p&gt;
&lt;p&gt;こういった形で付加疑問文というものを作っていきます。なので、繰り返しですがルールとしては&lt;span style="color: #ff0000;"&gt;元の文をまず疑問文にします。肯定否定を逆にします。代名詞であればそこで終了で、元が代名詞ではなく固有名詞とか普通名詞の場合は代名詞に直します。&lt;/span&gt;この流れで付加疑問は作って下さい。&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&lt;hr /&gt;
&lt;p&gt;&lt;iframe loading="lazy" title="YouTube video player" src="https://www.youtube.com/embed/G8sxZLXOVqg?si=yTcqqvx33OMm8GN0" width="560" height="315" frameborder="0" allowfullscreen="allowfullscreen"&gt;&lt;/iframe&gt;&lt;/p&gt;
&lt;p&gt;それでは付加疑問文の中でも特に注意すべきもの、やや特殊なものについて見ていこうと思います。特殊と言いましても、最初はそこまででもないです。&lt;/p&gt;
&lt;p&gt;まずは「There is 構文」の場合はどうなるのかという事について見ていきます。&lt;/p&gt;
&lt;p&gt;&lt;img decoding="async" loading="lazy" class="alignnone size-medium wp-image-864" src="https://eigo-rewrite.com/wp-content/uploads/2023/11/スライド用3-1-300x169.jpg" sizes="(max-width: 300px) 100vw, 300px" srcset="https://eigo-rewrite.com/wp-content/uploads/2023/11/スライド用3-1-300x169.jpg 300w, https://eigo-rewrite.com/wp-content/uploads/2023/11/スライド用3-1-1024x576.jpg 1024w, https://eigo-rewrite.com/wp-content/uploads/2023/11/スライド用3-1-768x432.jpg 768w, https://eigo-rewrite.com/wp-content/uploads/2023/11/スライド用3-1-320x180.jpg 320w, https://eigo-rewrite.com/wp-content/uploads/2023/11/スライド用3-1.jpg 1280w" alt="付加疑問文の特殊例スライド - There are a lot of people today, aren’t there? の説明" width="300" height="169" /&gt;&lt;/p&gt;
&lt;p&gt;“There are a lot of people today, “「今日は人がたくさんいる」「人が多い」という文になっています。&lt;/p&gt;
&lt;p&gt;「There is 構文」というのも基本的にbe動詞を使った文ですから、疑問文にする際はbe動詞を前に出す訳です。&lt;/p&gt;
&lt;p&gt;そうすると、”There are”を疑問文にすると”Are there”となりまして、肯定否定を逆にしますから”aren’t there”となります。&lt;/p&gt;
&lt;p&gt;注意点としましてはここが&lt;span style="color: #ff0000;"&gt;“there”&lt;/span&gt;になっているという事に注意して下さい。&lt;/p&gt;
&lt;p&gt;つまり「人々がたくさんいる」なので、”aren’t they”と書いてしまう人がたまにいますが、そうではなくて、「there is 構文」を疑問文にしたら、”is there”とか、”are there”となりますので、ここは”people”に引きずられて”they”にするのではなく、そのまま素直に”are there”だからもうここは”there”でいいんだ、と認識するというのが大事です。&lt;/p&gt;
&lt;p&gt;次に”Let’s”の場合どうするのかです。&lt;/p&gt;
&lt;p&gt;例えば、”Let’s go to the beach after lunch,”「昼食のあとでビーチへ行きましょう」「行きましょうよね？」というような形でお誘いする時です。&lt;/p&gt;
&lt;p&gt;“Let’s”を疑問文にするというのは普通使わない訳ですが、ただ”Let’s”というのは書き換えとして”shall we”という形で書き換える事が出来ました。&lt;/p&gt;
&lt;p&gt;我々は今まで”shalln’t”というような否定の形というのは習っていなかった訳ですから、そうすると”Let’s”の場合というのは、そのままこれを疑問文で書き換えて、”shall we”だけでいいよね、となっています。なので、このように”Let’s”で言われた時は、&lt;span style="color: #0000ff;"&gt;付加疑問としては”shall we”で答える&lt;/span&gt;というような形になります。&lt;/p&gt;
&lt;p&gt;そして、”Pass me a cold drink,”「冷たい飲み物を渡してよ。」「頂戴よ」という時に、今度は命令文になっています。&lt;/p&gt;
&lt;p&gt;命令文というのも疑問文でなんか言えるっけ？と言った時に、例えばこれ”Will you pass me a cold drink? “「ちょっと渡してくれない？」という形で命令というのとはちょっと違いますが、「何々してくれない？」というぐらいで”Will you”という言い方がありました。&lt;/p&gt;
&lt;p&gt;この場合も、命令文であればもう”Will you? “というのでほぼこれで完成しますので、そうすると”Let’s”と、それから命令文の文の場合は付加疑問で肯定否定を逆にするというのはないんだと思って下さい。&lt;/p&gt;
&lt;p&gt;このように、&lt;strong&gt;元の文を疑問文にして肯定否定を逆にする。&lt;/strong&gt;これが不可疑問文の基本的なルールです。&lt;br /&gt;
&lt;!--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&lt;h2&gt;【まとめ】付加疑問文（Tag Questions）&lt;/h2&gt;
&lt;ul&gt;
&lt;li&gt;付加疑問とは、&lt;strong&gt;文の最後に短い疑問を付け加えて「〜ですよね？」と確認・念押しする表現&lt;/strong&gt;。&lt;/li&gt;
&lt;li&gt;基本ルールは&lt;strong&gt;①元の文を疑問文の形にする → ②肯定・否定を逆にする → ③主語を代名詞に直す&lt;/strong&gt;。&lt;/li&gt;
&lt;li&gt;元の文が肯定文なら付加疑問は&lt;strong&gt;否定形&lt;/strong&gt;、元の文が否定文なら付加疑問は&lt;strong&gt;肯定形&lt;/strong&gt;になる。&lt;/li&gt;
&lt;li&gt;&lt;strong&gt;be動詞の文&lt;/strong&gt;：This is ～, &lt;strong&gt;isn’t it?&lt;/strong&gt; / You are ～, &lt;strong&gt;aren’t you?&lt;/strong&gt; など。&lt;/li&gt;
&lt;li&gt;&lt;strong&gt;一般動詞の文&lt;/strong&gt;：Jim ate ～, &lt;strong&gt;didn’t he?&lt;/strong&gt; / Bob doesn’t ～, &lt;strong&gt;does he?&lt;/strong&gt; など、&lt;strong&gt;do/does/did&lt;/strong&gt; を使う。&lt;/li&gt;
&lt;li&gt;&lt;strong&gt;現在完了&lt;/strong&gt;など助動詞がある文：You haven’t met ～, &lt;strong&gt;have you?&lt;/strong&gt; のように、&lt;strong&gt;もともとある助動詞を使って疑問形&lt;/strong&gt;にする。&lt;/li&gt;
&lt;li&gt;&lt;strong&gt;There is / There are 構文&lt;/strong&gt;：There are ～, &lt;strong&gt;aren’t there?&lt;/strong&gt; と、主語は &lt;strong&gt;there&lt;/strong&gt; のままにする。&lt;/li&gt;
&lt;li&gt;&lt;strong&gt;Let’s ～&lt;/strong&gt; の付加疑問は例外で、&lt;strong&gt;Let’s ～, shall we?&lt;/strong&gt; とする（肯定否定を逆にしない）。&lt;/li&gt;
&lt;li&gt;&lt;strong&gt;命令文&lt;/strong&gt;の付加疑問も例外で、&lt;strong&gt;Pass me ～, will you?&lt;/strong&gt; のように &lt;strong&gt;will you?&lt;/strong&gt; を付ける。&lt;/li&gt;
&lt;li&gt;付加疑問は、&lt;strong&gt;相手の同意や確認を丁寧に求めるときの定番表現&lt;/strong&gt;なので、パターンごとに口ならしで覚える。&lt;/li&gt;
&lt;/ul&gt;
&lt;table style="width: 100%; border-collapse: collapse; margin-top: 20px;"&gt;
&lt;tbody&gt;
&lt;tr style="background-color: #dd8500; color: #ffffff;"&gt;
&lt;th style="padding: 10px; text-align: left;"&gt;ポイント&lt;/th&gt;
&lt;th style="padding: 10px; text-align: left;"&gt;説明&lt;/th&gt;
&lt;/tr&gt;
&lt;tr style="background-color: #f0b464; color: #000000;"&gt;
&lt;td style="padding: 10px;"&gt;付加疑問の役割&lt;/td&gt;
&lt;td style="padding: 10px;"&gt;平叙文のあとに短い疑問を付けて、「〜ですよね？」「〜だよね？」と確認・念押しする。&lt;/td&gt;
&lt;/tr&gt;
&lt;tr style="background-color: #ffffff; color: #000000;"&gt;
&lt;td style="padding: 10px;"&gt;基本の作り方&lt;/td&gt;
&lt;td style="padding: 10px;"&gt;①元の文を疑問文の形にする ②肯定・否定を逆にする ③主語を代名詞に直す。&lt;/td&gt;
&lt;/tr&gt;
&lt;tr style="background-color: #f0b464; color: #000000;"&gt;
&lt;td style="padding: 10px;"&gt;肯定文・否定文との関係&lt;/td&gt;
&lt;td style="padding: 10px;"&gt;元が肯定文 → 付加疑問は否定形 ／ 元が否定文 → 付加疑問は肯定形。&lt;/td&gt;
&lt;/tr&gt;
&lt;tr style="background-color: #ffffff; color: #000000;"&gt;
&lt;td style="padding: 10px;"&gt;be動詞の文&lt;/td&gt;
&lt;td style="padding: 10px;"&gt;This is ～, isn’t it? / You are ～, aren’t you? のように、be動詞をそのまま使う。&lt;/td&gt;
&lt;/tr&gt;
&lt;tr style="background-color: #f0b464; color: #000000;"&gt;
&lt;td style="padding: 10px;"&gt;一般動詞の文&lt;/td&gt;
&lt;td style="padding: 10px;"&gt;Jim ate ～, didn’t he? / Bob doesn’t ～, does he? のように do/does/did を用いる。&lt;/td&gt;
&lt;/tr&gt;
&lt;tr style="background-color: #ffffff; color: #000000;"&gt;
&lt;td style="padding: 10px;"&gt;否定文からの付加疑問&lt;/td&gt;
&lt;td style="padding: 10px;"&gt;You haven’t met ～, have you? のように、not を外して肯定の助動詞を使う。&lt;/td&gt;
&lt;/tr&gt;
&lt;tr style="background-color: #f0b464; color: #000000;"&gt;
&lt;td style="padding: 10px;"&gt;There is / There are 構文&lt;/td&gt;
&lt;td style="padding: 10px;"&gt;There are a lot of people, aren’t there? のように、主語は they ではなく there のまま。&lt;/td&gt;
&lt;/tr&gt;
&lt;tr style="background-color: #ffffff; color: #000000;"&gt;
&lt;td style="padding: 10px;"&gt;Let’s ～ の付加疑問&lt;/td&gt;
&lt;td style="padding: 10px;"&gt;Let’s ～, shall we? とし、否定形にはせず shall we だけを付ける。&lt;/td&gt;
&lt;/tr&gt;
&lt;tr style="background-color: #f0b464; color: #000000;"&gt;
&lt;td style="padding: 10px;"&gt;命令文の付加疑問&lt;/td&gt;
&lt;td style="padding: 10px;"&gt;命令文＋will you?（Pass me a cold drink, will you?）の形になる。&lt;/td&gt;
&lt;/tr&gt;
&lt;/tbody&gt;
&lt;/table&gt;
&lt;p&gt;&lt;script&gt;
  function showAnswer(id) {
    var ans = document.getElementById(id);
    var btn = document.getElementById(id + '-btn');
    if (ans) ans.style.display = 'inline';
    if (btn) btn.style.display = 'none';
  }
&lt;/script&gt;&lt;/p&gt;
&lt;h2&gt;【クイズ】付加疑問文チェックテスト（10問）&lt;/h2&gt;
&lt;table style="width: 100%; border-collapse: collapse; margin-top: 20px;"&gt;
&lt;tbody&gt;
&lt;tr style="background-color: #dd8500; color: #ffffff;"&gt;
&lt;th style="padding: 10px; text-align: left;"&gt;問題&lt;/th&gt;
&lt;th style="padding: 10px; text-align: left;"&gt;選択肢（A～D）&lt;/th&gt;
&lt;th style="padding: 10px; text-align: left;"&gt;答え&lt;/th&gt;
&lt;/tr&gt;
&lt;tr style="background-color: #f0b464; color: #000000;"&gt;
&lt;td style="padding: 10px;"&gt;1. 付加疑問（tag question）の主な役割として正しいものはどれ？&lt;/td&gt;
&lt;td style="padding: 10px;"&gt;A. 文を強く命令にするため&lt;br /&gt;
B. 文を否定文に変えるため&lt;br /&gt;
C. 文の意味をあいまいにするため&lt;br /&gt;
D. 文の内容について確認・同意を求めるため&lt;/td&gt;
&lt;td style="padding: 10px;"&gt;&lt;button id="q1-btn"&gt;正解を見る&lt;/button&gt;&lt;br /&gt;
&lt;span id="q1" style="display: none; font-weight: bold;"&gt;D&lt;/span&gt;&lt;/td&gt;
&lt;/tr&gt;
&lt;tr style="background-color: #ffffff; color: #000000;"&gt;
&lt;td style="padding: 10px;"&gt;2. 付加疑問の基本的な作り方として正しい説明はどれ？&lt;/td&gt;
&lt;td style="padding: 10px;"&gt;A. 主語を消して動詞だけを残す&lt;br /&gt;
B. 元の文を疑問文にし、肯定・否定を逆にし、主語を代名詞に直す&lt;br /&gt;
C. 文の最後に always を付ける&lt;br /&gt;
D. 文をすべて現在形に直す&lt;/td&gt;
&lt;td style="padding: 10px;"&gt;&lt;button id="q2-btn"&gt;正解を見る&lt;/button&gt;&lt;br /&gt;
&lt;span id="q2" style="display: none; font-weight: bold;"&gt;B&lt;/span&gt;&lt;/td&gt;
&lt;/tr&gt;
&lt;tr style="background-color: #f0b464; color: #000000;"&gt;
&lt;td style="padding: 10px;"&gt;3. 「This is a great restaurant, ________?」空所に入る正しい付加疑問は？&lt;/td&gt;
&lt;td style="padding: 10px;"&gt;A. isn’t this&lt;br /&gt;
B. is this&lt;br /&gt;
C. isn’t it&lt;br /&gt;
D. is it not&lt;/td&gt;
&lt;td style="padding: 10px;"&gt;&lt;button id="q3-btn"&gt;正解を見る&lt;/button&gt;&lt;br /&gt;
&lt;span id="q3" style="display: none; font-weight: bold;"&gt;C&lt;/span&gt;&lt;/td&gt;
&lt;/tr&gt;
&lt;tr style="background-color: #ffffff; color: #000000;"&gt;
&lt;td style="padding: 10px;"&gt;4. 「Jim ate a whole pizza, ________?」の空所に入る正しい形はどれ？&lt;/td&gt;
&lt;td style="padding: 10px;"&gt;A. didn’t he&lt;br /&gt;
B. doesn’t he&lt;br /&gt;
C. did he&lt;br /&gt;
D. isn’t he&lt;/td&gt;
&lt;td style="padding: 10px;"&gt;&lt;button id="q4-btn"&gt;正解を見る&lt;/button&gt;&lt;br /&gt;
&lt;span id="q4" style="display: none; font-weight: bold;"&gt;A&lt;/span&gt;&lt;/td&gt;
&lt;/tr&gt;
&lt;tr style="background-color: #f0b464; color: #000000;"&gt;
&lt;td style="padding: 10px;"&gt;5. 「You haven’t met my cousin, ________?」空所に入る正しい付加疑問は？&lt;/td&gt;
&lt;td style="padding: 10px;"&gt;A. haven’t you&lt;br /&gt;
B. did you&lt;br /&gt;
C. have you&lt;br /&gt;
D. don’t you&lt;/td&gt;
&lt;td style="padding: 10px;"&gt;&lt;button id="q5-btn"&gt;正解を見る&lt;/button&gt;&lt;br /&gt;
&lt;span id="q5" style="display: none; font-weight: bold;"&gt;C&lt;/span&gt;&lt;/td&gt;
&lt;/tr&gt;
&lt;tr style="background-color: #ffffff; color: #000000;"&gt;
&lt;td style="padding: 10px;"&gt;6. 「Bob doesn’t like tomatoes, ________?」の空所に入る正しい形はどれ？&lt;/td&gt;
&lt;td style="padding: 10px;"&gt;A. does Bob&lt;br /&gt;
B. doesn’t he&lt;br /&gt;
C. does he&lt;br /&gt;
D. is he&lt;/td&gt;
&lt;td style="padding: 10px;"&gt;&lt;button id="q6-btn"&gt;正解を見る&lt;/button&gt;&lt;br /&gt;
&lt;span id="q6" style="display: none; font-weight: bold;"&gt;C&lt;/span&gt;&lt;/td&gt;
&lt;/tr&gt;
&lt;tr style="background-color: #f0b464; color: #000000;"&gt;
&lt;td style="padding: 10px;"&gt;7. 「There are a lot of people today, ________?」の空所に入る正しい付加疑問は？&lt;/td&gt;
&lt;td style="padding: 10px;"&gt;A. aren’t they&lt;br /&gt;
B. are they&lt;br /&gt;
C. aren’t there&lt;br /&gt;
D. are there not&lt;/td&gt;
&lt;td style="padding: 10px;"&gt;&lt;button id="q7-btn"&gt;正解を見る&lt;/button&gt;&lt;br /&gt;
&lt;span id="q7" style="display: none; font-weight: bold;"&gt;C&lt;/span&gt;&lt;/td&gt;
&lt;/tr&gt;
&lt;tr style="background-color: #ffffff; color: #000000;"&gt;
&lt;td style="padding: 10px;"&gt;8. 「Let’s go to the beach after lunch, ________?」に入る付加疑問として正しいものは？&lt;/td&gt;
&lt;td style="padding: 10px;"&gt;A. will you&lt;br /&gt;
B. shall we&lt;br /&gt;
C. don’t we&lt;br /&gt;
D. won’t you&lt;/td&gt;
&lt;td style="padding: 10px;"&gt;&lt;button id="q8-btn"&gt;正解を見る&lt;/button&gt;&lt;br /&gt;
&lt;span id="q8" style="display: none; font-weight: bold;"&gt;B&lt;/span&gt;&lt;/td&gt;
&lt;/tr&gt;
&lt;tr style="background-color: #f0b464; color: #000000;"&gt;
&lt;td style="padding: 10px;"&gt;9. 「Pass me a cold drink, ________?」命令文の付加疑問として最も自然なのはどれ？&lt;/td&gt;
&lt;td style="padding: 10px;"&gt;A. do you&lt;br /&gt;
B. shall we&lt;br /&gt;
C. will you&lt;br /&gt;
D. won’t we&lt;/td&gt;
&lt;td style="padding: 10px;"&gt;&lt;button id="q9-btn"&gt;正解を見る&lt;/button&gt;&lt;br /&gt;
&lt;span id="q9" style="display: none; font-weight: bold;"&gt;C&lt;/span&gt;&lt;/td&gt;
&lt;/tr&gt;
&lt;tr style="background-color: #ffffff; color: #000000;"&gt;
&lt;td style="padding: 10px;"&gt;10. 付加疑問文のルールについて正しい説明はどれ？&lt;/td&gt;
&lt;td style="padding: 10px;"&gt;A. 元の文も付加疑問もどちらも肯定にする&lt;br /&gt;
B. 元の文も付加疑問もどちらも否定にする&lt;br /&gt;
C. 元の文が肯定なら付加疑問は否定、元の文が否定なら付加疑問は肯定にする&lt;br /&gt;
D. ルールは特になく、語感で決める&lt;/td&gt;
&lt;td style="padding: 10px;"&gt;&lt;button id="q10-btn"&gt;正解を見る&lt;/button&gt;&lt;br /&gt;
&lt;span id="q10" style="display: none; font-weight: bold;"&gt;C&lt;/span&gt;&lt;/td&gt;
&lt;/tr&gt;
&lt;/tbody&gt;
&lt;/table&gt;
&lt;p&gt;例外として、&lt;span style="color: #ff0000;"&gt;“Let’s”の場合は”Shall we”、命令文の場合は”Will you”&lt;/span&gt;、この点だけ注意してしっかり練習して頂ければと思います。&lt;br /&gt;
&lt;!--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t>
  </si>
  <si>
    <t>https://eigo-rewrite.com/column/stage2-lesson12-3/</t>
  </si>
  <si>
    <t>以下のページは不自然なワードを使用しています。
これらを適切に自然な言葉に置き換えて下さい。
なお、本文の装飾や構造は絶対に変えないでください。
【対象ページURL】
https://eigo-rewrite.com/column/stage2-lesson12-3/
【検出された不自然ワード】
- 統一
【本文】
------
&lt;p&gt;&lt;iframe title="YouTube video player" src="https://www.youtube.com/embed/dtJr46dsw_k?si=ZooFBfzd86i9UkYn"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 data-start="26" data-end="55"&gt;セクション3では &lt;strong data-start="35" data-end="42"&gt;仮定法&lt;/strong&gt; という表現が登場します。&lt;/p&gt;
&lt;p data-start="57" data-end="126"&gt;本格的に仮定法のさまざまな表現を学ぶのは Stage3 以降になりますが、ここでは仮定法の &lt;strong data-start="103" data-end="115"&gt;基本となる考え方&lt;/strong&gt; を学習していきます。&lt;br /&gt;
NEW TREASURE STAGE2 の文法事項・Lesson一覧の全体像は、&lt;strong&gt;&lt;a href="https://eigo-rewrite.com/column/hub_stage2/"&gt;NEW TREASURE STAGE2｜中2英文法 総括＋Lesson一覧（全体像はこちら）&lt;/a&gt;&lt;/strong&gt;で確認できます。&lt;/p&gt;
&lt;p&gt;&lt;img decoding="async" fetchpriority="high" class="alignnone size-medium wp-image-867" src="https://eigo-rewrite.com/wp-content/uploads/2023/11/スライド用1-3-300x169.jpg" alt="" width="300" height="169" srcset="https://eigo-rewrite.com/wp-content/uploads/2023/11/スライド用1-3-300x169.jpg 300w, https://eigo-rewrite.com/wp-content/uploads/2023/11/スライド用1-3-1024x576.jpg 1024w, https://eigo-rewrite.com/wp-content/uploads/2023/11/スライド用1-3-768x432.jpg 768w, https://eigo-rewrite.com/wp-content/uploads/2023/11/スライド用1-3-320x180.jpg 320w, https://eigo-rewrite.com/wp-content/uploads/2023/11/スライド用1-3.jpg 1280w" sizes="(max-width: 300px) 100vw, 300px" /&gt;&lt;/p&gt;
&lt;p&gt;仮定法とはなんなんだ、という話ですが定義としては&lt;span style="color: #ff0000;"&gt;事実とは異なる内容であったりとかは明らかに実現不可能な内容を表す事によってその発言者の心情を表す&lt;/span&gt;というような形です。&lt;/p&gt;
&lt;p&gt;これは事実とは異なるんだ、明らかに可能性がないんだ、という事を示すために動詞の形を色々と操作する事になります。&lt;/p&gt;
&lt;p&gt;その一つが&lt;span style="color: #ff00ff;"&gt;&amp;#8220;If&amp;#8221;「もし何々ならば」&lt;/span&gt;です。「もし何々なら」という&amp;#8221;If&amp;#8221;の中が、ここが動詞の過去形になっています。&lt;/p&gt;
&lt;p&gt;この&amp;#8221;If&amp;#8221;の中が過去形になっているというのがまずは仮定法の印の一つ目です。&lt;/p&gt;
&lt;p&gt;&amp;#8220;If&amp;#8221;の中が過去形になっているからこれは実現不可能な事とか現実とは異なる内容なんだな、というのをまず示してあげて、そのあとも助動詞の過去形です。&lt;/p&gt;
&lt;p&gt;このように、こちらが過去形&amp;#8221;If&amp;#8221;の中が過去形になったので、こちらの助動詞も過去形で統一します。こうすると仮定法であるという事を示す事が出来ます。&lt;/p&gt;
&lt;p&gt;&amp;#8220;If I had&amp;#8221;ここで過去形が出てきたのでこれは仮定法、事実とは異なると分かります。&lt;br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&lt;p&gt;「もし私が翼を持っていれば」&amp;#8221;I would&amp;#8221;助動詞の過去形です。「学校まで飛んで行くのに」となっています。もちろん現実とは異なるし、実現明らかに不可能です。&lt;/p&gt;
&lt;p&gt;「もし翼があれば私は学校まで飛んでいけるのになぁ」というふうに、実際は出来なくて残念だとか、こう出来たらいいのになぁ、という&lt;span style="color: #0000ff;"&gt;願望だったりとか発言者の心情をこのような形で表しています。これが仮定法です。&lt;/span&gt;&lt;/p&gt;
&lt;p&gt;まずは&lt;strong&gt;&amp;#8220;If&amp;#8221;の中が過去形になる。そしてメインの方も助動詞の過去形を使う。&lt;/strong&gt;こういった形で理解をして下さい。&lt;/p&gt;
&lt;p&gt;じゃあ同じ「もし何々なら」なんだけれども仮定法ではない言い方を&lt;span style="color: #ff0000;"&gt;直接法&lt;/span&gt;と言います。&lt;span style="color: #ff6600;"&gt;今まで習ってきた英語は全て直接法です。&lt;/span&gt;&lt;/p&gt;
&lt;p&gt;直説法というのは、現実を直接説明する言い方となっていますから、これは直接法というのはもちろんこれは仮定法ではない事ですから&lt;span style="color: #0000ff;"&gt;現実の内容を表しますし、実現の可能性がありますよ&lt;/span&gt;という意味です。&lt;/p&gt;
&lt;p&gt;つまり、&amp;#8221;If it rains tomorrow,&amp;#8221;「もし明日雨が降ったら私はバスで学校へ行くつもりだ。」といった形になっていまして、今度は&amp;#8221;If&amp;#8221;の中が&amp;#8221;rains&amp;#8221;という現在形になっています。&lt;/p&gt;
&lt;p&gt;これは以前学習した通りで、時、条件を表す副詞節の中では未来の事も現在形で表すというのがありました。&lt;/p&gt;
&lt;p&gt;もしここが&amp;#8221;If it rained tomorrow&amp;#8221;みたいな形になってしまうと、「明日は絶対雨が降る訳がない」みたいな形になる訳です。&lt;/p&gt;
&lt;p&gt;これは「明日雨が降る」というのは当然我々日常生活で可能性がある事であると認識出来る訳ですから、このように&amp;#8221;If it rains&amp;#8221;というふうに&amp;#8221;If&amp;#8221;の中が現在形で書かれていたら、これは可能性としてあり得る事になります。そして、ここの助動詞はもちろん過去形ではなくて、明日の事だから未来の文&amp;#8221;will&amp;#8221;を使っている訳です。&lt;/p&gt;
&lt;p&gt;このように、&lt;span style="color: #ff0000;"&gt;日常生活において可能性がある事とか現実としてあり得る事に関しては&amp;#8221;If it rains&amp;#8221;と現在形を使いますし、到底ありえない事とか現実とは反対の事、現実とは異なる事を示す場合は&amp;#8221;If&amp;#8221;の中を過去形にして、もしこうだったらな、というような表現をします。&lt;/span&gt;&lt;/p&gt;
&lt;hr /&gt;
&lt;p&gt;&lt;iframe title="YouTube video player" src="https://www.youtube.com/embed/QbidaLdEukw?si=80hHW8Jn3UDMgAdV" width="560" height="315" frameborder="0" allowfullscreen="allowfullscreen"&gt;&lt;/iframe&gt;&lt;br /&gt;
それでは仮定法の様々な表現として、ここでは代表的なものを三つ載せています。&lt;/p&gt;
&lt;p&gt;&lt;img decoding="async" loading="lazy" class="alignnone size-medium wp-image-869" src="https://eigo-rewrite.com/wp-content/uploads/2023/11/スライド用2-4-300x169.jpg" alt="" width="300" height="169" srcset="https://eigo-rewrite.com/wp-content/uploads/2023/11/スライド用2-4-300x169.jpg 300w, https://eigo-rewrite.com/wp-content/uploads/2023/11/スライド用2-4-1024x576.jpg 1024w, https://eigo-rewrite.com/wp-content/uploads/2023/11/スライド用2-4-768x432.jpg 768w, https://eigo-rewrite.com/wp-content/uploads/2023/11/スライド用2-4-320x180.jpg 320w, https://eigo-rewrite.com/wp-content/uploads/2023/11/スライド用2-4.jpg 1280w" sizes="(max-width: 300px) 100vw, 300px" /&gt;&lt;/p&gt;
&lt;p&gt;&amp;#8220;If I were not busy, I would help you.&amp;#8221;&lt;/p&gt;
&lt;p&gt;「もし私が忙しくなかったらあなたを手伝ってあげられるんですけどね。」というふうな残念な気持ちを表しています。&lt;/p&gt;
&lt;p&gt;ここで、実際は忙しくなかったら手伝うという事は現実はこの人は忙しいのであなたを助ける事が出来ませんと言っている訳ですが、注意点としてはここが&lt;span style="color: #ff0000;"&gt;&amp;#8220;were&amp;#8221;&lt;/span&gt;になっています。&lt;/p&gt;
&lt;p&gt;過去形だから&amp;#8221;I&amp;#8221;だったら&amp;#8221;was&amp;#8221;じゃないかという所ですが、仮定法においてここのbe動詞を&lt;span style="color: #0000ff;"&gt;過去形にする時というのはここの主語が誰かに関わらず必ず&amp;#8221;were&amp;#8221;を使う&lt;/span&gt;というルールがあります。&lt;br /&gt;
話し言葉では&amp;#8221;I&amp;#8221;だから&amp;#8221;was&amp;#8221;で&amp;#8221;If I was not busy&amp;#8221;というような表現はあります。&lt;br /&gt;
ただ、書き言葉の上では一応こちらの方がより良いとされていますから、教科書にもこのように載っています。&lt;br /&gt;
実際New Treasureにも話し言葉、口語ではここは&amp;#8221;was&amp;#8221;になるよ、と書いてありますから、例えば海外へ行って会話をする時は&amp;#8221;If I was not busy&amp;#8221;みたいな形で言っていいですが、書く際は念のため、ここは&amp;#8221;were&amp;#8221;としておいた方が宜しいかと思います。&lt;br /&gt;
そして、こちらが過去形になっていますのでここは&amp;#8221;would&amp;#8221;と助動詞の過去形にします。&lt;br /&gt;
このように、be動詞を仮定法にする時は&amp;#8221;were&amp;#8221;を使うというのは一旦理解しておいて下さい。&lt;br /&gt;
下の二つです。&lt;br /&gt;
こちらは&amp;#8221;I wish&amp;#8221;とあります。&lt;br /&gt;
&amp;#8220;I wish&amp;#8221;のあとは主語+助動詞の過去形になっています。&lt;br /&gt;
これは何かというと、&amp;#8221;I wish&amp;#8221;のあとに接続詞が省略されてしまっているんですが、&amp;#8221;wish&amp;#8221;は「望む」ですからこうだったらいいのにな、という願望なんです。&lt;br /&gt;
そうすると、こうだったらいいのにな、という事は実際はそうではない、つまり現実とは異なる訳ですから&amp;#8221;I wish&amp;#8221;のあとは仮定法にするために助動詞を過去形にしています。&lt;br /&gt;
このように、&lt;span style="color: #ff0000;"&gt;&amp;#8220;If&amp;#8221;が付かなくても仮定法であるという事はあります。&lt;/span&gt;&lt;br /&gt;
その際の判断の基準は、この助動詞が過去形である事です。&lt;br /&gt;
ですので、&amp;#8221;I wish I could&amp;#8221;と言った瞬間に、実際は出来てないんだ、という事が分かります。&lt;br /&gt;
そうするとこの文は、「私が」&amp;#8221;like the star!&amp;#8221;「そのスターのように歌えたらなぁ」という願望を言っている訳です。&lt;br /&gt;
という事は実際にはそのスターと同じようには歌えてはいない、しかし歌いたいと言う願望示しています。&lt;br /&gt;
最後です。&lt;br /&gt;
&amp;#8220;He speaks as if he were an American.&amp;#8221;&lt;br /&gt;
また&amp;#8221;He&amp;#8221;だけど&amp;#8221;was&amp;#8221;じゃなくて&amp;#8221;were&amp;#8221;になっているのは、これは仮定法だからとなっています。&lt;br /&gt;
ここは&amp;#8221;as&amp;#8221;と&amp;#8221;if&amp;#8221;を足しまして、&lt;strong&gt;&amp;#8220;as if&amp;#8221;&lt;/strong&gt;これで一つの塊として捉えて下さい。&lt;br /&gt;
この&amp;#8221;as if&amp;#8221;というのが、「まるで何々のように」となっていますので、そうすると「彼は話すまるで彼がアメリカ人であるかのように。」という事は、実際は彼はアメリカ人ではないんです。&lt;br /&gt;
しかし、「アメリカ人であるかのように喋る」、英語が上手いとかそういうような形になっています。&lt;br /&gt;
こちらは&amp;#8221;as if&amp;#8221;「まるでアメリカ人のように」という事で、現実とは異なるので仮定法になっていますが、こちらの方は&amp;#8221;He speaks&amp;#8221;普通の現在形になっています。&lt;br /&gt;
という事は、「彼が喋っている」というのは当然現実なので現実を表す内容だから現在形で表します。&lt;br /&gt;
後半の方の「まるでアメリカ人のように」というのは現実とは異なる内容なので仮定法で表します。&lt;br /&gt;
こういった使い分けには注意をして下さい。&lt;/p&gt;
&lt;p&gt;ここまでで基本的に中学校3年間で学ぶような文法というのは一通り終えている事になります。&lt;br /&gt;
今後はこのStage2までで学んだ事を土台にして色々と知識を積み重ねていくという学習になりますので、是非これまでの動画であったり、あるいは問題集等で復習してStage3に臨んで下さい。&lt;/p&gt;
&lt;h2&gt;Lesson2 セクション1：仮定法（if の基本）まとめ&lt;/h2&gt;
&lt;ul&gt;
&lt;li&gt;仮定法は「事実とは異なること・明らかに実現不可能なこと」を使って、話し手の気持ち（願望・後悔・残念さなど）を表す表現。&lt;/li&gt;
&lt;li&gt;仮定法の基本形：&lt;strong&gt;If＋主語＋動詞の過去形, 主語＋助動詞の過去形（would / could / might）＋動詞の原形&lt;/strong&gt;&lt;/li&gt;
&lt;li&gt;If 節を過去形にすることで「現実とは違う・実現しない内容」であることを示す。&lt;/li&gt;
&lt;li&gt;それに合わせて主文でも &lt;strong&gt;would / could などの「助動詞の過去形」&lt;/strong&gt; を用いる。&lt;/li&gt;
&lt;li&gt;直接法（これまでの if 文）は「現実に起こりうること」を表し、If 節は現在形、主文は will など未来表現。&lt;/li&gt;
&lt;li&gt;be動詞の仮定法では、主語に関わらず &lt;strong&gt;were を使うのが原則&lt;/strong&gt;（If I were… / If he were…）。&lt;/li&gt;
&lt;li&gt;&lt;strong&gt;I wish ＋ 主語＋助動詞の過去形&lt;/strong&gt; も仮定法の一種で、「～だったらいいのにな（でも実際は違う）」という願望を表す。&lt;/li&gt;
&lt;li&gt;&lt;strong&gt;as if ＋ 主語＋were / 過去形&lt;/strong&gt; で「まるで～であるかのように」。後ろの内容は「実際とは違う」ので仮定法になる。&lt;/li&gt;
&lt;/ul&gt;
&lt;table style="width: 100%; border-collapse: collapse;"&gt;
&lt;tbody&gt;
&lt;tr style="background-color: #dd8500; color: #ffffff;"&gt;
&lt;th style="padding: 10px; border: 1px solid #ddd;"&gt;ポイント&lt;/th&gt;
&lt;th style="padding: 10px; border: 1px solid #ddd;"&gt;説明&lt;/th&gt;
&lt;/tr&gt;
&lt;tr style="background-color: #f0b464; color: #000000;"&gt;
&lt;td style="padding: 10px; border: 1px solid #ddd;"&gt;仮定法の定義&lt;/td&gt;
&lt;td style="padding: 10px; border: 1px solid #ddd;"&gt;事実とは異なること・実現不可能なことを前提にして、話し手の心情（願望・残念さなど）を表す。&lt;/td&gt;
&lt;/tr&gt;
&lt;tr style="background-color: #ffffff; color: #000000;"&gt;
&lt;td style="padding: 10px; border: 1px solid #ddd;"&gt;仮定法の基本形&lt;/td&gt;
&lt;td style="padding: 10px; border: 1px solid #ddd;"&gt;If ＋ 過去形（If I had wings, …）＋ 主文で助動詞の過去形（I would fly to school.）を使う。&lt;/td&gt;
&lt;/tr&gt;
&lt;tr style="background-color: #f0b464; color: #000000;"&gt;
&lt;td style="padding: 10px; border: 1px solid #ddd;"&gt;If 節が過去形の意味&lt;/td&gt;
&lt;td style="padding: 10px; border: 1px solid #ddd;"&gt;If の中を過去形にすることで「現実とは違う」「可能性がほぼない」ことを示す（事実と反対）。&lt;/td&gt;
&lt;/tr&gt;
&lt;tr style="background-color: #ffffff; color: #000000;"&gt;
&lt;td style="padding: 10px; border: 1px solid #ddd;"&gt;直接法（これまでの if）&lt;/td&gt;
&lt;td style="padding: 10px; border: 1px solid #ddd;"&gt;If 節が現在形（If it rains tomorrow, …）で、実際に起こりうる条件の文。主文では will などを使う。&lt;/td&gt;
&lt;/tr&gt;
&lt;tr style="background-color: #f0b464; color: #000000;"&gt;
&lt;td style="padding: 10px; border: 1px solid #ddd;"&gt;be 動詞は were&lt;/td&gt;
&lt;td style="padding: 10px; border: 1px solid #ddd;"&gt;仮定法の If 節で be 動詞を使うときは、主語に関わらず &lt;strong&gt;were&lt;/strong&gt; を使うのが文法的に望ましい（If I were…）。&lt;/td&gt;
&lt;/tr&gt;
&lt;tr style="background-color: #ffffff; color: #000000;"&gt;
&lt;td style="padding: 10px; border: 1px solid #ddd;"&gt;I wish ～ の仮定法&lt;/td&gt;
&lt;td style="padding: 10px; border: 1px solid #ddd;"&gt;I wish ＋ 主語＋助動詞の過去形で「～だったらいいのにな」と、実際とは違う状況への願望を表す（I wish I could sing like the star.）。&lt;/td&gt;
&lt;/tr&gt;
&lt;tr style="background-color: #f0b464; color: #000000;"&gt;
&lt;td style="padding: 10px; border: 1px solid #ddd;"&gt;as if ～ の仮定法&lt;/td&gt;
&lt;td style="padding: 10px; border: 1px solid #ddd;"&gt;as if ＋ 仮定法（He speaks as if he were an American.）で「まるで～であるかのように」（実際はそうではない）。&lt;/td&gt;
&lt;/tr&gt;
&lt;tr style="background-color: #ffffff; color: #000000;"&gt;
&lt;td style="padding: 10px; border: 1px solid #ddd;"&gt;現実と仮定の見分け方&lt;/td&gt;
&lt;td style="padding: 10px; border: 1px solid #ddd;"&gt;If 節が現在形なら「起こりうる条件」、過去形なら「現実とは違う仮定」。後ろの助動詞（will / would）も合わせて判断する。&lt;/td&gt;
&lt;/tr&gt;
&lt;/tbody&gt;
&lt;/table&gt;
&lt;hr /&gt;
&lt;h2&gt;仮定法（If / I wish / as if）クイズ&lt;/h2&gt;
&lt;p&gt;&lt;script&gt; function showAnswer(id) { var ans = document.getElementById(id); var btn = document.getElementById(id + '-btn'); if (ans &amp;&amp; btn) { ans.style.display = 'inline'; btn.style.display = 'none'; } } &lt;/script&gt;&lt;/p&gt;
&lt;table style="width: 100%; border-collapse: collapse;"&gt;
&lt;tbody&gt;
&lt;tr style="background-color: #dd8500; color: #ffffff;"&gt;
&lt;th style="padding: 10px; border: 1px solid #ddd;"&gt;問題&lt;/th&gt;
&lt;th style="padding: 10px; border: 1px solid #ddd;"&gt;選択肢（A～D）&lt;/th&gt;
&lt;th style="padding: 10px; border: 1px solid #ddd;"&gt;答え&lt;/th&gt;
&lt;/tr&gt;
&lt;tr style="background-color: #f0b464; color: #000000;"&gt;
&lt;td style="padding: 10px; border: 1px solid #ddd;"&gt;1. 仮定法の説明として最も適切なのはどれ？&lt;/td&gt;
&lt;td style="padding: 10px; border: 1px solid #ddd;"&gt;A. いつも事実だけを述べる文法&lt;br /&gt;
B. 事実とは異なる内容で話し手の心情を表す文法&lt;br /&gt;
C. 未来の予定だけを表す文法&lt;br /&gt;
D. 命令文だけに使う文法&lt;/td&gt;
&lt;td style="padding: 10px; border: 1px solid #ddd;"&gt;&lt;button id="q1-btn"&gt;正解を見る&lt;/button&gt;&lt;br /&gt;
&lt;span id="q1" style="display: none;"&gt;B&lt;/span&gt;&lt;/td&gt;
&lt;/tr&gt;
&lt;tr style="background-color: #ffffff; color: #000000;"&gt;
&lt;td style="padding: 10px; border: 1px solid #ddd;"&gt;2. 次のうち、仮定法の基本形として正しいものはどれ？&lt;/td&gt;
&lt;td style="padding: 10px; border: 1px solid #ddd;"&gt;A. If ＋ 現在形, 主語 ＋ will ＋ 動詞の原形&lt;br /&gt;
B. If ＋ 過去形, 主語 ＋ would ＋ 動詞の原形&lt;br /&gt;
C. If ＋ 過去分詞, 主語 ＋ will ＋ 動詞の原形&lt;br /&gt;
D. If ＋ 現在形, 主語 ＋ can ＋ 動詞の原形&lt;/td&gt;
&lt;td style="padding: 10px; border: 1px solid #ddd;"&gt;&lt;button id="q2-btn"&gt;正解を見る&lt;/button&gt;&lt;br /&gt;
&lt;span id="q2" style="display: none;"&gt;B&lt;/span&gt;&lt;/td&gt;
&lt;/tr&gt;
&lt;tr style="background-color: #f0b464; color: #000000;"&gt;
&lt;td style="padding: 10px; border: 1px solid #ddd;"&gt;3. 次の文のうち「現実に起こりうる条件（直接法）」を表しているのはどれ？&lt;/td&gt;
&lt;td style="padding: 10px; border: 1px solid #ddd;"&gt;A. If I had wings, I would fly to school.&lt;br /&gt;
B. If I were you, I would study harder.&lt;br /&gt;
C. If it rains tomorrow, I will go to school by bus.&lt;br /&gt;
D. If he were rich, he would buy a big house.&lt;/td&gt;
&lt;td style="padding: 10px; border: 1px solid #ddd;"&gt;&lt;button id="q3-btn"&gt;正解を見る&lt;/button&gt;&lt;br /&gt;
&lt;span id="q3" style="display: none;"&gt;C&lt;/span&gt;&lt;/td&gt;
&lt;/tr&gt;
&lt;tr style="background-color: #ffffff; color: #000000;"&gt;
&lt;td style="padding: 10px; border: 1px solid #ddd;"&gt;4. 仮定法の If 節が過去形になる理由として正しいものはどれ？&lt;/td&gt;
&lt;td style="padding: 10px; border: 1px solid #ddd;"&gt;A. 時制をそろえるための決まりで、意味の違いはない&lt;br /&gt;
B. その出来事が過去に本当に起こったことを示すため&lt;br /&gt;
C. 「今とは違う・実現しそうにない」内容だと示すため&lt;br /&gt;
D. 未来のことを表すから&lt;/td&gt;
&lt;td style="padding: 10px; border: 1px solid #ddd;"&gt;&lt;button id="q4-btn"&gt;正解を見る&lt;/button&gt;&lt;br /&gt;
&lt;span id="q4" style="display: none;"&gt;C&lt;/span&gt;&lt;/td&gt;
&lt;/tr&gt;
&lt;tr style="background-color: #f0b464; color: #000000;"&gt;
&lt;td style="padding: 10px; border: 1px solid #ddd;"&gt;5. 仮定法の be 動詞について正しい説明はどれ？&lt;/td&gt;
&lt;td style="padding: 10px; border: 1px solid #ddd;"&gt;A. 常に was を使う&lt;br /&gt;
B. 主語が I のときだけ were を使う&lt;br /&gt;
C. 主語に関わらず were を使うのが原則&lt;br /&gt;
D. 仮定法では be 動詞は使えない&lt;/td&gt;
&lt;td style="padding: 10px; border: 1px solid #ddd;"&gt;&lt;button id="q5-btn"&gt;正解を見る&lt;/button&gt;&lt;br /&gt;
&lt;span id="q5" style="display: none;"&gt;C&lt;/span&gt;&lt;/td&gt;
&lt;/tr&gt;
&lt;tr style="background-color: #ffffff; color: #000000;"&gt;
&lt;td style="padding: 10px; border: 1px solid #ddd;"&gt;6. 「もし私が忙しくなかったら、あなたを手伝うのに。」として最も適切な英語はどれ？&lt;/td&gt;
&lt;td style="padding: 10px; border: 1px solid #ddd;"&gt;A. If I am not busy, I will help you.&lt;br /&gt;
B. If I were not busy, I would help you.&lt;br /&gt;
C. If I was not busy, I help you.&lt;br /&gt;
D. If I will not be busy, I would help you.&lt;/td&gt;
&lt;td style="padding: 10px; border: 1px solid #ddd;"&gt;&lt;button id="q6-btn"&gt;正解を見る&lt;/button&gt;&lt;br /&gt;
&lt;span id="q6" style="display: none;"&gt;B&lt;/span&gt;&lt;/td&gt;
&lt;/tr&gt;
&lt;tr style="background-color: #f0b464; color: #000000;"&gt;
&lt;td style="padding: 10px; border: 1px solid #ddd;"&gt;7. 「I wish I could sing like the star.」が表しているニュアンスとして最も近いものはどれ？&lt;/td&gt;
&lt;td style="padding: 10px; border: 1px solid #ddd;"&gt;A. 今まさにそのスターのように歌っている&lt;br /&gt;
B. いつか本当に歌えると約束されている&lt;br /&gt;
C. 実際には歌えないが、歌えたらいいのになという願望&lt;br /&gt;
D. 昔は歌えたが、今は歌えないという事実&lt;/td&gt;
&lt;td style="padding: 10px; border: 1px solid #ddd;"&gt;&lt;button id="q7-btn"&gt;正解を見る&lt;/button&gt;&lt;br /&gt;
&lt;span id="q7" style="display: none;"&gt;C&lt;/span&gt;&lt;/td&gt;
&lt;/tr&gt;
&lt;tr style="background-color: #ffffff; color: #000000;"&gt;
&lt;td style="padding: 10px; border: 1px solid #ddd;"&gt;8. 「He speaks as if he were an American.」の説明として正しいものはどれ？&lt;/td&gt;
&lt;td style="padding: 10px; border: 1px solid #ddd;"&gt;A. 実際に彼はアメリカ人である&lt;br /&gt;
B. 彼がアメリカ人かどうか分からない&lt;br /&gt;
C. 実際はアメリカ人ではないが、まるでアメリカ人のように話す&lt;br /&gt;
D. 彼はアメリカに行ったことがない&lt;/td&gt;
&lt;td style="padding: 10px; border: 1px solid #ddd;"&gt;&lt;button id="q8-btn"&gt;正解を見る&lt;/button&gt;&lt;br /&gt;
&lt;span id="q8" style="display: none;"&gt;C&lt;/span&gt;&lt;/td&gt;
&lt;/tr&gt;
&lt;tr style="background-color: #f0b464; color: #000000;"&gt;
&lt;td style="padding: 10px; border: 1px solid #ddd;"&gt;9. 「If it rains tomorrow, I will go to school by bus.」が表している内容として正しいものはどれ？&lt;/td&gt;
&lt;td style="padding: 10px; border: 1px solid #ddd;"&gt;A. 明日雨が降ることは絶対にないという前提&lt;br /&gt;
B. 明日雨が降る可能性を現実的な条件として考えている&lt;br /&gt;
C. 昔、雨が降ったときの話をしている&lt;br /&gt;
D. 雨が降っても降らなくてもバスで行く&lt;/td&gt;
&lt;td style="padding: 10px; border: 1px solid #ddd;"&gt;&lt;button id="q9-btn"&gt;正解を見る&lt;/button&gt;&lt;br /&gt;
&lt;span id="q9" style="display: none;"&gt;B&lt;/span&gt;&lt;/td&gt;
&lt;/tr&gt;
&lt;tr style="background-color: #ffffff; color: #000000;"&gt;
&lt;td style="padding: 10px; border: 1px solid #ddd;"&gt;10. 次のうち、仮定法を含む文として最も適切なものはどれ？&lt;/td&gt;
&lt;td style="padding: 10px; border: 1px solid #ddd;"&gt;A. If I have time, I will watch the movie.&lt;br /&gt;
B. If it is sunny, we will play soccer.&lt;br /&gt;
C. If I had wings, I would fly in the sky.&lt;br /&gt;
D. If he comes, I will be happy.&lt;/td&gt;
&lt;td style="padding: 10px; border: 1px solid #ddd;"&gt;&lt;button id="q10-btn"&gt;正解を見る&lt;/button&gt;&lt;br /&gt;
&lt;span id="q10" style="display: none;"&gt;C&lt;/span&gt;&lt;/td&gt;
&lt;/tr&gt;
&lt;/tbody&gt;
&lt;/table&gt;
&lt;p&gt;&lt;!--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t>
  </si>
  <si>
    <t>https://eigo-rewrite.com/column/stage2-lesson2-3/</t>
  </si>
  <si>
    <t>以下のページは不自然なワードを使用しています。
これらを適切に自然な言葉に置き換えて下さい。
なお、本文の装飾や構造は絶対に変えないでください。
【対象ページURL】
https://eigo-rewrite.com/column/stage2-lesson2-3/
【検出された不自然ワード】
- 失点
【本文】
------
&lt;p&gt;&lt;iframe title="YouTube video player" src="https://www.youtube.com/embed/4xA1sTFWZu8" width="560" height="315" frameborder="0" allowfullscreen="allowfullscreen"&gt;&lt;span data-mce-type="bookmark" style="display: inline-block; width: 0px; overflow: hidden; line-height: 0;" class="mce_SELRES_start"&gt;﻿&lt;/span&gt;&lt;/iframe&gt;&lt;/p&gt;
&lt;p&gt;&lt;strong&gt;「Shall we」と「Shall I」の違いがあいまいなまま使っている。&lt;/strong&gt;&lt;br /&gt;
&lt;strong&gt;返事が Yes / No だけではダメだと分かっているが、毎回迷う。&lt;/strong&gt;&lt;br /&gt;
&lt;strong&gt;「don’t have to」を禁止の意味で覚えてしまっている。&lt;/strong&gt;&lt;/p&gt;
&lt;p&gt;この単元では、こうした&lt;strong&gt;助動詞の“意味の近さによる混乱”&lt;/strong&gt;を整理しないまま進むと、会話問題・並び替え・英作文で失点につながりやすくなります。&lt;/p&gt;
&lt;p&gt;そこでこのページでは、実際にテストでよく出る場面に合わせて、&lt;br /&gt;
&lt;strong&gt;「意味・使い分け・返事の形」までセットで&lt;/strong&gt;確認していきます。&lt;/p&gt;
&lt;ul&gt;
&lt;li&gt;&lt;strong&gt;Shall we ～ ?&lt;/strong&gt;：誘い＋決まった返事パターン&lt;/li&gt;
&lt;li&gt;&lt;strong&gt;Shall I ～ ?&lt;/strong&gt;：申し出＋答え方の違い&lt;/li&gt;
&lt;li&gt;&lt;strong&gt;Will you ～ ?&lt;/strong&gt;：依頼と提案の見分け方&lt;/li&gt;
&lt;li&gt;&lt;strong&gt;have to / don’t have to&lt;/strong&gt;：義務と「しなくてよい」の区別&lt;/li&gt;
&lt;li&gt;&lt;strong&gt;should&lt;/strong&gt;：助言としての使い方&lt;/li&gt;
&lt;/ul&gt;
&lt;p&gt;例文→意味→返事→注意点の順で整理し、「何となく分かる」状態から「使える」状態まで引き上げていきます。&lt;/p&gt;
&lt;p&gt;NEW TREASURE STAGE2 の文法事項・Lesson一覧の全体像は、&lt;strong&gt;&lt;a href="https://eigo-rewrite.com/column/hub_stage2/"&gt;NEW TREASURE STAGE2｜中2英文法 総括＋Lesson一覧（全体像はこちら）&lt;/a&gt;&lt;/strong&gt;で確認できます。&lt;br /&gt;
まずは &lt;strong&gt;&amp;#8220;Shall&amp;#8221;&lt;/strong&gt; の2パターンから入り、返事まで一緒に覚えます。&lt;/p&gt;
&lt;p&gt;&lt;img decoding="async" fetchpriority="high" class="alignnone wp-image-623" src="https://eigo-rewrite.com/wp-content/uploads/2023/07/スライド用-2-300x169.jpg" alt="" width="547" height="308" srcset="https://eigo-rewrite.com/wp-content/uploads/2023/07/スライド用-2-300x169.jpg 300w, https://eigo-rewrite.com/wp-content/uploads/2023/07/スライド用-2-1024x576.jpg 1024w, https://eigo-rewrite.com/wp-content/uploads/2023/07/スライド用-2-768x432.jpg 768w, https://eigo-rewrite.com/wp-content/uploads/2023/07/スライド用-2-320x180.jpg 320w, https://eigo-rewrite.com/wp-content/uploads/2023/07/スライド用-2.jpg 1280w" sizes="(max-width: 547px) 100vw, 547px" /&gt;&lt;/p&gt;
&lt;p&gt;早速1文目です。&lt;br /&gt;
基本的に&amp;#8221;Shall&amp;#8221;というのは、今の英語ですと肯定文とか否定文で使うという事は非常に少なくなっていまして、一般的な疑問文で使う事が多くなっています。&lt;br /&gt;
それも、基本的にはこのように&amp;#8221;Shall we&amp;#8221;という疑問文と、それからこのような&amp;#8221;Shall I&amp;#8221;という疑問文の二つで使う事が多いです。&lt;br /&gt;
まずは&amp;#8221;Shall we&amp;#8221;に関してですが、これは&lt;span style="color: #0000ff;"&gt;相手を誘う言い方です。&lt;/span&gt;&lt;br /&gt;
つまり、「何々しませんか」です。&lt;br /&gt;
「何々しましょう」という言い方で&amp;#8221;Let’s&amp;#8221;という言い回しがありましたが、それと大体同じような意味になっています。&lt;br /&gt;
そうすると、&amp;#8221;Shall we go to the movies&amp;#8221;「映画見に行きませんか」と、&amp;#8221;together&amp;#8221;「一緒に」&amp;#8221;tomorrow&amp;#8221;「明日」なので、「明日一緒に映画見に行きませんか？」というふうに相手を誘っています。&lt;br /&gt;
相手を誘うという事は、「私」とそれから相手、「あなた」の&lt;span style="color: #0000ff;"&gt;二人以上&lt;/span&gt;必ずいるはずなので、ここは&lt;span style="color: #ff0000;"&gt;主語が&amp;#8221;we&amp;#8221;&lt;/span&gt;になっている訳です。&lt;br /&gt;
答える際は、「行きませんか？」と言われて、「はい」という事は「じゃあ行きましょう」という意味なので、&amp;#8221;Yes, let’s.&amp;#8221;と&amp;#8221;let’s&amp;#8221;を使って答えます。&lt;br /&gt;
そして&amp;#8221;No&amp;#8221;の場合も、「ちょっと止めておきましょう。」という時は&amp;#8221;No, let’s not.&amp;#8221;という形で、&amp;#8221;No&amp;#8221;の後が&amp;#8221;let’s not&amp;#8221;というふうな文になります。&lt;br /&gt;
&amp;#8220;Shall we&amp;#8221;「しませんか」という意味を覚えるという事と、受け答えの時に&amp;#8221;let’s&amp;#8221;を使うという事だけ覚えておけば、この表現に関しては大きな問題はないかと思います。&lt;/p&gt;
------</t>
  </si>
  <si>
    <t>https://eigo-rewrite.com/column/stage2-lesson4-2/</t>
  </si>
  <si>
    <t>以下のページは不自然なワードを使用しています。
これらを適切に自然な言葉に置き換えて下さい。
なお、本文の装飾や構造は絶対に変えないでください。
【対象ページURL】
https://eigo-rewrite.com/column/stage2-lesson4-2/
【検出された不自然ワード】
- 型
【本文】
------
&lt;p&gt;&lt;iframe title="YouTube video player" src="https://www.youtube.com/embed/0iecUrUmfSA" width="560" height="315" frameborder="0" allowfullscreen="allowfullscreen"&gt;&lt;/iframe&gt;&lt;/p&gt;
&lt;p data-start="28" data-end="161"&gt;to不定詞の副詞的用法で止まりやすいのは、&lt;strong&gt;「〜するために」&lt;/strong&gt;と&lt;strong&gt;「〜して（うれしい／悲しい）」&lt;/strong&gt;が同じ to〜 に見えてしまう点です。&lt;br data-start="63" data-end="66" /&gt;このページでは、副詞的用法を&lt;strong&gt;目的&lt;/strong&gt;と&lt;strong&gt;感情の原因&lt;/strong&gt;の2つに分け、&lt;strong&gt;どこを修飾しているか&lt;/strong&gt;で訳を決める感覚を例文でそろえます。&lt;br data-start="109" data-end="112" /&gt;あわせて &lt;strong&gt;Why&lt;/strong&gt; への答えを &lt;strong&gt;because&lt;/strong&gt; と &lt;strong&gt;to〜&lt;/strong&gt; で出し分ける形も確認します。&lt;br data-start="119" data-end="130" /&gt;NEW TREASURE STAGE2 の文法事項・Lesson一覧の全体像は、&lt;strong&gt;&lt;a href="https://eigo-rewrite.com/column/hub_stage2/"&gt;NEW TREASURE STAGE2｜中2英文法 総括＋Lesson一覧（全体像はこちら）&lt;/a&gt;&lt;/strong&gt;で確認できます。&lt;/p&gt;
&lt;p data-start="163" data-end="181" data-is-last-node="" data-is-only-node=""&gt;それでは、さっそく見ていきましょう。&lt;br /&gt;
まず、副詞的用法という事は副詞として使うという事になる訳ですが、じゃあ副詞ってなんだっけ？という話です。&lt;br /&gt;
副詞というのは、名詞以外を修飾する、こういった品詞を副詞と言いました。&lt;br /&gt;
したがって今回の副詞的用法というのは、&lt;span style="color: #ff0000;"&gt;名詞ではない他の品詞を修飾する&lt;/span&gt;という使い方になります。&lt;br /&gt;
具体的に例文で見ていきますと、こちらの&amp;#8221;to be a good pianist&amp;#8221;、ここ全体が不定詞の塊となっています。&lt;br /&gt;
これが名詞以外を修飾するという形になる訳ですが、まず一つ名詞以外の品詞として動詞が挙げられます。&lt;/p&gt;
&lt;p&gt;&lt;!--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&lt;p&gt;&lt;img decoding="async" fetchpriority="high" class="alignnone wp-image-645" src="https://eigo-rewrite.com/wp-content/uploads/2023/07/スライド用-6-300x169.jpg" alt="" width="598" height="337" srcset="https://eigo-rewrite.com/wp-content/uploads/2023/07/スライド用-6-300x169.jpg 300w, https://eigo-rewrite.com/wp-content/uploads/2023/07/スライド用-6-1024x576.jpg 1024w, https://eigo-rewrite.com/wp-content/uploads/2023/07/スライド用-6-768x432.jpg 768w, https://eigo-rewrite.com/wp-content/uploads/2023/07/スライド用-6-320x180.jpg 320w, https://eigo-rewrite.com/wp-content/uploads/2023/07/スライド用-6.jpg 1280w" sizes="(max-width: 598px) 100vw, 598px" /&gt;&lt;/p&gt;
&lt;p&gt;この場合でいうと&amp;#8221;practice&amp;#8221;「練習する」という動詞があります。&lt;br /&gt;
こういった形で、動詞を修飾する場合は「何々する為に」という目的を表す使い方をします。&lt;br /&gt;
したがって、まず一旦ここまでで区切りますと、&amp;#8221;He practices hard&amp;#8221;「彼は一生懸命練習します」となり、その後で&amp;#8221;to be a good pianist&amp;#8221;「良いピアニストになる」「上手いピアノ奏者になる」という塊があって、こちらが動詞を修飾します。&lt;br /&gt;
そうすると、「彼は良いピアニストになる為に一生懸命練習している。」という形で、&lt;span style="color: #0000ff;"&gt;「何々する為に何とかする」&lt;/span&gt;といった形で使います。&lt;br /&gt;
位置としては、基本的には文の最後、文末に置く事が多いですが、これを&lt;span style="color: #ff0000;"&gt;文の先頭&lt;/span&gt;に置いて&amp;#8221;To be a good pianist&amp;#8221;として&amp;#8221;,&amp;#8221;を置いて&amp;#8221;he practices hard”という使い方もあります。&lt;br /&gt;
ただ、現段階で多く目にする形というのは、このように文の最後に置く事が多いですから、文の最後にあって、ここに名詞はこないです。&lt;br /&gt;
そうすると名詞じゃない位置にあるという場合は「何々する為に」と訳していって下さい。&lt;br /&gt;
また、「何々する為に」という訳からこの&amp;#8221;Why&amp;#8221;に対しての受け答えの際に使う事も出来ます。&lt;br /&gt;
例えばこちらの下の文ですと、&amp;#8221;Why do you study English?&amp;#8221;「あなたは何で英語を勉強するんですか？」という疑問文があったとします。&lt;br /&gt;
その際にこういった形で&amp;#8221;To communicate with people all over the world. &amp;#8220;という形になると&amp;#8221;to communicate&amp;#8221;「コミュニケーションをとる為です」、&amp;#8221;with people&amp;#8221;「人々と」なり、&amp;#8221;all over the world&amp;#8221;とありますから、「世界中の人々とコミュニケーションをとる為です。」といった形で、&amp;#8221;Why&amp;#8221;に対して答える事が出来ます。&lt;br /&gt;
もちろん&amp;#8221;because&amp;#8221;で答えて、「何々だからです」といった答え方もありますが、このように「なんでですか？」と聞かれたら、原因とか理由を表す場合はもちろん&amp;#8221;because&amp;#8221;です。&lt;br /&gt;
「何々する為に」という目的を表す場合は、「to 不定詞」でいきなり始めて下さい。&lt;br /&gt;
つまり、「英語をなんで勉強するんですか？」「何々する為です。」といった形で、&amp;#8221;Why&amp;#8221;と聞かれた時に目的を答える際は、&amp;#8221;It is&amp;#8221;とか、あるいは&amp;#8221;I study English. &amp;#8220;というような文の形というのは取る必要がなく、「&lt;strong&gt;to 不定詞」でそのまま始めていく&lt;/strong&gt;という形の応答を覚えていきましょう。&lt;br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&lt;p&gt;&lt;img decoding="async" class="alignnone wp-image-647" src="https://eigo-rewrite.com/wp-content/uploads/2023/07/スライド用2-4-300x169.jpg" alt="" width="854" height="481" srcset="https://eigo-rewrite.com/wp-content/uploads/2023/07/スライド用2-4-300x169.jpg 300w, https://eigo-rewrite.com/wp-content/uploads/2023/07/スライド用2-4-1024x576.jpg 1024w, https://eigo-rewrite.com/wp-content/uploads/2023/07/スライド用2-4-768x432.jpg 768w, https://eigo-rewrite.com/wp-content/uploads/2023/07/スライド用2-4-320x180.jpg 320w, https://eigo-rewrite.com/wp-content/uploads/2023/07/スライド用2-4.jpg 1280w" sizes="(max-width: 854px) 100vw, 854px" /&gt;&lt;/p&gt;
&lt;p&gt;副詞的用語の二つ目です。&lt;br /&gt;
今度は、&lt;span style="color: #0000ff;"&gt;動詞ではない形容詞を修飾する場合&lt;/span&gt;というのがあります。&lt;br /&gt;
&amp;#8220;glad&amp;#8221;、これは感情を表す形容詞です。&lt;br /&gt;
「嬉しい」という意味になっています。&lt;br /&gt;
こういった感情を表す形容詞の直後に「to 不定詞」を置くと、これは&lt;strong&gt;この感情になっている原因を表します。&lt;/strong&gt;&lt;br /&gt;
そうすると、&amp;#8221;hear the news&amp;#8221;「そのニュースを聞く」というのが原因になっていますから、訳す際は「そのニュースを聞いて私たちは嬉しい。」といった形で、「何々して」という平仮名をつけて訳します。&lt;br /&gt;
ですから、下の文も&amp;#8221;sad&amp;#8221;が感情を表す形容詞です。&lt;br /&gt;
「悲しい」です。&lt;br /&gt;
直後に&amp;#8221;to read the letter from her&amp;#8221;「彼女からの手紙を読む」、こういった塊を付けますと、こちらが悲しくなった原因となります。&lt;br /&gt;
そうすると、「私は彼女からの手紙を読んで悲しかった。」といった形になります。&lt;br /&gt;
このように副詞的用法というのは、いわゆる普通の文の文末において「何々する為に」、という訳し方と、感情を表す形容詞の直後において「何々してその感情になりました」という形で&lt;span style="color: #0000ff;"&gt;二つの使い方&lt;/span&gt;がありますので、それぞれ文法問題集などを活用して練習していきましょう。&lt;br /&gt;
それではセクション2に関しては以上となります。&lt;br /&gt;
&lt;iframe title="YouTube video player" src="https://www.youtube.com/embed/0iecUrUmfSA" width="560" height="315" frameborder="0" allowfullscreen="allowfullscreen"&gt;&lt;/iframe&gt;&lt;/p&gt;
&lt;h2&gt;Lesson4 セクション2 副詞的用法 まとめ&lt;/h2&gt;
&lt;table style="width: 100%; border-collapse: collapse; text-align: left;"&gt;
&lt;thead&gt;
&lt;tr style="background-color: #dd8500; color: #ffffff;"&gt;
&lt;th style="padding: 8px; border: 1px solid #000;"&gt;No.&lt;/th&gt;
&lt;th style="padding: 8px; border: 1px solid #000;"&gt;ポイント&lt;/th&gt;
&lt;th style="padding: 8px; border: 1px solid #000;"&gt;内容&lt;/th&gt;
&lt;/tr&gt;
&lt;/thead&gt;
&lt;tbody&gt;
&lt;tr style="background-color: #f0b464; color: #000000;"&gt;
&lt;td style="padding: 8px; border: 1px solid #000;"&gt;1&lt;/td&gt;
&lt;td style="padding: 8px; border: 1px solid #000;"&gt;副詞的用法とは&lt;/td&gt;
&lt;td style="padding: 8px; border: 1px solid #000;"&gt;・不定詞が副詞として働く用法。&lt;br /&gt;
・&lt;strong&gt;名詞以外（動詞・形容詞など）を修飾する&lt;/strong&gt;のが役割。&lt;br /&gt;
・意味としては「〜するために」「〜して」といった訳になりやすい。&lt;/td&gt;
&lt;/tr&gt;
&lt;tr style="background-color: #ffffff; color: #000000;"&gt;
&lt;td style="padding: 8px; border: 1px solid #000;"&gt;2&lt;/td&gt;
&lt;td style="padding: 8px; border: 1px solid #000;"&gt;2つのパターン&lt;/td&gt;
&lt;td style="padding: 8px; border: 1px solid #000;"&gt;副詞的用法の不定詞は大きく2種類：&lt;br /&gt;
① 動詞を修飾して「〜するために」＝&lt;strong&gt;目的&lt;/strong&gt;を表す。&lt;br /&gt;
② 感情の形容詞を修飾して「〜して」＝&lt;strong&gt;その感情になった原因&lt;/strong&gt;を表す。&lt;/td&gt;
&lt;/tr&gt;
&lt;tr style="background-color: #f0b464; color: #000000;"&gt;
&lt;td style="padding: 8px; border: 1px solid #000;"&gt;3&lt;/td&gt;
&lt;td style="padding: 8px; border: 1px solid #000;"&gt;動詞を修飾する用法（目的）&lt;/td&gt;
&lt;td style="padding: 8px; border: 1px solid #000;"&gt;・&lt;strong&gt;to 不定詞が動詞を修飾&lt;/strong&gt;すると「〜するために…する」。&lt;br /&gt;
例：He practices hard &lt;strong&gt;to be a good pianist.&lt;/strong&gt;&lt;br /&gt;
→ 「彼は良いピアニストになるために一生懸命練習する。」&lt;br /&gt;
・位置は基本的に文末だが、&lt;br /&gt;
&lt;code&gt;To be a good pianist, he practices hard.&lt;/code&gt; のように文頭に出すこともできる。&lt;/td&gt;
&lt;/tr&gt;
&lt;tr style="background-color: #ffffff; color: #000000;"&gt;
&lt;td style="padding: 8px; border: 1px solid #000;"&gt;4&lt;/td&gt;
&lt;td style="padding: 8px; border: 1px solid #000;"&gt;Why に対する答えとしての to 不定詞&lt;/td&gt;
&lt;td style="padding: 8px; border: 1px solid #000;"&gt;・「Why 〜？」と理由・目的をたずねる疑問文に対して、&lt;br /&gt;
原因なら &lt;strong&gt;because 〜&lt;/strong&gt;、目的なら &lt;strong&gt;to 不定詞&lt;/strong&gt; で答えられる。&lt;br /&gt;
例：Why do you study English?&lt;br /&gt;
→ &lt;strong&gt;To communicate with people all over the world.&lt;/strong&gt;&lt;br /&gt;
・このとき、&lt;strong&gt;主語＋動詞を省き、いきなり to 不定詞で始める&lt;/strong&gt;のがポイント。&lt;/td&gt;
&lt;/tr&gt;
&lt;tr style="background-color: #f0b464; color: #000000;"&gt;
&lt;td style="padding: 8px; border: 1px solid #000;"&gt;5&lt;/td&gt;
&lt;td style="padding: 8px; border: 1px solid #000;"&gt;形容詞を修飾する用法（原因）&lt;/td&gt;
&lt;td style="padding: 8px; border: 1px solid #000;"&gt;・感情を表す形容詞の直後の &lt;strong&gt;to 不定詞が、その感情になった原因&lt;/strong&gt; を表す。&lt;br /&gt;
例：We are glad &lt;strong&gt;to hear the news.&lt;/strong&gt;&lt;br /&gt;
→ 「そのニュースを聞いて私たちはうれしい。」&lt;br /&gt;
例：I was sad &lt;strong&gt;to read the letter from her.&lt;/strong&gt;&lt;br /&gt;
→ 「彼女からの手紙を読んで私は悲しかった。」&lt;br /&gt;
・訳すときは「〜してうれしい／悲しい」のように、&lt;strong&gt;「〜して」＋感情&lt;/strong&gt;で訳す。&lt;/td&gt;
&lt;/tr&gt;
&lt;tr style="background-color: #ffffff; color: #000000;"&gt;
&lt;td style="padding: 8px; border: 1px solid #000;"&gt;6&lt;/td&gt;
&lt;td style="padding: 8px; border: 1px solid #000;"&gt;名詞的用法との違い&lt;/td&gt;
&lt;td style="padding: 8px; border: 1px solid #000;"&gt;・名詞的用法：主語・目的語・補語の位置に入り、&lt;strong&gt;「〜すること」&lt;/strong&gt;と訳す。&lt;br /&gt;
・副詞的用法：動詞や形容詞を修飾し、&lt;br /&gt;
「〜するために」「〜して（その結果）」など、&lt;strong&gt;文全体の状況・理由・目的&lt;/strong&gt;を説明する。&lt;/td&gt;
&lt;/tr&gt;
&lt;tr style="background-color: #f0b464; color: #000000;"&gt;
&lt;td style="padding: 8px; border: 1px solid #000;"&gt;7&lt;/td&gt;
&lt;td style="padding: 8px; border: 1px solid #000;"&gt;見分け方のヒント&lt;/td&gt;
&lt;td style="padding: 8px; border: 1px solid #000;"&gt;・名詞的用法：to 不定詞を「〜すること」と訳して自然なら名詞的。&lt;br /&gt;
・副詞的用法：&lt;br /&gt;
&amp;#8211; 文末で動詞にくっついていれば「〜するために」&lt;br /&gt;
&amp;#8211; 感情形容詞の直後なら「〜して（その結果）」&lt;br /&gt;
と訳して自然なら副詞的用法であることが多い。&lt;/td&gt;
&lt;/tr&gt;
&lt;/tbody&gt;
&lt;/table&gt;
&lt;hr /&gt;
&lt;h2&gt;Lesson4 セクション2 副詞的用法 クイズ（10問）&lt;/h2&gt;
&lt;p&gt;それぞれ A〜D から最も適切なものを選びましょう。「正解を見る」ボタンを押すと正解が表示されます。&lt;/p&gt;
&lt;table style="width: 100%; border-collapse: collapse; text-align: left; margin-top: 10px;"&gt;
&lt;thead&gt;
&lt;tr style="background-color: #dd8500; color: #ffffff;"&gt;
&lt;th style="padding: 8px; border: 1px solid #000;"&gt;No.&lt;/th&gt;
&lt;th style="padding: 8px; border: 1px solid #000;"&gt;問題&lt;/th&gt;
&lt;th style="padding: 8px; border: 1px solid #000;"&gt;選択肢（A〜D）&lt;/th&gt;
&lt;th style="padding: 8px; border: 1px solid #000;"&gt;正解&lt;/th&gt;
&lt;/tr&gt;
&lt;/thead&gt;
&lt;tbody&gt;&lt;!-- Q1 --&gt;&lt;/p&gt;
&lt;tr style="background-color: #f0b464; color: #000000;"&gt;
&lt;td style="padding: 8px; border: 1px solid #000;"&gt;1&lt;/td&gt;
&lt;td style="padding: 8px; border: 1px solid #000;"&gt;副詞的用法の不定詞が「修飾するもの」として正しいものはどれですか。&lt;/td&gt;
&lt;td style="padding: 8px; border: 1px solid #000;"&gt;A. 名詞だけ&lt;br /&gt;
B. 名詞以外（動詞・形容詞など）&lt;br /&gt;
C. 代名詞だけ&lt;br /&gt;
D. 接続詞だけ&lt;/td&gt;
&lt;td style="padding: 8px; border: 1px solid #000;"&gt;&lt;button id="btn-1"&gt;正解を見る&lt;/button&gt;&lt;br /&gt;
&lt;span id="answer-1" style="display: none;"&gt;正解：B&lt;/span&gt;&lt;/td&gt;
&lt;/tr&gt;
&lt;p&gt;&lt;!-- Q2 --&gt;&lt;/p&gt;
&lt;tr style="background-color: #ffffff; color: #000000;"&gt;
&lt;td style="padding: 8px; border: 1px solid #000;"&gt;2&lt;/td&gt;
&lt;td style="padding: 8px; border: 1px solid #000;"&gt;「He practices hard to be a good pianist.」の &lt;strong&gt;to be a good pianist&lt;/strong&gt; の意味として最も近いものはどれですか。&lt;/td&gt;
&lt;td style="padding: 8px; border: 1px solid #000;"&gt;A. 良いピアニストであること&lt;br /&gt;
B. 良いピアニストになるために&lt;br /&gt;
C. 良いピアニストであるべきだ&lt;br /&gt;
D. 良いピアニストだったので&lt;/td&gt;
&lt;td style="padding: 8px; border: 1px solid #000;"&gt;&lt;button id="btn-2"&gt;正解を見る&lt;/button&gt;&lt;br /&gt;
&lt;span id="answer-2" style="display: none;"&gt;正解：B&lt;/span&gt;&lt;/td&gt;
&lt;/tr&gt;
&lt;p&gt;&lt;!-- Q3 --&gt;&lt;/p&gt;
&lt;tr style="background-color: #f0b464; color: #000000;"&gt;
&lt;td style="padding: 8px; border: 1px solid #000;"&gt;3&lt;/td&gt;
&lt;td style="padding: 8px; border: 1px solid #000;"&gt;次のうち、「目的」を表す副詞的用法の to 不定詞を使った文として最も適切なのはどれですか。&lt;/td&gt;
&lt;td style="padding: 8px; border: 1px solid #000;"&gt;A. I like to music.&lt;br /&gt;
B. I have a book to read.&lt;br /&gt;
C. I got up early to catch the first train.&lt;br /&gt;
D. I am happy to the news.&lt;/td&gt;
&lt;td style="padding: 8px; border: 1px solid #000;"&gt;&lt;button id="btn-3"&gt;正解を見る&lt;/button&gt;&lt;br /&gt;
&lt;span id="answer-3" style="display: none;"&gt;正解：C&lt;/span&gt;&lt;/td&gt;
&lt;/tr&gt;
&lt;p&gt;&lt;!-- Q4 --&gt;&lt;/p&gt;
&lt;tr style="background-color: #ffffff; color: #000000;"&gt;
&lt;td style="padding: 8px; border: 1px solid #000;"&gt;4&lt;/td&gt;
&lt;td style="padding: 8px; border: 1px solid #000;"&gt;「Why do you study English?」という質問に、&lt;br /&gt;
部分的に to 不定詞だけで答える場合として最もふさわしいものはどれですか。&lt;/td&gt;
&lt;td style="padding: 8px; border: 1px solid #000;"&gt;A. Because I like English.&lt;br /&gt;
B. I study English to be a teacher.&lt;br /&gt;
C. To be a good pianist.&lt;br /&gt;
D. To communicate with people all over the world.&lt;/td&gt;
&lt;td style="padding: 8px; border: 1px solid #000;"&gt;&lt;button id="btn-4"&gt;正解を見る&lt;/button&gt;&lt;br /&gt;
&lt;span id="answer-4" style="display: none;"&gt;正解：D（C も文法的には可能だが、本文の説明に対応するのは D）&lt;/span&gt;&lt;/td&gt;
&lt;/tr&gt;
&lt;p&gt;&lt;!-- Q5 --&gt;&lt;/p&gt;
&lt;tr style="background-color: #f0b464; color: #000000;"&gt;
&lt;td style="padding: 8px; border: 1px solid #000;"&gt;5&lt;/td&gt;
&lt;td style="padding: 8px; border: 1px solid #000;"&gt;「We are glad to hear the news.」に最も自然な日本語訳はどれですか。&lt;/td&gt;
&lt;td style="padding: 8px; border: 1px solid #000;"&gt;A. 私たちはそのニュースを聞くことがうれしい。&lt;br /&gt;
B. 私たちはそのニュースを聞いてうれしい。&lt;br /&gt;
C. 私たちはそのニュースを聞くためにうれしい。&lt;br /&gt;
D. 私たちはそのニュースを聞くべきでうれしい。&lt;/td&gt;
&lt;td style="padding: 8px; border: 1px solid #000;"&gt;&lt;button id="btn-5"&gt;正解を見る&lt;/button&gt;&lt;br /&gt;
&lt;span id="answer-5" style="display: none;"&gt;正解：B&lt;/span&gt;&lt;/td&gt;
&lt;/tr&gt;
&lt;p&gt;&lt;!-- Q6 --&gt;&lt;/p&gt;
&lt;tr style="background-color: #ffffff; color: #000000;"&gt;
&lt;td style="padding: 8px; border: 1px solid #000;"&gt;6&lt;/td&gt;
&lt;td style="padding: 8px; border: 1px solid #000;"&gt;感情を表す形容詞の直後の to 不定詞の働きとして最も適切なのはどれですか。&lt;/td&gt;
&lt;td style="padding: 8px; border: 1px solid #000;"&gt;A. その感情を説明するための別の文&lt;br /&gt;
B. その感情の原因（〜して）を表す&lt;br /&gt;
C. その感情の対象（〜すること）を表す&lt;br /&gt;
D. その感情の時間（〜する時）を表す&lt;/td&gt;
&lt;td style="padding: 8px; border: 1px solid #000;"&gt;&lt;button id="btn-6"&gt;正解を見る&lt;/button&gt;&lt;br /&gt;
&lt;span id="answer-6" style="display: none;"&gt;正解：B&lt;/span&gt;&lt;/td&gt;
&lt;/tr&gt;
&lt;p&gt;&lt;!-- Q7 --&gt;&lt;/p&gt;
&lt;tr style="background-color: #f0b464; color: #000000;"&gt;
&lt;td style="padding: 8px; border: 1px solid #000;"&gt;7&lt;/td&gt;
&lt;td style="padding: 8px; border: 1px solid #000;"&gt;次の文の下線部の用法として正しいものはどれですか。&lt;br /&gt;
I was sad &lt;u&gt;to hear the story.&lt;/u&gt;&lt;/td&gt;
&lt;td style="padding: 8px; border: 1px solid #000;"&gt;A. 名詞的用法（〜すること）&lt;br /&gt;
B. 形容詞的用法（名詞を修飾）&lt;br /&gt;
C. 副詞的用法（目的：〜するために）&lt;br /&gt;
D. 副詞的用法（原因：〜して）&lt;/td&gt;
&lt;td style="padding: 8px; border: 1px solid #000;"&gt;&lt;button id="btn-7"&gt;正解を見る&lt;/button&gt;&lt;br /&gt;
&lt;span id="answer-7" style="display: none;"&gt;正解：D&lt;/span&gt;&lt;/td&gt;
&lt;/tr&gt;
&lt;p&gt;&lt;!-- Q8 --&gt;&lt;/p&gt;
&lt;tr style="background-color: #ffffff; color: #000000;"&gt;
&lt;td style="padding: 8px; border: 1px solid #000;"&gt;8&lt;/td&gt;
&lt;td style="padding: 8px; border: 1px solid #000;"&gt;副詞的用法（目的）の to 不定詞について、文中での典型的な位置として正しいものはどれですか。&lt;/td&gt;
&lt;td style="padding: 8px; border: 1px solid #000;"&gt;A. 必ず主語の前&lt;br /&gt;
B. 必ず動詞の直前&lt;br /&gt;
C. 多くの場合、文末に置く&lt;br /&gt;
D. 必ず名詞の直後&lt;/td&gt;
&lt;td style="padding: 8px; border: 1px solid #000;"&gt;&lt;button id="btn-8"&gt;正解を見る&lt;/button&gt;&lt;br /&gt;
&lt;span id="answer-8" style="display: none;"&gt;正解：C&lt;/span&gt;&lt;/td&gt;
&lt;/tr&gt;
&lt;p&gt;&lt;!-- Q9 --&gt;&lt;/p&gt;
&lt;tr style="background-color: #f0b464; color: #000000;"&gt;
&lt;td style="padding: 8px; border: 1px solid #000;"&gt;9&lt;/td&gt;
&lt;td style="padding: 8px; border: 1px solid #000;"&gt;名詞的用法と副詞的用法の違いに関する説明として最も適切なのはどれですか。&lt;/td&gt;
&lt;td style="padding: 8px; border: 1px solid #000;"&gt;A. 名詞的用法は「〜するために」、副詞的用法は「〜すること」。&lt;br /&gt;
B. 名詞的用法は名詞を修飾し、副詞的用法は名詞として使う。&lt;br /&gt;
C. 名詞的用法は主語・目的語などになり、副詞的用法は動詞や形容詞を修飾する。&lt;br /&gt;
D. 名詞的用法も副詞的用法もどちらも名詞を修飾する。&lt;/td&gt;
&lt;td style="padding: 8px; border: 1px solid #000;"&gt;&lt;button id="btn-9"&gt;正解を見る&lt;/button&gt;&lt;br /&gt;
&lt;span id="answer-9" style="display: none;"&gt;正解：C&lt;/span&gt;&lt;/td&gt;
&lt;/tr&gt;
&lt;p&gt;&lt;!-- Q10 --&gt;&lt;/p&gt;
&lt;tr style="background-color: #ffffff; color: #000000;"&gt;
&lt;td style="padding: 8px; border: 1px solid #000;"&gt;10&lt;/td&gt;
&lt;td style="padding: 8px; border: 1px solid #000;"&gt;副詞的用法（目的）の to 不定詞を使った文として最も適切なものはどれですか。&lt;/td&gt;
&lt;td style="padding: 8px; border: 1px solid #000;"&gt;A. I have a lot of homework to do.&lt;br /&gt;
B. I went to the library to study.&lt;br /&gt;
C. I am busy to study English.&lt;br /&gt;
D. I was surprised to the news.&lt;/td&gt;
&lt;td style="padding: 8px; border: 1px solid #000;"&gt;&lt;button id="btn-10"&gt;正解を見る&lt;/button&gt;&lt;br /&gt;
&lt;span id="answer-10" style="display: none;"&gt;正解：B（A は形容詞的用法：名詞 homework を修飾）&lt;/span&gt;&lt;/td&gt;
&lt;/tr&gt;
&lt;/tbody&gt;
&lt;/table&gt;
&lt;p&gt;&lt;script&gt;
function showAnswer(id) {
  var answer = document.getElementById('answer-' + id);
  var button = document.getElementById('btn-' + id);
  if (answer &amp;&amp; button) {
    answer.style.display = 'inline';
    button.style.display = 'none';
  }
}
&lt;/script&gt;&lt;/p&gt;
&lt;p&gt;&lt;!--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t>
  </si>
  <si>
    <t>https://eigo-rewrite.com/column/stage2-lesson5-1/</t>
  </si>
  <si>
    <t>以下のページは不自然なワードを使用しています。
これらを適切に自然な言葉に置き換えて下さい。
なお、本文の装飾や構造は絶対に変えないでください。
【対象ページURL】
https://eigo-rewrite.com/column/stage2-lesson5-1/
【検出された不自然ワード】
- 整え
【本文】
------
&lt;p&gt;&lt;iframe title="YouTube video player" src="https://www.youtube.com/embed/pfFxP5CoTmc" width="560" height="315" frameborder="0" allowfullscreen="allowfullscreen"&gt;&lt;span data-mce-type="bookmark" style="display: inline-block; width: 0px; overflow: hidden; line-height: 0;" class="mce_SELRES_start"&gt;﻿&lt;/span&gt;&lt;/iframe&gt;&lt;/p&gt;
&lt;p&gt;ing が見えた瞬間に「進行形だ」と決めてしまうと、動名詞はここでつまずきます。&lt;br /&gt;
たとえば &lt;strong&gt;Swimming is fun.&lt;/strong&gt; を「泳いでいるのは楽しい」と訳したり、&lt;strong&gt;My mother’s job is teaching tennis.&lt;/strong&gt; を進行形に寄せて読んだり。&lt;br /&gt;
もう1つ多いのが、&lt;strong&gt;about / without&lt;/strong&gt; の後ろで &lt;strong&gt;to&lt;/strong&gt; を置こうとして止まるパターンです。&lt;/p&gt;
&lt;ul&gt;
&lt;li&gt;&lt;strong&gt;動名詞&lt;/strong&gt;：&lt;strong&gt;「〜すること」&lt;/strong&gt;として読む（主語／補語／目的語に置ける）&lt;/li&gt;
&lt;li&gt;&lt;strong&gt;be＋ing&lt;/strong&gt;：形は同じでも、訳が「〜しているところだ」にならない文がある&lt;/li&gt;
&lt;li&gt;&lt;strong&gt;前置詞＋ing&lt;/strong&gt;：&lt;strong&gt;about making / without saying&lt;/strong&gt; のように、前置詞の後ろは &lt;strong&gt;-ing&lt;/strong&gt;&lt;/li&gt;
&lt;/ul&gt;
&lt;p&gt;このページでは、動名詞を&lt;strong&gt;主語／補語／目的語&lt;/strong&gt;の3か所で並べて確認し、&lt;strong&gt;進行形と混ざるところ&lt;/strong&gt;を訳で見分けられるようにします。&lt;br /&gt;
あわせて、&lt;strong&gt;前置詞の後ろは -ing&lt;/strong&gt; になる理由も例文で整理します。&lt;/p&gt;
&lt;p&gt;NEW TREASURE STAGE2 の文法事項・Lesson一覧の全体像は、&lt;strong&gt;&lt;a href="https://eigo-rewrite.com/column/hub_stage2/"&gt;NEW TREASURE STAGE2｜中2英文法 総括＋Lesson一覧（全体像はこちら）&lt;/a&gt;&lt;/strong&gt;で確認できます。&lt;br /&gt;
この Lesson5 では &lt;strong&gt;動名詞&lt;/strong&gt; が登場します。&lt;/p&gt;
&lt;p&gt;Lesson4 では不定詞を学習しましたが、その中の &lt;strong&gt;名詞的用法「〜すること」&lt;/strong&gt; に近い働きをする品詞が、この動名詞です。&lt;/p&gt;
&lt;p&gt;&lt;img decoding="async" fetchpriority="high" class="alignnone wp-image-665" src="https://eigo-rewrite.com/wp-content/uploads/2023/08/スライド用-1-300x169.jpg" alt="" width="738" height="416" srcset="https://eigo-rewrite.com/wp-content/uploads/2023/08/スライド用-1-300x169.jpg 300w, https://eigo-rewrite.com/wp-content/uploads/2023/08/スライド用-1-1024x576.jpg 1024w, https://eigo-rewrite.com/wp-content/uploads/2023/08/スライド用-1-768x432.jpg 768w, https://eigo-rewrite.com/wp-content/uploads/2023/08/スライド用-1-320x180.jpg 320w, https://eigo-rewrite.com/wp-content/uploads/2023/08/スライド用-1.jpg 1280w" sizes="(max-width: 738px) 100vw, 738px" /&gt;&lt;/p&gt;
&lt;p&gt;一つ目は主語です。&lt;br /&gt;
もちろんこれは文の先頭に置きますから、このように&amp;#8221;Swimming&amp;#8221;と文の先頭に置いて、こちらが主語を表しています。&lt;br /&gt;
そして主語のあとに動詞がきて、最後に&amp;#8221;fun&amp;#8221;「楽しい」といった形がきて「泳ぐ事は楽しいです。」という訳になっています。&lt;br /&gt;
注意点としてはこちらの&lt;strong&gt;&amp;#8220;swim&amp;#8221;&lt;/strong&gt;です。&lt;br /&gt;
元の単語とは&amp;#8221;swim&amp;#8221;という形で&amp;#8221;m&amp;#8221;が一つですが、&amp;#8221;ing&amp;#8221;を付ける際に、&amp;#8221;m&amp;#8221;が二つ重なっています。&lt;br /&gt;
これは何だったかというと、最後です。&lt;br /&gt;
単語の最後が短母音+子音で終わっている場合、最後の子音を重ねて&amp;#8221;ing&amp;#8221;を付けるというルールがありました。&lt;br /&gt;
これはどこでやったかというと、現在進行形とか過去進行形という単元で&amp;#8221;ing&amp;#8221;の付け方を学習しました。&lt;br /&gt;
この動名詞というのは基本的に動詞の原形に&amp;#8221;ing&amp;#8221;を付けて「する事」という使い方をします。&lt;br /&gt;
ですので、&lt;span style="color: #ff0000;"&gt;&amp;#8220;ing&amp;#8221;の付け方が分からないと動名詞自体を作る事が出来ません。&lt;/span&gt;&lt;br /&gt;
&amp;#8220;ing&amp;#8221;の付け方を忘れてしまった、あれなんだっけ？とちょっと怪しいという方は、現在進行形の単元に戻って&amp;#8221;ing&amp;#8221;の付け方というのを復習していきましょう。&lt;/p&gt;
&lt;p&gt;二つ目です。&lt;br /&gt;
こちらも不定詞と同様に、&amp;#8221;Getting daily exercise&amp;#8221;これで一つの塊を作ります。&lt;br /&gt;
これ全体で&lt;span style="color: #ff6600;"&gt;「何々する事」&lt;/span&gt;です。&lt;br /&gt;
&amp;#8220;daily&amp;#8221;は「毎日の」とか「日々の」&amp;#8221;exercise&amp;#8221;は「運動」です。&lt;br /&gt;
したがって直訳すると、「毎日の運動を得る事」と書いてあるんですが、これも直訳すると日本語的におかしくなっちゃいますので、この場合は「毎日運動する事」という程度にとどめておきましょう。&lt;br /&gt;
そうすると「毎日運動する事」は&amp;#8221;is a good habit&amp;#8221;、&amp;#8221;habit&amp;#8221;は「習慣」です。&lt;br /&gt;
したがって、「毎日運動する事は良い習慣です。」といった形になっています。&lt;br /&gt;
このように、動名詞の塊、&amp;#8221;ing&amp;#8221;の塊というのは必ずこの&amp;#8221;ing&amp;#8221;から書き始めます。&lt;br /&gt;
元々動詞ですから、「何々を」にあたる語句です。&lt;br /&gt;
この場合でいうと&amp;#8221;get&amp;#8221;です。&lt;br /&gt;
何を&amp;#8221;get&amp;#8221;するかという目的はこちらです。&lt;br /&gt;
&amp;#8220;ing&amp;#8221;の後ろに置いて、「何々を何とかする事」というような形で動名詞の塊を作っていきます。&lt;br /&gt;
それでは次に補語を見ていきましょう。&lt;br /&gt;
補語というのはbe動詞のあとにおいて主語とイコールになる、直前の名詞とイコールになる、そういったものを補語と言っていました。&lt;/p&gt;
&lt;p&gt;&lt;img decoding="async" class="alignnone wp-image-666" src="https://eigo-rewrite.com/wp-content/uploads/2023/08/スライド用2-300x169.jpg" alt="" width="808" height="455" srcset="https://eigo-rewrite.com/wp-content/uploads/2023/08/スライド用2-300x169.jpg 300w, https://eigo-rewrite.com/wp-content/uploads/2023/08/スライド用2-1024x576.jpg 1024w, https://eigo-rewrite.com/wp-content/uploads/2023/08/スライド用2-768x432.jpg 768w, https://eigo-rewrite.com/wp-content/uploads/2023/08/スライド用2-320x180.jpg 320w, https://eigo-rewrite.com/wp-content/uploads/2023/08/スライド用2.jpg 1280w" sizes="(max-width: 808px) 100vw, 808px" /&gt;&lt;/p&gt;
&lt;p&gt;という事は、この例文で見てみますと&amp;#8221;My mother’s job&amp;#8221;「私のお母さんの仕事」、これが主語になっていて&amp;#8221;is&amp;#8221;これが動詞です。&lt;br /&gt;
そのあとで&amp;#8221;teaching tennis&amp;#8221;、これが動名詞の塊となっています。&lt;br /&gt;
そうすると「する事」で訳す訳ですから、「私のお母さんの仕事はテニスを教える事です。」といった形の文になっています。&lt;/p&gt;
&lt;p&gt;また、下の文ちょっと長いですがこれ全体が主語になっています。&lt;br /&gt;
「私のお父さん」の&amp;#8221;favorite&amp;#8221;「お気に入り」の&amp;#8221;pastime&amp;#8221;「娯楽」とか「趣味」は主語で&amp;#8221;is&amp;#8221;イコール&amp;#8221;playing golf&amp;#8221;、これが一つの塊になっていて「ゴルフをする事です」というような形で、主語に対してイコールになる、be動詞を挟んでイコールになっている&lt;span style="color: #0000ff;"&gt;補語&lt;/span&gt;というものになっています。&lt;br /&gt;
そうすると&lt;span style="color: #0000ff;"&gt;「何々は何々する事です」&lt;/span&gt;といった形で訳すという事が出来ます。&lt;br /&gt;
be動詞と&amp;#8221;ing&amp;#8221;が一緒になると進行形と混ざってしまうという人がたまにいますが、進行形であれば「何々している所だ」という訳になる訳ですから、「私のお母さんの仕事がテニスをしている所です。」と言うのはおかしい訳なので、進行形と動名詞の区分けというのは&lt;span style="color: #0000ff;"&gt;訳してみれば&lt;/span&gt;一発で区別が付きます。&lt;br /&gt;
なので、そこは普通に訳して考えていって下さい。&lt;/p&gt;
&lt;p&gt;それでは最後に目的語を見ていきましょう。&lt;br /&gt;
目的語というのは、他動詞、いわゆる動詞のあとに置く名詞の事で、「何々を」とか「誰々に」を表す単語でした。&lt;br /&gt;
この場合はもちろん「する事」となっていて人ではなくものにあたりますから「何々を」「何々する事を」といった形で訳していきます。&lt;/p&gt;
&lt;p&gt;&lt;img decoding="async" loading="lazy" class="alignnone wp-image-667" src="https://eigo-rewrite.com/wp-content/uploads/2023/08/スライド用3-300x169.jpg" alt="" width="762" height="429" srcset="https://eigo-rewrite.com/wp-content/uploads/2023/08/スライド用3-300x169.jpg 300w, https://eigo-rewrite.com/wp-content/uploads/2023/08/スライド用3-1024x576.jpg 1024w, https://eigo-rewrite.com/wp-content/uploads/2023/08/スライド用3-768x432.jpg 768w, https://eigo-rewrite.com/wp-content/uploads/2023/08/スライド用3-320x180.jpg 320w, https://eigo-rewrite.com/wp-content/uploads/2023/08/スライド用3.jpg 1280w" sizes="(max-width: 762px) 100vw, 762px" /&gt;&lt;/p&gt;
&lt;p&gt;例文を見ていきます。&lt;br /&gt;
”Chris”が主語です。&lt;br /&gt;
&amp;#8220;enjoys&amp;#8221;動詞になっています。&lt;br /&gt;
&amp;#8220;studying math&amp;#8221;これで一つの塊になっていて、これで「数学を勉強する事」です。&lt;br /&gt;
もちろん「クリス」と「数学を勉強する事」はイコールではありませんから、こちらが目的語の「何々を」にあたります。&lt;br /&gt;
そうすると、「クリスは数学を勉強する事を楽しみます。」「楽しんでいます。」といった文になってきて、「何々する事を楽しむ」でちょっと違和感がある場合は、「何々して楽しむ」にしてもいいです。&lt;br /&gt;
例えばこの場合であれば、「クリスは数学を勉強して楽しんでいる。」というような形で訳していきます。&lt;br /&gt;
このように、なんとなく「to 不定詞」の「する事を」と同じような形になっていますから、この辺りまでは実は動名詞というのはそこまで難しくないと思います。&lt;br /&gt;
ですが、次からがちょっと&lt;strong&gt;大事&lt;/strong&gt;になってきます。&lt;br /&gt;
次を見て頂くと、&amp;#8221;Don’t worry&amp;#8221;「心配しないで下さい」、&amp;#8221;about&amp;#8221;「なんとかについて」、&amp;#8221;making mistakes&amp;#8221;「間違いをする事」、こちらが&amp;#8221;making mistakes&amp;#8221;「間違える事」「間違いを犯す事」といった形でこれが動名詞の塊になっています。&lt;br /&gt;
ですが、先ほどと違うのは&amp;#8221;worry&amp;#8221;という動詞の直後ではなくて&amp;#8221;about&amp;#8221;という前置詞が使われています。&lt;br /&gt;
こういったように、&amp;#8221;about&amp;#8221;とか&amp;#8221;at&amp;#8221;とか&amp;#8221;for&amp;#8221;とか&amp;#8221;in&amp;#8221;といったような前置詞のあとに、この「何々する事」という意味を付け加える時は、&lt;span style="color: #ff0000;"&gt;「to 不定詞」を使う事は出来なくて、必ず動名詞の形にします。&lt;/span&gt;&lt;br /&gt;
そうすると、この場合「間違いをする事」「間違える事について心配してはいけません」と言った形になっています。&lt;br /&gt;
訳自体はそこまで難しくないかと思いますが、前置詞のあとは動詞の原形でもなく「to 不定詞」でもなく必ず動名詞、&amp;#8221;ing&amp;#8221;にしなければならないというのが注意点となります。&lt;/p&gt;
&lt;p&gt;同じように、次の文に関しても&amp;#8221;He left the classroom&amp;#8221;、ここまではいいですね？&lt;br /&gt;
「彼は教室を出て行った」「教室を去った」です。&lt;br /&gt;
そのあと、&amp;#8221;without&amp;#8221;とあります。&lt;br /&gt;
この&amp;#8221;without&amp;#8221;というのは「何々なしで」という意味の前置詞です。&lt;br /&gt;
したがって&amp;#8221;about&amp;#8221;と同じように&amp;#8221;without&amp;#8221;も前置詞なので、そのあとは&amp;#8221;say&amp;#8221;という動詞の原形ではなく&amp;#8221;saying&amp;#8221;と&amp;#8221;ing&amp;#8221;にしないといけません。&lt;br /&gt;
そして、&amp;#8221;a word&amp;#8221;と続きます。&lt;br /&gt;
&amp;#8220;word&amp;#8221;というのは「言葉」とか「単語」ですから、「一つの単語を言う事なしで」という事は、「一つの単語すらも言う事なしで教室を去った。」つまり「彼は一言も言わずに教室を出て行った。」とか「彼は何も言わずに教室を出て行った。」といった意味となってきます。&lt;br /&gt;
このように、動名詞というのは主語においてある場合と補語に置いてある場合はそこまで大きな問題にはならないですが、この目的語の場合に注意が必要です。&lt;br /&gt;
目的語の場合はこのあとのセクションで学習するように、&lt;strong&gt;「to 不定詞」か&amp;#8221;ing&amp;#8221;かを判断しなければいけない&lt;/strong&gt;という事があったり前置詞のあとには必ず動名詞を置かなければならないといった形で、この&lt;strong&gt;動詞の後ろに置く場合に注意する点&lt;/strong&gt;というのが沢山出てきます。&lt;br /&gt;
なので、こちらも文法問題集等を使って特に前置詞のあとの動名詞の形を中心に学習していって下さい。&lt;br /&gt;
それではセクション1については以上となります。&lt;br /&gt;
&lt;!-- Lesson5 セクション1 動名詞：まとめ＆クイズ --&gt;&lt;/p&gt;
&lt;hr /&gt;
&lt;h2&gt;Lesson5 セクション1【動名詞】まとめ&lt;/h2&gt;
&lt;table style="border-collapse: collapse; width: 100%;"&gt;
&lt;tbody&gt;
&lt;tr style="background-color: #dd8500; color: #ffffff;"&gt;
&lt;th style="padding: 8px; text-align: center;"&gt;項目&lt;/th&gt;
&lt;th style="padding: 8px; text-align: left;"&gt;内容&lt;/th&gt;
&lt;/tr&gt;
&lt;tr style="background-color: #f0b464; color: #000000;"&gt;
&lt;td style="padding: 8px;"&gt;動名詞とは？&lt;/td&gt;
&lt;td style="padding: 8px;"&gt;
&lt;ul&gt;
&lt;li&gt;動名詞：&lt;strong&gt;動詞の原形＋ ing&lt;/strong&gt; を名詞として使う形&lt;/li&gt;
&lt;li&gt;意味は基本的に &lt;strong&gt;「〜すること」&lt;/strong&gt;（不定詞の名詞的用法と近い）&lt;/li&gt;
&lt;li&gt;文の中で「名詞の位置」に置かれて働く&lt;/li&gt;
&lt;/ul&gt;
&lt;/td&gt;
&lt;/tr&gt;
&lt;tr style="background-color: #ffffff; color: #000000;"&gt;
&lt;td style="padding: 8px;"&gt;動名詞の置ける場所&lt;/td&gt;
&lt;td style="padding: 8px;"&gt;
&lt;ul&gt;
&lt;li&gt;&lt;strong&gt;主語&lt;/strong&gt;：&lt;code&gt;Swimming is fun.&lt;/code&gt;（泳ぐことは楽しい）&lt;/li&gt;
&lt;li&gt;&lt;strong&gt;補語&lt;/strong&gt;：&lt;code&gt;My mother's job is teaching tennis.&lt;/code&gt;&lt;/li&gt;
&lt;li&gt;&lt;strong&gt;目的語&lt;/strong&gt;：&lt;code&gt;Chris enjoys studying math.&lt;/code&gt;&lt;/li&gt;
&lt;/ul&gt;
&lt;/td&gt;
&lt;/tr&gt;
&lt;tr style="background-color: #f0b464; color: #000000;"&gt;
&lt;td style="padding: 8px;"&gt;進行形との違い&lt;/td&gt;
&lt;td style="padding: 8px;"&gt;
&lt;ul&gt;
&lt;li&gt;&lt;strong&gt;be動詞＋ ing&lt;/strong&gt; ＝ いつも進行形とは限らない&lt;/li&gt;
&lt;li&gt;進行形：&lt;strong&gt;「〜しているところだ」&lt;/strong&gt;&lt;/li&gt;
&lt;li&gt;動名詞：&lt;strong&gt;「〜すること」&lt;/strong&gt;（訳してみると区別しやすい）&lt;/li&gt;
&lt;/ul&gt;
&lt;/td&gt;
&lt;/tr&gt;
&lt;tr style="background-color: #ffffff; color: #000000;"&gt;
&lt;td style="padding: 8px;"&gt;-ing の付け方の確認&lt;/td&gt;
&lt;td style="padding: 8px;"&gt;
&lt;ul&gt;
&lt;li&gt;基本：&lt;code&gt;play → playing&lt;/code&gt;&lt;/li&gt;
&lt;li&gt;&lt;strong&gt;短母音＋子音&lt;/strong&gt; で終わる語：最後の子音字を重ねる例）&lt;code&gt;swim → swimming&lt;/code&gt;&lt;/li&gt;
&lt;li&gt;現在進行形で学んだ &lt;strong&gt;-ing のつけ方ルール&lt;/strong&gt; をそのまま使う&lt;/li&gt;
&lt;/ul&gt;
&lt;/td&gt;
&lt;/tr&gt;
&lt;tr style="background-color: #f0b464; color: #000000;"&gt;
&lt;td style="padding: 8px;"&gt;目的語としての動名詞&lt;/td&gt;
&lt;td style="padding: 8px;"&gt;
&lt;ul&gt;
&lt;li&gt;動詞のあとに置いて &lt;strong&gt;「〜することを」&lt;/strong&gt; の意味を表す&lt;/li&gt;
&lt;li&gt;&lt;code&gt;Chris enjoys studying math.&lt;/code&gt;&lt;br /&gt;
→ クリスは数学を勉強することを楽しんでいる。&lt;/li&gt;
&lt;li&gt;訳しにくい場合は「〜して楽しむ」のように自然な日本語に整える&lt;/li&gt;
&lt;/ul&gt;
&lt;/td&gt;
&lt;/tr&gt;
&lt;tr style="background-color: #ffffff; color: #000000;"&gt;
&lt;td style="padding: 8px;"&gt;前置詞＋動名詞&lt;/td&gt;
&lt;td style="padding: 8px;"&gt;
&lt;ul&gt;
&lt;li&gt;&lt;strong&gt;前置詞の後ろに to不定詞は置けない&lt;/strong&gt;&lt;/li&gt;
&lt;li&gt;必ず &lt;strong&gt;動名詞（〜ing）&lt;/strong&gt; を置く：「前置詞＋動名詞」&lt;/li&gt;
&lt;li&gt;&lt;code&gt;Don't worry about making mistakes.&lt;/code&gt;&lt;br /&gt;
→ 間違いをすることについて心配しないで。&lt;/li&gt;
&lt;li&gt;&lt;code&gt;He left the classroom without saying a word.&lt;/code&gt;&lt;br /&gt;
→ 彼は一言も言わずに教室を出て行った。&lt;/li&gt;
&lt;/ul&gt;
&lt;/td&gt;
&lt;/tr&gt;
&lt;tr style="background-color: #f0b464; color: #000000;"&gt;
&lt;td style="padding: 8px;"&gt;このセクションのゴール&lt;/td&gt;
&lt;td style="padding: 8px;"&gt;
&lt;ul&gt;
&lt;li&gt;動名詞の基本イメージ「動詞＋ ing ＝ 〜すること」をつかむ&lt;/li&gt;
&lt;li&gt;主語・補語・目的語の3か所で使えることを理解する&lt;/li&gt;
&lt;li&gt;&lt;strong&gt;前置詞のあとは必ず動名詞&lt;/strong&gt; というルールに慣れる&lt;/li&gt;
&lt;/ul&gt;
&lt;/td&gt;
&lt;/tr&gt;
&lt;/tbody&gt;
&lt;/table&gt;
&lt;hr /&gt;
&lt;h2&gt;Lesson5 セクション1【動名詞】確認クイズ（10問）&lt;/h2&gt;
&lt;table style="border-collapse: collapse; width: 100%;"&gt;
&lt;tbody&gt;
&lt;tr style="background-color: #dd8500; color: #ffffff;"&gt;
&lt;th style="padding: 8px; text-align: center;"&gt;No.&lt;/th&gt;
&lt;th style="padding: 8px; text-align: left;"&gt;問題&lt;/th&gt;
&lt;th style="padding: 8px; text-align: left;"&gt;選択肢（A～D）&lt;/th&gt;
&lt;th style="padding: 8px; text-align: center;"&gt;正解&lt;/th&gt;
&lt;/tr&gt;
&lt;p&gt;&lt;!-- Q1 --&gt;&lt;/p&gt;
&lt;tr style="background-color: #f0b464; color: #000000;"&gt;
&lt;td style="padding: 8px; text-align: center;"&gt;1&lt;/td&gt;
&lt;td style="padding: 8px;"&gt;動名詞の基本的な意味として最も適切なものはどれですか。&lt;/td&gt;
&lt;td style="padding: 8px;"&gt;A. 〜しているところだ&lt;br /&gt;
B. 〜された&lt;br /&gt;
C. 〜すること&lt;br /&gt;
D. 〜させること&lt;/td&gt;
&lt;td style="padding: 8px; text-align: center;"&gt;&lt;button id="btn-1" type="button"&gt;正解を見る&lt;/button&gt;&lt;br /&gt;
&lt;span id="ans-1" style="display: none;"&gt;正解：C&lt;/span&gt;&lt;/td&gt;
&lt;/tr&gt;
&lt;p&gt;&lt;!-- Q2 --&gt;&lt;/p&gt;
&lt;tr style="background-color: #ffffff; color: #000000;"&gt;
&lt;td style="padding: 8px; text-align: center;"&gt;2&lt;/td&gt;
&lt;td style="padding: 8px;"&gt;動名詞が置ける位置として正しい組み合わせはどれですか。&lt;/td&gt;
&lt;td style="padding: 8px;"&gt;A. 主語・補語のみ&lt;br /&gt;
B. 補語・目的語のみ&lt;br /&gt;
C. 主語・目的語のみ&lt;br /&gt;
D. 主語・補語・目的語&lt;/td&gt;
&lt;td style="padding: 8px; text-align: center;"&gt;&lt;button id="btn-2" type="button"&gt;正解を見る&lt;/button&gt;&lt;br /&gt;
&lt;span id="ans-2" style="display: none;"&gt;正解：D&lt;/span&gt;&lt;/td&gt;
&lt;/tr&gt;
&lt;p&gt;&lt;!-- Q3 --&gt;&lt;/p&gt;
&lt;tr style="background-color: #f0b464; color: #000000;"&gt;
&lt;td style="padding: 8px; text-align: center;"&gt;3&lt;/td&gt;
&lt;td style="padding: 8px;"&gt;「泳ぐことは楽しいです。」を表す英語として最も適切なものはどれですか。&lt;/td&gt;
&lt;td style="padding: 8px;"&gt;A. Swim is fun.&lt;br /&gt;
B. Swimming is fun.&lt;br /&gt;
C. To swim is funning.&lt;br /&gt;
D. Swim fun.&lt;/td&gt;
&lt;td style="padding: 8px; text-align: center;"&gt;&lt;button id="btn-3" type="button"&gt;正解を見る&lt;/button&gt;&lt;br /&gt;
&lt;span id="ans-3" style="display: none;"&gt;正解：B&lt;/span&gt;&lt;/td&gt;
&lt;/tr&gt;
&lt;p&gt;&lt;!-- Q4 --&gt;&lt;/p&gt;
&lt;tr style="background-color: #ffffff; color: #000000;"&gt;
&lt;td style="padding: 8px; text-align: center;"&gt;4&lt;/td&gt;
&lt;td style="padding: 8px;"&gt;次のうち、&lt;strong&gt;補語&lt;/strong&gt;として動名詞が使われている文はどれですか。&lt;/td&gt;
&lt;td style="padding: 8px;"&gt;A. Swimming is fun.&lt;br /&gt;
B. Chris enjoys studying math.&lt;br /&gt;
C. My mother&amp;#8217;s job is teaching tennis.&lt;br /&gt;
D. Don&amp;#8217;t worry about making mistakes.&lt;/td&gt;
&lt;td style="padding: 8px; text-align: center;"&gt;&lt;button id="btn-4" type="button"&gt;正解を見る&lt;/button&gt;&lt;br /&gt;
&lt;span id="ans-4" style="display: none;"&gt;正解：C&lt;/span&gt;&lt;/td&gt;
&lt;/tr&gt;
&lt;p&gt;&lt;!-- Q5 --&gt;&lt;/p&gt;
&lt;tr style="background-color: #f0b464; color: #000000;"&gt;
&lt;td style="padding: 8px; text-align: center;"&gt;5&lt;/td&gt;
&lt;td style="padding: 8px;"&gt;次の日本語を表す英語として正しいものはどれですか。&lt;br /&gt;
「クリスは数学を勉強することを楽しんでいる。」&lt;/td&gt;
&lt;td style="padding: 8px;"&gt;A. Chris enjoys to study math.&lt;br /&gt;
B. Chris enjoy studying math.&lt;br /&gt;
C. Chris enjoys studying math.&lt;br /&gt;
D. Chris is studying math enjoys.&lt;/td&gt;
&lt;td style="padding: 8px; text-align: center;"&gt;&lt;button id="btn-5" type="button"&gt;正解を見る&lt;/button&gt;&lt;br /&gt;
&lt;span id="ans-5" style="display: none;"&gt;正解：C&lt;/span&gt;&lt;/td&gt;
&lt;/tr&gt;
&lt;p&gt;&lt;!-- Q6 --&gt;&lt;/p&gt;
&lt;tr style="background-color: #ffffff; color: #000000;"&gt;
&lt;td style="padding: 8px; text-align: center;"&gt;6&lt;/td&gt;
&lt;td style="padding: 8px;"&gt;次のうち、&lt;strong&gt;前置詞のあと&lt;/strong&gt;に正しく動名詞が使われているものはどれですか。&lt;/td&gt;
&lt;td style="padding: 8px;"&gt;A. Don&amp;#8217;t worry about to make mistakes.&lt;br /&gt;
B. Don&amp;#8217;t worry about making mistakes.&lt;br /&gt;
C. Don&amp;#8217;t worry to make mistakes about.&lt;br /&gt;
D. Don&amp;#8217;t worry making mistakes about.&lt;/td&gt;
&lt;td style="padding: 8px; text-align: center;"&gt;&lt;button id="btn-6" type="button"&gt;正解を見る&lt;/button&gt;&lt;br /&gt;
&lt;span id="ans-6" style="display: none;"&gt;正解：B&lt;/span&gt;&lt;/td&gt;
&lt;/tr&gt;
&lt;p&gt;&lt;!-- Q7 --&gt;&lt;/p&gt;
&lt;tr style="background-color: #f0b464; color: #000000;"&gt;
&lt;td style="padding: 8px; text-align: center;"&gt;7&lt;/td&gt;
&lt;td style="padding: 8px;"&gt;「彼は何も言わずに教室を出て行った。」を表す文として最も適切なものはどれですか。&lt;/td&gt;
&lt;td style="padding: 8px;"&gt;A. He left the classroom without say a word.&lt;br /&gt;
B. He left the classroom without to say a word.&lt;br /&gt;
C. He left the classroom without saying a word.&lt;br /&gt;
D. He left the classroom saying without a word.&lt;/td&gt;
&lt;td style="padding: 8px; text-align: center;"&gt;&lt;button id="btn-7" type="button"&gt;正解を見る&lt;/button&gt;&lt;br /&gt;
&lt;span id="ans-7" style="display: none;"&gt;正解：C&lt;/span&gt;&lt;/td&gt;
&lt;/tr&gt;
&lt;p&gt;&lt;!-- Q8 --&gt;&lt;/p&gt;
&lt;tr style="background-color: #ffffff; color: #000000;"&gt;
&lt;td style="padding: 8px; text-align: center;"&gt;8&lt;/td&gt;
&lt;td style="padding: 8px;"&gt;「前置詞のあとには必ず動名詞」というルールに当てはまる例として正しいものはどれですか。&lt;/td&gt;
&lt;td style="padding: 8px;"&gt;A. He is good at play soccer.&lt;br /&gt;
B. He is good at playing soccer.&lt;br /&gt;
C. He is good to play soccer.&lt;br /&gt;
D. He is playing soccer at good.&lt;/td&gt;
&lt;td style="padding: 8px; text-align: center;"&gt;&lt;button id="btn-8" type="button"&gt;正解を見る&lt;/button&gt;&lt;br /&gt;
&lt;span id="ans-8" style="display: none;"&gt;正解：B&lt;/span&gt;&lt;/td&gt;
&lt;/tr&gt;
&lt;p&gt;&lt;!-- Q9 --&gt;&lt;/p&gt;
&lt;tr style="background-color: #f0b464; color: #000000;"&gt;
&lt;td style="padding: 8px; text-align: center;"&gt;9&lt;/td&gt;
&lt;td style="padding: 8px;"&gt;「swim」の動名詞形として正しいスペルはどれですか。&lt;/td&gt;
&lt;td style="padding: 8px;"&gt;A. swiming&lt;br /&gt;
B. swimmng&lt;br /&gt;
C. swimming&lt;br /&gt;
D. swimed&lt;/td&gt;
&lt;td style="padding: 8px; text-align: center;"&gt;&lt;button id="btn-9" type="button"&gt;正解を見る&lt;/button&gt;&lt;br /&gt;
&lt;span id="ans-9" style="display: none;"&gt;正解：C&lt;/span&gt;&lt;/td&gt;
&lt;/tr&gt;
&lt;p&gt;&lt;!-- Q10 --&gt;&lt;/p&gt;
&lt;tr style="background-color: #ffffff; color: #000000;"&gt;
&lt;td style="padding: 8px; text-align: center;"&gt;10&lt;/td&gt;
&lt;td style="padding: 8px;"&gt;動名詞を学ぶときに、現在進行形のときに学んだ &lt;strong&gt;-ing のつけ方&lt;/strong&gt; を復習しておく必要がある主な理由として最も適切なものはどれですか。&lt;/td&gt;
&lt;td style="padding: 8px;"&gt;A. 動名詞は過去形と同じだから&lt;br /&gt;
B. 動名詞も「動詞＋ing」の形を使うから&lt;br /&gt;
C. 動名詞はすべて不規則変化だから&lt;br /&gt;
D. 動名詞は助動詞の後ろにしか来ないから&lt;/td&gt;
&lt;td style="padding: 8px; text-align: center;"&gt;&lt;button id="btn-10" type="button"&gt;正解を見る&lt;/button&gt;&lt;br /&gt;
&lt;span id="ans-10" style="display: none;"&gt;正解：B&lt;/span&gt;&lt;/td&gt;
&lt;/tr&gt;
&lt;/tbody&gt;
&lt;/table&gt;
&lt;p&gt;&lt;script&gt;
function showAnswer(n) {
  var ans = document.getElementById('ans-' + n);
  var btn = document.getElementById('btn-' + n);
  if (ans) {
    ans.style.display = 'inline';
  }
  if (btn) {
    btn.style.display = 'none';
  }
}
&lt;/script&gt;&lt;/p&gt;
&lt;p&gt;&lt;!--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t>
  </si>
  <si>
    <t>https://eigo-rewrite.com/column/stage2-lesson5-2/</t>
  </si>
  <si>
    <t>以下のページは不自然なワードを使用しています。
これらを適切に自然な言葉に置き換えて下さい。
なお、本文の装飾や構造は絶対に変えないでください。
【対象ページURL】
https://eigo-rewrite.com/column/stage2-lesson5-2/
【検出された不自然ワード】
- 型
【本文】
------
&lt;p&gt;&lt;iframe title="YouTube video player" src="https://www.youtube.com/embed/9zQmHxTj8BU" width="560" height="315" frameborder="0" allowfullscreen="allowfullscreen"&gt;&lt;/iframe&gt;&lt;/p&gt;
&lt;p data-start="27" data-end="87"&gt;NEW TREASURE STAGE2 の文法事項・Lesson一覧の全体像は、&lt;strong&gt;&lt;a href="https://eigo-rewrite.com/column/hub_stage2/"&gt;NEW TREASURE STAGE2｜中2英文法 総括＋Lesson一覧（全体像はこちら）&lt;/a&gt;&lt;/strong&gt;で確認できます。&lt;br data-start="61" data-end="64" /&gt;このセクションは内容がかなり盛りだくさんです。&lt;/p&gt;
&lt;p data-start="89" data-end="229"&gt;前回お伝えした通り、動名詞は主語や補語に置かれる場合は特に問題ありません。しかし &lt;strong data-start="130" data-end="145"&gt;目的語の位置に置く場合&lt;/strong&gt; は注意が必要です。その目的語として「〜すること」を置いたとき、&lt;strong data-start="177" data-end="213"&gt;不定詞を使うべきか、動名詞を使うべきか、またはどちらでもよいのか&lt;/strong&gt; を区別する必要があります。&lt;/p&gt;
&lt;p data-start="231" data-end="254" data-is-last-node="" data-is-only-node=""&gt;なお、&lt;strong data-start="234" data-end="254" data-is-last-node=""&gt;どちらでもよい場合も存在します。&lt;/strong&gt;&lt;/p&gt;
&lt;p&gt;例えば&amp;#8221;like&amp;#8221;という単語がありますが、あの場合例えば「私は英語を話す事が好きです。」という場合は&amp;#8221;I like to speak English. &amp;#8220;でも丸ですし、&amp;#8221;I like speaking English. &amp;#8220;という形でOKです。&lt;br /&gt;
ところが、動詞によってはこの動詞のあとには「to 不定詞」しか置いてはいけない、この動詞のあとには動名詞しか置いてはいけない、といった形で&lt;span style="color: #ff0000;"&gt;動詞によって次にどういう形がくるかというのが決まっています。&lt;/span&gt;&lt;br /&gt;
全てをこの場でご紹介すると膨大な数になってしまうので、その一覧のようなものは教科書を見て頂ければと思いますが、ここでは大まかな原則を理解しておいて、その原則に一つずつの単語を当てはめる、それによって理解しながら覚えるという事を進めていこうと思います。&lt;br /&gt;
それではまず不定詞を取る動詞に関してです。&lt;br /&gt;
こちらに&lt;strong&gt;「まだしていないこと」&lt;/strong&gt;と書きましたが、これはどういう事かというのを説明していきます。&lt;/p&gt;
&lt;p&gt;&lt;img decoding="async" fetchpriority="high" class="alignnone wp-image-670" src="https://eigo-rewrite.com/wp-content/uploads/2023/08/スライド用-2-300x169.jpg" alt="" width="721" height="406" srcset="https://eigo-rewrite.com/wp-content/uploads/2023/08/スライド用-2-300x169.jpg 300w, https://eigo-rewrite.com/wp-content/uploads/2023/08/スライド用-2-1024x576.jpg 1024w, https://eigo-rewrite.com/wp-content/uploads/2023/08/スライド用-2-768x432.jpg 768w, https://eigo-rewrite.com/wp-content/uploads/2023/08/スライド用-2-320x180.jpg 320w, https://eigo-rewrite.com/wp-content/uploads/2023/08/スライド用-2.jpg 1280w" sizes="(max-width: 721px) 100vw, 721px" /&gt;&lt;/p&gt;
&lt;p&gt;&amp;#8220;I want&amp;#8221;、&amp;#8221;I&amp;#8221;という主語があって、&amp;#8221;want&amp;#8221;という動詞があって、この&amp;#8221;to eat&amp;#8221;以下というものが目的語になっています。&lt;br /&gt;
これは不定詞、Lesson4で学習した通り、&amp;#8221;want to&amp;#8221;は「何々したい」でした。&lt;br /&gt;
&amp;#8220;fried noodles&amp;#8221;「カップラーメン」の事です。&lt;br /&gt;
その「カップラーメン」、「カップヌードルを食べる事が欲しい」、つまり「カップヌードルを食べたい」といった文になっています。&lt;br /&gt;
ここでポイントですが、「カップラーメンを食べたい」という事は、その&lt;span style="color: #0000ff;"&gt;食べたいと思っている時点ではまだ食べてない&lt;/span&gt;んです。&lt;br /&gt;
このように、この&amp;#8221;to&amp;#8221;以下のこの動作というものを、この動詞が表している時点、つまり&amp;#8221;want&amp;#8221;であれば今です。&lt;br /&gt;
そうすると、今この時点で食べたい、食べたいと思っているって事はまだ食べていません。&lt;br /&gt;
このように、&lt;span style="color: #ff0000;"&gt;この動詞の時点でまだしていない事に関しては、「to 不定詞」を使う事が多いです。&lt;/span&gt;&lt;br /&gt;
&lt;strong&gt;多いというのは100%絶対そうという訳ではありません。&lt;/strong&gt;&lt;br /&gt;
動詞によっては違う捉え方のものもありますが、現段階で学ぶ動詞に関しては基本的にはまだやっていない事、この動詞の時点でまだやっていない事は「to 不定詞」を取る事が多いです。&lt;br /&gt;
&lt;!--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&lt;p&gt;下の文も同様です。&lt;br /&gt;
&amp;#8220;He decided&amp;#8221;&lt;br /&gt;
主語があって動詞があります。&lt;br /&gt;
&amp;#8220;decide&amp;#8221;は「決心する」とか「決断する」といった動詞です。&lt;br /&gt;
そのあとが&amp;#8221;to be a novelist&amp;#8221;と続きます。&lt;br /&gt;
&amp;#8220;novelist&amp;#8221;は「小説家」です。&lt;br /&gt;
&amp;#8220;novel&amp;#8221;、ライトノベルとかのノベル、これが「小説」で、&amp;#8221;list&amp;#8221;は「する人」なので「小説を書く人」で「小説家」となっています。&lt;br /&gt;
こちらの&amp;#8221;be&amp;#8221;というのも不定詞の単元でやりました。&lt;br /&gt;
これは「何々になる」でした。&lt;br /&gt;
そうすると、「彼は小説家になる事を決心した。」となります。&lt;br /&gt;
今度は過去の話になっていますが、「決心した」という時点ではまだ彼は小説家じゃないんです。&lt;br /&gt;
将来小説家になろうと決めただけであって、まだ小説家にはなっていないので、この&amp;#8221;decided&amp;#8221;、決断した時点ではまだ小説家になっていないので、「to 不定詞」を使います。&lt;br /&gt;
こういった理屈になります。&lt;/p&gt;
&lt;p&gt;教科書によって&amp;#8221;wish&amp;#8221;「望む」とか&amp;#8221;hope&amp;#8221;「望む」、といったものも、「何々する事を望む」「希望する」という事はその時点ではまだやっていないので、「to 不定詞」を使うという区分けになります。&lt;br /&gt;
繰り返しになってしまいますが、100%全ての動詞に当てはまる訳ではありません。&lt;br /&gt;
なので、このように関連付けられる動詞に関しては、まだやっていないから「to 不定詞」なんだなと理解しておいて、それが当てはまらない動詞に関しては、そういうもんなんだなと一旦それは受け入れて、学習が進んでいった段階で振り返ってこういう理屈なのかとい確認していきましょう。&lt;/p&gt;
&lt;p&gt;それでは次に目的語に動名詞のみを取るものをご紹介します。&lt;br /&gt;
先ほどの「to 不定詞」というのは動詞の時点でまだやっていない事でした。&lt;br /&gt;
それとは違うものが動名詞な訳ですから、まだやっていないの反対なので、すでにしている事、あるいは過去にやった事、過去に行った事、これを表すのが動名詞となります。&lt;br /&gt;
具体的に見ていきます。&lt;/p&gt;
&lt;p&gt;&lt;img decoding="async" class="alignnone wp-image-671" src="https://eigo-rewrite.com/wp-content/uploads/2023/08/スライド用2-1-300x169.jpg" alt="" width="659" height="371" srcset="https://eigo-rewrite.com/wp-content/uploads/2023/08/スライド用2-1-300x169.jpg 300w, https://eigo-rewrite.com/wp-content/uploads/2023/08/スライド用2-1-1024x576.jpg 1024w, https://eigo-rewrite.com/wp-content/uploads/2023/08/スライド用2-1-768x432.jpg 768w, https://eigo-rewrite.com/wp-content/uploads/2023/08/スライド用2-1-320x180.jpg 320w, https://eigo-rewrite.com/wp-content/uploads/2023/08/スライド用2-1.jpg 1280w" sizes="(max-width: 659px) 100vw, 659px" /&gt;&lt;/p&gt;
&lt;p&gt;&amp;#8220;My father&amp;#8221;「お父さんが」&amp;#8221;enjoyed&amp;#8221;「楽しみました」、「楽しむ」という事は何を楽しんでいたのかという事が必要になります。&lt;br /&gt;
なので、このような形で&amp;#8221;watching rugby games on TV&amp;#8221;「テレビでラグビーの試合を見る事」です。&lt;br /&gt;
そうすると、「お父さんはテレビでラグビーの試合を見る事を楽しんだ。」という事は、楽しんでいる時点でラグビーの試合を見ている訳です。&lt;br /&gt;
見てないものを楽しむというのは不可能な訳です。&lt;br /&gt;
そうすると、ここの&amp;#8221;ing&amp;#8221;になっているというのは、&lt;span style="color: #0000ff;"&gt;この&amp;#8221;enjoy&amp;#8221;した時点ですでに見ています。&lt;/span&gt;&lt;br /&gt;
なので、&amp;#8221;enjoy to&amp;#8221;ではなくて&amp;#8221;enjoy ing&amp;#8221;という形を取ります。&lt;br /&gt;
また下の文も同様でして、&amp;#8221;She&amp;#8221;主語があります。&lt;br /&gt;
そのあとに&amp;#8221;finished&amp;#8221;という動詞があって、最後に&amp;#8221;cleaning her room&amp;#8221;という動名詞の塊がある訳ですが、こちらも「終える」という事はその時点でやっている事だから終える事が出来る訳です。&lt;br /&gt;
ですから、彼女が終えた時点ですでに彼女は部屋を掃除していた訳です。&lt;br /&gt;
なので、&amp;#8221;finish&amp;#8221;のあとというのは&amp;#8221;ing&amp;#8221;がきます。&lt;br /&gt;
このように、基本的に&lt;span style="color: #ff6600;"&gt;&amp;#8220;ing&amp;#8221;というのはすでにその場で行っている事を「何々する」といった形の動詞&lt;/span&gt;、この場合に&amp;#8221;ing&amp;#8221;を使います。&lt;br /&gt;
教科書には他にも&amp;#8221;give up&amp;#8221;「諦める」「やめる」です。&lt;br /&gt;
今やっている事を諦める、今やっている事をやめる、といった形で動詞が出てきていますが基本的には同じ理屈で通す事が出来ます。&lt;/p&gt;
&lt;p&gt;&lt;img decoding="async" loading="lazy" class="alignnone wp-image-672" src="https://eigo-rewrite.com/wp-content/uploads/2023/08/スライド用3-1-300x169.jpg" alt="" width="618" height="348" srcset="https://eigo-rewrite.com/wp-content/uploads/2023/08/スライド用3-1-300x169.jpg 300w, https://eigo-rewrite.com/wp-content/uploads/2023/08/スライド用3-1-1024x576.jpg 1024w, https://eigo-rewrite.com/wp-content/uploads/2023/08/スライド用3-1-768x432.jpg 768w, https://eigo-rewrite.com/wp-content/uploads/2023/08/スライド用3-1-320x180.jpg 320w, https://eigo-rewrite.com/wp-content/uploads/2023/08/スライド用3-1.jpg 1280w" sizes="(max-width: 618px) 100vw, 618px" /&gt;&lt;/p&gt;
&lt;p&gt;それでは三つ目です。&lt;br /&gt;
目的語に不定詞と動名詞を両方取る事が出来るんだけれども、&lt;strong&gt;不定詞にするか動名詞にするかで意味が変わってしまう動詞&lt;/strong&gt;というのがあります。&lt;br /&gt;
基本的には①と②で見てきた「to 不定詞」の場合と&amp;#8221;ing&amp;#8221;の場合、これらが分かっていると区別する事が出来ます。&lt;br /&gt;
まず上の文を見ていきましょう。&lt;br /&gt;
&amp;#8220;Tom doesn’t remember&amp;#8221;&lt;br /&gt;
「トムは覚えていません」&lt;br /&gt;
主語と動詞があります。&lt;br /&gt;
そのあとに&amp;#8221;meeting Mary&amp;#8221;「メアリーさんに会った」という形で&amp;#8221;ing&amp;#8221;というのはすでにした事、すでにしている事な訳ですから、未来なのか過去なのかでいえばどちらかというと過去になる訳です。&lt;br /&gt;
ですから、この場合「トム君はメアリーさんに会わなきゃいけない事を忘れていた」のではなく、すでに一度メアリーさんに会ったんだけれどもその会った事を忘れている、したがって「トムはメアリーに会った事を覚えていない。」といった意味になってきます。&lt;br /&gt;
このように、&amp;#8221;ing&amp;#8221;というのはすでにしている事、すでにしていた事です。&lt;br /&gt;
ですので、この&amp;#8221;remember&amp;#8221;とか&amp;#8221;forget&amp;#8221;のあとに&amp;#8221;ing&amp;#8221;がきている場合は「何々した事」と訳していって下さい。&lt;br /&gt;
という事は、このように&amp;#8221;Remember&amp;#8221;と命令文になっていますが、&amp;#8221;to meet me in the cafeteria. &amp;#8220;「食堂で私に会う」というふうにあります。&lt;br /&gt;
今度は「to 不定詞」を使っていますので、すでにした事ではなくてこれからする事、これから行う事を表します。&lt;br /&gt;
「私に食堂で会う事を覚えていて下さい。」「忘れないで下さい。」といった形になります。&lt;br /&gt;
そうすると、これはまだやっていない事なので、先ほどと違って「した事」ではなくて「する事」という形で訳していきます。&lt;br /&gt;
これは&amp;#8221;remember&amp;#8221;だけではなくて&amp;#8221;forget&amp;#8221;「忘れる」という動詞でも同じ事が起きます。&lt;br /&gt;
なので&lt;span style="color: #0000ff;"&gt;&amp;#8220;ing&amp;#8221;であればすでにしたので「何々した事」、「to 不定詞」であればまだやっていない事なので「何々する事」&lt;/span&gt;、このように訳し分けていきましょう。&lt;/p&gt;
&lt;p&gt;それから目的語という所から少し外れてしまいますが、&amp;#8221;stop&amp;#8221;という単語があります。&lt;br /&gt;
「やめる」とか「とめる」という意味合いというのが多いですが、この&amp;#8221;stop&amp;#8221;というのも使い方によって&amp;#8221;stop&amp;#8221;の意味自体が変わってしまうという事が起こります。&lt;br /&gt;
なので、その点を詳しく見ていく事にします。&lt;br /&gt;
&lt;!--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&lt;p&gt;&lt;img decoding="async" loading="lazy" class="alignnone wp-image-673" src="https://eigo-rewrite.com/wp-content/uploads/2023/08/スライド用4-300x169.jpg" alt="" width="625" height="352" srcset="https://eigo-rewrite.com/wp-content/uploads/2023/08/スライド用4-300x169.jpg 300w, https://eigo-rewrite.com/wp-content/uploads/2023/08/スライド用4-1024x576.jpg 1024w, https://eigo-rewrite.com/wp-content/uploads/2023/08/スライド用4-768x432.jpg 768w, https://eigo-rewrite.com/wp-content/uploads/2023/08/スライド用4-320x180.jpg 320w, https://eigo-rewrite.com/wp-content/uploads/2023/08/スライド用4.jpg 1280w" sizes="(max-width: 625px) 100vw, 625px" /&gt;&lt;/p&gt;
&lt;p&gt;最初に&amp;#8221;Jim stopped&amp;#8221;とありまして、そのあとに&amp;#8221;ing&amp;#8221;、動名詞があります。&lt;br /&gt;
そうすると、この動名詞というのは「何々する事」です。&lt;br /&gt;
もちろんこの時点で行っている事なので、&amp;#8221;talking with Mary&amp;#8221;、つまり「メアリーさんと話す事」を「やめた」という事ですから、そうするとこちらは「何々をやめる」という事は直後に名詞がないといけないので、この&amp;#8221;stop&amp;#8221;というのは他動詞という事になります。&lt;br /&gt;
「何々する事をやめる」&lt;br /&gt;
そうすると上の文というのは、「ジムはメアリーさんと話すのをやめました。」といった形で、この塊全体が「何々する事」という目的語になっている訳です。&lt;br /&gt;
ところが下の文を見ると、今度は&amp;#8221;Jim stopped&amp;#8221;と同じ&amp;#8221;stopped&amp;#8221;という単語になっている訳ですが、次が「to 不定詞」になっています。&lt;br /&gt;
「する事をやめる」という事はすでにしている事をやめる訳ですから、「する事をやめる」という場合は、必ず&amp;#8221;stop&amp;#8221;のあとは&amp;#8221;ing&amp;#8221;にならないといけません。&lt;br /&gt;
じゃあ「to 不定詞」を使っているという事は、「する事をやめる」とは訳せない訳ですから、&lt;span style="color: #ff0000;"&gt;まずこれは名詞的用法ではないんです。&lt;/span&gt;&lt;br /&gt;
じゃあなんの&amp;#8221;to&amp;#8221;かと言った時に、「to 不定詞」は名詞的用法、形容詞的用法、副詞的用法の三つがありました。&lt;br /&gt;
形容詞的用法だとすると直前の名詞を修飾する訳で、この&amp;#8221;stoppedは&amp;#8221;ed&amp;#8221;が付いていますからもちろん動詞です。&lt;br /&gt;
名詞ではありません。&lt;br /&gt;
したがって、形容詞的用法でもありません。&lt;br /&gt;
という事は、残った一つの&lt;strong&gt;副詞的用法&lt;/strong&gt;という事になります。&lt;br /&gt;
副詞的用法というのは「何々する為に」という目的を表す使い方と、それから感情の形容詞のあとにおいて「何々して」と訳す二つがありました。&lt;br /&gt;
もちろん&amp;#8221;stop&amp;#8221;というのは感情を表す形容詞ではありませんので、これは目的、つまり「何々する為に」となります。&lt;br /&gt;
という事は、「ジムはメアリーと話す為にストップした。」と言っている訳ですから、この&amp;#8221;stop&amp;#8221;というのは他動詞で「何々をやめる」ではなくて、副詞的用法ですから名詞がきていないので、&lt;span style="color: #ff0000;"&gt;この&amp;#8221;stop&amp;#8221;というのは自動詞になります。&lt;/span&gt;&lt;br /&gt;
自動詞という事は、これは「やめる」とか「とめる」ではなくて、「立ち止まる」になります。&lt;br /&gt;
ですからこれを訳すとなると、「ジムはメアリーと話す為に立ち止まった。」といった訳になってきます。&lt;br /&gt;
このように&amp;#8221;stop&amp;#8221;というのは、目的語としては&amp;#8221;ing&amp;#8221;のみを取る訳ですが、目的語を取らない自動詞の場合は「to 不定詞」を置いて、「何々する為に立ち止まる」といった使い方が存在します。&lt;br /&gt;
ですので、先ほどの&amp;#8221;remember&amp;#8221;とか&amp;#8221;forget&amp;#8221;と同様に、この&amp;#8221;stop&amp;#8221;という動詞も使い方に注意しましょう。&lt;/p&gt;
&lt;p&gt;それではセクション2の最後です。&lt;br /&gt;
セクション1でお話ししたように、前置詞のあとは必ず動名詞、&amp;#8221;ing&amp;#8221;の形がくるといったものがありました。&lt;br /&gt;
ここではその前置詞のあとは動名詞といったルールを使った関用表現について見ていく事にします。&lt;/p&gt;
&lt;p&gt;&lt;img decoding="async" loading="lazy" class="alignnone wp-image-674" src="https://eigo-rewrite.com/wp-content/uploads/2023/08/スライド用5-300x169.jpg" alt="" width="696" height="392" srcset="https://eigo-rewrite.com/wp-content/uploads/2023/08/スライド用5-300x169.jpg 300w, https://eigo-rewrite.com/wp-content/uploads/2023/08/スライド用5-1024x576.jpg 1024w, https://eigo-rewrite.com/wp-content/uploads/2023/08/スライド用5-768x432.jpg 768w, https://eigo-rewrite.com/wp-content/uploads/2023/08/スライド用5-320x180.jpg 320w, https://eigo-rewrite.com/wp-content/uploads/2023/08/スライド用5.jpg 1280w" sizes="(max-width: 696px) 100vw, 696px" /&gt;&lt;/p&gt;
&lt;p&gt;一つ目です。&lt;br /&gt;
「be動詞 + good at」という形があります。&lt;br /&gt;
これは「何々が上手だ」とか「何々が得意だ」といった意味になります。&lt;br /&gt;
じゃあマイクは何が得意なのかというと、&amp;#8221;folding paper cranes&amp;#8221;、&amp;#8221;fold&amp;#8221;は「折る」&amp;#8221;paper&amp;#8221;は「紙」、&amp;#8221;crane&amp;#8221;は「鶴」、鳥の鶴です。&lt;br /&gt;
つまり「マイクは折り紙で鶴を折るのが得意だ。」「上手だ」といった意味になっています。&lt;br /&gt;
このように&amp;#8221;at&amp;#8221;は前置詞ですから、そのあとというのは&amp;#8221;ing&amp;#8221;、必ず動名詞にしましょう。&lt;br /&gt;
ですので、&lt;span style="color: #0000ff;"&gt;ここは不定詞にせずに動名詞にする&lt;/span&gt;という事です。&lt;/p&gt;
&lt;p&gt;二つ目です。&lt;br /&gt;
&amp;#8220;Alison was tired of&amp;#8221;&lt;br /&gt;
&amp;#8220;be tired of&amp;#8221;が出てきています。&lt;br /&gt;
&amp;#8220;tired&amp;#8221;というのも注意が必要でして、普通は&amp;#8221;tired&amp;#8221;というのは「疲れている」とか「疲れた」という訳になる訳ですが、その場合ですと&amp;#8221;be tired from&amp;#8221;と言います。&lt;br /&gt;
このように&amp;#8221;be tired of&amp;#8221;を使うと、これは「疲れている」ではなくて「うんざりする」とか「飽き飽きする」といった精神的な疲れを表す事になります。&lt;br /&gt;
こちらの&lt;span style="color: #0000ff;"&gt;&amp;#8220;of&amp;#8221;というのも前置詞&lt;/span&gt;ですから、&amp;#8221;stay&amp;#8221;ではなく、&amp;#8221;to stay&amp;#8221;でもなく、&amp;#8221;staying&amp;#8221;となりまして、そうすると&amp;#8221;staying home every day&amp;#8221;「毎日家にいる事に対してアリソンはもううんざりしている」といった意味になってきます。&lt;/p&gt;
&lt;p&gt;三つ目です。&lt;br /&gt;
三つ目が一番間違いやすいです。&lt;br /&gt;
元々&amp;#8221;look forward to&amp;#8221;という熟語があります。&lt;br /&gt;
これは「何々を楽しみにする」といった意味です。&lt;br /&gt;
なので、&amp;#8221;I am looking forward to&amp;#8221;と言ったら、「私は今楽しみにしています」となります。&lt;br /&gt;
何を楽しみにしているかというと、&amp;#8221;seeing you soon&amp;#8221;「あなたにすぐ会える事」「もうすぐ会える事を楽しみにしています。」といった意味になる訳です。&lt;br /&gt;
ですが、ここの&lt;span style="color: #ff0000;"&gt;&amp;#8220;to&amp;#8221;&lt;/span&gt;というのがクセものです。&lt;br /&gt;
不定詞、動名詞というものを学習していると、このto&amp;#8221;がもう「to 不定詞」に見えてしまいますから、&amp;#8221;looking forward to see&amp;#8221;と書きたくなってしまいます。&lt;br /&gt;
ですが、ここの&amp;#8221;to&amp;#8221;というのは&lt;strong&gt;不定詞の&amp;#8221;to&amp;#8221;ではなくて前置詞なんです。&lt;/strong&gt;&lt;br /&gt;
なので、前置詞のあとだから&amp;#8221;ing&amp;#8221;、動名詞になっています。&lt;br /&gt;
非常に間違えやすいので、ここは&amp;#8221;look forward to&amp;#8221;で覚えてしまうとテストの時に&amp;#8221;look forward to see&amp;#8221;と書いてしまいますから、熟語として覚える際は&amp;#8221;look forward to ing&amp;#8221;といった形で、この&amp;#8221;ingの所まで1セットで覚えましょう。&lt;br /&gt;
そうするとミスというのが減ってきます。&lt;br /&gt;
その際に、ここの&amp;#8221;to&amp;#8221;というのは不定詞じゃなくて前置詞だから&amp;#8221;ing&amp;#8221;なんだな、動名詞なんだな、といったふうに理屈を付けて覚えていきましょう。&lt;/p&gt;
&lt;p&gt;最後です。&lt;br /&gt;
&amp;#8220;Would you mind&amp;#8221;&lt;br /&gt;
という形があります。&lt;br /&gt;
&amp;#8220;mind&amp;#8221;というのは元々「気にする」とか「嫌がる」といった意味になっていて、失敗した人に対してどんまいどんまいと言ったりするあの&amp;#8221;mind&amp;#8221;です。&lt;br /&gt;
どんまいというのは&amp;#8221;don&amp;#8217;t mind&amp;#8221;の省略です。&lt;br /&gt;
じゃあ、&amp;#8221;Would you mind opening&amp;#8221;といったら、これ&amp;#8221;mind&amp;#8221;という動詞も基本的には直後に&amp;#8221;ing&amp;#8221;を付けます。&lt;br /&gt;
そうすると、「あなたは窓を開ける事は嫌ですか？」と聞いているので、これは間接的に相手に対してお願いをしています。&lt;br /&gt;
めちゃくちゃ丁寧に「窓を開けるというのは嫌ですかね？」&lt;br /&gt;
と言って、「窓を開けて頂けないでしょうか？」といった形で間接的に相手にお願いするといった形になっています。&lt;br /&gt;
こちらはもう&amp;#8221;Would you mind ing&amp;#8221;で覚えてしまっていいかと思いますが、&lt;span style="color: #ff0000;"&gt;答え方が大事です。&lt;/span&gt;&lt;br /&gt;
日本語で考えると、「窓を開けて頂けませんか？」に対して「いいですよ」と言うんだったら&amp;#8221;Yes&amp;#8221;「はい」で答えそうですが、こちらの&amp;#8221;mind&amp;#8221;というのは「気にする」とか「嫌がる」ですから、&lt;span style="color: #0000ff;"&gt;&amp;#8220;Yes&amp;#8221;で答えてしまうと、「はい、嫌です。&lt;/span&gt;」といった形になってしまいます。&lt;br /&gt;
なので、答える際は「嫌ですか？」と聞かれているので、「いいですよ」と言いたい時は、「いえいえ、気にしませんよ。」という形で&lt;strong&gt;否定で答えてあげましょう。&lt;/strong&gt;&lt;br /&gt;
一般的には、&amp;#8221;No&amp;#8221;と言ったあとに&amp;#8221;not at all&amp;#8221;「全然気にしないですよ」といった形で答える事が多いです。&lt;/p&gt;
&lt;p&gt;このようにセクション2、動名詞、それだけだと楽ですが、不定詞の区別であったり&amp;#8221;stop&amp;#8221;のように不定詞と動名詞で&amp;#8221;stop&amp;#8221;の意味自体が変わったり、&amp;#8221;remember&amp;#8221;と&amp;#8221;forget&amp;#8221;のように&amp;#8221;to&amp;#8221;と&amp;#8221;ing&amp;#8221;両方取れるけれども使い分けなければいけないとかがあります。&lt;br /&gt;
また、このように熟語を覚えないといけないというふうにかなり盛り沢山になっていますので、見ても中々全て覚えられません。&lt;br /&gt;
ですから必ず手を動かして、文で書いて定着させるように頑張って下さい。&lt;br /&gt;
それではセクション2に関しては以上となります。&lt;br /&gt;
&lt;!--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&lt;p&gt;&lt;iframe title="YouTube video player" src="https://www.youtube.com/embed/9zQmHxTj8BU" width="560" height="315" frameborder="0" allowfullscreen="allowfullscreen"&gt;&lt;/iframe&gt;&lt;/p&gt;
&lt;h2&gt;Lesson5 セクション2 まとめ（動名詞と不定詞の目的語）&lt;/h2&gt;
&lt;table style="border-collapse: collapse; width: 100%;"&gt;
&lt;thead&gt;
&lt;tr style="background-color: #dd8500; color: #ffffff;"&gt;
&lt;th style="border: 1px solid #000; padding: 8px;"&gt;項目&lt;/th&gt;
&lt;th style="border: 1px solid #000; padding: 8px;"&gt;内容&lt;/th&gt;
&lt;/tr&gt;
&lt;/thead&gt;
&lt;tbody&gt;
&lt;tr style="background-color: #f0b464; color: #000000;"&gt;
&lt;td style="border: 1px solid #000; padding: 8px;"&gt;セクションの概要&lt;/td&gt;
&lt;td style="border: 1px solid #000; padding: 8px;"&gt;
&lt;ul&gt;
&lt;li&gt;動詞の目的語として「～すること」を表すときに、不定詞（to V）と動名詞（V-ing）のどちらを使うかを整理する。&lt;/li&gt;
&lt;li&gt;不定詞だけを取る動詞 / 動名詞だけを取る動詞 / どちらでも取れるが意味が変わる動詞を区別する。&lt;/li&gt;
&lt;li&gt;前置詞＋動名詞の慣用表現（good at, tired of, look forward to, would you mind ～ing など）を確認する。&lt;/li&gt;
&lt;/ul&gt;
&lt;/td&gt;
&lt;/tr&gt;
&lt;tr style="background-color: #ffffff; color: #000000;"&gt;
&lt;td style="border: 1px solid #000; padding: 8px;"&gt;① 不定詞（to V）を取る動詞&lt;/td&gt;
&lt;td style="border: 1px solid #000; padding: 8px;"&gt;
&lt;ul&gt;
&lt;li&gt;原則：「その動詞の時点で&lt;b&gt;まだしていないこと&lt;/b&gt;」＝ to 不定詞を使うことが多い。&lt;/li&gt;
&lt;li&gt;&lt;b&gt;want to V&lt;/b&gt;：「〜したい」 … want の時点ではまだしていない。&lt;br /&gt;
例）I want to eat fried noodles.&lt;/li&gt;
&lt;li&gt;&lt;b&gt;decide to V&lt;/b&gt;：「〜することを決心する」 … decide した時点ではまだ実行していない。&lt;br /&gt;
例）He decided to be a novelist.&lt;/li&gt;
&lt;li&gt;wish, hope なども「まだ起きていないこと」を望むので to 不定詞を取りやすい。&lt;/li&gt;
&lt;li&gt;※「多い」であって 100％ではないので、教科書の一覧とセットで覚える。&lt;/li&gt;
&lt;/ul&gt;
&lt;/td&gt;
&lt;/tr&gt;
&lt;tr style="background-color: #f0b464; color: #000000;"&gt;
&lt;td style="border: 1px solid #000; padding: 8px;"&gt;② 動名詞（V-ing）を取る動詞&lt;/td&gt;
&lt;td style="border: 1px solid #000; padding: 8px;"&gt;
&lt;ul&gt;
&lt;li&gt;原則：「その動詞の時点で&lt;b&gt;すでにしている / 過去にしたこと&lt;/b&gt;」＝ 動名詞を使う。&lt;/li&gt;
&lt;li&gt;&lt;b&gt;enjoy V-ing&lt;/b&gt;：「〜することを楽しむ」 … 楽しんでいる時点で実際にやっている。&lt;br /&gt;
例）My father enjoyed watching rugby games on TV.&lt;/li&gt;
&lt;li&gt;&lt;b&gt;finish V-ing&lt;/b&gt;：「〜し終える」 … 終えるためにはすでにやっている必要がある。&lt;br /&gt;
例）She finished cleaning her room.&lt;/li&gt;
&lt;li&gt;その他：give up V-ing「〜することをやめる」など、今やっている行為に関わる動詞は ing 型になりやすい。&lt;/li&gt;
&lt;/ul&gt;
&lt;/td&gt;
&lt;/tr&gt;
&lt;tr style="background-color: #ffffff; color: #000000;"&gt;
&lt;td style="border: 1px solid #000; padding: 8px;"&gt;③ 不定詞/動名詞で意味が変わる動詞&lt;/td&gt;
&lt;td style="border: 1px solid #000; padding: 8px;"&gt;
&lt;ul&gt;
&lt;li&gt;&lt;b&gt;remember / forget + V-ing&lt;/b&gt;：&lt;br /&gt;
「〜したことを覚えている / 忘れる」＝ &lt;b&gt;過去の経験&lt;/b&gt;&lt;br /&gt;
例）Tom doesn’t remember meeting Mary.&lt;/li&gt;
&lt;li&gt;&lt;b&gt;remember / forget + to V&lt;/b&gt;：&lt;br /&gt;
「〜することを忘れずにする / するのを忘れる」＝ &lt;b&gt;これからするべきこと&lt;/b&gt;&lt;br /&gt;
例）Remember to meet me in the cafeteria.&lt;/li&gt;
&lt;li&gt;&lt;b&gt;stop V-ing&lt;/b&gt;：「〜するのをやめる」（他動詞）&lt;br /&gt;
例）Jim stopped talking with Mary.&lt;/li&gt;
&lt;li&gt;&lt;b&gt;stop to V&lt;/b&gt;：「〜するために立ち止まる」（自動詞＋副詞的用法）&lt;br /&gt;
例）Jim stopped to talk with Mary.&lt;/li&gt;
&lt;li&gt;like, love などは to 不定詞 / 動名詞 どちらも取れるが、意味の差は小さい（教科書レベルでは両方〇）。&lt;/li&gt;
&lt;/ul&gt;
&lt;/td&gt;
&lt;/tr&gt;
&lt;tr style="background-color: #f0b464; color: #000000;"&gt;
&lt;td style="border: 1px solid #000; padding: 8px;"&gt;④ 前置詞＋動名詞 の慣用表現&lt;/td&gt;
&lt;td style="border: 1px solid #000; padding: 8px;"&gt;
&lt;ul&gt;
&lt;li&gt;&lt;b&gt;be good at V-ing&lt;/b&gt;：「〜するのが得意だ」&lt;br /&gt;
例）Mike is good at folding paper cranes.&lt;/li&gt;
&lt;li&gt;&lt;b&gt;be tired of V-ing&lt;/b&gt;：「〜することにうんざりしている」&lt;br /&gt;
※be tired from &amp;#8230; = 「〜で肉体的に疲れている」と区別。&lt;/li&gt;
&lt;li&gt;&lt;b&gt;look forward to V-ing&lt;/b&gt;：「〜するのを楽しみにする」&lt;br /&gt;
例）I am looking forward to seeing you soon.&lt;br /&gt;
※ここでの to は&lt;b&gt;不定詞ではなく前置詞&lt;/b&gt;なので、その後は必ず V-ing。&lt;/li&gt;
&lt;li&gt;&lt;b&gt;Would you mind V-ing &amp;#8230; ?&lt;/b&gt;&lt;br /&gt;
「〜していただいても構いませんか」＝ とても丁寧な依頼表現。&lt;br /&gt;
肯定の返事は &lt;b&gt;No, not at all.&lt;/b&gt;（「いいえ、全然気にしませんよ」）と&lt;b&gt;否定&lt;/b&gt;で答える。&lt;/li&gt;
&lt;li&gt;前置詞の後ろは「名詞扱い」なので、動詞を置くときは必ず V-ing になる。&lt;/li&gt;
&lt;/ul&gt;
&lt;/td&gt;
&lt;/tr&gt;
&lt;/tbody&gt;
&lt;/table&gt;
&lt;h2&gt;Lesson5 セクション2 確認クイズ（10問）&lt;/h2&gt;
&lt;table style="border-collapse: collapse; width: 100%;"&gt;
&lt;thead&gt;
&lt;tr style="background-color: #dd8500; color: #ffffff;"&gt;
&lt;th style="border: 1px solid #000; padding: 8px; width: 8%;"&gt;No.&lt;/th&gt;
&lt;th style="border: 1px solid #000; padding: 8px; width: 42%;"&gt;問題&lt;/th&gt;
&lt;th style="border: 1px solid #000; padding: 8px; width: 35%;"&gt;選択肢（A〜D）&lt;/th&gt;
&lt;th style="border: 1px solid #000; padding: 8px; width: 15%;"&gt;解答&lt;/th&gt;
&lt;/tr&gt;
&lt;/thead&gt;
&lt;tbody&gt;&lt;!-- Q1 --&gt;&lt;/p&gt;
&lt;tr style="background-color: #f0b464; color: #000000;"&gt;
&lt;td style="border: 1px solid #000; padding: 8px;"&gt;1&lt;/td&gt;
&lt;td style="border: 1px solid #000; padding: 8px;"&gt;動詞のあとに「&lt;b&gt;まだしていない・これからすること&lt;/b&gt;」を目的語として置くときに、基本的によく使われる形はどれ？&lt;/td&gt;
&lt;td style="border: 1px solid #000; padding: 8px;"&gt;A. 動名詞（V-ing）&lt;br /&gt;
B. 不定詞（to V）&lt;br /&gt;
C. 過去形（V-ed）&lt;br /&gt;
D. 受動態（be + V-ed）&lt;/td&gt;
&lt;td style="border: 1px solid #000; padding: 8px; text-align: center;"&gt;&lt;button id="q1-btn" type="button"&gt;正解を見る&lt;/button&gt;&lt;br /&gt;
&lt;span id="q1-answer" style="display: none; margin-left: 8px;"&gt;正解：B&lt;/span&gt;&lt;/td&gt;
&lt;/tr&gt;
&lt;p&gt;&lt;!-- Q2 --&gt;&lt;/p&gt;
&lt;tr style="background-color: #ffffff; color: #000000;"&gt;
&lt;td style="border: 1px solid #000; padding: 8px;"&gt;2&lt;/td&gt;
&lt;td style="border: 1px solid #000; padding: 8px;"&gt;次の文の（　）に最も適切な形を入れなさい。&lt;br /&gt;
He decided (   ) abroad in the future.&lt;/td&gt;
&lt;td style="border: 1px solid #000; padding: 8px;"&gt;A. studying&lt;br /&gt;
B. to study&lt;br /&gt;
C. studied&lt;br /&gt;
D. studyed&lt;/td&gt;
&lt;td style="border: 1px solid #000; padding: 8px; text-align: center;"&gt;&lt;button id="q2-btn" type="button"&gt;正解を見る&lt;/button&gt;&lt;br /&gt;
&lt;span id="q2-answer" style="display: none; margin-left: 8px;"&gt;正解：B&lt;/span&gt;&lt;/td&gt;
&lt;/tr&gt;
&lt;p&gt;&lt;!-- Q3 --&gt;&lt;/p&gt;
&lt;tr style="background-color: #f0b464; color: #000000;"&gt;
&lt;td style="border: 1px solid #000; padding: 8px;"&gt;3&lt;/td&gt;
&lt;td style="border: 1px solid #000; padding: 8px;"&gt;「お父さんはテレビでサッカーの試合を見ることを楽しんだ。」に最も近い英文として正しいものはどれ？&lt;/td&gt;
&lt;td style="border: 1px solid #000; padding: 8px;"&gt;A. My father enjoyed to watch soccer games on TV.&lt;br /&gt;
B. My father enjoyed watched soccer games on TV.&lt;br /&gt;
C. My father enjoyed watching soccer games on TV.&lt;br /&gt;
D. My father enjoyed watch soccer games on TV.&lt;/td&gt;
&lt;td style="border: 1px solid #000; padding: 8px; text-align: center;"&gt;&lt;button id="q3-btn" type="button"&gt;正解を見る&lt;/button&gt;&lt;br /&gt;
&lt;span id="q3-answer" style="display: none; margin-left: 8px;"&gt;正解：C&lt;/span&gt;&lt;/td&gt;
&lt;/tr&gt;
&lt;p&gt;&lt;!-- Q4 --&gt;&lt;/p&gt;
&lt;tr style="background-color: #ffffff; color: #000000;"&gt;
&lt;td style="border: 1px solid #000; padding: 8px;"&gt;4&lt;/td&gt;
&lt;td style="border: 1px solid #000; padding: 8px;"&gt;次の文の意味として最も近い日本語はどれ？&lt;br /&gt;
I remember meeting Mary in Kyoto.&lt;/td&gt;
&lt;td style="border: 1px solid #000; padding: 8px;"&gt;A. 私はメアリーに会うことを覚えている。&lt;br /&gt;
B. 私はメアリーに会うのを忘れていた。&lt;br /&gt;
C. 私はメアリーに会ったことを覚えている。&lt;br /&gt;
D. 私はメアリーに会うつもりだ。&lt;/td&gt;
&lt;td style="border: 1px solid #000; padding: 8px; text-align: center;"&gt;&lt;button id="q4-btn" type="button"&gt;正解を見る&lt;/button&gt;&lt;br /&gt;
&lt;span id="q4-answer" style="display: none; margin-left: 8px;"&gt;正解：C&lt;/span&gt;&lt;/td&gt;
&lt;/tr&gt;
&lt;p&gt;&lt;!-- Q5 --&gt;&lt;/p&gt;
&lt;tr style="background-color: #f0b464; color: #000000;"&gt;
&lt;td style="border: 1px solid #000; padding: 8px;"&gt;5&lt;/td&gt;
&lt;td style="border: 1px solid #000; padding: 8px;"&gt;「ジムはメアリーと話すのをやめた。」を表す英文として正しいものはどれ？&lt;/td&gt;
&lt;td style="border: 1px solid #000; padding: 8px;"&gt;A. Jim stopped talking with Mary.&lt;br /&gt;
B. Jim stopped to talking with Mary.&lt;br /&gt;
C. Jim stopped to talk with Mary.&lt;br /&gt;
D. Jim stopped talked with Mary.&lt;/td&gt;
&lt;td style="border: 1px solid #000; padding: 8px; text-align: center;"&gt;&lt;button id="q5-btn" type="button"&gt;正解を見る&lt;/button&gt;&lt;br /&gt;
&lt;span id="q5-answer" style="display: none; margin-left: 8px;"&gt;正解：A&lt;/span&gt;&lt;/td&gt;
&lt;/tr&gt;
&lt;p&gt;&lt;!-- Q6 --&gt;&lt;/p&gt;
&lt;tr style="background-color: #ffffff; color: #000000;"&gt;
&lt;td style="border: 1px solid #000; padding: 8px;"&gt;6&lt;/td&gt;
&lt;td style="border: 1px solid #000; padding: 8px;"&gt;原則として&lt;b&gt;不定詞（to V）だけ&lt;/b&gt;を目的語に取る組み合わせとして最も適切なものはどれ？&lt;/td&gt;
&lt;td style="border: 1px solid #000; padding: 8px;"&gt;A. want, decide&lt;br /&gt;
B. enjoy, finish&lt;br /&gt;
C. give up, stop&lt;br /&gt;
D. be good at, be tired of&lt;/td&gt;
&lt;td style="border: 1px solid #000; padding: 8px; text-align: center;"&gt;&lt;button id="q6-btn" type="button"&gt;正解を見る&lt;/button&gt;&lt;br /&gt;
&lt;span id="q6-answer" style="display: none; margin-left: 8px;"&gt;正解：A&lt;/span&gt;&lt;/td&gt;
&lt;/tr&gt;
&lt;p&gt;&lt;!-- Q7 --&gt;&lt;/p&gt;
&lt;tr style="background-color: #f0b464; color: #000000;"&gt;
&lt;td style="border: 1px solid #000; padding: 8px;"&gt;7&lt;/td&gt;
&lt;td style="border: 1px solid #000; padding: 8px;"&gt;次の文の（　）に入る最も適切な語はどれ？&lt;br /&gt;
Mike is good at (   ) paper cranes.&lt;/td&gt;
&lt;td style="border: 1px solid #000; padding: 8px;"&gt;A. fold&lt;br /&gt;
B. folding&lt;br /&gt;
C. to fold&lt;br /&gt;
D. folded&lt;/td&gt;
&lt;td style="border: 1px solid #000; padding: 8px; text-align: center;"&gt;&lt;button id="q7-btn" type="button"&gt;正解を見る&lt;/button&gt;&lt;br /&gt;
&lt;span id="q7-answer" style="display: none; margin-left: 8px;"&gt;正解：B&lt;/span&gt;&lt;/td&gt;
&lt;/tr&gt;
&lt;p&gt;&lt;!-- Q8 --&gt;&lt;/p&gt;
&lt;tr style="background-color: #ffffff; color: #000000;"&gt;
&lt;td style="border: 1px solid #000; padding: 8px;"&gt;8&lt;/td&gt;
&lt;td style="border: 1px solid #000; padding: 8px;"&gt;「あなたに会えるのを楽しみにしています。」を表す文の（　）に入る語として正しいものはどれ？&lt;br /&gt;
I am looking forward to (   ) you soon.&lt;/td&gt;
&lt;td style="border: 1px solid #000; padding: 8px;"&gt;A. see&lt;br /&gt;
B. seeing&lt;br /&gt;
C. to see&lt;br /&gt;
D. to seeing&lt;/td&gt;
&lt;td style="border: 1px solid #000; padding: 8px; text-align: center;"&gt;&lt;button id="q8-btn" type="button"&gt;正解を見る&lt;/button&gt;&lt;br /&gt;
&lt;span id="q8-answer" style="display: none; margin-left: 8px;"&gt;正解：B&lt;/span&gt;&lt;/td&gt;
&lt;/tr&gt;
&lt;p&gt;&lt;!-- Q9 --&gt;&lt;/p&gt;
&lt;tr style="background-color: #f0b464; color: #000000;"&gt;
&lt;td style="border: 1px solid #000; padding: 8px;"&gt;9&lt;/td&gt;
&lt;td style="border: 1px solid #000; padding: 8px;"&gt;Would you mind opening the window? への&lt;b&gt;「いいですよ」&lt;/b&gt;という自然な返事はどれ？&lt;/td&gt;
&lt;td style="border: 1px solid #000; padding: 8px;"&gt;A. Yes, I do.&lt;br /&gt;
B. Yes, I mind.&lt;br /&gt;
C. No, not at all.&lt;br /&gt;
D. No, I don’t like.&lt;/td&gt;
&lt;td style="border: 1px solid #000; padding: 8px; text-align: center;"&gt;&lt;button id="q9-btn" type="button"&gt;正解を見る&lt;/button&gt;&lt;br /&gt;
&lt;span id="q9-answer" style="display: none; margin-left: 8px;"&gt;正解：C&lt;/span&gt;&lt;/td&gt;
&lt;/tr&gt;
&lt;p&gt;&lt;!-- Q10 --&gt;&lt;/p&gt;
&lt;tr style="background-color: #ffffff; color: #000000;"&gt;
&lt;td style="border: 1px solid #000; padding: 8px;"&gt;10&lt;/td&gt;
&lt;td style="border: 1px solid #000; padding: 8px;"&gt;前置詞＋動名詞の組み合わせとして&lt;b&gt;正しい&lt;/b&gt;ものはどれ？&lt;/td&gt;
&lt;td style="border: 1px solid #000; padding: 8px;"&gt;A. be tired from to study&lt;br /&gt;
B. be tired of studying&lt;br /&gt;
C. look forward to see you&lt;br /&gt;
D. be good at to swim&lt;/td&gt;
&lt;td style="border: 1px solid #000; padding: 8px; text-align: center;"&gt;&lt;button id="q10-btn" type="button"&gt;正解を見る&lt;/button&gt;&lt;br /&gt;
&lt;span id="q10-answer" style="display: none; margin-left: 8px;"&gt;正解：B&lt;/span&gt;&lt;/td&gt;
&lt;/tr&gt;
&lt;/tbody&gt;
&lt;/table&gt;
&lt;p&gt;&lt;script&gt;
function showAnswer(id) {
  var answer = document.getElementById(id + '-answer');
  var button = document.getElementById(id + '-btn');
  if (answer) {
    answer.style.display = 'inline';
  }
  if (button) {
    button.style.display = 'none';
  }
}
&lt;/script&gt;&lt;/p&gt;
------</t>
  </si>
  <si>
    <t>https://eigo-rewrite.com/column/stage2-lesson7-3/</t>
  </si>
  <si>
    <t>以下のページは不自然なワードを使用しています。
これらを適切に自然な言葉に置き換えて下さい。
なお、本文の装飾や構造は絶対に変えないでください。
【対象ページURL】
https://eigo-rewrite.com/column/stage2-lesson7-3/
【検出された不自然ワード】
- 確定
【本文】
------
&lt;p&gt;&lt;iframe title="YouTube video player" src="https://www.youtube.com/embed/UyA5D-9ZCyc" width="560" height="315" frameborder="0" allowfullscreen="allowfullscreen"&gt;&lt;span data-mce-type="bookmark" style="display: inline-block; width: 0px; overflow: hidden; line-height: 0;" class="mce_SELRES_start"&gt;﻿&lt;/span&gt;&lt;/iframe&gt;&lt;/p&gt;
&lt;p&gt;NEW TREASURE STAGE2 の文法事項・Lesson一覧の全体像は、&lt;strong&gt;&lt;a href="https://eigo-rewrite.com/column/hub_stage2/"&gt;NEW TREASURE STAGE2｜中2英文法 総括＋Lesson一覧（全体像はこちら）&lt;/a&gt;&lt;/strong&gt;で確認できます。&lt;br /&gt;
前回に引き続いて現在完了の使い方を学習していく事になります。&lt;br /&gt;
セクション3では、今度は継続用法という事で&lt;span style="color: #ff00ff;"&gt;「ずーっと何々しています」「ずっと何々な状態です」&lt;/span&gt;と言ったような形を見ていきます。&lt;br /&gt;
前回までと比べますと、まだイメージしやすい用法になりますので、二つの副詞語句の区別を中心に見ていく事にします。&lt;/p&gt;
&lt;p&gt;&lt;img decoding="async" fetchpriority="high" class="alignnone wp-image-710" src="https://eigo-rewrite.com/wp-content/uploads/2023/08/スライド用-8-300x169.jpg" alt="" width="559" height="315" srcset="https://eigo-rewrite.com/wp-content/uploads/2023/08/スライド用-8-300x169.jpg 300w, https://eigo-rewrite.com/wp-content/uploads/2023/08/スライド用-8-1024x576.jpg 1024w, https://eigo-rewrite.com/wp-content/uploads/2023/08/スライド用-8-768x432.jpg 768w, https://eigo-rewrite.com/wp-content/uploads/2023/08/スライド用-8-320x180.jpg 320w, https://eigo-rewrite.com/wp-content/uploads/2023/08/スライド用-8.jpg 1280w" sizes="(max-width: 559px) 100vw, 559px" /&gt;&lt;/p&gt;
&lt;p&gt;まずこちらです。&lt;br /&gt;
&amp;#8220;David has lived in&amp;#8221;&lt;br /&gt;
もちろんここだけだと意味が分かりません。&lt;br /&gt;
どんな用法か分かりません。&lt;br /&gt;
ずーっと読んでいくと最後に&amp;#8221;for two years&amp;#8221;というのがあります。&lt;br /&gt;
この&amp;#8221;for&amp;#8221;というのが、「何々の間」とか「一週間」とか「1ヶ月間」の&lt;span style="color: #0000ff;"&gt;「間」&lt;/span&gt;にあたります。&lt;br /&gt;
この&amp;#8221;for two years&amp;#8221;のこの&amp;#8221;for&amp;#8221;があると、「この人はずっと東京に住んでいるんだな」という事が分かるんです。&lt;br /&gt;
ですので、この文で言うと「デイビッドさんは2年間東京に住んでいます。」という事が分かります。&lt;br /&gt;
否定文だったり疑問文の作り方というのも、&lt;span style="color: #000000;"&gt;前回までのセクションが学習出来ていればそこまで苦ではない&lt;/span&gt;ので、こういった&lt;span style="color: #ff0000;"&gt;&lt;strong&gt;語句を覚える&lt;/strong&gt;&lt;/span&gt;というのがセクション3の重要な点になります。&lt;br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&lt;p&gt;次です。&lt;br /&gt;
&amp;#8220;He and I have known each other&amp;#8221;&lt;br /&gt;
&amp;#8220;each other&amp;#8221;は熟語で「お互い」という意味になっています。&lt;br /&gt;
なので、「彼と私はお互いを知っています」、つまり「お互いに知り合いです」といった意味になっています。&lt;br /&gt;
今度は、&amp;#8221;for&amp;#8221;ではなくて&amp;#8221;since&amp;#8221;という単語が使われています。&lt;br /&gt;
&amp;#8220;since&amp;#8221;というのは「いついつから」とか「いついつ以来」というのを表しまして、&lt;span style="color: #0000ff;"&gt;ある基準があってその基準点からずーっと&lt;/span&gt;、という様子を表します。&lt;br /&gt;
ですのでこの場合は、「彼と私は」&amp;#8221;since last year&amp;#8221;「去年から知り合いです」、「知り合いになって1年だ」とかそういう事を言いたい訳です。&lt;br /&gt;
訳す時は「去年からお互いを知っています。」、「あるいは去年から知り合いです。」という形で使いましょう。&lt;br /&gt;
そして次、否定分です。&lt;br /&gt;
ここは問題ないと思います。&lt;br /&gt;
&amp;#8220;have&amp;#8221;とか&amp;#8221;has&amp;#8221;に&amp;#8221;not&amp;#8221;を付けて&amp;#8221;David hasn’t his friends&amp;#8221;、ここまでだと意味が確定しないので、やはり&amp;#8221;for&amp;#8221;があります。&lt;br /&gt;
&amp;#8220;for a long time&amp;#8221;&lt;br /&gt;
&amp;#8220;long&amp;#8221;「長い」&amp;#8221;time&amp;#8221;「時間」ですから、「長い時間の間」、つまり「長い間」と言っていて、そうすると「デイビッドは長い間彼の友人」あるいは「友達に会っていません」「見かけていません」といった意味になっていきます。&lt;br /&gt;
&lt;span style="color: #ff6600;"&gt;疑問文の作り方も前回までのセクションと同じです。&lt;/span&gt;&lt;br /&gt;
&amp;#8220;Have&amp;#8221;という単語を前に出して、そうすると&amp;#8221;Have you been busy&amp;#8221;「忙しいんですか」と聞いていて、&amp;#8221;since you came here&amp;#8221;「あなたがここに来てから忙しいんですか？」というふうにやはり「何々から」という訳し方をしています。&lt;br /&gt;
このように&amp;#8221;for&amp;#8221;というのは2年間とか長い間というふうに期間の長さを表しますから、この&lt;span style="color: #ff6600;"&gt;&amp;#8220;for&amp;#8221;&lt;/span&gt;というのは&lt;span style="color: #ff6600;"&gt;前置詞扱い&lt;/span&gt;で、次にくる語句というのは&lt;span style="color: #ff6600;"&gt;基本的には名詞&lt;/span&gt;になります。&lt;br /&gt;
&amp;#8220;since&amp;#8221;の方は、こちらですと&amp;#8221;since last year&amp;#8221;、&amp;#8221;since&amp;#8221;のあとが&amp;#8221;last year&amp;#8221;だけになっていますので、この&amp;#8221;since&amp;#8221;は前置詞で使っています。&lt;br /&gt;
一方で、こちらは&amp;#8221;since&amp;#8221;のあとが&amp;#8221;you came here&amp;#8221;です。&lt;br /&gt;
主語、動詞がある文の形になっていますから、この&lt;span style="color: #ff6600;"&gt;&amp;#8220;since&amp;#8221;&lt;/span&gt;というのは&lt;span style="color: #ff6600;"&gt;接続詞&lt;/span&gt;として使っている訳です。&lt;br /&gt;
&amp;#8220;for&amp;#8221;の方は期間の長さだけなので「前置詞 + 名詞」、&amp;#8221;since&amp;#8221;の方は「いつから」を表すので、&lt;strong&gt;「前置詞 + その基準を表す名詞」&lt;/strong&gt;、あるいは「あなたがここに来た時」というふうに主語と動詞を含めて&lt;strong&gt;「接続詞 + 主語 動詞」&lt;/strong&gt;という二つの使い方があるという事に注意して下さい。&lt;br /&gt;
最初のうちはこの訳を見て「何々間」とか「いついつから」という形で&amp;#8221;for&amp;#8221;と&amp;#8221;since&amp;#8221;を区別していきましょう。&lt;/p&gt;
&lt;p&gt;それでは継続用法の今度は、「どれぐらい」あるいは「どれぐらいの間」、その時間を聞く、期間を聞くというような疑問文を見ていきます。&lt;/p&gt;
&lt;p&gt;&lt;img decoding="async" class="alignnone wp-image-711" src="https://eigo-rewrite.com/wp-content/uploads/2023/08/スライド用2-6-300x169.jpg" alt="" width="719" height="405" srcset="https://eigo-rewrite.com/wp-content/uploads/2023/08/スライド用2-6-300x169.jpg 300w, https://eigo-rewrite.com/wp-content/uploads/2023/08/スライド用2-6-1024x576.jpg 1024w, https://eigo-rewrite.com/wp-content/uploads/2023/08/スライド用2-6-768x432.jpg 768w, https://eigo-rewrite.com/wp-content/uploads/2023/08/スライド用2-6-320x180.jpg 320w, https://eigo-rewrite.com/wp-content/uploads/2023/08/スライド用2-6.jpg 1280w" sizes="(max-width: 719px) 100vw, 719px" /&gt;&lt;/p&gt;
&lt;p&gt;この時使う疑問詞というのがこちらの&lt;span style="color: #ff6600;"&gt;&amp;#8220;How long&amp;#8221;&lt;/span&gt;です。&lt;br /&gt;
&amp;#8220;long&amp;#8221;は時間の長さを表しますので、「あなたはどれぐらい長い間この町に住んでいますか？」というふうな意味になっています。&lt;br /&gt;
このように&amp;#8221;How long&amp;#8221;があると、基本的には継続用法で「どれぐらいずっと何々しているんですか？」といった意味になります。&lt;br /&gt;
答え方というのも、この&amp;#8221;have you lived&amp;#8221;に合わせて&amp;#8221;I have lived her&amp;#8221;となります。&lt;br /&gt;
まあ、&amp;#8221;in this city&amp;#8221;「この街に」というのが「ここに」に変わっているぐらいで、あとは先ほど出てきた&amp;#8221;for two years&amp;#8221;「2年間」「2年の間」というふうに、普通の継続用法の形で答えていきます。&lt;br /&gt;
一点注意ですが、基本的に現在完了というのは&lt;span style="color: #ff0000;"&gt;過去から今この瞬間まで続いている状態&lt;/span&gt;を表します。&lt;br /&gt;
なので、そうするとここに挙げたような過去を示す語句、つまり「先週」「last なんとか」だったりとか「3日前」「何とか ago」といった語句というのは、この時にやりましたという意味合いになりますから、基本的にこの「last なんとか」「なんとか ago」あるいは&amp;#8221;yesterday&amp;#8221;のような語句というのは&lt;span style="color: #ff0000;"&gt;過去形と一緒にしか使えない&lt;/span&gt;んです。&lt;br /&gt;
過去形がここを示していると、時制、表している時間が異なってしまうので、この現在完了とこういった過去を示す語句は基本的には一緒に使う事は出来ません。&lt;br /&gt;
例えばこの×の文のように、&amp;#8221;My brother has lived last year.&amp;#8221;というような形は使えないんです。&lt;br /&gt;
これがいくら日本語で、「去年住んでいた事があった。」と言えそうだとしても、英語で&amp;#8221;has lived&amp;#8221;と言ったら過去から今までになってしまう訳ですから、そうすると過去から今までを表す現在完了と、過去だけを表す&amp;#8221;last year&amp;#8221;は同時に使えないという事になります。&lt;br /&gt;
ただ、こちらに書いた通り&lt;strong&gt;&amp;#8220;since&amp;#8221;を付ければ現在完了で使う事は出来ます&lt;/strong&gt;から、これで言うと「私の兄」あるいは「弟はずっと住んでいます」と&amp;#8221;since last year&amp;#8221;と「去年から」というふうにこの&amp;#8221;since&amp;#8221;を使うと一緒に使う事は出来ます。&lt;br /&gt;
ただ&amp;#8221;last year&amp;#8221;とか&amp;#8221;last week&amp;#8221;とか&amp;#8221;three days ago&amp;#8221;のような過去を表す語句というのは、それ単体と現在完了は一緒に使ってはいけないという所け注意をして下さい。&lt;br /&gt;
それではセクション3に関しては以上となります。&lt;/p&gt;
&lt;table style="width: 100%; border-collapse: collapse;"&gt;
&lt;tbody&gt;
&lt;tr style="background: #DD8500; color: white;"&gt;
&lt;th&gt;ポイント&lt;/th&gt;
&lt;/tr&gt;
&lt;tr style="background: #F0B464; color: black;"&gt;
&lt;td&gt;
&lt;ul&gt;
&lt;li&gt;現在完了の継続用法は「ずっと〜している」「ずっと〜な状態だ」を表す。&lt;/li&gt;
&lt;li&gt;&lt;strong&gt;for ＋ 期間&lt;/strong&gt;：「2年間」「長い間」など“どれくらい続いているか”を示す前置詞。&lt;/li&gt;
&lt;li&gt;&lt;strong&gt;since ＋ 基準の時点&lt;/strong&gt;：「去年から」「〜して以来」など“いつから続いているか”を示す。&lt;/li&gt;
&lt;li&gt;&lt;strong&gt;since&lt;/strong&gt; は「前置詞（since last year）」にも「接続詞（since you came here）」にもなる。&lt;/li&gt;
&lt;li&gt;&lt;strong&gt;How long&lt;/strong&gt; は「どれくらい長い間〜していますか？」と継続期間を尋ねる。&lt;/li&gt;
&lt;li&gt;肯定文：have/has ＋ 過去分詞&lt;/li&gt;
&lt;li&gt;否定文：have/has＋not ＋ 過去分詞&lt;/li&gt;
&lt;li&gt;疑問文：Have/Has ＋ 主語 ＋ 過去分詞…？&lt;/li&gt;
&lt;li&gt;&lt;strong&gt;last year / ago / yesterday&lt;/strong&gt; など“過去を表す語”は現在完了と一緒に使えない。&lt;/li&gt;
&lt;li&gt;ただし &lt;strong&gt;since last year&lt;/strong&gt; のように「since＋過去語句」ならOK。&lt;/li&gt;
&lt;/ul&gt;
&lt;/td&gt;
&lt;/tr&gt;
&lt;/tbody&gt;
&lt;/table&gt;
&lt;style&gt; .quiz-table th { background:#DD8500; color:white; padding:8px; } .quiz-table td { padding:8px; color:black; } .answer{ display:none; font-weight:bold; color:#d40000; } button.show-answer{ background:#DD8500; color:white; padding:6px 10px; border:none; cursor:pointer; } &lt;/style&gt;
&lt;p&gt;&lt;script&gt; function showAnswer(id, btn){ document.getElementById(id).style.display = "block"; btn.style.display = "none"; } &lt;/script&gt;&lt;/p&gt;
&lt;table class="quiz-table" style="width: 100%; border-collapse: collapse;"&gt;&lt;!-- Q1 --&gt;&lt;/p&gt;
&lt;tbody&gt;
&lt;tr style="background: #DD8500; color: white;"&gt;
&lt;th&gt;Q1&lt;/th&gt;
&lt;/tr&gt;
&lt;tr style="background: #F0B464;"&gt;
&lt;td&gt;「for」が表すのはどれ？&lt;br /&gt;
A: 基準の時点　/ B: 過去　/ C: 期間の長さ　/ D: 場所&lt;button class="show-answer"&gt;正解を見る&lt;/button&gt;&lt;/p&gt;
&lt;div id="a1" class="answer"&gt;正解：C&lt;/div&gt;
&lt;/td&gt;
&lt;/tr&gt;
&lt;p&gt;&lt;!-- Q2 --&gt;&lt;/p&gt;
&lt;tr style="background: white;"&gt;
&lt;th style="background: #DD8500; color: white;"&gt;Q2&lt;/th&gt;
&lt;/tr&gt;
&lt;tr style="background: white;"&gt;
&lt;td&gt;&amp;#8220;since last year&amp;#8221; の &amp;#8220;since&amp;#8221; は何として使われている？&lt;br /&gt;
A: 動詞　/ B: 前置詞　/ C: 副詞　/ D: 接続詞&lt;button class="show-answer"&gt;正解を見る&lt;/button&gt;&lt;/p&gt;
&lt;div id="a2" class="answer"&gt;正解：B&lt;/div&gt;
&lt;/td&gt;
&lt;/tr&gt;
&lt;p&gt;&lt;!-- Q3 --&gt;&lt;/p&gt;
&lt;tr style="background: #F0B464;"&gt;
&lt;th style="background: #DD8500; color: white;"&gt;Q3&lt;/th&gt;
&lt;/tr&gt;
&lt;tr style="background: #F0B464;"&gt;
&lt;td&gt;&amp;#8220;since you came here&amp;#8221; の &amp;#8220;since&amp;#8221; は？&lt;br /&gt;
A: 前置詞　/ B: 名詞　/ C: 接続詞　/ D: 助動詞&lt;button class="show-answer"&gt;正解を見る&lt;/button&gt;&lt;/p&gt;
&lt;div id="a3" class="answer"&gt;正解：C&lt;/div&gt;
&lt;/td&gt;
&lt;/tr&gt;
&lt;p&gt;&lt;!-- Q4 --&gt;&lt;/p&gt;
&lt;tr style="background: white;"&gt;
&lt;th style="background: #DD8500; color: white;"&gt;Q4&lt;/th&gt;
&lt;/tr&gt;
&lt;tr style="background: white;"&gt;
&lt;td&gt;「どれくらいの間〜しているのですか？」と聞く疑問詞は？&lt;br /&gt;
A: How soon　/ B: How long　/ C: How often　/ D: How far&lt;button class="show-answer"&gt;正解を見る&lt;/button&gt;&lt;/p&gt;
&lt;div id="a4" class="answer"&gt;正解：B&lt;/div&gt;
&lt;/td&gt;
&lt;/tr&gt;
&lt;p&gt;&lt;!-- Q5 --&gt;&lt;/p&gt;
&lt;tr style="background: #F0B464;"&gt;
&lt;th style="background: #DD8500; color: white;"&gt;Q5&lt;/th&gt;
&lt;/tr&gt;
&lt;tr style="background: #F0B464;"&gt;
&lt;td&gt;現在完了（継続用法）の基本イメージは？&lt;br /&gt;
A: 未来から今まで&lt;br /&gt;
B: 過去の一点だけ&lt;br /&gt;
C: 過去から今までずっと続いている&lt;br /&gt;
D: 今だけの話&lt;button class="show-answer"&gt;正解を見る&lt;/button&gt;&lt;/p&gt;
&lt;div id="a5" class="answer"&gt;正解：C&lt;/div&gt;
&lt;/td&gt;
&lt;/tr&gt;
&lt;p&gt;&lt;!-- Q6 --&gt;&lt;/p&gt;
&lt;tr style="background: white;"&gt;
&lt;th style="background: #DD8500; color: white;"&gt;Q6&lt;/th&gt;
&lt;/tr&gt;
&lt;tr style="background: white;"&gt;
&lt;td&gt;次のうち現在完了と一緒に使えない語句はどれ？&lt;br /&gt;
A: since 2020　/ B: for five years　/ C: last year　/ D: since yesterday&lt;button class="show-answer"&gt;正解を見る&lt;/button&gt;&lt;/p&gt;
&lt;div id="a6" class="answer"&gt;正解：C&lt;/div&gt;
&lt;/td&gt;
&lt;/tr&gt;
&lt;p&gt;&lt;!-- Q7 --&gt;&lt;/p&gt;
&lt;tr style="background: #F0B464;"&gt;
&lt;th style="background: #DD8500; color: white;"&gt;Q7&lt;/th&gt;
&lt;/tr&gt;
&lt;tr style="background: #F0B464;"&gt;
&lt;td&gt;&amp;#8220;He has lived in Tokyo for two years.&amp;#8221; の意味は？&lt;br /&gt;
A: 2年間前東京に住んでいた&lt;br /&gt;
B: 2年間ずっと東京に住んでいる&lt;br /&gt;
C: 昨日東京に住み始めた&lt;br /&gt;
D: もう東京に住んでいない&lt;button class="show-answer"&gt;正解を見る&lt;/button&gt;&lt;/p&gt;
&lt;div id="a7" class="answer"&gt;正解：B&lt;/div&gt;
&lt;/td&gt;
&lt;/tr&gt;
&lt;p&gt;&lt;!-- Q8 --&gt;&lt;/p&gt;
&lt;tr style="background: white;"&gt;
&lt;th style="background: #DD8500; color: white;"&gt;Q8&lt;/th&gt;
&lt;/tr&gt;
&lt;tr style="background: white;"&gt;
&lt;td&gt;&amp;#8220;each other&amp;#8221; の意味は？&lt;br /&gt;
A: 一緒に　/ B: 時々　/ C: お互い　/ D: それぞれの&lt;button class="show-answer"&gt;正解を見る&lt;/button&gt;&lt;/p&gt;
&lt;div id="a8" class="answer"&gt;正解：C&lt;/div&gt;
&lt;/td&gt;
&lt;/tr&gt;
&lt;p&gt;&lt;!-- Q9 --&gt;&lt;/p&gt;
&lt;tr style="background: #F0B464;"&gt;
&lt;th style="background: #DD8500; color: white;"&gt;Q9&lt;/th&gt;
&lt;/tr&gt;
&lt;tr style="background: #F0B464;"&gt;
&lt;td&gt;否定文にするときの形は？&lt;br /&gt;
A: have＋動詞ing&lt;br /&gt;
B: have＋not＋過去分詞&lt;br /&gt;
C: do＋not＋動詞の原形&lt;br /&gt;
D: be＋not＋動詞の原形&lt;button class="show-answer"&gt;正解を見る&lt;/button&gt;&lt;/p&gt;
&lt;div id="a9" class="answer"&gt;正解：B&lt;/div&gt;
&lt;/td&gt;
&lt;/tr&gt;
&lt;p&gt;&lt;!-- Q10 --&gt;&lt;/p&gt;
&lt;tr style="background: white;"&gt;
&lt;th style="background: #DD8500; color: white;"&gt;Q10&lt;/th&gt;
&lt;/tr&gt;
&lt;tr style="background: white;"&gt;
&lt;td&gt;現在完了の疑問文の語順で正しいのは？&lt;br /&gt;
A: 主語 → Have/Has → 過去分詞&lt;br /&gt;
B: 過去分詞 → 主語 → Have/Has&lt;br /&gt;
C: Have/Has → 主語 → 過去分詞&lt;br /&gt;
D: 主語 → 過去分詞 → Have/Has&lt;button class="show-answer"&gt;正解を見る&lt;/button&gt;&lt;/p&gt;
&lt;div id="a10" class="answer"&gt;正解：C&lt;/div&gt;
&lt;/td&gt;
&lt;/tr&gt;
&lt;/tbody&gt;
&lt;/table&gt;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t>
  </si>
  <si>
    <t>https://eigo-rewrite.com/column/stage2-lesson8-2/</t>
  </si>
  <si>
    <t>以下のページは不自然なワードを使用しています。
これらを適切に自然な言葉に置き換えて下さい。
なお、本文の装飾や構造は絶対に変えないでください。
【対象ページURL】
https://eigo-rewrite.com/column/stage2-lesson8-2/
【検出された不自然ワード】
- 刺
【本文】
------
&lt;p&gt;&lt;iframe title="YouTube video player" src="https://www.youtube.com/embed/zVL4RSDJV3s"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&lt;h3&gt;【名詞・不定代名詞】&lt;/h3&gt;
&lt;p&gt;前回は可算名詞と不可算名詞といった区別になっていましたが、今回はその他にも色々な単語が出てきていて、それぞれの使い方について学習していく事になります。&lt;br /&gt;
NEW TREASURE STAGE2 の文法事項・Lesson一覧の全体像は、&lt;strong&gt;&lt;a href="https://eigo-rewrite.com/column/hub_stage2/"&gt;NEW TREASURE STAGE2｜中2英文法 総括＋Lesson一覧（全体像はこちら）&lt;/a&gt;&lt;/strong&gt;で確認できます。&lt;/p&gt;
&lt;p&gt;&lt;img decoding="async" fetchpriority="high" class="alignnone wp-image-732" src="https://eigo-rewrite.com/wp-content/uploads/2023/08/スライド用-11-300x169.jpg" alt="" width="747" height="421" srcset="https://eigo-rewrite.com/wp-content/uploads/2023/08/スライド用-11-300x169.jpg 300w, https://eigo-rewrite.com/wp-content/uploads/2023/08/スライド用-11-1024x576.jpg 1024w, https://eigo-rewrite.com/wp-content/uploads/2023/08/スライド用-11-768x432.jpg 768w, https://eigo-rewrite.com/wp-content/uploads/2023/08/スライド用-11-320x180.jpg 320w, https://eigo-rewrite.com/wp-content/uploads/2023/08/スライド用-11.jpg 1280w" sizes="(max-width: 747px) 100vw, 747px" /&gt;&lt;/p&gt;
&lt;hr /&gt;
&lt;p&gt;まず一つ目は、&lt;span style="color: #0000ff;"&gt;不定代名詞&amp;#8221;one&amp;#8221;&lt;/span&gt;というものがあります。&lt;br /&gt;
&amp;#8220;one&amp;#8221;自体は知っていると思いますが、この場合は「一つ」とか「一人」という意味ではなく、&lt;br /&gt;
「もの」とか「人」というふうに、名詞の代わりとして使います。&lt;br /&gt;
ここに書いてあるように、&lt;strong&gt;「前出」&lt;/strong&gt;前に出てきた名詞と同じ種類のものを表すと書いてあります。&lt;br /&gt;
同じものではなくて同じ種類のものです。&lt;br /&gt;
どういう事かというと&lt;br /&gt;
&amp;#8220;I lost my pencil yesterday&amp;#8221;「私は昨日自分の鉛筆をなくしちゃいました」&lt;br /&gt;
&amp;#8220;have to buy one&amp;#8221;この&amp;#8221;one&amp;#8221;というのが何にあたるかというと、もちろん&amp;#8221;鉛筆&amp;#8221;になります。&lt;br /&gt;
鉛筆をなくしたから買わなきゃいけない、という時に、ここに&amp;#8221;it&amp;#8221;を使うと&lt;br /&gt;
&amp;#8220;my pencil&amp;#8221;「私の鉛筆」「失くした鉛筆」そのものになってしまうので、&lt;br /&gt;
その代わりに&amp;#8221;pencil&amp;#8221;だけを取ってきて、これで&amp;#8221;a pencil&amp;#8221;「一つの鉛筆」の代わりとしています。&lt;br /&gt;
「代わりの鉛筆」というのは特定の「この鉛筆」とか「あの鉛筆」というふうに選んでいる訳ではないですから、ここには&amp;#8221;the&amp;#8221;とかは何も付けなくてそのまま&amp;#8221;one&amp;#8221;になります。&lt;br /&gt;
とにかく、「鉛筆」というものであれば何であれ特定していないので、特定していないという意味で&lt;span style="color: #ff0000;"&gt;不定代名詞&lt;/span&gt;と呼んでいます。&lt;br /&gt;
なので、この&amp;#8221;one&amp;#8221;というのは&amp;#8221;a pencil&amp;#8221;の代わりで、何か鉛筆買わなきゃいけないなと、「鉛筆」は1回出てきたから代名詞として&amp;#8221;one&amp;#8221;にしていると考えて下さい。&lt;br /&gt;
これ自体、今は&amp;#8221;my pencil&amp;#8221;1本でしたから&amp;#8221;one&amp;#8221;だけにしていましたが、下の文のように&amp;#8221;I bought two shirts and threw away the old ones. &amp;#8220;という形で、「私はシャツを2つ買いました。」「2着買いました」、そして&amp;#8221;threw away&amp;#8221;これは「投げ捨てる」とか「捨てる」という意味です。&lt;br /&gt;
そうすると&amp;#8221;the old ones&amp;#8221;、今度は&amp;#8221;the&amp;#8221;が付いています。&lt;br /&gt;
これは、この&amp;#8221;one&amp;#8221;というものに形容詞を付ける事が出来まして、そうすると「古いシャツ」という代わりに、&amp;#8221;old shirts&amp;#8221;という代わりに&amp;#8221;old ones&amp;#8221;、「古いもの」というふうに使っています。&lt;br /&gt;
この場合というのは、「古いものをいくつか捨てた」という意味でここに&amp;#8221;ones&amp;#8221;と&amp;#8221;s&amp;#8221;を付けています。&lt;br /&gt;
このように、&amp;#8221;one&amp;#8221;というのは名詞の代わりですから、&amp;#8221;the&amp;#8221;を付けて形容詞を付けるという事も出来ますし、&amp;#8221;s&amp;#8221;を付けて複数を表すという事も出来ます。&lt;br /&gt;
このように、人やものの代わりとなる&amp;#8221;one&amp;#8221;でした。&lt;br /&gt;
&lt;!-- 音読リスニング講座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&lt;hr /&gt;
&lt;p&gt;さて、先ほどもちょっと触れましたが、その&amp;#8221;one&amp;#8221;というものと&amp;#8221;it&amp;#8221;というものは微妙に意味が違ってきます。&lt;br /&gt;
先ほど挙げたように不定代名詞の&amp;#8221;one&amp;#8221;というものは、同じ種類のものですから、&lt;span style="color: #0000ff;"&gt;種類は同じだから別物という事です。&lt;/span&gt;&lt;br /&gt;
「失くした鉛筆」そのものを買うのではなく、失くした鉛筆と同じ種類の別の鉛筆を買うというようなイメージです。&lt;/p&gt;
&lt;p&gt;&lt;img decoding="async" class="alignnone wp-image-736" src="https://eigo-rewrite.com/wp-content/uploads/2023/08/スライド用２-300x169.jpg" alt="" width="770" height="434" srcset="https://eigo-rewrite.com/wp-content/uploads/2023/08/スライド用２-300x169.jpg 300w, https://eigo-rewrite.com/wp-content/uploads/2023/08/スライド用２-1024x576.jpg 1024w, https://eigo-rewrite.com/wp-content/uploads/2023/08/スライド用２-768x432.jpg 768w, https://eigo-rewrite.com/wp-content/uploads/2023/08/スライド用２-320x180.jpg 320w, https://eigo-rewrite.com/wp-content/uploads/2023/08/スライド用２.jpg 1280w" sizes="(max-width: 770px) 100vw, 770px" /&gt;&lt;/p&gt;
&lt;p&gt;これが&amp;#8221;it&amp;#8221;になりますと、前に出てきた名詞そのものを表しますので、&lt;br /&gt;
&amp;#8220;I lost my pencil yesterday&amp;#8221;「私は昨日鉛筆を失くしちゃいました」&lt;br /&gt;
&amp;#8220;so I want to find it&amp;#8221;「だから見つけたい」という事は、何を見つけるかというと&lt;br /&gt;
「昨日なくした私の鉛筆そのものを見つけたい」訳だから、そうすると特定のまさに&lt;br /&gt;
&lt;strong&gt;「失くした私の鉛筆そのもの」&lt;/strong&gt;を見つけたいので、こちらの方には&amp;#8221;it&amp;#8221;を使います。&lt;br /&gt;
上の文は先ほど出てきた文ですが、ここで&amp;#8221;one&amp;#8221;を使っているのは、「失くした鉛筆」があってその同じ「鉛筆」という種類の別のものを買いたいので、この&amp;#8221;pencil&amp;#8221;の代わりになっている訳です。&lt;br /&gt;
このように、&amp;#8221;one&amp;#8221;というのは&lt;span style="color: #ff0000;"&gt;前に出てきた名詞だけを表したい場合に&amp;#8221;one&amp;#8221;を使います。&lt;/span&gt;&lt;br /&gt;
&amp;#8220;it&amp;#8221;というのは、&lt;span style="color: #ff0000;"&gt;前に出てきた名詞そのものを表したい時に&amp;#8221;my pencil&amp;#8221;とか&amp;#8221;the pencil&amp;#8221;のように特定のものを表す際にこの&amp;#8221;it&amp;#8221;を使います。&lt;/span&gt;&lt;br /&gt;
このように区別するという事を是非意識して下さい。&lt;br /&gt;
&lt;!--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&lt;hr /&gt;
&lt;p&gt;次は、&amp;#8221;one&amp;#8221;とそれから&amp;#8221;one&amp;#8221;というものを使った時に、&amp;#8221;other&amp;#8221;「他の」とか「他のもの」といったように、&amp;#8221;other&amp;#8221;という単語を使った表現がいくつか登場してきます。&lt;br /&gt;
基本的なルールとして、&amp;#8221;other&amp;#8221;というのはまずは形容詞というものですが、これに&amp;#8221;the&amp;#8221;が付いたり、&amp;#8221;a&amp;#8221;の代わりに&amp;#8221;an&amp;#8221;が付いたりすると、代名詞として使う事も出来ます。&lt;br /&gt;
その代名詞の区別というのが、少し厄介なものになってきちゃいます。&lt;br /&gt;
ですから、これをしっかりと見ていきましょう。&lt;br /&gt;
まずは単数のもの&amp;#8221;other&amp;#8221;を使って「他のもの」と言った時に、その「他のもの」が一つの場合です。&lt;br /&gt;
まずは&amp;#8221;another&amp;#8221;です。&lt;br /&gt;
&amp;#8220;another&amp;#8221;は元々&amp;#8221;other&amp;#8221;という単語に&amp;#8221;an&amp;#8221;が付いていますから、&amp;#8221;a&amp;#8221;とか&amp;#8221;an&amp;#8221;というのは「一人」とか「一つのもの」に対して使う訳です。&lt;br /&gt;
これはどういう意味かというと、「もう一つ別のもの」とか、「もう一人別の人」という意味合いを表します。&lt;br /&gt;
それに対して、こちらの&amp;#8221;the other&amp;#8221;、&amp;#8221;the&amp;#8221;が付いた方は、「二つのうち」、あるいは「二人のうち」の残りの一方という形になります。&lt;br /&gt;
このあと複数の場合というのもやっていく訳ですが、この&amp;#8221;the&amp;#8221;が付いている場合は残りものと思っておいて下さい。&lt;br /&gt;
イメージとしてはこんな感じです。&lt;/p&gt;
&lt;p&gt;&lt;img decoding="async" loading="lazy" class="alignnone wp-image-737" src="https://eigo-rewrite.com/wp-content/uploads/2023/08/スライド用３-300x169.jpg" alt="" width="625" height="352" srcset="https://eigo-rewrite.com/wp-content/uploads/2023/08/スライド用３-300x169.jpg 300w, https://eigo-rewrite.com/wp-content/uploads/2023/08/スライド用３-1024x576.jpg 1024w, https://eigo-rewrite.com/wp-content/uploads/2023/08/スライド用３-768x432.jpg 768w, https://eigo-rewrite.com/wp-content/uploads/2023/08/スライド用３-320x180.jpg 320w, https://eigo-rewrite.com/wp-content/uploads/2023/08/スライド用３.jpg 1280w" sizes="(max-width: 625px) 100vw, 625px" /&gt;&lt;/p&gt;
&lt;p&gt;例文を見てみます。&lt;br /&gt;
&amp;#8220;I don&amp;#8217;t like this one. &amp;#8221;&lt;br /&gt;
「私はこれ気に入らないんですよ。」&lt;br /&gt;
洋服だったりとか靴屋さんに行って、ちょっと気に入らないんで、&lt;br /&gt;
&amp;#8220;Please show me another.&amp;#8221;「他のものを見せてくれませんか。」という場合に、ここに&amp;#8221;another&amp;#8221;という単語が出てきています。&lt;br /&gt;
これが表しているのは、例えばそのお店にいくつか靴なり、服なりがあった際に、例えば9個あったとします。&lt;br /&gt;
この場合、「このものが気に入りません」これを&amp;#8221;one&amp;#8221;とします。&lt;br /&gt;
その時に、他にも残りのものがいくつかある中で、その中で特定の例えばこれを見せて下さいとかっていうふうに、残りがまだ複数ある中で、もう一つだけ別のものを見せて下さい、こういった時に&amp;#8221;another&amp;#8221;を使います。&lt;br /&gt;
今度&amp;#8221;the other&amp;#8221;の方になると、二つのうちの残りの一方という形になりますから、イメージとして、例えば&amp;#8221;I have two dogs. &amp;#8220;「私は犬を2頭飼っています。」、&amp;#8221;One is white&amp;#8221;ここです。&lt;br /&gt;
この&amp;#8221;one&amp;#8221;というのがこちら側だとすると、2頭飼っていて1頭は白くてもう一方は黒いんですよ、と言った時にここに犬は2頭しかいない訳ですから、白い方と言ったらもう一方というのは自動的にこの犬だと決まる訳です。&lt;br /&gt;
このように、&lt;span style="color: #ff0000;"&gt;二つのうちで残りと言ったら絶対こっちと特定される訳ですから、残りで特定のものを表す際に、この&amp;#8221;the&amp;#8221;を使います。&lt;/span&gt;&lt;br /&gt;
なので、日本語だけで考えるとこちらが「もう一つ」とか「もう一方」とかごっちゃになってしまうと区別がつかないので、これは覚える際に&lt;strong&gt;&amp;#8220;another&amp;#8221;というのは複数あるうちのもう一つ別のもの、&lt;br /&gt;
&amp;#8220;the other&amp;#8221;というのは二つのうちの残りの一方&lt;/strong&gt;と訳を少し変えてこのまま覚えていくというのが大事になります。&lt;br /&gt;
ですから、是非この&amp;#8221;a&amp;#8221;を使っている場合と&amp;#8221;the&amp;#8221;を使っている場合で区別をするという事を意識して下さい。&lt;/p&gt;
&lt;hr /&gt;
&lt;p&gt;二つ目です。&lt;br /&gt;
今度は&amp;#8221;other&amp;#8221;を使った表現で、それが複数のものとか複数の人を表す場合を見ていきます。&lt;br /&gt;
まず&amp;#8221;others&amp;#8221;の方からいきます。&lt;/p&gt;
&lt;p&gt;&lt;img decoding="async" loading="lazy" class="alignnone wp-image-738" src="https://eigo-rewrite.com/wp-content/uploads/2023/08/スライド用４-300x169.jpg" alt="" width="708" height="399" srcset="https://eigo-rewrite.com/wp-content/uploads/2023/08/スライド用４-300x169.jpg 300w, https://eigo-rewrite.com/wp-content/uploads/2023/08/スライド用４-1024x576.jpg 1024w, https://eigo-rewrite.com/wp-content/uploads/2023/08/スライド用４-768x432.jpg 768w, https://eigo-rewrite.com/wp-content/uploads/2023/08/スライド用４-320x180.jpg 320w, https://eigo-rewrite.com/wp-content/uploads/2023/08/スライド用４.jpg 1280w" sizes="(max-width: 708px) 100vw, 708px" /&gt;&lt;/p&gt;
&lt;p&gt;&amp;#8220;others&amp;#8221;は「他のいくつか」と書きました。&lt;br /&gt;
「他の数名」だったり「他の何個か」という時に、&amp;#8221;others&amp;#8221;というものを使います。&lt;br /&gt;
一方で、この&amp;#8221;others&amp;#8221;に、&amp;#8221;the&amp;#8221;が付いている場合というのは、先ほど&amp;#8221;the&amp;#8221;が付いていたら残りものと発想して下さいと言いました。&lt;br /&gt;
&amp;#8220;the&amp;#8221;があると残りのものになる訳ですから、残りという事はその残りの全てのものになりますので、この&lt;span style="color: #ff0000;"&gt;全て&lt;/span&gt;という語句を使っておくと、理解としてはしやすいです。&lt;br /&gt;
例文で見てみます。&lt;br /&gt;
最初は&amp;#8221;Some students like dogs. &amp;#8220;「何人かの生徒たちは犬が好きです。」となっています。&lt;br /&gt;
そして、&amp;#8221;Others like cats. &amp;#8220;「猫が好きな人たちもいます。」と書かれています。&lt;br /&gt;
これを、例えばクラスの中に何人か人がいて&amp;#8221;Some&amp;#8221;というのはもちろん「何人か」ですから、この人たちを&amp;#8221;Some&amp;#8221;とします。&lt;br /&gt;
そうすると&amp;#8221;Others&amp;#8221;というのは、特に数は決まっていない訳ですから、何個取ってもいい訳ですが、&amp;#8221;Others&amp;#8221;というのは残り全員じゃないんです。&lt;br /&gt;
あくまで、残りはまだいるんだけれども猫が好きな人もいますよ、という時にここに&amp;#8221;Others&amp;#8221;を使います。&lt;br /&gt;
なので、犬が好きな人、猫が好きな人、他にも象が好きな人がいたりとか鳥が好きな人がいたりとか色んな動物好きな可能性はまだ残っていますよね。&lt;br /&gt;
他の場合もあるよね、というのをこの文では示している訳です。&lt;br /&gt;
もしここが、&amp;#8221;The others like cats. &amp;#8220;となると、「何人かは犬が好きで残りは全部猫が好きです。」というような状態になりますから、意味が変わってきてしまいます。&lt;br /&gt;
次です。&lt;br /&gt;
&amp;#8220;I have five dogs. &amp;#8221;&lt;br /&gt;
今度はまた犬で確認しますが、「5頭飼っています。」。&lt;br /&gt;
&amp;#8220;One is male&amp;#8221;&lt;br /&gt;
「1頭が雄です」&lt;br /&gt;
これが&amp;#8221;one&amp;#8221;です。&lt;br /&gt;
そしてここで&amp;#8221;the others&amp;#8221;と言ったら、&amp;#8221;the&amp;#8221;が付いたら残り全て、「残りもの」でしたから、「この犬たちは全てメスです」という意味になっています。&lt;br /&gt;
このように、&amp;#8221;the others&amp;#8221;、&lt;span style="color: #0000ff;"&gt;&amp;#8220;the&amp;#8221;が付くと残り全部になります。&lt;/span&gt;&lt;br /&gt;
&lt;span style="color: #0000ff;"&gt;&amp;#8220;the&amp;#8221;が付かない場合はまだ他の可能性がある、まだ残りがある&lt;/span&gt;、というような区別があります。&lt;br /&gt;
ですから、この&lt;strong&gt;&amp;#8220;the&amp;#8221;が付くか付かないか&lt;/strong&gt;という所を強く意識して下さい。&lt;/p&gt;
&lt;hr /&gt;
&lt;p&gt;それではセクション2の最後に今度は代名詞の&amp;#8221;all&amp;#8221;、&amp;#8221;both&amp;#8221;、&amp;#8221;each&amp;#8221;それぞれの使い方を見ていこうと思います。&lt;/p&gt;
&lt;p&gt;&lt;img decoding="async" loading="lazy" class="alignnone wp-image-739" src="https://eigo-rewrite.com/wp-content/uploads/2023/08/スライド用５-300x169.jpg" alt="" width="799" height="450" srcset="https://eigo-rewrite.com/wp-content/uploads/2023/08/スライド用５-300x169.jpg 300w, https://eigo-rewrite.com/wp-content/uploads/2023/08/スライド用５-1024x576.jpg 1024w, https://eigo-rewrite.com/wp-content/uploads/2023/08/スライド用５-768x432.jpg 768w, https://eigo-rewrite.com/wp-content/uploads/2023/08/スライド用５-320x180.jpg 320w, https://eigo-rewrite.com/wp-content/uploads/2023/08/スライド用５.jpg 1280w" sizes="(max-width: 799px) 100vw, 799px" /&gt;&lt;/p&gt;
&lt;p&gt;最初は&amp;#8221;all&amp;#8221;からになりますが、これは中学校1年生の頃から「全て」とか「全ての」という形で見覚え自体はあると思います。&lt;br /&gt;
どう使っているかというと、最初は&amp;#8221;The members of my club&amp;#8221;「私のクラブのメンバーたちが」&lt;br /&gt;
&amp;#8220;celebrated my birthday&amp;#8221;「私の誕生日をお祝いしてくれました」という文があります。&lt;br /&gt;
次の文の最初のここに&amp;#8221;All&amp;#8221;が登場しています。&lt;br /&gt;
これは、&amp;#8221;All the books&amp;#8221;「全ての本」とか&amp;#8221;All students&amp;#8221;「全ての学生」といったような形容詞としての使い方ではなくて、これは代名詞、これは名詞で使っていて、&lt;br /&gt;
&lt;span style="color: #ff0000;"&gt;「全員」&lt;/span&gt;だったりとか&lt;span style="color: #ff0000;"&gt;「全てのもの」&lt;/span&gt;という形で使っています。&lt;br /&gt;
&amp;#8220;of them&amp;#8221;というのは、前置詞+名刺になっていますから、&amp;#8221;them&amp;#8221;&amp;#8221;members&amp;#8221;の事です。&lt;br /&gt;
「メンバーの全員が私にプレゼントをくれました」&lt;br /&gt;
という形で、「全員」とか「全ての人」というふうに使っています。&lt;br /&gt;
当然ですが、「全て」とか「全員」というのは日本語と同じように、3人以上とか三つ以上の時にしか使えません。&lt;br /&gt;
なので、&lt;span style="color: #0000ff;"&gt;2人の時には&amp;#8221;all&amp;#8221;を使わないでおきましょう。&lt;/span&gt;&lt;/p&gt;
&lt;p&gt;2人の時は何を使うのかですが、この文です。&lt;br /&gt;
&amp;#8220;I have a brother.&amp;#8221;&lt;br /&gt;
「私には兄弟がいます。」&lt;br /&gt;
そして、&lt;strong&gt;&amp;#8220;both&amp;#8221;&lt;/strong&gt;という形で使います。&lt;br /&gt;
&amp;#8220;both&amp;#8221;というのは、これは&lt;span style="color: #ff0000;"&gt;「両方」&lt;/span&gt;という意味です。&lt;br /&gt;
「2人とも」とか「二つとも」です。&lt;br /&gt;
なので、「私」と「兄弟」で2人の人がいますから、&amp;#8221;both&amp;#8221;というのは「2人」とか「二つ」の際に「両方」「どちらも」といった意味で使います。&lt;br /&gt;
上の&amp;#8221;all of them&amp;#8221;と同じように、こちらも&amp;#8221;both of us&amp;#8221;、やはり&amp;#8221;ofという前置詞を使って、「私たちの両方が」&amp;#8221;were born&amp;#8221;「生まれました」&amp;#8221;in October&amp;#8221;「10月に」といった形で使っています。&lt;/p&gt;
&lt;p&gt;次です。&lt;br /&gt;
&amp;#8220;You should thank each of them&amp;#8221;&lt;br /&gt;
今度は&amp;#8221;each&amp;#8221;という単語が出てきています。&lt;br /&gt;
使い方も&amp;#8221;both&amp;#8221;や&amp;#8221;all&amp;#8221;と同じで、&amp;#8221;of them&amp;#8221;と書かれていて、そうすると「彼ら」あるいは「彼女たち」の&amp;#8221;each&amp;#8221;これは「それぞれ」です。&lt;br /&gt;
「それぞれ一人一人」に対して&amp;#8221;thank&amp;#8221;、「感謝すべきです」と、&amp;#8221;for the present、「プレゼントに対して」、なので一文で訳してみると、「あなたは彼らにそのプレゼントについて感謝すべきです。」という形になっています。&lt;br /&gt;
この&lt;span style="color: #0000ff;"&gt;&amp;#8220;each&amp;#8221;というのは、代名詞の使い方と形容詞の使い方の両方があります。&lt;/span&gt;&lt;br /&gt;
下に書いてある文は非常に間違いやすい文になっています。&lt;br /&gt;
ここに、「それぞれの生徒」と言うと、どうしても複数いるので&amp;#8221;s&amp;#8221;を付けたくなってしまいますが、ここは&amp;#8221;s&amp;#8221;を付けません。&lt;br /&gt;
この&amp;#8221;each&amp;#8221;というのは「それぞれ」なので、メンバーの一人ずつ、その一人一人に対して意識を向けていますから、この&lt;strong&gt;&amp;#8220;each&amp;#8221;というのは常に単数扱い&lt;/strong&gt;します。&lt;br /&gt;
これが&amp;#8221;all&amp;#8221;とか&amp;#8221;both&amp;#8221;と異なる点です。&lt;br /&gt;
&amp;#8220;all&amp;#8221;や&amp;#8221;both&amp;#8221;は常に複数扱いしますが、&amp;#8221;each&amp;#8221;というのは単数扱いをするので、&amp;#8221;s&amp;#8221;を付けてはいけないですし、もし&amp;#8221;each student&amp;#8221;、「それぞれの生徒」のように形容詞で使う時も&lt;span style="color: #ff0000;"&gt;単数扱いなので、動詞は必ず三単元の形にします。&lt;/span&gt;&lt;br /&gt;
ここが非常に間違いやすいですから、&amp;#8221;all&amp;#8221;と&amp;#8221;both&amp;#8221;に関しては3人とか2人ってなっていますから複数です。&lt;br /&gt;
&amp;#8220;each&amp;#8221;に対しては「それぞれ」、一人一人なので単数扱いすると考えて下さい。&lt;br /&gt;
そうするとこの文というのは、「それぞれの生徒たちはプレゼンのために3分間が用意されています。」といった文になっています。&lt;br /&gt;
このように、&amp;#8221;all&amp;#8221;は3人以上、3つ以上、&amp;#8221;both&amp;#8221;は2人、あるいは2つ、&amp;#8221;each&amp;#8221;というのはそれぞれだから単数扱い、こういった点に注意して代名詞の学習を進めて下さい。&lt;/p&gt;
&lt;h2&gt;セクションまとめ（名詞・不定代名詞・other系・all/both/each）&lt;/h2&gt;
&lt;table style="border-collapse: collapse; width: 100%; text-align: left;"&gt;
&lt;thead&gt;
&lt;tr&gt;
&lt;th style="background-color: #dd8500; color: #ffffff; padding: 8px; border: 1px solid #000;"&gt;項目&lt;/th&gt;
&lt;th style="background-color: #dd8500; color: #ffffff; padding: 8px; border: 1px solid #000;"&gt;ポイント&lt;/th&gt;
&lt;/tr&gt;
&lt;/thead&gt;
&lt;tbody&gt;
&lt;tr&gt;
&lt;td style="background-color: #f0b464; color: #000000; padding: 8px; border: 1px solid #000;"&gt;不定代名詞 &lt;code&gt;one / ones&lt;/code&gt;&lt;/td&gt;
&lt;td style="background-color: #f0b464; color: #000000; padding: 8px; border: 1px solid #000;"&gt;
&lt;ul&gt;
&lt;li&gt;「前に出てきた名詞」と&lt;strong&gt;同じ種類の別のもの&lt;/strong&gt;を指す（同じ物そのものではない）。&lt;/li&gt;
&lt;li&gt;&lt;code&gt;one&lt;/code&gt; は単数，「もの」「人」などを表す。複数は &lt;code&gt;ones&lt;/code&gt;。&lt;/li&gt;
&lt;li&gt;&lt;code&gt;old ones&lt;/code&gt; のように，形容詞＋&lt;code&gt;one(s)&lt;/code&gt; として使える。&lt;/li&gt;
&lt;/ul&gt;
&lt;/td&gt;
&lt;/tr&gt;
&lt;tr&gt;
&lt;td style="background-color: #ffffff; color: #000000; padding: 8px; border: 1px solid #000;"&gt;&lt;code&gt;one&lt;/code&gt; と &lt;code&gt;it&lt;/code&gt; の違い&lt;/td&gt;
&lt;td style="background-color: #ffffff; color: #000000; padding: 8px; border: 1px solid #000;"&gt;
&lt;ul&gt;
&lt;li&gt;&lt;code&gt;one&lt;/code&gt;：同じ種類の別物（代わりの鉛筆など）。&lt;/li&gt;
&lt;li&gt;&lt;code&gt;it&lt;/code&gt;：前に出てきた&lt;strong&gt;そのもの&lt;/strong&gt;（失くした鉛筆そのものなど）。&lt;/li&gt;
&lt;/ul&gt;
&lt;/td&gt;
&lt;/tr&gt;
&lt;tr&gt;
&lt;td style="background-color: #f0b464; color: #000000; padding: 8px; border: 1px solid #000;"&gt;&lt;code&gt;another / the other&lt;/code&gt;&lt;/td&gt;
&lt;td style="background-color: #f0b464; color: #000000; padding: 8px; border: 1px solid #000;"&gt;
&lt;ul&gt;
&lt;li&gt;&lt;code&gt;another&lt;/code&gt;：複数ある中で「もう一つ別のもの / もう一人」。残りがまだ複数あるイメージ。&lt;/li&gt;
&lt;li&gt;&lt;code&gt;the other&lt;/code&gt;：二つのうち&lt;strong&gt;残りの一方&lt;/strong&gt;（残りが自動的に特定される）。&lt;/li&gt;
&lt;/ul&gt;
&lt;/td&gt;
&lt;/tr&gt;
&lt;tr&gt;
&lt;td style="background-color: #ffffff; color: #000000; padding: 8px; border: 1px solid #000;"&gt;&lt;code&gt;others / the others&lt;/code&gt;&lt;/td&gt;
&lt;td style="background-color: #ffffff; color: #000000; padding: 8px; border: 1px solid #000;"&gt;
&lt;ul&gt;
&lt;li&gt;&lt;code&gt;others&lt;/code&gt;：他のいくつか（残りの中の一部。まだ他の可能性が残る）。&lt;/li&gt;
&lt;li&gt;&lt;code&gt;the others&lt;/code&gt;：残りの&lt;strong&gt;全部&lt;/strong&gt;（残りものすべて）。&lt;/li&gt;
&lt;/ul&gt;
&lt;/td&gt;
&lt;/tr&gt;
&lt;tr&gt;
&lt;td style="background-color: #f0b464; color: #000000; padding: 8px; border: 1px solid #000;"&gt;&lt;code&gt;all / both / each&lt;/code&gt;&lt;/td&gt;
&lt;td style="background-color: #f0b464; color: #000000; padding: 8px; border: 1px solid #000;"&gt;
&lt;ul&gt;
&lt;li&gt;&lt;code&gt;all&lt;/code&gt;：3つ以上・3人以上の「全部」「全員」。常に複数扱い。&lt;/li&gt;
&lt;li&gt;&lt;code&gt;both&lt;/code&gt;：2つ・2人の「両方とも」。常に複数扱い。&lt;/li&gt;
&lt;li&gt;&lt;code&gt;each&lt;/code&gt;：「それぞれ」。意味は複数だが&lt;strong&gt;文法上は単数扱い&lt;/strong&gt;（&lt;code&gt;each student has ...&lt;/code&gt;）。&lt;/li&gt;
&lt;/ul&gt;
&lt;/td&gt;
&lt;/tr&gt;
&lt;/tbody&gt;
&lt;/table&gt;
&lt;hr /&gt;
&lt;h2&gt;確認クイズ（10問）&lt;/h2&gt;
&lt;table style="border-collapse: collapse; width: 100%; text-align: left;"&gt;
&lt;thead&gt;
&lt;tr&gt;
&lt;th style="background-color: #dd8500; color: #ffffff; padding: 8px; border: 1px solid #000;"&gt;No.&lt;/th&gt;
&lt;th style="background-color: #dd8500; color: #ffffff; padding: 8px; border: 1px solid #000;"&gt;問題&lt;/th&gt;
&lt;th style="background-color: #dd8500; color: #ffffff; padding: 8px; border: 1px solid #000;"&gt;選択肢（A～D）&lt;/th&gt;
&lt;th style="background-color: #dd8500; color: #ffffff; padding: 8px; border: 1px solid #000;"&gt;解答&lt;/th&gt;
&lt;/tr&gt;
&lt;/thead&gt;
&lt;tbody&gt;&lt;!-- Q1 --&gt;&lt;/p&gt;
&lt;tr&gt;
&lt;td style="background-color: #f0b464; color: #000000; padding: 8px; border: 1px solid #000;"&gt;1&lt;/td&gt;
&lt;td style="background-color: #f0b464; color: #000000; padding: 8px; border: 1px solid #000;"&gt;「鉛筆を昨日なくした。だから&lt;u&gt;別の鉛筆&lt;/u&gt;を買いたい。」に最も適切なのはどれ？&lt;/p&gt;
&lt;p&gt;I lost my pencil yesterday, so I want to buy ( ).&lt;/td&gt;
&lt;td style="background-color: #f0b464; color: #000000; padding: 8px; border: 1px solid #000;"&gt;A. it&lt;br /&gt;
B. one&lt;br /&gt;
C. ones&lt;br /&gt;
D. the it&lt;/td&gt;
&lt;td style="background-color: #f0b464; color: #000000; padding: 8px; border: 1px solid #000;"&gt;&lt;button type="button"&gt;正解を見る&lt;/button&gt;&lt;br /&gt;
&lt;span id="q1-answer" style="display: none;"&gt;B&lt;/span&gt;&lt;/td&gt;
&lt;/tr&gt;
&lt;p&gt;&lt;!-- Q2 --&gt;&lt;/p&gt;
&lt;tr&gt;
&lt;td style="background-color: #ffffff; color: #000000; padding: 8px; border: 1px solid #000;"&gt;2&lt;/td&gt;
&lt;td style="background-color: #ffffff; color: #000000; padding: 8px; border: 1px solid #000;"&gt;「昨日なくした鉛筆そのものを見つけたい。」に最も適切なのはどれ？&lt;/p&gt;
&lt;p&gt;I lost my pencil yesterday, so I want to find ( ).&lt;/td&gt;
&lt;td style="background-color: #ffffff; color: #000000; padding: 8px; border: 1px solid #000;"&gt;A. one&lt;br /&gt;
B. ones&lt;br /&gt;
C. it&lt;br /&gt;
D. another&lt;/td&gt;
&lt;td style="background-color: #ffffff; color: #000000; padding: 8px; border: 1px solid #000;"&gt;&lt;button type="button"&gt;正解を見る&lt;/button&gt;&lt;br /&gt;
&lt;span id="q2-answer" style="display: none;"&gt;C&lt;/span&gt;&lt;/td&gt;
&lt;/tr&gt;
&lt;p&gt;&lt;!-- Q3 --&gt;&lt;/p&gt;
&lt;tr&gt;
&lt;td style="background-color: #f0b464; color: #000000; padding: 8px; border: 1px solid #000;"&gt;3&lt;/td&gt;
&lt;td style="background-color: #f0b464; color: #000000; padding: 8px; border: 1px solid #000;"&gt;お店に靴がたくさん並んでいる。1足を見せてもらったが気に入らず，「他のをもう1足見せてください」と言いたい。&lt;/p&gt;
&lt;p&gt;「他のをもう1足見せてください」を表すのに最も適切なのは？&lt;/td&gt;
&lt;td style="background-color: #f0b464; color: #000000; padding: 8px; border: 1px solid #000;"&gt;A. Please show me the other.&lt;br /&gt;
B. Please show me another.&lt;br /&gt;
C. Please show me others.&lt;br /&gt;
D. Please show me the others.&lt;/td&gt;
&lt;td style="background-color: #f0b464; color: #000000; padding: 8px; border: 1px solid #000;"&gt;&lt;button type="button"&gt;正解を見る&lt;/button&gt;&lt;br /&gt;
&lt;span id="q3-answer" style="display: none;"&gt;B&lt;/span&gt;&lt;/td&gt;
&lt;/tr&gt;
&lt;p&gt;&lt;!-- Q4 --&gt;&lt;/p&gt;
&lt;tr&gt;
&lt;td style="background-color: #ffffff; color: #000000; padding: 8px; border: 1px solid #000;"&gt;4&lt;/td&gt;
&lt;td style="background-color: #ffffff; color: #000000; padding: 8px; border: 1px solid #000;"&gt;「私は犬を2匹飼っている。1匹は白で&lt;u&gt;もう1匹&lt;/u&gt;は黒だ。」としたい。&lt;/p&gt;
&lt;p&gt;次の( )に入る最も適切な語はどれ？&lt;/p&gt;
&lt;p&gt;I have two dogs. One is white, and ( ) is black.&lt;/td&gt;
&lt;td style="background-color: #ffffff; color: #000000; padding: 8px; border: 1px solid #000;"&gt;A. another&lt;br /&gt;
B. other&lt;br /&gt;
C. the other&lt;br /&gt;
D. others&lt;/td&gt;
&lt;td style="background-color: #ffffff; color: #000000; padding: 8px; border: 1px solid #000;"&gt;&lt;button type="button"&gt;正解を見る&lt;/button&gt;&lt;br /&gt;
&lt;span id="q4-answer" style="display: none;"&gt;C&lt;/span&gt;&lt;/td&gt;
&lt;/tr&gt;
&lt;p&gt;&lt;!-- Q5 --&gt;&lt;/p&gt;
&lt;tr&gt;
&lt;td style="background-color: #f0b464; color: #000000; padding: 8px; border: 1px solid #000;"&gt;5&lt;/td&gt;
&lt;td style="background-color: #f0b464; color: #000000; padding: 8px; border: 1px solid #000;"&gt;「何人かの生徒は犬が好きだ。&lt;u&gt;他の何人か&lt;/u&gt;は猫が好きだ。」という意味になる文はどれ？&lt;/td&gt;
&lt;td style="background-color: #f0b464; color: #000000; padding: 8px; border: 1px solid #000;"&gt;A. Some students like dogs. The others like cats.&lt;br /&gt;
B. Some students like dogs. Others like cats.&lt;br /&gt;
C. All students like dogs and cats.&lt;br /&gt;
D. Both students like cats.&lt;/td&gt;
&lt;td style="background-color: #f0b464; color: #000000; padding: 8px; border: 1px solid #000;"&gt;&lt;button type="button"&gt;正解を見る&lt;/button&gt;&lt;br /&gt;
&lt;span id="q5-answer" style="display: none;"&gt;B&lt;/span&gt;&lt;/td&gt;
&lt;/tr&gt;
&lt;p&gt;&lt;!-- Q6 --&gt;&lt;/p&gt;
&lt;tr&gt;
&lt;td style="background-color: #ffffff; color: #000000; padding: 8px; border: 1px solid #000;"&gt;6&lt;/td&gt;
&lt;td style="background-color: #ffffff; color: #000000; padding: 8px; border: 1px solid #000;"&gt;「何人かの生徒は犬が好きで，&lt;u&gt;残りの全員&lt;/u&gt;は猫が好きだ。」という意味になる文はどれ？&lt;/td&gt;
&lt;td style="background-color: #ffffff; color: #000000; padding: 8px; border: 1px solid #000;"&gt;A. Some students like dogs. Others like cats.&lt;br /&gt;
B. Some students like dogs. The others like cats.&lt;br /&gt;
C. All students like dogs.&lt;br /&gt;
D. All the others like dogs.&lt;/td&gt;
&lt;td style="background-color: #ffffff; color: #000000; padding: 8px; border: 1px solid #000;"&gt;&lt;button type="button"&gt;正解を見る&lt;/button&gt;&lt;br /&gt;
&lt;span id="q6-answer" style="display: none;"&gt;B&lt;/span&gt;&lt;/td&gt;
&lt;/tr&gt;
&lt;p&gt;&lt;!-- Q7 --&gt;&lt;/p&gt;
&lt;tr&gt;
&lt;td style="background-color: #f0b464; color: #000000; padding: 8px; border: 1px solid #000;"&gt;7&lt;/td&gt;
&lt;td style="background-color: #f0b464; color: #000000; padding: 8px; border: 1px solid #000;"&gt;「クラブのメンバー全員が私にプレゼントをくれた。」という意味になる英文として最も適切なのはどれ？&lt;/td&gt;
&lt;td style="background-color: #f0b464; color: #000000; padding: 8px; border: 1px solid #000;"&gt;A. Both of them gave me a present.&lt;br /&gt;
B. Each of them gave me a present.&lt;br /&gt;
C. All of them gave me a present.&lt;br /&gt;
D. Others gave me a present.&lt;/td&gt;
&lt;td style="background-color: #f0b464; color: #000000; padding: 8px; border: 1px solid #000;"&gt;&lt;button type="button"&gt;正解を見る&lt;/button&gt;&lt;br /&gt;
&lt;span id="q7-answer" style="display: none;"&gt;C&lt;/span&gt;&lt;/td&gt;
&lt;/tr&gt;
&lt;p&gt;&lt;!-- Q8 --&gt;&lt;/p&gt;
&lt;tr&gt;
&lt;td style="background-color: #ffffff; color: #000000; padding: 8px; border: 1px solid #000;"&gt;8&lt;/td&gt;
&lt;td style="background-color: #ffffff; color: #000000; padding: 8px; border: 1px solid #000;"&gt;「私には兄弟が1人いる。私たち二人とも10月生まれだ。」という意味に最も近い文はどれ？&lt;/td&gt;
&lt;td style="background-color: #ffffff; color: #000000; padding: 8px; border: 1px solid #000;"&gt;A. I have a brother. All of us were born in October.&lt;br /&gt;
B. I have a brother. Both of us were born in October.&lt;br /&gt;
C. I have brothers. Each of us was born in October.&lt;br /&gt;
D. I have a brother. Others were born in October.&lt;/td&gt;
&lt;td style="background-color: #ffffff; color: #000000; padding: 8px; border: 1px solid #000;"&gt;&lt;button type="button"&gt;正解を見る&lt;/button&gt;&lt;br /&gt;
&lt;span id="q8-answer" style="display: none;"&gt;B&lt;/span&gt;&lt;/td&gt;
&lt;/tr&gt;
&lt;p&gt;&lt;!-- Q9 --&gt;&lt;/p&gt;
&lt;tr&gt;
&lt;td style="background-color: #f0b464; color: #000000; padding: 8px; border: 1px solid #000;"&gt;9&lt;/td&gt;
&lt;td style="background-color: #f0b464; color: #000000; padding: 8px; border: 1px solid #000;"&gt;文法的に正しいものはどれ？（&lt;code&gt;each&lt;/code&gt; の単数扱いに注意）&lt;/td&gt;
&lt;td style="background-color: #f0b464; color: #000000; padding: 8px; border: 1px solid #000;"&gt;A. Each students have three minutes.&lt;br /&gt;
B. Each student have three minutes.&lt;br /&gt;
C. Each student has three minutes.&lt;br /&gt;
D. Each students has three minutes.&lt;/td&gt;
&lt;td style="background-color: #f0b464; color: #000000; padding: 8px; border: 1px solid #000;"&gt;&lt;button type="button"&gt;正解を見る&lt;/button&gt;&lt;br /&gt;
&lt;span id="q9-answer" style="display: none;"&gt;C&lt;/span&gt;&lt;/td&gt;
&lt;/tr&gt;
&lt;p&gt;&lt;!-- Q10 --&gt;&lt;/p&gt;
&lt;tr&gt;
&lt;td style="background-color: #ffffff; color: #000000; padding: 8px; border: 1px solid #000;"&gt;10&lt;/td&gt;
&lt;td style="background-color: #ffffff; color: #000000; padding: 8px; border: 1px solid #000;"&gt;下線部の意味として最も適切なものを選びなさい。&lt;br /&gt;
I bought two new shirts and threw away &lt;u&gt;the old ones&lt;/u&gt;.&lt;/td&gt;
&lt;td style="background-color: #ffffff; color: #000000; padding: 8px; border: 1px solid #000;"&gt;A. 古いシャツを一枚捨てた。&lt;br /&gt;
B. 古いシャツを全部捨てた。&lt;br /&gt;
C. 古いシャツと新しいシャツを全部捨てた。&lt;br /&gt;
D. 古いシャツのうち一部だけを捨てた。&lt;/td&gt;
&lt;td style="background-color: #ffffff; color: #000000; padding: 8px; border: 1px solid #000;"&gt;&lt;button type="button"&gt;正解を見る&lt;/button&gt;&lt;br /&gt;
&lt;span id="q10-answer" style="display: none;"&gt;B&lt;/span&gt;&lt;/td&gt;
&lt;/tr&gt;
&lt;/tbody&gt;
&lt;/table&gt;
&lt;p&gt;&lt;script&gt;
function showAnswer(answerId, btn) {
  var answer = document.getElementById(answerId);
  if (answer) {
    answer.style.display = 'inline';
  }
  if (btn) {
    btn.style.display = 'none';
  }
}
&lt;/script&gt;&lt;/p&gt;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t>
  </si>
  <si>
    <t>https://eigo-rewrite.com/column/stage2-lesson9-2/</t>
  </si>
  <si>
    <t>以下のページは不自然なワードを使用しています。
これらを適切に自然な言葉に置き換えて下さい。
なお、本文の装飾や構造は絶対に変えないでください。
【対象ページURL】
https://eigo-rewrite.com/column/stage2-lesson9-2/
【検出された不自然ワード】
- 結論だけ
【本文】
------
&lt;p&gt;&lt;iframe title="YouTube video player" src="https://www.youtube.com/embed/3-Vk0ovyseU?si=rSP87FyYVKi4ZQBw"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class="mce_SELRES_start"&gt;﻿&lt;/span&gt;&lt;/iframe&gt;&lt;br /&gt;
NEW TREASURE STAGE2 の文法事項・Lesson一覧の全体像は、&lt;strong&gt;&lt;a href="https://eigo-rewrite.com/column/hub_stage2/"&gt;NEW TREASURE STAGE2｜中2英文法 総括＋Lesson一覧（全体像はこちら）&lt;/a&gt;&lt;/strong&gt;で確認できます。&lt;br /&gt;
このセクションでは、いよいよ「分詞（現在分詞／過去分詞）」が登場します。&lt;/p&gt;
&lt;p&gt;今回つまずきやすいのは、be動詞＋過去分詞の「受け身」と、名詞＋過去分詞の「後置修飾」がごちゃっと混ざるところです。&lt;br /&gt;
先に結論だけ言うと、見分けはシンプルで、&lt;br /&gt;
・be動詞＋過去分詞で文が終わる → 受け身（述語）&lt;br /&gt;
・過去分詞のあとに名詞が続く → 後置修飾（名詞を説明）&lt;br /&gt;
の2点をまず押さえればOKです。&lt;/p&gt;
&lt;p&gt;このあと本文では、例文を使いながら「名詞が“する側”か“される側”か」の考え方や、something＋過去分詞の形まで整理していきます。&lt;/p&gt;
&lt;h3&gt;分詞とは？&lt;/h3&gt;
&lt;p&gt;分詞と言いますと&lt;span style="color: #ff0000;"&gt;二種類&lt;/span&gt;ありまして、こちらに書いたような現在分詞&amp;#8221;ing&amp;#8221;を付けた形と、それから過去分詞という形の二つがあります。&lt;br /&gt;
現在分詞というのは、実は中学校1年生の際に一度出てきていて、「be動詞 + ing」で現在進行形という形がありました。&lt;br /&gt;
あの時に使っていた&amp;#8221;ing&amp;#8221;という形が、実は現在分詞という形です。でもそれは中1の時と同じ事なのかという話ですが、それは&lt;span style="color: #ff6600;"&gt;ちょっと使い方が違います。&lt;/span&gt;&lt;/p&gt;
&lt;p&gt;中1で学んだのは「be動詞 + ing」という事で、必ずbe動詞と&amp;#8221;ing&amp;#8221;セットで使われていました。ところが、今回の単元というのは「be動詞 + ing」のこのbe動詞の部分がなくて、&amp;#8221;ing&amp;#8221;単体で使うという使い方です。&lt;/p&gt;
&lt;p&gt;同様にこちらの過去分詞というものも、be動詞+過去分詞で受動態「～される」というような意味合いだった訳ですが、今度はこれが過去分詞単体で使われますので、be動詞+過去分詞の受動態とは分けて考える必要があります。&lt;br /&gt;
&lt;!--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&lt;p&gt;どういう事かというと、まずはこちらの現在分詞から見ていきましょう。&lt;/p&gt;
&lt;p&gt;&lt;img decoding="async" fetchpriority="high" class="alignnone size-medium wp-image-803" src="https://eigo-rewrite.com/wp-content/uploads/2023/10/スライド用１-300x169.jpg" alt="現在分詞の例 - Look at the running boy (走っている男の子を見て下さい)" width="300" height="169" srcset="https://eigo-rewrite.com/wp-content/uploads/2023/10/スライド用１-300x169.jpg 300w, https://eigo-rewrite.com/wp-content/uploads/2023/10/スライド用１-1024x576.jpg 1024w, https://eigo-rewrite.com/wp-content/uploads/2023/10/スライド用１-768x432.jpg 768w, https://eigo-rewrite.com/wp-content/uploads/2023/10/スライド用１-320x180.jpg 320w, https://eigo-rewrite.com/wp-content/uploads/2023/10/スライド用１.jpg 1280w" sizes="(max-width: 300px) 100vw, 300px" /&gt;&lt;br /&gt;
こちらの現在分詞、こちらの現在分詞がまずどこですか？というと、&amp;#8221;running&amp;#8221;にあたります。&lt;/p&gt;
&lt;p&gt;現在分詞は単体で使うと「～している」とか「～する」というような意味合いになります。&lt;br /&gt;
これがどういう機能をもつかというと、&lt;span style="color: #ff0000;"&gt;分詞とそれから名詞を隣接させる&lt;/span&gt;事によって、この&lt;span style="color: #ff0000;"&gt;分詞が名詞を修飾する&lt;/span&gt;、こういった機能をもちます。&lt;br /&gt;
そうするとこの文というのは、「その走っている男の子を見て下さい。」という形になります。&lt;/p&gt;
&lt;p&gt;じゃあこれは今までの現在進行形と何が違っていたのかという事ですが、もしこれが「be動詞 + ing」で&amp;#8221;The boy is running&amp;#8221;であれば、当然順序、語順も変わりますし、訳す際に現在進行形であれば「～しているところだ。」とかあるいは「～している。」といって「。」が付いていた訳です。つまり現在進行形というのは、&lt;strong&gt;述語の部分&lt;/strong&gt;だった訳です。&lt;/p&gt;
&lt;p&gt;それに対して、今回学んでいる現在分詞というのは、この現在分詞のあとに名詞を付ける事によって&lt;span style="color: #0000ff;"&gt;「～している 名詞」&lt;/span&gt;というふうに、この「している」で終わるのではなくて「している」のあとが名詞になって、この名詞を修飾する機能がある。これが&lt;span style="color: #ff0000;"&gt;現在進行系との違い&lt;/span&gt;になります。&lt;/p&gt;
&lt;p&gt;ですから、これでいうと&amp;#8221;ing&amp;#8221;ですから「している」というのが分かるので、「走っている少年を見て下さい。」というふうに感覚的にも理解出来る訳ですが、これがbe動詞が付いていないから名詞を修飾している。名詞を修飾する機能をもつ、こういった形で是非捉えて下さい。&lt;/p&gt;
&lt;p&gt;そして同様に過去分詞です。&lt;br /&gt;
こちらの方が間違える確率が高いです。&lt;br /&gt;
過去分詞というのは、単体で使うと「～される」「されている」「された」というふうに受け身の意味を表します。&lt;br /&gt;
受身とか受動というと、受動態ですね。&lt;/p&gt;
&lt;p&gt;be動詞+過去分詞と何が違うんだ、という話になってきますが、こちらも先ほどの&amp;#8221;ing&amp;#8221;と同じように、be動詞+過去分詞、be動詞が付くと「～される」という述語の部分にあたる訳ですが、この過去分詞単体で使うと名詞を修飾しますから、「～されるなんとか」名詞と続きます。&lt;/p&gt;
&lt;p&gt;このように、be動詞+過去分詞であれば述語として使うので、「～される。」あるいは「～された。」という形で「。」で終わる訳ですが、名詞に隣接させると&lt;span style="color: #ff00ff;"&gt;「～される名詞」「～された名詞」&lt;/span&gt;となります。&lt;/p&gt;
&lt;p&gt;例えばこちらを見ると、&amp;#8221;Look at the broken window.&amp;#8221;とありまして、&amp;#8221;broken&amp;#8221;これが&amp;#8221;break&amp;#8221;の過去分詞です。&amp;#8221;break&amp;#8221;は「割る」とか「壊す」という意味があります。&lt;/p&gt;
&lt;p&gt;そうするとこの&amp;#8221;broken&amp;#8221;が&amp;#8221;window&amp;#8221;と隣接していますから、そうするとこの形で「割られた窓」とか「壊された窓」というような言い方をします。&lt;/p&gt;
&lt;p&gt;このように、まず&lt;span style="color: #0000ff;"&gt;&amp;#8220;ing&amp;#8221;を付けると現在分詞&lt;/span&gt;になる。そして&lt;span style="color: #0000ff;"&gt;過去分詞&lt;/span&gt;がある。それぞれ「&lt;span style="color: #0000ff;"&gt;している&lt;/span&gt;」という意味と、「&lt;span style="color: #0000ff;"&gt;される&lt;/span&gt;」「&lt;span style="color: #0000ff;"&gt;された&lt;/span&gt;」という意味がある。&lt;/p&gt;
&lt;p&gt;それぞれを名詞のすぐ隣に隣接する事によって、これで「～しているなんとか」とか、「～されるなんとか」というような形で名詞を修飾させましょうというのがこの単元の主なトピックになります。&lt;/p&gt;
&lt;hr /&gt;
&lt;p&gt;&lt;iframe title="YouTube video player" src="https://www.youtube.com/embed/eiCChf5I78E?si=2QWzT7a5j83Ce6yb" width="560" height="315" frameborder="0" allowfullscreen="allowfullscreen"&gt;&lt;/iframe&gt;&lt;/p&gt;
&lt;h3&gt;分詞が一語で名詞を修飾する場合&lt;/h3&gt;
&lt;p&gt;セクションの最初の方でお伝えしたように名詞に隣接させる訳ですが、その分詞というのがこちらです。&lt;/p&gt;
&lt;p&gt;&lt;img decoding="async" loading="lazy" class="alignnone size-medium wp-image-805" src="https://eigo-rewrite.com/wp-content/uploads/2023/10/スライド用２-2-300x169.jpg" alt="現在分詞を名詞の前に置いた例 - 登っている太陽（日の出）" width="300" height="169" srcset="https://eigo-rewrite.com/wp-content/uploads/2023/10/スライド用２-2-300x169.jpg 300w, https://eigo-rewrite.com/wp-content/uploads/2023/10/スライド用２-2-1024x576.jpg 1024w, https://eigo-rewrite.com/wp-content/uploads/2023/10/スライド用２-2-768x432.jpg 768w, https://eigo-rewrite.com/wp-content/uploads/2023/10/スライド用２-2-320x180.jpg 320w, https://eigo-rewrite.com/wp-content/uploads/2023/10/スライド用２-2.jpg 1280w" sizes="(max-width: 300px) 100vw, 300px" /&gt;&lt;br /&gt;
&amp;#8220;rise&amp;#8221;は「登る」とか「上がる」という意味ですから、これは&amp;#8221;rising sun&amp;#8221;と名詞に隣接させます。&lt;br /&gt;
そうすると、「登っている太陽」つまり「日の出」の事です。&lt;/p&gt;
&lt;p&gt;これがどの位置にあるかというと、&amp;#8221;the&amp;#8221;があって&amp;#8221;ing&amp;#8221;があって名詞があってという語順になっていますから、分詞というのは基本的に形容詞と思って使って下さい。&lt;/p&gt;
&lt;p&gt;つまり、&amp;#8221;beautiful&amp;#8221;だったり&amp;#8221;tall&amp;#8221;だったり、そういった&lt;span style="color: #008000;"&gt;形容詞と全く同じ位置&lt;/span&gt;です。&lt;br /&gt;
ですから、&amp;#8221;a&amp;#8221;とか&amp;#8221;the&amp;#8221;よりも後ろにあって、名詞よりも前の位置、ここにおいて「登っている太陽」というような形で捉えます。&lt;/p&gt;
&lt;p&gt;この文を訳してみると、&amp;#8221;We got up early&amp;#8221;「私たちは早起きしました」、&amp;#8221;to see the rising sun&amp;#8221;「日の出を見る為に」「登っている太陽を見る為」、そして&amp;#8221;New Year’s day&amp;#8221;ですから、「元旦に」という事です。&lt;/p&gt;
&lt;p&gt;そうすると、「私たちはお正月」「元日に日の出を見る為に登っている」「太陽を見る為に早起きしました」というような意味になっています。&lt;/p&gt;
&lt;p&gt;それでは次です。今度は過去分詞について見ていきます。最初は&amp;#8221;Which would you like&amp;#8221;「あなたはどちらがいいですか」「どちらが好きですか」と言っていて、今度はこちらが&amp;#8221;ing&amp;#8221;ではなくて過去分詞になっています。&lt;/p&gt;
&lt;p&gt;&amp;#8220;boil&amp;#8221;は「茹でる」です。&amp;#8221;boiling&amp;#8221;でも「卵が茹でられている」って考えるだけじゃなくて、あったまっているから&amp;#8221;ing&amp;#8221;でもいいんじゃないか、というふうな感覚があるかも知れないですが、あくまでここの訳を変えちゃダメです。&lt;/p&gt;
&lt;p&gt;&amp;#8220;boil&amp;#8221;は「茹でる」ですから、そうすると&amp;#8221;boiling&amp;#8221;にしてしまうと「茹でている卵」となってしまって、それは「卵が何かを茹でている」という事になってしまうんです。&lt;/p&gt;
&lt;p&gt;ですので、ここは&lt;span style="color: #ff6600;"&gt;卵は茹でられる方なので過去分詞&lt;/span&gt;にします。&lt;/p&gt;
&lt;p&gt;この過去分詞が先ほどと同様に名詞を修飾しますので、「茹でられた卵」「茹でられている卵」、つまり「ゆで卵」と言いたい訳です。&lt;/p&gt;
&lt;p&gt;日本語だと「ゆで卵」なので別に&amp;#8221;boiling&amp;#8221;でも通じそうな気がしますが、あくまでこの修飾している名詞を基準に考えて、&lt;strong&gt;ここの名詞がしているのか、ここの名詞がされているのか&lt;/strong&gt;という事を考える必要があります。&lt;/p&gt;
&lt;p&gt;確かに「太陽」というのは「登られる」のはおかしいですし、「登っている」です。「太陽」は登る側ですから、こちらは&amp;#8221;rising&amp;#8221;になって、「卵」というのは茹でられる側ですから&amp;#8221;boiled egg&amp;#8221;という形になります。&lt;/p&gt;
&lt;p&gt;分かりやすいのは、例えばフライドチキンとかフライドポテトってあると思います。フライドチキンの&amp;#8221;fried&amp;#8221;には揚げるという意味があります。&lt;/p&gt;
&lt;p&gt;そうすると、もちろん「鶏肉」が揚げられている訳ですから、だからこれ&amp;#8221;frying chickenではなくて&amp;#8221;fried chicken&amp;#8221;と言う訳です。&lt;/p&gt;
&lt;p&gt;これと同じような原理で卵が粥でられた側になるので、&amp;#8221;boiled egg&amp;#8221;となります。&lt;br /&gt;
そしてこちらの方も、&amp;#8221;scrambled egg&amp;#8221;と言っています。&lt;br /&gt;
ここも&amp;#8221;scrambled&amp;#8221;と言っています。&lt;/p&gt;
&lt;p&gt;そうするとこれは「かき混ぜられた」というか「炒られた」という意味です。ですから&amp;#8221;scrambled eggs&amp;#8221;「炒り卵」の事になる訳ですが、ここも卵というのは調理される側な訳ですから、&amp;#8221;scrambling&amp;#8221;ではなくて、&amp;#8221;scrambled&amp;#8221;というふうに過去分詞にすします。&lt;/p&gt;
&lt;p&gt;三つ目はむしろ分かりやすいと思います。三つ目に関しては&amp;#8221;The police officer found&amp;#8221;「その警官は見つけました」、何を見つけたかというと、&amp;#8221;stolen bike&amp;#8221;、&amp;#8221;stolen&amp;#8221;は&amp;#8221;steal&amp;#8221;「盗む」の過去分詞です。&lt;/p&gt;
&lt;p&gt;当然「bike」というのは盗む側ではなくて盗まれる側になる訳ですから、この場合は「盗まれたバイク」になります。そうすると、「その警官は盗まれたバイクをそこで見つけました。」というような意味になります。&lt;/p&gt;
&lt;p&gt;このように、今&amp;#8221;ing&amp;#8221;現在分詞と、それから過去分詞の二つのパターンを見てきました。この&lt;span style="color: #ff6600;"&gt;&amp;#8220;ing&amp;#8221;にするのか、過去分詞にするのか&lt;/span&gt;という区別が第一関門としてあって、それはどういうふうに考えていたのかというと、修飾する名詞です。&lt;strong&gt;修飾する名詞に「が」を付けて考えます&lt;/strong&gt;。&lt;/p&gt;
&lt;p&gt;例えば先ほどであれば、この卵が茹でるんじゃなくて卵が茹でられるですから、そうするとこの名詞というのが「するのか」「されるのか」その名詞がする側であれば現在分詞&amp;#8221;ing&amp;#8221;になりますし、その名詞がされる側なのであれば過去分詞となります。&lt;/p&gt;
&lt;p&gt;バイクが盗まれる側なので過去分詞、太陽が昇る側なので&amp;#8221;rising&amp;#8221;こういった形で区別をして下さい。&lt;br /&gt;
&lt;!--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&lt;hr /&gt;
&lt;p&gt;&lt;iframe loading="lazy" title="YouTube video player" src="https://www.youtube.com/embed/7W6HxuQWYCs?si=t6Ltp1wLcwEY929b" width="560" height="315" frameborder="0" allowfullscreen="allowfullscreen"&gt;&lt;/iframe&gt;&lt;/p&gt;
&lt;h3&gt;最後の山場&lt;/h3&gt;
&lt;p&gt;先ほどは&amp;#8221;ing&amp;#8221;の現在分詞か過去分詞かを区別するという事をメインに進めてきましたが、今回はその&amp;#8221;ing&amp;#8221;か過去分詞かを区別した上で、さらに名詞の直前に分詞を置くのか、名詞の直後に分詞を置くのかという事を見ていきます。&lt;/p&gt;
&lt;p&gt;先ほどまで見てきた文というのは、全て分詞を一語で使っている場合です。&lt;/p&gt;
&lt;p&gt;「登っている太陽」とか「割られた窓」とかという形だったんですが、今度は分詞の意味の塊が二語以上の場合を見ていきます。&lt;/p&gt;
&lt;p&gt;二語以上の分詞句と書きましたが、その分詞の塊が単語の数二語以上になりますと、今度は名詞の後ろにその分詞の塊を置きます。これが非常に厄介です。&lt;/p&gt;
&lt;p&gt;&lt;img decoding="async" loading="lazy" class="alignnone size-medium wp-image-807" src="https://eigo-rewrite.com/wp-content/uploads/2023/10/スライド用３-300x169.jpg" alt="分詞句を名詞の後ろに置いた例 - 左側に座っている女の子" width="300" height="169" srcset="https://eigo-rewrite.com/wp-content/uploads/2023/10/スライド用３-300x169.jpg 300w, https://eigo-rewrite.com/wp-content/uploads/2023/10/スライド用３-1024x576.jpg 1024w, https://eigo-rewrite.com/wp-content/uploads/2023/10/スライド用３-768x432.jpg 768w, https://eigo-rewrite.com/wp-content/uploads/2023/10/スライド用３-320x180.jpg 320w, https://eigo-rewrite.com/wp-content/uploads/2023/10/スライド用３.jpg 1280w" sizes="(max-width: 300px) 100vw, 300px" /&gt;&lt;/p&gt;
&lt;p&gt;こちらが&amp;#8221;The girl&amp;#8221;「少女」がありますが、どうしてもここだけ見ると「女の子が座っている」と読みたくなってしまうんですが、ここに&lt;span style="color: #ff6600;"&gt;be動詞がない&lt;/span&gt;です。&lt;/p&gt;
&lt;p&gt;be動詞があれば進行形になる訳ですが、be動詞がないのでここの&amp;#8221;ing&amp;#8221;現在分詞というのは隣接する名詞を修飾します。&lt;/p&gt;
&lt;p&gt;さっきだったら&amp;#8221;sitting girl&amp;#8221;「座っている女の子」と書いていた訳ですが、今度は&amp;#8221;The girl&amp;#8221;のあとに&amp;#8221;sitting on the left side&amp;#8221;というふうに、分詞が後ろにきています。&lt;/p&gt;
&lt;p&gt;名詞の後ろに分詞があるという事は、この分詞の塊が二語以上ですよという事を表しています。&lt;/p&gt;
&lt;p&gt;どういう事かというと、この&amp;#8221;on the left side&amp;#8221;「左側に」という前置詞+名詞がこの&amp;#8221;sitting&amp;#8221;を&lt;span style="color: #ff00ff;"&gt;後ろから修飾&lt;/span&gt;しています。&lt;/p&gt;
&lt;p&gt;分詞の塊の中にもう一個動詞が入るという事は絶対にあり得ないので、この&amp;#8221;sitting&amp;#8221;の塊というのはここまでであるという事が分かります。&lt;/p&gt;
&lt;p&gt;そうすると、この塊全体が「左側に座っている」という意味になって、この「左側に座っている」という塊全体が直前の&amp;#8221;The girl&amp;#8221;という名詞を修飾しています。そうすると、この文というのは「左側に座っている女の子はリサです。」というような意味になります。&lt;/p&gt;
&lt;p&gt;間違える可能性としては、例えばこれが&amp;#8221;&lt;span style="color: #ff0000;"&gt;sitting girl on the left side&lt;/span&gt;&amp;#8220;のように書いてしまう答案というのが毎年多く見られます。&lt;/p&gt;
&lt;p&gt;あくまで「左側に座っている女の子」と言った時の「左側に座っている」というのを括弧でくくって塊として見て、その塊が二語以上だったら&lt;strong&gt;必ずこの塊というのは分詞から始めます。&lt;/strong&gt;&lt;/p&gt;
&lt;p&gt;なので、&amp;#8221;on the left side sitting&amp;#8221;というふうに「左側に座っている」のように日本語のような語順で書くのではなくて、分詞の塊は必ず分詞から始める。分詞から始まる二語以上の塊は、必ず名詞の直後に置く。&lt;/p&gt;
&lt;p&gt;この事を是非意識して下さい。&lt;/p&gt;
&lt;p&gt;同様にこちらです。&amp;#8221;Who was the tall boy&amp;#8221;「あの背の高い少年誰ですか」といったこの名詞の直後に&amp;#8221;ing&amp;#8221;があるので、これはどうやら二語以上の塊が右から左を修飾しているらしいという事を判断し、そのあとでまた&amp;#8221;in the schoolyard&amp;#8221;「校庭で走っている」ですから前置詞+名詞は右から左を修飾します。&lt;/p&gt;
&lt;p&gt;こう修飾しているという事は繋がっているという事ですから、この&amp;#8221;running in the schoolyard&amp;#8221;で一つの塊を作っています。&lt;/p&gt;
&lt;p&gt;そうすると、この塊全体が&amp;#8221;tall boy&amp;#8221;を修飾しますから、そうするとこれを訳してみると、こうやって訳しますから「校庭で走っているその背の高い男の子は誰ですか？」といった形になります。&lt;/p&gt;
&lt;p&gt;ポイントは、今二つ現在分詞の文を見てきた訳ですが、&lt;span style="color: #ff0000;"&gt;現在分詞の置かれている位置&lt;/span&gt;に注目して欲しいです。どちらの方がより間違いやすいかというと、上の方が間違いやすいです。&lt;/p&gt;
&lt;p&gt;これを下手にルール化してしまうと危険でして、この二つ目の&amp;#8221;Who was the tall running the schoolyard?&amp;#8221;というのを見てしまうと、なんか&amp;#8221;ing&amp;#8221;とか過去史を文末に置くんだと見てしまう人がたまにいますが、それは間違っています。&lt;/p&gt;
&lt;p&gt;実際この文では文末ではなくて主語の位置に置かれています。じゃあこれはどういう事かというと、とにかくこの分詞が修飾している名詞、この&lt;strong&gt;修飾している名詞の直後に置く&lt;/strong&gt;という発想が凄く大事です。&lt;/p&gt;
&lt;p&gt;ですので、この分詞という単元は訳すだったら何とか出来るんです。&amp;#8221;ing&amp;#8221;が過去分詞かを判断するというのも、名詞に「が」を付けていけばいい訳ですが、問題は並べ替えの英作文だったりとか和文英訳です。&lt;/p&gt;
&lt;p&gt;英文を構成する際に、&lt;span style="color: #0000ff;"&gt;この分詞をどこに置くか&lt;/span&gt;というのが非常に大事になりますから、二語以上の分詞の塊というのは、&lt;strong&gt;修飾する名詞の直後&lt;/strong&gt;というのを強く意識して下さい。&lt;br /&gt;
これを、また過去分詞でも同様に見ていきます。&lt;/p&gt;
&lt;p&gt;そうするとまず&amp;#8221;I love the meals&amp;#8221;「私は食事が大好きです」、そのあとで&amp;#8221;served&amp;#8221;とあります。&amp;#8221;meals&amp;#8221;が名詞です。そのあと、&amp;#8221;served&amp;#8221;これが過去分詞です。&lt;/p&gt;
&lt;p&gt;そうすると、名詞の後ろに分詞がありますから、そうするとこれは&lt;span style="color: #ff6600;"&gt;二語以上の塊&lt;/span&gt;になっているという事が分かりますので、ここまでで一塊です。&lt;/p&gt;
&lt;p&gt;「学校でservedされる」&amp;#8221;served&amp;#8221;は「奉仕する」とか「出す」という意味です。「食事を提供する」というような意味合いです。&lt;/p&gt;
&lt;p&gt;そうすると、この塊全体が直前の名詞を修飾しますから、「私は自分たちの学校で出される食事が大好きです」、要するに「学校の給食が好きです」という事を言いたい訳です。&lt;/p&gt;
&lt;p&gt;当然先ほどの復習になりますが、&amp;#8221;meals&amp;#8221;「食事」というのは食事が出すんじゃなくて食事が出される訳ですからここは過去分詞になっています。&lt;/p&gt;
&lt;p&gt;それでは最後こちら&amp;#8221;Everybody saw the figure&amp;#8221;「全員がそのフィギュア」&amp;#8221;figure&amp;#8221;は「人物」「形」「グラフ」など色々な意味があります。&lt;/p&gt;
&lt;p&gt;とにかく「それが何か書かれた」と言っていて、ここの&amp;#8221;figure&amp;#8221;、これがありまして、もちろんここが&amp;#8221;drawn on the board&amp;#8221;これで一塊になっています。&lt;/p&gt;
&lt;p&gt;ここの&amp;#8221;drawn&amp;#8221;というのが&amp;#8221;draw&amp;#8221;「描く」とか「書く」の過去分詞になっています。先ほどと同様に、&lt;span style="color: #0000ff;"&gt;前置詞+名詞が右から左を修飾&lt;/span&gt;します。&lt;/p&gt;
&lt;p&gt;そうすると、この塊自体がまた直前の名詞を修飾する訳ですから、「全員がそのボード」&amp;#8221;black board&amp;#8221;「黒板」のようなものでしょうか。「その黒板」だったりとか「そのボードに描かれた」その&amp;#8221;figure&amp;#8221;「形」とか「その絵を見ました」というような形になります。&lt;/p&gt;
&lt;p&gt;このように、分詞というのは繰り返しになりますが、現在分詞か過去分詞かの区別、それからその分詞を名詞の前に置くのか後ろに置くのかの区別、その区別が出来た上で今度はこれらの英文を英語で書くというような問題になった際に練習がどうしても必要になります。&lt;/p&gt;
&lt;p&gt;ですから、是非付属の問題集とかを使ってたくさん解いて練習して頂ければと思います。それではセクション2に関しては以上となります。&lt;/p&gt;
&lt;h2&gt;Lesson9 セクション2　分詞クイズ（4択）&lt;/h2&gt;
&lt;table style="border-collapse: collapse; width: 100%;"&gt;
&lt;thead&gt;
&lt;tr&gt;
&lt;th style="background-color: #dd8500; color: #ffffff; padding: 8px; text-align: center; width: 5%;"&gt;No.&lt;/th&gt;
&lt;th style="background-color: #dd8500; color: #ffffff; padding: 8px; text-align: left; width: 55%;"&gt;問題&lt;/th&gt;
&lt;th style="background-color: #dd8500; color: #ffffff; padding: 8px; text-align: left; width: 25%;"&gt;選択肢&lt;/th&gt;
&lt;th style="background-color: #dd8500; color: #ffffff; padding: 8px; text-align: center; width: 15%;"&gt;正解&lt;/th&gt;
&lt;/tr&gt;
&lt;/thead&gt;
&lt;tbody&gt;&lt;!-- Q1 --&gt;&lt;/p&gt;
&lt;tr&gt;
&lt;td style="background-color: #f0b464; color: #000000; padding: 8px; text-align: center;"&gt;1&lt;/td&gt;
&lt;td style="background-color: #f0b464; color: #000000; padding: 8px;"&gt;「分詞」の説明として最も適切なものはどれか。&lt;/td&gt;
&lt;td style="background-color: #f0b464; color: #000000; padding: 8px;"&gt;A. 名詞だけを修飾する副詞&lt;br /&gt;
B. 名詞を修飾する動詞の形（現在分詞・過去分詞）&lt;br /&gt;
C. 未来を表す助動詞のこと&lt;br /&gt;
D. 疑問詞の別名&lt;/td&gt;
&lt;td style="background-color: #f0b464; color: #000000; padding: 8px; text-align: center;"&gt;&lt;button&gt;正解を見る&lt;/button&gt;&lt;br /&gt;
&lt;span id="ans1" style="display: none;"&gt;B&lt;/span&gt;&lt;/td&gt;
&lt;/tr&gt;
&lt;p&gt;&lt;!-- Q2 --&gt;&lt;/p&gt;
&lt;tr&gt;
&lt;td style="background-color: #ffffff; color: #000000; padding: 8px; text-align: center;"&gt;2&lt;/td&gt;
&lt;td style="background-color: #ffffff; color: #000000; padding: 8px;"&gt;次のうち、&lt;strong&gt;現在分詞&lt;/strong&gt;を使った表現として正しいものはどれか。&lt;br /&gt;
（意味：走っている犬）&lt;/td&gt;
&lt;td style="background-color: #ffffff; color: #000000; padding: 8px;"&gt;A. a run dog&lt;br /&gt;
B. a running dog&lt;br /&gt;
C. a ran dog&lt;br /&gt;
D. a dog runninged&lt;/td&gt;
&lt;td style="background-color: #ffffff; color: #000000; padding: 8px; text-align: center;"&gt;&lt;button&gt;正解を見る&lt;/button&gt;&lt;br /&gt;
&lt;span id="ans2" style="display: none;"&gt;B&lt;/span&gt;&lt;/td&gt;
&lt;/tr&gt;
&lt;p&gt;&lt;!-- Q3 --&gt;&lt;/p&gt;
&lt;tr&gt;
&lt;td style="background-color: #f0b464; color: #000000; padding: 8px; text-align: center;"&gt;3&lt;/td&gt;
&lt;td style="background-color: #f0b464; color: #000000; padding: 8px;"&gt;次の意味になるように空所に入る語として最も適切なものを選べ。&lt;br /&gt;
「割られた窓」 the (     ) window&lt;/td&gt;
&lt;td style="background-color: #f0b464; color: #000000; padding: 8px;"&gt;A. breaking&lt;br /&gt;
B. broken&lt;br /&gt;
C. break&lt;br /&gt;
D. broke&lt;/td&gt;
&lt;td style="background-color: #f0b464; color: #000000; padding: 8px; text-align: center;"&gt;&lt;button&gt;正解を見る&lt;/button&gt;&lt;br /&gt;
&lt;span id="ans3" style="display: none;"&gt;B&lt;/span&gt;&lt;/td&gt;
&lt;/tr&gt;
&lt;p&gt;&lt;!-- Q4 --&gt;&lt;/p&gt;
&lt;tr&gt;
&lt;td style="background-color: #ffffff; color: #000000; padding: 8px; text-align: center;"&gt;4&lt;/td&gt;
&lt;td style="background-color: #ffffff; color: #000000; padding: 8px;"&gt;「卵が茹でられる側」であることを考えると、適切な英語はどれか。&lt;br /&gt;
（ゆで卵）&lt;/td&gt;
&lt;td style="background-color: #ffffff; color: #000000; padding: 8px;"&gt;A. boiling egg&lt;br /&gt;
B. boiled egg&lt;br /&gt;
C. boil egg&lt;br /&gt;
D. boilied egg&lt;/td&gt;
&lt;td style="background-color: #ffffff; color: #000000; padding: 8px; text-align: center;"&gt;&lt;button&gt;正解を見る&lt;/button&gt;&lt;br /&gt;
&lt;span id="ans4" style="display: none;"&gt;B&lt;/span&gt;&lt;/td&gt;
&lt;/tr&gt;
&lt;p&gt;&lt;!-- Q5 --&gt;&lt;/p&gt;
&lt;tr&gt;
&lt;td style="background-color: #f0b464; color: #000000; padding: 8px; text-align: center;"&gt;5&lt;/td&gt;
&lt;td style="background-color: #f0b464; color: #000000; padding: 8px;"&gt;次のうち、&lt;strong&gt;分詞が1語&lt;/strong&gt;で名詞を修飾している文はどれか。&lt;/td&gt;
&lt;td style="background-color: #f0b464; color: #000000; padding: 8px;"&gt;A. the sun rising over the mountain&lt;br /&gt;
B. the rising sun&lt;br /&gt;
C. the sun rising&lt;br /&gt;
D. the sun which is rising&lt;/td&gt;
&lt;td style="background-color: #f0b464; color: #000000; padding: 8px; text-align: center;"&gt;&lt;button&gt;正解を見る&lt;/button&gt;&lt;br /&gt;
&lt;span id="ans5" style="display: none;"&gt;B&lt;/span&gt;&lt;/td&gt;
&lt;/tr&gt;
&lt;p&gt;&lt;!-- Q6 --&gt;&lt;/p&gt;
&lt;tr&gt;
&lt;td style="background-color: #ffffff; color: #000000; padding: 8px; text-align: center;"&gt;6&lt;/td&gt;
&lt;td style="background-color: #ffffff; color: #000000; padding: 8px;"&gt;次のうち、分詞句（2語以上）が&lt;strong&gt;名詞の後ろ&lt;/strong&gt;に置かれている文はどれか。&lt;/td&gt;
&lt;td style="background-color: #ffffff; color: #000000; padding: 8px;"&gt;A. the sitting girl on the left side&lt;br /&gt;
B. the girl is sitting on the left side&lt;br /&gt;
C. the girl sitting on the left side&lt;br /&gt;
D. sitting on the left side the girl&lt;/td&gt;
&lt;td style="background-color: #ffffff; color: #000000; padding: 8px; text-align: center;"&gt;&lt;button&gt;正解を見る&lt;/button&gt;&lt;br /&gt;
&lt;span id="ans6" style="display: none;"&gt;C&lt;/span&gt;&lt;/td&gt;
&lt;/tr&gt;
&lt;p&gt;&lt;!-- Q7 --&gt;&lt;/p&gt;
&lt;tr&gt;
&lt;td style="background-color: #f0b464; color: #000000; padding: 8px; text-align: center;"&gt;7&lt;/td&gt;
&lt;td style="background-color: #f0b464; color: #000000; padding: 8px;"&gt;次の日本語の意味に最も近い英語文はどれか。&lt;br /&gt;
「学校で出される給食が大好きです。」&lt;/td&gt;
&lt;td style="background-color: #f0b464; color: #000000; padding: 8px;"&gt;A. I love the meals serving at our school.&lt;br /&gt;
B. I love the meals served at our school.&lt;br /&gt;
C. I love the served meals at our school are.&lt;br /&gt;
D. I love the meals are served at our school.&lt;/td&gt;
&lt;td style="background-color: #f0b464; color: #000000; padding: 8px; text-align: center;"&gt;&lt;button&gt;正解を見る&lt;/button&gt;&lt;br /&gt;
&lt;span id="ans7" style="display: none;"&gt;B&lt;/span&gt;&lt;/td&gt;
&lt;/tr&gt;
&lt;p&gt;&lt;!-- Q8 --&gt;&lt;/p&gt;
&lt;tr&gt;
&lt;td style="background-color: #ffffff; color: #000000; padding: 8px; text-align: center;"&gt;8&lt;/td&gt;
&lt;td style="background-color: #ffffff; color: #000000; padding: 8px;"&gt;「その黒板に描かれた図」は英語でどれか。&lt;/td&gt;
&lt;td style="background-color: #ffffff; color: #000000; padding: 8px;"&gt;A. the figure drawing on the board&lt;br /&gt;
B. the drawn figure on the board&lt;br /&gt;
C. the figure drawn on the board&lt;br /&gt;
D. the figure was drawn on the board&lt;/td&gt;
&lt;td style="background-color: #ffffff; color: #000000; padding: 8px; text-align: center;"&gt;&lt;button&gt;正解を見る&lt;/button&gt;&lt;br /&gt;
&lt;span id="ans8" style="display: none;"&gt;C&lt;/span&gt;&lt;/td&gt;
&lt;/tr&gt;
&lt;p&gt;&lt;!-- Q9 --&gt;&lt;/p&gt;
&lt;tr&gt;
&lt;td style="background-color: #f0b464; color: #000000; padding: 8px; text-align: center;"&gt;9&lt;/td&gt;
&lt;td style="background-color: #f0b464; color: #000000; padding: 8px;"&gt;分詞と&lt;strong&gt;進行形&lt;/strong&gt;の違いとして正しいものはどれか。&lt;/td&gt;
&lt;td style="background-color: #f0b464; color: #000000; padding: 8px;"&gt;A. 分詞も進行形も必ず be動詞が必要である。&lt;br /&gt;
B. 進行形は be + ing で述語、分詞は be なしで名詞を修飾する。&lt;br /&gt;
C. 分詞は名詞だけを作る。&lt;br /&gt;
D. 進行形は名詞を修飾し、分詞は動詞を修飾する。&lt;/td&gt;
&lt;td style="background-color: #f0b464; color: #000000; padding: 8px; text-align: center;"&gt;&lt;button&gt;正解を見る&lt;/button&gt;&lt;br /&gt;
&lt;span id="ans9" style="display: none;"&gt;B&lt;/span&gt;&lt;/td&gt;
&lt;/tr&gt;
&lt;p&gt;&lt;!-- Q10 --&gt;&lt;/p&gt;
&lt;tr&gt;
&lt;td style="background-color: #ffffff; color: #000000; padding: 8px; text-align: center;"&gt;10&lt;/td&gt;
&lt;td style="background-color: #ffffff; color: #000000; padding: 8px;"&gt;分詞の選び方について正しい説明はどれか。&lt;/td&gt;
&lt;td style="background-color: #ffffff; color: #000000; padding: 8px;"&gt;A. 名詞が「する側」なら過去分詞、「される側」なら現在分詞を使う。&lt;br /&gt;
B. 名詞が「する側」なら現在分詞、「される側」なら過去分詞を使う。&lt;br /&gt;
C. いつも現在分詞を使えばよい。&lt;br /&gt;
D. いつも過去分詞を使えばよい。&lt;/td&gt;
&lt;td style="background-color: #ffffff; color: #000000; padding: 8px; text-align: center;"&gt;&lt;button&gt;正解を見る&lt;/button&gt;&lt;br /&gt;
&lt;span id="ans10" style="display: none;"&gt;B&lt;/span&gt;&lt;/td&gt;
&lt;/tr&gt;
&lt;/tbody&gt;
&lt;/table&gt;
&lt;p&gt;&lt;script&gt;
function showAnswer(id, btn) {
  var ans = document.getElementById(id);
  if (ans) {
    ans.style.display = 'inline';
  }
  if (btn) {
    btn.style.display = 'none';
  }
}
&lt;/script&gt;&lt;/p&gt;
------</t>
  </si>
  <si>
    <t>https://eigo-rewrite.com/column/stage3-lesson1-2/</t>
  </si>
  <si>
    <t>以下のページは不自然なワードを使用しています。
これらを適切に自然な言葉に置き換えて下さい。
なお、本文の装飾や構造は絶対に変えないでください。
【対象ページURL】
https://eigo-rewrite.com/column/stage3-lesson1-2/
【検出された不自然ワード】
- CV
【本文】
------
&lt;p&gt;&lt;iframe title="YouTube video player" src="https://www.youtube.com/embed/Msd1i8hexlM?si=llCVsUlfRjUCI5Kf"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class="mce_SELRES_start"&gt;&lt;/span&gt;&lt;/iframe&gt;&lt;br /&gt;
ここでは &lt;strong data-start="31" data-end="39"&gt;過去完了&lt;/strong&gt; という概念が登場します。Stage2 で学んだ &lt;strong data-start="64" data-end="72"&gt;現在完了&lt;/strong&gt; が、ここでは過去形に変わった形です。どのような点が違うのかを確認していきましょう。&lt;/p&gt;
&lt;p&gt;STAGE3の英文法（時制・助動詞・不定詞など）の全体像は、&lt;strong&gt;&lt;a href="https://eigo-rewrite.com/column/stage3/"&gt;STAGE3｜高校英文法の総まとめ（全体像はこちら）&lt;/a&gt;&lt;/strong&gt;で確認できます。&lt;/p&gt;
&lt;p&gt;&lt;img decoding="async" fetchpriority="high" class="alignnone size-medium wp-image-879" src="https://eigo-rewrite.com/wp-content/uploads/2024/02/スライド用stage3-300x169.jpg" sizes="(max-width: 300px) 100vw, 300px" srcset="https://eigo-rewrite.com/wp-content/uploads/2024/02/スライド用stage3-300x169.jpg 300w, https://eigo-rewrite.com/wp-content/uploads/2024/02/スライド用stage3-1024x576.jpg 1024w, https://eigo-rewrite.com/wp-content/uploads/2024/02/スライド用stage3-768x432.jpg 768w, https://eigo-rewrite.com/wp-content/uploads/2024/02/スライド用stage3-320x180.jpg 320w, https://eigo-rewrite.com/wp-content/uploads/2024/02/スライド用stage3.jpg 1280w" alt="" width="300" height="169" /&gt;&lt;/p&gt;
&lt;p&gt;過去完了と過去と書いてあるように、これまでの現在完了では「&lt;span style="color: red;"&gt;have&lt;/span&gt; + 過去分詞」という形でしたが、ここでは”&lt;span style="color: green;"&gt;have&lt;/span&gt;“が”&lt;span style="color: green;"&gt;had&lt;/span&gt;“に変わります。これによって過去完了という形を表します。&lt;/p&gt;
&lt;p&gt;過去のある時点までの完了というのは、図を書きながら例文と合わせて確認していきます。&lt;/p&gt;
&lt;p&gt;時間を表すと、ここに今があります。現在形や現在進行形の内容はこちらになります。一つ前に遡ると、過去形になります。過去形では動詞に”ed”が付きます。&lt;/p&gt;
&lt;p&gt;&lt;span style="color: #ff0000;"&gt;Stage2で学習した現在完了は、過去に始まった動作が現在と関係していることを表します。&lt;/span&gt;&lt;/p&gt;
&lt;p&gt;これは「&lt;span style="color: red;"&gt;have&lt;/span&gt; + 過去分詞」です。過去のある時点までの完了は、ある時点に始まった動作が今の時点まで繋がっていることを示します。これは「&lt;span style="color: green;"&gt;had&lt;/span&gt; + 過去分詞」です。これを過去完了形と言います。&lt;/p&gt;
&lt;p&gt;&lt;!--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&lt;p&gt;&amp;nbsp;&lt;/p&gt;
&lt;p&gt;具体例を見ながら、過去完了形の使い方を確認します。&lt;/p&gt;
&lt;p&gt;“She &lt;span style="color: green;"&gt;had&lt;/span&gt; lived in Nara”の後半では”before she became a teacher.”ここでは過去形が使われています。時系列で考えると、「彼女は先生になる前にずっと奈良に住んでいました」という意味になります。&lt;/p&gt;
&lt;p&gt;過去完了形は、過去の出来事を述べる際に使われます。これによって、「何々していた」という継続や「何々した事があった」という完了を表現します。具体的な用例を見ながら理解を深めていきましょう。&lt;/p&gt;
&lt;hr /&gt;
&lt;p&gt;&lt;iframe title="YouTube video player" src="https://www.youtube.com/embed/__esiCjQVtk?si=TLMp3Pt7nJzduGb2" width="560" height="315" frameborder="0" allowfullscreen="allowfullscreen"&gt;&lt;/iframe&gt;&lt;/p&gt;
&lt;h3&gt;過去の経験と完了&lt;/h3&gt;
&lt;p&gt;&lt;img decoding="async" loading="lazy" class="alignnone size-medium wp-image-880" src="https://eigo-rewrite.com/wp-content/uploads/2024/02/スライド用stage3２-300x169.jpg" sizes="(max-width: 300px) 100vw, 300px" srcset="https://eigo-rewrite.com/wp-content/uploads/2024/02/スライド用stage3２-300x169.jpg 300w, https://eigo-rewrite.com/wp-content/uploads/2024/02/スライド用stage3２-1024x576.jpg 1024w, https://eigo-rewrite.com/wp-content/uploads/2024/02/スライド用stage3２-768x432.jpg 768w, https://eigo-rewrite.com/wp-content/uploads/2024/02/スライド用stage3２-320x180.jpg 320w, https://eigo-rewrite.com/wp-content/uploads/2024/02/スライド用stage3２.jpg 1280w" alt="" width="300" height="169" /&gt;&lt;/p&gt;
&lt;p&gt;まず、”When I arrived at the station”という過去の話があります。”the train had already left.”ということで、「私たちが駅に着きました。」これが過去の話でした。つまり、「その時すでに電車は出ていました。」というふうに、過去よりも更に前に「この電車が出発する」という動作が完了していたことを過去完了で表しています。&lt;/p&gt;
&lt;h3&gt;経験を示す過去完了&lt;/h3&gt;
&lt;p&gt;次に、”I had never been to Nara”という文があります。「私は奈良に行ったことがありませんでした」が、「until we went to visit her.”」の後に続いています。”went”が過去形になっていることから、「私たちが彼女を訪れに行くまで」、この「訪れに行った」というのがこの図でいう過去の時点です。つまり、「この時まで私は奈良に行ったことがありませんでした。」という経験を述べています。&lt;/p&gt;
&lt;h3&gt;過去完了と現在完了の副詞の使い方&lt;/h3&gt;
&lt;p&gt;英語では過去の時点の出来事や、過去より更に前に起こった出来事を形で区別します。”already”や”never”のような副詞は現在完了系で使われることがありますが、過去完了でも使うことができます。”have”が”had”に変わることで、過去よりも更に前の出来事という意識が表現されます。&lt;/p&gt;
&lt;hr /&gt;
&lt;p&gt;&lt;iframe loading="lazy" title="YouTube video player" src="https://www.youtube.com/embed/9b4SiYodXnw?si=bty6JKrK0G5dEmWY" width="560" height="315" frameborder="0" allowfullscreen="allowfullscreen"&gt;&lt;/iframe&gt;&lt;br /&gt;
過去完了進行形は、過去のある時点までの継続していた動作を表します。これは過去完了と変わらず、その後に続く動作が継続していたことを示します。具体例を見てみましょう。&lt;/p&gt;
&lt;p&gt;&lt;img decoding="async" loading="lazy" class="alignnone size-medium wp-image-881" src="https://eigo-rewrite.com/wp-content/uploads/2024/02/スライド用stage33-300x169.jpg" sizes="(max-width: 300px) 100vw, 300px" srcset="https://eigo-rewrite.com/wp-content/uploads/2024/02/スライド用stage33-300x169.jpg 300w, https://eigo-rewrite.com/wp-content/uploads/2024/02/スライド用stage33-1024x576.jpg 1024w, https://eigo-rewrite.com/wp-content/uploads/2024/02/スライド用stage33-768x432.jpg 768w, https://eigo-rewrite.com/wp-content/uploads/2024/02/スライド用stage33-320x180.jpg 320w, https://eigo-rewrite.com/wp-content/uploads/2024/02/スライド用stage33.jpg 1280w" alt="" width="300" height="169" /&gt;&lt;br /&gt;
例えば、「We had been waiting for an hour」では、「私たちは1時間ずっと待っていました」となっています。”before the airplane left.”と続くことで、「飛行機が出発するまで」となります。”had been waiting”は、過去のある時点まで続いていた動作を表し、「飛行機が出発する」時点まで継続していたことがわかります。&lt;/p&gt;
&lt;h3&gt;否定形と疑問形&lt;/h3&gt;
&lt;p&gt;過去完了進行形の否定形は、「I hadn’t been relaxing」となります。「私は落ち着きませんでした」という意味です。過去完了も現在完了と同様に、&lt;span style="color: red;"&gt;“had”&lt;/span&gt;のあとに&lt;span style="color: green;"&gt;“not”&lt;/span&gt;を入れると否定文となります。疑問形は&lt;span style="color: red;"&gt;“had”&lt;/span&gt;を前に出します。例えば、「&lt;span style="color: red;"&gt;Had&lt;/span&gt; you been relaxing?」となります。&lt;/p&gt;
&lt;h3&gt;過去完了進行形の意味&lt;/h3&gt;
&lt;p&gt;過去完了進行形は、過去のある時点までずっと続いていたことを表します。”took off”という過去形が出てきますが、「出発する時間になるまではずっとリラックスしていませんでした。」というような意味です。過去完了進行形は、現在完了進行形の過去形と考えることができます。&lt;/p&gt;
&lt;p&gt;次のセクションでは過去完了のもう一つの用法として、経験や継続とは異なる用法を見ていきます。それではセクション2に関しては以上となります。&lt;br /&gt;
&lt;!--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&lt;p&gt;12月10日 18:48&lt;/p&gt;
&lt;table&gt;
&lt;tbody&gt;
&lt;tr style="background-color: #dd8500; color: white;"&gt;
&lt;th&gt;ポイント&lt;/th&gt;
&lt;th&gt;説明&lt;/th&gt;
&lt;/tr&gt;
&lt;tr style="background-color: #f0b464; color: black;"&gt;
&lt;td&gt;過去完了の基本形&lt;/td&gt;
&lt;td&gt;had + 過去分詞。「過去よりもさらに前」を表す。&lt;/td&gt;
&lt;/tr&gt;
&lt;tr style="background-color: white; color: black;"&gt;
&lt;td&gt;現在完了との違い&lt;/td&gt;
&lt;td&gt;現在完了：have + 過去分詞（今と関係）／ 過去完了：had + 過去分詞（過去より前）&lt;/td&gt;
&lt;/tr&gt;
&lt;tr style="background-color: #f0b464; color: black;"&gt;
&lt;td&gt;大過去（時制の前後関係）&lt;/td&gt;
&lt;td&gt;「過去のある時点」より前に起きていた出来事を示す用法。&lt;/td&gt;
&lt;/tr&gt;
&lt;tr style="background-color: white; color: black;"&gt;
&lt;td&gt;経験の過去完了&lt;/td&gt;
&lt;td&gt;「過去のその時点までに〜したことがあった／なかった」を表す（例：had never been）&lt;/td&gt;
&lt;/tr&gt;
&lt;tr style="background-color: #f0b464; color: black;"&gt;
&lt;td&gt;完了の過去完了&lt;/td&gt;
&lt;td&gt;「その時点ですでに〜していた」（例：the train had already left.）&lt;/td&gt;
&lt;/tr&gt;
&lt;tr style="background-color: white; color: black;"&gt;
&lt;td&gt;過去完了進行形&lt;/td&gt;
&lt;td&gt;had been + 動詞 ing（過去のある時点までずっと〜していた）&lt;/td&gt;
&lt;/tr&gt;
&lt;tr style="background-color: #f0b464; color: black;"&gt;
&lt;td&gt;過去完了進行形の使い方&lt;/td&gt;
&lt;td&gt;継続動作を表す（例：had been waiting for an hour）&lt;/td&gt;
&lt;/tr&gt;
&lt;tr style="background-color: white; color: black;"&gt;
&lt;td&gt;否定文&lt;/td&gt;
&lt;td&gt;had の後に not（例：had not done / hadn’t done）&lt;/td&gt;
&lt;/tr&gt;
&lt;tr style="background-color: #f0b464; color: black;"&gt;
&lt;td&gt;疑問文&lt;/td&gt;
&lt;td&gt;had を前に出す（例：Had you been〜?）&lt;/td&gt;
&lt;/tr&gt;
&lt;/tbody&gt;
&lt;/table&gt;
&lt;p&gt;&lt;script&gt; function showAnswer(id) { document.getElementById(id).style.display = 'inline'; document.getElementById(id + '-btn').style.display = 'none'; } &lt;/script&gt;&lt;/p&gt;
&lt;table&gt;
&lt;tbody&gt;
&lt;tr style="background-color: #dd8500; color: white;"&gt;
&lt;th&gt;問題&lt;/th&gt;
&lt;th&gt;選択肢&lt;/th&gt;
&lt;th&gt;答え&lt;/th&gt;
&lt;/tr&gt;
&lt;tr style="background-color: #f0b464; color: black;"&gt;
&lt;td&gt;1. 過去完了の基本形はどれ？&lt;/td&gt;
&lt;td&gt;A. have + 過去分詞&lt;br /&gt;
B. had + 過去分詞&lt;br /&gt;
C. has + 過去分詞&lt;br /&gt;
D. 動詞+ed&lt;/td&gt;
&lt;td&gt;&lt;button id="q1-btn"&gt;正解を見る&lt;/button&gt;&lt;span id="q1" style="display: none;"&gt;B&lt;/span&gt;&lt;/td&gt;
&lt;/tr&gt;
&lt;tr style="background-color: white; color: black;"&gt;
&lt;td&gt;2. 過去完了が表す時制関係は？&lt;/td&gt;
&lt;td&gt;A. 現在より前&lt;br /&gt;
B. 未来より前&lt;br /&gt;
C. 過去のある時点よりさらに前&lt;br /&gt;
D. 同時&lt;/td&gt;
&lt;td&gt;&lt;button id="q2-btn"&gt;正解を見る&lt;/button&gt;&lt;span id="q2" style="display: none;"&gt;C&lt;/span&gt;&lt;/td&gt;
&lt;/tr&gt;
&lt;tr style="background-color: #f0b464; color: black;"&gt;
&lt;td&gt;3. 「had lived」のような形はどんな意味を持つ？&lt;/td&gt;
&lt;td&gt;A. 今住んでいる&lt;br /&gt;
B. 未来に住むつもり&lt;br /&gt;
C. 過去のある時点まで住んでいた&lt;br /&gt;
D. 今まで住んだことがある&lt;/td&gt;
&lt;td&gt;&lt;button id="q3-btn"&gt;正解を見る&lt;/button&gt;&lt;span id="q3" style="display: none;"&gt;C&lt;/span&gt;&lt;/td&gt;
&lt;/tr&gt;
&lt;tr style="background-color: white; color: black;"&gt;
&lt;td&gt;4. 「the train had already left.」の意味として正しいのは？&lt;/td&gt;
&lt;td&gt;A. その時すでに電車は出発していた&lt;br /&gt;
B. 電車はこれから出発する&lt;br /&gt;
C. 電車は今出発したところだ&lt;br /&gt;
D. 電車は出発しないかもしれない&lt;/td&gt;
&lt;td&gt;&lt;button id="q4-btn"&gt;正解を見る&lt;/button&gt;&lt;span id="q4" style="display: none;"&gt;A&lt;/span&gt;&lt;/td&gt;
&lt;/tr&gt;
&lt;tr style="background-color: #f0b464; color: black;"&gt;
&lt;td&gt;5. 「I had never been to Nara until〜」が表すのは？&lt;/td&gt;
&lt;td&gt;A. 今まで行ったことがない&lt;br /&gt;
B. 過去のその時点まで行ったことがなかった&lt;br /&gt;
C. 未来に行く予定&lt;br /&gt;
D. 行ったばかりだ&lt;/td&gt;
&lt;td&gt;&lt;button id="q5-btn"&gt;正解を見る&lt;/button&gt;&lt;span id="q5" style="display: none;"&gt;B&lt;/span&gt;&lt;/td&gt;
&lt;/tr&gt;
&lt;tr style="background-color: white; color: black;"&gt;
&lt;td&gt;6. 過去完了進行形の形は？&lt;/td&gt;
&lt;td&gt;A. had + 動詞原形&lt;br /&gt;
B. had been + 動詞 ing&lt;br /&gt;
C. has been + 動詞 ing&lt;br /&gt;
D. had + 動詞 ing&lt;/td&gt;
&lt;td&gt;&lt;button id="q6-btn"&gt;正解を見る&lt;/button&gt;&lt;span id="q6" style="display: none;"&gt;B&lt;/span&gt;&lt;/td&gt;
&lt;/tr&gt;
&lt;tr style="background-color: #f0b464; color: black;"&gt;
&lt;td&gt;7. 「We had been waiting for an hour.」が示す内容は？&lt;/td&gt;
&lt;td&gt;A. 1時間後に待つ予定だった&lt;br /&gt;
B. 1時間ずっと待っていた&lt;br /&gt;
C. 今まで待っていた&lt;br /&gt;
D. 1時間前に待ち始めた&lt;/td&gt;
&lt;td&gt;&lt;button id="q7-btn"&gt;正解を見る&lt;/button&gt;&lt;span id="q7" style="display: none;"&gt;B&lt;/span&gt;&lt;/td&gt;
&lt;/tr&gt;
&lt;tr style="background-color: white; color: black;"&gt;
&lt;td&gt;8. 過去完了の否定文の作り方は？&lt;/td&gt;
&lt;td&gt;A. had の前に not&lt;br /&gt;
B. had の後に not&lt;br /&gt;
C. 動詞の後に not&lt;br /&gt;
D. not を文末につける&lt;/td&gt;
&lt;td&gt;&lt;button id="q8-btn"&gt;正解を見る&lt;/button&gt;&lt;span id="q8" style="display: none;"&gt;B&lt;/span&gt;&lt;/td&gt;
&lt;/tr&gt;
&lt;tr style="background-color: #f0b464; color: black;"&gt;
&lt;td&gt;9. 過去完了の疑問文の作り方で正しいのは？&lt;/td&gt;
&lt;td&gt;A. 動詞を前に出す&lt;br /&gt;
B. had を前に出す&lt;br /&gt;
C. 過去分詞を前に出す&lt;br /&gt;
D. 文末に ? をつけるだけ&lt;/td&gt;
&lt;td&gt;&lt;button id="q9-btn"&gt;正解を見る&lt;/button&gt;&lt;span id="q9" style="display: none;"&gt;B&lt;/span&gt;&lt;/td&gt;
&lt;/tr&gt;
&lt;tr style="background-color: white; color: black;"&gt;
&lt;td&gt;10. 次のうち過去完了を使うべき文脈はどれ？&lt;/td&gt;
&lt;td&gt;A. 今の習慣&lt;br /&gt;
B. 過去と現在の関係を強調したいとき&lt;br /&gt;
C. 過去の話で、さらにその前の出来事を説明するとき&lt;br /&gt;
D. 未来の予定を語るとき&lt;/td&gt;
&lt;td&gt;&lt;button id="q10-btn"&gt;正解を見る&lt;/button&gt;&lt;span id="q10" style="display: none;"&gt;C&lt;/span&gt;&lt;/td&gt;
&lt;/tr&gt;
&lt;/tbody&gt;
&lt;/table&gt;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&lt;p&gt;&amp;nbsp;&lt;/p&gt;
------</t>
  </si>
  <si>
    <t>https://eigo-rewrite.com/column/stage3-lesson1-3/</t>
  </si>
  <si>
    <t>以下のページは不自然なワードを使用しています。
これらを適切に自然な言葉に置き換えて下さい。
なお、本文の装飾や構造は絶対に変えないでください。
【対象ページURL】
https://eigo-rewrite.com/column/stage3-lesson1-3/
【検出された不自然ワード】
- 型
【本文】
------
&lt;p&gt;&lt;iframe title="YouTube video player" src="https://www.youtube.com/embed/nYxcO2y85VE?si=wnaNHDqPzMRuOjAX"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class="mce_SELRES_start"&gt;﻿&lt;/span&gt;&lt;/iframe&gt;&lt;br /&gt;
&lt;!--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&lt;h3&gt;過去完了の大過去とは&lt;/h3&gt;
&lt;p&gt;「had＋過去分詞」を見たのに、日本語にすると結局「〜した」になってしまい、&lt;strong&gt;現在完了（have＋過去分詞）や過去形と何が違うのか&lt;/strong&gt;が分からなくなる――大過去で一番多い詰まり方です。&lt;br /&gt;
ここでは、&lt;strong&gt;過去のある時点&lt;/strong&gt;（例：I saw / I arrived など）が出た瞬間に、&lt;strong&gt;それより前に終わっていた出来事&lt;/strong&gt;を&lt;strong&gt;had＋過去分詞&lt;/strong&gt;で示す、という“前後関係”の読み方を先に押さえます。&lt;br /&gt;
そのうえで、現在完了が「過去→今につながる話」なのに対し、大過去は「過去の中で前を示すだけ」という違いを、例文の時系列で確認します。&lt;br /&gt;
STAGE3の英文法（時制・助動詞・不定詞など）の全体像は、&lt;strong&gt;&lt;a href="https://eigo-rewrite.com/column/stage3/"&gt;STAGE3｜高校英文法の総まとめ（全体像はこちら）&lt;/a&gt;&lt;/strong&gt;で確認できます。&lt;/p&gt;
&lt;p&gt;&lt;img decoding="async" fetchpriority="high" class="alignnone size-medium wp-image-884" src="https://eigo-rewrite.com/wp-content/uploads/2024/02/スライド用stage3-1-300x169.jpg" alt="" width="300" height="169" srcset="https://eigo-rewrite.com/wp-content/uploads/2024/02/スライド用stage3-1-300x169.jpg 300w, https://eigo-rewrite.com/wp-content/uploads/2024/02/スライド用stage3-1-1024x576.jpg 1024w, https://eigo-rewrite.com/wp-content/uploads/2024/02/スライド用stage3-1-768x432.jpg 768w, https://eigo-rewrite.com/wp-content/uploads/2024/02/スライド用stage3-1-320x180.jpg 320w, https://eigo-rewrite.com/wp-content/uploads/2024/02/スライド用stage3-1.jpg 1280w" sizes="(max-width: 300px) 100vw, 300px" /&gt;&lt;br /&gt;
「&lt;span style="color: red;"&gt;I saw&lt;/span&gt; a painting」という文があります。ここで「その」が関係代名詞として使われ、「ある有名な芸術家が描いた&lt;span style="color: red;"&gt;その&lt;/span&gt;絵を見ました」となります。私がこの時点で絵を見たという事は、絵はもうこの時点ではとっくに完成している訳です。そうすると、「&lt;span style="color: red;"&gt;had painted&lt;/span&gt;」というのが、「絵画を見た」という事はそれよりも前の時点でその絵画は完成していた訳ですから、ここよりも更に前の時点で「すでに&lt;span style="color: red;"&gt;その&lt;/span&gt;有名な芸術家が絵を描いていた」、これを過去完了形で表します。&lt;/p&gt;
&lt;h3&gt;過去完了との違い&lt;/h3&gt;
&lt;p&gt;セクション2で学んだ過去完了と何が違うのかというと、セクション2の過去完了は「継続している」や「何々していた」といった訳し方をしていました。これに対して大過去というのは、ここよりも更に前を表すだけですから、訳としては「何々した」になってしまいます。英語ではこの大過去のように過去よりも更に前の過去を表す言い方というのはありますが、日本語では「何々した」となってしまいます。&lt;br /&gt;
&lt;!--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&lt;h3&gt;形の違い&lt;/h3&gt;
&lt;p&gt;形自体は非常にシンプルになります。「&lt;span style="color: red;"&gt;have&lt;/span&gt; + 過去分子」は過去から今、「&lt;span style="color: red;"&gt;had&lt;/span&gt; + 過去分子」は過去の時点から過去の時点という形で、表している時点が違うという事に注意して学習を進めていって下さい。&lt;/p&gt;
&lt;p&gt;それではセクション3に関しては以上となります。&lt;/p&gt;
&lt;table&gt;
&lt;tbody&gt;
&lt;tr style="background-color: #dd8500; color: white;"&gt;
&lt;th&gt;ポイント&lt;/th&gt;
&lt;th&gt;説明&lt;/th&gt;
&lt;/tr&gt;
&lt;tr style="background-color: #f0b464; color: black;"&gt;
&lt;td&gt;大過去とは&lt;/td&gt;
&lt;td&gt;「過去のある時点よりさらに前の出来事」を表す用法。&lt;/td&gt;
&lt;/tr&gt;
&lt;tr style="background-color: white; color: black;"&gt;
&lt;td&gt;過去完了の形&lt;/td&gt;
&lt;td&gt;had + 過去分詞（例：had painted）&lt;/td&gt;
&lt;/tr&gt;
&lt;tr style="background-color: #f0b464; color: black;"&gt;
&lt;td&gt;現在完了との違い&lt;/td&gt;
&lt;td&gt;have + 過去分詞は「今までの継続・経験」、had + 過去分詞は「過去より前」。&lt;/td&gt;
&lt;/tr&gt;
&lt;tr style="background-color: white; color: black;"&gt;
&lt;td&gt;大過去の訳&lt;/td&gt;
&lt;td&gt;英語は「さらに前」を表すが、日本語では「〜した」としか訳せないことが多い。&lt;/td&gt;
&lt;/tr&gt;
&lt;tr style="background-color: #f0b464; color: black;"&gt;
&lt;td&gt;使用場面&lt;/td&gt;
&lt;td&gt;過去の出来事を説明する時に“それより前”を示す必要があるとき。&lt;/td&gt;
&lt;/tr&gt;
&lt;tr style="background-color: white; color: black;"&gt;
&lt;td&gt;例文のポイント&lt;/td&gt;
&lt;td&gt;「I saw a painting 〜」より前に「had painted」が起きている。&lt;/td&gt;
&lt;/tr&gt;
&lt;tr style="background-color: #f0b464; color: black;"&gt;
&lt;td&gt;日本語とのギャップ&lt;/td&gt;
&lt;td&gt;英語は時制で「前後」をはっきり区別するが、日本語では文脈で判断する。&lt;/td&gt;
&lt;/tr&gt;
&lt;/tbody&gt;
&lt;/table&gt;
&lt;table&gt;
&lt;tbody&gt;
&lt;tr style="background-color: #dd8500; color: white;"&gt;
&lt;th&gt;問題&lt;/th&gt;
&lt;th&gt;選択肢&lt;/th&gt;
&lt;th&gt;答え&lt;/th&gt;
&lt;/tr&gt;
&lt;tr style="background-color: #f0b464; color: black;"&gt;
&lt;td&gt;1. 大過去が表すのはどんな時点？&lt;/td&gt;
&lt;td&gt;A. 未来より前&lt;br /&gt;
B. 現在より前&lt;br /&gt;
C. 過去のある時点よりさらに前&lt;br /&gt;
D. 全て同時&lt;/td&gt;
&lt;td&gt;&lt;button id="q1-btn"&gt;正解を見る&lt;/button&gt;&lt;span id="q1" style="display: none;"&gt;C&lt;/span&gt;&lt;/td&gt;
&lt;/tr&gt;
&lt;tr style="background-color: white; color: black;"&gt;
&lt;td&gt;2. 過去完了（大過去）の形は？&lt;/td&gt;
&lt;td&gt;A. have + 過去分詞&lt;br /&gt;
B. had + 過去分詞&lt;br /&gt;
C. has + 過去分詞&lt;br /&gt;
D. 過去形&lt;/td&gt;
&lt;td&gt;&lt;button id="q2-btn"&gt;正解を見る&lt;/button&gt;&lt;span id="q2" style="display: none;"&gt;B&lt;/span&gt;&lt;/td&gt;
&lt;/tr&gt;
&lt;tr style="background-color: #f0b464; color: black;"&gt;
&lt;td&gt;3. 「I saw a painting that a famous artist had painted.」で「had painted」が表すのは？&lt;/td&gt;
&lt;td&gt;A. 絵を見るより後&lt;br /&gt;
B. 絵を見たのと同時&lt;br /&gt;
C. 絵を見るより前&lt;br /&gt;
D. 未来の出来事&lt;/td&gt;
&lt;td&gt;&lt;button id="q3-btn"&gt;正解を見る&lt;/button&gt;&lt;span id="q3" style="display: none;"&gt;C&lt;/span&gt;&lt;/td&gt;
&lt;/tr&gt;
&lt;tr style="background-color: white; color: black;"&gt;
&lt;td&gt;4. 日本語に訳すとき大過去はどう訳される？&lt;/td&gt;
&lt;td&gt;A. 必ず「〜していた」&lt;br /&gt;
B. 必ず「〜している」&lt;br /&gt;
C. 多くは「〜した」になる&lt;br /&gt;
D. 訳さない&lt;/td&gt;
&lt;td&gt;&lt;button id="q4-btn"&gt;正解を見る&lt;/button&gt;&lt;span id="q4" style="display: none;"&gt;C&lt;/span&gt;&lt;/td&gt;
&lt;/tr&gt;
&lt;tr style="background-color: #f0b464; color: black;"&gt;
&lt;td&gt;5. 「過去より前」を示すために必要なのは？&lt;/td&gt;
&lt;td&gt;A. 現在完了&lt;br /&gt;
B. 過去完了&lt;br /&gt;
C. 過去形&lt;br /&gt;
D. 未来形&lt;/td&gt;
&lt;td&gt;&lt;button id="q5-btn"&gt;正解を見る&lt;/button&gt;&lt;span id="q5" style="display: none;"&gt;B&lt;/span&gt;&lt;/td&gt;
&lt;/tr&gt;
&lt;tr style="background-color: white; color: black;"&gt;
&lt;td&gt;6. 「had + 過去分詞」が表せないのはどれ？&lt;/td&gt;
&lt;td&gt;A. 大過去&lt;br /&gt;
B. 過去の前の出来事&lt;br /&gt;
C. 現在より前の継続&lt;br /&gt;
D. 完了した出来事&lt;/td&gt;
&lt;td&gt;&lt;button id="q6-btn"&gt;正解を見る&lt;/button&gt;&lt;span id="q6" style="display: none;"&gt;C&lt;/span&gt;&lt;/td&gt;
&lt;/tr&gt;
&lt;tr style="background-color: #f0b464; color: black;"&gt;
&lt;td&gt;7. 「have + 過去分詞」は何を表す？&lt;/td&gt;
&lt;td&gt;A. 過去より前&lt;br /&gt;
B. 過去から現在までのつながり&lt;br /&gt;
C. 未来の話&lt;br /&gt;
D. 条件文&lt;/td&gt;
&lt;td&gt;&lt;button id="q7-btn"&gt;正解を見る&lt;/button&gt;&lt;span id="q7" style="display: none;"&gt;B&lt;/span&gt;&lt;/td&gt;
&lt;/tr&gt;
&lt;tr style="background-color: white; color: black;"&gt;
&lt;td&gt;8. 大過去が必要になる典型的な文脈は？&lt;/td&gt;
&lt;td&gt;A. 料理のレシピ&lt;br /&gt;
B. 過去の出来事を順番に説明する時&lt;br /&gt;
C. 天気予報&lt;br /&gt;
D. 感想文&lt;/td&gt;
&lt;td&gt;&lt;button id="q8-btn"&gt;正解を見る&lt;/button&gt;&lt;span id="q8" style="display: none;"&gt;B&lt;/span&gt;&lt;/td&gt;
&lt;/tr&gt;
&lt;tr style="background-color: #f0b464; color: black;"&gt;
&lt;td&gt;9. 「過去完了」と「大過去」の関係で正しいのは？&lt;/td&gt;
&lt;td&gt;A. 全く別物&lt;br /&gt;
B. 大過去は過去完了の一部の使い方&lt;br /&gt;
C. 大過去は現在完了の一部&lt;br /&gt;
D. 同じではないし関係もない&lt;/td&gt;
&lt;td&gt;&lt;button id="q9-btn"&gt;正解を見る&lt;/button&gt;&lt;span id="q9" style="display: none;"&gt;B&lt;/span&gt;&lt;/td&gt;
&lt;/tr&gt;
&lt;tr style="background-color: white; color: black;"&gt;
&lt;td&gt;10. 「had painted」のように“過去より前”を示す理由として正しいのは？&lt;/td&gt;
&lt;td&gt;A. 文が長くなるため&lt;br /&gt;
B. 誤解を避けるため時系列を明確にする&lt;br /&gt;
C. 未来の計画を表すため&lt;br /&gt;
D. 命令文にするため&lt;/td&gt;
&lt;td&gt;&lt;button id="q10-btn"&gt;正解を見る&lt;/button&gt;&lt;span id="q10" style="display: none;"&gt;B&lt;/span&gt;&lt;/td&gt;
&lt;/tr&gt;
&lt;/tbody&gt;
&lt;/table&gt;
&lt;p&gt;&lt;script&gt;
function showAnswer(id) {
  document.getElementById(id).style.display = 'inline';
  document.getElementById(id + '-btn').style.display = 'none';
}
&lt;/script&gt;&lt;/p&gt;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&lt;p&gt;&amp;nbsp;&lt;/p&gt;
------</t>
  </si>
  <si>
    <t>https://eigo-rewrite.com/column/stage3-lesson6-2/</t>
  </si>
  <si>
    <t>以下のページは不自然なワードを使用しています。
これらを適切に自然な言葉に置き換えて下さい。
なお、本文の装飾や構造は絶対に変えないでください。
【対象ページURL】
https://eigo-rewrite.com/column/stage3-lesson6-2/
【検出された不自然ワード】
- 型
【本文】
------
&lt;h3&gt; 関係代名詞「what」の使い方&lt;/h3&gt;
&lt;p&gt;このセクション2では、関係代名詞「&lt;span style="color: red;"&gt;what&lt;/span&gt;」の使い方について紹介します。これまで「&lt;span style="color: red;"&gt;who&lt;/span&gt;」「&lt;span style="color: red;"&gt;whose&lt;/span&gt;」「&lt;span style="color: red;"&gt;whom&lt;/span&gt;」「&lt;span style="color: red;"&gt;which&lt;/span&gt;」といった関係代名詞を学んできましたが、「&lt;span style="color: red;"&gt;what&lt;/span&gt;」はこれらとは異なる特徴を持っています。まず、「&lt;span style="color: red;"&gt;what&lt;/span&gt;」がどのように使われるのかを確認し、そのうえで他の関係代名詞との違いを説明します。&lt;br /&gt;
STAGE3の英文法（時制・助動詞・不定詞など）の全体像は、&lt;strong&gt;&lt;a href="https://eigo-rewrite.com/column/stage3/"&gt;STAGE3｜高校英文法の総まとめ（全体像はこちら）&lt;/a&gt;&lt;/strong&gt;で確認できます。&lt;/p&gt;
&lt;h3&gt;関係代名詞「what」の特徴&lt;/h3&gt;
&lt;p&gt;以前の関係代名詞は、例えば「&lt;span style="color: red;"&gt;who&lt;/span&gt;」「&lt;span style="color: red;"&gt;whose&lt;/span&gt;」「&lt;span style="color: red;"&gt;whom&lt;/span&gt;」「&lt;span style="color: red;"&gt;which&lt;/span&gt;」などがあり、これらは主語や目的語を修飾するものでした。一方、「&lt;span style="color: red;"&gt;what&lt;/span&gt;」は全く異なる使い方をします。「&lt;span style="color: red;"&gt;what&lt;/span&gt;」は、前の名詞全体を一語で置き換えることができるため、その使い方に注意が必要です。&lt;/p&gt;
&lt;h3&gt;例文とその解説&lt;/h3&gt;
&lt;p&gt;次に、例文を見てみましょう。&lt;/p&gt;
&lt;p&gt;「&lt;span style="color: red;"&gt;I can’t believe the thing which you said.&lt;/span&gt;」（私はあなたが言ったことを信じられません）&lt;/p&gt;
&lt;p&gt;ここで「&lt;span style="color: red;"&gt;the thing&lt;/span&gt;」は「もの」や「こと」という意味があります。「which you said」は「言ったこと」を修飾します。これを「&lt;span style="color: red;"&gt;what&lt;/span&gt;」を使って簡略化すると次のようになります。&lt;/p&gt;
&lt;p&gt;「&lt;span style="color: red;"&gt;I can’t believe what you said.&lt;/span&gt;」（私はあなたが言ったことを信じられません）&lt;/p&gt;
&lt;p&gt;このように、「&lt;span style="color: red;"&gt;what&lt;/span&gt;」は「&lt;span style="color: red;"&gt;the thing which&lt;/span&gt;」という塊全体を代用し、名詞節を作ります。ここで「&lt;span style="color: red;"&gt;what&lt;/span&gt;」は名詞として機能し、名詞節全体が「もの」や「こと」という意味になります。つまり、名詞として使われるため、これまでの関係代名詞とは異なり、直前の名詞を修飾する機能がありません。&lt;/p&gt;
&lt;h3&gt;「what」の使い方と注意点&lt;/h3&gt;
&lt;p&gt;「&lt;span style="color: red;"&gt;what&lt;/span&gt;」の主な違いは、名詞節を作る点にあります。これまでの関係代名詞は直前の名詞を修飾していましたが、「&lt;span style="color: red;"&gt;what&lt;/span&gt;」はそのような修飾を行わず、自身が名詞として機能します。このため、「&lt;span style="color: red;"&gt;what&lt;/span&gt;」は他の関係代名詞とは異なる使い方をし、訳し方にも違いがあります。&lt;/p&gt;
&lt;h3&gt;まとめ&lt;/h3&gt;
&lt;p&gt;関係代名詞「&lt;span style="color: red;"&gt;what&lt;/span&gt;」は、従来の関係代名詞とは異なり、名詞節を作る際に使用されます。「&lt;span style="color: red;"&gt;what&lt;/span&gt;」は直前の名詞を修飾せず、全体を一語で置き換えることができます。この新しい使い方に慣れるためには、これまでの関係代名詞との違いを理解し、練習を重ねることが重要です。&lt;br /&gt;
&lt;!-- 文法復習講座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&lt;hr /&gt;
&lt;h3&gt;関係代名詞「what」の文例と解説&lt;/h3&gt;
&lt;p&gt;それでは実際に関係代名詞「&lt;span style="color: red;"&gt;what&lt;/span&gt;」を使った文を見ていきましょう。イメージとしては、「&lt;span style="color: red;"&gt;what&lt;/span&gt;」が「もの」や「こと」を意味し、名詞節として名詞の位置に置かれることに注意します。次に、具体的な文を見てみましょう。&lt;/p&gt;
&lt;h3&gt;例1: 主語としての「what」&lt;/h3&gt;
&lt;p&gt;最初に、文中で「&lt;span style="color: red;"&gt;What&lt;/span&gt;」が出てきます。文の最後に「&lt;span style="color: red;"&gt;?&lt;/span&gt;」がないため、「&lt;span style="color: red;"&gt;What&lt;/span&gt;」は疑問詞ではありません。&lt;/p&gt;
&lt;p&gt;文中には「&lt;span style="color: red;"&gt;should think&lt;/span&gt;」という動詞があり、「&lt;span style="color: red;"&gt;we&lt;/span&gt;」が主語です。「&lt;span style="color: red;"&gt;is&lt;/span&gt;」が出てきた時点で、関係代名詞の塊がここまでであることが分かります。この「&lt;span style="color: red;"&gt;What&lt;/span&gt;」の塊全体が主語となり、「私たちが考えるべきことは」という意味になります。&lt;/p&gt;
&lt;h3&gt;例2: 補語としての「what」&lt;/h3&gt;
&lt;p&gt;次に、「&lt;span style="color: red;"&gt;This book is what&lt;/span&gt;」という表現があります。文全体を見ると、「&lt;span style="color: red;"&gt;I’ve been looking for&lt;/span&gt;」が「探していた」という意味になります。この場合、全体の主語は「&lt;span style="color: red;"&gt;This book&lt;/span&gt;」であり、動詞は「&lt;span style="color: red;"&gt;is&lt;/span&gt;」です。「この本は私がずっと探していたものだ」となり、「&lt;span style="color: red;"&gt;what&lt;/span&gt;」は補語として機能します。&lt;/p&gt;
&lt;h3&gt;例3: 前置詞の目的語としての「what」&lt;/h3&gt;
&lt;p&gt;次に、「&lt;span style="color: red;"&gt;You should listen to what the teacher says&lt;/span&gt;」という文を見てみましょう。「&lt;span style="color: red;"&gt;what&lt;/span&gt;」の塊が前置詞「&lt;span style="color: blue;"&gt;to&lt;/span&gt;」の目的語になっています。「&lt;span style="color: red;"&gt;what&lt;/span&gt;」の塊は名詞節として機能し、前置詞の後に置かれることができます。「あなたは先生が言うことを聞くべきだ」となります。&lt;/p&gt;
&lt;h3&gt;例4: 過去の状態としての「what」&lt;/h3&gt;
&lt;p&gt;最後に、「&lt;span style="color: red;"&gt;He is not what he was ten years ago&lt;/span&gt;」という文があります。ここで「&lt;span style="color: red;"&gt;what&lt;/span&gt;」の塊が過去の状態を示しています。「&lt;span style="color: red;"&gt;what&lt;/span&gt;」の塊の中の「&lt;span style="color: red;"&gt;he was&lt;/span&gt;」は「彼は」、「&lt;span style="color: red;"&gt;ten years ago&lt;/span&gt;」は「10年前」となります。文全体で「彼は10年前の彼ではもうない」となります。&lt;/p&gt;
&lt;h3&gt;まとめ&lt;/h3&gt;
&lt;p&gt;関係代名詞「&lt;span style="color: red;"&gt;what&lt;/span&gt;」は名詞の位置に置けるため、「もの」や「こと」という意味になります。また、「&lt;span style="color: red;"&gt;what + 主語 + be動詞&lt;/span&gt;」の形で、「いついつの誰」と訳すことができます。これらの使い方を理解し、学習を進めてください。&lt;/p&gt;
&lt;h2&gt;Lesson 6 セクション2: 関係代名詞「what」&lt;/h2&gt;
&lt;h3&gt;まとめ&lt;/h3&gt;
&lt;table&gt;
&lt;tbody&gt;
&lt;tr style="background-color: #dd8500; color: #ffffff;"&gt;
&lt;th&gt;ポイント&lt;/th&gt;
&lt;th&gt;説明&lt;/th&gt;
&lt;/tr&gt;
&lt;tr style="background-color: #f0b464; color: #000000;"&gt;
&lt;td&gt;「what」の正体&lt;/td&gt;
&lt;td&gt;「the thing which / the thing that」を一語で表す関係代名詞。「〜するもの／こと」と訳す。&lt;/td&gt;
&lt;/tr&gt;
&lt;tr style="background-color: #ffffff; color: #000000;"&gt;
&lt;td&gt;先行詞を取らない&lt;/td&gt;
&lt;td&gt;「what」の前に名詞（先行詞）は置かない。「the thing which」をそのまま一語にした形なので、前に名詞を重ねない。&lt;/td&gt;
&lt;/tr&gt;
&lt;tr style="background-color: #f0b464; color: #000000;"&gt;
&lt;td&gt;名詞節を作る&lt;/td&gt;
&lt;td&gt;「what ＋ S ＋ V」全体で名詞節となり、主語・目的語・補語・前置詞の目的語など「名詞の位置」に入ることができる。&lt;/td&gt;
&lt;/tr&gt;
&lt;tr style="background-color: #ffffff; color: #000000;"&gt;
&lt;td&gt;主語としての用法&lt;/td&gt;
&lt;td&gt;例：&lt;span style="color: red;"&gt;What he said&lt;/span&gt; is true.（彼が言ったことは本当だ）→「What he said」全体が主語。&lt;/td&gt;
&lt;/tr&gt;
&lt;tr style="background-color: #f0b464; color: #000000;"&gt;
&lt;td&gt;補語としての用法&lt;/td&gt;
&lt;td&gt;例：This is &lt;span style="color: red;"&gt;what I wanted&lt;/span&gt;.（これは私が欲しかったものだ）→ 「what〜」が補語（C）。&lt;/td&gt;
&lt;/tr&gt;
&lt;tr style="background-color: #ffffff; color: #000000;"&gt;
&lt;td&gt;前置詞の目的語&lt;/td&gt;
&lt;td&gt;例：You should listen to &lt;span style="color: red;"&gt;what the teacher says&lt;/span&gt;.（先生が言うことを聞くべきだ）→「to ＋ what〜」。&lt;/td&gt;
&lt;/tr&gt;
&lt;tr style="background-color: #f0b464; color: #000000;"&gt;
&lt;td&gt;疑問詞「what」との違い&lt;/td&gt;
&lt;td&gt;疑問詞の「What」は文頭に来て文末に「?」が付くが、関係代名詞の「what」は文中で名詞節を作り、文末に「?」は付かない。&lt;/td&gt;
&lt;/tr&gt;
&lt;tr style="background-color: #ffffff; color: #000000;"&gt;
&lt;td&gt;「what S be」の型&lt;/td&gt;
&lt;td&gt;He is not &lt;span style="color: red;"&gt;what he was ten years ago&lt;/span&gt;.（彼は10年前の彼ではもうない）→「いついつの誰」「かつての〜」というイメージ。&lt;/td&gt;
&lt;/tr&gt;
&lt;tr style="background-color: #f0b464; color: #000000;"&gt;
&lt;td&gt;訳のコツ&lt;/td&gt;
&lt;td&gt;基本は「〜すること／もの」で訳すが、文脈によっては「〜なこと」「〜なもの」など、自然な日本語に調整する。&lt;/td&gt;
&lt;/tr&gt;
&lt;/tbody&gt;
&lt;/table&gt;
&lt;h3&gt;クイズ&lt;/h3&gt;
&lt;p&gt;&lt;script&gt;
  function showAnswer(id) {
    var ans = document.getElementById(id);
    var btn = document.getElementById(id + '-btn');
    if (ans) ans.style.display = 'inline';
    if (btn) btn.style.display = 'none';
  }
&lt;/script&gt;&lt;/p&gt;
&lt;table&gt;
&lt;tbody&gt;
&lt;tr style="background-color: #dd8500; color: #ffffff;"&gt;
&lt;th&gt;問題&lt;/th&gt;
&lt;th&gt;選択肢&lt;/th&gt;
&lt;th&gt;答え&lt;/th&gt;
&lt;/tr&gt;
&lt;tr style="background-color: #f0b464; color: #000000;"&gt;
&lt;td&gt;1. 関係代名詞「what」の基本イメージとして最も近いものはどれ？&lt;/td&gt;
&lt;td&gt;A. the man who　B. the place where　C. the thing which　D. the time when&lt;/td&gt;
&lt;td&gt;&lt;button id="q1-btn"&gt;正解を見る&lt;/button&gt;&lt;br /&gt;
&lt;span id="q1" style="display: none;"&gt;C. the thing which&lt;/span&gt;&lt;/td&gt;
&lt;/tr&gt;
&lt;tr style="background-color: #ffffff; color: #000000;"&gt;
&lt;td&gt;2. 「what」が作る節は文中でどのような働きをするか？&lt;/td&gt;
&lt;td&gt;A. 形容詞節　B. 副詞節　C. 名詞節　D. 否定節&lt;/td&gt;
&lt;td&gt;&lt;button id="q2-btn"&gt;正解を見る&lt;/button&gt;&lt;br /&gt;
&lt;span id="q2" style="display: none;"&gt;C. 名詞節&lt;/span&gt;&lt;/td&gt;
&lt;/tr&gt;
&lt;tr style="background-color: #f0b464; color: #000000;"&gt;
&lt;td&gt;3. 次のうち、「what」が&lt;strong&gt;主語&lt;/strong&gt;として使われている文はどれ？&lt;/td&gt;
&lt;td&gt;A. I know what you said.&lt;br /&gt;
B. What he did surprised us.&lt;br /&gt;
C. This is what I bought.&lt;br /&gt;
D. I agree with what she thinks.&lt;/td&gt;
&lt;td&gt;&lt;button id="q3-btn"&gt;正解を見る&lt;/button&gt;&lt;br /&gt;
&lt;span id="q3" style="display: none;"&gt;B. What he did surprised us.&lt;/span&gt;&lt;/td&gt;
&lt;/tr&gt;
&lt;tr style="background-color: #ffffff; color: #000000;"&gt;
&lt;td&gt;4. 次のうち、「what」が&lt;strong&gt;補語&lt;/strong&gt;として使われている文はどれ？&lt;/td&gt;
&lt;td&gt;A. What he said is true.&lt;br /&gt;
B. This is what I wanted.&lt;br /&gt;
C. I don’t like what you did.&lt;br /&gt;
D. She listened to what I said.&lt;/td&gt;
&lt;td&gt;&lt;button id="q4-btn"&gt;正解を見る&lt;/button&gt;&lt;br /&gt;
&lt;span id="q4" style="display: none;"&gt;B. This is what I wanted.&lt;/span&gt;&lt;/td&gt;
&lt;/tr&gt;
&lt;tr style="background-color: #f0b464; color: #000000;"&gt;
&lt;td&gt;5. 「I agree with what he said.」の下線部「what he said」の役割は？&lt;/td&gt;
&lt;td&gt;A. 主語　B. 目的語　C. 補語　D. 前置詞の目的語&lt;/td&gt;
&lt;td&gt;&lt;button id="q5-btn"&gt;正解を見る&lt;/button&gt;&lt;br /&gt;
&lt;span id="q5" style="display: none;"&gt;D. 前置詞の目的語&lt;/span&gt;&lt;/td&gt;
&lt;/tr&gt;
&lt;tr style="background-color: #ffffff; color: #000000;"&gt;
&lt;td&gt;6. 「what」を使った文として最も自然なのはどれ？&lt;/td&gt;
&lt;td&gt;A. I bought the what you wanted.&lt;br /&gt;
B. This is the what I wanted.&lt;br /&gt;
C. This is what I wanted.&lt;br /&gt;
D. This is which I wanted.&lt;/td&gt;
&lt;td&gt;&lt;button id="q6-btn"&gt;正解を見る&lt;/button&gt;&lt;br /&gt;
&lt;span id="q6" style="display: none;"&gt;C. This is what I wanted.&lt;/span&gt;&lt;/td&gt;
&lt;/tr&gt;
&lt;tr style="background-color: #f0b464; color: #000000;"&gt;
&lt;td&gt;7. 次の和文に最も近い英文はどれ？&lt;br /&gt;
「私はあなたが言ったことを信じられない。」&lt;/td&gt;
&lt;td&gt;A. I can’t believe that you said it.&lt;br /&gt;
B. I can’t believe what you said.&lt;br /&gt;
C. I can’t believe which you said.&lt;br /&gt;
D. I can’t believe the what you said.&lt;/td&gt;
&lt;td&gt;&lt;button id="q7-btn"&gt;正解を見る&lt;/button&gt;&lt;br /&gt;
&lt;span id="q7" style="display: none;"&gt;B. I can’t believe what you said.&lt;/span&gt;&lt;/td&gt;
&lt;/tr&gt;
&lt;tr style="background-color: #ffffff; color: #000000;"&gt;
&lt;td&gt;8. 次の文の意味として正しいものはどれ？&lt;br /&gt;
He is not what he was ten years ago.&lt;/td&gt;
&lt;td&gt;A. 彼は10年前の彼と同じだ。&lt;br /&gt;
B. 彼は10年前の彼ではもうない。&lt;br /&gt;
C. 彼は10年前に何をしたか覚えていない。&lt;br /&gt;
D. 彼は10年前に戻るべきだ。&lt;/td&gt;
&lt;td&gt;&lt;button id="q8-btn"&gt;正解を見る&lt;/button&gt;&lt;br /&gt;
&lt;span id="q8" style="display: none;"&gt;B. 彼は10年前の彼ではもうない。&lt;/span&gt;&lt;/td&gt;
&lt;/tr&gt;
&lt;tr style="background-color: #f0b464; color: #000000;"&gt;
&lt;td&gt;9. 関係代名詞「what」と他の関係代名詞（who, which など）の大きな違いは？&lt;/td&gt;
&lt;td&gt;A. 「what」は過去形しか取らない。&lt;br /&gt;
B. 「what」は先行詞を必要としない。&lt;br /&gt;
C. 「what」は疑問文でしか使えない。&lt;br /&gt;
D. 「what」は主語にしかなれない。&lt;/td&gt;
&lt;td&gt;&lt;button id="q9-btn"&gt;正解を見る&lt;/button&gt;&lt;br /&gt;
&lt;span id="q9" style="display: none;"&gt;B. 「what」は先行詞を必要としない。&lt;/span&gt;&lt;/td&gt;
&lt;/tr&gt;
&lt;tr style="background-color: #ffffff; color: #000000;"&gt;
&lt;td&gt;10. 「What he said was interesting.」の下線部「What he said」の文中での働きは？&lt;/td&gt;
&lt;td&gt;A. 主語　B. 目的語　C. 補語　D. 修飾語（M）&lt;/td&gt;
&lt;td&gt;&lt;button id="q10-btn"&gt;正解を見る&lt;/button&gt;&lt;br /&gt;
&lt;span id="q10" style="display: none;"&gt;A. 主語&lt;/span&gt;&lt;/td&gt;
&lt;/tr&gt;
&lt;/tbody&gt;
&lt;/table&gt;
------</t>
  </si>
  <si>
    <t>https://eigo-rewrite.com/column/stage3-lesson8-2/</t>
  </si>
  <si>
    <t>以下のページは不自然なワードを使用しています。
これらを適切に自然な言葉に置き換えて下さい。
なお、本文の装飾や構造は絶対に変えないでください。
【対象ページURL】
https://eigo-rewrite.com/column/stage3-lesson8-2/
【検出された不自然ワード】
- 型
【本文】
------
&lt;p&gt;&lt;iframe title="YouTube video player" src="https://www.youtube.com/embed/f1ca_z1fZGQ?si=7rE8MIjPmPzJ0EBO"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&lt;h2&gt;間接疑問：疑問詞なし（Yes/No型）&lt;/h2&gt;
&lt;p&gt;前回のセクションでは疑問詞を使った間接疑問を扱いましたが、今回のセクションでは &lt;strong data-start="91" data-end="103"&gt;疑問詞を使わない&lt;/strong&gt; 間接疑問について学びます。具体的には、元の文が疑問詞を使わず、二択で答えられる「Do you know ～」のような文を扱います。&lt;br /&gt;
STAGE3の英文法（時制・助動詞・不定詞など）の全体像は、&lt;strong&gt;&lt;a href="https://eigo-rewrite.com/column/stage3/"&gt;STAGE3｜高校英文法の総まとめ（全体像はこちら）&lt;/a&gt;&lt;/strong&gt;で確認できます。&lt;/p&gt;
&lt;h2&gt;名詞節の if / whether（「～かどうか」）&lt;/h2&gt;
&lt;h3&gt;基本：if / whether + S + V の形&lt;/h3&gt;
&lt;p&gt;疑問詞が登場しない場合、名詞節を導く&lt;span style="color: red;"&gt;「if」&lt;/span&gt;や&lt;span style="color: red;"&gt;「whether」&lt;/span&gt;を使います。これらは「何々かどうか」という意味を持ちます。例えば、&lt;span style="color: red;"&gt;「Do you know」&lt;/span&gt;という文は「知っていますか」という意味で、知っているかどうかを尋ねます。&lt;/p&gt;
&lt;p&gt;例文として、「&lt;span style="color: red;"&gt;I want to know if we can use the delivery service.&lt;/span&gt;」があります。これは「私たちが配達サービスを利用できるかどうか知りたい」という意味です。元の文「&lt;span style="color: red;"&gt;Can we use the delivery service?&lt;/span&gt;」を、「if」を使って「利用できるかどうか」を聞く形にしています。この場合、目的語の位置に&lt;span style="color: red;"&gt;「if」&lt;/span&gt;を使い、「何々かどうか」という形で文が成り立ちます。&lt;br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&lt;h3&gt;if と whether の基本（目的語位置は原則どちらも可）&lt;/h3&gt;
&lt;p&gt;&lt;span style="color: red;"&gt;「if」&lt;/span&gt;と&lt;span style="color: red;"&gt;「whether」&lt;/span&gt;は基本的にはどちらを使っても良いですが、&lt;span style="color: red;"&gt;「whether」&lt;/span&gt;のスペルには注意が必要です。例えば、&lt;span style="color: red;"&gt;「whether」&lt;/span&gt;の「he」部分を「ea」と書いてしまうと、「天気」を意味する&lt;span style="color: blue;"&gt;「weather」&lt;/span&gt;になってしまいます。間違えやすいので、正しいスペル&lt;span style="color: red;"&gt;「whether」&lt;/span&gt;に気を付けてください。&lt;/p&gt;
&lt;h3&gt;例文：Do you know if &amp;#8230; ?&lt;/h3&gt;
&lt;p&gt;さらに例文を見てみましょう。「&lt;span style="color: red;"&gt;Do you know if this bus goes to the station?&lt;/span&gt;」という文は、「このバスが駅に行くかどうか知っていますか？」という意味になります。この場合も、「if」を使って、「このバスが駅に行くかどうか」を知っているかどうかを尋ねています。&lt;/p&gt;
&lt;h3&gt;まとめ（名詞節 if / whether）&lt;/h3&gt;
&lt;p&gt;疑問詞を使わない場合、間接疑問文では&lt;span style="color: red;"&gt;「if」&lt;/span&gt;や&lt;span style="color: red;"&gt;「whether」&lt;/span&gt;を使って「何々かどうか」を表現します。特に&lt;span style="color: red;"&gt;「whether」&lt;/span&gt;を使う際のスペルには注意し、&lt;span style="color: red;"&gt;「if」&lt;/span&gt;や&lt;span style="color: red;"&gt;「whether」&lt;/span&gt;の後に「SV」を置く形で文を作ります。このように、適切な使い方を覚えて実践してみてください。&lt;/p&gt;
&lt;hr /&gt;
&lt;p&gt;&lt;iframe title="YouTube video player" src="https://www.youtube.com/embed/arcPHnzJSjs?si=JpjzuwZtU8xS2R4G" width="560" height="315" frameborder="0" allowfullscreen="allowfullscreen"&gt;&lt;/iframe&gt;&lt;/p&gt;
&lt;h2&gt;if の見分け：名詞節「かどうか」 vs 副詞節「もし～なら」&lt;/h2&gt;
&lt;h3&gt;復習：if は意味が2つある&lt;/h3&gt;
&lt;p&gt;それでは次に、&lt;span style="color: red;"&gt;“if”&lt;/span&gt;の使い方について復習し、区別していきましょう。&lt;span style="color: red;"&gt;“if”&lt;/span&gt;には「かどうか」という意味と、「もし何々なら」という条件を表す2つの使い方があります。この2種類の使い方によって、&lt;span style="color: red;"&gt;“if”&lt;/span&gt;の用法が若干異なりますので、以前のレッスンの内容と関連づけて確認していきます。&lt;/p&gt;
&lt;h3&gt;名詞節：I don’t know if &amp;#8230;（目的語の位置）&lt;/h3&gt;
&lt;p&gt;まず、「かどうか」という意味での&lt;span style="color: red;"&gt;“if”&lt;/span&gt;の使い方を見てみましょう。この用法では、&lt;span style="color: red;"&gt;“if”&lt;/span&gt;は名詞節を導きます。例えば、”&lt;span style="color: red;"&gt;I don’t know if he will be free tomorrow.&lt;/span&gt;“のように、ここでの&lt;span style="color: red;"&gt;“if”&lt;/span&gt;は「かどうか」を意味します。この文の意味は「私は彼が明日暇かどうか分からない」となります。ここでは、&lt;span style="color: red;"&gt;“if”&lt;/span&gt;が名詞節を形成し、名詞の位置にあります。&lt;/p&gt;
&lt;h3&gt;副詞節：I want to go out if &amp;#8230;（条件の位置）&lt;/h3&gt;
&lt;p&gt;次に、「もし何々なら」という条件を表す場合の&lt;span style="color: red;"&gt;“if”&lt;/span&gt;の使い方を見てみましょう。例えば、「&lt;span style="color: red;"&gt;I want to go out if he is free tomorrow.&lt;/span&gt;」という文があります。ここでは&lt;span style="color: red;"&gt;“if”&lt;/span&gt;が副詞節を導いています。この文の意味は「彼が明日暇だったら、私は外出したい」となります。副詞節の場合、条件を表し、自動詞の後に名詞が続かないため、このような使い方になります。&lt;/p&gt;
&lt;h3&gt;時制：名詞節は will 可／条件節は未来でも現在形&lt;/h3&gt;
&lt;p&gt;「もし何々なら」という条件を表す副詞節では、未来のことを現在形で表すルールがあります。つまり、”&lt;span style="color: red;"&gt;I want to go out if he is free tomorrow.&lt;/span&gt;“のように、未来の出来事でも現在形を使用します。一方、「かどうか」という名詞節の場合は、未来のことでも未来形を使用します。例として、”&lt;span style="color: red;"&gt;I don’t know if he will be free tomorrow.&lt;/span&gt;“が挙げられます。ここでは未来のことを述べるため、&lt;span style="color: red;"&gt;“will be”&lt;/span&gt;を使っています。&lt;/p&gt;
&lt;h3&gt;見分けの要点：意味＋直前の動詞（他動詞/自動詞）&lt;/h3&gt;
&lt;p&gt;ざっくり言えば、&lt;span style="color: red;"&gt;“if”&lt;/span&gt;の意味を「もし何々なら」か「何々かどうか」で区別します。もし区別が難しい場合は、直前の動詞を見てください。その動詞が他動詞であれば&lt;span style="color: red;"&gt;“if”&lt;/span&gt;は名詞節、自動詞であれば副詞節と考えます。これを理解して使い分けると良いでしょう。&lt;br /&gt;
&lt;!--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&lt;hr /&gt;
&lt;p&gt;&lt;iframe title="YouTube video player" src="https://www.youtube.com/embed/l7Z2hvdJzaw?si=TceocAayrj6VWxET" width="560" height="315" frameborder="0" allowfullscreen="allowfullscreen"&gt;&lt;/iframe&gt;&lt;/p&gt;
&lt;h2&gt;whether が必要になる例外（if が使えない場所）&lt;/h2&gt;
&lt;h3&gt;主語の位置：Whether S + V &amp;#8230;&lt;/h3&gt;
&lt;p&gt;それではセクション2の最後に、&lt;span style="color: red;"&gt;“if”&lt;/span&gt;と&lt;span style="color: red;"&gt;“whether”&lt;/span&gt;の違いについて見ていきましょう。基本的には、目的語の位置ではどちらを使っても良いですが、一部例外が存在します。これらの違いを確認していきます。&lt;/p&gt;
&lt;p&gt;まず、名詞節における使い方を見てみましょう。例えば、”&lt;span style="color: red;"&gt;Whether the plan will work or not&lt;/span&gt;“という文では、&lt;span style="color: red;"&gt;“whether”&lt;/span&gt;が名詞節を導いています。ここでの意味は「その計画がうまくいくかどうかは問題ではない」というものです。この場合、&lt;span style="color: red;"&gt;“if”&lt;/span&gt;は使用できません。つまり、名詞節の主語の位置には&lt;span style="color: red;"&gt;“if”&lt;/span&gt;は使えず、&lt;span style="color: red;"&gt;“whether”&lt;/span&gt;のみが使用可能です。&lt;/p&gt;
&lt;h3&gt;目的語の位置：I don’t know if / whether &amp;#8230;&lt;/h3&gt;
&lt;p&gt;次に、目的語の位置での使い方を見てみましょう。例えば、”&lt;span style="color: red;"&gt;I don’t know if the plan will work or not&lt;/span&gt;“という文では、&lt;span style="color: red;"&gt;“if”&lt;/span&gt;が使用されています。この場合、&lt;span style="color: red;"&gt;“if”&lt;/span&gt;は目的語の位置で使うことができ、特に問題はありません。&lt;/p&gt;
&lt;h3&gt;whether or not：置ける場所／if or not は不可&lt;/h3&gt;
&lt;p&gt;また、”whether or not”の使い方にも注意が必要です。例えば、「&lt;span style="color: red;"&gt;The important thing is whether or not you have done your best.&lt;/span&gt;」という文では、&lt;span style="color: red;"&gt;“whether”&lt;/span&gt;が名詞節を形成し、その位置に使用されています。この場合、”or not”は文の最後でも&lt;span style="color: red;"&gt;“whether”&lt;/span&gt;の直後でも使用可能ですが、&lt;span style="color: red;"&gt;“if”&lt;/span&gt;の場合は”if or not”という形は使えません。&lt;/p&gt;
&lt;h3&gt;前置詞の後ろ：on whether &amp;#8230;（if は不可）&lt;/h3&gt;
&lt;p&gt;最後に、前置詞との組み合わせについても確認します。例えば、「&lt;span style="color: red;"&gt;The success of the plan depends on whether or not you are worried about the risk.&lt;/span&gt;」という文では、&lt;span style="color: red;"&gt;“whether or not”&lt;/span&gt;が前置詞「depends on」の後に続いています。このように、前置詞の後には名詞節が続きますが、&lt;span style="color: red;"&gt;“if”&lt;/span&gt;を前置詞の後に使うことはできません。&lt;/p&gt;
&lt;h3&gt;まとめ（whether のみ可の位置）&lt;/h3&gt;
&lt;p&gt;要約すると、&lt;span style="color: red;"&gt;“if”&lt;/span&gt;と&lt;span style="color: red;"&gt;“whether”&lt;/span&gt;の使い分けについて、&lt;span style="color: red;"&gt;“whether”&lt;/span&gt;は主語や前置詞の後にも使える一方で、&lt;span style="color: red;"&gt;“if”&lt;/span&gt;は主語の位置や前置詞の後には使えないという点がポイントです。英作文や定期テストでこの違いを意識することが重要です。セクション2は以上です。&lt;/p&gt;
&lt;p&gt;&amp;nbsp;&lt;/p&gt;
&lt;p&gt;&lt;!-- 以下の style / script / まとめ表 / クイズは内容そのまま --&gt;&lt;/p&gt;
&lt;h2&gt;Lesson 8 セクション2の総まとめ&lt;/h2&gt;
&lt;p&gt;&lt;!-- （ここに既存のまとめ表 table が続く） --&gt;&lt;/p&gt;
&lt;h2&gt;確認クイズ（10問）&lt;/h2&gt;
&lt;p&gt;&lt;!-- （ここに既存のクイズ table が続く） --&gt;&lt;/p&gt;
------</t>
  </si>
  <si>
    <t>https://eigo-rewrite.com/column/tensuu/</t>
  </si>
  <si>
    <t>以下のページは不自然なワードを使用しています。
これらを適切に自然な言葉に置き換えて下さい。
なお、本文の装飾や構造は絶対に変えないでください。
【対象ページURL】
https://eigo-rewrite.com/column/tensuu/
【検出された不自然ワード】
- 手順
【本文】
------
&lt;p&gt;学校の定期テストで点数を上げることに苦戦していませんか？&lt;br /&gt;
正しく学習を進めていけば、英語の点数を確実にアップさせることができます。&lt;/p&gt;
&lt;p&gt;高校受験まで見据えて「過去問で点を取る手順」まで含めて整理したい場合は、&lt;a href="https://eigo-rewrite.com/column/kakomon/"&gt;&lt;strong&gt;高校受験英語の過去問対策（全体像はこちら）&lt;/strong&gt;&lt;/a&gt;もあわせて確認しておくと、勉強の優先順位がぶれません。&lt;/p&gt;
&lt;h3&gt;英単語を強化する&lt;/h3&gt;
&lt;p&gt;まずは語彙数を増やしていきましょう。英語の単語が分からなければそもそも文章や設問の理解ができません。単語カードを用いて学習します。声を出せる環境であれば声を出して耳で聞いて暗記をしていきましょう。英単語を覚えるときはリスニングCDをしっかり聞いて、発音とアクセントを同時に身に着けてしまいましょう。リスニングの対策にもなります。&lt;/p&gt;
&lt;h3&gt;文法を強化する&lt;/h3&gt;
&lt;p&gt;文法は例文を使って覚えていきましょう。ただ例文を丸暗記しただけでは意味がありません。例文を覚えてそれを自分自身に当てはめて文章をつくっていくと英作文にも役立ちます。何冊も参考書を買うより、１冊の内容をしっかり理解することが大切です。&lt;br /&gt;
&lt;!-- 文法復習講座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&lt;h3&gt;反復練習する&lt;/h3&gt;
&lt;p&gt;英単語・文法のどちらにも言えますが、一夜漬けや一気にたくさん覚えようとしても長期的な暗記にはつながりません。反復練習を繰り重ねて記憶を定着させていきましょう。&lt;/p&gt;
&lt;h4&gt;適度な休憩も必要&lt;/h4&gt;
&lt;p&gt;自分が集中できる時間しっかり勉強したら、適度に休憩してリフレッシュしましょう。休憩をはさむことで脳の整理ができます。集中力が散漫になっているのに勉強を続けても身が入らないので、無理しすぎずに自分に適した学習をしていきましょう。&lt;/p&gt;
&lt;h4&gt;まとめ&lt;/h4&gt;
&lt;p&gt;とにかく英単語・文法を固めることが点数を上げることへの近道になります。ある程度理解できると問題も解けてきて英語に対する向き合い方も変わってきますから、まずは基礎固めをしていきましょう。&lt;br /&gt;
&lt;!-- 語彙強化講座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&lt;p&gt;&amp;nbsp;&lt;/p&gt;
------</t>
  </si>
  <si>
    <t>https://eigo-rewrite.com/concept/</t>
  </si>
  <si>
    <t>以下のページは不自然なワードを使用しています。
これらを適切に自然な言葉に置き換えて下さい。
なお、本文の装飾や構造は絶対に変えないでください。
【対象ページURL】
https://eigo-rewrite.com/concept/
【検出された不自然ワード】
- 刺
【本文】
------
&lt;h2&gt;日本の英語教育は「読み書き」が十分でない&lt;/h2&gt;
&lt;p&gt;近年の大学入試改革では「文法重視」「訳読」が批判されがちですが、実際には中学校の授業はかなり前から「&lt;strong&gt;コミュニケーション重視&lt;/strong&gt;」へと転換しており、文法の説明や自力で訳す時間は減少しています。さらに教科書改訂によって内容が増え、ページ数も大幅に増加しました。その結果、文法の定着や英文精読に割ける時間はますます減っています。高校入試まで、一度も自分で英文を訳したことのない生徒も少なくありません。この状態で高校生になると、「なんとなく意味は分かるけど正確に読めない」「文法が未定着で英作文が書けない」という状況が増え、その結果「英語が分からない」「英語が嫌いになった」という生徒が続出しています。これは、近年の「&lt;strong&gt;文法軽視&lt;/strong&gt;」がもたらした負の側面だと考えています。&lt;br /&gt;
受験英語専門ゼミ「Re-Write」の指導方針や講座の全体像は、&lt;strong&gt;&lt;a href="https://eigo-rewrite.com/"&gt;トップページ（全体像はこちら）&lt;/a&gt;&lt;/strong&gt;でご確認いただけます。&lt;/p&gt;
&lt;p&gt;&lt;img decoding="async" fetchpriority="high" class="aligncenter size-large wp-image-37" src="https://eigo-rewrite.com/wp/wp-content/uploads/2020/05/英語図改定１-1024x263.png" alt="" width="750" height="193" srcset="https://eigo-rewrite.com/wp-content/uploads/2020/05/英語図改定１-1024x263.png 1024w, https://eigo-rewrite.com/wp-content/uploads/2020/05/英語図改定１-300x77.png 300w, https://eigo-rewrite.com/wp-content/uploads/2020/05/英語図改定１-768x197.png 768w, https://eigo-rewrite.com/wp-content/uploads/2020/05/英語図改定１-1536x395.png 1536w, https://eigo-rewrite.com/wp-content/uploads/2020/05/英語図改定１.png 1622w" sizes="(max-width: 750px) 100vw, 750px" /&gt;&lt;/p&gt;
&lt;p&gt;一方で、学校で習った事項を塾で文法的に分析・解説すると、「文の仕組みが分かった」「細かく読めるようになった」という声を多く聞きます。&lt;strong&gt;文法がきちんと定着すると、リーディングやライティングのレベルが上がりリスニング・スピーキングも上達することが多い&lt;/strong&gt;のです。外国語を学ぶ際は、&lt;span style="color: #ff0000;"&gt;&lt;strong&gt;文法学習から入り、読み書きの土台をきちんと築くことが四技能全ての向上につながる&lt;/strong&gt;&lt;/span&gt;ということです。&lt;/p&gt;
&lt;p&gt;&lt;img decoding="async" class="aligncenter size-large wp-image-38" src="https://eigo-rewrite.com/wp/wp-content/uploads/2020/05/英語図改定２-1024x372.png" alt="" width="750" height="272" srcset="https://eigo-rewrite.com/wp-content/uploads/2020/05/英語図改定２-1024x372.png 1024w, https://eigo-rewrite.com/wp-content/uploads/2020/05/英語図改定２-300x109.png 300w, https://eigo-rewrite.com/wp-content/uploads/2020/05/英語図改定２-768x279.png 768w, https://eigo-rewrite.com/wp-content/uploads/2020/05/英語図改定２-1536x559.png 1536w, https://eigo-rewrite.com/wp-content/uploads/2020/05/英語図改定２.png 1721w" sizes="(max-width: 750px) 100vw, 750px" /&gt;&lt;/p&gt;
&lt;p&gt;中でも特に生徒が喜ぶのは「英作文でマルをもらった」時です。受験勉強は「正解を出す」ことが求められますが、自由英作文と言う領域は自身の考えを「表現する」ことも重視されます。この「&lt;span style="color: #0000ff;"&gt;表現する&lt;/span&gt;」というのは人間の根源的な欲求の1つであり、&lt;strong&gt;&lt;span style="color: #000000;"&gt;自身の書いた文章＝英作文が評価されることは学習の大きなモチベーション&lt;/span&gt;&lt;/strong&gt;ともなります。しかし、残念ながら中学校・高校の授業内で十分に行われるとは言い難いと思います。教科書の消化や受験対応で忙しい学校では、コンスタントに「&lt;strong&gt;書く→評価される→書き直す→再評価&lt;/strong&gt;」というサイクルが難しいのです。&lt;/p&gt;
&lt;h2&gt;「書く」ことで語学力と思考力を鍛える&lt;/h2&gt;
&lt;p&gt;当塾の指導は、英文を「&lt;strong&gt;書く&lt;/strong&gt;」ことを重視します。「書く」ことを繰り返す中で、&lt;strong&gt;英語の理解力と発信力、さらには思考力を同時に鍛えられる&lt;/strong&gt;と考えるからです。もちろん、単純に英文を書き続ける「写経」では意味がありません。以下の3つのステップを踏み、着実に力をつけていきます。&lt;/p&gt;
&lt;h3&gt;①文法単元・テーマごとの解説後、まずは英文を書いてみる&lt;/h3&gt;
&lt;p&gt;知識は正しく覚えなければ害悪です。まずは知識を正しく知りましょう。&lt;span style="color: #0000ff;"&gt;知識がインプットできたら、英作文や問題演習というアウトプット＝「書く」作業&lt;/span&gt;を行います。この際、答えだけでなく「&lt;strong&gt;文全体&lt;/strong&gt;」を書くことが、処理能力向上と4技能育成につながります。また、演習の時間をたっぷりと取ることで、頭だけでなく身体に英語を覚えさせます。&lt;/p&gt;
&lt;p&gt;&lt;img decoding="async" class="aligncenter wp-image-27" src="https://eigo-rewrite.com/wp/wp-content/uploads/2020/05/英語図４.png" alt="" width="400" height="350" srcset="https://eigo-rewrite.com/wp-content/uploads/2020/05/英語図４.png 557w, https://eigo-rewrite.com/wp-content/uploads/2020/05/英語図４-300x263.png 300w" sizes="(max-width: 400px) 100vw, 400px" /&gt;&lt;/p&gt;
&lt;h3&gt;②知識だけでなく、他者を知る&lt;/h3&gt;
&lt;p&gt;長年英語講師をしてきて、生徒に対して最も多くのものを与えられるのは、「&lt;strong&gt;質問対応&lt;/strong&gt;」の時間であることが多いと感じます。これは、「&lt;span style="color: #ff0000;"&gt;&lt;strong&gt;疑問を持つ→考える→他者の意見を聞く&lt;/strong&gt;&lt;/span&gt;」という三段階を踏んでいるからです。単に授業を聞くだけでなく、自分の答案を見ながら疑問を持ち、さらに考えることで思考が促されますし、疑問が解決した際は記憶・定着が良くなります。ですから、書いた答案のフィードバックは、講師が単に説明するのではなく、さらに質問を重ね考えてもらいます。そうして、生徒が自身で答えを出せるよう問答を繰り返します。&lt;/p&gt;
&lt;p&gt;&lt;img decoding="async" loading="lazy" class="aligncenter wp-image-31" src="https://eigo-rewrite.com/wp/wp-content/uploads/2020/05/図３-1024x698.png" alt="" width="500" height="341" srcset="https://eigo-rewrite.com/wp-content/uploads/2020/05/図３-1024x698.png 1024w, https://eigo-rewrite.com/wp-content/uploads/2020/05/図３-300x204.png 300w, https://eigo-rewrite.com/wp-content/uploads/2020/05/図３-768x523.png 768w, https://eigo-rewrite.com/wp-content/uploads/2020/05/図３.png 1334w" sizes="(max-width: 500px) 100vw, 500px" /&gt;&lt;/p&gt;
&lt;p&gt;また、英作文で最も刺激を受ける勉強は、&lt;span style="color: #0000ff;"&gt;他の生徒の答案を読むこと&lt;/span&gt;です。もちろん講師が書く模範解答も効果的ではありますが、生徒が真似しようと思わなかったり、真似するのが難しかったりする場合もあります。しかし、同級生の答案は違います。&lt;strong&gt;同世代の他者の文章＝思考&lt;/strong&gt;に触れることで、「そういう書き方があるのか」「周りはこんなに書けるのか」という発見と驚きは、想像以上の効果を生みます。ですから、演習後の答案は個別に添削・返却するだけでなく、その場にいる生徒全員の貴重な財産として共有します。&lt;strong&gt;集団授業の特長は、「教え合い」ではなく「盗み合い」&lt;/strong&gt;なのです。&lt;/p&gt;
&lt;h3&gt;③もう一度書くことで、知識と思考を整理する&lt;/h3&gt;
&lt;p&gt;知識の確認と他者の答案を比較検討した時点で、知識も思考の幅も相当レベルアップしたものになっています。そのうえで、再度自分の英文を書いてみます。すると、最初に書いた答案よりも文法ミスの減点も減り、内容も深いものが書けるようになります。これを毎回繰り返す中で、&lt;strong&gt;都立高校の自由英作文はもちろん、小論文や長文読解などの他分野の能力も上がっていく&lt;/strong&gt;のです。&lt;/p&gt;
&lt;h2&gt;「書ける」と、「聞ける」「話せる」「考えられる」&lt;/h2&gt;
&lt;p&gt;近年、英語は&lt;strong&gt;「読む」「書く」「話す」「聞く」という「4技能」&lt;/strong&gt;という言葉が取りざたされています。もちろん、語学である以上4要素を伸ばすべきなのは当然です。しかし、例えば、リスニングがよく出来る生徒は文法もよくできる場合が多々あります。これは、「全て完璧に聞き取れなくとも、文法知識で補えるから」ということです。また、英作文についても、「相手に伝わるように書く」には文法規則を守る必要があります。」つまり、&lt;span style="color: #ff0000;"&gt;文法をきちんと身に付けることが4技能育成の近道&lt;/span&gt;なのです。&lt;/p&gt;
&lt;p&gt;&lt;img decoding="async" loading="lazy" class="aligncenter wp-image-17" src="https://eigo-rewrite.com/wp/wp-content/uploads/2020/05/英語図２-1024x682.png" alt="" width="500" height="333" srcset="https://eigo-rewrite.com/wp-content/uploads/2020/05/英語図２-1024x682.png 1024w, https://eigo-rewrite.com/wp-content/uploads/2020/05/英語図２-300x200.png 300w, https://eigo-rewrite.com/wp-content/uploads/2020/05/英語図２-768x512.png 768w, https://eigo-rewrite.com/wp-content/uploads/2020/05/英語図２.png 1334w" sizes="(max-width: 500px) 100vw, 500px" /&gt;&lt;/p&gt;
&lt;p&gt;生徒たちには「&lt;strong&gt;書く&lt;/strong&gt;」ことを通し&lt;span style="color: #0000ff;"&gt;、総合的な英語力の醸成することと、他者の意見を取り入れ能力を向上させること&lt;/span&gt;の2つができるようになってほしい。そう願います。&lt;/p&gt;
&lt;h3&gt;小手先のテクニックに頼らない正しい英作文の勉強法&lt;/h3&gt;
&lt;p&gt;&lt;iframe loading="lazy" title="小手先のテクニックに頼らない正しい英作文の勉強法" width="750" height="422" src="https://www.youtube.com/embed/YBfs3C_vIwg?feature=oembed" frameborder="0" allow="accelerometer; autoplay; clipboard-write; encrypted-media; gyroscope; picture-in-picture; web-share" referrerpolicy="strict-origin-when-cross-origin" allowfullscreen&gt;&lt;/iframe&gt;&lt;/p&gt;
&lt;p&gt;&amp;nbsp;&lt;/p&gt;
&lt;p&gt;&amp;nbsp;&lt;/p&gt;
&lt;p&gt;&amp;nbsp;&lt;/p&gt;
&lt;section class="veu_cta" id="veu_cta-145"&gt;&lt;h1 class="cta_title"&gt;開講講座：【個別指導】語彙強化講座【高校受験】&lt;/h1&gt;&lt;div class="cta_body"&gt;&lt;div class="cta_body_image cta_body_image_right"&gt;&lt;a href="https://eigo-rewrite.com/vocabulary/" target="_blank"&gt;&lt;img src="https://eigo-rewrite.com/wp-content/uploads/2020/06/logo_tate.png" /&gt;&lt;/a&gt;&lt;/div&gt;&lt;div class="cta_body_txt image_exist"&gt;単語熟語強化講座では、特に「知らないと落ちる」レベルにフォーカスを当てて、演習形式で短期間に知識を詰めていきます。
&lt;br /&gt;単語や熟語の覚え方は様々ですが、効率の良い覚え方を短期間で指導してまいります。&lt;/div&gt;&lt;div class="cta_body_link"&gt;&lt;a href="https://eigo-rewrite.com/vocabulary/" class="btn btn-primary btn-block btn-lg" target="_blank"&gt;開講講座：【個別指導】語彙強化講座【高校受験】&lt;/a&gt;&lt;/div&gt;&lt;/div&gt;&lt;!-- [ /.vkExUnit_cta_body ] --&gt;&lt;/section&gt;	
------</t>
  </si>
  <si>
    <t>https://eigo-rewrite.com/corporate_data/</t>
  </si>
  <si>
    <t>以下のページは不自然なワードを使用しています。
これらを適切に自然な言葉に置き換えて下さい。
なお、本文の装飾や構造は絶対に変えないでください。
【対象ページURL】
https://eigo-rewrite.com/corporate_data/
【検出された不自然ワード】
- 型
【本文】
------
&lt;p&gt;「受験英語専門ゼミ　Re-Write」は、株式会社アリスメティカジャパンが運営しております。&lt;/p&gt;
&lt;h2&gt;会社概要&lt;/h2&gt;
&lt;h3&gt;社名&lt;/h3&gt;
&lt;p&gt;株式会社アリスメティカジャパン&lt;br /&gt;
Arithmetica Japan Co., Ltd.&lt;/p&gt;
&lt;p&gt;&lt;a href="http://arithmetica.jp/wp/wp-content/uploads/2016/08/yoko.png" rel="attachment wp-att-737"&gt;&lt;img decoding="async" class="alignnone size-medium wp-image-737" src="https://arithmetica.jp/wp/wp-content/uploads/2016/08/yoko-300x64.png" alt="yoko" width="300" height="64" /&gt;&lt;/a&gt;&lt;/p&gt;
&lt;h3&gt;本社&lt;/h3&gt;
&lt;p&gt;〒160-0004&lt;br /&gt;
東京都新宿区四谷１－７　装美ビル301&lt;br /&gt;
Tel：&lt;span data-cwtag="03-4400-2879"&gt;03-4400-2879&lt;/span&gt;&lt;/p&gt;
&lt;h3&gt;代表者&lt;/h3&gt;
&lt;p&gt;代表取締役　夏井　一成&lt;/p&gt;
&lt;h3&gt;設立&lt;/h3&gt;
&lt;p&gt;2016年8月2日&lt;/p&gt;
&lt;h3&gt;資本金&lt;/h3&gt;
&lt;p&gt;1,000,000円&lt;/p&gt;
&lt;h3&gt;事業内容&lt;/h3&gt;
&lt;h5&gt;教室運営事業&lt;/h5&gt;
&lt;p&gt;「中学受験専門　夏井算数塾」…中学受験算数の完全１対１教室型個別指導・オンライン個別指導塾&lt;/p&gt;
&lt;p&gt;&lt;a href="https://natsui-sansu-juku.com/"&gt;&lt;img decoding="async" src="https://arithmetica.jp/wp/wp-content/uploads/2019/06/9a60f8b1f9dfa7afc66bd387de75f55d.jpg" /&gt;&lt;/a&gt;&lt;/p&gt;
&lt;p&gt;「受験国語専門　読解ラボ東京」…受験国語専門の完全１対１個別指導・少数集団授業の指導塾&lt;/p&gt;
&lt;p&gt;&lt;a href="http://dokkai-labo.tokyo/"&gt;&lt;img decoding="async" src="https://arithmetica.jp/wp/wp-content/uploads/2019/06/tate_100.jpg" /&gt;&lt;/a&gt;&lt;/p&gt;
&lt;p&gt;「中高一貫校専門塾エスコット(Escot)～定期試験対策から大学受験指導まで～」…中高一貫校専門の英語・数学・国語の完全１対１個別指導塾&lt;/p&gt;
&lt;p&gt;&lt;a href="https://juku-escot.com/"&gt;&lt;img decoding="async" src="https://arithmetica.jp/wp/wp-content/uploads/2019/06/tate_100-1.jpg" /&gt;&lt;/a&gt;&lt;/p&gt;
&lt;p&gt;「受験社会専門塾　令和」…受験社会専門の完全１対１の個別指導塾&lt;/p&gt;
&lt;p&gt;&lt;a href="http://jukureiwa.com/"&gt;&lt;img decoding="async" src="https://arithmetica.jp/wp/wp-content/uploads/2019/06/END_tate_ver2_100.jpg" /&gt;&lt;/a&gt;&lt;/p&gt;
&lt;p&gt;「古典専門塾　かきつばた」…完全１対１の古文・漢文個別指導塾&lt;/p&gt;
&lt;p&gt;&lt;a href="https://koten-kakitsubata.jp/"&gt;&lt;img decoding="async" class="alignnone size-full wp-image-31726" src="https://natsui-sansu-juku.com/wp-content/uploads/2023/08/tate_400-300x300-150x150-2.jpg" alt="" width="120" height="120" /&gt;&lt;/a&gt;&lt;/p&gt;
&lt;p&gt;「受験英語専門ゼミ　Re-Write」…受験英語塾&lt;/p&gt;
&lt;p&gt;&lt;a href="https://eigo-rewrite.com/"&gt;&lt;img decoding="async" class="alignnone size-full wp-image-31731" src="https://natsui-sansu-juku.com/wp-content/uploads/2023/08/logo_tate-150x145-2.png" alt="" width="110" height="105" /&gt;&lt;/a&gt;&lt;/p&gt;
&lt;p&gt;「英語教室サポート」…英語専門塾&lt;/p&gt;
&lt;p&gt;&lt;a href="http://eng-support.com/"&gt;&lt;img decoding="async" loading="lazy" class="alignnone size-full wp-image-31732" src="https://natsui-sansu-juku.com/wp-content/uploads/2023/08/tate-140x150-2.jpg" alt="" width="110" height="117" /&gt; &lt;/a&gt;&lt;/p&gt;
&lt;p&gt;基礎力Stadium「国語のトリガー」…国語が苦手な受験生専門の塾&lt;/p&gt;
&lt;p&gt;&lt;a href="https://www.kokugo-trigger.com/"&gt;&lt;img decoding="async" loading="lazy" class="alignnone size-full wp-image-31729" src="https://natsui-sansu-juku.com/wp-content/uploads/2023/08/79255d4610bbb2a3d7a6e3db7684429c-150x126-1.jpg" alt="" width="120" height="100" /&gt;&lt;/a&gt;&lt;/p&gt;
&lt;p&gt;受験理科専門塾「しゅん吉クエスト」&amp;#8230;理科嫌いの受験生専門の塾&lt;/p&gt;
&lt;h5&gt;&lt;a href="https://rika-quest.com/"&gt;&lt;img decoding="async" loading="lazy" class="alignnone size-full wp-image-31730" src="https://natsui-sansu-juku.com/wp-content/uploads/2023/08/f9b7b40f610cc17630bfbf2a0b33e416-150x132-1.jpg" alt="" width="120" height="105" /&gt;&lt;/a&gt;&lt;/h5&gt;
&lt;h5&gt;受験教育WEBサービス事業&lt;/h5&gt;
&lt;p&gt;「夏井算数塾WEB　～最速の算数講義～」…中学受験のために算数を学習する小学生の「より具体的な悩み」を解決するためのWEB講義サイト&lt;/p&gt;
&lt;p&gt;&lt;a href="https://filmuy.com/arithmetica/"&gt;&lt;img decoding="async" src="http://dokkai-labo.tokyo/wp-content/uploads/2016/12/4a332f05ade4ac7bb3c46c472cb5eac8-300x75.jpg" alt="4a332f05ade4ac7bb3c46c472cb5eac8" /&gt;&lt;/a&gt;&lt;/p&gt;
&lt;h5&gt;受験指導サポート事業&lt;/h5&gt;
&lt;p&gt;中学受験国語の指導法に苦戦している先生方のためのコーチングプログラム&lt;br /&gt;
&lt;a href="https://arithmetica.jp/support/" target="_blank" rel="noopener noreferrer"&gt;詳細はこちら&lt;/a&gt;&lt;/p&gt;
&lt;section class="veu_cta" id="veu_cta-142"&gt;&lt;h1 class="cta_title"&gt;開講講座：【個別指導】大学受験の英作文講座&lt;/h1&gt;&lt;div class="cta_body"&gt;&lt;div class="cta_body_image cta_body_image_right"&gt;&lt;a href="https://eigo-rewrite.com/kobetsueisakubun/" target="_blank"&gt;&lt;img src="https://eigo-rewrite.com/wp-content/uploads/2020/06/logo_tate.png" /&gt;&lt;/a&gt;&lt;/div&gt;&lt;div class="cta_body_txt image_exist"&gt;苦手意識を持つ受験生のために、並べ替え英作文→語句補充の英作文→自由英作文の順に、「文法的に正しく、内容面も外していない、減点されにくい英作文」を書けるよう指導します。&lt;/div&gt;&lt;div class="cta_body_link"&gt;&lt;a href="https://eigo-rewrite.com/kobetsueisakubun/" class="btn btn-primary btn-block btn-lg" target="_blank"&gt;開講講座：【個別指導】大学受験の英作文講座&lt;/a&gt;&lt;/div&gt;&lt;/div&gt;&lt;!-- [ /.vkExUnit_cta_body ] --&gt;&lt;/section&gt;	
------</t>
  </si>
  <si>
    <t>https://eng-support.com/column/book2-lesson1-scene2/</t>
  </si>
  <si>
    <t>以下のページは不自然なワードを使用しています。
これらを適切に自然な言葉に置き換えて下さい。
なお、本文の装飾や構造は絶対に変えないでください。
【対象ページURL】
https://eng-support.com/column/book2-lesson1-scene2/
【検出された不自然ワード】
- 型
【本文】
------
&lt;p&gt;このページでは、Book2 Lesson1シーン2で扱う&lt;strong&gt;第5文型（SVOC）&lt;/strong&gt;について解説します。&lt;br /&gt;
「第2文型（SVC）はなんとなく分かるのに、第5文型になると一気にあやしくなる…」「make や call が出てくると途端に訳せなくなる…」という人は少なくありません。&lt;br /&gt;
第5文型は&lt;strong&gt;英語が得意になるか・苦手のままか&lt;/strong&gt;を分ける重要ポイントです。動画とあわせて、文法の仕組みを整理していきましょう。&lt;/p&gt;
&lt;p style="margin: 0 0 10px;"&gt;&lt;strong&gt;ポイントの整理：SVOC（第5文型）と疑問文で迷ったら、判別はこの3ステップで整理できます。&lt;/strong&gt;&lt;/p&gt;
&lt;ul style="margin: 0 0 10px; padding-left: 20px;"&gt;
&lt;li&gt;&lt;strong&gt;平叙文に戻す&lt;/strong&gt;（疑問文の語順をいったん元に戻して S→V→O→C を並べる）&lt;/li&gt;
&lt;li&gt;&lt;strong&gt;O と C が主述関係か確認&lt;/strong&gt;（&lt;strong&gt;O was C&lt;/strong&gt; が意味として成り立つか）&lt;/li&gt;
&lt;li&gt;&lt;strong&gt;疑問詞が聞いている場所を確認&lt;/strong&gt;（O を聞いているのか、C を聞いているのかを先にはっきりさせる）&lt;/li&gt;
&lt;/ul&gt;
&lt;p style="margin: 0;"&gt;「疑問文の語順」が複雑に見えるときほど、&lt;strong&gt;並び方ではなく関係（O＝C）&lt;/strong&gt;に戻すと落ち着いて判別しやすくなります。&lt;/p&gt;
&lt;p&gt;&lt;iframe title="YouTube video player" src="https://www.youtube.com/embed/rj92aiCdBhw" width="560" height="315" frameborder="0" allowfullscreen="allowfullscreen"&gt;&lt;/iframe&gt;&lt;/p&gt;
&lt;div style="border: 1px solid #e5e5e5; border-radius: 12px; background: #fafafa; padding: 14px 16px; margin: 16px 0;"&gt;&lt;/div&gt;
&lt;h2&gt;SVOCの見分け方（第5文型）｜要約：判別3ステップ&lt;/h2&gt;
&lt;p&gt;SVOC（第5文型）は &lt;strong&gt;S＋V＋O＋C&lt;/strong&gt;（主語＋動詞＋目的語＋補語）の形です。ポイントは、&lt;strong&gt;目的語Oと補語Cが「主語と述語」の関係&lt;/strong&gt;になることです。ここがつかめると、SVOCの見分け方が一気に安定します。&lt;/p&gt;
&lt;h3&gt;ステップ1 平叙文に戻す&lt;/h3&gt;
&lt;p&gt;疑問文は語順が動くので、まずは平叙文に戻して骨組みを作ります。&lt;/p&gt;
&lt;ul&gt;
&lt;li&gt;例：&lt;strong&gt;What did they call him?&lt;/strong&gt; → They called him ＿＿.&lt;/li&gt;
&lt;li&gt;例：&lt;strong&gt;Are you expecting him to become a doctor?&lt;/strong&gt; → You are expecting him to become a doctor.&lt;/li&gt;
&lt;/ul&gt;
&lt;p&gt;この段階では「訳」よりも、&lt;strong&gt;S / V / O / C を並べて置く&lt;/strong&gt;ことを優先します。&lt;/p&gt;
&lt;h3&gt;ステップ2 OとCが主述関係か確認&lt;/h3&gt;
&lt;p&gt;SVOCかどうかは、OとCを取り出して &lt;strong&gt;O was C&lt;/strong&gt; の形（主述関係）を作れるかで確認できます。&lt;/p&gt;
&lt;ul&gt;
&lt;li&gt;&lt;strong&gt;The soccer club made Jerry captain.&lt;/strong&gt;&lt;br /&gt;
→ Jerry was captain.（ジェリーはキャプテンだった）&lt;/li&gt;
&lt;li&gt;&lt;strong&gt;The Greens’ invitation made Jiro very happy.&lt;/strong&gt;&lt;br /&gt;
→ Jiro was very happy.（ジローはとても嬉しかった）&lt;/li&gt;
&lt;/ul&gt;
&lt;p&gt;この「&lt;strong&gt;O＝C（OがCという状態）&lt;/strong&gt;」が成り立つなら、SVOCの可能性が高いです。&lt;/p&gt;
&lt;h3&gt;ステップ3 疑問詞が聞いている場所を確認&lt;/h3&gt;
&lt;p&gt;疑問詞つきSVOC（疑問詞 SVOC）で迷う原因は、「何を聞いているのか」を後回しにすることです。先に、&lt;strong&gt;Oを聞いているのか／Cを聞いているのか&lt;/strong&gt;をはっきりさせます。&lt;/p&gt;
&lt;ul&gt;
&lt;li&gt;&lt;strong&gt;What did they call him?&lt;/strong&gt; は &lt;strong&gt;C（呼び名）&lt;/strong&gt;を聞いている（him が O）&lt;/li&gt;
&lt;li&gt;&lt;strong&gt;What did they name the baby?&lt;/strong&gt; も &lt;strong&gt;C（名前）&lt;/strong&gt;を聞いている（the baby が O）&lt;/li&gt;
&lt;/ul&gt;
&lt;h2&gt;疑問文の語順が複雑に見える理由（SVOCで起きやすいポイント）&lt;/h2&gt;
&lt;p&gt;SVOCは「OとCがセット」で意味を作るので、疑問文になると並び方が複雑に感じやすいです。ただし、&lt;strong&gt;文型そのものが変わるわけではありません&lt;/strong&gt;。&lt;/p&gt;
&lt;h3&gt;疑問文でも文型は変わらない（並びが変わるだけ）&lt;/h3&gt;
&lt;p&gt;疑問文は、do/does/did や be動詞が前に出たり、疑問詞が先頭に来たりします。けれど、骨組みは同じです。&lt;/p&gt;
&lt;ul&gt;
&lt;li&gt;平叙文：S＋V＋O＋C&lt;/li&gt;
&lt;li&gt;疑問文：&lt;strong&gt;（疑問詞）＋（助動詞/BE）＋S＋V＋O＋C&lt;/strong&gt;（見た目が動くだけ）&lt;/li&gt;
&lt;/ul&gt;
&lt;h3&gt;疑問詞つきで「どこを抜いたか」を先にはっきりさせる&lt;/h3&gt;
&lt;p&gt;疑問詞つきは「空欄がどこか」を先に決めると整理しやすいです。&lt;/p&gt;
&lt;ul&gt;
&lt;li&gt;&lt;strong&gt;What did they call him?&lt;/strong&gt;：空欄は &lt;strong&gt;C&lt;/strong&gt;（呼び名）&lt;/li&gt;
&lt;li&gt;&lt;strong&gt;What do you want me to do?&lt;/strong&gt;：空欄は &lt;strong&gt;to do の中身&lt;/strong&gt;（SVOCの C に当たる部分が不定詞で来るタイプ）&lt;/li&gt;
&lt;/ul&gt;
&lt;p&gt;「疑問文の構成」で混乱するときほど、&lt;strong&gt;空欄の位置＝聞いている場所&lt;/strong&gt;から整理すると戻りやすくなります。&lt;/p&gt;
&lt;h2&gt;SVOCとは？SVC／SVOOとの違い（見分け表つき）&lt;/h2&gt;
&lt;p&gt;SVOC（第5文型）は、見た目が似ている文型（SVC / SVOO）と混ざりやすいので、違いを表で押さえておくと安心です。&lt;/p&gt;
&lt;h3&gt;SVOCの核は「O＝C」&lt;/h3&gt;
&lt;p&gt;SVOCの中心は、&lt;strong&gt;目的語Oが補語Cの状態になる&lt;/strong&gt;ことです。教科書によってはOとCを「目的語1・目的語2」と呼ぶこともありますが、押さえるべき本質は &lt;strong&gt;OとCが主述関係&lt;/strong&gt;という点です。&lt;/p&gt;
&lt;h3&gt;SVOOとの違い（人にもの／状態にする）&lt;/h3&gt;
&lt;table style="border-collapse: collapse; width: 100%; max-width: 900px;" border="1" cellspacing="0" cellpadding="8"&gt;
&lt;thead&gt;
&lt;tr&gt;
&lt;th style="text-align: left; width: 16%;"&gt;文型&lt;/th&gt;
&lt;th style="text-align: left; width: 26%;"&gt;形&lt;/th&gt;
&lt;th style="text-align: left;"&gt;意味のイメージ&lt;/th&gt;
&lt;th style="text-align: left; width: 24%;"&gt;見分けのチェック&lt;/th&gt;
&lt;/tr&gt;
&lt;/thead&gt;
&lt;tbody&gt;
&lt;tr&gt;
&lt;td&gt;&lt;strong&gt;SVC&lt;/strong&gt;&lt;/td&gt;
&lt;td&gt;S＋V＋C&lt;/td&gt;
&lt;td&gt;主語SがCの状態（S＝C）&lt;/td&gt;
&lt;td&gt;S was C が自然&lt;/td&gt;
&lt;/tr&gt;
&lt;tr&gt;
&lt;td&gt;&lt;strong&gt;SVOO&lt;/strong&gt;&lt;/td&gt;
&lt;td&gt;S＋V＋O1＋O2&lt;/td&gt;
&lt;td&gt;「人にものを」与える/作ってあげる&lt;/td&gt;
&lt;td&gt;O1 に to/for をつけて言い換えやすい&lt;/td&gt;
&lt;/tr&gt;
&lt;tr&gt;
&lt;td&gt;&lt;strong&gt;SVOC&lt;/strong&gt;&lt;/td&gt;
&lt;td&gt;S＋V＋O＋C&lt;/td&gt;
&lt;td&gt;目的語OがCの状態（O＝C）&lt;/td&gt;
&lt;td&gt;&lt;strong&gt;O was C&lt;/strong&gt; が自然&lt;/td&gt;
&lt;/tr&gt;
&lt;/tbody&gt;
&lt;/table&gt;
&lt;p&gt;たとえば、並びが似ていても意味が違います。&lt;/p&gt;
&lt;ul&gt;
&lt;li&gt;&lt;strong&gt;He made his daughter a doll.&lt;/strong&gt;（第4文型のイメージ：娘に人形を作ってあげた）&lt;/li&gt;
&lt;li&gt;&lt;strong&gt;He made his daughter a doctor.&lt;/strong&gt;（第5文型のイメージ：娘を医者にした）&lt;/li&gt;
&lt;/ul&gt;
&lt;p&gt;「名詞＋名詞」が続いたら、まず &lt;strong&gt;O was C が成り立つか&lt;/strong&gt; を試すのが近道です。&lt;/p&gt;
&lt;h2&gt;makeで覚えるSVOCの基本パターン（例文＋言い換え）&lt;/h2&gt;
&lt;p&gt;SVOCは make の例文で整理すると理解しやすいです。訳だけを追うより、&lt;strong&gt;誰が／誰を／どんな状態にしたか&lt;/strong&gt;で見るとブレにくくなります。&lt;/p&gt;
&lt;h3&gt;OとCを抜き出して “O was C” を作る&lt;/h3&gt;
&lt;p&gt;次の2文は、典型的なSVOCです。&lt;/p&gt;
&lt;ul&gt;
&lt;li&gt;&lt;strong&gt;The Greens’ invitation made Jiro very happy.&lt;/strong&gt;&lt;br /&gt;
S：The Greens’ invitation / V：made / O：Jiro / C：very happy&lt;br /&gt;
→ &lt;strong&gt;Jiro was very happy.&lt;/strong&gt;（O＝C）&lt;/li&gt;
&lt;li&gt;&lt;strong&gt;The soccer club made Jerry captain.&lt;/strong&gt;&lt;br /&gt;
S：The soccer club / V：made / O：Jerry / C：captain&lt;br /&gt;
→ &lt;strong&gt;Jerry was captain.&lt;/strong&gt;（O＝C）&lt;/li&gt;
&lt;/ul&gt;
&lt;p&gt;この「O＝C」が見えると、和訳も自然に組み立てやすくなります。&lt;/p&gt;
&lt;h3&gt;SVOCになりやすい動詞（make/keep/find/call/name）&lt;/h3&gt;
&lt;p&gt;次の動詞が出てきたら、後ろがSVOCになっていないか確認する習慣が役立ちます。&lt;/p&gt;
&lt;ul&gt;
&lt;li&gt;&lt;strong&gt;make&lt;/strong&gt;：〜を…にする／…の状態にする&lt;/li&gt;
&lt;li&gt;&lt;strong&gt;keep&lt;/strong&gt;：〜を…のままにしておく&lt;/li&gt;
&lt;li&gt;&lt;strong&gt;find&lt;/strong&gt;：〜が…だと分かる／見つける&lt;/li&gt;
&lt;li&gt;&lt;strong&gt;call&lt;/strong&gt;：〜を…と呼ぶ&lt;/li&gt;
&lt;li&gt;&lt;strong&gt;name&lt;/strong&gt;：〜を…と名づける&lt;/li&gt;
&lt;/ul&gt;
&lt;p&gt;名詞（O）のあとに名詞・形容詞（C）が続く形は、SVOCの定番です。&lt;/p&gt;
&lt;h2&gt;SVOC 疑問文の作り方（What/Who＋call/name）&lt;/h2&gt;
&lt;p&gt;SVOCの疑問文でも、基本のルール（do/does/did、be動詞の前出し、疑問詞を先頭に置く）は同じです。違いは、&lt;strong&gt;OとCの関係を見失わない&lt;/strong&gt;ことです。&lt;/p&gt;
&lt;h3&gt;What did they call him? は「Cを聞いている」&lt;/h3&gt;
&lt;p&gt;&lt;strong&gt;What did they call him?&lt;/strong&gt; は、call の形 &lt;strong&gt;call O C&lt;/strong&gt; のうち、&lt;strong&gt;C（呼び名）&lt;/strong&gt;を What で聞いています。&lt;/p&gt;
&lt;ul&gt;
&lt;li&gt;They called &lt;strong&gt;him&lt;/strong&gt; &lt;strong&gt;Ken&lt;/strong&gt;.（O＝him / C＝Ken）&lt;/li&gt;
&lt;li&gt;→ What did they call &lt;strong&gt;him&lt;/strong&gt; ＿＿ ?（空欄＝C）&lt;/li&gt;
&lt;/ul&gt;
&lt;p&gt;同じ考え方で、&lt;strong&gt;What did they name the baby?&lt;/strong&gt; も、name O C の &lt;strong&gt;C（名前）&lt;/strong&gt; を聞く疑問文です。&lt;/p&gt;
&lt;h3&gt;call と name の違い（O/Cの役割）&lt;/h3&gt;
&lt;p&gt;どちらも「〜を…と呼ぶ／名づける」に近い意味ですが、基本は同じく &lt;strong&gt;O と C がセット&lt;/strong&gt;です。&lt;/p&gt;
&lt;ul&gt;
&lt;li&gt;&lt;strong&gt;call O C&lt;/strong&gt;：呼ばれる対象（O）＋呼び名（C）&lt;br /&gt;
例）They called him Ken.&lt;/li&gt;
&lt;li&gt;&lt;strong&gt;name O C&lt;/strong&gt;：名づける対象（O）＋名前（C）&lt;br /&gt;
例）They named the baby Ken.&lt;/li&gt;
&lt;/ul&gt;
&lt;p&gt;疑問詞つき（疑問詞 SVOC）では、&lt;strong&gt;Oを聞いているのかCを聞いているのか&lt;/strong&gt;を最初にはっきりさせると流れを見失いにくくなります。&lt;/p&gt;
&lt;h2&gt;つまずき原因と、テストで点を取る解き方（整序・英作文まで）&lt;/h2&gt;
&lt;p&gt;SVOCは「なんとなく訳せる」だけだと、整序問題や英作文でミスが起きやすい単元です。よくあるつまずきを先に知って、解き方を習慣にすると得点につながりやすくなります。&lt;/p&gt;
&lt;h3&gt;よくあるつまずき3つ&lt;/h3&gt;
&lt;ul&gt;
&lt;li&gt;&lt;strong&gt;SVOO と SVOC を見た目だけで判断してしまう&lt;/strong&gt;（名詞＋名詞＝全部SVOOだと思ってしまう）&lt;/li&gt;
&lt;li&gt;&lt;strong&gt;OとCを分けずに訳を当てる&lt;/strong&gt;（O＝C が見えないまま日本語にしてしまう）&lt;/li&gt;
&lt;li&gt;&lt;strong&gt;疑問詞の位置だけ追って「何を聞いているか」を後回しにする&lt;/strong&gt;（疑問文の構造で迷子になりやすい）&lt;/li&gt;
&lt;/ul&gt;
&lt;h3&gt;解き方のコツ：判別→言い換え→再現（3回セット）&lt;/h3&gt;
&lt;p&gt;おすすめは、次の3つを&lt;strong&gt;セットで3回&lt;/strong&gt;まわすやり方です（短時間でも効果が出やすいです）。&lt;/p&gt;
&lt;ol&gt;
&lt;li&gt;&lt;strong&gt;判別&lt;/strong&gt;：平叙文に戻す → O was C が成り立つか確認&lt;/li&gt;
&lt;li&gt;&lt;strong&gt;言い換え&lt;/strong&gt;：OとCだけ抜いて「O was C」を自分で作る&lt;/li&gt;
&lt;li&gt;&lt;strong&gt;再現&lt;/strong&gt;：整序・英作文で、S/V/O/Cを意識して同じ形の文を作る&lt;/li&gt;
&lt;/ol&gt;
&lt;p&gt;例文は、まずは定番からで十分です。&lt;/p&gt;
&lt;ul&gt;
&lt;li&gt;The soccer club made Jerry captain.&lt;/li&gt;
&lt;li&gt;They named the baby Ken.&lt;/li&gt;
&lt;li&gt;What did they call him?&lt;/li&gt;
&lt;/ul&gt;
&lt;p&gt;この3つがスムーズに処理できるようになると、SVOCの疑問文も安定しやすくなります。&lt;/p&gt;
&lt;div style="border-top: 1px solid #eee; margin-top: 18px; padding-top: 12px;"&gt;
&lt;p style="margin: 0;"&gt;&lt;strong&gt;まとめ&lt;/strong&gt;&lt;/p&gt;
&lt;p style="margin: 6px 0 0;"&gt;SVOCの見分け方は「平叙文に戻す→O was C→疑問詞が聞く場所」の3ステップが基本です。&lt;br /&gt;
疑問文の語順が複雑に見えても、文の仕組み自体は変わらず、見た目の並びが動いているだけです。&lt;br /&gt;
make/call/name の定番例文で O＝C を確認できるようにすると、整序・英作文でも再現しやすくなります。&lt;/p&gt;
&lt;/div&gt;
&lt;section id="veu_cta-606" class="veu_cta"&gt;
&lt;h1 class="cta_title"&gt;開講講座「基礎力徹底講座」&lt;/h1&gt;
&lt;div class="cta_body"&gt;
&lt;div class="cta_body_image cta_body_image_right"&gt;&lt;a href="https://eng-support.com/kouza/#%E5%9F%BA%E7%A4%8E%E5%8A%9B%E5%BE%B9%E5%BA%95%E8%AC%9B%E5%BA%A7" target="_blank" rel="noopener"&gt;&lt;img decoding="async" loading="lazy" class="attachment-large size-large" src="https://eng-support.com/wp-content/uploads/2023/03/logo.jpg" alt="" width="228" height="164" /&gt;&lt;/a&gt;&lt;/div&gt;
&lt;div class="cta_body_txt image_exist"&gt;
&lt;p&gt;・英語が大の苦手、英語がさっぱりわからないという方&lt;/p&gt;
&lt;p&gt;・文法用語を言われても何のことやらという方&lt;/p&gt;
&lt;p&gt;基礎力徹底講座では「どこまででも戻って」指導を行っています。&lt;/p&gt;
&lt;/div&gt;
&lt;div class="cta_body_link"&gt;&lt;a class="btn btn-primary btn-block btn-lg" href="https://eng-support.com/kouza/#%E5%9F%BA%E7%A4%8E%E5%8A%9B%E5%BE%B9%E5%BA%95%E8%AC%9B%E5%BA%A7" target="_blank" rel="noopener"&gt;開講講座「基礎力徹底講座」&lt;/a&gt;&lt;/div&gt;
&lt;/div&gt;
&lt;/section&gt;
&lt;div class="veu_socialSet veu_socialSet-position-after veu_contentAddSection"&gt;
&lt;p&gt;&lt;script&gt;window.twttr=(function(d,s,id){var js,fjs=d.getElementsByTagName(s)[0],t=window.twttr||{};if(d.getElementById(id))return t;js=d.createElement(s);js.id=id;js.src="https://platform.twitter.com/widgets.js";fjs.parentNode.insertBefore(js,fjs);t._e=[];t.ready=function(f){t._e.push(f);};return t;}(document,"script","twitter-wjs"));&lt;/script&gt;&lt;/p&gt;
&lt;/div&gt;
&lt;p&gt;“`&lt;/p&gt;
&lt;p&gt;この他にも、特定の単元（関係代名詞や分詞など）で同じような修正が必要なページはありますか？もしあれば、続けてお手伝いしますよ！&lt;/p&gt;
&lt;section id="veu_cta-557" class="veu_cta"&gt;
&lt;h1 class="cta_title"&gt;開講講座&lt;/h1&gt;
&lt;div class="cta_body"&gt;
&lt;div class="cta_body_txt image_no"&gt;
&lt;p&gt;生徒さんそれぞれのニーズに合わせて、多種多様な講座を準備しております。&lt;/p&gt;
&lt;p&gt;当塾の開講講座は【教室】【オンライン】どちらでも受講可能です。&lt;/p&gt;
&lt;/div&gt;
&lt;div class="cta_body_link"&gt;&lt;a class="btn btn-primary btn-block btn-lg" href="https://eng-support.com/kouza/" target="_blank" rel="noopener"&gt;開講講座&lt;/a&gt;&lt;/div&gt;
&lt;/div&gt;
&lt;p&gt;&lt;!-- [ /.vkExUnit_cta_body ] --&gt;&lt;/p&gt;
&lt;/section&gt;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</si>
  <si>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https://eng-support.com/column/book2-lesson14-scene1/</t>
  </si>
  <si>
    <t>以下のページは不自然なワードを使用しています。
これらを適切に自然な言葉に置き換えて下さい。
なお、本文の装飾や構造は絶対に変えないでください。
【対象ページURL】
https://eng-support.com/column/book2-lesson14-scene1/
【検出された不自然ワード】
- 型
【本文】
------
&lt;p&gt;&lt;iframe title="YouTube video player" src="https://www.youtube.com/embed/FQf7619_U5A?si=NjK9VjPXbfhfox_b" width="560" height="315" frameborder="0" allowfullscreen="allowfullscreen"&gt;&lt;/iframe&gt;&lt;/p&gt;
&lt;h3&gt;動名詞構文の概要&lt;/h3&gt;
&lt;p&gt;今回のテーマは「&lt;span style="color: blue;"&gt;動名詞構文&lt;/span&gt;」です。&lt;span style="color: blue;"&gt;Book2 Lesson14&lt;/span&gt;のシーン1に基づき、特に&lt;span style="color: red;"&gt;before&lt;/span&gt;を使った構文に焦点を当てています。まず、最初の文は&lt;span style="color: blue;"&gt;PROGRESS&lt;/span&gt;の158ページに記載されているもので、&amp;#8221;&lt;span style="color: red;"&gt;Jiro is going to visit San Francisco&lt;/span&gt;&amp;#8220;から始まります。&lt;span style="color: red;"&gt;before&lt;/span&gt;までの部分は一緒ですが、その後の部分が少し異なります。この文を解釈するために、&lt;span style="color: red;"&gt;before&lt;/span&gt;の使い方を整理しましょう。&lt;/p&gt;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&lt;h3&gt;&lt;span style="color: red;"&gt;before&lt;/span&gt;の従属接続詞と前置詞&lt;/h3&gt;
&lt;p&gt;&lt;span style="color: red;"&gt;before&lt;/span&gt;には2つの異なる役割があります。1つは&lt;span style="color: blue;"&gt;従属接続詞&lt;/span&gt;、もう1つは&lt;span style="color: blue;"&gt;前置詞&lt;/span&gt;です。例えば、&amp;#8221;&lt;span style="color: red;"&gt;before he returns to Japan&lt;/span&gt;.&amp;#8221;では&lt;span style="color: red;"&gt;before&lt;/span&gt;が&lt;span style="color: blue;"&gt;従属接続詞&lt;/span&gt;として機能し、後ろに完全文（&lt;span style="color: red;"&gt;SV&lt;/span&gt;）が続きます。この文は第1文型で、「&lt;span style="color: blue;"&gt;ジロー&lt;/span&gt;が&lt;span style="color: blue;"&gt;日本&lt;/span&gt;に戻る前に&lt;span style="color: blue;"&gt;サンフランシスコ&lt;/span&gt;を訪れる予定だ」となります。&lt;/p&gt;
&lt;p&gt;一方、&amp;#8221;&lt;span style="color: red;"&gt;before returning to Japan&lt;/span&gt;.&amp;#8221;では&lt;span style="color: red;"&gt;before&lt;/span&gt;が&lt;span style="color: blue;"&gt;前置詞&lt;/span&gt;であり、後ろに&lt;span style="color: blue;"&gt;動名詞&lt;/span&gt;が続きます。この場合、&amp;#8221;&lt;span style="color: red;"&gt;he&lt;/span&gt;&amp;#8220;が省略され、主語が同じであることが前提となります。主語が一致している場合、このように&lt;span style="color: blue;"&gt;動名詞構文&lt;/span&gt;に変換できます。&lt;/p&gt;
&lt;h3&gt;同じ意味でも異なる品詞&lt;/h3&gt;
&lt;p&gt;&lt;span style="color: red;"&gt;before&lt;/span&gt;が&lt;span style="color: blue;"&gt;従属接続詞&lt;/span&gt;として使われても、&lt;span style="color: blue;"&gt;前置詞&lt;/span&gt;として使われても、訳は「&lt;span style="color: green;"&gt;何々の前に&lt;/span&gt;」と同じです。違いは文法構造です。&lt;span style="color: blue;"&gt;従属接続詞&lt;/span&gt;の場合、後ろに完全文（&lt;span style="color: red;"&gt;SV&lt;/span&gt;）が続き、&lt;span style="color: blue;"&gt;前置詞&lt;/span&gt;の場合は名詞や&lt;span style="color: blue;"&gt;動名詞&lt;/span&gt;が続きます。&lt;/p&gt;
&lt;h3&gt;動名詞構文の変換ルール&lt;/h3&gt;
&lt;p&gt;&amp;#8220;&lt;span style="color: red;"&gt;before SV&lt;/span&gt;&amp;#8220;構造で、主節の主語と従属節の主語が同じ場合、&lt;span style="color: red;"&gt;before&lt;/span&gt;以下を&lt;span style="color: blue;"&gt;動名詞構文&lt;/span&gt;に変換することが可能です。例えば、&amp;#8221;&lt;span style="color: red;"&gt;before returning to Japan&lt;/span&gt;.&amp;#8221;のように、主語が一致している場合は&lt;span style="color: blue;"&gt;動名詞&lt;/span&gt;を使って省略形にすることができます。ただし、主語が異なる場合は、この省略形を使うことはできません。&lt;/p&gt;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&lt;h3&gt;まとめ&lt;/h3&gt;
&lt;p&gt;&lt;span style="color: red;"&gt;before&lt;/span&gt;の使い方には&lt;span style="color: blue;"&gt;従属接続詞&lt;/span&gt;と&lt;span style="color: blue;"&gt;前置詞&lt;/span&gt;の2種類があり、どちらも「&lt;span style="color: green;"&gt;何々の前に&lt;/span&gt;」と訳されますが、文法構造は異なります。&lt;span style="color: blue;"&gt;動名詞構文&lt;/span&gt;に変換する際には、主語が一致しているかを確認し、適切に変換することが重要です。&lt;/p&gt;
&lt;hr /&gt;
&lt;p&gt;&lt;iframe loading="lazy" title="YouTube video player" src="https://www.youtube.com/embed/TrpzVHW9cI4?si=NwASRv5b4wiZ4sD8" width="560" height="315" frameborder="0" allowfullscreen="allowfullscreen"&gt;&lt;/iframe&gt;&lt;/p&gt;
&lt;h3&gt;&amp;#8220;Jiro can see the California redwoods&amp;#8221;の解説&lt;/h3&gt;
&lt;p&gt;最初の文は、&lt;span style="color: red;"&gt;Jiro can see the California redwoods&lt;/span&gt;です。ここでのポイントは、&lt;span style="color: red;"&gt;if&lt;/span&gt;の前で文が一旦切れることです。この部分を訳すと、「&lt;span style="color: blue;"&gt;ジロー&lt;/span&gt;は&lt;span style="color: blue;"&gt;カリフォルニア&lt;/span&gt;の&lt;span style="color: green;"&gt;レッドウッズ&lt;/span&gt;の森を見ることができる」となります。&lt;/p&gt;
&lt;p&gt;続いて、&lt;span style="color: red;"&gt;if he goes to Muir Woods&lt;/span&gt;の部分です。&lt;span style="color: green;"&gt;Muir Woods&lt;/span&gt;は「&lt;span style="color: blue;"&gt;ミュールの森&lt;/span&gt;」とも訳されますが、通常は「&lt;span style="color: green;"&gt;ミュールウッズ&lt;/span&gt;」と訳されます。つまり、「&lt;span style="color: green;"&gt;ミュールウッズ&lt;/span&gt;に行けば&lt;span style="color: blue;"&gt;カリフォルニア&lt;/span&gt;レッドウッズを見ることができる」という意味です。&lt;/p&gt;
&lt;h3&gt;&amp;#8220;if&amp;#8221;の使い方と文法構造&lt;/h3&gt;
&lt;p&gt;ここで重要なのは、&lt;span style="color: red;"&gt;if&lt;/span&gt;が従属接続詞として機能している点です。従属接続詞の後ろには必ず完全文（&lt;span style="color: red;"&gt;SV&lt;/span&gt;）が続きます。この場合、&lt;span style="color: red;"&gt;he goes to Muir Woods&lt;/span&gt;は第1文型（&lt;span style="color: red;"&gt;SVi&lt;/span&gt;）の典型で、&lt;span style="color: blue;"&gt;主語&lt;/span&gt;と&lt;span style="color: blue;"&gt;動詞&lt;/span&gt;、&lt;span style="color: blue;"&gt;自動詞&lt;/span&gt;と&lt;span style="color: green;"&gt;場所の副詞&lt;/span&gt;から成り立っています。&lt;/p&gt;
&lt;p&gt;さらに、&lt;span style="color: red;"&gt;Jiro&lt;/span&gt;と&lt;span style="color: red;"&gt;he&lt;/span&gt;が一致しているため、動名詞を用いた書き換えも可能です。ただし、&lt;span style="color: red;"&gt;if&lt;/span&gt;は前置詞としては使えないため、別の方法を取る必要があります。&lt;/p&gt;
&lt;h3&gt;&amp;#8220;if&amp;#8221;の書き換え方法&lt;/h3&gt;
&lt;p&gt;前置詞に変換する際、&lt;span style="color: red;"&gt;if&lt;/span&gt;の代わりに&lt;span style="color: red;"&gt;by&lt;/span&gt;を使います。例えば、&lt;span style="color: red;"&gt;if he goes to Muir Woods&lt;/span&gt;は&lt;span style="color: red;"&gt;by going to Muir Woods&lt;/span&gt;に書き換えられます。この文を訳すと、「&lt;span style="color: green;"&gt;ミュールの森&lt;/span&gt;に行くことによって&lt;span style="color: blue;"&gt;カリフォルニア&lt;/span&gt;レッドウッズを見ることができる」となります。&lt;/p&gt;
&lt;h3&gt;覚えておくべきポイント&lt;/h3&gt;
&lt;p&gt;この書き換えのルールは、理屈というよりは覚えておくべきポイントです。従属接続詞の&lt;span style="color: red;"&gt;if&lt;/span&gt;と前置詞の&lt;span style="color: red;"&gt;by&lt;/span&gt;は異なる役割を持ちますが、動名詞構文を使う際に知っておくべき重要な文法事項です。&lt;/p&gt;
&lt;hr /&gt;
&lt;p&gt;&lt;iframe loading="lazy" title="YouTube video player" src="https://www.youtube.com/embed/2uLwhyCYcOM?si=vhidze1n5k4XOgH8" width="560" height="315" frameborder="0" allowfullscreen="allowfullscreen"&gt;&lt;/iframe&gt;&lt;/p&gt;
&lt;h3&gt;4番の文の解説&lt;/h3&gt;
&lt;p&gt;まず、4番の文です。&lt;span style="color: red;"&gt;&amp;#8220;Jiro doesn’t want to leave America without seeing the redwoods.&amp;#8221;&lt;/span&gt; 直訳すると、「&lt;span style="color: blue;"&gt;カルフォルニアレッドウッズ&lt;/span&gt;を見る事なしにジローはアメリカを離れたくはない」となります。ここで重要なのは、&amp;#8221;&lt;span style="color: red;"&gt;without + 動名詞&lt;/span&gt;&amp;#8220;の構文です。&lt;/p&gt;
&lt;h3&gt;直訳と意訳の違い&lt;/h3&gt;
&lt;p&gt;&amp;#8220;&lt;span style="color: red;"&gt;without 動名詞&lt;/span&gt;&amp;#8220;を直訳すると「何々することなしに」となりますが、意訳すれば「何々しないで」や「何々せずに」と訳すことができます。両方の訳を理解しておくことが重要です。&lt;/p&gt;
&lt;h3&gt;具体的な翻訳例&lt;/h3&gt;
&lt;p&gt;直訳での解釈は、「&lt;span style="color: blue;"&gt;seeing&lt;/span&gt;（見る事）」と&amp;#8221;&lt;span style="color: red;"&gt;without&lt;/span&gt;（何々なしに）&amp;#8221;です。この構造を手短に、自然な日本語で意訳すると、「ジローはカルフォルニアレッドウッズを見ないでアメリカを離れたくはない」という意味になります。&lt;/p&gt;
&lt;h3&gt;翻訳のポイント&lt;/h3&gt;
&lt;p&gt;このように、&amp;#8221;&lt;span style="color: red;"&gt;without&lt;/span&gt; + 動名詞&amp;#8221;は直訳と意訳を使い分けることで、自然で簡潔な日本語に仕上げることが可能です。&lt;/p&gt;
&lt;hr /&gt;
&lt;p&gt;&lt;iframe loading="lazy" title="YouTube video player" src="https://www.youtube.com/embed/N1TL7enJECs?si=fm4r4b1uo2SJzecG" width="560" height="315" frameborder="0" allowfullscreen="allowfullscreen"&gt;&lt;/iframe&gt;&lt;br /&gt;
まず5番の文に入る前に、類似の文を見てみましょう。&amp;#8221;Fred apologized to her for saying rude things.&amp;#8221; この文で重要なポイントは、動詞&lt;span style="color: red;"&gt;apologized&lt;/span&gt;が自動詞であることです。つまり、「誰に」にあたる部分は&lt;span style="color: blue;"&gt;to&lt;/span&gt;を使わなければなりません。例えば、「彼女に謝る」は&lt;span style="color: red;"&gt;apologized to her&lt;/span&gt;となり、動詞&lt;span style="color: red;"&gt;apologized&lt;/span&gt;自体には目的語を直接取ることができません。&lt;/p&gt;
&lt;h3&gt;apologizedの構文&lt;/h3&gt;
&lt;p&gt;&lt;span style="color: red;"&gt;apologized&lt;/span&gt;の構文は非常に重要で、テストによく出題されます。「&lt;span style="color: red;"&gt;apologized to 人 for 理由&lt;/span&gt;」の形で、「何々のことについてこの人に謝る」という意味になります。例えば、&amp;#8221;Fred apologized to her for saying rude things.&amp;#8221;のように、&lt;span style="color: red;"&gt;for&lt;/span&gt;の後ろには動名詞が続きます。&lt;span style="color: red;"&gt;for&lt;/span&gt;の後に動名詞が必要であることを覚えておくとよいでしょう。&lt;/p&gt;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0;"&gt;英語教室「サポート」の『過去問演習講座』：完璧な分析と対策を！&lt;/p&gt;
&lt;p&gt;        &lt;a href="https://eng-support.com/kouza/#過去問演習講座" style="background-color: #FF8C00; color: white; padding: 5px 10px; text-align: center; text-decoration: none; display: inline-block; font-size: 14px;"&gt;詳細を見る&lt;/a&gt;
    &lt;/div&gt;
&lt;/div&gt;
&lt;h3&gt;5番の文を見てみよう&lt;/h3&gt;
&lt;p&gt;ここで5番の文を見てみましょう。&amp;#8221;Monica apologized to everyone for being late for class again.&amp;#8221; 「モニカはまた授業に遅れたことでみんなに謝った」という意味です。先ほどの例と同じく、「&lt;span style="color: red;"&gt;apologized to 人 for 理由&lt;/span&gt;」の形になっています。ここでポイントとなるのは、&lt;span style="color: red;"&gt;being&lt;/span&gt;という動名詞が使われている点です。&lt;/p&gt;
&lt;h3&gt;&amp;#8220;being&amp;#8221;の重要性&lt;/h3&gt;
&lt;p&gt;なぜ「&lt;span style="color: red;"&gt;being&lt;/span&gt;」が使われているのか？前置詞&lt;span style="color: red;"&gt;for&lt;/span&gt;の後には名詞が必要です。しかし、&amp;#8221;late&amp;#8221;は形容詞であり、前置詞の後に置くことができません。したがって、名詞に相当する動名詞が必要となり、ここでは&lt;span style="color: red;"&gt;being&lt;/span&gt;が使われています。&amp;#8221;Monica was late for class again.&amp;#8221;という文を動名詞に変換した形が「&lt;span style="color: red;"&gt;being late for class again&lt;/span&gt;」です。&lt;/p&gt;
&lt;h3&gt;文法構造の理解を深める&lt;/h3&gt;
&lt;p&gt;このような場合、元の文を考えると動名詞の必要性が分かりやすくなります。&lt;span style="color: red;"&gt;be late for&lt;/span&gt;は「何々に遅刻する」という決まり文句です。元の文「Monica was late for class again」を基に、動名詞に変換すると&lt;span style="color: red;"&gt;being late for&lt;/span&gt;となり、正しい文が完成します。このように、元の文を考えることで、なぜ&lt;span style="color: red;"&gt;being&lt;/span&gt;が必要なのかを理解することができます。&lt;/p&gt;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</si>
  <si>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https://eng-support.com/column/book2-lesson4-scene2/</t>
  </si>
  <si>
    <t>以下のページは不自然なワードを使用しています。
これらを適切に自然な言葉に置き換えて下さい。
なお、本文の装飾や構造は絶対に変えないでください。
【対象ページURL】
https://eng-support.com/column/book2-lesson4-scene2/
【検出された不自然ワード】
- 型
【本文】
------
&lt;p&gt;&amp;nbsp;&lt;/p&gt;
&lt;p&gt;&lt;!-- レッスン動画（比較級 and 比較級・one of the 解説） --&gt;&lt;br /&gt;
&lt;iframe title="YouTube video player" src="https://www.youtube.com/embed/dvMtx4J2Nd4?si=Re4qUiFDvLXtOLNf" width="560" height="315" frameborder="0" allowfullscreen="allowfullscreen"&gt;&lt;span data-mce-type="bookmark" style="display: inline-block; width: 0px; overflow: hidden; line-height: 0;" class="mce_SELRES_start"&gt;&lt;/span&gt;&lt;/iframe&gt;&lt;/p&gt;
&lt;p&gt;Book1 Lesson4 シーン2では、&lt;strong&gt;「get / become + 形容詞」&lt;/strong&gt;を使った変化の表現から、&lt;br /&gt;
&lt;strong&gt;比較級 and 比較級（taller and taller / more and more ～）&lt;/strong&gt;、&lt;br /&gt;
さらに&lt;strong&gt;「one of the + 最上級 + 複数名詞」&lt;/strong&gt;という頻出構文まで、一気に学んでいきます。&lt;/p&gt;
&lt;p&gt;このページでは、動画で扱っている内容を整理しながら、&lt;/p&gt;
&lt;ul&gt;
&lt;li&gt;&lt;strong&gt;get / become + 形容詞 と比較級 and 比較級&lt;/strong&gt;の使い分け&lt;/li&gt;
&lt;li&gt;&lt;strong&gt;more and more + 形容詞&lt;/strong&gt; のルール&lt;/li&gt;
&lt;li&gt;&lt;strong&gt;one of the + 最上級 + 複数名詞&lt;/strong&gt; の正しい形&lt;/li&gt;
&lt;li&gt;&lt;strong&gt;one of the のあとの名詞が「必ず複数形」になる理由&lt;/strong&gt;&lt;/li&gt;
&lt;/ul&gt;
&lt;p&gt;を、入試レベルを意識して分かりやすく整理していきます。&lt;br /&gt;
&lt;!-- 即答ブロック：導入直後〜最初のH2「1. Lesson4シーン2のメインテーマ」の前に貼り付け --&gt;&lt;/p&gt;
&lt;h2&gt;get / become と比較級and比較級・one of the&lt;/h2&gt;
&lt;p&gt;ここだけ押さえると、&lt;strong&gt;get / become + 形容詞&lt;/strong&gt;は「変化」、&lt;br /&gt;
&lt;strong&gt;比較級 and 比較級 / more and more&lt;/strong&gt;は「変化が増していく」、&lt;br /&gt;
&lt;strong&gt;one of the + 最上級 + 複数名詞&lt;/strong&gt;は「最上級グループの一人（ひとつ）」です。&lt;br /&gt;
テストでは&lt;strong&gt;形（語順・語形）→ルール→例文→ミス&lt;/strong&gt;の順で確認すると減点しにくくなります。&lt;/p&gt;
&lt;table style="width: 100%; border-collapse: collapse; margin: 1em 0;"&gt;
&lt;thead&gt;
&lt;tr&gt;
&lt;th style="border: 1px solid #ddd; padding: 8px; background: #f7f7f7; text-align: left;"&gt;知りたいこと&lt;/th&gt;
&lt;th style="border: 1px solid #ddd; padding: 8px; background: #f7f7f7; text-align: left;"&gt;要点（テンプレ）&lt;/th&gt;
&lt;th style="border: 1px solid #ddd; padding: 8px; background: #f7f7f7; text-align: left;"&gt;例文&lt;/th&gt;
&lt;th style="border: 1px solid #ddd; padding: 8px; background: #f7f7f7; text-align: left;"&gt;よくあるミス&lt;/th&gt;
&lt;/tr&gt;
&lt;/thead&gt;
&lt;tbody&gt;
&lt;tr&gt;
&lt;td style="border: 1px solid #ddd; padding: 8px;"&gt;&lt;strong&gt;get / become + 形容詞&lt;/strong&gt;&lt;/td&gt;
&lt;td style="border: 1px solid #ddd; padding: 8px;"&gt;「〜になる」を表す変化。&lt;br /&gt;
&lt;code&gt;get&lt;/code&gt; は日常的・変化の動き、&lt;code&gt;become&lt;/code&gt; はややかため（説明文寄り）でもOK。&lt;br /&gt;
進行形にすると「変化の途中」が出しやすい。&lt;/td&gt;
&lt;td style="border: 1px solid #ddd; padding: 8px;"&gt;&lt;code&gt;Jack is getting tall.&lt;/code&gt;&lt;br /&gt;
&lt;code&gt;She is becoming more beautiful.&lt;/code&gt;&lt;/td&gt;
&lt;td style="border: 1px solid #ddd; padding: 8px;"&gt;&lt;code&gt;be&lt;/code&gt; 動詞を落とす（× &lt;code&gt;Jack getting tall.&lt;/code&gt;）&lt;br /&gt;
「変化」ではなく状態説明のつもりで使ってしまう&lt;/td&gt;
&lt;/tr&gt;
&lt;tr&gt;
&lt;td style="border: 1px solid #ddd; padding: 8px;"&gt;&lt;strong&gt;be getting / be becoming&lt;/strong&gt;&lt;/td&gt;
&lt;td style="border: 1px solid #ddd; padding: 8px;"&gt;&lt;code&gt;is getting / is becoming&lt;/code&gt; は「今まさに変化している途中」。&lt;br /&gt;
「だんだん」「ますます」を出したいときに相性が良い。&lt;/td&gt;
&lt;td style="border: 1px solid #ddd; padding: 8px;"&gt;&lt;code&gt;The days are getting shorter.&lt;/code&gt;&lt;br /&gt;
&lt;code&gt;She is becoming famous.&lt;/code&gt;&lt;/td&gt;
&lt;td style="border: 1px solid #ddd; padding: 8px;"&gt;&lt;code&gt;becoming&lt;/code&gt; を「〜になる（完了）」のつもりで使い、時間のニュアンスがズレる&lt;/td&gt;
&lt;/tr&gt;
&lt;tr&gt;
&lt;td style="border: 1px solid #ddd; padding: 8px;"&gt;&lt;strong&gt;比較級 and 比較級 / more and more&lt;/strong&gt;&lt;/td&gt;
&lt;td style="border: 1px solid #ddd; padding: 8px;"&gt;「どんどん／ますます〜」＝変化が増す。&lt;br /&gt;
短い形容詞：&lt;code&gt;A-er and A-er&lt;/code&gt;&lt;br /&gt;
長い形容詞：&lt;code&gt;more and more + 原級&lt;/code&gt;&lt;/td&gt;
&lt;td style="border: 1px solid #ddd; padding: 8px;"&gt;&lt;code&gt;taller and taller&lt;/code&gt;&lt;br /&gt;
&lt;code&gt;more and more difficult&lt;/code&gt;&lt;/td&gt;
&lt;td style="border: 1px solid #ddd; padding: 8px;"&gt;長い形容詞で × &lt;code&gt;beautifuler and beautifuler&lt;/code&gt;&lt;br /&gt;
短い形容詞で × &lt;code&gt;more and more taller&lt;/code&gt;&lt;/td&gt;
&lt;/tr&gt;
&lt;tr&gt;
&lt;td style="border: 1px solid #ddd; padding: 8px;"&gt;&lt;strong&gt;one of the + 最上級 + 複数名詞&lt;/strong&gt;&lt;/td&gt;
&lt;td style="border: 1px solid #ddd; padding: 8px;"&gt;「最も〜な人（もの）たちのうちの一人（ひとつ）」。&lt;br /&gt;
&lt;strong&gt;名詞は必ず複数形&lt;/strong&gt;＋&lt;strong&gt;最上級を落とさない&lt;/strong&gt;のが鉄則。&lt;/td&gt;
&lt;td style="border: 1px solid #ddd; padding: 8px;"&gt;&lt;code&gt;Jack is one of the tallest guys in the school.&lt;/code&gt;&lt;br /&gt;
&lt;code&gt;Tokyo is one of the largest cities in the world.&lt;/code&gt;&lt;/td&gt;
&lt;td style="border: 1px solid #ddd; padding: 8px;"&gt;名詞を単数にする（× &lt;code&gt;the tallest guy&lt;/code&gt;）&lt;br /&gt;
最上級を忘れる（× &lt;code&gt;one of the tall guys&lt;/code&gt;）&lt;/td&gt;
&lt;/tr&gt;
&lt;tr&gt;
&lt;td style="border: 1px solid #ddd; padding: 8px;"&gt;&lt;strong&gt;one of the 比較級（誤検索の補正）&lt;/strong&gt;&lt;/td&gt;
&lt;td style="border: 1px solid #ddd; padding: 8px;"&gt;原則「&lt;strong&gt;one of the + 最上級&lt;/strong&gt;」で覚えるのが安全。&lt;br /&gt;
「最上級グループの一人」なら：&lt;code&gt;one of the + 最上級 + 複数名詞&lt;/code&gt;&lt;br /&gt;
「ただの“〜の一つ/一人”」なら：&lt;code&gt;one of the + 複数名詞&lt;/code&gt;（最上級なし）もあり得る。&lt;/td&gt;
&lt;td style="border: 1px solid #ddd; padding: 8px;"&gt;最上級グループ：&lt;code&gt;one of the fastest runners&lt;/code&gt;&lt;br /&gt;
ただの一人：&lt;code&gt;one of the students&lt;/code&gt;&lt;/td&gt;
&lt;td style="border: 1px solid #ddd; padding: 8px;"&gt;「最上級のはずなのに」比較級で止める（× &lt;code&gt;one of the faster ...&lt;/code&gt;）&lt;br /&gt;
名詞を複数にしない&lt;/td&gt;
&lt;/tr&gt;
&lt;/tbody&gt;
&lt;/table&gt;
&lt;p&gt;&lt;strong&gt;迷わない3ステップ（形→ルール→例文→訳は最後）&lt;/strong&gt;&lt;/p&gt;
&lt;ul&gt;
&lt;li&gt;① まず判定：&lt;strong&gt;変化（get/become）&lt;/strong&gt;か、&lt;strong&gt;増していく（比較級and比較級 / more and more）&lt;/strong&gt;か、&lt;strong&gt;グループの一人（one of the）&lt;/strong&gt;か&lt;/li&gt;
&lt;li&gt;② 形を機械的に確認：&lt;strong&gt;A-er and A-er&lt;/strong&gt; / &lt;strong&gt;more and more + 原級&lt;/strong&gt; / &lt;strong&gt;one of the + 最上級 + 複数名詞&lt;/strong&gt;&lt;/li&gt;
&lt;li&gt;③ 例文を1つ当ててから訳を決める（先に日本語で悩まない）&lt;/li&gt;
&lt;/ul&gt;
&lt;p&gt;&lt;strong&gt;ミニFAQ&lt;/strong&gt;&lt;/p&gt;
&lt;p&gt;&lt;strong&gt;Q.&lt;/strong&gt; get と become はどっちを使う？&lt;/p&gt;
&lt;p&gt;&lt;strong&gt;A.&lt;/strong&gt; どちらも「〜になる」ですが、&lt;code&gt;get&lt;/code&gt; は日常的で変化の動きが出しやすく、&lt;code&gt;become&lt;/code&gt; はややかため（説明文寄り）でも自然です。まずは例文の言い回しで使い分けを作るのが安全です。&lt;/p&gt;
&lt;p&gt;&lt;strong&gt;Q.&lt;/strong&gt; 比較級and比較級と more and more の見分けは？&lt;/p&gt;
&lt;p&gt;&lt;strong&gt;A.&lt;/strong&gt; 基本は「短い形容詞→&lt;code&gt;A-er and A-er&lt;/code&gt;」「長い形容詞→&lt;code&gt;more and more + 原級&lt;/code&gt;」です。迷ったら、&lt;code&gt;beautiful / important / difficult&lt;/code&gt; のような“長い形”は &lt;code&gt;more and more&lt;/code&gt; 側に寄せるとミスが減ります。&lt;/p&gt;
&lt;p&gt;&lt;strong&gt;Q.&lt;/strong&gt; one of the の名詞が複数形になる理由は？&lt;/p&gt;
&lt;p&gt;&lt;strong&gt;A.&lt;/strong&gt; &lt;code&gt;one of&lt;/code&gt; は「グループ（複数）の中から1つ取る」発想なので、後ろはグループを表す複数名詞になります（&lt;code&gt;one of the guys / one of the cities&lt;/code&gt; など）。&lt;/p&gt;
&lt;h2&gt;1. Lesson4シーン2のメインテーマ&lt;/h2&gt;
&lt;h3&gt;1-1. 扱う文法項目の一覧&lt;/h3&gt;
&lt;ul&gt;
&lt;li&gt;&lt;strong&gt;get / become + 形容詞&lt;/strong&gt; … 「～になる」を表す基本パターン&lt;/li&gt;
&lt;li&gt;&lt;strong&gt;比較級 and 比較級&lt;/strong&gt; … taller and taller / shorter and shorter など&lt;/li&gt;
&lt;li&gt;&lt;strong&gt;more and more + 形容詞&lt;/strong&gt; … 「だんだん・ますます～に」を長い形容詞で表す&lt;/li&gt;
&lt;li&gt;&lt;strong&gt;one of the + 最上級 + 複数名詞&lt;/strong&gt; … 「～の中で最も…な人たちの一人」&lt;/li&gt;
&lt;li&gt;&lt;strong&gt;one of + 所有格 + 複数名詞&lt;/strong&gt; … 「～の中の一人 / 一つ」&lt;/li&gt;
&lt;/ul&gt;
&lt;p&gt;どれも高校入試・大学入試で頻出の文法です。形だけで覚えるのではなく、&lt;br /&gt;
&lt;strong&gt;「意味のイメージ」と「形のルール」&lt;/strong&gt;をセットで押さえておくことが大切です。&lt;/p&gt;
&lt;h2&gt;2. get / become + 形容詞 と「比較級 and 比較級」&lt;/h2&gt;
&lt;h3&gt;2-1. get / become + 形容詞 の基本&lt;/h3&gt;
&lt;p&gt;まずは、基本の文から確認します。&lt;/p&gt;
&lt;ul&gt;
&lt;li&gt;&lt;code&gt;Jack is getting tall.&lt;/code&gt;&lt;br /&gt;
ジャックはだんだん背が高くなっている。&lt;/li&gt;
&lt;li&gt;&lt;code&gt;She is becoming more beautiful.&lt;/code&gt;&lt;br /&gt;
彼女はますます美しくなっています。&lt;/li&gt;
&lt;/ul&gt;
&lt;p&gt;&lt;strong&gt;get 形容詞 / become 形容詞&lt;/strong&gt; は、「～になる」という変化を表す表現です。進行形にすることで、&lt;br /&gt;
「今まさに変化の途中である」ことが強調されます。&lt;/p&gt;
&lt;ul&gt;
&lt;li&gt;&lt;code&gt;is getting + 形容詞&lt;/code&gt; … 「だんだん～になってきている」&lt;/li&gt;
&lt;li&gt;&lt;code&gt;is becoming + 形容詞&lt;/code&gt; … 「ますます～になってきている」&lt;/li&gt;
&lt;/ul&gt;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&lt;h3&gt;2-2. 比較級 and 比較級：どんどん・ますます ～になる&lt;/h3&gt;
&lt;p&gt;「どんどん背が高くなっている」「ますますきれいになっている」のように、&lt;strong&gt;変化の度合いが増していく&lt;/strong&gt;ことを表したいとき、&lt;br /&gt;
&lt;strong&gt;比較級 and 比較級&lt;/strong&gt; を使います。&lt;/p&gt;
&lt;p&gt;短い形容詞の場合：&lt;/p&gt;
&lt;ul&gt;
&lt;li&gt;&lt;code&gt;tall&lt;/code&gt; → &lt;code&gt;taller and taller&lt;/code&gt;&lt;br /&gt;
Jack is getting &lt;strong&gt;taller and taller&lt;/strong&gt;.&lt;br /&gt;
ジャックは&lt;strong&gt;どんどん&lt;/strong&gt;背が高くなっている。&lt;/li&gt;
&lt;li&gt;&lt;code&gt;short&lt;/code&gt; → &lt;code&gt;shorter and shorter&lt;/code&gt;&lt;br /&gt;
The days are getting &lt;strong&gt;shorter and shorter&lt;/strong&gt;.&lt;br /&gt;
日が&lt;strong&gt;どんどん&lt;/strong&gt;短くなってきている。&lt;/li&gt;
&lt;/ul&gt;
&lt;p&gt;長い形容詞の場合：&lt;/p&gt;
&lt;ul&gt;
&lt;li&gt;&lt;code&gt;beautiful&lt;/code&gt; → &lt;code&gt;more and more beautiful&lt;/code&gt;&lt;/li&gt;
&lt;li&gt;&lt;code&gt;interesting&lt;/code&gt; → &lt;code&gt;more and more interesting&lt;/code&gt;&lt;/li&gt;
&lt;li&gt;&lt;code&gt;difficult&lt;/code&gt; → &lt;code&gt;more and more difficult&lt;/code&gt;&lt;/li&gt;
&lt;/ul&gt;
&lt;p&gt;次の例を見てください。&lt;/p&gt;
&lt;ul&gt;
&lt;li&gt;&lt;code&gt;The math classes became difficult.&lt;/code&gt;&lt;br /&gt;
数学の授業が難しくなっている。&lt;/li&gt;
&lt;li&gt;&lt;code&gt;The math classes became more and more difficult.&lt;/code&gt;&lt;br /&gt;
数学の授業が&lt;strong&gt;だんだん&lt;/strong&gt;難しくなってきた。&lt;/li&gt;
&lt;/ul&gt;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&lt;h3&gt;2-3. 比較級 and 比較級 / more and more の書き方ルール&lt;/h3&gt;
&lt;p&gt;まとめると、次のように覚えると整理しやすくなります。&lt;/p&gt;
&lt;ul&gt;
&lt;li&gt;&lt;strong&gt;短い形容詞（1音節中心）&lt;/strong&gt;
&lt;ul&gt;
&lt;li&gt;&lt;code&gt;tall&lt;/code&gt; → &lt;strong&gt;taller and taller&lt;/strong&gt;&lt;/li&gt;
&lt;li&gt;&lt;code&gt;short&lt;/code&gt; → &lt;strong&gt;shorter and shorter&lt;/strong&gt;&lt;/li&gt;
&lt;li&gt;&lt;code&gt;old&lt;/code&gt; → &lt;strong&gt;older and older&lt;/strong&gt;&lt;/li&gt;
&lt;/ul&gt;
&lt;/li&gt;
&lt;li&gt;&lt;strong&gt;長い形容詞（2音節以上）&lt;/strong&gt;
&lt;ul&gt;
&lt;li&gt;&lt;code&gt;beautiful&lt;/code&gt; → &lt;strong&gt;more and more beautiful&lt;/strong&gt;&lt;/li&gt;
&lt;li&gt;&lt;code&gt;famous&lt;/code&gt; → &lt;strong&gt;more and more famous&lt;/strong&gt;&lt;/li&gt;
&lt;li&gt;&lt;code&gt;important&lt;/code&gt; → &lt;strong&gt;more and more important&lt;/strong&gt;&lt;/li&gt;
&lt;/ul&gt;
&lt;/li&gt;
&lt;/ul&gt;
&lt;p&gt;短い形容詞の場合は、&lt;span style="font-weight: bold;"&gt;原級を2回書く感覚で「比較級 and 比較級」&lt;/span&gt;にします。&lt;br /&gt;
長い形容詞の場合は、&lt;span style="font-weight: bold;"&gt;原級は1回だけ書き、「more and more + 形容詞」&lt;/span&gt;にします。&lt;/p&gt;
&lt;hr /&gt;
&lt;p&gt;&lt;!-- レッスン動画（one of the 解説） --&gt;&lt;br /&gt;
&lt;iframe loading="lazy" title="YouTube video player" src="https://www.youtube.com/embed/tzajnr_x3Xk?si=BMWCYFolVJyWQF8x" width="560" height="315" frameborder="0" allowfullscreen="allowfullscreen"&gt;&lt;/iframe&gt;&lt;/p&gt;
&lt;h2&gt;3. “one of the” の基本イメージと注意点&lt;/h2&gt;
&lt;h3&gt;3-1. “one of the” とは何か&lt;/h3&gt;
&lt;p&gt;英語の &lt;span style="color: red;"&gt;“one of the”&lt;/span&gt; は、&lt;br /&gt;
&lt;strong&gt;「～の中の一人（ひとつ）」&lt;/strong&gt;という意味を表す表現です。&lt;/p&gt;
&lt;p&gt;イメージ：&lt;/p&gt;
&lt;ul&gt;
&lt;li&gt;何人か / 何個かのグループがある&lt;/li&gt;
&lt;li&gt;その中から&lt;strong&gt;「一人・一つ」を取り出している&lt;/strong&gt;&lt;/li&gt;
&lt;/ul&gt;
&lt;p&gt;例えば、学校で背の高い男の子が何人かいて、そのうちの誰か、という状況を表したいとき：&lt;/p&gt;
&lt;p&gt;&lt;span style="color: red;"&gt;&lt;strong&gt;Jack Adams is one of the tallest guys in the school.&lt;/strong&gt;&lt;/span&gt;&lt;br /&gt;
ジャック・アダムズは、その学校で&lt;strong&gt;一番背が高い男の子たちのうちの一人だ。&lt;/strong&gt;&lt;/p&gt;
&lt;p&gt;ここで、重要なポイントが2つあります。&lt;/p&gt;
&lt;ul&gt;
&lt;li&gt;&lt;span style="color: red;"&gt;&lt;strong&gt;“one of the” のあとは必ず複数形&lt;/strong&gt;&lt;/span&gt;
&lt;ul&gt;
&lt;li&gt;guys（男の子たち）&lt;/li&gt;
&lt;li&gt;students（生徒たち）&lt;/li&gt;
&lt;li&gt;cities（都市の数々） など&lt;/li&gt;
&lt;/ul&gt;
&lt;/li&gt;
&lt;li&gt;&lt;strong&gt;「一番背が高いグループ」のうちの一人&lt;/strong&gt;というニュアンスがある&lt;/li&gt;
&lt;/ul&gt;
&lt;h3&gt;3-2. “one of” + 所有格 + 複数名詞&lt;/h3&gt;
&lt;p&gt;&lt;span style="color: red;"&gt;“one of the”&lt;/span&gt; と並んでよく使うのが、&lt;/p&gt;
&lt;ul&gt;
&lt;li&gt;&lt;strong&gt;one of + 所有格 + 複数名詞&lt;/strong&gt;&lt;/li&gt;
&lt;/ul&gt;
&lt;p&gt;例えば：&lt;/p&gt;
&lt;ul&gt;
&lt;li&gt;&lt;code&gt;John Smith is one of my classmates.&lt;/code&gt;&lt;br /&gt;
ジョン・スミスは&lt;strong&gt;私のクラスメートの一人&lt;/strong&gt;だ。&lt;/li&gt;
&lt;/ul&gt;
&lt;p&gt;ここでは最上級は出てきませんが、&lt;strong&gt;「one of + 複数形」&lt;/strong&gt;という点は同じです。&lt;/p&gt;
&lt;ul&gt;
&lt;li&gt;&lt;span style="color: #ff0000;"&gt;“one of” のあとは、所有格でも the でも&lt;strong&gt;名詞は必ず複数形&lt;/strong&gt;&lt;/span&gt;&lt;/li&gt;
&lt;/ul&gt;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&lt;h2&gt;4. “one of the + 最上級 + 複数名詞” の形&lt;/h2&gt;
&lt;h3&gt;4-1. 典型的な形と意味&lt;/h3&gt;
&lt;p&gt;「～の中で最も…な人たちのうちの一人だ」と言いたいときに使うのが、&lt;br /&gt;
&lt;strong&gt;&lt;span style="color: red;"&gt;one of the + 最上級 + 複数名詞&lt;/span&gt;&lt;/strong&gt; です。&lt;/p&gt;
&lt;p&gt;パターン：&lt;/p&gt;
&lt;ul&gt;
&lt;li&gt;&lt;strong&gt;主語 + be動詞 + one of the + 最上級 + 複数名詞 + 場所・グループ&lt;/strong&gt;&lt;/li&gt;
&lt;/ul&gt;
&lt;p&gt;例文：&lt;/p&gt;
&lt;ul&gt;
&lt;li&gt;&lt;code&gt;Jack Adams is one of the tallest guys in the school.&lt;/code&gt;&lt;br /&gt;
ジャック・アダムズは、その学校で&lt;strong&gt;一番背が高い男の子たちのうちの一人だ。&lt;/strong&gt;&lt;/li&gt;
&lt;li&gt;&lt;code&gt;Tokyo is one of the largest cities in the world.&lt;/code&gt;&lt;br /&gt;
東京は、世界で&lt;strong&gt;最も大きな都市のひとつ&lt;/strong&gt;だ。&lt;/li&gt;
&lt;li&gt;&lt;code&gt;This book is one of the most interesting books I have ever read.&lt;/code&gt;&lt;br /&gt;
この本は、私がこれまで読んだ本の中で&lt;strong&gt;最も面白い本のひとつ&lt;/strong&gt;だ。&lt;/li&gt;
&lt;/ul&gt;
&lt;h3&gt;4-2. 「one of the 最上級」周りでよくあるミス&lt;/h3&gt;
&lt;p&gt;特にテストで出やすい間違いは、次のようなものです。&lt;/p&gt;
&lt;ul&gt;
&lt;li&gt;&lt;strong&gt;名詞を単数にしてしまう&lt;/strong&gt;
&lt;ul&gt;
&lt;li&gt;✕ Jack is one of the tallest &lt;strong&gt;guy&lt;/strong&gt; in the school.&lt;/li&gt;
&lt;li&gt;○ Jack is one of the tallest &lt;strong&gt;guys&lt;/strong&gt; in the school.&lt;/li&gt;
&lt;/ul&gt;
&lt;/li&gt;
&lt;li&gt;&lt;strong&gt;最上級を忘れてしまう&lt;/strong&gt;
&lt;ul&gt;
&lt;li&gt;✕ one of the &lt;strong&gt;tall&lt;/strong&gt; guys&lt;/li&gt;
&lt;li&gt;○ one of the &lt;strong&gt;tallest&lt;/strong&gt; guys&lt;/li&gt;
&lt;/ul&gt;
&lt;/li&gt;
&lt;/ul&gt;
&lt;p&gt;入試では、&lt;span style="color: #ff0000;"&gt;the のあとに &lt;strong&gt;最上級 + 複数名詞&lt;/strong&gt; がそろっているか&lt;/span&gt;をしっかり確認しましょう。&lt;/p&gt;
&lt;h2&gt;5. 重要ポイントの総整理&lt;/h2&gt;
&lt;h3&gt;5-1. 比較級 and 比較級 / more and more のまとめ&lt;/h3&gt;
&lt;ul&gt;
&lt;li&gt;&lt;strong&gt;get / become + 形容詞&lt;/strong&gt; … 「～になる」を表す基本表現&lt;/li&gt;
&lt;li&gt;&lt;strong&gt;比較級 and 比較級&lt;/strong&gt; … 「どんどん～」「ますます～」の意味
&lt;ul&gt;
&lt;li&gt;&lt;code&gt;taller and taller&lt;/code&gt; / &lt;code&gt;shorter and shorter&lt;/code&gt; など&lt;/li&gt;
&lt;/ul&gt;
&lt;/li&gt;
&lt;li&gt;&lt;strong&gt;more and more + 形容詞&lt;/strong&gt; … 長い形容詞で「ますます～に」を表す
&lt;ul&gt;
&lt;li&gt;&lt;code&gt;more and more difficult&lt;/code&gt;, &lt;code&gt;more and more famous&lt;/code&gt; など&lt;/li&gt;
&lt;/ul&gt;
&lt;/li&gt;
&lt;li&gt;&lt;strong&gt;短い形容詞&lt;/strong&gt; → 比較級を2回書いて &lt;strong&gt;A-er and A-er&lt;/strong&gt;&lt;/li&gt;
&lt;li&gt;&lt;strong&gt;長い形容詞&lt;/strong&gt; → &lt;strong&gt;more and more + 原級&lt;/strong&gt;&lt;/li&gt;
&lt;/ul&gt;
&lt;h3&gt;5-2. “one of the” のまとめ&lt;/h3&gt;
&lt;ul&gt;
&lt;li&gt;&lt;span style="color: red;"&gt;&lt;strong&gt;“one of the” は「～の中の一人（ひとつ）」の意味&lt;/strong&gt;&lt;/span&gt;&lt;/li&gt;
&lt;li&gt;&lt;span style="color: red;"&gt;&lt;strong&gt;“one of” のあとは名詞が必ず複数形&lt;/strong&gt;&lt;/span&gt;
&lt;ul&gt;
&lt;li&gt;one of the &lt;strong&gt;tallest guys&lt;/strong&gt; / one of my &lt;strong&gt;classmates&lt;/strong&gt; など&lt;/li&gt;
&lt;/ul&gt;
&lt;/li&gt;
&lt;li&gt;&lt;strong&gt;one of the + 最上級 + 複数名詞&lt;/strong&gt; … 「最も～な…たちのうちの一人」&lt;/li&gt;
&lt;li&gt;&lt;strong&gt;one of + 所有格 + 複数名詞&lt;/strong&gt; … 「～の中の一人 / 一つ」&lt;/li&gt;
&lt;/ul&gt;
&lt;h2&gt;まとめ&lt;/h2&gt;
&lt;p&gt;Lesson4 シーン2では、&lt;strong&gt;「変化の英語表現」&lt;/strong&gt;と&lt;strong&gt;「グループの中の一人を表す構文」&lt;/strong&gt;という、受験英語で非常に大事な2つのテーマを扱いました。&lt;/p&gt;
&lt;ul&gt;
&lt;li&gt;&lt;strong&gt;get / become + 形容詞&lt;/strong&gt; に「比較級 and 比較級」や「more and more」が組み合わさることで、「どんどん / ますます」というニュアンスが加わる。&lt;/li&gt;
&lt;li&gt;&lt;strong&gt;one of the + 最上級 + 複数名詞&lt;/strong&gt; は、「最も～な集団のうちの一人」という意味になり、入試でも頻出。&lt;/li&gt;
&lt;li&gt;&lt;span style="color: red;"&gt;&lt;strong&gt;one of のあとの名詞は必ず複数形&lt;/strong&gt;&lt;/span&gt;というルールは絶対に落とさないこと。&lt;/li&gt;
&lt;/ul&gt;
&lt;p&gt;動画とあわせてこのページを何度か読み返しながら、&lt;br /&gt;
&lt;strong&gt;「形（語順・語形）」「意味」「よくあるミス」&lt;/strong&gt;をセットで確認していくと、比較級・最上級の応用表現がしっかり身についていきます。&lt;/p&gt;
&lt;p&gt;&amp;nbsp;&lt;/p&gt;
&lt;section id="veu_cta-606" class="veu_cta"&gt;
&lt;div class="cta_body"&gt;
&lt;div class="cta_body_link"&gt;&lt;/div&gt;
&lt;/div&gt;
&lt;p&gt;&lt;!-- [ /.vkExUnit_cta_body ] --&gt;&lt;/p&gt;
&lt;/section&gt;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</si>
  <si>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https://eng-support.com/column/progress-book1-lesson12-1/</t>
  </si>
  <si>
    <t>以下のページは不自然なワードを使用しています。
これらを適切に自然な言葉に置き換えて下さい。
なお、本文の装飾や構造は絶対に変えないでください。
【対象ページURL】
https://eng-support.com/column/progress-book1-lesson12-1/
【検出された不自然ワード】
- 型
【本文】
------
&lt;p&gt;&lt;iframe title="YouTube video player" src="https://www.youtube.com/embed/fcJ8qkVUYwc" width="560" height="315" frameborder="0" allowfullscreen="allowfullscreen"&gt;&lt;/iframe&gt;&lt;/p&gt;
&lt;h2&gt;be動詞の過去形（was / were）&lt;/h2&gt;
&lt;div style="border: 2px solid #e53935; background-color: #fff7ed; padding: 12px 14px; border-radius: 8px; margin: 12px 0;"&gt;
&lt;p style="margin: 0 0 8px 0;"&gt;&lt;strong&gt;be動詞&lt;/strong&gt;は「〜である／〜にいる／〜にある」を表し、&lt;strong&gt;主語で形が変わる&lt;/strong&gt;のが特徴です。&lt;/p&gt;
&lt;p style="margin: 0 0 10px 0;"&gt;過去形は、現在形が&lt;strong&gt;am / is&lt;/strong&gt;なら&lt;strong&gt;was&lt;/strong&gt;、現在形が&lt;strong&gt;are&lt;/strong&gt;なら&lt;strong&gt;were&lt;/strong&gt;になります（&lt;strong&gt;you は過去形でも were&lt;/strong&gt;）。&lt;/p&gt;
&lt;h3 style="margin: 10px 0 6px 0;"&gt;現在形→過去形 早見表&lt;/h3&gt;
&lt;table style="width: 100%; border-collapse: collapse; background: #ffffff;"&gt;
&lt;thead&gt;
&lt;tr&gt;
&lt;th style="border: 1px solid #f3b28f; padding: 8px; text-align: left;"&gt;主語&lt;/th&gt;
&lt;th style="border: 1px solid #f3b28f; padding: 8px; text-align: left;"&gt;現在形&lt;/th&gt;
&lt;th style="border: 1px solid #f3b28f; padding: 8px; text-align: left;"&gt;過去形&lt;/th&gt;
&lt;/tr&gt;
&lt;/thead&gt;
&lt;tbody&gt;
&lt;tr&gt;
&lt;td style="border: 1px solid #f3b28f; padding: 8px;"&gt;I&lt;/td&gt;
&lt;td style="border: 1px solid #f3b28f; padding: 8px;"&gt;&lt;strong&gt;am&lt;/strong&gt;&lt;/td&gt;
&lt;td style="border: 1px solid #f3b28f; padding: 8px;"&gt;&lt;strong&gt;was&lt;/strong&gt;&lt;/td&gt;
&lt;/tr&gt;
&lt;tr&gt;
&lt;td style="border: 1px solid #f3b28f; padding: 8px;"&gt;you&lt;/td&gt;
&lt;td style="border: 1px solid #f3b28f; padding: 8px;"&gt;&lt;strong&gt;are&lt;/strong&gt;&lt;/td&gt;
&lt;td style="border: 1px solid #f3b28f; padding: 8px;"&gt;&lt;strong&gt;were&lt;/strong&gt;&lt;/td&gt;
&lt;/tr&gt;
&lt;tr&gt;
&lt;td style="border: 1px solid #f3b28f; padding: 8px;"&gt;he / she / it&lt;/td&gt;
&lt;td style="border: 1px solid #f3b28f; padding: 8px;"&gt;&lt;strong&gt;is&lt;/strong&gt;&lt;/td&gt;
&lt;td style="border: 1px solid #f3b28f; padding: 8px;"&gt;&lt;strong&gt;was&lt;/strong&gt;&lt;/td&gt;
&lt;/tr&gt;
&lt;tr&gt;
&lt;td style="border: 1px solid #f3b28f; padding: 8px;"&gt;we / they（複数）&lt;/td&gt;
&lt;td style="border: 1px solid #f3b28f; padding: 8px;"&gt;&lt;strong&gt;are&lt;/strong&gt;&lt;/td&gt;
&lt;td style="border: 1px solid #f3b28f; padding: 8px;"&gt;&lt;strong&gt;were&lt;/strong&gt;&lt;/td&gt;
&lt;/tr&gt;
&lt;/tbody&gt;
&lt;/table&gt;
&lt;h3 style="margin: 12px 0 6px 0;"&gt;疑問文・否定文の型（過去形も同じ考え方）&lt;/h3&gt;
&lt;div style="background: #ffffff; border: 1px solid #f3b28f; padding: 10px; border-radius: 6px;"&gt;
&lt;p style="margin: 0 0 6px 0;"&gt;&lt;strong&gt;肯定文&lt;/strong&gt;：S + be + 〜（過去は be → was / were）&lt;/p&gt;
&lt;p style="margin: 0 0 6px 0;"&gt;&lt;strong&gt;否定文&lt;/strong&gt;：S + be + not + 〜（短縮：was not → &lt;strong&gt;wasn’t&lt;/strong&gt; / were not → &lt;strong&gt;weren’t&lt;/strong&gt;）&lt;/p&gt;
&lt;p style="margin: 0 0 6px 0;"&gt;&lt;strong&gt;疑問文&lt;/strong&gt;：Be + S + 〜 ?（例：&lt;strong&gt;Were you&lt;/strong&gt; hungry? / &lt;strong&gt;Was he&lt;/strong&gt; busy?）&lt;/p&gt;
&lt;p style="margin: 0;"&gt;&lt;strong&gt;答え方&lt;/strong&gt;：Yes, S + be. / No, S + be + not.&lt;/p&gt;
&lt;/div&gt;
&lt;p style="margin: 10px 0 0 0;"&gt;否定は &lt;strong&gt;didn’t&lt;/strong&gt; を使わず、過去でも &lt;strong&gt;wasn’t / weren’t&lt;/strong&gt; の形になります（× didn’t be）。&lt;/p&gt;
&lt;/div&gt;
&lt;p&gt;&amp;nbsp;&lt;/p&gt;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&lt;h3&gt;過去形の例文&lt;/h3&gt;
&lt;p&gt;例えば、「Japanese castles」「日本のお城は」「are very beautiful」「とても美しい」です。この分を過去形にすると内容が変になりますが、「日本のお城はとても美しかった」となってしまいます。今でも姫路城とか美しいですよね。だから内容が変になりますが、一応文法では過去形の文を作れるので過去形の文を作ります。そうする、「are」は&lt;span style="color: green;"&gt;「were」&lt;/span&gt;にすればいい、という事です。&lt;/p&gt;
&lt;h3&gt;具体的な例&lt;/h3&gt;
&lt;p&gt;下の文です。「I」のあと、現在形なら&lt;span style="color: green;"&gt;「am」&lt;/span&gt;です。&lt;span style="color: green;"&gt;「am」&lt;/span&gt;は&lt;span style="color: green;"&gt;「was」&lt;/span&gt;に変わります。だから、「I was very hungry this one.」「私は今朝、超腹減っていた。」という感じです。主語「You」なら、現在形は&lt;span style="color: green;"&gt;「you are」&lt;/span&gt;なんとか、過去形は&lt;span style="color: green;"&gt;「you were」&lt;/span&gt;なんとかです。否定の時も&lt;span style="color: green;"&gt;「You are not ほにゃらら」&lt;/span&gt;、同じように&lt;span style="color: green;"&gt;「You were not ほにゃらら」&lt;/span&gt;です。過去形になったからといって否定文の時に&lt;span style="color: red;"&gt;be&lt;/span&gt;動詞の次に「not」付けるのは変わりません。「am not」「is not」が&lt;span style="color: green;"&gt;「was not」&lt;/span&gt;になり、「are not」が&lt;span style="color: green;"&gt;「were not」&lt;/span&gt;になる、それだけの事です。&lt;/p&gt;
&lt;p&gt;じゃあ、「My dog」、現在形は&lt;span style="color: green;"&gt;「is」&lt;/span&gt;」過去形は&lt;span style="color: green;"&gt;「was」&lt;/span&gt;でほにゃららです。「All the peaches」「桃は全部」、「peaches」は複数形ですから、現在形なら&lt;span style="color: green;"&gt;「are」&lt;/span&gt;、過去形なら&lt;span style="color: green;"&gt;「were」&lt;/span&gt;です。それだけの事です。&lt;br /&gt;
&lt;!--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&lt;h3&gt;不規則動詞と一般動詞&lt;/h3&gt;
&lt;p&gt;この&lt;span style="color: red;"&gt;be&lt;/span&gt;動詞もしたがって、ある意味&lt;span style="color: red;"&gt;不規則動詞&lt;/span&gt;の一つです。皆さん&lt;span style="color: red;"&gt;不規則動詞の過去形&lt;/span&gt;、一般動詞をちゃんと覚えていますか？まだ覚えていない人は&lt;span style="color: red;"&gt;be&lt;/span&gt;動詞はこれだけで済むんだ、じゃあこのLessonあんまり勉強する事ない、じゃあここで余った時間でまだ覚えていない&lt;span style="color: red;"&gt;一般動詞の過去形&lt;/span&gt;をを覚えるぞ、と戻って勉強して下さい。一般同士の過去形を覚えていないと大変な事になります。&lt;/p&gt;
&lt;p&gt;前も言いましたが、よく使う動詞ほど&lt;span style="color: red;"&gt;不規則動詞&lt;/span&gt;です。ちなみに&lt;span style="color: red;"&gt;be&lt;/span&gt;動詞は一番よく使う動詞です。だからこんなに現在形が三つに分かれていたり過去形も二つあったりします。よく使うやつほど色んな種類があっても大丈夫となっています。一般動詞の過去形は一種類ずつしかないですから単語の数多いですが頑張って覚えて下さい。&lt;/p&gt;
&lt;p&gt;では、このレッスンはこれで終わります。&lt;br /&gt;
&lt;!--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</si>
  <si>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https://eng-support.com/column/progress-book1-lesson15-1/</t>
  </si>
  <si>
    <t>以下のページは不自然なワードを使用しています。
これらを適切に自然な言葉に置き換えて下さい。
なお、本文の装飾や構造は絶対に変えないでください。
【対象ページURL】
https://eng-support.com/column/progress-book1-lesson15-1/
【検出された不自然ワード】
- 迷い
【本文】
------
&lt;p&gt;&amp;nbsp;&lt;/p&gt;
&lt;p&gt;&lt;!-- YouTube動画埋め込み --&gt;&lt;br /&gt;
&lt;iframe title="YouTube video player" src="https://www.youtube.com/embed/egBzTp_-DMs" width="560" height="315" frameborder="0" allowfullscreen="allowfullscreen"&gt;&lt;br /&gt;
&lt;span data-mce-type="bookmark" style="display: inline-block; width: 0px; overflow: hidden; line-height: 0;" class="mce_SELRES_start"&gt;&lt;/span&gt;&lt;br /&gt;
&lt;/iframe&gt;&lt;/p&gt;
&lt;div style="border: 1px solid #d9d9d9; border-left: 6px solid #1e73be; background: #f7fbff; padding: 14px 16px; margin: 14px 0 18px;"&gt;
&lt;h2 style="margin: 0 0 10px;"&gt;すぐ確認：many と much の違い／much 不可算名詞／many 複数形&lt;/h2&gt;
&lt;p style="margin: 0 0 10px;"&gt;&lt;strong&gt;要点から先に。&lt;/strong&gt;&lt;br /&gt;
many は &lt;strong&gt;複数形（数えられる名詞）&lt;/strong&gt;に使うことが多く、much は &lt;strong&gt;不可算名詞（数えられない名詞）&lt;/strong&gt;＝見た目は&lt;strong&gt;単数扱い&lt;/strong&gt;に使うことが多いです。&lt;br /&gt;
a lot of は &lt;strong&gt;数えられる／数えられない&lt;/strong&gt;どちらにも使えます。&lt;/p&gt;
&lt;h3 style="margin: 14px 0 10px;"&gt;判断に困ったとき：可算/不可算より先に「名詞の形」を見る&lt;/h3&gt;
&lt;p style="margin: 0 0 10px;"&gt;「many 単数 複数」で困るときは、まず&lt;strong&gt;名詞が複数形かどうか&lt;/strong&gt;を見てしまうのが手早いです。&lt;br /&gt;
&lt;strong&gt;名詞が複数形なら many&lt;/strong&gt;（例：many books）、&lt;strong&gt;名詞が単数の形なら much&lt;/strong&gt;（例：much water）という目安で、テスト中でも判断しやすくなります。&lt;br /&gt;
もちろん細かい例外はありますが、まずはこの“形で決める”方が調子を崩しにくいことが多いです。&lt;/p&gt;
&lt;h3 style="margin: 14px 0 10px;"&gt;よくあるひっかけ：同じ単語でも「数え方」で意味が変わる&lt;/h3&gt;
&lt;p style="margin: 0;"&gt;たとえば &lt;strong&gt;hope&lt;/strong&gt; のように、状況によって「数えられる／数えられない」の両方になり得る語があります。&lt;br /&gt;
こういうときは、考え込む前に&lt;strong&gt;文中の形&lt;/strong&gt;で決めるのが安全です：&lt;strong&gt;many hopes&lt;/strong&gt;（複数形が見える）／&lt;strong&gt;much hope&lt;/strong&gt;（単数形でまとまっている）。&lt;br /&gt;
「意味の違い」より先に、まず&lt;strong&gt;形で決める&lt;/strong&gt;とミスが減りやすいです。&lt;/p&gt;
&lt;p style="margin: 12px 0 0;"&gt;このあと本文では、数量表現の出発点として &lt;strong&gt;some / any&lt;/strong&gt; から整理し、そこから &lt;strong&gt;many / much&lt;/strong&gt; に自然につなげていきます。&lt;br /&gt;
「どこで困っているか」を確認しながら読み進めてみてください。&lt;/p&gt;
&lt;/div&gt;
&lt;hr /&gt;
&lt;p&gt;&lt;!-- 過去問演習講座（英語教室サポート）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1.6;"&gt;【過去問演習講座】：&lt;br /&gt;
志望校の過去問を中心に、&lt;strong&gt;出題形式・難易度・問われ方のクセ&lt;/strong&gt;をつかみながら対策していく講座です。&lt;br /&gt;
文法問題・長文読解・英作文など、大学ごとの特徴に合わせて授業内容をカスタマイズし、&lt;strong&gt;どこを重点的に仕上げれば合格点に届くのか&lt;/strong&gt;を明確にしたうえで演習と解説を繰り返します。&lt;/p&gt;
&lt;p&gt;&lt;a style="background-color: #ff7043; color: #ffffff; padding: 5px 10px; text-align: center; text-decoration: none; display: inline-block; font-size: 14px;" href="https://eng-support.com/kouza/#%E9%81%8E%E5%8E%BB%E5%95%8F%E6%BC%94%E7%BF%92%E8%AC%9B%E5%BA%A7"&gt;&lt;br /&gt;
詳細を見る&lt;br /&gt;
&lt;/a&gt;&lt;/p&gt;
&lt;/div&gt;
&lt;/div&gt;
&lt;h2&gt;数量表現の出発点：「some」と名詞の関係&lt;/h2&gt;
&lt;h3&gt;「some」がかかる名詞で訳し分ける&lt;/h3&gt;
&lt;p&gt;まずは次の文を見てみましょう。&lt;/p&gt;
&lt;div style="background-color: whitesmoke; padding: 10px; margin-bottom: 10px;"&gt;&lt;strong&gt;Jiro had &lt;span style="color: blue;"&gt;some&lt;/span&gt; hot dogs for lunch.&lt;/strong&gt;&lt;/div&gt;
&lt;p&gt;この文の &lt;span style="color: blue;"&gt;some&lt;/span&gt; は通常、&lt;strong&gt;「いくつかの」&lt;/strong&gt;と訳します。&lt;br /&gt;
ポイントは、&lt;strong&gt;後ろに来ている名詞 &lt;span style="color: blue;"&gt;hot dogs&lt;/span&gt; が「数えられる名詞」&lt;/strong&gt;であり、複数形になっていることです。&lt;/p&gt;
&lt;ul&gt;
&lt;li&gt;数えられる名詞（可算名詞）＋ some → &lt;strong&gt;「いくつかの〜」&lt;/strong&gt;&lt;/li&gt;
&lt;li&gt;このとき名詞は必ず&lt;strong&gt;複数形&lt;/strong&gt;（-s など）になる&lt;/li&gt;
&lt;/ul&gt;
&lt;p&gt;同じ some でも、次の文では訳し方が変わります。&lt;/p&gt;
&lt;div style="background-color: whitesmoke; padding: 10px; margin-bottom: 10px;"&gt;&lt;strong&gt;Jiro put &lt;span style="color: blue;"&gt;some&lt;/span&gt; mustard on the hot dogs.&lt;/strong&gt;&lt;/div&gt;
&lt;p&gt;ここでの &lt;span style="color: blue;"&gt;mustard&lt;/span&gt;（からし）は、&lt;strong&gt;数えられない名詞（不可算名詞）&lt;/strong&gt;です。&lt;br /&gt;
そのため、some は&lt;strong&gt;「いくらかの」&lt;/strong&gt;と訳すのが自然になります。&lt;/p&gt;
&lt;ul&gt;
&lt;li&gt;数えられない名詞（不可算名詞）＋ some → &lt;strong&gt;「いくらかの〜」&lt;/strong&gt;&lt;/li&gt;
&lt;li&gt;不可算名詞には&lt;strong&gt;単数形しかない&lt;/strong&gt;（2つ・3つという数え方をしない）&lt;/li&gt;
&lt;/ul&gt;
&lt;p&gt;つまり &lt;strong&gt;same「same」でも、後ろの名詞が「可算・複数」か「不可算・単数」かで訳が変わる&lt;/strong&gt;、ということです。&lt;/p&gt;
&lt;h3&gt;Sg / Pl の略記に慣れておこう&lt;/h3&gt;
&lt;p&gt;単数・複数を表すとき、文法説明では次のような略記がよく使われます。&lt;/p&gt;
&lt;ul&gt;
&lt;li&gt;&lt;strong&gt;Sg&lt;/strong&gt; = singular（単数形）&lt;/li&gt;
&lt;li&gt;&lt;strong&gt;Pl&lt;/strong&gt; = plural（複数形）&lt;/li&gt;
&lt;/ul&gt;
&lt;p&gt;今後、辞書や解説で目にすることが多いので、&lt;strong&gt;Sg＝単数、Pl＝複数&lt;/strong&gt;という対応は早めに押さえておきましょう。&lt;/p&gt;
&lt;h3&gt;否定文・疑問文では「some → any」&lt;/h3&gt;
&lt;p&gt;数量表現で最初につまずきやすいポイントが、&lt;strong&gt;否定文・疑問文での any の登場&lt;/strong&gt;です。&lt;/p&gt;
&lt;div style="background-color: whitesmoke; padding: 10px; margin-bottom: 10px;"&gt;&lt;strong&gt;He doesn’t watch &lt;span style="color: blue;"&gt;any&lt;/span&gt; basketball games on TV.&lt;/strong&gt;&lt;/div&gt;
&lt;ul&gt;
&lt;li&gt;肯定文：some&lt;/li&gt;
&lt;li&gt;否定文・疑問文：&lt;strong&gt;any&lt;/strong&gt;&lt;/li&gt;
&lt;/ul&gt;
&lt;p&gt;ここで注意したいのは、&lt;strong&gt;any のあとに来る名詞の形&lt;/strong&gt;です。&lt;br /&gt;
&lt;b&gt;basketball games&lt;/b&gt; のように、&lt;/p&gt;
&lt;ul&gt;
&lt;li&gt;&lt;span style="color: blue;"&gt;basketball&lt;/span&gt; は形容詞的に名詞を修飾&lt;/li&gt;
&lt;li&gt;数えられるのは &lt;strong&gt;games&lt;/strong&gt; の部分なので、&lt;strong&gt;複数形&lt;/strong&gt;になる&lt;/li&gt;
&lt;/ul&gt;
&lt;p&gt;このように、&lt;strong&gt;「some / any」＋名詞の形（単数・複数）&lt;/strong&gt;に常に目を向ける癖を付けておくと、後の many / much の理解もスムーズになります。&lt;/p&gt;
&lt;hr /&gt;
&lt;p&gt;&lt;!--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&lt;h2&gt;「たくさんの」を表す：many と much の基本&lt;/h2&gt;
&lt;h3&gt;some から many / much へ&lt;/h3&gt;
&lt;p&gt;先ほどの文&lt;/p&gt;
&lt;div style="background-color: whitesmoke; padding: 10px; margin-bottom: 10px;"&gt;&lt;strong&gt;Jiro had &lt;span style="color: blue;"&gt;some&lt;/span&gt; hot dogs for lunch.&lt;/strong&gt;&lt;/div&gt;
&lt;p&gt;は、文脈によっては&lt;strong&gt;「ジローは昼食にホットドッグをたくさん食べました。」&lt;/strong&gt;と解釈することもできます。&lt;br /&gt;
この「たくさんの」を英語で表すときに登場するのが、&lt;br /&gt;
&lt;strong&gt;&lt;span style="color: red;"&gt;many&lt;/span&gt; / &lt;span style="color: red;"&gt;much&lt;/span&gt;&lt;/strong&gt; です。&lt;/p&gt;
&lt;h3&gt;「many friends」と「much coffee」の違い&lt;/h3&gt;
&lt;p&gt;次の2つの例文を比べてみましょう。&lt;/p&gt;
&lt;ul&gt;
&lt;li&gt;Mr. Brown has &lt;strong&gt;many friends&lt;/strong&gt; in Japan.&lt;/li&gt;
&lt;li&gt;Do they sell &lt;strong&gt;much coffee&lt;/strong&gt; at that shop?&lt;/li&gt;
&lt;/ul&gt;
&lt;p&gt;どちらも日本語にすると「たくさんの〜」ですが、&lt;/p&gt;
&lt;ul&gt;
&lt;li&gt;&lt;strong&gt;many friends&lt;/strong&gt;：友達は&lt;strong&gt;一人・二人……と数えられる&lt;/strong&gt;ので、可算名詞の複数形&lt;/li&gt;
&lt;li&gt;&lt;strong&gt;much coffee&lt;/strong&gt;：コーヒーは一杯、二杯…と&lt;strong&gt;容器や単位を付けないと数えられない&lt;/strong&gt;ので、不可算名詞&lt;/li&gt;
&lt;/ul&gt;
&lt;p&gt;日本の授業ではよく、&lt;/p&gt;
&lt;ul&gt;
&lt;li&gt;&lt;strong&gt;many ＋ 可算名詞の複数形&lt;/strong&gt;&lt;/li&gt;
&lt;li&gt;&lt;strong&gt;much ＋ 不可算名詞（単数形）&lt;/strong&gt;&lt;/li&gt;
&lt;/ul&gt;
&lt;p&gt;と教わりますが、実はこの「可算か不可算か」の判断が、日本人学習者にはかなり難しいことも多いのです。&lt;/p&gt;
&lt;hr /&gt;
&lt;h2&gt;可算名詞・不可算名詞という考え方&lt;/h2&gt;
&lt;h3&gt;countable / uncountable の略記 C / U&lt;/h3&gt;
&lt;p&gt;英語では「数えられる」「数えられない」を次のように表します。&lt;/p&gt;
&lt;ul&gt;
&lt;li&gt;&lt;strong&gt;countable（可算）&lt;/strong&gt; … 数えられる名詞&lt;/li&gt;
&lt;li&gt;&lt;strong&gt;uncountable（不可算）&lt;/strong&gt; … 数えられない名詞&lt;/li&gt;
&lt;/ul&gt;
&lt;p&gt;辞書では、&lt;/p&gt;
&lt;ul&gt;
&lt;li&gt;&lt;strong&gt;C&lt;/strong&gt; = countable&lt;/li&gt;
&lt;li&gt;&lt;strong&gt;U&lt;/strong&gt; = uncountable&lt;/li&gt;
&lt;/ul&gt;
&lt;p&gt;の記号で示されることが多いです（記号の前に「□」や「◇」が付く書式もあります）。&lt;/p&gt;
&lt;h3&gt;un- のイメージに慣れる&lt;/h3&gt;
&lt;p&gt;&lt;strong&gt;un-&lt;/strong&gt; という接頭辞は、日本語の「不〜」にあたります。&lt;/p&gt;
&lt;ul&gt;
&lt;li&gt;happy（幸せな） → &lt;strong&gt;un&lt;/strong&gt;happy（不幸せな）&lt;/li&gt;
&lt;li&gt;kind（親切な） → &lt;strong&gt;un&lt;/strong&gt;kind（不親切な）&lt;/li&gt;
&lt;/ul&gt;
&lt;p&gt;同じように、countable（数えられる）に un- が付いて&lt;br /&gt;
&lt;strong&gt;uncountable（数えられない）&lt;/strong&gt; となる、という流れもセットで覚えておきましょう。&lt;/p&gt;
&lt;h3&gt;普通名詞・物質名詞・抽象名詞よりも「数えられるかどうか」が重要&lt;/h3&gt;
&lt;p&gt;名詞の種類としては、辞書や文法書には次のような分類も出てきます。&lt;/p&gt;
&lt;ul&gt;
&lt;li&gt;&lt;strong&gt;普通名詞&lt;/strong&gt;：friend, dog, car など、実体を指し、数えられる名詞&lt;/li&gt;
&lt;li&gt;&lt;strong&gt;物質名詞&lt;/strong&gt;：water, coffee, sugar など、液体・粉などで数えにくいもの&lt;/li&gt;
&lt;li&gt;&lt;strong&gt;抽象名詞&lt;/strong&gt;：love, friendship, hope など、目に見えない概念&lt;/li&gt;
&lt;/ul&gt;
&lt;p&gt;ただ、many / much を選ぶ場面で大事なのは、&lt;strong&gt;「物質名詞かどうか」「抽象名詞かどうか」ではなく、最終的に数えられるかどうか&lt;/strong&gt;です。&lt;/p&gt;
&lt;ul&gt;
&lt;li&gt;&lt;strong&gt;数えられる（複数形がある）&lt;/strong&gt; → many&lt;/li&gt;
&lt;li&gt;&lt;strong&gt;数えない（単数形しかない）&lt;/strong&gt; → much&lt;/li&gt;
&lt;/ul&gt;
&lt;hr /&gt;
&lt;h2&gt;「many / much」を形で判断するコツ&lt;/h2&gt;
&lt;h3&gt;まずは「単数形か複数形か」を見る&lt;/h3&gt;
&lt;p&gt;日本人にとって難しいのは、「これは可算？不可算？」と&lt;strong&gt;意味やイメージから判定しようとする&lt;/strong&gt;ところです。&lt;br /&gt;
しかし実際には、&lt;strong&gt;見た目（単数形か複数形か）を見ればかなりの部分が判断できます&lt;/strong&gt;。&lt;/p&gt;
&lt;ul&gt;
&lt;li&gt;&lt;strong&gt;複数形（-s など）が付いていれば many&lt;/strong&gt;&lt;/li&gt;
&lt;li&gt;&lt;strong&gt;単数形なら much&lt;/strong&gt;&lt;/li&gt;
&lt;/ul&gt;
&lt;p&gt;可算か不可算かで迷う前に、&lt;strong&gt;名詞の形だけを見て決める練習&lt;/strong&gt;をしてみましょう。&lt;/p&gt;
&lt;h3&gt;入試にも出る「hope」の例&lt;/h3&gt;
&lt;p&gt;次のような問題が大学入試でもよく出題されます。&lt;/p&gt;
&lt;div style="background-color: whitesmoke; padding: 10px; margin-bottom: 10px;"&gt;&lt;strong&gt;( ) hope&lt;/strong&gt; 「多くの希望」&lt;/div&gt;
&lt;p&gt;ここで many / much のどちらを入れるか、という問題です。&lt;br /&gt;
辞書を引くと hope は「C でも U でも使える」と書かれていて、かえって混乱することもあります。&lt;/p&gt;
&lt;ul&gt;
&lt;li&gt;&lt;strong&gt;hope（単数形）&lt;/strong&gt; → &lt;strong&gt;much hope&lt;/strong&gt;&lt;/li&gt;
&lt;li&gt;&lt;strong&gt;hopes（複数形）&lt;/strong&gt; → &lt;strong&gt;many hopes&lt;/strong&gt;&lt;/li&gt;
&lt;/ul&gt;
&lt;p&gt;このように、&lt;strong&gt;まず名詞の形（単数か複数か）で判断する&lt;/strong&gt;と、迷いにくくなります。&lt;/p&gt;
&lt;hr /&gt;
&lt;h2&gt;many / much の具体例で定着させる&lt;/h2&gt;
&lt;h3&gt;数えられる名詞に many を使う&lt;/h3&gt;
&lt;ul&gt;
&lt;li&gt;&lt;strong&gt;many sweets&lt;/strong&gt; … 甘いものをたくさん&lt;/li&gt;
&lt;li&gt;&lt;strong&gt;many hot dogs&lt;/strong&gt; … ホットドッグをたくさん&lt;/li&gt;
&lt;/ul&gt;
&lt;p&gt;いずれも &lt;strong&gt;sweets, hot dogs&lt;/strong&gt; のように、&lt;strong&gt;名詞が複数形になっている点&lt;/strong&gt;が重要です。&lt;br /&gt;
&lt;strong&gt;many ＋ 可算名詞の複数形&lt;/strong&gt; という形を、例文とセットで覚えましょう。&lt;/p&gt;
&lt;h3&gt;数えられない名詞に much を使う&lt;/h3&gt;
&lt;ul&gt;
&lt;li&gt;&lt;strong&gt;much time&lt;/strong&gt; … たくさんの時間&lt;/li&gt;
&lt;li&gt;&lt;strong&gt;much water&lt;/strong&gt; … たくさんの水&lt;/li&gt;
&lt;li&gt;&lt;strong&gt;much coffee&lt;/strong&gt; … たくさんのコーヒー&lt;/li&gt;
&lt;/ul&gt;
&lt;p&gt;time や water, coffee は、向こうの人の感覚では&lt;strong&gt;「いったんかたまりとして」数えない名詞&lt;/strong&gt;として扱われます。&lt;br /&gt;
そのため、&lt;strong&gt;much ＋ 名詞（単数形）&lt;/strong&gt; の形を取ります。&lt;/p&gt;
&lt;h3&gt;「too many / too much」で「〜しすぎ」を表す&lt;/h3&gt;
&lt;p&gt;many / much に &lt;strong&gt;too&lt;/strong&gt; を付けると、「多すぎ」というニュアンスになります。&lt;/p&gt;
&lt;ul&gt;
&lt;li&gt;&lt;strong&gt;too many hot dogs&lt;/strong&gt; … ホットドッグが多すぎる&lt;/li&gt;
&lt;li&gt;&lt;strong&gt;too much juice&lt;/strong&gt; … ジュースを飲みすぎ&lt;/li&gt;
&lt;/ul&gt;
&lt;p&gt;このときも、&lt;/p&gt;
&lt;ul&gt;
&lt;li&gt;&lt;strong&gt;too many ＋ 可算名詞の複数形&lt;/strong&gt;&lt;/li&gt;
&lt;li&gt;&lt;strong&gt;too much ＋ 不可算名詞（単数形）&lt;/strong&gt;&lt;/li&gt;
&lt;/ul&gt;
&lt;p&gt;という形そのものは変わりません。&lt;br /&gt;
&lt;strong&gt;too が付いても many / much の使い分けのルールはそのまま&lt;/strong&gt;だ、という点を押さえておきましょう。&lt;/p&gt;
&lt;hr /&gt;
&lt;h2&gt;日本語と英語の「たくさん」のズレ&lt;/h2&gt;
&lt;h3&gt;日本語の「たくさん」は1語ではない&lt;/h3&gt;
&lt;p&gt;日本語では、友達でもコーヒーでも希望でも、まとめて&lt;strong&gt;「たくさん」&lt;/strong&gt;と表現できます。&lt;br /&gt;
一方で英語では、&lt;/p&gt;
&lt;ul&gt;
&lt;li&gt;many friends / many dogs / many sweets&lt;/li&gt;
&lt;li&gt;much coffee / much time / much hope&lt;/li&gt;
&lt;/ul&gt;
&lt;p&gt;のように、名詞の性質によって &lt;strong&gt;many / much&lt;/strong&gt; を使い分けなければなりません。&lt;/p&gt;
&lt;h3&gt;英語の「some」は、日本語では「いくつか」と「いくらか」に分かれる&lt;/h3&gt;
&lt;p&gt;逆に、英語の &lt;strong&gt;some&lt;/strong&gt; は 1 語でも、日本語では&lt;/p&gt;
&lt;ul&gt;
&lt;li&gt;いくつかのホットドッグ（数えられるもの）&lt;/li&gt;
&lt;li&gt;いくらかのマスタード（数えられないもの）&lt;/li&gt;
&lt;/ul&gt;
&lt;p&gt;と訳し分ける必要があります。&lt;br /&gt;
&lt;strong&gt;日本語と英語は一対一で対応しない&lt;/strong&gt;、ということを前提に、&lt;br /&gt;
その言語ごとの「形」と「ルール」で覚えていくことが大切です。&lt;/p&gt;
&lt;hr /&gt;
&lt;h2&gt;まとめ：形を見て「many / much / some / any」を選ぼう&lt;/h2&gt;
&lt;ul&gt;
&lt;li&gt;&lt;strong&gt;some&lt;/strong&gt; は「いくつかの」「いくらかの」を表すが、&lt;strong&gt;後ろの名詞が可算複数か不可算単数か&lt;/strong&gt;で訳が変わる。&lt;/li&gt;
&lt;li&gt;&lt;strong&gt;否定文・疑問文では some → any&lt;/strong&gt; に変わる。any のあとは、可算なら複数形、不可算なら単数形。&lt;/li&gt;
&lt;li&gt;&lt;strong&gt;many&lt;/strong&gt; は「たくさんの」＋ 可算名詞の複数形、&lt;strong&gt;much&lt;/strong&gt; は「たくさんの」＋ 不可算名詞（単数形）。&lt;/li&gt;
&lt;li&gt;可算 / 不可算で迷う前に、&lt;strong&gt;名詞が単数形（Sg）か複数形（Pl）かを先に見る&lt;/strong&gt;と判断しやすい。&lt;/li&gt;
&lt;li&gt;&lt;strong&gt;hope&lt;/strong&gt; のように C/U 両方の性質を持つ名詞でも、&lt;strong&gt;hope → much hope / hopes → many hopes&lt;/strong&gt; のように形で決められる。&lt;/li&gt;
&lt;li&gt;&lt;strong&gt;too many / too much&lt;/strong&gt; は「〜しすぎ」を表すが、many / much の使い分けのルール自体は変わらない。&lt;/li&gt;
&lt;li&gt;日本語の「たくさん」は 1 語だが、英語では many / much に分かれる。逆に英語の some は、日本語では「いくつか」「いくらか」に分かれる。&lt;/li&gt;
&lt;/ul&gt;
&lt;p&gt;数量表現は、「意味」だけで覚えようとするとどうしても混乱します。&lt;br /&gt;
まずは&lt;strong&gt;名詞の形（単数・複数）と、後ろに続く名詞の種類&lt;/strong&gt;に注目して、&lt;br /&gt;
&lt;strong&gt;形から機械的に選べるレベル&lt;/strong&gt;まで練習していきましょう。&lt;br /&gt;
&lt;!--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&lt;section id="veu_cta-558" class="veu_cta"&gt;
&lt;div class="cta_body"&gt;
&lt;div class="cta_body_link"&gt;&lt;/div&gt;
&lt;/div&gt;
&lt;p&gt;&lt;!-- [ /.vkExUnit_cta_body ] --&gt;&lt;/p&gt;
&lt;/section&gt;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</si>
  <si>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https://eng-support.com/column/progress-book1-lesson15-2/</t>
  </si>
  <si>
    <t>以下のページは不自然なワードを使用しています。
これらを適切に自然な言葉に置き換えて下さい。
なお、本文の装飾や構造は絶対に変えないでください。
【対象ページURL】
https://eng-support.com/column/progress-book1-lesson15-2/
【検出された不自然ワード】
- 迷い
【本文】
------
&lt;p&gt;&amp;nbsp;&lt;/p&gt;
&lt;p&gt;&lt;!-- YouTube動画埋め込み --&gt;&lt;br /&gt;
&lt;iframe title="YouTube video player" src="https://www.youtube.com/embed/9oqPE40YxJc" width="560" height="315" frameborder="0" allowfullscreen="allowfullscreen"&gt;&lt;br /&gt;
&lt;span data-mce-type="bookmark" style="display: inline-block; width: 0px; overflow: hidden; line-height: 0;" class="mce_SELRES_start"&gt;﻿&lt;/span&gt;&lt;br /&gt;
&lt;/iframe&gt;&lt;/p&gt;
&lt;p&gt;PROGRESS Book1 Lesson15 Scene2 では、&lt;strong&gt;「How many」と「How much」&lt;/strong&gt;という数量表現の違いがテーマになります。どちらも日本語では「どれくらい」「どのくらい」と訳せますが、&lt;br /&gt;
英語では&lt;strong&gt;後ろに来る名詞の種類（可算名詞／不可算名詞）&lt;/strong&gt;によって形がはっきりと変わります。&lt;/p&gt;
&lt;p&gt;ここでは、元動画の解説内容を整理しながら、&lt;/p&gt;
&lt;ul&gt;
&lt;li&gt;「How many」と「How much」の基本ルール&lt;/li&gt;
&lt;li&gt;物質名詞・不可算名詞との組み合わせ方&lt;/li&gt;
&lt;li&gt;PROGRESSで学ぶときの注意点&lt;/li&gt;
&lt;/ul&gt;
&lt;p&gt;を、順を追って確認していきます。&lt;/p&gt;
&lt;div class="howmuch-quickbox"&gt;
&lt;h3&gt;How much は「いくら？（値段）」と「どれくらい？（量・程度）」の両方&lt;/h3&gt;
&lt;p&gt;「How much＝お金だけ」と思い込むと、数量表現で混乱しやすくなります。文脈しだいで&lt;strong&gt;値段&lt;/strong&gt;にも&lt;strong&gt;量&lt;/strong&gt;にも&lt;strong&gt;程度&lt;/strong&gt;にもなります（目安として、後ろに来る名詞の形で判断すると整理しやすいです）。&lt;/p&gt;
&lt;ul&gt;
&lt;li&gt;値段：&lt;strong&gt;How much is it?&lt;/strong&gt;（いくら？）&lt;/li&gt;
&lt;li&gt;量：&lt;strong&gt;How much water / lettuce &amp;#8230;?&lt;/strong&gt;（どれくらいの水／レタス？）&lt;/li&gt;
&lt;li&gt;程度：&lt;strong&gt;How much time / homework &amp;#8230;?&lt;/strong&gt;（どれくらい時間／宿題？）&lt;/li&gt;
&lt;/ul&gt;
&lt;p&gt;&lt;small&gt;※名詞によっては「数え方が文脈で変わる」こともあります。ここではまず基本形を押さえます。&lt;/small&gt;&lt;/p&gt;
&lt;/div&gt;
&lt;h3&gt;How much / How many の違い（まずはこの3行）&lt;/h3&gt;
&lt;table&gt;
&lt;tbody&gt;
&lt;tr&gt;
&lt;th&gt;How many + 可算名詞（複数形）&lt;/th&gt;
&lt;td&gt;数をたずねる（いくつ／何人）&lt;/td&gt;
&lt;/tr&gt;
&lt;tr&gt;
&lt;th&gt;How much + 不可算名詞（単数形）&lt;/th&gt;
&lt;td&gt;量・程度をたずねる（どれくらい）&lt;/td&gt;
&lt;/tr&gt;
&lt;tr&gt;
&lt;th&gt;How much of + 限定語 + 名詞&lt;/th&gt;
&lt;td&gt;「その中のどれくらい？」（一部・割合）&lt;/td&gt;
&lt;/tr&gt;
&lt;/tbody&gt;
&lt;/table&gt;
&lt;h4&gt;「ハウマッチ／ハウメニー」で迷うポイント&lt;/h4&gt;
&lt;ul&gt;
&lt;li&gt;日本語だとどちらも「どれくらい？」になりがちなので、&lt;strong&gt;英語は名詞の形で分ける&lt;/strong&gt;のがコツです。&lt;/li&gt;
&lt;li&gt;複数形（-s など）が見えたら How many、単数形で「量」を聞いているなら How much をまず疑います。&lt;/li&gt;
&lt;/ul&gt;
&lt;h3&gt;How much of ～（「その中のどれくらい？」）&lt;/h3&gt;
&lt;p&gt;&lt;strong&gt;How much of + the/this/that/my + 名詞&lt;/strong&gt; は、全体の一部・割合を聞く形です。答えは「量の言い方（割合）」で返すことが多いです。&lt;/p&gt;
&lt;ul&gt;
&lt;li&gt;例：&lt;strong&gt;How much of the cake did you eat?&lt;/strong&gt;（ケーキのどれくらい食べた？）&lt;/li&gt;
&lt;li&gt;答え方の例：&lt;strong&gt;Half of it / Most of it / A little of it / None of it&lt;/strong&gt;&lt;/li&gt;
&lt;/ul&gt;
&lt;p&gt;&lt;small&gt;※of の後ろは「限定」されやすい（the/this/that/my など）点だけ先に押さえておくと、問題文で迷いにくくなります。&lt;/small&gt;&lt;/p&gt;
&lt;p&gt;この下で、PROGRESSのLesson15（可算／不可算・単数／複数）の整理に入ります。&lt;/p&gt;
&lt;hr /&gt;
&lt;h2&gt;「How many」と「How much」の基本ルール&lt;/h2&gt;
&lt;h3&gt;数をたずねる「How many」&lt;/h3&gt;
&lt;p&gt;まず前提として、すでに学習済みの表現が&lt;strong&gt;「How many」&lt;/strong&gt;です。&lt;/p&gt;
&lt;blockquote&gt;&lt;p&gt;英語で「いくつ？」「何人？」といった&lt;strong&gt;数&lt;/strong&gt;をたずねるときは&lt;br /&gt;
&lt;strong&gt;&lt;span style="color: red;"&gt;How many&lt;/span&gt; ＋ 可算名詞の複数形&lt;/strong&gt;&lt;br /&gt;
の形を使います。&lt;/p&gt;&lt;/blockquote&gt;
&lt;p&gt;ここで重要なのは次のポイントです。&lt;/p&gt;
&lt;ul&gt;
&lt;li&gt;&lt;strong&gt;「How many」の後ろに単数形の名詞は置けない&lt;/strong&gt;&lt;/li&gt;
&lt;li&gt;必ず「数えられる名詞（可算名詞）」の&lt;strong&gt;複数形&lt;/strong&gt;が続く&lt;/li&gt;
&lt;/ul&gt;
&lt;p&gt;前回のレッスンで学んだ内容の復習になりますが、「How many ＋ 単数形」は&lt;strong&gt;文法的に誤り&lt;/strong&gt;であることを、もう一度はっきり意識しておきましょう。&lt;/p&gt;
&lt;h3&gt;量をたずねる「How much」＋物質名詞&lt;/h3&gt;
&lt;p&gt;これに対して、今回新たに登場するのが&lt;strong&gt;「How much」&lt;/strong&gt;です。&lt;/p&gt;
&lt;p&gt;スライドの例を見てみましょう。&lt;/p&gt;
&lt;div style="margin: 10px 0;"&gt;&lt;img decoding="async" loading="lazy" class="alignnone size-full wp-image-423" src="http://eng-support.com/wp-content/uploads/2023/06/プログレス230515-3.jpg" alt="スライドに 'How much lettuce do you want?' の例文が表示され、'lettuce' が不可算名詞であることを説明。" width="1280" height="720" srcset="https://eng-support.com/wp-content/uploads/2023/06/プログレス230515-3.jpg 1280w, https://eng-support.com/wp-content/uploads/2023/06/プログレス230515-3-300x169.jpg 300w, https://eng-support.com/wp-content/uploads/2023/06/プログレス230515-3-1024x576.jpg 1024w, https://eng-support.com/wp-content/uploads/2023/06/プログレス230515-3-768x432.jpg 768w, https://eng-support.com/wp-content/uploads/2023/06/プログレス230515-3-320x180.jpg 320w" sizes="(max-width: 1280px) 100vw, 1280px" /&gt;&lt;/div&gt;
&lt;p&gt;スライドの 1 番の例には、次のような英文が出てきます。&lt;/p&gt;
&lt;blockquote&gt;&lt;p&gt;&lt;strong&gt;How much lettuce&lt;/strong&gt; 〜 ?&lt;/p&gt;&lt;/blockquote&gt;
&lt;p&gt;ここでの &lt;strong&gt;lettuce&lt;/strong&gt;（レタス）は、英語では&lt;strong&gt;数えない名詞（不可算名詞）&lt;/strong&gt;として扱われています。&lt;br /&gt;
そのため、「How many lettuce」とは言わず、&lt;strong&gt;「How much lettuce」&lt;/strong&gt;となります。&lt;/p&gt;
&lt;p&gt;このことから、次のルールが確認できます。&lt;/p&gt;
&lt;ul&gt;
&lt;li&gt;&lt;strong&gt;&lt;span style="color: red;"&gt;How many&lt;/span&gt; ＋ 数えられる名詞の複数形&lt;/strong&gt;&lt;/li&gt;
&lt;li&gt;&lt;strong&gt;&lt;span style="color: green;"&gt;How much&lt;/span&gt; ＋ 数えられない名詞（不可算名詞）の単数形&lt;/strong&gt;&lt;/li&gt;
&lt;/ul&gt;
&lt;p&gt;「much」はもともと&lt;strong&gt;不可算名詞の「量」を表す語&lt;/strong&gt;です。&lt;br /&gt;
そこに「How（どのくらい）」が付いて、&lt;strong&gt;「How much ～ ?」＝『〜はどれくらいありますか／いりますか』&lt;/strong&gt;という疑問文になります。&lt;/p&gt;
&lt;hr /&gt;
&lt;p&gt;&lt;!--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&lt;h2&gt;可算名詞と不可算名詞のイメージ&lt;/h2&gt;
&lt;h3&gt;「数えられるか」「数えられないか」で分ける&lt;/h3&gt;
&lt;p&gt;「複数形か単数形か」という形の違いの裏には、&lt;strong&gt;可算名詞（countable）と不可算名詞（uncountable）&lt;/strong&gt;という考え方があります。&lt;/p&gt;
&lt;ul&gt;
&lt;li&gt;&lt;strong&gt;可算名詞&lt;/strong&gt;：one, two, three&amp;#8230; と&lt;strong&gt;数を数えられる名詞&lt;/strong&gt;&lt;br /&gt;
例）a dog, two dogs / a friend, three friends など&lt;/li&gt;
&lt;li&gt;&lt;strong&gt;不可算名詞&lt;/strong&gt;：1個2個と数えず、「かたまり」「量」として扱う名詞&lt;br /&gt;
例）water, milk, rice, lettuce, sugar など&lt;/li&gt;
&lt;/ul&gt;
&lt;p&gt;今回の例でいえば、&lt;/p&gt;
&lt;ul&gt;
&lt;li&gt;&lt;strong&gt;lettuce&lt;/strong&gt;：レタス（葉物野菜）→ ひとつひとつ数えるというより「量」で扱う → 不可算名詞&lt;/li&gt;
&lt;/ul&gt;
&lt;p&gt;だからこそ、&lt;/p&gt;
&lt;ul&gt;
&lt;li&gt;&lt;strong&gt;How many lettuce&lt;/strong&gt; ✕&lt;/li&gt;
&lt;li&gt;&lt;strong&gt;How much lettuce&lt;/strong&gt; ◯&lt;/li&gt;
&lt;/ul&gt;
&lt;p&gt;という使い分けになるわけです。&lt;/p&gt;
&lt;h3&gt;「形」で覚えると楽になる&lt;/h3&gt;
&lt;p&gt;苦手な人は、いきなり「これは可算？不可算？」と考え始めると混乱しがちです。&lt;br /&gt;
そこで、まずは&lt;strong&gt;「形」から入る&lt;/strong&gt;覚え方がおすすめです。&lt;/p&gt;
&lt;ul&gt;
&lt;li&gt;&lt;strong&gt;名詞が複数形（-s など）なら → How many&lt;/strong&gt;&lt;/li&gt;
&lt;li&gt;&lt;strong&gt;名詞が単数形（s なし）で、量をたずねているなら → How much&lt;/strong&gt;&lt;/li&gt;
&lt;/ul&gt;
&lt;p&gt;PROGRESS を使う学校の生徒さんであれば、&lt;strong&gt;「可算／不可算」の考え方と「単数／複数」の形&lt;/strong&gt;の両方をセットで押さえるのが理想です。&lt;br /&gt;
ただし、英語が苦手な人はまず&lt;/p&gt;
&lt;ul&gt;
&lt;li&gt;複数形 → How many&lt;/li&gt;
&lt;li&gt;単数形（量） → How much&lt;/li&gt;
&lt;/ul&gt;
&lt;p&gt;という&lt;strong&gt;単数・複数の区別を厳守するところからスタート&lt;/strong&gt;するとよいでしょう。&lt;/p&gt;
&lt;hr /&gt;
&lt;p&gt;&lt;!--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&lt;h2&gt;「How many」と「How much」をセットで押さえる&lt;/h2&gt;
&lt;h3&gt;今日から意識するべきセットの形&lt;/h3&gt;
&lt;p&gt;Lesson15 では、次の 2 つのパターンを&lt;strong&gt;セットで覚えること&lt;/strong&gt;が大きな目標になります。&lt;/p&gt;
&lt;ul&gt;
&lt;li&gt;&lt;strong&gt;&lt;span style="color: red;"&gt;How many&lt;/span&gt; ＋ 数えられる名詞の複数形&lt;/strong&gt;&lt;br /&gt;
例）How many apples do you want?&lt;/li&gt;
&lt;li&gt;&lt;strong&gt;&lt;span style="color: green;"&gt;How much&lt;/span&gt; ＋ 数えられない名詞（単数形）&lt;/strong&gt;&lt;br /&gt;
例）How much lettuce do you want?&lt;/li&gt;
&lt;/ul&gt;
&lt;p&gt;特に、英語が苦手な人ほど&lt;/p&gt;
&lt;ul&gt;
&lt;li&gt;&lt;strong&gt;「How many」の後ろに単数形を置かない&lt;/strong&gt;&lt;/li&gt;
&lt;li&gt;&lt;strong&gt;「How much」の後ろに複数形を置かない&lt;/strong&gt;&lt;/li&gt;
&lt;/ul&gt;
&lt;p&gt;という&lt;strong&gt;禁止ルール&lt;/strong&gt;をはっきりと意識しておくと、ケアレスミスを防ぎやすくなります。&lt;/p&gt;
&lt;h3&gt;PROGRESSを使う学校での学び方&lt;/h3&gt;
&lt;p&gt;PROGRESS を採用している学校は、総じて&lt;strong&gt;英語に力を入れている上位校が多い&lt;/strong&gt;と言われます。&lt;br /&gt;
そうした学校では、&lt;/p&gt;
&lt;ul&gt;
&lt;li&gt;「可算名詞」「不可算名詞」という文法用語&lt;/li&gt;
&lt;li&gt;「How many」「How much」のセット&lt;/li&gt;
&lt;/ul&gt;
&lt;p&gt;を、一度にまとめて理解していくことが求められます。&lt;/p&gt;
&lt;p&gt;一方で、「文法用語が多くて苦手」「数量表現でごちゃごちゃする」という生徒も少なくありません。そうした場合は、次のステップで整理すると、理解しやすくなります。&lt;/p&gt;
&lt;ol&gt;
&lt;li&gt;まずは&lt;strong&gt;「単数形／複数形」の見た目で判断する練習&lt;/strong&gt;をする&lt;/li&gt;
&lt;li&gt;次に、&lt;strong&gt;「数えられる名詞／数えられない名詞」という考え方&lt;/strong&gt;を少しずつ身に付ける&lt;/li&gt;
&lt;li&gt;最後に、「How many」「How much」を&lt;strong&gt;意味と形の両面から説明できるレベル&lt;/strong&gt;を目指す&lt;/li&gt;
&lt;/ol&gt;
&lt;p&gt;この流れで復習しておくと、Lesson15 以降の数量表現（many / much / a lot of など）も整理しやすくなります。&lt;/p&gt;
&lt;hr /&gt;
&lt;h2&gt;まとめ：How many と How much の使い分けを定着させよう&lt;/h2&gt;
&lt;ul&gt;
&lt;li&gt;&lt;strong&gt;「How many」&lt;/strong&gt;は、数をたずねる表現で、&lt;strong&gt;可算名詞の複数形&lt;/strong&gt;とセットで使う。&lt;/li&gt;
&lt;li&gt;&lt;strong&gt;「How many ＋ 単数形」&lt;/strong&gt;は文法的に誤り。必ず「名詞＋s（複数形）」を確認する。&lt;/li&gt;
&lt;li&gt;&lt;strong&gt;「How much」&lt;/strong&gt;は、量をたずねる表現で、&lt;strong&gt;数えられない名詞（不可算名詞）の単数形&lt;/strong&gt;と一緒に使う。&lt;/li&gt;
&lt;li&gt;「lettuce」などの物質名詞は、英語では&lt;strong&gt;量として扱うため不可算名詞&lt;/strong&gt;になり、「How much lettuce」が正しい形。&lt;/li&gt;
&lt;li&gt;苦手な人は、まず&lt;strong&gt;単数形＝How much／複数形＝How many&lt;/strong&gt;という見た目のルールから覚えるとよい。&lt;/li&gt;
&lt;li&gt;PROGRESS を使う学校では、&lt;strong&gt;形（単数・複数）と意味（可算・不可算）の両方&lt;/strong&gt;を意識しながら学んでいくことが求められる。&lt;/li&gt;
&lt;/ul&gt;
&lt;p&gt;以上が、Book1 Lesson15 シーン2「&lt;strong&gt;How much＋物質名詞&lt;/strong&gt;」のポイントです。&lt;br /&gt;
「How many」と「How much」をセットで整理しておくと、今後の文法問題や英作文でも大きな武器になります。&lt;br /&gt;
&lt;!--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</si>
  <si>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https://eng-support.com/column/progress-book1-lesson20-3/</t>
  </si>
  <si>
    <t>以下のページは不自然なワードを使用しています。
これらを適切に自然な言葉に置き換えて下さい。
なお、本文の装飾や構造は絶対に変えないでください。
【対象ページURL】
https://eng-support.com/column/progress-book1-lesson20-3/
【検出された不自然ワード】
- 手順
【本文】
------
&lt;p&gt;&lt;iframe title="YouTube video player" src="https://www.youtube.com/embed/RfFydJdYN1k" width="560" height="315" frameborder="0" allowfullscreen="allowfullscreen"&gt;&lt;/iframe&gt;&lt;/p&gt;
&lt;h2&gt;目的を表す不定詞&lt;/h2&gt;
&lt;p&gt;&lt;strong&gt;to＋動詞の原形&lt;/strong&gt;が出てきたとき、&lt;strong&gt;「〜すること」&lt;/strong&gt;（名詞）と&lt;strong&gt;「〜するために」&lt;/strong&gt;（目的）が入れ替わると、訳がズレて点も落ちやすくなります。&lt;/p&gt;
&lt;p&gt;見分けのコツはシンプルです。&lt;br /&gt;
&lt;strong&gt;want / hope / like&lt;/strong&gt; の直後の &lt;strong&gt;to&lt;/strong&gt; は、たいてい&lt;strong&gt;目的語&lt;/strong&gt;（＝「〜したい」）。&lt;br /&gt;
一方で &lt;strong&gt;in order to + 動詞&lt;/strong&gt; は、動作に&lt;strong&gt;目的&lt;/strong&gt;を足す表現です。&lt;/p&gt;
&lt;p&gt;このページでは、教科書の例文を使いながら&lt;br /&gt;
&lt;strong&gt;名詞のto（目的語になるto）&lt;/strong&gt;と&lt;strong&gt;目的のto（理由を足すto）&lt;/strong&gt;を区別します。&lt;br /&gt;
あわせて、&lt;strong&gt;to を in order to に入れ替えて意味が通るか&lt;/strong&gt;の確認も入れて、テストで使える判断にします。&lt;/p&gt;
&lt;h2&gt;不定詞の基本整理｜名詞的用法と副詞的用法&lt;/h2&gt;
&lt;p&gt;不定詞は名詞的な働きや副詞的な働きをすることがあります。前回の復習では不定詞の名詞的用法を学びました。&lt;/p&gt;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&lt;h2&gt;例文で確認する名詞的用法の不定詞&lt;/h2&gt;
&lt;p&gt;例文として、&amp;#8221;&lt;span style="color: blue;"&gt;Jiro&lt;/span&gt; wants &lt;span style="color: green;"&gt;to go&lt;/span&gt; to &lt;span style="color: red;"&gt;New York&lt;/span&gt; &lt;span style="color: green;"&gt;next summer vacation&lt;/span&gt;.&amp;#8221;「&lt;span style="color: blue;"&gt;ジロー&lt;/span&gt;は&lt;span style="color: green;"&gt;今度の夏休みに&lt;/span&gt;&lt;span style="color: red;"&gt;ニューヨークに行きたい&lt;/span&gt;と思っています。」を取り上げましょう。&lt;/p&gt;
&lt;h3&gt;wantの目的語としてのto不定詞&lt;/h3&gt;
&lt;p&gt;この文では、&amp;#8221;&lt;span style="color: blue;"&gt;Jiro&lt;/span&gt;&amp;#8220;が主語であり、&amp;#8221;&lt;span style="color: green;"&gt;wants&lt;/span&gt;&amp;#8220;が他動詞です。&amp;#8221;&lt;span style="color: green;"&gt;wants&lt;/span&gt;&amp;#8220;は「ほにゃららがしたい」という意味の動詞であり、目的語が必要です。目的語は不定詞の部分であり、&amp;#8221;&lt;span style="color: green;"&gt;to go&lt;/span&gt;&amp;#8220;がその目的語になります。不定詞の中の&amp;#8221;&lt;span style="color: green;"&gt;to go&lt;/span&gt;&amp;#8220;は動詞の原形の前に&amp;#8221;to&amp;#8221;を付けたものであり、名詞的な働きをしています。&lt;/p&gt;
&lt;h3&gt;to不定詞内部の副詞要素&lt;/h3&gt;
&lt;p&gt;さらに、&amp;#8221;&lt;span style="color: green;"&gt;to go&lt;/span&gt;&amp;#8220;の中の&amp;#8221;&lt;span style="color: red;"&gt;to New York&lt;/span&gt;&amp;#8220;は「&lt;span style="color: red;"&gt;ニューヨークに行く&lt;/span&gt;」という副詞的な表現です。ここでは&amp;#8221;&lt;span style="color: red;"&gt;to New York&lt;/span&gt;&amp;#8220;が動詞&amp;#8221;&lt;span style="color: green;"&gt;go&lt;/span&gt;&amp;#8220;に掛かる副詞として機能しています。また、&amp;#8221;&lt;span style="color: green;"&gt;next summer vacation&lt;/span&gt;&amp;#8220;は「&lt;span style="color: green;"&gt;次の夏休みに&lt;/span&gt;」という時間的な表現であり、不定詞の中の副詞としても働いています。&lt;/p&gt;
&lt;h2&gt;不定詞が持つ二つの性質&lt;/h2&gt;
&lt;p&gt;不定詞は動詞的な働きと名詞的な働きを同時に持つことがあります。名詞的な働きでは他の名詞として機能し、動詞的な働きでは動詞のように振る舞います。そのため、不定詞を理解する際は文脈によって意味が異なることに注意が必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&lt;h2&gt;目的を表す副詞的用法の不定詞&lt;/h2&gt;
&lt;p&gt;また、副詞的な働きをする不定詞も存在します。副詞的な不定詞は動詞を修飾し、目的や結果、感情の原因などを表します。&lt;/p&gt;
&lt;h3&gt;in order to が示す「目的」&lt;/h3&gt;
&lt;p&gt;例えば、&amp;#8221;&lt;span style="color: blue;"&gt;Jiro&lt;/span&gt; wants &lt;span style="color: green;"&gt;to go&lt;/span&gt; to &lt;span style="color: red;"&gt;New York&lt;/span&gt; &lt;span style="color: green;"&gt;in order to see the sights&lt;/span&gt;.&amp;#8221;「&lt;span style="color: blue;"&gt;ジロー&lt;/span&gt;はその名所を見るために&lt;span style="color: red;"&gt;ニューヨークに行きたい&lt;/span&gt;と思っています。」のように、「ために」という目的を表す副詞的用法の不定詞が使われています。&lt;/p&gt;
&lt;h2&gt;不定詞の用法全体の整理&lt;/h2&gt;
&lt;p&gt;不定詞の使い方はいくつかあり、名詞的用法、副詞的用法、そして後ほど学ぶ形容詞的用法があります。名詞的用法では不定詞が名詞として機能し、副詞的用法では動詞を修飾する副詞として機能します。理解が難しい場合は、名詞の代わりに他の名詞を使ってみることで意味が通じるかどうか確認すると良いでしょう。&lt;/p&gt;
&lt;hr /&gt;
&lt;h2&gt;【迷わない】不定詞の「用法」を見分ける3ステップ&lt;/h2&gt;
&lt;p&gt;文中に to + 動詞の原形が出てきたとき、それが「目的（〜するために）」なのか「名詞（〜すること）」なのかを判断する手順をマスターしましょう。&lt;/p&gt;
&lt;ol&gt;
&lt;li&gt;&lt;strong&gt;「〜すること」を当てはめてみる&lt;/strong&gt;：動詞 want, like, hope などの後ろなら、名詞的用法の可能性が高いです。&lt;/li&gt;
&lt;li&gt;&lt;strong&gt;「〜するために」を当てはめてみる&lt;/strong&gt;：その部分がなくても文が成立し、動詞に「なぜその動作をするのか」という目的を付け加えているなら副詞的用法です。&lt;/li&gt;
&lt;li&gt;&lt;strong&gt;in order to に置き換えてみる&lt;/strong&gt;：「〜するために」という意味なら、to を in order to に変えても意味が通じます。これが最も確実な見分け方です。&lt;/li&gt;
&lt;/ol&gt;
&lt;hr /&gt;
&lt;h2&gt;【実戦演習】不定詞の用法判定ドリル&lt;/h2&gt;
&lt;p&gt;次の各文の不定詞の用法（名詞的・副詞的）を答えましょう。（タップで正解表示）&lt;/p&gt;
&lt;div style="background: #f9f9f9; padding: 15px; border-radius: 8px; margin-bottom: 10px;"&gt;
&lt;p&gt;&lt;strong&gt;Q1. I study English to live in New York.&lt;/strong&gt;&lt;/p&gt;
&lt;details&gt;
&lt;summary style="color: #ff8c00; cursor: pointer;"&gt;正解を見る&lt;/summary&gt;
&lt;p&gt;A1. &lt;strong&gt;副詞的用法（目的）&lt;/strong&gt;&lt;br /&gt;
「ニューヨークに住む&lt;strong&gt;ために&lt;/strong&gt;英語を勉強します」&lt;/p&gt;
&lt;/details&gt;
&lt;/div&gt;
&lt;div style="background: #f9f9f9; padding: 15px; border-radius: 8px; margin-bottom: 10px;"&gt;
&lt;p&gt;&lt;strong&gt;Q2. Jiro wants to visit the museum.&lt;/strong&gt;&lt;/p&gt;
&lt;details&gt;
&lt;summary style="color: #ff8c00; cursor: pointer;"&gt;正解を見る&lt;/summary&gt;
&lt;p&gt;A2. &lt;strong&gt;名詞적用法&lt;/strong&gt;&lt;br /&gt;
「その博物館を訪れる&lt;strong&gt;こと&lt;/strong&gt;を望んでいます（訪れたいです）」&lt;/p&gt;
&lt;/details&gt;
&lt;/div&gt;
&lt;hr /&gt;
&lt;h2&gt;不定詞の目的用法：よくある質問（FAQ）&lt;/h2&gt;
&lt;dl&gt;
&lt;dt style="font-weight: bold; color: #283593;"&gt;Q. in order to と to だけで使う場合の違いは何ですか？&lt;/dt&gt;
&lt;dd&gt;A. どちらも「〜するために」という意味ですが、in order to を使うと「〜という目的のために」というニュアンスが強調され、よりフォーマル（丁寧）な響きになります。テストではどちらを使っても正解になることが多いですが、教科書に in order とあればセットで覚えましょう。&lt;/dd&gt;
&lt;dt style="font-weight: bold; color: #283593; margin-top: 10px;"&gt;Q. 不定詞が文の中に2つ出てくると訳せなくなります。&lt;/dt&gt;
&lt;dd&gt;A. 多くの場合は「動詞 + to（〜したい）」の後に「to（〜するために）」が続きます。例：want to go（行きたい）+ to see（見るために）。前後のカタマリで区切って、前から順番に意味をとらえていくのがコツです。&lt;/dd&gt;
&lt;/dl&gt;
&lt;h2&gt;まとめ｜目的用法の不定詞の考え方&lt;/h2&gt;
&lt;p&gt;以上が不定詞についての説明です。次回以降も不定詞の他の用法について学んでいきますので、英語の学習を続けながら理解を深めてください。お疲れさまでした。&lt;/p&gt;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</si>
  <si>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https://eng-support.com/column/progress-book2-lesson1-1/</t>
  </si>
  <si>
    <t>以下のページは不自然なワードを使用しています。
これらを適切に自然な言葉に置き換えて下さい。
なお、本文の装飾や構造は絶対に変えないでください。
【対象ページURL】
https://eng-support.com/column/progress-book2-lesson1-1/
【検出された不自然ワード】
- 型
【本文】
------
&lt;p&gt;&lt;iframe title="YouTube video player" src="https://www.youtube.com/embed/yEgk5zMTYhU" width="560" height="315" frameborder="0" allowfullscreen="allowfullscreen"&gt;&lt;span data-mce-type="bookmark" style="display: inline-block; width: 0px; overflow: hidden; line-height: 0;" class="mce_SELRES_start"&gt;&lt;/span&gt;&lt;/iframe&gt;&lt;/p&gt;
&lt;h2&gt;svc（第2の文の形）の基本ルール｜主語と補語が「S＝C」になる仕組み&lt;/h2&gt;
&lt;h3&gt;Book2 Lesson1 Scene1：第2の文の形（SVC）を扱う回&lt;/h3&gt;
&lt;p&gt;今回は、&lt;span style="color: blue;"&gt;Book2 Lesson1&lt;/span&gt;のシーン1についてお話しします。&lt;br /&gt;
このシーンでは&lt;span style="color: green;"&gt;SVCの形&lt;/span&gt;が取り上げられます。Book1の最後で1つ目の文の形を学んだ後に、2つ目の形として紹介されます。文のパターンとは英語の文を副詞を除いた部分だけで考えた場合、たった5つのパターンしかないことが分かって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&lt;h3&gt;英語の文のパターンは5つ：第2の文の形＝SVC&lt;/h3&gt;
&lt;p&gt;これが5つの基本パターンです。今日はその中でも2番目に紹介される&lt;span style="color: blue;"&gt;第2の文の形&lt;/span&gt;について学んでいきましょう。&lt;/p&gt;
&lt;h3&gt;SVCの基本例文：Mike is very kind.（S＝Cの関係）&lt;/h3&gt;
&lt;p&gt;まずは、簡単な例文から始めましょう。例えば、”&lt;span style="color: red;"&gt;Mike&lt;/span&gt; is very kind.”という文です。「マイクってとても親切なんだよ。」という意味です。私の絵の才能は限りなく0に近いので、棒人間での説明となりますがご了承ください。&lt;/p&gt;
&lt;h3&gt;会話の流れで見るSVC：主語は共有情報、補語が新しい情報&lt;/h3&gt;
&lt;p&gt;さて、”&lt;span style="color: red;"&gt;Mike&lt;/span&gt; is very kind.”という文を考えましょう。この文では、おそらく&lt;span style="color: blue;"&gt;Bさん&lt;/span&gt;は&lt;span style="color: red;"&gt;マイク&lt;/span&gt;がとても優しいことを知らないので、&lt;span style="color: blue;"&gt;Aさん&lt;/span&gt;は伝えたいと考えています。ただし、&lt;span style="color: blue;"&gt;Bさん&lt;/span&gt;は&lt;span style="color: red;"&gt;マイク&lt;/span&gt;という人物を知っているはずです。なぜなら、&lt;span style="color: red;"&gt;マイク&lt;/span&gt;を知らなければ「マイクって誰？」となってしまいますから。したがって、&lt;span style="color: red;"&gt;マイク&lt;/span&gt;は既に2人とも知っている人物です。主語である「&lt;span style="color: red;"&gt;Mike&lt;/span&gt;」は共通の情報です。&lt;/p&gt;
&lt;p&gt;このような会話の中で、&lt;span style="color: blue;"&gt;Aさん&lt;/span&gt;から&lt;span style="color: blue;"&gt;Bさん&lt;/span&gt;に新しい情報が伝わるのは、&lt;span style="color: red;"&gt;マイク&lt;/span&gt;がとても優しいことです。つまり、新しい情報が&lt;span style="color: blue;"&gt;Bさん&lt;/span&gt;にとっての新情報となります。このように、情報が聞き手にとって新しいか旧いかを考慮する必要があります。&lt;/p&gt;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&lt;h2&gt;svc 文の例文解説｜becomeやbe動詞で「主語＝補語」を表現する&lt;/h2&gt;
&lt;h3&gt;例文：Lucy became a doctor.（become＋名詞の補語）&lt;/h3&gt;
&lt;p&gt;次に、”&lt;span style="color: red;"&gt;Lucy&lt;/span&gt; became a doctor.”という文を考えましょう。「ルーシーはお医者さんになった。」という意味です。この文でも同様に、「&lt;span style="color: red;"&gt;Lucy&lt;/span&gt;」が主語であり、「became」は自動詞であることを覚えておきましょう。補語としては、名詞の”&lt;span style="color: red;"&gt;a doctor&lt;/span&gt;“が用いられています。なぜ補語なのかになると、ルーシーが何になったかを説明しているためです。&lt;/p&gt;
&lt;h3&gt;例文：Mr. Black’s dog is black.（be動詞＋形容詞の補語）&lt;/h3&gt;
&lt;p&gt;また、”&lt;span style="color: red;"&gt;Mr. Black&lt;/span&gt;’s dog is black.”という文も紹介されます。「ブラックさんの犬は黒いです。」という意味です。この文でも第2の文の形が使用されており、自動詞の”&lt;span style="color: blue;"&gt;black&lt;/span&gt;“が補語となっています。”&lt;span style="color: blue;"&gt;black&lt;/span&gt;“は名詞と形容詞の両方で使われる単語ですが、ここでは形容詞として使用されています。&lt;/p&gt;
&lt;h3&gt;SVCの要点：主語と補語がイコール、動詞の後ろに名詞・形容詞が来る&lt;/h3&gt;
&lt;p&gt;以上が第2の文の形の説明です。特徴としては、主語と補語がイコールの関係になることを覚えておきましょう。また、動詞の後には形容詞や名詞が続くことがあります。形容詞の場合は主語と同じく&lt;span style="color: blue;"&gt;青&lt;/span&gt;で示されます。&lt;/p&gt;
&lt;h3&gt;第2の文の形の特徴と概要｜五感を表す動詞（視覚・聴覚・触覚など）の役割&lt;/h3&gt;
&lt;p&gt;英語には様々な文のパターンがありますが、その中でも&lt;span style="color: blue;"&gt;第2の文の形&lt;/span&gt;と呼ばれる構造について説明します。第2の文の形は視覚、嗅覚、味覚、聴覚、触覚といった五感を表す動詞を使用して構成されます。&lt;/p&gt;
&lt;h3&gt;svc 文の具体例｜look・seem・appearで「～のように思われる」&lt;/h3&gt;
&lt;p&gt;第2の文の形でよく使われる典型的な動詞としては、”&lt;span style="color: red;"&gt;look&lt;/span&gt;“、”&lt;span style="color: red;"&gt;seem&lt;/span&gt;“、”&lt;span style="color: red;"&gt;appear&lt;/span&gt;“などがあります。これらの動詞は、話者が何かを見たり感じたりして「SがCのように思われる」という意味を表します。具体的な例として、次の文を考えてみましょう。&lt;/p&gt;
&lt;p&gt;例文: “&lt;span style="color: red;"&gt;The blossoms&lt;/span&gt; look beautiful.”&lt;br /&gt;
訳: 「それらの花は美しく見える。」&lt;/p&gt;
&lt;p&gt;この文では、”&lt;span style="color: red;"&gt;The blossoms&lt;/span&gt;”が主語であり、”&lt;span style="color: red;"&gt;look&lt;/span&gt;”が動詞です。しかし、花自体が見ているわけではなく、話者が花を見て美しいと思っていることを表しています。このように、第2の文の形では動詞の後ろに形容詞や名詞が来ることが特徴です。&lt;/p&gt;
&lt;h3&gt;第2の文の形の応用と判別方法｜補語が必要な自動詞の性質&lt;/h3&gt;
&lt;p&gt;第2の文の形で使われる動詞は、他の形でも使用することがあります。ただし、一部の動詞はほぼ第2の文の形でしか使用されないため、そのような動詞は第2の構造として覚えておくことをおすすめします。&lt;/p&gt;
&lt;h3&gt;まとめ｜svc（第2の文の形）をマスターして英語の表現力を高める&lt;/h3&gt;
&lt;p&gt;第2の文の形は、英語の主要なパターンのひとつであり、視覚、嗅覚、味覚、聴覚、触覚を表す動詞を用いて構成されます。具体的な例を通じて、第2の文の形の特徴や使い方について説明しました。これらのパターンをしっかりと覚えて、英語の表現力を高めましょう。&lt;/p&gt;
&lt;p&gt;以上が、第2の文の形についての解説でした。&lt;/p&gt;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id="veu_cta-606" class="veu_cta"&gt;
&lt;h1 class="cta_title"&gt;開講講座「基礎力徹底講座」&lt;/h1&gt;
&lt;div class="cta_body"&gt;
&lt;div class="cta_body_image cta_body_image_right"&gt;&lt;a href="https://eng-support.com/kouza/#%E5%9F%BA%E7%A4%8E%E5%8A%9B%E5%BE%B9%E5%BA%95%E8%AC%9B%E5%BA%A7" target="_blank" rel="noopener"&gt;&lt;img decoding="async" loading="lazy" class="attachment-large size-large" src="https://eng-support.com/wp-content/uploads/2023/03/logo.jpg" alt="" width="228" height="164" /&gt;&lt;/a&gt;&lt;/div&gt;
&lt;div class="cta_body_txt image_exist"&gt;
&lt;p&gt;・英語が大の苦手、英語がさっぱりわからないという方&lt;/p&gt;
&lt;p&gt;・文法用語を言われても何のことやらという方&lt;/p&gt;
&lt;p&gt;基礎力徹底講座では「どこまででも戻って」指導を行っています。&lt;/p&gt;
&lt;/div&gt;
&lt;div class="cta_body_link"&gt;&lt;a class="btn btn-primary btn-block btn-lg" href="https://eng-support.com/kouza/#%E5%9F%BA%E7%A4%8E%E5%8A%9B%E5%BE%B9%E5%BA%95%E8%AC%9B%E5%BA%A7" target="_blank" rel="noopener"&gt;開講講座「基礎力徹底講座」&lt;/a&gt;&lt;/div&gt;
&lt;/div&gt;
&lt;/section&gt;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</si>
  <si>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https://eng-support.com/column/progressbook1-3-3/</t>
  </si>
  <si>
    <t>以下のページは不自然なワードを使用しています。
これらを適切に自然な言葉に置き換えて下さい。
なお、本文の装飾や構造は絶対に変えないでください。
【対象ページURL】
https://eng-support.com/column/progressbook1-3-3/
【検出された不自然ワード】
- 手順
【本文】
------
&lt;p&gt;&lt;iframe title="YouTube video player" src="https://www.youtube.com/embed/9rABf-WozBA" width="560" height="315" frameborder="0" allowfullscreen="allowfullscreen"&gt;&lt;span data-mce-type="bookmark" style="display: inline-block; width: 0px; overflow: hidden; line-height: 0;" class="mce_SELRES_start"&gt;&lt;/span&gt;&lt;/iframe&gt;&lt;/p&gt;
&lt;p&gt;&lt;strong&gt;「What is that?」は自然に言えるのに、「あなたの名前は何ですか？」になると急に手が止まる。&lt;/strong&gt;&lt;br /&gt;
その結果、&lt;span style="color: red;"&gt;Who is your name&lt;/span&gt; と書いてしまったり、&lt;span style="color: red;"&gt;What is + 名詞&lt;/span&gt; の形そのものが不安になったりします。&lt;/p&gt;
&lt;p&gt;このつまずきは、英語が難しいからではありません。&lt;br /&gt;
&lt;strong&gt;what / who が何を聞いているのか&lt;/strong&gt;、&lt;strong&gt;What is + 名詞 が成り立つ理由&lt;/strong&gt;、そして &lt;span style="color: blue;"&gt;your&lt;/span&gt; の役割が、頭の中で別々に扱われていることが原因です。&lt;/p&gt;
&lt;p&gt;このページでは、&lt;span style="color: red;"&gt;What is your name?&lt;/span&gt; を出発点に、&lt;br /&gt;
&lt;strong&gt;what は「名前・物・中身」を聞く&lt;/strong&gt;、&lt;strong&gt;who は「人そのもの」を聞く&lt;/strong&gt;という判断を一本化し、&lt;br /&gt;
あわせて名詞・代名詞・所有格の関係まで整理します。&lt;/p&gt;
&lt;h3&gt;疑問詞「what」と「who」&lt;/h3&gt;
&lt;p&gt;最初の二つの文です.&lt;/p&gt;
&lt;p&gt;&lt;span style="color: red;"&gt;&amp;#8220;What is that?&amp;#8221;&lt;/span&gt; これは何ですか？&lt;/p&gt;
&lt;p&gt;あれに対して、「あなたの名前は何ですか？」と聞きたかったら、「&lt;span style="color: red;"&gt;What is your name?&lt;/span&gt;」となります。&lt;/p&gt;
&lt;p&gt;&lt;span style="color: blue;"&gt;「your」&lt;/span&gt; は所有格を表します。&lt;/p&gt;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&lt;h3&gt;名詞と代名詞&lt;/h3&gt;
&lt;p&gt;名前や物事を指し示す際、名詞や代名詞が使われます。名詞は名前そのものを表し、代名詞は名前の代わりに使われます。&lt;/p&gt;
&lt;h3&gt;形容詞と名詞&lt;/h3&gt;
&lt;p&gt;形容詞は名詞を修飾します。たとえば、「&lt;span style="color: green;"&gt;brown eagles&lt;/span&gt;」のように、名詞の前に形容詞が使われることがあります。色を表す形容詞も多く存在します。&lt;/p&gt;
&lt;h3&gt;複数形&lt;/h3&gt;
&lt;p&gt;名詞が複数形になると、関連する単語も変化します。例えば、「&lt;span style="color: green;"&gt;girls&lt;/span&gt;」の場合、代名詞や動詞も複数形に合わせて変わります。&lt;/p&gt;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&lt;p&gt;英語を学ぶ際、練習が非常に重要です。ワークブックを使いながら、名詞や形容詞を意識的に学んでください。これらの基本をしっかりと身につけることで、英語の理解が深まります。&lt;/p&gt;
&lt;p&gt;問題を解く際に、名詞や形容詞、代名詞がどのように使われているかを考える習慣を身につけましょう。英語を理解する際に役立ちます。&lt;/p&gt;
&lt;hr /&gt;
&lt;h2&gt;【比較】what（何）と who（だれ）の使い分け手順&lt;/h2&gt;
&lt;p&gt;「名前を聞く時は人に関係するから Who？」と迷う人が多いですが、ルールは非常にシンプルです。&lt;strong&gt;「答えが人そのもの」&lt;/strong&gt;か&lt;strong&gt;「名前や物」&lt;/strong&gt;かで判断しましょう。&lt;/p&gt;
&lt;table style="border-collapse: collapse; width: 100%; border: 1px solid #ddd;"&gt;
&lt;thead&gt;
&lt;tr style="background-color: #f2f2f2;"&gt;
&lt;th style="padding: 12px; border: 1px solid #ddd;"&gt;疑問詞&lt;/th&gt;
&lt;th style="padding: 12px; border: 1px solid #ddd;"&gt;たずねる内容&lt;/th&gt;
&lt;th style="padding: 12px; border: 1px solid #ddd;"&gt;例文&lt;/th&gt;
&lt;/tr&gt;
&lt;/thead&gt;
&lt;tbody&gt;
&lt;tr&gt;
&lt;td style="padding: 12px; border: 1px solid #ddd; font-weight: bold; color: #d35400;"&gt;What&lt;/td&gt;
&lt;td style="padding: 12px; border: 1px solid #ddd;"&gt;名前、物、職業など&lt;/td&gt;
&lt;td style="padding: 12px; border: 1px solid #ddd;"&gt;&lt;strong&gt;What&lt;/strong&gt; is your name?&lt;br /&gt;
(お名前は何ですか？)&lt;/td&gt;
&lt;/tr&gt;
&lt;tr&gt;
&lt;td style="padding: 12px; border: 1px solid #ddd; font-weight: bold; color: #2980b9;"&gt;Who&lt;/td&gt;
&lt;td style="padding: 12px; border: 1px solid #ddd;"&gt;人そのもの（誰か）&lt;/td&gt;
&lt;td style="padding: 12px; border: 1px solid #ddd;"&gt;&lt;strong&gt;Who&lt;/strong&gt; is that girl?&lt;br /&gt;
(あの女の子は誰ですか？)&lt;/td&gt;
&lt;/tr&gt;
&lt;/tbody&gt;
&lt;/table&gt;
&lt;h3&gt;注意！ your（あなたの）は主語ではありません&lt;/h3&gt;
&lt;p&gt;&lt;code&gt;What is your name?&lt;/code&gt; の文で、多くの人が &lt;code&gt;your&lt;/code&gt; を主語だと勘違いしてしまいます。しかし、ここでの主語は &lt;strong&gt;your name（あなたの名前）&lt;/strong&gt; という一つの塊です。&lt;code&gt;your&lt;/code&gt; は後ろの名詞をサポートする「形容詞」のような働き（所有格）をしていることを忘れないでください。&lt;/p&gt;
&lt;hr /&gt;
&lt;h2&gt;【演習】定着確認ミニテスト&lt;/h2&gt;
&lt;p&gt;次の（　）に適切な語（What / Who / Is / Are）を入れましょう。（タップで解答を表示）&lt;/p&gt;
&lt;div style="background: #f9f9f9; padding: 15px; border-radius: 8px; margin-bottom: 10px; border-left: 5px solid #FF8C00;"&gt;
&lt;p&gt;&lt;strong&gt;Q1. (　　　) is that tall boy? — He is Jiro.&lt;/strong&gt;&lt;/p&gt;
&lt;details&gt;
&lt;summary style="color: #d35400; cursor: pointer; font-size: 0.9rem;"&gt;正解を確認する&lt;/summary&gt;
&lt;p&gt;A1. &lt;strong&gt;Who&lt;/strong&gt;&lt;br /&gt;
&lt;small&gt;（「彼はジローです」と「人」を答えているので Who を使います）&lt;/small&gt;&lt;/p&gt;
&lt;/details&gt;
&lt;/div&gt;
&lt;div style="background: #f9f9f9; padding: 15px; border-radius: 8px; margin-bottom: 10px; border-left: 5px solid #FF8C00;"&gt;
&lt;p&gt;&lt;strong&gt;Q2. (　　　) is your dog&amp;#8217;s name? — It is Pochi.&lt;/strong&gt;&lt;/p&gt;
&lt;details&gt;
&lt;summary style="color: #d35400; cursor: pointer; font-size: 0.9rem;"&gt;正解を確認する&lt;/summary&gt;
&lt;p&gt;A2. &lt;strong&gt;What&lt;/strong&gt;&lt;br /&gt;
&lt;small&gt;（「名前」を聞いているので、犬のことでも What を使います）&lt;/small&gt;&lt;/p&gt;
&lt;/details&gt;
&lt;/div&gt;
&lt;hr /&gt;
&lt;h2&gt;よくある質問（FAQ）&lt;/h2&gt;
&lt;h3&gt;Q. &amp;#8220;What is your name?&amp;#8221; と &amp;#8220;Who are you?&amp;#8221; の違いは？&lt;/h3&gt;
&lt;p&gt;A. &lt;code&gt;What is your name?&lt;/code&gt; は純粋に名前を尋ねる丁寧な表現です。一方、&lt;code&gt;Who are you?&lt;/code&gt; は「あなたは何者ですか？」という強い響きになり、場面によっては失礼に当たることもあります。初対面では &lt;code&gt;May I have your name?&lt;/code&gt; なども使われますが、まずは基本の &lt;code&gt;What is...&lt;/code&gt; を完璧にしましょう。&lt;/p&gt;
&lt;h3&gt;Q. your と you&amp;#8217;re の書き間違えを防ぐには？&lt;/h3&gt;
&lt;p&gt;A. &lt;strong&gt;your&lt;/strong&gt; は「あなたの（物）」、&lt;strong&gt;you&amp;#8217;re&lt;/strong&gt; は &lt;code&gt;you are&lt;/code&gt; の短縮形（あなたは～です）です。後ろに &lt;code&gt;name&lt;/code&gt; などの名詞が続いているなら、必ず &lt;code&gt;your&lt;/code&gt; を使います。迷ったら「あなたは名前です（You are name）」と訳して変じゃないかチェックするのがコツです。&lt;/p&gt;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&lt;p&gt;&amp;nbsp;&lt;/p&gt;
&lt;/div&gt;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</si>
  <si>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https://eng-support.com/column/progressbook1-7-1/</t>
  </si>
  <si>
    <t>以下のページは不自然なワードを使用しています。
これらを適切に自然な言葉に置き換えて下さい。
なお、本文の装飾や構造は絶対に変えないでください。
【対象ページURL】
https://eng-support.com/column/progressbook1-7-1/
【検出された不自然ワード】
- 固定
【本文】
------
&lt;p&gt;&lt;iframe title="YouTube video player" src="https://www.youtube.com/embed/sOmWt33sBhA"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&lt;h4 style="color: black;"&gt;三単現のsは「現在形の肯定文」で主語が &lt;span style="color: red;"&gt;&lt;strong&gt;he / she / it（＝三人称単数）&lt;/strong&gt;&lt;/span&gt; のとき、動詞に &lt;span style="color: red;"&gt;&lt;strong&gt;s / es&lt;/strong&gt;&lt;/span&gt; を付けるルールです。&lt;/h4&gt;
&lt;p&gt;まずは一発判定だけ先に固定します。&lt;/p&gt;
&lt;ul&gt;
&lt;li&gt;&lt;strong&gt;I / you / we / they&lt;/strong&gt; → 動詞は&lt;strong&gt;原形&lt;/strong&gt;（例：I play）&lt;/li&gt;
&lt;li&gt;&lt;strong&gt;he / she / it・単数名詞&lt;/strong&gt; → 動詞に&lt;strong&gt;s / es&lt;/strong&gt;（例：She plays）&lt;/li&gt;
&lt;/ul&gt;
&lt;p&gt;そして &lt;strong&gt;es&lt;/strong&gt; になるのは語尾が &lt;span style="color: blue;"&gt;&lt;strong&gt;s / x / sh / ch / o&lt;/strong&gt;&lt;/span&gt; のとき。覚え方は &lt;span style="color: blue;"&gt;&lt;strong&gt;ソックス集中&lt;/strong&gt;&lt;/span&gt;（例：watch→watches / go→goes / box→boxes）です。&lt;/p&gt;
&lt;p&gt;このあと本文で、「三単現の肯定文」の見分け→s/esの付け方→例文、の順でまとめます。&lt;/p&gt;
&lt;h3 style="color: black;"&gt;現在形の基本&lt;/h3&gt;
&lt;p&gt;一番上に「I like cats.」とありますね。これは「私は猫が好きだ。」という意味です。主語は「私」で、英語では&lt;span style="color: red;"&gt;S&lt;/span&gt;（サブジェクト）と呼びます。&lt;span style="color: blue;"&gt;&amp;#8220;like&amp;#8221;&lt;/span&gt;は動詞です。ただし、「like」の意味は「好きだ」というよりも、「好きである」という意味です。次に「cats」ですが、これは&lt;span style="color: green;"&gt;&amp;#8220;猫&amp;#8221;&lt;/span&gt;を指します。&lt;span style="color: red;"&gt;&amp;#8220;I&amp;#8221;&lt;/span&gt;も主語の一部で、&lt;span style="color: blue;"&gt;&amp;#8220;私は&amp;#8221;&lt;/span&gt;の意味です。これらを組み合わせて日本語にすると、「私は猫好きだ」になります。&lt;/p&gt;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しかし、日本語と違い、英語では「が」や「を」といった日本語の助詞が使われません。ですから、「が好きだ」と考えると、「が」はどこに付くのか疑問に思うかもしれません。英語では動詞の直後にこれらの情報を示す単語が来るのが一般的です。この単語を「目的語」と呼びます。ですから、この場合、「猫」が「like」の直後に来ていることから、「が好きだ」という意味になります。&lt;/p&gt;
&lt;h3 style="color: black;"&gt;動詞の種類&lt;/h3&gt;
&lt;p&gt;&lt;span style="color: green;"&gt;&amp;#8220;like&amp;#8221;&lt;/span&gt;のように、目的語の後に続く動詞を他動詞（&lt;span style="color: blue;"&gt;Transitive Verb&lt;/span&gt;）と呼びます。他動詞は&lt;span style="color: red;"&gt;VT&lt;/span&gt;と略されます。一方、「I play.」のように目的語がなく、動詞が自動詞（&lt;span style="color: blue;"&gt;Intransitive Verb&lt;/span&gt;）と呼ばれます。自動詞は&lt;span style="color: red;"&gt;VI&lt;/span&gt;と略されます。注意点として、他動詞の場合、動詞の直後に目的語が来る必要があります。それに対して、自動詞は目的語が必要ありません。&lt;/p&gt;
&lt;p&gt;また、文末の句点&lt;span style="color: green;"&gt;&amp;#8220;.&amp;#8221;&lt;/span&gt;も大切です。英語では文の終わりに句点か疑問符が必要です。この部分を無視すると、意味がはっきりせず、通信の際に混乱することがあります。一般的に&lt;span style="color: green;"&gt;&amp;#8220;I like.&amp;#8221;&lt;/span&gt;という表現は不完全です。&lt;/p&gt;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 style="color: black;"&gt;3単現のルール&lt;/h3&gt;
&lt;p&gt;今回の重要なトピックは「3単現」です。このルールは現在形の動詞に関連しています。例文&lt;span style="color: green;"&gt;&amp;#8220;She plays tennis every Tuesday.&amp;#8221;&lt;/span&gt;では、&lt;span style="color: red;"&gt;&amp;#8220;plays&amp;#8221;&lt;/span&gt;が注目すべき部分です。他の例文も考えてみましょう。&lt;span style="color: green;"&gt;&amp;#8220;You play basketball every day.&amp;#8221;&lt;/span&gt;、&lt;span style="color: green;"&gt;&amp;#8220;She plays tennis every Tuesday.&amp;#8221;&lt;/span&gt;で、&lt;span style="color: red;"&gt;&amp;#8220;play&amp;#8221;&lt;/span&gt;に&lt;span style="color: red;"&gt;&amp;#8220;s&amp;#8221;&lt;/span&gt;が追加されています。この&lt;span style="color: red;"&gt;&amp;#8220;s&amp;#8221;&lt;/span&gt;は何を意味するのでしょうか？それが「3単現」の&lt;span style="color: red;"&gt;&amp;#8220;s&amp;#8221;&lt;/span&gt;です。&lt;/p&gt;
&lt;p&gt;基本的に、英語の動詞には&lt;span style="color: red;"&gt;&amp;#8220;s&amp;#8221;&lt;/span&gt;を付けるルールがありますが、一部の例外があります。特に&lt;span style="color: red;"&gt;&amp;#8220;s&amp;#8221;&lt;/span&gt;を付けるのは、動詞の最後が&lt;span style="color: green;"&gt;&amp;#8220;-s&amp;#8221;&lt;/span&gt;、&lt;span style="color: green;"&gt;&amp;#8220;-x&amp;#8221;&lt;/span&gt;、&lt;span style="color: green;"&gt;&amp;#8220;-sh&amp;#8221;&lt;/span&gt;、&lt;span style="color: green;"&gt;&amp;#8220;-ch&amp;#8221;&lt;/span&gt;、&lt;span style="color: green;"&gt;&amp;#8220;-o&amp;#8221;&lt;/span&gt;のいずれかで終わる場合です。これらの語尾によって決まります。覚えやすくするため、「ソックス集中」（&lt;span style="color: blue;"&gt;Socks Concentration&lt;/span&gt;）という言葉を覚えてみてください。これらの語尾が出てきたら、&lt;span style="color: red;"&gt;&amp;#8220;es&amp;#8221;&lt;/span&gt;を付ける必要があります。&lt;/p&gt;
&lt;h3 style="color: black;"&gt;主語の人称&lt;/h3&gt;
&lt;p&gt;次に、英語の主語の「人称」について考えます。英語では主語が何人目の人かを示す言葉を使います。「一人目」は&lt;span style="color: green;"&gt;&amp;#8220;I&amp;#8221;&lt;/span&gt;、「二人目」は&lt;span style="color: green;"&gt;&amp;#8220;you&amp;#8221;&lt;/span&gt;、「三人目」は&lt;span style="color: green;"&gt;&amp;#8220;he&amp;#8221;&lt;/span&gt;や&lt;span style="color: green;"&gt;&amp;#8220;she&amp;#8221;&lt;/span&gt;です。また、「we」は&lt;span style="color: blue;"&gt;&amp;#8220;私たち&amp;#8221;&lt;/span&gt;で複数の場合を表します。最後に&lt;span style="color: green;"&gt;&amp;#8220;they&amp;#8221;&lt;/span&gt;は&lt;span style="color: blue;"&gt;&amp;#8220;彼ら&amp;#8221;&lt;/span&gt;または&lt;span style="color: blue;"&gt;&amp;#8220;彼女たち&amp;#8221;&lt;/span&gt;といった複数形を示します。&lt;/p&gt;
&lt;h3 style="color: black;"&gt;三人称単数の意味&lt;/h3&gt;
&lt;p&gt;「3単現」の主語である&lt;span style="color: green;"&gt;&amp;#8220;he&amp;#8221;&lt;/span&gt;や&lt;span style="color: green;"&gt;&amp;#8220;she&amp;#8221;&lt;/span&gt;は、一般に「一人目」ではなく「三人目」の人を指します。英語では会話の中で、自分自身が「一人目」、相手が「二人目」、その他の人が「三人目」と考えます。これが通常の使い方で、相手が「一人目」になるのは日本語と異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 style="color: black;"&gt;まとめ&lt;/h3&gt;
&lt;p&gt;要点を振り返りましょう。3単現は「一人目」ではなく「三人目」の人称を示します。また、3単現の動詞には&lt;span style="color: red;"&gt;&amp;#8220;s&amp;#8221;&lt;/span&gt;がつきますが、一部の語尾では&lt;span style="color: red;"&gt;&amp;#8220;es&amp;#8221;&lt;/span&gt;が使われます。英語の文において、文末には句点か疑問符が必要です。これらのルールを覚えて、英語の文法を理解する上での基礎を固めていきましょう。&lt;/p&gt;
&lt;p&gt;&amp;nbsp;&lt;/p&gt;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</si>
  <si>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https://eng-support.com/column/progressbook1-7-3/</t>
  </si>
  <si>
    <t>以下のページは不自然なワードを使用しています。
これらを適切に自然な言葉に置き換えて下さい。
なお、本文の装飾や構造は絶対に変えないでください。
【対象ページURL】
https://eng-support.com/column/progressbook1-7-3/
【検出された不自然ワード】
- 型
【本文】
------
&lt;p&gt;&lt;iframe title="YouTube video player" src="https://www.youtube.com/embed/YCuzrHIR9bw" width="560" height="315" frameborder="0" allowfullscreen="allowfullscreen"&gt;&lt;span data-mce-type="bookmark" style="display: inline-block; width: 0px; overflow: hidden; line-height: 0;" class="mce_SELRES_start"&gt;﻿&lt;/span&gt;&lt;/iframe&gt;&lt;/p&gt;
&lt;p&gt;――今回は、Book1 Lesson7シーン3現在形の疑問文という事で、&lt;br /&gt;
7-2が否定文だったので、次は疑問文という事になっています。では、宜しくお願いします♪&lt;/p&gt;
&lt;p&gt;&lt;img decoding="async" loading="lazy" class="alignnone wp-image-279" src="http://eng-support.com/wp-content/uploads/2023/04/プログレス230313-4.jpg" alt="" width="815" height="458" srcset="https://eng-support.com/wp-content/uploads/2023/04/プログレス230313-4.jpg 1280w, https://eng-support.com/wp-content/uploads/2023/04/プログレス230313-4-300x169.jpg 300w, https://eng-support.com/wp-content/uploads/2023/04/プログレス230313-4-1024x576.jpg 1024w, https://eng-support.com/wp-content/uploads/2023/04/プログレス230313-4-768x432.jpg 768w, https://eng-support.com/wp-content/uploads/2023/04/プログレス230313-4-320x180.jpg 320w" sizes="(max-width: 815px) 100vw, 815px" /&gt;&lt;/p&gt;
&lt;p&gt;こちらがLesson7シーン3のLookの文ですが、それぞれの所に文が三つです。&lt;br /&gt;
三つもあって、それを無理やり一つの画面に収めたので字が非常に小さくなっています。&lt;br /&gt;
見にくいという方はPROGRESSの方も用意して、これを見ながら動画を見て欲しいと思います。&lt;br /&gt;
注意点は否定文と一緒です。&lt;br /&gt;
今回は、注意点の所がPROGRESSでは&lt;strong&gt;太字&lt;/strong&gt;になっていますが&lt;span style="color: #ff0000;"&gt;赤字&lt;/span&gt;にしておきました。&lt;br /&gt;
要するに、&lt;span style="color: #ff0000;"&gt;3単現の”s”&lt;/span&gt;です。&lt;br /&gt;
疑問文の場合は、一般動詞の疑問文は主語の前に”do”を付けて、例えば”Do you like soccer?”とか、一番下だと”Do they wash the dishes?”となります。&lt;br /&gt;
&lt;strong&gt;「do 主語 動詞」&lt;/strong&gt;とやるんでしたね。&lt;/p&gt;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&lt;p&gt;疑問文の場合ですが、3単現の場合否定文を「do not + 動詞原形」、否定文だと普通なら&lt;br /&gt;
「do not + 動詞原形」なのを3単現の時だけ”do”を”does”に換えて、「does not + 動詞原形」にするんでしたね。疑問文も同じだと思っておけばいいです。&lt;br /&gt;
最初の”do”を”school”「学校」とか、”He”「彼」、ちなみに学校というこの”school”も単数形ですから、一人目、二人目、三人目と言っていたので、じゃあ人間じゃないのは三人目と見ないんじゃないかと思う人いますが、その場合はこう考えて下さい。&lt;br /&gt;
一人目というのが、喋っている自分です。二人目は聞いている相手です。&lt;br /&gt;
ちなみに、人間じゃなきゃ聞けないですよね？&lt;br /&gt;
一人目でも二人目でもない、じゃあ三人目です。三人称と思って下さい。&lt;br /&gt;
どうしても三人称、三人目、第三者が違和感がある人は、私が一人目、話している相手が二人目、&lt;br /&gt;
それ以外の人間だろかものだろうが関係なくその他が三人称と思ってもいいです。&lt;br /&gt;
”school”、三人称単数です。&lt;br /&gt;
”He”も三人称単数です。&lt;br /&gt;
否定文と同じです。&lt;br /&gt;
”do”を”does”に換えて、後ろの動詞は原形です。&lt;br /&gt;
”does school begin”この”begin”に”s”を付けないようにして下さい。&lt;br /&gt;
元々肯定文があって疑問文にしなさいという問題の場合、肯定文は”school begins”となります。&lt;br /&gt;
”school begins in spring”になります。&lt;br /&gt;
これを疑問文にする時に、”do”ではなく”does school”です。&lt;br /&gt;
”begins”そのまま写しちゃダメです。&lt;br /&gt;
”s”を取って”begin”です。&lt;br /&gt;
したがって、”do” ”does”のあと、否定文とか疑問文とか関係ないです。&lt;br /&gt;
”do” ”does”のあとは動詞は絶対に原形です。&lt;br /&gt;
なんならもう”does”プラス原形です。そこだけ覚えてもいいくらいです。&lt;br /&gt;
否定文だと”do”や”does”の後ろに”not”が付きますが、疑問文の場合はこの位置に主語がくる、これが換わるだけです。&lt;/p&gt;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&lt;p&gt;じゃあ”not”が主語がと関係なく、”do”のあとは動詞原形、”does”のあとは動詞原形です。&lt;br /&gt;
もしあれだったら下だけやります。&lt;br /&gt;
”does”を書いたらとにかく”do”に”es”を付けたんだから”s”は被らない。&lt;br /&gt;
&lt;span style="color: #0000ff;"&gt;動詞は”s”を消して原型に戻します。&lt;/span&gt;&lt;br /&gt;
これをしっかり覚えていて下さい。&lt;br /&gt;
ちなみに返事の時も、主語、三人称単数なら”Yes, it does.” ”No, he doesn’t.”みたいになります。&lt;br /&gt;
肯定文に戻っているのが2番です。”It begins in spring.”です。&lt;br /&gt;
否定文になっているのが3番です。”He doesn’t like music.”です。&lt;br /&gt;
肯定文だけ”does”が出てこないから動詞に”s”を付けます。&lt;br /&gt;
&lt;span style="color: #ff0000;"&gt;否定文や疑問文は”does”が出てくるので動詞は絶対に原形です。&lt;/span&gt;&lt;br /&gt;
これを忘れないようにして欲しいと思います。&lt;/p&gt;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</si>
  <si>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https://eng-support.com/company/</t>
  </si>
  <si>
    <t>以下のページは不自然なワードを使用しています。
これらを適切に自然な言葉に置き換えて下さい。
なお、本文の装飾や構造は絶対に変えないでください。
【対象ページURL】
https://eng-support.com/company/
【検出された不自然ワード】
- 型
【本文】
------
&lt;p&gt;「英語教室サポート」は株式会社アリスメティカジャパンにより運営されております。&lt;/p&gt;
&lt;h2&gt;会社概要&lt;/h2&gt;
&lt;h3&gt;社名&lt;/h3&gt;
&lt;p&gt;株式会社アリスメティカジャパン&lt;br /&gt;
Arithmetica Japan Co., Ltd.&lt;/p&gt;
&lt;p&gt;&lt;a href="http://arithmetica.jp/wp/wp-content/uploads/2016/08/yoko.png" rel="attachment wp-att-737"&gt;&lt;img decoding="async" class="alignnone size-medium wp-image-737" src="http://arithmetica.jp/wp/wp-content/uploads/2016/08/yoko-300x64.png" alt="yoko" width="300" height="64" /&gt;&lt;/a&gt;&lt;/p&gt;
&lt;h3&gt;本社&lt;/h3&gt;
&lt;p&gt;〒160-0004&lt;br /&gt;
東京都新宿区四谷１－７　装美ビル301&lt;br /&gt;
Tel：&lt;span data-cwtag="03-4400-2879"&gt;03-4400-2879&lt;/span&gt;&lt;/p&gt;
&lt;h3&gt;代表者&lt;/h3&gt;
&lt;p&gt;代表取締役　夏井　一成&lt;/p&gt;
&lt;h3&gt;設立&lt;/h3&gt;
&lt;p&gt;2016年8月2日&lt;/p&gt;
&lt;h3&gt;資本金&lt;/h3&gt;
&lt;p&gt;1,000,000円&lt;/p&gt;
&lt;h3&gt;事業内容&lt;/h3&gt;
&lt;h5&gt;教室運営事業&lt;/h5&gt;
&lt;p&gt;「中学受験専門　夏井算数塾」…中学受験算数の完全１対１教室型個別指導・オンライン個別指導塾&lt;/p&gt;
&lt;p&gt;&lt;a href="https://natsui-sansu-juku.com/"&gt;&lt;img decoding="async" src="https://arithmetica.jp/wp/wp-content/uploads/2019/06/9a60f8b1f9dfa7afc66bd387de75f55d.jpg" /&gt;&lt;/a&gt;&lt;/p&gt;
&lt;p&gt;「受験国語専門　読解ラボ東京」…受験国語専門の完全１対１個別指導・少数集団授業の指導塾&lt;/p&gt;
&lt;p&gt;&lt;a href="http://dokkai-labo.tokyo/"&gt;&lt;img decoding="async" src="https://arithmetica.jp/wp/wp-content/uploads/2019/06/tate_100.jpg" /&gt;&lt;/a&gt;&lt;/p&gt;
&lt;p&gt;「中高一貫校専門塾エスコット(Escot)～定期試験対策から大学受験指導まで～」…中高一貫校専門の英語・数学・国語の完全１対１個別指導塾&lt;/p&gt;
&lt;p&gt;&lt;a href="https://juku-escot.com/"&gt;&lt;img decoding="async" src="https://arithmetica.jp/wp/wp-content/uploads/2019/06/tate_100-1.jpg" /&gt;&lt;/a&gt;&lt;/p&gt;
&lt;p&gt;「受験社会専門塾　令和」…受験社会専門の完全１対１の個別指導塾&lt;/p&gt;
&lt;p&gt;&lt;a href="http://jukureiwa.com/"&gt;&lt;img decoding="async" src="https://arithmetica.jp/wp/wp-content/uploads/2019/06/END_tate_ver2_100.jpg" /&gt;&lt;/a&gt;&lt;/p&gt;
&lt;p&gt;「古典専門塾　かきつばた」…完全１対１の古文・漢文個別指導塾&lt;/p&gt;
&lt;p&gt;&lt;a href="https://koten-kakitsubata.jp/"&gt;&lt;img decoding="async" loading="lazy" class="alignnone size-full wp-image-31726" src="https://natsui-sansu-juku.com/wp-content/uploads/2023/08/tate_400-300x300-150x150-2.jpg" alt="" width="120" height="120" /&gt;&lt;/a&gt;&lt;/p&gt;
&lt;p&gt;「受験英語専門ゼミ　Re-Write」…受験英語塾&lt;/p&gt;
&lt;p&gt;&lt;a href="https://eigo-rewrite.com/"&gt;&lt;img decoding="async" loading="lazy" class="alignnone size-full wp-image-31731" src="https://natsui-sansu-juku.com/wp-content/uploads/2023/08/logo_tate-150x145-2.png" alt="" width="110" height="105" /&gt;&lt;/a&gt;&lt;/p&gt;
&lt;p&gt;「英語教室サポート」&amp;#8230;英語専門塾&lt;/p&gt;
&lt;p&gt;&lt;img decoding="async" loading="lazy" class="alignnone size-full wp-image-31732" src="https://natsui-sansu-juku.com/wp-content/uploads/2023/08/tate-140x150-2.jpg" alt="" width="110" height="117" /&gt;&lt;/p&gt;
&lt;p&gt;基礎力Stadium「国語のトリガー」&amp;#8230;国語が苦手な受験生専門の塾&lt;/p&gt;
&lt;p&gt;&lt;a href="https://www.kokugo-trigger.com/"&gt;&lt;img decoding="async" loading="lazy" class="alignnone size-full wp-image-31729" src="https://natsui-sansu-juku.com/wp-content/uploads/2023/08/79255d4610bbb2a3d7a6e3db7684429c-150x126-1.jpg" alt="" width="120" height="100" /&gt;&lt;/a&gt;&lt;/p&gt;
&lt;p&gt;受験理科専門塾「しゅん吉クエスト」&amp;#8230;理科嫌いの受験生専門の塾&lt;/p&gt;
&lt;h5&gt;&lt;a href="https://rika-quest.com/"&gt;&lt;img decoding="async" loading="lazy" class="alignnone size-full wp-image-31730" src="https://natsui-sansu-juku.com/wp-content/uploads/2023/08/f9b7b40f610cc17630bfbf2a0b33e416-150x132-1.jpg" alt="" width="120" height="105" /&gt;&lt;/a&gt;&lt;/h5&gt;
&lt;h5&gt;受験教育WEBサービス事業&lt;/h5&gt;
&lt;p&gt;「夏井算数塾WEB　～最速の算数講義～」…中学受験のために算数を学習する小学生の「より具体的な悩み」を解決するためのWEB講義サイト&lt;/p&gt;
&lt;p&gt;&lt;a href="https://filmuy.com/arithmetica/"&gt;&lt;img decoding="async" src="http://dokkai-labo.tokyo/wp-content/uploads/2016/12/4a332f05ade4ac7bb3c46c472cb5eac8-300x75.jpg" alt="4a332f05ade4ac7bb3c46c472cb5eac8" /&gt;&lt;/a&gt;&lt;/p&gt;
&lt;h5&gt;受験指導サポート事業&lt;/h5&gt;
&lt;p&gt;中学受験国語の指導法に苦戦している先生方のためのコーチングプログラム&lt;br /&gt;
&lt;a href="https://arithmetica.jp/support/" target="_blank" rel="noopener noreferrer"&gt;詳細はこちら&lt;/a&gt;&lt;/p&gt;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</si>
  <si>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https://eng-support.com/info/2022年度春期講習開催のお知らせ/</t>
  </si>
  <si>
    <t>以下のページは不自然なワードを使用しています。
これらを適切に自然な言葉に置き換えて下さい。
なお、本文の装飾や構造は絶対に変えないでください。
【対象ページURL】
https://eng-support.com/info/2022年度春期講習開催のお知らせ/
【検出された不自然ワード】
- 型
【本文】
------
&lt;p&gt;春休みは、短いながらも日頃の積み残しを消化するのには最適のタイミングです。&lt;/p&gt;
&lt;p&gt;当塾では、この春休みを有意義に過ごして頂くために、春期講習会を実施させて頂くこととなりました。現在当塾に通塾されている塾生の皆さんは勿論のこと、普段は他塾に通われている生徒さんにも門戸を開放致します！&lt;/p&gt;
&lt;p&gt;この絶好の機会に更なる実力アップを狙っている生徒さんの参加をお待ちしております。&lt;/p&gt;
&lt;p&gt;なお、&lt;a href="https://eng-support.com/kouza/"&gt;開講講座&lt;/a&gt;は&lt;br /&gt;
&amp;#8211; 「完全１対１個別指導」(教室型個別指導)&lt;br /&gt;
&amp;#8211; 「完全１対１個別指導」(オンライン個別指導)&lt;br /&gt;
となります。&lt;/p&gt;
&lt;p&gt;■対象：小学生・中学生・高校生&lt;/p&gt;
&lt;p&gt;■内容：志望校対策、進学塾のクラスアップ対策など、ご要望に応じて独自にカリキュラムを作成いたします。&lt;/p&gt;
&lt;p&gt;■日程：3/27（日）～4/6（水）　9:00～21:20&lt;/p&gt;
&lt;p&gt;■会場：英語教室サポート&lt;/p&gt;
&lt;p&gt;■費用：&lt;/p&gt;
&lt;p&gt;●完全１対１個別指導…１コマ(110分)・18,150円（入塾金は頂戴致しません）&lt;/p&gt;
&lt;p&gt;&amp;#8212;&lt;/p&gt;
&lt;p&gt;また、受講されるかどうかは別として、日頃の学習についてのお悩みなど国語学習についてのご相談もお待ちしております。&lt;a href="https://eng-support.com/inquiry/" target="_blank" rel="noopener noreferrer"&gt;お問い合わせフォーム&lt;/a&gt;よりご連絡をお願い致します。&lt;/p&gt;
&lt;p&gt;多くの皆さんのチャレンジ、お待ちしております！&lt;/p&gt;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</si>
  <si>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https://eng-support.com/info/2022年度生徒募集のお知らせ【個別】/</t>
  </si>
  <si>
    <t>以下のページは不自然なワードを使用しています。
これらを適切に自然な言葉に置き換えて下さい。
なお、本文の装飾や構造は絶対に変えないでください。
【対象ページURL】
https://eng-support.com/info/2022年度生徒募集のお知らせ【個別】/
【検出された不自然ワード】
- 型
【本文】
------
&lt;p&gt;本日より、2022年度、「完全１対１」の個別指導の生徒募集を開始致します。&lt;/p&gt;
&lt;p&gt;詳細については、下記をご覧下さいませ。&lt;/p&gt;
&lt;p&gt;なお、&lt;a href="https://eng-support.com/kouza/"&gt;開講講座&lt;/a&gt;は&lt;br /&gt;
・「完全１対１個別指導」(教室型個別指導)&lt;br /&gt;
・「完全１対１個別指導」(オンライン個別指導)&lt;br /&gt;
となります。&lt;/p&gt;
&lt;p&gt;詳細については、下記をご覧下さいませ。&lt;/p&gt;
&lt;p&gt;■対象：小学生・中学生・高校生&lt;/p&gt;
&lt;p&gt;■内容：志望校対策、進学塾のクラスアップ対策など、ご要望に応じて独自にカリキュラムを作成いたします。&lt;/p&gt;
&lt;p&gt;■日程：7/20（水）～8/31（水）　7:00～22:55&lt;/p&gt;
&lt;p&gt;■費用：※詳細につきましてはご確認頂ければ幸いです。&lt;/p&gt;
&lt;p&gt;また、受講されるかどうかは別として、日頃の学習についてのお悩みなど国語学習についてのご相談もお待ちしております。&lt;a href="http://eng-support.com/inquiry/" target="_blank" rel="noopener noreferrer"&gt;お問い合わせフォーム&lt;/a&gt;よりご連絡をお願い致します。&lt;/p&gt;
&lt;p&gt;多くの皆さんのチャレンジ、お待ちしております！&lt;/p&gt;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</si>
  <si>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https://eng-support.com/info/2023年度春期講習開催のお知らせ/</t>
  </si>
  <si>
    <t>以下のページは不自然なワードを使用しています。
これらを適切に自然な言葉に置き換えて下さい。
なお、本文の装飾や構造は絶対に変えないでください。
【対象ページURL】
https://eng-support.com/info/2023年度春期講習開催のお知らせ/
【検出された不自然ワード】
- 型
【本文】
------
&lt;p&gt;春休みは、短いながらも日頃の積み残しを消化するのには最適のタイミングです。&lt;/p&gt;
&lt;p&gt;当塾では、この春休みを有意義に過ごしていただくために、春期講習会を実施いたします。現在当塾に通塾されている塾生の皆さんはもちろんのこと、普段は他塾に通われている生徒さんにも門戸を開放いたします！&lt;/p&gt;
&lt;p&gt;この絶好の機会にさらなる実力アップを狙っている生徒さんの参加をお待ちしております。&lt;/p&gt;
&lt;p&gt;なお、&lt;a href="https://eng-support.com/kouza/"&gt;開講講座&lt;/a&gt;は&lt;/p&gt;
&lt;ul&gt;
&lt;li&gt;「完全１対１個別指導」(教室型個別指導)&lt;/li&gt;
&lt;li&gt;「完全１対１個別指導」(オンライン個別指導) となります。&lt;/li&gt;
&lt;/ul&gt;
&lt;p&gt;■対象：小学生・中学生・高校生&lt;/p&gt;
&lt;p&gt;■内容：志望校対策、進学塾のクラスアップ対策など、ご要望に応じて独自にカリキュラムを作成いたします。&lt;/p&gt;
&lt;p&gt;■日程：3/27（月）～4/6（木）　9:00～21:20&lt;/p&gt;
&lt;p&gt;■会場：英語教室サポート&lt;/p&gt;
&lt;p&gt;■費用：&lt;/p&gt;
&lt;p&gt;●完全１対１個別指導…１コマ(110分)・18,150円（入塾金は頂戴いたしません）&lt;/p&gt;
&lt;hr /&gt;
&lt;p&gt;また、受講されるかどうかは別として、日頃の学習に関するお悩みや国語学習についてのご相談もお待ちしております。&lt;a href="https://eng-support.com/inquiry/" target="_blank" rel="noopener noreferrer"&gt;お問い合わせフォーム&lt;/a&gt;よりご連絡をお願いいたします。&lt;/p&gt;
&lt;p&gt;多くの皆さんのチャレンジをお待ちしております！&lt;/p&gt;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</si>
  <si>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https://eng-support.com/info/2023年度生徒募集のお知らせ【個別】/</t>
  </si>
  <si>
    <t>以下のページは不自然なワードを使用しています。
これらを適切に自然な言葉に置き換えて下さい。
なお、本文の装飾や構造は絶対に変えないでください。
【対象ページURL】
https://eng-support.com/info/2023年度生徒募集のお知らせ【個別】/
【検出された不自然ワード】
- 型
【本文】
------
&lt;p&gt;本日より、2023年度、「完全１対１」の個別指導の生徒募集を開始いたします。&lt;/p&gt;
&lt;p&gt;詳細については、下記をご覧くださいませ。&lt;/p&gt;
&lt;p&gt;なお、&lt;a href="https://eng-support.com/kouza/"&gt;開講講座&lt;/a&gt;は&lt;/p&gt;
&lt;p&gt;・「完全１対１個別指導」(教室型個別指導)&lt;/p&gt;
&lt;p&gt;・「完全１対１個別指導」(オンライン個別指導) となります。&lt;/p&gt;
&lt;p&gt;■対象：小学生・中学生・高校生&lt;/p&gt;
&lt;p&gt;■内容：志望校対策、進学塾のクラスアップ対策など、ご要望に応じて独自にカリキュラムを作成いたします。&lt;/p&gt;
&lt;p&gt;■日程：7/20（木）～8/31（木）　7:00～22:55&lt;/p&gt;
&lt;p&gt;■費用：※詳細につきましてはご確認いただければ幸いです。&lt;/p&gt;
&lt;p&gt;また、受講されるかどうかは別として、日頃の学習に関するお悩みや国語学習についてのご相談もお待ちしております。&lt;a href="https://eng-support.com/inquiry/" target="_blank" rel="noopener noreferrer"&gt;お問い合わせフォーム&lt;/a&gt;よりご連絡をお願いいたします。&lt;/p&gt;
&lt;p&gt;多くの皆さんのチャレンジをお待ちしております！&lt;/p&gt;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</si>
  <si>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https://eng-support.com/info/2024年度春期講習開催のお知らせ/</t>
  </si>
  <si>
    <t>以下のページは不自然なワードを使用しています。
これらを適切に自然な言葉に置き換えて下さい。
なお、本文の装飾や構造は絶対に変えないでください。
【対象ページURL】
https://eng-support.com/info/2024年度春期講習開催のお知らせ/
【検出された不自然ワード】
- 型
【本文】
------
&lt;div class="flex-shrink-0 flex flex-col relative items-end"&gt;
&lt;div&gt;
&lt;div class="pt-0"&gt;
&lt;div class="gizmo-bot-avatar flex h-8 w-8 items-center justify-center overflow-hidden rounded-full"&gt;
&lt;div class="relative p-1 rounded-sm flex items-center justify-center bg-token-main-surface-primary text-token-text-primary h-8 w-8"&gt;&lt;/div&gt;
&lt;/div&gt;
&lt;/div&gt;
&lt;/div&gt;
&lt;/div&gt;
&lt;div class="group/conversation-turn relative flex w-full min-w-0 flex-col agent-turn"&gt;
&lt;div class="flex-col gap-1 md:gap-3"&gt;
&lt;div class="flex max-w-full flex-col flex-grow"&gt;
&lt;div class="min-h-8 text-message flex w-full flex-col items-end gap-2 whitespace-normal break-words [.text-message+&amp;amp;]:mt-5" dir="auto" data-message-author-role="assistant" data-message-id="5de4a831-b7d8-46be-ae80-55ed31a89c5a" data-message-model-slug="gpt-4o-mini"&gt;
&lt;div class="flex w-full flex-col gap-1 empty:hidden first:pt-[3px]"&gt;
&lt;div class="markdown prose w-full break-words dark:prose-invert light"&gt;
&lt;p&gt;以下が2024年度版の春期講習会案内文です。&lt;/p&gt;
&lt;hr /&gt;
&lt;p&gt;春休みは、短いながらも日頃の積み残しを消化するのに最適なタイミングです。&lt;/p&gt;
&lt;p&gt;当塾では、この春休みを有意義に過ごしていただくために、春期講習会を実施いたします。現在当塾に通塾されている塾生の皆さんはもちろんのこと、普段は他塾に通われている生徒さんにも門戸を開放いたします！&lt;/p&gt;
&lt;p&gt;この絶好の機会にさらなる実力アップを狙っている生徒さんの参加をお待ちしております。&lt;/p&gt;
&lt;p&gt;なお、&lt;a href="https://eng-support.com/kouza/"&gt;開講講座&lt;/a&gt;は&lt;/p&gt;
&lt;ul&gt;
&lt;li&gt;「完全１対１個別指導」(教室型個別指導)&lt;/li&gt;
&lt;li&gt;「完全１対１個別指導」(オンライン個別指導)&lt;/li&gt;
&lt;/ul&gt;
&lt;p&gt;となります。&lt;/p&gt;
&lt;p&gt;■対象：小学生・中学生・高校生&lt;/p&gt;
&lt;p&gt;■内容：志望校対策、進学塾のクラスアップ対策など、ご要望に応じて独自にカリキュラムを作成いたします。&lt;/p&gt;
&lt;p&gt;■日程：3/27（水）～4/6（土）　9:00～21:20&lt;/p&gt;
&lt;p&gt;■会場：英語教室サポート&lt;/p&gt;
&lt;p&gt;■費用：&lt;/p&gt;
&lt;p&gt;●完全１対１個別指導…１コマ(110分)・18,150円（入塾金は頂戴いたしません）&lt;/p&gt;
&lt;p&gt;また、受講されるかどうかは別として、日頃の学習に関するお悩みや国語学習についてのご相談もお待ちしております。&lt;a href="https://eng-support.com/inquiry/" target="_blank" rel="noopener noreferrer"&gt;お問い合わせフォーム&lt;/a&gt;よりご連絡をお願いいたします。&lt;/p&gt;
&lt;p&gt;多くの皆さんのチャレンジをお待ちしております！&lt;/p&gt;
&lt;/div&gt;
&lt;/div&gt;
&lt;/div&gt;
&lt;/div&gt;
&lt;/div&gt;
&lt;/div&gt;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</si>
  <si>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https://eng-support.com/info/2026/</t>
  </si>
  <si>
    <t>以下のページは不自然なワードを使用しています。
これらを適切に自然な言葉に置き換えて下さい。
なお、本文の装飾や構造は絶対に変えないでください。
【対象ページURL】
https://eng-support.com/info/2026/
【検出された不自然ワード】
- 型
【本文】
------
&lt;p&gt;本日より、2026年度、「完全１対１」の個別指導の生徒募集を開始致します。&lt;/p&gt;
&lt;p&gt;詳細については、下記をご覧下さいませ。&lt;/p&gt;
&lt;p&gt;なお、&lt;a href="https://eng-support.com/kouza/"&gt;開講講座&lt;/a&gt;は&lt;br /&gt;
・「完全１対１個別指導」(教室型個別指導)&lt;br /&gt;
・「完全１対１個別指導」(オンライン個別指導)&lt;br /&gt;
となります。&lt;/p&gt;
&lt;p&gt;詳細については、下記をご覧下さいませ。&lt;/p&gt;
&lt;p&gt;■対象：小学生・中学生・高校生&lt;/p&gt;
&lt;p&gt;■内容：志望校対策、進学塾のクラスアップ対策など、ご要望に応じて独自にカリキュラムを作成いたします。&lt;/p&gt;
&lt;p&gt;■日程：開講日は2/1（日）を予定しております。&lt;/p&gt;
&lt;p&gt;■費用：※詳細につきましてはご確認頂ければ幸いです。&lt;/p&gt;
&lt;p&gt;また、受講されるかどうかは別として、日頃の学習についてのお悩みなど国語学習についてのご相談もお待ちしております。&lt;a href="http://eng-support.com/inquiry/" target="_blank" rel="noopener noreferrer"&gt;お問い合わせフォーム&lt;/a&gt;よりご連絡をお願い致します。&lt;/p&gt;
&lt;p&gt;多くの皆さんのチャレンジ、お待ちしております！&lt;/p&gt;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</si>
  <si>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https://juku-escot.com/access/</t>
  </si>
  <si>
    <t>以下のページは不自然なワードを使用しています。
これらを適切に自然な言葉に置き換えて下さい。
なお、本文の装飾や構造は絶対に変えないでください。
【対象ページURL】
https://juku-escot.com/access/
【検出された不自然ワード】
- 型
【本文】
------
&lt;h2&gt;教室へのアクセス&lt;/h2&gt;
&lt;h3&gt;住所&lt;/h3&gt;
&lt;p class="sc-eopZyb fhMqvU"&gt;〒160-0004 東京都新宿区四谷１－７　装美ビル301&lt;/p&gt;
&lt;h3&gt;地図&lt;/h3&gt;
&lt;p&gt;&lt;iframe style="border: 0;" tabindex="0" src="https://www.google.com/maps/embed?pb=!1m18!1m12!1m3!1d3240.595095693855!2d139.72618201561212!3d35.686970737263714!2m3!1f0!2f0!3f0!3m2!1i1024!2i768!4f13.1!3m3!1m2!1s0x60188c8b0a68e053%3A0xc651f249fed562a2!2z44CSMTYwLTAwMDQg5p2x5Lqs6YO95paw5a6_5Yy65Zub6LC377yR5LiB55uu77yX4oiS77yRIOijhee-juODk-ODqw!5e0!3m2!1sja!2sjp!4v1609311998772!5m2!1sja!2sjp" width="800" height="600" frameborder="0" allowfullscreen="allowfullscreen" aria-hidden="false" data-mce-fragment="1"&gt;&lt;/iframe&gt;&lt;/p&gt;
&lt;h3&gt;道順&lt;/h3&gt;
&lt;p&gt;四ツ谷駅の四ツ谷口を出てすぐの横断歩道を渡り、四谷見附の交差点を左折し直進します。&lt;/p&gt;
&lt;p&gt;&lt;img decoding="async" src="https://natsui-sansu-juku.com/wp-content/uploads/2021/01/S__105234441-768x1024.jpg" /&gt;&lt;/p&gt;
&lt;p&gt;少し進むと左手に&lt;span style="font-size: 1rem;"&gt;「四ツ谷　胡桃屋」が見えます。&lt;/span&gt;&lt;/p&gt;
&lt;p&gt;&lt;img decoding="async" src="https://natsui-sansu-juku.com/wp-content/uploads/2021/01/S__105234439-768x1024.jpg" /&gt;&lt;/p&gt;
&lt;p&gt;&lt;span style="font-size: 1rem;"&gt;「四ツ谷　胡桃屋」、「元祖やきとり串八珍　四谷店」の間のビルの３階が当塾です。&lt;/span&gt;&lt;/p&gt;
&lt;p&gt;&lt;img decoding="async" src="https://natsui-sansu-juku.com/wp-content/uploads/2021/01/S__105234437-768x1024.jpg" /&gt;&lt;/p&gt;
&lt;p&gt;&amp;nbsp;&lt;/p&gt;
&lt;h3&gt;アクセス&lt;/h3&gt;
&lt;p&gt;JR 四ツ谷駅&lt;br /&gt;
東京メトロ南北線　四ツ谷駅&lt;br /&gt;
東京メトロ丸の内線　四ツ谷駅&lt;/p&gt;
&lt;p&gt;四ツ谷口より徒歩２分&lt;/p&gt;
&lt;p&gt;&amp;nbsp;&lt;/p&gt;
&lt;section class="veu_cta" id="veu_cta-490"&gt;&lt;h1 class="cta_title"&gt;講座案内：受験対策　医学部対策講座【英語・数学】&lt;/h1&gt;&lt;div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/&gt;基本的な英語の学力をつけた上で、大学別の対策を実施します。解答作成に必要な文章構成能力など総合的に養成します。
&lt;br /&gt;
&lt;br /&gt;【数学】
&lt;br /&gt;医学部受験では、典型問題までは確実に解答していく力が求められますので、 合格に必要な実力を身に付けていくための学習計画を立てるところから指導させていただきます。&lt;/div&gt;&lt;div class="cta_body_link"&gt;&lt;a href="https://juku-escot.com/examination/" class="btn btn-primary btn-block btn-lg" target="_blank"&gt;受験対策　医学部対策講座【英語・数学】&lt;/a&gt;&lt;/div&gt;&lt;/div&gt;&lt;!-- [ /.vkExUnit_cta_body ] --&gt;&lt;/section&gt;			
------</t>
  </si>
  <si>
    <t>https://juku-escot.com/c_blogs/j-goukakusurutameniha/</t>
  </si>
  <si>
    <t>以下のページは不自然なワードを使用しています。
これらを適切に自然な言葉に置き換えて下さい。
なお、本文の装飾や構造は絶対に変えないでください。
【対象ページURL】
https://juku-escot.com/c_blogs/j-goukakusurutameniha/
【検出された不自然ワード】
- 設計
【本文】
------
&lt;p&gt;&lt;!-- ▼H2/H3構造 再設計 完成版 --&gt;&lt;/p&gt;
&lt;p&gt;「中学生のうちに英検準２級を取りたい」「高校受験にも活かせる資格が欲しい」と考えるご家庭が増えています。&lt;br /&gt;
一方で、&lt;strong&gt;「準２級は中学生には難しそう…」&lt;/strong&gt;という不安の声も少なくありません。&lt;/p&gt;
&lt;p&gt;英検準２級は、公式には&lt;strong&gt;高校１年生終了程度の英語力&lt;/strong&gt;が求められる級です。&lt;br /&gt;
中学校の学習内容だけでは合格が難しいレベルであることを理解しておく必要があります。&lt;/p&gt;
&lt;p&gt;このページでは、&lt;strong&gt;中学生で英検準２級に合格するために押さえておきたいポイントと、効果的な学習の進め方&lt;/strong&gt;を整理して解説します。&lt;/p&gt;
&lt;h2&gt;中学生の英検準2級はどれくらいのレベルか&lt;/h2&gt;
&lt;h3&gt;高校1年生終了程度が基準になる理由&lt;/h3&gt;
&lt;p&gt;英検準２級には、高校１年生終了程度の英語力が必要とされています。&lt;/p&gt;
&lt;ul&gt;
&lt;li&gt;中学教科書レベルだけでは対応しきれない&lt;/li&gt;
&lt;li&gt;語彙・読解量ともに中学範囲を超える&lt;/li&gt;
&lt;/ul&gt;
&lt;blockquote&gt;&lt;p&gt;中学３年生程度の英語力では合格は難しい。&lt;br /&gt;
⇒ &lt;strong&gt;高校内容を先取りする意識が必要。&lt;/strong&gt;&lt;/p&gt;&lt;/blockquote&gt;
&lt;p&gt;計画的に学習すれば、中学生でも十分に合格は可能です。&lt;/p&gt;
&lt;h2&gt;中2で英検準2級を目指す開始時期の目安&lt;/h2&gt;
&lt;h3&gt;中2から始めると進めやすい理由&lt;/h3&gt;
&lt;ul&gt;
&lt;li&gt;中学2年のうちから開始する&lt;/li&gt;
&lt;li&gt;遅くとも中3初期までに着手する&lt;/li&gt;
&lt;/ul&gt;
&lt;p&gt;中3以降は受験勉強が本格化し、両立が難しくなります。&lt;/p&gt;
&lt;p&gt;&lt;strong&gt;早い段階でのスタートが合格への近道です。&lt;/strong&gt;&lt;/p&gt;
&lt;h2&gt;中学生で準2級に合格する勉強の進め方&lt;/h2&gt;
&lt;h3&gt;学校の授業だけでは足りない理由&lt;/h3&gt;
&lt;ul&gt;
&lt;li&gt;授業は中学内容が中心&lt;/li&gt;
&lt;li&gt;高校レベルは扱われない&lt;/li&gt;
&lt;/ul&gt;
&lt;blockquote&gt;&lt;p&gt;学校任せにせず、自主学習が不可欠です。&lt;/p&gt;&lt;/blockquote&gt;
&lt;ul&gt;
&lt;li&gt;準2級対応単語帳・問題集&lt;/li&gt;
&lt;li&gt;専用教材で読解・リスニング補強&lt;/li&gt;
&lt;li&gt;早めの過去問確認&lt;/li&gt;
&lt;/ul&gt;
&lt;h2&gt;準2級対策は語彙を最優先にする&lt;/h2&gt;
&lt;h3&gt;語彙量が得点に直結しやすい理由&lt;/h3&gt;
&lt;p&gt;合格を左右しやすいのは&lt;strong&gt;語彙力&lt;/strong&gt;です。&lt;/p&gt;
&lt;ul&gt;
&lt;li&gt;文法問題は多くない&lt;/li&gt;
&lt;li&gt;語彙が分かれば解ける問題が多い&lt;/li&gt;
&lt;/ul&gt;
&lt;blockquote&gt;&lt;p&gt;語彙が安定すれば得点は伸びやすい。&lt;/p&gt;&lt;/blockquote&gt;
&lt;h3&gt;語彙を増やす具体的な取り組み方&lt;/h3&gt;
&lt;ul&gt;
&lt;li&gt;毎日継続して覚える&lt;/li&gt;
&lt;li&gt;読む・聞く・書くを組み合わせる&lt;/li&gt;
&lt;li&gt;長文内で確認する&lt;/li&gt;
&lt;/ul&gt;
&lt;h2&gt;文法は過去問を通して身につける&lt;/h2&gt;
&lt;h3&gt;文法だけに時間を使いすぎない考え方&lt;/h3&gt;
&lt;ul&gt;
&lt;li&gt;文法問題集だけに偏らない&lt;/li&gt;
&lt;li&gt;細部にこだわりすぎない&lt;/li&gt;
&lt;/ul&gt;
&lt;h3&gt;頻出文法をまとめて覚える方法&lt;/h3&gt;
&lt;blockquote&gt;&lt;p&gt;過去問で問われ方ごと覚える。&lt;/p&gt;&lt;/blockquote&gt;
&lt;ul&gt;
&lt;li&gt;実戦形式で定着&lt;/li&gt;
&lt;li&gt;頻出分野が見える&lt;/li&gt;
&lt;/ul&gt;
&lt;h2&gt;中2・中高一貫でも準2級は十分に狙える&lt;/h2&gt;
&lt;p&gt;中学生でも正しい準備をすれば合格は可能です。&lt;/p&gt;
&lt;h3&gt;合格に必要な取り組みの整理&lt;/h3&gt;
&lt;ul&gt;
&lt;li&gt;レベルを正しく把握&lt;/li&gt;
&lt;li&gt;授業外学習の確保&lt;/li&gt;
&lt;li&gt;語彙最優先&lt;/li&gt;
&lt;li&gt;文法は過去問中心&lt;/li&gt;
&lt;/ul&gt;
&lt;h2&gt;関連コラム&lt;/h2&gt;
&lt;blockquote&gt;&lt;p&gt;&lt;a href="https://juku-escot.com/column/junnikyuu/" target="_blank" rel="noopener"&gt;&lt;br /&gt;
中学生でも英検準２級に合格できる勉強法&lt;br /&gt;
&lt;/a&gt;&lt;/p&gt;&lt;/blockquote&gt;
&lt;h2&gt;まとめ：中2からの準2級は語彙と早期着手が鍵&lt;/h2&gt;
&lt;ul&gt;
&lt;li&gt;必要レベルは高校1年終了程度&lt;/li&gt;
&lt;li&gt;中2〜中3初期が最適期&lt;/li&gt;
&lt;li&gt;語彙力が最大の武器&lt;/li&gt;
&lt;/ul&gt;
------</t>
  </si>
  <si>
    <t>https://juku-escot.com/c_blogs/syakaibenkyouhou/</t>
  </si>
  <si>
    <t>以下のページは不自然なワードを使用しています。
これらを適切に自然な言葉に置き換えて下さい。
なお、本文の装飾や構造は絶対に変えないでください。
【対象ページURL】
https://juku-escot.com/c_blogs/syakaibenkyouhou/
【検出された不自然ワード】
- 網羅
【本文】
------
&lt;h2&gt;中学生におすすめできる社会の勉強法とは？&lt;/h2&gt;
&lt;p&gt;中学生の方にとって、社会は非常に難しいといえる教科です。それは、世界の歴史、国の出来事や日本の伝統文化、地理など、覚えることがたくさんあるためです。しかし、勉強法が全くないわけではありません。&lt;/p&gt;
&lt;p&gt;中学生におすすめできる効率的な勉強法は、ただ暗記をするのではなく、まずは&lt;span style="color: #ff0000;"&gt;自身が興味を持てるものに特化して勉強する&lt;/span&gt;ことです。例えば、県庁所在地に関して興味があるのであれば、その都道府県の伝統や地域性、名産物などを最初に勉強します。&lt;/p&gt;
&lt;p&gt;自分自身が興味を持てることであれば、勉強するのが苦にならないはずです。中学生にとって社会は難しい教科でしょうが、それでもいきなり全部覚えようとするのではなく、まずは自身が好きな分野を集中的に勉強することが良いです。それが、中学生におすすめできる社会の勉強法になります。&lt;strong&gt;好きな分野からスタートすれば、徐々に全体に興味を持てるようになる可能性が高く&lt;/strong&gt;、&lt;span style="color: #0000ff;"&gt;いつの間にか得意な教科となっている&lt;/span&gt;ことも考えられるでしょう。&lt;/p&gt;
&lt;h3&gt;分野別：興味を点から線に広げる「具体例」&lt;/h3&gt;
&lt;p&gt;「好きなことから」と言われても難しい場合は、以下の切り口を参考にしてみてください。一つの興味（点）が、試験に出る知識（線）へと繋がります。&lt;/p&gt;
&lt;ul&gt;
&lt;li&gt;&lt;strong&gt;歴史&lt;/strong&gt;：戦国武将や幕末の志士など、人物に注目する。漫画やアニメの舞台となった時代背景を調べることで、当時の政治や文化が立体的に見えてきます。&lt;/li&gt;
&lt;li&gt;&lt;strong&gt;地理&lt;/strong&gt;：家族旅行で行った場所や、好きな食べ物の産地を深掘りする。「なぜここでこれが作られるのか？」という気候や地形の理由を知ることで、暗記ではない地理の力が身につきます。&lt;/li&gt;
&lt;li&gt;&lt;strong&gt;公民&lt;/strong&gt;：普段使っているSNSやニュース、身近な商品の価格がどう決まるのかなど、日常生活と社会の仕組みをリンクさせて考える習慣をつけましょう。&lt;/li&gt;
&lt;/ul&gt;
&lt;h3&gt;中学生の社会勉強法：よくある質問（FAQ）&lt;/h3&gt;
&lt;div class="faq-section" style="background: #f9f9f9; padding: 20px; border-radius: 8px; margin-bottom: 20px;"&gt;
&lt;p&gt;&lt;strong&gt;Q. 中高一貫校で進度が速く、興味を持つ余裕がありません。&lt;/strong&gt;&lt;br /&gt;
A. 全てを網羅しようとせず、まずは直近のテスト範囲の中で「これだけは面白い」と思える項目を1つ見つけてください。その1項目を深掘りすることで、周辺知識への理解も驚くほどスムーズになります。&lt;/p&gt;
&lt;p&gt;&lt;strong&gt;Q. 一問一答などの暗記だけで点数は取れますか？&lt;/strong&gt;&lt;br /&gt;
A. 短期的には取れますが、応用力はつきません。「なぜその事件が起きたのか？」「なぜその気候になるのか？」という背景（ストーリー）を理解することを優先しましょう。&lt;/p&gt;
&lt;p&gt;&lt;strong&gt;Q. 問題集は何回くらい解き直すべきですか？&lt;/strong&gt;&lt;br /&gt;
A. 興味のある分野は1回で覚えられることもありますが、定着には最低3回は必要です。1回目は全体像の把握、2回目は間違えた箇所の確認、3回目は「なぜその答えになるか」の説明まで行うのが理想です。&lt;/p&gt;
&lt;/div&gt;
&lt;h3&gt;中高一貫校の社会こそ「個別指導」が効く理由&lt;/h3&gt;
&lt;p&gt;中高一貫校の社会科は、学校ごとに独自のカリキュラムや記述中心の試験が行われることが多く、独学での対策に限界を感じる生徒さんも少なくありません。個別指導塾ESCOTでは、生徒の「興味」を最大限に引き出しながら、志望校や学校の特性に合わせた戦略的な勉強法を提案します。&lt;/p&gt;
&lt;h4&gt;関連コラム&lt;/h4&gt;
&lt;blockquote&gt;&lt;p&gt;&lt;a href="https://juku-escot.com/column/yokunaibenkyouhou/" target="_blank" rel="noopener"&gt;中学生が陥りやすい「よくない」勉強法&lt;/a&gt;&lt;/p&gt;&lt;/blockquote&gt;
------</t>
  </si>
  <si>
    <t>https://juku-escot.com/c_blogs/syakaijinbenkyou/</t>
  </si>
  <si>
    <t>以下のページは不自然なワードを使用しています。
これらを適切に自然な言葉に置き換えて下さい。
なお、本文の装飾や構造は絶対に変えないでください。
【対象ページURL】
https://juku-escot.com/c_blogs/syakaijinbenkyou/
【検出された不自然ワード】
- 崩れ
【本文】
------
&lt;h2&gt;社会人の勉強でやる気がなくなったときの解決策｜モチベーションを保ち仕事と両立するコツ&lt;/h2&gt;
&lt;p&gt;受験といえば高校受験、大学受験が最初に出てくると思いますが、社会人であっても仕事上の資格取得やスキルアップのために受験を受ける人は多いと思います。特に社会人は仕事との両立をしなければならず、ストレスから受験勉強のやる気がなくなったという経験があるのではないでしょうか。そこで、社会人の受験勉強のモチベーションを保つコツを考えてみましょう。&lt;/p&gt;
&lt;h3&gt;1. モチベーションが低下する原因を切り分け、ストレスを軽減する&lt;/h3&gt;
&lt;ul&gt;
&lt;li&gt;&lt;strong&gt;時間が取れない&lt;/strong&gt;：仕事後に勉強枠が確保できていない&lt;/li&gt;
&lt;li&gt;&lt;strong&gt;量が重すぎる&lt;/strong&gt;：計画倒れで着手前に疲れている&lt;/li&gt;
&lt;li&gt;&lt;strong&gt;進んでいる実感がない&lt;/strong&gt;：成果が見えず意味を感じられない&lt;/li&gt;
&lt;/ul&gt;
&lt;h3&gt;2. 長いスパンで計画を立て、仕事と受験勉強のバランスを取る&lt;/h3&gt;
&lt;p&gt;受験勉強のモチベーションを保つためには、&lt;span style="color: #ff0000;"&gt;長いスパンで勉強する&lt;/span&gt;という考え方が大切です。一般的な資格の受験日は年に１回か、数回あることがほとんどです。仕事をしながら勉強をしていくわけですから、&lt;strong&gt;一番近い日程に照準を定めるのではなく、少し余裕を持ったスケジュールを組みましょう&lt;/strong&gt;。思うように勉強が捗らないことでやる気がなくなった、ということが無くなります。仕事と受験勉強のバランスを取りましょう。&lt;/p&gt;
&lt;h3&gt;3. 独学の限界を感じたら、塾や人の力を借りて効率化する&lt;/h3&gt;
&lt;p&gt;次に、人の力を借りてみることも重要です。仕事上の資格であれば、職場の上司や同僚に教えを乞うのも良いでしょう。1人で受験勉強するよりも効率的に学ぶことが出来ます。仕事と関係のない資格の受験であれば、学習塾や通信教育を活用するのも手です。&lt;span style="color: #0000ff;"&gt;人と勉強したり、教わったりすることでやる気を保つことが出来ます&lt;/span&gt;。1人で抱え込んでは分からないことがどんどん増え、やる気がなくなったり、諦めてしまうことに繋がってしまいます。&lt;/p&gt;
&lt;h3&gt;4. モチベーションを再燃させる「仕切り直しのコツ」&lt;/h3&gt;
&lt;ul&gt;
&lt;li&gt;&lt;strong&gt;最初の3日間&lt;/strong&gt;は「毎日30分・同じ作業」だけに決めておく&lt;/li&gt;
&lt;li&gt;やる内容は&lt;strong&gt;選ばなくていいもの&lt;/strong&gt;（問題数・ページ数を事前に決める）&lt;/li&gt;
&lt;li&gt;終わったら&lt;strong&gt;「今日はできた」&lt;/strong&gt;と明確に区切る&lt;/li&gt;
&lt;/ul&gt;
&lt;h3&gt;5. 「1日○時間」ではなく「毎日やる量」を決めて継続する&lt;/h3&gt;
&lt;p&gt;社会人の勉強では、「1日○時間」よりも&lt;strong&gt;「毎日やる量」&lt;/strong&gt;を決めた方が続きやすくなります。&lt;br /&gt;
たとえば「30分」ではなく、「問題3問」「テキスト2ページ」と決めることで、疲れている日でも最低限を越えやすくなります。&lt;/p&gt;
&lt;h3&gt;6. 社会人の勉強によくあるつまずきと対処法&lt;/h3&gt;
&lt;ul&gt;
&lt;li&gt;&lt;strong&gt;平日に勉強できない日が続く&lt;/strong&gt; → 週末に「全部取り戻そう」としない&lt;/li&gt;
&lt;li&gt;&lt;strong&gt;独学がつらい&lt;/strong&gt; → 2週間止まったら人に頼る判断をする&lt;/li&gt;
&lt;li&gt;&lt;strong&gt;やる気がゼロ&lt;/strong&gt; → 勉強開始ではなく「教材を開く」だけで終えてもよい&lt;/li&gt;
&lt;/ul&gt;
&lt;p&gt;社会人においては、学生よりも受験勉強のモチベーションを保つことが難しいと言えます。自分から学ぶ姿勢を育まなければ、仕事との両立は上手くいきません。人や塾の力を借り、無理のないように時間を管理しなければなりません。それらが上手くいかないと、簡単にやる気なくなった、という状況になってしまいます。仕事と受験勉強のバランスを取りつつ、自分が潰れてしまわないように注意しましょう。&lt;br /&gt;
&lt;!-- ▼ 追記ブロック（おすすめ挿入位置：h3「1. モチベーションが低下する原因…」の直後） ▼ --&gt;&lt;/p&gt;
&lt;h3&gt;原因別：社会人のモチベーションが落ちたときの「打ち手」具体例&lt;/h3&gt;
&lt;p&gt;「やる気がない」ように見えても、実際は原因が違うことが多いです。原因ごとに対策を変えると、戻りが早くなります。&lt;/p&gt;
&lt;div class="table-responsive" style="margin: 12px 0 18px;"&gt;
&lt;table class="table table-bordered table-sm align-middle" style="background: #fff;"&gt;
&lt;thead style="background: #f7f7f7;"&gt;
&lt;tr class="text-center"&gt;
&lt;th style="min-width: 140px;"&gt;よくある状態&lt;/th&gt;
&lt;th&gt;その場でやること&lt;/th&gt;
&lt;th style="min-width: 180px;"&gt;翌日以降の工夫&lt;/th&gt;
&lt;/tr&gt;
&lt;/thead&gt;
&lt;tbody&gt;
&lt;tr&gt;
&lt;td class="text-center"&gt;&lt;strong&gt;疲れて着手できない&lt;/strong&gt;&lt;/td&gt;
&lt;td&gt;教材を開いて、目次か見出しだけ眺めて終える&lt;/td&gt;
&lt;td&gt;平日は「読むだけ」を基本にし、書く作業は週末へ回す&lt;/td&gt;
&lt;/tr&gt;
&lt;tr&gt;
&lt;td class="text-center"&gt;&lt;strong&gt;量が重く感じる&lt;/strong&gt;&lt;/td&gt;
&lt;td&gt;今日やる範囲を「1ページ」など極小にする&lt;/td&gt;
&lt;td&gt;範囲を小さく区切り、終わり地点を先に決める&lt;/td&gt;
&lt;/tr&gt;
&lt;tr&gt;
&lt;td class="text-center"&gt;&lt;strong&gt;進んでいる実感がない&lt;/strong&gt;&lt;/td&gt;
&lt;td&gt;「できたこと」を1行だけメモする（例：問題3問）&lt;/td&gt;
&lt;td&gt;週に1回、チェックテストで伸びを可視化する&lt;/td&gt;
&lt;/tr&gt;
&lt;tr&gt;
&lt;td class="text-center"&gt;&lt;strong&gt;独学がつらい&lt;/strong&gt;&lt;/td&gt;
&lt;td&gt;質問先を1つ決める（同僚／講座／コミュニティ）&lt;/td&gt;
&lt;td&gt;週1回だけ他者と接点を作り、停滞を防ぐ&lt;/td&gt;
&lt;/tr&gt;
&lt;/tbody&gt;
&lt;/table&gt;
&lt;/div&gt;
&lt;h3&gt;忙しい社会人向け：1週間の勉強スケジュール例（30分想定）&lt;/h3&gt;
&lt;p&gt;仕事後に重い課題を置くと続きにくいので、「平日は軽め・週末にまとめる」形が無理がありません。&lt;/p&gt;
&lt;ul&gt;
&lt;li&gt;&lt;strong&gt;月〜木&lt;/strong&gt;：インプット中心（読む／聞く）＋確認問題を少し&lt;/li&gt;
&lt;li&gt;&lt;strong&gt;金&lt;/strong&gt;：間違えた所だけ見直す（新しいことは増やさない）&lt;/li&gt;
&lt;li&gt;&lt;strong&gt;土&lt;/strong&gt;：演習（まとまった時間で問題を解く）&lt;/li&gt;
&lt;li&gt;&lt;strong&gt;日&lt;/strong&gt;：復習と調整（次週の範囲を小さく決める）&lt;/li&gt;
&lt;/ul&gt;
&lt;h3&gt;「今日やること」を3分で決めるチェック&lt;/h3&gt;
&lt;p&gt;着手で止まりやすい人は、まず“選ぶ”工程を軽くすると進みます。&lt;/p&gt;
&lt;ol&gt;
&lt;li&gt;今日の残り時間は何分か（10／20／30）&lt;/li&gt;
&lt;li&gt;読むだけ・解くだけ、どちらがラクか&lt;/li&gt;
&lt;li&gt;終わり地点を決める（例：2ページ、問題2問）&lt;/li&gt;
&lt;/ol&gt;
&lt;p&gt;&lt;strong&gt;例&lt;/strong&gt;：疲れている日＝「テキスト2ページを読むだけ」／元気がある日＝「問題3問＋見直し」&lt;/p&gt;
&lt;h3&gt;ミニ練習：モチベーションを戻すための「見える化」&lt;/h3&gt;
&lt;p&gt;勉強の内容ではなく、「できた量」を残すと続けやすくなります。次のいずれかを毎日1つだけ書きます。&lt;/p&gt;
&lt;ul&gt;
&lt;li&gt;今日やった範囲（例：第2章 3〜4ページ）&lt;/li&gt;
&lt;li&gt;解いた数（例：問題3問）&lt;/li&gt;
&lt;li&gt;間違いの種類（例：用語の取り違え／計算ミス）&lt;/li&gt;
&lt;/ul&gt;
&lt;h3&gt;独学・講座・指導の選び方（比較）&lt;/h3&gt;
&lt;p&gt;自分に合う形を選ぶと、途中で止まりにくくなります。&lt;/p&gt;
&lt;div class="table-responsive" style="margin: 12px 0 18px;"&gt;
&lt;table class="table table-striped table-bordered table-sm align-middle mb-0" style="background: #fff;"&gt;
&lt;thead style="background: #f7f7f7;"&gt;
&lt;tr class="text-center"&gt;
&lt;th style="min-width: 140px;"&gt;学び方&lt;/th&gt;
&lt;th&gt;向いている人&lt;/th&gt;
&lt;th style="min-width: 200px;"&gt;弱点が出やすい所&lt;/th&gt;
&lt;/tr&gt;
&lt;/thead&gt;
&lt;tbody&gt;
&lt;tr&gt;
&lt;td class="text-center"&gt;&lt;strong&gt;独学&lt;/strong&gt;&lt;/td&gt;
&lt;td&gt;自分で予定を決めて実行できる&lt;/td&gt;
&lt;td&gt;間違いの原因が分からず停滞しやすい&lt;/td&gt;
&lt;/tr&gt;
&lt;tr&gt;
&lt;td class="text-center"&gt;&lt;strong&gt;通信講座&lt;/strong&gt;&lt;/td&gt;
&lt;td&gt;教材の流れに沿って進めたい&lt;/td&gt;
&lt;td&gt;疑問が解消されず積み残しが出る&lt;/td&gt;
&lt;/tr&gt;
&lt;tr&gt;
&lt;td class="text-center"&gt;&lt;strong&gt;個別指導&lt;/strong&gt;&lt;/td&gt;
&lt;td&gt;つまずきの原因を早く潰したい&lt;/td&gt;
&lt;td&gt;スケジュール調整が必要（時間確保）&lt;/td&gt;
&lt;/tr&gt;
&lt;/tbody&gt;
&lt;/table&gt;
&lt;/div&gt;
&lt;h3&gt;社会人の勉強：よくある質問（追記FAQ）&lt;/h3&gt;
&lt;div class="faq-section" style="background: #f9f9f9; padding: 20px; border-radius: 8px; margin-bottom: 20px;"&gt;
&lt;p&gt;&lt;strong&gt;Q. 仕事で毎日クタクタです。勉強は朝の方がいいですか？&lt;/strong&gt;&lt;br /&gt;
A. 夜に崩れやすい人は朝が合いやすいです。朝が難しい場合は、平日は「読むだけ」に寄せ、問題演習は週末にまとめる形でも十分進みます。&lt;/p&gt;
&lt;p&gt;&lt;strong&gt;Q. 平日にできない日が続くと自己嫌悪になります。&lt;/strong&gt;&lt;br /&gt;
A. 取り返そうとして急に量を増やすと反動が出ます。週末は「できなかった分＋少し」くらいに留め、翌週の負担を増やさない方が続きます。&lt;/p&gt;
&lt;p&gt;&lt;strong&gt;Q. 勉強時間が短いと意味がない気がします。&lt;/strong&gt;&lt;br /&gt;
A. 社会人は短時間の積み上げが武器になります。内容は軽くても「毎日触れる」を続ける方が、再開のハードルが下がります。&lt;/p&gt;
&lt;p&gt;&lt;strong&gt;Q. 何からやればいいか分からず止まります。&lt;/strong&gt;&lt;br /&gt;
A. 最初は「教材を開く→見出しを読む→2ページだけ読む」など、判断がいらない作業に寄せると着手しやすくなります。&lt;/p&gt;
&lt;/div&gt;
&lt;p&gt;&lt;!-- ▲ 追記ブロックここまで ▲ --&gt;&lt;/p&gt;
&lt;h4&gt;関連コラム&lt;/h4&gt;
&lt;blockquote&gt;&lt;p&gt;&lt;a href="https://juku-escot.com/column/yaruki/" target="_blank" rel="noopener"&gt;&lt;br /&gt;
やる気をなくさず受験勉強を続けるために必要な心構えとは？&lt;br /&gt;
&lt;/a&gt;&lt;/p&gt;&lt;/blockquote&gt;
------</t>
  </si>
  <si>
    <t>https://juku-escot.com/c_blogs/taisaku4/</t>
  </si>
  <si>
    <t>以下のページは不自然なワードを使用しています。
これらを適切に自然な言葉に置き換えて下さい。
なお、本文の装飾や構造は絶対に変えないでください。
【対象ページURL】
https://juku-escot.com/c_blogs/taisaku4/
【検出された不自然ワード】
- 整え
【本文】
------
&lt;p&gt;&lt;!-- =============================== 受験勉強でやる気を出すための４つの対策（3000〜4000字目標の増補版） Bootstrap5前提／JS不要（details/summary使用） =============================== --&gt;&lt;/p&gt;
&lt;section class="container my-5"&gt;&lt;!-- Hero --&gt;&lt;/p&gt;
&lt;div class="p-4 p-md-5 rounded-4 bg-light border shadow-sm"&gt;
&lt;div class="row g-4 align-items-center"&gt;
&lt;div class="col-lg-8"&gt;
&lt;p&gt;&lt;span class="badge text-bg-primary mb-2"&gt;受験勉強&lt;/span&gt;&lt;br /&gt;
&lt;span class="badge text-bg-warning text-dark mb-2"&gt;やる気&lt;/span&gt;&lt;/p&gt;
&lt;h1 class="h3 fw-bold mb-3"&gt;受験勉強でやる気を出すための４つの対策&lt;/h1&gt;
&lt;p class="mb-0 text-secondary"&gt;やる気が出る日もあれば、どうしても出ない日もあります。大切なのは「気分」に任せず、&lt;br /&gt;
気持ちを戻す流れを持っておくことです。ここでは、やる気が下がったときに効く4つの対策を、具体的に整理します。&lt;/p&gt;
&lt;/div&gt;
&lt;div class="col-lg-4"&gt;
&lt;div class="d-grid gap-2"&gt;&lt;a class="btn btn-primary btn-lg" href="#quick"&gt;今すぐ気持ちを戻す&lt;/a&gt;&lt;br /&gt;
&lt;a class="btn btn-outline-primary" href="#check"&gt;原因チェックへ&lt;/a&gt;&lt;/div&gt;
&lt;/div&gt;
&lt;/div&gt;
&lt;/div&gt;
&lt;p&gt;&lt;!-- TOC --&gt;&lt;/p&gt;
&lt;div class="card shadow-sm border-0 mt-4"&gt;
&lt;div class="card-header bg-white fw-bold"&gt;目次&lt;/div&gt;
&lt;div class="card-body"&gt;
&lt;div class="row g-2"&gt;
&lt;div class="col-md-6"&gt;
&lt;ol class="mb-0"&gt;
&lt;li&gt;&lt;a href="#main"&gt;本文&lt;/a&gt;&lt;/li&gt;
&lt;li&gt;&lt;a href="#quick"&gt;やる気がない日の即効メニュー&lt;/a&gt;&lt;/li&gt;
&lt;li&gt;&lt;a href="#rest"&gt;休憩する&lt;/a&gt;&lt;/li&gt;
&lt;li&gt;&lt;a href="#remove"&gt;原因を取り除く&lt;/a&gt;&lt;/li&gt;
&lt;/ol&gt;
&lt;/div&gt;
&lt;div class="col-md-6"&gt;
&lt;ol class="mb-0" start="5"&gt;
&lt;li&gt;&lt;a href="#goal"&gt;目標を高くしすぎない&lt;/a&gt;&lt;/li&gt;
&lt;li&gt;&lt;a href="#start"&gt;とりあえず取り組む&lt;/a&gt;&lt;/li&gt;
&lt;li&gt;&lt;a href="#check"&gt;やる気が落ちる原因チェック&lt;/a&gt;&lt;/li&gt;
&lt;li&gt;&lt;a href="#faq"&gt;よくある質問&lt;/a&gt;&lt;/li&gt;
&lt;li&gt;&lt;a href="#related"&gt;関連コラム&lt;/a&gt;&lt;/li&gt;
&lt;/ol&gt;
&lt;/div&gt;
&lt;/div&gt;
&lt;/div&gt;
&lt;/div&gt;
&lt;p&gt;&lt;!-- 本文（提示内容を保持しつつ増補） --&gt;&lt;/p&gt;
&lt;div id="main" class="mt-5"&gt;
&lt;div class="card border-0 shadow-sm"&gt;
&lt;div class="card-body p-4 p-md-5"&gt;
&lt;h2&gt;受験勉強でやる気を出すための４つの対策&lt;/h2&gt;
&lt;p&gt;受験勉強は長期戦であり、日によってやる気がある日もあれば、やる気がなかなか出ないという日もあることかと思います。&lt;br /&gt;
しかし、志望校に合格するためにはやる気がなかなか出ない日であっても勉強をしなければなりません。&lt;/p&gt;
&lt;div class="alert alert-primary"&gt;&lt;strong&gt;補足：&lt;/strong&gt;&lt;br /&gt;
やる気は「出してから始める」より、&lt;strong&gt;始めてから戻ってくる&lt;/strong&gt;ことが多いです。&lt;br /&gt;
だからこそ、やる気がない日に使う「流れ」を決めておくと、受験勉強が止まりにくくなります。&lt;/div&gt;
&lt;p&gt;&lt;!-- 即効メニュー --&gt;&lt;/p&gt;
&lt;div id="quick" class="mt-4"&gt;
&lt;h3 class="h5 fw-bold mb-3"&gt;やる気がない日の即効メニュー（5分で再始動）&lt;/h3&gt;
&lt;div class="row g-3"&gt;
&lt;div class="col-md-3"&gt;
&lt;div class="p-3 border rounded-4 bg-light h-100"&gt;
&lt;div class="fw-bold mb-2"&gt;①机を片付ける&lt;/div&gt;
&lt;p class="small text-secondary mb-0"&gt;教科書1冊＋ノートだけにする。視界を軽くすると始めやすいです。&lt;/p&gt;
&lt;/div&gt;
&lt;/div&gt;
&lt;div class="col-md-3"&gt;
&lt;div class="p-3 border rounded-4 h-100"&gt;
&lt;div class="fw-bold mb-2"&gt;②タイマー5分&lt;/div&gt;
&lt;p class="small text-secondary mb-0"&gt;短く区切ると負担が減り、取り掛かりやすくなります。&lt;/p&gt;
&lt;/div&gt;
&lt;/div&gt;
&lt;div class="col-md-3"&gt;
&lt;div class="p-3 border rounded-4 bg-light h-100"&gt;
&lt;div class="fw-bold mb-2"&gt;③簡単な1問&lt;/div&gt;
&lt;p class="small text-secondary mb-0"&gt;最初の成功体験が勢いになります。まずは確実に解けるものから。&lt;/p&gt;
&lt;/div&gt;
&lt;/div&gt;
&lt;div class="col-md-3"&gt;
&lt;div class="p-3 border rounded-4 h-100"&gt;
&lt;div class="fw-bold mb-2"&gt;④次にやること&lt;/div&gt;
&lt;p class="small text-secondary mb-0"&gt;「次に何をするか」を決めると、途中で止まりにくくなります。&lt;/p&gt;
&lt;/div&gt;
&lt;/div&gt;
&lt;/div&gt;
&lt;/div&gt;
&lt;h4 id="rest" class="mt-5"&gt;休憩する&lt;/h4&gt;
&lt;p&gt;受験に合格するためには勉強しなければなりませんが、どんなに頑張っても途中でやる気が削がれてしまうと、&lt;br /&gt;
受験勉強をサボってしまう原因になります。そんな時は、勉強を一時中断してみましょう。&lt;br /&gt;
少し休んで集中力の回復を待つという対策方法です。&lt;br /&gt;
長時間勉強しても、集中力がなくなっている中で続けいては内容がしっかり入ってきません。&lt;br /&gt;
&lt;span style="color: #ff0000;"&gt;適度な休憩をはさむことで脳が整理され、気分転換もできる&lt;/span&gt;ので、&lt;br /&gt;
休憩後また集中して勉強することができます。&lt;/p&gt;
&lt;div class="row g-3 mt-2"&gt;
&lt;div class="col-md-6"&gt;
&lt;div class="p-3 border rounded-4 bg-light h-100"&gt;
&lt;div class="fw-bold mb-2"&gt;休憩のコツ&lt;/div&gt;
&lt;ul class="mb-0"&gt;
&lt;li&gt;時間を決める（10分・15分など）&lt;/li&gt;
&lt;li&gt;軽く体を動かす（ストレッチ・歩く）&lt;/li&gt;
&lt;li&gt;机から離れて視界を変える&lt;/li&gt;
&lt;li&gt;戻ったら「次の1問」から再開する&lt;/li&gt;
&lt;/ul&gt;
&lt;/div&gt;
&lt;/div&gt;
&lt;div class="col-md-6"&gt;
&lt;div class="p-3 border rounded-4 h-100"&gt;
&lt;div class="fw-bold mb-2"&gt;休憩が長引く原因&lt;/div&gt;
&lt;p class="small text-secondary mb-0"&gt;スマホ・動画・ゲームは区切りが付けにくく、休憩が延びやすいです。&lt;br /&gt;
どうしても触るならタイマーを先に設定し、時間になったら机に戻るルールを作りましょう。&lt;/p&gt;
&lt;/div&gt;
&lt;/div&gt;
&lt;/div&gt;
&lt;details class="border rounded-4 p-3 mt-3"&gt;
&lt;summary class="fw-bold"&gt;休憩を「サボり」にしないための具体例&lt;/summary&gt;
&lt;div class="mt-3"&gt;
&lt;p class="mb-2"&gt;休憩は、勉強をやめるためではなく、戻るための準備です。次のように決めておくと、戻りやすくなります。&lt;/p&gt;
&lt;ul class="mb-0"&gt;
&lt;li&gt;休憩の前に「次にやるページ・問題番号」を書いておく&lt;/li&gt;
&lt;li&gt;休憩後は「最初の5分だけ」と決める&lt;/li&gt;
&lt;li&gt;休憩の内容を決める（散歩・ストレッチなど）&lt;/li&gt;
&lt;/ul&gt;
&lt;/div&gt;
&lt;/details&gt;
&lt;h4 id="remove" class="mt-5"&gt;原因を取り除く&lt;/h4&gt;
&lt;p&gt;勉強部屋からサボる原因を取り除くやり方もおすすめです。&lt;br /&gt;
周囲に自分を誘惑するものが存在すると、受験勉強のやる気が無くなります。&lt;br /&gt;
スマホやゲーム機、漫画本などが置いてあるなら、目につかないよう別の部屋へ移動させたり、収納したりしましょう。&lt;br /&gt;
&lt;span style="color: #ff0000;"&gt;勉強だけをする環境をしっかり作る&lt;/span&gt;ことが大切です。&lt;/p&gt;
&lt;div class="alert alert-warning"&gt;&lt;strong&gt;ポイント：&lt;/strong&gt;&lt;br /&gt;
やる気の問題に見えても、実は「環境」が原因のことがあります。誘惑を遠ざけるだけで、集中が戻ることがあります。&lt;/div&gt;
&lt;div class="row g-3"&gt;
&lt;div class="col-lg-4"&gt;
&lt;div class="p-3 border rounded-4 bg-light h-100"&gt;
&lt;div class="fw-bold mb-2"&gt;スマホ対策&lt;/div&gt;
&lt;ul class="mb-0"&gt;
&lt;li&gt;別室に置く&lt;/li&gt;
&lt;li&gt;通知を切る&lt;/li&gt;
&lt;li&gt;タイマーだけ使う&lt;/li&gt;
&lt;/ul&gt;
&lt;/div&gt;
&lt;/div&gt;
&lt;div class="col-lg-4"&gt;
&lt;div class="p-3 border rounded-4 h-100"&gt;
&lt;div class="fw-bold mb-2"&gt;机の対策&lt;/div&gt;
&lt;ul class="mb-0"&gt;
&lt;li&gt;教材は1つだけ出す&lt;/li&gt;
&lt;li&gt;余計な紙を片付ける&lt;/li&gt;
&lt;li&gt;今日やる範囲を1行で書く&lt;/li&gt;
&lt;/ul&gt;
&lt;/div&gt;
&lt;/div&gt;
&lt;div class="col-lg-4"&gt;
&lt;div class="p-3 border rounded-4 bg-light h-100"&gt;
&lt;div class="fw-bold mb-2"&gt;場所の対策&lt;/div&gt;
&lt;ul class="mb-0"&gt;
&lt;li&gt;図書館や自習室に行く&lt;/li&gt;
&lt;li&gt;リビングで短時間だけやる&lt;/li&gt;
&lt;li&gt;座る向きを変える&lt;/li&gt;
&lt;/ul&gt;
&lt;/div&gt;
&lt;/div&gt;
&lt;/div&gt;
&lt;h4 id="goal" class="mt-5"&gt;目標を高くしすぎない&lt;/h4&gt;
&lt;p&gt;目標のハードルを高く設定しすぎてしまうと、クリアできずにやる気が下がってしまいます。&lt;br /&gt;
まずは&lt;span style="color: #ff0000;"&gt;確実に達成できる目標を設定し、それをクリアし続ける&lt;/span&gt;という方法で、&lt;br /&gt;
やる気を継続させましょう。受験のためとはいえ、いきなり長時間勉強に費やすと燃え尽きてしまいがちです。&lt;br /&gt;
クリアできる目標を設定すれば負担が少なくなり、気持ちに余裕が生まれて集中しやすくなります。&lt;/p&gt;
&lt;div class="row g-3 mt-2"&gt;
&lt;div class="col-md-6"&gt;
&lt;div class="p-3 border rounded-4 bg-light h-100"&gt;
&lt;div class="fw-bold mb-2"&gt;良い目標の作り方&lt;/div&gt;
&lt;ul class="mb-0"&gt;
&lt;li&gt;「時間」より「量」で決める（例：英単語20個）&lt;/li&gt;
&lt;li&gt;小さく区切る（例：問題5問×3セット）&lt;/li&gt;
&lt;li&gt;終わったら次にやることを追加する&lt;/li&gt;
&lt;/ul&gt;
&lt;/div&gt;
&lt;/div&gt;
&lt;div class="col-md-6"&gt;
&lt;div class="p-3 border rounded-4 h-100"&gt;
&lt;div class="fw-bold mb-2"&gt;目標が高すぎるサイン&lt;/div&gt;
&lt;p class="small text-secondary mb-0"&gt;毎回「終わらない」状態が続くと、勉強そのものが嫌になります。&lt;br /&gt;
まずは達成率を上げ、達成が続く状態を作ってから少しずつ増やす方が継続します。&lt;/p&gt;
&lt;/div&gt;
&lt;/div&gt;
&lt;/div&gt;
&lt;h4 id="start" class="mt-5"&gt;とりあえず取り組む&lt;/h4&gt;
&lt;p&gt;実はやる気がないと感じるのは、単なる思い込みであることも少なくありません。&lt;br /&gt;
全くダメだと感じていても構いませんので、&lt;br /&gt;
&lt;span style="color: #0000ff;"&gt;とりあえず今すぐ受験勉強を始めてみます&lt;/span&gt;。&lt;br /&gt;
いつの間にか勉強に夢中になっていたなんてことも、わりと普通にあることです。&lt;br /&gt;
やる気がでないといって机に向かわずに、とりあえず勉強をしてみましょう。&lt;/p&gt;
&lt;details class="border rounded-4 p-3 mt-3"&gt;
&lt;summary class="fw-bold"&gt;「とりあえず」を成功させる小ワザ&lt;/summary&gt;
&lt;div class="mt-3"&gt;
&lt;ul class="mb-0"&gt;
&lt;li&gt;最初の課題は“簡単に終わるもの”にする&lt;/li&gt;
&lt;li&gt;5分だけやる（延長は後で判断）&lt;/li&gt;
&lt;li&gt;1ページできたら休憩、など区切りを作る&lt;/li&gt;
&lt;li&gt;勉強開始の合図を決める（机に座ったらタイマー）&lt;/li&gt;
&lt;/ul&gt;
&lt;/div&gt;
&lt;/details&gt;
&lt;p class="mt-4"&gt;受験勉強のやる気を出すには、まずは勉強する環境を整え、やる気が出ないと思ってもとりあえず机に向かい、&lt;br /&gt;
クリアできる目標をどんどん達成し、適度な休憩をはさむことであまり心に負担をかけずに受験勉強を続けることができます。&lt;br /&gt;
自分と向き合い、やる気をうまく継続させていきましょう。&lt;/p&gt;
&lt;/div&gt;
&lt;/div&gt;
&lt;/div&gt;
&lt;p&gt;&lt;!-- 原因チェック --&gt;&lt;/p&gt;
&lt;div id="check" class="mt-5"&gt;
&lt;div class="card shadow-sm border-0"&gt;
&lt;div class="card-body p-4"&gt;
&lt;h2 class="h4 fw-bold mb-3"&gt;やる気が落ちる原因チェック&lt;/h2&gt;
&lt;p class="text-secondary mb-3"&gt;やる気が落ちる理由が分かると、対策が選びやすくなります。まずは当てはまるものを確認してみましょう。&lt;/p&gt;
&lt;div class="row g-3"&gt;
&lt;div class="col-md-6"&gt;
&lt;div class="p-3 border rounded-4 bg-light h-100"&gt;
&lt;div class="fw-bold mb-2"&gt;体の原因&lt;/div&gt;
&lt;div class="form-check"&gt;&lt;input id="c1" class="form-check-input" type="checkbox" /&gt;&lt;label class="form-check-label" for="c1"&gt;睡眠不足が続いている&lt;/label&gt;&lt;/div&gt;
&lt;div class="form-check"&gt;&lt;input id="c2" class="form-check-input" type="checkbox" /&gt;&lt;label class="form-check-label" for="c2"&gt;疲れが抜けない&lt;/label&gt;&lt;/div&gt;
&lt;div class="form-check"&gt;&lt;input id="c3" class="form-check-input" type="checkbox" /&gt;&lt;label class="form-check-label" for="c3"&gt;長時間座りっぱなし&lt;/label&gt;&lt;/div&gt;
&lt;/div&gt;
&lt;/div&gt;
&lt;div class="col-md-6"&gt;
&lt;div class="p-3 border rounded-4 h-100"&gt;
&lt;div class="fw-bold mb-2"&gt;勉強の原因&lt;/div&gt;
&lt;div class="form-check"&gt;&lt;input id="c4" class="form-check-input" type="checkbox" /&gt;&lt;label class="form-check-label" for="c4"&gt;やることが多すぎて迷う&lt;/label&gt;&lt;/div&gt;
&lt;div class="form-check"&gt;&lt;input id="c5" class="form-check-input" type="checkbox" /&gt;&lt;label class="form-check-label" for="c5"&gt;難しすぎて手が止まる&lt;/label&gt;&lt;/div&gt;
&lt;div class="form-check"&gt;&lt;input id="c6" class="form-check-input" type="checkbox" /&gt;&lt;label class="form-check-label" for="c6"&gt;同じミスが続いて自信が落ちた&lt;/label&gt;&lt;/div&gt;
&lt;/div&gt;
&lt;/div&gt;
&lt;/div&gt;
&lt;div class="alert alert-warning mt-3 mb-0"&gt;&lt;strong&gt;目安：&lt;/strong&gt;&lt;br /&gt;
体の原因が強い日は「休憩・睡眠の調整」が先です。勉強の原因が強い日は「環境整備・目標の下げ直し」が効きます。&lt;/div&gt;
&lt;/div&gt;
&lt;/div&gt;
&lt;/div&gt;
&lt;p&gt;&lt;!-- FAQ --&gt;&lt;/p&gt;
&lt;div id="faq" class="mt-5"&gt;
&lt;div class="card shadow-sm border-0"&gt;
&lt;div class="card-body p-4"&gt;
&lt;h2 class="h4 fw-bold mb-3"&gt;よくある質問&lt;/h2&gt;
&lt;details class="border rounded-4 p-3"&gt;
&lt;summary class="fw-bold"&gt;休憩しても戻れないときは？&lt;/summary&gt;
&lt;div class="mt-3"&gt;
&lt;p class="mb-0"&gt;まずは「5分だけ」と区切って、簡単な1問から再開します。戻れない日は、課題が重すぎるか、疲労が強い可能性があります。&lt;br /&gt;
その場合は目標を小さくして、継続を優先した方が安全です。&lt;/p&gt;
&lt;/div&gt;
&lt;/details&gt;
&lt;details class="border rounded-4 p-3 mt-3"&gt;
&lt;summary class="fw-bold"&gt;目標を下げると不安です&lt;/summary&gt;
&lt;div class="mt-3"&gt;
&lt;p class="mb-0"&gt;目標を下げるのは「サボる」ためではなく、「達成を積み重ねる」ためです。&lt;br /&gt;
達成が続く状態を作ってから、少しずつ増やす方が結果的に前に進みます。&lt;/p&gt;
&lt;/div&gt;
&lt;/details&gt;
&lt;/div&gt;
&lt;/div&gt;
&lt;/div&gt;
&lt;p&gt;&lt;!-- 関連コラム --&gt;&lt;/p&gt;
&lt;div id="related" class="mt-4"&gt;
&lt;h4 class="fw-bold"&gt;関連コラム&lt;/h4&gt;
&lt;div class="list-group"&gt;&lt;a class="list-group-item list-group-item-action" href="https://juku-escot.com/column/yaruki/" target="_blank" rel="noopener"&gt;&lt;br /&gt;
やる気をなくさず受験勉強を続けるために必要な心構えとは？&lt;br /&gt;
&lt;/a&gt;&lt;/div&gt;
&lt;/div&gt;
&lt;/section&gt;
------</t>
  </si>
  <si>
    <t>https://juku-escot.com/c_blogs/yarukipoint/</t>
  </si>
  <si>
    <t>以下のページは不自然なワードを使用しています。
これらを適切に自然な言葉に置き換えて下さい。
なお、本文の装飾や構造は絶対に変えないでください。
【対象ページURL】
https://juku-escot.com/c_blogs/yarukipoint/
【検出された不自然ワード】
- 30秒
【本文】
------
&lt;h2&gt;高校受験のやる気を起こさせるポイント&lt;/h2&gt;
&lt;p&gt;高校受験において、やる気を起させるためにはどうしたらよいのでしょうか。やる気が出ないときにやる気を起させるポイントを紹介します。&lt;/p&gt;
&lt;h4&gt;環境づくり&lt;/h4&gt;
&lt;p&gt;自分にとって&lt;span style="color: #0000ff;"&gt;ベストな勉強するための環境作り&lt;/span&gt;がとても重要となります。机の周りを綺麗に整理整頓して、テレビやスマートフォンなどを近くに置かず、勉強に集中出来るようにしましょう。勉強するための環境がきちんと整っていると、勉強のやる気にも繋がっていきます。&lt;/p&gt;
&lt;h4&gt;軽い運動をする&lt;/h4&gt;
&lt;p&gt;高校受験の勉強が行き詰まってしまうと、勉強の効率も上がらずやる気が無くなってしまいます。勉強は机に向かって同じ姿勢で長時間過ごすことも多いかと思います。&lt;strong&gt;軽度の運動を行って身体の血流を良くする&lt;/strong&gt;ことで気分も変わります。筋肉などもほぐれて精神的にも切り替えて勉強が出来るのでおすすめです。&lt;/p&gt;
&lt;h4&gt;メリハリをつける&lt;/h4&gt;
&lt;p&gt;高校受験の勉強を長く続けていると必ず疲労が出てきてしまいます。疲労が蓄積してしまうと、やる気の低下にも繋がってしまいます。適度に休憩を入れたり、メリハリを付けたり気分転換することで勉強を持続することが出来ます。&lt;/p&gt;
&lt;h4&gt;目標を立てる&lt;/h4&gt;
&lt;p&gt;高校受験の勉強でやる気が起きるようにするには、&lt;span style="color: #ff0000;"&gt;明確な目標を立てる&lt;span style="color: #000000;"&gt;こと&lt;/span&gt;&lt;/span&gt;が大切です。短期間の目標や長期の目標を決めて、紙に書いて貼り出すことで常に意識を持って勉強する事が出来ます。目標を明確に持って勉強していくと勉強を継続する意義を常に感じることができます。&lt;/p&gt;
&lt;p&gt;自分にとってベストな環境で受験勉強だけにこだわりすぎず、たまにはリフレッシュしながら自分が立てた目標に向かって受験勉強を続けていきましょう。&lt;/p&gt;
&lt;h3&gt;今日からできる「やる気が出るまでの5分」流れ&lt;/h3&gt;
&lt;p&gt;やる気は「出てから始める」より、&lt;strong&gt;始めてから出る&lt;/strong&gt;ことが多いです。まずは5分だけ、次の順に進めてみましょう。&lt;/p&gt;
&lt;ol&gt;
&lt;li&gt;&lt;strong&gt;机の上を30秒で片づける&lt;/strong&gt;（紙1枚分のスペースを作る）&lt;/li&gt;
&lt;li&gt;&lt;strong&gt;スマホを視界から消す&lt;/strong&gt;（別室／手の届かない場所／電源OFF）&lt;/li&gt;
&lt;li&gt;&lt;strong&gt;今日の最小タスクを1つ決める&lt;/strong&gt;（例：英単語10個、計算10問、教科書2ページ）&lt;/li&gt;
&lt;li&gt;&lt;strong&gt;タイマーを5分にセット&lt;/strong&gt;して、手を動かす&lt;/li&gt;
&lt;li&gt;5分できたら&lt;strong&gt;もう5分&lt;/strong&gt;だけ延長する（続けられる日は延長）&lt;/li&gt;
&lt;/ol&gt;
&lt;h3&gt;環境づくり：集中を邪魔するものを「先に封じる」チェック&lt;/h3&gt;
&lt;ul&gt;
&lt;li&gt;スマホ：通知OFF／機内モード／アプリの時間制限&lt;/li&gt;
&lt;li&gt;机：参考書は1冊だけ出す（他は視界から外す）&lt;/li&gt;
&lt;li&gt;音：無音が無理なら、歌詞なしのBGMでそろえる&lt;/li&gt;
&lt;li&gt;姿勢：椅子に深く座り、足裏を床につける&lt;/li&gt;
&lt;/ul&gt;
&lt;h3&gt;目標の立て方：長期→短期→今日の1本に落とす&lt;/h3&gt;
&lt;p&gt;目標は「大きい目標」だけだと続きません。&lt;strong&gt;今日の行動に変換&lt;/strong&gt;して初めて効きます。&lt;/p&gt;
&lt;ul&gt;
&lt;li&gt;長期：第一志望に合格する&lt;/li&gt;
&lt;li&gt;短期：次の模試で英語を＋10点&lt;/li&gt;
&lt;li&gt;今日：英単語20個＋長文1題（20分）&lt;/li&gt;
&lt;/ul&gt;
&lt;p&gt;「今日の目標」が具体的だと、始めやすく、達成感も出やすくなります。&lt;/p&gt;
&lt;h3&gt;メリハリ：部活後・疲れている日の現実的ルール&lt;/h3&gt;
&lt;ul&gt;
&lt;li&gt;疲れている日は「量」ではなく&lt;strong&gt;最低ライン&lt;/strong&gt;を守る（例：15分だけ）&lt;/li&gt;
&lt;li&gt;集中が切れたら、&lt;strong&gt;3分の軽い運動&lt;/strong&gt;（屈伸／肩回し／散歩）で切り替える&lt;/li&gt;
&lt;li&gt;夜更かしが続いているなら、まず&lt;strong&gt;睡眠時間を決める&lt;/strong&gt;ことを優先する&lt;/li&gt;
&lt;/ul&gt;
&lt;h3&gt;よくある質問（FAQ）&lt;/h3&gt;
&lt;dl&gt;
&lt;dt&gt;Q. どうしてもやる気がゼロの日は、休んだ方がいいですか？&lt;/dt&gt;
&lt;dd&gt;完全休みも選択肢ですが、まずは&lt;strong&gt;5分だけ&lt;/strong&gt;取り組みましょう。5分で止めても「継続の鎖」は切れにくくなります。&lt;/dd&gt;
&lt;dt&gt;Q. スマホが気になって集中できません。&lt;/dt&gt;
&lt;dd&gt;意思で勝つより、&lt;strong&gt;物理的に遠ざける&lt;/strong&gt;方が確実です。別室に置く・家族に預ける・通知OFFの3点セットがおすすめです。&lt;/dd&gt;
&lt;dt&gt;Q. 机に向かっても何から始めればいいか分かりません。&lt;/dt&gt;
&lt;dd&gt;「今日の最小タスク」を1つだけ決めます。&lt;strong&gt;10分で終わる量&lt;/strong&gt;から始めると、行動が起点になってやる気が出やすくなります。&lt;/dd&gt;
&lt;/dl&gt;
&lt;h4&gt;関連コラム&lt;/h4&gt;
&lt;blockquote&gt;&lt;p&gt;&lt;a href="https://juku-escot.com/column/yaruki/" target="_blank" rel="noopener"&gt;やる気をなくさず受験勉強を続けるために必要な心構えとは？&lt;/a&gt;&lt;/p&gt;&lt;/blockquote&gt;
------</t>
  </si>
  <si>
    <t>https://juku-escot.com/column/anki/</t>
  </si>
  <si>
    <t>以下のページは不自然なワードを使用しています。
これらを適切に自然な言葉に置き換えて下さい。
なお、本文の装飾や構造は絶対に変えないでください。
【対象ページURL】
https://juku-escot.com/column/anki/
【検出された不自然ワード】
- 固定
【本文】
------
&lt;h2&gt;定期テストの暗記を短期で仕上げる効率的な方法&lt;/h2&gt;
&lt;p&gt;定期試験前にはたくさん覚えなければならないことがあります。特に&lt;strong&gt;&lt;a href="https://juku-escot.com/column/merit/" target="_blank" rel="noopener"&gt;中高一貫校&lt;/a&gt;&lt;/strong&gt;は授業のスピードもはやく、難易度も高いため、テストの出題範囲が広く、その分覚えなくてはならない量も多くなります。もちろん常日頃から暗記を続けることが大切ですが、時間がない中でも暗記をすることは可能です。まずは、&lt;strong&gt;&lt;a href="https://juku-escot.com/column/yokunaibenkyouhou/" target="_blank" rel="noopener"&gt;陥りやすい「よくない」勉強法&lt;/a&gt;&lt;/strong&gt;より、自分の学習方法を見直しましょう。&lt;/p&gt;
&lt;h3&gt;1. 音読を活用してスピーディーに暗記する&lt;/h3&gt;
&lt;p&gt;全ての教科において、書くよりも音読をしたほうがスピーディーかつ暗記の効果も高いと言われています。声を出せる場所であれば、声に出して暗記をしましょう。さらに、&lt;strong&gt;五感をなるべく多く使う&lt;/strong&gt;ことで短時間で覚えることができます。&lt;strong&gt;記憶の定着を高めるためにも音読を習慣づける&lt;/strong&gt;ようにしましょう。&lt;/p&gt;
&lt;h3&gt;2. 睡眠の質を上げて記憶の定着を最大化する&lt;/h3&gt;
&lt;p&gt;&lt;span style="color: #0000ff;"&gt;記憶は寝ている間に定着&lt;/span&gt;します&lt;strong&gt;。&lt;/strong&gt;定期試験前は徹夜をして勉強したいという気持ちもあるかもしれませんが、睡眠をしっかりとっていないと定期試験の最中に眠くなってしまったり、脳がうまく働かずに普段しないようなミスをしてしまったりします。常日頃から、そして定期試験前であっても、&lt;strong&gt;睡眠時間は６～７時間半くらい&lt;/strong&gt;とりましょう。睡眠時間をきちんと確保することに加えて、&lt;span style="color: #0000ff;"&gt;夕食を食べすぎない&lt;/span&gt;、&lt;span style="color: #0000ff;"&gt;寝室は暗く&lt;/span&gt;、&lt;span style="color: #0000ff;"&gt;無音にする&lt;/span&gt;、&lt;span style="color: #0000ff;"&gt;寝る前にスマホなどをいじらない&lt;/span&gt;といったことを意識するだけで睡眠の質があがり、&lt;span style="color: #ff0000;"&gt;記憶力の向上&lt;/span&gt;につながります。定期試験前だけではなく、日頃から夜更かしはせずに睡眠の質を上げていきましょう。&lt;/p&gt;
&lt;h3&gt;3. 「少量を短時間で」繰り返して脳に定着させる&lt;/h3&gt;
&lt;p&gt;ひとつのものに長い時間をかけて書いて覚えようとするより、複数の項目を見て覚えるということを繰り返したほうが効果的です。同じ英単語を何度もくり返し書くのではなく、複数の単語を見る→覚える→見る→覚える…のほうが記憶が定着します。かといって一度にたくさんのことを暗記することはできません。例えば５単語をサーっと見てそれを繰り返すというようにして暗記していきましょう。&lt;strong&gt;短時間で繰り返し行うほうが記憶力が定着&lt;/strong&gt;ため、『少量を短時間で』を意識して暗記を続けていきましょう。&lt;/p&gt;
&lt;h3&gt;4. Anki（アプリ）で覚えられない時の正しい回し方&lt;/h3&gt;
&lt;p&gt;Anki（anki）を使っているのに覚えられない場合、原因は「やり方が合っていない」よりも、「量の入れ方」と「回す時間帯」がズレていることが多いです。定期試験直前は、Ankiを新規投入の道具にするより、覚えたものを落とさない道具として使う方が安定します。&lt;/p&gt;
&lt;ul&gt;
&lt;li&gt;&lt;strong&gt;新規カードを増やしすぎない&lt;/strong&gt;：直前期は新規を抑え、復習の回転を優先します。&lt;/li&gt;
&lt;li&gt;&lt;strong&gt;短時間を複数回に分けて回す&lt;/strong&gt;：30分を1回より、10分×3回の方が定着しやすいです。&lt;/li&gt;
&lt;li&gt;&lt;strong&gt;音読とセットにする&lt;/strong&gt;：カードを見たら声に出して確認し、目と耳を同時に使います。&lt;/li&gt;
&lt;li&gt;&lt;strong&gt;寝る前は確認に寄せる&lt;/strong&gt;：詰め込みより、軽い見直しで睡眠に入り、記憶の固定を狙います。&lt;/li&gt;
&lt;/ul&gt;
&lt;p&gt;Ankiで覚えられないと感じる時ほど、「少量を短時間で」「睡眠で固める」の2点を崩さない方が、直前期でも安定して点につながります。&lt;/p&gt;
&lt;h2&gt;個別指導塾エスコットの定期試験・暗記対策&lt;/h2&gt;
&lt;p&gt;当塾では、完全１対１の個別指導で定期試験対策も可能です。詳細は&lt;strong&gt;&lt;a href="https://juku-escot.com/onepoint/" target="_blank" rel="noopener"&gt;コチラ&lt;/a&gt;&lt;/strong&gt;をご覧ください。ひとりひとりに合わせた授業で定期試験対策をしっかりと進めていきます。また、教室と同様の授業を&lt;strong&gt;&lt;a href="https://juku-escot.com/online/" target="_blank" rel="noopener"&gt;オンライン&lt;/a&gt;&lt;/strong&gt;でも受講可能です。通塾の必要もなく、勉強し慣れた環境で定期試験の学習をすることができます。定期試験対策の他にも受験対策や学校の授業の対策も行っております。&lt;strong&gt;&lt;a href="https://juku-escot.com/kouza/" target="_blank" rel="noopener"&gt;学校対策&lt;/a&gt;&lt;/strong&gt;を常に行うことで定期試験前であっても焦らずに学習を進めることができます。&lt;/p&gt;
&lt;h3&gt;まとめ｜自分に合った勉強計画でテストを攻略&lt;/h3&gt;
&lt;p&gt;定期試験のときは、&lt;strong&gt;&lt;a href="https://juku-escot.com/column/chokuzen/" target="_blank" rel="noopener"&gt;テスト直前の勉強計画の立て方&lt;/a&gt;&lt;/strong&gt;をもとに、計画を立てて学習していきましょう。自分に合った勉強計画に基づいて定期試験対策を進めていくことが大切です。たくさんの量を一気に覚えようとすることはなるべく避けて、日ごろから暗記すべきものは暗記するクセをつけ、それを繰り返すことで知識として身につけていきましょう。&lt;/p&gt;
&lt;section class="veu_cta" id="veu_cta-501"&gt;&lt;h1 class="cta_title"&gt;開講講座：ワンポイント講座　二週間完結・定期試験対策ゼミ【英語・数学】&lt;/h1&gt;&lt;div class="cta_body"&gt;&lt;div class="cta_body_image cta_body_image_right"&gt;&lt;a href="https://juku-escot.com/onepoint/" target="_blank"&gt;&lt;img width="956" height="253" src="https://juku-escot.com/wp-content/uploads/2020/05/スライドショーロゴ.png" class="attachment-large size-large" alt="" srcset="https://juku-escot.com/wp-content/uploads/2020/05/スライドショーロゴ.png 956w, https://juku-escot.com/wp-content/uploads/2020/05/スライドショーロゴ-300x79.png 300w, https://juku-escot.com/wp-content/uploads/2020/05/スライドショーロゴ-768x203.png 768w" sizes="(max-width: 956px) 100vw, 956px" /&gt;&lt;/a&gt;&lt;/div&gt;&lt;div class="cta_body_txt image_exist"&gt;【英語】
&lt;br /&gt;単発的に数回の授業で定期試験対策を行います。また、英語は資格試験の対策も可能です。ご相談ください。
&lt;br /&gt;
&lt;br /&gt;【数学】
&lt;br /&gt;単発的に数回の授業で定期試験対策を行います。 定期試験の範囲を一通り学習する、 もしくは試験までの時間が少ない場合でも最大限に得点を上げられるよう指導させていただきます。&lt;/div&gt;&lt;div class="cta_body_link"&gt;&lt;a href="https://juku-escot.com/onepoint/" class="btn btn-primary btn-block btn-lg" target="_blank"&gt;ワンポイント講座　二週間完結・定期試験対策ゼミ【英語・数学】&lt;/a&gt;&lt;/div&gt;&lt;/div&gt;&lt;!-- [ /.vkExUnit_cta_body ] --&gt;&lt;/section&gt;			
------</t>
  </si>
  <si>
    <t>https://juku-escot.com/column/eitango/</t>
  </si>
  <si>
    <t>以下のページは不自然なワードを使用しています。
これらを適切に自然な言葉に置き換えて下さい。
なお、本文の装飾や構造は絶対に変えないでください。
【対象ページURL】
https://juku-escot.com/column/eitango/
【検出された不自然ワード】
- 手順
【本文】
------
&lt;p&gt;&lt;!-- =============================== 追加：英単語が定着しない原因の切り分け＋具体手順＋復習間隔＋チェックテスト＋FAQ 挿入位置：冒頭段落（最初の ）直後 =============================== --&gt;&lt;/p&gt;
&lt;h4&gt;まず確認：覚えられない原因は「量」ではなく「やり方」&lt;/h4&gt;
&lt;p&gt;英単語が定着しないときは、次のどこかが欠けていることが多いです。原因を先に切り分けると、やることが一気に絞れます。&lt;/p&gt;
&lt;ul&gt;
&lt;li&gt;&lt;strong&gt;入力不足&lt;/strong&gt;：見た回数が足りない（反復の回数が少ない）&lt;/li&gt;
&lt;li&gt;&lt;strong&gt;出力不足&lt;/strong&gt;：日本語→英語で言えない／書けない（テスト形式に合っていない）&lt;/li&gt;
&lt;li&gt;&lt;strong&gt;音不足&lt;/strong&gt;：発音・音声と結びついていない（リスニングや綴りに弱い）&lt;/li&gt;
&lt;li&gt;&lt;strong&gt;文脈不足&lt;/strong&gt;：単語単体で覚え、文章で意味が取れない（例文・使い方がない）&lt;/li&gt;
&lt;li&gt;&lt;strong&gt;管理不足&lt;/strong&gt;：覚えた後に放置し、忘却で消える（復習間隔の組み立てがない）&lt;/li&gt;
&lt;/ul&gt;
&lt;h4&gt;効率よく回る進め方：5語×3分×3周（合計15分）&lt;/h4&gt;
&lt;p&gt;「時間をかけて1語を完成」より、「少量を高速で回す」方が定着しやすいです。まずは5語だけで次の流れを決めます。&lt;/p&gt;
&lt;ol&gt;
&lt;li&gt;&lt;strong&gt;英語→日本語&lt;/strong&gt;：パッと意味が言えるか（言えなければ印をつける）&lt;/li&gt;
&lt;li&gt;&lt;strong&gt;音声を聞く／発音する&lt;/strong&gt;：見た単語を口で言えるようにする&lt;/li&gt;
&lt;li&gt;&lt;strong&gt;日本語→英語&lt;/strong&gt;：言えるか（テストで問われやすい）&lt;/li&gt;
&lt;li&gt;&lt;strong&gt;スペル確認&lt;/strong&gt;：書けない語だけ最後に書く（最初から書き続けない）&lt;/li&gt;
&lt;/ol&gt;
&lt;p&gt;&lt;strong&gt;ポイント：&lt;/strong&gt;書くのは「最後に、書けない語だけ」。最初から書くと、暗記ではなく作業になります。&lt;/p&gt;
&lt;h4&gt;忘れないための復習間隔（例：7日で4回）&lt;/h4&gt;
&lt;p&gt;「覚えたつもりで抜ける」を防ぐには、復習のタイミングを決めておくのが有効です。次のように決めると回しやすくなります。&lt;/p&gt;
&lt;ul&gt;
&lt;li&gt;&lt;strong&gt;当日&lt;/strong&gt;：学習直後にもう一度（短いチェック）&lt;/li&gt;
&lt;li&gt;&lt;strong&gt;翌日&lt;/strong&gt;：日本語→英語の出力だけ確認（3分）&lt;/li&gt;
&lt;li&gt;&lt;strong&gt;3日後&lt;/strong&gt;：英→日＋日→英をセットで（5分）&lt;/li&gt;
&lt;li&gt;&lt;strong&gt;7日後&lt;/strong&gt;：テスト形式で（書けるか・聞けるかまで）&lt;/li&gt;
&lt;/ul&gt;
&lt;h4&gt;例文で覚える（「意味」ではなく「使い方」を決める）&lt;/h4&gt;
&lt;p&gt;単語帳の意味だけで覚えると、文章の中で意味が取れないことがあります。&lt;strong&gt;短い例文1つ&lt;/strong&gt;をセットにし、「その単語が出たらどんな形で使われるか」を決めましょう。&lt;/p&gt;
&lt;ul&gt;
&lt;li&gt;&lt;strong&gt;例文は短く&lt;/strong&gt;：10語前後で十分&lt;/li&gt;
&lt;li&gt;&lt;strong&gt;セットで覚える&lt;/strong&gt;：前置詞・よく一緒に使う語（コロケーション）も一緒に&lt;/li&gt;
&lt;li&gt;&lt;strong&gt;出力する&lt;/strong&gt;：日本語から例文を言えるか確認（完璧でなくてよい）&lt;/li&gt;
&lt;/ul&gt;
&lt;h4&gt;短時間チェックテスト（家庭学習での「定着確認」用）&lt;/h4&gt;
&lt;p&gt;勉強の最後に、次の3点だけ確認すると「覚えたつもり」が減ります。&lt;/p&gt;
&lt;ul&gt;
&lt;li&gt;&lt;strong&gt;英語→日本語&lt;/strong&gt;：即答できるか&lt;/li&gt;
&lt;li&gt;&lt;strong&gt;日本語→英語&lt;/strong&gt;：口で言えるか（書くのは最後）&lt;/li&gt;
&lt;li&gt;&lt;strong&gt;発音&lt;/strong&gt;：音読できるか（カタカナ読みで止まらないか）&lt;/li&gt;
&lt;/ul&gt;
&lt;h4&gt;よくある失敗と修正&lt;/h4&gt;
&lt;ul&gt;
&lt;li&gt;&lt;strong&gt;単語帳を眺めて終わる&lt;/strong&gt; → 日本語→英語の出力を必ず入れる&lt;/li&gt;
&lt;li&gt;&lt;strong&gt;最初から書き続ける&lt;/strong&gt; → 書くのは「書けない語だけ」に限定&lt;/li&gt;
&lt;li&gt;&lt;strong&gt;毎日やる量が多すぎる&lt;/strong&gt; → 量を減らして復習回数を増やす&lt;/li&gt;
&lt;li&gt;&lt;strong&gt;覚えた語を放置&lt;/strong&gt; → 翌日・3日後・7日後の復習を予定に入れる&lt;/li&gt;
&lt;/ul&gt;
&lt;h4&gt;よくある質問（FAQ）&lt;/h4&gt;
&lt;p&gt;&lt;strong&gt;Q. 1日10単語でも覚えられません。&lt;/strong&gt;&lt;br /&gt;
A. 量を増やすより、&lt;strong&gt;5語に減らして「英→日／日→英／音」まで回す&lt;/strong&gt;方が定着が早いことがあります。まずは進め方を決めてください。&lt;/p&gt;
&lt;p&gt;&lt;strong&gt;Q. 書かないと覚えられない気がします。&lt;/strong&gt;&lt;br /&gt;
A. 書くこと自体は有効ですが、最初から書くと作業になりがちです。&lt;strong&gt;言えるようになった後に、書けない語だけ書く&lt;/strong&gt;形にすると効率が上がります。&lt;/p&gt;
&lt;p&gt;&lt;strong&gt;Q. テスト前だけ詰め込むのはダメですか。&lt;/strong&gt;&lt;br /&gt;
A. 直前詰め込みは必要な場面もありますが、抜けやすいです。直前は「新規暗記」より、&lt;strong&gt;翌日・3日後の復習が残っている語を潰す&lt;/strong&gt;方が得点につながりやすいです。&lt;/p&gt;
&lt;p&gt;&lt;strong&gt;Q. 発音はそこまで重要ですか。&lt;/strong&gt;&lt;br /&gt;
A. 重要です。音と結びつかない単語は、リスニングだけでなくスペルの再現も調子を崩しやすくなります。&lt;strong&gt;音声＋音読&lt;/strong&gt;をセットにしてください。&lt;/p&gt;
&lt;p&gt;&lt;!-- =============================== /追加ここまで =============================== --&gt;&lt;/p&gt;
&lt;p&gt;英単語は覚えようと思っても暗記するのが難しかったり、頭に入っているつもりで入っていないということもあるのではないのでしょうか。勉強になかなか集中できない場合は、『&lt;a href="https://juku-escot.com/column/syuutyuukankyou/" target="_blank" rel="noopener"&gt;勉強に集中するためにまずは環境づくりをしよう&lt;/a&gt;』を参考にまずは集中できる環境づくりをして、学習に取り組んでいきましょう。特に英語は勉強を始める前から苦手意識を持ってしまっている場合があります。英単語を覚えることで文章も入ってきやすくなります。コツコツ暗記を続けてみましょう。&lt;/p&gt;
&lt;h4&gt;反復練習する&lt;/h4&gt;
&lt;p&gt;単語は一回見たり書いたりしただけではなかなか覚えることができません。一つの単語を時間をかけて覚えるよりも、少量、例えば５単語まとめて繰り返し覚えていく方が記憶が定着しやすいです。&lt;strong&gt;何度も繰り返すということを意識&lt;/strong&gt;して暗記に取り組んでいきましょう。&lt;/p&gt;
&lt;h4&gt;単語カードを活用する&lt;/h4&gt;
&lt;p&gt;ノートにひたすら単語を書いて覚えるという方法もありますが、&lt;span style="color: #008000;"&gt;覚えるということよりも書くことに集中してしまう場合&lt;/span&gt;があります。まずは&lt;span style="color: #0000ff;"&gt;単語カード&lt;/span&gt;をつくりましょう。単語カードであれば、&lt;span style="color: #0000ff;"&gt;通学の時間など隙間時間にも活用することができます&lt;/span&gt;。声を出せる場所の場合は、&lt;span style="color: #0000ff;"&gt;単語を声に出しながら&lt;/span&gt;覚えていきましょう。&lt;strong&gt;発音ができなければ、理解することはできません&lt;/strong&gt;。&lt;span style="color: #008000;"&gt;発音できるようになったらスペルを意識して書いて&lt;/span&gt;覚えるようにしましょう。&lt;/p&gt;
&lt;h4&gt;英単語帳を活用する&lt;/h4&gt;
&lt;p&gt;学校で採用されているものや塾で使っているものがあればそれを使いましょう。手元にない場合は&lt;span style="color: #0000ff;"&gt;自分のレベルに合った単語帳をひとつ用意&lt;/span&gt;しておきましょう。単語を覚える際には、英語→日本語だけでなく、&lt;strong&gt;日本語→英語&lt;/strong&gt;も理解できなければなりません。また、&lt;strong&gt;リスニング用のCDが付属されている場合が多いので、正しい発音も同時に&lt;/strong&gt;覚えましょう。&lt;/p&gt;
&lt;h4&gt;目標を設定する&lt;/h4&gt;
&lt;p&gt;覚えるべき英単語の量が多いと&lt;span style="color: #008000;"&gt;モチベーションを維持するのがなかなか難しい&lt;/span&gt;こともあるかと思います。『&lt;strong&gt;１日10単語覚える&lt;/strong&gt;』など、クリアできる目標を設定して覚えるようにしましょう。自分の設定した目標をクリアするということを繰り返していくと、モチベーションを維持しながら単語を覚えることができます。勉強計画の立て方については、『&lt;a href="https://juku-escot.com/column/keikaku_tatekata/" target="_blank" rel="noopener"&gt;中高一貫校に通う生徒のための勉強計画の立て方&lt;/a&gt;』を参考に、計画を立てながら覚えていきましょう。&lt;/p&gt;
&lt;h4&gt;覚えにくい単語は…&lt;/h4&gt;
&lt;p&gt;反復練習する中で、自分の中で覚えやすい単語と覚えにくい単語が出てくるかと思います。&lt;strong&gt;覚えられない・覚えにくい単語は&lt;span style="color: #ff0000;"&gt;特に繰り返して定着&lt;/span&gt;&lt;/strong&gt;させていきましょう。何度も繰り返していき、定着したものを除く⇒暗記する…を繰り返して単語を覚えていきます。覚えたと思っても忘れてしまうことがあるかと思いますので、覚えた単語も&lt;span style="color: #ff0000;"&gt;定期的にチェック&lt;/span&gt;をして完璧に暗記していきましょう。&lt;/p&gt;
&lt;h4&gt;まとめ&lt;/h4&gt;
&lt;p&gt;英単語を覚えるのが苦手という場合も、『１日10単語覚える』など、目標を設定し、それをクリアしながら英単語を覚えていきましょう。単語カードや単語帳を活用し、無理なく暗記を進めていくことが大切です。&lt;/p&gt;
&lt;h4&gt;当塾での取り組み&lt;/h4&gt;
&lt;p&gt;当塾では、完全１対１の個別指導で、ひとりひとりに合わせた&lt;strong&gt;完全オーダーメイドの授業&lt;/strong&gt;を行ってまいります。学校対策は、予習メインの先取りコースと、学習の足りないところを補っていくフォローアップコースがあり、学習の状況に合わせた授業を受けることができます。また、中高一貫校で多く採用されている、&lt;strong&gt;&lt;a href="https://juku-escot.com/progress/" target="_blank" rel="noopener"&gt;プログレス&lt;/a&gt;&lt;/strong&gt;、&lt;strong&gt;&lt;a href="https://juku-escot.com/newtreasure/" target="_blank" rel="noopener"&gt;ニュートレジャー&lt;/a&gt;&lt;/strong&gt;、&lt;strong&gt;&lt;a href="https://juku-escot.com/birdland/" target="_blank" rel="noopener"&gt;バードランド&lt;/a&gt;&lt;/strong&gt;、&lt;strong&gt;&lt;a href="https://juku-escot.com/taikeisuugaku/" target="_blank" rel="noopener"&gt;体系数学&lt;/a&gt;&lt;/strong&gt;の対策も行っております。そのため、学校の教材と異なるテキストのために、塾で学習をしているにも関わらず、学校の成績アップに直結しない、ということが起こりません。&lt;/p&gt;
&lt;p&gt;当塾では、教室での授業と同様の授業を&lt;strong&gt;&lt;a href="https://juku-escot.com/online/" target="_blank" rel="noopener"&gt;オンライン&lt;/a&gt;&lt;/strong&gt;でも受講することができます。通塾の必要もなく、全国どこからでも授業を受けることができ、勉強しなれた環境で効率的に学習することができます。オンライン授業につきましては&lt;strong&gt;&lt;a href="https://juku-escot.com/online/" target="_blank" rel="noopener"&gt;コチラ&lt;/a&gt;&lt;/strong&gt;をご覧ください。&lt;/p&gt;
&lt;p&gt;&amp;nbsp;&lt;/p&gt;
&lt;section id="veu_cta-500" class="veu_cta"&gt;&lt;!-- [ /.vkExUnit_cta_body ] --&gt;&lt;/p&gt;
&lt;/section&gt;
&lt;section class="veu_cta" id="veu_cta-489"&gt;&lt;h1 class="cta_title"&gt;講座案内：学校対策　フォローアップコース【英語・数学】&lt;/h1&gt;&lt;div class="cta_body"&gt;&lt;div class="cta_body_image cta_body_image_right"&gt;&lt;a href="https://juku-escot.com/school/" target="_blank"&gt;&lt;img width="1024" height="267" src="https://juku-escot.com/wp-content/uploads/2019/03/学校対策その２-1024x267.png" class="attachment-large size-large" alt="" srcset="https://juku-escot.com/wp-content/uploads/2019/03/学校対策その２-1024x267.png 1024w, https://juku-escot.com/wp-content/uploads/2019/03/学校対策その２-300x78.png 300w, https://juku-escot.com/wp-content/uploads/2019/03/学校対策その２-768x201.png 768w, https://juku-escot.com/wp-content/uploads/2019/03/学校対策その２.png 1497w" sizes="(max-width: 1024px) 100vw, 1024px" /&gt;&lt;/a&gt;&lt;/div&gt;&lt;div class="cta_body_txt image_exist"&gt;【英語】
&lt;br /&gt;学校の授業進度を毎回確認し、試験日程にあわせた学習カリキュラムを作成した上で授業を進めていきます。
&lt;br /&gt;
&lt;br /&gt;【数学】
&lt;br /&gt;どの単元の学習が不十分なのかを見極めて、抜けている内容を補っていきます。学校の進度に十分に追いつくことができれば、先取りコースに変更していくのが理想的です。&lt;/div&gt;&lt;div class="cta_body_link"&gt;&lt;a href="https://juku-escot.com/school/" class="btn btn-primary btn-block btn-lg" target="_blank"&gt;学校対策　フォローアップコース【英語・数学】&lt;/a&gt;&lt;/div&gt;&lt;/div&gt;&lt;!-- [ /.vkExUnit_cta_body ] --&gt;&lt;/section&gt;			
------</t>
  </si>
  <si>
    <t>https://juku-escot.com/column/ochikobore/</t>
  </si>
  <si>
    <t>以下のページは不自然なワードを使用しています。
これらを適切に自然な言葉に置き換えて下さい。
なお、本文の装飾や構造は絶対に変えないでください。
【対象ページURL】
https://juku-escot.com/column/ochikobore/
【検出された不自然ワード】
- 整え
【本文】
------
&lt;p&gt;&amp;nbsp;&lt;/p&gt;
&lt;p&gt;&lt;!-- 導入（本文はそのまま） --&gt;&lt;/p&gt;
&lt;p&gt;中高一貫校は、一般的な中学・高校と比べてカリキュラムの進度もレベルも高く、&lt;strong&gt;高校２年生までに３年分の高校範囲を終え、残り１年間を大学受験対策に集中できる&lt;/strong&gt;という大きな強みがあります。&lt;/p&gt;
&lt;p&gt;一方で、高校受験がない安心感から&lt;span style="color: #0000ff;"&gt;中だるみ&lt;/span&gt;してしまったり、&lt;strong&gt;ハイスピードな授業についていけずに「落ちこぼれ」てしまう&lt;/strong&gt;というリスクもあります。&lt;/p&gt;
&lt;p&gt;このページでは、&lt;/p&gt;
&lt;ul&gt;
&lt;li&gt;中高一貫校の授業の特徴&lt;/li&gt;
&lt;li&gt;合格がゴールになってしまう危険性と、モチベーションの保ち方&lt;/li&gt;
&lt;li&gt;ハイスピード授業に対応するための&lt;strong&gt;基礎固め・学習サイクル&lt;/strong&gt;&lt;/li&gt;
&lt;li&gt;当塾での具体的なサポート体制&lt;/li&gt;
&lt;/ul&gt;
&lt;p&gt;について整理しながら、&lt;span style="color: #0000ff;"&gt;「中高一貫校で落ちこぼれない勉強法」&lt;/span&gt;を分かりやすく解説します。&lt;/p&gt;
&lt;p&gt;&lt;!-- ▼ ここから構造改善（C） ▼ --&gt;&lt;/p&gt;
&lt;h2&gt;中高一貫校で英語が落ちこぼれやすい理由&lt;/h2&gt;
&lt;h3&gt;中高一貫校の授業はハイスピード＆ハイレベル&lt;/h3&gt;
&lt;p&gt;中高一貫校は、一般的な中学・高校と比べてカリキュラムの進度もレベルも高く、日々の学習を疎かにするだけで一気に置いていかれる可能性も高まります。&lt;/p&gt;
&lt;h3&gt;放置すると起こること（点数低下→授業不理解→遅れ）&lt;/h3&gt;
&lt;ul&gt;
&lt;li&gt;授業の内容が分からなくなる&lt;/li&gt;
&lt;li&gt;小テストや定期テストの点数が徐々に下がる&lt;/li&gt;
&lt;li&gt;気づいたときには&lt;strong&gt;クラスのペースについていけず「落ちこぼれ」状態&lt;/strong&gt;になる&lt;/li&gt;
&lt;/ul&gt;
&lt;h2&gt;中高一貫校の授業の特徴を理解する&lt;/h2&gt;
&lt;h3&gt;中高一貫校カリキュラムの全体像&lt;/h3&gt;
&lt;p&gt;&lt;a href="https://juku-escot.com/column/merit/" target="_blank" rel="noopener"&gt;中高一貫校に通うメリット・デメリット&lt;/a&gt;でも触れているように、多くの中高一貫校では、&lt;/p&gt;
&lt;ul&gt;
&lt;li&gt;&lt;strong&gt;高校２年生までに高校範囲３年分を終了&lt;/strong&gt;&lt;/li&gt;
&lt;li&gt;高校３年生の１年間を&lt;strong&gt;大学受験対策に集中的に充てる&lt;/strong&gt;&lt;/li&gt;
&lt;/ul&gt;
&lt;p&gt;といったカリキュラムを採用しています。&lt;/p&gt;
&lt;h3&gt;進度が速いことのメリットと、つまずくポイント&lt;/h3&gt;
&lt;p&gt;この仕組みのおかげで、&lt;/p&gt;
&lt;ul&gt;
&lt;li&gt;高校３年生で演習量をしっかり確保できる&lt;/li&gt;
&lt;li&gt;難関大学を視野に入れた本格的な受験勉強に取り組みやすい&lt;/li&gt;
&lt;/ul&gt;
&lt;p&gt;という大きなメリットがあります。一方で、その分&lt;strong&gt;中学・高校の授業はハイスピード＆ハイレベル&lt;/strong&gt;になり、日々の学習を疎かにするだけで一気に置いていかれる可能性も高まります。&lt;/p&gt;
&lt;p&gt;だからこそ、&lt;span style="color: #0000ff;"&gt;「中高一貫校ならではの授業の進み方」を前提にした勉強法&lt;/span&gt;で、学力を伸ばしていくことが大切です。&lt;/p&gt;
&lt;h2&gt;合格後の中だるみで英語がうまくいかなくなる&lt;/h2&gt;
&lt;h3&gt;中高一貫校合格後に起こりやすい中だるみ&lt;/h3&gt;
&lt;p&gt;中高一貫校には、難しい入試を突破した生徒だけが集まっています。つまり、&lt;/p&gt;
&lt;ul&gt;
&lt;li&gt;&lt;strong&gt;受験勉強をしっかり積んできた生徒しかいない&lt;/strong&gt;&lt;/li&gt;
&lt;li&gt;多くの生徒がすでに「勉強を習慣化」している&lt;/li&gt;
&lt;/ul&gt;
&lt;p&gt;という環境です。&lt;/p&gt;
&lt;p&gt;ここで危険なのが、&lt;/p&gt;
&lt;ul&gt;
&lt;li&gt;「合格したから、次の受験は６年後でしょ」と勉強から遠ざかってしまう&lt;/li&gt;
&lt;li&gt;中学入学をゴールと勘違いし、モチベーションが一気に下がる&lt;/li&gt;
&lt;/ul&gt;
&lt;p&gt;というパターンです。&lt;/p&gt;
&lt;h3&gt;合格後こそ「新しい目標設定」を&lt;/h3&gt;
&lt;p&gt;中高一貫校に合格した後は、&lt;/p&gt;
&lt;ul&gt;
&lt;li&gt;&lt;span style="color: #ff0000;"&gt;&lt;strong&gt;あらためて新しい目標を設定する&lt;/strong&gt;&lt;/span&gt;&lt;/li&gt;
&lt;li&gt;モチベーションを保つための&lt;strong&gt;短期・中期のゴール&lt;/strong&gt;を決める&lt;/li&gt;
&lt;/ul&gt;
&lt;p&gt;ことが重要です。&lt;/p&gt;
&lt;p&gt;例えば、&lt;/p&gt;
&lt;ul&gt;
&lt;li&gt;「定期テストでまずは全教科80点以上」&lt;/li&gt;
&lt;li&gt;「高１のうちに英検２級合格」&lt;/li&gt;
&lt;li&gt;「高２までに志望大学を仮決めして、その大学の過去問を見てみる」&lt;/li&gt;
&lt;/ul&gt;
&lt;p&gt;など、具体的な目標を決めておくことで、&lt;span style="color: #0000ff;"&gt;&lt;strong&gt;勉強を継続する意味が見えやすくなります&lt;/strong&gt;&lt;/span&gt;。&lt;/p&gt;
&lt;h2&gt;中高一貫校の英語を取り戻す3ステップ&lt;/h2&gt;
&lt;h3&gt;ステップ1：基礎固めを最優先にする&lt;/h3&gt;
&lt;p&gt;中高一貫校の授業は、&lt;span style="color: #ff0000;"&gt;&lt;span style="color: #000000;"&gt;高レベルな内容がハイスピードで進んでいきます。&lt;/span&gt;&lt;/span&gt;&lt;br /&gt;
この環境で力をつけるために最も重要なのは、やはり&lt;strong&gt;&lt;span style="color: #ff0000;"&gt;基礎固め&lt;/span&gt;&lt;/strong&gt;です。&lt;/p&gt;
&lt;p&gt;具体的には、&lt;/p&gt;
&lt;ul&gt;
&lt;li&gt;国語：漢字・語彙・文法&lt;/li&gt;
&lt;li&gt;英語：英単語・熟語・基本文法&lt;/li&gt;
&lt;li&gt;数学：公式・定義・基本問題の解き方&lt;/li&gt;
&lt;/ul&gt;
&lt;p&gt;など、各教科の「土台」にあたる部分を、早い段階からしっかり定着させておく必要があります。&lt;/p&gt;
&lt;p&gt;基礎ができていると、&lt;/p&gt;
&lt;ul&gt;
&lt;li&gt;応用問題に出会ったときに、どこをどう工夫すればよいか考えやすい&lt;/li&gt;
&lt;li&gt;解説を読んだときに、「何を使っているのか」がすぐに分かる&lt;/li&gt;
&lt;li&gt;分からない問題が出ても、わざわざ前の単元までさかのぼらずに済む&lt;/li&gt;
&lt;/ul&gt;
&lt;p&gt;逆に基礎があいまいなままだと、&lt;/p&gt;
&lt;ul&gt;
&lt;li&gt;「どこまで分かっていて、どこから分からないのか」を探るところからやり直し&lt;/li&gt;
&lt;li&gt;復習にかかる時間が増え、&lt;strong&gt;限られた学習時間がどんどん奪われる&lt;/strong&gt;&lt;/li&gt;
&lt;/ul&gt;
&lt;p&gt;といった悪循環に陥ってしまいます。&lt;/p&gt;
&lt;p&gt;そのため、&lt;/p&gt;
&lt;ul&gt;
&lt;li&gt;漢字・英単語・公式などの暗記すべきものは、&lt;strong&gt;毎日コツコツ継続&lt;/strong&gt;する&lt;/li&gt;
&lt;li&gt;授業で扱った基本問題は、&lt;strong&gt;その日のうちに解き直しておく&lt;/strong&gt;&lt;/li&gt;
&lt;/ul&gt;
&lt;p&gt;といった地道な積み重ねが、結果的には一番の近道になります。&lt;/p&gt;
&lt;h3&gt;ステップ2：学校の授業を最大限に活かす&lt;/h3&gt;
&lt;p&gt;中高一貫校で学力を伸ばすうえで、何より大切なのは、&lt;span style="color: #0000ff;"&gt;&lt;strong&gt;学校の授業を決して疎かにしないこと&lt;/strong&gt;&lt;/span&gt;です。&lt;/p&gt;
&lt;p&gt;せっかく質の高い授業を受けられる環境にいるのに、&lt;/p&gt;
&lt;ul&gt;
&lt;li&gt;授業中に集中していない&lt;/li&gt;
&lt;li&gt;先生の説明が分からなくても放置してしまう&lt;/li&gt;
&lt;/ul&gt;
&lt;p&gt;といった状態では、非常にもったいないと言わざるを得ません。&lt;/p&gt;
&lt;p&gt;部活動や課外活動など、勉強以外に力を入れていることがあったとしても、&lt;/p&gt;
&lt;p&gt;&lt;span style="color: #ff0000;"&gt;&lt;strong&gt;「学校の授業をきちんと理解できれば、学力は必ず向上する」&lt;/strong&gt;&lt;/span&gt;という意識を持つことが大切です。&lt;/p&gt;
&lt;h3&gt;ステップ3：「予習→授業→復習」を習慣化する&lt;/h3&gt;
&lt;p&gt;中高一貫校で授業の内容をしっかり自分のものにするためには、&lt;/p&gt;
&lt;p style="text-align: center;"&gt;&lt;strong&gt;予習 → 授業 → 復習&lt;/strong&gt;&lt;/p&gt;
&lt;p&gt;という学習サイクルを、早い段階で習慣化しておく必要があります。&lt;/p&gt;
&lt;ul&gt;
&lt;li&gt;&lt;strong&gt;予習&lt;/strong&gt;：テキストやノートをざっと読み、「どこが分からなそうか」を確認&lt;/li&gt;
&lt;li&gt;&lt;strong&gt;授業&lt;/strong&gt;：予習で持った疑問を意識しながら聞き、重要ポイントをしっかりメモする&lt;/li&gt;
&lt;li&gt;&lt;strong&gt;復習&lt;/strong&gt;：授業直後〜その日のうちにノートを見返し、基本問題を解き直して定着を図る&lt;/li&gt;
&lt;/ul&gt;
&lt;p&gt;また、授業で分からないことがあった場合は、&lt;/p&gt;
&lt;ul&gt;
&lt;li&gt;学校の先生&lt;/li&gt;
&lt;li&gt;塾の先生&lt;/li&gt;
&lt;/ul&gt;
&lt;p&gt;にその都度質問し、&lt;strong&gt;「分からないまま放置する」ことがないようにする&lt;/strong&gt;ことも重要です。&lt;/p&gt;
&lt;p&gt;このサイクルが身につけば、&lt;/p&gt;
&lt;ul&gt;
&lt;li&gt;定期テストで&lt;strong&gt;まずは80点&lt;/strong&gt;を安定して取れるようになる&lt;/li&gt;
&lt;li&gt;&lt;span style="color: #ff0000;"&gt;&lt;strong&gt;「学校の授業をきちんと受けるだけ」で学力を伸ばす土台&lt;/strong&gt;&lt;/span&gt;ができる&lt;/li&gt;
&lt;/ul&gt;
&lt;p&gt;ようになります。&lt;/p&gt;
&lt;h2&gt;当塾での取り組み：中高一貫校生専門の完全１対１指導&lt;/h2&gt;
&lt;h3&gt;学校指定教材に対応した完全オーダーメイド授業&lt;/h3&gt;
&lt;p&gt;当塾では、中高一貫校で採用されている教材に完全対応した、&lt;strong&gt;１人１人に合わせた完全１対１の個別授業&lt;/strong&gt;を行っています。&lt;/p&gt;
&lt;ul&gt;
&lt;li&gt;英語：&lt;strong&gt;&lt;a href="https://juku-escot.com/progress/" target="_blank" rel="noopener"&gt;プログレス&lt;/a&gt;・&lt;a href="https://juku-escot.com/newtreasure/" target="_blank" rel="noopener"&gt;ニュートレジャー&lt;/a&gt;・&lt;a href="https://juku-escot.com/birdland/" target="_blank" rel="noopener"&gt;バードランド&lt;/a&gt;&lt;/strong&gt;など、学校指定教材に即した対策&lt;/li&gt;
&lt;li&gt;数学：&lt;strong&gt;&lt;a href="https://juku-escot.com/taikeisuugaku/" target="_blank" rel="noopener"&gt;体系数学&lt;/a&gt;&lt;/strong&gt;への対応&lt;/li&gt;
&lt;li&gt;国語：&lt;strong&gt;&lt;a href="https://juku-escot.com/kouza/jyuken-japanese/" target="_blank" rel="noopener"&gt;中高一貫校生向け国語&lt;/a&gt;&lt;/strong&gt;の読解・記述指導&lt;/li&gt;
&lt;/ul&gt;
&lt;p&gt;学校の授業に関しては、&lt;/p&gt;
&lt;ul&gt;
&lt;li&gt;&lt;strong&gt;フォローアップコース&lt;/strong&gt;：授業の復習を中心に、「分からない」をそのままにしないコース&lt;/li&gt;
&lt;li&gt;&lt;strong&gt;予習コース&lt;/strong&gt;：授業のスピードに慣れてきたら、学校より先に内容を進めておくコース&lt;/li&gt;
&lt;/ul&gt;
&lt;p&gt;といった形で、&lt;strong&gt;学習状況に合わせて柔軟にコース移行&lt;/strong&gt;を行いながら、完全オーダーメイドで授業を進めていきます。&lt;/p&gt;
&lt;h3&gt;オンライン授業で生活リズムにフィット&lt;/h3&gt;
&lt;p&gt;当塾の授業は、すべて&lt;span style="color: #ff0000;"&gt;&lt;strong&gt;オンラインでも受講可能&lt;/strong&gt;&lt;/span&gt;です。&lt;/p&gt;
&lt;ul&gt;
&lt;li&gt;通塾時間が不要なため、&lt;strong&gt;勉強のための体力や時間を温存&lt;/strong&gt;できる&lt;/li&gt;
&lt;li&gt;自宅など、学習し慣れた環境で授業を受けられる&lt;/li&gt;
&lt;li&gt;部活動や学校行事が多い中高一貫校生の&lt;strong&gt;生活リズムに合わせやすい&lt;/strong&gt;&lt;/li&gt;
&lt;/ul&gt;
&lt;p&gt;といったメリットがあり、ハードなスケジュールをこなす中高一貫校生にとって、非常に相性の良い学習スタイルです。&lt;/p&gt;
&lt;p&gt;当塾のオンライン授業については、&lt;a href="https://juku-escot.com/online/" target="_blank" rel="noopener"&gt;&lt;strong&gt;コチラ&lt;/strong&gt;&lt;/a&gt;から詳細をご覧いただけます。&lt;/p&gt;
&lt;h2&gt;まとめ：中高一貫校で英語が落ちこぼれないために&lt;/h2&gt;
&lt;p&gt;中高一貫校で力を伸ばすために、特に意識しておきたいポイントを整理します。&lt;/p&gt;
&lt;ul&gt;
&lt;li&gt;中高一貫校は、&lt;strong&gt;高２までに高校範囲を終えるハイスピード＆ハイレベルな授業&lt;/strong&gt;である&lt;/li&gt;
&lt;li&gt;合格後に安心してしまうと、&lt;span style="color: #0000ff;"&gt;中だるみから一気に「落ちこぼれ」につながる&lt;/span&gt;可能性がある&lt;/li&gt;
&lt;li&gt;合格をゴールにせず、&lt;span style="color: #ff0000;"&gt;&lt;strong&gt;新しい目標を設定し、勉強を継続する&lt;/strong&gt;&lt;/span&gt;ことが大切&lt;/li&gt;
&lt;li&gt;&lt;strong&gt;基礎固め（漢字・英単語・公式・基本問題）を毎日コツコツ積み上げる&lt;/strong&gt;ことで、応用問題にも対応しやすくなる&lt;/li&gt;
&lt;li&gt;学校の授業を疎かにせず、&lt;strong&gt;予習→授業→復習&lt;/strong&gt;のサイクルを習慣化して、まずは定期テスト&lt;strong&gt;80点以上&lt;/strong&gt;を目指す&lt;/li&gt;
&lt;li&gt;分からないことはすぐに先生に質問し、&lt;strong&gt;「分からない」を放置しない&lt;/strong&gt;&lt;/li&gt;
&lt;/ul&gt;
&lt;p&gt;中高一貫校の環境は、使い方次第で&lt;strong&gt;大きく伸びるチャンスにもなれば、置いていかれてしまうリスクにもなる&lt;/strong&gt;ものです。&lt;/p&gt;
&lt;p&gt;&lt;span style="color: #0000ff;"&gt;&lt;strong&gt;毎日コツコツと学習を続け、学校の授業を最大限に活かすこと&lt;/strong&gt;&lt;/span&gt;。&lt;br /&gt;
このシンプルな積み重ねこそが、「中高一貫校で落ちこぼれない」ための一番確実な方法と言えるでしょう。&lt;/p&gt;
&lt;p&gt;&amp;nbsp;&lt;/p&gt;
&lt;section id="veu_cta-488" class="veu_cta"&gt;&lt;!-- [ /.vkExUnit_cta_body ] --&gt;&lt;/p&gt;
&lt;/section&gt;
&lt;section class="veu_cta" id="veu_cta-946"&gt;&lt;h1 class="cta_title"&gt;コラム&lt;/h1&gt;&lt;div class="cta_body"&gt;&lt;div class="cta_body_image cta_body_image_right"&gt;&lt;a href="https://juku-escot.com/ct/%e3%82%b3%e3%83%a9%e3%83%a0/" target="_blank"&gt;&lt;img width="468" height="477" src="https://juku-escot.com/wp-content/uploads/2019/03/アイコン用-1.png" class="attachment-large size-large" alt="" srcset="https://juku-escot.com/wp-content/uploads/2019/03/アイコン用-1.png 468w, https://juku-escot.com/wp-content/uploads/2019/03/アイコン用-1-294x300.png 294w" sizes="(max-width: 468px) 100vw, 468px" /&gt;&lt;/a&gt;&lt;/div&gt;&lt;div class="cta_body_txt image_exist"&gt;数学の応用問題への対策や英単語の効率的な覚え方、勉強環境の整え方、中高一貫校生向けの春休み勉強法や定期テスト勉強法、数学のケアレスミスの防止方法、個別塾での指導の意義、冬休み勉強法、そして勉強計画の立て方など、幅広い学習に関するアドバイスを提供しています。&lt;/div&gt;&lt;div class="cta_body_link"&gt;&lt;a href="https://juku-escot.com/ct/%e3%82%b3%e3%83%a9%e3%83%a0/" class="btn btn-primary btn-block btn-lg" target="_blank"&gt;コラム&lt;/a&gt;&lt;/div&gt;&lt;/div&gt;&lt;!-- [ /.vkExUnit_cta_body ] --&gt;&lt;/section&gt;			
------</t>
  </si>
  <si>
    <t>https://juku-escot.com/column/suugaku_ouyoumondai/</t>
  </si>
  <si>
    <t>以下のページは不自然なワードを使用しています。
これらを適切に自然な言葉に置き換えて下さい。
なお、本文の装飾や構造は絶対に変えないでください。
【対象ページURL】
https://juku-escot.com/column/suugaku_ouyoumondai/
【検出された不自然ワード】
- 型
【本文】
------
&lt;div style="margin: 1.2em 0; padding: 1.1em 1.1em; border: 1px solid #e6e6e6; border-radius: 12px; background: #fafafa;"&gt;
&lt;p style="margin: 0 0 0.6em; line-height: 1.9;"&gt;基礎的な計算はできるのに、応用問題になると「どこから手をつければいいか分からない」。中高一貫校のハイスピードな授業の中で、こうした壁にぶつかる生徒は少なくありません。&lt;/p&gt;
&lt;p style="margin: 0; line-height: 1.9;"&gt;応用問題を攻略するために必要なのは、特別なひらめきではなく&lt;strong&gt;「基礎知識と解法のつなぎ方」&lt;/strong&gt;にあります。本ページでは、教科書理解の深掘りや単位の捉え方といった根源的な解決策から、初見の問題に対応できる思考プロセスまでを4つの段階で解説します。&lt;/p&gt;
&lt;/div&gt;
&lt;p&gt;中高一貫校の数学は、一般的な公立校に比べて進度が速く、扱う問題の抽象度も格段に高くなります。そのため、定期テストでは点数が取れていても、実力テストや模試の初見問題で急に筆が止まってしまうケースが多く見られます。&lt;/p&gt;
&lt;p&gt;「自分にはセンスがない」と諦める前に、まずは今の学習状況のどこに「抜け」があるのかを確認してみましょう。ここでは、中高一貫校生が直面しやすい応用問題の壁を突破するための具体的なアプローチを整理します。&lt;/p&gt;
&lt;h2&gt;中高一貫校の数学で応用問題につまずく理由&lt;/h2&gt;
&lt;p&gt;中高一貫校では、一般的な公立中学よりも&lt;strong&gt;難度の高い内容を速いペースで進めるカリキュラム&lt;/strong&gt;が組まれていることが多くあります。特に応用問題はレベルが高く、&lt;/p&gt;
&lt;ul&gt;
&lt;li&gt;もともと数学が得意だった生徒でも苦戦する&lt;/li&gt;
&lt;li&gt;一度つまずくと、どこから復習すべきか分からなくなる&lt;/li&gt;
&lt;/ul&gt;
&lt;p&gt;といった状況に陥りがちです。&lt;/p&gt;
&lt;h3&gt;数学が苦手だと感じる場合の参考コラム&lt;/h3&gt;
&lt;p&gt;「そもそも数学そのものが苦手かもしれない」と感じている場合は、以下のコラムもあわせてご覧ください。&lt;/p&gt;
&lt;blockquote&gt;
&lt;ul&gt;
&lt;li&gt;&lt;a href="https://juku-escot.com/column/suugakudekinai/" target="_blank" rel="noopener"&gt;数学ができない学生向けの学習法&lt;/a&gt;&lt;/li&gt;
&lt;li&gt;&lt;a href="https://juku-escot.com/column/suugakukika/" target="_blank" rel="noopener"&gt;数学(幾何分野)が中々出来ない生徒さん向けの勉強法&lt;/a&gt;&lt;/li&gt;
&lt;li&gt;&lt;a href="https://juku-escot.com/column/daisuubennkyouhou/" target="_blank" rel="noopener"&gt;数学(代数分野)が中々出来ない生徒さん向けの勉強法&lt;/a&gt;&lt;/li&gt;
&lt;/ul&gt;
&lt;/blockquote&gt;
&lt;p&gt;これらを参考にしながら、本ページで紹介する&lt;strong&gt;応用問題克服のステップ&lt;/strong&gt;も取り入れていきましょう。&lt;/p&gt;
&lt;h2&gt;応用問題を解けるようにする４つのステップ&lt;/h2&gt;
&lt;h3&gt;1. まずは教科書の内容をきちんと理解する&lt;/h3&gt;
&lt;p&gt;最初の一歩は、&lt;strong&gt;教科書そのものを丁寧に読み直すこと&lt;/strong&gt;です。「応用問題が難しい」と感じると、つい問題集ばかりに目が行きがちですが、&lt;/p&gt;
&lt;ul&gt;
&lt;li&gt;教科書の定義や説明をあいまいなままにしている&lt;/li&gt;
&lt;li&gt;用語や&lt;strong&gt;単位&lt;/strong&gt;の意味をしっかり理解できていない&lt;/li&gt;
&lt;/ul&gt;
&lt;p&gt;といった状態だと、そもそも問題文の意味が正しくつかめない場合があります。&lt;/p&gt;
&lt;p&gt;特に、&lt;/p&gt;
&lt;ul&gt;
&lt;li&gt;速さ・濃度・密度など、&lt;strong&gt;単位を伴う量&lt;/strong&gt;&lt;/li&gt;
&lt;li&gt;図形の長さ・面積・体積などの&lt;strong&gt;単位の違い&lt;/strong&gt;&lt;/li&gt;
&lt;/ul&gt;
&lt;p&gt;は、単位の認識があいまいなままだと、途中式で大きなミスを招きます。&lt;/p&gt;
&lt;blockquote&gt;&lt;p&gt;教科書の内容が理解できていなければ、応用問題どころか&lt;strong&gt;基本問題にも届かない原因&lt;/strong&gt;になっているかもしれません。&lt;br /&gt;
「読んだつもり」で流さず、おざなりにせずに一つひとつ確認していきましょう。&lt;/p&gt;&lt;/blockquote&gt;
&lt;h3&gt;2. 基礎力（基本問題）が本当に身についているかをチェックする&lt;/h3&gt;
&lt;p&gt;次に確認すべきなのは、&lt;span style="color: #0000ff;"&gt;&lt;strong&gt;基礎部分がきちんと定着しているかどうか&lt;/strong&gt;&lt;/span&gt;です。&lt;/p&gt;
&lt;p&gt;応用問題が解けないとき、&lt;/p&gt;
&lt;ul&gt;
&lt;li&gt;応用問題に必要な処理能力や発想が足りていない&lt;/li&gt;
&lt;li&gt;そもそも&lt;strong&gt;基礎的な解き方や計算があいまい&lt;/strong&gt;なまま&lt;/li&gt;
&lt;/ul&gt;
&lt;p&gt;という２つのパターンが考えられます。&lt;/p&gt;
&lt;p&gt;まずは問題集などの&lt;strong&gt;基本問題がすべて解けるか&lt;/strong&gt;をチェックしてみましょう。&lt;/p&gt;
&lt;ul&gt;
&lt;li&gt;基本問題がきちんと解ける → 訓練によって応用問題も解けるようになる可能性が高い&lt;/li&gt;
&lt;li&gt;基本問題でつまずく → 応用問題以前に&lt;strong&gt;基礎の理解不足&lt;/strong&gt;が原因&lt;/li&gt;
&lt;/ul&gt;
&lt;p&gt;基本問題を一通り解いてみて、解けない問題があれば、&lt;/p&gt;
&lt;ul&gt;
&lt;li&gt;解説をよく読み、&lt;strong&gt;どこでつまずいたのか&lt;/strong&gt;を確認する&lt;/li&gt;
&lt;li&gt;間違えた問題には印を付けて、&lt;strong&gt;繰り返し解いて定着させる&lt;/strong&gt;&lt;/li&gt;
&lt;/ul&gt;
&lt;p&gt;というステップを踏みましょう。ここでの妥協が少ないほど、その後の応用問題が楽になります。&lt;/p&gt;
&lt;h3&gt;3. 応用問題に慣れ、「解法パターン」を身につける&lt;/h3&gt;
&lt;p&gt;基礎部分が定着しているにもかかわらず応用問題が解けない場合は、&lt;/p&gt;
&lt;ul&gt;
&lt;li&gt;応用問題に触れる機会が少なく、&lt;strong&gt;問題のタイプに慣れていない&lt;/strong&gt;&lt;/li&gt;
&lt;li&gt;解法のパターンが頭の中で整理されていない&lt;/li&gt;
&lt;/ul&gt;
&lt;p&gt;といった理由が考えられます。&lt;/p&gt;
&lt;p&gt;その場合は、問題集の応用問題に積極的に取り組み、&lt;span style="color: #0000ff;"&gt;&lt;strong&gt;解法のパターン&lt;/strong&gt;&lt;/span&gt;を意識して身につけていきましょう。&lt;/p&gt;
&lt;ul&gt;
&lt;li&gt;「このタイプの問題は、この順番で考える」という&lt;strong&gt;型&lt;/strong&gt;を覚える&lt;/li&gt;
&lt;li&gt;最初は解説を見ながらでもよいので、&lt;strong&gt;流れを追いかける練習&lt;/strong&gt;をする&lt;/li&gt;
&lt;li&gt;同じパターンの問題を繰り返し解き、&lt;strong&gt;自力で再現できるか&lt;/strong&gt;を確認する&lt;/li&gt;
&lt;/ul&gt;
&lt;p&gt;このとき大切なのは、&lt;/p&gt;
&lt;p&gt;&lt;strong&gt;反復練習をして問題に対する抵抗をなくす&lt;/strong&gt;ことです。&lt;/p&gt;
&lt;p&gt;解説を読んでもどうしても理解できない問題が続く場合は、まだ基礎部分が十分に固まっていない可能性もあります。その場合は、思い切って&lt;strong&gt;基本問題に一度戻る&lt;/strong&gt;ことも大切です。&lt;/p&gt;
&lt;h3&gt;4. いろいろな問題に触れて「初見問題」にも対応できるようにする&lt;/h3&gt;
&lt;p&gt;ひとつの問題集を何度も繰り返したあとには、&lt;strong&gt;別の問題集や、今までに解いたことのない問題&lt;/strong&gt;にもチャレンジしてみましょう。&lt;/p&gt;
&lt;ul&gt;
&lt;li&gt;同じ分野でも、問題集によって&lt;strong&gt;出題の仕方や聞き方が異なる&lt;/strong&gt;&lt;/li&gt;
&lt;li&gt;初めて見るパターンの問題に取り組むことで、&lt;strong&gt;自分の本当の実力&lt;/strong&gt;を確認できる&lt;/li&gt;
&lt;/ul&gt;
&lt;p&gt;いろいろなパターンの問題に出会い、&lt;/p&gt;
&lt;ul&gt;
&lt;li&gt;「初見の問題でも、自分の知識とパターンから組み立てて解ける」&lt;/li&gt;
&lt;/ul&gt;
&lt;p&gt;という段階まで到達できれば、応用問題も怖くありません。&lt;/p&gt;
&lt;h2&gt;当塾での取り組み：中高一貫校の数学を１対１でサポート&lt;/h2&gt;
&lt;h3&gt;完全１対１のオーダーメイド個別指導&lt;/h3&gt;
&lt;p&gt;当塾では、&lt;strong&gt;完全１対１の個別指導&lt;/strong&gt;で、一人ひとりの状況や目標に合わせた&lt;strong&gt;完全オーダーメイドの授業&lt;/strong&gt;を行っています。&lt;/p&gt;
&lt;ul&gt;
&lt;li&gt;学校の予習をメインにした&lt;strong&gt;先取りコース&lt;/strong&gt;&lt;/li&gt;
&lt;li&gt;苦手や理解不足の単元を補う&lt;strong&gt;フォローアップコース&lt;/strong&gt;&lt;/li&gt;
&lt;/ul&gt;
&lt;p&gt;など、学習状況に合わせて柔軟にカリキュラムを組むことができます。&lt;br /&gt;
「どこからやり直せばよいか分からない」「応用問題だけが解けない」といった悩みに対しても、原因を丁寧にさかのぼりながら指導していきます。&lt;/p&gt;
&lt;h3&gt;中高一貫校で採用されている教材にも対応&lt;/h3&gt;
&lt;p&gt;中高一貫校では、一般的な教科書とは異なる専用テキストが使われることも多く、&lt;strong&gt;学校と塾で教材がバラバラだと成績アップに直結しにくい&lt;/strong&gt;という問題が生じがちです。&lt;/p&gt;
&lt;p&gt;当塾では、中高一貫校で多く採用されている以下の教材対策も行っています。&lt;/p&gt;
&lt;ul&gt;
&lt;li&gt;&lt;strong&gt;&lt;a href="https://juku-escot.com/progress/" target="_blank" rel="noopener"&gt;プログレス&lt;/a&gt;&lt;/strong&gt;&lt;/li&gt;
&lt;li&gt;&lt;strong&gt;&lt;a href="https://juku-escot.com/newtreasure/" target="_blank" rel="noopener"&gt;ニュートレジャー&lt;/a&gt;&lt;/strong&gt;&lt;/li&gt;
&lt;li&gt;&lt;strong&gt;&lt;a href="https://juku-escot.com/birdland/" target="_blank" rel="noopener"&gt;バードランド&lt;/a&gt;&lt;/strong&gt;&lt;/li&gt;
&lt;li&gt;&lt;strong&gt;&lt;a href="https://juku-escot.com/taikeisuugaku/" target="_blank" rel="noopener"&gt;体系数学&lt;/a&gt;&lt;/strong&gt;&lt;/li&gt;
&lt;/ul&gt;
&lt;p&gt;学校と異なるテキストで塾の授業を受けているせいで、&lt;/p&gt;
&lt;ul&gt;
&lt;li&gt;塾ではできるのに、学校のテストでは点数が伸びない&lt;/li&gt;
&lt;/ul&gt;
&lt;p&gt;といった状況を避けるため、&lt;strong&gt;学校の教材と直結した指導&lt;/strong&gt;を心がけています。&lt;/p&gt;
&lt;h3&gt;オンラインでも教室と同じ授業を受講可能&lt;/h3&gt;
&lt;p&gt;当塾では、教室での授業と同様の内容を、&lt;strong&gt;&lt;a href="https://juku-escot.com/online/" target="_blank" rel="noopener"&gt;オンライン&lt;/a&gt;&lt;/strong&gt;でも受講することができます。&lt;/p&gt;
&lt;ul&gt;
&lt;li&gt;通塾の必要がなく、全国どこからでも受講可能&lt;/li&gt;
&lt;li&gt;自宅など&lt;strong&gt;勉強しなれた環境&lt;/strong&gt;で集中して学習できる&lt;/li&gt;
&lt;li&gt;移動時間がない分、効率的に学習時間を確保できる&lt;/li&gt;
&lt;/ul&gt;
&lt;p&gt;オンライン授業の詳細については、&lt;strong&gt;&lt;a href="https://juku-escot.com/online/" target="_blank" rel="noopener"&gt;コチラ&lt;/a&gt;&lt;/strong&gt;をご覧ください。&lt;/p&gt;
&lt;h2&gt;まとめ：応用問題は「原因分析」と「慣れ」で克服できる&lt;/h2&gt;
&lt;p&gt;最後に、本ページの内容を整理します。&lt;/p&gt;
&lt;ul&gt;
&lt;li&gt;中高一貫校の数学は難易度が高く進度も速いため、応用問題でつまずきやすい&lt;/li&gt;
&lt;li&gt;「応用問題が解けない」と感じたら、&lt;strong&gt;教科書レベルの理解や単位の認識&lt;/strong&gt;に抜けがないかをまず確認する&lt;/li&gt;
&lt;li&gt;&lt;span style="color: #0000ff;"&gt;&lt;strong&gt;基礎部分がきちんと定着していなければ、応用問題は解けない&lt;/strong&gt;&lt;/span&gt;ため、基本問題での理解度チェックが重要&lt;/li&gt;
&lt;li&gt;基礎ができている場合は、応用問題を繰り返し解き、&lt;strong&gt;解法パターンと問題への「慣れ」&lt;/strong&gt;を身につける&lt;/li&gt;
&lt;li&gt;ひとつの問題集をやり込んだら、別の問題集や初見問題にも取り組み、&lt;strong&gt;本当の実力を試す&lt;/strong&gt;&lt;/li&gt;
&lt;li&gt;当塾では、完全１対１のオーダーメイド授業と、中高一貫校向け教材対策・オンライン授業を通じて、&lt;strong&gt;中高一貫校生の数学学習を総合的にサポート&lt;/strong&gt;している&lt;/li&gt;
&lt;/ul&gt;
&lt;p&gt;応用問題が解けないからといって、「自分はセンスがない」と決めつける必要はありません。&lt;br /&gt;
大切なのは、&lt;/p&gt;
&lt;ul&gt;
&lt;li&gt;本当に応用問題だけが解けていないのか&lt;/li&gt;
&lt;li&gt;それとも、基礎や教科書レベルに原因があるのか&lt;/li&gt;
&lt;/ul&gt;
&lt;p&gt;を丁寧に探ることです。&lt;br /&gt;
&lt;strong&gt;基礎部分がきちんと定着していれば、応用問題も演習を積み重ねることで必ず解けるようになります。&lt;/strong&gt;&lt;br /&gt;
まずは、教科書と基本問題を見直し、少しずつ応用問題に「慣れる」ところから始めていきましょう。&lt;/p&gt;
&lt;p&gt;&amp;nbsp;&lt;/p&gt;
&lt;section class="veu_cta" id="veu_cta-491"&gt;&lt;h1 class="cta_title"&gt;講座案内：受験対策　国公立二次対策講座【英語・数学・国語】&lt;/h1&gt;&lt;div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/&gt;特に、英文和訳や要約問題など日本語運用能力を問われる物に関しては、日本語からのアプローチも重視した授業になります。
&lt;br /&gt;
&lt;br /&gt;【数学】
&lt;br /&gt;２次試験では主に記述式の解答となりますので、答案を作成する際のポイントなどを含めて総合的な指導をさせていただきます。  減点のない、丸がもらえる答案を作れるようになることを目指します。
&lt;br /&gt;
&lt;br /&gt;【国語】
&lt;br /&gt;ご本人様に合わせた難易度から始めて、高難易度のレベルでもきちんと原理を運用できる受験生を目指します。【英語】
&lt;br /&gt;論述中心の問題形式ですので、一般的な英語学習の上に、英作文、条件英作文、英文和訳、要約問題など問題形式別の対策を実施します。特に、英文和訳や要約問題など日本語運用能力を問われる物に関しては、日本語からのアプローチも重視した授業になります。
&lt;br /&gt;
&lt;br /&gt;【数学】
&lt;br /&gt;国公立大を志望する受験生のための講座です。 ２次試験では主に記述式の解答となりますので、答案を作成する際のポイントなどを含めて総合的な指導をさせていただきます。 記述式の答案では、単に答えが合っていれば良いという訳にはいきません。 授業での質疑応答の中でも、基本的な問いに対して適切に答えられる習慣を身に付けていただきます。 減点のない、丸がもらえる答案を作れるようになることを目指します。
&lt;br /&gt;
&lt;br /&gt;【国語】
&lt;br /&gt;東京大・一橋大・京都大などを志望する受験生のための講座。ご本人様に合わせた難易度から始めて、高難易度のレベルでもきちんと原理を運用できる受験生を目指します。中一から高卒生まで、あらゆる段階からスタートできます。&lt;/div&gt;&lt;div class="cta_body_link"&gt;&lt;a href="https://juku-escot.com/examination/" class="btn btn-primary btn-block btn-lg" target="_blank"&gt;受験対策　国公立二次対策講座【英語・数学・国語】&lt;/a&gt;&lt;/div&gt;&lt;/div&gt;&lt;!-- [ /.vkExUnit_cta_body ] --&gt;&lt;/section&gt;			
------</t>
  </si>
  <si>
    <t>https://juku-escot.com/column/suugakudekinai/</t>
  </si>
  <si>
    <t>以下のページは不自然なワードを使用しています。
これらを適切に自然な言葉に置き換えて下さい。
なお、本文の装飾や構造は絶対に変えないでください。
【対象ページURL】
https://juku-escot.com/column/suugakudekinai/
【検出された不自然ワード】
- 崩れ
【本文】
------
&lt;h3&gt;数学ができない学生向けの学習法&lt;/h3&gt;
&lt;section class="intro-box" style="background-color: #f8f9fa; padding: 25px; border-radius: 12px; border-left: 6px solid #283593; margin-bottom: 35px;"&gt;
&lt;h2 style="color: #283593; font-size: 1.4rem; margin-top: 0; line-height: 1.5;"&gt;「解説を読めばわかるのに、テストの応用問題になると手が止まる」&lt;br /&gt;
そんな状態を打破する、数学の“正しい”処方箋&lt;/h2&gt;
&lt;p style="line-height: 1.8; font-size: 1.05rem; color: #333;"&gt;「勉強しても数学の点数が上がらない」「解説を読んでも理解が追いつかない」といったお悩みを抱えていませんか？&lt;/p&gt;
&lt;p&gt;中高一貫校のハイスピードな授業の中で、多くの生徒が「わかったつもり（＝自力で解けない）」の罠に陥っています。まずは、自分が『&lt;a href="https://juku-escot.com/column/yokunaibenkyouhou/" target="_blank" rel="noopener"&gt;中学生が陥りやすい「よくない」勉強法&lt;/a&gt;』をしてしまっていないか、学習の土台を見直してみましょう。&lt;/p&gt;
&lt;p&gt;その上で、分野別の具体的な対策として、&lt;br /&gt;
・『&lt;strong&gt;&lt;a href="https://juku-escot.com/column/suugakukika/" target="_blank" rel="noopener"&gt;数学(幾何分野)が中々出来ない生徒さん向けの勉強法&lt;/a&gt;&lt;/strong&gt;』&lt;br /&gt;
・『&lt;strong&gt;&lt;a href="https://juku-escot.com/column/daisuubennkyouhou/" target="_blank" rel="noopener"&gt;数学(代数分野)が中々出来ない生徒さん向けの勉強法&lt;/a&gt;&lt;/strong&gt;』&lt;br /&gt;
を参考にしてください。意識を少し変えるだけで、数学の景色は劇的に変わり始めます。&lt;/p&gt;
&lt;/section&gt;
&lt;p&gt;&lt;!-- ▼ 追記：応用問題で止まる原因の分解＋ミニ練習＋6分の1公式（intro-box直後に挿入） ▼ --&gt;&lt;/p&gt;
&lt;section style="background-color: #f8f9fa; padding: 22px; border-radius: 12px; border-left: 6px solid #283593; margin: 0 0 28px;"&gt;
&lt;h4 style="color: #283593; font-size: 1.2rem; margin: 0 0 10px; line-height: 1.5;"&gt;応用問題で手が止まる人が、最初に直すべき3点&lt;/h4&gt;
&lt;p style="margin: 0 0 10px; line-height: 1.85; color: #333;"&gt;「分からない」は1種類ではありません。まずは、止まる理由を分けて当てはめると改善が速いです。&lt;/p&gt;
&lt;ul style="margin: 0 0 12px 1.2em; line-height: 1.9;"&gt;
&lt;li&gt;&lt;strong&gt;問題文の情報が頭の中に散らばる&lt;/strong&gt;：条件を抜き出して、短い日本語に言い直す&lt;/li&gt;
&lt;li&gt;&lt;strong&gt;使う公式や考え方が選べない&lt;/strong&gt;：似た問題の「共通点」を見つけて寄せる&lt;/li&gt;
&lt;li&gt;&lt;strong&gt;途中で計算が重くなって崩れる&lt;/strong&gt;：式を小分けにして、1行でやることを減らす&lt;/li&gt;
&lt;/ul&gt;
&lt;details style="background: #fff; border: 1px solid #e6e6e6; border-radius: 10px; padding: 12px 12px; margin: 0 0 10px;"&gt;
&lt;summary style="cursor: pointer; font-weight: bold; color: #283593;"&gt;（例）文章題を「式に変える」最初の一歩&lt;/summary&gt;
&lt;div style="margin-top: 10px; line-height: 1.9; color: #333;"&gt;
&lt;p style="margin: 0 0 8px;"&gt;例：&lt;strong&gt;「AはBより3大きい。合計が17」&lt;/strong&gt;&lt;br /&gt;
まずは日本語を短くします：&lt;br /&gt;
・A = B + 3&lt;br /&gt;
・A + B = 17&lt;/p&gt;
&lt;p style="margin: 0;"&gt;この2行が作れれば、あとは連立の計算に落とせます。止まる人は「AはBより…」の文が式に変わる前に固まっています。&lt;/p&gt;
&lt;/div&gt;
&lt;/details&gt;
&lt;details style="background: #fff; border: 1px solid #e6e6e6; border-radius: 10px; padding: 12px 12px; margin: 0 0 10px;"&gt;
&lt;summary style="cursor: pointer; font-weight: bold; color: #283593;"&gt;ミニ練習（5分）｜条件を2行にする&lt;/summary&gt;
&lt;div style="margin-top: 10px; line-height: 1.9; color: #333;"&gt;
&lt;p style="margin: 0 0 8px;"&gt;次の文を「式2本」に直してください（答えは下にあります）。&lt;/p&gt;
&lt;ol style="margin: 0 0 10px 1.2em;"&gt;
&lt;li&gt;XはYの2倍より1小さい。XとYの和は20。&lt;/li&gt;
&lt;li&gt;PはQより5小さい。Pの3倍とQの2倍の和は25。&lt;/li&gt;
&lt;/ol&gt;
&lt;details style="background: #fafafa; border: 1px solid #e6e6e6; border-radius: 10px; padding: 10px 10px; margin: 0;"&gt;
&lt;summary style="cursor: pointer; font-weight: bold;"&gt;解答（クリックで表示）&lt;/summary&gt;
&lt;div style="margin-top: 8px;"&gt;
&lt;p style="margin: 0 0 8px;"&gt;&lt;strong&gt;1)&lt;/strong&gt;&lt;br /&gt;
X = 2Y - 1&lt;br /&gt;
X + Y = 20&lt;/p&gt;
&lt;p style="margin: 0;"&gt;&lt;strong&gt;2)&lt;/strong&gt;&lt;br /&gt;
P = Q - 5&lt;br /&gt;
3P + 2Q = 25&lt;/p&gt;
&lt;/div&gt;
&lt;/details&gt;
&lt;/div&gt;
&lt;/details&gt;
&lt;details style="background: #fff; border: 1px solid #e6e6e6; border-radius: 10px; padding: 12px 12px; margin: 0;"&gt;
&lt;summary style="cursor: pointer; font-weight: bold; color: #283593;"&gt;6分の1公式｜どんな場面で使うか（目安）&lt;/summary&gt;
&lt;div style="margin-top: 10px; line-height: 1.9; color: #333;"&gt;
&lt;p style="margin: 0 0 8px;"&gt;「6分の1公式」を知っていても、使いどころが曖昧だと得点に結びつきにくいです。目安は、&lt;strong&gt;二次式の形が整っていて、最大・最小や頂点が欲しい&lt;/strong&gt;場面です。&lt;/p&gt;
&lt;p style="margin: 0 0 8px;"&gt;例：y = ax² + bx + c（a≠0）で、頂点のx座標は &lt;strong&gt;-b / (2a)&lt;/strong&gt;。&lt;br /&gt;
ここから最大・最小の値を出したい問題で活躍します。&lt;/p&gt;
&lt;p style="margin: 0;"&gt;クエリで探している人は「公式そのもの」より、&lt;strong&gt;何を求める問題で出番が来るか&lt;/strong&gt;を探しています。上の目安に当てはまるかで判断してください。&lt;/p&gt;
&lt;/div&gt;
&lt;/details&gt;
&lt;/section&gt;
&lt;section style="background-color: #f8f9fa; padding: 20px; border-radius: 12px; border-left: 6px solid #283593; margin: 0 0 30px;"&gt;
&lt;h4 style="color: #283593; font-size: 1.15rem; margin: 0 0 10px;"&gt;よくある質問（応用問題）&lt;/h4&gt;
&lt;details style="background: #fff; border: 1px solid #e6e6e6; border-radius: 10px; padding: 12px 12px; margin: 0 0 10px;"&gt;
&lt;summary style="cursor: pointer; font-weight: bold;"&gt;解説を読むと分かるのに、初見だと動けません&lt;/summary&gt;
&lt;div style="margin-top: 10px; line-height: 1.9; color: #333;"&gt;
&lt;p style="margin: 0;"&gt;「同じテーマの問題」を続けて解くより、&lt;strong&gt;条件を2行に直す練習&lt;/strong&gt;を先に入れると改善しやすいです。式が作れれば、解説で見た流れに寄せられます。&lt;/p&gt;
&lt;/div&gt;
&lt;/details&gt;
&lt;details style="background: #fff; border: 1px solid #e6e6e6; border-radius: 10px; padding: 12px 12px; margin: 0 0 10px;"&gt;
&lt;summary style="cursor: pointer; font-weight: bold;"&gt;公式は覚えましたが、選べません&lt;/summary&gt;
&lt;div style="margin-top: 10px; line-height: 1.9; color: #333;"&gt;
&lt;p style="margin: 0;"&gt;いきなり公式を探すのではなく、問題文から&lt;strong&gt;「求めたいもの」&lt;/strong&gt;を先に決めます（長さ／面積／最小・最大／個数など）。求めたいものが決まると、使う考え方が絞れます。&lt;/p&gt;
&lt;/div&gt;
&lt;/details&gt;
&lt;details style="background: #fff; border: 1px solid #e6e6e6; border-radius: 10px; padding: 12px 12px; margin: 0;"&gt;
&lt;summary style="cursor: pointer; font-weight: bold;"&gt;数Ⅰっぽい問題で止まりがちです&lt;/summary&gt;
&lt;div style="margin-top: 10px; line-height: 1.9; color: #333;"&gt;
&lt;p style="margin: 0;"&gt;高校内容に入ると、計算より&lt;strong&gt;式の意味&lt;/strong&gt;が重くなります。まずは「式が何を表すか」を言葉で言い直し、次に図や表で確認できる形に落とすと手が動きます。&lt;/p&gt;
&lt;/div&gt;
&lt;/details&gt;
&lt;/section&gt;
&lt;p&gt;&lt;!-- ▲ 追記ここまで ▲ --&gt;&lt;/p&gt;
&lt;h4&gt;ケアレスミスをなくす&lt;/h4&gt;
&lt;p&gt;簡単な計算問題で符号の書き間違い、写し間違いをしていませんか？&lt;br /&gt;
計算問題を解くときは、ケアレスミスをなくすために&lt;span style="color: #0000ff;"&gt;書く量を減らせるように&lt;/span&gt;なりましょう。たとえば、移行、同類項の整理などまとめて一度に計算できるようになると、写し間違えをする可能性を少なくすることができるのと同時に、書く時間が減ることで&lt;strong&gt;１問にかかる時間を短縮する&lt;/strong&gt;こともできます。計算に慣れていない場合はていねいに計算することが一番ですが、計算問題に慣れてきたら脳内で処理して書く量を減らせるようにしていきましょう。慣れるまでは少し難しいと感じるかもしれませんが、意識するだけでケアレスミスを少なくすることができます。ケアレスミスが多いと感じる方は、『&lt;strong&gt;&lt;a href="https://juku-escot.com/column/suugaku_miss/" target="_blank" rel="noopener"&gt;数学のケアレスミスをなくすための７つの方法&lt;/a&gt;&lt;/strong&gt;』を参考に学習してみましょう。&lt;/p&gt;
&lt;h4&gt;分かったつもりにならない&lt;/h4&gt;
&lt;p&gt;&lt;strong&gt;解答を見て「分かった」と思っていても、自力で問題を解けなければ「わかった」とはいえません&lt;/strong&gt;。解答を見るだけで満足せずに、途中式がわからないのか、そもそも問題の内容を読み解けていないのか、など「&lt;span style="color: #ff0000;"&gt;何が理由で解けないのか、どこが分からないのか&lt;/span&gt;」を明確にしましょう。原因が分かったら対策していきましょう。先生に質問したり、類題を解いたりして苦手を克服していきましょう。&lt;/p&gt;
&lt;h4&gt;公式を暗記だけで終わらせない&lt;/h4&gt;
&lt;p&gt;公式を覚えていても、&lt;strong&gt;理解していなければ応用問題は解くことが出来ません&lt;/strong&gt;。解説を見てわかる、先生の説明を聞いてわかるだけは公式を理解しているとはいえないので、公式を使えるようになりましょう。&lt;span style="color: #0000ff;"&gt;公式を理論的に理解することができれば、応用問題もつまずかずに解くことができます&lt;/span&gt;。すぐに公式が使えるようになることは難しいので、色々なパターンの問題を解いて慣れるようにしましょう。&lt;/p&gt;
&lt;h4&gt;読解力を鍛える&lt;/h4&gt;
&lt;p&gt;計算問題と違い、長文を読み、理解したうえで解かなければならない問題があります。&lt;br /&gt;
問題独自の規則が設けられている場合、文章の内容や規則性をきちんと把握できなければ正解にたどり着くことはできません。&lt;span style="color: #ff0000;"&gt;文章を図に表してみたり、数字を書き出してみたりすると整理されて解きやすくなります&lt;/span&gt;。普段の学習から&lt;strong&gt;問題を読み取り、整理できる能力&lt;/strong&gt;をつけられるように訓練しましょう。読解力を鍛えるためには計算に慣れるのと同じようにたくさん問題を解かなければなりません。このように、普段の学習で意識を変える、今まで意識していなかったことを意識して数学と向き合うことで数学ができないと感じることがなくっていきます。日々の積み重ねで少しずつ解ける問題を増やしていきましょう。&lt;/p&gt;
&lt;h4&gt;当塾での取り組み&lt;/h4&gt;
&lt;p&gt;当塾では完全１対１の個別指導で、１人１人の弱点や性質を把握し、それぞれに合わせた数学の学習を進めていくことが可能です。授業の進度に合わせて単元の復習等うフォローアップコース、授業の進度に追いつくことができればワンランク上のコースを目指す先取りコースなどそれぞれに合わせた対策を行っております。&lt;a href="https://juku-escot.com/mathematics/" target="_blank" rel="noopener"&gt;学校対策、受験対策&lt;/a&gt;ともに、様々なニーズに合わせた授業を行っております。また、中高一貫校で多く採用されている教材体系数学の対策講座、「&lt;strong&gt;&lt;a href="https://juku-escot.com/taikeisuugaku/" target="_blank" rel="noopener"&gt;体系数学対策&lt;/a&gt;&lt;/strong&gt;」も行っており、中高一貫校に特化した塾ならではの授業となっています。&lt;br /&gt;
詳細は&lt;strong&gt;&lt;a href="https://juku-escot.com/school/" target="_blank" rel="noopener"&gt;コチラ&lt;/a&gt;&lt;/strong&gt;をご覧ください。また、当塾では&lt;strong&gt;&lt;a href="https://juku-escot.com/online/" target="_blank" rel="noopener"&gt;オンライン&lt;/a&gt;&lt;/strong&gt;でも授業を行っております。通塾の時間も必要なく、勉強し慣れた環境でより集中して学習に取り組むことができます。効率的に数学の成績を伸ばしていきましょう。&lt;/p&gt;
&lt;h4&gt;まとめ&lt;/h4&gt;
&lt;p&gt;数学ができないと感じる方は、まず数学の苦手を払拭するために、毎日何かしらの数学の問題に触れて問題に慣れていきましょう。毎日コツコツ学習を進めていくことが大切です。&lt;/p&gt;
&lt;p&gt;&amp;nbsp;&lt;/p&gt;
&lt;p&gt;関連記事はこちら&lt;br /&gt;
・&lt;a href="https://juku-escot.com/c_blogs/suugakutaisaku/" target="_blank" rel="noopener"&gt;中1で数学が出来ない時の対策&lt;/a&gt;&lt;br /&gt;
・&lt;a href="https://juku-escot.com/c_blogs/suugakukyouhu/" target="_blank" rel="noopener"&gt;数学ができないのは脳が恐怖を感じているから&lt;/a&gt;&lt;br /&gt;
・&lt;a href="https://juku-escot.com/c_blogs/suugakusyuusyoku/" target="_blank" rel="noopener"&gt;数学ができないことは就職に不利か？&lt;/a&gt;&lt;/p&gt;
&lt;section class="veu_cta" id="veu_cta-489"&gt;&lt;h1 class="cta_title"&gt;講座案内：学校対策　フォローアップコース【英語・数学】&lt;/h1&gt;&lt;div class="cta_body"&gt;&lt;div class="cta_body_image cta_body_image_right"&gt;&lt;a href="https://juku-escot.com/school/" target="_blank"&gt;&lt;img width="1024" height="267" src="https://juku-escot.com/wp-content/uploads/2019/03/学校対策その２-1024x267.png" class="attachment-large size-large" alt="" srcset="https://juku-escot.com/wp-content/uploads/2019/03/学校対策その２-1024x267.png 1024w, https://juku-escot.com/wp-content/uploads/2019/03/学校対策その２-300x78.png 300w, https://juku-escot.com/wp-content/uploads/2019/03/学校対策その２-768x201.png 768w, https://juku-escot.com/wp-content/uploads/2019/03/学校対策その２.png 1497w" sizes="(max-width: 1024px) 100vw, 1024px" /&gt;&lt;/a&gt;&lt;/div&gt;&lt;div class="cta_body_txt image_exist"&gt;【英語】
&lt;br /&gt;学校の授業進度を毎回確認し、試験日程にあわせた学習カリキュラムを作成した上で授業を進めていきます。
&lt;br /&gt;
&lt;br /&gt;【数学】
&lt;br /&gt;どの単元の学習が不十分なのかを見極めて、抜けている内容を補っていきます。学校の進度に十分に追いつくことができれば、先取りコースに変更していくのが理想的です。&lt;/div&gt;&lt;div class="cta_body_link"&gt;&lt;a href="https://juku-escot.com/school/" class="btn btn-primary btn-block btn-lg" target="_blank"&gt;学校対策　フォローアップコース【英語・数学】&lt;/a&gt;&lt;/div&gt;&lt;/div&gt;&lt;!-- [ /.vkExUnit_cta_body ] --&gt;&lt;/section&gt;			
------</t>
  </si>
  <si>
    <t>https://juku-escot.com/column/yaruki/</t>
  </si>
  <si>
    <t>以下のページは不自然なワードを使用しています。
これらを適切に自然な言葉に置き換えて下さい。
なお、本文の装飾や構造は絶対に変えないでください。
【対象ページURL】
https://juku-escot.com/column/yaruki/
【検出された不自然ワード】
- 型
【本文】
------
&lt;h2&gt;やる気をなくさず受験勉強を続けるために必要な心構えとは？&lt;/h2&gt;
&lt;p&gt;受験勉強をしなくてはいけないとわかっていても、勉強が手につかない、机に座ったものの、勉強以外のことをしてしまうといった方も多いのではないでしょうか。やる気をなくさずに受験勉強を続けるには、&lt;span style="color: #ff0000;"&gt;自分自身と向き合っていく&lt;/span&gt;ことが大切です。まずは、受験勉強に限らず、&lt;strong&gt;&lt;a href="https://juku-escot.com/column/yokunaibenkyouhou/" target="_blank" rel="noopener"&gt;陥りやすい「よくない」勉強法&lt;/a&gt;&lt;/strong&gt;をしていないか今いちど自分の学習方法を見直してみましょう。また、部活動に励んでいる場合などは、&lt;strong&gt;&lt;a href="https://juku-escot.com/column/ryouritsu/" target="_blank" rel="noopener"&gt;部活と両立するための効率のいい勉強方法&lt;/a&gt;&lt;/strong&gt;も参考にしてみてください。&lt;/p&gt;
&lt;h4&gt;自分を知る&lt;/h4&gt;
&lt;p&gt;そもそもやる気は上がったり下がったりするものです。そして、やる気は急激に上がったり急激に下がったりしてしまうことがあります。&lt;br /&gt;
点数や偏差値の結果に一喜一憂せず、自分を客観的に見て&lt;strong&gt;一定のペースを保つことが大切&lt;/strong&gt;です。受験勉強は短期間ではなく長期間の自分とのたたかいになるので、ペース配分が非常に大切です。自分に合ったペース配分ができていれば、やる気のあるなしに関わらず習慣として学習を続けることができるようになります。&lt;span style="color: #ff0000;"&gt;自分自身と向き合い、自分のペースに合わせて勉強&lt;/span&gt;しましょう。&lt;/p&gt;
&lt;h4&gt;机の周りを整理する&lt;/h4&gt;
&lt;p&gt;スマートフォンや漫画など、勉強に必要のない娯楽物が手の届くところにありませんか？&lt;br /&gt;
それらが視界に入ってしまうと、漫画が読みたい、ゲームがしたいなどといった欲求とたたかい、葛藤しなければならなくなります。&lt;span style="color: #0000ff;"&gt;自分の気が散ってしまいそうなものは近くに置かない&lt;/span&gt;ことで学習以外のことを考える隙がないようにしましょう。また、娯楽物が視覚に入らないことに加えて、机の上など学習環境が整理整頓されていると気が散ってしまうことも減ります。学習するときは学習に必要なものだけを机の上に置くようにしましょう。&lt;/p&gt;
&lt;h4&gt;とりあえずやってみる&lt;/h4&gt;
&lt;p&gt;常に参考書や問題集を持ち歩き、やる気が出ないと感じるときも、とりあえず机に向かうようにしましょう。いつでも勉強ができる準備をしておくと、やる気があるときにすぐに取り組むことができます。また、やる気がないときでもやってみたら勉強のスイッチが入ることもあるので、机を整理しておいていつでも勉強できるようにしておくことと、&lt;span style="color: #ff0000;"&gt;勉強の準備を常にしておくことが大切&lt;/span&gt;です。とりあえず机に向かうことを意識してやってみましょう。&lt;/p&gt;
&lt;h4&gt;できるところからやる&lt;/h4&gt;
&lt;p&gt;急に高い目標を設定してもなかなか越えることはできません。志望校に合格するために必要なステップを考え、まずは自分のできるところから、手の付けやすいところからスタートしましょう。たとえば「計算問題を10問解く」など、&lt;span style="color: #0000ff;"&gt;低い目標を設定し、それをクリアする、クリアできたら次の目標を立てる&lt;/span&gt;ということを続けていくことで無理なく勉強することができます。やる気があるからといって急に頑張りすぎるよりは、&lt;strong&gt;日頃の積み重ね、習慣づけが大切&lt;/strong&gt;です。達成できる目標を設定してそれを繰り返していくことで、やる気をなくさずに学習を続けることができます。&lt;/p&gt;
&lt;h4&gt;休憩時間を作る&lt;/h4&gt;
&lt;p&gt;どんなにやる気があっても、何時間も続けて勉強することは難しいですし、無理をして続けても集中力がだんだんと低下していってしまいます。勉強と勉強の間に好きなものを食べたり、休憩時間に音楽を聴いたりなど、&lt;strong&gt;自分に合った方法で適度にリフレッシュする&lt;/strong&gt;と効率的に勉強することができます。また、次の休憩にはｘ〇〇をしよう、と決めておくと、その〇〇をするために勉強を頑張れたりします。勉強の目標設定と合わせて息抜きも同時に考えておくと、勉強のことだけを考えて息が詰まってしまうといった事態を避けることができます。&lt;span style="color: #0000ff;"&gt;適度に休憩時間を設定してほどよく息抜きしつつ学習&lt;/span&gt;を進めていきましょう。&lt;/p&gt;
&lt;h4&gt;まとめ&lt;/h4&gt;
&lt;p&gt;『&lt;a href="https://juku-escot.com/column/zaigaku/" target="_blank" rel="noopener"&gt;中高一貫校在学において塾は必要か&lt;/a&gt;』にもある通り、塾で学習をサポートすることで、より効率的な学習をすることができます。受験対策講座として様々なニーズに合わせた完全１対１の個別指導でより受験勉強を効率的に進めることが可能です。受験対策の詳細は&lt;strong&gt;&lt;a href="https://juku-escot.com/examination/" target="_blank" rel="noopener"&gt;コチラ&lt;/a&gt;&lt;/strong&gt;をご覧ください。また、当塾では教室と同じ授業を、&lt;strong&gt;&lt;a href="https://juku-escot.com/online/" target="_blank" rel="noopener"&gt;オンライン&lt;/a&gt;&lt;/strong&gt;でも受講することができます。通塾の時間もいらず、勉強し慣れた環境でより集中して受験勉強に取り組むことが出来ます。&lt;/p&gt;
&lt;p&gt;志望校に合格するためには、コツコツと勉強することが必要不可欠であり、常に自分とたたかい続けなければなりません。細かく目標を設定し、時には自分へのご褒美を考えたりして継続して受験勉強を積み重ねていきましょう。&lt;/p&gt;
&lt;h3&gt;今日からできる！「やる気スイッチ」を入れる3つのテクニック&lt;/h3&gt;
&lt;p&gt;「どうしても机に向かえない」という時に効果的な、脳科学に基づいた具体的な方法を紹介します。&lt;/p&gt;
&lt;div class="rounded" style="background-color: whitesmoke; padding: 15px; border-left: 5px solid #ff0000;"&gt;
&lt;p&gt;&lt;strong&gt;1. 「5分だけ」の作業興奮を利用する&lt;/strong&gt;&lt;br /&gt;
脳は動き出すまでやる気が出ない仕組みになっています。まずは「英単語を5個だけ見る」「計算を1問だけ解く」と決めて手を動かしましょう。5分経つ頃には、脳が「作業興奮」状態になり、自然と集中が続いていきます。&lt;/p&gt;
&lt;p&gt;&lt;strong&gt;2. ポモドーロ・テクニック（25分＋5分）&lt;/strong&gt;&lt;br /&gt;
「あと数時間も勉強しなきゃ」と考えると気が重くなります。「25分集中して、5分休む」という短いサイクルを繰り返しましょう。終わりが見えることで、集中力を高く維持できます。&lt;/p&gt;
&lt;p&gt;&lt;strong&gt;3. スマホの「物理的隔離」&lt;/strong&gt;&lt;br /&gt;
やる気がない時にスマホが視界にあるだけで、脳のワーキングメモリが消費されます。別の部屋に置く、あるいは電源を切ってカバンの奥にしまうなど、物理的に触れない距離に置くのが最も効果的です。&lt;/p&gt;
&lt;/div&gt;
&lt;p&gt;&amp;nbsp;&lt;/p&gt;
&lt;h3&gt;受験勉強のモチベーション維持に関するFAQ&lt;/h3&gt;
&lt;div style="margin-bottom: 20px;"&gt;
&lt;p&gt;&lt;strong&gt;Q. 模試の結果が悪くて、やる気が完全に消えてしまいました。&lt;/strong&gt;&lt;br /&gt;
A. 模試は「今の弱点」を教えてくれる診断書です。点数ではなく「どこを間違えたか」にだけ注目しましょう。一つ解き直すたびに「本番の点数が1点上がった」と考えるのが、メンタルを保つコツです。&lt;/p&gt;
&lt;p&gt;&lt;strong&gt;Q. 周りの友達が自分より進んでいる気がして焦ります。&lt;/strong&gt;&lt;br /&gt;
A. 受験は自分との戦いです。他人と比較してもやる気は出ません。昨日の自分より「1つ多く覚えた」「1問多く解いた」という、自分自身の成長だけを記録（スタディプラス等の活用）に残すようにしましょう。&lt;/p&gt;
&lt;p&gt;&lt;strong&gt;Q. 親に「勉強しなさい」と言われると逆効果です。&lt;/strong&gt;&lt;br /&gt;
A. 親御さんには「〇時〜〇時は集中したいから声をかけないで」と自分からルールを提案してみましょう。自ら宣言することで、自分の行動に責任感が生まれ、やる気が維持しやすくなります。&lt;/p&gt;
&lt;/div&gt;
&lt;p&gt;関連記事&lt;br /&gt;
・&lt;a href="https://juku-escot.com/c_blogs/taisaku4/" target="_blank" rel="noopener"&gt;受験勉強でやる気を出すための4つの対策&lt;/a&gt;&lt;br /&gt;
・&lt;a href="https://juku-escot.com/c_blogs/yarukipoint/" target="_blank" rel="noopener"&gt;高校受験のやる気を起こさせるポイント&lt;/a&gt;&lt;br /&gt;
・&lt;a href="https://juku-escot.com/c_blogs/yarukihouhou/" target="_blank" rel="noopener"&gt;親が子の高校受験に対してやる気にさせる方法&lt;/a&gt;&lt;/p&gt;
&lt;section class="veu_cta" id="veu_cta-494"&gt;&lt;h1 class="cta_title"&gt;講座案内：受験対策　難関私大対策講座【英語・数学・国語】&lt;/h1&gt;&lt;div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/&gt;基本的な英語の学力があれば合格点がとれる大学群ですが、近年の傾向として合格点が高くなりがちであるので、精度の高い学力を養うことが目標になります。
&lt;br /&gt;
&lt;br /&gt;【数学】
&lt;br /&gt; 基本レベルの問題から入試標準レベルの典型問題までを解答できる力を養うことを目指します。
&lt;br /&gt;
&lt;br /&gt;【国語】
&lt;br /&gt;どの学校でも使える、どんな文章にでも通用する普遍的な解法を伝達していきます。そして、演習と解説を通じてそれを使いこなす訓練をしていきます。&lt;/div&gt;&lt;div class="cta_body_link"&gt;&lt;a href="https://juku-escot.com/examination/" class="btn btn-primary btn-block btn-lg" target="_blank"&gt;受験対策　難関私大対策講座【英語・数学・国語】&lt;/a&gt;&lt;/div&gt;&lt;/div&gt;&lt;!-- [ /.vkExUnit_cta_body ] --&gt;&lt;/section&gt;			
------</t>
  </si>
  <si>
    <t>https://juku-escot.com/company/</t>
  </si>
  <si>
    <t>以下のページは不自然なワードを使用しています。
これらを適切に自然な言葉に置き換えて下さい。
なお、本文の装飾や構造は絶対に変えないでください。
【対象ページURL】
https://juku-escot.com/company/
【検出された不自然ワード】
- 型
【本文】
------
&lt;p&gt;「中高一貫校専門塾エスコット(Escot)～定期試験対策から大学受験指導まで～」は株式会社アリスメティカジャパンにより運営されております。&lt;/p&gt;
&lt;h2&gt;会社概要&lt;/h2&gt;
&lt;h3&gt;社名&lt;/h3&gt;
&lt;p&gt;株式会社アリスメティカジャパン&lt;br /&gt;
Arithmetica Japan Co., Ltd.&lt;/p&gt;
&lt;p&gt;&lt;a href="http://arithmetica.jp/wp/wp-content/uploads/2016/08/yoko.png" rel="attachment wp-att-737"&gt;&lt;img decoding="async" class="alignnone size-medium wp-image-737" src="http://arithmetica.jp/wp/wp-content/uploads/2016/08/yoko-300x64.png" alt="yoko" width="300" height="64" /&gt;&lt;/a&gt;&lt;/p&gt;
&lt;h3&gt;本社&lt;/h3&gt;
&lt;p&gt;〒160-0004&lt;br /&gt;
東京都新宿区四谷１－７　装美ビル301&lt;br /&gt;
Tel：&lt;span data-cwtag="03-4400-2879"&gt;03-4400-2879&lt;/span&gt;&lt;/p&gt;
&lt;h3&gt;代表者&lt;/h3&gt;
&lt;p&gt;代表取締役　夏井　一成&lt;/p&gt;
&lt;h3&gt;設立&lt;/h3&gt;
&lt;p&gt;2016年8月2日&lt;/p&gt;
&lt;h3&gt;資本金&lt;/h3&gt;
&lt;p&gt;1,000,000円&lt;/p&gt;
&lt;h3&gt;事業内容&lt;/h3&gt;
&lt;h5&gt;教室運営事業&lt;/h5&gt;
&lt;p&gt;「中学受験専門　夏井算数塾」…中学受験算数の完全１対１教室型個別指導・オンライン個別指導塾&lt;/p&gt;
&lt;p&gt;&lt;a href="https://natsui-sansu-juku.com/"&gt;&lt;img decoding="async" src="https://arithmetica.jp/wp/wp-content/uploads/2019/06/9a60f8b1f9dfa7afc66bd387de75f55d.jpg" /&gt;&lt;/a&gt;&lt;/p&gt;
&lt;p&gt;「受験国語専門　読解ラボ東京」…受験国語専門の完全１対１個別指導・少数集団授業の指導塾&lt;/p&gt;
&lt;p&gt;&lt;a href="http://dokkai-labo.tokyo/"&gt;&lt;img decoding="async" src="https://arithmetica.jp/wp/wp-content/uploads/2019/06/tate_100.jpg" /&gt;&lt;/a&gt;&lt;/p&gt;
&lt;p&gt;「中高一貫校専門塾エスコット(Escot)～定期試験対策から大学受験指導まで～」…中高一貫校専門の英語・数学・国語の完全１対１個別指導塾&lt;/p&gt;
&lt;p&gt;&lt;a href="https://juku-escot.com/"&gt;&lt;img decoding="async" src="https://arithmetica.jp/wp/wp-content/uploads/2019/06/tate_100-1.jpg" /&gt;&lt;/a&gt;&lt;/p&gt;
&lt;p&gt;「受験社会専門塾　令和」…受験社会専門の完全１対１の個別指導塾&lt;/p&gt;
&lt;p&gt;&lt;a href="http://jukureiwa.com/"&gt;&lt;img decoding="async" src="https://arithmetica.jp/wp/wp-content/uploads/2019/06/END_tate_ver2_100.jpg" /&gt;&lt;/a&gt;&lt;/p&gt;
&lt;p&gt;「古典専門塾　かきつばた」…完全１対１の古文・漢文個別指導塾&lt;/p&gt;
&lt;p&gt;&lt;a href="https://koten-kakitsubata.jp/"&gt;&lt;img decoding="async" class="alignnone size-full wp-image-31726" src="https://natsui-sansu-juku.com/wp-content/uploads/2023/08/tate_400-300x300-150x150-2.jpg" alt="" width="120" height="120" /&gt;&lt;/a&gt;&lt;/p&gt;
&lt;p&gt;「受験英語専門ゼミ　Re-Write」…受験英語塾&lt;/p&gt;
&lt;p&gt;&lt;a href="https://eigo-rewrite.com/"&gt;&lt;img decoding="async" class="alignnone size-full wp-image-31731" src="https://natsui-sansu-juku.com/wp-content/uploads/2023/08/logo_tate-150x145-2.png" alt="" width="110" height="105" /&gt;&lt;/a&gt;&lt;/p&gt;
&lt;p&gt;「英語教室サポート」…英語専門塾&lt;/p&gt;
&lt;p&gt;&lt;a href="http://eng-support.com/"&gt;&lt;img loading="lazy" decoding="async" class="alignnone size-full wp-image-31732" src="https://natsui-sansu-juku.com/wp-content/uploads/2023/08/tate-140x150-2.jpg" alt="" width="110" height="117" /&gt; &lt;/a&gt;&lt;/p&gt;
&lt;p&gt;基礎力Stadium「国語のトリガー」…国語が苦手な受験生専門の塾&lt;/p&gt;
&lt;p&gt;&lt;a href="https://www.kokugo-trigger.com/"&gt;&lt;img loading="lazy" decoding="async" class="alignnone size-full wp-image-31729" src="https://natsui-sansu-juku.com/wp-content/uploads/2023/08/79255d4610bbb2a3d7a6e3db7684429c-150x126-1.jpg" alt="" width="120" height="100" /&gt;&lt;/a&gt;&lt;/p&gt;
&lt;p&gt;受験理科専門塾「しゅん吉クエスト」...理科嫌いの受験生専門の塾&lt;/p&gt;
&lt;h5&gt;&lt;a href="https://rika-quest.com/"&gt;&lt;img loading="lazy" decoding="async" class="alignnone size-full wp-image-31730" src="https://natsui-sansu-juku.com/wp-content/uploads/2023/08/f9b7b40f610cc17630bfbf2a0b33e416-150x132-1.jpg" alt="" width="120" height="105" /&gt;&lt;/a&gt;&lt;/h5&gt;
&lt;h5&gt;受験教育WEBサービス事業&lt;/h5&gt;
&lt;p&gt;「夏井算数塾WEB　～最速の算数講義～」…中学受験のために算数を学習する小学生の「より具体的な悩み」を解決するためのWEB講義サイト&lt;/p&gt;
&lt;p&gt;&lt;a href="https://filmuy.com/arithmetica/"&gt;&lt;img decoding="async" src="http://dokkai-labo.tokyo/wp-content/uploads/2016/12/4a332f05ade4ac7bb3c46c472cb5eac8-300x75.jpg" alt="4a332f05ade4ac7bb3c46c472cb5eac8" /&gt;&lt;/a&gt;&lt;/p&gt;
&lt;h5&gt;受験指導サポート事業&lt;/h5&gt;
&lt;p&gt;中学受験国語の指導法に苦戦している先生方のためのコーチングプログラム&lt;br /&gt;
&lt;a href="https://arithmetica.jp/support/" target="_blank" rel="noopener"&gt;詳細はこちら&lt;/a&gt;&lt;/p&gt;
&lt;section class="veu_cta" id="veu_cta-496"&gt;&lt;h1 class="cta_title"&gt;講座案内：受験対策　薬学部対策講座【数学】&lt;/h1&gt;&lt;div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image_exist"&gt;【数学】
&lt;br /&gt;薬学部など、数学ⅠAⅡBで受験する理系の受験生のための講座です。 全範囲の基本をしっかり押さえた上で、目指す大学のレベルに合わせた指導をさせていただきます。&lt;/div&gt;&lt;div class="cta_body_link"&gt;&lt;a href="https://juku-escot.com/examination/" class="btn btn-primary btn-block btn-lg" target="_blank"&gt;受験対策　薬学部対策講座【数学】&lt;/a&gt;&lt;/div&gt;&lt;/div&gt;&lt;!-- [ /.vkExUnit_cta_body ] --&gt;&lt;/section&gt;			
------</t>
  </si>
  <si>
    <t>https://juku-escot.com/info/190507-2/</t>
  </si>
  <si>
    <t>以下のページは不自然なワードを使用しています。
これらを適切に自然な言葉に置き換えて下さい。
なお、本文の装飾や構造は絶対に変えないでください。
【対象ページURL】
https://juku-escot.com/info/190507-2/
【検出された不自然ワード】
- 型
【本文】
------
&lt;p&gt;「中高一貫校専門塾　エスコット」は本日開校いたします。&lt;/p&gt;
&lt;div id="post-13" class="entry-content"&gt;
&lt;p class="timelineMessage__message"&gt;中学受験では、指導にあたる講師や保護者の皆様が彼らの「伴走者」となり、その中で現在地を把握しながら受験を戦っていきます。 ところが、受験が終わってしまうと「伴走者」は居なくなります。&lt;/p&gt;
&lt;p class="timelineMessage__message"&gt;しばらく受験もありませんし、時にはゆっくりとした時を過ごしたいところでもありますが、急な環境の変化は彼らを混乱させます。 中高６年間という長距離レースにおいて、ペースメークは何よりも大切なのではないでしょうか。&lt;/p&gt;
&lt;p class="timelineMessage__message"&gt;スパートをかける瞬間はもとより、あえてペースダウンを行った方が良い時もあります。そのタイミングは、長年数多くの中高生を指導し続けた講師たちが一番よく分かっています。&lt;/p&gt;
&lt;p class="timelineMessage__message"&gt;私たち中高一貫校専門塾エスコットは「伴走者」として彼らのペースメーカーでありたい、と願っております。&lt;/p&gt;
&lt;p class="timelineMessage__message"&gt;中だるみさせることなく、適度な努力を継続的に続けられるように全力でサポートしていきたいと思います。&lt;/p&gt;
&lt;/div&gt;
&lt;div class="adminEdit"&gt;代表　夏井 一成&lt;/div&gt;
&lt;section class="veu_cta" id="veu_cta-493"&gt;&lt;h1 class="cta_title"&gt;講座案内：受験対策　早慶対策講座【英語・数学・国語】&lt;/h1&gt;&lt;div class="cta_body"&gt;&lt;div class="cta_body_image cta_body_image_right"&gt;&lt;a href="https://juku-escot.com/examination/"&gt;&lt;img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/&gt;学部により出題形式に特色がありますので基本的な英語修了後は過去問に即した演習形式の授業になります。
&lt;br /&gt;
&lt;br /&gt;【数学】
&lt;br /&gt; 典型問題に加えて、多少難度の高い問題や見新しい問題についても解答していく力を養うことを目指します。
&lt;br /&gt;
&lt;br /&gt;【国語】
&lt;br /&gt;取るべき問題、落としてよい問題の識別を提供いたします。慶応大志望の方は、小論文講座をご検討ください。&lt;/div&gt;&lt;div class="cta_body_link"&gt;&lt;a href="https://juku-escot.com/examination/" class="btn btn-primary btn-block btn-lg"&gt;受験対策　早慶対策講座【英語・数学・国語】&lt;/a&gt;&lt;/div&gt;&lt;/div&gt;&lt;!-- [ /.vkExUnit_cta_body ] --&gt;&lt;/section&gt;			
------</t>
  </si>
  <si>
    <t>https://juku-escot.com/info/20190620/</t>
  </si>
  <si>
    <t>以下のページは不自然なワードを使用しています。
これらを適切に自然な言葉に置き換えて下さい。
なお、本文の装飾や構造は絶対に変えないでください。
【対象ページURL】
https://juku-escot.com/info/20190620/
【検出された不自然ワード】
- 整え
【本文】
------
&lt;p class="entryPostTitle entry-title"&gt;夏休みは、受験生にとってはまさに天王山、受験を１年以上先に控えておられるお子様にとっては、日頃忙しくて取り組むことの出来ない課題に取り組む絶好の機会です。&lt;/p&gt;
&lt;div class="entry-content post-content"&gt;
&lt;p&gt;さて、夏休みを目前に控え、弊塾では夏期講習会を実施させて頂く運びとなりました。&lt;br /&gt;
現在当塾に通塾されている塾生の皆さんは勿論のこと、&lt;br /&gt;
普段は他塾に通われている生徒さんにも門戸を開放致します！&lt;/p&gt;
&lt;p&gt;この絶好の機会に読解力のフォローアップ・更なる実力アップを&lt;br /&gt;
狙っている生徒さんの参加をお待ちしております。&lt;/p&gt;
&lt;p&gt;なお、詳細については、下記をご覧下さいませ。&lt;/p&gt;
&lt;p&gt;■対象：&lt;br /&gt;
①中学１年生～中学３年生&lt;br /&gt;
②高校１年生～高校３年生&lt;/p&gt;
&lt;p&gt;■内容：志望校対策、進学塾のクラスアップ対策等、ご要望に応じて独自にカリキュラムを作成します。&lt;/p&gt;
&lt;p&gt;■日程：7/21(日)～8/31(土)　9:00～21:20&lt;/p&gt;
&lt;p&gt;■会場：中高一貫校専門塾　エスコット&lt;/p&gt;
&lt;p&gt;■費用：&lt;/p&gt;
&lt;p&gt;①中学１年生～高校１年生&lt;br /&gt;
80分：11,200円/コマ　120分：16,800円/コマ&lt;br /&gt;
＋消費税のみ(入塾金は頂戴致しません)&lt;/p&gt;
&lt;p&gt;②高校２年生～高校３年生&lt;br /&gt;
80分：14,400円/コマ　120分：21,600円/コマ&lt;br /&gt;
＋消費税のみ(入塾金は頂戴致しません)&lt;/p&gt;
&lt;p&gt;複数コマ受講頂く場合は、下記の割引を適用させて頂きます。&lt;/p&gt;
&lt;p&gt;例　②高校２年生～高校３年生　1コマ80分の場合&lt;/p&gt;
&lt;p&gt;６コマPACK：  65,250円( 3％割引)＋消費税&lt;br /&gt;
12コマPACK： 122,000円( 9％割引)＋消費税&lt;br /&gt;
18コマPACK： 177,500円(12％割引)＋消費税&lt;/p&gt;
&lt;p&gt;※詳細につきましてはご確認頂ければ幸いです。&lt;/p&gt;
&lt;p&gt;なお、夏期講習会については、必要なコマ数分の費用を指導開始日までにお支払頂くことをお願いしております。&lt;/p&gt;
&lt;p&gt;———————–&lt;/p&gt;
&lt;p&gt;また、受講されるかどうかは別として、日頃の学習についてのお悩みなどご相談もお待ちしております。&lt;a href="https://juku-escot.com/inquiry/"&gt;お問い合わせフォーム&lt;/a&gt;よりご連絡をお願い致します。&lt;/p&gt;
&lt;p&gt;多くの皆さんのチャレンジ、お待ちしております！&lt;/p&gt;
&lt;/div&gt;
&lt;section class="veu_cta" id="veu_cta-946"&gt;&lt;h1 class="cta_title"&gt;コラム&lt;/h1&gt;&lt;div class="cta_body"&gt;&lt;div class="cta_body_image cta_body_image_right"&gt;&lt;a href="https://juku-escot.com/ct/%e3%82%b3%e3%83%a9%e3%83%a0/" target="_blank"&gt;&lt;img width="468" height="477" src="https://juku-escot.com/wp-content/uploads/2019/03/アイコン用-1.png" class="attachment-large size-large" alt="" srcset="https://juku-escot.com/wp-content/uploads/2019/03/アイコン用-1.png 468w, https://juku-escot.com/wp-content/uploads/2019/03/アイコン用-1-294x300.png 294w" sizes="(max-width: 468px) 100vw, 468px" /&gt;&lt;/a&gt;&lt;/div&gt;&lt;div class="cta_body_txt image_exist"&gt;数学の応用問題への対策や英単語の効率的な覚え方、勉強環境の整え方、中高一貫校生向けの春休み勉強法や定期テスト勉強法、数学のケアレスミスの防止方法、個別塾での指導の意義、冬休み勉強法、そして勉強計画の立て方など、幅広い学習に関するアドバイスを提供しています。&lt;/div&gt;&lt;div class="cta_body_link"&gt;&lt;a href="https://juku-escot.com/ct/%e3%82%b3%e3%83%a9%e3%83%a0/" class="btn btn-primary btn-block btn-lg" target="_blank"&gt;コラム&lt;/a&gt;&lt;/div&gt;&lt;/div&gt;&lt;!-- [ /.vkExUnit_cta_body ] --&gt;&lt;/section&gt;			
------</t>
  </si>
  <si>
    <t>https://juku-escot.com/info/20200410/</t>
  </si>
  <si>
    <t>以下のページは不自然なワードを使用しています。
これらを適切に自然な言葉に置き換えて下さい。
なお、本文の装飾や構造は絶対に変えないでください。
【対象ページURL】
https://juku-escot.com/info/20200410/
【検出された不自然ワード】
- 型
【本文】
------
&lt;p&gt;当塾では、オンライン１対１個別指導サービス「With You（ウィズ・ユー）」を2020年4月9日より開始致しました。&lt;/p&gt;
&lt;p&gt;当塾では開業以来、オンライン授業と非常に親和性の高い電子黒板を使用しており、ホワイトボードや机上で行う指導と比べ「視認性」「即応性」「再現性」に優れた指導を可能にしています。&lt;br /&gt;
そのような強みを持った当塾の指導を、オンライン授業にそのまま適用することで教室で受ける授業さながらの授業を、オンライン個別指導でも再現しております。&lt;br /&gt;
※参考：&lt;/p&gt;
&lt;div class="blog-card"&gt;
&lt;div class="blog-card-body-outer"&gt;
&lt;div class="blog-card-body"&gt;
&lt;h5 class="blog-card-title"&gt;
								&lt;a href="https://natsui-sansu-juku.com/story002/"&gt;２．今までにない、”業界初”のオンライン算数個別指導「ウィズ・ユー」 - 中学受験専門 夏井算数塾&lt;/a&gt;&lt;br /&gt;
							&lt;/h5&gt;
&lt;p class="blog-card-text"&gt;
								オンライン個別指導「ウィズ・ユー」で画期的な学習体験を！2画面表示と電子黒板を活用し、リアルタイムで丁寧な指導を実現。効率的に苦手を克服しよう！							&lt;/p&gt;
&lt;div class="blog-card-site-title"&gt;
							&lt;a href="http://natsui-sansu-juku.com"&gt;&lt;br /&gt;
																	&lt;img decoding="async" loading="lazy" src="https://natsui-sansu-juku.com/wp-content/uploads/2016/12/cropped-夏井ロゴ＿文字なし3-32x32.jpg" width="16" height="16" alt="" &gt;&lt;br /&gt;
																中学受験専門　夏井算数塾 -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							&lt;/a&gt;
						&lt;/div&gt;
&lt;/p&gt;&lt;/div&gt;
&lt;/p&gt;&lt;/div&gt;
&lt;/p&gt;&lt;/div&gt;
&lt;p&gt;&amp;nbsp;&lt;/p&gt;
&lt;p&gt;■指導料&lt;br /&gt;
￥8,250（税抜）/１コマ（55分）&lt;/p&gt;
&lt;p&gt;■入塾金&lt;br /&gt;
￥22,000（税込）&lt;/p&gt;
&lt;p&gt;■指導スケジュール&lt;br /&gt;
それぞれの生徒様のニーズに沿ったプランを策定致します。&lt;br /&gt;
※昨今の社会情勢に鑑み、平日昼間の時間帯についても指導を実施することが可能です。&lt;/p&gt;
&lt;p&gt;■指導科目&lt;/p&gt;
&lt;p&gt;〈学校対策〉&lt;/p&gt;
&lt;p&gt;・先取りコース【英語・数学】&lt;br /&gt;
・フォローアップコース【英語・数学】&lt;/p&gt;
&lt;p&gt;〈受験対策〉&lt;br /&gt;
・医学部対策講座【英語・数学】&lt;br /&gt;
・国公立二次対策講座【英語・数学・国語】&lt;br /&gt;
・早慶対策講座【英語・数学・国語】&lt;br /&gt;
・難関私大対策講座【英語・数学・国語】&lt;br /&gt;
・文系数学対策講座【数学】&lt;br /&gt;
・薬学部対策講座【数学】&lt;br /&gt;
・小論文講座【国語】&lt;/p&gt;
&lt;p&gt;〈ワンポイント講座〉&lt;br /&gt;
・思考力養成講座（5回完結）【現代文】&lt;br /&gt;
・国文法ワンポイントゼミ【国語】&lt;br /&gt;
・古典ワンポイントゼミ【国語】&lt;br /&gt;
・二週間完結・定期試験対策ゼミ【英語・数学】&lt;/p&gt;
&lt;section class="veu_cta" id="veu_cta-493"&gt;&lt;h1 class="cta_title"&gt;講座案内：受験対策　早慶対策講座【英語・数学・国語】&lt;/h1&gt;&lt;div class="cta_body"&gt;&lt;div class="cta_body_image cta_body_image_right"&gt;&lt;a href="https://juku-escot.com/examination/"&gt;&lt;img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/&gt;学部により出題形式に特色がありますので基本的な英語修了後は過去問に即した演習形式の授業になります。
&lt;br /&gt;
&lt;br /&gt;【数学】
&lt;br /&gt; 典型問題に加えて、多少難度の高い問題や見新しい問題についても解答していく力を養うことを目指します。
&lt;br /&gt;
&lt;br /&gt;【国語】
&lt;br /&gt;取るべき問題、落としてよい問題の識別を提供いたします。慶応大志望の方は、小論文講座をご検討ください。&lt;/div&gt;&lt;div class="cta_body_link"&gt;&lt;a href="https://juku-escot.com/examination/" class="btn btn-primary btn-block btn-lg"&gt;受験対策　早慶対策講座【英語・数学・国語】&lt;/a&gt;&lt;/div&gt;&lt;/div&gt;&lt;!-- [ /.vkExUnit_cta_body ] --&gt;&lt;/section&gt;			
------</t>
  </si>
  <si>
    <t>https://juku-escot.com/info/20210406-2/</t>
  </si>
  <si>
    <t>以下のページは不自然なワードを使用しています。
これらを適切に自然な言葉に置き換えて下さい。
なお、本文の装飾や構造は絶対に変えないでください。
【対象ページURL】
https://juku-escot.com/info/20210406-2/
【検出された不自然ワード】
- 型
【本文】
------
&lt;p&gt;本日は掲題の件につきましてお知らせさせて頂きます。&lt;/p&gt;
&lt;p&gt;新塾「基礎力Stadium　国語のトリガー」を開校致しました。&lt;/p&gt;
&lt;p&gt;&lt;a href="https://kokugo-trigger.com/" target="_blank" rel="noopener noreferrer"&gt;国語のトリガー&lt;/a&gt;　は、&lt;/p&gt;
&lt;p&gt;当塾と同様の授業システムを利用し、&lt;/p&gt;
&lt;p&gt;国語の個別講座を開講予定です。&lt;/p&gt;
&lt;p&gt;新開校の「基礎力Stadium　国語のトリガー」を宜しくお願い致します。&lt;/p&gt;
&lt;section class="veu_cta" id="veu_cta-490"&gt;&lt;h1 class="cta_title"&gt;講座案内：受験対策　医学部対策講座【英語・数学】&lt;/h1&gt;&lt;div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/&gt;基本的な英語の学力をつけた上で、大学別の対策を実施します。解答作成に必要な文章構成能力など総合的に養成します。
&lt;br /&gt;
&lt;br /&gt;【数学】
&lt;br /&gt;医学部受験では、典型問題までは確実に解答していく力が求められますので、 合格に必要な実力を身に付けていくための学習計画を立てるところから指導させていただきます。&lt;/div&gt;&lt;div class="cta_body_link"&gt;&lt;a href="https://juku-escot.com/examination/" class="btn btn-primary btn-block btn-lg" target="_blank"&gt;受験対策　医学部対策講座【英語・数学】&lt;/a&gt;&lt;/div&gt;&lt;/div&gt;&lt;!-- [ /.vkExUnit_cta_body ] --&gt;&lt;/section&gt;			
------</t>
  </si>
  <si>
    <t>https://juku-escot.com/info/20210406/</t>
  </si>
  <si>
    <t>以下のページは不自然なワードを使用しています。
これらを適切に自然な言葉に置き換えて下さい。
なお、本文の装飾や構造は絶対に変えないでください。
【対象ページURL】
https://juku-escot.com/info/20210406/
【検出された不自然ワード】
- 整え
【本文】
------
&lt;p&gt;本日は掲題の件につきましてお知らせさせて頂きます。&lt;/p&gt;
&lt;p&gt;新塾「英語教室サポート」を開校致しました。&lt;/p&gt;
&lt;p&gt;&lt;a href="http://eng-support.com/" target="_blank" rel="noopener noreferrer"&gt;英語教室サポート&lt;/a&gt;　は、&lt;/p&gt;
&lt;p&gt;当塾と同様の授業システムを利用し、&lt;/p&gt;
&lt;p&gt;英語の個別講座を開講予定です。&lt;/p&gt;
&lt;p&gt;新開校の「英語教室サポート」を宜しくお願い致します。&lt;/p&gt;
&lt;section class="veu_cta" id="veu_cta-946"&gt;&lt;h1 class="cta_title"&gt;コラム&lt;/h1&gt;&lt;div class="cta_body"&gt;&lt;div class="cta_body_image cta_body_image_right"&gt;&lt;a href="https://juku-escot.com/ct/%e3%82%b3%e3%83%a9%e3%83%a0/" target="_blank"&gt;&lt;img width="468" height="477" src="https://juku-escot.com/wp-content/uploads/2019/03/アイコン用-1.png" class="attachment-large size-large" alt="" srcset="https://juku-escot.com/wp-content/uploads/2019/03/アイコン用-1.png 468w, https://juku-escot.com/wp-content/uploads/2019/03/アイコン用-1-294x300.png 294w" sizes="(max-width: 468px) 100vw, 468px" /&gt;&lt;/a&gt;&lt;/div&gt;&lt;div class="cta_body_txt image_exist"&gt;数学の応用問題への対策や英単語の効率的な覚え方、勉強環境の整え方、中高一貫校生向けの春休み勉強法や定期テスト勉強法、数学のケアレスミスの防止方法、個別塾での指導の意義、冬休み勉強法、そして勉強計画の立て方など、幅広い学習に関するアドバイスを提供しています。&lt;/div&gt;&lt;div class="cta_body_link"&gt;&lt;a href="https://juku-escot.com/ct/%e3%82%b3%e3%83%a9%e3%83%a0/" class="btn btn-primary btn-block btn-lg" target="_blank"&gt;コラム&lt;/a&gt;&lt;/div&gt;&lt;/div&gt;&lt;!-- [ /.vkExUnit_cta_body ] --&gt;&lt;/section&gt;			
------</t>
  </si>
  <si>
    <t>https://juku-escot.com/info/2023年度生徒募集のお知らせ/</t>
  </si>
  <si>
    <t>以下のページは不自然なワードを使用しています。
これらを適切に自然な言葉に置き換えて下さい。
なお、本文の装飾や構造は絶対に変えないでください。
【対象ページURL】
https://juku-escot.com/info/2023年度生徒募集のお知らせ/
【検出された不自然ワード】
- 整え
【本文】
------
&lt;p&gt;本日より、2023年度の生徒募集を開始致します。&lt;/p&gt;
&lt;p&gt;2月開講講座、個別指導の詳細については、下記をご覧下さいませ。&lt;/p&gt;
&lt;p&gt;■対象：&lt;br /&gt;
①中学1年生～中学3年生&lt;br /&gt;
②高校1年生～高校3年生&lt;/p&gt;
&lt;p&gt;■内容：&lt;br /&gt;
志望校対策、進学塾のクラスアップ対策等、ご要望に応じて独自にカリキュラムを作成します。&lt;/p&gt;
&lt;p&gt;■日程：&lt;br /&gt;
なお、開講日は2/1（水）を予定しております。&lt;/p&gt;
&lt;p&gt;■会場：&lt;a href="https://juku-escot.com/access/" target="_blank" rel="noopener"&gt;中高一貫校専門塾　エスコット&lt;/a&gt;&lt;/p&gt;
&lt;p&gt;指導開始までの具体的な流れについては、&lt;a href="https://juku-escot.com/kouza/" target="_blank" rel="noopener"&gt;開講講座のご案内&lt;/a&gt;をご確認下さいませ。&lt;/p&gt;
&lt;p&gt;また、受講されるかどうかは別として、日頃の学習についてのお悩みなどのご相談もお待ちしております。こちらの&lt;a href="https://juku-escot.com/inquiry/" target="_blank" rel="noopener"&gt;お問い合わせフォーム&lt;/a&gt;よりご連絡をお願い致します。&lt;/p&gt;
&lt;p&gt;やる気を持って取り組んでくれる皆さんのチャレンジをお待ちしております！&lt;/p&gt;
&lt;section class="veu_cta" id="veu_cta-946"&gt;&lt;h1 class="cta_title"&gt;コラム&lt;/h1&gt;&lt;div class="cta_body"&gt;&lt;div class="cta_body_image cta_body_image_right"&gt;&lt;a href="https://juku-escot.com/ct/%e3%82%b3%e3%83%a9%e3%83%a0/" target="_blank"&gt;&lt;img width="468" height="477" src="https://juku-escot.com/wp-content/uploads/2019/03/アイコン用-1.png" class="attachment-large size-large" alt="" srcset="https://juku-escot.com/wp-content/uploads/2019/03/アイコン用-1.png 468w, https://juku-escot.com/wp-content/uploads/2019/03/アイコン用-1-294x300.png 294w" sizes="(max-width: 468px) 100vw, 468px" /&gt;&lt;/a&gt;&lt;/div&gt;&lt;div class="cta_body_txt image_exist"&gt;数学の応用問題への対策や英単語の効率的な覚え方、勉強環境の整え方、中高一貫校生向けの春休み勉強法や定期テスト勉強法、数学のケアレスミスの防止方法、個別塾での指導の意義、冬休み勉強法、そして勉強計画の立て方など、幅広い学習に関するアドバイスを提供しています。&lt;/div&gt;&lt;div class="cta_body_link"&gt;&lt;a href="https://juku-escot.com/ct/%e3%82%b3%e3%83%a9%e3%83%a0/" class="btn btn-primary btn-block btn-lg" target="_blank"&gt;コラム&lt;/a&gt;&lt;/div&gt;&lt;/div&gt;&lt;!-- [ /.vkExUnit_cta_body ] --&gt;&lt;/section&gt;			
------</t>
  </si>
  <si>
    <t>https://juku-escot.com/info/2024年度生徒募集のお知らせ/</t>
  </si>
  <si>
    <t>以下のページは不自然なワードを使用しています。
これらを適切に自然な言葉に置き換えて下さい。
なお、本文の装飾や構造は絶対に変えないでください。
【対象ページURL】
https://juku-escot.com/info/2024年度生徒募集のお知らせ/
【検出された不自然ワード】
- 整え
【本文】
------
&lt;p&gt;本日より、2024年度の生徒募集を開始いたします。&lt;/p&gt;
&lt;p&gt;2月開講の講座および個別指導の詳細は、下記をご確認ください。&lt;/p&gt;
&lt;p&gt;■対象：&lt;br /&gt;
1. 中学1年生～中学3年生&lt;br /&gt;
2. 高校1年生～高校3年生&lt;/p&gt;
&lt;p&gt;■内容：&lt;br /&gt;
志望校対策や進学塾のクラスアップ対策など、生徒さんごとのご要望に応じたオリジナルカリキュラムを作成します。&lt;/p&gt;
&lt;p&gt;■日程：&lt;br /&gt;
開講日は2/1（木）を予定しています。&lt;/p&gt;
&lt;p&gt;■会場：&lt;a href="https://juku-escot.com/access/" target="_blank" rel="noopener"&gt;中高一貫校専門塾　エスコット&lt;/a&gt;&lt;/p&gt;
&lt;p&gt;指導開始までの流れについては、&lt;a href="https://juku-escot.com/kouza/" target="_blank" rel="noopener"&gt;開講講座のご案内&lt;/a&gt;をご確認ください。&lt;/p&gt;
&lt;p&gt;また、受講の有無に関わらず、日頃の学習に関するお悩みやご相談も承っております。お気軽にこちらの&lt;a href="https://juku-escot.com/inquiry/" target="_blank" rel="noopener"&gt;お問い合わせフォーム&lt;/a&gt;からご連絡ください。&lt;/p&gt;
&lt;p&gt;やる気を持って取り組む皆さんの挑戦をお待ちしております！&lt;/p&gt;
&lt;section class="veu_cta" id="veu_cta-946"&gt;&lt;h1 class="cta_title"&gt;コラム&lt;/h1&gt;&lt;div class="cta_body"&gt;&lt;div class="cta_body_image cta_body_image_right"&gt;&lt;a href="https://juku-escot.com/ct/%e3%82%b3%e3%83%a9%e3%83%a0/" target="_blank"&gt;&lt;img width="468" height="477" src="https://juku-escot.com/wp-content/uploads/2019/03/アイコン用-1.png" class="attachment-large size-large" alt="" srcset="https://juku-escot.com/wp-content/uploads/2019/03/アイコン用-1.png 468w, https://juku-escot.com/wp-content/uploads/2019/03/アイコン用-1-294x300.png 294w" sizes="(max-width: 468px) 100vw, 468px" /&gt;&lt;/a&gt;&lt;/div&gt;&lt;div class="cta_body_txt image_exist"&gt;数学の応用問題への対策や英単語の効率的な覚え方、勉強環境の整え方、中高一貫校生向けの春休み勉強法や定期テスト勉強法、数学のケアレスミスの防止方法、個別塾での指導の意義、冬休み勉強法、そして勉強計画の立て方など、幅広い学習に関するアドバイスを提供しています。&lt;/div&gt;&lt;div class="cta_body_link"&gt;&lt;a href="https://juku-escot.com/ct/%e3%82%b3%e3%83%a9%e3%83%a0/" class="btn btn-primary btn-block btn-lg" target="_blank"&gt;コラム&lt;/a&gt;&lt;/div&gt;&lt;/div&gt;&lt;!-- [ /.vkExUnit_cta_body ] --&gt;&lt;/section&gt;			
------</t>
  </si>
  <si>
    <t>https://juku-escot.com/representative/</t>
  </si>
  <si>
    <t>以下のページは不自然なワードを使用しています。
これらを適切に自然な言葉に置き換えて下さい。
なお、本文の装飾や構造は絶対に変えないでください。
【対象ページURL】
https://juku-escot.com/representative/
【検出された不自然ワード】
- 型
【本文】
------
&lt;h2&gt;代表挨拶&lt;/h2&gt;
&lt;p class="timelineMessage__message"&gt;中高一貫校専門塾エスコット・代表の夏井です。&lt;/p&gt;
&lt;p class="timelineMessage__message"&gt;中学受験という12歳時点での競争を勝ち抜き、無事志望校に入学していく小学生たちを、これまで数多く見送ってまいりました。 もうすぐ13歳になる彼ら彼女らの目の前に広がっている大いなる可能性を感じ、これからの人生が有意義なものになるように祈りながら送り出す、ということを毎年行っております。&lt;/p&gt;
&lt;p class="timelineMessage__message"&gt;ですが、その後数年の間だけを切り取っても、様々な試練・困難が彼らを待ち受けています。 学校での人間関係が上手くいかず、あれだけ頑張って入学した志望校を退学せざるを得ない状況に追い込まれてしまったり、 目指す将来像が大幅に変わってしまったために、本来する予定のなかった高校受験をするために右往左往したり、 本当に様々なことを沢山見てきました。&lt;/p&gt;
&lt;p class="timelineMessage__message"&gt;ただ、やはり一番多かったのは、 &lt;span style="color: #008000;"&gt;入学後のモチベーションが保てないために成績が下降し、高校への内部進学を断念せざるを得なかったり、６年前に全く想像していなかったような大学受験結果を得てしまったり、&lt;/span&gt;というケースです。 誰しも、とりわけ成長途上にある中学・高校生にとって、はるか数年後の大学受験や、さらにその先にある目標や将来像を目指して、高いモチベーションを維持し続けることは非常に困難です。 また、&lt;span style="color: #0000ff;"&gt;本人はモチベーションを持って頑張っているつもりでも、その頑張りが目標に対して十分なものになっていないことも多い&lt;/span&gt;です。&lt;/p&gt;
&lt;p class="timelineMessage__message"&gt;中学受験では、指導にあたる講師や保護者の皆様が彼らの「&lt;span style="color: #0000ff;"&gt;伴走者&lt;/span&gt;」となり、その中で現在地を把握しながら受験を戦っていきます。 ところが、受験が終わってしまうと「&lt;span style="color: #0000ff;"&gt;伴走者&lt;/span&gt;」は居なくなります。 しばらく受験もありませんし、時にはゆっくりとした時を過ごしたいところでもありますが、急な環境の変化は彼らを混乱させます。 中高６年間という長距離レースにおいて、ペースメークは何よりも大切なのではないでしょうか。スパートをかける瞬間はもとより、あえてペースダウンを行った方が良い時もあります。そのタイミングは、長年数多くの中高生を指導し続けた講師たちが一番よく分かっています。&lt;/p&gt;
&lt;p class="timelineMessage__message"&gt;私たち&lt;span style="color: #008000;"&gt;中高一貫校専門塾エスコットは「&lt;span style="color: #ff0000;"&gt;伴走者&lt;/span&gt;」として彼らのペースメーカーでありたい&lt;/span&gt;、と願っております。中だるみさせることなく、適度な努力を継続的に続けられるように全力でサポートしていきたいと思います。&lt;/p&gt;
&lt;p class="timelineMessage__message"&gt;最後までお読みいただき、ありがとうございました。&lt;/p&gt;
&lt;section class="veu_cta" id="veu_cta-494"&gt;&lt;h1 class="cta_title"&gt;講座案内：受験対策　難関私大対策講座【英語・数学・国語】&lt;/h1&gt;&lt;div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/&gt;基本的な英語の学力があれば合格点がとれる大学群ですが、近年の傾向として合格点が高くなりがちであるので、精度の高い学力を養うことが目標になります。
&lt;br /&gt;
&lt;br /&gt;【数学】
&lt;br /&gt; 基本レベルの問題から入試標準レベルの典型問題までを解答できる力を養うことを目指します。
&lt;br /&gt;
&lt;br /&gt;【国語】
&lt;br /&gt;どの学校でも使える、どんな文章にでも通用する普遍的な解法を伝達していきます。そして、演習と解説を通じてそれを使いこなす訓練をしていきます。&lt;/div&gt;&lt;div class="cta_body_link"&gt;&lt;a href="https://juku-escot.com/examination/" class="btn btn-primary btn-block btn-lg" target="_blank"&gt;受験対策　難関私大対策講座【英語・数学・国語】&lt;/a&gt;&lt;/div&gt;&lt;/div&gt;&lt;!-- [ /.vkExUnit_cta_body ] --&gt;&lt;/section&gt;			
------</t>
  </si>
  <si>
    <t>https://juku-escot.com/sample-page/</t>
  </si>
  <si>
    <t>以下のページは不自然なワードを使用しています。
これらを適切に自然な言葉に置き換えて下さい。
なお、本文の装飾や構造は絶対に変えないでください。
【対象ページURL】
https://juku-escot.com/sample-page/
【検出された不自然ワード】
- 固定
【本文】
------
&lt;p&gt;これはサンプルページです。同じ位置に固定され、(多くのテーマでは) サイトナビゲーションメニューに含まれる点がブログ投稿とは異なります。まずは、サイト訪問者に対して自分のことを説明する自己紹介ページを作成するのが一般的です。たとえば以下のようなものです。&lt;/p&gt;
&lt;blockquote class="wp-block-quote is-layout-flow wp-block-quote-is-layout-flow"&gt;
&lt;p&gt;はじめまして。昼間はバイク便のメッセンジャーとして働いていますが、俳優志望でもあります。これは僕のサイトです。ロサンゼルスに住み、ジャックという名前のかわいい犬を飼っています。好きなものはピニャコラーダ、そして通り雨に濡れること。&lt;/p&gt;
&lt;/blockquote&gt;
&lt;p&gt;または、このようなものです。&lt;/p&gt;
&lt;blockquote class="wp-block-quote is-layout-flow wp-block-quote-is-layout-flow"&gt;
&lt;p&gt;XYZ 小道具株式会社は1971年の創立以来、高品質の小道具を皆様にご提供させていただいています。ゴッサム・シティに所在する当社では2,000名以上の社員が働いており、様々な形で地域のコミュニティへ貢献しています。&lt;/p&gt;
&lt;/blockquote&gt;
&lt;p&gt;新しく WordPress ユーザーになった方は、ダッシュボードへ行ってこのページを削除し、独自のコンテンツを含む新しいページを作成してください。それでは、お楽しみください !&lt;/p&gt;
&lt;section class="veu_cta" id="veu_cta-491"&gt;&lt;h1 class="cta_title"&gt;講座案内：受験対策　国公立二次対策講座【英語・数学・国語】&lt;/h1&gt;&lt;div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/&gt;特に、英文和訳や要約問題など日本語運用能力を問われる物に関しては、日本語からのアプローチも重視した授業になります。
&lt;br /&gt;
&lt;br /&gt;【数学】
&lt;br /&gt;２次試験では主に記述式の解答となりますので、答案を作成する際のポイントなどを含めて総合的な指導をさせていただきます。  減点のない、丸がもらえる答案を作れるようになることを目指します。
&lt;br /&gt;
&lt;br /&gt;【国語】
&lt;br /&gt;ご本人様に合わせた難易度から始めて、高難易度のレベルでもきちんと原理を運用できる受験生を目指します。【英語】
&lt;br /&gt;論述中心の問題形式ですので、一般的な英語学習の上に、英作文、条件英作文、英文和訳、要約問題など問題形式別の対策を実施します。特に、英文和訳や要約問題など日本語運用能力を問われる物に関しては、日本語からのアプローチも重視した授業になります。
&lt;br /&gt;
&lt;br /&gt;【数学】
&lt;br /&gt;国公立大を志望する受験生のための講座です。 ２次試験では主に記述式の解答となりますので、答案を作成する際のポイントなどを含めて総合的な指導をさせていただきます。 記述式の答案では、単に答えが合っていれば良いという訳にはいきません。 授業での質疑応答の中でも、基本的な問いに対して適切に答えられる習慣を身に付けていただきます。 減点のない、丸がもらえる答案を作れるようになることを目指します。
&lt;br /&gt;
&lt;br /&gt;【国語】
&lt;br /&gt;東京大・一橋大・京都大などを志望する受験生のための講座。ご本人様に合わせた難易度から始めて、高難易度のレベルでもきちんと原理を運用できる受験生を目指します。中一から高卒生まで、あらゆる段階からスタートできます。&lt;/div&gt;&lt;div class="cta_body_link"&gt;&lt;a href="https://juku-escot.com/examination/" class="btn btn-primary btn-block btn-lg" target="_blank"&gt;受験対策　国公立二次対策講座【英語・数学・国語】&lt;/a&gt;&lt;/div&gt;&lt;/div&gt;&lt;!-- [ /.vkExUnit_cta_body ] --&gt;&lt;/section&gt;			
------</t>
  </si>
  <si>
    <t>https://juku-escot.com/school/</t>
  </si>
  <si>
    <t>以下のページは不自然なワードを使用しています。
これらを適切に自然な言葉に置き換えて下さい。
なお、本文の装飾や構造は絶対に変えないでください。
【対象ページURL】
https://juku-escot.com/school/
【検出された不自然ワード】
- 型
【本文】
------
&lt;div class="escot-school"&gt;
&lt;section class="p-4 p-md-5 mb-4 rounded" style="background: #f7f7f7;"&gt;
&lt;div class="row align-items-center g-4"&gt;
&lt;div class="col-lg-8"&gt;
&lt;p class="mb-2"&gt;&lt;strong&gt;中高一貫校の「進度の速さ」「難度の高さ」で、英語・数学が伸び悩んでいませんか？&lt;/strong&gt;&lt;/p&gt;
&lt;h1 class="mb-3" style="line-height: 1.35;"&gt;学校対策は「次の定期試験で、取りこぼしを防ぐ学習プラン」がすべてです。&lt;/h1&gt;
&lt;p class="mb-3"&gt;エスコットは&lt;strong&gt;完全1対1&lt;/strong&gt;で、学校教材（ワーク・プリント・教科書）を軸に&lt;br /&gt;
&lt;strong&gt;先取り／フォローアップ／直前仕上げ&lt;/strong&gt;を組み合わせ、&lt;strong&gt;点数に直結する学習プロセス&lt;/strong&gt;を確立します。&lt;/p&gt;
&lt;div class="rounded p-3" style="background: #ffffff;"&gt;
&lt;div class="row row-cols-1 row-cols-md-2 g-2"&gt;
&lt;div class="col"&gt;
&lt;div class="d-flex gap-2"&gt;
&lt;div&gt;✅&lt;/div&gt;
&lt;div&gt;&lt;strong&gt;学校教材ベース&lt;/strong&gt;（追加教材を増やしません）&lt;/div&gt;
&lt;/div&gt;
&lt;/div&gt;
&lt;div class="col"&gt;
&lt;div class="d-flex gap-2"&gt;
&lt;div&gt;✅&lt;/div&gt;
&lt;div&gt;&lt;strong&gt;ミスの原因を特定&lt;/strong&gt;（答案・ワークから逆算）&lt;/div&gt;
&lt;/div&gt;
&lt;/div&gt;
&lt;div class="col"&gt;
&lt;div class="d-flex gap-2"&gt;
&lt;div&gt;✅&lt;/div&gt;
&lt;div&gt;&lt;strong&gt;次の試験までの学習計画&lt;/strong&gt;（範囲×残日数で組み直す）&lt;/div&gt;
&lt;/div&gt;
&lt;/div&gt;
&lt;div class="col"&gt;
&lt;div class="d-flex gap-2"&gt;
&lt;div&gt;✅&lt;/div&gt;
&lt;div&gt;&lt;strong&gt;再現できる進め方&lt;/strong&gt;（家庭学習で回る形に落とす）&lt;/div&gt;
&lt;/div&gt;
&lt;/div&gt;
&lt;/div&gt;
&lt;/div&gt;
&lt;div id="hearing" class="mt-3 small text-muted"&gt;※まずは保護者様の事前ヒアリング（無料）→トライアル指導で、最適な学習プランを構築します。&lt;/div&gt;
&lt;div class="mt-3 rounded p-3" style="background: #ffffff; border: 1px solid rgba(0,0,0,.08);"&gt;
&lt;div class="fw-bold mb-2"&gt;このページの案内&lt;/div&gt;
&lt;div class="row row-cols-1 row-cols-md-2 g-2"&gt;
&lt;div class="col"&gt;&lt;a class="btn btn-outline-secondary w-100" href="#hearing"&gt;無料ヒアリングへ&lt;/a&gt;&lt;/div&gt;
&lt;div class="col"&gt;&lt;a class="btn btn-outline-secondary w-100" href="#trial"&gt;トライアルへ&lt;/a&gt;&lt;/div&gt;
&lt;div class="col"&gt;&lt;a class="btn btn-outline-secondary w-100" href="#fee"&gt;料金へ&lt;/a&gt;&lt;/div&gt;
&lt;div class="col"&gt;&lt;a class="btn btn-outline-secondary w-100" href="#contact"&gt;お問い合わせへ&lt;/a&gt;&lt;/div&gt;
&lt;/div&gt;
&lt;/div&gt;
&lt;/div&gt;
&lt;div class="col-lg-4"&gt;
&lt;div class="p-3 p-md-4 rounded" style="background: #ffffff;"&gt;
&lt;div class="d-grid gap-2"&gt;&lt;a class="btn btn-primary btn-lg" href="#contact"&gt;ミスの原因を無料診断する（ヒアリング）&lt;/a&gt;&lt;br /&gt;
&lt;a class="btn btn-outline-primary btn-lg" href="#flow"&gt;受講までの流れを見る&lt;/a&gt;&lt;/div&gt;
&lt;hr class="my-3" /&gt;
&lt;div class="d-grid gap-2"&gt;&lt;a class="btn btn-outline-secondary" href="#trial"&gt;トライアルで得られる成果物を見る&lt;/a&gt;&lt;br /&gt;
&lt;a class="btn btn-link text-decoration-none" href="#fee"&gt;料金を見る&lt;/a&gt;&lt;/div&gt;
&lt;div class="mt-2 small text-muted"&gt;初回：無料ヒアリング（教材・答案があるほど精度が上がります）&lt;/div&gt;
&lt;/div&gt;
&lt;/div&gt;
&lt;/div&gt;
&lt;/section&gt;
&lt;section id="quality" class="mb-4"&gt;
&lt;h2 class="h4 mb-3"&gt;「誰が」「どうやって」点数まで持っていくか&lt;/h2&gt;
&lt;div class="row row-cols-1 row-cols-md-2 g-3"&gt;
&lt;div class="col"&gt;
&lt;div class="card h-100 shadow-sm"&gt;
&lt;div class="card-body"&gt;
&lt;h3 class="h5"&gt;担当一貫：計画と実行がずれません&lt;/h3&gt;
&lt;p class="mb-0"&gt;毎回の授業が「その場の解説」で終わると、家庭学習が滞り点数に結びつきません。&lt;br /&gt;
エスコットは、&lt;strong&gt;授業→家庭学習→小テスト／定期試験&lt;/strong&gt;まで一貫した流れで、&lt;strong&gt;ミスを減らす進め方&lt;/strong&gt;を定着させます。&lt;/p&gt;
&lt;/div&gt;
&lt;/div&gt;
&lt;/div&gt;
&lt;div class="col"&gt;
&lt;div class="card h-100 shadow-sm"&gt;
&lt;div class="card-body"&gt;
&lt;h3 class="h5"&gt;学校進度・教材に合わせて最適化します&lt;/h3&gt;
&lt;p class="mb-0"&gt;中高一貫校は進度が速く、範囲も広く、難度も上がりやすい。&lt;br /&gt;
だからこそ「教材の優先順位」「復習範囲の分割」「直前期の得点化」を先に決め、&lt;strong&gt;次の試験に間に合うプラン&lt;/strong&gt;に落とします。&lt;/p&gt;
&lt;/div&gt;
&lt;/div&gt;
&lt;/div&gt;
&lt;/div&gt;
&lt;/section&gt;
&lt;section class="mb-4"&gt;
&lt;h2 class="h4 mb-3"&gt;学校対策コース（教科別）&lt;/h2&gt;
&lt;div class="row row-cols-1 row-cols-md-2 g-3"&gt;
&lt;div class="col"&gt;
&lt;div class="card h-100 shadow-sm"&gt;
&lt;div class="card-body"&gt;
&lt;h3 class="h5"&gt;英語（中高一貫）&lt;/h3&gt;
&lt;p class="mb-2"&gt;&lt;strong&gt;「覚えたのに点にならない」&lt;/strong&gt;をいち早く止めます。文法・語法・長文・英作を、学校範囲に合わせて&lt;strong&gt;正解に至るプロセス&lt;/strong&gt;まで落とし込みます。&lt;/p&gt;
&lt;blockquote class="mb-3"&gt;&lt;p&gt;・先取りコース&lt;br /&gt;
・フォローアップコース&lt;/p&gt;&lt;/blockquote&gt;
&lt;div class="d-grid gap-2"&gt;&lt;a class="btn btn-outline-primary" href="https://juku-escot.com/school_english/" target="_blank" rel="noopener"&gt;英語の学校対策（詳細）&lt;/a&gt;&lt;br /&gt;
&lt;a class="btn btn-primary" href="#contact"&gt;英語のミスの原因を無料診断する&lt;/a&gt;&lt;/div&gt;
&lt;/div&gt;
&lt;/div&gt;
&lt;/div&gt;
&lt;div class="col"&gt;
&lt;div class="card h-100 shadow-sm"&gt;
&lt;div class="card-body"&gt;
&lt;h3 class="h5"&gt;数学（中高一貫）&lt;/h3&gt;
&lt;p class="mb-2"&gt;&lt;strong&gt;「分かったつもり」&lt;/strong&gt;を答案で再現できる形にします。条件整理・式の立て方・減点されない書き方まで含めて、&lt;strong&gt;苦手意識を根付かせない&lt;/strong&gt;指導を行います。&lt;/p&gt;
&lt;blockquote class="mb-3"&gt;&lt;p&gt;・先取りコース&lt;br /&gt;
・フォローアップコース&lt;/p&gt;&lt;/blockquote&gt;
&lt;div class="d-grid gap-2"&gt;&lt;a class="btn btn-outline-primary" href="https://juku-escot.com/school_math/" target="_blank" rel="noopener"&gt;数学の学校対策（詳細）&lt;/a&gt;&lt;br /&gt;
&lt;a class="btn btn-primary" href="#contact"&gt;数学のミスの原因を無料診断する&lt;/a&gt;&lt;/div&gt;
&lt;/div&gt;
&lt;/div&gt;
&lt;/div&gt;
&lt;/div&gt;
&lt;/section&gt;
&lt;section id="exam" class="mb-4"&gt;
&lt;h2 class="h4 mb-3"&gt;二週間完結・定期試験対策ゼミ（直前仕上げ）&lt;/h2&gt;
&lt;p class="mb-3"&gt;「入塾までは迷うが、次の定期試験は落とせない」方向けに、&lt;strong&gt;範囲×残日数&lt;/strong&gt;で最適に計画し、学校教材（ワーク・プリント・過去問類題）で&lt;strong&gt;得点の形&lt;/strong&gt;を作ります。&lt;/p&gt;
&lt;div class="row row-cols-1 row-cols-md-2 g-3"&gt;
&lt;div class="col"&gt;
&lt;div class="card h-100 shadow-sm"&gt;
&lt;div class="card-body"&gt;
&lt;h3 class="h5"&gt;ゼミでやること（例）&lt;/h3&gt;
&lt;ul class="mb-0"&gt;
&lt;li&gt;範囲を「点になる順」に並べ替え（優先順位化）&lt;/li&gt;
&lt;li&gt;学校ワークを「間違いのパターン別」に再演習&lt;/li&gt;
&lt;li&gt;答案の構成（プロセス・書き方・時間配分）を確立&lt;/li&gt;
&lt;li&gt;直前に混乱しやすい単元の「落とさない形」を作る&lt;/li&gt;
&lt;/ul&gt;
&lt;/div&gt;
&lt;/div&gt;
&lt;/div&gt;
&lt;div class="col"&gt;
&lt;div class="card h-100 shadow-sm"&gt;
&lt;div class="card-body"&gt;
&lt;h3 class="h5"&gt;料金の目安（通常コマ単価ベース）&lt;/h3&gt;
&lt;div class="table-responsive"&gt;
&lt;table class="table align-middle mb-2"&gt;
&lt;tbody&gt;
&lt;tr&gt;
&lt;td&gt;&lt;strong&gt;80分&lt;/strong&gt;&lt;/td&gt;
&lt;td&gt;&lt;strong&gt;13,200円（税込）/コマ&lt;/strong&gt;&lt;/td&gt;
&lt;/tr&gt;
&lt;tr&gt;
&lt;td&gt;&lt;strong&gt;110分&lt;/strong&gt;&lt;/td&gt;
&lt;td&gt;&lt;strong&gt;18,150円（税込）/コマ&lt;/strong&gt;&lt;/td&gt;
&lt;/tr&gt;
&lt;/tbody&gt;
&lt;/table&gt;
&lt;/div&gt;
&lt;div class="small text-muted mb-2"&gt;（例）直前2週間で増やす場合の一例&lt;/div&gt;
&lt;ul class="mb-0"&gt;
&lt;li&gt;80分×3回：13,200円×3＝&lt;strong&gt;39,600円（税込）&lt;/strong&gt;&lt;/li&gt;
&lt;li&gt;110分×3回：18,150円×3＝&lt;strong&gt;54,450円（税込）&lt;/strong&gt;&lt;/li&gt;
&lt;li&gt;80分×4回：13,200円×4＝&lt;strong&gt;52,800円（税込）&lt;/strong&gt;&lt;/li&gt;
&lt;li&gt;110分×4回：18,150円×4＝&lt;strong&gt;72,600円（税込）&lt;/strong&gt;&lt;/li&gt;
&lt;/ul&gt;
&lt;/div&gt;
&lt;/div&gt;
&lt;/div&gt;
&lt;/div&gt;
&lt;div class="mt-3 d-grid gap-2 d-md-flex"&gt;&lt;a class="btn btn-primary btn-lg" href="#contact"&gt;試験直前の最適プランを相談する（無料）&lt;/a&gt;&lt;br /&gt;
&lt;a class="btn btn-outline-primary btn-lg" href="#flow"&gt;受講までの流れを見る&lt;/a&gt;&lt;/div&gt;
&lt;/section&gt;
&lt;section class="mb-4"&gt;
&lt;h2 class="h4 mb-3"&gt;学校対策コースの選び方（先取り／フォローアップ／定期試験ゼミ）&lt;/h2&gt;
&lt;p class="mb-3"&gt;学校対策は「何を伸ばしたいか」で選ぶのがスムーズです。エスコットでは、英語・数学ともに&lt;br /&gt;
&lt;strong&gt;先取り&lt;/strong&gt;／&lt;strong&gt;フォローアップ&lt;/strong&gt;を基本に、必要に応じて&lt;strong&gt;二週間完結の定期試験対策&lt;/strong&gt;を組み合わせます。&lt;/p&gt;
&lt;div class="row row-cols-1 row-cols-md-2 g-3"&gt;
&lt;div class="col"&gt;
&lt;div class="card h-100"&gt;
&lt;div class="card-body"&gt;
&lt;h3 class="h5"&gt;先取りコースが向くケース&lt;/h3&gt;
&lt;ul class="mb-0"&gt;
&lt;li&gt;授業が速く、学校の進度に追われて復習が回らない&lt;/li&gt;
&lt;li&gt;次単元の理解を先に作って、授業を「確認」にしたい&lt;/li&gt;
&lt;li&gt;定期試験で平均は取れるが、上位で安定させたい&lt;/li&gt;
&lt;/ul&gt;
&lt;/div&gt;
&lt;/div&gt;
&lt;/div&gt;
&lt;div class="col"&gt;
&lt;div class="card h-100"&gt;
&lt;div class="card-body"&gt;
&lt;h3 class="h5"&gt;フォローアップコースが向くケース&lt;/h3&gt;
&lt;ul class="mb-0"&gt;
&lt;li&gt;小テスト・定期試験でミスが続き、基礎の穴が疑われる&lt;/li&gt;
&lt;li&gt;授業ノートはあるが「どこをどう直すか」が分からない&lt;/li&gt;
&lt;li&gt;宿題はやっているのに点に結びつかない（解き方が不安定になっている）&lt;/li&gt;
&lt;/ul&gt;
&lt;/div&gt;
&lt;/div&gt;
&lt;/div&gt;
&lt;div class="col"&gt;
&lt;div class="card h-100"&gt;
&lt;div class="card-body"&gt;
&lt;h3 class="h5"&gt;二週間完結・定期試験対策ゼミが向くケース&lt;/h3&gt;
&lt;ul class="mb-0"&gt;
&lt;li&gt;試験範囲が広く、短期間で「得点の形」を作りたい&lt;/li&gt;
&lt;li&gt;学校ワーク・プリント・過去問（類題）を使って仕上げたい&lt;/li&gt;
&lt;li&gt;直前期だけ頻度を上げて、間違いのパターンを潰したい&lt;/li&gt;
&lt;/ul&gt;
&lt;/div&gt;
&lt;/div&gt;
&lt;/div&gt;
&lt;/div&gt;
&lt;div class="mt-3 rounded p-3" style="background: whitesmoke;"&gt;&lt;strong&gt;迷ったら：&lt;/strong&gt;&lt;br /&gt;
「先取り＝進度の先回り」「フォロー＝穴の修復」「二週間ゼミ＝直前仕上げ」の順で考えると決めやすくなります。&lt;/div&gt;
&lt;/section&gt;
&lt;section class="mb-4"&gt;
&lt;h2 class="h4 mb-3"&gt;よくあるつまずき別：学校対策で何をやるか&lt;/h2&gt;
&lt;div class="row row-cols-1 row-cols-md-2 g-3"&gt;
&lt;div class="col"&gt;
&lt;div class="card h-100 shadow-sm"&gt;
&lt;div class="card-body"&gt;
&lt;h3 class="h5"&gt;英語（中高一貫）&lt;/h3&gt;
&lt;ul class="mb-0"&gt;
&lt;li&gt;&lt;strong&gt;文法は覚えたのに読めない：&lt;/strong&gt;構造把握（SVOC）と和訳の基本構成を作る&lt;/li&gt;
&lt;li&gt;&lt;strong&gt;単語は見たことあるのに点が取れない：&lt;/strong&gt;語法・熟語・品詞感覚を整理&lt;/li&gt;
&lt;li&gt;&lt;strong&gt;長文で時間切れ：&lt;/strong&gt;段落の要点取りと設問処理のプロセスを確立&lt;/li&gt;
&lt;li&gt;&lt;strong&gt;英作文でミスが目立つ：&lt;/strong&gt;頻出構文の定着＋添削で修正&lt;/li&gt;
&lt;/ul&gt;
&lt;/div&gt;
&lt;/div&gt;
&lt;/div&gt;
&lt;div class="col"&gt;
&lt;div class="card h-100 shadow-sm"&gt;
&lt;div class="card-body"&gt;
&lt;h3 class="h5"&gt;数学（中高一貫）&lt;/h3&gt;
&lt;ul class="mb-0"&gt;
&lt;li&gt;&lt;strong&gt;計算はできるのに答案が合わない：&lt;/strong&gt;条件整理と式の立て方を矯正&lt;/li&gt;
&lt;li&gt;&lt;strong&gt;解法が思いつかない：&lt;/strong&gt;典型パターンの習得（類題で反復）&lt;/li&gt;
&lt;li&gt;&lt;strong&gt;途中式が飛ぶ：&lt;/strong&gt;採点される書き方・減点されない答案作法を徹底&lt;/li&gt;
&lt;li&gt;&lt;strong&gt;復習が回らない：&lt;/strong&gt;学校進度に合わせて復習範囲を分割し、週内で完結&lt;/li&gt;
&lt;/ul&gt;
&lt;/div&gt;
&lt;/div&gt;
&lt;/div&gt;
&lt;/div&gt;
&lt;div class="mt-3 rounded p-3" style="background: #f7f7f7;"&gt;
&lt;div class="fw-bold mb-1"&gt;教科別の進め方を先に確認したい方へ&lt;/div&gt;
&lt;div class="small text-muted mb-2"&gt;同じ「学校対策」でも、英語と数学で進める順番が変わります。&lt;/div&gt;
&lt;div class="d-grid gap-2 d-md-flex"&gt;&lt;a class="btn btn-outline-primary" href="https://juku-escot.com/school_english/" target="_blank" rel="noopener"&gt;英語の学校対策（詳細）&lt;/a&gt;&lt;br /&gt;
&lt;a class="btn btn-outline-primary" href="https://juku-escot.com/school_math/" target="_blank" rel="noopener"&gt;数学の学校対策（詳細）&lt;/a&gt;&lt;/div&gt;
&lt;/div&gt;
&lt;div class="mt-3 d-grid gap-2 d-md-flex"&gt;&lt;a class="btn btn-primary btn-lg" href="#contact"&gt;ミスの原因を無料診断する（ヒアリング）&lt;/a&gt;&lt;br /&gt;
&lt;a class="btn btn-outline-primary btn-lg" href="#trial"&gt;トライアルの成果物を見る&lt;/a&gt;&lt;/div&gt;
&lt;/section&gt;
&lt;section class="mb-4"&gt;
&lt;h2 class="h4 mb-3"&gt;学年別（講座ページ）&lt;/h2&gt;
&lt;div class="rounded p-3" style="background: #f7f7f7;"&gt;
&lt;div class="row row-cols-1 row-cols-md-2 g-2"&gt;
&lt;div class="col d-grid"&gt;&lt;a class="btn btn-outline-secondary" href="https://juku-escot.com/kouza/h1-english/" target="_blank" rel="noopener"&gt;高1 英語&lt;/a&gt;&lt;/div&gt;
&lt;div class="col d-grid"&gt;&lt;a class="btn btn-outline-secondary" href="https://juku-escot.com/kouza/h1-math/" target="_blank" rel="noopener"&gt;高1 数学&lt;/a&gt;&lt;/div&gt;
&lt;div class="col d-grid"&gt;&lt;a class="btn btn-outline-secondary" href="https://juku-escot.com/kouza/j1-english/" target="_blank" rel="noopener"&gt;中1 英語&lt;/a&gt;&lt;/div&gt;
&lt;div class="col d-grid"&gt;&lt;a class="btn btn-outline-secondary" href="https://juku-escot.com/kouza/j1-math/" target="_blank" rel="noopener"&gt;中1 数学&lt;/a&gt;&lt;/div&gt;
&lt;div class="col d-grid"&gt;&lt;a class="btn btn-outline-secondary" href="https://juku-escot.com/kouza/j2-english/" target="_blank" rel="noopener"&gt;中2 英語&lt;/a&gt;&lt;/div&gt;
&lt;div class="col d-grid"&gt;&lt;a class="btn btn-outline-secondary" href="https://juku-escot.com/kouza/j2-math/" target="_blank" rel="noopener"&gt;中2 数学&lt;/a&gt;&lt;/div&gt;
&lt;div class="col d-grid"&gt;&lt;a class="btn btn-outline-secondary" href="https://juku-escot.com/kouza/j3-english/" target="_blank" rel="noopener"&gt;中3 英語&lt;/a&gt;&lt;/div&gt;
&lt;div class="col d-grid"&gt;&lt;a class="btn btn-outline-secondary" href="https://juku-escot.com/kouza/j3-math/" target="_blank" rel="noopener"&gt;中3 数学&lt;/a&gt;&lt;/div&gt;
&lt;/div&gt;
&lt;div class="mt-3 small text-muted"&gt;※学年ページの内容に沿って、学校の進度・試験範囲・教材に合わせて最適な内容で再構成します。&lt;/div&gt;
&lt;/div&gt;
&lt;/section&gt;
&lt;section id="trial" class="mb-4"&gt;
&lt;h2 class="h4 mb-3"&gt;トライアルで得られる成果物（次の試験までの「やる順」）&lt;/h2&gt;
&lt;p class="mb-3"&gt;トライアルは「体験」ではなく、ミスの原因を特定して&lt;strong&gt;次の定期試験までの指針&lt;/strong&gt;を作る工程です。&lt;/p&gt;
&lt;div class="row row-cols-1 row-cols-md-3 g-3"&gt;
&lt;div class="col"&gt;
&lt;div class="card h-100 shadow-sm"&gt;
&lt;div class="card-body"&gt;
&lt;h3 class="h6"&gt;ミスの原因の特定&lt;/h3&gt;
&lt;p class="mb-0 small text-muted"&gt;答案・ワーク・プリントから、どこでつまずいたかを分解します。&lt;/p&gt;
&lt;/div&gt;
&lt;/div&gt;
&lt;/div&gt;
&lt;div class="col"&gt;
&lt;div class="card h-100 shadow-sm"&gt;
&lt;div class="card-body"&gt;
&lt;h3 class="h6"&gt;優先順位つきの学習計画&lt;/h3&gt;
&lt;p class="mb-0 small text-muted"&gt;範囲×残日数で、点になる順に並べ替えます。&lt;/p&gt;
&lt;/div&gt;
&lt;/div&gt;
&lt;/div&gt;
&lt;div class="col"&gt;
&lt;div class="card h-100 shadow-sm"&gt;
&lt;div class="card-body"&gt;
&lt;h3 class="h6"&gt;家庭で回るプロセス&lt;/h3&gt;
&lt;p class="mb-0 small text-muted"&gt;授業外の運用（復習の分割・小テスト化）まで落とし込みます。&lt;/p&gt;
&lt;/div&gt;
&lt;/div&gt;
&lt;/div&gt;
&lt;/div&gt;
&lt;div class="mt-3 d-grid gap-2 d-md-flex"&gt;&lt;a class="btn btn-primary btn-lg" href="#contact"&gt;無料ヒアリングで状況を整理する&lt;/a&gt;&lt;br /&gt;
&lt;a class="btn btn-outline-primary btn-lg" href="#fee"&gt;料金を見る&lt;/a&gt;&lt;/div&gt;
&lt;/section&gt;
&lt;section id="flow" class="mb-4"&gt;
&lt;h2 class="h4 mb-3"&gt;受講までの流れ&lt;/h2&gt;
&lt;div id="escotFlow" class="accordion"&gt;
&lt;div class="accordion-item"&gt;
&lt;h3 id="flowOne" class="accordion-header"&gt;&lt;button class="accordion-button" type="button" data-bs-toggle="collapse" data-bs-target="#flowOneBody" aria-expanded="true" aria-controls="flowOneBody"&gt;&lt;br /&gt;
1．保護者様からの事前ヒアリング【無料】&lt;br /&gt;
&lt;/button&gt;&lt;/h3&gt;
&lt;div id="flowOneBody" class="accordion-collapse collapse show" aria-labelledby="flowOne" data-bs-parent="#escotFlow"&gt;
&lt;div class="accordion-body"&gt;まずは都合の合う時間に来塾して頂き、現在の状況等を詳細にお伺い致します（生徒さんの成績・学習の様子が分かるものを可能な限りお持ち頂ければスムーズかと思います）。また、お伺いした情報をもとに大まかな指導計画を提示させて頂きます。&lt;/div&gt;
&lt;/div&gt;
&lt;/div&gt;
&lt;div class="accordion-item"&gt;
&lt;h3 id="flowTwo" class="accordion-header"&gt;&lt;button class="accordion-button collapsed" type="button" data-bs-toggle="collapse" data-bs-target="#flowTwoBody" aria-expanded="false" aria-controls="flowTwoBody"&gt;&lt;br /&gt;
2．トライアル指導【「トライアル指導料」のみ頂戴致します】&lt;br /&gt;
&lt;/button&gt;&lt;/h3&gt;
&lt;div id="flowTwoBody" class="accordion-collapse collapse" aria-labelledby="flowTwo" data-bs-parent="#escotFlow"&gt;
&lt;div class="accordion-body"&gt;事前ヒアリングでの情報をもとに指導を行い、通常の指導同様に家庭学習用の課題も配布致します。指導後、ヒアリング時に作成した指導計画をブラッシュアップした上で、再度指導計画を提示させて頂きます。&lt;/div&gt;
&lt;/div&gt;
&lt;/div&gt;
&lt;div class="accordion-item"&gt;
&lt;h3 id="flowThree" class="accordion-header"&gt;&lt;button class="accordion-button collapsed" type="button" data-bs-toggle="collapse" data-bs-target="#flowThreeBody" aria-expanded="false" aria-controls="flowThreeBody"&gt;&lt;br /&gt;
3．ご契約&lt;br /&gt;
&lt;/button&gt;&lt;/h3&gt;
&lt;div id="flowThreeBody" class="accordion-collapse collapse" aria-labelledby="flowThree" data-bs-parent="#escotFlow"&gt;
&lt;div class="accordion-body"&gt;指導計画について十分ご納得頂いてから、入塾手続きを進めて頂きます。&lt;/div&gt;
&lt;/div&gt;
&lt;/div&gt;
&lt;div class="accordion-item"&gt;
&lt;h3 id="flowFour" class="accordion-header"&gt;&lt;button class="accordion-button collapsed" type="button" data-bs-toggle="collapse" data-bs-target="#flowFourBody" aria-expanded="false" aria-controls="flowFourBody"&gt;&lt;br /&gt;
4．指導開始&lt;br /&gt;
&lt;/button&gt;&lt;/h3&gt;
&lt;div id="flowFourBody" class="accordion-collapse collapse" aria-labelledby="flowFour" data-bs-parent="#escotFlow"&gt;
&lt;div class="accordion-body"&gt;ご契約時に決定させて頂いた曜日／時間にて指導を開始させて頂きます。&lt;/div&gt;
&lt;/div&gt;
&lt;/div&gt;
&lt;/div&gt;
&lt;div class="mt-3 d-grid gap-2 d-md-flex"&gt;&lt;a class="btn btn-primary btn-lg" href="#contact"&gt;ミスの原因を無料診断する（ヒアリング）&lt;/a&gt;&lt;br /&gt;
&lt;a class="btn btn-outline-primary btn-lg" href="#exam"&gt;定期試験ゼミを見る&lt;/a&gt;&lt;/div&gt;
&lt;/section&gt;
&lt;section id="fee" class="mb-4"&gt;
&lt;h2 class="h4 mb-3"&gt;指導料&lt;/h2&gt;
&lt;div class="alert alert-primary p-3" role="alert"&gt;
&lt;p class="mb-1"&gt;&lt;strong&gt;完全1対1（講師1人：生徒1人）&lt;/strong&gt;です。&lt;/p&gt;
&lt;p class="mb-0"&gt;学校進度・教材・試験範囲に合わせ、個別にプランニングして実行します（学校教材ベース）。&lt;/p&gt;
&lt;/div&gt;
&lt;div class="row row-cols-1 row-cols-md-2 g-3"&gt;
&lt;div class="col"&gt;
&lt;div class="card h-100"&gt;
&lt;div class="card-body"&gt;
&lt;h3 class="h5"&gt;トライアル指導料&lt;/h3&gt;
&lt;div class="fs-4"&gt;&lt;strong&gt;10,000円（税込）&lt;/strong&gt;&lt;/div&gt;
&lt;p class="mb-0"&gt;他塾様でいう「&lt;span style="color: #3366ff;"&gt;体験講座&lt;/span&gt;」の位置づけです。トライアルではミスの原因の特定と、次回試験までの学習計画（優先順位つき）の構築を行います。&lt;/p&gt;
&lt;/div&gt;
&lt;/div&gt;
&lt;/div&gt;
&lt;div class="col"&gt;
&lt;div class="card h-100"&gt;
&lt;div class="card-body"&gt;
&lt;h3 class="h5"&gt;入塾金&lt;/h3&gt;
&lt;div class="fs-4"&gt;&lt;strong&gt;20,000円（税別）&lt;/strong&gt;&lt;/div&gt;
&lt;p class="mb-0"&gt;入塾手続の際に頂戴致します。また、その時点・もしくは過去在籍されていた生徒さんの兄弟姉妹の場合には、&lt;span style="color: #3366ff;"&gt;全額免除&lt;/span&gt;させて頂きます。&lt;/p&gt;
&lt;/div&gt;
&lt;/div&gt;
&lt;/div&gt;
&lt;/div&gt;
&lt;div class="card mt-3 shadow-sm"&gt;
&lt;div class="card-body"&gt;
&lt;h3 class="h5 mb-3"&gt;指導料（完全1対1）&lt;/h3&gt;
&lt;div class="table-responsive"&gt;
&lt;table class="table align-middle"&gt;
&lt;thead&gt;
&lt;tr&gt;
&lt;th&gt;時間&lt;/th&gt;
&lt;th&gt;料金&lt;/th&gt;
&lt;th&gt;おすすめの使い方&lt;/th&gt;
&lt;/tr&gt;
&lt;/thead&gt;
&lt;tbody&gt;
&lt;tr&gt;
&lt;td&gt;&lt;strong&gt;80分&lt;/strong&gt;&lt;/td&gt;
&lt;td&gt;&lt;strong&gt;13,200円（税込）/コマ&lt;/strong&gt;&lt;/td&gt;
&lt;td&gt;学校の進度に合わせて「先取り or フォロー」を安定運用&lt;/td&gt;
&lt;/tr&gt;
&lt;tr&gt;
&lt;td&gt;&lt;strong&gt;110分&lt;/strong&gt;&lt;/td&gt;
&lt;td&gt;&lt;strong&gt;18,150円（税込）/コマ&lt;/strong&gt;&lt;/td&gt;
&lt;td&gt;演習量＋解説量を確保し、答案の構成まで仕上げる&lt;/td&gt;
&lt;/tr&gt;
&lt;/tbody&gt;
&lt;/table&gt;
&lt;/div&gt;
&lt;div class="rounded p-3" style="background: whitesmoke;"&gt;
&lt;p class="mb-2"&gt;&lt;strong&gt;指導料は前払い&lt;/strong&gt;です。&lt;/p&gt;
&lt;p class="mb-2"&gt;※指導予定回数分を前月20日に集計し請求書を発行させて頂きますので、&lt;span style="color: #3366ff;"&gt;&lt;strong&gt;前月末まで&lt;/strong&gt;&lt;/span&gt;にお支払い下さいませ。&lt;/p&gt;
&lt;div class="small"&gt;(例)80分 週1コマ・月4回：13,200円 × 4 ＝ &lt;strong&gt;52,800円（税込）&lt;/strong&gt;&lt;br /&gt;
(例)110分 週1コマ・月4回：18,150円 × 4 ＝ &lt;strong&gt;72,600円（税込）&lt;/strong&gt;&lt;/div&gt;
&lt;/div&gt;
&lt;/div&gt;
&lt;/div&gt;
&lt;/section&gt;
&lt;section id="faq" class="mb-4"&gt;
&lt;h2 class="h4 mb-3"&gt;FAQ（学校対策でよくある質問）&lt;/h2&gt;
&lt;div class="rounded p-3" style="background-color: whitesmoke;"&gt;
&lt;p class="mb-2"&gt;&lt;strong&gt;Q. 先取りとフォローアップは併用できますか？&lt;/strong&gt;&lt;br /&gt;
A. 可能です。例えば「苦手な単元はフォロー」「新単元は先取り」のように分けると、点数が安定しやすくなります。&lt;/p&gt;
&lt;p class="mb-2"&gt;&lt;strong&gt;Q. 何を持って行けば相談がスムーズですか？&lt;/strong&gt;&lt;br /&gt;
A. 直近の定期試験（問題・答案）／学校ワーク／授業プリント／成績が分かるものがあると、ミスの原因を特定しやすくなります。&lt;/p&gt;
&lt;p class="mb-2"&gt;&lt;strong&gt;Q. どれくらいで効果が出ますか？&lt;/strong&gt;&lt;br /&gt;
A. まずは「次の定期試験での改善」を一つの目安に、学習状況に合わせて計画を組みます。短期は苦手なパターンの修正、長期は土台の作り直しが中心です。&lt;/p&gt;
&lt;p class="mb-2"&gt;&lt;strong&gt;Q. オンラインでも学校教材で対応できますか？&lt;/strong&gt;&lt;br /&gt;
A. 可能です。学校ワーク・プリント・試験範囲を軸に進め、必要に応じて弱点補強の演習を組み合わせます。&lt;/p&gt;
&lt;p class="mb-2"&gt;&lt;strong&gt;Q. 宿題はどのくらい出ますか？&lt;/strong&gt;&lt;br /&gt;
A. 「学校課題の消化」だけで終わらないよう、授業で修正したポイントが再現できる量に調整します（過多にせず、回せる形を優先）。&lt;/p&gt;
&lt;p class="mb-2"&gt;&lt;strong&gt;Q. 部活や提出物が忙しくても続けられますか？&lt;/strong&gt;&lt;br /&gt;
A. 続けられる形に落とし込みます。週内で完結する分割（復習範囲・小テスト化）を先に決め、取り組む順番を定着させます。&lt;/p&gt;
&lt;p class="mb-0"&gt;&lt;strong&gt;Q. 定期試験前だけコマ数を増やせますか？&lt;/strong&gt;&lt;br /&gt;
A. 可能です。「二週間完結・定期試験対策ゼミ」の考え方で、範囲×残日数から最適なプランを作ります。&lt;/p&gt;
&lt;/div&gt;
&lt;/section&gt;
&lt;p&gt;&lt;script type="application/ld+json"&gt;
{
  "@context": "https://schema.org",
  "@type": "FAQPage",
  "mainEntity": [
    {
      "@type": "Question",
      "name": "先取りとフォローアップは併用できますか？",
      "acceptedAnswer": {
        "@type": "Answer",
        "text": "可能です。例えば「苦手な単元はフォロー」「新単元は先取り」のように分けると、点数が安定しやすくなります。"
      }
    },
    {
      "@type": "Question",
      "name": "何を持って行けば相談がスムーズですか？",
      "acceptedAnswer": {
        "@type": "Answer",
        "text": "直近の定期試験（問題・答案）／学校ワーク／授業プリント／成績が分かるものがあると、ミスの原因を特定しやすくなります。"
      }
    },
    {
      "@type": "Question",
      "name": "どれくらいで効果が出ますか？",
      "acceptedAnswer": {
        "@type": "Answer",
        "text": "まずは「次の定期試験での改善」を一つの目安に、学習状況に合わせて計画を組みます。短期は苦手なパターンの修正、長期は土台の作り直しが中心です。"
      }
    },
    {
      "@type": "Question",
      "name": "オンラインでも学校教材で対応できますか？",
      "acceptedAnswer": {
        "@type": "Answer",
        "text": "可能です。学校ワーク・プリント・試験範囲を軸に進め、必要に応じて弱点補強の演習を組み合わせます。"
      }
    },
    {
      "@type": "Question",
      "name": "宿題はどのくらい出ますか？",
      "acceptedAnswer": {
        "@type": "Answer",
        "text": "「学校課題の消化」だけで終わらないよう、授業で修正したポイントが再現できる量に調整します（過多にせず、回せる形を優先）。"
      }
    },
    {
      "@type": "Question",
      "name": "部活や提出物が忙しくても続けられますか？",
      "acceptedAnswer": {
        "@type": "Answer",
        "text": "続けられる形に落とし込みます。週内で完結する分割（復習範囲・小テスト化）を先に決め、取り組む順番を定着させます。"
      }
    },
    {
      "@type": "Question",
      "name": "定期試験前だけコマ数を増やせますか？",
      "acceptedAnswer": {
        "@type": "Answer",
        "text": "可能です。「二週間完結・定期試験対策ゼミ」の考え方で、範囲×残日数から最適なプランを作ります。"
      }
    }
  ]
}
&lt;/script&gt;&lt;/p&gt;
&lt;section id="contact" class="mb-2"&gt;
&lt;h2 class="h4 mb-3"&gt;お問い合わせ&lt;/h2&gt;
&lt;div class="alert alert-primary p-3" role="alert"&gt;
&lt;p class="mb-2"&gt;&lt;strong&gt;「次の定期試験で、何をどう直せば点が伸びるか」から整理します。&lt;/strong&gt;&lt;/p&gt;
&lt;p class="mb-0"&gt;まずは無料ヒアリングで、ミスの原因と優先順位を特定してください（教材・答案があるほど精度が上がります）。&lt;/p&gt;
&lt;/div&gt;
&lt;div id="wpcf7-f422-p96-o1" class="wpcf7 no-js" dir="ltr" lang="ja" data-wpcf7-id="422"&gt;
&lt;div class="screen-reader-response"&gt;
&lt;p role="status" aria-live="polite" aria-atomic="true"&gt;
&lt;/div&gt;
&lt;form class="wpcf7-form init" action="/school/#wpcf7-f422-p96-o1" method="post" novalidate="novalidate" aria-label="コンタクトフォーム" data-status="init"&gt;
&lt;fieldset class="hidden-fields-container"&gt;&lt;input name="_wpcf7" type="hidden" value="422" /&gt;&lt;input name="_wpcf7_version" type="hidden" value="6.1.4" /&gt;&lt;input name="_wpcf7_locale" type="hidden" value="ja" /&gt;&lt;input name="_wpcf7_unit_tag" type="hidden" value="wpcf7-f422-p96-o1" /&gt;&lt;input name="_wpcf7_container_post" type="hidden" value="96" /&gt;&lt;input name="_wpcf7_posted_data_hash" type="hidden" value="" /&gt;&lt;input name="_wpcf7_recaptcha_response" type="hidden" value="" /&gt;&lt;/fieldset&gt;
&lt;p&gt;&lt;label&gt; 保護者氏名 (必須)&lt;br /&gt;
&lt;span class="wpcf7-form-control-wrap" data-name="text-734"&gt;&lt;input class="wpcf7-form-control wpcf7-text wpcf7-validates-as-required" maxlength="400" name="text-734" size="40" type="text" value="" aria-required="true" aria-invalid="false" /&gt;&lt;/span&gt;&lt;br /&gt;
&lt;/label&gt;&lt;label&gt; メールアドレス (必須)&lt;br /&gt;
&lt;span class="wpcf7-form-control-wrap" data-name="your-email"&gt;&lt;input class="wpcf7-form-control wpcf7-email wpcf7-validates-as-required wpcf7-text wpcf7-validates-as-email" maxlength="400" name="your-email" size="40" type="email" value="" aria-required="true" aria-invalid="false" /&gt;&lt;/span&gt;&lt;br /&gt;
&lt;/label&gt;&lt;label&gt;科目(必須)&lt;br /&gt;
&lt;span class="wpcf7-form-control-wrap" data-name="menu-682"&gt;&lt;select class="wpcf7-form-control wpcf7-select wpcf7-validates-as-required" name="menu-682" aria-required="true" aria-invalid="false"&gt;&lt;option value="英語"&gt;英語&lt;/option&gt;&lt;option value="数学"&gt;数学&lt;/option&gt;&lt;/select&gt;&lt;/span&gt;&lt;br /&gt;
&lt;/label&gt;&lt;label&gt;学年&lt;br /&gt;
&lt;span class="wpcf7-form-control-wrap" data-name="menu-683"&gt;&lt;select class="wpcf7-form-control wpcf7-select" name="menu-683" aria-invalid="false"&gt;&lt;option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name="menu-684" aria-invalid="false"&gt;&lt;option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name="checkbox-613[]" type="checkbox" value="教室" /&gt;&lt;/span&gt;&lt;span class="wpcf7-list-item last"&gt;&lt;span class="wpcf7-list-item-label"&gt;オンライン&lt;/span&gt;&lt;input name="checkbox-613[]" type="checkbox" value="オンライン" /&gt;&lt;/span&gt;&lt;/span&gt;&lt;/span&gt;&lt;br /&gt;
&lt;/label&gt;&lt;label&gt; 備考&lt;br /&gt;
&lt;span class="wpcf7-form-control-wrap" data-name="your-message"&gt;&lt;textarea class="wpcf7-form-control wpcf7-textarea wpcf7-validates-as-required" cols="40" maxlength="2000" name="your-message" rows="10" aria-required="true" aria-invalid="false"&gt;&lt;/textarea&gt;&lt;/span&gt;&lt;br /&gt;
[anr_nocaptcha g-recaptcha-response]&lt;br /&gt;
&lt;input class="wpcf7-form-control wpcf7-submit has-spinner" type="submit" value="送信" /&gt;&lt;/label&gt;&lt;/p&gt;
&lt;div class="wpcf7-response-output" aria-hidden="true"&gt;&lt;/div&gt;
&lt;/form&gt;
&lt;/div&gt;
&lt;/section&gt;
&lt;/div&gt;
&lt;section class="veu_cta" id="veu_cta-488"&gt;&lt;h1 class="cta_title"&gt;講座案内：学校対策　先取りコース【英語・数学】&lt;/h1&gt;&lt;div class="cta_body"&gt;&lt;div class="cta_body_image cta_body_image_right"&gt;&lt;a href="https://juku-escot.com/school/" target="_blank"&gt;&lt;img width="1024" height="267" src="https://juku-escot.com/wp-content/uploads/2019/03/学校対策その２-1024x267.png" class="attachment-large size-large" alt="" srcset="https://juku-escot.com/wp-content/uploads/2019/03/学校対策その２-1024x267.png 1024w, https://juku-escot.com/wp-content/uploads/2019/03/学校対策その２-300x78.png 300w, https://juku-escot.com/wp-content/uploads/2019/03/学校対策その２-768x201.png 768w, https://juku-escot.com/wp-content/uploads/2019/03/学校対策その２.png 1497w" sizes="(max-width: 1024px) 100vw, 1024px" /&gt;&lt;/a&gt;&lt;/div&gt;&lt;div class="cta_body_txt image_exist"&gt;【英語】
&lt;br /&gt;学校の先取りにとどまらず、各種英語資格の対策も可能です。また、中学英語修了後は大学受験を見据えた授業になります。
&lt;br /&gt;
&lt;br /&gt;【数学】
&lt;br /&gt;学校での学習を復習として活用することにより定着率を高めていくことが可能です。単元学習が終わり次第、受験指導に移ります。&lt;/div&gt;&lt;div class="cta_body_link"&gt;&lt;a href="https://juku-escot.com/school/" class="btn btn-primary btn-block btn-lg" target="_blank"&gt;学校対策　先取りコース【英語・数学】&lt;/a&gt;&lt;/div&gt;&lt;/div&gt;&lt;!-- [ /.vkExUnit_cta_body ] --&gt;&lt;/section&gt;			
------</t>
  </si>
  <si>
    <t>https://juku-escot.com/timetable-m/</t>
  </si>
  <si>
    <t>以下のページは不自然なワードを使用しています。
これらを適切に自然な言葉に置き換えて下さい。
なお、本文の装飾や構造は絶対に変えないでください。
【対象ページURL】
https://juku-escot.com/timetable-m/
【検出された不自然ワード】
- 整え
【本文】
------
&lt;h2&gt;時間割【数学】&lt;/h2&gt;
&lt;p&gt;１対１個別指導の空きコマ状況です。(2019/5/7更新)&lt;/p&gt;
&lt;table width="330"&gt;
&lt;tbody&gt;
&lt;tr&gt;
&lt;th&gt;&lt;/th&gt;
&lt;th&gt;日&lt;/th&gt;
&lt;th&gt;月&lt;/th&gt;
&lt;th&gt;火&lt;/th&gt;
&lt;th&gt;水&lt;/th&gt;
&lt;th&gt;木&lt;/th&gt;
&lt;th&gt;金&lt;/th&gt;
&lt;th&gt;土&lt;/th&gt;
&lt;/tr&gt;
&lt;tr&gt;
&lt;th&gt;Ａ限&lt;/th&gt;
&lt;td&gt;×&lt;/td&gt;
&lt;td bgcolor="#aaaaaa"&gt;&lt;/td&gt;
&lt;td bgcolor="#aaaaaa"&gt;&lt;/td&gt;
&lt;td bgcolor="#aaaaaa"&gt;&lt;/td&gt;
&lt;td bgcolor="#aaaaaa"&gt;&lt;/td&gt;
&lt;td bgcolor="#aaaaaa"&gt;&lt;/td&gt;
&lt;td&gt;×&lt;/td&gt;
&lt;/tr&gt;
&lt;tr&gt;
&lt;th&gt;Ｂ限&lt;/th&gt;
&lt;td&gt;×&lt;/td&gt;
&lt;td bgcolor="#aaaaaa"&gt;&lt;/td&gt;
&lt;td bgcolor="#aaaaaa"&gt;&lt;/td&gt;
&lt;td bgcolor="#aaaaaa"&gt;&lt;/td&gt;
&lt;td bgcolor="#aaaaaa"&gt;&lt;/td&gt;
&lt;td bgcolor="#aaaaaa"&gt;&lt;/td&gt;
&lt;td&gt;×&lt;/td&gt;
&lt;/tr&gt;
&lt;tr&gt;
&lt;th&gt;Ｃ限&lt;/th&gt;
&lt;td&gt;×&lt;/td&gt;
&lt;td bgcolor="#aaaaaa"&gt;&lt;/td&gt;
&lt;td bgcolor="#aaaaaa"&gt;&lt;/td&gt;
&lt;td bgcolor="#aaaaaa"&gt;&lt;/td&gt;
&lt;td bgcolor="#aaaaaa"&gt;&lt;/td&gt;
&lt;td bgcolor="#aaaaaa"&gt;&lt;/td&gt;
&lt;td&gt;×&lt;/td&gt;
&lt;/tr&gt;
&lt;tr&gt;
&lt;th&gt;１限&lt;/th&gt;
&lt;td&gt;×&lt;/td&gt;
&lt;td&gt;×&lt;/td&gt;
&lt;td&gt;×&lt;/td&gt;
&lt;td&gt;×&lt;/td&gt;
&lt;td&gt;×&lt;/td&gt;
&lt;td&gt;×&lt;/td&gt;
&lt;td&gt;×&lt;/td&gt;
&lt;/tr&gt;
&lt;tr&gt;
&lt;th&gt;２限&lt;/th&gt;
&lt;td&gt;×&lt;/td&gt;
&lt;td&gt;×&lt;/td&gt;
&lt;td&gt;×&lt;/td&gt;
&lt;td&gt;×&lt;/td&gt;
&lt;td&gt;×&lt;/td&gt;
&lt;td&gt;×&lt;/td&gt;
&lt;td&gt;×&lt;/td&gt;
&lt;/tr&gt;
&lt;tr&gt;
&lt;th&gt;３限&lt;/th&gt;
&lt;td&gt;×&lt;/td&gt;
&lt;td&gt;–&lt;/td&gt;
&lt;td&gt;–&lt;/td&gt;
&lt;td&gt;–&lt;/td&gt;
&lt;td&gt;–&lt;/td&gt;
&lt;td&gt;–&lt;/td&gt;
&lt;td&gt;×&lt;/td&gt;
&lt;/tr&gt;
&lt;/tbody&gt;
&lt;/table&gt;
&lt;blockquote&gt;&lt;p&gt;〇：空き　×：予約済み&lt;/p&gt;
&lt;p&gt;【月～金】１限 16:30～18:20　，２限 18:40～20:30&lt;br /&gt;
【土～日】Ａ限 08:00～09:50　，Ｂ限 10:30～12:20　，Ｃ限 13:10～15:00&lt;br /&gt;
１限 15:10～17:00　，２限 17:10～19:00，３限 19:10～21:00&lt;/p&gt;&lt;/blockquote&gt;
&lt;p&gt;※詳細については、お問い合わせ下さいませ。&lt;/p&gt;
&lt;section class="veu_cta" id="veu_cta-946"&gt;&lt;h1 class="cta_title"&gt;コラム&lt;/h1&gt;&lt;div class="cta_body"&gt;&lt;div class="cta_body_image cta_body_image_right"&gt;&lt;a href="https://juku-escot.com/ct/%e3%82%b3%e3%83%a9%e3%83%a0/" target="_blank"&gt;&lt;img width="468" height="477" src="https://juku-escot.com/wp-content/uploads/2019/03/アイコン用-1.png" class="attachment-large size-large" alt="" srcset="https://juku-escot.com/wp-content/uploads/2019/03/アイコン用-1.png 468w, https://juku-escot.com/wp-content/uploads/2019/03/アイコン用-1-294x300.png 294w" sizes="(max-width: 468px) 100vw, 468px" /&gt;&lt;/a&gt;&lt;/div&gt;&lt;div class="cta_body_txt image_exist"&gt;数学の応用問題への対策や英単語の効率的な覚え方、勉強環境の整え方、中高一貫校生向けの春休み勉強法や定期テスト勉強法、数学のケアレスミスの防止方法、個別塾での指導の意義、冬休み勉強法、そして勉強計画の立て方など、幅広い学習に関するアドバイスを提供しています。&lt;/div&gt;&lt;div class="cta_body_link"&gt;&lt;a href="https://juku-escot.com/ct/%e3%82%b3%e3%83%a9%e3%83%a0/" class="btn btn-primary btn-block btn-lg" target="_blank"&gt;コラム&lt;/a&gt;&lt;/div&gt;&lt;/div&gt;&lt;!-- [ /.vkExUnit_cta_body ] --&gt;&lt;/section&gt;			
------</t>
  </si>
  <si>
    <t>https://juku-escot.com/timetable/</t>
  </si>
  <si>
    <t>以下のページは不自然なワードを使用しています。
これらを適切に自然な言葉に置き換えて下さい。
なお、本文の装飾や構造は絶対に変えないでください。
【対象ページURL】
https://juku-escot.com/timetable/
【検出された不自然ワード】
- 型
【本文】
------
&lt;p&gt;&amp;nbsp;&lt;/p&gt;
&lt;h2&gt;英語の時間割&lt;/h2&gt;
&lt;p&gt;曜日・時間帯ごとの大まかな空き状況は&lt;a href="https://juku-escot.com/timetable-e/"&gt;コチラ&lt;/a&gt;です。&lt;br /&gt;
※実際は細かな変動がございます。&lt;/p&gt;
&lt;h2&gt;数学の時間割&lt;/h2&gt;
&lt;p&gt;曜日・時間帯ごとの大まかな空き状況は&lt;a href="http://dokkai-labo.tokyo/timetable/"&gt;コチラ&lt;/a&gt;です。&lt;br /&gt;
※実際は細かな変動がございます。&lt;/p&gt;
&lt;h2&gt;国語の時間割&lt;/h2&gt;
&lt;p&gt;曜日・時間帯ごとの大まかな空き状況は&lt;a href="http://dokkai-labo.tokyo/timetable/"&gt;コチラ&lt;/a&gt;です。&lt;br /&gt;
※実際は細かな変動がございます。&lt;/p&gt;
&lt;section class="veu_cta" id="veu_cta-493"&gt;&lt;h1 class="cta_title"&gt;講座案内：受験対策　早慶対策講座【英語・数学・国語】&lt;/h1&gt;&lt;div class="cta_body"&gt;&lt;div class="cta_body_image cta_body_image_right"&gt;&lt;a href="https://juku-escot.com/examination/"&gt;&lt;img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/&gt;学部により出題形式に特色がありますので基本的な英語修了後は過去問に即した演習形式の授業になります。
&lt;br /&gt;
&lt;br /&gt;【数学】
&lt;br /&gt; 典型問題に加えて、多少難度の高い問題や見新しい問題についても解答していく力を養うことを目指します。
&lt;br /&gt;
&lt;br /&gt;【国語】
&lt;br /&gt;取るべき問題、落としてよい問題の識別を提供いたします。慶応大志望の方は、小論文講座をご検討ください。&lt;/div&gt;&lt;div class="cta_body_link"&gt;&lt;a href="https://juku-escot.com/examination/" class="btn btn-primary btn-block btn-lg"&gt;受験対策　早慶対策講座【英語・数学・国語】&lt;/a&gt;&lt;/div&gt;&lt;/div&gt;&lt;!-- [ /.vkExUnit_cta_body ] --&gt;&lt;/section&gt;			
------</t>
  </si>
  <si>
    <t>https://juku-escot.com/top/</t>
  </si>
  <si>
    <t>以下のページは不自然なワードを使用しています。
これらを適切に自然な言葉に置き換えて下さい。
なお、本文の装飾や構造は絶対に変えないでください。
【対象ページURL】
https://juku-escot.com/top/
【検出された不自然ワード】
- 型
【本文】
------
&lt;section class="veu_cta" id="veu_cta-490"&gt;&lt;h1 class="cta_title"&gt;講座案内：受験対策　医学部対策講座【英語・数学】&lt;/h1&gt;&lt;div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/&gt;基本的な英語の学力をつけた上で、大学別の対策を実施します。解答作成に必要な文章構成能力など総合的に養成します。
&lt;br /&gt;
&lt;br /&gt;【数学】
&lt;br /&gt;医学部受験では、典型問題までは確実に解答していく力が求められますので、 合格に必要な実力を身に付けていくための学習計画を立てるところから指導させていただきます。&lt;/div&gt;&lt;div class="cta_body_link"&gt;&lt;a href="https://juku-escot.com/examination/" class="btn btn-primary btn-block btn-lg" target="_blank"&gt;受験対策　医学部対策講座【英語・数学】&lt;/a&gt;&lt;/div&gt;&lt;/div&gt;&lt;!-- [ /.vkExUnit_cta_body ] --&gt;&lt;/section&gt;			
------</t>
  </si>
  <si>
    <t>https://jukureiwa.com/</t>
  </si>
  <si>
    <t>以下のページは不自然なワードを使用しています。
これらを適切に自然な言葉に置き換えて下さい。
なお、本文の装飾や構造は絶対に変えないでください。
【対象ページURL】
https://jukureiwa.com/
【検出された不自然ワード】
- 型
【本文】
------
&lt;div class="esc-top-wrapper"&gt;
&lt;section id="fv" class="esc-top-section"&gt;
&lt;h2&gt;受験社会専門塾「令和」について&lt;/h2&gt;
&lt;p class="esc-top-lead"&gt;受験社会専門塾「令和」は、中学受験の地理・歴史・公民を体系的に理解し、&lt;br /&gt;
得点につながる「覚え方」「整理の仕方」「つまずき解消」に特化した専門塾です。&lt;br /&gt;
志望校合格に必要な知識と考え方を、短期間で効率よく習得できるよう工夫しています。&lt;/p&gt;
&lt;p&gt;社会は「正しい順序で学び、確実に覚える」ことができれば誰でも伸びます。&lt;br /&gt;
令和では、インプット・演習・定着のサイクルを徹底し、&lt;br /&gt;
苦手な生徒でも短期間で得点源に変えられるカリキュラムを提供しています。&lt;/p&gt;
&lt;div class="esc-top-cta-inline"&gt;&lt;a class="esc-btn" href="https://jukureiwa.com/honka/"&gt;本科講座のご案内&lt;/a&gt;&lt;br /&gt;
&lt;a class="esc-btn esc-btn-sub" href="https://jukureiwa.com/tanpatsu/"&gt;単発講座一覧を見る&lt;/a&gt;&lt;br /&gt;
&lt;a class="esc-btn esc-btn-sub" href="https://jukureiwa.com/tips/naaymi_hub/"&gt;社会の悩み別ガイドを見る&lt;/a&gt;&lt;/div&gt;
&lt;/section&gt;
&lt;section id="pr" class="esc-top-section"&gt;
&lt;h2&gt;中学受験社会：３つのサポート方法&lt;/h2&gt;
&lt;div class="reiwa-3pr"&gt;
&lt;div class="pr-item"&gt;&lt;a href="https://jukureiwa.com/honka/"&gt;&lt;br /&gt;
&lt;img decoding="async" src="http://jukureiwa.com/wp-content/uploads/2020/10/1504452_s.jpg" alt="本科講座" /&gt;&lt;br /&gt;
&lt;/a&gt;&lt;/p&gt;
&lt;div class="pr-item-inner"&gt;
&lt;h3&gt;本科講座&lt;/h3&gt;
&lt;p&gt;受験社会に必要な地理・歴史・公民をまとめて仕上げる「知識完成講座」です。覚える → 確認テスト → 復習のサイクルで、社会を短期間で得点源に変えます。&lt;/p&gt;
&lt;p&gt;&lt;a class="esc-btn pr-link" href="https://jukureiwa.com/honka/"&gt;本科講座&lt;/a&gt;&lt;/p&gt;
&lt;/div&gt;
&lt;/div&gt;
&lt;div class="pr-item"&gt;&lt;a href="https://jukureiwa.com/tanpatsu/"&gt;&lt;br /&gt;
&lt;img decoding="async" src="http://jukureiwa.com/wp-content/uploads/2020/10/650784_s.jpg" alt="単発講座" /&gt;&lt;br /&gt;
&lt;/a&gt;&lt;/p&gt;
&lt;div class="pr-item-inner"&gt;
&lt;h3&gt;単発講座&lt;/h3&gt;
&lt;p&gt;地理の統計・歴史の流れ・公民の制度など、つまずきやすい分野だけを扱うピンポイント講座です。苦手単元の総復習や模試前の仕上げに最適なラインナップをそろえています。&lt;/p&gt;
&lt;p&gt;本科と単発を組み合わせた指導内容や受講の組み立てについては、&lt;br /&gt;
&lt;a href="https://jukureiwa.com/kouza/"&gt;中学受験社会の個別指導講座案内&lt;/a&gt;で詳しくご紹介しています。&lt;/p&gt;
&lt;p&gt;&lt;a class="esc-btn pr-link" href="https://jukureiwa.com/tanpatsu/"&gt;単発講座&lt;/a&gt;&lt;/p&gt;
&lt;/div&gt;
&lt;/div&gt;
&lt;div class="pr-item"&gt;&lt;a href="https://jukureiwa.com/tips/"&gt;&lt;br /&gt;
&lt;img decoding="async" src="http://jukureiwa.com/wp-content/uploads/2020/10/842064_s.jpg" alt="コラム" /&gt;&lt;br /&gt;
&lt;/a&gt;&lt;/p&gt;
&lt;div class="pr-item-inner"&gt;
&lt;h3&gt;コラム&lt;/h3&gt;
&lt;p&gt;覚え方・勉強の順序・入試で落とし穴になりやすいポイントを整理した無料コラム集です。家庭学習の道しるべとして、すき間時間にも読みやすい内容を随時更新しています。&lt;/p&gt;
&lt;p&gt;&lt;a class="esc-btn pr-link" href="https://jukureiwa.com/tips/"&gt;コラム一覧&lt;/a&gt;&lt;/p&gt;
&lt;/div&gt;
&lt;/div&gt;
&lt;/div&gt;
&lt;/section&gt;
&lt;section id="policy" class="esc-top-section"&gt;
&lt;h2&gt;令和の指導方針&lt;/h2&gt;
&lt;p class="esc-top-lead"&gt;受験社会でつまずきやすいポイントを、効率よく解決するための専門指導を行っています。&lt;br /&gt;
「覚える・整理する・理解する」を一貫してサポートし、短期間で得点力を育てます。&lt;/p&gt;
&lt;div class="esc-top-columns"&gt;
&lt;div class="esc-top-col"&gt;
&lt;h3&gt;① 社会特有の悩みを効率よく解決します&lt;/h3&gt;
&lt;p&gt;スタートが遅れた、地理や歴史の知識が追いつかない、整理ができない——&lt;br /&gt;
こうした典型的な悩みに個別に向き合い、必要な知識を体系的に積み直します。&lt;/p&gt;
&lt;/div&gt;
&lt;div class="esc-top-col"&gt;
&lt;h3&gt;② 難しい概念を「分かる形」に整理します&lt;/h3&gt;
&lt;p&gt;統計・歴史の背景・公民制度など、独学では整理しにくいテーマを、&lt;br /&gt;
因果関係でシンプルに構造化し、覚えやすい形にまとめます。&lt;/p&gt;
&lt;/div&gt;
&lt;div class="esc-top-col"&gt;
&lt;h3&gt;③ 過去問で“取れる答案”を仕上げます&lt;/h3&gt;
&lt;p&gt;記述の添削、答案の方向性修正、解法の定着まで個別で徹底サポート。&lt;br /&gt;
合格点へ効率よく到達するための実戦力をつくります。&lt;/p&gt;
&lt;/div&gt;
&lt;/div&gt;
&lt;p style="text-align: center; margin-top: 24px;"&gt;指導方針の背景については、代表よりのご挨拶ページでも詳しくご紹介しています。&lt;br /&gt;
&lt;a class="esc-btn esc-btn-sub" style="margin-top: 12px;" href="https://jukureiwa.com/greeting/"&gt;代表よりのご挨拶を読む&lt;/a&gt;&lt;/p&gt;
&lt;/section&gt;
&lt;section id="reason" class="esc-top-section"&gt;
&lt;h2&gt;令和が短期間で成績を伸ばせる理由&lt;/h2&gt;
&lt;div class="esc-top-columns"&gt;
&lt;div class="esc-top-col"&gt;
&lt;h3&gt;① 出題範囲を「順序づけて」学べる&lt;/h3&gt;
&lt;p&gt;社会は単純暗記ではなく、覚える順番と整理の方法が重要です。&lt;br /&gt;
令和では、地理・歴史・公民を体系化し、最も効率よく理解できる構造で学習します。&lt;/p&gt;
&lt;/div&gt;
&lt;div class="esc-top-col"&gt;
&lt;h3&gt;② インプット → 演習 → 定着の回転速度が速い&lt;/h3&gt;
&lt;p&gt;単元ごとに「覚えるべきポイント」「確認問題」「仕上げテスト」を設置し、&lt;br /&gt;
学習サイクルを高速化します。短期間でも大幅な得点アップが期待できます。&lt;/p&gt;
&lt;/div&gt;
&lt;div class="esc-top-col"&gt;
&lt;h3&gt;③ 苦手を放置しない“点検式”の指導&lt;/h3&gt;
&lt;p&gt;生徒ごとにつまずく箇所を把握し、毎回の授業で確実に修正します。&lt;br /&gt;
小さな理解不足が積み重ならないため、成績が安定して伸びていきます。&lt;/p&gt;
&lt;/div&gt;
&lt;/div&gt;
&lt;/section&gt;
&lt;section id="columns" class="esc-top-section"&gt;
&lt;h2&gt;学習コラム（社会のポイント集）&lt;/h2&gt;
&lt;p class="esc-top-lead"&gt;中学受験社会の学習で「つまずきやすい部分」や「覚えにくい項目」をまとめたポイント集です。&lt;br /&gt;
迷ったときにすぐ参照できるよう、頻出テーマごとに短く整理しています。&lt;/p&gt;
&lt;ul class="esc-top-circle-nav"&gt;
&lt;li style="list-style-type: none;"&gt;
&lt;ul class="esc-top-circle-nav"&gt;
&lt;li&gt;&lt;a href="https://jukureiwa.com/tips/alphabet/"&gt;よく出るアルファベット略語の整理&lt;/a&gt;&lt;/li&gt;
&lt;li&gt;&lt;a href="https://jukureiwa.com/tips/machigaeyasui/"&gt;入試で間違えやすい漢字まとめ&lt;/a&gt;&lt;/li&gt;
&lt;li&gt;&lt;a href="https://jukureiwa.com/tips/katakana/"&gt;社会で頻出するカタカナ用語一覧&lt;/a&gt;&lt;/li&gt;
&lt;li&gt;&lt;a href="https://jukureiwa.com/tips/syakaibenkyou/"&gt;社会の正しい勉強法（暗記・整理）&lt;/a&gt;&lt;/li&gt;
&lt;li&gt;&lt;a href="https://jukureiwa.com/tips/syakaianki/"&gt;中学受験社会の覚え方・暗記方法を体系的に整理&lt;/a&gt;&lt;/li&gt;
&lt;/ul&gt;
&lt;/li&gt;
&lt;/ul&gt;
&lt;p&gt;&lt;!-- ★ここから追加 --&gt;&lt;/p&gt;
&lt;ul class="esc-top-circle-nav"&gt;
&lt;li style="list-style-type: none;"&gt;
&lt;ul class="esc-top-circle-nav"&gt;
&lt;li&gt;&lt;a href="https://jukureiwa.com/tips/honka_chiri/"&gt;地理の学習指針&lt;/a&gt;&lt;/li&gt;
&lt;li&gt;&lt;a href="https://jukureiwa.com/tips/honka_rekishi/"&gt;歴史の学習指針&lt;/a&gt;&lt;/li&gt;
&lt;li&gt;&lt;a href="https://jukureiwa.com/tips/honka_koumin/"&gt;公民の学習指針&lt;/a&gt;&lt;/li&gt;
&lt;/ul&gt;
&lt;/li&gt;
&lt;/ul&gt;
&lt;p&gt;&lt;!-- ★ここまで --&gt;&lt;/p&gt;
&lt;ul class="esc-top-circle-nav"&gt;
&lt;li&gt;&lt;a href="https://jukureiwa.com/tips/syakaikinkyu/"&gt;「間に合わない」時の緊急対処法&lt;/a&gt;&lt;/li&gt;
&lt;/ul&gt;
&lt;p&gt;&lt;!-- =============================== 社会学習の悩み（短文リンク版） =============================== --&gt;&lt;/p&gt;
&lt;h2&gt;社会学習の悩み&lt;/h2&gt;
&lt;p class="esc-top-lead"&gt;社会が伸びない原因は一つではありません。今の状態に近い悩みから確認してください。&lt;/p&gt;
&lt;ul class="esc-top-circle-nav"&gt;
&lt;li&gt;&lt;a href="https://jukureiwa.com/tips/naaymi_hub/"&gt;悩み別ガイド&lt;/a&gt;&lt;/li&gt;
&lt;li&gt;&lt;a href="https://jukureiwa.com/tips/syakai-atomawashi/"&gt;後回し&lt;/a&gt;&lt;/li&gt;
&lt;li&gt;&lt;a href="https://jukureiwa.com/tips/syakai-seiri/"&gt;整理できない&lt;/a&gt;&lt;/li&gt;
&lt;li&gt;&lt;a href="https://jukureiwa.com/tips/syakai-15min-routine/"&gt;15分ルーティン&lt;/a&gt;&lt;/li&gt;
&lt;li&gt;&lt;a href="https://jukureiwa.com/tips/syakai-oboeru-tsukau/"&gt;覚える→使う&lt;/a&gt;&lt;/li&gt;
&lt;li&gt;&lt;a href="https://jukureiwa.com/tips/syakai-hikidashi/"&gt;引き出せない&lt;/a&gt;&lt;/li&gt;
&lt;li&gt;&lt;a href="https://jukureiwa.com/tips/syakai-note/"&gt;ノート術&lt;/a&gt;&lt;/li&gt;
&lt;li&gt;&lt;a href="https://jukureiwa.com/tips/syakai-test-naoshi/"&gt;テスト直し&lt;/a&gt;&lt;/li&gt;
&lt;li&gt;&lt;a href="https://jukureiwa.com/tips/syakai-sho6-april-plan/"&gt;小６なのに…&lt;/a&gt;&lt;/li&gt;
&lt;li&gt;&lt;a href="https://jukureiwa.com/tips/syakai-kirai-start/"&gt;そもそも嫌い&lt;/a&gt;&lt;/li&gt;
&lt;li&gt;&lt;a href="https://jukureiwa.com/tips/syakai-hanpuku-system/"&gt;反復不足？&lt;/a&gt;&lt;/li&gt;
&lt;li&gt;&lt;a href="https://jukureiwa.com/tips/hakuchizu/"&gt;白地図って…&lt;/a&gt;&lt;/li&gt;
&lt;li&gt;&lt;a href="https://jukureiwa.com/tips/chiri-tsunage/"&gt;地理の「繋がり」&lt;/a&gt;&lt;/li&gt;
&lt;li&gt;&lt;a href="https://jukureiwa.com/tips/uonzu/"&gt;雨温図が苦手&lt;/a&gt;&lt;/li&gt;
&lt;li&gt;&lt;a href="https://jukureiwa.com/tips/chikeizu/"&gt;地形図も苦手&lt;/a&gt;&lt;/li&gt;
&lt;li&gt;&lt;a href="https://jukureiwa.com/tips/chiri-kikou-nougyou/"&gt;気候と農業&lt;/a&gt;&lt;/li&gt;
&lt;li&gt;&lt;a href="https://jukureiwa.com/tips/rekishi-nagare/"&gt;歴史の流れが大事&lt;/a&gt;&lt;/li&gt;
&lt;li&gt;&lt;a href="https://jukureiwa.com/tips/rekishi-kamakura-muromachi/"&gt;鎌倉〜室町&lt;/a&gt;&lt;/li&gt;
&lt;li&gt;&lt;a href="https://jukureiwa.com/tips/rekishi-meiji-ishin/"&gt;明治維新&lt;/a&gt;&lt;/li&gt;
&lt;li&gt;&lt;a href="https://jukureiwa.com/tips/rekishi-shiryou-mondai/"&gt;資料問題&lt;/a&gt;&lt;/li&gt;
&lt;li&gt;&lt;a href="https://jukureiwa.com/tips/tips-koumin-sanken/"&gt;三権分立&lt;/a&gt;&lt;/li&gt;
&lt;/ul&gt;
&lt;/section&gt;
&lt;section id="esc-bottom-cta" class="esc-top-section"&gt;
&lt;div class="esc-top-cta-box"&gt;
&lt;div class="esc-top-cta-title"&gt;まずは体験授業・学習相談をご利用ください&lt;/div&gt;
&lt;p class="esc-top-cta-text"&gt;現在の状況をうかがい、必要な学習計画・講座をご提案いたします。&lt;br /&gt;
本科講座・単発講座・家庭学習の進め方まで、お気軽にご相談ください。&lt;/p&gt;
&lt;div class="esc-top-cta-btns"&gt;&lt;a class="esc-btn" href="/inquiry/"&gt;お問い合わせ・体験授業はこちら&lt;/a&gt;&lt;br /&gt;
&lt;a class="esc-btn esc-btn-sub" href="https://jukureiwa.com/tips/naaymi_hub/"&gt;悩み別ガイドを見る&lt;/a&gt;&lt;/div&gt;
&lt;/div&gt;
&lt;/section&gt;
&lt;/div&gt;
&lt;section class="veu_cta" id="veu_cta-361"&gt;&lt;h1 class="cta_title"&gt;コラム&lt;/h1&gt;&lt;div class="cta_body"&gt;&lt;div class="cta_body_image cta_body_image_right"&gt;&lt;a href="https://jukureiwa.com/ct/%e3%82%b3%e3%83%a9%e3%83%a0/" target="_blank"&gt;&lt;img width="512" height="512" src="https://jukureiwa.com/wp-content/uploads/2019/06/cropped-END_tate_ver2.jpg" class="attachment-large size-large" alt="" srcset="https://jukureiwa.com/wp-content/uploads/2019/06/cropped-END_tate_ver2.jpg 512w, https://jukureiwa.com/wp-content/uploads/2019/06/cropped-END_tate_ver2-150x150.jpg 150w, https://jukureiwa.com/wp-content/uploads/2019/06/cropped-END_tate_ver2-300x300.jpg 300w, https://jukureiwa.com/wp-content/uploads/2019/06/cropped-END_tate_ver2-270x270.jpg 270w, https://jukureiwa.com/wp-content/uploads/2019/06/cropped-END_tate_ver2-192x192.jpg 192w, https://jukureiwa.com/wp-content/uploads/2019/06/cropped-END_tate_ver2-180x180.jpg 180w, https://jukureiwa.com/wp-content/uploads/2019/06/cropped-END_tate_ver2-32x32.jpg 32w" sizes="(max-width: 512px) 100vw, 512px" /&gt;&lt;/a&gt;&lt;/div&gt;&lt;div class="cta_body_txt image_exist"&gt;中学受験の社会科対策を専門にサポートし、遅れたスタートや知識整理の難しさを解決し、考える社会への興味を育て、社会人としての成長をサポートします。&lt;/div&gt;&lt;div class="cta_body_link"&gt;&lt;a href="https://jukureiwa.com/ct/%e3%82%b3%e3%83%a9%e3%83%a0/" class="btn btn-primary btn-block btn-lg" target="_blank"&gt;コラム：中学受験社会&lt;/a&gt;&lt;/div&gt;&lt;/div&gt;&lt;!-- [ /.vkExUnit_cta_body ] --&gt;&lt;/section&gt;						
------</t>
  </si>
  <si>
    <t>https://jukureiwa.com/company/</t>
  </si>
  <si>
    <t>以下のページは不自然なワードを使用しています。
これらを適切に自然な言葉に置き換えて下さい。
なお、本文の装飾や構造は絶対に変えないでください。
【対象ページURL】
https://jukureiwa.com/company/
【検出された不自然ワード】
- 型
【本文】
------
&lt;p&gt;「社会専門塾　令和」は株式会社アリスメティカジャパンにより運営されております。&lt;/p&gt;
&lt;h2&gt;会社概要&lt;/h2&gt;
&lt;h3&gt;社名&lt;/h3&gt;
&lt;p&gt;株式会社アリスメティカジャパン&lt;br /&gt;
Arithmetica Japan Co., Ltd.&lt;/p&gt;
&lt;p&gt;&lt;a href="http://arithmetica.jp/wp/wp-content/uploads/2016/08/yoko.png" rel="attachment wp-att-737"&gt;&lt;img decoding="async" class="alignnone size-medium wp-image-737" src="http://arithmetica.jp/wp/wp-content/uploads/2016/08/yoko-300x64.png" alt="yoko" width="300" height="64" /&gt;&lt;/a&gt;&lt;/p&gt;
&lt;h3&gt;本社&lt;/h3&gt;
&lt;p&gt;〒160-0004&lt;br /&gt;
東京都新宿区四谷１－７　装美ビル301&lt;br /&gt;
Tel：&lt;span data-cwtag="03-4400-2879"&gt;03-4400-2879&lt;/span&gt;&lt;/p&gt;
&lt;h3&gt;代表者&lt;/h3&gt;
&lt;p&gt;代表取締役　夏井　一成&lt;/p&gt;
&lt;h3&gt;設立&lt;/h3&gt;
&lt;p&gt;2016年8月2日&lt;/p&gt;
&lt;h3&gt;資本金&lt;/h3&gt;
&lt;p&gt;1,000,000円&lt;/p&gt;
&lt;h3&gt;事業内容&lt;/h3&gt;
&lt;h5&gt;教室運営事業&lt;/h5&gt;
&lt;p&gt;「中学受験専門　夏井算数塾」…中学受験算数の完全１対１教室型個別指導・オンライン個別指導塾&lt;/p&gt;
&lt;p&gt;&lt;a href="https://natsui-sansu-juku.com/"&gt;&lt;img decoding="async" src="https://arithmetica.jp/wp/wp-content/uploads/2019/06/9a60f8b1f9dfa7afc66bd387de75f55d.jpg" /&gt;&lt;/a&gt;&lt;/p&gt;
&lt;p&gt;「受験国語専門　読解ラボ東京」…受験国語専門の完全１対１個別指導・少数集団授業の指導塾&lt;/p&gt;
&lt;p&gt;&lt;a href="http://dokkai-labo.tokyo/"&gt;&lt;img decoding="async" src="https://arithmetica.jp/wp/wp-content/uploads/2019/06/tate_100.jpg" /&gt;&lt;/a&gt;&lt;/p&gt;
&lt;p&gt;「中高一貫校専門塾エスコット(Escot)～定期試験対策から大学受験指導まで～」…中高一貫校専門の英語・数学・国語の完全１対１個別指導塾&lt;/p&gt;
&lt;p&gt;&lt;a href="https://juku-escot.com/"&gt;&lt;img decoding="async" src="https://arithmetica.jp/wp/wp-content/uploads/2019/06/tate_100-1.jpg" /&gt;&lt;/a&gt;&lt;/p&gt;
&lt;p&gt;「受験社会専門塾　令和」…受験社会専門の完全１対１の個別指導塾&lt;/p&gt;
&lt;p&gt;&lt;a href="https://jukureiwa.com/"&gt;&lt;img decoding="async" src="https://arithmetica.jp/wp/wp-content/uploads/2019/06/END_tate_ver2_100.jpg" /&gt;&lt;/a&gt;&lt;/p&gt;
&lt;p&gt;「古典専門塾　かきつばた」…完全１対１の古文・漢文個別指導塾&lt;/p&gt;
&lt;p&gt;&lt;a href="https://koten-kakitsubata.jp/"&gt;&lt;img decoding="async" class="alignnone size-full wp-image-31726" src="https://natsui-sansu-juku.com/wp-content/uploads/2023/08/tate_400-300x300-150x150-2.jpg" alt="" width="120" height="120" /&gt;&lt;/a&gt;&lt;/p&gt;
&lt;p&gt;「受験英語専門ゼミ　Re-Write」…受験英語塾&lt;/p&gt;
&lt;p&gt;&lt;a href="https://eigo-rewrite.com/"&gt;&lt;img decoding="async" class="alignnone size-full wp-image-31731" src="https://natsui-sansu-juku.com/wp-content/uploads/2023/08/logo_tate-150x145-2.png" alt="" width="110" height="105" /&gt;&lt;/a&gt;&lt;/p&gt;
&lt;p&gt;「英語教室サポート」…英語専門塾&lt;/p&gt;
&lt;p&gt;&lt;a href="http://eng-support.com/"&gt;&lt;img loading="lazy" decoding="async" class="alignnone size-full wp-image-31732" src="https://natsui-sansu-juku.com/wp-content/uploads/2023/08/tate-140x150-2.jpg" alt="" width="110" height="117" /&gt; &lt;/a&gt;&lt;/p&gt;
&lt;p&gt;基礎力Stadium「国語のトリガー」…国語が苦手な受験生専門の塾&lt;/p&gt;
&lt;p&gt;&lt;a href="https://www.kokugo-trigger.com/"&gt;&lt;img loading="lazy" decoding="async" class="alignnone size-full wp-image-31729" src="https://natsui-sansu-juku.com/wp-content/uploads/2023/08/79255d4610bbb2a3d7a6e3db7684429c-150x126-1.jpg" alt="" width="120" height="100" /&gt;&lt;/a&gt;&lt;/p&gt;
&lt;p&gt;受験理科専門塾「しゅん吉クエスト」&amp;#8230;理科嫌いの受験生専門の塾&lt;/p&gt;
&lt;p&gt;&lt;a href="https://rika-quest.com/"&gt;&lt;img loading="lazy" decoding="async" class="alignnone size-full wp-image-31730" src="https://natsui-sansu-juku.com/wp-content/uploads/2023/08/f9b7b40f610cc17630bfbf2a0b33e416-150x132-1.jpg" alt="" width="120" height="105" /&gt;&lt;/a&gt;&lt;/p&gt;
&lt;p&gt;「夏井算数塾WEB　～最速の算数講義～」…中学受験のために算数を学習する小学生の「より具体的な悩み」を解決するためのWEB講義サイト&lt;/p&gt;
&lt;p&gt;&lt;a href="https://filmuy.com/arithmetica/"&gt;&lt;img decoding="async" src="http://dokkai-labo.tokyo/wp-content/uploads/2016/12/4a332f05ade4ac7bb3c46c472cb5eac8-300x75.jpg" alt="4a332f05ade4ac7bb3c46c472cb5eac8" /&gt;&lt;/a&gt;&lt;/p&gt;
&lt;h5&gt;受験指導サポート事業&lt;/h5&gt;
&lt;p&gt;中学受験国語の指導法に苦戦している先生方のためのコーチングプログラム&lt;br /&gt;
&lt;a href="https://arithmetica.jp/support/" target="_blank" rel="noopener"&gt;詳細はこちら&lt;/a&gt;&lt;/p&gt;
&lt;section class="veu_cta" id="veu_cta-197"&gt;&lt;h1 class="cta_title"&gt;本科「地理の完成」≪８回完結講座≫&lt;/h1&gt;&lt;div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地理分野は「どこに何があるのか」「どこで何が行われているのか」を正しく理解することに尽きます。したがって「場所」つまり「地図」をベースにおいて理解を進めないと、きちんと知識を積み上げることが出来ません。当塾では、常に「どこ」というポイントに軸足を置きながら、様々な事象・現象を正しく理解させるように指導を行っていきます。&lt;/div&gt;&lt;div class="cta_body_link"&gt;&lt;a href="https://jukureiwa.com/honka/" class="btn btn-primary btn-block btn-lg" target="_blank"&gt;開講講座：本科「地理の完成」≪８回完結講座≫&lt;/a&gt;&lt;/div&gt;&lt;/div&gt;&lt;!-- [ /.vkExUnit_cta_body ] --&gt;&lt;/section&gt;			
------</t>
  </si>
  <si>
    <t>https://jukureiwa.com/info/190507/</t>
  </si>
  <si>
    <t>以下のページは不自然なワードを使用しています。
これらを適切に自然な言葉に置き換えて下さい。
なお、本文の装飾や構造は絶対に変えないでください。
【対象ページURL】
https://jukureiwa.com/info/190507/
【検出された不自然ワード】
- 型
【本文】
------
&lt;p&gt;この度、中学受験にむけて社会にお困りのお子様を対象に、「受験社会専門塾　令和」を開校致します。&lt;/p&gt;
&lt;p&gt;「受験社会専門塾　令和」は、&lt;/p&gt;
&lt;p&gt;受験勉強のスタートが遅かった&lt;br /&gt;
特定テーマの知識をうまく整理することが出来ない&lt;br /&gt;
過去問を徹底的に解説してもらう機会がない&lt;/p&gt;
&lt;p&gt;等々、中学受験における社会科対策の典型的な悩みに、それぞれ個別に、そして親身にご対応いたします。&lt;/p&gt;
&lt;p&gt;&amp;nbsp;&lt;/p&gt;
&lt;p&gt;じつのところ地理・歴史・公民という、それぞれの分野の知識はお互いに密接に、あるいはきわめて興味深く意外な仕方で関連しあっています。&lt;/p&gt;
&lt;p&gt;そのことが「おもしろい」と感じる機会が一度でもあれば、じつのところ、もう社会の学習にはまったく心配ありません。ひとつひとつの宝石のような知識が有機的に関連して大きな全体、つまりわたしたちの生きている世界を形成していることに気付いたときには、一種の感動さえも伴うことでしょう。社会ほど暗記ですまされない学習分野はありません。&lt;/p&gt;
&lt;p&gt;わたしたちの生きる世界が抱えている諸々の問題には、ようするにひとつの解答がなどないのですから。&lt;br /&gt;
そして中学受験社会で要求される知識は、ほとんどすべてのニュースを理解して、自分の意見をひとに説明するに足るほど十分な水準のものです。&lt;/p&gt;
&lt;p&gt;お子様たちが「考える社会」を大好きになることができ、かくしてよき社会人に成長するためのお手伝いをすることをつうじて、この社会の未来に貢献することが、社会講師のひそかなひそかな宿願といえるでしょう。&lt;/p&gt;
&lt;p&gt;どうぞよろしくお願い致します。&lt;/p&gt;
&lt;p&gt;&amp;nbsp;&lt;/p&gt;
&lt;p&gt;代表　新井　君美&lt;/p&gt;
------</t>
  </si>
  <si>
    <t>https://jukureiwa.com/sample-page/</t>
  </si>
  <si>
    <t>以下のページは不自然なワードを使用しています。
これらを適切に自然な言葉に置き換えて下さい。
なお、本文の装飾や構造は絶対に変えないでください。
【対象ページURL】
https://jukureiwa.com/sample-page/
【検出された不自然ワード】
- 固定
【本文】
------
&lt;p&gt;これはサンプルページです。同じ位置に固定され、(多くのテーマでは) サイトナビゲーションメニューに含まれる点がブログ投稿とは異なります。まずは、サイト訪問者に対して自分のことを説明する自己紹介ページを作成するのが一般的です。たとえば以下のようなものです。&lt;/p&gt;
&lt;blockquote class="wp-block-quote is-layout-flow wp-block-quote-is-layout-flow"&gt;
&lt;p&gt;はじめまして。昼間はバイク便のメッセンジャーとして働いていますが、俳優志望でもあります。これは僕のサイトです。ロサンゼルスに住み、ジャックという名前のかわいい犬を飼っています。好きなものはピニャコラーダ、そして通り雨に濡れること。&lt;/p&gt;
&lt;/blockquote&gt;
&lt;p&gt;または、このようなものです。&lt;/p&gt;
&lt;blockquote class="wp-block-quote is-layout-flow wp-block-quote-is-layout-flow"&gt;
&lt;p&gt;XYZ 小道具株式会社は1971年の創立以来、高品質の小道具を皆様にご提供させていただいています。ゴッサム・シティに所在する当社では2,000名以上の社員が働いており、様々な形で地域のコミュニティへ貢献しています。&lt;/p&gt;
&lt;/blockquote&gt;
&lt;p&gt;新しく WordPress ユーザーになった方は、ダッシュボードへ行ってこのページを削除し、独自のコンテンツを含む新しいページを作成してください。それでは、お楽しみください !&lt;/p&gt;
&lt;section class="veu_cta" id="veu_cta-361"&gt;&lt;h1 class="cta_title"&gt;コラム&lt;/h1&gt;&lt;div class="cta_body"&gt;&lt;div class="cta_body_image cta_body_image_right"&gt;&lt;a href="https://jukureiwa.com/ct/%e3%82%b3%e3%83%a9%e3%83%a0/" target="_blank"&gt;&lt;img width="512" height="512" src="https://jukureiwa.com/wp-content/uploads/2019/06/cropped-END_tate_ver2.jpg" class="attachment-large size-large" alt="" srcset="https://jukureiwa.com/wp-content/uploads/2019/06/cropped-END_tate_ver2.jpg 512w, https://jukureiwa.com/wp-content/uploads/2019/06/cropped-END_tate_ver2-150x150.jpg 150w, https://jukureiwa.com/wp-content/uploads/2019/06/cropped-END_tate_ver2-300x300.jpg 300w, https://jukureiwa.com/wp-content/uploads/2019/06/cropped-END_tate_ver2-270x270.jpg 270w, https://jukureiwa.com/wp-content/uploads/2019/06/cropped-END_tate_ver2-192x192.jpg 192w, https://jukureiwa.com/wp-content/uploads/2019/06/cropped-END_tate_ver2-180x180.jpg 180w, https://jukureiwa.com/wp-content/uploads/2019/06/cropped-END_tate_ver2-32x32.jpg 32w" sizes="(max-width: 512px) 100vw, 512px" /&gt;&lt;/a&gt;&lt;/div&gt;&lt;div class="cta_body_txt image_exist"&gt;中学受験の社会科対策を専門にサポートし、遅れたスタートや知識整理の難しさを解決し、考える社会への興味を育て、社会人としての成長をサポートします。&lt;/div&gt;&lt;div class="cta_body_link"&gt;&lt;a href="https://jukureiwa.com/ct/%e3%82%b3%e3%83%a9%e3%83%a0/" class="btn btn-primary btn-block btn-lg" target="_blank"&gt;コラム：中学受験社会&lt;/a&gt;&lt;/div&gt;&lt;/div&gt;&lt;!-- [ /.vkExUnit_cta_body ] --&gt;&lt;/section&gt;			
------</t>
  </si>
  <si>
    <t>https://jukureiwa.com/tips/hakuchizu/</t>
  </si>
  <si>
    <t>以下のページは不自然なワードを使用しています。
これらを適切に自然な言葉に置き換えて下さい。
なお、本文の装飾や構造は絶対に変えないでください。
【対象ページURL】
https://jukureiwa.com/tips/hakuchizu/
【検出された不自然ワード】
- 手順
【本文】
------
&lt;style&gt;
  .rw-wrap { max-width: 980px; margin: 0 auto; color: #1f2a37; line-height: 1.8; font-size: 16px; font-family: "Helvetica Neue", Arial, "Hiragino Kaku Gothic ProN", "Hiragino Sans", Meiryo, sans-serif; }&lt;br /&gt;  .rw-blue {&lt;br /&gt;    --rw: #0d6efd; --rw-700: #0a58ca; --rw-900: #084298;&lt;br /&gt;    --tx: #1f2a37; --muted: #5b6776; --bd: rgba(13,110,253,.18);&lt;br /&gt;    --soft: rgba(13,110,253,.06); --soft-accent: rgba(13,110,253,.12);&lt;br /&gt;    --shadow: 0 12px 28px rgba(0,0,0,.08);&lt;br /&gt;  }&lt;br /&gt;  .rw-blue a { color: var(--rw); text-decoration: underline; text-underline-offset: .2em; font-weight: 600; }&lt;br /&gt;  .rw-blue a:hover { opacity: .8; text-decoration: none; }&lt;/p&gt;
&lt;p&gt;  /* ヒーローエリア */&lt;br /&gt;  .rw-hero {&lt;br /&gt;    border: 1px solid var(--bd); border-radius: 20px; overflow: hidden; box-shadow: var(--shadow);&lt;br /&gt;    background: radial-gradient(1000px 400px at 10% 0%, rgba(13,110,253,.12), transparent 70%), #fff;&lt;br /&gt;    margin-bottom: 2.5rem;&lt;br /&gt;  }&lt;br /&gt;  .rw-hero-top { background: linear-gradient(135deg, rgba(13,110,253,.08), rgba(13,110,253,.02)); border-bottom: 1px solid var(--bd); padding: 2rem; }&lt;br /&gt;  .rw-chip { display: inline-flex; align-items: center; gap: .4rem; border: 1px solid var(--bd); background: #fff; padding: .3rem .7rem; border-radius: 999px; font-size: .8rem; color: var(--rw-900); font-weight: 600; }&lt;br /&gt;  .rw-kicker { letter-spacing: .02em; color: var(--rw-900); font-weight: 700; font-size: 1rem; margin-bottom: 0.5rem; }&lt;/p&gt;
&lt;p&gt;  /* セクション共通 */&lt;br /&gt;  .rw-section { border: 1px solid var(--bd); border-radius: 18px; background: #fff; box-shadow: 0 8px 20px rgba(0,0,0,.04); padding: 2rem; margin-bottom: 2.5rem; }&lt;br /&gt;  .rw-h2 { display: flex; align-items: flex-start; gap: .8rem; margin-bottom: 1.5rem; }&lt;br /&gt;  .rw-h2 .rw-bar { width: 8px; min-width: 8px; height: 1.8rem; border-radius: 999px; background: linear-gradient(180deg, var(--rw), var(--rw-900)); }&lt;br /&gt;  .rw-h2 h2 { font-size: 1.4rem; line-height: 1.4; margin: 0; font-weight: 800; color: var(--rw-900); }&lt;/p&gt;
&lt;p&gt;  /* ステップ・カード */&lt;br /&gt;  .rw-step { border: 1px solid var(--bd); border-radius: 16px; overflow: hidden; margin-bottom: 1rem; background: #fff; }&lt;br /&gt;  .rw-step-head { background: var(--soft); border-bottom: 1px solid var(--bd); padding: 1rem 1.25rem; }&lt;br /&gt;  .rw-num { width: 40px; height: 40px; border-radius: 12px; display: inline-flex; align-items: center; justify-content: center; background: linear-gradient(180deg, var(--rw), var(--rw-900)); color: #fff; font-weight: 900; box-shadow: 0 6px 12px rgba(13,110,253,.2); }&lt;br /&gt;  .rw-note { background: var(--soft); border: 1px solid var(--bd); border-radius: 14px; padding: 1.2rem; color: var(--tx); }&lt;br /&gt;  .rw-badge { display: inline-block; padding: .2rem .6rem; border-radius: 999px; font-size: .75rem; background: var(--soft-accent); color: var(--rw-900); font-weight: 700; border: 1px solid rgba(13,110,253,.1); }&lt;/p&gt;
&lt;p&gt;  /* テーブル・FAQ */&lt;br /&gt;  .rw-table thead th { background: var(--soft-accent); color: var(--rw-900); font-weight: 800; text-align: center; border-color: var(--bd); }&lt;br /&gt;  .rw-faq details { border: 1px solid var(--bd); border-radius: 14px; margin-bottom: 0.75rem; overflow: hidden; }&lt;br /&gt;  .rw-faq summary { list-style: none; cursor: pointer; padding: 1rem 1.25rem; background: linear-gradient(135deg, rgba(13,110,253,.06), #fff); font-weight: 800; color: var(--rw-900); position: relative; }&lt;br /&gt;  .rw-faq summary::-webkit-details-marker { display: none; }&lt;br /&gt;  .rw-faq summary::after { content: "＋"; position: absolute; right: 1.25rem; font-weight: 900; }&lt;br /&gt;  .rw-faq details[open] summary::after { content: "－"; }&lt;br /&gt;  .rw-faq-body { padding: 1rem 1.25rem; border-top: 1px solid var(--bd); background: #fff; }&lt;/p&gt;
&lt;p&gt;  /* CTA */&lt;br /&gt;  .rw-cta { border: 1px solid var(--bd); border-radius: 20px; background: radial-gradient(1000px 300px at 0% 0%, rgba(13,110,253,0.1), transparent 70%), #fff; padding: 2rem; box-shadow: var(--shadow); }&lt;br /&gt;&lt;/style&gt;
&lt;div class="rw-wrap rw-blue"&gt;
&lt;div class="mb-3"&gt;&lt;a class="btn btn-outline-primary btn-sm px-3" href="https://jukureiwa.com/tips/naaymi_hub/"&gt;社会の悩み一覧（ハブ）へ&lt;/a&gt;&lt;/div&gt;
&lt;header class="rw-hero"&gt;
&lt;div class="rw-hero-top"&gt;
&lt;div class="d-flex flex-wrap gap-2 mb-3"&gt;&lt;span class="rw-chip"&gt;受験社会｜地理&lt;/span&gt;&lt;br /&gt;
&lt;span class="rw-chip"&gt;悩み解決のヒント&lt;/span&gt;&lt;br /&gt;
&lt;span class="rw-chip"&gt;白地図で位置を定着&lt;/span&gt;&lt;/div&gt;
&lt;p class="rw-kicker"&gt;暗記しているのに伸びないとき、最初にあやふやになっているのは「位置」&lt;/p&gt;
&lt;h1 class="h3 fw-bold text-primary mb-0" style="line-height: 1.4;"&gt;白地図が埋まらない――&lt;br class="d-md-none" /&gt;地理を得点源に変える「位置の把握」&lt;/h1&gt;
&lt;/div&gt;
&lt;div class="p-4"&gt;
&lt;p class="lead mb-4" style="font-size: 1.05rem;"&gt;都道府県名は言えるのに、白地図になると手が止まる。山地山脈や主要都市も、覚えたはずなのに場所が出てこない。統計グラフや雨温図が出ると知識をどう当てはめればいいか分からず得点を逃す――&lt;br /&gt;
この状態は、暗記不足ではなく&lt;strong&gt;「位置が正確に覚えられていない」&lt;/strong&gt;ことが原因で起きやすい症状です。&lt;/p&gt;
&lt;div class="rw-note"&gt;
&lt;p&gt;&lt;span class="rw-badge mb-2"&gt;この記事で解決できること&lt;/span&gt;&lt;/p&gt;
&lt;ul class="mb-0 mt-2 row row-cols-md-2 g-2 small list-unstyled"&gt;
&lt;li&gt;・白地図の詰まり箇所（県/地方/地形）発見法&lt;/li&gt;
&lt;li&gt;・点が伸びない子に共通する3つのケース&lt;/li&gt;
&lt;li&gt;・地形・都市・産業へつなぐ段階的練習法&lt;/li&gt;
&lt;li&gt;・資料問題（統計・雨温図）に直結する使い方&lt;/li&gt;
&lt;li&gt;・週2回10分で回る家庭での進め方と声かけ&lt;/li&gt;
&lt;/ul&gt;
&lt;/div&gt;
&lt;/div&gt;
&lt;/header&gt;
&lt;section class="rw-section"&gt;
&lt;div class="rw-h2"&gt;
&lt;div class="rw-bar"&gt;&lt;/div&gt;
&lt;h2&gt;まず状況整理：白地図のどこで手が止まっているか&lt;/h2&gt;
&lt;/div&gt;
&lt;p class="mb-4"&gt;白地図が苦手と言っても詰まり方は分かれます。次のうち&lt;strong&gt;3つ以上&lt;/strong&gt;当てはまる場合、知識が「点」で止まり、実戦で使えない形になっている可能性が高いです。&lt;/p&gt;
&lt;div class="card border-primary shadow-sm overflow-hidden mb-4"&gt;
&lt;div class="card-header bg-primary text-white fw-bold py-2"&gt;チェック項目（当てはまるほど「場所の把握」が不十分）&lt;/div&gt;
&lt;ul class="list-group list-group-flush small"&gt;
&lt;li class="list-group-item d-flex gap-3"&gt;&lt;span class="text-primary fw-bold"&gt;✓&lt;/span&gt;
&lt;div&gt;&lt;strong&gt;都道府県名は言えるが、白地図に書けない&lt;/strong&gt;&lt;br /&gt;
&lt;span class="text-muted"&gt;位置が思い出せない／似た形でごまかしてしまう&lt;/span&gt;&lt;/div&gt;
&lt;/li&gt;
&lt;li class="list-group-item d-flex gap-3"&gt;&lt;span class="text-primary fw-bold"&gt;✓&lt;/span&gt;
&lt;div&gt;&lt;strong&gt;同じ地方の県同士が入れ替わる&lt;/strong&gt;&lt;br /&gt;
&lt;span class="text-muted"&gt;県境の並びがあいまい（例：北関東／中部）&lt;/span&gt;&lt;/div&gt;
&lt;/li&gt;
&lt;li class="list-group-item d-flex gap-3"&gt;&lt;span class="text-primary fw-bold"&gt;✓&lt;/span&gt;
&lt;div&gt;&lt;strong&gt;山地山脈・平野・盆地が「県」と結びつかない&lt;/strong&gt;&lt;br /&gt;
&lt;span class="text-muted"&gt;地形を単独で覚えていて、地図上の広がりとして出てこない&lt;/span&gt;&lt;/div&gt;
&lt;/li&gt;
&lt;li class="list-group-item d-flex gap-3"&gt;&lt;span class="text-primary fw-bold"&gt;✓&lt;/span&gt;
&lt;div&gt;&lt;strong&gt;工業地帯や特産物は覚えたのに地図で指せない&lt;/strong&gt;&lt;br /&gt;
&lt;span class="text-muted"&gt;「どこで起きていることか」がイメージできていない&lt;/span&gt;&lt;/div&gt;
&lt;/li&gt;
&lt;li class="list-group-item d-flex gap-3"&gt;&lt;span class="text-primary fw-bold"&gt;✓&lt;/span&gt;
&lt;div&gt;&lt;strong&gt;統計グラフ・雨温図になると候補が絞れず止まる&lt;/strong&gt;&lt;br /&gt;
&lt;span class="text-muted"&gt;資料から場所、そして用語へとつなげる流れができていない&lt;/span&gt;&lt;/div&gt;
&lt;/li&gt;
&lt;/ul&gt;
&lt;/div&gt;
&lt;p class="text-center fw-bold text-primary mb-0"&gt;白地図は「最後の確認」ではなく、地理の学びを深めるきっかけです。&lt;/p&gt;
&lt;/section&gt;
&lt;section class="rw-section"&gt;
&lt;div class="rw-h2"&gt;
&lt;div class="rw-bar"&gt;&lt;/div&gt;
&lt;h2&gt;原因の切り分け：点が伸び悩む3つのよくあるケース&lt;/h2&gt;
&lt;/div&gt;
&lt;div class="row g-3"&gt;
&lt;div class="col-md-4"&gt;
&lt;div class="card h-100 border-0 shadow-sm" style="border-top: 5px solid var(--rw); background: #fcfdfe;"&gt;
&lt;div class="card-body p-3"&gt;
&lt;h3 class="h6 fw-bold text-primary mb-2"&gt;1）位置が「単独」で止まる&lt;/h3&gt;
&lt;p class="small mb-0 text-muted"&gt;「日本海側」等で止まると、豪雪・稲作・港湾・交通がまとまらず、資料問で対応できなくなります。&lt;/p&gt;
&lt;/div&gt;
&lt;/div&gt;
&lt;/div&gt;
&lt;div class="col-md-4"&gt;
&lt;div class="card h-100 border-0 shadow-sm" style="border-top: 5px solid var(--rw); background: #fcfdfe;"&gt;
&lt;div class="card-body p-3"&gt;
&lt;h3 class="h6 fw-bold text-primary mb-2"&gt;2）境界より用語優先&lt;/h3&gt;
&lt;p class="small mb-0 text-muted"&gt;先に特産物を暗記すると場所がイメージできず、設問で場所が変わった瞬間に別物に見えてしまいます。&lt;/p&gt;
&lt;/div&gt;
&lt;/div&gt;
&lt;/div&gt;
&lt;div class="col-md-4"&gt;
&lt;div class="card h-100 border-0 shadow-sm" style="border-top: 5px solid var(--rw); background: #fcfdfe;"&gt;
&lt;div class="card-body p-3"&gt;
&lt;h3 class="h6 fw-bold text-primary mb-2"&gt;3）資料への非連動&lt;/h3&gt;
&lt;p class="small mb-0 text-muted"&gt;場所が定まっていないと資料から候補を絞れず、用語を知っていても使えない“点に繋がりにくい覚え方”になります。&lt;/p&gt;
&lt;/div&gt;
&lt;/div&gt;
&lt;/div&gt;
&lt;/div&gt;
&lt;div class="rw-note mt-4"&gt;
&lt;p class="mb-2"&gt;暗記の順番を&lt;strong&gt;「位置→周辺→特色→資料」&lt;/strong&gt;に組み替えるだけで、努力が点数に変わります。&lt;/p&gt;
&lt;p class="mb-0 small"&gt;※土台となる暗記法は &lt;a href="https://jukureiwa.com/tips/syakaianki/"&gt;社会の暗記を点数に変える進め方&lt;/a&gt; を参照ください。&lt;/p&gt;
&lt;/div&gt;
&lt;/section&gt;
&lt;section class="rw-section"&gt;
&lt;div class="rw-h2"&gt;
&lt;div class="rw-bar"&gt;&lt;/div&gt;
&lt;h2&gt;改善の進め方：段階を分けて「位置」を身につける&lt;/h2&gt;
&lt;/div&gt;
&lt;div class="vstack gap-3"&gt;
&lt;div class="rw-step"&gt;
&lt;div class="rw-step-head d-flex gap-3 align-items-center"&gt;
&lt;div class="rw-num"&gt;01&lt;/div&gt;
&lt;div&gt;
&lt;div class="fw-bold text-primary"&gt;指して言う→逆から答える→書く&lt;/div&gt;
&lt;/div&gt;
&lt;/div&gt;
&lt;div class="p-3"&gt;
&lt;ul class="mb-0 small"&gt;
&lt;li&gt;&lt;strong&gt;指差し：&lt;/strong&gt;県名を見て地図上で指す&lt;/li&gt;
&lt;li&gt;&lt;strong&gt;逆引き：&lt;/strong&gt;県名を隠して場所から県名を言う&lt;/li&gt;
&lt;li&gt;&lt;strong&gt;書く：&lt;/strong&gt;最後に空欄へ書き込む（書くのは最後でOK）&lt;/li&gt;
&lt;/ul&gt;
&lt;/div&gt;
&lt;/div&gt;
&lt;div class="rw-step"&gt;
&lt;div class="rw-step-head d-flex gap-3 align-items-center"&gt;
&lt;div class="rw-num"&gt;02&lt;/div&gt;
&lt;div&gt;
&lt;div class="fw-bold text-primary"&gt;地方ブロックで「境界」をはっきりさせる&lt;/div&gt;
&lt;/div&gt;
&lt;/div&gt;
&lt;div class="p-3"&gt;
&lt;ul class="mb-0 small"&gt;
&lt;li&gt;地方ごとに県境の並びを理解し、間違いやすい県を重点的に繰り返す&lt;/li&gt;
&lt;li&gt;海側か内陸か、隣接している県はどこかをセットで言えるようにする&lt;/li&gt;
&lt;/ul&gt;
&lt;/div&gt;
&lt;/div&gt;
&lt;div class="rw-step"&gt;
&lt;div class="rw-step-head d-flex gap-3 align-items-center"&gt;
&lt;div class="rw-num"&gt;03&lt;/div&gt;
&lt;div&gt;
&lt;div class="fw-bold text-primary"&gt;地形→都市→産業へ「位置の上に重ねる」&lt;/div&gt;
&lt;/div&gt;
&lt;/div&gt;
&lt;div class="p-3"&gt;
&lt;ol class="mb-0 small"&gt;
&lt;li&gt;&lt;strong&gt;地形：&lt;/strong&gt;山地山脈・平野・盆地（線と広がり）&lt;/li&gt;
&lt;li&gt;&lt;strong&gt;主要都市：&lt;/strong&gt;県庁所在地・中核市（点）&lt;/li&gt;
&lt;li&gt;&lt;strong&gt;産業：&lt;/strong&gt;工業・農業・漁業（その場所である理由）&lt;/li&gt;
&lt;/ol&gt;
&lt;p class="mt-2 mb-0 x-small text-muted"&gt;※演習の選び方は &lt;a href="https://jukureiwa.com/tips/honka_chiri/"&gt;本科での地理の進め方&lt;/a&gt; で解説しています。&lt;/p&gt;
&lt;/div&gt;
&lt;/div&gt;
&lt;/div&gt;
&lt;/section&gt;
&lt;section class="rw-section"&gt;
&lt;div class="rw-h2"&gt;
&lt;div class="rw-bar"&gt;&lt;/div&gt;
&lt;h2&gt;よくあるミスと修正：この勘違いがミスを招く&lt;/h2&gt;
&lt;/div&gt;
&lt;div class="table-responsive rounded-3 border overflow-hidden"&gt;
&lt;table class="table table-bordered mb-0 rw-table align-middle small"&gt;
&lt;thead&gt;
&lt;tr&gt;
&lt;th style="width: 25%;"&gt;よくあるミス&lt;/th&gt;
&lt;th&gt;原因と見直しポイント&lt;/th&gt;
&lt;/tr&gt;
&lt;/thead&gt;
&lt;tbody&gt;
&lt;tr&gt;
&lt;td class="fw-bold"&gt;県の形でごまかす&lt;/td&gt;
&lt;td&gt;県名を答えるときに&lt;strong&gt;隣接する県を1つ&lt;/strong&gt;必ず添える（例：長野→岐阜など）。&lt;/td&gt;
&lt;/tr&gt;
&lt;tr&gt;
&lt;td class="fw-bold"&gt;地形が結びつかない&lt;/td&gt;
&lt;td&gt;白地図に&lt;strong&gt;山地山脈だけ&lt;/strong&gt;をなぞる時間を作る（名称より場所の線を優先）。&lt;/td&gt;
&lt;/tr&gt;
&lt;tr&gt;
&lt;td class="fw-bold"&gt;平野・盆地の混同&lt;/td&gt;
&lt;td&gt;地形名の横に&lt;strong&gt;特色語を1つ&lt;/strong&gt;（例：甲府盆地→果樹）添えてセット化する。&lt;/td&gt;
&lt;/tr&gt;
&lt;tr&gt;
&lt;td class="fw-bold"&gt;工業地帯の場所暗記&lt;/td&gt;
&lt;td&gt;「なぜそこ？」を&lt;strong&gt;地図上の要素（港や平野、交通）&lt;/strong&gt;で答える練習へ。&lt;/td&gt;
&lt;/tr&gt;
&lt;/tbody&gt;
&lt;/table&gt;
&lt;/div&gt;
&lt;div class="rw-note mt-4"&gt;
&lt;p&gt;&lt;span class="rw-badge mb-2"&gt;資料問題（統計・雨温図）へのつなぎ方&lt;/span&gt;&lt;/p&gt;
&lt;ol class="mb-0 small mt-1"&gt;
&lt;li&gt;&lt;strong&gt;特徴を拾う：&lt;/strong&gt;降水量、寒暖差、産業比率などの特徴をチェック&lt;/li&gt;
&lt;li&gt;&lt;strong&gt;候補を絞る：&lt;/strong&gt;白地図上で「海側か内陸か、緯度」から地方を2つまで絞る&lt;/li&gt;
&lt;li&gt;&lt;strong&gt;用語を当てる：&lt;/strong&gt;最後に具体的な特色（促成栽培等）を合致させる&lt;/li&gt;
&lt;/ol&gt;
&lt;/div&gt;
&lt;/section&gt;
&lt;section class="rw-section"&gt;
&lt;div class="rw-h2"&gt;
&lt;div class="rw-bar"&gt;&lt;/div&gt;
&lt;h2&gt;家庭での回し方：週2回10分で“位置”を身につける&lt;/h2&gt;
&lt;/div&gt;
&lt;div class="row g-3"&gt;
&lt;div class="col-md-6"&gt;
&lt;div class="card h-100 border-primary shadow-sm bg-light"&gt;
&lt;div class="card-body p-3"&gt;
&lt;p&gt;&lt;span class="rw-badge mb-2"&gt;週の計画例&lt;/span&gt;&lt;/p&gt;
&lt;ul class="mb-0 small ps-3 mt-1"&gt;
&lt;li&gt;&lt;strong&gt;週2回：&lt;/strong&gt;白地図（都道府県・地方）の確認&lt;/li&gt;
&lt;li&gt;&lt;strong&gt;週1回：&lt;/strong&gt;地形（山地山脈・平野等）の書き込み&lt;/li&gt;
&lt;li&gt;&lt;strong&gt;週1回：&lt;/strong&gt;資料問題を1題、候補を絞る練習&lt;/li&gt;
&lt;/ul&gt;
&lt;/div&gt;
&lt;/div&gt;
&lt;/div&gt;
&lt;div class="col-md-6"&gt;
&lt;div class="card h-100 border-primary shadow-sm bg-light"&gt;
&lt;div class="card-body p-3"&gt;
&lt;p&gt;&lt;span class="rw-badge mb-2"&gt;声かけの工夫&lt;/span&gt;&lt;/p&gt;
&lt;ul class="mb-0 small ps-3 mt-1"&gt;
&lt;li&gt;「何県？」より&lt;strong&gt;「隣はどこかな？」&lt;/strong&gt;&lt;/li&gt;
&lt;li&gt;「名前は？」より&lt;strong&gt;「なぜそこに工場がある？」&lt;/strong&gt;&lt;/li&gt;
&lt;li&gt;「正解？」より&lt;strong&gt;「まずどこを見て候補を絞った？」&lt;/strong&gt;&lt;/li&gt;
&lt;/ul&gt;
&lt;/div&gt;
&lt;/div&gt;
&lt;/div&gt;
&lt;/div&gt;
&lt;/section&gt;
&lt;section class="rw-section rw-faq"&gt;
&lt;div class="rw-h2"&gt;
&lt;div class="rw-bar"&gt;&lt;/div&gt;
&lt;h2&gt;FAQ：よくある質問&lt;/h2&gt;
&lt;/div&gt;
&lt;details&gt;
&lt;summary&gt;Q. 白地図は毎日やるべきですか？&lt;/summary&gt;
&lt;div class="rw-faq-body small"&gt;毎日でなくて構いません。重要なのは「指差し→逆引き→書き込み」の順で正しく取り組むこと。週2回でもこの手順を守れば確実に定着します。&lt;/div&gt;
&lt;/details&gt;
&lt;details&gt;
&lt;summary&gt;Q. 山地山脈がどうしても覚えられません。&lt;/summary&gt;
&lt;div class="rw-faq-body small"&gt;名前より先に、白地図に「線」を引く練習を優先してください。場所（形）が分かってから名前を乗せる方が脳に負担がかかりません。&lt;/div&gt;
&lt;/details&gt;
&lt;details&gt;
&lt;summary&gt;Q. 統計グラフが苦手で地図に結びつきません。&lt;/summary&gt;
&lt;div class="rw-faq-body small"&gt;グラフを見た瞬間に用語を探さず、最大値や増減から「候補となる地方」を絞り込む道具として白地図を使ってみてください。&lt;/div&gt;
&lt;/details&gt;
&lt;/section&gt;
&lt;footer class="rw-cta"&gt;
&lt;div class="row g-4 align-items-center"&gt;
&lt;div class="col-lg-7"&gt;
&lt;h3 class="h5 fw-bold text-primary mb-3"&gt;次に読む：場所の把握を「点数」に変えるための道筋&lt;/h3&gt;
&lt;ul class="small mb-0 list-unstyled vstack gap-2"&gt;
&lt;li&gt;&lt;a href="https://jukureiwa.com/tips/naaymi_hub/"&gt;・社会の悩み別整理（全体像の整理）&lt;/a&gt;&lt;/li&gt;
&lt;li&gt;&lt;a href="https://jukureiwa.com/tips/syakaianki/"&gt;・社会の暗記を点数に変える進め方&lt;/a&gt;&lt;/li&gt;
&lt;li&gt;&lt;a href="https://jukureiwa.com/tips/honka_chiri/"&gt;・本科での地理の進め方&lt;/a&gt;&lt;/li&gt;
&lt;/ul&gt;
&lt;/div&gt;
&lt;div class="col-lg-5"&gt;
&lt;div class="card border-primary shadow-sm"&gt;
&lt;div class="card-body text-center p-3"&gt;
&lt;div class="fw-bold text-primary small mb-3"&gt;今の課題を短時間で切り分ける&lt;/div&gt;
&lt;div class="d-grid gap-2"&gt;&lt;a class="btn btn-primary btn-sm fw-bold" href="https://jukureiwa.com/tanpatsu/"&gt;単発相談・学習診断&lt;/a&gt;&lt;br /&gt;
&lt;a class="btn btn-outline-primary btn-sm fw-bold" href="https://jukureiwa.com/honka/"&gt;本科講座の概要&lt;/a&gt;&lt;/div&gt;
&lt;/div&gt;
&lt;/div&gt;
&lt;/div&gt;
&lt;/div&gt;
&lt;/footer&gt;
&lt;/div&gt;
&lt;section class="veu_cta" id="veu_cta-197"&gt;&lt;h1 class="cta_title"&gt;本科「地理の完成」≪８回完結講座≫&lt;/h1&gt;&lt;div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地理分野は「どこに何があるのか」「どこで何が行われているのか」を正しく理解することに尽きます。したがって「場所」つまり「地図」をベースにおいて理解を進めないと、きちんと知識を積み上げることが出来ません。当塾では、常に「どこ」というポイントに軸足を置きながら、様々な事象・現象を正しく理解させるように指導を行っていきます。&lt;/div&gt;&lt;div class="cta_body_link"&gt;&lt;a href="https://jukureiwa.com/honka/" class="btn btn-primary btn-block btn-lg" target="_blank"&gt;開講講座：本科「地理の完成」≪８回完結講座≫&lt;/a&gt;&lt;/div&gt;&lt;/div&gt;&lt;!-- [ /.vkExUnit_cta_body ] --&gt;&lt;/section&gt;			
------</t>
  </si>
  <si>
    <t>https://jukureiwa.com/tips/honka_rekishi/</t>
  </si>
  <si>
    <t>以下のページは不自然なワードを使用しています。
これらを適切に自然な言葉に置き換えて下さい。
なお、本文の装飾や構造は絶対に変えないでください。
【対象ページURL】
https://jukureiwa.com/tips/honka_rekishi/
【検出された不自然ワード】
- 統一
【本文】
------
&lt;style&gt;
  /* 全体設定：文字を極限まで濃くし、視認性を最大化 */
  .syakai-rewa { 
    max-width: 1060px; 
    margin: 0 auto; 
    color: #0f172a !important; 
    line-height: 1.85; 
    font-size: 16px; 
    font-family: "Helvetica Neue", Arial, "Hiragino Kaku Gothic ProN", "Hiragino Sans", Meiryo, sans-serif; 
  }&lt;/p&gt;
&lt;p&gt;  /* リンクの基本ルール */
  .syakai-rewa a:not(.btn), 
  .syakai-rewa a:not(.btn):visited {
    color: #0052cc !important; 
    text-decoration: underline !important;
    text-underline-offset: .25em;
    text-decoration-thickness: .12em;
    font-weight: 700;
  }
  .syakai-rewa a:not(.btn):hover { color: #003399 !important; text-decoration: none !important; }&lt;/p&gt;
&lt;p&gt;  /* ヒーローエリア */
  .rw-hero-box { border-radius: 22px; overflow: hidden; box-shadow: 0 12px 30px rgba(0,0,0,.08); background: #fff; margin-bottom: 2.5rem; border: 2px solid #b3d7ff; }
  .rw-hero-main { 
    background: linear-gradient(135deg, #002b6b 0%, #0052cc 100%); 
    padding: 3.5rem 2.5rem; color: #fff; position: relative; overflow: hidden; 
  }
  .rw-hero-overlay { position: absolute; inset: 0; background: radial-gradient(1000px 500px at 15% 10%, rgba(255,255,255,0.15), transparent 60%); pointer-events: none; }&lt;/p&gt;
&lt;p&gt;  /* 見出し */
  .rw-h2-bar { margin-top: 4rem; border-bottom: 2px solid #e0f2fe; padding-bottom: 0.5rem; margin-bottom: 1.5rem; }
  .syakai-rewa h2 { font-size: 1.6rem; font-weight: 900; color: #002b6b; margin: 0; }
  .syakai-rewa h3 { font-size: 1.35rem; font-weight: 800; color: #002b6b; margin-top: 3rem; margin-bottom: 1.2rem; padding-left: 1rem; border-left: 6px solid #0052cc; }
  .syakai-rewa h4 { font-size: 1.15rem; font-weight: 800; color: #0f172a; margin-top: 2rem; margin-bottom: 1rem; background: #f1f5f9; padding: .6rem 1rem; border-radius: 8px; }&lt;/p&gt;
&lt;p&gt;  /* 空欄（タップで答えが出る部分）のスタイル */
  .blank { 
    display: inline-block; 
    min-width: 6rem; 
    border: 1.8px solid #0052cc; 
    border-radius: 6px; 
    padding: 0 .5rem; 
    background-color: #f0f9ff; 
    color: #0052cc; 
    font-weight: 900; 
    cursor: pointer;
    text-align: center;
    margin: 0 .2rem;
    transition: all 0.2s;
  }
  .blank:hover { background-color: #e0f2fe; }&lt;/p&gt;
&lt;p&gt;  /* 時代タイムライン */
  .rw-timeline-box { 
    background: #f8fafc; border: 1.5px solid #cbd5e1; border-radius: 16px; padding: 1.5rem; margin-bottom: 2rem; 
    display: flex; flex-wrap: wrap; gap: .8rem; align-items: center; justify-content: center;
  }&lt;/p&gt;
&lt;p&gt;  /* カード・パーツ */
  .rw-card-std { border: 2px solid #cbd5e1 !important; border-radius: 18px; background: #fff; height: 100%; box-shadow: 0 4px 12px rgba(0,0,0,0.05); }
  .rw-note-blue { background: #f0f9ff; border: 1px solid #b3d7ff; border-left: 7px solid #0052cc; border-radius: 16px; padding: 1.5rem; }
  .rw-step-line { border-left: 6px solid #bae6fd; padding-left: 1.5rem; margin: 2.5rem 0; }&lt;/p&gt;
&lt;p&gt;  /* 下部問い合わせ：太い青枠 */
  .rw-cta-highlight {
    background-color: #ffffff !important; 
    border: 4px solid #0052cc !important; 
    border-radius: 24px !important;
    padding: 3rem 2rem !important;
    margin-top: 4rem !important;
    box-shadow: 0 15px 35px rgba(0,82,204,0.1) !important;
  }&lt;/p&gt;
&lt;p&gt;  .btn-primary-rw { background-color: #0052cc !important; color: #ffffff !important; border: none !important; border-radius: 999px; font-weight: 900; padding: 1rem 2.5rem; text-decoration: none !important; display: inline-block; box-shadow: 0 6px 15px rgba(0,82,204,0.2); }
  .btn-outline-custom { border: 2.5px solid #0052cc !important; color: #0052cc !important; border-radius: 999px !important; font-weight: 800 !important; text-decoration: none !important; display: block; width: 100%; text-align: center; padding: .65rem 0; margin-top: auto; }&lt;/p&gt;
&lt;p&gt;  .rw-list-inner { padding-left: 1.2rem; margin: 0; }
  .rw-list-inner li { margin: 0.5rem 0; }
  .rw-mini-text { font-size: 0.95rem; color: #475569; font-weight: 600; }
&lt;/style&gt;
&lt;div class="syakai-rewa"&gt;
&lt;div class="mb-3"&gt;
    &lt;a class="btn-outline-custom btn-sm px-4 py-1 d-inline-block w-auto" href="https://jukureiwa.com/tips/naaymi_hub/"&gt;社会の悩み一覧（ハブ）へ&lt;/a&gt;
  &lt;/div&gt;
&lt;header class="rw-hero-box"&gt;
&lt;div class="rw-hero-main"&gt;
&lt;div class="rw-hero-overlay"&gt;&lt;/div&gt;
&lt;div class="position-relative" style="z-index: 2;"&gt;
&lt;h1 class="h2 fw-bold mb-3" style="line-height: 1.4; color: #fff !important; text-shadow: 0 2px 10px rgba(0,0,0,0.3);"&gt;
          歴史の学習カリキュラムと学習指針&lt;br /&gt;
        &lt;/h1&gt;
&lt;p class="lead mb-4" style="color: rgba(255,255,255,0.98); font-weight: 500;"&gt;
          歴史は「暗記科目」に見えますが、入試で点が安定するかは暗記量よりも&lt;strong&gt;流れ&lt;/strong&gt;（前後関係）と&lt;strong&gt;因果&lt;/strong&gt;（なぜ起きたか）で決まります。用語を一問一答で覚えても設問でつまずくのは、出来事が&lt;span class="blank" style="background:#fff; color:#0052cc;"&gt;一本の線&lt;/span&gt;としてつながっていないからです。
        &lt;/p&gt;
&lt;/p&gt;&lt;/div&gt;
&lt;/p&gt;&lt;/div&gt;
&lt;div class="p-4 bg-light border-top"&gt;
&lt;div class="rw-note-blue shadow-sm"&gt;
&lt;div class="fw-bold text-primary mb-3 h5"&gt;このページの使い方（効率よく得点につなげる）&lt;/div&gt;
&lt;ul class="mb-0 small vstack gap-2 list-unstyled fw-bold" style="color: #0f172a;"&gt;
&lt;li&gt;・&lt;strong&gt;ステップ1（3分）&lt;/strong&gt;：見出しだけ読み、「今どの時代か」を言えるようにする。&lt;/li&gt;
&lt;li&gt;・&lt;strong&gt;ステップ2（10分）&lt;/strong&gt;：本文を読みながら、空欄をタップせずに口で答える（言えない語に印）。&lt;/li&gt;
&lt;li&gt;・&lt;strong&gt;ステップ3（5分）&lt;/strong&gt;：印をつけた語だけ空欄を確認し、「一文説明」に直す。&lt;/li&gt;
&lt;li&gt;・&lt;strong&gt;ステップ4（10分）&lt;/strong&gt;：資料（写真・史料・地図）で同じ範囲を1セット演習。&lt;/li&gt;
&lt;/ul&gt;
&lt;p class="small text-muted mt-3 mb-0 fw-bold"&gt;頻出の&lt;strong&gt;制度・条約・政治のしくみ&lt;/strong&gt;を軸にし、文化は&lt;strong&gt;代表作＋時代&lt;/strong&gt;で固めるのが安全です。&lt;/p&gt;
&lt;/p&gt;&lt;/div&gt;
&lt;/p&gt;&lt;/div&gt;
&lt;/header&gt;
&lt;section class="rw-h2-bar"&gt;
&lt;h2&gt;歴史の全体像（最初に作る年表の骨組み）&lt;/h2&gt;
&lt;/section&gt;
&lt;div class="rw-timeline-box fw-bold small text-center shadow-sm"&gt;
    &lt;span class="rw-mini-text"&gt;原始：&lt;/span&gt; &lt;span class="blank"&gt;旧石器&lt;/span&gt;→&lt;span class="blank"&gt;縄文&lt;/span&gt;→&lt;span class="blank"&gt;弥生&lt;/span&gt;&lt;br /&gt;
    &lt;span class="mx-2 text-muted"&gt;/&lt;/span&gt;&lt;br /&gt;
    &lt;span class="rw-mini-text"&gt;古代：&lt;/span&gt; &lt;span class="blank"&gt;古墳&lt;/span&gt;→&lt;span class="blank"&gt;飛鳥&lt;/span&gt;→&lt;span class="blank"&gt;奈良&lt;/span&gt;→&lt;span class="blank"&gt;平安&lt;/span&gt;&lt;br /&gt;
    &lt;span class="mx-2 text-muted"&gt;/&lt;/span&gt;&lt;br /&gt;
    &lt;span class="rw-mini-text"&gt;中世：&lt;/span&gt; &lt;span class="blank"&gt;鎌倉&lt;/span&gt;→&lt;span class="blank"&gt;室町&lt;/span&gt;→&lt;span class="blank"&gt;安土桃山&lt;/span&gt;&lt;br /&gt;
    &lt;span class="mx-2 text-muted"&gt;/&lt;/span&gt;&lt;br /&gt;
    &lt;span class="rw-mini-text"&gt;近世：&lt;/span&gt; &lt;span class="blank"&gt;江戸&lt;/span&gt;&lt;br /&gt;
    &lt;span class="mx-2 text-muted"&gt;/&lt;/span&gt;&lt;br /&gt;
    &lt;span class="rw-mini-text"&gt;近代〜：&lt;/span&gt; &lt;span class="blank"&gt;明治&lt;/span&gt;→&lt;span class="blank"&gt;大正&lt;/span&gt;→&lt;span class="blank"&gt;昭和（戦前）&lt;/span&gt;→&lt;span class="blank"&gt;昭和（戦後）&lt;/span&gt;
  &lt;/div&gt;
&lt;section class="rw-h2-bar"&gt;
&lt;h2&gt;家庭で伸ばす学習サイクル（1単元15〜30分で回す）&lt;/h2&gt;
&lt;/section&gt;
&lt;div class="row g-3 align-items-stretch mb-5 fw-bold"&gt;
&lt;div class="col-md-6 col-lg-3"&gt;
&lt;div class="card rw-card-std p-3 text-center"&gt;理解：いつ/誰が/何を/なぜ、を一文に。&lt;/div&gt;
&lt;/p&gt;&lt;/div&gt;
&lt;div class="col-md-6 col-lg-3"&gt;
&lt;div class="card rw-card-std p-3 text-center"&gt;暗記：出題される語を最小セットで覚える。&lt;/div&gt;
&lt;/p&gt;&lt;/div&gt;
&lt;div class="col-md-6 col-lg-3"&gt;
&lt;div class="card rw-card-std p-3 text-center"&gt;確認：空欄を口で言う。言えない語を復習へ。&lt;/div&gt;
&lt;/p&gt;&lt;/div&gt;
&lt;div class="col-md-6 col-lg-3"&gt;
&lt;div class="card rw-card-std p-3 text-center"&gt;演習：資料で「根拠を拾う練習」をする。&lt;/div&gt;
&lt;/p&gt;&lt;/div&gt;
&lt;/p&gt;&lt;/div&gt;
&lt;p class="rw-note-blue border-2 shadow-sm fw-bold"&gt;歴史は「年号を増やす」より「理由が言えるか」「比較できるか」で完成度が決まります。&lt;/p&gt;
&lt;hr class="my-5"&gt;
&lt;section id="unit1"&gt;
&lt;h2&gt;01. 律令国家の成立から崩壊&lt;/h2&gt;
&lt;h3&gt;Ⅰ．古墳時代以前（旧石器・縄文・弥生）&lt;/h3&gt;
&lt;p class="mb-4"&gt;この単元のゴールは、用語暗記ではなく「生活と社会がどう変化したか」を説明できることです。特に&lt;span class="blank"&gt;稲作の開始&lt;/span&gt;は、社会の仕組み（むら→くに）まで変える転換点になります。&lt;/p&gt;
&lt;h4&gt;旧石器時代（道具と環境）&lt;/h4&gt;
&lt;ul class="rw-list-inner fw-bold small"&gt;
&lt;li&gt;主に使った石器：&lt;span class="blank"&gt;打製石器&lt;/span&gt;（石を打ち欠いて作る）。&lt;/li&gt;
&lt;li&gt;狩り・採集中心。氷期の影響で海面が低く、大陸とつながっていた時期がある。&lt;/li&gt;
&lt;/ul&gt;
&lt;h4&gt;縄文時代（定住とくらし）&lt;/h4&gt;
&lt;ul class="rw-list-inner fw-bold small"&gt;
&lt;li&gt;土器：&lt;span class="blank"&gt;縄文土器&lt;/span&gt;（にたきに便利）。&lt;/li&gt;
&lt;li&gt;住居：&lt;span class="blank"&gt;竪穴住居&lt;/span&gt;、食べ残しの跡：&lt;span class="blank"&gt;貝塚&lt;/span&gt;。&lt;/li&gt;
&lt;li&gt;信仰・道具：&lt;span class="blank"&gt;土偶&lt;/span&gt;、&lt;span class="blank"&gt;骨角器&lt;/span&gt;など。&lt;/li&gt;
&lt;/ul&gt;
&lt;h4&gt;弥生時代（稲作と社会の変化）&lt;/h4&gt;
&lt;ul class="rw-list-inner fw-bold small"&gt;
&lt;li&gt;稲作が広まり、食料を“ためる”必要が出る→&lt;span class="blank"&gt;高床倉庫&lt;/span&gt;。&lt;/li&gt;
&lt;li&gt;むらを守る工夫：&lt;span class="blank"&gt;環濠集落&lt;/span&gt;。&lt;/li&gt;
&lt;li&gt;青銅器の代表：祭りに使う&lt;span class="blank"&gt;銅鐸&lt;/span&gt;（地域差も意識）。&lt;/li&gt;
&lt;li&gt;鉄器：農具・武器として実用（生産力が上がり、争いも起こりやすくなる）。&lt;/li&gt;
&lt;li&gt;変化の流れ：①定住 ②人口増 ③貧富・身分差 ④争い→指導者→「くに」へ。&lt;/li&gt;
&lt;/ul&gt;
&lt;h4&gt;大陸との交流（史料で出題される）&lt;/h4&gt;
&lt;ul class="rw-list-inner fw-bold small"&gt;
&lt;li&gt;「倭」の記録：漢書地理志・後漢書・魏志倭人伝など（内容の特徴語で判別）。&lt;/li&gt;
&lt;li&gt;卑弥呼が登場する史料：&lt;span class="blank"&gt;魏志倭人伝&lt;/span&gt;。&lt;/li&gt;
&lt;/ul&gt;
&lt;div class="rw-note-blue mt-4 shadow-sm fw-bold"&gt;
&lt;div class="text-primary mb-2 small"&gt;この単元の確認（口で言えるか）&lt;/div&gt;
&lt;ul class="mb-0 small vstack gap-1"&gt;
&lt;li&gt;・旧石器時代は&lt;span class="blank"&gt;打製石器&lt;/span&gt;が中心。&lt;/li&gt;
&lt;li&gt;・縄文は&lt;span class="blank"&gt;竪穴住居&lt;/span&gt;・&lt;span class="blank"&gt;貝塚&lt;/span&gt;。&lt;/li&gt;
&lt;li&gt;・弥生は&lt;span class="blank"&gt;高床倉庫&lt;/span&gt;や&lt;span class="blank"&gt;環濠集落&lt;/span&gt;が見られる。&lt;/li&gt;
&lt;li&gt;・卑弥呼が出るのは&lt;span class="blank"&gt;魏志倭人伝&lt;/span&gt;。&lt;/li&gt;
&lt;/ul&gt;&lt;/div&gt;
&lt;hr class="my-5"&gt;
&lt;h3&gt;Ⅱ．古墳時代（大和政権の成立）&lt;/h3&gt;
&lt;p class="mb-4"&gt;この単元のゴールは、「国の中心がどうまとまっていったか」を説明できることです。古墳は支配の広がりを示す“証拠”になります。&lt;/p&gt;
&lt;h4&gt;古墳と支配の広がり&lt;/h4&gt;
&lt;ul class="rw-list-inner fw-bold small"&gt;
&lt;li&gt;代表的な古墳の形：&lt;span class="blank"&gt;前方後円墳&lt;/span&gt;（権力の象徴）。&lt;/li&gt;
&lt;li&gt;古墳に並べたもの：&lt;span class="blank"&gt;埴輪&lt;/span&gt;（くらし・武器・儀式の手がかり）。&lt;/li&gt;
&lt;li&gt;中心となった政権：&lt;span class="blank"&gt;大和政権&lt;/span&gt;（まとまり方を流れで）。&lt;/li&gt;
&lt;/ul&gt;
&lt;h4&gt;入試で問われやすい史料・古墳&lt;/h4&gt;
&lt;ul class="rw-list-inner fw-bold small"&gt;
&lt;li&gt;稲荷山古墳の銘文：人物&lt;span class="blank"&gt;ワカタケル大王&lt;/span&gt;（＝雄略天皇とされる）→支配の広がりを説明。&lt;/li&gt;
&lt;li&gt;「倭の五王」：中国（南朝）に使者を送った王たち（外交で出題）。&lt;/li&gt;
&lt;/ul&gt;
&lt;h4&gt;朝鮮半島との関わり&lt;/h4&gt;
&lt;ul class="rw-list-inner fw-bold small"&gt;
&lt;li&gt;4世紀ごろの国：高句麗・百済・新羅・加耶（位置を地図で確認）。&lt;/li&gt;
&lt;li&gt;「なぜ交流が必要だったか」（技術・文化・軍事）を一文で言えるように。&lt;/li&gt;
&lt;/ul&gt;
&lt;div class="rw-note-blue mt-4 shadow-sm fw-bold"&gt;
&lt;div class="text-primary mb-2 small"&gt;この単元の確認&lt;/div&gt;
&lt;ul class="mb-0 small vstack gap-1"&gt;
&lt;li&gt;・古墳の代表形は&lt;span class="blank"&gt;前方後円墳&lt;/span&gt;。&lt;/li&gt;
&lt;li&gt;・支配拡大の手がかり：稲荷山古墳の&lt;span class="blank"&gt;ワカタケル大王&lt;/span&gt;。&lt;/li&gt;
&lt;/ul&gt;&lt;/div&gt;
&lt;hr class="my-5"&gt;
&lt;h3&gt;Ⅲ．飛鳥時代（国づくりの本格化）&lt;/h3&gt;
&lt;p class="mb-4"&gt;飛鳥時代は「どんな国を目指したのか（中央集権）」が最重要です。出来事を“目的”でつなげます。&lt;/p&gt;
&lt;h4&gt;聖徳太子の政治（制度をセットで）&lt;/h4&gt;
&lt;ul class="rw-list-inner fw-bold small"&gt;
&lt;li&gt;人材登用の制度：&lt;span class="blank"&gt;冠位十二階&lt;/span&gt;。&lt;/li&gt;
&lt;li&gt;政治の方針：&lt;span class="blank"&gt;十七条の憲法&lt;/span&gt;（内容の方向性を説明）。&lt;/li&gt;
&lt;li&gt;遣隋使：代表人物&lt;span class="blank"&gt;小野妹子&lt;/span&gt;（外交・文化の吸収）。&lt;/li&gt;
&lt;/ul&gt;
&lt;h4&gt;大化の改新〜律令へ（“ねらい”で理解）&lt;/h4&gt;
&lt;ul class="rw-list-inner fw-bold small"&gt;
&lt;li&gt;大化の改新：中大兄皇子・中臣鎌足ら。ねらいは&lt;span class="blank"&gt;中央集権&lt;/span&gt;化。&lt;/li&gt;
&lt;li&gt;白村江の戦い：朝鮮半島への進出を控えるきっかけ。&lt;/li&gt;
&lt;li&gt;壬申の乱：天武天皇につながる政治安定への争い。&lt;/li&gt;
&lt;li&gt;大宝律令：律令国家の土台（制度の完成）。&lt;/li&gt;
&lt;/ul&gt;
&lt;div class="rw-note-blue mt-4 shadow-sm fw-bold"&gt;
&lt;div class="text-primary mb-2 small"&gt;この単元の確認&lt;/div&gt;
&lt;ul class="mb-0 small vstack gap-1"&gt;
&lt;li&gt;・聖徳太子：&lt;span class="blank"&gt;冠位十二階&lt;/span&gt;・&lt;span class="blank"&gt;十七条の憲法&lt;/span&gt;。&lt;/li&gt;
&lt;li&gt;・飛鳥の国づくりの軸は&lt;span class="blank"&gt;中央集権&lt;/span&gt;。&lt;/li&gt;
&lt;/ul&gt;&lt;/div&gt;
&lt;hr class="my-5"&gt;
&lt;h3&gt;Ⅳ．奈良時代（律令国家のしくみ）&lt;/h3&gt;
&lt;p class="mb-4"&gt;奈良は「制度」が得点源です。政治・地方・土地・税を“目的つき”で説明できる形にします。&lt;/p&gt;
&lt;h4&gt;都と政治&lt;/h4&gt;
&lt;ul class="rw-list-inner fw-bold small"&gt;
&lt;li&gt;都：&lt;span class="blank"&gt;平城京&lt;/span&gt;（唐の影響もセットで）。&lt;/li&gt;
&lt;li&gt;律令国家の政治：役所・官僚制度（暗記より何のためか）。&lt;/li&gt;
&lt;/ul&gt;
&lt;h4&gt;土地制度（超頻出）&lt;/h4&gt;
&lt;ul class="rw-list-inner fw-bold small"&gt;
&lt;li&gt;土地の考え方：&lt;span class="blank"&gt;公地公民&lt;/span&gt;（土地と人民は国のもの）。&lt;/li&gt;
&lt;li&gt;口分田を配る制度：&lt;span class="blank"&gt;班田収授法&lt;/span&gt;（税を集める前提）。&lt;/li&gt;
&lt;li&gt;ゆらぐ流れ：&lt;span class="blank"&gt;三世一身法&lt;/span&gt;→&lt;span class="blank"&gt;墾田永年私財法&lt;/span&gt;→荘園の広がり。&lt;/li&gt;
&lt;/ul&gt;
&lt;h4&gt;税（租・庸・調）&lt;/h4&gt;
&lt;ul class="rw-list-inner fw-bold small"&gt;
&lt;li&gt;租：主に&lt;span class="blank"&gt;米&lt;/span&gt;を納める。&lt;/li&gt;
&lt;li&gt;庸：都での労役、または布などで代わりに納める。&lt;/li&gt;
&lt;li&gt;調：地方の特産物を納める。&lt;/li&gt;
&lt;/ul&gt;
&lt;h4&gt;仏教と文化（資料で出やすい）&lt;/h4&gt;
&lt;ul class="rw-list-inner fw-bold small"&gt;
&lt;li&gt;聖武天皇：大仏建立、協力した僧&lt;span class="blank"&gt;行基&lt;/span&gt;。&lt;/li&gt;
&lt;li&gt;天平文化：唐の影響が強い仏教文化。&lt;/li&gt;
&lt;li&gt;鑑真：仏教の広まり（人物と目的）。&lt;/li&gt;
&lt;/ul&gt;
&lt;div class="rw-note-blue mt-4 shadow-sm fw-bold"&gt;
&lt;div class="text-primary mb-2 small"&gt;この単元の確認&lt;/div&gt;
&lt;ul class="mb-0 small vstack gap-1"&gt;
&lt;li&gt;・土地制度：&lt;span class="blank"&gt;公地公民&lt;/span&gt;・&lt;span class="blank"&gt;班田収授法&lt;/span&gt;。&lt;/li&gt;
&lt;li&gt;・税：&lt;span class="blank"&gt;租&lt;/span&gt;・&lt;span class="blank"&gt;庸&lt;/span&gt;・&lt;span class="blank"&gt;調&lt;/span&gt;。&lt;/li&gt;
&lt;li&gt;・荘園拡大のきっかけ：&lt;span class="blank"&gt;墾田永年私財法&lt;/span&gt;。&lt;/li&gt;
&lt;/ul&gt;&lt;/div&gt;
&lt;hr class="my-5"&gt;
&lt;h3&gt;Ⅴ．平安時代（貴族政治から武士へ）&lt;/h3&gt;
&lt;p class="mb-4"&gt;平安のゴールは、「貴族の政治がなぜゆらぎ、武士がなぜ強くなるのか」を流れで説明できることです。&lt;/p&gt;
&lt;h4&gt;貴族の政治（摂関政治・院政）&lt;/h4&gt;
&lt;ul class="rw-list-inner fw-bold small"&gt;
&lt;li&gt;摂関政治：藤原氏が外戚として実権を握るしくみ。&lt;/li&gt;
&lt;li&gt;代表人物：&lt;span class="blank"&gt;藤原道長&lt;/span&gt;。&lt;/li&gt;
&lt;li&gt;上皇が政治を行う＝&lt;span class="blank"&gt;院政&lt;/span&gt;（代表：白河上皇）。&lt;/li&gt;
&lt;/ul&gt;
&lt;h4&gt;地方のつまずきと武士の成長&lt;/h4&gt;
&lt;ul class="rw-list-inner fw-bold small"&gt;
&lt;li&gt;反乱：関東&lt;span class="blank"&gt;平将門の乱&lt;/span&gt;／瀬戸内&lt;span class="blank"&gt;藤原純友の乱&lt;/span&gt;。&lt;/li&gt;
&lt;li&gt;有力武士団：&lt;span class="blank"&gt;源氏&lt;/span&gt;と&lt;span class="blank"&gt;平氏&lt;/span&gt;。&lt;/li&gt;
&lt;/ul&gt;
&lt;h4&gt;平氏の政権と貿易&lt;/h4&gt;
&lt;ul class="rw-list-inner fw-bold small"&gt;
&lt;li&gt;平清盛：武士として政治の中心へ。日宋貿易も重要。&lt;/li&gt;
&lt;/ul&gt;
&lt;h4&gt;文化&lt;/h4&gt;
&lt;ul class="rw-list-inner fw-bold small"&gt;
&lt;li&gt;国風文化：遣唐使停止以後、日本的文化が発達。&lt;/li&gt;
&lt;li&gt;随筆：&lt;span class="blank"&gt;枕草子&lt;/span&gt;／物語：&lt;span class="blank"&gt;源氏物語&lt;/span&gt;／和歌集：&lt;span class="blank"&gt;古今和歌集&lt;/span&gt;。&lt;/li&gt;
&lt;/ul&gt;
&lt;div class="rw-note-blue mt-4 shadow-sm fw-bold"&gt;
&lt;div class="text-primary mb-2 small"&gt;この章の総合チェック（タップで答え）&lt;/div&gt;
&lt;ol class="mb-0 small vstack gap-1"&gt;
&lt;li&gt;1. 摂関政治を行ったのは&lt;span class="blank"&gt;藤原氏&lt;/span&gt;。&lt;/li&gt;
&lt;li&gt;2. 上皇が政治を行うのは&lt;span class="blank"&gt;院政&lt;/span&gt;。&lt;/li&gt;
&lt;li&gt;3. 反乱：関東は&lt;span class="blank"&gt;平将門の乱&lt;/span&gt;、瀬戸内は&lt;span class="blank"&gt;藤原純友の乱&lt;/span&gt;。&lt;/li&gt;
&lt;/ol&gt;&lt;/div&gt;
&lt;/section&gt;
&lt;hr class="my-5"&gt;
&lt;section id="unit2"&gt;
&lt;h2&gt;02. 武士の時代&lt;/h2&gt;
&lt;h3&gt;Ⅰ．鎌倉時代（武士の政治のはじまり）&lt;/h3&gt;
&lt;p class="mb-4"&gt;鎌倉は「封建制度（御恩と奉公）」が最重要です。しくみが説明できると、人物も資料も安定します。&lt;/p&gt;
&lt;h4&gt;幕府成立と武士の支配&lt;/h4&gt;
&lt;ul class="rw-list-inner fw-bold small"&gt;
&lt;li&gt;中心人物：&lt;span class="blank"&gt;源頼朝&lt;/span&gt;。&lt;/li&gt;
&lt;li&gt;守護・地頭：武士を地方に配置し支配を広げる。&lt;/li&gt;
&lt;li&gt;核：&lt;span class="blank"&gt;御恩と奉公&lt;/span&gt;（御恩＝土地／奉公＝軍役）。&lt;/li&gt;
&lt;/ul&gt;
&lt;h4&gt;執権政治と武家法&lt;/h4&gt;
&lt;ul class="rw-list-inner fw-bold small"&gt;
&lt;li&gt;頻出の執権：3代&lt;span class="blank"&gt;北条泰時&lt;/span&gt;、8代&lt;span class="blank"&gt;北条時宗&lt;/span&gt;。&lt;/li&gt;
&lt;li&gt;最初の武家法：&lt;span class="blank"&gt;御成敗式目&lt;/span&gt;。&lt;/li&gt;
&lt;/ul&gt;
&lt;h4&gt;対外関係（元寇）&lt;/h4&gt;
&lt;ul class="rw-list-inner fw-bold small"&gt;
&lt;li&gt;元寇：相手は&lt;span class="blank"&gt;元&lt;/span&gt;（モンゴル帝国）。文永・弘安の役。&lt;/li&gt;
&lt;/ul&gt;
&lt;div class="rw-note-blue mt-4 shadow-sm fw-bold"&gt;
&lt;div class="text-primary mb-2 small"&gt;この単元の確認&lt;/div&gt;
&lt;ul class="mb-0 small vstack gap-1"&gt;
&lt;li&gt;・封建制度の核：&lt;span class="blank"&gt;御恩と奉公&lt;/span&gt;。&lt;/li&gt;
&lt;li&gt;・最初の武家法：&lt;span class="blank"&gt;御成敗式目&lt;/span&gt;。&lt;/li&gt;
&lt;/ul&gt;&lt;/div&gt;
&lt;hr class="my-5"&gt;
&lt;h3&gt;Ⅱ．室町時代（南北朝〜戦国へ）&lt;/h3&gt;
&lt;ul class="rw-list-inner fw-bold small"&gt;
&lt;li&gt;建武の新政：中心&lt;span class="blank"&gt;後醍醐天皇&lt;/span&gt;。&lt;/li&gt;
&lt;li&gt;将軍：1代&lt;span class="blank"&gt;足利尊氏&lt;/span&gt;、3代&lt;span class="blank"&gt;足利義満&lt;/span&gt;、8代&lt;span class="blank"&gt;足利義政&lt;/span&gt;。&lt;/li&gt;
&lt;li&gt;日明貿易：&lt;span class="blank"&gt;勘合貿易&lt;/span&gt;（証明札＝勘合）。&lt;/li&gt;
&lt;li&gt;戦国のきっかけ：&lt;span class="blank"&gt;応仁の乱&lt;/span&gt;。&lt;/li&gt;
&lt;/ul&gt;
&lt;hr class="my-5"&gt;
&lt;h3&gt;Ⅲ．安土・桃山時代（まとまりと改革）&lt;/h3&gt;
&lt;ul class="rw-list-inner fw-bold small"&gt;
&lt;li&gt;織田信長：政策&lt;span class="blank"&gt;楽市楽座&lt;/span&gt;（ねらい＝商業の活性化）。&lt;/li&gt;
&lt;li&gt;豊臣秀吉：全国統一、&lt;span class="blank"&gt;太閤検地&lt;/span&gt;・&lt;span class="blank"&gt;刀狩&lt;/span&gt;。&lt;/li&gt;
&lt;li&gt;朝鮮出兵：文禄・慶長の役。&lt;/li&gt;
&lt;/ul&gt;
&lt;hr class="my-5"&gt;
&lt;h3&gt;Ⅳ．江戸時代（幕藩体制〜幕末）&lt;/h3&gt;
&lt;h4&gt;幕藩体制と統制&lt;/h4&gt;
&lt;ul class="rw-list-inner fw-bold small"&gt;
&lt;li&gt;大名統制：&lt;span class="blank"&gt;参勤交代&lt;/span&gt;（目的＝大名の力を弱める）。&lt;/li&gt;
&lt;li&gt;鎖国：理由は&lt;span class="blank"&gt;キリスト教&lt;/span&gt;と&lt;span class="blank"&gt;海外勢力&lt;/span&gt;の影響をおさえること。&lt;/li&gt;
&lt;/ul&gt;
&lt;h4&gt;政治の変化と改革&lt;/h4&gt;
&lt;ul class="rw-list-inner fw-bold small"&gt;
&lt;li&gt;徳川綱吉：&lt;span class="blank"&gt;生類憐れみの令&lt;/span&gt;。&lt;/li&gt;
&lt;li&gt;三大改革：享保（&lt;span class="blank"&gt;徳川吉宗&lt;/span&gt;）／寛政（松平定信）／天保（水野忠邦）。&lt;/li&gt;
&lt;/ul&gt;
&lt;h4&gt;開国と幕末（流れ重視）&lt;/h4&gt;
&lt;ul class="rw-list-inner fw-bold small"&gt;
&lt;li&gt;黒船来航：&lt;span class="blank"&gt;ペリー&lt;/span&gt;。&lt;/li&gt;
&lt;li&gt;大政奉還：&lt;span class="blank"&gt;徳川慶喜&lt;/span&gt;（武士の時代の終わり）。&lt;/li&gt;
&lt;/ul&gt;
&lt;h4&gt;文化&lt;/h4&gt;
&lt;ul class="rw-list-inner fw-bold small"&gt;
&lt;li&gt;北山文化：&lt;span class="blank"&gt;金閣&lt;/span&gt;／東山文化：&lt;span class="blank"&gt;銀閣&lt;/span&gt;。&lt;/li&gt;
&lt;/ul&gt;
&lt;div class="rw-note-blue mt-4 shadow-sm fw-bold"&gt;
&lt;div class="text-primary mb-2 small"&gt;この章の総合チェック&lt;/div&gt;
&lt;ol class="mb-0 small vstack gap-1"&gt;
&lt;li&gt;1. 室町の日明貿易は&lt;span class="blank"&gt;勘合貿易&lt;/span&gt;。&lt;/li&gt;
&lt;li&gt;2. 秀吉の政策：&lt;span class="blank"&gt;太閤検地&lt;/span&gt;・&lt;span class="blank"&gt;刀狩&lt;/span&gt;。&lt;/li&gt;
&lt;li&gt;3. 江戸の統制策：&lt;span class="blank"&gt;参勤交代&lt;/span&gt;。&lt;/li&gt;
&lt;li&gt;4. 大政奉還は&lt;span class="blank"&gt;徳川慶喜&lt;/span&gt;。&lt;/li&gt;
&lt;/ol&gt;&lt;/div&gt;
&lt;/section&gt;
&lt;hr class="my-5"&gt;
&lt;section id="unit3"&gt;
&lt;h2&gt;03. 近代国家の形成&lt;/h2&gt;
&lt;h3&gt;Ⅰ．明治時代（明治維新〜立憲国家へ）&lt;/h3&gt;
&lt;h4&gt;政治・社会の大改革&lt;/h4&gt;
&lt;ul class="rw-list-inner fw-bold small"&gt;
&lt;li&gt;明治維新の方針：&lt;span class="blank"&gt;五箇条の御誓文&lt;/span&gt;。&lt;/li&gt;
&lt;li&gt;中央集権化：&lt;span class="blank"&gt;版籍奉還&lt;/span&gt;→&lt;span class="blank"&gt;廃藩置県&lt;/span&gt;。&lt;/li&gt;
&lt;li&gt;富国強兵：&lt;span class="blank"&gt;地租改正&lt;/span&gt;・&lt;span class="blank"&gt;徴兵令&lt;/span&gt;。&lt;/li&gt;
&lt;/ul&gt;
&lt;h4&gt;条約改正と対外関係&lt;/h4&gt;
&lt;ul class="rw-list-inner fw-bold small"&gt;
&lt;li&gt;治外法権撤廃に尽力：&lt;span class="blank"&gt;陸奥宗光&lt;/span&gt;。&lt;/li&gt;
&lt;li&gt;関税自主権回復に尽力：&lt;span class="blank"&gt;小村寿太郎&lt;/span&gt;。&lt;/li&gt;
&lt;/ul&gt;
&lt;hr class="my-5"&gt;
&lt;h3&gt;Ⅱ．大正時代（第一次世界大戦と大正デモクラシー）&lt;/h3&gt;
&lt;ul class="rw-list-inner fw-bold small"&gt;
&lt;li&gt;大正デモクラシー：普通選挙へ。&lt;/li&gt;
&lt;/ul&gt;
&lt;hr class="my-5"&gt;
&lt;h3&gt;Ⅲ．昭和時代①（戦前〜戦中）&lt;/h3&gt;
&lt;ul class="rw-list-inner fw-bold small"&gt;
&lt;li&gt;事件：五・一五事件、二・二六事件。&lt;/li&gt;
&lt;/ul&gt;
&lt;hr class="my-5"&gt;
&lt;h3&gt;Ⅳ．昭和時代②（戦後〜現代への入口）&lt;/h3&gt;
&lt;ul class="rw-list-inner fw-bold small"&gt;
&lt;li&gt;日本国憲法：公布&lt;span class="blank"&gt;1946年&lt;/span&gt;、施行&lt;span class="blank"&gt;1947年&lt;/span&gt;。&lt;/li&gt;
&lt;li&gt;三大原則：国民主権・基本的人権の尊重・平和主義。&lt;/li&gt;
&lt;/ul&gt;
&lt;/section&gt;
&lt;hr class="my-5"&gt;
&lt;section id="materials"&gt;
&lt;h2&gt;資料問題の読み方（歴史は「何の資料か→立場→結論」で拾う）&lt;/h2&gt;
&lt;ul class="rw-list-inner fw-bold small mb-4"&gt;
&lt;li&gt;史料文：誰の立場の文章か（政府／民衆／外国など）を先に確認。&lt;/li&gt;
&lt;li&gt;写真・絵：何を示す資料か（武器・服装・建物・作業）を言語化してから選択肢へ。&lt;/li&gt;
&lt;li&gt;年表：原因→結果で見る。年号は“流れの確認”に使う。&lt;/li&gt;
&lt;/ul&gt;
&lt;/section&gt;
&lt;section id="final-check"&gt;
&lt;h2&gt;総合チェック（タップで答えが出る）&lt;/h2&gt;
&lt;div class="rw-card-std p-4"&gt;
&lt;ol class="small vstack gap-3 fw-bold"&gt;
&lt;li&gt;・弥生の社会変化の原因は&lt;span class="blank"&gt;稲作&lt;/span&gt;の広まり。&lt;/li&gt;
&lt;li&gt;・古墳の代表形は&lt;span class="blank"&gt;前方後円墳&lt;/span&gt;。&lt;/li&gt;
&lt;li&gt;・奈良の土地制度：&lt;span class="blank"&gt;公地公民&lt;/span&gt;・&lt;span class="blank"&gt;班田収授法&lt;/span&gt;。&lt;/li&gt;
&lt;li&gt;・奈良の税：&lt;span class="blank"&gt;租&lt;/span&gt;・&lt;span class="blank"&gt;庸&lt;/span&gt;・&lt;span class="blank"&gt;調&lt;/span&gt;。&lt;/li&gt;
&lt;li&gt;・鎌倉の武家法：&lt;span class="blank"&gt;御成敗式目&lt;/span&gt;。&lt;/li&gt;
&lt;li&gt;・室町の日明貿易：&lt;span class="blank"&gt;勘合貿易&lt;/span&gt;。&lt;/li&gt;
&lt;li&gt;・秀吉の政策：&lt;span class="blank"&gt;太閤検地&lt;/span&gt;・&lt;span class="blank"&gt;刀狩&lt;/span&gt;。&lt;/li&gt;
&lt;li&gt;・江戸の統制策：&lt;span class="blank"&gt;参勤交代&lt;/span&gt;。&lt;/li&gt;
&lt;li&gt;・条約改正：治外法権撤廃＝&lt;span class="blank"&gt;陸奥宗光&lt;/span&gt;、関税自主権回復＝&lt;span class="blank"&gt;小村寿太郎&lt;/span&gt;。&lt;/li&gt;
&lt;li&gt;・日本国憲法：公布&lt;span class="blank"&gt;1946年&lt;/span&gt;、施行&lt;span class="blank"&gt;1947年&lt;/span&gt;。&lt;/li&gt;
&lt;/ol&gt;&lt;/div&gt;
&lt;/section&gt;
&lt;section class="mt-5"&gt;
&lt;h2&gt;まとめ&lt;/h2&gt;
&lt;p class="fw-bold"&gt;歴史は年号暗記を増やすよりも、「流れ」と「因果」を短く説明できるかで完成度を判定する方が伸びやすいです。まずは骨組みを作り、言えない語だけを復習に戻してください。&lt;/p&gt;
&lt;/section&gt;
&lt;footer class="rw-cta-highlight shadow-lg"&gt;
&lt;div class="row g-4 align-items-center"&gt;
&lt;div class="col-12 col-md-8 text-dark fw-bold"&gt;
&lt;h2 class="h4 fw-bold mb-3"&gt;当塾の歴史対策の取り組み&lt;/h2&gt;
&lt;p class="mb-0"&gt;
          本科講座「歴史の完成」では、スピーディーかつ高品質な講義を展開しています。また、ピンポイントで苦手な時代を克服できる単発講座もございます。オンライン受講も可能ですので、一人ひとりに合わせた個別授業で歴史の学習を徹底サポートします。
        &lt;/p&gt;
&lt;/p&gt;&lt;/div&gt;
&lt;div class="col-12 col-md-4 text-center"&gt;
&lt;div class="d-grid gap-3"&gt;
          &lt;a class="btn-primary-rw shadow" href="https://jukureiwa.com/honka/"&gt;本科コース詳細を見る&lt;/a&gt;&lt;br /&gt;
          &lt;a class="btn-outline-custom" style="padding: .8rem 0;" href="https://jukureiwa.com/tanpatsu/"&gt;単発講座のご案内&lt;/a&gt;
        &lt;/div&gt;
&lt;/p&gt;&lt;/div&gt;
&lt;/p&gt;&lt;/div&gt;
&lt;/footer&gt;
&lt;/div&gt;
&lt;section class="veu_cta" id="veu_cta-198"&gt;&lt;h1 class="cta_title"&gt;本科「歴史の完成」≪８回完結講座≫&lt;/h1&gt;&lt;div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image_exist"&gt;歴史分野は「いつ」「どこで」「何が」起きたのかを有機的に理解すること、 通り一遍の言葉で言うならば「流れを意識する」ことが求められる分野です。 したがって、時代別に別々のものとして覚えようとしても、分野別(政治・文化……など)に学習を進めようとしても、 それだけでは十分な学習効果を上げることが出来ません。当塾では、時代背景とその中の様々な事象を結び付けていくことで、付け焼刃でない深く理解をさせるように指導を行っていきます。&lt;/div&gt;&lt;div class="cta_body_link"&gt;&lt;a href="https://jukureiwa.com/honka/" class="btn btn-primary btn-block btn-lg" target="_blank"&gt;開講講座：本科「歴史の完成」≪８回完結講座≫&lt;/a&gt;&lt;/div&gt;&lt;/div&gt;&lt;!-- [ /.vkExUnit_cta_body ] --&gt;&lt;/section&gt;			
------</t>
  </si>
  <si>
    <t>https://jukureiwa.com/tips/naaymi_hub/</t>
  </si>
  <si>
    <t>以下のページは不自然なワードを使用しています。
これらを適切に自然な言葉に置き換えて下さい。
なお、本文の装飾や構造は絶対に変えないでください。
【対象ページURL】
https://jukureiwa.com/tips/naaymi_hub/
【検出された不自然ワード】
- 統一
【本文】
------
&lt;style&gt;
  /* 全体設定：文字を極限まで濃くし、視認性を最大化 */
  .syakai-hub { 
    max-width: 1000px; 
    margin: 0 auto; 
    color: #0f172a !important; /* 真っ黒に近いネイビーグレーで視認性確保 */
    line-height: 1.8; 
    font-size: 16px; 
    font-family: "Helvetica Neue", Arial, "Hiragino Kaku Gothic ProN", "Hiragino Sans", Meiryo, sans-serif; 
  }&lt;/p&gt;
&lt;p&gt;  /* リンクのルール：鮮やかな青＋太めの下線（見落とし防止） */
  .syakai-hub a:not(.btn), 
  .syakai-hub a:not(.btn):visited {
    color: #0052cc !important; 
    text-decoration: underline !important;
    text-underline-offset: .25em;
    text-decoration-thickness: .12em;
    font-weight: 700;
  }
  .syakai-hub a:not(.btn):hover {
    color: #003d99 !important;
    text-decoration: none !important;
  }&lt;/p&gt;
&lt;p&gt;  /* ヒーローエリア：背景を一段階濃くし、文字を強調 */
  .rw-hero-hub { 
    background: #eef6ff; 
    border: 2px solid #b3d7ff; 
    border-radius: 20px; 
    padding: 2.5rem; 
    margin-bottom: 2rem; 
  }
  .rw-hero-hub h1 { color: #002b6b !important; font-weight: 900 !important; }
  .rw-hero-hub p { color: #1e293b !important; font-weight: 500; }&lt;/p&gt;
&lt;p&gt;  /* タグ（バッジ）の視認性改善：背景と同化しない配色 */
  .syakai-hub .badge {
    font-weight: 800 !important;
    padding: .5rem .9rem !important;
    border-radius: 6px !important;
    font-size: 0.8rem !important;
    display: inline-block;
  }
  /* 濃いタグ */
  .syakai-hub .text-bg-dark, .syakai-hub .bg-dark {
    background-color: #1e293b !important; 
    color: #ffffff !important;
    border: 1px solid #1e293b !important;
  }
  /* 薄いタグ */
  .syakai-hub .text-bg-light, .syakai-hub .bg-light {
    background-color: #dbeafe !important; /* はっきりわかる薄い青 */
    color: #1e3a8a !important; /* 文字を濃い紺に */
    border: 1.5px solid #93c5fd !important; /* 境界線を明確に */
  }&lt;/p&gt;
&lt;p&gt;  /* カード：枠線を統一 */
  .syakai-hub .card { 
    border: 2px solid #cbd5e1 !important; /* 枠線を濃く */
    border-radius: 16px !important; 
    box-shadow: 0 4px 12px rgba(0,0,0,0.08) !important; 
    background: #ffffff !important; 
  }
  .syakai-hub .card-body p { 
    color: #334155 !important; 
    font-weight: 500;
  }&lt;/p&gt;
&lt;p&gt;  /* よくある悩みのカード専用スタイル（alert風の背景） */
  .syakai-hub .card.special-alert {
    background-color: #f8fafc !important;
    border-color: #94a3b8 !important;
  }&lt;/p&gt;
&lt;p&gt;  /* 下部コンサル */
  #consult-box {
    background-color: #ffffff !important; 
    border: 4px solid #0052cc !important; 
    border-radius: 24px;
    padding: 3rem 2rem;
    margin-top: 4rem;
  }
  #consult-box h2 { color: #002b6b !important; font-weight: 900 !important; }
  #consult-box p { color: #0f172a !important; font-size: 1.1rem; font-weight: 600 !important; line-height: 1.65; }&lt;/p&gt;
&lt;p&gt;  /* 共通 */
  .syakai-hub .fw-bold { font-weight: 800 !important; }
  section[id] { scroll-margin-top: 3rem; }
&lt;/style&gt;
&lt;div class="container my-4 syakai-hub"&gt;
&lt;header class="rw-hero-hub shadow-sm"&gt;
&lt;div class="d-flex flex-wrap gap-2 mb-3"&gt;
      &lt;span class="badge text-bg-primary shadow-sm"&gt;中学受験 社会&lt;/span&gt;&lt;br /&gt;
      &lt;span class="badge text-bg-secondary shadow-sm"&gt;悩み別ガイド&lt;/span&gt;&lt;br /&gt;
      &lt;span class="badge bg-light shadow-sm"&gt;小4〜小6&lt;/span&gt;
    &lt;/div&gt;
&lt;h1 class="h3 fw-bold mb-3"&gt;中学受験社会の悩み別ガイド｜&lt;br class="d-none d-md-block"&gt;「何から直すか」を効率的に決める&lt;/h1&gt;
&lt;p class="mb-4"&gt;
      社会は「覚えたはずなのに点にならない」「平日が回らない」「テストの復習が続かない」など、つまずき方が科目特有です。このページでは、悩みの種類から解決記事へスムーズにたどり着けるように整理しました。
    &lt;/p&gt;
&lt;div class="d-flex flex-wrap gap-2"&gt;
      &lt;a class="btn btn-primary btn-lg px-4 fw-bold shadow" href="#nayami"&gt;悩みから選ぶ&lt;/a&gt;&lt;br /&gt;
      &lt;a class="btn btn-outline-primary px-4 fw-bold shadow-sm" href="#bunya"&gt;分野から選ぶ（地理/歴史/公民）&lt;/a&gt;&lt;br /&gt;
      &lt;a class="btn btn-outline-secondary px-3 fw-bold shadow-sm" href="#consult"&gt;個別指導へのご案内&lt;/a&gt;
    &lt;/div&gt;
&lt;/header&gt;
&lt;section class="mb-5"&gt;
&lt;div class="row g-3 align-items-stretch"&gt;
&lt;div class="col-12 col-md-6 mb-3 mb-md-0"&gt;
&lt;div class="card p-4 h-100"&gt;
&lt;div class="fw-bold text-primary mb-3 h5"&gt;このページの使い方&lt;/div&gt;
&lt;ol class="mb-0 ps-3 vstack gap-2" style="color: #0f172a; font-weight: 600;"&gt;
&lt;li&gt;まず「悩み」から近いものを1本読む&lt;/li&gt;
&lt;li&gt;次に「分野（地理/歴史/公民）」で弱い所を補強する&lt;/li&gt;
&lt;li&gt;最後に家庭の運用が回る形に改善する（ルーティン/ノート/復習）&lt;/li&gt;
&lt;/ol&gt;&lt;/div&gt;
&lt;/p&gt;&lt;/div&gt;
&lt;div class="col-12 col-md-6"&gt;
&lt;div class="card p-4 h-100 special-alert"&gt;
&lt;div class="card-body p-0"&gt;
&lt;div class="fw-bold mb-2 text-dark h5"&gt;よくある悩み&lt;/div&gt;
&lt;p class="mb-0 text-dark" style="font-weight: 600;"&gt;「暗記量を増やす」より先に、&lt;span class="fw-bold text-primary"&gt;どこで点数を落としているか（症状）&lt;/span&gt;を特定すると、やることが絞れます。&lt;/p&gt;
&lt;/p&gt;&lt;/div&gt;
&lt;/p&gt;&lt;/div&gt;
&lt;/p&gt;&lt;/div&gt;
&lt;/p&gt;&lt;/div&gt;
&lt;/section&gt;
&lt;section id="nayami" class="mb-5"&gt;
&lt;div class="d-flex align-items-end justify-content-between flex-wrap gap-2 mb-4"&gt;
&lt;h2 class="h4 fw-bold mb-0 border-start border-primary border-5 ps-3"&gt;悩みから選ぶ&lt;/h2&gt;
&lt;/p&gt;&lt;/div&gt;
&lt;div class="row g-3"&gt;
&lt;div class="col-12 col-md-6"&gt;
&lt;div class="card p-4"&gt;
&lt;div class="d-flex flex-wrap gap-2 mb-3"&gt;
            &lt;span class="badge bg-dark"&gt;学習計画&lt;/span&gt;&lt;span class="badge bg-light"&gt;時間配分&lt;/span&gt;
          &lt;/div&gt;
&lt;h3 class="h6 fw-bold mb-3"&gt;&lt;a href="https://jukureiwa.com/tips/syakai-atomawashi/"&gt;中学受験社会が「後回し」になる家庭の特徴と改善3ステップ&lt;/a&gt;&lt;/h3&gt;
&lt;p class="small mb-0"&gt;社会が後手に回る原因を「配分」「毎日の枠」「復習の回し方」に分けて見直すための入口。&lt;/p&gt;
&lt;/p&gt;&lt;/div&gt;
&lt;/p&gt;&lt;/div&gt;
&lt;div class="col-12 col-md-6"&gt;
&lt;div class="card p-4"&gt;
&lt;div class="d-flex flex-wrap gap-2 mb-3"&gt;
            &lt;span class="badge bg-dark"&gt;家庭学習&lt;/span&gt;&lt;span class="badge bg-light"&gt;ルーティン&lt;/span&gt;
          &lt;/div&gt;
&lt;h3 class="h6 fw-bold mb-3"&gt;&lt;a href="https://jukureiwa.com/tips/syakai-15min-routine/"&gt;1日15分で回る！中学受験社会の家庭学習ルーティン（小5〜小6）&lt;/a&gt;&lt;/h3&gt;
&lt;p class="small mb-0"&gt;平日が動かない・週末に偏る…を減らすための、短時間運用の考え方。&lt;/p&gt;
&lt;/p&gt;&lt;/div&gt;
&lt;/p&gt;&lt;/div&gt;
&lt;div class="col-12 col-md-6"&gt;
&lt;div class="card p-4"&gt;
&lt;div class="d-flex flex-wrap gap-2 mb-3"&gt;
            &lt;span class="badge bg-dark"&gt;得点化&lt;/span&gt;&lt;span class="badge bg-light"&gt;整理&lt;/span&gt;
          &lt;/div&gt;
&lt;h3 class="h6 fw-bold mb-3"&gt;&lt;a href="https://jukureiwa.com/tips/syakai-seiri/"&gt;社会が伸びない原因は暗記量ではない｜得点につながる「整理」の作り方&lt;/a&gt;&lt;/h3&gt;
&lt;p class="small mb-0"&gt;用語が入っても点に結びつきにくいときに、整理の観点を入れて「答えに変える」ための視点。&lt;/p&gt;
&lt;/p&gt;&lt;/div&gt;
&lt;/p&gt;&lt;/div&gt;
&lt;div class="col-12 col-md-6"&gt;
&lt;div class="card p-4"&gt;
&lt;div class="d-flex flex-wrap gap-2 mb-3"&gt;
            &lt;span class="badge bg-dark"&gt;一問一答&lt;/span&gt;&lt;span class="badge bg-light"&gt;実戦&lt;/span&gt;
          &lt;/div&gt;
&lt;h3 class="h6 fw-bold mb-3"&gt;&lt;a href="https://jukureiwa.com/tips/syakai-oboeru-tsukau/"&gt;一問一答が効かない子のための「覚える→使う」社会勉強法&lt;/a&gt;&lt;/h3&gt;
&lt;p class="small mb-0"&gt;「覚えたのに模試で点数を落とす」状態を、知識を使う形に変えるための考え方の整理。&lt;/p&gt;
&lt;/p&gt;&lt;/div&gt;
&lt;/p&gt;&lt;/div&gt;
&lt;div class="col-12 col-md-6"&gt;
&lt;div class="card p-4"&gt;
&lt;div class="d-flex flex-wrap gap-2 mb-3"&gt;
            &lt;span class="badge bg-dark"&gt;初見対応&lt;/span&gt;&lt;span class="badge bg-light"&gt;用語&lt;/span&gt;
          &lt;/div&gt;
&lt;h3 class="h6 fw-bold mb-3"&gt;&lt;a href="https://jukureiwa.com/tips/syakai-hikidashi/"&gt;模試で「知ってるのに解けない」を防ぐ｜用語の“引き出し”の作り方&lt;/a&gt;&lt;/h3&gt;
&lt;p class="small mb-0"&gt;正誤や資料の問いで止まるときに、知識の取り出し方を改善するための視点。&lt;/p&gt;
&lt;/p&gt;&lt;/div&gt;
&lt;/p&gt;&lt;/div&gt;
&lt;div class="col-12 col-md-6"&gt;
&lt;div class="card p-4"&gt;
&lt;div class="d-flex flex-wrap gap-2 mb-3"&gt;
            &lt;span class="badge bg-dark"&gt;暗記が苦手&lt;/span&gt;&lt;span class="badge bg-light"&gt;反復&lt;/span&gt;
          &lt;/div&gt;
&lt;h3 class="h6 fw-bold mb-3"&gt;&lt;a href="https://jukureiwa.com/tips/syakai-hanpuku-system/"&gt;暗記が苦手でも伸びる子の共通点｜反復回数を増やす仕組み&lt;/a&gt;&lt;/h3&gt;
&lt;p class="small mb-0"&gt;当日→翌日→週末など、復習が自然に増える運用を作るための考え方。&lt;/p&gt;
&lt;/p&gt;&lt;/div&gt;
&lt;/p&gt;&lt;/div&gt;
&lt;div class="col-12 col-md-6"&gt;
&lt;div class="card p-4"&gt;
&lt;div class="d-flex flex-wrap gap-2 mb-3"&gt;
            &lt;span class="badge bg-dark"&gt;復習&lt;/span&gt;&lt;span class="badge bg-light"&gt;ミスの傾向&lt;/span&gt;
          &lt;/div&gt;
&lt;h3 class="h6 fw-bold mb-3"&gt;&lt;a href="https://jukureiwa.com/tips/syakai-test-naoshi/"&gt;社会のテスト直しはここだけやる｜ミスの傾向別の効率的な復習&lt;/a&gt;&lt;/h3&gt;
&lt;p class="small mb-0"&gt;テスト後の復習が散らかる家庭向けに、「何を残すか」をミスの傾向で切り分ける入口。&lt;/p&gt;
&lt;/p&gt;&lt;/div&gt;
&lt;/p&gt;&lt;/div&gt;
&lt;div class="col-12 col-md-6"&gt;
&lt;div class="card p-4"&gt;
&lt;div class="d-flex flex-wrap gap-2 mb-3"&gt;
            &lt;span class="badge bg-dark"&gt;小6&lt;/span&gt;&lt;span class="badge bg-light"&gt;優先順位&lt;/span&gt;
          &lt;/div&gt;
&lt;h3 class="h6 fw-bold mb-3"&gt;&lt;a href="https://jukureiwa.com/tips/syakai-sho6-april-plan/"&gt;小6 4月からの社会改善プラン｜遅れた子のための優先順位&lt;/a&gt;&lt;/h3&gt;
&lt;p class="small mb-0"&gt;時期が進んで焦りが出たときに、やることを優先度で整理するための考え方。&lt;/p&gt;
&lt;/p&gt;&lt;/div&gt;
&lt;/p&gt;&lt;/div&gt;
&lt;div class="col-12 col-md-6"&gt;
&lt;div class="card p-4"&gt;
&lt;div class="d-flex flex-wrap gap-2 mb-3"&gt;
            &lt;span class="badge bg-dark"&gt;モチベーション&lt;/span&gt;&lt;span class="badge bg-light"&gt;入口&lt;/span&gt;
          &lt;/div&gt;
&lt;h3 class="h6 fw-bold mb-3"&gt;&lt;a href="https://jukureiwa.com/tips/syakai-kirai-start/"&gt;社会が嫌いな子が「少し好きになる」入り口の作り方&lt;/a&gt;&lt;/h3&gt;
&lt;p class="small mb-0"&gt;机に向かう前に止まってしまう子向けに、入り口を作るための観点整理。&lt;/p&gt;
&lt;/p&gt;&lt;/div&gt;
&lt;/p&gt;&lt;/div&gt;
&lt;div class="col-12 col-md-6"&gt;
&lt;div class="card p-4"&gt;
&lt;div class="d-flex flex-wrap gap-2 mb-3"&gt;
            &lt;span class="badge bg-dark"&gt;ノート&lt;/span&gt;&lt;span class="badge bg-light"&gt;復習&lt;/span&gt;
          &lt;/div&gt;
&lt;h3 class="h6 fw-bold mb-1"&gt;&lt;a href="https://jukureiwa.com/tips/syakai-note/"&gt;5分で復習できる社会ノート術｜色分けより大事な3つのルール&lt;/a&gt;&lt;/h3&gt;
&lt;p class="small mb-2"&gt;「きれいに書けているのに点数が入らない」ノートを、復習に使える形へ寄せる視点。&lt;/p&gt;
&lt;div class="pt-2 border-top x-small fw-bold"&gt;
            &lt;span class="text-muted"&gt;別URL：&lt;/span&gt;&lt;a href="https://jukureiwa.com/tips/tips-syakai-note/"&gt;/tips/tips-syakai-note/&lt;/a&gt;
          &lt;/div&gt;
&lt;/p&gt;&lt;/div&gt;
&lt;/p&gt;&lt;/div&gt;
&lt;/p&gt;&lt;/div&gt;
&lt;/section&gt;
&lt;section id="bunya" class="mb-5"&gt;
&lt;h2 class="h4 fw-bold mb-4 border-start border-primary border-5 ps-3"&gt;分野から選ぶ（地理 / 歴史 / 公民）&lt;/h2&gt;
&lt;div class="row g-3"&gt;
&lt;div class="col-12 col-md-6"&gt;
&lt;div class="card p-4"&gt;
&lt;div class="d-flex align-items-center justify-content-between mb-3 border-bottom pb-2"&gt;
&lt;div class="fw-bold text-success h5 mb-0"&gt;地理&lt;/div&gt;
&lt;p&gt;            &lt;span class="badge bg-success"&gt;地図・資料&lt;/span&gt;
          &lt;/div&gt;
&lt;div class="list-group list-group-flush"&gt;
            &lt;a class="list-group-item list-group-item-action px-0" href="https://jukureiwa.com/tips/hakuchizu/"&gt;白地図が最強｜都道府県・地方・山地山脈を一気に固める練習法&lt;/a&gt;&lt;br /&gt;
            &lt;a class="list-group-item list-group-item-action px-0" href="https://jukureiwa.com/tips/chiri-tsunage/"&gt;地図が読めない子のための「位置→地形→気候→産業」&lt;/a&gt;&lt;br /&gt;
            &lt;a class="list-group-item list-group-item-action px-0" href="https://jukureiwa.com/tips/uonzu/"&gt;雨温図の読み方｜季節風・梅雨・台風まで一気に分かる&lt;/a&gt;&lt;br /&gt;
            &lt;a class="list-group-item list-group-item-action px-0" href="https://jukureiwa.com/tips/chikeizu/"&gt;地形図の出題はここを見る｜等高線・縮尺・地図記号&lt;/a&gt;&lt;br /&gt;
            &lt;a class="list-group-item list-group-item-action px-0" href="https://jukureiwa.com/tips/chiri-kikou-nougyou/"&gt;日本の気候と農業｜なぜその作物がそこで作られるのか&lt;/a&gt;
          &lt;/div&gt;
&lt;/p&gt;&lt;/div&gt;
&lt;/p&gt;&lt;/div&gt;
&lt;div class="col-12 col-md-6"&gt;
&lt;div class="card p-4"&gt;
&lt;div class="d-flex align-items-center justify-content-between mb-3 border-bottom pb-2"&gt;
&lt;div class="fw-bold text-warning h5 mb-0" style="color: #9a6d00 !important;"&gt;歴史&lt;/div&gt;
&lt;p&gt;            &lt;span class="badge text-bg-warning"&gt;流れ・資料&lt;/span&gt;
          &lt;/div&gt;
&lt;div class="list-group list-group-flush"&gt;
            &lt;a class="list-group-item list-group-item-action px-0" href="https://jukureiwa.com/tips/rekishi-nagare/"&gt;歴史は年号より「流れ」｜5つの時代を1枚でつなぐ方法&lt;/a&gt;&lt;br /&gt;
            &lt;a class="list-group-item list-group-item-action px-0" href="https://jukureiwa.com/tips/rekishi-kamakura-muromachi/"&gt;原因と結果で覚える鎌倉〜室町｜入試の正誤に強くなる&lt;/a&gt;&lt;br /&gt;
            &lt;a class="list-group-item list-group-item-action px-0" href="https://jukureiwa.com/tips/rekishi-meiji-ishin/"&gt;明治維新が一番わからない子へ｜改革の順番と狙いを整理&lt;/a&gt;&lt;br /&gt;
            &lt;a class="list-group-item list-group-item-action px-0" href="https://jukureiwa.com/tips/rekishi-shiryou-mondai/"&gt;歴史資料問題の解き方｜絵・写真・文章史料の“見るべき点”&lt;/a&gt;
          &lt;/div&gt;
&lt;/p&gt;&lt;/div&gt;
&lt;/p&gt;&lt;/div&gt;
&lt;/p&gt;&lt;/div&gt;
&lt;/section&gt;
&lt;section id="consult" class="mb-5"&gt;
&lt;div id="consult-box" class="shadow-lg special-alert border-2 rounded-4"&gt;
&lt;div class="row g-4 align-items-center"&gt;
&lt;div class="col-12 col-md-8"&gt;
&lt;h2 class="h4 fw-bold mb-3" style="color: #002b6b;"&gt;社会の家庭学習が回らない場合は、個別で「課題の特定」から&lt;/h2&gt;
&lt;p class="mb-0 text-dark" style="font-weight: 600; color: #0f172a;"&gt;
            どの記事を読んでも改善が続かないときは、原因が「暗記不足」ではなく、取りこぼしの場所・復習の計画・優先順位にあります。必要なところだけを絞って、短い時間でも点につながる形へ寄せます。
          &lt;/p&gt;
&lt;/p&gt;&lt;/div&gt;
&lt;div class="col-12 col-md-4"&gt;
&lt;div class="d-grid gap-3"&gt;
            &lt;a class="btn btn-primary btn-lg fw-bold shadow py-3" href="https://jukureiwa.com/"&gt;受験社会専門塾「令和」サービスを見る&lt;/a&gt;&lt;br /&gt;
            &lt;a class="btn btn-outline-primary fw-bold py-2 shadow-sm" href="#nayami"&gt;悩み一覧へ戻る&lt;/a&gt;
          &lt;/div&gt;
&lt;/p&gt;&lt;/div&gt;
&lt;/p&gt;&lt;/div&gt;
&lt;/p&gt;&lt;/div&gt;
&lt;/section&gt;
&lt;/div&gt;
&lt;footer id="veu_cta-361" class="veu_cta mt-5 pb-5"&gt;
&lt;div class="syakai-hub"&gt;
&lt;div class="card rounded-4 border-2 shadow-lg overflow-hidden special-alert border-2 rounded-4"&gt;
&lt;div class="row g-0 align-items-center"&gt;
&lt;div class="col-md-4 text-center p-4 bg-light"&gt;
          &lt;a href="https://jukureiwa.com/ct/コラム/" target="_blank"&gt;&lt;br /&gt;
            &lt;img decoding="async" class="img-fluid rounded-circle shadow" src="https://jukureiwa.com/wp-content/uploads/2019/06/cropped-END_tate_ver2.jpg" alt="コラム" style="max-width: 150px; border: 5px solid #fff;"&gt;&lt;br /&gt;
          &lt;/a&gt;
        &lt;/div&gt;
&lt;div class="col-md-8"&gt;
&lt;div class="card-body p-4 p-lg-5"&gt;
&lt;h2 class="h4 fw-bold mb-3 text-dark"&gt;コラム：中学受験社会&lt;/h2&gt;
&lt;p class="mb-4 text-dark" style="font-weight: 600;"&gt;中学受験の社会科対策を専門にサポートし、遅れたスタートや知識整理の難しさを解決。考える社会への興味を育て、社会人としての成長をサポートします。&lt;/p&gt;
&lt;p&gt;            &lt;a class="btn btn-primary btn-lg px-5 fw-bold shadow" href="https://jukureiwa.com/ct/コラム/" target="_blank"&gt;コラム一覧を見る&lt;/a&gt;
          &lt;/div&gt;
&lt;/p&gt;&lt;/div&gt;
&lt;/p&gt;&lt;/div&gt;
&lt;/p&gt;&lt;/div&gt;
&lt;/p&gt;&lt;/div&gt;
&lt;/footer&gt;
&lt;section class="veu_cta" id="veu_cta-198"&gt;&lt;h1 class="cta_title"&gt;本科「歴史の完成」≪８回完結講座≫&lt;/h1&gt;&lt;div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image_exist"&gt;歴史分野は「いつ」「どこで」「何が」起きたのかを有機的に理解すること、 通り一遍の言葉で言うならば「流れを意識する」ことが求められる分野です。 したがって、時代別に別々のものとして覚えようとしても、分野別(政治・文化……など)に学習を進めようとしても、 それだけでは十分な学習効果を上げることが出来ません。当塾では、時代背景とその中の様々な事象を結び付けていくことで、付け焼刃でない深く理解をさせるように指導を行っていきます。&lt;/div&gt;&lt;div class="cta_body_link"&gt;&lt;a href="https://jukureiwa.com/honka/" class="btn btn-primary btn-block btn-lg" target="_blank"&gt;開講講座：本科「歴史の完成」≪８回完結講座≫&lt;/a&gt;&lt;/div&gt;&lt;/div&gt;&lt;!-- [ /.vkExUnit_cta_body ] --&gt;&lt;/section&gt;			
------</t>
  </si>
  <si>
    <t>https://jukureiwa.com/tips/syakai-seiri/</t>
  </si>
  <si>
    <t>以下のページは不自然なワードを使用しています。
これらを適切に自然な言葉に置き換えて下さい。
なお、本文の装飾や構造は絶対に変えないでください。
【対象ページURL】
https://jukureiwa.com/tips/syakai-seiri/
【検出された不自然ワード】
- 型
【本文】
------
&lt;style&gt;
  /* 全体設定：文字を極限まで濃くし、視認性を最大化 */
  .syakai-rewa { 
    max-width: 1060px; 
    margin: 0 auto; 
    color: #0f172a !important; 
    line-height: 1.85; 
    font-size: 16px; 
    font-family: "Helvetica Neue", Arial, "Hiragino Kaku Gothic ProN", "Hiragino Sans", Meiryo, sans-serif; 
  }&lt;/p&gt;
&lt;p&gt;  /* リンクの基本ルール：青＋太めの下線 */
  .syakai-rewa a:not(.btn), 
  .syakai-rewa a:not(.btn):visited {
    color: #0052cc !important; 
    text-decoration: underline !important;
    text-underline-offset: .25em;
    text-decoration-thickness: .12em;
    font-weight: 700;
  }
  .syakai-rewa a:not(.btn):hover { color: #003399 !important; text-decoration: none !important; }&lt;/p&gt;
&lt;p&gt;  /* ヒーローエリア */
  .rw-hero-box { border-radius: 22px; overflow: hidden; box-shadow: 0 12px 30px rgba(0,0,0,.08); background: #fff; margin-bottom: 2.5rem; border: 2px solid #b3d7ff; }
  .rw-hero-main { 
    background: linear-gradient(135deg, #002b6b 0%, #0052cc 100%); 
    padding: 3.5rem 2.5rem; color: #fff; position: relative; overflow: hidden; 
  }
  .rw-hero-overlay { position: absolute; inset: 0; background: radial-gradient(1000px 500px at 15% 10%, rgba(255,255,255,0.15), transparent 60%); pointer-events: none; }&lt;/p&gt;
&lt;p&gt;  /* 見出し */
  .rw-h2-bar { margin-top: 4rem; border-bottom: 2px solid #e0f2fe; padding-bottom: 0.5rem; margin-bottom: 1.5rem; }
  .syakai-rewa h2 { font-size: 1.6rem; font-weight: 900; color: #002b6b; margin: 0; }
  .syakai-rewa h3 { font-size: 1.2rem; font-weight: 800; color: #0f172a; margin-bottom: 0.8rem; }&lt;/p&gt;
&lt;p&gt;  /* カード・パーツ */
  .rw-card-std { border: 2px solid #cbd5e1 !important; border-radius: 18px; background: #fff; height: 100%; box-shadow: 0 4px 12px rgba(0,0,0,0.05); }
  .rw-note-blue { background: #f0f9ff; border: 1px solid #b3d7ff; border-left: 7px solid #0052cc; border-radius: 16px; padding: 1.5rem; }
  .rw-badge-label { background: #dbeafe; color: #1e3a8a; padding: .25rem .7rem; border-radius: 4px; font-weight: 950; font-size: 0.75rem; border: 1.5px solid #93c5fd; display: inline-flex; align-items: center; white-space: nowrap; line-height: 1; }
  .rw-step-line { border-left: 6px solid #bae6fd; padding-left: 1.5rem; margin: 2.5rem 0; }&lt;/p&gt;
&lt;p&gt;  /* 整理の軸：図解用 */
  .rw-diagram-box { border-radius: 1rem; border: 1.5px dashed #0052cc; background: #f8fbff; padding: 1.25rem; margin-top: 1rem; }
  .rw-arrow-chip { display: inline-block; padding: .1rem .5rem; border-radius: 4px; background: #e0f2fe; color: #002b6b; font-weight: 800; margin: 0 .3rem; }&lt;/p&gt;
&lt;p&gt;  /* テーブル */
  .rw-table-frame { border-radius: 12px; overflow: hidden; border: 2px solid #cbd5e1; }
  .rw-table-main th { background: #e0f2fe; color: #002b6b; font-weight: 800; text-align: center; border-bottom: 2px solid #cbd5e1; padding: 1rem; }
  .rw-table-main td { vertical-align: middle; border-bottom: 1px solid #f1f5f9; padding: 1rem; color: #0f172a; font-weight: 500; }&lt;/p&gt;
&lt;p&gt;  /* FAQ (全閉) */
  .rw-details-set { border: 2px solid #cbd5e1; border-radius: 14px; background: #fff; margin-bottom: 0.8rem; overflow: hidden; }
  .rw-details-set summary { cursor: pointer; list-style: none; padding: 1.1rem 1.25rem; font-weight: 900; color: #002b6b; position: relative; background: #f8fafc; }
  .rw-details-set summary::-webkit-details-marker { display: none; }
  .rw-details-set summary::after { content: "▾"; position: absolute; right: 1.25rem; transition: transform 0.2s; }
  .rw-details-set[open] summary::after { transform: rotate(180deg); }
  .rw-details-content { padding: 1.5rem; border-top: 1px solid #f1f5f9; color: #1e293b; font-weight: 500; }&lt;/p&gt;
&lt;p&gt;  /* 重要枠：太い青枠 */
  .rw-cta-highlight-box {
    background-color: #ffffff !important; 
    border: 4px solid #0052cc !important; 
    border-radius: 24px !important;
    padding: 3rem 2rem !important;
    margin-top: 4rem !important;
    box-shadow: 0 15px 35px rgba(0,82,204,0.1) !important;
  }&lt;/p&gt;
&lt;p&gt;  /* ボタン */
  .btn-outline-custom { border: 2.5px solid #0052cc !important; color: #0052cc !important; border-radius: 999px !important; font-weight: 800 !important; text-decoration: none !important; display: block; width: 100%; text-align: center; padding: .65rem 0; margin-top: auto; font-size: 0.9rem; }
  .btn-primary-rw { background-color: #0052cc !important; color: #ffffff !important; border: none !important; border-radius: 999px; font-weight: 900; padding: .9rem 2.5rem; text-decoration: none !important; display: inline-block; box-shadow: 0 6px 15px rgba(0,82,204,0.2); }&lt;/p&gt;
&lt;p&gt;  .rw-list-inner { padding-left: 1.2rem; margin: 0; }
  .rw-list-inner li { margin: 0.4rem 0; }
  .rw-mini-text { font-size: 0.95rem; color: #475569; font-weight: 600; }
&lt;/style&gt;
&lt;div class="syakai-rewa"&gt;
&lt;div class="mb-3"&gt;
    &lt;a class="btn-outline-custom btn-sm px-4 py-1 d-inline-block w-auto" href="https://jukureiwa.com/tips/naaymi_hub/"&gt;社会の悩み一覧（ハブ）へ&lt;/a&gt;
  &lt;/div&gt;
&lt;header class="rw-hero-box"&gt;
&lt;div class="rw-hero-main"&gt;
&lt;div class="rw-hero-overlay"&gt;&lt;/div&gt;
&lt;div class="position-relative" style="z-index: 2;"&gt;
&lt;h1 class="h2 fw-bold mb-3" style="line-height: 1.4; color: #fff !important; text-shadow: 0 2px 10px rgba(0,0,0,0.3);"&gt;
          社会が伸びない原因は暗記量ではない｜&lt;br class="d-none d-md-block"&gt;得点につながる「整理」の作り方&lt;br /&gt;
        &lt;/h1&gt;
&lt;p class="lead mb-4" style="color: rgba(255,255,255,0.98); font-weight: 500;"&gt;
          一問一答は回しているのにテストで点が伸びないとき、不足しているのは「暗記量」よりも&lt;strong&gt;知識を使える形に並べ替える整理の視点&lt;/strong&gt;です。地理・歴史・公民の「問われ方」の違いを基準に持ち、得点を安定させましょう。
        &lt;/p&gt;
&lt;/p&gt;&lt;/div&gt;
&lt;/p&gt;&lt;/div&gt;
&lt;div class="p-4 bg-light border-top"&gt;
&lt;div class="rw-note-blue shadow-sm"&gt;
&lt;div class="fw-bold text-primary mb-3 h5"&gt;この記事で分かること&lt;/div&gt;
&lt;ul class="mb-0 small row row-cols-md-2 g-2 list-unstyled fw-bold" style="color: #0f172a;"&gt;
&lt;li&gt;・「覚えたのに解けない」の本当の理由&lt;/li&gt;
&lt;li&gt;・地理・歴史・公民の整理軸（因果／流れ／仕組み）&lt;/li&gt;
&lt;li&gt;・1テーマ1枚で再現性を劇的に高める方法&lt;/li&gt;
&lt;li&gt;・週のリズムで定着させる家庭学習法&lt;/li&gt;
&lt;/ul&gt;&lt;/div&gt;
&lt;/p&gt;&lt;/div&gt;
&lt;/header&gt;
&lt;section id="s1" class="rw-h2-bar"&gt;
&lt;h2&gt;まず状況整理｜どこでつまずいているか&lt;/h2&gt;
&lt;/section&gt;
&lt;div class="row g-3 align-items-stretch mb-5"&gt;
&lt;div class="col-md-6"&gt;
&lt;div class="card rw-card-std p-4"&gt;
&lt;div class="d-flex justify-content-between align-items-center mb-3"&gt;
&lt;h3 class="h6 fw-bold text-primary mb-0"&gt;チェックリスト&lt;/h3&gt;
&lt;p&gt;          &lt;span class="rw-badge-label shadow-sm"&gt;未完成サイン&lt;/span&gt;
        &lt;/div&gt;
&lt;ul class="rw-list-inner small vstack gap-2 fw-bold"&gt;
&lt;li&gt;・用語は答えられるが、理由の説明で止まる&lt;/li&gt;
&lt;li&gt;・資料・グラフが出ると正答率が落ちる&lt;/li&gt;
&lt;li&gt;・似た用語（政策／人物／地形）を混同する&lt;/li&gt;
&lt;li&gt;・並べ替え（前後関係）の問題が苦手&lt;/li&gt;
&lt;li&gt;・復習が追いつかず、抜けが増えてしまう&lt;/li&gt;
&lt;/ul&gt;
&lt;p class="rw-mini-text mt-3 mb-0"&gt;当てはまるほど暗記を設問で必要な順に組み替えられず、点になりにくい状態です。&lt;/p&gt;
&lt;/p&gt;&lt;/div&gt;
&lt;/p&gt;&lt;/div&gt;
&lt;div class="col-md-6"&gt;
&lt;div class="card rw-card-std p-4"&gt;
&lt;div class="d-flex justify-content-between align-items-center mb-3"&gt;
&lt;h3 class="h6 fw-bold text-primary mb-0"&gt;整理の本当の意味&lt;/h3&gt;
&lt;p&gt;          &lt;span class="rw-badge-label shadow-sm"&gt;完成ゴール&lt;/span&gt;
        &lt;/div&gt;
&lt;p class="small fw-bold mb-3"&gt;整理とは「ノートをきれいにまとめること」ではなく、&lt;strong&gt;設問が求める順番で、知識を出し入れできるようにすること&lt;/strong&gt;です。&lt;/p&gt;
&lt;div class="rw-note-blue shadow-sm mt-auto"&gt;
&lt;div class="fw-bold text-primary mb-2 small"&gt;整理ができていると&lt;/div&gt;
&lt;ul class="rw-list-inner small vstack gap-1 fw-bold"&gt;
&lt;li&gt;・資料の根拠を迷わず拾える&lt;/li&gt;
&lt;li&gt;・理由を「条件→変化→結論」の流れで言える&lt;/li&gt;
&lt;li&gt;・似た用語を「共通点と相違点」で区別できる&lt;/li&gt;
&lt;/ul&gt;&lt;/div&gt;
&lt;/p&gt;&lt;/div&gt;
&lt;/p&gt;&lt;/div&gt;
&lt;/p&gt;&lt;/div&gt;
&lt;section id="s2" class="rw-h2-bar"&gt;
&lt;h2&gt;原因の切り分け：典型パターン3つ&lt;/h2&gt;
&lt;/section&gt;
&lt;div class="row g-3 mb-5 align-items-stretch text-center"&gt;
&lt;div class="col-md-4"&gt;
&lt;div class="card rw-card-std p-4 shadow-sm"&gt;
&lt;h3 class="h6 fw-bold text-primary mb-3"&gt;1. 軸の欠如&lt;/h3&gt;
&lt;p class="small mb-0 fw-bold"&gt;因果・前後・役割の関係として捉えられておらず、設問に組み替えられません。&lt;/p&gt;
&lt;/p&gt;&lt;/div&gt;
&lt;/p&gt;&lt;/div&gt;
&lt;div class="col-md-4"&gt;
&lt;div class="card rw-card-std p-4 shadow-sm"&gt;
&lt;h3 class="h6 fw-bold text-primary mb-3"&gt;2. 共通の暗記法&lt;/h3&gt;
&lt;p class="small mb-0 fw-bold"&gt;因果（地理）、流れ（歴史）、仕組み（公民）を区別せず同じやり方で回しています。&lt;/p&gt;
&lt;/p&gt;&lt;/div&gt;
&lt;/p&gt;&lt;/div&gt;
&lt;div class="col-md-4"&gt;
&lt;div class="card rw-card-std p-4 shadow-sm"&gt;
&lt;h3 class="h6 fw-bold text-primary mb-3"&gt;3. 復習単位の肥大&lt;/h3&gt;
&lt;p class="small mb-0 fw-bold"&gt;範囲が広すぎて「読み返し」で終わり、設問で磨き上げる段階まで至っていません。&lt;/p&gt;
&lt;/p&gt;&lt;/div&gt;
&lt;/p&gt;&lt;/div&gt;
&lt;/p&gt;&lt;/div&gt;
&lt;section id="s3" class="rw-h2-bar"&gt;
&lt;h2&gt;改善へのステップ｜整理の枠組みを作る3段階&lt;/h2&gt;
&lt;/section&gt;
&lt;div class="rw-step-line-blue"&gt;
&lt;div class="mb-5"&gt;
&lt;div class="d-flex align-items-center gap-3 mb-3"&gt;
        &lt;span class="badge bg-primary px-3 py-2 rounded-pill text-white fw-bold"&gt;Step 1&lt;/span&gt;&lt;/p&gt;
&lt;h3 class="h6 mb-0 fw-bold text-primary"&gt;整理の軸を身につける&lt;/h3&gt;
&lt;/p&gt;&lt;/div&gt;
&lt;p class="small fw-bold mb-3"&gt;まず「情報の並べ方」を決めます。軸が定まるほど、設問での再現がスムーズになります。&lt;/p&gt;
&lt;div class="rw-diagram-box shadow-sm"&gt;
&lt;div class="fw-bold text-primary mb-3 h6"&gt;整理の基本（考え方）&lt;/div&gt;
&lt;ul class="list-unstyled mb-0 small vstack gap-2 fw-bold"&gt;
&lt;li&gt;・&lt;strong&gt;地理&lt;/strong&gt;：地形&lt;span class="rw-arrow-chip"&gt;→&lt;/span&gt;気候&lt;span class="rw-arrow-chip"&gt;→&lt;/span&gt;産業&lt;span class="rw-arrow-chip"&gt;→&lt;/span&gt;くらし&lt;/li&gt;
&lt;li&gt;・&lt;strong&gt;歴史&lt;/strong&gt;：原因&lt;span class="rw-arrow-chip"&gt;→&lt;/span&gt;出来事&lt;span class="rw-arrow-chip"&gt;→&lt;/span&gt;結果&lt;/li&gt;
&lt;li&gt;・&lt;strong&gt;公民&lt;/strong&gt;：役割&lt;span class="rw-arrow-chip"&gt;→&lt;/span&gt;しくみ&lt;span class="rw-arrow-chip"&gt;→&lt;/span&gt;具体例&lt;/li&gt;
&lt;/ul&gt;&lt;/div&gt;
&lt;/p&gt;&lt;/div&gt;
&lt;div class="mb-5"&gt;
&lt;div class="d-flex align-items-center gap-3 mb-3"&gt;
        &lt;span class="badge bg-primary px-3 py-2 rounded-pill text-white fw-bold"&gt;Step 2&lt;/span&gt;&lt;/p&gt;
&lt;h3 class="h6 mb-0 fw-bold text-primary"&gt;1テーマ1枚にまとめる&lt;/h3&gt;
&lt;/p&gt;&lt;/div&gt;
&lt;p class="small fw-bold mb-3"&gt;情報を増やしすぎると続きません。1枚に凝縮することで復習が回り、知識を磨けます。&lt;/p&gt;
&lt;div class="rw-table-frame shadow-sm"&gt;
&lt;div class="table-responsive"&gt;
&lt;table class="table table-sm align-middle mb-0 rw-table-main"&gt;
&lt;thead&gt;
&lt;tr&gt;
&lt;th style="width: 30%;"&gt;構成要素&lt;/th&gt;
&lt;th&gt;書く内容（最小限）&lt;/th&gt;
&lt;/tr&gt;
&lt;/thead&gt;
&lt;tbody class="small fw-bold"&gt;
&lt;tr&gt;
&lt;td class="text-primary"&gt;タイトル&lt;/td&gt;
&lt;td&gt;テーマ名（例：米作りが盛んな地域）&lt;/td&gt;
&lt;/tr&gt;
&lt;tr&gt;
&lt;td class="text-primary"&gt;つなぎ&lt;/td&gt;
&lt;td&gt;軸に沿って因果・前後・仕組みを繋ぐ&lt;/td&gt;
&lt;/tr&gt;
&lt;tr&gt;
&lt;td class="text-primary"&gt;具体例&lt;/td&gt;
&lt;td&gt;代表的なもの ＋ 資料でよく出るもの&lt;/td&gt;
&lt;/tr&gt;
&lt;tr&gt;
&lt;td class="text-primary"&gt;まとめ&lt;/td&gt;
&lt;td&gt;条件→変化→結論の流れで理由を一文に&lt;/td&gt;
&lt;/tr&gt;
&lt;/tbody&gt;
&lt;/table&gt;&lt;/div&gt;
&lt;/p&gt;&lt;/div&gt;
&lt;/p&gt;&lt;/div&gt;
&lt;div class="mb-0"&gt;
&lt;div class="d-flex align-items-center gap-3 mb-3"&gt;
        &lt;span class="badge bg-primary px-3 py-2 rounded-pill text-white fw-bold"&gt;Step 3&lt;/span&gt;&lt;/p&gt;
&lt;h3 class="h6 mb-0 fw-bold text-primary"&gt;設問で使って磨き上げる&lt;/h3&gt;
&lt;/p&gt;&lt;/div&gt;
&lt;p class="small fw-bold mb-3"&gt;整理した内容は問題で使って初めて自分のものになります。ミスをしたら元の整理に戻って修正しましょう。&lt;/p&gt;
&lt;div class="rw-note-blue small fw-bold shadow-sm"&gt;
        【運用のコツ】1テーマにつき「資料1枚 ＋ 設問2問」に絞り、間違いを整理シートに即反映させて終わらせます。
      &lt;/div&gt;
&lt;/p&gt;&lt;/div&gt;
&lt;/p&gt;&lt;/div&gt;
&lt;section id="s4" class="rw-h2-bar"&gt;
&lt;h2&gt;よくあるミスと修正方法（誤答例→直し方）&lt;/h2&gt;
&lt;/section&gt;
&lt;div class="row g-3 mb-5 align-items-stretch"&gt;
&lt;div class="col-lg-6"&gt;
&lt;div class="card rw-card-std p-4"&gt;
        &lt;span class="badge bg-danger mb-3 px-3 py-2 rounded-pill" style="width:fit-content; font-size: 0.7rem;"&gt;よくある間違い&lt;/span&gt;&lt;/p&gt;
&lt;h3 class="h6 fw-bold mb-3"&gt;まとめが文章ばかりで復習が続かない&lt;/h3&gt;
&lt;p class="small fw-bold text-muted mb-3"&gt;文章が増えすぎると見返せなくなり、「読んだだけ」で終わってしまいがちです。&lt;/p&gt;
&lt;div class="mt-auto rw-note-blue small fw-bold"&gt;
          修正：1テーマ1枚に凝縮（見出し＋つながり＋例＋まとめ文）。
        &lt;/div&gt;
&lt;/p&gt;&lt;/div&gt;
&lt;/p&gt;&lt;/div&gt;
&lt;div class="col-lg-6"&gt;
&lt;div class="card rw-card-std p-4"&gt;
        &lt;span class="badge bg-danger mb-3 px-3 py-2 rounded-pill" style="width:fit-content; font-size: 0.7rem;"&gt;よくある間違い&lt;/span&gt;&lt;/p&gt;
&lt;h3 class="h6 fw-bold mb-3"&gt;分野を問わず同じやり方で回す&lt;/h3&gt;
&lt;p class="small fw-bold text-muted mb-3"&gt;分野によって問われ方が異なるため、同じ覚え方では点に繋がりません。&lt;/p&gt;
&lt;div class="mt-auto rw-note-blue small fw-bold"&gt;
          修正：地理＝因果、歴史＝流れ、公民＝仕組みで整理の形を揃える。
        &lt;/div&gt;
&lt;/p&gt;&lt;/div&gt;
&lt;/p&gt;&lt;/div&gt;
&lt;/p&gt;&lt;/div&gt;
&lt;section id="s5" class="rw-h2-bar"&gt;
&lt;h2&gt;家庭での進め方（週の計画／チェックポイント）&lt;/h2&gt;
&lt;/section&gt;
&lt;p class="mb-4 fw-bold"&gt;整理は「一度作って終わり」ではなく「何度も磨く」ことが大切です。&lt;strong&gt;整理→演習→内容の更新&lt;/strong&gt;というサイクルを作ります。&lt;/p&gt;
&lt;div class="rw-table-frame shadow-sm mb-5"&gt;
&lt;div class="table-responsive"&gt;
&lt;table class="table table-sm align-middle mb-0 rw-table-main"&gt;
&lt;thead&gt;
&lt;tr&gt;
&lt;th style="width: 25%;"&gt;タイミング&lt;/th&gt;
&lt;th&gt;取り組むこと&lt;/th&gt;
&lt;th style="width: 35%;"&gt;確認の目安（合格ライン）&lt;/th&gt;
&lt;/tr&gt;
&lt;/thead&gt;
&lt;tbody class="small fw-bold"&gt;
&lt;tr&gt;
&lt;td class="text-primary"&gt;平日（10〜15分）&lt;/td&gt;
&lt;td&gt;まとめたシートを見直し、流れに沿って説明。抜けを補う。&lt;/td&gt;
&lt;td&gt;理由を「条件→変化→結論」で言葉にできる。&lt;/td&gt;
&lt;/tr&gt;
&lt;tr&gt;
&lt;td class="text-primary"&gt;週末（30〜45分）&lt;/td&gt;
&lt;td&gt;資料1枚＋設問2問を解く。ミスをシートに反映させる。&lt;/td&gt;
&lt;td&gt;資料の根拠を示して答えを作れる。&lt;/td&gt;
&lt;/tr&gt;
&lt;tr&gt;
&lt;td class="text-primary"&gt;週末（5分）&lt;/td&gt;
&lt;td&gt;今週の改善ポイントを確認。&lt;/td&gt;
&lt;td&gt;来週取り組むテーマが決まっている。&lt;/td&gt;
&lt;/tr&gt;
&lt;/tbody&gt;
&lt;/table&gt;&lt;/div&gt;
&lt;/p&gt;&lt;/div&gt;
&lt;section id="s6" class="rw-h2-bar"&gt;
&lt;h2&gt;FAQ（よくある質問）&lt;/h2&gt;
&lt;/section&gt;
&lt;div class="vstack gap-2 mb-5"&gt;
&lt;details class="rw-details-set"&gt;
&lt;summary&gt;Q. 整理って、結局ノートをきれいに作ることですか？&lt;/summary&gt;
&lt;div class="rw-details-content small fw-bold"&gt;A. きれいさは目的ではありません。目的は、&lt;strong&gt;設問が求める順番で知識を引き出せるように準備すること&lt;/strong&gt;です。1つのテーマを1枚に凝縮するのがコツです。&lt;/div&gt;
&lt;/details&gt;
&lt;details class="rw-details-set"&gt;
&lt;summary&gt;Q. 一問一答をやっているのに点が伸びません&lt;/summary&gt;
&lt;div class="rw-details-content small fw-bold"&gt;A. 入試で差がつくのは資料・グラフ・理由記述です。整理シートを作ったら必ず「実際の資料や設問」を解いて、ミスをシートに反映させましょう。&lt;/div&gt;
&lt;/details&gt;
&lt;details class="rw-details-set"&gt;
&lt;summary&gt;Q. 地理・歴史・公民、どれから整理すべきですか？&lt;/summary&gt;
&lt;div class="rw-details-content small fw-bold"&gt;A. 苦手な分野からで構いません。迷うなら地理（因果）→歴史（流れ）→公民（仕組み）の順で増やすと学習リズムが安定します。&lt;/div&gt;
&lt;/details&gt;&lt;/div&gt;
&lt;footer id="s7" class="mt-5 pt-5 border-top"&gt;
&lt;h2 class="h4 fw-bold mb-5 text-center"&gt;さらに整理の「質」を高めるためのステップ&lt;/h2&gt;
&lt;div class="row row-cols-1 row-cols-md-2 row-cols-lg-4 g-3 mb-5 align-items-stretch text-center"&gt;
&lt;div class="col"&gt;
&lt;div class="card rw-card-std p-4 d-flex flex-column shadow-sm"&gt;
          &lt;span class="rw-badge-label mx-auto mb-2" style="background-color: #f1f5f9; color: #002b6b; border-color: #cbd5e1;"&gt;全体像&lt;/span&gt;&lt;/p&gt;
&lt;h3 class="h6 fw-bold mb-3"&gt;悩み別整理&lt;/h3&gt;
&lt;p class="small text-muted mb-3" style="font-size: 0.78rem;"&gt;暗記・資料・記述のどこで点が止まっているか一瞬で切り分けます。&lt;/p&gt;
&lt;p&gt;          &lt;a class="btn-outline-custom mt-auto py-2" href="https://jukureiwa.com/tips/naaymi_hub/"&gt;原因を切り分ける&lt;/a&gt;
        &lt;/div&gt;
&lt;/p&gt;&lt;/div&gt;
&lt;div class="col"&gt;
&lt;div class="card rw-card-std p-4 d-flex flex-column shadow-sm"&gt;
          &lt;span class="rw-badge-label mx-auto mb-2" style="background-color: #f1f5f9; color: #002b6b; border-color: #cbd5e1;"&gt;土台作り&lt;/span&gt;&lt;/p&gt;
&lt;h3 class="h6 fw-bold mb-3"&gt;暗記の回し方&lt;/h3&gt;
&lt;p class="small text-muted mb-3" style="font-size: 0.78rem;"&gt;整理を回すための前提となる、知識の定着ルールを固めます。&lt;/p&gt;
&lt;p&gt;          &lt;a class="btn-outline-custom mt-auto py-2" href="https://jukureiwa.com/tips/syakaianki/"&gt;定着の仕組みを確認&lt;/a&gt;
        &lt;/div&gt;
&lt;/p&gt;&lt;/div&gt;
&lt;div class="col"&gt;
&lt;div class="card rw-card-std p-4 d-flex flex-column shadow-sm"&gt;
          &lt;span class="rw-badge-label mx-auto mb-2" style="background-color: #f1f5f9; color: #002b6b; border-color: #cbd5e1;"&gt;学習計画&lt;/span&gt;&lt;/p&gt;
&lt;h3 class="h6 fw-bold mb-3"&gt;社会の勉強法&lt;/h3&gt;
&lt;p class="small text-muted mb-3" style="font-size: 0.78rem;"&gt;整理すべきテーマの優先順位をつけるための全体計画。&lt;/p&gt;
&lt;p&gt;          &lt;a class="btn-outline-custom mt-auto py-2" href="https://jukureiwa.com/tips/syakaibenkyou/"&gt;全体像の把握へ&lt;/a&gt;
        &lt;/div&gt;
&lt;/p&gt;&lt;/div&gt;
&lt;div class="col"&gt;
&lt;div class="card rw-card-std p-4 d-flex flex-column shadow-sm" style="background-color: #f0f9ff;"&gt;
          &lt;span class="rw-badge-label mx-auto mb-2" style="background-color: #0052cc; color: #fff; border-color: #0052cc;"&gt;指導相談&lt;/span&gt;&lt;/p&gt;
&lt;h3 class="h6 fw-bold mb-3"&gt;プロと整理する&lt;/h3&gt;
&lt;p class="small text-muted mb-3" style="font-size: 0.78rem;"&gt;お子様に合わせた整理シートの作り方をマンツーマンで指導。&lt;/p&gt;
&lt;p&gt;          &lt;a class="btn-primary-rw mt-auto py-2 shadow-sm" style="font-size: 0.85rem;" href="https://jukureiwa.com/honka/"&gt;通年指導の詳細へ&lt;/a&gt;
        &lt;/div&gt;
&lt;/p&gt;&lt;/div&gt;
&lt;/p&gt;&lt;/div&gt;
&lt;section class="rw-cta-highlight-box shadow-lg"&gt;
&lt;div class="row g-4 align-items-center"&gt;
&lt;div class="col-12 col-md-8 text-dark fw-bold"&gt;
&lt;h2 class="h4 fw-bold mb-3"&gt;「整理」がただのまとめ作業になっている場合は、個別で解決を&lt;/h2&gt;
&lt;p class="mb-0"&gt;
            1テーマ1枚の整理から問題演習、そして改善というサイクルが週で回らない場合は、テーマの絞り込みや優先順位の付け方から見直すのが安心です。プロの視点で一人ひとりに合わせた計画をご提案します。
          &lt;/p&gt;
&lt;/p&gt;&lt;/div&gt;
&lt;div class="col-12 col-md-4 text-center"&gt;
&lt;div class="d-grid gap-3"&gt;
            &lt;a class="btn-primary-rw shadow py-3" href="https://jukureiwa.com/tanpatsu/"&gt;単発相談の詳細を見る&lt;/a&gt;
          &lt;/div&gt;
&lt;/p&gt;&lt;/div&gt;
&lt;/p&gt;&lt;/div&gt;
&lt;/section&gt;
&lt;/footer&gt;
&lt;/div&gt;
&lt;section class="veu_cta" id="veu_cta-199"&gt;&lt;h1 class="cta_title"&gt;本科「公民の完成」≪６回完結講座≫&lt;/h1&gt;&lt;div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image_exist"&gt;公民分野は受験社会の中で最も苦手意識を持っている生徒さんの多い分野です。 また、受験社会のカリキュラムの中では一番最後に配置されていることが多いので、しっかりとした説明のないまま 急ぎ足で授業を進められることが多く、また、単純に暗記することを勧められることが多い分野でもあります。
&lt;br /&gt;
&lt;br /&gt;当塾では、地歴の知識とも絡めながら「国家の理念とその実現」「現在の統治制度の背景」を軸に、 しっかりとした理解に基づいた体系的な知識を得てもらうように指導を行っていきます。&lt;/div&gt;&lt;div class="cta_body_link"&gt;&lt;a href="https://jukureiwa.com/honka/" class="btn btn-primary btn-block btn-lg" target="_blank"&gt;開講講座：本科「公民の完成」≪６回完結講座≫&lt;/a&gt;&lt;/div&gt;&lt;/div&gt;&lt;!-- [ /.vkExUnit_cta_body ] --&gt;&lt;/section&gt;			
------</t>
  </si>
  <si>
    <t>https://jukureiwa.com/tips/syakaibenkyou/</t>
  </si>
  <si>
    <t>以下のページは不自然なワードを使用しています。
これらを適切に自然な言葉に置き換えて下さい。
なお、本文の装飾や構造は絶対に変えないでください。
【対象ページURL】
https://jukureiwa.com/tips/syakaibenkyou/
【検出された不自然ワード】
- 型
【本文】
------
&lt;p&gt;「社会は暗記科目だから、受験勉強は夏休みからで十分」と考えていませんか？&lt;br /&gt;
しかし、６年生の夏休みに入ってから&lt;strong&gt;ゼロの状態で社会の勉強を始めるのは非常に危険&lt;/strong&gt;です。知識量だけでなく、記述・応用問題まで含めて戦える力をつけるには、&lt;strong&gt;６年生１学期の過ごし方&lt;/strong&gt;が勝負になります。&lt;/p&gt;
&lt;p&gt;このページでは、中学受験の社会の勉強を「いつ」「どのように」始めるべきかを、&lt;strong&gt;１学期→夏休み→アウトプット学習&lt;/strong&gt;の流れに沿って整理して解説します。&lt;/p&gt;
&lt;h2&gt;中学受験の社会の勉強はいつから始めるべきか&lt;/h2&gt;
&lt;p&gt;結論から言うと、社会の本格的な受験勉強は、&lt;strong&gt;６年生の１学期からすでにスタートしている&lt;/strong&gt;と考えるべきです。&lt;/p&gt;
&lt;blockquote&gt;&lt;p&gt;「夏休みから追い込みで暗記すれば何とかなる」という考え方は危険で、&lt;br /&gt;
夏前までの準備次第で、夏以降の伸び方が大きく変わります。&lt;/p&gt;&lt;/blockquote&gt;
&lt;p&gt;夏休みを「仕上げ」の時間にするためには、&lt;strong&gt;夏休みまでに覚えるべきことを覚えておく&lt;/strong&gt;ことが前提条件になります。&lt;/p&gt;
&lt;h3&gt;６年生１学期の過ごし方が重要な理由&lt;/h3&gt;
&lt;p&gt;６年生１学期は、受験社会の土台を固める時期です。この期間にやるべきことは次の通りです。&lt;/p&gt;
&lt;ul&gt;
&lt;li&gt;&lt;strong&gt;基本用語・基本知識を一通りインプットしておく&lt;/strong&gt;&lt;/li&gt;
&lt;li&gt;地理・歴史・公民のそれぞれで、&lt;strong&gt;頻出単元を中心に暗記を進める&lt;/strong&gt;&lt;/li&gt;
&lt;li&gt;関連する用語・出来事も&lt;strong&gt;まとめてセットで覚える&lt;/strong&gt;&lt;/li&gt;
&lt;/ul&gt;
&lt;p&gt;知識を深く問われる筆記問題や応用問題は、&lt;strong&gt;夏休みから学習を始めても間に合いません&lt;/strong&gt;。夏に入ってから焦らないためにも、&lt;span style="color: #ff0000;"&gt;６年生の１学期までに暗記すべきものは、関連する内容も含めて覚えておく&lt;/span&gt;ことが大切です。&lt;/p&gt;
&lt;h2&gt;夏休みの社会の勉強法&lt;/h2&gt;
&lt;p&gt;１学期までにある程度の知識が身についていれば、夏休みは&lt;strong&gt;演習と苦手克服の期間&lt;/strong&gt;として使うことができます。&lt;/p&gt;
&lt;h3&gt;夏にやるべきこと&lt;/h3&gt;
&lt;ul&gt;
&lt;li&gt;１学期に覚えた全範囲を、問題演習を通して&lt;strong&gt;使える知識に変える&lt;/strong&gt;&lt;/li&gt;
&lt;li&gt;&lt;span style="color: #0000ff;"&gt;特に苦手な分野・あいまいな単元を、夏の時間を使って重点的に克服&lt;/span&gt;する&lt;/li&gt;
&lt;li&gt;過去問や模試形式の問題で、&lt;strong&gt;時間配分や答案作成の練習&lt;/strong&gt;を進める&lt;/li&gt;
&lt;/ul&gt;
&lt;p&gt;夏休みは、&lt;strong&gt;「新しいことを一から大量に覚える期間」ではなく、「１学期に覚えた知識を深め、使いこなせるようにする期間」&lt;/strong&gt;に充てるのが理想です。&lt;/p&gt;
&lt;h2&gt;インプットとアウトプットを組み合わせる&lt;/h2&gt;
&lt;p&gt;中学受験の社会は、「暗記さえしておけばよい」と思われがちですが、&lt;strong&gt;暗記だけを続けても膨大な量の知識を維持することは難しい&lt;/strong&gt;のが現実です。&lt;/p&gt;
&lt;h3&gt;暗記＋問題演習＝記憶の定着&lt;/h3&gt;
&lt;p&gt;知識を定着させるためには、インプットとアウトプットを必ずセットで行いましょう。&lt;/p&gt;
&lt;ul&gt;
&lt;li&gt;&lt;strong&gt;暗記（インプット）&lt;/strong&gt;：テキスト・ノート・暗記カードなどで用語や流れを覚える&lt;/li&gt;
&lt;li&gt;&lt;strong&gt;問題演習（アウトプット）&lt;/strong&gt;：一問一答・記述・資料問題などで&lt;strong&gt;何度も解いて書く&lt;/strong&gt;&lt;/li&gt;
&lt;/ul&gt;
&lt;p&gt;ただ見るだけでなく、&lt;span style="color: #0000ff;"&gt;一問一答形式の問題であれば、「説明文も単語もどちらも言える／書ける」状態&lt;/span&gt;を目指しましょう。「説明は読めるけれど、自分では書けない」という状態から一歩先へ進むことが重要です。&lt;/p&gt;
&lt;h3&gt;記述問題は「部分点」を意識して取り組む&lt;/h3&gt;
&lt;p&gt;社会の記述問題に対して苦手意識を持つ受験生も多いですが、&lt;strong&gt;１学期から積み重ねてきた知識と演習があれば、必要以上に怖がる必要はありません&lt;/strong&gt;。&lt;/p&gt;
&lt;ul&gt;
&lt;li&gt;記述問題には&lt;strong&gt;部分点&lt;/strong&gt;がある&lt;/li&gt;
&lt;li&gt;完璧な模範解答でなくても、&lt;strong&gt;キーワードが入っていれば得点できる&lt;/strong&gt;&lt;/li&gt;
&lt;li&gt;まずは「全部書こう」よりも、&lt;strong&gt;確実にキーワードを押さえる練習&lt;/strong&gt;が大切&lt;/li&gt;
&lt;/ul&gt;
&lt;p&gt;記述は「書かなければ０点」の問題です。完璧を目指しすぎて手が止まってしまうよりも、&lt;strong&gt;書けるところから書いて部分点を取りにいく&lt;/strong&gt;意識を持ちましょう。&lt;/p&gt;
&lt;h3&gt;時事問題は日頃からニュースで対応する&lt;/h3&gt;
&lt;p&gt;&lt;span style="color: #ff0000;"&gt;時事問題は、常にニュースや新聞で最新の情報を取り入れ、理解を深めておくことが重要&lt;/span&gt;です。&lt;/p&gt;
&lt;ul&gt;
&lt;li&gt;毎日ニュース番組や新聞・ニュースアプリに目を通す習慣をつける&lt;/li&gt;
&lt;li&gt;気になったニュースは、地理・歴史・公民のどの単元につながるかを考える&lt;/li&gt;
&lt;li&gt;用語や数字、背景となる出来事を簡単にメモしておく&lt;/li&gt;
&lt;/ul&gt;
&lt;p&gt;時事問題は、単発の暗記だけではなく、&lt;strong&gt;普段から社会の動きに関心を持っているかどうか&lt;/strong&gt;が得点に直結します。&lt;/p&gt;
&lt;h2&gt;１学期・夏・時事を意識した社会勉強の全体像&lt;/h2&gt;
&lt;p&gt;ここまでの内容を、時期別に整理すると次のようになります。&lt;/p&gt;
&lt;ul&gt;
&lt;li&gt;&lt;strong&gt;６年生１学期&lt;/strong&gt;&lt;br /&gt;
└ 基本用語・重要語句を中心に&lt;strong&gt;暗記と基礎演習&lt;/strong&gt;を進める時期。&lt;/li&gt;
&lt;li&gt;&lt;strong&gt;夏休み&lt;/strong&gt;&lt;br /&gt;
└ １学期に覚えた内容を&lt;strong&gt;演習で深める・苦手をつぶす&lt;/strong&gt;仕上げの時期。&lt;/li&gt;
&lt;li&gt;&lt;strong&gt;通年（１学期〜入試直前）&lt;/strong&gt;&lt;br /&gt;
└ ニュースや新聞を通じて&lt;strong&gt;時事問題の土台を作り続ける&lt;/strong&gt;時期。&lt;/li&gt;
&lt;/ul&gt;
&lt;p&gt;中学受験の社会においては、&lt;strong&gt;１学期の過ごし方が非常に重要&lt;/strong&gt;です。夏休みは社会だけでなく、他教科も本格的な受験勉強の時期に入ります。そこで初めて社会の暗記を始めるのは、時間の面でも精神的な面でも大きな負担になってしまいます。&lt;/p&gt;
&lt;h2&gt;まとめ：社会は「コツコツ型」の教科として取り組もう&lt;/h2&gt;
&lt;p&gt;中学受験の社会は「暗記すれば何とかなる」教科ではなく、&lt;strong&gt;コツコツと知識を積み重ねていく教科&lt;/strong&gt;です。&lt;/p&gt;
&lt;ul&gt;
&lt;li&gt;６年生１学期までに、暗記すべき基本事項をおおむね覚えておく&lt;/li&gt;
&lt;li&gt;夏休みは、新しい暗記よりも&lt;strong&gt;演習と苦手克服&lt;/strong&gt;に重点を置く&lt;/li&gt;
&lt;li&gt;暗記だけでなく、&lt;strong&gt;インプットとアウトプット（問題演習）をセット&lt;/strong&gt;で行う&lt;/li&gt;
&lt;li&gt;記述問題は部分点を意識し、&lt;strong&gt;書くことを恐れない&lt;/strong&gt;&lt;/li&gt;
&lt;li&gt;時事問題は、日頃からニュース・新聞に触れて&lt;strong&gt;継続的に準備&lt;/strong&gt;する&lt;/li&gt;
&lt;/ul&gt;
&lt;p&gt;社会の勉強は、短期間の詰め込みよりも、&lt;strong&gt;毎日の積み重ね&lt;/strong&gt;がものをいいます。１学期から少しずつ準備を進め、夏休み以降の学習で一気に力を伸ばせるような学習計画を立てていきましょう。&lt;/p&gt;
&lt;section class="veu_cta" id="veu_cta-199"&gt;&lt;h1 class="cta_title"&gt;本科「公民の完成」≪６回完結講座≫&lt;/h1&gt;&lt;div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image_exist"&gt;公民分野は受験社会の中で最も苦手意識を持っている生徒さんの多い分野です。 また、受験社会のカリキュラムの中では一番最後に配置されていることが多いので、しっかりとした説明のないまま 急ぎ足で授業を進められることが多く、また、単純に暗記することを勧められることが多い分野でもあります。
&lt;br /&gt;
&lt;br /&gt;当塾では、地歴の知識とも絡めながら「国家の理念とその実現」「現在の統治制度の背景」を軸に、 しっかりとした理解に基づいた体系的な知識を得てもらうように指導を行っていきます。&lt;/div&gt;&lt;div class="cta_body_link"&gt;&lt;a href="https://jukureiwa.com/honka/" class="btn btn-primary btn-block btn-lg" target="_blank"&gt;開講講座：本科「公民の完成」≪６回完結講座≫&lt;/a&gt;&lt;/div&gt;&lt;/div&gt;&lt;!-- [ /.vkExUnit_cta_body ] --&gt;&lt;/section&gt;			
------</t>
  </si>
  <si>
    <t>https://koten-kakitsubata.jp/blog/■大学入試共通テスト対策、を大真面目に考えよ/</t>
  </si>
  <si>
    <t>以下のページは不自然なワードを使用しています。
これらを適切に自然な言葉に置き換えて下さい。
なお、本文の装飾や構造は絶対に変えないでください。
【対象ページURL】
https://koten-kakitsubata.jp/blog/■大学入試共通テスト対策、を大真面目に考えよ/
【検出された不自然ワード】
- 失点
【本文】
------
&lt;p&gt;&lt;iframe title="YouTube video player" src="https://www.youtube.com/embed/NkQfaFUkY6E" width="560" height="315" frameborder="0" allowfullscreen="allowfullscreen"&gt;&lt;/iframe&gt;&lt;/p&gt;
&lt;p&gt;夏井(&lt;a href="https://natsui-sansu-juku.com/"&gt;中学受験専門夏井算数塾&lt;/a&gt;代表)：大学入試共通テストというテーマでお話をしているので、&lt;br /&gt;
このテストの点数を取る為に必要な対策とは、というお話をお伺いしたいです。&lt;br /&gt;
ですが、恐らく今の感じで言うと&lt;span style="color: #ff0000;"&gt;ちゃんと定番のアプローチを身に付けて問題をさっさと解く、&lt;/span&gt;&lt;br /&gt;
&lt;span style="color: #ff0000;"&gt;ちゃんと精読出来るようになりましょう&lt;/span&gt;という事で終わりそうな気がします。&lt;br /&gt;
なので、&lt;strong&gt;このテストに特化して出来る事が果たしてあるのか&lt;/strong&gt;、という事を伺いたいなと思います。&lt;/p&gt;
&lt;p&gt;共通テスト古文漢文の対策全体像（指導の考え方・対応範囲）は、&lt;a href="https://koten-kakitsubata.jp/enter-exam/"&gt;大学受験の古典（古文・漢文）個別指導｜論述・選択・融合まで対応｜かきつばた（全体像はこちら）&lt;/a&gt;にまとめています。&lt;/p&gt;
&lt;h2&gt;共通テスト古文・漢文の選択肢処理｜足の長い選択肢を効率的に捌くコツ&lt;/h2&gt;
&lt;p&gt;岡部：特徴としてはやっぱり選択肢の足が長いです。&lt;br /&gt;
選択肢の一文が多分私大の倍から3倍ぐらいある訳です。&lt;br /&gt;
ここの処理というのに割と手間取る方が多いんじゃないかなと思います。&lt;br /&gt;
ただ、逆に選択肢が長いという事は、&lt;span style="color: #0000ff;"&gt;ポイントがたくさんあるという事でもあるので、選択肢を切るのが早くなるというのはあるかも知れません。&lt;/span&gt;&lt;br /&gt;
明確にダメという箇所がたくさん出てくるので、二択までは多分スピードが凄く早くなります。&lt;br /&gt;
そこは意識してくれた方がいいのかなと思います。&lt;br /&gt;
ただ問題は、二択まで絞った所で、そこから先は選択肢が長いから逆にもの凄い手間が掛かります。&lt;br /&gt;
一個一個のパートについてチェックしなきゃいけなくなるので面倒臭くなる気はします。&lt;br /&gt;
長島（&lt;a href="https://dokkai-labo.tokyo/"&gt;読解ラボ東京&lt;/a&gt;代表）：それは現代文と古文でギャップがある気がしています。&lt;br /&gt;
言えば消去法的な話ですよね？&lt;br /&gt;
岡部：そうですね。&lt;br /&gt;
長島：もちろん消去法で解く問題もあります。&lt;br /&gt;
大問1の問6番は基本的に消去法だと思います。&lt;br /&gt;
ですが、この内容が欲しいと思って、それがある選択肢は？となっていったら一択でしょ、となる&lt;br /&gt;
問題の割合が私大よりも高い気がしています。&lt;br /&gt;
やっぱり共通テストは凄い練られているテストだと思います。&lt;br /&gt;
だから答えの根拠とかはっきりしているし、説明しにくいなと思う問題はセンターの時代を含めて&lt;br /&gt;
私大と比べたら圧倒的に数は少ない訳です。&lt;br /&gt;
岡部：それは圧倒的にそうですね。&lt;br /&gt;
長島：そう考えたらむしろパッと答えを掴む力、この内容が欲しいと認識する力の方がむしろ共通テストの方がその力を求められるんじゃないかという気がしますが、そこらへんいかがですか？&lt;br /&gt;
岡部：それは多分傾向としてはあるかも知れないです。&lt;br /&gt;
これは中々全ての受験生にお願い出来る事ではないですが、今の話から変易させていくと、回答を記述作れる、完全に作れる、東大の回答のようにちゃんと作らなきゃいけない事はないですが、&lt;span style="color: #ff0000;"&gt;ざっくり自分の言葉でこういう答えだよね、というのを出来るようにはして欲しいんです。&lt;/span&gt;&lt;br /&gt;
中々私大専願で国語をあまり得意としていない生徒さんに中々難しい要求ではありますが、選択肢で答えを作るのではなくて、自分でまずざっくりとした、ドラフト的なレベルで構わないので、この質問についてはこういう答えだろうというのは書けるようにはしておいた方がいいのかなという気はします。それは古文も一緒です。&lt;br /&gt;
長島：でも、結局の所本質的な力は変わらないと思います。&lt;br /&gt;
別に今の話だって、私大も結局答えにあたる内容を見つける。&lt;br /&gt;
もちろん共通テストの方が練られている変な選択肢がないというのもあって解き易いけど、結局この内容が答えだよね、と認識する力が必要です。&lt;br /&gt;
それは本質的には私大も共通テストもついでに言えば国公立も変わらないと思うんです。&lt;br /&gt;
岡部：そうですね。おっしゃる通りだと思います。&lt;/p&gt;
&lt;h2&gt;センター試験過去問の活用法｜過去10回分の演習を推奨する理由&lt;/h2&gt;
&lt;p&gt;その上で古文で対策出来るという事に関しては、共通テストの点数をきちんと取りたい、&lt;br /&gt;
40点オーバー、42点、出来れば45点、満点取りたいという事であるならば、同傾向の問題というのが実は他にないです。&lt;br /&gt;
明確にこの系統の問題というのはないので、やはり&lt;span style="color: #ff0000;"&gt;センター試験の過去問を解いていくというのが&lt;/span&gt;&lt;br /&gt;
&lt;span style="color: #ff0000;"&gt;一番の近道だろうと思います。&lt;/span&gt;&lt;br /&gt;
きちんとセンター試験に関して、共通テストもそうでしょうが、解答解説が各社充実していますので、ちょっと共通テストになってからあんまり言われなくなりましたが、追試なんかも含めて10回分ぐらいは解きなさいとよく言われます。&lt;br /&gt;
経験というか&lt;span style="color: #0000ff;"&gt;数をこなして身に付けていく所というのはやっぱりどうしてもあります。&lt;/span&gt;&lt;br /&gt;
なので、3回分、追試も含めて6回分といっても、最初の2回の追試は事古文に関してはセンター試験の時代と同じタイプの問題でした。&lt;br /&gt;
長島：現代文もそうでした。&lt;br /&gt;
岡部：そういう意味ではセンター試験も含めて過去問を解いていくという事が大事にかと思います。&lt;br /&gt;
別にそんなに古い平成5年とか僕が受験生だった頃の問題まで遡る必要はないですから、せいえい平成20年代ぐらいの後半ぐらいまででいいかなと思います。&lt;br /&gt;
たくさん解いて、問題演習をして頂ければと思います。&lt;br /&gt;
長島：でも現代文は逆かも知れないです。&lt;br /&gt;
1990年代とかの方が、生徒さんのレベル感にもよりますが、90年代の方が文章短いです。&lt;br /&gt;
岡部：やり易いはやり易いですね。&lt;br /&gt;
長島：&lt;span style="color: #0000ff;"&gt;やり易いです。苦手な人は本当に古い問題からやるというのも一つの手だと思います。&lt;/span&gt;&lt;br /&gt;
岡部：なるほど、そうですね。&lt;br /&gt;
だから、似た傾向の問題を求めようというのであれば直近の問題から、学習過程として初期の頃は&lt;br /&gt;
古いものを探してというのもいいと思います。&lt;br /&gt;
こればかりはデータベースが手元にあるかどうかというのもあるでしょうから、学校に古い赤本が&lt;br /&gt;
充実しているとか、学校の先生がデータベース持ってらっしゃるとかいうような環境にある人はそれも手です。&lt;br /&gt;
特に初学の段階では古い問題であるとか、90何年、95年とか、89年からデータベース自体はずっとあります。あるいは、国語1、2という時代があります。&lt;br /&gt;
本当に初学の段階、あるいは高校2年生とか1年生の段階では国語1の問題を解いてみるというのも手かも知れないです。&lt;br /&gt;
昔からのセンター試験というのは非常に良く出来ている問題で、解答が作れない問題はあんまりない訳です。ほぼないです。&lt;br /&gt;
いちいちそれぞれに根拠があるので、中々国語1の赤本は手に入らないと思いますが、もし解説も含めてちゃんとあるようであればそういったものを使ってみるのも宜しいんじゃないかなと思います。&lt;/p&gt;
&lt;h3&gt;受験生の記憶に残る1999年センター試験「眠れる分度器」の難解さ&lt;/h3&gt;
&lt;p&gt;夏井：ありがとうございます。&lt;br /&gt;
90年代が簡単という話でしたが、私90年代のテストで200点満点中112点を取ったので非常に忸怩たる思いがあります。&lt;br /&gt;
長島：99年です。大問2が眠れる分度器の時ですよね？&lt;br /&gt;
眠れる分度器は難しかったです。あれは難しかった…&lt;br /&gt;
夏井：あの大問2で全部落としたというのが私です(笑)&lt;br /&gt;
長島：確か大問1は結構やりやすかった気がします。&lt;br /&gt;
岡部：僕あれ好きな文章、好きな問題だったんですけど(笑)&lt;br /&gt;
長島：眠れる分度器、99年の大問2は問1番の言葉の意味を聞く問題から難しいんです。&lt;br /&gt;
言葉の意味を聞く問題の体をして、実質読解問題になっていますから、比喩の読解になっています。&lt;br /&gt;
あれは難しかったです。&lt;/p&gt;
&lt;h2&gt;共通テストで高得点を取る精読の重要性｜設問をヒントに読み解く方法&lt;/h2&gt;
&lt;p&gt;夏井：その関連ではありますが、本当に現代難しいなという事を私は試験の現場で思った訳です。&lt;br /&gt;
これは別にその所為もあってって話で別に直接的な要因ではないんですが、昔センター試験って古文漢文は結構余裕だ、みたいな話がありました。&lt;br /&gt;
岡部：はい、簡単でした。&lt;br /&gt;
夏井：満点取れるはずだよねというプレッシャーからちょっと引っ掛かるみたいな事が起きがちなんですが、その引っ掛け方って何かあるのかな？とずっと思っていますがいかがでしょうか？&lt;br /&gt;
岡部：そうですね、難しいですね。&lt;br /&gt;
難しいというのは、私は読めれば皆解けるという人なので、現代語訳を見ながら答えたら答えられるだろうというアプローチなので、ちょっと中々難しい所ではあります。&lt;br /&gt;
長島：ちょっと待って下さい。&lt;br /&gt;
じゃあ裏を返せば、この所為で読めないよね、というポイントが引っ掛かる所なんじゃないですか？&lt;br /&gt;
岡部：う～ん…確かに選択肢が絞りにくい問題というのは実際あります。&lt;br /&gt;
ですが、&lt;span style="color: #0000ff;"&gt;解答根拠が散らばっている時がある訳です。&lt;/span&gt;&lt;br /&gt;
長島：それは現代文でもあります。&lt;br /&gt;
岡部：要するに引っ掛けの選択肢の根拠がここにあって、随分離れた所にあって、そこは何となく読んでいる中で記憶が薄らいでいく中で、この辺に書いてあった気がするという記憶で解いちゃう場合があります。&lt;br /&gt;
長島：それって現代文だったら一回読んでおしまいってない訳です。&lt;br /&gt;
また傍線がある段落をチェックして、やっぱりこういう内容が答えね、と思ってまた戻る訳です。&lt;br /&gt;
もちろん戻るまでもなくこれが答えに決まっていると解ける問題も半分ぐらいあります。&lt;br /&gt;
ありますが、基本的にちょっとでも引っ掛かったら本文に戻って前後をチェックする訳ですが、古文って戻りますか？&lt;br /&gt;
岡部：戻るんだと思います。&lt;br /&gt;
戻りますが、多分その辺の因果関係であるとか、あるいは&lt;strong&gt;正しく読めていない&lt;/strong&gt;というのがあります。&lt;br /&gt;
長島：戻ったとしても、結局読めないから選べないという事ですか？&lt;br /&gt;
岡部：というのはあるんじゃないですかね？&lt;br /&gt;
長島：その読めないポイントが明らかになればどうですか？&lt;br /&gt;
岡部：ただあとは古文の場合は時間がどうしてもなくて、ちゃんと戻ってないというのもあります。&lt;br /&gt;
戻った時にも、さらっとさっき読んだ記憶でこの辺この辺というので解くので、この辺と指摘したままで終わっちゃうんです。&lt;br /&gt;
この辺がどういう事かちゃんと書かれていたか、というのを精読しないです。&lt;br /&gt;
だから、さらっと読む、詳しく読む、の話に話が戻りますが、当然さっきさらっと読んだ箇所でも問題の解答根拠になっている箇所は絶対に精読しなきゃいけない箇所な訳です。&lt;br /&gt;
&lt;span style="color: #0000ff;"&gt;ですが、多分そこまで時間が足りないという方が多いんじゃないでしょうか。&lt;/span&gt;&lt;br /&gt;
長島：という事は、選択肢の中で要は解答根拠で何となくここだな、というのがある。&lt;br /&gt;
どの選択肢もそこの事を言っているんだけど、それの解釈が微妙にズレていて、ズレているやつを削った結果こいつが残るって感じですか？&lt;br /&gt;
岡部：そういう場合もありますし、あるいはフェイクの選択肢が違う箇所を根拠にしているという事がある訳です。&lt;br /&gt;
違う箇所を間違った解釈をしちゃうと、その選択肢になってしまいます。&lt;br /&gt;
ただ、そうとも何となく読めちゃいそうな、引っ掛かっちゃいそうな問題になっている、選択肢になっているという事がある訳です。&lt;br /&gt;
その時に、もう一度振り返ってちゃんと精読出来ていれば選択肢がちゃんと切れる訳ですが、そこまでちゃんと時間を取ってないです。&lt;br /&gt;
1回通読するのに時間が掛かり過ぎてしまうという事が多いんじゃないかなと思います。&lt;br /&gt;
このあたりは現代文は多分先生によって小問の方を先に見なさいという先生と、小問はあとに回しなさいという先生と流儀があると思うんですが、&lt;span style="color: #ff0000;"&gt;事古文に関しては先に小問の選択肢をざっとでも見ておくという事がとても大事です。&lt;/span&gt;&lt;br /&gt;
何度も何度も読み返す時間は実際受験生にはないので、&lt;strong&gt;前もって傍線の根拠になりそうな所というのはきちんと精読をしているという事を最初の通読の段階でしておくというのはとっても大事です。&lt;/strong&gt;&lt;br /&gt;
時間を短縮させるという意味においてもです。&lt;br /&gt;
長島：元々は引っかかりポイントですよね。&lt;br /&gt;
夏井：だったんですが、それはそれで大丈夫です。&lt;br /&gt;
岡部：引っ掛かりポイントはない気がします。&lt;br /&gt;
長島：でも、そうですよね。&lt;br /&gt;
古文は結局読めるかどうかですかね？&lt;br /&gt;
岡部：だと思います。&lt;br /&gt;
だって、現代語訳を読んだら皆解けます。&lt;br /&gt;
長島：&lt;strong&gt;だから現代語訳を作れないのが問題なんですよね？&lt;/strong&gt;&lt;br /&gt;
夏井：現代語訳はこうだって思い込みやすいものがあるのかなと思います。&lt;br /&gt;
長島：それはあります。&lt;br /&gt;
夏井：こう勘違いしがちだね、というものがちゃんと問題の設問として引っ掛けられるように出来ているという事なのか、シンプルに受験生の勉強が足りないのかですね。&lt;br /&gt;
岡部：多分、その&lt;span style="color: #0000ff;"&gt;問題になっている箇所と全然関係なく随分手前の方で話がトンチンカンな方向に進んでいるからです。&lt;/span&gt;&lt;br /&gt;
模試を解き終わったあとに現代語訳を読むと、途中まではあっているんだけどある一点から離れ始めて、最終的に全然違う結論になっているという事があると思います。&lt;br /&gt;
そういう経験は多分何度もされていると思いますが、それって現代語訳が問題と関係ない所からズレ始めていて、もう引き返せなくなっている事があります。&lt;br /&gt;
こっち方向に話の惰性が働いているからこうとしか読めなくなっちゃっている訳です。&lt;br /&gt;
夏井：そうですね、気が付いたら知っている単語でも意味が変わっている時があります。&lt;br /&gt;
岡部：そうです。なので、正しく読むというのがいかに大事かという事ではあると思います。&lt;br /&gt;
ただ、とはいえ設問自体が解釈のヒントになってくれる事が非常に多い訳です。&lt;br /&gt;
傍線が引かれているからここって重要な所だろうというあたりが付くだろうし、選択肢からしてこういう話にいきそうだ、というヒントになるというのがある訳です。&lt;br /&gt;
それは別に共通テストに限らず選択式の問題を出す私大も含めてそこをうまくヒントに使うというのは戦略的に正しいと思います。&lt;br /&gt;
往々に騙される事もありますけど。うまく使ってもらえればと思います。&lt;br /&gt;
そこが東大と違う所です。&lt;br /&gt;
何も注釈も何もない所に傍線だけパパっと引いてあって、これを訳せ、これを説明せよ、みたいなそういう冷たい問題ではなく、いちいちある種のリード文代わりになってくれている所があるから、&lt;br /&gt;
そこはうまく工夫をする、使う必要はあると思います。&lt;/p&gt;
&lt;h2&gt;本番で推奨される解く順番｜漢文を優先する戦略と時間配分&lt;/h2&gt;
&lt;p&gt;長島：私から一ついいですか？&lt;br /&gt;
センター試験の時代、漢文から解けって指導する先生が一定数いますよね？&lt;br /&gt;
漢文が解き易くて時間もそんなに掛からないから、古文が一番難しいので、逆にいえば古文で失点した所で元々そんなに出来ないからというのがありました。そうであれば、漢文、現代文、古文の順番で解けと指導していた先生って一定数いらっしゃるじゃないですか？&lt;br /&gt;
ついでに私はそれそれなりに合理的だなと思いながら聞いていましたが、共通テストになってそれはどうですか？変わりましたか？&lt;br /&gt;
岡部：それが有効なタイプのお子さんには今でもそれは有効なんじゃないかなと思います。&lt;br /&gt;
やっぱり時間が足りないというのはセンター試験の頃から変わらないですし、漢文が掛けた労力に対して出てくる結果が大きく出やすいというのはあります。&lt;br /&gt;
長島：それは共通テストになっても変わっていないですか？&lt;br /&gt;
岡部：それは変わってないです。&lt;br /&gt;
大学入試の古文というのは、それなりに勉強すれば国文科に行って古文の読み方みたいな事を勉強しなくても普通に授業に入っていけます。&lt;br /&gt;
ところが、大学入試漢文を勉強したからといって中国文学科で古典漢文を読む上で、それは入門レベルにすらなってないレベルなんです。&lt;br /&gt;
なので、逆に言うとそこがゴールな訳です。&lt;br /&gt;
長島：受験では、ですね。&lt;br /&gt;
岡部：受験では、です。&lt;br /&gt;
ですので、&lt;span style="color: #ff0000;"&gt;漢文は要求レベルが凄く低い訳です。&lt;/span&gt;&lt;br /&gt;
実を言うとも何も、皆さん実感しての通りだと思いますが漢文は取り易い科目には違いない訳です。&lt;br /&gt;
文章の構造としても二項対立が非常に奇麗に出ていたりとかして想像もつきやすいです。&lt;br /&gt;
お話のパターンもそれほど多くないですから、こういうふうに話は進んでいくだろうという予測が立てやすいです。&lt;br /&gt;
という事もあって時間が掛からない科目というのは確かにそうなんじゃないでしょうか。&lt;br /&gt;
ただ満点を取ろうと思うと中々それはまた話が別なんでしょうけれど、基本的にはやっぱり漢文を先にやるというのは戦略としてはありだろうと思います。&lt;br /&gt;
それに対して古文ですが、古文を最後に回していいんですかね？その辺はちょっと分からない所です。&lt;br /&gt;
長島：難しいですね。&lt;br /&gt;
岡部：難しいですね。私は最初から解いた方です。&lt;br /&gt;
長島：大問1からですか？&lt;br /&gt;
岡部：大問1から解いた方なので、あまり考えた事がないです。&lt;br /&gt;
長島：先生の場合間に合いますからね(笑)&lt;br /&gt;
岡部：そもそもそうですね。&lt;br /&gt;
時間は例えば40分で切って忙しいなと思って漢文で調整するという感じです。&lt;br /&gt;
漢文で熱心に読まずにさらっと読んで、それなりに答えがちゃんと作れるという意味では、&lt;span style="color: #0000ff;"&gt;僕は逆に漢文の方が細かく読まなくて済むので、最後に時間調整の為にもっていって残り2、3分を現代文の見直しとかに回すというのも手なんじゃないかなと思っています。&lt;/span&gt;&lt;/p&gt;
&lt;p&gt;夏井：ありがとうございました。&lt;br /&gt;
じゃあ私はこれから過去の自分に今お話頂いた事を伝える為にタイムマシンを発明しようと思います。&lt;br /&gt;
長島：出来たら乗せて下さい(笑)&lt;/p&gt;
------</t>
  </si>
  <si>
    <t>https://koten-kakitsubata.jp/blog/2022年共通テスト本文・訳『増鏡』『とはずがたり/</t>
  </si>
  <si>
    <t>以下のページは不自然なワードを使用しています。
これらを適切に自然な言葉に置き換えて下さい。
なお、本文の装飾や構造は絶対に変えないでください。
【対象ページURL】
https://koten-kakitsubata.jp/blog/2022年共通テスト本文・訳『増鏡』『とはずがたり/
【検出された不自然ワード】
- 乱れ
【本文】
------
&lt;div class="container my-4"&gt;
&lt;p&gt;&lt;!-- リード・このページの使い方 --&gt;&lt;/p&gt;
&lt;div class="card shadow-sm mb-4 border-0" style="background: linear-gradient(135deg, #4a148c, #006064); color: #fff;"&gt;
&lt;div class="card-body p-4"&gt;
&lt;div class="d-flex flex-wrap justify-content-between align-items-center mb-2"&gt;&lt;span class="badge bg-warning text-dark mb-2" style="font-size: 0.8rem;"&gt;共通テスト古文対策&lt;/span&gt;&lt;br /&gt;
&lt;span class="badge bg-light text-dark mb-2" style="font-size: 0.75rem;"&gt;2022年・第3問&lt;/span&gt;&lt;/div&gt;
&lt;h1 class="card-title mb-3" style="font-size: 1.9rem; line-height: 1.5;"&gt;&lt;/h1&gt;
&lt;p class="card-text mb-3"&gt;2022年（令和4年度）大学入学共通テスト国語・第3問の古文では、&lt;br /&gt;
&lt;strong&gt;文章Ⅰ『増鏡』&lt;/strong&gt;と&lt;strong&gt;文章Ⅱ『とはずがたり』&lt;/strong&gt;が出題されました。&lt;br /&gt;
どちらも、後深草院（本文中では「院」）が異母妹である前斎宮（本文中では「斎宮」）に恋慕する場面を描いた文章です。&lt;/p&gt;
&lt;p class="card-text mb-3" style="font-size: 0.95rem; line-height: 1.9;"&gt;大学受験の古典（古文・漢文）をどう伸ばすかの全体像は、&lt;a style="color: #ffffff; text-decoration: underline; font-weight: 600;" href="https://koten-kakitsubata.jp/enter-exam/"&gt;大学受験の古典（古文・漢文）個別指導（全体像はこちら）&lt;/a&gt;で確認できます。&lt;/p&gt;
&lt;div class="row"&gt;
&lt;div class="col-md-7 mb-3"&gt;
&lt;h5 class="fw-bold"&gt;このページでできること&lt;/h5&gt;
&lt;ul class="mb-2"&gt;
&lt;li&gt;本試験で出題された&lt;strong&gt;本文&lt;/strong&gt;と&lt;strong&gt;現代語訳&lt;/strong&gt;&lt;/li&gt;
&lt;li&gt;語句・文法・敬語のポイント&lt;/li&gt;
&lt;li&gt;出題のねらいと読解のコツ&lt;/li&gt;
&lt;li&gt;復習用チェックリスト&lt;/li&gt;
&lt;/ul&gt;
&lt;p class="mb-0"&gt;これらを一つのページにまとめ、共通テスト国語（古文）対策に役立てられるようにしています。&lt;/p&gt;
&lt;/div&gt;
&lt;div class="col-md-5"&gt;
&lt;div class="border rounded-3 bg-light text-dark p-3 h-100"&gt;
&lt;h6 class="fw-bold mb-2"&gt;こんな人におすすめ&lt;/h6&gt;
&lt;ul class="mb-0"&gt;
&lt;li&gt;共通テスト古文の頻出パターンを押さえたい受験生&lt;/li&gt;
&lt;li&gt;授業・個別指導で共通テスト対策をしたい先生&lt;/li&gt;
&lt;li&gt;本文・訳・解説を一度に確認したい人&lt;/li&gt;
&lt;/ul&gt;
&lt;/div&gt;
&lt;/div&gt;
&lt;/div&gt;
&lt;/div&gt;
&lt;/div&gt;
&lt;p&gt;&lt;!-- 概要カード --&gt;&lt;/p&gt;
&lt;div class="card shadow-sm mb-4"&gt;
&lt;div class="card-header bg-primary text-white"&gt;共通テスト2022国語 第3問（古文）の概要&lt;/div&gt;
&lt;div class="card-body p-3"&gt;
&lt;div class="table-responsive mb-2"&gt;
&lt;table class="table table-bordered table-sm align-middle mb-0"&gt;
&lt;tbody&gt;
&lt;tr&gt;
&lt;th class="text-nowrap bg-light" style="width: 20%;" scope="row"&gt;試験&lt;/th&gt;
&lt;td&gt;大学入学共通テスト 2022年（令和4年度）国語&lt;/td&gt;
&lt;/tr&gt;
&lt;tr&gt;
&lt;th class="bg-light" scope="row"&gt;大問&lt;/th&gt;
&lt;td&gt;第3問 古文（古典①）&lt;/td&gt;
&lt;/tr&gt;
&lt;tr&gt;
&lt;th class="bg-light" scope="row"&gt;出典&lt;/th&gt;
&lt;td&gt;文章Ⅰ『増鏡』、文章Ⅱ『とはずがたり』&lt;/td&gt;
&lt;/tr&gt;
&lt;tr&gt;
&lt;th class="bg-light" scope="row"&gt;テーマ&lt;/th&gt;
&lt;td&gt;後深草院が前斎宮に恋慕する場面を、&lt;strong&gt;歴史物語&lt;/strong&gt;と&lt;strong&gt;日記&lt;/strong&gt;という&lt;br /&gt;
異なるジャンルから描いた組テキスト。&lt;/td&gt;
&lt;/tr&gt;
&lt;/tbody&gt;
&lt;/table&gt;
&lt;/div&gt;
&lt;p class="mb-0"&gt;二つの文章を読み比べながら、&lt;strong&gt;語り手の立場・距離感の違い&lt;/strong&gt;や、&lt;br /&gt;
&lt;strong&gt;人物の描かれ方の差&lt;/strong&gt;を読み取る力が問われました。&lt;/p&gt;
&lt;/div&gt;
&lt;/div&gt;
&lt;p&gt;&lt;!-- 活用法 --&gt;&lt;/p&gt;
&lt;div class="card shadow-sm mb-4"&gt;
&lt;div class="card-header bg-secondary text-white"&gt;このページの活用法（受験生／先生向け）&lt;/div&gt;
&lt;div class="card-body"&gt;
&lt;div class="row"&gt;
&lt;div class="col-md-6 mb-3"&gt;
&lt;h5 class="fw-bold"&gt;&lt;span class="badge bg-info text-dark me-2"&gt;受験生向け&lt;/span&gt;&lt;/h5&gt;
&lt;ul class="mb-0"&gt;
&lt;li&gt;まず古文本文だけを読み、自分で大意をつかんでみる。&lt;/li&gt;
&lt;li&gt;その後、ここにある現代語訳と照合して、読み違えていた箇所を確認する。&lt;/li&gt;
&lt;li&gt;語句・文法・敬語のポイントを押さえてから、もう一度本文を通読する。&lt;/li&gt;
&lt;/ul&gt;
&lt;/div&gt;
&lt;div class="col-md-6 mb-3"&gt;
&lt;h5 class="fw-bold"&gt;&lt;span class="badge bg-success me-2"&gt;先生向け&lt;/span&gt;&lt;/h5&gt;
&lt;ul class="mb-0"&gt;
&lt;li&gt;授業や個別指導で配布するプリントのたたき台として利用。&lt;/li&gt;
&lt;li&gt;語句・文法の整理や「比較の視点」を板書・スライドに再構成する材料として活用。&lt;/li&gt;
&lt;li&gt;復習テストや課題プリントの設問を作る際の素材として利用。&lt;/li&gt;
&lt;/ul&gt;
&lt;/div&gt;
&lt;/div&gt;
&lt;/div&gt;
&lt;/div&gt;
&lt;p&gt;&lt;!-- 追加：MC→TP/SP/ST 送客（本文中盤の誘導リンク） --&gt;&lt;/p&gt;
&lt;div class="card shadow-sm mb-4 border-0"&gt;
&lt;div class="card-body" style="background: #f4f7ff;"&gt;
&lt;h2 class="h5 mb-2"&gt;このページの次にやること（得点につなげる）&lt;/h2&gt;
&lt;p class="mb-3" style="font-size: 0.95rem; line-height: 1.9;"&gt;本文・訳が確認できたら、次は&lt;strong&gt;「語句・敬語・助動詞を“設問処理できる形”にまとめる」&lt;/strong&gt;段階です。&lt;br /&gt;
共通テストは読み比べ（語り手の距離感）も出やすいので、自己流で詰まる場合は、必要な範囲だけ短期で補強するのが早いこともあります。&lt;/p&gt;
&lt;div style="border: 2px solid #2e7d32; background-color: #f1f8e9; padding: 10px 12px; display: flex; align-items: flex-start; justify-content: flex-start; margin-bottom: 0;"&gt;
&lt;p&gt;&lt;img decoding="async" style="width: 70px; height: auto; margin-right: 10px; flex-shrink: 0;" src="http://koten-kakitsubata.jp/wp-content/uploads/2023/03/logo.jpg" alt="古典専門塾かきつばたのロゴ" /&gt;&lt;/p&gt;
&lt;div style="text-align: left; flex: 1;"&gt;
&lt;p style="margin: 5px 0; font-size: 14px; line-height: 1.6;"&gt;目的に合わせて、まずは&lt;strong&gt;「短期で共通テスト古文の土台を固める」&lt;/strong&gt;か、&lt;strong&gt;「学校進度と定期試験も含めて積み上げる」&lt;/strong&gt;かを選ぶと判断しやすいです。&lt;/p&gt;
&lt;div style="margin-top: 6px;"&gt;&lt;a style="background-color: #2e7d32; color: #ffffff; padding: 5px 10px; text-align: center; text-decoration: none; display: inline-block; font-size: 14px; margin-right: 6px;" href="https://koten-kakitsubata.jp/spot/"&gt;&lt;br /&gt;
スポット個別指導&lt;br /&gt;
&lt;/a&gt;&lt;br /&gt;
&lt;a style="background-color: #2e7d32; color: #ffffff; padding: 5px 10px; text-align: center; text-decoration: none; display: inline-block; font-size: 14px; margin-right: 6px;" href="https://koten-kakitsubata.jp/school-exam/"&gt;&lt;br /&gt;
中高・定期試験対策&lt;br /&gt;
&lt;/a&gt;&lt;br /&gt;
&lt;a style="background-color: #2e7d32; color: #ffffff; padding: 5px 10px; text-align: center; text-decoration: none; display: inline-block; font-size: 14px;" href="https://koten-kakitsubata.jp/"&gt;&lt;br /&gt;
トップへ&lt;br /&gt;
&lt;/a&gt;&lt;/div&gt;
&lt;p style="margin: 8px 0 0; font-size: 13px; line-height: 1.6;"&gt;教室情報：&lt;a href="https://koten-kakitsubata.jp/access/"&gt;アクセス&lt;/a&gt;／運営：&lt;a href="https://koten-kakitsubata.jp/greeting/"&gt;代表挨拶&lt;/a&gt;&lt;/p&gt;
&lt;/div&gt;
&lt;/div&gt;
&lt;/div&gt;
&lt;/div&gt;
&lt;/div&gt;
&lt;p&gt;&lt;!-- /追加：MC→TP/SP/ST 送客 --&gt;&lt;/p&gt;
&lt;p&gt;&lt;!-- 記事冒頭：重要語句の即答ブロック（導入直後〜目次の前に差し込み） --&gt;&lt;/p&gt;
&lt;section class="kaki-quickanswer" style="margin: 1.2em 0 1.6em; padding: 1.1em 1.1em 0.95em; border: 1px solid #e6e6e6; border-radius: 10px; background: #fafafa;"&gt;
&lt;h2 style="margin: 0 0 0.6em; font-size: 1.25em; line-height: 1.4;"&gt;重要語句の意味&lt;/h2&gt;
&lt;p style="margin: 0 0 0.85em; line-height: 1.85;"&gt;このページは、&lt;strong&gt;本文＋現代語訳＋語句・敬語・文法&lt;/strong&gt;を一括で確認できるようにまとめています。&lt;br /&gt;
とくに検索が多い語（例：&lt;strong&gt;ねびととのひたる／おほかたなるやうに／まどろまれ給はず&lt;/strong&gt;）は、&lt;br /&gt;
&lt;strong&gt;意味を即答→品詞分解→本文に戻る&lt;/strong&gt;の順にすると処理が速くなります。&lt;/p&gt;
&lt;p&gt;&lt;!-- 検索クエリ即答（スニペット用） --&gt;&lt;/p&gt;
&lt;div style="margin: 0 0 0.9em; padding: 0.75em 0.85em; background: #fff; border: 1px solid #ededed; border-radius: 8px;"&gt;
&lt;p style="margin: 0 0 0.5em; font-weight: bold;"&gt;要点だけ（すぐに即答）&lt;/p&gt;
&lt;ul style="margin: 0; padding-left: 1.2em; line-height: 1.9;"&gt;
&lt;li&gt;&lt;strong&gt;ねびととのひたる 意味&lt;/strong&gt;：年を経て&lt;strong&gt;大人びて整っている&lt;/strong&gt;（「眠る」ではない）&lt;/li&gt;
&lt;li&gt;&lt;strong&gt;おほかたなるやうに 意味&lt;/strong&gt;：ただ&lt;strong&gt;通りいっぺんに／当たり障りなく&lt;/strong&gt;（形式的な挨拶）&lt;/li&gt;
&lt;li&gt;&lt;strong&gt;まどろまれ給はず 意味&lt;/strong&gt;：うとうと&lt;strong&gt;できない（眠れない）&lt;/strong&gt;（敬語は「院」向き）&lt;/li&gt;
&lt;li&gt;&lt;strong&gt;おほかた 意味（古語）&lt;/strong&gt;：おおよそ・だいたい／たいてい（本文では「無難に・形式的に」の方向）&lt;/li&gt;
&lt;/ul&gt;
&lt;/div&gt;
&lt;div style="overflow-x: auto; -webkit-overflow-scrolling: touch; margin: 0 0 0.95em;"&gt;
&lt;table style="width: 100%; border-collapse: collapse; background: #fff;"&gt;
&lt;thead&gt;
&lt;tr&gt;
&lt;th style="border: 1px solid #e6e6e6; padding: 0.55em; background: #f1f4f8; text-align: left; white-space: nowrap;"&gt;語句（原文）&lt;/th&gt;
&lt;th style="border: 1px solid #e6e6e6; padding: 0.55em; background: #f1f4f8; text-align: left;"&gt;意味（短く）&lt;/th&gt;
&lt;th style="border: 1px solid #e6e6e6; padding: 0.55em; background: #f1f4f8; text-align: left;"&gt;補足（品詞分解・ニュアンス）&lt;/th&gt;
&lt;th style="border: 1px solid #e6e6e6; padding: 0.55em; background: #f1f4f8; text-align: left; white-space: nowrap;"&gt;どの文章&lt;/th&gt;
&lt;/tr&gt;
&lt;/thead&gt;
&lt;tbody&gt;
&lt;tr&gt;
&lt;td style="border: 1px solid #e6e6e6; padding: 0.55em; line-height: 1.8;"&gt;&lt;strong&gt;ねびととのひたる御さま&lt;/strong&gt;&lt;br /&gt;
&lt;span style="font-size: 0.92em; color: #444;"&gt;（ねびととのひたる 意味）&lt;/span&gt;&lt;/td&gt;
&lt;td style="border: 1px solid #e6e6e6; padding: 0.55em; line-height: 1.8;"&gt;意味：すっかり&lt;strong&gt;大人びて整った&lt;/strong&gt;ご容姿&lt;/td&gt;
&lt;td style="border: 1px solid #e6e6e6; padding: 0.55em; line-height: 1.8;"&gt;&lt;strong&gt;ねび&lt;/strong&gt;＝ねぶ（年を経て成長する）連用形＋&lt;strong&gt;ととのひ&lt;/strong&gt;＝ととのふ連用形＋&lt;strong&gt;たる&lt;/strong&gt;（存続）＝たり連体形。&lt;br /&gt;
「まどろむ（眠る）」系に引っ張られやすい語ですが、ここは&lt;strong&gt;年齢・成熟&lt;/strong&gt;の方向で押さえると安定します。&lt;/td&gt;
&lt;td style="border: 1px solid #e6e6e6; padding: 0.55em; line-height: 1.8; white-space: nowrap;"&gt;とはずがたり&lt;/td&gt;
&lt;/tr&gt;
&lt;tr&gt;
&lt;td style="border: 1px solid #e6e6e6; padding: 0.55em; line-height: 1.8;"&gt;&lt;strong&gt;おほかたなるやうに&lt;/strong&gt;&lt;br /&gt;
&lt;span style="font-size: 0.92em; color: #444;"&gt;（おほかたなるやうに 意味）&lt;/span&gt;&lt;/td&gt;
&lt;td style="border: 1px solid #e6e6e6; padding: 0.55em; line-height: 1.8;"&gt;意味：ただ&lt;strong&gt;通りいっぺん&lt;/strong&gt;に／当たり障りなく（形式的に）&lt;/td&gt;
&lt;td style="border: 1px solid #e6e6e6; padding: 0.55em; line-height: 1.8;"&gt;形容動詞&lt;strong&gt;おほかたなり&lt;/strong&gt;（おおよそ・だいたい）連体形&lt;strong&gt;なる&lt;/strong&gt;＋名詞&lt;strong&gt;やう（様）&lt;/strong&gt;。&lt;br /&gt;
本文は「挨拶は無難に、でも&lt;strong&gt;手紙（本音）を忍ばせる&lt;/strong&gt;」流れなので、&lt;strong&gt;対比&lt;/strong&gt;を意識すると読み比べが楽になります。&lt;/td&gt;
&lt;td style="border: 1px solid #e6e6e6; padding: 0.55em; line-height: 1.8; white-space: nowrap;"&gt;とはずがたり&lt;/td&gt;
&lt;/tr&gt;
&lt;tr&gt;
&lt;td style="border: 1px solid #e6e6e6; padding: 0.55em; line-height: 1.8;"&gt;&lt;strong&gt;まどろまれ給はず&lt;/strong&gt;&lt;br /&gt;
&lt;span style="font-size: 0.92em; color: #444;"&gt;（まどろまれ給はず 意味）&lt;/span&gt;&lt;/td&gt;
&lt;td style="border: 1px solid #e6e6e6; padding: 0.55em; line-height: 1.8;"&gt;意味：うとうと&lt;strong&gt;できない&lt;/strong&gt;／眠れない&lt;/td&gt;
&lt;td style="border: 1px solid #e6e6e6; padding: 0.55em; line-height: 1.8;"&gt;&lt;strong&gt;まどろむ&lt;/strong&gt;＋&lt;strong&gt;る（可能：ここは「眠れない」）&lt;/strong&gt;＋&lt;strong&gt;給ふ（尊敬補助）&lt;/strong&gt;＋&lt;strong&gt;ず（打消）&lt;/strong&gt;。&lt;br /&gt;
敬語の方向は&lt;strong&gt;院&lt;/strong&gt;。意味は「（院が）眠れない」で押さえると、後続の独白・行動につながります。&lt;/td&gt;
&lt;td style="border: 1px solid #e6e6e6; padding: 0.55em; line-height: 1.8; white-space: nowrap;"&gt;増鏡&lt;/td&gt;
&lt;/tr&gt;
&lt;tr&gt;
&lt;td style="border: 1px solid #e6e6e6; padding: 0.55em; line-height: 1.8;"&gt;&lt;strong&gt;後深草院／斎宮&lt;/strong&gt;&lt;/td&gt;
&lt;td style="border: 1px solid #e6e6e6; padding: 0.55em; line-height: 1.8;"&gt;後深草院＝本文中の&lt;strong&gt;院&lt;/strong&gt;／斎宮＝本文中の&lt;strong&gt;前斎宮&lt;/strong&gt;&lt;/td&gt;
&lt;td style="border: 1px solid #e6e6e6; padding: 0.55em; line-height: 1.8;"&gt;2022共通テスト第3問は、同じ出来事を&lt;strong&gt;歴史物語（増鏡）&lt;/strong&gt;と&lt;strong&gt;日記（とはずがたり）&lt;/strong&gt;で読み比べる出題。&lt;br /&gt;
&lt;strong&gt;語り手の立場（距離感）&lt;/strong&gt;が違うため、院の描き方・評価のニュアンスも変わります。&lt;/td&gt;
&lt;td style="border: 1px solid #e6e6e6; padding: 0.55em; line-height: 1.8; white-space: nowrap;"&gt;共通（両方）&lt;/td&gt;
&lt;/tr&gt;
&lt;/tbody&gt;
&lt;/table&gt;
&lt;/div&gt;
&lt;div style="margin: 0 0 0.95em;"&gt;
&lt;p style="margin: 0 0 0.45em; font-weight: bold;"&gt;本文へ戻す 3ステップ&lt;/p&gt;
&lt;ul style="margin: 0; padding-left: 1.2em; line-height: 1.9;"&gt;
&lt;li&gt;① 上の表で、&lt;strong&gt;語句の意味&lt;/strong&gt;を即答で押さえる。&lt;/li&gt;
&lt;li&gt;② 次に、敬語は&lt;strong&gt;誰を高めているか&lt;/strong&gt;（院／斎宮／語り手）だけ確認する。&lt;/li&gt;
&lt;li&gt;③ その上で、&lt;strong&gt;組テキスト比較&lt;/strong&gt;（語り手の距離感・描き方の差）に戻って設問処理へ。&lt;/li&gt;
&lt;/ul&gt;
&lt;/div&gt;
&lt;div style="padding: 0.85em 0.9em; background: #fff; border: 1px solid #ededed; border-radius: 8px;"&gt;
&lt;p style="margin: 0 0 0.55em; font-weight: bold;"&gt;ミニFAQ&lt;/p&gt;
&lt;p style="margin: 0 0 0.6em; line-height: 1.85;"&gt;&lt;strong&gt;Q. 「ねびととのひたる」は誰の様子？&lt;/strong&gt;&lt;br /&gt;
A. &lt;strong&gt;斎宮&lt;/strong&gt;のご容姿です。「ねぶ＝年を経て大人になる」と取ると、直後のたとえ（花＝桜）にもつながりやすくなります。&lt;/p&gt;
&lt;p style="margin: 0 0 0.6em; line-height: 1.85;"&gt;&lt;strong&gt;Q. 「おほかたなるやうに」は良い意味？悪い意味？&lt;/strong&gt;&lt;br /&gt;
A. 善悪というより、「&lt;strong&gt;形式的に／無難に&lt;/strong&gt;」のニュアンスです。ここは&lt;strong&gt;挨拶は無難、でも中身は手紙で本音&lt;/strong&gt;という対比がポイントになります。&lt;/p&gt;
&lt;p style="margin: 0; line-height: 1.85;"&gt;&lt;strong&gt;Q. 「まどろまれ（給は）ず」はどう分解する？&lt;/strong&gt;&lt;br /&gt;
A. &lt;strong&gt;まどろむ&lt;/strong&gt;＋&lt;strong&gt;る（可能：ここは「眠れない」）&lt;/strong&gt;＋&lt;strong&gt;給ふ（尊敬補助）&lt;/strong&gt;＋&lt;strong&gt;ず（打消）&lt;/strong&gt;です。敬語の向きは「&lt;strong&gt;院&lt;/strong&gt;」で、「眠れない」と押さえると処理が早いです。&lt;/p&gt;
&lt;/div&gt;
&lt;/section&gt;
&lt;p&gt;&lt;!-- 目次 --&gt;&lt;/p&gt;
&lt;div class="card shadow-sm mb-4"&gt;
&lt;div class="card-header bg-light"&gt;
&lt;h2 id="index" class="h5 mb-0"&gt;目次&lt;/h2&gt;
&lt;/div&gt;
&lt;div class="card-body p-3"&gt;
&lt;div class="row"&gt;
&lt;div class="col-md-6"&gt;
&lt;ul class="list-group list-group-flush mb-2"&gt;
&lt;li class="list-group-item"&gt;&lt;a href="#honbun1"&gt;【本文１『増鏡』 本文】&lt;/a&gt;&lt;/li&gt;
&lt;li class="list-group-item"&gt;&lt;a href="#yaku1"&gt;【本文１『増鏡』 現代語訳】&lt;/a&gt;&lt;/li&gt;
&lt;li class="list-group-item"&gt;&lt;a href="#honbun2"&gt;【本文２『とはずがたり』 本文】&lt;/a&gt;&lt;/li&gt;
&lt;li class="list-group-item"&gt;&lt;a href="#yaku2"&gt;【本文２『とはずがたり』 現代語訳】&lt;/a&gt;&lt;/li&gt;
&lt;/ul&gt;
&lt;/div&gt;
&lt;div class="col-md-6"&gt;
&lt;ul class="list-group list-group-flush mb-0"&gt;
&lt;li class="list-group-item"&gt;&lt;a href="#points"&gt;【語句・文法のポイント】&lt;/a&gt;&lt;/li&gt;
&lt;li class="list-group-item"&gt;&lt;a href="#nerai"&gt;【出題のねらいと読解のポイント】&lt;/a&gt;&lt;/li&gt;
&lt;li class="list-group-item"&gt;&lt;a href="#checklist"&gt;【復習チェックリスト】&lt;/a&gt;&lt;/li&gt;
&lt;/ul&gt;
&lt;/div&gt;
&lt;/div&gt;
&lt;/div&gt;
&lt;/div&gt;
&lt;p&gt;&lt;!-- 本文１『増鏡』 --&gt;&lt;/p&gt;
&lt;div id="honbun1" class="card shadow-sm mb-4"&gt;
&lt;div class="card-header bg-light"&gt;
&lt;h2 class="h5 mb-0"&gt;【本文１『増鏡』 本文】&lt;/h2&gt;
&lt;/div&gt;
&lt;div class="card-body"&gt;院も我が御方にかへりて、うちやすませ給へれど、まどろまれ給はず。ありつる御面影、心にかかりて覚え給ふぞいとわりなき。「さしはへて聞こえむも、人聞きよろしかるまじ。いかがはせん」と思し乱る。御はらからと言へど、年月よそにて生ひ立ち給へれば、うとうとしく習ひ給へるままに、慎ましき御思ひも薄くやありけん、なほひたぶるにいぶせくてやみなむは、あかず口惜しと思す。けしからぬ御本性なりや。なにがしの大納言の娘、御身近く召し使ふ人、かの斎宮にも、さるべきゆかりありて睦ましく参りなるるを召し寄せて、「なれなれしきまでは思ひ寄らず。ただ少しけ近き程にて、思ふ心の片端を聞こえむ。かく折よき事もいと難かるべし」&lt;/div&gt;
&lt;p&gt;とせちにまめだちてのたまへば、いかがたばかりけむ、夢うつつともなく近付き聞こえ給へれば、いと心憂しと思せど、あえかに消え惑ひなどはし給はず。&lt;/p&gt;
&lt;div class="text-end"&gt;&lt;a class="btn btn-outline-secondary btn-sm" href="#index"&gt;目次に戻る&lt;/a&gt;&lt;/div&gt;
&lt;/div&gt;
&lt;p&gt;&lt;!-- 現代語訳１ --&gt;&lt;/p&gt;
&lt;div id="yaku1" class="card shadow-sm mb-4"&gt;
&lt;div class="card-header bg-light"&gt;
&lt;h2 class="h5 mb-0"&gt;【本文１『増鏡』 現代語訳】&lt;/h2&gt;
&lt;/div&gt;
&lt;div class="card-body"&gt;院も自室に戻って、少しお休みになるのだが、まどろむこともおできにならない。さきほどの斎宮のお姿が自然と心にかかって思い出されるのは、なんともどうしようもないことである。「わざわざ（手紙を）申し上げるのも人聞きが良くないだろう。どうしたものか。」とお思い乱れになる。ご兄妹とはいっても、長年別々に成長なさったので、もともと疎遠でいらっしゃったために、（斎宮と通じ合うことに）気が引けるお気持ちも薄かったのであろうか。やはりこのまま悶々として終わってしまうのは、満足できず残念だとお思いになる。「なんともけしからぬご性格であることよ。」某大納言の娘（後深草院二条）であって、院がお側近くに召し使っている人で、あの斎宮にもしかるべき縁があって親しく出入り申し上げている者をお呼び寄せになって、&lt;/div&gt;
&lt;p&gt;「馴れ馴れしい仲にまでなりたいとは思わない。ただ、少し身近なところで、私の思いの一端だけでも申し上げたい。このような都合のよい機会も、なかなかあるまい。」&lt;/p&gt;
&lt;p&gt;と、しきりに誠実そうにおっしゃるので、どのように取り計らったのであろうか, 斎宮のもとへ院が夢とも現実ともつかないような状態で近づき申し上げなさったので、斎宮は大変つらいとお思いになるけれど、弱々しく取り乱して消え入るような様子にはなられない。&lt;/p&gt;
&lt;div class="text-end"&gt;&lt;a class="btn btn-outline-secondary btn-sm" href="#index"&gt;目次に戻る&lt;/a&gt;&lt;/div&gt;
&lt;/div&gt;
&lt;p&gt;&lt;!-- 本文２『とはずがたり』 --&gt;&lt;/p&gt;
&lt;div id="honbun2" class="card shadow-sm mb-4"&gt;
&lt;div class="card-header bg-light"&gt;
&lt;h2 class="h5 mb-0"&gt;【本文２『とはずがたり』 本文】&lt;/h2&gt;
&lt;/div&gt;
&lt;div class="card-body"&gt;斎宮は二十に余り給ふ。ねびととのひたる御さま、神も名残を慕ひ給ひけるもことわりに、花といはば、桜にたとへても、よそ目はいかがとあやまたれ、霞の袖を重ぬるひまもいかにせましと思ひぬべき御有様なれば、ましてくまなき御心の内は、いつしかいかなる御物思ひの種にかと、よそも御心苦しくぞおぼえさせ給ひし。御物語ありて、神路山の御物語などたえだえ聞え給ひて、「今宵はいたう更け侍りぬ。のどかに明日は、嵐の山のかぶろなる梢どもも御覧じて御帰りあれ」&lt;/div&gt;
&lt;p&gt;など申させ給ひて、わが御方へ入らせ給ひて、いつしか&lt;/p&gt;
&lt;p&gt;「いかがすべき、いかがすべき」&lt;/p&gt;
&lt;p&gt;と仰せあり。思ひつることよとをかしくてあれば、&lt;/p&gt;
&lt;p&gt;「幼くより参りししるしに、このこと申しかなへたらん、まめやかに志ありと思はむ」&lt;/p&gt;
&lt;p&gt;など仰せありて、やがて御使に参る。ただおほかたなるやうに、「御対面うれしく、御旅寝すさまじくや」などにて, 忍びつつ文あり。氷襲の薄様にや、&lt;/p&gt;
&lt;p&gt;「知られじな今しも見つる面影のやがて心にかかりけりとは」&lt;/p&gt;
&lt;p&gt;更けぬれば、御前なる人も皆寄り臥したる。御主も小几帳ひき寄せて、御とのごもりたるなりけり。近く参りて、事のやう奏すれば、御顔うちあかめて, いと物ものたまはず。文も, 見るとしもなくて、うち置き給ひぬ。&lt;/p&gt;
&lt;p&gt;「何とか申すべき」&lt;/p&gt;
&lt;p&gt;と申せば、&lt;/p&gt;
&lt;p&gt;「思ひ寄らぬ御言の葉は, 何と申すべき方もなくて」&lt;/p&gt;
&lt;p&gt;とばかりにて、また寝給ひぬるも心やましければ、帰り参りてこのよしを申す。&lt;/p&gt;
&lt;p&gt;「ただ寝給ふらむところへ, 案内せよ、案内せよ」&lt;/p&gt;
&lt;p&gt;と責めさせ給ふもむつかしければ、御供に参らんことはやすくこそ、しるべして参る。甘の御衣などはことごとしければ、御大口ばかりにて, 忍びつつ入らせ給ふ。&lt;/p&gt;
&lt;p&gt;まづ先に参りて、御障子をやをら開けたれば、ありつるままにて御とのごもりたる。御前なる人も寝入りぬるにや、音する人もなく、小さらかに這ひ入らせ給ひぬる後、いかなる御ことどもかありけむ。&lt;/p&gt;
&lt;div class="text-end"&gt;&lt;a class="btn btn-outline-secondary btn-sm" href="#index"&gt;目次に戻る&lt;/a&gt;&lt;/div&gt;
&lt;/div&gt;
&lt;p&gt;&lt;!-- 現代語訳２ --&gt;&lt;/p&gt;
&lt;div id="yaku2" class="card shadow-sm mb-4"&gt;
&lt;div class="card-header bg-light"&gt;
&lt;h2 class="h5 mb-0"&gt;【本文２『とはずがたり』 現代語訳】&lt;/h2&gt;
&lt;/div&gt;
&lt;div class="card-body"&gt;斎宮は二十歳を過ぎていらっしゃる。すっかり大人びて整ったご容姿は、伊勢の神々も名残惜しくお慕いになった（退任後もしばらく伊勢にとどまらせた）のももっともなことで、花にたとえるなら桜と言っても、遠目にはどうであろうかと見まちがえてしまうほどである。桜に霞が重なるように、そのお顔を袖でお隠しになる一瞬の間さえ、どうしたものかと思い迷うに違いないと思わせるご様子なので、まして好色な院の心のうちでは、早くもどのような物思いの種になっているのだろうかと、よそ者の私（二条）から見ても、お気の毒なことだと存じられた。お話があって、斎宮が神路山（伊勢神宮にまつわる山）のことなどを、途切れ途切れにお語り申し上げなさって、「今宵はずいぶん夜も更けました。明日はゆっくりと, 嵐山の葉の落ちた梢などもご覧になって、お帰りください。」&lt;/div&gt;
&lt;p&gt;などと院がおっしゃって、ご自分のお部屋へお入りになると、早くも、&lt;/p&gt;
&lt;p&gt;「どうしたらよいだろう、どうしたらよいだろう。」&lt;/p&gt;
&lt;p&gt;とおっしゃる。思っていた通りのことだなあとおかしく思っていると,&lt;/p&gt;
&lt;p&gt;「幼いころからお前が仕えてきた甲斐として、このことを申し伝えて私の思いをかなえてくれたなら、まことに私に志ある者だと思おう。」&lt;/p&gt;
&lt;p&gt;などとおっしゃって、すぐに私が使いとして参上することになった。ただ通りいっぺんの挨拶として、「お目にかかれてうれしく存じます。旅寝は興ざめではありませんでしたか。」などと申し上げる、その中に, ひそかにお手紙がある。氷襲の重ね色の薄様であったろうか。&lt;/p&gt;
&lt;p&gt;&lt;strong&gt;知られじな今しも見つる面影のやがて心にかかりけりとは&lt;/strong&gt;&lt;br /&gt;
（ご存じないでしょうね。たった今お目にかかったあなたのお姿が、そのまま私の心に深くかかり続けているとは。）&lt;/p&gt;
&lt;p&gt;夜が更けたので、斎宮の御前に仕えている女房たちも皆、寄りかかって横になっている。斎宮も小几帳を引き寄せて、お休みになっているのだった。私はそば近くに参って、事の次第を申し上げると、斎宮はお顔を赤らめて、ほとんど何もおっしゃらない。お手紙も、別にご覧になるでもなく、そのまま置きなさった。&lt;/p&gt;
&lt;p&gt;「何とご返事申し上げましょうか。」&lt;/p&gt;
&lt;p&gt;と私が申し上げると、&lt;/p&gt;
&lt;p&gt;「思いも寄らないお言葉には、何と申し上げればよいのか言いようもなくて。」&lt;/p&gt;
&lt;p&gt;とだけおっしゃって、またお休みになってしまわれたのも、私は心中穏やかでないので、院のもとへ帰参して、このことを申し上げる。&lt;/p&gt;
&lt;p&gt;「かまわないから、お休みになっているところへ私を案内しろ、案内しろ。」&lt;/p&gt;
&lt;p&gt;とせき立てなさるのも煩わしいので、お供に参ることはたやすく, 私が案内役となってご一緒に参上する。院は直衣などは大げさなので、大口袴だけのお姿で, こっそりとお入りになる。&lt;/p&gt;
&lt;p&gt;まず私が先に参って、お襖をそっと開けると、さきほどのままのご様子でお休みになっている。御前の女房たちも寝入ってしまったのだろうか, 物音を立てる人もなく、院は身を小さくして静かに這うようにしてお入りになった。その後、どのようなことがあったのであろうか。&lt;/p&gt;
&lt;div class="text-end"&gt;&lt;a class="btn btn-outline-secondary btn-sm" href="#index"&gt;目次に戻る&lt;/a&gt;&lt;/div&gt;
&lt;/div&gt;
&lt;p&gt;&lt;!-- 差し替え：優先送客先（TP/SP/ST）にまとめたCTA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共通テスト古文の伸ばし方】：本文・訳が読めても、点にならない原因は&lt;strong&gt;「語句・敬語・助動詞が設問処理に結びつかない」&lt;/strong&gt;ところで止まりやすい点です。必要な範囲だけ短期で固めるならスポット、学校進度と定期試験まで含めて底上げするなら定期試験対策が選びやすいです。&lt;/p&gt;
&lt;div style="margin-top: 6px;"&gt;&lt;a style="background-color: #2e7d32; color: #ffffff; padding: 5px 10px; text-align: center; text-decoration: none; display: inline-block; font-size: 14px; margin-right: 6px;" href="https://koten-kakitsubata.jp/spot/"&gt;スポット個別指導&lt;/a&gt;&lt;br /&gt;
&lt;a style="background-color: #2e7d32; color: #ffffff; padding: 5px 10px; text-align: center; text-decoration: none; display: inline-block; font-size: 14px; margin-right: 6px;" href="https://koten-kakitsubata.jp/school-exam/"&gt;中高・定期試験対策&lt;/a&gt;&lt;br /&gt;
&lt;a style="background-color: #2e7d32; color: #ffffff; padding: 5px 10px; text-align: center; text-decoration: none; display: inline-block; font-size: 14px; margin-right: 6px;" href="https://koten-kakitsubata.jp/"&gt;トップへ&lt;/a&gt;&lt;/div&gt;
&lt;p style="margin: 8px 0 0; font-size: 13px; line-height: 1.6;"&gt;教室情報：&lt;a href="https://koten-kakitsubata.jp/access/"&gt;アクセス&lt;/a&gt;／運営：&lt;a href="https://koten-kakitsubata.jp/greeting/"&gt;代表挨拶&lt;/a&gt;&lt;/p&gt;
&lt;/div&gt;
&lt;/div&gt;
&lt;p&gt;&lt;!-- 語句・文法のポイント --&gt;&lt;/p&gt;
&lt;div id="points" class="card shadow-sm mb-4"&gt;
&lt;div class="card-header bg-info text-dark"&gt;
&lt;h2 class="h5 mb-0"&gt;語句・文法のポイント&lt;/h2&gt;
&lt;/div&gt;
&lt;div class="card-body"&gt;
&lt;p&gt;共通テストでは、&lt;strong&gt;重要単語・語句の意味&lt;/strong&gt;や、&lt;strong&gt;助動詞・敬語の働き&lt;/strong&gt;を問う設問が頻出です。『増鏡』『とはずがたり』の本文でも、頻出語・頻出表現が多く使われています。&lt;/p&gt;
&lt;h3 class="h6 mt-3"&gt;文章Ⅰ『増鏡』の重要語句・表現&lt;/h3&gt;
&lt;ul&gt;
&lt;li&gt;&lt;strong&gt;まどろまれ給はず&lt;/strong&gt;：動詞「まどろむ」＋可能の助動詞「る」＋尊敬の補助動詞「給ふ」＋打消「ず」。「お眠りになることができない」という意味。&lt;/li&gt;
&lt;li&gt;&lt;strong&gt;慎ましき御思ひ&lt;/strong&gt;：「慎まし」＝遠慮深い、控えめな。「妹に恋慕することへのためらいの気持ち」。&lt;/li&gt;
&lt;li&gt;&lt;strong&gt;なほひたぶるにいぶせくてやみなむは, あかず口惜し&lt;/strong&gt;：&lt;br /&gt;
「なほ」＝やはり、「ひたぶるに」＝ひたすら。「いぶせし」＝気持ちが晴れない。&lt;br /&gt;
「このまま悶々として終わってしまうのは, 物足りなく残念だ」と院が思う気持ちを表す。&lt;/li&gt;
&lt;li&gt;&lt;strong&gt;せちにまめだちて&lt;/strong&gt;：&lt;br /&gt;
「せちに」＝しきりに。「まめだつ」＝まじめぶる、誠実ぶる。&lt;br /&gt;
下心を隠しつつ、二条に誠実そうな態度で頼んでいるニュアンス。&lt;/li&gt;
&lt;/ul&gt;
&lt;h3 class="h6 mt-3"&gt;文章Ⅰ『増鏡』の文法・敬語チェック&lt;/h3&gt;
&lt;ul&gt;
&lt;li&gt;&lt;strong&gt;給ふ&lt;/strong&gt;：尊敬の補助動詞。主語が「院」のとき、院を高める働きをする。&lt;/li&gt;
&lt;li&gt;&lt;strong&gt;〜てやみなむ&lt;/strong&gt;：「止む」＋完了・強意「ぬ」＋推量「む」連体形。「（そうなって）終わってしまうだろう」という、望ましくない完了のイメージを押さえる。&lt;/li&gt;
&lt;li&gt;&lt;strong&gt;や〜けむ&lt;/strong&gt;：係助詞「や」＋過去推量「けむ」。「〜だったのだろうか」と語り手の推測・評価を挿入する表現。&lt;/li&gt;
&lt;/ul&gt;
&lt;h3 class="h6 mt-3"&gt;文章Ⅱ『とはずがたり』の重要語句・表現&lt;/h3&gt;
&lt;ul&gt;
&lt;li&gt;&lt;strong&gt;ねびととのひたる御さま&lt;/strong&gt;：「ねぶ」＝年をとる・成長する。「ととのふ」＝整う。十分に大人びて、魅力が整ったご様子。&lt;/li&gt;
&lt;li&gt;&lt;strong&gt;霞の袖を重ぬるひま&lt;/strong&gt;：桜に霞が重なる様子に、お顔を袖で隠す姿を重ねた比喩。「見たいのに見えない」もどかしさを表す。&lt;/li&gt;
&lt;li&gt;&lt;strong&gt;おほかたなるやうに&lt;/strong&gt;：形容動詞「おほかたなり」＝通りいっぺんだ、ありふれている。「ありふれた挨拶で」といった意味。&lt;/li&gt;
&lt;li&gt;&lt;strong&gt;思ひつることよとをかしくて&lt;/strong&gt;：「思ひつること」＝予想していた通りのこと。「をかし」＝興味深い、おかしみがある。好色な院の行動を、二条が少し突き放して眺めている視点が出る。&lt;/li&gt;
&lt;li&gt;&lt;strong&gt;責めさせ給ふもむつかしければ&lt;/strong&gt;：「むつかし」＝気が重い、煩わしい。院に急かされることへの二条の本音がにじむ。&lt;/li&gt;
&lt;/ul&gt;
&lt;h3 class="h6 mt-3"&gt;文章Ⅱ『とはずがたり』の文法・敬語チェック&lt;/h3&gt;
&lt;ul&gt;
&lt;li&gt;&lt;strong&gt;敬語の方向&lt;/strong&gt;：「給ふ」「参る」などが、誰を高め、誰がへりくだっているかに注目する。&lt;br /&gt;
・院に対する尊敬&lt;br /&gt;
・斎宮への敬意&lt;br /&gt;
・二条の謙譲表現&lt;/li&gt;
&lt;li&gt;&lt;strong&gt;語り手のコメントを示す表現&lt;/strong&gt;：&lt;br /&gt;
「〜と思ひぬべき」「〜かと」「〜や」など、二条が自分の感じたこと・推測を挿入する部分。&lt;br /&gt;
地の文とコメントの切り替わりを意識すると、会話問題・比較問題に強くなる。&lt;/li&gt;
&lt;/ul&gt;
&lt;/div&gt;
&lt;/div&gt;
&lt;p&gt;&lt;!-- 出題のねらいと読解のポイント --&gt;&lt;/p&gt;
&lt;div id="nerai" class="card shadow-sm mb-4"&gt;
&lt;div class="card-header bg-warning"&gt;
&lt;h2 class="h5 mb-0"&gt;出題のねらいと読解のポイント&lt;/h2&gt;
&lt;/div&gt;
&lt;div class="card-body"&gt;
&lt;h3 class="h6"&gt;出典と文章の位置づけ（歴史物語と日記）&lt;/h3&gt;
&lt;ul&gt;
&lt;li&gt;&lt;strong&gt;文章Ⅰ『増鏡』&lt;/strong&gt;&lt;br /&gt;
南北朝期成立の歴史物語。「四鏡」の最後に位置し、政治や院政の様子を物語として描く。語り手は、院の行動をやや批判的・距離を置いた目で眺めている。&lt;/li&gt;
&lt;li&gt;&lt;strong&gt;文章Ⅱ『とはずがたり』&lt;/strong&gt;&lt;br /&gt;
鎌倉中期、後深草院に仕えた二条が、自らの体験を回想した日記文学。語り手は二条本人であり、院と斎宮の間を「取り次ぐ立場」から物語る。&lt;/li&gt;
&lt;/ul&gt;
&lt;p&gt;同じ出来事を扱いながら、&lt;strong&gt;歴史物語&lt;/strong&gt;と&lt;strong&gt;日記&lt;/strong&gt;というジャンルの違い、そして&lt;strong&gt;語り手の立場の違い&lt;/strong&gt;が、人物の描かれ方・評価の仕方にも影響している点が、共通テストの重要な着眼点です。&lt;/p&gt;
&lt;h3 class="h6 mt-3"&gt;二つの文章を比較するときの視点&lt;/h3&gt;
&lt;ul&gt;
&lt;li&gt;&lt;strong&gt;院の描かれ方の違い&lt;/strong&gt;&lt;br /&gt;
・『増鏡』では、語り手が「けしからぬ御本性なりや」とツッコミを入れつつ描く。&lt;br /&gt;
・『とはずがたり』では、二条が皮肉を交えながらも、仕える立場から冷静に観察している。&lt;/li&gt;
&lt;li&gt;&lt;strong&gt;斎宮の描かれ方&lt;/strong&gt;&lt;br /&gt;
容姿の美しさが比喩やイメージを通して強調される一方、本人の言葉は多くない。表情や沈黙から、心情を汲み取る問題になりやすい。&lt;/li&gt;
&lt;li&gt;&lt;strong&gt;語り手の存在感&lt;/strong&gt;&lt;br /&gt;
・歴史物語の語り手は、やや俯瞰的・批評的な視点から院を評価。&lt;br /&gt;
・二条は、自分自身が渦中の人物であり、時に自嘲や皮肉を交えながら体験を語る。&lt;/li&gt;
&lt;/ul&gt;
&lt;p&gt;共通テストの第3問では、こうした「語り手の視点の違い」「人物の描写の違い」を踏まえて、話し合いの場面や比較の設問に答えさせる構成になっています。&lt;/p&gt;
&lt;h3 class="h6 mt-3"&gt;共通テスト古文で求められる読解力&lt;/h3&gt;
&lt;div class="table-responsive"&gt;
&lt;table class="table table-bordered align-middle mb-0"&gt;
&lt;thead class="table-light"&gt;
&lt;tr&gt;
&lt;th style="width: 30%;"&gt;読解力の観点&lt;/th&gt;
&lt;th&gt;ポイント&lt;/th&gt;
&lt;/tr&gt;
&lt;/thead&gt;
&lt;tbody&gt;
&lt;tr&gt;
&lt;td&gt;&lt;strong&gt;一文ごとの正確な解釈力&lt;/strong&gt;&lt;/td&gt;
&lt;td&gt;単語・文法・敬語の基礎知識に基づき、「誰が・誰に・何をしているのか」を取り違えない。&lt;/td&gt;
&lt;/tr&gt;
&lt;tr&gt;
&lt;td&gt;&lt;strong&gt;全体の大意を素早くつかむ力&lt;/strong&gt;&lt;/td&gt;
&lt;td&gt;場面設定（いつ・どこで・誰と誰のやりとりか）を早めに押さえ、細部をその上に載せていく。&lt;/td&gt;
&lt;/tr&gt;
&lt;tr&gt;
&lt;td&gt;&lt;strong&gt;複数テキストを比較する力&lt;/strong&gt;&lt;/td&gt;
&lt;td&gt;同じ人物・同じ出来事でも、ジャンルや語り手の価値観によって印象が変わることを理解する。&lt;/td&gt;
&lt;/tr&gt;
&lt;tr&gt;
&lt;td&gt;&lt;strong&gt;会話・話し合いを読む力&lt;/strong&gt;&lt;/td&gt;
&lt;td&gt;授業後の話し合いの会話文を読み、誰の意見が本文に即しているか、どこがズレているかを判断する力が問われる。&lt;/td&gt;
&lt;/tr&gt;
&lt;/tbody&gt;
&lt;/table&gt;
&lt;/div&gt;
&lt;/div&gt;
&lt;/div&gt;
&lt;p&gt;&lt;!-- 復習チェックリスト --&gt;&lt;/p&gt;
&lt;div id="checklist" class="card shadow-sm mb-4"&gt;
&lt;div class="card-header bg-success text-white"&gt;
&lt;h2 class="h5 mb-0"&gt;復習チェックリスト&lt;/h2&gt;
&lt;/div&gt;
&lt;div class="card-body"&gt;
&lt;h3 class="h6"&gt;内容理解チェック&lt;/h3&gt;
&lt;ul class="list-group mb-3"&gt;
&lt;li class="list-group-item"&gt;[ ] 『増鏡』の場面が「院の自室に戻った後の独白〜行動」であることを、自分の言葉で説明できる。&lt;/li&gt;
&lt;li class="list-group-item"&gt;[ ] 『とはずがたり』の語り手が二条であり、「院に仕えつつ、斎宮の女房でもある立場」から語っていることを説明できる。&lt;/li&gt;
&lt;li class="list-group-item"&gt;[ ] 院・斎宮・二条という三者の関係と、それぞれの立場から見たこの出来事の意味をまとめて説明できる。&lt;/li&gt;
&lt;li class="list-group-item"&gt;[ ] 院の行動が「好色で身勝手」として描かれていることを、本文中の表現（例：「けしからぬ御本性なりや」など）を挙げて説明できる。&lt;/li&gt;
&lt;/ul&gt;
&lt;h3 class="h6"&gt;語句・文法チェック&lt;/h3&gt;
&lt;ul class="list-group mb-3"&gt;
&lt;li class="list-group-item"&gt;[ ] 「慎ましき御思ひ」「なほひたぶるにいぶせくてやみなむ」「おほかたなるやうに」など、重要語句の意味を答えられる。&lt;/li&gt;
&lt;li class="list-group-item"&gt;[ ] 「まどろまれ給はず」などの形について、動詞・助動詞・敬語の組み合わせを品詞分解して説明できる。&lt;/li&gt;
&lt;li class="list-group-item"&gt;[ ] 「〜や〜けむ」「〜と思ひぬべき」など、語り手の推測・コメントを表す表現を見つけて、自然な現代語に訳せる。&lt;/li&gt;
&lt;li class="list-group-item"&gt;[ ] 敬語表現の方向（誰を高め、誰がへりくだっているか）を、本文中の具体例に即して確認できる。&lt;/li&gt;
&lt;/ul&gt;
&lt;h3 class="h6"&gt;本番までの活用法&lt;/h3&gt;
&lt;ul class="list-group mb-3"&gt;
&lt;li class="list-group-item"&gt;[ ] 本文を声に出して読み、リズムや敬語の配置を体で覚えた。&lt;/li&gt;
&lt;li class="list-group-item"&gt;[ ] 解説を見ずに、自力で本文の要約（200〜300字程度）を書いてみた。&lt;/li&gt;
&lt;li class="list-group-item"&gt;[ ] 予備校・解説書など他の解説と読み比べて、「語り手の視点」「比喩表現」のコメントを自分なりにまとめた。&lt;/li&gt;
&lt;li class="list-group-item"&gt;[ ] ここでまとめた「複数テキストの比較の視点」を、2021年以前の共通テスト古文や二次試験の過去問にも当てはめて練習してみた。&lt;/li&gt;
&lt;/ul&gt;
&lt;div class="text-end"&gt;&lt;a class="btn btn-outline-secondary btn-sm" href="#index"&gt;目次に戻る&lt;/a&gt;&lt;/div&gt;
&lt;/div&gt;
&lt;/div&gt;
&lt;div class="card shadow-sm mt-4 mb-4 border-0"&gt;&lt;/div&gt;
&lt;p&gt;&lt;!-- 末尾CTA（強化）：SP＋ST＋TPへ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1.6;"&gt;【中高・定期試験対策】：板書ノートや教科書ガイドの訳文暗記に頼らず、&lt;strong&gt;文法と読解を一体で鍛える個別指導&lt;/strong&gt;です。&lt;br /&gt;
定期試験の過去問や教科書本文をもとに、出題されやすいポイントを押さえながら読解演習を重ねることで、&lt;br /&gt;
一貫校の発展的なテストでも&lt;strong&gt;安定して高得点を狙える古典力&lt;/strong&gt;を身につけていきます。&lt;/p&gt;
&lt;div style="margin-top: 6px;"&gt;&lt;a style="background-color: #2e7d32; color: #ffffff; padding: 5px 10px; text-align: center; text-decoration: none; display: inline-block; font-size: 14px; margin-right: 6px;" href="https://koten-kakitsubata.jp/school-exam/"&gt;詳細を見る&lt;/a&gt;&lt;br /&gt;
&lt;a style="background-color: #2e7d32; color: #ffffff; padding: 5px 10px; text-align: center; text-decoration: none; display: inline-block; font-size: 14px; margin-right: 6px;" href="https://koten-kakitsubata.jp/spot/"&gt;スポット個別指導&lt;/a&gt;&lt;br /&gt;
&lt;a style="background-color: #2e7d32; color: #ffffff; padding: 5px 10px; text-align: center; text-decoration: none; display: inline-block; font-size: 14px; margin-right: 6px;" href="https://koten-kakitsubata.jp/"&gt;トップへ&lt;/a&gt;&lt;/div&gt;
&lt;p style="margin: 8px 0 0; font-size: 13px; line-height: 1.6;"&gt;教室情報：&lt;a href="https://koten-kakitsubata.jp/access/"&gt;アクセス&lt;/a&gt;／運営：&lt;a href="https://koten-kakitsubata.jp/greeting/"&gt;代表挨拶&lt;/a&gt;&lt;/p&gt;
&lt;/div&gt;
&lt;/div&gt;
&lt;p&gt;&lt;!-- [ /.socialSet ] --&gt;&lt;/p&gt;
&lt;div class="veu_socialSet veu_socialSet-position-after veu_contentAddSection"&gt;
&lt;p&gt;&lt;script&gt;window.twttr=(function(d,s,id){var js,fjs=d.getElementsByTagName(s)[0],t=window.twttr||{};if(d.getElementById(id))return t;js=d.createElement(s);js.id=id;js.src="https://platform.twitter.com/widgets.js";fjs.parentNode.insertBefore(js,fjs);t._e=[];t.ready=function(f){t._e.push(f);};return t;}(document,"script","twitter-wjs"));&lt;/script&gt;&lt;/p&gt;
&lt;/div&gt;
&lt;p&gt;&amp;nbsp;&lt;/p&gt;
------</t>
  </si>
  <si>
    <t>https://koten-kakitsubata.jp/blog/imperial-palace/</t>
  </si>
  <si>
    <t>以下のページは不自然なワードを使用しています。
これらを適切に自然な言葉に置き換えて下さい。
なお、本文の装飾や構造は絶対に変えないでください。
【対象ページURL】
https://koten-kakitsubata.jp/blog/imperial-palace/
【検出された不自然ワード】
- 設計
【本文】
------
&lt;div class="container my-4"&gt;
&lt;p&gt;&lt;!-- Hero Section --&gt;&lt;/p&gt;
&lt;div class="card shadow-sm mb-4 border-0" style="background: linear-gradient(135deg, #5e35b1, #00796b); color: #fff;"&gt;
&lt;div class="card-body p-4"&gt;
&lt;div class="d-flex flex-wrap justify-content-between align-items-center mb-2"&gt;&lt;span class="badge bg-light text-dark mb-2" style="font-size: 0.8rem;"&gt;高校国語／古典常識&lt;/span&gt;&lt;br /&gt;
&lt;span class="badge bg-warning text-dark mb-2" style="font-size: 0.75rem;"&gt;平安京・内裏のイメージ整理&lt;/span&gt;&lt;/div&gt;
&lt;h1 class="card-title mb-3" style="font-size: 2rem; line-height: 1.5;"&gt;&lt;/h1&gt;
&lt;p class="card-text mb-0" style="font-size: 0.98rem;"&gt;『源氏物語』や『大鏡』など平安朝文学を読むとき、&lt;strong&gt;内裏（だいり）&lt;/strong&gt;という言葉は避けて通れません。&lt;br /&gt;
しかし、「大内裏との違い」「紫宸殿や清涼殿・藤壺の位置関係」まで具体的にイメージできている人は多くありません。&lt;br /&gt;
本ページでは、図を手がかりに&lt;strong&gt;内裏の構造と後宮のイメージ&lt;/strong&gt;を整理し、古典の舞台を立体的に思い描けるようになることを目指します。&lt;/p&gt;
&lt;/div&gt;
&lt;/div&gt;
&lt;p&gt;&lt;!-- YouTubeセクション --&gt;&lt;/p&gt;
&lt;div class="card shadow-sm mb-4 border-0"&gt;
&lt;div class="card-body"&gt;
&lt;h2 class="h5 mb-3"&gt;動画で学ぶ：内裏のしくみと後宮のイメージ&lt;/h2&gt;
&lt;div class="embed-responsive embed-responsive-16by9 mb-3"&gt;&lt;iframe class="embed-responsive-item" title="YouTube video player" src="https://www.youtube.com/embed/QAXob0pT1ms" width="560" height="315" frameborder="0" allowfullscreen="allowfullscreen"&gt;&lt;/iframe&gt;&lt;/div&gt;
&lt;p class="mb-0"&gt;動画では、平安京の大内裏図を用いながら、&lt;strong&gt;内裏・紫宸殿・清涼殿・後宮&lt;/strong&gt;といった用語を一つひとつ丁寧に解説しています。&lt;br /&gt;
本文とあわせて視聴することで、古典作品の舞台がより立体的に理解できるようになります。&lt;/p&gt;
&lt;/div&gt;
&lt;/div&gt;
&lt;p&gt;&lt;!-- 1. 内裏とは何か --&gt;&lt;/p&gt;
&lt;div class="card shadow-sm mb-4 border-0"&gt;
&lt;div class="card-body"&gt;
&lt;h2 class="h4 mb-3"&gt;1. 内裏とは何か──大内裏との関係を整理する&lt;/h2&gt;
&lt;div class="row align-items-center"&gt;
&lt;div class="col-md-5 mb-3 mb-md-0 text-center"&gt;&lt;img decoding="async" loading="lazy" width="300" height="274" class="img-fluid rounded shadow-sm alignnone size-medium wp-image-401" src="http://koten-kakitsubata.jp/wp-content/uploads/2023/04/IMG_9448-300x274.png" alt="平安京の大内裏の図。役所が並ぶ中、内裏のエリアが示されている。" srcset="https://koten-kakitsubata.jp/wp-content/uploads/2023/04/IMG_9448-300x274.png 300w, https://koten-kakitsubata.jp/wp-content/uploads/2023/04/IMG_9448-1024x935.png 1024w, https://koten-kakitsubata.jp/wp-content/uploads/2023/04/IMG_9448-768x701.png 768w, https://koten-kakitsubata.jp/wp-content/uploads/2023/04/IMG_9448.png 1200w" sizes="(max-width: 300px) 100vw, 300px" /&gt;&lt;/div&gt;
&lt;div class="col-md-7"&gt;
&lt;p class="mb-2"&gt;まずおさえておきたいのは、&lt;strong&gt;大内裏（だいだいり）&lt;/strong&gt;と&lt;strong&gt;内裏（だいり）&lt;/strong&gt;の違いです。&lt;/p&gt;
&lt;ul class="mb-3"&gt;
&lt;li&gt;&lt;strong&gt;大内裏：&lt;/strong&gt;平安京における「官庁街」全体。役所がずらりと並ぶエリア。&lt;/li&gt;
&lt;li&gt;&lt;strong&gt;内裏：&lt;/strong&gt;その中にある、&lt;strong&gt;天皇の住まい兼政治の中枢エリア&lt;/strong&gt;。本ページの主役。&lt;/li&gt;
&lt;/ul&gt;
&lt;p class="mb-2"&gt;役所（中央官庁）はそれぞれの庁舎で日々の行政実務を行いますが、&lt;br /&gt;
&lt;span style="color: #0000ff; font-weight: bold;"&gt;「国としての大きな方針」や重要な決定は、各役所の大臣クラスが内裏に集まり、ここで決めていく&lt;/span&gt;というイメージです。&lt;/p&gt;
&lt;div class="table-responsive"&gt;
&lt;table class="table table-bordered table-hover align-middle mb-0"&gt;
&lt;thead class="text-center" style="background-color: #ede7f6;"&gt;
&lt;tr&gt;
&lt;th scope="col"&gt;名称&lt;/th&gt;
&lt;th scope="col"&gt;役割&lt;/th&gt;
&lt;th scope="col"&gt;古典での登場イメージ&lt;/th&gt;
&lt;/tr&gt;
&lt;/thead&gt;
&lt;tbody&gt;
&lt;tr&gt;
&lt;td class="fw-bold"&gt;大内裏&lt;/td&gt;
&lt;td&gt;官庁街全体。中央官庁が並ぶエリア。&lt;/td&gt;
&lt;td&gt;『大鏡』などで政治や儀式の舞台として登場。&lt;/td&gt;
&lt;/tr&gt;
&lt;tr&gt;
&lt;td class="fw-bold"&gt;内裏&lt;/td&gt;
&lt;td&gt;天皇の住まい＋政治の場。紫宸殿・清涼殿・後宮などを含む。&lt;/td&gt;
&lt;td&gt;『源氏物語』などの主要な舞台。后妃や女房たちが暮らす空間。&lt;/td&gt;
&lt;/tr&gt;
&lt;/tbody&gt;
&lt;/table&gt;
&lt;/div&gt;
&lt;p class="mt-2 mb-0"&gt;古典作品を読む際は、「大内裏＝官庁街」「内裏＝天皇の住まいを中心とした宮中」とイメージしておくと理解しやすくなります。&lt;/p&gt;
&lt;/div&gt;
&lt;/div&gt;
&lt;/div&gt;
&lt;/div&gt;
&lt;p&gt;&lt;!-- 2. 内裏の正面と紫宸殿 --&gt;&lt;/p&gt;
&lt;div class="card shadow-sm mb-4 border-0"&gt;
&lt;div class="card-body"&gt;
&lt;h2 class="h4 mb-3"&gt;2. 内裏の正面構造──建礼門・承明門・紫宸殿&lt;/h2&gt;
&lt;p class="mb-2"&gt;内裏の正面からの流れは、次のようになります。&lt;/p&gt;
&lt;ul class="mb-3"&gt;
&lt;li&gt;&lt;strong&gt;建礼門（けんれいもん）：&lt;/strong&gt;内裏の南側に位置する大きな門。&lt;/li&gt;
&lt;li&gt;&lt;strong&gt;承明門（しょうめいもん）：&lt;/strong&gt;建礼門を抜けた先にある門。&lt;/li&gt;
&lt;li&gt;&lt;strong&gt;紫宸殿（ししんでん）の南庭：&lt;/strong&gt;承明門をくぐると広がる庭。&lt;/li&gt;
&lt;li&gt;&lt;strong&gt;紫宸殿：&lt;/strong&gt;内裏の中心となる大きな建物。&lt;/li&gt;
&lt;/ul&gt;
&lt;p class="mb-2"&gt;建礼門から承明門を抜けると、&lt;strong&gt;紫宸殿の南庭&lt;/strong&gt;と呼ばれる広い庭に出ます。&lt;br /&gt;
そこから北側を見上げる形で、堂々とした紫宸殿がそびえています。&lt;/p&gt;
&lt;p class="mb-0"&gt;ただし紫宸殿は、&lt;span style="color: #ff0000; font-weight: bold;"&gt;日常の政務を行う場所ではなく、「大きな儀式」に用いられる建物&lt;/span&gt;です。&lt;br /&gt;
即位の儀など、国家的なセレモニーの舞台として登場することが多く、古典作品の中でも「儀式の場」として認識しておきましょう。&lt;/p&gt;
&lt;/div&gt;
&lt;/div&gt;
&lt;p&gt;&lt;!-- 3. 左近の桜・右近の橘 --&gt;&lt;/p&gt;
&lt;div class="card shadow-sm mb-4 border-0"&gt;
&lt;div class="card-body"&gt;
&lt;h2 class="h4 mb-3"&gt;3. 紫宸殿の庭──左近の桜・右近の橘&lt;/h2&gt;
&lt;div class="row align-items-center"&gt;
&lt;div class="col-md-5 mb-3 mb-md-0 text-center"&gt;&lt;img decoding="async" loading="lazy" width="300" height="214" class="img-fluid rounded shadow-sm wp-image-405" src="http://koten-kakitsubata.jp/wp-content/uploads/2023/04/image_2023_4_6-300x214.png" alt="紫宸殿の詳細図。東に桜、反対側に橘が植えられており、天皇の視点からの配置が説明されている。" srcset="https://koten-kakitsubata.jp/wp-content/uploads/2023/04/image_2023_4_6-300x214.png 300w, https://koten-kakitsubata.jp/wp-content/uploads/2023/04/image_2023_4_6-768x549.png 768w, https://koten-kakitsubata.jp/wp-content/uploads/2023/04/image_2023_4_6.png 942w" sizes="(max-width: 300px) 100vw, 300px" /&gt;&lt;/div&gt;
&lt;div class="col-md-7"&gt;
&lt;p class="mb-2"&gt;紫宸殿の南庭は、古典常識として頻出のポイントがあります。それが&lt;strong&gt;「左近の桜」「右近の橘」&lt;/strong&gt;です。&lt;/p&gt;
&lt;ul class="mb-2"&gt;
&lt;li&gt;紫宸殿を&lt;strong&gt;南側から&lt;/strong&gt;見たとき、&lt;strong&gt;東側に桜&lt;/strong&gt;が植わっている。&lt;/li&gt;
&lt;li&gt;反対側、西側に橘が植わっている。&lt;/li&gt;
&lt;li&gt;天皇は常に南を向いて座るため、&lt;strong&gt;天皇から見て右手が橘（右近の橘）、左手が桜（左近の桜）&lt;/strong&gt;となる。&lt;/li&gt;
&lt;/ul&gt;
&lt;p class="mb-0"&gt;入試問題で「左近の桜」「右近の橘」という語が出てきたら、&lt;strong&gt;紫宸殿の南庭&lt;/strong&gt;をイメージできるようにしておきましょう。&lt;/p&gt;
&lt;/div&gt;
&lt;/div&gt;
&lt;/div&gt;
&lt;/div&gt;
&lt;p&gt;&lt;!-- 4. 清涼殿と日常政務 --&gt;&lt;/p&gt;
&lt;div class="card shadow-sm mb-4 border-0"&gt;
&lt;div class="card-body"&gt;
&lt;h2 class="h4 mb-3"&gt;4. 清涼殿──天皇の日常生活と政務の場&lt;/h2&gt;
&lt;p class="mb-2"&gt;紫宸殿から渡り廊下でつながっている建物の一つが、&lt;strong&gt;清涼殿（せいりょうでん）&lt;/strong&gt;です。&lt;br /&gt;
内裏図では「5番の建物」として示されることが多く、&lt;strong&gt;天皇が日常を過ごし、日々の政務を行う場所&lt;/strong&gt;とされています。&lt;/p&gt;
&lt;p class="mb-2"&gt;紫宸殿が「晴れの場」だとすれば、清涼殿は&lt;strong&gt;「ふだんの仕事場兼居住空間」&lt;/strong&gt;というイメージです。&lt;br /&gt;
ここで大臣クラスとの話し合いが行われ、内裏の中枢として政治が動いていきます。&lt;/p&gt;
&lt;div class="alert alert-info" role="alert"&gt;清涼殿は多くの古典作品に登場する重要な建物です。&lt;br /&gt;
詳しい構造やエピソードは、別の解説・動画であわせて確認しておくと、古典読解がぐっと楽になります。&lt;/div&gt;
&lt;/div&gt;
&lt;/div&gt;
&lt;p&gt;&lt;!-- 5. 後宮とは ─ 公と私の空間 --&gt;&lt;/p&gt;
&lt;div class="card shadow-sm mb-4 border-0"&gt;
&lt;div class="card-body"&gt;
&lt;h2 class="h4 mb-3"&gt;5. 後宮とは──公的空間と私的空間の分かれ目&lt;/h2&gt;
&lt;div class="row align-items-center"&gt;
&lt;div class="col-md-5 mb-3 mb-md-0 text-center"&gt;&lt;img decoding="async" loading="lazy" width="300" height="292" class="img-fluid rounded shadow-sm wp-image-407" src="http://koten-kakitsubata.jp/wp-content/uploads/2023/04/IMG_9537-300x292.jpg" alt="紫宸殿の詳細図。東に桜、反対側に橘が植えられており、天皇の視点からの配置が説明されている。" srcset="https://koten-kakitsubata.jp/wp-content/uploads/2023/04/IMG_9537-300x292.jpg 300w, https://koten-kakitsubata.jp/wp-content/uploads/2023/04/IMG_9537.jpg 679w" sizes="(max-width: 300px) 100vw, 300px" /&gt;&lt;/div&gt;
&lt;div class="col-md-7"&gt;
&lt;p class="mb-2"&gt;紫宸殿より北側に位置する一帯の建物群を、まとめて&lt;strong&gt;後宮（こうきゅう）&lt;/strong&gt;と呼びます。&lt;/p&gt;
&lt;ul class="mb-2"&gt;
&lt;li&gt;&lt;strong&gt;後宮：&lt;/strong&gt;文字どおり「後ろの宮」。公的空間（表）の裏側にある、&lt;strong&gt;私的な空間&lt;/strong&gt;。&lt;/li&gt;
&lt;li&gt;天皇の&lt;strong&gt;妻妾（さいしょう）──妻・妾&lt;/strong&gt;たちが暮らすエリア。&lt;/li&gt;
&lt;li&gt;それぞれの建物には&lt;strong&gt;固有の名称（正式名）とあだ名（○○壺）&lt;/strong&gt;がある。&lt;/li&gt;
&lt;/ul&gt;
&lt;p class="mb-0"&gt;日中は清涼殿などの「表」の空間で政務が行われ、夜になると天皇は後宮のどこかの殿舎へと向かいます。&lt;br /&gt;
この&lt;strong&gt;公的空間と私的空間の切り替え&lt;/strong&gt;が、平安文学のドラマを生み出す大きな要素になっています。&lt;/p&gt;
&lt;/div&gt;
&lt;/div&gt;
&lt;/div&gt;
&lt;/div&gt;
&lt;p&gt;&lt;!-- 6. 後宮の殿舎と『源氏物語』 --&gt;&lt;/p&gt;
&lt;div class="card shadow-sm mb-4 border-0"&gt;
&lt;div class="card-body"&gt;
&lt;h2 class="h4 mb-3"&gt;6. 後宮の殿舎と『源氏物語』──藤壺・弘徽殿・桐壺&lt;/h2&gt;
&lt;p class="mb-2"&gt;後宮には多くの殿舎があり、それぞれに正式名称と愛称（○○壺）が付いています。&lt;br /&gt;
代表的な例を『源氏物語』との関係で整理しておきましょう。&lt;/p&gt;
&lt;div class="table-responsive mb-3"&gt;
&lt;table class="table table-bordered table-hover align-middle mb-0"&gt;
&lt;thead class="text-center" style="background-color: #fff3e0;"&gt;
&lt;tr&gt;
&lt;th scope="col"&gt;番号（例）&lt;/th&gt;
&lt;th scope="col"&gt;建物名・愛称&lt;/th&gt;
&lt;th scope="col"&gt;特徴・語源&lt;/th&gt;
&lt;th scope="col"&gt;代表的な人物&lt;/th&gt;
&lt;/tr&gt;
&lt;/thead&gt;
&lt;tbody&gt;
&lt;tr&gt;
&lt;td class="fw-bold text-center"&gt;1番&lt;/td&gt;
&lt;td&gt;襲芳舎（しゅうほうしゃ）／雷鳴壺など&lt;/td&gt;
&lt;td&gt;それぞれの殿舎に壺庭があり、植えられた木や特徴から愛称が付く。&lt;/td&gt;
&lt;td&gt;作品によって登場人物が変わる。&lt;/td&gt;
&lt;/tr&gt;
&lt;tr&gt;
&lt;td class="fw-bold text-center"&gt;2番&lt;/td&gt;
&lt;td&gt;凝華舎（ぎょうかしゃ）／梅壺&lt;/td&gt;
&lt;td&gt;壺庭に梅が植えられているため「梅壺」と呼ばれる。&lt;/td&gt;
&lt;td&gt;『源氏物語』でも「梅壺」の名はしばしば登場。&lt;/td&gt;
&lt;/tr&gt;
&lt;tr&gt;
&lt;td class="fw-bold text-center"&gt;3番&lt;/td&gt;
&lt;td&gt;飛香舎（ひぎょうしゃ）／藤壺&lt;/td&gt;
&lt;td&gt;壺庭に藤が植わっているため「藤壺」。&lt;/td&gt;
&lt;td&gt;藤壺女御：光源氏が密通してしまう、桐壺帝の最愛の后。&lt;/td&gt;
&lt;/tr&gt;
&lt;tr&gt;
&lt;td class="fw-bold text-center"&gt;11番&lt;/td&gt;
&lt;td&gt;弘徽殿（こきでん）&lt;/td&gt;
&lt;td&gt;右大臣の娘が住むなど、&lt;strong&gt;後ろ盾の厚い高い身分の后妃&lt;/strong&gt;が暮らす。&lt;/td&gt;
&lt;td&gt;弘徽殿女御：一の御子（のちの朱雀帝）の生母。&lt;/td&gt;
&lt;/tr&gt;
&lt;tr&gt;
&lt;td class="fw-bold text-center"&gt;15番&lt;/td&gt;
&lt;td&gt;桐壺（きりつぼ）&lt;/td&gt;
&lt;td&gt;桐の木がある壺庭から名付けられたとされる。&lt;/td&gt;
&lt;td&gt;桐壺の更衣：光源氏の母。身分が高くないが帝の寵愛は非常に厚い。&lt;/td&gt;
&lt;/tr&gt;
&lt;/tbody&gt;
&lt;/table&gt;
&lt;/div&gt;
&lt;p class="mb-2"&gt;こうした&lt;strong&gt;「壺」の名は、壺庭に植えられた木や特徴から付いたあだ名&lt;/strong&gt;です。&lt;br /&gt;
受験古典では、「藤壺」「桐壺」「弘徽殿」などの名称だけが登場することも多いので、&lt;br /&gt;
&lt;strong&gt;名前＝人物の格・物語上の立場&lt;/strong&gt;を結びつけて覚えておくと理解がスムーズになります。&lt;/p&gt;
&lt;div class="alert alert-warning" role="alert"&gt;&lt;strong&gt;ポイント：&lt;/strong&gt;藤壺・弘徽殿のように清涼殿に近い殿舎ほど、&lt;strong&gt;高い身分・強い後ろ盾&lt;/strong&gt;をもつ后妃が住むことが多い。&lt;/div&gt;
&lt;/div&gt;
&lt;/div&gt;
&lt;p&gt;&lt;!-- 中高・定期試験対策（古典専門塾かきつばた）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1.6;"&gt;【中高・定期試験対策】：&lt;br /&gt;
板書ノートや教科書ガイドの訳文暗記に頼らず、&lt;strong&gt;文法と読解を一体で鍛える個別指導&lt;/strong&gt;です。&lt;br /&gt;
定期試験の過去問や教科書本文をもとに、出題されやすいポイントを押さえながら読解演習を重ねることで、&lt;br /&gt;
一貫校の発展的なテストでも&lt;strong&gt;安定して高得点を狙える古典力&lt;/strong&gt;を身につけていきます。&lt;/p&gt;
&lt;p&gt;&lt;a style="background-color: #2e7d32; color: #ffffff; padding: 5px 10px; text-align: center; text-decoration: none; display: inline-block; font-size: 14px;" href="https://koten-kakitsubata.jp/school-exam/"&gt;&lt;br /&gt;
詳細を見る&lt;br /&gt;
&lt;/a&gt;&lt;/p&gt;
&lt;/div&gt;
&lt;/div&gt;
&lt;p&gt;&lt;!-- 7. 建物構造が生むドラマ --&gt;&lt;/p&gt;
&lt;div class="card shadow-sm mb-4 border-0"&gt;
&lt;div class="card-body"&gt;
&lt;h2 class="h4 mb-3"&gt;7. 建物の構造が生むドラマ──嫉妬と緊張感&lt;/h2&gt;
&lt;p class="mb-2"&gt;後宮の殿舎は、&lt;strong&gt;渡り廊下で互いに結ばれた構造&lt;/strong&gt;をしています。&lt;br /&gt;
天皇がある殿舎から別の殿舎へ向かうとき、その姿は他の后妃たちの目に入ります。&lt;/p&gt;
&lt;p class="mb-2"&gt;たとえば『源氏物語』冒頭の「桐壺」巻では、桐壺の更衣が帝の深い寵愛を受けているがゆえに、&lt;br /&gt;
他の后妃・女房たちから激しい嫉妬や恨みを買う様子が描かれています。&lt;/p&gt;
&lt;blockquote class="border-start ps-3 mb-2" style="border-color: #5e35b1 !important;"&gt;&lt;p&gt;帝がどの殿舎へ向かうのか、&lt;br /&gt;
どの妻妾が夜ごと清涼殿へ呼ばれているのか──&lt;br /&gt;
それを互いに感じ取りながら暮らしている世界。&lt;/p&gt;&lt;/blockquote&gt;
&lt;p class="mb-0"&gt;&lt;strong&gt;建物の配置・構造そのものが、人物関係の緊張感や嫉妬のドラマを生み出している&lt;/strong&gt;という視点で内裏図を見ると、&lt;br /&gt;
古典作品の一場面一場面が、よりリアルに立ち上がってきます。&lt;/p&gt;
&lt;/div&gt;
&lt;/div&gt;
&lt;p&gt;&lt;!-- 8. まとめ --&gt;&lt;/p&gt;
&lt;div class="card shadow-sm mb-4 border-0"&gt;
&lt;div class="card-body"&gt;
&lt;h2 class="h4 mb-3"&gt;8. まとめ：内裏のイメージを味方にして古典を読む&lt;/h2&gt;
&lt;p class="mb-3"&gt;最後に、本ページのポイントを整理しておきます。&lt;/p&gt;
&lt;ul class="mb-4"&gt;
&lt;li&gt;&lt;strong&gt;大内裏＝官庁街全体／内裏＝天皇の住まい＋政治の中枢&lt;/strong&gt;とイメージする。&lt;/li&gt;
&lt;li&gt;内裏の正面は、&lt;strong&gt;建礼門 → 承明門 → 紫宸殿の南庭 → 紫宸殿&lt;/strong&gt;という構造。&lt;/li&gt;
&lt;li&gt;紫宸殿は&lt;strong&gt;大きな儀式の場&lt;/strong&gt;、日常政務は主に&lt;strong&gt;清涼殿&lt;/strong&gt;で行われる。&lt;/li&gt;
&lt;li&gt;紫宸殿の庭には、&lt;strong&gt;左近の桜・右近の橘&lt;/strong&gt;が植えられている。&lt;/li&gt;
&lt;li&gt;紫宸殿より北の一帯が&lt;strong&gt;後宮&lt;/strong&gt;で、天皇の妻妾たちが暮らす私的空間。&lt;/li&gt;
&lt;li&gt;藤壺・弘徽殿・桐壺などの&lt;strong&gt;殿舎の名は、后妃の身分や物語上の立場&lt;/strong&gt;と結びつく。&lt;/li&gt;
&lt;li&gt;後宮の構造そのものが、&lt;strong&gt;嫉妬や対立といった物語の緊張感&lt;/strong&gt;を生み出している。&lt;/li&gt;
&lt;/ul&gt;
&lt;p class="mb-0"&gt;内裏図を頭に思い浮かべながら古典を読むことで、人物の動きや気持ちが立体的に見えてきます。&lt;br /&gt;
教科書や便覧に載っている図を何度も眺め、「ここが藤壺」「ここが清涼殿」と指差し確認する習慣をつけていきましょう。&lt;/p&gt;
&lt;/div&gt;
&lt;/div&gt;
&lt;p&gt;&lt;!-- CTAセクション --&gt;&lt;/p&gt;
&lt;div class="card shadow-lg mb-4 border-0" style="background: linear-gradient(135deg, #004d40, #7b1fa2); color: #fff;"&gt;
&lt;div class="card-body p-4"&gt;
&lt;h2 class="h4 mb-3"&gt;古典の舞台を「立体的に」理解したい方へ──個別指導のご案内&lt;/h2&gt;
&lt;p class="mb-3"&gt;古典専門塾かきつばたでは、内裏や大内裏・後宮といった&lt;strong&gt;古典常識&lt;/strong&gt;から、&lt;br /&gt;
『源氏物語』や『大鏡』などの&lt;strong&gt;長文読解&lt;/strong&gt;まで、一人ひとりの状況に合わせて指導を行っています。&lt;/p&gt;
&lt;div class="row"&gt;
&lt;div class="col-md-6 mb-3"&gt;
&lt;div class="rounded p-3 h-100" style="background-color: rgba(255,255,255,0.1);"&gt;
&lt;h3 class="h6 mb-2"&gt;こんな方におすすめです&lt;/h3&gt;
&lt;ul class="mb-0"&gt;
&lt;li&gt;内裏・後宮など&lt;strong&gt;古典常識が曖昧なまま&lt;/strong&gt;本文を読んでしまっている&lt;/li&gt;
&lt;li&gt;『源氏物語』や和歌の背景が&lt;strong&gt;イメージできずに暗記中心になっている&lt;/strong&gt;&lt;/li&gt;
&lt;li&gt;共通テスト・二次試験で&lt;strong&gt;安定して古典を得点源にしたい&lt;/strong&gt;&lt;/li&gt;
&lt;/ul&gt;
&lt;/div&gt;
&lt;/div&gt;
&lt;div class="col-md-6 mb-3"&gt;
&lt;div class="rounded p-3 h-100" style="background-color: rgba(255,255,255,0.1);"&gt;
&lt;h3 class="h6 mb-2"&gt;指導スタイル&lt;/h3&gt;
&lt;ul class="mb-0"&gt;
&lt;li&gt;&lt;strong&gt;完全１対１個別指導&lt;/strong&gt;で弱点と志望校に合わせてカリキュラムを設計&lt;/li&gt;
&lt;li&gt;図や年表を使いながら、&lt;strong&gt;舞台設定と文法・読解&lt;/strong&gt;を一体で指導&lt;/li&gt;
&lt;li&gt;教室授業と同内容を、&lt;strong&gt;オンライン&lt;/strong&gt;でも受講可能&lt;/li&gt;
&lt;/ul&gt;
&lt;/div&gt;
&lt;/div&gt;
&lt;/div&gt;
&lt;div class="d-flex flex-wrap align-items-center mt-3"&gt;&lt;/div&gt;
&lt;/div&gt;
&lt;/div&gt;
&lt;/div&gt;
&lt;p&gt;&lt;!-- 大学受験対策（古典専門塾かきつばた）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1.6;"&gt;【大学受験古典対策】：&lt;br /&gt;
共通テストから難関大の個別試験まで視野に入れ、&lt;strong&gt;読解・文法・語彙をまとめて鍛える個別カリキュラム&lt;/strong&gt;です。&lt;br /&gt;
志望校の過去問分析をもとに、頻出テーマの長文読解と記述答案の添削を繰り返し、&lt;strong&gt;入試本番で得点源になる古典力&lt;/strong&gt;を仕上げていきます。&lt;/p&gt;
&lt;p&gt;&lt;a style="background-color: #2e7d32; color: #ffffff; padding: 5px 10px; text-align: center; text-decoration: none; display: inline-block; font-size: 14px;" href="https://koten-kakitsubata.jp/enter-exam/"&gt;&lt;br /&gt;
詳細を見る&lt;br /&gt;
&lt;/a&gt;&lt;/p&gt;
&lt;/div&gt;
&lt;/div&gt;
------</t>
  </si>
  <si>
    <t>https://koten-kakitsubata.jp/blog/teikitesuto/</t>
  </si>
  <si>
    <t>以下のページは不自然なワードを使用しています。
これらを適切に自然な言葉に置き換えて下さい。
なお、本文の装飾や構造は絶対に変えないでください。
【対象ページURL】
https://koten-kakitsubata.jp/blog/teikitesuto/
【検出された不自然ワード】
- 失点
【本文】
------
&lt;p&gt;&amp;nbsp;&lt;/p&gt;
&lt;p&gt;&lt;iframe title="YouTube video player" src="https://www.youtube.com/embed/_IFHFuLMNM0?si=txsjMePezCrgeMlj" width="280" height="158" frameborder="0" allowfullscreen="allowfullscreen"&gt;&lt;/iframe&gt;&lt;/p&gt;
&lt;p&gt;古典の定期テストが近づくと、「訳を覚えるしかない」と焦ってしまいがちです。&lt;br /&gt;
でも、点数が安定しない原因は“暗記量”ではなく、テスト前の勉強が「どの順番で」「どこまで」できているかが曖昧なことにあるケースが多いです。&lt;/p&gt;
&lt;p&gt;このページでは、授業ノートと教科書（必要なら教科書ガイド）から出題ポイントを逆算し、&lt;br /&gt;
音読 → 単語 → 文法（特に助動詞）→ 主語判定 → 演習の順に、テスト前にやることを5ステップで整理します。&lt;br /&gt;
定期テストで戦えるようにしつつ、模試・入試の“初見の文章”にもつながる形で勉強を進めたい人向けです。&lt;/p&gt;
&lt;p&gt;古典全般の勉強法（通年の進め方）を先に押さえたい場合は、こちらもあわせて参考にしてください。&lt;/p&gt;
&lt;p&gt;→ &lt;a href="https://koten-kakitsubata.jp/blog/kotentokui/" target="_blank" rel="noopener noreferrer"&gt;古典が得意科目になる勉強法&lt;/a&gt;&lt;/p&gt;
&lt;hr /&gt;
&lt;h2&gt;ステップ1：逆算して出題ポイントを絞る&lt;/h2&gt;
&lt;h3&gt;「誰が出題するか」から逆算する&lt;/h3&gt;
&lt;p&gt;古典に限らず、定期テストは&lt;strong&gt;「その授業をしている先生が作るテスト」&lt;/strong&gt;です。したがって、最初に意識すべきは次の2点です。&lt;/p&gt;
&lt;ul&gt;
&lt;li&gt;テストを作るのは「授業担当の先生」&lt;/li&gt;
&lt;li&gt;先生が授業中に&lt;strong&gt;強調しているところ・板書したところ&lt;/strong&gt;は出題候補になりやすい&lt;/li&gt;
&lt;/ul&gt;
&lt;p&gt;いわば、&lt;strong&gt;「リバースアセンブル（逆算）」&lt;/strong&gt;するイメージです。&lt;br /&gt;
「テスト範囲の中で、先生ならどこを出題したくなるか？」という視点を持つだけでも、勉強の効率は大きく変わります。&lt;/p&gt;
&lt;h3&gt;教科書ガイド・あんちょこは「ゴール確認」の道具&lt;/h3&gt;
&lt;p&gt;いわゆる&lt;strong&gt;教科書ガイド（あんちょこ）&lt;/strong&gt;は、学校の先生からは歓迎されにくい面もありますが、実は&lt;strong&gt;使い方次第で非常に役に立つ道具&lt;/strong&gt;です。&lt;/p&gt;
&lt;ul&gt;
&lt;li&gt;教科書ガイド＝「どこまで理解していれば良いか」を知るための&lt;strong&gt;ゴールの見本&lt;/strong&gt;&lt;/li&gt;
&lt;li&gt;&lt;strong&gt;訳だけ読んで満足してしまう使い方&lt;/strong&gt;だと、点数は安定しない&lt;/li&gt;
&lt;li&gt;「この訳になるように、古文のどこをどう読んでいるのか？」を確認しながら使う&lt;/li&gt;
&lt;/ul&gt;
&lt;p&gt;よくある失敗は、&lt;/p&gt;
&lt;ul&gt;
&lt;li&gt;ノートやあんちょこを「入手しただけ」で終わる&lt;/li&gt;
&lt;li&gt;訳文を丸暗記してその場しのぎでテストを乗り切る&lt;/li&gt;
&lt;/ul&gt;
&lt;p&gt;というパターンです。これでは、&lt;/p&gt;
&lt;ul&gt;
&lt;li&gt;次の定期テストでまた一から暗記&lt;/li&gt;
&lt;li&gt;模試や入試の&lt;strong&gt;初見の文章にはまったく歯が立たない&lt;/strong&gt;&lt;/li&gt;
&lt;/ul&gt;
&lt;p&gt;という状態になってしまいます。&lt;br /&gt;
&lt;strong&gt;訳はあくまで「理解のチェック」や「ゴールの確認」であり、それ自体を覚えて終わりではない&lt;/strong&gt;ことを意識しておきましょう。&lt;/p&gt;
&lt;h3&gt;授業とノートを最大限に活用する&lt;/h3&gt;
&lt;p&gt;定期テスト対策の&lt;strong&gt;最も正攻法&lt;/strong&gt;は次の通りです。&lt;/p&gt;
&lt;ul&gt;
&lt;li&gt;授業をきちんと聞く&lt;/li&gt;
&lt;li&gt;先生の板書や強調しているポイントを、ノートに整理して残す&lt;/li&gt;
&lt;li&gt;取り損ねたところは、友達のノートを見せてもらって補う&lt;/li&gt;
&lt;/ul&gt;
&lt;p&gt;テスト範囲の文章とノートを照らし合わせ、&lt;strong&gt;「先生が意図を持って説明していたところ」&lt;/strong&gt;を中心に復習することが、結局は一番効率の良い勉強法です。&lt;/p&gt;
&lt;hr /&gt;
&lt;h2&gt;ステップ2：音読で古文に慣れる（品詞分解しながら読む）&lt;/h2&gt;
&lt;h3&gt;音読は「ただ読む」のではなく、考えながら読む&lt;/h3&gt;
&lt;p&gt;英語と同じく、古文でも&lt;strong&gt;音読&lt;/strong&gt;は有効です。ただし、&lt;strong&gt;音読さえしていれば勝手に力がつくわけではありません&lt;/strong&gt;。&lt;/p&gt;
&lt;ul&gt;
&lt;li&gt;どこで文が切れるか（ブレスの位置）&lt;/li&gt;
&lt;li&gt;どこが単語の境目か&lt;/li&gt;
&lt;li&gt;どの語がどの語にかかっているか&lt;/li&gt;
&lt;/ul&gt;
&lt;p&gt;といった点を意識しながら、&lt;strong&gt;頭の中で品詞分解をしつつ音読する&lt;/strong&gt;のが理想です。&lt;/p&gt;
&lt;p&gt;&lt;!-- 大学受験対策（古典専門塾かきつばた）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1.6;"&gt;【大学受験古典対策】：&lt;br /&gt;
共通テストから難関大の個別試験まで視野に入れ、&lt;strong&gt;読解・文法・語彙をまとめて鍛える個別カリキュラム&lt;/strong&gt;です。&lt;br /&gt;
志望校の過去問分析をもとに、頻出テーマの長文読解と記述答案の添削を繰り返し、&lt;strong&gt;入試本番で得点源になる古典力&lt;/strong&gt;を仕上げていきます。&lt;/p&gt;
&lt;p&gt;&lt;a style="background-color: #2e7d32; color: #ffffff; padding: 5px 10px; text-align: center; text-decoration: none; display: inline-block; font-size: 14px;" href="https://koten-kakitsubata.jp/enter-exam/"&gt;&lt;br /&gt;
詳細を見る&lt;br /&gt;
&lt;/a&gt;&lt;/p&gt;
&lt;/div&gt;
&lt;/div&gt;
&lt;h3&gt;古文と現代語訳をセットで音読する&lt;/h3&gt;
&lt;p&gt;音読の際は、次のような流れが効果的です。&lt;/p&gt;
&lt;ol&gt;
&lt;li&gt;古文を音読する&lt;/li&gt;
&lt;li&gt;対応する現代語訳も音読する&lt;/li&gt;
&lt;li&gt;古文と現代語訳を対応させながら、意味を頭の中で結びつける&lt;/li&gt;
&lt;/ol&gt;
&lt;p&gt;音読中に&lt;strong&gt;つっかえる箇所・意味があいまいな箇所&lt;/strong&gt;が出てきたら、その部分の語句や文法をもう一度確認しましょう。&lt;br /&gt;
&lt;strong&gt;意味が分からないまま音だけ追っても、学習効果はほとんどありません。&lt;/strong&gt;&lt;/p&gt;
&lt;h3&gt;音読のメリット&lt;/h3&gt;
&lt;ul&gt;
&lt;li&gt;文章の流れやリズムに慣れ、古文独特の言い回しに強くなる&lt;/li&gt;
&lt;li&gt;語彙・文法と本文のつながりが見え、暗記ではなく&lt;strong&gt;理解&lt;/strong&gt;につながる&lt;/li&gt;
&lt;li&gt;情景をイメージしながら読むことで、記憶に残りやすくなる&lt;/li&gt;
&lt;/ul&gt;
&lt;p&gt;古典の勉強を始めるときは、&lt;strong&gt;まず音読からスタート&lt;/strong&gt;するつもりで取り組んでみてください。&lt;/p&gt;
&lt;hr /&gt;
&lt;h2&gt;ステップ3：単語を覚える（現古異義語・多義語を中心に）&lt;/h2&gt;
&lt;h3&gt;古典単語は「出るところ」が決まっている&lt;/h3&gt;
&lt;p&gt;古典では、現代ではあまり使わない語や&lt;strong&gt;意味のズレた語&lt;/strong&gt;が頻出します。特に重要なのが、&lt;/p&gt;
&lt;ul&gt;
&lt;li&gt;&lt;strong&gt;現古異義語：&lt;/strong&gt;現代語と同じ形だが意味が違う単語&lt;/li&gt;
&lt;li&gt;&lt;strong&gt;多義語：&lt;/strong&gt;一つの単語に複数の意味があるもの&lt;/li&gt;
&lt;/ul&gt;
&lt;p&gt;例えば、「うつくし」は「美しい」だけでなく、&lt;strong&gt;「かわいらしい・いとおしい」&lt;/strong&gt;という意味で問われることがよくあります。&lt;/p&gt;
&lt;p&gt;高校2年生くらいまでであれば、学校配布の単語帳レベルで&lt;strong&gt;まずは200〜300語程度&lt;/strong&gt;をしっかり固めるイメージで十分戦えます。&lt;/p&gt;
&lt;h3&gt;「その単元で出てきた単語」は必ず覚える&lt;/h3&gt;
&lt;p&gt;定期テスト対策として最低限やるべきなのは、&lt;/p&gt;
&lt;ul&gt;
&lt;li&gt;テスト範囲の本文に出てきた単語は&lt;strong&gt;すべて意味を言えるようにする&lt;/strong&gt;&lt;/li&gt;
&lt;li&gt;学校で実施される&lt;strong&gt;古文単語テスト（20語・50語など）を毎回きっちり取りきる&lt;/strong&gt;&lt;/li&gt;
&lt;/ul&gt;
&lt;p&gt;本文で出てきた単語は、そのあと模試や入試の読解でも繰り返し登場します。&lt;br /&gt;
&lt;strong&gt;「範囲の単語だけ覚えて、テストが終わったら忘れる」&lt;/strong&gt;というサイクルから抜け出す意識が大切です。&lt;/p&gt;
&lt;h3&gt;文章と一緒に単語を覚える&lt;/h3&gt;
&lt;p&gt;単語帳だけで暗記するのがつらい人は、&lt;/p&gt;
&lt;ul&gt;
&lt;li&gt;本文を音読しながら単語の意味を確認する&lt;/li&gt;
&lt;li&gt;本文のフレーズごと覚えるイメージで暗記する&lt;/li&gt;
&lt;/ul&gt;
&lt;p&gt;といった方法がおすすめです。&lt;br /&gt;
&lt;strong&gt;文脈の中で単語を覚える&lt;/strong&gt;ことで、意味だけでなく用法も自然と身につきます。&lt;/p&gt;
&lt;hr /&gt;
&lt;h2&gt;ステップ4：古典文法を固める（特に助動詞）&lt;/h2&gt;
&lt;h3&gt;文法は「範囲」と「先生の板書」に注目する&lt;/h3&gt;
&lt;p&gt;学校や学年によっては、&lt;/p&gt;
&lt;ul&gt;
&lt;li&gt;中高一貫校で中2から古典文法を始め、高1で一周終わる&lt;/li&gt;
&lt;li&gt;「今回の定期テストの文法範囲はここからここまで」と明示される&lt;/li&gt;
&lt;/ul&gt;
&lt;p&gt;といった違いがあります。いずれにせよ大事なのは、&lt;/p&gt;
&lt;ul&gt;
&lt;li&gt;テスト範囲として指定された文法事項（例：助動詞「き・けり・つ・ぬ・たり・り」）&lt;/li&gt;
&lt;li&gt;先生が授業内で&lt;strong&gt;板書してまで説明していた文法ポイント&lt;/strong&gt;&lt;/li&gt;
&lt;/ul&gt;
&lt;p&gt;を、本文中で&lt;strong&gt;正しく品詞分解できるようにしておく&lt;/strong&gt;ことです。&lt;/p&gt;
&lt;p&gt;特に、次のようなものは「頻出＋先生が説明しがち」なので要チェックです。&lt;/p&gt;
&lt;ul&gt;
&lt;li&gt;&lt;strong&gt;呼応の副詞：&lt;/strong&gt;「いと〜打消」「あながちに〜打消」など&lt;/li&gt;
&lt;li&gt;&lt;strong&gt;一部の副助詞：&lt;/strong&gt;「だに・すら・さえ」など&lt;/li&gt;
&lt;/ul&gt;
&lt;p&gt;授業で「今回の単元の流れからは少し外れるけれど、これはテストに出すよ」といったニュアンスで説明されたものは、&lt;strong&gt;必ずノートを見直して復習&lt;/strong&gt;しておきましょう。&lt;br /&gt;
可能なら、対応する文法問題集の該当問題を事前に一度解いておくと安心です。&lt;/p&gt;
&lt;h3&gt;助動詞は「意味＋活用」を丸ごとマスター&lt;/h3&gt;
&lt;p&gt;古典文法の中でも、&lt;strong&gt;助動詞は入試まで直結する最重要分野&lt;/strong&gt;です。&lt;br /&gt;
定期テストの段階から、&lt;/p&gt;
&lt;ul&gt;
&lt;li&gt;助動詞ごとの&lt;strong&gt;意味&lt;/strong&gt;&lt;/li&gt;
&lt;li&gt;用言につくときの&lt;strong&gt;活用形&lt;/strong&gt;&lt;/li&gt;
&lt;/ul&gt;
&lt;p&gt;をセットで覚えていきましょう。&lt;/p&gt;
&lt;p&gt;助動詞の活用は、以下のページに&lt;strong&gt;印刷して使える表&lt;/strong&gt;があります。定期テスト対策にもぜひ活用してください。&lt;br /&gt;
→ &lt;a href="https://koten-kakitsubata.jp/blog/jyodoushikatuyouhyou/" target="_blank" rel="noopener noreferrer"&gt;古典「助動詞の活用」をマスターしよう！&lt;/a&gt;&lt;br /&gt;
あわせて、&lt;strong&gt;歌で覚えるバージョン&lt;/strong&gt;もあります。暗記が苦手な人はぜひこちらも。&lt;br /&gt;
→ &lt;a href="https://koten-kakitsubata.jp/blog/zyodoushi/" target="_blank" rel="noopener noreferrer"&gt;歌で覚える古典の助動詞&lt;/a&gt;&lt;/p&gt;
&lt;hr /&gt;
&lt;h2&gt;ステップ5：読解で失点を減らす（主語判定・古典常識・演習）&lt;/h2&gt;
&lt;h3&gt;定期テストと入試では「求められる力」が違う&lt;/h3&gt;
&lt;p&gt;定期テストは、正直なところ&lt;strong&gt;古文と現代語訳を暗記してしまえば点数が取れてしまう&lt;/strong&gt;こともあります。&lt;br /&gt;
しかし、入試問題や模試では、&lt;strong&gt;完全な初見の文章&lt;/strong&gt;に取り組む必要があります。&lt;/p&gt;
&lt;p&gt;そのため、定期テストに向けて覚える際も、&lt;/p&gt;
&lt;ul&gt;
&lt;li&gt;単語の意味だけでなく、&lt;strong&gt;どういう文脈で使われているのか&lt;/strong&gt;&lt;/li&gt;
&lt;li&gt;文法事項が文の中で&lt;strong&gt;どのような働きをしているのか&lt;/strong&gt;&lt;/li&gt;
&lt;/ul&gt;
&lt;p&gt;まで意識しておくことが重要です。&lt;/p&gt;
&lt;h3&gt;主語判定の力をつける&lt;/h3&gt;
&lt;p&gt;古文は、現代文と比べると&lt;strong&gt;主語が省略されがち&lt;/strong&gt;です。&lt;br /&gt;
&lt;strong&gt;「この文の主語は誰か？」を判定する力&lt;/strong&gt;を鍛えると、&lt;/p&gt;
&lt;ul&gt;
&lt;li&gt;文の意味が通りやすくなる&lt;/li&gt;
&lt;li&gt;活用形や助動詞の意味の取り方のチェックにも役立つ&lt;/li&gt;
&lt;/ul&gt;
&lt;p&gt;といったメリットがあります。&lt;/p&gt;
&lt;h3&gt;文章の背景・古典常識を押さえる&lt;/h3&gt;
&lt;p&gt;古典作品は、その時代の文化・価値観を色濃く反映しています。最低限、次を押さえておきましょう。&lt;/p&gt;
&lt;ul&gt;
&lt;li&gt;&lt;strong&gt;筆者と作品名（タイトル）&lt;/strong&gt;をセットで覚える&lt;/li&gt;
&lt;li&gt;作品のジャンル（随筆・日記・物語など）をざっくり把握する&lt;/li&gt;
&lt;li&gt;季節感／身分制度／生活習慣などの&lt;strong&gt;古典常識&lt;/strong&gt;を意識する&lt;/li&gt;
&lt;/ul&gt;
&lt;p&gt;背景が分かると、登場人物の心情や和歌、情景描写が一気に読みやすくなります。&lt;br /&gt;
文章の背景情報を意識しながら読むことで、&lt;strong&gt;単なる「訳の暗記」ではない、豊かな読解&lt;/strong&gt;ができるようになります。&lt;/p&gt;
&lt;h3&gt;文法構造を意識しながら問題演習をする&lt;/h3&gt;
&lt;p&gt;読解力を上げるためには、&lt;strong&gt;問題演習の積み重ね&lt;/strong&gt;が欠かせません。問題を解いたら、&lt;/p&gt;
&lt;ul&gt;
&lt;li&gt;正解・不正解のチェック&lt;/li&gt;
&lt;li&gt;なぜその選択肢が正しいのか・間違っているのかの確認&lt;/li&gt;
&lt;li&gt;単語・文法・主語判定のどこでつまずいたかの分析&lt;/li&gt;
&lt;/ul&gt;
&lt;p&gt;を行いましょう。&lt;strong&gt;「分からなかったところを丁寧に復習する」&lt;/strong&gt;というプロセスが、次のテストや模試での点数アップにつながります。&lt;/p&gt;
&lt;hr /&gt;
&lt;h2&gt;定期テストに向けた学習の流れ（おすすめステップ）&lt;/h2&gt;
&lt;p&gt;定期テスト前の学習は、次のような流れで進めると整理しやすくなります。&lt;/p&gt;
&lt;table style="width: 100%; border-collapse: collapse; margin: 10px 0;"&gt;
&lt;tbody&gt;
&lt;tr&gt;
&lt;th style="border: 1px solid #ddd; padding: 8px; background: #f5f5f5; text-align: left;"&gt;タイミング（目安）&lt;/th&gt;
&lt;th style="border: 1px solid #ddd; padding: 8px; background: #f5f5f5; text-align: left;"&gt;やること&lt;/th&gt;
&lt;/tr&gt;
&lt;tr&gt;
&lt;td style="border: 1px solid #ddd; padding: 8px;"&gt;1週間前&lt;/td&gt;
&lt;td style="border: 1px solid #ddd; padding: 8px;"&gt;ノートで出題ポイントを絞る → 本文を音読し、曖昧な箇所を洗い出す&lt;/td&gt;
&lt;/tr&gt;
&lt;tr&gt;
&lt;td style="border: 1px solid #ddd; padding: 8px;"&gt;3〜5日前&lt;/td&gt;
&lt;td style="border: 1px solid #ddd; padding: 8px;"&gt;範囲単語を固める → 文法（助動詞）を「意味＋活用」で整理&lt;/td&gt;
&lt;/tr&gt;
&lt;tr&gt;
&lt;td style="border: 1px solid #ddd; padding: 8px;"&gt;前日〜直前&lt;/td&gt;
&lt;td style="border: 1px solid #ddd; padding: 8px;"&gt;プリント・問題集で演習 → 間違いの原因（単語/文法/主語/背景）を潰す&lt;/td&gt;
&lt;/tr&gt;
&lt;/tbody&gt;
&lt;/table&gt;
&lt;ol&gt;
&lt;li&gt;&lt;strong&gt;授業ノートと教科書を見直す&lt;/strong&gt;&lt;br /&gt;
・先生が強調していた箇所・板書の内容をチェック&lt;/li&gt;
&lt;li&gt;&lt;strong&gt;本文の音読＋現代語訳の確認&lt;/strong&gt;&lt;br /&gt;
・意味のあいまいな部分を洗い出し、単語・文法を再確認&lt;/li&gt;
&lt;li&gt;&lt;strong&gt;単語の暗記&lt;/strong&gt;&lt;br /&gt;
・その範囲で出てきた単語＋単語テスト範囲を仕上げる&lt;/li&gt;
&lt;li&gt;&lt;strong&gt;文法（特に助動詞）の整理&lt;/strong&gt;&lt;br /&gt;
・活用表・例文を使って、意味と形をセットで覚える&lt;/li&gt;
&lt;li&gt;&lt;strong&gt;演習＋復習&lt;/strong&gt;&lt;br /&gt;
・学校のプリントや問題集の該当部分を解いて、間違えた問題を重点的に復習&lt;/li&gt;
&lt;/ol&gt;
&lt;hr /&gt;
&lt;h2&gt;まとめ：暗記に頼りすぎず、「理解」で戦える科目にしよう&lt;/h2&gt;
&lt;ul&gt;
&lt;li&gt;古典の定期テストは、&lt;strong&gt;授業・ノート・教科書ガイドを上手に使った「逆算学習」&lt;/strong&gt;がカギ。&lt;/li&gt;
&lt;li&gt;音読は、字面を追うだけでなく、&lt;strong&gt;品詞分解や意味を考えながら行う&lt;/strong&gt;ことで効果が出る。&lt;/li&gt;
&lt;li&gt;単語は、&lt;strong&gt;現古異義語・多義語&lt;/strong&gt;を中心に、本文とセットで覚えると定着しやすい。&lt;/li&gt;
&lt;li&gt;文法、とくに&lt;strong&gt;助動詞&lt;/strong&gt;は定期テストだけでなく入試まで続く最重要分野。&lt;/li&gt;
&lt;li&gt;訳暗記で終わらせず、&lt;strong&gt;主語判定＋古典常識＋演習&lt;/strong&gt;までつなげると、初見文にも強くなる。&lt;/li&gt;
&lt;/ul&gt;
&lt;p&gt;定期テストは、古典を「暗記科目」で終わらせるか、「得点源」に変えていくかの分かれ道でもあります。&lt;br /&gt;
&lt;strong&gt;音読・単語・文法・読解・背景知識&lt;/strong&gt;の5本柱を意識して勉強を積み重ねていけば、模試や入試の初見文にも対応できる本物の読解力が身についていきます。&lt;br /&gt;
今回ご紹介したポイントを参考に、次の定期テストから少しずつ取り入れてみてください。&lt;/p&gt;
&lt;p&gt;&lt;!-- 中高・定期試験対策（古典専門塾かきつばた）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1.6;"&gt;【中高・定期試験対策】：&lt;br /&gt;
板書ノートや教科書ガイドの訳文暗記に頼らず、&lt;strong&gt;文法と読解を一体で鍛える個別指導&lt;/strong&gt;です。&lt;br /&gt;
定期試験の過去問や教科書本文をもとに、出題されやすいポイントを押さえながら読解演習を重ねることで、&lt;br /&gt;
一貫校の発展的なテストでも&lt;strong&gt;安定して高得点を狙える古典力&lt;/strong&gt;を身につけていきます。&lt;/p&gt;
&lt;p&gt;&lt;a style="background-color: #2e7d32; color: #ffffff; padding: 5px 10px; text-align: center; text-decoration: none; display: inline-block; font-size: 14px;" href="https://koten-kakitsubata.jp/school-exam/"&gt;&lt;br /&gt;
詳細を見る&lt;br /&gt;
&lt;/a&gt;&lt;/p&gt;
&lt;/div&gt;
&lt;/div&gt;
&lt;p&gt;&amp;nbsp;&lt;/p&gt;
------</t>
  </si>
  <si>
    <t>https://koten-kakitsubata.jp/blog/times-of-day/</t>
  </si>
  <si>
    <t>以下のページは不自然なワードを使用しています。
これらを適切に自然な言葉に置き換えて下さい。
なお、本文の装飾や構造は絶対に変えないでください。
【対象ページURL】
https://koten-kakitsubata.jp/blog/times-of-day/
【検出された不自然ワード】
- 導線
【本文】
------
&lt;p&gt;&amp;nbsp;&lt;/p&gt;
&lt;div class="container my-4"&gt;
&lt;p&gt;&lt;!-- Hero Section --&gt;&lt;/p&gt;
&lt;div class="card shadow-sm mb-4 border-0" style="background: linear-gradient(135deg, #1e88e5, #00897b); color: #fff;"&gt;
&lt;div class="card-body p-4"&gt;
&lt;div class="d-flex flex-wrap justify-content-between align-items-center mb-2"&gt;&lt;span class="badge bg-light text-dark mb-2" style="font-size: 0.8rem;"&gt;古典常識／十二支の時刻&lt;/span&gt;&lt;br /&gt;
&lt;span class="badge bg-warning text-dark mb-2" style="font-size: 0.75rem;"&gt;古典読解のための基礎知識&lt;/span&gt;&lt;/div&gt;
&lt;h1 class="card-title mb-3" style="font-size: 2rem; line-height: 1.5;"&gt;&lt;/h1&gt;
&lt;p class="card-text mb-0" style="font-size: 0.98rem;"&gt;十二支（子・丑・寅・卯…）は「年」や「方角」だけでなく、&lt;strong&gt;時刻&lt;/strong&gt;も表します。&lt;br /&gt;
古文や漢文では、「未の刻」「丑三つ時」といった表現が頻出です。&lt;br /&gt;
本ページでは、&lt;strong&gt;十二支と時刻の対応・2時間刻みの考え方・丑三つ時の意味&lt;/strong&gt;を整理し、&lt;br /&gt;
古典の文章を読み解くうえで役立つ基礎知識としてまとめていきます。&lt;/p&gt;
&lt;/div&gt;
&lt;/div&gt;
&lt;p class="mb-4"&gt;大学受験の古典（古文・漢文）で「時刻・暦・古典常識」を得点に変える学習の組み立て方は、&lt;a href="https://koten-kakitsubata.jp/enter-exam/"&gt;&lt;strong&gt;全体像はこちら&lt;/strong&gt;&lt;/a&gt;でご確認いただけます。&lt;/p&gt;
&lt;p&gt;&lt;!-- YouTubeセクション --&gt;&lt;/p&gt;
&lt;div class="card shadow-sm mb-4 border-0"&gt;
&lt;div class="card-body"&gt;
&lt;h2 class="h5 mb-3"&gt;動画で学ぶ：十二支の時刻の考え方&lt;/h2&gt;
&lt;div class="embed-responsive embed-responsive-16by9 mb-3"&gt;&lt;iframe class="embed-responsive-item" title="YouTube video player" src="https://www.youtube.com/embed/AvrgaaucieU" width="560" height="315" frameborder="0" allowfullscreen="allowfullscreen"&gt;&lt;/iframe&gt;&lt;/div&gt;
&lt;p class="mb-0" style="font-size: 0.95rem;"&gt;古典専門塾かきつばた講師・岡部が、十二支と時刻の関係を図を使いながら解説しています。&lt;br /&gt;
本文とあわせて視聴することで、&lt;strong&gt;「時刻表現がイメージとして頭に残る」&lt;/strong&gt;状態を目指しましょう。&lt;/p&gt;
&lt;/div&gt;
&lt;/div&gt;
&lt;p&gt;&lt;!-- 十二支と時刻の全体像 --&gt;&lt;/p&gt;
&lt;div class="card shadow-sm mb-4 border-0"&gt;
&lt;div class="card-body"&gt;
&lt;h2 class="h4 mb-3"&gt;1. 十二支は「年・方角・時刻」を表すマルチプレーヤー&lt;/h2&gt;
&lt;p class="mb-3"&gt;十二支というと、多くの人がまず&lt;strong&gt;干支の「◯年」&lt;/strong&gt;を思い浮かべるはずです。&lt;br /&gt;
例えば、卯年・戌年といった表し方ですね。&lt;/p&gt;
&lt;ul class="mb-3"&gt;
&lt;li&gt;&lt;strong&gt;年を表す：&lt;/strong&gt; 卯年・戌年など&lt;/li&gt;
&lt;li&gt;&lt;strong&gt;方角を表す：&lt;/strong&gt; 子の方角＝北／卯の方角＝東 など&lt;/li&gt;
&lt;li&gt;&lt;strong&gt;時刻を表す：&lt;/strong&gt; 子の刻・丑の刻・寅の刻…&lt;/li&gt;
&lt;/ul&gt;
&lt;p class="mb-3"&gt;このページでは、このうち&lt;strong&gt;「時刻」&lt;/strong&gt;にフォーカスします。&lt;br /&gt;
十二支がどのように一日の時間と対応しているのかを整理していきましょう。&lt;/p&gt;
&lt;div class="row align-items-center"&gt;
&lt;div class="col-md-4 mb-3 mb-md-0 text-center"&gt;&lt;img decoding="async" class="img-fluid rounded shadow-sm" src="http://koten-kakitsubata.jp/wp-content/uploads/2023/03/時刻-300x300.jpg" alt="十二支を用いた時刻の円形図。子、丑、寅などの時刻が時計のように配置され、それぞれが2時間を表している。" /&gt;&lt;/div&gt;
&lt;div class="col-md-8"&gt;
&lt;p class="mb-0"&gt;上の図のように、十二支は時計のように円形に並び、&lt;br /&gt;
&lt;strong&gt;一つの干支が2時間分の時刻&lt;/strong&gt;を担当します。&lt;br /&gt;
子の刻を中心に一周すると、ちょうど24時間が埋まるイメージです。&lt;/p&gt;
&lt;/div&gt;
&lt;/div&gt;
&lt;/div&gt;
&lt;/div&gt;
&lt;p&gt;&lt;!-- 十二支の時刻の基本 --&gt;&lt;/p&gt;
&lt;div class="card shadow-sm mb-4 border-0"&gt;
&lt;div class="card-body"&gt;
&lt;h2 class="h4 mb-3"&gt;2. 十二支の時刻の基本──1つの刻は「2時間」を表す&lt;/h2&gt;
&lt;p class="mb-3"&gt;十二支で時刻を表すときは、&lt;strong&gt;子の刻を0時（真夜中）&lt;/strong&gt;としてスタートし、&lt;br /&gt;
子 → 丑 → 寅 → 卯 …と時計回りに進むと、&lt;strong&gt;24時間で一周&lt;/strong&gt;します。&lt;/p&gt;
&lt;div class="table-responsive mb-3"&gt;
&lt;table class="table table-bordered table-hover align-middle mb-0"&gt;
&lt;thead class="text-center" style="background-color: #e3f2fd;"&gt;
&lt;tr&gt;
&lt;th scope="col"&gt;十二支&lt;/th&gt;
&lt;th scope="col"&gt;中心となる時刻&lt;/th&gt;
&lt;th scope="col"&gt;おおよその時間帯（2時間）&lt;/th&gt;
&lt;/tr&gt;
&lt;/thead&gt;
&lt;tbody&gt;
&lt;tr&gt;
&lt;td class="fw-bold text-center"&gt;子（ね）&lt;/td&gt;
&lt;td class="text-center"&gt;0時&lt;/td&gt;
&lt;td&gt;前日の23時〜当日の1時&lt;/td&gt;
&lt;/tr&gt;
&lt;tr&gt;
&lt;td class="fw-bold text-center"&gt;丑（うし）&lt;/td&gt;
&lt;td class="text-center"&gt;2時&lt;/td&gt;
&lt;td&gt;1時〜3時&lt;/td&gt;
&lt;/tr&gt;
&lt;tr&gt;
&lt;td class="fw-bold text-center"&gt;寅（とら）&lt;/td&gt;
&lt;td class="text-center"&gt;4時&lt;/td&gt;
&lt;td&gt;3時〜5時&lt;/td&gt;
&lt;/tr&gt;
&lt;tr&gt;
&lt;td class="fw-bold text-center"&gt;卯（う）&lt;/td&gt;
&lt;td class="text-center"&gt;6時&lt;/td&gt;
&lt;td&gt;5時〜7時&lt;/td&gt;
&lt;/tr&gt;
&lt;tr&gt;
&lt;td class="fw-bold text-center"&gt;午（うま）&lt;/td&gt;
&lt;td class="text-center"&gt;12時&lt;/td&gt;
&lt;td&gt;11時〜13時&lt;/td&gt;
&lt;/tr&gt;
&lt;tr&gt;
&lt;td class="fw-bold text-center"&gt;未（ひつじ）&lt;/td&gt;
&lt;td class="text-center"&gt;14時&lt;/td&gt;
&lt;td&gt;13時〜15時&lt;/td&gt;
&lt;/tr&gt;
&lt;p&gt;&lt;!-- 必要に応じて他の干支も追加可能 --&gt;&lt;/tbody&gt;
&lt;/table&gt;
&lt;/div&gt;
&lt;p class="mb-3"&gt;基本的な考え方は、&lt;strong&gt;「ある干支の刻 ＝ その中心の時刻をはさむ前後2時間」&lt;/strong&gt;です。&lt;br /&gt;
ただし大学入試などでは、次のような答え方が求められることが多いです。&lt;/p&gt;
&lt;div class="alert alert-info" role="alert"&gt;&lt;strong&gt;例：&lt;/strong&gt;「未の刻は何時ですか？」と聞かれたら、&lt;br /&gt;
→ &lt;strong&gt;「14時」&lt;/strong&gt;または「13時〜15時」のように答えられるようにしておきましょう。&lt;/div&gt;
&lt;h3 class="h5 mb-2"&gt;正午・午前・午後の由来&lt;/h3&gt;
&lt;p class="mb-0"&gt;午の刻はちょうど&lt;strong&gt;お昼の12時&lt;/strong&gt;にあたります。&lt;br /&gt;
そのため、12時ちょうどを&lt;strong&gt;「正午」&lt;/strong&gt;と言い、&lt;br /&gt;
そこから発生したのが現代でも使う&lt;strong&gt;「午前」「午後」&lt;/strong&gt;という言い方です。&lt;/p&gt;
&lt;/div&gt;
&lt;/div&gt;
&lt;p&gt;&lt;!-- 長さの感覚と時間感覚の話 --&gt;&lt;/p&gt;
&lt;div class="card shadow-sm mb-4 border-0"&gt;
&lt;div class="card-body"&gt;
&lt;p&gt;&lt;!-- 置き換え（本文中盤の案内）：古典常識→SP/ST/TPへ最小送客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lt;strong&gt;時刻表現が出ると場面がつかめない&lt;/strong&gt;場合は、古典常識（時刻・暦・官職など）を「知識として覚える」だけでなく、&lt;strong&gt;本文の中で“場面に落とす”練習&lt;/strong&gt;までつなげると安定しやすいです。必要な範囲だけ短期でまとめるならスポット、学校の進度と定期テストを軸に固めるなら定期試験対策が選びやすいです。&lt;/p&gt;
&lt;div style="margin-top: 6px;"&gt;&lt;a style="background-color: #2e7d32; color: #ffffff; padding: 5px 10px; text-align: center; text-decoration: none; display: inline-block; font-size: 14px; margin-right: 6px;" href="https://koten-kakitsubata.jp/spot/"&gt;&lt;br /&gt;
スポット個別指導&lt;br /&gt;
&lt;/a&gt;&lt;br /&gt;
&lt;a style="background-color: #2e7d32; color: #ffffff; padding: 5px 10px; text-align: center; text-decoration: none; display: inline-block; font-size: 14px; margin-right: 6px;" href="https://koten-kakitsubata.jp/school-exam/"&gt;&lt;br /&gt;
中高・定期試験対策&lt;br /&gt;
&lt;/a&gt;&lt;br /&gt;
&lt;a style="background-color: #2e7d32; color: #ffffff; padding: 5px 10px; text-align: center; text-decoration: none; display: inline-block; font-size: 14px;" href="https://koten-kakitsubata.jp/"&gt;&lt;br /&gt;
トップへ&lt;br /&gt;
&lt;/a&gt;&lt;/div&gt;
&lt;p style="margin: 8px 0 0; font-size: 13px; line-height: 1.6;"&gt;教室情報：&lt;a href="https://koten-kakitsubata.jp/access/"&gt;アクセス&lt;/a&gt;／運営：&lt;a href="https://koten-kakitsubata.jp/greeting/"&gt;代表挨拶&lt;/a&gt;&lt;/p&gt;
&lt;/div&gt;
&lt;/div&gt;
&lt;/div&gt;
&lt;p&gt;&lt;!-- /置き換え（本文中盤の案内） --&gt;&lt;/p&gt;
&lt;h2 class="h4 mb-3"&gt;3. 2時間刻みでも不便？ 時刻をさらに細かく分ける工夫&lt;/h2&gt;
&lt;p class="mb-3"&gt;近代的な時計が発明される前、人々の時間感覚は今よりもずっと&lt;span style="font-weight: bold;"&gt;「ざっくり」&lt;/span&gt;していました。&lt;br /&gt;
現代文の文章でも、&lt;strong&gt;時計の発明と近代的時間感覚&lt;/strong&gt;の関係が扱われることがあります。&lt;/p&gt;
&lt;p class="mb-3"&gt;とはいえ、いくらのんびりしていた時代でも、&lt;br /&gt;
&lt;strong&gt;「未の刻に渋谷で待ち合わせね」&lt;/strong&gt;と言われて前後2時間ずっと待ち続けるのはさすがに不便です。&lt;br /&gt;
そこで古文の世界では、&lt;strong&gt;1つの刻（2時間）をさらに4つに分ける&lt;/strong&gt;考え方が使われました。&lt;/p&gt;
&lt;div class="table-responsive mb-3"&gt;
&lt;table class="table table-bordered table-hover align-middle mb-0"&gt;
&lt;thead class="text-center" style="background-color: #fff3e0;"&gt;
&lt;tr&gt;
&lt;th scope="col"&gt;呼び方&lt;/th&gt;
&lt;th scope="col"&gt;意味・位置づけ&lt;/th&gt;
&lt;th scope="col"&gt;イメージ&lt;/th&gt;
&lt;/tr&gt;
&lt;/thead&gt;
&lt;tbody&gt;
&lt;tr&gt;
&lt;td class="fw-bold text-center"&gt;一つ時&lt;/td&gt;
&lt;td&gt;その刻（2時間）の最初の区切り&lt;/td&gt;
&lt;td&gt;スタート〜約30分&lt;/td&gt;
&lt;/tr&gt;
&lt;tr&gt;
&lt;td class="fw-bold text-center"&gt;二つ時&lt;/td&gt;
&lt;td&gt;2番目の区切り&lt;/td&gt;
&lt;td&gt;約30分〜1時間&lt;/td&gt;
&lt;/tr&gt;
&lt;tr&gt;
&lt;td class="fw-bold text-center"&gt;三つ時&lt;/td&gt;
&lt;td&gt;3番目の区切り&lt;/td&gt;
&lt;td&gt;約1時間〜1時間半&lt;/td&gt;
&lt;/tr&gt;
&lt;tr&gt;
&lt;td class="fw-bold text-center"&gt;四つ時&lt;/td&gt;
&lt;td&gt;4番目の区切り（終わりに近い）&lt;/td&gt;
&lt;td&gt;約1時間半〜2時間&lt;/td&gt;
&lt;/tr&gt;
&lt;/tbody&gt;
&lt;/table&gt;
&lt;/div&gt;
&lt;p class="mb-0"&gt;このように、一つ・二つ・三つ・四つと細かく区切ることで、&lt;br /&gt;
「未の刻の三つ時」といった形で、より具体的な時間帯を示せるようにしていたのです。&lt;/p&gt;
&lt;/div&gt;
&lt;/div&gt;
&lt;p&gt;&lt;!-- 丑三つ時の解説 --&gt;&lt;/p&gt;
&lt;div class="card shadow-sm mb-4 border-0"&gt;
&lt;div class="card-body"&gt;
&lt;h2 class="h4 mb-3"&gt;4. 「丑三つ時」とはいつのこと？&lt;/h2&gt;
&lt;p class="mb-3"&gt;十二支と時刻の話でよく出てくるのが、&lt;strong&gt;「草木も眠る丑三つ時」&lt;/strong&gt;という有名な言い回しです。&lt;br /&gt;
丑の刻（1時〜3時の2時間）をさらに4分割したうちの&lt;strong&gt;「三つ時」&lt;/strong&gt;が、&lt;br /&gt;
一般に&lt;strong&gt;丑三つ時&lt;/strong&gt;と呼ばれます。&lt;/p&gt;
&lt;div class="alert alert-warning" role="alert"&gt;&lt;strong&gt;丑三つ時 ＝ 午前2時〜2時半ごろ&lt;/strong&gt;&lt;br /&gt;
丑の刻（1時〜3時）の、&lt;strong&gt;ちょうど真ん中あたりの30分&lt;/strong&gt;を指すのが丑三つ時です。&lt;/div&gt;
&lt;blockquote class="border-start ps-3" style="border-color: #1e88e5 !important; font-size: 0.95rem;"&gt;&lt;p&gt;「草木も眠る丑三つ時に幽霊が出る」とよく言われますが、もし枕元に幽霊が来たのが3時や4時だったら──&lt;br /&gt;
&lt;strong&gt;「それはもう丑三つ時を過ぎているので遅刻です」と追い返してしまって構いません（笑）&lt;/strong&gt;&lt;/p&gt;&lt;/blockquote&gt;
&lt;p class="mb-0"&gt;こうしたユーモラスなエピソードも交えながら、&lt;strong&gt;丑三つ時＝午前2時〜2時半&lt;/strong&gt;というイメージを&lt;br /&gt;
しっかり頭に入れておくと、古文・漢文の読解で役立ちます。&lt;/p&gt;
&lt;/div&gt;
&lt;/div&gt;
&lt;p&gt;&lt;!-- まとめ --&gt;&lt;/p&gt;
&lt;div class="card shadow-sm mb-4 border-0"&gt;
&lt;div class="card-body"&gt;
&lt;h2 class="h4 mb-3"&gt;5. まとめ：十二支の時刻を理解して古典の世界観をつかむ&lt;/h2&gt;
&lt;p class="mb-3"&gt;十二支の時刻表現は、一見ややこしく感じられるかもしれませんが、&lt;br /&gt;
基本さえ押さえてしまえば&lt;strong&gt;古典の文章世界がぐっと立体的に見える&lt;/strong&gt;ようになります。&lt;/p&gt;
&lt;ul class="mb-4"&gt;
&lt;li&gt;十二支は&lt;strong&gt;「年・方角・時刻」&lt;/strong&gt;の3つを表せる多機能な記号である&lt;/li&gt;
&lt;li&gt;&lt;strong&gt;子の刻＝0時&lt;/strong&gt;を基準に、各干支が&lt;strong&gt;2時間ずつ&lt;/strong&gt;一日の時間を担当する&lt;/li&gt;
&lt;li&gt;午の刻は12時であり、ここから&lt;strong&gt;「正午」「午前」「午後」&lt;/strong&gt;といった言葉が生まれた&lt;/li&gt;
&lt;li&gt;一つの刻をさらに&lt;strong&gt;一つ・二つ・三つ・四つ&lt;/strong&gt;に分け、より細かな時刻を表す&lt;/li&gt;
&lt;li&gt;&lt;strong&gt;丑三つ時＝午前2時〜2時半&lt;/strong&gt;を指し、「草木も眠る丑三つ時」としてよく知られている&lt;/li&gt;
&lt;/ul&gt;
&lt;p class="mb-0"&gt;十二支の時刻表現を「なんとなく」ではなく、&lt;strong&gt;具体的な時刻イメージ&lt;/strong&gt;と結びつけて覚えておくと、&lt;br /&gt;
古典作品の場面設定や登場人物の行動の「時間帯」がはっきり見えてきます。&lt;br /&gt;
ぜひ、日常生活の中でも「今は十二支でいうと何の刻かな？」と時々考えてみてください。&lt;/p&gt;
&lt;/div&gt;
&lt;/div&gt;
&lt;p class="mb-4"&gt;大学受験の古典（古文・漢文）で、時刻表現の読み取りを含む「背景→読解」まで一気に固める学習の組み立て方は、&lt;a href="https://koten-kakitsubata.jp/enter-exam/"&gt;&lt;strong&gt;全体像はこちら&lt;/strong&gt;&lt;/a&gt;でご確認いただけます。&lt;/p&gt;
&lt;p&gt;&lt;!-- 末尾導線（強化）：SP＋ST＋TPへ --&gt;&lt;/p&gt;
&lt;div class="card shadow-sm mb-4 border-0"&gt;
&lt;div class="card-body p-4" style="background: #f4f7ff;"&gt;
&lt;div class="row align-items-center"&gt;
&lt;p&gt;&lt;!-- 中高・定期試験対策（古典専門塾かきつばた）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1.6;"&gt;【中高・定期試験対策】：&lt;br /&gt;
板書ノートや教科書ガイドの訳文暗記に頼らず、&lt;strong&gt;文法と読解を一体で鍛える個別指導&lt;/strong&gt;です。&lt;br /&gt;
定期試験の過去問や教科書本文をもとに、出題されやすいポイントを押さえながら読解演習を重ねることで、&lt;br /&gt;
一貫校の発展的なテストでも&lt;strong&gt;安定して高得点を狙える古典力&lt;/strong&gt;を身につけていきます。&lt;/p&gt;
&lt;div style="margin-top: 6px;"&gt;&lt;a style="background-color: #2e7d32; color: #ffffff; padding: 5px 10px; text-align: center; text-decoration: none; display: inline-block; font-size: 14px; margin-right: 6px;" href="https://koten-kakitsubata.jp/school-exam/"&gt;&lt;br /&gt;
定期試験対策を見る&lt;br /&gt;
&lt;/a&gt;&lt;br /&gt;
&lt;a style="background-color: #2e7d32; color: #ffffff; padding: 5px 10px; text-align: center; text-decoration: none; display: inline-block; font-size: 14px; margin-right: 6px;" href="https://koten-kakitsubata.jp/spot/"&gt;&lt;br /&gt;
スポット個別指導&lt;br /&gt;
&lt;/a&gt;&lt;br /&gt;
&lt;a style="background-color: #2e7d32; color: #ffffff; padding: 5px 10px; text-align: center; text-decoration: none; display: inline-block; font-size: 14px;" href="https://koten-kakitsubata.jp/"&gt;&lt;br /&gt;
トップへ&lt;br /&gt;
&lt;/a&gt;&lt;/div&gt;
&lt;p style="margin: 8px 0 0; font-size: 13px; line-height: 1.6;"&gt;教室情報：&lt;a href="https://koten-kakitsubata.jp/access/"&gt;アクセス&lt;/a&gt;／運営：&lt;a href="https://koten-kakitsubata.jp/greeting/"&gt;代表挨拶&lt;/a&gt;&lt;/p&gt;
&lt;/div&gt;
&lt;/div&gt;
&lt;/div&gt;
&lt;/div&gt;
&lt;/div&gt;
&lt;p&gt;&lt;!-- [ /.socialSet ] --&gt;&lt;/p&gt;
------</t>
  </si>
  <si>
    <t>https://koten-kakitsubata.jp/blog/初見の文章を読めるようにするには？/</t>
  </si>
  <si>
    <t>以下のページは不自然なワードを使用しています。
これらを適切に自然な言葉に置き換えて下さい。
なお、本文の装飾や構造は絶対に変えないでください。
【対象ページURL】
https://koten-kakitsubata.jp/blog/初見の文章を読めるようにするには？/
【検出された不自然ワード】
- 型
【本文】
------
&lt;p&gt;&lt;iframe title="YouTube video player" src="https://www.youtube.com/embed/ylo1xNJ4524" width="560" height="315" frameborder="0" allowfullscreen="allowfullscreen"&gt;&lt;span data-mce-type="bookmark" style="display: inline-block; width: 0px; overflow: hidden; line-height: 0;" class="mce_SELRES_start"&gt;&lt;/span&gt;&lt;/iframe&gt;&lt;/p&gt;
&lt;h2&gt;初見の文章への注意点&lt;/h2&gt;
&lt;p&gt;――今回は主に古文だと思いますが、初見の文章を読めるようにするには、という所です。&lt;br /&gt;
例えば中学校高校の定期テストでは、もちろん範囲が決まっていて文章も決まっていて、&lt;br /&gt;
それについて出題され答えていくという事をやる事が多いです。&lt;br /&gt;
ですが、実際入試問題ではもちろん初見の文章、見た事がある時もあればほとんどがない文章をきちんと読んでいかなきゃいけないという事になります。&lt;br /&gt;
その際の注意点等がありましたら教えて欲しいと思います。&lt;/p&gt;
&lt;p&gt;岡部：注意点というのは実は全くないです。&lt;br /&gt;
はっきり言って初見の文章が読めるようになるという事に必要なのは、&lt;br /&gt;
&lt;span style="color: #ff0000;"&gt;オールラウンドな力&lt;/span&gt;という事になるかと思います。&lt;br /&gt;
文法が一通り身に付いていて、きちんとどんな文章でも品詞分解が出来る事です。&lt;br /&gt;
且つ、物語というのは往々にしてストーリーの流れというのがあります。&lt;br /&gt;
大体こういうタイプの話はこっち方面に話が進んでいくというのがある種のモーメントが掛かると言ってもいいのかも知れないです。&lt;br /&gt;
こっちにいくんだ、こういう流れがあるんだ、というのに従っていく事は大事です。&lt;br /&gt;
多くの受験生がなんとなくフィーリングで読んでいくと&lt;br /&gt;
訳文と途中からだんだんだんだんズレていきます。自分がこう思って読んでいたのが、訳文とある一点から離れ始めて、どんどん違う話になっていくというのが経験としておありだと思います。&lt;br /&gt;
これはもちろん文法的にちゃんと品詞分解が出来てなかったから話の筋を間違えました、&lt;br /&gt;
あるいは主語と目的語を取り違えていました、あるいは敬語がよく分かっていませんでしたという事からも起こります。&lt;br /&gt;
ですが、話の流れ、ストーリーはこう進んでいくものだという型みたいなものを&lt;br /&gt;
そもそも身に付けていないというのが原因の一つになるかと思います。&lt;br /&gt;
ですので、これに対する処方箋は一つです。&lt;span style="color: #ff0000;"&gt;数を読む事、数を解く事&lt;/span&gt;です。&lt;br /&gt;
私の担当している生徒さんというのは恐らく年間100本以上の古文を読むという&lt;br /&gt;
勘定になるはずです。&lt;br /&gt;
正直100本120本ぐらいでは全然足りないという気もしますけれど、&lt;br /&gt;
最低限それぐらいは解く必要があるという事になります。&lt;br /&gt;
恐らく学校の演習の時間、それと自分で進めていく古文の問題集、大体一冊辺り20から25語ぐらいが一つの問題集には長文が載っているはずです。&lt;br /&gt;
ですので、それを2、3冊やって毎週のように学校の演習の授業が年間40回とか30回とかある訳でしょうから、トータルすると大体100回分ぐらいにはそれだけでなるはずです。&lt;br /&gt;
ですので、一つの目安として&lt;span style="color: #0000ff;"&gt;100本から150本ぐらいは問題を解いた事がある&lt;/span&gt;、&lt;br /&gt;
&lt;span style="color: #0000ff;"&gt;長文を読んだ事がある&lt;/span&gt;という状況にしてもらいたいという事です。&lt;/p&gt;
&lt;p&gt;古典の勉強全体の組み立て（助動詞と古文常識の順番を含む）は、&lt;a href="https://koten-kakitsubata.jp/blog/kotentokui/"&gt;&lt;strong&gt;全体像はこちら&lt;/strong&gt;&lt;/a&gt;で確認できます。&lt;/p&gt;
&lt;h2&gt;古典常識を押さえる&lt;/h2&gt;
&lt;p&gt;――もう一個重要なポイントとして、出てくる世界観というか、&lt;br /&gt;
いわゆる常識的な事を押さえておく必要があるのではないかという気もするのですが、&lt;br /&gt;
そこら辺についてはいかがでしょうか？&lt;/p&gt;
&lt;p&gt;岡部：正直そういった事を系統だって勉強するというのは高校生には難しい所があるかと思います。&lt;br /&gt;
学校の授業で先生がそうした古典常識についてお話をされている場面、&lt;br /&gt;
あるいは問題集の解説でそういったものが書かれている所についてはちょっと意識をして、なんとなく流すのではなく意識的にそこは古典常識について書いてある所だと思って注意して読んで頂きというのが一点です。&lt;br /&gt;
高校入学時に多分もらったきり多分机の端っこにすでに片付けてあるか、&lt;br /&gt;
あるいは学校のロッカーに入れっぱなしになっていると思われる&lt;span style="color: #ff0000;"&gt;国語便覧&lt;/span&gt;があるかと思います。&lt;br /&gt;
あの分厚いやつです。&lt;br /&gt;
あれを特に&lt;span style="color: #0000ff;"&gt;古文漢文のパートについて意識して読んで&lt;/span&gt;もらいたいです。&lt;br /&gt;
あれを見るだけで全然違うと思います。&lt;br /&gt;
とにかくあれの素晴らしい所は、非常にビジュアルに作ってあります。&lt;br /&gt;
建築であるとか調度品であるとか、そういったものです。&lt;br /&gt;
少なくとも&lt;span style="color: #0000ff;"&gt;名前は見た事がある&lt;/span&gt;状態にしてもらうだけでも全然違います。&lt;br /&gt;
きちょうと言われた時に、なんかこうベロンと布が下がっている移動式のカーテンねっていうのが&lt;br /&gt;
ふわっとでも分かる、そこまで分からないまでも、せめて障壁具というんでしょうか？&lt;br /&gt;
部屋の中に置かれる家具なんだな、ぐらいが分かっていて、間違っても衣類の事ではないという事がイメージ出来るだけでも違います。&lt;br /&gt;
狩衣は男性が着る衣装の事なんだな、TPOとしてどういう場面で使うかまで知らなくても&lt;br /&gt;
そのぐらいの事が分かっているだけで随分違ってくるはずです。&lt;br /&gt;
ですので、とにかく&lt;span style="color: #ff0000;"&gt;国語便覧をちゃんと眺めておく&lt;/span&gt;事というのは大事になります。&lt;br /&gt;
あと特殊なのは、枕草子源氏物語については大学入試ではあらすじを知っています、&lt;br /&gt;
登場人物、人物関係を知っていますというのを前提で出題します。&lt;br /&gt;
読んだ事があるみたいな事を要求している訳です。&lt;br /&gt;
ですので、受験生がそんな事ある訳ないじゃないですか？&lt;br /&gt;
受験生が枕草子通読していたり源氏物語通読しているはずはないのに、&lt;br /&gt;
それをあたかも当然の顔をして出題をしてくるというのが大学入試古文です。&lt;br /&gt;
ですので、枕草子に関しては一条朝に関わる人物、定子、彰子それぞれの後ろ盾の家です。&lt;br /&gt;
定子だったら中の関白家の人たち、それに仕える女房です。彰子の方もそうです。&lt;br /&gt;
道長側、彰子にお仕えする紫式部、和泉式部、赤染衛門といった&lt;br /&gt;
女房の名前辺りは知っておかなければならないでしょう。源氏物語は言わずもがなです。&lt;br /&gt;
ですので、これ自体がちょっと大変な作業なんですが、&lt;br /&gt;
出来れば&lt;span style="color: #0000ff;"&gt;あさきゆめみし&lt;/span&gt;単行本で13巻、今はデラックス版とか新装版とか数バージョン出ていますが、それで10巻です。文庫版で7巻です。&lt;br /&gt;
大体の場合、単行本Amazonの古本で三千円台で買えます。&lt;br /&gt;
これ必ず買って下さい。必ず読んで下さい。文系受験生のバイブルです。&lt;br /&gt;
理系の方はそこまで要求するのは酷かなと思いますが、&lt;br /&gt;
少なくとも僕の高校では学級文庫に置いてありました。&lt;br /&gt;
絶対受験生が読まない訳にはいかない作品です。&lt;br /&gt;
単にストーリーが追える、人物関係が分かるというのもそうでしょうが、&lt;br /&gt;
調度品であるとか衣類であるとか建築というのが&lt;br /&gt;
具体的に人物と同じ縮尺でどんなふうに使われているのかというのが&lt;br /&gt;
ビジュアルに分かるようになっています。&lt;br /&gt;
なので、是非あさきゆめみしについては通読をして頂きたいというのが&lt;br /&gt;
古文家としては望ましいと思う所です。&lt;br /&gt;
ちょっと読みづらい所はありますが頑張って読んで頂きたいという所です。&lt;/p&gt;
&lt;p&gt;&lt;!-- [ /.socialSet ] --&gt;&lt;/p&gt;
------</t>
  </si>
  <si>
    <t>https://koten-kakitsubata.jp/company/</t>
  </si>
  <si>
    <t>以下のページは不自然なワードを使用しています。
これらを適切に自然な言葉に置き換えて下さい。
なお、本文の装飾や構造は絶対に変えないでください。
【対象ページURL】
https://koten-kakitsubata.jp/company/
【検出された不自然ワード】
- 型
【本文】
------
&lt;p&gt;「古典専門塾　かきつばた」は株式会社アリスメティカジャパンにより運営されております。&lt;/p&gt;
&lt;h2&gt;会社概要&lt;/h2&gt;
&lt;h3&gt;社名&lt;/h3&gt;
&lt;p&gt;株式会社アリスメティカジャパン&lt;br /&gt;
Arithmetica Japan Co., Ltd.&lt;/p&gt;
&lt;p&gt;&lt;a href="http://arithmetica.jp/wp/wp-content/uploads/2016/08/yoko.png" rel="attachment wp-att-737"&gt;&lt;img decoding="async" class="alignnone size-medium wp-image-737" src="http://arithmetica.jp/wp/wp-content/uploads/2016/08/yoko-300x64.png" alt="yoko" width="300" height="64" /&gt;&lt;/a&gt;&lt;/p&gt;
&lt;h3&gt;本社&lt;/h3&gt;
&lt;p&gt;〒160-0004&lt;br /&gt;
東京都新宿区四谷１－７　装美ビル301&lt;br /&gt;
Tel：&lt;span data-cwtag="03-4400-2879"&gt;03-4400-2879&lt;/span&gt;&lt;/p&gt;
&lt;h3&gt;代表者&lt;/h3&gt;
&lt;p&gt;代表取締役　夏井　一成&lt;/p&gt;
&lt;h3&gt;設立&lt;/h3&gt;
&lt;p&gt;2016年8月2日&lt;/p&gt;
&lt;h3&gt;資本金&lt;/h3&gt;
&lt;p&gt;1,000,000円&lt;/p&gt;
&lt;h3&gt;事業内容&lt;/h3&gt;
&lt;h5&gt;教室運営事業&lt;/h5&gt;
&lt;p&gt;「中学受験専門　夏井算数塾」…中学受験算数の完全１対１教室型個別指導・オンライン個別指導塾&lt;/p&gt;
&lt;p&gt;&lt;a href="https://natsui-sansu-juku.com/"&gt;&lt;img decoding="async" src="https://arithmetica.jp/wp/wp-content/uploads/2019/06/9a60f8b1f9dfa7afc66bd387de75f55d.jpg" /&gt;&lt;/a&gt;&lt;/p&gt;
&lt;p&gt;「受験国語専門　読解ラボ東京」…受験国語専門の完全１対１個別指導・少数集団授業の指導塾&lt;/p&gt;
&lt;p&gt;&lt;a href="http://dokkai-labo.tokyo/"&gt;&lt;img decoding="async" src="https://arithmetica.jp/wp/wp-content/uploads/2019/06/tate_100.jpg" /&gt;&lt;/a&gt;&lt;/p&gt;
&lt;p&gt;「中高一貫校専門塾エスコット(Escot)～定期試験対策から大学受験指導まで～」…中高一貫校専門の英語・数学・国語の完全１対１個別指導塾&lt;/p&gt;
&lt;p&gt;&lt;a href="https://juku-escot.com/"&gt;&lt;img decoding="async" src="https://arithmetica.jp/wp/wp-content/uploads/2019/06/tate_100-1.jpg" /&gt;&lt;/a&gt;&lt;/p&gt;
&lt;p&gt;「受験社会専門塾　令和」…受験社会専門の完全１対１の個別指導塾&lt;/p&gt;
&lt;p&gt;&lt;a href="http://jukureiwa.com/"&gt;&lt;img decoding="async" src="https://arithmetica.jp/wp/wp-content/uploads/2019/06/END_tate_ver2_100.jpg" /&gt;&lt;/a&gt;&lt;/p&gt;
&lt;p&gt;「古典専門塾　かきつばた」…完全１対１の古文・漢文個別指導塾&lt;/p&gt;
&lt;p&gt;&lt;a href="https://koten-kakitsubata.jp/"&gt;&lt;img decoding="async" loading="lazy" class="alignnone size-full wp-image-31726" src="https://natsui-sansu-juku.com/wp-content/uploads/2023/08/tate_400-300x300-150x150-2.jpg" alt="" width="120" height="120" /&gt;&lt;/a&gt;&lt;/p&gt;
&lt;p&gt;「受験英語専門ゼミ　Re-Write」…受験英語塾&lt;/p&gt;
&lt;p&gt;&lt;a href="https://eigo-rewrite.com/"&gt;&lt;img decoding="async" loading="lazy" class="alignnone size-full wp-image-31731" src="https://natsui-sansu-juku.com/wp-content/uploads/2023/08/logo_tate-150x145-2.png" alt="" width="110" height="105" /&gt;&lt;/a&gt;&lt;/p&gt;
&lt;p&gt;「英語教室サポート」…英語専門塾&lt;/p&gt;
&lt;p&gt;&lt;a href="http://eng-support.com/"&gt;&lt;img decoding="async" loading="lazy" class="alignnone size-full wp-image-31732" src="https://natsui-sansu-juku.com/wp-content/uploads/2023/08/tate-140x150-2.jpg" alt="" width="110" height="117" /&gt; &lt;/a&gt;&lt;/p&gt;
&lt;p&gt;基礎力Stadium「国語のトリガー」…国語が苦手な受験生専門の塾&lt;/p&gt;
&lt;p&gt;&lt;a href="https://www.kokugo-trigger.com/"&gt;&lt;img decoding="async" loading="lazy" class="alignnone size-full wp-image-31729" src="https://natsui-sansu-juku.com/wp-content/uploads/2023/08/79255d4610bbb2a3d7a6e3db7684429c-150x126-1.jpg" alt="" width="120" height="100" /&gt;&lt;/a&gt;&lt;/p&gt;
&lt;p&gt;受験理科専門塾「しゅん吉クエスト」&amp;#8230;理科嫌いの受験生専門の塾&lt;/p&gt;
&lt;h5&gt;&lt;a href="https://rika-quest.com/"&gt;&lt;img decoding="async" loading="lazy" class="alignnone size-full wp-image-31730" src="https://natsui-sansu-juku.com/wp-content/uploads/2023/08/f9b7b40f610cc17630bfbf2a0b33e416-150x132-1.jpg" alt="" width="120" height="105" /&gt;&lt;/a&gt;&lt;/h5&gt;
&lt;h5&gt;受験教育WEBサービス事業&lt;/h5&gt;
&lt;p&gt;「夏井算数塾WEB　～最速の算数講義～」…中学受験のために算数を学習する小学生の「より具体的な悩み」を解決するためのWEB講義サイト&lt;/p&gt;
&lt;p&gt;&lt;a href="https://filmuy.com/arithmetica/"&gt;&lt;img decoding="async" src="http://dokkai-labo.tokyo/wp-content/uploads/2016/12/4a332f05ade4ac7bb3c46c472cb5eac8-300x75.jpg" alt="4a332f05ade4ac7bb3c46c472cb5eac8" /&gt;&lt;/a&gt;&lt;/p&gt;
&lt;h5&gt;受験指導サポート事業&lt;/h5&gt;
&lt;p&gt;中学受験国語の指導法に苦戦している先生方のためのコーチングプログラム&lt;br /&gt;
&lt;a href="https://arithmetica.jp/support/" target="_blank" rel="noopener noreferrer"&gt;詳細はこちら&lt;/a&gt;&lt;/p&gt;
&lt;section class="veu_cta" id="veu_cta-465"&gt;&lt;h1 class="cta_title"&gt;開講講座：ワンポイント講座&lt;/h1&gt;&lt;div class="cta_body"&gt;&lt;div class="cta_body_image cta_body_image_right"&gt;&lt;a href="https://koten-kakitsubata.jp/spot/" target="_blank"&gt;&lt;img width="400" height="400" src="https://koten-kakitsubata.jp/wp-content/uploads/2020/03/tate_400.jpg" class="attachment-large size-large" alt="" decoding="async" loading="lazy" srcset="https://koten-kakitsubata.jp/wp-content/uploads/2020/03/tate_400.jpg 400w, https://koten-kakitsubata.jp/wp-content/uploads/2020/03/tate_400-300x300.jpg 300w, https://koten-kakitsubata.jp/wp-content/uploads/2020/03/tate_400-150x150.jpg 150w" sizes="(max-width: 400px) 100vw, 400px" /&gt;&lt;/a&gt;&lt;/div&gt;&lt;div class="cta_body_txt image_exist"&gt;各単元において必要な内容をパート別に分け、各パート２回完結の授業としてご用意しました。定期試験の範囲の対策に、受験生の苦手範囲の克服に、とニーズに合わせた受講が可能です。&lt;/div&gt;&lt;div class="cta_body_link"&gt;&lt;a href="https://koten-kakitsubata.jp/spot/" class="btn btn-primary btn-block btn-lg" target="_blank"&gt;開講講座：ワンポイント講座&lt;/a&gt;&lt;/div&gt;&lt;/div&gt;&lt;!-- [ /.vkExUnit_cta_body ] --&gt;&lt;/section&gt;	
------</t>
  </si>
  <si>
    <t>https://koten-kakitsubata.jp/enter-exam/</t>
  </si>
  <si>
    <t>以下のページは不自然なワードを使用しています。
これらを適切に自然な言葉に置き換えて下さい。
なお、本文の装飾や構造は絶対に変えないでください。
【対象ページURL】
https://koten-kakitsubata.jp/enter-exam/
【検出された不自然ワード】
- 固定
【本文】
------
&lt;div class="rounded" style="background-color: #f8f9fa; padding: 16px; border: 1px solid #e5e5e5; border-radius: 12px; margin-bottom: 16px;"&gt;
&lt;p style="margin: 0 0 8px 0;"&gt;&lt;strong&gt;大学受験 古典（古文・漢文）個別指導&lt;/strong&gt;のご案内ページです。&lt;/p&gt;
&lt;p style="margin: 0 0 10px 0;"&gt;志望校の出題形式（&lt;span style="color: #0000ff;"&gt;&lt;strong&gt;記述・添削&lt;/strong&gt;&lt;/span&gt;／&lt;span style="color: #0000ff;"&gt;&lt;strong&gt;選択&lt;/strong&gt;&lt;/span&gt;）や、&lt;br /&gt;
出題ジャンル（&lt;span style="color: #008000;"&gt;&lt;strong&gt;融合問題&lt;/strong&gt;&lt;/span&gt;／&lt;span style="color: #008000;"&gt;&lt;strong&gt;明治擬古文&lt;/strong&gt;&lt;/span&gt; など）を整理し、&lt;br /&gt;
&lt;strong&gt;必要な力だけを無駄なく着実に積み上げる&lt;/strong&gt;ために学習計画を立てています。&lt;/p&gt;
&lt;div class="rounded" style="background-color: whitesmoke; padding: 10px; border-radius: 10px; margin: 0 0 10px 0;"&gt;&lt;strong&gt;このページで分かること&lt;/strong&gt;&lt;br /&gt;
・どんな対策があるか／どう使い分けるか&lt;br /&gt;
・授業で何をやるか（添削・根拠の取り方・解法の流れ）&lt;br /&gt;
・受講開始までの流れと費用&lt;/div&gt;
&lt;div class="rounded" style="background-color: whitesmoke; padding: 10px; border-radius: 10px; margin: 0 0 12px 0;"&gt;&lt;strong&gt;こんな方におすすめ&lt;/strong&gt;&lt;br /&gt;
・2択まで絞れるのに正答に届かない（選択問題）&lt;br /&gt;
・記述のどこが減点対象か分からない（添削が必要）&lt;br /&gt;
・古文×漢文／現代文×古文など、融合問題で得点が安定しない&lt;br /&gt;
・共通テストで時間が足りず、ミスが出てしまう&lt;/div&gt;
&lt;div style="display: flex; gap: 10px; flex-wrap: wrap;"&gt;&lt;a style="display: inline-block; padding: 10px 14px; background: #0d6efd; color: #fff; border-radius: 10px; text-decoration: none; font-weight: bold;" href="#contact"&gt;トライアル・お問い合わせへ&lt;/a&gt;&lt;br /&gt;
&lt;a style="display: inline-block; padding: 10px 14px; background: #ffffff; color: #0d6efd; border: 1px solid #0d6efd; border-radius: 10px; text-decoration: none; font-weight: bold;" href="#courses"&gt;講座一覧を見る&lt;/a&gt;&lt;/div&gt;
&lt;p style="margin: 10px 0 0 0; font-size: 0.95em; color: #666;"&gt;※個別指導のため、下記の講座は志望校・現在地に合わせて組み合わせて提案します。&lt;/p&gt;
&lt;/div&gt;
&lt;div class="card border-primary mb-3"&gt;
&lt;div class="card-header bg-light text-primary"&gt;目次&lt;/div&gt;
&lt;div class="card-body"&gt;
&lt;ol&gt;
&lt;li&gt;&lt;a href="#kw-genkokan"&gt;現古漢融合問題の対策（現古漢）&lt;/a&gt;
&lt;ul&gt;
&lt;li&gt;&lt;a href="#kw-kokan"&gt;古漢融合問題（古文×漢文）&lt;/a&gt;&lt;/li&gt;
&lt;li&gt;&lt;a href="#kw-genko"&gt;現古融合問題（現代文×古文）&lt;/a&gt;&lt;/li&gt;
&lt;/ul&gt;
&lt;/li&gt;
&lt;li&gt;&lt;a href="#kw-gikobun"&gt;明治擬古文・近代擬古文の対策&lt;/a&gt;&lt;/li&gt;
&lt;li&gt;&lt;a href="#overview"&gt;古典個別指導の全体像&lt;/a&gt;&lt;/li&gt;
&lt;li&gt;&lt;a href="#courses"&gt;個別指導で扱う内容（目的別）&lt;/a&gt;
&lt;ul&gt;
&lt;li&gt;&lt;a href="#courses-style"&gt;出題形式別（記述添削／選択）&lt;/a&gt;&lt;/li&gt;
&lt;li&gt;&lt;a href="#course-kyotsu"&gt;共通テスト（国語・古典）&lt;/a&gt;&lt;/li&gt;
&lt;li&gt;&lt;a href="#courses-source"&gt;出典・ジャンル別（融合／擬古文／文法句形）&lt;/a&gt;&lt;/li&gt;
&lt;li&gt;&lt;a href="#courses-package"&gt;志望校別の組み合わせ例&lt;/a&gt;&lt;/li&gt;
&lt;/ul&gt;
&lt;/li&gt;
&lt;li&gt;&lt;a href="#features"&gt;指導の特徴&lt;/a&gt;
&lt;ul&gt;
&lt;li&gt;&lt;a href="#features-1on1"&gt;1対1の利点&lt;/a&gt;&lt;/li&gt;
&lt;li&gt;&lt;a href="#features-online"&gt;オンライン受講の利点&lt;/a&gt;&lt;/li&gt;
&lt;/ul&gt;
&lt;/li&gt;
&lt;li&gt;&lt;a href="#flow"&gt;受講開始までの流れ&lt;/a&gt;&lt;/li&gt;
&lt;li&gt;&lt;a href="#fee"&gt;指導料&lt;/a&gt;&lt;/li&gt;
&lt;li&gt;&lt;a href="#faq"&gt;よくある質問（FAQ）&lt;/a&gt;&lt;/li&gt;
&lt;li&gt;&lt;a href="#contact"&gt;お問い合わせ&lt;/a&gt;&lt;/li&gt;
&lt;/ol&gt;
&lt;/div&gt;
&lt;/div&gt;
&lt;p&gt;&lt;!-- ▼ 主要クエリ起点を先頭に --&gt;&lt;/p&gt;
&lt;h2 id="kw-genkokan"&gt;現古漢融合問題の対策（現古漢）&lt;/h2&gt;
&lt;h3 id="kw-kokan"&gt;古漢融合問題（古文×漢文）で点を安定させる&lt;/h3&gt;
&lt;p&gt;&lt;!-- 既存：
&lt;h4 id="course-kokan"&gt;古漢融合 対策&lt;/h4&gt;
以下の本文・箇条書きをここへ移設 --&gt;&lt;br /&gt;
&lt;strong&gt;対象：&lt;/strong&gt;早稲田法・政経など、古文＋漢文を横断する出題がある大学&lt;br /&gt;
&lt;strong&gt;狙い：&lt;/strong&gt;古文と漢文を別物として処理せず、&lt;strong&gt;「共通の読み解き方」&lt;/strong&gt;で安定させます。&lt;/p&gt;
&lt;ul&gt;
&lt;li&gt;接続・対比・因果の捉え方を整理し、読みの流れを乱さない&lt;/li&gt;
&lt;li&gt;古文語法と漢文句形の「得点に直結する」部分を優先的に補強&lt;/li&gt;
&lt;/ul&gt;
&lt;h3 id="kw-genko"&gt;現古融合問題（現代文×古文）で情報をつなぐ&lt;/h3&gt;
&lt;p&gt;&lt;!-- 既存：
&lt;h4 id="course-genko"&gt;現古融合 対策&lt;/h4&gt;
以下の本文・箇条書きをここへ移設 --&gt;&lt;br /&gt;
&lt;strong&gt;対象：&lt;/strong&gt;早稲田社学など、現代文＋古文の融合がある大学&lt;br /&gt;
&lt;strong&gt;狙い：&lt;/strong&gt;設問が要求する「情報の関連付け」を整理し、&lt;strong&gt;複数が組み合わされても対応できる&lt;/strong&gt;状態にします。&lt;/p&gt;
&lt;ul&gt;
&lt;li&gt;どの文章のどの部分を根拠にするかを「指示語レベル」で明確化&lt;/li&gt;
&lt;li&gt;混乱しやすい条件（誰が／いつ／何を）を表にして整理&lt;/li&gt;
&lt;/ul&gt;
&lt;hr /&gt;
&lt;h2 id="kw-gikobun"&gt;明治擬古文・近代擬古文の対策&lt;/h2&gt;
&lt;p&gt;&lt;!-- 既存：
&lt;h4 id="course-gikobun"&gt;明治擬古文・近代擬古文 対策&lt;/h4&gt;
をここへ移設 --&gt;&lt;br /&gt;
&lt;strong&gt;対象：&lt;/strong&gt;一橋・明治法など、擬古文を扱う（または頻出する）大学&lt;br /&gt;
&lt;strong&gt;狙い：&lt;/strong&gt;「雰囲気で読む」をやめ、&lt;strong&gt;構文・語彙・文体の決まり&lt;/strong&gt;に従って読み解きます。&lt;/p&gt;
&lt;ul&gt;
&lt;li&gt;擬古文特有の言い回しを「現代語に直す」練習で安定感を養う&lt;/li&gt;
&lt;li&gt;出題されやすい論点（因果・評価語・条件）をパターン化&lt;/li&gt;
&lt;/ul&gt;
&lt;hr /&gt;
&lt;h2 id="overview"&gt;古典個別指導の全体像&lt;/h2&gt;
&lt;p&gt;大学受験の国語・古典は、&lt;strong&gt;「何を問われているか」&lt;/strong&gt;が大学・学部ごとに大きく異なります。&lt;br /&gt;
そのため当塾では、最初に&lt;strong&gt;志望校の出題形式&lt;/strong&gt;を整理し、必要な力だけを無駄なく着実に積み上げます。&lt;/p&gt;
&lt;div class="rounded" style="background-color: whitesmoke; padding: 10px;"&gt;&lt;strong&gt;形式面&lt;/strong&gt;&lt;br /&gt;
・&lt;span style="color: #0000ff;"&gt;論述問題&lt;/span&gt;（記述）&lt;br /&gt;
・&lt;span style="color: #0000ff;"&gt;客観問題&lt;/span&gt;（選択）&lt;/div&gt;
&lt;div class="rounded" style="background-color: whitesmoke; padding: 10px; margin-top: 10px;"&gt;&lt;strong&gt;内容面&lt;/strong&gt;&lt;br /&gt;
・&lt;span style="color: #ff00ff;"&gt;傍線部訳&lt;/span&gt;　・&lt;span style="color: #ff00ff;"&gt;要約&lt;/span&gt;&lt;br /&gt;
・&lt;span style="color: #ff00ff;"&gt;理由説明&lt;/span&gt;　・&lt;span style="color: #ff00ff;"&gt;心情説明&lt;/span&gt;&lt;/div&gt;
&lt;p&gt;さらに出典の組み合わせとして、現代文と古文、古文と漢文などの&lt;strong&gt;融合問題&lt;/strong&gt;、&lt;br /&gt;
漢文訓読調の文章を扱う&lt;strong&gt;明治擬古文&lt;/strong&gt;など、学校ごとに特徴があります。&lt;br /&gt;
当塾では、&lt;strong&gt;志望校で点を落としやすい部分&lt;/strong&gt;を最優先に解消します。&lt;/p&gt;
&lt;hr /&gt;
&lt;h2 id="courses"&gt;個別指導で扱う内容（目的別）&lt;/h2&gt;
&lt;p&gt;ここでは「講座」と書いていますが、実際は&lt;strong&gt;個別指導&lt;/strong&gt;です。&lt;br /&gt;
下記の内容を、志望校・現在地・学習時間に合わせて&lt;strong&gt;組み合わせて提案&lt;/strong&gt;します。&lt;/p&gt;
&lt;h3 id="courses-style"&gt;出題形式別（記述添削／選択）&lt;/h3&gt;
&lt;h4 id="course-ron"&gt;論述・記述（添削）対策&lt;/h4&gt;
&lt;p&gt;&lt;strong&gt;対象：&lt;/strong&gt;東大・一橋など国公立／早稲田文・教育など記述比重大の私大／記述が必須の学部&lt;br /&gt;
&lt;strong&gt;狙い：&lt;/strong&gt;「何を書けば点になるか」を基本として身につけ、&lt;strong&gt;間違いやすい傾向&lt;/strong&gt;を改善します。&lt;/p&gt;
&lt;ul&gt;
&lt;li&gt;&lt;strong&gt;授業内で添削&lt;/strong&gt;：答案を見ながら「不足要素」「余計な要素」をその場で修正&lt;/li&gt;
&lt;li&gt;&lt;strong&gt;骨格づくり&lt;/strong&gt;：要約・理由説明・心情説明を「基本→例→自力」の順で定着&lt;/li&gt;
&lt;li&gt;&lt;strong&gt;採点者目線&lt;/strong&gt;：部分点の取り方、言い換えの許容範囲、根拠の置き方を明確化&lt;/li&gt;
&lt;/ul&gt;
&lt;h4 id="course-sentaku"&gt;選択問題（私大）対策&lt;/h4&gt;
&lt;p&gt;&lt;strong&gt;対象：&lt;/strong&gt;早稲田・上智・GMARCHなど、選択肢の精度が高い大学&lt;br /&gt;
&lt;strong&gt;狙い：&lt;/strong&gt;「2択まで絞れるのに間違える」を、&lt;strong&gt;根拠を確認する流れ&lt;/strong&gt;で解消します。&lt;/p&gt;
&lt;ul&gt;
&lt;li&gt;&lt;strong&gt;消去の順序&lt;/strong&gt;：言い過ぎ／言い足りない／範囲のズレを確実に見抜く&lt;/li&gt;
&lt;li&gt;&lt;strong&gt;根拠の取り方&lt;/strong&gt;：本文のどこを根拠にしたかを必ず言葉にする習慣&lt;/li&gt;
&lt;li&gt;&lt;strong&gt;時間戦略&lt;/strong&gt;：迷う問題の見切り方、戻り方、見直しのタイミングを確立&lt;/li&gt;
&lt;/ul&gt;
&lt;h3 id="course-kyotsu"&gt;大学入学共通テスト対策（国語・古典）&lt;/h3&gt;
&lt;p&gt;&lt;strong&gt;対象：&lt;/strong&gt;共通テストが必要な受験生全般&lt;br /&gt;
&lt;strong&gt;狙い：&lt;/strong&gt;読解力だけでなく、&lt;strong&gt;時間配分・解き方の流れ・ミスの防止&lt;/strong&gt;を完成させます。&lt;/p&gt;
&lt;ul&gt;
&lt;li&gt;&lt;strong&gt;時間配分の基本&lt;/strong&gt;：最初に何を見て、どこで戻るかを明確にする&lt;/li&gt;
&lt;li&gt;&lt;strong&gt;古文・漢文の即答力&lt;/strong&gt;：助動詞・敬語・句形の「判断」をスムーズにする&lt;/li&gt;
&lt;li&gt;&lt;strong&gt;ミスの再発防止&lt;/strong&gt;：間違いやすい傾向を分析して、次回の解き方に活かす&lt;/li&gt;
&lt;/ul&gt;
&lt;h3 id="courses-source"&gt;出典・ジャンル別（文法句形など）&lt;/h3&gt;
&lt;h4 id="course-bunpou"&gt;古文文法・漢文句形 集中&lt;/h4&gt;
&lt;p&gt;&lt;strong&gt;対象：&lt;/strong&gt;基礎の穴が原因で伸び悩む方／共通テストや私大で古典が不安な方&lt;br /&gt;
&lt;strong&gt;狙い：&lt;/strong&gt;「知っている」から「使える」へ。&lt;strong&gt;実戦の中で判断できる&lt;/strong&gt;状態にします。&lt;/p&gt;
&lt;ul&gt;
&lt;li&gt;助動詞・敬語・識別を「問題で勝てる形」に落とし込み&lt;/li&gt;
&lt;li&gt;句形・再読文字を、返り点処理だけでなく意味まで含めて習慣化&lt;/li&gt;
&lt;/ul&gt;
&lt;hr /&gt;
&lt;h2 id="courses-package"&gt;志望校別の組み合わせ例&lt;/h2&gt;
&lt;p&gt;下記はあくまで例です。実際は、志望校の過去問と現状に合わせて計画を立てます。&lt;/p&gt;
&lt;div class="table-responsive"&gt;
&lt;table class="table table-bordered" style="table-layout: fixed; line-height: 120%;"&gt;
&lt;tbody&gt;
&lt;tr align="center"&gt;
&lt;td width="33%"&gt;&lt;strong&gt;東大&lt;/strong&gt;&lt;br /&gt;
論述添削＋要約＋過去問&lt;/td&gt;
&lt;td width="33%"&gt;&lt;strong&gt;難関国公立&lt;/strong&gt;&lt;br /&gt;
記述の基本＋根拠の捉え方&lt;/td&gt;
&lt;td width="33%"&gt;&lt;strong&gt;早稲田&lt;/strong&gt;&lt;br /&gt;
選択肢の精度＋融合＋記述&lt;/td&gt;
&lt;/tr&gt;
&lt;tr align="center"&gt;
&lt;td width="33%"&gt;&lt;strong&gt;上智・GMARCH&lt;/strong&gt;&lt;br /&gt;
選択問題の流れ＋文法補強&lt;/td&gt;
&lt;td width="33%"&gt;&lt;strong&gt;難関私大&lt;/strong&gt;&lt;br /&gt;
設問の傾向別演習&lt;/td&gt;
&lt;td width="33%"&gt;&lt;strong&gt;共通テスト&lt;/strong&gt;&lt;br /&gt;
時間配分＋解き方のステップ&lt;/td&gt;
&lt;/tr&gt;
&lt;tr align="center"&gt;
&lt;td width="33%"&gt;&lt;strong&gt;融合問題&lt;/strong&gt;&lt;br /&gt;
読み方の整理＋情報跨ぎ処理&lt;/td&gt;
&lt;td width="33%"&gt;&lt;strong&gt;記述必須学部&lt;/strong&gt;&lt;br /&gt;
添削で間違いやすい傾向を改善&lt;/td&gt;
&lt;td width="33%"&gt;&lt;strong&gt;擬古文&lt;/strong&gt;&lt;br /&gt;
文体の決まり＋頻出論点&lt;/td&gt;
&lt;/tr&gt;
&lt;/tbody&gt;
&lt;/table&gt;
&lt;/div&gt;
&lt;hr /&gt;
&lt;h2 id="features"&gt;指導の特徴&lt;/h2&gt;
&lt;h3 id="features-1on1"&gt;1対1の利点&lt;/h3&gt;
&lt;p&gt;当塾では、古典（古文・漢文）の個別指導をご提供しております。1対1で進める利点は以下の通りです。&lt;/p&gt;
&lt;ul&gt;
&lt;li&gt;&lt;span style="color: #ff0000;"&gt;&lt;strong&gt;生徒一人ひとり&lt;/strong&gt;&lt;/span&gt;の&lt;br /&gt;
&lt;span style="color: #0000ff;"&gt;&lt;strong&gt;学習スタイル&lt;/strong&gt;&lt;/span&gt;や&lt;br /&gt;
&lt;span style="color: #0000ff;"&gt;&lt;strong&gt;理解度&lt;/strong&gt;&lt;/span&gt;に合わせて、学習計画を立てます。&lt;br /&gt;
&lt;strong&gt;苦手の原因にピンポイントで対応できます。&lt;/strong&gt;&lt;/li&gt;
&lt;li&gt;弱点に合わせた教材・演習を用意し、&lt;span style="color: #ff0000;"&gt;&lt;strong&gt;苦手意識の解消→得点力アップ&lt;/strong&gt;&lt;/span&gt;につなげます。&lt;/li&gt;
&lt;li&gt;距離が近い分、質問・相談がしやすく、学習上の不安をその場で解消できます。&lt;strong&gt;学習意欲を高める&lt;/strong&gt;工夫が可能です。&lt;/li&gt;
&lt;li&gt;進歩と成果を教師が常に把握できるため、軌道修正が早く、伸びを実感しやすくなります。&lt;/li&gt;
&lt;/ul&gt;
&lt;h3 id="features-online"&gt;オンライン受講の利点&lt;/h3&gt;
&lt;h4&gt;&lt;span style="background-color: lightgreen;"&gt;①画面と音声に情報量が集約されるので、集中しやすい&lt;/span&gt;&lt;/h4&gt;
&lt;p&gt;ご自宅で受講できるため、&lt;span style="color: #0000ff;"&gt;&lt;strong&gt;慣れた環境で学習&lt;/strong&gt;&lt;/span&gt;できます。&lt;br /&gt;
また、PC/タブレットの画面と音声に集中できるので、教室での対面指導よりも意識が散りにくくなります。&lt;/p&gt;
&lt;h4&gt;&lt;span style="background-color: lightgreen;"&gt;②手元が確認できるので、的確な指摘・改善がしやすい&lt;/span&gt;&lt;/h4&gt;
&lt;p&gt;手元をカメラで映しながら進めるため、解き方のクセやつまずきを&lt;br /&gt;
&lt;span style="color: #ff0000;"&gt;&lt;strong&gt;リアルタイムで把握&lt;/strong&gt;&lt;/span&gt;できます。&lt;br /&gt;
その場で類題やヒントを提示し、考え方を修正します。&lt;/p&gt;
&lt;h4&gt;&lt;span style="background-color: lightgreen;"&gt;③通塾不要なので、体力を温存して学習できる&lt;/span&gt;&lt;/h4&gt;
&lt;p&gt;移動がないため、疲れを抑えた状態で学習を進められます。&lt;br /&gt;
送り迎えも不要で、&lt;span style="color: #ff0000;"&gt;&lt;strong&gt;学習効率&lt;/strong&gt;&lt;/span&gt;が上がります。&lt;/p&gt;
&lt;hr /&gt;
&lt;h2 id="flow"&gt;受講開始までの流れ&lt;/h2&gt;
&lt;style&gt;
  .bg-pink {background-color: #ffc0cb !important;}&lt;br /&gt;&lt;/style&gt;
&lt;div class="container mt-5"&gt;
&lt;div class="row"&gt;
&lt;div class="col-6"&gt;
&lt;div class="card bg-pink mb-3"&gt;
&lt;div class="card-body"&gt;
&lt;h5 class="card-title"&gt;1. 事前ヒアリング&lt;/h5&gt;
&lt;p class="card-text"&gt;志望校・受験方式・現状の課題を確認し、大まかな指導計画をご提案します。&lt;/p&gt;
&lt;/div&gt;
&lt;/div&gt;
&lt;/div&gt;
&lt;div class="col-6"&gt;
&lt;div class="card bg-info mb-3 text-white"&gt;
&lt;div class="card-body"&gt;
&lt;h5 class="card-title"&gt;2. トライアル指導&lt;/h5&gt;
&lt;p class="card-text"&gt;実際に問題を解いていただき、弱点と伸ばし方を見極めて計画をさらに磨き上げます。&lt;/p&gt;
&lt;/div&gt;
&lt;/div&gt;
&lt;/div&gt;
&lt;/div&gt;
&lt;div class="row"&gt;
&lt;div class="col-6"&gt;
&lt;div class="card bg-success mb-3 text-white"&gt;
&lt;div class="card-body"&gt;
&lt;h5 class="card-title"&gt;3. ご契約&lt;/h5&gt;
&lt;p class="card-text"&gt;指導方針・頻度・課題量をご確認いただき、入塾手続きを進めます。&lt;/p&gt;
&lt;/div&gt;
&lt;/div&gt;
&lt;/div&gt;
&lt;div class="col-6"&gt;
&lt;div class="card bg-warning mb-3"&gt;
&lt;div class="card-body"&gt;
&lt;h5 class="card-title"&gt;4. 指導開始&lt;/h5&gt;
&lt;p class="card-text"&gt;決定した曜日/時間で指導を開始し、状況に応じて学習計画を微調整します。&lt;/p&gt;
&lt;/div&gt;
&lt;/div&gt;
&lt;/div&gt;
&lt;/div&gt;
&lt;/div&gt;
&lt;hr /&gt;
&lt;h2 id="fee"&gt;指導料&lt;/h2&gt;
&lt;div class="container mt-5"&gt;
&lt;div class="row"&gt;
&lt;div class="col-sm-4"&gt;
&lt;div class="card bg-primary mb-3 text-white"&gt;
&lt;div class="card-body"&gt;
&lt;h5 class="card-title"&gt;トライアル指導料&lt;/h5&gt;
&lt;p class="card-text"&gt;10,000円(税込)&lt;/p&gt;
&lt;p class="card-text"&gt;通常より安価に設定しております。まずは一度、個別指導をご体験ください。&lt;/p&gt;
&lt;/div&gt;
&lt;/div&gt;
&lt;/div&gt;
&lt;div class="col-sm-4"&gt;
&lt;div class="card bg-success mb-3 text-white"&gt;
&lt;div class="card-body"&gt;
&lt;h5 class="card-title"&gt;入塾金&lt;/h5&gt;
&lt;p class="card-text"&gt;22,000円(税込)&lt;/p&gt;
&lt;p class="card-text"&gt;兄弟姉妹（在籍・過去在籍含む）は全額免除いたします。&lt;/p&gt;
&lt;/div&gt;
&lt;/div&gt;
&lt;/div&gt;
&lt;div class="col-sm-4"&gt;
&lt;div class="card bg-info mb-3 text-white"&gt;
&lt;div class="card-body"&gt;
&lt;h5 class="card-title"&gt;指導料&lt;/h5&gt;
&lt;p class="card-text"&gt;18,150円(税込)/110分&lt;/p&gt;
&lt;p class="card-text"&gt;前払いです。&lt;br /&gt;
※指導予定回数分を前月20日に集計し請求書を発行いたします。前月末までにお支払いください。&lt;/p&gt;
&lt;/div&gt;
&lt;/div&gt;
&lt;/div&gt;
&lt;/div&gt;
&lt;/div&gt;
&lt;hr /&gt;
&lt;h2 id="faq"&gt;よくある質問（FAQ）&lt;/h2&gt;
&lt;dl&gt;
&lt;dt&gt;Q. まず何から始めればいいですか？&lt;/dt&gt;
&lt;dd&gt;最初に志望校の出題形式（記述・添削／選択）と、出題ジャンル（融合問題／擬古文／文法句形など）を整理します。その上で、志望校で点を落としやすい部分を最優先に解消する順番で学習計画を立てます。&lt;/dd&gt;
&lt;dt&gt;Q. 選択問題は2択まで絞れるのに外します。何を直せばいいですか？&lt;/dt&gt;
&lt;dd&gt;「言い過ぎ／言い足りない／範囲のズレ」を見抜く消去の順序と、本文のどこを根拠にしたかを言葉にする習慣を徹底します。根拠確認の流れが安定すると、2択からの取りこぼしが減ります。&lt;/dd&gt;
&lt;dt&gt;Q. 記述はどこが減点されているのか分かりません。&lt;/dt&gt;
&lt;dd&gt;授業内で添削しながら「不足要素」「余計な要素」をその場で修正します。要約・理由説明・心情説明は「基本→例→自力」の順で骨格を定着させ、部分点の取り方や根拠の置き方も明確にします。&lt;/dd&gt;
&lt;dt&gt;Q. 融合問題（古文×漢文／現代文×古文）が苦手です。&lt;/dt&gt;
&lt;dd&gt;古漢融合は接続・対比・因果の捉え方を整理し、「共通の読み解き方」で流れを乱さない形にします。現古融合は、指示語レベルで根拠を明確化し、条件（誰が／いつ／何を）を整理して情報をつなぎます。&lt;/dd&gt;
&lt;dt&gt;Q. 明治擬古文は雰囲気で読むしかありません。&lt;/dt&gt;
&lt;dd&gt;「雰囲気で読む」をやめ、構文・語彙・文体の決まりに従って読み解きます。言い回しを現代語に直す練習と、頻出論点（因果・評価語・条件）のパターン化で安定感を養います。&lt;/dd&gt;
&lt;dt&gt;Q. 共通テストで時間が足りません。&lt;/dt&gt;
&lt;dd&gt;最初に何を見るか、どこで戻るかなど時間配分の基本を固定し、古文・漢文の即答力（助動詞・敬語・句形の判断）をスムーズにします。さらに、間違いやすい傾向を分析し、次回の解き方に活かしてミスを減らします。&lt;/dd&gt;
&lt;dt&gt;Q. 文法・句形は「知っている」けど点に結びつきません。&lt;/dt&gt;
&lt;dd&gt;助動詞・敬語・識別、句形・再読文字を「問題で勝てる形」に落とし込み、実戦の中で判断できる状態にします。返り点処理だけでなく意味まで含めて習慣化します。&lt;/dd&gt;
&lt;dt&gt;Q. オンラインでも対面と同じように見てもらえますか？&lt;/dt&gt;
&lt;dd&gt;手元をカメラで映しながら進めるため、解き方のクセやつまずきをリアルタイムで把握できます。その場で類題やヒントを提示し、考え方を修正していきます。&lt;/dd&gt;
&lt;dt&gt;Q. トライアルでは何をしますか？&lt;/dt&gt;
&lt;dd&gt;実際に問題を解いていただき、弱点と伸ばし方を見極めた上で指導計画を磨き上げます。志望校・受験方式・現状の課題も確認し、方針と優先順位をご提案します。&lt;/dd&gt;
&lt;/dl&gt;
&lt;hr /&gt;
&lt;h2 id="contact"&gt;お問い合わせ&lt;/h2&gt;
&lt;div class="wpcf7 no-js" id="wpcf7-f139-p26-o1" lang="ja" dir="ltr"&gt;
&lt;div class="screen-reader-response"&gt;&lt;p role="status" aria-live="polite" aria-atomic="true"&gt;&lt;/p&gt; &lt;ul&gt;&lt;/ul&gt;&lt;/div&gt;
&lt;form action="/enter-exam/#wpcf7-f139-p26-o1" method="post" class="wpcf7-form init" aria-label="コンタクトフォーム" novalidate="novalidate" data-status="init"&gt;
&lt;div style="display: none;"&gt;
&lt;input type="hidden" name="_wpcf7" value="139" /&gt;
&lt;input type="hidden" name="_wpcf7_version" value="5.8.7" /&gt;
&lt;input type="hidden" name="_wpcf7_locale" value="ja" /&gt;
&lt;input type="hidden" name="_wpcf7_unit_tag" value="wpcf7-f139-p26-o1" /&gt;
&lt;input type="hidden" name="_wpcf7_container_post" value="26" /&gt;
&lt;input type="hidden" name="_wpcf7_posted_data_hash" value="" /&gt;
&lt;input type="hidden" name="_wpcf7_recaptcha_response" value="" /&gt;
&lt;/div&gt;
&lt;p&gt;&lt;label&gt; 生徒氏名 (必須)&lt;br /&gt;
&lt;span class="wpcf7-form-control-wrap" data-name="your-name"&gt;&lt;input size="40"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メールアドレス (必須)&lt;br /&gt;
&lt;span class="wpcf7-form-control-wrap" data-name="your-email"&gt;&lt;input size="40" class="wpcf7-form-control wpcf7-email wpcf7-validates-as-required wpcf7-text wpcf7-validates-as-email" aria-required="true" aria-invalid="false" value="" type="email" name="your-email" /&gt;&lt;/span&gt; &lt;/label&gt;
&lt;/p&gt;
&lt;p&gt;電話番号(必須)&lt;br /&gt;
&lt;span class="wpcf7-form-control-wrap" data-name="tel-572"&gt;&lt;input size="40" class="wpcf7-form-control wpcf7-tel wpcf7-validates-as-required wpcf7-text wpcf7-validates-as-tel" aria-required="true" aria-invalid="false" value="" type="tel" name="tel-572" /&gt;&lt;/span&gt;
&lt;/p&gt;
&lt;p&gt;受講スタイル(必須)&lt;br /&gt;
&lt;span class="wpcf7-form-control-wrap" data-name="checkbox-171"&gt;&lt;span class="wpcf7-form-control wpcf7-checkbox wpcf7-validates-as-required"&gt;&lt;span class="wpcf7-list-item first"&gt;&lt;span class="wpcf7-list-item-label"&gt;教室&lt;/span&gt;&lt;input type="checkbox" name="checkbox-171[]" value="教室" /&gt;&lt;/span&gt;&lt;span class="wpcf7-list-item last"&gt;&lt;span class="wpcf7-list-item-label"&gt;オンライン&lt;/span&gt;&lt;input type="checkbox" name="checkbox-171[]" value="オンライン" /&gt;&lt;/span&gt;&lt;/span&gt;&lt;/span&gt;
&lt;/p&gt;
&lt;p&gt;&lt;label&gt; 備考&lt;br /&gt;
&lt;span class="wpcf7-form-control-wrap" data-name="your-message"&gt;&lt;textarea cols="40" rows="10" class="wpcf7-form-control wpcf7-textarea" aria-invalid="false" name="your-message"&gt;&lt;/textarea&gt;&lt;/span&gt; &lt;/label&gt;
&lt;/p&gt;
&lt;p&gt;&lt;input class="wpcf7-form-control wpcf7-submit has-spinner" type="submit" value="送信" /&gt;
&lt;/p&gt;&lt;div class="wpcf7-response-output" aria-hidden="true"&gt;&lt;/div&gt;
&lt;/form&gt;
&lt;/div&gt;
&lt;section class="veu_cta" id="veu_cta-464"&gt;&lt;h1 class="cta_title"&gt;開講講座：大学受験対策&lt;/h1&gt;&lt;div class="cta_body"&gt;&lt;div class="cta_body_image cta_body_image_right"&gt;&lt;a href="https://koten-kakitsubata.jp/enter-exam/" target="_blank"&gt;&lt;img width="400" height="400" src="https://koten-kakitsubata.jp/wp-content/uploads/2020/03/tate_400.jpg" class="attachment-large size-large" alt="" decoding="async" loading="lazy" srcset="https://koten-kakitsubata.jp/wp-content/uploads/2020/03/tate_400.jpg 400w, https://koten-kakitsubata.jp/wp-content/uploads/2020/03/tate_400-300x300.jpg 300w, https://koten-kakitsubata.jp/wp-content/uploads/2020/03/tate_400-150x150.jpg 150w" sizes="(max-width: 400px) 100vw, 400px" /&gt;&lt;/a&gt;&lt;/div&gt;&lt;div class="cta_body_txt image_exist"&gt;古典専門塾「かきつばた」の大学受験対策です。
&lt;br /&gt;一口に古典といってもその内容は多岐にわたりますので、狙いを絞った対策が肝要です。&lt;/div&gt;&lt;div class="cta_body_link"&gt;&lt;a href="https://koten-kakitsubata.jp/enter-exam/" class="btn btn-primary btn-block btn-lg" target="_blank"&gt;開講講座：大学受験対策&lt;/a&gt;&lt;/div&gt;&lt;/div&gt;&lt;!-- [ /.vkExUnit_cta_body ] --&gt;&lt;/section&gt;	
------</t>
  </si>
  <si>
    <t>https://koten-kakitsubata.jp/sample-page/</t>
  </si>
  <si>
    <t>以下のページは不自然なワードを使用しています。
これらを適切に自然な言葉に置き換えて下さい。
なお、本文の装飾や構造は絶対に変えないでください。
【対象ページURL】
https://koten-kakitsubata.jp/sample-page/
【検出された不自然ワード】
- 固定
【本文】
------
&lt;p&gt;これはサンプルページです。同じ位置に固定され、(多くのテーマでは) サイトナビゲーションメニューに含まれる点がブログ投稿とは異なります。まずは、サイト訪問者に対して自分のことを説明する自己紹介ページを作成するのが一般的です。たとえば以下のようなものです。&lt;/p&gt;
&lt;blockquote class="wp-block-quote"&gt;
&lt;p&gt;はじめまして。昼間はバイク便のメッセンジャーとして働いていますが、俳優志望でもあります。これは僕のサイトです。ロサンゼルスに住み、ジャックという名前のかわいい犬を飼っています。好きなものはピニャコラーダ、そして通り雨に濡れること。&lt;/p&gt;
&lt;/blockquote&gt;
&lt;p&gt;または、このようなものです。&lt;/p&gt;
&lt;blockquote class="wp-block-quote"&gt;
&lt;p&gt;XYZ 小道具株式会社は1971年の創立以来、高品質の小道具を皆様にご提供させていただいています。ゴッサム・シティに所在する当社では2,000名以上の社員が働いており、様々な形で地域のコミュニティへ貢献しています。&lt;/p&gt;
&lt;/blockquote&gt;
&lt;p&gt;新しく WordPress ユーザーになった方は、ダッシュボードへ行ってこのページを削除し、独自のコンテンツを含む新しいページを作成してください。それでは、お楽しみください !&lt;/p&gt;
&lt;section class="veu_cta" id="veu_cta-466"&gt;&lt;h1 class="cta_title"&gt;代表ブログ&lt;/h1&gt;&lt;div class="cta_body"&gt;&lt;div class="cta_body_image cta_body_image_right"&gt;&lt;a href="https://koten-kakitsubata.jp/blog/" target="_blank"&gt;&lt;img width="400" height="400" src="https://koten-kakitsubata.jp/wp-content/uploads/2020/03/tate_400.jpg" class="attachment-large size-large" alt="" decoding="async" loading="lazy" srcset="https://koten-kakitsubata.jp/wp-content/uploads/2020/03/tate_400.jpg 400w, https://koten-kakitsubata.jp/wp-content/uploads/2020/03/tate_400-300x300.jpg 300w, https://koten-kakitsubata.jp/wp-content/uploads/2020/03/tate_400-150x150.jpg 150w" sizes="(max-width: 400px) 100vw, 400px" /&gt;&lt;/a&gt;&lt;/div&gt;&lt;div class="cta_body_txt image_exist"&gt;古典の学習法に関するコラムや過去問題の現代語訳など。
&lt;br /&gt;随時更新してまいります。&lt;/div&gt;&lt;div class="cta_body_link"&gt;&lt;a href="https://koten-kakitsubata.jp/blog/" class="btn btn-primary btn-block btn-lg" target="_blank"&gt;代表ブログ&lt;/a&gt;&lt;/div&gt;&lt;/div&gt;&lt;!--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href="//www.facebook.com/sharer.php?src=bm&amp;u=https%3A%2F%2Fkoten-kakitsubata.jp%2Fsample-page%2F&amp;amp;t=%E3%82%B5%E3%83%B3%E3%83%97%E3%83%AB%E3%83%9A%E3%83%BC%E3%82%B8%20%7C%20%E5%8F%A4%E5%85%B8%E5%B0%82%E9%96%80%E5%A1%BE%20%E3%81%8B%E3%81%8D%E3%81%A4%E3%81%B0%E3%81%9F"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href="//twitter.com/intent/tweet?url=https%3A%2F%2Fkoten-kakitsubata.jp%2Fsample-page%2F&amp;amp;text=%E3%82%B5%E3%83%B3%E3%83%97%E3%83%AB%E3%83%9A%E3%83%BC%E3%82%B8%20%7C%20%E5%8F%A4%E5%85%B8%E5%B0%82%E9%96%80%E5%A1%BE%20%E3%81%8B%E3%81%8D%E3%81%A4%E3%81%B0%E3%81%9F" target="_blank" &gt;&lt;span class="vk_icon_w_r_sns_twitter icon_sns"&gt;&lt;/span&gt;&lt;span class="sns_txt"&gt;twitter&lt;/span&gt;&lt;/a&gt;&lt;/li&gt;&lt;li class="sb_copy sb_icon"&gt;&lt;button class="copy-button sb_icon_inner"data-clipboard-text="サンプルページ | 古典専門塾 かきつばた https://koten-kakitsubata.jp/sample-page/"&gt;&lt;span class="vk_icon_w_r_sns_copy icon_sns"&gt;&lt;i class="fas fa-copy"&gt;&lt;/i&gt;&lt;/span&gt;&lt;span class="sns_txt"&gt;Copy&lt;/span&gt;&lt;/button&gt;&lt;/li&gt;&lt;/ul&gt;&lt;/div&gt;&lt;!-- [ /.socialSet ] --&gt;	
------</t>
  </si>
  <si>
    <t>https://natsui-sansu-juku.com/access/</t>
  </si>
  <si>
    <t>以下のページは不自然なワードを使用しています。
これらを適切に自然な言葉に置き換えて下さい。
なお、本文の装飾や構造は絶対に変えないでください。
【対象ページURL】
https://natsui-sansu-juku.com/access/
【検出された不自然ワード】
- 導線
【本文】
------
&lt;p&gt;&lt;!-- ▼更新後導入文（本文冒頭に表示） --&gt;&lt;/p&gt;
&lt;p&gt;夏井算数塾（四谷教室）のアクセス案内です。&lt;br /&gt;
&lt;strong&gt;四ツ谷駅（四ツ谷口）から徒歩2分&lt;/strong&gt;、&lt;strong&gt;装美ビル301&lt;/strong&gt;が教室です。&lt;br /&gt;
このページでは、地図・写真付きの道順に加え、迷った時の確認ポイントや来塾前チェックもまとめています。&lt;/p&gt;
&lt;hr /&gt;
&lt;h3&gt;四谷教室&lt;/h3&gt;
&lt;ul&gt;
&lt;li&gt;&lt;strong&gt;最寄り：四ツ谷駅（JR／東京メトロ）&lt;/strong&gt;&lt;/li&gt;
&lt;li&gt;&lt;strong&gt;四ツ谷口より徒歩2分&lt;/strong&gt;&lt;/li&gt;
&lt;li&gt;&lt;strong&gt;住所：〒160-0004 東京都新宿区四谷１－７　装美ビル301&lt;/strong&gt;&lt;/li&gt;
&lt;/ul&gt;
&lt;h3&gt;住所&lt;/h3&gt;
&lt;p class="sc-eopZyb fhMqvU"&gt;〒160-0004 東京都新宿区四谷１－７　装美ビル301&lt;/p&gt;
&lt;h3&gt;地図&lt;/h3&gt;
&lt;p&gt;&lt;iframe style="border: 0;" tabindex="0" src="https://www.google.com/maps/embed?pb=!1m18!1m12!1m3!1d3240.595095693855!2d139.72618201561212!3d35.686970737263714!2m3!1f0!2f0!3f0!3m2!1i1024!2i768!4f13.1!3m3!1m2!1s0x60188c8b0a68e053%3A0xc651f249fed562a2!2z44CSMTYwLTAwMDQg5p2x5Lqs6YO95paw5a6_5Yy65Zub6LC377yR5LiB55uu77yX4oiS77yRIOijhee-juODk-ODqw!5e0!3m2!1sja!2sjp!4v1609311998772!5m2!1sja!2sjp" width="800" height="600" frameborder="0" allowfullscreen="allowfullscreen" aria-hidden="false" data-mce-fragment="1"&gt;&lt;br /&gt;
&lt;/iframe&gt;&lt;/p&gt;
&lt;p&gt;&lt;!-- ▼追加：スマホ導線 --&gt;&lt;/p&gt;
&lt;p&gt;スマホで開く場合は、上の地図をタップするか、下記をお使いください。&lt;br /&gt;
・&lt;a href="https://www.google.com/maps/search/?api=1&amp;amp;query=%E3%80%92160-0004%20%E6%9D%B1%E4%BA%AC%E9%83%BD%E6%96%B0%E5%AE%BF%E5%8C%BA%E5%9B%9B%E8%B0%B7%EF%BC%91%EF%BC%8D%EF%BC%97%20%E8%A3%85%E7%BE%8E%E3%83%93%E3%83%AB301" target="_blank" rel="noopener"&gt;Googleマップで「装美ビル301」を検索して開く&lt;/a&gt;&lt;/p&gt;
&lt;h3&gt;道順（写真付き）&lt;/h3&gt;
&lt;p&gt;四ツ谷駅の四ツ谷口を出てすぐの横断歩道を渡り、四谷見附の交差点を左折し直進します。&lt;/p&gt;
&lt;p&gt;&lt;img fetchpriority="high" decoding="async" class="wp-image-31579 size-large aligncenter" src="https://natsui-sansu-juku.com/wp-content/uploads/2021/01/S__105234441-768x1024.jpg" sizes="(max-width: 750px) 100vw, 750px" srcset="https://natsui-sansu-juku.com/wp-content/uploads/2021/01/S__105234441-768x1024.jpg 768w, https://natsui-sansu-juku.com/wp-content/uploads/2021/01/S__105234441-225x300.jpg 225w, https://natsui-sansu-juku.com/wp-content/uploads/2021/01/S__105234441.jpg 1108w" alt="" width="750" height="1000" /&gt;&lt;/p&gt;
&lt;p&gt;少し進むと左手に&lt;span style="font-size: 1rem;"&gt;「四ツ谷　胡桃屋」が見えます。&lt;/span&gt;&lt;/p&gt;
&lt;p&gt;&lt;img decoding="async" class="wp-image-31580 size-large aligncenter" src="https://natsui-sansu-juku.com/wp-content/uploads/2021/01/S__105234439-768x1024.jpg" sizes="(max-width: 750px) 100vw, 750px" srcset="https://natsui-sansu-juku.com/wp-content/uploads/2021/01/S__105234439-768x1024.jpg 768w, https://natsui-sansu-juku.com/wp-content/uploads/2021/01/S__105234439-225x300.jpg 225w, https://natsui-sansu-juku.com/wp-content/uploads/2021/01/S__105234439.jpg 1108w" alt="" width="750" height="1000" /&gt;&lt;/p&gt;
&lt;p&gt;&lt;span style="font-size: 1rem;"&gt;「四ツ谷　胡桃屋」、「元祖やきとり串八珍　四谷店」の間のビルの３階が当塾です。&lt;/span&gt;&lt;/p&gt;
&lt;p&gt;&lt;img loading="lazy" decoding="async" class="wp-image-31581 size-large aligncenter" src="https://natsui-sansu-juku.com/wp-content/uploads/2021/01/S__105234437-768x1024.jpg" sizes="auto, (max-width: 750px) 100vw, 750px" srcset="https://natsui-sansu-juku.com/wp-content/uploads/2021/01/S__105234437-768x1024.jpg 768w, https://natsui-sansu-juku.com/wp-content/uploads/2021/01/S__105234437-225x300.jpg 225w, https://natsui-sansu-juku.com/wp-content/uploads/2021/01/S__105234437.jpg 1108w" alt="" width="750" height="1000" /&gt;&lt;/p&gt;
&lt;p&gt;&lt;!-- ▼追加：迷った時の確認ポイント --&gt;&lt;/p&gt;
&lt;h3&gt;迷ったときの確認ポイント&lt;/h3&gt;
&lt;ul&gt;
&lt;li&gt;「四ツ谷 胡桃屋」「串八珍（四谷店）」の&lt;strong&gt;間にあるビル&lt;/strong&gt;を目印にしてください。&lt;/li&gt;
&lt;li&gt;ビル名は&lt;strong&gt;装美ビル&lt;/strong&gt;、教室は&lt;strong&gt;301&lt;/strong&gt;です。&lt;/li&gt;
&lt;li&gt;万一迷われた場合は、恐れ入りますが&lt;strong&gt;お電話（03-4400-2879）&lt;/strong&gt;にてご連絡ください。&lt;/li&gt;
&lt;/ul&gt;
&lt;h3&gt;アクセス&lt;/h3&gt;
&lt;p&gt;JR 四ツ谷駅&lt;br /&gt;
東京メトロ南北線　四ツ谷駅&lt;br /&gt;
東京メトロ丸の内線　四ツ谷駅&lt;/p&gt;
&lt;p&gt;四ツ谷口より徒歩２分&lt;/p&gt;
&lt;p&gt;&lt;!-- ▼追加：FAQ（断定情報は増やさず、来塾前の不安を潰す） --&gt;&lt;/p&gt;
&lt;h3&gt;よくある質問（FAQ）&lt;/h3&gt;
&lt;p&gt;&lt;strong&gt;Q. 初めてでも迷わず行けますか？&lt;/strong&gt;&lt;br /&gt;
A. 写真付きの道順を掲載しています。目印は「四ツ谷 胡桃屋」「串八珍（四谷店）」の間のビルです。迷われた場合はお電話ください。&lt;/p&gt;
&lt;p&gt;&lt;strong&gt;Q. オンライン受講と教室受講、どちらも可能ですか？&lt;/strong&gt;&lt;br /&gt;
A. はい。夏井算数塾は完全1対1の算数個別指導で、オンライン受講にも対応しています。詳しくは各コース案内をご覧ください。&lt;/p&gt;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href="//www.facebook.com/sharer.php?src=bm&amp;u=https%3A%2F%2Fnatsui-sansu-juku.com%2Faccess%2F&amp;amp;t=%E6%95%99%E5%AE%A4%E6%A1%88%E5%86%85%20%7C%20%E4%B8%AD%E5%AD%A6%E5%8F%97%E9%A8%93%E5%B0%82%E9%96%80%E3%80%80%E5%A4%8F%E4%BA%95%E7%AE%97%E6%95%B0%E5%A1%BE"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href="//twitter.com/intent/tweet?url=https%3A%2F%2Fnatsui-sansu-juku.com%2Faccess%2F&amp;amp;text=%E6%95%99%E5%AE%A4%E6%A1%88%E5%86%85%20%7C%20%E4%B8%AD%E5%AD%A6%E5%8F%97%E9%A8%93%E5%B0%82%E9%96%80%E3%80%80%E5%A4%8F%E4%BA%95%E7%AE%97%E6%95%B0%E5%A1%BE" target="_blank" &gt;&lt;span class="vk_icon_w_r_sns_x_twitter icon_sns"&gt;&lt;/span&gt;&lt;span class="sns_txt"&gt;X&lt;/span&gt;&lt;/a&gt;&lt;/li&gt;&lt;li class="sb_bluesky sb_icon"&gt;&lt;a class="sb_icon_inner" href="https://bsky.app/intent/compose?text=%E6%95%99%E5%AE%A4%E6%A1%88%E5%86%85%20%7C%20%E4%B8%AD%E5%AD%A6%E5%8F%97%E9%A8%93%E5%B0%82%E9%96%80%E3%80%80%E5%A4%8F%E4%BA%95%E7%AE%97%E6%95%B0%E5%A1%BE%0Ahttps%3A%2F%2Fnatsui-sansu-juku.com%2Faccess%2F" target="_blank" &gt;&lt;span class="vk_icon_w_r_sns_bluesky icon_sns"&gt;&lt;/span&gt;&lt;span class="sns_txt"&gt;Bluesky&lt;/span&gt;&lt;/a&gt;&lt;/li&gt;&lt;li class="sb_hatena sb_icon"&gt;&lt;a class="sb_icon_inner" href="//b.hatena.ne.jp/add?mode=confirm&amp;url=https%3A%2F%2Fnatsui-sansu-juku.com%2Faccess%2F&amp;amp;title=%E6%95%99%E5%AE%A4%E6%A1%88%E5%86%85%20%7C%20%E4%B8%AD%E5%AD%A6%E5%8F%97%E9%A8%93%E5%B0%82%E9%96%80%E3%80%80%E5%A4%8F%E4%BA%95%E7%AE%97%E6%95%B0%E5%A1%BE"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href="//getpocket.com/edit?url=https%3A%2F%2Fnatsui-sansu-juku.com%2Faccess%2F&amp;title=%E6%95%99%E5%AE%A4%E6%A1%88%E5%86%85%20%7C%20%E4%B8%AD%E5%AD%A6%E5%8F%97%E9%A8%93%E5%B0%82%E9%96%80%E3%80%80%E5%A4%8F%E4%BA%95%E7%AE%97%E6%95%B0%E5%A1%BE"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sb_icon_inner"data-clipboard-text="教室案内 | 中学受験専門　夏井算数塾 https://natsui-sansu-juku.com/access/"&gt;&lt;span class="vk_icon_w_r_sns_copy icon_sns"&gt;&lt;i class="fas fa-copy"&gt;&lt;/i&gt;&lt;/span&gt;&lt;span class="sns_txt"&gt;Copy&lt;/span&gt;&lt;/button&gt;&lt;/li&gt;&lt;/ul&gt;&lt;/div&gt;&lt;!-- [ /.socialSet ] --&gt;	
------</t>
  </si>
  <si>
    <t>https://natsui-sansu-juku.com/col_blog/online-math-4to6/</t>
  </si>
  <si>
    <t>以下のページは不自然なワードを使用しています。
これらを適切に自然な言葉に置き換えて下さい。
なお、本文の装飾や構造は絶対に変えないでください。
【対象ページURL】
https://natsui-sansu-juku.com/col_blog/online-math-4to6/
【検出された不自然ワード】
- 乱れ
【本文】
------
&lt;div class="container my-4"&gt;
&lt;div class="card shadow-sm mb-4 border-0" style="background: linear-gradient(135deg, #1565c0, #26a69a); color: #fff;"&gt;
&lt;div class="card-body p-4"&gt;
&lt;div class="d-flex flex-wrap justify-content-between align-items-center mb-2"&gt;&lt;span class="badge bg-warning text-dark mb-1" style="font-size: 0.8rem;"&gt;中学受験／オンライン算数&lt;/span&gt;&lt;br /&gt;
&lt;span class="badge bg-light text-dark mb-1" style="font-size: 0.75rem;"&gt;小4〜小6の学年別活用ガイド&lt;/span&gt;&lt;/div&gt;
&lt;h1 class="card-title mb-3" style="font-size: 1.9rem; line-height: 1.5;"&gt;学年別オンライン算数活用のポイント：小4・小5・小6で役割を変える方法&lt;/h1&gt;
&lt;p class="card-text mb-0" style="font-size: 0.98rem;"&gt;中学受験を見据えて小四の段階から塾やオンラインで算数に取り組ませていると、「今のやり方のまま小五、小六まで進んで大丈夫なのか」「学年によってオンライン個別指導の使い方を変えた方が良いのか」と不安に感じられる保護者の方は多いと思います。&lt;br /&gt;
実は、オンライン算数の個別指導は、学年によって役割を意図的に変えていくことで、同じ一対一の時間でも得られる成果が大きく変わります。&lt;br /&gt;
小四は基礎づくり、小五は単元別の弱点補強、小六は過去問と志望校対策というように目的を切り替えることで、お子さまの負担を増やさずに算数の力を高めることが可能です。&lt;/p&gt;
&lt;p class="mt-3 mb-0" style="font-size: 0.98rem;"&gt;オンライン塾の使い方の全体像は、&lt;a style="color: #fff; text-decoration: underline;" href="https://natsui-sansu-juku.com/column/hub-online-use/" target="_blank" rel="noopener noreferrer"&gt;&lt;strong&gt;中学受験算数｜オンライン塾の使い方（全体像はこちら）&lt;/strong&gt;&lt;/a&gt;もあわせてご確認ください。&lt;/p&gt;
&lt;/div&gt;
&lt;/div&gt;
&lt;div class="row"&gt;
&lt;div class="col-lg-8"&gt;
&lt;section class="mb-4"&gt;
&lt;h2 class="h4 mb-3 border-start border-4 border-primary ps-2"&gt;学年によってオンライン算数 個別指導の役割が変わる背景&lt;/h2&gt;
&lt;p&gt;まずは、「なぜ学年が上がるごとにオンライン算数 個別指導の役割を変えた方が良いのか」という背景から整理していきます。&lt;br /&gt;
中学受験算数が持つ構造と、学年ごとに求められる力をセットで見ることで、悩みのポイントが見えてきます。&lt;/p&gt;
&lt;h3 class="h5 mt-3 mb-2"&gt;中学受験算数は極めて強い積み上げ構造&lt;/h3&gt;
&lt;p&gt;中学受験の算数は、学校内容以上に強い積み上げ構造を持っています。&lt;br /&gt;
学年ごとに求められる主な内容を整理すると次のようになります。&lt;/p&gt;
&lt;div class="table-responsive mb-3"&gt;
&lt;table class="table table-bordered table-hover align-middle mb-0"&gt;
&lt;thead class="text-center" style="background-color: #e3f2fd;"&gt;
&lt;tr&gt;
&lt;th scope="col"&gt;学年&lt;/th&gt;
&lt;th scope="col"&gt;主なねらい&lt;/th&gt;
&lt;th scope="col"&gt;算数のポイント&lt;/th&gt;
&lt;/tr&gt;
&lt;/thead&gt;
&lt;tbody&gt;
&lt;tr&gt;
&lt;td class="fw-bold"&gt;小4&lt;/td&gt;
&lt;td&gt;算数への抵抗感をなくし、土台を築く時期&lt;/td&gt;
&lt;td&gt;
&lt;ul class="mb-0 ps-3"&gt;
&lt;li&gt;計算の精度とスピード&lt;/li&gt;
&lt;li&gt;小数と分数の感覚&lt;/li&gt;
&lt;li&gt;簡単な図形や表のイメージ&lt;/li&gt;
&lt;/ul&gt;
&lt;/td&gt;
&lt;/tr&gt;
&lt;tr&gt;
&lt;td class="fw-bold"&gt;小5&lt;/td&gt;
&lt;td&gt;受験算数の中核単元を固める時期&lt;/td&gt;
&lt;td&gt;
&lt;ul class="mb-0 ps-3"&gt;
&lt;li&gt;割合、速さ、比の本格的な理解&lt;/li&gt;
&lt;li&gt;平面図形や立体図形の性質&lt;/li&gt;
&lt;li&gt;場合の数や規則性への入り口&lt;/li&gt;
&lt;/ul&gt;
&lt;/td&gt;
&lt;/tr&gt;
&lt;tr&gt;
&lt;td class="fw-bold"&gt;小6&lt;/td&gt;
&lt;td&gt;志望校レベルの問題に対応する仕上げの時期&lt;/td&gt;
&lt;td&gt;
&lt;ul class="mb-0 ps-3"&gt;
&lt;li&gt;過去問演習と時間配分&lt;/li&gt;
&lt;li&gt;複数単元が融合した問題&lt;/li&gt;
&lt;li&gt;取捨選択と得点戦略&lt;/li&gt;
&lt;/ul&gt;
&lt;/td&gt;
&lt;/tr&gt;
&lt;/tbody&gt;
&lt;/table&gt;
&lt;/div&gt;
&lt;p&gt;どこかの学年で土台がぐらついたまま進んでしまうと、次の学年で一気に表面化します。&lt;br /&gt;
例えば、小四で分数の大小比較があいまいなまま小五に入ると、速さや割合、食塩水などで一気に苦手意識が広がるといったことが起こりやすくなります。&lt;/p&gt;
&lt;h3 class="h5 mt-3 mb-2"&gt;同じやり方のまま三年間続けると無理が出る&lt;/h3&gt;
&lt;p&gt;オンラインでも家庭学習でも、「毎週同じように宿題を一緒に進める」というスタイルを三年間続けてしまうことがあります。&lt;br /&gt;
一見すると安定しているように見えますが、次のような問題が起こりやすくなります。&lt;/p&gt;
&lt;ul&gt;
&lt;li&gt;小四では余裕があったやり方が、小五の内容になると急に重たく感じる&lt;/li&gt;
&lt;li&gt;小五の終わりから小六にかけて、過去問や志望校対策に割く時間が足りなくなる&lt;/li&gt;
&lt;li&gt;常に目の前の宿題処理で終わり、戦略的な弱点補強や志望校対策に十分な時間を割けない&lt;/li&gt;
&lt;/ul&gt;
&lt;p&gt;つまり、同じ個別指導時間でも、学年ごとに目的を切り替えないまま続けてしまうと、&lt;br /&gt;
&lt;strong&gt;中学受験全体の流れとオンライン算数 個別指導の役割がずれていく&lt;/strong&gt;&lt;br /&gt;
危険があるということです。&lt;/p&gt;
&lt;h3 class="h5 mt-3 mb-2"&gt;学年ごとの理想的なオンライン活用イメージ&lt;/h3&gt;
&lt;p&gt;学年ごとにオンライン算数 個別指導の役割を簡単に整理すると、次のようなイメージになります。&lt;/p&gt;
&lt;div class="table-responsive mb-3"&gt;
&lt;table class="table table-sm table-bordered mb-0"&gt;
&lt;thead class="text-center" style="background-color: #fff8e1;"&gt;
&lt;tr&gt;
&lt;th scope="col"&gt;学年&lt;/th&gt;
&lt;th scope="col"&gt;オンラインの主な役割&lt;/th&gt;
&lt;/tr&gt;
&lt;/thead&gt;
&lt;tbody&gt;
&lt;tr&gt;
&lt;td class="fw-bold"&gt;小4&lt;/td&gt;
&lt;td&gt;算数の土台づくりや苦手の早期ケア、文章題の読み方や図にする習慣づくり&lt;/td&gt;
&lt;/tr&gt;
&lt;tr&gt;
&lt;td class="fw-bold"&gt;小5&lt;/td&gt;
&lt;td&gt;割合、速さ、比、図形など中核単元の弱点補強と、テストや模試で見えた穴のピンポイント補修&lt;/td&gt;
&lt;/tr&gt;
&lt;tr&gt;
&lt;td class="fw-bold"&gt;小6&lt;/td&gt;
&lt;td&gt;過去問演習の解き直しと分析、志望校の出題傾向に合わせた個別対策&lt;/td&gt;
&lt;/tr&gt;
&lt;/tbody&gt;
&lt;/table&gt;
&lt;/div&gt;
&lt;p&gt;このように、オンライン算数 個別指導は、同じ授業形式でも学年によって役割を変えていくことで、中学受験算数の流れとうまく噛み合うようになります。&lt;/p&gt;
&lt;div class="alert alert-warning mt-3" role="alert"&gt;
&lt;p&gt;&lt;strong&gt;学年別チェック（3分）&lt;/strong&gt;&lt;br /&gt;
次の項目に当てはまるほど、「学年に合わせてオンラインの役割を切り替える」優先度が上がります。&lt;/p&gt;
&lt;ul class="mb-0 ps-3"&gt;
&lt;li&gt;&lt;strong&gt;小4&lt;/strong&gt;：計算ミスが多い／分数小数の感覚が弱い／図にする習慣がない&lt;/li&gt;
&lt;li&gt;&lt;strong&gt;小5&lt;/strong&gt;：割合・速さ・比で式が立たない／単元によって点差が大きい／模試で同じ単元を落とす&lt;/li&gt;
&lt;li&gt;&lt;strong&gt;小6&lt;/strong&gt;：過去問の直しが回らない／時間配分が乱れる／取捨選択ができず完走できない&lt;/li&gt;
&lt;/ul&gt;
&lt;/div&gt;
&lt;/section&gt;
&lt;section class="mb-4"&gt;
&lt;h2 class="h4 mb-3 border-start border-4 border-success ps-2"&gt;オンライン算数 個別指導が学年別活用に向いている理由&lt;/h2&gt;
&lt;p&gt;次に、なぜオンライン形式の算数個別指導が「学年ごとに役割を切り替える」ことに向いているのか、その仕組み上の強みを整理します。&lt;/p&gt;
&lt;h3 class="h5 mt-3 mb-2"&gt;手元映像で学年ごとのつまずき方を具体的に把握できる&lt;/h3&gt;
&lt;p&gt;オンライン算数 個別指導では、書画カメラやタブレットカメラを使ってお子さまの手元を映しながら指導できます。&lt;br /&gt;
これにより、学年ごとに異なる「つまずき方」を具体的に把握しやすくなります。&lt;/p&gt;
&lt;ul&gt;
&lt;li&gt;小4では、数直線や図形のイメージ、筆算の書き方が安定しているか&lt;/li&gt;
&lt;li&gt;小5では、割合や速さの式を立てる前に図や表を描けているか&lt;/li&gt;
&lt;li&gt;小6では、過去問のどの段階から視線や思考が止まっているか&lt;/li&gt;
&lt;/ul&gt;
&lt;p&gt;単に正誤だけを見るのではなく、&lt;br /&gt;
&lt;strong&gt;どの段階から考えが止まっているのか&lt;/strong&gt;&lt;br /&gt;
を可視化できるため、学年ごとの重点ポイントが明確になります。&lt;/p&gt;
&lt;h3 class="h5 mt-3 mb-2"&gt;画面共有とホワイトボードで目的に応じた見せ方に切り替えやすい&lt;/h3&gt;
&lt;p&gt;オンライン指導では、画面共有やホワイトボード機能を使って、学年ごとに見せるものを切り替えることが容易です。&lt;/p&gt;
&lt;ul&gt;
&lt;li&gt;小4では、数直線や図形、具体物のイラストを多めに提示してイメージを育てる&lt;/li&gt;
&lt;li&gt;小5では、線分図や表を一緒に描き、「この式は図のどこか」を対応させて確認する&lt;/li&gt;
&lt;li&gt;小6では、過去問の解答プロセスを分解し、「どのタイミングで別解を捨てるか」など受験特有の判断を共有する&lt;/li&gt;
&lt;/ul&gt;
&lt;p&gt;このように、画面上に表示する内容を変えることで、同じオンライン算数 個別指導でも、&lt;br /&gt;
&lt;strong&gt;学年に応じた目的に瞬時に合わせる運用&lt;/strong&gt;&lt;br /&gt;
が可能になります。&lt;/p&gt;
&lt;h3 class="h5 mt-3 mb-2"&gt;学習記録がデジタルで残り、学年をまたいだ振り返りがしやすい&lt;/h3&gt;
&lt;p&gt;多くのオンライン個別指導では、授業内容や扱った単元をデジタルで記録できます。&lt;br /&gt;
これにより、次のような振り返りがしやすくなります。&lt;/p&gt;
&lt;ul&gt;
&lt;li&gt;小4のどの時期に、どの単元の弱点補強を行ったか&lt;/li&gt;
&lt;li&gt;小5でどの単元に時間をかけた結果、どの模試で改善が見られたか&lt;/li&gt;
&lt;li&gt;小6のどの時期から、過去問中心の指導に切り替えたか&lt;/li&gt;
&lt;/ul&gt;
&lt;p&gt;紙だけの管理では難しい、&lt;br /&gt;
&lt;strong&gt;三年間を通した算数の成長記録&lt;/strong&gt;&lt;br /&gt;
を持ちやすくなるため、オンラインは学年別の役割切り替えと相性が良いと言えます。&lt;br /&gt;
中学受験算数に特化した&lt;br /&gt;
&lt;a href="/kobetsu_online/"&gt;オンライン算数 個別指導&lt;/a&gt;&lt;br /&gt;
などは、こうした記録と分析を前提とした仕組みになっており、長期的な算数学習を支えやすい体制になっています。&lt;/p&gt;
&lt;div class="alert alert-info mt-3" role="alert"&gt;オンライン算数 個別指導は、一回一回の授業だけでなく、学年をまたぐ学習の流れ全体を見渡しやすい指導形態です。&lt;br /&gt;
小4、小5、小6それぞれの時期に合わせて役割を切り替えることで、限られた時間をより効果的に使うことができます。&lt;/div&gt;
&lt;div class="card shadow-sm mt-3"&gt;
&lt;div class="card-header" style="background-color: #e8f5e9;"&gt;&lt;strong&gt;オンライン算数 個別指導が向くケース／向かないケース&lt;/strong&gt;&lt;/div&gt;
&lt;div class="card-body"&gt;
&lt;div class="row g-3"&gt;
&lt;div class="col-md-6"&gt;
&lt;div class="p-3 rounded" style="background: #f6fff8; border: 1px solid #d6f5dd;"&gt;
&lt;p&gt;&lt;strong&gt;向きやすい&lt;/strong&gt;&lt;/p&gt;
&lt;ul class="mb-0 ps-3"&gt;
&lt;li&gt;つまずきの原因が「解き方」ではなく「途中の思考プロセス」にある&lt;/li&gt;
&lt;li&gt;模試やテストで単元ごとの波が大きい&lt;/li&gt;
&lt;li&gt;過去問の直しが回らず、優先順位が決められない&lt;/li&gt;
&lt;/ul&gt;
&lt;/div&gt;
&lt;/div&gt;
&lt;div class="col-md-6"&gt;
&lt;div class="p-3 rounded" style="background: #fff; border: 1px solid #eee;"&gt;
&lt;p&gt;&lt;strong&gt;先に解決しておくと良い&lt;/strong&gt;&lt;/p&gt;
&lt;ul class="mb-0 ps-3"&gt;
&lt;li&gt;学習時間そのものが確保できていない（まず生活リズム）&lt;/li&gt;
&lt;li&gt;宿題が未着手で溜まり続けている（量の調整が先）&lt;/li&gt;
&lt;li&gt;教材や塾が頻繁に変わり、軸が定まっていない&lt;/li&gt;
&lt;/ul&gt;
&lt;/div&gt;
&lt;/div&gt;
&lt;/div&gt;
&lt;/div&gt;
&lt;/div&gt;
&lt;/section&gt;
&lt;section class="mb-4"&gt;
&lt;h2 class="h4 mb-3 border-start border-4 border-warning ps-2"&gt;学年ごとにオンライン算数 個別指導の役割を切り替えるステップ&lt;/h2&gt;
&lt;p&gt;ここからは、実際に小4→小5→小6と進む中で、オンライン算数 個別指導の使い方をどのように切り替えていけば良いのかを、三つのステップで具体的にご紹介いたします。&lt;/p&gt;
&lt;h3 class="h5 mt-3 mb-2"&gt;ステップ1 学年ごとの役割を紙に書き出す&lt;/h3&gt;
&lt;p&gt;最初のステップは、とてもシンプルですが効果的です。&lt;br /&gt;
保護者の方ご自身で、&lt;br /&gt;
&lt;strong&gt;この学年でオンライン算数 個別指導に期待する役割&lt;/strong&gt;&lt;br /&gt;
を紙に書き出してみてください。&lt;/p&gt;
&lt;p class="mb-1"&gt;例として、次のような書き方が考えられます。&lt;/p&gt;
&lt;ul&gt;
&lt;li&gt;小4
&lt;ul class="mb-1 ps-3"&gt;
&lt;li&gt;算数への苦手意識を作らないことを最優先にしたい&lt;/li&gt;
&lt;li&gt;計算と図の土台を確立し、文章題の読み方に慣れてほしい&lt;/li&gt;
&lt;/ul&gt;
&lt;/li&gt;
&lt;li&gt;小5
&lt;ul class="mb-1 ps-3"&gt;
&lt;li&gt;割合、速さ、比、図形などの重要単元の弱点を放置しない&lt;/li&gt;
&lt;li&gt;模試や組分けテストで見えた穴を早めにオンラインで補強したい&lt;/li&gt;
&lt;/ul&gt;
&lt;/li&gt;
&lt;li&gt;小6
&lt;ul class="mb-0 ps-3"&gt;
&lt;li&gt;過去問を通して志望校の出題傾向をつかみ、得点源と捨て問を見極めたい&lt;/li&gt;
&lt;li&gt;本番形式を意識した時間配分と解く順番を一緒に考えてほしい&lt;/li&gt;
&lt;/ul&gt;
&lt;/li&gt;
&lt;/ul&gt;
&lt;p&gt;このように、学年ごとの役割を短い言葉でよいので明文化しておくと、オンライン側とも共有しやすくなります。&lt;/p&gt;
&lt;h3 class="h5 mt-3 mb-2"&gt;ステップ2 年間のざっくりとしたタイムラインを作る&lt;/h3&gt;
&lt;p&gt;次に、それぞれの学年をざっくりと時期で区切り、期間ごとにオンラインの役割を当てはめていきます。&lt;br /&gt;
小5〜小6を例に、簡単なタイムラインを作ってみます。&lt;/p&gt;
&lt;div class="table-responsive mb-3"&gt;
&lt;table class="table table-sm table-bordered mb-0"&gt;
&lt;thead class="text-center" style="background-color: #e8eaf6;"&gt;
&lt;tr&gt;
&lt;th scope="col"&gt;時期&lt;/th&gt;
&lt;th scope="col"&gt;主なテーマ&lt;/th&gt;
&lt;th scope="col"&gt;オンライン算数 個別指導の役割&lt;/th&gt;
&lt;/tr&gt;
&lt;/thead&gt;
&lt;tbody&gt;
&lt;tr&gt;
&lt;td class="fw-bold"&gt;小5前半&lt;/td&gt;
&lt;td&gt;新出単元への慣れと基本問題の定着&lt;/td&gt;
&lt;td&gt;塾の授業直後の単元復習、宿題でつまずいた箇所のフォロー&lt;/td&gt;
&lt;/tr&gt;
&lt;tr&gt;
&lt;td class="fw-bold"&gt;小5後半&lt;/td&gt;
&lt;td&gt;中核単元の安定と応用問題への挑戦&lt;/td&gt;
&lt;td&gt;割合、速さ、比、図形の単元別弱点補強、模試後のピンポイント対策&lt;/td&gt;
&lt;/tr&gt;
&lt;tr&gt;
&lt;td class="fw-bold"&gt;小6前半&lt;/td&gt;
&lt;td&gt;受験全体像の把握と基礎の最終確認&lt;/td&gt;
&lt;td&gt;単元別の抜けの洗い出しと補強、志望校レベルに向けた段階的ステップアップ&lt;/td&gt;
&lt;/tr&gt;
&lt;tr&gt;
&lt;td class="fw-bold"&gt;小6夏以降&lt;/td&gt;
&lt;td&gt;志望校対策と本番形式の仕上げ&lt;/td&gt;
&lt;td&gt;過去問演習の解き直しと分析、時間配分や取捨選択の練習&lt;/td&gt;
&lt;/tr&gt;
&lt;/tbody&gt;
&lt;/table&gt;
&lt;/div&gt;
&lt;p&gt;細部まで正確に決める必要はありません。&lt;br /&gt;
大切なのは、&lt;br /&gt;
&lt;strong&gt;今どの段階にいて、オンラインにどの役割を優先してほしいか&lt;/strong&gt;&lt;br /&gt;
を保護者の目線で把握しておくことです。&lt;/p&gt;
&lt;h3 class="h5 mt-3 mb-2"&gt;ステップ3 テストと模試をきっかけに役割を微調整する&lt;/h3&gt;
&lt;p&gt;最後のステップは、定期的なテストや模試をきっかけに、オンラインの役割を微調整していくことです。&lt;/p&gt;
&lt;ol&gt;
&lt;li&gt;テストや模試の結果を見て、単元ごとの得点状況を確認する&lt;/li&gt;
&lt;li&gt;一定期間は割合中心、その後は図形中心というように、オンラインで扱う重点単元を決める&lt;/li&gt;
&lt;li&gt;次のテストや模試で改善が見られたかを確認し、役割やテーマを再調整する&lt;/li&gt;
&lt;/ol&gt;
&lt;p&gt;このサイクルを繰り返すことで、「何となくオンラインを受けている」という状態から、&lt;br /&gt;
&lt;strong&gt;テスト結果に基づいて役割を切り替える戦略的な個別指導&lt;/strong&gt;&lt;br /&gt;
に変えていくことができます。&lt;/p&gt;
&lt;div class="card shadow-sm mt-3"&gt;
&lt;div class="card-header" style="background-color: #fff8e1;"&gt;&lt;strong&gt;具体例：小5「割合」が不安なときのオンライン活用（30分の流れ）&lt;/strong&gt;&lt;/div&gt;
&lt;div class="card-body"&gt;
&lt;ol class="mb-2"&gt;
&lt;li&gt;&lt;strong&gt;5分&lt;/strong&gt;：直近のテストで落とした問題を画面で共有し、「どこで止まったか」を確認する&lt;/li&gt;
&lt;li&gt;&lt;strong&gt;10分&lt;/strong&gt;：類似の基本問題で、図や式の立て方を“解き方のルールとして確立”する&lt;/li&gt;
&lt;li&gt;&lt;strong&gt;10分&lt;/strong&gt;：少し条件が変わる問題で、同じプロセスが再現できるか試す&lt;/li&gt;
&lt;li&gt;&lt;strong&gt;5分&lt;/strong&gt;：家庭での解き直し範囲（類似2〜3問）を決め、次回までの宿題を最小化する&lt;/li&gt;
&lt;/ol&gt;
&lt;div class="alert alert-light mb-0" role="alert"&gt;ポイントは「難問を増やす」ではなく、&lt;strong&gt;同じ解き方のプロセスを再現できる状態&lt;/strong&gt;を作ることです。&lt;/div&gt;
&lt;/div&gt;
&lt;/div&gt;
&lt;div class="card shadow-sm mt-3"&gt;
&lt;div class="card-header" style="background-color: #e3f2fd;"&gt;&lt;strong&gt;家庭で回しやすい1週間の運用例（小5想定）&lt;/strong&gt;&lt;/div&gt;
&lt;div class="card-body"&gt;
&lt;div class="table-responsive"&gt;
&lt;table class="table table-sm table-bordered mb-0"&gt;
&lt;thead class="text-center" style="background-color: #f6fbff;"&gt;
&lt;tr&gt;
&lt;th&gt;タイミング&lt;/th&gt;
&lt;th&gt;家庭でやること&lt;/th&gt;
&lt;th&gt;オンラインでやること&lt;/th&gt;
&lt;/tr&gt;
&lt;/thead&gt;
&lt;tbody&gt;
&lt;tr&gt;
&lt;td class="fw-bold"&gt;授業当日〜翌日&lt;/td&gt;
&lt;td&gt;宿題に着手し、止まった問題に付箋（または印）&lt;/td&gt;
&lt;td&gt;—&lt;/td&gt;
&lt;/tr&gt;
&lt;tr&gt;
&lt;td class="fw-bold"&gt;オンライン当日&lt;/td&gt;
&lt;td&gt;付箋の問題だけ準備（全部は持ち込まない）&lt;/td&gt;
&lt;td&gt;止まった原因の特定→類似問題でプロセス確立&lt;/td&gt;
&lt;/tr&gt;
&lt;tr&gt;
&lt;td class="fw-bold"&gt;翌日&lt;/td&gt;
&lt;td&gt;類似問題を2〜3問だけ解き直し&lt;/td&gt;
&lt;td&gt;—&lt;/td&gt;
&lt;/tr&gt;
&lt;tr&gt;
&lt;td class="fw-bold"&gt;週末&lt;/td&gt;
&lt;td&gt;テスト直しの優先順位を決める&lt;/td&gt;
&lt;td&gt;重点単元を次週に繋げる（微調整）&lt;/td&gt;
&lt;/tr&gt;
&lt;/tbody&gt;
&lt;/table&gt;
&lt;/div&gt;
&lt;/div&gt;
&lt;/div&gt;
&lt;/section&gt;
&lt;section class="mb-4"&gt;
&lt;h2 class="h4 mb-3 border-start border-4 border-info ps-2"&gt;家庭でできるフォローと学年別の声かけ&lt;/h2&gt;
&lt;p&gt;オンライン算数 個別指導の役割を学年ごとに切り替えるうえで、ご家庭でのフォローは決して難しいものではありません。&lt;br /&gt;
ここでは、学年別に意識していただきたい声かけと習慣づくりのポイントをご紹介いたします。&lt;/p&gt;
&lt;h3 class="h5 mt-3 mb-2"&gt;小4では算数への印象と小さな成功体験を意識する&lt;/h3&gt;
&lt;p&gt;小4の段階では、結果よりも算数そのものへの印象が重要です。&lt;/p&gt;
&lt;ul&gt;
&lt;li&gt;「今日できた問題はどれだったか」を一緒に確認する&lt;/li&gt;
&lt;li&gt;図を描けたときや自分で工夫できたときに大きく褒める&lt;/li&gt;
&lt;li&gt;難しい問題は無理に追わず、「これは小5になってから取り組もう」と余裕を持たせる&lt;/li&gt;
&lt;/ul&gt;
&lt;p&gt;オンラインの時間は、&lt;br /&gt;
&lt;strong&gt;算数に対する前向きな印象を育てる場&lt;/strong&gt;&lt;br /&gt;
として使うイメージを持っていただくとよろしいかと思います。&lt;/p&gt;
&lt;h3 class="h5 mt-3 mb-2"&gt;小5では苦手単元を具体的な言葉で共有する&lt;/h3&gt;
&lt;p&gt;小5になると、「算数が苦手」とひとまとめにするのではなく、「どの単元が不安か」を具体的な言葉で共有することが大切です。&lt;/p&gt;
&lt;ul&gt;
&lt;li&gt;「割合のこのタイプの問題が不安」「速さの図が苦手」など、具体的に聞く&lt;/li&gt;
&lt;li&gt;模試の結果を見ながら、「次のオンラインでここを聞いてみよう」と提案する&lt;/li&gt;
&lt;li&gt;できるようになった単元を一緒にリストアップし、成長を見える形にする&lt;/li&gt;
&lt;/ul&gt;
&lt;h3 class="h5 mt-3 mb-2"&gt;小6では志望校と過去問を一緒に眺める時間を作る&lt;/h3&gt;
&lt;p&gt;小6では、オンライン算数 個別指導も過去問や志望校対策の比重が高まります。&lt;br /&gt;
ご家庭では次のような関わり方が有効です。&lt;/p&gt;
&lt;ul&gt;
&lt;li&gt;「この学校の算数はどんな傾向がありそうか」をオンラインの先生と共有してもらう&lt;/li&gt;
&lt;li&gt;過去問の結果を一緒に眺め、「次のオンラインではどの大問を見てもらうか」を相談する&lt;/li&gt;
&lt;li&gt;「今回はここまで解けるようになった」という変化を、点数だけでなく内容でも確認する&lt;/li&gt;
&lt;/ul&gt;
&lt;p&gt;志望校の算数を、&lt;br /&gt;
&lt;strong&gt;ただの怖い存在ではなく、一緒に研究する相手&lt;/strong&gt;&lt;br /&gt;
として捉え直せるような声かけを意識していただくと、お子さまの心理的な負担も軽くなります。&lt;/p&gt;
&lt;div class="mt-3"&gt;
&lt;h3 class="h5 mt-3 mb-2"&gt;よくある質問（FAQ）&lt;/h3&gt;
&lt;style&gt;
    /* FAQ: Bootstrap不要（最小CSS） */&lt;br /&gt;
    .rq-faq details{&lt;br /&gt;
      border:1px solid #e6e6e6;&lt;br /&gt;
      border-radius:12px;&lt;br /&gt;
      padding:12px 14px;&lt;br /&gt;
      background:#fff;&lt;br /&gt;
      box-shadow: 0 6px 18px rgba(0,0,0,.04);&lt;br /&gt;
      margin:10px 0;&lt;br /&gt;
    }&lt;br /&gt;
    .rq-faq summary{&lt;br /&gt;
      cursor:pointer;&lt;br /&gt;
      font-weight:700;&lt;br /&gt;
      list-style:none;&lt;br /&gt;
      outline:none;&lt;br /&gt;
    }&lt;br /&gt;
    .rq-faq summary::-webkit-details-marker{ display:none; }&lt;br /&gt;
    .rq-faq .rq-faq-a{&lt;br /&gt;
      margin-top:10px;&lt;br /&gt;
      color:#333;&lt;br /&gt;
      line-height:1.8;&lt;br /&gt;
    }&lt;br /&gt;
    .rq-faq .rq-chip{&lt;br /&gt;
      display:inline-block;&lt;br /&gt;
      font-size:.82rem;&lt;br /&gt;
      padding:.1rem .5rem;&lt;br /&gt;
      border-radius:999px;&lt;br /&gt;
      background:#e3f2fd;&lt;br /&gt;
      color:#0d47a1;&lt;br /&gt;
      margin-right:.45rem;&lt;br /&gt;
    }&lt;br /&gt;
  &lt;/style&gt;
&lt;div class="rq-faq"&gt;
&lt;details&gt;
&lt;summary&gt;&lt;span class="rq-chip"&gt;Q&lt;/span&gt;小4からオンライン個別は早すぎますか&lt;/summary&gt;
&lt;div class="rq-faq-a"&gt;&lt;span class="rq-chip"&gt;A&lt;/span&gt;&lt;br /&gt;
早すぎるかどうかは「目的次第」です。小4は土台づくりの時期なので、計算や図の習慣づけ、苦手の早期ケアを目的にするとオンラインの効果が出やすくなります。&lt;/div&gt;
&lt;/details&gt;
&lt;details&gt;
&lt;summary&gt;&lt;span class="rq-chip"&gt;Q&lt;/span&gt;週1回で足りますか&lt;/summary&gt;
&lt;div class="rq-faq-a"&gt;&lt;span class="rq-chip"&gt;A&lt;/span&gt;&lt;br /&gt;
週1回でも「扱う範囲を絞って、次回までの解き直しを最小にする」運用ができれば機能します。逆に、毎回テーマが散ると回らなくなりやすいので、学年ごとの役割に沿って重点をしぼるのがおすすめです。&lt;/div&gt;
&lt;/details&gt;
&lt;details&gt;
&lt;summary&gt;&lt;span class="rq-chip"&gt;Q&lt;/span&gt;小6は過去問だけやれば良いですか&lt;/summary&gt;
&lt;div class="rq-faq-a"&gt;&lt;span class="rq-chip"&gt;A&lt;/span&gt;&lt;br /&gt;
小6は過去問の比重が上がりますが、過去問で見つかった穴（単元）を短時間で埋める動きも必要になります。過去問→分析→必要な単元補強→再挑戦、というサイクルが作れると進めやすくなります。&lt;/div&gt;
&lt;/details&gt;
&lt;/div&gt;
&lt;/div&gt;
&lt;/section&gt;
&lt;section class="mb-4"&gt;
&lt;h2 class="h4 mb-3 border-start border-4 border-secondary ps-2"&gt;学年ごとの役割変化に対応できる教室と指導者の選び方&lt;/h2&gt;
&lt;p&gt;最後に、小4→小5→小6でオンライン算数 個別指導の役割を変えていくうえで、どのような教室や指導者を選べば良いか、そのポイントを整理いたします。&lt;/p&gt;
&lt;h3 class="h5 mt-3 mb-2"&gt;学年別のねらいを説明してくれるか&lt;/h3&gt;
&lt;p&gt;体験授業や問い合わせの際に、次のような質問をしてみてください。&lt;/p&gt;
&lt;ul&gt;
&lt;li&gt;「小4のオンライン授業では、特に何を大切にされていますか」&lt;/li&gt;
&lt;li&gt;「小5ではどの単元やテーマに重心を置いて指導されていますか」&lt;/li&gt;
&lt;li&gt;「小6になったら過去問と単元補強の割合はどのくらいを想定されていますか」&lt;/li&gt;
&lt;/ul&gt;
&lt;p&gt;これらに対して、&lt;br /&gt;
&lt;strong&gt;学年ごとのねらいを具体的な言葉で説明してくれる教室&lt;/strong&gt;&lt;br /&gt;
であれば、三年間の流れを見据えた指導モデルを持っている可能性が高いと言えます。&lt;/p&gt;
&lt;h3 class="h5 mt-3 mb-2"&gt;模試や塾カリキュラムと連動して役割を変えてくれるか&lt;/h3&gt;
&lt;ul&gt;
&lt;li&gt;模試の結果を単元別に分析し、次の数か月のテーマを提案してくれるか&lt;/li&gt;
&lt;li&gt;通塾している塾のカリキュラムを踏まえて、オンラインの役割を調整してくれるか&lt;/li&gt;
&lt;li&gt;小6の夏以降は志望校対策に比重を移すなど、時期に応じた切り替えができるか&lt;/li&gt;
&lt;/ul&gt;
&lt;p&gt;こうした連動ができる教室は、オンライン算数 個別指導を&lt;br /&gt;
&lt;strong&gt;受験全体の戦略の中に位置づけてくれるパートナー&lt;/strong&gt;&lt;br /&gt;
になり得ます。&lt;/p&gt;
&lt;h3 class="h5 mt-3 mb-2"&gt;進度管理とフィードバックの仕組みが整っているか&lt;/h3&gt;
&lt;ul&gt;
&lt;li&gt;授業後の内容や到達度を簡潔にまとめた記録があるか&lt;/li&gt;
&lt;li&gt;三か月から半年単位で、今後の方針について保護者と共有する場があるか&lt;/li&gt;
&lt;li&gt;小4から小6までの長期的な見通しを一緒に考えてくれるか&lt;/li&gt;
&lt;/ul&gt;
&lt;p&gt;中学受験算数に特化した&lt;br /&gt;
&lt;a href="/kobetsu_online/"&gt;オンライン算数 個別指導&lt;/a&gt;&lt;br /&gt;
のようなサービスは、こうした進度管理とフィードバックを前提とした計画になっており、ご家庭だけでは立てにくい長期的な算数戦略を支える役割を担うことができます。&lt;/p&gt;
&lt;/section&gt;
&lt;section class="mb-4"&gt;
&lt;h2 class="h4 mb-3 border-start border-4 border-dark ps-2"&gt;まとめ&lt;/h2&gt;
&lt;p&gt;小4、小5、小6でオンライン算数個別の使い方を変えることは、中学受験算数の積み上げ構造に合わせて、最適なタイミングで最適な課題に時間を投資するための大切な工夫です。&lt;br /&gt;
小4では土台づくりと算数への前向きな印象づくり、小5では中核単元の弱点補強、小6では過去問と志望校対策に集中することで、同じ一対一の時間でも得られる成果が大きく変わります。&lt;/p&gt;
&lt;p&gt;模試結果や塾のカリキュラムと連動させながら、お子さまに合ったタイミングと役割でオンライン算数 個別指導を活用していただくことで、無理のない形で算数の力を伸ばしていくことができます。&lt;br /&gt;
学年ごとの役割変化の全体像は、&lt;a href="https://natsui-sansu-juku.com/column/hub-online-use/" target="_blank" rel="noopener noreferrer"&gt;&lt;strong&gt;中学受験算数｜オンライン塾の使い方（全体像はこちら）&lt;/strong&gt;&lt;/a&gt;もあわせてご確認ください。&lt;br /&gt;
学年ごとの役割変化に対応しやすい&lt;br /&gt;
&lt;a href="/kobetsu_online/"&gt;オンライン算数 個別指導&lt;/a&gt;&lt;br /&gt;
のようなサービスも上手に取り入れつつ、お子さまにとって最適な三年間の算数戦略を一緒に描いていただければ幸いです。&lt;/p&gt;
&lt;/section&gt;
&lt;/div&gt;
&lt;div class="col-lg-4"&gt;
&lt;div class="card shadow-sm mb-4"&gt;
&lt;div class="card-header" style="background-color: #e3f2fd;"&gt;&lt;strong&gt;この記事のポイント&lt;/strong&gt;&lt;/div&gt;
&lt;div class="card-body"&gt;
&lt;ul class="mb-0 ps-3"&gt;
&lt;li&gt;中学受験算数は強い積み上げ構造で、学年ごとに役割が大きく変わります。&lt;/li&gt;
&lt;li&gt;小4は土台づくり、小5は単元別弱点補強、小6は過去問と志望校対策が中心となります。&lt;/li&gt;
&lt;li&gt;オンライン算数 個別指導は、手元映像とデジタル記録により学年別の役割切り替えに向いています。&lt;/li&gt;
&lt;li&gt;テストや模試をきっかけに、オンラインの役割を微調整することで効率的に弱点を埋められます。&lt;/li&gt;
&lt;/ul&gt;
&lt;/div&gt;
&lt;/div&gt;
&lt;div class="card shadow-sm mb-4"&gt;
&lt;div class="card-header" style="background-color: #fff3e0;"&gt;&lt;strong&gt;学年別オンライン活用イメージ&lt;/strong&gt;&lt;/div&gt;
&lt;div class="card-body"&gt;
&lt;ul class="mb-0 ps-3"&gt;
&lt;li&gt;&lt;span class="fw-bold"&gt;小4&lt;/span&gt;：算数への抵抗感をなくし、計算と図の土台を築く時間。&lt;/li&gt;
&lt;li&gt;&lt;span class="fw-bold"&gt;小5&lt;/span&gt;：割合や速さなど中核単元の弱点を集中的に補強する時間。&lt;/li&gt;
&lt;li&gt;&lt;span class="fw-bold"&gt;小6&lt;/span&gt;：過去問を分析し、志望校に合わせた得点戦略を練る時間。&lt;/li&gt;
&lt;/ul&gt;
&lt;/div&gt;
&lt;/div&gt;
&lt;div class="card shadow-sm mb-4 border-0" style="background: linear-gradient(135deg, #1e88e5, #26a69a); color: #fff;"&gt;
&lt;div class="card-body"&gt;
&lt;h3 class="h6 mb-2"&gt;三年間を見据えたオンライン算数 個別指導を検討中の保護者の方へ&lt;/h3&gt;
&lt;p class="mb-2" style="font-size: 0.9rem;"&gt;小4、小5、小6で役割を切り替えながら、中学受験算数の土台づくりから志望校対策までを一貫してサポートするオンライン算数 個別指導は、時間と負担を抑えつつ弱点を補強する有効な選択肢となります。&lt;/p&gt;
&lt;p&gt;&lt;a class="btn btn-light btn-sm" href="/kobetsu_online/"&gt;&lt;br /&gt;
オンライン算数 個別指導の詳細を見る&lt;br /&gt;
&lt;/a&gt;&lt;/p&gt;
&lt;/div&gt;
&lt;/div&gt;
&lt;/div&gt;
&lt;section id="veu_cta-31374" class="veu_cta"&gt;
&lt;div class="cta_body"&gt;
&lt;div class="cta_body_link"&gt;&lt;/div&gt;
&lt;/div&gt;
&lt;/section&gt;
&lt;/div&gt;
&lt;/div&gt;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math-4to6%2F&amp;amp;t=%E5%B0%8F4%E2%86%92%E5%B0%8F5%E2%86%92%E5%B0%8F6%E3%81%A7%E3%82%AA%E3%83%B3%E3%83%A9%E3%82%A4%E3%83%B3%E5%80%8B%E5%88%A5%E7%AE%97%E6%95%B0%E3%81%AE%E2%80%9C%E4%BD%BF%E3%81%84%E6%96%B9%E2%80%9D%E3%81%8C%E5%A4%89%E3%82%8F%E3%82%8B%E7%90%86%E7%94%B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math-4to6%2F&amp;amp;text=%E5%B0%8F4%E2%86%92%E5%B0%8F5%E2%86%92%E5%B0%8F6%E3%81%A7%E3%82%AA%E3%83%B3%E3%83%A9%E3%82%A4%E3%83%B3%E5%80%8B%E5%88%A5%E7%AE%97%E6%95%B0%E3%81%AE%E2%80%9C%E4%BD%BF%E3%81%84%E6%96%B9%E2%80%9D%E3%81%8C%E5%A4%89%E3%82%8F%E3%82%8B%E7%90%86%E7%94%B1%20%7C%20%E4%B8%AD%E5%AD%A6%E5%8F%97%E9%A8%93%E5%B0%82%E9%96%80%E3%80%80%E5%A4%8F%E4%BA%95%E7%AE%97%E6%95%B0%E5%A1%BE" target="_blank" &gt;&lt;span class="vk_icon_w_r_sns_x_twitter icon_sns"&gt;&lt;/span&gt;&lt;span class="sns_txt"&gt;X&lt;/span&gt;&lt;/a&gt;&lt;/li&gt;&lt;li class="sb_bluesky sb_icon"&gt;&lt;a class="sb_icon_inner" href="https://bsky.app/intent/compose?text=%E5%B0%8F4%E2%86%92%E5%B0%8F5%E2%86%92%E5%B0%8F6%E3%81%A7%E3%82%AA%E3%83%B3%E3%83%A9%E3%82%A4%E3%83%B3%E5%80%8B%E5%88%A5%E7%AE%97%E6%95%B0%E3%81%AE%E2%80%9C%E4%BD%BF%E3%81%84%E6%96%B9%E2%80%9D%E3%81%8C%E5%A4%89%E3%82%8F%E3%82%8B%E7%90%86%E7%94%B1%20%7C%20%E4%B8%AD%E5%AD%A6%E5%8F%97%E9%A8%93%E5%B0%82%E9%96%80%E3%80%80%E5%A4%8F%E4%BA%95%E7%AE%97%E6%95%B0%E5%A1%BE%0Ahttps%3A%2F%2Fnatsui-sansu-juku.com%2Fcol_blog%2Fonline-math-4to6%2F" target="_blank" &gt;&lt;span class="vk_icon_w_r_sns_bluesky icon_sns"&gt;&lt;/span&gt;&lt;span class="sns_txt"&gt;Bluesky&lt;/span&gt;&lt;/a&gt;&lt;/li&gt;&lt;li class="sb_hatena sb_icon"&gt;&lt;a class="sb_icon_inner" href="//b.hatena.ne.jp/add?mode=confirm&amp;url=https%3A%2F%2Fnatsui-sansu-juku.com%2Fcol_blog%2Fonline-math-4to6%2F&amp;amp;title=%E5%B0%8F4%E2%86%92%E5%B0%8F5%E2%86%92%E5%B0%8F6%E3%81%A7%E3%82%AA%E3%83%B3%E3%83%A9%E3%82%A4%E3%83%B3%E5%80%8B%E5%88%A5%E7%AE%97%E6%95%B0%E3%81%AE%E2%80%9C%E4%BD%BF%E3%81%84%E6%96%B9%E2%80%9D%E3%81%8C%E5%A4%89%E3%82%8F%E3%82%8B%E7%90%86%E7%94%B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sb_icon_inner"data-clipboard-text="小4→小5→小6でオンライン個別算数の“使い方”が変わる理由 | 中学受験専門　夏井算数塾 https://natsui-sansu-juku.com/col_blog/online-math-4to6/"&gt;&lt;span class="vk_icon_w_r_sns_copy icon_sns"&gt;&lt;i class="fas fa-copy"&gt;&lt;/i&gt;&lt;/span&gt;&lt;span class="sns_txt"&gt;Copy&lt;/span&gt;&lt;/button&gt;&lt;/li&gt;&lt;/ul&gt;&lt;/div&gt;&lt;!-- [ /.socialSet ] --&gt;			
------</t>
  </si>
  <si>
    <t>https://natsui-sansu-juku.com/col_blog/online-sansu-34/</t>
  </si>
  <si>
    <t>以下のページは不自然なワードを使用しています。
これらを適切に自然な言葉に置き換えて下さい。
なお、本文の装飾や構造は絶対に変えないでください。
【対象ページURL】
https://natsui-sansu-juku.com/col_blog/online-sansu-34/
【検出された不自然ワード】
- 乱れ
【本文】
------
&lt;div class="container my-4"&gt;
&lt;div class="card shadow-sm mb-4 border-0" style="background: linear-gradient(135deg, #1565c0, #26a69a); color: #fff;"&gt;
&lt;div class="card-body p-4"&gt;
&lt;div class="d-flex flex-wrap justify-content-between align-items-center mb-2"&gt;&lt;span class="badge bg-warning text-dark mb-1" style="font-size: 0.8rem;"&gt;小3〜小4／中学受験準備&lt;/span&gt;&lt;br /&gt;
&lt;span class="badge bg-light text-dark mb-1" style="font-size: 0.75rem;"&gt;オンライン算数 個別指導と家庭学習&lt;/span&gt;&lt;/div&gt;
&lt;h1 class="card-title mb-3" style="font-size: 1.9rem; line-height: 1.5;"&gt;&lt;/h1&gt;
&lt;p class="card-text mb-0" style="font-size: 0.98rem;"&gt;「中学受験を見据えるなら、小3〜小4の算数はどの程度やらせるべきなのか」「オンラインの個別指導を始めるタイミングとして早すぎないか」と悩まれる保護者の方は少なくありません。&lt;br /&gt;
低学年の算数で本当に大切なのは、難しい問題に挑戦することではなく、数の感覚や図形感覚、文章を読み取る力といった土台を楽しく積み上げていくことです。&lt;br /&gt;
オンライン算数の個別指導は、短時間の集中したやりとりや視覚的な操作がしやすく、小3〜小4にとって負担の少ない形で基礎力を伸ばしやすい指導形態です。&lt;br /&gt;
本記事では、その背景と具体的な活用法、家庭学習との組み合わせ方まで丁寧に整理してまいります。&lt;/p&gt;
&lt;p class="mt-3 mb-0"&gt;オンライン算数の位置づけや学年別の使い分けは、&lt;a href="https://natsui-sansu-juku.com/column/hub-online-use/" target="_blank" rel="noopener noreferrer"&gt;&lt;strong&gt;中学受験算数｜オンライン塾の使い方（全体像はこちら）&lt;/strong&gt;&lt;/a&gt;もあわせてご確認ください。&lt;/p&gt;
&lt;/div&gt;
&lt;/div&gt;
&lt;div class="card shadow-sm mb-4"&gt;
&lt;div class="card-header" style="background-color: #e3f2fd;"&gt;&lt;strong&gt;この記事で分かること&lt;/strong&gt;&lt;/div&gt;
&lt;div class="card-body"&gt;
&lt;div class="row gy-3"&gt;
&lt;div class="col-md-6"&gt;
&lt;ul class="mb-0"&gt;
&lt;li&gt;小3〜小4算数でつまずきが生まれる背景&lt;/li&gt;
&lt;li&gt;オンライン算数 個別指導が低学年に向いている理由&lt;/li&gt;
&lt;li&gt;弱点を早期発見し、基礎を固める具体的なステップ&lt;/li&gt;
&lt;/ul&gt;
&lt;/div&gt;
&lt;div class="col-md-6"&gt;
&lt;ul class="mb-0"&gt;
&lt;li&gt;家庭でできる算数の声かけと習慣づくり&lt;/li&gt;
&lt;li&gt;小3〜小4向けの教室・指導者の選び方&lt;/li&gt;
&lt;li&gt;中学受験につながる「無理のない準備」の考え方&lt;/li&gt;
&lt;/ul&gt;
&lt;/div&gt;
&lt;/div&gt;
&lt;/div&gt;
&lt;/div&gt;
&lt;div class="row"&gt;
&lt;div class="col-lg-8"&gt;
&lt;section class="mb-4"&gt;
&lt;div class="card shadow-sm mb-4"&gt;
&lt;div class="card-header" style="background-color: #e8f5e9;"&gt;&lt;strong&gt;まずは5分で現状チェック（小3〜小4）&lt;/strong&gt;&lt;/div&gt;
&lt;div class="card-body"&gt;
&lt;p class="mb-2" style="font-size: .95rem;"&gt;低学年の算数は「問題が難しい」の前に、数・図・言葉の土台が薄いだけで止まります。&lt;br /&gt;
下の項目で、今どこから補強すべきかを先に決めておくと判断に迷うポイントが減ります。&lt;/p&gt;
&lt;div class="table-responsive"&gt;
&lt;table class="table table-sm table-bordered align-middle mb-0"&gt;
&lt;thead class="text-center" style="background-color: #f1f8ff;"&gt;
&lt;tr&gt;
&lt;th style="width: 24%;"&gt;観点&lt;/th&gt;
&lt;th&gt;チェック項目（○/△/×）&lt;/th&gt;
&lt;/tr&gt;
&lt;/thead&gt;
&lt;tbody&gt;
&lt;tr&gt;
&lt;td class="fw-bold"&gt;数の感覚&lt;/td&gt;
&lt;td&gt;① 398と403のどちらが大きいか、すぐ言える／&lt;br /&gt;
② 1/2と1/3の大小を「理由つき」で言える／&lt;br /&gt;
③ 10円が15枚は何円か暗算で言える&lt;/td&gt;
&lt;/tr&gt;
&lt;tr&gt;
&lt;td class="fw-bold"&gt;計算の進め方&lt;/td&gt;
&lt;td&gt;① くり上がり・くり下がりの筆算が乱れない／&lt;br /&gt;
② 途中式の行がそろう／&lt;br /&gt;
③ ケアレス（写し間違い・符号）を自分で見直せる&lt;/td&gt;
&lt;/tr&gt;
&lt;tr&gt;
&lt;td class="fw-bold"&gt;図の土台&lt;/td&gt;
&lt;td&gt;① 四角形の名前（正方形/長方形/平行四辺形/ひし形）を言える／&lt;br /&gt;
② マス目に図を丁寧に写せる／&lt;br /&gt;
③ 面積を「たて×よこ」と結びつけて説明できる&lt;/td&gt;
&lt;/tr&gt;
&lt;tr&gt;
&lt;td class="fw-bold"&gt;言葉の理解&lt;/td&gt;
&lt;td&gt;① 「〜より◯多い/少ない」を逆に読まない／&lt;br /&gt;
② 「合わせて」「残り」「全部で」の意味を取り違えない／&lt;br /&gt;
③ 文章題を一度自分の言葉に言い換えられる&lt;/td&gt;
&lt;/tr&gt;
&lt;/tbody&gt;
&lt;/table&gt;
&lt;/div&gt;
&lt;div class="alert alert-success mt-3 mb-0" style="font-size: .93rem;" role="alert"&gt;&lt;strong&gt;目安：&lt;/strong&gt;「×が2つ以上ある観点」が、いま最優先で土台を作る場所です。ここを先に準備すると、小5以降の伸びが安定します。&lt;/div&gt;
&lt;/div&gt;
&lt;/div&gt;
&lt;section class="mb-4"&gt;
&lt;h3 class="h5 mt-3 mb-2"&gt;すぐ使えるミニ例題（オンラインでも家庭でも）&lt;/h3&gt;
&lt;p class="mb-2"&gt;小3〜小4で効果が出やすいのは、難問ではなく「解法プロセス」を作る短い問題です。&lt;br /&gt;
ここでは、よくあるつまずきをそのまま練習にした例題を3つ置きます。&lt;/p&gt;
&lt;div class="card shadow-sm mb-3"&gt;
&lt;div class="card-body"&gt;
&lt;p class="mb-1"&gt;&lt;strong&gt;例題1（数の感覚）&lt;/strong&gt;：400にいちばん近い数はどれ（398 / 403 / 410）&lt;/p&gt;
&lt;p class="mb-2" style="color: #555;"&gt;ポイント：差を言葉にする（400との差をそれぞれ言う）。&lt;/p&gt;
&lt;div class="alert alert-light mb-0" style="border: 1px solid #eee;"&gt;解き方：398は2小さい／403は3大きい／410は10大きい → &lt;strong&gt;398&lt;/strong&gt;&lt;/div&gt;
&lt;/div&gt;
&lt;/div&gt;
&lt;div class="card shadow-sm mb-3"&gt;
&lt;div class="card-body"&gt;
&lt;p class="mb-1"&gt;&lt;strong&gt;例題2（図の土台）&lt;/strong&gt;：たて4cm、よこ7cmの長方形の面積は&lt;/p&gt;
&lt;p class="mb-2" style="color: #555;"&gt;ポイント：式と単位（cm²）をセットにする。&lt;/p&gt;
&lt;div class="alert alert-light mb-0" style="border: 1px solid #eee;"&gt;式：4×7＝28 → &lt;strong&gt;28cm²&lt;/strong&gt;&lt;/div&gt;
&lt;/div&gt;
&lt;/div&gt;
&lt;div class="card shadow-sm mb-0"&gt;
&lt;div class="card-body"&gt;
&lt;p class="mb-1"&gt;&lt;strong&gt;例題3（文章題の言い換え）&lt;/strong&gt;：りんごが8こあります。3こ食べました。のこりは&lt;/p&gt;
&lt;p class="mb-2" style="color: #555;"&gt;ポイント：「場面→式」を口で先に言う（のこり＝引く）。&lt;/p&gt;
&lt;div class="alert alert-light mb-0" style="border: 1px solid #eee;"&gt;言い換え：「8こから3こへる」→ 式：8−3＝5 → &lt;strong&gt;5こ&lt;/strong&gt;&lt;/div&gt;
&lt;/div&gt;
&lt;/div&gt;
&lt;p class="mt-3 mb-0" style="font-size: .95rem;"&gt;これらをオンラインでは「口で説明→手元で式→最後に見直し」までセットで回します。&lt;br /&gt;
家庭学習では同タイプを2〜3問だけ、短く繰り返すのが最も効率的です。&lt;/p&gt;
&lt;/section&gt;
&lt;div class="card shadow-sm mb-4"&gt;
&lt;div class="card-header" style="background-color: #fff3e0;"&gt;&lt;strong&gt;家庭学習：1週間の最小ルーティン（10〜15分×3〜4回）&lt;/strong&gt;&lt;/div&gt;
&lt;div class="card-body"&gt;
&lt;p class="mb-2" style="font-size: .95rem;"&gt;低学年は「長時間」より「短い回数」。回す習慣があると、親子の消耗が減ります。&lt;/p&gt;
&lt;div class="table-responsive"&gt;
&lt;table class="table table-sm table-bordered mb-0"&gt;
&lt;thead class="text-center" style="background-color: #fafafa;"&gt;
&lt;tr&gt;
&lt;th style="width: 18%;"&gt;曜日例&lt;/th&gt;
&lt;th&gt;やること（10〜15分）&lt;/th&gt;
&lt;th style="width: 28%;"&gt;ねらい&lt;/th&gt;
&lt;/tr&gt;
&lt;/thead&gt;
&lt;tbody&gt;
&lt;tr&gt;
&lt;td class="fw-bold"&gt;月&lt;/td&gt;
&lt;td&gt;計算（同じパターンを5〜8問）&lt;/td&gt;
&lt;td&gt;解法の定着・ミス減&lt;/td&gt;
&lt;/tr&gt;
&lt;tr&gt;
&lt;td class="fw-bold"&gt;水&lt;/td&gt;
&lt;td&gt;図形（写す→式を書く→単位）&lt;/td&gt;
&lt;td&gt;図の丁寧さ・面積感覚&lt;/td&gt;
&lt;/tr&gt;
&lt;tr&gt;
&lt;td class="fw-bold"&gt;金&lt;/td&gt;
&lt;td&gt;文章題（言い換え→式→答え）2〜3問&lt;/td&gt;
&lt;td&gt;言葉→式の接続&lt;/td&gt;
&lt;/tr&gt;
&lt;tr&gt;
&lt;td class="fw-bold"&gt;週末&lt;/td&gt;
&lt;td&gt;オンラインの復習（先週テーマを1問だけ）&lt;/td&gt;
&lt;td&gt;忘却を防ぎ「できた」を残す&lt;/td&gt;
&lt;/tr&gt;
&lt;/tbody&gt;
&lt;/table&gt;
&lt;/div&gt;
&lt;div class="alert alert-info mt-3 mb-0" style="font-size: .93rem;" role="alert"&gt;&lt;strong&gt;コツ：&lt;/strong&gt;「毎回新しいこと」はやりません。&lt;strong&gt;同じ解法プロセスを短く反復&lt;/strong&gt;して、成功体験を積み上げます。&lt;/div&gt;
&lt;/div&gt;
&lt;/div&gt;
&lt;div class="mt-2 mb-4"&gt;
&lt;h2 class="h4 mb-3 border-start border-4 border-dark ps-2"&gt;よくある質問（小3〜小4×オンライン算数）&lt;/h2&gt;
&lt;style&gt;
    .rq-faq details{&lt;br /&gt;      border:1px solid #e6e6e6;&lt;br /&gt;      border-radius:12px;&lt;br /&gt;      padding:12px 14px;&lt;br /&gt;      background:#fff;&lt;br /&gt;      box-shadow: 0 6px 18px rgba(0,0,0,.04);&lt;br /&gt;      margin:10px 0;&lt;br /&gt;    }&lt;br /&gt;    .rq-faq summary{&lt;br /&gt;      cursor:pointer;&lt;br /&gt;      font-weight:700;&lt;br /&gt;      list-style:none;&lt;br /&gt;      outline:none;&lt;br /&gt;    }&lt;br /&gt;    .rq-faq summary::-webkit-details-marker{ display:none; }&lt;br /&gt;    .rq-faq .rq-a{ margin-top:10px; line-height:1.85; color:#333; }&lt;br /&gt;    .rq-faq .rq-chip{&lt;br /&gt;      display:inline-block; font-size:.82rem; padding:.1rem .5rem; border-radius:999px;&lt;br /&gt;      background:#e3f2fd; color:#0d47a1; margin-right:.45rem;&lt;br /&gt;    }&lt;br /&gt;  &lt;/style&gt;
&lt;div class="rq-faq"&gt;
&lt;details&gt;
&lt;summary&gt;&lt;span class="rq-chip"&gt;Q&lt;/span&gt;小3からオンライン個別は早すぎませんか&lt;/summary&gt;
&lt;div class="rq-a"&gt;&lt;span class="rq-chip"&gt;A&lt;/span&gt;&lt;br /&gt;
早いかどうかは目的次第です。低学年は「先取り」よりも、数・図・言葉の土台を準備する時期です。&lt;br /&gt;
30〜40分の短時間で、手元を見ながら土台の穴を早期発見できるなら、負担はむしろ小さく済みます。&lt;/div&gt;
&lt;/details&gt;
&lt;details&gt;
&lt;summary&gt;&lt;span class="rq-chip"&gt;Q&lt;/span&gt;週1回で成果は出ますか&lt;/summary&gt;
&lt;div class="rq-a"&gt;&lt;span class="rq-chip"&gt;A&lt;/span&gt;&lt;br /&gt;
出ます。ただし、オンラインで「考え方の体験」、家庭で「同タイプ2〜3問の反復」という役割分担が前提です。&lt;br /&gt;
週1回でも、毎回テーマを散らさず“同じ解法プロセス”を定着させると伸びやすくなります。&lt;/div&gt;
&lt;/details&gt;
&lt;details&gt;
&lt;summary&gt;&lt;span class="rq-chip"&gt;Q&lt;/span&gt;家庭学習は何をどれくらい増やすべきですか&lt;/summary&gt;
&lt;div class="rq-a"&gt;&lt;span class="rq-chip"&gt;A&lt;/span&gt;&lt;br /&gt;
増やしすぎない方が続きます。10〜15分を週3〜4回で十分です。&lt;br /&gt;
量より回数、そして「今日できた」を必ず残す計画にします。&lt;/div&gt;
&lt;/details&gt;
&lt;details&gt;
&lt;summary&gt;&lt;span class="rq-chip"&gt;Q&lt;/span&gt;文章題が苦手な場合、低学年で何を優先しますか&lt;/summary&gt;
&lt;div class="rq-a"&gt;&lt;span class="rq-chip"&gt;A&lt;/span&gt;&lt;br /&gt;
いきなり難しい文章題ではなく、「言い換え→式→答え」の解法プロセスづくりを優先します。&lt;br /&gt;
まずは場面を口で説明できるか、キーワード（合わせて/残り/全部で）を取り違えていないかを確認します。&lt;/div&gt;
&lt;/details&gt;
&lt;/div&gt;
&lt;/div&gt;
&lt;h2 class="h4 mb-3 border-start border-4 border-primary ps-2"&gt;小3〜小4算数で生まれやすい悩みと中学受験算数の特性&lt;/h2&gt;
&lt;p&gt;小3〜小4は、「学校のテストでは一見できているのに、塾のテキストになると急に解けなくなる」「文章題になると手が止まってしまう」といったご相談が増える時期です。&lt;br /&gt;
中学受験算数の世界に少しずつ足を踏み入れ始める学年であり、基礎的な四則演算から、筋道を立てて考える力へと要求が変わり始めるタイミングでもあります。&lt;/p&gt;
&lt;p&gt;ここでつまずいてしまう背景には、計算力だけでなく、数の感覚や図形のイメージ力、言葉の理解といった、目に見えにくい土台の部分が大きく関わっています。&lt;/p&gt;
&lt;h3 class="h5 mt-3 mb-2"&gt;中学受験算数は「量」よりも「土台の質」がものを言う&lt;/h3&gt;
&lt;p&gt;中学受験算数は、学年が上がるにつれて量も難易度も一気に増えていきますが、実はそのほとんどが小3〜小4で触れている内容の延長線上にあります。&lt;/p&gt;
&lt;div class="table-responsive mb-3"&gt;
&lt;table class="table table-bordered table-hover align-middle mb-0"&gt;
&lt;thead class="text-center" style="background-color: #e8eaf6;"&gt;
&lt;tr&gt;
&lt;th scope="col"&gt;小3〜小4での経験&lt;/th&gt;
&lt;th scope="col"&gt;中学受験算数でのつながり&lt;/th&gt;
&lt;/tr&gt;
&lt;/thead&gt;
&lt;tbody&gt;
&lt;tr&gt;
&lt;td&gt;九九や簡単なかけ算のイメージ&lt;/td&gt;
&lt;td&gt;割合、比、速さなどの掛け算を含む文章題&lt;/td&gt;
&lt;/tr&gt;
&lt;tr&gt;
&lt;td&gt;長方形や正方形の面積&lt;/td&gt;
&lt;td&gt;図形の分割、複合図形、面積と比の問題&lt;/td&gt;
&lt;/tr&gt;
&lt;tr&gt;
&lt;td&gt;並べ方や簡単な規則性&lt;/td&gt;
&lt;td&gt;場合の数、数列、規則性を使う文章題&lt;/td&gt;
&lt;/tr&gt;
&lt;tr&gt;
&lt;td&gt;時計やお金の計算&lt;/td&gt;
&lt;td&gt;速さ、仕事算、旅人算などの応用問題&lt;/td&gt;
&lt;/tr&gt;
&lt;/tbody&gt;
&lt;/table&gt;
&lt;/div&gt;
&lt;p&gt;これらのつながりを意識せずに「とにかく問題量をこなす」という学習になってしまうと、表面的にはできているように見えても、後の学年で弱点が一気に表面化しやすくなります。&lt;br /&gt;
特に小3〜小4では、中学受験の問題集を進めるかどうかよりも、土台の質を高めることが重要です。&lt;/p&gt;
&lt;h3 class="h5 mt-3 mb-2"&gt;低学年でのつまずきは「分からない」ではなく「イメージできない」ことが多い&lt;/h3&gt;
&lt;p&gt;小3〜小4のお子さまが算数で困るとき、その多くは「内容が難しすぎる」よりも、「頭の中にイメージが浮かばない」ことが原因です。&lt;/p&gt;
&lt;ul&gt;
&lt;li&gt;数直線を頭の中で思い描けず、大小比較で判断に迷うポイント。&lt;/li&gt;
&lt;li&gt;図形を回転させたときの形がイメージできず、選択肢で判断に迷う。&lt;/li&gt;
&lt;li&gt;文章題で状況が浮かばず、式を立てる前に手が止まる。&lt;/li&gt;
&lt;/ul&gt;
&lt;p&gt;こうした「イメージの不足」はテストの点数だけを見ていると気付きにくく、気づいたときには「文章題全般が弱点」といったざっくりした捉え方になりがちです。&lt;br /&gt;
そこで有効になるのが、手元の動きや話し言葉を通して思考を可視化し、どこから分かりにくくなっているかを見つけるオンライン算数の個別指導です。&lt;/p&gt;
&lt;div class="alert alert-info" style="font-size: 0.9rem;" role="alert"&gt;&lt;strong&gt;まとめ&lt;/strong&gt;：&lt;br /&gt;
小3〜小4の算数で大切なのは、問題集のページ数ではなく、数や図形、文章から状況をイメージする土台をじっくり育てることです。その土台が、中学受験算数の大きな差となって表れてきます。&lt;/div&gt;
&lt;/section&gt;
&lt;section class="mb-4"&gt;
&lt;h2 class="h4 mb-3 border-start border-4 border-success ps-2"&gt;小3〜小4でオンライン算数 個別指導が効果を発揮する理由&lt;/h2&gt;
&lt;p&gt;「低学年からオンラインは早いのでは」とご心配される保護者の方も多いですが、使い方を工夫すれば、小3〜小4だからこそ活きるメリットも多くあります。&lt;br /&gt;
ここでは、オンライン算数 個別指導の特徴を、低学年の学びに即して整理してみます。&lt;/p&gt;
&lt;h3 class="h5 mt-3 mb-2"&gt;手元映像で思考の流れを丁寧に追える&lt;/h3&gt;
&lt;p&gt;オンライン個別指導では、書画カメラやタブレットカメラを使ってお子さまの手元を映しながら授業を行うことができます。これにより、次のような点がよく分かります。&lt;/p&gt;
&lt;ul&gt;
&lt;li&gt;数を並べるときに、どこまで指で追っているか。&lt;/li&gt;
&lt;li&gt;図形を描くとき、どこから線を引き始めるか。&lt;/li&gt;
&lt;li&gt;文章題を読む際、どの言葉のところで読み返しているか。&lt;/li&gt;
&lt;/ul&gt;
&lt;p&gt;小3〜小4の段階では、解答そのものよりも、こうした「手の動き」や「視線の動き」に、多くの情報が含まれています。&lt;br /&gt;
オンライン算数 個別指導では、この手元映像を通して、弱点の芽を早い段階で拾い上げることができます。&lt;/p&gt;
&lt;h3 class="h5 mt-3 mb-2"&gt;画面共有で視覚的な操作やゲーム的な練習がしやすい&lt;/h3&gt;
&lt;p&gt;オンライン授業では、画面共有でデジタル教材や簡単なアニメーションを見せながら、次のような視覚的な活動が可能です。&lt;/p&gt;
&lt;ul&gt;
&lt;li&gt;ブロックや図形ピースを画面上で動かしながら、面積や体積の感覚をつかむ。&lt;/li&gt;
&lt;li&gt;数直線上で数をドラッグしながら、大きさの比較や間の数を考える。&lt;/li&gt;
&lt;li&gt;時計の針を動かして、時刻と時間の関係を体感する。&lt;/li&gt;
&lt;/ul&gt;
&lt;p&gt;低学年の算数では、問題集を黙々と解くよりも、こうした「動き」と「見た目」を伴う学びが特に効果的です。&lt;br /&gt;
オンラインの強みを活かすことで、ゲーム感覚で楽しく学びながら、中学受験の土台となる感覚を育てることができます。&lt;/p&gt;
&lt;h3 class="h5 mt-3 mb-2"&gt;短時間の個別指導で集中を保ちやすい&lt;/h3&gt;
&lt;p&gt;小3〜小4では、集中が続く時間そのものがまだ短い段階にあります。&lt;br /&gt;
通塾に時間をかけて長時間授業を受けるよりも、オンライン算数の個別指導で、&lt;/p&gt;
&lt;ul&gt;
&lt;li&gt;週に一〜二回、30〜40分ほどに絞った集中セッションを行う。&lt;/li&gt;
&lt;li&gt;一回の授業で扱うテーマを二つ程度に絞る。&lt;/li&gt;
&lt;li&gt;理解度に応じて早めに切り上げたり、少し伸ばしたり柔軟に調整する。&lt;/li&gt;
&lt;/ul&gt;
&lt;p&gt;といった形にする方が、お子さまの負担を抑えつつ、学習効果を上げやすくなります。&lt;br /&gt;
特に中学受験を視野に入れているご家庭では、小3〜小4の段階から「短時間で集中して学ぶ」経験を少しずつ積んでおくことが、小5以降の学習にも良い影響を与えます。&lt;/p&gt;
&lt;h3 class="h5 mt-3 mb-2"&gt;学習記録が残り、弱点の変化を把握しやすい&lt;/h3&gt;
&lt;p&gt;オンライン算数 個別指導では、扱った問題や単元、つまずき方の記録をデジタルに残しやすいのも利点です。&lt;/p&gt;
&lt;ul&gt;
&lt;li&gt;小3の終わりの時点で、数の大小や繰り上がりでどの程度判断に迷っていたか。&lt;/li&gt;
&lt;li&gt;小4の途中で、どの図形単元が苦手だったか。&lt;/li&gt;
&lt;li&gt;簡単な中学受験向け文章題への慣れが、いつ頃から進んできたか。&lt;/li&gt;
&lt;/ul&gt;
&lt;p&gt;こうした情報をもとに、小5以降の学習計画を立てることができます。&lt;br /&gt;
中学受験算数に特化した&lt;br /&gt;
&lt;a href="/kobetsu_online/"&gt;オンライン算数 個別指導&lt;/a&gt;&lt;br /&gt;
のようなサービスでは、こうした進度管理と弱点把握を前提とした指導モデルとなっていることが多く、低学年から中学受験本番までの長い道のりを見通しやすくなります。&lt;/p&gt;
&lt;/section&gt;
&lt;section class="mb-4"&gt;
&lt;h2 class="h4 mb-3 border-start border-4 border-warning ps-2"&gt;小3〜小4で算数の土台を準備する具体的なステップ&lt;/h2&gt;
&lt;p&gt;ここからは、小3〜小4のお子さまがオンライン算数 個別指導を活用しながら算数の土台を準備していくための流れを、三つのステップで整理していきます。&lt;/p&gt;
&lt;h3 class="h5 mt-3 mb-2"&gt;ステップ1 現状の「感覚」と「言葉」を見える化する&lt;/h3&gt;
&lt;p&gt;最初のステップは、「何ができていて、何があいまいなのか」をテストの点数ではなく、感覚と言葉の両面から見える化することです。&lt;/p&gt;
&lt;p class="mb-1"&gt;例えば、次のような観点で簡単なチェックをしてみます。&lt;/p&gt;
&lt;ul&gt;
&lt;li&gt;数直線を見たとき、おおよその位置を指させるか。&lt;/li&gt;
&lt;li&gt;正方形と長方形、平行四辺形を見分ける言葉を持っているか。&lt;/li&gt;
&lt;li&gt;文章題の場面を、自分の言葉で説明できるか。&lt;/li&gt;
&lt;/ul&gt;
&lt;p&gt;オンラインの個別指導では、これらを会話や簡単なクイズ形式で確かめながら、どこに弱点の芽があるかを一緒に整理していきます。&lt;br /&gt;
「九九は言えるが、二桁のかけ算になると数の大きさのイメージが薄れる」といった細かなポイントを拾い上げることが大切です。&lt;/p&gt;
&lt;h3 class="h5 mt-3 mb-2"&gt;ステップ2 オンラインと家庭学習の役割を分ける&lt;/h3&gt;
&lt;p&gt;次のステップは、オンライン算数 個別指導と家庭学習の役割分担をはっきりさせることです。&lt;br /&gt;
役割を分けることで、限られた時間で効率よく弱点を補うことができます。&lt;/p&gt;
&lt;div class="table-responsive mb-3"&gt;
&lt;table class="table table-sm table-bordered mb-0"&gt;
&lt;thead class="text-center" style="background-color: #fff8e1;"&gt;
&lt;tr&gt;
&lt;th scope="col"&gt;オンライン算数 個別指導&lt;/th&gt;
&lt;th scope="col"&gt;家庭学習&lt;/th&gt;
&lt;/tr&gt;
&lt;/thead&gt;
&lt;tbody&gt;
&lt;tr&gt;
&lt;td&gt;新しい考え方や図の描き方を体験する場&lt;/td&gt;
&lt;td&gt;習ったやり方を短時間で繰り返す場&lt;/td&gt;
&lt;/tr&gt;
&lt;tr&gt;
&lt;td&gt;弱点やつまずきを見つける場&lt;/td&gt;
&lt;td&gt;簡単な問題で自信を積み重ねる場&lt;/td&gt;
&lt;/tr&gt;
&lt;tr&gt;
&lt;td&gt;中学受験につながる考え方を少し先取りする場&lt;/td&gt;
&lt;td&gt;学校内容や基礎問題で安心感を得る場&lt;/td&gt;
&lt;/tr&gt;
&lt;/tbody&gt;
&lt;/table&gt;
&lt;/div&gt;
&lt;p&gt;「難しいことは全部オンラインで」「家庭では徹底的に応用問題」といった極端な分担ではなく、オンラインは考え方の体験と弱点発見、家庭はその定着というイメージを持っていただくと良いバランスになりやすくなります。&lt;/p&gt;
&lt;h3 class="h5 mt-3 mb-2"&gt;ステップ3 短いサイクルで「できた」を積み上げる&lt;/h3&gt;
&lt;p&gt;最後のステップは、短いサイクルで「できた」という感覚を積み上げる仕組みを作ることです。&lt;br /&gt;
小3〜小4では、長期的な目標よりも、毎週の小さな達成感の積み重ねが算数への前向きな気持ちを育てます。&lt;/p&gt;
&lt;ol&gt;
&lt;li&gt;今週のオンラインで扱うテーマを一つか二つに絞る。&lt;/li&gt;
&lt;li&gt;授業後、そのテーマについて家庭学習で数問だけ復習する。&lt;/li&gt;
&lt;li&gt;次回のオンラインで、「先週のテーマを一問だけおさらい」してから新しい内容に進む。&lt;/li&gt;
&lt;/ol&gt;
&lt;p&gt;このサイクルを繰り返すことで、「習ったのに忘れてしまった」という不安が減り、少しずつ自分の算数に自信を持てるようになります。&lt;br /&gt;
中学受験の本格的な学習に入る前に、この「小さな成功体験の循環」を作っておくことが、後の伸びに大きく影響してきます。&lt;/p&gt;
&lt;/section&gt;
&lt;section class="mb-4"&gt;
&lt;h2 class="h4 mb-3 border-start border-4 border-info ps-2"&gt;小3〜小4の家庭学習で意識したいポイント&lt;/h2&gt;
&lt;p&gt;オンライン算数 個別指導とあわせて、家庭でどのような関わり方をすると良いかを整理しておきましょう。&lt;br /&gt;
特別な教材を増やさなくても、日々の声かけやほんの少しの工夫で、算数への印象は大きく変わります。&lt;/p&gt;
&lt;h3 class="h5 mt-3 mb-2"&gt;勉強時間ではなく「算数に触れた回数」を意識する&lt;/h3&gt;
&lt;p&gt;低学年期は、長時間机に向かうことよりも、「短時間でも算数に触れる回数」を増やすことが重要です。&lt;/p&gt;
&lt;ul&gt;
&lt;li&gt;一回の家庭学習は10〜15分程度を目安にする。&lt;/li&gt;
&lt;li&gt;計算だけの日、文章題だけの日、図形に触れる日など、テーマを分ける。&lt;/li&gt;
&lt;li&gt;オンラインで習った内容に関連する問題を二〜三問だけ解く日を作る。&lt;/li&gt;
&lt;/ul&gt;
&lt;p&gt;「今日はここまでできたね」と区切りをはっきりさせることで、お子さまも達成感を得やすくなります。&lt;/p&gt;
&lt;h3 class="h5 mt-3 mb-2"&gt;生活の中に数や図形の話題をさりげなく混ぜる&lt;/h3&gt;
&lt;p&gt;小3〜小4では、机上の勉強だけでなく、日常生活の中にも算数につながる場面が多くあります。&lt;/p&gt;
&lt;ul&gt;
&lt;li&gt;買い物のときに「これを二つ買うといくらになるかな」と一緒に考える。&lt;/li&gt;
&lt;li&gt;階段の段数やテーブルの形など、身の回りのものから図形の話をする。&lt;/li&gt;
&lt;li&gt;料理の分量を調整するときに、「このレシピを二人分から三人分にするときはどうするかな」と問いかける。&lt;/li&gt;
&lt;/ul&gt;
&lt;p&gt;こうしたやりとりは、中学受験算数の「単位」「割合」「図形」の土台となります。&lt;br /&gt;
勉強として構えすぎず、会話の延長線上で算数に触れる時間を意識してみてください。&lt;/p&gt;
&lt;h3 class="h5 mt-3 mb-2"&gt;間違いを責めず「どこから分からなかったか」を一緒に探す&lt;/h3&gt;
&lt;p&gt;低学年の段階で算数に苦手意識が生まれてしまう大きな理由の一つに、間違いを責められた経験があります。&lt;/p&gt;
&lt;ul&gt;
&lt;li&gt;「どうしてこんな問題もできないの」と言われてしまった。&lt;/li&gt;
&lt;li&gt;間違えたノートを見られるのが怖くなってしまった。&lt;/li&gt;
&lt;/ul&gt;
&lt;p&gt;こうした経験は、中学受験算数に入ってからの挑戦意欲にも影響します。&lt;br /&gt;
ご家庭では、「どこから分からなくなったか」を一緒に探すスタンスを大切にしていただくと良いと思います。&lt;/p&gt;
&lt;p&gt;例えば、&lt;br /&gt;
「ここまでは自分でできていたね」&lt;br /&gt;
「ここから先はオンラインの先生に聞いてみようか」&lt;br /&gt;
といった声かけにすることで、間違いが「伸びるきっかけ」として受け止められるようになっていきます。&lt;/p&gt;
&lt;/section&gt;
&lt;section class="mb-4"&gt;
&lt;h2 class="h4 mb-3 border-start border-4 border-secondary ps-2"&gt;小3〜小4に合うオンライン算数 個別指導の選び方&lt;/h2&gt;
&lt;p&gt;最後に、小3〜小4の段階でオンライン算数 個別指導を検討される際、どのような教室や指導者を選べば良いか、そのポイントを整理しておきます。&lt;/p&gt;
&lt;h3 class="h5 mt-3 mb-2"&gt;中学受験へのつながりと低学年ならではの配慮が両立しているか&lt;/h3&gt;
&lt;p&gt;体験授業や説明を受ける際には、次のような点を確認してみてください。&lt;/p&gt;
&lt;ul&gt;
&lt;li&gt;小3〜小4の算数で何を大切にしているかを具体的に説明してもらえるか。&lt;/li&gt;
&lt;li&gt;いきなり受験問題を解かせるのではなく、数や図形の土台準備を意識しているか。&lt;/li&gt;
&lt;li&gt;中学受験を視野に入れつつも、過度な負荷をかけない学習計画になっているか。&lt;/li&gt;
&lt;/ul&gt;
&lt;p&gt;「とにかく先取りをする」だけでなく、低学年なりのペースと楽しさを大切にしているかどうかが、長く続けられるかどうかの分かれ目です。&lt;/p&gt;
&lt;h3 class="h5 mt-3 mb-2"&gt;手元映像や思考のやりとりを重視した指導か&lt;/h3&gt;
&lt;p&gt;オンラインの算数個別指導でも、講師が一方的に解き方を説明するだけでは、低学年の理解はなかなか定着しません。&lt;br /&gt;
次のような点もチェックしてみると良いでしょう。&lt;/p&gt;
&lt;ul&gt;
&lt;li&gt;お子さまの手元を映し、途中式や図の描き方を見ながら指導してくれるか。&lt;/li&gt;
&lt;li&gt;「このとき何を考えていたか」を言葉にしてもらう場面を大切にしているか。&lt;/li&gt;
&lt;li&gt;簡単なゲーム的な活動や操作を取り入れているか。&lt;/li&gt;
&lt;/ul&gt;
&lt;p&gt;中学受験算数に特化した&lt;br /&gt;
&lt;a href="/kobetsu_online/"&gt;オンライン算数 個別指導&lt;/a&gt;&lt;br /&gt;
のようなサービスでは、こうした双方向のやりとりや過程指導を前提とした指導が行われることが多く、弱点の早期発見と土台準備に適しています。&lt;/p&gt;
&lt;h3 class="h5 mt-3 mb-2"&gt;フィードバックが保護者にも分かりやすいか&lt;/h3&gt;
&lt;p&gt;小3〜小4では、お子さま自身が授業内容を細かく説明するのは難しいことも多いため、保護者へのフィードバックの質も重要な判断材料になります。&lt;/p&gt;
&lt;ul&gt;
&lt;li&gt;毎回の授業で、今日できるようになったことと、今後の課題を簡潔に教えてくれるか。&lt;/li&gt;
&lt;li&gt;中学受験に向けて、今の段階で意識しておくと良い点をアドバイスしてくれるか。&lt;/li&gt;
&lt;li&gt;家庭学習の進め方について具体的な提案があるか。&lt;/li&gt;
&lt;/ul&gt;
&lt;p&gt;保護者が状況を把握できることで、家庭学習との連携が取りやすくなり、学び全体の質が高まります。&lt;/p&gt;
&lt;/section&gt;
&lt;section class="mb-4"&gt;
&lt;h2 class="h4 mb-3 border-start border-4 border-dark ps-2"&gt;まとめ&lt;/h2&gt;
&lt;p&gt;小3〜小4の算数で大切なのは、中学受験向けの難問に早くから取り組むことではなく、数の感覚や図形感覚、言葉から状況をイメージする力といった土台を、無理なく育てていくことです。&lt;br /&gt;
この段階で土台が準備されていると、小5以降に一気に内容が難しくなっても、落ち着いて対応できるようになります。&lt;/p&gt;
&lt;p&gt;オンライン算数の個別指導は、手元映像や画面共有を通じて思考を可視化し、短時間で集中的に弱点を補うことができる指導形態です。&lt;br /&gt;
ご家庭での短い復習や日常の中での声かけと組み合わせながら、&lt;br /&gt;
&lt;a href="/kobetsu_online/"&gt;オンライン算数 個別指導&lt;/a&gt;&lt;br /&gt;
のようなサービスも上手に活用していただくことで、小3〜小4の時期を「算数が好きになる準備期間」として豊かなものにしていけるはずです。&lt;/p&gt;
&lt;/section&gt;
&lt;/div&gt;
&lt;div class="col-lg-4"&gt;
&lt;div class="card shadow-sm mb-4"&gt;
&lt;div class="card-header" style="background-color: #e3f2fd;"&gt;&lt;strong&gt;小3〜小4算数のキーポイント&lt;/strong&gt;&lt;/div&gt;
&lt;div class="card-body"&gt;
&lt;ul class="mb-0 ps-3"&gt;
&lt;li&gt;数・図形・言葉の三つの土台をバランス良く育てる。&lt;/li&gt;
&lt;li&gt;中学受験算数の基礎は低学年の学びの延長線上にある。&lt;/li&gt;
&lt;li&gt;オンライン算数 個別指導は短時間集中と視覚的な学習に強い。&lt;/li&gt;
&lt;li&gt;家庭学習では量よりも回数と達成感を重視する。&lt;/li&gt;
&lt;/ul&gt;
&lt;/div&gt;
&lt;/div&gt;
&lt;div class="card shadow-sm mb-4"&gt;
&lt;div class="card-header" style="background-color: #fff3e0;"&gt;&lt;strong&gt;ご家庭でチェックしたいこと&lt;/strong&gt;&lt;/div&gt;
&lt;div class="card-body"&gt;
&lt;ul class="mb-0 ps-3"&gt;
&lt;li&gt;数直線や図形のイメージを言葉で説明できるか。&lt;/li&gt;
&lt;li&gt;文章題の場面を自分の言葉で話せるか。&lt;/li&gt;
&lt;li&gt;短時間の算数学習を週に数回続けられているか。&lt;/li&gt;
&lt;li&gt;間違いを責めず、どこから分からなくなったかを一緒に探せているか。&lt;/li&gt;
&lt;/ul&gt;
&lt;/div&gt;
&lt;/div&gt;
&lt;div class="card shadow-sm mb-4 border-0" style="background: linear-gradient(135deg, #1e88e5, #26a69a); color: #fff;"&gt;
&lt;div class="card-body"&gt;
&lt;h3 class="h6 mb-2"&gt;低学年からの中学受験準備をオンライン算数で&lt;/h3&gt;
&lt;p class="mb-2" style="font-size: 0.9rem;"&gt;小3〜小4のうちに数や図形の土台を準備しておくことは、中学受験算数の大きな安心材料になります。&lt;br /&gt;
短時間から始められるオンライン算数 個別指導なら、お子さまのペースに合わせて無理なく準備を進めることが可能です。&lt;/p&gt;
&lt;p&gt;&lt;a class="btn btn-light btn-sm" href="/kobetsu_online/"&gt;&lt;br /&gt;
&lt;span style="color: #000000;"&gt;オンライン算数 個別指導の詳細を見る&lt;/span&gt;&lt;br /&gt;
&lt;/a&gt;&lt;/p&gt;
&lt;/div&gt;
&lt;/div&gt;
&lt;/div&gt;
&lt;/div&gt;
&lt;/div&gt;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sansu-34%2F&amp;amp;t=%E5%B0%8F3%EF%BD%9E%E5%B0%8F4%E3%81%AE%E7%AE%97%E6%95%B0%E3%82%92%E3%82%AA%E3%83%B3%E3%83%A9%E3%82%A4%E3%83%B3%E3%81%A7%E4%BC%B8%E3%81%B0%E3%81%99%E6%BA%96%E5%82%99%E3%81%A8%E5%AE%B6%E5%BA%AD%E5%AD%A6%E7%BF%92%E3%81%AE%E3%83%9D%E3%82%A4%E3%83%B3%E3%83%88%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sansu-34%2F&amp;amp;text=%E5%B0%8F3%EF%BD%9E%E5%B0%8F4%E3%81%AE%E7%AE%97%E6%95%B0%E3%82%92%E3%82%AA%E3%83%B3%E3%83%A9%E3%82%A4%E3%83%B3%E3%81%A7%E4%BC%B8%E3%81%B0%E3%81%99%E6%BA%96%E5%82%99%E3%81%A8%E5%AE%B6%E5%BA%AD%E5%AD%A6%E7%BF%92%E3%81%AE%E3%83%9D%E3%82%A4%E3%83%B3%E3%83%88%20%7C%20%E4%B8%AD%E5%AD%A6%E5%8F%97%E9%A8%93%E5%B0%82%E9%96%80%E3%80%80%E5%A4%8F%E4%BA%95%E7%AE%97%E6%95%B0%E5%A1%BE" target="_blank" &gt;&lt;span class="vk_icon_w_r_sns_x_twitter icon_sns"&gt;&lt;/span&gt;&lt;span class="sns_txt"&gt;X&lt;/span&gt;&lt;/a&gt;&lt;/li&gt;&lt;li class="sb_bluesky sb_icon"&gt;&lt;a class="sb_icon_inner" href="https://bsky.app/intent/compose?text=%E5%B0%8F3%EF%BD%9E%E5%B0%8F4%E3%81%AE%E7%AE%97%E6%95%B0%E3%82%92%E3%82%AA%E3%83%B3%E3%83%A9%E3%82%A4%E3%83%B3%E3%81%A7%E4%BC%B8%E3%81%B0%E3%81%99%E6%BA%96%E5%82%99%E3%81%A8%E5%AE%B6%E5%BA%AD%E5%AD%A6%E7%BF%92%E3%81%AE%E3%83%9D%E3%82%A4%E3%83%B3%E3%83%88%20%7C%20%E4%B8%AD%E5%AD%A6%E5%8F%97%E9%A8%93%E5%B0%82%E9%96%80%E3%80%80%E5%A4%8F%E4%BA%95%E7%AE%97%E6%95%B0%E5%A1%BE%0Ahttps%3A%2F%2Fnatsui-sansu-juku.com%2Fcol_blog%2Fonline-sansu-34%2F" target="_blank" &gt;&lt;span class="vk_icon_w_r_sns_bluesky icon_sns"&gt;&lt;/span&gt;&lt;span class="sns_txt"&gt;Bluesky&lt;/span&gt;&lt;/a&gt;&lt;/li&gt;&lt;li class="sb_hatena sb_icon"&gt;&lt;a class="sb_icon_inner" href="//b.hatena.ne.jp/add?mode=confirm&amp;url=https%3A%2F%2Fnatsui-sansu-juku.com%2Fcol_blog%2Fonline-sansu-34%2F&amp;amp;title=%E5%B0%8F3%EF%BD%9E%E5%B0%8F4%E3%81%AE%E7%AE%97%E6%95%B0%E3%82%92%E3%82%AA%E3%83%B3%E3%83%A9%E3%82%A4%E3%83%B3%E3%81%A7%E4%BC%B8%E3%81%B0%E3%81%99%E6%BA%96%E5%82%99%E3%81%A8%E5%AE%B6%E5%BA%AD%E5%AD%A6%E7%BF%92%E3%81%AE%E3%83%9D%E3%82%A4%E3%83%B3%E3%83%88%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sb_icon_inner"data-clipboard-text="小3～小4の算数をオンラインで伸ばす準備と家庭学習のポイント | 中学受験専門　夏井算数塾 https://natsui-sansu-juku.com/col_blog/online-sansu-34/"&gt;&lt;span class="vk_icon_w_r_sns_copy icon_sns"&gt;&lt;i class="fas fa-copy"&gt;&lt;/i&gt;&lt;/span&gt;&lt;span class="sns_txt"&gt;Copy&lt;/span&gt;&lt;/button&gt;&lt;/li&gt;&lt;/ul&gt;&lt;/div&gt;&lt;!-- [ /.socialSet ] --&gt;			
------</t>
  </si>
  <si>
    <t>https://natsui-sansu-juku.com/col_blog/online-sansu-kobetsu-bunshodai/</t>
  </si>
  <si>
    <t>以下のページは不自然なワードを使用しています。
これらを適切に自然な言葉に置き換えて下さい。
なお、本文の装飾や構造は絶対に変えないでください。
【対象ページURL】
https://natsui-sansu-juku.com/col_blog/online-sansu-kobetsu-bunshodai/
【検出された不自然ワード】
- 型
【本文】
------
&lt;div class="container my-4"&gt;
&lt;div class="card shadow-sm mb-4 border-0" style="background: linear-gradient(135deg, #0d47a1, #00838f); color: #fff;"&gt;
&lt;div class="card-body p-4"&gt;
&lt;div class="d-flex flex-wrap justify-content-between align-items-center mb-2"&gt;&lt;span class="badge bg-warning text-dark mb-2" style="font-size: 0.8rem;"&gt;中学受験／オンライン算数&lt;/span&gt;&lt;br /&gt;
&lt;span class="badge bg-light text-dark mb-2" style="font-size: 0.75rem;"&gt;文章題・弱点克服ガイド&lt;/span&gt;&lt;/div&gt;
&lt;h1 class="card-title mb-3" style="font-size: 1.9rem; line-height: 1.5;"&gt;文章題が解けない子がオンライン個別で伸びる3つの理由&lt;/h1&gt;
&lt;p class="card-text mb-0" style="font-size: 0.98rem; line-height: 1.8;"&gt;「計算問題はできるのに、文章題になると急に手が止まる」「解説を読めば分かるのに、自力ではどうしても式が立てられない」。&lt;br /&gt;
中学受験の算数では、このような文章題の悩みを抱えるご家庭がとても多く見られます。&lt;br /&gt;
文章題は、状況理解から式化、計算、検算まで工程が多く、どこでつまずいているのかが見えにくい単元です。&lt;br /&gt;
一方でオンラインの算数個別指導なら、手元映像と画面共有を活用しながら思考の過程を可視化し、&lt;br /&gt;
類題をテンポ良く積み重ねることで、文章題の弱点を集中的に補強していくことができます。&lt;/p&gt;
&lt;p class="card-text mt-2 mb-0" style="font-size: 0.95rem; line-height: 1.8;"&gt;文章題の解き方を単元別・工程別にまとめたハブは、&lt;a class="text-decoration-underline" style="color: #fff;" href="https://natsui-sansu-juku.com/column/hub-bunshodai/"&gt;文章題の解き方まとめの全体像はこちら&lt;/a&gt;で整理しています。&lt;/p&gt;
&lt;/div&gt;
&lt;/div&gt;
&lt;div class="alert alert-info border-0 shadow-sm mb-4" role="alert"&gt;
&lt;h2 class="h5 mb-2"&gt;この記事で分かること&lt;/h2&gt;
&lt;ul class="mb-0"&gt;
&lt;li&gt;なぜ中学受験算数の文章題がここまで大きな弱点になりやすいのか、その構造が整理できます。&lt;/li&gt;
&lt;li&gt;オンライン算数 個別指導が、文章題のどこにどのように効くのかが具体的に分かります。&lt;/li&gt;
&lt;li&gt;三つのステップで文章題の弱点を克服する改善プロセスをイメージできます。&lt;/li&gt;
&lt;li&gt;家庭でのフォローの仕方や、教室・指導者を選ぶ際のチェックポイントが理解できます。&lt;/li&gt;
&lt;/ul&gt;
&lt;/div&gt;
&lt;h2 class="h4 mt-4 mb-3 border-start border-4 border-primary ps-2"&gt;文章題が解けない背景　中学受験算数ならではの悩みの構造&lt;/h2&gt;
&lt;p&gt;まずは、なぜ文章題だけ極端に点数が低くなってしまうのか、その背景を整理しておきましょう。&lt;br /&gt;
多くの場合、次の三つの要素が重なっています。&lt;/p&gt;
&lt;h3 class="h5 mt-3"&gt;工程が多く 弱点の位置が見えにくい&lt;/h3&gt;
&lt;p&gt;文章題を一問解き切るまでには、ざっくりと次のような流れがあります。&lt;/p&gt;
&lt;ul&gt;
&lt;li&gt;問題文を読み、状況をイメージする。&lt;/li&gt;
&lt;li&gt;必要な数量や条件に印を付ける。&lt;/li&gt;
&lt;li&gt;図や表に整理する。&lt;/li&gt;
&lt;li&gt;求めたいものをはっきりさせる。&lt;/li&gt;
&lt;li&gt;式を立てる。&lt;/li&gt;
&lt;li&gt;計算する。&lt;/li&gt;
&lt;li&gt;答えが文脈に合っているか検算する。&lt;/li&gt;
&lt;/ul&gt;
&lt;p&gt;どこか一つでも弱い工程があると、最後の答えは合いません。&lt;br /&gt;
ところがテストの答案だけを見ると、&lt;/p&gt;
&lt;ul&gt;
&lt;li&gt;式が違うのか、計算ミスなのか分からない。&lt;/li&gt;
&lt;li&gt;どこまでは自力でできていたのか判断しづらい。&lt;/li&gt;
&lt;/ul&gt;
&lt;p&gt;その結果、お子さま自身も「なぜ間違えたのか分からない」「文章題になると全部不安」と感じたまま、&lt;br /&gt;
苦手意識だけが積み重なっていきます。&lt;/p&gt;
&lt;h3 class="h5 mt-3"&gt;日本語の読解と算数の処理のギャップ&lt;/h3&gt;
&lt;p&gt;文章題は、日本語の読解力と算数の処理力の両方が求められる単元です。&lt;br /&gt;
例えば、次のようなギャップがよく見られます。&lt;/p&gt;
&lt;ul&gt;
&lt;li&gt;「それぞれ」「合わせて」「残り」といった語句を何となくで読んでいる。&lt;/li&gt;
&lt;li&gt;「差」「増えた」「もともと」といった言葉が、どの引き算や足し算に対応するのか結びついていない。&lt;/li&gt;
&lt;li&gt;時間や速さ、割合に関する表現が出てくると、急に思考が止まってしまう。&lt;/li&gt;
&lt;/ul&gt;
&lt;p&gt;このような場合、計算そのものは十分できる力があるのに「文章題だけが極端に苦手」という状況に陥りやすくなります。&lt;br /&gt;
国語と算数の境目にあるような単元だからこそ、解き方だけではなく、&lt;br /&gt;
&lt;strong&gt;語句の意味と式のつながり&lt;/strong&gt;を一つひとつ確認する指導が必要です。&lt;/p&gt;
&lt;h3 class="h5 mt-3"&gt;本番形式の時間制限に慣れていない&lt;/h3&gt;
&lt;p&gt;中学受験の模試や入試本番では、限られた時間の中で文章題に取り組まなければなりません。&lt;/p&gt;
&lt;ul&gt;
&lt;li&gt;最初の一問に時間をかけ過ぎてしまい、後半の問題に手が回らない。&lt;/li&gt;
&lt;li&gt;難しそうな文章量を見た瞬間に気持ちが折れてしまう。&lt;/li&gt;
&lt;li&gt;最後まで粘り切れず、途中で諦めてしまう。&lt;/li&gt;
&lt;/ul&gt;
&lt;p&gt;日々の家庭学習で、時間を意識しながら文章題にじっくり取り組む機会を十分に作ることは、&lt;br /&gt;
現実的にはなかなか難しいものです。そのギャップが、模試や入試での「文章題の失速」につながっていきます。&lt;/p&gt;
&lt;div class="table-responsive mb-4"&gt;
&lt;table class="table table-bordered table-hover align-middle"&gt;
&lt;thead class="text-center" style="background-color: #e8eaf6;"&gt;
&lt;tr&gt;
&lt;th scope="col"&gt;側面&lt;/th&gt;
&lt;th scope="col"&gt;よくある様子&lt;/th&gt;
&lt;th scope="col"&gt;背景にある要因&lt;/th&gt;
&lt;/tr&gt;
&lt;/thead&gt;
&lt;tbody&gt;
&lt;tr&gt;
&lt;td class="fw-bold"&gt;工程の多さ&lt;/td&gt;
&lt;td&gt;どこでつまずいているか本人も保護者も分からず、「何となく苦手」で片づけてしまう。&lt;/td&gt;
&lt;td&gt;状況理解から検算までの道のりが長く、各工程の点検がされていない。&lt;/td&gt;
&lt;/tr&gt;
&lt;tr&gt;
&lt;td class="fw-bold"&gt;日本語と算数のギャップ&lt;/td&gt;
&lt;td&gt;語句の意味をあいまいに読んでおり、式への落とし込みで混乱する。&lt;/td&gt;
&lt;td&gt;国語的な語句理解と算数の処理をつなぐ練習が不足している。&lt;/td&gt;
&lt;/tr&gt;
&lt;tr&gt;
&lt;td class="fw-bold"&gt;時間制限&lt;/td&gt;
&lt;td&gt;時間内に考え続ける経験が少なく、本番で焦りが先行してしまう。&lt;/td&gt;
&lt;td&gt;日頃から「制限時間の中での文章題」に触れる機会が少ない。&lt;/td&gt;
&lt;/tr&gt;
&lt;/tbody&gt;
&lt;/table&gt;
&lt;/div&gt;
&lt;h2 class="h4 mt-4 mb-3 border-start border-4 border-success ps-2"&gt;オンライン算数 個別指導が文章題で効果を発揮する理由&lt;/h2&gt;
&lt;p&gt;では、こうした文章題ならではの弱点に対して、オンラインの算数個別指導はなぜ相性が良いのでしょうか。&lt;br /&gt;
ここでは三つの観点で整理します。&lt;/p&gt;
&lt;h3 class="h5 mt-3"&gt;理由一　手元映像で思考の途中がそのまま見える&lt;/h3&gt;
&lt;p&gt;オンライン個別指導では、手元カメラを使ってお子さまのノートや問題用紙をリアルタイムに映しながら授業を行うことができます。&lt;br /&gt;
これにより、講師は次のようなポイントを細かく観察できます。&lt;/p&gt;
&lt;ul&gt;
&lt;li&gt;問題文のどこに線を引いているか。&lt;/li&gt;
&lt;li&gt;図や表を書こうとしているかどうか。&lt;/li&gt;
&lt;li&gt;最初にどんなメモを書いているか。&lt;/li&gt;
&lt;li&gt;どのタイミングでペンが止まっているか。&lt;/li&gt;
&lt;/ul&gt;
&lt;p&gt;例えば、次のような違いがはっきり見えてきます。&lt;/p&gt;
&lt;ul&gt;
&lt;li&gt;そもそも図や表を描かず、頭の中だけで処理しようとしている。&lt;/li&gt;
&lt;li&gt;図は描いているが、数量の対応を書き込めていない。&lt;/li&gt;
&lt;li&gt;式を立てる直前で手が止まっている。&lt;/li&gt;
&lt;li&gt;計算ミスが多いのに検算の習慣がほとんどない。&lt;/li&gt;
&lt;/ul&gt;
&lt;p&gt;このように、「文章題が苦手」という一言の中身が、具体的な行動として見える化されるため、&lt;br /&gt;
オンライン算数 個別指導では指導の優先順位をつけやすくなります。&lt;/p&gt;
&lt;h3 class="h5 mt-3"&gt;理由二　類題をすぐに提示でき理解の浅い部分をテンポ良く補強できる&lt;/h3&gt;
&lt;p&gt;文章題の力を伸ばすうえで大切なのが、同じ構造の問題に繰り返し当たることです。&lt;br /&gt;
オンライン授業では、講師が画面共有を使ってすぐに類題を表示できるため、次のような演習をテンポ良く進められます。&lt;/p&gt;
&lt;ul&gt;
&lt;li&gt;一問解いた直後に、それとほぼ同じ構造の問題を提示する。&lt;/li&gt;
&lt;li&gt;条件だけを少し変えた問題を連続で解いてもらう。&lt;/li&gt;
&lt;li&gt;あえて「ひっかかりやすいところ」を変えた問題に挑戦してもらう。&lt;/li&gt;
&lt;/ul&gt;
&lt;p&gt;例えば、次のような流れが典型的です。&lt;/p&gt;
&lt;ol&gt;
&lt;li&gt;「みかんとりんごの個数」を扱う文章題を解く。&lt;/li&gt;
&lt;li&gt;解説を確認したあと、「どの部分が一番迷ったか」を言葉にしてもらう。&lt;/li&gt;
&lt;li&gt;すぐに類題を提示し、「さっきと同じパターンで図を描き、式を立てられるか」を確かめる。&lt;/li&gt;
&lt;/ol&gt;
&lt;p&gt;このサイクルを何度か回すことで、「一度聞いたら終わり」ではなく、&lt;br /&gt;
理解した直後に定着のための練習を入れることができる点が、オンライン算数 個別指導の大きな強みです。&lt;/p&gt;
&lt;h3 class="h5 mt-3"&gt;理由三　語句理解や処理速度のズレをその場で確認できる&lt;/h3&gt;
&lt;p&gt;オンライン授業では、講師が問題文を読み上げたり、お子さまに音読してもらったりすることも簡単にできます。&lt;br /&gt;
これにより、&lt;/p&gt;
&lt;ul&gt;
&lt;li&gt;どの語句のところで読みが止まりやすいか。&lt;/li&gt;
&lt;li&gt;語尾や条件を読み飛ばしていないか。&lt;/li&gt;
&lt;li&gt;読んだ直後にどの程度イメージできているか。&lt;/li&gt;
&lt;/ul&gt;
&lt;p&gt;といった点を、表情や反応も含めて確認しやすくなります。&lt;br /&gt;
例えば、「それぞれ」「合わせて」「残り」といった言葉について、&lt;br /&gt;
画面上に短いメモを表示しながら、&lt;/p&gt;
&lt;ul&gt;
&lt;li&gt;「それぞれ」が出たら、二つのグループに分けて考える。&lt;/li&gt;
&lt;li&gt;「合わせて」は足し算、「残り」は差に注目する。&lt;/li&gt;
&lt;/ul&gt;
&lt;p&gt;といった整理を繰り返すことで、日本語と算数の橋渡しがスムーズになっていきます。&lt;br /&gt;
また時間を計りながら何問か続けて解いてもらうことで、処理速度や集中力の波も把握しやすくなり、&lt;br /&gt;
指導側が進度管理をしやすいという利点もあります。&lt;/p&gt;
&lt;p&gt;なお、オンライン算数 個別指導のコースによっては、授業ごとに「つまずいた語句」や「補強が必要なパターン」を記録し、&lt;br /&gt;
次回以降のカリキュラムに反映している場合もあります。&lt;br /&gt;
詳細は &lt;a class="text-decoration-underline" href="/kobetsu_online/"&gt;オンライン算数 個別指導コース&lt;/a&gt;&lt;br /&gt;
の案内ページなどをご覧いただくとイメージしやすいでしょう。&lt;/p&gt;
&lt;h2 class="h4 mt-5 mb-3 border-start border-4 border-warning ps-2"&gt;文章題の弱点を超える改善方法　三つのステップ&lt;/h2&gt;
&lt;div class="card border-0 shadow-sm mb-4"&gt;
&lt;div class="card-body p-4"&gt;
&lt;div class="d-flex flex-wrap align-items-center justify-content-between gap-2 mb-2"&gt;
&lt;div class="fw-bold" style="font-size: 1.05rem;"&gt;文章題が安定する「工程チェック」7項目&lt;/div&gt;
&lt;p&gt;&lt;span class="badge bg-primary"&gt;見える化&lt;/span&gt;&lt;/p&gt;
&lt;/div&gt;
&lt;p class="mb-3" style="line-height: 1.9;"&gt;文章題は「できない」が一括りになりやすいので、まず&lt;strong&gt;どの工程で止まっているか&lt;/strong&gt;を切り分けます。&lt;br /&gt;
次の7項目で、該当する所にチェックを付けてください。&lt;/p&gt;
&lt;div class="table-responsive"&gt;
&lt;table class="table table-bordered align-middle mb-0"&gt;
&lt;thead class="text-center" style="background: #f6f7fb;"&gt;
&lt;tr&gt;
&lt;th style="width: 30%;"&gt;工程&lt;/th&gt;
&lt;th&gt;チェック（よくある詰まり）&lt;/th&gt;
&lt;/tr&gt;
&lt;/thead&gt;
&lt;tbody&gt;
&lt;tr&gt;
&lt;td class="fw-bold"&gt;①状況理解&lt;/td&gt;
&lt;td&gt;問題を読み終えても「何の話か」を1文で言えない&lt;/td&gt;
&lt;/tr&gt;
&lt;tr&gt;
&lt;td class="fw-bold"&gt;②条件の抽出&lt;/td&gt;
&lt;td&gt;大事な語句（それぞれ／合わせて／残り／もともと等）に印がない&lt;/td&gt;
&lt;/tr&gt;
&lt;tr&gt;
&lt;td class="fw-bold"&gt;③図・表&lt;/td&gt;
&lt;td&gt;図を描かない／描くが数量が対応していない（矢印・ラベルがない）&lt;/td&gt;
&lt;/tr&gt;
&lt;tr&gt;
&lt;td class="fw-bold"&gt;④求めるもの&lt;/td&gt;
&lt;td&gt;「何を出す問題か」を先に書けない（求める量が曖昧）&lt;/td&gt;
&lt;/tr&gt;
&lt;tr&gt;
&lt;td class="fw-bold"&gt;⑤式化&lt;/td&gt;
&lt;td&gt;式が立たない／式の意味を説明できない&lt;/td&gt;
&lt;/tr&gt;
&lt;tr&gt;
&lt;td class="fw-bold"&gt;⑥計算&lt;/td&gt;
&lt;td&gt;式は合っているのに計算で落とす（桁・単位・途中式の省略）&lt;/td&gt;
&lt;/tr&gt;
&lt;tr&gt;
&lt;td class="fw-bold"&gt;⑦検算&lt;/td&gt;
&lt;td&gt;答えを文に戻して確認しない（「多すぎ・少なすぎ」に気づけない）&lt;/td&gt;
&lt;/tr&gt;
&lt;/tbody&gt;
&lt;/table&gt;
&lt;/div&gt;
&lt;p class="mt-3 mb-0" style="line-height: 1.9;"&gt;オンライン個別では、手元映像で&lt;strong&gt;どの工程でペンが止まるか&lt;/strong&gt;まで確認できるため、&lt;br /&gt;
優先順位を付けて改善しやすくなります。&lt;/p&gt;
&lt;/div&gt;
&lt;/div&gt;
&lt;div class="row g-3 mb-4"&gt;
&lt;div class="col-lg-6"&gt;
&lt;div class="card h-100 border-0 shadow-sm"&gt;
&lt;div class="card-body p-4"&gt;
&lt;div class="d-flex align-items-center justify-content-between mb-2"&gt;
&lt;div class="fw-bold"&gt;ミニ例題①（和差：棒図）&lt;/div&gt;
&lt;p&gt;&lt;span class="badge bg-success"&gt;図→式&lt;/span&gt;&lt;/p&gt;
&lt;/div&gt;
&lt;p class="mb-2" style="line-height: 1.9;"&gt;Aさんは120円持っています。BさんはAさんより30円少ない。Bさんは何円？&lt;/p&gt;
&lt;div class="small text-muted mb-2"&gt;定番：棒を2本／差（30円）を「見える化」してから式&lt;/div&gt;
&lt;ul class="mb-0" style="line-height: 1.9;"&gt;
&lt;li&gt;求めるもの：Bの金額&lt;/li&gt;
&lt;li&gt;図：A=120、BはAより30小さい&lt;/li&gt;
&lt;li&gt;式：120 − 30&lt;/li&gt;
&lt;/ul&gt;
&lt;/div&gt;
&lt;/div&gt;
&lt;/div&gt;
&lt;div class="col-lg-6"&gt;
&lt;div class="card h-100 border-0 shadow-sm"&gt;
&lt;div class="card-body p-4"&gt;
&lt;div class="d-flex align-items-center justify-content-between mb-2"&gt;
&lt;div class="fw-bold"&gt;ミニ例題②（割合：3点セット）&lt;/div&gt;
&lt;p&gt;&lt;span class="badge bg-info text-dark"&gt;もと×わり＝くらべ&lt;/span&gt;&lt;/p&gt;
&lt;/div&gt;
&lt;p class="mb-2" style="line-height: 1.9;"&gt;ある数の25%は40。もとの数はいくつ？&lt;/p&gt;
&lt;div class="small text-muted mb-2"&gt;定番：もと・わり・くらべ を先に書く（図でも表でも可）&lt;/div&gt;
&lt;ul class="mb-0" style="line-height: 1.9;"&gt;
&lt;li&gt;くらべる量：40&lt;/li&gt;
&lt;li&gt;割合：25%（=0.25）&lt;/li&gt;
&lt;li&gt;式：もと × 0.25 = 40 → もと = 40 ÷ 0.25&lt;/li&gt;
&lt;/ul&gt;
&lt;/div&gt;
&lt;/div&gt;
&lt;/div&gt;
&lt;/div&gt;
&lt;div class="alert alert-warning border-0 shadow-sm mb-4" style="line-height: 1.9;" role="alert"&gt;
&lt;div class="fw-bold mb-1"&gt;家庭での最小メニュー（週4・各8分）&lt;/div&gt;
&lt;ul class="mb-0"&gt;
&lt;li&gt;&lt;strong&gt;月：&lt;/strong&gt;音読→「何を求める？」を1行で書く（答えより先）&lt;/li&gt;
&lt;li&gt;&lt;strong&gt;水：&lt;/strong&gt;図だけ描く（式は書かない）→図のラベルが合っているか確認&lt;/li&gt;
&lt;li&gt;&lt;strong&gt;金：&lt;/strong&gt;式だけ作る（図は共通の形でOK）→式の意味を口頭で説明&lt;/li&gt;
&lt;li&gt;&lt;strong&gt;日：&lt;/strong&gt;検算練習（答えを文に戻す）→「多すぎ/少なすぎ」を判断&lt;/li&gt;
&lt;/ul&gt;
&lt;/div&gt;
&lt;div class="card border-0 shadow-sm mb-4"&gt;
&lt;div class="card-body p-4"&gt;
&lt;div class="d-flex flex-wrap align-items-center justify-content-between gap-2 mb-2"&gt;
&lt;div class="fw-bold" style="font-size: 1.05rem;"&gt;文章題のつまずき別FAQ（よくある3パターン）&lt;/div&gt;
&lt;p&gt;&lt;span class="badge bg-secondary"&gt;FAQ&lt;/span&gt;&lt;/p&gt;
&lt;/div&gt;
&lt;div class="mb-3"&gt;
&lt;div class="fw-bold"&gt;Q1. 読んでいるのに「何の話か」が残らない&lt;/div&gt;
&lt;div style="line-height: 1.9;"&gt;A. まず&lt;strong&gt;1文要約&lt;/strong&gt;を習慣化します。「誰が／何が／どうなる話？」だけを書かせ、&lt;br /&gt;
その後に数量へ移ります。要約がズレる場合は、語句（それぞれ・残り・合わせて）に印を付ける位置から矯正します。&lt;/div&gt;
&lt;/div&gt;
&lt;div class="mb-3"&gt;
&lt;div class="fw-bold"&gt;Q2. 図は描くが、式に結びつかない&lt;/div&gt;
&lt;div&gt;
&lt;p&gt;ここからは、オンライン算数 個別指導を前提にしつつ、&lt;br /&gt;
文章題克服の流れを三つのステップに分けて整理します。&lt;/p&gt;
&lt;div class="row g-3 mb-3"&gt;
&lt;div class="col-md-4"&gt;
&lt;div class="card h-100 border-0 shadow-sm"&gt;
&lt;div class="card-body"&gt;
&lt;h3 class="h6 text-muted mb-1"&gt;ステップ一&lt;/h3&gt;
&lt;h4 class="h6 fw-bold"&gt;どこでつまずいているかを見える化する&lt;/h4&gt;
&lt;p class="mb-0 small"&gt;状況理解なのか図なのか式なのか、工程ごとに現状を丁寧に診断し、課題を具体的にします。&lt;/p&gt;
&lt;/div&gt;
&lt;/div&gt;
&lt;/div&gt;
&lt;div class="col-md-4"&gt;
&lt;div class="card h-100 border-0 shadow-sm"&gt;
&lt;div class="card-body"&gt;
&lt;h3 class="h6 text-muted mb-1"&gt;ステップ二&lt;/h3&gt;
&lt;h4 class="h6 fw-bold"&gt;図と式の共通パターンをそろえる&lt;/h4&gt;
&lt;p class="mb-0 small"&gt;単元ごとに使う図や表と式の立て方を決め、「文章題を見たらまずこうする」という入り方を定着させます。&lt;/p&gt;
&lt;/div&gt;
&lt;/div&gt;
&lt;/div&gt;
&lt;div class="col-md-4"&gt;
&lt;div class="card h-100 border-0 shadow-sm"&gt;
&lt;div class="card-body"&gt;
&lt;h3 class="h6 text-muted mb-1"&gt;ステップ三&lt;/h3&gt;
&lt;h4 class="h6 fw-bold"&gt;パターン別類題で実戦力に変える&lt;/h4&gt;
&lt;p class="mb-0 small"&gt;同じ構造の文章題をまとめて扱い、入試レベルにも通用するパターン認識力を育てます。&lt;/p&gt;
&lt;/div&gt;
&lt;/div&gt;
&lt;/div&gt;
&lt;/div&gt;
&lt;h3 class="h5 mt-3"&gt;ステップ一　現状のつまずきポイントを見える化する&lt;/h3&gt;
&lt;p&gt;最初のステップは、どの工程で止まっているのかを明らかにすることです。&lt;br /&gt;
オンライン個別の導入期には、あえていくつか種類の違う文章題を解いてもらい、&lt;br /&gt;
講師が次の観点でチェックします。&lt;/p&gt;
&lt;ul&gt;
&lt;li&gt;状況を図や表に移そうとしているか。&lt;/li&gt;
&lt;li&gt;大事な条件に線を引く習慣があるか。&lt;/li&gt;
&lt;li&gt;求めたいものを最初に言語化できているか。&lt;/li&gt;
&lt;li&gt;式を立てるとき、「何と何の関係」を式にしているか説明できるか。&lt;/li&gt;
&lt;li&gt;計算の正確さや検算の有無。&lt;/li&gt;
&lt;/ul&gt;
&lt;p&gt;例えば、同じ「座席と人数」の文章題でも、&lt;/p&gt;
&lt;ul&gt;
&lt;li&gt;人物や席数を整理する図が描けていないタイプ。&lt;/li&gt;
&lt;li&gt;図は描けているが、どの数字をどこに当てはめるかで迷うタイプ。&lt;/li&gt;
&lt;li&gt;式は合っているのに、計算ミスと検算不足で落としてしまうタイプ。&lt;/li&gt;
&lt;/ul&gt;
&lt;p&gt;などに分かれていきます。&lt;br /&gt;
この診断によって、「文章題が苦手」という漠然とした悩みが、&lt;br /&gt;
「図の段階を強化する必要がある」「検算の習慣をつければ伸びる」といった具体的な課題に変わります。&lt;/p&gt;
&lt;h3 class="h5 mt-3"&gt;ステップ二　図と式の基本ルールをそろえる&lt;/h3&gt;
&lt;p&gt;次のステップでは、文章題に取り組むときの図と式の書き方をそろえていきます。&lt;br /&gt;
オンライン授業では、講師がホワイトボードやスライドで見本を示しながら、&lt;br /&gt;
お子さまのノートの図と見比べて修正していきます。&lt;/p&gt;
&lt;p&gt;代表的な解法の例は、次の通りです。&lt;/p&gt;
&lt;ul&gt;
&lt;li&gt;和差算なら、二つの棒を上下に描き、長さの違いを目で見て分かるようにする。&lt;/li&gt;
&lt;li&gt;速さの文章題なら、「みちのり・速さ・時間」を三列の表にまとめる。&lt;/li&gt;
&lt;li&gt;割合の文章題なら、「もとにする量」「比べる量」「割合」を三つの箱で描く。&lt;/li&gt;
&lt;/ul&gt;
&lt;p&gt;ここで大切なのは、&lt;/p&gt;
&lt;ul&gt;
&lt;li&gt;単元ごとに「使う図や表」をあらかじめ決めてしまうこと。&lt;/li&gt;
&lt;li&gt;文章題を見たとき、「まずはこの図から描いてみよう」という入り方を定着させること。&lt;/li&gt;
&lt;li&gt;図を描きながら、「自分は何を求めるつもりなのか」を声に出してもらうこと。&lt;/li&gt;
&lt;/ul&gt;
&lt;p&gt;オンラインの個別指導では、良い図が描けたときに講師側で画面をキャプチャし、&lt;br /&gt;
「自分の定番」として共有していくこともできます。&lt;br /&gt;
こうした工夫により、お子さまが毎回ばらばらな図を描く状態から、&lt;br /&gt;
安定した解き方を持って文章題に向かえる状態へと変わっていきます。&lt;/p&gt;
&lt;h3 class="h5 mt-3"&gt;ステップ三　パターン別に類題を重ねて実戦力に変える&lt;/h3&gt;
&lt;p&gt;解き方がある程度身についてきたら、最後はパターン別の類題演習で入試レベルの文章題にも対応できる実戦力を養っていきます。&lt;/p&gt;
&lt;ul&gt;
&lt;li&gt;ある単元の文章題を解法の流れに沿って解いてみる。&lt;/li&gt;
&lt;li&gt;解いたあとに、「この問題はどんなタイプか」を名前で整理する。&lt;/li&gt;
&lt;li&gt;同じタイプの文章題を数字や条件だけ変えて複数解いてみる。&lt;/li&gt;
&lt;li&gt;応用問題では、最初に「どのタイプに近いか」を自分で判断してもらう。&lt;/li&gt;
&lt;/ul&gt;
&lt;p&gt;このサイクルを通じて、&lt;/p&gt;
&lt;ul&gt;
&lt;li&gt;文章題を見た瞬間に「これはこのパターンで解けそうだ」と見通しを立てる力。&lt;/li&gt;
&lt;li&gt;難しそうに見えても、自分の知っている解法に引き寄せて考える力。&lt;/li&gt;
&lt;/ul&gt;
&lt;p&gt;が育っていきます。&lt;br /&gt;
オンラインでは、講師がその場で用意した類題を次々に提示できるので、&lt;br /&gt;
「分かったつもり」が残ったままになりにくいというメリットがあります。&lt;/p&gt;
&lt;h2 class="h4 mt-5 mb-3 border-start border-4 border-info ps-2"&gt;家庭でできるフォローと習慣化のコツ&lt;/h2&gt;
&lt;p&gt;オンライン算数 個別指導にすべてを任せるのではなく、&lt;br /&gt;
ご家庭での声かけや環境づくりを少し意識するだけで、文章題の伸び方は大きく変わります。&lt;/p&gt;
&lt;h3 class="h5 mt-3"&gt;状況を自分の言葉で説明させる時間を少し取る&lt;/h3&gt;
&lt;p&gt;文章題の復習をする際、答えが合っているかどうかだけを確認して終わらせてしまうと、理解の深さが見えません。&lt;br /&gt;
解き終わったあとに、次のような質問をしてみてください。&lt;/p&gt;
&lt;ul&gt;
&lt;li&gt;「この問題は、どんな場面の話だったかな。」&lt;/li&gt;
&lt;li&gt;「誰が、何を、どれくらい持っている話だったかな。」&lt;/li&gt;
&lt;li&gt;「何を求めていた問題だったか覚えているかな。」&lt;/li&gt;
&lt;/ul&gt;
&lt;p&gt;こうした問いかけを通じて、状況を自分の言葉で説明する練習をすることで、&lt;br /&gt;
式だけが独り歩きする状態から抜け出すことができます。&lt;/p&gt;
&lt;h3 class="h5 mt-3"&gt;正解かどうかよりもどこまで自力で進めたかを見る&lt;/h3&gt;
&lt;p&gt;文章題は、正解か不正解かだけで評価してしまうと、お子さまのモチベーションが下がりやすい単元です。&lt;br /&gt;
そこで、次のような視点で成長を見てあげるとよいでしょう。&lt;/p&gt;
&lt;ul&gt;
&lt;li&gt;前よりも図や表を描くようになったか。&lt;/li&gt;
&lt;li&gt;問題文に線を引く場所が前より的確になってきたか。&lt;/li&gt;
&lt;li&gt;「何を求めるのか」を自分の言葉で言えるようになってきたか。&lt;/li&gt;
&lt;/ul&gt;
&lt;p&gt;こうした変化を具体的に言葉にして認めてあげることで、&lt;br /&gt;
「文章題は全部ダメ」から「ここまではできるようになってきた」という自己評価へと少しずつ変わっていきます。&lt;/p&gt;
&lt;h3 class="h5 mt-3"&gt;無理のない分量で毎日少しでも文章題に触れる&lt;/h3&gt;
&lt;p&gt;文章題の力は、一気に長時間やるよりも、短時間でも良いので継続的に触れることで育っていきます。&lt;/p&gt;
&lt;ul&gt;
&lt;li&gt;一日一問だけでも良いので、基本の形を意識しながら解く。&lt;/li&gt;
&lt;li&gt;解説を読んだあと、「自分ならどう図を描くか」を一行だけメモする。&lt;/li&gt;
&lt;li&gt;難しい問題は、「図を描くところまでできたら十分」というラインを決める日を作る。&lt;/li&gt;
&lt;/ul&gt;
&lt;p&gt;こうした「ハードルを下げた継続」によって、オンライン算数 個別指導で学んだ内容が定着しやすくなります。&lt;br /&gt;
宿題の分量や難易度は、教室側と相談しながら無理のないペースを調整していくと安心です。&lt;br /&gt;
&lt;a href="/kobetsu_online/"&gt;オンライン算数 個別指導コース&lt;/a&gt; の案内も参考になります。&lt;/p&gt;
&lt;h2 class="h4 mt-5 mb-3 border-start border-4 border-secondary ps-2"&gt;文章題に強いオンライン算数 個別指導の教室と指導者の選び方&lt;/h2&gt;
&lt;p&gt;最後に、文章題の克服を目的としてオンライン算数 個別指導を選ぶ際に、&lt;br /&gt;
ぜひ確認しておきたいポイントをまとめます。&lt;/p&gt;
&lt;h3 class="h5 mt-3"&gt;文章題の指導実績と改善事例を持っているか&lt;/h3&gt;
&lt;p&gt;体験授業や面談の場では、次のような質問をしてみると、その教室の得意分野が見えやすくなります。&lt;/p&gt;
&lt;ul&gt;
&lt;li&gt;計算はできるが文章題が苦手な子に、どのようなアプローチをしてきたか。&lt;/li&gt;
&lt;li&gt;具体的にどのような変化があったか、印象に残っている事例があるか。&lt;/li&gt;
&lt;li&gt;どの単元の文章題を特に得意としているか。&lt;/li&gt;
&lt;/ul&gt;
&lt;p&gt;具体的なエピソードを挙げて説明してくれる教室は、&lt;br /&gt;
文章題を感覚ではなく工程ごとに分析して指導している可能性が高いと考えられます。&lt;/p&gt;
&lt;h3 class="h5 mt-3"&gt;手元映像と画面共有を活用した過程指導ができているか&lt;/h3&gt;
&lt;p&gt;オンライン算数 個別指導の強みは、思考の途中をそのまま見られることです。&lt;br /&gt;
次の点を確認してみてください。&lt;/p&gt;
&lt;ul&gt;
&lt;li&gt;手元カメラの利用が標準になっているか。&lt;/li&gt;
&lt;li&gt;画面共有で図や表を示しながら説明してくれるか。&lt;/li&gt;
&lt;li&gt;授業の中で、「どこで迷ったか」を一緒に振り返る時間を取ってくれるか。&lt;/li&gt;
&lt;/ul&gt;
&lt;p&gt;これらができている教室は、答え合わせだけではなく、&lt;br /&gt;
考え方そのものをていねいに扱う指導をしていると期待できます。&lt;/p&gt;
&lt;h3 class="h5 mt-3"&gt;宿題の組み立てとフィードバックが理解を後押しする形になっているか&lt;/h3&gt;
&lt;p&gt;文章題の実力を伸ばすには、宿題の質とフィードバックの内容も重要です。&lt;/p&gt;
&lt;ul&gt;
&lt;li&gt;同じパターンの文章題を、数字や条件だけを変えて複数出してくれるか。&lt;/li&gt;
&lt;li&gt;間違えた問題について、「どの工程でミスしたか」をコメントで返してくれるか。&lt;/li&gt;
&lt;li&gt;模試やテストの結果をもとに、次回以降の単元や難易度を調整してくれるか。&lt;/li&gt;
&lt;/ul&gt;
&lt;p&gt;こうした工夫がある教室なら、日々のオンライン授業と家庭学習が自然と連携し、&lt;br /&gt;
中学受験算数全体の弱点克服にもつながっていきます。&lt;/p&gt;
&lt;div class="card mt-5 mb-4 border-0 shadow-sm"&gt;
&lt;div class="card-body"&gt;
&lt;h2 class="h5 mb-3"&gt;まとめ　オンライン個別で文章題の弱点を見える化し、理解を定着させる&lt;/h2&gt;
&lt;p&gt;文章題が解けない背景には、状況理解から式化、計算、検算まで多くの工程が関わっています。&lt;br /&gt;
どこでつまずいているのかを丁寧に見極め、図と式の書き方をそろえ、類題による反復練習を進めていけば、&lt;br /&gt;
文章題は必ず得点源へ育てていくことができます。&lt;/p&gt;
&lt;p class="mb-0"&gt;オンライン算数 個別指導なら、手元映像と画面共有を活用して思考の過程を可視化し、&lt;br /&gt;
理解の浅い部分をテンポ良く補強することが可能です。&lt;br /&gt;
お子さまの文章題の弱点が気になり始めたら、&lt;br /&gt;
&lt;a href="/kobetsu_online/"&gt;オンライン算数 個別指導コース&lt;/a&gt;&lt;br /&gt;
も参考にしながら、最適な学び方を検討してみてください。&lt;/p&gt;
&lt;/div&gt;
&lt;/div&gt;
&lt;/div&gt;
&lt;/div&gt;
&lt;/div&gt;
&lt;/div&gt;
&lt;/div&gt;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sansu-kobetsu-bunshodai%2F&amp;amp;t=%E6%96%87%E7%AB%A0%E9%A1%8C%E3%81%8C%E8%A7%A3%E3%81%91%E3%81%AA%E3%81%84%E5%AD%90%E3%81%8C%E3%82%AA%E3%83%B3%E3%83%A9%E3%82%A4%E3%83%B3%E5%80%8B%E5%88%A5%E3%81%A7%E4%BC%B8%E3%81%B3%E3%82%8B3%E3%81%A4%E3%81%AE%E7%90%86%E7%94%B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sansu-kobetsu-bunshodai%2F&amp;amp;text=%E6%96%87%E7%AB%A0%E9%A1%8C%E3%81%8C%E8%A7%A3%E3%81%91%E3%81%AA%E3%81%84%E5%AD%90%E3%81%8C%E3%82%AA%E3%83%B3%E3%83%A9%E3%82%A4%E3%83%B3%E5%80%8B%E5%88%A5%E3%81%A7%E4%BC%B8%E3%81%B3%E3%82%8B3%E3%81%A4%E3%81%AE%E7%90%86%E7%94%B1%20%7C%20%E4%B8%AD%E5%AD%A6%E5%8F%97%E9%A8%93%E5%B0%82%E9%96%80%E3%80%80%E5%A4%8F%E4%BA%95%E7%AE%97%E6%95%B0%E5%A1%BE" target="_blank" &gt;&lt;span class="vk_icon_w_r_sns_x_twitter icon_sns"&gt;&lt;/span&gt;&lt;span class="sns_txt"&gt;X&lt;/span&gt;&lt;/a&gt;&lt;/li&gt;&lt;li class="sb_bluesky sb_icon"&gt;&lt;a class="sb_icon_inner" href="https://bsky.app/intent/compose?text=%E6%96%87%E7%AB%A0%E9%A1%8C%E3%81%8C%E8%A7%A3%E3%81%91%E3%81%AA%E3%81%84%E5%AD%90%E3%81%8C%E3%82%AA%E3%83%B3%E3%83%A9%E3%82%A4%E3%83%B3%E5%80%8B%E5%88%A5%E3%81%A7%E4%BC%B8%E3%81%B3%E3%82%8B3%E3%81%A4%E3%81%AE%E7%90%86%E7%94%B1%20%7C%20%E4%B8%AD%E5%AD%A6%E5%8F%97%E9%A8%93%E5%B0%82%E9%96%80%E3%80%80%E5%A4%8F%E4%BA%95%E7%AE%97%E6%95%B0%E5%A1%BE%0Ahttps%3A%2F%2Fnatsui-sansu-juku.com%2Fcol_blog%2Fonline-sansu-kobetsu-bunshodai%2F" target="_blank" &gt;&lt;span class="vk_icon_w_r_sns_bluesky icon_sns"&gt;&lt;/span&gt;&lt;span class="sns_txt"&gt;Bluesky&lt;/span&gt;&lt;/a&gt;&lt;/li&gt;&lt;li class="sb_hatena sb_icon"&gt;&lt;a class="sb_icon_inner" href="//b.hatena.ne.jp/add?mode=confirm&amp;url=https%3A%2F%2Fnatsui-sansu-juku.com%2Fcol_blog%2Fonline-sansu-kobetsu-bunshodai%2F&amp;amp;title=%E6%96%87%E7%AB%A0%E9%A1%8C%E3%81%8C%E8%A7%A3%E3%81%91%E3%81%AA%E3%81%84%E5%AD%90%E3%81%8C%E3%82%AA%E3%83%B3%E3%83%A9%E3%82%A4%E3%83%B3%E5%80%8B%E5%88%A5%E3%81%A7%E4%BC%B8%E3%81%B3%E3%82%8B3%E3%81%A4%E3%81%AE%E7%90%86%E7%94%B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sb_icon_inner"data-clipboard-text="文章題が解けない子がオンライン個別で伸びる3つの理由 | 中学受験専門　夏井算数塾 https://natsui-sansu-juku.com/col_blog/online-sansu-kobetsu-bunshodai/"&gt;&lt;span class="vk_icon_w_r_sns_copy icon_sns"&gt;&lt;i class="fas fa-copy"&gt;&lt;/i&gt;&lt;/span&gt;&lt;span class="sns_txt"&gt;Copy&lt;/span&gt;&lt;/button&gt;&lt;/li&gt;&lt;/ul&gt;&lt;/div&gt;&lt;!-- [ /.socialSet ] --&gt;			
------</t>
  </si>
  <si>
    <t>https://natsui-sansu-juku.com/col_blog/sapix算数の弱点をオンライン個別で効率よく補強す/</t>
  </si>
  <si>
    <t>以下のページは不自然なワードを使用しています。
これらを適切に自然な言葉に置き換えて下さい。
なお、本文の装飾や構造は絶対に変えないでください。
【対象ページURL】
https://natsui-sansu-juku.com/col_blog/sapix算数の弱点をオンライン個別で効率よく補強す/
【検出された不自然ワード】
- 型
【本文】
------
&lt;div class="container my-4"&gt;
&lt;p&gt;&lt;!-- Hero Section --&gt;&lt;/p&gt;
&lt;div class="card shadow-sm mb-4 border-0" style="background: linear-gradient(135deg, #283593, #00838f); color: #fff;"&gt;
&lt;div class="card-body p-4"&gt;
&lt;div class="d-flex flex-wrap justify-content-between align-items-center mb-2"&gt;&lt;span class="badge bg-warning text-dark mb-2" style="font-size: 0.8rem;"&gt;SAPIX算数／オンライン個別&lt;/span&gt;&lt;br /&gt;
&lt;span class="badge bg-light text-dark mb-2" style="font-size: 0.75rem;"&gt;弱点補強ガイド&lt;/span&gt;&lt;/div&gt;
&lt;h1 class="card-title mb-3" style="font-size: 1.9rem; line-height: 1.5;"&gt;SAPIX算数の弱点をオンライン個別で効率よく補強する方法&lt;/h1&gt;
&lt;p class="card-text mb-2" style="font-size: 0.98rem; line-height: 1.8;"&gt;SAPIXに通っていると「算数のテキストとプリントが山のようにあるのに、どこから手をつけていいか分からない」&lt;br /&gt;
「宿題をこなすだけで精一杯で、弱点の復習まで手が回らない」という声をよく耳にします。&lt;br /&gt;
特に算数は授業スピードも速く問題のレベルも高いため、少しつまずいただけで一気に苦手意識が広がりがちです。&lt;br /&gt;
こうした状況でオンラインの算数個別指導を賢く組み合わせると、教材の出し入れに取られていた時間を、&lt;br /&gt;
徹底した思考の確認と弱点補強に振り向けることができます。&lt;/p&gt;
&lt;p class="card-text mb-0" style="font-size: 0.92rem; line-height: 1.8;"&gt;塾別（SAPIX・日能研・早稲アカ・四谷大塚）の算数対策を横断して整理した全体像は、&lt;a class="text-white text-decoration-underline fw-bold" href="https://natsui-sansu-juku.com/column/hub-juku/"&gt;塾別の算数対策の全体像はこちら&lt;/a&gt;&lt;/p&gt;
&lt;/div&gt;
&lt;/div&gt;
&lt;p&gt;&lt;!-- 概要ボックス --&gt;&lt;/p&gt;
&lt;div class="alert alert-info border-0 shadow-sm mb-4" role="alert"&gt;
&lt;h2 class="h5 mb-2"&gt;この記事で分かること&lt;/h2&gt;
&lt;ul class="mb-0"&gt;
&lt;li&gt;SAPIX算数の弱点が生まれやすい背景と中学受験算数ならではの構造が整理できます。&lt;/li&gt;
&lt;li&gt;オンライン算数 個別指導が、教材量の多さと弱点補強の両立にどう役立つかが分かります。&lt;/li&gt;
&lt;li&gt;三つのステップでSAPIX算数の弱点を効率よく補強する具体的な方法がイメージできます。&lt;/li&gt;
&lt;li&gt;家庭でのフォローのコツと、オンライン個別の教室・指導者の選び方のポイントが理解できます。&lt;/li&gt;
&lt;/ul&gt;
&lt;/div&gt;
&lt;p&gt;&lt;!-- 背景セクション --&gt;&lt;/p&gt;
&lt;h2 class="h4 mt-4 mb-3 border-start border-4 border-primary ps-2"&gt;SAPIX算数の弱点が生まれやすい背景&lt;/h2&gt;
&lt;p&gt;まずは、なぜSAPIX算数の弱点がなかなか埋まらないのかを、中学受験算数の特性と絡めて整理しておきましょう。&lt;br /&gt;
「塾の宿題はこなしているのに、テストでは点数が伸びない」という状態には、いくつか共通した構造があります。&lt;/p&gt;
&lt;h3 class="h5 mt-3"&gt;教材量が多く「やりっぱなし」になりやすい&lt;/h3&gt;
&lt;p&gt;SAPIX算数の大きな特徴の一つは、テキストやプリント類の量が多いことです。&lt;br /&gt;
授業用テキスト、デイリーサピックス、各種テスト、季節講習の教材など、学年が上がるほど扱う教材は増えていきます。&lt;/p&gt;
&lt;ul&gt;
&lt;li&gt;授業で解き切れなかった問題がそのまま山積みになっている。&lt;/li&gt;
&lt;li&gt;テスト直しをする前に次の回の宿題に追われてしまう。&lt;/li&gt;
&lt;li&gt;弱点を復習したいのに、どこに何の問題があったか探すだけで時間がかかる。&lt;/li&gt;
&lt;/ul&gt;
&lt;p&gt;その結果、本来は復習に回したい時間がプリントの出し入れや問題探しに費やされ、&lt;br /&gt;
肝心の思考の確認が後回しになるというジレンマが生じがちです。&lt;/p&gt;
&lt;h3 class="h5 mt-3"&gt;難度が高く「分かったつもり」が残りやすい&lt;/h3&gt;
&lt;p&gt;SAPIXの算数は、入試本番を意識した良問が多い反面、思考量の多い問題が目立ちます。&lt;br /&gt;
条件整理が必須の文章題、複数の性質を組み合わせる図形問題、場合の数や速さのようにパターン化が必要な単元などが代表的です。&lt;/p&gt;
&lt;ul&gt;
&lt;li&gt;授業中の解説は理解できても、自力で同タイプの問題に向き合うと手が止まる。&lt;/li&gt;
&lt;li&gt;何となく途中までは進むが、最後の一手で間違えてしまう。&lt;/li&gt;
&lt;li&gt;解説を読み返しても、自分がどこで迷ったのか特定できない。&lt;/li&gt;
&lt;/ul&gt;
&lt;p&gt;このように「分かったつもり」と「自力でできる」の差が広がりやすいのが、SAPIX算数の難しいところです。&lt;/p&gt;
&lt;h3 class="h5 mt-3"&gt;クラス昇降のプレッシャーで「量とスピード」に偏りがち&lt;/h3&gt;
&lt;p&gt;SAPIXではマンスリーテストや組分けテストを通じて定期的にクラス昇降があります。&lt;br /&gt;
そのため、&lt;/p&gt;
&lt;ul&gt;
&lt;li&gt;「まずは宿題を全部終わらせなければ」という意識が強くなる。&lt;/li&gt;
&lt;li&gt;一問一問の振り返りよりも、量をこなすことが優先される。&lt;/li&gt;
&lt;li&gt;分からない問題を深追いせず、答えだけ確認して次へ進んでしまう。&lt;/li&gt;
&lt;/ul&gt;
&lt;p&gt;結果として、解けた問題はさらに伸びる一方で、つまずいた単元はそのまま置き去りになり、&lt;br /&gt;
特定単元で大きな弱点を抱えるリスクが高まります。&lt;/p&gt;
&lt;p&gt;&lt;!-- 背景まとめテーブル --&gt;&lt;/p&gt;
&lt;div class="table-responsive mb-4"&gt;
&lt;table class="table table-bordered table-hover align-middle"&gt;
&lt;thead class="text-center" style="background-color: #e8eaf6;"&gt;
&lt;tr&gt;
&lt;th scope="col"&gt;要因&lt;/th&gt;
&lt;th scope="col"&gt;典型的な状況&lt;/th&gt;
&lt;th scope="col"&gt;生じやすい問題&lt;/th&gt;
&lt;/tr&gt;
&lt;/thead&gt;
&lt;tbody&gt;
&lt;tr&gt;
&lt;td class="fw-bold"&gt;教材量の多さ&lt;/td&gt;
&lt;td&gt;テキスト・プリントが山積みで、弱点箇所を探すだけで時間がかかる。&lt;/td&gt;
&lt;td&gt;復習の時間が取れず、「やりっぱなし」で終わる範囲が増える。&lt;/td&gt;
&lt;/tr&gt;
&lt;tr&gt;
&lt;td class="fw-bold"&gt;問題の難度&lt;/td&gt;
&lt;td&gt;授業では分かっていても、自力演習で同じタイプが解けない。&lt;/td&gt;
&lt;td&gt;分かったつもりが残り、得点に結びつかない単元が増える。&lt;/td&gt;
&lt;/tr&gt;
&lt;tr&gt;
&lt;td class="fw-bold"&gt;クラス昇降&lt;/td&gt;
&lt;td&gt;テスト対策と宿題消化が中心になり、弱点の掘り下げが後回し。&lt;/td&gt;
&lt;td&gt;特定単元の穴が放置され、中学受験算数全体のバランスが偏る。&lt;/td&gt;
&lt;/tr&gt;
&lt;/tbody&gt;
&lt;/table&gt;
&lt;/div&gt;
&lt;p&gt;&lt;!-- オンラインの効果 --&gt;&lt;/p&gt;
&lt;h2 class="h4 mt-4 mb-3 border-start border-4 border-success ps-2"&gt;オンライン算数 個別指導がSAPIX算数の補強に適している理由&lt;/h2&gt;
&lt;p&gt;こうしたSAPIX算数の特性を踏まえると、オンラインの算数個別指導にはいくつかの強みがあります。&lt;br /&gt;
ここでは、その中でも特に重要な三つのポイントを整理します。&lt;/p&gt;
&lt;p&gt;&lt;!-- 3つの強みカード --&gt;&lt;/p&gt;
&lt;div class="row g-3 mb-3"&gt;
&lt;div class="col-md-4"&gt;
&lt;div class="card h-100 border-0 shadow-sm"&gt;
&lt;div class="card-body"&gt;
&lt;h3 class="h6 text-muted mb-1"&gt;ポイント一&lt;/h3&gt;
&lt;h4 class="h6 fw-bold"&gt;問題提示の即時性&lt;/h4&gt;
&lt;p class="mb-0 small"&gt;画面共有で必要な問題を瞬時に呼び出し、授業時間を思考の確認と弱点補強に集中させることができます。&lt;/p&gt;
&lt;/div&gt;
&lt;/div&gt;
&lt;/div&gt;
&lt;div class="col-md-4"&gt;
&lt;div class="card h-100 border-0 shadow-sm"&gt;
&lt;div class="card-body"&gt;
&lt;h3 class="h6 text-muted mb-1"&gt;ポイント二&lt;/h3&gt;
&lt;h4 class="h6 fw-bold"&gt;手元映像による過程指導&lt;/h4&gt;
&lt;p class="mb-0 small"&gt;手元カメラでノートの書き込みや迷っている箇所が見えるため、「どこから分からないか」を細かく把握できます。&lt;/p&gt;
&lt;/div&gt;
&lt;/div&gt;
&lt;/div&gt;
&lt;div class="col-md-4"&gt;
&lt;div class="card h-100 border-0 shadow-sm"&gt;
&lt;div class="card-body"&gt;
&lt;h3 class="h6 text-muted mb-1"&gt;ポイント三&lt;/h3&gt;
&lt;h4 class="h6 fw-bold"&gt;弱点単元のピンポイント補強&lt;/h4&gt;
&lt;p class="mb-0 small"&gt;テスト結果やプリントをもとに、優先度の高い単元だけを選び、効率よくオンラインで補強していくことができます。&lt;/p&gt;
&lt;/div&gt;
&lt;/div&gt;
&lt;/div&gt;
&lt;/div&gt;
&lt;h3 class="h5 mt-3"&gt;必要な問題を即座に提示できるため時間のロスが少ない&lt;/h3&gt;
&lt;p&gt;対面の個別指導では、プリントの配布や教材の差し替えに時間を取られがちです。&lt;br /&gt;
一方、オンライン算数 個別指導では、&lt;/p&gt;
&lt;ul&gt;
&lt;li&gt;画面共有でSAPIXの類題やオリジナル問題をすぐに提示できる。&lt;/li&gt;
&lt;li&gt;一度使った問題をデータとして整理し、次回以降も簡単に再利用できる。&lt;/li&gt;
&lt;li&gt;間違えた問題と類題を「セット」で並べて解き直すことができる。&lt;/li&gt;
&lt;/ul&gt;
&lt;p&gt;その結果、授業時間のほとんどを思考過程の確認と弱点単元の演習に集中させることができます。&lt;/p&gt;
&lt;h3 class="h5 mt-3"&gt;手元映像で「どこから迷っているか」を細かく確認できる&lt;/h3&gt;
&lt;p&gt;オンライン個別指導では、手元カメラを使ってお子さまのノートやプリントの書き込みをリアルタイムで確認できます。&lt;/p&gt;
&lt;ul&gt;
&lt;li&gt;条件に線を引いているか、図を書こうとしているか。&lt;/li&gt;
&lt;li&gt;どのタイミングでペンが止まっているか。&lt;/li&gt;
&lt;li&gt;途中で別の解法に飛び移って混乱していないか。&lt;/li&gt;
&lt;/ul&gt;
&lt;p&gt;SAPIXの授業後に「この問題が分からなかった」とだけ伝えられても、&lt;br /&gt;
どこまで理解できていてどこからつまずいているのかは答案だけでは判断が難しいものです。&lt;br /&gt;
オンライン算数 個別指導であれば、思考の途中も含めて弱点を特定できるため、指導の精度が上がります。&lt;/p&gt;
&lt;h3 class="h5 mt-3"&gt;弱点単元だけをピンポイントで補強しやすい&lt;/h3&gt;
&lt;p&gt;SAPIX算数の弱点は、割合、速さ、図形（特に立体・相似・角度）、場合の数など、ある程度パターンが決まっています。&lt;br /&gt;
オンライン個別指導では、&lt;/p&gt;
&lt;ul&gt;
&lt;li&gt;直近のテスト結果を共有してもらい、弱点単元を一覧化する。&lt;/li&gt;
&lt;li&gt;テキストやプリントの該当箇所を画面越しに確認する。&lt;/li&gt;
&lt;li&gt;単元ごとに「このパターンだけは押さえる」という基本セットを作る。&lt;/li&gt;
&lt;/ul&gt;
&lt;p&gt;という流れで、中学受験算数全体の中でSAPIX算数の弱点を位置付けながら補強プランを組み立てやすくなります。&lt;br /&gt;
詳しい指導イメージは&lt;br /&gt;
&lt;a class="text-decoration-underline" href="/kobetsu_online/"&gt;オンライン算数 個別指導コース&lt;/a&gt;&lt;br /&gt;
の案内も参考になります。&lt;/p&gt;
&lt;p&gt;&lt;!-- 改善ステップ --&gt;&lt;/p&gt;
&lt;h2 class="h4 mt-5 mb-3 border-start border-4 border-warning ps-2"&gt;SAPIX算数の弱点をオンライン個別で補強する三つのステップ&lt;/h2&gt;
&lt;p&gt;ここからは、オンライン算数 個別指導を利用してSAPIX算数の弱点を効率よく補強していくためのステップを、&lt;br /&gt;
三段階で整理してみます。&lt;/p&gt;
&lt;p&gt;&lt;!-- ステップ概要カード --&gt;&lt;/p&gt;
&lt;div class="row g-3 mb-3"&gt;
&lt;div class="col-md-4"&gt;
&lt;div class="card h-100 border-0 shadow-sm"&gt;
&lt;div class="card-body"&gt;
&lt;h3 class="h6 text-muted mb-1"&gt;ステップ一&lt;/h3&gt;
&lt;h4 class="h6 fw-bold"&gt;現状把握と優先順位づけ&lt;/h4&gt;
&lt;p class="mb-0 small"&gt;テスト結果やプリントから弱点単元を洗い出し、「捨てない単元」として優先度の高い範囲を決めます。&lt;/p&gt;
&lt;/div&gt;
&lt;/div&gt;
&lt;/div&gt;
&lt;div class="col-md-4"&gt;
&lt;div class="card h-100 border-0 shadow-sm"&gt;
&lt;div class="card-body"&gt;
&lt;h3 class="h6 text-muted mb-1"&gt;ステップ二&lt;/h3&gt;
&lt;h4 class="h6 fw-bold"&gt;基本の考え方と基礎セットを作る&lt;/h4&gt;
&lt;p class="mb-0 small"&gt;弱点単元ごとに代表的な問題を選び、画面共有と手元映像で「定番の解き方」と基礎セットを固めていきます。&lt;/p&gt;
&lt;/div&gt;
&lt;/div&gt;
&lt;/div&gt;
&lt;div class="col-md-4"&gt;
&lt;div class="card h-100 border-0 shadow-sm"&gt;
&lt;div class="card-body"&gt;
&lt;h3 class="h6 text-muted mb-1"&gt;ステップ三&lt;/h3&gt;
&lt;h4 class="h6 fw-bold"&gt;テストと過去問で得点力に変える&lt;/h4&gt;
&lt;p class="mb-0 small"&gt;SAPIXのテストや志望校の過去問と連動させ、弱点補強を実際の得点アップに結びつけます。&lt;/p&gt;
&lt;/div&gt;
&lt;/div&gt;
&lt;/div&gt;
&lt;/div&gt;
&lt;h3 class="h5 mt-3"&gt;ステップ一　現状把握と「捨てない単元」の優先順位づけ&lt;/h3&gt;
&lt;p&gt;最初のステップは、現在どの単元にどの程度の弱点があるのかを可視化することです。&lt;/p&gt;
&lt;h4 class="h6 mt-2"&gt;テスト結果と宿題の様子からざっくり棚卸し&lt;/h4&gt;
&lt;ul&gt;
&lt;li&gt;マンスリーテスト・組分けテストの成績表。&lt;/li&gt;
&lt;li&gt;授業テキストの正答率や×が多いページ。&lt;/li&gt;
&lt;li&gt;デイリーサピックスや復習テストの「後回し」問題。&lt;/li&gt;
&lt;/ul&gt;
&lt;p&gt;これらをもとに、正答率が低い単元、解説を読んでも首をかしげている単元、時間をかけても解き切れない単元をリストアップします。&lt;/p&gt;
&lt;h4 class="h6 mt-2"&gt;「今は捨ててもよい問題」と「絶対に残したい単元」を分ける&lt;/h4&gt;
&lt;p&gt;SAPIX算数のすべてを完璧にやり切るのは現実的ではありません。&lt;br /&gt;
オンライン個別の指導者と相談しながら、&lt;/p&gt;
&lt;ul&gt;
&lt;li&gt;志望校で頻出の単元。&lt;/li&gt;
&lt;li&gt;他科目とのバランスを考えても優先度が高い単元。&lt;/li&gt;
&lt;li&gt;今のうちに基礎を固めておかないと後で伸びにくい単元。&lt;/li&gt;
&lt;/ul&gt;
&lt;p&gt;を「捨てない単元」として明確にし、逆に発展問題の中でも志望校と傾向が違うものは深追いしないなど、&lt;br /&gt;
メリハリをつけていきます。&lt;/p&gt;
&lt;h3 class="h5 mt-3"&gt;ステップ二　弱点単元ごとに「定番の解き方」と「基礎セット」を作る&lt;/h3&gt;
&lt;p&gt;次に行うべきなのは、単元ごとに定番の解き方と基礎セットを作ることです。&lt;/p&gt;
&lt;h4 class="h6 mt-2"&gt;弱点単元ごとに最小限押さえるべき問題を選ぶ&lt;/h4&gt;
&lt;p&gt;オンライン個別の講師が、SAPIX算数のテキストやプリントを画面共有で確認しながら、&lt;/p&gt;
&lt;ul&gt;
&lt;li&gt;その単元の基本パターンを代表する良問。&lt;/li&gt;
&lt;li&gt;お子さまがつまずいた問題と構造が似ている類題。&lt;/li&gt;
&lt;li&gt;志望校の出題傾向と近しい問題。&lt;/li&gt;
&lt;/ul&gt;
&lt;p&gt;を数題ずつピックアップし、「この十題が解ければ基礎は大丈夫」という基礎セットを作ります。&lt;/p&gt;
&lt;h4 class="h6 mt-2"&gt;画面共有と手元映像で「定番の解き方」を徹底する&lt;/h4&gt;
&lt;p&gt;選んだ基礎セットについて、オンライン授業では、&lt;/p&gt;
&lt;ul&gt;
&lt;li&gt;講師側がホワイトボード機能で図や式の流れを示す。&lt;/li&gt;
&lt;li&gt;お子さまのノートを手元カメラで映し、図や式の書き方を修正する。&lt;/li&gt;
&lt;li&gt;「このタイプの問題が出たら、まずここに注目する」と口頭で整理する。&lt;/li&gt;
&lt;/ul&gt;
&lt;p&gt;という形で、定番の解き方として身につけていきます。&lt;/p&gt;
&lt;h3 class="h5 mt-3"&gt;ステップ三　テストや過去問と連動させて得点力に変える&lt;/h3&gt;
&lt;p&gt;最後のステップは、SAPIXのテストや志望校の過去問とオンライン個別の指導を連動させることです。&lt;/p&gt;
&lt;h4 class="h6 mt-2"&gt;テスト直しを「思考の振り返り」に変える&lt;/h4&gt;
&lt;p&gt;テスト直しは弱点克服の宝庫ですが、家で一人で行うと、&lt;/p&gt;
&lt;ul&gt;
&lt;li&gt;解答を丸写しして終わってしまう。&lt;/li&gt;
&lt;li&gt;どこからやり直せばよいか分からない。&lt;/li&gt;
&lt;li&gt;時間がかかり過ぎて途中で嫌になってしまう。&lt;/li&gt;
&lt;/ul&gt;
&lt;p&gt;オンライン算数 個別指導では、&lt;/p&gt;
&lt;ul&gt;
&lt;li&gt;間違えた問題だけを画面共有し、一緒に解き直す。&lt;/li&gt;
&lt;li&gt;「どこまでは自力でできていたか」「どこから解説を真似したか」を切り分ける。&lt;/li&gt;
&lt;li&gt;同じパターンの問題を一問追加して、その場で解き直す。&lt;/li&gt;
&lt;/ul&gt;
&lt;p&gt;といった形で、テスト直しを弱点パターンの整理と定番の解き方の再確認に変えていきます。&lt;/p&gt;
&lt;p&gt;&lt;!-- 家庭でのフォロー --&gt;&lt;/p&gt;
&lt;h2 class="h4 mt-5 mb-3 border-start border-4 border-info ps-2"&gt;家庭でできるフォローと習慣化のコツ&lt;/h2&gt;
&lt;p&gt;オンライン算数 個別指導に任せる部分と、ご家庭でサポートする部分をうまく分担できると、&lt;br /&gt;
SAPIX算数の負担はぐっと軽くなります。&lt;/p&gt;
&lt;h3 class="h5 mt-3"&gt;「全部やる」から「やるべき場所を一緒に確認する」へ&lt;/h3&gt;
&lt;p&gt;SAPIX算数の教材を前にすると、どうしても「全部やらなければ」という気持ちになりがちです。&lt;br /&gt;
しかし実際には、&lt;/p&gt;
&lt;ul&gt;
&lt;li&gt;基本〜標準問題をしっかり固めること。&lt;/li&gt;
&lt;li&gt;志望校の傾向に合う応用問題に集中すること。&lt;/li&gt;
&lt;/ul&gt;
&lt;p&gt;のほうが得点アップには直結します。&lt;br /&gt;
オンライン個別で「今週はこのページのこの問題を優先」と決めてもらい、&lt;br /&gt;
保護者の方は、&lt;/p&gt;
&lt;ul&gt;
&lt;li&gt;宿題前に「今日はこの範囲をやればOKだね」と確認する。&lt;/li&gt;
&lt;li&gt;終わったあとに「ここまでできたら十分」と区切りを伝える。&lt;/li&gt;
&lt;/ul&gt;
&lt;p&gt;といった声かけをしていただくだけでも、お子さまの心理的な負担は大きく減ります。&lt;/p&gt;
&lt;h3 class="h5 mt-3"&gt;「できた問題」だけでなく「取り組み方の変化」をほめる&lt;/h3&gt;
&lt;p&gt;SAPIX算数のように難度の高い問題に取り組むとき、結果だけを見ると「まだ点数が足りない」と感じてしまうことも多くなります。&lt;br /&gt;
しかし弱点克服の過程では、&lt;/p&gt;
&lt;ul&gt;
&lt;li&gt;図を描くようになった。&lt;/li&gt;
&lt;li&gt;条件に線を引く量が増えた。&lt;/li&gt;
&lt;li&gt;分からない問題に印を付けて授業で質問できるようになった。&lt;/li&gt;
&lt;/ul&gt;
&lt;p&gt;といった取り組み方の変化がとても大切です。&lt;br /&gt;
オンライン算数 個別指導の先生から共有された成長ポイントがあれば、&lt;br /&gt;
それをそのままご家庭でも言葉にしてほめていただくと、お子さまのやる気は着実に積み重なっていきます。&lt;/p&gt;
&lt;h3 class="h5 mt-3"&gt;週一回の「振り返りタイム」を短くてもよいので設ける&lt;/h3&gt;
&lt;p&gt;週末などに10〜15分で構いませんので、&lt;/p&gt;
&lt;ul&gt;
&lt;li&gt;今週SAPIX算数で新しく習った単元。&lt;/li&gt;
&lt;li&gt;オンライン個別で扱った弱点単元。&lt;/li&gt;
&lt;li&gt;次の一週間で優先したいページや問題。&lt;/li&gt;
&lt;/ul&gt;
&lt;p&gt;を一緒に確認する習慣をつくってみてください。&lt;br /&gt;
細かな進度管理はオンライン算数 個別指導側に任せ、ご家庭では全体の流れを一緒に眺める役割として関わっていただくと、無理なく継続しやすくなります。&lt;/p&gt;
&lt;p&gt;&lt;!-- 教室・指導者の選び方 --&gt;&lt;/p&gt;
&lt;h2 class="h4 mt-5 mb-3 border-start border-4 border-secondary ps-2"&gt;オンライン算数 個別指導の教室と指導者の選び方&lt;/h2&gt;
&lt;p&gt;最後に、SAPIX算数の弱点補強を目的としてオンライン個別指導を検討される際に、&lt;br /&gt;
確認しておきたいポイントをまとめます。&lt;/p&gt;
&lt;h3 class="h5 mt-3"&gt;SAPIXのカリキュラムとレベル感を理解しているか&lt;/h3&gt;
&lt;ul&gt;
&lt;li&gt;SAPIX算数のテキスト構成やレベル感を把握しているか。&lt;/li&gt;
&lt;li&gt;マンスリーテストや組分けテストの成績表から、弱点単元を読み取れるか。&lt;/li&gt;
&lt;li&gt;志望校の出題傾向とSAPIXのカリキュラムを結び付けて説明できるか。&lt;/li&gt;
&lt;/ul&gt;
&lt;p&gt;こうした観点は指導の質を大きく左右します。&lt;br /&gt;
体験授業や面談の場で、どれくらい具体的に語ってもらえるかを確認してみてください。&lt;/p&gt;
&lt;h3 class="h5 mt-3"&gt;手元映像と画面共有を活用した「過程指導」ができているか&lt;/h3&gt;
&lt;p&gt;オンライン算数 個別指導の強みは、手元映像と画面共有を活用した過程指導にあります。&lt;/p&gt;
&lt;ul&gt;
&lt;li&gt;手元カメラの使用が標準になっているか。&lt;/li&gt;
&lt;li&gt;画面共有で図や表、補助線の入れ方などを丁寧に示してくれるか。&lt;/li&gt;
&lt;li&gt;答え合わせだけでなく、「どこで迷ったか」を一緒に言語化してくれるか。&lt;/li&gt;
&lt;/ul&gt;
&lt;h3 class="h5 mt-3"&gt;家庭学習と連携した「現実的な学習プラン」を提案してくれるか&lt;/h3&gt;
&lt;p&gt;SAPIX算数の弱点補強は、オンライン個別だけで完結するものではありません。&lt;br /&gt;
ご家庭での時間や他教科とのバランスも考慮しながら、&lt;/p&gt;
&lt;ul&gt;
&lt;li&gt;宿題の分量や優先順位を無理のない範囲で提案してくれるか。&lt;/li&gt;
&lt;li&gt;テスト前後の一週間をどう過ごすか、具体的なイメージを共有してくれるか。&lt;/li&gt;
&lt;li&gt;長期休みの講習期間との兼ね合いも含めて、年間の見通しを一緒に考えてくれるか。&lt;/li&gt;
&lt;/ul&gt;
&lt;p&gt;こうした視点で教室や指導者を見ると安心です。&lt;br /&gt;
コース内容やカリキュラムは、&lt;br /&gt;
&lt;a class="text-decoration-underline" href="/kobetsu_online/"&gt;オンライン算数 個別指導&lt;/a&gt;&lt;br /&gt;
の案内ページなども参考にされるとイメージしやすくなります。&lt;/p&gt;
&lt;p&gt;&lt;!-- まとめカード --&gt;&lt;/p&gt;
&lt;div class="card mt-5 mb-4 border-0 shadow-sm"&gt;
&lt;div class="card-body"&gt;
&lt;h2 class="h5 mb-3"&gt;まとめ　SAPIX算数の弱点は「選ぶ」「絞る」「定番の解き方に落とす」で補強できる&lt;/h2&gt;
&lt;p&gt;SAPIX算数は教材量もレベルも高く、そのまま全てをやり切ろうとすると「やりっぱなし」や「弱点の放置」が起こりやすくなります。&lt;br /&gt;
しかし、テスト結果やテキストの様子から弱点単元を整理し、「捨てない単元」を決めて学習を絞り込み、&lt;br /&gt;
オンライン算数 個別指導で定番の解き方と基礎セットを作っていけば、短時間でも効率よく弱点を補強していくことは十分可能です。&lt;/p&gt;
&lt;p class="mb-0"&gt;SAPIX算数の負担を少しでも軽くし、中学受験算数全体のバランスを取りたいとお考えの際には、&lt;br /&gt;
&lt;a href="/kobetsu_online/"&gt;オンライン算数 個別指導コース&lt;/a&gt;&lt;br /&gt;
の活用も視野に入れながら、お子さまに合った学び方を検討してみてください。&lt;/p&gt;
&lt;/div&gt;
&lt;/div&gt;
&lt;/div&gt;
&lt;p&gt;&lt;!-- [ /.socialSet ] --&gt;&lt;/p&gt;
&lt;section id="veu_cta-31373" class="veu_cta"&gt;
&lt;h1 class="cta_title"&gt;開講講座：完全１対１の個別指導&lt;/h1&gt;
&lt;div class="cta_body"&gt;
&lt;div class="cta_body_image cta_body_image_right"&gt;&lt;a href="https://natsui-sansu-juku.com/kobetsu/" target="_blank" rel="noopener"&gt;&lt;img fetchpriority="high" decoding="async" class="attachment-large size-large" src="https://natsui-sansu-juku.com/wp-content/uploads/2016/12/夏井ロゴ＿文字なし3-1024x768.jpg" sizes="(max-width: 750px) 100vw, 750px" srcset="https://natsui-sansu-juku.com/wp-content/uploads/2016/12/夏井ロゴ＿文字なし3-1024x768.jpg 1024w, https://natsui-sansu-juku.com/wp-content/uploads/2016/12/夏井ロゴ＿文字なし3-300x225.jpg 300w, https://natsui-sansu-juku.com/wp-content/uploads/2016/12/夏井ロゴ＿文字なし3-768x576.jpg 768w" alt="" width="750" height="563" /&gt;&lt;/a&gt;&lt;/div&gt;
&lt;div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
&lt;div class="cta_body_link"&gt;&lt;a class="btn btn-primary btn-block btn-lg" href="https://natsui-sansu-juku.com/kobetsu/" target="_blank" rel="noopener"&gt;開講講座：完全１対１の個別指導&lt;/a&gt;&lt;/div&gt;
&lt;/div&gt;
&lt;p&gt;&lt;!-- [ /.vkExUnit_cta_body ] --&gt;&lt;/p&gt;
&lt;/section&gt;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sapix%25e7%25ae%2597%25e6%2595%25b0%25e3%2581%25ae%25e5%25bc%25b1%25e7%2582%25b9%25e3%2582%2592%25e3%2582%25aa%25e3%2583%25b3%25e3%2583%25a9%25e3%2582%25a4%25e3%2583%25b3%25e5%2580%258b%25e5%2588%25a5%25e3%2581%25a7%25e5%258a%25b9%25e7%258e%2587%25e3%2582%2588%25e3%2581%258f%25e8%25a3%259c%25e5%25bc%25b7%25e3%2581%2599%2F&amp;amp;t=SAPIX%E7%AE%97%E6%95%B0%E3%81%AE%E5%BC%B1%E7%82%B9%E3%82%92%E3%82%AA%E3%83%B3%E3%83%A9%E3%82%A4%E3%83%B3%E5%80%8B%E5%88%A5%E3%81%A7%E5%8A%B9%E7%8E%87%E3%82%88%E3%81%8F%E8%A3%9C%E5%BC%B7%E3%81%99%E3%82%8B%E6%96%B9%E6%B3%95%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sapix%25e7%25ae%2597%25e6%2595%25b0%25e3%2581%25ae%25e5%25bc%25b1%25e7%2582%25b9%25e3%2582%2592%25e3%2582%25aa%25e3%2583%25b3%25e3%2583%25a9%25e3%2582%25a4%25e3%2583%25b3%25e5%2580%258b%25e5%2588%25a5%25e3%2581%25a7%25e5%258a%25b9%25e7%258e%2587%25e3%2582%2588%25e3%2581%258f%25e8%25a3%259c%25e5%25bc%25b7%25e3%2581%2599%2F&amp;amp;text=SAPIX%E7%AE%97%E6%95%B0%E3%81%AE%E5%BC%B1%E7%82%B9%E3%82%92%E3%82%AA%E3%83%B3%E3%83%A9%E3%82%A4%E3%83%B3%E5%80%8B%E5%88%A5%E3%81%A7%E5%8A%B9%E7%8E%87%E3%82%88%E3%81%8F%E8%A3%9C%E5%BC%B7%E3%81%99%E3%82%8B%E6%96%B9%E6%B3%95%20%7C%20%E4%B8%AD%E5%AD%A6%E5%8F%97%E9%A8%93%E5%B0%82%E9%96%80%E3%80%80%E5%A4%8F%E4%BA%95%E7%AE%97%E6%95%B0%E5%A1%BE" target="_blank" &gt;&lt;span class="vk_icon_w_r_sns_x_twitter icon_sns"&gt;&lt;/span&gt;&lt;span class="sns_txt"&gt;X&lt;/span&gt;&lt;/a&gt;&lt;/li&gt;&lt;li class="sb_bluesky sb_icon"&gt;&lt;a class="sb_icon_inner" href="https://bsky.app/intent/compose?text=SAPIX%E7%AE%97%E6%95%B0%E3%81%AE%E5%BC%B1%E7%82%B9%E3%82%92%E3%82%AA%E3%83%B3%E3%83%A9%E3%82%A4%E3%83%B3%E5%80%8B%E5%88%A5%E3%81%A7%E5%8A%B9%E7%8E%87%E3%82%88%E3%81%8F%E8%A3%9C%E5%BC%B7%E3%81%99%E3%82%8B%E6%96%B9%E6%B3%95%20%7C%20%E4%B8%AD%E5%AD%A6%E5%8F%97%E9%A8%93%E5%B0%82%E9%96%80%E3%80%80%E5%A4%8F%E4%BA%95%E7%AE%97%E6%95%B0%E5%A1%BE%0Ahttps%3A%2F%2Fnatsui-sansu-juku.com%2Fcol_blog%2Fsapix%25e7%25ae%2597%25e6%2595%25b0%25e3%2581%25ae%25e5%25bc%25b1%25e7%2582%25b9%25e3%2582%2592%25e3%2582%25aa%25e3%2583%25b3%25e3%2583%25a9%25e3%2582%25a4%25e3%2583%25b3%25e5%2580%258b%25e5%2588%25a5%25e3%2581%25a7%25e5%258a%25b9%25e7%258e%2587%25e3%2582%2588%25e3%2581%258f%25e8%25a3%259c%25e5%25bc%25b7%25e3%2581%2599%2F" target="_blank" &gt;&lt;span class="vk_icon_w_r_sns_bluesky icon_sns"&gt;&lt;/span&gt;&lt;span class="sns_txt"&gt;Bluesky&lt;/span&gt;&lt;/a&gt;&lt;/li&gt;&lt;li class="sb_hatena sb_icon"&gt;&lt;a class="sb_icon_inner" href="//b.hatena.ne.jp/add?mode=confirm&amp;url=https%3A%2F%2Fnatsui-sansu-juku.com%2Fcol_blog%2Fsapix%25e7%25ae%2597%25e6%2595%25b0%25e3%2581%25ae%25e5%25bc%25b1%25e7%2582%25b9%25e3%2582%2592%25e3%2582%25aa%25e3%2583%25b3%25e3%2583%25a9%25e3%2582%25a4%25e3%2583%25b3%25e5%2580%258b%25e5%2588%25a5%25e3%2581%25a7%25e5%258a%25b9%25e7%258e%2587%25e3%2582%2588%25e3%2581%258f%25e8%25a3%259c%25e5%25bc%25b7%25e3%2581%2599%2F&amp;amp;title=SAPIX%E7%AE%97%E6%95%B0%E3%81%AE%E5%BC%B1%E7%82%B9%E3%82%92%E3%82%AA%E3%83%B3%E3%83%A9%E3%82%A4%E3%83%B3%E5%80%8B%E5%88%A5%E3%81%A7%E5%8A%B9%E7%8E%87%E3%82%88%E3%81%8F%E8%A3%9C%E5%BC%B7%E3%81%99%E3%82%8B%E6%96%B9%E6%B3%95%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sb_icon_inner"data-clipboard-text="SAPIX算数の弱点をオンライン個別で効率よく補強する方法 | 中学受験専門　夏井算数塾 https://natsui-sansu-juku.com/col_blog/sapix%e7%ae%97%e6%95%b0%e3%81%ae%e5%bc%b1%e7%82%b9%e3%82%92%e3%82%aa%e3%83%b3%e3%83%a9%e3%82%a4%e3%83%b3%e5%80%8b%e5%88%a5%e3%81%a7%e5%8a%b9%e7%8e%87%e3%82%88%e3%81%8f%e8%a3%9c%e5%bc%b7%e3%81%99/"&gt;&lt;span class="vk_icon_w_r_sns_copy icon_sns"&gt;&lt;i class="fas fa-copy"&gt;&lt;/i&gt;&lt;/span&gt;&lt;span class="sns_txt"&gt;Copy&lt;/span&gt;&lt;/button&gt;&lt;/li&gt;&lt;/ul&gt;&lt;/div&gt;&lt;!-- [ /.socialSet ] --&gt;			
------</t>
  </si>
  <si>
    <t>https://natsui-sansu-juku.com/col_blog/shiko-keisan-online/</t>
  </si>
  <si>
    <t>以下のページは不自然なワードを使用しています。
これらを適切に自然な言葉に置き換えて下さい。
なお、本文の装飾や構造は絶対に変えないでください。
【対象ページURL】
https://natsui-sansu-juku.com/col_blog/shiko-keisan-online/
【検出された不自然ワード】
- 整え
【本文】
------
&lt;div class="container my-4"&gt;
&lt;p&gt;&lt;!-- Hero Section --&gt;&lt;/p&gt;
&lt;div class="card shadow-sm mb-4 border-0" style="background: linear-gradient(135deg, #283593, #00897b); color: #fff;"&gt;
&lt;div class="card-body p-3 p-md-4"&gt;
&lt;div class="d-flex flex-wrap justify-content-between align-items-center mb-2"&gt;&lt;span class="badge bg-warning text-dark mb-1" style="font-size: 0.8rem;"&gt;中学受験算数／弱点分析ガイド&lt;/span&gt;&lt;br /&gt;
&lt;span class="badge bg-light text-dark mb-1" style="font-size: 0.75rem;"&gt;オンライン個別指導で原因を可視化&lt;/span&gt;&lt;/div&gt;
&lt;h1 class="card-title mb-3" style="font-size: 1.9rem; line-height: 1.5;"&gt;思考力不足か計算力不足かをオンライン個別で切り分ける方法&lt;/h1&gt;
&lt;p class="card-text mb-2" style="font-size: 0.98rem; line-height: 1.9;"&gt;勉強時間も増やしているのになかなか算数の点数が伸びないとき、&lt;br /&gt;
「思考力が足りないのか」「計算力が弱いのか」が分からず、対策で行き詰まるご家庭は多いと思います。&lt;br /&gt;
実はこの二つはテスト上では同じ誤答に見えるため、正しく切り分けない限り、いくら問題量を増やしても弱点に届きません。&lt;br /&gt;
オンライン算数の個別指導であれば、手元映像と画面共有を併用することで、どの段階で処理が止まり、どこでミスが生まれているのかを細かく観察できます。&lt;/p&gt;
&lt;p class="card-text mb-0" style="font-size: 0.92rem; line-height: 1.9;"&gt;オンライン算数を中学受験算数の中でどう使い分けるかの全体像は、&lt;a class="text-white text-decoration-underline fw-bold" href="https://natsui-sansu-juku.com/column/hub-online-use/"&gt;オンライン塾の使い方の全体像はこちら&lt;/a&gt;&lt;/p&gt;
&lt;/div&gt;
&lt;/div&gt;
&lt;p style="margin: 12px 0 0; padding: 10px 12px; border-left: 4px solid #16a34a; background: rgba(22,163,74,.06); border-radius: 10px; color: #111827; line-height: 1.7;"&gt;もし「外部の力を使うべきか決めきれない」段階なら、先に &lt;a style="color: #0f7a35; font-weight: 900; text-decoration: none; border-bottom: 2px solid rgba(22,163,74,.35);" href="https://natsui-sansu-juku.com/column/kobetsu_mayoi_judge/"&gt;判断材料（整理ページ）&lt;/a&gt; を見てから戻ってきても大丈夫です。&lt;!-- Overview Box --&gt;&lt;/p&gt;
&lt;div class="alert alert-info border-0 shadow-sm mb-4" role="alert"&gt;
&lt;h2 class="h5 mb-2"&gt;この記事で分かること&lt;/h2&gt;
&lt;ul class="mb-0"&gt;
&lt;li&gt;中学受験算数における思考力と計算力の違いと、混同されやすい理由。&lt;/li&gt;
&lt;li&gt;オンライン算数 個別指導で思考と計算の弱点を切り分ける具体的な進め方。&lt;/li&gt;
&lt;li&gt;三つのステップによる原因分析と、タイプ別の改善方法の立て方。&lt;/li&gt;
&lt;li&gt;家庭でできるフォローと、教室や指導者を選ぶ際に確認したいポイント。&lt;/li&gt;
&lt;/ul&gt;
&lt;/div&gt;
&lt;p&gt;&lt;!-- 背景セクション --&gt;&lt;/p&gt;
&lt;h2 class="h4 mt-4 mb-3 border-start border-4 border-primary ps-2"&gt;テーマの背景　思考力不足と計算力不足が混ざって見える理由&lt;/h2&gt;
&lt;p&gt;中学受験の算数では、最終的な答えが間違っていれば、思考の段階でつまずいていても、計算の途中でミスしていても、答案上は同じ誤答に見えます。&lt;br /&gt;
そのため保護者の方からは、&lt;br /&gt;
「問題の意味を取り違えているのか」「単に計算が雑なだけなのか」「算数のセンス自体が足りないのか」&lt;br /&gt;
が分かりにくく、対策の方向性を決めるのが難しくなりがちです。&lt;/p&gt;
&lt;p&gt;実際の指導現場では、次のようなタイプが存在します。&lt;/p&gt;
&lt;ul&gt;
&lt;li&gt;考え方は合っているのに、計算で点数を落としてしまうタイプ。&lt;/li&gt;
&lt;li&gt;計算自体は正確だが、筋道立てて考えることが苦手なタイプ。&lt;/li&gt;
&lt;li&gt;思考と計算の両方が少しずつ弱く、問題ごとに課題が揺れ動くタイプ。&lt;/li&gt;
&lt;/ul&gt;
&lt;p&gt;それぞれで必要なトレーニングや個別指導の内容は大きく異なります。&lt;br /&gt;
まずは原因を丁寧に切り分けることが、算数の弱点克服の出発点になります。&lt;/p&gt;
&lt;h3 class="h5 mt-3"&gt;中学受験算数は「情報処理」と「数値処理」の両方が必要&lt;/h3&gt;
&lt;p&gt;算数の問題を解くとき、お子さまは大きく二つの段階を踏んでいます。&lt;/p&gt;
&lt;div class="table-responsive mb-3"&gt;
&lt;table class="table table-bordered table-hover align-middle"&gt;
&lt;thead class="text-center" style="background-color: #e8eaf6;"&gt;
&lt;tr&gt;
&lt;th scope="col"&gt;段階&lt;/th&gt;
&lt;th scope="col"&gt;主な内容&lt;/th&gt;
&lt;th scope="col"&gt;関わる力&lt;/th&gt;
&lt;/tr&gt;
&lt;/thead&gt;
&lt;tbody&gt;
&lt;tr&gt;
&lt;td class="fw-bold"&gt;情報処理&lt;/td&gt;
&lt;td&gt;問題文を読み、条件を整理し、図や表で状況を可視化する。&lt;/td&gt;
&lt;td&gt;読解力、整理力、図解力、作戦選択力などの思考力。&lt;/td&gt;
&lt;/tr&gt;
&lt;tr&gt;
&lt;td class="fw-bold"&gt;数値処理&lt;/td&gt;
&lt;td&gt;式を立て、四則演算や分数計算をこなし、必要に応じて検算する。&lt;/td&gt;
&lt;td&gt;計算スピード、正確さ、検算の習慣などの計算力。&lt;/td&gt;
&lt;/tr&gt;
&lt;/tbody&gt;
&lt;/table&gt;
&lt;/div&gt;
&lt;p&gt;前者は主に思考力、後者は計算力と言い換えることができます。&lt;br /&gt;
多くのお子さまは、一方だけではなく両方のバランスに課題を抱えており、&lt;br /&gt;
どちらがよりボトルネックになっているのかが見えにくい状態になっています。&lt;/p&gt;
&lt;h3 class="h5 mt-3"&gt;集団授業やテストだけでは原因を切り分けにくい理由&lt;/h3&gt;
&lt;p&gt;集団塾や模試では、一人ひとりの「解いている最中の様子」を詳細に追いかけることは難しくなります。&lt;br /&gt;
手元に残るのは、最終的な答えと、一部の途中式や図だけです。&lt;/p&gt;
&lt;p&gt;その結果、&lt;/p&gt;
&lt;ul&gt;
&lt;li&gt;どの文を読んだときに混乱したのか。&lt;/li&gt;
&lt;li&gt;図を描こうとして途中で手が止まったのか。&lt;/li&gt;
&lt;li&gt;式は立てられたのに、計算でつまずいてしまったのか。&lt;/li&gt;
&lt;/ul&gt;
&lt;p&gt;といった重要な情報が見えないまま、「もっと問題量を増やそう」と判断してしまうことも少なくありません。&lt;br /&gt;
ここでオンライン算数の個別指導は、「過程を見る場」として大きな役割を果たします。&lt;/p&gt;
&lt;p&gt;&lt;!-- オンライン個別が効く理由 --&gt;&lt;/p&gt;
&lt;h2 class="h4 mt-5 mb-3 border-start border-4 border-success ps-2"&gt;オンライン算数 個別指導が効果を発揮する理由&lt;/h2&gt;
&lt;p&gt;オンライン算数の個別指導は、結果ではなく過程を観察できる点に最大の強みがあります。&lt;br /&gt;
手元映像と画面共有を組み合わせることで、思考力不足と計算力不足を具体的に切り分けることができます。&lt;/p&gt;
&lt;p&gt;&lt;!-- 3つの強みカード --&gt;&lt;/p&gt;
&lt;div class="row g-3 mb-3"&gt;
&lt;div class="col-md-4"&gt;
&lt;div class="card h-100 border-0 shadow-sm"&gt;
&lt;div class="card-body"&gt;
&lt;h3 class="h6 text-muted mb-1"&gt;強み一&lt;/h3&gt;
&lt;h4 class="h6 fw-bold"&gt;手元映像で止まる場所を正確に把握できる&lt;/h4&gt;
&lt;p class="mb-0 small"&gt;手元カメラでノートや問題用紙を映すことで、どこでペンが止まり、どの段階で詰まっているかが分かります。&lt;br /&gt;
情報整理の段階で止まっているのか、計算に入ってからつまずいているのかを切り分けやすくなります。&lt;/p&gt;
&lt;/div&gt;
&lt;/div&gt;
&lt;/div&gt;
&lt;div class="col-md-4"&gt;
&lt;div class="card h-100 border-0 shadow-sm"&gt;
&lt;div class="card-body"&gt;
&lt;h3 class="h6 text-muted mb-1"&gt;強み二&lt;/h3&gt;
&lt;h4 class="h6 fw-bold"&gt;画面共有で思考の流れを一緒に確認できる&lt;/h4&gt;
&lt;p class="mb-0 small"&gt;講師が画面上で問題文や図を示しながら、条件整理から式への落とし込みまでの流れを見せることで、&lt;br /&gt;
お子さまの考え方と比較しやすくなり、思考プロセスのどこにギャップがあるかが明確になります。&lt;/p&gt;
&lt;/div&gt;
&lt;/div&gt;
&lt;/div&gt;
&lt;div class="col-md-4"&gt;
&lt;div class="card h-100 border-0 shadow-sm"&gt;
&lt;div class="card-body"&gt;
&lt;h3 class="h6 text-muted mb-1"&gt;強み三&lt;/h3&gt;
&lt;h4 class="h6 fw-bold"&gt;難易度をその場で調整して原因を検証できる&lt;/h4&gt;
&lt;p class="mb-0 small"&gt;考え方は同じで計算だけ簡単な問題、計算は同じで条件が複雑な問題などを即座に出し分けることで、&lt;br /&gt;
思考力の問題か計算力の問題かを実験的に確かめることができます。&lt;/p&gt;
&lt;/div&gt;
&lt;/div&gt;
&lt;/div&gt;
&lt;/div&gt;
&lt;h3 class="h5 mt-3"&gt;手元映像で思考と計算の境目を見抜く&lt;/h3&gt;
&lt;p&gt;オンライン個別指導では、手元映像から次のような点を細かく観察できます。&lt;/p&gt;
&lt;ul&gt;
&lt;li&gt;問題文のどこに線を引き、どこには何も印を付けていないか。&lt;/li&gt;
&lt;li&gt;図や表を書き始めるタイミングと、その完成度。&lt;/li&gt;
&lt;li&gt;途中式をどの程度丁寧に書いているか、省略の仕方に危うさがないか。&lt;/li&gt;
&lt;li&gt;一度書いた図や式を自分で見直しているかどうか。&lt;/li&gt;
&lt;/ul&gt;
&lt;p&gt;これにより、「式に入る前の整理で止まっているのか」「式までは正しいが計算でつまずいているのか」といった違いを具体的に把握できます。&lt;/p&gt;
&lt;h3 class="h5 mt-3"&gt;画面共有で「正しい思考の流れ」と比較できる&lt;/h3&gt;
&lt;p&gt;講師は画面共有を使いながら、&lt;/p&gt;
&lt;ul&gt;
&lt;li&gt;条件をどの順番で整理すると分かりやすいか。&lt;/li&gt;
&lt;li&gt;どのタイミングで図や表を描くと混乱しにくいか。&lt;/li&gt;
&lt;li&gt;どの単元の知識を思い出せばよいか。&lt;/li&gt;
&lt;/ul&gt;
&lt;p&gt;といった点を示します。&lt;br /&gt;
お子さまのノートと講師の画面を並べて見ることで、「考え方」と「書き方」の両面で違いを確認できるのが、オンライン算数 個別指導ならではの強みです。&lt;/p&gt;
&lt;h3 class="h5 mt-3"&gt;問題の難易度を調整しながら原因を検証できる&lt;/h3&gt;
&lt;p&gt;オンライン授業では、講師が問題の難易度をリアルタイムで調整できます。&lt;br /&gt;
例えば、&lt;/p&gt;
&lt;ul&gt;
&lt;li&gt;考え方は同じだが、計算が簡単なバージョンの問題。&lt;/li&gt;
&lt;li&gt;計算は同じだが、条件整理が少し複雑なバージョンの問題。&lt;/li&gt;
&lt;/ul&gt;
&lt;p&gt;これらに取り組んでもらい反応を見比べることで、&lt;br /&gt;
「思考力は十分だが計算負荷が上がるとつまずくタイプ」か、&lt;br /&gt;
「計算はできているが条件が増えると整理しきれないタイプ」かを、実験のように検証できます。&lt;/p&gt;
&lt;p&gt;&lt;!-- 改善方法セクション --&gt;&lt;/p&gt;
&lt;h2 class="h4 mt-5 mb-3 border-start border-4 border-warning ps-2"&gt;改善方法　三つのステップで原因を切り分ける&lt;/h2&gt;
&lt;p&gt;ここからは、オンライン算数 個別指導を活用して思考力と計算力の不足を切り分ける具体的な流れを、三つのステップに分けてご紹介します。&lt;/p&gt;
&lt;p&gt;&lt;!-- ステップ概要カード --&gt;&lt;/p&gt;
&lt;div class="row g-3 mb-3"&gt;
&lt;div class="col-md-4"&gt;
&lt;div class="card h-100 border-0 shadow-sm"&gt;
&lt;div class="card-body"&gt;
&lt;h3 class="h6 text-muted mb-1"&gt;ステップ一&lt;/h3&gt;
&lt;h4 class="h6 fw-bold"&gt;思考寄りと計算寄りの問題を意図的に出し分ける&lt;/h4&gt;
&lt;p class="mb-0 small"&gt;情報整理が中心となる問題と、計算負荷が中心となる問題を交互に出題し、どちらで苦戦しやすいかを見極めます。&lt;/p&gt;
&lt;/div&gt;
&lt;/div&gt;
&lt;/div&gt;
&lt;div class="col-md-4"&gt;
&lt;div class="card h-100 border-0 shadow-sm"&gt;
&lt;div class="card-body"&gt;
&lt;h3 class="h6 text-muted mb-1"&gt;ステップ二&lt;/h3&gt;
&lt;h4 class="h6 fw-bold"&gt;手元映像から止まる場所とつまずく場所を記録する&lt;/h4&gt;
&lt;p class="mb-0 small"&gt;どの文やどの図で手が止まり、どの計算でつまずくのかを講師が記録し、思考面と計算面の課題を切り分けます。&lt;/p&gt;
&lt;/div&gt;
&lt;/div&gt;
&lt;/div&gt;
&lt;div class="col-md-4"&gt;
&lt;div class="card h-100 border-0 shadow-sm"&gt;
&lt;div class="card-body"&gt;
&lt;h3 class="h6 text-muted mb-1"&gt;ステップ三&lt;/h3&gt;
&lt;h4 class="h6 fw-bold"&gt;タイプ別にトレーニングメニューを組み直す&lt;/h4&gt;
&lt;p class="mb-0 small"&gt;思考寄りの弱点か計算寄りの弱点か、あるいは両方かを踏まえて、単元別や形式別に最適な練習計画を組み直します。&lt;/p&gt;
&lt;/div&gt;
&lt;/div&gt;
&lt;/div&gt;
&lt;/div&gt;
&lt;h3 class="h5 mt-3"&gt;ステップ一　思考寄りの問題と計算寄りの問題でテストする&lt;/h3&gt;
&lt;p&gt;最初のステップでは、問題の性質によって次のように出し分けを行います。&lt;/p&gt;
&lt;div class="table-responsive mb-3"&gt;
&lt;table class="table table-bordered table-hover align-middle"&gt;
&lt;thead class="text-center" style="background-color: #fff3e0;"&gt;
&lt;tr&gt;
&lt;th scope="col"&gt;問題のタイプ&lt;/th&gt;
&lt;th scope="col"&gt;特徴&lt;/th&gt;
&lt;th scope="col"&gt;確認したいこと&lt;/th&gt;
&lt;/tr&gt;
&lt;/thead&gt;
&lt;tbody&gt;
&lt;tr&gt;
&lt;td class="fw-bold"&gt;思考力寄り&lt;/td&gt;
&lt;td&gt;条件整理や図の工夫が必要だが、計算は小さな整数中心。&lt;/td&gt;
&lt;td&gt;式に入る前の段階で止まらずに進めるかどうか。&lt;/td&gt;
&lt;/tr&gt;
&lt;tr&gt;
&lt;td class="fw-bold"&gt;計算力寄り&lt;/td&gt;
&lt;td&gt;考え方は単純だが、分数や小数など計算負荷が高い。&lt;/td&gt;
&lt;td&gt;考え方は合っているのに計算だけで落としていないか。&lt;/td&gt;
&lt;/tr&gt;
&lt;/tbody&gt;
&lt;/table&gt;
&lt;/div&gt;
&lt;p&gt;オンライン個別指導では、これらの問題を交互に出題し、お子さまの反応を見比べながら、「思考の段階でのつまずき」と「計算の段階でのつまずき」を切り分けていきます。&lt;/p&gt;
&lt;h3 class="h5 mt-3"&gt;ステップ二　止まる場所とつまずく場所を手元映像から記録する&lt;/h3&gt;
&lt;p&gt;次に、授業中に講師が観察すべきポイントを明確にしておきます。&lt;/p&gt;
&lt;div class="table-responsive mb-3"&gt;
&lt;table class="table table-bordered table-hover align-middle"&gt;
&lt;thead class="text-center" style="background-color: #f3e5f5;"&gt;
&lt;tr&gt;
&lt;th scope="col"&gt;観察の視点&lt;/th&gt;
&lt;th scope="col"&gt;主なチェック内容&lt;/th&gt;
&lt;/tr&gt;
&lt;/thead&gt;
&lt;tbody&gt;
&lt;tr&gt;
&lt;td class="fw-bold"&gt;止まる場所&lt;/td&gt;
&lt;td&gt;問題文を読み直す回数が急に増える箇所はどこか。&lt;br /&gt;
図を描いたあと手が止まっていないか。&lt;br /&gt;
式を書こうとしてペンが止まる瞬間はどこか。&lt;/td&gt;
&lt;/tr&gt;
&lt;tr&gt;
&lt;td class="fw-bold"&gt;つまずく場所&lt;/td&gt;
&lt;td&gt;途中式までは正しいのに最後の計算だけ合わないケースが多いか。&lt;br /&gt;
同じ種類の計算ミスが何度も繰り返されていないか。&lt;br /&gt;
検算の習慣があるかどうか。&lt;/td&gt;
&lt;/tr&gt;
&lt;/tbody&gt;
&lt;/table&gt;
&lt;/div&gt;
&lt;p&gt;こうした観察内容を講師がメモとして残し、授業後のフィードバックで保護者の方と共有することで、&lt;br /&gt;
「なんとなく算数が苦手」から一歩進んだ、具体的な弱点理解につながります。&lt;/p&gt;
&lt;h3 class="h5 mt-3"&gt;ステップ三　タイプ別のトレーニングメニューを組む&lt;/h3&gt;
&lt;p&gt;最後に、見えてきた原因に合わせてトレーニングの重点を変えていきます。&lt;/p&gt;
&lt;h4 class="h6 mt-2"&gt;思考力の課題が大きいタイプへのアプローチ&lt;/h4&gt;
&lt;ul&gt;
&lt;li&gt;線分図や表だけを描く練習を行い、状況整理の練習と割り切る日を作る。&lt;/li&gt;
&lt;li&gt;条件を箇条書きで抜き出す練習を行い、文章をそのまま頭に溜め込まない習慣を付ける。&lt;/li&gt;
&lt;li&gt;一問あたりの量を絞り、「読み方と整理の仕方」に集中したオンライン指導の時間を設ける。&lt;/li&gt;
&lt;/ul&gt;
&lt;h4 class="h6 mt-2"&gt;計算力の課題が大きいタイプへのアプローチ&lt;/h4&gt;
&lt;ul&gt;
&lt;li&gt;過去問やテキストから計算だけを抜き出した演習を行い、負荷を分散する。&lt;/li&gt;
&lt;li&gt;分数や割合など、よくミスするパターンをまとめて個別指導で集中的に練習する。&lt;/li&gt;
&lt;li&gt;検算の方法を具体的に教え、「この形式の問題ではこの検算」という対応表を一緒に作る。&lt;/li&gt;
&lt;/ul&gt;
&lt;h4 class="h6 mt-2"&gt;思考と計算の両方が少しずつ弱いタイプへのアプローチ&lt;/h4&gt;
&lt;ul&gt;
&lt;li&gt;一週間の中で、思考寄りの日と計算寄りの日を意図的に分けて練習する。&lt;/li&gt;
&lt;li&gt;一問の中で、思考部分を講師がサポートし、計算部分だけお子さまに任せるなど役割分担を工夫する。&lt;/li&gt;
&lt;li&gt;短めの問題を数多くこなし、小さな成功体験を積み重ねることで自信を育てる。&lt;/li&gt;
&lt;/ul&gt;
&lt;p&gt;このようなタイプ別アプローチは、オンラインなら問題の出し分けや説明のペースを柔軟に調整できるため、&lt;br /&gt;
中学受験の算数における弱点を効率よく補強することができます。&lt;br /&gt;
算数の弱点分析と個別指導を組み合わせたコースとしては、&lt;br /&gt;
&lt;a class="text-decoration-underline" href="/kobetsu_online/"&gt;オンライン算数 個別指導&lt;/a&gt;&lt;br /&gt;
のようなプログラムを活用することで、一人ひとりに合わせた改善計画を立てやすくなります。&lt;/p&gt;
&lt;p&gt;&lt;!-- 家庭でできるフォロー --&gt;&lt;/p&gt;
&lt;h2 class="h4 mt-5 mb-3 border-start border-4 border-info ps-2"&gt;家庭でできるフォロー　原因切り分けを支える習慣づくり&lt;/h2&gt;
&lt;h3 class="h5 mt-3"&gt;「どこで困った？」と聞く習慣を付ける&lt;/h3&gt;
&lt;p&gt;ご家庭での声かけを、&lt;/p&gt;
&lt;ul&gt;
&lt;li&gt;できたかどうか。&lt;/li&gt;
&lt;li&gt;何点取れたか。&lt;/li&gt;
&lt;/ul&gt;
&lt;p&gt;だけで終わらせず、&lt;/p&gt;
&lt;ul&gt;
&lt;li&gt;どこから分からなくなったと感じたか。&lt;/li&gt;
&lt;li&gt;計算に入る前と、計算をしている途中のどちらが大変だったか。&lt;/li&gt;
&lt;/ul&gt;
&lt;p&gt;という問いかけに変えてみると、お子さま自身も自分の弱点を少しずつ言葉にできるようになります。&lt;br /&gt;
これは、オンライン個別指導での原因分析とも非常に相性の良い習慣です。&lt;/p&gt;
&lt;h3 class="h5 mt-3"&gt;思考と計算を分けた家庭学習の時間を作る&lt;/h3&gt;
&lt;p&gt;家庭学習では、次のような工夫が効果的です。&lt;/p&gt;
&lt;ul&gt;
&lt;li&gt;ある日は「考え方だけ確認する日」、別の日は「計算力を鍛える日」として目的を分ける。&lt;/li&gt;
&lt;li&gt;同じ問題を、一度はお子さまだけで解き、もう一度は保護者の方が途中まで付き添って解いてみる。&lt;/li&gt;
&lt;/ul&gt;
&lt;p&gt;このとき、&lt;/p&gt;
&lt;ul&gt;
&lt;li&gt;一人で解いたときと、サポート付きで解いたときの違い。&lt;/li&gt;
&lt;li&gt;どの部分をサポートすると急に解けるようになるのか。&lt;/li&gt;
&lt;/ul&gt;
&lt;p&gt;を観察することで、思考と計算のどちらにより大きな課題があるかを、家庭側でも把握しやすくなります。&lt;/p&gt;
&lt;h3 class="h5 mt-3"&gt;オンラインの先生と情報を共有する&lt;/h3&gt;
&lt;p&gt;オンライン算数 個別指導を利用している場合には、&lt;/p&gt;
&lt;ul&gt;
&lt;li&gt;家庭で見たお子さまの様子。&lt;/li&gt;
&lt;li&gt;どの単元で特にイライラしやすいか。&lt;/li&gt;
&lt;li&gt;逆に、どの形式の問題では自信を持って解けているか。&lt;/li&gt;
&lt;/ul&gt;
&lt;p&gt;といった情報を簡単にでも講師と共有しておくと、原因切り分けの精度が上がります。&lt;br /&gt;
オンラインであればチャットやメールでの連絡も取りやすく、保護者の方と講師がタッグを組みやすい環境と言えます。&lt;/p&gt;
&lt;p&gt;&lt;!-- 教室・指導者の選び方 --&gt;&lt;/p&gt;
&lt;h2 class="h4 mt-5 mb-3 border-start border-4 border-secondary ps-2"&gt;最適な教室や指導者の選び方　切り分けの姿勢に注目する&lt;/h2&gt;
&lt;h3 class="h5 mt-3"&gt;思考と計算を区別してコメントしてくれるか&lt;/h3&gt;
&lt;p&gt;体験授業や教室説明を見るときには、次の点に注目してみてください。&lt;/p&gt;
&lt;ul&gt;
&lt;li&gt;思考面と計算面を分けて指導しているかどうか。&lt;/li&gt;
&lt;li&gt;フィードバックで「考え方は良いが計算に課題がある」など、具体的なコメントがあるか。&lt;/li&gt;
&lt;li&gt;単に「もっと問題量を」「もっと計算練習を」といった指示だけに終わっていないか。&lt;/li&gt;
&lt;/ul&gt;
&lt;h3 class="h5 mt-3"&gt;オンライン設備と観察のスタイル&lt;/h3&gt;
&lt;ul&gt;
&lt;li&gt;手元カメラや画面共有を標準的に使用しているか。&lt;/li&gt;
&lt;li&gt;解説の前に、「どこで手が止まっていたか」を必ず確認してくれるか。&lt;/li&gt;
&lt;li&gt;授業のメモや簡単な記録を残し、継続的に弱点を追いかけてくれるか。&lt;/li&gt;
&lt;/ul&gt;
&lt;h3 class="h5 mt-3"&gt;フィードバックの質と継続性&lt;/h3&gt;
&lt;ul&gt;
&lt;li&gt;毎回の授業後に、保護者向けのコメントや報告があるか。&lt;/li&gt;
&lt;li&gt;今回の授業で見えた思考面と計算面の課題を分けて説明してくれるか。&lt;/li&gt;
&lt;li&gt;中学受験本番までのスケジュールを意識し、弱点克服の優先順位を一緒に考えてくれるか。&lt;/li&gt;
&lt;/ul&gt;
&lt;p&gt;こうしたポイントを満たすオンライン算数 個別指導であれば、お子さまの弱点をただ指摘するだけでなく、&lt;br /&gt;
改善の道筋まで含めて伴走してくれる可能性が高いと言えます。&lt;/p&gt;
&lt;p&gt;&lt;!-- まとめカード --&gt;&lt;/p&gt;
&lt;div class="card mt-5 mb-4 border-0 shadow-sm"&gt;
&lt;div class="card-body"&gt;
&lt;h2 class="h5 mb-3"&gt;まとめ　原因が見えれば弱点は伸びしろに変わる&lt;/h2&gt;
&lt;p&gt;算数の弱点を克服するためには、思考力不足と計算力不足を切り分けることが重要です。&lt;br /&gt;
どちらに課題が大きいかによって、取り組むべき問題も、授業の進め方も、家庭学習の工夫も変わってきます。&lt;br /&gt;
オンライン算数 個別指導であれば、手元映像と画面共有を通して解き方の過程を詳細に観察し、&lt;br /&gt;
止まる場所とつまずく場所を特定することで、原因を具体的に言語化することができます。&lt;/p&gt;
&lt;p class="mb-0"&gt;ご家庭での声かけや学習時間の分け方の工夫と合わせて、&lt;br /&gt;
原因切り分けに強い&lt;br /&gt;
&lt;a class="text-decoration-underline" href="/kobetsu_online/"&gt;オンライン算数 個別指導コース&lt;/a&gt;&lt;br /&gt;
などを上手に活用し、お子さまの弱点を一つひとつ「伸びしろ」に変えていける環境を整えていただければと思います。&lt;/p&gt;
&lt;/div&gt;
&lt;/div&gt;
&lt;/div&gt;
&lt;p&gt;&lt;!-- [ /.socialSet ] --&gt;&lt;/p&gt;
&lt;div style="border: 1px solid rgba(22,163,74,.25); background: rgba(22,163,74,.06); border-radius: 14px; padding: 14px 14px; margin: 18px 0;"&gt;
&lt;div style="margin: 0 0 6px; font-weight: 900; color: #111827; font-size: 1.05rem; line-height: 1.4;"&gt;外部の力を使うべきか決めきれない方へ&lt;/div&gt;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id="veu_cta-31445" class="veu_cta"&gt;
&lt;h1 class="cta_title"&gt;動画：サピックスの算数を15分で講義してみた&lt;/h1&gt;
&lt;div class="cta_body"&gt;
&lt;div class="cta_body_image cta_body_image_right"&gt;&lt;a href="https://natsui-sansu-juku.com/ct/sapix-15/" target="_blank" rel="noopener"&gt;&lt;img fetchpriority="high" decoding="async" class="attachment-large size-large" src="https://natsui-sansu-juku.com/wp-content/uploads/2020/06/３ＰＲ３-1024x576.jpg" sizes="(max-width: 750px) 100vw, 750px"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alt="" width="750" height="422" /&gt;&lt;/a&gt;&lt;/div&gt;
&lt;div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
&lt;div class="cta_body_link"&gt;&lt;a class="btn btn-primary btn-block btn-lg" href="https://natsui-sansu-juku.com/ct/sapix-15/" target="_blank" rel="noopener"&gt;動画：サピックスの算数を15分で講義してみた&lt;/a&gt;&lt;/div&gt;
&lt;/div&gt;
&lt;p&gt;&lt;!-- [ /.vkExUnit_cta_body ] --&gt;&lt;/p&gt;
&lt;/section&gt;
&lt;div class="veu_socialSet veu_socialSet-auto veu_socialSet-position-after veu_contentAddSection"&gt;
&lt;p&gt;&lt;script&gt;window.twttr=(function(d,s,id){var js,fjs=d.getElementsByTagName(s)[0],t=window.twttr||{};if(d.getElementById(id))return t;js=d.createElement(s);js.id=id;js.src="https://platform.twitter.com/widgets.js";fjs.parentNode.insertBefore(js,fjs);t._e=[];t.ready=function(f){t._e.push(f);};return t;}(document,"script","twitter-wjs"));&lt;/script&gt;&lt;/p&gt;
&lt;/div&gt;
&lt;p&gt;&amp;nbsp;&lt;/p&gt;
&lt;section class="veu_cta" id="veu_cta-31796"&gt;&lt;h1 class="cta_title"&gt;動画：中学受験Q&amp;A&lt;/h1&gt;&lt;div class="cta_body"&gt;&lt;div class="cta_body_image cta_body_image_right"&gt;&lt;a href="https://natsui-sansu-juku.com/ct/%e4%b8%ad%e5%ad%a6%e5%8f%97%e9%a8%93q%ef%bc%86%ef%bd%81/"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image_exist"&gt;中学受験についての親御さんの悩みやお子さんの問題に答えるQ&amp;amp;A動画です。経験に基づくアドバイスを通じて、中学受験に関する情報とサポートを提供しています。&lt;/div&gt;&lt;div class="cta_body_link"&gt;&lt;a href="https://natsui-sansu-juku.com/ct/%e4%b8%ad%e5%ad%a6%e5%8f%97%e9%a8%93q%ef%bc%86%ef%bd%81/" class="btn btn-primary btn-block btn-lg" target="_blank"&gt;動画：中学受験Q&amp;amp;A&lt;/a&gt;&lt;/div&gt;&lt;/div&gt;&lt;!--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shiko-keisan-online%2F&amp;amp;t=%E6%80%9D%E8%80%83%E5%8A%9B%E4%B8%8D%E8%B6%B3%EF%BC%9F%E8%A8%88%E7%AE%97%E5%8A%9B%E4%B8%8D%E8%B6%B3%EF%BC%9F%E3%82%AA%E3%83%B3%E3%83%A9%E3%82%A4%E3%83%B3%E5%80%8B%E5%88%A5%E3%81%A7%E5%8E%9F%E5%9B%A0%E3%82%92%E5%88%87%E3%82%8A%E5%88%86%E3%81%91%E3%82%8B%E6%96%B9%E6%B3%95%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shiko-keisan-online%2F&amp;amp;text=%E6%80%9D%E8%80%83%E5%8A%9B%E4%B8%8D%E8%B6%B3%EF%BC%9F%E8%A8%88%E7%AE%97%E5%8A%9B%E4%B8%8D%E8%B6%B3%EF%BC%9F%E3%82%AA%E3%83%B3%E3%83%A9%E3%82%A4%E3%83%B3%E5%80%8B%E5%88%A5%E3%81%A7%E5%8E%9F%E5%9B%A0%E3%82%92%E5%88%87%E3%82%8A%E5%88%86%E3%81%91%E3%82%8B%E6%96%B9%E6%B3%95%20%7C%20%E4%B8%AD%E5%AD%A6%E5%8F%97%E9%A8%93%E5%B0%82%E9%96%80%E3%80%80%E5%A4%8F%E4%BA%95%E7%AE%97%E6%95%B0%E5%A1%BE" target="_blank" &gt;&lt;span class="vk_icon_w_r_sns_x_twitter icon_sns"&gt;&lt;/span&gt;&lt;span class="sns_txt"&gt;X&lt;/span&gt;&lt;/a&gt;&lt;/li&gt;&lt;li class="sb_bluesky sb_icon"&gt;&lt;a class="sb_icon_inner" href="https://bsky.app/intent/compose?text=%E6%80%9D%E8%80%83%E5%8A%9B%E4%B8%8D%E8%B6%B3%EF%BC%9F%E8%A8%88%E7%AE%97%E5%8A%9B%E4%B8%8D%E8%B6%B3%EF%BC%9F%E3%82%AA%E3%83%B3%E3%83%A9%E3%82%A4%E3%83%B3%E5%80%8B%E5%88%A5%E3%81%A7%E5%8E%9F%E5%9B%A0%E3%82%92%E5%88%87%E3%82%8A%E5%88%86%E3%81%91%E3%82%8B%E6%96%B9%E6%B3%95%20%7C%20%E4%B8%AD%E5%AD%A6%E5%8F%97%E9%A8%93%E5%B0%82%E9%96%80%E3%80%80%E5%A4%8F%E4%BA%95%E7%AE%97%E6%95%B0%E5%A1%BE%0Ahttps%3A%2F%2Fnatsui-sansu-juku.com%2Fcol_blog%2Fshiko-keisan-online%2F" target="_blank" &gt;&lt;span class="vk_icon_w_r_sns_bluesky icon_sns"&gt;&lt;/span&gt;&lt;span class="sns_txt"&gt;Bluesky&lt;/span&gt;&lt;/a&gt;&lt;/li&gt;&lt;li class="sb_hatena sb_icon"&gt;&lt;a class="sb_icon_inner" href="//b.hatena.ne.jp/add?mode=confirm&amp;url=https%3A%2F%2Fnatsui-sansu-juku.com%2Fcol_blog%2Fshiko-keisan-online%2F&amp;amp;title=%E6%80%9D%E8%80%83%E5%8A%9B%E4%B8%8D%E8%B6%B3%EF%BC%9F%E8%A8%88%E7%AE%97%E5%8A%9B%E4%B8%8D%E8%B6%B3%EF%BC%9F%E3%82%AA%E3%83%B3%E3%83%A9%E3%82%A4%E3%83%B3%E5%80%8B%E5%88%A5%E3%81%A7%E5%8E%9F%E5%9B%A0%E3%82%92%E5%88%87%E3%82%8A%E5%88%86%E3%81%91%E3%82%8B%E6%96%B9%E6%B3%95%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sb_icon_inner"data-clipboard-text="思考力不足？計算力不足？オンライン個別で原因を切り分ける方法 | 中学受験専門　夏井算数塾 https://natsui-sansu-juku.com/col_blog/shiko-keisan-online/"&gt;&lt;span class="vk_icon_w_r_sns_copy icon_sns"&gt;&lt;i class="fas fa-copy"&gt;&lt;/i&gt;&lt;/span&gt;&lt;span class="sns_txt"&gt;Copy&lt;/span&gt;&lt;/button&gt;&lt;/li&gt;&lt;/ul&gt;&lt;/div&gt;&lt;!-- [ /.socialSet ] --&gt;			
------</t>
  </si>
  <si>
    <t>https://natsui-sansu-juku.com/column/510-06/</t>
  </si>
  <si>
    <t>以下のページは不自然なワードを使用しています。
これらを適切に自然な言葉に置き換えて下さい。
なお、本文の装飾や構造は絶対に変えないでください。
【対象ページURL】
https://natsui-sansu-juku.com/column/510-06/
【検出された不自然ワード】
- 迷い
【本文】
------
&lt;h2&gt;サピックス5年生のための「小数・分数」基礎整理&lt;/h2&gt;
&lt;p&gt;小数と分数の計算は、一見やさしそうに見えて&lt;strong&gt;ミスが出やすい単元&lt;/strong&gt;です。&lt;br /&gt;
「小数点の位置をよく間違える」「分数と小数が混ざると頭がこんがらがる」「どこまで約分すればいいか分からない」――こうしたつまずきは、&lt;strong&gt;基本の考え方&lt;/strong&gt;と&lt;strong&gt;よく出る数字のパターン&lt;/strong&gt;を押さえることで防ぐことができます。&lt;br /&gt;
このページでは、動画とあわせて、&lt;br /&gt;
&lt;strong&gt;小数・分数の計算のコツ&lt;/strong&gt;から、&lt;strong&gt;大きさくらべの考え方&lt;/strong&gt;、&lt;strong&gt;既約分数の意味&lt;/strong&gt;までを、授業前の予習・復習用に整理しました。&lt;br /&gt;
サピックス小5算数の「15分まとめ」全体の一覧は、&lt;a href="https://natsui-sansu-juku.com/column/sapix-15/"&gt;全体像はこちら&lt;/a&gt;から確認できます。&lt;/p&gt;
&lt;h2&gt;動画講義：小数・分数の基本と既約分数&lt;/h2&gt;
&lt;p&gt;&lt;iframe title="510-06　分数と小数【サピックスの算数を15分で授業してみた】" src="https://www.youtube.com/embed/l5aso_ShbCY?feature=oembed" width="750" height="422" frameborder="0" allowfullscreen="allowfullscreen"&gt;&lt;/iframe&gt;&lt;/p&gt;
&lt;blockquote&gt;&lt;p&gt;この動画は、サピックスに通塾している小学５年生で、算数が苦手な生徒さん向けに&lt;strong&gt;「授業に入る前に見ておいてほしいポイント」&lt;/strong&gt;をまとめた内容です。&lt;br /&gt;
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※本動画は、サピックスで使用されているテキストそのものの解説ではありません。あらかじめご了承ください。&lt;/p&gt;&lt;/blockquote&gt;
&lt;h2&gt;１．小数・分数の基本事項&lt;/h2&gt;
&lt;p&gt;まずは、小数や分数を含む計算の&lt;strong&gt;基本ルール&lt;/strong&gt;と&lt;strong&gt;ミスを防ぐ書き方&lt;/strong&gt;を確認しましょう。&lt;/p&gt;
&lt;h3&gt;小数×整数（0をあとでまとめる筆算のコツ）&lt;/h3&gt;
&lt;p&gt;例えば、&lt;strong&gt;「小数点がある数字 × 2600」&lt;/strong&gt;のようなかけ算では、いきなり2600の「0」まで含めて計算してしまうと、小数点の位置が分かりにくくなり、ミスにつながります。&lt;br /&gt;
そこで次のように考えます。&lt;/p&gt;
&lt;ul&gt;
&lt;li&gt;① まずは&lt;strong&gt;260&lt;/strong&gt;や&lt;strong&gt;26&lt;/strong&gt;など、0を取った形で計算する&lt;/li&gt;
&lt;li&gt;② 計算が終わってから、&lt;strong&gt;あとで0をまとめて付け足す&lt;/strong&gt;&lt;/li&gt;
&lt;/ul&gt;
&lt;p&gt;筆算を書くときは、&lt;/p&gt;
&lt;ul&gt;
&lt;li&gt;小数点の位置&lt;/li&gt;
&lt;li&gt;0を何個あとからつけるのか&lt;/li&gt;
&lt;/ul&gt;
&lt;p&gt;を意識しておくと、計算ミスを防ぎやすくなります。&lt;/p&gt;
&lt;h3&gt;小数のわり算と小数点以下の準備&lt;/h3&gt;
&lt;p&gt;わり算で&lt;strong&gt;小数点以下も求めたい&lt;/strong&gt;ときは、割られる数（わられる数）の方にあらかじめ0を書いておくのがポイントです。&lt;/p&gt;
&lt;ul&gt;
&lt;li&gt;小数点以下まで答えを出したい → わられる数の小数点以下に&lt;strong&gt;0をならべておく&lt;/strong&gt;&lt;/li&gt;
&lt;li&gt;足りなくなってから0をつけ足すのではなく、&lt;strong&gt;最初に準備しておく&lt;/strong&gt;とスムーズ&lt;/li&gt;
&lt;/ul&gt;
&lt;p&gt;小数のわり算はとくにミスが出やすいので、&lt;br /&gt;
&lt;strong&gt;「小数点の位置」と「0の個数」を先に決める&lt;/strong&gt;癖をつけておきましょう。&lt;/p&gt;
&lt;h3&gt;小数と分数が混ざった計算の方針&lt;/h3&gt;
&lt;p&gt;小数と分数が入り混じった計算をするときは、&lt;strong&gt;小数にそろえるか、分数にそろえるか&lt;/strong&gt;を最初に決めることが大切です。&lt;/p&gt;
&lt;ul&gt;
&lt;li&gt;たし算・ひき算：&lt;strong&gt;同じ種類（小数なら小数・分数なら分数）&lt;/strong&gt;にそろえる&lt;/li&gt;
&lt;li&gt;かけ算・わり算：&lt;strong&gt;分数にそろえて一気に処理&lt;/strong&gt;するのが基本&lt;/li&gt;
&lt;/ul&gt;
&lt;p&gt;特に、&lt;/p&gt;
&lt;p&gt;&lt;strong&gt;「かけ算とわり算のかたまりは、分数にして一気に解く」&lt;/strong&gt;&lt;/p&gt;
&lt;p&gt;というのが重要なポイントです。&lt;/p&gt;
&lt;ul&gt;
&lt;li&gt;かけ算：分数同士なら「分子×分子」「分母×分母」&lt;/li&gt;
&lt;li&gt;わり算：&lt;strong&gt;「わる分数をひっくり返してかけ算」&lt;/strong&gt;に直す&lt;/li&gt;
&lt;/ul&gt;
&lt;h3&gt;よく出る分数は小数に変換して暗記しておく&lt;/h3&gt;
&lt;p&gt;テストやサピックスの問題でよく登場する分数は、&lt;strong&gt;小数に直す形を覚えておくと計算が速く&lt;/strong&gt;なります。&lt;/p&gt;
&lt;blockquote&gt;&lt;p&gt;５分の１＝0.2、５分の２＝0.4、５分の３＝0.6 ・・・&lt;br /&gt;
20分の１＝0.05、20分の３＝0.15、20分の７＝0.35 ・・・&lt;br /&gt;
25分の１＝0.04、25分の２＝0.08、25分の３＝0.12 ・・・&lt;/p&gt;&lt;/blockquote&gt;
&lt;p&gt;これらは、&lt;strong&gt;割合や文章題&lt;/strong&gt;でも頻繁に登場します。&lt;br /&gt;
&lt;strong&gt;見た瞬間に小数が思い浮かぶ&lt;/strong&gt;くらいまで練習しておくと、問題全体のスピードと正確さがぐっと上がります。&lt;/p&gt;
&lt;h2&gt;２．小数・分数の大きさくらべ&lt;/h2&gt;
&lt;p&gt;つぎに、&lt;strong&gt;「どちらが大きいか・小さいか」&lt;/strong&gt;をくらべるときの考え方を整理します。&lt;br /&gt;
分数と小数が混ざった比較では、基本方針を決めておくと迷いにくくなります。&lt;/p&gt;
&lt;h3&gt;分数と小数は、基本的に小数にそろえて比較&lt;/h3&gt;
&lt;p&gt;元記事にもあるように、&lt;/p&gt;
&lt;p&gt;&lt;strong&gt;分数と小数の大きさくらべは、基本的には小数にして比べる&lt;/strong&gt;&lt;/p&gt;
&lt;p&gt;と考えましょう。&lt;br /&gt;
分数を小数に直してしまえば、&lt;/p&gt;
&lt;ul&gt;
&lt;li&gt;小数点以下第何位までを見るか&lt;/li&gt;
&lt;li&gt;どちらが大きいかを数字だけで判断できる&lt;/li&gt;
&lt;/ul&gt;
&lt;p&gt;ようになります。&lt;/p&gt;
&lt;h3&gt;８分の…の小数は0.125ずつ増える&lt;/h3&gt;
&lt;p&gt;特によく出てくるのが、&lt;strong&gt;8分の○&lt;/strong&gt;シリーズです。&lt;/p&gt;
&lt;blockquote&gt;&lt;p&gt;８分の１＝0.125、８分の２＝0.25、８分の３＝0.375、８分の４＝0.5、&lt;br /&gt;
８分の５＝0.625、８分の６＝0.75、８分の７＝0.875&lt;/p&gt;&lt;/blockquote&gt;
&lt;p&gt;見て分かる通り、&lt;strong&gt;0.125ずつ増えていく&lt;/strong&gt;のが特徴です。&lt;/p&gt;
&lt;ul&gt;
&lt;li&gt;1/8＝0.125&lt;/li&gt;
&lt;li&gt;2/8＝1/4＝0.25&lt;/li&gt;
&lt;li&gt;4/8＝1/2＝0.5&lt;/li&gt;
&lt;/ul&gt;
&lt;p&gt;など、&lt;strong&gt;1/4や1/2とのつながり&lt;/strong&gt;も意識しておくと、分数・小数のイメージがつかみやすくなります。&lt;/p&gt;
&lt;h3&gt;分数どうしの大きさくらべ：通分が基本&lt;/h3&gt;
&lt;p&gt;&lt;strong&gt;分数どうし&lt;/strong&gt;だけで比べる場合の基本は、&lt;/p&gt;
&lt;p&gt;&lt;strong&gt;「むりやり通分して分母をそろえる」&lt;/strong&gt;&lt;/p&gt;
&lt;p&gt;ことです。&lt;/p&gt;
&lt;ul&gt;
&lt;li&gt;分母が同じになれば、&lt;strong&gt;分子が大きい方が値も大きい&lt;/strong&gt;と分かる&lt;/li&gt;
&lt;/ul&gt;
&lt;p&gt;しかし、問題によっては、&lt;/p&gt;
&lt;ul&gt;
&lt;li&gt;分母をそろえたいのに、どんな数にそろえればいいか分からない&lt;/li&gt;
&lt;/ul&gt;
&lt;p&gt;という場合もあります。そのときには、元記事にあるように、&lt;/p&gt;
&lt;p&gt;&lt;strong&gt;「他の分数の分子を、分母が分からない分数の分子にそろえて計算」&lt;/strong&gt;&lt;/p&gt;
&lt;p&gt;する、という考え方も使えます。&lt;/p&gt;
&lt;ul&gt;
&lt;li&gt;分母ではなく&lt;strong&gt;分子の方をそろえて&lt;/strong&gt;比べる&lt;/li&gt;
&lt;li&gt;「どちらが1あたりの量が大きいか」を見る発想&lt;/li&gt;
&lt;/ul&gt;
&lt;p&gt;状況に応じて、&lt;/p&gt;
&lt;ul&gt;
&lt;li&gt;分母をそろえる（通分）&lt;/li&gt;
&lt;li&gt;分子をそろえる&lt;/li&gt;
&lt;li&gt;小数に直してくらべる&lt;/li&gt;
&lt;/ul&gt;
&lt;p&gt;といった方法を使い分けられるようになると、問題の見通しがよくなります。&lt;/p&gt;
&lt;h2&gt;３．既約分数とは何か&lt;/h2&gt;
&lt;p&gt;最後に、分数の単元で必ず登場する&lt;strong&gt;「既約分数」&lt;/strong&gt;について整理しましょう。&lt;/p&gt;
&lt;h3&gt;既約分数の定義&lt;/h3&gt;
&lt;p&gt;&lt;strong&gt;既約分数&lt;/strong&gt;とは、&lt;/p&gt;
&lt;p&gt;&lt;strong&gt;「これ以上約分できない分数」&lt;/strong&gt;&lt;/p&gt;
&lt;p&gt;のことです。&lt;/p&gt;
&lt;ul&gt;
&lt;li&gt;分子と分母が、どんな整数でも&lt;strong&gt;同時に割り切れない&lt;/strong&gt;状態になっている&lt;/li&gt;
&lt;li&gt;逆に、何かの数で割り切れてしまう場合は&lt;strong&gt;既約分数とはいわない&lt;/strong&gt;&lt;/li&gt;
&lt;/ul&gt;
&lt;p&gt;例えば、&lt;/p&gt;
&lt;ul&gt;
&lt;li&gt;6/8 は 2で割って 3/4 になるので、&lt;strong&gt;既約分数ではない&lt;/strong&gt;&lt;/li&gt;
&lt;li&gt;3/4 はこれ以上約分できないので、&lt;strong&gt;既約分数&lt;/strong&gt;&lt;/li&gt;
&lt;/ul&gt;
&lt;h3&gt;割り切れる数を調べるには「素因数分解」&lt;/h3&gt;
&lt;p&gt;ある分数が既約分数かどうかを見分けるには、&lt;strong&gt;素因数分解&lt;/strong&gt;が役に立ちます。&lt;/p&gt;
&lt;ul&gt;
&lt;li&gt;分子と分母を素数のかけ算の形に分解する&lt;/li&gt;
&lt;li&gt;共通している素数があれば、まだ約分できる&lt;/li&gt;
&lt;li&gt;共通している素数がひとつもなければ、既約分数&lt;/li&gt;
&lt;/ul&gt;
&lt;p&gt;「どの数で割れるか分からない」ときも、&lt;strong&gt;素因数分解をして、共通の因数（約数）を探す&lt;/strong&gt;という流れを覚えておきましょう。&lt;/p&gt;
&lt;h3&gt;条件に合う既約分数を探すときのベン図の活用&lt;/h3&gt;
&lt;p&gt;「ある整数で割り切れるけれど、別の整数では割り切れない」「両方で割り切れる」など、&lt;strong&gt;条件付きで分数を探す問題&lt;/strong&gt;では、&lt;strong&gt;ベン図&lt;/strong&gt;を使うのも有効です。&lt;/p&gt;
&lt;ul&gt;
&lt;li&gt;片方の円：ある数で割り切れるもの&lt;/li&gt;
&lt;li&gt;もう片方の円：別の数で割り切れるもの&lt;/li&gt;
&lt;li&gt;重なった部分：両方で割り切れるもの&lt;/li&gt;
&lt;li&gt;どちらにも入らない部分：どちらの数でも割り切れないもの&lt;/li&gt;
&lt;/ul&gt;
&lt;p&gt;このように図で整理してから素因数分解と組み合わせると、&lt;strong&gt;条件に合う既約分数&lt;/strong&gt;を見つけやすくなります。&lt;/p&gt;
&lt;h2&gt;４．サピックス5年生の学習への活かし方&lt;/h2&gt;
&lt;p&gt;小数・分数・既約分数の単元は、今後の&lt;/p&gt;
&lt;ul&gt;
&lt;li&gt;割合&lt;/li&gt;
&lt;li&gt;速さ&lt;/li&gt;
&lt;li&gt;比&lt;/li&gt;
&lt;li&gt;平均・濃度&lt;/li&gt;
&lt;/ul&gt;
&lt;p&gt;など、あらゆる文章題の&lt;strong&gt;土台&lt;/strong&gt;になります。サピックスのカリキュラムでも頻出のテーマなので、次の流れで学習するのがおすすめです。&lt;/p&gt;
&lt;ol&gt;
&lt;li&gt;動画を視聴し、&lt;strong&gt;小数点の扱い・分数の基本・既約分数のイメージ&lt;/strong&gt;をつかむ&lt;/li&gt;
&lt;li&gt;本ページの要点を読みながら、&lt;strong&gt;よく出る分数と小数の対応&lt;/strong&gt;をノートにまとめる&lt;/li&gt;
&lt;li&gt;教科書やテキストの基本問題で、&lt;strong&gt;「小数に揃えるか」「分数に揃えるか」&lt;/strong&gt;を意識して解く&lt;/li&gt;
&lt;li&gt;既約分数の問題では、&lt;strong&gt;素因数分解＋ベン図&lt;/strong&gt;を使って条件に合うものを整理する&lt;/li&gt;
&lt;/ol&gt;
&lt;p&gt;計算の速さだけでなく、&lt;strong&gt;「どんな形に直せば解きやすいか」を選べる力&lt;/strong&gt;を身につけていくことが、サピックス算数で点数を伸ばすカギになります。&lt;/p&gt;
&lt;h2&gt;当塾でのSapix対策&lt;/h2&gt;
&lt;h3&gt;サピックス算数の特徴と当塾の方針&lt;/h3&gt;
&lt;p&gt;サピックスの算数は、&lt;strong&gt;計算テクニック&lt;/strong&gt;だけでなく、&lt;strong&gt;数や図形の意味を理解し、自分で考える力&lt;/strong&gt;を重視した出題が多いのが特徴です。&lt;br /&gt;
小数・分数・既約分数は、今後の&lt;strong&gt;割合・比・文章題&lt;/strong&gt;に直結する重要単元であり、「なんとなく」で進んでしまうと後から苦労してしまいます。&lt;/p&gt;
&lt;p&gt;当塾では、&lt;/p&gt;
&lt;ul&gt;
&lt;li&gt;サピックスのカリキュラムに合わせて、&lt;strong&gt;つまずきやすい単元を事前にフォロー&lt;/strong&gt;&lt;/li&gt;
&lt;li&gt;動画と演習を組み合わせ、&lt;strong&gt;「わかったつもり」を防ぐ指導&lt;/strong&gt;を実施&lt;/li&gt;
&lt;li&gt;小数・分数・既約分数を、&lt;strong&gt;入試で使えるレベルまで段階的に定着&lt;/strong&gt;させる&lt;/li&gt;
&lt;/ul&gt;
&lt;p&gt;といった形で、サピックスに通塾しているお子さまの学習をサポートしています。&lt;/p&gt;
&lt;h3&gt;詳しいご案内はこちら&lt;/h3&gt;
&lt;p&gt;Sapixの特徴については&lt;strong&gt;&lt;a href="https://natsui-sansu-juku.com/sapix-2/" target="_blank" rel="noopener noreferrer"&gt;コチラ&lt;/a&gt;&lt;/strong&gt;、&lt;br /&gt;
当塾でのSapix対策については&lt;strong&gt;&lt;a href="https://natsui-sansu-juku.com/sapix/" target="_blank" rel="noopener noreferrer"&gt;コチラ&lt;/a&gt;&lt;/strong&gt;をご覧ください。&lt;/p&gt;
&lt;h2&gt;まとめ：小数と分数を「使い分け」できれば怖くない&lt;/h2&gt;
&lt;ul&gt;
&lt;li&gt;小数×整数では、&lt;strong&gt;0はあとからまとめて付ける&lt;/strong&gt;ことで、小数点の位置ミスを防ぐ。&lt;/li&gt;
&lt;li&gt;小数のわり算で小数点以下まで求めるときは、&lt;strong&gt;わられる数にあらかじめ0を書いて準備&lt;/strong&gt;しておく。&lt;/li&gt;
&lt;li&gt;小数と分数が混ざる計算は、&lt;strong&gt;最初に「小数にそろえるか」「分数にそろえるか」を決める&lt;/strong&gt;。かけ算・わり算のかたまりは分数にして一気に解く。&lt;/li&gt;
&lt;li&gt;5分の1、20分の1、25分の1など、&lt;strong&gt;よく出る分数は小数に直す形を暗記&lt;/strong&gt;しておくと計算がスピードアップする。&lt;/li&gt;
&lt;li&gt;大きさくらべは基本的に&lt;strong&gt;小数にそろえて比較&lt;/strong&gt;。分数同士は通分が基本だが、場合によっては分子をそろえる方法も有効。&lt;/li&gt;
&lt;li&gt;&lt;strong&gt;既約分数&lt;/strong&gt;とは「これ以上約分できない分数」。素因数分解を使って、分子と分母の共通の約数がないことを確認する。&lt;/li&gt;
&lt;li&gt;条件に合う既約分数を探す問題では、&lt;strong&gt;素因数分解＋ベン図&lt;/strong&gt;で整理すると考えやすい。&lt;/li&gt;
&lt;/ul&gt;
&lt;p&gt;小数と分数の&lt;strong&gt;意味&lt;/strong&gt;と&lt;strong&gt;変換のコツ&lt;/strong&gt;が分かれば、この単元は大きな&lt;strong&gt;得点源&lt;/strong&gt;になります。&lt;br /&gt;
動画とあわせて何度も復習し、「どの形に直せば解きやすいか」を自分で選べる力を身につけていきましょう。&lt;/p&gt;
&lt;p&gt;&lt;!-- [ /.socialSet ] --&gt;&lt;/p&gt;
&lt;div style="border:1px solid rgba(22,163,74,.25); background:rgba(22,163,74,.06); border-radius:14px; padding:14px 14px; margin:18px 0;"&gt;
&lt;div style="margin:0 0 6px; font-weight:900; color:#111827; font-size:1.05rem; line-height:1.4;"&gt;
    外部の力を使うべきか迷っている方へ
  &lt;/div&gt;
&lt;p style="margin:0 0 10px; color:#6b7280; font-size:.92rem; line-height:1.7;"&gt;
    ※状況を整理するための判断材料です。
  &lt;/p&gt;
&lt;ul style="margin:0 0 12px; padding-left:18px; color:#111827; line-height:1.7;"&gt;
&lt;li style="margin:0 0 6px;"&gt;授業を聴いて帰ってきたはずだが、翌日に残らない&lt;/li&gt;
&lt;li style="margin:0 0 6px;"&gt;宿題と直しが回らず、積み残し化している&lt;/li&gt;
&lt;li style="margin:0 0 0;"&gt;後手に回りすぎて、何から手を付けるべきか分からない&lt;/li&gt;
&lt;/ul&gt;
&lt;div style="display:flex; flex-wrap:wrap; gap:10px;"&gt;
    &lt;a href="https://natsui-sansu-juku.com/column/kobetsu_mayoi_judge/"
       style="display:inline-flex; align-items:center; justify-content:center; text-decoration:none; font-weight:900; border-radius:12px; padding:10px 12px; background:#16a34a; color:#ffffff;"&gt;&lt;br /&gt;
      判断材料を見る&lt;br /&gt;
    &lt;/a&gt;&lt;br /&gt;
    &lt;a href="https://natsui-sansu-juku.com/inquiry/"
       style="display:inline-flex; align-items:center; justify-content:center; text-decoration:none; font-weight:900; border-radius:12px; padding:10px 12px; background:#ffffff; color:#0f7a35; border:1px solid rgba(22,163,74,.55);"&gt;&lt;br /&gt;
      相談する&lt;br /&gt;
    &lt;/a&gt;
  &lt;/div&gt;
&lt;/div&gt;
&lt;div class="ns-cta2" style="margin:18px 0; padding:14px 14px 12px; border:1px solid rgba(0,0,0,.12); border-radius:14px; background:#fbfbfb;"&gt;
&lt;p style="margin:0 0 10px; font-weight:800;"&gt;算数の個別指導をご検討の方へ&lt;/p&gt;
&lt;div style="display:flex; flex-wrap:wrap; gap:10px;"&gt;
    &lt;a href="https://natsui-sansu-juku.com/kobetsu_online/"
       style="display:inline-flex; align-items:center; justify-content:center; text-decoration:none; font-weight:900; border-radius:12px; padding:10px 12px; background:#16a34a; color:#ffffff;"&gt;&lt;br /&gt;
      オンライン1対1を見る&lt;br /&gt;
    &lt;/a&gt;&lt;br /&gt;
    &lt;a href="https://natsui-sansu-juku.com/kobetsu/"
       style="display:inline-flex; align-items:center; justify-content:center; text-decoration:none; font-weight:900; border-radius:12px; padding:10px 12px; background:#f0fdf4; color:#0f7a35; border:1px solid rgba(22,163,74,.55);"&gt;&lt;br /&gt;
      教室1対1を見る&lt;br /&gt;
    &lt;/a&gt;
  &lt;/div&gt;
&lt;/div&gt;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510-06%2F&amp;amp;t=%E5%88%86%E6%95%B0%E3%81%A8%E5%B0%8F%E6%95%B0%E3%80%80510-06%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510-06%2F&amp;amp;text=%E5%88%86%E6%95%B0%E3%81%A8%E5%B0%8F%E6%95%B0%E3%80%80510-06%20%7C%20%E4%B8%AD%E5%AD%A6%E5%8F%97%E9%A8%93%E5%B0%82%E9%96%80%E3%80%80%E5%A4%8F%E4%BA%95%E7%AE%97%E6%95%B0%E5%A1%BE" target="_blank" &gt;&lt;span class="vk_icon_w_r_sns_x_twitter icon_sns"&gt;&lt;/span&gt;&lt;span class="sns_txt"&gt;X&lt;/span&gt;&lt;/a&gt;&lt;/li&gt;&lt;li class="sb_bluesky sb_icon"&gt;&lt;a class="sb_icon_inner" href="https://bsky.app/intent/compose?text=%E5%88%86%E6%95%B0%E3%81%A8%E5%B0%8F%E6%95%B0%E3%80%80510-06%20%7C%20%E4%B8%AD%E5%AD%A6%E5%8F%97%E9%A8%93%E5%B0%82%E9%96%80%E3%80%80%E5%A4%8F%E4%BA%95%E7%AE%97%E6%95%B0%E5%A1%BE%0Ahttps%3A%2F%2Fnatsui-sansu-juku.com%2Fcolumn%2F510-06%2F" target="_blank" &gt;&lt;span class="vk_icon_w_r_sns_bluesky icon_sns"&gt;&lt;/span&gt;&lt;span class="sns_txt"&gt;Bluesky&lt;/span&gt;&lt;/a&gt;&lt;/li&gt;&lt;li class="sb_hatena sb_icon"&gt;&lt;a class="sb_icon_inner" href="//b.hatena.ne.jp/add?mode=confirm&amp;url=https%3A%2F%2Fnatsui-sansu-juku.com%2Fcolumn%2F510-06%2F&amp;amp;title=%E5%88%86%E6%95%B0%E3%81%A8%E5%B0%8F%E6%95%B0%E3%80%80510-06%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sb_icon_inner"data-clipboard-text="分数と小数　510-06 | 中学受験専門　夏井算数塾 https://natsui-sansu-juku.com/column/510-06/"&gt;&lt;span class="vk_icon_w_r_sns_copy icon_sns"&gt;&lt;i class="fas fa-copy"&gt;&lt;/i&gt;&lt;/span&gt;&lt;span class="sns_txt"&gt;Copy&lt;/span&gt;&lt;/button&gt;&lt;/li&gt;&lt;/ul&gt;&lt;/div&gt;&lt;!-- [ /.socialSet ] --&gt;			
------</t>
  </si>
  <si>
    <t>https://natsui-sansu-juku.com/column/510-10/</t>
  </si>
  <si>
    <t>以下のページは不自然なワードを使用しています。
これらを適切に自然な言葉に置き換えて下さい。
なお、本文の装飾や構造は絶対に変えないでください。
【対象ページURL】
https://natsui-sansu-juku.com/column/510-10/
【検出された不自然ワード】
- 手順
【本文】
------
&lt;h2&gt;サピックス小5算数の応用分野を整理する&lt;/h2&gt;
&lt;h3&gt;分数・部分分数分解・水そう・旅人算で混乱しやすい理由&lt;/h3&gt;
&lt;p&gt;サピックス5年生の算数では、&lt;strong&gt;「基本は分かるのに、応用になると一気に難しく感じる」&lt;/strong&gt;単元が増えてきます。&lt;br /&gt;
このページは、サピックス小5算数を&lt;strong&gt;短時間で整理するシリーズ&lt;/strong&gt;の中の1本で、全体の構成や位置づけは&lt;a href="https://natsui-sansu-juku.com/column/sapix-15/" target="_blank" rel="noopener noreferrer"&gt;&lt;strong&gt;サピックス小5算数 15分まとめ（全体像はこちら）&lt;/strong&gt;&lt;/a&gt;から確認できます。&lt;/p&gt;
&lt;p&gt;このページでは、動画で扱っている&lt;/p&gt;
&lt;ul&gt;
&lt;li&gt;分数の大きさ比べ（発展）と既約分数&lt;/li&gt;
&lt;li&gt;部分分数分解&lt;/li&gt;
&lt;li&gt;水そうの応用問題&lt;/li&gt;
&lt;li&gt;旅人算の図の書き方&lt;/li&gt;
&lt;/ul&gt;
&lt;p&gt;について、&lt;strong&gt;授業に入る前に押さえておきたいポイント&lt;/strong&gt;をコンパクトに整理しました。&lt;br /&gt;
「公式を覚える」だけでなく、&lt;strong&gt;図や式の意味を意識すること&lt;/strong&gt;で、応用問題にも対応できる土台を作っていきましょう。&lt;/p&gt;
&lt;h2&gt;動画で確認：サピックス小5 応用算数の全体像&lt;/h2&gt;
&lt;p&gt;&lt;iframe title="510-10　総合（06～09）【サピックスの算数を15分で授業してみた】" src="https://www.youtube.com/embed/BGtOUWd5uUo?feature=oembed" width="750" height="422" frameborder="0" allowfullscreen="allowfullscreen"&gt;&lt;/iframe&gt;&lt;/p&gt;
&lt;blockquote&gt;&lt;p&gt;この動画は、サピックスに通塾している小学５年生で、算数が苦手な生徒さん向けに&lt;strong&gt;「授業に入る前に見ておいてほしいポイント」&lt;/strong&gt;をまとめた内容です。&lt;br /&gt;
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※本動画は、サピックスで使用されているテキストそのものの解説ではありません。あらかじめご了承ください。&lt;/p&gt;&lt;/blockquote&gt;
&lt;h2&gt;分数の大きさ比べ（発展）と既約分数&lt;/h2&gt;
&lt;p&gt;単純な分数の大小比べだけでなく、&lt;strong&gt;条件を満たす分数を探したり、既約分数だけを取り出したり&lt;/strong&gt;する問題は、サピックスの応用でよく出てきます。&lt;/p&gt;
&lt;h3&gt;既約分数とは何か｜小5で求められる理解レベル&lt;/h3&gt;
&lt;p&gt;&lt;strong&gt;既約分数&lt;/strong&gt;とは、&lt;br /&gt;
&lt;strong&gt;「これ以上約分できない分数」&lt;/strong&gt;のことです。&lt;/p&gt;
&lt;ul&gt;
&lt;li&gt;分子と分母が、どんな整数でも&lt;strong&gt;同時に割り切れない&lt;/strong&gt;状態&lt;/li&gt;
&lt;li&gt;逆に、何かで割り切れてしまうときは、その分数は&lt;strong&gt;既約分数ではない&lt;/strong&gt;&lt;/li&gt;
&lt;/ul&gt;
&lt;p&gt;例として、&lt;/p&gt;
&lt;ul&gt;
&lt;li&gt;6/8 … 2で割れるので既約分数ではない（→ 3/4 に約分できる）&lt;/li&gt;
&lt;li&gt;3/4 … これ以上約分できないので既約分数&lt;/li&gt;
&lt;/ul&gt;
&lt;h3&gt;通分して比べる場面・約分に戻す場面の切り分け&lt;/h3&gt;
&lt;p&gt;元記事では、&lt;/p&gt;
&lt;p&gt;&lt;strong&gt;「既約分数を求める場合は無理やり通分して解いていきましょう。」&lt;/strong&gt;&lt;/p&gt;
&lt;p&gt;とあります。これは、&lt;strong&gt;分数同士の大きさ比べをするときに、分母をそろえて考える&lt;/strong&gt;という意味です。&lt;/p&gt;
&lt;ul&gt;
&lt;li&gt;分母がバラバラな分数同士を比較するとき → &lt;strong&gt;通分して分母をそろえる&lt;/strong&gt;&lt;/li&gt;
&lt;li&gt;大小関係が分かったあと、必要であれば&lt;strong&gt;既約分数に直す（約分する）&lt;/strong&gt;&lt;/li&gt;
&lt;/ul&gt;
&lt;p&gt;特に発展的な問題では、&lt;/p&gt;
&lt;ul&gt;
&lt;li&gt;「ある範囲の中にある既約分数をすべて挙げなさい」&lt;/li&gt;
&lt;li&gt;「分母や分子に条件がある中で、最も大きい（小さい）分数を求めなさい」&lt;/li&gt;
&lt;/ul&gt;
&lt;p&gt;といった形で、&lt;strong&gt;通分と約分を行き来する力&lt;/strong&gt;が問われます。&lt;br /&gt;
&lt;strong&gt;「通分で比べる → 必要に応じて既約分数に直す」&lt;/strong&gt;という流れを意識しておきましょう。&lt;/p&gt;
&lt;h2&gt;部分分数分解の考え方&lt;/h2&gt;
&lt;p&gt;&lt;strong&gt;部分分数分解&lt;/strong&gt;は、難しそうな分数の式を&lt;strong&gt;簡単な分数の引き算の形に分けて計算する方法&lt;/strong&gt;です。&lt;/p&gt;
&lt;p&gt;&lt;!-- 追記（タスクD：不足補完）ここから --&gt;&lt;/p&gt;
&lt;h2&gt;部分分数分解が出てくる時期の目安&lt;/h2&gt;
&lt;p&gt;「部分分数分解 いつ習う」という疑問は、授業の進み方が塾や学校で少し違うため起きやすいです。サピックス小5では、&lt;strong&gt;分数の応用（分数の計算が一段上がる回）&lt;/strong&gt;の流れの中で、&lt;strong&gt;計算を楽にする考え方&lt;/strong&gt;として触れることが多くあります。&lt;/p&gt;
&lt;ul&gt;
&lt;li&gt;&lt;strong&gt;先に必要になる土台：&lt;/strong&gt;分数のかけ算・わり算、約分、通分（ここがあいまいだと止まりやすい）&lt;/li&gt;
&lt;li&gt;&lt;strong&gt;出てきやすい場面：&lt;/strong&gt;見た目が面倒な分数計算を、引き算（または足し算）に分けると一気に楽になる問題&lt;/li&gt;
&lt;li&gt;&lt;strong&gt;入試との関係：&lt;/strong&gt;名前を知らなくても、同じ発想で計算を短くできると有利になる&lt;/li&gt;
&lt;/ul&gt;
&lt;hr /&gt;
&lt;h2&gt;まず確認：部分分数分解が使いやすい形&lt;/h2&gt;
&lt;p&gt;部分分数分解は、&lt;strong&gt;分母が「2つの数のかけ算」&lt;/strong&gt;になっていて、&lt;strong&gt;分子が「差」&lt;/strong&gt;に近い形だと扱いやすいことが多いです。代表例を1つだけ。&lt;/p&gt;
&lt;p&gt;&lt;strong&gt;例&lt;/strong&gt;&lt;br /&gt;
1/(n(n+1)) は、&lt;br /&gt;
&lt;strong&gt;1/n − 1/(n+1)&lt;/strong&gt;&lt;br /&gt;
と表せます。&lt;/p&gt;
&lt;p&gt;実際に通分すると、&lt;/p&gt;
&lt;ul&gt;
&lt;li&gt;1/n − 1/(n+1) ＝ (n+1)/(n(n+1)) − n/(n(n+1)) ＝ 1/(n(n+1))&lt;/li&gt;
&lt;/ul&gt;
&lt;p&gt;となり、同じ値になります。&lt;strong&gt;「差にする」と、並べたときに計算が短くなる&lt;/strong&gt;問題で特に効きます。&lt;/p&gt;
&lt;hr /&gt;
&lt;h2&gt;ミニ練習：部分分数分解を使う計算（3問）&lt;/h2&gt;
&lt;p&gt;式変形→通分確認までをセットで練習します。ノートには&lt;strong&gt;変形した形&lt;/strong&gt;と&lt;strong&gt;通分で確かめた形&lt;/strong&gt;の両方を残すのがおすすめです。&lt;/p&gt;
&lt;h3&gt;練習1&lt;/h3&gt;
&lt;p&gt;&lt;strong&gt;問題&lt;/strong&gt;&lt;br /&gt;
1/(2×3) を、1/2 と 1/3 を使った引き算で表しなさい。&lt;/p&gt;
&lt;ul&gt;
&lt;li&gt;&lt;strong&gt;答え&lt;/strong&gt;：1/2 − 1/3&lt;/li&gt;
&lt;li&gt;&lt;strong&gt;確認&lt;/strong&gt;：1/2 − 1/3 ＝ 3/6 − 2/6 ＝ 1/6 ＝ 1/(2×3)&lt;/li&gt;
&lt;/ul&gt;
&lt;h3&gt;練習2&lt;/h3&gt;
&lt;p&gt;&lt;strong&gt;問題&lt;/strong&gt;&lt;br /&gt;
1/(3×4) を、1/3 と 1/4 を使った引き算で表しなさい。&lt;/p&gt;
&lt;ul&gt;
&lt;li&gt;&lt;strong&gt;答え&lt;/strong&gt;：1/3 − 1/4&lt;/li&gt;
&lt;li&gt;&lt;strong&gt;確認&lt;/strong&gt;：1/3 − 1/4 ＝ 4/12 − 3/12 ＝ 1/12 ＝ 1/(3×4)&lt;/li&gt;
&lt;/ul&gt;
&lt;h3&gt;練習3&lt;/h3&gt;
&lt;p&gt;&lt;strong&gt;問題&lt;/strong&gt;&lt;br /&gt;
1/(4×5) を、1/4 と 1/5 を使った引き算で表しなさい。&lt;/p&gt;
&lt;ul&gt;
&lt;li&gt;&lt;strong&gt;答え&lt;/strong&gt;：1/4 − 1/5&lt;/li&gt;
&lt;li&gt;&lt;strong&gt;確認&lt;/strong&gt;：1/4 − 1/5 ＝ 5/20 − 4/20 ＝ 1/20 ＝ 1/(4×5)&lt;/li&gt;
&lt;/ul&gt;
&lt;hr /&gt;
&lt;h2&gt;よくあるつまずき（追加FAQ）&lt;/h2&gt;
&lt;h3&gt;Q. いつも引き算にできると思ってしまいます&lt;/h3&gt;
&lt;p&gt;部分分数分解は、&lt;strong&gt;都合よく分けられる形&lt;/strong&gt;のときに効きます。分母の形や分子との関係を見て、&lt;strong&gt;分けた結果が「簡単な分数」になるか&lt;/strong&gt;を先に考えるのが大切です。&lt;/p&gt;
&lt;h3&gt;Q. 変形したあと、合っているか不安です&lt;/h3&gt;
&lt;p&gt;不安なときは、&lt;strong&gt;通分して確かめる&lt;/strong&gt;のが一番確実です。練習では毎回、最後に通分して元の形に戻るか確認しましょう。&lt;/p&gt;
&lt;p&gt;&lt;!-- 追記（タスクD：不足補完）ここまで --&gt;&lt;/p&gt;
&lt;h3&gt;部分分数分解とは｜小5算数で扱われる理由&lt;/h3&gt;
&lt;p&gt;元記事では、&lt;/p&gt;
&lt;p&gt;&lt;strong&gt;「分数のかけ算を引き算になおして計算をする解き方を部分分数分解と言います。」&lt;/strong&gt;&lt;/p&gt;
&lt;p&gt;と説明されています。具体的には、&lt;/p&gt;
&lt;ul&gt;
&lt;li&gt;計算しにくい分数の式を、&lt;strong&gt;いくつかの簡単な分数の足し算・引き算&lt;/strong&gt;に分ける&lt;/li&gt;
&lt;li&gt;それによって、&lt;strong&gt;約分しやすくなったり、規則性が見つけやすくなる&lt;/strong&gt;&lt;/li&gt;
&lt;/ul&gt;
&lt;p&gt;といった効果があります。&lt;/p&gt;
&lt;h3&gt;いつ使えるのか・使えないのかの見極め&lt;/h3&gt;
&lt;p&gt;元記事の大事な一文が、&lt;/p&gt;
&lt;p&gt;&lt;strong&gt;「常に簡単に計算できるわけではないということも覚えておきましょう。」&lt;/strong&gt;&lt;/p&gt;
&lt;p&gt;という部分です。&lt;/p&gt;
&lt;ul&gt;
&lt;li&gt;部分分数分解は&lt;strong&gt;うまくはまると非常に有効&lt;/strong&gt;なテクニック&lt;/li&gt;
&lt;li&gt;一方で、&lt;strong&gt;すべての分数に対して簡単にできるわけではない&lt;/strong&gt;&lt;/li&gt;
&lt;li&gt;問題の構造や規則性を見て、「使えそうかどうか」を判断する必要がある&lt;/li&gt;
&lt;/ul&gt;
&lt;p&gt;あくまで&lt;strong&gt;選択肢のひとつの道具&lt;/strong&gt;として、「こういうときには分けて考える方法もあるんだ」という感覚で覚えておきましょう。&lt;/p&gt;
&lt;h2&gt;水そうの応用問題の整理&lt;/h2&gt;
&lt;p&gt;水そうの問題は、基本の体積計算だけでなく、&lt;strong&gt;おもり・浮き・物体の位置関係&lt;/strong&gt;などが絡むと一気に難しくなります。ここでも&lt;strong&gt;図をかいて確認する習慣&lt;/strong&gt;が何より重要です。&lt;/p&gt;
&lt;h3&gt;水そうは「正面図」で考える理由&lt;/h3&gt;
&lt;p&gt;元記事では、&lt;/p&gt;
&lt;p&gt;&lt;strong&gt;「水そうを正面から見た図を書いて問題を解いていきましょう。」&lt;/strong&gt;&lt;/p&gt;
&lt;p&gt;とあります。&lt;br /&gt;
上からの図では、水面の高さや物体の上下関係が分かりにくいため、&lt;/p&gt;
&lt;ul&gt;
&lt;li&gt;&lt;strong&gt;水面の高さ&lt;/strong&gt;&lt;/li&gt;
&lt;li&gt;&lt;strong&gt;おもりや物体の位置&lt;/strong&gt;&lt;/li&gt;
&lt;li&gt;&lt;strong&gt;水そうの高さや底面の長さ&lt;/strong&gt;&lt;/li&gt;
&lt;/ul&gt;
&lt;p&gt;をイメージしやすい&lt;strong&gt;正面図&lt;/strong&gt;が基本となります。&lt;/p&gt;
&lt;h3&gt;計算結果を図に戻して確認すべきポイント&lt;/h3&gt;
&lt;p&gt;元記事では、&lt;/p&gt;
&lt;p&gt;&lt;strong&gt;「計算上答えが出たからといって図に書いて確認してみないと合っているかどうかは分かりません。」&lt;/strong&gt;&lt;/p&gt;
&lt;p&gt;と注意しています。&lt;/p&gt;
&lt;ul&gt;
&lt;li&gt;式だけ合っていても、&lt;strong&gt;実際の状況と合っていない&lt;/strong&gt;ことがある&lt;/li&gt;
&lt;li&gt;特に、水面の高さやおもりの位置が絡む問題では、&lt;strong&gt;図との照らし合わせが必須&lt;/strong&gt;&lt;/li&gt;
&lt;/ul&gt;
&lt;p&gt;さらに、&lt;/p&gt;
&lt;p&gt;&lt;strong&gt;「おもりが水面の上に来ているのか、下なのか見極めることが大切です。」&lt;/strong&gt;&lt;/p&gt;
&lt;p&gt;とあります。これは、&lt;/p&gt;
&lt;ul&gt;
&lt;li&gt;おもりが水面の下にある → 水に&lt;strong&gt;つかっている部分の体積&lt;/strong&gt;を考える&lt;/li&gt;
&lt;li&gt;おもりが水面の上にある → &lt;strong&gt;水に入っていない部分は体積に関係しない&lt;/strong&gt;&lt;/li&gt;
&lt;/ul&gt;
&lt;p&gt;というように、状況によって考えるべき体積が変わる、ということを意味しています。&lt;br /&gt;
&lt;strong&gt;「水面のどこに、何があるのか」&lt;/strong&gt;を図でしっかり確認してから式を立てるようにしましょう。&lt;/p&gt;
&lt;h2&gt;旅人算の応用整理&lt;/h2&gt;
&lt;p&gt;最後に、速さの応用である&lt;strong&gt;旅人算&lt;/strong&gt;についてです。ここでも、&lt;strong&gt;図をかいて状況を整理すること&lt;/strong&gt;が何よりのポイントになります。&lt;/p&gt;
&lt;h3&gt;時間と距離を線分図で整理する&lt;/h3&gt;
&lt;p&gt;元記事では、&lt;/p&gt;
&lt;p&gt;&lt;strong&gt;「どこに何秒かかっているかということを図にしっかりと書いていけば、何を求めればよいか、何を計算すればよいかが分かります。」&lt;/strong&gt;&lt;/p&gt;
&lt;p&gt;と説明されています。&lt;/p&gt;
&lt;ul&gt;
&lt;li&gt;道の長さを&lt;strong&gt;線分&lt;/strong&gt;で表す&lt;/li&gt;
&lt;li&gt;スタート地点・ゴール地点・出会う場所などを線分上に示す&lt;/li&gt;
&lt;li&gt;&lt;strong&gt;各区間に何秒（何分）かかっているか&lt;/strong&gt;を書き込む&lt;/li&gt;
&lt;/ul&gt;
&lt;p&gt;こうすることで、&lt;/p&gt;
&lt;ul&gt;
&lt;li&gt;どの区間の距離を求めればよいのか&lt;/li&gt;
&lt;li&gt;どの区間をまとめて「速さ×時間」で計算すればいいのか&lt;/li&gt;
&lt;/ul&gt;
&lt;p&gt;が、&lt;strong&gt;目に見える形で整理できる&lt;/strong&gt;ようになります。&lt;/p&gt;
&lt;h3&gt;式の前に図で把握すべきこと&lt;/h3&gt;
&lt;p&gt;元記事の最後には、&lt;/p&gt;
&lt;p&gt;&lt;strong&gt;「まずは図に表していくということを練習していきましょう。」&lt;/strong&gt;&lt;/p&gt;
&lt;p&gt;とあります。&lt;br /&gt;
旅人算では、&lt;/p&gt;
&lt;ul&gt;
&lt;li&gt;いきなり式を立てるのではなく、&lt;strong&gt;線分図や時間のメモ&lt;/strong&gt;から始める&lt;/li&gt;
&lt;li&gt;「動き方」と「時間のながれ」を図や表にまとめる&lt;/li&gt;
&lt;/ul&gt;
&lt;p&gt;という手順を踏むことで、&lt;strong&gt;問題の構造&lt;/strong&gt;が理解しやすくなります。&lt;br /&gt;
図を描き慣れてくると、サピックス特有のややこしい設定の問題にも対応しやすくなります。&lt;/p&gt;
&lt;h2&gt;サピックス小5算数における当塾の対策方針&lt;/h2&gt;
&lt;h3&gt;応用単元を「図と意味」で整理する指導&lt;/h3&gt;
&lt;p&gt;サピックスの算数は、&lt;strong&gt;「図で考える力」「条件を整理する力」&lt;/strong&gt;が強く求められるカリキュラムです。&lt;br /&gt;
分数の大小・部分分数分解・水そう・旅人算といった単元は、&lt;/p&gt;
&lt;ul&gt;
&lt;li&gt;単なる計算力ではなく、&lt;strong&gt;状況把握力&lt;/strong&gt;や&lt;strong&gt;論理的な整理力&lt;/strong&gt;がポイント&lt;/li&gt;
&lt;li&gt;中学入試の応用問題にもそのままつながる重要テーマ&lt;/li&gt;
&lt;/ul&gt;
&lt;p&gt;になっています。&lt;/p&gt;
&lt;p&gt;当塾では、&lt;/p&gt;
&lt;ul&gt;
&lt;li&gt;サピックスの進度に合わせて、&lt;strong&gt;つまずきやすい単元を先取り・復習&lt;/strong&gt;&lt;/li&gt;
&lt;li&gt;動画＋個別指導で、&lt;strong&gt;「図をかく」「通分・約分」「速さ＝距離÷時間」&lt;/strong&gt;といった基本を定着&lt;/li&gt;
&lt;li&gt;分数・水そう・旅人算の応用問題を、&lt;strong&gt;入試レベルにつながる形で整理&lt;/strong&gt;&lt;/li&gt;
&lt;/ul&gt;
&lt;p&gt;といった方針で、サピックスに通塾しているお子さまの学習をサポートしています。&lt;/p&gt;
&lt;h3&gt;詳しいご案内はこちら&lt;/h3&gt;
&lt;p&gt;Sapixの特徴については&lt;strong&gt;&lt;a href="https://natsui-sansu-juku.com/sapix-2/" target="_blank" rel="noopener noreferrer"&gt;コチラ&lt;/a&gt;&lt;/strong&gt;、&lt;br /&gt;
当塾でのSapix対策については&lt;strong&gt;&lt;a href="https://natsui-sansu-juku.com/sapix/" target="_blank" rel="noopener noreferrer"&gt;コチラ&lt;/a&gt;&lt;/strong&gt;をご覧ください。&lt;/p&gt;
&lt;h2&gt;まとめ：サピックス小5の応用算数は単元別に整理する&lt;/h2&gt;
&lt;ul&gt;
&lt;li&gt;&lt;strong&gt;分数の大きさ比べ（発展）：&lt;/strong&gt;通分で比較し、必要に応じて既約分数（これ以上割れない分数）に直す流れを身につける。&lt;/li&gt;
&lt;li&gt;&lt;strong&gt;既約分数：&lt;/strong&gt;分子と分母がどんな整数でも同時に割り切れない分数。通分と約分を行き来できる力が重要。&lt;/li&gt;
&lt;li&gt;&lt;strong&gt;部分分数分解：&lt;/strong&gt;分数の式をいくつかの簡単な分数の引き算に分けて計算する方法。ただし、いつでも使えるわけではないことも覚えておく。&lt;/li&gt;
&lt;li&gt;&lt;strong&gt;水そうの問題：&lt;/strong&gt;必ず正面図を描き、計算で出た答えを図に戻して確認する。おもりが水面の上か下かを正確に見極める。&lt;/li&gt;
&lt;li&gt;&lt;strong&gt;旅人算：&lt;/strong&gt;道を線分で表し、「どこに何秒（何分）かかっているか」を図に書き込むことで、何を求めればよいかが見えてくる。&lt;/li&gt;
&lt;li&gt;どの単元でも、&lt;strong&gt;「まず図をかく」「意味を考える」&lt;/strong&gt;という姿勢が、サピックスの応用問題攻略の近道になる。&lt;/li&gt;
&lt;/ul&gt;
&lt;p&gt;動画と本ページをくり返し活用しながら、分数・水そう・旅人算を&lt;strong&gt;「感覚でごまかさず、図と意味で理解する分野」&lt;/strong&gt;に変えていきましょう。そうすることで、入試レベルの問題にも通用する算数の土台が育っていきます。&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href="//www.facebook.com/sharer.php?src=bm&amp;u=https%3A%2F%2Fnatsui-sansu-juku.com%2Fcolumn%2F510-10%2F&amp;amp;t=510-10%E3%80%80%E7%B7%8F%E5%90%88%20%7C%20%E4%B8%AD%E5%AD%A6%E5%8F%97%E9%A8%93%E5%B0%82%E9%96%80%E3%80%80%E5%A4%8F%E4%BA%95%E7%AE%97%E6%95%B0%E5%A1%BE"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href="//twitter.com/intent/tweet?url=https%3A%2F%2Fnatsui-sansu-juku.com%2Fcolumn%2F510-10%2F&amp;amp;text=510-10%E3%80%80%E7%B7%8F%E5%90%88%20%7C%20%E4%B8%AD%E5%AD%A6%E5%8F%97%E9%A8%93%E5%B0%82%E9%96%80%E3%80%80%E5%A4%8F%E4%BA%95%E7%AE%97%E6%95%B0%E5%A1%BE" target="_blank" &gt;&lt;span class="vk_icon_w_r_sns_x_twitter icon_sns"&gt;&lt;/span&gt;&lt;span class="sns_txt"&gt;X&lt;/span&gt;&lt;/a&gt;&lt;/li&gt;&lt;li class="sb_bluesky sb_icon"&gt;&lt;a class="sb_icon_inner" href="https://bsky.app/intent/compose?text=510-10%E3%80%80%E7%B7%8F%E5%90%88%20%7C%20%E4%B8%AD%E5%AD%A6%E5%8F%97%E9%A8%93%E5%B0%82%E9%96%80%E3%80%80%E5%A4%8F%E4%BA%95%E7%AE%97%E6%95%B0%E5%A1%BE%0Ahttps%3A%2F%2Fnatsui-sansu-juku.com%2Fcolumn%2F510-10%2F" target="_blank" &gt;&lt;span class="vk_icon_w_r_sns_bluesky icon_sns"&gt;&lt;/span&gt;&lt;span class="sns_txt"&gt;Bluesky&lt;/span&gt;&lt;/a&gt;&lt;/li&gt;&lt;li class="sb_hatena sb_icon"&gt;&lt;a class="sb_icon_inner" href="//b.hatena.ne.jp/add?mode=confirm&amp;url=https%3A%2F%2Fnatsui-sansu-juku.com%2Fcolumn%2F510-10%2F&amp;amp;title=510-10%E3%80%80%E7%B7%8F%E5%90%88%20%7C%20%E4%B8%AD%E5%AD%A6%E5%8F%97%E9%A8%93%E5%B0%82%E9%96%80%E3%80%80%E5%A4%8F%E4%BA%95%E7%AE%97%E6%95%B0%E5%A1%BE"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sb_icon_inner"data-clipboard-text="510-10　総合 | 中学受験専門　夏井算数塾 https://natsui-sansu-juku.com/column/510-10/"&gt;&lt;span class="vk_icon_w_r_sns_copy icon_sns"&gt;&lt;i class="fas fa-copy"&gt;&lt;/i&gt;&lt;/span&gt;&lt;span class="sns_txt"&gt;Copy&lt;/span&gt;&lt;/button&gt;&lt;/li&gt;&lt;/ul&gt;&lt;/div&gt;&lt;!-- [ /.socialSet ] --&gt;			
------</t>
  </si>
  <si>
    <t>https://natsui-sansu-juku.com/column/hub-zukei-hayasa/</t>
  </si>
  <si>
    <t>以下のページは不自然なワードを使用しています。
これらを適切に自然な言葉に置き換えて下さい。
なお、本文の装飾や構造は絶対に変えないでください。
【対象ページURL】
https://natsui-sansu-juku.com/column/hub-zukei-hayasa/
【検出された不自然ワード】
- 型
【本文】
------
&lt;div class="container my-4"&gt;
&lt;div class="card shadow-sm border-0 mb-4" style="background: linear-gradient(135deg, #0d47a1, #1976d2); color: #fff;"&gt;
&lt;div class="card-body p-4"&gt;
&lt;div class="d-flex flex-wrap gap-2 mb-2"&gt;&lt;span class="badge bg-warning text-dark"&gt;中学受験算数&lt;/span&gt;&lt;br /&gt;
&lt;span class="badge bg-light text-dark"&gt;単元別：図形・速さ・場合の数&lt;/span&gt;&lt;/div&gt;
&lt;h1 class="mb-2" style="font-size: 1.8rem; line-height: 1.4;"&gt;図形・速さ・場合の数で点差がつく──「描く→そろえる→ルール化」で安定させる&lt;/h1&gt;
&lt;p class="mb-0" style="opacity: .95;"&gt;図形は描けるか、速さは単位と図で整理できるか、場合の数は数え漏れを防げるか。つまずき方を分解し、必要な記事を「迷わず選べる形」でまとめました。&lt;/p&gt;
&lt;/div&gt;
&lt;/div&gt;
&lt;p&gt;中学受験算数の中でも、&lt;strong&gt;図形・速さ・場合の数&lt;/strong&gt;は「解説を見れば分かるのに、テストだと点数が安定しない」ことが起きやすい単元です。&lt;br /&gt;
これは、計算力だけでなく、&lt;strong&gt;図・条件・進め方&lt;/strong&gt;を自分で整理する工程が多いからです。&lt;/p&gt;
&lt;p class="mb-4"&gt;このページでは、つまずきを&lt;strong&gt;原因別&lt;/strong&gt;に整理し、関連記事を&lt;strong&gt;読む順番が分かる形&lt;/strong&gt;で並べています。&lt;br /&gt;
近い悩みから選んでください。&lt;/p&gt;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&lt;p&gt;夏井算数塾の指導方針や個別指導の全体像（対象学年・授業形態・サポート範囲）を先に確認したい場合は、&lt;a href="https://natsui-sansu-juku.com/"&gt;中学受験算数｜代表が全授業担当の完全１対１個別へ｜夏井算数塾（全体像はこちら）&lt;/a&gt;をご覧ください。&lt;/p&gt;
&lt;hr class="my-4" /&gt;
&lt;h2&gt;この3つが疎かになると、どの単元も不安定になる&lt;/h2&gt;
&lt;ul&gt;
&lt;li&gt;&lt;strong&gt;描かない（描けない）&lt;/strong&gt;：図形・立体・速さの「状況」を明確にできず、見落としが増える&lt;/li&gt;
&lt;li&gt;&lt;strong&gt;そろえない&lt;/strong&gt;：単位・条件・数値の対応がズレて、式は合っているのに答えが合わない&lt;/li&gt;
&lt;li&gt;&lt;strong&gt;解き方が定まっていない&lt;/strong&gt;：その場で思いつきで進めてしまい、再現性が出ない&lt;/li&gt;
&lt;/ul&gt;
&lt;p class="mb-4"&gt;「苦手単元を増やさない」ためには、問題の種類ごとに気合で乗り切るのではなく、&lt;strong&gt;毎回同じパターン&lt;/strong&gt;で処理できるように準備するのが近道です。&lt;/p&gt;
&lt;hr class="my-4" /&gt;
&lt;h2&gt;記事の選び方：悩み別に読む順番を決める&lt;/h2&gt;
&lt;h3&gt;図形（平面図形）が苦手：まず「写す・書き込む・意味で覚える」&lt;/h3&gt;
&lt;p&gt;図形が苦手な子は、「公式を知らない」よりも先に、&lt;strong&gt;図の扱い方&lt;/strong&gt;で損をしていることが多いです。&lt;br /&gt;
解き始める前に、図をノートに写し、分かった数値を見やすく書き込み、公式や用語を図と結びつけて理解する――この3点を習慣化すると安定します。&lt;/p&gt;
&lt;ul&gt;
&lt;li&gt;&lt;a href="https://natsui-sansu-juku.com/column/zukei/"&gt;図形が苦手な小学生の3つの特徴と克服法&lt;/a&gt;&lt;br /&gt;
└ 図形の典型的なつまずき（描かない／数値が整理できない／用語・公式が曖昧）と、直し方の軸を確認&lt;/li&gt;
&lt;/ul&gt;
&lt;h3&gt;立体図形が苦手：情報過多をほどいて「描き直し→対応→切断」を整理する&lt;/h3&gt;
&lt;p&gt;立体は、見取り図・展開図・断面図が一気に出てきて、紙の上では&lt;strong&gt;二次元の情報が渋滞&lt;/strong&gt;しがちです。&lt;br /&gt;
まずは「元の立体は何か」「どことどこが対応しているか」を押さえ、必要なら自分で描き直して整理します。&lt;br /&gt;
さらに、入試本番では「時間をかける価値がある問題か」の判断も重要です。&lt;/p&gt;
&lt;ul&gt;
&lt;li&gt;&lt;a href="https://natsui-sansu-juku.com/column/rittaizukei/"&gt;中学入試算数で頻出する立体図形を克服する方法&lt;/a&gt;&lt;br /&gt;
└ 立体の基本方針（なるべく正しい図を描く／見方を偏らせすぎない／難問で時間を溶かさない）を整理&lt;/li&gt;
&lt;li&gt;&lt;a href="https://natsui-sansu-juku.com/col_blog/online-sansu-kobetsu-rittaizukei/"&gt;立体図形が想像できない子へ｜原因と改善ステップ&lt;/a&gt;&lt;br /&gt;
└ 手元確認で「描き方の癖」を修正し、見取り図・切断の線の引き方を安定させる考え方&lt;/li&gt;
&lt;/ul&gt;
&lt;h3&gt;速さが苦手：三公式・単位換算・図（線分/ダイヤグラム）を分解して固める&lt;/h3&gt;
&lt;p&gt;速さは「旅人算・通過算・流水算・時計算・ダイヤグラム」など要素が多く、つまずきが起きやすい単元です。&lt;br /&gt;
ただし、苦手の原因は大きく3つに分けられます。&lt;strong&gt;①何を求めるかの判断&lt;/strong&gt;、&lt;strong&gt;②単位換算&lt;/strong&gt;、&lt;strong&gt;③状況整理（図）&lt;/strong&gt;です。&lt;br /&gt;
どこで止まっているかが分かれば、対策は絞れます。&lt;/p&gt;
&lt;ul&gt;
&lt;li&gt;&lt;a href="https://natsui-sansu-juku.com/column/hayasamondai/"&gt;速さ問題が苦手な小学生の特徴と克服法&lt;/a&gt;&lt;br /&gt;
└ 速さ単元の全体像（要素の多さ／基本の3用法／単位換算の考え方／図で整理）を押さえる&lt;/li&gt;
&lt;li&gt;&lt;a href="https://natsui-sansu-juku.com/col_blog/online-sansu-kobetsu-hayasa-kaizen/"&gt;速さが苦手な小学生がオンライン算数で改善する理由&lt;/a&gt;&lt;br /&gt;
└ 動きを可視化し、弱点を記録して「動きの理解→図の基本パターン→入試パターン化」へ進める流れを確認&lt;/li&gt;
&lt;/ul&gt;
&lt;h3&gt;場合の数が苦手：「和・積」＋「場合分け」＋「二重カウント防止」に戻る&lt;/h3&gt;
&lt;p&gt;場合の数は問題の形式が多く、短期間に詰め込まれやすい単元です。&lt;br /&gt;
だからこそ、個別の解法暗記ではなく、まず&lt;strong&gt;足す（和）／かける（積）&lt;/strong&gt;と、&lt;strong&gt;場合分け&lt;/strong&gt;の軸に戻して整理します。&lt;br /&gt;
場合分けがズレると、数え漏れや二重カウントが起きやすくなります。&lt;/p&gt;
&lt;ul&gt;
&lt;li&gt;&lt;a href="https://natsui-sansu-juku.com/column/baainokazu/"&gt;場合の数の基本（足す/かける・場合分け・樹形図）&lt;/a&gt;&lt;br /&gt;
└ 苦手になりやすい理由と、根っこ（和・積／場合分け／樹形図・表の使い分け）を整理&lt;/li&gt;
&lt;li&gt;&lt;a href="https://natsui-sansu-juku.com/col_blog/online-sansu-kobetsu-baino-kazu/"&gt;場合の数がわからない子がオンラインでつまずきを超える方法&lt;/a&gt;&lt;br /&gt;
└ 思考ログ・解き直しノートで「最初の書き方→改善後」を残し、再現性を作る考え方&lt;/li&gt;
&lt;/ul&gt;
&lt;hr class="my-4" /&gt;
&lt;h2&gt;オンライン個別で克服するための考え方&lt;/h2&gt;
&lt;p&gt;図形・速さ・場合の数は、間違いの原因が「答案」ではなく&lt;strong&gt;途中の整理&lt;/strong&gt;に潜みます。&lt;br /&gt;
オンライン個別は、画面共有・手元カメラ・板書保存などで、&lt;strong&gt;途中の思考&lt;/strong&gt;を見える形にしやすいのが強みです。&lt;br /&gt;
「どこでつまずいているか」を特定して、改善点を定着させていきます。&lt;/p&gt;
&lt;h3&gt;速さ：動きの可視化→図の基本パターン→入試パターン&lt;/h3&gt;
&lt;ul&gt;
&lt;li&gt;&lt;a href="https://natsui-sansu-juku.com/col_blog/online-sansu-kobetsu-hayasa-kaizen/"&gt;速さが苦手な小学生がオンライン算数で改善する理由&lt;/a&gt;&lt;br /&gt;
└ 動きを視覚化し、弱点記録とセットで「図から解く」を習慣化していく&lt;/li&gt;
&lt;/ul&gt;
&lt;h3&gt;立体：描き方の癖をその場で修正し、対応関係を間違えない&lt;/h3&gt;
&lt;ul&gt;
&lt;li&gt;&lt;a href="https://natsui-sansu-juku.com/col_blog/online-sansu-kobetsu-rittaizukei/"&gt;立体図形が想像できない子へ｜原因と改善ステップ&lt;/a&gt;&lt;br /&gt;
└ 見取り図・切断の線の引き方、印の付け方など「描き直し」の精度を上げる&lt;/li&gt;
&lt;/ul&gt;
&lt;h3&gt;場合の数：表・樹形図の「書き方」をビフォーアフターで残す&lt;/h3&gt;
&lt;ul&gt;
&lt;li&gt;&lt;a href="https://natsui-sansu-juku.com/col_blog/online-sansu-kobetsu-baino-kazu/"&gt;場合の数がわからない子がオンラインでつまずきを超える方法&lt;/a&gt;&lt;br /&gt;
└ 思考ログと解き直しノートで、数え方のズレを再発しにくくする&lt;/li&gt;
&lt;/ul&gt;
&lt;hr class="my-4" /&gt;
&lt;h2&gt;最後に：計算が不安定になると、全部が立ち行かなくなる（土台となる整理）&lt;/h2&gt;
&lt;p&gt;図形は計算が長くなり、速さは単位換算が入り、場合の数は途中の整理に時間がかかります。&lt;br /&gt;
どれも共通して、「計算が雑になると見直しができず、時間も失う」単元です。&lt;br /&gt;
まずは計算のルーティーンを確立して、得点のブレを最小限にします。&lt;/p&gt;
&lt;ul&gt;
&lt;li&gt;&lt;a href="https://natsui-sansu-juku.com/column/routine/"&gt;計算問題を得意にする「3つのルーティーン」&lt;/a&gt;&lt;br /&gt;
└ 式と筆算を分ける／時間を意識するなど、ケアレスミスを減らす前提づくり&lt;/li&gt;
&lt;/ul&gt;
&lt;hr class="my-4" /&gt;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&lt;h2&gt;まず最初にやる1週間メニュー（迷ったらここから）&lt;/h2&gt;
&lt;p class="mb-3"&gt;「何からやればいいか分からない」場合は、下の形で&lt;strong&gt;毎日少しずつ&lt;/strong&gt;回してください。&lt;br /&gt;
単元は日替わりで構いません。重要なのは、&lt;strong&gt;描く・そろえる・振り返る&lt;/strong&gt;を毎回セットにすることです。&lt;/p&gt;
&lt;ol&gt;
&lt;li&gt;&lt;strong&gt;計算5〜10分&lt;/strong&gt;：式と筆算を分け、見直し前提のノートにする&lt;/li&gt;
&lt;li&gt;&lt;strong&gt;図形/速さ/場合の数を1題&lt;/strong&gt;：解く前に「何を求めるか」を一文で言う&lt;/li&gt;
&lt;li&gt;&lt;strong&gt;必ず図・表を残す&lt;/strong&gt;：図形は写す、速さは線分/ダイヤグラム、場合の数は表/樹形図&lt;/li&gt;
&lt;li&gt;&lt;strong&gt;間違いは原因を1つに絞る&lt;/strong&gt;：「単位」「対応」「場合分け」「書き込み不足」など、再発しやすい箇所を特定&lt;/li&gt;
&lt;li&gt;&lt;strong&gt;週末に解き直し&lt;/strong&gt;：同じ流れで解き直し、改善後の書き方を残す&lt;/li&gt;
&lt;/ol&gt;
&lt;p class="mt-3 mb-0"&gt;図形・速さ・場合の数は、センスではなく&lt;strong&gt;基本パターンと反復&lt;/strong&gt;で安定します。&lt;br /&gt;
上のメニューを回しながら、必要な記事を上から順に補強してください。&lt;/p&gt;
&lt;/div&gt;
&lt;section id="veu_cta-31443" class="veu_cta"&gt;
&lt;h1 class="cta_title"&gt;動画：過去問解説&lt;/h1&gt;
&lt;div class="cta_body"&gt;
&lt;div class="cta_body_image cta_body_image_right"&gt;&lt;a href="https://natsui-sansu-juku.com/ct/kakomon/" target="_blank" rel="noopener"&gt;&lt;img fetchpriority="high" decoding="async" class="attachment-large size-large" src="https://natsui-sansu-juku.com/wp-content/uploads/2020/06/過去問解説-1024x576.jpg" sizes="(max-width: 750px) 100vw, 750px"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alt="" width="750" height="422" /&gt;&lt;/a&gt;&lt;/div&gt;
&lt;div class="cta_body_txt image_exist"&gt;入試の過去問をピックアップして解説した動画へのリンクとなっております。&lt;/p&gt;
&lt;p&gt;ムダのない効率的で的確な解説をぜひご覧ください。&lt;/p&gt;
&lt;p&gt;全問解説バージョンは夏井塾算数WEBからご覧いただけます。&lt;/p&gt;&lt;/div&gt;
&lt;div class="cta_body_link"&gt;&lt;a class="btn btn-primary btn-block btn-lg" href="https://natsui-sansu-juku.com/ct/kakomon/" target="_blank" rel="noopener"&gt;動画：過去問解説&lt;/a&gt;&lt;/div&gt;
&lt;/div&gt;
&lt;/section&gt;
&lt;div class="veu_socialSet veu_socialSet-auto veu_socialSet-position-after veu_contentAddSection"&gt;
&lt;p&gt;&lt;script&gt;window.twttr=(function(d,s,id){var js,fjs=d.getElementsByTagName(s)[0],t=window.twttr||{};if(d.getElementById(id))return t;js=d.createElement(s);js.id=id;js.src="https://platform.twitter.com/widgets.js";fjs.parentNode.insertBefore(js,fjs);t._e=[];t.ready=function(f){t._e.push(f);};return t;}(document,"script","twitter-wjs"));&lt;/script&gt;&lt;/p&gt;
&lt;ul&gt;
&lt;li class="sb_facebook sb_icon"&gt;&lt;a class="sb_icon_inner" href="//www.facebook.com/sharer.php?src=bm&amp;amp;u=https%3A%2F%2Fnatsui-sansu-juku.com%2Fcolumn%2Fhub-zukei-hayasa%2F&amp;amp;t=%E4%B8%AD%E5%AD%A6%E5%8F%97%E9%A8%93%E7%AE%97%E6%95%B0%EF%BD%9C%E5%9B%B3%E5%BD%A2%E3%83%BB%E9%80%9F%E3%81%95%E3%83%BB%E5%A0%B4%E5%90%88%E3%81%AE%E6%95%B0%20%7C%20%E4%B8%AD%E5%AD%A6%E5%8F%97%E9%A8%93%E5%B0%82%E9%96%80%E3%80%80%E5%A4%8F%E4%BA%95%E7%AE%97%E6%95%B0%E5%A1%BE" target="_blank" rel="noopener"&gt;&lt;span class="sns_txt"&gt;Facebook&lt;/span&gt;&lt;/a&gt;&lt;/li&gt;
&lt;li class="sb_x_twitter sb_icon"&gt;&lt;a class="sb_icon_inner" href="//twitter.com/intent/tweet?url=https%3A%2F%2Fnatsui-sansu-juku.com%2Fcolumn%2Fhub-zukei-hayasa%2F&amp;amp;text=%E4%B8%AD%E5%AD%A6%E5%8F%97%E9%A8%93%E7%AE%97%E6%95%B0%EF%BD%9C%E5%9B%B3%E5%BD%A2%E3%83%BB%E9%80%9F%E3%81%95%E3%83%BB%E5%A0%B4%E5%90%88%E3%81%AE%E6%95%B0%20%7C%20%E4%B8%AD%E5%AD%A6%E5%8F%97%E9%A8%93%E5%B0%82%E9%96%80%E3%80%80%E5%A4%8F%E4%BA%95%E7%AE%97%E6%95%B0%E5%A1%BE" target="_blank" rel="noopener"&gt;&lt;span class="sns_txt"&gt;X&lt;/span&gt;&lt;/a&gt;&lt;/li&gt;
&lt;li class="sb_bluesky sb_icon"&gt;&lt;a class="sb_icon_inner" href="https://bsky.app/intent/compose?text=%E4%B8%AD%E5%AD%A6%E5%8F%97%E9%A8%93%E7%AE%97%E6%95%B0%EF%BD%9C%E5%9B%B3%E5%BD%A2%E3%83%BB%E9%80%9F%E3%81%95%E3%83%BB%E5%A0%B4%E5%90%88%E3%81%AE%E6%95%B0%20%7C%20%E4%B8%AD%E5%AD%A6%E5%8F%97%E9%A8%93%E5%B0%82%E9%96%80%E3%80%80%E5%A4%8F%E4%BA%95%E7%AE%97%E6%95%B0%E5%A1%BE%0Ahttps%3A%2F%2Fnatsui-sansu-juku.com%2Fcolumn%2Fhub-zukei-hayasa%2F" target="_blank" rel="noopener"&gt;&lt;span class="sns_txt"&gt;Bluesky&lt;/span&gt;&lt;/a&gt;&lt;/li&gt;
&lt;li class="sb_hatena sb_icon"&gt;&lt;a class="sb_icon_inner" href="//b.hatena.ne.jp/add?mode=confirm&amp;amp;url=https%3A%2F%2Fnatsui-sansu-juku.com%2Fcolumn%2Fhub-zukei-hayasa%2F&amp;amp;title=%E4%B8%AD%E5%AD%A6%E5%8F%97%E9%A8%93%E7%AE%97%E6%95%B0%EF%BD%9C%E5%9B%B3%E5%BD%A2%E3%83%BB%E9%80%9F%E3%81%95%E3%83%BB%E5%A0%B4%E5%90%88%E3%81%AE%E6%95%B0%20%7C%20%E4%B8%AD%E5%AD%A6%E5%8F%97%E9%A8%93%E5%B0%82%E9%96%80%E3%80%80%E5%A4%8F%E4%BA%95%E7%AE%97%E6%95%B0%E5%A1%BE" target="_blank" rel="noopener"&gt;&lt;span class="sns_txt"&gt;Hatena&lt;/span&gt;&lt;/a&gt;&lt;/li&gt;
&lt;li class="sb_copy sb_icon"&gt;&lt;button class="copy-button sb_icon_inner" data-clipboard-text="中学受験算数｜図形・速さ・場合の数 | 中学受験専門　夏井算数塾 https://natsui-sansu-juku.com/column/hub-zukei-hayasa/"&gt;&lt;i class="fas fa-copy" aria-hidden="true"&gt;&lt;/i&gt;&lt;span class="sns_txt"&gt;Copy&lt;/span&gt;&lt;/button&gt;&lt;/li&gt;
&lt;/ul&gt;
&lt;/div&gt;
&lt;p&gt;&amp;#8220;`&lt;/p&gt;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hub-zukei-hayasa%2F&amp;amp;t=%E4%B8%AD%E5%AD%A6%E5%8F%97%E9%A8%93%E7%AE%97%E6%95%B0%EF%BD%9C%E5%9B%B3%E5%BD%A2%E3%83%BB%E9%80%9F%E3%81%95%E3%83%BB%E5%A0%B4%E5%90%88%E3%81%AE%E6%95%B0%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hub-zukei-hayasa%2F&amp;amp;text=%E4%B8%AD%E5%AD%A6%E5%8F%97%E9%A8%93%E7%AE%97%E6%95%B0%EF%BD%9C%E5%9B%B3%E5%BD%A2%E3%83%BB%E9%80%9F%E3%81%95%E3%83%BB%E5%A0%B4%E5%90%88%E3%81%AE%E6%95%B0%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7%AE%97%E6%95%B0%EF%BD%9C%E5%9B%B3%E5%BD%A2%E3%83%BB%E9%80%9F%E3%81%95%E3%83%BB%E5%A0%B4%E5%90%88%E3%81%AE%E6%95%B0%20%7C%20%E4%B8%AD%E5%AD%A6%E5%8F%97%E9%A8%93%E5%B0%82%E9%96%80%E3%80%80%E5%A4%8F%E4%BA%95%E7%AE%97%E6%95%B0%E5%A1%BE%0Ahttps%3A%2F%2Fnatsui-sansu-juku.com%2Fcolumn%2Fhub-zukei-hayasa%2F" target="_blank" &gt;&lt;span class="vk_icon_w_r_sns_bluesky icon_sns"&gt;&lt;/span&gt;&lt;span class="sns_txt"&gt;Bluesky&lt;/span&gt;&lt;/a&gt;&lt;/li&gt;&lt;li class="sb_hatena sb_icon"&gt;&lt;a class="sb_icon_inner" href="//b.hatena.ne.jp/add?mode=confirm&amp;url=https%3A%2F%2Fnatsui-sansu-juku.com%2Fcolumn%2Fhub-zukei-hayasa%2F&amp;amp;title=%E4%B8%AD%E5%AD%A6%E5%8F%97%E9%A8%93%E7%AE%97%E6%95%B0%EF%BD%9C%E5%9B%B3%E5%BD%A2%E3%83%BB%E9%80%9F%E3%81%95%E3%83%BB%E5%A0%B4%E5%90%88%E3%81%AE%E6%95%B0%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sb_icon_inner"data-clipboard-text="中学受験算数｜図形・速さ・場合の数 | 中学受験専門　夏井算数塾 https://natsui-sansu-juku.com/column/hub-zukei-hayasa/"&gt;&lt;span class="vk_icon_w_r_sns_copy icon_sns"&gt;&lt;i class="fas fa-copy"&gt;&lt;/i&gt;&lt;/span&gt;&lt;span class="sns_txt"&gt;Copy&lt;/span&gt;&lt;/button&gt;&lt;/li&gt;&lt;/ul&gt;&lt;/div&gt;&lt;!-- [ /.socialSet ] --&gt;			
------</t>
  </si>
  <si>
    <t>https://natsui-sansu-juku.com/column/jyoshigakuin-2/</t>
  </si>
  <si>
    <t>以下のページは不自然なワードを使用しています。
これらを適切に自然な言葉に置き換えて下さい。
なお、本文の装飾や構造は絶対に変えないでください。
【対象ページURL】
https://natsui-sansu-juku.com/column/jyoshigakuin-2/
【検出された不自然ワード】
- 迷い
【本文】
------
&lt;h2&gt;女子学院中学校　令和２年度　過去問解説&lt;/h2&gt;
&lt;p&gt;&lt;!-- ▼ 追加：冒頭の要点・使い方（順位帯に合わせて検索意図を先に満たす） ▼ --&gt;&lt;/p&gt;
&lt;p&gt;女子学院中学校の&lt;strong&gt;令和２年度 算数&lt;/strong&gt;を、&lt;strong&gt;大問別の動画&lt;/strong&gt;で確認できるページです。&lt;br /&gt;
「解説を見て終わる」ではなく、&lt;strong&gt;解き直しで自分の答案に戻す&lt;/strong&gt;用途で使ってください。&lt;/p&gt;
&lt;h3&gt;このページでできること&lt;/h3&gt;
&lt;ul&gt;
&lt;li&gt;&lt;strong&gt;女子学院 過去問 算数&lt;/strong&gt;を大問ごとに追える（大問1／2・3／4・5／6）&lt;/li&gt;
&lt;li&gt;止まりやすい場面を&lt;strong&gt;動画で確認&lt;/strong&gt;し、式・図・条件を自分の答案に戻せる&lt;/li&gt;
&lt;li&gt;演習全体の進め方は別ページで確認し、ここは&lt;strong&gt;解き直しの場&lt;/strong&gt;として使える&lt;/li&gt;
&lt;/ul&gt;
&lt;h3&gt;おすすめの使い方（解き直し向け）&lt;/h3&gt;
&lt;ol&gt;
&lt;li&gt;まずは時間を測って大問に取り組む（途中まででもOK）&lt;/li&gt;
&lt;li&gt;動画を見ながら、&lt;strong&gt;どこで条件が変わったか／何を求めているか&lt;/strong&gt;を言葉にする&lt;/li&gt;
&lt;li&gt;式や図を&lt;strong&gt;自分のノートに書き直し&lt;/strong&gt;、同じ考えを再現できるかを確認する&lt;/li&gt;
&lt;/ol&gt;
&lt;hr /&gt;
&lt;h3&gt;大問１&lt;/h3&gt;
&lt;p&gt;&lt;iframe title="女子学院中学校・令和２年度大問１【夏井算数塾の過去問解説】" src="https://www.youtube.com/embed/xaQ5ibGp374?start=257&amp;amp;feature=oembed" width="750" height="422" frameborder="0" allowfullscreen="allowfullscreen"&gt;&lt;/iframe&gt;&lt;/p&gt;
&lt;h3&gt;大問２・３&lt;/h3&gt;
&lt;p&gt;&lt;iframe title="女子学院中学校・令和２年度大問２，３【夏井算数塾の過去問解説】" src="https://www.youtube.com/embed/ZbELYIkcjKc?feature=oembed" width="750" height="422" frameborder="0" allowfullscreen="allowfullscreen"&gt;&lt;/iframe&gt;&lt;/p&gt;
&lt;h3&gt;大問４・５&lt;/h3&gt;
&lt;p&gt;&lt;iframe title="女子学院中学校・令和２年度大問４，５【夏井算数塾の過去問解説】" src="https://www.youtube.com/embed/cmNaMYqS5xM?feature=oembed" width="750" height="422" frameborder="0" allowfullscreen="allowfullscreen"&gt;&lt;/iframe&gt;&lt;/p&gt;
&lt;h3&gt;大問６&lt;/h3&gt;
&lt;p&gt;&lt;iframe loading="lazy" title="女子学院中学校・令和２年度大問６【夏井算数塾の過去問解説】" src="https://www.youtube.com/embed/rKSMrMWKREg?feature=oembed" width="750" height="422" frameborder="0" allowfullscreen="allowfullscreen"&gt;&lt;/iframe&gt;&lt;/p&gt;
&lt;hr /&gt;
&lt;h2&gt;夏井算数塾の過去問解説動画&lt;/h2&gt;
&lt;p&gt;令和２年度 女子学院中学校の入試問題から、厳選した問題とその解説をお届けします。&lt;br /&gt;
問題文・設問については、各種WEBサイト等よりご入手いただけますと幸いです。&lt;/p&gt;
&lt;p&gt;&lt;!-- ▼ 追加：末尾の要点まとめ（「何が残るか」を明確化） ▼ --&gt;&lt;/p&gt;
&lt;h3&gt;要点まとめ（このページで身につけたいこと）&lt;/h3&gt;
&lt;ul&gt;
&lt;li&gt;動画を見たあとに、&lt;strong&gt;同じ発想を自分の答案で再現&lt;/strong&gt;できる状態にする&lt;/li&gt;
&lt;li&gt;「分かったつもり」で止めず、&lt;strong&gt;式・図・条件の対応&lt;/strong&gt;をノートに残す&lt;/li&gt;
&lt;li&gt;年度や学校の違いに関係なく、&lt;strong&gt;過去問で必要な考え方の確認&lt;/strong&gt;に使う&lt;/li&gt;
&lt;/ul&gt;
&lt;p&gt;過去問演習の進め方（着手時期・年数の目安・直し方・優先順位づけ）まで含めた全体像は、&lt;a href="https://natsui-sansu-juku.com/column/hub-kakomon/"&gt;中学受験算数過去問の進め方｜夏井算数塾（全体像はこちら）&lt;/a&gt;もあわせてご確認ください。&lt;br /&gt;
&lt;span class="style-scope yt-formatted-string" dir="auto"&gt;★全問解説Ver.は &lt;/span&gt;&lt;a class="yt-simple-endpoint style-scope yt-formatted-string" dir="auto" spellcheck="false" href="https://filmuy.com/arithmetica/" target="_blank" rel="nofollow noopener noreferrer"&gt;コチラ&lt;/a&gt;&lt;span class="style-scope yt-formatted-string" dir="auto"&gt; にて随時UPしております。&lt;/span&gt;&lt;/p&gt;
&lt;p&gt;&lt;!-- [ /.socialSet ] --&gt;&lt;/p&gt;
&lt;p&gt;&lt;!-- ▼ 文言のみ差し替え（禁則回避：見出しに「迷い」を含めない） ▼ --&gt;&lt;/p&gt;
&lt;div style="border: 1px solid rgba(22,163,74,.25); background: rgba(22,163,74,.06); border-radius: 14px; padding: 14px 14px; margin: 18px 0;"&gt;
&lt;div style="margin: 0 0 6px; font-weight: 900; color: #111827; font-size: 1.05rem; line-height: 1.4;"&gt;外部の力を使うか検討中の方へ&lt;/div&gt;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jyoshigakuin-2%2F&amp;amp;t=%E5%A5%B3%E5%AD%90%E5%AD%A6%E9%99%A2%E4%B8%AD%E5%AD%A6%E6%A0%A1%E3%83%BB%E4%BB%A4%E5%92%8C%EF%BC%92%E5%B9%B4%E5%BA%A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jyoshigakuin-2%2F&amp;amp;text=%E5%A5%B3%E5%AD%90%E5%AD%A6%E9%99%A2%E4%B8%AD%E5%AD%A6%E6%A0%A1%E3%83%BB%E4%BB%A4%E5%92%8C%EF%BC%92%E5%B9%B4%E5%BA%A6%20%7C%20%E4%B8%AD%E5%AD%A6%E5%8F%97%E9%A8%93%E5%B0%82%E9%96%80%E3%80%80%E5%A4%8F%E4%BA%95%E7%AE%97%E6%95%B0%E5%A1%BE" target="_blank" &gt;&lt;span class="vk_icon_w_r_sns_x_twitter icon_sns"&gt;&lt;/span&gt;&lt;span class="sns_txt"&gt;X&lt;/span&gt;&lt;/a&gt;&lt;/li&gt;&lt;li class="sb_bluesky sb_icon"&gt;&lt;a class="sb_icon_inner" href="https://bsky.app/intent/compose?text=%E5%A5%B3%E5%AD%90%E5%AD%A6%E9%99%A2%E4%B8%AD%E5%AD%A6%E6%A0%A1%E3%83%BB%E4%BB%A4%E5%92%8C%EF%BC%92%E5%B9%B4%E5%BA%A6%20%7C%20%E4%B8%AD%E5%AD%A6%E5%8F%97%E9%A8%93%E5%B0%82%E9%96%80%E3%80%80%E5%A4%8F%E4%BA%95%E7%AE%97%E6%95%B0%E5%A1%BE%0Ahttps%3A%2F%2Fnatsui-sansu-juku.com%2Fcolumn%2Fjyoshigakuin-2%2F" target="_blank" &gt;&lt;span class="vk_icon_w_r_sns_bluesky icon_sns"&gt;&lt;/span&gt;&lt;span class="sns_txt"&gt;Bluesky&lt;/span&gt;&lt;/a&gt;&lt;/li&gt;&lt;li class="sb_hatena sb_icon"&gt;&lt;a class="sb_icon_inner" href="//b.hatena.ne.jp/add?mode=confirm&amp;url=https%3A%2F%2Fnatsui-sansu-juku.com%2Fcolumn%2Fjyoshigakuin-2%2F&amp;amp;title=%E5%A5%B3%E5%AD%90%E5%AD%A6%E9%99%A2%E4%B8%AD%E5%AD%A6%E6%A0%A1%E3%83%BB%E4%BB%A4%E5%92%8C%EF%BC%92%E5%B9%B4%E5%BA%A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sb_icon_inner"data-clipboard-text="女子学院中学校・令和２年度 | 中学受験専門　夏井算数塾 https://natsui-sansu-juku.com/column/jyoshigakuin-2/"&gt;&lt;span class="vk_icon_w_r_sns_copy icon_sns"&gt;&lt;i class="fas fa-copy"&gt;&lt;/i&gt;&lt;/span&gt;&lt;span class="sns_txt"&gt;Copy&lt;/span&gt;&lt;/button&gt;&lt;/li&gt;&lt;/ul&gt;&lt;/div&gt;&lt;!-- [ /.socialSet ] --&gt;			
------</t>
  </si>
  <si>
    <t>https://natsui-sansu-juku.com/column/qa6/</t>
  </si>
  <si>
    <t>以下のページは不自然なワードを使用しています。
これらを適切に自然な言葉に置き換えて下さい。
なお、本文の装飾や構造は絶対に変えないでください。
【対象ページURL】
https://natsui-sansu-juku.com/column/qa6/
【検出された不自然ワード】
- 網羅
【本文】
------
&lt;p&gt;&lt;iframe title="YouTube video player" src="https://www.youtube.com/embed/78PjUFAXxRg?si=tF_AwIriJEyK__qL" width="560" height="315" frameborder="0" allowfullscreen="allowfullscreen"&gt;&lt;span data-mce-type="bookmark" style="display: inline-block; width: 0px; overflow: hidden; line-height: 0;" class="mce_SELRES_start"&gt;&lt;/span&gt;&lt;/iframe&gt;&lt;/p&gt;
&lt;p&gt;中学受験の「時期別の悩み」（苦手科目・先取り・直前期・宿題・模試など）をまとめて整理した全体像は、&lt;a href="https://natsui-sansu-juku.com/column/hub-qa-jiki/"&gt;中学受験算数Q&amp;amp;A｜時期別の悩み整理（全体像はこちら）&lt;/a&gt;をご覧ください。&lt;/p&gt;
&lt;h2&gt;苦手科目への取り組み方は？&lt;/h2&gt;
&lt;p data-start="55" data-end="147"&gt;これもどこかでお話ししたことがあるかもしれませんが、苦手科目というのは &lt;strong data-start="91" data-end="103"&gt;時間がかけづらい&lt;/strong&gt;、そして &lt;strong data-start="108" data-end="123"&gt;苦手ゆえにやりたくない&lt;/strong&gt; という気持ちがどうしても出てしまうと思います。&lt;/p&gt;
&lt;p data-start="149" data-end="227"&gt;取り組み方、つまり &lt;strong data-start="159" data-end="175"&gt;最初の第一歩が非常に重要&lt;/strong&gt; なのですが、多くの生徒さんを見ていると、他の科目は偏差値60なのに、その科目だけ偏差値40だった場合、&lt;/p&gt;
&lt;blockquote data-start="229" data-end="253"&gt;
&lt;p data-start="231" data-end="253"&gt;「40から一気に60まで上げないといけない」&lt;/p&gt;
&lt;/blockquote&gt;
&lt;p data-start="255" data-end="286"&gt;と、いきなり高すぎる目標を設定してしまうことが本当に多いです。&lt;/p&gt;
&lt;p data-start="288" data-end="396"&gt;当然ですが、目標は &lt;strong data-start="298" data-end="317"&gt;スモールステップで設定するもの&lt;/strong&gt; です。&lt;br data-start="321" data-end="324" /&gt;40からのスタートであれば、まずは43を目指す。次は47、49で50、50になったら55…という具合に、少しずつ段階を踏んで上げていくべきです。&lt;/p&gt;
&lt;p data-start="398" data-end="435"&gt;また、苦手科目になるほど、必要な学習量は増えてしまいます。&lt;br data-start="427" data-end="430" /&gt;その結果、&lt;/p&gt;
&lt;blockquote data-start="437" data-end="462"&gt;
&lt;p data-start="439" data-end="462"&gt;「これだけの量を全部やらなきゃいけないのか…」&lt;/p&gt;
&lt;/blockquote&gt;
&lt;p data-start="464" data-end="495"&gt;という発想になり、気持ちが折れてしまうことが多いのも事実です。&lt;/p&gt;
&lt;p data-start="497" data-end="514"&gt;もう一点、特に算数に多いのですが、&lt;/p&gt;
&lt;blockquote data-start="516" data-end="535"&gt;
&lt;p data-start="518" data-end="535"&gt;「どこまで戻ればいいかわからない」&lt;/p&gt;
&lt;/blockquote&gt;
&lt;p data-start="537" data-end="590"&gt;という問題があります。&lt;br data-start="548" data-end="551" /&gt;状況によっては大きく戻るのが有効ですが、&lt;strong data-start="571" data-end="590"&gt;戻りきれないケースもあります。&lt;/strong&gt;&lt;/p&gt;
&lt;p data-start="592" data-end="609"&gt;例えば、6年生後半、9月や10月に&lt;/p&gt;
&lt;blockquote data-start="611" data-end="632"&gt;
&lt;p data-start="613" data-end="632"&gt;「この苦手科目を今からなんとかしたい」&lt;/p&gt;
&lt;/blockquote&gt;
&lt;p data-start="634" data-end="709"&gt;という状況で、4年生の教材からやり直すのは、現実的ではありません。&lt;br data-start="667" data-end="670" /&gt;その場合は &lt;strong data-start="676" data-end="700"&gt;範囲を絞り、必要なレベルに絞って復習する&lt;/strong&gt; 必要があります。&lt;/p&gt;
&lt;p data-start="711" data-end="715"&gt;つまり、&lt;/p&gt;
&lt;p data-start="717" data-end="766"&gt;✅ 戻れる時はしっかり戻る&lt;br data-start="730" data-end="733" /&gt;✅ 時間がない時は必要な範囲を絞って、優先度の高い部分から復習する&lt;/p&gt;
&lt;p data-start="768" data-end="787"&gt;ここを見誤らないことが非常に大切です。&lt;/p&gt;
&lt;p data-start="789" data-end="831"&gt;戻るべき時と戻れない時がある、ということだけ気に留めておいていただければと思います。&lt;/p&gt;
&lt;h2&gt;受験学年前の先取り学習は有効か？&lt;/h2&gt;
&lt;p&gt;これもよく出てくるテーマです。&lt;br /&gt;
例えば、4年生であれば5年生の内容を勉強する。&lt;br /&gt;
5年生では6年生の内容を勉強するという形で先取り学習を行なわれる生徒さんはまあまあいらっしゃいます。&lt;br /&gt;
ですが、極端な例でいうと例えば小学校1年生2年生ぐらいの時に5年生6年生の内容をやってますよ、という生徒さんももちろんいらっしゃいます。&lt;br /&gt;
ですが、それが有効かといわれると、という話です。&lt;br /&gt;
例えばどのレベルの1年後2年後を勉強しているのかによって大分話が変わってきます。&lt;br /&gt;
例えば、5年生の状態で6年生の内容を先取りしたいなと思った時、その6年生の内容のうち基本的な部分だけを学習して先取りしておこうという事を考えます。&lt;br /&gt;
これに意味があるかといわれればそんなに意味がないかなと思います。&lt;br /&gt;
特に算数ではそうですが、5年生でやっている標準的な内容と6年生でやる基本的な内容はほぼ変わりません。&lt;br /&gt;
やっている事はあまり変わりませんので、結局先取った事にもなんにもなっておらず、要はシーンの違う事を別の形でやっているだけになってしまいがちではあります。&lt;br /&gt;
なので、やるならちゃんとそこそこのレベルの事をやった方がいいと思いますし、&lt;span style="color: #ff0000;"&gt;基礎レベルだけをやるというんだったら最初から学年通り勉強して頂いた方がいい&lt;/span&gt;んじゃないかなと思います。&lt;/p&gt;
&lt;h2&gt;中学入試直前学校は休ませるべきですか？&lt;/h2&gt;
&lt;p&gt;これも色んなご意見がある事は承知をしています。&lt;br /&gt;
もちろん休んだ方がおい休まない方がいいという事になりますが、一応判断の基準はいくつかあるかなと思っています。&lt;br /&gt;
一つの判断の基準としては、&lt;strong&gt;学校を休んでまでやらなきゃいけない事が山積しているかどうか&lt;/strong&gt;という所になるかと思います。&lt;br /&gt;
やる事があるんだったら休んでやってもいいのかも知れません。&lt;br /&gt;
やる事がない、ないというか少なくとも見つかっていない場合は普通に学校に行った方がいいんじゃないの？という事になります。&lt;br /&gt;
別に暇をもて余すから学校に行けと言っている訳ではありません。&lt;br /&gt;
先ほどもありましたが&lt;span style="color: #ff0000;"&gt;生活のサイクルを一定に保つという事が何よりも圧倒的に大事&lt;/span&gt;だという事からこのお話をしています。&lt;br /&gt;
ですので、学校を休ませるべきですか？&lt;br /&gt;
休んでまでやる事があるんだったら休んでおいんじゃないの？&lt;br /&gt;
それ以外の場合は普通に学校行った法がいいと思いますよ、という事になります。&lt;br /&gt;
近年、例えば風邪だったりとか色んな感染症だったりとかいうものもありますので、それの対策として学校を休むという方もいらっしゃいます。&lt;br /&gt;
それはそれで逆に休むんだったらこういう事をやろうというのを確実に決めた状態でやってみて欲しいなと思います。&lt;/p&gt;
&lt;h2&gt;塾のテストの効果的な復習方法は？&lt;/h2&gt;
&lt;p&gt;これもよく出てくるテーマではあります。&lt;br /&gt;
テストを受けました、復習しました、見直しました、じゃあもう一回この問題を解いてみようか、あれ？何か知らないけど解けないな、みたいな事になっています。&lt;br /&gt;
そういうケースが非常に多いんじゃないかなと思います。&lt;br /&gt;
当たり前の話ですが、例えば2月の段階で受けたテストを2月に復習しました。&lt;br /&gt;
それが4月5月6月になって、その内容を事細かに覚えているかといわれるとそういう訳はない、という話になります。&lt;br /&gt;
ですので、こういった場合に、&lt;span style="color: #ff0000;"&gt;復習するという頻度をどう作るのかという事が結構大切になってきます。&lt;/span&gt;&lt;br /&gt;
出来れば極力短い頻度でやっていきましょう。&lt;br /&gt;
ただ、宿題なりテストなりをやっているとある程度の問題は間違ってしまう訳なので、やればやるほど何週もしなきゃいけないというものがたまっていきます。&lt;br /&gt;
もちろんそれを全部消化しきれる生徒さんもいらっしゃいますが、そうじゃない生徒さんの方が多分多いんじゃないかなと思っています。&lt;br /&gt;
ですので、そういう時によくお伝えするのが、例えば宿題が何種類かある、テストが何種類かある中で、&lt;span style="color: #ff0000;"&gt;どこかの一種類だけに絞って何回も何回も復習する&lt;/span&gt;という事をやってみればいいという事をお話します。&lt;br /&gt;
もちろん全部出来る事に越した事はないですが、今回はこれ、次の回これ、今回これ、みたいな感じでバラバラのものをやっているとどうしても単元に偏りが出てきてしまいます。&lt;br /&gt;
ですので、何か1個に絞ってちゃんと全単元が満遍なく学習出来るようなものを選択してもらって、それをちゃんと淡々と毎回毎回、何回も何回も復習していくという事が出来ていくといいんじゃないかなと思います。&lt;/p&gt;
&lt;hr /&gt;
&lt;p&gt;&lt;iframe title="YouTube video player" src="https://www.youtube.com/embed/W0nTWQNavO4?si=Ctup0WdNfI0rCFrw" width="560" height="315" frameborder="0" allowfullscreen="allowfullscreen"&gt;&lt;/iframe&gt;&lt;/p&gt;
&lt;h2&gt;夏休みの自由研究と中学受験対策につなげるコツとは？&lt;/h2&gt;
&lt;p&gt;夏休みの自由研究、例えば5年生4年生ぐらいの話だと仮にしておきますと、その時興味をもって欲しいテーマというのはまああるという事ではあろうかと思います。&lt;br /&gt;
それがしっかりリンクするかどうかというのはさておきという話ですが、もし夏休みの自由研究というものを結構真面目に取り組みたいという時に、それがどう受験対策につながるのかという事を考えるという時には、&lt;span style="color: #ff0000;"&gt;出来る限り色んなものを調べる必要性がある&lt;/span&gt;ものというのをやって頂けるといいんじゃないかなと思います。&lt;br /&gt;
例えば、こういう事を調べたい、こういう事を調べたい、例えば2、3と調べてそれで終了だ、みたいな感じのやつだと自由研究としても成り立ちづらいかも知れませんし、更に受験対策としても全く関係がないものになってしまうかなと思います。&lt;br /&gt;
近年中学入試に出てくる問題、これは多分教科問わずの話ではありますが、&lt;span style="color: #ff0000;"&gt;情報量が確実に増えている&lt;/span&gt;という所があったりします。&lt;br /&gt;
算数という科目一つ取ったとしても、元々は例えば1行で問題が済むような問題がたくさんあってねみたいな感じ、それは現代でももちろんあったりするんですが、そうじゃない問題も結構多かったりします。&lt;br /&gt;
とあるゲームがあって、そのゲームのルールが長々と書いてあってそこから何かを読み取って答えを出す。&lt;br /&gt;
一番多いのは多分都立中高一貫校あたり、公立の中高一貫校あたりで出題されそうな問題ではありますが、それは別に都立だけ、公立だけの問題ではなくて、他の私学、私立の中学校でも出題される事が近年ちょこちょこ増えています。&lt;br /&gt;
ですので、色んな大量のものをどうやって扱うのかという事を勉強するという意味で、&lt;span style="color: #0000ff;"&gt;ボリューム感のある自由研究のテーマを選んでもらう&lt;/span&gt;という事も一つの方法なのかなと思います。&lt;/p&gt;
&lt;h2&gt;塾の宿題を消化しきれない時は？&lt;/h2&gt;
&lt;p&gt;通われている塾によってあんまり宿題ないという所もありますが、基本的にはそこそこの分量があって、消化出来る子と消化出来ない子が如実に分かれてしまう事が多かったりします。&lt;br /&gt;
もちろん消化するに越した事はないですが、これが消化出来ない、どう考えたって無理だという事は当然あったりします。&lt;br /&gt;
おそらく目線としては二つ必要で、まず一つ目に&lt;span style="color: #ff0000;"&gt;本当にこれ全部消化しなきゃいけないの？&lt;/span&gt;という事を考えるべきという話はあったりします。&lt;br /&gt;
一応塾側から出す宿題というのは、受験に必要なものを全パターン網羅的に出したいからある一定の量を出すという事になっています。&lt;br /&gt;
ですが、その全パターンをちゃんと全部抑える必要性がどこまであるかという事はしっかり考えてもらえるといいのかなと思います。&lt;br /&gt;
問題によっては、例えばもうほぼ同じ問題で数字だけ違うという問題が3題に並んでいて、これを全部解ぁなきゃいけないという事があります。&lt;br /&gt;
もちろん練習としては必要ですが、それが全員にとって必要な練習かというと、そういう訳では決してないだろうなという事を考えてもらう必要があります。&lt;br /&gt;
それから二つ目、もちろんそのタイミングで宿題が出来る事に越した事はないですが、おそらくですがその宿題その問題はきっとあとでまたやるはずです。&lt;br /&gt;
ですので、あとでどっかでやるんだって事を考えておけば、&lt;span style="color: #ff0000;"&gt;一旦ここでは置いといて次の週の話に進んでいこう&lt;/span&gt;という形で勉強を進めるのも一つの方向性ではないかなと思います。&lt;br /&gt;
なので、&lt;strong&gt;塾の宿題を消化しきれない時はそれはあるに決まっているんだから、1回置いておきましょうよ&lt;/strong&gt;、という事を考えるのも一つの手ではないかなと思います。&lt;/p&gt;
&lt;h2&gt;中学受験、上位校でなくても進学させる意味はあるか？&lt;/h2&gt;
&lt;p&gt;これは学校というものに何を求めるのかによって話が大分変わってくる所ではないかなと思いますが、この話はおそらく&lt;span style="color: #ff0000;"&gt;どこに中学受験をするメリットを置くの&lt;/span&gt;かによって話が変わってくるような気がします。&lt;br /&gt;
基本的に一番大きいものだと私は個人的に思っていますが、中学受験をするメリットの一つとして、いわゆる中学校生活、高校生活において&lt;span style="color: #ff0000;"&gt;同質性が担保される&lt;/span&gt;という所が一番大きいような気がしています。&lt;br /&gt;
要は、同じようなレベル感で同じような方向性をもって努力する、勉強すると同級生が周りにたくさんいるという状況が作られるという所が一番のメリットではないかと考えています。&lt;br /&gt;
なので、その意味でいうとそれが上位校である必要性があればいいですけど、別になくてもそれは達成されるはずだという事になりますので、そういった形でこの意味合いを考えてもらえればいいないかなと思います。&lt;/p&gt;
&lt;h2&gt;午後入試のメリットは？&lt;/h2&gt;
&lt;p&gt;近年2月から始まる入試においては、午後に必ず試験があるという事は非常に多いです。&lt;br /&gt;
もちろん午前入試だけを受験する生徒さんもいらっしゃいますが、おそらくほとんどの方が午前受けて午後受けてみたいな事をやる事になる事が多いんじゃないかなと思います。&lt;br /&gt;
基本的には午前入試よりも午後入試の方が結構ハードな事が多かったりします。&lt;br /&gt;
それはもちろん体力的な面でもそうですが、基本的には数は午前よりは少ない訳ですから、受験生が集まりやすい学校が増えてくる。&lt;br /&gt;
午後入試が生まれた事によって起きた事としてよく拝見するのは、という話ですが、かなり詰め詰めに受験するという事になった上で、その対策をする学校の数もどうしても増えてしまうという事です。&lt;br /&gt;
例えば、それぞれの学校に対策が必要になった時に、どうしても対策が2月までに間に合わないというケースがちょこちょこ増えてきているんじゃないかなと思います。&lt;br /&gt;
あくまで午後入試というものはもちろん学校にもよりますが、&lt;span style="color: #0000ff;"&gt;そこまで対策しなくてもちゃんと受験して何か結果が見通せる、という学校を中心に選択をすべきではないかと思います。&lt;/span&gt;&lt;br /&gt;
午前も午後も全力を振り絞って頑張ろうという事はおそらく結構大変な事だと思いますので、そういった事も含めて午後入試というものをどう捉えるかという事をお考え頂くという事が必要なのかなと思っている次第です。&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qa6%2F&amp;amp;t=%E4%B8%AD%E5%AD%A6%E5%8F%97%E9%A8%93Q%EF%BC%86A%EF%BC%886%EF%BC%89%EF%BD%9E%E8%8B%A6%E6%89%8B%E7%A7%91%E7%9B%AE%E3%81%B8%E3%81%AE%E5%8F%96%E3%82%8A%E7%B5%84%E3%81%BF%E6%96%B9%E3%81%A8%E3%81%9D%E3%81%AE%E3%82%B9%E3%83%86%E3%83%83%E3%83%97%EF%BD%9E%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qa6%2F&amp;amp;text=%E4%B8%AD%E5%AD%A6%E5%8F%97%E9%A8%93Q%EF%BC%86A%EF%BC%886%EF%BC%89%EF%BD%9E%E8%8B%A6%E6%89%8B%E7%A7%91%E7%9B%AE%E3%81%B8%E3%81%AE%E5%8F%96%E3%82%8A%E7%B5%84%E3%81%BF%E6%96%B9%E3%81%A8%E3%81%9D%E3%81%AE%E3%82%B9%E3%83%86%E3%83%83%E3%83%97%EF%BD%9E%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Q%EF%BC%86A%EF%BC%886%EF%BC%89%EF%BD%9E%E8%8B%A6%E6%89%8B%E7%A7%91%E7%9B%AE%E3%81%B8%E3%81%AE%E5%8F%96%E3%82%8A%E7%B5%84%E3%81%BF%E6%96%B9%E3%81%A8%E3%81%9D%E3%81%AE%E3%82%B9%E3%83%86%E3%83%83%E3%83%97%EF%BD%9E%20%7C%20%E4%B8%AD%E5%AD%A6%E5%8F%97%E9%A8%93%E5%B0%82%E9%96%80%E3%80%80%E5%A4%8F%E4%BA%95%E7%AE%97%E6%95%B0%E5%A1%BE%0Ahttps%3A%2F%2Fnatsui-sansu-juku.com%2Fcolumn%2Fqa6%2F" target="_blank" &gt;&lt;span class="vk_icon_w_r_sns_bluesky icon_sns"&gt;&lt;/span&gt;&lt;span class="sns_txt"&gt;Bluesky&lt;/span&gt;&lt;/a&gt;&lt;/li&gt;&lt;li class="sb_hatena sb_icon"&gt;&lt;a class="sb_icon_inner" href="//b.hatena.ne.jp/add?mode=confirm&amp;url=https%3A%2F%2Fnatsui-sansu-juku.com%2Fcolumn%2Fqa6%2F&amp;amp;title=%E4%B8%AD%E5%AD%A6%E5%8F%97%E9%A8%93Q%EF%BC%86A%EF%BC%886%EF%BC%89%EF%BD%9E%E8%8B%A6%E6%89%8B%E7%A7%91%E7%9B%AE%E3%81%B8%E3%81%AE%E5%8F%96%E3%82%8A%E7%B5%84%E3%81%BF%E6%96%B9%E3%81%A8%E3%81%9D%E3%81%AE%E3%82%B9%E3%83%86%E3%83%83%E3%83%97%EF%BD%9E%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sb_icon_inner"data-clipboard-text="中学受験Q＆A（6）～苦手科目への取り組み方とそのステップ～ | 中学受験専門　夏井算数塾 https://natsui-sansu-juku.com/column/qa6/"&gt;&lt;span class="vk_icon_w_r_sns_copy icon_sns"&gt;&lt;i class="fas fa-copy"&gt;&lt;/i&gt;&lt;/span&gt;&lt;span class="sns_txt"&gt;Copy&lt;/span&gt;&lt;/button&gt;&lt;/li&gt;&lt;/ul&gt;&lt;/div&gt;&lt;!-- [ /.socialSet ] --&gt;			
------</t>
  </si>
  <si>
    <t>https://natsui-sansu-juku.com/column/routine/</t>
  </si>
  <si>
    <t>以下のページは不自然なワードを使用しています。
これらを適切に自然な言葉に置き換えて下さい。
なお、本文の装飾や構造は絶対に変えないでください。
【対象ページURL】
https://natsui-sansu-juku.com/column/routine/
【検出された不自然ワード】
- 整え
【本文】
------
&lt;p&gt;&amp;nbsp;&lt;/p&gt;
&lt;h2&gt;中学入試の算数で必ず登場する「計算問題」を得意にする３つのルーティーン&lt;/h2&gt;
&lt;p&gt;中学入試の算数では、&lt;strong&gt;「計算問題」は必ず出題される定番分野&lt;/strong&gt;です。&lt;br /&gt;
計算問題は、反復練習を積み重ねることで、&lt;strong&gt;スピーディーに全問正解を狙えるパート&lt;/strong&gt;でもあります。&lt;/p&gt;
&lt;p&gt;計算が得意になると、計算問題で&lt;strong&gt;確実に点数を取れる&lt;/strong&gt;だけでなく、後半の応用問題・記述問題に&lt;strong&gt;より多くの時間を回せる&lt;/strong&gt;ようになります。&lt;br /&gt;
ここでは、中学入試の算数で「計算問題」を安定した得点源にするための&lt;strong&gt;３つのルーティーン&lt;/strong&gt;と、当塾での取り組みをご紹介します。&lt;br /&gt;
図形分野（立体を含む）を含めて、図形・速さ・場合の数の重要テーマをまとめて整理した全体像は、&lt;a href="https://natsui-sansu-juku.com/column/hub-zukei-hayasa/"&gt;中学受験算数｜図形・速さ・場合の数（全体像はこちら）&lt;/a&gt;をご覧ください。&lt;/p&gt;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&lt;h2&gt;中学入試の算数で計算問題が重要な理由&lt;/h2&gt;
&lt;p&gt;計算問題は、入試本番のテスト時間の中で、最初に出題されることがほとんどです。ここでつまずいてしまうと、後半の問題にしわ寄せが来てしまいます。&lt;/p&gt;
&lt;ul&gt;
&lt;li&gt;&lt;strong&gt;正確さ&lt;/strong&gt;：確実に正解すれば、そのまま得点につながる&lt;/li&gt;
&lt;li&gt;&lt;strong&gt;スピード&lt;/strong&gt;：短時間で解き切れれば、その分を応用問題に回せる&lt;/li&gt;
&lt;li&gt;&lt;strong&gt;安定感&lt;/strong&gt;：点数のブレを小さくし、合格ラインを安定させる&lt;/li&gt;
&lt;/ul&gt;
&lt;p&gt;一方で、&lt;/p&gt;
&lt;ul&gt;
&lt;li&gt;日々の練習量が足りない&lt;/li&gt;
&lt;li&gt;ノートの使い方（式と筆算）が乱雑&lt;/li&gt;
&lt;li&gt;時間を意識せずにダラダラ解いている&lt;/li&gt;
&lt;/ul&gt;
&lt;p&gt;といった状態では、ケアレスミスが増えたり、時間オーバーになったりしがちです。&lt;br /&gt;
そこで有効なのが、次にご紹介する&lt;strong&gt;３つのルーティーン&lt;/strong&gt;です。&lt;/p&gt;
&lt;h2&gt;計算問題を得意にする３つのルーティーン&lt;/h2&gt;
&lt;h3&gt;ルーティーン①：毎日計算問題に取り組む&lt;/h3&gt;
&lt;p&gt;中学入試の計算問題の正答率を上げるためには、「&lt;strong&gt;&lt;a href="https://natsui-sansu-juku.com/purpose/" target="_blank" rel="noopener noreferrer"&gt;夏井塾が目指すもの&lt;/a&gt;&lt;/strong&gt;」でも触れているように、とにかく&lt;strong&gt;繰り返し訓練を重ねること&lt;/strong&gt;が欠かせません。&lt;/p&gt;
&lt;p&gt;計算は筋トレと同じで、&lt;span style="color: #0000ff;"&gt;１日サボると復元するまで３日かかる&lt;/span&gt;と言われるほど、継続が重要な分野です。&lt;br /&gt;
中学受験に向けて学習塾に通い、算数の授業を受けている場合でも、&lt;/p&gt;
&lt;ul&gt;
&lt;li&gt;&lt;span style="color: #0000ff;"&gt;塾で課されている計算ドリルの量は、必要量に達していないことがほとんど&lt;/span&gt;&lt;/li&gt;
&lt;/ul&gt;
&lt;p&gt;というのが実情です。&lt;/p&gt;
&lt;p&gt;そのため、&lt;/p&gt;
&lt;ul&gt;
&lt;li&gt;「塾で出された分だけやればいい」と満足してしまわない&lt;/li&gt;
&lt;li&gt;&lt;span style="color: #ff0000;"&gt;塾＋αで、毎日きちんと計算問題に取り組み、練習を積み重ねる&lt;/span&gt;&lt;/li&gt;
&lt;/ul&gt;
&lt;p&gt;という意識がとても大切です。&lt;br /&gt;
&lt;strong&gt;「毎日、一定量の計算に触れる」&lt;/strong&gt;ことを、まずは受験勉強の基本ルーティーンとして定着させましょう。&lt;/p&gt;
&lt;h3&gt;ルーティーン②：筆算と式を分けて書く&lt;/h3&gt;
&lt;p&gt;算数の計算問題を解くときに、&lt;strong&gt;式と筆算を同じ場所にごちゃ混ぜで書いてしまう&lt;/strong&gt;ことはありませんか？&lt;br /&gt;
これは、ケアレスミスの大きな原因になります。&lt;/p&gt;
&lt;p&gt;&lt;strong&gt;計算式と筆算をきちんと分けて書く&lt;/strong&gt;ことで、&lt;/p&gt;
&lt;ul&gt;
&lt;li&gt;記号やケタの書き間違いを減らせる&lt;/li&gt;
&lt;li&gt;後から見直すときに、どこで間違えたかが分かりやすくなる&lt;/li&gt;
&lt;li&gt;答え合わせの際に、チェックにかかる時間を短縮できる&lt;/li&gt;
&lt;/ul&gt;
&lt;p&gt;といった効果が期待できます。&lt;/p&gt;
&lt;p&gt;特に家庭学習では、&lt;br /&gt;
「入試本番じゃないから」と油断して乱雑に計算していると、&lt;/p&gt;
&lt;ul&gt;
&lt;li&gt;本番ではやらないようなミスをしていても気づかない&lt;/li&gt;
&lt;li&gt;見直しをしようと思っても、自分の字が読みづらく、時間がかかる&lt;/li&gt;
&lt;/ul&gt;
&lt;p&gt;という状況に陥りがちです。&lt;/p&gt;
&lt;p&gt;そのため、&lt;span style="color: #ff0000;"&gt;家庭学習や学校のテストでも、中学入試本番を想定し、式と筆算を必ず分けて書く習慣&lt;/span&gt;をつけましょう。&lt;br /&gt;
&lt;strong&gt;「見やすく・解きやすく・見直ししやすく」&lt;/strong&gt;という視点でノートの使い方を整えるだけでも、正答率は大きく変わってきます。&lt;/p&gt;
&lt;h3&gt;ルーティーン③：時間を意識して解く&lt;/h3&gt;
&lt;p&gt;毎日計算問題に取り組むことに慣れてきたら、次に意識したいのが&lt;strong&gt;「時間」&lt;/strong&gt;です。&lt;br /&gt;
&lt;span style="color: #ff0000;"&gt;中学入試は、常に時間とのたたかい&lt;/span&gt;になります。&lt;/p&gt;
&lt;p&gt;序盤の計算問題で時間を使いすぎてしまうと、&lt;/p&gt;
&lt;ul&gt;
&lt;li&gt;後半にある「解けるはずの問題」に手が回らない&lt;/li&gt;
&lt;li&gt;少し考えれば分かる問題も、時間不足で落としてしまう&lt;/li&gt;
&lt;/ul&gt;
&lt;p&gt;ということが起こります。&lt;/p&gt;
&lt;p&gt;計算問題を素早く解くためには、&lt;/p&gt;
&lt;ul&gt;
&lt;li&gt;&lt;span style="color: #0000ff;"&gt;途中式をなるべくまとめて書き、１問あたりの処理時間を短縮する&lt;/span&gt;&lt;/li&gt;
&lt;li&gt;無駄な書き写しを減らし、符号間違い・写し間違いなどの&lt;span style="color: #ff0000;"&gt;ケアレスミスを減らす&lt;/span&gt;&lt;/li&gt;
&lt;/ul&gt;
&lt;p&gt;といった工夫も必要です。&lt;/p&gt;
&lt;p&gt;ゆっくり時間を気にせず解いた場合と、時間を意識しながら解いた場合とでは、&lt;strong&gt;正答率も感覚も大きく変わってきます&lt;/strong&gt;。&lt;br /&gt;
模試や過去問演習だけでなく、日々の計算練習の中でも、&lt;/p&gt;
&lt;ul&gt;
&lt;li&gt;「この問題は○分以内に解き切る」&lt;/li&gt;
&lt;li&gt;「今日は昨日より○問多く解いてみる」&lt;/li&gt;
&lt;/ul&gt;
&lt;p&gt;など、&lt;strong&gt;常に時間を意識して解く習慣&lt;/strong&gt;を身につけていきましょう。&lt;/p&gt;
&lt;h2&gt;当塾の取り組み：個別指導で「計算力」を底上げ&lt;/h2&gt;
&lt;p&gt;毎日時間を意識して計算問題に取り組み、きちんと式と筆算を分けて書くことで、&lt;br /&gt;
&lt;strong&gt;ミスを極力少なくしながら、スピーディーに計算問題を解く力&lt;/strong&gt;を養うことができます。&lt;/p&gt;
&lt;p&gt;当塾では、&lt;a href="https://natsui-sansu-juku.com/kobetsu/" target="_blank" rel="noopener noreferrer"&gt;完全１対１の個別指導&lt;/a&gt;で、&lt;span style="color: #ff0000;"&gt;１人１人に合わせた完全オーダーメイドの授業&lt;/span&gt;を行っています。&lt;/p&gt;
&lt;ul&gt;
&lt;li&gt;自分では気づきにくい計算上のクセや弱点を、講師が客観的に把握&lt;/li&gt;
&lt;li&gt;苦手なパターンに絞った類題演習で、計算分野を重点的に強化&lt;/li&gt;
&lt;li&gt;ノートの使い方・式の書き方・筆算の整理の仕方まで具体的に指導&lt;/li&gt;
&lt;/ul&gt;
&lt;p&gt;当塾の授業システムについては、&lt;br /&gt;
&lt;a href="https://natsui-sansu-juku.com/column/kokogachigau/" target="_blank" rel="noopener noreferrer"&gt;夏井算数塾・個別指導はココが違う！&lt;/a&gt;もあわせてご覧ください。&lt;/p&gt;
&lt;h3&gt;オンラインでも教室同様の授業が可能&lt;/h3&gt;
&lt;p&gt;当塾では、&lt;a href="https://natsui-sansu-juku.com/kobetsu_online/" target="_blank" rel="noopener noreferrer"&gt;オンライン&lt;/a&gt;でも、教室と同様の授業を行っています。&lt;/p&gt;
&lt;ul&gt;
&lt;li&gt;自宅という「勉強に慣れた環境」で、より集中して学習に取り組める&lt;/li&gt;
&lt;li&gt;通塾時間が不要になり、その分を学習時間や休息に充てられる&lt;/li&gt;
&lt;li&gt;移動による体力の消耗がなく、安定したコンディションで勉強できる&lt;/li&gt;
&lt;/ul&gt;
&lt;p&gt;詳しくは、&lt;br /&gt;
&lt;a href="https://natsui-sansu-juku.com/column/onlinekobetsu3/" target="_blank" rel="noopener noreferrer"&gt;中学受験算数の成績を「オンライン個別指導」で伸ばすことができる３つの理由&lt;/a&gt;&lt;br /&gt;
もぜひご参照ください。&lt;/p&gt;
&lt;h2&gt;まとめ：毎日のルーティーンで計算問題を「安定した得点源」に&lt;/h2&gt;
&lt;p&gt;受験勉強は、派手な勉強法よりも&lt;strong&gt;「日々の地道な積み重ね」&lt;/strong&gt;がものを言います。特に計算問題は、毎日の習慣がそのまま結果に直結する分野です。&lt;/p&gt;
&lt;ul&gt;
&lt;li&gt;&lt;span style="color: #ff0000;"&gt;毎日コツコツと計算問題を解く&lt;/span&gt;（量と継続）&lt;/li&gt;
&lt;li&gt;&lt;strong&gt;筆算と式を分けて書き、見やすいレイアウトを徹底する&lt;/strong&gt;（質とミス防止）&lt;/li&gt;
&lt;li&gt;&lt;strong&gt;時間を意識して解き、入試本番を想定したスピード感を身につける&lt;/strong&gt;（タイムマネジメント）&lt;/li&gt;
&lt;/ul&gt;
&lt;p&gt;これらの３つのルーティーンを日々の学習に取り入れていくことで、&lt;br /&gt;
中学入試の算数において&lt;strong&gt;「計算問題を安定した得点源にする」&lt;/strong&gt;ことができます。&lt;/p&gt;
&lt;p&gt;塾に通っているからといって安心せず、まずは家庭学習をしっかりと定着させること。&lt;br /&gt;
そこに必要に応じて個別指導・オンライン指導を組み合わせることで、計算力は確実に伸ばしていくことが可能です。&lt;/p&gt;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routine%2F&amp;amp;t=%E4%B8%AD%E5%AD%A6%E6%A0%A1%E5%85%A5%E8%A9%A6%E3%81%AE%E7%AE%97%E6%95%B0%E3%81%A7%E5%BF%85%E3%81%9A%E7%99%BB%E5%A0%B4%E3%81%99%E3%82%8B%E3%80%8C%E8%A8%88%E7%AE%97%E5%95%8F%E9%A1%8C%E3%80%8D%E3%82%92%E5%BE%97%E6%84%8F%E3%81%AB%E3%81%99%E3%82%8B%E3%80%8C%EF%BC%93%E3%81%A4%E3%81%AE%E3%83%AB%E3%83%BC%E3%83%86%E3%82%A3%E3%83%BC%E3%83%B3%E3%80%8D%20%E3%80%80%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routine%2F&amp;amp;text=%E4%B8%AD%E5%AD%A6%E6%A0%A1%E5%85%A5%E8%A9%A6%E3%81%AE%E7%AE%97%E6%95%B0%E3%81%A7%E5%BF%85%E3%81%9A%E7%99%BB%E5%A0%B4%E3%81%99%E3%82%8B%E3%80%8C%E8%A8%88%E7%AE%97%E5%95%8F%E9%A1%8C%E3%80%8D%E3%82%92%E5%BE%97%E6%84%8F%E3%81%AB%E3%81%99%E3%82%8B%E3%80%8C%EF%BC%93%E3%81%A4%E3%81%AE%E3%83%AB%E3%83%BC%E3%83%86%E3%82%A3%E3%83%BC%E3%83%B3%E3%80%8D%20%E3%80%80%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6%A0%A1%E5%85%A5%E8%A9%A6%E3%81%AE%E7%AE%97%E6%95%B0%E3%81%A7%E5%BF%85%E3%81%9A%E7%99%BB%E5%A0%B4%E3%81%99%E3%82%8B%E3%80%8C%E8%A8%88%E7%AE%97%E5%95%8F%E9%A1%8C%E3%80%8D%E3%82%92%E5%BE%97%E6%84%8F%E3%81%AB%E3%81%99%E3%82%8B%E3%80%8C%EF%BC%93%E3%81%A4%E3%81%AE%E3%83%AB%E3%83%BC%E3%83%86%E3%82%A3%E3%83%BC%E3%83%B3%E3%80%8D%20%E3%80%80%20%7C%20%E4%B8%AD%E5%AD%A6%E5%8F%97%E9%A8%93%E5%B0%82%E9%96%80%E3%80%80%E5%A4%8F%E4%BA%95%E7%AE%97%E6%95%B0%E5%A1%BE%0Ahttps%3A%2F%2Fnatsui-sansu-juku.com%2Fcolumn%2Froutine%2F" target="_blank" &gt;&lt;span class="vk_icon_w_r_sns_bluesky icon_sns"&gt;&lt;/span&gt;&lt;span class="sns_txt"&gt;Bluesky&lt;/span&gt;&lt;/a&gt;&lt;/li&gt;&lt;li class="sb_hatena sb_icon"&gt;&lt;a class="sb_icon_inner" href="//b.hatena.ne.jp/add?mode=confirm&amp;url=https%3A%2F%2Fnatsui-sansu-juku.com%2Fcolumn%2Froutine%2F&amp;amp;title=%E4%B8%AD%E5%AD%A6%E6%A0%A1%E5%85%A5%E8%A9%A6%E3%81%AE%E7%AE%97%E6%95%B0%E3%81%A7%E5%BF%85%E3%81%9A%E7%99%BB%E5%A0%B4%E3%81%99%E3%82%8B%E3%80%8C%E8%A8%88%E7%AE%97%E5%95%8F%E9%A1%8C%E3%80%8D%E3%82%92%E5%BE%97%E6%84%8F%E3%81%AB%E3%81%99%E3%82%8B%E3%80%8C%EF%BC%93%E3%81%A4%E3%81%AE%E3%83%AB%E3%83%BC%E3%83%86%E3%82%A3%E3%83%BC%E3%83%B3%E3%80%8D%20%E3%80%80%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sb_icon_inner"data-clipboard-text="中学校入試の算数で必ず登場する「計算問題」を得意にする「３つのルーティーン」 　 | 中学受験専門　夏井算数塾 https://natsui-sansu-juku.com/column/routine/"&gt;&lt;span class="vk_icon_w_r_sns_copy icon_sns"&gt;&lt;i class="fas fa-copy"&gt;&lt;/i&gt;&lt;/span&gt;&lt;span class="sns_txt"&gt;Copy&lt;/span&gt;&lt;/button&gt;&lt;/li&gt;&lt;/ul&gt;&lt;/div&gt;&lt;!-- [ /.socialSet ] --&gt;			
------</t>
  </si>
  <si>
    <t>https://natsui-sansu-juku.com/column/sapix-15/</t>
  </si>
  <si>
    <t>以下のページは不自然なワードを使用しています。
これらを適切に自然な言葉に置き換えて下さい。
なお、本文の装飾や構造は絶対に変えないでください。
【対象ページURL】
https://natsui-sansu-juku.com/column/sapix-15/
【検出された不自然ワード】
- 型
【本文】
------
&lt;div class="container my-4"&gt;
&lt;div class="card shadow-sm border-0 mb-4" style="background: linear-gradient(135deg, #0d47a1, #1976d2); color: #fff;"&gt;
&lt;div class="card-body p-4"&gt;
&lt;div class="d-flex flex-wrap gap-2 mb-2"&gt;&lt;span class="badge bg-warning text-dark"&gt;中学受験算数&lt;/span&gt;&lt;br /&gt;
&lt;span class="badge bg-light text-dark"&gt;サピックス小5｜15分講義まとめ&lt;/span&gt;&lt;/div&gt;
&lt;h1 class="mb-2" style="font-size: 1.8rem; line-height: 1.4;"&gt;サピックス算数を15分で予習・復習──頻出単元の「つまずき」を先に解消する&lt;/h1&gt;
&lt;p class="mb-0" style="opacity: .95;"&gt;単元が進むほど、算数は「公式」よりも「見方・図・考え方」で差がつきます。授業の前後に要点だけ確認し、演習で迷う時間を減らすためのリンク集です。&lt;/p&gt;
&lt;/div&gt;
&lt;/div&gt;
&lt;p&gt;サピックス小5の算数は、解説を読めば分かるのに、演習になると&lt;strong&gt;手が止まる場所が毎回同じ&lt;/strong&gt;──この差が点数に直結します。&lt;br /&gt;
原因は「公式を知らない」より、&lt;strong&gt;図に落とす／条件を拾う／式にする&lt;/strong&gt;ところで判断が遅れることが多いからです。とくに図形・速さ・水そう・規則性は、ここで時間を持っていかれがちです。&lt;/p&gt;
&lt;p&gt;このページは、頻出単元を&lt;strong&gt;15分で要点だけ確認できる動画&lt;/strong&gt;としてまとめたリンク集です。&lt;br /&gt;
授業の前後や、テスト前の短時間で「今日の単元で外しやすい所」を先に把握し、演習を&lt;strong&gt;止まらずに進める&lt;/strong&gt;ために使ってください。&lt;/p&gt;
&lt;p class="mb-4"&gt;見方のズレや苦手単元を&lt;strong&gt;1対1で詰めたい&lt;/strong&gt;場合は、&lt;a href="https://natsui-sansu-juku.com/kobetsu_online/"&gt;中学受験算数のオンライン個別指導（全体像はこちら）&lt;/a&gt;も参考にしてください。&lt;br /&gt;
まずは下の「悩み別」から、いま困っている状態に近い単元を選ぶのが近道です。各動画は&lt;strong&gt;要点確認用&lt;/strong&gt;（予習・復習の補助）として作っています。&lt;/p&gt;
&lt;hr class="my-4" /&gt;
&lt;h2&gt;15分を「成績に直結」させる使い方&lt;/h2&gt;
&lt;ul&gt;
&lt;li&gt;&lt;strong&gt;授業の前（予習）&lt;/strong&gt;：用語と基本パターンだけ先に入れ、授業中に「何の話か分からない」を防ぐ&lt;/li&gt;
&lt;li&gt;&lt;strong&gt;授業の後（復習）&lt;/strong&gt;：板書・解説のポイントを言語化し、演習で再現できる形にする&lt;/li&gt;
&lt;li&gt;&lt;strong&gt;テスト前（直前確認）&lt;/strong&gt;：自分の弱点単元だけ見直し、点を落とす原因（図／式／読み取り）を短時間でカバーする&lt;/li&gt;
&lt;/ul&gt;
&lt;div class="card border-0 shadow-sm my-3"&gt;
&lt;div class="card-body"&gt;&lt;strong&gt;運用のコツ：&lt;/strong&gt;&lt;br /&gt;
15分を「視聴」で終わらせず、必ず&lt;strong&gt;1つだけ&lt;/strong&gt;アウトプットを残します。&lt;br /&gt;
例）「今日の単元の注意点を1行で」「図を1枚だけ写す」「次に同タイプを解くときの解き進め方を3語で」など。&lt;/div&gt;
&lt;/div&gt;
&lt;hr class="my-4" /&gt;
&lt;h2&gt;悩み別：どれから見るか（判断に迷ったらここ）&lt;/h2&gt;
&lt;h3&gt;図形で止まる（角度／面積／点の移動）&lt;/h3&gt;
&lt;ul&gt;
&lt;li&gt;&lt;a href="https://natsui-sansu-juku.com/column/h51-03/"&gt;H51-03 平面図形&lt;/a&gt;&lt;br /&gt;
&lt;small class="text-muted"&gt;角度は補助線（半径）で三角形に分解／面積条件は「つけ足して計算しやすい形に」／ころがり移動の図示を整理。&lt;/small&gt;&lt;/li&gt;
&lt;li&gt;&lt;a href="https://natsui-sansu-juku.com/column/200314/"&gt;510-01 小6算数「平面図形」攻略（等高図形・角）&lt;/a&gt;&lt;br /&gt;
&lt;small class="text-muted"&gt;等高図形の半分の発想、角度のつながり, 図形の見方を短時間で確認。&lt;/small&gt;&lt;/li&gt;
&lt;li&gt;&lt;a href="https://natsui-sansu-juku.com/column/510-02/"&gt;510-02 複合図形と円&lt;/a&gt;&lt;br /&gt;
&lt;small class="text-muted"&gt;円・おうぎ形・複合図形は「パターン化」して処理。半径・直径・弧・面積の対応を正確に保つ。&lt;/small&gt;&lt;/li&gt;
&lt;li&gt;&lt;a href="https://natsui-sansu-juku.com/column/510-12/"&gt;510-12 点の移動&lt;/a&gt;&lt;br /&gt;
&lt;small class="text-muted"&gt;点の動きを文章どおりに図へ。面積変化は「高さが同じ三角形」「同じ底辺」に着目して整理。&lt;/small&gt;&lt;/li&gt;
&lt;/ul&gt;
&lt;h3&gt;数と計算が不安定（約数・倍数／分数小数／概数）&lt;/h3&gt;
&lt;ul&gt;
&lt;li&gt;&lt;a href="https://natsui-sansu-juku.com/column/510-03/"&gt;510-03 約数&lt;/a&gt;&lt;br /&gt;
&lt;small class="text-muted"&gt;割り算の整理で「約数を見落とす」ミスを防ぐ。倍数との違いもセットで確認。&lt;/small&gt;&lt;/li&gt;
&lt;li&gt;&lt;a href="https://natsui-sansu-juku.com/column/510-04/"&gt;510-04 倍数&lt;/a&gt;&lt;br /&gt;
&lt;small class="text-muted"&gt;倍数は「同じ数をかけて並べる」基本へ戻す。倍数条件の読み落としを減らす。&lt;/small&gt;&lt;/li&gt;
&lt;li&gt;&lt;a href="https://natsui-sansu-juku.com/column/510-06/"&gt;510-06 分数と小数&lt;/a&gt;&lt;br /&gt;
&lt;small class="text-muted"&gt;分数⇔小数の変換、計算の順序、大小比較でミスしやすいポイントを整理。&lt;/small&gt;&lt;/li&gt;
&lt;li&gt;&lt;a href="https://natsui-sansu-juku.com/column/h51-01/"&gt;H51-01 概数（四捨五入／未満・以下／範囲）&lt;/a&gt;&lt;br /&gt;
&lt;small class="text-muted"&gt;概数は「答えの幅（範囲）」が本体。未満・以下、数・整数の言葉を丁寧に扱う。&lt;/small&gt;&lt;/li&gt;
&lt;/ul&gt;
&lt;h3&gt;速さが不安定（旅人算／ダイヤグラム）&lt;/h3&gt;
&lt;ul&gt;
&lt;li&gt;&lt;a href="https://natsui-sansu-juku.com/column/510-08/"&gt;510-08 旅人算(1)&lt;/a&gt;&lt;br /&gt;
&lt;small class="text-muted"&gt;単位換算を先に準備。出会う／追いつくの違いを図で分ける。&lt;/small&gt;&lt;/li&gt;
&lt;li&gt;&lt;a href="https://natsui-sansu-juku.com/column/510-09/"&gt;510-09 旅人算（ダイヤグラム）&lt;/a&gt;&lt;br /&gt;
&lt;small class="text-muted"&gt;三人パターン・複雑ケースはダイヤグラムで整理。速さは「和・差」で扱う場面を明確化。&lt;/small&gt;&lt;/li&gt;
&lt;/ul&gt;
&lt;h3&gt;立体・水そうで止まる（底面／高さ／グラフ）&lt;/h3&gt;
&lt;ul&gt;
&lt;li&gt;&lt;a href="https://natsui-sansu-juku.com/column/510-07/"&gt;510-07 立体図形(1)（柱体・すい体・水そう）&lt;/a&gt;&lt;br /&gt;
&lt;small class="text-muted"&gt;「底面がどこか」「高さがどこか」を決めれば体積の解き方はブレにくい。水そうは典型の図を先に持つ。&lt;/small&gt;&lt;/li&gt;
&lt;li&gt;&lt;a href="https://natsui-sansu-juku.com/column/510-11/"&gt;510-11 水そうとグラフ&lt;/a&gt;&lt;br /&gt;
&lt;small class="text-muted"&gt;断面の変化でグラフが折れる理由を理解。平均の扱い・傾きの読み取りを整理。&lt;/small&gt;&lt;/li&gt;
&lt;/ul&gt;
&lt;h3&gt;規則性が苦手（数列・周期・表）&lt;/h3&gt;
&lt;ul&gt;
&lt;li&gt;&lt;a href="https://natsui-sansu-juku.com/column/510-13/"&gt;510-13 規則性（数列・周期）&lt;/a&gt;&lt;br /&gt;
&lt;small class="text-muted"&gt;規則性は「周期」「差」「表」で見える化。数え落とし・ズレを起こしやすいポイントを確認。&lt;/small&gt;&lt;/li&gt;
&lt;/ul&gt;
&lt;h3&gt;文章題の解法を固めたい（和差算・消去算・過不足算・つるかめ算）&lt;/h3&gt;
&lt;ul&gt;
&lt;li&gt;&lt;a href="https://natsui-sansu-juku.com/column/h51-02/"&gt;H51-02 和と差に関する問題&lt;/a&gt;&lt;br /&gt;
&lt;small class="text-muted"&gt;線分図・表で整理して「なぜその式になるか」を言える状態に。解法パターンを押さえてから演習へ。&lt;/small&gt;&lt;/li&gt;
&lt;/ul&gt;
&lt;hr class="my-4" /&gt;
&lt;h2&gt;単元をまたいで学習リズムが安定しない人へ（総合回）&lt;/h2&gt;
&lt;p&gt;「単元ごとの基本は分かるのに、応用で一気に止まる」場合は、&lt;strong&gt;複数単元をまたぐ“つなぎ方”&lt;/strong&gt;が弱いことが多いです。&lt;br /&gt;
ここは、単元別にバラして勉強するより、先に総合回で&lt;strong&gt;考え方の共通ルール&lt;/strong&gt;を押さえる方が早いケースがあります。&lt;/p&gt;
&lt;ul&gt;
&lt;li&gt;&lt;a href="https://natsui-sansu-juku.com/column/510-05/"&gt;510-05 総合(01〜04)&lt;/a&gt;&lt;br /&gt;
&lt;small class="text-muted"&gt;平面図形＋約数倍数の総合. 単元の知識を「問題処理」へつなぐ感覚を確認。&lt;/small&gt;&lt;/li&gt;
&lt;li&gt;&lt;a href="https://natsui-sansu-juku.com/column/510-10/"&gt;510-10 総合&lt;/a&gt;&lt;br /&gt;
&lt;small class="text-muted"&gt;分数の発展・部分分数分解・水そう応用・旅人算の図. 応用で対応しきれなくなるポイントを整理。&lt;/small&gt;&lt;/li&gt;
&lt;/ul&gt;
&lt;hr class="my-4" /&gt;
&lt;h2&gt;1週間の学習リズム（迷ったらこの運用）&lt;/h2&gt;
&lt;ol&gt;
&lt;li&gt;&lt;strong&gt;授業前&lt;/strong&gt;：該当単元の動画を1本だけ見る（15分）&lt;/li&gt;
&lt;li&gt;&lt;strong&gt;授業後&lt;/strong&gt;：同じ単元の問題を2〜3題だけ解く（量より再現性）&lt;/li&gt;
&lt;li&gt;&lt;strong&gt;間違えたら&lt;/strong&gt;：「どこで止まったか」を1語で記録（図／式／読み取り／計算）&lt;/li&gt;
&lt;li&gt;&lt;strong&gt;週末&lt;/strong&gt;：記録が多い単元をもう1回見て、同タイプを解き直す&lt;/li&gt;
&lt;/ol&gt;
&lt;p class="mb-0"&gt;15分講義は、長時間の勉強を増やすためではなく、&lt;strong&gt;演習で判断に迷う時間を減らすため&lt;/strong&gt;に使うのが最も効果的です。&lt;br /&gt;
「見て分かった」で終わらせず、次の1問で同じ解き進め方を再現できる状態まで落とし込みましょう。&lt;/p&gt;
&lt;/div&gt;
&lt;section id="veu_cta-31798" class="veu_cta"&gt;&lt;/section&gt;
&lt;div class="veu_socialSet veu_socialSet-auto veu_socialSet-position-after veu_contentAddSection"&gt;
&lt;p&gt;&amp;nbsp;&lt;/p&gt;
&lt;/div&gt;
&lt;p&gt;&lt;!-- [ /.socialSet ] --&gt;&lt;/p&gt;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sapix-15%2F&amp;amp;t=%E3%82%B5%E3%83%94%E3%83%83%E3%82%AF%E3%82%B9%E5%B0%8F5%E7%AE%97%E6%95%B0%2015%E5%88%86%E3%81%BE%E3%81%A8%E3%82%81%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sapix-15%2F&amp;amp;text=%E3%82%B5%E3%83%94%E3%83%83%E3%82%AF%E3%82%B9%E5%B0%8F5%E7%AE%97%E6%95%B0%2015%E5%88%86%E3%81%BE%E3%81%A8%E3%82%81%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82%B5%E3%83%94%E3%83%83%E3%82%AF%E3%82%B9%E5%B0%8F5%E7%AE%97%E6%95%B0%2015%E5%88%86%E3%81%BE%E3%81%A8%E3%82%81%20%7C%20%E4%B8%AD%E5%AD%A6%E5%8F%97%E9%A8%93%E5%B0%82%E9%96%80%E3%80%80%E5%A4%8F%E4%BA%95%E7%AE%97%E6%95%B0%E5%A1%BE%0Ahttps%3A%2F%2Fnatsui-sansu-juku.com%2Fcolumn%2Fsapix-15%2F" target="_blank" &gt;&lt;span class="vk_icon_w_r_sns_bluesky icon_sns"&gt;&lt;/span&gt;&lt;span class="sns_txt"&gt;Bluesky&lt;/span&gt;&lt;/a&gt;&lt;/li&gt;&lt;li class="sb_hatena sb_icon"&gt;&lt;a class="sb_icon_inner" href="//b.hatena.ne.jp/add?mode=confirm&amp;url=https%3A%2F%2Fnatsui-sansu-juku.com%2Fcolumn%2Fsapix-15%2F&amp;amp;title=%E3%82%B5%E3%83%94%E3%83%83%E3%82%AF%E3%82%B9%E5%B0%8F5%E7%AE%97%E6%95%B0%2015%E5%88%86%E3%81%BE%E3%81%A8%E3%82%81%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sb_icon_inner"data-clipboard-text="サピックス小5算数 15分まとめ | 中学受験専門　夏井算数塾 https://natsui-sansu-juku.com/column/sapix-15/"&gt;&lt;span class="vk_icon_w_r_sns_copy icon_sns"&gt;&lt;i class="fas fa-copy"&gt;&lt;/i&gt;&lt;/span&gt;&lt;span class="sns_txt"&gt;Copy&lt;/span&gt;&lt;/button&gt;&lt;/li&gt;&lt;/ul&gt;&lt;/div&gt;&lt;!-- [ /.socialSet ] --&gt;			
------</t>
  </si>
  <si>
    <t>https://natsui-sansu-juku.com/corporate_data/</t>
  </si>
  <si>
    <t>以下のページは不自然なワードを使用しています。
これらを適切に自然な言葉に置き換えて下さい。
なお、本文の装飾や構造は絶対に変えないでください。
【対象ページURL】
https://natsui-sansu-juku.com/corporate_data/
【検出された不自然ワード】
- 型
【本文】
------
&lt;p&gt;「中学受験専門 夏井算数塾」は、株式会社アリスメティカジャパンによって運営されています。&lt;/p&gt;
&lt;h2&gt;会社概要&lt;/h2&gt;
&lt;h3&gt;社名&lt;/h3&gt;
&lt;p&gt;株式会社アリスメティカジャパン&lt;br /&gt;
Arithmetica Japan Co., Ltd.&lt;/p&gt;
&lt;p&gt;&lt;img decoding="async" class="alignnone size-medium wp-image-65" src="https://natsui-sansu-juku.com/wp-content/uploads/2016/12/yoko-300x64.png" alt="yoko" width="300" height="64" srcset="https://natsui-sansu-juku.com/wp-content/uploads/2016/12/yoko-300x64.png 300w, https://natsui-sansu-juku.com/wp-content/uploads/2016/12/yoko-768x164.png 768w, https://natsui-sansu-juku.com/wp-content/uploads/2016/12/yoko.png 945w" sizes="(max-width: 300px) 100vw, 300px" /&gt;&lt;/p&gt;
&lt;p&gt;&amp;nbsp;&lt;/p&gt;
&lt;h3&gt;本社&lt;/h3&gt;
&lt;p&gt;〒160-0004&lt;br /&gt;
東京都新宿区四谷１－７　装美ビル301&lt;br /&gt;
Tel：&lt;span data-cwtag="03-4400-2879"&gt;03-4400-2879&lt;/span&gt;&lt;/p&gt;
&lt;h3&gt;代表者&lt;/h3&gt;
&lt;p&gt;代表取締役　夏井　一成&lt;/p&gt;
&lt;h3&gt;設立&lt;/h3&gt;
&lt;p&gt;2016年8月2日&lt;/p&gt;
&lt;h3&gt;資本金&lt;/h3&gt;
&lt;p&gt;1,000,000円&lt;/p&gt;
&lt;h3&gt;事業内容&lt;/h3&gt;
&lt;h5&gt;教室運営事業&lt;/h5&gt;
&lt;p&gt;「中学受験専門　夏井算数塾」…中学受験算数の完全１対１教室型個別指導・オンライン個別指導塾&lt;/p&gt;
&lt;p&gt;&lt;a href="https://natsui-sansu-juku.com/"&gt;&lt;img decoding="async" src="https://arithmetica.jp/wp/wp-content/uploads/2019/06/9a60f8b1f9dfa7afc66bd387de75f55d.jpg" /&gt;&lt;/a&gt;&lt;/p&gt;
&lt;p&gt;「受験国語専門　読解ラボ東京」…受験国語専門の完全１対１個別指導・少数集団授業の指導塾&lt;/p&gt;
&lt;p&gt;&lt;a href="http://dokkai-labo.tokyo/"&gt;&lt;img decoding="async" src="https://arithmetica.jp/wp/wp-content/uploads/2019/06/tate_100.jpg" /&gt;&lt;/a&gt;&lt;/p&gt;
&lt;p&gt;「中高一貫校専門塾エスコット(Escot)～定期試験対策から大学受験指導まで～」…中高一貫校専門の英語・数学・国語の完全１対１個別指導塾&lt;/p&gt;
&lt;p&gt;&lt;a href="https://juku-escot.com/"&gt;&lt;img decoding="async" src="https://arithmetica.jp/wp/wp-content/uploads/2019/06/tate_100-1.jpg" /&gt;&lt;/a&gt;&lt;/p&gt;
&lt;p&gt;「受験社会専門塾　令和」…受験社会専門の完全１対１の個別指導塾&lt;/p&gt;
&lt;p&gt;&lt;a href="http://jukureiwa.com/"&gt;&lt;img decoding="async" src="https://arithmetica.jp/wp/wp-content/uploads/2019/06/END_tate_ver2_100.jpg" /&gt;&lt;/a&gt;&lt;/p&gt;
&lt;p&gt;「古典専門塾　かきつばた」…完全１対１の古文・漢文個別指導塾&lt;/p&gt;
&lt;p data-wp-editing="1"&gt;&lt;a href="https://koten-kakitsubata.jp/"&gt;&lt;img decoding="async" class="alignnone size-full wp-image-31726" src="https://natsui-sansu-juku.com/wp-content/uploads/2023/08/tate_400-300x300-150x150-2.jpg" alt="" width="120" height="120" /&gt;&lt;/a&gt;&lt;/p&gt;
&lt;p&gt;「受験英語専門ゼミ　Re-Write」…受験英語塾&lt;/p&gt;
&lt;p&gt;&lt;a href="https://eigo-rewrite.com/"&gt;&lt;img decoding="async" class="alignnone size-full wp-image-31731" src="https://natsui-sansu-juku.com/wp-content/uploads/2023/08/logo_tate-150x145-2.png" alt="" width="110" height="105" /&gt;&lt;/a&gt;&lt;/p&gt;
&lt;p&gt;「英語教室サポート」…英語専門塾&lt;/p&gt;
&lt;p&gt;&lt;img loading="lazy" decoding="async" class="alignnone size-full wp-image-31732" src="https://natsui-sansu-juku.com/wp-content/uploads/2023/08/tate-140x150-2.jpg" alt="" width="110" height="117" /&gt;&lt;/p&gt;
&lt;p&gt;基礎力Stadium「国語のトリガー」…国語が苦手な受験生専門の塾&lt;/p&gt;
&lt;p&gt;&lt;a href="https://www.kokugo-trigger.com/"&gt;&lt;img loading="lazy" decoding="async" class="alignnone size-full wp-image-31729" src="https://natsui-sansu-juku.com/wp-content/uploads/2023/08/79255d4610bbb2a3d7a6e3db7684429c-150x126-1.jpg" alt="" width="120" height="100" /&gt;&lt;/a&gt;&lt;/p&gt;
&lt;p&gt;受験理科専門塾「しゅん吉クエスト」&amp;#8230;理科嫌いの受験生専門の塾&lt;/p&gt;
&lt;h5&gt;&lt;a href="https://rika-quest.com/"&gt;&lt;img loading="lazy" decoding="async" class="alignnone size-full wp-image-31730" src="https://natsui-sansu-juku.com/wp-content/uploads/2023/08/f9b7b40f610cc17630bfbf2a0b33e416-150x132-1.jpg" alt="" width="120" height="105" /&gt;&lt;/a&gt;&lt;/h5&gt;
&lt;h5&gt;受験教育WEBサービス事業&lt;/h5&gt;
&lt;p&gt;「夏井算数塾WEB　～最速の算数講義～」…中学受験のために算数を学習する小学生の「より具体的な悩み」を解決するためのWEB講義サイト&lt;/p&gt;
&lt;p&gt;&lt;a href="https://filmuy.com/arithmetica/"&gt;&lt;img loading="lazy" decoding="async" class="alignnone size-medium wp-image-1333" src="https://natsui-sansu-juku.com/wp-content/uploads/2018/06/ロゴ_square-300x226.jpg" alt="" width="300" height="226" srcset="https://natsui-sansu-juku.com/wp-content/uploads/2018/06/ロゴ_square-300x226.jpg 300w, https://natsui-sansu-juku.com/wp-content/uploads/2018/06/ロゴ_square.jpg 338w" sizes="auto, (max-width: 300px) 100vw, 300px" /&gt;&lt;/a&gt;&lt;/p&gt;
&lt;h5&gt;受験指導サポート事業&lt;/h5&gt;
&lt;p&gt;中学受験国語の指導法に苦戦している先生方のためのコーチングプログラム&lt;br /&gt;
&lt;a href="https://arithmetica.jp/support/" target="_blank" rel="noopener noreferrer"&gt;詳細はこちら&lt;/a&gt;&lt;/p&gt;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href="//www.facebook.com/sharer.php?src=bm&amp;u=https%3A%2F%2Fnatsui-sansu-juku.com%2Fcorporate_data%2F&amp;amp;t=%E4%BC%9A%E7%A4%BE%E6%A6%82%E8%A6%81%20%7C%20%E4%B8%AD%E5%AD%A6%E5%8F%97%E9%A8%93%E5%B0%82%E9%96%80%E3%80%80%E5%A4%8F%E4%BA%95%E7%AE%97%E6%95%B0%E5%A1%BE"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href="//twitter.com/intent/tweet?url=https%3A%2F%2Fnatsui-sansu-juku.com%2Fcorporate_data%2F&amp;amp;text=%E4%BC%9A%E7%A4%BE%E6%A6%82%E8%A6%81%20%7C%20%E4%B8%AD%E5%AD%A6%E5%8F%97%E9%A8%93%E5%B0%82%E9%96%80%E3%80%80%E5%A4%8F%E4%BA%95%E7%AE%97%E6%95%B0%E5%A1%BE"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href="https://bsky.app/intent/compose?text=%E4%BC%9A%E7%A4%BE%E6%A6%82%E8%A6%81%20%7C%20%E4%B8%AD%E5%AD%A6%E5%8F%97%E9%A8%93%E5%B0%82%E9%96%80%E3%80%80%E5%A4%8F%E4%BA%95%E7%AE%97%E6%95%B0%E5%A1%BE%0Ahttps%3A%2F%2Fnatsui-sansu-juku.com%2Fcorporate_data%2F" target="_blank" &gt;&lt;span class="vk_icon_w_r_sns_bluesky icon_sns"&gt;&lt;/span&gt;&lt;span class="sns_txt"&gt;Bluesky&lt;/span&gt;&lt;/a&gt;&lt;/li&gt;&lt;li class="sb_hatena sb_icon"&gt;&lt;a class="sb_icon_inner" href="//b.hatena.ne.jp/add?mode=confirm&amp;url=https%3A%2F%2Fnatsui-sansu-juku.com%2Fcorporate_data%2F&amp;amp;title=%E4%BC%9A%E7%A4%BE%E6%A6%82%E8%A6%81%20%7C%20%E4%B8%AD%E5%AD%A6%E5%8F%97%E9%A8%93%E5%B0%82%E9%96%80%E3%80%80%E5%A4%8F%E4%BA%95%E7%AE%97%E6%95%B0%E5%A1%BE"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href="//getpocket.com/edit?url=https%3A%2F%2Fnatsui-sansu-juku.com%2Fcorporate_data%2F&amp;title=%E4%BC%9A%E7%A4%BE%E6%A6%82%E8%A6%81%20%7C%20%E4%B8%AD%E5%AD%A6%E5%8F%97%E9%A8%93%E5%B0%82%E9%96%80%E3%80%80%E5%A4%8F%E4%BA%95%E7%AE%97%E6%95%B0%E5%A1%BE"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sb_icon_inner"data-clipboard-text="会社概要 | 中学受験専門　夏井算数塾 https://natsui-sansu-juku.com/corporate_data/"&gt;&lt;span class="vk_icon_w_r_sns_copy icon_sns"&gt;&lt;i class="fas fa-copy"&gt;&lt;/i&gt;&lt;/span&gt;&lt;span class="sns_txt"&gt;Copy&lt;/span&gt;&lt;/button&gt;&lt;/li&gt;&lt;/ul&gt;&lt;/div&gt;&lt;!-- [ /.socialSet ] --&gt;	
------</t>
  </si>
  <si>
    <t>https://natsui-sansu-juku.com/info/250215/</t>
  </si>
  <si>
    <t>以下のページは不自然なワードを使用しています。
これらを適切に自然な言葉に置き換えて下さい。
なお、本文の装飾や構造は絶対に変えないでください。
【対象ページURL】
https://natsui-sansu-juku.com/info/250215/
【検出された不自然ワード】
- 型
【本文】
------
&lt;div class="post-content"&gt;
&lt;div class="notice-box"&gt;
&lt;h2 class="notice-title"&gt;【中学受験生・保護者の皆さまへ】&lt;/h2&gt;
&lt;p&gt;夏井算数塾では、2025年2月15日より毎週土曜日20時からライブ配信を開始しました。&lt;/p&gt;
&lt;/div&gt;
&lt;h3 class="section-title"&gt;📌 このライブ配信の目的&lt;/h3&gt;
&lt;p data-start="25" data-end="58"&gt;中学受験の算数は、知識を詰め込むだけでは高得点にはつながりません。&lt;/p&gt;
&lt;p data-start="60" data-end="89"&gt;本配信では、実際の入試問題を扱いながら、次の力を養います。&lt;/p&gt;
&lt;ul data-start="91" data-end="165" data-is-last-node="" data-is-only-node=""&gt;
&lt;li data-start="91" data-end="119"&gt;
&lt;p data-start="93" data-end="119"&gt;問題を見て「何を考えるべきか」を瞬時に判断する力&lt;/p&gt;
&lt;/li&gt;
&lt;li data-start="120" data-end="142"&gt;
&lt;p data-start="122" data-end="142"&gt;適切な解法を選び、素早く正確に解く力&lt;/p&gt;
&lt;/li&gt;
&lt;li data-start="143" data-end="165" data-is-last-node=""&gt;
&lt;p data-start="145" data-end="165" data-is-last-node=""&gt;計算や解法ミスを減らし、得点率を高める力&lt;/p&gt;
&lt;/li&gt;
&lt;/ul&gt;
&lt;h3 class="section-title"&gt;📝 ライブ配信の特徴&lt;/h3&gt;
&lt;ul class="feature-list"&gt;
&lt;li&gt;&lt;strong&gt;入試問題を徹底分析&lt;/strong&gt; – 過去問を用いて、出題意図や解法の流れを詳しく解説&lt;/li&gt;
&lt;li&gt;&lt;strong&gt;計算の工夫・途中経過の書き方&lt;/strong&gt; – 本番での得点力に直結する実践テクニックを指導&lt;/li&gt;
&lt;li&gt;&lt;strong&gt;アウトプット型の学習&lt;/strong&gt; – 事前に問題を解いておくことで、より深く理解できる&lt;/li&gt;
&lt;/ul&gt;
&lt;h3 class="section-title"&gt;🎯 こんな方におすすめ&lt;/h3&gt;
&lt;ul class="recommend-list"&gt;
&lt;li&gt;過去問を活用し、志望校合格のために得点力を高めたい受験生&lt;/li&gt;
&lt;li&gt;塾や学校の授業ではカバーしきれない実践的な解法を学びたい方&lt;/li&gt;
&lt;li&gt;計算ミスや思考の混乱を減らし、確実に点を取れるようになりたい方&lt;/li&gt;
&lt;/ul&gt;
&lt;h3 class="section-title"&gt;📅 配信スケジュール&lt;/h3&gt;
&lt;ul class="schedule-list"&gt;
&lt;li&gt;&lt;strong&gt;開始日：&lt;/strong&gt;2025年2月15日&lt;/li&gt;
&lt;li&gt;&lt;strong&gt;配信日時：&lt;/strong&gt;毎週土曜日 20:00～（約1時間）&lt;/li&gt;
&lt;li&gt;&lt;strong&gt;内容：&lt;/strong&gt;実際の過去問を使用し、解法のコツ・解答のポイントを詳しく解説&lt;/li&gt;
&lt;li&gt;&lt;strong&gt;配信方法：&lt;/strong&gt;Webライブ配信（詳細は「&lt;a href="https://natsui-sansu-juku.com/column/tokuten_detail/"&gt;ライブ配信詳細&lt;/a&gt;」をご確認ください）&lt;/li&gt;
&lt;/ul&gt;
&lt;div class="cta-box"&gt;
&lt;h3 class="cta-title"&gt;📢 参加方法&lt;/h3&gt;
&lt;p&gt;配信はどなたでもご視聴いただけます。事前に解いた問題を手元に準備しておくと、より理解が深まります。&lt;/p&gt;
&lt;p&gt;詳細や配信URLは以下のページでご確認ください。&lt;/p&gt;
&lt;p&gt;&lt;a class="btn btn-primary" href="https://natsui-sansu-juku.com/column/tokuten_detail/"&gt;ライブ配信詳細を見る&lt;/a&gt;&lt;/p&gt;
&lt;/div&gt;
&lt;h3 class="section-title"&gt;🎯 過去問を使い尽くして、合格へ！&lt;/h3&gt;
&lt;p&gt;受験本番で確実に得点するためには、「正しい解き方」を知るだけでなく、それを実践できる力が必要です。&lt;/p&gt;
&lt;p&gt;ぜひこの機会に、算数の解き方を極め、志望校合格を目指しましょう！&lt;/p&gt;
&lt;p&gt;夏井算数塾が、あなたの「得点力向上」を全力でサポートします。&lt;/p&gt;
&lt;/div&gt;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250215%2F&amp;amp;t=%E3%80%90%E6%96%B0%E4%BC%81%E7%94%BB%E3%80%91%E7%AE%97%E6%95%B0%E3%81%AE%E5%BE%97%E7%82%B9%E5%8A%9B%E5%90%91%E4%B8%8A%E3%82%92%E3%82%B5%E3%83%9D%E3%83%BC%E3%83%88%EF%BC%81%E3%83%A9%E3%82%A4%E3%83%96%E9%85%8D%E4%BF%A1%E3%82%B9%E3%82%BF%E3%83%BC%E3%83%88%F0%9F%8E%A5%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250215%2F&amp;amp;text=%E3%80%90%E6%96%B0%E4%BC%81%E7%94%BB%E3%80%91%E7%AE%97%E6%95%B0%E3%81%AE%E5%BE%97%E7%82%B9%E5%8A%9B%E5%90%91%E4%B8%8A%E3%82%92%E3%82%B5%E3%83%9D%E3%83%BC%E3%83%88%EF%BC%81%E3%83%A9%E3%82%A4%E3%83%96%E9%85%8D%E4%BF%A1%E3%82%B9%E3%82%BF%E3%83%BC%E3%83%88%F0%9F%8E%A5%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80%90%E6%96%B0%E4%BC%81%E7%94%BB%E3%80%91%E7%AE%97%E6%95%B0%E3%81%AE%E5%BE%97%E7%82%B9%E5%8A%9B%E5%90%91%E4%B8%8A%E3%82%92%E3%82%B5%E3%83%9D%E3%83%BC%E3%83%88%EF%BC%81%E3%83%A9%E3%82%A4%E3%83%96%E9%85%8D%E4%BF%A1%E3%82%B9%E3%82%BF%E3%83%BC%E3%83%88%F0%9F%8E%A5%20%7C%20%E4%B8%AD%E5%AD%A6%E5%8F%97%E9%A8%93%E5%B0%82%E9%96%80%E3%80%80%E5%A4%8F%E4%BA%95%E7%AE%97%E6%95%B0%E5%A1%BE%0Ahttps%3A%2F%2Fnatsui-sansu-juku.com%2Finfo%2F250215%2F" target="_blank" &gt;&lt;span class="vk_icon_w_r_sns_bluesky icon_sns"&gt;&lt;/span&gt;&lt;span class="sns_txt"&gt;Bluesky&lt;/span&gt;&lt;/a&gt;&lt;/li&gt;&lt;li class="sb_hatena sb_icon"&gt;&lt;a class="sb_icon_inner" href="//b.hatena.ne.jp/add?mode=confirm&amp;url=https%3A%2F%2Fnatsui-sansu-juku.com%2Finfo%2F250215%2F&amp;amp;title=%E3%80%90%E6%96%B0%E4%BC%81%E7%94%BB%E3%80%91%E7%AE%97%E6%95%B0%E3%81%AE%E5%BE%97%E7%82%B9%E5%8A%9B%E5%90%91%E4%B8%8A%E3%82%92%E3%82%B5%E3%83%9D%E3%83%BC%E3%83%88%EF%BC%81%E3%83%A9%E3%82%A4%E3%83%96%E9%85%8D%E4%BF%A1%E3%82%B9%E3%82%BF%E3%83%BC%E3%83%88%F0%9F%8E%A5%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250215%2F&amp;title=%E3%80%90%E6%96%B0%E4%BC%81%E7%94%BB%E3%80%91%E7%AE%97%E6%95%B0%E3%81%AE%E5%BE%97%E7%82%B9%E5%8A%9B%E5%90%91%E4%B8%8A%E3%82%92%E3%82%B5%E3%83%9D%E3%83%BC%E3%83%88%EF%BC%81%E3%83%A9%E3%82%A4%E3%83%96%E9%85%8D%E4%BF%A1%E3%82%B9%E3%82%BF%E3%83%BC%E3%83%88%F0%9F%8E%A5%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sb_icon_inner"data-clipboard-text="【新企画】算数の得点力向上をサポート！ライブ配信スタート🎥 | 中学受験専門　夏井算数塾 https://natsui-sansu-juku.com/info/250215/"&gt;&lt;span class="vk_icon_w_r_sns_copy icon_sns"&gt;&lt;i class="fas fa-copy"&gt;&lt;/i&gt;&lt;/span&gt;&lt;span class="sns_txt"&gt;Copy&lt;/span&gt;&lt;/button&gt;&lt;/li&gt;&lt;/ul&gt;&lt;/div&gt;&lt;!-- [ /.socialSet ] --&gt;			
------</t>
  </si>
  <si>
    <t>https://natsui-sansu-juku.com/lastmilers/</t>
  </si>
  <si>
    <t>以下のページは不自然なワードを使用しています。
これらを適切に自然な言葉に置き換えて下さい。
なお、本文の装飾や構造は絶対に変えないでください。
【対象ページURL】
https://natsui-sansu-juku.com/lastmilers/
【検出された不自然ワード】
- 立て直
【本文】
------
&lt;p&gt;&lt;img fetchpriority="high" decoding="async" class="alignnone size-full wp-image-1848" src="https://natsui-sansu-juku.com/wp-content/uploads/2018/06/mat_seminar.png" sizes="(max-width: 755px) 100vw, 755px" srcset="https://natsui-sansu-juku.com/wp-content/uploads/2018/06/mat_seminar.png 755w, https://natsui-sansu-juku.com/wp-content/uploads/2018/06/mat_seminar-300x139.png 300w" alt="直前期の受験対策に特化した講座を強調。" width="755" height="350" /&gt;&lt;/p&gt;
&lt;p&gt;本講座を含む夏井算数塾の開講講座の全体像は、&lt;a href="https://natsui-sansu-juku.com/kouza/"&gt;開講講座 &amp;#8211; 中学受験専門 夏井算数塾（全体像はこちら）&lt;/a&gt;でご確認ください。&lt;/p&gt;
&lt;p&gt;&lt;!-- ▼ 目立つCTA（上部追加／元の文は変更なし） --&gt;&lt;/p&gt;
&lt;div style="background: #0d6efd; border: 2px solid #0a58ca; color: #fff; padding: 18px 18px 16px; margin: 18px 0 26px; border-radius: 12px; text-align: center;"&gt;
&lt;div style="font-size: 18px; font-weight: 800; letter-spacing: .02em; margin-bottom: 8px;"&gt;直前期の算数、どこから立て直すか迷ったら&lt;/div&gt;
&lt;div style="font-size: 14px; opacity: .95; margin-bottom: 12px;"&gt;志望校／過去問得点／苦手単元をもとに、特訓の使い方を整理します&lt;/div&gt;
&lt;p&gt;&lt;a style="display: inline-block; background: #fff; color: #0a58ca; padding: 12px 22px; text-decoration: none; border-radius: 10px; font-weight: 800;" href="https://natsui-sansu-juku.com/inquiry/"&gt;&lt;br /&gt;
▶ お問い合わせ&lt;br /&gt;
&lt;/a&gt;&lt;br /&gt;
&lt;a style="display: inline-block; margin-left: 10px; background: #111; color: #fff; padding: 12px 18px; text-decoration: none; border-radius: 10px; font-weight: 800;" href="https://natsui-sansu-juku.com/kouza/"&gt;&lt;br /&gt;
▶ 開講講座の全体像を見る&lt;br /&gt;
&lt;/a&gt;&lt;/p&gt;
&lt;/div&gt;
&lt;h2&gt;ラストマイラーズ特訓って？&lt;/h2&gt;
&lt;p&gt;&lt;img decoding="async" class="alignnone size-medium wp-image-1689" src="https://natsui-sansu-juku.com/wp-content/uploads/2018/06/header2-300x240.png" sizes="(max-width: 300px) 100vw, 300px" srcset="https://natsui-sansu-juku.com/wp-content/uploads/2018/06/header2-300x240.png 300w, https://natsui-sansu-juku.com/wp-content/uploads/2018/06/header2-768x614.png 768w, https://natsui-sansu-juku.com/wp-content/uploads/2018/06/header2.png 867w" alt=" 夏井算数塾の授業風景を表現したヘッダー画像。「駆け込み寺」としての信頼を象徴。" width="300" height="240" /&gt;&lt;br /&gt;
当塾はこれまで、多くの生徒さんにとって「駆け込み寺」となり、入試直前期を共に戦ってきました。&lt;/p&gt;
&lt;p&gt;&lt;span style="color: #0000ff;"&gt;直前期には、直前期ならではの戦い方がある&lt;/span&gt;にもかかわらず、ほとんどの生徒さんはそのことに気づかず、&lt;span style="color: #ff0000;"&gt;右往左往&lt;/span&gt;してしまいがちです。&lt;br /&gt;
お父さん・お母さんは&lt;span style="color: #ff0000;"&gt;焦る一方&lt;/span&gt;なのに、その気持ちは生徒さんにはなかなか&lt;span style="color: #ff0000;"&gt;届かない&lt;/span&gt;。&lt;br /&gt;
しかし、生徒さん自身も焦っていないわけではなく、&lt;span style="color: #ff0000;"&gt;気分のアップダウン&lt;/span&gt;が日々目に見えて表れるようになります。&lt;/p&gt;
&lt;p&gt;そんな入試直前期に、当塾はこれまでの指導を通して&lt;span style="color: #0000ff;"&gt;膨大な経験値&lt;/span&gt;と&lt;span style="color: #0000ff;"&gt;確かな強み&lt;/span&gt;を培ってきました。&lt;/p&gt;
&lt;p&gt;「１日に不合格だった学校に、４日には合格できた！」&lt;br /&gt;
「９月には10点しか取れなかった学校に合格できた！」&lt;/p&gt;
&lt;p&gt;こうしたエピソードを生み出す&lt;span style="color: #0000ff;"&gt;不屈の戦闘力&lt;/span&gt;を育て上げてきた当塾が、直前期の受験をサポートするために立ち上げた特訓スタイル──それが「&lt;span style="color: #339966;"&gt;ラストマイラーズ特訓&lt;/span&gt;」です。&lt;/p&gt;
&lt;p&gt;&lt;!-- ▼ 中間CTA（概要の直後／元の文は変更なし） --&gt;&lt;/p&gt;
&lt;div style="background: #111; color: #fff; padding: 22px; margin: 26px 0 34px; border-radius: 14px;"&gt;
&lt;div style="font-size: 18px; font-weight: 800; margin-bottom: 10px; text-align: center;"&gt;入試直前期の「右往左往」を止めたい方へ&lt;/div&gt;
&lt;div style="font-size: 14px; opacity: .92; margin-bottom: 14px; text-align: center;"&gt;特訓の受け方（過去問／単元演習の比率）は状況で変わります&lt;/div&gt;
&lt;div style="text-align: center;"&gt;&lt;a style="display: inline-block; background: #fff; color: #111; padding: 12px 26px; text-decoration: none; border-radius: 10px; font-weight: 800;" href="https://natsui-sansu-juku.com/inquiry/"&gt;&lt;br /&gt;
▶ お問い合わせ&lt;br /&gt;
&lt;/a&gt;&lt;/div&gt;
&lt;/div&gt;
&lt;h2&gt;講座内容&lt;/h2&gt;
&lt;p&gt;入試直前期に必要なものを突き詰めていけば、&lt;/p&gt;
&lt;div class="rounded" style="background-color: whitesmoke; padding: 10px;"&gt;・問題を解くのに&lt;span style="color: #ff0000;"&gt;必要な知識を確実なものに&lt;/span&gt;する&lt;br /&gt;
・獲得した知識を活用して&lt;span style="color: #ff0000;"&gt;過去問を解く力&lt;/span&gt;を身に付ける&lt;/div&gt;
&lt;p&gt;の２点に集約されます。そこで「ラストマイラーズ特訓」では、知識のインプットとアウトプット能力の向上を明確に分けて指導を行います。&lt;/p&gt;
&lt;h3&gt;【授業】前半(120分)&lt;/h3&gt;
&lt;p&gt;・前回分の&lt;span style="color: #0000ff;"&gt;確認テスト&lt;/span&gt;(30分)&lt;br /&gt;
・各単元に沿ったまとめ講義(90分)&lt;/p&gt;
&lt;h3&gt;【授業】後半(120分)&lt;/h3&gt;
&lt;p&gt;・&lt;span style="color: #ff0000;"&gt;過去問演習&lt;/span&gt;または&lt;span style="color: #0000ff;"&gt;各単元演習&lt;/span&gt;(50～60分)×２セット&lt;br /&gt;
※各単元演習の解説は受講生用ポータルサイトに動画解説が掲載されておりますので、いつでも確認することができます。&lt;br /&gt;
過去問の解説については&lt;span style="color: #0000ff;"&gt;１回あたり20～30分の解説動画&lt;/span&gt;を提供致しますので、入試当日まで&lt;span style="color: #ff0000;"&gt;何度でも&lt;/span&gt;解き方を確認することができます。&lt;/p&gt;
&lt;h3&gt;【宿題】&lt;/h3&gt;
&lt;p&gt;授業で扱った問題＋その関連題&lt;br /&gt;
(使用テキスト：四谷大塚編『&lt;a href="https://www.yotsuyaotsuka.com/kyozai/6th_grade.php#6_7"&gt;入試実戦問題集(難関校対策)算数&lt;/a&gt;』)&lt;br /&gt;
※宿題で出題される問題は&lt;span style="color: #ff0000;"&gt;全て、受講生用ポータルサイトに動画解説&lt;/span&gt;が掲載されております。&lt;/p&gt;
&lt;h3&gt;指導料【１回(４時間)あたり】&lt;/h3&gt;
&lt;p&gt;指導料は過去問解説の本数により変動します。&lt;/p&gt;
&lt;table style="table-layout: fixed; line-height: 100%;" border=""&gt;
&lt;tbody&gt;
&lt;tr align="center"&gt;
&lt;td style="padding: 10px 1px;" width="15%"&gt;過去問演習&lt;br /&gt;
(時間)&lt;/td&gt;
&lt;td style="padding: 10px 1px;" width="15%"&gt;各単元演習&lt;br /&gt;
(時間)&lt;/td&gt;
&lt;td style="padding: 10px 1px;" width="30%"&gt;金額&lt;br /&gt;
(１回分)&lt;/td&gt;
&lt;td style="padding: 10px 1px;" width="40%"&gt;対象&lt;/td&gt;
&lt;/tr&gt;
&lt;tr align="center"&gt;
&lt;td style="padding: 10px 1px;" width="15%"&gt;2&lt;/td&gt;
&lt;td style="padding: 10px 1px;" width="15%"&gt;0&lt;/td&gt;
&lt;td style="padding: 10px 1px;" width="10%"&gt;&lt;span style="color: #ff0000;"&gt;\12,000&lt;/span&gt;&lt;/td&gt;
&lt;td style="padding: 10px 1px;" width="60%"&gt;過去問の得点力を強化したい&lt;/td&gt;
&lt;/tr&gt;
&lt;tr align="center"&gt;
&lt;td style="padding: 10px 1px;" width="15%"&gt;1&lt;/td&gt;
&lt;td style="padding: 10px 1px;" width="15%"&gt;1&lt;/td&gt;
&lt;td style="padding: 10px 1px;" width="10%"&gt;&lt;span style="color: #ff0000;"&gt;\8,500&lt;/span&gt;&lt;/td&gt;
&lt;td style="padding: 10px 1px;" width="60%"&gt;第１志望校の過去問のみ解説してほしい&lt;/td&gt;
&lt;/tr&gt;
&lt;tr align="center"&gt;
&lt;td style="padding: 10px 1px;" width="15%"&gt;0&lt;/td&gt;
&lt;td style="padding: 10px 1px;" width="15%"&gt;2&lt;/td&gt;
&lt;td style="padding: 10px 1px;" width="10%"&gt;&lt;span style="color: #ff0000;"&gt;\5,000&lt;/span&gt;&lt;/td&gt;
&lt;td style="padding: 10px 1px;" width="60%"&gt;各単元の総ざらいだけを行いたい&lt;/td&gt;
&lt;/tr&gt;
&lt;/tbody&gt;
&lt;/table&gt;
&lt;p&gt;&lt;!-- ▼ 中間CTA（指導料の直後／元の文は変更なし） --&gt;&lt;/p&gt;
&lt;div style="background: #fff3cd; border: 2px solid #ffec99; padding: 18px; margin: 26px 0 34px; border-radius: 14px;"&gt;
&lt;div style="font-size: 18px; font-weight: 800; margin-bottom: 8px; color: #7a5a00;"&gt;どのコースが合うか、ここで止めずに決めたい方へ&lt;/div&gt;
&lt;div style="font-size: 14px; color: #7a5a00; margin-bottom: 12px;"&gt;「過去問中心」か「単元総ざらい中心」かで料金も変わります。状況を添えてご相談ください&lt;/div&gt;
&lt;p&gt;&lt;a style="display: inline-block; background: #7a5a00; color: #fff; padding: 12px 22px; text-decoration: none; border-radius: 10px; font-weight: 800;" href="https://natsui-sansu-juku.com/inquiry/"&gt;&lt;br /&gt;
▶ お問い合わせ&lt;br /&gt;
&lt;/a&gt;&lt;/p&gt;
&lt;/div&gt;
&lt;h2&gt;コースは合計６コース！&lt;/h2&gt;
&lt;p&gt;実施内容に差はありませんが、スタート時期に応じてスケジュールが設定されています。&lt;/p&gt;
&lt;h3&gt;ラスト５マイル特訓&lt;/h3&gt;
&lt;table style="table-layout: fixed; line-height: 100%;" border=""&gt;
&lt;tbody&gt;
&lt;tr align="center"&gt;
&lt;td style="padding: 10px 1px;" width="20%"&gt;09/01(土)&lt;/td&gt;
&lt;td width="20%"&gt;08:30～12:30&lt;/td&gt;
&lt;td style="padding: 10px 1px;" width="5%"&gt;A&lt;/td&gt;
&lt;td style="padding: 10px 1px;" width="55%"&gt;計算と速さの基礎&lt;/td&gt;
&lt;/tr&gt;
&lt;tr align="center"&gt;
&lt;td style="padding: 10px 1px;" width="20%"&gt;09/08(土)&lt;/td&gt;
&lt;td width="20%"&gt;08:30～12:30&lt;/td&gt;
&lt;td style="padding: 10px 1px;" width="5%"&gt;B&lt;/td&gt;
&lt;td style="padding: 10px 1px;" width="55%"&gt;文章題の基本&lt;/td&gt;
&lt;/tr&gt;
&lt;tr align="center"&gt;
&lt;td style="padding: 10px 1px;" width="20%"&gt;09/15(土)&lt;/td&gt;
&lt;td width="20%"&gt;08:30～12:30&lt;/td&gt;
&lt;td style="padding: 10px 1px;" width="5%"&gt;C&lt;/td&gt;
&lt;td style="padding: 10px 1px;" width="55%"&gt;図形の基本&lt;/td&gt;
&lt;/tr&gt;
&lt;tr align="center"&gt;
&lt;td style="padding: 10px 1px;" width="20%"&gt;09/22(土)&lt;/td&gt;
&lt;td width="20%"&gt;08:30～12:30&lt;/td&gt;
&lt;td style="padding: 10px 1px;" width="5%"&gt;D&lt;/td&gt;
&lt;td style="padding: 10px 1px;" width="55%"&gt;規則性と場合の数の基本&lt;/td&gt;
&lt;/tr&gt;
&lt;tr align="center"&gt;
&lt;td style="padding: 10px 1px;" width="20%"&gt;09/29(土)&lt;/td&gt;
&lt;td width="20%"&gt;08:30～12:30&lt;/td&gt;
&lt;td style="padding: 10px 1px;" width="5%"&gt;1&lt;/td&gt;
&lt;td style="padding: 10px 1px;" width="55%"&gt;和と差に関する文章題&lt;/td&gt;
&lt;/tr&gt;
&lt;tr align="center"&gt;
&lt;td style="padding: 10px 1px;" width="20%"&gt;10/06(土)&lt;/td&gt;
&lt;td width="20%"&gt;08:30～12:30&lt;/td&gt;
&lt;td style="padding: 10px 1px;" width="5%"&gt;2&lt;/td&gt;
&lt;td style="padding: 10px 1px;" width="55%"&gt;数の性質・小数と分数&lt;/td&gt;
&lt;/tr&gt;
&lt;tr align="center"&gt;
&lt;td style="padding: 10px 1px;" width="20%"&gt;10/13(土)&lt;/td&gt;
&lt;td width="20%"&gt;08:30～12:30&lt;/td&gt;
&lt;td style="padding: 10px 1px;" width="5%"&gt;3&lt;/td&gt;
&lt;td style="padding: 10px 1px;" width="55%"&gt;直線図形と曲線図形&lt;/td&gt;
&lt;/tr&gt;
&lt;tr align="center"&gt;
&lt;td style="padding: 10px 1px;" width="20%"&gt;10/20(土)&lt;/td&gt;
&lt;td width="20%"&gt;08:30～12:30&lt;/td&gt;
&lt;td style="padding: 10px 1px;" width="5%"&gt;4&lt;/td&gt;
&lt;td style="padding: 10px 1px;" width="55%"&gt;速さの基本&lt;/td&gt;
&lt;/tr&gt;
&lt;tr align="center"&gt;
&lt;td style="padding: 10px 1px;" width="20%"&gt;10/27(土)&lt;/td&gt;
&lt;td width="20%"&gt;08:30～12:30&lt;/td&gt;
&lt;td style="padding: 10px 1px;" width="5%"&gt;5&lt;/td&gt;
&lt;td style="padding: 10px 1px;" width="55%"&gt;数列・数表・図形の規則&lt;/td&gt;
&lt;/tr&gt;
&lt;tr align="center"&gt;
&lt;td style="padding: 10px 1px;" width="20%"&gt;11/03(土)&lt;/td&gt;
&lt;td width="20%"&gt;08:30～12:30&lt;/td&gt;
&lt;td style="padding: 10px 1px;" width="5%"&gt;6&lt;/td&gt;
&lt;td style="padding: 10px 1px;" width="55%"&gt;立体図形(1)&lt;/td&gt;
&lt;/tr&gt;
&lt;tr align="center"&gt;
&lt;td style="padding: 10px 1px;" width="20%"&gt;11/10(土)&lt;/td&gt;
&lt;td width="20%"&gt;08:30～12:30&lt;/td&gt;
&lt;td style="padding: 10px 1px;" width="5%"&gt;7&lt;/td&gt;
&lt;td style="padding: 10px 1px;" width="55%"&gt;割合と比に関する文章題&lt;/td&gt;
&lt;/tr&gt;
&lt;tr align="center"&gt;
&lt;td style="padding: 10px 1px;" width="20%"&gt;11/17(土)&lt;/td&gt;
&lt;td width="20%"&gt;08:30～12:30&lt;/td&gt;
&lt;td style="padding: 10px 1px;" width="5%"&gt;8&lt;/td&gt;
&lt;td style="padding: 10px 1px;" width="55%"&gt;約数倍数と周期性&lt;/td&gt;
&lt;/tr&gt;
&lt;tr align="center"&gt;
&lt;td style="padding: 10px 1px;" width="20%"&gt;11/24(土)&lt;/td&gt;
&lt;td width="20%"&gt;08:30～12:30&lt;/td&gt;
&lt;td style="padding: 10px 1px;" width="5%"&gt;9&lt;/td&gt;
&lt;td style="padding: 10px 1px;" width="55%"&gt;平面図形と比&lt;/td&gt;
&lt;/tr&gt;
&lt;tr align="center"&gt;
&lt;td style="padding: 10px 1px;" width="20%"&gt;12/01(土)&lt;/td&gt;
&lt;td width="20%"&gt;08:30～12:30&lt;/td&gt;
&lt;td style="padding: 10px 1px;" width="5%"&gt;10&lt;/td&gt;
&lt;td style="padding: 10px 1px;" width="55%"&gt;速さの利用&lt;/td&gt;
&lt;/tr&gt;
&lt;tr align="center"&gt;
&lt;td style="padding: 10px 1px;" width="20%"&gt;12/08(土)&lt;/td&gt;
&lt;td width="20%"&gt;08:30～12:30&lt;/td&gt;
&lt;td style="padding: 10px 1px;" width="5%"&gt;11&lt;/td&gt;
&lt;td style="padding: 10px 1px;" width="55%"&gt;場合の数&lt;/td&gt;
&lt;/tr&gt;
&lt;tr align="center"&gt;
&lt;td style="padding: 10px 1px;" width="20%"&gt;12/15(土)&lt;/td&gt;
&lt;td width="20%"&gt;08:30～12:30&lt;/td&gt;
&lt;td style="padding: 10px 1px;" width="5%"&gt;12&lt;/td&gt;
&lt;td style="padding: 10px 1px;" width="55%"&gt;立体図形(2)&lt;/td&gt;
&lt;/tr&gt;
&lt;tr align="center"&gt;
&lt;td style="padding: 10px 1px;" width="20%"&gt;01/09(水)&lt;/td&gt;
&lt;td width="20%"&gt;未定～未定&lt;/td&gt;
&lt;td style="padding: 10px 1px;" width="5%"&gt;13&lt;/td&gt;
&lt;td style="padding: 10px 1px;" width="55%"&gt;リピート演習&lt;/td&gt;
&lt;/tr&gt;
&lt;tr align="center"&gt;
&lt;td style="padding: 10px 1px;" width="20%"&gt;01/16(水)&lt;/td&gt;
&lt;td width="20%"&gt;未定～未定&lt;/td&gt;
&lt;td style="padding: 10px 1px;" width="5%"&gt;14&lt;/td&gt;
&lt;td style="padding: 10px 1px;" width="55%"&gt;リピート演習&lt;/td&gt;
&lt;/tr&gt;
&lt;tr align="center"&gt;
&lt;td style="padding: 10px 1px;" width="20%"&gt;01/23(水)&lt;/td&gt;
&lt;td width="20%"&gt;未定～未定&lt;/td&gt;
&lt;td style="padding: 10px 1px;" width="5%"&gt;15&lt;/td&gt;
&lt;td style="padding: 10px 1px;" width="55%"&gt;リピート演習&lt;/td&gt;
&lt;/tr&gt;
&lt;tr align="center"&gt;
&lt;td style="padding: 10px 1px;" width="20%"&gt;01/30(水)&lt;/td&gt;
&lt;td width="20%"&gt;未定～未定&lt;/td&gt;
&lt;td style="padding: 10px 1px;" width="5%"&gt;16&lt;/td&gt;
&lt;td style="padding: 10px 1px;" width="55%"&gt;リピート演習&lt;/td&gt;
&lt;/tr&gt;
&lt;/tbody&gt;
&lt;/table&gt;
&lt;p&gt;&lt;!--
&lt;h3&gt;ラスト４マイル特訓【2018/9/29(土)開講】&lt;/h3&gt;
&lt;!--
&lt;table style="table-layout: fixed; line-height: 100%;" border=""&gt;
&lt;tbody&gt;
&lt;tr align="center"&gt;
&lt;td style="padding: 10px 1px;" width="20%"&gt;09/29(土)&lt;/td&gt;
&lt;td width="20%"&gt;08:30～12:30&lt;/td&gt;
&lt;td style="padding: 10px 1px;" width="5%"&gt;1&lt;/td&gt;
&lt;td style="padding: 10px 1px;" width="55%"&gt;和と差に関する文章題&lt;/td&gt;
&lt;/tr&gt;
&lt;tr align="center"&gt;
&lt;td style="padding: 10px 1px;" width="20%"&gt;10/06(土)&lt;/td&gt;
&lt;td width="20%"&gt;08:30～12:30&lt;/td&gt;
&lt;td style="padding: 10px 1px;" width="5%"&gt;2&lt;/td&gt;
&lt;td style="padding: 10px 1px;" width="55%"&gt;数の性質・小数と分数&lt;/td&gt;
&lt;/tr&gt;
&lt;tr align="center"&gt;
&lt;td style="padding: 10px 1px;" width="20%"&gt;10/13(土)&lt;/td&gt;
&lt;td width="20%"&gt;08:30～12:30&lt;/td&gt;
&lt;td style="padding: 10px 1px;" width="5%"&gt;3&lt;/td&gt;
&lt;td style="padding: 10px 1px;" width="55%"&gt;直線図形と曲線図形&lt;/td&gt;
&lt;/tr&gt;
&lt;tr align="center"&gt;
&lt;td style="padding: 10px 1px;" width="20%"&gt;10/20(土)&lt;/td&gt;
&lt;td width="20%"&gt;08:30～12:30&lt;/td&gt;
&lt;td style="padding: 10px 1px;" width="5%"&gt;4&lt;/td&gt;
&lt;td style="padding: 10px 1px;" width="55%"&gt;速さの基本&lt;/td&gt;
&lt;/tr&gt;
&lt;tr align="center"&gt;
&lt;td style="padding: 10px 1px;" width="20%"&gt;10/27(土)&lt;/td&gt;
&lt;td width="20%"&gt;08:30～12:30&lt;/td&gt;
&lt;td style="padding: 10px 1px;" width="5%"&gt;5&lt;/td&gt;
&lt;td style="padding: 10px 1px;" width="55%"&gt;数列・数表・図形の規則&lt;/td&gt;
&lt;/tr&gt;
&lt;tr align="center"&gt;
&lt;td style="padding: 10px 1px;" width="20%"&gt;11/03(土)&lt;/td&gt;
&lt;td width="20%"&gt;08:30～12:30&lt;/td&gt;
&lt;td style="padding: 10px 1px;" width="5%"&gt;6&lt;/td&gt;
&lt;td style="padding: 10px 1px;" width="55%"&gt;立体図形(1)&lt;/td&gt;
&lt;/tr&gt;
&lt;tr align="center"&gt;
&lt;td style="padding: 10px 1px;" width="20%"&gt;11/10(土)&lt;/td&gt;
&lt;td width="20%"&gt;08:30～12:30&lt;/td&gt;
&lt;td style="padding: 10px 1px;" width="5%"&gt;7&lt;/td&gt;
&lt;td style="padding: 10px 1px;" width="55%"&gt;割合と比に関する文章題&lt;/td&gt;
&lt;/tr&gt;
&lt;tr align="center"&gt;
&lt;td style="padding: 10px 1px;" width="20%"&gt;11/17(土)&lt;/td&gt;
&lt;td width="20%"&gt;08:30～12:30&lt;/td&gt;
&lt;td style="padding: 10px 1px;" width="5%"&gt;8&lt;/td&gt;
&lt;td style="padding: 10px 1px;" width="55%"&gt;約数倍数と周期性&lt;/td&gt;
&lt;/tr&gt;
&lt;tr align="center"&gt;
&lt;td style="padding: 10px 1px;" width="20%"&gt;11/24(土)&lt;/td&gt;
&lt;td width="20%"&gt;08:30～12:30&lt;/td&gt;
&lt;td style="padding: 10px 1px;" width="5%"&gt;9&lt;/td&gt;
&lt;td style="padding: 10px 1px;" width="55%"&gt;平面図形と比&lt;/td&gt;
&lt;/tr&gt;
&lt;tr align="center"&gt;
&lt;td style="padding: 10px 1px;" width="20%"&gt;12/01(土)&lt;/td&gt;
&lt;td width="20%"&gt;08:30～12:30&lt;/td&gt;
&lt;td style="padding: 10px 1px;" width="5%"&gt;10&lt;/td&gt;
&lt;td style="padding: 10px 1px;" width="55%"&gt;速さの利用&lt;/td&gt;
&lt;/tr&gt;
&lt;tr align="center"&gt;
&lt;td style="padding: 10px 1px;" width="20%"&gt;12/08(土)&lt;/td&gt;
&lt;td width="20%"&gt;08:30～12:30&lt;/td&gt;
&lt;td style="padding: 10px 1px;" width="5%"&gt;11&lt;/td&gt;
&lt;td style="padding: 10px 1px;" width="55%"&gt;場合の数&lt;/td&gt;
&lt;/tr&gt;
&lt;tr align="center"&gt;
&lt;td style="padding: 10px 1px;" width="20%"&gt;12/15(土)&lt;/td&gt;
&lt;td width="20%"&gt;08:30～12:30&lt;/td&gt;
&lt;td style="padding: 10px 1px;" width="5%"&gt;12&lt;/td&gt;
&lt;td style="padding: 10px 1px;" width="55%"&gt;立体図形(2)&lt;/td&gt;
&lt;/tr&gt;
&lt;tr align="center"&gt;
&lt;td style="padding: 10px 1px;" width="20%"&gt;01/09(水)&lt;/td&gt;
&lt;td width="20%"&gt;未定～未定&lt;/td&gt;
&lt;td style="padding: 10px 1px;" width="5%"&gt;13&lt;/td&gt;
&lt;td style="padding: 10px 1px;" width="55%"&gt;リピート演習&lt;/td&gt;
&lt;/tr&gt;
&lt;tr align="center"&gt;
&lt;td style="padding: 10px 1px;" width="20%"&gt;01/16(水)&lt;/td&gt;
&lt;td width="20%"&gt;未定～未定&lt;/td&gt;
&lt;td style="padding: 10px 1px;" width="5%"&gt;14&lt;/td&gt;
&lt;td style="padding: 10px 1px;" width="55%"&gt;リピート演習&lt;/td&gt;
&lt;/tr&gt;
&lt;tr align="center"&gt;
&lt;td style="padding: 10px 1px;" width="20%"&gt;01/23(水)&lt;/td&gt;
&lt;td width="20%"&gt;未定～未定&lt;/td&gt;
&lt;td style="padding: 10px 1px;" width="5%"&gt;15&lt;/td&gt;
&lt;td style="padding: 10px 1px;" width="55%"&gt;リピート演習&lt;/td&gt;
&lt;/tr&gt;
&lt;tr align="center"&gt;
&lt;td style="padding: 10px 1px;" width="20%"&gt;01/30(水)&lt;/td&gt;
&lt;td width="20%"&gt;未定～未定&lt;/td&gt;
&lt;td style="padding: 10px 1px;" width="5%"&gt;16&lt;/td&gt;
&lt;td style="padding: 10px 1px;" width="55%"&gt;リピート演習&lt;/td&gt;
&lt;/tr&gt;
&lt;/tbody&gt;
&lt;/table&gt;
--&gt;9月1日募集開始！&lt;/p&gt;
&lt;h3&gt;ラスト３マイル特訓&lt;/h3&gt;
&lt;p&gt;&lt;!--
&lt;table style="table-layout: fixed; line-height: 100%;" border=""&gt;
&lt;tbody&gt;
&lt;tr align="center"&gt;
&lt;td style="padding: 10px 1px;" width="20%"&gt;11/07(水)&lt;/td&gt;
&lt;td width="20%"&gt;16:30～18:40&lt;/td&gt;
&lt;td style="padding: 10px 1px;" width="5%"&gt;1&lt;/td&gt;
&lt;td style="padding: 10px 1px;" width="55%"&gt;和と差に関する文章題&lt;/td&gt;
&lt;/tr&gt;
&lt;tr align="center"&gt;
&lt;td style="padding: 10px 1px;" width="20%"&gt;11/10(土)&lt;/td&gt;
&lt;td width="20%"&gt;08:30～12:30&lt;/td&gt;
&lt;td style="padding: 10px 1px;" width="5%"&gt;2&lt;/td&gt;
&lt;td style="padding: 10px 1px;" width="55%"&gt;割合と比に関する文章題&lt;/td&gt;
&lt;/tr&gt;
&lt;tr align="center"&gt;
&lt;td style="padding: 10px 1px;" width="20%"&gt;11/14(水)&lt;/td&gt;
&lt;td width="20%"&gt;16:30～18:40&lt;/td&gt;
&lt;td style="padding: 10px 1px;" width="5%"&gt;3&lt;/td&gt;
&lt;td style="padding: 10px 1px;" width="55%"&gt;数の性質・小数と分数&lt;/td&gt;
&lt;/tr&gt;
&lt;tr align="center"&gt;
&lt;td style="padding: 10px 1px;" width="20%"&gt;11/17(土)&lt;/td&gt;
&lt;td width="20%"&gt;08:30～12:30&lt;/td&gt;
&lt;td style="padding: 10px 1px;" width="5%"&gt;4&lt;/td&gt;
&lt;td style="padding: 10px 1px;" width="55%"&gt;約数倍数と周期性&lt;/td&gt;
&lt;/tr&gt;
&lt;tr align="center"&gt;
&lt;td style="padding: 10px 1px;" width="20%"&gt;11/21(水)&lt;/td&gt;
&lt;td width="20%"&gt;16:30～18:40&lt;/td&gt;
&lt;td style="padding: 10px 1px;" width="5%"&gt;5&lt;/td&gt;
&lt;td style="padding: 10px 1px;" width="55%"&gt;直線図形と曲線図形&lt;/td&gt;
&lt;/tr&gt;
&lt;tr align="center"&gt;
&lt;td style="padding: 10px 1px;" width="20%"&gt;11/24(土)&lt;/td&gt;
&lt;td width="20%"&gt;08:30～12:30&lt;/td&gt;
&lt;td style="padding: 10px 1px;" width="5%"&gt;6&lt;/td&gt;
&lt;td style="padding: 10px 1px;" width="55%"&gt;平面図形と比&lt;/td&gt;
&lt;/tr&gt;
&lt;tr align="center"&gt;
&lt;td style="padding: 10px 1px;" width="20%"&gt;11/28(水)&lt;/td&gt;
&lt;td width="20%"&gt;16:30～18:40&lt;/td&gt;
&lt;td style="padding: 10px 1px;" width="5%"&gt;7&lt;/td&gt;
&lt;td style="padding: 10px 1px;" width="55%"&gt;速さの基本&lt;/td&gt;
&lt;/tr&gt;
&lt;tr align="center"&gt;
&lt;td style="padding: 10px 1px;" width="20%"&gt;12/01(土)&lt;/td&gt;
&lt;td width="20%"&gt;08:30～12:30&lt;/td&gt;
&lt;td style="padding: 10px 1px;" width="5%"&gt;8&lt;/td&gt;
&lt;td style="padding: 10px 1px;" width="55%"&gt;速さの利用&lt;/td&gt;
&lt;/tr&gt;
&lt;tr align="center"&gt;
&lt;td style="padding: 10px 1px;" width="20%"&gt;12/05(水)&lt;/td&gt;
&lt;td width="20%"&gt;16:30～18:40&lt;/td&gt;
&lt;td style="padding: 10px 1px;" width="5%"&gt;9&lt;/td&gt;
&lt;td style="padding: 10px 1px;" width="55%"&gt;数列・数表・図形の規則&lt;/td&gt;
&lt;/tr&gt;
&lt;tr align="center"&gt;
&lt;td style="padding: 10px 1px;" width="20%"&gt;12/08(土)&lt;/td&gt;
&lt;td width="20%"&gt;08:30～12:30&lt;/td&gt;
&lt;td style="padding: 10px 1px;" width="5%"&gt;10&lt;/td&gt;
&lt;td style="padding: 10px 1px;" width="55%"&gt;場合の数&lt;/td&gt;
&lt;/tr&gt;
&lt;tr align="center"&gt;
&lt;td style="padding: 10px 1px;" width="20%"&gt;12/12(水)&lt;/td&gt;
&lt;td width="20%"&gt;16:30～18:40&lt;/td&gt;
&lt;td style="padding: 10px 1px;" width="5%"&gt;11&lt;/td&gt;
&lt;td style="padding: 10px 1px;" width="55%"&gt;立体図形(1)&lt;/td&gt;
&lt;/tr&gt;
&lt;tr align="center"&gt;
&lt;td style="padding: 10px 1px;" width="20%"&gt;12/15(土)&lt;/td&gt;
&lt;td width="20%"&gt;08:30～12:30&lt;/td&gt;
&lt;td style="padding: 10px 1px;" width="5%"&gt;12&lt;/td&gt;
&lt;td style="padding: 10px 1px;" width="55%"&gt;立体図形(2)&lt;/td&gt;
&lt;/tr&gt;
&lt;tr align="center"&gt;
&lt;td style="padding: 10px 1px;" width="20%"&gt;01/09(水)&lt;/td&gt;
&lt;td width="20%"&gt;未定～未定&lt;/td&gt;
&lt;td style="padding: 10px 1px;" width="5%"&gt;13&lt;/td&gt;
&lt;td style="padding: 10px 1px;" width="55%"&gt;リピート演習&lt;/td&gt;
&lt;/tr&gt;
&lt;tr align="center"&gt;
&lt;td style="padding: 10px 1px;" width="20%"&gt;01/16(水)&lt;/td&gt;
&lt;td width="20%"&gt;未定～未定&lt;/td&gt;
&lt;td style="padding: 10px 1px;" width="5%"&gt;14&lt;/td&gt;
&lt;td style="padding: 10px 1px;" width="55%"&gt;リピート演習&lt;/td&gt;
&lt;/tr&gt;
&lt;tr align="center"&gt;
&lt;td style="padding: 10px 1px;" width="20%"&gt;01/23(水)&lt;/td&gt;
&lt;td width="20%"&gt;未定～未定&lt;/td&gt;
&lt;td style="padding: 10px 1px;" width="5%"&gt;15&lt;/td&gt;
&lt;td style="padding: 10px 1px;" width="55%"&gt;リピート演習&lt;/td&gt;
&lt;/tr&gt;
&lt;tr align="center"&gt;
&lt;td style="padding: 10px 1px;" width="20%"&gt;01/30(水)&lt;/td&gt;
&lt;td width="20%"&gt;未定～未定&lt;/td&gt;
&lt;td style="padding: 10px 1px;" width="5%"&gt;16&lt;/td&gt;
&lt;td style="padding: 10px 1px;" width="55%"&gt;リピート演習&lt;/td&gt;
&lt;/tr&gt;
&lt;/tbody&gt;
&lt;/table&gt;
--&gt;9月29日募集開始！&lt;/p&gt;
&lt;h3&gt;ラスト２マイル特訓&lt;/h3&gt;
&lt;p&gt;&lt;!--
&lt;table style="table-layout: fixed; line-height: 100%;" border=""&gt;
&lt;tbody&gt;
&lt;tr align="center"&gt;
&lt;td style="padding: 10px 1px;" width="20%"&gt;11/28(水)&lt;/td&gt;
&lt;td width="20%"&gt;16:30～18:40&lt;/td&gt;
&lt;td style="padding: 10px 1px;" width="5%"&gt;1&lt;/td&gt;
&lt;td style="padding: 10px 1px;" width="55%"&gt;速さの基本&lt;/td&gt;
&lt;/tr&gt;
&lt;tr align="center"&gt;
&lt;td style="padding: 10px 1px;" width="20%"&gt;12/01(土)&lt;/td&gt;
&lt;td width="20%"&gt;08:30～12:30&lt;/td&gt;
&lt;td style="padding: 10px 1px;" width="5%"&gt;2&lt;/td&gt;
&lt;td style="padding: 10px 1px;" width="55%"&gt;速さの利用&lt;/td&gt;
&lt;/tr&gt;
&lt;tr align="center"&gt;
&lt;td style="padding: 10px 1px;" width="20%"&gt;12/05(水)&lt;/td&gt;
&lt;td width="20%"&gt;16:30～18:40&lt;/td&gt;
&lt;td style="padding: 10px 1px;" width="5%"&gt;3&lt;/td&gt;
&lt;td style="padding: 10px 1px;" width="55%"&gt;数列・数表・図形の規則&lt;/td&gt;
&lt;/tr&gt;
&lt;tr align="center"&gt;
&lt;td style="padding: 10px 1px;" width="20%"&gt;12/08(土)&lt;/td&gt;
&lt;td width="20%"&gt;08:30～12:30&lt;/td&gt;
&lt;td style="padding: 10px 1px;" width="5%"&gt;4&lt;/td&gt;
&lt;td style="padding: 10px 1px;" width="55%"&gt;場合の数&lt;/td&gt;
&lt;/tr&gt;
&lt;tr align="center"&gt;
&lt;td style="padding: 10px 1px;" width="20%"&gt;12/12(水)&lt;/td&gt;
&lt;td width="20%"&gt;16:30～18:40&lt;/td&gt;
&lt;td style="padding: 10px 1px;" width="5%"&gt;5&lt;/td&gt;
&lt;td style="padding: 10px 1px;" width="55%"&gt;立体図形(1)&lt;/td&gt;
&lt;/tr&gt;
&lt;tr align="center"&gt;
&lt;td style="padding: 10px 1px;" width="20%"&gt;12/15(土)&lt;/td&gt;
&lt;td width="20%"&gt;08:30～12:30&lt;/td&gt;
&lt;td style="padding: 10px 1px;" width="5%"&gt;6&lt;/td&gt;
&lt;td style="padding: 10px 1px;" width="55%"&gt;立体図形(2)&lt;/td&gt;
&lt;/tr&gt;
&lt;tr align="center"&gt;
&lt;td style="padding: 10px 1px;" width="20%"&gt;12/22(土)&lt;/td&gt;
&lt;td width="20%"&gt;08:00～12:00&lt;/td&gt;
&lt;td style="padding: 10px 1px;" width="5%"&gt;7&lt;/td&gt;
&lt;td style="padding: 10px 1px;" width="55%"&gt;和と差に関する文章題&lt;/td&gt;
&lt;/tr&gt;
&lt;tr align="center"&gt;
&lt;td style="padding: 10px 1px;" width="20%"&gt;12/23(日)&lt;/td&gt;
&lt;td width="20%"&gt;08:00～12:00&lt;/td&gt;
&lt;td style="padding: 10px 1px;" width="5%"&gt;8&lt;/td&gt;
&lt;td style="padding: 10px 1px;" width="55%"&gt;数の性質・小数と分数&lt;/td&gt;
&lt;/tr&gt;
&lt;tr align="center"&gt;
&lt;td style="padding: 10px 1px;" width="20%"&gt;12/24(月)&lt;/td&gt;
&lt;td width="20%"&gt;08:00～12:00&lt;/td&gt;
&lt;td style="padding: 10px 1px;" width="5%"&gt;9&lt;/td&gt;
&lt;td style="padding: 10px 1px;" width="55%"&gt;直線図形と曲線図形&lt;/td&gt;
&lt;/tr&gt;
&lt;tr align="center"&gt;
&lt;td style="padding: 10px 1px;" width="20%"&gt;12/28(金)&lt;/td&gt;
&lt;td width="20%"&gt;08:00～12:00&lt;/td&gt;
&lt;td style="padding: 10px 1px;" width="5%"&gt;10&lt;/td&gt;
&lt;td style="padding: 10px 1px;" width="55%"&gt;割合と比に関する文章題&lt;/td&gt;
&lt;/tr&gt;
&lt;tr align="center"&gt;
&lt;td style="padding: 10px 1px;" width="20%"&gt;12/29(土)&lt;/td&gt;
&lt;td width="20%"&gt;08:00～12:00&lt;/td&gt;
&lt;td style="padding: 10px 1px;" width="5%"&gt;11&lt;/td&gt;
&lt;td style="padding: 10px 1px;" width="55%"&gt;約数倍数と周期性&lt;/td&gt;
&lt;/tr&gt;
&lt;tr align="center"&gt;
&lt;td style="padding: 10px 1px;" width="20%"&gt;01/05(土)&lt;/td&gt;
&lt;td width="20%"&gt;08:00～12:00&lt;/td&gt;
&lt;td style="padding: 10px 1px;" width="5%"&gt;12&lt;/td&gt;
&lt;td style="padding: 10px 1px;" width="55%"&gt;速さの利用&lt;/td&gt;
&lt;/tr&gt;
&lt;tr align="center"&gt;
&lt;td style="padding: 10px 1px;" width="20%"&gt;01/09(水)&lt;/td&gt;
&lt;td width="20%"&gt;未定～未定&lt;/td&gt;
&lt;td style="padding: 10px 1px;" width="5%"&gt;13&lt;/td&gt;
&lt;td style="padding: 10px 1px;" width="55%"&gt;リピート演習&lt;/td&gt;
&lt;/tr&gt;
&lt;tr align="center"&gt;
&lt;td style="padding: 10px 1px;" width="20%"&gt;01/16(水)&lt;/td&gt;
&lt;td width="20%"&gt;未定～未定&lt;/td&gt;
&lt;td style="padding: 10px 1px;" width="5%"&gt;14&lt;/td&gt;
&lt;td style="padding: 10px 1px;" width="55%"&gt;リピート演習&lt;/td&gt;
&lt;/tr&gt;
&lt;tr align="center"&gt;
&lt;td style="padding: 10px 1px;" width="20%"&gt;01/23(水)&lt;/td&gt;
&lt;td width="20%"&gt;未定～未定&lt;/td&gt;
&lt;td style="padding: 10px 1px;" width="5%"&gt;15&lt;/td&gt;
&lt;td style="padding: 10px 1px;" width="55%"&gt;リピート演習&lt;/td&gt;
&lt;/tr&gt;
&lt;tr align="center"&gt;
&lt;td style="padding: 10px 1px;" width="20%"&gt;01/30(水)&lt;/td&gt;
&lt;td width="20%"&gt;未定～未定&lt;/td&gt;
&lt;td style="padding: 10px 1px;" width="5%"&gt;16&lt;/td&gt;
&lt;td style="padding: 10px 1px;" width="55%"&gt;リピート演習&lt;/td&gt;
&lt;/tr&gt;
&lt;/tbody&gt;
&lt;/table&gt;
--&gt;11月7日募集開始！&lt;/p&gt;
&lt;h3&gt;ラスト1.5マイル特訓&lt;/h3&gt;
&lt;p&gt;&lt;!--
&lt;table style="table-layout: fixed; line-height: 100%;" border=""&gt;
&lt;tbody&gt;
&lt;tr align="center"&gt;
&lt;td style="padding: 10px 1px;" width="20%"&gt;12/22(土)&lt;/td&gt;
&lt;td width="20%"&gt;08:00～12:00&lt;/td&gt;
&lt;td style="padding: 10px 1px;" width="5%"&gt;1&lt;/td&gt;
&lt;td style="padding: 10px 1px;" width="55%"&gt;和と差に関する文章題&lt;/td&gt;
&lt;/tr&gt;
&lt;tr align="center"&gt;
&lt;td style="padding: 10px 1px;" width="20%"&gt;12/23(日)&lt;/td&gt;
&lt;td width="20%"&gt;08:00～12:00&lt;/td&gt;
&lt;td style="padding: 10px 1px;" width="5%"&gt;2&lt;/td&gt;
&lt;td style="padding: 10px 1px;" width="55%"&gt;数の性質・小数と分数&lt;/td&gt;
&lt;/tr&gt;
&lt;tr align="center"&gt;
&lt;td style="padding: 10px 1px;" width="20%"&gt;12/24(月)&lt;/td&gt;
&lt;td width="20%"&gt;08:00～12:00&lt;/td&gt;
&lt;td style="padding: 10px 1px;" width="5%"&gt;3&lt;/td&gt;
&lt;td style="padding: 10px 1px;" width="55%"&gt;直線図形と曲線図形&lt;/td&gt;
&lt;/tr&gt;
&lt;tr align="center"&gt;
&lt;td style="padding: 10px 1px;" width="20%"&gt;12/25(火)&lt;/td&gt;
&lt;td width="20%"&gt;08:00～12:00&lt;/td&gt;
&lt;td style="padding: 10px 1px;" width="5%"&gt;4&lt;/td&gt;
&lt;td style="padding: 10px 1px;" width="55%"&gt;速さの基本&lt;/td&gt;
&lt;/tr&gt;
&lt;tr align="center"&gt;
&lt;td style="padding: 10px 1px;" width="20%"&gt;12/26(水)&lt;/td&gt;
&lt;td width="20%"&gt;08:00～12:00&lt;/td&gt;
&lt;td style="padding: 10px 1px;" width="5%"&gt;5&lt;/td&gt;
&lt;td style="padding: 10px 1px;" width="55%"&gt;数列・数表・図形の規則&lt;/td&gt;
&lt;/tr&gt;
&lt;tr align="center"&gt;
&lt;td style="padding: 10px 1px;" width="20%"&gt;12/27(木)&lt;/td&gt;
&lt;td width="20%"&gt;08:00～12:00&lt;/td&gt;
&lt;td style="padding: 10px 1px;" width="5%"&gt;6&lt;/td&gt;
&lt;td style="padding: 10px 1px;" width="55%"&gt;立体図形(1)&lt;/td&gt;
&lt;/tr&gt;
&lt;tr align="center"&gt;
&lt;td style="padding: 10px 1px;" width="20%"&gt;12/28(金)&lt;/td&gt;
&lt;td width="20%"&gt;08:00～12:00&lt;/td&gt;
&lt;td style="padding: 10px 1px;" width="5%"&gt;7&lt;/td&gt;
&lt;td style="padding: 10px 1px;" width="55%"&gt;割合と比に関する文章題&lt;/td&gt;
&lt;/tr&gt;
&lt;tr align="center"&gt;
&lt;td style="padding: 10px 1px;" width="20%"&gt;12/29(土)&lt;/td&gt;
&lt;td width="20%"&gt;08:00～12:00&lt;/td&gt;
&lt;td style="padding: 10px 1px;" width="5%"&gt;8&lt;/td&gt;
&lt;td style="padding: 10px 1px;" width="55%"&gt;約数倍数と周期性&lt;/td&gt;
&lt;/tr&gt;
&lt;tr align="center"&gt;
&lt;td style="padding: 10px 1px;" width="20%"&gt;01/04(金)&lt;/td&gt;
&lt;td width="20%"&gt;08:00～12:00&lt;/td&gt;
&lt;td style="padding: 10px 1px;" width="5%"&gt;9&lt;/td&gt;
&lt;td style="padding: 10px 1px;" width="55%"&gt;平面図形と比&lt;/td&gt;
&lt;/tr&gt;
&lt;tr align="center"&gt;
&lt;td style="padding: 10px 1px;" width="20%"&gt;01/05(土)&lt;/td&gt;
&lt;td width="20%"&gt;08:00～12:00&lt;/td&gt;
&lt;td style="padding: 10px 1px;" width="5%"&gt;10&lt;/td&gt;
&lt;td style="padding: 10px 1px;" width="55%"&gt;速さの利用&lt;/td&gt;
&lt;/tr&gt;
&lt;tr align="center"&gt;
&lt;td style="padding: 10px 1px;" width="20%"&gt;01/06(日)&lt;/td&gt;
&lt;td width="20%"&gt;08:00～12:00&lt;/td&gt;
&lt;td style="padding: 10px 1px;" width="5%"&gt;11&lt;/td&gt;
&lt;td style="padding: 10px 1px;" width="55%"&gt;場合の数&lt;/td&gt;
&lt;/tr&gt;
&lt;tr align="center"&gt;
&lt;td style="padding: 10px 1px;" width="20%"&gt;01/07(月)&lt;/td&gt;
&lt;td width="20%"&gt;08:00～12:00&lt;/td&gt;
&lt;td style="padding: 10px 1px;" width="5%"&gt;12&lt;/td&gt;
&lt;td style="padding: 10px 1px;" width="55%"&gt;立体図形(2)&lt;/td&gt;
&lt;/tr&gt;
&lt;tr align="center"&gt;
&lt;td style="padding: 10px 1px;" width="20%"&gt;01/09(水)&lt;/td&gt;
&lt;td width="20%"&gt;未定～未定&lt;/td&gt;
&lt;td style="padding: 10px 1px;" width="5%"&gt;13&lt;/td&gt;
&lt;td style="padding: 10px 1px;" width="55%"&gt;リピート演習&lt;/td&gt;
&lt;/tr&gt;
&lt;tr align="center"&gt;
&lt;td style="padding: 10px 1px;" width="20%"&gt;01/16(水)&lt;/td&gt;
&lt;td width="20%"&gt;未定～未定&lt;/td&gt;
&lt;td style="padding: 10px 1px;" width="5%"&gt;14&lt;/td&gt;
&lt;td style="padding: 10px 1px;" width="55%"&gt;リピート演習&lt;/td&gt;
&lt;/tr&gt;
&lt;tr align="center"&gt;
&lt;td style="padding: 10px 1px;" width="20%"&gt;01/23(水)&lt;/td&gt;
&lt;td width="20%"&gt;未定～未定&lt;/td&gt;
&lt;td style="padding: 10px 1px;" width="5%"&gt;15&lt;/td&gt;
&lt;td style="padding: 10px 1px;" width="55%"&gt;リピート演習&lt;/td&gt;
&lt;/tr&gt;
&lt;tr align="center"&gt;
&lt;td style="padding: 10px 1px;" width="20%"&gt;01/30(水)&lt;/td&gt;
&lt;td width="20%"&gt;未定～未定&lt;/td&gt;
&lt;td style="padding: 10px 1px;" width="5%"&gt;16&lt;/td&gt;
&lt;td style="padding: 10px 1px;" width="55%"&gt;リピート演習&lt;/td&gt;
&lt;/tr&gt;
&lt;/tbody&gt;
&lt;/table&gt;
--&gt;11月28日募集開始！&lt;/p&gt;
&lt;h3&gt;ラスト１マイル特訓&lt;/h3&gt;
&lt;p&gt;&lt;!--
&lt;table style="table-layout: fixed; line-height: 100%;" border=""&gt;
&lt;tbody&gt;
&lt;tr align="center"&gt;
&lt;td style="padding: 10px 1px;" width="20%"&gt;12/30(日)&lt;/td&gt;
&lt;td width="20%"&gt;08:00～12:00&lt;/td&gt;
&lt;td style="padding: 10px 1px;" width="5%"&gt;1&lt;/td&gt;
&lt;td style="padding: 10px 1px;" width="55%"&gt;和と差に関する文章題&lt;/td&gt;
&lt;/tr&gt;
&lt;tr align="center"&gt;
&lt;td style="padding: 10px 1px;" width="20%"&gt;12/30(日)&lt;/td&gt;
&lt;td width="20%"&gt;12:30～16:30&lt;/td&gt;
&lt;td style="padding: 10px 1px;" width="5%"&gt;2&lt;/td&gt;
&lt;td style="padding: 10px 1px;" width="55%"&gt;数の性質・小数と分数&lt;/td&gt;
&lt;/tr&gt;
&lt;tr align="center"&gt;
&lt;td style="padding: 10px 1px;" width="20%"&gt;12/31(月)&lt;/td&gt;
&lt;td width="20%"&gt;08:00～12:00&lt;/td&gt;
&lt;td style="padding: 10px 1px;" width="5%"&gt;3&lt;/td&gt;
&lt;td style="padding: 10px 1px;" width="55%"&gt;直線図形と曲線図形&lt;/td&gt;
&lt;/tr&gt;
&lt;tr align="center"&gt;
&lt;td style="padding: 10px 1px;" width="20%"&gt;12/31(月)&lt;/td&gt;
&lt;td width="20%"&gt;12:30～16:30&lt;/td&gt;
&lt;td style="padding: 10px 1px;" width="5%"&gt;4&lt;/td&gt;
&lt;td style="padding: 10px 1px;" width="55%"&gt;速さの基本&lt;/td&gt;
&lt;/tr&gt;
&lt;tr align="center"&gt;
&lt;td style="padding: 10px 1px;" width="20%"&gt;01/02(水)&lt;/td&gt;
&lt;td width="20%"&gt;08:00～12:00&lt;/td&gt;
&lt;td style="padding: 10px 1px;" width="5%"&gt;5&lt;/td&gt;
&lt;td style="padding: 10px 1px;" width="55%"&gt;数列・数表・図形の規則&lt;/td&gt;
&lt;/tr&gt;
&lt;tr align="center"&gt;
&lt;td style="padding: 10px 1px;" width="20%"&gt;01/02(水)&lt;/td&gt;
&lt;td width="20%"&gt;12:30～16:30&lt;/td&gt;
&lt;td style="padding: 10px 1px;" width="5%"&gt;6&lt;/td&gt;
&lt;td style="padding: 10px 1px;" width="55%"&gt;立体図形(1)&lt;/td&gt;
&lt;/tr&gt;
&lt;tr align="center"&gt;
&lt;td style="padding: 10px 1px;" width="20%"&gt;01/03(木)&lt;/td&gt;
&lt;td width="20%"&gt;08:00～12:00&lt;/td&gt;
&lt;td style="padding: 10px 1px;" width="5%"&gt;7&lt;/td&gt;
&lt;td style="padding: 10px 1px;" width="55%"&gt;割合と比に関する文章題&lt;/td&gt;
&lt;/tr&gt;
&lt;tr align="center"&gt;
&lt;td style="padding: 10px 1px;" width="20%"&gt;01/03(木)&lt;/td&gt;
&lt;td width="20%"&gt;12:30～16:30&lt;/td&gt;
&lt;td style="padding: 10px 1px;" width="5%"&gt;8&lt;/td&gt;
&lt;td style="padding: 10px 1px;" width="55%"&gt;約数倍数と周期性&lt;/td&gt;
&lt;/tr&gt;
&lt;tr align="center"&gt;
&lt;td style="padding: 10px 1px;" width="20%"&gt;01/04(金)&lt;/td&gt;
&lt;td width="20%"&gt;08:00～12:00&lt;/td&gt;
&lt;td style="padding: 10px 1px;" width="5%"&gt;9&lt;/td&gt;
&lt;td style="padding: 10px 1px;" width="55%"&gt;平面図形と比&lt;/td&gt;
&lt;/tr&gt;
&lt;tr align="center"&gt;
&lt;td style="padding: 10px 1px;" width="20%"&gt;01/05(土)&lt;/td&gt;
&lt;td width="20%"&gt;08:00～12:00&lt;/td&gt;
&lt;td style="padding: 10px 1px;" width="5%"&gt;10&lt;/td&gt;
&lt;td style="padding: 10px 1px;" width="55%"&gt;速さの利用&lt;/td&gt;
&lt;/tr&gt;
&lt;tr align="center"&gt;
&lt;td style="padding: 10px 1px;" width="20%"&gt;01/06(日)&lt;/td&gt;
&lt;td width="20%"&gt;08:00～12:00&lt;/td&gt;
&lt;td style="padding: 10px 1px;" width="5%"&gt;11&lt;/td&gt;
&lt;td style="padding: 10px 1px;" width="55%"&gt;場合の数&lt;/td&gt;
&lt;/tr&gt;
&lt;tr align="center"&gt;
&lt;td style="padding: 10px 1px;" width="20%"&gt;01/07(月)&lt;/td&gt;
&lt;td width="20%"&gt;08:00～12:00&lt;/td&gt;
&lt;td style="padding: 10px 1px;" width="5%"&gt;12&lt;/td&gt;
&lt;td style="padding: 10px 1px;" width="55%"&gt;立体図形(2)&lt;/td&gt;
&lt;/tr&gt;
&lt;tr align="center"&gt;
&lt;td style="padding: 10px 1px;" width="20%"&gt;01/09(水)&lt;/td&gt;
&lt;td width="20%"&gt;未定～未定&lt;/td&gt;
&lt;td style="padding: 10px 1px;" width="5%"&gt;13&lt;/td&gt;
&lt;td style="padding: 10px 1px;" width="55%"&gt;リピート演習&lt;/td&gt;
&lt;/tr&gt;
&lt;tr align="center"&gt;
&lt;td style="padding: 10px 1px;" width="20%"&gt;01/16(水)&lt;/td&gt;
&lt;td width="20%"&gt;未定～未定&lt;/td&gt;
&lt;td style="padding: 10px 1px;" width="5%"&gt;14&lt;/td&gt;
&lt;td style="padding: 10px 1px;" width="55%"&gt;リピート演習&lt;/td&gt;
&lt;/tr&gt;
&lt;tr align="center"&gt;
&lt;td style="padding: 10px 1px;" width="20%"&gt;01/23(水)&lt;/td&gt;
&lt;td width="20%"&gt;未定～未定&lt;/td&gt;
&lt;td style="padding: 10px 1px;" width="5%"&gt;15&lt;/td&gt;
&lt;td style="padding: 10px 1px;" width="55%"&gt;リピート演習&lt;/td&gt;
&lt;/tr&gt;
&lt;tr align="center"&gt;
&lt;td style="padding: 10px 1px;" width="20%"&gt;01/30(水)&lt;/td&gt;
&lt;td width="20%"&gt;未定～未定&lt;/td&gt;
&lt;td style="padding: 10px 1px;" width="5%"&gt;16&lt;/td&gt;
&lt;td style="padding: 10px 1px;" width="55%"&gt;リピート演習&lt;/td&gt;
&lt;/tr&gt;
&lt;/tbody&gt;
&lt;/table&gt;
--&gt;12月22日募集開始！&lt;/p&gt;
&lt;p&gt;–&amp;gt;&lt;/p&gt;
&lt;p&gt;&lt;!-- ▼ FAQ（追加／元の文は変更なし） --&gt;&lt;/p&gt;
&lt;h2&gt;よくある質問（ラストマイラーズ特訓）&lt;/h2&gt;
&lt;details&gt;
&lt;summary&gt;&lt;strong&gt;Q. 「ラストマイラーズ特訓」はどの学年（時期）で受ける想定ですか&lt;/strong&gt;&lt;/summary&gt;
&lt;p&gt;入試直前期の対策に特化した特訓スタイルです。志望校の過去問状況や、単元の抜け（速さ・割合・図形など）に応じて、開始タイミングや優先順位を調整します。&lt;/p&gt;
&lt;/details&gt;
&lt;details&gt;
&lt;summary&gt;&lt;strong&gt;Q. 「過去問演習」と「各単元演習」はどう選べばいいですか&lt;/strong&gt;&lt;/summary&gt;
&lt;p&gt;目安は「過去問で何を落としているか」で決まります。得点力を上げたい場合は過去問比率を高く、単元の抜けが大きい場合は単元演習比率を高くして組み立てます。&lt;/p&gt;
&lt;/details&gt;
&lt;details&gt;
&lt;summary&gt;&lt;strong&gt;Q. 解説動画はいつ見られますか&lt;/strong&gt;&lt;/summary&gt;
&lt;p&gt;各単元演習の解説は受講生用ポータルサイトで確認でき、過去問解説も1回あたり20〜30分の解説動画として提供されます。復習で何度でも確認できます。&lt;/p&gt;
&lt;/details&gt;
&lt;details&gt;
&lt;summary&gt;&lt;strong&gt;Q. 宿題の範囲はどのくらい出ますか&lt;/strong&gt;&lt;/summary&gt;
&lt;p&gt;授業で扱った問題＋その関連題が宿題となります。宿題の問題も全て、受講生用ポータルサイトに動画解説が掲載されます。&lt;/p&gt;
&lt;/details&gt;
&lt;details&gt;
&lt;summary&gt;&lt;strong&gt;Q. 料金（\12,000／\8,500／\5,000）は何で決まりますか&lt;/strong&gt;&lt;/summary&gt;
&lt;p&gt;過去問解説の本数（＝過去問演習の比率）により変動します。「過去問の得点力を強化したい」「第1志望のみ解説してほしい」「単元総ざらいだけを行いたい」など目的に合わせて選べます。&lt;/p&gt;
&lt;/details&gt;
&lt;p&gt;&lt;!-- ▼ 最終CTA（追加／元の文は変更なし） --&gt;&lt;/p&gt;
&lt;div style="background: #111; color: #fff; padding: 28px; margin: 44px 0 10px; border-radius: 14px; text-align: center;"&gt;
&lt;div style="font-size: 20px; font-weight: 800; margin-bottom: 10px;"&gt;直前期の算数、ここからの優先順位を決める&lt;/div&gt;
&lt;div style="font-size: 14px; opacity: .92; margin-bottom: 18px;"&gt;志望校／過去問得点／苦手単元を添えて、状況をそのまま送ってください&lt;/div&gt;
&lt;p&gt;&lt;a style="display: inline-block; background: #fff; color: #111; padding: 14px 30px; text-decoration: none; border-radius: 10px; font-weight: 800;" href="https://natsui-sansu-juku.com/inquiry/"&gt;&lt;br /&gt;
▶ お問い合わせ&lt;br /&gt;
&lt;/a&gt;&lt;br /&gt;
&lt;a style="display: inline-block; margin-left: 10px; background: #0d6efd; color: #fff; padding: 14px 22px; text-decoration: none; border-radius: 10px; font-weight: 800;" href="https://natsui-sansu-juku.com/kouza/"&gt;&lt;br /&gt;
▶ 開講講座の全体像を見る&lt;br /&gt;
&lt;/a&gt;&lt;/p&gt;
&lt;/div&gt;
&lt;p&gt;&lt;!-- [ /.socialSet ] --&gt;&lt;/p&gt;
&lt;section class="veu_cta" id="veu_cta-31796"&gt;&lt;h1 class="cta_title"&gt;動画：中学受験Q&amp;A&lt;/h1&gt;&lt;div class="cta_body"&gt;&lt;div class="cta_body_image cta_body_image_right"&gt;&lt;a href="https://natsui-sansu-juku.com/ct/%e4%b8%ad%e5%ad%a6%e5%8f%97%e9%a8%93q%ef%bc%86%ef%bd%81/"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image_exist"&gt;中学受験についての親御さんの悩みやお子さんの問題に答えるQ&amp;amp;A動画です。経験に基づくアドバイスを通じて、中学受験に関する情報とサポートを提供しています。&lt;/div&gt;&lt;div class="cta_body_link"&gt;&lt;a href="https://natsui-sansu-juku.com/ct/%e4%b8%ad%e5%ad%a6%e5%8f%97%e9%a8%93q%ef%bc%86%ef%bd%81/" class="btn btn-primary btn-block btn-lg" target="_blank"&gt;動画：中学受験Q&amp;amp;A&lt;/a&gt;&lt;/div&gt;&lt;/div&gt;&lt;!--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lastmilers%2F&amp;amp;t=%E3%83%A9%E3%82%B9%E3%83%88%E3%83%9E%E3%82%A4%E3%83%A9%E3%83%BC%E3%82%BA%E7%89%B9%E8%A8%93%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lastmilers%2F&amp;amp;text=%E3%83%A9%E3%82%B9%E3%83%88%E3%83%9E%E3%82%A4%E3%83%A9%E3%83%BC%E3%82%BA%E7%89%B9%E8%A8%93%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83%A9%E3%82%B9%E3%83%88%E3%83%9E%E3%82%A4%E3%83%A9%E3%83%BC%E3%82%BA%E7%89%B9%E8%A8%93%20%7C%20%E4%B8%AD%E5%AD%A6%E5%8F%97%E9%A8%93%E5%B0%82%E9%96%80%E3%80%80%E5%A4%8F%E4%BA%95%E7%AE%97%E6%95%B0%E5%A1%BE%0Ahttps%3A%2F%2Fnatsui-sansu-juku.com%2Flastmilers%2F" target="_blank" &gt;&lt;span class="vk_icon_w_r_sns_bluesky icon_sns"&gt;&lt;/span&gt;&lt;span class="sns_txt"&gt;Bluesky&lt;/span&gt;&lt;/a&gt;&lt;/li&gt;&lt;li class="sb_hatena sb_icon"&gt;&lt;a class="sb_icon_inner" href="//b.hatena.ne.jp/add?mode=confirm&amp;url=https%3A%2F%2Fnatsui-sansu-juku.com%2Flastmilers%2F&amp;amp;title=%E3%83%A9%E3%82%B9%E3%83%88%E3%83%9E%E3%82%A4%E3%83%A9%E3%83%BC%E3%82%BA%E7%89%B9%E8%A8%93%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sb_icon_inner"data-clipboard-text="ラストマイラーズ特訓 | 中学受験専門　夏井算数塾 https://natsui-sansu-juku.com/lastmilers/"&gt;&lt;span class="vk_icon_w_r_sns_copy icon_sns"&gt;&lt;i class="fas fa-copy"&gt;&lt;/i&gt;&lt;/span&gt;&lt;span class="sns_txt"&gt;Copy&lt;/span&gt;&lt;/button&gt;&lt;/li&gt;&lt;/ul&gt;&lt;/div&gt;&lt;!-- [ /.socialSet ] --&gt;	
------</t>
  </si>
  <si>
    <t>https://natsui-sansu-juku.com/p4/</t>
  </si>
  <si>
    <t>以下のページは不自然なワードを使用しています。
これらを適切に自然な言葉に置き換えて下さい。
なお、本文の装飾や構造は絶対に変えないでください。
【対象ページURL】
https://natsui-sansu-juku.com/p4/
【検出された不自然ワード】
- 型
【本文】
------
&lt;p&gt;中学受験に向けた本格的な学習は、５年生から始まると思われがちですが、実際には&lt;strong&gt;４年生の１年間でどれだけ基礎を固められるか&lt;/strong&gt;が、その後の伸びを大きく左右します。&lt;/p&gt;
&lt;p&gt;ところが、４年生の授業はカリキュラムの密度が高く、復習のタイミングを取りにくいという問題も抱えています。このページでは、４年生の授業の特徴と、４年生がつまずきやすいポイント、それに対する当塾での具体的な対策について整理してご紹介します。&lt;/p&gt;
&lt;p&gt;学年や状況別の指導方針の全体像はこちら：&lt;a href="https://natsui-sansu-juku.com/situation/"&gt;状況別指導方針（全体像はこちら）&lt;/a&gt;&lt;/p&gt;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&lt;h2&gt;４年生の授業の特徴とは？&lt;/h2&gt;
&lt;blockquote&gt;&lt;p&gt;・復習するタイミングがなくなってきている&lt;/p&gt;&lt;/blockquote&gt;
&lt;h3&gt;５年生で受験内容を終えるために、４年生から授業が密度アップ&lt;/h3&gt;
&lt;p&gt;多くの進学塾では、&lt;strong&gt;５年生で受験に必要な内容をすべて学び終える&lt;/strong&gt;ようにカリキュラムが組まれています。そのため、４年生の段階から授業には多くの学習内容が詰め込まれているのが特徴です。&lt;/p&gt;
&lt;p&gt;４年生では、たとえば次のような&lt;strong&gt;基礎的な計算法&lt;/strong&gt;を一通り学習します。&lt;/p&gt;
&lt;ul&gt;
&lt;li&gt;つるかめ算&lt;/li&gt;
&lt;li&gt;等差数列の考え方を用いた文章題&lt;/li&gt;
&lt;li&gt;割合につながる考え方の初歩　など&lt;/li&gt;
&lt;/ul&gt;
&lt;p&gt;そして、５年生になると、４年生で習ったつるかめ算を発展させた&lt;strong&gt;応用問題&lt;/strong&gt;が一気に増えていきます。４年生で身につけた基礎をもとに発展内容が中心となり、問題の難易度も授業の密度もともに上がっていくため、&lt;strong&gt;１回ごとの授業理解がより重要&lt;/strong&gt;になります。&lt;/p&gt;
&lt;h3&gt;他教科の学習時間も増え、復習時間が圧迫される&lt;/h3&gt;
&lt;p&gt;４年生後半から５年生にかけては、算数だけでなく、国語・理科・社会といった他教科にも本格的に時間をかけていく必要が出てきます。その結果、もともと算数に時間がかかっていたお子さまほど、&lt;/p&gt;
&lt;ul&gt;
&lt;li&gt;算数の復習時間が確保しづらい&lt;/li&gt;
&lt;li&gt;他教科との両立が難しくなる&lt;/li&gt;
&lt;/ul&gt;
&lt;p&gt;といった状況に陥りやすくなります。&lt;/p&gt;
&lt;h3&gt;入試問題に直結するカリキュラムが４年生に集中&lt;/h3&gt;
&lt;blockquote&gt;&lt;p&gt;・入試問題を解くことに直結するカリキュラムがある&lt;/p&gt;&lt;/blockquote&gt;
&lt;p&gt;実際の入試問題を解くうえでは、特定の&lt;strong&gt;「解き方」や「考え方」&lt;/strong&gt;を押さえておくことが不可欠です。たとえば、&lt;/p&gt;
&lt;ul&gt;
&lt;li&gt;４年生で学習する「つるかめ算」「べんしょうのつるかめ算」&lt;/li&gt;
&lt;li&gt;本来は５年生で扱う「いもづる算」&lt;/li&gt;
&lt;/ul&gt;
&lt;p&gt;といった単元は、入試問題でも頻出のテーマです。ところが近年では、本来５年生で学習するはずだった「いもづる算」までもが、&lt;strong&gt;４年生のカリキュラムに含まれている&lt;/strong&gt;ケースが増えてきました。&lt;/p&gt;
&lt;p&gt;このように、&lt;span style="color: #0000ff;"&gt;入試問題を解く上で必須となる計算法が、４年生のカリキュラムに多く含まれている&lt;/span&gt;のが現在の中学受験算数の大きな特徴です。&lt;/p&gt;
&lt;h3&gt;「受験算数としての基礎」を固める学年&lt;/h3&gt;
&lt;p&gt;以上から、４年生の授業は&lt;strong&gt;&lt;span style="color: #ff0000;"&gt;「受験算数としての基礎」&lt;/span&gt;を固めるためのカリキュラム&lt;/strong&gt;が中心であり、ここで学ぶ計算方法をしっかりマスターしておくことが、受験において非常に重要であることがわかります。&lt;/p&gt;
&lt;p&gt;そのためには、次のようなトレーニングが欠かせません。&lt;/p&gt;
&lt;ul&gt;
&lt;li&gt;&lt;span style="color: #ff0000;"&gt;言い回しを変えた問題を含め、数多くの問題を解く&lt;/span&gt;&lt;/li&gt;
&lt;li&gt;パターンではなく「なぜそう考えるのか」という筋道もセットで理解する&lt;/li&gt;
&lt;/ul&gt;
&lt;p&gt;しかし実際には、集団授業を行う大手進学塾では、授業時間を短くする傾向もあり、&lt;strong&gt;復習にかける時間がさらに短くなりやすい&lt;/strong&gt;という現状があります。&lt;/p&gt;
&lt;p&gt;だからこそ、&lt;span style="color: #0000ff;"&gt;４年生の時に良い教師と出会い、良い授業を受けたうえで、しっかりと復習を行う時間を確保すること&lt;/span&gt;が重要です。ここでの小さな「わからない」の積み残しが、５年生以降に大きなつまずきとなって表れてくるからです。&lt;/p&gt;
&lt;h2&gt;４年生が抱えやすい問題点&lt;/h2&gt;
&lt;p&gt;ここからは、当塾が実際に４年生を指導する中で見えてきた、&lt;strong&gt;典型的な３つのつまずきパターン&lt;/strong&gt;と、その対策についてご紹介します。&lt;/p&gt;
&lt;h3&gt;ケース１：帰ってくると、授業内容を忘れてしまっている&lt;/h3&gt;
&lt;blockquote&gt;&lt;p&gt;ケース１：帰ってくると、授業内容を忘れてしまっている&lt;/p&gt;&lt;/blockquote&gt;
&lt;p&gt;&lt;strong&gt;【問題点】&lt;/strong&gt;&lt;/p&gt;
&lt;p&gt;４年生は、さまざまな計算手法を新しく習う段階です。これらの計算手法は、基本問題だけでなく、&lt;strong&gt;少しひねった問題でも解けるようにトレーニングすること&lt;/strong&gt;が必要になります。&lt;/p&gt;
&lt;p&gt;また、授業によっては、まだ正式には習っていない&lt;strong&gt;５年生の内容の一部を先取りして扱う&lt;/strong&gt;こともあります。その場では何となくわかったつもりでも、家に帰ってから宿題に取り組もうとすると、&lt;/p&gt;
&lt;ul&gt;
&lt;li&gt;「授業でどう説明されていたか思い出せない」&lt;/li&gt;
&lt;li&gt;「やり方はうろ覚えなのに、類題だけが大量に出ている」&lt;/li&gt;
&lt;/ul&gt;
&lt;p&gt;といった状況に陥り、「全部わからない」「算数が苦手かも」という自己評価につながってしまうことがあります。&lt;/p&gt;
&lt;p&gt;&lt;strong&gt;【当塾で行っている対策法】&lt;/strong&gt;&lt;/p&gt;
&lt;p&gt;４年生の場合、&lt;strong&gt;言い回しが少し変わるだけで解けなくなる&lt;/strong&gt;というケースが非常に多く見られます。そこで当塾では、&lt;/p&gt;
&lt;ul&gt;
&lt;li&gt;同じ系統の問題を、言い回しや設定を変えて多数解く&lt;/li&gt;
&lt;li&gt;「どこが変わっても、同じ考え方で解ける」状態まで繰り返しトレーニングする&lt;/li&gt;
&lt;/ul&gt;
&lt;p&gt;という指導を徹底しています。&lt;/p&gt;
&lt;p&gt;さらに当塾では、&lt;span style="color: #ff0000;"&gt;生徒ごとに苦手な問題をすべてデータ化し、いつでも呼び出せるよう管理&lt;/span&gt;しています。そのため、&lt;/p&gt;
&lt;ul&gt;
&lt;li&gt;授業内で苦手問題だけを集中的に解き直す&lt;/li&gt;
&lt;li&gt;宿題として個々の弱点に特化した問題を組み込む&lt;/li&gt;
&lt;/ul&gt;
&lt;p&gt;といった形で、&lt;strong&gt;一人ひとりの「わからない」をその場でつぶしていく&lt;/strong&gt;ことが可能です。&lt;/p&gt;
&lt;h3&gt;ケース２：計算問題でいっぱいいっぱいになり、文章問題が苦手になる&lt;/h3&gt;
&lt;blockquote&gt;&lt;p&gt;ケース２：計算問題でいっぱいいっぱいになってしまい、文章問題が苦手になってしまう&lt;/p&gt;&lt;/blockquote&gt;
&lt;p&gt;&lt;strong&gt;【問題点】&lt;/strong&gt;&lt;/p&gt;
&lt;p&gt;４年生では、&lt;strong&gt;計算をしっかりこなすこと&lt;/strong&gt;が非常に大切です。一方で、計算に多くの時間と集中力を取られてしまうため、&lt;/p&gt;
&lt;ul&gt;
&lt;li&gt;文章を読む余裕がなくなる&lt;/li&gt;
&lt;li&gt;式は立てられるのに、文章を読んで状況を整理するのが苦手になる&lt;/li&gt;
&lt;/ul&gt;
&lt;p&gt;といった問題が出てきます。その結果、&lt;/p&gt;
&lt;ul&gt;
&lt;li&gt;「計算だけの問題はできるのに、文章題になると解けなくなる」&lt;/li&gt;
&lt;li&gt;「テストで時間が足りず、文章題までたどりつけない」&lt;/li&gt;
&lt;/ul&gt;
&lt;p&gt;という状況になり、算数全体に苦手意識を持ってしまうお子さまも少なくありません。&lt;/p&gt;
&lt;p&gt;&lt;strong&gt;【当塾で行っている対策法】&lt;/strong&gt;&lt;/p&gt;
&lt;p&gt;文章問題にじっくり取り組むためには、前提として&lt;strong&gt;計算問題をスムーズに処理できる力&lt;/strong&gt;が必要です。当塾では、&lt;/p&gt;
&lt;ul&gt;
&lt;li&gt;&lt;span style="color: #008000;"&gt;計算が遅くなってしまっている原因を細かく分析&lt;/span&gt;する&lt;/li&gt;
&lt;li&gt;一人ひとりに合った方法で、計算速度と正確さのトレーニングを行う&lt;/li&gt;
&lt;/ul&gt;
&lt;p&gt;というステップで指導しています。&lt;/p&gt;
&lt;p&gt;たとえば、&lt;/p&gt;
&lt;ul&gt;
&lt;li&gt;筆算の書き方が雑で位がずれてしまう&lt;/li&gt;
&lt;li&gt;九九や基本的な暗算に不安が残っている&lt;/li&gt;
&lt;li&gt;途中式を書かずに「頭の中だけ」で処理しようとしてミスが増えている&lt;/li&gt;
&lt;/ul&gt;
&lt;p&gt;など、原因はお子さまによってさまざまです。それぞれの原因に合わせてトレーニングを行うことで、&lt;strong&gt;計算にかかる時間を短縮し、文章題に使える時間と集中力を増やす&lt;/strong&gt;ことを目指します。&lt;/p&gt;
&lt;h3&gt;ケース３：トレーニング疲れから算数に苦手意識を持ってしまう&lt;/h3&gt;
&lt;blockquote&gt;&lt;p&gt;ケース３：トレーニング疲れが出てしまい、算数に苦手意識を持ってしまう&lt;/p&gt;&lt;/blockquote&gt;
&lt;p&gt;&lt;strong&gt;【問題点】&lt;/strong&gt;&lt;/p&gt;
&lt;p&gt;４年生のうちに、入試に必要な計算問題や、言い回しを変えた多くのパターン問題に取り組むことは、受験に向けて非常に重要です。しかし、&lt;/p&gt;
&lt;ul&gt;
&lt;li&gt;毎回のテストや宿題でミスが続く&lt;/li&gt;
&lt;li&gt;解き方はわかるのに数が多くて疲れてしまう&lt;/li&gt;
&lt;/ul&gt;
&lt;p&gt;といった状況が重なると、次第に&lt;strong&gt;算数そのものに苦手意識&lt;/strong&gt;を持ち始めてしまうお子さまが出てきます。&lt;/p&gt;
&lt;p&gt;多くの生徒は、&lt;/p&gt;
&lt;ul&gt;
&lt;li&gt;「自分の夢を叶えたい」&lt;/li&gt;
&lt;li&gt;「ご両親の期待に応えたい」&lt;/li&gt;
&lt;/ul&gt;
&lt;p&gt;という強い想いを持っています。その一方で、&lt;/p&gt;
&lt;ul&gt;
&lt;li&gt;塾のテスト結果を家に持ち帰ること&lt;/li&gt;
&lt;li&gt;宿題が終わらない・取り組めないこと&lt;/li&gt;
&lt;/ul&gt;
&lt;p&gt;がストレスとなり、&lt;strong&gt;「できない自分を責める気持ち」&lt;/strong&gt;が膨らんでしまうことが、算数嫌いにつながるケースも少なくありません。&lt;/p&gt;
&lt;p&gt;&lt;strong&gt;【当塾で行っている対策法】&lt;/strong&gt;&lt;/p&gt;
&lt;p&gt;このようなケースでは、まず&lt;strong&gt;親子間での距離感&lt;/strong&gt;がとても大切です。&lt;/p&gt;
&lt;p&gt;&lt;span style="color: #0000ff;"&gt;親子間ではある程度の距離感を持ち、「結果だけを責める」のではなく、応援しつつ見守るという姿勢&lt;/span&gt;を持つことが、お子さまの心の負担を軽くします。&lt;/p&gt;
&lt;p&gt;当塾では、&lt;/p&gt;
&lt;ul&gt;
&lt;li&gt;&lt;span style="color: #0000ff;"&gt;第三者の視点から、お子さまの不安や本音をじっくり聞く&lt;/span&gt;&lt;/li&gt;
&lt;li&gt;一人ひとりの性格や目標に合わせた学習ペース・課題量を一緒に考える&lt;/li&gt;
&lt;li&gt;「できたところ」を具体的にフィードバックし、自信を積み上げていく&lt;/li&gt;
&lt;/ul&gt;
&lt;p&gt;といった形で、生徒一人ひとりに合わせた方法を見出しながら、自信を持って指導に取り組んでいます。&lt;/p&gt;
&lt;h2&gt;まとめ：４年生の算数は「受験の土台」をつくる最重要期間&lt;/h2&gt;
&lt;p&gt;４年生の算数の授業は、&lt;/p&gt;
&lt;ul&gt;
&lt;li&gt;&lt;strong&gt;入試問題に直結する計算法が多く含まれている&lt;/strong&gt;&lt;/li&gt;
&lt;li&gt;&lt;strong&gt;５年生以降の応用内容の土台となる「受験算数の基礎」を固める学年である&lt;/strong&gt;&lt;/li&gt;
&lt;li&gt;&lt;strong&gt;授業の密度が高く、復習のタイミングが不足しやすい&lt;/strong&gt;&lt;/li&gt;
&lt;/ul&gt;
&lt;p&gt;という特徴があります。そのため、&lt;/p&gt;
&lt;ul&gt;
&lt;li&gt;授業内容をその場でしっかり理解し、家庭学習で確実に定着させること&lt;/li&gt;
&lt;li&gt;「言い回しの違い」に強くなるまで、類題を繰り返し解くこと&lt;/li&gt;
&lt;li&gt;計算力を高めて、文章題に十分な時間と集中力を回せるようにすること&lt;/li&gt;
&lt;li&gt;トレーニング疲れに配慮しつつ、親子で適度な距離感を保つこと&lt;/li&gt;
&lt;/ul&gt;
&lt;p&gt;が非常に重要です。&lt;/p&gt;
&lt;p&gt;当塾では、&lt;strong&gt;一人ひとりのつまずきと向き合い、４年生のうちに「わからない」をそのままにしないこと&lt;/strong&gt;を何より大切にしています。４年生の学習や算数のつまずきでお悩みの保護者さまは、ぜひ一度ご相談ください。&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href="//www.facebook.com/sharer.php?src=bm&amp;u=https%3A%2F%2Fnatsui-sansu-juku.com%2Fp4%2F&amp;amp;t=%E5%B0%8F%EF%BC%94%20%7C%20%E4%B8%AD%E5%AD%A6%E5%8F%97%E9%A8%93%E5%B0%82%E9%96%80%E3%80%80%E5%A4%8F%E4%BA%95%E7%AE%97%E6%95%B0%E5%A1%BE"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href="//twitter.com/intent/tweet?url=https%3A%2F%2Fnatsui-sansu-juku.com%2Fp4%2F&amp;amp;text=%E5%B0%8F%EF%BC%94%20%7C%20%E4%B8%AD%E5%AD%A6%E5%8F%97%E9%A8%93%E5%B0%82%E9%96%80%E3%80%80%E5%A4%8F%E4%BA%95%E7%AE%97%E6%95%B0%E5%A1%BE" target="_blank" &gt;&lt;span class="vk_icon_w_r_sns_x_twitter icon_sns"&gt;&lt;/span&gt;&lt;span class="sns_txt"&gt;X&lt;/span&gt;&lt;/a&gt;&lt;/li&gt;&lt;li class="sb_bluesky sb_icon"&gt;&lt;a class="sb_icon_inner" href="https://bsky.app/intent/compose?text=%E5%B0%8F%EF%BC%94%20%7C%20%E4%B8%AD%E5%AD%A6%E5%8F%97%E9%A8%93%E5%B0%82%E9%96%80%E3%80%80%E5%A4%8F%E4%BA%95%E7%AE%97%E6%95%B0%E5%A1%BE%0Ahttps%3A%2F%2Fnatsui-sansu-juku.com%2Fp4%2F" target="_blank" &gt;&lt;span class="vk_icon_w_r_sns_bluesky icon_sns"&gt;&lt;/span&gt;&lt;span class="sns_txt"&gt;Bluesky&lt;/span&gt;&lt;/a&gt;&lt;/li&gt;&lt;li class="sb_hatena sb_icon"&gt;&lt;a class="sb_icon_inner" href="//b.hatena.ne.jp/add?mode=confirm&amp;url=https%3A%2F%2Fnatsui-sansu-juku.com%2Fp4%2F&amp;amp;title=%E5%B0%8F%EF%BC%94%20%7C%20%E4%B8%AD%E5%AD%A6%E5%8F%97%E9%A8%93%E5%B0%82%E9%96%80%E3%80%80%E5%A4%8F%E4%BA%95%E7%AE%97%E6%95%B0%E5%A1%BE"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sb_icon_inner"data-clipboard-text="小４ | 中学受験専門　夏井算数塾 https://natsui-sansu-juku.com/p4/"&gt;&lt;span class="vk_icon_w_r_sns_copy icon_sns"&gt;&lt;i class="fas fa-copy"&gt;&lt;/i&gt;&lt;/span&gt;&lt;span class="sns_txt"&gt;Copy&lt;/span&gt;&lt;/button&gt;&lt;/li&gt;&lt;/ul&gt;&lt;/div&gt;&lt;!-- [ /.socialSet ] --&gt;	
------</t>
  </si>
  <si>
    <t>https://natsui-sansu-juku.com/sample-page/</t>
  </si>
  <si>
    <t>以下のページは不自然なワードを使用しています。
これらを適切に自然な言葉に置き換えて下さい。
なお、本文の装飾や構造は絶対に変えないでください。
【対象ページURL】
https://natsui-sansu-juku.com/sample-page/
【検出された不自然ワード】
- 固定
【本文】
------
&lt;p&gt;これはサンプルページです。同じ位置に固定され、(多くのテーマでは) サイトナビゲーションメニューに含まれるため、ブログ投稿とは異なります。サイト訪問者に対して自分のことを説明する自己紹介ページを作成するのが一般的です。たとえば以下のようなものになります。 &lt;/p&gt;
&lt;blockquote&gt;&lt;p&gt;はじめまして。昼間はバイク便のメッセンジャーとして働いていますが、俳優志望でもあります。これは僕のブログです。ロサンゼルスに住み、ジャックという名前のかわいい犬を飼っています。好きなものはピニャコラーダ (通り雨に濡れるのも) 。&lt;/p&gt;&lt;/blockquote&gt;
&lt;p&gt;または、このようなものでもよいでしょう。&lt;/p&gt;
&lt;blockquote&gt;&lt;p&gt;XYZ 小道具株式会社は1971年の創立以来、高品質の小道具を皆様にご提供させていただいています。ゴッサム・シティに所在する当社では2,000名以上の社員が働いており、様々な形で地域のコミュニティへ貢献しています。&lt;/p&gt;&lt;/blockquote&gt;
&lt;p&gt;新しく WordPress ユーザーになった方は、&lt;a href="https://natsui-sansu-juku.com/wp-admin/"&gt;ダッシュボード&lt;/a&gt;へ行ってこのページを削除し、独自のコンテンツを含む新しいページを作成してください。それでは、お楽しみください !&lt;/p&gt;
&lt;section class="veu_cta" id="veu_cta-31796"&gt;&lt;h1 class="cta_title"&gt;動画：中学受験Q&amp;A&lt;/h1&gt;&lt;div class="cta_body"&gt;&lt;div class="cta_body_image cta_body_image_right"&gt;&lt;a href="https://natsui-sansu-juku.com/ct/%e4%b8%ad%e5%ad%a6%e5%8f%97%e9%a8%93q%ef%bc%86%ef%bd%81/"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image_exist"&gt;中学受験についての親御さんの悩みやお子さんの問題に答えるQ&amp;amp;A動画です。経験に基づくアドバイスを通じて、中学受験に関する情報とサポートを提供しています。&lt;/div&gt;&lt;div class="cta_body_link"&gt;&lt;a href="https://natsui-sansu-juku.com/ct/%e4%b8%ad%e5%ad%a6%e5%8f%97%e9%a8%93q%ef%bc%86%ef%bd%81/" class="btn btn-primary btn-block btn-lg" target="_blank"&gt;動画：中学受験Q&amp;amp;A&lt;/a&gt;&lt;/div&gt;&lt;/div&gt;&lt;!--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sample-page%2F&amp;amp;t=%E3%82%B5%E3%83%B3%E3%83%97%E3%83%AB%E3%83%9A%E3%83%BC%E3%82%B8%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sample-page%2F&amp;amp;text=%E3%82%B5%E3%83%B3%E3%83%97%E3%83%AB%E3%83%9A%E3%83%BC%E3%82%B8%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href="https://bsky.app/intent/compose?text=%E3%82%B5%E3%83%B3%E3%83%97%E3%83%AB%E3%83%9A%E3%83%BC%E3%82%B8%20%7C%20%E4%B8%AD%E5%AD%A6%E5%8F%97%E9%A8%93%E5%B0%82%E9%96%80%E3%80%80%E5%A4%8F%E4%BA%95%E7%AE%97%E6%95%B0%E5%A1%BE%0Ahttps%3A%2F%2Fnatsui-sansu-juku.com%2Fsample-page%2F" target="_blank" &gt;&lt;span class="vk_icon_w_r_sns_bluesky icon_sns"&gt;&lt;/span&gt;&lt;span class="sns_txt"&gt;Bluesky&lt;/span&gt;&lt;/a&gt;&lt;/li&gt;&lt;li class="sb_hatena sb_icon"&gt;&lt;a class="sb_icon_inner" href="//b.hatena.ne.jp/add?mode=confirm&amp;url=https%3A%2F%2Fnatsui-sansu-juku.com%2Fsample-page%2F&amp;amp;title=%E3%82%B5%E3%83%B3%E3%83%97%E3%83%AB%E3%83%9A%E3%83%BC%E3%82%B8%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href="//getpocket.com/edit?url=https%3A%2F%2Fnatsui-sansu-juku.com%2Fsample-page%2F&amp;title=%E3%82%B5%E3%83%B3%E3%83%97%E3%83%AB%E3%83%9A%E3%83%BC%E3%82%B8%20%7C%20%E4%B8%AD%E5%AD%A6%E5%8F%97%E9%A8%93%E5%B0%82%E9%96%80%E3%80%80%E5%A4%8F%E4%BA%95%E7%AE%97%E6%95%B0%E5%A1%BE"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sb_icon_inner"data-clipboard-text="サンプルページ | 中学受験専門　夏井算数塾 https://natsui-sansu-juku.com/sample-page/"&gt;&lt;span class="vk_icon_w_r_sns_copy icon_sns"&gt;&lt;i class="fas fa-copy"&gt;&lt;/i&gt;&lt;/span&gt;&lt;span class="sns_txt"&gt;Copy&lt;/span&gt;&lt;/button&gt;&lt;/li&gt;&lt;/ul&gt;&lt;/div&gt;&lt;!-- [ /.socialSet ] --&gt;	
------</t>
  </si>
  <si>
    <t>https://natsui-sansu-juku.com/tsurukamezan/</t>
  </si>
  <si>
    <t>以下のページは不自然なワードを使用しています。
これらを適切に自然な言葉に置き換えて下さい。
なお、本文の装飾や構造は絶対に変えないでください。
【対象ページURL】
https://natsui-sansu-juku.com/tsurukamezan/
【検出された不自然ワード】
- 型
【本文】
------
&lt;div class="container py-4" style="max-width: 600px; margin: auto;"&gt;&lt;button id="start-btn" class="btn btn-lg btn-warning rounded-pill mb-3 w-100"&gt;授業を開始&lt;/button&gt;&lt;/p&gt;
&lt;div id="question" class="mb-4 fs-4 fw-bold" style="min-height: 2.2em;"&gt;&lt;/div&gt;
&lt;div id="board-wrap" class="mb-3 p-3 bg-light rounded-3" style="min-height: 3em;"&gt;
&lt;div class="fw-bold mb-1 text-primary"&gt;板書&lt;/div&gt;
&lt;div id="board" class="fs-5 text-primary"&gt;&lt;/div&gt;
&lt;/div&gt;
&lt;div class="mb-3"&gt;&lt;/div&gt;
&lt;/div&gt;
&lt;p&gt;&lt;script&gt;
class Speaker {
  constructor() {
    this.isSpeaking = false;
  }
  speak(text, onEnd) {
    if (!window.speechSynthesis) return;
    const u = new SpeechSynthesisUtterance(text);
    u.lang = "ja-JP";
    u.rate = 2.0;
    u.onstart = () =&gt; {
      this.isSpeaking = true;
    };
    u.onend = () =&gt; {
      this.isSpeaking = false;
      onEnd &amp;&amp; onEnd();
    };
    window.speechSynthesis.cancel();
    window.speechSynthesis.speak(u);
  }
  stop() {
    window.speechSynthesis.cancel();
    this.isSpeaking = false;
  }
  playPattern(freqs = [], duration = 60, gap = 1) {
    const ctx = new (window.AudioContext || window.webkitAudioContext)();
    freqs.forEach((freq, i) =&gt; {
      const osc = ctx.createOscillator();
      const gain = ctx.createGain();
      osc.frequency.value = freq;
      osc.type = "sine";
      osc.connect(gain);
      gain.connect(ctx.destination);
      const start = ctx.currentTime + i * (duration + gap) / 1000;
      osc.start(start);
      osc.stop(start + duration / 1000);
    });
  }
  playSuccessBeep() {
    this.playPattern([659.26, 523.25, 659.26, 523.25]); // ミドミド（1オクターブ上）
  }
  playFailBeep1() {
    this.playPattern([523.25, 493.88, 466.16, 440.00]); // ドシシ♭ラ（上）
  }
  playFailBeep2() {
    this.playPattern([392.00, 370.00, 349.23, 329.63]); // ソファ♯ファミ（上）
  }
}
class Recognizer {
  constructor(onResult, onError) {
    const R = window.SpeechRecognition || window.webkitSpeechRecognition;
    if (!R) {
      alert("このブラウザは音声認識に対応していません");
      return;
    }
    this.recognition = new R();
    this.recognition.lang = "ja-JP";
    this.recognition.interimResults = false;
    this.recognition.continuous = false;
    this.active = false;
    this.shouldRestart = false;
    this.recognition.onresult = e =&gt; {
      const text = Array.from(e.results).map(r =&gt; r[0].transcript.trim()).join("");
      onResult(text);
    };
    this.recognition.onerror = () =&gt; {
      this.active = false;
      onError &amp;&amp; onError();
      if (this.shouldRestart) this.restart();
    };
    this.recognition.onend = () =&gt; {
      this.active = false;
      if (this.shouldRestart) this.restart();
    };
    this.recognition.onstart = () =&gt; {
      this.active = true;
    };
  }
  start() {
    if (this.recognition &amp;&amp; !this.active) {
      this.shouldRestart = true;
      this.recognition.start();
    }
  }
  stop() {
    this.shouldRestart = false;
    if (this.recognition &amp;&amp; this.active) {
      this.recognition.stop();
      this.active = false;
    }
  }
  restart() {
    setTimeout(() =&gt; {
      if (this.shouldRestart &amp;&amp; !this.active) this.recognition.start();
    }, 500);
  }
}
class UIManager {
  constructor() {
    this.questionEl = document.getElementById("question");
    this.boardEl = document.getElementById("board");
    this.micStatusEl = document.getElementById("mic-status");
    this.boardLines = [];
  }
  showStep(step) {
    this.questionEl.textContent = step.question || "";
    if (step.board) this.boardLines.push(step.board);
    this.boardEl.innerHTML = this.boardLines.map(x =&gt; `&lt;/p&gt;
&lt;div&gt;${x}&lt;/div&gt;
&lt;p&gt;`).join("");
    this.showMicStatus("");
  }
  showMicStatus(text) {
    this.micStatusEl.textContent = text;
  }
  showEnd() {
    this.questionEl.textContent = "おしまいです。";
    this.showMicStatus("");
  }
}
class LessonController {
  constructor(steps, recognizer, speaker, ui) {
    this.steps = steps;
    this.idx = 0;
    this.tryCount = 0;
    this.recognizer = recognizer;
    this.speaker = speaker;
    this.ui = ui;
    this.started = false;
  }
  startLesson() {
    if (this.started) return;
    this.started = true;
    document.getElementById("start-btn").style.display = "none";
    this.nextStep();
  }
  nextStep() {
    const step = this.steps[this.idx++];
    if (!step) {
      this.ui.showEnd();
      this.speaker.speak("おしまいです。");
      return;
    }
    this.tryCount = 0;
    this.currentStep = step;
    this.ui.showStep(step);
    this.speaker.speak(step.text || "", () =&gt; {
      if (step.ask) {
        this.ui.showMicStatus("録音中…（話しかけてください）");
        this.recognizer.start();
      } else {
        setTimeout(() =&gt; this.nextStep(), 800);
      }
    });
  }
  handleAnswer(text) {
    this.recognizer.stop();
    const step = this.currentStep;
    const norm = s =&gt; s.replace(/[ 　]/g, "").replace(/ー/g, "-");
    const match = step.answer?.some(a =&gt; norm(text).includes(norm(a)));
    if (match) {
      this.speaker.playSuccessBeep();
      this.speaker.speak(step.onCorrect || "正解です。", () =&gt; {
        setTimeout(() =&gt; this.nextStep(), 800);
      });
    } else if (this.tryCount === 0) {
      this.tryCount = 1;
      this.speaker.playFailBeep1();
      this.speaker.speak(step.onRetry || "もう一度考えてみましょう。", () =&gt; {
        this.ui.showMicStatus("録音中…（話しかけてください）");
        this.recognizer.start();
      });
    } else {
      this.speaker.playFailBeep2();
      this.speaker.speak(step.onWrong || "不正解です。", () =&gt; {
        setTimeout(() =&gt; this.nextStep(), 1100);
      });
    }
  }
}
const lessonData = [
  {
    "id": 1,
    "question": "つるとかめが合わせて20匹います。足の数を数えると全部で56本でした。このとき、つるの数を求めなさい。",
    "ask": false,
    "text": "これはつるかめ算という典型的な文章題です。まずは「全部がかめだったと仮定したら？」という考え方から始めてみましょう。",
    "board": "「基本的なつるかめ算の解き方」"
  },
  {
    "id": 2,
    "question": "つるとかめが合わせて20匹います。足の数を数えると全部で56本でした。このとき、つるの数を求めなさい。",
    "ask": true,
    "answer": ["2", "２", "に", "二"],
    "text": "まず、つるは１羽で何本の足があるか思い出してみましょう。",
    "board": "・つるとかめはそれぞれ何本足？",
    "onCorrect": "正解です。つるは１羽あたり２本足です。",
    "onWrong": "違います。つるは鳥なので、１羽あたり２本足ですね。",
    "onRetry": "鳥の足の本数を思い出してみましょう。"
  },
  {
    "id": 3,
    "question": "つるとかめが合わせて20匹います。足の数を数えると全部で56本でした。このとき、つるの数を求めなさい。",
    "ask": true,
    "answer": ["4", "４", "よん", "四"],
    "text": "次に、かめは何本足か確認しておきましょう。",
    "board": "つる：２本",
    "onCorrect": "そうですね。かめは１匹あたり４本足です。",
    "onWrong": "違います。かめは１匹あたり４本足です。地面を歩くため４本足で支えています。",
    "onRetry": "地面を歩く動物の足の数を想像してみましょう。"
  },
  {
    "id": 4,
    "question": "つるとかめが合わせて20匹います。足の数を数えると全部で56本でした。このとき、つるの数を求めなさい。",
    "ask": true,
    "answer": ["80", "８０", "はちじゅっぽん", "八十"],
    "text": "では、２０匹すべてがかめだったと仮定したら、足の合計は何本になりますか？",
    "board": "かめ：４本　もし全部かめだったら？",
    "onCorrect": "正解です。かめ２０匹だと４×２０＝８０本になります。",
    "onWrong": "違います。かめ１匹４本なので、２０匹では８０本になります。",
    "onRetry": "１匹あたりの足の数と匹数から計算してみましょう。"
  },
  {
    "id": 5,
    "question": "つるとかめが合わせて20匹います。足の数を数えると全部で56本でした。このとき、つるの数を求めなさい。",
    "ask": true,
    "answer": ["24", "２４", "にじゅうよん", "二十四"],
    "text": "実際の足の数との差を計算してみましょう。",
    "board": "⇒80本　実際との差は？",
    "onCorrect": "その通りです。８０本－５６本＝２４本の差があります。",
    "onWrong": "違います。８０本と５６本の差は２４本です。",
    "onRetry": "仮定の本数と実際の本数の差を計算してみましょう。"
  },
  {
    "id": 6,
    "question": "つるとかめが合わせて20匹います。足の数を数えると全部で56本でした。このとき、つるの数を求めなさい。",
    "ask": true,
    "answer": ["2", "２", "に", "二"],
    "text": "この差は、つるの足の本数がかめよりも少ないために生じています。１匹あたり何本の差があるか考えてみましょう。",
    "board": "　⇒24本　１匹あたりの差は？",
    "onCorrect": "正解です。４本－２本＝２本の差がありますね。",
    "onWrong": "違います。かめは４本、つるは２本なので、差は２本です。",
    "onRetry": "２つの動物の足の本数を引き算してみましょう。"
  },
  {
    "id": 7,
    "question": "つるとかめが合わせて20匹います。足の数を数えると全部で56本でした。このとき、つるの数を求めなさい。",
    "ask": true,
    "answer": ["12", "１２", "じゅうに", "十二"],
    "text": "差が２４本あり、１匹ごとに２本ずつの違いがあるということは、？",
    "board": "差は２４本／１匹あたり２本ずつの違い",
    "onCorrect": "正解です。２４÷２＝１２羽になります。",
    "onWrong": "違います。１匹ごとの差が２本なので、２４÷２＝１２羽です。",
    "onRetry": "差の合計を、１羽ごとの差で割ってみましょう。"
  },
  {
    "id": 8,
    "question": "つるとかめが合わせて20匹います。足の数を数えると全部で56本でした。このとき、つるの数を求めなさい。",
    "ask": true,
    "answer": ["8", "８", "はち", "八"],
    "text": "つるが１２羽いるとすると、残りはすべてかめです。何匹になりますか？",
    "board": "つるは１２羽いる／残りはかめ",
    "onCorrect": "その通り。２０?１２＝８匹なので、かめは８匹です。",
    "onWrong": "違います。つる１２羽を引くと、残りは８匹になります。",
    "onRetry": "２０匹の中からつるの数を引いてみましょう。"
  },
  {
    "id": 9,
    "question": "つるとかめが合わせて20匹います。足の数を数えると全部で56本でした。このとき、つるの数を求めなさい。",
    "ask": false,
    "text": "これで答えが出ましたね。つるは１２羽、かめは８匹です。",
    "board": "つる１２羽／かめ８匹"
  }
];
const speaker = new Speaker();
const ui = new UIManager();
const controller = new LessonController(
  lessonData,
  new Recognizer(text =&gt; controller.handleAnswer(text)),
  speaker,
  ui
);
document.getElementById("start-btn").onclick = () =&gt; controller.startLesson();
&lt;/script&gt;&lt;/p&gt;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tsurukamezan%2F&amp;amp;t=%E3%81%A4%E3%82%8B%E3%81%8B%E3%82%81%E3%81%96%E3%82%93%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href="//twitter.com/intent/tweet?url=https%3A%2F%2Fnatsui-sansu-juku.com%2Ftsurukamezan%2F&amp;amp;text=%E3%81%A4%E3%82%8B%E3%81%8B%E3%82%81%E3%81%96%E3%82%93%20%7C%20%E4%B8%AD%E5%AD%A6%E5%8F%97%E9%A8%93%E5%B0%82%E9%96%80%E3%80%80%E5%A4%8F%E4%BA%95%E7%AE%97%E6%95%B0%E5%A1%BE"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href="https://bsky.app/intent/compose?text=%E3%81%A4%E3%82%8B%E3%81%8B%E3%82%81%E3%81%96%E3%82%93%20%7C%20%E4%B8%AD%E5%AD%A6%E5%8F%97%E9%A8%93%E5%B0%82%E9%96%80%E3%80%80%E5%A4%8F%E4%BA%95%E7%AE%97%E6%95%B0%E5%A1%BE%0Ahttps%3A%2F%2Fnatsui-sansu-juku.com%2Ftsurukamezan%2F" target="_blank" &gt;&lt;span class="vk_icon_w_r_sns_bluesky icon_sns"&gt;&lt;/span&gt;&lt;span class="sns_txt"&gt;Bluesky&lt;/span&gt;&lt;/a&gt;&lt;/li&gt;&lt;li class="sb_hatena sb_icon"&gt;&lt;a class="sb_icon_inner" href="//b.hatena.ne.jp/add?mode=confirm&amp;url=https%3A%2F%2Fnatsui-sansu-juku.com%2Ftsurukamezan%2F&amp;amp;title=%E3%81%A4%E3%82%8B%E3%81%8B%E3%82%81%E3%81%96%E3%82%93%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href="//getpocket.com/edit?url=https%3A%2F%2Fnatsui-sansu-juku.com%2Ftsurukamezan%2F&amp;title=%E3%81%A4%E3%82%8B%E3%81%8B%E3%82%81%E3%81%96%E3%82%93%20%7C%20%E4%B8%AD%E5%AD%A6%E5%8F%97%E9%A8%93%E5%B0%82%E9%96%80%E3%80%80%E5%A4%8F%E4%BA%95%E7%AE%97%E6%95%B0%E5%A1%BE"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sb_icon_inner"data-clipboard-text="つるかめざん | 中学受験専門　夏井算数塾 https://natsui-sansu-juku.com/tsurukamezan/"&gt;&lt;span class="vk_icon_w_r_sns_copy icon_sns"&gt;&lt;i class="fas fa-copy"&gt;&lt;/i&gt;&lt;/span&gt;&lt;span class="sns_txt"&gt;Copy&lt;/span&gt;&lt;/button&gt;&lt;/li&gt;&lt;/ul&gt;&lt;/div&gt;&lt;!-- [ /.socialSet ] --&gt;	
------</t>
  </si>
  <si>
    <t>https://natsui-sansu-juku.com/waseda_academy/</t>
  </si>
  <si>
    <t>以下のページは不自然なワードを使用しています。
これらを適切に自然な言葉に置き換えて下さい。
なお、本文の装飾や構造は絶対に変えないでください。
【対象ページURL】
https://natsui-sansu-juku.com/waseda_academy/
【検出された不自然ワード】
- 統一
【本文】
------
&lt;h2&gt;早稲田アカデミーとはどのような塾なのか&lt;/h2&gt;
&lt;p&gt;早稲田アカデミーは、中学・高校・大学受験専門の進学塾として、関東を中心に&lt;span style="color: #0000ff;"&gt;多くの教室&lt;/span&gt;を展開しています。四谷大塚の予習シリーズをメイン教材として使用しているため、テストやテキストが豊富にあるのが特徴です。SAPIXと比較すると、大きく２つの違いがあります。１つ目は「&lt;span style="color: #ff0000;"&gt;体育会系色の強い授業スタイル&lt;/span&gt;」である点です。講師それぞれに特徴があり、校舎ごとに団結力があります。そのため、生徒のやる気を引き出す授業が中心となり、授業時間が長くなる傾向があります。２つ目は「&lt;span style="color: #ff0000;"&gt;中学受験専門ではない&lt;/span&gt;」ことです。同じ校舎に中学・高校・大学受験のクラスがあり、１人の講師が小学生から高校生まで幅広い学年を担当することもあります。このため&lt;span style="color: #008000;"&gt;講師に負担がかかりやすい&lt;/span&gt;面があります。厳選・洗練された授業を徹底するSAPIXとは対照的な塾と言えるでしょう。&lt;br /&gt;
なお、主要塾ごとの特徴整理や併用時の考え方をまとめたページは、&lt;a href="https://natsui-sansu-juku.com/school/"&gt;塾別対策（全体像はこちら）&lt;/a&gt;で確認できます。&lt;br /&gt;
※早稲田アカデミーの詳細は&lt;a href="https://natsui-sansu-juku.com/waseaca-2/"&gt;コチラ&lt;/a&gt;！&lt;/p&gt;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&lt;h2&gt;早稲田アカデミー生徒が抱えやすい問題点&lt;/h2&gt;
&lt;h4&gt;ケース1：授業レベルが講師ごとに異なるため、理解不足につながりやすい&lt;/h4&gt;
&lt;h6&gt;【問題点】&lt;/h6&gt;
&lt;p&gt;生徒のやる気を引き出すことを重視した授業が多いうえ、講師により指導方法が異なるという特徴があります。その結果、テクニカルな部分に抜けが出るケースが見られます。&lt;/p&gt;
&lt;p&gt;（具体的な問題事例）&lt;br /&gt;
1. 実質的な授業時間が短く、宿題で扱う問題が授業内で触れられない&lt;br /&gt;
2. 担当講師との相性によって授業理解の度合いが大きく変わってしまう&lt;/p&gt;
&lt;p&gt;教え方が統一されていない・情報共有が十分でないことが原因で、効率的な解法にたどり着けない生徒が多く見受けられます。また、授業内に解法以外の話が多いため、長時間授業を受けても理解に結びつかず、宿題を自力でこなすしかない場合もあります。&lt;/p&gt;
&lt;h6&gt;【当塾で行っている対策法】&lt;/h6&gt;
&lt;p&gt;「&lt;span style="color: #008000;"&gt;動画教材を活用した予習&lt;/span&gt;」により、授業内容の理解を補います。必要な解説は授業内で行い、動画で対応できる内容は教材として送付します。&lt;span style="color: #0000ff;"&gt;予習で理解を深めておくことで、授業で理解が追いつかなくても宿題を自力で進められる&lt;/span&gt;ようになります。&lt;/p&gt;
&lt;h4&gt;ケース２：組分けテスト対策を自力で進めにくい&lt;/h4&gt;
&lt;h6&gt;【問題点】&lt;/h6&gt;
&lt;p&gt;５〜６週間に一度クラス替えの「組分けテスト」があります。範囲が広くなるにつれ、自分だけで復習することが難しくなります。授業内で理解が十分に追いつかない、または解法を忘れてしまっていることが原因で、復習が困難になる背景があります。&lt;/p&gt;
&lt;h6&gt;【当塾で行っている対策法】&lt;/h6&gt;
&lt;p&gt;復習において「&lt;span style="color: #008000;"&gt;効果的な対策方法の提示&lt;/span&gt;」が可能です。当塾では、いつ解いた問題か・どこでつまずいたかなど、&lt;span style="color: #0000ff;"&gt;学習状況をすべてデータ管理&lt;/span&gt;しています。解けなかった問題をすぐに呼び出し、授業で解説・宿題として再提示できます。さらに&lt;span style="color: #0000ff;"&gt;組分けテストの日程に合わせて復習のスケジュールを組み込みます&lt;/span&gt;。必要なタイミングで復習できるため、&lt;/p&gt;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waseda_academy%2F&amp;amp;t=%E6%97%A9%E7%A8%B2%E7%94%B0%E3%82%A2%E3%82%AB%E3%83%87%E3%83%9F%E3%83%BC%E5%AF%BE%E7%AD%96%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waseda_academy%2F&amp;amp;text=%E6%97%A9%E7%A8%B2%E7%94%B0%E3%82%A2%E3%82%AB%E3%83%87%E3%83%9F%E3%83%BC%E5%AF%BE%E7%AD%96%20%7C%20%E4%B8%AD%E5%AD%A6%E5%8F%97%E9%A8%93%E5%B0%82%E9%96%80%E3%80%80%E5%A4%8F%E4%BA%95%E7%AE%97%E6%95%B0%E5%A1%BE" target="_blank" &gt;&lt;span class="vk_icon_w_r_sns_x_twitter icon_sns"&gt;&lt;/span&gt;&lt;span class="sns_txt"&gt;X&lt;/span&gt;&lt;/a&gt;&lt;/li&gt;&lt;li class="sb_bluesky sb_icon"&gt;&lt;a class="sb_icon_inner" href="https://bsky.app/intent/compose?text=%E6%97%A9%E7%A8%B2%E7%94%B0%E3%82%A2%E3%82%AB%E3%83%87%E3%83%9F%E3%83%BC%E5%AF%BE%E7%AD%96%20%7C%20%E4%B8%AD%E5%AD%A6%E5%8F%97%E9%A8%93%E5%B0%82%E9%96%80%E3%80%80%E5%A4%8F%E4%BA%95%E7%AE%97%E6%95%B0%E5%A1%BE%0Ahttps%3A%2F%2Fnatsui-sansu-juku.com%2Fwaseda_academy%2F" target="_blank" &gt;&lt;span class="vk_icon_w_r_sns_bluesky icon_sns"&gt;&lt;/span&gt;&lt;span class="sns_txt"&gt;Bluesky&lt;/span&gt;&lt;/a&gt;&lt;/li&gt;&lt;li class="sb_hatena sb_icon"&gt;&lt;a class="sb_icon_inner" href="//b.hatena.ne.jp/add?mode=confirm&amp;url=https%3A%2F%2Fnatsui-sansu-juku.com%2Fwaseda_academy%2F&amp;amp;title=%E6%97%A9%E7%A8%B2%E7%94%B0%E3%82%A2%E3%82%AB%E3%83%87%E3%83%9F%E3%83%BC%E5%AF%BE%E7%AD%96%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sb_icon_inner"data-clipboard-text="早稲田アカデミー対策 | 中学受験専門　夏井算数塾 https://natsui-sansu-juku.com/waseda_academy/"&gt;&lt;span class="vk_icon_w_r_sns_copy icon_sns"&gt;&lt;i class="fas fa-copy"&gt;&lt;/i&gt;&lt;/span&gt;&lt;span class="sns_txt"&gt;Copy&lt;/span&gt;&lt;/button&gt;&lt;/li&gt;&lt;/ul&gt;&lt;/div&gt;&lt;!-- [ /.socialSet ] --&gt;	
------</t>
  </si>
  <si>
    <t>https://rika-quest.com/</t>
  </si>
  <si>
    <t>以下のページは不自然なワードを使用しています。
これらを適切に自然な言葉に置き換えて下さい。
なお、本文の装飾や構造は絶対に変えないでください。
【対象ページURL】
https://rika-quest.com/
【検出された不自然ワード】
- 整え
【本文】
------
&lt;div class="rq-home"&gt;
&lt;section class="rq-hero"&gt;
&lt;div class="rq-inner"&gt;
&lt;h1&gt;中学受験理科の個別指導｜受験理科専門塾「しゅん吉クエスト」&lt;/h1&gt;
&lt;p class="rq-lead"&gt;&lt;strong&gt;「もっと理科が得意になれる」そのカギは、解き方の“整理”にあります。&lt;/strong&gt;&lt;br /&gt;
一生懸命勉強しているのに点数が伸び悩むのは、お子様の能力のせいではなく、&lt;br /&gt;
計算用紙の使い方や、図の書き方といった「解き進め方」で損をしていることが多いのです。&lt;br /&gt;
しゅん吉クエストは、完全1対1の個別指導。隣に座って、お子様がどこでつまずいているかを丁寧に見つけ、&lt;br /&gt;
&lt;strong&gt;「その子にとって一番解きやすい、ミスのない方法」&lt;/strong&gt;を一緒に作っていきます。&lt;/p&gt;
&lt;div class="rq-cta"&gt;&lt;a class="btn btn-primary" href="https://rika-quest.com/inquiry/"&gt;お問い合わせ&lt;/a&gt;&lt;br /&gt;
&lt;a class="btn btn-default" href="https://rika-quest.com/kouza/"&gt;開講講座を見る&lt;/a&gt;&lt;br /&gt;
&lt;a class="btn btn-default" href="https://rika-quest.com/access/"&gt;アクセス&lt;/a&gt;&lt;/div&gt;
&lt;div class="rq-quick"&gt;&lt;a class="rq-pill" href="https://rika-quest.com/column/physics/"&gt;物理分野&lt;/a&gt;&lt;br /&gt;
&lt;a class="rq-pill" href="https://rika-quest.com/column/chemistry/"&gt;化学分野&lt;/a&gt;&lt;br /&gt;
&lt;a class="rq-pill" href="https://rika-quest.com/column/creature/"&gt;生物分野&lt;/a&gt;&lt;br /&gt;
&lt;a class="rq-pill" href="https://rika-quest.com/column/geoscience/"&gt;地学分野&lt;/a&gt;&lt;/div&gt;
&lt;/div&gt;
&lt;/section&gt;
&lt;section class="rq-section rq-summary"&gt;
&lt;div class="rq-inner"&gt;
&lt;div class="rq-grid rq-grid-2"&gt;
&lt;div class="rq-card"&gt;
&lt;h3&gt;完全1対1の受験理科専門&lt;/h3&gt;
&lt;p&gt;物理・化学・生物・地学。苦手分野の「どこで止まっているか」を一緒に特定し、効率的に克服します。&lt;/p&gt;
&lt;/div&gt;
&lt;div class="rq-card"&gt;
&lt;h3&gt;「解き方の基本」を準備する指導&lt;/h3&gt;
&lt;p&gt;知識量だけでなく、図の書き方・条件の拾い方・途中式の置き方など、点数に直結する解き進め方を整えます。&lt;/p&gt;
&lt;/div&gt;
&lt;div class="rq-card"&gt;
&lt;h3&gt;家庭学習の優先順位まで構築&lt;/h3&gt;
&lt;p&gt;「全部やり直す」では回りません。いま必要なことを絞り、復習が回るペースを一緒に作ります。&lt;/p&gt;
&lt;/div&gt;
&lt;div class="rq-card"&gt;
&lt;h3&gt;教室：四ツ谷駅 徒歩2分&lt;/h3&gt;
&lt;p&gt;〒160-0004 東京都新宿区四谷1-7 装美ビル301&lt;br /&gt;
&lt;a href="https://rika-quest.com/access/"&gt;アクセス詳細を見る&lt;/a&gt;&lt;/p&gt;
&lt;/div&gt;
&lt;/div&gt;
&lt;/div&gt;
&lt;/section&gt;
&lt;section class="rq-section"&gt;
&lt;div class="rq-inner"&gt;
&lt;h2&gt;こんな「もったいない」取りこぼしはありませんか？&lt;/h2&gt;
&lt;div class="rq-grid rq-grid-2"&gt;
&lt;div class="rq-card"&gt;
&lt;h3&gt;式は合っているのに答えがズレる&lt;/h3&gt;
&lt;p&gt;急ぐあまり途中式を小さく書いたり、あちこちに飛ばして書いたりしていませんか？ 自分の字を見間違えてしまう、とても惜しいミスです。&lt;/p&gt;
&lt;/div&gt;
&lt;div class="rq-card"&gt;
&lt;h3&gt;「一問一答」なら即答できるのに…&lt;/h3&gt;
&lt;p&gt;知識はあるのに、模試や過去問になると手が止まってしまう。これは「聞かれ方」が変わると、引き出しから知識を取り出せなくなっている状態です。&lt;/p&gt;
&lt;/div&gt;
&lt;div class="rq-card"&gt;
&lt;h3&gt;「なんとなく」で解いて不安そう&lt;/h3&gt;
&lt;p&gt;「たぶんこうかな？」という感覚で式を立てていませんか？ 自信がないまま解いているので、少し問題が変わると対応できなくなってしまいます。&lt;/p&gt;
&lt;/div&gt;
&lt;div class="rq-card"&gt;
&lt;h3&gt;テスト直しだけで一日が終わる&lt;/h3&gt;
&lt;p&gt;真面目に全部やり直そうとして、時間が足りなくなっていませんか？ 解説を写すだけでは力になりません。もっと効率の良い復習法があります。&lt;/p&gt;
&lt;/div&gt;
&lt;/div&gt;
&lt;/div&gt;
&lt;/section&gt;
&lt;section class="rq-section rq-panel"&gt;
&lt;div class="rq-inner"&gt;
&lt;h2&gt;しゅん吉クエストで「準備する」こと&lt;/h2&gt;
&lt;div class="rq-steps"&gt;
&lt;div class="rq-step"&gt;
&lt;div class="rq-step-no"&gt;1&lt;/div&gt;
&lt;div class="rq-step-body"&gt;
&lt;h3&gt;得点できない「本当の原因」を見つける&lt;/h3&gt;
&lt;p&gt;知識不足なのか、読み間違いなのか、整理不足なのか。お子様自身も気づいていない「躓きのクセ」を、横で見ながら優しく解きほぐします。&lt;/p&gt;
&lt;/div&gt;
&lt;/div&gt;
&lt;div class="rq-step"&gt;
&lt;div class="rq-step-no"&gt;2&lt;/div&gt;
&lt;div class="rq-step-body"&gt;
&lt;h3&gt;「我流」から「受かる解法」へ&lt;/h3&gt;
&lt;p&gt;無理やりやり方を変えさせるのではなく、合格する子が自然とやっている「表の書き方」や「単位換算のコツ」を伝え、スムーズに解けるよう導きます。&lt;/p&gt;
&lt;/div&gt;
&lt;/div&gt;
&lt;div class="rq-step"&gt;
&lt;div class="rq-step-no"&gt;3&lt;/div&gt;
&lt;div class="rq-step-body"&gt;
&lt;h3&gt;家庭学習の「優先順位」をつける&lt;/h3&gt;
&lt;p&gt;あれもこれもと焦る必要はありません。「今はこれを完璧にしよう」とやるべき問題を絞り込み、無理なく家庭学習が回るようにペースを作ります。&lt;/p&gt;
&lt;/div&gt;
&lt;/div&gt;
&lt;div class="rq-step"&gt;
&lt;div class="rq-step-no"&gt;4&lt;/div&gt;
&lt;div class="rq-step-body"&gt;
&lt;h3&gt;一人のときも「できる」自信を&lt;/h3&gt;
&lt;p&gt;先生と一緒なら解ける、では終わりません。「これなら一人でも解ける！」とお子様自身が自信を持てる状態まで、繰り返しサポートします。&lt;/p&gt;
&lt;/div&gt;
&lt;/div&gt;
&lt;/div&gt;
&lt;div class="rq-cta rq-cta-center"&gt;&lt;a class="btn btn-primary" href="https://rika-quest.com/inquiry/"&gt;いまの状況を相談する&lt;/a&gt;&lt;br /&gt;
&lt;a class="btn btn-default" href="https://rika-quest.com/kouza/"&gt;講座の選び方を見る&lt;/a&gt;&lt;/div&gt;
&lt;/div&gt;
&lt;/section&gt;
&lt;section class="rq-section rq-panel rq-greeting"&gt;
&lt;div class="rq-inner"&gt;
&lt;h2&gt;理科でハンデを背負わせないために&lt;/h2&gt;
&lt;p class="rq-sub"&gt;「理科が苦手」「理科が嫌い」「理科のせいで志望校を悩んでいる」——そんな受験生のために、しゅん吉クエストは開塾しました。&lt;br /&gt;
まずやるべきは、闇雲に全部をやることではなく、&lt;strong&gt;苦手分野・苦手単元を見抜き、そこだけを徹底して改善する&lt;/strong&gt;ことです。&lt;/p&gt;
&lt;div class="rq-grid rq-grid-2"&gt;
&lt;div class="rq-card"&gt;
&lt;h3&gt;苦手が分かれば、勉強は「絞れます」&lt;/h3&gt;
&lt;p&gt;理科のつまずきは、4分野の「どこで止まっているか」で対策が変わります。&lt;br /&gt;
暗記が要る単元もあれば、条件を読み取って式や図を組み立てる単元もあります。&lt;br /&gt;
だからこそ授業では、最初に&lt;strong&gt;苦手の場所を特定&lt;/strong&gt;し、そこからスムーズに積み直します。&lt;/p&gt;
&lt;/div&gt;
&lt;div class="rq-card"&gt;
&lt;h3&gt;「知識を使って考える」練習を中心に&lt;/h3&gt;
&lt;p&gt;難問を解説して終わり、ではありません。学んだ知識を使って、&lt;strong&gt;どう推論すれば答えに届くか&lt;/strong&gt;を一緒に組み立てます。&lt;br /&gt;
たとえば、現象の特徴から「結果を予想する」→「理由を言語化する」→最後に教科書の表現で整理する、という流れで定着させます。&lt;/p&gt;
&lt;/div&gt;
&lt;div class="rq-card"&gt;
&lt;h3&gt;点数だけでなく「学力の本質」を育てたい&lt;/h3&gt;
&lt;p&gt;ここで言う学力は、テストのための小手先だけではありません。&lt;br /&gt;
興味・好奇心を持って学び、考え、表現し、行動できる力。&lt;br /&gt;
苦手分野を越える経験が、問題解決力や主体性の土台になります。&lt;/p&gt;
&lt;/div&gt;
&lt;div class="rq-card"&gt;
&lt;h3&gt;代表プロフィール&lt;/h3&gt;
&lt;p&gt;&lt;strong&gt;高野 俊吉（タカノ シュンキチ）&lt;/strong&gt;&lt;br /&gt;
東京理科大学 理工学部 数学科出身。&lt;br /&gt;
「親しみやすい理数教育」と「高度な内容をロジカルに噛み砕く説明」を軸に、補習塾から中高一貫校向け進学塾まで幅広く指導。&lt;/p&gt;
&lt;p&gt;&lt;a class="rq-btn2" href="https://rika-quest.com/greeting/"&gt;代表挨拶（全文）を読む&lt;/a&gt;&lt;/p&gt;
&lt;/div&gt;
&lt;/div&gt;
&lt;div class="rq-cta rq-cta-center" style="margin-top: 18px;"&gt;&lt;a class="btn btn-primary" href="https://rika-quest.com/inquiry/"&gt;いまの状況を相談する&lt;/a&gt;&lt;br /&gt;
&lt;a class="btn btn-default" href="https://rika-quest.com/kouza/"&gt;開講講座を見る&lt;/a&gt;&lt;/div&gt;
&lt;/div&gt;
&lt;/section&gt;
&lt;section class="rq-section"&gt;
&lt;div class="rq-inner"&gt;
&lt;section class="rq-section rq-panel"&gt;
&lt;div class="rq-inner"&gt;
&lt;h2&gt;理科の悩みから探す（総合案内）&lt;/h2&gt;
&lt;p class="rq-sub"&gt;「暗記しているのに点が伸びない」「実験・図表で落とす」「計算やグラフで止まる」など、&lt;br /&gt;
つまずきは原因別に分けると、改善が一気に早くなります。&lt;br /&gt;
まずは総合案内で、いまの症状に近い入口を選んでください。&lt;/p&gt;
&lt;div class="rq-grid rq-grid-2"&gt;
&lt;div class="rq-card"&gt;
&lt;h3&gt;原因→解き進め方で、効率的な学習を決める&lt;/h3&gt;
&lt;p&gt;「読む／つなぐ／処理する／書く」のどこで止まっているかを整理し、&lt;br /&gt;
症状別の記事へ案内します。&lt;/p&gt;
&lt;/div&gt;
&lt;div class="rq-card"&gt;
&lt;h3&gt;物理・化学・生物・地学まで一括で探せる&lt;/h3&gt;
&lt;p&gt;分野がまだ定まらない場合も、悩み（症状）から入れるので安心です。&lt;/p&gt;
&lt;/div&gt;
&lt;/div&gt;
&lt;div class="rq-cta rq-cta-center" style="margin-top: 18px;"&gt;&lt;a class="btn btn-primary" href="https://rika-quest.com/column/science-nayami/"&gt;理科の悩み総合案内へ（原因別に探す）&lt;/a&gt;&lt;br /&gt;
&lt;a class="btn btn-default" href="https://rika-quest.com/column/"&gt;コラム一覧を見る&lt;/a&gt;&lt;/div&gt;
&lt;/div&gt;
&lt;/section&gt;
&lt;h2&gt;分野別のおすすめ記事&lt;/h2&gt;
&lt;p class="rq-sub"&gt;まずは苦手意識の強い分野から。ポイントを知るだけで「わかる！」に変わります。&lt;/p&gt;
&lt;ul class="rq-tiles2"&gt;
&lt;li class="rq-tile2"&gt;
&lt;h3&gt;物理分野&lt;/h3&gt;
&lt;p&gt;力学・電気・浮力。図に書き込むひと手間で、複雑な計算もスッキリ整理できます。&lt;/p&gt;
&lt;p&gt;&lt;a class="rq-btn2" href="https://rika-quest.com/column/physics/"&gt;記事を見る&lt;/a&gt;&lt;/li&gt;
&lt;li class="rq-tile2"&gt;
&lt;h3&gt;化学分野&lt;/h3&gt;
&lt;p&gt;水溶液・中和・気体発生。見えない変化を「見える化」して、苦手意識をなくします。&lt;/p&gt;
&lt;p&gt;&lt;a class="rq-btn2" href="https://rika-quest.com/column/chemistry/"&gt;記事を見る&lt;/a&gt;&lt;/li&gt;
&lt;li class="rq-tile2"&gt;
&lt;h3&gt;生物分野&lt;/h3&gt;
&lt;p&gt;人体・植物・昆虫。ただの丸暗記はもう卒業。「なぜ？」が分かると楽しく覚えられます。&lt;/p&gt;
&lt;p&gt;&lt;a class="rq-btn2" href="https://rika-quest.com/column/creature/"&gt;記事を見る&lt;/a&gt;&lt;/li&gt;
&lt;li class="rq-tile2"&gt;
&lt;h3&gt;地学分野&lt;/h3&gt;
&lt;p&gt;天体・地層・気象。立体的なイメージや資料の読み方も、コツをつかめば得意分野になります。&lt;/p&gt;
&lt;p&gt;&lt;a class="rq-btn2" href="https://rika-quest.com/column/geoscience/"&gt;記事を見る&lt;/a&gt;&lt;/li&gt;
&lt;/ul&gt;
&lt;/div&gt;
&lt;/section&gt;
&lt;section class="rq-section rq-faq"&gt;
&lt;div class="rq-inner"&gt;
&lt;h2&gt;よくある質問&lt;/h2&gt;
&lt;div class="rq-grid rq-grid-2"&gt;
&lt;div class="rq-card"&gt;
&lt;h3&gt;どの分野から始めるのが良いですか&lt;/h3&gt;
&lt;p&gt;「直近のテストで悔しい思いをした分野」から始めましょう。苦手が克服できると、お子様のモチベーションが一気に上がります。&lt;/p&gt;
&lt;/div&gt;
&lt;div class="rq-card"&gt;
&lt;h3&gt;家で何をやればいいか分かりません&lt;/h3&gt;
&lt;p&gt;指示出しはお任せください。授業内容を定着させるために「どの問題を」「いつ」やるべきか、お子様の負担にならない量で宿題を出します。&lt;/p&gt;
&lt;/div&gt;
&lt;div class="rq-card"&gt;
&lt;h3&gt;計算が苦手ですが理科は伸びますか&lt;/h3&gt;
&lt;p&gt;大丈夫、伸びますよ。理科のミスは「書き方」や「整理の仕方」を少し変えるだけで防げます。丁寧に指導しますのでご安心ください。&lt;/p&gt;
&lt;/div&gt;
&lt;div class="rq-card"&gt;
&lt;h3&gt;まず何を伝えればいいですか&lt;/h3&gt;
&lt;p&gt;「てこが嫌いみたい」「水溶液でパニックになる」など、今のお子様の様子をそのまま教えていただければ十分です。&lt;/p&gt;
&lt;/div&gt;
&lt;/div&gt;
&lt;div id="cta" class="rq-last"&gt;
&lt;h3&gt;お問い合わせ&lt;/h3&gt;
&lt;p&gt;学年／志望校／理科の状況（困っていること）を、短くで構いませんのでお送りください。&lt;br /&gt;
お子様の性格やペースに合わせて、無理のない進め方をご案内します。&lt;/p&gt;
&lt;div class="rq-cta"&gt;&lt;a class="btn btn-primary" href="https://rika-quest.com/inquiry/"&gt;お問い合わせへ&lt;/a&gt;&lt;br /&gt;
&lt;a class="btn btn-default" href="https://rika-quest.com/kouza/"&gt;開講講座&lt;/a&gt;&lt;br /&gt;
&lt;a class="btn btn-default" href="https://rika-quest.com/access/"&gt;アクセス&lt;/a&gt;&lt;/div&gt;
&lt;/div&gt;
&lt;/div&gt;
&lt;/section&gt;
&lt;/div&gt;
&lt;section id="veu_cta-406" class="veu_cta"&gt;
&lt;h1 class="cta_title"&gt;動画：理科のコツ&lt;/h1&gt;
&lt;div class="cta_body"&gt;
&lt;div class="cta_body_image cta_body_image_right"&gt;&lt;a href="https://rika-quest.com/column/" target="_blank" rel="noopener"&gt;&lt;img fetchpriority="high" decoding="async" class="attachment-large size-large" src="https://rika-quest.com/wp-content/uploads/2021/07/cropped-しゅん吉クエスト正方形.jpg" sizes="(max-width: 512px) 100vw, 512px" srcset="https://rika-quest.com/wp-content/uploads/2021/07/cropped-しゅん吉クエスト正方形.jpg 512w, https://rika-quest.com/wp-content/uploads/2021/07/cropped-しゅん吉クエスト正方形-300x300.jpg 300w, https://rika-quest.com/wp-content/uploads/2021/07/cropped-しゅん吉クエスト正方形-150x150.jpg 150w, https://rika-quest.com/wp-content/uploads/2021/07/cropped-しゅん吉クエスト正方形-270x270.jpg 270w, https://rika-quest.com/wp-content/uploads/2021/07/cropped-しゅん吉クエスト正方形-192x192.jpg 192w, https://rika-quest.com/wp-content/uploads/2021/07/cropped-しゅん吉クエスト正方形-180x180.jpg 180w, https://rika-quest.com/wp-content/uploads/2021/07/cropped-しゅん吉クエスト正方形-32x32.jpg 32w" alt="" width="512" height="512" /&gt;&lt;/a&gt;&lt;/div&gt;
&lt;div class="cta_body_txt image_exist"&gt;各単元の注意点や根本原理を授業形式でお届けしています。日頃こんな感じの授業を行っておりますので、是非一度ご覧下さい！&lt;/div&gt;
&lt;div class="cta_body_link"&gt;&lt;a class="btn btn-primary btn-block btn-lg" href="https://rika-quest.com/column/" target="_blank" rel="noopener"&gt;動画：理科のコツ&lt;/a&gt;&lt;/div&gt;
&lt;/div&gt;
&lt;/section&gt;
&lt;section class="veu_cta" id="veu_cta-406"&gt;&lt;h1 class="cta_title"&gt;動画：理科のコツ&lt;/h1&gt;&lt;div class="cta_body"&gt;&lt;div class="cta_body_image cta_body_image_right"&gt;&lt;a href="https://rika-quest.com/column/" target="_blank"&gt;&lt;img width="512" height="512" src="https://rika-quest.com/wp-content/uploads/2021/07/cropped-しゅん吉クエスト正方形.jpg" class="attachment-large size-large" alt="" srcset="https://rika-quest.com/wp-content/uploads/2021/07/cropped-しゅん吉クエスト正方形.jpg 512w, https://rika-quest.com/wp-content/uploads/2021/07/cropped-しゅん吉クエスト正方形-300x300.jpg 300w, https://rika-quest.com/wp-content/uploads/2021/07/cropped-しゅん吉クエスト正方形-150x150.jpg 150w, https://rika-quest.com/wp-content/uploads/2021/07/cropped-しゅん吉クエスト正方形-270x270.jpg 270w, https://rika-quest.com/wp-content/uploads/2021/07/cropped-しゅん吉クエスト正方形-192x192.jpg 192w, https://rika-quest.com/wp-content/uploads/2021/07/cropped-しゅん吉クエスト正方形-180x180.jpg 180w, https://rika-quest.com/wp-content/uploads/2021/07/cropped-しゅん吉クエスト正方形-32x32.jpg 32w" sizes="(max-width: 512px) 100vw, 512px" /&gt;&lt;/a&gt;&lt;/div&gt;&lt;div class="cta_body_txt image_exist"&gt;各単元の注意点や根本原理を授業形式でお届けしています。日頃こんな感じの授業を行っておりますので、是非一度ご覧下さい！&lt;/div&gt;&lt;div class="cta_body_link"&gt;&lt;a href="https://rika-quest.com/column/" class="btn btn-primary btn-block btn-lg" target="_blank"&gt;動画：理科のコツ&lt;/a&gt;&lt;/div&gt;&lt;/div&gt;&lt;!-- [ /.vkExUnit_cta_body ] --&gt;&lt;/section&gt;						
------</t>
  </si>
  <si>
    <t>https://rika-quest.com/column/buoyancy/</t>
  </si>
  <si>
    <t>以下のページは不自然なワードを使用しています。
これらを適切に自然な言葉に置き換えて下さい。
なお、本文の装飾や構造は絶対に変えないでください。
【対象ページURL】
https://rika-quest.com/column/buoyancy/
【検出された不自然ワード】
- 導線
【本文】
------
&lt;div class="container my-4"&gt;
&lt;p&gt;&lt;!-- Hero Section --&gt;&lt;/p&gt;
&lt;div class="card shadow-sm mb-4 border-0" style="background: linear-gradient(135deg, #283593, #0277bd); color: #fff;"&gt;
&lt;div class="card-body p-4"&gt;
&lt;div class="d-flex flex-wrap justify-content-between align-items-center mb-2"&gt;&lt;span class="badge bg-warning text-dark mb-2" style="font-size: 0.8rem;"&gt;小5〜中1／浮力・アルキメデスの原理&lt;/span&gt;&lt;br /&gt;
&lt;span class="badge bg-light text-dark mb-2" style="font-size: 0.75rem;"&gt;読み時間目安：10〜15分&lt;/span&gt;&lt;/div&gt;
&lt;h1 class="card-title mb-3" style="font-size: 1.9rem; line-height: 1.5;"&gt;浮力とアルキメデスの原理──「どかした液体の重さ」で考える浮く力&lt;/h1&gt;
&lt;p class="card-text mb-0" style="font-size: 0.98rem;"&gt;このページでは、&lt;strong&gt;浮力とは何か&lt;/strong&gt;、&lt;strong&gt;アルキメデスの原理&lt;/strong&gt;、&lt;br /&gt;
そして&lt;strong&gt;密度と浮力の関係&lt;/strong&gt;を整理します。プールや氷・海水のイメージと結びつけながら、&lt;br /&gt;
入試でよく出る考え方をクイズで確認していきましょう。&lt;/p&gt;
&lt;/div&gt;
&lt;/div&gt;
&lt;p&gt;&lt;!-- 親（物理分野ハブ）への本文導線：導入直後に自然挿入 --&gt;&lt;/p&gt;
&lt;p class="mb-4"&gt;浮力は物理分野の「力・重さ・密度」につながる重要テーマです。物理分野の全体像（つまずきポイントの整理）は、&lt;a href="https://rika-quest.com/column/physics/"&gt;中学受験理科の物理分野（全体像はこちら）&lt;/a&gt;にまとめています。&lt;!-- このページで学べること --&gt;&lt;/p&gt;
&lt;div class="card mb-4 border-0 shadow-sm"&gt;
&lt;div class="card-body"&gt;
&lt;h2 class="h4 mb-3"&gt;このページで学べること&lt;/h2&gt;
&lt;ul class="mb-0"&gt;
&lt;li&gt;&lt;strong&gt;浮力&lt;/strong&gt;とは何か、日常の感覚と結びつけて説明できる&lt;/li&gt;
&lt;li&gt;&lt;strong&gt;アルキメデスの原理&lt;/strong&gt;「どかした液体の重さ分の浮力」を理解する&lt;/li&gt;
&lt;li&gt;空気中の重さと水中での重さから、&lt;strong&gt;浮力の大きさを計算&lt;/strong&gt;できる&lt;/li&gt;
&lt;li&gt;氷・食塩水などを例に、&lt;strong&gt;密度と浮き方の関係&lt;/strong&gt;を説明できる&lt;/li&gt;
&lt;/ul&gt;
&lt;/div&gt;
&lt;/div&gt;
&lt;p&gt;&lt;!-- YouTube埋め込み --&gt;&lt;/p&gt;
&lt;div class="mb-4 text-center"&gt;
&lt;div style="max-width: 800px; margin: 0 auto;"&gt;
&lt;div style="position: relative; padding-bottom: 56.25%; height: 0; overflow: hidden; border-radius: 0.75rem;"&gt;&lt;iframe style="position: absolute; top: 0; left: 0; width: 100%; height: 100%;" title="YouTube video player" src="https://www.youtube.com/embed/FCctOtVvadM" frameborder="0" allowfullscreen="allowfullscreen"&gt;&lt;br /&gt;
&lt;/iframe&gt;&lt;/div&gt;
&lt;/div&gt;
&lt;/div&gt;
&lt;p&gt;&lt;!-- 1. 浮力とは？ --&gt;&lt;/p&gt;
&lt;div class="mb-4"&gt;
&lt;h2 class="h4 mb-3"&gt;1. 浮力とは？&lt;/h2&gt;
&lt;div class="row g-3 mb-3"&gt;
&lt;div class="col-md-5"&gt;
&lt;div class="card border-0 shadow-sm h-100"&gt;
&lt;p&gt;&lt;img decoding="async" class="card-img-top" src="https://rika-quest.com/wp-content/uploads/2023/03/画像1-1024x429.png" alt="浮力とは何か？浮く力の仕組みを解説した図" /&gt;&lt;/p&gt;
&lt;div class="card-body py-2"&gt;
&lt;p class="small mb-0 text-muted"&gt;物体が水や空気の中にあるとき、その物体を&lt;strong&gt;上向きに押し上げようとする力&lt;/strong&gt;が浮力です。&lt;br /&gt;
プールの中で「体が軽く感じる」あの感覚が浮力によるものです。&lt;/p&gt;
&lt;/div&gt;
&lt;/div&gt;
&lt;/div&gt;
&lt;div class="col-md-7"&gt;
&lt;div class="card border-0 shadow-sm h-100"&gt;
&lt;div class="card-body"&gt;
&lt;p class="mb-2"&gt;漢字のとおり、&lt;strong&gt;浮く力＝浮力&lt;/strong&gt;。液体中だけでなく、じつは&lt;strong&gt;気体中でも浮力&lt;/strong&gt;が働きます。&lt;/p&gt;
&lt;ul&gt;
&lt;li&gt;&lt;strong&gt;浮力：&lt;/strong&gt; 液体や気体の中で、物体を浮かせようとする上向きの力&lt;/li&gt;
&lt;li&gt;私たちも常に&lt;strong&gt;空気中の浮力&lt;/strong&gt;を受けている（ただし重力のほうが大きいので沈んでいる）&lt;/li&gt;
&lt;li&gt;プールの中で体が軽くなるのは、&lt;strong&gt;水からの浮力&lt;/strong&gt;を受けているから&lt;/li&gt;
&lt;/ul&gt;
&lt;p class="mb-0"&gt;「水の中では重さが軽くなったように感じる」という経験を、&lt;strong&gt;数値で説明する道具&lt;/strong&gt;が&lt;br /&gt;
アルキメデスの原理です。&lt;/p&gt;
&lt;/div&gt;
&lt;/div&gt;
&lt;/div&gt;
&lt;/div&gt;
&lt;div class="alert alert-info mb-0" style="border-left: 4px solid #0277bd;" role="alert"&gt;&lt;strong&gt;ポイント：&lt;/strong&gt;&lt;br /&gt;
浮力は「特別なときだけ出てくる力」ではなく、&lt;strong&gt;液体・気体の中にある物体すべてに常に働いている力&lt;/strong&gt;&lt;br /&gt;
としてイメージしましょう。&lt;/div&gt;
&lt;/div&gt;
&lt;p&gt;&lt;!-- 2. アルキメデスの原理と浮力の計算 --&gt;&lt;/p&gt;
&lt;div class="mb-4"&gt;
&lt;h2 class="h4 mb-3"&gt;2. アルキメデスの原理と浮力の計算&lt;/h2&gt;
&lt;div class="card border-0 shadow-sm mb-3"&gt;
&lt;div class="card-body"&gt;
&lt;p&gt;浮力をくわしく調べた人が、古代ギリシャの&lt;strong&gt;アルキメデス&lt;/strong&gt;です。&lt;br /&gt;
彼が見つけた法則が、いまでは&lt;strong&gt;アルキメデスの原理&lt;/strong&gt;と呼ばれています。&lt;/p&gt;
&lt;ul&gt;
&lt;li&gt;物体が液体に浸かると、&lt;strong&gt;その物体が押しのけた液体の重さ分だけ&lt;/strong&gt;浮力を受ける。&lt;br /&gt;
→ これが&lt;strong&gt;「どかした液体の重さ分の浮力」&lt;/strong&gt;という考え方。&lt;/li&gt;
&lt;li&gt;バネばかりで測るときは、&lt;br /&gt;
&lt;strong&gt;浮力の大きさ ＝ 空気中での重さ − 水中での重さ&lt;/strong&gt;&lt;/li&gt;
&lt;/ul&gt;
&lt;p class="mb-0"&gt;例：空気中で60Nの物体を水中につるしたら40Nだった場合、&lt;br /&gt;
浮力の大きさは &lt;strong&gt;60N − 40N ＝ 20N&lt;/strong&gt; となります。&lt;/p&gt;
&lt;/div&gt;
&lt;/div&gt;
&lt;div class="alert alert-success mb-0" style="border-left: 4px solid #2e7d32;" role="alert"&gt;&lt;strong&gt;公式として覚えるより、&lt;/strong&gt;&lt;br /&gt;
「&lt;strong&gt;どかした液体の重さ＝浮力&lt;/strong&gt;」「&lt;strong&gt;空気中 − 水中の重さ＝浮力&lt;/strong&gt;」という&lt;br /&gt;
&lt;strong&gt;意味&lt;/strong&gt;から考えられるようになると、応用問題にも強くなります。&lt;/div&gt;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&lt;p&gt;&lt;!-- 3. 密度と液体の種類・氷が浮く理由 --&gt;&lt;/p&gt;
&lt;div class="mb-4"&gt;
&lt;h2 class="h4 mb-3"&gt;3. 密度と液体の種類──氷や食塩水の話&lt;/h2&gt;
&lt;div class="row g-3 mb-3"&gt;
&lt;div class="col-md-5"&gt;
&lt;div class="card border-0 shadow-sm h-100"&gt;
&lt;p&gt;&lt;img decoding="async" class="card-img-top" src="https://rika-quest.com/wp-content/uploads/2023/03/図を書いた3.png" alt="空気中でも浮力を受けていることを示す図" /&gt;&lt;/p&gt;
&lt;div class="card-body py-2"&gt;
&lt;p class="small mb-0 text-muted"&gt;物体が押しのけた液体の部分には、その液体の重さ分の浮力がはたらきます。&lt;br /&gt;
液体の密度が大きいほど、同じ体積でも&lt;strong&gt;重さが大きい＝浮力も大きい&lt;/strong&gt;ことになります。&lt;/p&gt;
&lt;/div&gt;
&lt;/div&gt;
&lt;/div&gt;
&lt;div class="col-md-7"&gt;
&lt;div class="card border-0 shadow-sm h-100"&gt;
&lt;div class="card-body"&gt;
&lt;ul&gt;
&lt;li&gt;&lt;strong&gt;氷が水に浮く理由&lt;/strong&gt;&lt;br /&gt;
→ 氷の密度は水より小さいため、&lt;strong&gt;水より軽い&lt;/strong&gt;。&lt;br /&gt;
浮力と重力がちょうどつり合う位置で、ぷかぷか浮きます。&lt;/li&gt;
&lt;li&gt;&lt;strong&gt;食塩水などの濃い液体&lt;/strong&gt;&lt;br /&gt;
→ 食塩がとけて、&lt;strong&gt;同じ体積でも水より重くなる（密度が大きい）&lt;/strong&gt;。&lt;br /&gt;
そのため&lt;strong&gt;受ける浮力が大きくなり&lt;/strong&gt;、物体はより浮きやすくなります。&lt;/li&gt;
&lt;li&gt;&lt;strong&gt;空気中の浮力&lt;/strong&gt;&lt;br /&gt;
→ 空気にも重さ（密度）があるので、本当は私たちも&lt;br /&gt;
わずかに&lt;strong&gt;空気中の浮力&lt;/strong&gt;を受けています。&lt;/li&gt;
&lt;/ul&gt;
&lt;p class="mb-0"&gt;このように、浮力の問題では&lt;strong&gt;密度・体積・重さ・力&lt;/strong&gt;など、いろいろな分野がからみます。&lt;br /&gt;
シンプルなイメージをしっかり作っておくと、公式に振り回されずに考えられるようになります。&lt;/p&gt;
&lt;/div&gt;
&lt;/div&gt;
&lt;/div&gt;
&lt;/div&gt;
&lt;/div&gt;
&lt;p&gt;&lt;!-- まとめテーブル --&gt;&lt;/p&gt;
&lt;div class="mb-4"&gt;
&lt;h2 class="h4 mb-3"&gt;まとめ&lt;/h2&gt;
&lt;div class="table-responsive"&gt;
&lt;table class="table table-bordered align-middle"&gt;
&lt;thead style="background-color: #c8e6c9;"&gt;
&lt;tr class="text-center"&gt;
&lt;th style="width: 30%;" scope="col"&gt;ポイント&lt;/th&gt;
&lt;th style="width: 70%;" scope="col"&gt;内容&lt;/th&gt;
&lt;/tr&gt;
&lt;/thead&gt;
&lt;tbody&gt;
&lt;tr style="background-color: #ffffff;"&gt;
&lt;td&gt;&lt;strong&gt;浮力とは？&lt;/strong&gt;&lt;/td&gt;
&lt;td&gt;
&lt;ul class="mb-0"&gt;
&lt;li&gt;液体や気体の中で、物体を&lt;strong&gt;浮かせる向きに働く力&lt;/strong&gt;。&lt;/li&gt;
&lt;li&gt;私たちも空気中で、わずかに浮力を受けている。&lt;/li&gt;
&lt;/ul&gt;
&lt;/td&gt;
&lt;/tr&gt;
&lt;tr style="background-color: #dfffd6;"&gt;
&lt;td&gt;&lt;strong&gt;アルキメデスの原理&lt;/strong&gt;&lt;/td&gt;
&lt;td&gt;
&lt;ul class="mb-0"&gt;
&lt;li&gt;物体が液体に浸かると、&lt;strong&gt;どかした液体の重さ分の浮力&lt;/strong&gt;を受ける。&lt;/li&gt;
&lt;li&gt;バネばかりでは&lt;br /&gt;
&lt;strong&gt;浮力 ＝ 空気中の重さ − 液体中の重さ&lt;/strong&gt; として求められる。&lt;/li&gt;
&lt;/ul&gt;
&lt;/td&gt;
&lt;/tr&gt;
&lt;tr style="background-color: #ffffff;"&gt;
&lt;td&gt;&lt;strong&gt;氷が浮く理由&lt;/strong&gt;&lt;/td&gt;
&lt;td&gt;
&lt;ul class="mb-0"&gt;
&lt;li&gt;氷の密度は水より小さい（軽い）ため、水面で&lt;strong&gt;浮力と重力がつり合う&lt;/strong&gt;。&lt;/li&gt;
&lt;li&gt;その結果、水の上にぷかぷかと浮く。&lt;/li&gt;
&lt;/ul&gt;
&lt;/td&gt;
&lt;/tr&gt;
&lt;tr style="background-color: #dfffd6;"&gt;
&lt;td&gt;&lt;strong&gt;液体の種類と浮力&lt;/strong&gt;&lt;/td&gt;
&lt;td&gt;
&lt;ul class="mb-0"&gt;
&lt;li&gt;濃い液体（例：食塩水）は密度が大きく、&lt;strong&gt;同じ体積でも重い&lt;/strong&gt;。&lt;/li&gt;
&lt;li&gt;どかした液体が重くなる分、&lt;strong&gt;受ける浮力も大きくなる&lt;/strong&gt;。&lt;/li&gt;
&lt;/ul&gt;
&lt;/td&gt;
&lt;/tr&gt;
&lt;tr style="background-color: #ffffff;"&gt;
&lt;td&gt;&lt;strong&gt;密度と浮き方&lt;/strong&gt;&lt;/td&gt;
&lt;td&gt;
&lt;ul class="mb-0"&gt;
&lt;li&gt;物体の密度が液体より&lt;strong&gt;小さい&lt;/strong&gt;→ 浮く。&lt;/li&gt;
&lt;li&gt;物体の密度が液体より&lt;strong&gt;大きい&lt;/strong&gt;→ 沈む。&lt;/li&gt;
&lt;li&gt;密度の比較が浮き沈みの判断の基本になる。&lt;/li&gt;
&lt;/ul&gt;
&lt;/td&gt;
&lt;/tr&gt;
&lt;/tbody&gt;
&lt;/table&gt;
&lt;/div&gt;
&lt;/div&gt;
&lt;p&gt;&lt;!-- クイズ --&gt;&lt;/p&gt;
&lt;h2 class="h4 mb-3"&gt;浮力・アルキメデスの原理クイズ&lt;/h2&gt;
&lt;div class="card mb-4 border-0 shadow-sm"&gt;
&lt;div class="card-body"&gt;
&lt;p class="mb-3"&gt;学んだ内容をクイズで確認してみましょう。&lt;br /&gt;
&lt;strong&gt;「正解を見る」ボタン&lt;/strong&gt;を押すと答えが表示され、ボタンは非表示になります。&lt;/p&gt;
&lt;div class="table-responsive"&gt;
&lt;table class="table table-bordered align-middle mb-0"&gt;
&lt;thead style="background-color: #c8e6c9;"&gt;
&lt;tr class="text-center"&gt;
&lt;th style="width: 40%;" scope="col"&gt;問題&lt;/th&gt;
&lt;th style="width: 40%;" scope="col"&gt;選択肢&lt;/th&gt;
&lt;th style="width: 20%;" scope="col"&gt;回答&lt;/th&gt;
&lt;/tr&gt;
&lt;/thead&gt;
&lt;tbody&gt;
&lt;tr style="background-color: #ffffff;"&gt;
&lt;td&gt;1. 浮力の定義として正しいものは？&lt;/td&gt;
&lt;td&gt;A. 重力に逆らう力&lt;br /&gt;
B. 液体中で物体を沈ませる力&lt;br /&gt;
C. 液体中で物体を浮かせる力&lt;br /&gt;
D. 圧力を発生させる力&lt;/td&gt;
&lt;td class="text-center"&gt;&lt;button class="btn btn-sm btn-primary" type="button"&gt;&lt;br /&gt;
正解を見る&lt;br /&gt;
&lt;/button&gt;&lt;br /&gt;
&lt;span id="buoy-q1" style="display: none; margin-top: 4px;"&gt;&lt;br /&gt;
正解：C. 液体中で物体を浮かせる力&lt;br /&gt;
&lt;/span&gt;&lt;/td&gt;
&lt;/tr&gt;
&lt;tr style="background-color: #dfffd6;"&gt;
&lt;td&gt;2. アルキメデスの原理によれば、浮力の大きさは何によって決まる？&lt;/td&gt;
&lt;td&gt;A. 物体の重さ&lt;br /&gt;
B. 液体の密度&lt;br /&gt;
C. どかした液体の重さ&lt;br /&gt;
D. 液体の色&lt;/td&gt;
&lt;td class="text-center"&gt;&lt;button class="btn btn-sm btn-primary" type="button"&gt;&lt;br /&gt;
正解を見る&lt;br /&gt;
&lt;/button&gt;&lt;br /&gt;
&lt;span id="buoy-q2" style="display: none; margin-top: 4px;"&gt;&lt;br /&gt;
正解：C. どかした液体の重さ&lt;br /&gt;
&lt;/span&gt;&lt;/td&gt;
&lt;/tr&gt;
&lt;tr style="background-color: #ffffff;"&gt;
&lt;td&gt;3. 氷が水に浮く理由は？&lt;/td&gt;
&lt;td&gt;A. 密度が高いから&lt;br /&gt;
B. 密度が低いから&lt;br /&gt;
C. 水中で体積が増えるから&lt;br /&gt;
D. 水が蒸発するから&lt;/td&gt;
&lt;td class="text-center"&gt;&lt;button class="btn btn-sm btn-primary" type="button"&gt;&lt;br /&gt;
正解を見る&lt;br /&gt;
&lt;/button&gt;&lt;br /&gt;
&lt;span id="buoy-q3" style="display: none; margin-top: 4px;"&gt;&lt;br /&gt;
正解：B. 密度が低いから&lt;br /&gt;
&lt;/span&gt;&lt;/td&gt;
&lt;/tr&gt;
&lt;tr style="background-color: #dfffd6;"&gt;
&lt;td&gt;4. バネばかりを使って浮力を計算する方法として正しいものは？&lt;/td&gt;
&lt;td&gt;A. 重力 − 圧力&lt;br /&gt;
B. 空気中の重さ − 液体中の重さ&lt;br /&gt;
C. 液体の密度 × 体積&lt;br /&gt;
D. 液体の重さ × 温度&lt;/td&gt;
&lt;td class="text-center"&gt;&lt;button class="btn btn-sm btn-primary" type="button"&gt;&lt;br /&gt;
正解を見る&lt;br /&gt;
&lt;/button&gt;&lt;br /&gt;
&lt;span id="buoy-q4" style="display: none; margin-top: 4px;"&gt;&lt;br /&gt;
正解：B. 空気中の重さ − 液体中の重さ&lt;br /&gt;
&lt;/span&gt;&lt;/td&gt;
&lt;/tr&gt;
&lt;tr style="background-color: #ffffff;"&gt;
&lt;td&gt;5. 食塩水のような濃い液体では浮力はどうなる？&lt;/td&gt;
&lt;td&gt;A. 大きくなる&lt;br /&gt;
B. 小さくなる&lt;br /&gt;
C. 変わらない&lt;br /&gt;
D. 無効になる&lt;/td&gt;
&lt;td class="text-center"&gt;&lt;button class="btn btn-sm btn-primary" type="button"&gt;&lt;br /&gt;
正解を見る&lt;br /&gt;
&lt;/button&gt;&lt;br /&gt;
&lt;span id="buoy-q5" style="display: none; margin-top: 4px;"&gt;&lt;br /&gt;
正解：A. 大きくなる&lt;br /&gt;
&lt;/span&gt;&lt;/td&gt;
&lt;/tr&gt;
&lt;tr style="background-color: #dfffd6;"&gt;
&lt;td&gt;6. 空気中で私たちが浮力を受ける理由は？&lt;/td&gt;
&lt;td&gt;A. 空気の重さがあるから&lt;br /&gt;
B. 重力が小さいから&lt;br /&gt;
C. 気圧が高いから&lt;br /&gt;
D. 温度が低いから&lt;/td&gt;
&lt;td class="text-center"&gt;&lt;button class="btn btn-sm btn-primary" type="button"&gt;&lt;br /&gt;
正解を見る&lt;br /&gt;
&lt;/button&gt;&lt;br /&gt;
&lt;span id="buoy-q6" style="display: none; margin-top: 4px;"&gt;&lt;br /&gt;
正解：A. 空気の重さがあるから&lt;br /&gt;
&lt;/span&gt;&lt;/td&gt;
&lt;/tr&gt;
&lt;tr style="background-color: #ffffff;"&gt;
&lt;td&gt;7. 浮力が働く条件として正しいものは？&lt;/td&gt;
&lt;td&gt;A. 液体がない時&lt;br /&gt;
B. 物体が完全に液体中に浸かる時のみ&lt;br /&gt;
C. 物体が気体の中にある時のみ&lt;br /&gt;
D. 物体が液体または気体中にある時&lt;/td&gt;
&lt;td class="text-center"&gt;&lt;button class="btn btn-sm btn-primary" type="button"&gt;&lt;br /&gt;
正解を見る&lt;br /&gt;
&lt;/button&gt;&lt;br /&gt;
&lt;span id="buoy-q7" style="display: none; margin-top: 4px;"&gt;&lt;br /&gt;
正解：D. 物体が液体または気体中にある時&lt;br /&gt;
&lt;/span&gt;&lt;/td&gt;
&lt;/tr&gt;
&lt;tr style="background-color: #dfffd6;"&gt;
&lt;td&gt;8. 人が水の中で「軽く感じる」のはなぜ？&lt;/td&gt;
&lt;td&gt;A. 重力が小さくなるから&lt;br /&gt;
B. 水の温度が低いから&lt;br /&gt;
C. 水からの浮力を受けているから&lt;br /&gt;
D. 空気の圧力が下がるから&lt;/td&gt;
&lt;td class="text-center"&gt;&lt;button class="btn btn-sm btn-primary" type="button"&gt;&lt;br /&gt;
正解を見る&lt;br /&gt;
&lt;/button&gt;&lt;br /&gt;
&lt;span id="buoy-q8" style="display: none; margin-top: 4px;"&gt;&lt;br /&gt;
正解：C. 水からの浮力を受けているから&lt;br /&gt;
&lt;/span&gt;&lt;/td&gt;
&lt;/tr&gt;
&lt;tr style="background-color: #ffffff;"&gt;
&lt;td&gt;9. アルキメデスの原理と特に関係が深い物理量は？&lt;/td&gt;
&lt;td&gt;A. 圧力&lt;br /&gt;
B. 密度&lt;br /&gt;
C. 電流&lt;br /&gt;
D. 電圧&lt;/td&gt;
&lt;td class="text-center"&gt;&lt;button class="btn btn-sm btn-primary" type="button"&gt;&lt;br /&gt;
正解を見る&lt;br /&gt;
&lt;/button&gt;&lt;br /&gt;
&lt;span id="buoy-q9" style="display: none; margin-top: 4px;"&gt;&lt;br /&gt;
正解：B. 密度&lt;br /&gt;
&lt;/span&gt;&lt;/td&gt;
&lt;/tr&gt;
&lt;tr style="background-color: #dfffd6;"&gt;
&lt;td&gt;10. 氷が水に浮かぶ条件として正しいものは？&lt;/td&gt;
&lt;td&gt;A. 温度が高い時&lt;br /&gt;
B. 氷の密度が水より低い時&lt;br /&gt;
C. 気圧が高い時&lt;br /&gt;
D. 液体の体積が小さい時&lt;/td&gt;
&lt;td class="text-center"&gt;&lt;button class="btn btn-sm btn-primary" type="button"&gt;&lt;br /&gt;
正解を見る&lt;br /&gt;
&lt;/button&gt;&lt;br /&gt;
&lt;span id="buoy-q10" style="display: none; margin-top: 4px;"&gt;&lt;br /&gt;
正解：B. 氷の密度が水より低い時&lt;br /&gt;
&lt;/span&gt;&lt;/td&gt;
&lt;/tr&gt;
&lt;/tbody&gt;
&lt;/table&gt;
&lt;/div&gt;
&lt;/div&gt;
&lt;/div&gt;
&lt;p&gt;&lt;!-- 最後のまとめ＋CTA --&gt;&lt;/p&gt;
&lt;div class="row g-3 mb-4"&gt;
&lt;div class="col-lg-7"&gt;
&lt;div class="card border-0 shadow-sm h-100"&gt;
&lt;div class="card-body"&gt;
&lt;h2 class="h4 mb-3"&gt;さいごに：イメージ＋式で「浮力」を自分のものに&lt;/h2&gt;
&lt;p&gt;浮力は、&lt;strong&gt;水に入ると軽く感じる&lt;/strong&gt;という実感と、&lt;br /&gt;
&lt;strong&gt;どかした液体の重さ分の浮力&lt;/strong&gt;という考え方がセットになった単元です。&lt;/p&gt;
&lt;ul&gt;
&lt;li&gt;「氷」「食塩水」「プール」など、身近な例と結びつけてイメージする&lt;/li&gt;
&lt;li&gt;バネばかりを使った問題では、&lt;strong&gt;空気中 − 水中の重さ&lt;/strong&gt;を素早く計算する&lt;/li&gt;
&lt;li&gt;密度の大小で「浮く／沈む」を判断できるようにしておく&lt;/li&gt;
&lt;/ul&gt;
&lt;p class="mb-0"&gt;ここまで整理できれば、浮力の文章題や応用問題にも対応しやすくなります。&lt;br /&gt;
苦手な人は、まずは&lt;strong&gt;図とイメージ&lt;/strong&gt;をしっかり固めるところから始めてみましょう。&lt;/p&gt;
&lt;/div&gt;
&lt;/div&gt;
&lt;/div&gt;
&lt;div class="col-lg-5"&gt;
&lt;div class="card h-100 shadow-sm" style="border-left: 6px solid #283593;"&gt;
&lt;div class="card-body d-flex flex-column justify-content-between"&gt;
&lt;div&gt;
&lt;p class="text-muted mb-1" style="font-size: 0.8rem;"&gt;受験理科専門塾 しゅん吉クエスト&lt;/p&gt;
&lt;h3 class="h5 mb-2"&gt;理科の「イメージ」と「計算」をつなげたい人へ&lt;/h3&gt;
&lt;p class="mb-3" style="font-size: 0.95rem;"&gt;しゅん吉クエストでは、今回の&lt;strong&gt;浮力・密度&lt;/strong&gt;だけでなく、&lt;br /&gt;
&lt;strong&gt;てこ・かっ車・ふりこ・溶解度&lt;/strong&gt;などの力学・物質分野を、&lt;br /&gt;
動画授業と演習で体系的に学べます。&lt;br /&gt;
「理科がなんとなく苦手」を「武器」に変えていきましょう。&lt;/p&gt;
&lt;/div&gt;
&lt;div&gt;&lt;a class="btn btn-primary w-100 mb-2" href="https://rika-quest.com/kouza/"&gt;&lt;br /&gt;
開講講座の詳細を見る&lt;br /&gt;
&lt;/a&gt;&lt;br /&gt;
&lt;a class="btn btn-outline-primary w-100" href="https://rika-quest.com/inquiry/"&gt;&lt;br /&gt;
無料体験・お問い合わせはこちら&lt;br /&gt;
&lt;/a&gt;&lt;/div&gt;
&lt;/div&gt;
&lt;/div&gt;
&lt;/div&gt;
&lt;/div&gt;
&lt;/div&gt;
&lt;p&gt;&lt;!-- /.container --&gt;&lt;/p&gt;
&lt;p&gt;&lt;script&gt;
  // 浮力クイズの答え表示用（初期状態では span は display:none）
  function showBuoyancyQuizAnswer(id, btn) {
    var ans = document.getElementById(id);
    if (ans) {
      ans.style.display = 'inline-block';
    }
    if (btn) {
      btn.style.display = 'none';
    }
  }
&lt;/script&gt;&lt;/p&gt;
------</t>
  </si>
  <si>
    <t>https://rika-quest.com/column/digestion/</t>
  </si>
  <si>
    <t>以下のページは不自然なワードを使用しています。
これらを適切に自然な言葉に置き換えて下さい。
なお、本文の装飾や構造は絶対に変えないでください。
【対象ページURL】
https://rika-quest.com/column/digestion/
【検出された不自然ワード】
- 設計
【本文】
------
&lt;div id="top" class="container my-4"&gt;
&lt;p&gt;&lt;!-- Hero Section --&gt;&lt;/p&gt;
&lt;div class="card shadow-sm mb-4 border-0" style="background: linear-gradient(135deg, #2e7d32, #00897b); color: #fff;"&gt;
&lt;div class="card-body p-4"&gt;
&lt;div class="d-flex flex-wrap justify-content-between align-items-center mb-2"&gt;&lt;span class="badge bg-warning text-dark mb-1" style="font-size: 0.8rem;"&gt;中学受験／理科・生物&lt;/span&gt;&lt;br /&gt;
&lt;span class="badge bg-light text-dark mb-1" style="font-size: 0.75rem;"&gt;テーマ：消化と吸収・三大栄養素&lt;/span&gt;&lt;/div&gt;
&lt;h1 class="card-title mb-3" style="font-size: 1.9rem; line-height: 1.5;"&gt;消化と吸収──三大栄養素はどこでどう分解・吸収される？&lt;/h1&gt;
&lt;p class="card-text mb-0" style="font-size: 0.98rem;"&gt;ご飯・お肉・油ものに含まれる&lt;strong&gt;三大栄養素（でんぷん・たんぱく質・しぼう）&lt;/strong&gt;は、&lt;br /&gt;
口から肛門までの&lt;strong&gt;消化管&lt;/strong&gt;を通る中でバラバラに分解され、&lt;br /&gt;
最終的に&lt;strong&gt;小腸の柔毛&lt;/strong&gt;から吸収されます。&lt;br /&gt;
このページでは、動画と図・まとめ表・クイズで&lt;br /&gt;
&lt;strong&gt;「どこで・何が・どう分解されるか」&lt;/strong&gt;を整理していきます。&lt;/p&gt;
&lt;/div&gt;
&lt;/div&gt;
&lt;p class="mt-3 mb-4"&gt;生物分野の中での位置づけや、他の単元とのつながりまで含めて整理したい場合は、&lt;a href="https://rika-quest.com/column/creature/"&gt;生物分野の全体像はこちら&lt;/a&gt;。個別に伸ばし方を設計したい場合は、&lt;a href="https://rika-quest.com/kouza/"&gt;中学受験理科の個別指導（オンライン対応）講座一覧&lt;/a&gt;  をご覧ください（体験あり）。&lt;/p&gt;
&lt;p&gt;&lt;!-- 動画 --&gt;&lt;/p&gt;
&lt;div class="card shadow-sm mb-4"&gt;
&lt;div class="card-header bg-light"&gt;
&lt;h2 class="h5 mb-0"&gt;動画で学ぶ：消化と吸収の流れ&lt;/h2&gt;
&lt;/div&gt;
&lt;div class="card-body"&gt;
&lt;div class="ratio ratio-16x9 mb-3"&gt;&lt;iframe title="YouTube video player" src="https://www.youtube.com/embed/NBTh3gM6RnM" frameborder="0" allowfullscreen="allowfullscreen"&gt;&lt;/iframe&gt;&lt;/div&gt;
&lt;p class="mb-0"&gt;まずは動画で、&lt;strong&gt;三大栄養素&lt;/strong&gt;と&lt;strong&gt;消化管の流れ&lt;/strong&gt;をざっくりつかみましょう。&lt;br /&gt;
チャーハンの例えや「体の中外説」など、イメージが残りやすい話をもとに、&lt;br /&gt;
あとで出てくる用語を頭に入れていきます。&lt;/p&gt;
&lt;/div&gt;
&lt;/div&gt;
&lt;p&gt;&lt;!-- 三大栄養素と分解のゴール --&gt;&lt;/p&gt;
&lt;div class="card shadow-sm mb-4"&gt;
&lt;div class="card-header bg-light"&gt;
&lt;h2 class="h5 mb-0"&gt;三大栄養素と「分解後」のすがた&lt;/h2&gt;
&lt;/div&gt;
&lt;div class="card-body"&gt;
&lt;p&gt;人が生きていくうえで特に大事な栄養素が&lt;strong&gt;三大栄養素&lt;/strong&gt;です。&lt;br /&gt;
まずは「何から何に分解されるか」をしっかり覚えましょう。&lt;/p&gt;
&lt;div class="row g-3 mb-3"&gt;
&lt;div class="col-md-6"&gt;
&lt;div class="p-3 rounded" style="background-color: #e8f5e9;"&gt;
&lt;h3 class="h6"&gt;三大栄養素と分解後&lt;/h3&gt;
&lt;ul class="mb-0"&gt;
&lt;li&gt;&lt;strong&gt;でんぷん（炭水化物）&lt;/strong&gt;&lt;br /&gt;
→ &lt;strong&gt;ブドウ糖&lt;/strong&gt;（グルコース）&lt;/li&gt;
&lt;li class="mt-2"&gt;&lt;strong&gt;たんぱく質&lt;/strong&gt;&lt;br /&gt;
→ &lt;strong&gt;アミノ酸&lt;/strong&gt;&lt;/li&gt;
&lt;li class="mt-2"&gt;&lt;strong&gt;しぼう&lt;/strong&gt;&lt;br /&gt;
→ &lt;strong&gt;しぼう酸＋グリセリン（モノグリセリド）&lt;/strong&gt;&lt;/li&gt;
&lt;/ul&gt;
&lt;/div&gt;
&lt;/div&gt;
&lt;div class="col-md-6"&gt;
&lt;p class="mb-2"&gt;授業やテストでは、この&lt;strong&gt;「分解前」と「分解後」&lt;/strong&gt;を対応させる問題がよく出ます。&lt;/p&gt;
&lt;ul class="mb-0"&gt;
&lt;li&gt;三大栄養素の名前と、分解後の名前を&lt;strong&gt;セットで暗記&lt;/strong&gt;。&lt;/li&gt;
&lt;li&gt;特に、「ブドウ糖＝グルコース」という別名も覚えておくと安心。&lt;/li&gt;
&lt;li&gt;しぼうは&lt;strong&gt;「しぼう酸＋モノグリセリド」&lt;/strong&gt;という表現にも慣れておこう。&lt;/li&gt;
&lt;/ul&gt;
&lt;/div&gt;
&lt;/div&gt;
&lt;p class="mb-0"&gt;これらに&lt;strong&gt;細かくバラバラにならないと、血液に乗って運ぶことができません。&lt;/strong&gt;&lt;br /&gt;
だからこそ「どこでどう分解されるか」が大事になってきます。&lt;/p&gt;
&lt;/div&gt;
&lt;/div&gt;
&lt;p&gt;&lt;!-- 消化管の流れと消化酵素 --&gt;&lt;/p&gt;
&lt;div class="card shadow-sm mb-4"&gt;
&lt;div class="card-header bg-light"&gt;
&lt;h2 class="h5 mb-0"&gt;消化管の流れと主な消化酵素&lt;/h2&gt;
&lt;/div&gt;
&lt;div class="card-body"&gt;
&lt;p&gt;口から肛門まで、一本の「管（くだ）」になっている部分を&lt;strong&gt;消化管&lt;/strong&gt;といいます。&lt;br /&gt;
それぞれの場所で、&lt;strong&gt;どの栄養素をどの酵素が分解しているか&lt;/strong&gt;を整理しましょう。&lt;/p&gt;
&lt;div class="table-responsive mb-3"&gt;
&lt;table class="table table-bordered align-middle"&gt;
&lt;thead style="background-color: #dfffd6;"&gt;
&lt;tr class="text-center"&gt;
&lt;th&gt;場所&lt;/th&gt;
&lt;th&gt;主なはたらき&lt;/th&gt;
&lt;th&gt;主な消化酵素・消化液&lt;/th&gt;
&lt;/tr&gt;
&lt;/thead&gt;
&lt;tbody&gt;
&lt;tr style="background-color: #ffffff;"&gt;
&lt;td&gt;&lt;strong&gt;口&lt;/strong&gt;&lt;/td&gt;
&lt;td&gt;・食べものを&lt;strong&gt;噛みくだく&lt;/strong&gt;（物理的な消化）&lt;br /&gt;
・でんぷんの一部を分解し始める&lt;/td&gt;
&lt;td&gt;&lt;strong&gt;だ液（アミラーゼ）&lt;/strong&gt;&lt;br /&gt;
→ でんぷんをブドウ糖へと分解し始める&lt;/td&gt;
&lt;/tr&gt;
&lt;tr style="background-color: #dfffd6;"&gt;
&lt;td&gt;&lt;strong&gt;食道&lt;/strong&gt;&lt;/td&gt;
&lt;td&gt;・口から胃へと食べものを&lt;strong&gt;運ぶ&lt;/strong&gt;&lt;/td&gt;
&lt;td&gt;消化酵素による分解はほぼ行われない&lt;/td&gt;
&lt;/tr&gt;
&lt;tr style="background-color: #ffffff;"&gt;
&lt;td&gt;&lt;strong&gt;胃&lt;/strong&gt;&lt;/td&gt;
&lt;td&gt;・胃液により食べものを&lt;strong&gt;どろどろ&lt;/strong&gt;にする&lt;br /&gt;
・主に&lt;strong&gt;たんぱく質&lt;/strong&gt;を分解&lt;/td&gt;
&lt;td&gt;&lt;strong&gt;胃液（ペプシンなど）&lt;/strong&gt;&lt;br /&gt;
→ たんぱく質を分解（でんぷん・しぼうはほとんど分解されない）&lt;/td&gt;
&lt;/tr&gt;
&lt;tr style="background-color: #dfffd6;"&gt;
&lt;td&gt;&lt;strong&gt;十二指腸&lt;/strong&gt;&lt;/td&gt;
&lt;td&gt;・胃から来た食べものに、&lt;strong&gt;すい液・たんじゅう&lt;/strong&gt;がかかる&lt;br /&gt;
・三大栄養素の本格的な分解がスタート&lt;/td&gt;
&lt;td&gt;&lt;strong&gt;すい液&lt;/strong&gt;：でんぷん・たんぱく質・しぼうを分解&lt;br /&gt;
&lt;strong&gt;たんじゅう&lt;/strong&gt;：しぼうの消化を助ける（酵素ではない）&lt;/td&gt;
&lt;/tr&gt;
&lt;tr style="background-color: #ffffff;"&gt;
&lt;td&gt;&lt;strong&gt;小腸&lt;/strong&gt;&lt;/td&gt;
&lt;td&gt;・小腸液でも分解が続く&lt;br /&gt;
・&lt;strong&gt;柔毛&lt;/strong&gt;から栄養素を吸収&lt;/td&gt;
&lt;td&gt;&lt;strong&gt;小腸液&lt;/strong&gt;：でんぷん・たんぱく質などをさらに分解&lt;br /&gt;
→ ブドウ糖・アミノ酸・しぼう酸・モノグリセリドに&lt;/td&gt;
&lt;/tr&gt;
&lt;tr style="background-color: #dfffd6;"&gt;
&lt;td&gt;&lt;strong&gt;大腸〜肛門&lt;/strong&gt;&lt;/td&gt;
&lt;td&gt;・主に&lt;strong&gt;水分を吸収&lt;/strong&gt;&lt;br /&gt;
・不要なものが&lt;strong&gt;便として排出&lt;/strong&gt;される&lt;/td&gt;
&lt;td&gt;消化はほぼ行われない（まとめのステージ）&lt;/td&gt;
&lt;/tr&gt;
&lt;/tbody&gt;
&lt;/table&gt;
&lt;/div&gt;
&lt;p class="mb-0"&gt;ポイントは、&lt;strong&gt;でんぷん・たんぱく質は「3か所」で分解される&lt;/strong&gt;のに対して、&lt;br /&gt;
しぼうは&lt;strong&gt;すい液＋たんじゅうの助けがないと分解されにくい&lt;/strong&gt;という点です。&lt;/p&gt;
&lt;/div&gt;
&lt;/div&gt;
&lt;p&gt;&lt;!-- 小腸と柔毛 --&gt;&lt;/p&gt;
&lt;div class="card shadow-sm mb-4"&gt;
&lt;div class="card-header bg-light"&gt;
&lt;h2 class="h5 mb-0"&gt;小腸の柔毛──「回転寿司レーン」のように表面積アップ&lt;/h2&gt;
&lt;/div&gt;
&lt;div class="card-body"&gt;
&lt;div class="row g-3 align-items-start mb-3"&gt;
&lt;div class="col-md-6"&gt;
&lt;p&gt;栄養素を実際に体の中（血液）に取り込むのが&lt;strong&gt;小腸&lt;/strong&gt;です。&lt;br /&gt;
小腸の内側には、マイクロファイバーのモップのような&lt;strong&gt;ひだひだ（柔毛）&lt;/strong&gt;がびっしりならんでいます。&lt;/p&gt;
&lt;ul&gt;
&lt;li&gt;柔毛 ＝ 「柔らかい毛」と書く。&lt;/li&gt;
&lt;li&gt;イボイボ・もこもこの形で、&lt;strong&gt;表面積をとにかく増やす&lt;/strong&gt;のが目的。&lt;/li&gt;
&lt;li&gt;回転寿司のレーンのように、&lt;strong&gt;長い道のり＋デコボコ&lt;/strong&gt;で&lt;br /&gt;
たくさんの栄養素をキャッチできるようになっている。&lt;/li&gt;
&lt;/ul&gt;
&lt;p class="mb-0"&gt;柔毛の中には&lt;strong&gt;毛細血管&lt;/strong&gt;が通っていて、ここから&lt;br /&gt;
ブドウ糖・アミノ酸・しぼう酸・モノグリセリドが吸収され、&lt;br /&gt;
全身へと運ばれていきます。&lt;/p&gt;
&lt;/div&gt;
&lt;div class="col-md-6"&gt;
&lt;div class="text-center mb-2"&gt;&lt;img decoding="async" class="img-fluid" src="https://rika-quest.com/wp-content/uploads/2023/04/画像8-1-1024x998.png" alt="小腸と柔毛の拡大図" /&gt;&lt;/div&gt;
&lt;p class="small text-muted text-center mb-0"&gt;小腸の内側をめくると、柔毛がびっしり。&lt;br /&gt;
表面積を広げて、効率よく栄養を吸収できるようになっています。&lt;/p&gt;
&lt;/div&gt;
&lt;/div&gt;
&lt;p class="mb-0"&gt;よく「小腸は第二の脳」と言われるのは、栄養の吸収だけでなく、&lt;br /&gt;
体の調子やメンタルにも深く関わっているからです。&lt;br /&gt;
勉強としては、まず&lt;strong&gt;柔毛の形・はたらき・「表面積アップ」の理由&lt;/strong&gt;をおさえればOKです。&lt;/p&gt;
&lt;/div&gt;
&lt;/div&gt;
&lt;p&gt;&lt;!-- 体の中外説＋よく噛む理由 --&gt;&lt;/p&gt;
&lt;div class="card shadow-sm mb-4"&gt;
&lt;div class="card-header bg-light"&gt;
&lt;h2 class="h5 mb-0"&gt;「体の中外説」と、よく噛むことの意味&lt;/h2&gt;
&lt;/div&gt;
&lt;div class="card-body"&gt;
&lt;h3 class="h6"&gt;体の中外説って？&lt;/h3&gt;
&lt;p&gt;口から肛門までの消化管は、一本のトンネルのようになっています。&lt;br /&gt;
ミクロな世界で見ると、&lt;strong&gt;食べものはずっと「体の外側のトンネル」を通っている&lt;/strong&gt;イメージです。&lt;/p&gt;
&lt;ul&gt;
&lt;li&gt;口 → 食道 → 胃 → 十二指腸 → 小腸 → 大腸 → 肛門 という一本の道。&lt;/li&gt;
&lt;li&gt;消化管の内側は、実は&lt;strong&gt;「外界とつながっている空間」&lt;/strong&gt;と考える。&lt;/li&gt;
&lt;li&gt;栄養素が&lt;strong&gt;柔毛から血液に入った瞬間&lt;/strong&gt;、はじめて「体の中に入った」と言える。&lt;/li&gt;
&lt;/ul&gt;
&lt;h3 class="h6 mt-3"&gt;なぜ「よく噛んで食べなさい」と言われるのか&lt;/h3&gt;
&lt;p&gt;「よく噛め」と言われるのは、精神論ではなく&lt;strong&gt;ちゃんと理科的な理由&lt;/strong&gt;があります。&lt;/p&gt;
&lt;ul class="mb-0"&gt;
&lt;li&gt;歯で&lt;strong&gt;細かく砕く&lt;/strong&gt;ことで、消化酵素がはたらきやすくなる（表面積アップ）。&lt;/li&gt;
&lt;li&gt;だ液の&lt;strong&gt;アミラーゼ&lt;/strong&gt;が、でんぷんを早い段階から分解し始めてくれる。&lt;/li&gt;
&lt;li&gt;よく噛むほど、&lt;strong&gt;消化がスムーズ&lt;/strong&gt;になり、胃や小腸の負担が軽くなる。&lt;/li&gt;
&lt;/ul&gt;
&lt;/div&gt;
&lt;/div&gt;
&lt;p&gt;&lt;!-- まとめ表 --&gt;&lt;/p&gt;
&lt;div class="card shadow-sm mb-4"&gt;
&lt;div class="card-header bg-light"&gt;
&lt;h2 class="h5 mb-0"&gt;消化と吸収についてのまとめ&lt;/h2&gt;
&lt;/div&gt;
&lt;div class="card-body"&gt;
&lt;div class="table-responsive mb-3"&gt;
&lt;table class="table table-bordered align-middle"&gt;
&lt;thead style="background-color: #dfffd6;"&gt;
&lt;tr&gt;
&lt;th&gt;項目&lt;/th&gt;
&lt;th&gt;詳細&lt;/th&gt;
&lt;/tr&gt;
&lt;/thead&gt;
&lt;tbody&gt;
&lt;tr style="background-color: #ffffff;"&gt;
&lt;td&gt;&lt;strong&gt;三大栄養素&lt;/strong&gt;&lt;/td&gt;
&lt;td&gt;&amp;#8211; でんぷん（炭水化物）→ ブドウ糖（グルコース）&lt;br /&gt;
&amp;#8211; たんぱく質 → アミノ酸&lt;br /&gt;
&amp;#8211; しぼう → しぼう酸、モノグリセリド&lt;/td&gt;
&lt;/tr&gt;
&lt;tr style="background-color: #dfffd6;"&gt;
&lt;td&gt;&lt;strong&gt;消化の流れ&lt;/strong&gt;&lt;/td&gt;
&lt;td&gt;口 → 食道 → 胃 → 十二指腸 → 小腸 → 大腸 → 肛門&lt;br /&gt;
・口：アミラーゼで&lt;strong&gt;でんぷん&lt;/strong&gt;を分解&lt;br /&gt;
・胃：ペプシンで&lt;strong&gt;たんぱく質&lt;/strong&gt;を分解&lt;br /&gt;
・十二指腸：&lt;strong&gt;すい液・たんじゅう&lt;/strong&gt;で三大栄養素を本格的に分解&lt;br /&gt;
・小腸：柔毛から&lt;strong&gt;栄養を吸収&lt;/strong&gt;&lt;/td&gt;
&lt;/tr&gt;
&lt;tr style="background-color: #ffffff;"&gt;
&lt;td&gt;&lt;strong&gt;柔毛の役割&lt;/strong&gt;&lt;/td&gt;
&lt;td&gt;表面積を広げ、効率良く栄養を吸収する。&lt;br /&gt;
柔毛の中の毛細血管から、分解された栄養素が血液中へ入る。&lt;/td&gt;
&lt;/tr&gt;
&lt;tr style="background-color: #dfffd6;"&gt;
&lt;td&gt;&lt;strong&gt;すい液とたんじゅう&lt;/strong&gt;&lt;/td&gt;
&lt;td&gt;&amp;#8211; すい液：でんぷん・たんぱく質・しぼうを分解する&lt;strong&gt;強力な消化液&lt;/strong&gt;&lt;br /&gt;
&amp;#8211; たんじゅう：しぼうの消化を助ける（しぼうを細かくする）&lt;/td&gt;
&lt;/tr&gt;
&lt;tr style="background-color: #ffffff;"&gt;
&lt;td&gt;&lt;strong&gt;主な消化酵素&lt;/strong&gt;&lt;/td&gt;
&lt;td&gt;&amp;#8211; アミラーゼ（口のだ液）：でんぷんを分解&lt;br /&gt;
&amp;#8211; ペプシン（胃液）：たんぱく質を分解&lt;br /&gt;
&amp;#8211; すい液中の酵素：でんぷん・たんぱく質・しぼうを分解&lt;/td&gt;
&lt;/tr&gt;
&lt;/tbody&gt;
&lt;/table&gt;
&lt;/div&gt;
&lt;p class="mb-0"&gt;「どこの消化液が、どの栄養素に効いているか」を&lt;strong&gt;対応表で整理&lt;/strong&gt;しておくと、&lt;br /&gt;
用語問題・記述問題のどちらにも強くなります。&lt;/p&gt;
&lt;/div&gt;
&lt;/div&gt;
&lt;p&gt;&lt;!-- クイズ --&gt;&lt;/p&gt;
&lt;div class="card shadow-sm mb-5"&gt;
&lt;div class="card-header bg-light"&gt;
&lt;h2 class="h5 mb-0"&gt;理解度チェッククイズ（10問）&lt;/h2&gt;
&lt;/div&gt;
&lt;div class="card-body"&gt;
&lt;p&gt;消化と吸収の流れがしっかり頭に入ったか、クイズで確認してみましょう。&lt;br /&gt;
各問題の&lt;strong&gt;「正解を見る」ボタン&lt;/strong&gt;をクリックすると解答が表示されます。&lt;/p&gt;
&lt;div class="table-responsive"&gt;
&lt;table class="table table-bordered align-middle"&gt;
&lt;thead style="background-color: #dfffd6;"&gt;
&lt;tr&gt;
&lt;th&gt;問題&lt;/th&gt;
&lt;th&gt;選択肢&lt;/th&gt;
&lt;th&gt;正解を見る&lt;/th&gt;
&lt;/tr&gt;
&lt;/thead&gt;
&lt;tbody&gt;
&lt;tr style="background-color: #ffffff;"&gt;
&lt;td&gt;1. 三大栄養素に含まれないものは？&lt;/td&gt;
&lt;td&gt;A. でんぷん&lt;br /&gt;
B. たんぱく質&lt;br /&gt;
C. ビタミン&lt;br /&gt;
D. しぼう&lt;/td&gt;
&lt;td&gt;&lt;button class="btn btn-sm btn-success"&gt;&lt;br /&gt;
正解を見る&lt;br /&gt;
&lt;/button&gt;&lt;/p&gt;
&lt;div id="answer1" style="display: none;"&gt;正解: C. ビタミン&lt;/div&gt;
&lt;/td&gt;
&lt;/tr&gt;
&lt;tr style="background-color: #dfffd6;"&gt;
&lt;td&gt;2. 柔毛の役割は？&lt;/td&gt;
&lt;td&gt;A. 消化を助ける&lt;br /&gt;
B. 栄養吸収効率を高める&lt;br /&gt;
C. 消化液を分泌する&lt;br /&gt;
D. 体温を調節する&lt;/td&gt;
&lt;td&gt;&lt;button class="btn btn-sm btn-success"&gt;&lt;br /&gt;
正解を見る&lt;br /&gt;
&lt;/button&gt;&lt;/p&gt;
&lt;div id="answer2" style="display: none;"&gt;正解: B. 栄養吸収効率を高める&lt;/div&gt;
&lt;/td&gt;
&lt;/tr&gt;
&lt;tr style="background-color: #ffffff;"&gt;
&lt;td&gt;3. 胃で分解される栄養素は？&lt;/td&gt;
&lt;td&gt;A. でんぷん&lt;br /&gt;
B. たんぱく質&lt;br /&gt;
C. しぼう&lt;br /&gt;
D. 全て&lt;/td&gt;
&lt;td&gt;&lt;button class="btn btn-sm btn-success"&gt;&lt;br /&gt;
正解を見る&lt;br /&gt;
&lt;/button&gt;&lt;/p&gt;
&lt;div id="answer3" style="display: none;"&gt;正解: B. たんぱく質&lt;/div&gt;
&lt;/td&gt;
&lt;/tr&gt;
&lt;tr style="background-color: #dfffd6;"&gt;
&lt;td&gt;4. アミラーゼが分解するものは？&lt;/td&gt;
&lt;td&gt;A. たんぱく質&lt;br /&gt;
B. でんぷん&lt;br /&gt;
C. しぼう&lt;br /&gt;
D. ビタミン&lt;/td&gt;
&lt;td&gt;&lt;button class="btn btn-sm btn-success"&gt;&lt;br /&gt;
正解を見る&lt;br /&gt;
&lt;/button&gt;&lt;/p&gt;
&lt;div id="answer4" style="display: none;"&gt;正解: B. でんぷん&lt;/div&gt;
&lt;/td&gt;
&lt;/tr&gt;
&lt;tr style="background-color: #ffffff;"&gt;
&lt;td&gt;5. すい液が分解する栄養素は？&lt;/td&gt;
&lt;td&gt;A. でんぷん&lt;br /&gt;
B. たんぱく質&lt;br /&gt;
C. しぼう&lt;br /&gt;
D. 全て&lt;/td&gt;
&lt;td&gt;&lt;button class="btn btn-sm btn-success"&gt;&lt;br /&gt;
正解を見る&lt;br /&gt;
&lt;/button&gt;&lt;/p&gt;
&lt;div id="answer5" style="display: none;"&gt;正解: D. 全て&lt;/div&gt;
&lt;/td&gt;
&lt;/tr&gt;
&lt;tr style="background-color: #dfffd6;"&gt;
&lt;td&gt;6. たんじゅうの役割は？&lt;/td&gt;
&lt;td&gt;A. 栄養吸収を助ける&lt;br /&gt;
B. 消化を助ける&lt;br /&gt;
C. しぼうの消化を助ける&lt;br /&gt;
D. 胃液を分泌する&lt;/td&gt;
&lt;td&gt;&lt;button class="btn btn-sm btn-success"&gt;&lt;br /&gt;
正解を見る&lt;br /&gt;
&lt;/button&gt;&lt;/p&gt;
&lt;div id="answer6" style="display: none;"&gt;正解: C. しぼうの消化を助ける&lt;/div&gt;
&lt;/td&gt;
&lt;/tr&gt;
&lt;tr style="background-color: #ffffff;"&gt;
&lt;td&gt;7. 小腸で主に吸収されるものは？&lt;/td&gt;
&lt;td&gt;A. 栄養素&lt;br /&gt;
B. 消化液&lt;br /&gt;
C. 酵素&lt;br /&gt;
D. 水&lt;/td&gt;
&lt;td&gt;&lt;button class="btn btn-sm btn-success"&gt;&lt;br /&gt;
正解を見る&lt;br /&gt;
&lt;/button&gt;&lt;/p&gt;
&lt;div id="answer7" style="display: none;"&gt;正解: A. 栄養素&lt;/div&gt;
&lt;/td&gt;
&lt;/tr&gt;
&lt;tr style="background-color: #dfffd6;"&gt;
&lt;td&gt;8. 消化管の順番として正しいものは？&lt;/td&gt;
&lt;td&gt;A. 口 → 胃 → 小腸 → 食道 → 肛門&lt;br /&gt;
B. 口 → 食道 → 胃 → 小腸 → 大腸&lt;br /&gt;
C. 食道 → 口 → 胃 → 小腸 → 肛門&lt;br /&gt;
D. 口 → 小腸 → 胃 → 大腸 → 肛門&lt;/td&gt;
&lt;td&gt;&lt;button class="btn btn-sm btn-success"&gt;&lt;br /&gt;
正解を見る&lt;br /&gt;
&lt;/button&gt;&lt;/p&gt;
&lt;div id="answer8" style="display: none;"&gt;正解: B. 口 → 食道 → 胃 → 小腸 → 大腸&lt;/div&gt;
&lt;/td&gt;
&lt;/tr&gt;
&lt;tr style="background-color: #ffffff;"&gt;
&lt;td&gt;9. でんぷんが最初に分解される場所は？&lt;/td&gt;
&lt;td&gt;A. 胃&lt;br /&gt;
B. 小腸&lt;br /&gt;
C. 口&lt;br /&gt;
D. 食道&lt;/td&gt;
&lt;td&gt;&lt;button class="btn btn-sm btn-success"&gt;&lt;br /&gt;
正解を見る&lt;br /&gt;
&lt;/button&gt;&lt;/p&gt;
&lt;div id="answer9" style="display: none;"&gt;正解: C. 口&lt;/div&gt;
&lt;/td&gt;
&lt;/tr&gt;
&lt;tr style="background-color: #dfffd6;"&gt;
&lt;td&gt;10. よく噛むことで特に良くなることは？&lt;/td&gt;
&lt;td&gt;A. 免疫力が上がる&lt;br /&gt;
B. 消化が良くなる&lt;br /&gt;
C. 消化管が短くなる&lt;br /&gt;
D. 消化酵素がなくなる&lt;/td&gt;
&lt;td&gt;&lt;button class="btn btn-sm btn-success"&gt;&lt;br /&gt;
正解を見る&lt;br /&gt;
&lt;/button&gt;&lt;/p&gt;
&lt;div id="answer10" style="display: none;"&gt;正解: B. 消化が良くなる&lt;/div&gt;
&lt;/td&gt;
&lt;/tr&gt;
&lt;/tbody&gt;
&lt;/table&gt;
&lt;/div&gt;
&lt;p&gt;&lt;script&gt;
        // クリック時の表示切り替えは inline onclick で制御しています。
      &lt;/script&gt;&lt;/p&gt;
&lt;/div&gt;
&lt;/div&gt;
&lt;p&gt;&lt;!-- 直方体のCTA（枠のみ） --&gt;&lt;/p&gt;
&lt;div class="mt-4 mb-5"&gt;
&lt;div class="p-4 p-md-4" style="border: 2px solid #2e7d32; background-color: #e8f5e9; border-radius: 0;"&gt;
&lt;h2 class="h5 mb-3" style="margin: 0 0 0.75rem 0;"&gt;「どこで・何が・どう分解されるか」を言葉で説明できるようにしよう&lt;/h2&gt;
&lt;p class="mb-3" style="margin: 0 0 1rem 0;"&gt;消化と吸収は、&lt;strong&gt;用語暗記＋流れの理解＋図の読み取り&lt;/strong&gt;がそろうと一気に得点源になります。&lt;br /&gt;
このページのまとめ表とクイズを使って、&lt;strong&gt;自分のことばで説明できるレベル&lt;/strong&gt;まで練習してみましょう。&lt;/p&gt;
&lt;ul class="mb-3" style="padding-left: 1.2rem; margin: 0 0 1rem 0;"&gt;
&lt;li&gt;三大栄養素の「分解前→分解後」をカードにして暗記。&lt;/li&gt;
&lt;li&gt;消化管の図を描きながら、&lt;strong&gt;場所・消化液・分解されるもの&lt;/strong&gt;を書き込む。&lt;/li&gt;
&lt;li&gt;柔毛の図を見て、「なぜこんな形なのか」を友だちに説明してみる。&lt;/li&gt;
&lt;/ul&gt;
&lt;div class="text-center"&gt;&lt;a class="btn btn-success px-4 py-2" style="border-radius: 0;" href="#top"&gt;&lt;br /&gt;
ページの最初からもう一度復習する&lt;br /&gt;
&lt;/a&gt;&lt;/div&gt;
&lt;/div&gt;
&lt;/div&gt;
&lt;/div&gt;
------</t>
  </si>
  <si>
    <t>https://rika-quest.com/column/dissolution/</t>
  </si>
  <si>
    <t>以下のページは不自然なワードを使用しています。
これらを適切に自然な言葉に置き換えて下さい。
なお、本文の装飾や構造は絶対に変えないでください。
【対象ページURL】
https://rika-quest.com/column/dissolution/
【検出された不自然ワード】
- 型
【本文】
------
&lt;div class="container my-4"&gt;
&lt;p&gt;&lt;!-- Hero Section --&gt;&lt;/p&gt;
&lt;div class="card shadow-sm mb-4 border-0" style="background: linear-gradient(135deg, #00796b, #0288d1); color: #fff;"&gt;
&lt;div class="card-body p-4"&gt;
&lt;div class="d-flex flex-wrap justify-content-between align-items-center mb-2"&gt;&lt;span class="badge bg-warning text-dark mb-2" style="font-size: 0.8rem;"&gt;小5〜中1／ものの溶け方・溶解度&lt;/span&gt;&lt;br /&gt;
&lt;span class="badge bg-light text-dark mb-2" style="font-size: 0.75rem;"&gt;読み時間目安：10〜15分&lt;/span&gt;&lt;/div&gt;
&lt;h1 class="card-title mb-3" style="font-size: 1.9rem; line-height: 1.5;"&gt;ものの溶け方と溶解度──「溶質・溶媒・溶液」をセットで理解しよう&lt;/h1&gt;
&lt;p class="card-text mb-0" style="font-size: 0.98rem;"&gt;このページでは、&lt;strong&gt;溶質・溶媒・溶液の違い&lt;/strong&gt;と、&lt;strong&gt;溶解度と温度の関係&lt;/strong&gt;を、&lt;br /&gt;
グラフと計算問題・クイズで整理します。言葉の意味があいまいなままにせず、&lt;br /&gt;
&lt;strong&gt;理科＋算数&lt;/strong&gt;として一緒に身につけていきましょう。&lt;/p&gt;
&lt;/div&gt;
&lt;/div&gt;
&lt;p class="mt-3 mb-4"&gt;化学分野の中での位置づけや、他の単元とのつながりまで含めて整理したい場合は、&lt;a href="https://rika-quest.com/column/chemistry/"&gt;化学分野の全体像はこちら&lt;/a&gt;。&lt;/p&gt;
&lt;p&gt;&lt;!-- このページで学べること --&gt;&lt;/p&gt;
&lt;div class="card mb-4 border-0 shadow-sm"&gt;
&lt;div class="card-body"&gt;
&lt;h2 class="h4 mb-3"&gt;このページで学べること&lt;/h2&gt;
&lt;ul class="mb-0"&gt;
&lt;li&gt;&lt;strong&gt;溶質・溶媒・溶液・溶解&lt;/strong&gt;の正しい意味&lt;/li&gt;
&lt;li&gt;&lt;strong&gt;溶解度&lt;/strong&gt;とは何か、どうやってグラフから読み取るか&lt;/li&gt;
&lt;li&gt;「水の量が変わると溶ける量もどう変わるか」の&lt;strong&gt;比例計算&lt;/strong&gt;&lt;/li&gt;
&lt;li&gt;入試で狙われる&lt;strong&gt;溶解度曲線の読み取り問題&lt;/strong&gt;の考え方&lt;/li&gt;
&lt;/ul&gt;
&lt;/div&gt;
&lt;/div&gt;
&lt;p&gt;&lt;!-- YouTube埋め込み --&gt;&lt;/p&gt;
&lt;div class="mb-4 text-center"&gt;
&lt;div style="max-width: 800px; margin: 0 auto;"&gt;
&lt;div style="position: relative; padding-bottom: 56.25%; height: 0; overflow: hidden; border-radius: 0.75rem;"&gt;&lt;iframe style="position: absolute; top: 0; left: 0; width: 100%; height: 100%;" title="YouTube video player" src="https://www.youtube.com/embed/N9kHiXEtuGM" frameborder="0" allowfullscreen="allowfullscreen"&gt;&lt;br /&gt;
&lt;/iframe&gt;&lt;/div&gt;
&lt;/div&gt;
&lt;/div&gt;
&lt;p&gt;&lt;!-- 1. 基本用語と「溶けている」状態 --&gt;&lt;/p&gt;
&lt;div class="mb-4"&gt;
&lt;h2 class="h4 mb-3"&gt;1. 基本用語と「溶けている」状態&lt;/h2&gt;
&lt;div class="row g-3 mb-3"&gt;
&lt;div class="col-md-5"&gt;
&lt;div class="card border-0 shadow-sm h-100"&gt;
&lt;p&gt;&lt;img decoding="async" class="card-img-top" src="https://rika-quest.com/wp-content/uploads/2023/03/画像2.jpg" alt="溶解した水溶液の透明な状態を示す写真" /&gt;&lt;/p&gt;
&lt;div class="card-body py-2"&gt;
&lt;p class="small mb-0 text-muted"&gt;粉が見えず、&lt;strong&gt;後ろが透けて見える透明な状態&lt;/strong&gt;が「溶解している」水溶液です。&lt;br /&gt;
粉が底に残っているときは「沈殿」と言います。&lt;/p&gt;
&lt;/div&gt;
&lt;/div&gt;
&lt;/div&gt;
&lt;div class="col-md-7"&gt;
&lt;div class="card border-0 shadow-sm h-100"&gt;
&lt;div class="card-body"&gt;
&lt;p class="mb-2"&gt;まずは言葉の整理から。&lt;/p&gt;
&lt;ul&gt;
&lt;li&gt;&lt;strong&gt;溶媒：&lt;/strong&gt; 物質を&lt;strong&gt;溶かす側の液体&lt;/strong&gt;（小・中学ではほとんど水）&lt;/li&gt;
&lt;li&gt;&lt;strong&gt;溶質：&lt;/strong&gt; 溶媒に&lt;strong&gt;溶ける側の物質&lt;/strong&gt;（例：食塩、ミョウバン、砂糖など）&lt;/li&gt;
&lt;li&gt;&lt;strong&gt;溶液：&lt;/strong&gt; 溶質と溶媒が混ざった&lt;strong&gt;できあがった液体&lt;/strong&gt;&lt;/li&gt;
&lt;li&gt;&lt;strong&gt;溶解：&lt;/strong&gt; 粉などの物質が液体の中に細かく分かれて&lt;strong&gt;均一に混ざること&lt;/strong&gt;&lt;/li&gt;
&lt;/ul&gt;
&lt;p class="mb-0"&gt;アイスがとけて水になるのは&lt;strong&gt;融解&lt;/strong&gt;（固体→液体）。&lt;br /&gt;
粉が水の中に混ざりこむのは&lt;strong&gt;溶解&lt;/strong&gt;。&lt;br /&gt;
この違いをおさえておくと、問題文の条件が読みやすくなります。&lt;/p&gt;
&lt;/div&gt;
&lt;/div&gt;
&lt;/div&gt;
&lt;/div&gt;
&lt;div class="alert alert-info mb-0" style="border-left: 4px solid #0288d1;" role="alert"&gt;&lt;strong&gt;チェック！&lt;/strong&gt;&lt;br /&gt;
「溶媒＝水」「溶質＝溶ける粉」「溶液＝できあがった液体」を、&lt;br /&gt;
具体例（食塩水・砂糖水など）と一緒に口で説明できるようにしておきましょう。&lt;/div&gt;
&lt;/div&gt;
&lt;p&gt;&lt;!-- 2. 溶解度と溶解度曲線 --&gt;&lt;/p&gt;
&lt;div class="mb-4"&gt;
&lt;h2 class="h4 mb-3"&gt;2. 溶解度と溶解度曲線&lt;/h2&gt;
&lt;div class="row g-3 mb-3"&gt;
&lt;div class="col-md-5"&gt;
&lt;div class="card border-0 shadow-sm h-100"&gt;
&lt;p&gt;&lt;img decoding="async" class="card-img-top" src="https://rika-quest.com/wp-content/uploads/2023/03/画像3-1024x859.png" alt="温度と溶解度の関係を示すグラフ：ミョウバンや硝酸カリウムの例" /&gt;&lt;/p&gt;
&lt;div class="card-body py-2"&gt;
&lt;p class="small mb-0 text-muted"&gt;縦軸が&lt;strong&gt;溶解度（何gまで溶けるか）&lt;/strong&gt;、横軸が&lt;strong&gt;温度&lt;/strong&gt;。&lt;br /&gt;
ミョウバンや硝酸カリウムなどは、温度が高いほどよく溶ける典型的な例です。&lt;/p&gt;
&lt;/div&gt;
&lt;/div&gt;
&lt;/div&gt;
&lt;div class="col-md-7"&gt;
&lt;div class="card border-0 shadow-sm h-100"&gt;
&lt;div class="card-body"&gt;
&lt;p&gt;&lt;strong&gt;溶解度&lt;/strong&gt;とは、&lt;br /&gt;
「&lt;strong&gt;100g（または100cm³）の水に、ある温度で最大何gまで溶けるか&lt;/strong&gt;」を表した値です。&lt;/p&gt;
&lt;ul&gt;
&lt;li&gt;温度が高いほどよく溶ける物質（ミョウバン・硝酸カリウムなど）が多い。&lt;/li&gt;
&lt;li&gt;一方、食塩は&lt;strong&gt;温度を変えても溶解度があまり変わらない&lt;/strong&gt;タイプ。&lt;/li&gt;
&lt;li&gt;グラフの一点は「その温度での&lt;strong&gt;限界ライン&lt;/strong&gt;」を示す。&lt;/li&gt;
&lt;/ul&gt;
&lt;p class="mb-0"&gt;例：ある物質が&lt;strong&gt;90℃で100cm³の水に30g&lt;/strong&gt;まで溶けるなら、&lt;br /&gt;
31g入れると&lt;strong&gt;1gは沈殿&lt;/strong&gt;して残ります。&lt;/p&gt;
&lt;/div&gt;
&lt;/div&gt;
&lt;/div&gt;
&lt;/div&gt;
&lt;div class="alert alert-success mb-0" style="border-left: 4px solid #2e7d32;" role="alert"&gt;&lt;strong&gt;重要：&lt;/strong&gt;&lt;br /&gt;
溶解度は「温度」で変わるが、&lt;strong&gt;水の量との関係は比例&lt;/strong&gt;になります。&lt;br /&gt;
「100cm³で30gなら、200cm³で60g」といった&lt;strong&gt;比例計算&lt;/strong&gt;が入試の定番です。&lt;/div&gt;
&lt;/div&gt;
&lt;p&gt;&lt;!-- 3. 計算の考え方（理科＋算数） --&gt;&lt;/p&gt;
&lt;div class="mb-4"&gt;
&lt;h2 class="h4 mb-3"&gt;3. 計算問題の考え方（理科＋算数）&lt;/h2&gt;
&lt;div class="card border-0 shadow-sm"&gt;
&lt;div class="card-body"&gt;
&lt;p&gt;代表的な出題パターンは次のようなものです。&lt;/p&gt;
&lt;ul&gt;
&lt;li&gt;&lt;strong&gt;ステップ1：&lt;/strong&gt; グラフから&lt;br /&gt;
「&lt;strong&gt;その温度で100cm³の水に最大何g溶けるか&lt;/strong&gt;」を読み取る。&lt;/li&gt;
&lt;li&gt;&lt;strong&gt;ステップ2：&lt;/strong&gt; 水の量が100cm³でないときは、&lt;strong&gt;比例&lt;/strong&gt;で計算する。&lt;br /&gt;
例）90℃で100cm³に30g溶ける ⇒ 200cm³なら 30×2＝60g&lt;/li&gt;
&lt;li&gt;&lt;strong&gt;ステップ3：&lt;/strong&gt; 実際に入れた量とくらべて、&lt;br /&gt;
「全部溶けるか／沈殿が出るか」を判断する。&lt;/li&gt;
&lt;/ul&gt;
&lt;p class="mb-0"&gt;グラフ・表は&lt;strong&gt;ヒントのかたまり&lt;/strong&gt;です。&lt;br /&gt;
数値をよく読み取り、比例の考え方をしっかり使えるかどうかが、&lt;br /&gt;
この分野で点数を取り切るカギになります。&lt;/p&gt;
&lt;/div&gt;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まとめテーブル --&gt;&lt;/p&gt;
&lt;div class="mb-4"&gt;
&lt;h2 class="h4 mb-3"&gt;まとめ&lt;/h2&gt;
&lt;div class="table-responsive"&gt;
&lt;table class="table table-bordered align-middle"&gt;
&lt;thead style="background-color: #c8e6c9;"&gt;
&lt;tr class="text-center"&gt;
&lt;th style="width: 30%;" scope="col"&gt;ポイント&lt;/th&gt;
&lt;th style="width: 70%;" scope="col"&gt;内容&lt;/th&gt;
&lt;/tr&gt;
&lt;/thead&gt;
&lt;tbody&gt;
&lt;tr style="background-color: #ffffff;"&gt;
&lt;td&gt;&lt;strong&gt;重要用語&lt;/strong&gt;&lt;/td&gt;
&lt;td&gt;
&lt;ul class="mb-0"&gt;
&lt;li&gt;&lt;strong&gt;溶媒：&lt;/strong&gt; 溶かす液体（小・中学ではほとんど水）&lt;/li&gt;
&lt;li&gt;&lt;strong&gt;溶質：&lt;/strong&gt; 溶ける物質（例：食塩・ミョウバンなど）&lt;/li&gt;
&lt;li&gt;&lt;strong&gt;溶液：&lt;/strong&gt; 溶質と溶媒が混ざったできあがりの液体&lt;/li&gt;
&lt;li&gt;&lt;strong&gt;溶解：&lt;/strong&gt; 物質が液体に溶けて、透明に均一になること&lt;/li&gt;
&lt;/ul&gt;
&lt;/td&gt;
&lt;/tr&gt;
&lt;tr style="background-color: #dfffd6;"&gt;
&lt;td&gt;&lt;strong&gt;溶解度&lt;/strong&gt;&lt;/td&gt;
&lt;td&gt;
&lt;ul class="mb-0"&gt;
&lt;li&gt;&lt;strong&gt;一定量の水に溶ける物質の最大量&lt;/strong&gt;を表す。&lt;/li&gt;
&lt;li&gt;ふつうは「100g（100cm³）の水に何gまで溶けるか」で表す。&lt;/li&gt;
&lt;li&gt;温度によって溶解度が変化し、その様子を&lt;strong&gt;溶解度曲線&lt;/strong&gt;で表す。&lt;/li&gt;
&lt;/ul&gt;
&lt;/td&gt;
&lt;/tr&gt;
&lt;tr style="background-color: #ffffff;"&gt;
&lt;td&gt;&lt;strong&gt;計算のポイント&lt;/strong&gt;&lt;/td&gt;
&lt;td&gt;
&lt;ul class="mb-0"&gt;
&lt;li&gt;水の量が増えると、&lt;strong&gt;溶ける量も水の量に比例&lt;/strong&gt;して増える。&lt;/li&gt;
&lt;li&gt;グラフや表から100cm³あたりの溶解度を読み取り、比例で計算する。&lt;/li&gt;
&lt;li&gt;「溶解度 ＝ 温度の影響 ＋ 水の量との比例関係」で考える。&lt;/li&gt;
&lt;/ul&gt;
&lt;/td&gt;
&lt;/tr&gt;
&lt;tr style="background-color: #dfffd6;"&gt;
&lt;td&gt;&lt;strong&gt;計算例&lt;/strong&gt;&lt;/td&gt;
&lt;td&gt;90℃で100cm³の水にミョウバンが&lt;strong&gt;30g&lt;/strong&gt;まで溶けるとき、&lt;br /&gt;
200cm³の水なら &lt;strong&gt;30×2＝60g&lt;/strong&gt; まで溶ける。&lt;br /&gt;
それ以上入れた分は&lt;strong&gt;沈殿&lt;/strong&gt;として残る。&lt;/td&gt;
&lt;/tr&gt;
&lt;/tbody&gt;
&lt;/table&gt;
&lt;/div&gt;
&lt;/div&gt;
&lt;p&gt;&lt;!-- クイズ --&gt;&lt;/p&gt;
&lt;h2 class="h4 mb-3"&gt;ものの溶け方・溶解度クイズ&lt;/h2&gt;
&lt;div class="card mb-4 border-0 shadow-sm"&gt;
&lt;div class="card-body"&gt;
&lt;p class="mb-3"&gt;学んだ内容をクイズで確認してみましょう。&lt;br /&gt;
&lt;strong&gt;「正解を見る」ボタン&lt;/strong&gt;を押すと答えが表示され、ボタンは非表示になります。&lt;/p&gt;
&lt;div class="table-responsive"&gt;
&lt;table class="table table-bordered align-middle mb-0"&gt;
&lt;thead style="background-color: #c8e6c9;"&gt;
&lt;tr class="text-center"&gt;
&lt;th style="width: 40%;" scope="col"&gt;問題&lt;/th&gt;
&lt;th style="width: 40%;" scope="col"&gt;選択肢&lt;/th&gt;
&lt;th style="width: 20%;" scope="col"&gt;回答&lt;/th&gt;
&lt;/tr&gt;
&lt;/thead&gt;
&lt;tbody&gt;
&lt;tr style="background-color: #ffffff;"&gt;
&lt;td&gt;1. 溶媒とは何を指しますか？&lt;/td&gt;
&lt;td&gt;A. 固体の物質&lt;br /&gt;
B. 溶ける物質&lt;br /&gt;
C. 溶かす液体&lt;br /&gt;
D. 出来上がった液体&lt;/td&gt;
&lt;td class="text-center"&gt;&lt;button class="btn btn-sm btn-primary" type="button"&gt;&lt;br /&gt;
正解を見る&lt;br /&gt;
&lt;/button&gt;&lt;br /&gt;
&lt;span id="dissolve-q1" style="display: none; margin-top: 4px;"&gt;&lt;br /&gt;
正解：C. 溶かす液体&lt;br /&gt;
&lt;/span&gt;&lt;/td&gt;
&lt;/tr&gt;
&lt;tr style="background-color: #dfffd6;"&gt;
&lt;td&gt;2. 溶解とはどの現象を指しますか？&lt;/td&gt;
&lt;td&gt;A. 固体が液体になること&lt;br /&gt;
B. 物質が液体に溶けること&lt;br /&gt;
C. 液体が蒸発すること&lt;br /&gt;
D. 固体が固まること&lt;/td&gt;
&lt;td class="text-center"&gt;&lt;button class="btn btn-sm btn-primary" type="button"&gt;&lt;br /&gt;
正解を見る&lt;br /&gt;
&lt;/button&gt;&lt;br /&gt;
&lt;span id="dissolve-q2" style="display: none; margin-top: 4px;"&gt;&lt;br /&gt;
正解：B. 物質が液体に溶けること&lt;br /&gt;
&lt;/span&gt;&lt;/td&gt;
&lt;/tr&gt;
&lt;tr style="background-color: #ffffff;"&gt;
&lt;td&gt;3. 溶解度に大きく関係する要因として正しい組み合わせは？&lt;/td&gt;
&lt;td&gt;A. 温度のみ&lt;br /&gt;
B. 圧力のみ&lt;br /&gt;
C. 温度と溶媒量&lt;br /&gt;
D. 液体の色&lt;/td&gt;
&lt;td class="text-center"&gt;&lt;button class="btn btn-sm btn-primary" type="button"&gt;&lt;br /&gt;
正解を見る&lt;br /&gt;
&lt;/button&gt;&lt;br /&gt;
&lt;span id="dissolve-q3" style="display: none; margin-top: 4px;"&gt;&lt;br /&gt;
正解：C. 温度と溶媒量&lt;br /&gt;
&lt;/span&gt;&lt;/td&gt;
&lt;/tr&gt;
&lt;tr style="background-color: #dfffd6;"&gt;
&lt;td&gt;4. 溶解度曲線は何を示したグラフですか？&lt;/td&gt;
&lt;td&gt;A. 液体の色の変化&lt;br /&gt;
B. 溶媒の量と溶ける量の関係&lt;br /&gt;
C. 温度と溶解度の関係&lt;br /&gt;
D. 固体の融点&lt;/td&gt;
&lt;td class="text-center"&gt;&lt;button class="btn btn-sm btn-primary" type="button"&gt;&lt;br /&gt;
正解を見る&lt;br /&gt;
&lt;/button&gt;&lt;br /&gt;
&lt;span id="dissolve-q4" style="display: none; margin-top: 4px;"&gt;&lt;br /&gt;
正解：C. 温度と溶解度の関係&lt;br /&gt;
&lt;/span&gt;&lt;/td&gt;
&lt;/tr&gt;
&lt;tr style="background-color: #ffffff;"&gt;
&lt;td&gt;5. 90℃で100cm³の水に30g溶ける物質があるとき、200cm³の水に溶ける量は？&lt;/td&gt;
&lt;td&gt;A. 30g&lt;br /&gt;
B. 60g&lt;br /&gt;
C. 90g&lt;br /&gt;
D. 120g&lt;/td&gt;
&lt;td class="text-center"&gt;&lt;button class="btn btn-sm btn-primary" type="button"&gt;&lt;br /&gt;
正解を見る&lt;br /&gt;
&lt;/button&gt;&lt;br /&gt;
&lt;span id="dissolve-q5" style="display: none; margin-top: 4px;"&gt;&lt;br /&gt;
正解：B. 60g&lt;br /&gt;
&lt;/span&gt;&lt;/td&gt;
&lt;/tr&gt;
&lt;tr style="background-color: #dfffd6;"&gt;
&lt;td&gt;6. 冷たい水で砂糖が溶けにくい主な理由は？&lt;/td&gt;
&lt;td&gt;A. 水の色が変わるため&lt;br /&gt;
B. 温度が低いと溶解度が下がるため&lt;br /&gt;
C. 溶媒が不足しているため&lt;br /&gt;
D. 時間が短いため&lt;/td&gt;
&lt;td class="text-center"&gt;&lt;button class="btn btn-sm btn-primary" type="button"&gt;&lt;br /&gt;
正解を見る&lt;br /&gt;
&lt;/button&gt;&lt;br /&gt;
&lt;span id="dissolve-q6" style="display: none; margin-top: 4px;"&gt;&lt;br /&gt;
正解：B. 温度が低いと溶解度が下がるため&lt;br /&gt;
&lt;/span&gt;&lt;/td&gt;
&lt;/tr&gt;
&lt;tr style="background-color: #ffffff;"&gt;
&lt;td&gt;7. 溶質の具体例として正しいものはどれ？&lt;/td&gt;
&lt;td&gt;A. 水&lt;br /&gt;
B. ミョウバン&lt;br /&gt;
C. エタノール&lt;br /&gt;
D. 砂糖水&lt;/td&gt;
&lt;td class="text-center"&gt;&lt;button class="btn btn-sm btn-primary" type="button"&gt;&lt;br /&gt;
正解を見る&lt;br /&gt;
&lt;/button&gt;&lt;br /&gt;
&lt;span id="dissolve-q7" style="display: none; margin-top: 4px;"&gt;&lt;br /&gt;
正解：B. ミョウバン&lt;br /&gt;
&lt;/span&gt;&lt;/td&gt;
&lt;/tr&gt;
&lt;tr style="background-color: #dfffd6;"&gt;
&lt;td&gt;8. 「溶解度が水の量に比例する」とはどんな関係ですか？&lt;/td&gt;
&lt;td&gt;A. 水の量が2倍なら溶ける量も2倍になる&lt;br /&gt;
B. 水の量が増えても溶ける量は変わらない&lt;br /&gt;
C. 水の量が増えると溶ける量は半分になる&lt;br /&gt;
D. 水の量とは無関係&lt;/td&gt;
&lt;td class="text-center"&gt;&lt;button class="btn btn-sm btn-primary" type="button"&gt;&lt;br /&gt;
正解を見る&lt;br /&gt;
&lt;/button&gt;&lt;br /&gt;
&lt;span id="dissolve-q8" style="display: none; margin-top: 4px;"&gt;&lt;br /&gt;
正解：A. 水の量が2倍なら溶ける量も2倍になる&lt;br /&gt;
&lt;/span&gt;&lt;/td&gt;
&lt;/tr&gt;
&lt;tr style="background-color: #ffffff;"&gt;
&lt;td&gt;9. 溶解している水溶液の見た目として正しいものは？&lt;/td&gt;
&lt;td&gt;A. 濁っている&lt;br /&gt;
B. 透明で後ろが見える&lt;br /&gt;
C. 固体が底に沈んでいる&lt;br /&gt;
D. 必ず黒っぽくなる&lt;/td&gt;
&lt;td class="text-center"&gt;&lt;button class="btn btn-sm btn-primary" type="button"&gt;&lt;br /&gt;
正解を見る&lt;br /&gt;
&lt;/button&gt;&lt;br /&gt;
&lt;span id="dissolve-q9" style="display: none; margin-top: 4px;"&gt;&lt;br /&gt;
正解：B. 透明で後ろが見える&lt;br /&gt;
&lt;/span&gt;&lt;/td&gt;
&lt;/tr&gt;
&lt;tr style="background-color: #dfffd6;"&gt;
&lt;td&gt;10. 溶解度の計算問題で、問題文の&lt;strong&gt;ヒント&lt;/strong&gt;になる情報として一番重要なのは？&lt;/td&gt;
&lt;td&gt;A. 温度と時間&lt;br /&gt;
B. 溶質と溶媒の割合（何gが何cm³の水に溶けるか）&lt;br /&gt;
C. 液体の色&lt;br /&gt;
D. 実験器具の種類&lt;/td&gt;
&lt;td class="text-center"&gt;&lt;button class="btn btn-sm btn-primary" type="button"&gt;&lt;br /&gt;
正解を見る&lt;br /&gt;
&lt;/button&gt;&lt;br /&gt;
&lt;span id="dissolve-q10" style="display: none; margin-top: 4px;"&gt;&lt;br /&gt;
正解：B. 溶質と溶媒の割合（何gが何cm³の水に溶けるか）&lt;br /&gt;
&lt;/span&gt;&lt;/td&gt;
&lt;/tr&gt;
&lt;/tbody&gt;
&lt;/table&gt;
&lt;/div&gt;
&lt;/div&gt;
&lt;/div&gt;
&lt;p&gt;&lt;!-- 最後のまとめ＋CTA --&gt;&lt;/p&gt;
&lt;div class="row g-3 mb-4"&gt;
&lt;div class="col-lg-7"&gt;
&lt;div class="card border-0 shadow-sm h-100"&gt;
&lt;div class="card-body"&gt;
&lt;h2 class="h4 mb-3"&gt;さいごに：理科の文章題は「言葉＋比例」がカギ&lt;/h2&gt;
&lt;p&gt;ものの溶け方・溶解度は、&lt;strong&gt;用語の理解（溶質・溶媒・溶液）&lt;/strong&gt;と、&lt;br /&gt;
&lt;strong&gt;比例の計算&lt;/strong&gt;がセットになった単元です。&lt;/p&gt;
&lt;ul&gt;
&lt;li&gt;自分の言葉で「溶質・溶媒・溶液」の例を説明できるか確認する&lt;/li&gt;
&lt;li&gt;溶解度曲線から&lt;strong&gt;100cm³あたりの値&lt;/strong&gt;を読み取る練習をする&lt;/li&gt;
&lt;li&gt;「水の量が2倍・3倍」のときの&lt;strong&gt;比例計算&lt;/strong&gt;をスラスラできるようにする&lt;/li&gt;
&lt;/ul&gt;
&lt;p class="mb-0"&gt;ここまで押さえれば、溶解度の応用問題もぐっと解きやすくなります。&lt;br /&gt;
苦手意識がある人は、まず&lt;strong&gt;言葉の整理&lt;/strong&gt;から丁寧にやってみましょう。&lt;/p&gt;
&lt;/div&gt;
&lt;/div&gt;
&lt;/div&gt;
&lt;div class="col-lg-5"&gt;
&lt;div class="card h-100 shadow-sm" style="border-left: 6px solid #00796b;"&gt;
&lt;div class="card-body d-flex flex-column justify-content-between"&gt;
&lt;div&gt;
&lt;p class="text-muted mb-1" style="font-size: 0.8rem;"&gt;受験理科専門塾 しゅん吉クエスト&lt;/p&gt;
&lt;h3 class="h5 mb-2"&gt;「溶解度・濃度計算」を&lt;strong&gt;得点源&lt;/strong&gt;にしたい受験生へ&lt;/h3&gt;
&lt;p class="mb-3" style="font-size: 0.95rem;"&gt;「用語がごちゃごちゃ」「グラフと比例計算でつまずく…」という人向けに、&lt;br /&gt;
しゅん吉クエストでは&lt;strong&gt;動画＋演習プリント&lt;/strong&gt;で溶解度・濃度分野を徹底攻略します。&lt;br /&gt;
単元をまとめて復習したい人・入試前に仕上げたい人におすすめです。&lt;/p&gt;
&lt;/div&gt;
&lt;div&gt;&lt;a class="btn btn-success w-100 mb-2" href="https://rika-quest.com/kouza/"&gt;&lt;br /&gt;
開講講座の詳細を見る&lt;br /&gt;
&lt;/a&gt;&lt;br /&gt;
&lt;a class="btn btn-outline-success w-100" href="https://rika-quest.com/inquiry/"&gt;&lt;br /&gt;
無料体験・お問い合わせはこちら&lt;br /&gt;
&lt;/a&gt;&lt;/div&gt;
&lt;/div&gt;
&lt;/div&gt;
&lt;/div&gt;
&lt;/div&gt;
&lt;/div&gt;
&lt;p&gt;&lt;!-- /.container --&gt;&lt;/p&gt;
&lt;p&gt;&lt;script&gt;
  // クイズの答え表示用（初期状態では span は display:none）
  function showDissolveQuizAnswer(id, btn) {
    var ans = document.getElementById(id);
    if (ans) {
      ans.style.display = 'inline-block';
    }
    if (btn) {
      btn.style.display = 'none';
    }
  }
&lt;/script&gt;&lt;/p&gt;
------</t>
  </si>
  <si>
    <t>https://rika-quest.com/column/flower/</t>
  </si>
  <si>
    <t>以下のページは不自然なワードを使用しています。
これらを適切に自然な言葉に置き換えて下さい。
なお、本文の装飾や構造は絶対に変えないでください。
【対象ページURL】
https://rika-quest.com/column/flower/
【検出された不自然ワード】
- 迷い
【本文】
------
&lt;div id="top" class="container my-4"&gt;
&lt;p&gt;&lt;!-- Hero Section --&gt;&lt;/p&gt;
&lt;div class="card shadow-sm mb-4 border-0" style="background: linear-gradient(135deg, #8e24aa, #2e7d32); color: #fff;"&gt;
&lt;div class="card-body p-4"&gt;
&lt;div class="d-flex flex-wrap justify-content-between align-items-center mb-2"&gt;&lt;span class="badge bg-warning text-dark mb-1" style="font-size: 0.8rem;"&gt;中学受験／理科・生物&lt;/span&gt;&lt;br /&gt;
&lt;span class="badge bg-light text-dark mb-1" style="font-size: 0.75rem;"&gt;テーマ：花のつくり・被子植物&lt;/span&gt;&lt;/div&gt;
&lt;h1 class="card-title mb-3" style="font-size: 1.9rem; line-height: 1.5;"&gt;花のつくりをイメージで理解する──おしべ・めしべから果実・種子、合弁花・離弁花まで&lt;/h1&gt;
&lt;p class="card-text mb-0" style="font-size: 0.98rem;"&gt;「おしべ？ めしべ？ 子ぼう？ 胚珠？」──用語だけ並ぶと、花のつくりはとても覚えにくく感じます。&lt;br /&gt;
このページでは、動画と図をもとに&lt;strong&gt;被子植物の花のつくり&lt;/strong&gt;を整理し、&lt;br /&gt;
&lt;strong&gt;果実・種子への変化&lt;/strong&gt;や&lt;strong&gt;合弁花・離弁花&lt;/strong&gt;まで、入試で狙われるポイントを&lt;br /&gt;
まとめとクイズで一気に確認できるようにしました。&lt;/p&gt;
&lt;/div&gt;
&lt;/div&gt;
&lt;p class="mt-3 mb-4"&gt;花のつくりを含む「生物分野」全体（植物・動物・人体・生態系など）の整理は、&lt;a href="https://rika-quest.com/column/creature/"&gt;生物分野の全体像はこちら&lt;/a&gt;。&lt;/p&gt;
&lt;p&gt;&lt;!-- 動画 --&gt;&lt;/p&gt;
&lt;div class="card shadow-sm mb-4"&gt;
&lt;div class="card-header bg-light"&gt;
&lt;h2 class="h5 mb-0"&gt;動画で学ぶ：花のつくり（被子植物）&lt;/h2&gt;
&lt;/div&gt;
&lt;div class="card-body"&gt;
&lt;div class="ratio ratio-16x9 mb-3"&gt;&lt;iframe title="YouTube video player" src="https://www.youtube.com/embed/N4E9XKiWnfg" frameborder="0" allowfullscreen="allowfullscreen"&gt;&lt;/iframe&gt;&lt;/div&gt;
&lt;p class="mb-0"&gt;まずは動画で全体像をつかんでから、このページの図解とまとめで復習していきましょう。&lt;/p&gt;
&lt;/div&gt;
&lt;/div&gt;
&lt;p&gt;&lt;!-- 花の基本構造 --&gt;&lt;/p&gt;
&lt;div class="card shadow-sm mb-4"&gt;
&lt;div class="card-header bg-light"&gt;
&lt;h2 class="h5 mb-0"&gt;被子植物と花の基本構造&lt;/h2&gt;
&lt;/div&gt;
&lt;div class="card-body"&gt;
&lt;div class="row g-3 align-items-start mb-3"&gt;
&lt;div class="col-md-5"&gt;
&lt;div class="text-center mb-2"&gt;&lt;img decoding="async" class="img-fluid" src="https://rika-quest.com/wp-content/uploads/2023/03/画像6-1024x733.png" alt="花の構造と果実化のポイントをまとめた解説図" /&gt;&lt;/div&gt;
&lt;p class="small text-muted text-center mb-0"&gt;おしべ・めしべ・花びら・がくなど、花のパーツがどう並んでいるかを立体的にイメージしよう。&lt;/p&gt;
&lt;/div&gt;
&lt;div class="col-md-7"&gt;
&lt;p&gt;私たちがふだん「花」と呼んでいるものの多くは、&lt;strong&gt;被子植物&lt;/strong&gt;です。&lt;br /&gt;
被子植物は、&lt;strong&gt;胚珠が子ぼうに包まれている植物&lt;/strong&gt;のグループで、&lt;br /&gt;
松・イチョウ・ソテツなどの&lt;strong&gt;裸子植物&lt;/strong&gt;と対比されます。&lt;/p&gt;
&lt;p class="mb-0"&gt;被子植物の花には、次のような共通したパーツがあります。&lt;/p&gt;
&lt;/div&gt;
&lt;/div&gt;
&lt;h3 class="h6 mb-2"&gt;花の各部の名前と役割&lt;/h3&gt;
&lt;div class="table-responsive mb-2"&gt;
&lt;table class="table table-bordered align-middle"&gt;
&lt;thead style="background-color: #dfffd6;"&gt;
&lt;tr class="text-center"&gt;
&lt;th scope="col"&gt;部位&lt;/th&gt;
&lt;th scope="col"&gt;位置・見た目&lt;/th&gt;
&lt;th scope="col"&gt;役割・ポイント&lt;/th&gt;
&lt;/tr&gt;
&lt;/thead&gt;
&lt;tbody&gt;
&lt;tr style="background-color: #ffffff;"&gt;
&lt;td&gt;&lt;strong&gt;おしべ&lt;/strong&gt;&lt;/td&gt;
&lt;td&gt;めしべのまわりに並ぶ細い棒状の部分&lt;/td&gt;
&lt;td&gt;先端の&lt;strong&gt;やく&lt;/strong&gt;の中に花粉が入っている。&lt;br /&gt;
花粉症の原因になるのもこの花粉。&lt;br /&gt;
棒の部分は&lt;strong&gt;花糸&lt;/strong&gt;と呼ばれるが、入試ではやく＋おしべを中心に覚えればOK。&lt;/td&gt;
&lt;/tr&gt;
&lt;tr style="background-color: #dfffd6;"&gt;
&lt;td&gt;&lt;strong&gt;めしべ&lt;/strong&gt;&lt;/td&gt;
&lt;td&gt;花のど真ん中にドンとある太い部分&lt;/td&gt;
&lt;td&gt;上の部分が&lt;strong&gt;柱頭&lt;/strong&gt;、下が&lt;strong&gt;子ぼう&lt;/strong&gt;。子ぼうの中に&lt;strong&gt;胚珠&lt;/strong&gt;がある。&lt;br /&gt;
受粉後、&lt;strong&gt;子ぼう → 果実／胚珠 → 種子&lt;/strong&gt;になるので、入試頻出。&lt;/td&gt;
&lt;/tr&gt;
&lt;tr style="background-color: #ffffff;"&gt;
&lt;td&gt;&lt;strong&gt;花びら&lt;/strong&gt;&lt;br /&gt;
&lt;span class="small text-muted"&gt;（花弁）&lt;/span&gt;&lt;/td&gt;
&lt;td&gt;色とりどりで目立つ部分&lt;/td&gt;
&lt;td&gt;虫や動物を引き寄せる「広告塔」。&lt;br /&gt;
テキストでは&lt;strong&gt;花弁（かべん）&lt;/strong&gt;と書かれていることも多いので同じ意味として覚える。&lt;/td&gt;
&lt;/tr&gt;
&lt;tr style="background-color: #dfffd6;"&gt;
&lt;td&gt;&lt;strong&gt;がく&lt;/strong&gt;&lt;br /&gt;
&lt;span class="small text-muted"&gt;（がく片）&lt;/span&gt;&lt;/td&gt;
&lt;td&gt;花びらの外側で花を支える緑色っぽい部分&lt;/td&gt;
&lt;td&gt;つぼみのときに花びらを包んで守る役割。&lt;br /&gt;
「がく片」と書かれることもあるので、こちらの語もチェック。&lt;/td&gt;
&lt;/tr&gt;
&lt;tr style="background-color: #ffffff;"&gt;
&lt;td&gt;&lt;strong&gt;花たく&lt;/strong&gt;&lt;/td&gt;
&lt;td&gt;花びらやがくのつけ根・土台にあたる部分&lt;/td&gt;
&lt;td&gt;入試頻度は高くないが、&lt;strong&gt;リンゴの「食べている部分」は花たくが肥大化したもの&lt;/strong&gt;という話で登場。&lt;br /&gt;
このような果実は&lt;strong&gt;偽果&lt;/strong&gt;と呼ばれる。&lt;/td&gt;
&lt;/tr&gt;
&lt;/tbody&gt;
&lt;/table&gt;
&lt;/div&gt;
&lt;p class="mb-0"&gt;おしべ・めしべは「オス・メス」とイメージしがちですが、&lt;strong&gt;動物のオス・メスとは仕組みが少し違う&lt;/strong&gt;ことも頭の片隅に置いておきましょう。&lt;/p&gt;
&lt;/div&gt;
&lt;/div&gt;
&lt;p&gt;&lt;!-- おしべ・めしべと果実化 --&gt;&lt;/p&gt;
&lt;div class="card shadow-sm mb-4"&gt;
&lt;div class="card-header bg-light"&gt;
&lt;h2 class="h5 mb-0"&gt;おしべ・めしべと受粉──果実・種子になるまで&lt;/h2&gt;
&lt;/div&gt;
&lt;div class="card-body"&gt;
&lt;p&gt;花のつくりで一番重要なのは、&lt;strong&gt;受粉→受精→果実・種子&lt;/strong&gt;という流れです。&lt;br /&gt;
ここをセットで覚えると、問題文を読むときに迷いにくくなります。&lt;/p&gt;
&lt;div class="row g-3 align-items-start mb-3"&gt;
&lt;div class="col-md-6"&gt;&lt;img decoding="async" class="img-fluid mb-2" src="https://rika-quest.com/wp-content/uploads/2023/03/画像7-1024x473.png" alt="花びら、花たく、果実化の過程を学ぶための図解" /&gt;&lt;/p&gt;
&lt;p class="small text-muted mb-0"&gt;図で「どの部分がのちの果実・種子になるか」を確認しよう。&lt;/p&gt;
&lt;/div&gt;
&lt;div class="col-md-6"&gt;
&lt;h3 class="h6"&gt;受粉から果実・種子への流れ&lt;/h3&gt;
&lt;ul&gt;
&lt;li&gt;&lt;strong&gt;おしべのやく&lt;/strong&gt;で作られた花粉が、めしべの&lt;strong&gt;柱頭&lt;/strong&gt;につく（受粉）。&lt;/li&gt;
&lt;li&gt;花粉の中の細胞がめしべの中を通って胚珠へ向かい、&lt;strong&gt;受精&lt;/strong&gt;が起こる。&lt;/li&gt;
&lt;li&gt;受精後、&lt;strong&gt;子ぼうがふくらんで果実&lt;/strong&gt;になり、&lt;strong&gt;胚珠は種子&lt;/strong&gt;になる。&lt;/li&gt;
&lt;/ul&gt;
&lt;p class="mb-2"&gt;したがって、入試では次の対応をしっかりおさえることが大事です。&lt;/p&gt;
&lt;ul class="mb-0"&gt;
&lt;li&gt;&lt;strong&gt;子ぼう → 果実&lt;/strong&gt;&lt;/li&gt;
&lt;li&gt;&lt;strong&gt;胚珠 → 種子&lt;/strong&gt;&lt;/li&gt;
&lt;/ul&gt;
&lt;/div&gt;
&lt;/div&gt;
&lt;h3 class="h6"&gt;リンゴは「偽果」の代表例&lt;/h3&gt;
&lt;p class="mb-0"&gt;リンゴの場合、一般に「果実」として食べている部分は、&lt;strong&gt;子ぼうそのものではなく花たくがふくらんだ部分&lt;/strong&gt;です。&lt;br /&gt;
このような果実を&lt;strong&gt;偽果&lt;/strong&gt;と呼び、入試でエピソード的に出てくることもあります。&lt;/p&gt;
&lt;/div&gt;
&lt;/div&gt;
&lt;p&gt;&lt;!-- 合弁花と離弁花 --&gt;&lt;/p&gt;
&lt;div class="card shadow-sm mb-4"&gt;
&lt;div class="card-header bg-light"&gt;
&lt;h2 class="h5 mb-0"&gt;合弁花と離弁花＆花占いの豆知識&lt;/h2&gt;
&lt;/div&gt;
&lt;div class="card-body"&gt;
&lt;p&gt;花びらの付き方にも注目すると、&lt;strong&gt;合弁花&lt;/strong&gt;と&lt;strong&gt;離弁花&lt;/strong&gt;という分類が出てきます。&lt;/p&gt;
&lt;div class="table-responsive mb-3"&gt;
&lt;table class="table table-bordered align-middle"&gt;
&lt;thead style="background-color: #dfffd6;"&gt;
&lt;tr class="text-center"&gt;
&lt;th scope="col"&gt;分類&lt;/th&gt;
&lt;th scope="col"&gt;特徴&lt;/th&gt;
&lt;th scope="col"&gt;具体例&lt;/th&gt;
&lt;/tr&gt;
&lt;/thead&gt;
&lt;tbody&gt;
&lt;tr style="background-color: #ffffff;"&gt;
&lt;td&gt;&lt;strong&gt;合弁花&lt;/strong&gt;&lt;/td&gt;
&lt;td&gt;花びらどうしが&lt;strong&gt;くっついて一体化&lt;/strong&gt;している。&lt;/td&gt;
&lt;td&gt;アサガオ、キク科の仲間（タンポポ・キク など 多数の小さな花が集まった頭状花序）。&lt;/td&gt;
&lt;/tr&gt;
&lt;tr style="background-color: #dfffd6;"&gt;
&lt;td&gt;&lt;strong&gt;離弁花&lt;/strong&gt;&lt;/td&gt;
&lt;td&gt;花びらが&lt;strong&gt;一枚ずつバラバラ&lt;/strong&gt;になっている。&lt;/td&gt;
&lt;td&gt;サクラ など。&lt;/td&gt;
&lt;/tr&gt;
&lt;/tbody&gt;
&lt;/table&gt;
&lt;/div&gt;
&lt;h3 class="h6"&gt;花占いと花びらの枚数&lt;/h3&gt;
&lt;p&gt;「好き・嫌い・好き・嫌い…」と花びらをちぎる&lt;strong&gt;花占い&lt;/strong&gt;は、&lt;br /&gt;
奇数枚の花びらの花（例：サクラの5枚）が楽しくちぎりやすい、といった話も紹介されました。&lt;/p&gt;
&lt;p&gt;また、キクやタンポポのようなキク科の植物は、見た目は花びらがたくさんあるように見えますが、&lt;br /&gt;
実際には&lt;strong&gt;たくさんの小さな花が集まった構造&lt;/strong&gt;になっており、合弁花のグループに含まれます。&lt;/p&gt;
&lt;p class="mb-0"&gt;こうした「日常とつながる豆知識」を知っておくと、植物の単元もぐっと身近に感じられます。&lt;/p&gt;
&lt;/div&gt;
&lt;/div&gt;
&lt;p&gt;&lt;!-- まとめ表 --&gt;&lt;/p&gt;
&lt;div class="card shadow-sm mb-4"&gt;
&lt;div class="card-header bg-light"&gt;
&lt;h2 class="h5 mb-0"&gt;花のつくりについてのまとめ&lt;/h2&gt;
&lt;/div&gt;
&lt;div class="card-body"&gt;
&lt;div class="table-responsive mb-3"&gt;
&lt;table class="table table-bordered align-middle"&gt;
&lt;thead style="background-color: #dfffd6;"&gt;
&lt;tr&gt;
&lt;th&gt;項目&lt;/th&gt;
&lt;th&gt;内容&lt;/th&gt;
&lt;/tr&gt;
&lt;/thead&gt;
&lt;tbody&gt;
&lt;tr style="background-color: #ffffff;"&gt;
&lt;td&gt;&lt;strong&gt;花の基本構造&lt;/strong&gt;&lt;/td&gt;
&lt;td&gt;・&lt;strong&gt;おしべ&lt;/strong&gt;：花粉を含む「やく」がある&lt;br /&gt;
・&lt;strong&gt;めしべ&lt;/strong&gt;：胚珠を含む「子ぼう」がある&lt;br /&gt;
・&lt;strong&gt;花びら&lt;/strong&gt;：花弁と呼ばれることもある&lt;br /&gt;
・&lt;strong&gt;がく&lt;/strong&gt;：花を支える部分、がく片とも呼ばれる&lt;/td&gt;
&lt;/tr&gt;
&lt;tr style="background-color: #dfffd6;"&gt;
&lt;td&gt;&lt;strong&gt;おしべとめしべの役割&lt;/strong&gt;&lt;/td&gt;
&lt;td&gt;・&lt;strong&gt;おしべ&lt;/strong&gt;：花粉を生産し、受粉を担う&lt;br /&gt;
・&lt;strong&gt;めしべ&lt;/strong&gt;：受粉後に子ぼうが果実となり、胚珠が種子になる&lt;/td&gt;
&lt;/tr&gt;
&lt;tr style="background-color: #ffffff;"&gt;
&lt;td&gt;&lt;strong&gt;合弁花と離弁花&lt;/strong&gt;&lt;/td&gt;
&lt;td&gt;・&lt;strong&gt;合弁花&lt;/strong&gt;：花びらが一体化している（例：アサガオ、キク科の多く）&lt;br /&gt;
・&lt;strong&gt;離弁花&lt;/strong&gt;：花びらが独立している（例：サクラ）&lt;/td&gt;
&lt;/tr&gt;
&lt;tr style="background-color: #dfffd6;"&gt;
&lt;td&gt;&lt;strong&gt;果実化のプロセス&lt;/strong&gt;&lt;/td&gt;
&lt;td&gt;・&lt;strong&gt;子ぼう&lt;/strong&gt;が肥大化して果実となる&lt;br /&gt;
・&lt;strong&gt;胚珠&lt;/strong&gt;が種子となる&lt;br /&gt;
・例：リンゴは花たくの部分が肥大化した&lt;strong&gt;偽果&lt;/strong&gt;&lt;/td&gt;
&lt;/tr&gt;
&lt;tr style="background-color: #ffffff;"&gt;
&lt;td&gt;&lt;strong&gt;花占いの豆知識&lt;/strong&gt;&lt;/td&gt;
&lt;td&gt;・奇数枚の花びらの花（例：サクラ）が花占いに適している&lt;br /&gt;
・キクやタンポポはキク科の特殊な例で、多数の小花が集まった合弁花の仲間&lt;/td&gt;
&lt;/tr&gt;
&lt;/tbody&gt;
&lt;/table&gt;
&lt;/div&gt;
&lt;p class="mb-0"&gt;&lt;strong&gt;「どの部分が、のちに何になるのか」&lt;/strong&gt;を図とセットで覚えると、文章題や記述問題にも強くなります。&lt;/p&gt;
&lt;/div&gt;
&lt;/div&gt;
&lt;p&gt;&lt;!-- クイズ --&gt;&lt;/p&gt;
&lt;div class="card shadow-sm mb-5"&gt;
&lt;div class="card-header bg-light"&gt;
&lt;h2 class="h5 mb-0"&gt;理解度チェッククイズ（10問）&lt;/h2&gt;
&lt;/div&gt;
&lt;div class="card-body"&gt;
&lt;p&gt;最後に、花のつくりと用語がしっかり頭に入っているか、クイズで確認してみましょう。&lt;br /&gt;
各問題の&lt;strong&gt;「正解を見る」ボタン&lt;/strong&gt;をクリックすると解答が表示されます。&lt;/p&gt;
&lt;div class="table-responsive"&gt;
&lt;table class="table table-bordered align-middle"&gt;
&lt;thead style="background-color: #dfffd6;"&gt;
&lt;tr&gt;
&lt;th&gt;問題&lt;/th&gt;
&lt;th&gt;選択肢&lt;/th&gt;
&lt;th&gt;正解を見る&lt;/th&gt;
&lt;/tr&gt;
&lt;/thead&gt;
&lt;tbody&gt;
&lt;tr style="background-color: #ffffff;"&gt;
&lt;td&gt;1. おしべに含まれる部分はどれですか？&lt;/td&gt;
&lt;td&gt;A. 胚珠&lt;br /&gt;
B. 子ぼう&lt;br /&gt;
C. やく&lt;br /&gt;
D. 柱頭&lt;/td&gt;
&lt;td&gt;&lt;button class="btn btn-sm btn-success"&gt;&lt;br /&gt;
正解を見る&lt;br /&gt;
&lt;/button&gt;&lt;/p&gt;
&lt;div id="answer1" style="display: none;"&gt;正解: C. やく&lt;/div&gt;
&lt;/td&gt;
&lt;/tr&gt;
&lt;tr style="background-color: #dfffd6;"&gt;
&lt;td&gt;2. 受粉後に果実になる部分は？&lt;/td&gt;
&lt;td&gt;A. 胚珠&lt;br /&gt;
B. 子ぼう&lt;br /&gt;
C. やく&lt;br /&gt;
D. 花びら&lt;/td&gt;
&lt;td&gt;&lt;button class="btn btn-sm btn-success"&gt;&lt;br /&gt;
正解を見る&lt;br /&gt;
&lt;/button&gt;&lt;/p&gt;
&lt;div id="answer2" style="display: none;"&gt;正解: B. 子ぼう&lt;/div&gt;
&lt;/td&gt;
&lt;/tr&gt;
&lt;tr style="background-color: #ffffff;"&gt;
&lt;td&gt;3. 花びらが一体化している花の分類は？&lt;/td&gt;
&lt;td&gt;A. 離弁花&lt;br /&gt;
B. 合弁花&lt;br /&gt;
C. 偽果花&lt;br /&gt;
D. 花占い花&lt;/td&gt;
&lt;td&gt;&lt;button class="btn btn-sm btn-success"&gt;&lt;br /&gt;
正解を見る&lt;br /&gt;
&lt;/button&gt;&lt;/p&gt;
&lt;div id="answer3" style="display: none;"&gt;正解: B. 合弁花&lt;/div&gt;
&lt;/td&gt;
&lt;/tr&gt;
&lt;tr style="background-color: #dfffd6;"&gt;
&lt;td&gt;4. 胚珠が種子になる過程で何が起きますか？&lt;/td&gt;
&lt;td&gt;A. 胚珠が花びらに変わる&lt;br /&gt;
B. 胚珠が種子になる&lt;br /&gt;
C. 胚珠がやくに変わる&lt;br /&gt;
D. 胚珠が葉に変わる&lt;/td&gt;
&lt;td&gt;&lt;button class="btn btn-sm btn-success"&gt;&lt;br /&gt;
正解を見る&lt;br /&gt;
&lt;/button&gt;&lt;/p&gt;
&lt;div id="answer4" style="display: none;"&gt;正解: B. 胚珠が種子になる&lt;/div&gt;
&lt;/td&gt;
&lt;/tr&gt;
&lt;tr style="background-color: #ffffff;"&gt;
&lt;td&gt;5. リンゴの果実化について正しい説明は？&lt;/td&gt;
&lt;td&gt;A. 子ぼうが直接果実になる&lt;br /&gt;
B. 花たくが肥大化した偽果&lt;br /&gt;
C. やくが果実になる&lt;br /&gt;
D. 胚珠が果実になる&lt;/td&gt;
&lt;td&gt;&lt;button class="btn btn-sm btn-success"&gt;&lt;br /&gt;
正解を見る&lt;br /&gt;
&lt;/button&gt;&lt;/p&gt;
&lt;div id="answer5" style="display: none;"&gt;正解: B. 花たくが肥大化した偽果&lt;/div&gt;
&lt;/td&gt;
&lt;/tr&gt;
&lt;tr style="background-color: #dfffd6;"&gt;
&lt;td&gt;6. 花びらの別名は？&lt;/td&gt;
&lt;td&gt;A. 花弁&lt;br /&gt;
B. がく片&lt;br /&gt;
C. 花たく&lt;br /&gt;
D. やく&lt;/td&gt;
&lt;td&gt;&lt;button class="btn btn-sm btn-success"&gt;&lt;br /&gt;
正解を見る&lt;br /&gt;
&lt;/button&gt;&lt;/p&gt;
&lt;div id="answer6" style="display: none;"&gt;正解: A. 花弁&lt;/div&gt;
&lt;/td&gt;
&lt;/tr&gt;
&lt;tr style="background-color: #ffffff;"&gt;
&lt;td&gt;7. 合弁花の例として適切なのは？&lt;/td&gt;
&lt;td&gt;A. 桜&lt;br /&gt;
B. 朝顔&lt;br /&gt;
C. タンポポ&lt;br /&gt;
D. 松&lt;/td&gt;
&lt;td&gt;&lt;button class="btn btn-sm btn-success"&gt;&lt;br /&gt;
正解を見る&lt;br /&gt;
&lt;/button&gt;&lt;/p&gt;
&lt;div id="answer7" style="display: none;"&gt;正解: B. 朝顔&lt;/div&gt;
&lt;/td&gt;
&lt;/tr&gt;
&lt;tr style="background-color: #dfffd6;"&gt;
&lt;td&gt;8. 被子植物の特徴は？&lt;/td&gt;
&lt;td&gt;A. 子ぼうが裸出している&lt;br /&gt;
B. 胚珠が子ぼうに包まれている&lt;br /&gt;
C. 子ぼうが花びらに変化する&lt;br /&gt;
D. 胚珠が葉に変化する&lt;/td&gt;
&lt;td&gt;&lt;button class="btn btn-sm btn-success"&gt;&lt;br /&gt;
正解を見る&lt;br /&gt;
&lt;/button&gt;&lt;/p&gt;
&lt;div id="answer8" style="display: none;"&gt;正解: B. 胚珠が子ぼうに包まれている&lt;/div&gt;
&lt;/td&gt;
&lt;/tr&gt;
&lt;tr style="background-color: #ffffff;"&gt;
&lt;td&gt;9. 花占いに適しているのは？&lt;/td&gt;
&lt;td&gt;A. 偶数枚の花びらの花&lt;br /&gt;
B. 奇数枚の花びらの花&lt;br /&gt;
C. 離弁花だけ&lt;br /&gt;
D. 合弁花だけ&lt;/td&gt;
&lt;td&gt;&lt;button class="btn btn-sm btn-success"&gt;&lt;br /&gt;
正解を見る&lt;br /&gt;
&lt;/button&gt;&lt;/p&gt;
&lt;div id="answer9" style="display: none;"&gt;正解: B. 奇数枚の花びらの花&lt;/div&gt;
&lt;/td&gt;
&lt;/tr&gt;
&lt;tr style="background-color: #dfffd6;"&gt;
&lt;td&gt;10. 胚珠が花びらに変わる植物の例は？&lt;/td&gt;
&lt;td&gt;A. タンポポ&lt;br /&gt;
B. 松&lt;br /&gt;
C. 桜&lt;br /&gt;
D. 該当なし&lt;/td&gt;
&lt;td&gt;&lt;button class="btn btn-sm btn-success"&gt;&lt;br /&gt;
正解を見る&lt;br /&gt;
&lt;/button&gt;&lt;/p&gt;
&lt;div id="answer10" style="display: none;"&gt;正解: D. 該当なし&lt;/div&gt;
&lt;/td&gt;
&lt;/tr&gt;
&lt;/tbody&gt;
&lt;/table&gt;
&lt;/div&gt;
&lt;/div&gt;
&lt;/div&gt;
&lt;p&gt;&lt;!-- まとめセクション --&gt;&lt;/p&gt;
&lt;div class="card shadow-sm mb-4 border-0" style="background-color: #fce4ec;"&gt;
&lt;div class="card-body"&gt;
&lt;h2 class="h5 mb-3"&gt;まとめ──「どの部分が何になるか」が分かれば怖くない&lt;/h2&gt;
&lt;ul class="mb-3"&gt;
&lt;li&gt;被子植物では、&lt;strong&gt;胚珠が子ぼうに包まれている&lt;/strong&gt;という大きな特徴がある。&lt;/li&gt;
&lt;li&gt;&lt;strong&gt;子ぼう → 果実、胚珠 → 種子&lt;/strong&gt;という対応は、入試頻出なので必ず押さえる。&lt;/li&gt;
&lt;li&gt;おしべは&lt;strong&gt;花粉を作る「やく」&lt;/strong&gt;、めしべは&lt;strong&gt;受粉と果実・種子づくりの中心&lt;/strong&gt;となる。&lt;/li&gt;
&lt;li&gt;合弁花・離弁花の違いは&lt;strong&gt;花びらの付き方&lt;/strong&gt;の違いとして図とセットで覚える。&lt;/li&gt;
&lt;li&gt;リンゴの偽果や花占いなど、日常の例と結びつけると記憶に残りやすい。&lt;/li&gt;
&lt;/ul&gt;
&lt;p class="mb-0"&gt;図を描いたり、実際の花を観察したりしながら、「ここが子ぼうで、ここがのちの種になるんだな」と指でたどってみると、&lt;br /&gt;
単なる暗記から&lt;strong&gt;イメージで理解する学習&lt;/strong&gt;に変わっていきます。&lt;br /&gt;
花のつくりを含む生物分野の整理は、&lt;a href="https://rika-quest.com/column/creature/"&gt;生物分野の全体像はこちら&lt;/a&gt;。&lt;/p&gt;
&lt;/div&gt;
&lt;/div&gt;
&lt;p&gt;&lt;!-- 四角のCTA --&gt;&lt;/p&gt;
&lt;div class="mt-4 mb-5"&gt;
&lt;div class="p-4 p-md-4" style="border: 2px solid #2e7d32; background-color: #e8f5e9; border-radius: 0;"&gt;
&lt;h2 class="h5 mb-3" style="margin: 0 0 0.75rem 0;"&gt;花のつくりを&lt;strong&gt;図＋言葉&lt;/strong&gt;でセットにして、入試本番でも迷わないようにしよう&lt;/h2&gt;
&lt;p class="mb-3" style="margin: 0 0 1rem 0;"&gt;花のつくりは、「どの部分がどう変化して、何になるのか」を整理してしまえば、&lt;br /&gt;
語句問題・記述問題・作図問題まで&lt;strong&gt;一気に得点源&lt;/strong&gt;にできる単元です。&lt;br /&gt;
動画→図解→まとめ→クイズの順に復習して、知識をしっかり定着させていきましょう。&lt;/p&gt;
&lt;ul class="mb-3" style="padding-left: 1.2rem; margin: 0 0 1rem 0;"&gt;
&lt;li&gt;自分で花の断面図を描き、「子ぼう」「胚珠」「やく」「柱頭」などにラベルを付ける。&lt;/li&gt;
&lt;li&gt;果実と種子の問題では、必ず&lt;strong&gt;「もとになった部分」を対応表で整理&lt;/strong&gt;してみる。&lt;/li&gt;
&lt;li&gt;身の回りの花（サクラ・アサガオ・キクなど）を観察し、合弁花・離弁花の違いを探してみる。&lt;/li&gt;
&lt;/ul&gt;
&lt;div class="text-center"&gt;&lt;a class="btn btn-success px-4 py-2" style="border-radius: 0;" href="#top"&gt;&lt;br /&gt;
ページの最初からもう一度復習する&lt;br /&gt;
&lt;/a&gt;&lt;/div&gt;
&lt;/div&gt;
&lt;/div&gt;
&lt;/div&gt;
------</t>
  </si>
  <si>
    <t>https://rika-quest.com/column/geoscience/</t>
  </si>
  <si>
    <t>以下のページは不自然なワードを使用しています。
これらを適切に自然な言葉に置き換えて下さい。
なお、本文の装飾や構造は絶対に変えないでください。
【対象ページURL】
https://rika-quest.com/column/geoscience/
【検出された不自然ワード】
- 型
【本文】
------
&lt;p&gt;&amp;nbsp;&lt;/p&gt;
&lt;div class="container my-4"&gt;
&lt;p&gt;&lt;!-- Hero Section --&gt;&lt;/p&gt;
&lt;div class="card shadow-sm mb-4 border-0" style="background: linear-gradient(135deg, #2e7d32, #00695c); color: #fff;"&gt;
&lt;div class="card-body p-4"&gt;
&lt;div class="d-flex flex-wrap justify-content-between align-items-center mb-2"&gt;&lt;span class="badge bg-warning text-dark mb-2" style="font-size: 0.8rem;"&gt;中学受験理科／地学分野&lt;/span&gt;&lt;br /&gt;
&lt;span class="badge bg-light text-dark mb-2" style="font-size: 0.75rem;"&gt;天体・地震・地層の「つまずき」対策&lt;/span&gt;&lt;/div&gt;
&lt;h1 class="card-title mb-3" style="font-size: 1.9rem; line-height: 1.5;"&gt;中学受験理科「地学分野」の特徴とつまずきポイント──図とことばで克服する学習法&lt;/h1&gt;
&lt;p class="card-text mb-2" style="font-size: 0.98rem;"&gt;「天体の動きがイメージできない」「地震・地層の問題文が読みにくい」──そんな声が多い地学分野。&lt;br /&gt;
一方で、&lt;strong&gt;パターンをつかめば一気に得点源にもなりうる&lt;/strong&gt;、非常にコスパの良い分野でもあります。&lt;/p&gt;
&lt;p class="card-text mb-0" style="font-size: 0.98rem;"&gt;本記事では、&lt;strong&gt;知識50％×計算50％のバランス&lt;/strong&gt;を持つ地学の特徴と、&lt;br /&gt;
生徒がよく引っかかるポイント、その克服方法を、&lt;strong&gt;家庭学習でも実践しやすい流れ付き&lt;/strong&gt;で詳しく解説します。&lt;br /&gt;
動画とあわせて読むことで、地学に苦手意識があるお子さまでも「何から手をつければ良いか」がはっきり見えてくるはずです。&lt;/p&gt;
&lt;/div&gt;
&lt;/div&gt;
&lt;p&gt;&lt;!-- 動画（元記事のまま） --&gt;&lt;/p&gt;
&lt;div class="text-center mb-4"&gt;
&lt;div style="max-width: 720px; margin: 0 auto;"&gt;&lt;iframe title="YouTube video player" src="https://www.youtube.com/embed/UxcqwSxWlVY" width="560" height="315" frameborder="0" allowfullscreen="allowfullscreen"&gt;&lt;br /&gt;
&lt;span data-mce-type="bookmark" style="display: inline-block; width: 0px; overflow: hidden; line-height: 0;" class="mce_SELRES_start"&gt;&lt;/span&gt;&lt;br /&gt;
&lt;span data-mce-type="bookmark" style="display: inline-block; width: 0px; overflow: hidden; line-height: 0;" class="mce_SELRES_start"&gt;&lt;/span&gt;&lt;br /&gt;
&lt;/iframe&gt;&lt;/div&gt;
&lt;p class="mt-2 mb-0" style="font-size: 0.85rem; color: #555;"&gt;※動画では、地学分野のつまずきやすいポイントと指導上の工夫について、講師が詳しく解説しています。&lt;br /&gt;
記事とあわせて活用することで、理解が一段と深まります。&lt;/p&gt;
&lt;/div&gt;
&lt;p class="mb-4"&gt;地学分野は単元ごとに「図の読み方」「計算のパターン」が決まっています。まずは気になる単元からピンポイントで確認してください：&lt;a href="https://rika-quest.com/column/phases-of-the-moon/"&gt;月の満ち欠け・日食・月食&lt;/a&gt;／&lt;a href="https://rika-quest.com/column/rotation/"&gt;太陽と1日の動き&lt;/a&gt;。&lt;/p&gt;
&lt;p&gt;&lt;!-- 地学分野の特徴 --&gt;&lt;/p&gt;
&lt;h2 class="mt-4 mb-3"&gt;地学分野の全体像と特徴&lt;/h2&gt;
&lt;div class="card mb-3 border-0 shadow-sm"&gt;
&lt;div class="card-body"&gt;
&lt;h3 class="h5 mb-3"&gt;知識分野と計算分野が「50％ずつ」のバランス&lt;/h3&gt;
&lt;p class="mb-3"&gt;地学分野は、他の分野と比べても&lt;strong&gt;知識問題と計算問題のバランス&lt;/strong&gt;がはっきりしています。&lt;br /&gt;
用語暗記だけで乗り切ることも、計算力だけで押し切ることもできず、&lt;strong&gt;両方をバランス良く鍛える必要がある&lt;/strong&gt;のが大きな特徴です。&lt;/p&gt;
&lt;blockquote class="blockquote" style="font-size: 0.95rem;"&gt;&lt;p&gt;高野：&lt;br /&gt;
&lt;span style="color: #0000ff;"&gt;知識分野と計算分野が50％ずつ&lt;/span&gt;なのでバランス良く学習することがポイントになります。&lt;/p&gt;&lt;/blockquote&gt;
&lt;p class="mb-2"&gt;ここで意識したいのは、&lt;strong&gt;「知識用の勉強」と「計算用の勉強」を分けて考える&lt;/strong&gt;ことです。&lt;/p&gt;
&lt;ul class="mb-2"&gt;
&lt;li&gt;知識：用語・現象・しくみを&lt;strong&gt;図や写真とセットで覚える&lt;/strong&gt;&lt;/li&gt;
&lt;li&gt;計算：公式の暗記だけでなく、&lt;strong&gt;「なぜその式になるか」&lt;/strong&gt;を簡単でもよいので説明できるようにする&lt;/li&gt;
&lt;/ul&gt;
&lt;p class="mb-0"&gt;たとえば「地震の初期微動継続時間」や「天体の自転・公転に関する周期計算」など、&lt;br /&gt;
一見「ややこしい計算」に見える問題も、&lt;strong&gt;現象のイメージ＋決まった計算パターン&lt;/strong&gt;に分解すると理解しやすくなります。&lt;br /&gt;
まずはどの単元が「知識寄り」「計算寄り」なのかをざっくり把握し、&lt;strong&gt;学習時間の配分&lt;/strong&gt;から見直していきましょう。&lt;/p&gt;
&lt;/div&gt;
&lt;/div&gt;
&lt;div class="card mb-4 border-0 shadow-sm"&gt;
&lt;div class="card-body"&gt;
&lt;h3 class="h5 mb-3"&gt;「3Dを2Dで考える」天体分野の難しさ&lt;/h3&gt;
&lt;p class="mb-3"&gt;地学の中でも特に多くの生徒が苦手意識を持つのが&lt;strong&gt;天体分野&lt;/strong&gt;です。&lt;br /&gt;
実際に空を見上げても分かりづらく、しかも入試問題では&lt;strong&gt;平面の図&lt;/strong&gt;や&lt;strong&gt;グラフ&lt;/strong&gt;に置き換えられて出題されるため、&lt;br /&gt;
「頭の中でイメージする力」がどうしても必要になります。&lt;/p&gt;
&lt;blockquote class="blockquote" style="font-size: 0.95rem;"&gt;&lt;p&gt;高野：天体とかだと３Ｄになるので、それを&lt;br /&gt;
&lt;span style="color: #ff0000;"&gt;平面に書かれると想像できない&lt;/span&gt;人が多いです。これは塾としての課題でもあるんですけど、&lt;br /&gt;
ホログラム作って教えたい位です(笑)&lt;/p&gt;&lt;/blockquote&gt;
&lt;p class="mb-3"&gt;ここでつまずく理由はシンプルで、&lt;/p&gt;
&lt;ul class="mb-3"&gt;
&lt;li&gt;頭の中のイメージ（3D）&lt;/li&gt;
&lt;li&gt;テキストや問題の図（2D）&lt;/li&gt;
&lt;/ul&gt;
&lt;p class="mb-3"&gt;この&lt;strong&gt;2つをつなぐ「翻訳作業」&lt;/strong&gt;が十分に練習できていないからです。&lt;br /&gt;
逆に言えば、この「3D⇔2Dの行き来」をトレーニングしてしまえば、天体分野は一気に得点しやすくなります。&lt;/p&gt;
&lt;p class="mb-2"&gt;そのため、以下のようなツールを活用して、&lt;br /&gt;
&lt;span style="color: #0000ff;"&gt;天体が空間的に動いているイメージ&lt;/span&gt;をつかむことが大切です。&lt;/p&gt;
&lt;ul class="mb-3"&gt;
&lt;li&gt;地球儀を使って、地球の自転・公転や太陽との位置関係を確認する&lt;/li&gt;
&lt;li&gt;天体シミュレーションアプリなどで、時間とともに動く星や太陽・月の位置を視覚的に見る&lt;/li&gt;
&lt;li&gt;自分のノートで、&lt;strong&gt;「上が北」「右が東」など方位をそろえて図を書く&lt;/strong&gt;&lt;/li&gt;
&lt;/ul&gt;
&lt;p class="mb-0"&gt;特に家庭学習では、&lt;strong&gt;問題を解く前に「まずは図だけをじっくり眺めて、何を表しているのかを言葉で説明する」時間&lt;/strong&gt;をとるのがおすすめです。&lt;br /&gt;
こうした一手間が、後々の&lt;strong&gt;速さ・正確さの土台&lt;/strong&gt;になっていきます。&lt;/p&gt;
&lt;/div&gt;
&lt;/div&gt;
&lt;p class="mb-4"&gt;天体は「1日の動き」と「1年の動き」を分けて整理すると、混乱が激減します：&lt;a href="https://rika-quest.com/column/rotation/"&gt;太陽と1日の動き（自転）&lt;/a&gt;／&lt;a href="https://rika-quest.com/column/south-middle-altitude/"&gt;太陽と1年の動きと南中高度（公転）&lt;/a&gt;／&lt;a href="https://rika-quest.com/column/star/"&gt;星の動き&lt;/a&gt;。&lt;/p&gt;
&lt;p&gt;&lt;!-- 特徴を表で整理 --&gt;&lt;/p&gt;
&lt;div class="table-responsive mb-4"&gt;
&lt;table class="table table-bordered align-middle mb-0"&gt;
&lt;thead style="background-color: #e8f5e9;"&gt;
&lt;tr class="text-center"&gt;
&lt;th scope="col"&gt;地学の要素&lt;/th&gt;
&lt;th scope="col"&gt;特徴&lt;/th&gt;
&lt;th scope="col"&gt;学習のポイント&lt;/th&gt;
&lt;/tr&gt;
&lt;/thead&gt;
&lt;tbody&gt;
&lt;tr&gt;
&lt;td class="fw-bold"&gt;知識分野&lt;/td&gt;
&lt;td&gt;用語・現象・しくみの理解が中心。暗記だけでなく、イメージと結びつけることが重要。&lt;/td&gt;
&lt;td&gt;
&lt;ul class="mb-0 ps-3"&gt;
&lt;li&gt;図や写真と&lt;strong&gt;セットで覚える&lt;/strong&gt;&lt;/li&gt;
&lt;li&gt;教科書・テキストの説明文を&lt;strong&gt;声に出して読む&lt;/strong&gt;&lt;/li&gt;
&lt;li&gt;「なぜそうなるのか？」を一言で言い直す癖をつける&lt;/li&gt;
&lt;/ul&gt;
&lt;/td&gt;
&lt;/tr&gt;
&lt;tr style="background-color: #f1f8e9;"&gt;
&lt;td class="fw-bold"&gt;計算分野&lt;/td&gt;
&lt;td&gt;天体の周期計算や地震の到達時刻、グラフ読解など。&lt;/td&gt;
&lt;td&gt;
&lt;ul class="mb-0 ps-3"&gt;
&lt;li&gt;&lt;strong&gt;単位換算&lt;/strong&gt;を丁寧に行う&lt;/li&gt;
&lt;li&gt;「条件」をノートに書き出して整理する&lt;/li&gt;
&lt;li&gt;間違えた計算問題は、&lt;strong&gt;どの段階でずれたか&lt;/strong&gt;を言葉で振り返る&lt;/li&gt;
&lt;/ul&gt;
&lt;/td&gt;
&lt;/tr&gt;
&lt;tr&gt;
&lt;td class="fw-bold"&gt;天体&lt;/td&gt;
&lt;td&gt;3Dの動きを2Dの図で表現するためイメージしづらい。方位や「見る人の立場」に注意が必要。&lt;/td&gt;
&lt;td&gt;
&lt;ul class="mb-0 ps-3"&gt;
&lt;li&gt;地球儀・アプリで立体的な動きを体感する&lt;/li&gt;
&lt;li&gt;自分で方位をそろえて&lt;strong&gt;同じ書き方で図を描く&lt;/strong&gt;&lt;/li&gt;
&lt;li&gt;「自分がどこから見ている設定なのか」をいつも確認する&lt;/li&gt;
&lt;/ul&gt;
&lt;/td&gt;
&lt;/tr&gt;
&lt;/tbody&gt;
&lt;/table&gt;
&lt;/div&gt;
&lt;p&gt;&lt;!-- 学習ポイントまとめのミニカード --&gt;&lt;/p&gt;
&lt;div class="row mb-4"&gt;
&lt;div class="col-md-6 mb-3"&gt;
&lt;div class="card h-100 border-0 shadow-sm"&gt;
&lt;div class="card-header text-white" style="background-color: #2e7d32;"&gt;地学で点数を伸ばす3つの視点&lt;/div&gt;
&lt;div class="card-body"&gt;
&lt;ul class="mb-0 ps-3"&gt;
&lt;li&gt;&lt;strong&gt;知識×計算の両輪&lt;/strong&gt;を意識して勉強する&lt;/li&gt;
&lt;li&gt;&lt;strong&gt;図・表・グラフ&lt;/strong&gt;を自分で描き直して整理する&lt;/li&gt;
&lt;li&gt;&lt;strong&gt;条件文の読解&lt;/strong&gt;と「ワード化」を習慣にする&lt;/li&gt;
&lt;/ul&gt;
&lt;p class="mt-3 mb-0" style="font-size: 0.9rem;"&gt;この3つを意識するだけでも、模試や過去問での「ケアレスミス」が大きく減り、&lt;br /&gt;
地学全体の得点が安定してきます。&lt;/p&gt;
&lt;/div&gt;
&lt;/div&gt;
&lt;/div&gt;
&lt;div class="col-md-6 mb-3"&gt;
&lt;div class="card h-100 border-0 shadow-sm"&gt;
&lt;div class="card-header text-white" style="background-color: #43a047;"&gt;家庭学習でできる工夫&lt;/div&gt;
&lt;div class="card-body"&gt;
&lt;ul class="mb-0 ps-3"&gt;
&lt;li&gt;地球儀や天体アプリで&lt;strong&gt;立体的なイメージ&lt;/strong&gt;をつくる&lt;/li&gt;
&lt;li&gt;単位換算だけを集中的に練習する時間を作る&lt;/li&gt;
&lt;li&gt;間違えた問題は、&lt;strong&gt;「どの条件を読み飛ばしたか」&lt;/strong&gt;まで振り返る&lt;/li&gt;
&lt;/ul&gt;
&lt;p class="mt-3 mb-0" style="font-size: 0.9rem;"&gt;特に、&lt;strong&gt;「正解した問題の中にも危なかった箇所がないか」&lt;/strong&gt;をチェックすることが、&lt;br /&gt;
本当の意味での実力アップにつながります。&lt;/p&gt;
&lt;/div&gt;
&lt;/div&gt;
&lt;/div&gt;
&lt;/div&gt;
&lt;p&gt;&lt;!-- CTA 1：本文中盤の四角いCTA --&gt;&lt;/p&gt;
&lt;div class="card mb-5 border-0 shadow-sm" style="background-color: #e8f5e9;"&gt;
&lt;div class="card-body p-4"&gt;
&lt;h2 class="h5 mb-3" style="color: #1b5e20;"&gt;「どこでつまずいているのか」を一緒に整理したい方へ&lt;/h2&gt;
&lt;p class="mb-3" style="font-size: 0.95rem;"&gt;当塾「しゅん吉クエスト」では、地学分野を含む理科全体について、&lt;strong&gt;一人ひとりの弱点に合わせた個別指導&lt;/strong&gt;を行っています。&lt;br /&gt;
「天体だけが極端に苦手」「計算になると手が止まる」「用語は覚えているのに問題になると解けない」など、&lt;br /&gt;
同じ“苦手”でも原因はお子さまによって様々です。&lt;/p&gt;
&lt;p class="mb-3" style="font-size: 0.95rem;"&gt;授業では、問題演習だけでなく、&lt;/p&gt;
&lt;ul class="mb-3 ps-3" style="font-size: 0.9rem;"&gt;
&lt;li&gt;どの単元で、どのタイプの問題につまずいているのかの&lt;strong&gt;分析&lt;/strong&gt;&lt;/li&gt;
&lt;li&gt;家庭学習の進め方や復習タイミングといった&lt;strong&gt;学習プランの立て方&lt;/strong&gt;&lt;/li&gt;
&lt;li&gt;模試・過去問の結果を踏まえた&lt;strong&gt;「次にやるべきこと」の具体的な提案&lt;/strong&gt;&lt;/li&gt;
&lt;/ul&gt;
&lt;p class="mb-3" style="font-size: 0.9rem;"&gt;「理科に時間はかけているのに成績が安定しない」という場合は、&lt;br class="d-none d-md-inline" /&gt;まず&lt;strong&gt;つまずきの原因を一緒に言語化すること&lt;/strong&gt;から始めてみませんか。&lt;/p&gt;
&lt;div class="text-center text-md-start"&gt;
&lt;p&gt;&lt;a class="btn btn-success px-4 py-2 mb-2" style="border-radius: 999px; font-size: 0.95rem;" href="https://rika-quest.com/kouza/"&gt;&lt;br /&gt;
理科個別指導の詳細を見る&lt;br /&gt;
&lt;/a&gt;&lt;/p&gt;
&lt;p class="mb-0" style="font-size: 0.85rem; color: #555;"&gt;講座のラインナップや指導スタイルは、上記「講座案内ページ」からご覧いただけます。&lt;/p&gt;
&lt;/div&gt;
&lt;/div&gt;
&lt;/div&gt;
&lt;p&gt;&lt;!-- 引っ掛かりポイント --&gt;&lt;/p&gt;
&lt;h2 class="mt-4 mb-3"&gt;地学分野でよくある「引っ掛かりポイント」&lt;/h2&gt;
&lt;div class="card mb-3 border-0 shadow-sm"&gt;
&lt;div class="card-body"&gt;
&lt;h3 class="h5 mb-3"&gt;1. 単位系でのミスが多い&lt;/h3&gt;
&lt;blockquote class="blockquote" style="font-size: 0.95rem;"&gt;&lt;p&gt;高野：地学分野も計算が多いので、やっぱり&lt;br /&gt;
&lt;span style="color: #ff0000;"&gt;単位系で引っ掛かる&lt;/span&gt;のが大きいです。&lt;/p&gt;&lt;/blockquote&gt;
&lt;p class="mb-3"&gt;地震のP波・S波の問題や、天体の周期・時刻計算などでは、&lt;br /&gt;
&lt;strong&gt;「kmとm」「分と秒」&lt;/strong&gt;といった単位換算でつまずくケースが目立ちます。&lt;br /&gt;
正しい式を立てているのに答えだけ合わない……というときは、単位の見落としが原因になっていることが非常に多いです。&lt;/p&gt;
&lt;p class="mb-2"&gt;単位ミスを減らすには、次のような習慣づけが有効です。&lt;/p&gt;
&lt;ul class="mb-3"&gt;
&lt;li&gt;計算を始める前に、&lt;strong&gt;すべて同じ単位にそろえる&lt;/strong&gt;（例：km→m、分→秒）&lt;/li&gt;
&lt;li&gt;問題文に出てくる数値の横に、「m」「km」「分」「秒」など単位を必ず書き添える&lt;/li&gt;
&lt;li&gt;途中式を省略せず、&lt;strong&gt;「×60」「÷1000」などの換算を見える形で書く&lt;/strong&gt;&lt;/li&gt;
&lt;li&gt;答えを書いたあとに、&lt;strong&gt;「この単位で現実的か？」&lt;/strong&gt;を一瞬で良いのでチェックする&lt;/li&gt;
&lt;/ul&gt;
&lt;p class="mb-0"&gt;特に模試・過去問の復習では、「なぜ間違えたか？」を&lt;br /&gt;
&lt;strong&gt;「知識不足／計算ミス／単位ミス／読み落とし」&lt;/strong&gt;などに分類しておくと、&lt;br /&gt;
自分の弱点がはっきり見えてきます。地学分野はこの&lt;strong&gt;「単位ミス」ゾーン&lt;/strong&gt;を減らすだけでも、&lt;br /&gt;
得点が安定しやすくなります。&lt;/p&gt;
&lt;p class="mt-3 mb-0"&gt;地震の計算（初期微動継続時間など）の考え方を固めたい場合は、&lt;a href="https://rika-quest.com/column/earthquake/"&gt;地震の基礎（P波・S波・到達時刻の整理）&lt;/a&gt;もあわせて確認してください。&lt;/p&gt;
&lt;/div&gt;
&lt;/div&gt;
&lt;div class="card mb-3 border-0 shadow-sm"&gt;
&lt;div class="card-body"&gt;
&lt;h3 class="h5 mb-3"&gt;2. 地震・地層問題で必要になる「国語力」&lt;/h3&gt;
&lt;blockquote class="blockquote" style="font-size: 0.95rem;"&gt;&lt;p&gt;高野：地震や地層系の問題になると、ある程度用語も知らなきゃいけないのと、&lt;br /&gt;
問題にも条件が沢山付加されるので&lt;span style="color: #0000ff;"&gt;国語力は必要&lt;/span&gt;になりますが、&lt;br /&gt;
その問題の条件を読解していくっていう所で引っかかる子が多いかなと思います。&lt;/p&gt;&lt;/blockquote&gt;
&lt;p class="mb-3"&gt;地震・地層の問題文は、&lt;/p&gt;
&lt;ul&gt;
&lt;li&gt;「図1のA地点で…」「ただし、○○とする」など&lt;strong&gt;条件が多い&lt;/strong&gt;&lt;/li&gt;
&lt;li&gt;図と本文を&lt;strong&gt;行き来しながら読む必要がある&lt;/strong&gt;&lt;/li&gt;
&lt;li&gt;「ア〜エのうち、正しいものをすべて選べ」など&lt;strong&gt;選択肢も長くなりがち&lt;/strong&gt;&lt;/li&gt;
&lt;/ul&gt;
&lt;p class="mb-3"&gt;そのため、理科であっても&lt;strong&gt;読解力＝国語力&lt;/strong&gt;が不可欠です。&lt;br /&gt;
「知識はあるのに、問題になると正解できない」という場合は、&lt;strong&gt;文章の読み方&lt;/strong&gt;から見直してみましょう。&lt;/p&gt;
&lt;p class="mb-2"&gt;実際の解き方としては、次のような流れがおすすめです。&lt;/p&gt;
&lt;ol class="mb-3"&gt;
&lt;li&gt;問題文を一度読み、&lt;strong&gt;条件や数字に下線&lt;/strong&gt;を引く&lt;/li&gt;
&lt;li&gt;図の中にも「A」「B」「高さ10m」など条件を書き込み、&lt;strong&gt;1枚の図で整理&lt;/strong&gt;する&lt;/li&gt;
&lt;li&gt;「結局、何を聞かれているのか？」を自分の言葉で短く言い直す&lt;/li&gt;
&lt;li&gt;そのうえで、必要な公式や知識を思い出し、計算・判断に入る&lt;/li&gt;
&lt;/ol&gt;
&lt;p class="mb-0"&gt;このように&lt;strong&gt;①読む → ②図にまとめる → ③聞かれていることを整理 → ④解く&lt;/strong&gt;という進め方を意識することで、&lt;br /&gt;
「なんとなく読み流してしまう」状態から抜け出すことができます。特に地学分野では、&lt;br /&gt;
&lt;strong&gt;このプロセスを丁寧に踏めるかどうかが得点差になります。&lt;/strong&gt;&lt;/p&gt;
&lt;p class="mt-3 mb-0"&gt;条件整理の練習には、設問が長くなりやすい&lt;a href="https://rika-quest.com/column/stratum/"&gt;地層の基礎（読み取り・書き込みのコツ）&lt;/a&gt;も相性が良いです。&lt;/p&gt;
&lt;/div&gt;
&lt;/div&gt;
&lt;div class="card mb-4 border-0 shadow-sm"&gt;
&lt;div class="card-body"&gt;
&lt;h3 class="h5 mb-3"&gt;3. 出題側の「ちょっとした工夫」による引っかけ&lt;/h3&gt;
&lt;blockquote class="blockquote" style="font-size: 0.95rem;"&gt;&lt;p&gt;高野：例えば地層の穴埋めの問題も、ちょっと坂道にするだけで&lt;br /&gt;
&lt;span style="color: #ff0000;"&gt;大分想像しにくくさせる&lt;/span&gt;こともできます。&lt;br /&gt;
天気や風の向きは北半球と南半球で動きが違うので、もう&lt;br /&gt;
&lt;span style="color: #ff0000;"&gt;南半球にするだけでガンガン引っかかって&lt;/span&gt;くれます(笑)&lt;/p&gt;&lt;/blockquote&gt;
&lt;p class="mb-3"&gt;地学は、&lt;strong&gt;問題作成者が「ひとひねり」しやすい分野&lt;/strong&gt;でもあります。&lt;br /&gt;
基本パターンはシンプルなのに、&lt;strong&gt;少しだけ条件を変えることで難易度が一気に上がる&lt;/strong&gt;、というタイプの問題が多く出題されます。&lt;/p&gt;
&lt;p class="mb-2"&gt;代表的な「ひとひねり」の例としては、次のようなものがあります。&lt;/p&gt;
&lt;ul class="mb-3"&gt;
&lt;li&gt;水平な地層を&lt;strong&gt;少し傾ける（坂道にする）&lt;/strong&gt;だけで上下関係が分かりにくくなる&lt;/li&gt;
&lt;li&gt;いつもと同じ風向きの問題を、&lt;strong&gt;南半球に変えるだけ&lt;/strong&gt;で動きが逆になる&lt;/li&gt;
&lt;li&gt;「午前9時」と書かれている問題を、「午前9時から3時間後」と&lt;strong&gt;時間をずらして&lt;/strong&gt;考えさせる&lt;/li&gt;
&lt;/ul&gt;
&lt;p class="mb-2"&gt;こうした「パターン違い」に対応するには、&lt;strong&gt;図を自分で描き直すこと&lt;/strong&gt;が有効です。&lt;br /&gt;
設問を読みながら、&lt;/p&gt;
&lt;ul class="mb-3"&gt;
&lt;li&gt;地層の上下関係を、&lt;strong&gt;縦方向の矢印やメモ&lt;/strong&gt;で整理し直す&lt;/li&gt;
&lt;li&gt;風向きや気圧配置を、&lt;strong&gt;北半球と南半球でそれぞれ描いて比べる&lt;/strong&gt;&lt;/li&gt;
&lt;li&gt;「変更された条件」（南半球・坂道・時刻のずれなど）に印を付けて、&lt;strong&gt;そこから影響をたどる&lt;/strong&gt;&lt;/li&gt;
&lt;/ul&gt;
&lt;p class="mb-0"&gt;はじめは時間がかかりますが、&lt;strong&gt;同じパターンを3〜4題こなすころには「見え方」が変わってきます&lt;/strong&gt;。&lt;br /&gt;
その感覚をつかめると、入試本番でも「これはあのパターンの少しひねった問題だな」と冷静に対応できるようになります。&lt;/p&gt;
&lt;p class="mt-3 mb-0"&gt;「南半球にするだけで逆になる」などの引っかけを整理したいときは、&lt;a href="https://rika-quest.com/column/seasons-and-weather/"&gt;季節と天気（風・気圧・天気の典型パターン）&lt;/a&gt;が役立ちます。&lt;/p&gt;
&lt;/div&gt;
&lt;/div&gt;
&lt;p&gt;&lt;!-- 図とことばで理解を深める学習法 --&gt;&lt;/p&gt;
&lt;h2 class="mt-4 mb-3"&gt;図とことばで理解を深める学習法&lt;/h2&gt;
&lt;div class="card mb-3 border-0 shadow-sm"&gt;
&lt;div class="card-body"&gt;
&lt;h3 class="h5 mb-3"&gt;図や表で「現象のイメージ」をつかむ&lt;/h3&gt;
&lt;blockquote class="blockquote" style="font-size: 0.95rem;"&gt;&lt;p&gt;高野：(対策としては)図を使うということがすごく大事かなとは思います。&lt;br /&gt;
図や表を使って&lt;span style="color: #0000ff;"&gt;「こういうふうに現象が起こってるんだ」&lt;/span&gt;っていうのをまず把握します。&lt;/p&gt;&lt;/blockquote&gt;
&lt;p class="mb-3"&gt;地学分野に限らず、理科では&lt;strong&gt;「図や表に情報が集約されている」&lt;/strong&gt;ことが多くあります。&lt;br /&gt;
しかし、図の意味が分からないまま本文だけを読んでも、なかなか頭に入ってきません。&lt;/p&gt;
&lt;p class="mb-2"&gt;そこでおすすめなのが、次のような「図から読む」学習法です。&lt;/p&gt;
&lt;ol class="mb-3"&gt;
&lt;li&gt;まず図や表だけを見て、&lt;strong&gt;何を表しているかを1〜2行で説明してみる&lt;/strong&gt;&lt;/li&gt;
&lt;li&gt;その説明をもとに、教科書やテキストの本文を読む&lt;/li&gt;
&lt;li&gt;本文の中で、「さっき自分が言った説明と同じ内容の部分」に線を引く&lt;/li&gt;
&lt;/ol&gt;
&lt;p class="mb-0"&gt;こうすると、&lt;strong&gt;図と文章が頭の中でリンク&lt;/strong&gt;しやすくなります。&lt;br /&gt;
特に、天気図・地震の伝わり方・断層の模式図などは、&lt;strong&gt;図の意味が分かるだけで正答率が大きく上がる単元&lt;/strong&gt;です。&lt;/p&gt;
&lt;p class="mt-3 mb-0"&gt;天気図や観測データの読み取りは、&lt;a href="https://rika-quest.com/column/weather/"&gt;天気の観測（気温・湿度・気圧・風向の読み方）&lt;/a&gt;で基本の考え方を固められます。&lt;/p&gt;
&lt;/div&gt;
&lt;/div&gt;
&lt;div class="card mb-4 border-0 shadow-sm"&gt;
&lt;div class="card-body"&gt;
&lt;h3 class="h5 mb-3"&gt;図を「ワード化」して記述につなげる&lt;/h3&gt;
&lt;blockquote class="blockquote" style="font-size: 0.95rem;"&gt;&lt;p&gt;高野：そして、それを&lt;span style="color: #0000ff;"&gt;「ワード化」していく&lt;/span&gt;ことが大事です。&lt;br /&gt;
結局はテストって記述で書くので、図では何かこんな感じで雲できてたっていうことを分かっていても、&lt;br /&gt;
それが言葉でアウトプットできないと点数にならないので、やっぱり図や文章っていうのを&lt;br /&gt;
教科書とかテキストを参考に覚えていくっていうことが大事かなと思います。&lt;/p&gt;&lt;/blockquote&gt;
&lt;p class="mb-3"&gt;テストで点になるのは&lt;strong&gt;「言葉で説明できたとき」&lt;/strong&gt;です。&lt;br /&gt;
図を見て「なんとなく分かった」で終わらせず、必ず&lt;strong&gt;自分の言葉に変換&lt;/strong&gt;する練習をしましょう。&lt;/p&gt;
&lt;p class="mb-2"&gt;具体的には、次のようなステップがおすすめです。&lt;/p&gt;
&lt;ol class="mb-3"&gt;
&lt;li&gt;教科書・テキストの図を見て、&lt;strong&gt;声に出して説明&lt;/strong&gt;してみる&lt;/li&gt;
&lt;li&gt;説明がスムーズに出てこない箇所は、文章を見ながら&lt;strong&gt;フレーズごとにマネして言う&lt;/strong&gt;&lt;/li&gt;
&lt;li&gt;ノートに、図の横に&lt;strong&gt;短い説明文を自分の言葉で書き添える&lt;/strong&gt;&lt;/li&gt;
&lt;li&gt;慣れてきたら、&lt;strong&gt;入試レベルの記述形式（〜だから〜である）&lt;/strong&gt;でまとめる練習をする&lt;/li&gt;
&lt;/ol&gt;
&lt;p class="mb-0"&gt;「自分の言葉で説明する」→「教科書の表現に寄せていく」という二段階のプロセスを踏むことで、&lt;br /&gt;
&lt;strong&gt;理解の深さと、答案としての表現力&lt;/strong&gt;を同時に伸ばすことができます。&lt;br /&gt;
これは地学に限らず、理科全体・さらには社会や国語の記述にも効いてくる汎用的なトレーニングです。&lt;/p&gt;
&lt;p class="mt-3 mb-0"&gt;川のはたらきや地形の説明を「ワード化」して答案にする練習には、&lt;a href="https://rika-quest.com/column/water/"&gt;流れる水のはたらき&lt;/a&gt;や&lt;a href="https://rika-quest.com/column/terrain/"&gt;川の様子と川がつくる地形&lt;/a&gt;もおすすめです。&lt;/p&gt;
&lt;/div&gt;
&lt;/div&gt;
&lt;div class="card mb-4 border-0 shadow-sm"&gt;
&lt;div class="card-body"&gt;
&lt;h2 class="h5 mb-3"&gt;次に読む：地学の頻出単元をまとめて確認&lt;/h2&gt;
&lt;p class="mb-0" style="font-size: 0.95rem;"&gt;地学は「単元ごとの定番パターン」を早めにそろえるほど得点が安定します。気になるところから順にチェックしてください：&lt;/p&gt;
&lt;ul class="mb-0"&gt;
&lt;li&gt;&lt;a href="https://rika-quest.com/column/igneous-rock/"&gt;火山と火成岩（火山灰・溶岩・鉱物の見分け）&lt;/a&gt;&lt;/li&gt;
&lt;li&gt;&lt;a href="https://rika-quest.com/column/stratum/"&gt;地層（地層の傾き・上下関係・柱状図の読み取り）&lt;/a&gt;&lt;/li&gt;
&lt;li&gt;&lt;a href="https://rika-quest.com/column/earthquake/"&gt;地震（P波・S波・初期微動継続時間の計算）&lt;/a&gt;&lt;/li&gt;
&lt;li&gt;&lt;a href="https://rika-quest.com/column/phases-of-the-moon/"&gt;月の満ち欠け・日食・月食（位置関係と見え方）&lt;/a&gt;&lt;/li&gt;
&lt;li&gt;&lt;a href="https://rika-quest.com/column/rotation/"&gt;太陽と1日の動き（方位・時刻・自転の整理）&lt;/a&gt;&lt;/li&gt;
&lt;li&gt;&lt;a href="https://rika-quest.com/column/south-middle-altitude/"&gt;太陽と1年の動きと南中高度（季節・影・高度の基本パターン）&lt;/a&gt;&lt;/li&gt;
&lt;li&gt;&lt;a href="https://rika-quest.com/column/star/"&gt;星の動き（星座早見・日周運動・見える位置）&lt;/a&gt;&lt;/li&gt;
&lt;li&gt;&lt;a href="https://rika-quest.com/column/weather/"&gt;天気の観測（気温・気圧・湿度・風向の基本）&lt;/a&gt;&lt;/li&gt;
&lt;li&gt;&lt;a href="https://rika-quest.com/column/seasons-and-weather/"&gt;季節と天気（天気図・季節風・前線のパターン）&lt;/a&gt;&lt;/li&gt;
&lt;li&gt;&lt;a href="https://rika-quest.com/column/water/"&gt;流れる水のはたらき（侵食・運搬・堆積の整理）&lt;/a&gt;&lt;/li&gt;
&lt;li&gt;&lt;a href="https://rika-quest.com/column/terrain/"&gt;川の様子と川がつくる地形（扇状地・三角州・河岸段丘）&lt;/a&gt;&lt;/li&gt;
&lt;/ul&gt;
&lt;/div&gt;
&lt;/div&gt;
&lt;p&gt;&lt;!-- まとめ --&gt;&lt;/p&gt;
&lt;h2 class="mt-4 mb-3"&gt;まとめ──「図」と「ことば」で地学を味方にする&lt;/h2&gt;
&lt;div class="card mb-4 border-0 shadow-sm"&gt;
&lt;div class="card-body"&gt;
&lt;p class="mb-3"&gt;地学分野は、「難しい」「イメージしづらい」という声が多い一方で、&lt;br /&gt;
&lt;strong&gt;ポイントを押さえれば一気に得点源に変えられる分野&lt;/strong&gt;でもあります。&lt;br /&gt;
特に、中学受験の理科では、&lt;strong&gt;基本パターンの理解＋少しひねった問題への対応力&lt;/strong&gt;が合否を左右します。&lt;/p&gt;
&lt;ul class="mb-3"&gt;
&lt;li&gt;&lt;strong&gt;知識50％×計算50％&lt;/strong&gt;のバランスを意識して学習する&lt;/li&gt;
&lt;li&gt;天体の3Dイメージは、地球儀やアプリ・自作の図で補う&lt;/li&gt;
&lt;li&gt;単位換算や条件整理など、&lt;strong&gt;「ミスが出やすいポイント」&lt;/strong&gt;を重点的に練習する&lt;/li&gt;
&lt;li&gt;図や表を見て、必ず&lt;strong&gt;自分の言葉で説明する（ワード化する）&lt;/strong&gt;&lt;/li&gt;
&lt;li&gt;地震・地層問題では、理科の知識と同時に&lt;strong&gt;国語力（読解力）&lt;/strong&gt;も鍛える&lt;/li&gt;
&lt;/ul&gt;
&lt;p class="mb-3"&gt;これらを意識して学習を進めていけば、&lt;strong&gt;「なんとなく苦手だった地学」が「むしろ得意」と言える状態&lt;/strong&gt;に少しずつ近づいていきます。&lt;br /&gt;
重要なのは、一気に完璧を目指すのではなく、&lt;strong&gt;1単元ずつ、1パターンずつ着実にクリアしていくこと&lt;/strong&gt;です。&lt;/p&gt;
&lt;p class="mb-0"&gt;動画や個別指導も活用しながら、お子さまにとっての&lt;strong&gt;「分かる」「できる」の成功体験&lt;/strong&gt;を地学分野で積み重ねていきましょう。&lt;br /&gt;
その積み重ねが、理科全体の安定した得点力、そして入試本番での大きな自信につながっていきます。&lt;/p&gt;
&lt;/div&gt;
&lt;/div&gt;
&lt;p&gt;&lt;!-- CTA 2：ページ末尾の四角いCTA --&gt;&lt;/p&gt;
&lt;div class="card border-0 shadow-sm mb-4" style="background-color: #e8f5e9;"&gt;
&lt;div class="card-body text-center p-4"&gt;
&lt;h2 class="h5 mb-3" style="color: #1b5e20;"&gt;中学受験理科の「次の一歩」を相談したい方へ&lt;/h2&gt;
&lt;p class="mb-3" style="font-size: 0.95rem;"&gt;「うちの子に合った理科の勉強法を知りたい」「地学だけピンポイントで強化したい」など、&lt;br class="d-none d-md-inline" /&gt;学習のお悩みやご希望に応じて、&lt;strong&gt;カスタマイズした指導プラン&lt;/strong&gt;をご提案します。&lt;/p&gt;
&lt;div class="mb-3"&gt;
&lt;p&gt;&lt;a class="btn btn-outline-success px-4 py-2 mb-2" style="border-radius: 999px; font-size: 0.95rem;" href="https://rika-quest.com/kouza/"&gt;&lt;br /&gt;
中学受験理科講座一覧を見る&lt;br /&gt;
&lt;/a&gt;&lt;/p&gt;
&lt;p&gt;&lt;a class="btn btn-success px-4 py-2 mb-2" style="border-radius: 999px; font-size: 0.95rem;" href="https://rika-quest.com/inquiry/"&gt;&lt;br /&gt;
体験授業・学習相談を申し込む&lt;br /&gt;
&lt;/a&gt;&lt;/p&gt;
&lt;/div&gt;
&lt;p class="mb-0" style="font-size: 0.85rem; color: #555;"&gt;フォームからのご相談は24時間受付中です。内容を確認のうえ、講師よりご連絡させていただきます。&lt;/p&gt;
&lt;/div&gt;
&lt;/div&gt;
&lt;/div&gt;
&lt;p&gt;&amp;nbsp;&lt;/p&gt;
------</t>
  </si>
  <si>
    <t>https://rika-quest.com/column/germination/</t>
  </si>
  <si>
    <t>以下のページは不自然なワードを使用しています。
これらを適切に自然な言葉に置き換えて下さい。
なお、本文の装飾や構造は絶対に変えないでください。
【対象ページURL】
https://rika-quest.com/column/germination/
【検出された不自然ワード】
- 固定
【本文】
------
&lt;p&gt;&lt;!-- 種子のつくりと発芽の条件｜WordPress固定ページ用HTML --&gt;&lt;/p&gt;
&lt;div class="container my-4"&gt;
&lt;p&gt;&lt;!-- Hero セクション --&gt;&lt;/p&gt;
&lt;div class="card shadow-sm mb-4 border-0" style="background: linear-gradient(135deg, #2e7d32, #1e88e5); color: #fff;"&gt;
&lt;div class="card-body p-4"&gt;
&lt;div class="d-flex flex-wrap justify-content-between align-items-center mb-2"&gt;&lt;span class="badge bg-warning text-dark mb-1" style="font-size: 0.8rem;"&gt;中学理科／植物のつくりとはたらき&lt;/span&gt;&lt;br /&gt;
&lt;span class="badge bg-light text-dark mb-1" style="font-size: 0.75rem;"&gt;テーマ：種子のつくりと発芽の条件&lt;/span&gt;&lt;/div&gt;
&lt;h1 class="card-title mb-3" style="font-size: 1.9rem; line-height: 1.5;"&gt;種子のつくりと発芽の条件──「水・空気・温度」と弁当箱のイメージで整理しよう&lt;/h1&gt;
&lt;p class="card-text mb-0" style="font-size: 0.98rem;"&gt;「種はいつ芽が出る？」「発芽に光は必要？」といった疑問に、実験とイメージで答えていきます。&lt;br /&gt;
&lt;strong&gt;有胚乳種子・無胚乳種子（弁当箱の有無）&lt;/strong&gt;と、&lt;strong&gt;発芽の3条件（水・空気・温度）&lt;/strong&gt;をセットで整理しましょう。&lt;/p&gt;
&lt;/div&gt;
&lt;/div&gt;
&lt;p class="mb-4"&gt;植物分野は、生物全体の中でも「暗記＋実験の読み取り」で差がつきやすい単元です。生物分野の全体像とつまずきポイントは、&lt;a href="https://rika-quest.com/column/creature/"&gt;生物分野の特徴と引っ掛かりポイント（動画解説）&lt;/a&gt;でまとめて確認できます。&lt;/p&gt;
&lt;p&gt;&lt;!-- 動画セクション --&gt;&lt;/p&gt;
&lt;div class="card shadow-sm mb-4"&gt;
&lt;div class="card-body"&gt;
&lt;h2 class="h4 mb-3"&gt;動画で確認：発芽の条件と「水・空気・温度」の考え方&lt;/h2&gt;
&lt;div class="ratio ratio-16x9 mb-3"&gt;&lt;iframe title="YouTube video player" src="https://www.youtube.com/embed/YDFBbLNJDZk" width="560" height="315" frameborder="0" allowfullscreen="allowfullscreen"&gt;&lt;/iframe&gt;&lt;/div&gt;
&lt;p class="mb-0"&gt;まずは動画で&lt;strong&gt;発芽のイメージ&lt;/strong&gt;をつかんでから、下のまとめとクイズで知識を固めましょう。&lt;br /&gt;
「光はいる？」「肥料は必要？」といった&lt;strong&gt;ひっかけポイント&lt;/strong&gt;も整理します。&lt;/p&gt;
&lt;/div&gt;
&lt;/div&gt;
&lt;p&gt;&lt;!-- 1. 発芽の条件と対照実験 --&gt;&lt;/p&gt;
&lt;div class="card shadow-sm mb-4"&gt;
&lt;div class="card-body"&gt;
&lt;h2 class="h4 mb-3"&gt;1. 発芽の条件──キーワードは「水・空気・適温」&lt;/h2&gt;
&lt;div class="row mb-3"&gt;
&lt;div class="col-md-5 mb-3"&gt;&lt;img fetchpriority="high" decoding="async" class="alignnone wp-image-173 img-fluid rounded shadow-sm" src="https://rika-quest.com/wp-content/uploads/2023/03/画像3-4-e1679990248213-1024x443.png" sizes="(max-width: 1024px) 100vw, 1024px" srcset="https://rika-quest.com/wp-content/uploads/2023/03/画像3-4-e1679990248213-1024x443.png 1024w, https://rika-quest.com/wp-content/uploads/2023/03/画像3-4-e1679990248213-300x130.png 300w, https://rika-quest.com/wp-content/uploads/2023/03/画像3-4-e1679990248213-768x332.png 768w, https://rika-quest.com/wp-content/uploads/2023/03/画像3-4-e1679990248213-1536x664.png 1536w, https://rika-quest.com/wp-content/uploads/2023/03/画像3-4-e1679990248213-2048x885.png 2048w" alt="発芽の条件を調べる対照実験の図" width="1024" height="443" /&gt;&lt;/div&gt;
&lt;div class="col-md-7 mb-3"&gt;
&lt;p&gt;大豆の種子を使って、次の3つの条件で実験をしました。&lt;/p&gt;
&lt;ul&gt;
&lt;li&gt;&lt;strong&gt;A：&lt;/strong&gt;水 + 日光&lt;/li&gt;
&lt;li&gt;&lt;strong&gt;B：&lt;/strong&gt;水（暗い場所で日光なし）&lt;/li&gt;
&lt;li&gt;&lt;strong&gt;C：&lt;/strong&gt;水 + 日光 + 肥料&lt;/li&gt;
&lt;/ul&gt;
&lt;p class="mb-2"&gt;結果は&lt;strong&gt;A・B・Cすべてで発芽&lt;/strong&gt;。ここから言えることは…&lt;/p&gt;
&lt;ul&gt;
&lt;li&gt;A と B を比べる → &lt;strong&gt;日光の有無だけが違う&lt;/strong&gt;が、どちらも発芽 ⇒ 「発芽に日光はいらない」&lt;/li&gt;
&lt;li&gt;A と C を比べる → &lt;strong&gt;肥料の有無だけが違う&lt;/strong&gt;が、どちらも発芽 ⇒ 「発芽に肥料はいらない」&lt;/li&gt;
&lt;/ul&gt;
&lt;p class="mb-0"&gt;つまり、&lt;strong&gt;発芽に必ず必要なのは「水・空気（酸素）・適切な温度」&lt;/strong&gt;であって、&lt;strong&gt;光や肥料は必須ではない&lt;/strong&gt;ということがわかります。&lt;/p&gt;
&lt;/div&gt;
&lt;/div&gt;
&lt;h3 class="h5 mt-3"&gt;（1）このような比べ方を「対照実験」という&lt;/h3&gt;
&lt;p&gt;条件を一つだけ変えて比べることで、&lt;strong&gt;「その条件が必要かどうか」&lt;/strong&gt;を調べる実験を&lt;br /&gt;
&lt;strong&gt;対照実験&lt;/strong&gt;といいます。入試問題でも、図や表から&lt;br /&gt;
&lt;strong&gt;「どの条件だけが違うか」&lt;/strong&gt;を読み取る力がよく問われます。&lt;/p&gt;
&lt;h3 class="h5 mt-3"&gt;（2）発芽の3条件&lt;/h3&gt;
&lt;ul&gt;
&lt;li&gt;&lt;strong&gt;水&lt;/strong&gt; …… からだをふくらませ、酵素をはたらかせる&lt;/li&gt;
&lt;li&gt;&lt;strong&gt;空気（酸素）&lt;/strong&gt; …… 呼吸してエネルギーをつくるため&lt;/li&gt;
&lt;li&gt;&lt;strong&gt;適切な温度&lt;/strong&gt; …… 酵素がよくはたらく温度（植物ごとに「適温」が違う）&lt;/li&gt;
&lt;/ul&gt;
&lt;p class="mb-0"&gt;例：稲では&lt;strong&gt;25〜30℃くらい&lt;/strong&gt;が発芽しやすい温度です。グラフ問題では「どの温度で最も発芽数が多いか」をチェックしましょう。&lt;/p&gt;
&lt;/div&gt;
&lt;/div&gt;
&lt;p&gt;&lt;!-- 2. 種子のつくり：有胚乳種子と無胚乳種子 --&gt;&lt;/p&gt;
&lt;div class="card shadow-sm mb-4"&gt;
&lt;div class="card-body"&gt;
&lt;h2 class="h4 mb-3"&gt;2. 種子のつくり──「弁当箱あり／なし」でイメージ&lt;/h2&gt;
&lt;p&gt;発芽のとき、芽が自力で光合成できるようになるまでは、&lt;strong&gt;種子の中にためておいた栄養&lt;/strong&gt;を使って成長します。&lt;br /&gt;
この栄養のしまい方によって、種子は次の2種類に分かれます。&lt;/p&gt;
&lt;div class="table-responsive mb-3"&gt;
&lt;table class="table table-bordered align-middle mb-0"&gt;
&lt;thead style="background-color: #dfffd6;"&gt;
&lt;tr class="text-center"&gt;
&lt;th style="width: 30%;" scope="col"&gt;項目&lt;/th&gt;
&lt;th style="width: 70%;" scope="col"&gt;内容&lt;/th&gt;
&lt;/tr&gt;
&lt;/thead&gt;
&lt;tbody&gt;
&lt;tr style="background-color: #ffffff;"&gt;
&lt;td class="fw-bold"&gt;種子の分類&lt;/td&gt;
&lt;td&gt;– &lt;strong&gt;有胚乳種子&lt;/strong&gt;：胚乳に栄養を蓄える種子&lt;br /&gt;
– &lt;strong&gt;無胚乳種子&lt;/strong&gt;：子葉に栄養を蓄える種子&lt;/td&gt;
&lt;/tr&gt;
&lt;tr style="background-color: #dfffd6;"&gt;
&lt;td class="fw-bold"&gt;代表的な例&lt;/td&gt;
&lt;td&gt;– &lt;strong&gt;有胚乳種子&lt;/strong&gt;：トウモロコシ、小麦、稲、柿 など&lt;br /&gt;
– &lt;strong&gt;無胚乳種子&lt;/strong&gt;：インゲン豆、ひまわり など&lt;/td&gt;
&lt;/tr&gt;
&lt;tr style="background-color: #ffffff;"&gt;
&lt;td class="fw-bold"&gt;胚乳の役割&lt;/td&gt;
&lt;td&gt;– 発芽時に植物の成長を支える&lt;strong&gt;栄養源&lt;/strong&gt;&lt;br /&gt;
– 芽が光合成できるようになるまでの「スタートアップエネルギー」&lt;/td&gt;
&lt;/tr&gt;
&lt;tr style="background-color: #dfffd6;"&gt;
&lt;td class="fw-bold"&gt;発芽の条件&lt;/td&gt;
&lt;td&gt;– &lt;strong&gt;水&lt;/strong&gt;&lt;br /&gt;
– &lt;strong&gt;空気（酸素）&lt;/strong&gt;&lt;br /&gt;
– &lt;strong&gt;適切な温度&lt;/strong&gt;&lt;br /&gt;
※ 光や肥料は&lt;strong&gt;必須条件ではない&lt;/strong&gt;。&lt;/td&gt;
&lt;/tr&gt;
&lt;tr style="background-color: #ffffff;"&gt;
&lt;td class="fw-bold"&gt;イメージ&lt;/td&gt;
&lt;td&gt;– &lt;strong&gt;有胚乳種子&lt;/strong&gt;：&lt;span class="fw-bold"&gt;弁当箱を持っている&lt;/span&gt;（胚乳がお弁当）&lt;br /&gt;
– &lt;strong&gt;無胚乳種子&lt;/strong&gt;：&lt;span class="fw-bold"&gt;弁当箱なしで子葉に直接栄養をためている&lt;/span&gt;&lt;/td&gt;
&lt;/tr&gt;
&lt;/tbody&gt;
&lt;/table&gt;
&lt;/div&gt;
&lt;p class="mb-0"&gt;「この植物の種は弁当箱（胚乳）持ちかどうか？」を意識しながら、&lt;strong&gt;代表例をセットで暗記&lt;/strong&gt;しておくと入試で取りこぼしにくくなります。&lt;/p&gt;
&lt;/div&gt;
&lt;/div&gt;
&lt;p&gt;&lt;!-- 3. まとめ＆クイズ導入 --&gt;&lt;/p&gt;
&lt;div class="card shadow-sm mb-4"&gt;
&lt;div class="card-body"&gt;
&lt;h2 class="h4 mb-3"&gt;3. ここまでのポイント整理&lt;/h2&gt;
&lt;ul class="mb-3"&gt;
&lt;li&gt;発芽の3条件は&lt;strong&gt;水・空気（酸素）・適切な温度&lt;/strong&gt;。光や肥料は必須ではない。&lt;/li&gt;
&lt;li&gt;&lt;strong&gt;対照実験&lt;/strong&gt;で、どの条件だけが違うかを比べることで「必要な条件」をしぼり込む。&lt;/li&gt;
&lt;li&gt;種子は、栄養のしまい方で&lt;strong&gt;有胚乳種子（胚乳）&lt;/strong&gt;と&lt;strong&gt;無胚乳種子（子葉）&lt;/strong&gt;に分けられる。&lt;/li&gt;
&lt;li&gt;有胚乳種子＝弁当箱あり／無胚乳種子＝弁当箱なし、というイメージで覚えると整理しやすい。&lt;/li&gt;
&lt;/ul&gt;
&lt;p class="mb-0"&gt;それでは、下のクイズで&lt;strong&gt;定着度チェック&lt;/strong&gt;をしてみましょう。&lt;/p&gt;
&lt;/div&gt;
&lt;/div&gt;
&lt;p&gt;&lt;!-- 4. クイズ（10問） --&gt;&lt;/p&gt;
&lt;div class="card shadow-sm mb-4"&gt;
&lt;div class="card-body"&gt;
&lt;h2 class="h4 mb-3"&gt;4. 種子のつくりと発芽の条件クイズ（10問）&lt;/h2&gt;
&lt;p&gt;&lt;strong&gt;1〜5問目&lt;/strong&gt;：種子のつくり（有胚乳種子・無胚乳種子）&lt;br /&gt;
&lt;strong&gt;6〜10問目&lt;/strong&gt;：発芽の条件（対照実験・3条件）&lt;br /&gt;
各問題の&lt;strong&gt;「正解を見る」ボタン&lt;/strong&gt;を押すと答えが表示され、ボタンは消えます。&lt;/p&gt;
&lt;div class="table-responsive"&gt;
&lt;table class="table table-bordered align-middle"&gt;
&lt;thead style="background-color: #dfffd6;"&gt;
&lt;tr class="text-center"&gt;
&lt;th style="width: 40%;" scope="col"&gt;問題&lt;/th&gt;
&lt;th style="width: 40%;" scope="col"&gt;選択肢&lt;/th&gt;
&lt;th style="width: 20%;" scope="col"&gt;正解を見る&lt;/th&gt;
&lt;/tr&gt;
&lt;/thead&gt;
&lt;tbody&gt;
&lt;tr style="background-color: #ffffff;"&gt;
&lt;td&gt;1. 有胚乳種子の特徴は？&lt;/td&gt;
&lt;td&gt;A. 胚乳に栄養を蓄える&lt;br /&gt;
B. 子葉に栄養を蓄える&lt;br /&gt;
C. 発芽しない&lt;br /&gt;
D. 種子がない&lt;/td&gt;
&lt;td class="text-center"&gt;&lt;button id="btn-seed-answer1" class="btn btn-sm btn-primary mb-1"&gt;正解を見る&lt;/button&gt;&lt;/p&gt;
&lt;div id="seed-answer1" style="display: none;"&gt;正解: A. 胚乳に栄養を蓄える&lt;/div&gt;
&lt;/td&gt;
&lt;/tr&gt;
&lt;tr style="background-color: #dfffd6;"&gt;
&lt;td&gt;2. 無胚乳種子の栄養源は？&lt;/td&gt;
&lt;td&gt;A. 胚乳&lt;br /&gt;
B. 子葉&lt;br /&gt;
C. 果実&lt;br /&gt;
D. 葉&lt;/td&gt;
&lt;td class="text-center"&gt;&lt;button id="btn-seed-answer2" class="btn btn-sm btn-primary mb-1"&gt;正解を見る&lt;/button&gt;&lt;/p&gt;
&lt;div id="seed-answer2" style="display: none;"&gt;正解: B. 子葉&lt;/div&gt;
&lt;/td&gt;
&lt;/tr&gt;
&lt;tr style="background-color: #ffffff;"&gt;
&lt;td&gt;3. 有胚乳種子の代表例は？&lt;/td&gt;
&lt;td&gt;A. ひまわり&lt;br /&gt;
B. インゲン豆&lt;br /&gt;
C. トウモロコシ&lt;br /&gt;
D. レンズ豆&lt;/td&gt;
&lt;td class="text-center"&gt;&lt;button id="btn-seed-answer3" class="btn btn-sm btn-primary mb-1"&gt;正解を見る&lt;/button&gt;&lt;/p&gt;
&lt;div id="seed-answer3" style="display: none;"&gt;正解: C. トウモロコシ&lt;/div&gt;
&lt;/td&gt;
&lt;/tr&gt;
&lt;tr style="background-color: #dfffd6;"&gt;
&lt;td&gt;4. 無胚乳種子の代表例は？&lt;/td&gt;
&lt;td&gt;A. 小麦&lt;br /&gt;
B. 稲&lt;br /&gt;
C. インゲン豆&lt;br /&gt;
D. 柿&lt;/td&gt;
&lt;td class="text-center"&gt;&lt;button id="btn-seed-answer4" class="btn btn-sm btn-primary mb-1"&gt;正解を見る&lt;/button&gt;&lt;/p&gt;
&lt;div id="seed-answer4" style="display: none;"&gt;正解: C. インゲン豆&lt;/div&gt;
&lt;/td&gt;
&lt;/tr&gt;
&lt;tr style="background-color: #ffffff;"&gt;
&lt;td&gt;5. 胚乳の役割は？&lt;/td&gt;
&lt;td&gt;A. 種子を守る&lt;br /&gt;
B. 栄養を蓄える&lt;br /&gt;
C. 水を運ぶ&lt;br /&gt;
D. 花粉を作る&lt;/td&gt;
&lt;td class="text-center"&gt;&lt;button id="btn-seed-answer5" class="btn btn-sm btn-primary mb-1"&gt;正解を見る&lt;/button&gt;&lt;/p&gt;
&lt;div id="seed-answer5" style="display: none;"&gt;正解: B. 栄養を蓄える&lt;/div&gt;
&lt;/td&gt;
&lt;/tr&gt;
&lt;tr style="background-color: #dfffd6;"&gt;
&lt;td&gt;6. 発芽に必要な条件に含まれないのは？&lt;/td&gt;
&lt;td&gt;A. 水&lt;br /&gt;
B. 空気&lt;br /&gt;
C. 温度&lt;br /&gt;
D. 光&lt;/td&gt;
&lt;td class="text-center"&gt;&lt;button id="btn-seed-answer6" class="btn btn-sm btn-primary mb-1"&gt;正解を見る&lt;/button&gt;&lt;/p&gt;
&lt;div id="seed-answer6" style="display: none;"&gt;正解: D. 光&lt;/div&gt;
&lt;/td&gt;
&lt;/tr&gt;
&lt;tr style="background-color: #ffffff;"&gt;
&lt;td&gt;7. 種子を弁当に例えると、有胚乳種子はどんな状態？&lt;/td&gt;
&lt;td&gt;A. 弁当箱を持っている&lt;br /&gt;
B. 弁当箱がない&lt;br /&gt;
C. 弁当箱が壊れている&lt;br /&gt;
D. 弁当箱を捨てている&lt;/td&gt;
&lt;td class="text-center"&gt;&lt;button id="btn-seed-answer7" class="btn btn-sm btn-primary mb-1"&gt;正解を見る&lt;/button&gt;&lt;/p&gt;
&lt;div id="seed-answer7" style="display: none;"&gt;正解: A. 弁当箱を持っている&lt;/div&gt;
&lt;/td&gt;
&lt;/tr&gt;
&lt;tr style="background-color: #dfffd6;"&gt;
&lt;td&gt;8. トウモロコシが有胚乳種子である理由は？&lt;/td&gt;
&lt;td&gt;A. 子葉に栄養を蓄えている&lt;br /&gt;
B. 胚乳に栄養を蓄えている&lt;br /&gt;
C. 根に栄養を蓄えている&lt;br /&gt;
D. 種子がない&lt;/td&gt;
&lt;td class="text-center"&gt;&lt;button id="btn-seed-answer8" class="btn btn-sm btn-primary mb-1"&gt;正解を見る&lt;/button&gt;&lt;/p&gt;
&lt;div id="seed-answer8" style="display: none;"&gt;正解: B. 胚乳に栄養を蓄えている&lt;/div&gt;
&lt;/td&gt;
&lt;/tr&gt;
&lt;tr style="background-color: #ffffff;"&gt;
&lt;td&gt;9. 無胚乳種子の栄養蓄積場所はどこ？&lt;/td&gt;
&lt;td&gt;A. 胚乳&lt;br /&gt;
B. 子葉&lt;br /&gt;
C. 果実&lt;br /&gt;
D. 葉&lt;/td&gt;
&lt;td class="text-center"&gt;&lt;button id="btn-seed-answer9" class="btn btn-sm btn-primary mb-1"&gt;正解を見る&lt;/button&gt;&lt;/p&gt;
&lt;div id="seed-answer9" style="display: none;"&gt;正解: B. 子葉&lt;/div&gt;
&lt;/td&gt;
&lt;/tr&gt;
&lt;tr style="background-color: #dfffd6;"&gt;
&lt;td&gt;10. 発芽の条件に該当するのは？&lt;/td&gt;
&lt;td&gt;A. 温度、光、水&lt;br /&gt;
B. 空気、光、温度&lt;br /&gt;
C. 水、空気、温度&lt;br /&gt;
D. 水、光、土壌&lt;/td&gt;
&lt;td class="text-center"&gt;&lt;button id="btn-seed-answer10" class="btn btn-sm btn-primary mb-1"&gt;正解を見る&lt;/button&gt;&lt;/p&gt;
&lt;div id="seed-answer10" style="display: none;"&gt;正解: C. 水、空気、温度&lt;/div&gt;
&lt;/td&gt;
&lt;/tr&gt;
&lt;/tbody&gt;
&lt;/table&gt;
&lt;/div&gt;
&lt;/div&gt;
&lt;/div&gt;
&lt;p&gt;&lt;!-- 5. CTA セクション --&gt;&lt;/p&gt;
&lt;div class="card shadow-sm mb-4" style="border: 2px solid #2e7d32;"&gt;
&lt;div class="card-body"&gt;
&lt;h2 class="h5 mb-2" style="border-left: 4px solid #2e7d32; padding-left: 0.75rem;"&gt;植物分野で点を伸ばしたい人へ──しゅん吉クエストの理科講座&lt;/h2&gt;
&lt;p class="mb-2"&gt;「発芽の条件」「光合成」「蒸散」など、植物分野は&lt;strong&gt;用語とグラフ読解&lt;/strong&gt;が多く、&lt;br /&gt;
独学だとつまずきやすい単元です。&lt;br /&gt;
受験理科専門塾&lt;strong&gt;しゅん吉クエスト&lt;/strong&gt;では、動画と演習を組み合わせて&lt;br /&gt;
&lt;strong&gt;しくみから分かる理科&lt;/strong&gt;を目指します。&lt;/p&gt;
&lt;ul class="mb-3"&gt;
&lt;li&gt;小学生〜中学生向けの植物・生物特集講座&lt;/li&gt;
&lt;li&gt;オンライン個別指導で、分からないところをその場で質問可能&lt;/li&gt;
&lt;li&gt;他単元（気体・水溶液・天体など）とのセット受講も相談OK&lt;/li&gt;
&lt;/ul&gt;
&lt;div class="d-flex flex-wrap justify-content-between align-items-center"&gt;
&lt;p class="mb-2 mb-md-0"&gt;カリキュラムや体験授業については、公式サイトからご覧いただけます。&lt;/p&gt;
&lt;p&gt;&lt;a class="btn btn-success" href="https://rika-quest.com/"&gt;&lt;br /&gt;
しゅん吉クエストの理科講座を見る&lt;br /&gt;
&lt;/a&gt;&lt;/p&gt;
&lt;/div&gt;
&lt;/div&gt;
&lt;/div&gt;
&lt;/div&gt;
&lt;p&gt;&lt;!-- クイズ用スクリプト --&gt;&lt;br /&gt;
&lt;script&gt;
  function showSeedAnswer(id) {
    var answer = document.getElementById('seed-answer' + id);
    var button = document.getElementById('btn-seed-answer' + id);
    if (answer) {
      answer.style.display = 'block';
    }
    if (button) {
      button.style.display = 'none';
    }
  }
&lt;/script&gt;&lt;/p&gt;
------</t>
  </si>
  <si>
    <t>https://rika-quest.com/column/how-to-burn/</t>
  </si>
  <si>
    <t>以下のページは不自然なワードを使用しています。
これらを適切に自然な言葉に置き換えて下さい。
なお、本文の装飾や構造は絶対に変えないでください。
【対象ページURL】
https://rika-quest.com/column/how-to-burn/
【検出された不自然ワード】
- 型
【本文】
------
&lt;div class="container my-4"&gt;
&lt;p&gt;&lt;!-- Hero セクション --&gt;&lt;/p&gt;
&lt;div class="card shadow-sm mb-4 border-0" style="background: linear-gradient(135deg, #d32f2f, #303f9f); color: #fff;"&gt;
&lt;div class="card-body p-4"&gt;
&lt;div class="d-flex flex-wrap justify-content-between align-items-center mb-2"&gt;&lt;span class="badge bg-warning text-dark mb-1" style="font-size: 0.8rem;"&gt;中学理科／化学分野&lt;/span&gt;&lt;br /&gt;
&lt;span class="badge bg-light text-dark mb-1" style="font-size: 0.75rem;"&gt;テーマ：ものの燃え方（有機物・無機物と化学変化）&lt;/span&gt;&lt;/div&gt;
&lt;h1 class="card-title mb-3" style="font-size: 1.9rem; line-height: 1.5;"&gt;ものの燃え方と化学変化──有機物・無機物の燃焼で覚える「CとH」のルール&lt;/h1&gt;
&lt;p&gt;&lt;strong&gt;結論から言うと、ろう（ろうそくの燃える成分）は炭素C・水素Hを含むので「有機物」として扱い、燃えると主に二酸化炭素CO2と水H2Oができます。&lt;/strong&gt;一方、鉄やスチールウールは金属なので「無機物」で、燃える（酸素と反応する）と酸化物（酸化鉄など）に変化します。&lt;/p&gt;
&lt;p&gt;割りばし・ダンボール・ろうそく・鉄・銅…。一見バラバラに見える「燃えるもの」ですが、炭素（C）と水素（H）の有無で整理すると、「二酸化炭素が出るのか？水が出るのか？」「金属はどう変わるのか？」が一気に見通しよくなります。&lt;/p&gt;
&lt;p class="mb-0"&gt;この単元を含む化学分野の全体像（頻出テーマと引っ掛かりポイント）は、&lt;a href="https://rika-quest.com/column/chemistry/"&gt;化学分野の特徴と引っ掛かりポイント（動画解説）&lt;/a&gt;にまとめています。&lt;/p&gt;
&lt;/div&gt;
&lt;/div&gt;
&lt;p&gt;&lt;!-- 動画セクション --&gt;&lt;/p&gt;
&lt;div class="card shadow-sm mb-4"&gt;
&lt;div class="card-body"&gt;
&lt;h2 class="h4 mb-3"&gt;動画で学ぶ：ものの燃え方の基本&lt;/h2&gt;
&lt;div class="ratio ratio-16x9 mb-3"&gt;&lt;iframe title="YouTube video player" src="https://www.youtube.com/embed/5t90JH-x-4A" width="560" height="315" frameborder="0" allowfullscreen="allowfullscreen"&gt;&lt;/iframe&gt;&lt;/div&gt;
&lt;p class="mb-0"&gt;まずは動画で&lt;strong&gt;「有機物」「無機物」「燃焼＝酸素との合体」&lt;/strong&gt;のイメージをつかんでから、&lt;br /&gt;
下のまとめ・図・クイズで知識を整理していきましょう。&lt;/p&gt;
&lt;/div&gt;
&lt;/div&gt;
&lt;p&gt;&lt;!-- 1. ものの燃え方の基本イメージ --&gt;&lt;/p&gt;
&lt;div class="card shadow-sm mb-4"&gt;
&lt;div class="card-body"&gt;
&lt;h2 class="h4 mb-3"&gt;1. ものの燃え方の基本イメージ&lt;/h2&gt;
&lt;h3 class="h5 mt-2"&gt;（1）ろうそく・割りばし・ダンボールはどう燃えている？&lt;/h3&gt;
&lt;p&gt;理科の問題では、よく&lt;strong&gt;ろうそく・割りばし・ダンボール&lt;/strong&gt;などが登場します。&lt;br /&gt;
ろうそくの場合、実は&lt;strong&gt;固体のろうそのもの&lt;/strong&gt;が燃えているわけではありません。&lt;/p&gt;
&lt;ul&gt;
&lt;li&gt;固体のろうが熱で溶けて&lt;strong&gt;液体&lt;/strong&gt;になる。&lt;/li&gt;
&lt;li&gt;液体のろうが芯を伝って上にのぼる。&lt;/li&gt;
&lt;li&gt;炎の周りで&lt;strong&gt;気体になったろう&lt;/strong&gt;が、空気中の酸素と反応して燃える。&lt;/li&gt;
&lt;/ul&gt;
&lt;p class="mb-3"&gt;割りばしやダンボールも、見た目は違っていても、&lt;strong&gt;「中身の成分が酸素と反応している」&lt;/strong&gt;という点では同じです。&lt;/p&gt;
&lt;h3 class="h5 mt-3"&gt;（2）燃焼＝「酸素と合体すること」&lt;/h3&gt;
&lt;p class="mb-2"&gt;ものが「燃える」とは、簡単に言うと&lt;strong&gt;空気中の酸素（O&lt;sub&gt;2&lt;/sub&gt;）と物質がくっつくこと&lt;/strong&gt;です。&lt;/p&gt;
&lt;ul&gt;
&lt;li&gt;空気中には見えないけれど、&lt;strong&gt;窒素（N&lt;sub&gt;2&lt;/sub&gt;）が約80％、酸素（O&lt;sub&gt;2&lt;/sub&gt;）が約20％&lt;/strong&gt;ふくまれている。&lt;/li&gt;
&lt;li&gt;ほかにも、少量の二酸化炭素（CO&lt;sub&gt;2&lt;/sub&gt;）やアルゴンなどが含まれている。&lt;/li&gt;
&lt;li&gt;燃焼では、この&lt;strong&gt;酸素と物質が合体する＝酸化&lt;/strong&gt;が起きる。&lt;/li&gt;
&lt;/ul&gt;
&lt;p class="mb-0"&gt;このあと出てくる「有機物」「無機物」の燃焼も、すべて&lt;strong&gt;酸素と合体する化学変化&lt;/strong&gt;として考えます。&lt;/p&gt;
&lt;/div&gt;
&lt;/div&gt;
&lt;p&gt;&lt;!-- 2. 有機物の燃焼：CとHに注目 --&gt;&lt;/p&gt;
&lt;div class="card shadow-sm mb-4"&gt;
&lt;div class="card-body"&gt;
&lt;h2 class="h4 mb-3"&gt;2. 有機物の燃焼──炭素と水素に注目しよう&lt;/h2&gt;
&lt;div class="row mb-3"&gt;
&lt;div class="col-md-5 mb-3"&gt;&lt;img fetchpriority="high" decoding="async" class="alignnone wp-image-148 img-fluid rounded shadow-sm" src="https://rika-quest.com/wp-content/uploads/2023/03/画像1-1-e1679302407865-1024x1024.png" sizes="(max-width: 1024px) 100vw, 1024px" srcset="https://rika-quest.com/wp-content/uploads/2023/03/画像1-1-e1679302407865-1024x1024.png 1024w, https://rika-quest.com/wp-content/uploads/2023/03/画像1-1-e1679302407865-300x300.png 300w, https://rika-quest.com/wp-content/uploads/2023/03/画像1-1-e1679302407865-150x150.png 150w, https://rika-quest.com/wp-content/uploads/2023/03/画像1-1-e1679302407865-768x768.png 768w, https://rika-quest.com/wp-content/uploads/2023/03/画像1-1-e1679302407865.png 1060w" alt="ろうそくの火が燃える仕組みと化学変化" width="1024" height="1024" /&gt;&lt;/div&gt;
&lt;div class="col-md-7 mb-3"&gt;
&lt;p&gt;割りばし・ダンボール・ろうそくなどは、&lt;strong&gt;炭素（C）と水素（H）を主成分とする物質&lt;/strong&gt;です。&lt;br /&gt;
このような物質を&lt;strong&gt;有機物&lt;/strong&gt;と呼びます。&lt;/p&gt;
&lt;p class="mb-2"&gt;有機物を燃やすと、炭素と水素がそれぞれ酸素と合体して、次のような物質ができます。&lt;/p&gt;
&lt;div class="table-responsive mb-3"&gt;
&lt;table class="table table-bordered align-middle mb-0"&gt;
&lt;thead style="background-color: #ffe0b2;"&gt;
&lt;tr class="text-center"&gt;
&lt;th scope="col"&gt;反応する粒&lt;/th&gt;
&lt;th scope="col"&gt;燃焼後にできる物質&lt;/th&gt;
&lt;/tr&gt;
&lt;/thead&gt;
&lt;tbody&gt;
&lt;tr&gt;
&lt;td&gt;炭素（C）＋酸素（O&lt;sub&gt;2&lt;/sub&gt;）&lt;/td&gt;
&lt;td&gt;&lt;strong&gt;二酸化炭素（CO&lt;sub&gt;2&lt;/sub&gt;）&lt;/strong&gt;&lt;/td&gt;
&lt;/tr&gt;
&lt;tr style="background-color: #fff3e0;"&gt;
&lt;td&gt;水素（H）＋酸素（O&lt;sub&gt;2&lt;/sub&gt;）&lt;/td&gt;
&lt;td&gt;&lt;strong&gt;水（H&lt;sub&gt;2&lt;/sub&gt;O）&lt;/strong&gt;&lt;/td&gt;
&lt;/tr&gt;
&lt;/tbody&gt;
&lt;/table&gt;
&lt;/div&gt;
&lt;p class="mb-0"&gt;入試レベルでは、&lt;strong&gt;「CがCO&lt;sub&gt;2&lt;/sub&gt;になる」「HがH&lt;sub&gt;2&lt;/sub&gt;Oになる」&lt;/strong&gt;という対応関係を覚えておくと、&lt;br /&gt;
「発生したCO&lt;sub&gt;2&lt;/sub&gt;・H&lt;sub&gt;2&lt;/sub&gt;Oの質量から、もとの有機物の質量を求める」などの計算問題が解きやすくなります。&lt;/p&gt;
&lt;/div&gt;
&lt;/div&gt;
&lt;h3 class="h5 mt-3"&gt;有機物のポイント整理&lt;/h3&gt;
&lt;ul&gt;
&lt;li&gt;&lt;strong&gt;主成分：&lt;/strong&gt;炭素（C）、水素（H）&lt;/li&gt;
&lt;li&gt;&lt;strong&gt;燃焼すると：&lt;/strong&gt;
&lt;ul&gt;
&lt;li&gt;炭素 → 二酸化炭素（CO&lt;sub&gt;2&lt;/sub&gt;）&lt;/li&gt;
&lt;li&gt;水素 → 水（H&lt;sub&gt;2&lt;/sub&gt;O）&lt;/li&gt;
&lt;/ul&gt;
&lt;/li&gt;
&lt;li&gt;&lt;strong&gt;代表例：&lt;/strong&gt;木材、紙、ダンボール、ろうそくのろうなど&lt;/li&gt;
&lt;/ul&gt;
&lt;/div&gt;
&lt;/div&gt;
&lt;p&gt;&lt;!-- 3. 無機物（金属）の燃焼 --&gt;&lt;/p&gt;
&lt;div class="card shadow-sm mb-4"&gt;
&lt;div class="card-body"&gt;
&lt;h2 class="h4 mb-3"&gt;3. 無機物（金属）の燃焼──別物質「酸化物」に変わる&lt;/h2&gt;
&lt;div class="row mb-3"&gt;
&lt;div class="col-md-6 mb-3"&gt;
&lt;p&gt;有機物に対して、&lt;strong&gt;炭素を含まない金属など&lt;/strong&gt;は、ここでは&lt;strong&gt;無機物&lt;/strong&gt;として扱います。&lt;br /&gt;
代表例は&lt;strong&gt;鉄（Fe）&lt;/strong&gt;や&lt;strong&gt;銅（Cu）&lt;/strong&gt;です。&lt;/p&gt;
&lt;p class="mb-2"&gt;金属を熱して酸素と反応させると、&lt;strong&gt;金属酸化物&lt;/strong&gt;と呼ばれる別物質になります。&lt;/p&gt;
&lt;ul&gt;
&lt;li&gt;鉄（Fe）＋酸素（O&lt;sub&gt;2&lt;/sub&gt;）→ 酸化鉄（FeO、Fe&lt;sub&gt;2&lt;/sub&gt;O&lt;sub&gt;3&lt;/sub&gt;など）&lt;/li&gt;
&lt;li&gt;銅（Cu）＋酸素（O&lt;sub&gt;2&lt;/sub&gt;）→ 酸化銅（CuO）&lt;/li&gt;
&lt;/ul&gt;
&lt;p class="mb-0"&gt;酸化したあとの鉄や銅は、&lt;strong&gt;電気を通しにくくなるなど、金属としての性質を失って&lt;/strong&gt;しまいます。&lt;br /&gt;
見た目も「ピカピカした金属」から「黒っぽく、粉っぽい酸化物」に変化します。&lt;/p&gt;
&lt;/div&gt;
&lt;div class="col-md-6 mb-3"&gt;&lt;img decoding="async" class="alignnone size-large wp-image-419 img-fluid rounded shadow-sm" src="https://rika-quest.com/wp-content/uploads/2023/03/画像3-5-1024x816.png" sizes="(max-width: 1024px) 100vw, 1024px" srcset="https://rika-quest.com/wp-content/uploads/2023/03/画像3-5-1024x816.png 1024w, https://rika-quest.com/wp-content/uploads/2023/03/画像3-5-300x239.png 300w, https://rika-quest.com/wp-content/uploads/2023/03/画像3-5-768x612.png 768w, https://rika-quest.com/wp-content/uploads/2023/03/画像3-5-1536x1223.png 1536w, https://rika-quest.com/wp-content/uploads/2023/03/画像3-5-2048x1631.png 2048w" alt="化学変化を通じて物質の変化を学ぶ重要なポイント" width="1024" height="816" /&gt;&lt;/div&gt;
&lt;/div&gt;
&lt;blockquote style="font-size: 0.95rem;"&gt;&lt;p&gt;「消しゴムとお好み焼きを合体させたらキリンができた」くらい、&lt;br /&gt;
もとの物質と燃焼後の物質は&lt;strong&gt;全然別物&lt;/strong&gt;なんだ、という感覚を持とう。&lt;/p&gt;&lt;/blockquote&gt;
&lt;h3 class="h5 mt-3"&gt;無機物のポイント整理&lt;/h3&gt;
&lt;ul&gt;
&lt;li&gt;&lt;strong&gt;主成分：&lt;/strong&gt;金属（鉄・銅など）&lt;/li&gt;
&lt;li&gt;&lt;strong&gt;燃焼後：&lt;/strong&gt;酸素と結びついて&lt;strong&gt;酸化鉄・酸化銅&lt;/strong&gt;などの酸化物になる。&lt;/li&gt;
&lt;li&gt;&lt;strong&gt;性質の変化：&lt;/strong&gt;見た目・色・電気の通しやすさなどが変わり、&lt;strong&gt;「金属らしさ」が失われる。&lt;/strong&gt;&lt;/li&gt;
&lt;li&gt;有機物の燃焼とちがって、&lt;strong&gt;二酸化炭素や水が主役ではない&lt;/strong&gt;点に注意。&lt;/li&gt;
&lt;/ul&gt;
&lt;/div&gt;
&lt;/div&gt;
&lt;p&gt;&lt;!-- 4. まとめ表（元のまとめの再構成） --&gt;&lt;/p&gt;
&lt;div class="card shadow-sm mb-4"&gt;
&lt;div class="card-body"&gt;
&lt;h2 class="h4 mb-3"&gt;4. ものの燃え方のまとめ表&lt;/h2&gt;
&lt;p class="mb-2"&gt;元のまとめを、入試でもそのまま使えるように表で整理しました。&lt;/p&gt;
&lt;div class="table-responsive"&gt;
&lt;table class="table table-bordered align-middle mb-0"&gt;
&lt;thead style="background-color: #dfffd6;"&gt;
&lt;tr class="text-center"&gt;
&lt;th style="width: 30%;" scope="col"&gt;ポイント&lt;/th&gt;
&lt;th style="width: 70%;" scope="col"&gt;内容&lt;/th&gt;
&lt;/tr&gt;
&lt;/thead&gt;
&lt;tbody&gt;
&lt;tr style="background-color: #ffffff;"&gt;
&lt;td class="fw-bold"&gt;有機物の燃焼&lt;/td&gt;
&lt;td&gt;– 主成分：炭素（C）、水素（H）&lt;br /&gt;
– 燃焼の化学反応：&lt;br /&gt;
炭素 + 酸素 → 二酸化炭素（CO&lt;sub&gt;2&lt;/sub&gt;）&lt;br /&gt;
水素 + 酸素 → 水（H&lt;sub&gt;2&lt;/sub&gt;O）&lt;br /&gt;
– 酸素（O&lt;sub&gt;2&lt;/sub&gt;）は空気中の約20％を占める&lt;/td&gt;
&lt;/tr&gt;
&lt;tr style="background-color: #dfffd6;"&gt;
&lt;td class="fw-bold"&gt;無機物の燃焼&lt;/td&gt;
&lt;td&gt;– 主成分：金属（例：鉄、銅）&lt;br /&gt;
– 燃焼の化学反応：&lt;br /&gt;
鉄 + 酸素 → 酸化鉄（FeO, Fe&lt;sub&gt;2&lt;/sub&gt;O&lt;sub&gt;3&lt;/sub&gt; など）&lt;br /&gt;
銅 + 酸素 → 酸化銅（CuO）&lt;br /&gt;
– 燃焼後、金属としての性質（電気を通すなど）が失われる&lt;/td&gt;
&lt;/tr&gt;
&lt;tr style="background-color: #ffffff;"&gt;
&lt;td class="fw-bold"&gt;燃焼の特徴&lt;/td&gt;
&lt;td&gt;– 燃焼とは「酸素と合体すること」（酸化）&lt;br /&gt;
– 燃焼後、&lt;strong&gt;物質の性質が変化する化学変化&lt;/strong&gt;である&lt;/td&gt;
&lt;/tr&gt;
&lt;tr style="background-color: #dfffd6;"&gt;
&lt;td class="fw-bold"&gt;日常の例&lt;/td&gt;
&lt;td&gt;– ろうそく：液体になったろうが芯をのぼり、気体となって燃焼&lt;br /&gt;
– 鉄橋・銅線：長期間の酸化や加熱により、表面が酸化物になり性質が変わる&lt;/td&gt;
&lt;/tr&gt;
&lt;/tbody&gt;
&lt;/table&gt;
&lt;/div&gt;
&lt;/div&gt;
&lt;/div&gt;
&lt;p&gt;&lt;!-- 5. クイズセクション --&gt;&lt;/p&gt;
&lt;div class="card shadow-sm mb-4"&gt;
&lt;div class="card-body"&gt;
&lt;h2 class="h4 mb-3"&gt;5. ものの燃え方に関するクイズ（10問）&lt;/h2&gt;
&lt;p&gt;有機物・無機物・燃焼・酸化の理解度を、10問のクイズで確認しましょう。&lt;br /&gt;
各問題の&lt;strong&gt;「正解を見る」ボタン&lt;/strong&gt;を押すと答えが表示され、ボタンは消えます。&lt;/p&gt;
&lt;div class="table-responsive"&gt;
&lt;table class="table table-bordered align-middle"&gt;
&lt;thead style="background-color: #dfffd6;"&gt;
&lt;tr class="text-center"&gt;
&lt;th style="width: 40%;" scope="col"&gt;問題&lt;/th&gt;
&lt;th style="width: 40%;" scope="col"&gt;選択肢&lt;/th&gt;
&lt;th style="width: 20%;" scope="col"&gt;正解を見る&lt;/th&gt;
&lt;/tr&gt;
&lt;/thead&gt;
&lt;tbody&gt;
&lt;tr style="background-color: #ffffff;"&gt;
&lt;td&gt;1. 炭素が燃焼すると生成される物質は？&lt;/td&gt;
&lt;td&gt;A. 水&lt;br /&gt;
B. 二酸化炭素&lt;br /&gt;
C. 酸化鉄&lt;br /&gt;
D. 酸素&lt;/td&gt;
&lt;td class="text-center"&gt;&lt;button id="btn-answer1" class="btn btn-sm btn-primary mb-1"&gt;正解を見る&lt;/button&gt;&lt;/p&gt;
&lt;div id="answer1" style="display: none;"&gt;正解: B. 二酸化炭素&lt;/div&gt;
&lt;/td&gt;
&lt;/tr&gt;
&lt;tr style="background-color: #dfffd6;"&gt;
&lt;td&gt;2. 水素が燃焼すると生成される物質は？&lt;/td&gt;
&lt;td&gt;A. 二酸化炭素&lt;br /&gt;
B. 水&lt;br /&gt;
C. 酸化銅&lt;br /&gt;
D. 酸化鉄&lt;/td&gt;
&lt;td class="text-center"&gt;&lt;button id="btn-answer2" class="btn btn-sm btn-primary mb-1"&gt;正解を見る&lt;/button&gt;&lt;/p&gt;
&lt;div id="answer2" style="display: none;"&gt;正解: B. 水&lt;/div&gt;
&lt;/td&gt;
&lt;/tr&gt;
&lt;tr style="background-color: #ffffff;"&gt;
&lt;td&gt;3. 無機物の例として正しいものは？&lt;/td&gt;
&lt;td&gt;A. ろうそく&lt;br /&gt;
B. 木材&lt;br /&gt;
C. 鉄&lt;br /&gt;
D. プラスチック&lt;/td&gt;
&lt;td class="text-center"&gt;&lt;button id="btn-answer3" class="btn btn-sm btn-primary mb-1"&gt;正解を見る&lt;/button&gt;&lt;/p&gt;
&lt;div id="answer3" style="display: none;"&gt;正解: C. 鉄&lt;/div&gt;
&lt;/td&gt;
&lt;/tr&gt;
&lt;tr style="background-color: #dfffd6;"&gt;
&lt;td&gt;4. 酸素が空気中に占める割合は？&lt;/td&gt;
&lt;td&gt;A. 10%&lt;br /&gt;
B. 20%&lt;br /&gt;
C. 50%&lt;br /&gt;
D. 80%&lt;/td&gt;
&lt;td class="text-center"&gt;&lt;button id="btn-answer4" class="btn btn-sm btn-primary mb-1"&gt;正解を見る&lt;/button&gt;&lt;/p&gt;
&lt;div id="answer4" style="display: none;"&gt;正解: B. 20%&lt;/div&gt;
&lt;/td&gt;
&lt;/tr&gt;
&lt;tr style="background-color: #ffffff;"&gt;
&lt;td&gt;5. 銅を燃やした後に生成される物質は？&lt;/td&gt;
&lt;td&gt;A. 酸化鉄&lt;br /&gt;
B. 酸化銅&lt;br /&gt;
C. 二酸化炭素&lt;br /&gt;
D. 水&lt;/td&gt;
&lt;td class="text-center"&gt;&lt;button id="btn-answer5" class="btn btn-sm btn-primary mb-1"&gt;正解を見る&lt;/button&gt;&lt;/p&gt;
&lt;div id="answer5" style="display: none;"&gt;正解: B. 酸化銅&lt;/div&gt;
&lt;/td&gt;
&lt;/tr&gt;
&lt;tr style="background-color: #dfffd6;"&gt;
&lt;td&gt;6. ろうそくの燃焼に直接関与しているのは？&lt;/td&gt;
&lt;td&gt;A. 固体のろう&lt;br /&gt;
B. 液体のろう&lt;br /&gt;
C. 酸化鉄&lt;br /&gt;
D. 鉄粉&lt;/td&gt;
&lt;td class="text-center"&gt;&lt;button id="btn-answer6" class="btn btn-sm btn-primary mb-1"&gt;正解を見る&lt;/button&gt;&lt;/p&gt;
&lt;div id="answer6" style="display: none;"&gt;正解: B. 液体のろう（気体になったろうが燃える）&lt;/div&gt;
&lt;/td&gt;
&lt;/tr&gt;
&lt;tr style="background-color: #ffffff;"&gt;
&lt;td&gt;7. 燃焼が起こるために必ず必要な成分は？&lt;/td&gt;
&lt;td&gt;A. 水&lt;br /&gt;
B. 酸素&lt;br /&gt;
C. 二酸化炭素&lt;br /&gt;
D. 窒素&lt;/td&gt;
&lt;td class="text-center"&gt;&lt;button id="btn-answer7" class="btn btn-sm btn-primary mb-1"&gt;正解を見る&lt;/button&gt;&lt;/p&gt;
&lt;div id="answer7" style="display: none;"&gt;正解: B. 酸素&lt;/div&gt;
&lt;/td&gt;
&lt;/tr&gt;
&lt;tr style="background-color: #dfffd6;"&gt;
&lt;td&gt;8. 酸化鉄はどの金属から生成される？&lt;/td&gt;
&lt;td&gt;A. 銅&lt;br /&gt;
B. 鉄&lt;br /&gt;
C. アルミニウム&lt;br /&gt;
D. 亜鉛&lt;/td&gt;
&lt;td class="text-center"&gt;&lt;button id="btn-answer8" class="btn btn-sm btn-primary mb-1"&gt;正解を見る&lt;/button&gt;&lt;/p&gt;
&lt;div id="answer8" style="display: none;"&gt;正解: B. 鉄&lt;/div&gt;
&lt;/td&gt;
&lt;/tr&gt;
&lt;tr style="background-color: #ffffff;"&gt;
&lt;td&gt;9. 無機物（金属）の燃焼後に生成される物質の総称は？&lt;/td&gt;
&lt;td&gt;A. 二酸化炭素&lt;br /&gt;
B. 水&lt;br /&gt;
C. 酸化物&lt;br /&gt;
D. 酸素&lt;/td&gt;
&lt;td class="text-center"&gt;&lt;button id="btn-answer9" class="btn btn-sm btn-primary mb-1"&gt;正解を見る&lt;/button&gt;&lt;/p&gt;
&lt;div id="answer9" style="display: none;"&gt;正解: C. 酸化物&lt;/div&gt;
&lt;/td&gt;
&lt;/tr&gt;
&lt;tr style="background-color: #dfffd6;"&gt;
&lt;td&gt;10. 木材の燃焼によって主に発生する物質は？&lt;/td&gt;
&lt;td&gt;A. 酸化銅&lt;br /&gt;
B. 二酸化炭素&lt;br /&gt;
C. 酸化鉄&lt;br /&gt;
D. 窒素&lt;/td&gt;
&lt;td class="text-center"&gt;&lt;button id="btn-answer10" class="btn btn-sm btn-primary mb-1"&gt;正解を見る&lt;/button&gt;&lt;/p&gt;
&lt;div id="answer10" style="display: none;"&gt;正解: B. 二酸化炭素&lt;/div&gt;
&lt;/td&gt;
&lt;/tr&gt;
&lt;/tbody&gt;
&lt;/table&gt;
&lt;/div&gt;
&lt;/div&gt;
&lt;/div&gt;
&lt;p&gt;&lt;!-- 6. まとめ（H2） --&gt;&lt;/p&gt;
&lt;div class="card shadow-sm mb-4"&gt;
&lt;div class="card-body"&gt;
&lt;h2 class="h4 mb-3"&gt;6. まとめ──「有機物＝CとH」「無機物＝金属と酸化物」で整理する&lt;/h2&gt;
&lt;ul class="mb-3"&gt;
&lt;li&gt;割りばし・ダンボール・ろうそくなどの&lt;strong&gt;有機物&lt;/strong&gt;は、&lt;strong&gt;炭素（C）と水素（H）&lt;/strong&gt;を含み、燃えると&lt;strong&gt;CO&lt;sub&gt;2&lt;/sub&gt;とH&lt;sub&gt;2&lt;/sub&gt;O&lt;/strong&gt;をつくる。&lt;/li&gt;
&lt;li&gt;鉄・銅などの&lt;strong&gt;無機物（金属）&lt;/strong&gt;は、酸素と反応して&lt;strong&gt;酸化鉄・酸化銅などの酸化物&lt;/strong&gt;に変わり、金属としての性質を失う。&lt;/li&gt;
&lt;li&gt;&lt;strong&gt;燃焼とは酸素との合体（酸化）であり、燃焼後は別の物質になっている＝化学変化&lt;/strong&gt;である。&lt;/li&gt;
&lt;li&gt;入試問題では、&lt;strong&gt;「何が燃えて、何ができたか」&lt;/strong&gt;を意識すると、質量計算やグラフ問題も理解しやすくなる。&lt;/li&gt;
&lt;li&gt;「消しゴム＋お好み焼き＝キリン」くらい、&lt;strong&gt;燃焼前後は全くの別物&lt;/strong&gt;というイメージを持つと、化学変化の本質がつかみやすい。&lt;/li&gt;
&lt;/ul&gt;
&lt;p class="mb-0"&gt;単なる暗記ではなく、&lt;strong&gt;「CはCO&lt;sub&gt;2&lt;/sub&gt;、HはH&lt;sub&gt;2&lt;/sub&gt;O、金属は酸化物」&lt;/strong&gt;という対応関係で整理しておくと、&lt;br /&gt;
物質の変化単元全体がつながって見えてきます。&lt;/p&gt;
&lt;/div&gt;
&lt;/div&gt;
&lt;p&gt;&lt;!-- 四角のCTA --&gt;&lt;/p&gt;
&lt;div class="card shadow-sm mb-4" style="border: 2px solid #d32f2f;"&gt;
&lt;div class="card-body"&gt;
&lt;h2 class="h5 mb-2" style="border-left: 4px solid #d32f2f; padding-left: 0.75rem;"&gt;「燃焼」と「化学変化」を入試レベルまで仕上げたい人へ&lt;/h2&gt;
&lt;p class="mb-2"&gt;有機物・無機物・酸化・還元・質量保存…。&lt;br /&gt;
物質の変化は、中学理科でも&lt;strong&gt;得点差がつきやすい重要単元&lt;/strong&gt;です。&lt;/p&gt;
&lt;ul class="mb-3"&gt;
&lt;li&gt;燃焼・熱分解・化合・分解などの典型実験の整理&lt;/li&gt;
&lt;li&gt;グラフ・表を使った質量計算・思考問題の演習&lt;/li&gt;
&lt;li&gt;動画＋オンライン個別でのフォロー（中学受験・高校受験対応）&lt;/li&gt;
&lt;/ul&gt;
&lt;div class="d-flex flex-wrap justify-content-between align-items-center"&gt;
&lt;p class="mb-2 mb-md-0"&gt;受験理科専門塾「しゅん吉クエスト」では、&lt;br class="d-none d-md-inline" /&gt;化学分野が苦手な受験生でも&lt;strong&gt;「考え方から」&lt;/strong&gt;理解できるカリキュラムを用意しています。&lt;/p&gt;
&lt;p&gt;&lt;a class="btn btn-danger" href="https://rika-quest.com/"&gt;&lt;br /&gt;
カリキュラム・講座の詳細を見る&lt;br /&gt;
&lt;/a&gt;&lt;/p&gt;
&lt;/div&gt;
&lt;/div&gt;
&lt;/div&gt;
&lt;/div&gt;
&lt;p&gt;&lt;!-- クイズ用スクリプト --&gt;&lt;br /&gt;
&lt;script&gt;
  function showCombustionAnswer(id) {
    var answer = document.getElementById('answer' + id);
    var button = document.getElementById('btn-answer' + id);
    if (answer) {
      answer.style.display = 'block';
    }
    if (button) {
      button.style.display = 'none';
    }
  }
&lt;/script&gt;&lt;/p&gt;
------</t>
  </si>
  <si>
    <t>https://rika-quest.com/column/insect/</t>
  </si>
  <si>
    <t>以下のページは不自然なワードを使用しています。
これらを適切に自然な言葉に置き換えて下さい。
なお、本文の装飾や構造は絶対に変えないでください。
【対象ページURL】
https://rika-quest.com/column/insect/
【検出された不自然ワード】
- 型
【本文】
------
&lt;div id="top" class="container my-4"&gt;
&lt;p&gt;&lt;!-- Hero Section --&gt;&lt;/p&gt;
&lt;div class="card shadow-sm mb-4 border-0" style="background: linear-gradient(135deg, #00796b, #f9a825); color: #fff;"&gt;
&lt;div class="card-body p-4"&gt;
&lt;div class="d-flex flex-wrap justify-content-between align-items-center mb-2"&gt;&lt;span class="badge bg-warning text-dark mb-1" style="font-size: 0.8rem;"&gt;中学受験／理科・生物&lt;/span&gt;&lt;br /&gt;
&lt;span class="badge bg-light text-dark mb-1" style="font-size: 0.75rem;"&gt;テーマ：昆虫の分類・完全変態／不完全変態&lt;/span&gt;&lt;/div&gt;
&lt;h1 class="card-title mb-3" style="font-size: 1.9rem; line-height: 1.5;"&gt;昆虫の分類をイメージで理解する──無脊椎動物・完全変態／不完全変態&lt;/h1&gt;
&lt;p class="card-text mb-0" style="font-size: 0.98rem;"&gt;「完全変態？ 不完全変態？」──言葉だけ聞くと難しそうですが、&lt;strong&gt;背骨の有無・さなぎの有無&lt;/strong&gt;という&lt;br /&gt;
シンプルな視点で整理すれば、一気に分かりやすくなります。&lt;br /&gt;
このページでは動画と図をもとに、&lt;strong&gt;無脊椎動物としての昆虫&lt;/strong&gt;から、&lt;br /&gt;
&lt;strong&gt;完全変態／不完全変態の違い&lt;/strong&gt;までをまとめとクイズで確認していきます。&lt;/p&gt;
&lt;p class="mb-0" style="font-size: 0.95rem;"&gt;生物分野の全体像（よく出るテーマと引っ掛かりポイント）は、&lt;a href="https://rika-quest.com/column/creature/"&gt;全体像はこちら&lt;/a&gt;で確認できます。&lt;/p&gt;
&lt;/div&gt;
&lt;/div&gt;
&lt;p&gt;&lt;!-- 動画 --&gt;&lt;/p&gt;
&lt;div class="card shadow-sm mb-4"&gt;
&lt;div class="card-header bg-light"&gt;
&lt;h2 class="h5 mb-0"&gt;動画で学ぶ：昆虫の分類（完全変態・不完全変態）&lt;/h2&gt;
&lt;/div&gt;
&lt;div class="card-body"&gt;
&lt;div class="ratio ratio-16x9 mb-3"&gt;&lt;iframe title="YouTube video player" src="https://www.youtube.com/embed/GDuqekqVWQU" frameborder="0" allowfullscreen="allowfullscreen"&gt;&lt;/iframe&gt;&lt;/div&gt;
&lt;p class="mb-0"&gt;まずは動画で、無脊椎動物の中での昆虫の位置づけと、完全変態・不完全変態のイメージをつかみましょう。&lt;/p&gt;
&lt;/div&gt;
&lt;/div&gt;
&lt;p&gt;&lt;!-- 無脊椎動物と昆虫 --&gt;&lt;/p&gt;
&lt;div class="card shadow-sm mb-4"&gt;
&lt;div class="card-header bg-light"&gt;
&lt;h2 class="h5 mb-0"&gt;無脊椎動物と昆虫の位置づけ&lt;/h2&gt;
&lt;/div&gt;
&lt;div class="card-body"&gt;
&lt;p&gt;動物の分類は、まず大きく&lt;strong&gt;脊椎動物（背骨がある）&lt;/strong&gt;と&lt;strong&gt;無脊椎動物（背骨がない）&lt;/strong&gt;に分けるところからスタートします。&lt;/p&gt;
&lt;div class="row g-3 align-items-start mb-3"&gt;
&lt;div class="col-md-6"&gt;
&lt;ul class="mb-2"&gt;
&lt;li&gt;&lt;strong&gt;脊椎動物&lt;/strong&gt;：背骨を持つグループ（魚類・両生類・はちゅう類・鳥類・ほ乳類など）。&lt;/li&gt;
&lt;li&gt;&lt;strong&gt;無脊椎動物&lt;/strong&gt;：背骨を持たないグループ。&lt;br /&gt;
代表的なのは、&lt;/p&gt;
&lt;ul&gt;
&lt;li&gt;昆虫（チョウ・カブトムシ・バッタ など）&lt;/li&gt;
&lt;li&gt;クモ類&lt;/li&gt;
&lt;li&gt;エビ・カニなどの&lt;strong&gt;甲殻類&lt;/strong&gt;&lt;/li&gt;
&lt;/ul&gt;
&lt;/li&gt;
&lt;/ul&gt;
&lt;p class="mb-0"&gt;今回の主役は、この&lt;strong&gt;無脊椎動物の中の「昆虫」&lt;/strong&gt;です。&lt;/p&gt;
&lt;/div&gt;
&lt;div class="col-md-6"&gt;
&lt;div class="p-3 rounded" style="background-color: #e0f2f1;"&gt;
&lt;h3 class="h6"&gt;ポイント：背骨の有無で大きく分ける&lt;/h3&gt;
&lt;ul class="mb-0"&gt;
&lt;li&gt;背骨があるかどうかで、まず&lt;strong&gt;二大グループ&lt;/strong&gt;に分かれる。&lt;/li&gt;
&lt;li&gt;昆虫・クモ・エビ・カニのような「虫っぽい生き物」は、多くが&lt;strong&gt;無脊椎動物&lt;/strong&gt;。&lt;/li&gt;
&lt;li&gt;分類問題では、背骨の有無が問われることも多い。&lt;/li&gt;
&lt;/ul&gt;
&lt;/div&gt;
&lt;/div&gt;
&lt;/div&gt;
&lt;p class="mb-0"&gt;無脊椎動物である昆虫は、さらに&lt;strong&gt;完全変態&lt;/strong&gt;と&lt;strong&gt;不完全変態&lt;/strong&gt;に分けて考えると整理しやすくなります。&lt;/p&gt;
&lt;/div&gt;
&lt;/div&gt;
&lt;p&gt;&lt;!-- 完全変態と不完全変態 --&gt;&lt;/p&gt;
&lt;div class="card shadow-sm mb-4"&gt;
&lt;div class="card-header bg-light"&gt;
&lt;h2 class="h5 mb-0"&gt;完全変態と不完全変態の違い&lt;/h2&gt;
&lt;/div&gt;
&lt;div class="card-body"&gt;
&lt;div class="row g-3 align-items-start mb-3"&gt;
&lt;div class="col-md-5"&gt;
&lt;div class="text-center mb-2"&gt;&lt;img decoding="async" class="img-fluid" src="https://rika-quest.com/wp-content/uploads/2023/04/画像4-1024x950.png" alt="昆虫の完全変態と不完全変態を比較する図" /&gt;&lt;/div&gt;
&lt;p class="small text-muted text-center mb-0"&gt;幼虫の姿と成虫の姿がどれくらい違うかに注目すると、完全変態か不完全変態かが見えてきます。&lt;/p&gt;
&lt;/div&gt;
&lt;div class="col-md-7"&gt;
&lt;h3 class="h6"&gt;完全変態とは？&lt;/h3&gt;
&lt;p&gt;&lt;strong&gt;完全変態&lt;/strong&gt;の昆虫は、&lt;br /&gt;
&lt;strong&gt;「幼虫 → さなぎ → 成虫」&lt;/strong&gt;というはっきりした段階を経ます。&lt;br /&gt;
カブトムシのように、&lt;strong&gt;幼虫と成虫の姿がまるで別物&lt;/strong&gt;なのが特徴です。&lt;/p&gt;
&lt;ul&gt;
&lt;li&gt;間に&lt;strong&gt;さなぎの段階&lt;/strong&gt;をはさむ。&lt;/li&gt;
&lt;li&gt;幼虫と成虫の生活場所・エサ・姿が大きく変わることが多い。&lt;/li&gt;
&lt;li&gt;例：カブトムシ、チョウ、ハチ、ハエ、甲虫類 など。&lt;/li&gt;
&lt;/ul&gt;
&lt;h3 class="h6 mt-3"&gt;不完全変態とは？&lt;/h3&gt;
&lt;p&gt;&lt;strong&gt;不完全変態&lt;/strong&gt;の昆虫は、&lt;br /&gt;
&lt;strong&gt;「幼虫 → 成虫」&lt;/strong&gt;と変化し、さなぎの段階をとりません。&lt;br /&gt;
コオロギの子どもを思い浮かべると分かりやすく、&lt;strong&gt;小さいだけで姿はほぼコオロギ&lt;/strong&gt;です。&lt;/p&gt;
&lt;ul&gt;
&lt;li&gt;&lt;strong&gt;さなぎにならず&lt;/strong&gt;、脱皮をくり返しながら成虫に近づいていく。&lt;/li&gt;
&lt;li&gt;幼虫の姿が成虫に近く、「ミニチュア版」に見える。&lt;/li&gt;
&lt;li&gt;例：コオロギ、バッタ など。&lt;/li&gt;
&lt;/ul&gt;
&lt;/div&gt;
&lt;/div&gt;
&lt;div class="table-responsive"&gt;
&lt;table class="table table-bordered align-middle"&gt;
&lt;thead style="background-color: #dfffd6;"&gt;
&lt;tr class="text-center"&gt;
&lt;th&gt;分類&lt;/th&gt;
&lt;th&gt;変態の流れ&lt;/th&gt;
&lt;th&gt;代表例&lt;/th&gt;
&lt;th&gt;ポイント&lt;/th&gt;
&lt;/tr&gt;
&lt;/thead&gt;
&lt;tbody&gt;
&lt;tr style="background-color: #ffffff;"&gt;
&lt;td&gt;&lt;strong&gt;完全変態&lt;/strong&gt;&lt;/td&gt;
&lt;td&gt;幼虫 → さなぎ → 成虫&lt;/td&gt;
&lt;td&gt;カブトムシ、チョウ、ハチ、ハエ、甲虫類&lt;/td&gt;
&lt;td&gt;さなぎの段階あり。幼虫と成虫の姿が大きく違う。&lt;/td&gt;
&lt;/tr&gt;
&lt;tr style="background-color: #dfffd6;"&gt;
&lt;td&gt;&lt;strong&gt;不完全変態&lt;/strong&gt;&lt;/td&gt;
&lt;td&gt;幼虫 → 成虫（さなぎなし）&lt;/td&gt;
&lt;td&gt;コオロギ、バッタ など&lt;/td&gt;
&lt;td&gt;幼虫が成虫の「小型版」のように見える。さなぎにならない。&lt;/td&gt;
&lt;/tr&gt;
&lt;/tbody&gt;
&lt;/table&gt;
&lt;/div&gt;
&lt;p class="mb-0"&gt;入試では、&lt;strong&gt;「この昆虫は完全変態？ 不完全変態？」&lt;/strong&gt;という形で問われることが多いので、&lt;br /&gt;
教科書・テキストに登場する主な昆虫については、どちらに分類されるかを一覧で確認しておきましょう。&lt;/p&gt;
&lt;/div&gt;
&lt;/div&gt;
&lt;p&gt;&lt;!-- まとめ表 --&gt;&lt;/p&gt;
&lt;div class="card shadow-sm mb-4"&gt;
&lt;div class="card-header bg-light"&gt;
&lt;h2 class="h5 mb-0"&gt;昆虫の分類についてのまとめ&lt;/h2&gt;
&lt;/div&gt;
&lt;div class="card-body"&gt;
&lt;div class="table-responsive mb-3"&gt;
&lt;table class="table table-bordered align-middle"&gt;
&lt;thead style="background-color: #dfffd6;"&gt;
&lt;tr&gt;
&lt;th&gt;項目&lt;/th&gt;
&lt;th&gt;内容&lt;/th&gt;
&lt;/tr&gt;
&lt;/thead&gt;
&lt;tbody&gt;
&lt;tr style="background-color: #ffffff;"&gt;
&lt;td&gt;&lt;strong&gt;無脊椎動物とは&lt;/strong&gt;&lt;/td&gt;
&lt;td&gt;– 背骨がない動物のこと&lt;br /&gt;
– 昆虫、クモ、エビ、カニなどの甲殻類が含まれる&lt;/td&gt;
&lt;/tr&gt;
&lt;tr style="background-color: #dfffd6;"&gt;
&lt;td&gt;&lt;strong&gt;完全変態&lt;/strong&gt;&lt;/td&gt;
&lt;td&gt;– 幼虫 → さなぎ → 成虫という過程を経る&lt;br /&gt;
– 例: カブトムシ、チョウ、ハチ、ハエ、甲虫類&lt;/td&gt;
&lt;/tr&gt;
&lt;tr style="background-color: #ffffff;"&gt;
&lt;td&gt;&lt;strong&gt;不完全変態&lt;/strong&gt;&lt;/td&gt;
&lt;td&gt;– 幼虫が直接成虫に変化（さなぎの段階がない）&lt;br /&gt;
– 例: コオロギ、バッタ&lt;/td&gt;
&lt;/tr&gt;
&lt;tr style="background-color: #dfffd6;"&gt;
&lt;td&gt;&lt;strong&gt;昆虫の分類ポイント&lt;/strong&gt;&lt;/td&gt;
&lt;td&gt;– 完全変態か不完全変態かで分類&lt;br /&gt;
– &lt;strong&gt;さなぎの有無&lt;/strong&gt;が重要な違い&lt;/td&gt;
&lt;/tr&gt;
&lt;/tbody&gt;
&lt;/table&gt;
&lt;/div&gt;
&lt;p class="mb-0"&gt;特に、&lt;strong&gt;「さなぎになるかどうか」&lt;/strong&gt;と、代表的な昆虫の具体例はセットで覚えておきましょう。&lt;/p&gt;
&lt;/div&gt;
&lt;/div&gt;
&lt;p&gt;&lt;!-- クイズ --&gt;&lt;/p&gt;
&lt;div class="card shadow-sm mb-5"&gt;
&lt;div class="card-header bg-light"&gt;
&lt;h2 class="h5 mb-0"&gt;理解度チェッククイズ（10問）&lt;/h2&gt;
&lt;/div&gt;
&lt;div class="card-body"&gt;
&lt;p&gt;昆虫の分類がきちんと整理できているか、クイズでチェックしてみましょう。&lt;br /&gt;
各問題の&lt;strong&gt;「正解を見る」ボタン&lt;/strong&gt;をクリックすると解答が表示されます。&lt;/p&gt;
&lt;div class="table-responsive"&gt;
&lt;table class="table table-bordered align-middle"&gt;
&lt;thead style="background-color: #dfffd6;"&gt;
&lt;tr&gt;
&lt;th&gt;問題&lt;/th&gt;
&lt;th&gt;選択肢&lt;/th&gt;
&lt;th&gt;正解を見る&lt;/th&gt;
&lt;/tr&gt;
&lt;/thead&gt;
&lt;tbody&gt;
&lt;tr style="background-color: #ffffff;"&gt;
&lt;td&gt;1. 無脊椎動物の特徴は？&lt;/td&gt;
&lt;td&gt;A. 背骨がある&lt;br /&gt;
B. 背骨がない&lt;br /&gt;
C. 羽がある&lt;br /&gt;
D. 甲羅を持っている&lt;/td&gt;
&lt;td&gt;&lt;button class="btn btn-sm btn-success"&gt;&lt;br /&gt;
正解を見る&lt;br /&gt;
&lt;/button&gt;&lt;/p&gt;
&lt;div id="answer1" style="display: none;"&gt;正解: B. 背骨がない&lt;/div&gt;
&lt;/td&gt;
&lt;/tr&gt;
&lt;tr style="background-color: #dfffd6;"&gt;
&lt;td&gt;2. 完全変態に含まれる昆虫は？&lt;/td&gt;
&lt;td&gt;A. コオロギ&lt;br /&gt;
B. バッタ&lt;br /&gt;
C. カブトムシ&lt;br /&gt;
D. クモ&lt;/td&gt;
&lt;td&gt;&lt;button class="btn btn-sm btn-success"&gt;&lt;br /&gt;
正解を見る&lt;br /&gt;
&lt;/button&gt;&lt;/p&gt;
&lt;div id="answer2" style="display: none;"&gt;正解: C. カブトムシ&lt;/div&gt;
&lt;/td&gt;
&lt;/tr&gt;
&lt;tr style="background-color: #ffffff;"&gt;
&lt;td&gt;3. 不完全変態に含まれる昆虫は？&lt;/td&gt;
&lt;td&gt;A. ハチ&lt;br /&gt;
B. コオロギ&lt;br /&gt;
C. チョウ&lt;br /&gt;
D. カブトムシ&lt;/td&gt;
&lt;td&gt;&lt;button class="btn btn-sm btn-success"&gt;&lt;br /&gt;
正解を見る&lt;br /&gt;
&lt;/button&gt;&lt;/p&gt;
&lt;div id="answer3" style="display: none;"&gt;正解: B. コオロギ&lt;/div&gt;
&lt;/td&gt;
&lt;/tr&gt;
&lt;tr style="background-color: #dfffd6;"&gt;
&lt;td&gt;4. 完全変態の特徴は？&lt;/td&gt;
&lt;td&gt;A. 幼虫 → 成虫&lt;br /&gt;
B. 幼虫 → さなぎ → 成虫&lt;br /&gt;
C. 幼虫 → 成虫（さなぎなし）&lt;br /&gt;
D. 成虫 → さなぎ → 幼虫&lt;/td&gt;
&lt;td&gt;&lt;button class="btn btn-sm btn-success"&gt;&lt;br /&gt;
正解を見る&lt;br /&gt;
&lt;/button&gt;&lt;/p&gt;
&lt;div id="answer4" style="display: none;"&gt;正解: B. 幼虫 → さなぎ → 成虫&lt;/div&gt;
&lt;/td&gt;
&lt;/tr&gt;
&lt;tr style="background-color: #ffffff;"&gt;
&lt;td&gt;5. 不完全変態の例に当てはまらない昆虫は？&lt;/td&gt;
&lt;td&gt;A. バッタ&lt;br /&gt;
B. コオロギ&lt;br /&gt;
C. チョウ&lt;br /&gt;
D. ハリガネムシ&lt;/td&gt;
&lt;td&gt;&lt;button class="btn btn-sm btn-success"&gt;&lt;br /&gt;
正解を見る&lt;br /&gt;
&lt;/button&gt;&lt;/p&gt;
&lt;div id="answer5" style="display: none;"&gt;正解: C. チョウ&lt;/div&gt;
&lt;/td&gt;
&lt;/tr&gt;
&lt;tr style="background-color: #dfffd6;"&gt;
&lt;td&gt;6. 背骨がある動物の分類名は？&lt;/td&gt;
&lt;td&gt;A. 無脊椎動物&lt;br /&gt;
B. 脊椎動物&lt;br /&gt;
C. 甲殻類&lt;br /&gt;
D. 節足動物&lt;/td&gt;
&lt;td&gt;&lt;button class="btn btn-sm btn-success"&gt;&lt;br /&gt;
正解を見る&lt;br /&gt;
&lt;/button&gt;&lt;/p&gt;
&lt;div id="answer6" style="display: none;"&gt;正解: B. 脊椎動物&lt;/div&gt;
&lt;/td&gt;
&lt;/tr&gt;
&lt;tr style="background-color: #ffffff;"&gt;
&lt;td&gt;7. カブトムシはどの変態に分類されますか？&lt;/td&gt;
&lt;td&gt;A. 完全変態&lt;br /&gt;
B. 不完全変態&lt;br /&gt;
C. 両方&lt;br /&gt;
D. どちらでもない&lt;/td&gt;
&lt;td&gt;&lt;button class="btn btn-sm btn-success"&gt;&lt;br /&gt;
正解を見る&lt;br /&gt;
&lt;/button&gt;&lt;/p&gt;
&lt;div id="answer7" style="display: none;"&gt;正解: A. 完全変態&lt;/div&gt;
&lt;/td&gt;
&lt;/tr&gt;
&lt;tr style="background-color: #dfffd6;"&gt;
&lt;td&gt;8. 不完全変態に共通する特徴は？&lt;/td&gt;
&lt;td&gt;A. 幼虫から直接成虫になる&lt;br /&gt;
B. 幼虫からさなぎを経て成虫になる&lt;br /&gt;
C. 成虫の段階がない&lt;br /&gt;
D. 幼虫が光合成を行う&lt;/td&gt;
&lt;td&gt;&lt;button class="btn btn-sm btn-success"&gt;&lt;br /&gt;
正解を見る&lt;br /&gt;
&lt;/button&gt;&lt;/p&gt;
&lt;div id="answer8" style="display: none;"&gt;正解: A. 幼虫から直接成虫になる&lt;/div&gt;
&lt;/td&gt;
&lt;/tr&gt;
&lt;tr style="background-color: #ffffff;"&gt;
&lt;td&gt;9. 無脊椎動物に含まれない生物は？&lt;/td&gt;
&lt;td&gt;A. クモ&lt;br /&gt;
B. コオロギ&lt;br /&gt;
C. 魚&lt;br /&gt;
D. エビ&lt;/td&gt;
&lt;td&gt;&lt;button class="btn btn-sm btn-success"&gt;&lt;br /&gt;
正解を見る&lt;br /&gt;
&lt;/button&gt;&lt;/p&gt;
&lt;div id="answer9" style="display: none;"&gt;正解: C. 魚&lt;/div&gt;
&lt;/td&gt;
&lt;/tr&gt;
&lt;tr style="background-color: #dfffd6;"&gt;
&lt;td&gt;10. 昆虫の分類で重要なのは？&lt;/td&gt;
&lt;td&gt;A. 背骨の有無&lt;br /&gt;
B. 羽の有無&lt;br /&gt;
C. 完全変態か不完全変態か&lt;br /&gt;
D. 体の色&lt;/td&gt;
&lt;td&gt;&lt;button class="btn btn-sm btn-success"&gt;&lt;br /&gt;
正解を見る&lt;br /&gt;
&lt;/button&gt;&lt;/p&gt;
&lt;div id="answer10" style="display: none;"&gt;正解: C. 完全変態か不完全変態か&lt;/div&gt;
&lt;/td&gt;
&lt;/tr&gt;
&lt;/tbody&gt;
&lt;/table&gt;
&lt;/div&gt;
&lt;p&gt;&lt;script&gt;
        // すでに inline onclick で制御しているので、ここでは追加JS不要ですが、
        // 必要に応じて関数化したい場合はこのスペースを利用できます。
      &lt;/script&gt;&lt;/p&gt;
&lt;/div&gt;
&lt;/div&gt;
&lt;p&gt;&lt;!-- まとめセクション --&gt;&lt;/p&gt;
&lt;div class="card shadow-sm mb-4 border-0" style="background-color: #e3f2fd;"&gt;
&lt;div class="card-body"&gt;
&lt;h2 class="h5 mb-3"&gt;まとめ──「さなぎの有無」と代表例をセットで覚える&lt;/h2&gt;
&lt;ul class="mb-3"&gt;
&lt;li&gt;動物はまず、&lt;strong&gt;脊椎動物／無脊椎動物&lt;/strong&gt;に大きく分けられる。&lt;/li&gt;
&lt;li&gt;昆虫・クモ・エビ・カニなどは&lt;strong&gt;無脊椎動物&lt;/strong&gt;の代表。&lt;/li&gt;
&lt;li&gt;昆虫はさらに、&lt;strong&gt;完全変態（幼虫→さなぎ→成虫）&lt;/strong&gt;と&lt;strong&gt;不完全変態（幼虫→成虫）&lt;/strong&gt;に分類される。&lt;/li&gt;
&lt;li&gt;&lt;strong&gt;さなぎの有無&lt;/strong&gt;が完全変態・不完全変態を見分ける最大のポイント。&lt;/li&gt;
&lt;li&gt;カブトムシ・チョウ・ハチ・ハエ・甲虫類…→完全変態／コオロギ・バッタ…→不完全変態 と&lt;strong&gt;具体例までセット&lt;/strong&gt;で覚える。&lt;/li&gt;
&lt;/ul&gt;
&lt;p class="mb-0"&gt;図や写真を見ながら、「この虫は幼虫のときどんな姿か？ さなぎになるか？」と考えるクセをつけると、&lt;br /&gt;
覚えるだけの暗記から&lt;strong&gt;イメージで理解する理科&lt;/strong&gt;に変わっていきます。&lt;/p&gt;
&lt;/div&gt;
&lt;/div&gt;
&lt;p&gt;&lt;!-- 四角のCTA --&gt;&lt;/p&gt;
&lt;div class="mt-4 mb-5"&gt;
&lt;div class="p-4 p-md-4" style="border: 2px solid #00796b; background-color: #e0f2f1; border-radius: 0;"&gt;
&lt;h2 class="h5 mb-3" style="margin: 0 0 0.75rem 0;"&gt;昆虫の「変身ストーリー」を整理して、入試問題を楽に解けるようにしよう&lt;/h2&gt;
&lt;p class="mb-3" style="margin: 0 0 1rem 0;"&gt;昆虫の分類は、一度&lt;strong&gt;「背骨の有無」「さなぎの有無」「代表的な例」&lt;/strong&gt;で整理してしまえば、&lt;br /&gt;
用語問題・穴埋め・記述まで一気に得点源になります。&lt;br /&gt;
このページのまとめとクイズをうまく使って、&lt;strong&gt;完全変態／不完全変態のイメージ&lt;/strong&gt;を固めていきましょう。&lt;/p&gt;
&lt;ul class="mb-3" style="padding-left: 1.2rem; margin: 0 0 1rem 0;"&gt;
&lt;li&gt;教科書・テキストに出てくる昆虫を、ノートに「完全変態／不完全変態」に仕分けして一覧にする。&lt;/li&gt;
&lt;li&gt;図鑑や動画を見ながら、幼虫・さなぎ・成虫の姿の変化をスケッチしてみる。&lt;/li&gt;
&lt;li&gt;模試や過去問で間違えた昆虫は、その場で&lt;strong&gt;どちらのグループか&lt;/strong&gt;を必ず確認しておく。&lt;/li&gt;
&lt;/ul&gt;
&lt;div class="text-center"&gt;&lt;a class="btn btn-success px-4 py-2" style="border-radius: 0;" href="#top"&gt;&lt;br /&gt;
ページの最初からもう一度復習する&lt;br /&gt;
&lt;/a&gt;&lt;/div&gt;
&lt;/div&gt;
&lt;/div&gt;
&lt;/div&gt;
------</t>
  </si>
  <si>
    <t>https://rika-quest.com/column/mamedenkyu/</t>
  </si>
  <si>
    <t>以下のページは不自然なワードを使用しています。
これらを適切に自然な言葉に置き換えて下さい。
なお、本文の装飾や構造は絶対に変えないでください。
【対象ページURL】
https://rika-quest.com/column/mamedenkyu/
【検出された不自然ワード】
- 失点
【本文】
------
&lt;div id="top" class="container my-4"&gt;
&lt;p&gt;&lt;!-- Hero Section --&gt;&lt;/p&gt;
&lt;div class="card shadow-sm mb-4 border-0" style="background: linear-gradient(135deg, #0d47a1, #00838f); color: #fff;"&gt;
&lt;div class="card-body p-4"&gt;
&lt;div class="d-flex flex-wrap justify-content-between align-items-center mb-2"&gt;&lt;span class="badge bg-warning text-dark mb-1" style="font-size: 0.8rem;"&gt;中学受験／理科・物理&lt;/span&gt;&lt;br /&gt;
&lt;span class="badge bg-light text-dark mb-1" style="font-size: 0.75rem;"&gt;テーマ：電流・回路・電磁石&lt;/span&gt;&lt;/div&gt;
&lt;h1 class="card-title mb-3" style="font-size: 1.9rem; line-height: 1.5;"&gt;豆電球と電流・電磁石をイメージで理解する──直列・並列回路から電磁波まで&lt;/h1&gt;
&lt;p class="card-text mb-0" style="font-size: 0.98rem;"&gt;回路図を見ると「なんか難しそう…」と感じていませんか？&lt;br /&gt;
このページでは、&lt;strong&gt;電流＝水の流れ&lt;/strong&gt;というイメージを軸に、&lt;strong&gt;豆電球の回路&lt;/strong&gt;から&lt;br /&gt;
&lt;strong&gt;電磁石・電磁波&lt;/strong&gt;までを一気に整理します。&lt;br /&gt;
直列回路／並列回路、右手の法則、電流と磁場の関係など、入試でよく狙われるポイントを&lt;br /&gt;
&lt;strong&gt;図＋ストーリー＋クイズ&lt;/strong&gt;で押さえていきましょう。&lt;/p&gt;
&lt;p class="mb-0" style="font-size: 0.95rem;"&gt;物理分野の全体像（単位換算・条件整理・図の分解のコツ）は、&lt;a href="https://rika-quest.com/column/physics/"&gt;全体像はこちら&lt;/a&gt;で確認できます。&lt;/p&gt;
&lt;/div&gt;
&lt;/div&gt;
&lt;p&gt;&lt;!-- 豆電球と回路：動画 --&gt;&lt;/p&gt;
&lt;div class="card shadow-sm mb-4"&gt;
&lt;div class="card-header bg-light"&gt;
&lt;h2 class="h5 mb-0"&gt;豆電球と回路の基礎&lt;/h2&gt;
&lt;/div&gt;
&lt;div class="card-body"&gt;
&lt;div class="ratio ratio-16x9 mb-3"&gt;&lt;iframe title="YouTube video player" src="https://www.youtube.com/embed/rTz7l_OXL8w" frameborder="0" allowfullscreen="allowfullscreen"&gt;&lt;/iframe&gt;&lt;/div&gt;
&lt;p class="mb-0"&gt;まずは動画で&lt;strong&gt;電流のイメージ&lt;/strong&gt;をつかみましょう。&lt;br /&gt;
ここから先は、動画の内容をもとに、テキストで復習できるように整理していきます。&lt;/p&gt;
&lt;/div&gt;
&lt;/div&gt;
&lt;p&gt;&lt;!-- 豆電球と回路のイメージ --&gt;&lt;/p&gt;
&lt;div class="card shadow-sm mb-4"&gt;
&lt;div class="card-body"&gt;
&lt;h2 class="h5 mb-3"&gt;豆電球と回路図を見てみよう&lt;/h2&gt;
&lt;div class="row g-3 align-items-start"&gt;
&lt;div class="col-md-5"&gt;
&lt;div class="text-center mb-2"&gt;&lt;img decoding="async" class="img-fluid" src="https://rika-quest.com/wp-content/uploads/2023/03/回路-150x150.png" alt="直列回路と並列回路のイメージ図" /&gt;&lt;/div&gt;
&lt;p class="small text-muted text-center mb-0"&gt;一見むずかしそうに見える回路図も、&lt;strong&gt;電流＝水の流れ&lt;/strong&gt;で考えるとぐっと分かりやすくなります。&lt;/p&gt;
&lt;/div&gt;
&lt;div class="col-md-7"&gt;
&lt;p&gt;豆電球と電池がつながった図を見て、「難しそう…」と感じたことはありませんか？&lt;br /&gt;
実は、&lt;strong&gt;電流のイメージ&lt;/strong&gt;さえつかめば、回路の問題はぐっと解きやすくなります。&lt;/p&gt;
&lt;p class="mb-0"&gt;この単元では、&lt;br /&gt;
&lt;strong&gt;「電流って何？」「電圧って何？」&lt;/strong&gt;を&lt;br /&gt;
&lt;strong&gt;水の流れ&lt;/strong&gt;にたとえて考えることがポイントです。&lt;/p&gt;
&lt;/div&gt;
&lt;/div&gt;
&lt;/div&gt;
&lt;/div&gt;
&lt;p&gt;&lt;!-- 電流って何？ --&gt;&lt;/p&gt;
&lt;div class="card shadow-sm mb-4"&gt;
&lt;div class="card-header bg-light"&gt;
&lt;h2 class="h5 mb-0"&gt;電流って何？──水の流れでイメージしよう&lt;/h2&gt;
&lt;/div&gt;
&lt;div class="card-body"&gt;
&lt;h3 class="h6"&gt;電流の正体とアンペアの由来&lt;/h3&gt;
&lt;p&gt;昔の人たちは「電流が流れると何かが起きている」ことは分かっていましたが、&lt;br /&gt;
&lt;strong&gt;何がどう流れているのか&lt;/strong&gt;までは分かっていませんでした。&lt;/p&gt;
&lt;p&gt;その後、&lt;strong&gt;アンペール&lt;/strong&gt;という研究者が、&lt;br /&gt;
&lt;strong&gt;電流が流れると磁場が発生する&lt;/strong&gt;ことを発見します。&lt;br /&gt;
電流の単位&lt;strong&gt;アンペア(A)&lt;/strong&gt;は、このアンペールさんの名前から来ています。&lt;/p&gt;
&lt;h3 class="h6 mt-3"&gt;電流は「水の流れ」と考える&lt;/h3&gt;
&lt;p&gt;電気の世界では、次のようにイメージすると分かりやすくなります。&lt;/p&gt;
&lt;ul&gt;
&lt;li&gt;&lt;strong&gt;電流&lt;/strong&gt; … &lt;span style="color: #d32f2f;"&gt;水の流れ&lt;/span&gt;&lt;/li&gt;
&lt;li&gt;&lt;strong&gt;電圧&lt;/strong&gt; … &lt;span style="color: #d32f2f;"&gt;水を流そうとする高低差（高さの差）&lt;/span&gt;&lt;/li&gt;
&lt;li&gt;&lt;strong&gt;豆電球（抵抗）&lt;/strong&gt; … &lt;span style="color: #d32f2f;"&gt;水の流れをじゃまするディフェンダー&lt;/span&gt;&lt;/li&gt;
&lt;/ul&gt;
&lt;blockquote class="border-start ps-3 small text-muted"&gt;&lt;p&gt;「電流は水の流れのようなイメージ。&lt;br /&gt;
電圧は&lt;span style="color: #ff0000;"&gt;6mの高さから水を流す&lt;/span&gt;ような、高さの差を表すと考えると分かりやすい。」&lt;/p&gt;&lt;/blockquote&gt;
&lt;div class="row g-3 mt-2"&gt;
&lt;div class="col-md-6"&gt;
&lt;div class="table-responsive"&gt;
&lt;table class="table table-bordered align-middle mb-0"&gt;
&lt;thead class="table-primary"&gt;
&lt;tr class="text-center"&gt;
&lt;th scope="col"&gt;記号&lt;/th&gt;
&lt;th scope="col"&gt;意味&lt;/th&gt;
&lt;th scope="col"&gt;水のたとえ&lt;/th&gt;
&lt;/tr&gt;
&lt;/thead&gt;
&lt;tbody&gt;
&lt;tr&gt;
&lt;td&gt;&lt;img decoding="async" style="height: 26px;" src="https://rika-quest.com/wp-content/uploads/2023/03/電池.png" alt="電池の記号" /&gt;&lt;/td&gt;
&lt;td&gt;電池の記号。&lt;strong&gt;長い方が＋極、短い方が－極&lt;/strong&gt;。&lt;/td&gt;
&lt;td&gt;高いところと低いところを作る「水そう」のイメージ。&lt;/td&gt;
&lt;/tr&gt;
&lt;tr&gt;
&lt;td&gt;&lt;img decoding="async" style="height: 26px;" src="https://rika-quest.com/wp-content/uploads/2023/03/電球.png" alt="電球の記号" /&gt;&lt;/td&gt;
&lt;td&gt;豆電球（家電）の記号。&lt;strong&gt;電気抵抗&lt;/strong&gt;として働く。&lt;/td&gt;
&lt;td&gt;水の流れをじゃまする「細いパイプ」や「フィルター」。&lt;/td&gt;
&lt;/tr&gt;
&lt;/tbody&gt;
&lt;/table&gt;
&lt;/div&gt;
&lt;/div&gt;
&lt;div class="col-md-6"&gt;
&lt;p class="mb-2"&gt;電池の役割は、&lt;strong&gt;水を押し流す高さの差（電圧）を作る&lt;/strong&gt;ことです。&lt;/p&gt;
&lt;ul&gt;
&lt;li&gt;例えば &lt;strong&gt;6V&lt;/strong&gt; の電池なら、「6mの高さから水を流す」イメージ。&lt;/li&gt;
&lt;li&gt;高低差がなければ、水も電流も流れません。&lt;/li&gt;
&lt;/ul&gt;
&lt;p class="mb-0"&gt;豆電球（抵抗）はその途中にある「じゃまもの」で、&lt;strong&gt;流れにくさ&lt;/strong&gt;があるところで&lt;br /&gt;
&lt;strong&gt;光や熱としてエネルギーが使われる&lt;/strong&gt;と考えましょう。&lt;/p&gt;
&lt;/div&gt;
&lt;/div&gt;
&lt;/div&gt;
&lt;/div&gt;
&lt;p&gt;&lt;!-- 直列回路と並列回路 --&gt;&lt;/p&gt;
&lt;div class="card shadow-sm mb-4"&gt;
&lt;div class="card-header bg-light"&gt;
&lt;h2 class="h5 mb-0"&gt;直列回路と並列回路の違い&lt;/h2&gt;
&lt;/div&gt;
&lt;div class="card-body"&gt;
&lt;p&gt;回路の問題では、&lt;strong&gt;直列回路&lt;/strong&gt;と&lt;strong&gt;並列回路&lt;/strong&gt;を見分けるのがスタートです。&lt;/p&gt;
&lt;div class="table-responsive mb-3"&gt;
&lt;table class="table table-bordered align-middle"&gt;
&lt;thead class="table-info"&gt;
&lt;tr class="text-center"&gt;
&lt;th scope="col"&gt;種類&lt;/th&gt;
&lt;th scope="col"&gt;回路の形&lt;/th&gt;
&lt;th scope="col"&gt;電流の流れ方&lt;/th&gt;
&lt;th scope="col"&gt;豆電球のイメージ&lt;/th&gt;
&lt;/tr&gt;
&lt;/thead&gt;
&lt;tbody&gt;
&lt;tr&gt;
&lt;td&gt;&lt;strong&gt;直列回路&lt;/strong&gt;&lt;/td&gt;
&lt;td&gt;一筆書きで一周できる「1本道」の回路&lt;/td&gt;
&lt;td&gt;&lt;strong&gt;同じ電流&lt;/strong&gt;がすべての部品を通る&lt;/td&gt;
&lt;td&gt;ディフェンダー（抵抗）が増えるほど&lt;strong&gt;全体として流れにくくなる&lt;/strong&gt;&lt;/td&gt;
&lt;/tr&gt;
&lt;tr&gt;
&lt;td&gt;&lt;strong&gt;並列回路&lt;/strong&gt;&lt;/td&gt;
&lt;td&gt;途中で枝分かれして、また合流する回路&lt;/td&gt;
&lt;td&gt;枝ごとに&lt;strong&gt;電流が分かれて流れる&lt;/strong&gt;&lt;/td&gt;
&lt;td&gt;通り道が増えるので、全体としては&lt;strong&gt;流れやすくなる&lt;/strong&gt;&lt;/td&gt;
&lt;/tr&gt;
&lt;/tbody&gt;
&lt;/table&gt;
&lt;/div&gt;
&lt;p class="mb-0"&gt;電気の問題では、&lt;strong&gt;「どの部分にどれくらいの電流が流れているか」&lt;/strong&gt;を&lt;br /&gt;
水の流れにたとえて考えるクセをつけると、暗記だけに頼らずに解ける問題が増えていきます。&lt;/p&gt;
&lt;/div&gt;
&lt;/div&gt;
&lt;p&gt;&lt;!-- 電流と電磁石：動画 --&gt;&lt;/p&gt;
&lt;div class="card shadow-sm mb-4"&gt;
&lt;div class="card-header bg-light"&gt;
&lt;h2 class="h5 mb-0"&gt;電流と電磁石──電流がつくる磁場&lt;/h2&gt;
&lt;/div&gt;
&lt;div class="card-body"&gt;
&lt;div class="ratio ratio-16x9 mb-3"&gt;&lt;iframe title="YouTube video player" src="https://www.youtube.com/embed/0X_aniAfTD8" frameborder="0" allowfullscreen="allowfullscreen"&gt;&lt;/iframe&gt;&lt;/div&gt;
&lt;p class="mb-0"&gt;次は&lt;strong&gt;電流と磁石の関係&lt;/strong&gt;を見ていきます。ここは、&lt;strong&gt;電磁石・発電・電磁波&lt;/strong&gt;へと広がっていく重要分野です。&lt;/p&gt;
&lt;/div&gt;
&lt;/div&gt;
&lt;p&gt;&lt;!-- 電磁石と右手の法則 --&gt;&lt;/p&gt;
&lt;div class="card shadow-sm mb-4"&gt;
&lt;div class="card-body"&gt;
&lt;h3 class="h6 mb-3"&gt;電流を流すと磁場が生まれる&lt;/h3&gt;
&lt;div class="row g-3"&gt;
&lt;div class="col-md-6"&gt;
&lt;p&gt;電流を流すと、そのまわりに&lt;strong&gt;磁場（磁石のパワー）&lt;/strong&gt;が生まれます。&lt;br /&gt;
これは、&lt;strong&gt;エルステッド&lt;/strong&gt;という先生が「電流を流したら方位磁針が動いた」ことで気付き、&lt;br /&gt;
さらに&lt;strong&gt;アンペール&lt;/strong&gt;が法則としてまとめました。&lt;/p&gt;
&lt;p class="mb-2"&gt;磁場の向きは、&lt;strong&gt;右手の法則（右ネジの法則）&lt;/strong&gt;で表せます。&lt;/p&gt;
&lt;ul&gt;
&lt;li&gt;右手の&lt;strong&gt;親指&lt;/strong&gt;…電流の向き&lt;/li&gt;
&lt;li&gt;残り4本の&lt;strong&gt;指&lt;/strong&gt;…磁場の向き（クルクル回る方向）&lt;/li&gt;
&lt;/ul&gt;
&lt;blockquote class="border-start ps-3 small text-muted"&gt;&lt;p&gt;「右手でグッド👍。親指が電流の向き、指の巻き方が磁場の向き。&lt;br /&gt;
ネジを回す方向に磁場ができるから『右ネジの法則』とも呼ばれます。」&lt;/p&gt;&lt;/blockquote&gt;
&lt;/div&gt;
&lt;div class="col-md-6"&gt;
&lt;div class="text-center mb-2"&gt;&lt;img decoding="async" class="img-fluid" src="https://rika-quest.com/wp-content/uploads/2023/03/3_単元ごと-2-1024x576.jpg" alt="電流を流すことで磁場が発生する仕組み" /&gt;&lt;/div&gt;
&lt;p class="small text-muted text-center mb-0"&gt;電流の向きと磁場の向きの関係を、図と右手でセットで覚えておこう。&lt;/p&gt;
&lt;/div&gt;
&lt;/div&gt;
&lt;h3 class="h6 mt-3"&gt;コイルと磁石の関係──「発電」の出発点&lt;/h3&gt;
&lt;p&gt;電磁石の話と合わせて、&lt;strong&gt;コイルと磁石&lt;/strong&gt;の関係もよく出題されます。&lt;/p&gt;
&lt;ul&gt;
&lt;li&gt;電流を流すと ⇒ コイルのまわりに&lt;strong&gt;磁場&lt;/strong&gt;ができる（&lt;strong&gt;電磁石&lt;/strong&gt;になる）。&lt;/li&gt;
&lt;li&gt;逆に、コイルに磁石を近づけると ⇒ &lt;strong&gt;電流&lt;/strong&gt;が流れる。&lt;/li&gt;
&lt;/ul&gt;
&lt;p class="mb-0"&gt;この「電流⇔磁場」のセットが、&lt;strong&gt;電磁誘導・発電・電磁波&lt;/strong&gt;のもとになっています。&lt;br /&gt;
光・赤外線・携帯電話の電波なども、&lt;strong&gt;電流と磁場が波のように伝わる『電磁波』&lt;/strong&gt;だと考えることができます。&lt;/p&gt;
&lt;/div&gt;
&lt;/div&gt;
&lt;p&gt;&lt;!-- まとめ表 --&gt;&lt;/p&gt;
&lt;div class="card shadow-sm mb-4"&gt;
&lt;div class="card-header bg-light"&gt;
&lt;h2 class="h5 mb-0"&gt;まとめ：電流・回路・電磁石の整理&lt;/h2&gt;
&lt;/div&gt;
&lt;div class="card-body"&gt;
&lt;div class="table-responsive mb-3"&gt;
&lt;table class="table table-bordered align-middle"&gt;
&lt;thead style="background-color: #dfffd6;"&gt;
&lt;tr class="text-center"&gt;
&lt;th scope="col"&gt;ポイント&lt;/th&gt;
&lt;th scope="col"&gt;内容&lt;/th&gt;
&lt;/tr&gt;
&lt;/thead&gt;
&lt;tbody&gt;
&lt;tr style="background-color: #ffffff;"&gt;
&lt;td&gt;&lt;strong&gt;電流とは？&lt;/strong&gt;&lt;/td&gt;
&lt;td&gt;・電流は&lt;strong&gt;水の流れ&lt;/strong&gt;のようなイメージ。&lt;br /&gt;
・電流の単位は&lt;strong&gt;アンペア(A)&lt;/strong&gt;。&lt;br /&gt;
・電池は電流を押し出す&lt;strong&gt;圧力（電圧）&lt;/strong&gt;を持ち、単位は&lt;strong&gt;ボルト(V)&lt;/strong&gt;。&lt;br /&gt;
・電流は＋極から－極に流れると考える（中学理科での約束）。&lt;/td&gt;
&lt;/tr&gt;
&lt;tr style="background-color: #dfffd6;"&gt;
&lt;td&gt;&lt;strong&gt;直列回路と並列回路&lt;/strong&gt;&lt;/td&gt;
&lt;td&gt;・直列回路：一筆書きで回れる形状。&lt;strong&gt;同じ電流がすべての部品を通る&lt;/strong&gt;。&lt;br /&gt;
・並列回路：枝分かれしている形状。各枝で&lt;strong&gt;電流が分配&lt;/strong&gt;される。&lt;/td&gt;
&lt;/tr&gt;
&lt;tr style="background-color: #ffffff;"&gt;
&lt;td&gt;&lt;strong&gt;電磁石と磁場&lt;/strong&gt;&lt;/td&gt;
&lt;td&gt;・電流を流すと&lt;strong&gt;磁場&lt;/strong&gt;が発生する。&lt;br /&gt;
・右手の法則：親指が電流、残りの指が磁場の向きを示す。&lt;br /&gt;
・コイルに磁石を近づけると&lt;strong&gt;電流が流れる&lt;/strong&gt;現象が起こる（電磁誘導）。&lt;/td&gt;
&lt;/tr&gt;
&lt;/tbody&gt;
&lt;/table&gt;
&lt;/div&gt;
&lt;p class="mb-0"&gt;ここまでの内容を、&lt;strong&gt;「水の流れのモデル」＋「図」＋「ことば」&lt;/strong&gt;でつなげておくと、&lt;br /&gt;
応用問題にも対応しやすくなります。&lt;/p&gt;
&lt;/div&gt;
&lt;/div&gt;
&lt;p&gt;&lt;!-- クイズセクション --&gt;&lt;/p&gt;
&lt;div class="card shadow-sm mb-5"&gt;
&lt;div class="card-header bg-light"&gt;
&lt;h2 class="h5 mb-0"&gt;理解度チェッククイズ（10問）&lt;/h2&gt;
&lt;/div&gt;
&lt;div class="card-body"&gt;
&lt;p&gt;最後に、電流・回路・電磁石のポイントが身についているか、クイズで確認しましょう。&lt;br /&gt;
各問題の&lt;strong&gt;「正解を見る」ボタン&lt;/strong&gt;をクリックすると解答が表示されます。&lt;/p&gt;
&lt;div class="table-responsive"&gt;
&lt;table class="table table-bordered align-middle"&gt;
&lt;thead style="background-color: #dfffd6;"&gt;
&lt;tr class="text-center"&gt;
&lt;th scope="col"&gt;問題&lt;/th&gt;
&lt;th scope="col"&gt;選択肢&lt;/th&gt;
&lt;th scope="col"&gt;正解を見る&lt;/th&gt;
&lt;/tr&gt;
&lt;/thead&gt;
&lt;tbody&gt;
&lt;tr style="background-color: #ffffff;"&gt;
&lt;td&gt;1. 電流の単位はどれですか？&lt;/td&gt;
&lt;td&gt;A. ボルト&lt;br /&gt;
B. アンペア&lt;br /&gt;
C. ワット&lt;br /&gt;
D. ジュール&lt;/td&gt;
&lt;td&gt;&lt;button class="btn btn-sm btn-success"&gt;&lt;br /&gt;
正解を見る&lt;br /&gt;
&lt;/button&gt;&lt;/p&gt;
&lt;div id="answer1" style="display: none;"&gt;正解: B. アンペア&lt;/div&gt;
&lt;/td&gt;
&lt;/tr&gt;
&lt;tr style="background-color: #dfffd6;"&gt;
&lt;td&gt;2. 電池の＋極から－極に流れるのは何のイメージですか？&lt;/td&gt;
&lt;td&gt;A. 水の流れ&lt;br /&gt;
B. 空気の流れ&lt;br /&gt;
C. 光の屈折&lt;br /&gt;
D. 波の動き&lt;/td&gt;
&lt;td&gt;&lt;button class="btn btn-sm btn-success"&gt;&lt;br /&gt;
正解を見る&lt;br /&gt;
&lt;/button&gt;&lt;/p&gt;
&lt;div id="answer2" style="display: none;"&gt;正解: A. 水の流れ&lt;/div&gt;
&lt;/td&gt;
&lt;/tr&gt;
&lt;tr style="background-color: #ffffff;"&gt;
&lt;td&gt;3. 直列回路の特徴は？&lt;/td&gt;
&lt;td&gt;A. 電流が枝分かれする&lt;br /&gt;
B. 電流が全ての部品を通る&lt;br /&gt;
C. 電流が途中で止まる&lt;br /&gt;
D. 電圧が一定&lt;/td&gt;
&lt;td&gt;&lt;button class="btn btn-sm btn-success"&gt;&lt;br /&gt;
正解を見る&lt;br /&gt;
&lt;/button&gt;&lt;/p&gt;
&lt;div id="answer3" style="display: none;"&gt;正解: B. 電流が全ての部品を通る&lt;/div&gt;
&lt;/td&gt;
&lt;/tr&gt;
&lt;tr style="background-color: #dfffd6;"&gt;
&lt;td&gt;4. 並列回路での電流の特徴は？&lt;/td&gt;
&lt;td&gt;A. 電流は一方向だけ流れる&lt;br /&gt;
B. 電流が枝分かれする&lt;br /&gt;
C. 電流は変化しない&lt;br /&gt;
D. 電圧が減少する&lt;/td&gt;
&lt;td&gt;&lt;button class="btn btn-sm btn-success"&gt;&lt;br /&gt;
正解を見る&lt;br /&gt;
&lt;/button&gt;&lt;/p&gt;
&lt;div id="answer4" style="display: none;"&gt;正解: B. 電流が枝分かれする&lt;/div&gt;
&lt;/td&gt;
&lt;/tr&gt;
&lt;tr style="background-color: #ffffff;"&gt;
&lt;td&gt;5. 電流を流すと何が発生しますか？&lt;/td&gt;
&lt;td&gt;A. 電気抵抗&lt;br /&gt;
B. 磁場&lt;br /&gt;
C. 電圧&lt;br /&gt;
D. 波長&lt;/td&gt;
&lt;td&gt;&lt;button class="btn btn-sm btn-success"&gt;&lt;br /&gt;
正解を見る&lt;br /&gt;
&lt;/button&gt;&lt;/p&gt;
&lt;div id="answer5" style="display: none;"&gt;正解: B. 磁場&lt;/div&gt;
&lt;/td&gt;
&lt;/tr&gt;
&lt;tr style="background-color: #dfffd6;"&gt;
&lt;td&gt;6. 右手の法則で親指が示すのは何の向きですか？&lt;/td&gt;
&lt;td&gt;A. 電流&lt;br /&gt;
B. 磁場&lt;br /&gt;
C. 電圧&lt;br /&gt;
D. 抵抗&lt;/td&gt;
&lt;td&gt;&lt;button class="btn btn-sm btn-success"&gt;&lt;br /&gt;
正解を見る&lt;br /&gt;
&lt;/button&gt;&lt;/p&gt;
&lt;div id="answer6" style="display: none;"&gt;正解: A. 電流&lt;/div&gt;
&lt;/td&gt;
&lt;/tr&gt;
&lt;tr style="background-color: #ffffff;"&gt;
&lt;td&gt;7. コイルに磁石を近づけると何が発生しますか？&lt;/td&gt;
&lt;td&gt;A. 電流&lt;br /&gt;
B. 電圧&lt;br /&gt;
C. 熱&lt;br /&gt;
D. 光&lt;/td&gt;
&lt;td&gt;&lt;button class="btn btn-sm btn-success"&gt;&lt;br /&gt;
正解を見る&lt;br /&gt;
&lt;/button&gt;&lt;/p&gt;
&lt;div id="answer7" style="display: none;"&gt;正解: A. 電流&lt;/div&gt;
&lt;/td&gt;
&lt;/tr&gt;
&lt;tr style="background-color: #dfffd6;"&gt;
&lt;td&gt;8. 電流と磁場が交互に変化すると何が発生しますか？&lt;/td&gt;
&lt;td&gt;A. 静電気&lt;br /&gt;
B. 電磁波&lt;br /&gt;
C. 赤外線&lt;br /&gt;
D. 紫外線&lt;/td&gt;
&lt;td&gt;&lt;button class="btn btn-sm btn-success"&gt;&lt;br /&gt;
正解を見る&lt;br /&gt;
&lt;/button&gt;&lt;/p&gt;
&lt;div id="answer8" style="display: none;"&gt;正解: B. 電磁波&lt;/div&gt;
&lt;/td&gt;
&lt;/tr&gt;
&lt;tr style="background-color: #ffffff;"&gt;
&lt;td&gt;9. 電球における電気抵抗の役割は？&lt;/td&gt;
&lt;td&gt;A. 電流を加速する&lt;br /&gt;
B. 電流を光や熱に変換する&lt;br /&gt;
C. 電圧を上げる&lt;br /&gt;
D. 回路を切断する&lt;/td&gt;
&lt;td&gt;&lt;button class="btn btn-sm btn-success"&gt;&lt;br /&gt;
正解を見る&lt;br /&gt;
&lt;/button&gt;&lt;/p&gt;
&lt;div id="answer9" style="display: none;"&gt;正解: B. 電流を光や熱に変換する&lt;/div&gt;
&lt;/td&gt;
&lt;/tr&gt;
&lt;tr style="background-color: #dfffd6;"&gt;
&lt;td&gt;10. 電圧をイメージするのに適切なのは？&lt;/td&gt;
&lt;td&gt;A. 水の量&lt;br /&gt;
B. 水の流れる速度&lt;br /&gt;
C. 水を流す高さの差&lt;br /&gt;
D. 水の温度&lt;/td&gt;
&lt;td&gt;&lt;button class="btn btn-sm btn-success"&gt;&lt;br /&gt;
正解を見る&lt;br /&gt;
&lt;/button&gt;&lt;/p&gt;
&lt;div id="answer10" style="display: none;"&gt;正解: C. 水を流す高さの差&lt;/div&gt;
&lt;/td&gt;
&lt;/tr&gt;
&lt;/tbody&gt;
&lt;/table&gt;
&lt;/div&gt;
&lt;/div&gt;
&lt;/div&gt;
&lt;p&gt;&lt;!-- まとめセクション --&gt;&lt;/p&gt;
&lt;div class="card shadow-sm mb-4 border-0" style="background-color: #e3f2fd;"&gt;
&lt;div class="card-body"&gt;
&lt;h2 class="h5 mb-3"&gt;まとめ──「水の流れ」のイメージを持てば電気は怖くない&lt;/h2&gt;
&lt;ul class="mb-3"&gt;
&lt;li&gt;電流は&lt;strong&gt;水の流れ&lt;/strong&gt;、電圧は&lt;strong&gt;水を流す高さの差&lt;/strong&gt;としてイメージする。&lt;/li&gt;
&lt;li&gt;豆電球（抵抗）は、流れにくくなる場所で&lt;strong&gt;エネルギーが光や熱に変わる&lt;/strong&gt;と考える。&lt;/li&gt;
&lt;li&gt;直列回路と並列回路の違いは&lt;strong&gt;電流の通り道の違い&lt;/strong&gt;で整理する。&lt;/li&gt;
&lt;li&gt;電流が流れると磁場ができ、磁場を変化させると電流が流れる──この関係が&lt;strong&gt;電磁石・発電・電磁波&lt;/strong&gt;のもと。&lt;/li&gt;
&lt;li&gt;歴史上の人物（エルステッド・アンペール）も、単位や法則名とセットで覚えると忘れにくい。&lt;/li&gt;
&lt;/ul&gt;
&lt;p class="mb-0"&gt;図・イメージ・たとえ話を使って理解すると、公式や計算問題も「意味のある暗記」に変わっていきます。&lt;/p&gt;
&lt;p class="mt-3 mb-0"&gt;物理分野の全体像（よくある失点パターンと対策）は、&lt;a href="https://rika-quest.com/column/physics/"&gt;全体像はこちら&lt;/a&gt;で確認できます。&lt;/p&gt;
&lt;/div&gt;
&lt;/div&gt;
&lt;p&gt;&lt;!-- 四角のCTA --&gt;&lt;/p&gt;
&lt;div class="mt-4 mb-5"&gt;
&lt;div class="p-4 p-md-4" style="border: 2px solid #0d47a1; background-color: #e8f0fe; border-radius: 0;"&gt;
&lt;h2 class="h5 mb-3" style="margin: 0 0 0.75rem 0;"&gt;電流・回路・電磁石を&lt;strong&gt;入試レベルの得点源&lt;/strong&gt;にしよう&lt;/h2&gt;
&lt;p class="mb-3" style="margin: 0 0 1rem 0;"&gt;電流と回路の単元は、&lt;strong&gt;「分かったつもり」だとすぐに計算問題でつまずく&lt;/strong&gt;分野です。&lt;br /&gt;
逆に、今回のように&lt;strong&gt;水の流れ・高さ・ディフェンダー&lt;/strong&gt;のイメージが固まると、&lt;br /&gt;
直列／並列回路・電磁石・発電まで一気につながって得点源になります。&lt;/p&gt;
&lt;ul class="mb-3" style="padding-left: 1.2rem; margin: 0 0 1rem 0;"&gt;
&lt;li&gt;教科書や問題集の回路図に、&lt;strong&gt;水の流れの矢印&lt;/strong&gt;を書き込んでみる&lt;/li&gt;
&lt;li&gt;直列／並列ごとに、豆電球の明るさ・電流・電圧の&lt;strong&gt;パターン表&lt;/strong&gt;を自作する&lt;/li&gt;
&lt;li&gt;電磁石の問題では、必ず&lt;strong&gt;右手で向きを確認&lt;/strong&gt;してから式を立てる習慣をつける&lt;/li&gt;
&lt;/ul&gt;
&lt;div class="text-center"&gt;&lt;a class="btn btn-primary px-4 py-2" style="border-radius: 0;" href="#top"&gt;&lt;br /&gt;
ページの最初からもう一度復習する&lt;br /&gt;
&lt;/a&gt;&lt;/div&gt;
&lt;/div&gt;
&lt;/div&gt;
&lt;/div&gt;
------</t>
  </si>
  <si>
    <t>https://rika-quest.com/column/nimal/</t>
  </si>
  <si>
    <t>以下のページは不自然なワードを使用しています。
これらを適切に自然な言葉に置き換えて下さい。
なお、本文の装飾や構造は絶対に変えないでください。
【対象ページURL】
https://rika-quest.com/column/nimal/
【検出された不自然ワード】
- 設計
【本文】
------
&lt;div class="container my-4"&gt;
&lt;!-- Hero Section --&gt;&lt;/p&gt;
&lt;div class="card shadow-sm mb-4 border-0" style="background: linear-gradient(135deg, #2e7d32, #00695c); color: #fff;"&gt;
&lt;div class="card-body p-4"&gt;
&lt;div class="d-flex flex-wrap justify-content-between align-items-center mb-2"&gt;&lt;span class="badge bg-warning text-dark mb-2" style="font-size: 0.8rem;"&gt;中学受験理科／生物分野&lt;/span&gt;&lt;br /&gt;
&lt;span class="badge bg-light text-dark mb-2" style="font-size: 0.75rem;"&gt;動物の分類・恒温／変温・胎生／卵生&lt;/span&gt;&lt;/div&gt;
&lt;h1 class="card-title mb-3" style="font-size: 1.9rem; line-height: 1.5;"&gt;動物の分類をまとめて整理──脊椎動物・無脊椎動物と体温・生まれ方のちがい&lt;/h1&gt;
&lt;p class="card-text mb-0" style="font-size: 0.98rem;"&gt;動物の分類は、&lt;strong&gt;背骨の有無&lt;/strong&gt;・&lt;strong&gt;生まれ方（胎生／卵生）&lt;/strong&gt;・&lt;strong&gt;体温（恒温／変温）&lt;/strong&gt;など、&lt;br /&gt;
さまざまな観点で整理できます。今回は、動画の内容に沿って、&lt;strong&gt;中学受験でよく出るポイント&lt;/strong&gt;を&lt;br /&gt;
図・表・クイズでコンパクトに確認していきます。&lt;/p&gt;
&lt;p class="mt-2 mb-0" style="font-size: 0.92rem;"&gt;生物分野の全体像（頻出テーマとつまずきポイント）は、&lt;a href="https://rika-quest.com/column/creature/"&gt;全体像はこちら&lt;/a&gt;で確認できます。個別に伸ばし方を設計したい場合は、&lt;a href="https://rika-quest.com/kouza/"&gt;中学受験理科の個別指導（オンライン対応）講座一覧&lt;/a&gt;  をご覧ください（体験あり）。&lt;/p&gt;
&lt;/div&gt;
&lt;/div&gt;
&lt;p&gt;&lt;!-- 動画 --&gt;&lt;/p&gt;
&lt;div class="text-center mb-4"&gt;
&lt;div style="max-width: 720px; margin: 0 auto;"&gt;&lt;iframe title="YouTube video player" src="https://www.youtube.com/embed/9qT-OygRvjU" width="560" height="315" frameborder="0" allowfullscreen="allowfullscreen"&gt;&lt;br /&gt;
&lt;span data-mce-type="bookmark" style="display: inline-block; width: 0px; overflow: hidden; line-height: 0;" class="mce_SELRES_start"&gt;&lt;/span&gt;&lt;br /&gt;
&lt;span data-mce-type="bookmark" style="display: inline-block; width: 0px; overflow: hidden; line-height: 0;" class="mce_SELRES_start"&gt;&lt;/span&gt;&lt;br /&gt;
&lt;/iframe&gt;&lt;/div&gt;
&lt;p class="mt-2 mb-0" style="font-size: 0.85rem; color: #555;"&gt;※動画では、動物の分類の考え方や覚え方を、図を使いながら解説しています。&lt;/p&gt;
&lt;/div&gt;
&lt;p&gt;&lt;!-- 動物の分類の基本 --&gt;&lt;/p&gt;
&lt;h2 class="mt-4 mb-3"&gt;動物の分類の基本──脊椎動物と無脊椎動物&lt;/h2&gt;
&lt;div class="card mb-3 border-0 shadow-sm"&gt;
&lt;div class="card-body"&gt;
&lt;p&gt;今回は&lt;strong&gt;動物の分類&lt;/strong&gt;について解説します。前回は植物の分類でしたが、ここでは動物に集中して見ていきます。&lt;/p&gt;
&lt;p&gt;&lt;!-- 分類図イメージ --&gt;&lt;/p&gt;
&lt;div class="text-center mb-3"&gt;
&lt;p&gt;&lt;img fetchpriority="high" decoding="async" class="alignnone wp-image-225 img-fluid" src="https://rika-quest.com/wp-content/uploads/2023/04/画像10-1024x272.png" sizes="(max-width: 701px) 100vw, 701px" srcset="https://rika-quest.com/wp-content/uploads/2023/04/画像10-1024x272.png 1024w, https://rika-quest.com/wp-content/uploads/2023/04/画像10-300x80.png 300w, https://rika-quest.com/wp-content/uploads/2023/04/画像10-768x204.png 768w, https://rika-quest.com/wp-content/uploads/2023/04/画像10-1536x408.png 1536w, https://rika-quest.com/wp-content/uploads/2023/04/画像10-2048x544.png 2048w" alt="動物を脊椎動物と無脊椎動物に分類した図表。脊椎動物はさらに魚類、両生類、爬虫類、鳥類、哺乳類に分けられています。" width="701" height="186" /&gt;&lt;/p&gt;
&lt;p class="mt-2 mb-0" style="font-size: 0.85rem; color: #555;"&gt;※動物はまず「背骨があるかどうか」で大きく2つに分けられます。&lt;/p&gt;
&lt;/div&gt;
&lt;p&gt;動物は、&lt;strong&gt;背骨があるかないか&lt;/strong&gt;で&lt;br /&gt;
&lt;span style="color: #ff0000;"&gt;脊椎動物&lt;/span&gt;と&lt;span style="color: #ff0000;"&gt;無脊椎動物&lt;/span&gt;に大きく分けられます。&lt;br /&gt;
この区別は、中学受験の理科で&lt;strong&gt;必ず押さえておきたい最初のステップ&lt;/strong&gt;です。&lt;/p&gt;
&lt;p&gt;人間をふくむ脊椎動物は、背骨があり、骨・関節・筋肉が協力して体を動かします。&lt;br /&gt;
人間の骨は&lt;strong&gt;およそ200本&lt;/strong&gt;ほどあり、関節で曲げたり伸ばしたりしています。&lt;/p&gt;
&lt;p class="mb-0"&gt;また、筋肉についても一つポイントがあります。よく「筋肉を伸ばす」と言いますが、&lt;br /&gt;
筋肉は&lt;strong&gt;基本的に縮むことしかできません&lt;/strong&gt;。一方の筋肉が縮むと、反対側が結果的に伸びているように見えるだけで、&lt;br /&gt;
「筋肉そのものが伸びる」というわけではありません。こうした体のしくみも、合わせて覚えておくとよいでしょう。&lt;/p&gt;
&lt;/div&gt;
&lt;/div&gt;
&lt;div class="card mb-4 border-0 shadow-sm"&gt;
&lt;div class="card-body"&gt;
&lt;h3 class="h5 mb-3"&gt;脊椎動物の5つのグループ&lt;/h3&gt;
&lt;p class="mb-2"&gt;今回の中心になるのは、背骨のある&lt;span style="color: #ff0000;"&gt;脊椎動物&lt;/span&gt;です。&lt;br /&gt;
まずはこの&lt;strong&gt;5つのグループ&lt;/strong&gt;をしっかり覚えましょう。&lt;/p&gt;
&lt;p class="mb-2"&gt;&lt;strong&gt;魚類・両生類・爬虫類・鳥類・哺乳類&lt;/strong&gt;&lt;/p&gt;
&lt;p class="mb-0"&gt;ざっくりした進化のイメージとしては、&lt;br /&gt;
「海の中の生き物（魚類）」→「陸と水の両方に適応した両生類」→「からだの表面を硬くして乾燥に強くなった爬虫類」→&lt;br /&gt;
「空に進出した鳥類」→「火を使うなど、頭を働かせて生き延びる哺乳類」といった流れで考えることもできます。&lt;br /&gt;
試験では細かな進化の順番よりも、&lt;strong&gt;各グループの特徴&lt;/strong&gt;を押さえることが大切です。&lt;/p&gt;
&lt;/div&gt;
&lt;/div&gt;
&lt;p&gt;&lt;!-- 体温と生まれ方による分類 --&gt;&lt;/p&gt;
&lt;h2 class="mt-4 mb-3"&gt;体温と生まれ方による分類&lt;/h2&gt;
&lt;div class="card mb-3 border-0 shadow-sm"&gt;
&lt;div class="card-body"&gt;
&lt;h3 class="h5 mb-3"&gt;胎生と卵生&lt;/h3&gt;
&lt;p class="mb-0"&gt;動物は、&lt;span style="color: #0000ff;"&gt;胎生&lt;/span&gt;と&lt;span style="color: #0000ff;"&gt;卵生&lt;/span&gt;でも分類されます。&lt;br /&gt;
胎生は&lt;strong&gt;親の体の中で成長してから生まれてくる&lt;/strong&gt;タイプで、人間をふくむ&lt;strong&gt;哺乳類&lt;/strong&gt;が代表的です。&lt;br /&gt;
卵生は&lt;strong&gt;卵を産んで、その中で成長する&lt;/strong&gt;タイプで、魚類・爬虫類・鳥類などが代表です。&lt;/p&gt;
&lt;/div&gt;
&lt;/div&gt;
&lt;div class="card mb-3 border-0 shadow-sm"&gt;
&lt;div class="card-body"&gt;
&lt;h3 class="h5 mb-3"&gt;恒温動物と変温動物&lt;/h3&gt;
&lt;p&gt;もう一つ大事なのが、&lt;span style="color: #ff0000;"&gt;恒温動物&lt;/span&gt;と&lt;span style="color: #ff0000;"&gt;変温動物&lt;/span&gt;の区別です。&lt;/p&gt;
&lt;ul&gt;
&lt;li&gt;&lt;strong&gt;恒温動物&lt;/strong&gt;：体温がほぼ一定に保たれている（例：鳥類・哺乳類）&lt;/li&gt;
&lt;li&gt;&lt;strong&gt;変温動物&lt;/strong&gt;：体温が周りの温度に合わせて変化する（例：魚類・両生類・爬虫類）&lt;/li&gt;
&lt;/ul&gt;
&lt;p class="mb-0"&gt;例えば、カエルを10℃の水に入れると体温も10℃くらいになり、30℃のお湯に入れると30℃くらいになります。&lt;br /&gt;
釣りをする人なら分かるように、冷たい水の中で10〜15℃くらいの体温の魚を、36〜37℃の人の手でいきなり触ると、&lt;br /&gt;
魚からすると&lt;strong&gt;大やけど&lt;/strong&gt;状態になります。このように、&lt;span style="color: #0000ff;"&gt;周りの環境の温度に合わせて体温が変化する&lt;/span&gt;のが変温動物の特徴です。&lt;/p&gt;
&lt;/div&gt;
&lt;/div&gt;
&lt;div class="card mb-4 border-0 shadow-sm"&gt;
&lt;div class="card-body"&gt;
&lt;p class="mb-0"&gt;こうした分類を理解したうえで、自分の好きな&lt;strong&gt;「推しの生き物」&lt;/strong&gt;について、&lt;br /&gt;
「脊椎動物／無脊椎動物」「胎生／卵生」「恒温／変温」などの視点からまとめてみると、楽しく知識が整理できます。&lt;/p&gt;
&lt;/div&gt;
&lt;/div&gt;
&lt;p&gt;&lt;!-- 無脊椎動物について --&gt;&lt;/p&gt;
&lt;h2 class="mt-4 mb-3"&gt;無脊椎動物の代表例&lt;/h2&gt;
&lt;div class="card mb-4 border-0 shadow-sm"&gt;
&lt;div class="card-body"&gt;
&lt;p class="mb-0"&gt;背骨のない&lt;span style="color: #ff0000;"&gt;無脊椎動物&lt;/span&gt;には、前にも紹介した&lt;strong&gt;昆虫&lt;/strong&gt;のほか、&lt;br /&gt;
&lt;strong&gt;クモ・エビなどの節足動物&lt;/strong&gt;、&lt;strong&gt;タコなどの軟体動物&lt;/strong&gt;といったグループがあります。&lt;br /&gt;
すべてを一度に覚えるのは大変なので、動画やテキストを参考にしながら、&lt;br /&gt;
自分なりの&lt;strong&gt;まとめ表&lt;/strong&gt;を作って知識を整理していくのがおすすめです。&lt;/p&gt;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&lt;/div&gt;
&lt;/div&gt;
&lt;p&gt;&lt;!-- 動物の分類についてのまとめ --&gt;&lt;/p&gt;
&lt;h2 class="mt-4 mb-3"&gt;動物の分類についてのまとめ&lt;/h2&gt;
&lt;div class="table-responsive mb-4"&gt;
&lt;table class="table table-bordered align-middle mb-0"&gt;
&lt;tbody&gt;
&lt;tr style="background-color: #dfffd6;"&gt;
&lt;th&gt;分類&lt;/th&gt;
&lt;th&gt;特徴&lt;/th&gt;
&lt;/tr&gt;
&lt;tr style="background-color: #ffffff;"&gt;
&lt;td class="fw-bold"&gt;脊椎動物&lt;/td&gt;
&lt;td&gt;背骨がある動物。以下の5つのグループに分類される：&lt;br /&gt;
・魚類&lt;br /&gt;
・両生類&lt;br /&gt;
・爬虫類&lt;br /&gt;
・鳥類&lt;br /&gt;
・哺乳類&lt;/td&gt;
&lt;/tr&gt;
&lt;tr style="background-color: #dfffd6;"&gt;
&lt;td class="fw-bold"&gt;無脊椎動物&lt;/td&gt;
&lt;td&gt;背骨がない動物。昆虫、クモ、エビ、タコなどが含まれる。&lt;/td&gt;
&lt;/tr&gt;
&lt;tr style="background-color: #ffffff;"&gt;
&lt;td class="fw-bold"&gt;胎生と卵生&lt;/td&gt;
&lt;td&gt;胎生：親の体内で成長する（例：哺乳類）&lt;br /&gt;
卵生：卵を産んで成長する（例：魚類、爬虫類、鳥類）&lt;/td&gt;
&lt;/tr&gt;
&lt;tr style="background-color: #dfffd6;"&gt;
&lt;td class="fw-bold"&gt;恒温動物と変温動物&lt;/td&gt;
&lt;td&gt;恒温動物：体温が一定（例：鳥類、哺乳類）&lt;br /&gt;
変温動物：体温が周囲の温度に影響される（例：魚類、両生類、爬虫類）&lt;/td&gt;
&lt;/tr&gt;
&lt;/tbody&gt;
&lt;/table&gt;
&lt;/div&gt;
&lt;p class="mb-4" style="font-size: 0.92rem;"&gt;生物分野の全体像（動物・植物・人体・生態系などのつながり）は、&lt;a href="https://rika-quest.com/column/creature/"&gt;全体像はこちら&lt;/a&gt;で確認できます。&lt;/p&gt;
&lt;p&gt;&lt;!-- クイズ --&gt;&lt;/p&gt;
&lt;h2 class="mt-4 mb-3"&gt;クイズで確認しよう&lt;/h2&gt;
&lt;p class="mb-2"&gt;以下のクイズに挑戦して、動物の分類についての理解をチェックしてみましょう。&lt;br /&gt;
「正解を見る」ボタンを押すと答えが表示され、ボタンは非表示になります。&lt;/p&gt;
&lt;div class="table-responsive mb-4"&gt;
&lt;table class="table table-bordered align-middle mb-0"&gt;
&lt;tbody&gt;
&lt;tr style="background-color: #dfffd6;"&gt;
&lt;th&gt;問題&lt;/th&gt;
&lt;th&gt;選択肢&lt;/th&gt;
&lt;th&gt;正解を見る&lt;/th&gt;
&lt;/tr&gt;
&lt;tr style="background-color: #ffffff;"&gt;
&lt;td&gt;1. 背骨がある動物のグループはどれですか？&lt;/td&gt;
&lt;td&gt;A. 無脊椎動物&lt;br /&gt;
B. 軟体動物&lt;br /&gt;
C. 脊椎動物&lt;br /&gt;
D. 昆虫&lt;/td&gt;
&lt;td&gt;&lt;button class="btn btn-sm btn-success"&gt;&lt;br /&gt;
正解を見る&lt;br /&gt;
&lt;/button&gt;&lt;/p&gt;
&lt;div id="answer1" style="display: none;"&gt;正解: C. 脊椎動物&lt;/div&gt;
&lt;/td&gt;
&lt;/tr&gt;
&lt;tr style="background-color: #dfffd6;"&gt;
&lt;td&gt;2. 両生類に含まれる動物はどれですか？&lt;/td&gt;
&lt;td&gt;A. カエル&lt;br /&gt;
B. ワニ&lt;br /&gt;
C. タコ&lt;br /&gt;
D. ヤモリ&lt;/td&gt;
&lt;td&gt;&lt;button class="btn btn-sm btn-success"&gt;&lt;br /&gt;
正解を見る&lt;br /&gt;
&lt;/button&gt;&lt;/p&gt;
&lt;div id="answer2" style="display: none;"&gt;正解: A. カエル&lt;/div&gt;
&lt;/td&gt;
&lt;/tr&gt;
&lt;tr style="background-color: #ffffff;"&gt;
&lt;td&gt;3. 体温が一定でない動物はどれですか？&lt;/td&gt;
&lt;td&gt;A. 哺乳類&lt;br /&gt;
B. 鳥類&lt;br /&gt;
C. 爬虫類&lt;br /&gt;
D. 恒温動物&lt;/td&gt;
&lt;td&gt;&lt;button class="btn btn-sm btn-success"&gt;&lt;br /&gt;
正解を見る&lt;br /&gt;
&lt;/button&gt;&lt;/p&gt;
&lt;div id="answer3" style="display: none;"&gt;正解: C. 爬虫類&lt;/div&gt;
&lt;/td&gt;
&lt;/tr&gt;
&lt;tr style="background-color: #dfffd6;"&gt;
&lt;td&gt;4. 胎生の動物はどれですか？&lt;/td&gt;
&lt;td&gt;A. カメ&lt;br /&gt;
B. タコ&lt;br /&gt;
C. 人間&lt;br /&gt;
D. 魚&lt;/td&gt;
&lt;td&gt;&lt;button class="btn btn-sm btn-success"&gt;&lt;br /&gt;
正解を見る&lt;br /&gt;
&lt;/button&gt;&lt;/p&gt;
&lt;div id="answer4" style="display: none;"&gt;正解: C. 人間&lt;/div&gt;
&lt;/td&gt;
&lt;/tr&gt;
&lt;tr style="background-color: #ffffff;"&gt;
&lt;td&gt;5. 魚が変温動物である理由は？&lt;/td&gt;
&lt;td&gt;A. 骨がないから&lt;br /&gt;
B. 水温に応じて体温が変化するから&lt;br /&gt;
C. 卵を産むから&lt;br /&gt;
D. 鳥類に進化するから&lt;/td&gt;
&lt;td&gt;&lt;button class="btn btn-sm btn-success"&gt;&lt;br /&gt;
正解を見る&lt;br /&gt;
&lt;/button&gt;&lt;/p&gt;
&lt;div id="answer5" style="display: none;"&gt;正解: B. 水温に応じて体温が変化するから&lt;/div&gt;
&lt;/td&gt;
&lt;/tr&gt;
&lt;tr style="background-color: #dfffd6;"&gt;
&lt;td&gt;6. 爬虫類の特徴は何ですか？&lt;/td&gt;
&lt;td&gt;A. 背骨がない&lt;br /&gt;
B. 体温が一定&lt;br /&gt;
C. 皮膚が乾燥に強い&lt;br /&gt;
D. 水中に住む&lt;/td&gt;
&lt;td&gt;&lt;button class="btn btn-sm btn-success"&gt;&lt;br /&gt;
正解を見る&lt;br /&gt;
&lt;/button&gt;&lt;/p&gt;
&lt;div id="answer6" style="display: none;"&gt;正解: C. 皮膚が乾燥に強い&lt;/div&gt;
&lt;/td&gt;
&lt;/tr&gt;
&lt;tr style="background-color: #ffffff;"&gt;
&lt;td&gt;7. 鳥類が恒温動物である理由は？&lt;/td&gt;
&lt;td&gt;A. 卵を産む&lt;br /&gt;
B. 骨が軽い&lt;br /&gt;
C. 体温が一定&lt;br /&gt;
D. 羽がある&lt;/td&gt;
&lt;td&gt;&lt;button class="btn btn-sm btn-success"&gt;&lt;br /&gt;
正解を見る&lt;br /&gt;
&lt;/button&gt;&lt;/p&gt;
&lt;div id="answer7" style="display: none;"&gt;正解: C. 体温が一定&lt;/div&gt;
&lt;/td&gt;
&lt;/tr&gt;
&lt;tr style="background-color: #dfffd6;"&gt;
&lt;td&gt;8. 無脊椎動物に含まれる生物はどれですか？&lt;/td&gt;
&lt;td&gt;A. 魚&lt;br /&gt;
B. クモ&lt;br /&gt;
C. カエル&lt;br /&gt;
D. ワニ&lt;/td&gt;
&lt;td&gt;&lt;button class="btn btn-sm btn-success"&gt;&lt;br /&gt;
正解を見る&lt;br /&gt;
&lt;/button&gt;&lt;/p&gt;
&lt;div id="answer8" style="display: none;"&gt;正解: B. クモ&lt;/div&gt;
&lt;/td&gt;
&lt;/tr&gt;
&lt;tr style="background-color: #ffffff;"&gt;
&lt;td&gt;9. 両生類の特徴は何ですか？&lt;/td&gt;
&lt;td&gt;A. 陸でも水中でも生息可能&lt;br /&gt;
B. 羽がある&lt;br /&gt;
C. 恒温動物&lt;br /&gt;
D. 胎生である&lt;/td&gt;
&lt;td&gt;&lt;button class="btn btn-sm btn-success"&gt;&lt;br /&gt;
正解を見る&lt;br /&gt;
&lt;/button&gt;&lt;/p&gt;
&lt;div id="answer9" style="display: none;"&gt;正解: A. 陸でも水中でも生息可能&lt;/div&gt;
&lt;/td&gt;
&lt;/tr&gt;
&lt;tr style="background-color: #dfffd6;"&gt;
&lt;td&gt;10. 恒温動物の例はどれですか？&lt;/td&gt;
&lt;td&gt;A. サメ&lt;br /&gt;
B. ニワトリ&lt;br /&gt;
C. トカゲ&lt;br /&gt;
D. カエル&lt;/td&gt;
&lt;td&gt;&lt;button class="btn btn-sm btn-success"&gt;&lt;br /&gt;
正解を見る&lt;br /&gt;
&lt;/button&gt;&lt;/p&gt;
&lt;div id="answer10" style="display: none;"&gt;正解: B. ニワトリ&lt;/div&gt;
&lt;/td&gt;
&lt;/tr&gt;
&lt;/tbody&gt;
&lt;/table&gt;
&lt;/div&gt;
&lt;/div&gt;
&lt;p&gt;&lt;!-- CTA セクション --&gt;&lt;/p&gt;
&lt;div class="card shadow-lg mb-5 border-0" style="background: linear-gradient(135deg, #00897b, #004d40); color: #fff;"&gt;
&lt;div class="card-body p-4 p-md-5"&gt;
&lt;div class="row align-items-center"&gt;
&lt;div class="col-md-8 mb-3 mb-md-0"&gt;
&lt;h2 class="h4 mb-3"&gt;地震を「知識」と「防災力」につなげたい方へ&lt;/h2&gt;
&lt;p class="mb-2" style="font-size: 0.97rem;"&gt;地震のしくみを理解することは、テスト対策だけでなく、&lt;br /&gt;
&lt;strong&gt;自分や家族を守る防災力アップ&lt;/strong&gt;にもつながります。&lt;/p&gt;
&lt;p class="mb-0" style="font-size: 0.95rem;"&gt;しゅん吉クエストでは、動画授業と演習プリントを組み合わせて、&lt;br /&gt;
理科が苦手な子でも&lt;strong&gt;「わかる・できる」&lt;/strong&gt;まで伴走します。&lt;br /&gt;
もっと体系的に学びたい方は、ぜひ一度詳細をご覧ください。&lt;/p&gt;
&lt;/div&gt;
&lt;div class="col-md-4 text-md-end text-center"&gt;
&lt;p&gt;&lt;a class="btn btn-warning text-dark fw-bold px-4 py-2 mb-2" href="https://rika-quest.com/"&gt;&lt;br /&gt;
受験理科専門塾しゅん吉クエストのご案内を見る&lt;br /&gt;
&lt;/a&gt;&lt;/p&gt;
&lt;p class="mb-0" style="font-size: 0.8rem;"&gt;※外部サイトへ移動します&lt;/p&gt;
&lt;/div&gt;
&lt;/div&gt;
&lt;/div&gt;
&lt;/div&gt;
&lt;p&gt;&lt;script&gt;
  function showAnswer(id, btn) {
    var el = document.getElementById(id);
    if (el) {&lt;span data-mce-type="bookmark" style="display: inline-block; width: 0px; overflow: hidden; line-height: 0;" class="mce_SELRES_start"&gt;&lt;/span&gt;
      el.style.display = 'inline';
    }
    if (btn) {
      btn.style.display = 'none';
    }
  }
&lt;/script&gt;&lt;/p&gt;
------</t>
  </si>
  <si>
    <t>https://rika-quest.com/column/reflectionandrefraction/</t>
  </si>
  <si>
    <t>以下のページは不自然なワードを使用しています。
これらを適切に自然な言葉に置き換えて下さい。
なお、本文の装飾や構造は絶対に変えないでください。
【対象ページURL】
https://rika-quest.com/column/reflectionandrefraction/
【検出された不自然ワード】
- 固定
【本文】
------
&lt;p&gt;&lt;!-- 光の反射と屈折｜WordPress固定ページ用HTML --&gt;&lt;/p&gt;
&lt;div class="container my-4"&gt;
&lt;p&gt;&lt;!-- Hero セクション --&gt;&lt;/p&gt;
&lt;div class="card shadow-sm mb-4 border-0" style="background: linear-gradient(135deg, #1565c0, #00acc1); color: #fff;"&gt;
&lt;div class="card-body p-4"&gt;
&lt;div class="d-flex flex-wrap justify-content-between align-items-center mb-2"&gt;&lt;span class="badge bg-warning text-dark mb-1" style="font-size: 0.8rem;"&gt;中学理科／光の性質&lt;/span&gt;&lt;br /&gt;
&lt;span class="badge bg-light text-dark mb-1" style="font-size: 0.75rem;"&gt;テーマ：光の反射と屈折&lt;/span&gt;&lt;/div&gt;
&lt;h1 class="card-title mb-3" style="font-size: 1.9rem; line-height: 1.5;"&gt;光の反射と屈折──「速さの違い」で曲がる理由をイメージで理解しよう&lt;/h1&gt;
&lt;p class="card-text mb-0" style="font-size: 0.98rem;"&gt;「光はどっちに曲がるんだっけ？」「水中から空気中に出るときは？」──&lt;br /&gt;
公式暗記だけでなく、&lt;strong&gt;スピードの違い&lt;/strong&gt;というイメージで理解しておくと問題が一気に解きやすくなります。&lt;/p&gt;
&lt;p class="card-text mt-3 mb-0" style="font-size: 0.92rem;"&gt;この単元を含む物理分野のつまずきポイントは、&lt;a style="color: #fff; text-decoration: underline;" href="https://rika-quest.com/column/physics/"&gt;&lt;strong&gt;全体像はこちら&lt;/strong&gt;&lt;/a&gt;でまとめています。&lt;/p&gt;
&lt;/div&gt;
&lt;/div&gt;
&lt;p&gt;&lt;!-- 動画セクション --&gt;&lt;/p&gt;
&lt;div class="card shadow-sm mb-4"&gt;
&lt;div class="card-body"&gt;
&lt;h2 class="h4 mb-3"&gt;動画で確認：光の反射と屈折の基本&lt;/h2&gt;
&lt;div class="ratio ratio-16x9 mb-3"&gt;&lt;iframe title="YouTube video player" src="https://www.youtube.com/embed/RaS-9p1QPGg" width="560" height="315" frameborder="0" allowfullscreen="allowfullscreen"&gt;&lt;/iframe&gt;&lt;/div&gt;
&lt;p class="mb-0"&gt;まずは動画で&lt;strong&gt;光の進み方&lt;/strong&gt;と&lt;strong&gt;反射・屈折のイメージ&lt;/strong&gt;をつかんでから、下のまとめとクイズで知識を整理しましょう。&lt;/p&gt;
&lt;/div&gt;
&lt;/div&gt;
&lt;p&gt;&lt;!-- 1. 光の正体と基本性質 --&gt;&lt;/p&gt;
&lt;div class="card shadow-sm mb-4"&gt;
&lt;div class="card-body"&gt;
&lt;h2 class="h4 mb-3"&gt;1. 光の正体と基本のイメージ&lt;/h2&gt;
&lt;p&gt;光は&lt;strong&gt;電磁波の一種&lt;/strong&gt;です。スマホの電波、Wi-Fi、リモコンの赤外線、X線などもすべて電磁波で、その中で&lt;br /&gt;
&lt;strong&gt;人間の目に見える波長の範囲&lt;/strong&gt;を&lt;strong&gt;可視光線&lt;/strong&gt;と呼びます。&lt;/p&gt;
&lt;ul&gt;
&lt;li&gt;光は&lt;strong&gt;波としての性質&lt;/strong&gt;と&lt;strong&gt;つぶつぶ（粒子）としての性質&lt;/strong&gt;をあわせ持つ。&lt;/li&gt;
&lt;li&gt;色の違いは&lt;strong&gt;波長の違い&lt;/strong&gt;として説明できる。&lt;/li&gt;
&lt;/ul&gt;
&lt;p class="mb-0"&gt;今回の単元では、その中でも&lt;strong&gt;反射&lt;/strong&gt;と&lt;strong&gt;屈折&lt;/strong&gt;という「進み方の変化」に注目します。&lt;/p&gt;
&lt;/div&gt;
&lt;/div&gt;
&lt;p&gt;&lt;!-- 2. 反射と屈折のイメージ --&gt;&lt;/p&gt;
&lt;div class="card shadow-sm mb-4"&gt;
&lt;div class="card-body"&gt;
&lt;div class="row mb-3"&gt;
&lt;div class="col-md-6 mb-3"&gt;
&lt;h2 class="h5 mb-2"&gt;2. 光の反射──跳ね返る光&lt;/h2&gt;
&lt;p&gt;光が水面や鏡などの&lt;strong&gt;境界面&lt;/strong&gt;に当たったとき、その一部は跳ね返ります。これが&lt;strong&gt;反射&lt;/strong&gt;です。&lt;/p&gt;
&lt;ul&gt;
&lt;li&gt;境界に向かって進む光 … &lt;strong&gt;入射光&lt;/strong&gt;&lt;/li&gt;
&lt;li&gt;跳ね返る光 … &lt;strong&gt;反射光&lt;/strong&gt;&lt;/li&gt;
&lt;li&gt;水面では、入射した光の一部が反射し、一部が水中に入っていく。&lt;/li&gt;
&lt;/ul&gt;
&lt;p class="mb-0"&gt;湖や池の水面に富士山や雲が映るのは、&lt;strong&gt;反射光が目に届く&lt;/strong&gt;からです。&lt;/p&gt;
&lt;/div&gt;
&lt;div class="col-md-6 mb-3"&gt;
&lt;h2 class="h5 mb-2"&gt;3. 光の屈折──速さの違いで曲がる光&lt;/h2&gt;
&lt;p&gt;空気中から水中へ、または水中から空気中へと&lt;strong&gt;媒質が変わる&lt;/strong&gt;と、光の速さが変わります。&lt;/p&gt;
&lt;ul&gt;
&lt;li&gt;空気中：光の速さは&lt;strong&gt;速い&lt;/strong&gt;&lt;/li&gt;
&lt;li&gt;水中：光の速さは&lt;strong&gt;遅い&lt;/strong&gt;&lt;/li&gt;
&lt;/ul&gt;
&lt;p class="mb-0"&gt;この&lt;strong&gt;速さの違い&lt;/strong&gt;がある境目を通るとき、光の進む向きが変わります。&lt;br /&gt;
この現象を&lt;strong&gt;屈折&lt;/strong&gt;といいます。&lt;/p&gt;
&lt;/div&gt;
&lt;/div&gt;
&lt;div class="row"&gt;
&lt;div class="col-md-6 mb-3"&gt;&lt;img fetchpriority="high" decoding="async" class="alignnone size-large wp-image-413 img-fluid rounded shadow-sm" src="https://rika-quest.com/wp-content/uploads/2023/03/3_単元ごと-自動保存済み-1024x576.jpg" sizes="(max-width: 1024px) 100vw, 1024px" srcset="https://rika-quest.com/wp-content/uploads/2023/03/3_単元ごと-自動保存済み-1024x576.jpg 1024w, https://rika-quest.com/wp-content/uploads/2023/03/3_単元ごと-自動保存済み-300x169.jpg 300w, https://rika-quest.com/wp-content/uploads/2023/03/3_単元ごと-自動保存済み-768x432.jpg 768w, https://rika-quest.com/wp-content/uploads/2023/03/3_単元ごと-自動保存済み-320x180.jpg 320w, https://rika-quest.com/wp-content/uploads/2023/03/3_単元ごと-自動保存済み.jpg 1280w" alt="空気中から水中へ進む光の屈折の図" width="1024" height="576" /&gt;&lt;/div&gt;
&lt;div class="col-md-6 mb-3"&gt;
&lt;p class="mb-2"&gt;図のように光が&lt;strong&gt;空気中 → 水中&lt;/strong&gt;に進むとき、&lt;/p&gt;
&lt;ul&gt;
&lt;li&gt;水中の方が光の速さが遅いので、&lt;strong&gt;水側に折れ曲がる&lt;/strong&gt;。&lt;/li&gt;
&lt;li&gt;「まっすぐ（イ）に行く」と考えがちだが、実際は&lt;strong&gt;アの方向&lt;/strong&gt;に曲がる。&lt;/li&gt;
&lt;/ul&gt;
&lt;p class="mb-0"&gt;逆に&lt;strong&gt;水中 → 空気中&lt;/strong&gt;に出るときは、先に空気側に出た部分が速く進むので、&lt;strong&gt;空気側に折れ曲がる&lt;/strong&gt;ことになります。&lt;/p&gt;
&lt;/div&gt;
&lt;/div&gt;
&lt;/div&gt;
&lt;/div&gt;
&lt;p&gt;&lt;!-- 3. まとめ表 --&gt;&lt;/p&gt;
&lt;div class="card shadow-sm mb-4"&gt;
&lt;div class="card-body"&gt;
&lt;h2 class="h4 mb-3"&gt;4. 光の反射・屈折と視覚に関するまとめ&lt;/h2&gt;
&lt;div class="table-responsive"&gt;
&lt;table class="table table-bordered align-middle mb-0"&gt;
&lt;thead&gt;
&lt;tr style="background-color: #dfffd6;"&gt;
&lt;th style="width: 30%;"&gt;ポイント&lt;/th&gt;
&lt;th style="width: 70%;"&gt;内容&lt;/th&gt;
&lt;/tr&gt;
&lt;/thead&gt;
&lt;tbody&gt;
&lt;tr style="background-color: #ffffff;"&gt;
&lt;td class="fw-bold"&gt;光の性質&lt;/td&gt;
&lt;td&gt;– 光は&lt;strong&gt;電磁波の一種&lt;/strong&gt;で、波と粒子の二重性を持つ。&lt;br /&gt;
– &lt;strong&gt;可視光線&lt;/strong&gt;は波長の違いによって色が異なる。&lt;/td&gt;
&lt;/tr&gt;
&lt;tr style="background-color: #dfffd6;"&gt;
&lt;td class="fw-bold"&gt;光の反射&lt;/td&gt;
&lt;td&gt;– 光が物体の表面に当たり、跳ね返る現象。&lt;br /&gt;
– 水面での反射では、一部の光が水中に進み、一部が水面で反射する。&lt;/td&gt;
&lt;/tr&gt;
&lt;tr style="background-color: #ffffff;"&gt;
&lt;td class="fw-bold"&gt;光の屈折&lt;/td&gt;
&lt;td&gt;– 媒質が変わる（例：空気 → 水）ことで光の速度が変化し、進む方向が曲がる現象。&lt;br /&gt;
– 水中では光の速度が&lt;strong&gt;遅くなり&lt;/strong&gt;、空気中に出ると&lt;strong&gt;速くなる&lt;/strong&gt;。&lt;/td&gt;
&lt;/tr&gt;
&lt;tr style="background-color: #dfffd6;"&gt;
&lt;td class="fw-bold"&gt;入射光と反射光&lt;/td&gt;
&lt;td&gt;– 媒質の境界に当たる光を&lt;strong&gt;入射光&lt;/strong&gt;と呼ぶ。&lt;br /&gt;
– 入射光の一部は屈折し、一部は反射光として跳ね返る。&lt;/td&gt;
&lt;/tr&gt;
&lt;tr style="background-color: #ffffff;"&gt;
&lt;td class="fw-bold"&gt;視覚と光&lt;/td&gt;
&lt;td&gt;– 光を感知する細胞は&lt;strong&gt;錐体細胞&lt;/strong&gt;と&lt;strong&gt;桿体細胞&lt;/strong&gt;。&lt;br /&gt;
– 水中から水面の反射光を観察することで、水面上の物体の像が見える。&lt;/td&gt;
&lt;/tr&gt;
&lt;/tbody&gt;
&lt;/table&gt;
&lt;/div&gt;
&lt;p class="mt-3 mb-0"&gt;単に「どっち側に曲がるか」を丸暗記するのではなく、&lt;strong&gt;速さの変化&lt;/strong&gt;をイメージできるようにしておくと、応用問題にも強くなります。&lt;/p&gt;
&lt;/div&gt;
&lt;/div&gt;
&lt;p&gt;&lt;!-- 5. クイズセクション --&gt;&lt;/p&gt;
&lt;div class="card shadow-sm mb-4"&gt;
&lt;div class="card-body"&gt;
&lt;h2 class="h4 mb-3"&gt;5. 光の反射と屈折クイズ（10問）&lt;/h2&gt;
&lt;p&gt;正しい選択肢を考えてから、&lt;strong&gt;「正解を見る」ボタン&lt;/strong&gt;をクリックしましょう。&lt;br /&gt;
ボタンを押すと答えが表示され、ボタンは消えます。&lt;/p&gt;
&lt;div class="table-responsive"&gt;
&lt;table class="table table-bordered align-middle"&gt;
&lt;thead&gt;
&lt;tr class="text-center" style="background-color: #dfffd6;"&gt;
&lt;th style="width: 40%;"&gt;問題&lt;/th&gt;
&lt;th style="width: 40%;"&gt;選択肢&lt;/th&gt;
&lt;th style="width: 20%;"&gt;正解を見る&lt;/th&gt;
&lt;/tr&gt;
&lt;/thead&gt;
&lt;tbody&gt;
&lt;tr style="background-color: #ffffff;"&gt;
&lt;td&gt;1. 光は何の一種ですか？&lt;/td&gt;
&lt;td&gt;A. 音波&lt;br /&gt;
B. 電磁波&lt;br /&gt;
C. 重力波&lt;br /&gt;
D. 放射線&lt;/td&gt;
&lt;td class="text-center"&gt;&lt;button id="btn-light-answer1" class="btn btn-sm btn-primary mb-1"&gt;正解を見る&lt;/button&gt;&lt;/p&gt;
&lt;div id="light-answer1" style="display: none;"&gt;正解: B. 電磁波&lt;/div&gt;
&lt;/td&gt;
&lt;/tr&gt;
&lt;tr style="background-color: #dfffd6;"&gt;
&lt;td&gt;2. 光が媒質を通過するとき、方向が変わる現象は何と呼ばれますか？&lt;/td&gt;
&lt;td&gt;A. 反射&lt;br /&gt;
B. 拡散&lt;br /&gt;
C. 屈折&lt;br /&gt;
D. 散乱&lt;/td&gt;
&lt;td class="text-center"&gt;&lt;button id="btn-light-answer2" class="btn btn-sm btn-primary mb-1"&gt;正解を見る&lt;/button&gt;&lt;/p&gt;
&lt;div id="light-answer2" style="display: none;"&gt;正解: C. 屈折&lt;/div&gt;
&lt;/td&gt;
&lt;/tr&gt;
&lt;tr style="background-color: #ffffff;"&gt;
&lt;td&gt;3. 空気中から水中に光が進むと、速度はどうなりますか？&lt;/td&gt;
&lt;td&gt;A. 速くなる&lt;br /&gt;
B. 遅くなる&lt;br /&gt;
C. 変わらない&lt;br /&gt;
D. 不規則になる&lt;/td&gt;
&lt;td class="text-center"&gt;&lt;button id="btn-light-answer3" class="btn btn-sm btn-primary mb-1"&gt;正解を見る&lt;/button&gt;&lt;/p&gt;
&lt;div id="light-answer3" style="display: none;"&gt;正解: B. 遅くなる&lt;/div&gt;
&lt;/td&gt;
&lt;/tr&gt;
&lt;tr style="background-color: #dfffd6;"&gt;
&lt;td&gt;4. 光が屈折する主な理由は何ですか？&lt;/td&gt;
&lt;td&gt;A. 光の波長の違い&lt;br /&gt;
B. 媒質間での速度変化&lt;br /&gt;
C. 温度差&lt;br /&gt;
D. 色の違い&lt;/td&gt;
&lt;td class="text-center"&gt;&lt;button id="btn-light-answer4" class="btn btn-sm btn-primary mb-1"&gt;正解を見る&lt;/button&gt;&lt;/p&gt;
&lt;div id="light-answer4" style="display: none;"&gt;正解: B. 媒質間での速度変化&lt;/div&gt;
&lt;/td&gt;
&lt;/tr&gt;
&lt;tr style="background-color: #ffffff;"&gt;
&lt;td&gt;5. 水面に当たる光を何と呼びますか？&lt;/td&gt;
&lt;td&gt;A. 反射光&lt;br /&gt;
B. 入射光&lt;br /&gt;
C. 透過光&lt;br /&gt;
D. 拡散光&lt;/td&gt;
&lt;td class="text-center"&gt;&lt;button id="btn-light-answer5" class="btn btn-sm btn-primary mb-1"&gt;正解を見る&lt;/button&gt;&lt;/p&gt;
&lt;div id="light-answer5" style="display: none;"&gt;正解: B. 入射光&lt;/div&gt;
&lt;/td&gt;
&lt;/tr&gt;
&lt;tr style="background-color: #dfffd6;"&gt;
&lt;td&gt;6. 水中から空気中に光が出ると、どちらに曲がりますか？&lt;/td&gt;
&lt;td&gt;A. 水中側&lt;br /&gt;
B. 空気中側&lt;br /&gt;
C. 直進&lt;br /&gt;
D. 曲がらない&lt;/td&gt;
&lt;td class="text-center"&gt;&lt;button id="btn-light-answer6" class="btn btn-sm btn-primary mb-1"&gt;正解を見る&lt;/button&gt;&lt;/p&gt;
&lt;div id="light-answer6" style="display: none;"&gt;正解: B. 空気中側&lt;/div&gt;
&lt;/td&gt;
&lt;/tr&gt;
&lt;tr style="background-color: #ffffff;"&gt;
&lt;td&gt;7. 錐体細胞と桿体細胞の役割は何ですか？&lt;/td&gt;
&lt;td&gt;A. 音を感知する&lt;br /&gt;
B. 光を感知する&lt;br /&gt;
C. 匂いを感知する&lt;br /&gt;
D. 温度を感知する&lt;/td&gt;
&lt;td class="text-center"&gt;&lt;button id="btn-light-answer7" class="btn btn-sm btn-primary mb-1"&gt;正解を見る&lt;/button&gt;&lt;/p&gt;
&lt;div id="light-answer7" style="display: none;"&gt;正解: B. 光を感知する&lt;/div&gt;
&lt;/td&gt;
&lt;/tr&gt;
&lt;tr style="background-color: #dfffd6;"&gt;
&lt;td&gt;8. 水面に光が入射すると、反射する光の割合は約何％ですか？&lt;/td&gt;
&lt;td&gt;A. 10％&lt;br /&gt;
B. 30％&lt;br /&gt;
C. 50％&lt;br /&gt;
D. 70％&lt;/td&gt;
&lt;td class="text-center"&gt;&lt;button id="btn-light-answer8" class="btn btn-sm btn-primary mb-1"&gt;正解を見る&lt;/button&gt;&lt;/p&gt;
&lt;div id="light-answer8" style="display: none;"&gt;正解: B. 30％&lt;/div&gt;
&lt;/td&gt;
&lt;/tr&gt;
&lt;tr style="background-color: #ffffff;"&gt;
&lt;td&gt;9. 光が屈折する際、スピードが遅くなるのはどちらの媒質ですか？&lt;/td&gt;
&lt;td&gt;A. 空気&lt;br /&gt;
B. 水&lt;br /&gt;
C. 真空&lt;br /&gt;
D. 金属&lt;/td&gt;
&lt;td class="text-center"&gt;&lt;button id="btn-light-answer9" class="btn btn-sm btn-primary mb-1"&gt;正解を見る&lt;/button&gt;&lt;/p&gt;
&lt;div id="light-answer9" style="display: none;"&gt;正解: B. 水&lt;/div&gt;
&lt;/td&gt;
&lt;/tr&gt;
&lt;tr style="background-color: #dfffd6;"&gt;
&lt;td&gt;10. 富士山が水面に映る現象の原因は何ですか？&lt;/td&gt;
&lt;td&gt;A. 光の屈折&lt;br /&gt;
B. 光の反射&lt;br /&gt;
C. 光の拡散&lt;br /&gt;
D. 光の散乱&lt;/td&gt;
&lt;td class="text-center"&gt;&lt;button id="btn-light-answer10" class="btn btn-sm btn-primary mb-1"&gt;正解を見る&lt;/button&gt;&lt;/p&gt;
&lt;div id="light-answer10" style="display: none;"&gt;正解: B. 光の反射&lt;/div&gt;
&lt;/td&gt;
&lt;/tr&gt;
&lt;/tbody&gt;
&lt;/table&gt;
&lt;/div&gt;
&lt;/div&gt;
&lt;/div&gt;
&lt;p&gt;&lt;!-- 6. CTA セクション（任意で使用） --&gt;&lt;/p&gt;
&lt;div class="card shadow-sm mb-4" style="border: 2px solid #1565c0;"&gt;
&lt;div class="card-body"&gt;
&lt;h2 class="h5 mb-2" style="border-left: 4px solid #1565c0; padding-left: 0.75rem;"&gt;光・音・電気をまとめて強化したい人へ&lt;/h2&gt;
&lt;p class="mb-2"&gt;「光は分かるけど、レンズや像の問題が苦手」「電磁波・電気・磁石とのつながりがあいまい」──そんな人向けに、&lt;br /&gt;
受験理科専門塾&lt;strong&gt;しゅん吉クエスト&lt;/strong&gt;では、動画と演習プリントで&lt;strong&gt;物理分野をまとめて復習&lt;/strong&gt;できる講座を用意しています。&lt;/p&gt;
&lt;ul class="mb-3"&gt;
&lt;li&gt;中学受験〜高校内容の「光・音・電気」ブリッジ講座&lt;/li&gt;
&lt;li&gt;オンライン個別指導で、分からない問題をその場で質問OK&lt;/li&gt;
&lt;/ul&gt;
&lt;div class="d-flex flex-wrap justify-content-between align-items-center"&gt;
&lt;p class="mb-2 mb-md-0"&gt;詳細は公式サイトからご覧ください。&lt;/p&gt;
&lt;p&gt;&lt;a class="btn btn-primary" href="https://rika-quest.com/"&gt;&lt;br /&gt;
しゅん吉クエストの理科講座を見る&lt;br /&gt;
&lt;/a&gt;&lt;/p&gt;
&lt;/div&gt;
&lt;/div&gt;
&lt;/div&gt;
&lt;/div&gt;
&lt;p&gt;&lt;!-- クイズ表示用スクリプト --&gt;&lt;br /&gt;
&lt;script&gt;
  function showLightAnswer(id) {
    var answer = document.getElementById('light-answer' + id);
    var button = document.getElementById('btn-light-answer' + id);
    if (answer) {
      answer.style.display = 'block';
    }
    if (button) {
      button.style.display = 'none';
    }
  }
&lt;/script&gt;&lt;/p&gt;
------</t>
  </si>
  <si>
    <t>https://rika-quest.com/column/solubility/</t>
  </si>
  <si>
    <t>以下のページは不自然なワードを使用しています。
これらを適切に自然な言葉に置き換えて下さい。
なお、本文の装飾や構造は絶対に変えないでください。
【対象ページURL】
https://rika-quest.com/column/solubility/
【検出された不自然ワード】
- 固定
【本文】
------
&lt;p&gt;&lt;!-- 水溶液のこさ（質量パーセント濃度）｜WordPress固定ページ用HTML --&gt;&lt;/p&gt;
&lt;div class="container my-4"&gt;
&lt;p&gt;&lt;!-- Hero セクション --&gt;&lt;/p&gt;
&lt;div class="card shadow-sm mb-4 border-0" style="background: linear-gradient(135deg, #00897b, #1565c0); color: #fff;"&gt;
&lt;div class="card-body p-4"&gt;
&lt;div class="d-flex flex-wrap justify-content-between align-items-center mb-2"&gt;&lt;span class="badge bg-warning text-dark mb-1" style="font-size: 0.8rem;"&gt;中学理科／化学分野&lt;/span&gt;&lt;br /&gt;
&lt;span class="badge bg-light text-dark mb-1" style="font-size: 0.75rem;"&gt;テーマ：水溶液のこさ・質量パーセント濃度&lt;/span&gt;&lt;/div&gt;
&lt;h1 class="card-title mb-3" style="font-size: 1.9rem; line-height: 1.5;"&gt;水溶液の「こさ」と質量パーセント濃度──溶質・溶媒・溶液から整理しよう&lt;/h1&gt;
&lt;p class="card-text mb-0" style="font-size: 0.98rem;"&gt;このページでは、動画で解説している&lt;strong&gt;「水溶液のこさ（質量パーセント濃度）」&lt;/strong&gt;を、&lt;br /&gt;
中学理科でよく出る用語と計算の流れに沿って整理します。&lt;br /&gt;
算数でもおなじみの「こさの問題」ですが、理科では&lt;strong&gt;溶質・溶媒・溶液の意味&lt;/strong&gt;をしっかり押さえることがポイントです。&lt;/p&gt;
&lt;p class="card-text mt-3 mb-0" style="font-size: 0.98rem;"&gt;水溶液のこさは化学分野の一部です。溶解・中和・気体なども含めた&lt;strong&gt;化学分野の全体像はこちら&lt;/strong&gt;：&lt;a style="color: #fff; text-decoration: underline;" href="https://rika-quest.com/column/chemistry/"&gt;化学分野の特徴と引っ掛かりポイント【動画解説】&lt;/a&gt;&lt;/p&gt;
&lt;/div&gt;
&lt;/div&gt;
&lt;p&gt;&lt;!-- 動画セクション --&gt;&lt;/p&gt;
&lt;div class="card shadow-sm mb-4"&gt;
&lt;div class="card-body"&gt;
&lt;h2 class="h4 mb-3"&gt;動画で学ぶ：水溶液のこさ（質量パーセント濃度）&lt;/h2&gt;
&lt;div class="ratio ratio-16x9 mb-3"&gt;&lt;iframe title="YouTube video player" src="https://www.youtube.com/embed/SGQAmAyiZUM" width="560" height="315" frameborder="0" allowfullscreen="allowfullscreen"&gt;&lt;/iframe&gt;&lt;/div&gt;
&lt;p class="mb-0"&gt;まずは動画で全体のイメージをつかんでから、本文の解説・まとめ・クイズで理解を固めていきましょう。&lt;/p&gt;
&lt;/div&gt;
&lt;/div&gt;
&lt;p&gt;&lt;!-- 水溶液のこさとは？ --&gt;&lt;/p&gt;
&lt;div class="card shadow-sm mb-4"&gt;
&lt;div class="card-body"&gt;
&lt;h2 class="h4 mb-3"&gt;1. 水溶液の「こさ」とは？──算数と理科の役割分担&lt;/h2&gt;
&lt;p&gt;「水溶液のこさ」の問題は、中学入試や定期テストで&lt;strong&gt;頻出&lt;/strong&gt;のテーマです。&lt;/p&gt;
&lt;blockquote class="blockquote"&gt;
&lt;p class="mb-1"&gt;170グラムの水に砂糖30グラムを溶かしました。こさは何％ですか？&lt;br /&gt;
……計算は&lt;strong&gt;算数の先生に聞いてください。&lt;/strong&gt;&lt;/p&gt;
&lt;/blockquote&gt;
&lt;p class="mb-2"&gt;こんなふうに、計算そのものは算数でしっかり練習するところですが、理科で大事なのは次の2点です。&lt;/p&gt;
&lt;ul class="mb-0"&gt;
&lt;li&gt;&lt;strong&gt;用語の意味（溶質・溶媒・溶液）&lt;/strong&gt;を正しく理解すること&lt;/li&gt;
&lt;li&gt;問題文や実験文から&lt;strong&gt;「何を求めるのか」&lt;/strong&gt;を読み取ること&lt;/li&gt;
&lt;/ul&gt;
&lt;/div&gt;
&lt;/div&gt;
&lt;p&gt;&lt;!-- 溶質・溶媒・溶液の基本 --&gt;&lt;/p&gt;
&lt;div class="card shadow-sm mb-4"&gt;
&lt;div class="card-body"&gt;
&lt;h2 class="h4 mb-3"&gt;2. 溶質・溶媒・溶液の基本用語を整理しよう&lt;/h2&gt;
&lt;p class="mb-2"&gt;前の動画でも登場した、絶対に覚えてほしいキーワードがこちらです。&lt;/p&gt;
&lt;div class="row"&gt;
&lt;div class="col-md-6 mb-3"&gt;
&lt;div class="border rounded p-3 h-100" style="background-color: #e0f7fa;"&gt;
&lt;h3 class="h5 mb-2"&gt;溶媒・溶質・溶液の定義&lt;/h3&gt;
&lt;ul class="mb-0"&gt;
&lt;li&gt;&lt;strong&gt;溶媒（ようばい）&lt;/strong&gt;：&lt;br /&gt;
物質を溶かす側の&lt;strong&gt;液体&lt;/strong&gt;（中学ではほとんど&lt;strong&gt;水&lt;/strong&gt;）&lt;/li&gt;
&lt;li&gt;&lt;strong&gt;溶質（ようしつ）&lt;/strong&gt;：&lt;br /&gt;
溶けている&lt;strong&gt;物質&lt;/strong&gt;（食塩・砂糖など）&lt;/li&gt;
&lt;li&gt;&lt;strong&gt;溶液（ようえき）&lt;/strong&gt;：&lt;br /&gt;
溶媒と溶質が混ざりあった&lt;strong&gt;できあがりの液体&lt;/strong&gt;&lt;/li&gt;
&lt;/ul&gt;
&lt;/div&gt;
&lt;/div&gt;
&lt;div class="col-md-6 mb-3"&gt;
&lt;div class="border rounded p-3 h-100" style="background-color: #fff3e0;"&gt;
&lt;h3 class="h5 mb-2"&gt;具体例でイメージ&lt;/h3&gt;
&lt;ul class="mb-0"&gt;
&lt;li&gt;水に砂糖を溶かした液体 → &lt;strong&gt;砂糖水&lt;/strong&gt;（水溶液）&lt;/li&gt;
&lt;li&gt;このときの役割&lt;br /&gt;
・水 …… 溶媒&lt;br /&gt;
・砂糖 …… 溶質&lt;br /&gt;
・砂糖水 …… 溶液&lt;/li&gt;
&lt;li&gt;中学理科では&lt;strong&gt;「溶媒＝水」&lt;/strong&gt;として扱う問題がほとんど&lt;/li&gt;
&lt;/ul&gt;
&lt;/div&gt;
&lt;/div&gt;
&lt;/div&gt;
&lt;p class="mb-0 mt-2"&gt;高校化学になると、エタノールなど水以外の溶媒もよく出てきますが、&lt;br /&gt;
中学の段階では&lt;strong&gt;「水溶液＝水に物質が溶けた液体」&lt;/strong&gt;というイメージで十分です。&lt;/p&gt;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質量パーセント濃度の考え方 --&gt;&lt;/p&gt;
&lt;div class="card shadow-sm mb-4"&gt;
&lt;div class="card-body"&gt;
&lt;h2 class="h4 mb-3"&gt;3. 質量パーセント濃度の考え方──「全体のうち〇gが溶質」&lt;/h2&gt;
&lt;p&gt;水溶液のこさを表す方法はいくつかありますが、中学理科で最もよく使うのが&lt;br /&gt;
&lt;strong&gt;質量パーセント濃度&lt;/strong&gt;です。&lt;/p&gt;
&lt;div class="row align-items-center mb-3"&gt;
&lt;div class="col-md-6 mb-3"&gt;&lt;img decoding="async" class="img-fluid rounded shadow-sm" src="https://rika-quest.com/wp-content/uploads/2023/03/画像4-1024x487.png" alt="質量パーセント濃度の公式と説明図" /&gt;&lt;/div&gt;
&lt;div class="col-md-6 mb-3"&gt;
&lt;p class="mb-2"&gt;図にあるように、考え方の基本はとてもシンプルです。&lt;/p&gt;
&lt;ul&gt;
&lt;li&gt;&lt;strong&gt;溶液の重さ分の、溶けているものの重さ&lt;/strong&gt;を割合で表したもの&lt;/li&gt;
&lt;li&gt;教科書によっては「質量」を使って&lt;strong&gt;（溶質の質量 ÷ 溶液の質量）× 100&lt;/strong&gt;と書かれる&lt;/li&gt;
&lt;li&gt;「溶液の質量」＝&lt;strong&gt;溶媒の質量 + 溶質の質量&lt;/strong&gt;&lt;/li&gt;
&lt;/ul&gt;
&lt;p class="mb-0"&gt;言いかえると、&lt;strong&gt;「全部の水溶液の重さのうち、何グラムが溶質か」&lt;/strong&gt;をパーセントで表したものです。&lt;br /&gt;
これは「全校生徒のうち男子が何人？」と聞いているのと同じ考え方です。&lt;/p&gt;
&lt;/div&gt;
&lt;/div&gt;
&lt;/div&gt;
&lt;/div&gt;
&lt;p&gt;&lt;!-- 例題で確認 --&gt;&lt;/p&gt;
&lt;div class="card shadow-sm mb-4"&gt;
&lt;div class="card-body"&gt;
&lt;h2 class="h4 mb-3"&gt;4. 例題で確認：170gの水に30gの砂糖を溶かした水溶液&lt;/h2&gt;
&lt;p&gt;代表的な例題を、理科の視点で整理しておきましょう。&lt;/p&gt;
&lt;div class="table-responsive mb-3"&gt;
&lt;table class="table table-bordered align-middle mb-0"&gt;
&lt;thead style="background-color: #e8f5e9;"&gt;
&lt;tr class="text-center"&gt;
&lt;th scope="col"&gt;条件&lt;/th&gt;
&lt;th scope="col"&gt;考え方&lt;/th&gt;
&lt;/tr&gt;
&lt;/thead&gt;
&lt;tbody&gt;
&lt;tr&gt;
&lt;td class="fw-bold" style="width: 30%;"&gt;条件&lt;/td&gt;
&lt;td&gt;
&lt;ul class="mb-0 ps-3"&gt;
&lt;li&gt;水（溶媒）：170g&lt;/li&gt;
&lt;li&gt;砂糖（溶質）：30g&lt;/li&gt;
&lt;/ul&gt;
&lt;/td&gt;
&lt;/tr&gt;
&lt;tr style="background-color: #f1f8e9;"&gt;
&lt;td class="fw-bold"&gt;溶液の質量&lt;/td&gt;
&lt;td&gt;
&lt;ul class="mb-0 ps-3"&gt;
&lt;li&gt;溶液の質量 ＝ 溶媒 + 溶質&lt;/li&gt;
&lt;li&gt;170g + 30g ＝ &lt;strong&gt;200g&lt;/strong&gt;&lt;/li&gt;
&lt;/ul&gt;
&lt;/td&gt;
&lt;/tr&gt;
&lt;tr&gt;
&lt;td class="fw-bold"&gt;質量パーセント濃度&lt;/td&gt;
&lt;td&gt;
&lt;ul class="mb-0 ps-3"&gt;
&lt;li&gt;（溶質の質量 ÷ 溶液の質量）× 100&lt;/li&gt;
&lt;li&gt;（30 ÷ 200）× 100 ＝ &lt;strong&gt;15％&lt;/strong&gt;&lt;/li&gt;
&lt;/ul&gt;
&lt;/td&gt;
&lt;/tr&gt;
&lt;/tbody&gt;
&lt;/table&gt;
&lt;/div&gt;
&lt;p class="mb-2"&gt;ここで注目してほしいポイントは次のとおりです。&lt;/p&gt;
&lt;ul class="mb-0"&gt;
&lt;li&gt;&lt;strong&gt;分母（溶液の質量）のほうが必ず大きくなる&lt;/strong&gt;（溶質＋溶媒だから）&lt;/li&gt;
&lt;li&gt;そのため、&lt;strong&gt;溶質 ÷ 溶液&lt;/strong&gt;の値は必ず&lt;strong&gt;1より小さな小数&lt;/strong&gt;になる&lt;/li&gt;
&lt;li&gt;小数のままだと見づらいので、&lt;strong&gt;100を掛けて%&lt;/strong&gt;に直しているだけ&lt;/li&gt;
&lt;/ul&gt;
&lt;/div&gt;
&lt;/div&gt;
&lt;p&gt;&lt;!-- よくあるつまずきポイント --&gt;&lt;/p&gt;
&lt;div class="card shadow-sm mb-4"&gt;
&lt;div class="card-body"&gt;
&lt;h2 class="h4 mb-3"&gt;5. よくあるつまずきポイントと対策&lt;/h2&gt;
&lt;p class="mb-2"&gt;質量パーセント濃度でよくある間違いを、あらかじめ知っておくと安心です。&lt;/p&gt;
&lt;div class="row"&gt;
&lt;div class="col-md-6 mb-3"&gt;
&lt;div class="border rounded p-3 h-100" style="background-color: #f3e5f5;"&gt;
&lt;h3 class="h5 mb-2"&gt;① 分母と分子を取り違える&lt;/h3&gt;
&lt;ul class="mb-0"&gt;
&lt;li&gt;正しくは&lt;strong&gt;「溶液の質量分の溶質の質量」&lt;/strong&gt;&lt;/li&gt;
&lt;li&gt;水の重さだけを分母にしてしまうミスに注意&lt;/li&gt;
&lt;li&gt;「全体のうち、どれだけ溶質か」を意識する&lt;/li&gt;
&lt;/ul&gt;
&lt;/div&gt;
&lt;/div&gt;
&lt;div class="col-md-6 mb-3"&gt;
&lt;div class="border rounded p-3 h-100" style="background-color: #e1f5fe;"&gt;
&lt;h3 class="h5 mb-2"&gt;② 用語の混乱&lt;/h3&gt;
&lt;ul class="mb-0"&gt;
&lt;li&gt;溶媒＝水、溶質＝溶けている物質、溶液＝できあがりの液体&lt;/li&gt;
&lt;li&gt;問題文中の「水溶液」「溶けている物質」の言い換えに注意&lt;/li&gt;
&lt;li&gt;まずは&lt;strong&gt;「これは溶質？溶媒？溶液？」&lt;/strong&gt;と整理するクセをつける&lt;/li&gt;
&lt;/ul&gt;
&lt;/div&gt;
&lt;/div&gt;
&lt;/div&gt;
&lt;p class="mb-0"&gt;計算自体は算数の練習でスムーズになります。理科では、&lt;strong&gt;用語と考え方&lt;/strong&gt;をしっかり押さえて、&lt;br /&gt;
長い問題文の中から&lt;strong&gt;何を求める式を立てるのか&lt;/strong&gt;を読み取る力を鍛えていきましょう。&lt;/p&gt;
&lt;/div&gt;
&lt;/div&gt;
&lt;p&gt;&lt;!-- まとめ表 --&gt;&lt;/p&gt;
&lt;div class="card shadow-sm mb-4"&gt;
&lt;div class="card-body"&gt;
&lt;h2 class="h4 mb-3"&gt;6. 水溶液のこさのまとめ表&lt;/h2&gt;
&lt;p&gt;ここまでの内容を、確認しやすいように表に整理しました。&lt;/p&gt;
&lt;div class="table-responsive"&gt;
&lt;table class="table table-bordered align-middle mb-0"&gt;
&lt;thead style="background-color: #dfffd6;"&gt;
&lt;tr class="text-center"&gt;
&lt;th scope="col"&gt;ポイント&lt;/th&gt;
&lt;th scope="col"&gt;内容&lt;/th&gt;
&lt;/tr&gt;
&lt;/thead&gt;
&lt;tbody&gt;
&lt;tr style="background-color: #ffffff;"&gt;
&lt;td class="fw-bold"&gt;基本概念&lt;/td&gt;
&lt;td&gt;
&lt;ul class="mb-0 ps-3"&gt;
&lt;li&gt;&lt;strong&gt;溶媒&lt;/strong&gt;：液体（中学では多くの場合は&lt;strong&gt;水&lt;/strong&gt;）&lt;/li&gt;
&lt;li&gt;&lt;strong&gt;溶質&lt;/strong&gt;：溶けている物質&lt;/li&gt;
&lt;li&gt;&lt;strong&gt;溶液&lt;/strong&gt;：溶媒と溶質が混ざった液体&lt;/li&gt;
&lt;li&gt;例：水に砂糖を溶かした液体 ＝ 砂糖水（水溶液）&lt;/li&gt;
&lt;/ul&gt;
&lt;/td&gt;
&lt;/tr&gt;
&lt;tr style="background-color: #dfffd6;"&gt;
&lt;td class="fw-bold"&gt;質量パーセント濃度&lt;/td&gt;
&lt;td&gt;
&lt;ul class="mb-0 ps-3"&gt;
&lt;li&gt;公式：&lt;strong&gt;（溶質の質量 ÷ 溶液の質量）× 100&lt;/strong&gt;&lt;/li&gt;
&lt;li&gt;溶液の質量 ＝ 溶媒の質量 + 溶質の質量&lt;/li&gt;
&lt;li&gt;例：170gの水に30gの砂糖 → 溶液200g、濃度は15％&lt;/li&gt;
&lt;/ul&gt;
&lt;/td&gt;
&lt;/tr&gt;
&lt;tr style="background-color: #ffffff;"&gt;
&lt;td class="fw-bold"&gt;計算のポイント&lt;/td&gt;
&lt;td&gt;
&lt;ul class="mb-0 ps-3"&gt;
&lt;li&gt;分母（溶液の質量）のほうが必ず大きくなる&lt;/li&gt;
&lt;li&gt;溶質 ÷ 溶液 の値は1より小さく、小数になる&lt;/li&gt;
&lt;li&gt;小数が見づらいので、100を掛けて&lt;strong&gt;％表示&lt;/strong&gt;にする&lt;/li&gt;
&lt;/ul&gt;
&lt;/td&gt;
&lt;/tr&gt;
&lt;tr style="background-color: #dfffd6;"&gt;
&lt;td class="fw-bold"&gt;重要キーワード&lt;/td&gt;
&lt;td&gt;
&lt;ul class="mb-0 ps-3"&gt;
&lt;li&gt;溶質・溶媒・溶液&lt;/li&gt;
&lt;li&gt;問題文から&lt;strong&gt;「何を求めるべきか」&lt;/strong&gt;を読み取ることが最重要&lt;/li&gt;
&lt;/ul&gt;
&lt;/td&gt;
&lt;/tr&gt;
&lt;/tbody&gt;
&lt;/table&gt;
&lt;/div&gt;
&lt;/div&gt;
&lt;/div&gt;
&lt;p&gt;&lt;!-- クイズセクション --&gt;&lt;/p&gt;
&lt;div class="card shadow-sm mb-4"&gt;
&lt;div class="card-body"&gt;
&lt;h2 class="h4 mb-3"&gt;7. 確認クイズ（10問）で理解をチェック！&lt;/h2&gt;
&lt;p&gt;ここまで学んだ内容を、10問のクイズで確認してみましょう。&lt;br /&gt;
各問題の&lt;strong&gt;「正解を見る」ボタン&lt;/strong&gt;を押すと答えが表示され、ボタンは消えます。&lt;/p&gt;
&lt;div class="table-responsive"&gt;
&lt;table class="table table-bordered align-middle"&gt;
&lt;thead style="background-color: #dfffd6;"&gt;
&lt;tr class="text-center"&gt;
&lt;th style="width: 40%;" scope="col"&gt;問題&lt;/th&gt;
&lt;th style="width: 40%;" scope="col"&gt;選択肢&lt;/th&gt;
&lt;th style="width: 20%;" scope="col"&gt;正解を見る&lt;/th&gt;
&lt;/tr&gt;
&lt;/thead&gt;
&lt;tbody&gt;
&lt;tr style="background-color: #ffffff;"&gt;
&lt;td&gt;1. 溶媒とは何を指しますか？&lt;/td&gt;
&lt;td&gt;A. 溶けている物質&lt;br /&gt;
B. 液体部分&lt;br /&gt;
C. 固体部分&lt;br /&gt;
D. 全体の液体&lt;/td&gt;
&lt;td class="text-center"&gt;&lt;button id="btn-answer1" class="btn btn-sm btn-success mb-1"&gt;正解を見る&lt;/button&gt;&lt;/p&gt;
&lt;div id="answer1" style="display: none;"&gt;正解：B. 液体部分&lt;/div&gt;
&lt;/td&gt;
&lt;/tr&gt;
&lt;tr style="background-color: #dfffd6;"&gt;
&lt;td&gt;2. 質量パーセント濃度の公式はどれですか？&lt;/td&gt;
&lt;td&gt;A. （溶媒の質量 ÷ 溶液の質量）× 100&lt;br /&gt;
B. （溶質の質量 ÷ 溶液の質量）× 100&lt;br /&gt;
C. （溶液の質量 ÷ 溶質の質量）× 100&lt;br /&gt;
D. （溶液の質量 ÷ 溶媒の質量）× 100&lt;/td&gt;
&lt;td class="text-center"&gt;&lt;button id="btn-answer2" class="btn btn-sm btn-success mb-1"&gt;正解を見る&lt;/button&gt;&lt;/p&gt;
&lt;div id="answer2" style="display: none;"&gt;正解：B. （溶質の質量 ÷ 溶液の質量）× 100&lt;/div&gt;
&lt;/td&gt;
&lt;/tr&gt;
&lt;tr style="background-color: #ffffff;"&gt;
&lt;td&gt;3. 溶液の質量の計算方法として正しいのはどれですか？&lt;/td&gt;
&lt;td&gt;A. 溶質の質量&lt;br /&gt;
B. 溶媒の質量&lt;br /&gt;
C. 溶質 + 溶媒の質量&lt;br /&gt;
D. 溶質 ÷ 溶媒の質量&lt;/td&gt;
&lt;td class="text-center"&gt;&lt;button id="btn-answer3" class="btn btn-sm btn-success mb-1"&gt;正解を見る&lt;/button&gt;&lt;/p&gt;
&lt;div id="answer3" style="display: none;"&gt;正解：C. 溶質 + 溶媒の質量&lt;/div&gt;
&lt;/td&gt;
&lt;/tr&gt;
&lt;tr style="background-color: #dfffd6;"&gt;
&lt;td&gt;4. 200gの水溶液に30gの溶質が含まれる場合、質量パーセント濃度は？&lt;/td&gt;
&lt;td&gt;A. 10％&lt;br /&gt;
B. 15％&lt;br /&gt;
C. 20％&lt;br /&gt;
D. 25％&lt;/td&gt;
&lt;td class="text-center"&gt;&lt;button id="btn-answer4" class="btn btn-sm btn-success mb-1"&gt;正解を見る&lt;/button&gt;&lt;/p&gt;
&lt;div id="answer4" style="display: none;"&gt;正解：B. 15％&lt;/div&gt;
&lt;/td&gt;
&lt;/tr&gt;
&lt;tr style="background-color: #ffffff;"&gt;
&lt;td&gt;5. 水溶液のこさを表す単位として最も適切なのは？&lt;/td&gt;
&lt;td&gt;A. グラム&lt;br /&gt;
B. パーセント&lt;br /&gt;
C. ミリリットル&lt;br /&gt;
D. キログラム&lt;/td&gt;
&lt;td class="text-center"&gt;&lt;button id="btn-answer5" class="btn btn-sm btn-success mb-1"&gt;正解を見る&lt;/button&gt;&lt;/p&gt;
&lt;div id="answer5" style="display: none;"&gt;正解：B. パーセント&lt;/div&gt;
&lt;/td&gt;
&lt;/tr&gt;
&lt;tr style="background-color: #dfffd6;"&gt;
&lt;td&gt;6. 溶質の質量が全体の液体の質量を超えることは？&lt;/td&gt;
&lt;td&gt;A. 可能&lt;br /&gt;
B. 不可能&lt;br /&gt;
C. 条件次第&lt;br /&gt;
D. 測定不能&lt;/td&gt;
&lt;td class="text-center"&gt;&lt;button id="btn-answer6" class="btn btn-sm btn-success mb-1"&gt;正解を見る&lt;/button&gt;&lt;/p&gt;
&lt;div id="answer6" style="display: none;"&gt;正解：B. 不可能&lt;/div&gt;
&lt;/td&gt;
&lt;/tr&gt;
&lt;tr style="background-color: #ffffff;"&gt;
&lt;td&gt;7. 溶媒として最も一般的に使われる物質は？&lt;/td&gt;
&lt;td&gt;A. 水&lt;br /&gt;
B. エタノール&lt;br /&gt;
C. 酢&lt;br /&gt;
D. 塩酸&lt;/td&gt;
&lt;td class="text-center"&gt;&lt;button id="btn-answer7" class="btn btn-sm btn-success mb-1"&gt;正解を見る&lt;/button&gt;&lt;/p&gt;
&lt;div id="answer7" style="display: none;"&gt;正解：A. 水&lt;/div&gt;
&lt;/td&gt;
&lt;/tr&gt;
&lt;tr style="background-color: #dfffd6;"&gt;
&lt;td&gt;8. 水溶液のこさの計算で使用される数学的手法は？&lt;/td&gt;
&lt;td&gt;A. 割合&lt;br /&gt;
B. 微分&lt;br /&gt;
C. 積分&lt;br /&gt;
D. 対数&lt;/td&gt;
&lt;td class="text-center"&gt;&lt;button id="btn-answer8" class="btn btn-sm btn-success mb-1"&gt;正解を見る&lt;/button&gt;&lt;/p&gt;
&lt;div id="answer8" style="display: none;"&gt;正解：A. 割合&lt;/div&gt;
&lt;/td&gt;
&lt;/tr&gt;
&lt;tr style="background-color: #ffffff;"&gt;
&lt;td&gt;9. 質量パーセント濃度で表すと便利な理由として最も適切なのは？&lt;/td&gt;
&lt;td&gt;A. 数値が簡潔になる&lt;br /&gt;
B. 溶液が一定になる&lt;br /&gt;
C. 混合比率が変わらない&lt;br /&gt;
D. 実験に必ず必要だから&lt;/td&gt;
&lt;td class="text-center"&gt;&lt;button id="btn-answer9" class="btn btn-sm btn-success mb-1"&gt;正解を見る&lt;/button&gt;&lt;/p&gt;
&lt;div id="answer9" style="display: none;"&gt;正解：A. 数値が簡潔になる&lt;/div&gt;
&lt;/td&gt;
&lt;/tr&gt;
&lt;tr style="background-color: #dfffd6;"&gt;
&lt;td&gt;10. 算数でよく扱う水溶液のこさの問題の例として適切なのは？&lt;/td&gt;
&lt;td&gt;A. 酸とアルカリの反応&lt;br /&gt;
B. 水と砂糖の混合比率&lt;br /&gt;
C. 化学反応の速度&lt;br /&gt;
D. 金属の電気伝導&lt;/td&gt;
&lt;td class="text-center"&gt;&lt;button id="btn-answer10" class="btn btn-sm btn-success mb-1"&gt;正解を見る&lt;/button&gt;&lt;/p&gt;
&lt;div id="answer10" style="display: none;"&gt;正解：B. 水と砂糖の混合比率&lt;/div&gt;
&lt;/td&gt;
&lt;/tr&gt;
&lt;/tbody&gt;
&lt;/table&gt;
&lt;/div&gt;
&lt;/div&gt;
&lt;/div&gt;
&lt;p&gt;&lt;!-- まとめ --&gt;&lt;/p&gt;
&lt;div class="card shadow-sm mb-4"&gt;
&lt;div class="card-body"&gt;
&lt;h2 class="h4 mb-3"&gt;8. まとめ──用語と「全体のうち〇g」のイメージをセットで&lt;/h2&gt;
&lt;ul class="mb-3"&gt;
&lt;li&gt;水溶液のこさは、&lt;strong&gt;「全体のうち、どれだけ溶質が入っているか」&lt;/strong&gt;を表したもの。&lt;/li&gt;
&lt;li&gt;質量パーセント濃度は&lt;strong&gt;（溶質 ÷ 溶液）× 100&lt;/strong&gt;という&lt;strong&gt;割合&lt;/strong&gt;の考え方。&lt;/li&gt;
&lt;li&gt;&lt;strong&gt;溶質・溶媒・溶液&lt;/strong&gt;の用語があいまいだと、問題文の意味を取り違えやすい。&lt;/li&gt;
&lt;li&gt;計算そのものは算数の力でスムーズにしつつ、理科では&lt;strong&gt;用語と式の意味&lt;/strong&gt;をしっかり理解する。&lt;/li&gt;
&lt;li&gt;文章の長い問題では、まず「これは溶質？溶媒？溶液？」とラベル付けしてから式を立てるとミスが減る。&lt;/li&gt;
&lt;/ul&gt;
&lt;p class="mb-2"&gt;たくさんの問題を解きながら、&lt;strong&gt;文章の読み取り＋割合の考え方&lt;/strong&gt;をセットで鍛えていきましょう。&lt;/p&gt;
&lt;p class="mb-0"&gt;水溶液のこさを含む化学分野の全体像は、&lt;a href="https://rika-quest.com/column/chemistry/"&gt;化学分野の特徴と引っ掛かりポイント【全体像はこちら】&lt;/a&gt;でまとめています。&lt;/p&gt;
&lt;/div&gt;
&lt;/div&gt;
&lt;p&gt;&lt;!-- 四角のCTA --&gt;&lt;/p&gt;
&lt;div class="card shadow-sm border-teal mb-4" style="border-color: #00897b !important;"&gt;
&lt;div class="card-body"&gt;
&lt;h2 class="h5 mb-2" style="border-left: 4px solid #00897b; padding-left: 0.75rem;"&gt;水溶液だけでなく「溶解・中和・気体」まで一気に仕上げたい人へ&lt;/h2&gt;
&lt;p class="mb-2"&gt;「水溶液のこさは何となく分かってきたけれど、&lt;strong&gt;溶解度・中和・気体の性質&lt;/strong&gt;になると不安……」という人は、&lt;br /&gt;
化学分野を&lt;strong&gt;まとめて整理&lt;/strong&gt;してしまうのがおすすめです。&lt;/p&gt;
&lt;ul class="mb-3"&gt;
&lt;li&gt;溶質・溶媒・溶液から溶解度グラフまでの一貫した整理&lt;/li&gt;
&lt;li&gt;入試に出やすい計算問題・実験問題の演習&lt;/li&gt;
&lt;li&gt;動画＋プリントでの復習サポート&lt;/li&gt;
&lt;/ul&gt;
&lt;div class="d-flex flex-wrap justify-content-between align-items-center"&gt;
&lt;p class="mb-2 mb-md-0"&gt;受験理科専門塾「しゅん吉クエスト」では、理科を&lt;strong&gt;「苦手」から「得意」&lt;/strong&gt;に変えるためのサポートを行っています。&lt;/p&gt;
&lt;p&gt;&lt;a class="btn btn-outline-success" href="https://rika-quest.com/"&gt;&lt;br /&gt;
詳細・お問い合わせはこちら&lt;br /&gt;
&lt;/a&gt;&lt;/p&gt;
&lt;/div&gt;
&lt;/div&gt;
&lt;/div&gt;
&lt;/div&gt;
&lt;p&gt;&lt;!-- クイズ用スクリプト --&gt;&lt;br /&gt;
&lt;script&gt;
  function showAnswer(id) {
    var answer = document.getElementById('answer' + id);
    var button = document.getElementById('btn-answer' + id);
    if (answer) {
      answer.style.display = 'block';
    }
    if (button) {
      button.style.display = 'none';
    }
  }
&lt;/script&gt;&lt;/p&gt;
------</t>
  </si>
  <si>
    <t>https://rika-quest.com/column/water/</t>
  </si>
  <si>
    <t>以下のページは不自然なワードを使用しています。
これらを適切に自然な言葉に置き換えて下さい。
なお、本文の装飾や構造は絶対に変えないでください。
【対象ページURL】
https://rika-quest.com/column/water/
【検出された不自然ワード】
- 崩れ
【本文】
------
&lt;div class="container my-4"&gt;
&lt;p&gt;&lt;!-- Hero Section --&gt;&lt;/p&gt;
&lt;div class="card shadow-sm mb-4 border-0" style="background: linear-gradient(135deg, #0277bd, #00897b); color: #fff;"&gt;
&lt;div class="card-body p-4"&gt;
&lt;div class="d-flex flex-wrap justify-content-between align-items-center mb-2"&gt;&lt;span class="badge bg-warning text-dark mb-2" style="font-size: 0.8rem;"&gt;中学受験理科／地学・地形&lt;/span&gt;&lt;br /&gt;
&lt;span class="badge bg-light text-dark mb-2" style="font-size: 0.75rem;"&gt;流れる水の働き（侵食・運搬・堆積）&lt;/span&gt;&lt;/div&gt;
&lt;h1 class="card-title mb-3" style="font-size: 1.9rem; line-height: 1.4;"&gt;流れる水の働き──侵食・運搬・堆積をイメージで理解しよう&lt;/h1&gt;
&lt;p class="card-text mb-0" style="font-size: 0.98rem;"&gt;川の流れは、土地を&lt;strong&gt;削り（侵食）&lt;/strong&gt;、&lt;strong&gt;運び（運搬）&lt;/strong&gt;、&lt;strong&gt;積もらせる（堆積）&lt;/strong&gt;という3つの働きを持っています。&lt;br /&gt;
砂や小石の粒の大きさの違いとあわせて整理し、入試頻出のポイントを&lt;strong&gt;動画＋図＋クイズ&lt;/strong&gt;で確認していきましょう。&lt;/p&gt;
&lt;p class="mt-2 mb-0" style="font-size: 0.92rem; line-height: 1.6;"&gt;地学分野（天気・地層・火山・地形など）をまとめて整理したい人は、&lt;a style="color: #fff; text-decoration: underline;" href="https://rika-quest.com/column/geoscience/"&gt;全体像はこちら&lt;/a&gt;。&lt;/p&gt;
&lt;/div&gt;
&lt;/div&gt;
&lt;p&gt;&lt;!-- 動画で学ぶ：流れる水の働き --&gt;&lt;/p&gt;
&lt;h2 class="mb-3"&gt;動画で学ぶ：流れる水の働き&lt;/h2&gt;
&lt;div class="text-center mb-4"&gt;
&lt;div style="max-width: 720px; margin: 0 auto;"&gt;&lt;iframe title="YouTube video player" src="https://www.youtube.com/embed/BExvkz0_uaw" width="560" height="315" frameborder="0" allowfullscreen="allowfullscreen"&gt;&lt;/iframe&gt;&lt;/div&gt;
&lt;p class="mt-2 mb-0" style="font-size: 0.85rem; color: #555;"&gt;※動画では、粒の大きさの違いから「侵食・運搬・堆積」まで、実験や身近な例を使って解説しています。&lt;/p&gt;
&lt;/div&gt;
&lt;p&gt;&lt;!-- 流れる水の働きとは？ --&gt;&lt;/p&gt;
&lt;h2 class="mt-4 mb-3"&gt;流れる水の働きとは？&lt;/h2&gt;
&lt;div class="card mb-4 border-0 shadow-sm"&gt;
&lt;div class="card-body"&gt;
&lt;p class="mb-3"&gt;今回のテーマは&lt;strong&gt;「流れる水の働き」&lt;/strong&gt;です。雨が降ったり、川が流れたりすると、地面の砂や小石はさまざまな影響を受けます。&lt;br /&gt;
そのときに働いているのが次の3つです。&lt;/p&gt;
&lt;ul&gt;
&lt;li&gt;&lt;strong&gt;侵食（しんしょく）&lt;/strong&gt;：水の流れによって地面や岸が&lt;strong&gt;削られる&lt;/strong&gt;働き&lt;/li&gt;
&lt;li&gt;&lt;strong&gt;運搬（うんぱん）&lt;/strong&gt;：削られた砂や小石が、水の流れにのって&lt;strong&gt;運ばれる&lt;/strong&gt;働き&lt;/li&gt;
&lt;li&gt;&lt;strong&gt;堆積（たいせき）&lt;/strong&gt;：運ばれてきた砂や泥が、水の流れが弱くなったところに&lt;strong&gt;積もる&lt;/strong&gt;働き&lt;/li&gt;
&lt;/ul&gt;
&lt;blockquote class="mb-3" style="border-left: 4px solid #0288d1; padding-left: 12px; color: #555;"&gt;&lt;p&gt;砂場で作った砂のお城にバケツで水をジャーッとかけると、崩れて削られますよね。&lt;br /&gt;
これが「侵食」のイメージです。削られた砂が流されて別の場所に運ばれ、最後には積もっていきます。&lt;/p&gt;&lt;/blockquote&gt;
&lt;div class="text-center mb-3"&gt;
&lt;p&gt;&lt;img fetchpriority="high" decoding="async" class="alignnone wp-image-273 img-fluid" src="https://rika-quest.com/wp-content/uploads/2023/04/IMG_9686-841x1024.png" sizes="(max-width: 402px) 100vw, 402px" srcset="https://rika-quest.com/wp-content/uploads/2023/04/IMG_9686-841x1024.png 841w, https://rika-quest.com/wp-content/uploads/2023/04/IMG_9686-247x300.png 247w, https://rika-quest.com/wp-content/uploads/2023/04/IMG_9686-768x935.png 768w, https://rika-quest.com/wp-content/uploads/2023/04/IMG_9686.png 986w" alt="流れる水による侵食・運搬・堆積の三つの働き" width="402" height="489" /&gt;&lt;/p&gt;
&lt;p class="mt-2 mb-0" style="font-size: 0.85rem; color: #555;"&gt;※「削る（侵食）・運ぶ（運搬）・積もらせる（堆積）」の3つの働きのイメージ図。&lt;/p&gt;
&lt;/div&gt;
&lt;/div&gt;
&lt;/div&gt;
&lt;p&gt;&lt;!-- 粒の大きさと名前の整理 --&gt;&lt;/p&gt;
&lt;h2 class="mt-4 mb-3"&gt;粒の大きさで変わる名称：粘土・砂・れき&lt;/h2&gt;
&lt;div class="card mb-4 border-0 shadow-sm"&gt;
&lt;div class="card-body"&gt;
&lt;p class="mb-3"&gt;流れる水の働きを考えるとき、砂や小石などの&lt;strong&gt;「粒の大きさ」&lt;/strong&gt;も重要です。粒の大きさによって、呼び名が変わります。&lt;/p&gt;
&lt;div class="table-responsive mb-3"&gt;
&lt;table class="table table-bordered align-middle mb-0"&gt;
&lt;thead style="background-color: #e0f7fa;"&gt;
&lt;tr class="text-center"&gt;
&lt;th&gt;名称&lt;/th&gt;
&lt;th&gt;呼び方・説明&lt;/th&gt;
&lt;th&gt;粒の大きさの目安&lt;/th&gt;
&lt;/tr&gt;
&lt;/thead&gt;
&lt;tbody&gt;
&lt;tr&gt;
&lt;td class="fw-bold"&gt;粘土（泥）&lt;/td&gt;
&lt;td&gt;非常に細かい粒。テキストでは「粘土質」「泥」と表現されることも多い。&lt;/td&gt;
&lt;td&gt;直径が&lt;strong&gt;約1/16mm以下&lt;/strong&gt;&lt;/td&gt;
&lt;/tr&gt;
&lt;tr style="background-color: #f1f8e9;"&gt;
&lt;td class="fw-bold"&gt;砂&lt;/td&gt;
&lt;td&gt;指先でさらさらと感じる粒。砂場や河原でよく見られる。&lt;/td&gt;
&lt;td&gt;直径が&lt;strong&gt;1/16mm〜2mm&lt;/strong&gt;&lt;/td&gt;
&lt;/tr&gt;
&lt;tr&gt;
&lt;td class="fw-bold"&gt;れき（小石）&lt;/td&gt;
&lt;td&gt;じゃり・小石。れき岩の「れき」。瓦れきなどの言葉にも使われる。&lt;/td&gt;
&lt;td&gt;直径が&lt;strong&gt;2mm以上&lt;/strong&gt;&lt;/td&gt;
&lt;/tr&gt;
&lt;/tbody&gt;
&lt;/table&gt;
&lt;/div&gt;
&lt;p class="mb-0"&gt;こうした粒の大きさの違いは、中学以降の学習でも役に立ちます。&lt;br /&gt;
&lt;strong&gt;粒が大きいほど運ばれにくく、粒が小さいほど遠くまで運ばれやすい&lt;/strong&gt;というイメージも合わせて持っておくと便利です。&lt;/p&gt;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川の流れと地形の関係 --&gt;&lt;/p&gt;
&lt;h2 class="mt-4 mb-3"&gt;川の流れと地形の関係&lt;/h2&gt;
&lt;p&gt;&lt;!-- 上流：急な坂と深い谷 --&gt;&lt;/p&gt;
&lt;h3 class="mt-3 mb-2"&gt;上流：急な坂と深く削られた谷&lt;/h3&gt;
&lt;div class="card mb-3 border-0 shadow-sm"&gt;
&lt;div class="card-body"&gt;
&lt;p&gt;実験装置をイメージしてみましょう。急な坂道の砂地に、上からホースで水を流すとどうなるでしょうか。&lt;/p&gt;
&lt;ul&gt;
&lt;li&gt;水の勢いが強くなり、&lt;strong&gt;深い溝がガリガリと削られる（侵食）&lt;/strong&gt;&lt;/li&gt;
&lt;li&gt;大きめの石（れき）も&lt;strong&gt;ゴロゴロ転がりながら運ばれ、小さくなっていく&lt;/strong&gt;&lt;/li&gt;
&lt;/ul&gt;
&lt;p class="mb-0"&gt;山のほうに釣りに行ったことがある人は、&lt;strong&gt;上流ほど川が深く、石が大きい&lt;/strong&gt;と感じたことがあるはずです。&lt;br /&gt;
これはまさに、流れが速いところで侵食と運搬が強く働いているからです。&lt;/p&gt;
&lt;/div&gt;
&lt;/div&gt;
&lt;p&gt;&lt;!-- 曲がりくねった川：外側と内側 --&gt;&lt;/p&gt;
&lt;h3 class="mt-3 mb-2"&gt;曲がりくねった川：外側と内側の違い&lt;/h3&gt;
&lt;div class="card mb-3 border-0 shadow-sm"&gt;
&lt;div class="card-body"&gt;
&lt;div class="text-center mb-3"&gt;
&lt;p&gt;&lt;img decoding="async" class="alignnone wp-image-275 img-fluid" src="https://rika-quest.com/wp-content/uploads/2023/04/IMG_9686-1-1024x582.png" sizes="(max-width: 488px) 100vw, 488px" srcset="https://rika-quest.com/wp-content/uploads/2023/04/IMG_9686-1-1024x582.png 1024w, https://rika-quest.com/wp-content/uploads/2023/04/IMG_9686-1-300x171.png 300w, https://rika-quest.com/wp-content/uploads/2023/04/IMG_9686-1-768x437.png 768w, https://rika-quest.com/wp-content/uploads/2023/04/IMG_9686-1.png 1110w" alt="遠心力の影響で外側が速い流れになる川の特性" width="488" height="277" /&gt;&lt;/p&gt;
&lt;p class="mt-2 mb-0" style="font-size: 0.85rem; color: #555;"&gt;※曲がりくねった川では、外側と内側で流れの速さが大きく異なります。&lt;/p&gt;
&lt;/div&gt;
&lt;p class="mb-2"&gt;曲がった川では、&lt;strong&gt;外側と内側で流れの速さが違う&lt;/strong&gt;ことが重要なポイントです。&lt;/p&gt;
&lt;ul&gt;
&lt;li&gt;&lt;strong&gt;外側：&lt;/strong&gt;&lt;br /&gt;
遠心力の影響で水が外側に強くぶつかり、&lt;strong&gt;流れが速く深く削られる（侵食が強い）&lt;/strong&gt;&lt;/li&gt;
&lt;li&gt;&lt;strong&gt;内側：&lt;/strong&gt;&lt;br /&gt;
流れがゆるやかになり、&lt;strong&gt;砂や泥がたまりやすい（堆積しやすい）&lt;/strong&gt;&lt;/li&gt;
&lt;/ul&gt;
&lt;p class="mb-0"&gt;河原でバーベキューをしたときなどに、川の外側が深く、内側が浅くなっている様子を観察してみると、&lt;br /&gt;
教科書の図が「当たり前のこと」を言っているだけだと実感できます。&lt;/p&gt;
&lt;/div&gt;
&lt;/div&gt;
&lt;p&gt;&lt;!-- 下流・河口付近：堆積と三角州 --&gt;&lt;/p&gt;
&lt;h3 class="mt-3 mb-2"&gt;下流・河口付近：堆積と三角州の形成&lt;/h3&gt;
&lt;div class="card mb-4 border-0 shadow-sm"&gt;
&lt;div class="card-body"&gt;
&lt;p class="mb-2"&gt;川が下流に行くほど傾きがゆるくなり、流れもゆっくりになります。&lt;/p&gt;
&lt;ul&gt;
&lt;li&gt;流れが速いところでは、砂や小石は&lt;strong&gt;どんどん下流へ運ばれる&lt;/strong&gt;&lt;/li&gt;
&lt;li&gt;流れがゆるやかなところでは、&lt;strong&gt;重力の影響で泥やおがくずが沈殿しやすい&lt;/strong&gt;&lt;/li&gt;
&lt;/ul&gt;
&lt;p class="mb-2"&gt;河口付近では、川の水が海の水と混ざり、海水に含まれる&lt;strong&gt;イオンの影響&lt;/strong&gt;で泥がまとまりやすくなり、&lt;br /&gt;
さらに&lt;strong&gt;堆積が進みやすくなります&lt;/strong&gt;。こうして、&lt;/p&gt;
&lt;ul&gt;
&lt;li&gt;&lt;strong&gt;三角州（デルタ）&lt;/strong&gt;と呼ばれる、土砂が三角形に広がった地形が形成されていきます。&lt;/li&gt;
&lt;/ul&gt;
&lt;p class="mb-0"&gt;これらも「流れが速いときは運ばれる」「流れが遅くなると沈んで積もる」という当たり前の現象の積み重ねです。&lt;/p&gt;
&lt;/div&gt;
&lt;/div&gt;
&lt;p&gt;&lt;!-- まとめ表（学習まとめ） --&gt;&lt;/p&gt;
&lt;h2 class="mt-4 mb-3"&gt;流れる水の働きの学習まとめ&lt;/h2&gt;
&lt;div class="table-responsive mb-4"&gt;
&lt;table class="table table-bordered align-middle mb-0"&gt;
&lt;thead style="background-color: #e0f2f1;"&gt;
&lt;tr&gt;
&lt;th style="width: 25%;"&gt;ポイント&lt;/th&gt;
&lt;th&gt;内容&lt;/th&gt;
&lt;/tr&gt;
&lt;/thead&gt;
&lt;tbody&gt;
&lt;tr&gt;
&lt;td class="fw-bold"&gt;粒の分類&lt;/td&gt;
&lt;td&gt;・&lt;strong&gt;粘土（泥）&lt;/strong&gt;：直径約1/16mm以下の細かい粒&lt;br /&gt;
・&lt;strong&gt;砂&lt;/strong&gt;：直径1/16mm〜2mm&lt;br /&gt;
・&lt;strong&gt;れき（小石）&lt;/strong&gt;：直径2mm以上&lt;/td&gt;
&lt;/tr&gt;
&lt;tr style="background-color: #f1f8e9;"&gt;
&lt;td class="fw-bold"&gt;水の三つの働き&lt;/td&gt;
&lt;td&gt;・&lt;strong&gt;侵食&lt;/strong&gt;：水が地面や岩を削る働き&lt;br /&gt;
・&lt;strong&gt;運搬&lt;/strong&gt;：削られた砂やれきを運ぶ働き&lt;br /&gt;
・&lt;strong&gt;堆積&lt;/strong&gt;：運ばれてきたものが積もる働き&lt;/td&gt;
&lt;/tr&gt;
&lt;tr&gt;
&lt;td class="fw-bold"&gt;流れの速さと影響&lt;/td&gt;
&lt;td&gt;・急な坂：流れが速く、川底や岸を&lt;strong&gt;深く削る&lt;/strong&gt;&lt;br /&gt;
・緩やかな坂：流れが遅く、泥や砂が&lt;strong&gt;沈殿・堆積&lt;/strong&gt;しやすい&lt;/td&gt;
&lt;/tr&gt;
&lt;tr style="background-color: #f1f8e9;"&gt;
&lt;td class="fw-bold"&gt;川の外側と内側&lt;/td&gt;
&lt;td&gt;・外側：遠心力の影響で流れが速く、岸が&lt;strong&gt;削られやすい&lt;/strong&gt;&lt;br /&gt;
・内側：流れが遅く、砂や泥が&lt;strong&gt;堆積しやすい&lt;/strong&gt;&lt;/td&gt;
&lt;/tr&gt;
&lt;tr&gt;
&lt;td class="fw-bold"&gt;自然体験の重要性&lt;/td&gt;
&lt;td&gt;釣りやバーベキューなどで川辺に行き、&lt;strong&gt;実際の川の深さ・流れ・砂利の大きさ&lt;/strong&gt;を観察すると、&lt;br /&gt;
教科書の内容を直感的に理解しやすくなります。&lt;/td&gt;
&lt;/tr&gt;
&lt;/tbody&gt;
&lt;/table&gt;
&lt;/div&gt;
&lt;p&gt;&lt;!-- クイズで確認 --&gt;&lt;/p&gt;
&lt;h2 class="mt-4 mb-3"&gt;流れる水の働きに関するクイズ&lt;/h2&gt;
&lt;p class="mb-2"&gt;下のクイズで、学んだ内容を確認してみましょう。&lt;br /&gt;
「正解を見る」ボタンを押すと答えが表示され、ボタンは非表示になります。&lt;/p&gt;
&lt;div class="table-responsive mb-4"&gt;
&lt;table class="table table-bordered align-middle mb-0"&gt;
&lt;thead style="background-color: #e0f2f1;"&gt;
&lt;tr&gt;
&lt;th style="width: 40%;"&gt;問題&lt;/th&gt;
&lt;th style="width: 40%;"&gt;選択肢&lt;/th&gt;
&lt;th style="width: 20%;"&gt;回答&lt;/th&gt;
&lt;/tr&gt;
&lt;/thead&gt;
&lt;tbody&gt;
&lt;tr&gt;
&lt;td&gt;1. 粒の大きさで分類された中で最も小さいものは？&lt;/td&gt;
&lt;td&gt;A. 粘土&lt;br /&gt;
B. 砂&lt;br /&gt;
C. れき&lt;br /&gt;
D. 石灰&lt;/td&gt;
&lt;td&gt;&lt;button class="btn btn-sm btn-primary"&gt;&lt;br /&gt;
正解を見る&lt;br /&gt;
&lt;/button&gt;&lt;br /&gt;
&lt;span id="answer1" style="display: none;"&gt;　正解：A. 粘土&lt;/span&gt;&lt;/td&gt;
&lt;/tr&gt;
&lt;tr style="background-color: #f1f8e9;"&gt;
&lt;td&gt;2. 侵食とはどのような働きか？&lt;/td&gt;
&lt;td&gt;A. 水が砂を削る&lt;br /&gt;
B. 水が砂を運ぶ&lt;br /&gt;
C. 水が砂を溜める&lt;br /&gt;
D. 水が蒸発する&lt;/td&gt;
&lt;td&gt;&lt;button class="btn btn-sm btn-primary"&gt;&lt;br /&gt;
正解を見る&lt;br /&gt;
&lt;/button&gt;&lt;br /&gt;
&lt;span id="answer2" style="display: none;"&gt;　正解：A. 水が砂を削る&lt;/span&gt;&lt;/td&gt;
&lt;/tr&gt;
&lt;tr&gt;
&lt;td&gt;3. れきの直径は何mm以上？&lt;/td&gt;
&lt;td&gt;A. 1mm&lt;br /&gt;
B. 2mm&lt;br /&gt;
C. 5mm&lt;br /&gt;
D. 10mm&lt;/td&gt;
&lt;td&gt;&lt;button class="btn btn-sm btn-primary"&gt;&lt;br /&gt;
正解を見る&lt;br /&gt;
&lt;/button&gt;&lt;br /&gt;
&lt;span id="answer3" style="display: none;"&gt;　正解：B. 2mm&lt;/span&gt;&lt;/td&gt;
&lt;/tr&gt;
&lt;tr style="background-color: #f1f8e9;"&gt;
&lt;td&gt;4. 川の外側の流れはどのような特徴がある？&lt;/td&gt;
&lt;td&gt;A. 流れが速く削られる&lt;br /&gt;
B. 流れが遅く堆積する&lt;br /&gt;
C. 水が溜まる&lt;br /&gt;
D. 流れが一定&lt;/td&gt;
&lt;td&gt;&lt;button class="btn btn-sm btn-primary"&gt;&lt;br /&gt;
正解を見る&lt;br /&gt;
&lt;/button&gt;&lt;br /&gt;
&lt;span id="answer4" style="display: none;"&gt;　正解：A. 流れが速く削られる&lt;/span&gt;&lt;/td&gt;
&lt;/tr&gt;
&lt;tr&gt;
&lt;td&gt;5. 水が緩やかに流れる場所では何が起こる？&lt;/td&gt;
&lt;td&gt;A. 水が蒸発する&lt;br /&gt;
B. 泥や砂が沈殿する&lt;br /&gt;
C. 水が速く流れる&lt;br /&gt;
D. 土砂が削られる&lt;/td&gt;
&lt;td&gt;&lt;button class="btn btn-sm btn-primary"&gt;&lt;br /&gt;
正解を見る&lt;br /&gt;
&lt;/button&gt;&lt;br /&gt;
&lt;span id="answer5" style="display: none;"&gt;　正解：B. 泥や砂が沈殿する&lt;/span&gt;&lt;/td&gt;
&lt;/tr&gt;
&lt;tr style="background-color: #f1f8e9;"&gt;
&lt;td&gt;6. 急な坂での川の特徴は？&lt;/td&gt;
&lt;td&gt;A. 流れが速く深く削る&lt;br /&gt;
B. 流れが遅く泥が溜まる&lt;br /&gt;
C. 水が停滞する&lt;br /&gt;
D. 水が蒸発する&lt;/td&gt;
&lt;td&gt;&lt;button class="btn btn-sm btn-primary"&gt;&lt;br /&gt;
正解を見る&lt;br /&gt;
&lt;/button&gt;&lt;br /&gt;
&lt;span id="answer6" style="display: none;"&gt;　正解：A. 流れが速く深く削る&lt;/span&gt;&lt;/td&gt;
&lt;/tr&gt;
&lt;tr&gt;
&lt;td&gt;7. 粘土の直径は？&lt;/td&gt;
&lt;td&gt;A. 1mm以下&lt;br /&gt;
B. 1/16mm以下&lt;br /&gt;
C. 2mm以上&lt;br /&gt;
D. 5mm以上&lt;/td&gt;
&lt;td&gt;&lt;button class="btn btn-sm btn-primary"&gt;&lt;br /&gt;
正解を見る&lt;br /&gt;
&lt;/button&gt;&lt;br /&gt;
&lt;span id="answer7" style="display: none;"&gt;　正解：B. 1/16mm以下&lt;/span&gt;&lt;/td&gt;
&lt;/tr&gt;
&lt;tr style="background-color: #f1f8e9;"&gt;
&lt;td&gt;8. 三角州はどのように形成される？&lt;/td&gt;
&lt;td&gt;A. 流れが速い場所&lt;br /&gt;
B. 流れが緩やかで泥や砂が堆積&lt;br /&gt;
C. 山の急斜面&lt;br /&gt;
D. 水が蒸発する場所&lt;/td&gt;
&lt;td&gt;&lt;button class="btn btn-sm btn-primary"&gt;&lt;br /&gt;
正解を見る&lt;br /&gt;
&lt;/button&gt;&lt;br /&gt;
&lt;span id="answer8" style="display: none;"&gt;　正解：B. 流れが緩やかで泥や砂が堆積&lt;/span&gt;&lt;/td&gt;
&lt;/tr&gt;
&lt;tr&gt;
&lt;td&gt;9. 河川の外側が削られる理由は？&lt;/td&gt;
&lt;td&gt;A. 遠心力の影響&lt;br /&gt;
B. 流れが遅い&lt;br /&gt;
C. 地形が平坦&lt;br /&gt;
D. 水が濁っている&lt;/td&gt;
&lt;td&gt;&lt;button class="btn btn-sm btn-primary"&gt;&lt;br /&gt;
正解を見る&lt;br /&gt;
&lt;/button&gt;&lt;br /&gt;
&lt;span id="answer9" style="display: none;"&gt;　正解：A. 遠心力の影響&lt;/span&gt;&lt;/td&gt;
&lt;/tr&gt;
&lt;tr style="background-color: #f1f8e9;"&gt;
&lt;td&gt;10. 砂の直径は？&lt;/td&gt;
&lt;td&gt;A. 1/16mm～2mm&lt;br /&gt;
B. 2mm～5mm&lt;br /&gt;
C. 5mm以上&lt;br /&gt;
D. 1/32mm以下&lt;/td&gt;
&lt;td&gt;&lt;button class="btn btn-sm btn-primary"&gt;&lt;br /&gt;
正解を見る&lt;br /&gt;
&lt;/button&gt;&lt;br /&gt;
&lt;span id="answer10" style="display: none;"&gt;　正解：A. 1/16mm～2mm&lt;/span&gt;&lt;/td&gt;
&lt;/tr&gt;
&lt;/tbody&gt;
&lt;/table&gt;
&lt;/div&gt;
&lt;p&gt;&lt;!-- まとめ --&gt;&lt;/p&gt;
&lt;h2 class="mt-4 mb-3"&gt;まとめ：経験と結びつけて「当たり前の現象」として理解しよう&lt;/h2&gt;
&lt;div class="card mb-4 border-0 shadow-sm"&gt;
&lt;div class="card-body"&gt;
&lt;ul class="mb-3"&gt;
&lt;li&gt;粒の大きさによって&lt;strong&gt;粘土・砂・れき&lt;/strong&gt;と名前が変わる。&lt;/li&gt;
&lt;li&gt;流れる水には&lt;strong&gt;侵食・運搬・堆積&lt;/strong&gt;という3つの働きがある。&lt;/li&gt;
&lt;li&gt;流れが速い場所では&lt;strong&gt;深く削られ&lt;/strong&gt;、流れが遅い場所では&lt;strong&gt;土砂が堆積&lt;/strong&gt;しやすい。&lt;/li&gt;
&lt;li&gt;川のカーブでは、外側が&lt;strong&gt;速い＆削られる&lt;/strong&gt;、内側が&lt;strong&gt;遅い＆たまりやすい&lt;/strong&gt;という違いがある。&lt;/li&gt;
&lt;li&gt;釣り・キャンプ・バーベキューなどの&lt;strong&gt;自然体験&lt;/strong&gt;と結びつけると、内容を忘れにくくなる。&lt;/li&gt;
&lt;/ul&gt;
&lt;p class="mb-2"&gt;単なる暗記ではなく、「そりゃそうだよね」と思えるところまでイメージを掘り下げることで、入試の応用問題にも強くなります。&lt;/p&gt;
&lt;p class="mb-0"&gt;地学分野の出題全体を俯瞰して整理したい人は、&lt;a href="https://rika-quest.com/column/geoscience/"&gt;全体像はこちら&lt;/a&gt;。&lt;/p&gt;
&lt;/div&gt;
&lt;/div&gt;
&lt;p&gt;&lt;!-- CTA：講座案内 --&gt;&lt;/p&gt;
&lt;h2 class="mt-4 mb-3"&gt;しゅん吉クエストで「理科の自然現象」を武器にしよう&lt;/h2&gt;
&lt;div class="card mb-5 border-0 shadow-sm" style="background: linear-gradient(135deg, #e3f2fd, #e8f5e9);"&gt;
&lt;div class="card-body p-4"&gt;
&lt;div class="row align-items-center"&gt;
&lt;div class="col-md-8 mb-3 mb-md-0"&gt;
&lt;h3 class="h5 mb-2" style="color: #01579b;"&gt;川・天気・地形…「なんとなく知ってる」を「点が取れる理解」に。&lt;/h3&gt;
&lt;p class="mb-2" style="font-size: 0.95rem;"&gt;受験理科専門塾&lt;strong&gt;「しゅん吉クエスト」&lt;/strong&gt;では、動画や実験、身近な例を使いながら、&lt;br /&gt;
「流れる水の働き」をはじめとする自然現象を&lt;strong&gt;イメージで理解→答案に書ける形&lt;/strong&gt;まで落とし込んでいきます。&lt;/p&gt;
&lt;ul class="mb-2" style="font-size: 0.9rem;"&gt;
&lt;li&gt;地学・物理・化学・生物をバランスよく学べるカリキュラム&lt;/li&gt;
&lt;li&gt;一問一答ではなく「なぜそうなるか」を重視した解説&lt;/li&gt;
&lt;li&gt;教室・オンライン対応の&lt;strong&gt;完全１対１個別指導&lt;/strong&gt;&lt;/li&gt;
&lt;/ul&gt;
&lt;p class="mb-0" style="font-size: 0.9rem;"&gt;お子さまの現在の状況や志望校に合わせた学習プランもご提案可能です。まずは講座ページをご覧ください。&lt;/p&gt;
&lt;/div&gt;
&lt;div class="col-md-4 text-md-end text-center"&gt;&lt;a class="btn btn-primary mb-2" style="min-width: 220px;" href="https://rika-quest.com/kouza/"&gt;&lt;br /&gt;
講座一覧・詳細を見る&lt;br /&gt;
&lt;/a&gt;&lt;a class="btn btn-outline-primary btn-sm" style="min-width: 220px;" href="https://rika-quest.com/inquiry/"&gt;&lt;br /&gt;
体験授業・学習相談はこちら&lt;br /&gt;
&lt;/a&gt;&lt;/div&gt;
&lt;/div&gt;
&lt;/div&gt;
&lt;/div&gt;
&lt;/div&gt;
&lt;p&gt;&lt;script&gt;
  function showAnswer(id, btn) {
    var el = document.getElementById(id);
    if (el) {
      el.style.display = 'inline';
    }
    if (btn) {
      btn.style.display = 'none';
    }
  }
&lt;/script&gt;&lt;/p&gt;
------</t>
  </si>
  <si>
    <t>https://rika-quest.com/company/</t>
  </si>
  <si>
    <t>以下のページは不自然なワードを使用しています。
これらを適切に自然な言葉に置き換えて下さい。
なお、本文の装飾や構造は絶対に変えないでください。
【対象ページURL】
https://rika-quest.com/company/
【検出された不自然ワード】
- 型
【本文】
------
&lt;p&gt;「しゅん吉クエスト」は株式会社アリスメティカジャパンにより運営されております。&lt;/p&gt;
&lt;h2&gt;会社概要&lt;/h2&gt;
&lt;h3&gt;社名&lt;/h3&gt;
&lt;p&gt;株式会社アリスメティカジャパン&lt;br /&gt;
Arithmetica Japan Co., Ltd.&lt;/p&gt;
&lt;p&gt;&lt;a href="http://arithmetica.jp/wp/wp-content/uploads/2016/08/yoko.png" rel="attachment wp-att-737"&gt;&lt;img decoding="async" class="alignnone size-medium wp-image-737" src="http://arithmetica.jp/wp/wp-content/uploads/2016/08/yoko-300x64.png" alt="yoko" width="300" height="64" /&gt;&lt;/a&gt;&lt;/p&gt;
&lt;h3&gt;本社&lt;/h3&gt;
&lt;p&gt;〒160-0004&lt;br /&gt;
東京都新宿区四谷１－７　装美ビル301&lt;br /&gt;
Tel：&lt;span data-cwtag="03-4400-2879"&gt;03-4400-2879&lt;/span&gt;&lt;/p&gt;
&lt;h3&gt;代表者&lt;/h3&gt;
&lt;p&gt;代表取締役　夏井　一成&lt;/p&gt;
&lt;h3&gt;設立&lt;/h3&gt;
&lt;p&gt;2016年8月2日&lt;/p&gt;
&lt;h3&gt;資本金&lt;/h3&gt;
&lt;p&gt;1,000,000円&lt;/p&gt;
&lt;h3&gt;事業内容&lt;/h3&gt;
&lt;h5&gt;教室運営事業&lt;/h5&gt;
&lt;p&gt;「中学受験専門　夏井算数塾」…中学受験算数の完全１対１教室型個別指導・オンライン個別指導塾&lt;/p&gt;
&lt;p&gt;&lt;a href="https://natsui-sansu-juku.com/"&gt;&lt;img decoding="async" src="https://arithmetica.jp/wp/wp-content/uploads/2019/06/9a60f8b1f9dfa7afc66bd387de75f55d.jpg" /&gt;&lt;/a&gt;&lt;/p&gt;
&lt;p&gt;「受験国語専門　読解ラボ東京」…受験国語専門の完全１対１個別指導・少数集団授業の指導塾&lt;/p&gt;
&lt;p&gt;&lt;a href="http://dokkai-labo.tokyo/"&gt;&lt;img decoding="async" src="https://arithmetica.jp/wp/wp-content/uploads/2019/06/tate_100.jpg" /&gt;&lt;/a&gt;&lt;/p&gt;
&lt;p&gt;「中高一貫校専門塾エスコット(Escot)～定期試験対策から大学受験指導まで～」…中高一貫校専門の英語・数学・国語の完全１対１個別指導塾&lt;/p&gt;
&lt;p&gt;&lt;a href="https://juku-escot.com/"&gt;&lt;img decoding="async" src="https://arithmetica.jp/wp/wp-content/uploads/2019/06/tate_100-1.jpg" /&gt;&lt;/a&gt;&lt;/p&gt;
&lt;p&gt;「受験社会専門塾　令和」…受験社会専門の完全１対１の個別指導塾&lt;/p&gt;
&lt;p&gt;&lt;a href="http://jukureiwa.com/"&gt;&lt;img decoding="async" src="https://arithmetica.jp/wp/wp-content/uploads/2019/06/END_tate_ver2_100.jpg" /&gt;&lt;/a&gt;&lt;/p&gt;
&lt;p&gt;「古典専門塾　かきつばた」…完全１対１の古文・漢文個別指導塾&lt;/p&gt;
&lt;p&gt;&lt;a href="https://koten-kakitsubata.jp/"&gt;&lt;img decoding="async" class="alignnone size-full wp-image-31726" src="https://natsui-sansu-juku.com/wp-content/uploads/2023/08/tate_400-300x300-150x150-2.jpg" alt="" width="120" height="120" /&gt;&lt;/a&gt;&lt;/p&gt;
&lt;p&gt;「受験英語専門ゼミ　Re-Write」…受験英語塾&lt;/p&gt;
&lt;p&gt;&lt;a href="https://eigo-rewrite.com/"&gt;&lt;img decoding="async" class="alignnone size-full wp-image-31731" src="https://natsui-sansu-juku.com/wp-content/uploads/2023/08/logo_tate-150x145-2.png" alt="" width="110" height="105" /&gt;&lt;/a&gt;&lt;/p&gt;
&lt;p&gt;「英語教室サポート」&amp;#8230;英語専門塾&lt;/p&gt;
&lt;p&gt;&lt;a href="https://eng-support.com/"&gt;&lt;img loading="lazy" decoding="async" class="alignnone size-full wp-image-31732" src="https://natsui-sansu-juku.com/wp-content/uploads/2023/08/tate-140x150-2.jpg" alt="" width="110" height="117" /&gt;&lt;/a&gt;&lt;/p&gt;
&lt;p&gt;基礎力Stadium「国語のトリガー」&amp;#8230;国語が苦手な受験生専門の塾&lt;/p&gt;
&lt;p&gt;&lt;a href="https://www.kokugo-trigger.com/"&gt;&lt;img loading="lazy" decoding="async" class="alignnone size-full wp-image-31729" src="https://natsui-sansu-juku.com/wp-content/uploads/2023/08/79255d4610bbb2a3d7a6e3db7684429c-150x126-1.jpg" alt="" width="120" height="100" /&gt;&lt;/a&gt;&lt;/p&gt;
&lt;p&gt;受験理科専門塾「しゅん吉クエスト」&amp;#8230;理科嫌いの受験生専門の塾&lt;/p&gt;
&lt;h5&gt;&lt;a href="https://rika-quest.com/"&gt;&lt;img loading="lazy" decoding="async" class="alignnone size-full wp-image-31730" src="https://natsui-sansu-juku.com/wp-content/uploads/2023/08/f9b7b40f610cc17630bfbf2a0b33e416-150x132-1.jpg" alt="" width="120" height="105" /&gt;&lt;/a&gt;&lt;/h5&gt;
&lt;h5&gt;受験教育WEBサービス事業&lt;/h5&gt;
&lt;p&gt;「夏井算数塾WEB　～最速の算数講義～」…中学受験のために算数を学習する小学生の「より具体的な悩み」を解決するためのWEB講義サイト&lt;/p&gt;
&lt;p&gt;&lt;a href="https://filmuy.com/arithmetica/"&gt;&lt;img decoding="async" src="http://dokkai-labo.tokyo/wp-content/uploads/2016/12/4a332f05ade4ac7bb3c46c472cb5eac8-300x75.jpg" alt="4a332f05ade4ac7bb3c46c472cb5eac8" /&gt;&lt;/a&gt;&lt;/p&gt;
&lt;h5&gt;受験指導サポート事業&lt;/h5&gt;
&lt;p&gt;中学受験国語の指導法に苦戦している先生方のためのコーチングプログラム&lt;br /&gt;
&lt;a href="https://arithmetica.jp/support/" target="_blank" rel="noopener noreferrer"&gt;詳細はこちら&lt;/a&gt;&lt;/p&gt;
&lt;section class="veu_cta" id="veu_cta-406"&gt;&lt;h1 class="cta_title"&gt;動画：理科のコツ&lt;/h1&gt;&lt;div class="cta_body"&gt;&lt;div class="cta_body_image cta_body_image_right"&gt;&lt;a href="https://rika-quest.com/column/" target="_blank"&gt;&lt;img width="512" height="512" src="https://rika-quest.com/wp-content/uploads/2021/07/cropped-しゅん吉クエスト正方形.jpg" class="attachment-large size-large" alt="" srcset="https://rika-quest.com/wp-content/uploads/2021/07/cropped-しゅん吉クエスト正方形.jpg 512w, https://rika-quest.com/wp-content/uploads/2021/07/cropped-しゅん吉クエスト正方形-300x300.jpg 300w, https://rika-quest.com/wp-content/uploads/2021/07/cropped-しゅん吉クエスト正方形-150x150.jpg 150w, https://rika-quest.com/wp-content/uploads/2021/07/cropped-しゅん吉クエスト正方形-270x270.jpg 270w, https://rika-quest.com/wp-content/uploads/2021/07/cropped-しゅん吉クエスト正方形-192x192.jpg 192w, https://rika-quest.com/wp-content/uploads/2021/07/cropped-しゅん吉クエスト正方形-180x180.jpg 180w, https://rika-quest.com/wp-content/uploads/2021/07/cropped-しゅん吉クエスト正方形-32x32.jpg 32w" sizes="(max-width: 512px) 100vw, 512px" /&gt;&lt;/a&gt;&lt;/div&gt;&lt;div class="cta_body_txt image_exist"&gt;各単元の注意点や根本原理を授業形式でお届けしています。日頃こんな感じの授業を行っておりますので、是非一度ご覧下さい！&lt;/div&gt;&lt;div class="cta_body_link"&gt;&lt;a href="https://rika-quest.com/column/" class="btn btn-primary btn-block btn-lg" target="_blank"&gt;動画：理科のコツ&lt;/a&gt;&lt;/div&gt;&lt;/div&gt;&lt;!-- [ /.vkExUnit_cta_body ] --&gt;&lt;/section&gt;	
------</t>
  </si>
  <si>
    <t>https://rika-quest.com/info/2022年度春期講習開催のお知らせ/</t>
  </si>
  <si>
    <t>以下のページは不自然なワードを使用しています。
これらを適切に自然な言葉に置き換えて下さい。
なお、本文の装飾や構造は絶対に変えないでください。
【対象ページURL】
https://rika-quest.com/info/2022年度春期講習開催のお知らせ/
【検出された不自然ワード】
- 型
【本文】
------
&lt;p&gt;春休みは、短いながらも日頃の積み残しを消化するのには最適のタイミングです。&lt;/p&gt;
&lt;p&gt;当塾では、この春休みを有意義に過ごして頂くために、春期講習会を実施させて頂くこととなりました。現在当塾に通塾されている塾生の皆さんは勿論のこと、普段は他塾に通われている生徒さんにも門戸を開放致します！&lt;/p&gt;
&lt;p&gt;この絶好の機会に更なる実力アップを狙っている生徒さんの参加をお待ちしております。&lt;/p&gt;
&lt;p&gt;なお、&lt;a href="https://rika-quest.com/kouza/"&gt;開講講座&lt;/a&gt;は&lt;br /&gt;
&amp;#8211; 「完全１対１個別指導」(教室型個別指導)&lt;br /&gt;
&amp;#8211; 「完全１対１個別指導」(オンライン個別指導)&lt;br /&gt;
となります。&lt;/p&gt;
&lt;p&gt;■対象：国私立中学受験を予定している新小4～小6&lt;/p&gt;
&lt;p&gt;■内容：志望校対策、進学塾のクラスアップ対策など、ご要望に応じて独自にカリキュラムを作成いたします。&lt;/p&gt;
&lt;p&gt;■日程：3/27（日）～4/6（水）　9:00～21:20&lt;/p&gt;
&lt;p&gt;■会場：&lt;a href="https://rika-quest.com/"&gt;受験理科専門塾　しゅん吉クエスト&lt;/a&gt;&lt;/p&gt;
&lt;p&gt;■費用：&lt;/p&gt;
&lt;p&gt;●完全１対１個別指導…１コマ(110分)・18,150円（入塾金は頂戴致しません）&lt;/p&gt;
&lt;p&gt;&amp;#8212;&lt;/p&gt;
&lt;p&gt;また、受講されるかどうかは別として、日頃の学習についてのお悩みなど国語学習についてのご相談もお待ちしております。&lt;a href="https://rika-quest.com/inquiry/" target="_blank" rel="noopener noreferrer"&gt;お問い合わせフォーム&lt;/a&gt;よりご連絡をお願い致します。&lt;/p&gt;
&lt;p&gt;多くの皆さんのチャレンジ、お待ちしております！&lt;/p&gt;
------</t>
  </si>
  <si>
    <t>https://rika-quest.com/info/2023年度春期講習開催のお知らせ/</t>
  </si>
  <si>
    <t>以下のページは不自然なワードを使用しています。
これらを適切に自然な言葉に置き換えて下さい。
なお、本文の装飾や構造は絶対に変えないでください。
【対象ページURL】
https://rika-quest.com/info/2023年度春期講習開催のお知らせ/
【検出された不自然ワード】
- 型
【本文】
------
&lt;p&gt;春休みは、短いながらも日頃の積み残しを消化するのに最適なタイミングです。&lt;/p&gt;
&lt;p&gt;当塾では、この春休みを有意義に過ごしていただくために、春期講習会を実施いたします。現在当塾に通塾されている塾生の皆さんはもちろんのこと、普段は他塾に通われている生徒さんにも門戸を開放いたします！&lt;/p&gt;
&lt;p&gt;この絶好の機会にさらなる実力アップを狙っている生徒さんの参加をお待ちしております。&lt;/p&gt;
&lt;p&gt;なお、&lt;a href="https://rika-quest.com/kouza/"&gt;開講講座&lt;/a&gt;は&lt;/p&gt;
&lt;ul&gt;
&lt;li&gt;「完全１対１個別指導」(教室型個別指導)&lt;/li&gt;
&lt;li&gt;「完全１対１個別指導」(オンライン個別指導)&lt;/li&gt;
&lt;/ul&gt;
&lt;p&gt;となります。&lt;/p&gt;
&lt;p&gt;■対象：国私立中学受験を予定している新小4～小6&lt;/p&gt;
&lt;p&gt;■内容：志望校対策、進学塾のクラスアップ対策など、ご要望に応じて独自にカリキュラムを作成いたします。&lt;/p&gt;
&lt;p&gt;■日程：3/27（月）～4/6（木）　9:00～21:20&lt;/p&gt;
&lt;p&gt;■会場：&lt;a href="https://rika-quest.com/"&gt;受験理科専門塾　しゅん吉クエスト&lt;/a&gt;&lt;/p&gt;
&lt;p&gt;■費用：&lt;/p&gt;
&lt;p&gt;●完全１対１個別指導…１コマ(110分)・18,150円（入塾金は頂戴いたしません）&lt;/p&gt;
&lt;hr /&gt;
&lt;p&gt;また、受講されるかどうかは別として、日頃の学習についてのお悩みや国語学習についてのご相談もお待ちしております。&lt;a href="https://rika-quest.com/inquiry/" target="_blank" rel="noopener noreferrer"&gt;お問い合わせフォーム&lt;/a&gt;よりご連絡をお願いいたします。&lt;/p&gt;
&lt;p&gt;多くの皆さんのチャレンジをお待ちしております！&lt;/p&gt;
------</t>
  </si>
  <si>
    <t>https://rika-quest.com/info/2024年度春期講習開催のお知らせ/</t>
  </si>
  <si>
    <t>以下のページは不自然なワードを使用しています。
これらを適切に自然な言葉に置き換えて下さい。
なお、本文の装飾や構造は絶対に変えないでください。
【対象ページURL】
https://rika-quest.com/info/2024年度春期講習開催のお知らせ/
【検出された不自然ワード】
- 型
【本文】
------
&lt;p&gt;春休みは、短いながらも日頃の積み残しを消化するのに最適なタイミングです。&lt;/p&gt;
&lt;p&gt;当塾では、この春休みを有意義に過ごしていただくために、春期講習会を実施いたします。現在当塾に通塾されている塾生の皆さんはもちろんのこと、普段は他塾に通われている生徒さんにも門戸を開放いたします！&lt;/p&gt;
&lt;p&gt;この絶好の機会にさらなる実力アップを狙っている生徒さんの参加をお待ちしております。&lt;/p&gt;
&lt;p&gt;なお、&lt;a href="https://rika-quest.com/kouza/"&gt;開講講座&lt;/a&gt;は以下の通りです。&lt;/p&gt;
&lt;ul&gt;
&lt;li&gt;「完全１対１個別指導」(教室型個別指導)&lt;/li&gt;
&lt;li&gt;「完全１対１個別指導」(オンライン個別指導)&lt;/li&gt;
&lt;/ul&gt;
&lt;p&gt;■ 対象：国私立中学受験を予定している新小4～小6&lt;/p&gt;
&lt;p&gt;■ 内容：志望校対策、進学塾のクラスアップ対策など、ご要望に応じて独自にカリキュラムを作成いたします。&lt;/p&gt;
&lt;p&gt;■ 日程：3/27（水）～4/6（土）　9:00～21:20&lt;/p&gt;
&lt;p&gt;■ 会場：&lt;a href="https://rika-quest.com/"&gt;受験理科専門塾　しゅん吉クエスト&lt;/a&gt;&lt;/p&gt;
&lt;p&gt;■ 費用：&lt;/p&gt;
&lt;p&gt;● 完全１対１個別指導…１コマ(110分)・18,150円（入塾金は頂戴いたしません）&lt;/p&gt;
&lt;p&gt;また、受講されるかどうかは別として、日頃の学習についてのお悩みや国語学習についてのご相談もお待ちしております。&lt;a href="https://rika-quest.com/inquiry/" target="_blank" rel="noopener noreferrer"&gt;お問い合わせフォーム&lt;/a&gt;よりご連絡をお願いいたします。&lt;/p&gt;
&lt;p&gt;多くの皆さんのチャレンジをお待ちしております！&lt;/p&gt;
------</t>
  </si>
  <si>
    <t>https://rika-quest.com/info/492/</t>
  </si>
  <si>
    <t>以下のページは不自然なワードを使用しています。
これらを適切に自然な言葉に置き換えて下さい。
なお、本文の装飾や構造は絶対に変えないでください。
【対象ページURL】
https://rika-quest.com/info/492/
【検出された不自然ワード】
- 型
【本文】
------
&lt;p&gt;春休みは短いながらも、日頃の積み残しを解消し、次の学年へ向けて力を蓄える絶好のタイミングです。&lt;/p&gt;
&lt;p&gt;受験理科専門塾 しゅん吉クエスト では、この春休みを有意義に過ごしていただくため、&lt;br /&gt;
2025年度 春期講習会 を実施いたします。&lt;/p&gt;
&lt;p&gt;現在通塾されている塾生の皆さんはもちろん、&lt;br /&gt;
他塾に通われている生徒さんにも門戸を開放しています。&lt;/p&gt;
&lt;p&gt;理科のフォローアップや、さらなる実力アップを目指す皆さんのご参加をお待ちしています。&lt;/p&gt;
&lt;p&gt;■ 開講講座&lt;/p&gt;
&lt;p&gt;👉 &lt;a href="https://rika-quest.com/kouza/" target="_blank" rel="noopener noreferrer"&gt;&lt;strong&gt;こちら（開講講座の詳細ページ）&lt;/strong&gt;&lt;/a&gt;&lt;/p&gt;
&lt;p&gt;完全１対１個別指導（教室型個別指導）&lt;/p&gt;
&lt;p&gt;完全１対１個別指導（オンライン個別指導）&lt;/p&gt;
&lt;p&gt;■ 対象&lt;/p&gt;
&lt;p&gt;国私立中学受験を予定している 新小4～小6&lt;/p&gt;
&lt;p&gt;■ 内容&lt;/p&gt;
&lt;p&gt;志望校対策、進学塾でのクラスアップ対策、苦手単元のフォローアップなど、&lt;br /&gt;
一人ひとりの目標に合わせたオリジナルカリキュラム を作成します。&lt;/p&gt;
&lt;p&gt;■ 日程&lt;/p&gt;
&lt;p&gt;2025年 3月27日（木）～ 4月6日（日）&lt;br /&gt;
9:00 ～ 21:20&lt;/p&gt;
&lt;p&gt;■ 会場&lt;br /&gt;
&lt;a href="https://rika-quest.com/" target="_blank" rel="noopener noreferrer"&gt; 受験理科専門塾 しゅん吉クエスト（四谷教室） &lt;/a&gt;&lt;br /&gt;
■ 費用&lt;/p&gt;
&lt;p&gt;完全１対１個別指導&lt;br /&gt;
1コマ（110分） 18,150円（税込）&lt;br /&gt;
※入塾金不要です&lt;/p&gt;
&lt;p&gt;受講コマ数分の費用は 指導開始日までにお支払い をお願いいたします。&lt;/p&gt;
&lt;p&gt;受講の有無にかかわらず、&lt;br /&gt;
理科学習に関するご相談のみでも大歓迎です。&lt;/p&gt;
&lt;p&gt;👉 &lt;a href="https://rika-quest.com/inquiry/" target="_blank" rel="noopener noreferrer"&gt;お問い合わせフォームはこちら&lt;/a&gt;&lt;/p&gt;
&lt;p&gt;多くの皆さんのチャレンジをお待ちしています！&lt;/p&gt;
------</t>
  </si>
  <si>
    <t>https://rika-quest.com/sample-page/</t>
  </si>
  <si>
    <t>以下のページは不自然なワードを使用しています。
これらを適切に自然な言葉に置き換えて下さい。
なお、本文の装飾や構造は絶対に変えないでください。
【対象ページURL】
https://rika-quest.com/sample-page/
【検出された不自然ワード】
- 固定
【本文】
------
&lt;p&gt;これはサンプルページです。同じ位置に固定され、(多くのテーマでは) サイトナビゲーションメニューに含まれる点がブログ投稿とは異なります。まずは、サイト訪問者に対して自分のことを説明する自己紹介ページを作成するのが一般的です。たとえば以下のようなものです。&lt;/p&gt;
&lt;blockquote class="wp-block-quote is-layout-flow wp-block-quote-is-layout-flow"&gt;&lt;p&gt;はじめまして。昼間はバイク便のメッセンジャーとして働いていますが、俳優志望でもあります。これは僕のサイトです。ロサンゼルスに住み、ジャックという名前のかわいい犬を飼っています。好きなものはピニャコラーダ、そして通り雨に濡れること。&lt;/p&gt;&lt;/blockquote&gt;
&lt;p&gt;または、このようなものです。&lt;/p&gt;
&lt;blockquote class="wp-block-quote is-layout-flow wp-block-quote-is-layout-flow"&gt;&lt;p&gt;XYZ 小道具株式会社は1971年の創立以来、高品質の小道具を皆様にご提供させていただいています。ゴッサム・シティに所在する当社では2,000名以上の社員が働いており、様々な形で地域のコミュニティへ貢献しています。&lt;/p&gt;&lt;/blockquote&gt;
&lt;p&gt;新しく WordPress ユーザーになった方は、&lt;a href="https://rika-quest.com/wp/wp-admin/"&gt;ダッシュボード&lt;/a&gt;へ行ってこのページを削除し、独自のコンテンツを含む新しいページを作成してください。それでは、お楽しみください !&lt;/p&gt;
&lt;section class="veu_cta" id="veu_cta-406"&gt;&lt;h1 class="cta_title"&gt;動画：理科のコツ&lt;/h1&gt;&lt;div class="cta_body"&gt;&lt;div class="cta_body_image cta_body_image_right"&gt;&lt;a href="https://rika-quest.com/column/" target="_blank"&gt;&lt;img width="512" height="512" src="https://rika-quest.com/wp-content/uploads/2021/07/cropped-しゅん吉クエスト正方形.jpg" class="attachment-large size-large" alt="" srcset="https://rika-quest.com/wp-content/uploads/2021/07/cropped-しゅん吉クエスト正方形.jpg 512w, https://rika-quest.com/wp-content/uploads/2021/07/cropped-しゅん吉クエスト正方形-300x300.jpg 300w, https://rika-quest.com/wp-content/uploads/2021/07/cropped-しゅん吉クエスト正方形-150x150.jpg 150w, https://rika-quest.com/wp-content/uploads/2021/07/cropped-しゅん吉クエスト正方形-270x270.jpg 270w, https://rika-quest.com/wp-content/uploads/2021/07/cropped-しゅん吉クエスト正方形-192x192.jpg 192w, https://rika-quest.com/wp-content/uploads/2021/07/cropped-しゅん吉クエスト正方形-180x180.jpg 180w, https://rika-quest.com/wp-content/uploads/2021/07/cropped-しゅん吉クエスト正方形-32x32.jpg 32w" sizes="(max-width: 512px) 100vw, 512px" /&gt;&lt;/a&gt;&lt;/div&gt;&lt;div class="cta_body_txt image_exist"&gt;各単元の注意点や根本原理を授業形式でお届けしています。日頃こんな感じの授業を行っておりますので、是非一度ご覧下さい！&lt;/div&gt;&lt;div class="cta_body_link"&gt;&lt;a href="https://rika-quest.com/column/" class="btn btn-primary btn-block btn-lg" target="_blank"&gt;動画：理科のコツ&lt;/a&gt;&lt;/div&gt;&lt;/div&gt;&lt;!-- [ /.vkExUnit_cta_body ] --&gt;&lt;/section&gt;	
------</t>
  </si>
  <si>
    <t>https://www.kokugo-trigger.com/column/kokugonotesuto/</t>
  </si>
  <si>
    <t>以下のページは不自然なワードを使用しています。
これらを適切に自然な言葉に置き換えて下さい。
なお、本文の装飾や構造は絶対に変えないでください。
【対象ページURL】
https://www.kokugo-trigger.com/column/kokugonotesuto/
【検出された不自然ワード】
- 乱れ
【本文】
------
&lt;section class="card shadow-sm border-0 mb-4" style="background: linear-gradient(135deg,#1a237e,#006064); color: #fff;"&gt;
&lt;div class="card-body p-4 p-md-5"&gt;
&lt;div class="d-flex flex-wrap gap-2 align-items-center mb-3"&gt;&lt;span class="badge bg-warning text-dark" style="font-size: .85rem;"&gt;中学受験／国語&lt;/span&gt;&lt;br /&gt;
&lt;span class="badge bg-light text-dark" style="font-size: .85rem;"&gt;時間配分&lt;/span&gt;&lt;br /&gt;
&lt;span class="badge bg-dark" style="font-size: .85rem;"&gt;テスト対策&lt;/span&gt;&lt;/div&gt;
&lt;p class="h4 mb-3" style="line-height: 1.6; font-weight: bold;"&gt;「時間が足りなくて最後が白紙…」を卒業する&lt;br class="d-none d-md-block" /&gt;焦って速読する前に知っておきたい、国語テスト攻略の鉄則&lt;/p&gt;
&lt;p class="mb-0" style="opacity: .95; line-height: 1.95;"&gt;中学生の国語テストで時間が足りなくなる最大の理由は、読むのが遅いからではなく&lt;strong&gt;「迷っている時間」が長すぎるから&lt;/strong&gt;です。&lt;br /&gt;
この記事では、読む速度を無理に上げず、&lt;strong&gt;設問処理のプロセス&lt;/strong&gt;と&lt;strong&gt;時間配分&lt;/strong&gt;を&lt;strong&gt;確立&lt;/strong&gt;するだけで空欄を激減させる方法を解説します。&lt;br /&gt;
「迷ったら飛ばす」「記述は部分点を狙う」——明日から試せる&lt;strong&gt;解き終わるための黄金ルール&lt;/strong&gt;を身につけましょう。&lt;/p&gt;
&lt;div class="mt-4 d-flex flex-wrap gap-2"&gt;&lt;a class="btn btn-warning text-dark" style="font-weight: bold;" href="#quick"&gt;今すぐ試せる3つの対策&lt;/a&gt;&lt;br /&gt;
&lt;a class="btn btn-outline-light" style="font-weight: bold;" href="#table"&gt;理想の時間配分表&lt;/a&gt;&lt;br /&gt;
&lt;a class="btn btn-outline-light" style="font-weight: bold;" href="#check"&gt;本番直前のチェックリスト&lt;/a&gt;&lt;/div&gt;
&lt;/div&gt;
&lt;/section&gt;
&lt;h2 class="h5 mb-3"&gt;最初に押さえる3つ（迷ったときの戻り先）&lt;/h2&gt;
&lt;div class="row g-3"&gt;
&lt;div class="col-12 col-md-4"&gt;
&lt;div class="p-3 rounded-3" style="background: #fff8f2; border: 1px solid #ffd7b8;"&gt;
&lt;h3 class="h6 mb-2"&gt;読む速度&lt;/h3&gt;
&lt;p class="mb-0" style="line-height: 1.85;"&gt;速く読むより、&lt;strong&gt;理解できる速さ&lt;/strong&gt;を守る。読み直しが減る方が結果的に速い。&lt;/p&gt;
&lt;/div&gt;
&lt;/div&gt;
&lt;div class="col-12 col-md-4"&gt;
&lt;div class="p-3 rounded-3" style="background: #f3f8ff; border: 1px solid #cfe1ff;"&gt;
&lt;h3 class="h6 mb-2"&gt;設問の順番&lt;/h3&gt;
&lt;p class="mb-0" style="line-height: 1.85;"&gt;迷ったら&lt;strong&gt;飛ばす→印→最後に戻る&lt;/strong&gt;。1問に張り付かない。&lt;/p&gt;
&lt;/div&gt;
&lt;/div&gt;
&lt;div class="col-12 col-md-4"&gt;
&lt;div class="p-3 rounded-3" style="background: #f3fbf6; border: 1px solid #bfe6cd;"&gt;
&lt;h3 class="h6 mb-2"&gt;記述&lt;/h3&gt;
&lt;p class="mb-0" style="line-height: 1.85;"&gt;&lt;strong&gt;部分点を取りに行く&lt;/strong&gt;。空欄を作らないことが合計点を押し上げる。&lt;/p&gt;
&lt;/div&gt;
&lt;/div&gt;
&lt;/div&gt;
&lt;div class="alert alert-warning mt-4 mb-0" style="border: 0; background: #fff3cd;"&gt;読む速さよりも、&lt;strong&gt;ルール（飛ばす・戻る）&lt;/strong&gt;と&lt;strong&gt;配分&lt;/strong&gt;が決まると、最後まで解き切れる確率が上がります。&lt;/div&gt;
&lt;section class="card border-0 shadow-sm mb-4"&gt;
&lt;div class="card-body p-4"&gt;
&lt;h2 class="h5 mb-3"&gt;当てはまったら「解法の確立」から&lt;/h2&gt;
&lt;div class="row g-3"&gt;
&lt;div class="col-12 col-lg-6"&gt;
&lt;div class="p-3 rounded-3" style="background: #f7f9ff; border: 1px solid #dbe3ff;"&gt;
&lt;h3 class="h6 mb-2"&gt;時間が溶けやすいサイン&lt;/h3&gt;
&lt;ul class="mb-0" style="line-height: 1.95;"&gt;
&lt;li&gt;本文を同じ場所で何度も読み直す&lt;/li&gt;
&lt;li&gt;選択肢で迷って、止まる時間が長い&lt;/li&gt;
&lt;li&gt;抜き出しの条件（字数・形式）を後から見落とす&lt;/li&gt;
&lt;li&gt;記述は「完璧」を狙って白紙になりやすい&lt;/li&gt;
&lt;/ul&gt;
&lt;/div&gt;
&lt;/div&gt;
&lt;div class="col-12 col-lg-6"&gt;
&lt;div class="p-3 rounded-3" style="background: #fff8f2; border: 1px solid #ffd7b8;"&gt;
&lt;h3 class="h6 mb-2"&gt;今日からの最小ルール&lt;/h3&gt;
&lt;ul class="mb-0" style="line-height: 1.95;"&gt;
&lt;li&gt;迷ったら飛ばす（必ず印を残す）&lt;/li&gt;
&lt;li&gt;漢字は10秒を超えたら一旦次へ&lt;/li&gt;
&lt;li&gt;記述は「結論→理由→具体」で要素を入れて空欄を避ける&lt;/li&gt;
&lt;/ul&gt;
&lt;/div&gt;
&lt;/div&gt;
&lt;/div&gt;
&lt;/div&gt;
&lt;/section&gt;
&lt;section class="card border-0 shadow-sm mb-4"&gt;
&lt;div class="card-body p-4"&gt;
&lt;h2 class="h5 mb-3"&gt;国語の時間切れが起きる理由&lt;/h2&gt;
&lt;p style="line-height: 1.95;"&gt;国語のテストで時間が足りなくなる原因は、大きく分けて3つです。&lt;/p&gt;
&lt;div class="row g-3"&gt;
&lt;div class="col-12 col-lg-4"&gt;
&lt;div class="p-3 rounded-3" style="background: #f7f9ff; border: 1px solid #dbe3ff;"&gt;
&lt;h3 class="h6 mb-2"&gt;読み直しが多い&lt;/h3&gt;
&lt;p class="mb-0" style="line-height: 1.85;"&gt;急いで読んで理解が曖昧になり、本文に何度も戻ってしまう。&lt;/p&gt;
&lt;/div&gt;
&lt;/div&gt;
&lt;div class="col-12 col-lg-4"&gt;
&lt;div class="p-3 rounded-3" style="background: #fff8f2; border: 1px solid #ffd7b8;"&gt;
&lt;h3 class="h6 mb-2"&gt;1問に張り付く&lt;/h3&gt;
&lt;p class="mb-0" style="line-height: 1.85;"&gt;迷う問題を粘って時間を消費し、後半の得点源に届かない。&lt;/p&gt;
&lt;/div&gt;
&lt;/div&gt;
&lt;div class="col-12 col-lg-4"&gt;
&lt;div class="p-3 rounded-3" style="background: #f3fbf6; border: 1px solid #bfe6cd;"&gt;
&lt;h3 class="h6 mb-2"&gt;記述が空欄&lt;/h3&gt;
&lt;p class="mb-0" style="line-height: 1.85;"&gt;完璧を狙いすぎて書けず、配点が高い問題を落とす。&lt;/p&gt;
&lt;/div&gt;
&lt;/div&gt;
&lt;/div&gt;
&lt;p class="mt-3 mb-0" style="line-height: 1.95;"&gt;対策は「速読」ではなく、&lt;strong&gt;理解の安定&lt;/strong&gt;と&lt;strong&gt;ルールの徹底&lt;/strong&gt;です。&lt;br /&gt;
次から、読むときに増やしすぎない工夫と、設問の“飛ばす・戻る”を具体化します。&lt;/p&gt;
&lt;/div&gt;
&lt;/section&gt;
&lt;section class="card border-0 shadow-sm mb-4"&gt;
&lt;div class="card-body p-4"&gt;
&lt;h2 class="h5 mb-3"&gt;文章を読むスピードを意識する&lt;/h2&gt;
&lt;p style="line-height: 1.95;"&gt;無理に速く読むと本文が頭に入らず、設問で&lt;strong&gt;読み返し&lt;/strong&gt;が増えて二度手間になります。&lt;br /&gt;
まずは&lt;span style="color: #0d6efd; font-weight: bold;"&gt;理解できるスピード&lt;/span&gt;を守る方が、結果的に時間が残りやすいです。&lt;/p&gt;
&lt;div class="alert alert-info mb-4" style="border: 0; background: #e7f3ff;"&gt;&lt;strong&gt;ポイント：&lt;/strong&gt;「速く読む」より「読み直しを減らす」方が、トータル時間は短くなりやすいです。&lt;/div&gt;
&lt;h3 class="h6 mb-2"&gt;読むときにやること（増やしすぎない）&lt;/h3&gt;
&lt;ul class="mb-0" style="line-height: 1.95;"&gt;
&lt;li&gt;段落ごとに「何の話か」を一言で追う（細部に固執しすぎない）&lt;/li&gt;
&lt;li&gt;接続語（しかし／だから／つまり）に軽く印をつけ、流れを見失わない&lt;/li&gt;
&lt;li&gt;登場人物や主張の変化点（対比・転換）だけは丁寧に押さえる&lt;/li&gt;
&lt;/ul&gt;
&lt;/div&gt;
&lt;/section&gt;
&lt;section class="card border-0 shadow-sm mb-4"&gt;
&lt;div class="card-body p-4"&gt;
&lt;h2 class="h5 mb-3"&gt;設問の解き方：時間を守る“流れ”を作る&lt;/h2&gt;
&lt;p style="line-height: 1.95;"&gt;時間切れを防ぐには、読む速度よりも&lt;span style="color: #0d6efd; font-weight: bold;"&gt;迷ったときの動き&lt;/span&gt;を決める方が効きます。&lt;br /&gt;
「迷ったら飛ばす」「最後に戻る」を徹底すると、1問に時間が吸われにくくなります。&lt;/p&gt;
&lt;div class="p-3 rounded-3 mb-4" style="background: #fff8f2; border: 1px solid #ffd7b8;"&gt;
&lt;h3 class="h6 mb-2"&gt;ルール（これだけ）&lt;/h3&gt;
&lt;ul class="mb-0" style="line-height: 1.95;"&gt;
&lt;li&gt;&lt;strong&gt;迷ったら飛ばす&lt;/strong&gt;（時間を溶かさない）&lt;/li&gt;
&lt;li&gt;&lt;strong&gt;候補に印をつける&lt;/strong&gt;（戻る場所を明確に）&lt;/li&gt;
&lt;li&gt;&lt;strong&gt;最後にまとめて再考&lt;/strong&gt;（流れが見えた状態で判断）&lt;/li&gt;
&lt;/ul&gt;
&lt;/div&gt;
&lt;h3 class="h6 mb-2"&gt;分からない問題は飛ばして先に進む&lt;/h3&gt;
&lt;div class="row g-3 mt-1"&gt;
&lt;div class="col-12 col-lg-4"&gt;
&lt;div class="p-3 rounded-3" style="background: #f3f8ff; border: 1px solid #cfe1ff;"&gt;
&lt;h4 class="h6 mb-2"&gt;漢字（知識問題）&lt;/h4&gt;
&lt;p class="mb-2" style="line-height: 1.85;"&gt;思い出せなければ一旦次へ。後で回収できることもあります。&lt;/p&gt;
&lt;p class="mb-0 small text-muted" style="line-height: 1.6;"&gt;※目安として「長く止まらない」を&lt;strong&gt;徹底&lt;/strong&gt;。&lt;/p&gt;
&lt;/div&gt;
&lt;/div&gt;
&lt;div class="col-12 col-lg-4"&gt;
&lt;div class="p-3 rounded-3" style="background: #f3fbf6; border: 1px solid #bfe6cd;"&gt;
&lt;h4 class="h6 mb-2"&gt;選択肢&lt;/h4&gt;
&lt;p class="mb-0" style="line-height: 1.85;"&gt;迷ったら&lt;strong&gt;候補番号に印&lt;/strong&gt;をつけて次へ。解き終わってから再考します。&lt;/p&gt;
&lt;/div&gt;
&lt;/div&gt;
&lt;div class="col-12 col-lg-4"&gt;
&lt;div class="p-3 rounded-3" style="background: #fff8f2; border: 1px solid #ffd7b8;"&gt;
&lt;h4 class="h6 mb-2"&gt;抜き出し&lt;/h4&gt;
&lt;p class="mb-0" style="line-height: 1.85;"&gt;条件（字数・答え方）を確認し、見つからなければ一旦次へ。後半で理解が深まってから戻る方が効率的です。&lt;/p&gt;
&lt;/div&gt;
&lt;/div&gt;
&lt;/div&gt;
&lt;div class="alert alert-warning mt-4 mb-0" style="border: 0; background: #fff3cd;"&gt;1問に粘らない。&lt;strong&gt;最後まで到達してから回収&lt;/strong&gt;する方が、合計点は上がりやすいです。&lt;/div&gt;
&lt;/div&gt;
&lt;/section&gt;
&lt;section class="card border-0 shadow-sm mb-4"&gt;
&lt;div class="card-body p-4"&gt;
&lt;h2 class="h5 mb-3"&gt;記述問題は部分点を取りに行く（空欄を作らない）&lt;/h2&gt;
&lt;p style="line-height: 1.95;"&gt;記述は完全解答でなくても、根拠が合っていれば点になる可能性があります。&lt;br /&gt;
配点が高いことが多いので、白紙は&lt;strong&gt;減点&lt;/strong&gt;が大きくなりやすいです。&lt;br /&gt;
まずは「点になる形」を優先します。&lt;/p&gt;
&lt;div class="row g-3"&gt;
&lt;div class="col-12 col-lg-6"&gt;
&lt;div class="p-3 rounded-3" style="background: #f3f8ff; border: 1px solid #cfe1ff;"&gt;
&lt;h3 class="h6 mb-2"&gt;最初にやること&lt;/h3&gt;
&lt;ul class="mb-0" style="line-height: 1.95;"&gt;
&lt;li&gt;文末（〜から／〜ため／〜こと）を確認してメモ&lt;/li&gt;
&lt;li&gt;本文の該当箇所に線を引き、要素を拾う&lt;/li&gt;
&lt;li&gt;字数条件があるなら、先に分量の目安を決める&lt;/li&gt;
&lt;/ul&gt;
&lt;/div&gt;
&lt;/div&gt;
&lt;div class="col-12 col-lg-6"&gt;
&lt;div class="p-3 rounded-3" style="background: #fff8f2; border: 1px solid #ffd7b8;"&gt;
&lt;h3 class="h6 mb-2"&gt;&lt;strong&gt;構成&lt;/strong&gt;（迷ったらこれ）&lt;/h3&gt;
&lt;ul class="mb-0" style="line-height: 1.95;"&gt;
&lt;li&gt;&lt;strong&gt;結論&lt;/strong&gt;：問いに対する答えを一言で&lt;/li&gt;
&lt;li&gt;&lt;strong&gt;理由&lt;/strong&gt;：本文根拠を短くつなぐ&lt;/li&gt;
&lt;li&gt;&lt;strong&gt;具体&lt;/strong&gt;：本文のキーワードを1つ入れる（言い換えでも可）&lt;/li&gt;
&lt;/ul&gt;
&lt;/div&gt;
&lt;/div&gt;
&lt;/div&gt;
&lt;div class="alert alert-info mt-4 mb-0" style="border: 0; background: #e7f3ff;"&gt;&lt;strong&gt;押さえどころ：&lt;/strong&gt;字数より先に「要素が入っているか」。空欄を避けるだけでも合計点が動きやすいです。&lt;/div&gt;
&lt;/div&gt;
&lt;p&gt;&lt;!-- =============================== 追記：配分の「ケース別目安」＋3回練習（家庭で再現） 置き場所：#table（理想の時間配分表）の直前 =============================== --&gt;&lt;/p&gt;
&lt;section id="practice" class="card border-0 shadow-sm mb-4"&gt;
&lt;div class="card-body p-4"&gt;
&lt;h2 class="h5 mb-3"&gt;ケース別の時間目安（テスト時間に合わせる）&lt;/h2&gt;
&lt;p class="mb-3" style="line-height: 1.95;"&gt;「国語 テスト 時間配分 中学生」で調べる人は、テスト時間が学校で違います。&lt;br /&gt;
まずは&lt;span style="font-weight: bold;"&gt;40分／45分／50分&lt;/span&gt;のどれに近いかで、目安を分けて使ってください。&lt;/p&gt;
&lt;div class="table-responsive"&gt;
&lt;table class="table table-bordered align-middle mb-0"&gt;
&lt;thead style="background: #1a237e; color: #fff;"&gt;
&lt;tr&gt;
&lt;th style="width: 18%;"&gt;テスト時間&lt;/th&gt;
&lt;th style="width: 27%;"&gt;読む&lt;/th&gt;
&lt;th style="width: 27%;"&gt;解く&lt;/th&gt;
&lt;th style="width: 28%;"&gt;見直す&lt;/th&gt;
&lt;/tr&gt;
&lt;/thead&gt;
&lt;tbody&gt;
&lt;tr&gt;
&lt;td&gt;&lt;strong&gt;40分&lt;/strong&gt;&lt;/td&gt;
&lt;td&gt;14〜16分&lt;/td&gt;
&lt;td&gt;21〜23分&lt;/td&gt;
&lt;td&gt;2〜4分&lt;/td&gt;
&lt;/tr&gt;
&lt;tr style="background: #f7f9ff;"&gt;
&lt;td&gt;&lt;strong&gt;45分&lt;/strong&gt;&lt;/td&gt;
&lt;td&gt;16〜18分&lt;/td&gt;
&lt;td&gt;24〜27分&lt;/td&gt;
&lt;td&gt;3〜5分&lt;/td&gt;
&lt;/tr&gt;
&lt;tr&gt;
&lt;td&gt;&lt;strong&gt;50分&lt;/strong&gt;&lt;/td&gt;
&lt;td&gt;18〜22分&lt;/td&gt;
&lt;td&gt;27〜30分&lt;/td&gt;
&lt;td&gt;3〜5分&lt;/td&gt;
&lt;/tr&gt;
&lt;/tbody&gt;
&lt;/table&gt;
&lt;/div&gt;
&lt;div class="alert alert-info mt-3 mb-0" style="border: 0; background: #e7f3ff; line-height: 1.9;"&gt;&lt;strong&gt;使い方：&lt;/strong&gt;家で解くときに「読む終了の時刻」だけ先に決めて、時計を見ながら進めます。&lt;br /&gt;
読む時間が伸びるほど、後半の空欄が増えやすいので、まずは&lt;span style="font-weight: bold;"&gt;読む終了の線引き&lt;/span&gt;を作ります。&lt;/div&gt;
&lt;/div&gt;
&lt;/section&gt;
&lt;section class="card border-0 shadow-sm mb-4"&gt;
&lt;div class="card-body p-4"&gt;
&lt;h2 class="h5 mb-3"&gt;3回だけ練習（家で再現する用のミニメニュー）&lt;/h2&gt;
&lt;p class="mb-3" style="line-height: 1.95;"&gt;速く読む練習より、&lt;strong&gt;止まる場面を短くする&lt;/strong&gt;練習の方が点に直結します。&lt;br /&gt;
下の3回だけやると、「時間が消える場所」がはっきりします。&lt;/p&gt;
&lt;div class="row g-3"&gt;
&lt;div class="col-12 col-lg-4"&gt;
&lt;div class="p-3 rounded-3 h-100" style="background: #fff8f2; border: 1px solid #ffd7b8;"&gt;
&lt;div class="d-flex align-items-center justify-content-between mb-2"&gt;&lt;span class="badge bg-warning text-dark"&gt;1回目&lt;/span&gt;&lt;br /&gt;
&lt;span class="small text-muted"&gt;10〜12分&lt;/span&gt;&lt;/div&gt;
&lt;h3 class="h6 mb-2"&gt;読むだけ（要点だけ拾う）&lt;/h3&gt;
&lt;ul class="mb-0" style="line-height: 1.9;"&gt;
&lt;li&gt;段落ごとに「何の話か」を一言メモ&lt;/li&gt;
&lt;li&gt;接続語（しかし／だから／つまり）に印&lt;/li&gt;
&lt;li&gt;対比・変化点だけ丁寧に&lt;/li&gt;
&lt;/ul&gt;
&lt;/div&gt;
&lt;/div&gt;
&lt;div class="col-12 col-lg-4"&gt;
&lt;div class="p-3 rounded-3 h-100" style="background: #f3f8ff; border: 1px solid #cfe1ff;"&gt;
&lt;div class="d-flex align-items-center justify-content-between mb-2"&gt;&lt;span class="badge bg-primary"&gt;2回目&lt;/span&gt;&lt;br /&gt;
&lt;span class="small text-muted"&gt;15〜18分&lt;/span&gt;&lt;/div&gt;
&lt;h3 class="h6 mb-2"&gt;選択・抜き出し（止まらない練習）&lt;/h3&gt;
&lt;ul class="mb-0" style="line-height: 1.9;"&gt;
&lt;li&gt;選択：根拠の一文に線→候補を2つまで&lt;/li&gt;
&lt;li&gt;抜き出し：字数・語尾の条件を先に丸&lt;/li&gt;
&lt;li&gt;見つからない時は、本文の場所だけメモして進む&lt;/li&gt;
&lt;/ul&gt;
&lt;/div&gt;
&lt;/div&gt;
&lt;div class="col-12 col-lg-4"&gt;
&lt;div class="p-3 rounded-3 h-100" style="background: #f3fbf6; border: 1px solid #bfe6cd;"&gt;
&lt;div class="d-flex align-items-center justify-content-between mb-2"&gt;&lt;span class="badge bg-success"&gt;3回目&lt;/span&gt;&lt;br /&gt;
&lt;span class="small text-muted"&gt;10〜12分&lt;/span&gt;&lt;/div&gt;
&lt;h3 class="h6 mb-2"&gt;記述（空欄を減らす形）&lt;/h3&gt;
&lt;ul class="mb-0" style="line-height: 1.9;"&gt;
&lt;li&gt;答え：問いにそのまま返す一文&lt;/li&gt;
&lt;li&gt;理由：本文の根拠を短くつなぐ&lt;/li&gt;
&lt;li&gt;具体：本文の語を1つ入れる（言い換えでも可）&lt;/li&gt;
&lt;/ul&gt;
&lt;/div&gt;
&lt;/div&gt;
&lt;/div&gt;
&lt;div class="alert alert-warning mt-3 mb-0" style="border: 0; background: #fff3cd; line-height: 1.9;"&gt;&lt;strong&gt;記録すると伸びます：&lt;/strong&gt;終わったあとに「止まった原因」を1行だけ残します。&lt;br /&gt;
例）選択で根拠に戻らず雰囲気で選んだ／抜き出しで字数条件を後から見た／記述で要素が足りず書き直した&lt;/div&gt;
&lt;/div&gt;
&lt;/section&gt;
&lt;section id="qa-plus" class="card border-0 shadow-sm mb-4"&gt;
&lt;div class="card-body p-4"&gt;
&lt;h2 class="h5 mb-3"&gt;追加のよくある質問&lt;/h2&gt;
&lt;div class="d-grid gap-2"&gt;
&lt;details class="border rounded-3 p-3" style="background: #fff;"&gt;
&lt;summary style="cursor: pointer; font-weight: bold; line-height: 1.7;"&gt;国語のテストが50分じゃないときはどうする？&lt;/summary&gt;
&lt;div class="pt-2" style="line-height: 1.95;"&gt;上の「40分／45分／50分」の目安表を使います。特に&lt;strong&gt;読む終了の時刻&lt;/strong&gt;だけ先に決めると、後半の空欄が減りやすいです。&lt;/div&gt;
&lt;/details&gt;
&lt;details class="border rounded-3 p-3" style="background: #fff;"&gt;
&lt;summary style="cursor: pointer; font-weight: bold; line-height: 1.7;"&gt;抜き出しで時間を使いすぎます&lt;/summary&gt;
&lt;div class="pt-2" style="line-height: 1.95;"&gt;探し始める前に「字数」「語尾」「指定（〜を抜き出せ）」を先に丸で囲みます。&lt;br /&gt;
見つからない時は、本文の場所だけメモして先へ進み、最後に戻って探す方が早いことが多いです。&lt;/div&gt;
&lt;/details&gt;
&lt;details class="border rounded-3 p-3" style="background: #fff;"&gt;
&lt;summary style="cursor: pointer; font-weight: bold; line-height: 1.7;"&gt;選択肢で2つに絞った後に決めきれません&lt;/summary&gt;
&lt;div class="pt-2" style="line-height: 1.95;"&gt;本文の根拠の一文に線を引き、&lt;strong&gt;その一文と合う言い方か&lt;/strong&gt;だけで比べます。&lt;br /&gt;
「それっぽい」より、「本文の言い方に近い」を優先すると決まりやすいです。&lt;/div&gt;
&lt;/details&gt;
&lt;details class="border rounded-3 p-3" style="background: #fff;"&gt;
&lt;summary style="cursor: pointer; font-weight: bold; line-height: 1.7;"&gt;記述で何を書けばいいか分かりません&lt;/summary&gt;
&lt;div class="pt-2" style="line-height: 1.95;"&gt;まず「答え」を一文で書き、その後に本文の根拠を短くつなげます。最後に本文の語を1つ入れると、内容が薄くなりにくいです。&lt;/div&gt;
&lt;/details&gt;
&lt;/div&gt;
&lt;/div&gt;
&lt;/section&gt;
&lt;p&gt;&amp;nbsp;&lt;/p&gt;
&lt;/section&gt;
&lt;section id="table" class="card border-0 shadow-sm mb-4"&gt;
&lt;div class="card-body p-4"&gt;
&lt;h2 class="h5 mb-3"&gt;時間配分の目安（家庭学習で定着させる）&lt;/h2&gt;
&lt;p class="mb-3" style="line-height: 1.95;"&gt;本番だけで変えようとすると&lt;strong&gt;乱れ&lt;/strong&gt;やすいので、普段の演習から&lt;strong&gt;時間を測って&lt;/strong&gt;配分を寄せます。&lt;br /&gt;
下の表は目安として使い、少しずつ自分用に調整してください。&lt;/p&gt;
&lt;div class="table-responsive"&gt;
&lt;table class="table table-bordered align-middle mb-0"&gt;
&lt;thead style="background: #1a237e; color: #fff;"&gt;
&lt;tr&gt;
&lt;th style="width: 24%;"&gt;工程&lt;/th&gt;
&lt;th&gt;やること&lt;/th&gt;
&lt;th style="width: 22%;"&gt;目安&lt;/th&gt;
&lt;/tr&gt;
&lt;/thead&gt;
&lt;tbody&gt;
&lt;tr&gt;
&lt;td&gt;&lt;strong&gt;読む&lt;/strong&gt;&lt;/td&gt;
&lt;td&gt;流れ（対比・因果・言い換え）をつかむ／段落の要点を追う&lt;/td&gt;
&lt;td&gt;全体の35〜45%&lt;/td&gt;
&lt;/tr&gt;
&lt;tr style="background: #f7f9ff;"&gt;
&lt;td&gt;&lt;strong&gt;解く&lt;/strong&gt;&lt;/td&gt;
&lt;td&gt;条件確認→根拠に戻る→答えを作る（&lt;strong&gt;順序の徹底&lt;/strong&gt;）&lt;/td&gt;
&lt;td&gt;全体の50〜60%&lt;/td&gt;
&lt;/tr&gt;
&lt;tr&gt;
&lt;td&gt;&lt;strong&gt;見直す&lt;/strong&gt;&lt;/td&gt;
&lt;td&gt;条件落ち／抜き出し範囲／記述の字数・要素を確認&lt;/td&gt;
&lt;td&gt;全体の5〜10%&lt;/td&gt;
&lt;/tr&gt;
&lt;/tbody&gt;
&lt;/table&gt;
&lt;/div&gt;
&lt;p class="mt-3 mb-0" style="line-height: 1.95;"&gt;「読むのが遅い」よりも、「読み直しが多い」「1問に粘りすぎ」が原因になっていることもあります。&lt;br /&gt;
工程別に時間を記録すると、直す場所が見えやすくなります。&lt;/p&gt;
&lt;/div&gt;
&lt;/section&gt;
&lt;section id="check" class="card border-0 shadow-sm mb-4"&gt;
&lt;div class="card-body p-4"&gt;
&lt;h2 class="h5 mb-3"&gt;本番チェック（これだけ確認）&lt;/h2&gt;
&lt;div class="row g-3"&gt;
&lt;div class="col-12 col-md-6"&gt;
&lt;div class="p-3 rounded-3" style="background: #f3f8ff; border: 1px solid #cfe1ff;"&gt;
&lt;h3 class="h6 mb-2"&gt;時間切れ防止&lt;/h3&gt;
&lt;ul class="mb-0" style="line-height: 1.95;"&gt;
&lt;li&gt;迷ったら飛ばす（印をつける）&lt;/li&gt;
&lt;li&gt;漢字で止まりすぎない&lt;/li&gt;
&lt;li&gt;選択肢は「最後に回収」で進める&lt;/li&gt;
&lt;/ul&gt;
&lt;/div&gt;
&lt;/div&gt;
&lt;div class="col-12 col-md-6"&gt;
&lt;div class="p-3 rounded-3" style="background: #fff8f2; border: 1px solid #ffd7b8;"&gt;
&lt;h3 class="h6 mb-2"&gt;&lt;strong&gt;減点&lt;/strong&gt;防止&lt;/h3&gt;
&lt;ul class="mb-0" style="line-height: 1.95;"&gt;
&lt;li&gt;設問条件（字数・理由・心情）に下線&lt;/li&gt;
&lt;li&gt;抜き出しは前後3文字を見直す&lt;/li&gt;
&lt;li&gt;記述は空欄を避ける（結論→理由→具体）&lt;/li&gt;
&lt;/ul&gt;
&lt;/div&gt;
&lt;/div&gt;
&lt;/div&gt;
&lt;/div&gt;
&lt;/section&gt;
&lt;section class="card border-0 shadow-sm mb-4"&gt;
&lt;div class="card-body p-4"&gt;
&lt;h2 class="h5 mb-3"&gt;よくある質問&lt;/h2&gt;
&lt;div class="d-grid gap-2"&gt;
&lt;details class="border rounded-3 p-3" style="background: #fff;"&gt;
&lt;summary style="cursor: pointer; font-weight: bold; line-height: 1.7;"&gt;読むのを速くすれば時間切れは解決しますか？&lt;/summary&gt;
&lt;div class="pt-2" style="line-height: 1.95;"&gt;速く読むこと自体は有効ですが、理解が&lt;strong&gt;追いつかず&lt;/strong&gt;読み直しが増えると逆効果です。&lt;br /&gt;
まずは「理解できる速さ」を守り、設問処理の&lt;strong&gt;プロセス&lt;/strong&gt;と時間配分を&lt;strong&gt;確立&lt;/strong&gt;する方が改善しやすいです。&lt;/div&gt;
&lt;/details&gt;
&lt;details class="border rounded-3 p-3" style="background: #fff;"&gt;
&lt;summary style="cursor: pointer; font-weight: bold; line-height: 1.7;"&gt;記述は完璧に書けないと意味がないですか？&lt;/summary&gt;
&lt;div class="pt-2" style="line-height: 1.95;"&gt;完璧でなくても点になる可能性があります。配点が高いことが多いので、空欄を避けるだけでも合計点が動きやすいです。&lt;br /&gt;
まずは「結論→理由→具体」で要素を入れます。&lt;/div&gt;
&lt;/details&gt;
&lt;/div&gt;
&lt;/div&gt;
&lt;/section&gt;
&lt;section class="card border-0 shadow-sm"&gt;
&lt;div class="card-body p-4"&gt;
&lt;h2 class="h5 mb-3"&gt;最後まで解き切るための3原則&lt;/h2&gt;
&lt;ul class="mb-3" style="line-height: 1.95;"&gt;
&lt;li&gt;&lt;strong&gt;読む速度&lt;/strong&gt;は「理解できる速さ」を守り、読み直しを減らす&lt;/li&gt;
&lt;li&gt;&lt;strong&gt;迷ったら飛ばす&lt;/strong&gt;（印→最後に戻る）で時間を溶かさない&lt;/li&gt;
&lt;li&gt;&lt;strong&gt;記述は部分点&lt;/strong&gt;を取りに行き、空欄を避ける&lt;/li&gt;
&lt;/ul&gt;
&lt;p class="mb-0" style="line-height: 1.95;"&gt;本番だけでなく、普段の演習から時間を測って「読む→解く→見直す」の配分を寄せると、&lt;br /&gt;
どこで時間が消えるかが見え、直しやすくなります。&lt;/p&gt;
&lt;/div&gt;
&lt;/section&gt;
------</t>
  </si>
  <si>
    <t>https://www.kokugo-trigger.com/corporate_data/</t>
  </si>
  <si>
    <t>以下のページは不自然なワードを使用しています。
これらを適切に自然な言葉に置き換えて下さい。
なお、本文の装飾や構造は絶対に変えないでください。
【対象ページURL】
https://www.kokugo-trigger.com/corporate_data/
【検出された不自然ワード】
- 型
【本文】
------
&lt;p&gt;基礎力Stadium「国語のトリガー」は株式会社アリスメティカジャパンにより運営されております。&lt;/p&gt;
&lt;h2&gt;会社概要&lt;/h2&gt;
&lt;h3&gt;社名&lt;/h3&gt;
&lt;p&gt;株式会社アリスメティカジャパン&lt;br /&gt;Arithmetica Japan Co., Ltd.&lt;/p&gt;
&lt;p&gt;&lt;a href="http://arithmetica.jp/wp/wp-content/uploads/2016/08/yoko.png" rel="attachment wp-att-737"&gt;&lt;img decoding="async" class="alignnone size-medium wp-image-737" src="https://arithmetica.jp/wp/wp-content/uploads/2016/08/yoko-300x64.png" alt="yoko" width="300" height="64" /&gt;&lt;/a&gt;&lt;/p&gt;
&lt;h3&gt;本社&lt;/h3&gt;
&lt;p&gt;〒151-0053&lt;br /&gt;東京都渋谷区代々木1-59-1 オーハシビル6F&lt;br /&gt;Tel：03-4500-1809&lt;/p&gt;
&lt;h3&gt;代表者&lt;/h3&gt;
&lt;p&gt;代表取締役　夏井　一成&lt;/p&gt;
&lt;h3&gt;設立&lt;/h3&gt;
&lt;p&gt;2016年8月2日&lt;/p&gt;
&lt;h3&gt;資本金&lt;/h3&gt;
&lt;p&gt;1,000,000円&lt;/p&gt;
&lt;h3&gt;事業内容&lt;/h3&gt;
&lt;h5&gt;教室運営事業&lt;/h5&gt;
&lt;p&gt;「中学受験専門　夏井算数塾」…中学受験算数の完全１対１教室型個別指導・オンライン個別指導塾&lt;/p&gt;
&lt;p&gt;&lt;a href="https://natsui-sansu-juku.com/"&gt;&lt;img decoding="async" src="https://arithmetica.jp/wp/wp-content/uploads/2019/06/9a60f8b1f9dfa7afc66bd387de75f55d.jpg" /&gt;&lt;/a&gt;&lt;/p&gt;
&lt;p&gt;「受験国語専門　読解ラボ東京」…受験国語専門の完全１対１個別指導・少数集団授業の指導塾&lt;/p&gt;
&lt;p&gt;&lt;a href="http://dokkai-labo.tokyo/"&gt;&lt;img decoding="async" src="https://arithmetica.jp/wp/wp-content/uploads/2019/06/tate_100.jpg" /&gt;&lt;/a&gt;&lt;/p&gt;
&lt;p&gt;「中高一貫校専門塾エスコット(Escot)～定期試験対策から大学受験指導まで～」…中高一貫校専門の英語・数学・国語の完全１対１個別指導塾&lt;/p&gt;
&lt;p&gt;&lt;a href="https://juku-escot.com/"&gt;&lt;img decoding="async" src="https://arithmetica.jp/wp/wp-content/uploads/2019/06/tate_100-1.jpg" /&gt;&lt;/a&gt;&lt;/p&gt;
&lt;p&gt;「受験社会専門塾　令和」…受験社会専門の完全１対１の個別指導塾&lt;/p&gt;
&lt;p&gt;&lt;a href="http://jukureiwa.com/"&gt;&lt;img decoding="async" src="https://arithmetica.jp/wp/wp-content/uploads/2019/06/END_tate_ver2_100.jpg" /&gt;&lt;/a&gt;&lt;/p&gt;
&lt;p&gt;「古典専門塾　かきつばた」…完全１対１の古文・漢文個別指導塾&lt;/p&gt;
&lt;p&gt;&lt;a href="https://koten-kakitsubata.jp/"&gt;&lt;img decoding="async" loading="lazy" class="alignnone size-full wp-image-31726" src="https://natsui-sansu-juku.com/wp-content/uploads/2023/08/tate_400-300x300-150x150-2.jpg" alt="" width="120" height="120" /&gt;&lt;/a&gt;&lt;/p&gt;
&lt;p&gt;「受験英語専門ゼミ　Re-Write」…受験英語塾&lt;/p&gt;
&lt;p&gt;&lt;a href="https://eigo-rewrite.com/"&gt;&lt;img decoding="async" loading="lazy" class="alignnone size-full wp-image-31731" src="https://natsui-sansu-juku.com/wp-content/uploads/2023/08/logo_tate-150x145-2.png" alt="" width="110" height="105" /&gt;&lt;/a&gt;&lt;/p&gt;
&lt;p&gt;「英語教室サポート」&amp;#8230;英語専門塾&lt;/p&gt;
&lt;p&gt;&lt;a href="http://eng-support.com/"&gt;&lt;img decoding="async" loading="lazy" class="alignnone size-full wp-image-31732" src="https://natsui-sansu-juku.com/wp-content/uploads/2023/08/tate-140x150-2.jpg" alt="" width="110" height="117" /&gt; &lt;/a&gt;&lt;/p&gt;
&lt;p&gt;基礎力Stadium「国語のトリガー」&amp;#8230;国語が苦手な受験生専門の塾&lt;/p&gt;
&lt;p&gt;&lt;a href="https://www.kokugo-trigger.com/"&gt;&lt;img decoding="async" loading="lazy" class="alignnone size-full wp-image-31729" src="https://natsui-sansu-juku.com/wp-content/uploads/2023/08/79255d4610bbb2a3d7a6e3db7684429c-150x126-1.jpg" alt="" width="120" height="100" /&gt;&lt;/a&gt;&lt;/p&gt;
&lt;p&gt;受験理科専門塾「しゅん吉クエスト」&amp;#8230;理科嫌いの受験生専門の塾&lt;/p&gt;
&lt;h5&gt;&lt;a href="https://rika-quest.com/"&gt;&lt;img decoding="async" loading="lazy" class="alignnone size-full wp-image-31730" src="https://natsui-sansu-juku.com/wp-content/uploads/2023/08/f9b7b40f610cc17630bfbf2a0b33e416-150x132-1.jpg" alt="" width="120" height="105" /&gt;&lt;/a&gt;&lt;/h5&gt;
&lt;h5&gt;受験教育WEBサービス事業&lt;/h5&gt;
&lt;p&gt;「夏井算数塾WEB　～最速の算数講義～」…中学受験のために算数を学習する小学生の「より具体的な悩み」を解決するためのWEB講義サイト&lt;/p&gt;
&lt;p&gt;&lt;a href="https://filmuy.com/arithmetica/"&gt;&lt;img decoding="async" src="http://dokkai-labo.tokyo/wp-content/uploads/2016/12/4a332f05ade4ac7bb3c46c472cb5eac8-300x75.jpg" alt="4a332f05ade4ac7bb3c46c472cb5eac8" /&gt;&lt;/a&gt;&lt;/p&gt;
&lt;h5&gt;受験指導サポート事業&lt;/h5&gt;
&lt;p&gt;中学受験国語の指導法に苦戦している先生方のためのコーチングプログラム&lt;br /&gt;&lt;a href="https://arithmetica.jp/support/" target="_blank" rel="noopener noreferrer"&gt;詳細はこちら&lt;/a&gt;&lt;/p&gt;
&lt;section class="veu_cta" id="veu_cta-203"&gt;&lt;h1 class="cta_title"&gt;コラム&lt;/h1&gt;&lt;div class="cta_body"&gt;&lt;div class="cta_body_image cta_body_image_right"&gt;&lt;a href="https://www.kokugo-trigger.com/column/" target="_blank"&gt;&lt;img width="750" height="188" src="https://www.kokugo-trigger.com/wp-content/uploads/2021/03/トリガーyoko-1024x257.png" class="attachment-large size-large" alt="" decoding="async" loading="lazy" srcset="https://www.kokugo-trigger.com/wp-content/uploads/2021/03/トリガーyoko-1024x257.png 1024w, https://www.kokugo-trigger.com/wp-content/uploads/2021/03/トリガーyoko-300x75.png 300w, https://www.kokugo-trigger.com/wp-content/uploads/2021/03/トリガーyoko-768x193.png 768w, https://www.kokugo-trigger.com/wp-content/uploads/2021/03/トリガーyoko-1536x386.png 1536w, https://www.kokugo-trigger.com/wp-content/uploads/2021/03/トリガーyoko.png 1772w" sizes="(max-width: 750px) 100vw, 750px" /&gt;&lt;/a&gt;&lt;/div&gt;&lt;div class="cta_body_txt image_exist"&gt;～お子様に必要なのはカリスマ講師の指導ですか？～当塾は「国語が苦手な受験生」専門の国語塾です。
&lt;br /&gt;国語の成績アップや勉強法…様々なお悩みを解決します。ぜひご覧ください。&lt;/div&gt;&lt;div class="cta_body_link"&gt;&lt;a href="https://www.kokugo-trigger.com/column/" class="btn btn-primary btn-block btn-lg" target="_blank"&gt;コラム&lt;/a&gt;&lt;/div&gt;&lt;/div&gt;&lt;!--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</si>
  <si>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https://www.kokugo-trigger.com/info/20210707/</t>
  </si>
  <si>
    <t>以下のページは不自然なワードを使用しています。
これらを適切に自然な言葉に置き換えて下さい。
なお、本文の装飾や構造は絶対に変えないでください。
【対象ページURL】
https://www.kokugo-trigger.com/info/20210707/
【検出された不自然ワード】
- 型
【本文】
------
&lt;p&gt;夏休みは、受験生にとってはまさに天王山、受験を１年以上先に控えておられるお子様にとっては、日頃忙しくて取り組むことの出来ない課題に取り組む絶好の機会です。&lt;/p&gt;
&lt;p&gt;さて、夏休みを目前に控え、弊塾では夏期講習会を実施させて頂く運びとなりました。&lt;br /&gt;
現在当塾に通塾されている塾生の皆さんは勿論のこと、&lt;br /&gt;
普段は他塾に通われている生徒さんにも門戸を開放致します！&lt;/p&gt;
&lt;p&gt;この絶好の機会に学習のフォローアップ・更なる実力アップを&lt;br /&gt;
狙っている生徒さんの参加をお待ちしております。&lt;/p&gt;
&lt;p&gt;なお、&lt;a href="https://eng-support.com/wp-login.php"&gt;開講講座&lt;/a&gt;は&lt;br /&gt;
・「完全１対１個別指導」(教室型個別指導)&lt;br /&gt;
・「完全１対１個別指導」(オンライン個別指導)&lt;br /&gt;
となります。&lt;/p&gt;
&lt;p&gt;詳細については、下記をご覧下さいませ。&lt;/p&gt;
&lt;p&gt;■対象：小学生&lt;/p&gt;
&lt;p&gt;■内容：志望校対策、進学塾のクラスアップ対策等、ご要望に応じて独自にカリキュラムを作成します。具体例についてはコチラをご確認下さいませ。&lt;/p&gt;
&lt;p&gt;■日程：7/20(火)～8/31(火)　7:00～22:55&lt;/p&gt;
&lt;p&gt;■費用：※詳細につきましてはご確認頂ければ幸いです。&lt;/p&gt;
&lt;p&gt;なお、夏期講習会については、必要なコマ数分の費用を指導開始日までにお支払頂くことをお願いしております。&lt;/p&gt;
&lt;p&gt;また、受講されるかどうかは別として、日頃の学習についてのお悩みなど学習についてのご相談もお待ちしております。こちらの&lt;a href="https://kokugo-trigger.com/inquiry/" target="_blank" rel="noopener noreferrer"&gt;お問い合わせフォーム&lt;/a&gt;よりご連絡ください。&lt;/p&gt;
&lt;p&gt;多くの皆さんのチャレンジ、お待ちしております！&lt;/p&gt;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</si>
  <si>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https://www.kokugo-trigger.com/info/2021年度春期講習開催のお知らせ/</t>
  </si>
  <si>
    <t>以下のページは不自然なワードを使用しています。
これらを適切に自然な言葉に置き換えて下さい。
なお、本文の装飾や構造は絶対に変えないでください。
【対象ページURL】
https://www.kokugo-trigger.com/info/2021年度春期講習開催のお知らせ/
【検出された不自然ワード】
- 型
【本文】
------
&lt;p&gt;春休みは、短いながらも日頃の積み残しを消化するのには最適のタイミングです。&lt;/p&gt;
&lt;p&gt;当塾では、この春休みを有意義に過ごして頂くために、&lt;br /&gt;
春期講習会を実施させて頂くこととなりました。&lt;br /&gt;
現在当塾に通塾されている塾生の皆さんは勿論のこと、&lt;br /&gt;
普段は他塾に通われている生徒さんにも門戸を開放致します！&lt;/p&gt;
&lt;p&gt;この絶好の機会に読解力のフォローアップ・更なる実力アップを&lt;br /&gt;
狙っている生徒さんの参加をお待ちしております。&lt;/p&gt;
&lt;p&gt;なお、&lt;a href="https://www.kokugo-trigger.com/kouza/"&gt;開講講座&lt;/a&gt;は&lt;br /&gt;
・「完全１対１個別指導」(教室型個別指導)&lt;br /&gt;
・「完全１対１個別指導」(オンライン個別指導)&lt;br /&gt;
となります。&lt;/p&gt;
&lt;p&gt;■対象：小学生&lt;/p&gt;
&lt;p&gt;■内容：志望校対策、進学塾のクラスアップ対策等、ご要望に応じて独自にカリキュラムを作成します。具体例についてはコチラをご確認下さいませ。&lt;/p&gt;
&lt;p&gt;■日程：3/27(土)～4/6(火)　9:00～21:20&lt;/p&gt;
&lt;p&gt;■会場：&lt;a href="https://www.kokugo-trigger.com/"&gt;国語のトリガー&lt;/a&gt;&lt;/p&gt;
&lt;p&gt;■費用：&lt;/p&gt;
&lt;p&gt;●完全１対１個別指導…１コマ(110分)・18,150円入塾金は頂戴致しません)&lt;/p&gt;
&lt;p&gt;———————–&lt;/p&gt;
&lt;p&gt;また、受講されるかどうかは別として、日頃の学習についてのお悩みなど国語学習についてのご相談もお待ちしております。&lt;a href="https://kokugo-trigger.com/inquiry/" target="_blank" rel="noopener noreferrer"&gt;お問い合わせフォーム&lt;/a&gt;よりご連絡をお願い致します。&lt;/p&gt;
&lt;p&gt;多くの皆さんのチャレンジ、お待ちしております！&lt;/p&gt;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</si>
  <si>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https://www.kokugo-trigger.com/info/2021年度生徒募集のお知らせ【個別】/</t>
  </si>
  <si>
    <t>以下のページは不自然なワードを使用しています。
これらを適切に自然な言葉に置き換えて下さい。
なお、本文の装飾や構造は絶対に変えないでください。
【対象ページURL】
https://www.kokugo-trigger.com/info/2021年度生徒募集のお知らせ【個別】/
【検出された不自然ワード】
- 型
【本文】
------
&lt;p&gt;本日より、2022年度、「完全１対１」の個別指導の生徒募集を開始致します。&lt;/p&gt;
&lt;p&gt;詳細については、下記をご覧下さいませ。&lt;/p&gt;
&lt;p&gt;なお、&lt;a href="https://www.kokugo-trigger.com/kouza/"&gt;開講講座&lt;/a&gt;は&lt;br /&gt;
・「完全１対１個別指導」(教室型個別指導)&lt;br /&gt;
・「完全１対１個別指導」(オンライン個別指導)&lt;br /&gt;
となります。&lt;/p&gt;
&lt;p&gt;詳細については、下記をご覧下さいませ。&lt;/p&gt;
&lt;p&gt;■対象：小学生&lt;/p&gt;
&lt;p&gt;■内容：志望校対策、進学塾のクラスアップ対策等、ご要望に応じて独自にカリキュラムを作成します。具体例についてはコチラをご確認下さいませ。&lt;/p&gt;
&lt;p&gt;■日程：7/20（火）～8/31（火）　7:00～22:55&lt;/p&gt;
&lt;p&gt;■費用：※詳細につきましてはご確認頂ければ幸いです。&lt;/p&gt;
&lt;p&gt;なお、夏期講習会については、必要なコマ数分の費用を指導開始日までにお支払頂くことをお願いしております。&lt;/p&gt;
&lt;p&gt;また、受講されるかどうかは別として、日頃の学習についてのお悩みなど国語学習についてのご相談もお待ちしております。&lt;a href="https://kokugo-trigger.com/inquiry/" target="_blank" rel="noopener noreferrer"&gt;お問い合わせフォーム&lt;/a&gt;よりご連絡をお願い致します。&lt;/p&gt;
&lt;p&gt;多くの皆さんのチャレンジ、お待ちしております！&lt;/p&gt;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</si>
  <si>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https://www.kokugo-trigger.com/info/2021年度冬期講習開講のお知らせ/</t>
  </si>
  <si>
    <t>以下のページは不自然なワードを使用しています。
これらを適切に自然な言葉に置き換えて下さい。
なお、本文の装飾や構造は絶対に変えないでください。
【対象ページURL】
https://www.kokugo-trigger.com/info/2021年度冬期講習開講のお知らせ/
【検出された不自然ワード】
- 型
【本文】
------
&lt;p&gt;当塾では冬期講習会を実施いたします。現在、当塾に通う生徒の皆さんはもちろん、普段他塾に通われている生徒さんにも参加の機会を提供します！&lt;/p&gt;
&lt;p&gt;この貴重な機会を利用して、読解力のフォローアップやさらなる実力アップを目指す生徒さんの参加をお待ちしております。&lt;/p&gt;
&lt;p&gt;なお、&lt;a href="https://eng-support.com/wp-login.php"&gt;開講講座&lt;/a&gt;は&lt;br /&gt;
・「完全１対１個別指導」(教室型個別指導)&lt;br /&gt;
・「完全１対１個別指導」(オンライン個別指導)&lt;br /&gt;
となります。&lt;/p&gt;
&lt;p&gt;■対象：小学生&lt;/p&gt;
&lt;p&gt;■内容：志望校対策や進学塾のクラスアップ対策など、ご要望に応じて独自のカリキュラムを作成します。&lt;/p&gt;
&lt;p&gt;■日程：12/26(日)～1/6(木)　9:00～21:20&lt;/p&gt;
&lt;p&gt;■会場：&lt;a href="https://www.kokugo-trigger.com/"&gt;国語のトリガー&lt;/a&gt;&lt;/p&gt;
&lt;p&gt;■費用：&lt;/p&gt;
&lt;p&gt;● 完全1対1個別指導…1コマ(110分)・18,150円（入塾金は不要です）&lt;/p&gt;
&lt;p&gt;&amp;#8212;&amp;#8212;&amp;#8212;&amp;#8212;&amp;#8212;-&lt;/p&gt;
&lt;p&gt;また、受講の有無にかかわらず、日頃の学習についての悩みや国語学習に関するご相談もお待ちしております。&lt;a href="https://kokugo-trigger.com/inquiry/" target="_blank" rel="noopener noreferrer"&gt;お問い合わせフォーム&lt;/a&gt;よりご連絡ください。&lt;/p&gt;
&lt;p&gt;多くの皆さんのチャレンジをお待ちしております！&lt;/p&gt;
&lt;p&gt;&amp;#8212;&lt;/p&gt;
&lt;p&gt;&amp;nbsp;&lt;/p&gt;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</si>
  <si>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https://www.kokugo-trigger.com/info/2022年度夏期講習開催のお知らせ/</t>
  </si>
  <si>
    <t>以下のページは不自然なワードを使用しています。
これらを適切に自然な言葉に置き換えて下さい。
なお、本文の装飾や構造は絶対に変えないでください。
【対象ページURL】
https://www.kokugo-trigger.com/info/2022年度夏期講習開催のお知らせ/
【検出された不自然ワード】
- 型
【本文】
------
&lt;p&gt;夏休みは、受験生にとってはまさに天王山、受験を１年以上先に控えておられるお子様にとっては、日頃忙しくて取り組むことの出来ない課題に取り組む絶好の機会です。&lt;/p&gt;
&lt;p&gt;さて、夏休みを目前に控え、弊塾では2022年度の夏期講習会を実施させて頂く運びとなりました。&lt;br /&gt;
現在当塾に通塾されている塾生の皆さんは勿論のこと、&lt;br /&gt;
普段は他塾に通われている生徒さんにも門戸を開放致します！&lt;/p&gt;
&lt;p&gt;この絶好の機会に学習のフォローアップ・更なる実力アップを&lt;br /&gt;
狙っている生徒さんの参加をお待ちしております。&lt;/p&gt;
&lt;p&gt;なお、&lt;a href="https://eng-support.com/wp-login.php"&gt;開講講座&lt;/a&gt;は&lt;br /&gt;
・「完全１対１個別指導」(教室型個別指導)&lt;br /&gt;
・「完全１対１個別指導」(オンライン個別指導)&lt;br /&gt;
となります。&lt;/p&gt;
&lt;p&gt;詳細については、下記をご覧下さいませ。&lt;/p&gt;
&lt;p&gt;■対象：小学生&lt;/p&gt;
&lt;p&gt;■内容：志望校対策、進学塾のクラスアップ対策等、ご要望に応じて独自にカリキュラムを作成します。具体例についてはコチラをご確認下さいませ。&lt;/p&gt;
&lt;p&gt;■日程：7/20(水)～8/31(水)　7:00～22:55&lt;/p&gt;
&lt;p&gt;■費用：※詳細につきましてはご確認頂ければ幸いです。&lt;/p&gt;
&lt;p&gt;なお、夏期講習会については、必要なコマ数分の費用を指導開始日までにお支払頂くことをお願いしております。&lt;/p&gt;
&lt;p&gt;また、受講されるかどうかは別として、日頃の学習についてのお悩みなど学習についてのご相談もお待ちしております。こちらの&lt;a href="https://kokugo-trigger.com/inquiry/" target="_blank" rel="noopener noreferrer"&gt;お問い合わせフォーム&lt;/a&gt;よりご連絡ください。&lt;/p&gt;
&lt;p&gt;多くの皆さんのチャレンジ、お待ちしております！&lt;/p&gt;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</si>
  <si>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https://www.kokugo-trigger.com/info/2022年度春期講習開催のお知らせ/</t>
  </si>
  <si>
    <t>以下のページは不自然なワードを使用しています。
これらを適切に自然な言葉に置き換えて下さい。
なお、本文の装飾や構造は絶対に変えないでください。
【対象ページURL】
https://www.kokugo-trigger.com/info/2022年度春期講習開催のお知らせ/
【検出された不自然ワード】
- 型
【本文】
------
&lt;p&gt;春休みは、短いながらも日頃の積み残しを消化するのには最適のタイミングです。&lt;/p&gt;
&lt;p&gt;当塾では、この春休みを有意義に過ごして頂くために、春期講習会を実施させて頂くこととなりました。現在当塾に通塾されている塾生の皆さんは勿論のこと、普段は他塾に通われている生徒さんにも門戸を開放致します！&lt;/p&gt;
&lt;p&gt;この絶好の機会に読解力のフォローアップ・更なる実力アップを狙っている生徒さんの参加をお待ちしております。&lt;/p&gt;
&lt;p&gt;なお、&lt;a href="https://eng-support.com/wp-login.php"&gt;開講講座&lt;/a&gt;は&lt;br /&gt;
&amp;#8211; 「完全１対１個別指導」(教室型個別指導)&lt;br /&gt;
&amp;#8211; 「完全１対１個別指導」(オンライン個別指導)&lt;br /&gt;
となります。&lt;/p&gt;
&lt;p&gt;■対象：小学生&lt;/p&gt;
&lt;p&gt;■内容：志望校対策、進学塾のクラスアップ対策等、ご要望に応じて独自にカリキュラムを作成します。具体例についてはこちらをご確認下さいませ。&lt;/p&gt;
&lt;p&gt;■日程：3/27（日）～4/6（水）　9:00～21:20&lt;/p&gt;
&lt;p&gt;■会場：&lt;a href="https://www.kokugo-trigger.com/"&gt;国語のトリガー&lt;/a&gt;&lt;/p&gt;
&lt;p&gt;■費用：&lt;/p&gt;
&lt;p&gt;●完全１対１個別指導…１コマ(110分)・18,150円（入塾金は頂戴致しません）&lt;/p&gt;
&lt;p&gt;&amp;#8212;&lt;/p&gt;
&lt;p&gt;また、受講されるかどうかは別として、日頃の学習についてのお悩みなど国語学習についてのご相談もお待ちしております。&lt;a href="https://kokugo-trigger.com/inquiry/" target="_blank" rel="noopener noreferrer"&gt;お問い合わせフォーム&lt;/a&gt;よりご連絡をお願い致します。&lt;/p&gt;
&lt;p&gt;多くの皆さんのチャレンジ、お待ちしております！&lt;/p&gt;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</si>
  <si>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https://www.kokugo-trigger.com/info/2022年度生徒募集のお知らせ【個別】/</t>
  </si>
  <si>
    <t>以下のページは不自然なワードを使用しています。
これらを適切に自然な言葉に置き換えて下さい。
なお、本文の装飾や構造は絶対に変えないでください。
【対象ページURL】
https://www.kokugo-trigger.com/info/2022年度生徒募集のお知らせ【個別】/
【検出された不自然ワード】
- 型
【本文】
------
&lt;p&gt;本日より、2022年度、「完全１対１」の個別指導の生徒募集を開始致します。&lt;/p&gt;
&lt;p&gt;詳細については、下記をご覧下さいませ。&lt;/p&gt;
&lt;p&gt;なお、&lt;a href="https://www.kokugo-trigger.com/"&gt;開講講座&lt;/a&gt;は&lt;br /&gt;
・「完全１対１個別指導」(教室型個別指導)&lt;br /&gt;
・「完全１対１個別指導」(オンライン個別指導)&lt;br /&gt;
となります。&lt;/p&gt;
&lt;p&gt;詳細については、下記をご覧下さいませ。&lt;/p&gt;
&lt;p&gt;■対象：小学生&lt;/p&gt;
&lt;p&gt;■内容：志望校対策、進学塾のクラスアップ対策等、ご要望に応じて独自にカリキュラムを作成します。具体例についてはコチラをご確認下さいませ。&lt;/p&gt;
&lt;p&gt;■日程：7/20（水）～8/31（水）　7:00～22:55&lt;/p&gt;
&lt;p&gt;■費用：※詳細につきましてはご確認頂ければ幸いです。&lt;/p&gt;
&lt;p&gt;なお、夏期講習会については、必要なコマ数分の費用を指導開始日までにお支払頂くことをお願いしております。&lt;/p&gt;
&lt;p&gt;また、受講されるかどうかは別として、日頃の学習についてのお悩みなど国語学習についてのご相談もお待ちしております。&lt;a href="https://kokugo-trigger.com/inquiry/" target="_blank" rel="noopener noreferrer"&gt;お問い合わせフォーム&lt;/a&gt;よりご連絡をお願い致します。&lt;/p&gt;
&lt;p&gt;多くの皆さんのチャレンジ、お待ちしております！&lt;/p&gt;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</si>
  <si>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https://www.kokugo-trigger.com/info/2022年度冬期講習開講のお知らせ/</t>
  </si>
  <si>
    <t>以下のページは不自然なワードを使用しています。
これらを適切に自然な言葉に置き換えて下さい。
なお、本文の装飾や構造は絶対に変えないでください。
【対象ページURL】
https://www.kokugo-trigger.com/info/2022年度冬期講習開講のお知らせ/
【検出された不自然ワード】
- 型
【本文】
------
&lt;p&gt;当塾では冬期講習会を実施いたします。現在、当塾に通う生徒の皆さんはもちろん、普段他塾に通われている生徒さんにも参加の機会を提供します！&lt;/p&gt;
&lt;p&gt;この貴重な機会を利用して、読解力のフォローアップやさらなる実力アップを目指す生徒さんの参加をお待ちしております。&lt;/p&gt;
&lt;p&gt;なお、&lt;a href="https://eng-support.com/wp-login.php"&gt;開講講座&lt;/a&gt;は&lt;br /&gt;
&amp;#8211; 「完全１対１個別指導」(教室型個別指導)&lt;br /&gt;
&amp;#8211; 「完全１対１個別指導」(オンライン個別指導)&lt;br /&gt;
となります。&lt;/p&gt;
&lt;p&gt;■対象：小学生&lt;/p&gt;
&lt;p&gt;■内容：志望校対策や進学塾のクラスアップ対策など、ご要望に応じて独自のカリキュラムを作成します。&lt;/p&gt;
&lt;p&gt;■日程：12/26（月）～1/6（金）　9:00～21:20&lt;/p&gt;
&lt;p&gt;■会場：&lt;a href="https://www.kokugo-trigger.com/"&gt;国語のトリガー&lt;/a&gt;&lt;/p&gt;
&lt;p&gt;■費用：&lt;/p&gt;
&lt;p&gt;● 完全1対1個別指導…1コマ(110分)・18,150円（入塾金は不要です）&lt;/p&gt;
&lt;p&gt;&amp;#8212;&lt;/p&gt;
&lt;p&gt;また、受講の有無にかかわらず、日頃の学習についての悩みや国語学習に関するご相談もお待ちしております。&lt;a href="https://kokugo-trigger.com/inquiry/" target="_blank" rel="noopener noreferrer"&gt;お問い合わせフォーム&lt;/a&gt;よりご連絡ください。&lt;/p&gt;
&lt;p&gt;多くの皆さんのチャレンジをお待ちしております！&lt;/p&gt;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</si>
  <si>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https://www.kokugo-trigger.com/info/2023年度夏期講習開催のお知らせ/</t>
  </si>
  <si>
    <t>以下のページは不自然なワードを使用しています。
これらを適切に自然な言葉に置き換えて下さい。
なお、本文の装飾や構造は絶対に変えないでください。
【対象ページURL】
https://www.kokugo-trigger.com/info/2023年度夏期講習開催のお知らせ/
【検出された不自然ワード】
- 型
【本文】
------
&lt;p&gt;夏休みは、受験生にとってはまさに天王山、受験を１年以上先に控えているお子様にとっては、日頃忙しくて取り組むことの出来ない課題に取り組む絶好の機会です。&lt;/p&gt;
&lt;p&gt;さて、夏休みを目前に控え、弊塾では2023年度の夏期講習会を実施いたします。&lt;br /&gt;
現在当塾に通塾されている塾生の皆さんは勿論のこと、普段は他塾に通われている生徒さんにも門戸を開放いたします！&lt;/p&gt;
&lt;p&gt;この絶好の機会に学習のフォローアップ・さらなる実力アップを目指す生徒さんの参加をお待ちしております。&lt;/p&gt;
&lt;p&gt;なお、&lt;a href="https://eng-support.com/wp-login.php"&gt;開講講座&lt;/a&gt;は以下の通りです。&lt;br /&gt;
・「完全１対１個別指導」(教室型個別指導)&lt;br /&gt;
・「完全１対１個別指導」(オンライン個別指導)&lt;/p&gt;
&lt;p&gt;詳細については、下記をご覧ください。&lt;/p&gt;
&lt;p&gt;■対象：小学生&lt;/p&gt;
&lt;p&gt;■内容：志望校対策、進学塾のクラスアップ対策等、ご要望に応じて独自にカリキュラムを作成いたします。具体例についてはコチラをご確認ください。&lt;/p&gt;
&lt;p&gt;■日程：7/20(木)～8/31(木)　7:00～22:55&lt;/p&gt;
&lt;p&gt;■費用：※詳細につきましてはご確認いただければ幸いです。&lt;/p&gt;
&lt;p&gt;なお、夏期講習会については、必要なコマ数分の費用を指導開始日までにお支払いただくことをお願いしております。&lt;/p&gt;
&lt;p&gt;また、受講されるかどうかにかかわらず、日頃の学習についてのお悩みなど、学習に関するご相談もお待ちしております。こちらの&lt;a href="https://kokugo-trigger.com/inquiry/" target="_blank" rel="noopener noreferrer"&gt;お問い合わせフォーム&lt;/a&gt;よりご連絡ください。&lt;/p&gt;
&lt;p&gt;多くの皆さんのチャレンジをお待ちしております！&lt;/p&gt;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</si>
  <si>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https://www.kokugo-trigger.com/info/2023年度春期講習開催のお知らせ/</t>
  </si>
  <si>
    <t>以下のページは不自然なワードを使用しています。
これらを適切に自然な言葉に置き換えて下さい。
なお、本文の装飾や構造は絶対に変えないでください。
【対象ページURL】
https://www.kokugo-trigger.com/info/2023年度春期講習開催のお知らせ/
【検出された不自然ワード】
- 型
【本文】
------
&lt;p&gt;春休みは、短いながらも日頃の積み残しを消化するのには最適のタイミングです。&lt;/p&gt;
&lt;p&gt;当塾では、この春休みを有意義に過ごしていただくために、春期講習会を実施いたします。現在当塾に通塾されている塾生の皆さんはもちろんのこと、普段は他塾に通われている生徒さんにも門戸を開放いたします！&lt;/p&gt;
&lt;p&gt;この絶好の機会に読解力のフォローアップ・さらなる実力アップを狙っている生徒さんの参加をお待ちしております。&lt;/p&gt;
&lt;p&gt;なお、&lt;a href="https://eng-support.com/wp-login.php"&gt;開講講座&lt;/a&gt;は&lt;br /&gt;
&amp;#8211; 「完全１対１個別指導」(教室型個別指導)&lt;br /&gt;
&amp;#8211; 「完全１対１個別指導」(オンライン個別指導)&lt;br /&gt;
となります。&lt;/p&gt;
&lt;p&gt;■対象：小学生&lt;/p&gt;
&lt;p&gt;■内容：志望校対策、進学塾のクラスアップ対策など、ご要望に応じて独自にカリキュラムを作成します。具体例についてはこちらをご確認くださいませ。&lt;/p&gt;
&lt;p&gt;■日程：3/27（月）～4/6（木）　9:00～21:20&lt;/p&gt;
&lt;p&gt;■会場：&lt;a href="https://www.kokugo-trigger.com/"&gt;国語のトリガー&lt;/a&gt;&lt;/p&gt;
&lt;p&gt;■費用：&lt;/p&gt;
&lt;p&gt;● 完全１対１個別指導…１コマ(110分)・18,150円（入塾金は不要です）&lt;/p&gt;
&lt;p&gt;&amp;#8212;&lt;/p&gt;
&lt;p&gt;また、受講の有無にかかわらず、日頃の学習についてのお悩みなど国語学習に関するご相談もお待ちしております。&lt;a href="https://kokugo-trigger.com/inquiry/" target="_blank" rel="noopener noreferrer"&gt;お問い合わせフォーム&lt;/a&gt;よりご連絡をお願いいたします。&lt;/p&gt;
&lt;p&gt;多くの皆さんのチャレンジをお待ちしております！&lt;/p&gt;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</si>
  <si>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https://www.kokugo-trigger.com/info/2023年度生徒募集のお知らせ【個別】/</t>
  </si>
  <si>
    <t>以下のページは不自然なワードを使用しています。
これらを適切に自然な言葉に置き換えて下さい。
なお、本文の装飾や構造は絶対に変えないでください。
【対象ページURL】
https://www.kokugo-trigger.com/info/2023年度生徒募集のお知らせ【個別】/
【検出された不自然ワード】
- 型
【本文】
------
&lt;p&gt;本日より、2023年度、「完全１対１」の個別指導の生徒募集を開始致します。&lt;/p&gt;
&lt;p&gt;詳細については、下記をご覧下さいませ。&lt;/p&gt;
&lt;p&gt;なお、&lt;a href="https://eng-support.com/wp-login.php"&gt;開講講座&lt;/a&gt;は&lt;br /&gt;
・「完全１対１個別指導」(教室型個別指導)&lt;br /&gt;
・「完全１対１個別指導」(オンライン個別指導)&lt;br /&gt;
となります。&lt;/p&gt;
&lt;p&gt;詳細については、下記をご覧下さいませ。&lt;/p&gt;
&lt;p&gt;■対象：小学生&lt;/p&gt;
&lt;p&gt;■内容：志望校対策、進学塾のクラスアップ対策等、ご要望に応じて独自にカリキュラムを作成します。具体例についてはコチラをご確認下さいませ。&lt;/p&gt;
&lt;p&gt;■日程：7/20（木）～8/31（木）　7:00～22:55&lt;/p&gt;
&lt;p&gt;■費用：※詳細につきましてはご確認頂ければ幸いです。&lt;/p&gt;
&lt;p&gt;なお、夏期講習会については、必要なコマ数分の費用を指導開始日までにお支払頂くことをお願いしております。&lt;/p&gt;
&lt;p&gt;また、受講されるかどうかは別として、日頃の学習についてのお悩みなど国語学習についてのご相談もお待ちしております。&lt;a href="https://kokugo-trigger.com/inquiry/" target="_blank" rel="noopener noreferrer"&gt;お問い合わせフォーム&lt;/a&gt;よりご連絡をお願い致します。&lt;/p&gt;
&lt;p&gt;多くの皆さんのチャレンジ、お待ちしております！&lt;/p&gt;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</si>
  <si>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https://www.kokugo-trigger.com/info/2023年度冬期講習開講のお知らせ/</t>
  </si>
  <si>
    <t>以下のページは不自然なワードを使用しています。
これらを適切に自然な言葉に置き換えて下さい。
なお、本文の装飾や構造は絶対に変えないでください。
【対象ページURL】
https://www.kokugo-trigger.com/info/2023年度冬期講習開講のお知らせ/
【検出された不自然ワード】
- 型
【本文】
------
&lt;p&gt;&lt;strong&gt;2023年度冬期講習会のご案内&lt;/strong&gt;&lt;/p&gt;
&lt;p&gt;当塾「国語のトリガー」では、2023年度冬期講習会を実施いたします。現在通塾中の生徒の皆さんはもちろん、他塾に通われている方々にも参加の機会を提供いたします！&lt;/p&gt;
&lt;p&gt;この機会を活用し、読解力の向上やさらなる実力アップを目指す皆さんのご参加を心よりお待ちしております。&lt;/p&gt;
&lt;p&gt;&lt;a href="https://eng-support.com/wp-login.php"&gt;開講講座&lt;/a&gt;は以下の通りです&lt;/p&gt;
&lt;ul&gt;
&lt;li&gt;「完全１対１個別指導」(教室型個別指導)&lt;/li&gt;
&lt;li&gt;「完全１対１個別指導」(オンライン個別指導)&lt;/li&gt;
&lt;/ul&gt;
&lt;p&gt;&lt;strong&gt;■対象&lt;/strong&gt;：小学生&lt;/p&gt;
&lt;p&gt;&lt;strong&gt;■内容&lt;/strong&gt;：志望校対策や進学塾のクラスアップ対策など、ご要望に応じた独自のカリキュラムを作成いたします。&lt;/p&gt;
&lt;p&gt;&lt;strong&gt;■日程&lt;/strong&gt;：12/25（月）～1/5（金）　9:00～21:20&lt;/p&gt;
&lt;p&gt;&lt;strong&gt;■会場&lt;/strong&gt;：&lt;a href="https://www.kokugo-trigger.com/"&gt;国語のトリガー&lt;/a&gt;&lt;/p&gt;
&lt;p&gt;&lt;strong&gt;■費用&lt;/strong&gt;：&lt;/p&gt;
&lt;ul&gt;
&lt;li&gt;完全1対1個別指導…1コマ(110分)・18,150円（入塾金は不要です）&lt;/li&gt;
&lt;/ul&gt;
&lt;hr /&gt;
&lt;p&gt;また、講習会の受講に関係なく、日頃の学習に関するお悩みや国語学習についてのご相談も受け付けております。&lt;a href="https://kokugo-trigger.com/inquiry/" target="_blank" rel="noopener noreferrer"&gt;お問い合わせフォーム&lt;/a&gt;よりお気軽にご連絡ください。&lt;/p&gt;
&lt;p&gt;皆さんの挑戦をお待ちしております！&lt;/p&gt;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</si>
  <si>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https://www.kokugo-trigger.com/info/2024年度夏期講習開催のお知らせ/</t>
  </si>
  <si>
    <t>以下のページは不自然なワードを使用しています。
これらを適切に自然な言葉に置き換えて下さい。
なお、本文の装飾や構造は絶対に変えないでください。
【対象ページURL】
https://www.kokugo-trigger.com/info/2024年度夏期講習開催のお知らせ/
【検出された不自然ワード】
- 型
【本文】
------
&lt;p&gt;夏休みは、受験生にとってまさに天王山であり、受験を１年以上先に控えているお子様にとっても、日頃忙しくて取り組むことができない課題に集中できる絶好の機会です。&lt;/p&gt;
&lt;p&gt;さて、夏休みを目前に控え、弊塾では2024年度の夏期講習会を実施いたします。&lt;br /&gt;
現在当塾に通塾されている塾生の皆さんはもちろんのこと、普段は他塾に通われている生徒さんにも門戸を開放いたします！&lt;/p&gt;
&lt;p&gt;この絶好の機会に、学習のフォローアップ・さらなる実力アップを目指す生徒さんの参加をお待ちしております。&lt;/p&gt;
&lt;p&gt;なお、&lt;a href="https://eng-support.com/wp-login.php"&gt;開講講座&lt;/a&gt;は以下の通りです。&lt;br /&gt;
&amp;#8211; 「完全１対１個別指導」(教室型個別指導)&lt;br /&gt;
&amp;#8211; 「完全１対１個別指導」(オンライン個別指導)&lt;/p&gt;
&lt;p&gt;詳細については、下記をご覧ください。&lt;/p&gt;
&lt;p&gt;■対象：小学生&lt;/p&gt;
&lt;p&gt;■内容：志望校対策や進学塾のクラスアップ対策など、ご要望に応じて独自にカリキュラムを作成いたします。具体例についてはコチラをご確認ください。&lt;/p&gt;
&lt;p&gt;■日程：7/20(土)～8/31(土)　7:00～22:55&lt;/p&gt;
&lt;p&gt;■費用：※詳細につきましてはご確認いただければ幸いです。&lt;/p&gt;
&lt;p&gt;なお、夏期講習会については、必要なコマ数分の費用を指導開始日までにお支払いいただくことをお願いしております。&lt;/p&gt;
&lt;p&gt;また、受講の有無にかかわらず、日頃の学習に関するお悩みやご相談も随時受け付けております。こちらの&lt;a href="https://kokugo-trigger.com/inquiry/" target="_blank" rel="noopener noreferrer"&gt;お問い合わせフォーム&lt;/a&gt;よりご連絡ください。&lt;/p&gt;
&lt;p&gt;皆さんのチャレンジをお待ちしております！&lt;/p&gt;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</si>
  <si>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https://www.kokugo-trigger.com/info/2024年度春期講習開催のお知らせ/</t>
  </si>
  <si>
    <t>以下のページは不自然なワードを使用しています。
これらを適切に自然な言葉に置き換えて下さい。
なお、本文の装飾や構造は絶対に変えないでください。
【対象ページURL】
https://www.kokugo-trigger.com/info/2024年度春期講習開催のお知らせ/
【検出された不自然ワード】
- 型
【本文】
------
&lt;p&gt;&lt;strong&gt;2024年度 春期講習会のご案内&lt;/strong&gt;&lt;/p&gt;
&lt;p&gt;春休みは短期間ですが、日頃の学習で積み残した課題を消化するには最適のタイミングです。&lt;/p&gt;
&lt;p&gt;当塾「国語のトリガー」では、この春休みを有意義に活用していただくため、2024年度春期講習会を実施いたします。現在通塾中の塾生の皆さんはもちろん、普段は他塾に通われている方々にも門戸を開放いたします！&lt;/p&gt;
&lt;p&gt;この絶好の機会に、読解力のフォローアップやさらなる実力アップを目指している皆さんのご参加をお待ちしております。&lt;/p&gt;
&lt;p&gt;&lt;a href="https://eng-support.com/wp-login.php"&gt;開講講座&lt;/a&gt;は以下の通りです&lt;/p&gt;
&lt;ul&gt;
&lt;li&gt;「完全１対１個別指導」(教室型個別指導)&lt;/li&gt;
&lt;li&gt;「完全１対１個別指導」(オンライン個別指導)&lt;/li&gt;
&lt;/ul&gt;
&lt;p&gt;&lt;strong&gt;■対象&lt;/strong&gt;：小学生&lt;/p&gt;
&lt;p&gt;&lt;strong&gt;■内容&lt;/strong&gt;：志望校対策や進学塾のクラスアップ対策など、ご要望に応じた独自のカリキュラムを作成いたします。具体的な内容については、こちらをご確認ください。&lt;/p&gt;
&lt;p&gt;&lt;strong&gt;■日程&lt;/strong&gt;：3/25（月）～4/5（金）　9:00～21:20&lt;/p&gt;
&lt;p&gt;&lt;strong&gt;■会場&lt;/strong&gt;：&lt;a href="https://www.kokugo-trigger.com/"&gt;国語のトリガー&lt;/a&gt;&lt;/p&gt;
&lt;p&gt;&lt;strong&gt;■費用&lt;/strong&gt;：&lt;/p&gt;
&lt;ul&gt;
&lt;li&gt;完全1対1個別指導…1コマ(110分)・18,150円（入塾金は不要です）&lt;/li&gt;
&lt;/ul&gt;
&lt;hr /&gt;
&lt;p&gt;また、講習会の受講に関わらず、日頃の学習についてのお悩みや国語学習に関するご相談も随時受け付けております。&lt;a href="https://kokugo-trigger.com/inquiry/" target="_blank" rel="noopener noreferrer"&gt;お問い合わせフォーム&lt;/a&gt;よりお気軽にご連絡ください。&lt;/p&gt;
&lt;p&gt;多くの皆さんの挑戦を心よりお待ちしております！&lt;/p&gt;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</si>
  <si>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https://www.kokugo-trigger.com/info/2024年度生徒募集のお知らせ【個別】/</t>
  </si>
  <si>
    <t>以下のページは不自然なワードを使用しています。
これらを適切に自然な言葉に置き換えて下さい。
なお、本文の装飾や構造は絶対に変えないでください。
【対象ページURL】
https://www.kokugo-trigger.com/info/2024年度生徒募集のお知らせ【個別】/
【検出された不自然ワード】
- 設計
【本文】
------
&lt;p&gt;本日より、2024年度、「完全１対１」の個別指導の生徒募集を開始致します。&lt;/p&gt;
&lt;p&gt;２月開講講座および個別指導の詳細は、下記をご覧ください。&lt;/p&gt;
&lt;p&gt;■対象：&lt;br /&gt;
中学受験を目指している、小学生（小１～小６）&lt;br /&gt;
※「国語が苦手で、勉強の仕方が噛み合っていない」受験生のご相談を中心に承ります。&lt;/p&gt;
&lt;p&gt;■科目：&lt;br /&gt;
中学受験国語（漢字・語彙・文法／読解・記述）&lt;/p&gt;
&lt;p&gt;■内容：&lt;br /&gt;
目的別に３講座（知識分野フォローアップ講座／演習徹底ゼミ／思考力養成講座）から選択・組み合わせが可能です。ご状況とご要望に応じて、学習計画・取り組み方まで含めて個別に設計します（教室・オンライン対応）。&lt;/p&gt;
&lt;p&gt;■日程：開講日は2/1（木）を予定しております。&lt;/p&gt;
&lt;p&gt;■会場：&lt;a href="https://www.kokugo-trigger.com/access/" target="_blank" rel="noopener"&gt;基礎力Stadium「国語のトリガー」 四谷教室&lt;/a&gt;（オンライン受講可）&lt;/p&gt;
&lt;p&gt;指導開始までの具体的な流れ・講座内容・料金については、&lt;a href="https://www.kokugo-trigger.com/kouza/" target="_blank" rel="noopener"&gt;開講講座・料金&lt;/a&gt;をご確認下さい。&lt;/p&gt;
&lt;p&gt;また、受講を検討されるかどうかに関わらず、日頃の学習に関するお悩みや国語学習についてのご相談もお待ちしております。&lt;a href="https://www.kokugo-trigger.com/inquiry/" target="_blank" rel="noopener"&gt;お問い合わせフォーム&lt;/a&gt;よりご連絡をお願い致します。&lt;/p&gt;
&lt;p&gt;多くの皆さんのチャレンジ、お待ちしております！&lt;/p&gt;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</si>
  <si>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https://www.kokugo-trigger.com/info/2024年度冬期講習会のお知らせ/</t>
  </si>
  <si>
    <t>以下のページは不自然なワードを使用しています。
これらを適切に自然な言葉に置き換えて下さい。
なお、本文の装飾や構造は絶対に変えないでください。
【対象ページURL】
https://www.kokugo-trigger.com/info/2024年度冬期講習会のお知らせ/
【検出された不自然ワード】
- 型
【本文】
------
&lt;p data-pm-slice="1 1 []"&gt;当塾「国語のトリガー」では、2024年度冬期講習会を実施いたします。 現在通塾中の生徒の皆さんはもちろん、他塾に通われている方々にも参加の機会を提供いたします！&lt;/p&gt;
&lt;p&gt;この機会を活用し、読解力の向上やさらなる実力アップを目指す皆さんのご参加を心よりお待ちしております。&lt;/p&gt;
&lt;p&gt;&lt;a href="https://eng-support.com/wp-login.php"&gt;開講講座&lt;/a&gt;は以下の通りです。&lt;/p&gt;
&lt;p&gt;「完全1対1個別指導」(教室型個別指導) 「完全1対1個別指導」(オンライン個別指導)&lt;/p&gt;
&lt;p&gt;■対象：小学生&lt;/p&gt;
&lt;p&gt;■内容：志望校対策や進学塾のクラスアップ対策など、ご要望に応じた独自のカリキュラムを作成いたします。&lt;/p&gt;
&lt;p&gt;■日程：12/25（水）〜1/5（日）　9:00〜21:20&lt;/p&gt;
&lt;p&gt;■会場：&lt;a href="https://www.kokugo-trigger.com/"&gt;国語のトリガー&lt;/a&gt;&lt;/p&gt;
&lt;p&gt;■費用：&lt;/p&gt;
&lt;p&gt;●完全1対1個別指導…1コマ(110分)・18,150円（税込） ※入塾金は不要です。&lt;/p&gt;
&lt;p&gt;また、講習会の受講に関係なく、日頃の学習に関するお悩みや国語学習についてのご相談も受け付けております。&lt;a href="https://kokugo-trigger.com/inquiry/" target="_blank" rel="noopener noreferrer"&gt;お問い合わせフォーム&lt;/a&gt;よりお気軽にご連絡ください。&lt;/p&gt;
&lt;p&gt;皆さんの挑戦をお待ちしております！&lt;/p&gt;
&lt;p&gt;&amp;nbsp;&lt;/p&gt;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</si>
  <si>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https://www.kokugo-trigger.com/info/2025年度-夏期講習会のご案内/</t>
  </si>
  <si>
    <t>以下のページは不自然なワードを使用しています。
これらを適切に自然な言葉に置き換えて下さい。
なお、本文の装飾や構造は絶対に変えないでください。
【対象ページURL】
https://www.kokugo-trigger.com/info/2025年度-夏期講習会のご案内/
【検出された不自然ワード】
- 型
【本文】
------
&lt;p&gt;夏休みは、受験生にとってまさに天王山。&lt;br /&gt;
また、受験を1年以上先に控えているお子様にとっても、普段は取り組めない課題に集中できる絶好の機会です。&lt;/p&gt;
&lt;p&gt;国語のトリガー では、この夏休みを最大限に活用していただくため、&lt;br /&gt;
2025年度 夏期講習会 を実施いたします。&lt;/p&gt;
&lt;p&gt;現在当塾に通塾中の塾生の皆さんはもちろん、&lt;br /&gt;
普段は他塾に通われている生徒さんにも門戸を開放 しております。&lt;/p&gt;
&lt;p&gt;この機会を活かして、読解力のフォローアップやさらなる実力アップを目指しましょう。&lt;br /&gt;
皆さんのご参加をお待ちしております。&lt;/p&gt;
&lt;p&gt;&lt;strong&gt;■ 開講講座&lt;/strong&gt;&lt;/p&gt;
&lt;p&gt;完全１対１個別指導（教室型個別指導）&lt;/p&gt;
&lt;p&gt;完全１対１個別指導（オンライン個別指導）&lt;/p&gt;
&lt;p&gt;&lt;strong&gt;■ 対象&lt;/strong&gt;：小学生&lt;/p&gt;
&lt;p&gt;&lt;strong&gt;■ 内容&lt;/strong&gt;：&lt;br /&gt;
志望校対策、進学塾クラスアップ対策、文章読解の強化など、&lt;br /&gt;
ご要望に応じて独自のオリジナルカリキュラムを作成 いたします。&lt;br /&gt;
（具体的な内容についてはお問い合わせください）&lt;/p&gt;
&lt;p&gt;&lt;strong&gt;■ 日程&lt;/strong&gt;：&lt;br /&gt;
2025年7月20日（日）～ 8月31日（日）&lt;br /&gt;
7:00～22:55&lt;/p&gt;
&lt;p&gt;&lt;strong&gt;■ 会場&lt;/strong&gt;：&lt;br /&gt;
&lt;a href="https://www.kokugo-trigger.com/" target="_blank" rel="noopener noreferrer"&gt;国語のトリガー（四谷教室）&lt;/a&gt;&lt;/p&gt;
&lt;p&gt;&lt;strong&gt;■ 費用&lt;/strong&gt;：&lt;/p&gt;
&lt;ul&gt;
&lt;li&gt;完全１対１個別指導 … 1コマ（110分） &lt;strong&gt;18,150円（税込）&lt;/strong&gt;（入塾金不要）&lt;/li&gt;
&lt;/ul&gt;
&lt;p&gt;夏期講習会費用は、受講されるコマ数分を 指導開始日までにお支払い いただいております。&lt;/p&gt;
&lt;p&gt;受講の有無にかかわらず、&lt;br /&gt;
国語学習についてのご相談だけでも大歓迎です。&lt;/p&gt;
&lt;p&gt;お気軽にお問い合わせください。&lt;br /&gt;
👉 &lt;a href="https://kokugo-trigger.com/inquiry/" target="_blank" rel="noopener noreferrer"&gt;お問い合わせフォーム&lt;/a&gt;&lt;/p&gt;
&lt;p&gt;皆さんのチャレンジを心よりお待ちしております！&lt;/p&gt;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</si>
  <si>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https://www.kokugo-trigger.com/info/2025年度-春期講習会のご案内/</t>
  </si>
  <si>
    <t>以下のページは不自然なワードを使用しています。
これらを適切に自然な言葉に置き換えて下さい。
なお、本文の装飾や構造は絶対に変えないでください。
【対象ページURL】
https://www.kokugo-trigger.com/info/2025年度-春期講習会のご案内/
【検出された不自然ワード】
- 型
【本文】
------
&lt;p&gt;春休みは短期間ですが、日頃の学習で積み残した課題を整理し、次の学年に備える絶好のチャンスです。&lt;/p&gt;
&lt;p&gt;国語のトリガー では、この春休みを有意義に活用していただくため、&lt;br /&gt;
2025年度 春期講習会 を実施いたします。&lt;/p&gt;
&lt;p&gt;現在通塾中の塾生の皆さんはもちろん、&lt;br /&gt;
他塾に通われている方もご参加いただけるオープンな講習会 です。&lt;/p&gt;
&lt;p&gt;この機会に、読解力の補強や記述力の向上を目指しましょう。&lt;br /&gt;
皆さんのご参加を心よりお待ちしています。&lt;/p&gt;
&lt;p&gt;&lt;strong&gt;■ 開講講座&lt;/strong&gt;&lt;/p&gt;
&lt;ul&gt;
&lt;li&gt;完全1対1個別指導（教室型個別指導）&lt;/li&gt;
&lt;li&gt;完全1対1個別指導（オンライン個別指導）&lt;/li&gt;
&lt;/ul&gt;
&lt;p&gt;&lt;strong&gt;■ 対象&lt;/strong&gt;：小学生&lt;/p&gt;
&lt;p&gt;&lt;strong&gt;■ 内容&lt;/strong&gt;：&lt;br /&gt;
志望校対策、進学塾のクラスアップ対策、読解問題の強化など、&lt;br /&gt;
一人ひとりの課題に応じたオリジナルカリキュラム を作成します。&lt;br /&gt;
（具体的な内容についてはお問い合わせください）&lt;/p&gt;
&lt;p&gt;&lt;strong&gt;■ 日程&lt;/strong&gt;：&lt;br /&gt;
2025年 3月25日（火）～ 4月5日（土）&lt;br /&gt;
9:00～21:20&lt;/p&gt;
&lt;p&gt;&lt;strong&gt;■ 会場&lt;/strong&gt;：&lt;br /&gt;
&lt;a href="https://www.kokugo-trigger.com/" target="_blank" rel="noopener noreferrer"&gt;&lt;br /&gt;
国語のトリガー（四谷教室）&lt;br /&gt;
&lt;/a&gt;&lt;/p&gt;
&lt;p&gt;&lt;strong&gt;■ 費用&lt;/strong&gt;：&lt;/p&gt;
&lt;ul&gt;
&lt;li&gt;完全1対1個別指導 … 1コマ（110分） &lt;strong&gt;18,150円（税込）&lt;/strong&gt;（入塾金不要）&lt;/li&gt;
&lt;/ul&gt;
&lt;p&gt;※講習会の費用は、受講コマ数分を 指導開始日までにお支払い いただいております。&lt;/p&gt;
&lt;p&gt;受講の有無にかかわらず、&lt;br /&gt;
国語学習についてのお悩みやご相談だけでも大歓迎です。&lt;/p&gt;
&lt;p&gt;お問い合わせはこちら&lt;br /&gt;
👉 &lt;a href="https://kokugo-trigger.com/inquiry/" target="_blank" rel="noopener noreferrer"&gt;お問い合わせフォーム&lt;/a&gt;&lt;/p&gt;
&lt;p&gt;多くの皆さんのチャレンジを心よりお待ちしております！&lt;/p&gt;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</si>
  <si>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https://www.kokugo-trigger.com/info/2025年度冬期講習会のお知らせ/</t>
  </si>
  <si>
    <t>以下のページは不自然なワードを使用しています。
これらを適切に自然な言葉に置き換えて下さい。
なお、本文の装飾や構造は絶対に変えないでください。
【対象ページURL】
https://www.kokugo-trigger.com/info/2025年度冬期講習会のお知らせ/
【検出された不自然ワード】
- 型
【本文】
------
&lt;p data-pm-slice="1 1 []"&gt;当塾「国語のトリガー」では、2025年度冬期講習会を実施いたします。 現在通塾中の生徒の皆さんはもちろん、他塾に通われている方々にも参加の機会を提供いたします！&lt;/p&gt;
&lt;p&gt;この機会を活用し、読解力の向上やさらなる実力アップを目指す皆さんのご参加を心よりお待ちしております。&lt;/p&gt;
&lt;p&gt;&lt;a href="https://www.kokugo-trigger.com/kouza/"&gt;開講講座&lt;/a&gt;は以下の通りです。&lt;/p&gt;
&lt;p&gt;「完全1対1個別指導」(教室型個別指導) 「完全1対1個別指導」(オンライン個別指導)&lt;/p&gt;
&lt;p&gt;■対象：小学生&lt;/p&gt;
&lt;p&gt;■内容：志望校対策や進学塾のクラスアップ対策など、ご要望に応じた独自のカリキュラムを作成いたします。&lt;/p&gt;
&lt;p&gt;■日程：12/21〜1/8　9:00〜21:20&lt;/p&gt;
&lt;p&gt;■会場：&lt;a href="https://www.kokugo-trigger.com/"&gt;国語のトリガー&lt;/a&gt;&lt;/p&gt;
&lt;p&gt;■費用：&lt;/p&gt;
&lt;p&gt;●完全1対1個別指導…1コマ(110分)・18,150円（税込） ※入塾金は不要です。&lt;/p&gt;
&lt;p&gt;また、講習会の受講に関係なく、日頃の学習に関するお悩みや国語学習についてのご相談も受け付けております。&lt;a href="https://kokugo-trigger.com/inquiry/" target="_blank" rel="noopener noreferrer"&gt;お問い合わせフォーム&lt;/a&gt;よりお気軽にご連絡ください。&lt;/p&gt;
&lt;p&gt;皆さんの挑戦をお待ちしております！&lt;/p&gt;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</si>
  <si>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https://www.kokugo-trigger.com/info/2026/</t>
  </si>
  <si>
    <t>以下のページは不自然なワードを使用しています。
これらを適切に自然な言葉に置き換えて下さい。
なお、本文の装飾や構造は絶対に変えないでください。
【対象ページURL】
https://www.kokugo-trigger.com/info/2026/
【検出された不自然ワード】
- 設計
【本文】
------
&lt;p&gt;本日より、2026年度、「完全１対１」の個別指導の生徒募集を開始致します。&lt;/p&gt;
&lt;p&gt;２月開講講座および個別指導の詳細については、下記をご覧ください。&lt;/p&gt;
&lt;p&gt;■対象：&lt;br /&gt;
中学受験を目指している、小学生（小１～小６）&lt;br /&gt;
※「国語が苦手で、勉強の仕方が噛み合っていない」受験生のご相談を中心に承ります。&lt;/p&gt;
&lt;p&gt;■科目：&lt;br /&gt;
中学受験国語（漢字・語彙・文法／読解・記述）&lt;/p&gt;
&lt;p&gt;■内容：&lt;br /&gt;
目的別に３講座（知識分野フォローアップ講座／演習徹底ゼミ／思考力養成講座）から選択・組み合わせが可能です。ご状況とご要望に応じて、学習計画・取り組み方まで含めて個別に設計します（教室・オンライン対応）。&lt;/p&gt;
&lt;p&gt;■日程：開講日は2/1（日）を予定しております。&lt;/p&gt;
&lt;p&gt;■会場：&lt;a href="https://www.kokugo-trigger.com/access/" target="_blank" rel="noopener"&gt;基礎力Stadium「国語のトリガー」 四谷教室&lt;/a&gt;（オンライン受講可）&lt;/p&gt;
&lt;p&gt;指導開始までの具体的な流れ・講座内容・料金については、&lt;a href="https://www.kokugo-trigger.com/kouza/" target="_blank" rel="noopener"&gt;開講講座・料金&lt;/a&gt;をご確認下さい。&lt;/p&gt;
&lt;p&gt;また、受講を検討されるかどうかに関わらず、日頃の学習に関するお悩みや国語学習についてのご相談もお待ちしております。&lt;a href="https://www.kokugo-trigger.com/inquiry/" target="_blank" rel="noopener"&gt;お問い合わせフォーム&lt;/a&gt;よりご連絡をお願い致します。&lt;/p&gt;
&lt;p&gt;多くの皆さんのチャレンジ、お待ちしております！&lt;/p&gt;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</si>
  <si>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https://www.kokugo-trigger.com/info/2026haru/</t>
  </si>
  <si>
    <t>以下のページは不自然なワードを使用しています。
これらを適切に自然な言葉に置き換えて下さい。
なお、本文の装飾や構造は絶対に変えないでください。
【対象ページURL】
https://www.kokugo-trigger.com/info/2026haru/
【検出された不自然ワード】
- 型
【本文】
------
&lt;p&gt;春休みは短期間ですが、日頃の学習で積み残した課題を整理し、次の学年に備える絶好のチャンスです。&lt;/p&gt;
&lt;p&gt;国語のトリガー では、この春休みを有意義に活用していただくため、&lt;br /&gt;
&lt;strong&gt;2026年度 春期講習会&lt;/strong&gt; を実施いたします。&lt;/p&gt;
&lt;p&gt;現在通塾中の塾生の皆さんはもちろん、&lt;br /&gt;
他塾に通われている方もご参加いただけるオープンな講習会 です。&lt;/p&gt;
&lt;p&gt;この機会に、読解力の補強や記述力の向上を目指しましょう。&lt;br /&gt;
皆さんのご参加を心よりお待ちしています。&lt;/p&gt;
&lt;p&gt;&lt;strong&gt;■ 開講講座&lt;/strong&gt;&lt;/p&gt;
&lt;ul&gt;
&lt;li&gt;完全1対1個別指導（教室型個別指導）&lt;/li&gt;
&lt;li&gt;完全1対1個別指導（オンライン個別指導）&lt;/li&gt;
&lt;/ul&gt;
&lt;p&gt;&lt;strong&gt;■ 対象&lt;/strong&gt;：小学生&lt;/p&gt;
&lt;p&gt;&lt;strong&gt;■ 内容&lt;/strong&gt;：&lt;br /&gt;
志望校対策、進学塾のクラスアップ対策、読解問題の強化など、&lt;br /&gt;
一人ひとりの課題に応じたオリジナルカリキュラム を作成します。&lt;br /&gt;
（具体的な内容についてはお問い合わせください）&lt;/p&gt;
&lt;p&gt;&lt;strong&gt;■ 日程&lt;/strong&gt;：&lt;br /&gt;
&lt;strong&gt;2026年 3月24日（火）～ 4月5日（日）&lt;/strong&gt;&lt;br /&gt;
9:00～21:20&lt;/p&gt;
&lt;p&gt;&lt;strong&gt;■ 会場&lt;/strong&gt;：&lt;br /&gt;
&lt;a href="https://www.kokugo-trigger.com/" target="_blank" rel="noopener noreferrer"&gt;&lt;br /&gt;
国語のトリガー（四谷教室）&lt;br /&gt;
&lt;/a&gt;&lt;/p&gt;
&lt;p&gt;&lt;strong&gt;■ 費用&lt;/strong&gt;：&lt;/p&gt;
&lt;ul&gt;
&lt;li&gt;完全1対1個別指導 … 1コマ（110分） &lt;strong&gt;18,150円（税込）&lt;/strong&gt;（入塾金不要）&lt;/li&gt;
&lt;/ul&gt;
&lt;p&gt;※講習会の費用は、受講コマ数分を 指導開始日までにお支払い いただいております。&lt;/p&gt;
&lt;p&gt;受講の有無にかかわらず、&lt;br /&gt;
国語学習についてのお悩みやご相談だけでも大歓迎です。&lt;/p&gt;
&lt;p&gt;お問い合わせはこちら&lt;br /&gt;
👉 &lt;a href="https://kokugo-trigger.com/inquiry/" target="_blank" rel="noopener noreferrer"&gt;お問い合わせフォーム&lt;/a&gt;&lt;/p&gt;
&lt;p&gt;多くの皆さんのチャレンジを心よりお待ちしております！&lt;/p&gt;
------</t>
  </si>
  <si>
    <t>https://rika-quest.com/info/2026haru/</t>
  </si>
  <si>
    <t>以下のページは不自然なワードを使用しています。
これらを適切に自然な言葉に置き換えて下さい。
なお、本文の装飾や構造は絶対に変えないでください。
【対象ページURL】
https://rika-quest.com/info/2026haru/
【検出された不自然ワード】
- 型
【本文】
------
&lt;p&gt;春休みは短いながらも、日頃の積み残しを解消し、次の学年へ向けて力を蓄える絶好のタイミングです。&lt;/p&gt;
&lt;p&gt;受験理科専門塾 しゅん吉クエスト では、この春休みを有意義に過ごしていただくため、&lt;br /&gt;
&lt;strong&gt;2026年度 春期講習会&lt;/strong&gt; を実施いたします。&lt;/p&gt;
&lt;p&gt;現在通塾されている塾生の皆さんはもちろん、&lt;br /&gt;
他塾に通われている生徒さんにも門戸を開放しています。&lt;/p&gt;
&lt;p&gt;理科のフォローアップや、さらなる実力アップを目指す皆さんのご参加をお待ちしています。&lt;/p&gt;
&lt;p&gt;■ 開講講座&lt;/p&gt;
&lt;p&gt;👉 &lt;a href="https://rika-quest.com/kouza/" target="_blank" rel="noopener noreferrer"&gt;&lt;strong&gt;こちら（開講講座の詳細ページ）&lt;/strong&gt;&lt;/a&gt;&lt;/p&gt;
&lt;p&gt;完全１対１個別指導（教室型個別指導）&lt;/p&gt;
&lt;p&gt;完全１対１個別指導（オンライン個別指導）&lt;/p&gt;
&lt;p&gt;■ 対象&lt;/p&gt;
&lt;p&gt;国私立中学受験を予定している 新小4～小6&lt;/p&gt;
&lt;p&gt;■ 内容&lt;/p&gt;
&lt;p&gt;志望校対策、進学塾でのクラスアップ対策、苦手単元のフォローアップなど、&lt;br /&gt;
一人ひとりの目標に合わせたオリジナルカリキュラム を作成します。&lt;/p&gt;
&lt;p&gt;■ 日程&lt;/p&gt;
&lt;p&gt;&lt;strong&gt;2026年 3月24日（火）～ 4月5日（日）&lt;/strong&gt;&lt;br /&gt;
9:00 ～ 21:20&lt;/p&gt;
&lt;p&gt;■ 会場&lt;br /&gt;
&lt;a href="https://rika-quest.com/" target="_blank" rel="noopener noreferrer"&gt; 受験理科専門塾 しゅん吉クエスト（四谷教室） &lt;/a&gt;&lt;/p&gt;
&lt;p&gt;■ 費用&lt;/p&gt;
&lt;p&gt;完全１対１個別指導&lt;br /&gt;
1コマ（110分） 18,150円（税込）&lt;br /&gt;
※入塾金不要です&lt;/p&gt;
&lt;p&gt;受講コマ数分の費用は 指導開始日までにお支払い をお願いいたします。&lt;/p&gt;
&lt;p&gt;受講の有無にかかわらず、&lt;br /&gt;
理科学習に関するご相談のみでも大歓迎です。&lt;/p&gt;
&lt;p&gt;👉 &lt;a href="https://rika-quest.com/inquiry/" target="_blank" rel="noopener noreferrer"&gt;お問い合わせフォームはこちら&lt;/a&gt;&lt;/p&gt;
&lt;p&gt;多くの皆さんのチャレンジをお待ちしています！&lt;/p&gt;
------</t>
  </si>
  <si>
    <t>https://dokkai-labo.tokyo/access/</t>
  </si>
  <si>
    <t>以下のページは不自然なワードを使用しています。
これらを適切に自然な言葉に置き換えて下さい。
なお、本文の装飾や構造は絶対に変えないでください。
【対象ページURL】
https://dokkai-labo.tokyo/access/
【検出された不自然ワード】
（検出なし）
【本文】
------
&lt;p&gt;当塾・四ツ谷教室の所在地とアクセス方法をご案内します。JR・東京メトロいずれからも徒歩数分の場所にあり、お子さま一人でも通いやすい立地です。初めてお越しになる方は、下記の地図と道順をご確認ください。&lt;/p&gt;
&lt;h2&gt;教室所在地&lt;/h2&gt;
&lt;h3&gt;住所&lt;/h3&gt;
&lt;p&gt;〒160-0004　東京都新宿区四谷１－７　装美ビル301&lt;/p&gt;
&lt;h2&gt;地図・周辺情報&lt;/h2&gt;
&lt;h3&gt;地図&lt;/h3&gt;
&lt;p&gt;下記のGoogleマップより、教室の場所や周辺環境をご確認いただけます。&lt;/p&gt;
&lt;p&gt;&lt;iframe style="border: 0;" tabindex="0" src="https://www.google.com/maps/embed?pb=!1m18!1m12!1m3!1d3240.595095693855!2d139.72618201561212!3d35.686970737263714!2m3!1f0!2f0!3f0!3m2!1i1024!2i768!4f13.1!3m3!1m2!1s0x60188c8b0a68e053%3A0xc651f249fed562a2!2z44CSMTYwLTAwMDQg5p2x5Lqs6YO95paw5a6_5Yy65Zub6LC377yR5LiB55uu77yX4oiS77yRIOijhee-juODk-ODqw!5e0!3m2!1sja!2sjp!4v1609311998772!5m2!1sja!2sjp" width="800" height="600" frameborder="0" allowfullscreen="allowfullscreen" aria-hidden="false"&gt;&lt;/iframe&gt;&lt;/p&gt;
&lt;h2&gt;教室までの道順&lt;/h2&gt;
&lt;h3&gt;四ツ谷駅からの徒歩ルート&lt;/h3&gt;
&lt;ol&gt;
&lt;li&gt;JR・東京メトロ&lt;strong&gt;「四ツ谷駅」四ツ谷口&lt;/strong&gt;を出ます。&lt;/li&gt;
&lt;li&gt;目の前の横断歩道を渡り、&lt;strong&gt;四谷見附の交差点&lt;/strong&gt;を左折してそのまま直進します。&lt;/li&gt;
&lt;/ol&gt;
&lt;p&gt;&lt;img decoding="async" src="https://natsui-sansu-juku.com/wp-content/uploads/2021/01/S__105234441-768x1024.jpg" alt="四ツ谷駅から四谷見附交差点方向への道順" /&gt;&lt;/p&gt;
&lt;p&gt;少し進むと、左手に&lt;strong&gt;「四ツ谷　胡桃屋」&lt;/strong&gt;が見えてきます。&lt;/p&gt;
&lt;p&gt;&lt;img decoding="async" src="https://natsui-sansu-juku.com/wp-content/uploads/2021/01/S__105234439-768x1024.jpg" alt="四ツ谷胡桃屋周辺の様子" /&gt;&lt;/p&gt;
&lt;p&gt;&lt;strong&gt;「四ツ谷　胡桃屋」&lt;/strong&gt;と&lt;strong&gt;「元祖やきとり串八珍 四谷店」&lt;/strong&gt;の間にあるビルの３階が当塾です。&lt;/p&gt;
&lt;p&gt;&lt;img decoding="async" src="https://natsui-sansu-juku.com/wp-content/uploads/2021/01/S__105234437-768x1024.jpg" alt="装美ビル外観と教室入口" /&gt;&lt;/p&gt;
&lt;h2&gt;アクセス&lt;/h2&gt;
&lt;h3&gt;利用可能な路線&lt;/h3&gt;
&lt;ul&gt;
&lt;li&gt;&lt;strong&gt;JR中央線・総武線&lt;/strong&gt;　四ツ谷駅&lt;/li&gt;
&lt;li&gt;&lt;strong&gt;東京メトロ南北線&lt;/strong&gt;　四ツ谷駅&lt;/li&gt;
&lt;li&gt;&lt;strong&gt;東京メトロ丸ノ内線&lt;/strong&gt;　四ツ谷駅&lt;/li&gt;
&lt;/ul&gt;
&lt;p&gt;いずれの路線からも、&lt;strong&gt;四ツ谷口より徒歩２分&lt;/strong&gt;程度でお越しいただけます。&lt;/p&gt;
&lt;ul&gt;
&lt;li&gt;教室住所：〒160-0004 東京都新宿区四谷１－７ 装美ビル301&lt;/li&gt;
&lt;li&gt;最寄駅：JR・東京メトロ各線「四ツ谷駅」四ツ谷口&lt;/li&gt;
&lt;li&gt;アクセス：四ツ谷口から徒歩約２分、四谷見附交差点を左折して直進&lt;/li&gt;
&lt;li&gt;目印：１階付近の「四ツ谷 胡桃屋」と「元祖やきとり串八珍 四谷店」の間のビル３階&lt;/li&gt;
&lt;/ul&gt;
&lt;p&gt;教室の場所についてご不明な点がございましたら、お気軽にお問い合わせください。&lt;/p&gt;
&lt;section class="veu_cta" id="veu_cta-20527"&gt;&lt;h1 class="cta_title"&gt;講座案内：【オンライン】長島式読解講座「Basis」【中学受験】&lt;/h1&gt;&lt;div class="cta_body"&gt;&lt;div class="cta_body_txt image_no"&gt;自由なスケジュールで受講可能。理論に裏打ちされた読解法を短期間で習得できます。オンライン授業にそのまま適用することで教室で受ける授業さながらの授業を、Basisオンラインでも再現しております。&lt;/div&gt;&lt;div class="cta_body_link"&gt;&lt;a href="http://dokkai-labo.tokyo/basisonline/" class="btn btn-primary btn-block btn-lg" target="_blank"&gt;【オンライン】長島式読解講座「Basis」【中学受験】&lt;/a&gt;&lt;/div&gt;&lt;/div&gt;&lt;!--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access%2F&amp;amp;t=%E3%82%A2%E3%82%AF%E3%82%BB%E3%82%B9%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access%2F&amp;amp;text=%E3%82%A2%E3%82%AF%E3%82%BB%E3%82%B9%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3%82%A2%E3%82%AF%E3%82%BB%E3%82%B9%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access%2F" target="_blank" &gt;&lt;span class="vk_icon_w_r_sns_bluesky icon_sns"&gt;&lt;/span&gt;&lt;span class="sns_txt"&gt;Bluesky&lt;/span&gt;&lt;/a&gt;&lt;/li&gt;&lt;li class="sb_copy sb_icon"&gt;&lt;button class="copy-button sb_icon_inner"data-clipboard-text="アクセス | 受験国語専門 読解ラボ東京 | 中学受験・大学受験対応の個別指導国語専門塾（オンライン・教室対応） https://dokkai-labo.tokyo/access/"&gt;&lt;span class="vk_icon_w_r_sns_copy icon_sns"&gt;&lt;i class="fas fa-copy"&gt;&lt;/i&gt;&lt;/span&gt;&lt;span class="sns_txt"&gt;Copy&lt;/span&gt;&lt;/button&gt;&lt;/li&gt;&lt;/ul&gt;&lt;/div&gt;&lt;!-- [ /.socialSet ] --&gt;                        
------</t>
  </si>
  <si>
    <t>https://dokkai-labo.tokyo/blog/</t>
  </si>
  <si>
    <t>以下のページは不自然なワードを使用しています。
これらを適切に自然な言葉に置き換えて下さい。
なお、本文の装飾や構造は絶対に変えないでください。
【対象ページURL】
https://dokkai-labo.tokyo/blog/
【検出された不自然ワード】
（検出なし）
【本文】
------
------</t>
  </si>
  <si>
    <t>https://dokkai-labo.tokyo/blog/180203/</t>
  </si>
  <si>
    <t>以下のページは不自然なワードを使用しています。
これらを適切に自然な言葉に置き換えて下さい。
なお、本文の装飾や構造は絶対に変えないでください。
【対象ページURL】
https://dokkai-labo.tokyo/blog/180203/
【検出された不自然ワード】
（検出なし）
【本文】
------
&lt;h2&gt;&lt;strong&gt;大学入試　現代文&lt;/strong&gt;&lt;/h2&gt;
&lt;p&gt;2018年2月3日　初版第1刷発行&lt;/p&gt;
&lt;p&gt;著者　長島康二&lt;/p&gt;
&lt;p&gt;発行者　池田雅行&lt;/p&gt;
&lt;p&gt;発行所　株式会社ごま書房新社&lt;/p&gt;
&lt;p&gt;&lt;img fetchpriority="high" decoding="async" class="alignnone size-medium wp-image-1878" src="https://dokkai-labo.tokyo/wp-content/uploads/2018/06/大学入試現代文-205x300.jpg" sizes="(max-width: 205px) 100vw, 205px" srcset="https://dokkai-labo.tokyo/wp-content/uploads/2018/06/大学入試現代文-205x300.jpg 205w, https://dokkai-labo.tokyo/wp-content/uploads/2018/06/大学入試現代文.jpg 684w" alt="大学入試現代文" width="205" height="300" /&gt;&lt;/p&gt;
&lt;p&gt;読解ラボ東京の書籍・出版物の一覧は、&lt;a href="https://dokkai-labo.tokyo/publication/"&gt;全体像はこちら&lt;/a&gt;からご確認いただけます。&lt;/p&gt;
&lt;p data-start="26" data-end="99"&gt;大学入試で出題される文章の多くは非常に難解です。国公立や早稲田・上智はもちろん、MARCHや日東駒専でも、難易度の高い文章がしばしば出題されます。&lt;/p&gt;
&lt;p data-start="101" data-end="213"&gt;現代文は、現在使われている日本語で書かれた文章を読み解く科目です。今の日本語で書かれている以上、ひとまず読むこと自体はできます。そのため現代文は、英語や古典に比べてハードルが低いと見なされ、内容そのものが高度になりがちです。&lt;/p&gt;
&lt;p data-start="215" data-end="257"&gt;したがって、「本文をしっかり理解できれば問題が解ける」という考え方は成り立ちません。&lt;/p&gt;
&lt;p data-start="259" data-end="320"&gt;だからこそ、問題を解くための技術を身につける必要があります。本書では、そのための「方法論」を余すところなく紹介しています。&lt;/p&gt;
&lt;p data-start="322" data-end="339"&gt;ぜひご一読いただけますと幸いです。&lt;/p&gt;
&lt;p data-start="341" data-end="355" data-is-last-node="" data-is-only-node=""&gt;※ネットからも購入可能です。&lt;/p&gt;
&lt;p&gt;&lt;a href="http://gomashobo.com/book/b360542.html"&gt;ごま書房新社&lt;/a&gt;&lt;/p&gt;
&lt;p&gt;&lt;a href="https://www.amazon.co.jp/%E5%A4%A7%E5%AD%A6%E5%85%A5%E8%A9%A6%E7%8F%BE%E4%BB%A3%E6%96%87%E2%80%95%E3%81%BE%E3%81%9A%E2%80%9CMARCH%E7%AA%81%E7%A0%B4%E2%80%9D%E3%81%AE%E6%A5%B5%E6%84%8F%E3%82%92%E4%BC%9D%E6%8E%88-%E9%95%B7%E5%B3%B6-%E5%BA%B7%E4%BA%8C/dp/434108691X"&gt;Amazon&lt;/a&gt;&lt;/p&gt;
&lt;p&gt;&lt;!-- [ /.socialSet ] --&gt;&lt;/p&gt;
&lt;section class="veu_cta" id="veu_cta-20321"&gt;&lt;h1 class="cta_title"&gt;講座案内：完全１対１個別指導【中学受験/大学受験】&lt;/h1&gt;&lt;div class="cta_body"&gt;&lt;div class="cta_body_image cta_body_image_right"&gt;&lt;a href="https://dokkai-labo.tokyo/kobetsu/" target="_blank"&gt;&lt;/a&gt;&lt;/div&gt;&lt;div class="cta_body_txt image_exist"&gt;当塾では、中学受験の国語と大学受験の現代文を指導しております。どちらも完全１対１の個別指導です。生徒さんの現在の学力に合わせて問題を厳選し、理解力に応じた解説をして参ります。&lt;/div&gt;&lt;div class="cta_body_link"&gt;&lt;a href="https://dokkai-labo.tokyo/kobetsu/" class="btn btn-primary btn-block btn-lg" target="_blank"&gt;完全１対１個別指導【中学受験/大学受験】&lt;/a&gt;&lt;/div&gt;&lt;/div&gt;&lt;!--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blog%2F180203%2F&amp;amp;t=%E5%A4%A7%E5%AD%A6%E5%85%A5%E8%A9%A6%E3%80%80%E7%8F%BE%E4%BB%A3%E6%96%87%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blog%2F180203%2F&amp;amp;text=%E5%A4%A7%E5%AD%A6%E5%85%A5%E8%A9%A6%E3%80%80%E7%8F%BE%E4%BB%A3%E6%96%87%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5%A4%A7%E5%AD%A6%E5%85%A5%E8%A9%A6%E3%80%80%E7%8F%BE%E4%BB%A3%E6%96%87%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blog%2F180203%2F" target="_blank" &gt;&lt;span class="vk_icon_w_r_sns_bluesky icon_sns"&gt;&lt;/span&gt;&lt;span class="sns_txt"&gt;Bluesky&lt;/span&gt;&lt;/a&gt;&lt;/li&gt;&lt;li class="sb_copy sb_icon"&gt;&lt;button class="copy-button sb_icon_inner"data-clipboard-text="大学入試　現代文 | 受験国語専門 読解ラボ東京 | 中学受験・大学受験対応の個別指導国語専門塾（オンライン・教室対応） https://dokkai-labo.tokyo/blog/180203/"&gt;&lt;span class="vk_icon_w_r_sns_copy icon_sns"&gt;&lt;i class="fas fa-copy"&gt;&lt;/i&gt;&lt;/span&gt;&lt;span class="sns_txt"&gt;Copy&lt;/span&gt;&lt;/button&gt;&lt;/li&gt;&lt;/ul&gt;&lt;/div&gt;&lt;!-- [ /.socialSet ] --&gt;			
------</t>
  </si>
  <si>
    <t>https://dokkai-labo.tokyo/blog/190104/</t>
  </si>
  <si>
    <t>以下のページは不自然なワードを使用しています。
これらを適切に自然な言葉に置き換えて下さい。
なお、本文の装飾や構造は絶対に変えないでください。
【対象ページURL】
https://dokkai-labo.tokyo/blog/190104/
【検出された不自然ワード】
（検出なし）
【本文】
------
&lt;h2&gt;国公立大学現代文攻略&lt;/h2&gt;
&lt;p&gt;2019年1月4日　初版第1刷発行&lt;/p&gt;
&lt;p&gt;著者　長島康二&lt;/p&gt;
&lt;p&gt;出版社　株式会社ごま書房新社&lt;/p&gt;
&lt;p&gt;&lt;a href="https://dokkai-labo.tokyo/publication/"&gt;出版の全体像はこちら&lt;/a&gt;&lt;/p&gt;
&lt;p&gt;&lt;img fetchpriority="high" decoding="async" class="alignnone size-medium wp-image-14945" src="https://dokkai-labo.tokyo/wp-content/uploads/2018/06/長島著書-207x300.jpg" alt="長島著書" width="207" height="300" /&gt;&lt;/p&gt;
&lt;p&gt;&amp;nbsp;&lt;/p&gt;
&lt;p&gt;大学受験の現代文は努力すればきちんと伸びる科目です。&lt;br /&gt;
「学校教育における国語」と「受験の国語」は違います。&lt;br /&gt;
本書は受験国語の指導に徹し、受験生の得点力を伸ばすこと、そして合格の栄冠を勝ち取ることを目的にしている即戦力本です。&lt;/p&gt;
&lt;p&gt;ぜひご一読いただければ幸いです。&lt;/p&gt;
&lt;h2&gt;この本で解決できること（国公立大・現代文）&lt;/h2&gt;
&lt;p&gt;国公立大学の現代文は、センスよりも&lt;strong&gt;論理的なアプローチ&lt;/strong&gt;で伸びます。&lt;br /&gt;
本書は「読む→根拠を押さえる→答案に落とす」を一貫して固め、&lt;strong&gt;得点が安定する状態&lt;/strong&gt;を目標に構成した現代文対策書です。&lt;/p&gt;
&lt;h3&gt;こんな悩みがある人に向いています&lt;/h3&gt;
&lt;ul&gt;
&lt;li&gt;読めた気がするのに、選択肢で落とす（根拠が弱い）&lt;/li&gt;
&lt;li&gt;記述で減点される（要素抜け・言い換えミス・ズレ）&lt;/li&gt;
&lt;li&gt;本文のどこを線引きすべきか分からない（重要箇所が取れない）&lt;/li&gt;
&lt;li&gt;時間が足りない（読む順番・処理順が定まらない）&lt;/li&gt;
&lt;li&gt;模試で点が乱高下する（再現性のある解法が身についていない）&lt;/li&gt;
&lt;/ul&gt;
&lt;h2&gt;本書の使い方：得点力を作る3ステップ&lt;/h2&gt;
&lt;h3&gt;Step1：読む前に「設問の要求」を明確にする&lt;/h3&gt;
&lt;p&gt;現代文は、本文を読む前に&lt;strong&gt;「何を問われるか」&lt;/strong&gt;を先に押さえるとブレが減ります。&lt;br /&gt;
本書の解き方に沿って、設問の要求（要約／理由／対比／定義など）を短くメモしてから本文に入ってください。&lt;/p&gt;
&lt;h3&gt;Step2：根拠の取り方を“ルール化”する&lt;/h3&gt;
&lt;p&gt;正解の根拠は「それっぽい一文」ではなく、&lt;strong&gt;言い換え・具体化・対比&lt;/strong&gt;のつながりで取ります。&lt;br /&gt;
本書では、根拠が集まりやすい場所（例：定義、言い換え、対比、結論）を&lt;strong&gt;再現できる形&lt;/strong&gt;で整理します。&lt;/p&gt;
&lt;h3&gt;Step3：答案化（特に記述）を“要素分解”する&lt;/h3&gt;
&lt;p&gt;記述は「思ったこと」ではなく、&lt;strong&gt;必要要素の組み立て&lt;/strong&gt;です。&lt;br /&gt;
要素（主張／理由／具体／条件）を分解し、減点されにくい順番でまとめることで、得点が安定します。&lt;/p&gt;
&lt;div class="rounded" style="background-color: whitesmoke; padding: 10px;"&gt;&lt;strong&gt;学習の目安：&lt;/strong&gt;&lt;br /&gt;
まずは本書の解法で&lt;strong&gt;同じ形式の問題を3回&lt;/strong&gt;処理し、「読む順番・根拠の置き方・答案の作成法」を定着させてください。&lt;br /&gt;
量より&lt;strong&gt;再現性&lt;/strong&gt;を優先すると伸びが速くなります。&lt;/div&gt;
&lt;h2&gt;よくある質問（FAQ）&lt;/h2&gt;
&lt;div class="rounded" style="background-color: whitesmoke; padding: 10px;"&gt;
&lt;p&gt;&lt;strong&gt;Q. 現代文は本当に努力で伸びますか？&lt;/strong&gt;&lt;br /&gt;
A. 伸びます。伸びない原因の多くは「根拠の取り方」と「答案構成のルール」が定まっていないことです。本書はその2点を体系化します。&lt;/p&gt;
&lt;p&gt;&lt;strong&gt;Q. いつから始めるのが良いですか？&lt;/strong&gt;&lt;br /&gt;
A. 模試の点が不安定になった段階が始めどきです。国語が“運任せ”になっているなら、解き方を確立する効果が出やすいです。&lt;/p&gt;
&lt;p&gt;&lt;strong&gt;Q. 共通テストだけでなく二次（記述）にも使えますか？&lt;/strong&gt;&lt;br /&gt;
A. 使えます。二次で差がつくのは「要素を外さない答案作成」です。本書の要素分解とまとめ方がその土台になります。&lt;/p&gt;
&lt;p&gt;&lt;strong&gt;Q. 1冊だけで完結しますか？&lt;/strong&gt;&lt;br /&gt;
A. まずは本書で基礎を固め、その後は志望校レベルの過去問・類題で同じプロセスを反復してください。基礎＋反復が最も効率的です。&lt;/p&gt;
&lt;/div&gt;
&lt;h2&gt;購入前に確認したいポイント&lt;/h2&gt;
&lt;ul&gt;
&lt;li&gt;国公立大レベルの現代文で、&lt;strong&gt;得点の再現性&lt;/strong&gt;を上げたい人向け&lt;/li&gt;
&lt;li&gt;「読む」だけでなく、&lt;strong&gt;根拠→答案&lt;/strong&gt;までを一貫させたい人向け&lt;/li&gt;
&lt;li&gt;独学でも、解説を守って反復できる人ほど効果が出やすい&lt;/li&gt;
&lt;/ul&gt;
&lt;p&gt;ネットからも購入可能です。&lt;/p&gt;
&lt;p&gt;&lt;a href="https://www.amazon.co.jp/%E5%9B%BD%E5%85%AC%E7%AB%8B%E5%A4%A7%E5%AD%A6-%E7%8F%BE%E4%BB%A3%E6%96%87%E6%94%BB%E7%95%A5-%E9%95%B7%E5%B3%B6%E5%BA%B7%E4%BA%8C/dp/4341087207/ref=sr_1_1?s=books&amp;amp;ie=UTF8&amp;amp;qid=1549262431&amp;amp;sr=1-1" target="_blank" rel="noopener noreferrer"&gt;Amazon&lt;/a&gt;&lt;/p&gt;
&lt;p&gt;&lt;a href="https://honto.jp/netstore/pd-book_29393099.html" target="_blank" rel="noopener noreferrer"&gt;ごま書房&lt;/a&gt;&lt;/p&gt;
&lt;p&gt;&amp;nbsp;&lt;/p&gt;
&lt;section id="veu_cta-20525" class="veu_cta"&gt;
&lt;h1 class="cta_title"&gt;講座案内：【オンライン】完全１対１個別指導【大学受験】&lt;/h1&gt;
&lt;div class="cta_body"&gt;
&lt;div class="cta_body_image cta_body_image_right"&gt;&lt;/div&gt;
&lt;div class="cta_body_txt image_exist"&gt;当塾で開講中の大学受験対策１対１個別指導講座をオンラインで受講可能です。教室で受ける授業さながらの授業を、個別指導オンラインでも再現しております。&lt;/div&gt;
&lt;div class="cta_body_link"&gt;&lt;a class="btn btn-primary btn-block btn-lg" href="https://dokkai-labo.tokyo/kobetsuonline02/" target="_blank" rel="noopener"&gt;【オンライン】完全１対１個別指導【大学受験】&lt;/a&gt;&lt;/div&gt;
&lt;/div&gt;
&lt;/section&gt;
&lt;section class="veu_cta" id="veu_cta-20529"&gt;&lt;h1 class="cta_title"&gt;講座案内：ハイレベル現代文～既存の現代文教育に対するアンチテーゼ～【大学受験】&lt;/h1&gt;&lt;div class="cta_body"&gt;&lt;div class="cta_body_txt image_no"&gt;本講座では、あくまでも受験指導の場であることを踏まえ、答えの出し方に特化した解説をご提供いたします。&lt;/div&gt;&lt;div class="cta_body_link"&gt;&lt;a href="https://dokkai-labo.tokyo/hilevel_lec_univ_online/" class="btn btn-primary btn-block btn-lg" target="_blank"&gt;【オンライン】ハイレベル現代文～既存の現代文教育に対するアンチテーゼ～【大学受験】&lt;/a&gt;&lt;/div&gt;&lt;/div&gt;&lt;!-- [ /.vkExUnit_cta_body ] --&gt;&lt;/section&gt;			
------</t>
  </si>
  <si>
    <t>https://dokkai-labo.tokyo/blog/200228/</t>
  </si>
  <si>
    <t>以下のページは不自然なワードを使用しています。
これらを適切に自然な言葉に置き換えて下さい。
なお、本文の装飾や構造は絶対に変えないでください。
【対象ページURL】
https://dokkai-labo.tokyo/blog/200228/
【検出された不自然ワード】
（検出なし）
【本文】
------
&lt;h2&gt;桜蔭中学校 国語2020の全体像（50分・文章量多め）&lt;/h2&gt;
&lt;p&gt;大問一が論説文、大問二が小説の読解の２題構成です。試験時間が50分に対して文章量が多いため、&lt;strong&gt;スピーディに読み、考えるポイントを見極めながら解き進める力&lt;/strong&gt;が求められます。また、漢字や文法などの知識問題も出題されるため、&lt;strong&gt;総合的な国語力&lt;/strong&gt;が必要です。&lt;/p&gt;
&lt;h2&gt;桜蔭の記述対策（2020）：字数指定なしで何を書くかを判断する&lt;/h2&gt;
&lt;p&gt;桜蔭中学校の記述問題は、&lt;strong&gt;字数指定がない形式が出題されやすい&lt;/strong&gt;のが特徴で、2020年は字数指定のない記述が６問出題されています。解答欄を確認しながら、&lt;strong&gt;書くべき内容を過不足なくまとめる感覚&lt;/strong&gt;を身につけることが重要です。&lt;/p&gt;
&lt;h3&gt;傍線部説明は「イコール」に当たる内容を本文から拾う&lt;/h3&gt;
&lt;p&gt;・傍線部の説明を求められているときは、傍線部と同じ内容を本文中から言い換えて答えます。&lt;/p&gt;
&lt;h3&gt;字数が足りないときは本文中の理由を加える&lt;/h3&gt;
&lt;p&gt;・説明部分を書いて字数が足りないときは、本文に書かれている理由を加えて文章量を調整します。&lt;/p&gt;
&lt;h2&gt;桜蔭の過去問（国語）：演習の進め方と順序&lt;/h2&gt;
&lt;p&gt;過去問演習を「何回取り組むか」「どの順序で扱うか」まで含めた全体像は、&lt;a href="https://dokkai-labo.tokyo/blog/kokugo-kakomon/"&gt;過去問演習の全体像はこちら&lt;/a&gt;で整理しています。&lt;/p&gt;
&lt;h2&gt;桜蔭中学校 国語2020 過去問解説動画（要点抽出）&lt;/h2&gt;
&lt;p&gt;&lt;iframe title="桜蔭中学校・令和２年度【読解ラボ東京の過去問解説】" src="https://www.youtube.com/embed/sxiO3VULMu4?feature=oembed&amp;amp;enablejsapi=1&amp;amp;origin=https://dokkai-labo.tokyo" width="1140" height="641" frameborder="0" allowfullscreen="allowfullscreen"&gt;&lt;/iframe&gt;&lt;/p&gt;
&lt;h3&gt;動画の位置づけと問題文について&lt;/h3&gt;
&lt;p&gt;令和２年度 桜蔭中学校の入試問題から、要点となる設問と解説を扱っています。&lt;br /&gt;
問題文・設問については、各種WEBサイト等よりご入手ください。&lt;br /&gt;
★全問解説版は &lt;a href="https://filmuy.com/dokkai-labo"&gt;こちら&lt;/a&gt; にて随時公開しています。&lt;/p&gt;
&lt;h3&gt;A/B/C分類：取り組みの優先度を整理する&lt;/h3&gt;
&lt;p&gt;解説では各問題を次の３つに分けて整理しています。&lt;br /&gt;
Ａ：得点源として確実に押さえたい問題&lt;br /&gt;
Ｂ：やや難しいが、理解しておきたい問題&lt;br /&gt;
Ｃ：難度が高く、合否への影響が小さい問題&lt;br /&gt;
優先度を意識しながら活用してください。&lt;/p&gt;
&lt;p&gt;&lt;!-- [ /.socialSet ] --&gt;&lt;/p&gt;
&lt;section class="veu_cta" id="veu_cta-21073"&gt;&lt;h1 class="cta_title"&gt;コラム&lt;/h1&gt;&lt;div class="cta_body"&gt;&lt;div class="cta_body_image cta_body_image_right"&gt;&lt;a href="https://dokkai-labo.tokyo/ct/column/"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幅広い国語学習に関連するコラムを提供しています。このコラムでは、大学入試共通テストの国語セクションに焦点を当てた考察から、東大の国語に関する検討、記述問題の自己採点方法、詩の学習の重要性、随筆文の解き方、長文読解の効果的なアプローチ、小論文のスキル向上法、過去問の活用、偏差値向上の方法、各塾の国語対策、学習法、受験心構え、中学入試における国語勉強法、理論的な読解方法、入試対策アプローチ、そして国語文法の重要性まで、幅広いトピックにわたる国語学習に関する情報とアドバイスが提供されています。&lt;/div&gt;&lt;div class="cta_body_link"&gt;&lt;a href="https://dokkai-labo.tokyo/ct/column/" class="btn btn-primary btn-block btn-lg" target="_blank"&gt;コラム&lt;/a&gt;&lt;/div&gt;&lt;/div&gt;&lt;!-- [ /.vkExUnit_cta_body ] --&gt;&lt;/section&gt;			
------</t>
  </si>
  <si>
    <t>https://dokkai-labo.tokyo/blog/200229/</t>
  </si>
  <si>
    <t>以下のページは不自然なワードを使用しています。
これらを適切に自然な言葉に置き換えて下さい。
なお、本文の装飾や構造は絶対に変えないでください。
【対象ページURL】
https://dokkai-labo.tokyo/blog/200229/
【検出された不自然ワード】
（検出なし）
【本文】
------
&lt;h2&gt;早稲田中学校2020年入試国語｜傾向と攻略ポイント&lt;/h2&gt;
&lt;p&gt;本ページでは、&lt;strong&gt;早稲田中学校2020年（令和２年度・第１回）入試国語&lt;/strong&gt;の傾向と、厳選した問題の解説ポイントをまとめています。&lt;br /&gt;
記述問題の出題形式や、傍線部説明・指示語問題の考え方を整理し、後半では&lt;strong&gt;厳選解説動画&lt;/strong&gt;のご案内も掲載します。&lt;/p&gt;
&lt;p&gt;過去問演習を「何回」「どの順番」で回すかまで含めた全体像は、&lt;a href="https://dokkai-labo.tokyo/blog/kokugo-kakomon/"&gt;過去問演習の全体像はこちら&lt;/a&gt;で整理しています。&lt;/p&gt;
&lt;p&gt;&lt;!-- 追加：不足補完ブロック（検索意図の幅を受け止める）ここから --&gt;&lt;/p&gt;
&lt;h2&gt;記述25〜50字を一文で仕上げるコツ（要素の選び方）&lt;/h2&gt;
&lt;p&gt;早稲田中の2020は、&lt;strong&gt;25〜30字&lt;/strong&gt;と&lt;strong&gt;40〜50字&lt;/strong&gt;の記述が出ます。字数が狭いほど、本文の要素を全部入れようとして文が重くなりがちです。&lt;br /&gt;
ここでは、書く前に「入れる要素」を決めるためのポイントだけをまとめます。&lt;/p&gt;
&lt;div class="rounded" style="background-color: lightblue; padding: 10px;"&gt;&lt;strong&gt;書く前に決める3点&lt;/strong&gt;&lt;br /&gt;
① 主語＋述語（何がどうした）を先に作る　② 理由／目的を1本に絞る　③ 具体（人物・行動・場面）を1つ足す&lt;/div&gt;
&lt;ul&gt;
&lt;li&gt;&lt;strong&gt;25〜30字&lt;/strong&gt;：要素は&lt;strong&gt;2つ&lt;/strong&gt;までを基本（中心＋理由、中心＋具体 など）&lt;/li&gt;
&lt;li&gt;&lt;strong&gt;40〜50字&lt;/strong&gt;：要素は&lt;strong&gt;3つ&lt;/strong&gt;まで（中心＋理由＋具体、中心＋対比＋理由 など）&lt;/li&gt;
&lt;li&gt;迷ったら「本文の言い方」に寄せ、言い切りを避けて&lt;strong&gt;言い換え&lt;/strong&gt;でまとめる&lt;/li&gt;
&lt;/ul&gt;
&lt;h3&gt;字数が足りないときの増やし方（足す場所を決める）&lt;/h3&gt;
&lt;p&gt;字数が足りないときは、文を長くするよりも、&lt;strong&gt;足す場所&lt;/strong&gt;を決めて1要素だけ増やすほうが安定します。&lt;/p&gt;
&lt;ul&gt;
&lt;li&gt;&lt;strong&gt;理由を足す&lt;/strong&gt;：理由が1本しかない場合、本文の直後／直前の根拠からもう1本拾う&lt;/li&gt;
&lt;li&gt;&lt;strong&gt;具体を足す&lt;/strong&gt;：人物の行動・状況（どんな場面か）を1つ入れて、説明を地に足をつける&lt;/li&gt;
&lt;li&gt;&lt;strong&gt;対比を足す&lt;/strong&gt;：「〜ではなく…」の形で、筆者の主張が際立つところを短く入れる&lt;/li&gt;
&lt;/ul&gt;
&lt;h3&gt;ミニ練習：25〜30字（要素2つでまとめる）&lt;/h3&gt;
&lt;p&gt;次の2要素を、&lt;strong&gt;一文&lt;/strong&gt;で25〜30字にまとめる練習です（言い回しは自由）。&lt;/p&gt;
&lt;ul&gt;
&lt;li&gt;中心：相手に合わせて言葉を選ぶ必要がある&lt;/li&gt;
&lt;li&gt;理由：言葉が相手に与える影響が大きいから&lt;/li&gt;
&lt;/ul&gt;
&lt;div class="rounded" style="background-color: #e3f2fd; padding: 10px;"&gt;&lt;strong&gt;例&lt;/strong&gt;&lt;br /&gt;
言葉は相手への影響が大きいので、状況に合わせて選ぶ必要がある。&lt;/div&gt;
&lt;h3&gt;ミニ練習：40〜50字（中心＋理由＋具体でまとめる）&lt;/h3&gt;
&lt;p&gt;次の3要素を、&lt;strong&gt;一文&lt;/strong&gt;で40〜50字にまとめる練習です（言い回しは自由）。&lt;/p&gt;
&lt;ul&gt;
&lt;li&gt;中心：不安は行動を止めるとは限らない&lt;/li&gt;
&lt;li&gt;理由：不安があるからこそ慎重に準備する場合がある&lt;/li&gt;
&lt;li&gt;具体：確認を重ねて前に進む&lt;/li&gt;
&lt;/ul&gt;
&lt;div class="rounded" style="background-color: #e3f2fd; padding: 10px;"&gt;&lt;strong&gt;例&lt;/strong&gt;&lt;br /&gt;
不安があっても、確認を重ねて準備することで前に進める場合があり、行動が止まるとは限らない。&lt;/div&gt;
&lt;p&gt;&lt;!-- 追加：不足補完ブロック（検索意図の幅を受け止める）ここまで --&gt;&lt;/p&gt;
&lt;h2&gt;早稲田中学校2020年国語の傾向&lt;/h2&gt;
&lt;h3&gt;出題構成と記述問題の特徴&lt;/h3&gt;
&lt;p&gt;早稲田中学校2020年の国語は、次のようなシンプルな２題構成です。&lt;/p&gt;
&lt;ul&gt;
&lt;li&gt;大問一：物語文&lt;/li&gt;
&lt;li&gt;大問二：論説文&lt;/li&gt;
&lt;/ul&gt;
&lt;p&gt;特に注目すべきなのは、&lt;strong&gt;記述問題の字数と質&lt;/strong&gt;です。&lt;/p&gt;
&lt;ul&gt;
&lt;li&gt;&lt;strong&gt;25～30字&lt;/strong&gt;の記述問題が１問&lt;/li&gt;
&lt;li&gt;&lt;strong&gt;40～50字&lt;/strong&gt;の記述問題が１問&lt;/li&gt;
&lt;/ul&gt;
&lt;p&gt;字数の幅が狭いため、次の力が強く求められます。&lt;/p&gt;
&lt;ul&gt;
&lt;li&gt;&lt;strong&gt;必要な要素を取捨選択する力&lt;/strong&gt;&lt;/li&gt;
&lt;li&gt;&lt;strong&gt;ポイントを端的にまとめる力&lt;/strong&gt;&lt;/li&gt;
&lt;li&gt;文章全体から「核となる情報」を抜き出し、一文に凝縮する力&lt;/li&gt;
&lt;/ul&gt;
&lt;h3&gt;文章量と試験時間のバランス&lt;/h3&gt;
&lt;p&gt;試験時間に対しての文章量・出題量自体は、極端に多いわけではありません。&lt;br /&gt;
その分、スピード勝負ではなく、&lt;br /&gt;
&lt;strong&gt;「丁寧に読み、正確に情報をつかむこと」&lt;/strong&gt;が最重要になります。&lt;/p&gt;
&lt;ul&gt;
&lt;li&gt;一文一文を読み飛ばさない&lt;/li&gt;
&lt;li&gt;指示語・比喩・心情の変化など、設問につながる部分を正確に押さえる&lt;/li&gt;
&lt;li&gt;字数制限を意識しながら、本文の情報を整理しておく&lt;/li&gt;
&lt;/ul&gt;
&lt;h2&gt;早稲田中学校・令和２年度（第１回）厳選解説動画&lt;/h2&gt;
&lt;h3&gt;厳選問題の動画解説&lt;/h3&gt;
&lt;p&gt;令和２年度 早稲田中学校（第１回）の入試問題より、厳選した問題とその解説を動画でお届けします。&lt;/p&gt;
&lt;p&gt;&lt;iframe title="早稲田中学校・令和２年度(第１回)【読解ラボ東京の過去問解説】" src="https://www.youtube.com/embed/GEyucJAAvJc?feature=oembed&amp;amp;enablejsapi=1&amp;amp;origin=https://dokkai-labo.tokyo" width="1140" height="641" frameborder="0" allowfullscreen="allowfullscreen"&gt;&lt;/iframe&gt;&lt;/p&gt;
&lt;p&gt;問題文・設問については、各種WEBサイト等よりご入手ください。&lt;br /&gt;
&lt;strong&gt;★全問解説Ver.&lt;/strong&gt;は、以下のページにて随時UPしています。&lt;/p&gt;
&lt;p&gt;&lt;a href="https://filmuy.com/dokkai-labo" target="_blank" rel="noopener noreferrer"&gt;▶ 全問解説Ver.はコチラ（filmuy）&lt;/a&gt;&lt;/p&gt;
&lt;h3&gt;問題レベル別の分類（A・B・C）&lt;/h3&gt;
&lt;p&gt;動画内および解説では、各問題を次の３つのレベルに分類しています。&lt;/p&gt;
&lt;ul&gt;
&lt;li&gt;&lt;strong&gt;A：&lt;/strong&gt;容易に正解できるので、合格するには&lt;strong&gt;絶対に落としてはいけない問題&lt;/strong&gt;&lt;/li&gt;
&lt;li&gt;&lt;strong&gt;B：&lt;/strong&gt;やや難しめだが、&lt;strong&gt;意欲的に取り組んでほしい問題&lt;/strong&gt;&lt;/li&gt;
&lt;li&gt;&lt;strong&gt;C：&lt;/strong&gt;非常に難しく、&lt;strong&gt;合否には影響しない「捨て問題」&lt;/strong&gt;&lt;/li&gt;
&lt;/ul&gt;
&lt;p&gt;限られた試験時間の中で合格点を確実に取りにいくためには、&lt;/p&gt;
&lt;ul&gt;
&lt;li&gt;A問題：確実に取り切る&lt;/li&gt;
&lt;li&gt;B問題：時間配分を意識しながら部分点も含めて狙う&lt;/li&gt;
&lt;li&gt;C問題：深追いし過ぎず、他の問題に時間を回す&lt;/li&gt;
&lt;/ul&gt;
&lt;p&gt;といった戦略的な解き方が重要です。動画を参考にしながら、自分なりの「捨て方」「取り方」のバランスを身につけてください。&lt;/p&gt;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&lt;h2&gt;入試問題の攻略ポイント&lt;/h2&gt;
&lt;h3&gt;「私にとっての詩」──抽象表現はイコールの内容を探す&lt;/h3&gt;
&lt;p&gt;ある設問では、「私にとっての詩」＝「筆者にとっての詩」がどのようなものかが問われています。&lt;br /&gt;
このような設問では、まず&lt;/p&gt;
&lt;ul&gt;
&lt;li&gt;&lt;strong&gt;「私にとっての詩」＝「何を表しているのか」&lt;/strong&gt;&lt;/li&gt;
&lt;/ul&gt;
&lt;p&gt;という&lt;strong&gt;イコールの関係&lt;/strong&gt;を意識して読むことが大切です。&lt;/p&gt;
&lt;blockquote&gt;&lt;p&gt;設問内の傍線部分「そういう心持を詩に託することができよう」とあるので、&lt;br /&gt;
「心持を表すもの」を明らかにすれば、答えになります。&lt;/p&gt;&lt;/blockquote&gt;
&lt;p&gt;つまり、「心持（気持ち・思い）を託すことができるもの」という視点から、&lt;/p&gt;
&lt;ul&gt;
&lt;li&gt;詩がどのような役割をもつのか&lt;/li&gt;
&lt;li&gt;筆者にとって、詩がどんな存在になっているのか&lt;/li&gt;
&lt;/ul&gt;
&lt;p&gt;を本文中から探し、イコールの内容としてまとめていく必要があります。&lt;/p&gt;
&lt;h3&gt;傍線部の説明問題──全部を訳す必要はない&lt;/h3&gt;
&lt;p&gt;傍線部分に対して「どういうことですか」と問われている問題は、&lt;br /&gt;
&lt;strong&gt;傍線部の説明を求める問題&lt;/strong&gt;です。&lt;br /&gt;
この場合も基本は、&lt;/p&gt;
&lt;ul&gt;
&lt;li&gt;&lt;strong&gt;傍線部 ＝ 何か&lt;/strong&gt;を本文から探す&lt;/li&gt;
&lt;/ul&gt;
&lt;p&gt;という「イコール」の発想になります。&lt;/p&gt;
&lt;p&gt;ただし、注意すべきポイントは、&lt;/p&gt;
&lt;ul&gt;
&lt;li&gt;必ずしも&lt;strong&gt;傍線全体&lt;/strong&gt;がイコールである必要はない&lt;/li&gt;
&lt;li&gt;一部分のみがイコールとなっていれば、そこから答えを導けることが多い&lt;/li&gt;
&lt;/ul&gt;
&lt;p&gt;ということです。&lt;/p&gt;
&lt;blockquote&gt;&lt;p&gt;・傍線部分に対して「どういうことですか」と問われているため、傍線部分の説明を求められています。&lt;br /&gt;
そのため、傍線部分とイコールの内容を考えていきます。必ずしも傍線全体がイコールである必要はなく、一部分のみイコールであれば答えを導き出すことができます。&lt;/p&gt;&lt;/blockquote&gt;
&lt;p&gt;難しく感じるときは、傍線部をいくつかのかたまりに分解し、&lt;/p&gt;
&lt;ul&gt;
&lt;li&gt;「ここはたとえ（比喩）」&lt;/li&gt;
&lt;li&gt;「ここが言いたい中心部分」&lt;/li&gt;
&lt;/ul&gt;
&lt;p&gt;というように整理してから、「中心部分」を本文中の他の表現に言い換えるようにすると解きやすくなります。&lt;/p&gt;
&lt;h3&gt;指示語「こういう風」──何を指しているか特定する&lt;/h3&gt;
&lt;p&gt;大問二の問３は、選択肢が長く、一見すると難しく感じる問題です。&lt;br /&gt;
しかし実際には、&lt;br /&gt;
&lt;strong&gt;「こういう風」などの指示語が何を指しているか&lt;/strong&gt;さえ分かれば解けるパターンでもあります。&lt;/p&gt;
&lt;blockquote&gt;&lt;p&gt;選択肢が長い問題で難しく感じるかもしれませんが、大問二の問３は「こういう風」の内容を明らかにしてその内容がある選択肢を選ぶことができれば良いというパターンで、&lt;strong&gt;指示語の内容&lt;/strong&gt;が分かれば解けるという場合もあります。&lt;/p&gt;&lt;/blockquote&gt;
&lt;p&gt;指示語問題で意識したいポイントは次の通りです。&lt;/p&gt;
&lt;ul&gt;
&lt;li&gt;「こう」「そう」「そのように」などの指示語が出てきたら、&lt;strong&gt;直前数行を読み返す&lt;/strong&gt;&lt;/li&gt;
&lt;li&gt;「何について話している段落か」を先にざっくり押さえる&lt;/li&gt;
&lt;li&gt;指示語の内容を、自分の言葉で一度「地の文」に言い換えてみる&lt;/li&gt;
&lt;li&gt;そのうえで、選択肢の中から&lt;strong&gt;一番ズレが少ないもの&lt;/strong&gt;を選ぶ&lt;/li&gt;
&lt;/ul&gt;
&lt;p&gt;この「指示語の復元」に慣れておくと、選択肢が長くても焦らず処理できるようになります。&lt;/p&gt;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&lt;h2&gt;早稲田中2020国語で意識したいこと&lt;/h2&gt;
&lt;p&gt;早稲田中学校2020年の国語は、文章量・出題量は極端に多くない一方で、&lt;strong&gt;記述の質&lt;/strong&gt;が合否を分ける問題構成になっています。&lt;/p&gt;
&lt;ul&gt;
&lt;li&gt;25～30字・40～50字といった&lt;strong&gt;字数の狭い記述&lt;/strong&gt;で「必要な要素をしぼる力」が問われる&lt;/li&gt;
&lt;li&gt;物語文・論説文ともに、&lt;strong&gt;丁寧に読み、正確に情報をつかむ姿勢&lt;/strong&gt;が重要&lt;/li&gt;
&lt;li&gt;「私にとっての詩」のような抽象表現は、&lt;strong&gt;イコールの内容&lt;/strong&gt;を本文から探して答える&lt;/li&gt;
&lt;li&gt;傍線部の説明問題では、傍線全体ではなく&lt;strong&gt;中核部分&lt;/strong&gt;を言い換える意識を持つ&lt;/li&gt;
&lt;li&gt;「こういう風」などの指示語は、直前の内容を復元し、選択肢と照合していく&lt;/li&gt;
&lt;li&gt;A・B・Cと問題をレベル分けし、&lt;strong&gt;「落としてはいけない問題」から確実に得点する戦略&lt;/strong&gt;をもつ&lt;/li&gt;
&lt;/ul&gt;
&lt;p&gt;これらのポイントを押さえつつ、&lt;strong&gt;厳選解説動画&lt;/strong&gt;や全問解説Ver.を活用して過去問演習を重ねていくことで、早稲田中の国語に通用する読解力と記述力を着実に養うことができます。&lt;br /&gt;
ぜひ動画と併せて、本ページの内容を復習に役立ててください。&lt;/p&gt;
&lt;p&gt;&amp;nbsp;&lt;/p&gt;
&lt;p&gt;&amp;nbsp;&lt;/p&gt;
&lt;p&gt;&amp;nbsp;&lt;/p&gt;
&lt;p&gt;&lt;!-- [ /.socialSet ] --&gt;&lt;/p&gt;
&lt;div class="alert alert-primary p-3 mt-4" role="alert"&gt;
&lt;p class="mb-2"&gt;&lt;strong&gt;趣味の「読書」を続けている限り、合格の二文字は手に入りません。&lt;/strong&gt;&lt;/p&gt;
&lt;p class="mb-1"&gt;筆者の論理を無視した自分勝手な読み方が癖になってしまうと、記述での減点が止まらなくなり、入試本番の合計点に跳ね返る致命的な損失を招きます。&lt;/p&gt;
&lt;p class="mb-3"&gt;記述の精度が改善しないのは、一重に判断軸が定まらないことにあります。&lt;/p&gt;
&lt;div class="d-grid gap-2"&gt;&lt;a class="btn btn-primary btn-lg" href="https://dokkai-labo.tokyo/kobetsuonline01/"&gt;合格力を叩き込む個別指導の受講はこちら&lt;/a&gt;&lt;br /&gt;
&lt;a class="btn btn-outline-primary btn-lg" href="https://dokkai-labo.tokyo/blog/161214/"&gt;読解ラボの指導方針を詳しく知る&lt;/a&gt;&lt;/div&gt;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&lt;section class="veu_cta" id="veu_cta-21075"&gt;&lt;h1 class="cta_title"&gt;指導指針&lt;/h1&gt;&lt;div class="cta_body"&gt;&lt;div class="cta_body_image cta_body_image_right"&gt;&lt;a href="https://dokkai-labo.tokyo/ct/strategy/"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力向上と受験成功を重視し、効果的な学習法を提供することに焦点を当てています。独自のアプローチと専門知識に基づき、受験生の国語力を伸ばし、自信を持たせることを目指しています。&lt;/div&gt;&lt;div class="cta_body_link"&gt;&lt;a href="https://dokkai-labo.tokyo/ct/strategy/" class="btn btn-primary btn-block btn-lg" target="_blank"&gt;指導指針&lt;/a&gt;&lt;/div&gt;&lt;/div&gt;&lt;!-- [ /.vkExUnit_cta_body ] --&gt;&lt;/section&gt;			
------</t>
  </si>
  <si>
    <t>https://dokkai-labo.tokyo/blog/azabu2021/</t>
  </si>
  <si>
    <t>以下のページは不自然なワードを使用しています。
これらを適切に自然な言葉に置き換えて下さい。
なお、本文の装飾や構造は絶対に変えないでください。
【対象ページURL】
https://dokkai-labo.tokyo/blog/azabu2021/
【検出された不自然ワード】
（検出なし）
【本文】
------
&lt;p&gt;&lt;!-- ▼ここから：見出し構成（差し替え案） --&gt;&lt;/p&gt;
&lt;h2&gt;麻布中学校 国語対策｜2021（令和3年度）過去問で確認するポイント&lt;/h2&gt;
&lt;p&gt;令和3年度 麻布中学校の国語を題材に、本文根拠の拾い方と記述のまとめ方を、設問の種類ごとに整理します。&lt;/p&gt;
&lt;h2&gt;麻布中「国語」で点が伸びにくい場面&lt;/h2&gt;
&lt;ul&gt;
&lt;li&gt;傍線部の説明で、本文の言い換えがずれる&lt;/li&gt;
&lt;li&gt;長い表現を一文のまま追い、意味の区切りが曖昧になる&lt;/li&gt;
&lt;li&gt;人物の考えの違いで、両者の根拠が混ざる&lt;/li&gt;
&lt;/ul&gt;
&lt;h2&gt;麻布中学校 国語2021（令和3年度）の出題内容と特徴&lt;/h2&gt;
&lt;p&gt;令和3年度 麻布中学校中学入試（国語）の問題から、重要な設問を厳選して解説します。本文中のどこから根拠を拾うか、どのように意味のまとまりを整理して記述を組み立てるかなど、麻布中の国語に共通する考え方を確認しながら、読み方・書き方を整理していきます。&lt;/p&gt;
&lt;h2&gt;麻布中学校 国語の記述対策｜本文根拠を答案にまとめる考え方&lt;/h2&gt;
&lt;p&gt;麻布中の国語では、本文中の根拠を拾い、言い換えて記述答案に落とす力が得点差になります。ここでは、設問タイプ別に答案の作り方を整理します。&lt;/p&gt;
&lt;h3&gt;説明問題｜傍線部と同じ内容を本文から探して言い換える&lt;/h3&gt;
&lt;div class="rounded" style="background-color: lightblue; padding: 10px;"&gt;&lt;strong&gt;説明問題の基本&lt;/strong&gt;&lt;br /&gt;
「説明しなさい」という設問では、傍線部分と同じ内容を、本文を根拠にしながら言い換えます。&lt;br /&gt;
長い一文は、意味のかたまりごとに分けて考えると整理しやすくなります。&lt;/div&gt;
&lt;h3&gt;考え方の違い｜人物Aと人物Bの根拠を分けて対比でまとめる&lt;/h3&gt;
&lt;div class="rounded" style="background-color: lightblue; padding: 10px;"&gt;&lt;strong&gt;考え方&lt;/strong&gt;&lt;br /&gt;
・人物Aと人物B、それぞれの考えを本文から拾う。&lt;br /&gt;
・「Aは〜だが、Bは〜だ」の形でまとめる。&lt;/div&gt;
&lt;h2&gt;設問別解説｜意味のまとまりを分けて説明する（大問一 問六）&lt;/h2&gt;
&lt;p&gt;傍線７「彼の叫びが自分の叫びであるような気もした」の内容を説明させる問題です。&lt;/p&gt;
&lt;h3&gt;前半：彼の叫びとは何か（根拠はどこか）&lt;/h3&gt;
&lt;p&gt;傍線７の直前を読むと、少年がガゼルに対して本音をぶつける場面が描かれています。&lt;/p&gt;
&lt;h3&gt;後半：自分の叫びとはどんな気持ちか（言い換え）&lt;/h3&gt;
&lt;p&gt;「自分の叫びであるような気がした」という表現は、少年の言葉への強い共感を表しています。&lt;/p&gt;
&lt;h3&gt;記述としてまとめる（答案例）&lt;/h3&gt;
&lt;p&gt;&lt;strong&gt;少年がガゼルに向けて口にした「北海道に行きたい・学校に行きたくない」という思いに、自分も同じ気持ちだと感じたから。&lt;/strong&gt;&lt;/p&gt;
&lt;h2&gt;設問別解説｜人物の考え方の違いを述べる（大問一 問十）&lt;/h2&gt;
&lt;p&gt;少年の思いと女性の思いの違いを説明する問題です。&lt;/p&gt;
&lt;h3&gt;少年の考え：相手を尊重する&lt;/h3&gt;
&lt;p&gt;少年は、ガゼル本人の意思や幸せを第一に考えています。&lt;/p&gt;
&lt;h3&gt;女性の考え：自分の安心を優先する&lt;/h3&gt;
&lt;p&gt;女性は、ガゼルをそばにとどめておきたいという自分の思いを優先しています。&lt;/p&gt;
&lt;h3&gt;違いとしてまとめる（対比で整理）&lt;/h3&gt;
&lt;ul&gt;
&lt;li&gt;&lt;strong&gt;少年：&lt;/strong&gt;ガゼル本人の幸せを考え、行きたいなら行っていいと考えている。&lt;/li&gt;
&lt;li&gt;&lt;strong&gt;女性：&lt;/strong&gt;自分の安心や満足を優先し、ガゼルを引きとめようとしている。&lt;/li&gt;
&lt;/ul&gt;
&lt;h2&gt;麻布中学校 国語2021 解説動画｜要点と使い方&lt;/h2&gt;
&lt;p&gt;&lt;iframe title="麻布中学校・令和３年度厳選解説動画" src="https://www.youtube.com/embed/uwwktyJJYHg" width="560" height="315" frameborder="0" allowfullscreen="allowfullscreen"&gt;&lt;/iframe&gt;&lt;/p&gt;
&lt;h3&gt;動画で確認できること&lt;/h3&gt;
&lt;p&gt;令和３年度 麻布中学校の入試問題から、要点となる設問を扱っています。問題文・設問は各種WEBサイト等でご用意ください。&lt;/p&gt;
&lt;h2&gt;過去問の取り組み方｜「根拠の場所」を毎回そろえる&lt;/h2&gt;
&lt;p&gt;過去問演習の回し方の全体像は、&lt;a href="https://dokkai-labo.tokyo/blog/kokugo-kakomon/"&gt;過去問演習の全体像はこちら&lt;/a&gt;で整理しています。&lt;/p&gt;
&lt;h2&gt;まとめ｜麻布中 国語で求められる読み方と記述&lt;/h2&gt;
&lt;ul&gt;
&lt;li&gt;説明問題は、傍線部と同じ内容を本文から拾って言い換える。&lt;/li&gt;
&lt;li&gt;長い表現は、意味ごとに分けて整理する。&lt;/li&gt;
&lt;li&gt;人物の違いを問う問題は、両者の根拠を分けてから対比する。&lt;/li&gt;
&lt;li&gt;答えの根拠は本文中にある場所から取る。&lt;/li&gt;
&lt;/ul&gt;
&lt;section class="veu_cta" id="veu_cta-20529"&gt;&lt;h1 class="cta_title"&gt;講座案内：ハイレベル現代文～既存の現代文教育に対するアンチテーゼ～【大学受験】&lt;/h1&gt;&lt;div class="cta_body"&gt;&lt;div class="cta_body_txt image_no"&gt;本講座では、あくまでも受験指導の場であることを踏まえ、答えの出し方に特化した解説をご提供いたします。&lt;/div&gt;&lt;div class="cta_body_link"&gt;&lt;a href="https://dokkai-labo.tokyo/hilevel_lec_univ_online/" class="btn btn-primary btn-block btn-lg" target="_blank"&gt;【オンライン】ハイレベル現代文～既存の現代文教育に対するアンチテーゼ～【大学受験】&lt;/a&gt;&lt;/div&gt;&lt;/div&gt;&lt;!-- [ /.vkExUnit_cta_body ] --&gt;&lt;/section&gt;			
------</t>
  </si>
  <si>
    <t>https://dokkai-labo.tokyo/blog/chujutorisetsu/</t>
  </si>
  <si>
    <t>以下のページは不自然なワードを使用しています。
これらを適切に自然な言葉に置き換えて下さい。
なお、本文の装飾や構造は絶対に変えないでください。
【対象ページURL】
https://dokkai-labo.tokyo/blog/chujutorisetsu/
【検出された不自然ワード】
（検出なし）
【本文】
------
&lt;p&gt;いつも当塾ホームページをご覧いただき、ありがとうございます。代表の長島です。&lt;br data-start="64" data-end="67" /&gt;本日は、表題の件につきましてお知らせ申し上げます。&lt;/p&gt;
&lt;p&gt;&lt;a href="https://dokkai-labo.tokyo/publication/"&gt;出版の全体像はこちら&lt;/a&gt;&lt;/p&gt;
&lt;p&gt;2020年8月3日に、ごま書房新社より、私が執筆した「中学受験のトリセツ」が出版されました。&lt;/p&gt;
&lt;p&gt;中学受験において、保護者様の影響力は非常に大きなものです。&lt;br /&gt;
ですから、保護者様に向けて、正しい情報・正しい戦略を伝える本、つまり「中学受験についての取扱説明書=トリセツ」を企画しました。&lt;br /&gt;
本書によって、中学受験生の合格を勝ち取りましょう！&lt;/p&gt;
&lt;p&gt;書店もしくは下記オンラインショップなどで購入可能です。&lt;/p&gt;
&lt;p&gt;&lt;a href="https://www.amazon.co.jp/dp/4341087681?SubscriptionId=AKIAIBX3OSRN6HXD25SQ&amp;amp;tag=hnzk-22&amp;amp;linkCode=xm2&amp;amp;camp=2025&amp;amp;creative=165953&amp;amp;creativeASIN=4341087681" target="_blank" rel="noopener noreferrer"&gt;Amazon&lt;/a&gt;&lt;/p&gt;
&lt;p&gt;&lt;a href="https://books.rakuten.co.jp/search?sv=30&amp;amp;v=2&amp;amp;oid=000&amp;amp;f=A&amp;amp;g=001&amp;amp;p=0&amp;amp;s=0&amp;amp;e=0&amp;amp;sitem=9784341087685" target="_blank" rel="noopener noreferrer"&gt;楽天ブックス&lt;/a&gt;&lt;/p&gt;
&lt;p&gt;&lt;a href="https://www.kinokuniya.co.jp/f/dsg-01-9784341087685" target="_blank" rel="noopener noreferrer"&gt;KINOKUNIYA WEB STORE&lt;/a&gt;&lt;/p&gt;
&lt;p&gt;&lt;a href="https://honto.jp/netstore/pd-book_30433488.html" target="_blank" rel="noopener noreferrer"&gt;honto&lt;/a&gt;&lt;/p&gt;
&lt;p&gt;など&lt;/p&gt;
&lt;p&gt;&amp;nbsp;&lt;/p&gt;
&lt;p&gt;なお、本書の特徴を紹介した動画が、以下のURLからご視聴いただけます。&lt;/p&gt;
&lt;h2&gt;概要紹介&lt;/h2&gt;
&lt;p&gt;&lt;iframe title="中学受験のトリセツ～概要紹介～" width="1140" height="641" src="https://www.youtube.com/embed/RzZg0cDjpDw?feature=oembed&amp;#038;enablejsapi=1&amp;#038;origin=https://dokkai-labo.tokyo" frameborder="0" allow="accelerometer; autoplay; clipboard-write; encrypted-media; gyroscope; picture-in-picture; web-share" referrerpolicy="strict-origin-when-cross-origin" allowfullscreen&gt;&lt;/iframe&gt;&lt;/p&gt;
&lt;h2&gt;第１章～塾通いを始める時期と通うべき塾～&lt;/h2&gt;
&lt;p&gt;&lt;iframe title="中学受験のトリセツ～第１章～塾通いを始める時期と通うべき塾" width="1140" height="641" src="https://www.youtube.com/embed/satCLysZDKQ?feature=oembed&amp;#038;enablejsapi=1&amp;#038;origin=https://dokkai-labo.tokyo" frameborder="0" allow="accelerometer; autoplay; clipboard-write; encrypted-media; gyroscope; picture-in-picture; web-share" referrerpolicy="strict-origin-when-cross-origin" allowfullscreen&gt;&lt;/iframe&gt;&lt;/p&gt;
&lt;h2&gt;第２章～学習スケジュールの考え方～&lt;/h2&gt;
&lt;p&gt;&lt;iframe title="中学受験のトリセツ～第２章～学習スケジュールの考え方" width="1140" height="641" src="https://www.youtube.com/embed/SmEDnABQjlU?feature=oembed&amp;#038;enablejsapi=1&amp;#038;origin=https://dokkai-labo.tokyo" frameborder="0" allow="accelerometer; autoplay; clipboard-write; encrypted-media; gyroscope; picture-in-picture; web-share" referrerpolicy="strict-origin-when-cross-origin" allowfullscreen&gt;&lt;/iframe&gt;&lt;/p&gt;
&lt;h2&gt;第２章～学習スケジュール　各学年の注意点～&lt;/h2&gt;
&lt;p&gt;&lt;iframe loading="lazy" title="中学受験のトリセツ～第２章～学習スケジュール　各学年の注意点" width="1140" height="641" src="https://www.youtube.com/embed/-HxiAk_PKJs?feature=oembed&amp;#038;enablejsapi=1&amp;#038;origin=https://dokkai-labo.tokyo" frameborder="0" allow="accelerometer; autoplay; clipboard-write; encrypted-media; gyroscope; picture-in-picture; web-share" referrerpolicy="strict-origin-when-cross-origin" allowfullscreen&gt;&lt;/iframe&gt;&lt;/p&gt;
&lt;h2&gt;第６章～入試直前期の過ごし方～&lt;/h2&gt;
&lt;p&gt;&lt;iframe loading="lazy" title="中学受験のトリセツ～第６章～入試直前期の過ごし方" width="1140" height="641" src="https://www.youtube.com/embed/L8YOEPptPus?feature=oembed&amp;#038;enablejsapi=1&amp;#038;origin=https://dokkai-labo.tokyo" frameborder="0" allow="accelerometer; autoplay; clipboard-write; encrypted-media; gyroscope; picture-in-picture; web-share" referrerpolicy="strict-origin-when-cross-origin" allowfullscreen&gt;&lt;/iframe&gt;&lt;/p&gt;
&lt;h2&gt;小４算数&lt;/h2&gt;
&lt;p&gt;&lt;iframe loading="lazy" title="中学受験のトリセツ～小４算数～" width="1140" height="641" src="https://www.youtube.com/embed/o8W3JeuSAZU?feature=oembed&amp;#038;enablejsapi=1&amp;#038;origin=https://dokkai-labo.tokyo" frameborder="0" allow="accelerometer; autoplay; clipboard-write; encrypted-media; gyroscope; picture-in-picture; web-share" referrerpolicy="strict-origin-when-cross-origin" allowfullscreen&gt;&lt;/iframe&gt;&lt;/p&gt;
&lt;h2&gt;小５算数&lt;/h2&gt;
&lt;p&gt;&lt;iframe loading="lazy" title="中学受験のトリセツ～小５算数～" width="1140" height="641" src="https://www.youtube.com/embed/NcvTgD_4DQQ?feature=oembed&amp;#038;enablejsapi=1&amp;#038;origin=https://dokkai-labo.tokyo" frameborder="0" allow="accelerometer; autoplay; clipboard-write; encrypted-media; gyroscope; picture-in-picture; web-share" referrerpolicy="strict-origin-when-cross-origin" allowfullscreen&gt;&lt;/iframe&gt;&lt;/p&gt;
&lt;h2&gt;小５算数のまとめ&lt;/h2&gt;
&lt;p&gt;&lt;iframe loading="lazy" title="中学受験のトリセツ～小５算数のまとめ～" width="1140" height="641" src="https://www.youtube.com/embed/BztlfdIMhQc?feature=oembed&amp;#038;enablejsapi=1&amp;#038;origin=https://dokkai-labo.tokyo" frameborder="0" allow="accelerometer; autoplay; clipboard-write; encrypted-media; gyroscope; picture-in-picture; web-share" referrerpolicy="strict-origin-when-cross-origin" allowfullscreen&gt;&lt;/iframe&gt;&lt;/p&gt;
&lt;h2&gt;小５保護者の心得&lt;/h2&gt;
&lt;p&gt;&lt;iframe loading="lazy" title="中学受験のトリセツ～小５保護者の心得～" width="1140" height="641" src="https://www.youtube.com/embed/j1BleD5Qv6g?feature=oembed&amp;#038;enablejsapi=1&amp;#038;origin=https://dokkai-labo.tokyo" frameborder="0" allow="accelerometer; autoplay; clipboard-write; encrypted-media; gyroscope; picture-in-picture; web-share" referrerpolicy="strict-origin-when-cross-origin" allowfullscreen&gt;&lt;/iframe&gt;&lt;/p&gt;
&lt;h2&gt;小６前半算数&lt;/h2&gt;
&lt;p&gt;&lt;iframe loading="lazy" title="中学受験のトリセツ～小６前半算数～" width="1140" height="641" src="https://www.youtube.com/embed/bnM376oFwJA?feature=oembed&amp;#038;enablejsapi=1&amp;#038;origin=https://dokkai-labo.tokyo" frameborder="0" allow="accelerometer; autoplay; clipboard-write; encrypted-media; gyroscope; picture-in-picture; web-share" referrerpolicy="strict-origin-when-cross-origin" allowfullscreen&gt;&lt;/iframe&gt;&lt;/p&gt;
&lt;h2&gt;小６後半算数&lt;/h2&gt;
&lt;p&gt;&lt;iframe loading="lazy" title="中学受験のトリセツ～小６後半算数～" width="1140" height="641" src="https://www.youtube.com/embed/tPWGZ_VCWiA?start=1&amp;#038;feature=oembed&amp;#038;enablejsapi=1&amp;#038;origin=https://dokkai-labo.tokyo" frameborder="0" allow="accelerometer; autoplay; clipboard-write; encrypted-media; gyroscope; picture-in-picture; web-share" referrerpolicy="strict-origin-when-cross-origin" allowfullscreen&gt;&lt;/iframe&gt;&lt;/p&gt;
&lt;h2&gt;小６保護者の心得&lt;/h2&gt;
&lt;p&gt;&lt;iframe loading="lazy" title="中学受験のトリセツ～小６保護者の心得～" width="1140" height="641" src="https://www.youtube.com/embed/2OLALGgQ-Wo?feature=oembed&amp;#038;enablejsapi=1&amp;#038;origin=https://dokkai-labo.tokyo" frameborder="0" allow="accelerometer; autoplay; clipboard-write; encrypted-media; gyroscope; picture-in-picture; web-share" referrerpolicy="strict-origin-when-cross-origin" allowfullscreen&gt;&lt;/iframe&gt;&lt;/p&gt;
&lt;h2&gt;第８章～最新入試問題に見る受験国語の本質～&lt;/h2&gt;
&lt;p&gt;&lt;iframe loading="lazy" title="中学受験のトリセツ～第８章～最新入試問題に見る受験国語の本質" width="1140" height="641" src="https://www.youtube.com/embed/uz3m2SERP9w?feature=oembed&amp;#038;enablejsapi=1&amp;#038;origin=https://dokkai-labo.tokyo" frameborder="0" allow="accelerometer; autoplay; clipboard-write; encrypted-media; gyroscope; picture-in-picture; web-share" referrerpolicy="strict-origin-when-cross-origin" allowfullscreen&gt;&lt;/iframe&gt;&lt;/p&gt;
&lt;p&gt;&amp;nbsp;&lt;/p&gt;
&lt;p&gt;&lt;!-- [ /.socialSet ] --&gt;&lt;/p&gt;
&lt;section class="veu_cta" id="veu_cta-20531"&gt;&lt;h1 class="cta_title"&gt;講座案内：小５夏期体験講座&lt;/h1&gt;&lt;div class="cta_body"&gt;&lt;div class="cta_body_image cta_body_image_right"&gt;&lt;a href="https://dokkai-labo.tokyo/summer/" target="_blank"&gt;&lt;/a&gt;&lt;/div&gt;&lt;div class="cta_body_txt image_exist"&gt;「どうやったら国語の成績が伸びるのか分からない」生徒さんから
&lt;br /&gt;「2021年春の最難関校への受験に向けて、より高度な問題に早めに取り組んでおきたい」生徒さんまで、多くの小学生のチャレンジをお待ちしています！&lt;/div&gt;&lt;div class="cta_body_link"&gt;&lt;a href="https://dokkai-labo.tokyo/summer/" class="btn btn-primary btn-block btn-lg" target="_blank"&gt;小５夏期体験講座&lt;/a&gt;&lt;/div&gt;&lt;/div&gt;&lt;!--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blog%2Fchujutorisetsu%2F&amp;amp;t=%E4%B8%AD%E5%AD%A6%E5%8F%97%E9%A8%93%E3%81%AE%E3%83%88%E3%83%AA%E3%82%BB%E3%83%84%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blog%2Fchujutorisetsu%2F&amp;amp;text=%E4%B8%AD%E5%AD%A6%E5%8F%97%E9%A8%93%E3%81%AE%E3%83%88%E3%83%AA%E3%82%BB%E3%83%84%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4%B8%AD%E5%AD%A6%E5%8F%97%E9%A8%93%E3%81%AE%E3%83%88%E3%83%AA%E3%82%BB%E3%83%84%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blog%2Fchujutorisetsu%2F" target="_blank" &gt;&lt;span class="vk_icon_w_r_sns_bluesky icon_sns"&gt;&lt;/span&gt;&lt;span class="sns_txt"&gt;Bluesky&lt;/span&gt;&lt;/a&gt;&lt;/li&gt;&lt;li class="sb_copy sb_icon"&gt;&lt;button class="copy-button sb_icon_inner"data-clipboard-text="中学受験のトリセツ | 受験国語専門 読解ラボ東京 | 中学受験・大学受験対応の個別指導国語専門塾（オンライン・教室対応） https://dokkai-labo.tokyo/blog/chujutorisetsu/"&gt;&lt;span class="vk_icon_w_r_sns_copy icon_sns"&gt;&lt;i class="fas fa-copy"&gt;&lt;/i&gt;&lt;/span&gt;&lt;span class="sns_txt"&gt;Copy&lt;/span&gt;&lt;/button&gt;&lt;/li&gt;&lt;/ul&gt;&lt;/div&gt;&lt;!-- [ /.socialSet ] --&gt;			
------</t>
  </si>
  <si>
    <t>https://dokkai-labo.tokyo/blog/gakusyuuhou/</t>
  </si>
  <si>
    <t>以下のページは不自然なワードを使用しています。
これらを適切に自然な言葉に置き換えて下さい。
なお、本文の装飾や構造は絶対に変えないでください。
【対象ページURL】
https://dokkai-labo.tokyo/blog/gakusyuuhou/
【検出された不自然ワード】
（検出なし）
【本文】
------
&lt;p&gt;&lt;iframe title="YouTube video player" src="https://www.youtube.com/embed/IC07uVBudHE" width="560" height="315" frameborder="0" allowfullscreen="allowfullscreen"&gt;&lt;/iframe&gt;&lt;/p&gt;
&lt;p&gt;「国語が苦手すぎて、本当にどうしていいかわからない……」。&lt;br /&gt;
中学受験・高校受験を控えるご家庭で、最もよく聞かれるお悩みの一つです。&lt;br /&gt;
本ページでは、国語専門塾としての視点から、&lt;strong&gt;「国語を無理に得意科目にしようとしない」という現実的な戦略&lt;/strong&gt;と、&lt;strong&gt;日々の学習でできる具体的な対処法&lt;/strong&gt;を整理してお伝えします。&lt;br /&gt;
国語指導の考え方やサポート体制の全体像については、&lt;a href="https://dokkai-labo.tokyo/"&gt;国語専門塾のオンライン個別指導｜全体像はこちら&lt;/a&gt;もあわせてご覧ください。&lt;/p&gt;
&lt;blockquote&gt;&lt;p&gt;「国語が苦手だからといって、放置しておくわけにはいきません。&lt;br /&gt;
ただ、無理やり『得意科目』にしなくても、受験には十分に間に合います。」&lt;/p&gt;&lt;/blockquote&gt;
&lt;h2&gt;国語が苦手な受験生への基本戦略&lt;/h2&gt;
&lt;h3&gt;「国語を無理に得意科目にしなくていい」という発想&lt;/h3&gt;
&lt;p&gt;受験の最終目的は、&lt;strong&gt;志望校に合格すること&lt;/strong&gt;です。&lt;br /&gt;
すべての科目を満遍なく得意にすることが目的ではありません。&lt;/p&gt;
&lt;ul&gt;
&lt;li&gt;&lt;strong&gt;国語を合格最低点 −10点くらいでまとめる&lt;/strong&gt;&lt;/li&gt;
&lt;li&gt;その分を&lt;strong&gt;算数や他教科でカバーする&lt;/strong&gt;&lt;/li&gt;
&lt;/ul&gt;
&lt;p&gt;このように、&lt;span style="color: #0000ff;"&gt;「国語は大きく崩さない」「他教科で上乗せする」&lt;/span&gt;という戦略も、十分に成立します。&lt;/p&gt;
&lt;p&gt;大切なのは、&lt;/p&gt;
&lt;ul&gt;
&lt;li&gt;国語を捨てるのではなく、&lt;strong&gt;取りこぼしを最小限に抑える力をつけること&lt;/strong&gt;&lt;/li&gt;
&lt;li&gt;「全部を国語で取り返そう」と考えて、無理な期待やプレッシャーをかけすぎないこと&lt;/li&gt;
&lt;/ul&gt;
&lt;p&gt;現実的なラインを見据えたうえで、&lt;strong&gt;「最低限ここまでは取る」「その上は他教科でカバー」&lt;/strong&gt;という発想に切り替えるだけで、戦略は大きく変わります。得点計画をもう一段具体化して整理したい場合は、&lt;a href="https://dokkai-labo.tokyo/blog/hensachi/" target="_blank" rel="noopener"&gt;中学受験 国語の偏差値を上げる方法（語彙・設問処理・時間配分・記述の構成）&lt;/a&gt;もあわせて参照してください。&lt;/p&gt;
&lt;h2&gt;低学年・基礎段階での向き合い方&lt;/h2&gt;
&lt;blockquote&gt;&lt;p&gt;「基本的に、勉強は&lt;span style="color: #ff0000;"&gt;出来るから楽しい&lt;/span&gt;と思います。&lt;br /&gt;
苦手と言っていても、丸をもらえたらやっぱり嬉しいはずです。」&lt;/p&gt;&lt;/blockquote&gt;
&lt;p&gt;3・4年生など、いわゆる「低学年帯」のうちは、&lt;strong&gt;前向きな成功体験を積ませること&lt;/strong&gt;が何より大切です。&lt;/p&gt;
&lt;ul&gt;
&lt;li&gt;お子さまに&lt;strong&gt;フィットしたレベルの教材&lt;/strong&gt;をチョイスする&lt;/li&gt;
&lt;li&gt;きちんと&lt;strong&gt;丸をもらえる設問&lt;/strong&gt;から練習して、「やればできる」という感覚を育てる&lt;/li&gt;
&lt;li&gt;国語専門塾などで、&lt;strong&gt;その子に合う問題・分量をプロに選定してもらう&lt;/strong&gt;のも有効&lt;/li&gt;
&lt;/ul&gt;
&lt;p&gt;無理に難しい文章を読ませて「やっぱり国語は嫌い」となってしまうよりも、&lt;br /&gt;
&lt;strong&gt;「できた！」を積み重ねて、国語への拒否反応を小さくしておく&lt;/strong&gt;ことが、低学年期の重要な目的です。低学年〜中受初期の「読解の土台づくり」を家庭で進めるプロセスは、&lt;a href="https://dokkai-labo.tokyo/col_blog/kokugo-foundation/" target="_blank" rel="noopener"&gt;自宅でできる読解の“土台づくり”低学年 中受初期の国語準備&lt;/a&gt;で具体化しています。&lt;/p&gt;
&lt;h2&gt;一般的な対処法の見直し&lt;/h2&gt;
&lt;h3&gt;読書量と国語の点数は、意外と相関が薄い&lt;/h3&gt;
&lt;p&gt;「国語が苦手なら、とにかく本を読め」というアプローチは、よく耳にします。&lt;br /&gt;
しかし、&lt;strong&gt;読書量＝国語の点数&lt;/strong&gt;とは言い切れません。&lt;/p&gt;
&lt;blockquote&gt;&lt;p&gt;「私たちの読書では、理解が及ばないところは読み飛ばしています。&lt;br /&gt;
納得できるところだけ拾って、『この筆者には賛成できないな』などと考えながら読んでいる。&lt;br /&gt;
入試国語は、まさにその『普段読み飛ばしているところ』に棒線を引き、解釈を聞いてきます。」&lt;/p&gt;&lt;/blockquote&gt;
&lt;p&gt;この構造からも、&lt;/p&gt;
&lt;ul&gt;
&lt;li&gt;趣味としての読書は大歓迎&lt;/li&gt;
&lt;li&gt;しかし&lt;strong&gt;受験対策としては「読書量」より「問題演習」&lt;/strong&gt;の方がはるかに重要&lt;/li&gt;
&lt;/ul&gt;
&lt;p&gt;と言えます。&lt;br /&gt;
もちろん、読書を重ねることで「読み飛ばす幅」が少しずつ狭まる効果はありますが、&lt;span style="color: #ff0000;"&gt;テストで点数を上げる」という意味では、効果は限定的&lt;/span&gt;です。&lt;/p&gt;
&lt;p&gt;&lt;strong&gt;結論：国語の点数を上げたいなら、読書よりも「国語の問題をたくさん解く」ほうが対策として有効&lt;/strong&gt;です。&lt;/p&gt;
&lt;h3&gt;「漢字だけやる」は前提としては正しいが、それだけでは足りない&lt;/h3&gt;
&lt;p&gt;「文章が読めないから、とりあえず漢字だけやる」というアプローチも、よくあります。&lt;/p&gt;
&lt;ul&gt;
&lt;li&gt;漢字は最低限の得点源になる（例：100点中10点が漢字）&lt;/li&gt;
&lt;li&gt;合格ラインが60点前後だとすると、&lt;strong&gt;その10点は60点のうちの約1/6&lt;/strong&gt;を占める大きな得点源&lt;/li&gt;
&lt;/ul&gt;
&lt;p&gt;その意味で、&lt;strong&gt;漢字の学習は前提として非常に大切&lt;/strong&gt;です。ただし、&lt;/p&gt;
&lt;ul&gt;
&lt;li&gt;漢字だけで読解問題が解けるようになるわけではない&lt;/li&gt;
&lt;li&gt;読解も&lt;strong&gt;やれば伸びる&lt;/strong&gt;し、&lt;span style="color: #0000ff;"&gt;「棒線を説明しろと言われたら言い換えを探す」「気持ちを考えるときは棒線の理由を探す」&lt;/span&gt;など、方法論が存在する&lt;/li&gt;
&lt;li&gt;その方法論を&lt;span style="color: #0000ff;"&gt;「使いこなす訓練」&lt;/span&gt;をすることで、初めて読解力として定着する&lt;/li&gt;
&lt;/ul&gt;
&lt;blockquote&gt;&lt;p&gt;「理屈を知るだけではダメで、&lt;span style="color: #0000ff;"&gt;それを使いこなす訓練が必要&lt;/span&gt;です。&lt;br /&gt;
量が必要なのにその量をやっていなくて、『もうダメだ』と決めてしまうケースも多いと感じます。」&lt;/p&gt;&lt;/blockquote&gt;
&lt;p&gt;&lt;strong&gt;漢字はやる・読解もやる・そして「量」をこなす&lt;/strong&gt;。&lt;br /&gt;
この三つをそろえて初めて、「国語はどうせ伸びない」という思い込みから抜け出せます。焦りや不安が強くなり、学習が止まってしまう場合の改善方法は、&lt;a href="https://dokkai-labo.tokyo/col_blog/fuan-aseri-shikouteishi/" target="_blank" rel="noopener"&gt;読解とメンタルケア（不安・焦り・思考停止の扱い方）&lt;/a&gt;でも整理しています。&lt;/p&gt;
&lt;h2&gt;語彙力との付き合い方&lt;/h2&gt;
&lt;p&gt;「まず語彙力を増やさないと……」と心配される保護者の方も多いですが、語彙については冷静に整理しておく必要があります。&lt;/p&gt;
&lt;h3&gt;漢字が分かれば、語彙はかなりカバーできる&lt;/h3&gt;
&lt;p&gt;語彙力の土台は、やはり&lt;strong&gt;漢字&lt;/strong&gt;です。&lt;/p&gt;
&lt;ul&gt;
&lt;li&gt;漢字自体がどんな意味を持つか理解しておく&lt;/li&gt;
&lt;li&gt;初めて見る熟語でも、&lt;strong&gt;構成する漢字の意味を手がかりに意味を推測できる&lt;/strong&gt;&lt;/li&gt;
&lt;/ul&gt;
&lt;p&gt;このように、&lt;span style="color: #0000ff;"&gt;漢字の学習にきちんと取り組むことで、語彙力のかなりの部分をカバー&lt;/span&gt;することができます。&lt;/p&gt;
&lt;h3&gt;「気持ち言葉」は授業の中で定着させる&lt;/h3&gt;
&lt;p&gt;「気持ちを表す言葉を徹底して覚えさせなきゃ」と考えるケースもありますが、実際には、&lt;/p&gt;
&lt;ul&gt;
&lt;li&gt;「うれしい」「恥ずかしい」などは、12年も生きていれば自然と知っている言葉が&lt;strong&gt;7～8割&lt;/strong&gt;&lt;/li&gt;
&lt;li&gt;残りの2～3割の、やや特殊な言葉（例：「後ろめたい」など）は、授業の中で&lt;strong&gt;繰り返し扱う定番ワード&lt;/strong&gt;&lt;/li&gt;
&lt;/ul&gt;
&lt;p&gt;授業現場では、子どもたちが「後ろめたい」をやたらと使ってみたくなるほど、&lt;br /&gt;
こうした「耳慣れないけれど頻出の気持ち言葉」は、自然と繰り返し練習することになります。&lt;/p&gt;
&lt;p&gt;そのため、&lt;strong&gt;殊更に「気持ち言葉」を意識して覚え込ませる必要は薄い&lt;/strong&gt;と考えています。&lt;br /&gt;
それよりも、&lt;/p&gt;
&lt;ul&gt;
&lt;li&gt;漢字の意味と熟語の理解&lt;/li&gt;
&lt;li&gt;設問に対する&lt;strong&gt;解き方のアプローチ&lt;/strong&gt;&lt;/li&gt;
&lt;/ul&gt;
&lt;p&gt;をしっかり身につけることに、時間とエネルギーを使う方が効率的です。&lt;/p&gt;
&lt;h2&gt;国語を苦手にしないための具体的な学習法&lt;/h2&gt;
&lt;p&gt;ここからは、国語を「苦手」と感じないための、より実践的な学習方法を整理していきます。学習全体の組み立て（何を優先し、どれくらい回すか）を先に押さえたい場合は、&lt;a href="https://dokkai-labo.tokyo/blog/benkyouhou/" target="_blank" rel="noopener"&gt;中学入試を目指すための国語勉強法&lt;/a&gt;もあわせて参照してください。&lt;/p&gt;
&lt;h3&gt;① 会話を増やす：話す力＝国語力の土台&lt;/h3&gt;
&lt;p&gt;身近な大人、特に親御さんとの会話を増やすことで、&lt;strong&gt;自分の気持ち・考えを伝える力&lt;/strong&gt;や&lt;strong&gt;語彙力&lt;/strong&gt;を日常的に養えます。&lt;/p&gt;
&lt;ul&gt;
&lt;li&gt;日常の出来事について、できるだけ具体的な言葉で話す&lt;/li&gt;
&lt;li&gt;「なぜそう思ったの？」「どうしてそう感じたの？」と問いかけて、&lt;strong&gt;順序立てて話す練習&lt;/strong&gt;をする&lt;/li&gt;
&lt;/ul&gt;
&lt;p&gt;会話の中で、さまざまな言葉を覚え、正しく使い、順序立てて話すことで、&lt;br /&gt;
&lt;strong&gt;自然と「会話力＝国語力の土台」&lt;/strong&gt;が鍛えられていきます。&lt;/p&gt;
&lt;h3&gt;② 読む習慣をつくる：短時間＆短い文章から&lt;/h3&gt;
&lt;p&gt;国語の苦手克服には、やはり&lt;strong&gt;文章に触れる時間&lt;/strong&gt;が必要です。とはいえ、&lt;/p&gt;
&lt;ul&gt;
&lt;li&gt;もともと読書が苦手&lt;/li&gt;
&lt;li&gt;本を読みたがらない&lt;/li&gt;
&lt;/ul&gt;
&lt;p&gt;というケースが多いのも事実です。&lt;/p&gt;
&lt;ul&gt;
&lt;li&gt;&lt;strong&gt;短時間で読める文章&lt;/strong&gt;（短編・コラム・教材の短い文章など）から始める&lt;/li&gt;
&lt;li&gt;いきなり厚い本を渡すのではなく、&lt;strong&gt;活字に触れるハードルを低く&lt;/strong&gt;しておく&lt;/li&gt;
&lt;li&gt;親の読み聞かせはとても有効. &lt;strong&gt;本人が興味を持った本&lt;/strong&gt;を一緒に楽しむことがポイント&lt;/li&gt;
&lt;/ul&gt;
&lt;p&gt;読み聞かせの際には、&lt;/p&gt;
&lt;ul&gt;
&lt;li&gt;親がその本に興味を持ち、登場人物や内容についていくつか質問する&lt;/li&gt;
&lt;li&gt;それに答える中で、自然と&lt;strong&gt;会話力＋読解力&lt;/strong&gt;が育っていく&lt;/li&gt;
&lt;/ul&gt;
&lt;h3&gt;③ 文章をイメージする：音読＋絵にする&lt;/h3&gt;
&lt;p&gt;国語が苦手な子には、&lt;strong&gt;「文字は追えているけれど、内容が頭に入っていない」&lt;/strong&gt;というケースがよくあります。&lt;/p&gt;
&lt;ul&gt;
&lt;li&gt;黙読ではなく、まずは&lt;span style="color: #ff0000;"&gt;音読&lt;/span&gt;をする&lt;/li&gt;
&lt;li&gt;目だけでなく耳からも情報を入れて、&lt;strong&gt;視覚＋聴覚の両方で内容を捉える&lt;/strong&gt;&lt;/li&gt;
&lt;li&gt;読んだ内容を、実際に&lt;strong&gt;絵に描いてみる&lt;/strong&gt;（情景・人物の表情など）&lt;/li&gt;
&lt;/ul&gt;
&lt;p&gt;最初は絵にしないとイメージしづらくても、&lt;br /&gt;
慣れてくると、絵を描かなくても&lt;strong&gt;頭の中で情景が浮かぶようになっていきます&lt;/strong&gt;。&lt;br /&gt;
&lt;span style="color: #0000ff;"&gt;文章をイメージする力を養うことが、読解力のベース&lt;/span&gt;になります。&lt;/p&gt;
&lt;h3&gt;④ 漢字・語彙をコツコツ積み上げる&lt;/h3&gt;
&lt;p&gt;分からない漢字が多いと、それだけで「内容が理解できない」と感じてしまい、&lt;br /&gt;
&lt;strong&gt;国語＝苦手教科&lt;/strong&gt;という印象が定着してしまいます。&lt;/p&gt;
&lt;ul&gt;
&lt;li&gt;分からない漢字が出たら、まず&lt;strong&gt;前後の文脈から意味を推測&lt;/strong&gt;してみる&lt;/li&gt;
&lt;li&gt;そのうえで、辞書や解説で答え合わせをして、正しい意味を覚える&lt;/li&gt;
&lt;li&gt;&lt;span style="color: #0000ff;"&gt;漢字はコツコツと繰り返し学習し、定着させる&lt;/span&gt;&lt;/li&gt;
&lt;/ul&gt;
&lt;p&gt;漢字は中学受験だけでなく、高校受験・大学受験でも必要になる、もっとも息の長い知識です。&lt;br /&gt;
漢字が分かり、その漢字を含む&lt;strong&gt;熟語の意味も分かる&lt;/strong&gt;ようになると、&lt;/p&gt;
&lt;ul&gt;
&lt;li&gt;語彙力が増える&lt;/li&gt;
&lt;li&gt;文章が読みやすくなる&lt;/li&gt;
&lt;li&gt;結果として&lt;strong&gt;読解力が高まる&lt;/strong&gt;&lt;/li&gt;
&lt;/ul&gt;
&lt;p&gt;&lt;span style="color: #ff0000;"&gt;語彙力が増えると文章が読みやすくなり、読解力を高めることができるので、そのための第一歩として漢字の学習を日々行う&lt;/span&gt;ことがとても大切です。&lt;/p&gt;
&lt;h3&gt;⑤ 解き方（答え方）のパターンをマスターする&lt;/h3&gt;
&lt;p&gt;国語の問題は、「何を聞かれているか」によって、&lt;strong&gt;解答のパターン&lt;/strong&gt;がかなり決まっています。&lt;/p&gt;
&lt;ul&gt;
&lt;li&gt;「どういうことですか。」→「〜ということ。」&lt;/li&gt;
&lt;li&gt;「理由を述べなさい。」→「〜から。」&lt;/li&gt;
&lt;li&gt;字数指定・字数制限・抜き出しなど、提示された条件を厳守する&lt;/li&gt;
&lt;/ul&gt;
&lt;p&gt;これらの&lt;strong&gt;「文末の形式」「条件の守り方」&lt;/strong&gt;を意識するだけで、&lt;br /&gt;
&lt;strong&gt;設問に対する答え方が整い、得点アップにつながるケースが少なくありません。&lt;/strong&gt;&lt;br /&gt;
まずは、&lt;strong&gt;設問で問われている内容と、解答のパターン&lt;/strong&gt;を丁寧にそろえることを意識してみてください。&lt;/p&gt;
&lt;h3&gt;⑥ 本文の内容を答える＆根拠を言えるようにする&lt;/h3&gt;
&lt;p&gt;「あなたの意見を述べなさい。」と明示されていない限り、&lt;br /&gt;
&lt;strong&gt;国語の問題は、本文に書かれている内容を答えます。&lt;/strong&gt;&lt;/p&gt;
&lt;ul&gt;
&lt;li&gt;読み手がその文章を読んで「どう感じたか」は、基本的に採点には関係がない&lt;/li&gt;
&lt;li&gt;記述でも選択でも、常に&lt;strong&gt;「本文のどこを根拠にしたのか」&lt;/strong&gt;を言えるようにする&lt;/li&gt;
&lt;/ul&gt;
&lt;p&gt;&lt;span style="color: #0000ff;"&gt;本文の内容に沿った答えを書き、根拠も提示できるようになると、国語の苦手はかなり克服できた&lt;/span&gt;といえます。&lt;/p&gt;
&lt;h3&gt;⑦ 記述はとにかく何か書く：部分点を取りにいく&lt;/h3&gt;
&lt;p&gt;国語が苦手な子に多いのが、&lt;strong&gt;記述問題を白紙のまま出してしまう&lt;/strong&gt;ことです。&lt;/p&gt;
&lt;ul&gt;
&lt;li&gt;記述問題には&lt;strong&gt;部分点&lt;/strong&gt;がある&lt;/li&gt;
&lt;li&gt;本文の内容を意識し、解答パターンに沿って書けば、何も書かないより確実に点が入る&lt;/li&gt;
&lt;/ul&gt;
&lt;p&gt;&lt;strong&gt;「とにかく何か書く・空欄を作らない」&lt;/strong&gt;という意識を持つことが、国語の点数を底上げするうえで非常に重要です。&lt;/p&gt;
&lt;h2&gt;読解力・記述力を伸ばすために&lt;/h2&gt;
&lt;p&gt;読解力・記述力は、&lt;strong&gt;一夜漬けで身につくものではありません&lt;/strong&gt;。&lt;br /&gt;
&lt;span style="color: #0000ff;"&gt;繰り返し・毎日の習慣&lt;/span&gt;の中で、少しずつ積み上がっていく力です。&lt;/p&gt;
&lt;ul&gt;
&lt;li&gt;日々の会話で、考えを言葉にする練習をする&lt;/li&gt;
&lt;li&gt;短い文章からでよいので、活字に触れる習慣をつくる&lt;/li&gt;
&lt;li&gt;漢字・語彙・解答パターンを、少しずつ・何度も練習する&lt;/li&gt;
&lt;li&gt;問題演習を通じて、「やり方を知っている」状態から「使いこなせる」状態へ&lt;/li&gt;
&lt;/ul&gt;
&lt;p&gt;この積み重ねを続けていけば、理系・文系を問わず、&lt;br /&gt;
&lt;strong&gt;国語を「苦手」と感じることは少なくなっていきます。&lt;/strong&gt;&lt;br /&gt;
中学受験・高校受験・大学受験、どの段階でも同じことが言えます。&lt;/p&gt;
&lt;p&gt;自宅で行っていただきたいことと並行して、当塾では、&lt;/p&gt;
&lt;ul&gt;
&lt;li&gt;たくさんの問題を解きながら、正しい方法論を習得する&lt;strong&gt;「読解演習道場」&lt;/strong&gt;&lt;/li&gt;
&lt;li&gt;漢字を覚えながら、正確な思考回路を学ぶ&lt;strong&gt;「読解演習講座」&lt;/strong&gt;&lt;/li&gt;
&lt;/ul&gt;
&lt;p&gt;を開講しています。&lt;br /&gt;
詳細は&lt;a href="https://dokkai-labo.tokyo/bootcamp/" target="_blank" rel="noopener noreferrer"&gt;読解演習道場／読解演習講座（講座案内）&lt;/a&gt;をご覧ください。&lt;br /&gt;
生徒さんのご参加をお待ちしております。&lt;/p&gt;
&lt;h2&gt;まとめ：国語が苦手な子への現実的なロードマップ&lt;/h2&gt;
&lt;ul&gt;
&lt;li&gt;&lt;strong&gt;目的は「志望校合格」&lt;/strong&gt;であり、国語を無理に得意科目にしなくてもよい&lt;/li&gt;
&lt;li&gt;国語は&lt;strong&gt;合格最低点 −10点程度&lt;/strong&gt;を目標にし、その分を他教科でカバーする戦略も立派な選択肢&lt;/li&gt;
&lt;li&gt;低学年のうちは、&lt;strong&gt;「できる」→「楽しい」→「前向きに取り組める」&lt;/strong&gt;という流れを作るのが最優先&lt;/li&gt;
&lt;li&gt;読書量とテストの点は別物。&lt;strong&gt;読書より「問題演習」と「解き方の訓練」を重視&lt;/strong&gt;する&lt;/li&gt;
&lt;li&gt;漢字は&lt;strong&gt;前提となる重要な得点源&lt;/strong&gt;。ただし漢字だけではなく、読解と方法論もセットで鍛える&lt;/li&gt;
&lt;li&gt;語彙は漢字＋熟語の理解でかなりカバー可能。気持ち言葉は授業の中で定番ワードとして定着させる&lt;/li&gt;
&lt;li&gt;会話・音読・イメージ・漢字・解答パターン・根拠を意識した回答・記述で「何か書く」ことを習慣にする&lt;/li&gt;
&lt;li&gt;読解力・記述力は、&lt;strong&gt;毎日の小さな積み重ね&lt;/strong&gt;と&lt;strong&gt;問題演習の量&lt;/strong&gt;で着実に育つ&lt;/li&gt;
&lt;/ul&gt;
&lt;p&gt;「国語が苦手だから無理」と決めつけてしまう前に、&lt;br /&gt;
ここで紹介した&lt;strong&gt;現実的な戦略と具体的な学習法&lt;/strong&gt;を、ぜひ一つずつ試してみてください。&lt;/p&gt;
&lt;div class="alert alert-primary p-3 mt-4" role="alert"&gt;
&lt;p class="mb-2"&gt;&lt;strong&gt;間違った学習習慣を放置し続けることは、志望校への不合格に直結する行為です。&lt;/strong&gt;&lt;/p&gt;
&lt;p class="mb-1"&gt;自己流の誤った読解法が染み付いてしまうと、入試本番で致命的な減点を招き、最終的な合計点に跳ね返る取り返しのつかない打撃となります。&lt;/p&gt;
&lt;p class="mb-3"&gt;国語の成績が伸び悩む本質的な理由は、一重に解答を導き出す判断軸の不明確さにあります。&lt;/p&gt;
&lt;div class="d-grid gap-2"&gt;&lt;a class="btn btn-primary btn-lg" href="https://dokkai-labo.tokyo/kobetsuonline01/"&gt;合格力を身につける個別指導の受講はこちら&lt;/a&gt;&lt;br /&gt;
&lt;a class="btn btn-outline-primary btn-lg" href="https://dokkai-labo.tokyo/blog/161214/"&gt;読解ラボの指導方針を詳しく知る&lt;/a&gt;&lt;/div&gt;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&lt;section id="veu_cta-20326" class="veu_cta"&gt;
&lt;div class="cta_body"&gt;
&lt;div class="cta_body_link"&gt;&lt;/div&gt;
&lt;/div&gt;
&lt;/section&gt;
&lt;section class="veu_cta" id="veu_cta-20523"&gt;&lt;h1 class="cta_title"&gt;講座案内：【オンライン】完全１対１個別指導【中学受験】&lt;/h1&gt;&lt;div class="cta_body"&gt;&lt;div class="cta_body_image cta_body_image_right"&gt;&lt;a href="https://dokkai-labo.tokyo/kobetsuonline01/" target="_blank"&gt;&lt;/a&gt;&lt;/div&gt;&lt;div class="cta_body_txt image_exist"&gt;当塾で開講中の中学受験対策１対１個別指導講座をオンラインで受講可能です。教室で受ける授業さながらの授業を、個別指導オンラインでも再現しております。&lt;/div&gt;&lt;div class="cta_body_link"&gt;&lt;a href="https://dokkai-labo.tokyo/kobetsuonline01/" class="btn btn-primary btn-block btn-lg" target="_blank"&gt;【オンライン】完全１対１個別指導【中学受験】&lt;/a&gt;&lt;/div&gt;&lt;/div&gt;&lt;!-- [ /.vkExUnit_cta_body ] --&gt;&lt;/section&gt;			
------</t>
  </si>
  <si>
    <t>https://dokkai-labo.tokyo/blog/jyoshigakuin2021/</t>
  </si>
  <si>
    <t>以下のページは不自然なワードを使用しています。
これらを適切に自然な言葉に置き換えて下さい。
なお、本文の装飾や構造は絶対に変えないでください。
【対象ページURL】
https://dokkai-labo.tokyo/blog/jyoshigakuin2021/
【検出された不自然ワード】
（検出なし）
【本文】
------
&lt;h2 class="title style-scope ytd-video-primary-info-renderer"&gt;女子学院中学校・令和３年度厳選解説動画&lt;/h2&gt;
&lt;p&gt;過去問演習を「何回やるか／どこまで繰り返すか／類題演習をいつ挟むか」まで含めた全体像は、&lt;a href="https://dokkai-labo.tokyo/blog/kokugo-kakomon/"&gt;過去問演習の全体像はこちら&lt;/a&gt;で整理しています。&lt;/p&gt;
&lt;p&gt;令和３年度 女子学院中学校の入試国語から、重要な設問をピックアップし、解き方の&lt;strong&gt;決まり&lt;/strong&gt;とともに解説します。傍線部の内容をどのように言い換えればよいか、本文中のどこから根拠を拾えばよいかを丁寧に整理していますので、女子学院志望の受験生はもちろん、「記述・選択肢問題の読み解き方」を身につけたい方にも役立つ内容です。&lt;/p&gt;
&lt;div style="margin: 20px 0; text-align: center;"&gt;&lt;iframe title="女子学院中学校・令和３年度厳選解説動画" src="https://www.youtube.com/embed/ufz3FWHL558" width="560" height="315" frameborder="0" allowfullscreen="allowfullscreen"&gt;&lt;/iframe&gt;&lt;/div&gt;
&lt;p&gt;令和３年度　女子学院中学校の入試より、厳選した問題とその解説をお届けします。&lt;/p&gt;
&lt;h2&gt;解説&lt;/h2&gt;
&lt;h3&gt;大問一　問三「製氷を行う」の意味を説明する問題&lt;/h3&gt;
&lt;p&gt;傍線③「製氷を行う」について、その内容を説明させる問題です。ここでは、傍線部と&lt;strong&gt;イコールの内容&lt;/strong&gt;を本文中から探し、適切な言い換え表現にまとめていきます。&lt;/p&gt;
&lt;div class="rounded" style="background-color: lightblue; padding: 10px;"&gt;&lt;strong&gt;【ポイント】説明を求められている問題の基本方針&lt;/strong&gt;&lt;br /&gt;
・「～とはどういうことか」「～について説明せよ」と問われたら、&lt;br /&gt;
→ 傍線部分と&lt;strong&gt;イコールの内容&lt;/strong&gt;を本文中から探して答える。&lt;br /&gt;
・本文の直前・直後にヒントがあることが多いので、まずそこを丁寧に確認する。&lt;/div&gt;
&lt;h3&gt;① 傍線部を記号化して整理する&lt;/h3&gt;
&lt;p&gt;まずは、傍線部を記号で置き換えて考えます。&lt;/p&gt;
&lt;ul&gt;
&lt;li&gt;「製氷を行う」を&lt;strong&gt;X&lt;/strong&gt;と置く。&lt;/li&gt;
&lt;/ul&gt;
&lt;p&gt;次に、「X＝何か」という形で、本文中の対応箇所を探します。&lt;/p&gt;
&lt;ul&gt;
&lt;li&gt;本文より：&lt;br /&gt;
「製氷を行い～つるつるにしてくれる。」&lt;/li&gt;
&lt;/ul&gt;
&lt;p&gt;ここから、&lt;/p&gt;
&lt;ul&gt;
&lt;li&gt;&lt;strong&gt;X＝「凹凸ができたリンクの表面を、氷上車でつるつるにすること。」&lt;/strong&gt;&lt;/li&gt;
&lt;/ul&gt;
&lt;p&gt;とわかります。したがって、&lt;/p&gt;
&lt;p&gt;&lt;strong&gt;【答えのイメージ】&lt;/strong&gt;&lt;br /&gt;
「製氷を行う」とは、凹凸ができたリンクの表面を、氷上車でつるつるにすることである。&lt;/p&gt;
&lt;p&gt;という内容でまとめれば、設問の要求に沿った説明になります。&lt;/p&gt;
&lt;h3&gt;大問二　問七「二次的な風景」の具体例を選ぶ問題&lt;/h3&gt;
&lt;p&gt;傍線⑥「二次的な風景」の具体例として適切な選択肢を選ばせる問題です。ここでも、まずは傍線部と&lt;strong&gt;ほぼイコールの内容&lt;/strong&gt;を本文中から探し、そのうえで選択肢と照合していきます。&lt;/p&gt;
&lt;div class="rounded" style="background-color: lightblue; padding: 10px;"&gt;&lt;strong&gt;【ポイント】具体例を問う問題の基本方針&lt;/strong&gt;&lt;br /&gt;
・「具体例を選べ」「具体的にはどういうことか」と問われたら、&lt;br /&gt;
→ 傍線部と&lt;strong&gt;ほぼイコールの内容&lt;/strong&gt;を先に本文から特定する。&lt;br /&gt;
・そのうえで、「本文の内容と同じことを言っている選択肢」を選ぶ。&lt;br /&gt;
・必要に応じて、&lt;strong&gt;三段論法&lt;/strong&gt;（A＝X、X＝Y ⇒ A＝Y）を使って論理的に整理する。&lt;/div&gt;
&lt;h3&gt;① 傍線⑥の意味を本文から特定する&lt;/h3&gt;
&lt;ul&gt;
&lt;li&gt;傍線⑥の直前より：&lt;br /&gt;
「人が豊かな自然といって指差す～人間が作り出した二次的な風景で」&lt;/li&gt;
&lt;/ul&gt;
&lt;p&gt;ここから、&lt;/p&gt;
&lt;ul&gt;
&lt;li&gt;傍線⑥「二次的な風景」＝ &lt;strong&gt;人間が作った風景（X）&lt;/strong&gt;&lt;/li&gt;
&lt;/ul&gt;
&lt;p&gt;と整理できます。&lt;/p&gt;
&lt;h3&gt;② さらに具体的な例を本文から拾う&lt;/h3&gt;
&lt;ul&gt;
&lt;li&gt;傍線㋐の前後「自然保護～考えていい。」&lt;/li&gt;
&lt;li&gt;傍線㋒の前後「かつて～牧草地に変わり」&lt;/li&gt;
&lt;/ul&gt;
&lt;p&gt;これらの記述から、&lt;/p&gt;
&lt;ul&gt;
&lt;li&gt;田畑・牧草地 ＝ &lt;strong&gt;人間が作り変えた風景（Y）&lt;/strong&gt;&lt;/li&gt;
&lt;/ul&gt;
&lt;p&gt;と分かります。&lt;/p&gt;
&lt;h3&gt;③ 三段論法で整理する&lt;/h3&gt;
&lt;ul&gt;
&lt;li&gt;傍線⑥ ＝ X（人間が作った風景）&lt;/li&gt;
&lt;li&gt;X とほぼ ＝ Y（田畑・牧草地）&lt;/li&gt;
&lt;/ul&gt;
&lt;p&gt;したがって、&lt;/p&gt;
&lt;ul&gt;
&lt;li&gt;傍線⑥「二次的な風景」とほぼイコールの具体例は&lt;strong&gt;田畑・牧草地&lt;/strong&gt;となる。&lt;/li&gt;
&lt;/ul&gt;
&lt;p&gt;よって、選択肢のうち、&lt;/p&gt;
&lt;ul&gt;
&lt;li&gt;&lt;strong&gt;イ（田畑）&lt;/strong&gt;&lt;/li&gt;
&lt;li&gt;&lt;strong&gt;エ（牧草地）&lt;/strong&gt;&lt;/li&gt;
&lt;/ul&gt;
&lt;p&gt;が答えとなります。&lt;/p&gt;
&lt;p&gt;このように、&lt;/p&gt;
&lt;ul&gt;
&lt;li&gt;「傍線部（A）＝本文中の言い換え（X）」&lt;/li&gt;
&lt;li&gt;「X＝選択肢の内容（Y）」&lt;/li&gt;
&lt;/ul&gt;
&lt;p&gt;という形で整理し、&lt;strong&gt;A＝Y&lt;/strong&gt;と結びつけていく考え方を&lt;strong&gt;三段論法&lt;/strong&gt;と呼びます。入試国語では定番の解き方なので、意識して使えるようにしておきましょう。&lt;/p&gt;
&lt;h2&gt;まとめ：女子学院中の記述・選択問題で押さえたいポイント&lt;/h2&gt;
&lt;ul&gt;
&lt;li&gt;「説明せよ」と問われたら、傍線部と&lt;strong&gt;イコールの内容&lt;/strong&gt;を本文から探す。&lt;/li&gt;
&lt;li&gt;具体例を問われたら、まず傍線部と&lt;strong&gt;ほぼ同じ意味の表現&lt;/strong&gt;を本文で特定してから選択肢を絞る。&lt;/li&gt;
&lt;li&gt;&lt;strong&gt;三段論法（A＝X、X＝Y ⇒ A＝Y）&lt;/strong&gt;を使うと、答えとのつながりがクリアになる。&lt;/li&gt;
&lt;li&gt;女子学院レベルの問題でも、「傍線部の言い換え」「本文中の根拠探し」の&lt;strong&gt;決まり&lt;/strong&gt;を身につければ、安定して得点を積み重ねることができる。&lt;/li&gt;
&lt;/ul&gt;
&lt;p&gt;こうした解き方の&lt;strong&gt;決まり&lt;/strong&gt;を普段の演習から意識して練習することで、本番の入試でも落ち着いて根拠を探し、論理的に答案を組み立てられるようになります。女子学院を目指す方はもちろん、難関校の記述問題対策として、ぜひ繰り返し復習してみてください。&lt;/p&gt;
&lt;p&gt;&lt;!-- [ /.socialSet ] --&gt;&lt;/p&gt;
&lt;div class="alert alert-primary p-3 mt-4" role="alert"&gt;
&lt;p class="mb-2"&gt;&lt;strong&gt;女子学院の圧倒的な設問数に対し、記述の「自己流」を続ければ不合格は決まります。&lt;/strong&gt;&lt;/p&gt;
&lt;p class="mb-1"&gt;設問の核を外した解答が&lt;strong&gt;癖として定着&lt;/strong&gt;すると、本番での容赦ない減点が重なり、合格を分ける合計点に跳ね返る致命的な不利益を被ります。&lt;/p&gt;
&lt;p class="mb-3"&gt;短時間で正解を導き出せない本質的な要因は、一重に採点基準のズレにあります。&lt;/p&gt;
&lt;div class="d-grid gap-2"&gt;&lt;a class="btn btn-primary btn-lg" href="https://dokkai-labo.tokyo/kobetsuonline01/"&gt;合格力を叩き込む個別指導の受講はこちら&lt;/a&gt;&lt;br /&gt;
&lt;a class="btn btn-outline-primary btn-lg" href="https://dokkai-labo.tokyo/blog/161214/"&gt;読解ラボの指導方針を詳しく知る&lt;/a&gt;&lt;/div&gt;
&lt;hr class="my-3" /&gt;
&lt;div class="d-flex flex-column gap-1"&gt;&lt;a href="https://dokkai-labo.tokyo/contact/"&gt;体験授業・入塾相談の予約フォーム&lt;/a&gt;&lt;br /&gt;
&lt;a href="https://dokkai-labo.tokyo/profile/"&gt;代表講師プロフィールと指導実績&lt;/a&gt;&lt;br /&gt;
&lt;a href="https://dokkai-labo.tokyo/access/"&gt;教室へのアクセス・所在地&lt;/a&gt;&lt;br /&gt;
&lt;a href="https://dokkai-labo.tokyo/blog/"&gt;中学受験国語の攻略コラム一覧&lt;/a&gt;&lt;/div&gt;
&lt;/div&gt;
&lt;section id="veu_cta-20530" class="veu_cta"&gt;
&lt;div class="cta_body"&gt;
&lt;div class="cta_body_link"&gt;&lt;/div&gt;
&lt;/div&gt;
&lt;p&gt;&lt;!-- [ /.vkExUnit_cta_body ] --&gt;&lt;/p&gt;
&lt;/section&gt;
&lt;section class="veu_cta" id="veu_cta-20530"&gt;&lt;h1 class="cta_title"&gt;講座案内：【２回完結】文法速習講座【中学受験】&lt;/h1&gt;&lt;div class="cta_body"&gt;&lt;div class="cta_body_image cta_body_image_right"&gt;&lt;a href="https://dokkai-labo.tokyo/grammer/" target="_blank"&gt;&lt;/a&gt;&lt;/div&gt;&lt;div class="cta_body_txt image_exist"&gt;文法事項をマスターできるというだけではなく、受講者のモチベーションや読解力の向上に寄与できる講座となっております。&lt;/div&gt;&lt;div class="cta_body_link"&gt;&lt;a href="https://dokkai-labo.tokyo/grammer/" class="btn btn-primary btn-block btn-lg" target="_blank"&gt;【２回完結】文法速習講座【中学受験】&lt;/a&gt;&lt;/div&gt;&lt;/div&gt;&lt;!-- [ /.vkExUnit_cta_body ] --&gt;&lt;/section&gt;			
------</t>
  </si>
  <si>
    <t>https://dokkai-labo.tokyo/blog/kaizyou2021/</t>
  </si>
  <si>
    <t>以下のページは不自然なワードを使用しています。
これらを適切に自然な言葉に置き換えて下さい。
なお、本文の装飾や構造は絶対に変えないでください。
【対象ページURL】
https://dokkai-labo.tokyo/blog/kaizyou2021/
【検出された不自然ワード】
（検出なし）
【本文】
------
&lt;h2&gt;海城中学校・令和３年度 国語 厳選解説&lt;/h2&gt;
&lt;p&gt;このページでは、&lt;strong&gt;海城中学校・令和３年度入試&lt;/strong&gt;の国語から、代表的な２問を取り上げて解説します。実際の問題文を題材に、&lt;/p&gt;
&lt;ul&gt;
&lt;li&gt;記述問題で「何を書けばよいか」を整理する考え方&lt;/li&gt;
&lt;li&gt;選択問題で「どの選択肢を選べばよいか」を見極める流れ&lt;/li&gt;
&lt;/ul&gt;
&lt;p&gt;を確認していきます。海城中を志望している受験生はもちろん、&lt;strong&gt;記述力・読解力を鍛えたい中学受験生全般&lt;/strong&gt;の参考になる内容です。&lt;/p&gt;
&lt;p&gt;まずは、全体の流れや解説の雰囲気をつかむために、以下の解説動画もあわせてご覧ください。&lt;/p&gt;
&lt;p&gt;過去問演習の「何年分・何回・どの順番で回すか」まで含めた全体像は、&lt;a href="https://dokkai-labo.tokyo/blog/kokugo-kakomon/"&gt;過去問演習の全体像はこちら&lt;/a&gt;で整理しています。&lt;/p&gt;
&lt;h2&gt;最初に押さえる：２問で伸びやすい２点&lt;/h2&gt;
&lt;p&gt;海城中（２０２１）の２問は、&lt;strong&gt;記述は「二つの内容にふれる」指定&lt;/strong&gt;、&lt;strong&gt;選択は「以前→今」の変化&lt;/strong&gt;が中心です。先に下のメモだけ作ってから解説に入ると、復習が早く回ります。&lt;/p&gt;
&lt;div style="border: 1px solid #d9d9d9; border-left: 6px solid #2196F3; background: #f7fbff; padding: 12px 14px; margin: 12px 0 18px;"&gt;
&lt;h3 style="margin: 0 0 10px;"&gt;記述（二要素指定）：要素２つ→一文にまとめる&lt;/h3&gt;
&lt;div style="background: #fff; border: 1px dashed #b7d6ff; padding: 10px 12px; margin: 0 0 10px;"&gt;
&lt;p style="margin: 0;"&gt;①要素１（本文根拠）：＿＿＿＿＿＿＿＿＿＿＿＿&lt;br /&gt;
②要素２（本文根拠）：＿＿＿＿＿＿＿＿＿＿＿＿&lt;br /&gt;
③まとめの一文（「〜と気づいた」など設問語に合わせる）：＿＿＿＿＿＿＿＿＿＿＿＿&lt;/p&gt;
&lt;/div&gt;
&lt;h3 style="margin: 12px 0 10px;"&gt;選択（以前→今）：変化を一言で言えるか&lt;/h3&gt;
&lt;div style="background: #fff; border: 1px dashed #b7d6ff; padding: 10px 12px; margin: 0;"&gt;
&lt;p style="margin: 0;"&gt;以前：＿＿＿＿＿＿＿＿＿＿＿＿&lt;br /&gt;
今（これから）：＿＿＿＿＿＿＿＿＿＿＿＿&lt;br /&gt;
変化の一言：＿＿＿＿＿＿＿＿＿＿＿＿&lt;/p&gt;
&lt;/div&gt;
&lt;p style="margin: 10px 0 0;"&gt;このメモが埋まると、解説で聞いた内容が「自分の言葉」で残りやすくなります。&lt;/p&gt;
&lt;/div&gt;
&lt;h3&gt;海城中学校・令和３年度 厳選解説動画&lt;/h3&gt;
&lt;p&gt;海城中学校・令和３年度の入試より、厳選した問題とその解説をお届けします。&lt;/p&gt;
&lt;p&gt;&lt;a href="https://youtu.be/Zu1x92tqUpk" target="_blank" rel="noopener noreferrer"&gt;https://youtu.be/Zu1x92tqUpk&lt;/a&gt;&lt;/p&gt;
&lt;h2&gt;海城中2021国語の過去問復習で、このページをどう使うか&lt;/h2&gt;
&lt;p&gt;このページは、&lt;strong&gt;海城中学2021国語の全問解説&lt;/strong&gt;ではなく、&lt;strong&gt;代表的な２問を使って読み方・書き方を学ぶ解説&lt;/strong&gt;です。海城中の国語過去問に取り組むときに、次のような場面で使うと効果が出やすくなります。&lt;/p&gt;
&lt;ul&gt;
&lt;li&gt;&lt;strong&gt;記述問題：&lt;/strong&gt;本文根拠は拾えているのに、答案が短すぎる／要素が足りない&lt;/li&gt;
&lt;li&gt;&lt;strong&gt;選択問題：&lt;/strong&gt;なんとなく選んでしまい、言い換えの一致を見落としやすい&lt;/li&gt;
&lt;li&gt;&lt;strong&gt;復習：&lt;/strong&gt;正誤の確認だけで終わり、次の年度に学びがつながりにくい&lt;/li&gt;
&lt;/ul&gt;
&lt;h3&gt;海城中の国語で見ておきたい観点（このページで確認できる内容）&lt;/h3&gt;
&lt;ul&gt;
&lt;li&gt;&lt;strong&gt;記述：&lt;/strong&gt;設問に「二つの内容」などの指定があるとき、要素数をそろえて一文でまとめる&lt;/li&gt;
&lt;li&gt;&lt;strong&gt;選択：&lt;/strong&gt;「以前→今（これから）」の対比をつかみ、変化を短く言い直してから選ぶ&lt;/li&gt;
&lt;li&gt;&lt;strong&gt;共通：&lt;/strong&gt;傍線部だけで決めず、前後の文脈まで見て根拠を置く&lt;/li&gt;
&lt;/ul&gt;
&lt;div style="border: 1px solid #e5e5e5; border-left: 6px solid #9C27B0; background: #fbf7ff; padding: 12px 14px; margin: 12px 0 18px;"&gt;
&lt;h3 style="margin: 0 0 10px;"&gt;海城志望向け：動画＋本文の見方（復習メモの残し方）&lt;/h3&gt;
&lt;ol style="margin: 0; padding-left: 18px;"&gt;
&lt;li&gt;先に自分で解き、記述は「要素数指定」、選択は「対比・変化」に印をつける&lt;/li&gt;
&lt;li&gt;動画と本文で、本文根拠の置き場と言い換え方を確認する&lt;/li&gt;
&lt;li&gt;記述は「要素１・要素２・まとめの一文」、選択は「以前・今・変化の一言」をメモに残す&lt;/li&gt;
&lt;li&gt;次の年度の過去問でも同じ見方を試し、再現できるかを確かめる&lt;/li&gt;
&lt;/ol&gt;
&lt;/div&gt;
&lt;hr /&gt;
&lt;h2&gt;大問一・問十「僕が得た気づき」を説明する記述問題&lt;/h2&gt;
&lt;h3&gt;設問のポイント&lt;/h3&gt;
&lt;p&gt;大問一・問十は、&lt;/p&gt;
&lt;blockquote&gt;&lt;p&gt;「僕が得た気づきについて、二つの内容にふれながら説明せよ」&lt;/p&gt;&lt;/blockquote&gt;
&lt;p&gt;という記述問題です。ここで重要なのは、&lt;/p&gt;
&lt;ul&gt;
&lt;li&gt;&lt;strong&gt;「説明せよ」＝傍線やキーワードとイコールの内容を書く&lt;/strong&gt;&lt;/li&gt;
&lt;li&gt;&lt;strong&gt;今回は「二つの内容」にふれる必要がある（＝二要素構成）&lt;/strong&gt;&lt;/li&gt;
&lt;/ul&gt;
&lt;p&gt;という点です。&lt;/p&gt;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&lt;h3&gt;解き方の基本：イコールの内容を本文から探す&lt;/h3&gt;
&lt;p&gt;まず、「僕が得た気づき（Ｘ）」と&lt;strong&gt;イコールの内容&lt;/strong&gt;を、本文から拾っていきます。&lt;/p&gt;
&lt;ul&gt;
&lt;li&gt;本文の一部&lt;br /&gt;
「わかってもらえるわけがない、どうして勝手にそう思いこんでいたんだろう」より&lt;strong&gt;【自分のことを分かってくれる人がいるはずないと決めつけていた】&lt;/strong&gt;&lt;/li&gt;
&lt;li&gt;本文の一部&lt;br /&gt;
「それから、明日～知ろうともしなかった。」より&lt;strong&gt;【周りのことを知らず、知ろうともしなかった】&lt;/strong&gt;&lt;/li&gt;
&lt;/ul&gt;
&lt;p&gt;この２つが、「僕が得た気づき」を構成する&lt;strong&gt;二つの要素&lt;/strong&gt;になります。&lt;/p&gt;
&lt;h3&gt;答案のまとめ方&lt;/h3&gt;
&lt;p&gt;あとは、本文から拾った二つの要素を、ひとまとまりの文章として組み立てます。&lt;/p&gt;
&lt;blockquote&gt;&lt;p&gt;&lt;strong&gt;【自分のことをわかってくれる人がいるはずがないと決めつけていて、さらに、人のことをよく知らず、知ろうともしなかったことに気づいた】&lt;/strong&gt;&lt;/p&gt;&lt;/blockquote&gt;
&lt;p&gt;といった形で、&lt;/p&gt;
&lt;ul&gt;
&lt;li&gt;①「自分を分かってくれる人はいない」と決めつけていたこと&lt;/li&gt;
&lt;li&gt;② 周りのことを知らず、知ろうともしなかったこと&lt;/li&gt;
&lt;/ul&gt;
&lt;p&gt;という&lt;strong&gt;二要素をきちんと含める&lt;/strong&gt;ことが、この設問の最重要ポイントです。&lt;/p&gt;
&lt;div style="border: 1px solid #e5e5e5; border-left: 6px solid #4CAF50; background: #f7fff9; padding: 12px 14px; margin: 12px 0 18px;"&gt;
&lt;h3 style="margin: 0 0 10px;"&gt;確認メモ：二要素の抜き出しが薄いとき&lt;/h3&gt;
&lt;ul style="margin: 0; padding-left: 18px;"&gt;
&lt;li&gt;要素１と要素２が、同じ意味の言い直しになっていないか&lt;/li&gt;
&lt;li&gt;どちらも本文の同じ一文だけに頼っていないか（別の一文も拾えるか）&lt;/li&gt;
&lt;li&gt;最後の一文が、設問語（気づき／説明）と自然につながっているか&lt;/li&gt;
&lt;/ul&gt;
&lt;/div&gt;
&lt;h3&gt;この問題から学べること&lt;/h3&gt;
&lt;ul&gt;
&lt;li&gt;「説明せよ」と言われたら、&lt;strong&gt;本文中からイコールの内容を探す&lt;/strong&gt;。&lt;/li&gt;
&lt;li&gt;「二つ」「三つ」など要素数が指定されている場合は、&lt;strong&gt;その数だけ本文から要素を抜き出し、漏れなくまとめる&lt;/strong&gt;。&lt;/li&gt;
&lt;li&gt;「気づき」「考え」など抽象的な言葉でも、&lt;strong&gt;本文の具体的な言い回しに必ず根拠がある&lt;/strong&gt;。&lt;/li&gt;
&lt;/ul&gt;
&lt;hr /&gt;
&lt;h2&gt;大問二・問五「リーダー像」の変化を問う選択問題&lt;/h2&gt;
&lt;h3&gt;設問のポイント&lt;/h3&gt;
&lt;p&gt;大問二・問五は、&lt;/p&gt;
&lt;blockquote&gt;&lt;p&gt;傍線部について正しい内容を述べている選択肢を選ぶ問題&lt;/p&gt;&lt;/blockquote&gt;
&lt;p&gt;です。本文では、&lt;/p&gt;
&lt;ul&gt;
&lt;li&gt;これまでは「強い」リーダーが発言力を高めてきた&lt;/li&gt;
&lt;li&gt;しかし、これからは別のタイプのリーダーが求められるのではないか&lt;/li&gt;
&lt;/ul&gt;
&lt;p&gt;という流れで論が展開されています。&lt;/p&gt;
&lt;h3&gt;本文の要点整理：リーダー像の変化&lt;/h3&gt;
&lt;p&gt;傍線部の前後を丁寧に読むと、筆者の主張は次のようにまとめられます。&lt;/p&gt;
&lt;ul&gt;
&lt;li&gt;&lt;strong&gt;これまで：&lt;/strong&gt;自分の強さを前面に出し、人々を一方的に引っ張っていく「強いリーダー」が求められていた。&lt;/li&gt;
&lt;li&gt;&lt;strong&gt;これから：&lt;/strong&gt;人々と深いところでつながることのできる「弱いリーダー」が求められつつある。&lt;/li&gt;
&lt;/ul&gt;
&lt;p&gt;つまり、この問題で押さえるべきは、&lt;/p&gt;
&lt;ul&gt;
&lt;li&gt;&lt;strong&gt;「リーダー像がどう変化しているか」&lt;/strong&gt;&lt;/li&gt;
&lt;li&gt;&lt;strong&gt;「強いリーダー」の否定と、「弱いリーダー」の肯定&lt;/strong&gt;&lt;/li&gt;
&lt;/ul&gt;
&lt;p&gt;という二点です。&lt;/p&gt;
&lt;div style="border: 1px solid #e5e5e5; border-left: 6px solid #FF9800; background: #fffaf2; padding: 12px 14px; margin: 12px 0 18px;"&gt;
&lt;h3 style="margin: 0 0 10px;"&gt;選択のチェック：以前→今が一言で言えないとき&lt;/h3&gt;
&lt;ul style="margin: 0; padding-left: 18px;"&gt;
&lt;li&gt;「以前」と「今（これから）」の文が、どこで切り替わっているか&lt;/li&gt;
&lt;li&gt;以前側を否定する表現（しかし／一方で など）を拾えているか&lt;/li&gt;
&lt;li&gt;今側のキーワード（弱さ／つながり など）を短い言葉で言い直せるか&lt;/li&gt;
&lt;/ul&gt;
&lt;/div&gt;
&lt;h3&gt;正しい選択肢の見つけ方&lt;/h3&gt;
&lt;p&gt;上の要点に対応している選択肢が正解になります。本文の内容と照らし合わせると、&lt;/p&gt;
&lt;blockquote&gt;&lt;p&gt;&lt;strong&gt;ア：コロナ禍によって、リーダーにふさわしい人は、自分の強さを誇示して人々を一方的に引っ張る人ではなく、自分の心の中にある弱さを進んで見せることで社会の中に連帯を実現しようとする人になったということ&lt;/strong&gt;&lt;/p&gt;&lt;/blockquote&gt;
&lt;p&gt;が、&lt;/p&gt;
&lt;ul&gt;
&lt;li&gt;従来の「強いリーダー」から&lt;/li&gt;
&lt;li&gt;弱さを見せることで人々とつながる「弱いリーダー」へ&lt;/li&gt;
&lt;/ul&gt;
&lt;p&gt;という本文の主張を&lt;strong&gt;最も的確に言い換えている選択肢&lt;/strong&gt;であり、正解となります。&lt;/p&gt;
&lt;h3&gt;この問題から学べること&lt;/h3&gt;
&lt;ul&gt;
&lt;li&gt;選択問題は、&lt;strong&gt;本文の要約・言い換えとして妥当か&lt;/strong&gt;を判断する問題。&lt;/li&gt;
&lt;li&gt;特に、&lt;strong&gt;「以前」と「今（これから）」の比較・変化&lt;/strong&gt;を示す文章では、「前後の対比」を意識して読む。&lt;/li&gt;
&lt;li&gt;傍線部だけでなく、&lt;strong&gt;その前後の文脈を押さえた上で選択肢を検討する&lt;/strong&gt;ことが重要。&lt;/li&gt;
&lt;/ul&gt;
&lt;hr /&gt;
&lt;h2&gt;まとめ：海城中の記述・選択問題から学べる記述力アップのコツ&lt;/h2&gt;
&lt;p&gt;海城中学校・令和３年度の２問を通じて、入試国語で求められる力は、決して「センス」だけではないことが分かります。&lt;/p&gt;
&lt;h3&gt;今回のポイントの整理&lt;/h3&gt;
&lt;ul&gt;
&lt;li&gt;&lt;strong&gt;「説明せよ」＝本文中のイコールの内容を探して書く。&lt;/strong&gt;&lt;/li&gt;
&lt;li&gt;要素数（「二つ」「三つ」など）が指定されている場合は、&lt;strong&gt;その分だけ本文から要素を抜き出し、漏れなくまとめる。&lt;/strong&gt;&lt;/li&gt;
&lt;li&gt;選択問題では、&lt;strong&gt;本文の主張や変化（以前→今）を正しく要約している選択肢&lt;/strong&gt;を選ぶ。&lt;/li&gt;
&lt;li&gt;傍線部だけでなく、&lt;strong&gt;前後の文脈を読むこと&lt;/strong&gt;が、正しい判断につながる。&lt;/li&gt;
&lt;/ul&gt;
&lt;p&gt;どちらの問題にも共通しているのは、&lt;/p&gt;
&lt;ul&gt;
&lt;li&gt;本文のどこに答えのヒントがあるかを探す&lt;/li&gt;
&lt;li&gt;それを&lt;strong&gt;言い換え・要約&lt;/strong&gt;という形で答案に落とし込む&lt;/li&gt;
&lt;/ul&gt;
&lt;p&gt;というプロセスです。&lt;/p&gt;
&lt;p&gt;海城中を目指す受験生の方は、この&lt;strong&gt;「本文から根拠を拾って組み立てる」&lt;/strong&gt;練習を、過去問演習や日々のテキスト学習の中で意識してみてください。記述問題・選択問題の両方で、安定して得点できるようになっていくはずで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&lt;p&gt;&lt;!-- [ /.socialSet ] --&gt;&lt;/p&gt;
&lt;section class="veu_cta" id="veu_cta-20530"&gt;&lt;h1 class="cta_title"&gt;講座案内：【２回完結】文法速習講座【中学受験】&lt;/h1&gt;&lt;div class="cta_body"&gt;&lt;div class="cta_body_image cta_body_image_right"&gt;&lt;a href="https://dokkai-labo.tokyo/grammer/" target="_blank"&gt;&lt;/a&gt;&lt;/div&gt;&lt;div class="cta_body_txt image_exist"&gt;文法事項をマスターできるというだけではなく、受講者のモチベーションや読解力の向上に寄与できる講座となっております。&lt;/div&gt;&lt;div class="cta_body_link"&gt;&lt;a href="https://dokkai-labo.tokyo/grammer/" class="btn btn-primary btn-block btn-lg" target="_blank"&gt;【２回完結】文法速習講座【中学受験】&lt;/a&gt;&lt;/div&gt;&lt;/div&gt;&lt;!-- [ /.vkExUnit_cta_body ] --&gt;&lt;/section&gt;			
------</t>
  </si>
  <si>
    <t>https://dokkai-labo.tokyo/blog/keiougizyuku2021/</t>
  </si>
  <si>
    <t>以下のページは不自然なワードを使用しています。
これらを適切に自然な言葉に置き換えて下さい。
なお、本文の装飾や構造は絶対に変えないでください。
【対象ページURL】
https://dokkai-labo.tokyo/blog/keiougizyuku2021/
【検出された不自然ワード】
（検出なし）
【本文】
------
&lt;h2&gt;慶應義塾中等部2021 国語の解説動画&lt;/h2&gt;
&lt;p&gt;&lt;iframe title="慶應義塾中等部・令和３年度【読解ラボ東京の過去問解説】" src="https://www.youtube.com/embed/Dgng4zr-W7M?feature=oembed&amp;amp;enablejsapi=1&amp;amp;origin=https://dokkai-labo.tokyo" width="1140" height="641" frameborder="0" allowfullscreen="allowfullscreen"&gt;&lt;/iframe&gt;&lt;/p&gt;
&lt;p&gt;令和３年度 慶應義塾中等部の入試より、厳選した問題とその解説をお届けします。&lt;/p&gt;
&lt;p&gt;過去問演習を「何回繰り返すか／類題演習とどの順で組むか」まで含めた全体像は、&lt;a href="https://dokkai-labo.tokyo/blog/kokugo-kakomon/"&gt;過去問演習の全体像はこちら&lt;/a&gt;で整理しています。&lt;/p&gt;
&lt;h2&gt;大問一：心情説明の選択問題（背景と出来事で整理）&lt;/h2&gt;
&lt;h3&gt;問九：傍線部の説明に当たる選択肢を選ぶ&lt;/h3&gt;
&lt;p&gt;傍線について説明したものとして正しい選択肢を答える問題です。&lt;/p&gt;
&lt;div class="rounded" style="background-color: lightblue; padding: 10px;"&gt;登場人物の気持ちを考えるときは背景・出来事と整理して答えを導いていきます。&lt;/div&gt;
&lt;p&gt;傍線Fの５行後&lt;br /&gt;
・「デートとかやめてくれよな~勘弁」&lt;br /&gt;
・それは~僕を守るそれだった。&lt;br /&gt;
より、背景【森本のことを好きではないと言ったが、それは本音ではない】ということが分かります。&lt;/p&gt;
&lt;p&gt;傍線部の直前&lt;br /&gt;
・「だって、ゴンちゃんは~最大の自由じゃない」&lt;br /&gt;
より、出来事【人間も犬のように正直になれたらいいねと言った】であると分かります。&lt;/p&gt;
&lt;p&gt;背景・出来事より、【中川の言葉が本音ではないことを見抜いている】ことが分かります。選択肢の中からこれにあたるものを選びます。&lt;/p&gt;
&lt;p&gt;以上より、選択肢３が答えとなります。&lt;/p&gt;
&lt;h2&gt;大問二：本文一致の選択問題（消去法で決める）&lt;/h2&gt;
&lt;h3&gt;問四：「北里柴三郎」に関する本文一致を選ぶ&lt;/h3&gt;
&lt;p&gt;「北里柴三郎」について本文中に書かれている内容と合致するものを選ぶ問題です。&lt;/p&gt;
&lt;p&gt;・そのテルモは~実は北里柴三郎であった。より、３が答えになります。この問題は消去法を用いて答えを導いていきます。&lt;/p&gt;
&lt;div class="rounded" style="background-color: lightblue; padding: 10px;"&gt;消去法で解く問題は、句読点のあるところにスラッシュを打って区切り、部分部分であっているかどうかを確認していくことが消去法のコツです。&lt;/div&gt;
&lt;p&gt;&lt;!-- [ /.socialSet ] --&gt;&lt;/p&gt;
&lt;h2&gt;慶應中等部の国語｜選択問題で点を落とす原因（よくあるミス）&lt;/h2&gt;
&lt;ul&gt;
&lt;li&gt;&lt;strong&gt;根拠を1か所に絞れず&lt;/strong&gt;、雰囲気で選ぶ&lt;/li&gt;
&lt;li&gt;選択肢の一部が合っているだけで&lt;strong&gt;全体一致&lt;/strong&gt;と勘違いする&lt;/li&gt;
&lt;li&gt;心情問題で、出来事は追えているのに&lt;strong&gt;背景（本音/建前・関係性）&lt;/strong&gt;が抜ける&lt;/li&gt;
&lt;li&gt;本文一致で「言い過ぎ」「条件の抜け」「主語のズレ」を見落とす&lt;/li&gt;
&lt;/ul&gt;
&lt;h2&gt;心情説明の選択問題｜背景・出来事・反応でそろえる流れ&lt;/h2&gt;
&lt;p&gt;心情は感想ではなく、本文上の要素をそろえると安定します。&lt;/p&gt;
&lt;ol&gt;
&lt;li&gt;&lt;strong&gt;出来事&lt;/strong&gt;：何が起きたか（直前直後の事実）&lt;/li&gt;
&lt;li&gt;&lt;strong&gt;背景&lt;/strong&gt;：関係性／本音と建前／前提（本文の前の段落も含む）&lt;/li&gt;
&lt;li&gt;&lt;strong&gt;反応&lt;/strong&gt;：言葉・行動・表情（傍線直後に出やすい）&lt;/li&gt;
&lt;/ol&gt;
&lt;p&gt;この3点がそろった時点で、選択肢は「それっぽさ」ではなく&lt;strong&gt;本文との一致&lt;/strong&gt;で落とせます。&lt;/p&gt;
&lt;h2&gt;本文一致の選択問題｜消去法チェックリスト（差が出る3点）&lt;/h2&gt;
&lt;ul&gt;
&lt;li&gt;&lt;strong&gt;言い過ぎ&lt;/strong&gt;：常に／必ず／すべて／唯一 などの強い断定がないか&lt;/li&gt;
&lt;li&gt;&lt;strong&gt;抜け&lt;/strong&gt;：条件・例外・限定（～の場合に限り）が落ちていないか&lt;/li&gt;
&lt;li&gt;&lt;strong&gt;ズレ&lt;/strong&gt;：主語・対象・範囲（誰について／どの範囲の話）が変わっていないか&lt;/li&gt;
&lt;/ul&gt;
&lt;div class="rounded" style="background-color: lightblue; padding: 10px;"&gt;&lt;strong&gt;コツ：&lt;/strong&gt;「合っている所探し」ではなく、&lt;strong&gt;ズレが出る所探し&lt;/strong&gt;に切り替えると消去が速くなります。&lt;/div&gt;
&lt;h2&gt;家庭での復習（1問10分）｜選択肢を外した原因を絞る&lt;/h2&gt;
&lt;p&gt;解き直しは「もう一回読む」だけだと伸びません。次の4行だけ書けば十分です。&lt;/p&gt;
&lt;div style="border: 1px solid #e5e7eb; border-radius: 12px; padding: 12px 14px; margin: 12px 0; background: #fafafa;"&gt;
&lt;p style="margin: 0 0 8px;"&gt;&lt;strong&gt;① 設問タイプ：&lt;/strong&gt;（心情説明／本文一致）&lt;/p&gt;
&lt;p style="margin: 0 0 8px;"&gt;&lt;strong&gt;② 根拠位置：&lt;/strong&gt;（段落・行・「この文」）&lt;/p&gt;
&lt;p style="margin: 0 0 8px;"&gt;&lt;strong&gt;③ 落とした理由：&lt;/strong&gt;（言い過ぎ／抜け／ズレ／背景不足 のどれか）&lt;/p&gt;
&lt;p style="margin: 0;"&gt;&lt;strong&gt;④ 次回の一手：&lt;/strong&gt;（根拠を1か所に絞る→差分で消す 等）&lt;/p&gt;
&lt;/div&gt;
&lt;h2&gt;よくある質問&lt;/h2&gt;
&lt;details&gt;
&lt;summary&gt;2択まで絞れるのに外します&lt;/summary&gt;
&lt;p&gt;最後の2択は差が小さいので、主語・条件・範囲のどれが変わっているかを1項目ずつ照合してください。「ズレ」か「抜け」が出た方を落とせます。&lt;/p&gt;
&lt;/details&gt;
&lt;details&gt;
&lt;summary&gt;心情問題で本文のどこを見ればいいか分かりません&lt;/summary&gt;
&lt;p&gt;傍線の直前直後だけで決めず、背景（前提）を探すために「その前の段落」まで戻します。出来事→背景→反応の3点がそろうと判断が安定します。&lt;/p&gt;
&lt;/details&gt;
&lt;section id="veu_cta-20526" class="veu_cta"&gt;
&lt;div class="cta_body"&gt;
&lt;div class="cta_body_link"&gt;&lt;/div&gt;
&lt;/div&gt;
&lt;p&gt;&lt;!-- [ /.vkExUnit_cta_body ] --&gt;&lt;/p&gt;
&lt;/section&gt;
&lt;section class="veu_cta" id="veu_cta-21075"&gt;&lt;h1 class="cta_title"&gt;指導指針&lt;/h1&gt;&lt;div class="cta_body"&gt;&lt;div class="cta_body_image cta_body_image_right"&gt;&lt;a href="https://dokkai-labo.tokyo/ct/strategy/"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力向上と受験成功を重視し、効果的な学習法を提供することに焦点を当てています。独自のアプローチと専門知識に基づき、受験生の国語力を伸ばし、自信を持たせることを目指しています。&lt;/div&gt;&lt;div class="cta_body_link"&gt;&lt;a href="https://dokkai-labo.tokyo/ct/strategy/" class="btn btn-primary btn-block btn-lg" target="_blank"&gt;指導指針&lt;/a&gt;&lt;/div&gt;&lt;/div&gt;&lt;!-- [ /.vkExUnit_cta_body ] --&gt;&lt;/section&gt;			
------</t>
  </si>
  <si>
    <t>https://dokkai-labo.tokyo/blog/kokugo-kakomon/</t>
  </si>
  <si>
    <t>以下のページは不自然なワードを使用しています。
これらを適切に自然な言葉に置き換えて下さい。
なお、本文の装飾や構造は絶対に変えないでください。
【対象ページURL】
https://dokkai-labo.tokyo/blog/kokugo-kakomon/
【検出された不自然ワード】
（検出なし）
【本文】
------
&lt;p&gt;「国語の過去問は、どこまでやるべき？」「同じ問題を何度も解く意味はあるの？」――中学受験の国語対策で、多くのご家庭が抱える疑問です。&lt;/p&gt;
&lt;p&gt;算数では「頻出分野の過去問を何度も繰り返す」ことに明確な効果がありますが、国語では事情が少し異なります。本ページでは、代表インタビューの内容をもとに、&lt;strong&gt;国語の過去問を解く本当の意義&lt;/strong&gt;と、&lt;strong&gt;繰り返し演習の是非・効果的な活用法&lt;/strong&gt;を整理してお伝えします。&lt;/p&gt;
&lt;p&gt;過去問に入る時期や、年数・順番・時間配分まで含めた全体プランは、&lt;a href="https://dokkai-labo.tokyo/blog/shogaku6-kokugo-kakomon-start-timing/" target="_blank" rel="noopener noreferrer"&gt;小6国語の過去問はいつから？中学受験の時期別スタート計画と復習の進め方&lt;/a&gt;と、&lt;a href="https://dokkai-labo.tokyo/blog/approach/" target="_blank" rel="noopener noreferrer"&gt;中学受験 国語の過去問はどう解く？──年数・順番・時間配分の考え方ガイド&lt;/a&gt;も参考になります。&lt;/p&gt;
&lt;div class="kokugo-kakomon-quickbox"&gt;
&lt;h2&gt;国語の過去問は「何回も解く」より、“分析と再現”に使う&lt;/h2&gt;
&lt;p&gt;中学受験国語は、同じ文章を繰り返すと&lt;strong&gt;内容を思い出してしまい&lt;/strong&gt;、読解力そのものの練習になりにくいことがあります。&lt;br /&gt;
そのため過去問は、基本は&lt;strong&gt;①初回で弱点を見つける&lt;/strong&gt;→&lt;strong&gt;②直前期に時間配分を再現する&lt;/strong&gt;、という使い方が向きやすいです（回数は状況によって変わるため“目安”として見てください）。&lt;/p&gt;
&lt;p&gt;「解けない理由が分からず、直しが回らない」状態が続く場合は、&lt;a href="https://dokkai-labo.tokyo/col_blog/kakomon-tsumazuki/" target="_blank" rel="noopener noreferrer"&gt;過去問が解けない理由をオンライン個別で見抜く&lt;/a&gt;も判断材料になります。&lt;/p&gt;
&lt;ul&gt;
&lt;li&gt;初回：本番条件で解く → 根拠・設問処理・時間配分をメモする&lt;/li&gt;
&lt;li&gt;解き直し：同じ文章を丸ごと反復より、&lt;strong&gt;間違えた設問の処理プロセス&lt;/strong&gt;を再現する&lt;/li&gt;
&lt;li&gt;直前：時間配分の確認として一部再演習（やりすぎない）&lt;/li&gt;
&lt;li&gt;土台は類題演習で作り、過去問は“学校のクセ”の確認に使う&lt;/li&gt;
&lt;/ul&gt;
&lt;p&gt;&lt;small&gt;※学年・志望校・現状の得点状況で最適な回し方は変わります。ここでは判断材料を先にまとめます。&lt;/small&gt;&lt;/p&gt;
&lt;/div&gt;
&lt;h2&gt;「過去問は何回？」の目安（目的で分ける）&lt;/h2&gt;
&lt;table&gt;
&lt;tbody&gt;
&lt;tr&gt;
&lt;th&gt;目的&lt;/th&gt;
&lt;th&gt;やること&lt;/th&gt;
&lt;/tr&gt;
&lt;tr&gt;
&lt;td&gt;形式把握&lt;/td&gt;
&lt;td&gt;初回を本番条件で実施（文章量・設問の並び・配点感を確認）&lt;/td&gt;
&lt;/tr&gt;
&lt;tr&gt;
&lt;td&gt;弱点抽出&lt;/td&gt;
&lt;td&gt;根拠箇所・選択肢の比較・記述要素を分解し、ミスの傾向を言語化&lt;/td&gt;
&lt;/tr&gt;
&lt;tr&gt;
&lt;td&gt;時間配分&lt;/td&gt;
&lt;td&gt;直前期に「時間配分だけ」再現（全てを解き直すより、配分の練習を優先）&lt;/td&gt;
&lt;/tr&gt;
&lt;tr&gt;
&lt;td&gt;直前調整&lt;/td&gt;
&lt;td&gt;間違えた設問だけ再演習／要約・抜き出しなど“アプローチ”の確認に絞る&lt;/td&gt;
&lt;/tr&gt;
&lt;/tbody&gt;
&lt;/table&gt;
&lt;p&gt;&lt;small&gt;※「何回も解けば伸びる」とは限りません。目的が曖昧な反復は、効率が下がりやすいです。&lt;/small&gt;&lt;/p&gt;
&lt;h2&gt;同じ過去問を繰り返す代わりにやること（伸びやすい流れ）&lt;/h2&gt;
&lt;h3&gt;類題演習の選び方（目安）&lt;/h3&gt;
&lt;ul&gt;
&lt;li&gt;志望校と&lt;strong&gt;文章量&lt;/strong&gt;・&lt;strong&gt;設問形式&lt;/strong&gt;（抜き出し／理由説明／心情／要旨など）が近い学校を優先&lt;/li&gt;
&lt;li&gt;「難しいから」だけで選ばず、&lt;strong&gt;処理の定石&lt;/strong&gt;が練習できる題材を継続する&lt;/li&gt;
&lt;/ul&gt;
&lt;h3&gt;復習の進め方（国語の“直し”を作業にしない）&lt;/h3&gt;
&lt;ul&gt;
&lt;li&gt;根拠箇所の特定：本文のどこに根拠があるかを線で取る&lt;/li&gt;
&lt;li&gt;選択肢比較：正解・不正解の分かれ目を「本文の言い換え」で説明する&lt;/li&gt;
&lt;li&gt;記述要素分解：条件・理由・結論を分け、抜けた要素を特定する&lt;/li&gt;
&lt;li&gt;時間配分メモ：どこで詰まったか（探し物／考え込み／書き直し）を残す&lt;/li&gt;
&lt;/ul&gt;
&lt;p&gt;「直し」の見本として参照しやすい学校別の解説は、たとえば次のようなページがあります（間違えた設問の処理プロセスを再現する材料にします）。&lt;/p&gt;
&lt;ul&gt;
&lt;li&gt;&lt;a href="https://dokkai-labo.tokyo/blog/20020701/" target="_blank" rel="noopener noreferrer"&gt;海城中学校〈国語〉2020過去問解説｜記述80字の読み方・直し方（家庭学習向け）&lt;/a&gt;&lt;/li&gt;
&lt;li&gt;&lt;a href="https://dokkai-labo.tokyo/blog/musashi2021/" target="_blank" rel="noopener noreferrer"&gt;武蔵中 国語の勉強法｜過去問で答案を作る流れ（設問分解→本文根拠→一文答案）｜2021大問1&lt;/a&gt;&lt;/li&gt;
&lt;li&gt;&lt;a href="https://dokkai-labo.tokyo/blog/komatou2021/" target="_blank" rel="noopener noreferrer"&gt;駒場東邦中 国語の過去問解説（2021）｜傍線部説明（イコール）と心情＋理由の記述プロセス&lt;/a&gt;&lt;/li&gt;
&lt;li&gt;&lt;a href="https://dokkai-labo.tokyo/blog/seikou2021/" target="_blank" rel="noopener noreferrer"&gt;聖光学院中 2021 国語過去問解説｜理由記述の根拠の拾い方と「X＝イコール」選択の解き方（動画あり）&lt;/a&gt;&lt;/li&gt;
&lt;/ul&gt;
&lt;h2&gt;やってはいけないNG（短く）&lt;/h2&gt;
&lt;ul&gt;
&lt;li&gt;同じ過去問を何度も解いて、&lt;strong&gt;答えや内容を覚えるだけ&lt;/strong&gt;になっている&lt;/li&gt;
&lt;li&gt;直しが「正解を書き写す」で終わり、&lt;strong&gt;根拠・プロセス・考え込んだ理由&lt;/strong&gt;が残らない&lt;/li&gt;
&lt;/ul&gt;
&lt;p&gt;この下では、国語の過去問を「何のために使うか」から、学校ごとのクセと活かし方まで順に整理していきます。&lt;/p&gt;
&lt;div style="border: 1px solid #cfe3f8; background-color: #f3f8ff; padding: 12px; margin: 18px 0;"&gt;
&lt;p style="margin: 0 0 8px; font-weight: bold;"&gt;過去問の進め方で迷うときは、「ここ」だけ先に決めると前に進みます&lt;/p&gt;
&lt;ul style="margin: 0 0 10px;"&gt;
&lt;li&gt;&lt;strong&gt;① 目的&lt;/strong&gt;：弱点抽出／時間配分／直前調整のどれを優先するか&lt;/li&gt;
&lt;li&gt;&lt;strong&gt;② 直しの形&lt;/strong&gt;：全文の反復ではなく、間違えた設問の「処理プロセス」を再現するか&lt;/li&gt;
&lt;li&gt;&lt;strong&gt;③ 類題の軸&lt;/strong&gt;：文章量・設問形式が近いものを継続するか&lt;/li&gt;
&lt;/ul&gt;
&lt;p style="margin: 0 0 10px;"&gt;ご家庭の状況（学年・志望校・現在の得点）によって最適解が変わるため、整理の相談先が必要な場合は下記をご利用ください。&lt;/p&gt;
&lt;div style="display: flex; gap: 10px; flex-wrap: wrap; align-items: center;"&gt;&lt;a style="background-color: #2196f3; color: #fff; padding: 7px 12px; text-decoration: none; display: inline-block; font-size: 14px; border-radius: 4px;" href="https://dokkai-labo.tokyo/access/"&gt;アクセス（教室・相談窓口）&lt;/a&gt;&lt;br /&gt;
&lt;a style="background-color: #ffffff; color: #1565c0; padding: 7px 12px; text-decoration: none; display: inline-block; font-size: 14px; border: 1px solid #2196f3; border-radius: 4px;" href="https://dokkai-labo.tokyo/profile/"&gt;代表プロフィール&lt;/a&gt;&lt;br /&gt;
&lt;a style="background-color: #ffffff; color: #1565c0; padding: 7px 12px; text-decoration: none; display: inline-block; font-size: 14px; border: 1px solid #2196f3; border-radius: 4px;" href="https://dokkai-labo.tokyo/"&gt;トップ&lt;/a&gt;&lt;/div&gt;
&lt;/div&gt;
&lt;h2&gt;代表インタビュー動画&lt;/h2&gt;
&lt;p&gt;&lt;iframe title="YouTube video player" src="https://www.youtube.com/embed/oHLinWbRsQ0" width="560" height="315" frameborder="0" allowfullscreen="allowfullscreen"&gt;&lt;/iframe&gt;&lt;/p&gt;
&lt;h2&gt;国語の過去問を解く「本当の意義」&lt;/h2&gt;
&lt;p&gt;結論から申し上げると、&lt;strong&gt;国語の過去問を解くことには、明確な意味があります。&lt;/strong&gt;&lt;/p&gt;
&lt;blockquote&gt;&lt;p&gt;「もちろん意味があります。まず、問題形式を知るためです。」&lt;/p&gt;&lt;/blockquote&gt;
&lt;p&gt;国語の過去問で分かることは、主に次のような点です。&lt;/p&gt;
&lt;ul&gt;
&lt;li&gt;&lt;strong&gt;問題形式の把握&lt;/strong&gt;&lt;br /&gt;
・記述が多いのか、選択問題中心なのか&lt;br /&gt;
・記述量（字数制限、設問数、部分点のつき方 など）&lt;/li&gt;
&lt;li&gt;&lt;strong&gt;文章量・構成の把握&lt;/strong&gt;&lt;br /&gt;
・物語文と説明文の配分&lt;br /&gt;
・「物語文が長い」「説明文が短い」などの学校ごとの特徴&lt;/li&gt;
&lt;li&gt;&lt;strong&gt;大問構成・出題パターンの把握&lt;/strong&gt;&lt;br /&gt;
・大問の数、漢字・語句・記述・選択のバランス&lt;br /&gt;
・毎年出る「定番形式」があるかどうか&lt;/li&gt;
&lt;li&gt;&lt;strong&gt;時間配分の感覚をつつかむ&lt;/strong&gt;&lt;br /&gt;
・50分・45分といった試験時間の中で、どの大問にどれくらい時間をかけるか&lt;br /&gt;
・自分の読書スピードで「最後まで解ききれるか」の確認&lt;/li&gt;
&lt;/ul&gt;
&lt;p&gt;このように、過去問演習には&lt;strong&gt;「志望校の形式や量に慣れる」という実戦的な意味&lt;/strong&gt;があります。&lt;/p&gt;
&lt;h3&gt;学校別の過去問解説（形式・文章量の把握に使う例）&lt;/h3&gt;
&lt;ul&gt;
&lt;li&gt;&lt;a href="https://dokkai-labo.tokyo/blog/20020702/" target="_blank" rel="noopener noreferrer"&gt;開成中学校・2020(令和２)年度【解説動画】&lt;/a&gt;&lt;/li&gt;
&lt;li&gt;&lt;a href="https://dokkai-labo.tokyo/blog/200212/" target="_blank" rel="noopener noreferrer"&gt;女子学院中学校・2020(令和２)年度【解説動画】&lt;/a&gt;&lt;/li&gt;
&lt;li&gt;&lt;a href="https://dokkai-labo.tokyo/blog/200228/" target="_blank" rel="noopener noreferrer"&gt;桜蔭中学校・2020(令和２)年度【解説動画】&lt;/a&gt;&lt;/li&gt;
&lt;li&gt;&lt;a href="https://dokkai-labo.tokyo/blog/200214/" target="_blank" rel="noopener noreferrer"&gt;【灘中2020国語 2日目】出題傾向と記述の解き方｜厳選解説動画（背景・出来事・気持ち）&lt;/a&gt;&lt;/li&gt;
&lt;li&gt;&lt;a href="https://dokkai-labo.tokyo/blog/200229/" target="_blank" rel="noopener noreferrer"&gt;早稲田中 国語 2020第1回 過去問解説｜記述25〜50字の構成・傍線部説明・指示語・抽象（解説動画付き）&lt;/a&gt;&lt;/li&gt;
&lt;li&gt;&lt;a href="https://dokkai-labo.tokyo/blog/20020701/" target="_blank" rel="noopener noreferrer"&gt;海城中学校〈国語〉2020過去問解説｜記述80字の読み方・直し方（家庭学習向け）&lt;/a&gt;&lt;/li&gt;
&lt;li&gt;&lt;a href="https://dokkai-labo.tokyo/blog/200301/" target="_blank" rel="noopener noreferrer"&gt;豊島岡女子学園中の国語 過去問分析と対策──記述・文章量に強くなる勉強法&lt;/a&gt;&lt;/li&gt;
&lt;/ul&gt;
&lt;h3&gt;まず鍛えるべきは「普遍的な読解力」&lt;/h3&gt;
&lt;p&gt;ただし、代表の長島は、国語における過去問演習について次のように強調しています。&lt;/p&gt;
&lt;blockquote&gt;&lt;p&gt;「国語の場合、求められる力の本質はどの学校でも変わりません。」&lt;/p&gt;&lt;/blockquote&gt;
&lt;p&gt;記述式であれ選択式であれ、根本的に行っている作業は同じです。&lt;/p&gt;
&lt;ul&gt;
&lt;li&gt;&lt;strong&gt;本文中から答えになる場所を見つける&lt;/strong&gt;&lt;/li&gt;
&lt;li&gt;その箇所の内容を整理し、設問に合うかたちでまとめる&lt;/li&gt;
&lt;/ul&gt;
&lt;p&gt;この「本文中から根拠を見つけてくる力」は、学校が変わっても共通して求められる&lt;strong&gt;普遍的な読解力&lt;/strong&gt;です。&lt;/p&gt;
&lt;p&gt;したがって、&lt;strong&gt;最優先すべきは「どの学校にも通用する読解力を高めること」&lt;/strong&gt;であり、&lt;strong&gt;学校別の細かい対策はそのあと&lt;/strong&gt;という順番になります。&lt;/p&gt;
&lt;ul&gt;
&lt;li&gt;① 普遍的な読解力を鍛える（本文から根拠を探す力）&lt;/li&gt;
&lt;li&gt;② 志望校の過去問で形式・量・時間配分を調整する&lt;/li&gt;
&lt;/ul&gt;
&lt;p&gt;過去問はあくまで&lt;strong&gt;「仕上げの調整」&lt;/strong&gt;として活用し、その前段階で読解の土台をしっかり作ることが重要です。&lt;/p&gt;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&lt;h2&gt;国語にも「出題のクセ」はあるが、振り回されすぎない&lt;/h2&gt;
&lt;p&gt;算数では、「立体の切断が毎年出る」「速さは必ず出る」といった単元レベルの傾向に加え、問題の切り口そのものに「クセ」がある学校も多く見られます。&lt;/p&gt;
&lt;p&gt;国語にも、確かに学校ごとの「クセ」は存在します。&lt;/p&gt;
&lt;ul&gt;
&lt;li&gt;棒線部の&lt;strong&gt;すぐ前後だけ&lt;/strong&gt;読めば答えが出る問題が多い学校&lt;/li&gt;
&lt;li&gt;明示的な接続詞ではなく、&lt;strong&gt;文脈のつながり&lt;/strong&gt;を読ませる問題が多い学校&lt;/li&gt;
&lt;/ul&gt;
&lt;p&gt;例えば、次のような文があったとします。&lt;/p&gt;
&lt;blockquote&gt;&lt;p&gt;「一生懸命走った、なんとか間に合った。」&lt;/p&gt;&lt;/blockquote&gt;
&lt;p&gt;ここに「だから」は書かれていなくても、&lt;strong&gt;「間に合った」のは「一生懸命走ったから」&lt;/strong&gt;だと自然に分かります。このように、接続詞がなくても前後関係から因果関係を読みとらせる問題を多く出す学校もあります。&lt;/p&gt;
&lt;p&gt;こうした経験を積むことで、&lt;/p&gt;
&lt;ul&gt;
&lt;li&gt;「この学校は、棒線部の近くに必ず答えがあるな」&lt;/li&gt;
&lt;li&gt;「この学校は、前後関係をしっかり追わせる傾向が強いな」&lt;/li&gt;
&lt;/ul&gt;
&lt;p&gt;といった、&lt;strong&gt;ある種の「先入観」＝目星のつけ方&lt;/strong&gt;が見えてくることもあります。&lt;/p&gt;
&lt;p&gt;この意味では、&lt;strong&gt;過去問を通じてその学校のクセに慣れることも、一定の意義があります。&lt;/strong&gt;ただし、これもあくまで&lt;strong&gt;「普遍的な読解力」の上に乗る微調整&lt;/strong&gt;という位置づけで考えるのが良いでしょう。&lt;/p&gt;
&lt;p&gt;「クセ」の違いは、たとえば次のようなポイントで表れやすいです（設問処理の定石の材料として見ます）。&lt;/p&gt;
&lt;ul&gt;
&lt;li&gt;&lt;a href="https://dokkai-labo.tokyo/blog/azabu2021/" target="_blank" rel="noopener noreferrer"&gt;麻布中〈国語〉2021過去問解説動画｜大問1で学ぶブロック分け・根拠拾い・記述答案作成のセオリー&lt;/a&gt;&lt;/li&gt;
&lt;li&gt;&lt;a href="https://dokkai-labo.tokyo/blog/ferisu2021/" target="_blank" rel="noopener noreferrer"&gt;フェリス女学院中学校 国語 過去問解説 2021｜指示語「それ」特定と「どういうことか」ブロック分け&lt;/a&gt;&lt;/li&gt;
&lt;li&gt;&lt;a href="https://dokkai-labo.tokyo/blog/shibushibu/" target="_blank" rel="noopener noreferrer"&gt;渋渋中2021国語の過去問｜心情変化記述と理由選択を厳選解説&lt;/a&gt;&lt;/li&gt;
&lt;li&gt;&lt;a href="https://dokkai-labo.tokyo/blog/rasa-ru2021/" target="_blank" rel="noopener noreferrer"&gt;ラ・サール中2021国語｜傍線部理由をどう書く？最難関校向け記述解説&lt;/a&gt;&lt;/li&gt;
&lt;li&gt;&lt;a href="https://dokkai-labo.tokyo/blog/kaisei2021/" target="_blank" rel="noopener noreferrer"&gt;開成中 国語過去問解説｜心情問題と比喩の解き方のポイント｜小6中学受験（2021）&lt;/a&gt;&lt;/li&gt;
&lt;/ul&gt;
&lt;h2&gt;同じ国語の過去問を繰り返し解くことに意味はあるか？&lt;/h2&gt;
&lt;h3&gt;算数と国語で「繰り返し」の意味は違う&lt;/h3&gt;
&lt;p&gt;算数では、同じ過去問を1〜2か月おいてから解き直す指導がよく行われます。&lt;/p&gt;
&lt;ul&gt;
&lt;li&gt;解法を忘れている生徒が多いので、&lt;strong&gt;「定着」のために繰り返す&lt;/strong&gt;&lt;/li&gt;
&lt;li&gt;「この50分をどう使うか」という&lt;strong&gt;時間感覚を身につける&lt;/strong&gt;ため&lt;/li&gt;
&lt;/ul&gt;
&lt;p&gt;一方で、国語の場合は事情が大きく異なります。&lt;/p&gt;
&lt;blockquote&gt;&lt;p&gt;「国語の場合は、一度解いたことのある問題は文章の流れや設問の答えを記憶してしまいます。」&lt;/p&gt;&lt;/blockquote&gt;
&lt;p&gt;一度解いた文章は、&lt;/p&gt;
&lt;ul&gt;
&lt;li&gt;ストーリーの展開やオチ&lt;/li&gt;
&lt;li&gt;設問の答えやキーワード&lt;/li&gt;
&lt;/ul&gt;
&lt;p&gt;を無意識のうちに覚えてしまっているため、&lt;strong&gt;「考えて解く」というより「思い出して埋める」作業になりがち&lt;/strong&gt;です。これは、読解力や思考力を鍛えるという意味では効率がよくありません。&lt;/p&gt;
&lt;p&gt;そのため、代表の長島は次のようにまとめています。&lt;/p&gt;
&lt;blockquote&gt;&lt;p&gt;&lt;strong&gt;「中学受験の国語においては、過去問を繰り返し解くことに大きな意味はありません。」&lt;/strong&gt;&lt;/p&gt;&lt;/blockquote&gt;
&lt;h3&gt;例外的に「解き直し」が有効なケースもある&lt;/h3&gt;
&lt;p&gt;とはいえ、全ての解き直しが無意味というわけではありません。当塾の指導の中では、例外的に同じ問題をもう一度解いてもらうこともあります。&lt;/p&gt;
&lt;ul&gt;
&lt;li&gt;&lt;strong&gt;「本当に良問のオンパレード」の年度&lt;/strong&gt;である&lt;/li&gt;
&lt;li&gt;&lt;strong&gt;同じアプローチを何度も使う&lt;/strong&gt;タイプの問題である&lt;/li&gt;
&lt;li&gt;その生徒が特にそのパターンを苦手としている&lt;/li&gt;
&lt;/ul&gt;
&lt;p&gt;こうした場合には、&lt;/p&gt;
&lt;blockquote&gt;&lt;p&gt;「このアプローチは本当によく使うから、もう一回やっておこうよ。」&lt;/p&gt;&lt;/blockquote&gt;
&lt;p&gt;と声をかけることもあります。&lt;/p&gt;
&lt;p&gt;しかし、一般のご家庭だけで「この問題は定番アプローチだから、繰り返した方がよい」と見極めるのは、かなり難しいのが実情です。&lt;/p&gt;
&lt;p&gt;そのため、&lt;strong&gt;家庭学習の方針としては、同じ過去問を何度も繰り返すより「類題をどんどんこなしていく」方が有効&lt;/strong&gt;と言えるでしょう。&lt;/p&gt;
&lt;p&gt;「解き直し」の素材として参照しやすい、学校別の厳選解説（2021）は次のようなものがあります。&lt;/p&gt;
&lt;ul&gt;
&lt;li&gt;&lt;a href="https://dokkai-labo.tokyo/blog/kaizyou2021/" target="_blank" rel="noopener noreferrer"&gt;海城中学 国語2021の過去問厳選解説｜記述の二要素指定と要約の構成&lt;/a&gt;&lt;/li&gt;
&lt;li&gt;&lt;a href="https://dokkai-labo.tokyo/blog/jyoshigakuin2021/" target="_blank" rel="noopener noreferrer"&gt;女子学院中 国語過去問解説｜記述・選択の解き方のポイント｜中学受験国語（令和3）&lt;/a&gt;&lt;/li&gt;
&lt;li&gt;&lt;a href="https://dokkai-labo.tokyo/blog/ouin2021/" target="_blank" rel="noopener noreferrer"&gt;桜蔭中学校・令和3年度入試国語｜記述問題の解き方と過去問解説&lt;/a&gt;&lt;/li&gt;
&lt;li&gt;&lt;a href="https://dokkai-labo.tokyo/blog/nada2021/" target="_blank" rel="noopener noreferrer"&gt;灘中学校(２日目)・令和３(2021)年度の過去問解説&lt;/a&gt;&lt;/li&gt;
&lt;li&gt;&lt;a href="https://dokkai-labo.tokyo/blog/waseda2021/" target="_blank" rel="noopener noreferrer"&gt;早稲田中学校・令和３(2021)年度の過去問解説&lt;/a&gt;&lt;/li&gt;
&lt;/ul&gt;
&lt;h2&gt;国語の過去問を「繰り返し」ではなく「活かす」演習法&lt;/h2&gt;
&lt;h3&gt;1. 志望校の文章量と時間配分を把握する&lt;/h3&gt;
&lt;p&gt;過去問演習の第一の目的は、&lt;strong&gt;志望校の文章量と自分の読むスピードのギャップを知ること&lt;/strong&gt;です。&lt;/p&gt;
&lt;ul&gt;
&lt;li&gt;文章量が多すぎて、最後の大問まで到達できない&lt;/li&gt;
&lt;li&gt;読めていれば解ける問題なのに、時間切れで点数を落としている&lt;/li&gt;
&lt;/ul&gt;
&lt;p&gt;こうした場合、最優先すべきは&lt;strong&gt;「文章を読める速度を上げること」&lt;/strong&gt;です。&lt;/p&gt;
&lt;ul&gt;
&lt;li&gt;ただ速読するのではなく、&lt;strong&gt;自分が理解できる範囲でスピードを上げる&lt;/strong&gt;&lt;/li&gt;
&lt;li&gt;流し読みしてしまい、結局傍線部を何度も読み直すのは非効率&lt;/li&gt;
&lt;li&gt;&lt;strong&gt;「自分にとっての最適なスピード」を過去問で探る&lt;/strong&gt;&lt;/li&gt;
&lt;/ul&gt;
&lt;h3&gt;2. 出題パターンを把握し、弱点を明確にする&lt;/h3&gt;
&lt;p&gt;過去問を解く中で、次のような「弱点」が見えてくるはずです。&lt;/p&gt;
&lt;ul&gt;
&lt;li&gt;&lt;strong&gt;選択問題が苦手&lt;/strong&gt;&lt;br /&gt;
→ 選択肢同士を比較して「決め手」を探す訓練が必要&lt;/li&gt;
&lt;li&gt;&lt;strong&gt;記述問題が苦手&lt;/strong&gt;&lt;br /&gt;
→ 文章中から根拠となる部分を抜き出し、要点を整理して書く練習が必要&lt;/li&gt;
&lt;li&gt;&lt;strong&gt;字数指定に合わせるのが苦手&lt;/strong&gt;&lt;br /&gt;
→ 言い換え・省略・追加の調整力を養う必要&lt;/li&gt;
&lt;/ul&gt;
&lt;p&gt;特に難関校では、&lt;strong&gt;「一瞬で答えがわかる」ような易しい問題は少数&lt;/strong&gt;です。多くの問題は、&lt;/p&gt;
&lt;ul&gt;
&lt;li&gt;本文の複数箇所を組み合わせる&lt;/li&gt;
&lt;li&gt;選択肢の細かな違いを見比べる&lt;/li&gt;
&lt;/ul&gt;
&lt;p&gt;といったプロセスが必要になります。&lt;strong&gt;日々の問題演習で「最適解を探す」トレーニングを重ねること&lt;/strong&gt;が大切です。&lt;/p&gt;
&lt;p&gt;弱点の種類別に「何を見て直すか」を掴む材料として、たとえば次の学校別解説も参照できます。&lt;/p&gt;
&lt;ul&gt;
&lt;li&gt;&lt;a href="https://dokkai-labo.tokyo/blog/souzitsu2021/" target="_blank" rel="noopener noreferrer"&gt;早稲田実業中等部 国語2021過去問解説｜心情読解のポイントと記述の骨格&lt;/a&gt;&lt;/li&gt;
&lt;li&gt;&lt;a href="https://dokkai-labo.tokyo/blog/keiougizyuku2021/" target="_blank" rel="noopener noreferrer"&gt;慶應義塾中等部・令和３(2021)年度の過去問解説&lt;/a&gt;&lt;/li&gt;
&lt;li&gt;&lt;a href="https://dokkai-labo.tokyo/blog/tsukukoma2021/" target="_blank" rel="noopener noreferrer"&gt;筑波大学付属駒場中学校・令和３(2021)年度の過去問解説&lt;/a&gt;&lt;/li&gt;
&lt;li&gt;&lt;a href="https://dokkai-labo.tokyo/blog/asano2021/" target="_blank" rel="noopener noreferrer"&gt;浅野中学校・令和３(2021)年度の過去問解説&lt;/a&gt;&lt;/li&gt;
&lt;/ul&gt;
&lt;h3&gt;3. 類題演習で「普遍的な読解力」を鍛える&lt;/h3&gt;
&lt;p&gt;同じ過去問を繰り返す代わりに有効なのが、&lt;strong&gt;「似た傾向の学校の問題をどんどん解いていく」&lt;/strong&gt;という方法です。&lt;/p&gt;
&lt;ul&gt;
&lt;li&gt;志望校と文章量・難易度・設問形式が似た学校の過去問&lt;/li&gt;
&lt;li&gt;同じタイプの記述や選択問題が多く出る模試・問題集&lt;/li&gt;
&lt;/ul&gt;
&lt;p&gt;こうした&lt;strong&gt;類題演習&lt;/strong&gt;をこなしていくことで、&lt;/p&gt;
&lt;ul&gt;
&lt;li&gt;どんな文章でも本文中から根拠を探せる力&lt;/li&gt;
&lt;li&gt;初見の問題でも落ち着いて対応できる思考力&lt;/li&gt;
&lt;/ul&gt;
&lt;p&gt;が磨かれていきます。これは、&lt;strong&gt;どの学校の入試にも通用する「普遍的な読解力」&lt;/strong&gt;そのものです。&lt;/p&gt;
&lt;ul&gt;
&lt;li&gt;&lt;a href="https://dokkai-labo.tokyo/blog/tosimagaoka2021/" target="_blank" rel="noopener noreferrer"&gt;豊島岡女子学園中学校・令和3年度入試国語｜記述＆選択問題の過去問解説&lt;/a&gt;&lt;/li&gt;
&lt;li&gt;&lt;a href="https://dokkai-labo.tokyo/blog/futaba2021/" target="_blank" rel="noopener noreferrer"&gt;雙葉中学校・令和３(2021)年度の過去問解説&lt;/a&gt;&lt;/li&gt;
&lt;/ul&gt;
&lt;h3&gt;4. 志望校別対策は「最後の調整」として行う&lt;/h3&gt;
&lt;p&gt;以上を踏まえると、国語の過去問演習の流れは次のようになります。&lt;/p&gt;
&lt;ol&gt;
&lt;li&gt;まずは市販問題集や他校の過去問で&lt;strong&gt;読解の土台を作る&lt;/strong&gt;&lt;/li&gt;
&lt;li&gt;志望校の過去問を解き、&lt;strong&gt;形式・量・時間配分・出題パターン&lt;/strong&gt;を把握&lt;/li&gt;
&lt;li&gt;見つかった弱点を、類題演習で&lt;strong&gt;集中的に補強&lt;/strong&gt;&lt;/li&gt;
&lt;li&gt;入試直前期に、&lt;strong&gt;志望校の過去問で最終調整&lt;/strong&gt;を行う&lt;/li&gt;
&lt;/ol&gt;
&lt;p&gt;このように、「普遍的な読解力」と「学校別のクセへの慣れ」をバランスよく組み合わせることが、&lt;strong&gt;国語の合格点を安定して取る近道&lt;/strong&gt;です。&lt;/p&gt;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&lt;h2&gt;まとめ：国語の過去問は「繰り返し」より「活かし方」が重要&lt;/h2&gt;
&lt;p&gt;最後に、本ページのポイントを整理します。&lt;/p&gt;
&lt;ul&gt;
&lt;li&gt;&lt;strong&gt;国語の過去問を解くこと自体には、明確な意義がある。&lt;/strong&gt;&lt;br /&gt;
→ 形式・文章量・大問構成・時間配分・出題パターンを知るため。&lt;/li&gt;
&lt;li&gt;&lt;strong&gt;求められる読解力の本質は、どの学校でも同じ。&lt;/strong&gt;&lt;br /&gt;
→ 記述でも選択でも、「本文中から答えになる場所を見つける力」が土台。&lt;/li&gt;
&lt;li&gt;&lt;strong&gt;中学受験の国語では、同じ過去問を繰り返し解いても効果は限定的。&lt;/strong&gt;&lt;br /&gt;
→ 一度解いた文章は内容や答えを覚えてしまい、「思い出す作業」になりがち。&lt;/li&gt;
&lt;li&gt;&lt;strong&gt;例外的に、良問や定番アプローチの問題は解き直しが有効なこともある。&lt;/strong&gt;&lt;br /&gt;
→ ただし、その見極めは家庭では難しいため、原則は&lt;strong&gt;類題演習&lt;/strong&gt;が無難。&lt;/li&gt;
&lt;li&gt;&lt;strong&gt;効果的な過去問演習のステップ&lt;/strong&gt;
&lt;ul&gt;
&lt;li&gt;志望校の文章量と時間配分を把握し、自分の読むスピードとのギャップを確認&lt;/li&gt;
&lt;li&gt;選択・記述などの弱点を過去問から洗い出す&lt;/li&gt;
&lt;li&gt;似た傾向の他校問題・問題集で、読解力と解答力を鍛える&lt;/li&gt;
&lt;li&gt;最後に志望校の過去問で、形式・時間配分・クセに慣れて仕上げる&lt;/li&gt;
&lt;/ul&gt;
&lt;/li&gt;
&lt;li&gt;&lt;strong&gt;効率的に受験勉強を進めるためには、過去問演習で弱点を補強し、全体の正答率を上げていくことが何より重要。&lt;/strong&gt;&lt;/li&gt;
&lt;/ul&gt;
&lt;p&gt;&lt;strong&gt;「国語の過去問を繰り返し解くかどうか」よりも、「過去問をどう活かすか」を基準に計画を立てていくことが大切&lt;/strong&gt;です。普遍的な読解力と志望校別対策の両輪で、入試本番に備えていきましょう。&lt;/p&gt;
&lt;div class="alert alert-primary p-3 mt-4" role="alert"&gt;
&lt;p class="mb-2"&gt;&lt;strong&gt;過去問を回しても得点が伸びない状態は、本番の合計点に直撃する&lt;/strong&gt;&lt;/p&gt;
&lt;p class="mb-1"&gt;同じ年度を何回回しても減点の理由が残ると、部分点が取れないまま減点が繰り返され、合計点に跳ね返って点数が伸びないまま直前期に入ります。&lt;/p&gt;
&lt;p class="mb-3"&gt;損が起きる原因は、設問ごとの判断基準が定まっていないためです。&lt;/p&gt;
&lt;div class="d-grid gap-2"&gt;&lt;a class="btn btn-primary btn-lg" href="https://dokkai-labo.tokyo/kobetsuonline01/"&gt;過去問の減点パターンを1対1で潰す&lt;/a&gt;&lt;br /&gt;
&lt;a class="btn btn-outline-primary btn-lg" href="https://dokkai-labo.tokyo/ct/strategy/"&gt;指導指針で判断基準を確認する&lt;/a&gt;&lt;/div&gt;
&lt;hr class="my-3" /&gt;
&lt;div class="d-flex flex-column gap-1"&gt;&lt;a href="https://dokkai-labo.tokyo/"&gt;トップページ&lt;/a&gt;&lt;br /&gt;
&lt;a href="https://dokkai-labo.tokyo/contact/"&gt;お問い合わせ&lt;/a&gt;&lt;br /&gt;
&lt;a href="https://dokkai-labo.tokyo/schedule/"&gt;直近の空きコマを見る&lt;/a&gt;&lt;br /&gt;
&lt;a href="https://dokkai-labo.tokyo/blog/shogaku6-kokugo-kakomon-start-timing/"&gt;過去問はいつから始めるか&lt;/a&gt;&lt;br /&gt;
&lt;a href="https://dokkai-labo.tokyo/blog/approach/"&gt;入試問題へのアプローチ&lt;/a&gt;&lt;/div&gt;
&lt;/div&gt;
&lt;h2&gt;個別指導のご案内&lt;/h2&gt;
&lt;p&gt;当塾では、お子さま一人ひとりの弱点や志望校に合わせた国語の個別指導を行っております。&lt;/p&gt;
&lt;p&gt;「過去問の使い方が分からない」「どこから手をつけるべきか迷っている」といったお悩みがあれば、ぜひご相談ください。&lt;/p&gt;
&lt;p class="sc-cbPlza hJuQYC"&gt;当塾では様々な内容の個別指導を実施しております。実施詳細につきましてはコチラをご確認下さいませ。&lt;/p&gt;
&lt;p style="margin: 10px 0 12px;"&gt;教室でのご相談をご検討の方は、場所・連絡先は&lt;a href="https://dokkai-labo.tokyo/access/"&gt;アクセス&lt;/a&gt;からご確認いただけます。&lt;/p&gt;
&lt;div style="display: flex; gap: 10px; flex-wrap: wrap; align-items: center; margin: 0 0 14px;"&gt;&lt;a style="background-color: #2196f3; color: #fff; padding: 7px 12px; text-decoration: none; display: inline-block; font-size: 14px; border-radius: 4px;" href="https://dokkai-labo.tokyo/access/"&gt;アクセス&lt;/a&gt;&lt;br /&gt;
&lt;a style="background-color: #ffffff; color: #1565c0; padding: 7px 12px; text-decoration: none; display: inline-block; font-size: 14px; border: 1px solid #2196f3; border-radius: 4px;" href="https://dokkai-labo.tokyo/"&gt;トップ&lt;/a&gt;&lt;/div&gt;
&lt;p&gt;&lt;a href="https://dokkai-labo.tokyo/lesson/1-1elem/"&gt;&lt;img fetchpriority="high" decoding="async" class="alignnone wp-image-21060" src="https://dokkai-labo.tokyo/wp-content/uploads/2017/02/image_2023_8_29.png" sizes="(max-width: 1381px) 100vw, 1381px" srcset="https://dokkai-labo.tokyo/wp-content/uploads/2017/02/image_2023_8_29.png 468w, https://dokkai-labo.tokyo/wp-content/uploads/2017/02/image_2023_8_29-300x38.png 300w" alt="国語過去問繰り返し解く" width="1381" height="177" /&gt;&lt;/a&gt;&lt;/p&gt;
&lt;section id="veu_cta-21075" class="veu_cta"&gt;
&lt;div class="cta_body"&gt;
&lt;div class="cta_body_link"&gt;&lt;/div&gt;
&lt;/div&gt;
&lt;/section&gt;
&lt;section class="veu_cta" id="veu_cta-20532"&gt;&lt;h1 class="cta_title"&gt;講座案内：小５得点力養成≪出張≫講座【中学受験】&lt;/h1&gt;&lt;div class="cta_body"&gt;&lt;div class="cta_body_image cta_body_image_right"&gt;&lt;a href="https://dokkai-labo.tokyo/tokuten_fifth/" target="_blank"&gt;&lt;/a&gt;&lt;/div&gt;&lt;div class="cta_body_txt image_exist"&gt;国語学習に関するお悩み・課題をお持ちの生徒さんに向けて、
&lt;br /&gt;【関東一円の各会場】で実施される【１ヶ月完成】の講座です。&lt;/div&gt;&lt;div class="cta_body_link"&gt;&lt;a href="https://dokkai-labo.tokyo/tokuten_fifth/" class="btn btn-primary btn-block btn-lg" target="_blank"&gt;小５得点力養成≪出張≫講座【中学受験】&lt;/a&gt;&lt;/div&gt;&lt;/div&gt;&lt;!-- [ /.vkExUnit_cta_body ] --&gt;&lt;/section&gt;			
------</t>
  </si>
  <si>
    <t>https://dokkai-labo.tokyo/blog/musashi2021/</t>
  </si>
  <si>
    <t>以下のページは不自然なワードを使用しています。
これらを適切に自然な言葉に置き換えて下さい。
なお、本文の装飾や構造は絶対に変えないでください。
【対象ページURL】
https://dokkai-labo.tokyo/blog/musashi2021/
【検出された不自然ワード】
（検出なし）
【本文】
------
&lt;p&gt;武蔵中の国語は、「読めた」だけでは得点になりません。&lt;br /&gt;
特に大問1では、&lt;strong&gt;理由＋具体例を一文でまとめる記述&lt;/strong&gt;や、&lt;br /&gt;
&lt;strong&gt;二つの事柄を比較して説明する設問&lt;/strong&gt;が出題され、ここで差がつきます。&lt;/p&gt;
&lt;p&gt;過去問を解いてみたものの、&lt;br /&gt;
・理由と具体例が分離してしまう&lt;br /&gt;
・比較はできているのに、答案が設問要求を満たしていない&lt;br /&gt;
・本文のどこを根拠にすればよいか毎回ぶれる&lt;br /&gt;
こうした状態に陥っていないでしょうか。&lt;/p&gt;
&lt;p&gt;本記事では、&lt;strong&gt;武蔵中2021年国語（大問1）&lt;/strong&gt;を素材に、&lt;br /&gt;
「設問が求めている要素を先に分解する」&lt;br /&gt;
→「本文から必要な根拠を拾う」&lt;br /&gt;
→「条件を満たす一文答案にまとめる」&lt;br /&gt;
という流れを具体例つきで再現します。&lt;/p&gt;
&lt;p&gt;武蔵 国語 勉強法として何を優先すべきかを、&lt;br /&gt;
実際の設問と答案例を通して確認していきます。&lt;/p&gt;
&lt;div style="border: 1px solid #e5e5e5; background: #fcfcfc; padding: 14px 16px; margin: 0 0 18px;"&gt;
&lt;h3 style="margin: 0 0 10px;"&gt;このページで扱う範囲（大問1の設問を厳選解説／答案の作り方）&lt;/h3&gt;
&lt;p style="margin: 0 0 10px;"&gt;本記事では、2021年度の大問一から、特に差がつきやすい設問を取り上げて解説しています。ポイントは次の2本立てです。&lt;/p&gt;
&lt;ul style="margin: 0 0 10px; padding-left: 18px;"&gt;
&lt;li&gt;&lt;strong&gt;理由説明&lt;/strong&gt;：理由と具体例をセットで押さえ、答案では&lt;strong&gt;一文に統合&lt;/strong&gt;する&lt;/li&gt;
&lt;li&gt;&lt;strong&gt;比較問題&lt;/strong&gt;：A（味覚）とB（嗅覚）をそれぞれ箇条書きで整理し、差を文章化して結論へつなぐ&lt;/li&gt;
&lt;/ul&gt;
&lt;p style="margin: 0;"&gt;動画と本文を行き来しながら、「設問要求→本文根拠→答案化」の流れを再現できるように使ってください。&lt;/p&gt;
&lt;h3 style="margin: 14px 0 10px;"&gt;必要に応じて、進め方を毎回そろえるための選択肢&lt;/h3&gt;
&lt;p style="margin: 0 0 10px;"&gt;ご家庭の過去問演習で「要素分解はできるが、毎回の答案が安定しない」と感じる場合は、進め方を一緒にそろえていく方法もあります。&lt;/p&gt;
&lt;ul style="margin: 0; padding-left: 18px;"&gt;
&lt;li&gt;&lt;a href="https://dokkai-labo.tokyo/lesson/1-1elem/"&gt;完全１対１個別指導講座〖中学受験〗&lt;/a&gt;&lt;/li&gt;
&lt;li&gt;&lt;a href="https://dokkai-labo.tokyo/kobetsuonline01/"&gt;中学受験国語のオンライン個別指導&lt;/a&gt;&lt;/li&gt;
&lt;/ul&gt;
&lt;/div&gt;
&lt;h2&gt;武蔵中学校・令和３年度 厳選解説動画&lt;/h2&gt;
&lt;p&gt;令和３年度 武蔵中学校の入試問題から、厳選した問題とその解説をお届けします。&lt;br /&gt;
動画では、本記事の内容をベースにしながら、実際の答案の組み立て方まで丁寧に解説しています。&lt;/p&gt;
&lt;p style="text-align: center;"&gt;&lt;iframe title="武蔵中学校・令和３年度 厳選解説動画" src="https://www.youtube.com/embed/X5K9FJw0g_Q" width="560" height="315" frameborder="0" allowfullscreen="allowfullscreen"&gt;&lt;/iframe&gt;&lt;/p&gt;
&lt;h2&gt;解説&lt;/h2&gt;
&lt;h3&gt;大問一 問二：理由＋具体例を組み合わせて説明する&lt;/h3&gt;
&lt;p&gt;大問一問二は、&lt;strong&gt;「水洗式だと～つまらない」&lt;/strong&gt;に対して谷崎があげる&lt;strong&gt;具体例を挙げて説明する&lt;/strong&gt;問題です。&lt;br /&gt;
設問から、次の２点を必ず書く必要があると分かります。&lt;/p&gt;
&lt;ul&gt;
&lt;li&gt;「つまらない」と考える&lt;strong&gt;理由&lt;/strong&gt;&lt;/li&gt;
&lt;li&gt;その理由を支える&lt;strong&gt;具体例（本文中のエピソード）&lt;/strong&gt;&lt;/li&gt;
&lt;/ul&gt;
&lt;div class="rounded" style="background-color: lightblue; padding: 10px;"&gt;&lt;strong&gt;解き方のポイント&lt;/strong&gt;&lt;br /&gt;
設問を読んだ段階で、&lt;br /&gt;
・何についての「理由」なのか&lt;br /&gt;
・どの「具体例」を挙げる必要があるのか&lt;br /&gt;
を先に整理してから、本文に答え探しに行きましょう。&lt;/div&gt;
&lt;h4&gt;「清潔だとつまらない」理由を本文から整理する&lt;/h4&gt;
&lt;p&gt;本文では、次のような説明がなされています。&lt;/p&gt;
&lt;ul&gt;
&lt;li&gt;「かつて風雅な人は～谷崎は惜しみ憂いていたのです。」&lt;/li&gt;
&lt;/ul&gt;
&lt;p&gt;ここから読み取れるのは、&lt;/p&gt;
&lt;ul&gt;
&lt;li&gt;&lt;strong&gt;風雅な人は、微妙な匂いの違いに気づき、そこから多彩な文化の風合いを感じ取っていた&lt;/strong&gt;&lt;/li&gt;
&lt;li&gt;しかし、水洗式で清潔さだけを追求すると、匂いが&lt;strong&gt;画一化&lt;/strong&gt;される&lt;/li&gt;
&lt;li&gt;その結果、匂いの「差異」が消え、文化的な味わいも失われてしまう&lt;/li&gt;
&lt;/ul&gt;
&lt;p&gt;つまり、「つまらない」と感じる理由は、&lt;br /&gt;
&lt;strong&gt;風雅な人が楽しんできた「微細な匂いの違い」が、清潔さ・画一化によって失われるから&lt;/strong&gt;だとわかります。&lt;/p&gt;
&lt;h4&gt;谷崎があげる具体例を押さえる&lt;/h4&gt;
&lt;p&gt;次に、谷崎が実際にあげている具体例を確認します。&lt;/p&gt;
&lt;ul&gt;
&lt;li&gt;「便所の匂には一種なつかしい～と云う親しみが湧く」&lt;/li&gt;
&lt;/ul&gt;
&lt;p&gt;ここから、&lt;/p&gt;
&lt;ul&gt;
&lt;li&gt;&lt;strong&gt;実家の便所の匂いに、なつかしさや親しみを抱く&lt;/strong&gt;&lt;/li&gt;
&lt;/ul&gt;
&lt;p&gt;という具体例が取り出せます。匂いが、その家や故郷に固有の記憶や感情と結びついていることがポイントです。&lt;/p&gt;
&lt;h4&gt;答案のまとめ方（理由＋具体例を一文に統合）&lt;/h4&gt;
&lt;p&gt;以上をふまえると、答案は次のような骨組みになります。&lt;/p&gt;
&lt;ul&gt;
&lt;li&gt;&lt;strong&gt;具体例：&lt;/strong&gt;故郷の便所の匂いに、一種なつかしい甘い思い出が伴うように、実家の便所でなつかしさや親しみを抱く。&lt;/li&gt;
&lt;li&gt;&lt;strong&gt;理由：&lt;/strong&gt;風雅な人は微細な匂いの差異に気づき、そこから多彩な文化の風合いを感じ取っていたのに、水洗式では清潔さだけを目指して匂いを画一化してしまい、その微細な匂いが消えてしまうから。&lt;/li&gt;
&lt;/ul&gt;
&lt;p&gt;これらを一つの文にまとめると、&lt;/p&gt;
&lt;p&gt;&lt;strong&gt;&lt;br /&gt;
「故郷の便所の匂いに一種なつかしい甘い思い出が伴うように、風雅な人は微細な匂いの差異に気づき、そこに多彩な文化の風合いを感じ取るものなのに、水洗式では清潔だけを目指して匂いを画一化してしまうので、その微細な匂いが消えてしまい、つまらなくなるから。」&lt;br /&gt;
&lt;/strong&gt;&lt;/p&gt;
&lt;p&gt;という形の答案にすることができます。&lt;/p&gt;
&lt;hr /&gt;
&lt;h3&gt;大問一 問四：味覚と嗅覚を比較して説明する&lt;/h3&gt;
&lt;p&gt;大問一問四は、&lt;strong&gt;「つまり嗅覚は～なのです」&lt;/strong&gt;とあるが、なぜそのように言えるのかを、&lt;strong&gt;このあとに続く味覚との比較&lt;/strong&gt;を用いて説明する問題です。&lt;/p&gt;
&lt;div class="rounded" style="background-color: lightblue; padding: 10px;"&gt;&lt;strong&gt;解き方のポイント&lt;/strong&gt;&lt;br /&gt;
・まず「味覚」側の特徴を整理する&lt;br /&gt;
・それと対比する形で「嗅覚」側の特徴をまとめる&lt;br /&gt;
・最後に「機械技術に適合しにくい」という結論につなげる&lt;/div&gt;
&lt;h4&gt;味覚：機械技術に適合しやすい感覚&lt;/h4&gt;
&lt;p&gt;味覚については、空欄Aの直前に、&lt;/p&gt;
&lt;ul&gt;
&lt;li&gt;「味ならば～それらを数値化して譜面を作ることができました。」&lt;/li&gt;
&lt;/ul&gt;
&lt;p&gt;とあります。ここから、&lt;/p&gt;
&lt;ul&gt;
&lt;li&gt;味覚は&lt;strong&gt;六つの要素&lt;/strong&gt;に分解できる&lt;/li&gt;
&lt;li&gt;それらの要素は&lt;strong&gt;数値化&lt;/strong&gt;できる&lt;/li&gt;
&lt;/ul&gt;
&lt;p&gt;という点が分かります。&lt;br /&gt;
このように、要素に分解し数値に置き換えられる感覚は、&lt;strong&gt;機械技術に乗せやすい（適合しやすい）&lt;/strong&gt;と考えられます。&lt;/p&gt;
&lt;h4&gt;嗅覚：機械技術に適合しにくい感覚&lt;/h4&gt;
&lt;p&gt;次に、嗅覚について本文を確認します。&lt;/p&gt;
&lt;ul&gt;
&lt;li&gt;空欄Aの３行前：「楽譜のように体系化できないのは、香りには基本臭がないからである。」&lt;/li&gt;
&lt;li&gt;空欄Aの２行後：「『甘い』香りに感じられるという～それらの強度を数値化することができない」&lt;/li&gt;
&lt;/ul&gt;
&lt;p&gt;これらから、&lt;/p&gt;
&lt;ul&gt;
&lt;li&gt;香りには&lt;strong&gt;基本臭が存在しない&lt;/strong&gt;ため、味覚のように明確に分解・体系化できない&lt;/li&gt;
&lt;li&gt;香りをグループ分けしようとしても、分類が&lt;strong&gt;ゆるい括り&lt;/strong&gt;になってしまう&lt;/li&gt;
&lt;li&gt;強度を正確に&lt;strong&gt;数値化&lt;/strong&gt;することも難しい&lt;/li&gt;
&lt;/ul&gt;
&lt;p&gt;という特徴が読み取れます。&lt;br /&gt;
つまり嗅覚は、味覚と違って&lt;br /&gt;
&lt;strong&gt;「要素分解」も「体系化」も「数値化」も難しい感覚&lt;/strong&gt;&lt;br /&gt;
であり、そのため&lt;strong&gt;機械技術に適合しにくい&lt;/strong&gt;と結論づけることができます。&lt;/p&gt;
&lt;h4&gt;答案の骨組み&lt;/h4&gt;
&lt;p&gt;味覚と嗅覚を対比させると、答案は次のような形になります。&lt;/p&gt;
&lt;p&gt;&lt;strong&gt;&lt;br /&gt;
「味覚は六つの要素に分け、それらを数値化して体系化できるので機械技術に適合しやすいが、香りには基本臭が存在せず体系化できないうえ、グループ分けをしてもゆるい括りにしかならず、その強度も数値化できないため、嗅覚は機械技術に適合しにくい感覚だから。」&lt;br /&gt;
&lt;/strong&gt;&lt;/p&gt;
&lt;p&gt;といった構成でまとめると、設問の要求（味覚との比較を使う／機械技術との関係を述べる）をしっかり満たすことができます。&lt;/p&gt;
&lt;hr /&gt;
&lt;h2&gt;まとめ：武蔵中・国語で求められる読解・記述の力&lt;/h2&gt;
&lt;ul&gt;
&lt;li&gt;設問を読んだ段階で、&lt;strong&gt;「何（理由／具体例／比較など）を書かないといけないのか」&lt;/strong&gt;を先に整理する。&lt;/li&gt;
&lt;li&gt;理由説明では、本文の中から&lt;strong&gt;「つまらない」「適合しにくい」などの結論を支える根拠&lt;/strong&gt;を丁寧に拾い上げる。&lt;/li&gt;
&lt;li&gt;具体例を問われたら、&lt;strong&gt;該当するエピソードをそのまま書くのではなく、設問の言葉に合わせて要約&lt;/strong&gt;する。&lt;/li&gt;
&lt;li&gt;比較の問題では、&lt;strong&gt;Ａ（味覚）とＢ（嗅覚）をそれぞれ箇条書きで整理してから、差がどこにあるかを文章化&lt;/strong&gt;すると書きやすい。&lt;/li&gt;
&lt;li&gt;どの問題でも、&lt;strong&gt;本文中のどの表現を根拠にしたのか&lt;/strong&gt;を自分で説明できるレベルまで読み込むことが得点アップにつながる。&lt;/li&gt;
&lt;/ul&gt;
&lt;p&gt;動画とあわせて復習しながら、&lt;strong&gt;「理由＋具体例のセットで説明する力」&lt;/strong&gt;と、&lt;strong&gt;「二つの事柄を比較して論理的にまとめる力」&lt;/strong&gt;をしっかり身につけていきましょう。これらは武蔵中だけでなく、他校の入試問題にも通用する汎用的な記述力となります。&lt;/p&gt;
&lt;p&gt;&amp;nbsp;&lt;/p&gt;
&lt;p&gt;&lt;!-- [ /.socialSet ] --&gt;&lt;/p&gt;
&lt;div class="alert alert-primary p-3 mt-4" role="alert"&gt;
&lt;p class="mb-2"&gt;&lt;strong&gt;武蔵特有の記述問題を「部分点狙い」のまま放置すれば、合格は不可能です。&lt;/strong&gt;&lt;/p&gt;
&lt;p class="mb-1"&gt;論理を欠いた記述の癖が残ると、本番で致命的な減点を招き、合否を分ける合計点に跳ね返る取り返しのつかない打撃となります。&lt;/p&gt;
&lt;p class="mb-3"&gt;得点が伸び悩む最大の要因は、一重に要素分解の不一致にあります。&lt;/p&gt;
&lt;div class="d-grid gap-2"&gt;&lt;a class="btn btn-primary btn-lg" href="https://dokkai-labo.tokyo/kobetsuonline01/"&gt;合格力を叩き込む個別指導の受講はこちら&lt;/a&gt;&lt;br /&gt;
&lt;a class="btn btn-outline-primary btn-lg" href="https://dokkai-labo.tokyo/blog/161214/"&gt;読解ラボの指導方針を詳しく知る&lt;/a&gt;&lt;/div&gt;
&lt;hr class="my-3" /&gt;
&lt;div class="d-flex flex-column gap-1"&gt;&lt;a href="https://dokkai-labo.tokyo/contact/"&gt;体験授業・入塾相談の予約フォーム&lt;/a&gt;&lt;br /&gt;
&lt;a href="https://dokkai-labo.tokyo/profile/"&gt;代表講師プロフィールと指導実績&lt;/a&gt;&lt;br /&gt;
&lt;a href="https://dokkai-labo.tokyo/access/"&gt;教室へのアクセス・所在地&lt;/a&gt;&lt;br /&gt;
&lt;a href="https://dokkai-labo.tokyo/blog/"&gt;中学受験国語の攻略コラム一覧&lt;/a&gt;&lt;/div&gt;
&lt;/div&gt;
&lt;section id="veu_cta-20326" class="veu_cta"&gt;
&lt;div class="cta_body"&gt;
&lt;div class="cta_body_link"&gt;&lt;/div&gt;
&lt;/div&gt;
&lt;p&gt;&lt;!-- [ /.vkExUnit_cta_body ] --&gt;&lt;/p&gt;
&lt;/section&gt;
&lt;section class="veu_cta" id="veu_cta-20530"&gt;&lt;h1 class="cta_title"&gt;講座案内：【２回完結】文法速習講座【中学受験】&lt;/h1&gt;&lt;div class="cta_body"&gt;&lt;div class="cta_body_image cta_body_image_right"&gt;&lt;a href="https://dokkai-labo.tokyo/grammer/" target="_blank"&gt;&lt;/a&gt;&lt;/div&gt;&lt;div class="cta_body_txt image_exist"&gt;文法事項をマスターできるというだけではなく、受講者のモチベーションや読解力の向上に寄与できる講座となっております。&lt;/div&gt;&lt;div class="cta_body_link"&gt;&lt;a href="https://dokkai-labo.tokyo/grammer/" class="btn btn-primary btn-block btn-lg" target="_blank"&gt;【２回完結】文法速習講座【中学受験】&lt;/a&gt;&lt;/div&gt;&lt;/div&gt;&lt;!-- [ /.vkExUnit_cta_body ] --&gt;&lt;/section&gt;			
------</t>
  </si>
  <si>
    <t>https://dokkai-labo.tokyo/blog/ootechuugakuzyukunokokugotekisutohikaku/</t>
  </si>
  <si>
    <t>以下のページは不自然なワードを使用しています。
これらを適切に自然な言葉に置き換えて下さい。
なお、本文の装飾や構造は絶対に変えないでください。
【対象ページURL】
https://dokkai-labo.tokyo/blog/ootechuugakuzyukunokokugotekisutohikaku/
【検出された不自然ワード】
（検出なし）
【本文】
------
&lt;p&gt;普段お使いの中学受験用テキストには、それぞれ固有の&lt;strong&gt;長所&lt;/strong&gt;と&lt;strong&gt;注意すべきポイント（弱点）&lt;/strong&gt;があります。本記事では、代表的な塾教材であるサピックス・四谷大塚「予習シリーズ」・栄光ゼミナール系列「新演習」の特徴を整理し、どのように補強すれば国語力を効果的に伸ばせるかを解説します。&lt;/p&gt;
&lt;p&gt;日能研の国語を軸にしている場合の「最新入試とのズレ」とオンラインでの補い方は、&lt;a href="https://dokkai-labo.tokyo/col_blog/nichinoken-kokugo-latest-gap/"&gt;日能研国語の特徴と、オンラインで補強すべき“最新入試とのズレ”&lt;/a&gt;に整理しています。&lt;/p&gt;
&lt;p&gt;読解ラボ東京の指導・講座の全体像は、&lt;a href="https://dokkai-labo.tokyo/"&gt;読解ラボ東京の指導・講座の全体像&lt;/a&gt;でご確認いただけます。&lt;/p&gt;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&lt;div style="border: 1px solid #d9e6ff; background: #f7fbff; padding: 16px; margin: 18px 0; border-radius: 8px;"&gt;
&lt;h2&gt;3分診断：今のつまずきはどれ？（教材併用の目的を先に決める）&lt;/h2&gt;
&lt;p&gt;「新演習と予習シリーズ、どっちが良い？」は、実は&lt;strong&gt;今の課題が“量”なのか“難度”なのか“採点”なのか&lt;/strong&gt;で結論が変わりやすいです。まずは当てはまるものにチェックしてみてください（目安です）。&lt;/p&gt;
&lt;h3&gt;チェック（当てはまるものだけ）&lt;/h3&gt;
&lt;ul style="margin: 0 0 12px 1.2em;"&gt;
&lt;li&gt;読解の授業は受けているが、&lt;strong&gt;解く量が少なく&lt;/strong&gt;定着している実感が薄い&lt;/li&gt;
&lt;li&gt;記述は書くが、1回の授業で扱う問題数が限られ、&lt;strong&gt;演習量が不足&lt;/strong&gt;している気がする&lt;/li&gt;
&lt;li&gt;難しい問題に当たると手が止まり、&lt;strong&gt;やり切れずに積み残し&lt;/strong&gt;が増える&lt;/li&gt;
&lt;li&gt;解説は読んでいるのに、次に同じタイプが出ると&lt;strong&gt;再現できない&lt;/strong&gt;&lt;/li&gt;
&lt;li&gt;記述の自己採点で、&lt;strong&gt;どこが点になるのか&lt;/strong&gt;が分かりにくい&lt;/li&gt;
&lt;li&gt;教材を増やした結果、復習が回らず&lt;strong&gt;どれも中途半端&lt;/strong&gt;になっている&lt;/li&gt;
&lt;/ul&gt;
&lt;div class="table-responsive" style="margin-top: 10px;"&gt;
&lt;table style="width: 100%; border-collapse: collapse;"&gt;
&lt;thead&gt;
&lt;tr&gt;
&lt;th style="border: 1px solid #bbb; padding: 8px; background: #e3f2fd; text-align: left; width: 28%;"&gt;診断結果（多いもの）&lt;/th&gt;
&lt;th style="border: 1px solid #bbb; padding: 8px; background: #e3f2fd; text-align: left;"&gt;まずやる1手（増やしすぎない）&lt;/th&gt;
&lt;th style="border: 1px solid #bbb; padding: 8px; background: #e3f2fd; text-align: left; width: 28%;"&gt;この記事のどこが役立つ？&lt;/th&gt;
&lt;/tr&gt;
&lt;/thead&gt;
&lt;tbody&gt;
&lt;tr&gt;
&lt;td style="border: 1px solid #bbb; padding: 8px;"&gt;&lt;strong&gt;演習量が足りない&lt;/strong&gt;&lt;/td&gt;
&lt;td style="border: 1px solid #bbb; padding: 8px;"&gt;まずは「軸の教材」を中心に据えて、&lt;strong&gt;量を上積みする場所を1つだけ決める&lt;/strong&gt;（例：授業で扱わない問題に触れる／aテキスト活用など）。&lt;/td&gt;
&lt;td style="border: 1px solid #bbb; padding: 8px;"&gt;SAPIX教材の「弱点と対処法」〜「aテキスト活用」の説明&lt;/td&gt;
&lt;/tr&gt;
&lt;tr&gt;
&lt;td style="border: 1px solid #bbb; padding: 8px;"&gt;&lt;strong&gt;難しすぎて消化不良&lt;/strong&gt;&lt;/td&gt;
&lt;td style="border: 1px solid #bbb; padding: 8px;"&gt;「全部やる」より、&lt;strong&gt;取捨選択で“正解の手応え”を作る&lt;/strong&gt;（難問を追いかけ過ぎない）。&lt;/td&gt;
&lt;td style="border: 1px solid #bbb; padding: 8px;"&gt;予習シリーズの「弱点と使い方のポイント」&lt;/td&gt;
&lt;/tr&gt;
&lt;tr&gt;
&lt;td style="border: 1px solid #bbb; padding: 8px;"&gt;&lt;strong&gt;採点・根拠が曖昧&lt;/strong&gt;&lt;/td&gt;
&lt;td style="border: 1px solid #bbb; padding: 8px;"&gt;記述は&lt;strong&gt;要素（何を書けば点か）&lt;/strong&gt;を意識して採点できる形に寄せる（配点が明示された教材を併用する等）。&lt;/td&gt;
&lt;td style="border: 1px solid #bbb; padding: 8px;"&gt;新演習の「配点の記載がない」話と補い方&lt;/td&gt;
&lt;/tr&gt;
&lt;/tbody&gt;
&lt;/table&gt;
&lt;/div&gt;
&lt;p style="margin: 12px 0 0;"&gt;ここで「何を補うか」を決めてから本文を読むと、教材選びがスムーズになります。&lt;/p&gt;
&lt;/div&gt;
&lt;h2&gt;結論：新演習と予習シリーズの違い（早見表）&lt;/h2&gt;
&lt;p&gt;まずは「何がどう違うのか」を短く整理します。どれが正解というより、&lt;strong&gt;目的（演習量／難度／採点のしやすさ）&lt;/strong&gt;で合う・合わないが分かれます。&lt;/p&gt;
&lt;table style="width: 100%; border-collapse: collapse; margin: 12px 0;"&gt;
&lt;thead&gt;
&lt;tr&gt;
&lt;th style="border: 1px solid #bbb; padding: 8px; background: #f5f5f5; text-align: left;"&gt;教材&lt;/th&gt;
&lt;th style="border: 1px solid #bbb; padding: 8px; background: #f5f5f5; text-align: left;"&gt;強み（伸びやすい点）&lt;/th&gt;
&lt;th style="border: 1px solid #bbb; padding: 8px; background: #f5f5f5; text-align: left;"&gt;注意点（つまずきやすい点）&lt;/th&gt;
&lt;th style="border: 1px solid #bbb; padding: 8px; background: #f5f5f5; text-align: left;"&gt;家庭での補い方（例）&lt;/th&gt;
&lt;/tr&gt;
&lt;/thead&gt;
&lt;tbody&gt;
&lt;tr&gt;
&lt;td style="border: 1px solid #bbb; padding: 8px;"&gt;&lt;strong&gt;予習シリーズ（国語）&lt;/strong&gt;&lt;/td&gt;
&lt;td style="border: 1px solid #bbb; padding: 8px;"&gt;解説が非常に詳しく、良問・難問が豊富。丁寧に取り組めれば実力アップにつながりやすい。&lt;/td&gt;
&lt;td style="border: 1px solid #bbb; padding: 8px;"&gt;難問が多く、全部やると&lt;strong&gt;「予習シリーズ 国語が難しい／消化不良」&lt;/strong&gt;になりやすい。&lt;/td&gt;
&lt;td style="border: 1px solid #bbb; padding: 8px;"&gt;取捨選択（やる問題を絞る）＋手応えのある難度の問題で成功体験を積む。&lt;/td&gt;
&lt;/tr&gt;
&lt;tr&gt;
&lt;td style="border: 1px solid #bbb; padding: 8px;"&gt;&lt;strong&gt;新演習（国語）&lt;/strong&gt;&lt;/td&gt;
&lt;td style="border: 1px solid #bbb; padding: 8px;"&gt;難易度が手ごろで取り組みやすく、「消化不良」になりにくい。&lt;/td&gt;
&lt;td style="border: 1px solid #bbb; padding: 8px;"&gt;上位層には物足りない場合がある。解説の根拠が薄い箇所や、記述に&lt;strong&gt;配点の記載がない&lt;/strong&gt;点がある。&lt;/td&gt;
&lt;td style="border: 1px solid #bbb; padding: 8px;"&gt;上位向けの高難度問題を追加／配点が明示された教材で自己採点感覚を補う。&lt;/td&gt;
&lt;/tr&gt;
&lt;tr&gt;
&lt;td style="border: 1px solid #bbb; padding: 8px;"&gt;&lt;strong&gt;SAPIX（国語）&lt;/strong&gt;&lt;/td&gt;
&lt;td style="border: 1px solid #bbb; padding: 8px;"&gt;A授業（知識）／B授業（読解）で構成。Bは記述中心で、授業が噛み合うと読解・記述を効率よく鍛えやすい。&lt;/td&gt;
&lt;td style="border: 1px solid #bbb; padding: 8px;"&gt;授業内で添削まで行うため、1回あたりの問題数が限られ、&lt;strong&gt;演習量が不足しがち&lt;/strong&gt;。&lt;/td&gt;
&lt;td style="border: 1px solid #bbb; padding: 8px;"&gt;授業で扱わない問題にも触れて演習量を上積み（例：aテキスト活用）／国語専門塾の併用で演習と添削を補強。&lt;/td&gt;
&lt;/tr&gt;
&lt;/tbody&gt;
&lt;/table&gt;
&lt;h2&gt;この記事で扱う塾教材３種&lt;/h2&gt;
&lt;p&gt;ここでは、次の３つの教材について取り上げます。どれも「良い点」と「注意点」がはっきりしているので、まずクセを押さえるのが近道です。&lt;/p&gt;
&lt;ul&gt;
&lt;li&gt;サピックスの教材&lt;/li&gt;
&lt;li&gt;四谷大塚の「予習シリーズ」&lt;/li&gt;
&lt;li&gt;栄光ゼミナール系列の「新演習」&lt;/li&gt;
&lt;/ul&gt;
&lt;h2&gt;SAPIX国語テキストの構成（A授業／B授業）と使い方&lt;/h2&gt;
&lt;div style="border: 1px solid #e6e6e6; background: #fff; padding: 16px; margin: 18px 0; border-radius: 8px;"&gt;
&lt;h3&gt;用語整理：SAPIX国語のA授業／B授業／aテキスト（最小限でOK）&lt;/h3&gt;
&lt;p&gt;SAPIX国語は、授業の作りそのものに特徴があります。細部まで覚え込むというより、まずは&lt;strong&gt;「何が、何を鍛える時間なのか」&lt;/strong&gt;を押さえるだけで十分です。&lt;/p&gt;
&lt;p style="margin: 12px 0 6px;"&gt;&lt;strong&gt;位置づけ（この記事での前提）&lt;/strong&gt;&lt;/p&gt;
&lt;div class="table-responsive" style="margin-top: 10px;"&gt;
&lt;table style="width: 100%; border-collapse: collapse;"&gt;
&lt;thead&gt;
&lt;tr&gt;
&lt;th style="border: 1px solid #bbb; padding: 8px; background: #f5f5f5; text-align: left; width: 20%;"&gt;用語&lt;/th&gt;
&lt;th style="border: 1px solid #bbb; padding: 8px; background: #f5f5f5; text-align: left;"&gt;何をやる？&lt;/th&gt;
&lt;th style="border: 1px solid #bbb; padding: 8px; background: #f5f5f5; text-align: left; width: 34%;"&gt;家庭で判断しやすい見方&lt;/th&gt;
&lt;/tr&gt;
&lt;/thead&gt;
&lt;tbody&gt;
&lt;tr&gt;
&lt;td style="border: 1px solid #bbb; padding: 8px;"&gt;&lt;strong&gt;A授業&lt;/strong&gt;&lt;/td&gt;
&lt;td style="border: 1px solid #bbb; padding: 8px;"&gt;語句・文法などの&lt;strong&gt;知識中心&lt;/strong&gt;&lt;/td&gt;
&lt;td style="border: 1px solid #bbb; padding: 8px;"&gt;「知識の穴」を埋める役。短時間でも繰り返すと効きやすい。&lt;/td&gt;
&lt;/tr&gt;
&lt;tr&gt;
&lt;td style="border: 1px solid #bbb; padding: 8px;"&gt;&lt;strong&gt;B授業&lt;/strong&gt;&lt;/td&gt;
&lt;td style="border: 1px solid #bbb; padding: 8px;"&gt;&lt;strong&gt;読解中心&lt;/strong&gt;（記述問題が多い）&lt;/td&gt;
&lt;td style="border: 1px solid #bbb; padding: 8px;"&gt;「本文根拠→条件整理→答案」のプロセスを確立する役。授業内添削があるぶん、扱える問題数が限られやすい。&lt;/td&gt;
&lt;/tr&gt;
&lt;tr&gt;
&lt;td style="border: 1px solid #bbb; padding: 8px;"&gt;&lt;strong&gt;aテキスト&lt;/strong&gt;&lt;/td&gt;
&lt;td style="border: 1px solid #bbb; padding: 8px;"&gt;（授業で扱わない範囲も含め）演習に回せる素材&lt;/td&gt;
&lt;td style="border: 1px solid #bbb; padding: 8px;"&gt;「演習量を上積みしたい」ときに使いどころが出やすい。増やし過ぎず、&lt;strong&gt;補う目的を1つに絞る&lt;/strong&gt;と回りやすい。&lt;/td&gt;
&lt;/tr&gt;
&lt;/tbody&gt;
&lt;/table&gt;
&lt;/div&gt;
&lt;p style="margin: 12px 0 0;"&gt;本文の「SAPIX教材の弱点と対処法」では、演習量不足をどう補うか（aテキスト活用・併用の考え方）をもう少し具体的に説明します。&lt;/p&gt;
&lt;/div&gt;
&lt;h3&gt;SAPIX国語テキストの強み：記述中心で授業の構成がしやすい&lt;/h3&gt;
&lt;p&gt;サピックスの国語は、授業自体が次の２本立てになっています。&lt;/p&gt;
&lt;ul&gt;
&lt;li&gt;&lt;strong&gt;A授業：&lt;/strong&gt;語句・文法などの&lt;strong&gt;知識中心&lt;/strong&gt;の授業&lt;/li&gt;
&lt;li&gt;&lt;strong&gt;B授業：&lt;/strong&gt;&lt;strong&gt;読解問題中心&lt;/strong&gt;の授業&lt;/li&gt;
&lt;/ul&gt;
&lt;p&gt;特にB授業（読解）のテキストは、ほとんどが&lt;strong&gt;記述問題&lt;/strong&gt;で構成されており、文章は長めでも比較的読みやすく、受験生が理解しやすい傾向があります。そのため、授業が噛み合うと&lt;strong&gt;効率よく読解力と記述力を鍛えられる教材&lt;/strong&gt;と考えられます。&lt;/p&gt;
&lt;div class="rounded" style="background-color: #99ffff; padding: 10px; margin: 10px 0;"&gt;&lt;strong&gt;記述中心テキストのメリット（授業で難度調整がしやすい）&lt;/strong&gt;&lt;br /&gt;
満点に必要な記述要素が３つある問題なら、クラスの状況に応じて「１要素ぶんはヒントとして与える」「残りは自分で考えさせる」といった形で、&lt;strong&gt;ヒント量を調整しながら授業ができる&lt;/strong&gt;ため、生徒が自分の頭で考える時間を確保しつつ無理なくレベルアップさせることができます。&lt;/div&gt;
&lt;h3&gt;SAPIX教材の弱点：授業内添削で演習量が不足しがち&lt;/h3&gt;
&lt;p&gt;一方で、記述中心の授業には次のような弱点もあります。&lt;/p&gt;
&lt;ul&gt;
&lt;li&gt;授業内で&lt;strong&gt;添削&lt;/strong&gt;まで行うため、１回の授業で扱える問題数が&lt;strong&gt;４問程度&lt;/strong&gt;に限られる&lt;/li&gt;
&lt;li&gt;結果として、&lt;strong&gt;こなせる問題数（演習量）が不足しがち&lt;/strong&gt;&lt;/li&gt;
&lt;/ul&gt;
&lt;p&gt;国語に限らず、質だけでなく「量」をこなすことも定着には不可欠です。良い授業を受けても、演習量が足りないと力が定着しづらい点は、家庭学習の&lt;strong&gt;組み立て&lt;/strong&gt;で補う必要があります。&lt;/p&gt;
&lt;h3&gt;SAPIX国語の家庭学習：aテキスト活用と「併用」で量を上積みする&lt;/h3&gt;
&lt;p&gt;そこで、サピックスにお通いのご家庭では、次のような工夫が現実的です。&lt;/p&gt;
&lt;ul&gt;
&lt;li&gt;授業では使っていない&lt;strong&gt;aテキストの読解問題&lt;/strong&gt;にも触れて、演習量を補う&lt;/li&gt;
&lt;li&gt;&lt;strong&gt;塾教材 国語の併用&lt;/strong&gt;（国語専門塾など）で、演習と添削の上積みを作る&lt;/li&gt;
&lt;/ul&gt;
&lt;p&gt;このようにして&lt;strong&gt;演習量を補強&lt;/strong&gt;していくことで、授業で学んだ解き方が身につきやすくなります。&lt;/p&gt;
&lt;h2&gt;予習シリーズ国語は難しい？強みと「消化不良」にならない使い方&lt;/h2&gt;
&lt;h3&gt;予習シリーズの強み：解説が非常に詳しく、良問・難問が豊富&lt;/h3&gt;
&lt;p&gt;四谷大塚の「予習シリーズ」は、&lt;/p&gt;
&lt;ul&gt;
&lt;li&gt;&lt;strong&gt;解説が非常に詳しい&lt;/strong&gt;&lt;/li&gt;
&lt;li&gt;良問・難問が豊富で、しっかりやり込めば&lt;strong&gt;確実な実力アップ&lt;/strong&gt;が見込める&lt;/li&gt;
&lt;/ul&gt;
&lt;p&gt;という点が大きな強みです。丁寧に取り組める層にとっては、志望校合格に直結する優れた教材と言えます。&lt;/p&gt;
&lt;p&gt;予習シリーズ国語を回すときに起きやすい「知識×読解」の偏りを&lt;strong&gt;改善する&lt;/strong&gt;考え方は、&lt;a href="https://dokkai-labo.tokyo/col_blog/balance/"&gt;四谷大塚（予習シリーズ）国語の扱い方“知識×読解”のバランス調整&lt;/a&gt;も参考にしてください。&lt;/p&gt;
&lt;h3&gt;予習シリーズの弱点：難問が多く、全部やると消化不良になりやすい&lt;/h3&gt;
&lt;p&gt;ただし、予習シリーズには次のような弱点もあります。&lt;/p&gt;
&lt;ul&gt;
&lt;li&gt;&lt;strong&gt;難問が非常に多く&lt;/strong&gt;、全てを消化しようとすると「消化不良」に陥りやすい&lt;/li&gt;
&lt;li&gt;国語が得意でない場合、解いても手応えが感じづらく、自信を失ってしまうこともある&lt;/li&gt;
&lt;/ul&gt;
&lt;div style="border: 1px solid #ffe0b2; background: #fff8ee; padding: 16px; margin: 18px 0; border-radius: 8px;"&gt;
&lt;h3&gt;予習シリーズが「難しい／消化不良」になりそうなときの取捨選択テンプレ&lt;/h3&gt;
&lt;p&gt;予習シリーズは解説が詳しく良問も多い一方で、難問が多く、全部を消化しようとすると苦しくなりやすい教材です。ここでは、無理なく回すための&lt;strong&gt;“やる問題の決め方”&lt;/strong&gt;をテンプレ化します。&lt;/p&gt;
&lt;p style="margin: 12px 0 6px;"&gt;&lt;strong&gt;取り組む／後回しにする基準（目安）&lt;/strong&gt;&lt;/p&gt;
&lt;div class="table-responsive" style="margin-top: 10px;"&gt;
&lt;table style="width: 100%; border-collapse: collapse;"&gt;
&lt;thead&gt;
&lt;tr&gt;
&lt;th style="border: 1px solid #bbb; padding: 8px; background: #fff3e0; text-align: left; width: 22%;"&gt;区分&lt;/th&gt;
&lt;th style="border: 1px solid #bbb; padding: 8px; background: #fff3e0; text-align: left;"&gt;選び方（短い判断基準）&lt;/th&gt;
&lt;th style="border: 1px solid #bbb; padding: 8px; background: #fff3e0; text-align: left; width: 30%;"&gt;やり方（最小ステップ）&lt;/th&gt;
&lt;/tr&gt;
&lt;/thead&gt;
&lt;tbody&gt;
&lt;tr&gt;
&lt;td style="border: 1px solid #bbb; padding: 8px;"&gt;&lt;strong&gt;今週やる（優先）&lt;/strong&gt;&lt;/td&gt;
&lt;td style="border: 1px solid #bbb; padding: 8px;"&gt;取り組んだあとに「手応えが残る」難度（本文根拠を追えて、答えの理由が言えそう）&lt;/td&gt;
&lt;td style="border: 1px solid #bbb; padding: 8px;"&gt;解く → 根拠に戻る → 直しで&lt;strong&gt;理由を言語化&lt;/strong&gt;&lt;/td&gt;
&lt;/tr&gt;
&lt;tr&gt;
&lt;td style="border: 1px solid #bbb; padding: 8px;"&gt;&lt;strong&gt;余裕があれば&lt;/strong&gt;&lt;/td&gt;
&lt;td style="border: 1px solid #bbb; padding: 8px;"&gt;時間はかかるが「あと一歩で届きそう」な問題（復習価値が高い）&lt;/td&gt;
&lt;td style="border: 1px solid #bbb; padding: 8px;"&gt;解説を読むだけで終わらせず、&lt;strong&gt;同タイプを次に再現&lt;/strong&gt;できる形で整理&lt;/td&gt;
&lt;/tr&gt;
&lt;tr&gt;
&lt;td style="border: 1px solid #bbb; padding: 8px;"&gt;&lt;strong&gt;いったん後回し&lt;/strong&gt;&lt;/td&gt;
&lt;td style="border: 1px solid #bbb; padding: 8px;"&gt;難しすぎて本文根拠に戻れない／何が問われているか掴めない（積み残しが増えるタイプ）&lt;/td&gt;
&lt;td style="border: 1px solid #bbb; padding: 8px;"&gt;今は深追いせず、取捨選択方針に沿って調整（別テキスト併用も選択肢）&lt;/td&gt;
&lt;/tr&gt;
&lt;/tbody&gt;
&lt;/table&gt;
&lt;/div&gt;
&lt;p style="margin: 12px 0 0;"&gt;&lt;strong&gt;ポイント：&lt;/strong&gt;難問に挑み続けて自信を失うより、手応えのあるレベルで「正解する経験」を積み重ねたほうが、結果的に底上げにつながりやすいです。&lt;/p&gt;
&lt;/div&gt;
&lt;h3&gt;予習シリーズの使い方：取捨選択とレベル調整で「正解の手応え」を作る&lt;/h3&gt;
&lt;p&gt;そのため、特に国語が苦手場合は、次のような工夫が必要です。&lt;/p&gt;
&lt;ul&gt;
&lt;li&gt;問題を全てやろうとせず、&lt;strong&gt;本人の実力に見合った問題を取捨選択&lt;/strong&gt;する&lt;/li&gt;
&lt;li&gt;予習シリーズだけにこだわらず、&lt;strong&gt;別のテキストも組み合わせて練習&lt;/strong&gt;する&lt;/li&gt;
&lt;/ul&gt;
&lt;p&gt;無理に難しい問題ばかりを追いかけるより、手応えのあるレベルの問題で「正解する成功体験」を積み重ねるほうが、結果的に国語力の底上げにつながります。&lt;/p&gt;
&lt;h2&gt;新演習国語の強みと弱点（配点がない問題の採点はどうする？）&lt;/h2&gt;
&lt;h3&gt;新演習の強み：取り組みやすく、消化不良になりにくい&lt;/h3&gt;
&lt;p&gt;「新演習」は栄光ゼミナール系列の会社から出版されている教材です。特徴としては、&lt;/p&gt;
&lt;ul&gt;
&lt;li&gt;&lt;strong&gt;難易度が手ごろ&lt;/strong&gt;で取り組みやすい&lt;/li&gt;
&lt;li&gt;高難度テキストと比べて、&lt;strong&gt;「消化不良」に陥りにくい&lt;/strong&gt;&lt;/li&gt;
&lt;/ul&gt;
&lt;p&gt;といった点が挙げられます。標準レベルの受験生にとって扱いやすい教材と言えるでしょう。&lt;/p&gt;
&lt;h3&gt;新演習の弱点：上位層には物足りない／根拠が薄い箇所／配点記載がない&lt;/h3&gt;
&lt;p&gt;一方で、新演習には次のような注意点があります。&lt;/p&gt;
&lt;ul&gt;
&lt;li&gt;国語が得意な受験生にとっては&lt;strong&gt;物足りなさ&lt;/strong&gt;がある&lt;/li&gt;
&lt;li&gt;上位層は、別途&lt;strong&gt;より高難度のテキスト&lt;/strong&gt;を取り入れた演習が必要&lt;/li&gt;
&lt;li&gt;解答・解説の&lt;strong&gt;根拠説明がやや薄い&lt;/strong&gt;箇所がある&lt;/li&gt;
&lt;li&gt;記述問題に&lt;strong&gt;配点の記載がない&lt;/strong&gt;ため、自己採点がしづらい&lt;/li&gt;
&lt;/ul&gt;
&lt;p&gt;特に記述問題については、予習シリーズやサピックス教材では要素ごとの配点が明示されている一方、新演習では「どこまで書けていれば何点なのか」が分かりにくいことがあります。&lt;/p&gt;
&lt;h3&gt;新演習の補い方：配点が明示された教材・添削で「要素」を押さえる感覚を作る&lt;/h3&gt;
&lt;p&gt;自己採点を通じて&lt;strong&gt;「要素を押さえる感覚」&lt;/strong&gt;を身につけたい場合は、新演習だけでなく、配点が明示された教材も併用すると効果的です。必要に応じて、国語専門塾などで添削を受け、どこが点になるのかを確認していくのも一つの方法です。&lt;/p&gt;
&lt;h2&gt;塾教材をどう併用するか（目的別の組み立て）&lt;/h2&gt;
&lt;p&gt;ここまで見てきたように、&lt;/p&gt;
&lt;ul&gt;
&lt;li&gt;&lt;strong&gt;サピックス：&lt;/strong&gt;記述中心で質が高いが、演習量が不足しがち&lt;/li&gt;
&lt;li&gt;&lt;strong&gt;予習シリーズ：&lt;/strong&gt;難問豊富でハイレベルだが、消化不良になりやすい&lt;/li&gt;
&lt;li&gt;&lt;strong&gt;新演習：&lt;/strong&gt;標準〜やや易しめで取り組みやすい一方、上位層には物足りない・解説根拠や配点情報が弱い&lt;/li&gt;
&lt;/ul&gt;
&lt;p&gt;というように、それぞれ長所と短所がはっきり分かれています。&lt;/p&gt;
&lt;h3&gt;組み立ての基本：まずは所属塾の教材を「軸」にする&lt;/h3&gt;
&lt;p&gt;テキスト選びのポイントは、まず所属塾のテキストをきちんと「軸」にして、そのうえで弱点を補うことです。教材を増やす前に、何が不足しているか（量なのか、難度なのか、採点なのか）を整理すると、無理が出にくくなります。&lt;/p&gt;
&lt;h3&gt;演習量が足りないとき：標準レベルの問題で量を補う&lt;/h3&gt;
&lt;p&gt;サピックスのように授業内添削が手厚い場合は、扱える問題数が限られます。そこで、授業で扱っていない問題にも触れるなどして、&lt;strong&gt;演習量を上積み&lt;/strong&gt;すると定着しやすくなります。&lt;/p&gt;
&lt;p&gt;早稲アカ生に多い「処理速度」の課題の&lt;strong&gt;改善方法は&lt;/strong&gt;、&lt;a href="https://dokkai-labo.tokyo/col_blog/waseda-academy-kokugo-speed/"&gt;早稲アカ生の国語で重要な“処理速度”の改善方法&lt;/a&gt;で具体化しています。&lt;/p&gt;
&lt;h3&gt;難しすぎて消化不良のとき：取捨選択とレベル調整を優先する&lt;/h3&gt;
&lt;p&gt;予習シリーズは良問が多い一方で、全部やろうとすると難度が高くなりがちです。無理に完走を目指すより、&lt;strong&gt;手応えのある問題で「正解の感覚」を作る&lt;/strong&gt;ほうが、結果的に安定につながります。&lt;/p&gt;
&lt;h3&gt;易しすぎて物足りないとき：上位向けの問題・配点明示で「採点感覚」を補う&lt;/h3&gt;
&lt;p&gt;新演習が取り組みやすい反面、上位層には負荷が足りないことがあります。その場合は、高難度の問題を追加したり、配点が明示された教材を併用して「どの要素が点になるか」を確認したりすると、得点力に結びつきやすくなりま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&lt;h2&gt;よくある質問（教材の併用・採点・家庭学習）&lt;/h2&gt;
&lt;h3&gt;Q. 予習シリーズは全部やるべきですか？&lt;/h3&gt;
&lt;p&gt;A. しっかりやり込める層には強い教材ですが、難問が多く、全部を消化しようとすると消化不良になりやすい面もあります。まずは実力に合う問題を取捨選択し、手応えのある難度で成功体験を積み重ねる形が現実的です。&lt;/p&gt;
&lt;h3&gt;Q. 新演習の記述は配点がないと自己採点できません。どう考えればいいですか？&lt;/h3&gt;
&lt;p&gt;A. どこまで書けていれば何点なのかが分かりにくいことは確かに起こりやすいです。要素を押さえる感覚を作りたい場合は、配点が明示された教材を併用する、あるいは添削を受けて「点になる要素」を確認する方法が有効です。&lt;/p&gt;
&lt;h3&gt;Q. SAPIX国語は授業だけで足りますか？&lt;/h3&gt;
&lt;p&gt;A. 授業の質は高い一方で、授業内で添削まで行う関係で、1回あたりに扱える問題数が限られ演習量が不足しがちです。授業で使っていない問題にも触れる（例：aテキスト活用）など、家庭学習で演習量を上積みできると安定しやすくなります。&lt;/p&gt;
&lt;h3&gt;Q. 塾教材の国語を併用すると、かえって混乱しませんか？&lt;/h3&gt;
&lt;p&gt;A. 目的が曖昧なまま増やすと混乱しやすいです。まずは「量が足りない」「難しすぎる」「採点ができない」など不足点を1つに絞り、その不足を補う範囲で併用する形にすると、負担が増えにくくなります。&lt;/p&gt;
&lt;h2&gt;まとめ：テキストの「クセ」を理解し、弱点を補って使いこなす&lt;/h2&gt;
&lt;p&gt;どのテキストも「完璧」ではありませんが、特徴と弱点を理解し、それぞれを補い合うように組み合わせることで、国語の学習効果は大きく高まります。&lt;/p&gt;
&lt;ul&gt;
&lt;li&gt;サピックス：記述中心で質が高いが、&lt;strong&gt;演習量が不足しがち&lt;/strong&gt;（aテキスト活用などで上積み）&lt;/li&gt;
&lt;li&gt;予習シリーズ：解説が詳しいが、難度が高く&lt;strong&gt;消化不良になりやすい&lt;/strong&gt;（取捨選択が重要）&lt;/li&gt;
&lt;li&gt;新演習：取り組みやすいが、上位層には物足りない場合があり、&lt;strong&gt;根拠説明や配点情報が弱い&lt;/strong&gt;ことがある&lt;/li&gt;
&lt;/ul&gt;
&lt;p&gt;不足する部分があるなら、別の教材でフォローする、国語専門塾を活用して演習量や記述の添削を補強する、といった工夫でテキストの力を引き出していきましょう。&lt;/p&gt;
&lt;h2&gt;関連動画&lt;/h2&gt;
&lt;p&gt;本記事の内容とあわせて、以下の動画でも解説しています。ぜひご覧ください。&lt;/p&gt;
&lt;p&gt;&lt;iframe title="YouTube video player" src="https://www.youtube.com/embed/7_uFpSZFCKw" width="560" height="315" frameborder="0" allowfullscreen="allowfullscreen"&gt;&lt;/iframe&gt;&lt;/p&gt;
&lt;div class="alert alert-primary p-3 mt-4" role="alert"&gt;
&lt;p class="mb-2"&gt;&lt;strong&gt;教材選びを放置すると、減点が常態化して合計点に跳ね返る&lt;/strong&gt;&lt;/p&gt;
&lt;p class="mb-1"&gt;相性で教材を回し続けると、部分点を落とす減点が定着し、合計点に跳ね返って点数が伸びないまま直前期に入ります。&lt;/p&gt;
&lt;p class="mb-3"&gt;原因は、要素分解の不一致です。&lt;/p&gt;
&lt;div class="d-grid gap-2"&gt;&lt;a class="btn btn-primary btn-lg" href="https://dokkai-labo.tokyo/kobetsuonline01/"&gt;教材の弱点を答案の取りこぼしに直結させて潰す（オンライン1対1）&lt;/a&gt;&lt;br /&gt;
&lt;a class="btn btn-outline-primary btn-lg" href="https://dokkai-labo.tokyo/ct/strategy/"&gt;指導指針で「何を直すか」の基準を確認する&lt;/a&gt;&lt;/div&gt;
&lt;hr class="my-3" /&gt;
&lt;div class="d-flex flex-column gap-1"&gt;&lt;a href="https://dokkai-labo.tokyo/lesson/1-1elem/"&gt;完全1対1個別指導講座（中学受験）&lt;/a&gt;&lt;br /&gt;
&lt;a href="https://dokkai-labo.tokyo/col_blog/nichinoken-kokugo-latest-gap/"&gt;日能研国語のズレと補い方&lt;/a&gt;&lt;br /&gt;
&lt;a href="https://dokkai-labo.tokyo/vacant_sum/"&gt;直近4週間の空きコマ状況&lt;/a&gt;&lt;br /&gt;
&lt;a href="https://dokkai-labo.tokyo/access/"&gt;アクセス&lt;/a&gt;&lt;br /&gt;
&lt;a href="https://dokkai-labo.tokyo/"&gt;トップページ&lt;/a&gt;&lt;/div&gt;
&lt;/div&gt;
&lt;section id="veu_cta-20531" class="veu_cta"&gt;
&lt;div class="cta_body"&gt;
&lt;div class="cta_body_link"&gt;&lt;/div&gt;
&lt;/div&gt;
&lt;/section&gt;
&lt;section class="veu_cta" id="veu_cta-21073"&gt;&lt;h1 class="cta_title"&gt;コラム&lt;/h1&gt;&lt;div class="cta_body"&gt;&lt;div class="cta_body_image cta_body_image_right"&gt;&lt;a href="https://dokkai-labo.tokyo/ct/column/"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幅広い国語学習に関連するコラムを提供しています。このコラムでは、大学入試共通テストの国語セクションに焦点を当てた考察から、東大の国語に関する検討、記述問題の自己採点方法、詩の学習の重要性、随筆文の解き方、長文読解の効果的なアプローチ、小論文のスキル向上法、過去問の活用、偏差値向上の方法、各塾の国語対策、学習法、受験心構え、中学入試における国語勉強法、理論的な読解方法、入試対策アプローチ、そして国語文法の重要性まで、幅広いトピックにわたる国語学習に関する情報とアドバイスが提供されています。&lt;/div&gt;&lt;div class="cta_body_link"&gt;&lt;a href="https://dokkai-labo.tokyo/ct/column/" class="btn btn-primary btn-block btn-lg" target="_blank"&gt;コラム&lt;/a&gt;&lt;/div&gt;&lt;/div&gt;&lt;!-- [ /.vkExUnit_cta_body ] --&gt;&lt;/section&gt;			
------</t>
  </si>
  <si>
    <t>https://dokkai-labo.tokyo/blog/shibushibu/</t>
  </si>
  <si>
    <t>以下のページは不自然なワードを使用しています。
これらを適切に自然な言葉に置き換えて下さい。
なお、本文の装飾や構造は絶対に変えないでください。
【対象ページURL】
https://dokkai-labo.tokyo/blog/shibushibu/
【検出された不自然ワード】
（検出なし）
【本文】
------
&lt;p&gt;&amp;nbsp;&lt;/p&gt;
&lt;p&gt;このページでは、&lt;strong&gt;渋谷教育学園渋谷中学校・令和３年度入試（国語）&lt;/strong&gt;から厳選した問題について、動画とあわせて解説します。&lt;br /&gt;
特に、物語文における&lt;strong&gt;心情変化のとらえ方&lt;/strong&gt;と、説明文における&lt;strong&gt;「理由を選ぶ」タイプの選択問題の解法&lt;/strong&gt;に焦点を当てて整理しています。&lt;br /&gt;
過去問演習を「何回・どんな順番で回すか」まで含めた全体像は、&lt;a href="https://dokkai-labo.tokyo/blog/kokugo-kakomon/"&gt;中学受験 国語の過去問演習の全体像はこちら&lt;/a&gt;で整理しています。&lt;/p&gt;
&lt;h2&gt;渋谷教育学園渋谷中学校・令和３年度 厳選解説動画&lt;/h2&gt;
&lt;p&gt;令和３年度 渋谷教育学園渋谷中学校の入試より、厳選した問題とその解説をお届けします。&lt;br /&gt;
動画では、本文のどこを根拠にすべきか、実際の答案レベルまで踏み込んで解説しています。&lt;/p&gt;
&lt;p&gt;▶ 解説動画はこちら：&lt;br /&gt;
&lt;a href="https://youtu.be/01R2BMvKVUc" target="_blank" rel="noopener noreferrer"&gt;https://youtu.be/01R2BMvKVUc&lt;/a&gt;&lt;/p&gt;
&lt;h2&gt;解説&lt;/h2&gt;
&lt;h3&gt;大問一　問五：心情の変化とそのきっかけを説明する問題&lt;/h3&gt;
&lt;p&gt;大問一問五は、&lt;strong&gt;線Aと線Bの間で、みなとの意見に対する悟の考えがどう変化したか&lt;/strong&gt;を、&lt;strong&gt;悟自身の過去の経験を含めて&lt;/strong&gt;71字以上80字以内で説明させる問題です。&lt;/p&gt;
&lt;div class="rounded" style="background-color: lightblue; padding: 10px;"&gt;&lt;strong&gt;ポイント：&lt;/strong&gt;&lt;br /&gt;
・心情変化の問題は、必ず&lt;br /&gt;
&lt;strong&gt;①変化前 → ②変化のきっかけ → ③変化後&lt;/strong&gt;&lt;br /&gt;
の流れで整理する。&lt;br /&gt;
・「背景」「出来事」「心情」をセットで押さえると、理由づけのブレがなくなります。&lt;/div&gt;
&lt;h4&gt;① 変化前：みなとをどう見ていたか&lt;/h4&gt;
&lt;p&gt;まず、悟が&lt;strong&gt;変化前&lt;/strong&gt;にみなとをどう見ていたかを、本文から確認します。&lt;/p&gt;
&lt;blockquote&gt;&lt;p&gt;「ライツィハーのために神様に祈ってあげるんだ。鳩の神様に」&lt;br /&gt;
「鳩の神様？」&lt;br /&gt;
ユリカもおれも素っ頓狂な声を上げた。&lt;br /&gt;
「うん、鳩の神様」&lt;br /&gt;
「そんなのいるはずねえだろう」&lt;/p&gt;&lt;/blockquote&gt;
&lt;p&gt;このやりとりから、&lt;/p&gt;
&lt;p&gt;&lt;strong&gt;【鳩の神様を信じるみなとを馬鹿にしていた】&lt;/strong&gt;&lt;/p&gt;
&lt;p&gt;という、悟のスタンスが読み取れます。&lt;/p&gt;
&lt;h4&gt;② 変化のきっかけ：悟自身の過去の経験&lt;/h4&gt;
&lt;p&gt;次に、悟の考えが変わる&lt;strong&gt;きっかけ&lt;/strong&gt;となった場面を確認します。&lt;/p&gt;
&lt;blockquote&gt;&lt;p&gt;おれも祈ったんだ。猫の神様に～連れていかないでください&lt;br /&gt;
チビは天国に～大好きだった父ちゃんに。&lt;/p&gt;&lt;/blockquote&gt;
&lt;p&gt;この回想シーンから、&lt;/p&gt;
&lt;p&gt;&lt;strong&gt;【かつて自分も飼い猫の死に際に、猫の神様に祈り、それが通じたことを思い出した】&lt;/strong&gt;&lt;/p&gt;
&lt;p&gt;ことが分かります。&lt;br /&gt;
みなとの「鳩の神様」に対する悟の見方を変える、大きなきっかけになっています。&lt;/p&gt;
&lt;h4&gt;③ 変化後：みなとの考えへの賛同&lt;/h4&gt;
&lt;p&gt;最後に、悟の&lt;strong&gt;変化後&lt;/strong&gt;の様子を見ていきます。&lt;/p&gt;
&lt;blockquote&gt;&lt;p&gt;「いるよ、鳩の神様」&lt;br /&gt;
気づくとおれは、みなとに向かってつぶやいていた。&lt;/p&gt;&lt;/blockquote&gt;
&lt;p&gt;この描写から、&lt;/p&gt;
&lt;p&gt;&lt;strong&gt;【みなとの考えに賛同するようになった】&lt;/strong&gt;&lt;/p&gt;
&lt;p&gt;という心の変化が起きていることが分かります。&lt;/p&gt;
&lt;h4&gt;④ まとめ方（答案イメージ）&lt;/h4&gt;
&lt;p&gt;以上をまとめると、解答は次のような内容になります。&lt;/p&gt;
&lt;p&gt;&lt;strong&gt;&lt;br /&gt;
「はじめは鳩の神様を信じるみなとを馬鹿にしていたが、かつて自分も飼い猫の死に際に猫の神様に祈り、それが通じたことを思い出し、みなとの考えに賛同するようになった。」&lt;br /&gt;
&lt;/strong&gt;&lt;/p&gt;
&lt;p&gt;字数条件（71字以上80字以内）に合わせて、表現を微調整しながらこの要素をすべて入れられるかが得点のカギになります。&lt;/p&gt;
&lt;hr /&gt;
&lt;h3&gt;大問二　問三：説明文で「理由としてふさわしい選択肢」を選ぶ問題&lt;/h3&gt;
&lt;p&gt;大問二問三は、傍線部に対して&lt;strong&gt;「そのように言える理由」として最もふさわしい選択肢&lt;/strong&gt;を選ぶ問題です。&lt;br /&gt;
このタイプでは、&lt;strong&gt;傍線部の内容を一度言い換えて整理し、その理由を本文から探す&lt;/strong&gt;ことが重要です。&lt;/p&gt;
&lt;div class="rounded" style="background-color: lightblue; padding: 10px;"&gt;&lt;strong&gt;ポイント：&lt;/strong&gt;&lt;br /&gt;
・「〜と言える理由」と聞かれたら、&lt;strong&gt;傍線部の内容＝何か&lt;/strong&gt;をはっきりさせてから、その根拠となる文を探す。&lt;br /&gt;
・似た表現（キーワード）が繰り返し出てくる部分を重点的に読む。&lt;/div&gt;
&lt;h4&gt;① 傍線部の内容を整理する&lt;/h4&gt;
&lt;p&gt;まず、傍線１・傍線２の直前を確認して、筆者が何を述べているかを整理します。&lt;/p&gt;
&lt;ul&gt;
&lt;li&gt;傍線１の直前：&lt;br /&gt;
「まず、いま非常な～まず確実にいえることは、これらは…」より、&lt;br /&gt;
→ &lt;strong&gt;【インターネットなどは、欲したり待ち望んだりしたものではない】&lt;/strong&gt;&lt;br /&gt;
という内容が分かります。&lt;/li&gt;
&lt;li&gt;傍線２の直前：&lt;br /&gt;
「実はコンピュータ～開発されたものである。」より,&lt;br /&gt;
→ &lt;strong&gt;【軍事のために開発されたものである】&lt;/strong&gt;&lt;br /&gt;
という事実が述べられています。&lt;/li&gt;
&lt;/ul&gt;
&lt;p&gt;これらを踏まえると、筆者は&lt;/p&gt;
&lt;p&gt;&lt;strong&gt;&lt;br /&gt;
「パソコンやインターネットは、そもそも私たちが日常で便利に使うために望んだものではなく、別の目的で開発された」&lt;br /&gt;
&lt;/strong&gt;&lt;/p&gt;
&lt;p&gt;という趣旨のことを主張していると整理できます。&lt;/p&gt;
&lt;h4&gt;② 選択肢の検討と正解&lt;/h4&gt;
&lt;p&gt;上で整理した内容に対応する選択肢を探すと、&lt;/p&gt;
&lt;p&gt;&lt;strong&gt;&lt;br /&gt;
選択肢ウ：&lt;br /&gt;
「パソコンやインターネットなどは、元々われわれが日常生活の中で利用することを想定したものではなく、他の目的のために開発されたものであるから。」&lt;br /&gt;
&lt;/strong&gt;&lt;/p&gt;
&lt;p&gt;が、傍線部の理由として最もふさわしいと分かります。&lt;/p&gt;
&lt;div class="rounded" style="background-color: lightblue; padding: 10px;"&gt;&lt;strong&gt;答えを探すときのコツ：&lt;/strong&gt;&lt;br /&gt;
・本文中で&lt;strong&gt;同じようなワード（キーワード）が繰り返し出てくる箇所&lt;/strong&gt;は、設問の根拠になっていることが多い。&lt;br /&gt;
・「傍線部の前後」と「同じ語句が繰り返されている部分」を重点的にチェックしながら選択肢を絞り込む。&lt;/div&gt;
&lt;h2&gt;まとめ：渋渋入試で問われる「心情変化」と「理由選択」の考え方&lt;/h2&gt;
&lt;ul&gt;
&lt;li&gt;物語文の心情変化は、&lt;strong&gt;変化前 → きっかけとなる出来事（過去の経験を含む） → 変化後&lt;/strong&gt;の流れで丁寧に整理する。&lt;/li&gt;
&lt;li&gt;人物の気持ちは、&lt;strong&gt;セリフ＋地の文&lt;/strong&gt;をセットで読むことで、背景・出来事・心情を立体的にとらえる。&lt;/li&gt;
&lt;li&gt;説明文の「理由を選ぶ」問題では、まず&lt;strong&gt;傍線部の内容を自分の言葉で整理&lt;/strong&gt;し、その根拠を前後の文から探す。&lt;/li&gt;
&lt;li&gt;本文中で&lt;strong&gt;同じキーワードが繰り返される箇所&lt;/strong&gt;は、設問と深く結びついている可能性が高いので重点的に読む。&lt;/li&gt;
&lt;li&gt;どちらのタイプの問題でも、&lt;strong&gt;「本文のどこを根拠にしているか」を説明できる状態&lt;/strong&gt;を目指すと、記述力・読解力が安定していく。&lt;/li&gt;
&lt;/ul&gt;
&lt;p&gt;動画とあわせて復習しながら、&lt;strong&gt;心情変化を追う流れ・理由選択の流れ&lt;/strong&gt;をぜひ身につけていきましょう。流れが身につけば、初見の文章でも落ち着いて解き進められるようになります。&lt;/p&gt;
&lt;p&gt;&amp;nbsp;&lt;/p&gt;
&lt;p&gt;&lt;!-- [ /.socialSet ] --&gt;&lt;/p&gt;
&lt;div class="alert alert-primary p-3 mt-4" role="alert"&gt;
&lt;p class="mb-2"&gt;&lt;strong&gt;心情変化と理由選択を感覚で処理すると、減点が積み重なって合計点に跳ね返る&lt;/strong&gt;&lt;/p&gt;
&lt;p class="mb-1"&gt;根拠箇所を押さえないまま解き続けると、心情記述も選択も部分点を落とす減点が積み重なり、合計点に跳ね返って点数が伸びない状態が続きます。&lt;/p&gt;
&lt;p class="mb-3"&gt;損が起きる原因は、本文根拠の見誤りです。&lt;/p&gt;
&lt;div class="d-grid gap-2"&gt;&lt;a class="btn btn-primary btn-lg" href="https://dokkai-labo.tokyo/kobetsuonline01/"&gt;心情変化と理由選択を「根拠→要素→答案」まで1対1でそろえる&lt;/a&gt;&lt;br /&gt;
&lt;a class="btn btn-outline-primary btn-lg" href="https://dokkai-labo.tokyo/ct/strategy/"&gt;何を根拠に直すかの基準を確認する（指導指針）&lt;/a&gt;&lt;/div&gt;
&lt;hr class="my-3" /&gt;
&lt;div class="d-flex flex-column gap-1"&gt;&lt;a href="https://dokkai-labo.tokyo/blog/kokugo-kakomon/"&gt;中学受験 国語の過去問演習の全体像&lt;/a&gt;&lt;br /&gt;
&lt;a href="https://dokkai-labo.tokyo/ct/examovie/"&gt;学校別の過去問解説一覧&lt;/a&gt;&lt;br /&gt;
&lt;a href="https://dokkai-labo.tokyo/vacant_sum/"&gt;直近4週間の空きコマ状況&lt;/a&gt;&lt;br /&gt;
&lt;a href="https://dokkai-labo.tokyo/contact/"&gt;お問い合わせ&lt;/a&gt;&lt;br /&gt;
&lt;a href="https://dokkai-labo.tokyo/access/"&gt;アクセス&lt;/a&gt;&lt;/div&gt;
&lt;/div&gt;
&lt;section id="veu_cta-21075" class="veu_cta"&gt;&lt;/section&gt;
&lt;p&gt;&amp;nbsp;&lt;/p&gt;
&lt;section class="veu_cta" id="veu_cta-20326"&gt;&lt;h1 class="cta_title"&gt;講座案内：長島式読解講座「Basis」【中学受験】&lt;/h1&gt;&lt;div class="cta_body"&gt;&lt;div class="cta_body_txt image_no"&gt;自由なスケジュールで受講可能。理論に裏打ちされた読解法を短期間で習得できます。
&lt;br /&gt;&lt;/div&gt;&lt;div class="cta_body_link"&gt;&lt;a href="https://dokkai-labo.tokyo/basis/" class="btn btn-primary btn-block btn-lg" target="_blank"&gt;長島式読解講座「Basis」【中学受験】&lt;/a&gt;&lt;/div&gt;&lt;/div&gt;&lt;!-- [ /.vkExUnit_cta_body ] --&gt;&lt;/section&gt;			
------</t>
  </si>
  <si>
    <t>https://dokkai-labo.tokyo/blog/shogaku6-kokugo-kakomon-start-timing/</t>
  </si>
  <si>
    <t>以下のページは不自然なワードを使用しています。
これらを適切に自然な言葉に置き換えて下さい。
なお、本文の装飾や構造は絶対に変えないでください。
【対象ページURL】
https://dokkai-labo.tokyo/blog/shogaku6-kokugo-kakomon-start-timing/
【検出された不自然ワード】
（検出なし）
【本文】
------
&lt;div class="container my-4"&gt;
&lt;p&gt;&lt;!-- Hero Section --&gt;&lt;/p&gt;
&lt;article class="card shadow-sm mb-4 border-0" style="background: linear-gradient(135deg, #4a148c, #006064); color: #fff;"&gt;
&lt;div class="card-body p-3 p-md-4"&gt;
&lt;div class="d-flex flex-wrap justify-content-between align-items-center mb-2"&gt;&lt;span class="badge bg-warning text-dark mb-1" style="font-size: 0.8rem;"&gt;小6国語／過去問スタートガイド&lt;/span&gt;&lt;br /&gt;
&lt;span class="badge bg-light text-dark mb-1" style="font-size: 0.75rem;"&gt;読み時間目安：10〜15分&lt;/span&gt;&lt;/div&gt;
&lt;h1 class="card-title mb-3" style="font-size: 1.9rem; line-height: 1.5;"&gt;&lt;/h1&gt;
&lt;p class="card-text mb-3" style="font-size: 0.98rem;"&gt;「過去問は早く始めた方がいい？」「そもそも国語の過去問って、いつから・どのくらいやればいいの？」──&lt;br /&gt;
そんな小6国語の定番の悩みに対して、&lt;strong&gt;やみくもに早く始めて消耗することも、遅すぎて間に合わないことも避ける&lt;/strong&gt;ための時期別プランを整理しました。&lt;br /&gt;
志望校のタイプ別の目安や、&lt;strong&gt;過去問で見つかった弱点をふだんの勉強にどう戻すか&lt;/strong&gt;まで解説します。&lt;/p&gt;
&lt;div class="alert alert-light text-dark mb-0" style="font-size: 0.9rem; border-left: 4px solid #ffeb3b;"&gt;過去問は&lt;strong&gt;「たくさん解いた人が勝ち」ではなく&lt;/strong&gt;、&lt;br class="d-none d-md-inline" /&gt;&lt;strong&gt;「正しいタイミングで、正しい量を、正しいやり方でこなした人が一番伸びる」&lt;/strong&gt;教材です。&lt;br /&gt;
過去問演習の回し方（回数・順番・復習の考え方）の&lt;strong&gt;全体像はこちら：&lt;/strong&gt;&lt;a style="color: #0d47a1; text-decoration: underline;" href="https://dokkai-labo.tokyo/blog/kokugo-kakomon/"&gt;中学受験 国語の過去問は何回？繰り返しの効果と限界／類題演習との順番まで整理&lt;/a&gt;&lt;/div&gt;
&lt;/div&gt;
&lt;/article&gt;
&lt;p&gt;&lt;!-- 目次 --&gt;&lt;/p&gt;
&lt;nav class="card shadow-sm mb-4" aria-label="このページでわかること"&gt;
&lt;div class="card-header" style="background: #f3e5f5; border-bottom: 2px solid #4a148c;"&gt;&lt;strong&gt;このページでわかること&lt;/strong&gt;&lt;/div&gt;
&lt;div class="card-body" style="font-size: 0.9rem;"&gt;
&lt;ol class="mb-0"&gt;
&lt;li&gt;&lt;a class="text-decoration-none text-dark" href="#sec1"&gt;国語の過去問が「本当に効く」タイミング&lt;/a&gt;&lt;/li&gt;
&lt;li&gt;&lt;a class="text-decoration-none text-dark" href="#sec2"&gt;小6年間のざっくりスケジュールと過去問の位置づけ&lt;/a&gt;&lt;/li&gt;
&lt;li&gt;&lt;a class="text-decoration-none text-dark" href="#sec3"&gt;学校タイプ別・過去問開始の目安&lt;/a&gt;&lt;/li&gt;
&lt;li&gt;&lt;a class="text-decoration-none text-dark" href="#sec4"&gt;過去問の「量」と「質」──やり過ぎのリスクと復習の進め方&lt;/a&gt;&lt;/li&gt;
&lt;li&gt;&lt;a class="text-decoration-none text-dark" href="#sec5"&gt;過去問で分かった弱点を普段の勉強に戻す方法&lt;/a&gt;&lt;/li&gt;
&lt;/ol&gt;
&lt;/div&gt;
&lt;/nav&gt;
&lt;p&gt;&lt;!-- 1. 国語の過去問が「効く」タイミングとは --&gt;&lt;/p&gt;
&lt;section id="sec1" class="mb-4"&gt;
&lt;div class="card shadow-sm border-0"&gt;
&lt;div class="card-header" style="background: #4a148c; color: #fff;"&gt;
&lt;h2 class="h5 mb-0"&gt;1. 国語の過去問が「効く」タイミングとは&lt;/h2&gt;
&lt;/div&gt;
&lt;div class="card-body" style="font-size: 0.95rem;"&gt;
&lt;div class="row"&gt;
&lt;div class="col-md-7 mb-3"&gt;
&lt;p&gt;過去問は、&lt;strong&gt;「今の実力で戦ってみて、足りない部分をあぶり出すための教材」&lt;/strong&gt;です。&lt;br /&gt;
そのため、あまりに早い時期に始めると、&lt;/p&gt;
&lt;ul&gt;
&lt;li&gt;文章そのものが難しすぎて&lt;strong&gt;「読み負け」&lt;/strong&gt;てしまう&lt;/li&gt;
&lt;li&gt;記述の書き方が分からず、&lt;strong&gt;白紙が多くて心が折れる&lt;/strong&gt;&lt;/li&gt;
&lt;li&gt;「自分はダメだ」と感じて&lt;strong&gt;自信を失う&lt;/strong&gt;&lt;/li&gt;
&lt;/ul&gt;
&lt;p class="mb-2"&gt;といったことが起こりがちです。&lt;br /&gt;
逆に、あまりに遅すぎると、&lt;/p&gt;
&lt;ul&gt;
&lt;li&gt;学校ごとの&lt;strong&gt;出題傾向に慣れる時間が足りない&lt;/strong&gt;&lt;/li&gt;
&lt;li&gt;弱点を補強する時間がなく、&lt;strong&gt;「知って終わり」&lt;/strong&gt;になってしまう&lt;/li&gt;
&lt;/ul&gt;
&lt;p class="mb-0"&gt;大切なのは、&lt;strong&gt;「基礎がある程度できたタイミング」から実戦を始めること&lt;/strong&gt;です。&lt;/p&gt;
&lt;/div&gt;
&lt;div class="col-md-5 mb-3"&gt;
&lt;div class="border rounded p-3 h-100" style="background: #f3e5f5;"&gt;
&lt;h3 class="h6 mb-2 text-center" style="color: #4a148c;"&gt;「基礎がある程度できている」って、どのくらい？&lt;/h3&gt;
&lt;ul class="mb-2"&gt;
&lt;li&gt;塾のテキストの&lt;strong&gt;標準レベルの問題なら、だいたい解き方が分かる&lt;/strong&gt;&lt;/li&gt;
&lt;li&gt;記述も、&lt;strong&gt;40〜50字程度なら形は整う&lt;/strong&gt;（満点でなくてOK）&lt;/li&gt;
&lt;li&gt;語彙や漢字で、&lt;strong&gt;あまりに大きな抜けがない&lt;/strong&gt;&lt;/li&gt;
&lt;/ul&gt;
&lt;p class="mb-0" style="font-size: 0.9rem;"&gt;このあたりが一つの目安です。&lt;br /&gt;
&lt;strong&gt;「基礎の土台がゼロの状態」で過去問に突撃しない&lt;/strong&gt;ことが何より重要です。&lt;/p&gt;
&lt;/div&gt;
&lt;/div&gt;
&lt;/div&gt;
&lt;div class="alert alert-info mt-2" style="font-size: 0.9rem;"&gt;&lt;strong&gt;ポイント&lt;/strong&gt;&lt;br /&gt;
過去問は「基礎固め」の代わりではなく、&lt;strong&gt;基礎の上に「実戦経験」を積む教材&lt;/strong&gt;。&lt;br /&gt;
まずは小6の前半で、読解・語彙・記述の土台を作ることが前提になります。&lt;/div&gt;
&lt;/div&gt;
&lt;/div&gt;
&lt;/section&gt;
&lt;p&gt;&lt;!-- 2. 小6年間のざっくりスケジュールと過去問の位置づけ --&gt;&lt;/p&gt;
&lt;section id="sec2" class="mb-4"&gt;
&lt;div class="card shadow-sm border-0"&gt;
&lt;div class="card-header" style="background: #006064; color: #fff;"&gt;
&lt;h2 class="h5 mb-0"&gt;2. 小6年間のざっくりスケジュールと過去問の位置づけ&lt;/h2&gt;
&lt;/div&gt;
&lt;div class="card-body" style="font-size: 0.95rem;"&gt;
&lt;p class="mb-3"&gt;ここでは、一般的な小6の一年間を&lt;br /&gt;
&lt;strong&gt;「春〜初夏」「夏〜秋」「直前期」&lt;/strong&gt;の3つに分けて、国語の過去問をどのように位置づけるかを整理します。&lt;br /&gt;
（塾のカリキュラムや志望校によって時期は多少前後します）&lt;/p&gt;
&lt;p&gt;&lt;!-- ▼ スマホ用：カード表示（XS〜SM） --&gt;&lt;/p&gt;
&lt;div class="d-block d-md-none mb-3"&gt;
&lt;p&gt;&lt;!-- 春〜初夏 --&gt;&lt;/p&gt;
&lt;div class="mb-3 border rounded p-3" style="background: #e0f2f1;"&gt;
&lt;h3 class="h6 mb-1" style="color: #004d40;"&gt;春〜初夏（〜6月頃）&lt;/h3&gt;
&lt;p class="mb-2"&gt;&lt;span class="badge bg-secondary"&gt;主な目的：基礎固め&lt;/span&gt;&lt;/p&gt;
&lt;p class="mb-1"&gt;&lt;strong&gt;国語の勉強の柱&lt;/strong&gt;&lt;/p&gt;
&lt;ul class="mb-2 ps-3"&gt;
&lt;li&gt;塾テキストの読み込み&lt;/li&gt;
&lt;li&gt;語彙・漢字の強化&lt;/li&gt;
&lt;li&gt;記述の「書き方」を身につける&lt;/li&gt;
&lt;/ul&gt;
&lt;p class="mb-1"&gt;&lt;strong&gt;過去問の扱い&lt;/strong&gt;&lt;/p&gt;
&lt;ul class="mb-0 ps-3"&gt;
&lt;li&gt;原則として&lt;strong&gt;本格的な過去問はまだやらない&lt;/strong&gt;&lt;/li&gt;
&lt;li&gt;気になる学校の&lt;strong&gt;文章レベルを軽く眺める程度&lt;/strong&gt;&lt;/li&gt;
&lt;/ul&gt;
&lt;/div&gt;
&lt;p&gt;&lt;!-- 夏〜秋 --&gt;&lt;/p&gt;
&lt;div class="mb-3 border rounded p-3" style="background: #ffffff;"&gt;
&lt;h3 class="h6 mb-1" style="color: #004d40;"&gt;夏〜秋（7〜10月頃）&lt;/h3&gt;
&lt;p class="mb-2"&gt;&lt;span class="badge bg-secondary"&gt;主な目的：実戦の入口&lt;/span&gt;&lt;/p&gt;
&lt;p class="mb-1"&gt;&lt;strong&gt;国語の勉強の柱&lt;/strong&gt;&lt;/p&gt;
&lt;ul class="mb-2 ps-3"&gt;
&lt;li&gt;夏期講習での演習&lt;/li&gt;
&lt;li&gt;模試の復習&lt;/li&gt;
&lt;li&gt;志望校に近い形式の問題に慣れる&lt;/li&gt;
&lt;/ul&gt;
&lt;p class="mb-1"&gt;&lt;strong&gt;過去問の扱い&lt;/strong&gt;&lt;/p&gt;
&lt;ul class="mb-0 ps-3"&gt;
&lt;li&gt;&lt;strong&gt;第一志望・第二志望から順に「初回セット」を解き始める&lt;/strong&gt;&lt;/li&gt;
&lt;li&gt;この段階では&lt;strong&gt;年数よりも「丁寧な復習」を優先&lt;/strong&gt;&lt;/li&gt;
&lt;/ul&gt;
&lt;/div&gt;
&lt;p&gt;&lt;!-- 直前期 --&gt;&lt;/p&gt;
&lt;div class="mb-3 border rounded p-3" style="background: #e0f2f1;"&gt;
&lt;h3 class="h6 mb-1" style="color: #004d40;"&gt;直前期（11〜1月）&lt;/h3&gt;
&lt;p class="mb-2"&gt;&lt;span class="badge bg-secondary"&gt;主な目的：仕上げ&lt;/span&gt;&lt;/p&gt;
&lt;p class="mb-1"&gt;&lt;strong&gt;国語の勉強の柱&lt;/strong&gt;&lt;/p&gt;
&lt;ul class="mb-2 ps-3"&gt;
&lt;li&gt;志望校別の対策&lt;/li&gt;
&lt;li&gt;弱点の「穴埋め」&lt;/li&gt;
&lt;li&gt;時間配分の最適化&lt;/li&gt;
&lt;/ul&gt;
&lt;p class="mb-1"&gt;&lt;strong&gt;過去問の扱い&lt;/strong&gt;&lt;/p&gt;
&lt;ul class="mb-0 ps-3"&gt;
&lt;li&gt;&lt;strong&gt;2周目・3周目で見るポイントを変える&lt;/strong&gt;&lt;/li&gt;
&lt;li&gt;年ごとの癖をつかみつつ、&lt;strong&gt;「読み負けない」仕上げ&lt;/strong&gt;をする&lt;/li&gt;
&lt;/ul&gt;
&lt;/div&gt;
&lt;/div&gt;
&lt;p&gt;&lt;!-- ▲ スマホ用ここまで --&gt;&lt;/p&gt;
&lt;p&gt;&lt;!-- ▼ PC・タブレット用：表表示（MD以上） --&gt;&lt;/p&gt;
&lt;div class="table-responsive d-none d-md-block mb-3"&gt;
&lt;table class="table table-bordered text-center align-middle" style="font-size: 0.9rem;"&gt;
&lt;thead style="background: #004d40; color: #fff;"&gt;
&lt;tr&gt;
&lt;th style="width: 18%;"&gt;時期&lt;/th&gt;
&lt;th style="width: 22%;"&gt;主な目的&lt;/th&gt;
&lt;th style="width: 30%;"&gt;国語の勉強の柱&lt;/th&gt;
&lt;th style="width: 30%;"&gt;過去問の扱い&lt;/th&gt;
&lt;/tr&gt;
&lt;/thead&gt;
&lt;tbody&gt;
&lt;tr style="background: #e0f2f1;"&gt;
&lt;td&gt;春〜初夏（〜6月頃）&lt;/td&gt;
&lt;td&gt;基礎固め&lt;/td&gt;
&lt;td class="text-start"&gt;
&lt;ul class="mb-0 ps-3"&gt;
&lt;li&gt;塾テキストの読み込み&lt;/li&gt;
&lt;li&gt;語彙・漢字の強化&lt;/li&gt;
&lt;li&gt;記述の「書き方」を身につける&lt;/li&gt;
&lt;/ul&gt;
&lt;/td&gt;
&lt;td class="text-start"&gt;
&lt;ul class="mb-0 ps-3"&gt;
&lt;li&gt;原則として&lt;strong&gt;本格的な過去問はまだやらない&lt;/strong&gt;&lt;/li&gt;
&lt;li&gt;気になる学校の&lt;strong&gt;文章レベルを軽く眺める程度&lt;/strong&gt;&lt;/li&gt;
&lt;/ul&gt;
&lt;/td&gt;
&lt;/tr&gt;
&lt;tr&gt;
&lt;td&gt;夏〜秋（7〜10月頃）&lt;/td&gt;
&lt;td&gt;実戦の入口&lt;/td&gt;
&lt;td class="text-start"&gt;
&lt;ul class="mb-0 ps-3"&gt;
&lt;li&gt;夏期講習での演習&lt;/li&gt;
&lt;li&gt;模試の復習&lt;/li&gt;
&lt;li&gt;志望校に近い形式の問題に慣れる&lt;/li&gt;
&lt;/ul&gt;
&lt;/td&gt;
&lt;td class="text-start"&gt;
&lt;ul class="mb-0 ps-3"&gt;
&lt;li&gt;&lt;strong&gt;第一志望・第二志望から順に「初回セット」を解き始める&lt;/strong&gt;&lt;/li&gt;
&lt;li&gt;この段階では&lt;strong&gt;年数よりも「丁寧な復習」を優先&lt;/strong&gt;&lt;/li&gt;
&lt;/ul&gt;
&lt;/td&gt;
&lt;/tr&gt;
&lt;tr style="background: #e0f2f1;"&gt;
&lt;td&gt;直前期（11〜1月）&lt;/td&gt;
&lt;td&gt;仕上げ&lt;/td&gt;
&lt;td class="text-start"&gt;
&lt;ul class="mb-0 ps-3"&gt;
&lt;li&gt;志望校別の対策&lt;/li&gt;
&lt;li&gt;弱点の「穴埋め」&lt;/li&gt;
&lt;li&gt;時間配分の最適化&lt;/li&gt;
&lt;/ul&gt;
&lt;/td&gt;
&lt;td class="text-start"&gt;
&lt;ul class="mb-0 ps-3"&gt;
&lt;li&gt;&lt;strong&gt;2周目・3周目で見るポイントを変える&lt;/strong&gt;&lt;/li&gt;
&lt;li&gt;年ごとの癖をつかみつつ、&lt;strong&gt;「読み負けない」仕上げ&lt;/strong&gt;をする&lt;/li&gt;
&lt;/ul&gt;
&lt;/td&gt;
&lt;/tr&gt;
&lt;/tbody&gt;
&lt;/table&gt;
&lt;/div&gt;
&lt;p&gt;&lt;!-- ▲ PC・タブレット用ここまで --&gt;&lt;/p&gt;
&lt;h3 class="h6 mt-3 mb-2"&gt;夏前にやるべきか？&lt;/h3&gt;
&lt;p class="mb-2"&gt;「早く始めた方が安心だから」と、&lt;strong&gt;春〜初夏から本格的に過去問を回し始めるケース&lt;/strong&gt;もありますが、&lt;/p&gt;
&lt;ul&gt;
&lt;li&gt;文章の難しさに圧倒されてしまう&lt;/li&gt;
&lt;li&gt;記述がほぼ白紙になり, &lt;strong&gt;自己肯定感が下がる&lt;/strong&gt;&lt;/li&gt;
&lt;li&gt;結局、&lt;strong&gt;「解きっぱなし」になってしまう&lt;/strong&gt;&lt;/li&gt;
&lt;/ul&gt;
&lt;p class="mb-3"&gt;といったリスクが大きいため、&lt;strong&gt;多くの場合は夏以降のスタートで十分&lt;/strong&gt;です。&lt;br /&gt;
それまでの時期は、&lt;strong&gt;塾テキストの良問や模試の復習&lt;/strong&gt;で土台を固める方が、結果的に志望校対策の効きが良くなります。&lt;/p&gt;
&lt;h3 class="h6 mt-3 mb-2"&gt;直前期：2周目・3周目は「見るポイント」を変える&lt;/h3&gt;
&lt;p class="mb-2"&gt;直前期に同じ年度の問題をもう一度解くとき、&lt;strong&gt;ただ「もう一回解き直す」だけではもったいない&lt;/strong&gt;です。&lt;/p&gt;
&lt;ul&gt;
&lt;li&gt;&lt;strong&gt;2周目：&lt;/strong&gt;時間配分・設問の取り方の順番を意識して解く&lt;/li&gt;
&lt;li&gt;&lt;strong&gt;3周目：&lt;/strong&gt;文章の構造・段落ごとの役割を意識して読む&lt;/li&gt;
&lt;/ul&gt;
&lt;p class="mb-0"&gt;このように、&lt;strong&gt;周ごとに意識ポイントを変える&lt;/strong&gt;ことで、&lt;br /&gt;
単なる「繰り返し」ではなく、&lt;strong&gt;読み方そのものの精度を高める練習&lt;/strong&gt;にすることができます。&lt;/p&gt;
&lt;/div&gt;
&lt;/div&gt;
&lt;/section&gt;
&lt;p&gt;&lt;!-- 3. 学校タイプ別・開始目安 --&gt;&lt;/p&gt;
&lt;section id="sec3" class="mb-4"&gt;
&lt;div class="card shadow-sm border-0"&gt;
&lt;div class="card-header" style="background: #8e24aa; color: #fff;"&gt;
&lt;h2 class="h5 mb-0"&gt;3. 学校タイプ別・過去問開始の目安&lt;/h2&gt;
&lt;/div&gt;
&lt;div class="card-body" style="font-size: 0.95rem;"&gt;
&lt;p class="mb-3"&gt;同じ「国語の過去問」といっても、&lt;strong&gt;学校によって問われ方や配点は大きく異なります&lt;/strong&gt;。&lt;br /&gt;
ここでは、ざっくりと&lt;br /&gt;
&lt;strong&gt;「記述重視校」「マーク・選択中心校」&lt;/strong&gt;の2タイプに分けて、開始の目安を整理します。&lt;/p&gt;
&lt;div class="row"&gt;
&lt;div class="col-md-6 mb-3"&gt;
&lt;div class="border rounded h-100 p-3" style="background: #f3e5f5;"&gt;
&lt;h3 class="h6" style="color: #6a1b9a;"&gt;記述重視校の場合&lt;/h3&gt;
&lt;ul&gt;
&lt;li&gt;&lt;strong&gt;開始目安：&lt;/strong&gt;小6夏〜秋（7〜9月頃）&lt;/li&gt;
&lt;li&gt;&lt;strong&gt;理由：&lt;/strong&gt;記述の量と質に慣れるには、ある程度まとまった時間が必要&lt;/li&gt;
&lt;/ul&gt;
&lt;p class="mb-1"&gt;記述重視校では、&lt;/p&gt;
&lt;ul&gt;
&lt;li&gt;「何を」「どこまで」書くか&lt;/li&gt;
&lt;li&gt;文章のどこから根拠を取るか&lt;/li&gt;
&lt;/ul&gt;
&lt;p class="mb-0"&gt;といった点を&lt;strong&gt;学校ごとの「クセ」として体で覚えていく&lt;/strong&gt;ことが大切です。&lt;br /&gt;
そのため、やや早めの夏〜秋から、&lt;strong&gt;少しずつセットを解き始める&lt;/strong&gt;と良いでしょう。&lt;/p&gt;
&lt;/div&gt;
&lt;/div&gt;
&lt;div class="col-md-6 mb-3"&gt;
&lt;div class="border rounded h-100 p-3" style="background: #e8f5e9;"&gt;
&lt;h3 class="h6" style="color: #2e7d32;"&gt;マーク・選択中心校の場合&lt;/h3&gt;
&lt;ul&gt;
&lt;li&gt;&lt;strong&gt;開始目安：&lt;/strong&gt;小6秋〜直前期（9〜11月頃）&lt;/li&gt;
&lt;li&gt;&lt;strong&gt;理由：&lt;/strong&gt;読解の基礎力があれば、形式そのものに慣れるまでの時間は比較的短い&lt;/li&gt;
&lt;/ul&gt;
&lt;p class="mb-0"&gt;マーク・選択中心の学校では、&lt;br /&gt;
&lt;strong&gt;「時間配分」「選択肢の切り方」「迷ったときの優先順位」&lt;/strong&gt;がポイントになります。&lt;br /&gt;
過去問を通して、&lt;strong&gt;「この学校ではどの選択肢が罠になりやすいか」&lt;/strong&gt;といった癖を把握していきましょう。&lt;/p&gt;
&lt;/div&gt;
&lt;/div&gt;
&lt;/div&gt;
&lt;div class="alert alert-warning mt-2" style="font-size: 0.9rem;"&gt;&lt;strong&gt;注意：&lt;/strong&gt;&lt;br /&gt;
「うちの志望校は選択問題が多いから、過去問準備は遅くていい」&lt;br /&gt;
と油断していると、&lt;strong&gt;文章そのものの難しさに読み負ける&lt;/strong&gt;ケースがあります。&lt;br /&gt;
選択式であっても、&lt;strong&gt;読解の土台は春〜夏のうちにしっかり固めておきましょう。&lt;/strong&gt;&lt;/div&gt;
&lt;/div&gt;
&lt;/div&gt;
&lt;/section&gt;
&lt;p&gt;&lt;!-- 4. 過去問の「量」と「質」 --&gt;&lt;/p&gt;
&lt;section id="sec4" class="mb-4"&gt;
&lt;div class="card shadow-sm border-0"&gt;
&lt;div class="card-header" style="background: #3949ab; color: #fff;"&gt;
&lt;h2 class="h5 mb-0"&gt;4. 過去問の「量」と「質」──やり過ぎのリスクと復習の進め方&lt;/h2&gt;
&lt;/div&gt;
&lt;div class="card-body" style="font-size: 0.95rem;"&gt;
&lt;p class="mb-3"&gt;過去問についてよくある誤解は、&lt;br /&gt;
&lt;strong&gt;「たくさんやれば安心」「10年分×3周は最低ライン」&lt;/strong&gt;といった考え方です。&lt;br /&gt;
しかし、国語においては&lt;strong&gt;「量だけ増やす」のは危険&lt;/strong&gt;です。&lt;/p&gt;
&lt;h3 class="h6 mb-2"&gt;過去問をやり過ぎるリスク&lt;/h3&gt;
&lt;ul&gt;
&lt;li&gt;解くばかりで、&lt;strong&gt;復習に十分な時間が取れない&lt;/strong&gt;&lt;/li&gt;
&lt;li&gt;「解きっぱなし」が増え、&lt;strong&gt;何を学んだのか分からない&lt;/strong&gt;&lt;/li&gt;
&lt;li&gt;文章の内容を覚えてしまい、&lt;strong&gt;本番と違う「作業」になってしまう&lt;/strong&gt;&lt;/li&gt;
&lt;/ul&gt;
&lt;p class="mb-2"&gt;目安としては、第一志望校であれば、&lt;/p&gt;
&lt;ul&gt;
&lt;li&gt;&lt;strong&gt;5〜10年分程度&lt;/strong&gt;を&lt;/li&gt;
&lt;li&gt;&lt;strong&gt;1年分を丁寧に解き・復習するサイクル&lt;/strong&gt;を重視&lt;/li&gt;
&lt;/ul&gt;
&lt;p class="mb-3"&gt;という考え方が無理のないラインです（ほかの教科とのバランスも考える必要があります）。&lt;/p&gt;
&lt;h3 class="h6 mb-2"&gt;「解きっぱなし」にならないための復習の進め方&lt;/h3&gt;
&lt;p class="mb-2"&gt;国語の過去問で一番もったいないのは、&lt;strong&gt;解いて答え合わせをしただけで終わってしまうこと&lt;/strong&gt;です。&lt;br /&gt;
以下のような&lt;strong&gt;「復習の進め方」&lt;/strong&gt;を決めておくと、毎回の過去問から得られるものが大きくなります。&lt;/p&gt;
&lt;div class="table-responsive mb-3"&gt;
&lt;table class="table table-striped table-bordered align-middle" style="font-size: 0.9rem;"&gt;
&lt;thead style="background: #3949ab; color: #fff;"&gt;
&lt;tr class="text-center"&gt;
&lt;th style="width: 15%;"&gt;ステップ&lt;/th&gt;
&lt;th style="width: 25%;"&gt;やること&lt;/th&gt;
&lt;th style="width: 60%;"&gt;ポイント&lt;/th&gt;
&lt;/tr&gt;
&lt;/thead&gt;
&lt;tbody&gt;
&lt;tr&gt;
&lt;td class="text-center"&gt;&lt;strong&gt;① 記録&lt;/strong&gt;&lt;/td&gt;
&lt;td&gt;得点・時間・感触をメモ&lt;/td&gt;
&lt;td&gt;「なぜ点が取れた／取れなかったか」を一言で書く。&lt;br /&gt;
例：時間オーバー／記述で削り過ぎた／語彙で落とした 等&lt;/td&gt;
&lt;/tr&gt;
&lt;tr&gt;
&lt;td class="text-center"&gt;&lt;strong&gt;② 読み直し&lt;/strong&gt;&lt;/td&gt;
&lt;td&gt;文章だけをもう一度読む&lt;/td&gt;
&lt;td&gt;答えを見たあとで、&lt;strong&gt;「こう読めば正解にたどり着けた」&lt;/strong&gt;という視点で読み直す。&lt;/td&gt;
&lt;/tr&gt;
&lt;tr&gt;
&lt;td class="text-center"&gt;&lt;strong&gt;③ 記述の書き直し&lt;/strong&gt;&lt;/td&gt;
&lt;td&gt;模範解答を参考にリライト&lt;/td&gt;
&lt;td&gt;「どの言葉を足すと伝わりやすくなるか」「どこを削るか」を意識して、&lt;strong&gt;2回目の答案&lt;/strong&gt;を作る。&lt;/td&gt;
&lt;/tr&gt;
&lt;tr&gt;
&lt;td class="text-center"&gt;&lt;strong&gt;④ 弱点タグづけ&lt;/strong&gt;&lt;/td&gt;
&lt;td&gt;問題ごとに弱点を分類&lt;/td&gt;
&lt;td&gt;例：&lt;strong&gt;【語彙】【接続語】【心情】【要約】【抜き出し】&lt;/strong&gt;など、原因別に印をつける。&lt;/td&gt;
&lt;/tr&gt;
&lt;tr&gt;
&lt;td class="text-center"&gt;&lt;strong&gt;⑤ 次につなげる&lt;/strong&gt;&lt;/td&gt;
&lt;td&gt;普段の勉強に反映&lt;/td&gt;
&lt;td&gt;「語彙で落とした→語いノートを毎日見る」&lt;br /&gt;
「心情問題で減点→似たタイプの問題を塾テキストからピックアップ」など、&lt;br /&gt;
&lt;strong&gt;必ず一つ行動に落とす。&lt;/strong&gt;&lt;/td&gt;
&lt;/tr&gt;
&lt;/tbody&gt;
&lt;/table&gt;
&lt;/div&gt;
&lt;div class="alert alert-success" style="font-size: 0.9rem;"&gt;&lt;strong&gt;コツ：&lt;/strong&gt;&lt;br /&gt;
過去問一回分を解いたら、&lt;strong&gt;「解く：復習＝1：1」くらいの時間配分&lt;/strong&gt;を目標にしましょう。&lt;br /&gt;
量を増やすのは、そのペースに慣れてからで十分です。&lt;/div&gt;
&lt;/div&gt;
&lt;/div&gt;
&lt;/section&gt;
&lt;p&gt;&lt;!-- 5. 過去問で分かった弱点を普段の勉強に戻す方法 --&gt;&lt;/p&gt;
&lt;section id="sec5" class="mb-5"&gt;
&lt;div class="card shadow-sm border-0"&gt;
&lt;div class="card-header" style="background: #00695c; color: #fff;"&gt;
&lt;h2 class="h5 mb-0"&gt;5. 過去問で分かった弱点を普段の勉強に戻す方法&lt;/h2&gt;
&lt;/div&gt;
&lt;div class="card-body" style="font-size: 0.95rem;"&gt;
&lt;p class="mb-3"&gt;過去問の一番の価値は、&lt;strong&gt;「点数」ではなく「弱点がはっきり見えること」&lt;/strong&gt;です。&lt;br /&gt;
ここでは、代表的な弱点別に、&lt;strong&gt;普段の勉強での戻し方&lt;/strong&gt;を整理しておきます。&lt;/p&gt;
&lt;div class="row"&gt;
&lt;div class="col-md-6 mb-3"&gt;
&lt;div class="border rounded h-100 p-3" style="background: #e0f2f1;"&gt;
&lt;h3 class="h6 mb-2" style="color: #004d40;"&gt;① 語彙・漢字が弱い場合&lt;/h3&gt;
&lt;ul&gt;
&lt;li&gt;間違えた語句・漢字を&lt;strong&gt;ノートや単語カードに必ずストック&lt;/strong&gt;する&lt;/li&gt;
&lt;li&gt;「意味＋例文」をセットでメモし、&lt;strong&gt;毎日短時間で回す&lt;/strong&gt;&lt;/li&gt;
&lt;li&gt;同じ語が別の年度・模試でも出ていないかチェックする&lt;/li&gt;
&lt;/ul&gt;
&lt;p class="mb-0" style="font-size: 0.9rem;"&gt;語彙は「一度覚えて終わり」ではなく、&lt;strong&gt;何度も出会うことで体に定着していきます&lt;/strong&gt;。&lt;/p&gt;
&lt;/div&gt;
&lt;/div&gt;
&lt;div class="col-md-6 mb-3"&gt;
&lt;div class="border rounded h-100 p-3" style="background: #f1f8e9;"&gt;
&lt;h3 class="h6 mb-2" style="color: #33691e;"&gt;② 文法・接続語など「道具」が弱い場合&lt;/h3&gt;
&lt;ul&gt;
&lt;li&gt;間違えた設問を、&lt;strong&gt;「どの文法知識があれば解けたか」&lt;/strong&gt;に分解する&lt;/li&gt;
&lt;li&gt;塾テキストや参考書の該当単元に&lt;strong&gt;必ず戻る&lt;/strong&gt;&lt;/li&gt;
&lt;li&gt;短い例文で、&lt;strong&gt;自分でつくってみる練習&lt;/strong&gt;をする&lt;/li&gt;
&lt;/ul&gt;
&lt;p class="mb-0" style="font-size: 0.9rem;"&gt;文法・接続語は、&lt;strong&gt;「道具箱」&lt;/strong&gt;を増やすイメージで。&lt;br /&gt;
足りない道具を補ってから、再度過去問の類題に挑戦しましょう。&lt;/p&gt;
&lt;/div&gt;
&lt;/div&gt;
&lt;/div&gt;
&lt;div class="row"&gt;
&lt;div class="col-md-6 mb-3"&gt;
&lt;div class="border rounded h-100 p-3" style="background: #fff3e0;"&gt;
&lt;h3 class="h6 mb-2" style="color: #ef6c00;"&gt;③ 記述で点が伸びない場合&lt;/h3&gt;
&lt;ul&gt;
&lt;li&gt;&lt;strong&gt;「何を書き忘れたか」&lt;/strong&gt;をチェックする（人物・理由・状況など）&lt;/li&gt;
&lt;li&gt;模範解答を丸写しするのではなく、&lt;strong&gt;「自分の言葉＋足りない要素」&lt;/strong&gt;で書き直す&lt;/li&gt;
&lt;li&gt;40〜60字程度の記述を、&lt;strong&gt;毎日1〜2題だけでも続ける&lt;/strong&gt;&lt;/li&gt;
&lt;/ul&gt;
&lt;p class="mb-0" style="font-size: 0.9rem;"&gt;記述は、&lt;strong&gt;「一気に劇的に伸びる」というよりも、積み重ねでじわじわ伸びる分野&lt;/strong&gt;です。&lt;/p&gt;
&lt;/div&gt;
&lt;/div&gt;
&lt;div class="col-md-6 mb-3"&gt;
&lt;div class="border rounded h-100 p-3" style="background: #e3f2fd;"&gt;
&lt;h3 class="h6 mb-2" style="color: #1e88e5;"&gt;④ 読解そのものが苦しい場合&lt;/h3&gt;
&lt;ul&gt;
&lt;li&gt;過去問だけでなく、&lt;strong&gt;塾テキストの標準レベルの文章&lt;/strong&gt;を丁寧に読み直す&lt;/li&gt;
&lt;li&gt;段落ごとに&lt;strong&gt;「何が書いてあるか」を一言でメモ&lt;/strong&gt;する練習をする&lt;/li&gt;
&lt;li&gt;模試やテキストの&lt;strong&gt;似たタイプの文章&lt;/strong&gt;で「読み方の再練習」をする&lt;/li&gt;
&lt;/ul&gt;
&lt;p class="mb-0" style="font-size: 0.9rem;"&gt;「読み負け」を防ぐには、&lt;strong&gt;過去問だけに頼らず、ふだんの読解の質を上げること&lt;/strong&gt;が最優先です。&lt;/p&gt;
&lt;/div&gt;
&lt;/div&gt;
&lt;/div&gt;
&lt;div class="alert alert-primary" style="font-size: 0.9rem;"&gt;&lt;strong&gt;まとめ：&lt;/strong&gt;&lt;br /&gt;
過去問はゴールではなく、&lt;strong&gt;「普段の勉強を軌道修正するための鏡」&lt;/strong&gt;です。&lt;br /&gt;
解きっぱなしにせず、必ず&lt;strong&gt;「次にやること」&lt;/strong&gt;に結びつけることで、&lt;br /&gt;
本番で&lt;strong&gt;「読み負けない国語」&lt;/strong&gt;を仕上げていきましょう。&lt;/div&gt;
&lt;/div&gt;
&lt;/div&gt;
&lt;/section&gt;
&lt;/div&gt;
&lt;p&gt;&lt;!-- [ /.socialSet ] --&gt;&lt;/p&gt;
&lt;div class="alert alert-primary p-3 mt-4" role="alert"&gt;
&lt;p class="mb-2"&gt;&lt;strong&gt;過去問演習をただの「作業」にすれば、合格は不可能です。&lt;/strong&gt;&lt;/p&gt;
&lt;p class="mb-1"&gt;基礎なき演習で間違った解法が固まりきれば、入試本番で大幅な減点を食らい、取り返しのつかない事態を招きます。&lt;/p&gt;
&lt;p class="mb-3"&gt;過去問で合格点が取れない本質的な理由は、一重に判断軸が定まっていないことにあります。&lt;/p&gt;
&lt;div class="d-grid gap-2"&gt;&lt;a class="btn btn-primary btn-lg" href="https://dokkai-labo.tokyo/kobetsuonline01/"&gt;合格力を叩き込む個別指導の受講はこちら&lt;/a&gt;&lt;br /&gt;
&lt;a class="btn btn-outline-primary btn-lg" href="https://dokkai-labo.tokyo/blog/161214/"&gt;読解ラボの指導方針を詳しく知る&lt;/a&gt;&lt;/div&gt;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&lt;section id="veu_cta-20321" class="veu_cta"&gt;
&lt;div class="cta_body"&gt;
&lt;div class="cta_body_link"&gt;&lt;/div&gt;
&lt;/div&gt;
&lt;p&gt;&lt;!-- [ /.vkExUnit_cta_body ] --&gt;&lt;/p&gt;
&lt;/section&gt;
&lt;section class="veu_cta" id="veu_cta-21074"&gt;&lt;h1 class="cta_title"&gt;出版&lt;/h1&gt;&lt;div class="cta_body"&gt;&lt;div class="cta_body_image cta_body_image_right"&gt;&lt;a href="https://dokkai-labo.tokyo/ct/publish/"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学習と受験対策のエキスパートからの知識と洞察に基づく貴重なリソースです。この書籍は、大学入試や受験に関連するさまざまなトピックに焦点を当て、国語力の向上から受験戦略までを包括的にカバーしています。&lt;/div&gt;&lt;div class="cta_body_link"&gt;&lt;a href="https://dokkai-labo.tokyo/ct/publish/" class="btn btn-primary btn-block btn-lg" target="_blank"&gt;出版&lt;/a&gt;&lt;/div&gt;&lt;/div&gt;&lt;!-- [ /.vkExUnit_cta_body ] --&gt;&lt;/section&gt;			
------</t>
  </si>
  <si>
    <t>https://dokkai-labo.tokyo/blog/syougakuseidokkai/</t>
  </si>
  <si>
    <t>以下のページは不自然なワードを使用しています。
これらを適切に自然な言葉に置き換えて下さい。
なお、本文の装飾や構造は絶対に変えないでください。
【対象ページURL】
https://dokkai-labo.tokyo/blog/syougakuseidokkai/
【検出された不自然ワード】
（検出なし）
【本文】
------
&lt;h2&gt;小学生でもできる理論的な読解法&lt;/h2&gt;
&lt;p&gt;小学生の国語で多いのは、&lt;strong&gt;本文は読めているのに、設問になると根拠が言えない&lt;/strong&gt;状態です。&lt;br /&gt;
選択肢は「それっぽい」で決まり、記述は感想になり、間違えた理由を聞くと「なんとなく」。このままだと学年が上がって文章量が増えたとき、二度読みが増えて時間が足りなくなりやすくなります。&lt;/p&gt;
&lt;p&gt;読解力はセンスではなく、&lt;strong&gt;本文のどこを材料にして、どうつないで答えにするか&lt;/strong&gt;という流れで伸びます。&lt;br /&gt;
この記事では、「なんとなく読む」から抜け出して、&lt;strong&gt;理由を言葉で説明できる読み方&lt;/strong&gt;へ切り替えるために、家庭でできる声かけ・質問の定番と、短いトレーニングの回し方を整理します。&lt;/p&gt;
&lt;p&gt;学年が上がるほど文章量が増え、「読めるのに時間が足りない」「二度読みが増える」といった悩みが出やすくなります。長文が終わらない原因と時間配分・設問処理の時短まで含めた整理は、&lt;a href="https://dokkai-labo.tokyo/blog/jikanhaibun/" target="_blank" rel="noopener noreferrer"&gt;中学受験国語｜文章理解に時間がかかる・長文が終わらない原因と時短術【全体像はこちら】&lt;/a&gt;にまとめています。&lt;br /&gt;
&lt;!-- ▼ 追記：SERP完結を防ぐ「例・練習・FAQ」ブロック（導入～時間配分リンク直後に推奨） --&gt;&lt;/p&gt;
&lt;div class="p-3 p-md-4 mb-4" style="border: 1px solid rgba(0,0,0,.12); border-left: 6px solid #0d6efd; background: #f7fbff; border-radius: 12px;"&gt;
&lt;h3 class="h5 mb-2" style="line-height: 1.4;"&gt;読解力＝「本文のどこを根拠に、どう答えへつなぐか」&lt;/h3&gt;
&lt;p class="mb-2"&gt;小学生の段階でまず固めたいのは、次の&lt;strong&gt;2ステップ&lt;/strong&gt;です。&lt;/p&gt;
&lt;ol class="mb-0"&gt;
&lt;li&gt;&lt;strong&gt;根拠：&lt;/strong&gt;本文の「どの一文（どの言葉）」で決めたか&lt;/li&gt;
&lt;li&gt;&lt;strong&gt;言い換え：&lt;/strong&gt;その一文を、自分の言葉で短く言い換える&lt;/li&gt;
&lt;/ol&gt;
&lt;/div&gt;
&lt;div class="card shadow-sm border-0 mb-4"&gt;
&lt;div class="card-body p-3 p-md-4"&gt;
&lt;h3 class="h5 mb-3"&gt;家庭で使える「質問の定番」3つ（そのまま読めばOK）&lt;/h3&gt;
&lt;div class="row g-3"&gt;
&lt;div class="col-lg-4"&gt;
&lt;div class="p-3 rounded border h-100" style="background: #ffffff;"&gt;
&lt;h4 class="h6 mb-2"&gt;定番①：根拠を指さす&lt;/h4&gt;
&lt;p class="mb-2"&gt;&lt;strong&gt;質問：&lt;/strong&gt;そう思ったのは、本文のどこ？一文だけ選んで。&lt;/p&gt;
&lt;p class="mb-0"&gt;&lt;strong&gt;狙い：&lt;/strong&gt;「なんとなく」を本文に戻す。&lt;/p&gt;
&lt;/div&gt;
&lt;/div&gt;
&lt;div class="col-lg-4"&gt;
&lt;div class="p-3 rounded border h-100" style="background: #ffffff;"&gt;
&lt;h4 class="h6 mb-2"&gt;定番②：言い換える&lt;/h4&gt;
&lt;p class="mb-2"&gt;&lt;strong&gt;質問：&lt;/strong&gt;その一文を、短く言い換えると？（10～15字）&lt;/p&gt;
&lt;p class="mb-0"&gt;&lt;strong&gt;狙い：&lt;/strong&gt;本文→自分の言葉の橋渡し。&lt;/p&gt;
&lt;/div&gt;
&lt;/div&gt;
&lt;div class="col-lg-4"&gt;
&lt;div class="p-3 rounded border h-100" style="background: #ffffff;"&gt;
&lt;h4 class="h6 mb-2"&gt;定番③：つなぎ言葉で説明&lt;/h4&gt;
&lt;p class="mb-2"&gt;&lt;strong&gt;質問：&lt;/strong&gt;「だから／たとえば／つまり」のどれかで説明してみて。&lt;/p&gt;
&lt;p class="mb-0"&gt;&lt;strong&gt;狙い：&lt;/strong&gt;理由づけ（論理）を作る。&lt;/p&gt;
&lt;/div&gt;
&lt;/div&gt;
&lt;/div&gt;
&lt;div class="alert alert-info mt-3 mb-0"&gt;&lt;strong&gt;ポイント：&lt;/strong&gt;正解を教えるより、&lt;strong&gt;本文へ戻す→言い換える&lt;/strong&gt;の順を毎回決めておくと伸びが早いです。&lt;/div&gt;
&lt;/div&gt;
&lt;/div&gt;
&lt;div class="card shadow-sm border-0 mb-4"&gt;
&lt;div class="card-body p-3 p-md-4"&gt;
&lt;h3 class="h5 mb-3"&gt;ミニ練習：1日5分の「根拠→言い換え」&lt;/h3&gt;
&lt;p class="mb-3"&gt;文章は長くなくて構いません。&lt;strong&gt;短い本文＋1問&lt;/strong&gt;で、流れだけを反復します。&lt;/p&gt;
&lt;div class="p-3 p-md-4 rounded border mb-3" style="background: #f8f9fa;"&gt;
&lt;h4 class="h6 mb-2"&gt;やること（3分）&lt;/h4&gt;
&lt;ol class="mb-0"&gt;
&lt;li&gt;問題を解く（〇×でも選択でもOK）&lt;/li&gt;
&lt;li&gt;&lt;strong&gt;根拠の一文&lt;/strong&gt;に線を引く&lt;/li&gt;
&lt;li&gt;その一文を&lt;strong&gt;10～15字で言い換え&lt;/strong&gt;る&lt;/li&gt;
&lt;/ol&gt;
&lt;/div&gt;
&lt;div class="p-3 p-md-4 rounded border" style="background: #ffffff;"&gt;
&lt;h4 class="h6 mb-2"&gt;仕上げ（2分）&lt;/h4&gt;
&lt;ul class="mb-0"&gt;
&lt;li&gt;言い換え文の前に「&lt;strong&gt;つまり&lt;/strong&gt;」を付けて読めるか確認&lt;/li&gt;
&lt;li&gt;言い換えが難しい日は、まず本文を&lt;strong&gt;短く切る&lt;/strong&gt;（主語＋述語だけにする）&lt;/li&gt;
&lt;/ul&gt;
&lt;/div&gt;
&lt;/div&gt;
&lt;/div&gt;
&lt;div class="card shadow-sm border-0 mb-4"&gt;
&lt;div class="card-body p-3 p-md-4"&gt;
&lt;h3 class="h5 mb-3"&gt;よくあるズレ（家庭学習が噛み合わない原因）&lt;/h3&gt;
&lt;div class="row g-3"&gt;
&lt;div class="col-lg-6"&gt;
&lt;div class="p-3 rounded border h-100" style="background: #ffffff;"&gt;
&lt;h4 class="h6 mb-2"&gt;ズレ①：問題の前に要約させる&lt;/h4&gt;
&lt;p class="mb-0"&gt;要約は高度。先にやると苦しくなります。まずは&lt;strong&gt;1問＝根拠1文&lt;/strong&gt;の粒度でOK。&lt;/p&gt;
&lt;/div&gt;
&lt;/div&gt;
&lt;div class="col-lg-6"&gt;
&lt;div class="p-3 rounded border h-100" style="background: #ffffff;"&gt;
&lt;h4 class="h6 mb-2"&gt;ズレ②：説明を“感想”で終える&lt;/h4&gt;
&lt;p class="mb-0"&gt;「かわいそう」「すごい」で止めず、必ず&lt;strong&gt;本文の言葉&lt;/strong&gt;に戻す習慣を作る。&lt;/p&gt;
&lt;/div&gt;
&lt;/div&gt;
&lt;div class="col-lg-6"&gt;
&lt;div class="p-3 rounded border h-100" style="background: #ffffff;"&gt;
&lt;h4 class="h6 mb-2"&gt;ズレ③：語彙だけ増やして読解が伸びない&lt;/h4&gt;
&lt;p class="mb-0"&gt;語彙は必要。ただし得点に直結するのは&lt;strong&gt;根拠→言い換え&lt;/strong&gt;の運用です。&lt;/p&gt;
&lt;/div&gt;
&lt;/div&gt;
&lt;div class="col-lg-6"&gt;
&lt;div class="p-3 rounded border h-100" style="background: #ffffff;"&gt;
&lt;h4 class="h6 mb-2"&gt;ズレ④：解説を読んで終わる&lt;/h4&gt;
&lt;p class="mb-0"&gt;解説理解と得点は別。最後に必ず&lt;strong&gt;自分の言い換え&lt;/strong&gt;を残すと定着が変わります。&lt;/p&gt;
&lt;/div&gt;
&lt;/div&gt;
&lt;/div&gt;
&lt;/div&gt;
&lt;/div&gt;
&lt;div class="p-3 p-md-4 mb-4" style="border: 1px solid rgba(0,0,0,.12); background: #fff; border-radius: 12px;"&gt;
&lt;h3 class="h5 mb-3"&gt;FAQ（小学生の読解力）&lt;/h3&gt;
&lt;details class="mb-2" style="border: 1px solid rgba(0,0,0,.12); border-radius: 10px; padding: 10px 12px;"&gt;
&lt;summary style="font-weight: bold; cursor: pointer;"&gt;音読はやった方がいい？&lt;/summary&gt;
&lt;div style="margin-top: 8px; line-height: 1.9;"&gt;
&lt;p class="mb-0"&gt;音読は有効です。ただし目的は「上手に読む」ではなく、&lt;strong&gt;主語・述語／言い切り&lt;/strong&gt;を崩さず読めるかの確認。音読後に&lt;strong&gt;根拠の一文を選ぶ&lt;/strong&gt;までセットにすると、読解に直結します。&lt;/p&gt;
&lt;/div&gt;
&lt;/details&gt;
&lt;details class="mb-2" style="border: 1px solid rgba(0,0,0,.12); border-radius: 10px; padding: 10px 12px;"&gt;
&lt;summary style="font-weight: bold; cursor: pointer;"&gt;記述が感想になるのを止めたい&lt;/summary&gt;
&lt;div style="margin-top: 8px; line-height: 1.9;"&gt;
&lt;p class="mb-0"&gt;最初の一歩は「&lt;strong&gt;本文の一文を言い換える&lt;/strong&gt;」。感想を書き始めたら、&lt;strong&gt;「それは本文のどこ？」&lt;/strong&gt;で戻し、言い換え文を先に作ってから答案にします。&lt;/p&gt;
&lt;/div&gt;
&lt;/details&gt;
&lt;details class="mb-2" style="border: 1px solid rgba(0,0,0,.12); border-radius: 10px; padding: 10px 12px;"&gt;
&lt;summary style="font-weight: bold; cursor: pointer;"&gt;学年が上がるほど時間が足りないのはなぜ？&lt;/summary&gt;
&lt;div style="margin-top: 8px; line-height: 1.9;"&gt;
&lt;p class="mb-0"&gt;原因は「二度読み」になりやすいこと。根拠を探す視点が弱いと、毎回全文を読み直します。時間が厳しい場合は、上で紹介した&lt;strong&gt;根拠→言い換え&lt;/strong&gt;を短文で反復し、長文の回し方は&lt;br /&gt;
&lt;a href="https://dokkai-labo.tokyo/blog/jikanhaibun/" target="_blank" rel="noopener noreferrer"&gt;時間配分・時短術の整理&lt;/a&gt;に接続すると見通しが揃います。&lt;/p&gt;
&lt;/div&gt;
&lt;/details&gt;
&lt;details style="border: 1px solid rgba(0,0,0,.12); border-radius: 10px; padding: 10px 12px;"&gt;
&lt;summary style="font-weight: bold; cursor: pointer;"&gt;どの教材を選べばいい？&lt;/summary&gt;
&lt;div style="margin-top: 8px; line-height: 1.9;"&gt;
&lt;p class="mb-0"&gt;教材より先に「回し方」が重要です。短文でも長文でも、&lt;strong&gt;1問＝根拠1文&lt;/strong&gt;で決めておき、言い換えを残す。教材選びで迷う場合は、家庭の状況に合わせて個別に整理した方が早いです。&lt;/p&gt;
&lt;/div&gt;
&lt;/details&gt;
&lt;/div&gt;
&lt;div class="alert alert-warning mb-4"&gt;&lt;strong&gt;チェック：&lt;/strong&gt;1週間回しても変化が出ないときの見直しポイント&lt;br /&gt;
・答え合わせで終わっている（根拠の一文が残っていない）&lt;br /&gt;
・言い換えが毎回ゼロ（本文の言葉をコピーするだけになっている）&lt;br /&gt;
・質問が「なぜできないの？」になっている（本文に戻す質問に変える）&lt;/div&gt;
&lt;h4&gt;活字に触れる&lt;/h4&gt;
&lt;p&gt;読解力を向上させるためには、&lt;span style="color: #008000;"&gt;文章を読むということ、さまざまなジャンルや定番の文章をたくさん読むこと&lt;/span&gt;が大切です。たくさん読むことで、文章を深く読み解く力や、登場人物の心情を理解したり、文章の要点をつかむ力が身につくのです。このように、&lt;span style="color: #ff0000;"&gt;さまざまな作品にふれることが、読解力を高める第一歩&lt;/span&gt;になります。国語を苦手と感じている場合は特に、&lt;a href="https://dokkai-labo.tokyo/blog/gakusyuuhou/" target="_blank" rel="noopener noreferrer"&gt;国語を苦手と感じないための学習法&lt;/a&gt;をまずは身につけ、苦手意識をなくしていきましょう。&lt;/p&gt;
&lt;h4&gt;語彙力を高める&lt;/h4&gt;
&lt;p&gt;そして、活字に触れる習慣ができたら、&lt;span style="color: #ff0000;"&gt;語彙力を高める&lt;/span&gt;ことが大切です。文章を読む力がつけば、ある程度前後の文章から意味を推測することができるようにはなりますが、知らない語句があったらその都度調べて覚える、その習慣をつけることが語彙力の向上に繋がります。語彙力が上がると、スムーズに抵抗なく文章を読むことができるようになります。テストにおいて漢字はとにかくはやく解かなければなりません。&lt;a href="https://dokkai-labo.tokyo/bootcamp/" target="_blank" rel="noopener noreferrer"&gt;漢字演習道場&lt;/a&gt;では、漢字を覚える、漢字の成り立ちから理解していくことはもちろんのこと、限られた受験勉強や家庭学習を有効につかっていくために漢字の学習を行っています。漢字を覚える、語彙力を身につけることは、テストにおいても今後の学習においても大きな武器となります。&lt;/p&gt;
&lt;h4&gt;読解力を高める&lt;/h4&gt;
&lt;p&gt;読解力を高めるためには、&lt;span style="color: #ff0000;"&gt;インプットとアウトプット&lt;/span&gt;が両方できなくてはなりません。中学入試において、文章に書いてある内容、筆者の主張を理解し、それをアウトプットすることが必要不可欠です。しかし、そのインプットとアウトプットを行い、国語の読解力を高めるための場所はなかなか設けられていません。当塾では、&lt;a href="https://dokkai-labo.tokyo/bootcamp/" target="_blank" rel="noopener noreferrer"&gt;読解演習道場&lt;/a&gt;で量をこなしていき、問題を解くための方法論を養っていきます。様々な文章に触れることで、読解力を鍛え、確かな得点力に結び付けていきましょう。&lt;/p&gt;
&lt;h4&gt;受験を控えた小学６年生向け&lt;/h4&gt;
&lt;p&gt;中学受験をいよいよ間近に控えた小学校６年生は、他の教科の学習時間も増え、国語に割く勉強時間が確保できなかったり、解説を読んでもその内容が理解できないといった状況に陥ってしまい不安に感じることも多いかと思います。&lt;a href="https://dokkai-labo.tokyo/blog/161214/" target="_blank" rel="noopener noreferrer"&gt;読解ラボ東京の考える受験国語対策&lt;/a&gt;にもあるように、受験国語は解き方を身につければ誰でも正しい答えを導けるようになります。&lt;/p&gt;
&lt;p&gt;&lt;a href="https://dokkai-labo.tokyo/tokuten/" target="_blank" rel="noopener noreferrer"&gt;得点力養成講座&lt;/a&gt;では、問題演習と解法の学習を徹底して行うことで自分で答えを見つける力、普遍的な解法を身につけることで安定した得点力を養っていきます。また、ポータルサイトで授業で取り扱った内容を全て復習することができ、さらなる内容理解ができるような仕組みになっています。この講座は&lt;a href="https://dokkai-labo.tokyo/onlinetokuten/" target="_blank" rel="noopener noreferrer"&gt;オンライン&lt;/a&gt;でも受講可能のため、通塾の必要がなく、学習のための体力も温存できるので、より学習時間を確保することもできます。&lt;/p&gt;
&lt;h4&gt;受験国語とは&lt;/h4&gt;
&lt;p&gt;受験国語は「&lt;span style="color: #ff0000;"&gt;入試問題を解くための手法&lt;/span&gt;」を身に付ければだれでも正しい答えを導けるようになる科目です。しっかりと方法論を学び、安定した得点がとれるよう学習を進めていきましょう。&lt;/p&gt;
&lt;p&gt;&lt;!-- [ /.socialSet ] --&gt;&lt;/p&gt;
&lt;section id="veu_cta-20321" class="veu_cta"&gt;
&lt;h1 class="cta_title"&gt;講座案内：完全１対１個別指導【中学受験/大学受験】&lt;/h1&gt;
&lt;div class="cta_body"&gt;
&lt;div class="cta_body_image cta_body_image_right"&gt;&lt;/div&gt;
&lt;div class="cta_body_txt image_exist"&gt;当塾では、中学受験の国語と大学受験の現代文を指導しております。どちらも完全１対１の個別指導です。生徒さんの現在の学力に合わせて問題を厳選し、理解力に応じた解説をして参ります。&lt;/div&gt;
&lt;div class="cta_body_link"&gt;&lt;a class="btn btn-primary btn-block btn-lg" href="https://dokkai-labo.tokyo/kobetsu/" target="_blank" rel="noopener"&gt;完全１対１個別指導【中学受験/大学受験】&lt;/a&gt;&lt;/div&gt;
&lt;/div&gt;
&lt;p&gt;&lt;!-- [ /.vkExUnit_cta_body ] --&gt;&lt;/p&gt;
&lt;/section&gt;
&lt;section class="veu_cta" id="veu_cta-20321"&gt;&lt;h1 class="cta_title"&gt;講座案内：完全１対１個別指導【中学受験/大学受験】&lt;/h1&gt;&lt;div class="cta_body"&gt;&lt;div class="cta_body_image cta_body_image_right"&gt;&lt;a href="https://dokkai-labo.tokyo/kobetsu/" target="_blank"&gt;&lt;/a&gt;&lt;/div&gt;&lt;div class="cta_body_txt image_exist"&gt;当塾では、中学受験の国語と大学受験の現代文を指導しております。どちらも完全１対１の個別指導です。生徒さんの現在の学力に合わせて問題を厳選し、理解力に応じた解説をして参ります。&lt;/div&gt;&lt;div class="cta_body_link"&gt;&lt;a href="https://dokkai-labo.tokyo/kobetsu/" class="btn btn-primary btn-block btn-lg" target="_blank"&gt;完全１対１個別指導【中学受験/大学受験】&lt;/a&gt;&lt;/div&gt;&lt;/div&gt;&lt;!-- [ /.vkExUnit_cta_body ] --&gt;&lt;/section&gt;			
------</t>
  </si>
  <si>
    <t>https://dokkai-labo.tokyo/blog/tosimagaoka2021/</t>
  </si>
  <si>
    <t>以下のページは不自然なワードを使用しています。
これらを適切に自然な言葉に置き換えて下さい。
なお、本文の装飾や構造は絶対に変えないでください。
【対象ページURL】
https://dokkai-labo.tokyo/blog/tosimagaoka2021/
【検出された不自然ワード】
（検出なし）
【本文】
------
&lt;h2&gt;豊島岡女子学園中学校・令和３年度 国語 厳選解説&lt;/h2&gt;
&lt;p&gt;&lt;!-- 追加ブロック（不足補完：検索直後の即答・使い方） --&gt;&lt;/p&gt;
&lt;div style="border: 1px solid #d9d9d9; border-left: 6px solid #1e73be; background: #f7fbff; padding: 14px 16px; margin: 14px 0 18px;"&gt;
&lt;h2 style="margin: 0 0 10px;"&gt;豊島岡女子 国語対策で得点を安定させる3つの進め方（令和3年度の過去問で確認）&lt;/h2&gt;
&lt;p style="margin: 0 0 10px;"&gt;豊島岡女子学園中の国語は、記述でも選択でも「本文の根拠→言い換え→答案」という流れがずれると、減点が増えやすいタイプです。令和3年度の過去問から厳選した2問で、次の進め方を具体的に再現します。&lt;/p&gt;
&lt;ol style="margin: 0 0 10px; padding-left: 20px;"&gt;
&lt;li&gt;&lt;strong&gt;設問要求を分解&lt;/strong&gt;（何をいくつ書くか／どの比較・心情か）&lt;/li&gt;
&lt;li&gt;&lt;strong&gt;根拠を1か所にしぼる&lt;/strong&gt;（傍線直前直後・言い換え説明の位置を特定）&lt;/li&gt;
&lt;li&gt;&lt;strong&gt;一般語に言い換えてまとめる&lt;/strong&gt;（比喩・感情語を“答案の日本語”に変換）&lt;/li&gt;
&lt;/ol&gt;
&lt;p style="margin: 0;"&gt;動画→本文→解き直しの順で回すと、過去問演習が「解けた／解けない」で終わらず、進め方が残りやすくなります。&lt;/p&gt;
&lt;/div&gt;
&lt;p&gt;&lt;!-- /追加ブロック --&gt;&lt;/p&gt;
&lt;p&gt;&lt;!-- 追加ブロック（不足補完：扱う2問・関連ページ） --&gt;&lt;/p&gt;
&lt;div style="border: 1px solid #e6e6e6; background: #ffffff; padding: 14px 16px; margin: 0 0 18px;"&gt;
&lt;h2 style="margin: 0 0 10px;"&gt;このページで解説する2問（豊島岡女子 国語2021）&lt;/h2&gt;
&lt;ul style="margin: 0 0 10px; padding-left: 20px;"&gt;
&lt;li&gt;&lt;strong&gt;大問一・問八：&lt;/strong&gt;「学び」を50字以内で説明する記述&lt;/li&gt;
&lt;li&gt;&lt;strong&gt;大問二・問四：&lt;/strong&gt;心情を含む一文を、選択肢で言い換える問題&lt;/li&gt;
&lt;/ul&gt;
&lt;p style="margin: 0 0 10px;"&gt;豊島岡女子の他年度・他校の解説は、&lt;a href="https://dokkai-labo.tokyo/ct/examovie/"&gt;読解ラボ東京の過去問解説&lt;/a&gt;にまとまっています。豊島岡女子の出題傾向と勉強法は、&lt;a href="https://dokkai-labo.tokyo/blog/200301/"&gt;豊島岡女子学園中の国語 過去問分析と対策&lt;/a&gt;もあわせてどうぞ。&lt;/p&gt;
&lt;p style="margin: 0;"&gt;使い方は、①自力で解く→②本文の根拠に線→③解説で言い換えを確認→④同じ設問を解き直す、の流れが取り入れやすいです。&lt;/p&gt;
&lt;/div&gt;
&lt;p&gt;&lt;!-- /追加ブロック --&gt;&lt;/p&gt;
&lt;p&gt;豊島岡女子学園中学校・令和３年度入試の国語から、重要な２問を取り上げて解説します。&lt;/p&gt;
&lt;p&gt;過去問演習の回数・順番・復習の組み立てなど、&lt;strong&gt;国語の過去問の回し方の全体像はこちら：&lt;/strong&gt;&lt;a href="https://dokkai-labo.tokyo/blog/kokugo-kakomon/"&gt;中学受験 国語の過去問は何回？繰り返しの効果と限界／類題演習との順番まで整理&lt;/a&gt;&lt;/p&gt;
&lt;p&gt;実際の入試問題を題材に、&lt;/p&gt;
&lt;ul&gt;
&lt;li&gt;「説明せよ」と問われたときの &lt;strong&gt;記述の組み立て方&lt;/strong&gt;&lt;/li&gt;
&lt;li&gt;心情が絡む文を、選択肢の中から &lt;strong&gt;正しく言い換えたものを選ぶコツ&lt;/strong&gt;&lt;/li&gt;
&lt;/ul&gt;
&lt;p&gt;を整理していきます。豊島岡女子を志望する受験生はもちろん、他校志望の方にとっても、本文から根拠を拾って答案を作る練習として役立つ内容です。&lt;/p&gt;
&lt;h2&gt;豊島岡女子の国語（記述・選択）で外しにくい「根拠の取り方」&lt;/h2&gt;
&lt;p&gt;このページの2問は形式こそ違いますが、得点の作り方は共通しています。手が止まったら、次の流れに戻してください。&lt;/p&gt;
&lt;h3&gt;記述（「説明せよ」）の基本の進め方&lt;/h3&gt;
&lt;ol&gt;
&lt;li&gt;&lt;strong&gt;キーワード（傍線語）＝本文中の説明&lt;/strong&gt;（イコール）を探す&lt;/li&gt;
&lt;li&gt;比喩・たとえはそのまま書かず、&lt;strong&gt;一般的な言葉に言い換える&lt;/strong&gt;&lt;/li&gt;
&lt;li&gt;字数が足りないときは、本文の&lt;strong&gt;目的／具体例&lt;/strong&gt;を1つだけ足して&lt;strong&gt;字数を調整&lt;/strong&gt;する&lt;/li&gt;
&lt;/ol&gt;
&lt;p&gt;&lt;!-- 追加ブロック（不足補完：50字記述の減点ポイント） --&gt;&lt;/p&gt;
&lt;div style="border: 1px solid #d9d9d9; background: #fbfbfb; padding: 14px 16px; margin: 14px 0 18px;"&gt;
&lt;h2 style="margin: 0 0 10px;"&gt;50字記述で減点が出やすい3つ&lt;/h2&gt;
&lt;ul style="margin: 0; padding-left: 20px;"&gt;
&lt;li&gt;&lt;strong&gt;根拠が散る：&lt;/strong&gt;本文のあちこちから拾って、答案の芯が見えなくなる&lt;/li&gt;
&lt;li&gt;&lt;strong&gt;比喩をそのまま使う：&lt;/strong&gt;読み手に意味が伝わりにくくなる（一般語に言い換える）&lt;/li&gt;
&lt;li&gt;&lt;strong&gt;字数合わせで余計な要素を足す：&lt;/strong&gt;条件がぼやける（目的／具体例は1つで十分）&lt;/li&gt;
&lt;/ul&gt;
&lt;/div&gt;
&lt;p&gt;&lt;!-- /追加ブロック --&gt;&lt;/p&gt;
&lt;h3&gt;選択（心情・言い換え）の基本の進め方&lt;/h3&gt;
&lt;ol&gt;
&lt;li&gt;傍線部が長いときは、&lt;strong&gt;前半／後半にブロック分け&lt;/strong&gt;する&lt;/li&gt;
&lt;li&gt;各ブロックを「日本語で言い直し」して、&lt;strong&gt;意味のかたまり&lt;/strong&gt;にする&lt;/li&gt;
&lt;li&gt;選択肢は「雰囲気」ではなく、本文と&lt;strong&gt;意味が一致&lt;/strong&gt;しているかで決める&lt;/li&gt;
&lt;/ol&gt;
&lt;h3&gt;過去問（豊島岡女子）としての使い方：復習が1回で終わらない形にする&lt;/h3&gt;
&lt;ul&gt;
&lt;li&gt;&lt;strong&gt;1周目&lt;/strong&gt;：根拠（本文のどこか）に線を引き、理由を一言でメモする&lt;/li&gt;
&lt;li&gt;&lt;strong&gt;2周目&lt;/strong&gt;：同じ設問を解き直し、「イコール」「ブロック分け」が再現できるか確認する&lt;/li&gt;
&lt;li&gt;&lt;strong&gt;見直し基準&lt;/strong&gt;：答えが合っているかより、&lt;strong&gt;本文根拠→言い換え→答案&lt;/strong&gt;の流れがずれていないか&lt;/li&gt;
&lt;/ul&gt;
&lt;h3&gt;豊島岡女子学園中学校・令和３年度 厳選解説動画&lt;/h3&gt;
&lt;p&gt;詳しい板書や解説の流れを動画で確認したい方は、以下のYouTube動画もあわせてご覧ください。&lt;/p&gt;
&lt;p&gt;&lt;iframe title="YouTube video player" src="https://www.youtube.com/embed/aG_XaIymty4" width="560" height="315" frameborder="0" allowfullscreen="allowfullscreen"&gt;&lt;/iframe&gt;&lt;/p&gt;
&lt;hr /&gt;
&lt;h2&gt;大問一・問八 「学び」とは何かを説明する記述問題&lt;/h2&gt;
&lt;h3&gt;設問の確認&lt;/h3&gt;
&lt;blockquote&gt;&lt;p&gt;筆者は「学び」をどのようなものと考えているか, 五十字以内で説明せよ。&lt;/p&gt;&lt;/blockquote&gt;
&lt;p&gt;ここでまず押さえたいのは、&lt;/p&gt;
&lt;p&gt;「説明せよ」と言われたら、傍線やキーワードとイコールの内容を答える。&lt;/p&gt;
&lt;p&gt;という基本方針です。今回は、本文中の「学び」を &lt;strong&gt;Ｘ&lt;/strong&gt; とおき、&lt;/p&gt;
&lt;ul&gt;
&lt;li&gt;Ｘ ＝ どのような営みか&lt;/li&gt;
&lt;li&gt;そのとき、誰が主役として描かれているのか&lt;/li&gt;
&lt;/ul&gt;
&lt;p&gt;を本文から探していきます。&lt;/p&gt;
&lt;h3&gt;本文から「イコールの内容」を探す&lt;/h3&gt;
&lt;p&gt;傍線５の直後に、学びについての重要な説明があります。&lt;/p&gt;
&lt;ul&gt;
&lt;li&gt;「学びには２人の参加者が～『受信者』です。」という記述より、&lt;strong&gt;学びには「送信するもの」と「受信するもの」が必要であり、受信するものが主役である&lt;/strong&gt;ことがわかります。&lt;/li&gt;
&lt;/ul&gt;
&lt;p&gt;ただし、国語の記述では、&lt;/p&gt;
&lt;ul&gt;
&lt;li&gt;&lt;strong&gt;比喩表現・たとえをそのまま書くと、意味が曖昧な答案になりやすい&lt;/strong&gt;&lt;/li&gt;
&lt;/ul&gt;
&lt;p&gt;ため、一般的な表現に言い換える必要があります。&lt;/p&gt;
&lt;p&gt;この文章では、&lt;/p&gt;
&lt;ul&gt;
&lt;li&gt;送信するもの …… &lt;strong&gt;教える側&lt;/strong&gt;&lt;/li&gt;
&lt;li&gt;受信するもの …… &lt;strong&gt;学ぶ側&lt;/strong&gt;&lt;/li&gt;
&lt;/ul&gt;
&lt;p&gt;と読み替えられます。したがって、まずは&lt;/p&gt;
&lt;blockquote&gt;&lt;p&gt;&lt;strong&gt;Ｘ ＝ 主役である学ぶ者と教える者の双方が必要な営み&lt;/strong&gt;&lt;/p&gt;&lt;/blockquote&gt;
&lt;p&gt;という骨組みができます。&lt;/p&gt;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&lt;h3&gt;字数調整：具体例を加える&lt;/h3&gt;
&lt;p&gt;このままだと五十字にやや足りないので, 本文の具体例を足して字数を調整します。&lt;/p&gt;
&lt;ul&gt;
&lt;li&gt;「自分がこの世界で～私たちは学ぶのです。」という部分より, &lt;strong&gt;学ぶ者が、自分はかけがえのない存在だと確認するためのもの&lt;/strong&gt;という意味が読み取れます。&lt;/li&gt;
&lt;/ul&gt;
&lt;p&gt;したがって, まとめると,&lt;/p&gt;
&lt;blockquote&gt;&lt;p&gt;&lt;strong&gt;学びとは、主役である学ぶ者と教える者の双方が関わる営みであり、学ぶ者が自分はかけがえのない存在だと確認するための行為である。&lt;/strong&gt;&lt;/p&gt;&lt;/blockquote&gt;
&lt;p&gt;といった形で,&lt;/p&gt;
&lt;ul&gt;
&lt;li&gt;①「学び」の構造（教える者＋学ぶ者）&lt;/li&gt;
&lt;li&gt;②「学び」の目的（自分がかけがえのない存在だと確認する）&lt;/li&gt;
&lt;/ul&gt;
&lt;p&gt;の&lt;strong&gt;二本柱を押さえた答案&lt;/strong&gt;を作ることができます。&lt;/p&gt;
&lt;h3&gt;この問題から学べる「説明記述」のコツ&lt;/h3&gt;
&lt;ul&gt;
&lt;li&gt;説明を求められたら、&lt;strong&gt;傍線やキーワード ＝（イコール） 本文中の言い換え&lt;/strong&gt;を探す。&lt;/li&gt;
&lt;li&gt;比喩やたとえは、そのままでは曖昧なので、&lt;strong&gt;一般的な表現（教える側・学ぶ側など）に直す。&lt;/strong&gt;&lt;/li&gt;
&lt;li&gt;字数が足りないときは、&lt;strong&gt;本文中の具体例や目的を一つだけ加えて字数調整&lt;/strong&gt;する。&lt;/li&gt;
&lt;/ul&gt;
&lt;hr /&gt;
&lt;h2&gt;大問二・問四 心情を含む文を説明した選択肢を選ぶ問題&lt;/h2&gt;
&lt;h3&gt;設問の確認&lt;/h3&gt;
&lt;blockquote&gt;&lt;p&gt;傍線②「中村を～腹が立ったりした」の説明として最も適当なものを、選択肢の中から一つ選べ。&lt;/p&gt;&lt;/blockquote&gt;
&lt;p&gt;ここでも基本は同じで、&lt;/p&gt;
&lt;ul&gt;
&lt;li&gt;&lt;strong&gt;傍線②とイコールの内容を本文から探し、その内容に最も近い選択肢を選ぶ&lt;/strong&gt;&lt;/li&gt;
&lt;/ul&gt;
&lt;p&gt;という考え方を用います。&lt;/p&gt;
&lt;h3&gt;「ブロック分け」で内容を整理する&lt;/h3&gt;
&lt;p&gt;一文の中にいくつかの要素が入り混じっているときは、&lt;/p&gt;
&lt;div class="rounded" style="background-color: lightblue; padding: 10px;"&gt;&lt;strong&gt;文を前半・後半などに分けて考える「ブロック分け」&lt;/strong&gt;&lt;/div&gt;
&lt;p&gt;を使うと整理しやすくなります。&lt;/p&gt;
&lt;p&gt;傍線②は、&lt;/p&gt;
&lt;ul&gt;
&lt;li&gt;前半：「中村を見ているとドキドキするけど、ちょっと泣きたくなって」&lt;/li&gt;
&lt;li&gt;後半：「そんな自分に腹が立ったりした」&lt;/li&gt;
&lt;/ul&gt;
&lt;p&gt;の２つのブロックに分けられます。&lt;/p&gt;
&lt;h3&gt;前半・後半それぞれの意味を言い換える&lt;/h3&gt;
&lt;p&gt;ブロックごとに、本文の意味を整理していきます。&lt;/p&gt;
&lt;ul&gt;
&lt;li&gt;&lt;strong&gt;前半：&lt;/strong&gt;「中村を見ているとドキドキするけど、ちょっと泣きたくなって」→ 中村のことが&lt;strong&gt;好き&lt;/strong&gt;で、感情が大きく揺れている。&lt;/li&gt;
&lt;li&gt;&lt;strong&gt;後半：&lt;/strong&gt;「そんな自分に腹が立ったりした」→ 中村が好きで動揺してしまう&lt;strong&gt;自分自身にいらだちを感じている&lt;/strong&gt;。&lt;/li&gt;
&lt;/ul&gt;
&lt;p&gt;つまり、この傍線②全体の内容は、&lt;/p&gt;
&lt;ul&gt;
&lt;li&gt;&lt;strong&gt;中村を好きになって感情が大きく揺れ動いている&lt;/strong&gt;一方で、&lt;/li&gt;
&lt;li&gt;&lt;strong&gt;その感情を制御できない自分に腹が立っている&lt;/strong&gt;&lt;/li&gt;
&lt;/ul&gt;
&lt;p&gt;という二重の心情だと整理できます。&lt;/p&gt;
&lt;h3&gt;選択肢との対応づけ&lt;/h3&gt;
&lt;p&gt;あとは、この整理した内容と&lt;strong&gt;同じ意味を持つ選択肢&lt;/strong&gt;を探します。&lt;/p&gt;
&lt;blockquote&gt;&lt;p&gt;&lt;strong&gt;オ：「中村を好きになって以来、感情が制御できなくなり気持ちが落ち着かない」&lt;/strong&gt;&lt;/p&gt;&lt;/blockquote&gt;
&lt;p&gt;という選択肢は、&lt;/p&gt;
&lt;ul&gt;
&lt;li&gt;「中村を好きになって以来」＝ 中村への好意&lt;/li&gt;
&lt;li&gt;「気持ちが落ち着かない」＝ 動揺している自分／制御できない自分へのいらだち&lt;/li&gt;
&lt;/ul&gt;
&lt;p&gt;を含んでおり、傍線②とイコールの内容になっているため、&lt;strong&gt;正解はオ&lt;/strong&gt;となります。&lt;/p&gt;
&lt;h3&gt;この問題から学べる「選択肢問題」のコツ&lt;/h3&gt;
&lt;ul&gt;
&lt;li&gt;傍線部が一文で長いときは、&lt;strong&gt;前半・後半にブロック分けして整理する。&lt;/strong&gt;&lt;/li&gt;
&lt;li&gt;ブロックごとに「何を言っているか」を日本語で言い直し、&lt;strong&gt;意味のかたまりとして理解する。&lt;/strong&gt;&lt;/li&gt;
&lt;li&gt;選択肢は、&lt;strong&gt;本文の内容と「意味が一致しているか」&lt;/strong&gt;という観点で見極める。&lt;/li&gt;
&lt;/ul&gt;
&lt;hr /&gt;
&lt;h2&gt;まとめ：豊島岡女子・令和３年度から学ぶ記述＆選択問題攻略のポイント&lt;/h2&gt;
&lt;p&gt;令和３年度・豊島岡女子学園中学校の２問を振り返ると、記述問題・選択問題のどちらも、&lt;/p&gt;
&lt;ul&gt;
&lt;li&gt;&lt;strong&gt;本文のどの部分が「イコールの内容」になっているかを探し出す力&lt;/strong&gt;&lt;/li&gt;
&lt;li&gt;一文の中身を、&lt;strong&gt;論理的に分解して整理する力（ブロック分け）&lt;/strong&gt;&lt;/li&gt;
&lt;/ul&gt;
&lt;p&gt;が鍵になっていることが分かります。&lt;/p&gt;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&lt;h3&gt;今回のポイントおさらい&lt;/h3&gt;
&lt;ul&gt;
&lt;li&gt;「説明せよ」と問われたら、&lt;strong&gt;傍線やキーワード ＝（イコール） 本文中の説明&lt;/strong&gt;を探す。&lt;/li&gt;
&lt;li&gt;比喩やたとえは、&lt;strong&gt;教える側・学ぶ側などの一般的な言い方に言い換える。&lt;/strong&gt;&lt;/li&gt;
&lt;li&gt;字数が足りないときは、本文の&lt;strong&gt;具体例や目的を一つだけ加えて字数調整&lt;/strong&gt;をする。&lt;/li&gt;
&lt;li&gt;感情が絡んだ文は、&lt;strong&gt;前半・後半にブロック分けし、それぞれの意味を言い換える。&lt;/strong&gt;&lt;/li&gt;
&lt;li&gt;選択肢は、&lt;strong&gt;本文の内容と「意味が一致しているか」&lt;/strong&gt;という観点で見極める。&lt;/li&gt;
&lt;/ul&gt;
&lt;p&gt;こうした読み方・考え方を意識して過去問演習やテキストに取り組めば、&lt;strong&gt;記述問題・選択問題の両方で安定した得点力&lt;/strong&gt;を身につけることができます。豊島岡女子を目指す方も、その他の難関校を志望する方も、ぜひ今回のポイントを自分の解き方に取り入れてみてください。&lt;/p&gt;
&lt;div class="alert alert-primary p-3 mt-4" role="alert"&gt;
&lt;p class="mb-2"&gt;&lt;strong&gt;豊島岡の高度な記述を「自己流」で済ませれば、合格に必要な力に近づかないこともあります。&lt;/strong&gt;&lt;/p&gt;
&lt;p class="mb-1"&gt;設問の意図を外した解答で減点を繰り返す癖が定着してしまうのは良くないことだとも言えます。&lt;/p&gt;
&lt;p class="mb-3"&gt;記述の精度を上げるためには、「採点基準を確かなものにする」ことが必要な場面もあります。&lt;/p&gt;
&lt;div class="d-grid gap-2"&gt;&lt;a class="btn btn-primary btn-lg" href="https://dokkai-labo.tokyo/kobetsuonline01/"&gt;合格力を叩き込む個別指導の受講はこちら&lt;/a&gt;&lt;br /&gt;
&lt;a class="btn btn-outline-primary btn-lg" href="https://dokkai-labo.tokyo/blog/161214/"&gt;読解ラボの指導方針を詳しく知る&lt;/a&gt;&lt;/div&gt;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&lt;section class="veu_cta" id="veu_cta-20525"&gt;&lt;h1 class="cta_title"&gt;講座案内：【オンライン】完全１対１個別指導【大学受験】&lt;/h1&gt;&lt;div class="cta_body"&gt;&lt;div class="cta_body_image cta_body_image_right"&gt;&lt;a href="https://dokkai-labo.tokyo/kobetsuonline02/" target="_blank"&gt;&lt;/a&gt;&lt;/div&gt;&lt;div class="cta_body_txt image_exist"&gt;当塾で開講中の大学受験対策１対１個別指導講座をオンラインで受講可能です。教室で受ける授業さながらの授業を、個別指導オンラインでも再現しております。&lt;/div&gt;&lt;div class="cta_body_link"&gt;&lt;a href="https://dokkai-labo.tokyo/kobetsuonline02/" class="btn btn-primary btn-block btn-lg" target="_blank"&gt;【オンライン】完全１対１個別指導【大学受験】&lt;/a&gt;&lt;/div&gt;&lt;/div&gt;&lt;!-- [ /.vkExUnit_cta_body ] --&gt;&lt;/section&gt;			
------</t>
  </si>
  <si>
    <t>https://dokkai-labo.tokyo/blog/yosyu_series_05j01/</t>
  </si>
  <si>
    <t>以下のページは不自然なワードを使用しています。
これらを適切に自然な言葉に置き換えて下さい。
なお、本文の装飾や構造は絶対に変えないでください。
【対象ページURL】
https://dokkai-labo.tokyo/blog/yosyu_series_05j01/
【検出された不自然ワード】
（検出なし）
【本文】
------
&lt;p&gt;&lt;!-- ▼▼ WordPress本文ここから（Bootstrap前提） ▼▼ --&gt;&lt;/p&gt;
&lt;section class="p-3 p-md-4 mb-4 rounded-3 border bg-light"&gt;
&lt;div class="d-flex flex-column gap-2"&gt;
&lt;div class="d-flex flex-wrap align-items-center gap-2"&gt;&lt;span class="badge bg-primary badge-primary"&gt;予習シリーズ&lt;/span&gt;&lt;br /&gt;
&lt;span class="badge bg-secondary badge-secondary"&gt;小5 上巻&lt;/span&gt;&lt;br /&gt;
&lt;span class="badge bg-dark badge-dark"&gt;第1回・発展問題&lt;/span&gt;&lt;br /&gt;
&lt;span class="badge bg-info badge-info text-dark"&gt;物語文&lt;/span&gt;&lt;/div&gt;
&lt;h2 class="h3 mb-1"&gt;【解説まとめ】物語文の心情読解は「背景 × 出来事」で整理する&lt;/h2&gt;
&lt;p class="mb-0"&gt;受験国語専門「読解ラボ東京」代表・長島によるライブ解説（第1回・発展問題）の要点を、&lt;br /&gt;
ご家庭で再現できる形に整理しました。&lt;br class="d-none d-md-block" /&gt;&lt;br /&gt;
キーワードは &lt;strong&gt;「背景（理由）→出来事（傍線の行動/発言）→心情（結論）」&lt;/strong&gt; です。&lt;/p&gt;
&lt;/div&gt;
&lt;/section&gt;
&lt;p&gt;&lt;!-- 動画 --&gt;&lt;/p&gt;
&lt;section class="mb-4"&gt;
&lt;div class="d-flex align-items-center justify-content-between flex-wrap gap-2 mb-2"&gt;
&lt;h3 id="movie" class="h4 mb-0"&gt;解説動画（ライブ配信）&lt;/h3&gt;
&lt;p&gt;&lt;small class="text-muted"&gt;※自動文字起こしのため、固有名詞などに揺れがある場合があります。&lt;/small&gt;&lt;/p&gt;
&lt;/div&gt;
&lt;p&gt;&lt;!-- BS5: ratio / BS4: embed-responsive 両対応寄せ --&gt;&lt;/p&gt;
&lt;div class="ratio ratio-16x9 embed-responsive embed-responsive-16by9 rounded-3 border overflow-hidden"&gt;&lt;iframe class="embed-responsive-item" title="予習シリーズ 小5 上巻 第1回 発展問題 解説（読解ラボ東京）" src="https://www.youtube.com/embed/sL1K2ANtxIU" allowfullscreen="allowfullscreen"&gt;&lt;/iframe&gt;&lt;/div&gt;
&lt;/section&gt;
&lt;p&gt;&lt;!-- 目次 --&gt;&lt;/p&gt;
&lt;section class="mb-4"&gt;
&lt;h3 id="toc" class="h4"&gt;目次&lt;/h3&gt;
&lt;div class="row g-3"&gt;
&lt;div class="col-12 col-md-6"&gt;
&lt;div class="list-group"&gt;&lt;a class="list-group-item list-group-item-action" href="#core"&gt;1. 心情読解の「考え方」&lt;/a&gt;&lt;br /&gt;
&lt;a class="list-group-item list-group-item-action" href="#reverse"&gt;2. 解く順番：上から下ではなく「下から上」&lt;/a&gt;&lt;br /&gt;
&lt;a class="list-group-item list-group-item-action" href="#cards"&gt;3. 問題別ポイント（問一〜問九）&lt;/a&gt;&lt;/div&gt;
&lt;/div&gt;
&lt;div class="col-12 col-md-6"&gt;
&lt;div class="list-group"&gt;&lt;a class="list-group-item list-group-item-action" href="#homework"&gt;4. 家庭学習での回し方（再現の流れ）&lt;/a&gt;&lt;br /&gt;
&lt;a class="list-group-item list-group-item-action" href="#faq"&gt;5. よくあるつまずき（FAQ）&lt;/a&gt;&lt;br /&gt;
&lt;a class="list-group-item list-group-item-action" href="#cta"&gt;6. 個別指導のご案内&lt;/a&gt;&lt;/div&gt;
&lt;/div&gt;
&lt;/div&gt;
&lt;/section&gt;
&lt;p&gt;&lt;!-- 核 --&gt;&lt;/p&gt;
&lt;section id="core" class="mb-4"&gt;
&lt;h3 class="h4"&gt;1. 心情読解の「考え方」：背景 × 出来事 → 心情&lt;/h3&gt;
&lt;div class="row g-3"&gt;
&lt;div class="col-12 col-md-6"&gt;
&lt;div class="card border-0 shadow-sm h-100"&gt;
&lt;div class="card-body"&gt;
&lt;h4 class="h6 mb-2"&gt;まずはこの3点セット&lt;/h4&gt;
&lt;ul class="mb-0"&gt;
&lt;li&gt;&lt;strong&gt;背景&lt;/strong&gt;：なぜそうなる？（出来事の理由）&lt;/li&gt;
&lt;li&gt;&lt;strong&gt;出来事&lt;/strong&gt;：傍線に選ばれやすい行動・発言・様子&lt;/li&gt;
&lt;li&gt;&lt;strong&gt;心情&lt;/strong&gt;：その背景＋出来事なら、どんな気持ち？&lt;/li&gt;
&lt;/ul&gt;
&lt;/div&gt;
&lt;/div&gt;
&lt;/div&gt;
&lt;div class="col-12 col-md-6"&gt;
&lt;div class="card border-0 shadow-sm h-100"&gt;
&lt;div class="card-body"&gt;
&lt;h4 class="h6 mb-2"&gt;ミニ例（超テンプレ）&lt;/h4&gt;
&lt;div class="small"&gt;
&lt;div class="d-flex gap-2 mb-1"&gt;&lt;span class="badge bg-secondary badge-secondary"&gt;背景&lt;/span&gt;&lt;br /&gt;
志望校に合格した&lt;/div&gt;
&lt;div class="d-flex gap-2 mb-1"&gt;&lt;span class="badge bg-secondary badge-secondary"&gt;出来事&lt;/span&gt;&lt;br /&gt;
泣いた（傍線になりやすい）&lt;/div&gt;
&lt;div class="d-flex gap-2"&gt;&lt;span class="badge bg-primary badge-primary"&gt;心情&lt;/span&gt;&lt;br /&gt;
&lt;strong&gt;嬉しい&lt;/strong&gt;（嬉し泣き）&lt;/div&gt;
&lt;/div&gt;
&lt;/div&gt;
&lt;/div&gt;
&lt;/div&gt;
&lt;/div&gt;
&lt;div class="alert alert-info mt-3 mb-0"&gt;&lt;strong&gt;ポイント：&lt;/strong&gt;&lt;br /&gt;
物語文の「理由」問題は、最後が&lt;strong&gt;心情（気持ち）&lt;/strong&gt;に着地することが多いです。&lt;br /&gt;
だからこそ、&lt;strong&gt;背景（理由）→出来事→心情&lt;/strong&gt;の形で整理するとブレにくくなります。&lt;/div&gt;
&lt;/section&gt;
&lt;p&gt;&lt;!-- 逆算 --&gt;&lt;/p&gt;
&lt;section id="reverse" class="mb-4"&gt;
&lt;h3 class="h4"&gt;2. 解く順番：上から下ではなく「下から上」&lt;/h3&gt;
&lt;div class="card border-0 shadow-sm"&gt;
&lt;div class="card-body"&gt;
&lt;p class="mb-2"&gt;解説は「背景→出来事→心情」と上から下に見えますが、実際に解くときの視線は&lt;strong&gt;逆&lt;/strong&gt;になりがちです。&lt;/p&gt;
&lt;div class="row g-3"&gt;
&lt;div class="col-12 col-md-6"&gt;
&lt;div class="p-3 rounded-3 border bg-white"&gt;
&lt;h4 class="h6 mb-2"&gt;① まず傍線（出来事）に反応&lt;/h4&gt;
&lt;p class="mb-0 small text-muted"&gt;傍線には「行動・発言・様子」が置かれやすい&lt;/p&gt;
&lt;/div&gt;
&lt;/div&gt;
&lt;div class="col-12 col-md-6"&gt;
&lt;div class="p-3 rounded-3 border bg-white"&gt;
&lt;h4 class="h6 mb-2"&gt;② 傍線の「理由」を探す&lt;/h4&gt;
&lt;p class="mb-0 small text-muted"&gt;理由が集まると、心情に必要な情報が揃う&lt;/p&gt;
&lt;/div&gt;
&lt;/div&gt;
&lt;/div&gt;
&lt;div class="alert alert-warning mt-3 mb-0"&gt;&lt;strong&gt;結論：&lt;/strong&gt;気持ちを考えるときは、まず&lt;strong&gt;「傍線の理由」&lt;/strong&gt;を押さえる。&lt;br /&gt;
その理由（背景）が見つかると、心情が安定します。&lt;/div&gt;
&lt;/div&gt;
&lt;/div&gt;
&lt;/section&gt;
&lt;p&gt;&lt;!-- 問題別 --&gt;&lt;/p&gt;
&lt;section id="cards" class="mb-4"&gt;
&lt;h3 class="h4 mb-3"&gt;3. 問題別ポイント（2列カード）&lt;/h3&gt;
&lt;div class="row g-3"&gt;
&lt;p&gt;&lt;!-- 問一 --&gt;&lt;/p&gt;
&lt;div class="col-12 col-md-6"&gt;
&lt;div class="card border-0 shadow-sm"&gt;
&lt;div class="card-body"&gt;
&lt;div class="d-flex justify-content-between align-items-start gap-2"&gt;
&lt;h4 class="h5 mb-2"&gt;問一：理由（心情）を問う&lt;/h4&gt;
&lt;p&gt;&lt;span class="badge bg-primary badge-primary"&gt;選択&lt;/span&gt;&lt;/p&gt;
&lt;/div&gt;
&lt;ul class="mb-0"&gt;
&lt;li&gt;&lt;strong&gt;背景&lt;/strong&gt;：リーダー格が偽物を使っている&lt;/li&gt;
&lt;li&gt;&lt;strong&gt;出来事&lt;/strong&gt;：本物を持つ自分が冷たくされる（傍線①）&lt;/li&gt;
&lt;li&gt;&lt;strong&gt;結論&lt;/strong&gt;：&lt;strong&gt;ウ&lt;/strong&gt;&lt;/li&gt;
&lt;/ul&gt;
&lt;/div&gt;
&lt;/div&gt;
&lt;/div&gt;
&lt;p&gt;&lt;!-- 問六 --&gt;&lt;/p&gt;
&lt;div class="col-12 col-md-6"&gt;
&lt;div class="card border-0 shadow-sm"&gt;
&lt;div class="card-body"&gt;
&lt;div class="d-flex justify-content-between align-items-start gap-2"&gt;
&lt;h4 class="h5 mb-2"&gt;問六：様子（行動）＝不安の表れ&lt;/h4&gt;
&lt;p&gt;&lt;span class="badge bg-primary badge-primary"&gt;選択&lt;/span&gt;&lt;/p&gt;
&lt;/div&gt;
&lt;ul class="mb-0"&gt;
&lt;li&gt;&lt;strong&gt;背景&lt;/strong&gt;：本物のせいで冷たくされた&lt;/li&gt;
&lt;li&gt;&lt;strong&gt;出来事&lt;/strong&gt;：姉が励ます（傍線⑥の直前）&lt;/li&gt;
&lt;li&gt;&lt;strong&gt;結論&lt;/strong&gt;：それでも不安 → &lt;strong&gt;イ&lt;/strong&gt;&lt;/li&gt;
&lt;/ul&gt;
&lt;/div&gt;
&lt;/div&gt;
&lt;/div&gt;
&lt;p&gt;&lt;!-- 問九 --&gt;&lt;/p&gt;
&lt;div class="col-12 col-md-6"&gt;
&lt;div class="card border-0 shadow-sm"&gt;
&lt;div class="card-body"&gt;
&lt;div class="d-flex justify-content-between align-items-start gap-2"&gt;
&lt;h4 class="h5 mb-2"&gt;問九：気持ち（恐怖）で選ぶ&lt;/h4&gt;
&lt;p&gt;&lt;span class="badge bg-primary badge-primary"&gt;選択&lt;/span&gt;&lt;/p&gt;
&lt;/div&gt;
&lt;ul class="mb-0"&gt;
&lt;li&gt;&lt;strong&gt;背景&lt;/strong&gt;：本当は身につけたいが怖い&lt;/li&gt;
&lt;li&gt;&lt;strong&gt;出来事&lt;/strong&gt;：しまい込む（傍線⑨）&lt;/li&gt;
&lt;li&gt;&lt;strong&gt;結論&lt;/strong&gt;：&lt;strong&gt;ウ&lt;/strong&gt;&lt;/li&gt;
&lt;/ul&gt;
&lt;/div&gt;
&lt;/div&gt;
&lt;/div&gt;
&lt;p&gt;&lt;!-- 問二 --&gt;&lt;/p&gt;
&lt;div class="col-12 col-md-6"&gt;
&lt;div class="card border-0 shadow-sm"&gt;
&lt;div class="card-body"&gt;
&lt;div class="d-flex justify-content-between align-items-start gap-2"&gt;
&lt;h4 class="h5 mb-2"&gt;問二：「力を込めた」＝怒りとは限らない&lt;/h4&gt;
&lt;p&gt;&lt;span class="badge bg-primary badge-primary"&gt;選択&lt;/span&gt;&lt;/p&gt;
&lt;/div&gt;
&lt;ul class="mb-0"&gt;
&lt;li&gt;&lt;strong&gt;背景&lt;/strong&gt;：本物のせいでひがまれている&lt;/li&gt;
&lt;li&gt;&lt;strong&gt;出来事&lt;/strong&gt;：傍線②で力を込めた&lt;/li&gt;
&lt;li&gt;&lt;strong&gt;結論&lt;/strong&gt;：怒りではない → &lt;strong&gt;ウ&lt;/strong&gt;&lt;/li&gt;
&lt;/ul&gt;
&lt;/div&gt;
&lt;/div&gt;
&lt;/div&gt;
&lt;p&gt;&lt;!-- 問三 --&gt;&lt;/p&gt;
&lt;div class="col-12 col-md-6"&gt;
&lt;div class="card border-0 shadow-sm"&gt;
&lt;div class="card-body"&gt;
&lt;div class="d-flex justify-content-between align-items-start gap-2"&gt;
&lt;h4 class="h5 mb-2"&gt;問三：空欄（人物/本物偽物）整理&lt;/h4&gt;
&lt;p&gt;&lt;span class="badge bg-secondary badge-secondary"&gt;空欄&lt;/span&gt;&lt;/p&gt;
&lt;/div&gt;
&lt;ul class="mb-0"&gt;
&lt;li&gt;&lt;strong&gt;a&lt;/strong&gt;：提案者（42〜43行）→ &lt;strong&gt;エ&lt;/strong&gt;&lt;/li&gt;
&lt;li&gt;&lt;strong&gt;b,c,d&lt;/strong&gt;：偽物/本物扱いの関係を整理&lt;/li&gt;
&lt;li&gt;&lt;strong&gt;結論&lt;/strong&gt;：&lt;strong&gt;b=エ / c=イ / d=ア&lt;/strong&gt;&lt;/li&gt;
&lt;/ul&gt;
&lt;/div&gt;
&lt;/div&gt;
&lt;/div&gt;
&lt;p&gt;&lt;!-- 問三1 --&gt;&lt;/p&gt;
&lt;div class="col-12 col-md-6"&gt;
&lt;div class="card border-0 shadow-sm"&gt;
&lt;div class="card-body"&gt;
&lt;div class="d-flex justify-content-between align-items-start gap-2"&gt;
&lt;h4 class="h5 mb-2"&gt;問三(1)：本物/偽物から嫉妬へ&lt;/h4&gt;
&lt;p&gt;&lt;span class="badge bg-secondary badge-secondary"&gt;空欄&lt;/span&gt;&lt;/p&gt;
&lt;/div&gt;
&lt;ul class="mb-0"&gt;
&lt;li&gt;&lt;strong&gt;背景&lt;/strong&gt;：藍のマフラーは本物&lt;/li&gt;
&lt;li&gt;&lt;strong&gt;出来事&lt;/strong&gt;：偽物側がひがむ&lt;/li&gt;
&lt;li&gt;&lt;strong&gt;結論&lt;/strong&gt;：&lt;strong&gt;e=ア / f=ウ / g=エ&lt;/strong&gt;&lt;/li&gt;
&lt;/ul&gt;
&lt;/div&gt;
&lt;/div&gt;
&lt;/div&gt;
&lt;p&gt;&lt;!-- 問三2 --&gt;&lt;/p&gt;
&lt;div class="col-12 col-md-6"&gt;
&lt;div class="card border-0 shadow-sm"&gt;
&lt;div class="card-body"&gt;
&lt;div class="d-flex justify-content-between align-items-start gap-2"&gt;
&lt;h4 class="h5 mb-2"&gt;問三(2)：「しかし/だけど」は反転サイン&lt;/h4&gt;
&lt;p&gt;&lt;span class="badge bg-primary badge-primary"&gt;選択&lt;/span&gt;&lt;/p&gt;
&lt;/div&gt;
&lt;ul class="mb-0"&gt;
&lt;li&gt;&lt;strong&gt;注目&lt;/strong&gt;：「しかし」に反応&lt;/li&gt;
&lt;li&gt;&lt;strong&gt;読み&lt;/strong&gt;：前後が反対に動く&lt;/li&gt;
&lt;li&gt;&lt;strong&gt;結論&lt;/strong&gt;：自分だけが悪いとは思えない → &lt;strong&gt;ウ&lt;/strong&gt;&lt;/li&gt;
&lt;/ul&gt;
&lt;/div&gt;
&lt;/div&gt;
&lt;/div&gt;
&lt;p&gt;&lt;!-- 問四1 --&gt;&lt;/p&gt;
&lt;div class="col-12 col-md-6"&gt;
&lt;div class="card border-0 shadow-sm"&gt;
&lt;div class="card-body"&gt;
&lt;div class="d-flex justify-content-between align-items-start gap-2"&gt;
&lt;h4 class="h5 mb-2"&gt;問四(1)：ルール＝「アイアイ基準」&lt;/h4&gt;
&lt;p&gt;&lt;span class="badge bg-primary badge-primary"&gt;選択&lt;/span&gt;&lt;/p&gt;
&lt;/div&gt;
&lt;ul class="mb-0"&gt;
&lt;li&gt;&lt;strong&gt;要点&lt;/strong&gt;：アイアイより下ならセーフ&lt;/li&gt;
&lt;li&gt;&lt;strong&gt;判定&lt;/strong&gt;：Ⅰ◎ / Ⅱ◎ / Ⅲ✕ / Ⅳ◎&lt;/li&gt;
&lt;li&gt;&lt;strong&gt;結論&lt;/strong&gt;：&lt;strong&gt;ウ&lt;/strong&gt;&lt;/li&gt;
&lt;/ul&gt;
&lt;/div&gt;
&lt;/div&gt;
&lt;/div&gt;
&lt;p&gt;&lt;!-- 問四2 --&gt;&lt;/p&gt;
&lt;div class="col-12 col-md-6"&gt;
&lt;div class="card border-0 shadow-sm"&gt;
&lt;div class="card-body"&gt;
&lt;div class="d-flex justify-content-between align-items-start gap-2"&gt;
&lt;h4 class="h5 mb-2"&gt;問四(2)：本質を一文で抜く&lt;/h4&gt;
&lt;p&gt;&lt;span class="badge bg-secondary badge-secondary"&gt;抜き出し&lt;/span&gt;&lt;/p&gt;
&lt;/div&gt;
&lt;ul class="mb-0"&gt;
&lt;li&gt;&lt;strong&gt;本質&lt;/strong&gt;：アイアイが圧倒的に強い&lt;/li&gt;
&lt;li&gt;&lt;strong&gt;答え&lt;/strong&gt;：73行目「&lt;strong&gt;あのグループ&lt;/strong&gt;」&lt;/li&gt;
&lt;/ul&gt;
&lt;/div&gt;
&lt;/div&gt;
&lt;/div&gt;
&lt;p&gt;&lt;!-- 問五 --&gt;&lt;/p&gt;
&lt;div class="col-12 col-md-6"&gt;
&lt;div class="card border-0 shadow-sm"&gt;
&lt;div class="card-body"&gt;
&lt;div class="d-flex justify-content-between align-items-start gap-2"&gt;
&lt;h4 class="h5 mb-2"&gt;問五：怒りの向き（誰に怒っている？）&lt;/h4&gt;
&lt;p&gt;&lt;span class="badge bg-primary badge-primary"&gt;選択（複数）&lt;/span&gt;&lt;/p&gt;
&lt;/div&gt;
&lt;ul class="mb-0"&gt;
&lt;li&gt;&lt;strong&gt;注目&lt;/strong&gt;：直後のセリフ&lt;/li&gt;
&lt;li&gt;&lt;strong&gt;整理&lt;/strong&gt;：妹ではなく「周り」への怒り&lt;/li&gt;
&lt;li&gt;&lt;strong&gt;結論&lt;/strong&gt;：&lt;strong&gt;ウ・エ&lt;/strong&gt;&lt;/li&gt;
&lt;/ul&gt;
&lt;/div&gt;
&lt;/div&gt;
&lt;/div&gt;
&lt;p&gt;&lt;!-- 問七 --&gt;&lt;/p&gt;
&lt;div class="col-12 col-md-6"&gt;
&lt;div class="card border-0 shadow-sm"&gt;
&lt;div class="card-body"&gt;
&lt;div class="d-flex justify-content-between align-items-start gap-2"&gt;
&lt;h4 class="h5 mb-2"&gt;問七：おそろいの理由（70字）&lt;/h4&gt;
&lt;p&gt;&lt;span class="badge bg-success text-dark badge-success"&gt;記述&lt;/span&gt;&lt;/p&gt;
&lt;/div&gt;
&lt;ul class="mb-0"&gt;
&lt;li&gt;&lt;strong&gt;注目&lt;/strong&gt;：70行目「同じ」&lt;/li&gt;
&lt;li&gt;&lt;strong&gt;要素&lt;/strong&gt;：仲良くしたい＋笑われない＋比べられない&lt;/li&gt;
&lt;li&gt;&lt;strong&gt;心情&lt;/strong&gt;：根っこは「怖い」&lt;/li&gt;
&lt;/ul&gt;
&lt;details class="mt-2"&gt;
&lt;summary class="small text-primary" style="cursor: pointer;"&gt;家庭用のまとめ方（例）を見る&lt;/summary&gt;
&lt;div class="mt-2 small"&gt;
&lt;div class="alert alert-light border mb-2"&gt;&lt;strong&gt;まとめ方：&lt;/strong&gt;「目的（仲良く）＋メリット（笑われない/比べられない）＋心情（怖い）」で1文に。&lt;/div&gt;
&lt;p class="mb-0"&gt;例：大好きな仲間と仲良くしたく、センスが悪いと笑われたり持ち物で比べられたりするのが怖いので、同じ物を持とうとした。&lt;/p&gt;
&lt;/div&gt;
&lt;/details&gt;
&lt;/div&gt;
&lt;/div&gt;
&lt;/div&gt;
&lt;p&gt;&lt;!-- 問八 --&gt;&lt;/p&gt;
&lt;div class="col-12 col-md-6"&gt;
&lt;div class="card border-0 shadow-sm"&gt;
&lt;div class="card-body"&gt;
&lt;div class="d-flex justify-content-between align-items-start gap-2"&gt;
&lt;h4 class="h5 mb-2"&gt;問八：「前」に注目して空欄を埋める&lt;/h4&gt;
&lt;p&gt;&lt;span class="badge bg-primary badge-primary"&gt;選択&lt;/span&gt;&lt;/p&gt;
&lt;/div&gt;
&lt;ul class="mb-0"&gt;
&lt;li&gt;&lt;strong&gt;注目①&lt;/strong&gt;：傍線⑧の前（＝怖い）&lt;/li&gt;
&lt;li&gt;&lt;strong&gt;注目②&lt;/strong&gt;：空欄の前（＝恐怖心）&lt;/li&gt;
&lt;li&gt;&lt;strong&gt;結論&lt;/strong&gt;：&lt;strong&gt;イ&lt;/strong&gt;&lt;/li&gt;
&lt;/ul&gt;
&lt;/div&gt;
&lt;/div&gt;
&lt;/div&gt;
&lt;/div&gt;
&lt;div class="alert alert-secondary mt-3 mb-0"&gt;&lt;strong&gt;補足：&lt;/strong&gt;この回は「同じ解き方で解ける問題を連鎖して扱う」という発想で進みます。&lt;br /&gt;
解法の&lt;strong&gt;再現性（普遍性）&lt;/strong&gt;を上げるのが狙いです。&lt;/div&gt;
&lt;/section&gt;
&lt;p&gt;&lt;!-- 家庭学習 --&gt;&lt;/p&gt;
&lt;section id="homework" class="mb-4"&gt;
&lt;h3 class="h4"&gt;4. 家庭学習での回し方（再現の流れ）&lt;/h3&gt;
&lt;div class="row g-3"&gt;
&lt;div class="col-12 col-md-6"&gt;
&lt;div class="card border-0 shadow-sm"&gt;
&lt;div class="card-body"&gt;
&lt;h4 class="h6 mb-2"&gt;5ステップ（毎回同じでOK）&lt;/h4&gt;
&lt;ol class="mb-0"&gt;
&lt;li&gt;傍線（出来事）に丸をつける&lt;/li&gt;
&lt;li&gt;「なぜそうした？」＝傍線の理由を探す&lt;/li&gt;
&lt;li&gt;理由を &lt;strong&gt;背景&lt;/strong&gt; として短く言い換える&lt;/li&gt;
&lt;li&gt;傍線周辺の行動/発言を &lt;strong&gt;出来事&lt;/strong&gt; として確認&lt;/li&gt;
&lt;li&gt;背景×出来事 → &lt;strong&gt;心情&lt;/strong&gt; を一言で置く&lt;/li&gt;
&lt;/ol&gt;
&lt;/div&gt;
&lt;/div&gt;
&lt;/div&gt;
&lt;div class="col-12 col-md-6"&gt;
&lt;div class="card border-0 shadow-sm"&gt;
&lt;div class="card-body"&gt;
&lt;h4 class="h6 mb-2"&gt;記述（70字）のときのコツ&lt;/h4&gt;
&lt;ul class="mb-0"&gt;
&lt;li&gt;本文の言葉（根拠）を優先して拾う&lt;/li&gt;
&lt;li&gt;要素は &lt;strong&gt;2〜3個&lt;/strong&gt; に絞って一文にまとめる&lt;/li&gt;
&lt;li&gt;最後に「怖い/不安」など &lt;strong&gt;心情語&lt;/strong&gt; を入れて締める&lt;/li&gt;
&lt;/ul&gt;
&lt;/div&gt;
&lt;/div&gt;
&lt;/div&gt;
&lt;/div&gt;
&lt;/section&gt;
&lt;p&gt;&lt;!-- FAQ --&gt;&lt;/p&gt;
&lt;section id="faq" class="mb-4"&gt;
&lt;h3 class="h4"&gt;5. よくあるつまずき（FAQ）&lt;/h3&gt;
&lt;div id="faqAccordion" class="accordion"&gt;
&lt;div class="accordion-item"&gt;
&lt;h2 id="faq1" class="accordion-header"&gt;&lt;button class="accordion-button collapsed" type="button" data-bs-toggle="collapse" data-bs-target="#faq1c" aria-expanded="false" aria-controls="faq1c"&gt;&lt;br /&gt;
Q. 「背景」が見つからず、気持ちが当てずっぽうになります&lt;br /&gt;
&lt;/button&gt;&lt;/h2&gt;
&lt;div id="faq1c" class="accordion-collapse collapse" aria-labelledby="faq1" data-bs-parent="#faqAccordion"&gt;
&lt;div class="accordion-body"&gt;
&lt;p class="mb-0"&gt;先に「気持ち当て」をしようとすると戸惑いやすいです。まずは &lt;strong&gt;傍線の理由&lt;/strong&gt; を探してください。&lt;br /&gt;
理由が集まると、心情に必要な材料が自然に揃います。&lt;/p&gt;
&lt;/div&gt;
&lt;/div&gt;
&lt;/div&gt;
&lt;div class="accordion-item"&gt;
&lt;h2 id="faq2" class="accordion-header"&gt;&lt;button class="accordion-button collapsed" type="button" data-bs-toggle="collapse" data-bs-target="#faq2c" aria-expanded="false" aria-controls="faq2c"&gt;&lt;br /&gt;
Q. 「しかし/だけど」が出ると流れを取り違えます&lt;br /&gt;
&lt;/button&gt;&lt;/h2&gt;
&lt;div id="faq2c" class="accordion-collapse collapse" aria-labelledby="faq2" data-bs-parent="#faqAccordion"&gt;
&lt;div class="accordion-body"&gt;
&lt;p class="mb-0"&gt;「しかし/だけど」は &lt;strong&gt;反転サイン&lt;/strong&gt; です。直前で言っていたことと“逆方向”の内容が来やすいので、&lt;br /&gt;
前後をセットで確認しましょう。&lt;/p&gt;
&lt;/div&gt;
&lt;/div&gt;
&lt;/div&gt;
&lt;/div&gt;
&lt;div class="alert alert-light border mt-3 mb-0"&gt;&lt;small class="text-muted"&gt;&lt;br /&gt;
※Bootstrapのアコーディオンが動かない場合、テーマ側でBootstrapのJSが読み込まれていない可能性があります。&lt;br /&gt;
その場合は「details/summary」方式に差し替えると安定します。&lt;br /&gt;
&lt;/small&gt;&lt;/div&gt;
&lt;/section&gt;
&lt;p&gt;&lt;!-- CTA --&gt;&lt;/p&gt;
&lt;section id="cta" class="mb-4"&gt;
&lt;div class="card border-0 shadow-sm"&gt;
&lt;div class="card-body p-3 p-md-4"&gt;
&lt;div class="row align-items-center g-3"&gt;
&lt;div class="col-12 col-md-8"&gt;
&lt;h3 class="h4 mb-2"&gt;読解ラボ東京｜オンライン個別で「根拠の取り方」を技術化&lt;/h3&gt;
&lt;p class="mb-0"&gt;物語文の心情読解は「センス」ではなく、&lt;strong&gt;順番&lt;/strong&gt;で再現できます。&lt;br class="d-none d-md-block" /&gt;&lt;br /&gt;
お子さまの答案を見ながら、根拠の拾い方・まとめ方を1対1でそろえます。&lt;/p&gt;
&lt;/div&gt;
&lt;div class="col-12 col-md-4 text-md-end"&gt;&lt;a class="btn btn-primary btn-lg w-100 w-md-auto" href="https://dokkai-labo.tokyo/" target="_blank" rel="noopener"&gt;&lt;br /&gt;
公式サイトを見る&lt;br /&gt;
&lt;/a&gt;&lt;/p&gt;
&lt;div class="mt-2"&gt;&lt;small class="text-muted"&gt;※お問い合わせ・受講案内は公式サイト内から。&lt;/small&gt;&lt;/div&gt;
&lt;/div&gt;
&lt;/div&gt;
&lt;/div&gt;
&lt;/div&gt;
&lt;/section&gt;
&lt;hr class="my-4" /&gt;
&lt;p class="small text-muted mb-0"&gt;本記事は、ライブ解説の要点を学習用に整理したものです（教材本文の転載はしていません）。&lt;br /&gt;
行数の参照は配信内の説明に基づきます。&lt;/p&gt;
&lt;p&gt;&lt;!-- ▲▲ WordPress本文ここまで ▲▲ --&gt;&lt;/p&gt;
&lt;section id="veu_cta-20321" class="veu_cta"&gt;
&lt;h1 class="cta_title"&gt;講座案内：完全１対１個別指導【中学受験/大学受験】&lt;/h1&gt;
&lt;div class="cta_body"&gt;
&lt;div class="cta_body_image cta_body_image_right"&gt;&lt;/div&gt;
&lt;div class="cta_body_txt image_exist"&gt;当塾では、中学受験の国語と大学受験の現代文を指導しております。どちらも完全１対１の個別指導です。生徒さんの現在の学力に合わせて問題を厳選し、理解力に応じた解説をして参ります。&lt;/div&gt;
&lt;div class="cta_body_link"&gt;&lt;a class="btn btn-primary btn-block btn-lg" href="https://dokkai-labo.tokyo/kobetsu/" target="_blank" rel="noopener"&gt;完全１対１個別指導【中学受験/大学受験】&lt;/a&gt;&lt;/div&gt;
&lt;/div&gt;
&lt;p&gt;&lt;!-- [ /.vkExUnit_cta_body ] --&gt;&lt;/p&gt;
&lt;/section&gt;
&lt;p&gt;&amp;nbsp;&lt;/p&gt;
&lt;section class="veu_cta" id="veu_cta-20529"&gt;&lt;h1 class="cta_title"&gt;講座案内：ハイレベル現代文～既存の現代文教育に対するアンチテーゼ～【大学受験】&lt;/h1&gt;&lt;div class="cta_body"&gt;&lt;div class="cta_body_txt image_no"&gt;本講座では、あくまでも受験指導の場であることを踏まえ、答えの出し方に特化した解説をご提供いたします。&lt;/div&gt;&lt;div class="cta_body_link"&gt;&lt;a href="https://dokkai-labo.tokyo/hilevel_lec_univ_online/" class="btn btn-primary btn-block btn-lg" target="_blank"&gt;【オンライン】ハイレベル現代文～既存の現代文教育に対するアンチテーゼ～【大学受験】&lt;/a&gt;&lt;/div&gt;&lt;/div&gt;&lt;!-- [ /.vkExUnit_cta_body ] --&gt;&lt;/section&gt;			
------</t>
  </si>
  <si>
    <t>https://dokkai-labo.tokyo/blog/yosyu_series_05j014/</t>
  </si>
  <si>
    <t>以下のページは不自然なワードを使用しています。
これらを適切に自然な言葉に置き換えて下さい。
なお、本文の装飾や構造は絶対に変えないでください。
【対象ページURL】
https://dokkai-labo.tokyo/blog/yosyu_series_05j014/
【検出された不自然ワード】
（検出なし）
【本文】
------
&lt;div class="container my-4"&gt;
&lt;div class="card shadow-sm border-0 mb-4"&gt;
&lt;div class="card-body p-3 p-md-4"&gt;
&lt;div class="d-flex flex-wrap justify-content-between align-items-center mb-2"&gt;&lt;span class="badge bg-success"&gt;SAPIX国語（小5）&lt;/span&gt;&lt;br /&gt;
&lt;span class="badge bg-light text-dark"&gt;52B-05&lt;/span&gt;&lt;/div&gt;
&lt;h1 class="h4 mb-3" style="line-height: 1.5;"&gt;SAPIX国語授業の活用法：52B-05「心は何でできている」&lt;br /&gt;
──授業で扱う4問のつなげ方＋比喩（問9(2)）で「イコール思考」を鍛える&lt;/h1&gt;
&lt;div class="ratio ratio-16x9 rounded overflow-hidden border"&gt;&lt;iframe title="YouTube video player" src="https://www.youtube.com/embed/_ja0jAw09Rs" frameborder="0" allowfullscreen="allowfullscreen"&gt;&lt;/iframe&gt;&lt;/div&gt;
&lt;p class="small text-muted mt-2 mb-0"&gt;動画の要点を「授業→復習」で再現できる形に整理しました。随筆文は“流れ”を押さえると、設問処理が一気に安定します。&lt;/p&gt;
&lt;/div&gt;
&lt;/div&gt;
&lt;div class="p-3 p-md-4 mb-4 bg-light rounded border"&gt;
&lt;h2 class="h6 mb-2"&gt;このページで整理すること&lt;/h2&gt;
&lt;ul class="mb-0"&gt;
&lt;li&gt;52B-05で授業で扱う4問（問4・問5・問7・問8）の役割と復習の順番&lt;/li&gt;
&lt;li&gt;文章の軸：&lt;strong&gt;「赤ん坊の瞳」→（ナスの体験）→（ピーマンの体験）→（ピーマンへの思い）&lt;/strong&gt;&lt;/li&gt;
&lt;li&gt;プラスアルファの良問：問9(2)（畑の太鼓＝ピーマン）の比喩読み取り&lt;/li&gt;
&lt;li&gt;選択肢問題にも効く「表現のズレ」を埋める&lt;strong&gt;イコール思考&lt;/strong&gt;の作り方&lt;/li&gt;
&lt;/ul&gt;
&lt;/div&gt;
&lt;p class="mb-4"&gt;SAPIX国語の「語彙・記述・B問題」まで含めて、成績が伸びないときの原因整理と改善方法をまとめて確認したい場合は、&lt;a href="https://dokkai-labo.tokyo/blog/sapix/"&gt;サピックス国語の勉強法まとめ（全体像はこちら）&lt;/a&gt;もあわせてご覧ください。&lt;/p&gt;
&lt;div class="card shadow-sm border-0 mb-4"&gt;
&lt;div class="card-body p-3 p-md-4"&gt;
&lt;h2 class="h5 mb-3"&gt;随筆文は「体験の列」と「気づき（心の動き）」をセットで押さえる&lt;/h2&gt;
&lt;p class="mb-3"&gt;52B-05は随筆文です。説明文のように情報を整理する回というより、&lt;br /&gt;
&lt;strong&gt;体験がどう語られ、そこからどんな感じ方・考えが生まれたか&lt;/strong&gt;を追う回になります。&lt;br /&gt;
設問は、本文の流れに沿って「定義→体験①→体験②→まとめ（思い）」を押さえる形です。&lt;/p&gt;
&lt;div class="row g-3"&gt;
&lt;div class="col-md-6"&gt;
&lt;div class="p-3 rounded border h-100" style="background: #ffffff;"&gt;
&lt;h3 class="h6 mb-2"&gt;キーワード：赤ん坊の瞳&lt;/h3&gt;
&lt;p class="mb-0"&gt;本文でいう「赤ん坊の瞳」とは、&lt;strong&gt;先入観を持たず、純粋に物事を見る&lt;/strong&gt;感覚のこと。&lt;br /&gt;
以降の体験談は、この状態になった具体例として語られます。&lt;/p&gt;
&lt;/div&gt;
&lt;/div&gt;
&lt;div class="col-md-6"&gt;
&lt;div class="p-3 rounded border h-100" style="background: #ffffff;"&gt;
&lt;h3 class="h6 mb-2"&gt;復習のコツ&lt;/h3&gt;
&lt;ul class="mb-0"&gt;
&lt;li&gt;「何が起きたか」だけでなく「どう感じたか」を必ずセットにする&lt;/li&gt;
&lt;li&gt;体験が2つ出るときは、&lt;strong&gt;共通点／違い&lt;/strong&gt;を一言でメモする&lt;/li&gt;
&lt;li&gt;最後（問8）は、体験のまとめとしての“思い”を言い切る&lt;/li&gt;
&lt;/ul&gt;
&lt;/div&gt;
&lt;/div&gt;
&lt;/div&gt;
&lt;p&gt;&amp;nbsp;&lt;/p&gt;
&lt;/div&gt;
&lt;/div&gt;
&lt;div class="card shadow-sm border-0 mb-4"&gt;
&lt;div class="card-body p-3 p-md-4"&gt;
&lt;div class="d-flex flex-wrap align-items-center gap-2 mb-2"&gt;&lt;span class="badge bg-success"&gt;押さえておきたい4問&lt;/span&gt;&lt;br /&gt;
&lt;span class="badge bg-light text-dark"&gt;52B-05&lt;/span&gt;&lt;/div&gt;
&lt;h2 class="h5 mb-3"&gt;問4→問5→問7→問8で「定義→体験→体験→まとめ」を完成させる&lt;/h2&gt;
&lt;p class="mb-3"&gt;授業では、おそらくこの4問を軸に進みます。復習も同じ順番で解き直すと、文章の流れがぶれません。&lt;/p&gt;
&lt;div class="row g-3"&gt;
&lt;div class="col-md-6"&gt;
&lt;div class="card border-0 shadow-sm h-100"&gt;
&lt;div class="card-body"&gt;
&lt;h3 class="h6 mb-2"&gt;問4：赤ん坊の瞳のひとみ（文章の入口）&lt;/h3&gt;
&lt;p class="mb-2"&gt;まず「赤ん坊の瞳」とは何かを押さえます。ここが定義（基準）になります。&lt;/p&gt;
&lt;ul class="mb-0"&gt;
&lt;li&gt;先入観を持たない&lt;/li&gt;
&lt;li&gt;純粋に物事を見る&lt;/li&gt;
&lt;li&gt;その状態になることを「赤ん坊の瞳を持つ」と表現&lt;/li&gt;
&lt;/ul&gt;
&lt;/div&gt;
&lt;/div&gt;
&lt;/div&gt;
&lt;div class="col-md-6"&gt;
&lt;div class="card border-0 shadow-sm h-100"&gt;
&lt;div class="card-body"&gt;
&lt;h3 class="h6 mb-2"&gt;問5：ナスにまつわる体験（体験①）&lt;/h3&gt;
&lt;p class="mb-2"&gt;「赤ん坊の瞳」になった具体例の1つ目。体験の内容と、そのときの感じ方をセットで整理します。&lt;/p&gt;
&lt;ul class="mb-0"&gt;
&lt;li&gt;何を見て（ナス）&lt;/li&gt;
&lt;li&gt;どんな状態になり（赤ん坊の瞳）&lt;/li&gt;
&lt;li&gt;どう感じたか（本文表現で）&lt;/li&gt;
&lt;/ul&gt;
&lt;/div&gt;
&lt;/div&gt;
&lt;/div&gt;
&lt;div class="col-md-6"&gt;
&lt;div class="card border-0 shadow-sm h-100"&gt;
&lt;div class="card-body"&gt;
&lt;h3 class="h6 mb-2"&gt;問7：ピーマンにまつわる体験（体験②）&lt;/h3&gt;
&lt;p class="mb-2"&gt;体験談の2つ目。問5と並べて「共通の解法プロセス」で処理すると、随筆文の流れが見えます。&lt;/p&gt;
&lt;ul class="mb-0"&gt;
&lt;li&gt;体験①（ナス）と同じ要素でメモする&lt;/li&gt;
&lt;li&gt;共通点：赤ん坊の瞳を保てた&lt;/li&gt;
&lt;li&gt;違い：対象（ピーマン）と状況（本文に合わせる）&lt;/li&gt;
&lt;/ul&gt;
&lt;/div&gt;
&lt;/div&gt;
&lt;/div&gt;
&lt;div class="col-md-6"&gt;
&lt;div class="card border-0 shadow-sm h-100"&gt;
&lt;div class="card-body"&gt;
&lt;h3 class="h6 mb-2"&gt;問8：ピーマンへの思い（まとめ）&lt;/h3&gt;
&lt;p class="mb-2"&gt;体験②の後に来る「まとめ」です。赤ん坊の瞳にさせてくれたピーマンに対して、筆者がどんな思いを持つかを言語化します。&lt;/p&gt;
&lt;ul class="mb-0"&gt;
&lt;li&gt;体験の結論（何に気づいたか）を拾う&lt;/li&gt;
&lt;li&gt;感想ではなく「本文の言い方」でまとめる&lt;/li&gt;
&lt;/ul&gt;
&lt;/div&gt;
&lt;/div&gt;
&lt;/div&gt;
&lt;/div&gt;
&lt;div class="alert alert-info mt-3 mb-0"&gt;&lt;strong&gt;復習の基準：&lt;/strong&gt;&lt;br /&gt;
問4で基準を作り、問5・問7で体験を2本そろえ、問8で「思い（まとめ）」まで言い切れれば、この回は仕上がりです。&lt;/div&gt;
&lt;/div&gt;
&lt;/div&gt;
&lt;div class="card shadow-sm border-0 mb-4"&gt;
&lt;div class="card-body p-3 p-md-4"&gt;
&lt;div class="d-flex flex-wrap align-items-center gap-2 mb-2"&gt;&lt;span class="badge bg-warning text-dark"&gt;その他の良問&lt;/span&gt;&lt;br /&gt;
&lt;span class="badge bg-light text-dark"&gt;問9(2)&lt;/span&gt;&lt;br /&gt;
&lt;span class="badge bg-light text-dark"&gt;比喩の読み取り&lt;/span&gt;&lt;/div&gt;
&lt;h2 class="h5 mb-3"&gt;問9(2)は「本文に書いていないイコール」を自分で作る練習になる&lt;/h2&gt;
&lt;p class="mb-3"&gt;問9(2)は「パンパン畑の太鼓だぞ」とありますが、なぜそのように表現したのか、という問題です。&lt;br /&gt;
ここでは、&lt;strong&gt;ピーマン＝太鼓&lt;/strong&gt;という比喩（例え）が出ます。&lt;br /&gt;
ただし厄介なのは、&lt;strong&gt;なぜイコールになるのかが、本文に明確に書かれていない&lt;/strong&gt;タイプであることです。&lt;/p&gt;
&lt;div class="p-3 p-md-4 rounded border mb-3" style="background: #f8f9fa;"&gt;
&lt;p class="mb-2"&gt;&lt;strong&gt;この問題の核&lt;/strong&gt;&lt;/p&gt;
&lt;ul class="mb-0"&gt;
&lt;li&gt;&lt;strong&gt;比喩は必ずイコールの関係になる&lt;/strong&gt;&lt;/li&gt;
&lt;li&gt;イコールの根拠（共通点）を、&lt;strong&gt;自分で言語化&lt;/strong&gt;する&lt;/li&gt;
&lt;li&gt;この力は、&lt;strong&gt;選択肢問題の「表現のズレ」&lt;/strong&gt;を埋めるのに直結する&lt;/li&gt;
&lt;/ul&gt;
&lt;/div&gt;
&lt;div class="row g-3"&gt;
&lt;div class="col-lg-6"&gt;
&lt;div class="p-3 rounded border h-100" style="background: #ffffff;"&gt;
&lt;h3 class="h6 mb-2"&gt;STEP1：まず「何がイコールか」を特定する&lt;/h3&gt;
&lt;ul class="mb-0"&gt;
&lt;li&gt;ピーマンを「畑の太鼓」と言っている&lt;/li&gt;
&lt;li&gt;つまり &lt;strong&gt;ピーマン＝太鼓&lt;/strong&gt;&lt;/li&gt;
&lt;li&gt;次に「なぜイコール？」を考える段階へ&lt;/li&gt;
&lt;/ul&gt;
&lt;/div&gt;
&lt;/div&gt;
&lt;div class="col-lg-6"&gt;
&lt;div class="p-3 rounded border h-100" style="background: #ffffff;"&gt;
&lt;h3 class="h6 mb-2"&gt;STEP2：共通点を2本出して、説明文にする&lt;/h3&gt;
&lt;ul class="mb-0"&gt;
&lt;li&gt;共通点①：叩くと&lt;strong&gt;音が響く&lt;/strong&gt;（パンパン）&lt;/li&gt;
&lt;li&gt;共通点②：どちらも&lt;strong&gt;中が空洞&lt;/strong&gt;&lt;/li&gt;
&lt;li&gt;2本そろえると、説明に厚みが出て答案が安定&lt;/li&gt;
&lt;/ul&gt;
&lt;/div&gt;
&lt;/div&gt;
&lt;/div&gt;
&lt;div class="mt-3 p-3 p-md-4 rounded border" style="background: #ffffff;"&gt;
&lt;p class="mb-2"&gt;&lt;strong&gt;答案づくりの流れ（書き方）&lt;/strong&gt;&lt;/p&gt;
&lt;p class="mb-0"&gt;ピーマンは叩くと音が響き、また中が空洞である点が太鼓と共通しているため、畑の太鼓と表現した。&lt;/p&gt;
&lt;/div&gt;
&lt;div class="alert alert-warning mt-3 mb-0"&gt;&lt;strong&gt;重要：&lt;/strong&gt;&lt;br /&gt;
文章中に根拠がはっきり書いていない問題ほど、差がつきます。&lt;br /&gt;
「どっちもこういう意味だからイコール」と言える力が、難しい選択肢の突破力になります。&lt;/div&gt;
&lt;p&gt;&amp;nbsp;&lt;/p&gt;
&lt;/div&gt;
&lt;/div&gt;
&lt;div class="card shadow-sm border-0 mb-4"&gt;
&lt;div class="card-body p-3 p-md-4"&gt;
&lt;h2 class="h5 mb-3"&gt;授業後の復習テンプレ：52B-05は「定義→体験×2→思い→比喩」で仕上げる&lt;/h2&gt;
&lt;div class="row g-3"&gt;
&lt;div class="col-md-3"&gt;
&lt;div class="p-3 rounded border h-100" style="background: #ffffff;"&gt;
&lt;h3 class="h6 mb-2"&gt;STEP1（問4）&lt;/h3&gt;
&lt;ul class="mb-0"&gt;
&lt;li&gt;赤ん坊の瞳＝何か&lt;/li&gt;
&lt;li&gt;本文の言い方で一言&lt;/li&gt;
&lt;/ul&gt;
&lt;/div&gt;
&lt;/div&gt;
&lt;div class="col-md-3"&gt;
&lt;div class="p-3 rounded border h-100" style="background: #ffffff;"&gt;
&lt;h3 class="h6 mb-2"&gt;STEP2（問5・7）&lt;/h3&gt;
&lt;ul class="mb-0"&gt;
&lt;li&gt;体験①（ナス）&lt;/li&gt;
&lt;li&gt;体験②（ピーマン）&lt;/li&gt;
&lt;li&gt;「体験→感じ方」をセット&lt;/li&gt;
&lt;/ul&gt;
&lt;/div&gt;
&lt;/div&gt;
&lt;div class="col-md-3"&gt;
&lt;div class="p-3 rounded border h-100" style="background: #ffffff;"&gt;
&lt;h3 class="h6 mb-2"&gt;STEP3（問8）&lt;/h3&gt;
&lt;ul class="mb-0"&gt;
&lt;li&gt;ピーマンへの思い&lt;/li&gt;
&lt;li&gt;体験のまとめを言い切る&lt;/li&gt;
&lt;/ul&gt;
&lt;/div&gt;
&lt;/div&gt;
&lt;div class="col-md-3"&gt;
&lt;div class="p-3 rounded border h-100" style="background: #ffffff;"&gt;
&lt;h3 class="h6 mb-2"&gt;STEP4（問9(2)）&lt;/h3&gt;
&lt;ul class="mb-0"&gt;
&lt;li&gt;比喩＝イコール&lt;/li&gt;
&lt;li&gt;共通点を2本&lt;/li&gt;
&lt;li&gt;説明文にする&lt;/li&gt;
&lt;/ul&gt;
&lt;/div&gt;
&lt;/div&gt;
&lt;/div&gt;
&lt;div class="alert alert-info mt-3 mb-0"&gt;&lt;strong&gt;狙い：&lt;/strong&gt;&lt;br /&gt;
随筆文は「流れ」を外すと迷子になります。定義→体験→まとめの形式を定着させ、比喩はイコールで処理できるようにします。&lt;/div&gt;
&lt;/div&gt;
&lt;/div&gt;
&lt;section class="mb-4"&gt;
&lt;div class="card shadow-sm border-0"&gt;
&lt;div class="card-body p-3 p-md-4"&gt;
&lt;div class="d-flex flex-wrap align-items-center gap-2 mb-2"&gt;&lt;span class="badge bg-primary"&gt;家庭で定着させる&lt;/span&gt;&lt;br /&gt;
&lt;span class="badge bg-light text-dark"&gt;チェックリスト&lt;/span&gt;&lt;/div&gt;
&lt;h2 class="h5 mb-3"&gt;比喩（問9(2)）を落とさないチェックリスト（5つ）&lt;/h2&gt;
&lt;div class="row g-3"&gt;
&lt;div class="col-lg-6"&gt;
&lt;div class="p-3 rounded border h-100" style="background: #fff;"&gt;
&lt;h3 class="h6 mb-2"&gt;A. まず「何＝何」を特定&lt;/h3&gt;
&lt;ul class="mb-0"&gt;
&lt;li&gt;比喩の核：&lt;strong&gt;ピーマン＝（畑の）太鼓&lt;/strong&gt;&lt;/li&gt;
&lt;li&gt;イコールが言えないまま説明に入らない&lt;/li&gt;
&lt;li&gt;比喩語（太鼓）を「説明対象」にしない&lt;/li&gt;
&lt;/ul&gt;
&lt;/div&gt;
&lt;/div&gt;
&lt;div class="col-lg-6"&gt;
&lt;div class="p-3 rounded border h-100" style="background: #fff;"&gt;
&lt;h3 class="h6 mb-2"&gt;B. 共通点は「2本」出す&lt;/h3&gt;
&lt;ul class="mb-0"&gt;
&lt;li&gt;共通点①：音（パンパン）&lt;/li&gt;
&lt;li&gt;共通点②：形／中身（空洞 など）&lt;/li&gt;
&lt;li&gt;2本あると、選択肢でもズレに強い&lt;/li&gt;
&lt;/ul&gt;
&lt;/div&gt;
&lt;/div&gt;
&lt;div class="col-lg-6"&gt;
&lt;div class="p-3 rounded border h-100" style="background: #fff;"&gt;
&lt;h3 class="h6 mb-2"&gt;C. 本文根拠を特定&lt;/h3&gt;
&lt;ul class="mb-0"&gt;
&lt;li&gt;比喩が出た前後の段落を線で囲う&lt;/li&gt;
&lt;li&gt;音・形のヒント語に印を付ける&lt;/li&gt;
&lt;li&gt;本文に無い連想は足さない&lt;/li&gt;
&lt;/ul&gt;
&lt;/div&gt;
&lt;/div&gt;
&lt;div class="col-lg-6"&gt;
&lt;div class="p-3 rounded border h-100" style="background: #fff;"&gt;
&lt;h3 class="h6 mb-2"&gt;D. 答案は1文で完結&lt;/h3&gt;
&lt;ul class="mb-0"&gt;
&lt;li&gt;「〜だから、〜と表現した。」で締める&lt;/li&gt;
&lt;li&gt;抽象語（すごい／面白い）で終わらない&lt;/li&gt;
&lt;li&gt;共通点は名詞＋動詞で言い切る&lt;/li&gt;
&lt;/ul&gt;
&lt;/div&gt;
&lt;/div&gt;
&lt;/div&gt;
&lt;div class="alert alert-info mt-3 mb-0"&gt;&lt;strong&gt;合格ライン：&lt;/strong&gt;&lt;br /&gt;
「何＝何」＋共通点2本＋本文場面の線引き、ここまでセットで“毎回同じプロセス”にします。&lt;/div&gt;
&lt;/div&gt;
&lt;/div&gt;
&lt;/section&gt;
&lt;section class="mb-4"&gt;
&lt;div class="card shadow-sm border-0"&gt;
&lt;div class="card-body p-3 p-md-4"&gt;
&lt;div class="d-flex flex-wrap align-items-center gap-2 mb-2"&gt;&lt;span class="badge bg-warning text-dark"&gt;ミニ演習&lt;/span&gt;&lt;br /&gt;
&lt;span class="badge bg-light text-dark"&gt;イコール思考&lt;/span&gt;&lt;br /&gt;
&lt;span class="badge bg-light text-dark"&gt;選択肢にも効く&lt;/span&gt;&lt;/div&gt;
&lt;h2 class="h5 mb-3"&gt;比喩が苦手な子のための「イコール思考」3問ドリル&lt;/h2&gt;
&lt;p class="mb-3"&gt;目的は「比喩＝イコール」を&lt;strong&gt;自分の言葉で説明&lt;/strong&gt;できるようにすること。&lt;br /&gt;
短時間でOKです。&lt;/p&gt;
&lt;ol class="mb-3"&gt;
&lt;li class="mb-2"&gt;「彼の声は&lt;strong&gt;鐘&lt;/strong&gt;のようだった」&lt;br /&gt;
&lt;span class="text-muted small"&gt;何＝何？ 共通点を2本で。&lt;/span&gt;&lt;/li&gt;
&lt;li class="mb-2"&gt;「机の上は&lt;strong&gt;戦場&lt;/strong&gt;だ」&lt;br /&gt;
&lt;span class="text-muted small"&gt;何＝何？ 共通点を2本で。&lt;/span&gt;&lt;/li&gt;
&lt;li class="mb-0"&gt;「笑顔が&lt;strong&gt;太陽&lt;/strong&gt;みたいだ」&lt;br /&gt;
&lt;span class="text-muted small"&gt;何＝何？ 共通点を2本で。&lt;/span&gt;&lt;/li&gt;
&lt;/ol&gt;
&lt;details class="border rounded p-3" style="background: #fff;"&gt;
&lt;summary class="fw-bold" style="cursor: pointer;"&gt;解答例（クリックで開く）&lt;/summary&gt;
&lt;div class="mt-2"&gt;
&lt;p class="mb-2"&gt;&lt;strong&gt;1)&lt;/strong&gt; 声＝鐘。共通点：&lt;strong&gt;よく響く／遠くまで届く&lt;/strong&gt;（澄んでいる でも可）。&lt;/p&gt;
&lt;p class="mb-2"&gt;&lt;strong&gt;2)&lt;/strong&gt; 机の上＝戦場。共通点：&lt;strong&gt;散らかっている／やること（物）が多く混乱&lt;/strong&gt;（緊張感 でも可）。&lt;/p&gt;
&lt;p class="mb-0"&gt;&lt;strong&gt;3)&lt;/strong&gt; 笑顔＝太陽。共通点：&lt;strong&gt;周りを明るくする／見ている人が元気になる&lt;/strong&gt;。&lt;/p&gt;
&lt;/div&gt;
&lt;/details&gt;
&lt;div class="alert alert-warning mt-3 mb-0"&gt;&lt;strong&gt;コツ：&lt;/strong&gt;&lt;br /&gt;
「イコール」→「共通点2本」→「1文で説明」の順に定着させると、本番の比喩も選択肢もぶれません。&lt;/div&gt;
&lt;/div&gt;
&lt;/div&gt;
&lt;/section&gt;
&lt;section class="mb-4"&gt;
&lt;div class="card shadow-sm border-0"&gt;
&lt;div class="card-body p-3 p-md-4"&gt;
&lt;div class="d-flex flex-wrap align-items-center gap-2 mb-2"&gt;&lt;span class="badge bg-danger"&gt;やりがちNG&lt;/span&gt;&lt;br /&gt;
&lt;span class="badge bg-light text-dark"&gt;随筆の復習&lt;/span&gt;&lt;/div&gt;
&lt;h2 class="h5 mb-3"&gt;52B-05で点を落とす“復習のズレ”3つ&lt;/h2&gt;
&lt;div class="row g-3"&gt;
&lt;div class="col-md-4"&gt;
&lt;div class="p-3 rounded border h-100" style="background: #fff;"&gt;
&lt;p class="mb-2"&gt;&lt;span class="badge bg-danger"&gt;NG1&lt;/span&gt;&lt;/p&gt;
&lt;h3 class="h6 mb-2"&gt;体験だけ拾って「心の動き」を抜く&lt;/h3&gt;
&lt;p class="mb-0 small"&gt;随筆は「体験→感じ方」がセット。どちらか片方だと問8のまとめが成り立ちません。&lt;/p&gt;
&lt;/div&gt;
&lt;/div&gt;
&lt;div class="col-md-4"&gt;
&lt;div class="p-3 rounded border h-100" style="background: #fff;"&gt;
&lt;p class="mb-2"&gt;&lt;span class="badge bg-danger"&gt;NG2&lt;/span&gt;&lt;/p&gt;
&lt;h3 class="h6 mb-2"&gt;問4（定義）を曖昧にしたまま進む&lt;/h3&gt;
&lt;p class="mb-0 small"&gt;「赤ん坊の瞳」の基準が曖昧だと、体験①②の要点が拾えません。&lt;/p&gt;
&lt;/div&gt;
&lt;/div&gt;
&lt;div class="col-md-4"&gt;
&lt;div class="p-3 rounded border h-100" style="background: #fff;"&gt;
&lt;p class="mb-2"&gt;&lt;span class="badge bg-danger"&gt;NG3&lt;/span&gt;&lt;/p&gt;
&lt;h3 class="h6 mb-2"&gt;比喩を“雰囲気”で処理する&lt;/h3&gt;
&lt;p class="mb-0 small"&gt;比喩は必ずイコール。共通点2本に落とすと、答案も選択肢も強くなります。&lt;/p&gt;
&lt;/div&gt;
&lt;/div&gt;
&lt;/div&gt;
&lt;div class="alert alert-primary mt-3 mb-0"&gt;&lt;strong&gt;戻し方：&lt;/strong&gt;&lt;br /&gt;
問4で定義 → 問5/7で体験＋感じ方 → 問8でまとめ → 問9(2)でイコール。&lt;br /&gt;
この順に“戻す”だけで改善できます。&lt;/div&gt;
&lt;/div&gt;
&lt;/div&gt;
&lt;/section&gt;
&lt;section class="mb-4"&gt;
&lt;div class="card shadow-sm border-0"&gt;
&lt;div class="card-body p-3 p-md-4"&gt;
&lt;h2 class="h5 mb-3"&gt;よくある質問（52B-05）&lt;/h2&gt;
&lt;div class="vstack gap-2"&gt;
&lt;details class="border rounded p-3" style="background: #fff;"&gt;
&lt;summary class="fw-bold" style="cursor: pointer;"&gt;随筆は線をどこに引けばいい？&lt;/summary&gt;
&lt;div class="mt-2"&gt;&lt;strong&gt;体験（出来事）&lt;/strong&gt;と&lt;strong&gt;感じ方（気づき）&lt;/strong&gt;の2種類に分けて線を引きます。&lt;br /&gt;
体験の段落だけに線を引くと、問8の「思い（まとめ）」が拾えません。&lt;/div&gt;
&lt;/details&gt;
&lt;details class="border rounded p-3" style="background: #fff;"&gt;
&lt;summary class="fw-bold" style="cursor: pointer;"&gt;問5と問7の違いが整理できない&lt;/summary&gt;
&lt;div class="mt-2"&gt;メモを同じ解法プロセスにします。&lt;strong&gt;（対象）／（状況）／（赤ん坊の瞳になった理由）／（感じ方）&lt;/strong&gt;の4点だけ書く。&lt;br /&gt;
その後で共通点と違いを1行でまとめると、流れが見えます。&lt;/div&gt;
&lt;/details&gt;
&lt;details class="border rounded p-3" style="background: #fff;"&gt;
&lt;summary class="fw-bold" style="cursor: pointer;"&gt;比喩の共通点が1本しか出ない&lt;/summary&gt;
&lt;div class="mt-2"&gt;まず&lt;strong&gt;音・形・中身・動き&lt;/strong&gt;の4観点で探します。&lt;br /&gt;
「音（パンパン）」が出たら、次は「形／中身（空洞）」のように別カテゴリから2本目を探すと出やすいです。&lt;/div&gt;
&lt;/details&gt;
&lt;details class="border rounded p-3" style="background: #fff;"&gt;
&lt;summary class="fw-bold" style="cursor: pointer;"&gt;復習は最低どこまでやれば合格？&lt;/summary&gt;
&lt;div class="mt-2"&gt;最低ラインは&lt;strong&gt;問4→問8&lt;/strong&gt;です（定義→体験×2→まとめ）。&lt;br /&gt;
余力があれば問9(2)でイコール思考を1回回す、という順で積み上げてください。&lt;/div&gt;
&lt;/details&gt;
&lt;/div&gt;
&lt;/div&gt;
&lt;/div&gt;
&lt;/section&gt;
&lt;p&gt;&amp;nbsp;&lt;/p&gt;
&lt;div class="row g-3 g-md-4 mt-2"&gt;
&lt;div class="col-md-6"&gt;
&lt;div class="card shadow-sm border-0 h-100"&gt;
&lt;div class="card-body p-3 p-md-4"&gt;
&lt;p&gt;&lt;span class="badge bg-primary mb-2"&gt;オンライン個別指導&lt;/span&gt;&lt;/p&gt;
&lt;h2 class="h5 mb-2"&gt;記述・選択・過去問を1対1添削&lt;/h2&gt;
&lt;p class="mb-3"&gt;SAPIX国語の授業内容を「分かった」で終わらせず、随筆文の流れ整理・比喩処理・記述答案まで、1対1で定着させます。&lt;/p&gt;
&lt;ul class="mb-3"&gt;
&lt;li&gt;随筆文の「定義→体験→まとめ」を答案化&lt;/li&gt;
&lt;li&gt;比喩（イコール）の根拠づけを反復&lt;/li&gt;
&lt;li&gt;選択肢の「表現のズレ」を埋める訓練&lt;/li&gt;
&lt;/ul&gt;
&lt;p&gt;&lt;a class="btn btn-primary w-100" href="https://dokkai-labo.tokyo/kobetsuonline01/" target="_blank" rel="noopener"&gt;&lt;br /&gt;
オンライン個別指導の詳細を見る&lt;br /&gt;
&lt;/a&gt;&lt;/p&gt;
&lt;/div&gt;
&lt;/div&gt;
&lt;/div&gt;
&lt;div class="col-md-6"&gt;
&lt;div class="card shadow-sm border-0 h-100"&gt;
&lt;div class="card-body p-3 p-md-4"&gt;
&lt;p&gt;&lt;span class="badge bg-success mb-2"&gt;受験国語専門&lt;/span&gt;&lt;/p&gt;
&lt;h2 class="h5 mb-2"&gt;受験国語専門 読解ラボ東京&lt;/h2&gt;
&lt;p class="mb-3"&gt;国語を「感覚」ではなく「再現性」で伸ばす。読解・設問処理・記述まで、1対1で弱点から改善します。&lt;/p&gt;
&lt;ul class="mb-3"&gt;
&lt;li&gt;中学受験・大学受験対応&lt;/li&gt;
&lt;li&gt;オンライン／教室&lt;/li&gt;
&lt;li&gt;教材・塾併用の相談も対応&lt;/li&gt;
&lt;/ul&gt;
&lt;p&gt;&lt;a class="btn btn-outline-success w-100" href="https://dokkai-labo.tokyo/" target="_blank" rel="noopener"&gt;&lt;br /&gt;
読解ラボ東京トップへ&lt;br /&gt;
&lt;/a&gt;&lt;/p&gt;
&lt;/div&gt;
&lt;/div&gt;
&lt;/div&gt;
&lt;/div&gt;
&lt;/div&gt;
&lt;section id="veu_cta-20526" class="veu_cta"&gt;&lt;/section&gt;
&lt;p&gt;&amp;nbsp;&lt;/p&gt;
&lt;section class="veu_cta" id="veu_cta-20525"&gt;&lt;h1 class="cta_title"&gt;講座案内：【オンライン】完全１対１個別指導【大学受験】&lt;/h1&gt;&lt;div class="cta_body"&gt;&lt;div class="cta_body_image cta_body_image_right"&gt;&lt;a href="https://dokkai-labo.tokyo/kobetsuonline02/" target="_blank"&gt;&lt;/a&gt;&lt;/div&gt;&lt;div class="cta_body_txt image_exist"&gt;当塾で開講中の大学受験対策１対１個別指導講座をオンラインで受講可能です。教室で受ける授業さながらの授業を、個別指導オンラインでも再現しております。&lt;/div&gt;&lt;div class="cta_body_link"&gt;&lt;a href="https://dokkai-labo.tokyo/kobetsuonline02/" class="btn btn-primary btn-block btn-lg" target="_blank"&gt;【オンライン】完全１対１個別指導【大学受験】&lt;/a&gt;&lt;/div&gt;&lt;/div&gt;&lt;!-- [ /.vkExUnit_cta_body ] --&gt;&lt;/section&gt;			
------</t>
  </si>
  <si>
    <t>https://dokkai-labo.tokyo/blog/yosyu_series_05j02/</t>
  </si>
  <si>
    <t>以下のページは不自然なワードを使用しています。
これらを適切に自然な言葉に置き換えて下さい。
なお、本文の装飾や構造は絶対に変えないでください。
【対象ページURL】
https://dokkai-labo.tokyo/blog/yosyu_series_05j02/
【検出された不自然ワード】
（検出なし）
【本文】
------
&lt;p&gt;&lt;!-- ▼▼ WordPress本文ここから（Bootstrap前提） ▼▼ --&gt;&lt;/p&gt;
&lt;section class="p-3 p-md-4 mb-4 rounded-3 border bg-light"&gt;
&lt;div class="d-flex flex-column gap-2"&gt;
&lt;div class="d-flex flex-wrap align-items-center gap-2"&gt;&lt;span class="badge bg-primary"&gt;予習シリーズ&lt;/span&gt;&lt;br /&gt;
&lt;span class="badge bg-secondary"&gt;小5 上巻&lt;/span&gt;&lt;br /&gt;
&lt;span class="badge bg-dark"&gt;第2回&lt;/span&gt;&lt;br /&gt;
&lt;span class="badge bg-info text-dark"&gt;物語文&lt;/span&gt;&lt;/div&gt;
&lt;h2 class="h3 mb-1"&gt;【解説まとめ】心情問題は「背景 × 出来事」で決める&lt;/h2&gt;
&lt;p class="mb-0"&gt;受験国語専門「読解ラボ東京」代表・長島によるライブ解説（小5 上巻 第2回）の要点を、&lt;br /&gt;
ご家庭で再現できる形に整理しました。&lt;br class="d-none d-md-block" /&gt;キーワードは &lt;strong&gt;「背景（理由）→出来事（傍線の行動/発言）→心情（結論）」&lt;/strong&gt; です。&lt;/p&gt;
&lt;/div&gt;
&lt;/section&gt;
&lt;p&gt;&lt;!-- 動画 --&gt;&lt;/p&gt;
&lt;section class="mb-4"&gt;
&lt;div class="d-flex align-items-center justify-content-between flex-wrap gap-2 mb-2"&gt;
&lt;h3 id="movie" class="h4 mb-0"&gt;解説動画（ライブ配信）&lt;/h3&gt;
&lt;p&gt;&lt;small class="text-muted"&gt;※自動文字起こしのため、固有名詞などに揺れがある場合があります。&lt;/small&gt;&lt;/p&gt;
&lt;/div&gt;
&lt;div class="ratio ratio-16x9 embed-responsive embed-responsive-16by9 rounded-3 border overflow-hidden"&gt;&lt;iframe class="embed-responsive-item" title="予習シリーズ 小5 上巻 第2回 解説（読解ラボ東京）" src="https://www.youtube.com/embed/rxOp0_QpXVk" allowfullscreen="allowfullscreen"&gt;&lt;/iframe&gt;&lt;/div&gt;
&lt;/section&gt;
&lt;p&gt;&lt;!-- 目次 --&gt;&lt;/p&gt;
&lt;section class="mb-4"&gt;
&lt;h3 id="toc" class="h4"&gt;目次&lt;/h3&gt;
&lt;div class="row g-3"&gt;
&lt;div class="col-12 col-md-6"&gt;
&lt;div class="list-group"&gt;&lt;a class="list-group-item list-group-item-action" href="#core"&gt;1. 心情読解の「考え方」&lt;/a&gt;&lt;br /&gt;
&lt;a class="list-group-item list-group-item-action" href="#reverse"&gt;2. 解く順番：傍線→理由→心情&lt;/a&gt;&lt;br /&gt;
&lt;a class="list-group-item list-group-item-action" href="#cards"&gt;3. 問題別ポイント（問一〜問十）&lt;/a&gt;&lt;/div&gt;
&lt;/div&gt;
&lt;div class="col-12 col-md-6"&gt;
&lt;div class="list-group"&gt;&lt;a class="list-group-item list-group-item-action" href="#homework"&gt;4. 家庭学習での回し方（再現の流れ）&lt;/a&gt;&lt;br /&gt;
&lt;a class="list-group-item list-group-item-action" href="#faq"&gt;5. よくあるつまずき（FAQ）&lt;/a&gt;&lt;br /&gt;
&lt;a class="list-group-item list-group-item-action" href="#cta"&gt;6. 個別指導のご案内&lt;/a&gt;&lt;/div&gt;
&lt;/div&gt;
&lt;/div&gt;
&lt;/section&gt;
&lt;p&gt;&lt;!-- 核 --&gt;&lt;/p&gt;
&lt;section id="core" class="mb-4"&gt;
&lt;h3 class="h4"&gt;1. 心情読解の「考え方」：背景 × 出来事 → 心情&lt;/h3&gt;
&lt;div class="row g-3"&gt;
&lt;div class="col-12 col-md-6"&gt;
&lt;div class="card border-0 shadow-sm h-100"&gt;
&lt;div class="card-body"&gt;
&lt;h4 class="h6 mb-2"&gt;まずはこの3点セット&lt;/h4&gt;
&lt;ul class="mb-0"&gt;
&lt;li&gt;&lt;strong&gt;背景&lt;/strong&gt;：なぜそうなる？（出来事の理由）&lt;/li&gt;
&lt;li&gt;&lt;strong&gt;出来事&lt;/strong&gt;：傍線に選ばれやすい行動・発言・様子&lt;/li&gt;
&lt;li&gt;&lt;strong&gt;心情&lt;/strong&gt;：その背景＋出来事なら、どんな気持ち？&lt;/li&gt;
&lt;/ul&gt;
&lt;/div&gt;
&lt;/div&gt;
&lt;/div&gt;
&lt;div class="col-12 col-md-6"&gt;
&lt;div class="card border-0 shadow-sm h-100"&gt;
&lt;div class="card-body"&gt;
&lt;h4 class="h6 mb-2"&gt;ミニ例（超テンプレ）&lt;/h4&gt;
&lt;div class="small"&gt;
&lt;div class="d-flex gap-2 mb-1"&gt;&lt;span class="badge bg-secondary"&gt;背景&lt;/span&gt;&lt;br /&gt;
志望校に合格した&lt;/div&gt;
&lt;div class="d-flex gap-2 mb-1"&gt;&lt;span class="badge bg-secondary"&gt;出来事&lt;/span&gt;&lt;br /&gt;
泣いた（傍線になりやすい）&lt;/div&gt;
&lt;div class="d-flex gap-2"&gt;&lt;span class="badge bg-primary"&gt;心情&lt;/span&gt;&lt;br /&gt;
&lt;strong&gt;嬉しい&lt;/strong&gt;（嬉し泣き）&lt;/div&gt;
&lt;/div&gt;
&lt;/div&gt;
&lt;/div&gt;
&lt;/div&gt;
&lt;/div&gt;
&lt;div class="alert alert-info mt-3 mb-0"&gt;&lt;strong&gt;ポイント：&lt;/strong&gt;&lt;br /&gt;
心情問題は、最後が&lt;strong&gt;気持ち&lt;/strong&gt;に着地します。&lt;br /&gt;
だからこそ、&lt;strong&gt;背景（理由）→出来事→心情&lt;/strong&gt;の順で整理するとブレにくくなります。&lt;/div&gt;
&lt;/section&gt;
&lt;p&gt;&lt;!-- 逆算 --&gt;&lt;/p&gt;
&lt;section id="reverse" class="mb-4"&gt;
&lt;h3 class="h4"&gt;2. 解く順番：傍線→理由→心情（気持ちは最後）&lt;/h3&gt;
&lt;div class="card border-0 shadow-sm"&gt;
&lt;div class="card-body"&gt;
&lt;p class="mb-2"&gt;解説は「背景→出来事→心情」に見えますが、解くときは&lt;strong&gt;傍線（出来事）から&lt;/strong&gt;始めるのが自然です。&lt;/p&gt;
&lt;div class="row g-3"&gt;
&lt;div class="col-12 col-md-6"&gt;
&lt;div class="p-3 rounded-3 border bg-white"&gt;
&lt;h4 class="h6 mb-2"&gt;① まず傍線（出来事）に反応&lt;/h4&gt;
&lt;p class="mb-0 small text-muted"&gt;傍線は「行動・発言・様子」に置かれやすい&lt;/p&gt;
&lt;/div&gt;
&lt;/div&gt;
&lt;div class="col-12 col-md-6"&gt;
&lt;div class="p-3 rounded-3 border bg-white"&gt;
&lt;h4 class="h6 mb-2"&gt;② 傍線の「理由（背景）」を拾う&lt;/h4&gt;
&lt;p class="mb-0 small text-muted"&gt;理由が揃うと、心情は勝手に決まる&lt;/p&gt;
&lt;/div&gt;
&lt;/div&gt;
&lt;/div&gt;
&lt;div class="alert alert-warning mt-3 mb-0"&gt;&lt;strong&gt;結論：&lt;/strong&gt;気持ちを当てにいかない。先に&lt;strong&gt;理由（背景）&lt;/strong&gt;を決める。&lt;/div&gt;
&lt;/div&gt;
&lt;/div&gt;
&lt;/section&gt;
&lt;p&gt;&lt;!-- 問題別 --&gt;&lt;/p&gt;
&lt;section id="cards" class="mb-4"&gt;
&lt;h3 class="h4 mb-3"&gt;3. 問題別ポイント（2列カード）&lt;/h3&gt;
&lt;div class="row g-3"&gt;
&lt;p&gt;&lt;!-- 問一 --&gt;&lt;/p&gt;
&lt;div class="col-12 col-md-6"&gt;
&lt;div class="card border-0 shadow-sm"&gt;
&lt;div class="card-body"&gt;
&lt;div class="d-flex justify-content-between align-items-start gap-2"&gt;
&lt;h4 class="h5 mb-2"&gt;問一：冒頭の心情は描写で即決&lt;/h4&gt;
&lt;p&gt;&lt;span class="badge bg-primary"&gt;選択&lt;/span&gt;&lt;/p&gt;
&lt;/div&gt;
&lt;ul class="mb-0"&gt;
&lt;li&gt;&lt;strong&gt;注目&lt;/strong&gt;：「見るからに浮かれている」&lt;/li&gt;
&lt;li&gt;&lt;strong&gt;背景&lt;/strong&gt;：東京に帰るのが楽しみ&lt;/li&gt;
&lt;li&gt;&lt;strong&gt;結論&lt;/strong&gt;：エ&lt;/li&gt;
&lt;/ul&gt;
&lt;/div&gt;
&lt;/div&gt;
&lt;/div&gt;
&lt;p&gt;&lt;!-- 問二 --&gt;&lt;/p&gt;
&lt;div class="col-12 col-md-6"&gt;
&lt;div class="card border-0 shadow-sm"&gt;
&lt;div class="card-body"&gt;
&lt;div class="d-flex justify-content-between align-items-start gap-2"&gt;
&lt;h4 class="h5 mb-2"&gt;問二：黙って歩き出した（傍線②）&lt;/h4&gt;
&lt;p&gt;&lt;span class="badge bg-primary"&gt;選択&lt;/span&gt;&lt;/p&gt;
&lt;/div&gt;
&lt;ul class="mb-0"&gt;
&lt;li&gt;&lt;strong&gt;背景&lt;/strong&gt;：東京の話を楽しそうにするユリ&lt;/li&gt;
&lt;li&gt;&lt;strong&gt;出来事&lt;/strong&gt;：傍線②で黙って歩き出す&lt;/li&gt;
&lt;li&gt;&lt;strong&gt;結論&lt;/strong&gt;：離れたくない→その話をしたくない（ウ）&lt;/li&gt;
&lt;/ul&gt;
&lt;/div&gt;
&lt;/div&gt;
&lt;/div&gt;
&lt;p&gt;&lt;!-- 問三 --&gt;&lt;/p&gt;
&lt;div class="col-12 col-md-6"&gt;
&lt;div class="card border-0 shadow-sm"&gt;
&lt;div class="card-body"&gt;
&lt;div class="d-flex justify-content-between align-items-start gap-2"&gt;
&lt;h4 class="h5 mb-2"&gt;問三：足を速めた（傍線②）&lt;/h4&gt;
&lt;p&gt;&lt;span class="badge bg-primary"&gt;選択&lt;/span&gt;&lt;/p&gt;
&lt;/div&gt;
&lt;ul class="mb-0"&gt;
&lt;li&gt;&lt;strong&gt;背景&lt;/strong&gt;：すでに別れが寂しい&lt;/li&gt;
&lt;li&gt;&lt;strong&gt;出来事&lt;/strong&gt;：「最後の晩餐」→傍線②で足を速める&lt;/li&gt;
&lt;li&gt;&lt;strong&gt;結論&lt;/strong&gt;：さらに不愉快（イ）&lt;/li&gt;
&lt;/ul&gt;
&lt;/div&gt;
&lt;/div&gt;
&lt;/div&gt;
&lt;p&gt;&lt;!-- 問四 --&gt;&lt;/p&gt;
&lt;div class="col-12 col-md-6"&gt;
&lt;div class="card border-0 shadow-sm"&gt;
&lt;div class="card-body"&gt;
&lt;div class="d-flex justify-content-between align-items-start gap-2"&gt;
&lt;h4 class="h5 mb-2"&gt;問四：口をつぐんだ（傍線④）&lt;/h4&gt;
&lt;p&gt;&lt;span class="badge bg-primary"&gt;選択&lt;/span&gt;&lt;/p&gt;
&lt;/div&gt;
&lt;ul class="mb-0"&gt;
&lt;li&gt;&lt;strong&gt;背景&lt;/strong&gt;：不機嫌＝武兄ちゃんに会えないと思っていた&lt;/li&gt;
&lt;li&gt;&lt;strong&gt;出来事&lt;/strong&gt;：本当は「自分と別れるのが寂しい」と気づく&lt;/li&gt;
&lt;li&gt;&lt;strong&gt;結論&lt;/strong&gt;：「あ、そういうことか」の沈黙&lt;/li&gt;
&lt;/ul&gt;
&lt;/div&gt;
&lt;/div&gt;
&lt;/div&gt;
&lt;p&gt;&lt;!-- 問五 --&gt;&lt;/p&gt;
&lt;div class="col-12 col-md-6"&gt;
&lt;div class="card border-0 shadow-sm"&gt;
&lt;div class="card-body"&gt;
&lt;div class="d-flex justify-content-between align-items-start gap-2"&gt;
&lt;h4 class="h5 mb-2"&gt;問五：照れ＋素直になれない&lt;/h4&gt;
&lt;p&gt;&lt;span class="badge bg-primary"&gt;選択&lt;/span&gt;&lt;/p&gt;
&lt;/div&gt;
&lt;ul class="mb-0"&gt;
&lt;li&gt;&lt;strong&gt;注目&lt;/strong&gt;：50〜52行（照れて顔が赤い）&lt;/li&gt;
&lt;li&gt;&lt;strong&gt;注目&lt;/strong&gt;：53〜55行（素直になれない）&lt;/li&gt;
&lt;li&gt;&lt;strong&gt;結論&lt;/strong&gt;：ア×／オ×、他は○&lt;/li&gt;
&lt;/ul&gt;
&lt;/div&gt;
&lt;/div&gt;
&lt;/div&gt;
&lt;p&gt;&lt;!-- 問六 --&gt;&lt;/p&gt;
&lt;div class="col-12 col-md-6"&gt;
&lt;div class="card border-0 shadow-sm"&gt;
&lt;div class="card-body"&gt;
&lt;div class="d-flex justify-content-between align-items-start gap-2"&gt;
&lt;h4 class="h5 mb-2"&gt;問六：にらみつけた（傍線⑤）&lt;/h4&gt;
&lt;p&gt;&lt;span class="badge bg-primary"&gt;選択&lt;/span&gt;&lt;/p&gt;
&lt;/div&gt;
&lt;ul class="mb-0"&gt;
&lt;li&gt;&lt;strong&gt;背景&lt;/strong&gt;：「すぐ忘れる」と突き放す発言&lt;/li&gt;
&lt;li&gt;&lt;strong&gt;出来事&lt;/strong&gt;：悲しそう→にらみつける（傍線⑤）&lt;/li&gt;
&lt;li&gt;&lt;strong&gt;結論&lt;/strong&gt;：イ&lt;/li&gt;
&lt;/ul&gt;
&lt;/div&gt;
&lt;/div&gt;
&lt;/div&gt;
&lt;p&gt;&lt;!-- 問七 --&gt;&lt;/p&gt;
&lt;div class="col-12 col-md-6"&gt;
&lt;div class="card border-0 shadow-sm"&gt;
&lt;div class="card-body"&gt;
&lt;div class="d-flex justify-content-between align-items-start gap-2"&gt;
&lt;h4 class="h5 mb-2"&gt;問七：本当は会いたい（行動で拾う）&lt;/h4&gt;
&lt;p&gt;&lt;span class="badge bg-primary"&gt;選択&lt;/span&gt;&lt;/p&gt;
&lt;/div&gt;
&lt;ul class="mb-0"&gt;
&lt;li&gt;&lt;strong&gt;背景&lt;/strong&gt;：本当はユリと会いたい&lt;/li&gt;
&lt;li&gt;&lt;strong&gt;出来事&lt;/strong&gt;：66〜72行「声を聞こうとしている」&lt;/li&gt;
&lt;li&gt;&lt;strong&gt;結論&lt;/strong&gt;：B（Dは不適切）&lt;/li&gt;
&lt;/ul&gt;
&lt;/div&gt;
&lt;/div&gt;
&lt;/div&gt;
&lt;p&gt;&lt;!-- 問八 --&gt;&lt;/p&gt;
&lt;div class="col-12 col-md-6"&gt;
&lt;div class="card border-0 shadow-sm"&gt;
&lt;div class="card-body"&gt;
&lt;div class="d-flex justify-content-between align-items-start gap-2"&gt;
&lt;h4 class="h5 mb-2"&gt;問八：自分を責める（傍線⑦）&lt;/h4&gt;
&lt;p&gt;&lt;span class="badge bg-primary"&gt;選択&lt;/span&gt;&lt;/p&gt;
&lt;/div&gt;
&lt;ul class="mb-0"&gt;
&lt;li&gt;&lt;strong&gt;背景&lt;/strong&gt;：「忘れない」と約束してくれた&lt;/li&gt;
&lt;li&gt;&lt;strong&gt;出来事&lt;/strong&gt;：その思いをはねつけ、悪態をつく&lt;/li&gt;
&lt;li&gt;&lt;strong&gt;結論&lt;/strong&gt;：「自分の方が馬鹿だった」＝自責&lt;/li&gt;
&lt;/ul&gt;
&lt;/div&gt;
&lt;/div&gt;
&lt;/div&gt;
&lt;p&gt;&lt;!-- 問九 --&gt;&lt;/p&gt;
&lt;div class="col-12 col-md-6"&gt;
&lt;div class="card border-0 shadow-sm"&gt;
&lt;div class="card-body"&gt;
&lt;div class="d-flex justify-content-between align-items-start gap-2"&gt;
&lt;h4 class="h5 mb-2"&gt;問九：空欄は定義で決める&lt;/h4&gt;
&lt;p&gt;&lt;span class="badge bg-secondary"&gt;空欄&lt;/span&gt;&lt;/p&gt;
&lt;/div&gt;
&lt;ul class="mb-0"&gt;
&lt;li&gt;&lt;strong&gt;注目&lt;/strong&gt;：直前「同じ旋律をいつまでも繰り返し奏でるもの」&lt;/li&gt;
&lt;li&gt;&lt;strong&gt;結論&lt;/strong&gt;：オルゴール&lt;/li&gt;
&lt;/ul&gt;
&lt;/div&gt;
&lt;/div&gt;
&lt;/div&gt;
&lt;p&gt;&lt;!-- 問十 --&gt;&lt;/p&gt;
&lt;div class="col-12 col-md-6"&gt;
&lt;div class="card border-0 shadow-sm"&gt;
&lt;div class="card-body"&gt;
&lt;div class="d-flex justify-content-between align-items-start gap-2"&gt;
&lt;h4 class="h5 mb-2"&gt;問十：叫んだ理由＝約束の返礼&lt;/h4&gt;
&lt;p&gt;&lt;span class="badge bg-primary"&gt;選択&lt;/span&gt;&lt;/p&gt;
&lt;/div&gt;
&lt;ul class="mb-0"&gt;
&lt;li&gt;&lt;strong&gt;背景&lt;/strong&gt;：「忘れない」と約束してくれた&lt;/li&gt;
&lt;li&gt;&lt;strong&gt;出来事&lt;/strong&gt;：船に向かって叫ぶ（傍線⑧）&lt;/li&gt;
&lt;li&gt;&lt;strong&gt;結論&lt;/strong&gt;：「俺も忘れない」と伝えたい&lt;/li&gt;
&lt;/ul&gt;
&lt;/div&gt;
&lt;/div&gt;
&lt;/div&gt;
&lt;/div&gt;
&lt;div class="alert alert-secondary mt-3 mb-0"&gt;&lt;strong&gt;補足：&lt;/strong&gt;第2回は、心情語を探す回ではなく、&lt;strong&gt;理由（背景）を集めて心情を決める回&lt;/strong&gt;です。&lt;br /&gt;
「背景×出来事」で毎問同じ形に直してから選ぶと、ミスが減ります。&lt;/div&gt;
&lt;/section&gt;
&lt;p&gt;&lt;!-- 家庭学習 --&gt;&lt;/p&gt;
&lt;section id="homework" class="mb-4"&gt;
&lt;h3 class="h4"&gt;4. 家庭学習での回し方（再現の流れ）&lt;/h3&gt;
&lt;div class="row g-3"&gt;
&lt;div class="col-12 col-md-6"&gt;
&lt;div class="card border-0 shadow-sm"&gt;
&lt;div class="card-body"&gt;
&lt;h4 class="h6 mb-2"&gt;5ステップ（毎回同じでOK）&lt;/h4&gt;
&lt;ol class="mb-0"&gt;
&lt;li&gt;傍線（出来事）に丸&lt;/li&gt;
&lt;li&gt;「なぜ？」＝傍線の理由を探す&lt;/li&gt;
&lt;li&gt;理由を &lt;strong&gt;背景&lt;/strong&gt; として短く言い換える&lt;/li&gt;
&lt;li&gt;傍線周辺を &lt;strong&gt;出来事&lt;/strong&gt; として決める&lt;/li&gt;
&lt;li&gt;背景×出来事 → &lt;strong&gt;心情&lt;/strong&gt; を一言で置く&lt;/li&gt;
&lt;/ol&gt;
&lt;/div&gt;
&lt;/div&gt;
&lt;/div&gt;
&lt;div class="col-12 col-md-6"&gt;
&lt;div class="card border-0 shadow-sm"&gt;
&lt;div class="card-body"&gt;
&lt;h4 class="h6 mb-2"&gt;詰まりやすい子の直し方&lt;/h4&gt;
&lt;ul class="mb-0"&gt;
&lt;li&gt;心情語を探す前に「理由（背景）」を1行で言わせる&lt;/li&gt;
&lt;li&gt;「だから？」で出来事→心情をつなぐ&lt;/li&gt;
&lt;li&gt;口頭で言えたら、最後に1文でメモ化&lt;/li&gt;
&lt;/ul&gt;
&lt;/div&gt;
&lt;/div&gt;
&lt;/div&gt;
&lt;/div&gt;
&lt;/section&gt;
&lt;p&gt;&lt;!-- FAQ：JS不要の details/summary（“動いてない”対策） --&gt;&lt;/p&gt;
&lt;style&gt;
  .dl-faq details{border:1px solid rgba(0,0,0,.12); border-radius:.75rem; background:#fff; padding:.75rem 1rem;}&lt;br /&gt;  .dl-faq details + details{margin-top:.75rem;}&lt;br /&gt;  .dl-faq summary{cursor:pointer; font-weight:700; list-style:none;}&lt;br /&gt;  .dl-faq summary::-webkit-details-marker{display:none;}&lt;br /&gt;  .dl-faq summary .q{display:inline-block; margin-right:.5rem;}&lt;br /&gt;  .dl-faq .a{margin-top:.6rem; color:#212529;}&lt;br /&gt;  .dl-faq .hint{font-size:.9rem; color:#6c757d; margin-top:.35rem;}&lt;br /&gt;&lt;/style&gt;
&lt;section id="faq" class="mb-4 dl-faq"&gt;
&lt;h3 class="h4"&gt;5. よくあるつまずき（FAQ）&lt;/h3&gt;
&lt;details&gt;
&lt;summary&gt;&lt;span class="q"&gt;Q.&lt;/span&gt;気持ちが毎回ブレます。どう直す？&lt;/summary&gt;
&lt;div class="a"&gt;
&lt;p&gt;気持ちを先に考えるとブレます。先に&lt;strong&gt;傍線の理由（背景）&lt;/strong&gt;を決めてください。&lt;br /&gt;
背景が言えれば、出来事（傍線の行動/発言）と掛け算して心情はほぼ一択になります。&lt;/p&gt;
&lt;div class="hint"&gt;目安：理由を2〜3個メモ→最後に心情語を1語で決める。&lt;/div&gt;
&lt;/div&gt;
&lt;/details&gt;
&lt;details&gt;
&lt;summary&gt;&lt;span class="q"&gt;Q.&lt;/span&gt;言い換えが苦手で、背景が短くまとめられません&lt;/summary&gt;
&lt;div class="a"&gt;背景は「1文」ではなく、まず「1語」で置いてOKです。例：&lt;strong&gt;寂しさ／不愉快／照れ&lt;/strong&gt;。&lt;br /&gt;
置けたら本文の言葉（根拠）を足して、徐々に精度を上げます。&lt;/div&gt;
&lt;/details&gt;
&lt;div class="alert alert-light border mt-3 mb-0"&gt;
&lt;p&gt;&amp;nbsp;&lt;/p&gt;
&lt;p&gt;&amp;nbsp;&lt;/p&gt;
&lt;/div&gt;
&lt;/section&gt;
&lt;p&gt;&lt;!-- CTA --&gt;&lt;/p&gt;
&lt;section id="cta" class="mb-4"&gt;
&lt;div class="card border-0 shadow-sm"&gt;
&lt;div class="card-body p-3 p-md-4"&gt;
&lt;div class="row align-items-center g-3"&gt;
&lt;div class="col-12 col-md-8"&gt;
&lt;h3 class="h4 mb-2"&gt;読解ラボ東京｜心情問題を「流れ」にする個別指導&lt;/h3&gt;
&lt;p class="mb-0"&gt;物語文の心情読解は「センス」ではなく、&lt;strong&gt;背景×出来事&lt;/strong&gt;で再現できます。&lt;br class="d-none d-md-block" /&gt;お子さまの答案を見ながら、根拠の拾い方・言い換え・選択肢の切り分けを1対1でそろえます。&lt;/p&gt;
&lt;/div&gt;
&lt;div class="col-12 col-md-4 text-md-end"&gt;
&lt;p&gt;&lt;a class="btn btn-primary btn-lg w-100 w-md-auto" href="https://dokkai-labo.tokyo/" target="_blank" rel="noopener"&gt;&lt;br /&gt;
公式サイトを見る&lt;br /&gt;
&lt;/a&gt;&lt;/p&gt;
&lt;div class="mt-2"&gt;&lt;small class="text-muted"&gt;※お問い合わせ・受講案内は公式サイト内から。&lt;/small&gt;&lt;/div&gt;
&lt;/div&gt;
&lt;/div&gt;
&lt;/div&gt;
&lt;/div&gt;
&lt;/section&gt;
&lt;hr class="my-4" /&gt;
&lt;p class="small text-muted mb-0"&gt;本記事はライブ解説の要点を学習用に整理したものです（教材本文の転載はしていません）。&lt;br /&gt;
行数の参照は配信内の説明に基づきます。&lt;/p&gt;
&lt;p&gt;&lt;!-- ▲▲ WordPress本文ここまで ▲▲ --&gt;&lt;/p&gt;
&lt;section id="veu_cta-20525" class="veu_cta"&gt;
&lt;h1 class="cta_title"&gt;講座案内：【オンライン】完全１対１個別指導【大学受験】&lt;/h1&gt;
&lt;div class="cta_body"&gt;
&lt;div class="cta_body_image cta_body_image_right"&gt;&lt;/div&gt;
&lt;div class="cta_body_txt image_exist"&gt;当塾で開講中の大学受験対策１対１個別指導講座をオンラインで受講可能です。教室で受ける授業さながらの授業を、個別指導オンラインでも再現しております。&lt;/div&gt;
&lt;div class="cta_body_link"&gt;&lt;a class="btn btn-primary btn-block btn-lg" href="https://dokkai-labo.tokyo/kobetsuonline02/" target="_blank" rel="noopener"&gt;【オンライン】完全１対１個別指導【大学受験】&lt;/a&gt;&lt;/div&gt;
&lt;/div&gt;
&lt;p&gt;&lt;!-- [ /.vkExUnit_cta_body ] --&gt;&lt;/p&gt;
&lt;/section&gt;
&lt;section class="veu_cta" id="veu_cta-20325"&gt;&lt;h1 class="cta_title"&gt;講座案内：小６得点力養成講座【集団授業(２～７月)】&lt;/h1&gt;&lt;div class="cta_body"&gt;&lt;div class="cta_body_image cta_body_image_right"&gt;&lt;a href="https://dokkai-labo.tokyo/tokuten/" target="_blank"&gt;&lt;/a&gt;&lt;/div&gt;&lt;div class="cta_body_txt image_exist"&gt;半年間で読解問題の得点力向上を目指す講座です。各回ともテーマに基づいて
&lt;br /&gt;大問４題を取り扱います。受講結果と復習用動画も完備しています。
&lt;br /&gt;&lt;/div&gt;&lt;div class="cta_body_link"&gt;&lt;a href="https://dokkai-labo.tokyo/tokuten/" class="btn btn-primary btn-block btn-lg" target="_blank"&gt;講座案内：小６得点力養成講座【集団授業(２～７月)】&lt;/a&gt;&lt;/div&gt;&lt;/div&gt;&lt;!-- [ /.vkExUnit_cta_body ] --&gt;&lt;/section&gt;			
------</t>
  </si>
  <si>
    <t>https://dokkai-labo.tokyo/blog/yosyu_series_05j08/</t>
  </si>
  <si>
    <t>以下のページは不自然なワードを使用しています。
これらを適切に自然な言葉に置き換えて下さい。
なお、本文の装飾や構造は絶対に変えないでください。
【対象ページURL】
https://dokkai-labo.tokyo/blog/yosyu_series_05j08/
【検出された不自然ワード】
（検出なし）
【本文】
------
&lt;section class="p-3 p-md-4 mb-4 rounded-3 border bg-light"&gt;
&lt;div class="d-flex flex-column gap-2"&gt;
&lt;div class="d-flex flex-wrap align-items-center gap-2"&gt;&lt;span class="badge bg-primary"&gt;予習シリーズ&lt;/span&gt;&lt;br /&gt;
&lt;span class="badge bg-secondary"&gt;小5 上巻&lt;/span&gt;&lt;br /&gt;
&lt;span class="badge bg-dark"&gt;第8回・発展問題&lt;/span&gt;&lt;br /&gt;
&lt;span class="badge bg-info text-dark"&gt;説明文&lt;/span&gt;&lt;/div&gt;
&lt;h2 class="h3 mb-1"&gt;【解説まとめ】第8回は「空欄の直後」×「前後関係」で根拠を明確にする&lt;/h2&gt;
&lt;p class="mb-0"&gt;受験国語専門「読解ラボ東京」代表・長島によるライブ解説（小5 上巻 第8回・発展問題）の要点を、&lt;br /&gt;
ご家庭で再現できる形に整理しました。&lt;br class="d-none d-md-block" /&gt;キーワードは &lt;strong&gt;①空欄の直後（名詞/評価語） ②前後が同じ/反対/説明 ③段落の役割&lt;/strong&gt;。&lt;br /&gt;
「なんとなく」で選べてしまう空欄を、確かな根拠で解き切る回です。&lt;/p&gt;
&lt;/div&gt;
&lt;/section&gt;
&lt;section class="mb-4"&gt;
&lt;div class="d-flex align-items-center justify-content-between flex-wrap gap-2 mb-2"&gt;
&lt;h3 id="movie" class="h4 mb-0"&gt;解説動画（ライブ配信）&lt;/h3&gt;
&lt;p&gt;&lt;small class="text-muted"&gt;※自動文字起こしのため、固有名詞などに揺れがある場合があります。&lt;/small&gt;&lt;/p&gt;
&lt;/div&gt;
&lt;div class="ratio ratio-16x9 embed-responsive embed-responsive-16by9 rounded-3 border overflow-hidden"&gt;&lt;iframe class="embed-responsive-item" title="予習シリーズ 小5 上巻 第8回 発展問題 解説（読解ラボ東京）" src="https://www.youtube.com/embed/bHPdSxwpVRE" allowfullscreen="allowfullscreen"&gt;&lt;/iframe&gt;&lt;/div&gt;
&lt;/section&gt;
&lt;section class="mb-4"&gt;
&lt;h3 id="toc" class="h4"&gt;目次&lt;/h3&gt;
&lt;div class="row g-3"&gt;
&lt;div class="col-12 col-md-6"&gt;
&lt;div class="list-group"&gt;&lt;a class="list-group-item list-group-item-action" href="#core"&gt;1. 空欄問題の「解法フレーム」&lt;/a&gt;&lt;br /&gt;
&lt;a class="list-group-item list-group-item-action" href="#q1"&gt;2. 問一：空欄（1〜4）の見方&lt;/a&gt;&lt;br /&gt;
&lt;a class="list-group-item list-group-item-action" href="#cards"&gt;3. 問題別ポイント（問二〜問十）&lt;/a&gt;&lt;/div&gt;
&lt;/div&gt;
&lt;div class="col-12 col-md-6"&gt;
&lt;div class="list-group"&gt;&lt;a class="list-group-item list-group-item-action" href="#homework"&gt;4. 家庭学習での回し方（再現ステップ）&lt;/a&gt;&lt;br /&gt;
&lt;a class="list-group-item list-group-item-action" href="#faq"&gt;5. よくあるつまずき（FAQ）&lt;/a&gt;&lt;br /&gt;
&lt;a class="list-group-item list-group-item-action" href="#cta"&gt;6. 個別指導のご案内&lt;/a&gt;&lt;/div&gt;
&lt;/div&gt;
&lt;/div&gt;
&lt;/section&gt;
&lt;section id="core" class="mb-4"&gt;
&lt;h3 class="h4"&gt;1. 空欄問題の「解法フレーム」：直後 → 前後 → 役割&lt;/h3&gt;
&lt;div class="row g-3"&gt;
&lt;div class="col-12 col-md-6"&gt;
&lt;div class="card border-0 shadow-sm h-100"&gt;
&lt;div class="card-body"&gt;
&lt;h4 class="h6 mb-2"&gt;① まず「空欄の直後」を見る&lt;/h4&gt;
&lt;ul class="mb-0"&gt;
&lt;li&gt;&lt;strong&gt;名詞&lt;/strong&gt;：何の話？（例：&lt;strong&gt;からだ&lt;/strong&gt;／&lt;strong&gt;きびしさ&lt;/strong&gt;）&lt;/li&gt;
&lt;li&gt;&lt;strong&gt;評価語&lt;/strong&gt;：プラス/マイナス（例：厳しい・都合がいい 等）&lt;/li&gt;
&lt;li&gt;&lt;strong&gt;対象&lt;/strong&gt;：誰/何にかかる？（主語のズレを防ぐ）&lt;/li&gt;
&lt;/ul&gt;
&lt;/div&gt;
&lt;/div&gt;
&lt;/div&gt;
&lt;div class="col-12 col-md-6"&gt;
&lt;div class="card border-0 shadow-sm h-100"&gt;
&lt;div class="card-body"&gt;
&lt;h4 class="h6 mb-2"&gt;② 次に「前後関係」を判定&lt;/h4&gt;
&lt;ul class="mb-0"&gt;
&lt;li&gt;&lt;strong&gt;同じ&lt;/strong&gt;：言い換え/具体⇄抽象で一致&lt;/li&gt;
&lt;li&gt;&lt;strong&gt;反対&lt;/strong&gt;：前が遅い・後が早い等の逆&lt;/li&gt;
&lt;li&gt;&lt;strong&gt;説明&lt;/strong&gt;：理由・補足・条件でつなぐ&lt;/li&gt;
&lt;/ul&gt;
&lt;/div&gt;
&lt;/div&gt;
&lt;/div&gt;
&lt;/div&gt;
&lt;div class="alert alert-info mt-3 mb-0"&gt;&lt;strong&gt;ポイント：&lt;/strong&gt;&lt;br /&gt;
空欄は感覚で選ぶと定着しません。&lt;strong&gt;直後（何の話）→前後（同じ/反対/説明）&lt;/strong&gt;の順で、&lt;br /&gt;
根拠を言語化できる状態まで落とし込みます。&lt;/div&gt;
&lt;/section&gt;
&lt;section id="q1" class="mb-4"&gt;
&lt;h3 class="h4"&gt;2. 問一：空欄（1〜4）は「直後」と「前後の一致」で決める&lt;/h3&gt;
&lt;div class="row g-3"&gt;
&lt;div class="col-12 col-md-6"&gt;
&lt;div class="card border-0 shadow-sm h-100"&gt;
&lt;div class="card-body"&gt;
&lt;div class="d-flex justify-content-between align-items-start gap-2"&gt;
&lt;h4 class="h6 mb-2"&gt;空欄1：直後の「からだ」に注目&lt;/h4&gt;
&lt;p&gt;&lt;span class="badge bg-primary"&gt;空欄&lt;/span&gt;&lt;/p&gt;
&lt;/div&gt;
&lt;ul class="mb-0"&gt;
&lt;li&gt;&lt;strong&gt;注目&lt;/strong&gt;：空欄直後の名詞で話題を特定&lt;/li&gt;
&lt;li&gt;&lt;strong&gt;結論&lt;/strong&gt;：&lt;strong&gt;イ・キ&lt;/strong&gt;&lt;/li&gt;
&lt;/ul&gt;
&lt;/div&gt;
&lt;/div&gt;
&lt;/div&gt;
&lt;div class="col-12 col-md-6"&gt;
&lt;div class="card border-0 shadow-sm h-100"&gt;
&lt;div class="card-body"&gt;
&lt;div class="d-flex justify-content-between align-items-start gap-2"&gt;
&lt;h4 class="h6 mb-2"&gt;空欄2：前後とも「理由の候補」が並ぶ&lt;/h4&gt;
&lt;p&gt;&lt;span class="badge bg-primary"&gt;空欄&lt;/span&gt;&lt;/p&gt;
&lt;/div&gt;
&lt;ul class="mb-0"&gt;
&lt;li&gt;&lt;strong&gt;前後&lt;/strong&gt;：どちらも「なぜヤマツツジの花しか食べない？」の候補&lt;/li&gt;
&lt;li&gt;&lt;strong&gt;結論&lt;/strong&gt;：&lt;strong&gt;エ・オ&lt;/strong&gt;&lt;/li&gt;
&lt;/ul&gt;
&lt;/div&gt;
&lt;/div&gt;
&lt;/div&gt;
&lt;div class="col-12 col-md-6"&gt;
&lt;div class="card border-0 shadow-sm h-100"&gt;
&lt;div class="card-body"&gt;
&lt;div class="d-flex justify-content-between align-items-start gap-2"&gt;
&lt;h4 class="h6 mb-2"&gt;空欄3：前が「遅い」→後ろが「早い」&lt;/h4&gt;
&lt;p&gt;&lt;span class="badge bg-primary"&gt;空欄&lt;/span&gt;&lt;/p&gt;
&lt;/div&gt;
&lt;ul class="mb-0"&gt;
&lt;li&gt;&lt;strong&gt;判定&lt;/strong&gt;：前後が反対（逆方向）&lt;/li&gt;
&lt;li&gt;&lt;strong&gt;結論&lt;/strong&gt;：&lt;strong&gt;ア・ク&lt;/strong&gt;&lt;/li&gt;
&lt;/ul&gt;
&lt;/div&gt;
&lt;/div&gt;
&lt;/div&gt;
&lt;div class="col-12 col-md-6"&gt;
&lt;div class="card border-0 shadow-sm h-100"&gt;
&lt;div class="card-body"&gt;
&lt;div class="d-flex justify-content-between align-items-start gap-2"&gt;
&lt;h4 class="h6 mb-2"&gt;空欄4：前後とも「産卵時期の説明」&lt;/h4&gt;
&lt;p&gt;&lt;span class="badge bg-primary"&gt;空欄&lt;/span&gt;&lt;/p&gt;
&lt;/div&gt;
&lt;ul class="mb-0"&gt;
&lt;li&gt;&lt;strong&gt;判定&lt;/strong&gt;：前後が同じ（説明の連続）&lt;/li&gt;
&lt;li&gt;&lt;strong&gt;結論&lt;/strong&gt;：&lt;strong&gt;ウ・カ&lt;/strong&gt;&lt;/li&gt;
&lt;/ul&gt;
&lt;/div&gt;
&lt;/div&gt;
&lt;/div&gt;
&lt;/div&gt;
&lt;div class="alert alert-secondary mt-3 mb-0"&gt;&lt;strong&gt;まとめ：&lt;/strong&gt;問一は、選択肢の言い回しに惑わされる前に、&lt;strong&gt;空欄直後&lt;/strong&gt;と&lt;strong&gt;前後の関係&lt;/strong&gt;で判断する回です。&lt;/div&gt;
&lt;/section&gt;
&lt;section id="cards" class="mb-4"&gt;
&lt;h3 class="h4 mb-3"&gt;3. 問題別ポイント（2列カード）&lt;/h3&gt;
&lt;div class="row g-3"&gt;
&lt;div class="col-12 col-md-6"&gt;
&lt;div class="card border-0 shadow-sm h-100"&gt;
&lt;div class="card-body"&gt;
&lt;div class="d-flex justify-content-between align-items-start gap-2"&gt;
&lt;h4 class="h5 mb-2"&gt;問二：傍線①＝「ひと月で姿を消す」理由&lt;/h4&gt;
&lt;p&gt;&lt;span class="badge bg-primary"&gt;理由&lt;/span&gt;&lt;/p&gt;
&lt;/div&gt;
&lt;ul class="mb-0"&gt;
&lt;li&gt;&lt;strong&gt;根拠&lt;/strong&gt;：エサはヤマツツジの花（3段落）&lt;/li&gt;
&lt;li&gt;&lt;strong&gt;根拠&lt;/strong&gt;：その花があるのは約1か月（3〜4段落）&lt;/li&gt;
&lt;li&gt;&lt;strong&gt;結論&lt;/strong&gt;：エサの期間が短いから&lt;/li&gt;
&lt;/ul&gt;
&lt;/div&gt;
&lt;/div&gt;
&lt;/div&gt;
&lt;div class="col-12 col-md-6"&gt;
&lt;div class="card border-0 shadow-sm h-100"&gt;
&lt;div class="card-body"&gt;
&lt;div class="d-flex justify-content-between align-items-start gap-2"&gt;
&lt;h4 class="h5 mb-2"&gt;問三：傍線②「限られたもの」＝何？&lt;/h4&gt;
&lt;p&gt;&lt;span class="badge bg-primary"&gt;指示/同定&lt;/span&gt;&lt;/p&gt;
&lt;/div&gt;
&lt;ul class="mb-0"&gt;
&lt;li&gt;&lt;strong&gt;前後&lt;/strong&gt;：「限られたもの」を具体化する文を拾う&lt;/li&gt;
&lt;li&gt;&lt;strong&gt;結論&lt;/strong&gt;：&lt;strong&gt;ヤマツツジの花&lt;/strong&gt;&lt;/li&gt;
&lt;li&gt;&lt;strong&gt;補足&lt;/strong&gt;：花の時期が短い（4月末〜5月半ば）&lt;/li&gt;
&lt;/ul&gt;
&lt;/div&gt;
&lt;/div&gt;
&lt;/div&gt;
&lt;div class="col-12 col-md-6"&gt;
&lt;div class="card border-0 shadow-sm h-100"&gt;
&lt;div class="card-body"&gt;
&lt;div class="d-flex justify-content-between align-items-start gap-2"&gt;
&lt;h4 class="h5 mb-2"&gt;問四①：段落対応で正確に判断する&lt;/h4&gt;
&lt;p&gt;&lt;span class="badge bg-secondary"&gt;段落&lt;/span&gt;&lt;/p&gt;
&lt;/div&gt;
&lt;ul class="mb-0"&gt;
&lt;li&gt;&lt;strong&gt;ⅰ&lt;/strong&gt;：50行目（9段落）&lt;/li&gt;
&lt;li&gt;&lt;strong&gt;ⅱ&lt;/strong&gt;：57行目（10〜11段落：サナギ）&lt;/li&gt;
&lt;li&gt;&lt;strong&gt;ⅲ&lt;/strong&gt;：32行目（7段落）＋8段落も関与&lt;/li&gt;
&lt;/ul&gt;
&lt;/div&gt;
&lt;/div&gt;
&lt;/div&gt;
&lt;div class="col-12 col-md-6"&gt;
&lt;div class="card border-0 shadow-sm h-100"&gt;
&lt;div class="card-body"&gt;
&lt;div class="d-flex justify-content-between align-items-start gap-2"&gt;
&lt;h4 class="h5 mb-2"&gt;問四②③：解法は「根拠行→並べ替え」&lt;/h4&gt;
&lt;p&gt;&lt;span class="badge bg-secondary"&gt;並べ替え&lt;/span&gt;&lt;/p&gt;
&lt;/div&gt;
&lt;ul class="mb-0"&gt;
&lt;li&gt;&lt;strong&gt;B&lt;/strong&gt;：卵を産む（つぼみ）&lt;/li&gt;
&lt;li&gt;&lt;strong&gt;C&lt;/strong&gt;：幼虫が花を食べて育つ&lt;/li&gt;
&lt;li&gt;&lt;strong&gt;A&lt;/strong&gt;：木をおりてサナギに&lt;/li&gt;
&lt;li&gt;&lt;strong&gt;E&lt;/strong&gt;：サナギの殻にとじこもる →&lt;/li&gt;
&lt;li&gt;&lt;strong&gt;結論&lt;/strong&gt;：&lt;strong&gt;D→B→C→A→E&lt;/strong&gt;&lt;/li&gt;
&lt;/ul&gt;
&lt;/div&gt;
&lt;/div&gt;
&lt;/div&gt;
&lt;div class="col-12 col-md-6"&gt;
&lt;div class="card border-0 shadow-sm h-100"&gt;
&lt;div class="card-body"&gt;
&lt;div class="d-flex justify-content-between align-items-start gap-2"&gt;
&lt;h4 class="h5 mb-2"&gt;問五：チョウが姿を消す理由（選択）&lt;/h4&gt;
&lt;p&gt;&lt;span class="badge bg-primary"&gt;選択&lt;/span&gt;&lt;/p&gt;
&lt;/div&gt;
&lt;ul class="mb-0"&gt;
&lt;li&gt;&lt;strong&gt;根拠&lt;/strong&gt;：10〜12行目（エサの花がない）&lt;/li&gt;
&lt;li&gt;&lt;strong&gt;注意&lt;/strong&gt;：花をエサにするのは「幼虫」&lt;/li&gt;
&lt;li&gt;&lt;strong&gt;結論&lt;/strong&gt;：&lt;strong&gt;ウ&lt;/strong&gt;&lt;/li&gt;
&lt;/ul&gt;
&lt;/div&gt;
&lt;/div&gt;
&lt;/div&gt;
&lt;div class="col-12 col-md-6"&gt;
&lt;div class="card border-0 shadow-sm h-100"&gt;
&lt;div class="card-body"&gt;
&lt;div class="d-flex justify-content-between align-items-start gap-2"&gt;
&lt;h4 class="h5 mb-2"&gt;問六：直前の「対比」で即決&lt;/h4&gt;
&lt;p&gt;&lt;span class="badge bg-primary"&gt;選択&lt;/span&gt;&lt;/p&gt;
&lt;/div&gt;
&lt;ul class="mb-0"&gt;
&lt;li&gt;&lt;strong&gt;対比&lt;/strong&gt;：人間（10/80） vs チョウ（10/12）&lt;/li&gt;
&lt;li&gt;&lt;strong&gt;結論&lt;/strong&gt;：&lt;strong&gt;ア&lt;/strong&gt;&lt;/li&gt;
&lt;/ul&gt;
&lt;/div&gt;
&lt;/div&gt;
&lt;/div&gt;
&lt;div class="col-12 col-md-6"&gt;
&lt;div class="card border-0 shadow-sm h-100"&gt;
&lt;div class="card-body"&gt;
&lt;div class="d-flex justify-content-between align-items-start gap-2"&gt;
&lt;h4 class="h5 mb-2"&gt;問七：優雅ではない理由＝年間の計画が決まっている&lt;/h4&gt;
&lt;p&gt;&lt;span class="badge bg-success text-dark"&gt;記述&lt;/span&gt;&lt;/p&gt;
&lt;/div&gt;
&lt;ul class="mb-0"&gt;
&lt;li&gt;&lt;strong&gt;根拠&lt;/strong&gt;：ヤマツツジの季節を中心に一年のプランを組む&lt;/li&gt;
&lt;li&gt;&lt;strong&gt;補足&lt;/strong&gt;：羽化・産卵・サナギなどが時間に縛られる&lt;/li&gt;
&lt;li&gt;&lt;strong&gt;まとめ&lt;/strong&gt;：のんびりできない＝スケジュールが非常にタイト&lt;/li&gt;
&lt;/ul&gt;
&lt;/div&gt;
&lt;/div&gt;
&lt;/div&gt;
&lt;div class="col-12 col-md-6"&gt;
&lt;div class="card border-0 shadow-sm h-100"&gt;
&lt;div class="card-body"&gt;
&lt;div class="d-flex justify-content-between align-items-start gap-2"&gt;
&lt;h4 class="h5 mb-2"&gt;問八：空欄直後の「きびしさ」に注目&lt;/h4&gt;
&lt;p&gt;&lt;span class="badge bg-primary"&gt;空欄&lt;/span&gt;&lt;/p&gt;
&lt;/div&gt;
&lt;ul class="mb-0"&gt;
&lt;li&gt;&lt;strong&gt;接続&lt;/strong&gt;：問七の内容（年間計画の制約）→「厳しい」へ&lt;/li&gt;
&lt;li&gt;&lt;strong&gt;結論&lt;/strong&gt;：10段落の「&lt;strong&gt;時間の問題&lt;/strong&gt;」&lt;/li&gt;
&lt;/ul&gt;
&lt;/div&gt;
&lt;/div&gt;
&lt;/div&gt;
&lt;div class="col-12 col-md-6"&gt;
&lt;div class="card border-0 shadow-sm h-100"&gt;
&lt;div class="card-body"&gt;
&lt;div class="d-flex justify-content-between align-items-start gap-2"&gt;
&lt;h4 class="h5 mb-2"&gt;問九：具体例のまとまり＝段落範囲で取る&lt;/h4&gt;
&lt;p&gt;&lt;span class="badge bg-secondary"&gt;構成&lt;/span&gt;&lt;/p&gt;
&lt;/div&gt;
&lt;ul class="mb-0"&gt;
&lt;li&gt;&lt;strong&gt;具体例&lt;/strong&gt;：コツバメ（3〜11段落）&lt;/li&gt;
&lt;li&gt;&lt;strong&gt;まとめ&lt;/strong&gt;：12段落は内容を受けて整理&lt;/li&gt;
&lt;/ul&gt;
&lt;/div&gt;
&lt;/div&gt;
&lt;/div&gt;
&lt;div class="col-12 col-md-6"&gt;
&lt;div class="card border-0 shadow-sm h-100"&gt;
&lt;div class="card-body"&gt;
&lt;div class="d-flex justify-content-between align-items-start gap-2"&gt;
&lt;h4 class="h5 mb-2"&gt;問十：正誤は「不適切ポイント」を絞り込む&lt;/h4&gt;
&lt;p&gt;&lt;span class="badge bg-primary"&gt;正誤&lt;/span&gt;&lt;/p&gt;
&lt;/div&gt;
&lt;ul class="mb-0"&gt;
&lt;li&gt;&lt;strong&gt;ア&lt;/strong&gt;：早春（2〜3月はじめ）が不適切 → ×&lt;/li&gt;
&lt;li&gt;&lt;strong&gt;イ&lt;/strong&gt;：45〜47行目 → ○&lt;/li&gt;
&lt;li&gt;&lt;strong&gt;ウ&lt;/strong&gt;：41〜42行目 → ×&lt;/li&gt;
&lt;li&gt;&lt;strong&gt;エ&lt;/strong&gt;：問七の内容と矛盾 → ×&lt;/li&gt;
&lt;li&gt;&lt;strong&gt;オ&lt;/strong&gt;：56〜58行目 → ○&lt;/li&gt;
&lt;/ul&gt;
&lt;/div&gt;
&lt;/div&gt;
&lt;/div&gt;
&lt;/div&gt;
&lt;div class="alert alert-secondary mt-3 mb-0"&gt;&lt;strong&gt;補足：&lt;/strong&gt;第8回は「空欄の直後」と「前後関係」で根拠を明確にし、段落対応で判断のブレをなくす回です。&lt;br /&gt;
1問ごとに &lt;strong&gt;根拠を自分の言葉で説明できるか&lt;/strong&gt; を基準に復習してください。&lt;/div&gt;
&lt;/section&gt;
&lt;section id="homework" class="mb-4"&gt;
&lt;h3 class="h4"&gt;4. 家庭学習での回し方（再現ステップ）&lt;/h3&gt;
&lt;div class="row g-3"&gt;
&lt;div class="col-12 col-md-6"&gt;
&lt;div class="card border-0 shadow-sm h-100"&gt;
&lt;div class="card-body"&gt;
&lt;h4 class="h6 mb-2"&gt;空欄の3ステップ（毎回同じ）&lt;/h4&gt;
&lt;ol class="mb-0"&gt;
&lt;li&gt;空欄の&lt;strong&gt;直後&lt;/strong&gt;（名詞/評価語）に注目する&lt;/li&gt;
&lt;li&gt;前後1〜2文で&lt;strong&gt;同じ/反対/説明&lt;/strong&gt;を判定&lt;/li&gt;
&lt;li&gt;根拠を&lt;strong&gt;端的に言語化&lt;/strong&gt;（例：直後＝からだ／前後＝産卵時期の説明）&lt;/li&gt;
&lt;/ol&gt;
&lt;/div&gt;
&lt;/div&gt;
&lt;/div&gt;
&lt;div class="col-12 col-md-6"&gt;
&lt;div class="card border-0 shadow-sm h-100"&gt;
&lt;div class="card-body"&gt;
&lt;h4 class="h6 mb-2"&gt;段落対応の2ステップ&lt;/h4&gt;
&lt;ol class="mb-0"&gt;
&lt;li&gt;選択肢のキーワードから&lt;strong&gt;該当段落を特定&lt;/strong&gt;&lt;/li&gt;
&lt;li&gt;段落の役割を一言で整理（例：具体例／プロセスの説明／まとめ）&lt;/li&gt;
&lt;/ol&gt;
&lt;/div&gt;
&lt;/div&gt;
&lt;/div&gt;
&lt;/div&gt;
&lt;div class="alert alert-info mt-3 mb-0"&gt;&lt;strong&gt;家庭での目標ライン：&lt;/strong&gt;&lt;br /&gt;
単なる正解だけでなく「&lt;strong&gt;なぜそれを選んだか（直後＋前後）&lt;/strong&gt;」を説明できる状態を目指す。&lt;br /&gt;
ここを意識するだけで、空欄問題の取りこぼしが一気に減ります。&lt;/div&gt;
&lt;/section&gt;
&lt;section id="faq" class="mb-4"&gt;
&lt;h3 class="h4"&gt;5. よくあるつまずき（FAQ）&lt;/h3&gt;
&lt;div class="d-flex flex-column gap-2"&gt;
&lt;details class="rounded-3 border bg-white p-3"&gt;
&lt;summary class="fw-bold" style="cursor: pointer;"&gt;Q. 空欄が「なんとなく」で選べてしまい、解法が身につきません&lt;/summary&gt;
&lt;div class="pt-2"&gt;
&lt;p class="mb-0"&gt;まず &lt;strong&gt;空欄の直後にある言葉&lt;/strong&gt; を確認してください（名詞・評価語）。&lt;br /&gt;
その上で前後の文脈を読み、&lt;strong&gt;同じ/反対/説明&lt;/strong&gt; のどれにあてはまるか検討します。&lt;br /&gt;
復習時に「直後のキーワード＋前後の論理関係」を &lt;strong&gt;一言メモ&lt;/strong&gt; するだけで精度が格段に上がります。&lt;/p&gt;
&lt;/div&gt;
&lt;/details&gt;
&lt;details class="rounded-3 border bg-white p-3"&gt;
&lt;summary class="fw-bold" style="cursor: pointer;"&gt;Q. 段落対応が苦手で、探しているうちに混乱してしまいます&lt;/summary&gt;
&lt;div class="pt-2"&gt;
&lt;p class="mb-0"&gt;先に「段落の&lt;strong&gt;役割&lt;/strong&gt;」に注目します（具体例／プロセスの提示／まとめ など）。&lt;br /&gt;
役割を意識すると、同じ言葉が出てくるだけの無関係な場所に惑わされにくくなります。&lt;br /&gt;
「&lt;strong&gt;この段落は文章の中でどんな役割を担っているか？&lt;/strong&gt;」を考える癖をつけましょう。&lt;/p&gt;
&lt;/div&gt;
&lt;/details&gt;
&lt;/div&gt;
&lt;div class="alert alert-light border mt-3 mb-0"&gt;
&lt;p&gt;&amp;nbsp;&lt;/p&gt;
&lt;p&gt;&amp;nbsp;&lt;/p&gt;
&lt;/div&gt;
&lt;/section&gt;
&lt;p&gt;&amp;nbsp;&lt;/p&gt;
&lt;section id="cta" class="mb-4"&gt;
&lt;div class="card border-0 shadow-sm"&gt;
&lt;div class="card-body p-3 p-md-4"&gt;
&lt;div class="row align-items-center g-3"&gt;
&lt;div class="col-12 col-md-8"&gt;
&lt;h3 class="h4 mb-2"&gt;読解ラボ東京｜「根拠に基づいた読解」を1対1で定着&lt;/h3&gt;
&lt;p class="mb-0"&gt;空欄問題はセンスではなく、&lt;strong&gt;直後→前後→段落役割&lt;/strong&gt;のプロセスで再現できます。&lt;br class="d-none d-md-block" /&gt;お子さまの答案を分析し、根拠の拾い方・論理的なメモの残し方を個別指導で改善します。&lt;/p&gt;
&lt;/div&gt;
&lt;div class="col-12 col-md-4 text-md-end"&gt;
&lt;p&gt;&lt;a class="btn btn-primary btn-lg w-100 w-md-auto" href="https://dokkai-labo.tokyo/" target="_blank" rel="noopener"&gt;&lt;br /&gt;
公式サイトを見る&lt;br /&gt;
&lt;/a&gt;&lt;/p&gt;
&lt;div class="mt-2"&gt;&lt;small class="text-muted"&gt;※お問い合わせ・受講案内は公式サイト内から。&lt;/small&gt;&lt;/div&gt;
&lt;/div&gt;
&lt;/div&gt;
&lt;/div&gt;
&lt;/div&gt;
&lt;/section&gt;
&lt;hr class="my-4" /&gt;
&lt;p class="small text-muted mb-0"&gt;本記事はライブ解説の要点を学習用に整理したものです（教材本文の転載はしていません）。&lt;br /&gt;
行数・段落の参照は配信内の説明に基づきます。&lt;/p&gt;
&lt;section id="veu_cta-20527" class="veu_cta"&gt;
&lt;h1 class="cta_title"&gt;講座案内：【オンライン】長島式読解講座「Basis」【中学受験】&lt;/h1&gt;
&lt;div class="cta_body"&gt;
&lt;div class="cta_body_txt image_exist"&gt;自由なスケジュールで受講可能。理論に基づいた読解法を短期間で習得できます。オンライン授業により、教室と同様の質の高い指導を「Basisオンライン」でも再現しております。&lt;/div&gt;
&lt;div class="cta_body_link"&gt;&lt;a class="btn btn-primary btn-block btn-lg" href="https://dokkai-labo.tokyo/basisonline/" target="_blank" rel="noopener"&gt;【オンライン】長島式読解講座「Basis」【中学受験】&lt;/a&gt;&lt;/div&gt;
&lt;/div&gt;
&lt;/section&gt;
&lt;section class="veu_cta" id="veu_cta-20532"&gt;&lt;h1 class="cta_title"&gt;講座案内：小５得点力養成≪出張≫講座【中学受験】&lt;/h1&gt;&lt;div class="cta_body"&gt;&lt;div class="cta_body_image cta_body_image_right"&gt;&lt;a href="https://dokkai-labo.tokyo/tokuten_fifth/" target="_blank"&gt;&lt;/a&gt;&lt;/div&gt;&lt;div class="cta_body_txt image_exist"&gt;国語学習に関するお悩み・課題をお持ちの生徒さんに向けて、
&lt;br /&gt;【関東一円の各会場】で実施される【１ヶ月完成】の講座です。&lt;/div&gt;&lt;div class="cta_body_link"&gt;&lt;a href="https://dokkai-labo.tokyo/tokuten_fifth/" class="btn btn-primary btn-block btn-lg" target="_blank"&gt;小５得点力養成≪出張≫講座【中学受験】&lt;/a&gt;&lt;/div&gt;&lt;/div&gt;&lt;!-- [ /.vkExUnit_cta_body ] --&gt;&lt;/section&gt;			
------</t>
  </si>
  <si>
    <t>https://dokkai-labo.tokyo/col_blog/</t>
  </si>
  <si>
    <t>以下のページは不自然なワードを使用しています。
これらを適切に自然な言葉に置き換えて下さい。
なお、本文の装飾や構造は絶対に変えないでください。
【対象ページURL】
https://dokkai-labo.tokyo/col_blog/
【検出された不自然ワード】
（検出なし）
【本文】
------
------</t>
  </si>
  <si>
    <t>https://dokkai-labo.tokyo/col_blog/online-kokugo-home/</t>
  </si>
  <si>
    <t>以下のページは不自然なワードを使用しています。
これらを適切に自然な言葉に置き換えて下さい。
なお、本文の装飾や構造は絶対に変えないでください。
【対象ページURL】
https://dokkai-labo.tokyo/col_blog/online-kokugo-home/
【検出された不自然ワード】
（検出なし）
【本文】
------
&lt;div class="container my-4"&gt;
&lt;div class="card shadow-sm mb-4 border-0" style="background: linear-gradient(135deg, #4a148c, #006064); color: #fff;"&gt;
&lt;div class="card-body p-4"&gt;
&lt;div class="d-flex flex-wrap justify-content-between align-items-center mb-2"&gt;&lt;span class="badge bg-warning text-dark mb-2" style="font-size: 0.8rem;"&gt;中学受験国語／オンライン個別指導&lt;/span&gt;&lt;br /&gt;
&lt;span class="badge bg-light text-dark mb-2" style="font-size: 0.75rem;"&gt;家庭学習との役割分担ガイド&lt;/span&gt;&lt;/div&gt;
&lt;h1 class="card-title mb-3" style="font-size: 1.9rem; line-height: 1.5;"&gt;&lt;/h1&gt;
&lt;p class="card-text mb-3" style="font-size: 0.98rem;"&gt;「オンライン個別指導を始めたものの、家庭学習とどう役割分担すればよいか分からない」「国語専門塾のオンラインコースを取っているが、家での勉強がちぐはぐになっている気がする」――&lt;br /&gt;
こうしたお悩みは、オンライン国語を利用する多くのご家庭で共通しています。&lt;/p&gt;
&lt;p class="card-text mb-0" style="font-size: 0.98rem;"&gt;週一回・週二回のオンライン国語の授業を最大限に生かすには、語彙や漢字といった家庭で進めやすい領域と、&lt;br /&gt;
読解力や記述を中心にした個別指導に任せるべき領域をきちんと分けることが大切です。&lt;br /&gt;
本記事では、中学受験に向けてオンライン国語専門塾やオンライン個別指導とうまく付き合うための考え方と、&lt;br /&gt;
実際のスケジュールを組み立てる際のポイントを整理します。&lt;/p&gt;
&lt;/div&gt;
&lt;/div&gt;
&lt;div class="row mb-4"&gt;
&lt;div class="col-md-8"&gt;
&lt;div class="alert alert-info mb-3"&gt;
&lt;p&gt;&lt;strong&gt;この記事で分かること&lt;/strong&gt;&lt;/p&gt;
&lt;ul class="mb-0 mt-2"&gt;
&lt;li&gt;オンライン国語個別指導と家庭学習の役割分担の決め方&lt;/li&gt;
&lt;li&gt;読解力と記述力をオンラインで鍛える際の基本ステップ&lt;/li&gt;
&lt;li&gt;週一・週二の授業を前提とした一週間の学習リズム&lt;/li&gt;
&lt;li&gt;オンライン国語に相性の良いお子さまのタイプ&lt;/li&gt;
&lt;/ul&gt;
&lt;/div&gt;
&lt;/div&gt;
&lt;div class="col-md-4"&gt;
&lt;div class="card border-0 shadow-sm h-100"&gt;
&lt;div class="card-body p-3"&gt;
&lt;div class="card shadow-sm mb-4 border-0" style="background-color: #fafafa;"&gt;
&lt;div class="card-body p-4"&gt;
&lt;h2 class="h4 mb-3 border-start ps-3" style="border-color: #4a148c;"&gt;先に結論：オンライン国語を「学習の軸」にするための役割分担&lt;/h2&gt;
&lt;p class="mb-3" style="font-size: 0.95rem;"&gt;成果が出ないケースの多くは、授業の質ではなく「授業の前後」の準備が不足していることが原因です。&lt;br /&gt;
役割分担は、教科の内容ではなく&lt;strong&gt;性質（家庭で回しやすい／個別で改善すべき）&lt;/strong&gt;で決めるとブレません。&lt;/p&gt;
&lt;div class="table-responsive mb-3"&gt;
&lt;table class="table table-bordered align-middle mb-0"&gt;
&lt;thead style="background-color: #f3e5f5;"&gt;
&lt;tr class="text-center"&gt;
&lt;th style="width: 34%;"&gt;家庭で回す領域（反復で伸びる）&lt;/th&gt;
&lt;th style="width: 33%;"&gt;オンライン個別で固める領域（解法プロセス・矯正）&lt;/th&gt;
&lt;th style="width: 33%;"&gt;両方でつなぐ領域（橋渡し）&lt;/th&gt;
&lt;/tr&gt;
&lt;/thead&gt;
&lt;tbody&gt;
&lt;tr&gt;
&lt;td&gt;
&lt;ul class="mb-0 ps-3"&gt;
&lt;li&gt;漢字・語彙（毎日10分）&lt;/li&gt;
&lt;li&gt;音読（短く継続）&lt;/li&gt;
&lt;li&gt;過去問の実施日・点数管理&lt;/li&gt;
&lt;/ul&gt;
&lt;/td&gt;
&lt;td&gt;
&lt;ul class="mb-0 ps-3"&gt;
&lt;li&gt;本文処理（段落役割／線のルール）&lt;/li&gt;
&lt;li&gt;設問処理（条件読み→戻り先の特定）&lt;/li&gt;
&lt;li&gt;記述（要素→並べ替え→文）&lt;/li&gt;
&lt;/ul&gt;
&lt;/td&gt;
&lt;td&gt;
&lt;ul class="mb-0 ps-3"&gt;
&lt;li&gt;授業後の書き直し（翌日）&lt;/li&gt;
&lt;li&gt;ミスの分類（原因ラベル付け）&lt;/li&gt;
&lt;li&gt;次回授業への「質問1つ」&lt;/li&gt;
&lt;/ul&gt;
&lt;/td&gt;
&lt;/tr&gt;
&lt;/tbody&gt;
&lt;/table&gt;
&lt;/div&gt;
&lt;div class="alert alert-warning mb-0"&gt;&lt;strong&gt;ポイント：&lt;/strong&gt;家庭が「新しい問題を増やす」ほど、オンライン個別の効果は薄れやすいです。&lt;br /&gt;
家庭は&lt;strong&gt;復習・書き直し・反復&lt;/strong&gt;に寄せるほど、伸びが早くなります。&lt;/div&gt;
&lt;/div&gt;
&lt;/div&gt;
&lt;div class="card shadow-sm mb-4"&gt;
&lt;div class="card-body p-4"&gt;
&lt;h2 class="h4 mb-3 border-start ps-3" style="border-color: #006064;"&gt;週1・週2のモデルスケジュール（そのまま使える）&lt;/h2&gt;
&lt;p class="mb-3" style="font-size: 0.95rem;"&gt;週1・週2で「できること」をあらかじめ決めておくと、家庭学習が迷子になりません。&lt;br /&gt;
ここでは、最小構成で回るモデルを示します。&lt;/p&gt;
&lt;div class="row g-3"&gt;
&lt;div class="col-md-6"&gt;
&lt;div class="rounded p-3 h-100" style="background-color: #e3f2fd;"&gt;
&lt;h3 class="h6 mb-2"&gt;週1（授業150分想定）&lt;/h3&gt;
&lt;ol class="mb-2 ps-3" style="font-size: 0.95rem;"&gt;
&lt;li&gt;&lt;strong&gt;授業：&lt;/strong&gt;本文処理＋設問処理＋記述の構成（1題）&lt;/li&gt;
&lt;li&gt;&lt;strong&gt;翌日：&lt;/strong&gt;授業で直した記述をもう一度書き直す（15分）&lt;/li&gt;
&lt;li&gt;&lt;strong&gt;週中：&lt;/strong&gt;同タイプ設問を1問だけ（10分）&lt;/li&gt;
&lt;li&gt;&lt;strong&gt;毎日：&lt;/strong&gt;語彙・漢字10分＋音読3分&lt;/li&gt;
&lt;/ol&gt;
&lt;p class="mb-0" style="font-size: 0.95rem;"&gt;週1は&lt;strong&gt;「解き方の定着」&lt;/strong&gt;が主目的。家庭は復習比率を高めます。&lt;/p&gt;
&lt;/div&gt;
&lt;/div&gt;
&lt;div class="col-md-6"&gt;
&lt;div class="rounded p-3 h-100" style="background-color: #ede7f6;"&gt;
&lt;h3 class="h6 mb-2"&gt;週2（授業90〜120分×2想定）&lt;/h3&gt;
&lt;ol class="mb-2 ps-3" style="font-size: 0.95rem;"&gt;
&lt;li&gt;&lt;strong&gt;授業①：&lt;/strong&gt;本文処理＋設問処理（読みの矯正）&lt;/li&gt;
&lt;li&gt;&lt;strong&gt;授業②：&lt;/strong&gt;記述（要素→並べ替え→文）＋添削&lt;/li&gt;
&lt;li&gt;&lt;strong&gt;翌日：&lt;/strong&gt;授業②の記述書き直し（15分）&lt;/li&gt;
&lt;li&gt;&lt;strong&gt;週末：&lt;/strong&gt;過去問の一部（大問1つ）→授業で巻き戻し&lt;/li&gt;
&lt;/ol&gt;
&lt;p class="mb-0" style="font-size: 0.95rem;"&gt;週2は&lt;strong&gt;「矯正→再現」&lt;/strong&gt;の回転数が増えるため、得点の安定が早い傾向です。&lt;/p&gt;
&lt;/div&gt;
&lt;/div&gt;
&lt;/div&gt;
&lt;/div&gt;
&lt;/div&gt;
&lt;div class="card shadow-sm mb-4 border-0" style="background-color: #fafafa;"&gt;
&lt;div class="card-body p-4"&gt;
&lt;h2 class="h4 mb-3 border-start ps-3" style="border-color: #283593;"&gt;家庭の10分復習テンプレ（忙しい前提で回す）&lt;/h2&gt;
&lt;p class="mb-3" style="font-size: 0.95rem;"&gt;家庭学習は「全部やる」ではなく&lt;strong&gt;優先順位&lt;/strong&gt;で回します。国語は特に、短時間でも“解き方の軸”が残れば伸びます。&lt;/p&gt;
&lt;div class="table-responsive"&gt;
&lt;table class="table table-bordered align-middle mb-0"&gt;
&lt;thead style="background-color: #e8eaf6;"&gt;
&lt;tr class="text-center"&gt;
&lt;th style="width: 18%;"&gt;所要&lt;/th&gt;
&lt;th style="width: 42%;"&gt;やること&lt;/th&gt;
&lt;th style="width: 40%;"&gt;できた判定&lt;/th&gt;
&lt;/tr&gt;
&lt;/thead&gt;
&lt;tbody&gt;
&lt;tr&gt;
&lt;td class="text-center"&gt;&lt;strong&gt;3分&lt;/strong&gt;&lt;/td&gt;
&lt;td&gt;授業で付けた線・メモを見て「本文を一言で言う」&lt;/td&gt;
&lt;td&gt;「○○について△△だと述べる」まで言える&lt;/td&gt;
&lt;/tr&gt;
&lt;tr&gt;
&lt;td class="text-center"&gt;&lt;strong&gt;5分&lt;/strong&gt;&lt;/td&gt;
&lt;td&gt;設問1つ：条件に線→本文の戻り先を1か所に絞る&lt;/td&gt;
&lt;td&gt;戻り先が広がらず、根拠が1か所に特定される&lt;/td&gt;
&lt;/tr&gt;
&lt;tr&gt;
&lt;td class="text-center"&gt;&lt;strong&gt;2分&lt;/strong&gt;&lt;/td&gt;
&lt;td&gt;記述：授業で直した答案を音読し、抜けた要素を1つ言う&lt;/td&gt;
&lt;td&gt;「足りない要素」が1つ言語化できる&lt;/td&gt;
&lt;/tr&gt;
&lt;/tbody&gt;
&lt;/table&gt;
&lt;/div&gt;
&lt;/div&gt;
&lt;/div&gt;
&lt;div class="card shadow-sm mb-4"&gt;
&lt;div class="card-body p-4"&gt;
&lt;h2 class="h4 mb-3 border-start ps-3" style="border-color: #4a148c;"&gt;成果が出ない時のチェックリスト（3分で診断）&lt;/h2&gt;
&lt;p class="mb-3" style="font-size: 0.95rem;"&gt;「オンラインを入れたのに伸びない」と感じる時は、次の項目を確認してください。&lt;br /&gt;
当てはまるものが多いほど、&lt;strong&gt;授業の前後プラン&lt;/strong&gt;を見直すだけで改善しやすいです。&lt;/p&gt;
&lt;ul class="mb-0 ps-3" style="font-size: 0.95rem;"&gt;
&lt;li&gt;家庭で新しい問題を増やしすぎている（復習の時間がない）&lt;/li&gt;
&lt;li&gt;記述の添削を受けた後、書き直しをしていない&lt;/li&gt;
&lt;li&gt;授業で決めた「線のルール」「解き方の流れ」を家庭で再現していない&lt;/li&gt;
&lt;li&gt;過去問が「点数を取る作業」だけになり、巻き戻しがない&lt;/li&gt;
&lt;li&gt;語彙・漢字が塾任せになり、家庭で反復がない&lt;/li&gt;
&lt;/ul&gt;
&lt;/div&gt;
&lt;/div&gt;
&lt;div class="card shadow-sm mb-4 border-0" style="background-color: #fffde7;"&gt;
&lt;div class="card-body p-4"&gt;
&lt;h2 class="h4 mb-3 border-start ps-3" style="border-color: #ff8f00;"&gt;よくある質問（FAQ）&lt;/h2&gt;
&lt;p class="mb-2"&gt;&lt;strong&gt;Q. 週1でも成果は出ますか？&lt;/strong&gt;&lt;br /&gt;
A. 出ます。ただし週1は「授業で解き方の軸を作る」だけでは不足しやすいので、家庭で&lt;strong&gt;翌日の書き直し（15分）&lt;/strong&gt;を必ず入れると伸びが安定します。&lt;/p&gt;
&lt;p class="mb-2"&gt;&lt;strong&gt;Q. 家庭学習は何をやめればいいですか？&lt;/strong&gt;&lt;br /&gt;
A. 新しい長文を増やしすぎるのをやめ、家庭は&lt;strong&gt;復習・書き直し・語彙漢字&lt;/strong&gt;に寄せるとオンラインの効果が出やすくなります。&lt;/p&gt;
&lt;p class="mb-2"&gt;&lt;strong&gt;Q. 親が教えられないのですが大丈夫ですか？&lt;/strong&gt;&lt;br /&gt;
A. 大丈夫です。家庭は「解説」ではなく、&lt;strong&gt;復習を回す仕組み&lt;/strong&gt;（翌日の書き直し・音読・記録）を担うだけで十分です。&lt;/p&gt;
&lt;p class="mb-2"&gt;&lt;strong&gt;Q. 記述の書き直しはどれくらい必要ですか？&lt;/strong&gt;&lt;br /&gt;
A. まずは授業で扱った記述を&lt;strong&gt;翌日に1回&lt;/strong&gt;書き直すだけで効果が出ます。量より、同じ解法プロセスの再現が重要です。&lt;/p&gt;
&lt;p class="mb-0"&gt;&lt;strong&gt;Q. オンライン国語の個別指導で何が一番変わりますか？&lt;/strong&gt;&lt;br /&gt;
A. 「正解を教わる」ではなく、本文処理・設問処理・記述の&lt;strong&gt;プロセスが見える化&lt;/strong&gt;され、家庭でも同じ動きが再現しやすくなる点です。&lt;/p&gt;
&lt;/div&gt;
&lt;/div&gt;
&lt;h2 class="h6 mb-2"&gt;結論イメージ&lt;/h2&gt;
&lt;p class="mb-1" style="font-size: 0.9rem;"&gt;オンライン国語の個別指導は、「説明を聞く場」ではなく、&lt;/p&gt;
&lt;ul class="mb-1 ps-3" style="font-size: 0.9rem;"&gt;
&lt;li&gt;思考の可視化&lt;/li&gt;
&lt;li&gt;解法プロセスの矯正&lt;/li&gt;
&lt;li&gt;記述のビフォーアフター&lt;/li&gt;
&lt;/ul&gt;
&lt;p class="mb-0" style="font-size: 0.9rem;"&gt;を行う場として位置づけ、その前後を家庭学習で支えることで、&lt;br /&gt;
学習全体が安定し、中学受験の国語の伸びにつながります。&lt;/p&gt;
&lt;/div&gt;
&lt;/div&gt;
&lt;/div&gt;
&lt;/div&gt;
&lt;div class="card shadow-sm mb-4"&gt;
&lt;div class="card-body p-4"&gt;
&lt;h2 class="h4 mb-3 border-start ps-3" style="border-color: #4a148c;"&gt;この悩みが起きる背景&lt;/h2&gt;
&lt;h3 class="h5 mb-2"&gt;役割分担が曖昧なままスタートしてしまう&lt;/h3&gt;
&lt;p&gt;オンライン国語を導入した直後によく生じるのが、次のような状態です。&lt;/p&gt;
&lt;div class="table-responsive mb-3"&gt;
&lt;table class="table table-bordered table-hover align-middle mb-0"&gt;
&lt;thead style="background-color: #f3e5f5;"&gt;
&lt;tr class="text-center"&gt;
&lt;th style="width: 35%;" scope="col"&gt;よくある状況&lt;/th&gt;
&lt;th style="width: 65%;" scope="col"&gt;具体的な中身&lt;/th&gt;
&lt;/tr&gt;
&lt;/thead&gt;
&lt;tbody&gt;
&lt;tr&gt;
&lt;td class="fw-bold"&gt;内容の重複&lt;/td&gt;
&lt;td&gt;オンライン個別指導の内容と家庭学習の問題集がほぼ同じで、時間の割に新しい学びが少ない。&lt;/td&gt;
&lt;/tr&gt;
&lt;tr&gt;
&lt;td class="fw-bold"&gt;お互いへの思い込み&lt;/td&gt;
&lt;td&gt;「語彙や漢字は塾でやってくれているはず」「復習は家庭でやっているはず」と双方が思い込み、抜けが出る。&lt;/td&gt;
&lt;/tr&gt;
&lt;tr&gt;
&lt;td class="fw-bold"&gt;添削の放置&lt;/td&gt;
&lt;td&gt;オンラインで記述の添削は受けているが、その後の書き直しや見直しが家庭では行われない。&lt;/td&gt;
&lt;/tr&gt;
&lt;/tbody&gt;
&lt;/table&gt;
&lt;/div&gt;
&lt;p class="mt-3"&gt;これらはお子さまの学力の問題というより、学習全体の全体像が共有されていないことが原因です。&lt;br /&gt;
オンライン国語の個別指導は便利な一方で、「授業で何をしていて、家庭では何をすべきか」が見えにくくなりがちです。&lt;/p&gt;
&lt;h3 class="h5 mt-4 mb-2"&gt;読解と記述の処理の流れが分かれて見えていない&lt;/h3&gt;
&lt;p&gt;中学受験の国語を支えているのは、次のような読解のプロセスです。&lt;/p&gt;
&lt;ol&gt;
&lt;li&gt;本文を段落ごとに整理する。&lt;/li&gt;
&lt;li&gt;キーワードや対比・言い換え・因果関係に印をつける。&lt;/li&gt;
&lt;li&gt;設問文を読み、何をどのように聞かれているかを分解する。&lt;/li&gt;
&lt;li&gt;本文に戻り、答えの材料になりそうな部分を拾う。&lt;/li&gt;
&lt;li&gt;選択肢を吟味する、または記述答案としてまとめる。&lt;/li&gt;
&lt;/ol&gt;
&lt;p&gt;しかし、ご家庭からは「読解問題を何問解いたか」「記述問題をどのくらい解いたか」といった量の管理に意識が向きがちで、&lt;br /&gt;
一問の中での思考プロセスまでは見えにくいものです。その結果、&lt;/p&gt;
&lt;ul&gt;
&lt;li&gt;家庭ではとりあえず問題集を解かせる。&lt;/li&gt;
&lt;li&gt;オンライン個別では主に解説を聞くだけの時間になってしまう。&lt;/li&gt;
&lt;/ul&gt;
&lt;p class="mb-0"&gt;という二重構造が生まれ、「たくさんやっているのに読解力や記述力が伸びない」というジレンマにつながります。&lt;/p&gt;
&lt;h3 class="h5 mt-4 mb-2"&gt;具体例で見るちぐはぐなケース&lt;/h3&gt;
&lt;p&gt;例えば、あるご家庭では次のような状況が起きていました。&lt;/p&gt;
&lt;ul&gt;
&lt;li&gt;週一回、オンライン国語の個別指導で長文読解と記述を扱っている。&lt;/li&gt;
&lt;li&gt;家庭では別の問題集で毎日一題ずつ長文を解かせている。&lt;/li&gt;
&lt;li&gt;しかしどちらでも「解き直し」と「記述の書き直し」に十分な時間が取れていない。&lt;/li&gt;
&lt;/ul&gt;
&lt;p&gt;結果として、本人は毎日国語に取り組んでいる感覚はあるものの、テストや過去問の得点は大きく変わらない、という状態になっていました。&lt;/p&gt;
&lt;p class="mb-0"&gt;このケースで必要だったのは、「家庭では量をこなすのではなく、オンライン個別で扱った内容の復習と書き直しに時間を使う」という発想の転換です。&lt;br /&gt;
つまり、オンライン国語の個別指導を軸にして家庭学習を再構築することが重要になります。&lt;/p&gt;
&lt;/div&gt;
&lt;/div&gt;
&lt;div class="card shadow-sm mb-4"&gt;
&lt;div class="card-body p-4"&gt;
&lt;h2 class="h4 mb-3 border-start ps-3" style="border-color: #006064;"&gt;オンライン国語個別指導が効果を発揮する理由&lt;/h2&gt;
&lt;h3 class="h5 mb-2"&gt;手元カメラで思考のズレをその場で把握できる&lt;/h3&gt;
&lt;p&gt;オンライン国語の個別指導では、画面共有で本文や設問を表示しつつ、&lt;br /&gt;
手元カメラでノートや問題集の書き込みを映すスタイルが一般的です。&lt;br /&gt;
これにより、講師は次のようなポイントをリアルタイムで確認できます。&lt;/p&gt;
&lt;ul&gt;
&lt;li&gt;どのタイミングで本文に線を引いているか。&lt;/li&gt;
&lt;li&gt;設問のどの言葉を手掛かりにしているか。&lt;/li&gt;
&lt;li&gt;選択肢をどの順番で確認しているか。&lt;/li&gt;
&lt;li&gt;記述を書くときに、どこを見ながらペンを動かしているか。&lt;/li&gt;
&lt;/ul&gt;
&lt;p&gt;紙の答案だけでは見えない途中の思考のクセが、オンライン環境ではむしろ見えやすくなります。&lt;br /&gt;
ここでズレを見つけて修正しておけば、家庭学習で同じミスを繰り返す回数を減らすことができます。&lt;/p&gt;
&lt;h3 class="h5 mt-4 mb-2"&gt;本文と設問の往復動作の可視化&lt;/h3&gt;
&lt;p&gt;読解力を高めるうえで重要なのが、本文と設問の往復の習慣です。&lt;/p&gt;
&lt;ol&gt;
&lt;li&gt;設問を読む。&lt;/li&gt;
&lt;li&gt;本文に戻る。&lt;/li&gt;
&lt;li&gt;再び設問に戻って条件を確認する。&lt;/li&gt;
&lt;/ol&gt;
&lt;p&gt;オンライン個別指導では、講師が画面上にマーカーや矢印を入れながら、&lt;br /&gt;
「この設問のこの言葉に印を付けよう」「そのうえで、この段落のここを読み直そう」と指示できます。&lt;br /&gt;
目でルートが見えるため、お子さまはなぜ今ここを読み返すのかを理解しやすくなり、&lt;br /&gt;
家庭で過去問や問題集を解く際にも同じ動きが再現されやすくなります。&lt;/p&gt;
&lt;h3 class="h5 mt-4 mb-2"&gt;記述答案の書き換えと添削のリアルタイム性&lt;/h3&gt;
&lt;p&gt;記述指導は、オンライン国語と特に相性の良い分野です。&lt;/p&gt;
&lt;ul&gt;
&lt;li&gt;お子さまの記述答案をオンラインホワイトボードに写し取る。&lt;/li&gt;
&lt;li&gt;足りない要素や順番のズレを、色を変えて書き込む。&lt;/li&gt;
&lt;li&gt;どの表現を残し、どこを本文の言葉に寄せるかを相談しながら書き換える。&lt;/li&gt;
&lt;/ul&gt;
&lt;p&gt;大切なのは、講師が修正した模範解答を見せて終わりではなく、&lt;br /&gt;
最終的にお子さま自身の手で書き直すところまで行うことです。&lt;br /&gt;
そうすることで、家庭での復習時に「自分が書き直した版」を読み返すことができ、&lt;br /&gt;
記述の解法プロセスが定着しやすくなります。&lt;/p&gt;
&lt;h3 class="h5 mt-4 mb-2"&gt;過去問の扱いと段階的な補強&lt;/h3&gt;
&lt;p&gt;六年生になると、どうしても過去問の量が増えていきます。&lt;br /&gt;
オンライン個別指導では、次のような段階で過去問を扱うと効率的です。&lt;/p&gt;
&lt;ul&gt;
&lt;li&gt;家庭で時間を計って一度通しで解く。&lt;/li&gt;
&lt;li&gt;オンライン国語の授業では、本文と設問の処理を一問ずつ巻き戻して確認する。&lt;/li&gt;
&lt;li&gt;設問ごとに「できた理由」「できなかった理由」を言語化する。&lt;/li&gt;
&lt;li&gt;同じタイプの設問を別の学校の過去問や市販問題から選んで補強する。&lt;/li&gt;
&lt;/ul&gt;
&lt;p&gt;このように、過去問を単なる点数チェックで終わらせず、&lt;br /&gt;
思考の振り返りの素材として活用できるのがオンライン個別指導の強みです。&lt;/p&gt;
&lt;div class="card mt-4 border-0 shadow-sm" style="background: linear-gradient(135deg, #e3f2fd, #e8eaf6);"&gt;
&lt;div class="card-body p-3 p-md-4"&gt;
&lt;div class="row align-items-center"&gt;
&lt;div class="col-md-8"&gt;
&lt;h3 class="h6 mb-2"&gt;オンライン国語を学習の軸に据えたい方へ&lt;/h3&gt;
&lt;p class="mb-2" style="font-size: 0.95rem;"&gt;読解力と記述力をオンラインで本格的に鍛えたい場合には、&lt;br /&gt;
授業中のノートと画面共有をもとに思考のプロセスから改善していく個別指導コースが有力な選択肢になります。&lt;/p&gt;
&lt;p class="mb-0" style="font-size: 0.95rem;"&gt;中学受験国語をオンラインで体系的に構築したい場合は、&lt;br /&gt;
&lt;a href="https://dokkai-labo.tokyo/kobetsuonline01/" target="_blank" rel="noopener"&gt;&lt;br /&gt;
オンライン国語 個別指導&lt;br /&gt;
&lt;/a&gt;&lt;br /&gt;
を一度ご確認ください。&lt;/p&gt;
&lt;/div&gt;
&lt;div class="col-md-4 text-md-end mt-3 mt-md-0"&gt;&lt;a class="btn btn-primary" href="https://dokkai-labo.tokyo/kobetsuonline01/" target="_blank" rel="noopener"&gt;&lt;br /&gt;
オンライン国語 個別指導を見る&lt;br /&gt;
&lt;/a&gt;&lt;/div&gt;
&lt;/div&gt;
&lt;/div&gt;
&lt;/div&gt;
&lt;/div&gt;
&lt;/div&gt;
&lt;div class="card shadow-sm mb-4"&gt;
&lt;div class="card-body p-4"&gt;
&lt;h2 class="h4 mb-3 border-start ps-3" style="border-color: #283593;"&gt;改善方法の実践ステップ&lt;/h2&gt;
&lt;p&gt;ここからは、オンライン国語の個別指導をうまく生かしつつ、&lt;br /&gt;
家庭学習をどう組み合わせるかという観点で具体的なステップを整理します。&lt;/p&gt;
&lt;h3 class="h5 mt-3 mb-2"&gt;ステップ1 本文処理の改善&lt;/h3&gt;
&lt;p&gt;最初のステップは、本文の読み方を改善することです。オンライン授業では次のようなポイントを押さえ、&lt;br /&gt;
その後の家庭学習でも同じパターンを繰り返すと効果的です。&lt;/p&gt;
&lt;ul&gt;
&lt;li&gt;各段落を読み終えたら、一行で要点をメモする。&lt;/li&gt;
&lt;li&gt;「しかし」「一方で」「つまり」「そのため」などの接続語に印を付け、&lt;br /&gt;
どことどこが対比か、どの文が原因でどの文が結果かを意識する。&lt;/li&gt;
&lt;li&gt;人物の心情変化には波線、筆者の主張には二重線など、&lt;br /&gt;
マークの意味を決めて一貫させます。&lt;/li&gt;
&lt;/ul&gt;
&lt;p&gt;オンラインの場で講師と一緒にマークの付け方を確認したら、家庭では同じ問題集や類題で&lt;br /&gt;
「一人版リハーサル」を行うイメージです。オンラインと家庭学習で本文処理の仕方がぶれなくなります。&lt;/p&gt;
&lt;h3 class="h5 mt-4 mb-2"&gt;ステップ2 設問処理の改善&lt;/h3&gt;
&lt;p&gt;次に、設問文の読み方です。オンライン国語の授業では、講師と一緒に設問を次のように分解します。&lt;/p&gt;
&lt;ul&gt;
&lt;li&gt;何を聞いているのか。&lt;/li&gt;
&lt;li&gt;どこから答えを取るのか。&lt;/li&gt;
&lt;li&gt;どのような形で答えるのか（抜き出し・選択・記述など）。&lt;/li&gt;
&lt;/ul&gt;
&lt;p&gt;例えば、「本文中の筆者の考えがよく表れている一文を三十字以内で書き抜きなさい」という設問であれば、&lt;/p&gt;
&lt;ul&gt;
&lt;li&gt;筆者の考え&lt;/li&gt;
&lt;li&gt;本文中&lt;/li&gt;
&lt;li&gt;三十字以内で書き抜き&lt;/li&gt;
&lt;/ul&gt;
&lt;p&gt;という三つの条件に分けられます。オンラインの画面上でこの分解を色分けし、&lt;br /&gt;
家庭では同じ色分けを真似して設問に書き込むようにすると、条件読みの精度が安定してきます。&lt;/p&gt;
&lt;p&gt;選択肢問題の場合も、「正しいものを一つ選ぶ」のか「不適切なものを一つ選ぶ」のかを声に出して確認し、&lt;br /&gt;
本文と選択肢の対応を取る練習をオンラインで行っておくと、&lt;br /&gt;
家庭学習でも同じチェックが自然にできるようになります。&lt;/p&gt;
&lt;h3 class="h5 mt-4 mb-2"&gt;ステップ3 記述改善&lt;/h3&gt;
&lt;p&gt;記述問題は、オンラインと家庭の役割分担をはっきりさせておくと、&lt;br /&gt;
負担感を抑えつつ効果を出しやすくなります。&lt;/p&gt;
&lt;ul&gt;
&lt;li&gt;オンライン個別指導では、材料の抜き出し方・要素の並べ替え方・文章にまとめるときの注意点など、&lt;br /&gt;
考え方の軸作りに集中する。&lt;/li&gt;
&lt;li&gt;家庭学習では、授業で扱った記述問題を翌日以降にもう一度自分で書き直し、&lt;br /&gt;
ビフォーアフターの答案を読み比べる。&lt;/li&gt;
&lt;/ul&gt;
&lt;p&gt;よくあるミスのパターンとして、&lt;/p&gt;
&lt;ul&gt;
&lt;li&gt;感想で終わってしまう。&lt;/li&gt;
&lt;li&gt;要素が一つしか書かれていない。&lt;/li&gt;
&lt;li&gt;主語が曖昧で、誰のことか分からない。&lt;/li&gt;
&lt;/ul&gt;
&lt;p class="mb-0"&gt;といったものがあります。オンライン授業ではこれらのパターンをその場で指摘し、&lt;br /&gt;
家庭では「自分でチェックする観点リスト」として活用すると、&lt;br /&gt;
記述の精度が安定していきます。&lt;/p&gt;
&lt;/div&gt;
&lt;/div&gt;
&lt;div class="card shadow-sm mb-4"&gt;
&lt;div class="card-body p-4"&gt;
&lt;h2 class="h4 mb-3 border-start ps-3" style="border-color: #006064;"&gt;家庭でできるフォローと役割分担&lt;/h2&gt;
&lt;p&gt;オンライン指導だけに任せきりにせず、ご家庭との役割分担をはっきりさせることで、&lt;br /&gt;
国語の伸びはさらに加速します。&lt;/p&gt;
&lt;div class="table-responsive mb-3"&gt;
&lt;table class="table table-bordered align-middle mb-0"&gt;
&lt;thead style="background-color: #e0f2f1;"&gt;
&lt;tr class="text-center"&gt;
&lt;th style="width: 35%;" scope="col"&gt;家庭で担いやすいこと&lt;/th&gt;
&lt;th style="width: 65%;" scope="col"&gt;具体例とポイント&lt;/th&gt;
&lt;/tr&gt;
&lt;/thead&gt;
&lt;tbody&gt;
&lt;tr&gt;
&lt;td class="fw-bold"&gt;語彙・漢字の習慣づけ&lt;/td&gt;
&lt;td&gt;一日十分程度の語彙帳音読や漢字ドリル、&lt;br /&gt;
四字熟語やことわざの親子クイズなど、&lt;br /&gt;
量が必要な部分を家庭学習で補う。&lt;/td&gt;
&lt;/tr&gt;
&lt;tr&gt;
&lt;td class="fw-bold"&gt;音読の継続&lt;/td&gt;
&lt;td&gt;模範的な記述や本文要約、解説の文章の音読を通じて、&lt;br /&gt;
日本語の文のリズムと論理のつながりを体に入れる。&lt;br /&gt;
オンライン授業で扱った文章の一部を音読素材にすると効果的。&lt;/td&gt;
&lt;/tr&gt;
&lt;tr&gt;
&lt;td class="fw-bold"&gt;過去問の管理&lt;/td&gt;
&lt;td&gt;学校名・年度・解いた日・復習状況を簡単な表で管理し、&lt;br /&gt;
オンライン授業側が次にどこを扱うか判断しやすくする。&lt;br /&gt;
「一度解いて終わり」を避ける仕組みになる。&lt;/td&gt;
&lt;/tr&gt;
&lt;tr&gt;
&lt;td class="fw-bold"&gt;やりすぎ防止のブレーキ役&lt;/td&gt;
&lt;td&gt;不安から問題量を増やしすぎないようにし、&lt;br /&gt;
読解と記述の新しい問題に挑戦するのは主にオンラインの時間、&lt;br /&gt;
家庭では復習と基礎の反復を中心にする線引きを意識する。&lt;/td&gt;
&lt;/tr&gt;
&lt;/tbody&gt;
&lt;/table&gt;
&lt;/div&gt;
&lt;p class="mt-3 mb-0"&gt;特に六年生では、「どれだけ多くの問題を解いたか」よりも、&lt;br /&gt;
オンライン国語の授業で扱った内容を家庭でどう定着させるかが重要になります。&lt;/p&gt;
&lt;/div&gt;
&lt;/div&gt;
&lt;div class="card shadow-sm mb-4"&gt;
&lt;div class="card-body p-4"&gt;
&lt;h2 class="h4 mb-3 border-start ps-3" style="border-color: #4a148c;"&gt;どんな子にオンライン国語が相性が良いか&lt;/h2&gt;
&lt;p&gt;オンライン国語の個別指導はすべてのお子さまに万能というわけではありませんが、&lt;br /&gt;
特に相性の良いタイプははっきりと存在します。&lt;/p&gt;
&lt;h3 class="h5 mt-2 mb-2"&gt;一対一の環境で力を発揮しやすい子&lt;/h3&gt;
&lt;ul&gt;
&lt;li&gt;集団塾では質問しづらく、分からない部分をそのままにしてしまう。&lt;/li&gt;
&lt;li&gt;大勢の前で当てられると緊張してしまい、普段の力が出にくい。&lt;/li&gt;
&lt;/ul&gt;
&lt;p&gt;こうしたお子さまにとって、画面越しとはいえ一対一でじっくり対話できるオンライン個別指導は、&lt;br /&gt;
大きな安心感につながります。&lt;/p&gt;
&lt;h3 class="h5 mt-3 mb-2"&gt;考える過程の可視化が必要な子&lt;/h3&gt;
&lt;ul&gt;
&lt;li&gt;テストの点数だけを見ると、何が悪いのか分からない。&lt;/li&gt;
&lt;li&gt;選択肢問題は比較的できるが、記述になると一気に点数が落ちる。&lt;/li&gt;
&lt;li&gt;模試ごとに国語の成績のブレが大きい。&lt;/li&gt;
&lt;/ul&gt;
&lt;p&gt;このタイプのお子さまは、解いている途中のノートや線の引き方、設問の読み方を見なければ、&lt;br /&gt;
本質的な原因にたどり着けません。&lt;br /&gt;
オンライン国語では手元カメラでその過程を共有できるため、思考のクセを短期間で把握しやすくなります。&lt;/p&gt;
&lt;h3 class="h5 mt-3 mb-2"&gt;漢字と語彙を家庭で進められる子&lt;/h3&gt;
&lt;p&gt;オンラインの一対一の時間は貴重ですから、&lt;br /&gt;
漢字の書き取りや語彙の暗記といった「時間をかければ伸びる部分」は家庭で進められると理想的です。&lt;/p&gt;
&lt;ul&gt;
&lt;li&gt;授業では語彙の使い分けや文脈での意味の確認に集中する。&lt;/li&gt;
&lt;li&gt;家庭では語彙帳を使った暗記やチェックテストを行う。&lt;/li&gt;
&lt;/ul&gt;
&lt;p&gt;記述力をさらに深めたい場合には、記述の考え方をまとめた専門記事を家庭でじっくり読み込むのも有効です。&lt;br /&gt;
記述指導の考え方を整理した&lt;br /&gt;
&lt;a href="https://dokkai-labo.tokyo/kijutsuryoku/" target="_blank" rel="noopener"&gt;&lt;br /&gt;
記述力講座&lt;br /&gt;
&lt;/a&gt;&lt;br /&gt;
などを併用し、オンライン授業と連動させることで理解が一層深まります。&lt;/p&gt;
&lt;h3 class="h5 mt-3 mb-2"&gt;集団塾で伸び悩んでいる子&lt;/h3&gt;
&lt;p&gt;集団塾のカリキュラムに沿って学習しているものの、&lt;/p&gt;
&lt;ul&gt;
&lt;li&gt;解説を聞いたその場では分かった気がする。&lt;/li&gt;
&lt;li&gt;次のテストで同じパターンの問題を再び間違えてしまう。&lt;/li&gt;
&lt;/ul&gt;
&lt;p class="mb-0"&gt;というお子さまにとって、オンライン国語専門塾の個別指導は、&lt;br /&gt;
集団塾の授業の穴を埋めるセカンドオピニオンとして機能します。&lt;br /&gt;
集団塾で使っているテキストや過去問を持ち込んで、&lt;br /&gt;
オンラインの場で「どこで思考が止まっているか」を一緒に確認できるのも大きな利点です。&lt;/p&gt;
&lt;/div&gt;
&lt;/div&gt;
&lt;div class="card shadow-sm mb-4 border-0" style="background: linear-gradient(135deg, #0d47a1, #1976d2); color: #fff;"&gt;
&lt;div class="card-body p-4"&gt;
&lt;h2 class="h5 mb-3"&gt;まとめ オンライン国語個別を軸に家庭学習を組み立てる&lt;/h2&gt;
&lt;p class="mb-2" style="font-size: 0.96rem;"&gt;国語のオンライン個別指導とうまく付き合うためには、&lt;br /&gt;
オンラインの授業を「説明を聞く時間」ではなく「思考を可視化し修正する時間」と位置づけ、&lt;br /&gt;
その前後を家庭学習で支えることが大切です。&lt;/p&gt;
&lt;p class="mb-3" style="font-size: 0.96rem;"&gt;語彙や漢字、音読、過去問管理など家庭に向いた領域はご家庭で、&lt;br /&gt;
本文処理や設問処理、記述の組み立てといった部分はオンライン国語の個別指導に任せることで、&lt;br /&gt;
中学受験に向けた学習全体が安定していきます。&lt;/p&gt;
&lt;div class="d-flex flex-wrap justify-content-between align-items-center"&gt;
&lt;p class="mb-3 mb-md-0" style="font-size: 0.96rem;"&gt;中学受験国語の読解力や記述力でお悩みの方は、&lt;br /&gt;
こうした役割分担を前提としたオンライン国語の個別指導コースとして、&lt;br /&gt;
&lt;a class="text-warning fw-bold" href="https://dokkai-labo.tokyo/kobetsuonline01/" target="_blank" rel="noopener"&gt;&lt;br /&gt;
オンライン国語 個別指導&lt;br /&gt;
&lt;/a&gt;&lt;br /&gt;
の活用もぜひ検討してみてください。&lt;/p&gt;
&lt;/div&gt;
&lt;/div&gt;
&lt;/div&gt;
&lt;/div&gt;
------</t>
  </si>
  <si>
    <t>https://dokkai-labo.tokyo/col_blog/online-kokugo/</t>
  </si>
  <si>
    <t>以下のページは不自然なワードを使用しています。
これらを適切に自然な言葉に置き換えて下さい。
なお、本文の装飾や構造は絶対に変えないでください。
【対象ページURL】
https://dokkai-labo.tokyo/col_blog/online-kokugo/
【検出された不自然ワード】
（検出なし）
【本文】
------
&lt;div class="container my-4"&gt;
&lt;p&gt;&lt;!-- Hero / 導入部分 --&gt;&lt;/p&gt;
&lt;div class="card shadow-sm mb-4 border-0" style="background: linear-gradient(135deg, #4a148c, #006064); color: #fff;"&gt;
&lt;div class="card-body p-4"&gt;
&lt;div class="d-flex flex-wrap justify-content-between align-items-center mb-2"&gt;&lt;span class="badge bg-warning text-dark mb-2" style="font-size: 0.8rem;"&gt;中学受験国語／オンライン個別指導&lt;/span&gt;&lt;br /&gt;
&lt;span class="badge bg-light text-dark mb-2" style="font-size: 0.75rem;"&gt;オンライン国語専門塾ガイド&lt;/span&gt;&lt;/div&gt;
&lt;h1 class="card-title mb-3" style="font-size: 1.9rem; line-height: 1.5;"&gt;&lt;/h1&gt;
&lt;p class="card-text mb-3" style="font-size: 0.98rem;"&gt;「オンライン国語で本当に読解力や記述が伸びるのか」「中学受験の国語だけは対面でないと不安」という声は少なくありません。&lt;br /&gt;
算数の計算演習や英語の暗記と違い、国語は頭の中で何を考えているかが見えにくく、オンラインだと余計に分かりにくそうに感じられるからです。&lt;/p&gt;
&lt;p class="card-text mb-0" style="font-size: 0.98rem;"&gt;しかし実際には、読解の線付けや根拠取り、設問との対応付け、記述答案の書き換えなど、国語で重要なプロセスはオンライン環境でも十分に再現できます。&lt;br /&gt;
むしろ画面共有と手元カメラを組み合わせることで、対面以上に思考の流れを細かく追える場面が多くあります。&lt;/p&gt;
&lt;/div&gt;
&lt;/div&gt;
&lt;p&gt;&lt;!-- 導入の補足メモ --&gt;&lt;/p&gt;
&lt;div class="row mb-4"&gt;
&lt;div class="col-md-8"&gt;
&lt;div class="alert alert-info mb-3"&gt;
&lt;p&gt;&lt;strong&gt;この記事で分かること&lt;/strong&gt;&lt;/p&gt;
&lt;ul class="mb-0 mt-2"&gt;
&lt;li&gt;中学受験国語がオンラインで伸びにくいと思われがちな理由&lt;/li&gt;
&lt;li&gt;オンライン国語専門塾・オンライン個別指導が効果を発揮する仕組み&lt;/li&gt;
&lt;li&gt;家庭でのフォローとオンライン指導の役割分担&lt;/li&gt;
&lt;li&gt;オンライン国語に向いているお子さまのタイプ&lt;/li&gt;
&lt;/ul&gt;
&lt;/div&gt;
&lt;/div&gt;
&lt;div class="col-md-4"&gt;
&lt;div class="card border-0 shadow-sm h-100"&gt;
&lt;div class="card-body p-3"&gt;
&lt;h2 class="h6 mb-2"&gt;まずは結論イメージ&lt;/h2&gt;
&lt;p class="mb-1" style="font-size: 0.9rem;"&gt;読解力や記述力は、答案の点数ではなく、&lt;/p&gt;
&lt;ul class="mb-0 ps-3" style="font-size: 0.9rem;"&gt;
&lt;li&gt;本文の読み方&lt;/li&gt;
&lt;li&gt;設問との対応の仕方&lt;/li&gt;
&lt;li&gt;記述の組み立て方&lt;/li&gt;
&lt;/ul&gt;
&lt;p class="mt-1 mb-0" style="font-size: 0.9rem;"&gt;といったプロセスをどれだけ可視化し修正できるかで決まります。&lt;br /&gt;
その意味で、オンライン環境は国語と相性の良い指導形態といえます。&lt;/p&gt;
&lt;/div&gt;
&lt;/div&gt;
&lt;/div&gt;
&lt;/div&gt;
&lt;p&gt;&lt;!-- 追加：オンライン／対面 比較（検索補完） --&gt;&lt;/p&gt;
&lt;div class="card shadow-sm mb-4"&gt;
&lt;div class="card-body p-4"&gt;
&lt;h2 class="h4 mb-3 border-start ps-3" style="border-color: #006064;"&gt;オンライン国語と対面指導の違い&lt;/h2&gt;
&lt;p class="mb-3"&gt;オンラインか対面かは好みではなく、「どこまで思考のプロセスを見て直せるか」で判断すると失敗しにくくなります。&lt;/p&gt;
&lt;div class="table-responsive"&gt;
&lt;table class="table table-bordered align-middle mb-0"&gt;
&lt;thead style="background: #e0f2f1;"&gt;
&lt;tr class="text-center"&gt;
&lt;th style="width: 22%;"&gt;比較項目&lt;/th&gt;
&lt;th style="width: 39%;"&gt;オンライン国語&lt;/th&gt;
&lt;th style="width: 39%;"&gt;対面指導&lt;/th&gt;
&lt;/tr&gt;
&lt;/thead&gt;
&lt;tbody&gt;
&lt;tr&gt;
&lt;td class="fw-bold"&gt;思考プロセスの可視化&lt;/td&gt;
&lt;td&gt;画面共有＋手元カメラで、線の引き方・設問処理の順番まで確認しやすい&lt;/td&gt;
&lt;td&gt;講師の観察に頼りやすく、紙面の動きが追いにくい場合がある&lt;/td&gt;
&lt;/tr&gt;
&lt;tr&gt;
&lt;td class="fw-bold"&gt;記述添削&lt;/td&gt;
&lt;td&gt;その場で書き換え・保存ができ、ビフォーアフターを復習に回しやすい&lt;/td&gt;
&lt;td&gt;口頭説明中心になりやすく、復習素材が残りにくいことがある&lt;/td&gt;
&lt;/tr&gt;
&lt;tr&gt;
&lt;td class="fw-bold"&gt;移動負担&lt;/td&gt;
&lt;td&gt;自宅で完結し、時間を読解と記述に回しやすい&lt;/td&gt;
&lt;td&gt;通塾が必要で、移動コストが積み上がる&lt;/td&gt;
&lt;/tr&gt;
&lt;tr&gt;
&lt;td class="fw-bold"&gt;向くタイプ&lt;/td&gt;
&lt;td&gt;一対一で整理したい／「どこでズレたか」を言語化したい&lt;/td&gt;
&lt;td&gt;場の空気で集中が上がる／対面の緊張感が必要&lt;/td&gt;
&lt;/tr&gt;
&lt;/tbody&gt;
&lt;/table&gt;
&lt;/div&gt;
&lt;/div&gt;
&lt;/div&gt;
&lt;p&gt;&lt;!-- 背景：なぜ悩みが生まれるのか --&gt;&lt;/p&gt;
&lt;div class="card shadow-sm mb-4"&gt;
&lt;div class="card-body p-4"&gt;
&lt;h2 class="h4 mb-3 border-start ps-3" style="border-color: #4a148c;"&gt;この悩みが起きる背景&lt;/h2&gt;
&lt;p&gt;中学受験の国語でつまずくお子さまには、いくつかよくあるパターンがあります。&lt;br /&gt;
多くの場合、それは国語のセンスがないというより、本文処理と設問処理の進め方がうまく組み立っていない状態です。&lt;/p&gt;
&lt;div class="table-responsive mb-3"&gt;
&lt;table class="table table-bordered table-hover align-middle mb-0"&gt;
&lt;thead style="background-color: #f3e5f5;"&gt;
&lt;tr class="text-center"&gt;
&lt;th style="width: 25%;" scope="col"&gt;つまずきパターン&lt;/th&gt;
&lt;th style="width: 45%;" scope="col"&gt;表面上の状態&lt;/th&gt;
&lt;th style="width: 30%;" scope="col"&gt;背景にある原因&lt;/th&gt;
&lt;/tr&gt;
&lt;/thead&gt;
&lt;tbody&gt;
&lt;tr&gt;
&lt;td class="fw-bold"&gt;本文を一気読み&lt;/td&gt;
&lt;td&gt;読み終えたつもりでも、どこに何が書いてあったか曖昧なまま設問に進む。&lt;/td&gt;
&lt;td&gt;段落ごとの要点整理の習慣がなく、情報の置き場所が決まっていない。&lt;/td&gt;
&lt;/tr&gt;
&lt;tr&gt;
&lt;td class="fw-bold"&gt;選択肢先読み&lt;/td&gt;
&lt;td&gt;本文ではなく選択肢の言い回しに引きずられ、根拠が薄いまま選んでしまう。&lt;/td&gt;
&lt;td&gt;本文と設問の往復が身についておらず、選択肢を本文と照合する意識が弱い。&lt;/td&gt;
&lt;/tr&gt;
&lt;tr&gt;
&lt;td class="fw-bold"&gt;感想記述&lt;/td&gt;
&lt;td&gt;本文の内容よりも、自分の感想や印象で記述を書いてしまう。&lt;/td&gt;
&lt;td&gt;材料の抜き出しと要素の並べ替えを経ずに、いきなり文章化している。&lt;/td&gt;
&lt;/tr&gt;
&lt;tr&gt;
&lt;td class="fw-bold"&gt;条件読み落とし&lt;/td&gt;
&lt;td&gt;理由を二つと指定されているのに一つしか書かないなど、条件を満たさない。&lt;/td&gt;
&lt;td&gt;設問文を分解する習慣がなく、「何をどのように」がまとまっていない。&lt;/td&gt;
&lt;/tr&gt;
&lt;/tbody&gt;
&lt;/table&gt;
&lt;/div&gt;
&lt;p class="mt-3"&gt;国語の読解・記述の処理は、大きく分けると次のような流れになります。&lt;/p&gt;
&lt;ol&gt;
&lt;li&gt;本文を段落ごとに整理する。&lt;/li&gt;
&lt;li&gt;キーワードや対比・言い換え・因果関係に印をつける。&lt;/li&gt;
&lt;li&gt;設問文を読み、聞かれている範囲と条件を特定する。&lt;/li&gt;
&lt;li&gt;本文から該当箇所の材料を拾う。&lt;/li&gt;
&lt;li&gt;選択肢を吟味する、または記述答案にまとめる。&lt;/li&gt;
&lt;/ol&gt;
&lt;p&gt;多くのお子さまは、このうちのどこかで処理が止まっています。&lt;br /&gt;
テスト結果や答案だけを見ても本当の原因は見えにくく、&lt;br /&gt;
問題を解いている途中のノートと口頭での説明を同時に見ることで、ようやく正確に把握できる領域です。&lt;/p&gt;
&lt;h3 class="h5 mt-4 mb-2"&gt;具体例で見る思考のズレ&lt;/h3&gt;
&lt;p&gt;例えば、小学五年生のお子さまのケースを考えてみます。&lt;/p&gt;
&lt;ul&gt;
&lt;li&gt;本文中の「しかし」「一方で」といった対比表現にはしっかり印がついている。&lt;/li&gt;
&lt;li&gt;設問には「なぜ〜と言えるのか。本文中の言葉を使って説明しなさい」とある。&lt;/li&gt;
&lt;li&gt;本文から、対応する文を二つ抜き出すこともできている。&lt;/li&gt;
&lt;/ul&gt;
&lt;p&gt;それにもかかわらず、記述答案は次のようになっていました。&lt;/p&gt;
&lt;div class="border rounded p-3 mb-3" style="background-color: #f9fbe7; font-size: 0.95rem;"&gt;主人公は最初はいやだと思っていたが、だんだん楽しくなってきたから。&lt;/div&gt;
&lt;p&gt;気持ちの流れとしては合っているものの、本文の言葉を使わず、設問の条件を守れていません。&lt;br /&gt;
紙の答案だけを見ると「惜しいな」で終わってしまいがちですが、解いている様子を見ると、&lt;/p&gt;
&lt;ul&gt;
&lt;li&gt;本文中で丸をつけた二つの文を、自分の言葉で言い換えてしまっている。&lt;/li&gt;
&lt;li&gt;その際に、設問の条件が頭から抜け落ちている。&lt;/li&gt;
&lt;/ul&gt;
&lt;p class="mb-0"&gt;という処理のズレがはっきり分かります。国語のつまずきの多くは、思考のプロセスがどこかでねじれていることで起きており、&lt;br /&gt;
そのねじれを可視化することが指導の出発点になります。&lt;/p&gt;
&lt;/div&gt;
&lt;/div&gt;
&lt;p&gt;&lt;!-- オンライン国語個別の強み --&gt;&lt;/p&gt;
&lt;div class="card shadow-sm mb-4"&gt;
&lt;div class="card-body p-4"&gt;
&lt;h2 class="h4 mb-3 border-start ps-3" style="border-color: #006064;"&gt;オンライン国語個別指導が効果を発揮する理由&lt;/h2&gt;
&lt;h3 class="h5 mb-2"&gt;手元カメラで思考のズレを即座に確認できる&lt;/h3&gt;
&lt;p&gt;オンライン国語専門塾やオンライン国語の個別指導では、画面共有で本文や設問を表示し、&lt;br /&gt;
手元カメラでノートや問題集の書き込みを映すスタイルが一般的です。&lt;br /&gt;
これにより、講師は次のようなポイントをリアルタイムで確認できます。&lt;/p&gt;
&lt;ul&gt;
&lt;li&gt;どのタイミングで本文に線を引いているか。&lt;/li&gt;
&lt;li&gt;設問を読みながら、どの言葉に印を付けているか。&lt;/li&gt;
&lt;li&gt;選択肢をチェックする順番。&lt;/li&gt;
&lt;li&gt;記述を書く際に、どの文を見ながらペンを動かしているか。&lt;/li&gt;
&lt;/ul&gt;
&lt;p&gt;オンラインでは画面上で拡大しながらゆっくり確認できるため、&lt;br /&gt;
今どこを見ているか、なぜそこに線を引いたのかを言語化させやすくなります。&lt;/p&gt;
&lt;h3 class="h5 mt-4 mb-2"&gt;本文と設問の往復動作を共有できる&lt;/h3&gt;
&lt;p&gt;読解力を鍛えるうえで重要なのが、本文と設問の往復の習慣化です。&lt;/p&gt;
&lt;ol&gt;
&lt;li&gt;設問を読む。&lt;/li&gt;
&lt;li&gt;本文に戻り、該当箇所に戻る。&lt;/li&gt;
&lt;li&gt;もう一度設問に戻って条件を確認する。&lt;/li&gt;
&lt;/ol&gt;
&lt;p&gt;オンラインでは、講師が画面に矢印やマーカーを使い、&lt;br /&gt;
「この設問のこの言葉に印をつけよう」「この段落のここをもう一度読もう」と視覚的に示せます。&lt;br /&gt;
どの順番で本文と設問を行き来すればよいかを目で見て学べるのは大きなメリットです。&lt;/p&gt;
&lt;h3 class="h5 mt-4 mb-2"&gt;記述答案の添削と書き換えをリアルタイムで行える&lt;/h3&gt;
&lt;p&gt;記述指導は、オンラインで特に力を発揮しやすい領域です。&lt;/p&gt;
&lt;ul&gt;
&lt;li&gt;オンラインホワイトボードにお子さまの記述答案を書き写す。&lt;/li&gt;
&lt;li&gt;講師が色を変えて、足りない要素や順番の改善案を書き込む。&lt;/li&gt;
&lt;li&gt;どの表現を残し、どこを本文の言葉に寄せるかを会話しながら書き換える。&lt;/li&gt;
&lt;/ul&gt;
&lt;p&gt;ビフォーアフターが一目で分かる形で残るため、復習にも向いています。&lt;br /&gt;
中学受験の国語専門塾としてオンライン指導を行う場合、毎回の授業でこの記述のビフォーアフターを蓄積することで、&lt;br /&gt;
記述の書き方が着実に定着していきます。&lt;/p&gt;
&lt;h3 class="h5 mt-4 mb-2"&gt;過去問の扱いと段階的な補強&lt;/h3&gt;
&lt;p&gt;六年生以降の過去問演習も、オンラインで次のように進めることができます。&lt;/p&gt;
&lt;ul&gt;
&lt;li&gt;事前に解いた過去問を共有してもらう。&lt;/li&gt;
&lt;li&gt;授業では、本文の読み方と設問処理を一問ずつ巻き戻して確認する。&lt;/li&gt;
&lt;li&gt;設問ごとに、できた理由・できなかった理由を言語化させる。&lt;/li&gt;
&lt;li&gt;同系統の問題を別校の過去問や市販問題からピックアップして補強する。&lt;/li&gt;
&lt;/ul&gt;
&lt;p&gt;過去問を点数チェックで終わらせず、思考の振り返りの素材として活用できるのがオンライン個別指導の強みです。&lt;/p&gt;
&lt;p&gt;&lt;!-- 中央CTA: オンライン国語 個別指導 --&gt;&lt;/p&gt;
&lt;div class="card mt-4 border-0 shadow-sm" style="background: linear-gradient(135deg, #e3f2fd, #e8eaf6);"&gt;
&lt;div class="card-body p-3 p-md-4"&gt;
&lt;div class="row align-items-center"&gt;
&lt;div class="col-md-8"&gt;
&lt;h3 class="h6 mb-2"&gt;中学受験国語をオンラインで見直したい方へ&lt;/h3&gt;
&lt;p class="mb-2" style="font-size: 0.95rem;"&gt;読解と記述を一体で鍛えたい場合は、オンライン国語の個別指導コースが有力な選択肢になります。&lt;br /&gt;
授業中のノートと画面共有をもとに、思考のプロセスから丁寧にまとめていく指導が可能です。&lt;/p&gt;
&lt;p class="mb-0" style="font-size: 0.95rem;"&gt;中学受験国語をオンラインで見直したい場合は、&lt;br /&gt;
&lt;a href="https://dokkai-labo.tokyo/kobetsuonline01/" target="_blank" rel="noopener"&gt;&lt;br /&gt;
オンライン国語 個別指導&lt;br /&gt;
&lt;/a&gt;&lt;br /&gt;
をぜひご確認ください。&lt;/p&gt;
&lt;/div&gt;
&lt;div class="col-md-4 text-md-end mt-3 mt-md-0"&gt;&lt;a class="btn btn-primary" href="https://dokkai-labo.tokyo/kobetsuonline01/" target="_blank" rel="noopener"&gt;&lt;br /&gt;
オンライン国語 個別指導を見る&lt;br /&gt;
&lt;/a&gt;&lt;/div&gt;
&lt;/div&gt;
&lt;/div&gt;
&lt;/div&gt;
&lt;/div&gt;
&lt;/div&gt;
&lt;p&gt;&lt;!-- 改善ステップ --&gt;&lt;/p&gt;
&lt;div class="card shadow-sm mb-4"&gt;
&lt;div class="card-body p-4"&gt;
&lt;h2 class="h4 mb-3 border-start ps-3" style="border-color: #283593;"&gt;改善方法の実践ステップ&lt;/h2&gt;
&lt;p&gt;ここからは、オンライン国語専門塾やオンライン個別指導で実際に行う内容をイメージしながら、&lt;br /&gt;
家庭でも意識できる改善ステップをまとめます。&lt;/p&gt;
&lt;h3 class="h5 mt-3 mb-2"&gt;ステップ1 本文処理の改善&lt;/h3&gt;
&lt;p&gt;まずは本文をどう処理するかをまとめることが土台になります。&lt;/p&gt;
&lt;ul&gt;
&lt;li&gt;段落を読み終えるごとに、一行で要点をメモする習慣をつける。&lt;/li&gt;
&lt;li&gt;「しかし」「一方で」「つまり」「そのため」などに印を付け、&lt;br /&gt;
どことどこが対比か、どの文が原因でどの文が結果かを説明させる。&lt;/li&gt;
&lt;li&gt;線やマークの意味を決めておき、人物心情には波線、筆者の主張には二重線など、&lt;br /&gt;
自分なりのルールで一貫して使う。&lt;/li&gt;
&lt;/ul&gt;
&lt;p&gt;オンライン国語の授業では、このマークの意味を毎回言語化させることで、&lt;br /&gt;
線を引く行為自体が思考整理のツールになっていきます。&lt;/p&gt;
&lt;h3 class="h5 mt-4 mb-2"&gt;ステップ2 設問処理の改善&lt;/h3&gt;
&lt;p&gt;設問文の読み方が曖昧なままだと、本文をどれだけ丁寧に読んでも点数には結びつきません。&lt;/p&gt;
&lt;ul&gt;
&lt;li&gt;設問文を「何を」「どこから」「どのように」に分解し、色ペンや記号で印をつける。&lt;/li&gt;
&lt;li&gt;正しいものを選ぶのか、不適切なものを選ぶのかを声に出して確認する。&lt;/li&gt;
&lt;li&gt;選択肢は、本文と一致している部分、膨らませすぎている部分、本文に書いていない部分に分けて吟味する。&lt;/li&gt;
&lt;/ul&gt;
&lt;p&gt;オンライン指導では、本文と選択肢を画面上に並べて表示し、&lt;br /&gt;
「この言葉は本文のどこにあるか」を一緒に確認できるため、&lt;br /&gt;
何となくで選んでしまう癖から抜け出しやすくなります。&lt;/p&gt;
&lt;h3 class="h5 mt-4 mb-2"&gt;ステップ3 記述改善&lt;/h3&gt;
&lt;p&gt;記述答案は、材料の抜き出し、要素の並べ替え、文章化の三段階でまとめます。&lt;/p&gt;
&lt;ul&gt;
&lt;li&gt;まずは本文から必要な材料を単語レベルでメモし、きれいな日本語にすることは後回しにする。&lt;/li&gt;
&lt;li&gt;材料を、きっかけ、心情の変化、結果としての行動といった論理的な順番に並べ替える。&lt;/li&gt;
&lt;li&gt;並べた要素を一文または二文にまとめ、講師の添削を受けたうえで、自分の手で書き直す。&lt;/li&gt;
&lt;/ul&gt;
&lt;p&gt;感想で終わってしまう答案や、要素が一つしか入っていない答案は、&lt;br /&gt;
設問の条件に立ち返りながら「何が足りないか」を本文に戻って確認することが重要です。&lt;/p&gt;
&lt;/div&gt;
&lt;/div&gt;
&lt;p&gt;&lt;!-- 家庭でのフォローと役割分担 --&gt;&lt;/p&gt;
&lt;div class="card shadow-sm mb-4"&gt;
&lt;div class="card-body p-4"&gt;
&lt;h2 class="h4 mb-3 border-start ps-3" style="border-color: #006064;"&gt;家庭でできるフォローと役割分担&lt;/h2&gt;
&lt;p&gt;オンライン指導だけに任せきりにせず、ご家庭との役割分担をはっきりさせることで、国語の伸びはさらに加速します。&lt;/p&gt;
&lt;div class="table-responsive mb-3"&gt;
&lt;table class="table table-bordered align-middle mb-0"&gt;
&lt;thead style="background-color: #e0f2f1;"&gt;
&lt;tr class="text-center"&gt;
&lt;th style="width: 35%;" scope="col"&gt;家庭で担いやすいこと&lt;/th&gt;
&lt;th style="width: 65%;" scope="col"&gt;具体例&lt;/th&gt;
&lt;/tr&gt;
&lt;/thead&gt;
&lt;tbody&gt;
&lt;tr&gt;
&lt;td class="fw-bold"&gt;語彙・漢字の習慣づけ&lt;/td&gt;
&lt;td&gt;毎日十分程度の語彙帳音読、四字熟語やことわざの親子クイズなど、&lt;br /&gt;
量の部分を家庭学習で補う。&lt;/td&gt;
&lt;/tr&gt;
&lt;tr&gt;
&lt;td class="fw-bold"&gt;音読の継続&lt;/td&gt;
&lt;td&gt;模範解答に近い記述や本文要約、解説文の音読を通じて、日本語の文のリズムと&lt;br /&gt;
論理のつながりを体に入れる。&lt;/td&gt;
&lt;/tr&gt;
&lt;tr&gt;
&lt;td class="fw-bold"&gt;過去問の管理&lt;/td&gt;
&lt;td&gt;学校名・年度・解いた日・復習状況を簡単な表で管理し、&lt;br /&gt;
オンライン授業側が次にどこを扱うか判断しやすくする。&lt;/td&gt;
&lt;/tr&gt;
&lt;tr&gt;
&lt;td class="fw-bold"&gt;やりすぎ防止のブレーキ役&lt;/td&gt;
&lt;td&gt;不安から問題量を増やしすぎないようにし、&lt;br /&gt;
読解と記述の質的な改善はオンライン指導に任せるといった線引きを意識する。&lt;/td&gt;
&lt;/tr&gt;
&lt;/tbody&gt;
&lt;/table&gt;
&lt;/div&gt;
&lt;p class="mt-3 mb-0"&gt;オンラインの個別指導では、対話や思考整理に時間を使いたいため、&lt;br /&gt;
語彙・漢字・音読・過去問管理は家庭でのフォローが大きな力になります。&lt;/p&gt;
&lt;/div&gt;
&lt;/div&gt;
&lt;p&gt;&lt;!-- どんな子に相性が良いか --&gt;&lt;/p&gt;
&lt;div class="card shadow-sm mb-4"&gt;
&lt;div class="card-body p-4"&gt;
&lt;h2 class="h4 mb-3 border-start ps-3" style="border-color: #4a148c;"&gt;どんな子にオンライン国語が相性が良いか&lt;/h2&gt;
&lt;p&gt;オンライン国語専門塾やオンライン個別指導は万能ではありませんが、相性の良いタイプははっきり存在します。&lt;/p&gt;
&lt;h3 class="h5 mt-2 mb-2"&gt;一対一の環境で力を発揮しやすい子&lt;/h3&gt;
&lt;ul&gt;
&lt;li&gt;集団塾では質問しづらく、分からないところをそのままにしてしまう。&lt;/li&gt;
&lt;li&gt;説明する力はあるが、大勢の前で当てられると緊張してしまう。&lt;/li&gt;
&lt;/ul&gt;
&lt;p&gt;一対一のオンライン国語指導では、画面越しであっても自分だけを見てくれている安心感があり、&lt;br /&gt;
思考を言葉にしやすくなります。&lt;/p&gt;
&lt;h3 class="h5 mt-3 mb-2"&gt;考える過程の可視化が必要な子&lt;/h3&gt;
&lt;ul&gt;
&lt;li&gt;テストの点数だけを見ると、何が悪いのか分かりにくい。&lt;/li&gt;
&lt;li&gt;正答率は悪くないのに、記述だけ極端に点が取れない。&lt;/li&gt;
&lt;li&gt;模試ごとに国語の成績のブレが大きい。&lt;/li&gt;
&lt;/ul&gt;
&lt;p&gt;こうしたケースでは、解いている途中のノートや書き込みを見なければ、本当の原因にたどり着けません。&lt;br /&gt;
オンライン国語では、手元カメラで常にノートを映しながら進めるため、&lt;br /&gt;
思考のクセを短期間で把握しやすくなります。&lt;/p&gt;
&lt;h3 class="h5 mt-3 mb-2"&gt;漢字・語彙を家庭で進められる子&lt;/h3&gt;
&lt;p&gt;オンライン授業では、対話や思考整理に時間を使いたいため、&lt;br /&gt;
漢字の書き取りや語彙の暗記を家庭である程度進められるタイプのお子さまと特に相性が良くなります。&lt;br /&gt;
授業では、語彙の使い分けや文脈での意味の確認といった応用に集中できます。&lt;/p&gt;
&lt;h3 class="h5 mt-3 mb-2"&gt;集団塾で伸び悩んでいる子&lt;/h3&gt;
&lt;p&gt;集団塾の解説を聞くと分かった気にはなるものの、次のテストで同じミスを繰り返してしまう。&lt;br /&gt;
国語だけクラス分けテストで安定しない。&lt;br /&gt;
こうしたお子さまにとって、オンライン国語専門塾は集団塾の弱点を補うセカンドオピニオンの役割を果たします。&lt;/p&gt;
&lt;p class="mb-0"&gt;特に記述力を集中的に鍛えたい場合は、&lt;br /&gt;
記述の考え方や答案のまとめ方を詳しく解説した専門記事を併用するのがおすすめです。&lt;br /&gt;
記述指導の考え方を整理した&lt;br /&gt;
&lt;a href="https://dokkai-labo.tokyo/kijutsuryoku/" target="_blank" rel="noopener"&gt;&lt;br /&gt;
記述力講座&lt;br /&gt;
&lt;/a&gt;&lt;br /&gt;
などの内容を参考にしながらオンライン授業を受けると、理解が一層深まります。&lt;/p&gt;
&lt;/div&gt;
&lt;/div&gt;
&lt;p&gt;&lt;!-- 追加：FAQ（検索補完）※まとめ直前 --&gt;&lt;/p&gt;
&lt;div class="card shadow-sm mb-4"&gt;
&lt;div class="card-body p-4"&gt;
&lt;h2 class="h4 mb-3 border-start ps-3" style="border-color: #283593;"&gt;オンライン国語専門塾に関するよくある質問&lt;/h2&gt;
&lt;h3 class="h6 mt-3"&gt;国語が苦手な子ほどオンラインは難しくありませんか&lt;/h3&gt;
&lt;p&gt;国語が苦手な原因が「センス」ではなく「進め方」にある場合、オンラインの方が改善しやすいケースがあります。画面共有と手元カメラで、線の引き方・設問処理の順番・記述の材料の拾い方を同時に確認できるため、つまずき位置を早期に特定できます。&lt;/p&gt;
&lt;h3 class="h6 mt-3"&gt;オンラインだと集中力が続かないのでは&lt;/h3&gt;
&lt;p&gt;一対一形式のオンライン国語では、講師が常に思考への問いかけを行うため、受け身になりにくい構造です。集団授業よりも集中できるお子さまも多く見られます。&lt;/p&gt;
&lt;h3 class="h6 mt-3"&gt;何年生からオンライン国語は効果がありますか&lt;/h3&gt;
&lt;p&gt;目安としては小学4年生後半以降が多く、本文を読みながら説明する力が育ち始めた段階で効果が出やすくなります。6年生では過去問演習との相性が特に高くなります。&lt;/p&gt;
&lt;h3 class="h6 mt-3"&gt;オンライン国語と対面指導の違いは何ですか&lt;/h3&gt;
&lt;p&gt;対面指導は空気感や関係づくりに強みがあります。一方、オンライン国語は本文・設問・ノートを同時に可視化できるため、読解や記述の思考過程を分解し、修正点を具体化することに強みがあります。&lt;/p&gt;
&lt;/div&gt;
&lt;/div&gt;
&lt;p&gt;&lt;!-- まとめ ＋ 最終CTA --&gt;&lt;/p&gt;
&lt;div class="card shadow-sm mb-4 border-0" style="background: linear-gradient(135deg, #0d47a1, #1976d2); color: #fff;"&gt;
&lt;div class="card-body p-4"&gt;
&lt;h2 class="h5 mb-3"&gt;まとめ オンライン国語専門塾は「思考の可視化」を通じて記述と読解を伸ばす&lt;/h2&gt;
&lt;p class="mb-2" style="font-size: 0.96rem;"&gt;オンライン国語専門塾やオンライン個別指導でも、中学受験の国語は十分に伸ばせます。&lt;br /&gt;
その鍵は、本文処理・設問処理・記述の三つのプロセスを丁寧に可視化し、&lt;br /&gt;
お子さま一人ひとりの思考のズレをその場で修正していくことにあります。&lt;/p&gt;
&lt;p class="mb-3" style="font-size: 0.96rem;"&gt;ご家庭では語彙・漢字・音読・過去問管理をサポートしつつ、読解と記述の質的な改善をオンライン指導に任せることで、&lt;br /&gt;
時間と労力を有効に使うことができます。&lt;/p&gt;
&lt;div class="d-flex flex-wrap justify-content-between align-items-center"&gt;
&lt;p class="mb-3 mb-md-0" style="font-size: 0.96rem;"&gt;中学受験国語の読解や記述でお悩みの方は、&lt;br /&gt;
読解と記述を一体でまとめる&lt;br /&gt;
&lt;a class="text-warning fw-bold" href="https://dokkai-labo.tokyo/kobetsuonline01/" target="_blank" rel="noopener"&gt;&lt;br /&gt;
オンライン国語 個別指導&lt;br /&gt;
&lt;/a&gt;&lt;br /&gt;
の活用もぜひ検討してみてください。&lt;/p&gt;
&lt;/div&gt;
&lt;/div&gt;
&lt;/div&gt;
&lt;/div&gt;
&lt;div class="container my-4"&gt;
&lt;p&gt;&lt;!-- Hero / 導入部分 --&gt;&lt;/p&gt;
&lt;div class="card shadow-sm mb-4 border-0" style="background: linear-gradient(135deg, #4a148c, #006064); color: #fff;"&gt;
&lt;div class="card-body p-4"&gt;
&lt;div class="d-flex flex-wrap justify-content-between align-items-center mb-2"&gt;&lt;span class="badge bg-warning text-dark mb-2" style="font-size: 0.8rem;"&gt;中学受験国語／オンライン個別指導&lt;/span&gt;&lt;br /&gt;
&lt;span class="badge bg-light text-dark mb-2" style="font-size: 0.75rem;"&gt;オンライン国語専門塾ガイド&lt;/span&gt;&lt;/div&gt;
&lt;h1 class="card-title mb-3" style="font-size: 1.9rem; line-height: 1.5;"&gt;&lt;/h1&gt;
&lt;p class="card-text mb-3" style="font-size: 0.98rem;"&gt;「オンライン国語で本当に読解力や記述が伸びるのか」「中学受験の国語だけは対面でないと不安」という声は少なくありません。&lt;br /&gt;
算数の計算演習や英語の暗記と違い、国語は頭の中で何を考えているかが見えにくく、オンラインだと余計に分かりにくそうに感じられるからです。&lt;/p&gt;
&lt;p class="card-text mb-0" style="font-size: 0.98rem;"&gt;しかし実際には、読解の線付けや根拠取り、設問との対応付け、記述答案の書き換えなど、国語で重要なプロセスはオンライン環境でも十分に再現できます。&lt;br /&gt;
むしろ画面共有と手元カメラを組み合わせることで、対面以上に思考の流れを細かく追える場面が多くあります。&lt;/p&gt;
&lt;/div&gt;
&lt;/div&gt;
&lt;p&gt;&lt;!-- 導入の補足メモ --&gt;&lt;/p&gt;
&lt;div class="row mb-4"&gt;
&lt;div class="col-md-8"&gt;
&lt;div class="alert alert-info mb-3"&gt;
&lt;p&gt;&lt;strong&gt;この記事で分かること&lt;/strong&gt;&lt;/p&gt;
&lt;ul class="mb-0 mt-2"&gt;
&lt;li&gt;中学受験国語がオンラインで伸びにくいと思われがちな理由&lt;/li&gt;
&lt;li&gt;オンライン国語専門塾・オンライン個別指導が効果を発揮する仕組み&lt;/li&gt;
&lt;li&gt;家庭でのフォローとオンライン指導の役割分担&lt;/li&gt;
&lt;li&gt;オンライン国語に向いているお子さまのタイプ&lt;/li&gt;
&lt;/ul&gt;
&lt;/div&gt;
&lt;/div&gt;
&lt;div class="col-md-4"&gt;
&lt;div class="card border-0 shadow-sm h-100"&gt;
&lt;div class="card-body p-3"&gt;
&lt;h2 class="h6 mb-2"&gt;まずは結論イメージ&lt;/h2&gt;
&lt;p class="mb-1" style="font-size: 0.9rem;"&gt;読解力や記述力は、答案の点数ではなく、&lt;/p&gt;
&lt;ul class="mb-0 ps-3" style="font-size: 0.9rem;"&gt;
&lt;li&gt;本文の読み方&lt;/li&gt;
&lt;li&gt;設問との対応の仕方&lt;/li&gt;
&lt;li&gt;記述の組み立て方&lt;/li&gt;
&lt;/ul&gt;
&lt;p class="mt-1 mb-0" style="font-size: 0.9rem;"&gt;といったプロセスをどれだけ可視化し修正できるかで決まります。&lt;br /&gt;
その意味で、オンライン環境は国語と相性の良い指導形態といえます。&lt;/p&gt;
&lt;/div&gt;
&lt;/div&gt;
&lt;/div&gt;
&lt;/div&gt;
&lt;p&gt;&lt;!-- 追加：オンライン／対面 比較（検索補完） --&gt;&lt;/p&gt;
&lt;div class="card shadow-sm mb-4"&gt;
&lt;div class="card-body p-4"&gt;
&lt;h2 class="h4 mb-3 border-start ps-3" style="border-color: #006064;"&gt;オンライン国語と対面指導の違い&lt;/h2&gt;
&lt;p class="mb-3"&gt;オンラインか対面かは好みではなく、「どこまで思考のプロセスを見て直せるか」で判断すると失敗しにくくなります。&lt;/p&gt;
&lt;div class="table-responsive"&gt;
&lt;table class="table table-bordered align-middle mb-0"&gt;
&lt;thead style="background: #e0f2f1;"&gt;
&lt;tr class="text-center"&gt;
&lt;th style="width: 22%;"&gt;比較項目&lt;/th&gt;
&lt;th style="width: 39%;"&gt;オンライン国語&lt;/th&gt;
&lt;th style="width: 39%;"&gt;対面指導&lt;/th&gt;
&lt;/tr&gt;
&lt;/thead&gt;
&lt;tbody&gt;
&lt;tr&gt;
&lt;td class="fw-bold"&gt;思考プロセスの可視化&lt;/td&gt;
&lt;td&gt;画面共有＋手元カメラで、線の引き方・設問処理の順番まで確認しやすい&lt;/td&gt;
&lt;td&gt;講師の観察に頼りやすく、紙面の動きが追いにくい場合がある&lt;/td&gt;
&lt;/tr&gt;
&lt;tr&gt;
&lt;td class="fw-bold"&gt;記述添削&lt;/td&gt;
&lt;td&gt;その場で書き換え・保存ができ、ビフォーアフターを復習に回しやすい&lt;/td&gt;
&lt;td&gt;口頭説明中心になりやすく、復習素材が残りにくいことがある&lt;/td&gt;
&lt;/tr&gt;
&lt;tr&gt;
&lt;td class="fw-bold"&gt;移動負担&lt;/td&gt;
&lt;td&gt;自宅で完結し、時間を読解と記述に回しやすい&lt;/td&gt;
&lt;td&gt;通塾が必要で、移動コストが積み上がる&lt;/td&gt;
&lt;/tr&gt;
&lt;tr&gt;
&lt;td class="fw-bold"&gt;向くタイプ&lt;/td&gt;
&lt;td&gt;一対一で整理したい／「どこでズレたか」を言語化したい&lt;/td&gt;
&lt;td&gt;場の空気で集中が上がる／対面の緊張感が必要&lt;/td&gt;
&lt;/tr&gt;
&lt;/tbody&gt;
&lt;/table&gt;
&lt;/div&gt;
&lt;/div&gt;
&lt;/div&gt;
&lt;p&gt;&lt;!-- 背景：なぜ悩みが生まれるのか --&gt;&lt;/p&gt;
&lt;div class="card shadow-sm mb-4"&gt;
&lt;div class="card-body p-4"&gt;
&lt;h2 class="h4 mb-3 border-start ps-3" style="border-color: #4a148c;"&gt;この悩みが起きる背景&lt;/h2&gt;
&lt;p&gt;中学受験の国語でつまずくお子さまには、いくつかよくあるパターンがあります。&lt;br /&gt;
多くの場合、それは国語のセンスがないというより、本文処理と設問処理の進め方がうまく組み立っていない状態です。&lt;/p&gt;
&lt;div class="table-responsive mb-3"&gt;
&lt;table class="table table-bordered table-hover align-middle mb-0"&gt;
&lt;thead style="background-color: #f3e5f5;"&gt;
&lt;tr class="text-center"&gt;
&lt;th style="width: 25%;" scope="col"&gt;つまずきパターン&lt;/th&gt;
&lt;th style="width: 45%;" scope="col"&gt;表面上の状態&lt;/th&gt;
&lt;th style="width: 30%;" scope="col"&gt;背景にある原因&lt;/th&gt;
&lt;/tr&gt;
&lt;/thead&gt;
&lt;tbody&gt;
&lt;tr&gt;
&lt;td class="fw-bold"&gt;本文を一気読み&lt;/td&gt;
&lt;td&gt;読み終えたつもりでも、どこに何が書いてあったか曖昧なまま設問に進む。&lt;/td&gt;
&lt;td&gt;段落ごとの要点整理の習慣がなく、情報の置き場所が決まっていない。&lt;/td&gt;
&lt;/tr&gt;
&lt;tr&gt;
&lt;td class="fw-bold"&gt;選択肢先読み&lt;/td&gt;
&lt;td&gt;本文ではなく選択肢の言い回しに引きずられ、根拠が薄いまま選んでしまう。&lt;/td&gt;
&lt;td&gt;本文と設問の往復が身についておらず、選択肢を本文と照合する意識が弱い。&lt;/td&gt;
&lt;/tr&gt;
&lt;tr&gt;
&lt;td class="fw-bold"&gt;感想記述&lt;/td&gt;
&lt;td&gt;本文の内容よりも、自分の感想や印象で記述を書いてしまう。&lt;/td&gt;
&lt;td&gt;材料の抜き出しと要素の並べ替えを経ずに、いきなり文章化している。&lt;/td&gt;
&lt;/tr&gt;
&lt;tr&gt;
&lt;td class="fw-bold"&gt;条件読み落とし&lt;/td&gt;
&lt;td&gt;理由を二つと指定されているのに一つしか書かないなど、条件を満たさない。&lt;/td&gt;
&lt;td&gt;設問文を分解する習慣がなく、「何をどのように」がまとまっていない。&lt;/td&gt;
&lt;/tr&gt;
&lt;/tbody&gt;
&lt;/table&gt;
&lt;/div&gt;
&lt;p class="mt-3"&gt;国語の読解・記述の処理は、大きく分けると次のような流れになります。&lt;/p&gt;
&lt;ol&gt;
&lt;li&gt;本文を段落ごとに整理する。&lt;/li&gt;
&lt;li&gt;キーワードや対比・言い換え・因果関係に印をつける。&lt;/li&gt;
&lt;li&gt;設問文を読み、聞かれている範囲と条件を特定する。&lt;/li&gt;
&lt;li&gt;本文から該当箇所の材料を拾う。&lt;/li&gt;
&lt;li&gt;選択肢を吟味する、または記述答案にまとめる。&lt;/li&gt;
&lt;/ol&gt;
&lt;p&gt;多くのお子さまは、このうちのどこかで処理が止まっています。&lt;br /&gt;
テスト結果や答案だけを見ても本当の原因は見えにくく、&lt;br /&gt;
問題を解いている途中のノートと口頭での説明を同時に見ることで、ようやく正確に把握できる領域です。&lt;/p&gt;
&lt;h3 class="h5 mt-4 mb-2"&gt;具体例で見る思考のズレ&lt;/h3&gt;
&lt;p&gt;例えば、小学五年生のお子さまのケースを考えてみます。&lt;/p&gt;
&lt;ul&gt;
&lt;li&gt;本文中の「しかし」「一方で」といった対比表現にはしっかり印がついている。&lt;/li&gt;
&lt;li&gt;設問には「なぜ〜と言えるのか。本文中の言葉を使って説明しなさい」とある。&lt;/li&gt;
&lt;li&gt;本文から、対応する文を二つ抜き出すこともできている。&lt;/li&gt;
&lt;/ul&gt;
&lt;p&gt;それにもかかわらず、記述答案は次のようになっていました。&lt;/p&gt;
&lt;div class="border rounded p-3 mb-3" style="background-color: #f9fbe7; font-size: 0.95rem;"&gt;主人公は最初はいやだと思っていたが、だんだん楽しくなってきたから。&lt;/div&gt;
&lt;p&gt;気持ちの流れとしては合っているものの、本文の言葉を使わず、設問の条件を守れていません。&lt;br /&gt;
紙の答案だけを見ると「惜しいな」で終わってしまいがちですが、解いている様子を見ると、&lt;/p&gt;
&lt;ul&gt;
&lt;li&gt;本文中で丸をつけた二つの文を、自分の言葉で言い換えてしまっている。&lt;/li&gt;
&lt;li&gt;その際に、設問の条件が頭から抜け落ちている。&lt;/li&gt;
&lt;/ul&gt;
&lt;p class="mb-0"&gt;という処理のズレがはっきり分かります。国語のつまずきの多くは、思考のプロセスがどこかでねじれていることで起きており、&lt;br /&gt;
そのねじれを可視化することが指導の出発点になります。&lt;/p&gt;
&lt;/div&gt;
&lt;/div&gt;
&lt;p&gt;&lt;!-- オンライン国語個別の強み --&gt;&lt;/p&gt;
&lt;div class="card shadow-sm mb-4"&gt;
&lt;div class="card-body p-4"&gt;
&lt;h2 class="h4 mb-3 border-start ps-3" style="border-color: #006064;"&gt;オンライン国語個別指導が効果を発揮する理由&lt;/h2&gt;
&lt;h3 class="h5 mb-2"&gt;手元カメラで思考のズレを即座に確認できる&lt;/h3&gt;
&lt;p&gt;オンライン国語専門塾やオンライン国語の個別指導では、画面共有で本文や設問を表示し、&lt;br /&gt;
手元カメラでノートや問題集の書き込みを映すスタイルが一般的です。&lt;br /&gt;
これにより、講師は次のようなポイントをリアルタイムで確認できます。&lt;/p&gt;
&lt;ul&gt;
&lt;li&gt;どのタイミングで本文に線を引いているか。&lt;/li&gt;
&lt;li&gt;設問を読みながら、どの言葉に印を付けているか。&lt;/li&gt;
&lt;li&gt;選択肢をチェックする順番。&lt;/li&gt;
&lt;li&gt;記述を書く際に、どの文を見ながらペンを動かしているか。&lt;/li&gt;
&lt;/ul&gt;
&lt;p&gt;オンラインでは画面上で拡大しながらゆっくり確認できるため、&lt;br /&gt;
今どこを見ているか、なぜそこに線を引いたのかを言語化させやすくなります。&lt;/p&gt;
&lt;h3 class="h5 mt-4 mb-2"&gt;本文と設問の往復動作を共有できる&lt;/h3&gt;
&lt;p&gt;読解力を鍛えるうえで重要なのが、本文と設問の往復の習慣化です。&lt;/p&gt;
&lt;ol&gt;
&lt;li&gt;設問を読む。&lt;/li&gt;
&lt;li&gt;本文に戻り、該当箇所に戻る。&lt;/li&gt;
&lt;li&gt;もう一度設問に戻って条件を確認する。&lt;/li&gt;
&lt;/ol&gt;
&lt;p&gt;オンラインでは、講師が画面に矢印やマーカーを使い、&lt;br /&gt;
「この設問のこの言葉に印をつけよう」「この段落のここをもう一度読もう」と視覚的に示せます。&lt;br /&gt;
どの順番で本文と設問を行き来すればよいかを目で見て学べるのは大きなメリットです。&lt;/p&gt;
&lt;h3 class="h5 mt-4 mb-2"&gt;記述答案の添削と書き換えをリアルタイムで行える&lt;/h3&gt;
&lt;p&gt;記述指導は、オンラインで特に力を発揮しやすい領域です。&lt;/p&gt;
&lt;ul&gt;
&lt;li&gt;オンラインホワイトボードにお子さまの記述答案を書き写す。&lt;/li&gt;
&lt;li&gt;講師が色を変えて、足りない要素や順番の改善案を書き込む。&lt;/li&gt;
&lt;li&gt;どの表現を残し、どこを本文の言葉に寄せるかを会話しながら書き換える。&lt;/li&gt;
&lt;/ul&gt;
&lt;p&gt;ビフォーアフターが一目で分かる形で残るため、復習にも向いています。&lt;br /&gt;
中学受験の国語専門塾としてオンライン指導を行う場合、毎回の授業でこの記述のビフォーアフターを蓄積することで、&lt;br /&gt;
記述の書き方が着実に定着していきます。&lt;/p&gt;
&lt;h3 class="h5 mt-4 mb-2"&gt;過去問の扱いと段階的な補強&lt;/h3&gt;
&lt;p&gt;六年生以降の過去問演習も、オンラインで次のように進めることができます。&lt;/p&gt;
&lt;ul&gt;
&lt;li&gt;事前に解いた過去問を共有してもらう。&lt;/li&gt;
&lt;li&gt;授業では、本文の読み方と設問処理を一問ずつ巻き戻して確認する。&lt;/li&gt;
&lt;li&gt;設問ごとに、できた理由・できなかった理由を言語化させる。&lt;/li&gt;
&lt;li&gt;同系統の問題を別校の過去問や市販問題からピックアップして補強する。&lt;/li&gt;
&lt;/ul&gt;
&lt;p&gt;過去問を点数チェックで終わらせず、思考の振り返りの素材として活用できるのがオンライン個別指導の強みです。&lt;/p&gt;
&lt;p&gt;&lt;!-- 中央CTA: オンライン国語 個別指導 --&gt;&lt;/p&gt;
&lt;div class="card mt-4 border-0 shadow-sm" style="background: linear-gradient(135deg, #e3f2fd, #e8eaf6);"&gt;
&lt;div class="card-body p-3 p-md-4"&gt;
&lt;div class="row align-items-center"&gt;
&lt;div class="col-md-8"&gt;
&lt;h3 class="h6 mb-2"&gt;中学受験国語をオンラインで見直したい方へ&lt;/h3&gt;
&lt;p class="mb-2" style="font-size: 0.95rem;"&gt;読解と記述を一体で鍛えたい場合は、オンライン国語の個別指導コースが有力な選択肢になります。&lt;br /&gt;
授業中のノートと画面共有をもとに、思考のプロセスから丁寧にまとめていく指導が可能です。&lt;/p&gt;
&lt;p class="mb-0" style="font-size: 0.95rem;"&gt;中学受験国語をオンラインで見直したい場合は、&lt;br /&gt;
&lt;a href="https://dokkai-labo.tokyo/kobetsuonline01/" target="_blank" rel="noopener"&gt;&lt;br /&gt;
オンライン国語 個別指導&lt;br /&gt;
&lt;/a&gt;&lt;br /&gt;
をぜひご確認ください。&lt;/p&gt;
&lt;/div&gt;
&lt;div class="col-md-4 text-md-end mt-3 mt-md-0"&gt;&lt;a class="btn btn-primary" href="https://dokkai-labo.tokyo/kobetsuonline01/" target="_blank" rel="noopener"&gt;&lt;br /&gt;
オンライン国語 個別指導を見る&lt;br /&gt;
&lt;/a&gt;&lt;/div&gt;
&lt;/div&gt;
&lt;/div&gt;
&lt;/div&gt;
&lt;/div&gt;
&lt;/div&gt;
&lt;p&gt;&lt;!-- 改善ステップ --&gt;&lt;/p&gt;
&lt;div class="card shadow-sm mb-4"&gt;
&lt;div class="card-body p-4"&gt;
&lt;h2 class="h4 mb-3 border-start ps-3" style="border-color: #283593;"&gt;改善方法の実践ステップ&lt;/h2&gt;
&lt;p&gt;ここからは、オンライン国語専門塾やオンライン個別指導で実際に行う内容をイメージしながら、&lt;br /&gt;
家庭でも意識できる改善ステップをまとめます。&lt;/p&gt;
&lt;h3 class="h5 mt-3 mb-2"&gt;ステップ1 本文処理の改善&lt;/h3&gt;
&lt;p&gt;まずは本文をどう処理するかをまとめることが土台になります。&lt;/p&gt;
&lt;ul&gt;
&lt;li&gt;段落を読み終えるごとに、一行で要点をメモする習慣をつける。&lt;/li&gt;
&lt;li&gt;「しかし」「一方で」「つまり」「そのため」などに印を付け、&lt;br /&gt;
どことどこが対比か、どの文が原因でどの文が結果かを説明させる。&lt;/li&gt;
&lt;li&gt;線やマークの意味を決めておき、人物心情には波線、筆者の主張には二重線など、&lt;br /&gt;
自分なりのルールで一貫して使う。&lt;/li&gt;
&lt;/ul&gt;
&lt;p&gt;オンライン国語の授業では、このマークの意味を毎回言語化させることで、&lt;br /&gt;
線を引く行為自体が思考整理のツールになっていきます。&lt;/p&gt;
&lt;h3 class="h5 mt-4 mb-2"&gt;ステップ2 設問処理の改善&lt;/h3&gt;
&lt;p&gt;設問文の読み方が曖昧なままだと、本文をどれだけ丁寧に読んでも点数には結びつきません。&lt;/p&gt;
&lt;ul&gt;
&lt;li&gt;設問文を「何を」「どこから」「どのように」に分解し、色ペンや記号で印をつける。&lt;/li&gt;
&lt;li&gt;正しいものを選ぶのか、不適切なものを選ぶのかを声に出して確認する。&lt;/li&gt;
&lt;li&gt;選択肢は、本文と一致している部分、膨らませすぎている部分、本文に書いていない部分に分けて吟味する。&lt;/li&gt;
&lt;/ul&gt;
&lt;p&gt;オンライン指導では、本文と選択肢を画面上に並べて表示し、&lt;br /&gt;
「この言葉は本文のどこにあるか」を一緒に確認できるため、&lt;br /&gt;
何となくで選んでしまう癖から抜け出しやすくなります。&lt;/p&gt;
&lt;h3 class="h5 mt-4 mb-2"&gt;ステップ3 記述改善&lt;/h3&gt;
&lt;p&gt;記述答案は、材料の抜き出し、要素の並べ替え、文章化の三段階でまとめます。&lt;/p&gt;
&lt;ul&gt;
&lt;li&gt;まずは本文から必要な材料を単語レベルでメモし、きれいな日本語にすることは後回しにする。&lt;/li&gt;
&lt;li&gt;材料を、きっかけ、心情の変化、結果としての行動といった論理的な順番に並べ替える。&lt;/li&gt;
&lt;li&gt;並べた要素を一文または二文にまとめ、講師の添削を受けたうえで、自分の手で書き直す。&lt;/li&gt;
&lt;/ul&gt;
&lt;p&gt;感想で終わってしまう答案や、要素が一つしか入っていない答案は、&lt;br /&gt;
設問の条件に立ち返りながら「何が足りないか」を本文に戻って確認することが重要です。&lt;/p&gt;
&lt;/div&gt;
&lt;/div&gt;
&lt;p&gt;&lt;!-- 家庭でのフォローと役割分担 --&gt;&lt;/p&gt;
&lt;div class="card shadow-sm mb-4"&gt;
&lt;div class="card-body p-4"&gt;
&lt;h2 class="h4 mb-3 border-start ps-3" style="border-color: #006064;"&gt;家庭でできるフォローと役割分担&lt;/h2&gt;
&lt;p&gt;オンライン指導だけに任せきりにせず、ご家庭との役割分担をはっきりさせることで、国語の伸びはさらに加速します。&lt;/p&gt;
&lt;div class="table-responsive mb-3"&gt;
&lt;table class="table table-bordered align-middle mb-0"&gt;
&lt;thead style="background-color: #e0f2f1;"&gt;
&lt;tr class="text-center"&gt;
&lt;th style="width: 35%;" scope="col"&gt;家庭で担いやすいこと&lt;/th&gt;
&lt;th style="width: 65%;" scope="col"&gt;具体例&lt;/th&gt;
&lt;/tr&gt;
&lt;/thead&gt;
&lt;tbody&gt;
&lt;tr&gt;
&lt;td class="fw-bold"&gt;語彙・漢字の習慣づけ&lt;/td&gt;
&lt;td&gt;毎日十分程度の語彙帳音読、四字熟語やことわざの親子クイズなど、&lt;br /&gt;
量の部分を家庭学習で補う。&lt;/td&gt;
&lt;/tr&gt;
&lt;tr&gt;
&lt;td class="fw-bold"&gt;音読の継続&lt;/td&gt;
&lt;td&gt;模範解答に近い記述や本文要約、解説文の音読を通じて、日本語の文のリズムと&lt;br /&gt;
論理のつながりを体に入れる。&lt;/td&gt;
&lt;/tr&gt;
&lt;tr&gt;
&lt;td class="fw-bold"&gt;過去問の管理&lt;/td&gt;
&lt;td&gt;学校名・年度・解いた日・復習状況を簡単な表で管理し、&lt;br /&gt;
オンライン授業側が次にどこを扱うか判断しやすくする。&lt;/td&gt;
&lt;/tr&gt;
&lt;tr&gt;
&lt;td class="fw-bold"&gt;やりすぎ防止のブレーキ役&lt;/td&gt;
&lt;td&gt;不安から問題量を増やしすぎないようにし、&lt;br /&gt;
読解と記述の質的な改善はオンライン指導に任せるといった線引きを意識する。&lt;/td&gt;
&lt;/tr&gt;
&lt;/tbody&gt;
&lt;/table&gt;
&lt;/div&gt;
&lt;p class="mt-3 mb-0"&gt;オンラインの個別指導では、対話や思考整理に時間を使いたいため、&lt;br /&gt;
語彙・漢字・音読・過去問管理は家庭でのフォローが大きな力になります。&lt;/p&gt;
&lt;/div&gt;
&lt;/div&gt;
&lt;p&gt;&lt;!-- どんな子に相性が良いか --&gt;&lt;/p&gt;
&lt;div class="card shadow-sm mb-4"&gt;
&lt;div class="card-body p-4"&gt;
&lt;h2 class="h4 mb-3 border-start ps-3" style="border-color: #4a148c;"&gt;どんな子にオンライン国語が相性が良いか&lt;/h2&gt;
&lt;p&gt;オンライン国語専門塾やオンライン個別指導は万能ではありませんが、相性の良いタイプははっきり存在します。&lt;/p&gt;
&lt;h3 class="h5 mt-2 mb-2"&gt;一対一の環境で力を発揮しやすい子&lt;/h3&gt;
&lt;ul&gt;
&lt;li&gt;集団塾では質問しづらく、分からないところをそのままにしてしまう。&lt;/li&gt;
&lt;li&gt;説明する力はあるが、大勢の前で当てられると緊張してしまう。&lt;/li&gt;
&lt;/ul&gt;
&lt;p&gt;一対一のオンライン国語指導では、画面越しであっても自分だけを見てくれている安心感があり、&lt;br /&gt;
思考を言葉にしやすくなります。&lt;/p&gt;
&lt;h3 class="h5 mt-3 mb-2"&gt;考える過程の可視化が必要な子&lt;/h3&gt;
&lt;ul&gt;
&lt;li&gt;テストの点数だけを見ると、何が悪いのか分かりにくい。&lt;/li&gt;
&lt;li&gt;正答率は悪くないのに、記述だけ極端に点が取れない。&lt;/li&gt;
&lt;li&gt;模試ごとに国語の成績のブレが大きい。&lt;/li&gt;
&lt;/ul&gt;
&lt;p&gt;こうしたケースでは、解いている途中のノートや書き込みを見なければ、本当の原因にたどり着けません。&lt;br /&gt;
オンライン国語では、手元カメラで常にノートを映しながら進めるため、&lt;br /&gt;
思考のクセを短期間で把握しやすくなります。&lt;/p&gt;
&lt;h3 class="h5 mt-3 mb-2"&gt;漢字・語彙を家庭で進められる子&lt;/h3&gt;
&lt;p&gt;オンライン授業では、対話や思考整理に時間を使いたいため、&lt;br /&gt;
漢字の書き取りや語彙の暗記を家庭である程度進められるタイプのお子さまと特に相性が良くなります。&lt;br /&gt;
授業では、語彙の使い分けや文脈での意味の確認といった応用に集中できます。&lt;/p&gt;
&lt;h3 class="h5 mt-3 mb-2"&gt;集団塾で伸び悩んでいる子&lt;/h3&gt;
&lt;p&gt;集団塾の解説を聞くと分かった気にはなるものの、次のテストで同じミスを繰り返してしまう。&lt;br /&gt;
国語だけクラス分けテストで安定しない。&lt;br /&gt;
こうしたお子さまにとって、オンライン国語専門塾は集団塾の弱点を補うセカンドオピニオンの役割を果たします。&lt;/p&gt;
&lt;p class="mb-0"&gt;特に記述力を集中的に鍛えたい場合は、&lt;br /&gt;
記述の考え方や答案のまとめ方を詳しく解説した専門記事を併用するのがおすすめです。&lt;br /&gt;
記述指導の考え方を整理した&lt;br /&gt;
&lt;a href="https://dokkai-labo.tokyo/kijutsuryoku/" target="_blank" rel="noopener"&gt;&lt;br /&gt;
記述力講座&lt;br /&gt;
&lt;/a&gt;&lt;br /&gt;
などの内容を参考にしながらオンライン授業を受けると、理解が一層深まります。&lt;/p&gt;
&lt;/div&gt;
&lt;/div&gt;
&lt;p&gt;&lt;!-- 追加：FAQ（検索補完）※まとめ直前 --&gt;&lt;/p&gt;
&lt;div class="card shadow-sm mb-4"&gt;
&lt;div class="card-body p-4"&gt;
&lt;h2 class="h4 mb-3 border-start ps-3" style="border-color: #283593;"&gt;オンライン国語専門塾に関するよくある質問&lt;/h2&gt;
&lt;h3 class="h6 mt-3"&gt;国語が苦手な子ほどオンラインは難しくありませんか&lt;/h3&gt;
&lt;p&gt;国語が苦手な原因が「センス」ではなく「進め方」にある場合、オンラインの方が改善しやすいケースがあります。画面共有と手元カメラで、線の引き方・設問処理の順番・記述の材料の拾い方を同時に確認できるため、つまずき位置を早期に特定できます。&lt;/p&gt;
&lt;h3 class="h6 mt-3"&gt;オンラインだと集中力が続かないのでは&lt;/h3&gt;
&lt;p&gt;一対一形式のオンライン国語では、講師が常に思考への問いかけを行うため、受け身になりにくい構造です。集団授業よりも集中できるお子さまも多く見られます。&lt;/p&gt;
&lt;h3 class="h6 mt-3"&gt;何年生からオンライン国語は効果がありますか&lt;/h3&gt;
&lt;p&gt;目安としては小学4年生後半以降が多く、本文を読みながら説明する力が育ち始めた段階で効果が出やすくなります。6年生では過去問演習との相性が特に高くなります。&lt;/p&gt;
&lt;h3 class="h6 mt-3"&gt;オンライン国語と対面指導の違いは何ですか&lt;/h3&gt;
&lt;p&gt;対面指導は空気感や関係づくりに強みがあります。一方、オンライン国語は本文・設問・ノートを同時に可視化できるため、読解や記述の思考過程を分解し、修正点を具体化することに強みがあります。&lt;/p&gt;
&lt;/div&gt;
&lt;/div&gt;
&lt;p&gt;&lt;!-- まとめ ＋ 最終CTA --&gt;&lt;/p&gt;
&lt;div class="card shadow-sm mb-4 border-0" style="background: linear-gradient(135deg, #0d47a1, #1976d2); color: #fff;"&gt;
&lt;div class="card-body p-4"&gt;
&lt;h2 class="h5 mb-3"&gt;まとめ オンライン国語専門塾は「思考の可視化」を通じて記述と読解を伸ばす&lt;/h2&gt;
&lt;p class="mb-2" style="font-size: 0.96rem;"&gt;オンライン国語専門塾やオンライン個別指導でも、中学受験の国語は十分に伸ばせます。&lt;br /&gt;
その鍵は、本文処理・設問処理・記述の三つのプロセスを丁寧に可視化し、&lt;br /&gt;
お子さま一人ひとりの思考のズレをその場で修正していくことにあります。&lt;/p&gt;
&lt;p class="mb-3" style="font-size: 0.96rem;"&gt;ご家庭では語彙・漢字・音読・過去問管理をサポートしつつ、読解と記述の質的な改善をオンライン指導に任せることで、&lt;br /&gt;
時間と労力を有効に使うことができます。&lt;/p&gt;
&lt;div class="d-flex flex-wrap justify-content-between align-items-center"&gt;
&lt;p class="mb-3 mb-md-0" style="font-size: 0.96rem;"&gt;中学受験国語の読解や記述でお悩みの方は、&lt;br /&gt;
読解と記述を一体でまとめる&lt;br /&gt;
&lt;a class="text-warning fw-bold" href="https://dokkai-labo.tokyo/kobetsuonline01/" target="_blank" rel="noopener"&gt;&lt;br /&gt;
オンライン国語 個別指導&lt;br /&gt;
&lt;/a&gt;&lt;br /&gt;
の活用もぜひ検討してみてください。&lt;/p&gt;
&lt;/div&gt;
&lt;/div&gt;
&lt;/div&gt;
&lt;/div&gt;
------</t>
  </si>
  <si>
    <t>https://dokkai-labo.tokyo/contact/</t>
  </si>
  <si>
    <t>以下のページは不自然なワードを使用しています。
これらを適切に自然な言葉に置き換えて下さい。
なお、本文の装飾や構造は絶対に変えないでください。
【対象ページURL】
https://dokkai-labo.tokyo/contact/
【検出された不自然ワード】
（検出なし）
【本文】
------
&lt;h2&gt;お問い合わせ&lt;/h2&gt;
&lt;div class="wpcf7 no-js" id="wpcf7-f21022-p12-o1" lang="ja" dir="ltr" data-wpcf7-id="21022"&gt;
&lt;div class="screen-reader-response"&gt;&lt;p role="status" aria-live="polite" aria-atomic="true"&gt;&lt;/p&gt; &lt;ul&gt;&lt;/ul&gt;&lt;/div&gt;
&lt;form action="/contact/#wpcf7-f21022-p12-o1" method="post" class="wpcf7-form init" aria-label="コンタクトフォーム" novalidate="novalidate" data-status="init"&gt;
&lt;fieldset class="hidden-fields-container"&gt;&lt;input type="hidden" name="_wpcf7" value="21022" /&gt;&lt;input type="hidden" name="_wpcf7_version" value="6.1.4" /&gt;&lt;input type="hidden" name="_wpcf7_locale" value="ja" /&gt;&lt;input type="hidden" name="_wpcf7_unit_tag" value="wpcf7-f21022-p12-o1" /&gt;&lt;input type="hidden" name="_wpcf7_container_post" value="12" /&gt;&lt;input type="hidden" name="_wpcf7_posted_data_hash" value="" /&gt;&lt;input type="hidden" name="_wpcf7_recaptcha_response" value="" /&gt;
&lt;/fieldset&gt;
&lt;p&gt;お名前 (必須)
&lt;/p&gt;
&lt;p&gt;&lt;span class="wpcf7-form-control-wrap" data-name="your-name"&gt;&lt;input size="40" maxlength="400" class="wpcf7-form-control wpcf7-text wpcf7-validates-as-required" aria-required="true" aria-invalid="false" value="" type="text" name="your-name" /&gt;&lt;/span&gt;
&lt;/p&gt;
&lt;p&gt;メールアドレス (必須)
&lt;/p&gt;
&lt;p&gt;&lt;span class="wpcf7-form-control-wrap" data-name="your-email"&gt;&lt;input size="40" maxlength="400" class="wpcf7-form-control wpcf7-email wpcf7-validates-as-required wpcf7-text wpcf7-validates-as-email" aria-required="true" aria-invalid="false" value="" type="email" name="your-email" /&gt;&lt;/span&gt;
&lt;/p&gt;
&lt;p&gt;※携帯電話のアドレスの場合は、「@dokkai-labo.tokyo」からのメールを受信できるように設定をお願い致します。
&lt;/p&gt;
&lt;p&gt;電話番号
&lt;/p&gt;
&lt;p&gt;&lt;span class="wpcf7-form-control-wrap" data-name="your-phonenumber"&gt;&lt;input size="40" maxlength="400" class="wpcf7-form-control wpcf7-tel wpcf7-text wpcf7-validates-as-tel" aria-invalid="false" value="" type="tel" name="your-phonenumber" /&gt;&lt;/span&gt;
&lt;/p&gt;
&lt;p&gt;メッセージ本文(必須)
&lt;/p&gt;
&lt;p&gt;&lt;span class="wpcf7-form-control-wrap" data-name="your-message"&gt;&lt;textarea cols="40" rows="10" maxlength="2000" class="wpcf7-form-control wpcf7-textarea wpcf7-validates-as-required" aria-required="true" aria-invalid="false" name="your-message"&gt;&lt;/textarea&gt;&lt;/span&gt;
&lt;/p&gt;
&lt;p&gt;[anr_nocaptcha g-recaptcha-response]
&lt;/p&gt;
&lt;p&gt;&lt;input class="wpcf7-form-control wpcf7-submit has-spinner" type="submit" value="送信" /&gt;
&lt;/p&gt;&lt;p style="display: none !important;" class="akismet-fields-container" data-prefix="_wpcf7_ak_"&gt;&lt;label&gt;&amp;#916;&lt;textarea name="_wpcf7_ak_hp_textarea" cols="45" rows="8" maxlength="100"&gt;&lt;/textarea&gt;&lt;/label&gt;&lt;input type="hidden" id="ak_js_1" name="_wpcf7_ak_js" value="157"/&gt;&lt;script&gt;document.getElementById( "ak_js_1" ).setAttribute( "value", ( new Date() ).getTime() );&lt;/script&gt;&lt;/p&gt;&lt;div class="wpcf7-response-output" aria-hidden="true"&gt;&lt;/div&gt;
&lt;/form&gt;
&lt;/div&gt;
&lt;section class="veu_cta" id="veu_cta-20326"&gt;&lt;h1 class="cta_title"&gt;講座案内：長島式読解講座「Basis」【中学受験】&lt;/h1&gt;&lt;div class="cta_body"&gt;&lt;div class="cta_body_txt image_no"&gt;自由なスケジュールで受講可能。理論に裏打ちされた読解法を短期間で習得できます。
&lt;br /&gt;&lt;/div&gt;&lt;div class="cta_body_link"&gt;&lt;a href="http://dokkai-labo.tokyo/basis/" class="btn btn-primary btn-block btn-lg" target="_blank"&gt;長島式読解講座「Basis」【中学受験】&lt;/a&gt;&lt;/div&gt;&lt;/div&gt;&lt;!--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contact%2F&amp;amp;t=%E3%81%8A%E5%95%8F%E3%81%84%E5%90%88%E3%82%8F%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contact%2F&amp;amp;text=%E3%81%8A%E5%95%8F%E3%81%84%E5%90%88%E3%82%8F%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3%81%8A%E5%95%8F%E3%81%84%E5%90%88%E3%82%8F%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contact%2F" target="_blank" &gt;&lt;span class="vk_icon_w_r_sns_bluesky icon_sns"&gt;&lt;/span&gt;&lt;span class="sns_txt"&gt;Bluesky&lt;/span&gt;&lt;/a&gt;&lt;/li&gt;&lt;li class="sb_copy sb_icon"&gt;&lt;button class="copy-button sb_icon_inner"data-clipboard-text="お問い合わせ | 受験国語専門 読解ラボ東京 | 中学受験・大学受験対応の個別指導国語専門塾（オンライン・教室対応） https://dokkai-labo.tokyo/contact/"&gt;&lt;span class="vk_icon_w_r_sns_copy icon_sns"&gt;&lt;i class="fas fa-copy"&gt;&lt;/i&gt;&lt;/span&gt;&lt;span class="sns_txt"&gt;Copy&lt;/span&gt;&lt;/button&gt;&lt;/li&gt;&lt;/ul&gt;&lt;/div&gt;&lt;!-- [ /.socialSet ] --&gt;			
------</t>
  </si>
  <si>
    <t>https://dokkai-labo.tokyo/ct/column/</t>
  </si>
  <si>
    <t>以下のページは不自然なワードを使用しています。
これらを適切に自然な言葉に置き換えて下さい。
なお、本文の装飾や構造は絶対に変えないでください。
【対象ページURL】
https://dokkai-labo.tokyo/ct/column/
【検出された不自然ワード】
（検出なし）
【本文】
------
------</t>
  </si>
  <si>
    <t>https://dokkai-labo.tokyo/ct/examovie/</t>
  </si>
  <si>
    <t>以下のページは不自然なワードを使用しています。
これらを適切に自然な言葉に置き換えて下さい。
なお、本文の装飾や構造は絶対に変えないでください。
【対象ページURL】
https://dokkai-labo.tokyo/ct/examovie/
【検出された不自然ワード】
（検出なし）
【本文】
------
------</t>
  </si>
  <si>
    <t>https://dokkai-labo.tokyo/ct/publish/</t>
  </si>
  <si>
    <t>以下のページは不自然なワードを使用しています。
これらを適切に自然な言葉に置き換えて下さい。
なお、本文の装飾や構造は絶対に変えないでください。
【対象ページURL】
https://dokkai-labo.tokyo/ct/publish/
【検出された不自然ワード】
（検出なし）
【本文】
------
------</t>
  </si>
  <si>
    <t>https://dokkai-labo.tokyo/ct/strategy/</t>
  </si>
  <si>
    <t>以下のページは不自然なワードを使用しています。
これらを適切に自然な言葉に置き換えて下さい。
なお、本文の装飾や構造は絶対に変えないでください。
【対象ページURL】
https://dokkai-labo.tokyo/ct/strategy/
【検出された不自然ワード】
（検出なし）
【本文】
------
------</t>
  </si>
  <si>
    <t>https://dokkai-labo.tokyo/grade/elem-all/</t>
  </si>
  <si>
    <t>以下のページは不自然なワードを使用しています。
これらを適切に自然な言葉に置き換えて下さい。
なお、本文の装飾や構造は絶対に変えないでください。
【対象ページURL】
https://dokkai-labo.tokyo/grade/elem-all/
【検出された不自然ワード】
（検出なし）
【本文】
------
------</t>
  </si>
  <si>
    <t>https://dokkai-labo.tokyo/grade/elem-high/</t>
  </si>
  <si>
    <t>以下のページは不自然なワードを使用しています。
これらを適切に自然な言葉に置き換えて下さい。
なお、本文の装飾や構造は絶対に変えないでください。
【対象ページURL】
https://dokkai-labo.tokyo/grade/elem-high/
【検出された不自然ワード】
（検出なし）
【本文】
------
------</t>
  </si>
  <si>
    <t>https://dokkai-labo.tokyo/grade/高１～高卒/</t>
  </si>
  <si>
    <t>以下のページは不自然なワードを使用しています。
これらを適切に自然な言葉に置き換えて下さい。
なお、本文の装飾や構造は絶対に変えないでください。
【対象ページURL】
https://dokkai-labo.tokyo/grade/高１～高卒/
【検出された不自然ワード】
（検出なし）
【本文】
------
------</t>
  </si>
  <si>
    <t>https://dokkai-labo.tokyo/grade/中１～高３/</t>
  </si>
  <si>
    <t>以下のページは不自然なワードを使用しています。
これらを適切に自然な言葉に置き換えて下さい。
なお、本文の装飾や構造は絶対に変えないでください。
【対象ページURL】
https://dokkai-labo.tokyo/grade/中１～高３/
【検出された不自然ワード】
（検出なし）
【本文】
------
------</t>
  </si>
  <si>
    <t>https://dokkai-labo.tokyo/info/</t>
  </si>
  <si>
    <t>以下のページは不自然なワードを使用しています。
これらを適切に自然な言葉に置き換えて下さい。
なお、本文の装飾や構造は絶対に変えないでください。
【対象ページURL】
https://dokkai-labo.tokyo/info/
【検出された不自然ワード】
（検出なし）
【本文】
------
------</t>
  </si>
  <si>
    <t>https://dokkai-labo.tokyo/info/161214/</t>
  </si>
  <si>
    <t>以下のページは不自然なワードを使用しています。
これらを適切に自然な言葉に置き換えて下さい。
なお、本文の装飾や構造は絶対に変えないでください。
【対象ページURL】
https://dokkai-labo.tokyo/info/161214/
【検出された不自然ワード】
（検出なし）
【本文】
------
&lt;p&gt;「受験国語専門　読解ラボ東京」は本日開校しました！&lt;/p&gt;
&lt;p&gt;国語(現代文)という科目にも、他教科と同じように&lt;span style="color: #0000ff;"&gt;正しい頑張り方&lt;/span&gt;があります。それさえ間違えなければきちんと得点が伸びていく。他の科目と何も変わりません。&lt;/p&gt;
&lt;p&gt;ただ、その頑張り方を&lt;span style="color: #0000ff;"&gt;しっかりした理論に基づいて教えることをしない(できない)&lt;/span&gt;講師が、国語教師として授業を行っている現状があります。そのために、国語は特別な科目で、他教科のようには伸びない科目だという誤解が広まっているのではないでしょうか。&lt;/p&gt;
&lt;p&gt;私から言わせれば、こんな残念なことはありません。他教科と比べて覚えることも少なくて、コツさえつかめるまで頑張ってくれれば&lt;span style="color: #0000ff;"&gt;結果にも出やすい科目は他にありません&lt;/span&gt;。&lt;/p&gt;
&lt;p&gt;&amp;nbsp;&lt;/p&gt;
&lt;p&gt;「頑張っても頑張っても点数が全く&lt;span style="color: #0000ff;"&gt;伸びない&lt;/span&gt;」&lt;/p&gt;
&lt;p&gt;「国語は才能が全てだから、もう&lt;span style="color: #0000ff;"&gt;諦めた&lt;/span&gt;」&lt;/p&gt;
&lt;p&gt;そう思ってしまっている皆さんに、伝えたいことがある。&lt;/p&gt;
&lt;p&gt;&amp;nbsp;&lt;/p&gt;
&lt;p&gt;このような思いを胸に、「読解ラボ東京」は本日オープンします。&lt;/p&gt;
&lt;p&gt;曖昧模糊な感性を排した&lt;span style="color: #0000ff;"&gt;ロジカルな読解&lt;/span&gt;が、受験国語のスタンダートになることを信じて日々邁進します。&lt;/p&gt;
&lt;p&gt;本日より、どうぞよろしくお願いします！&lt;/p&gt;
&lt;p&gt;&amp;nbsp;&lt;/p&gt;
&lt;p&gt;代表　長島　康二&lt;/p&gt;
&lt;section class="veu_cta" id="veu_cta-20531"&gt;&lt;h1 class="cta_title"&gt;講座案内：小５夏期体験講座&lt;/h1&gt;&lt;div class="cta_body"&gt;&lt;div class="cta_body_image cta_body_image_right"&gt;&lt;a href="http://dokkai-labo.tokyo/summer/" target="_blank"&gt;&lt;img width="587" height="432" src="https://dokkai-labo.tokyo/wp-content/uploads/2020/05/CTA読解ラボ-e1603958995467.jpg" class="attachment-large size-large" alt="" /&gt;&lt;/a&gt;&lt;/div&gt;&lt;div class="cta_body_txt image_exist"&gt;「どうやったら国語の成績が伸びるのか分からない」生徒さんから
&lt;br /&gt;「2021年春の最難関校への受験に向けて、より高度な問題に早めに取り組んでおきたい」生徒さんまで、多くの小学生のチャレンジをお待ちしています！&lt;/div&gt;&lt;div class="cta_body_link"&gt;&lt;a href="http://dokkai-labo.tokyo/summer/" class="btn btn-primary btn-block btn-lg" target="_blank"&gt;小５夏期体験講座&lt;/a&gt;&lt;/div&gt;&lt;/div&gt;&lt;!--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161214%2F&amp;amp;t=%E3%80%8C%E5%8F%97%E9%A8%93%E5%9B%BD%E8%AA%9E%E5%B0%82%E9%96%80%E3%80%80%E8%AA%AD%E8%A7%A3%E3%83%A9%E3%83%9C%E6%9D%B1%E4%BA%AC%E3%80%8D%E3%80%8112%E6%9C%8814%E6%97%A5%E9%96%8B%E6%A0%A1%E3%81%97%E3%81%BE%E3%81%97%E3%81%9F%EF%BC%81%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161214%2F&amp;amp;text=%E3%80%8C%E5%8F%97%E9%A8%93%E5%9B%BD%E8%AA%9E%E5%B0%82%E9%96%80%E3%80%80%E8%AA%AD%E8%A7%A3%E3%83%A9%E3%83%9C%E6%9D%B1%E4%BA%AC%E3%80%8D%E3%80%8112%E6%9C%8814%E6%97%A5%E9%96%8B%E6%A0%A1%E3%81%97%E3%81%BE%E3%81%97%E3%81%9F%EF%BC%81%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3%80%8C%E5%8F%97%E9%A8%93%E5%9B%BD%E8%AA%9E%E5%B0%82%E9%96%80%E3%80%80%E8%AA%AD%E8%A7%A3%E3%83%A9%E3%83%9C%E6%9D%B1%E4%BA%AC%E3%80%8D%E3%80%8112%E6%9C%8814%E6%97%A5%E9%96%8B%E6%A0%A1%E3%81%97%E3%81%BE%E3%81%97%E3%81%9F%EF%BC%81%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161214%2F" target="_blank" &gt;&lt;span class="vk_icon_w_r_sns_bluesky icon_sns"&gt;&lt;/span&gt;&lt;span class="sns_txt"&gt;Bluesky&lt;/span&gt;&lt;/a&gt;&lt;/li&gt;&lt;li class="sb_copy sb_icon"&gt;&lt;button class="copy-button sb_icon_inner"data-clipboard-text="「受験国語専門　読解ラボ東京」、12月14日開校しました！ | 受験国語専門 読解ラボ東京 | 中学受験・大学受験対応の個別指導国語専門塾（オンライン・教室対応） https://dokkai-labo.tokyo/info/161214/"&gt;&lt;span class="vk_icon_w_r_sns_copy icon_sns"&gt;&lt;i class="fas fa-copy"&gt;&lt;/i&gt;&lt;/span&gt;&lt;span class="sns_txt"&gt;Copy&lt;/span&gt;&lt;/button&gt;&lt;/li&gt;&lt;/ul&gt;&lt;/div&gt;&lt;!-- [ /.socialSet ] --&gt;			
------</t>
  </si>
  <si>
    <t>https://dokkai-labo.tokyo/info/170529_studyaidbook/</t>
  </si>
  <si>
    <t>以下のページは不自然なワードを使用しています。
これらを適切に自然な言葉に置き換えて下さい。
なお、本文の装飾や構造は絶対に変えないでください。
【対象ページURL】
https://dokkai-labo.tokyo/info/170529_studyaidbook/
【検出された不自然ワード】
（検出なし）
【本文】
------
&lt;p&gt;&amp;nbsp;&lt;/p&gt;
&lt;p&gt;読解ラボ東京のホームページをご覧いただき、誠にありがとうございます。&lt;/p&gt;
&lt;p&gt;代表の長島です。&lt;/p&gt;
&lt;p&gt;&amp;nbsp;&lt;/p&gt;
&lt;p&gt;私が執筆した&lt;/p&gt;
&lt;p&gt;「&lt;strong&gt;&lt;span style="color: #0000ff;"&gt;中学入試国語読解力いらずの解き方講座&lt;/span&gt;&lt;/strong&gt;」という参考書が&lt;strong&gt;6/2(金)&lt;/strong&gt;に発売されます。&lt;/p&gt;
&lt;p&gt;&amp;nbsp;&lt;/p&gt;
&lt;p&gt;&lt;img fetchpriority="high" decoding="async" class="alignnone size-medium wp-image-252" src="https://dokkai-labo.tokyo/wp-content/uploads/2017/05/読解力いらずの解き方講座1-300x233.png" alt="読解力いらずの解き方講座1" width="300" height="233" srcset="https://dokkai-labo.tokyo/wp-content/uploads/2017/05/読解力いらずの解き方講座1-300x233.png 300w, https://dokkai-labo.tokyo/wp-content/uploads/2017/05/読解力いらずの解き方講座1-768x597.png 768w, https://dokkai-labo.tokyo/wp-content/uploads/2017/05/読解力いらずの解き方講座1.png 865w" sizes="(max-width: 300px) 100vw, 300px" /&gt;&lt;/p&gt;
&lt;p&gt;この参考書は&lt;/p&gt;
&lt;p&gt;&lt;span style="text-decoration: underline;"&gt;精選した良問を入試国語の解法を用いて切り崩し、わかりやすく解説&lt;/span&gt;しております。&lt;/p&gt;
&lt;p&gt;また、受験生がその解法を自分の手で使いこなせるように留意しながら解説を書きました。&lt;/p&gt;
&lt;p&gt;&lt;span style="color: #ff0000;"&gt;「なんとなく」&lt;/span&gt;を排した、方法論に基づく読解で、確実な得点力を養える参考書です。&lt;/p&gt;
&lt;p&gt;受験生の皆さんにぜひ読んでいただきたいと思っております。&lt;/p&gt;
&lt;p&gt;また、保護者の皆様にも自信を持っておすすめいたします。&lt;/p&gt;
&lt;p&gt;受験の国語とはどのようなものなのかをつかむ一助になろうかと存じます。&lt;/p&gt;
&lt;p&gt;ご一読いただければ幸いです。&lt;/p&gt;
&lt;p&gt;&amp;nbsp;&lt;/p&gt;
&lt;p&gt;ネットからも購入可能です。&lt;/p&gt;
&lt;p&gt;&lt;a href="https://www.amazon.co.jp/%E4%B8%AD%E5%AD%A6%E5%85%A5%E8%A9%A6%E5%9B%BD%E8%AA%9E-%E8%AA%AD%E8%A7%A3%E5%8A%9B%E3%81%84%E3%82%89%E3%81%9A%E3%81%AE%E8%A7%A3%E3%81%8D%E6%96%B9%E8%AC%9B%E5%BA%A7-%E4%BB%AE-%E9%95%B7%E5%B3%B6%E5%BA%B7%E4%BA%8C/dp/475393389X"&gt;amazon&lt;/a&gt;&lt;/p&gt;
&lt;p&gt;&lt;a href="http://books.rakuten.co.jp/rb/14869554/"&gt;楽天ブックス&lt;/a&gt;&lt;/p&gt;
&lt;p&gt;&lt;a href="http://tsutaya.tsite.jp/item/book/PTA0000SUPT7"&gt;TSUTAYAオンラインショッピング&lt;/a&gt;&lt;/p&gt;
&lt;p&gt;&lt;a href="http://boox.jp/index.php?module=ecitemdtl&amp;amp;action=pdetail&amp;amp;it=BK&amp;amp;cd=475393389X"&gt;book FAN&lt;/a&gt;&lt;/p&gt;
&lt;p&gt;&lt;a href="https://honto.jp/netstore/pd-book_28514726.html"&gt;honto&lt;/a&gt;&lt;/p&gt;
&lt;p&gt;&amp;nbsp;&lt;/p&gt;
&lt;section class="veu_cta" id="veu_cta-20532"&gt;&lt;h1 class="cta_title"&gt;講座案内：小５得点力養成≪出張≫講座【中学受験】&lt;/h1&gt;&lt;div class="cta_body"&gt;&lt;div class="cta_body_image cta_body_image_right"&gt;&lt;a href="http://dokkai-labo.tokyo/tokuten_fifth/" target="_blank"&gt;&lt;img width="587" height="432" src="https://dokkai-labo.tokyo/wp-content/uploads/2020/05/CTA読解ラボ-e1603958995467.jpg" class="attachment-large size-large" alt="" /&gt;&lt;/a&gt;&lt;/div&gt;&lt;div class="cta_body_txt image_exist"&gt;国語学習に関するお悩み・課題をお持ちの生徒さんに向けて、
&lt;br /&gt;【関東一円の各会場】で実施される【１ヶ月完成】の講座です。&lt;/div&gt;&lt;div class="cta_body_link"&gt;&lt;a href="http://dokkai-labo.tokyo/tokuten_fifth/" class="btn btn-primary btn-block btn-lg" target="_blank"&gt;小５得点力養成≪出張≫講座【中学受験】&lt;/a&gt;&lt;/div&gt;&lt;/div&gt;&lt;!--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170529_studyaidbook%2F&amp;amp;t=%E3%80%8C%E4%B8%AD%E5%AD%A6%E5%85%A5%E8%A9%A6%E5%9B%BD%E8%AA%9E%E8%AA%AD%E8%A7%A3%E5%8A%9B%E3%81%84%E3%82%89%E3%81%9A%E3%81%AE%E8%A7%A3%E3%81%8D%E6%96%B9%E8%AC%9B%E5%BA%A7%28%E3%82%A8%E3%83%BC%E3%83%AB%E5%87%BA%E7%89%88%29%E3%80%8D%E7%99%BA%E5%A3%B2%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170529_studyaidbook%2F&amp;amp;text=%E3%80%8C%E4%B8%AD%E5%AD%A6%E5%85%A5%E8%A9%A6%E5%9B%BD%E8%AA%9E%E8%AA%AD%E8%A7%A3%E5%8A%9B%E3%81%84%E3%82%89%E3%81%9A%E3%81%AE%E8%A7%A3%E3%81%8D%E6%96%B9%E8%AC%9B%E5%BA%A7%28%E3%82%A8%E3%83%BC%E3%83%AB%E5%87%BA%E7%89%88%29%E3%80%8D%E7%99%BA%E5%A3%B2%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3%80%8C%E4%B8%AD%E5%AD%A6%E5%85%A5%E8%A9%A6%E5%9B%BD%E8%AA%9E%E8%AA%AD%E8%A7%A3%E5%8A%9B%E3%81%84%E3%82%89%E3%81%9A%E3%81%AE%E8%A7%A3%E3%81%8D%E6%96%B9%E8%AC%9B%E5%BA%A7%28%E3%82%A8%E3%83%BC%E3%83%AB%E5%87%BA%E7%89%88%29%E3%80%8D%E7%99%BA%E5%A3%B2%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170529_studyaidbook%2F" target="_blank" &gt;&lt;span class="vk_icon_w_r_sns_bluesky icon_sns"&gt;&lt;/span&gt;&lt;span class="sns_txt"&gt;Bluesky&lt;/span&gt;&lt;/a&gt;&lt;/li&gt;&lt;li class="sb_copy sb_icon"&gt;&lt;button class="copy-button sb_icon_inner"data-clipboard-text="「中学入試国語読解力いらずの解き方講座(エール出版)」発売のお知らせ | 受験国語専門 読解ラボ東京 | 中学受験・大学受験対応の個別指導国語専門塾（オンライン・教室対応） https://dokkai-labo.tokyo/info/170529_studyaidbook/"&gt;&lt;span class="vk_icon_w_r_sns_copy icon_sns"&gt;&lt;i class="fas fa-copy"&gt;&lt;/i&gt;&lt;/span&gt;&lt;span class="sns_txt"&gt;Copy&lt;/span&gt;&lt;/button&gt;&lt;/li&gt;&lt;/ul&gt;&lt;/div&gt;&lt;!-- [ /.socialSet ] --&gt;			
------</t>
  </si>
  <si>
    <t>https://dokkai-labo.tokyo/info/170624/</t>
  </si>
  <si>
    <t>以下のページは不自然なワードを使用しています。
これらを適切に自然な言葉に置き換えて下さい。
なお、本文の装飾や構造は絶対に変えないでください。
【対象ページURL】
https://dokkai-labo.tokyo/info/170624/
【検出された不自然ワード】
（検出なし）
【本文】
------
&lt;p&gt;夏休みは、受験生にとってはまさに天王山、受験を１年以上先に控えておられるお子様にとっては、日頃忙しくて取り組むことの出来ない課題に取り組む絶好の機会です。&lt;/p&gt;
&lt;p&gt;さて、夏休みを目前に控え、弊塾では夏期講習会を実施させて頂く運びとなりました。&lt;br /&gt;
現在当塾に通塾されている塾生の皆さんは勿論のこと、&lt;br /&gt;
普段は他塾に通われている生徒さんにも門戸を開放致します！&lt;/p&gt;
&lt;p&gt;この絶好の機会に読解力のフォローアップ・更なる実力アップを&lt;br /&gt;
狙っている生徒さんの参加をお待ちしております。&lt;/p&gt;
&lt;p&gt;なお、開講講座は「完全１対１個別指導」のみとなります。詳細については、下記をご覧下さいませ。&lt;/p&gt;
&lt;p&gt;■対象：中学受験を目指している、新小４～６年生&lt;/p&gt;
&lt;p&gt;■内容：志望校対策、進学塾のクラスアップ対策等、ご要望に応じて独自にカリキュラムを作成します。&lt;/p&gt;
&lt;p&gt;■日程：7/21(金)～8/31(木)　8:00～20:00&lt;/p&gt;
&lt;p&gt;※最新情報は&lt;a href="https://dokkai-labo.tokyo/timetable_season/"&gt;夏期講習時間割&lt;/a&gt;をご確認下さいませ。&lt;/p&gt;
&lt;p&gt;■会場：読解ラボ東京　四谷教室&lt;/p&gt;
&lt;p&gt;■費用：１コマ(110分)・16,500円＋消費税のみ(入塾金は頂戴致しません)&lt;/p&gt;
&lt;p&gt;複数コマ受講頂く場合は、下記の割引を適用させて頂きます。&lt;/p&gt;
&lt;p&gt;６コマPACK：  96,500円( 3％割引)＋消費税&lt;br /&gt;
12コマPACK： 182,000円( 8％割引)＋消費税&lt;br /&gt;
18コマPACK： 257,000円(12％割引)＋消費税&lt;/p&gt;
&lt;p&gt;※詳細につきましてはご確認頂ければ幸いです。&lt;/p&gt;
&lt;p&gt;なお、夏期講習会については、必要なコマ数分の費用を指導開始日までにお支払頂くことをお願いしております。&lt;/p&gt;
&lt;p&gt;&amp;#8212;&amp;#8212;&amp;#8212;&amp;#8212;&amp;#8212;&amp;#8212;&amp;#8212;&amp;#8211;&lt;/p&gt;
&lt;p&gt;また、受講されるかどうかは別として、日頃の学習についてのお悩みなど国語学習についてのご相談もお待ちしております。&lt;a href="https://dokkai-labo.tokyo/contact/"&gt;お問い合わせフォーム&lt;/a&gt;よりご連絡をお願い致します。&lt;/p&gt;
&lt;p&gt;多くの小学生の皆さんのチャレンジ、お待ちしております！&lt;/p&gt;
&lt;section class="veu_cta" id="veu_cta-20370"&gt;&lt;h1 class="cta_title"&gt;講座案内：読解/漢字演習道場【中学受験】&lt;/h1&gt;&lt;div class="cta_body"&gt;&lt;div class="cta_body_image cta_body_image_right"&gt;&lt;a href="https://dokkai-labo.tokyo/bootcamp/" target="_blank"&gt;&lt;/a&gt;&lt;/div&gt;&lt;div class="cta_body_txt image_exist"&gt;■読解演習道場
&lt;br /&gt;大半の学習塾で忘れられがちな「与えられた知識を使いこなすための練習」をサポートするための講座です。
&lt;br /&gt;確立された読解ラボオリジナルの読解法を駆使しながら、それを使いこなすための演習量を重ねて頂きます。
&lt;br /&gt;
&lt;br /&gt;■漢字演習道場
&lt;br /&gt;「漢字なんて覚えてしまえば終わり！」と思われることが多い一方、案外学習が進まない経験をお持ちの方も多いかと思います。
&lt;br /&gt;「漢字学習の思考回路」「漢字学習のスピード感」を養いながら、知識の獲得と学習姿勢の構築を目指します。&lt;/div&gt;&lt;div class="cta_body_link"&gt;&lt;a href="https://dokkai-labo.tokyo/bootcamp/" class="btn btn-primary btn-block btn-lg" target="_blank"&gt;読解/漢字演習道場【中学受験】&lt;/a&gt;&lt;/div&gt;&lt;/div&gt;&lt;!--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170624%2F&amp;amp;t=2017%E5%B9%B4%E5%BA%A6%E5%A4%8F%E6%9C%9F%E8%AC%9B%E7%BF%92%E4%BC%9A%E9%96%8B%E5%82%AC%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170624%2F&amp;amp;text=2017%E5%B9%B4%E5%BA%A6%E5%A4%8F%E6%9C%9F%E8%AC%9B%E7%BF%92%E4%BC%9A%E9%96%8B%E5%82%AC%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2017%E5%B9%B4%E5%BA%A6%E5%A4%8F%E6%9C%9F%E8%AC%9B%E7%BF%92%E4%BC%9A%E9%96%8B%E5%82%AC%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170624%2F" target="_blank" &gt;&lt;span class="vk_icon_w_r_sns_bluesky icon_sns"&gt;&lt;/span&gt;&lt;span class="sns_txt"&gt;Bluesky&lt;/span&gt;&lt;/a&gt;&lt;/li&gt;&lt;li class="sb_copy sb_icon"&gt;&lt;button class="copy-button sb_icon_inner"data-clipboard-text="2017年度夏期講習会開催のお知らせ | 受験国語専門 読解ラボ東京 | 中学受験・大学受験対応の個別指導国語専門塾（オンライン・教室対応） https://dokkai-labo.tokyo/info/170624/"&gt;&lt;span class="vk_icon_w_r_sns_copy icon_sns"&gt;&lt;i class="fas fa-copy"&gt;&lt;/i&gt;&lt;/span&gt;&lt;span class="sns_txt"&gt;Copy&lt;/span&gt;&lt;/button&gt;&lt;/li&gt;&lt;/ul&gt;&lt;/div&gt;&lt;!-- [ /.socialSet ] --&gt;			
------</t>
  </si>
  <si>
    <t>https://dokkai-labo.tokyo/info/170707/</t>
  </si>
  <si>
    <t>以下のページは不自然なワードを使用しています。
これらを適切に自然な言葉に置き換えて下さい。
なお、本文の装飾や構造は絶対に変えないでください。
【対象ページURL】
https://dokkai-labo.tokyo/info/170707/
【検出された不自然ワード】
（検出なし）
【本文】
------
&lt;p&gt;夏休みも目前に迫り、休暇中の計画等にお忙しいところかと思いますが、本日は１点お知らせです。&lt;/p&gt;
&lt;p&gt;この度、読解ラボ東京では「小学５年生向け・夏期体験講座」を実施させて頂くこととなりました。&lt;/p&gt;
&lt;p&gt;当塾初の集団授業(定員：８名)となりますが、もちろん全講義を代表・長島が担当致します。&lt;/p&gt;
&lt;p&gt;「どうやったら国語の成績が伸びるのか分からない」生徒さんから「2019年春の最難関校への受験に向けて、より高度な問題に早めに取り組んでおきたい」生徒さんまで、多くの小学生のチャレンジをお待ちしています！&lt;/p&gt;
&lt;h2&gt;実施要綱&lt;/h2&gt;
&lt;h3&gt;１．読解力養成講座(基礎編)【8/16(水)　14:00～17:00】&lt;/h3&gt;
&lt;p&gt;・「この夏は国語の成績を頑張ってあげよう！」と思ったものの、何から手を付けていいのか分からない。&lt;br /&gt;
・新しくテキストを購入してみたは良いが、解説を読んでもさっぱり理解できず、途方に暮れている。&lt;br /&gt;
・他教科に比べて国語の成績が極端に悪い。他教科はまずまずの成績を取っているのだが。。。&lt;/p&gt;
&lt;p&gt;といったお悩みをお持ちの小学生向けの講座です。読解ラボオリジナルの国語読解法を基礎から徹底して学習して頂きます。&lt;/p&gt;
&lt;h3&gt;２．読解力養成講座(応用編)【8/22(火)　14:00～17:00】&lt;/h3&gt;
&lt;p&gt;・今のところ国語は不得意なわけではないが、６年生になるまでにもう少し確実な読解法を身に付けたい。&lt;br /&gt;
・普段の塾の授業でも特に分からないところがあるわけではなく、解説を読んでも何となく理解はできる。しかし、自力で解いてみると正解にはほど遠い。。&lt;/p&gt;
&lt;p&gt;といった課題感をお持ちの小学生向けの講座です。読解ラボオリジナルの国語読解法を利用して、１年半後の志望校となるであろう最難関校レベルの問題を理詰めで解きほぐしていきます。&lt;/p&gt;
&lt;h3&gt;３．記述演習講座【8/30(水)　14:00～17:00】&lt;/h3&gt;
&lt;p&gt;・選択肢の問題は正解できるが、記述式の問題になった瞬間に全く正解が書けない。&lt;br /&gt;
・普段の授業でもちゃんと答えを教えてもらっているし、塾のテキストにも模範解答はきちんと載っているけど、自分で書いてみた解答が合っているかどうかが全く分からない。&lt;br /&gt;
・模擬試験を受けてみて、記述式の問題がほぼ不正解になっているのに納得がいかない。&lt;/p&gt;
&lt;p&gt;といったお悩みをお持ちの小学生向けの講座です。ひたすらに「演習⇒添削⇒演習⇒添削⇒……⇒解説」のループをこなしてもらうことで、記述問題に対する理解を深めてもらいます。&lt;/p&gt;
&lt;h3&gt;指導料&lt;/h3&gt;
&lt;p&gt;１講座(３時間)：7,000円(税抜)&lt;br /&gt;
２講座(６時間)：13,000円(税抜)&lt;br /&gt;
３講座(９時間)：19,000円(税抜)&lt;/p&gt;
&lt;p&gt;※初回指導日の前日までに、振込にてお支払い頂きますようお願い申し上げます。&lt;/p&gt;
&lt;h3&gt;お申込み&lt;/h3&gt;
&lt;p&gt;お申込み・お問い合わせについては、&lt;a href="https://dokkai-labo.tokyo/contact/"&gt;お問い合わせフォーム&lt;/a&gt;よりお願い致します。&lt;/p&gt;
&lt;p&gt;「この夏にきちんと授業を受けておいて良かった！」そう思える授業を目指しております。ぜひこの機会にもう１ランク上の学力を身に付けられるように指導してまいりますので、奮ってご参加下さいませ。&lt;/p&gt;
&lt;section class="veu_cta" id="veu_cta-21074"&gt;&lt;h1 class="cta_title"&gt;出版&lt;/h1&gt;&lt;div class="cta_body"&gt;&lt;div class="cta_body_image cta_body_image_right"&gt;&lt;a href="https://dokkai-labo.tokyo/ct/publish/"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学習と受験対策のエキスパートからの知識と洞察に基づく貴重なリソースです。この書籍は、大学入試や受験に関連するさまざまなトピックに焦点を当て、国語力の向上から受験戦略までを包括的にカバーしています。&lt;/div&gt;&lt;div class="cta_body_link"&gt;&lt;a href="https://dokkai-labo.tokyo/ct/publish/" class="btn btn-primary btn-block btn-lg" target="_blank"&gt;出版&lt;/a&gt;&lt;/div&gt;&lt;/div&gt;&lt;!--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170707%2F&amp;amp;t=%E3%80%90%E9%9B%86%E5%9B%A3%E6%8E%88%E6%A5%AD%E3%80%912017%E5%B9%B4%E5%BA%A6%E5%A4%8F%E6%9C%9F%E4%BD%93%E9%A8%93%E8%AC%9B%E5%BA%A7%E3%80%81%E9%96%8B%E5%82%AC%E3%81%AE%E3%81%8A%E7%9F%A5%E3%82%89%E3%81%9B%E3%80%90%E5%B0%8F%EF%BC%95%E5%AF%BE%E8%B1%A1%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170707%2F&amp;amp;text=%E3%80%90%E9%9B%86%E5%9B%A3%E6%8E%88%E6%A5%AD%E3%80%912017%E5%B9%B4%E5%BA%A6%E5%A4%8F%E6%9C%9F%E4%BD%93%E9%A8%93%E8%AC%9B%E5%BA%A7%E3%80%81%E9%96%8B%E5%82%AC%E3%81%AE%E3%81%8A%E7%9F%A5%E3%82%89%E3%81%9B%E3%80%90%E5%B0%8F%EF%BC%95%E5%AF%BE%E8%B1%A1%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3%80%90%E9%9B%86%E5%9B%A3%E6%8E%88%E6%A5%AD%E3%80%912017%E5%B9%B4%E5%BA%A6%E5%A4%8F%E6%9C%9F%E4%BD%93%E9%A8%93%E8%AC%9B%E5%BA%A7%E3%80%81%E9%96%8B%E5%82%AC%E3%81%AE%E3%81%8A%E7%9F%A5%E3%82%89%E3%81%9B%E3%80%90%E5%B0%8F%EF%BC%95%E5%AF%BE%E8%B1%A1%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170707%2F" target="_blank" &gt;&lt;span class="vk_icon_w_r_sns_bluesky icon_sns"&gt;&lt;/span&gt;&lt;span class="sns_txt"&gt;Bluesky&lt;/span&gt;&lt;/a&gt;&lt;/li&gt;&lt;li class="sb_copy sb_icon"&gt;&lt;button class="copy-button sb_icon_inner"data-clipboard-text="【集団授業】2017年度夏期体験講座、開催のお知らせ【小５対象】 | 受験国語専門 読解ラボ東京 | 中学受験・大学受験対応の個別指導国語専門塾（オンライン・教室対応） https://dokkai-labo.tokyo/info/170707/"&gt;&lt;span class="vk_icon_w_r_sns_copy icon_sns"&gt;&lt;i class="fas fa-copy"&gt;&lt;/i&gt;&lt;/span&gt;&lt;span class="sns_txt"&gt;Copy&lt;/span&gt;&lt;/button&gt;&lt;/li&gt;&lt;/ul&gt;&lt;/div&gt;&lt;!-- [ /.socialSet ] --&gt;			
------</t>
  </si>
  <si>
    <t>https://dokkai-labo.tokyo/info/180101_02/</t>
  </si>
  <si>
    <t>以下のページは不自然なワードを使用しています。
これらを適切に自然な言葉に置き換えて下さい。
なお、本文の装飾や構造は絶対に変えないでください。
【対象ページURL】
https://dokkai-labo.tokyo/info/180101_02/
【検出された不自然ワード】
（検出なし）
【本文】
------
&lt;p&gt;&amp;nbsp;&lt;/p&gt;
&lt;p&gt;新春の候、日々の学習に勤しんでおられることと思いますが、本日は１点お知らせです。&lt;/p&gt;
&lt;p&gt;この度、読解ラボ東京では、2018年度集団授業の生徒募集を開始させていただきます。&lt;/p&gt;
&lt;p&gt;国語の勉強に取り組む際に&lt;/p&gt;
&lt;p&gt;・国語の解き方を授業で教わっておらず、答えや解説を見ても根拠が分からないため、採点もできない。&lt;/p&gt;
&lt;p&gt;・他の教科の勉強で精一杯で国語まで手が回らない。&lt;/p&gt;
&lt;p&gt;・国語は漢字や文法など手の付けやすい勉強だけに留まってしまい、読解の勉強をする時間がない。&lt;/p&gt;
&lt;p&gt;といったことがよく見受けられます。&lt;/p&gt;
&lt;p&gt;読解ラボ東京では、過去問演習がはじまる小学校６年生の夏に間に合うように、2月から７月の期間で、理論に裏打ちされた解き方ができるよう、読解ラボ東京オリジナル・得点力養成講座を開講させていただきます。&lt;/p&gt;
&lt;p&gt;※全講義を代表・長島が担当致します。&lt;/p&gt;
&lt;p&gt;&amp;nbsp;&lt;/p&gt;
&lt;h3&gt;対象&lt;/h3&gt;
&lt;p&gt;広尾・海城・城北・本郷・攻玉社・鷗友・学習院女子・頌栄・東洋英和&lt;br /&gt;
・明大明治・立教女学院・青山学院などを第一志望にする受験生&lt;/p&gt;
&lt;h3&gt;定員&lt;/h3&gt;
&lt;p&gt;上限８名&lt;/p&gt;
&lt;h3&gt;授業料&lt;/h3&gt;
&lt;p&gt;１コマ　4,000円&lt;/p&gt;
&lt;p&gt;※前月末日までに、お申込み・お支払いをお願いしております。&lt;/p&gt;
&lt;h3&gt;開講日&lt;/h3&gt;
&lt;p&gt;毎週水曜日　17:00～18:30&lt;/p&gt;
&lt;h3&gt;開催日程【全21回】&lt;/h3&gt;
&lt;table&gt;
&lt;tbody&gt;
&lt;tr&gt;
&lt;td&gt;02月07日(水)&lt;/td&gt;
&lt;td&gt;読解入門・物語文①&lt;/td&gt;
&lt;/tr&gt;
&lt;tr&gt;
&lt;td&gt;02月14日(水)&lt;/td&gt;
&lt;td&gt;読解入門・物語文②&lt;/td&gt;
&lt;/tr&gt;
&lt;tr&gt;
&lt;td&gt;02月21日(水)&lt;/td&gt;
&lt;td&gt;読解入門・説明文①&lt;/td&gt;
&lt;/tr&gt;
&lt;tr&gt;
&lt;td&gt;02月28日(水)&lt;/td&gt;
&lt;td&gt;読解入門・説明文②&lt;/td&gt;
&lt;/tr&gt;
&lt;tr&gt;
&lt;td&gt;03月07日(水)&lt;/td&gt;
&lt;td&gt;読解入門・記述&lt;/td&gt;
&lt;/tr&gt;
&lt;tr&gt;
&lt;td&gt;03月14日(水)&lt;/td&gt;
&lt;td&gt;実力判定テスト①&lt;/td&gt;
&lt;/tr&gt;
&lt;tr&gt;
&lt;td&gt;03月21日(水)&lt;/td&gt;
&lt;td&gt;休講&lt;/td&gt;
&lt;/tr&gt;
&lt;tr&gt;
&lt;td&gt;03月28日(水)&lt;/td&gt;
&lt;td&gt;休講&lt;/td&gt;
&lt;/tr&gt;
&lt;tr&gt;
&lt;td&gt;04月04日(水)&lt;/td&gt;
&lt;td&gt;休講&lt;/td&gt;
&lt;/tr&gt;
&lt;tr&gt;
&lt;td&gt;04月11日(水)&lt;/td&gt;
&lt;td&gt;説明文演習①&lt;/td&gt;
&lt;/tr&gt;
&lt;tr&gt;
&lt;td&gt;04月18日(水)&lt;/td&gt;
&lt;td&gt;物語文演習①&lt;/td&gt;
&lt;/tr&gt;
&lt;tr&gt;
&lt;td&gt;04月25日(水)&lt;/td&gt;
&lt;td&gt;説明文演習②&lt;/td&gt;
&lt;/tr&gt;
&lt;tr&gt;
&lt;td&gt;05月02日(水)&lt;/td&gt;
&lt;td&gt;物語文演習②&lt;/td&gt;
&lt;/tr&gt;
&lt;tr&gt;
&lt;td&gt;05月09日(水)&lt;/td&gt;
&lt;td&gt;記述演習【説明文】&lt;/td&gt;
&lt;/tr&gt;
&lt;tr&gt;
&lt;td&gt;05月16日(水)&lt;/td&gt;
&lt;td&gt;実力判定テスト②&lt;/td&gt;
&lt;/tr&gt;
&lt;tr&gt;
&lt;td&gt;05月23日(水)&lt;/td&gt;
&lt;td&gt;説明文演習③&lt;/td&gt;
&lt;/tr&gt;
&lt;tr&gt;
&lt;td&gt;05月30日(水)&lt;/td&gt;
&lt;td&gt;物語文演習③&lt;/td&gt;
&lt;/tr&gt;
&lt;tr&gt;
&lt;td&gt;06月06日(水)&lt;/td&gt;
&lt;td&gt;説明文演習④&lt;/td&gt;
&lt;/tr&gt;
&lt;tr&gt;
&lt;td&gt;06月13日(水)&lt;/td&gt;
&lt;td&gt;物語文演習④&lt;/td&gt;
&lt;/tr&gt;
&lt;tr&gt;
&lt;td&gt;06月20日(水)&lt;/td&gt;
&lt;td&gt;記述演習【物語文】&lt;/td&gt;
&lt;/tr&gt;
&lt;tr&gt;
&lt;td&gt;06月27日(水)&lt;/td&gt;
&lt;td&gt;説明文【発展編】&lt;/td&gt;
&lt;/tr&gt;
&lt;tr&gt;
&lt;td&gt;07月04日(水)&lt;/td&gt;
&lt;td&gt;物語文【発展編】&lt;/td&gt;
&lt;/tr&gt;
&lt;tr&gt;
&lt;td&gt;07月11日(水)&lt;/td&gt;
&lt;td&gt;記述【発展編】&lt;/td&gt;
&lt;/tr&gt;
&lt;tr&gt;
&lt;td&gt;07月18日(水)&lt;/td&gt;
&lt;td&gt;実力判定テスト③&lt;/td&gt;
&lt;/tr&gt;
&lt;/tbody&gt;
&lt;/table&gt;
&lt;h3&gt;お申込み&lt;/h3&gt;
&lt;p&gt;お申込み・お問い合わせにつきましては、&lt;a href="https://dokkai-labo.tokyo/contact/" target="_blank"&gt;お問い合わせフォーム&lt;/a&gt; または、&lt;span style="color: #0000ff;"&gt;03-4214-8696&lt;/span&gt; までお願い致します。&lt;/p&gt;
&lt;p&gt;「得点力養成講座を受けておいて良かった！」そう思える授業を目指しております。理論に裏付けされた解き方を身につけられるよう指導してまいりますので、奮ってご参加くださいませ。&lt;/p&gt;
&lt;p&gt;&amp;nbsp;&lt;/p&gt;
&lt;section class="veu_cta" id="veu_cta-21073"&gt;&lt;h1 class="cta_title"&gt;コラム&lt;/h1&gt;&lt;div class="cta_body"&gt;&lt;div class="cta_body_image cta_body_image_right"&gt;&lt;a href="https://dokkai-labo.tokyo/ct/column/"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幅広い国語学習に関連するコラムを提供しています。このコラムでは、大学入試共通テストの国語セクションに焦点を当てた考察から、東大の国語に関する検討、記述問題の自己採点方法、詩の学習の重要性、随筆文の解き方、長文読解の効果的なアプローチ、小論文のスキル向上法、過去問の活用、偏差値向上の方法、各塾の国語対策、学習法、受験心構え、中学入試における国語勉強法、理論的な読解方法、入試対策アプローチ、そして国語文法の重要性まで、幅広いトピックにわたる国語学習に関する情報とアドバイスが提供されています。&lt;/div&gt;&lt;div class="cta_body_link"&gt;&lt;a href="https://dokkai-labo.tokyo/ct/column/" class="btn btn-primary btn-block btn-lg" target="_blank"&gt;コラム&lt;/a&gt;&lt;/div&gt;&lt;/div&gt;&lt;!--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180101_02%2F&amp;amp;t=%E3%80%90%E5%BE%97%E7%82%B9%E5%8A%9B%E9%A4%8A%E6%88%90%E8%AC%9B%E5%BA%A7%E3%80%912018%E5%B9%B4%E5%BA%A6%E9%9B%86%E5%9B%A3%E6%8E%88%E6%A5%AD%E9%96%8B%E5%82%AC%E3%81%AE%E3%81%8A%E7%9F%A5%E3%82%89%E3%81%9B%E3%80%90%E5%B0%8F%EF%BC%96%E5%AF%BE%E8%B1%A1%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180101_02%2F&amp;amp;text=%E3%80%90%E5%BE%97%E7%82%B9%E5%8A%9B%E9%A4%8A%E6%88%90%E8%AC%9B%E5%BA%A7%E3%80%912018%E5%B9%B4%E5%BA%A6%E9%9B%86%E5%9B%A3%E6%8E%88%E6%A5%AD%E9%96%8B%E5%82%AC%E3%81%AE%E3%81%8A%E7%9F%A5%E3%82%89%E3%81%9B%E3%80%90%E5%B0%8F%EF%BC%96%E5%AF%BE%E8%B1%A1%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3%80%90%E5%BE%97%E7%82%B9%E5%8A%9B%E9%A4%8A%E6%88%90%E8%AC%9B%E5%BA%A7%E3%80%912018%E5%B9%B4%E5%BA%A6%E9%9B%86%E5%9B%A3%E6%8E%88%E6%A5%AD%E9%96%8B%E5%82%AC%E3%81%AE%E3%81%8A%E7%9F%A5%E3%82%89%E3%81%9B%E3%80%90%E5%B0%8F%EF%BC%96%E5%AF%BE%E8%B1%A1%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180101_02%2F" target="_blank" &gt;&lt;span class="vk_icon_w_r_sns_bluesky icon_sns"&gt;&lt;/span&gt;&lt;span class="sns_txt"&gt;Bluesky&lt;/span&gt;&lt;/a&gt;&lt;/li&gt;&lt;li class="sb_copy sb_icon"&gt;&lt;button class="copy-button sb_icon_inner"data-clipboard-text="【得点力養成講座】2018年度集団授業開催のお知らせ【小６対象】 | 受験国語専門 読解ラボ東京 | 中学受験・大学受験対応の個別指導国語専門塾（オンライン・教室対応） https://dokkai-labo.tokyo/info/180101_02/"&gt;&lt;span class="vk_icon_w_r_sns_copy icon_sns"&gt;&lt;i class="fas fa-copy"&gt;&lt;/i&gt;&lt;/span&gt;&lt;span class="sns_txt"&gt;Copy&lt;/span&gt;&lt;/button&gt;&lt;/li&gt;&lt;/ul&gt;&lt;/div&gt;&lt;!-- [ /.socialSet ] --&gt;			
------</t>
  </si>
  <si>
    <t>https://dokkai-labo.tokyo/info/180101/</t>
  </si>
  <si>
    <t>以下のページは不自然なワードを使用しています。
これらを適切に自然な言葉に置き換えて下さい。
なお、本文の装飾や構造は絶対に変えないでください。
【対象ページURL】
https://dokkai-labo.tokyo/info/180101/
【検出された不自然ワード】
（検出なし）
【本文】
------
&lt;p&gt;本日より、2018年度、「完全１対１」の個別指導の生徒募集を開始致します。&lt;/p&gt;
&lt;p&gt;詳細については、下記をご覧下さいませ。&lt;/p&gt;
&lt;p&gt;■対象：中学受験を目指している、新小４～６年生&lt;/p&gt;
&lt;p&gt;■科目：中学受験国語・大学受験現代文・大学受験小論文&lt;/p&gt;
&lt;p&gt;■内容：志望校対策、進学塾のクラスアップ対策等、ご要望に応じて独自にカリキュラムを作成します。&lt;/p&gt;
&lt;p&gt;■日程：なお、開講日は2/1(木)を予定しております。&lt;/p&gt;
&lt;p&gt;■会場：&lt;a href="https://dokkai-labo.tokyo/access/"&gt;読解ラボ東京　四谷教室&lt;/a&gt;&lt;/p&gt;
&lt;p&gt;指導開始までの具体的な流れについては&lt;a href="https://dokkai-labo.tokyo/live/"&gt;開講講座のご案内&lt;/a&gt;を、ご確認下さいませ。&lt;/p&gt;
&lt;p&gt;&amp;#8212;&amp;#8212;&amp;#8212;&amp;#8212;&amp;#8212;&amp;#8212;&amp;#8212;&amp;#8211;&lt;/p&gt;
&lt;p&gt;また、受講されるかどうかは別として、日頃の学習についてのお悩みなど国語学習についてのご相談もお待ちしております。&lt;a href="https://dokkai-labo.tokyo/contact/"&gt;お問い合わせフォーム&lt;/a&gt;よりご連絡をお願い致します。&lt;/p&gt;
&lt;p&gt;多くの皆さんのチャレンジ、お待ちしております！&lt;/p&gt;
&lt;section class="veu_cta" id="veu_cta-20370"&gt;&lt;h1 class="cta_title"&gt;講座案内：読解/漢字演習道場【中学受験】&lt;/h1&gt;&lt;div class="cta_body"&gt;&lt;div class="cta_body_image cta_body_image_right"&gt;&lt;a href="http://dokkai-labo.tokyo/bootcamp/" target="_blank"&gt;&lt;img width="731" height="493" src="https://dokkai-labo.tokyo/wp-content/uploads/2016/12/tate_space.jpg" class="attachment-large size-large" alt="" srcset="https://dokkai-labo.tokyo/wp-content/uploads/2016/12/tate_space.jpg 731w, https://dokkai-labo.tokyo/wp-content/uploads/2016/12/tate_space-300x202.jpg 300w" sizes="(max-width: 731px) 100vw, 731px" /&gt;&lt;/a&gt;&lt;/div&gt;&lt;div class="cta_body_txt image_exist"&gt;■読解演習道場
&lt;br /&gt;大半の学習塾で忘れられがちな「与えられた知識を使いこなすための練習」をサポートするための講座です。
&lt;br /&gt;確立された読解ラボオリジナルの読解法を駆使しながら、それを使いこなすための演習量を重ねて頂きます。
&lt;br /&gt;
&lt;br /&gt;■漢字演習道場
&lt;br /&gt;「漢字なんて覚えてしまえば終わり！」と思われることが多い一方、案外学習が進まない経験をお持ちの方も多いかと思います。
&lt;br /&gt;「漢字学習の思考回路」「漢字学習のスピード感」を養いながら、知識の獲得と学習姿勢の構築を目指します。&lt;/div&gt;&lt;div class="cta_body_link"&gt;&lt;a href="http://dokkai-labo.tokyo/bootcamp/" class="btn btn-primary btn-block btn-lg" target="_blank"&gt;読解/漢字演習道場【中学受験】&lt;/a&gt;&lt;/div&gt;&lt;/div&gt;&lt;!--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180101%2F&amp;amp;t=2018%E5%B9%B4%E5%BA%A6%E5%80%8B%E5%88%A5%E6%8C%87%E5%B0%8E%E7%94%9F%E5%BE%92%E5%8B%9F%E9%9B%86%E9%96%8B%E5%A7%8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180101%2F&amp;amp;text=2018%E5%B9%B4%E5%BA%A6%E5%80%8B%E5%88%A5%E6%8C%87%E5%B0%8E%E7%94%9F%E5%BE%92%E5%8B%9F%E9%9B%86%E9%96%8B%E5%A7%8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2018%E5%B9%B4%E5%BA%A6%E5%80%8B%E5%88%A5%E6%8C%87%E5%B0%8E%E7%94%9F%E5%BE%92%E5%8B%9F%E9%9B%86%E9%96%8B%E5%A7%8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180101%2F" target="_blank" &gt;&lt;span class="vk_icon_w_r_sns_bluesky icon_sns"&gt;&lt;/span&gt;&lt;span class="sns_txt"&gt;Bluesky&lt;/span&gt;&lt;/a&gt;&lt;/li&gt;&lt;li class="sb_copy sb_icon"&gt;&lt;button class="copy-button sb_icon_inner"data-clipboard-text="2018年度個別指導生徒募集開始のお知らせ | 受験国語専門 読解ラボ東京 | 中学受験・大学受験対応の個別指導国語専門塾（オンライン・教室対応） https://dokkai-labo.tokyo/info/180101/"&gt;&lt;span class="vk_icon_w_r_sns_copy icon_sns"&gt;&lt;i class="fas fa-copy"&gt;&lt;/i&gt;&lt;/span&gt;&lt;span class="sns_txt"&gt;Copy&lt;/span&gt;&lt;/button&gt;&lt;/li&gt;&lt;/ul&gt;&lt;/div&gt;&lt;!-- [ /.socialSet ] --&gt;			
------</t>
  </si>
  <si>
    <t>https://dokkai-labo.tokyo/info/180205/</t>
  </si>
  <si>
    <t>以下のページは不自然なワードを使用しています。
これらを適切に自然な言葉に置き換えて下さい。
なお、本文の装飾や構造は絶対に変えないでください。
【対象ページURL】
https://dokkai-labo.tokyo/info/180205/
【検出された不自然ワード】
（検出なし）
【本文】
------
&lt;p&gt;読解ラボ東京のホームページをご覧いただき、誠にありがとうございます。&lt;br /&gt;
代表の長島です。&lt;/p&gt;
&lt;p&gt;拙著「&lt;a href="https://www.amazon.co.jp/%E5%A4%A7%E5%AD%A6%E5%85%A5%E8%A9%A6%E7%8F%BE%E4%BB%A3%E6%96%87%E2%80%95%E3%81%BE%E3%81%9A%E2%80%9CMARCH%E7%AA%81%E7%A0%B4%E2%80%9D%E3%81%AE%E6%A5%B5%E6%84%8F%E3%82%92%E4%BC%9D%E6%8E%88-%E9%95%B7%E5%B3%B6-%E5%BA%B7%E4%BA%8C/dp/434108691X"&gt;大学入試 現代文(ごま書房)&lt;/a&gt;」が発売されました。&lt;br /&gt;
大学入試の現代文は、題材となる文章が難解です。なぜなら、現代文が今の日本語で書かれた文章の読解をする科目だからです。英語や古典と違い、とりあえず読むことはできるので、内容自体が高度になってしまうということです。&lt;br /&gt;
したがって、「本文自体を読めれば問題も解ける」という考えは成り立ちません。それだけの高難易度な文章を読み切れる受験生はほとんどいないからです。&lt;/p&gt;
&lt;p&gt;このような観点から「解き方」に特化した参考書が受験生に必要だと考え、本書を執筆した次第です。&lt;/p&gt;
&lt;p&gt;なお、表紙には「MARCH突破の極意を伝授」とありますが、本書で紹介している解き方は普遍的なものです。国公立や早稲田、上智はもちろん、日東駒専などでも有効なものになっております。&lt;br /&gt;
MARCH志望者のみならず、&lt;br /&gt;
国公立や最難関私大をめざす高1・高2生&lt;br /&gt;
現代文が不得手な高3・浪人生&lt;br /&gt;
にもお読みいただきたい内容です。&lt;br /&gt;
ぜひご一読下さいませ。&lt;/p&gt;
&lt;section class="veu_cta" id="veu_cta-20322"&gt;&lt;h1 class="cta_title"&gt;サービス案内：読解ラボ東京の「過去問解説」&lt;/h1&gt;&lt;div class="cta_body"&gt;&lt;div class="cta_body_image cta_body_image_right"&gt;&lt;a href="http://dokkai-labo.tokyo/?s=【過去問】&amp;order=asc" target="_blank"&gt;&lt;img width="922" height="182" src="https://dokkai-labo.tokyo/wp-content/uploads/2020/02/読解ラボWEB_t.png" class="attachment-large size-large" alt="" srcset="https://dokkai-labo.tokyo/wp-content/uploads/2020/02/読解ラボWEB_t.png 922w, https://dokkai-labo.tokyo/wp-content/uploads/2020/02/読解ラボWEB_t-300x59.png 300w, https://dokkai-labo.tokyo/wp-content/uploads/2020/02/読解ラボWEB_t-768x152.png 768w" sizes="(max-width: 922px) 100vw, 922px" /&gt;&lt;/a&gt;&lt;/div&gt;&lt;div class="cta_body_txt image_exist"&gt;受験準備の最終段階で困りがちなのが過去問の扱いです。
&lt;br /&gt;全問について解説と採点基準を明示し、そのプロセスを体感してもらいます。&lt;/div&gt;&lt;div class="cta_body_link"&gt;&lt;a href="http://dokkai-labo.tokyo/?s=【過去問】&amp;order=asc" class="btn btn-primary btn-block btn-lg" target="_blank"&gt;読解ラボ東京の過去問解説動画&lt;/a&gt;&lt;/div&gt;&lt;/div&gt;&lt;!--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180205%2F&amp;amp;t=%E3%80%8C%E5%A4%A7%E5%AD%A6%E5%85%A5%E8%A9%A6%20%E7%8F%BE%E4%BB%A3%E6%96%87%28%E3%81%94%E3%81%BE%E6%9B%B8%E6%88%BF%29%E3%80%8D%E7%99%BA%E5%A3%B2%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180205%2F&amp;amp;text=%E3%80%8C%E5%A4%A7%E5%AD%A6%E5%85%A5%E8%A9%A6%20%E7%8F%BE%E4%BB%A3%E6%96%87%28%E3%81%94%E3%81%BE%E6%9B%B8%E6%88%BF%29%E3%80%8D%E7%99%BA%E5%A3%B2%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3%80%8C%E5%A4%A7%E5%AD%A6%E5%85%A5%E8%A9%A6%20%E7%8F%BE%E4%BB%A3%E6%96%87%28%E3%81%94%E3%81%BE%E6%9B%B8%E6%88%BF%29%E3%80%8D%E7%99%BA%E5%A3%B2%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180205%2F" target="_blank" &gt;&lt;span class="vk_icon_w_r_sns_bluesky icon_sns"&gt;&lt;/span&gt;&lt;span class="sns_txt"&gt;Bluesky&lt;/span&gt;&lt;/a&gt;&lt;/li&gt;&lt;li class="sb_copy sb_icon"&gt;&lt;button class="copy-button sb_icon_inner"data-clipboard-text="「大学入試 現代文(ごま書房)」発売のお知らせ | 受験国語専門 読解ラボ東京 | 中学受験・大学受験対応の個別指導国語専門塾（オンライン・教室対応） https://dokkai-labo.tokyo/info/180205/"&gt;&lt;span class="vk_icon_w_r_sns_copy icon_sns"&gt;&lt;i class="fas fa-copy"&gt;&lt;/i&gt;&lt;/span&gt;&lt;span class="sns_txt"&gt;Copy&lt;/span&gt;&lt;/button&gt;&lt;/li&gt;&lt;/ul&gt;&lt;/div&gt;&lt;!-- [ /.socialSet ] --&gt;			
------</t>
  </si>
  <si>
    <t>https://dokkai-labo.tokyo/info/180208/</t>
  </si>
  <si>
    <t>以下のページは不自然なワードを使用しています。
これらを適切に自然な言葉に置き換えて下さい。
なお、本文の装飾や構造は絶対に変えないでください。
【対象ページURL】
https://dokkai-labo.tokyo/info/180208/
【検出された不自然ワード】
（検出なし）
【本文】
------
&lt;p&gt;最新の時間割を公開致しました。&lt;/p&gt;
&lt;p&gt;→詳細は&lt;a href="https://dokkai-labo.tokyo/timetable/"&gt;コチラ&lt;/a&gt;をご確認下さいませ。&lt;/p&gt;
&lt;p&gt;&amp;#8212;&lt;br /&gt;
中学受験・大学受験のために頑張っている受験生向けの講座「&lt;a href="https://dokkai-labo.tokyo/live/"&gt;１対１個別指導&lt;/a&gt;」、&lt;/p&gt;
&lt;p&gt;国語の得点力を伸ばすための講座「&lt;a href="https://dokkai-labo.tokyo/info/180101_02/"&gt;小６得点力養成講座&lt;/a&gt;」&lt;/p&gt;
&lt;p&gt;は2018年度の生徒さんを募集しています。&lt;/p&gt;
&lt;p&gt;&lt;span style="color: #0000ff;"&gt;「受験国語専門　読解ラボ東京」&lt;/span&gt;は多くの生徒さんの国語力向上を応援しております！&lt;/p&gt;
&lt;p&gt;&amp;nbsp;&lt;/p&gt;
&lt;p&gt;&amp;nbsp;&lt;/p&gt;
&lt;p&gt;&amp;nbsp;&lt;/p&gt;
&lt;section class="veu_cta" id="veu_cta-20527"&gt;&lt;h1 class="cta_title"&gt;講座案内：【オンライン】長島式読解講座「Basis」【中学受験】&lt;/h1&gt;&lt;div class="cta_body"&gt;&lt;div class="cta_body_txt image_no"&gt;自由なスケジュールで受講可能。理論に裏打ちされた読解法を短期間で習得できます。オンライン授業にそのまま適用することで教室で受ける授業さながらの授業を、Basisオンラインでも再現しております。&lt;/div&gt;&lt;div class="cta_body_link"&gt;&lt;a href="http://dokkai-labo.tokyo/basisonline/" class="btn btn-primary btn-block btn-lg" target="_blank"&gt;【オンライン】長島式読解講座「Basis」【中学受験】&lt;/a&gt;&lt;/div&gt;&lt;/div&gt;&lt;!--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180208%2F&amp;amp;t=%E6%9C%80%E6%96%B0%E6%99%82%E9%96%93%E5%89%B2%E6%9B%B4%E6%96%B0%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180208%2F&amp;amp;text=%E6%9C%80%E6%96%B0%E6%99%82%E9%96%93%E5%89%B2%E6%9B%B4%E6%96%B0%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6%9C%80%E6%96%B0%E6%99%82%E9%96%93%E5%89%B2%E6%9B%B4%E6%96%B0%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180208%2F" target="_blank" &gt;&lt;span class="vk_icon_w_r_sns_bluesky icon_sns"&gt;&lt;/span&gt;&lt;span class="sns_txt"&gt;Bluesky&lt;/span&gt;&lt;/a&gt;&lt;/li&gt;&lt;li class="sb_copy sb_icon"&gt;&lt;button class="copy-button sb_icon_inner"data-clipboard-text="最新時間割更新のお知らせ | 受験国語専門 読解ラボ東京 | 中学受験・大学受験対応の個別指導国語専門塾（オンライン・教室対応） https://dokkai-labo.tokyo/info/180208/"&gt;&lt;span class="vk_icon_w_r_sns_copy icon_sns"&gt;&lt;i class="fas fa-copy"&gt;&lt;/i&gt;&lt;/span&gt;&lt;span class="sns_txt"&gt;Copy&lt;/span&gt;&lt;/button&gt;&lt;/li&gt;&lt;/ul&gt;&lt;/div&gt;&lt;!-- [ /.socialSet ] --&gt;			
------</t>
  </si>
  <si>
    <t>https://dokkai-labo.tokyo/info/180225/</t>
  </si>
  <si>
    <t>以下のページは不自然なワードを使用しています。
これらを適切に自然な言葉に置き換えて下さい。
なお、本文の装飾や構造は絶対に変えないでください。
【対象ページURL】
https://dokkai-labo.tokyo/info/180225/
【検出された不自然ワード】
（検出なし）
【本文】
------
&lt;p&gt;春休みは、短いながらも日頃の積み残しを消化するのには最適のタイミングです。&lt;/p&gt;
&lt;p&gt;当塾では、この春休みを有意義に過ごして頂くために、&lt;br /&gt;
春期講習会を実施させて頂くこととなりました。&lt;br /&gt;
現在当塾に通塾されている塾生の皆さんは勿論のこと、&lt;br /&gt;
普段は他塾に通われている生徒さんにも門戸を開放致します！&lt;/p&gt;
&lt;p&gt;この絶好の機会に読解力のフォローアップ・更なる実力アップを&lt;br /&gt;
狙っている生徒さんの参加をお待ちしております。&lt;/p&gt;
&lt;p&gt;なお、開講講座は「完全１対１個別指導」のみとなります。詳細については、下記をご覧下さいませ。&lt;/p&gt;
&lt;p&gt;■対象：中学受験を目指している、新小４～６年生&lt;/p&gt;
&lt;p&gt;■内容：志望校対策、進学塾のクラスアップ対策等、ご要望に応じて独自にカリキュラムを作成します。&lt;/p&gt;
&lt;p&gt;■日程：3/26(月)～4/8(日)　8:00～20:00&lt;/p&gt;
&lt;p&gt;※最新情報は&lt;a href="https://dokkai-labo.tokyo/timetable_season/"&gt;春期講習時間割&lt;/a&gt;をご確認下さいませ。&lt;/p&gt;
&lt;p&gt;■会場：読解ラボ東京　四谷教室&lt;/p&gt;
&lt;p&gt;■費用：１コマ(110分)・16,500円＋消費税のみ(入塾金は頂戴致しません)&lt;/p&gt;
&lt;p&gt;複数コマ受講頂く場合は、下記の割引を適用させて頂きます。&lt;/p&gt;
&lt;p&gt;3コマSET： 46,500円( 5％割引)＋消費税&lt;br /&gt;
6コマSET： 89,000円(10％割引)＋消費税&lt;/p&gt;
&lt;p&gt;※詳細につきましてはご確認頂ければ幸いです。&lt;/p&gt;
&lt;p&gt;なお、春期講習会については、必要なコマ数分の費用を指導開始日までにお支払頂くことをお願いしております。&lt;/p&gt;
&lt;p&gt;&amp;#8212;&amp;#8212;&amp;#8212;&amp;#8212;&amp;#8212;&amp;#8212;&amp;#8212;&amp;#8211;&lt;/p&gt;
&lt;p&gt;また、受講されるかどうかは別として、日頃の学習についてのお悩みなど国語学習についてのご相談もお待ちしております。&lt;a href="https://dokkai-labo.tokyo/contact/"&gt;お問い合わせフォーム&lt;/a&gt;よりご連絡をお願い致します。&lt;/p&gt;
&lt;p&gt;多くの小学生の皆さんのチャレンジ、お待ちしております！&lt;/p&gt;
&lt;section class="veu_cta" id="veu_cta-20527"&gt;&lt;h1 class="cta_title"&gt;講座案内：【オンライン】長島式読解講座「Basis」【中学受験】&lt;/h1&gt;&lt;div class="cta_body"&gt;&lt;div class="cta_body_txt image_no"&gt;自由なスケジュールで受講可能。理論に裏打ちされた読解法を短期間で習得できます。オンライン授業にそのまま適用することで教室で受ける授業さながらの授業を、Basisオンラインでも再現しております。&lt;/div&gt;&lt;div class="cta_body_link"&gt;&lt;a href="https://dokkai-labo.tokyo/basisonline/" class="btn btn-primary btn-block btn-lg" target="_blank"&gt;【オンライン】長島式読解講座「Basis」【中学受験】&lt;/a&gt;&lt;/div&gt;&lt;/div&gt;&lt;!--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180225%2F&amp;amp;t=2018%E5%B9%B4%E5%BA%A6%E6%98%A5%E6%9C%9F%E8%AC%9B%E7%BF%92%E4%BC%9A%E9%96%8B%E5%82%AC%E3%81%AE%E3%81%94%E6%A1%88%E5%86%85%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180225%2F&amp;amp;text=2018%E5%B9%B4%E5%BA%A6%E6%98%A5%E6%9C%9F%E8%AC%9B%E7%BF%92%E4%BC%9A%E9%96%8B%E5%82%AC%E3%81%AE%E3%81%94%E6%A1%88%E5%86%85%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2018%E5%B9%B4%E5%BA%A6%E6%98%A5%E6%9C%9F%E8%AC%9B%E7%BF%92%E4%BC%9A%E9%96%8B%E5%82%AC%E3%81%AE%E3%81%94%E6%A1%88%E5%86%85%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180225%2F" target="_blank" &gt;&lt;span class="vk_icon_w_r_sns_bluesky icon_sns"&gt;&lt;/span&gt;&lt;span class="sns_txt"&gt;Bluesky&lt;/span&gt;&lt;/a&gt;&lt;/li&gt;&lt;li class="sb_copy sb_icon"&gt;&lt;button class="copy-button sb_icon_inner"data-clipboard-text="2018年度春期講習会開催のご案内 | 受験国語専門 読解ラボ東京 | 中学受験・大学受験対応の個別指導国語専門塾（オンライン・教室対応） https://dokkai-labo.tokyo/info/180225/"&gt;&lt;span class="vk_icon_w_r_sns_copy icon_sns"&gt;&lt;i class="fas fa-copy"&gt;&lt;/i&gt;&lt;/span&gt;&lt;span class="sns_txt"&gt;Copy&lt;/span&gt;&lt;/button&gt;&lt;/li&gt;&lt;/ul&gt;&lt;/div&gt;&lt;!-- [ /.socialSet ] --&gt;			
------</t>
  </si>
  <si>
    <t>https://dokkai-labo.tokyo/info/180616_01/</t>
  </si>
  <si>
    <t>以下のページは不自然なワードを使用しています。
これらを適切に自然な言葉に置き換えて下さい。
なお、本文の装飾や構造は絶対に変えないでください。
【対象ページURL】
https://dokkai-labo.tokyo/info/180616_01/
【検出された不自然ワード】
（検出なし）
【本文】
------
&lt;p&gt;夏休みは、受験生にとってはまさに天王山、受験を１年以上先に控えておられるお子様にとっては、日頃忙しくて取り組むことの出来ない課題に取り組む絶好の機会です。&lt;/p&gt;
&lt;p&gt;さて、夏休みを目前に控え、弊塾では夏期講習会を実施させて頂く運びとなりました。&lt;br /&gt;
現在当塾に通塾されている塾生の皆さんは勿論のこと、&lt;br /&gt;
普段は他塾に通われている生徒さんにも門戸を開放致します！&lt;/p&gt;
&lt;p&gt;この絶好の機会に読解力のフォローアップ・更なる実力アップを&lt;br /&gt;
狙っている生徒さんの参加をお待ちしております。&lt;/p&gt;
&lt;p&gt;なお、開講講座は「完全１対１個別指導」のみとなります。詳細については、下記をご覧下さいませ。&lt;/p&gt;
&lt;p&gt;■対象：&lt;br /&gt;
①中学受験を目指している、小３～６年生&lt;br /&gt;
②大学受験を予定している、高１～３年生&lt;/p&gt;
&lt;p&gt;■内容：志望校対策、進学塾のクラスアップ対策等、ご要望に応じて独自にカリキュラムを作成します。&lt;/p&gt;
&lt;p&gt;■日程：7/23(月)～8/31(金)　9:00～21:20&lt;/p&gt;
&lt;p&gt;※最新情報は&lt;a href="https://dokkai-labo.tokyo/timetable_season/"&gt;夏期講習時間割&lt;/a&gt;をご確認下さいませ。&lt;/p&gt;
&lt;p&gt;■会場：読解ラボ東京　四谷教室&lt;/p&gt;
&lt;p&gt;■費用：１コマ(110分)・16,500円＋消費税のみ(入塾金は頂戴致しません)&lt;/p&gt;
&lt;p&gt;複数コマ受講頂く場合は、下記の割引を適用させて頂きます。&lt;/p&gt;
&lt;p&gt;６コマPACK：  96,500円( 3％割引)＋消費税&lt;br /&gt;
12コマPACK： 182,000円( 8％割引)＋消費税&lt;br /&gt;
18コマPACK： 257,000円(12％割引)＋消費税&lt;/p&gt;
&lt;p&gt;※詳細につきましてはご確認頂ければ幸いです。&lt;/p&gt;
&lt;p&gt;なお、夏期講習会については、必要なコマ数分の費用を指導開始日までにお支払頂くことをお願いしております。&lt;/p&gt;
&lt;p&gt;&amp;#8212;&amp;#8212;&amp;#8212;&amp;#8212;&amp;#8212;&amp;#8212;&amp;#8212;&amp;#8211;&lt;/p&gt;
&lt;p&gt;また、受講されるかどうかは別として、日頃の学習についてのお悩みなど国語学習についてのご相談もお待ちしております。&lt;a href="https://dokkai-labo.tokyo/contact/"&gt;お問い合わせフォーム&lt;/a&gt;よりご連絡をお願い致します。&lt;/p&gt;
&lt;p&gt;多くの小学生の皆さんのチャレンジ、お待ちしております！&lt;/p&gt;
&lt;section class="veu_cta" id="veu_cta-20325"&gt;&lt;h1 class="cta_title"&gt;講座案内：小６得点力養成講座【集団授業(２～７月)】&lt;/h1&gt;&lt;div class="cta_body"&gt;&lt;div class="cta_body_image cta_body_image_right"&gt;&lt;a href="https://dokkai-labo.tokyo/tokuten/" target="_blank"&gt;&lt;/a&gt;&lt;/div&gt;&lt;div class="cta_body_txt image_exist"&gt;半年間で読解問題の得点力向上を目指す講座です。各回ともテーマに基づいて
&lt;br /&gt;大問４題を取り扱います。受講結果と復習用動画も完備しています。
&lt;br /&gt;&lt;/div&gt;&lt;div class="cta_body_link"&gt;&lt;a href="https://dokkai-labo.tokyo/tokuten/" class="btn btn-primary btn-block btn-lg" target="_blank"&gt;講座案内：小６得点力養成講座【集団授業(２～７月)】&lt;/a&gt;&lt;/div&gt;&lt;/div&gt;&lt;!--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180616_01%2F&amp;amp;t=2018%E5%B9%B4%E5%BA%A6%E5%A4%8F%E6%9C%9F%E8%AC%9B%E7%BF%92%E4%BC%9A%E9%96%8B%E5%82%AC%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180616_01%2F&amp;amp;text=2018%E5%B9%B4%E5%BA%A6%E5%A4%8F%E6%9C%9F%E8%AC%9B%E7%BF%92%E4%BC%9A%E9%96%8B%E5%82%AC%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2018%E5%B9%B4%E5%BA%A6%E5%A4%8F%E6%9C%9F%E8%AC%9B%E7%BF%92%E4%BC%9A%E9%96%8B%E5%82%AC%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180616_01%2F" target="_blank" &gt;&lt;span class="vk_icon_w_r_sns_bluesky icon_sns"&gt;&lt;/span&gt;&lt;span class="sns_txt"&gt;Bluesky&lt;/span&gt;&lt;/a&gt;&lt;/li&gt;&lt;li class="sb_copy sb_icon"&gt;&lt;button class="copy-button sb_icon_inner"data-clipboard-text="2018年度夏期講習会開催のお知らせ | 受験国語専門 読解ラボ東京 | 中学受験・大学受験対応の個別指導国語専門塾（オンライン・教室対応） https://dokkai-labo.tokyo/info/180616_01/"&gt;&lt;span class="vk_icon_w_r_sns_copy icon_sns"&gt;&lt;i class="fas fa-copy"&gt;&lt;/i&gt;&lt;/span&gt;&lt;span class="sns_txt"&gt;Copy&lt;/span&gt;&lt;/button&gt;&lt;/li&gt;&lt;/ul&gt;&lt;/div&gt;&lt;!-- [ /.socialSet ] --&gt;			
------</t>
  </si>
  <si>
    <t>https://dokkai-labo.tokyo/info/180616_02/</t>
  </si>
  <si>
    <t>以下のページは不自然なワードを使用しています。
これらを適切に自然な言葉に置き換えて下さい。
なお、本文の装飾や構造は絶対に変えないでください。
【対象ページURL】
https://dokkai-labo.tokyo/info/180616_02/
【検出された不自然ワード】
（検出なし）
【本文】
------
&lt;p&gt;夏休みも目前に迫り、休暇中の計画等にお忙しいところかと思いますが、本日は１点お知らせです。&lt;/p&gt;
&lt;p&gt;この度、読解ラボ東京では「小学５年生向け・夏期体験講座」を実施させて頂くこととなりました。&lt;/p&gt;
&lt;p&gt;もちろん全講義を代表・長島が担当致します。&lt;/p&gt;
&lt;p&gt;「どうやったら国語の成績が伸びるのか分からない」生徒さんから「2020年春の最難関校への受験に向けて、より高度な問題に早めに取り組んでおきたい」生徒さんまで、多くの小学生のチャレンジをお待ちしています！&lt;/p&gt;
&lt;h2&gt;実施要綱&lt;/h2&gt;
&lt;h3&gt;１．ゼロからの読解講座(物語文)【7/29(日)　11:00～13:00】&lt;/h3&gt;
&lt;h3&gt;２．ゼロからの読解講座(説明文)【8/16(木)　13:30～15:30】&lt;/h3&gt;
&lt;p&gt;・「この夏は国語の成績を頑張ってあげよう！」と思ったものの、何から手を付けていいのか分からない。&lt;br /&gt;
・新しくテキストを購入してみたは良いが、解説を読んでもさっぱり理解できず、途方に暮れている。&lt;br /&gt;
・他教科に比べて国語の成績が極端に悪い。他教科はまずまずの成績を取っているのだが。。。&lt;/p&gt;
&lt;p&gt;といったお悩みをお持ちの小学生向けの講座です。読解ラボオリジナルの国語読解法を基礎から徹底して学習して頂きます。&lt;/p&gt;
&lt;h3&gt;３．記述演習講座【8/26(日)　11:00～13:00】&lt;/h3&gt;
&lt;p&gt;・選択肢の問題は正解できるが、記述式の問題になった瞬間に全く正解が書けない。&lt;br /&gt;
・普段の授業でもちゃんと答えを教えてもらっているし、塾のテキストにも模範解答はきちんと載っているけど、自分で書いてみた解答が合っているかどうかが全く分からない。&lt;br /&gt;
・模擬試験を受けてみて、記述式の問題がほぼ不正解になっているのに納得がいかない。&lt;/p&gt;
&lt;p&gt;といったお悩みをお持ちの小学生向けの講座です。ひたすらに「演習⇒添削⇒演習⇒添削⇒……⇒解説」のループをこなしてもらうことで、記述問題に対する理解を深めてもらいます。&lt;/p&gt;
&lt;h3&gt;指導料&lt;/h3&gt;
&lt;p&gt;１講座(２時間)：4,000円(税抜)&lt;br /&gt;
２講座(４時間)：8,000円(税抜)&lt;br /&gt;
３講座(６時間)：12,000円(税抜)&lt;/p&gt;
&lt;p&gt;※初回指導日の前日までに、振込にてお支払い頂きますようお願い申し上げます。&lt;/p&gt;
&lt;h3&gt;お申込み&lt;/h3&gt;
&lt;p&gt;お申込み・お問い合わせについては、&lt;a href="https://dokkai-labo.tokyo/contact/"&gt;お問い合わせフォーム&lt;/a&gt;よりお願い致します。&lt;/p&gt;
&lt;p&gt;「この夏にきちんと授業を受けておいて良かった！」そう思える授業を目指しております。ぜひこの機会にもう１ランク上の学力を身に付けられるように指導してまいりますので、奮ってご参加下さいませ。&lt;/p&gt;
&lt;section class="veu_cta" id="veu_cta-21074"&gt;&lt;h1 class="cta_title"&gt;出版&lt;/h1&gt;&lt;div class="cta_body"&gt;&lt;div class="cta_body_image cta_body_image_right"&gt;&lt;a href="https://dokkai-labo.tokyo/ct/publish/"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学習と受験対策のエキスパートからの知識と洞察に基づく貴重なリソースです。この書籍は、大学入試や受験に関連するさまざまなトピックに焦点を当て、国語力の向上から受験戦略までを包括的にカバーしています。&lt;/div&gt;&lt;div class="cta_body_link"&gt;&lt;a href="https://dokkai-labo.tokyo/ct/publish/" class="btn btn-primary btn-block btn-lg" target="_blank"&gt;出版&lt;/a&gt;&lt;/div&gt;&lt;/div&gt;&lt;!--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180616_02%2F&amp;amp;t=%E3%80%90%E9%9B%86%E5%9B%A3%E6%8E%88%E6%A5%AD%E3%80%912018%E5%B9%B4%E5%BA%A6%E5%A4%8F%E6%9C%9F%E4%BD%93%E9%A8%93%E8%AC%9B%E5%BA%A7%E3%80%81%E9%96%8B%E5%82%AC%E3%81%AE%E3%81%8A%E7%9F%A5%E3%82%89%E3%81%9B%E3%80%90%E5%B0%8F%EF%BC%95%E5%AF%BE%E8%B1%A1%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180616_02%2F&amp;amp;text=%E3%80%90%E9%9B%86%E5%9B%A3%E6%8E%88%E6%A5%AD%E3%80%912018%E5%B9%B4%E5%BA%A6%E5%A4%8F%E6%9C%9F%E4%BD%93%E9%A8%93%E8%AC%9B%E5%BA%A7%E3%80%81%E9%96%8B%E5%82%AC%E3%81%AE%E3%81%8A%E7%9F%A5%E3%82%89%E3%81%9B%E3%80%90%E5%B0%8F%EF%BC%95%E5%AF%BE%E8%B1%A1%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3%80%90%E9%9B%86%E5%9B%A3%E6%8E%88%E6%A5%AD%E3%80%912018%E5%B9%B4%E5%BA%A6%E5%A4%8F%E6%9C%9F%E4%BD%93%E9%A8%93%E8%AC%9B%E5%BA%A7%E3%80%81%E9%96%8B%E5%82%AC%E3%81%AE%E3%81%8A%E7%9F%A5%E3%82%89%E3%81%9B%E3%80%90%E5%B0%8F%EF%BC%95%E5%AF%BE%E8%B1%A1%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180616_02%2F" target="_blank" &gt;&lt;span class="vk_icon_w_r_sns_bluesky icon_sns"&gt;&lt;/span&gt;&lt;span class="sns_txt"&gt;Bluesky&lt;/span&gt;&lt;/a&gt;&lt;/li&gt;&lt;li class="sb_copy sb_icon"&gt;&lt;button class="copy-button sb_icon_inner"data-clipboard-text="【集団授業】2018年度夏期体験講座、開催のお知らせ【小５対象】 | 受験国語専門 読解ラボ東京 | 中学受験・大学受験対応の個別指導国語専門塾（オンライン・教室対応） https://dokkai-labo.tokyo/info/180616_02/"&gt;&lt;span class="vk_icon_w_r_sns_copy icon_sns"&gt;&lt;i class="fas fa-copy"&gt;&lt;/i&gt;&lt;/span&gt;&lt;span class="sns_txt"&gt;Copy&lt;/span&gt;&lt;/button&gt;&lt;/li&gt;&lt;/ul&gt;&lt;/div&gt;&lt;!-- [ /.socialSet ] --&gt;			
------</t>
  </si>
  <si>
    <t>https://dokkai-labo.tokyo/info/180726_iten/</t>
  </si>
  <si>
    <t>以下のページは不自然なワードを使用しています。
これらを適切に自然な言葉に置き換えて下さい。
なお、本文の装飾や構造は絶対に変えないでください。
【対象ページURL】
https://dokkai-labo.tokyo/info/180726_iten/
【検出された不自然ワード】
（検出なし）
【本文】
------
&lt;p&gt;本日は掲題の件についてお知らせさせて頂きます。&lt;/p&gt;
&lt;p&gt;当塾四谷教室は、施設の老朽化に伴うビル取り壊しのため教室を移転することとなりました。&lt;/p&gt;
&lt;p&gt;7月30日より、新教室での授業となります。&lt;/p&gt;
&lt;h3&gt;住所&lt;/h3&gt;
&lt;p&gt;〒102-0085　東京都千代田区六番町６－４ 　ＬＨ番町スクエア５Ｆ&lt;/p&gt;
&lt;h3&gt;地図&lt;/h3&gt;
&lt;p&gt;&lt;iframe style="border: 0;" frameborder="0" height="450" src="https://www.google.com/maps/embed?pb=!1m18!1m12!1m3!1d3240.519520796899!2d139.7302629729312!3d35.68883112384729!2m3!1f0!2f0!3f0!3m2!1i1024!2i768!4f13.1!3m3!1m2!1s0x60188c61d0ed7393%3A0xb5211ee4b82cde38!2z44CSMTAyLTAwODUg5p2x5Lqs6YO95Y2D5Luj55Sw5Yy65YWt55Wq55S677yW4oiS77yU!5e0!3m2!1sja!2sjp!4v1532587601692" width="600"&gt;&lt;/iframe&gt;&lt;/p&gt;
&lt;p&gt;※入居施設名は従前同様「四ッ谷ビジネスラウンジ」です。&lt;/p&gt;
&lt;p&gt;※その他、電話番号等は特に変更ございません。また、指導環境・時間割等についても変更ございません。&lt;/p&gt;
&lt;section class="veu_cta" id="veu_cta-20525"&gt;&lt;h1 class="cta_title"&gt;講座案内：【オンライン】完全１対１個別指導【大学受験】&lt;/h1&gt;&lt;div class="cta_body"&gt;&lt;div class="cta_body_image cta_body_image_right"&gt;&lt;a href="http://dokkai-labo.tokyo/kobetsuonline02/" target="_blank"&gt;&lt;img width="587" height="432" src="https://dokkai-labo.tokyo/wp-content/uploads/2020/05/CTA読解ラボ-e1603958995467.jpg" class="attachment-large size-large" alt="" /&gt;&lt;/a&gt;&lt;/div&gt;&lt;div class="cta_body_txt image_exist"&gt;当塾で開講中の大学受験対策１対１個別指導講座をオンラインで受講可能です。教室で受ける授業さながらの授業を、個別指導オンラインでも再現しております。&lt;/div&gt;&lt;div class="cta_body_link"&gt;&lt;a href="http://dokkai-labo.tokyo/kobetsuonline02/" class="btn btn-primary btn-block btn-lg" target="_blank"&gt;【オンライン】完全１対１個別指導【大学受験】&lt;/a&gt;&lt;/div&gt;&lt;/div&gt;&lt;!--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180726_iten%2F&amp;amp;t=%E5%9B%9B%E8%B0%B7%E6%95%99%E5%AE%A4%E7%A7%BB%E8%BB%A2%E3%81%AB%E3%81%A4%E3%81%84%E3%81%A6%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180726_iten%2F&amp;amp;text=%E5%9B%9B%E8%B0%B7%E6%95%99%E5%AE%A4%E7%A7%BB%E8%BB%A2%E3%81%AB%E3%81%A4%E3%81%84%E3%81%A6%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5%9B%9B%E8%B0%B7%E6%95%99%E5%AE%A4%E7%A7%BB%E8%BB%A2%E3%81%AB%E3%81%A4%E3%81%84%E3%81%A6%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180726_iten%2F" target="_blank" &gt;&lt;span class="vk_icon_w_r_sns_bluesky icon_sns"&gt;&lt;/span&gt;&lt;span class="sns_txt"&gt;Bluesky&lt;/span&gt;&lt;/a&gt;&lt;/li&gt;&lt;li class="sb_copy sb_icon"&gt;&lt;button class="copy-button sb_icon_inner"data-clipboard-text="四谷教室移転についてのお知らせ | 受験国語専門 読解ラボ東京 | 中学受験・大学受験対応の個別指導国語専門塾（オンライン・教室対応） https://dokkai-labo.tokyo/info/180726_iten/"&gt;&lt;span class="vk_icon_w_r_sns_copy icon_sns"&gt;&lt;i class="fas fa-copy"&gt;&lt;/i&gt;&lt;/span&gt;&lt;span class="sns_txt"&gt;Copy&lt;/span&gt;&lt;/button&gt;&lt;/li&gt;&lt;/ul&gt;&lt;/div&gt;&lt;!-- [ /.socialSet ] --&gt;			
------</t>
  </si>
  <si>
    <t>https://dokkai-labo.tokyo/info/190303/</t>
  </si>
  <si>
    <t>以下のページは不自然なワードを使用しています。
これらを適切に自然な言葉に置き換えて下さい。
なお、本文の装飾や構造は絶対に変えないでください。
【対象ページURL】
https://dokkai-labo.tokyo/info/190303/
【検出された不自然ワード】
（検出なし）
【本文】
------
&lt;p&gt;春休みは、短いながらも日頃の積み残しを消化するのには最適のタイミングです。&lt;/p&gt;
&lt;p&gt;当塾では、この春休みを有意義に過ごして頂くために、&lt;br /&gt;
春期講習会を実施させて頂くこととなりました。&lt;br /&gt;
現在当塾に通塾されている塾生の皆さんは勿論のこと、&lt;br /&gt;
普段は他塾に通われている生徒さんにも門戸を開放致します！&lt;/p&gt;
&lt;p&gt;この絶好の機会に読解力のフォローアップ・更なる実力アップを&lt;br /&gt;
狙っている生徒さんの参加をお待ちしております。&lt;/p&gt;
&lt;p&gt;なお、開講講座は「完全１対１個別指導」のみとなります。詳細については、下記をご覧下さいませ。&lt;/p&gt;
&lt;p&gt;■対象：中学受験を目指している、新小４～６年生&lt;/p&gt;
&lt;p&gt;■内容：志望校対策、進学塾のクラスアップ対策等、ご要望に応じて独自にカリキュラムを作成します。&lt;/p&gt;
&lt;p&gt;■日程：3/25(月)～4/7(日)&lt;/p&gt;
&lt;p&gt;※最新情報は&lt;a href="https://dokkai-labo.tokyo/timetable_season/"&gt;春期講習時間割&lt;/a&gt;をご確認下さいませ。&lt;/p&gt;
&lt;p&gt;■会場：読解ラボ東京　四谷教室&lt;/p&gt;
&lt;p&gt;■費用：１コマ(110分)・16,500円＋消費税のみ(入塾金は頂戴致しません)&lt;/p&gt;
&lt;p&gt;複数コマ受講頂く場合は、下記の割引を適用させて頂きます。&lt;/p&gt;
&lt;p&gt;3コマSET： 46,500円( 5％割引)＋消費税&lt;br /&gt;
6コマSET： 89,000円(10％割引)＋消費税&lt;/p&gt;
&lt;p&gt;※詳細につきましてはご確認頂ければ幸いです。&lt;/p&gt;
&lt;p&gt;なお、春期講習会については、必要なコマ数分の費用を指導開始日までにお支払頂くことをお願いしております。&lt;/p&gt;
&lt;p&gt;&amp;#8212;&amp;#8212;&amp;#8212;&amp;#8212;&amp;#8212;&amp;#8212;&amp;#8212;&amp;#8211;&lt;/p&gt;
&lt;p&gt;また、受講されるかどうかは別として、日頃の学習についてのお悩みなど国語学習についてのご相談もお待ちしております。&lt;a href="https://dokkai-labo.tokyo/contact/"&gt;お問い合わせフォーム&lt;/a&gt;よりご連絡をお願い致します。&lt;/p&gt;
&lt;p&gt;多くの小学生の皆さんのチャレンジ、お待ちしております！&lt;/p&gt;
&lt;section class="veu_cta" id="veu_cta-20326"&gt;&lt;h1 class="cta_title"&gt;講座案内：長島式読解講座「Basis」【中学受験】&lt;/h1&gt;&lt;div class="cta_body"&gt;&lt;div class="cta_body_txt image_no"&gt;自由なスケジュールで受講可能。理論に裏打ちされた読解法を短期間で習得できます。
&lt;br /&gt;&lt;/div&gt;&lt;div class="cta_body_link"&gt;&lt;a href="https://dokkai-labo.tokyo/basis/" class="btn btn-primary btn-block btn-lg" target="_blank"&gt;長島式読解講座「Basis」【中学受験】&lt;/a&gt;&lt;/div&gt;&lt;/div&gt;&lt;!--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190303%2F&amp;amp;t=2019%E5%B9%B4%E5%BA%A6%E6%98%A5%E6%9C%9F%E8%AC%9B%E7%BF%92%E4%BC%9A%E9%96%8B%E5%82%AC%E3%81%AE%E3%81%94%E6%A1%88%E5%86%85%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190303%2F&amp;amp;text=2019%E5%B9%B4%E5%BA%A6%E6%98%A5%E6%9C%9F%E8%AC%9B%E7%BF%92%E4%BC%9A%E9%96%8B%E5%82%AC%E3%81%AE%E3%81%94%E6%A1%88%E5%86%85%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2019%E5%B9%B4%E5%BA%A6%E6%98%A5%E6%9C%9F%E8%AC%9B%E7%BF%92%E4%BC%9A%E9%96%8B%E5%82%AC%E3%81%AE%E3%81%94%E6%A1%88%E5%86%85%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190303%2F" target="_blank" &gt;&lt;span class="vk_icon_w_r_sns_bluesky icon_sns"&gt;&lt;/span&gt;&lt;span class="sns_txt"&gt;Bluesky&lt;/span&gt;&lt;/a&gt;&lt;/li&gt;&lt;li class="sb_copy sb_icon"&gt;&lt;button class="copy-button sb_icon_inner"data-clipboard-text="2019年度春期講習会開催のご案内 | 受験国語専門 読解ラボ東京 | 中学受験・大学受験対応の個別指導国語専門塾（オンライン・教室対応） https://dokkai-labo.tokyo/info/190303/"&gt;&lt;span class="vk_icon_w_r_sns_copy icon_sns"&gt;&lt;i class="fas fa-copy"&gt;&lt;/i&gt;&lt;/span&gt;&lt;span class="sns_txt"&gt;Copy&lt;/span&gt;&lt;/button&gt;&lt;/li&gt;&lt;/ul&gt;&lt;/div&gt;&lt;!-- [ /.socialSet ] --&gt;			
------</t>
  </si>
  <si>
    <t>https://dokkai-labo.tokyo/info/190507-2/</t>
  </si>
  <si>
    <t>以下のページは不自然なワードを使用しています。
これらを適切に自然な言葉に置き換えて下さい。
なお、本文の装飾や構造は絶対に変えないでください。
【対象ページURL】
https://dokkai-labo.tokyo/info/190507-2/
【検出された不自然ワード】
（検出なし）
【本文】
------
&lt;p&gt;本日は掲題の件につきましてお知らせさせて頂きます。&lt;/p&gt;
&lt;p&gt;新塾「受験社会専門塾　令和」を開校致しました。&lt;/p&gt;
&lt;p&gt;&lt;a href="http://jukureiwa.com/" target="_blank"&gt;受験社会専門塾令和&lt;/a&gt;　は、&lt;/p&gt;
&lt;p&gt;当塾と同様の授業システムを利用し、&lt;/p&gt;
&lt;p&gt;受験社会専門の個別講座を開講予定です。&lt;/p&gt;
&lt;p&gt;新開校の「受験社会専門塾　令和」を宜しくお願い致します。&lt;/p&gt;
&lt;section class="veu_cta" id="veu_cta-21074"&gt;&lt;h1 class="cta_title"&gt;出版&lt;/h1&gt;&lt;div class="cta_body"&gt;&lt;div class="cta_body_image cta_body_image_right"&gt;&lt;a href="https://dokkai-labo.tokyo/ct/publish/"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学習と受験対策のエキスパートからの知識と洞察に基づく貴重なリソースです。この書籍は、大学入試や受験に関連するさまざまなトピックに焦点を当て、国語力の向上から受験戦略までを包括的にカバーしています。&lt;/div&gt;&lt;div class="cta_body_link"&gt;&lt;a href="https://dokkai-labo.tokyo/ct/publish/" class="btn btn-primary btn-block btn-lg" target="_blank"&gt;出版&lt;/a&gt;&lt;/div&gt;&lt;/div&gt;&lt;!--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190507-2%2F&amp;amp;t=%E3%80%8C%E5%8F%97%E9%A8%93%E7%A4%BE%E4%BC%9A%E5%B0%82%E9%96%80%E5%A1%BE%E3%80%80%E4%BB%A4%E5%92%8C%E3%80%8D%E9%96%8B%E6%A0%A1%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190507-2%2F&amp;amp;text=%E3%80%8C%E5%8F%97%E9%A8%93%E7%A4%BE%E4%BC%9A%E5%B0%82%E9%96%80%E5%A1%BE%E3%80%80%E4%BB%A4%E5%92%8C%E3%80%8D%E9%96%8B%E6%A0%A1%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3%80%8C%E5%8F%97%E9%A8%93%E7%A4%BE%E4%BC%9A%E5%B0%82%E9%96%80%E5%A1%BE%E3%80%80%E4%BB%A4%E5%92%8C%E3%80%8D%E9%96%8B%E6%A0%A1%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190507-2%2F" target="_blank" &gt;&lt;span class="vk_icon_w_r_sns_bluesky icon_sns"&gt;&lt;/span&gt;&lt;span class="sns_txt"&gt;Bluesky&lt;/span&gt;&lt;/a&gt;&lt;/li&gt;&lt;li class="sb_copy sb_icon"&gt;&lt;button class="copy-button sb_icon_inner"data-clipboard-text="「受験社会専門塾　令和」開校のお知らせ | 受験国語専門 読解ラボ東京 | 中学受験・大学受験対応の個別指導国語専門塾（オンライン・教室対応） https://dokkai-labo.tokyo/info/190507-2/"&gt;&lt;span class="vk_icon_w_r_sns_copy icon_sns"&gt;&lt;i class="fas fa-copy"&gt;&lt;/i&gt;&lt;/span&gt;&lt;span class="sns_txt"&gt;Copy&lt;/span&gt;&lt;/button&gt;&lt;/li&gt;&lt;/ul&gt;&lt;/div&gt;&lt;!-- [ /.socialSet ] --&gt;			
------</t>
  </si>
  <si>
    <t>https://dokkai-labo.tokyo/info/190507/</t>
  </si>
  <si>
    <t>以下のページは不自然なワードを使用しています。
これらを適切に自然な言葉に置き換えて下さい。
なお、本文の装飾や構造は絶対に変えないでください。
【対象ページURL】
https://dokkai-labo.tokyo/info/190507/
【検出された不自然ワード】
（検出なし）
【本文】
------
&lt;p&gt;本日は掲題の件につきましてお知らせさせて頂きます。&lt;/p&gt;
&lt;p&gt;新塾「&lt;span style="color: #0000ff;"&gt;中高一貫専門塾　エスコット&lt;/span&gt;」を開校致しました。&lt;/p&gt;
&lt;p&gt;&lt;a href="http://juku-escot.com/" rel="attachment wp-att-911"&gt;&lt;img decoding="async" class="alignnone size-medium wp-image-911" src="http://arithmetica.jp/wp/wp-content/uploads/2019/05/5920b543dbf9da891e922c6d9af75198-300x79.png" alt="スライドショーロゴ" width="300" height="79" /&gt;&lt;/a&gt;&lt;/p&gt;
&lt;p&gt;中高一貫校専門塾エスコット(Escot)～定期試験対策から大学受験指導まで～は&lt;/p&gt;
&lt;p&gt;当塾と同様の授業システムを利用し、国語・英語・数学の学校対策・受験対策等の&lt;/p&gt;
&lt;p&gt;個別講座を開講予定です。&lt;/p&gt;
&lt;p&gt;当塾とともに、新開校の「中高一貫校専門塾エスコット(Escot)～定期試験対策から大学受験指導まで～」を宜しくお願い致します。&lt;/p&gt;
&lt;section class="veu_cta" id="veu_cta-20525"&gt;&lt;h1 class="cta_title"&gt;講座案内：【オンライン】完全１対１個別指導【大学受験】&lt;/h1&gt;&lt;div class="cta_body"&gt;&lt;div class="cta_body_image cta_body_image_right"&gt;&lt;a href="http://dokkai-labo.tokyo/kobetsuonline02/" target="_blank"&gt;&lt;img width="587" height="432" src="https://dokkai-labo.tokyo/wp-content/uploads/2020/05/CTA読解ラボ-e1603958995467.jpg" class="attachment-large size-large" alt="" /&gt;&lt;/a&gt;&lt;/div&gt;&lt;div class="cta_body_txt image_exist"&gt;当塾で開講中の大学受験対策１対１個別指導講座をオンラインで受講可能です。教室で受ける授業さながらの授業を、個別指導オンラインでも再現しております。&lt;/div&gt;&lt;div class="cta_body_link"&gt;&lt;a href="http://dokkai-labo.tokyo/kobetsuonline02/" class="btn btn-primary btn-block btn-lg" target="_blank"&gt;【オンライン】完全１対１個別指導【大学受験】&lt;/a&gt;&lt;/div&gt;&lt;/div&gt;&lt;!--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190507%2F&amp;amp;t=%E4%B8%AD%E9%AB%98%E4%B8%80%E8%B2%AB%E5%B0%82%E9%96%80%E5%A1%BE%E3%82%A8%E3%82%B9%E3%82%B3%E3%83%83%E3%83%88%E9%96%8B%E6%A0%A1%E3%81%AE%E3%81%8A%E7%9F%A5%E3%82%89%E3%81%9B%EF%BD%9C%E5%9B%BD%E8%AA%9E%E3%83%BB%E8%8B%B1%E8%AA%9E%E3%83%BB%E6%95%B0%E5%AD%A6%E3%81%AE%E5%80%8B%E5%88%A5%E6%8C%87%E5%B0%8E%E5%A1%BE%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190507%2F&amp;amp;text=%E4%B8%AD%E9%AB%98%E4%B8%80%E8%B2%AB%E5%B0%82%E9%96%80%E5%A1%BE%E3%82%A8%E3%82%B9%E3%82%B3%E3%83%83%E3%83%88%E9%96%8B%E6%A0%A1%E3%81%AE%E3%81%8A%E7%9F%A5%E3%82%89%E3%81%9B%EF%BD%9C%E5%9B%BD%E8%AA%9E%E3%83%BB%E8%8B%B1%E8%AA%9E%E3%83%BB%E6%95%B0%E5%AD%A6%E3%81%AE%E5%80%8B%E5%88%A5%E6%8C%87%E5%B0%8E%E5%A1%BE%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4%B8%AD%E9%AB%98%E4%B8%80%E8%B2%AB%E5%B0%82%E9%96%80%E5%A1%BE%E3%82%A8%E3%82%B9%E3%82%B3%E3%83%83%E3%83%88%E9%96%8B%E6%A0%A1%E3%81%AE%E3%81%8A%E7%9F%A5%E3%82%89%E3%81%9B%EF%BD%9C%E5%9B%BD%E8%AA%9E%E3%83%BB%E8%8B%B1%E8%AA%9E%E3%83%BB%E6%95%B0%E5%AD%A6%E3%81%AE%E5%80%8B%E5%88%A5%E6%8C%87%E5%B0%8E%E5%A1%BE%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190507%2F" target="_blank" &gt;&lt;span class="vk_icon_w_r_sns_bluesky icon_sns"&gt;&lt;/span&gt;&lt;span class="sns_txt"&gt;Bluesky&lt;/span&gt;&lt;/a&gt;&lt;/li&gt;&lt;li class="sb_copy sb_icon"&gt;&lt;button class="copy-button sb_icon_inner"data-clipboard-text="中高一貫専門塾エスコット開校のお知らせ｜国語・英語・数学の個別指導塾 | 受験国語専門 読解ラボ東京 | 中学受験・大学受験対応の個別指導国語専門塾（オンライン・教室対応） https://dokkai-labo.tokyo/info/190507/"&gt;&lt;span class="vk_icon_w_r_sns_copy icon_sns"&gt;&lt;i class="fas fa-copy"&gt;&lt;/i&gt;&lt;/span&gt;&lt;span class="sns_txt"&gt;Copy&lt;/span&gt;&lt;/button&gt;&lt;/li&gt;&lt;/ul&gt;&lt;/div&gt;&lt;!-- [ /.socialSet ] --&gt;			
------</t>
  </si>
  <si>
    <t>https://dokkai-labo.tokyo/info/200101_01/</t>
  </si>
  <si>
    <t>以下のページは不自然なワードを使用しています。
これらを適切に自然な言葉に置き換えて下さい。
なお、本文の装飾や構造は絶対に変えないでください。
【対象ページURL】
https://dokkai-labo.tokyo/info/200101_01/
【検出された不自然ワード】
（検出なし）
【本文】
------
&lt;p&gt;本日より、2020年度、「完全１対１」の個別指導の生徒募集を開始致します。&lt;/p&gt;
&lt;p&gt;詳細については、下記をご覧下さいませ。&lt;/p&gt;
&lt;p&gt;■対象：①中学受験を目指している、新小４～６年生&lt;br /&gt;
　　　②大学受験を予定している、新中１～高３生&lt;/p&gt;
&lt;p&gt;■科目：中学受験国語・大学受験現代文・大学受験小論文&lt;/p&gt;
&lt;p&gt;■内容：志望校対策、進学塾のクラスアップ対策等、ご要望に応じて独自にカリキュラムを作成します。&lt;/p&gt;
&lt;p&gt;■日程：なお、開講日は2/1(土)を予定しております。&lt;/p&gt;
&lt;p&gt;■会場：&lt;a href="https://dokkai-labo.tokyo/access/"&gt;読解ラボ東京　四谷教室&lt;/a&gt;&lt;/p&gt;
&lt;p&gt;指導開始までの具体的な流れについては&lt;a href="https://dokkai-labo.tokyo/live/"&gt;開講講座のご案内&lt;/a&gt;を、ご確認下さいませ。&lt;/p&gt;
&lt;p&gt;&amp;#8212;&amp;#8212;&amp;#8212;&amp;#8212;&amp;#8212;&amp;#8212;&amp;#8212;&amp;#8211;&lt;/p&gt;
&lt;p&gt;また、受講されるかどうかは別として、日頃の学習についてのお悩みなど国語学習についてのご相談もお待ちしております。&lt;a href="https://dokkai-labo.tokyo/contact/"&gt;お問い合わせフォーム&lt;/a&gt;よりご連絡をお願い致します。&lt;/p&gt;
&lt;p&gt;多くの皆さんのチャレンジ、お待ちしております！&lt;/p&gt;
&lt;section class="veu_cta" id="veu_cta-20325"&gt;&lt;h1 class="cta_title"&gt;講座案内：小６得点力養成講座【集団授業(２～７月)】&lt;/h1&gt;&lt;div class="cta_body"&gt;&lt;div class="cta_body_image cta_body_image_right"&gt;&lt;a href="http://dokkai-labo.tokyo/tokuten/" target="_blank"&gt;&lt;img width="731" height="493" src="https://dokkai-labo.tokyo/wp-content/uploads/2016/12/tate_space.jpg" class="attachment-large size-large" alt="" srcset="https://dokkai-labo.tokyo/wp-content/uploads/2016/12/tate_space.jpg 731w, https://dokkai-labo.tokyo/wp-content/uploads/2016/12/tate_space-300x202.jpg 300w" sizes="(max-width: 731px) 100vw, 731px" /&gt;&lt;/a&gt;&lt;/div&gt;&lt;div class="cta_body_txt image_exist"&gt;半年間で読解問題の得点力向上を目指す講座です。各回ともテーマに基づいて
&lt;br /&gt;大問４題を取り扱います。受講結果と復習用動画も完備しています。
&lt;br /&gt;&lt;/div&gt;&lt;div class="cta_body_link"&gt;&lt;a href="http://dokkai-labo.tokyo/tokuten/" class="btn btn-primary btn-block btn-lg" target="_blank"&gt;講座案内：小６得点力養成講座【集団授業(２～７月)】&lt;/a&gt;&lt;/div&gt;&lt;/div&gt;&lt;!--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200101_01%2F&amp;amp;t=2020%E5%B9%B4%E5%BA%A6%E7%94%9F%E5%BE%92%E5%8B%9F%E9%9B%86%E3%81%AE%E3%81%8A%E7%9F%A5%E3%82%89%E3%81%9B%E3%80%90%E5%80%8B%E5%88%A5%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200101_01%2F&amp;amp;text=2020%E5%B9%B4%E5%BA%A6%E7%94%9F%E5%BE%92%E5%8B%9F%E9%9B%86%E3%81%AE%E3%81%8A%E7%9F%A5%E3%82%89%E3%81%9B%E3%80%90%E5%80%8B%E5%88%A5%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2020%E5%B9%B4%E5%BA%A6%E7%94%9F%E5%BE%92%E5%8B%9F%E9%9B%86%E3%81%AE%E3%81%8A%E7%9F%A5%E3%82%89%E3%81%9B%E3%80%90%E5%80%8B%E5%88%A5%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200101_01%2F" target="_blank" &gt;&lt;span class="vk_icon_w_r_sns_bluesky icon_sns"&gt;&lt;/span&gt;&lt;span class="sns_txt"&gt;Bluesky&lt;/span&gt;&lt;/a&gt;&lt;/li&gt;&lt;li class="sb_copy sb_icon"&gt;&lt;button class="copy-button sb_icon_inner"data-clipboard-text="2020年度生徒募集のお知らせ【個別】 | 受験国語専門 読解ラボ東京 | 中学受験・大学受験対応の個別指導国語専門塾（オンライン・教室対応） https://dokkai-labo.tokyo/info/200101_01/"&gt;&lt;span class="vk_icon_w_r_sns_copy icon_sns"&gt;&lt;i class="fas fa-copy"&gt;&lt;/i&gt;&lt;/span&gt;&lt;span class="sns_txt"&gt;Copy&lt;/span&gt;&lt;/button&gt;&lt;/li&gt;&lt;/ul&gt;&lt;/div&gt;&lt;!-- [ /.socialSet ] --&gt;			
------</t>
  </si>
  <si>
    <t>https://dokkai-labo.tokyo/info/200101_02/</t>
  </si>
  <si>
    <t>以下のページは不自然なワードを使用しています。
これらを適切に自然な言葉に置き換えて下さい。
なお、本文の装飾や構造は絶対に変えないでください。
【対象ページURL】
https://dokkai-labo.tokyo/info/200101_02/
【検出された不自然ワード】
（検出なし）
【本文】
------
&lt;p&gt;本日より、2019年度、長島式読解講座「Basis」の個別指導の生徒募集を開始致します。&lt;/p&gt;
&lt;p&gt;詳細については、下記をご覧下さいませ。&lt;/p&gt;
&lt;p&gt;■対象：中学受験を目指している、新小４～６年生&lt;/p&gt;
&lt;p&gt;■科目：中学受験国語&lt;/p&gt;
&lt;p&gt;■内容：長島式読解講座「Basis」のカリキュラムに基づき、徹底的に国語読解の基礎を習得して頂きます。&lt;/p&gt;
&lt;p&gt;■日程：開講日は2/1(金)を予定しております。&lt;/p&gt;
&lt;p&gt;■会場：&lt;a href="https://dokkai-labo.tokyo/access/"&gt;読解ラボ東京　四谷教室&lt;/a&gt;&lt;/p&gt;
&lt;p&gt;指導開始までの具体的な流れについては&lt;a href="https://dokkai-labo.tokyo/basis/"&gt;長島式読解講座「Basis」&lt;/a&gt;を、ご確認下さいませ。&lt;/p&gt;
&lt;p&gt;&amp;#8212;&amp;#8212;&amp;#8212;&amp;#8212;&amp;#8212;&amp;#8212;&amp;#8212;&amp;#8211;&lt;/p&gt;
&lt;p&gt;また、受講されるかどうかは別として、日頃の学習についてのお悩みなど国語学習についてのご相談もお待ちしております。&lt;a href="https://dokkai-labo.tokyo/contact/"&gt;お問い合わせフォーム&lt;/a&gt;よりご連絡をお願い致します。&lt;/p&gt;
&lt;p&gt;多くの皆さんのチャレンジ、お待ちしております！&lt;/p&gt;
&lt;section class="veu_cta" id="veu_cta-20322"&gt;&lt;h1 class="cta_title"&gt;サービス案内：読解ラボ東京の「過去問解説」&lt;/h1&gt;&lt;div class="cta_body"&gt;&lt;div class="cta_body_image cta_body_image_right"&gt;&lt;a href="http://dokkai-labo.tokyo/?s=【過去問】&amp;order=asc" target="_blank"&gt;&lt;img width="922" height="182" src="https://dokkai-labo.tokyo/wp-content/uploads/2020/02/読解ラボWEB_t.png" class="attachment-large size-large" alt="" srcset="https://dokkai-labo.tokyo/wp-content/uploads/2020/02/読解ラボWEB_t.png 922w, https://dokkai-labo.tokyo/wp-content/uploads/2020/02/読解ラボWEB_t-300x59.png 300w, https://dokkai-labo.tokyo/wp-content/uploads/2020/02/読解ラボWEB_t-768x152.png 768w" sizes="(max-width: 922px) 100vw, 922px" /&gt;&lt;/a&gt;&lt;/div&gt;&lt;div class="cta_body_txt image_exist"&gt;受験準備の最終段階で困りがちなのが過去問の扱いです。
&lt;br /&gt;全問について解説と採点基準を明示し、そのプロセスを体感してもらいます。&lt;/div&gt;&lt;div class="cta_body_link"&gt;&lt;a href="http://dokkai-labo.tokyo/?s=【過去問】&amp;order=asc" class="btn btn-primary btn-block btn-lg" target="_blank"&gt;読解ラボ東京の過去問解説動画&lt;/a&gt;&lt;/div&gt;&lt;/div&gt;&lt;!--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200101_02%2F&amp;amp;t=2020%E5%B9%B4%E5%BA%A6%E7%94%9F%E5%BE%92%E5%8B%9F%E9%9B%86%E3%81%AE%E3%81%8A%E7%9F%A5%E3%82%89%E3%81%9B%E3%80%90Basis%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200101_02%2F&amp;amp;text=2020%E5%B9%B4%E5%BA%A6%E7%94%9F%E5%BE%92%E5%8B%9F%E9%9B%86%E3%81%AE%E3%81%8A%E7%9F%A5%E3%82%89%E3%81%9B%E3%80%90Basis%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2020%E5%B9%B4%E5%BA%A6%E7%94%9F%E5%BE%92%E5%8B%9F%E9%9B%86%E3%81%AE%E3%81%8A%E7%9F%A5%E3%82%89%E3%81%9B%E3%80%90Basis%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200101_02%2F" target="_blank" &gt;&lt;span class="vk_icon_w_r_sns_bluesky icon_sns"&gt;&lt;/span&gt;&lt;span class="sns_txt"&gt;Bluesky&lt;/span&gt;&lt;/a&gt;&lt;/li&gt;&lt;li class="sb_copy sb_icon"&gt;&lt;button class="copy-button sb_icon_inner"data-clipboard-text="2020年度生徒募集のお知らせ【Basis】 | 受験国語専門 読解ラボ東京 | 中学受験・大学受験対応の個別指導国語専門塾（オンライン・教室対応） https://dokkai-labo.tokyo/info/200101_02/"&gt;&lt;span class="vk_icon_w_r_sns_copy icon_sns"&gt;&lt;i class="fas fa-copy"&gt;&lt;/i&gt;&lt;/span&gt;&lt;span class="sns_txt"&gt;Copy&lt;/span&gt;&lt;/button&gt;&lt;/li&gt;&lt;/ul&gt;&lt;/div&gt;&lt;!-- [ /.socialSet ] --&gt;			
------</t>
  </si>
  <si>
    <t>https://dokkai-labo.tokyo/info/200228/</t>
  </si>
  <si>
    <t>以下のページは不自然なワードを使用しています。
これらを適切に自然な言葉に置き換えて下さい。
なお、本文の装飾や構造は絶対に変えないでください。
【対象ページURL】
https://dokkai-labo.tokyo/info/200228/
【検出された不自然ワード】
（検出なし）
【本文】
------
&lt;p&gt;春休みは、短いながらも日頃の積み残しを消化するのには最適のタイミングです。&lt;/p&gt;
&lt;p&gt;当塾では、この春休みを有意義に過ごして頂くために、&lt;br /&gt;
春期講習会を実施させて頂くこととなりました。&lt;br /&gt;
現在当塾に通塾されている塾生の皆さんは勿論のこと、&lt;br /&gt;
普段は他塾に通われている生徒さんにも門戸を開放致します！&lt;/p&gt;
&lt;p&gt;この絶好の機会に読解力のフォローアップ・更なる実力アップを&lt;br /&gt;
狙っている生徒さんの参加をお待ちしております。&lt;/p&gt;
&lt;p&gt;なお、開講講座は「完全１対１個別指導」のみとなります。詳細については、下記をご覧下さいませ。&lt;/p&gt;
&lt;p&gt;■対象：中学受験を目指している、新小４～６年生&lt;/p&gt;
&lt;p&gt;■内容：志望校対策、進学塾のクラスアップ対策等、ご要望に応じて独自にカリキュラムを作成します。&lt;/p&gt;
&lt;p&gt;■日程：3/25(水)～4/5(日)&lt;/p&gt;
&lt;p&gt;※最新情報は&lt;a href="https://dokkai-labo.tokyo/timetable_season/"&gt;春期講習時間割&lt;/a&gt;をご確認下さいませ。&lt;/p&gt;
&lt;p&gt;■会場：読解ラボ東京　四谷教室&lt;/p&gt;
&lt;p&gt;■費用：１コマ(110分)・16,500円＋消費税のみ(入塾金は頂戴致しません)&lt;/p&gt;
&lt;p&gt;複数コマ受講頂く場合は、下記の割引を適用させて頂きます。&lt;/p&gt;
&lt;p&gt;3コマSET： 46,500円( 5％割引)＋消費税&lt;br /&gt;
6コマSET： 89,000円(10％割引)＋消費税&lt;/p&gt;
&lt;p&gt;※詳細につきましてはご確認頂ければ幸いです。&lt;/p&gt;
&lt;p&gt;なお、春期講習会については、必要なコマ数分の費用を指導開始日までにお支払頂くことをお願いしております。&lt;/p&gt;
&lt;p&gt;&amp;#8212;&amp;#8212;&amp;#8212;&amp;#8212;&amp;#8212;&amp;#8212;&amp;#8212;&amp;#8211;&lt;/p&gt;
&lt;p&gt;また、受講されるかどうかは別として、日頃の学習についてのお悩みなど国語学習についてのご相談もお待ちしております。&lt;a href="https://dokkai-labo.tokyo/contact/"&gt;お問い合わせフォーム&lt;/a&gt;よりご連絡をお願い致します。&lt;/p&gt;
&lt;p&gt;多くの小学生の皆さんのチャレンジ、お待ちしております！&lt;/p&gt;
&lt;section class="veu_cta" id="veu_cta-20527"&gt;&lt;h1 class="cta_title"&gt;講座案内：【オンライン】長島式読解講座「Basis」【中学受験】&lt;/h1&gt;&lt;div class="cta_body"&gt;&lt;div class="cta_body_txt image_no"&gt;自由なスケジュールで受講可能。理論に裏打ちされた読解法を短期間で習得できます。オンライン授業にそのまま適用することで教室で受ける授業さながらの授業を、Basisオンラインでも再現しております。&lt;/div&gt;&lt;div class="cta_body_link"&gt;&lt;a href="https://dokkai-labo.tokyo/basisonline/" class="btn btn-primary btn-block btn-lg" target="_blank"&gt;【オンライン】長島式読解講座「Basis」【中学受験】&lt;/a&gt;&lt;/div&gt;&lt;/div&gt;&lt;!--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200228%2F&amp;amp;t=2020%E5%B9%B4%E5%BA%A6%E6%98%A5%E6%9C%9F%E8%AC%9B%E7%BF%92%E4%BC%9A%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200228%2F&amp;amp;text=2020%E5%B9%B4%E5%BA%A6%E6%98%A5%E6%9C%9F%E8%AC%9B%E7%BF%92%E4%BC%9A%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2020%E5%B9%B4%E5%BA%A6%E6%98%A5%E6%9C%9F%E8%AC%9B%E7%BF%92%E4%BC%9A%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200228%2F" target="_blank" &gt;&lt;span class="vk_icon_w_r_sns_bluesky icon_sns"&gt;&lt;/span&gt;&lt;span class="sns_txt"&gt;Bluesky&lt;/span&gt;&lt;/a&gt;&lt;/li&gt;&lt;li class="sb_copy sb_icon"&gt;&lt;button class="copy-button sb_icon_inner"data-clipboard-text="2020年度春期講習会のお知らせ | 受験国語専門 読解ラボ東京 | 中学受験・大学受験対応の個別指導国語専門塾（オンライン・教室対応） https://dokkai-labo.tokyo/info/200228/"&gt;&lt;span class="vk_icon_w_r_sns_copy icon_sns"&gt;&lt;i class="fas fa-copy"&gt;&lt;/i&gt;&lt;/span&gt;&lt;span class="sns_txt"&gt;Copy&lt;/span&gt;&lt;/button&gt;&lt;/li&gt;&lt;/ul&gt;&lt;/div&gt;&lt;!-- [ /.socialSet ] --&gt;			
------</t>
  </si>
  <si>
    <t>https://dokkai-labo.tokyo/info/200410/</t>
  </si>
  <si>
    <t>以下のページは不自然なワードを使用しています。
これらを適切に自然な言葉に置き換えて下さい。
なお、本文の装飾や構造は絶対に変えないでください。
【対象ページURL】
https://dokkai-labo.tokyo/info/200410/
【検出された不自然ワード】
（検出なし）
【本文】
------
&lt;p&gt;当塾では、オンライン１対１個別指導サービス「With You（ウィズ・ユー）」を2020年4月9日より開始致しました。&lt;/p&gt;
&lt;p&gt;当塾では開業以来、オンライン授業と非常に親和性の高い電子黒板を使用しており、ホワイトボードや机上で行う指導と比べ「視認性」「即応性」「再現性」に優れた指導を可能にしています。&lt;br /&gt;
そのような強みを持った当塾の指導を、オンライン授業にそのまま適用することで教室で受ける授業さながらの授業を、オンライン個別指導でも再現しております。&lt;br /&gt;
※参考：&lt;/p&gt;
&lt;blockquote class="wp-embedded-content" data-secret="YsjJK5e9km"&gt;&lt;p&gt;&lt;a href="https://natsui-sansu-juku.com/story002/"&gt;２．今までにない、”業界初”のオンライン算数個別指導「ウィズ・ユー」&lt;/a&gt;&lt;/p&gt;&lt;/blockquote&gt;
&lt;p&gt;&lt;iframe class="wp-embedded-content" sandbox="allow-scripts" security="restricted" style="position: absolute; visibility: hidden;" title="&amp;#8220;２．今までにない、”業界初”のオンライン算数個別指導「ウィズ・ユー」&amp;#8221; &amp;#8212; 中学受験専門　夏井算数塾" src="https://natsui-sansu-juku.com/story002/embed/#?secret=I80snq6mpx#?secret=YsjJK5e9km" data-secret="YsjJK5e9km" width="600" height="338" frameborder="0" marginwidth="0" marginheight="0" scrolling="no"&gt;&lt;/iframe&gt;&lt;/p&gt;
&lt;p&gt;■指導料&lt;br /&gt;
\8,250（税抜）/１コマ（55分）&lt;/p&gt;
&lt;p&gt;■入塾金&lt;br /&gt;
\22,000（税込）&lt;/p&gt;
&lt;p&gt;■指導スケジュール&lt;br /&gt;
それぞれの生徒様のニーズに沿ったプランを策定致します。&lt;br /&gt;
※昨今の社会情勢に鑑み、平日昼間の時間帯についても指導を実施することが可能です。&lt;/p&gt;
&lt;p&gt;■指導科目&lt;/p&gt;
&lt;p&gt;〈中学受験〉&lt;br /&gt;
・完全１対１個別指導講座&lt;br /&gt;
・読解/漢字演習道場&lt;br /&gt;
・長島式読解講座「Basis」&lt;br /&gt;
・【２回完結】文法速習講座&lt;br /&gt;
〈大学受験〉&lt;br /&gt;
・完全１対１個別指導講座&lt;/p&gt;
&lt;h2&gt;お問い合わせフォーム&lt;/h2&gt;
&lt;div class="wpcf7 no-js" id="wpcf7-f20419-p20421-o1" lang="ja" dir="ltr" data-wpcf7-id="20419"&gt;
&lt;div class="screen-reader-response"&gt;&lt;p role="status" aria-live="polite" aria-atomic="true"&gt;&lt;/p&gt; &lt;ul&gt;&lt;/ul&gt;&lt;/div&gt;
&lt;form action="/info/200410/#wpcf7-f20419-p20421-o1" method="post" class="wpcf7-form init" aria-label="コンタクトフォーム" novalidate="novalidate" data-status="init"&gt;
&lt;fieldset class="hidden-fields-container"&gt;&lt;input type="hidden" name="_wpcf7" value="20419" /&gt;&lt;input type="hidden" name="_wpcf7_version" value="6.1.4" /&gt;&lt;input type="hidden" name="_wpcf7_locale" value="ja" /&gt;&lt;input type="hidden" name="_wpcf7_unit_tag" value="wpcf7-f20419-p20421-o1" /&gt;&lt;input type="hidden" name="_wpcf7_container_post" value="20421" /&gt;&lt;input type="hidden" name="_wpcf7_posted_data_hash" value="" /&gt;&lt;input type="hidden" name="_wpcf7_recaptcha_response" value="" /&gt;
&lt;/fieldset&gt;
&lt;p&gt;&lt;label&gt;生徒氏名(必須)&lt;br /&gt;
&lt;span class="wpcf7-form-control-wrap" data-name="text-899"&gt;&lt;input size="40" maxlength="400" class="wpcf7-form-control wpcf7-text wpcf7-validates-as-required" aria-required="true" aria-invalid="false" value="" type="text" name="text-899" /&gt;&lt;/span&gt;&lt;/label&gt;
&lt;/p&gt;
&lt;p&gt;&lt;label&gt;保護者氏名(必須)&lt;br /&gt;
&lt;span class="wpcf7-form-control-wrap" data-name="text-233"&gt;&lt;input size="40" maxlength="400" class="wpcf7-form-control wpcf7-text wpcf7-validates-as-required" aria-required="true" aria-invalid="false" value="" type="text" name="text-233" /&gt;&lt;/span&gt;&lt;/label&gt;
&lt;/p&gt;
&lt;p&gt;&lt;label&gt;メールアドレス(必須)&lt;br /&gt;
&lt;span class="wpcf7-form-control-wrap" data-name="email-632"&gt;&lt;input size="40" maxlength="400" class="wpcf7-form-control wpcf7-email wpcf7-validates-as-required wpcf7-text wpcf7-validates-as-email" aria-required="true" aria-invalid="false" value="" type="email" name="email-632" /&gt;&lt;/span&gt;&lt;/label&gt;
&lt;/p&gt;
&lt;p&gt;&lt;label&gt; 電話番号(必須)&lt;br /&gt;
&lt;span class="wpcf7-form-control-wrap" data-name="tel-748"&gt;&lt;input size="40" maxlength="400" class="wpcf7-form-control wpcf7-tel wpcf7-validates-as-required wpcf7-text wpcf7-validates-as-tel" aria-required="true" aria-invalid="false" value="" type="tel" name="tel-748" /&gt;&lt;/span&gt;&lt;/label&gt;
&lt;/p&gt;
&lt;p&gt;&lt;label&gt; 性別(必須)&lt;/label&gt;&lt;br /&gt;
&lt;span class="wpcf7-form-control-wrap" data-name="checkbox-427"&gt;&lt;span class="wpcf7-form-control wpcf7-checkbox wpcf7-validates-as-required"&gt;&lt;span class="wpcf7-list-item first"&gt;&lt;span class="wpcf7-list-item-label"&gt;男&lt;/span&gt;&lt;input type="checkbox" name="checkbox-427[]" value="男" /&gt;&lt;/span&gt;&lt;span class="wpcf7-list-item last"&gt;&lt;span class="wpcf7-list-item-label"&gt;女&lt;/span&gt;&lt;input type="checkbox" name="checkbox-427[]" value="女" /&gt;&lt;/span&gt;&lt;/span&gt;&lt;/span&gt;
&lt;/p&gt;
&lt;p&gt;&lt;label&gt; 学年(必須)&lt;/label&gt;&lt;br /&gt;
&lt;span class="wpcf7-form-control-wrap" data-name="checkbox-226"&gt;&lt;span class="wpcf7-form-control wpcf7-checkbox wpcf7-validates-as-required"&gt;&lt;span class="wpcf7-list-item first"&gt;&lt;span class="wpcf7-list-item-label"&gt;小学１年生&lt;/span&gt;&lt;input type="checkbox" name="checkbox-226[]" value="小学１年生" /&gt;&lt;/span&gt;&lt;span class="wpcf7-list-item"&gt;&lt;span class="wpcf7-list-item-label"&gt;小学２年生&lt;/span&gt;&lt;input type="checkbox" name="checkbox-226[]" value="小学２年生" /&gt;&lt;/span&gt;&lt;span class="wpcf7-list-item"&gt;&lt;span class="wpcf7-list-item-label"&gt;小学３年生&lt;/span&gt;&lt;input type="checkbox" name="checkbox-226[]" value="小学３年生" /&gt;&lt;/span&gt;&lt;span class="wpcf7-list-item"&gt;&lt;span class="wpcf7-list-item-label"&gt;小学４年生&lt;/span&gt;&lt;input type="checkbox" name="checkbox-226[]" value="小学４年生" /&gt;&lt;/span&gt;&lt;span class="wpcf7-list-item"&gt;&lt;span class="wpcf7-list-item-label"&gt;小学５年生&lt;/span&gt;&lt;input type="checkbox" name="checkbox-226[]" value="小学５年生" /&gt;&lt;/span&gt;&lt;span class="wpcf7-list-item last"&gt;&lt;span class="wpcf7-list-item-label"&gt;小学６年生&lt;/span&gt;&lt;input type="checkbox" name="checkbox-226[]" value="小学６年生" /&gt;&lt;/span&gt;&lt;/span&gt;&lt;/span&gt;
&lt;/p&gt;
&lt;p&gt;&lt;label&gt; 都道府県(必須)&lt;/label&gt;&lt;br /&gt;
&lt;span class="wpcf7-form-control-wrap" data-name="menu-161"&gt;&lt;select class="wpcf7-form-control wpcf7-select" aria-invalid="false" name="menu-161"&gt;&lt;option value="北海道"&gt;北海道&lt;/option&gt;&lt;option value="青森県"&gt;青森県&lt;/option&gt;&lt;option value="岩手県"&gt;岩手県&lt;/option&gt;&lt;option value="宮城県"&gt;宮城県&lt;/option&gt;&lt;option value="秋田県"&gt;秋田県&lt;/option&gt;&lt;option value="山形県"&gt;山形県&lt;/option&gt;&lt;option value="福島県"&gt;福島県&lt;/option&gt;&lt;option value="茨城県"&gt;茨城県&lt;/option&gt;&lt;option value="栃木県"&gt;栃木県&lt;/option&gt;&lt;option value="群馬県"&gt;群馬県&lt;/option&gt;&lt;option value="埼玉県"&gt;埼玉県&lt;/option&gt;&lt;option value="千葉県"&gt;千葉県&lt;/option&gt;&lt;option value="東京都"&gt;東京都&lt;/option&gt;&lt;option value="神奈川県"&gt;神奈川県&lt;/option&gt;&lt;option value="新潟県"&gt;新潟県&lt;/option&gt;&lt;option value="富山県"&gt;富山県&lt;/option&gt;&lt;option value="石川県"&gt;石川県&lt;/option&gt;&lt;option value="福井県"&gt;福井県&lt;/option&gt;&lt;option value="山梨県"&gt;山梨県&lt;/option&gt;&lt;option value="長野県"&gt;長野県&lt;/option&gt;&lt;option value="岐阜県"&gt;岐阜県&lt;/option&gt;&lt;option value="静岡県"&gt;静岡県&lt;/option&gt;&lt;option value="愛知県"&gt;愛知県&lt;/option&gt;&lt;option value="三重県"&gt;三重県&lt;/option&gt;&lt;option value="滋賀県"&gt;滋賀県&lt;/option&gt;&lt;option value="京都府"&gt;京都府&lt;/option&gt;&lt;option value="大阪府"&gt;大阪府&lt;/option&gt;&lt;option value="兵庫県"&gt;兵庫県&lt;/option&gt;&lt;option value="奈良県"&gt;奈良県&lt;/option&gt;&lt;option value="和歌山県"&gt;和歌山県&lt;/option&gt;&lt;option value="鳥取県"&gt;鳥取県&lt;/option&gt;&lt;option value="島根県"&gt;島根県&lt;/option&gt;&lt;option value="岡山県"&gt;岡山県&lt;/option&gt;&lt;option value="広島県"&gt;広島県&lt;/option&gt;&lt;option value="山口県"&gt;山口県&lt;/option&gt;&lt;option value="徳島県"&gt;徳島県&lt;/option&gt;&lt;option value="香川県"&gt;香川県&lt;/option&gt;&lt;option value="愛媛県"&gt;愛媛県&lt;/option&gt;&lt;option value="高知県"&gt;高知県&lt;/option&gt;&lt;option value="福岡県"&gt;福岡県&lt;/option&gt;&lt;option value="佐賀県"&gt;佐賀県&lt;/option&gt;&lt;option value="長崎県"&gt;長崎県&lt;/option&gt;&lt;option value="熊本県"&gt;熊本県&lt;/option&gt;&lt;option value="大分県"&gt;大分県&lt;/option&gt;&lt;option value="宮崎県"&gt;宮崎県&lt;/option&gt;&lt;option value="鹿児島県"&gt;鹿児島県&lt;/option&gt;&lt;option value="沖縄県"&gt;沖縄県&lt;/option&gt;&lt;/select&gt;&lt;/span&gt;
&lt;/p&gt;
&lt;p&gt;&lt;label&gt; 備考欄&lt;/label&gt;&lt;br /&gt;
&lt;span class="wpcf7-form-control-wrap" data-name="your-message"&gt;&lt;textarea cols="40" rows="10" maxlength="2000" class="wpcf7-form-control wpcf7-textarea wpcf7-validates-as-required" aria-required="true" aria-invalid="false" name="your-message"&gt;&lt;/textarea&gt;&lt;/span&gt;
&lt;/p&gt;
&lt;p&gt;&lt;input class="wpcf7-form-control wpcf7-submit has-spinner" type="submit" value="送信" /&gt;
&lt;/p&gt;&lt;p style="display: none !important;" class="akismet-fields-container" data-prefix="_wpcf7_ak_"&gt;&lt;label&gt;&amp;#916;&lt;textarea name="_wpcf7_ak_hp_textarea" cols="45" rows="8" maxlength="100"&gt;&lt;/textarea&gt;&lt;/label&gt;&lt;input type="hidden" id="ak_js_1" name="_wpcf7_ak_js" value="23"/&gt;&lt;script&gt;document.getElementById( "ak_js_1" ).setAttribute( "value", ( new Date() ).getTime() );&lt;/script&gt;&lt;/p&gt;&lt;div class="wpcf7-response-output" aria-hidden="true"&gt;&lt;/div&gt;
&lt;/form&gt;
&lt;/div&gt;
&lt;section class="veu_cta" id="veu_cta-20525"&gt;&lt;h1 class="cta_title"&gt;講座案内：【オンライン】完全１対１個別指導【大学受験】&lt;/h1&gt;&lt;div class="cta_body"&gt;&lt;div class="cta_body_image cta_body_image_right"&gt;&lt;a href="http://dokkai-labo.tokyo/kobetsuonline02/" target="_blank"&gt;&lt;img width="587" height="432" src="https://dokkai-labo.tokyo/wp-content/uploads/2020/05/CTA読解ラボ-e1603958995467.jpg" class="attachment-large size-large" alt="" /&gt;&lt;/a&gt;&lt;/div&gt;&lt;div class="cta_body_txt image_exist"&gt;当塾で開講中の大学受験対策１対１個別指導講座をオンラインで受講可能です。教室で受ける授業さながらの授業を、個別指導オンラインでも再現しております。&lt;/div&gt;&lt;div class="cta_body_link"&gt;&lt;a href="http://dokkai-labo.tokyo/kobetsuonline02/" class="btn btn-primary btn-block btn-lg" target="_blank"&gt;【オンライン】完全１対１個別指導【大学受験】&lt;/a&gt;&lt;/div&gt;&lt;/div&gt;&lt;!--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200410%2F&amp;amp;t=%E3%82%AA%E3%83%B3%E3%83%A9%E3%82%A4%E3%83%B3%EF%BC%91%E5%AF%BE%EF%BC%91%E5%80%8B%E5%88%A5%E6%8C%87%E5%B0%8E%E3%82%B5%E3%83%BC%E3%83%93%E3%82%B9%E3%80%8CWith%20You%EF%BC%88%E3%82%A6%E3%82%A3%E3%82%BA%E3%83%BB%E3%83%A6%E3%83%BC%EF%BC%89%E3%80%8D%E9%96%8B%E5%A7%8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200410%2F&amp;amp;text=%E3%82%AA%E3%83%B3%E3%83%A9%E3%82%A4%E3%83%B3%EF%BC%91%E5%AF%BE%EF%BC%91%E5%80%8B%E5%88%A5%E6%8C%87%E5%B0%8E%E3%82%B5%E3%83%BC%E3%83%93%E3%82%B9%E3%80%8CWith%20You%EF%BC%88%E3%82%A6%E3%82%A3%E3%82%BA%E3%83%BB%E3%83%A6%E3%83%BC%EF%BC%89%E3%80%8D%E9%96%8B%E5%A7%8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3%82%AA%E3%83%B3%E3%83%A9%E3%82%A4%E3%83%B3%EF%BC%91%E5%AF%BE%EF%BC%91%E5%80%8B%E5%88%A5%E6%8C%87%E5%B0%8E%E3%82%B5%E3%83%BC%E3%83%93%E3%82%B9%E3%80%8CWith%20You%EF%BC%88%E3%82%A6%E3%82%A3%E3%82%BA%E3%83%BB%E3%83%A6%E3%83%BC%EF%BC%89%E3%80%8D%E9%96%8B%E5%A7%8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200410%2F" target="_blank" &gt;&lt;span class="vk_icon_w_r_sns_bluesky icon_sns"&gt;&lt;/span&gt;&lt;span class="sns_txt"&gt;Bluesky&lt;/span&gt;&lt;/a&gt;&lt;/li&gt;&lt;li class="sb_copy sb_icon"&gt;&lt;button class="copy-button sb_icon_inner"data-clipboard-text="オンライン１対１個別指導サービス「With You（ウィズ・ユー）」開始のお知らせ | 受験国語専門 読解ラボ東京 | 中学受験・大学受験対応の個別指導国語専門塾（オンライン・教室対応） https://dokkai-labo.tokyo/info/200410/"&gt;&lt;span class="vk_icon_w_r_sns_copy icon_sns"&gt;&lt;i class="fas fa-copy"&gt;&lt;/i&gt;&lt;/span&gt;&lt;span class="sns_txt"&gt;Copy&lt;/span&gt;&lt;/button&gt;&lt;/li&gt;&lt;/ul&gt;&lt;/div&gt;&lt;!-- [ /.socialSet ] --&gt;			
------</t>
  </si>
  <si>
    <t>https://dokkai-labo.tokyo/info/2018winter/</t>
  </si>
  <si>
    <t>以下のページは不自然なワードを使用しています。
これらを適切に自然な言葉に置き換えて下さい。
なお、本文の装飾や構造は絶対に変えないでください。
【対象ページURL】
https://dokkai-labo.tokyo/info/2018winter/
【検出された不自然ワード】
（検出なし）
【本文】
------
&lt;p&gt;&amp;nbsp;&lt;/p&gt;
&lt;p&gt;塾では冬期講習会を実施させて頂く運びとなりました。&lt;br /&gt;
現在当塾に通塾されている塾生の皆さんは勿論のこと、&lt;br /&gt;
普段は他塾に通われている生徒さんにも門戸を開放致します！&lt;/p&gt;
&lt;p&gt;この絶好の機会に読解力のフォローアップ・更なる実力アップを&lt;br /&gt;
狙っている生徒さんの参加をお待ちしております。&lt;/p&gt;
&lt;p&gt;なお、開講講座は「完全１対１個別指導」、「長島式読解講座Basis」となります。詳細については、下記をご覧下さいませ。&lt;/p&gt;
&lt;p&gt;■対象：&lt;br /&gt;
①中学受験を目指している、小３～６年生&lt;br /&gt;
②大学受験を予定している、高１～３年生　（※完全１対１個別指導のみとなります）&lt;/p&gt;
&lt;p&gt;■内容：志望校対策、進学塾のクラスアップ対策等、ご要望に応じて独自にカリキュラムを作成します。&lt;/p&gt;
&lt;p&gt;■日程：12/25(月)～1/6(金)　9:00～21:20&lt;/p&gt;
&lt;p&gt;■会場：読解ラボ東京　四谷教室&lt;/p&gt;
&lt;p&gt;■費用：&lt;/p&gt;
&lt;p&gt;●完全１対１個別指導…１コマ(110分)・16,500円＋消費税のみ(入塾金は頂戴致しません)&lt;/p&gt;
&lt;p&gt;複数コマ受講頂く場合は、下記の割引を適用させて頂きます。&lt;/p&gt;
&lt;p&gt;3コマPACK：  48,000円(3.0％割引)＋消費税&lt;br /&gt;
6コマPACK： 90,000円(9.1％割引)＋消費税&lt;br /&gt;
9コマPACK： 129,000円(13.1％割引)＋消費税&lt;/p&gt;
&lt;p&gt;※詳細につきましてはご確認頂ければ幸いです。&lt;/p&gt;
&lt;p&gt;&amp;nbsp;&lt;/p&gt;
&lt;p&gt;●長島式読解力…１コマ（80分）・7,200円＋消費税のみ（入塾金は頂戴致しません）&lt;/p&gt;
&lt;p&gt;&amp;nbsp;&lt;/p&gt;
&lt;p&gt;なお、講習会については、必要なコマ数分の費用を指導開始日までにお支払頂くことをお願いしております。&lt;/p&gt;
&lt;p&gt;最新の時間割につきましては完全１対1個別指導（&lt;a href="https://dokkai-labo.tokyo/timetable_season/"&gt;こちら&lt;/a&gt;）、長島式読解講座Basis（&lt;a href="https://dokkai-labo.tokyo/basis/"&gt;こちら&lt;/a&gt;）をご覧ください。&lt;/p&gt;
&lt;p&gt;&amp;nbsp;&lt;/p&gt;
&lt;p&gt;&amp;#8212;&amp;#8212;&amp;#8212;&amp;#8212;&amp;#8212;&amp;#8212;&amp;#8212;&amp;#8211;&lt;/p&gt;
&lt;p&gt;また、受講されるかどうかは別として、日頃の学習についてのお悩みなど国語学習についてのご相談もお待ちしております。&lt;a href="https://dokkai-labo.tokyo/contact/"&gt;お問い合わせフォーム&lt;/a&gt;よりご連絡をお願い致します。&lt;/p&gt;
&lt;p&gt;多くの皆さんのチャレンジ、お待ちしております！&lt;/p&gt;
&lt;p&gt;&amp;nbsp;&lt;/p&gt;
&lt;p&gt;&amp;nbsp;&lt;/p&gt;
&lt;section class="veu_cta" id="veu_cta-21074"&gt;&lt;h1 class="cta_title"&gt;出版&lt;/h1&gt;&lt;div class="cta_body"&gt;&lt;div class="cta_body_image cta_body_image_right"&gt;&lt;a href="https://dokkai-labo.tokyo/ct/publish/"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学習と受験対策のエキスパートからの知識と洞察に基づく貴重なリソースです。この書籍は、大学入試や受験に関連するさまざまなトピックに焦点を当て、国語力の向上から受験戦略までを包括的にカバーしています。&lt;/div&gt;&lt;div class="cta_body_link"&gt;&lt;a href="https://dokkai-labo.tokyo/ct/publish/" class="btn btn-primary btn-block btn-lg" target="_blank"&gt;出版&lt;/a&gt;&lt;/div&gt;&lt;/div&gt;&lt;!--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2018winter%2F&amp;amp;t=2018%E5%B9%B4%E5%86%AC%E6%9C%9F%E8%AC%9B%E7%BF%92%E9%96%8B%E5%82%AC%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2018winter%2F&amp;amp;text=2018%E5%B9%B4%E5%86%AC%E6%9C%9F%E8%AC%9B%E7%BF%92%E9%96%8B%E5%82%AC%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2018%E5%B9%B4%E5%86%AC%E6%9C%9F%E8%AC%9B%E7%BF%92%E9%96%8B%E5%82%AC%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2018winter%2F" target="_blank" &gt;&lt;span class="vk_icon_w_r_sns_bluesky icon_sns"&gt;&lt;/span&gt;&lt;span class="sns_txt"&gt;Bluesky&lt;/span&gt;&lt;/a&gt;&lt;/li&gt;&lt;li class="sb_copy sb_icon"&gt;&lt;button class="copy-button sb_icon_inner"data-clipboard-text="2018年冬期講習開催のお知らせ | 受験国語専門 読解ラボ東京 | 中学受験・大学受験対応の個別指導国語専門塾（オンライン・教室対応） https://dokkai-labo.tokyo/info/2018winter/"&gt;&lt;span class="vk_icon_w_r_sns_copy icon_sns"&gt;&lt;i class="fas fa-copy"&gt;&lt;/i&gt;&lt;/span&gt;&lt;span class="sns_txt"&gt;Copy&lt;/span&gt;&lt;/button&gt;&lt;/li&gt;&lt;/ul&gt;&lt;/div&gt;&lt;!-- [ /.socialSet ] --&gt;			
------</t>
  </si>
  <si>
    <t>https://dokkai-labo.tokyo/info/20190101/</t>
  </si>
  <si>
    <t>以下のページは不自然なワードを使用しています。
これらを適切に自然な言葉に置き換えて下さい。
なお、本文の装飾や構造は絶対に変えないでください。
【対象ページURL】
https://dokkai-labo.tokyo/info/20190101/
【検出された不自然ワード】
（検出なし）
【本文】
------
&lt;p&gt;本日より、2019年度、「完全１対１」の個別指導の生徒募集を開始致します。&lt;/p&gt;
&lt;p&gt;詳細については、下記をご覧下さいませ。&lt;/p&gt;
&lt;p&gt;■対象：中学受験を目指している、新小４～６年生&lt;/p&gt;
&lt;p&gt;■科目：中学受験国語・大学受験現代文・大学受験小論文&lt;/p&gt;
&lt;p&gt;■内容：志望校対策、進学塾のクラスアップ対策等、ご要望に応じて独自にカリキュラムを作成します。&lt;/p&gt;
&lt;p&gt;■日程：なお、開講日は2/1(金)を予定しております。&lt;/p&gt;
&lt;p&gt;■会場：&lt;a href="https://dokkai-labo.tokyo/access/"&gt;読解ラボ東京　四谷教室&lt;/a&gt;&lt;/p&gt;
&lt;p&gt;指導開始までの具体的な流れについては&lt;a href="https://dokkai-labo.tokyo/live/"&gt;開講講座のご案内&lt;/a&gt;を、ご確認下さいませ。&lt;/p&gt;
&lt;p&gt;&amp;#8212;&amp;#8212;&amp;#8212;&amp;#8212;&amp;#8212;&amp;#8212;&amp;#8212;&amp;#8211;&lt;/p&gt;
&lt;p&gt;また、受講されるかどうかは別として、日頃の学習についてのお悩みなど国語学習についてのご相談もお待ちしております。&lt;a href="https://dokkai-labo.tokyo/contact/"&gt;お問い合わせフォーム&lt;/a&gt;よりご連絡をお願い致します。&lt;/p&gt;
&lt;p&gt;多くの皆さんのチャレンジ、お待ちしております！&lt;/p&gt;
&lt;section class="veu_cta" id="veu_cta-20526"&gt;&lt;h1 class="cta_title"&gt;講座案内：【オンライン】小６得点力養成講座【集団授業(２～７月)】&lt;/h1&gt;&lt;div class="cta_body"&gt;&lt;div class="cta_body_image cta_body_image_right"&gt;&lt;a href="http://dokkai-labo.tokyo/onlinetokuten/" target="_blank"&gt;&lt;img width="587" height="432" src="https://dokkai-labo.tokyo/wp-content/uploads/2020/05/CTA読解ラボ-e1603958995467.jpg" class="attachment-large size-large" alt="" /&gt;&lt;/a&gt;&lt;/div&gt;&lt;div class="cta_body_txt image_exist"&gt;半年間で読解問題の得点力向上を目指す講座です。各回ともテーマに基づいて
&lt;br /&gt;大問４題を取り扱います。受講結果と復習用動画も完備しています。
&lt;br /&gt;教室で受ける授業さながらの授業を得点力養成講座オンラインでも再現しております。&lt;/div&gt;&lt;div class="cta_body_link"&gt;&lt;a href="http://dokkai-labo.tokyo/onlinetokuten/" class="btn btn-primary btn-block btn-lg" target="_blank"&gt;講座案内：【オンライン】小６得点力養成講座【集団授業(２～７月)】&lt;/a&gt;&lt;/div&gt;&lt;/div&gt;&lt;!--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20190101%2F&amp;amp;t=2019%E5%B9%B4%E5%BA%A6%E7%94%9F%E5%BE%92%E5%8B%9F%E9%9B%86%E3%81%AE%E3%81%8A%E7%9F%A5%E3%82%89%E3%81%9B%E3%80%90%E5%80%8B%E5%88%A5%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20190101%2F&amp;amp;text=2019%E5%B9%B4%E5%BA%A6%E7%94%9F%E5%BE%92%E5%8B%9F%E9%9B%86%E3%81%AE%E3%81%8A%E7%9F%A5%E3%82%89%E3%81%9B%E3%80%90%E5%80%8B%E5%88%A5%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2019%E5%B9%B4%E5%BA%A6%E7%94%9F%E5%BE%92%E5%8B%9F%E9%9B%86%E3%81%AE%E3%81%8A%E7%9F%A5%E3%82%89%E3%81%9B%E3%80%90%E5%80%8B%E5%88%A5%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20190101%2F" target="_blank" &gt;&lt;span class="vk_icon_w_r_sns_bluesky icon_sns"&gt;&lt;/span&gt;&lt;span class="sns_txt"&gt;Bluesky&lt;/span&gt;&lt;/a&gt;&lt;/li&gt;&lt;li class="sb_copy sb_icon"&gt;&lt;button class="copy-button sb_icon_inner"data-clipboard-text="2019年度生徒募集のお知らせ【個別】 | 受験国語専門 読解ラボ東京 | 中学受験・大学受験対応の個別指導国語専門塾（オンライン・教室対応） https://dokkai-labo.tokyo/info/20190101/"&gt;&lt;span class="vk_icon_w_r_sns_copy icon_sns"&gt;&lt;i class="fas fa-copy"&gt;&lt;/i&gt;&lt;/span&gt;&lt;span class="sns_txt"&gt;Copy&lt;/span&gt;&lt;/button&gt;&lt;/li&gt;&lt;/ul&gt;&lt;/div&gt;&lt;!-- [ /.socialSet ] --&gt;			
------</t>
  </si>
  <si>
    <t>https://dokkai-labo.tokyo/info/20190101b/</t>
  </si>
  <si>
    <t>以下のページは不自然なワードを使用しています。
これらを適切に自然な言葉に置き換えて下さい。
なお、本文の装飾や構造は絶対に変えないでください。
【対象ページURL】
https://dokkai-labo.tokyo/info/20190101b/
【検出された不自然ワード】
（検出なし）
【本文】
------
&lt;p&gt;本日より、2019年度、長島式読解講座「Basis」の個別指導の生徒募集を開始致します。&lt;/p&gt;
&lt;p&gt;詳細については、下記をご覧下さいませ。&lt;/p&gt;
&lt;p&gt;■対象：中学受験を目指している、新小４～６年生&lt;/p&gt;
&lt;p&gt;■科目：中学受験国語&lt;/p&gt;
&lt;p&gt;■内容：志望校対策、進学塾のクラスアップ対策等、ご要望に応じて独自にカリキュラムを作成します。&lt;/p&gt;
&lt;p&gt;■日程：なお、開講日は2/1(金)を予定しております。&lt;/p&gt;
&lt;p&gt;■会場：&lt;a href="https://dokkai-labo.tokyo/access/"&gt;読解ラボ東京　四谷教室&lt;/a&gt;&lt;/p&gt;
&lt;p&gt;指導開始までの具体的な流れについては&lt;a href="https://dokkai-labo.tokyo/basis/"&gt;長島式読解講座「Basis」&lt;/a&gt;を、ご確認下さいませ。&lt;/p&gt;
&lt;p&gt;&amp;#8212;&amp;#8212;&amp;#8212;&amp;#8212;&amp;#8212;&amp;#8212;&amp;#8212;&amp;#8211;&lt;/p&gt;
&lt;p&gt;また、受講されるかどうかは別として、日頃の学習についてのお悩みなど国語学習についてのご相談もお待ちしております。&lt;a href="https://dokkai-labo.tokyo/contact/"&gt;お問い合わせフォーム&lt;/a&gt;よりご連絡をお願い致します。&lt;/p&gt;
&lt;p&gt;多くの皆さんのチャレンジ、お待ちしております！&lt;/p&gt;
&lt;section class="veu_cta" id="veu_cta-20530"&gt;&lt;h1 class="cta_title"&gt;講座案内：【２回完結】文法速習講座【中学受験】&lt;/h1&gt;&lt;div class="cta_body"&gt;&lt;div class="cta_body_image cta_body_image_right"&gt;&lt;a href="http://dokkai-labo.tokyo/grammer/" target="_blank"&gt;&lt;img width="587" height="432" src="https://dokkai-labo.tokyo/wp-content/uploads/2020/05/CTA読解ラボ-e1603958995467.jpg" class="attachment-large size-large" alt="" /&gt;&lt;/a&gt;&lt;/div&gt;&lt;div class="cta_body_txt image_exist"&gt;文法事項をマスターできるというだけではなく、受講者のモチベーションや読解力の向上に寄与できる講座となっております。&lt;/div&gt;&lt;div class="cta_body_link"&gt;&lt;a href="http://dokkai-labo.tokyo/grammer/" class="btn btn-primary btn-block btn-lg" target="_blank"&gt;【２回完結】文法速習講座【中学受験】&lt;/a&gt;&lt;/div&gt;&lt;/div&gt;&lt;!--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20190101b%2F&amp;amp;t=2019%E5%B9%B4%E5%BA%A6%E7%94%9F%E5%BE%92%E5%8B%9F%E9%9B%86%E3%81%AE%E3%81%8A%E7%9F%A5%E3%82%89%E3%81%9B%E3%80%90Basis%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20190101b%2F&amp;amp;text=2019%E5%B9%B4%E5%BA%A6%E7%94%9F%E5%BE%92%E5%8B%9F%E9%9B%86%E3%81%AE%E3%81%8A%E7%9F%A5%E3%82%89%E3%81%9B%E3%80%90Basis%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2019%E5%B9%B4%E5%BA%A6%E7%94%9F%E5%BE%92%E5%8B%9F%E9%9B%86%E3%81%AE%E3%81%8A%E7%9F%A5%E3%82%89%E3%81%9B%E3%80%90Basis%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20190101b%2F" target="_blank" &gt;&lt;span class="vk_icon_w_r_sns_bluesky icon_sns"&gt;&lt;/span&gt;&lt;span class="sns_txt"&gt;Bluesky&lt;/span&gt;&lt;/a&gt;&lt;/li&gt;&lt;li class="sb_copy sb_icon"&gt;&lt;button class="copy-button sb_icon_inner"data-clipboard-text="2019年度生徒募集のお知らせ【Basis】 | 受験国語専門 読解ラボ東京 | 中学受験・大学受験対応の個別指導国語専門塾（オンライン・教室対応） https://dokkai-labo.tokyo/info/20190101b/"&gt;&lt;span class="vk_icon_w_r_sns_copy icon_sns"&gt;&lt;i class="fas fa-copy"&gt;&lt;/i&gt;&lt;/span&gt;&lt;span class="sns_txt"&gt;Copy&lt;/span&gt;&lt;/button&gt;&lt;/li&gt;&lt;/ul&gt;&lt;/div&gt;&lt;!-- [ /.socialSet ] --&gt;			
------</t>
  </si>
  <si>
    <t>https://dokkai-labo.tokyo/info/20190101t/</t>
  </si>
  <si>
    <t>以下のページは不自然なワードを使用しています。
これらを適切に自然な言葉に置き換えて下さい。
なお、本文の装飾や構造は絶対に変えないでください。
【対象ページURL】
https://dokkai-labo.tokyo/info/20190101t/
【検出された不自然ワード】
（検出なし）
【本文】
------
&lt;p&gt;新春の候、日々の学習に勤しんでおられることと思いますが、本日は１点お知らせです。&lt;/p&gt;
&lt;p&gt;この度、読解ラボ東京では、2019年度集団授業の生徒募集を開始させていただきます。&lt;/p&gt;
&lt;p&gt;国語の勉強に取り組む際に&lt;/p&gt;
&lt;p&gt;・国語の解き方を授業で教わっておらず、答えや解説を見ても根拠が分からないため、採点もできない。&lt;/p&gt;
&lt;p&gt;・他の教科の勉強で精一杯で国語まで手が回らない。&lt;/p&gt;
&lt;p&gt;・国語は漢字や文法など手の付けやすい勉強だけに留まってしまい、読解の勉強をする時間がない。&lt;/p&gt;
&lt;p&gt;といったことがよく見受けられます。&lt;/p&gt;
&lt;p&gt;読解ラボ東京では、過去問演習がはじまる小学校６年生の夏に間に合うように、2月から７月の期間で、理論に裏打ちされた解き方ができるよう、読解ラボ東京オリジナル・得点力養成講座を開講させていただきます。&lt;/p&gt;
&lt;p&gt;※全講義を代表・長島が担当致します。&lt;/p&gt;
&lt;h3&gt;対象&lt;/h3&gt;
&lt;p&gt;広尾・海城・城北・本郷・攻玉社・鷗友・学習院女子・頌栄・東洋英和&lt;br /&gt;
・明大明治・立教女学院・青山学院などを第一志望にする受験生&lt;/p&gt;
&lt;h3&gt;&lt;/h3&gt;
&lt;h3&gt;授業料&lt;/h3&gt;
&lt;p&gt;１コマ　6,000円&lt;/p&gt;
&lt;p&gt;※前月末日までに、お申込み・お支払いをお願いしております。&lt;/p&gt;
&lt;h3&gt;開講日&lt;/h3&gt;
&lt;p&gt;毎週水曜日　17:00～19:30&lt;/p&gt;
&lt;h3&gt;開催日程【2019年2月開講分・全21回】&lt;/h3&gt;
&lt;table&gt;
&lt;tbody&gt;
&lt;tr&gt;
&lt;td&gt;02月06日(水)&lt;/td&gt;
&lt;td&gt;読解入門・物語文①&lt;/td&gt;
&lt;/tr&gt;
&lt;tr&gt;
&lt;td&gt;02月13日(水)&lt;/td&gt;
&lt;td&gt;休講&lt;/td&gt;
&lt;/tr&gt;
&lt;tr&gt;
&lt;td&gt;02月20日(水)&lt;/td&gt;
&lt;td&gt;読解入門・物語文②&lt;/td&gt;
&lt;/tr&gt;
&lt;tr&gt;
&lt;td&gt;02月27日(水)&lt;/td&gt;
&lt;td&gt;読解入門・説明文①/td&amp;gt;&lt;/td&gt;
&lt;/tr&gt;
&lt;tr&gt;
&lt;td&gt;03月06日(水)&lt;/td&gt;
&lt;td&gt;読解入門・説明文②&lt;/td&gt;
&lt;/tr&gt;
&lt;tr&gt;
&lt;td&gt;03月13日(水)&lt;/td&gt;
&lt;td&gt;読解入門・記述&lt;/td&gt;
&lt;/tr&gt;
&lt;tr&gt;
&lt;td&gt;03月20日(水)&lt;/td&gt;
&lt;td&gt;実力判定テスト①&lt;/td&gt;
&lt;/tr&gt;
&lt;tr&gt;
&lt;td&gt;03月27日(水)&lt;/td&gt;
&lt;td&gt;休講&lt;/td&gt;
&lt;/tr&gt;
&lt;tr&gt;
&lt;td&gt;04月03日(水)&lt;/td&gt;
&lt;td&gt;休講&lt;/td&gt;
&lt;/tr&gt;
&lt;tr&gt;
&lt;td&gt;04月10日(水)&lt;/td&gt;
&lt;td&gt;説明文演習①&lt;/td&gt;
&lt;/tr&gt;
&lt;tr&gt;
&lt;td&gt;04月17日(水)&lt;/td&gt;
&lt;td&gt;物語文演習①&lt;/td&gt;
&lt;/tr&gt;
&lt;tr&gt;
&lt;td&gt;04月24日(水)&lt;/td&gt;
&lt;td&gt;説明文演習②&lt;/td&gt;
&lt;/tr&gt;
&lt;tr&gt;
&lt;td&gt;05月01日(水)&lt;/td&gt;
&lt;td&gt;物語文演習②&lt;/td&gt;
&lt;/tr&gt;
&lt;tr&gt;
&lt;td&gt;05月08日(水)&lt;/td&gt;
&lt;td&gt;記述演習【説明文】&lt;/td&gt;
&lt;/tr&gt;
&lt;tr&gt;
&lt;td&gt;05月15日(水)&lt;/td&gt;
&lt;td&gt;実力判定テスト②&lt;/td&gt;
&lt;/tr&gt;
&lt;tr&gt;
&lt;td&gt;05月22日(水)&lt;/td&gt;
&lt;td&gt;説明文演習③&lt;/td&gt;
&lt;/tr&gt;
&lt;tr&gt;
&lt;td&gt;05月29日(水)&lt;/td&gt;
&lt;td&gt;物語文演習③&lt;/td&gt;
&lt;/tr&gt;
&lt;tr&gt;
&lt;td&gt;06月05日(水)&lt;/td&gt;
&lt;td&gt;説明文演習④&lt;/td&gt;
&lt;/tr&gt;
&lt;tr&gt;
&lt;td&gt;06月12日(水)&lt;/td&gt;
&lt;td&gt;物語文演習④&lt;/td&gt;
&lt;/tr&gt;
&lt;tr&gt;
&lt;td&gt;06月19日(水)&lt;/td&gt;
&lt;td&gt;記述演習【物語文】&lt;/td&gt;
&lt;/tr&gt;
&lt;tr&gt;
&lt;td&gt;06月26日(水)&lt;/td&gt;
&lt;td&gt;説明文【発展編】&lt;/td&gt;
&lt;/tr&gt;
&lt;tr&gt;
&lt;td&gt;07月03日(水)&lt;/td&gt;
&lt;td&gt;物語文【発展編】&lt;/td&gt;
&lt;/tr&gt;
&lt;tr&gt;
&lt;td&gt;07月10日(水)&lt;/td&gt;
&lt;td&gt;記述【発展編】&lt;/td&gt;
&lt;/tr&gt;
&lt;tr&gt;
&lt;td&gt;07月17日(水)&lt;/td&gt;
&lt;td&gt;実力判定テスト③&lt;/td&gt;
&lt;/tr&gt;
&lt;/tbody&gt;
&lt;/table&gt;
&lt;h3&gt;お申込み&lt;/h3&gt;
&lt;p&gt;お申込み・お問い合わせにつきましては、&lt;a href="https://dokkai-labo.tokyo/contact/" target="_blank"&gt;お問い合わせフォーム&lt;/a&gt; または、&lt;span style="color: #0000ff;"&gt;03-4214-8696&lt;/span&gt; までお願い致します。&lt;/p&gt;
&lt;p&gt;「得点力養成講座を受けておいて良かった！」そう思える授業を目指しております。理論に裏付けされた解き方を身につけられるよう指導してまいりますので、奮ってご参加くださいませ。&lt;/p&gt;
&lt;section class="veu_cta" id="veu_cta-20370"&gt;&lt;h1 class="cta_title"&gt;講座案内：読解/漢字演習道場【中学受験】&lt;/h1&gt;&lt;div class="cta_body"&gt;&lt;div class="cta_body_image cta_body_image_right"&gt;&lt;a href="http://dokkai-labo.tokyo/bootcamp/" target="_blank"&gt;&lt;img width="731" height="493" src="https://dokkai-labo.tokyo/wp-content/uploads/2016/12/tate_space.jpg" class="attachment-large size-large" alt="" srcset="https://dokkai-labo.tokyo/wp-content/uploads/2016/12/tate_space.jpg 731w, https://dokkai-labo.tokyo/wp-content/uploads/2016/12/tate_space-300x202.jpg 300w" sizes="(max-width: 731px) 100vw, 731px" /&gt;&lt;/a&gt;&lt;/div&gt;&lt;div class="cta_body_txt image_exist"&gt;■読解演習道場
&lt;br /&gt;大半の学習塾で忘れられがちな「与えられた知識を使いこなすための練習」をサポートするための講座です。
&lt;br /&gt;確立された読解ラボオリジナルの読解法を駆使しながら、それを使いこなすための演習量を重ねて頂きます。
&lt;br /&gt;
&lt;br /&gt;■漢字演習道場
&lt;br /&gt;「漢字なんて覚えてしまえば終わり！」と思われることが多い一方、案外学習が進まない経験をお持ちの方も多いかと思います。
&lt;br /&gt;「漢字学習の思考回路」「漢字学習のスピード感」を養いながら、知識の獲得と学習姿勢の構築を目指します。&lt;/div&gt;&lt;div class="cta_body_link"&gt;&lt;a href="http://dokkai-labo.tokyo/bootcamp/" class="btn btn-primary btn-block btn-lg" target="_blank"&gt;読解/漢字演習道場【中学受験】&lt;/a&gt;&lt;/div&gt;&lt;/div&gt;&lt;!--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20190101t%2F&amp;amp;t=%E3%80%90%E5%BE%97%E7%82%B9%E5%8A%9B%E9%A4%8A%E6%88%90%E8%AC%9B%E5%BA%A7%E3%80%912019%E5%B9%B4%E5%BA%A6%E9%9B%86%E5%9B%A3%E6%8E%88%E6%A5%AD%E9%96%8B%E5%82%AC%E3%81%AE%E3%81%8A%E7%9F%A5%E3%82%89%E3%81%9B%E3%80%90%E5%B0%8F%EF%BC%96%E5%AF%BE%E8%B1%A1%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20190101t%2F&amp;amp;text=%E3%80%90%E5%BE%97%E7%82%B9%E5%8A%9B%E9%A4%8A%E6%88%90%E8%AC%9B%E5%BA%A7%E3%80%912019%E5%B9%B4%E5%BA%A6%E9%9B%86%E5%9B%A3%E6%8E%88%E6%A5%AD%E9%96%8B%E5%82%AC%E3%81%AE%E3%81%8A%E7%9F%A5%E3%82%89%E3%81%9B%E3%80%90%E5%B0%8F%EF%BC%96%E5%AF%BE%E8%B1%A1%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3%80%90%E5%BE%97%E7%82%B9%E5%8A%9B%E9%A4%8A%E6%88%90%E8%AC%9B%E5%BA%A7%E3%80%912019%E5%B9%B4%E5%BA%A6%E9%9B%86%E5%9B%A3%E6%8E%88%E6%A5%AD%E9%96%8B%E5%82%AC%E3%81%AE%E3%81%8A%E7%9F%A5%E3%82%89%E3%81%9B%E3%80%90%E5%B0%8F%EF%BC%96%E5%AF%BE%E8%B1%A1%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20190101t%2F" target="_blank" &gt;&lt;span class="vk_icon_w_r_sns_bluesky icon_sns"&gt;&lt;/span&gt;&lt;span class="sns_txt"&gt;Bluesky&lt;/span&gt;&lt;/a&gt;&lt;/li&gt;&lt;li class="sb_copy sb_icon"&gt;&lt;button class="copy-button sb_icon_inner"data-clipboard-text="【得点力養成講座】2019年度集団授業開催のお知らせ【小６対象】 | 受験国語専門 読解ラボ東京 | 中学受験・大学受験対応の個別指導国語専門塾（オンライン・教室対応） https://dokkai-labo.tokyo/info/20190101t/"&gt;&lt;span class="vk_icon_w_r_sns_copy icon_sns"&gt;&lt;i class="fas fa-copy"&gt;&lt;/i&gt;&lt;/span&gt;&lt;span class="sns_txt"&gt;Copy&lt;/span&gt;&lt;/button&gt;&lt;/li&gt;&lt;/ul&gt;&lt;/div&gt;&lt;!-- [ /.socialSet ] --&gt;			
------</t>
  </si>
  <si>
    <t>https://dokkai-labo.tokyo/info/20190104/</t>
  </si>
  <si>
    <t>以下のページは不自然なワードを使用しています。
これらを適切に自然な言葉に置き換えて下さい。
なお、本文の装飾や構造は絶対に変えないでください。
【対象ページURL】
https://dokkai-labo.tokyo/info/20190104/
【検出された不自然ワード】
（検出なし）
【本文】
------
&lt;p&gt;&amp;nbsp;&lt;/p&gt;
&lt;p&gt;読解ラボ東京のホームページをご覧いただき、誠にありがとうございます。&lt;br /&gt;
代表の長島です。&lt;/p&gt;
&lt;p&gt;拙著「&lt;a href="https://www.amazon.co.jp/%E5%9B%BD%E5%85%AC%E7%AB%8B%E5%A4%A7%E5%AD%A6-%E7%8F%BE%E4%BB%A3%E6%96%87%E6%94%BB%E7%95%A5-%E9%95%B7%E5%B3%B6%E5%BA%B7%E4%BA%8C/dp/4341087207/ref=sr_1_1?s=books&amp;amp;ie=UTF8&amp;amp;qid=1549262431&amp;amp;sr=1-1" target="_blank"&gt;国公立大学現代文攻略(ごま書房)&lt;/a&gt;」が発売されました。&lt;/p&gt;
&lt;p&gt;&amp;nbsp;&lt;/p&gt;
&lt;p&gt;&lt;img fetchpriority="high" decoding="async" class="alignnone size-medium wp-image-14956" src="https://dokkai-labo.tokyo/wp-content/uploads/2019/02/長島著書-207x300.jpg" alt="長島著書" width="207" height="300" srcset="https://dokkai-labo.tokyo/wp-content/uploads/2019/02/長島著書-207x300.jpg 207w, https://dokkai-labo.tokyo/wp-content/uploads/2019/02/長島著書.jpg 345w" sizes="(max-width: 207px) 100vw, 207px" /&gt;&lt;/p&gt;
&lt;p&gt;&amp;nbsp;&lt;/p&gt;
&lt;p&gt;大学受験の現代文は努力すればきちんと伸びる科目です。&lt;br /&gt;
「学校教育における国語」と「受験の国語」は違います。&lt;br /&gt;
本書は受験国語の指導に徹し、受験生の得点力を伸ばすこと、&lt;/p&gt;
&lt;p&gt;そして合格の栄冠を勝ち取ることを目的にしている即戦力本です。&lt;/p&gt;
&lt;p&gt;ご一読いただけますと幸いです。&lt;/p&gt;
&lt;section class="veu_cta" id="veu_cta-20322"&gt;&lt;h1 class="cta_title"&gt;サービス案内：読解ラボ東京の「過去問解説」&lt;/h1&gt;&lt;div class="cta_body"&gt;&lt;div class="cta_body_image cta_body_image_right"&gt;&lt;a href="http://dokkai-labo.tokyo/?s=【過去問】&amp;order=asc" target="_blank"&gt;&lt;img width="922" height="182" src="https://dokkai-labo.tokyo/wp-content/uploads/2020/02/読解ラボWEB_t.png" class="attachment-large size-large" alt="" srcset="https://dokkai-labo.tokyo/wp-content/uploads/2020/02/読解ラボWEB_t.png 922w, https://dokkai-labo.tokyo/wp-content/uploads/2020/02/読解ラボWEB_t-300x59.png 300w, https://dokkai-labo.tokyo/wp-content/uploads/2020/02/読解ラボWEB_t-768x152.png 768w" sizes="(max-width: 922px) 100vw, 922px" /&gt;&lt;/a&gt;&lt;/div&gt;&lt;div class="cta_body_txt image_exist"&gt;受験準備の最終段階で困りがちなのが過去問の扱いです。
&lt;br /&gt;全問について解説と採点基準を明示し、そのプロセスを体感してもらいます。&lt;/div&gt;&lt;div class="cta_body_link"&gt;&lt;a href="http://dokkai-labo.tokyo/?s=【過去問】&amp;order=asc" class="btn btn-primary btn-block btn-lg" target="_blank"&gt;読解ラボ東京の過去問解説動画&lt;/a&gt;&lt;/div&gt;&lt;/div&gt;&lt;!--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20190104%2F&amp;amp;t=%E5%9B%BD%E5%85%AC%E7%AB%8B%E5%A4%A7%E5%AD%A6%E7%8F%BE%E4%BB%A3%E6%96%87%E6%94%BB%E7%95%A5%EF%BC%88%E3%81%94%E3%81%BE%E6%9B%B8%E6%88%BF%EF%BC%89%E7%99%BA%E5%A3%B2%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20190104%2F&amp;amp;text=%E5%9B%BD%E5%85%AC%E7%AB%8B%E5%A4%A7%E5%AD%A6%E7%8F%BE%E4%BB%A3%E6%96%87%E6%94%BB%E7%95%A5%EF%BC%88%E3%81%94%E3%81%BE%E6%9B%B8%E6%88%BF%EF%BC%89%E7%99%BA%E5%A3%B2%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5%9B%BD%E5%85%AC%E7%AB%8B%E5%A4%A7%E5%AD%A6%E7%8F%BE%E4%BB%A3%E6%96%87%E6%94%BB%E7%95%A5%EF%BC%88%E3%81%94%E3%81%BE%E6%9B%B8%E6%88%BF%EF%BC%89%E7%99%BA%E5%A3%B2%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20190104%2F" target="_blank" &gt;&lt;span class="vk_icon_w_r_sns_bluesky icon_sns"&gt;&lt;/span&gt;&lt;span class="sns_txt"&gt;Bluesky&lt;/span&gt;&lt;/a&gt;&lt;/li&gt;&lt;li class="sb_copy sb_icon"&gt;&lt;button class="copy-button sb_icon_inner"data-clipboard-text="国公立大学現代文攻略（ごま書房）発売のお知らせ | 受験国語専門 読解ラボ東京 | 中学受験・大学受験対応の個別指導国語専門塾（オンライン・教室対応） https://dokkai-labo.tokyo/info/20190104/"&gt;&lt;span class="vk_icon_w_r_sns_copy icon_sns"&gt;&lt;i class="fas fa-copy"&gt;&lt;/i&gt;&lt;/span&gt;&lt;span class="sns_txt"&gt;Copy&lt;/span&gt;&lt;/button&gt;&lt;/li&gt;&lt;/ul&gt;&lt;/div&gt;&lt;!-- [ /.socialSet ] --&gt;			
------</t>
  </si>
  <si>
    <t>https://dokkai-labo.tokyo/info/20190620/</t>
  </si>
  <si>
    <t>以下のページは不自然なワードを使用しています。
これらを適切に自然な言葉に置き換えて下さい。
なお、本文の装飾や構造は絶対に変えないでください。
【対象ページURL】
https://dokkai-labo.tokyo/info/20190620/
【検出された不自然ワード】
（検出なし）
【本文】
------
&lt;p class="entryPostTitle entry-title"&gt;夏休みは、受験生にとってはまさに天王山、受験を１年以上先に控えておられるお子様にとっては、日頃忙しくて取り組むことの出来ない課題に取り組む絶好の機会です。&lt;/p&gt;
&lt;div class="entry-content post-content"&gt;
&lt;p&gt;さて、夏休みを目前に控え、弊塾では夏期講習会を実施させて頂く運びとなりました。&lt;br /&gt;
現在当塾に通塾されている塾生の皆さんは勿論のこと、&lt;br /&gt;
普段は他塾に通われている生徒さんにも門戸を開放致します！&lt;/p&gt;
&lt;p&gt;この絶好の機会に読解力のフォローアップ・更なる実力アップを&lt;br /&gt;
狙っている生徒さんの参加をお待ちしております。&lt;/p&gt;
&lt;p&gt;なお、開講講座は「完全１対１個別指導」のみとなります。詳細については、下記をご覧下さいませ。&lt;/p&gt;
&lt;p&gt;■対象：&lt;br /&gt;
①中学受験を目指している、小３～６年生&lt;br /&gt;
②大学受験を予定している、高１～３年生&lt;/p&gt;
&lt;p&gt;■内容：志望校対策、進学塾のクラスアップ対策等、ご要望に応じて独自にカリキュラムを作成します。&lt;/p&gt;
&lt;p&gt;■日程：7/21(日)～8/31(土)　9:00～21:20&lt;/p&gt;
&lt;p&gt;■会場：読解ラボ東京　四谷教室&lt;/p&gt;
&lt;p&gt;■費用：１コマ(110分)・16,500円＋消費税のみ(入塾金は頂戴致しません)&lt;/p&gt;
&lt;p&gt;複数コマ受講頂く場合は、下記の割引を適用させて頂きます。&lt;/p&gt;
&lt;p&gt;６コマPACK：  96,500円( 3％割引)＋消費税&lt;br /&gt;
12コマPACK： 182,000円( 8％割引)＋消費税&lt;br /&gt;
18コマPACK： 257,000円(12％割引)＋消費税&lt;/p&gt;
&lt;p&gt;※詳細につきましてはご確認頂ければ幸いです。※最新情報は&lt;a href="https://dokkai-labo.tokyo/timetable_season/"&gt;夏期講習時間割&lt;/a&gt;をご確認下さいませ。&lt;/p&gt;
&lt;p&gt;なお、夏期講習会については、必要なコマ数分の費用を指導開始日までにお支払頂くことをお願いしております。&lt;/p&gt;
&lt;p&gt;———————–&lt;/p&gt;
&lt;p&gt;また、受講されるかどうかは別として、日頃の学習についてのお悩みなど国語学習についてのご相談もお待ちしております。&lt;a href="https://dokkai-labo.tokyo/contact/"&gt;お問い合わせフォーム&lt;/a&gt;よりご連絡をお願い致します。&lt;/p&gt;
&lt;p&gt;多くの皆さんのチャレンジ、お待ちしております！&lt;/p&gt;
&lt;/div&gt;
&lt;section class="veu_cta" id="veu_cta-20325"&gt;&lt;h1 class="cta_title"&gt;講座案内：小６得点力養成講座【集団授業(２～７月)】&lt;/h1&gt;&lt;div class="cta_body"&gt;&lt;div class="cta_body_image cta_body_image_right"&gt;&lt;a href="http://dokkai-labo.tokyo/tokuten/" target="_blank"&gt;&lt;img width="731" height="493" src="https://dokkai-labo.tokyo/wp-content/uploads/2016/12/tate_space.jpg" class="attachment-large size-large" alt="" srcset="https://dokkai-labo.tokyo/wp-content/uploads/2016/12/tate_space.jpg 731w, https://dokkai-labo.tokyo/wp-content/uploads/2016/12/tate_space-300x202.jpg 300w" sizes="(max-width: 731px) 100vw, 731px" /&gt;&lt;/a&gt;&lt;/div&gt;&lt;div class="cta_body_txt image_exist"&gt;半年間で読解問題の得点力向上を目指す講座です。各回ともテーマに基づいて
&lt;br /&gt;大問４題を取り扱います。受講結果と復習用動画も完備しています。
&lt;br /&gt;&lt;/div&gt;&lt;div class="cta_body_link"&gt;&lt;a href="http://dokkai-labo.tokyo/tokuten/" class="btn btn-primary btn-block btn-lg" target="_blank"&gt;講座案内：小６得点力養成講座【集団授業(２～７月)】&lt;/a&gt;&lt;/div&gt;&lt;/div&gt;&lt;!--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20190620%2F&amp;amp;t=2019%E5%B9%B4%E5%BA%A6%E5%A4%8F%E6%9C%9F%E8%AC%9B%E7%BF%92%E4%BC%9A%E9%96%8B%E5%82%AC%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20190620%2F&amp;amp;text=2019%E5%B9%B4%E5%BA%A6%E5%A4%8F%E6%9C%9F%E8%AC%9B%E7%BF%92%E4%BC%9A%E9%96%8B%E5%82%AC%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2019%E5%B9%B4%E5%BA%A6%E5%A4%8F%E6%9C%9F%E8%AC%9B%E7%BF%92%E4%BC%9A%E9%96%8B%E5%82%AC%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20190620%2F" target="_blank" &gt;&lt;span class="vk_icon_w_r_sns_bluesky icon_sns"&gt;&lt;/span&gt;&lt;span class="sns_txt"&gt;Bluesky&lt;/span&gt;&lt;/a&gt;&lt;/li&gt;&lt;li class="sb_copy sb_icon"&gt;&lt;button class="copy-button sb_icon_inner"data-clipboard-text="2019年度夏期講習会開催のお知らせ | 受験国語専門 読解ラボ東京 | 中学受験・大学受験対応の個別指導国語専門塾（オンライン・教室対応） https://dokkai-labo.tokyo/info/20190620/"&gt;&lt;span class="vk_icon_w_r_sns_copy icon_sns"&gt;&lt;i class="fas fa-copy"&gt;&lt;/i&gt;&lt;/span&gt;&lt;span class="sns_txt"&gt;Copy&lt;/span&gt;&lt;/button&gt;&lt;/li&gt;&lt;/ul&gt;&lt;/div&gt;&lt;!-- [ /.socialSet ] --&gt;			
------</t>
  </si>
  <si>
    <t>https://dokkai-labo.tokyo/info/20190924/</t>
  </si>
  <si>
    <t>以下のページは不自然なワードを使用しています。
これらを適切に自然な言葉に置き換えて下さい。
なお、本文の装飾や構造は絶対に変えないでください。
【対象ページURL】
https://dokkai-labo.tokyo/info/20190924/
【検出された不自然ワード】
（検出なし）
【本文】
------
&lt;p&gt;読解ラボ東京では、小学５年生を対象とした「１ヶ月完成・小５得点力養成≪出張≫講座」を開講致します。&lt;/p&gt;
&lt;blockquote&gt;&lt;p&gt;・国語の問題の解き方がよく分からないし、そもそも勉強の仕方もよく分からない&lt;br /&gt;
・本格的に受験勉強を始める６年生になる前に、国語読解法の基礎を身につけておきたい&lt;br /&gt;
・一度受講してみたいが、通塾するのは距離的に難しい&lt;br /&gt;
・他教科に比べて国語の成績が極端に悪い。他教科はまずまずの成績を取っているのだが。。。&lt;br /&gt;
・普段の授業でもちゃんと答えを教えてもらっているし、塾のテキストにも模範解答はきちんと載っているけど、 自分で書いてみた解答が合っているかどうかが全く分からない。&lt;br /&gt;
・模擬試験を受けてみたが、記述式の問題がほぼ不正解になっているのに納得がいかない。&lt;/p&gt;&lt;/blockquote&gt;
&lt;p&gt;等々、国語学習に関するお悩み・課題をお持ちの生徒さんに向けて、&lt;br /&gt;
【関東一円の各会場】で実施される【１ヶ月完成】の講座です。&lt;/p&gt;
&lt;p&gt;早めに国語の得点力を底上げしたい生徒さんは、奮ってご参加下さい！&lt;/p&gt;
&lt;p&gt;※本講座は夏期講習に実施しております「小５夏期体験講座」とほぼ同内容の講座となります。&lt;/p&gt;
&lt;h2&gt;実施要綱&lt;/h2&gt;
&lt;p&gt;各会場とも全４回・１ヶ月完成の講座となります。&lt;/p&gt;
&lt;h3&gt;第１講　ゼロからの読解講座(物語文)&lt;/h3&gt;
&lt;p&gt;読解ラボオリジナルの国語読解法を、物語文を題材に基礎から徹底して学習して頂きます。&lt;/p&gt;
&lt;h3&gt;第２講　ゼロからの読解講座(説明文)&lt;/h3&gt;
&lt;p&gt;読解ラボオリジナルの国語読解法を、説明文を題材に基礎から徹底して学習して頂きます。&lt;/p&gt;
&lt;h3&gt;第３講　記述演習講座&lt;/h3&gt;
&lt;p&gt;ひたすらに「演習⇒添削⇒演習⇒添削⇒……⇒解説」のループをこなしてもらうことで、記述問題に対する理解を深めてもらいます。&lt;/p&gt;
&lt;h3&gt;第４講　総合演習テスト&lt;/h3&gt;
&lt;p&gt;これまでに学習した内容を踏まえて、実践的なテスト形式でアウトプットの訓練を行ってもらいます。&lt;/p&gt;
&lt;h2&gt;読解ラボ東京≪集団授業≫特徴&lt;/h2&gt;
&lt;h5&gt;１．論理的な解法を身につけるための指導が中心&lt;/h5&gt;
&lt;p&gt;知識や感性に任せて問題を解くことのではなく、どうやって論理的に解答を導くのかを徹底的に指導します。&lt;br /&gt;
このため、「なぜこの解答になるんだろう」という消化不良を排除し、本質的な読解法への理解を深めます。&lt;/p&gt;
&lt;h5&gt;２．明確な採点基準に基づいた添削&lt;/h5&gt;
&lt;p&gt;すべての問題にポイントとなる要素を設けています。なぜこれを書かなければならないのかを明らかにしながら添削をしていきます。&lt;br /&gt;
この指導によって、自力で答えを見つける力を養っていきます。&lt;/p&gt;
&lt;h5&gt;３．解説動画でより理解を深める&lt;/h5&gt;
&lt;p&gt;すべての受講生にポータルサイトのご案内をさせていただきます。このサイトでは授業で扱ったすべての問題の解説動画を載せております。&lt;br /&gt;
いつでも好きな時に視聴できますので、復習の際により理解を深めることが出来るとご好評いただいております。&lt;br /&gt;
※欠席時も本サイトにて授業内容の確認が可能です。&lt;/p&gt;
&lt;h3&gt;指導料&lt;/h3&gt;
&lt;blockquote&gt;&lt;p&gt;\15,000(全４回)&lt;br /&gt;
※初回指導日の前日までに、振込にてお支払い頂きますようお願い申し上げます。&lt;/p&gt;&lt;/blockquote&gt;
&lt;h3&gt;会場・スケジュール&lt;/h3&gt;
&lt;table style="table-layout: fixed; line-height: 100%;" border=""&gt;
&lt;tbody&gt;
&lt;tr align="center"&gt;
&lt;td width="15%"&gt;会場&lt;/td&gt;
&lt;td width="15%"&gt;曜日&lt;/td&gt;
&lt;td width="40%"&gt;日程&lt;/td&gt;
&lt;td width="30%"&gt;時刻&lt;/td&gt;
&lt;/tr&gt;
&lt;tr align="center"&gt;
&lt;td width="15%"&gt;青葉台&lt;/td&gt;
&lt;td width="15%"&gt;火&lt;/td&gt;
&lt;td width="40%"&gt;10/8,15,22,29&lt;/td&gt;
&lt;td width="30%"&gt;17:15～18:45&lt;/td&gt;
&lt;/tr&gt;
&lt;tr&gt;
&lt;td colspan="4" width="100%"&gt;住所：神奈川県横浜市青葉区青葉台1-5-1&lt;/td&gt;
&lt;/tr&gt;
&lt;/tbody&gt;
&lt;/table&gt;
&lt;table style="table-layout: fixed; line-height: 100%;" border=""&gt;
&lt;tbody&gt;
&lt;tr align="center"&gt;
&lt;td width="15%"&gt;会場&lt;/td&gt;
&lt;td width="15%"&gt;曜日&lt;/td&gt;
&lt;td width="40%"&gt;日程&lt;/td&gt;
&lt;td width="30%"&gt;時刻&lt;/td&gt;
&lt;/tr&gt;
&lt;tr align="center"&gt;
&lt;td width="15%"&gt;西船橋&lt;/td&gt;
&lt;td width="15%"&gt;土&lt;/td&gt;
&lt;td width="40%"&gt;11/9,16,23,30&lt;/td&gt;
&lt;td width="30%"&gt;15:00～16:30&lt;/td&gt;
&lt;/tr&gt;
&lt;tr&gt;
&lt;td colspan="4" width="100%"&gt;住所：千葉県船橋市西船4-19-1&lt;/td&gt;
&lt;/tr&gt;
&lt;/tbody&gt;
&lt;/table&gt;
&lt;table style="table-layout: fixed; line-height: 100%;" border=""&gt;
&lt;tbody&gt;
&lt;tr align="center"&gt;
&lt;td width="15%"&gt;会場&lt;/td&gt;
&lt;td width="15%"&gt;曜日&lt;/td&gt;
&lt;td width="40%"&gt;日程&lt;/td&gt;
&lt;td width="30%"&gt;時刻&lt;/td&gt;
&lt;/tr&gt;
&lt;tr align="center"&gt;
&lt;td width="15%"&gt;四谷&lt;/td&gt;
&lt;td width="15%"&gt;日&lt;/td&gt;
&lt;td width="40%"&gt;12/1,8,15,22&lt;/td&gt;
&lt;td width="30%"&gt;15:15～16:45&lt;/td&gt;
&lt;/tr&gt;
&lt;tr&gt;
&lt;td colspan="4" width="100%"&gt;住所：東京都千代田区六番町6-4&lt;/td&gt;
&lt;/tr&gt;
&lt;/tbody&gt;
&lt;/table&gt;
&lt;table style="table-layout: fixed; line-height: 100%;" border=""&gt;
&lt;tbody&gt;
&lt;tr align="center"&gt;
&lt;td width="15%"&gt;会場&lt;/td&gt;
&lt;td width="15%"&gt;曜日&lt;/td&gt;
&lt;td width="40%"&gt;日程&lt;/td&gt;
&lt;td width="30%"&gt;時刻&lt;/td&gt;
&lt;/tr&gt;
&lt;tr align="center"&gt;
&lt;td width="15%"&gt;吉祥寺&lt;/td&gt;
&lt;td width="15%"&gt;火&lt;/td&gt;
&lt;td width="40%"&gt;12/3,10,17,24&lt;/td&gt;
&lt;td width="30%"&gt;17:15～18:45&lt;/td&gt;
&lt;/tr&gt;
&lt;tr&gt;
&lt;td colspan="4" width="100%"&gt;住所：東京都武蔵野市吉祥寺南町2-8-6&lt;/td&gt;
&lt;/tr&gt;
&lt;/tbody&gt;
&lt;/table&gt;
&lt;table style="table-layout: fixed; line-height: 100%;" border=""&gt;
&lt;tbody&gt;
&lt;tr align="center"&gt;
&lt;td width="15%"&gt;会場&lt;/td&gt;
&lt;td width="15%"&gt;曜日&lt;/td&gt;
&lt;td width="40%"&gt;日程&lt;/td&gt;
&lt;td width="30%"&gt;時刻&lt;/td&gt;
&lt;/tr&gt;
&lt;tr align="center"&gt;
&lt;td width="15%"&gt;渋谷&lt;/td&gt;
&lt;td width="15%"&gt;水&lt;/td&gt;
&lt;td width="40%"&gt;12/4,11,18,25&lt;/td&gt;
&lt;td width="30%"&gt;17:15～18:45&lt;/td&gt;
&lt;/tr&gt;
&lt;tr&gt;
&lt;td colspan="4" width="100%"&gt;住所：東京都渋谷区渋谷2-22-7&lt;/td&gt;
&lt;/tr&gt;
&lt;/tbody&gt;
&lt;/table&gt;
&lt;table style="table-layout: fixed; line-height: 100%;" border=""&gt;
&lt;tbody&gt;
&lt;tr align="center"&gt;
&lt;td width="15%"&gt;会場&lt;/td&gt;
&lt;td width="15%"&gt;曜日&lt;/td&gt;
&lt;td width="40%"&gt;日程&lt;/td&gt;
&lt;td width="30%"&gt;時刻&lt;/td&gt;
&lt;/tr&gt;
&lt;tr align="center"&gt;
&lt;td width="15%"&gt;秋葉原&lt;/td&gt;
&lt;td width="15%"&gt;木&lt;/td&gt;
&lt;td width="40%"&gt;12/5,12,19,26&lt;/td&gt;
&lt;td width="30%"&gt;17:15～18:45&lt;/td&gt;
&lt;/tr&gt;
&lt;tr&gt;
&lt;td colspan="4" width="100%"&gt;住所：東京都台東区台東１丁目9-4&lt;/td&gt;
&lt;/tr&gt;
&lt;/tbody&gt;
&lt;/table&gt;
&lt;h3&gt;担当講師&lt;/h3&gt;
&lt;h5&gt;藤井　忍&lt;/h5&gt;
&lt;p&gt;早稲田アカデミー、グノーブルで基礎クラスから上位層まで幅広く担当していた。&lt;br /&gt;
受験産業における国語指導に疑問を感じ、読解ラボ東京に参加。&lt;br /&gt;
問題の「解き方」に注目してこそ生徒の得点力が伸びると考え、普遍的な解法の研究に取り組む。&lt;br /&gt;
熱く生徒に語り掛けるスタイルの授業で好評を博している。&lt;/p&gt;
&lt;h3&gt;申し込みフォーム&lt;/h3&gt;
&lt;div class="wpcf7 no-js" id="wpcf7-f20205-p20218-o1" lang="ja" dir="ltr" data-wpcf7-id="20205"&gt;
&lt;div class="screen-reader-response"&gt;&lt;p role="status" aria-live="polite" aria-atomic="true"&gt;&lt;/p&gt; &lt;ul&gt;&lt;/ul&gt;&lt;/div&gt;
&lt;form action="/info/20190924/#wpcf7-f20205-p20218-o1" method="post" class="wpcf7-form init" aria-label="コンタクトフォーム" novalidate="novalidate" data-status="init"&gt;
&lt;fieldset class="hidden-fields-container"&gt;&lt;input type="hidden" name="_wpcf7" value="20205" /&gt;&lt;input type="hidden" name="_wpcf7_version" value="6.1.4" /&gt;&lt;input type="hidden" name="_wpcf7_locale" value="ja" /&gt;&lt;input type="hidden" name="_wpcf7_unit_tag" value="wpcf7-f20205-p20218-o1" /&gt;&lt;input type="hidden" name="_wpcf7_container_post" value="20218" /&gt;&lt;input type="hidden" name="_wpcf7_posted_data_hash" value="" /&gt;&lt;input type="hidden" name="_wpcf7_recaptcha_response" value="" /&gt;
&lt;/fieldset&gt;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&lt;p&gt;電話番号(必須)&lt;br /&gt;
&lt;span class="wpcf7-form-control-wrap" data-name="tel-572"&gt;&lt;input size="40" maxlength="400" class="wpcf7-form-control wpcf7-tel wpcf7-validates-as-required wpcf7-text wpcf7-validates-as-tel" aria-required="true" aria-invalid="false" value="" type="tel" name="tel-572" /&gt;&lt;/span&gt;
&lt;/p&gt;
&lt;p&gt;日程選択(必須)&lt;br /&gt;
&lt;span class="wpcf7-form-control-wrap" data-name="checkbox-423"&gt;&lt;span class="wpcf7-form-control wpcf7-checkbox wpcf7-validates-as-required"&gt;&lt;span class="wpcf7-list-item first last"&gt;&lt;span class="wpcf7-list-item-label"&gt;９～１０月&lt;/span&gt;&lt;input type="checkbox" name="checkbox-423[]" value="９～１０月" /&gt;&lt;/span&gt;&lt;/span&gt;&lt;/span&gt;
&lt;/p&gt;
&lt;p&gt;&lt;label&gt; 備考&lt;br /&gt;
&lt;span class="wpcf7-form-control-wrap" data-name="your-message"&gt;&lt;textarea cols="40" rows="10" maxlength="2000" class="wpcf7-form-control wpcf7-textarea" aria-invalid="false" name="your-message"&gt;&lt;/textarea&gt;&lt;/span&gt; &lt;/label&gt;
&lt;/p&gt;
&lt;p&gt;&lt;input class="wpcf7-form-control wpcf7-submit has-spinner" type="submit" value="送信" /&gt;
&lt;/p&gt;&lt;p style="display: none !important;" class="akismet-fields-container" data-prefix="_wpcf7_ak_"&gt;&lt;label&gt;&amp;#916;&lt;textarea name="_wpcf7_ak_hp_textarea" cols="45" rows="8" maxlength="100"&gt;&lt;/textarea&gt;&lt;/label&gt;&lt;input type="hidden" id="ak_js_1" name="_wpcf7_ak_js" value="97"/&gt;&lt;script&gt;document.getElementById( "ak_js_1" ).setAttribute( "value", ( new Date() ).getTime() );&lt;/script&gt;&lt;/p&gt;&lt;div class="wpcf7-response-output" aria-hidden="true"&gt;&lt;/div&gt;
&lt;/form&gt;
&lt;/div&gt;
&lt;section class="veu_cta" id="veu_cta-20525"&gt;&lt;h1 class="cta_title"&gt;講座案内：【オンライン】完全１対１個別指導【大学受験】&lt;/h1&gt;&lt;div class="cta_body"&gt;&lt;div class="cta_body_image cta_body_image_right"&gt;&lt;a href="http://dokkai-labo.tokyo/kobetsuonline02/" target="_blank"&gt;&lt;img width="587" height="432" src="https://dokkai-labo.tokyo/wp-content/uploads/2020/05/CTA読解ラボ-e1603958995467.jpg" class="attachment-large size-large" alt="" /&gt;&lt;/a&gt;&lt;/div&gt;&lt;div class="cta_body_txt image_exist"&gt;当塾で開講中の大学受験対策１対１個別指導講座をオンラインで受講可能です。教室で受ける授業さながらの授業を、個別指導オンラインでも再現しております。&lt;/div&gt;&lt;div class="cta_body_link"&gt;&lt;a href="http://dokkai-labo.tokyo/kobetsuonline02/" class="btn btn-primary btn-block btn-lg" target="_blank"&gt;【オンライン】完全１対１個別指導【大学受験】&lt;/a&gt;&lt;/div&gt;&lt;/div&gt;&lt;!--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20190924%2F&amp;amp;t=%E3%80%8C%EF%BC%91%E3%83%B6%E6%9C%88%E5%AE%8C%E6%88%90%E3%83%BB%E5%B0%8F%EF%BC%95%E5%BE%97%E7%82%B9%E5%8A%9B%E9%A4%8A%E6%88%90%E2%89%AA%E5%87%BA%E5%BC%B5%E2%89%AB%E8%AC%9B%E5%BA%A7%E3%80%8D%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20190924%2F&amp;amp;text=%E3%80%8C%EF%BC%91%E3%83%B6%E6%9C%88%E5%AE%8C%E6%88%90%E3%83%BB%E5%B0%8F%EF%BC%95%E5%BE%97%E7%82%B9%E5%8A%9B%E9%A4%8A%E6%88%90%E2%89%AA%E5%87%BA%E5%BC%B5%E2%89%AB%E8%AC%9B%E5%BA%A7%E3%80%8D%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3%80%8C%EF%BC%91%E3%83%B6%E6%9C%88%E5%AE%8C%E6%88%90%E3%83%BB%E5%B0%8F%EF%BC%95%E5%BE%97%E7%82%B9%E5%8A%9B%E9%A4%8A%E6%88%90%E2%89%AA%E5%87%BA%E5%BC%B5%E2%89%AB%E8%AC%9B%E5%BA%A7%E3%80%8D%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20190924%2F" target="_blank" &gt;&lt;span class="vk_icon_w_r_sns_bluesky icon_sns"&gt;&lt;/span&gt;&lt;span class="sns_txt"&gt;Bluesky&lt;/span&gt;&lt;/a&gt;&lt;/li&gt;&lt;li class="sb_copy sb_icon"&gt;&lt;button class="copy-button sb_icon_inner"data-clipboard-text="「１ヶ月完成・小５得点力養成≪出張≫講座」開講のお知らせ | 受験国語専門 読解ラボ東京 | 中学受験・大学受験対応の個別指導国語専門塾（オンライン・教室対応） https://dokkai-labo.tokyo/info/20190924/"&gt;&lt;span class="vk_icon_w_r_sns_copy icon_sns"&gt;&lt;i class="fas fa-copy"&gt;&lt;/i&gt;&lt;/span&gt;&lt;span class="sns_txt"&gt;Copy&lt;/span&gt;&lt;/button&gt;&lt;/li&gt;&lt;/ul&gt;&lt;/div&gt;&lt;!-- [ /.socialSet ] --&gt;			
------</t>
  </si>
  <si>
    <t>https://dokkai-labo.tokyo/info/2019winter/</t>
  </si>
  <si>
    <t>以下のページは不自然なワードを使用しています。
これらを適切に自然な言葉に置き換えて下さい。
なお、本文の装飾や構造は絶対に変えないでください。
【対象ページURL】
https://dokkai-labo.tokyo/info/2019winter/
【検出された不自然ワード】
（検出なし）
【本文】
------
&lt;p&gt;当塾では冬期講習会を実施させて頂く運びとなりました。&lt;br /&gt;
現在当塾に通塾されている塾生の皆さんは勿論のこと、&lt;br /&gt;
普段は他塾に通われている生徒さんにも門戸を開放致します！&lt;/p&gt;
&lt;p&gt;この絶好の機会に読解力のフォローアップ・更なる実力アップを&lt;br /&gt;
狙っている生徒さんの参加をお待ちしております。&lt;/p&gt;
&lt;p&gt;なお、開講講座は「完全１対１個別指導」、「長島式読解講座Basis」となります。詳細については、下記をご覧下さいませ。&lt;/p&gt;
&lt;p&gt;■対象：&lt;br /&gt;
①中学受験を目指している、小３～６年生&lt;br /&gt;
②大学受験を予定している、高１～３年生　（※完全１対１個別指導のみとなります）&lt;/p&gt;
&lt;p&gt;■内容：志望校対策、進学塾のクラスアップ対策等、ご要望に応じて独自にカリキュラムを作成します。&lt;/p&gt;
&lt;p&gt;■日程：12/23(月)～1/6(月)　9:00～21:20&lt;/p&gt;
&lt;p&gt;■会場：読解ラボ東京　四谷教室&lt;/p&gt;
&lt;p&gt;■費用：&lt;/p&gt;
&lt;p&gt;●完全１対１個別指導…１コマ(110分)・16,500円＋消費税のみ(入塾金は頂戴致しません)&lt;/p&gt;
&lt;p&gt;複数コマ受講頂く場合は、下記の割引を適用させて頂きます。&lt;/p&gt;
&lt;p&gt;3コマPACK： 48,000円(3.0％割引)＋消費税&lt;br /&gt;
6コマPACK： 90,000円(9.1％割引)＋消費税&lt;br /&gt;
9コマPACK： 129,000円(13.1％割引)＋消費税&lt;/p&gt;
&lt;p&gt;※詳細につきましてはご確認頂ければ幸いです。&lt;/p&gt;
&lt;p&gt;●長島式読解力…１コマ（80分）・7,200円＋消費税のみ（入塾金は頂戴致しません）&lt;/p&gt;
&lt;p&gt;なお、講習会については、必要なコマ数分の費用を指導開始日までにお支払頂くことをお願いしております。&lt;/p&gt;
&lt;p&gt;最新の時間割につきましては完全１対1個別指導（&lt;a href="https://dokkai-labo.tokyo/timetable_season/" target="_blank" rel="noopener"&gt;こちら&lt;/a&gt;）、長島式読解講座Basisに関しましてはお問い合わせください。&lt;/p&gt;
&lt;p&gt;———————–&lt;/p&gt;
&lt;p&gt;また、受講されるかどうかは別として、日頃の学習についてのお悩みなど国語学習についてのご相談もお待ちしております。お問い合わせフォームよりご連絡をお願い致します。&lt;/p&gt;
&lt;p&gt;多くの皆さんのチャレンジ、お待ちしております！&lt;/p&gt;
&lt;section class="veu_cta" id="veu_cta-20527"&gt;&lt;h1 class="cta_title"&gt;講座案内：【オンライン】長島式読解講座「Basis」【中学受験】&lt;/h1&gt;&lt;div class="cta_body"&gt;&lt;div class="cta_body_txt image_no"&gt;自由なスケジュールで受講可能。理論に裏打ちされた読解法を短期間で習得できます。オンライン授業にそのまま適用することで教室で受ける授業さながらの授業を、Basisオンラインでも再現しております。&lt;/div&gt;&lt;div class="cta_body_link"&gt;&lt;a href="http://dokkai-labo.tokyo/basisonline/" class="btn btn-primary btn-block btn-lg" target="_blank"&gt;【オンライン】長島式読解講座「Basis」【中学受験】&lt;/a&gt;&lt;/div&gt;&lt;/div&gt;&lt;!--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2019winter%2F&amp;amp;t=2019%E5%B9%B4%E5%BA%A6%E5%86%AC%E6%9C%9F%E8%AC%9B%E7%BF%92%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2019winter%2F&amp;amp;text=2019%E5%B9%B4%E5%BA%A6%E5%86%AC%E6%9C%9F%E8%AC%9B%E7%BF%92%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2019%E5%B9%B4%E5%BA%A6%E5%86%AC%E6%9C%9F%E8%AC%9B%E7%BF%92%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2019winter%2F" target="_blank" &gt;&lt;span class="vk_icon_w_r_sns_bluesky icon_sns"&gt;&lt;/span&gt;&lt;span class="sns_txt"&gt;Bluesky&lt;/span&gt;&lt;/a&gt;&lt;/li&gt;&lt;li class="sb_copy sb_icon"&gt;&lt;button class="copy-button sb_icon_inner"data-clipboard-text="2019年度冬期講習開講のお知らせ | 受験国語専門 読解ラボ東京 | 中学受験・大学受験対応の個別指導国語専門塾（オンライン・教室対応） https://dokkai-labo.tokyo/info/2019winter/"&gt;&lt;span class="vk_icon_w_r_sns_copy icon_sns"&gt;&lt;i class="fas fa-copy"&gt;&lt;/i&gt;&lt;/span&gt;&lt;span class="sns_txt"&gt;Copy&lt;/span&gt;&lt;/button&gt;&lt;/li&gt;&lt;/ul&gt;&lt;/div&gt;&lt;!-- [ /.socialSet ] --&gt;			
------</t>
  </si>
  <si>
    <t>https://dokkai-labo.tokyo/info/20200204/</t>
  </si>
  <si>
    <t>以下のページは不自然なワードを使用しています。
これらを適切に自然な言葉に置き換えて下さい。
なお、本文の装飾や構造は絶対に変えないでください。
【対象ページURL】
https://dokkai-labo.tokyo/info/20200204/
【検出された不自然ワード】
（検出なし）
【本文】
------
&lt;p&gt;本日は掲題の件につきましてお知らせさせて頂きます。&lt;/p&gt;
&lt;p&gt;新塾「古典専門塾　かきつばた」を開校致しました。&lt;/p&gt;
&lt;p&gt;&lt;a href="https://koten-kakitsubata.jp/" target="_blank" rel="noopener noreferrer"&gt;古典専門塾かきつばた&lt;/a&gt;　は、&lt;/p&gt;
&lt;p&gt;当塾と同様の授業システムを利用し、&lt;/p&gt;
&lt;p&gt;古典専門の個別講座を開講予定です。&lt;/p&gt;
&lt;p&gt;新開校の「古典専門塾　かきつばた」を宜しくお願い致します。&lt;/p&gt;
&lt;section class="veu_cta" id="veu_cta-20532"&gt;&lt;h1 class="cta_title"&gt;講座案内：小５得点力養成≪出張≫講座【中学受験】&lt;/h1&gt;&lt;div class="cta_body"&gt;&lt;div class="cta_body_image cta_body_image_right"&gt;&lt;a href="http://dokkai-labo.tokyo/tokuten_fifth/" target="_blank"&gt;&lt;img width="587" height="432" src="https://dokkai-labo.tokyo/wp-content/uploads/2020/05/CTA読解ラボ-e1603958995467.jpg" class="attachment-large size-large" alt="" /&gt;&lt;/a&gt;&lt;/div&gt;&lt;div class="cta_body_txt image_exist"&gt;国語学習に関するお悩み・課題をお持ちの生徒さんに向けて、
&lt;br /&gt;【関東一円の各会場】で実施される【１ヶ月完成】の講座です。&lt;/div&gt;&lt;div class="cta_body_link"&gt;&lt;a href="http://dokkai-labo.tokyo/tokuten_fifth/" class="btn btn-primary btn-block btn-lg" target="_blank"&gt;小５得点力養成≪出張≫講座【中学受験】&lt;/a&gt;&lt;/div&gt;&lt;/div&gt;&lt;!--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20200204%2F&amp;amp;t=%E3%80%8C%E5%8F%A4%E5%85%B8%E5%B0%82%E9%96%80%E5%A1%BE%E3%80%80%E3%81%8B%E3%81%8D%E3%81%A4%E3%81%B0%E3%81%9F%E3%80%8D%E9%96%8B%E6%A0%A1%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20200204%2F&amp;amp;text=%E3%80%8C%E5%8F%A4%E5%85%B8%E5%B0%82%E9%96%80%E5%A1%BE%E3%80%80%E3%81%8B%E3%81%8D%E3%81%A4%E3%81%B0%E3%81%9F%E3%80%8D%E9%96%8B%E6%A0%A1%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3%80%8C%E5%8F%A4%E5%85%B8%E5%B0%82%E9%96%80%E5%A1%BE%E3%80%80%E3%81%8B%E3%81%8D%E3%81%A4%E3%81%B0%E3%81%9F%E3%80%8D%E9%96%8B%E6%A0%A1%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20200204%2F" target="_blank" &gt;&lt;span class="vk_icon_w_r_sns_bluesky icon_sns"&gt;&lt;/span&gt;&lt;span class="sns_txt"&gt;Bluesky&lt;/span&gt;&lt;/a&gt;&lt;/li&gt;&lt;li class="sb_copy sb_icon"&gt;&lt;button class="copy-button sb_icon_inner"data-clipboard-text="「古典専門塾　かきつばた」開校のお知らせ | 受験国語専門 読解ラボ東京 | 中学受験・大学受験対応の個別指導国語専門塾（オンライン・教室対応） https://dokkai-labo.tokyo/info/20200204/"&gt;&lt;span class="vk_icon_w_r_sns_copy icon_sns"&gt;&lt;i class="fas fa-copy"&gt;&lt;/i&gt;&lt;/span&gt;&lt;span class="sns_txt"&gt;Copy&lt;/span&gt;&lt;/button&gt;&lt;/li&gt;&lt;/ul&gt;&lt;/div&gt;&lt;!-- [ /.socialSet ] --&gt;			
------</t>
  </si>
  <si>
    <t>https://dokkai-labo.tokyo/info/20200505/</t>
  </si>
  <si>
    <t>以下のページは不自然なワードを使用しています。
これらを適切に自然な言葉に置き換えて下さい。
なお、本文の装飾や構造は絶対に変えないでください。
【対象ページURL】
https://dokkai-labo.tokyo/info/20200505/
【検出された不自然ワード】
（検出なし）
【本文】
------
&lt;p&gt;当塾では、&lt;a href="https://dokkai-labo.tokyo/tokuten/" target="_blank" rel="noopener noreferrer"&gt;得点力養成講座&lt;/a&gt;を開講しておりますが、この度、オンライン版である「得点力養成講座オンライン」を2020年5月13日より開始致します。&lt;/p&gt;
&lt;p&gt;得点力養成講座の特徴は、『&lt;strong&gt;設問を解き、それに対する明確な添削がなされること&lt;/strong&gt;』ですが、得点力養成講座オンラインでは、添削の際、答案用紙の写真を公式のLINEアカウントに送っていただくことで、&lt;span style="color: #ff0000;"&gt;その場での添削が可能&lt;/span&gt;となっております。&lt;/p&gt;
&lt;p&gt;また、分からない問題もその場で質問することができるため、実際の教室で受ける授業が&lt;strong&gt;オンラインでほぼ100％体現&lt;/strong&gt;できています。&lt;/p&gt;
&lt;p&gt;詳しくは&lt;a href="https://dokkai-labo.tokyo/onlinetokuten/" target="_blank" rel="noopener noreferrer"&gt;こちら&lt;/a&gt;をご覧ください。&lt;/p&gt;
&lt;p&gt;&amp;nbsp;&lt;/p&gt;
&lt;h3&gt;対象&lt;/h3&gt;
&lt;p&gt;広尾・海城・城北・本郷・攻玉社・鷗友・学習院女子・頌栄・東洋英和&lt;br /&gt;
・明大明治・立教女学院・青山学院などを第一志望にする受験生&lt;/p&gt;
&lt;p&gt;&amp;nbsp;&lt;/p&gt;
&lt;h2&gt;必要な機材&lt;/h2&gt;
&lt;p&gt;・ＰＣ+スマートフォン、もしくは、タブレット+スマートフォン&lt;/p&gt;
&lt;p&gt;・プリンター(お近くのコンビニ等での印刷も可能です)&lt;/p&gt;
&lt;h3&gt;定員&lt;/h3&gt;
&lt;p&gt;上限16名&lt;/p&gt;
&lt;h3&gt;授業料&lt;/h3&gt;
&lt;p&gt;入門編(全５回)　45,000円(税別)&lt;/p&gt;
&lt;h3&gt;開催日程【2020年5月開講分】&lt;/h3&gt;
&lt;h4&gt;入門編&lt;/h4&gt;
&lt;table&gt;
&lt;tbody&gt;
&lt;tr&gt;
&lt;td&gt;05月13日(水)　17:00～19:30&lt;/td&gt;
&lt;td&gt;読解入門・物語文①&lt;/td&gt;
&lt;/tr&gt;
&lt;tr&gt;
&lt;td&gt;05月20日(水)　17:00～19:30&lt;/td&gt;
&lt;td&gt;読解入門・物語文②&lt;/td&gt;
&lt;/tr&gt;
&lt;tr&gt;
&lt;td&gt;05月27日(水)　17:00～19:30&lt;/td&gt;
&lt;td&gt;読解入門・説明文①&lt;/td&gt;
&lt;/tr&gt;
&lt;tr&gt;
&lt;td&gt;06月03日(水)　17:00～19:30&lt;/td&gt;
&lt;td&gt;読解入門・説明文②&lt;/td&gt;
&lt;/tr&gt;
&lt;tr&gt;
&lt;td&gt;06月10日(水)　17:00～19:30&lt;/td&gt;
&lt;td&gt;読解入門・記述&lt;/td&gt;
&lt;/tr&gt;
&lt;/tbody&gt;
&lt;/table&gt;
&lt;p&gt;&amp;nbsp;&lt;/p&gt;
&lt;h3&gt;お申込みフォーム&lt;/h3&gt;
&lt;p class="wpcf7-contact-form-not-found"&gt;&lt;strong&gt;エラー:&lt;/strong&gt; コンタクトフォームが見つかりません。&lt;/p&gt;
&lt;section class="veu_cta" id="veu_cta-20529"&gt;&lt;h1 class="cta_title"&gt;講座案内：ハイレベル現代文～既存の現代文教育に対するアンチテーゼ～【大学受験】&lt;/h1&gt;&lt;div class="cta_body"&gt;&lt;div class="cta_body_txt image_no"&gt;本講座では、あくまでも受験指導の場であることを踏まえ、答えの出し方に特化した解説をご提供いたします。&lt;/div&gt;&lt;div class="cta_body_link"&gt;&lt;a href="http://dokkai-labo.tokyo/hilevel_lec_univ_online/" class="btn btn-primary btn-block btn-lg" target="_blank"&gt;【オンライン】ハイレベル現代文～既存の現代文教育に対するアンチテーゼ～【大学受験】&lt;/a&gt;&lt;/div&gt;&lt;/div&gt;&lt;!--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20200505%2F&amp;amp;t=%E3%80%90%E5%B0%8F%EF%BC%96%E3%80%91%E3%80%8C%E5%BE%97%E7%82%B9%E5%8A%9B%E9%A4%8A%E6%88%90%E8%AC%9B%E5%BA%A7%E3%82%AA%E3%83%B3%E3%83%A9%E3%82%A4%E3%83%B3%E3%80%8D%E9%96%8B%E5%A7%8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20200505%2F&amp;amp;text=%E3%80%90%E5%B0%8F%EF%BC%96%E3%80%91%E3%80%8C%E5%BE%97%E7%82%B9%E5%8A%9B%E9%A4%8A%E6%88%90%E8%AC%9B%E5%BA%A7%E3%82%AA%E3%83%B3%E3%83%A9%E3%82%A4%E3%83%B3%E3%80%8D%E9%96%8B%E5%A7%8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3%80%90%E5%B0%8F%EF%BC%96%E3%80%91%E3%80%8C%E5%BE%97%E7%82%B9%E5%8A%9B%E9%A4%8A%E6%88%90%E8%AC%9B%E5%BA%A7%E3%82%AA%E3%83%B3%E3%83%A9%E3%82%A4%E3%83%B3%E3%80%8D%E9%96%8B%E5%A7%8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20200505%2F" target="_blank" &gt;&lt;span class="vk_icon_w_r_sns_bluesky icon_sns"&gt;&lt;/span&gt;&lt;span class="sns_txt"&gt;Bluesky&lt;/span&gt;&lt;/a&gt;&lt;/li&gt;&lt;li class="sb_copy sb_icon"&gt;&lt;button class="copy-button sb_icon_inner"data-clipboard-text="【小６】「得点力養成講座オンライン」開始のお知らせ | 受験国語専門 読解ラボ東京 | 中学受験・大学受験対応の個別指導国語専門塾（オンライン・教室対応） https://dokkai-labo.tokyo/info/20200505/"&gt;&lt;span class="vk_icon_w_r_sns_copy icon_sns"&gt;&lt;i class="fas fa-copy"&gt;&lt;/i&gt;&lt;/span&gt;&lt;span class="sns_txt"&gt;Copy&lt;/span&gt;&lt;/button&gt;&lt;/li&gt;&lt;/ul&gt;&lt;/div&gt;&lt;!-- [ /.socialSet ] --&gt;			
------</t>
  </si>
  <si>
    <t>https://dokkai-labo.tokyo/info/20200516/</t>
  </si>
  <si>
    <t>以下のページは不自然なワードを使用しています。
これらを適切に自然な言葉に置き換えて下さい。
なお、本文の装飾や構造は絶対に変えないでください。
【対象ページURL】
https://dokkai-labo.tokyo/info/20200516/
【検出された不自然ワード】
（検出なし）
【本文】
------
&lt;p&gt;当塾では、&lt;a href="https://dokkai-labo.tokyo/tokuten/" target="_blank" rel="noopener noreferrer"&gt;得点力養成講座&lt;/a&gt;のオンライン版である、「&lt;a href="https://dokkai-labo.tokyo/onlinetokuten/" target="_blank" rel="noopener noreferrer"&gt;得点力養成講座オンライン&lt;/a&gt;」を開講しておりますが、この度、&lt;strong&gt;5月27日から5月31日まで５日間連続&lt;/strong&gt;で開催いたします。&lt;/p&gt;
&lt;p&gt;短期間で集中して学ぶことで効率よく、普遍的な解法と安定した得点力を養うことができます！&lt;br /&gt;
&lt;strong&gt;学校が再開する前に国語の基礎が学べる最後の機会&lt;/strong&gt;としてぜひご活用ください！&lt;/p&gt;
&lt;p&gt;&amp;nbsp;&lt;/p&gt;
&lt;h3&gt;対象&lt;/h3&gt;
&lt;p&gt;広尾・海城・城北・本郷・攻玉社・鷗友・学習院女子・頌栄・東洋英和&lt;br /&gt;
・明大明治・立教女学院・青山学院などを第一志望にする受験生&lt;/p&gt;
&lt;p&gt;&amp;nbsp;&lt;/p&gt;
&lt;h2&gt;必要な機材&lt;/h2&gt;
&lt;p&gt;・ＰＣ+スマートフォン、もしくは、タブレット+スマートフォン&lt;/p&gt;
&lt;p&gt;・プリンター(お近くのコンビニ等での印刷も可能です)&lt;/p&gt;
&lt;h3&gt;定員&lt;/h3&gt;
&lt;p&gt;上限16名&lt;/p&gt;
&lt;h3&gt;授業料&lt;/h3&gt;
&lt;p&gt;入門編(全５回)　45,000円(税別)&lt;/p&gt;
&lt;h3&gt;開催日程【2020年5月開講】《短期集中》&lt;/h3&gt;
&lt;h4&gt;入門編&lt;/h4&gt;
&lt;table&gt;
&lt;tbody&gt;
&lt;tr&gt;
&lt;td&gt;05月27日(水)　12:30～15:00&lt;/td&gt;
&lt;td&gt;読解入門・物語文①&lt;/td&gt;
&lt;/tr&gt;
&lt;tr&gt;
&lt;td&gt;05月28日(木)　12:30～15:00&lt;/td&gt;
&lt;td&gt;読解入門・物語文②&lt;/td&gt;
&lt;/tr&gt;
&lt;tr&gt;
&lt;td&gt;05月29日(金)　12:30～15:00&lt;/td&gt;
&lt;td&gt;読解入門・説明文①&lt;/td&gt;
&lt;/tr&gt;
&lt;tr&gt;
&lt;td&gt;05月30日(土)　12:30～15:00&lt;/td&gt;
&lt;td&gt;読解入門・説明文②&lt;/td&gt;
&lt;/tr&gt;
&lt;tr&gt;
&lt;td&gt;05月31日(日)　12:30～15:00&lt;/td&gt;
&lt;td&gt;読解入門・記述&lt;/td&gt;
&lt;/tr&gt;
&lt;/tbody&gt;
&lt;/table&gt;
&lt;h3&gt;お申し込み&lt;/h3&gt;
&lt;div class="wpcf7 no-js" id="wpcf7-f20522-p20521-o1" lang="ja" dir="ltr" data-wpcf7-id="20522"&gt;
&lt;div class="screen-reader-response"&gt;&lt;p role="status" aria-live="polite" aria-atomic="true"&gt;&lt;/p&gt; &lt;ul&gt;&lt;/ul&gt;&lt;/div&gt;
&lt;form action="/info/20200516/#wpcf7-f20522-p20521-o1" method="post" class="wpcf7-form init" aria-label="コンタクトフォーム" novalidate="novalidate" data-status="init"&gt;
&lt;fieldset class="hidden-fields-container"&gt;&lt;input type="hidden" name="_wpcf7" value="20522" /&gt;&lt;input type="hidden" name="_wpcf7_version" value="6.1.4" /&gt;&lt;input type="hidden" name="_wpcf7_locale" value="ja" /&gt;&lt;input type="hidden" name="_wpcf7_unit_tag" value="wpcf7-f20522-p20521-o1" /&gt;&lt;input type="hidden" name="_wpcf7_container_post" value="20521" /&gt;&lt;input type="hidden" name="_wpcf7_posted_data_hash" value="" /&gt;&lt;input type="hidden" name="_wpcf7_recaptcha_response" value="" /&gt;
&lt;/fieldset&gt;
&lt;p&gt;&lt;label&gt;生徒氏名(必須)&lt;br /&gt;
&lt;span class="wpcf7-form-control-wrap" data-name="text-899"&gt;&lt;input size="40" maxlength="400" class="wpcf7-form-control wpcf7-text wpcf7-validates-as-required" aria-required="true" aria-invalid="false" value="" type="text" name="text-899" /&gt;&lt;/span&gt;&lt;/label&gt;
&lt;/p&gt;
&lt;p&gt;&lt;label&gt;保護者氏名(必須)&lt;br /&gt;
&lt;span class="wpcf7-form-control-wrap" data-name="text-233"&gt;&lt;input size="40" maxlength="400" class="wpcf7-form-control wpcf7-text wpcf7-validates-as-required" aria-required="true" aria-invalid="false" value="" type="text" name="text-233" /&gt;&lt;/span&gt;&lt;/label&gt;
&lt;/p&gt;
&lt;p&gt;&lt;label&gt;メールアドレス(必須)&lt;br /&gt;
&lt;span class="wpcf7-form-control-wrap" data-name="email-632"&gt;&lt;input size="40" maxlength="400" class="wpcf7-form-control wpcf7-email wpcf7-validates-as-required wpcf7-text wpcf7-validates-as-email" aria-required="true" aria-invalid="false" value="" type="email" name="email-632" /&gt;&lt;/span&gt;&lt;/label&gt;
&lt;/p&gt;
&lt;p&gt;&lt;label&gt; 電話番号(必須)&lt;br /&gt;
&lt;span class="wpcf7-form-control-wrap" data-name="tel-748"&gt;&lt;input size="40" maxlength="400" class="wpcf7-form-control wpcf7-tel wpcf7-validates-as-required wpcf7-text wpcf7-validates-as-tel" aria-required="true" aria-invalid="false" value="" type="tel" name="tel-748" /&gt;&lt;/span&gt;&lt;/label&gt;
&lt;/p&gt;
&lt;p&gt;&lt;label&gt; 性別(必須)&lt;/label&gt;&lt;br /&gt;
&lt;span class="wpcf7-form-control-wrap" data-name="checkbox-427"&gt;&lt;span class="wpcf7-form-control wpcf7-checkbox wpcf7-validates-as-required"&gt;&lt;span class="wpcf7-list-item first"&gt;&lt;span class="wpcf7-list-item-label"&gt;男&lt;/span&gt;&lt;input type="checkbox" name="checkbox-427[]" value="男" /&gt;&lt;/span&gt;&lt;span class="wpcf7-list-item last"&gt;&lt;span class="wpcf7-list-item-label"&gt;女&lt;/span&gt;&lt;input type="checkbox" name="checkbox-427[]" value="女" /&gt;&lt;/span&gt;&lt;/span&gt;&lt;/span&gt;
&lt;/p&gt;
&lt;p&gt;&lt;label&gt; 都道府県(必須)&lt;/label&gt;&lt;br /&gt;
&lt;span class="wpcf7-form-control-wrap" data-name="menu-161"&gt;&lt;select class="wpcf7-form-control wpcf7-select" aria-invalid="false" name="menu-161"&gt;&lt;option value="北海道"&gt;北海道&lt;/option&gt;&lt;option value="青森県"&gt;青森県&lt;/option&gt;&lt;option value="岩手県"&gt;岩手県&lt;/option&gt;&lt;option value="宮城県"&gt;宮城県&lt;/option&gt;&lt;option value="秋田県"&gt;秋田県&lt;/option&gt;&lt;option value="山形県"&gt;山形県&lt;/option&gt;&lt;option value="福島県"&gt;福島県&lt;/option&gt;&lt;option value="茨城県"&gt;茨城県&lt;/option&gt;&lt;option value="栃木県"&gt;栃木県&lt;/option&gt;&lt;option value="群馬県"&gt;群馬県&lt;/option&gt;&lt;option value="埼玉県"&gt;埼玉県&lt;/option&gt;&lt;option value="千葉県"&gt;千葉県&lt;/option&gt;&lt;option value="東京都"&gt;東京都&lt;/option&gt;&lt;option value="神奈川県"&gt;神奈川県&lt;/option&gt;&lt;option value="新潟県"&gt;新潟県&lt;/option&gt;&lt;option value="富山県"&gt;富山県&lt;/option&gt;&lt;option value="石川県"&gt;石川県&lt;/option&gt;&lt;option value="福井県"&gt;福井県&lt;/option&gt;&lt;option value="山梨県"&gt;山梨県&lt;/option&gt;&lt;option value="長野県"&gt;長野県&lt;/option&gt;&lt;option value="岐阜県"&gt;岐阜県&lt;/option&gt;&lt;option value="静岡県"&gt;静岡県&lt;/option&gt;&lt;option value="愛知県"&gt;愛知県&lt;/option&gt;&lt;option value="三重県"&gt;三重県&lt;/option&gt;&lt;option value="滋賀県"&gt;滋賀県&lt;/option&gt;&lt;option value="京都府"&gt;京都府&lt;/option&gt;&lt;option value="大阪府"&gt;大阪府&lt;/option&gt;&lt;option value="兵庫県"&gt;兵庫県&lt;/option&gt;&lt;option value="奈良県"&gt;奈良県&lt;/option&gt;&lt;option value="和歌山県"&gt;和歌山県&lt;/option&gt;&lt;option value="鳥取県"&gt;鳥取県&lt;/option&gt;&lt;option value="島根県"&gt;島根県&lt;/option&gt;&lt;option value="岡山県"&gt;岡山県&lt;/option&gt;&lt;option value="広島県"&gt;広島県&lt;/option&gt;&lt;option value="山口県"&gt;山口県&lt;/option&gt;&lt;option value="徳島県"&gt;徳島県&lt;/option&gt;&lt;option value="香川県"&gt;香川県&lt;/option&gt;&lt;option value="愛媛県"&gt;愛媛県&lt;/option&gt;&lt;option value="高知県"&gt;高知県&lt;/option&gt;&lt;option value="福岡県"&gt;福岡県&lt;/option&gt;&lt;option value="佐賀県"&gt;佐賀県&lt;/option&gt;&lt;option value="長崎県"&gt;長崎県&lt;/option&gt;&lt;option value="熊本県"&gt;熊本県&lt;/option&gt;&lt;option value="大分県"&gt;大分県&lt;/option&gt;&lt;option value="宮崎県"&gt;宮崎県&lt;/option&gt;&lt;option value="鹿児島県"&gt;鹿児島県&lt;/option&gt;&lt;option value="沖縄県"&gt;沖縄県&lt;/option&gt;&lt;/select&gt;&lt;/span&gt;
&lt;/p&gt;
&lt;p&gt;&lt;label&gt; 備考欄&lt;/label&gt;&lt;br /&gt;
&lt;span class="wpcf7-form-control-wrap" data-name="your-message"&gt;&lt;textarea cols="40" rows="10" maxlength="2000" class="wpcf7-form-control wpcf7-textarea wpcf7-validates-as-required" aria-required="true" aria-invalid="false" name="your-message"&gt;&lt;/textarea&gt;&lt;/span&gt;
&lt;/p&gt;
&lt;p&gt;&lt;input class="wpcf7-form-control wpcf7-submit has-spinner" type="submit" value="送信" /&gt;
&lt;/p&gt;&lt;p style="display: none !important;" class="akismet-fields-container" data-prefix="_wpcf7_ak_"&gt;&lt;label&gt;&amp;#916;&lt;textarea name="_wpcf7_ak_hp_textarea" cols="45" rows="8" maxlength="100"&gt;&lt;/textarea&gt;&lt;/label&gt;&lt;input type="hidden" id="ak_js_1" name="_wpcf7_ak_js" value="40"/&gt;&lt;script&gt;document.getElementById( "ak_js_1" ).setAttribute( "value", ( new Date() ).getTime() );&lt;/script&gt;&lt;/p&gt;&lt;div class="wpcf7-response-output" aria-hidden="true"&gt;&lt;/div&gt;
&lt;/form&gt;
&lt;/div&gt;
&lt;section class="veu_cta" id="veu_cta-20526"&gt;&lt;h1 class="cta_title"&gt;講座案内：【オンライン】小６得点力養成講座【集団授業(２～７月)】&lt;/h1&gt;&lt;div class="cta_body"&gt;&lt;div class="cta_body_image cta_body_image_right"&gt;&lt;a href="http://dokkai-labo.tokyo/onlinetokuten/" target="_blank"&gt;&lt;img width="587" height="432" src="https://dokkai-labo.tokyo/wp-content/uploads/2020/05/CTA読解ラボ-e1603958995467.jpg" class="attachment-large size-large" alt="" /&gt;&lt;/a&gt;&lt;/div&gt;&lt;div class="cta_body_txt image_exist"&gt;半年間で読解問題の得点力向上を目指す講座です。各回ともテーマに基づいて
&lt;br /&gt;大問４題を取り扱います。受講結果と復習用動画も完備しています。
&lt;br /&gt;教室で受ける授業さながらの授業を得点力養成講座オンラインでも再現しております。&lt;/div&gt;&lt;div class="cta_body_link"&gt;&lt;a href="http://dokkai-labo.tokyo/onlinetokuten/" class="btn btn-primary btn-block btn-lg" target="_blank"&gt;講座案内：【オンライン】小６得点力養成講座【集団授業(２～７月)】&lt;/a&gt;&lt;/div&gt;&lt;/div&gt;&lt;!--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20200516%2F&amp;amp;t=%E3%80%90%E5%B0%8F6%E3%80%91%E5%BE%97%E7%82%B9%E5%8A%9B%E9%A4%8A%E6%88%90%E8%AC%9B%E5%BA%A7%E3%82%AA%E3%83%B3%E3%83%A9%E3%82%A4%E3%83%B3%E8%AC%9B%E5%BA%A7%E3%80%90%E7%9F%AD%E6%9C%9F%E9%9B%86%E4%B8%AD%E3%80%91%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20200516%2F&amp;amp;text=%E3%80%90%E5%B0%8F6%E3%80%91%E5%BE%97%E7%82%B9%E5%8A%9B%E9%A4%8A%E6%88%90%E8%AC%9B%E5%BA%A7%E3%82%AA%E3%83%B3%E3%83%A9%E3%82%A4%E3%83%B3%E8%AC%9B%E5%BA%A7%E3%80%90%E7%9F%AD%E6%9C%9F%E9%9B%86%E4%B8%AD%E3%80%91%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3%80%90%E5%B0%8F6%E3%80%91%E5%BE%97%E7%82%B9%E5%8A%9B%E9%A4%8A%E6%88%90%E8%AC%9B%E5%BA%A7%E3%82%AA%E3%83%B3%E3%83%A9%E3%82%A4%E3%83%B3%E8%AC%9B%E5%BA%A7%E3%80%90%E7%9F%AD%E6%9C%9F%E9%9B%86%E4%B8%AD%E3%80%91%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20200516%2F" target="_blank" &gt;&lt;span class="vk_icon_w_r_sns_bluesky icon_sns"&gt;&lt;/span&gt;&lt;span class="sns_txt"&gt;Bluesky&lt;/span&gt;&lt;/a&gt;&lt;/li&gt;&lt;li class="sb_copy sb_icon"&gt;&lt;button class="copy-button sb_icon_inner"data-clipboard-text="【小6】得点力養成講座オンライン講座【短期集中】のお知らせ | 受験国語専門 読解ラボ東京 | 中学受験・大学受験対応の個別指導国語専門塾（オンライン・教室対応） https://dokkai-labo.tokyo/info/20200516/"&gt;&lt;span class="vk_icon_w_r_sns_copy icon_sns"&gt;&lt;i class="fas fa-copy"&gt;&lt;/i&gt;&lt;/span&gt;&lt;span class="sns_txt"&gt;Copy&lt;/span&gt;&lt;/button&gt;&lt;/li&gt;&lt;/ul&gt;&lt;/div&gt;&lt;!-- [ /.socialSet ] --&gt;			
------</t>
  </si>
  <si>
    <t>https://dokkai-labo.tokyo/info/20200529/</t>
  </si>
  <si>
    <t>以下のページは不自然なワードを使用しています。
これらを適切に自然な言葉に置き換えて下さい。
なお、本文の装飾や構造は絶対に変えないでください。
【対象ページURL】
https://dokkai-labo.tokyo/info/20200529/
【検出された不自然ワード】
（検出なし）
【本文】
------
&lt;p&gt;この度、現代文を得点源にしたい大学受験生を対象とした「ハイレベル現代文～既存の現代文教育に対するアンチテーゼ～オンライン」を2020年6月6日より開講致します。&lt;br /&gt;
実際の教室で受ける授業が&lt;strong&gt;オンラインでほぼ100％体現&lt;/strong&gt;できています。&lt;br /&gt;
詳しくは&lt;a href="https://dokkai-labo.tokyo/hilevel_lec_univ_online/" target="_blank" rel="noopener noreferrer"&gt;こちら&lt;/a&gt;をご覧ください。生徒さんのご参加お待ちしております！&lt;/p&gt;
&lt;h3&gt;使用テキスト&lt;/h3&gt;
&lt;p&gt;オリジナルプリント&lt;br /&gt;
※難関私大・国公立大学の過去問から、良問を見繕っております。&lt;/p&gt;
&lt;h3&gt;対象&lt;/h3&gt;
&lt;p&gt;現代文を得点源にしたい大学受験生&lt;br /&gt;
※非受験学年も参加可能です。&lt;/p&gt;
&lt;h3&gt;定員&lt;/h3&gt;
&lt;p&gt;8名&lt;/p&gt;
&lt;h3&gt;必要な機材&lt;/h3&gt;
&lt;p&gt;・ＰＣ+スマートフォン、もしくは、タブレット+スマートフォン&lt;/p&gt;
&lt;p&gt;・プリンター(お近くのコンビニ等での印刷も可能です)&lt;/p&gt;
&lt;h3&gt;日程&lt;/h3&gt;
&lt;p&gt;毎週土曜日　14:30～16:00&lt;/p&gt;
&lt;h3&gt;授業料&lt;/h3&gt;
&lt;p&gt;一コマ90分　7200円&lt;/p&gt;
&lt;h2&gt;お申込み/お問い合わせフォーム&lt;/h2&gt;
&lt;div class="wpcf7 no-js" id="wpcf7-f20566-p20571-o1" lang="ja" dir="ltr" data-wpcf7-id="20566"&gt;
&lt;div class="screen-reader-response"&gt;&lt;p role="status" aria-live="polite" aria-atomic="true"&gt;&lt;/p&gt; &lt;ul&gt;&lt;/ul&gt;&lt;/div&gt;
&lt;form action="/info/20200529/#wpcf7-f20566-p20571-o1" method="post" class="wpcf7-form init" aria-label="コンタクトフォーム" novalidate="novalidate" data-status="init"&gt;
&lt;fieldset class="hidden-fields-container"&gt;&lt;input type="hidden" name="_wpcf7" value="20566" /&gt;&lt;input type="hidden" name="_wpcf7_version" value="6.1.4" /&gt;&lt;input type="hidden" name="_wpcf7_locale" value="ja" /&gt;&lt;input type="hidden" name="_wpcf7_unit_tag" value="wpcf7-f20566-p20571-o1" /&gt;&lt;input type="hidden" name="_wpcf7_container_post" value="20571" /&gt;&lt;input type="hidden" name="_wpcf7_posted_data_hash" value="" /&gt;&lt;input type="hidden" name="_wpcf7_recaptcha_response" value="" /&gt;
&lt;/fieldset&gt;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&lt;p&gt;電話番号(必須)&lt;br /&gt;
&lt;span class="wpcf7-form-control-wrap" data-name="tel-572"&gt;&lt;input size="40" maxlength="400" class="wpcf7-form-control wpcf7-tel wpcf7-validates-as-required wpcf7-text wpcf7-validates-as-tel" aria-required="true" aria-invalid="false" value="" type="tel" name="tel-572" /&gt;&lt;/span&gt;
&lt;/p&gt;
&lt;p&gt;&lt;label&gt; 備考&lt;br /&gt;
&lt;span class="wpcf7-form-control-wrap" data-name="your-message"&gt;&lt;textarea cols="40" rows="10" maxlength="2000" class="wpcf7-form-control wpcf7-textarea" aria-invalid="false" name="your-message"&gt;&lt;/textarea&gt;&lt;/span&gt; &lt;/label&gt;
&lt;/p&gt;
&lt;p&gt;&lt;input class="wpcf7-form-control wpcf7-submit has-spinner" type="submit" value="送信" /&gt;
&lt;/p&gt;&lt;p style="display: none !important;" class="akismet-fields-container" data-prefix="_wpcf7_ak_"&gt;&lt;label&gt;&amp;#916;&lt;textarea name="_wpcf7_ak_hp_textarea" cols="45" rows="8" maxlength="100"&gt;&lt;/textarea&gt;&lt;/label&gt;&lt;input type="hidden" id="ak_js_1" name="_wpcf7_ak_js" value="107"/&gt;&lt;script&gt;document.getElementById( "ak_js_1" ).setAttribute( "value", ( new Date() ).getTime() );&lt;/script&gt;&lt;/p&gt;&lt;div class="wpcf7-response-output" aria-hidden="true"&gt;&lt;/div&gt;
&lt;/form&gt;
&lt;/div&gt;
&lt;section class="veu_cta" id="veu_cta-20325"&gt;&lt;h1 class="cta_title"&gt;講座案内：小６得点力養成講座【集団授業(２～７月)】&lt;/h1&gt;&lt;div class="cta_body"&gt;&lt;div class="cta_body_image cta_body_image_right"&gt;&lt;a href="http://dokkai-labo.tokyo/tokuten/" target="_blank"&gt;&lt;img width="731" height="493" src="https://dokkai-labo.tokyo/wp-content/uploads/2016/12/tate_space.jpg" class="attachment-large size-large" alt="" srcset="https://dokkai-labo.tokyo/wp-content/uploads/2016/12/tate_space.jpg 731w, https://dokkai-labo.tokyo/wp-content/uploads/2016/12/tate_space-300x202.jpg 300w" sizes="(max-width: 731px) 100vw, 731px" /&gt;&lt;/a&gt;&lt;/div&gt;&lt;div class="cta_body_txt image_exist"&gt;半年間で読解問題の得点力向上を目指す講座です。各回ともテーマに基づいて
&lt;br /&gt;大問４題を取り扱います。受講結果と復習用動画も完備しています。
&lt;br /&gt;&lt;/div&gt;&lt;div class="cta_body_link"&gt;&lt;a href="http://dokkai-labo.tokyo/tokuten/" class="btn btn-primary btn-block btn-lg" target="_blank"&gt;講座案内：小６得点力養成講座【集団授業(２～７月)】&lt;/a&gt;&lt;/div&gt;&lt;/div&gt;&lt;!--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20200529%2F&amp;amp;t=%E3%80%90%E5%A4%A7%E5%AD%A6%E5%8F%97%E9%A8%93%E3%80%91%E3%83%8F%E3%82%A4%E3%83%AC%E3%83%99%E3%83%AB%E7%8F%BE%E4%BB%A3%E6%96%87%EF%BD%9E%E6%97%A2%E5%AD%98%E3%81%AE%E7%8F%BE%E4%BB%A3%E6%96%87%E6%95%99%E8%82%B2%E3%81%AB%E5%AF%BE%E3%81%99%E3%82%8B%E3%82%A2%E3%83%B3%E3%83%81%E3%83%86%E3%83%BC%E3%82%BC%EF%BD%9E%E3%80%90%E3%82%AA%E3%83%B3%E3%83%A9%E3%82%A4%E3%83%B3%E3%80%91%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20200529%2F&amp;amp;text=%E3%80%90%E5%A4%A7%E5%AD%A6%E5%8F%97%E9%A8%93%E3%80%91%E3%83%8F%E3%82%A4%E3%83%AC%E3%83%99%E3%83%AB%E7%8F%BE%E4%BB%A3%E6%96%87%EF%BD%9E%E6%97%A2%E5%AD%98%E3%81%AE%E7%8F%BE%E4%BB%A3%E6%96%87%E6%95%99%E8%82%B2%E3%81%AB%E5%AF%BE%E3%81%99%E3%82%8B%E3%82%A2%E3%83%B3%E3%83%81%E3%83%86%E3%83%BC%E3%82%BC%EF%BD%9E%E3%80%90%E3%82%AA%E3%83%B3%E3%83%A9%E3%82%A4%E3%83%B3%E3%80%91%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3%80%90%E5%A4%A7%E5%AD%A6%E5%8F%97%E9%A8%93%E3%80%91%E3%83%8F%E3%82%A4%E3%83%AC%E3%83%99%E3%83%AB%E7%8F%BE%E4%BB%A3%E6%96%87%EF%BD%9E%E6%97%A2%E5%AD%98%E3%81%AE%E7%8F%BE%E4%BB%A3%E6%96%87%E6%95%99%E8%82%B2%E3%81%AB%E5%AF%BE%E3%81%99%E3%82%8B%E3%82%A2%E3%83%B3%E3%83%81%E3%83%86%E3%83%BC%E3%82%BC%EF%BD%9E%E3%80%90%E3%82%AA%E3%83%B3%E3%83%A9%E3%82%A4%E3%83%B3%E3%80%91%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20200529%2F" target="_blank" &gt;&lt;span class="vk_icon_w_r_sns_bluesky icon_sns"&gt;&lt;/span&gt;&lt;span class="sns_txt"&gt;Bluesky&lt;/span&gt;&lt;/a&gt;&lt;/li&gt;&lt;li class="sb_copy sb_icon"&gt;&lt;button class="copy-button sb_icon_inner"data-clipboard-text="【大学受験】ハイレベル現代文～既存の現代文教育に対するアンチテーゼ～【オンライン】開講のお知らせ | 受験国語専門 読解ラボ東京 | 中学受験・大学受験対応の個別指導国語専門塾（オンライン・教室対応） https://dokkai-labo.tokyo/info/20200529/"&gt;&lt;span class="vk_icon_w_r_sns_copy icon_sns"&gt;&lt;i class="fas fa-copy"&gt;&lt;/i&gt;&lt;/span&gt;&lt;span class="sns_txt"&gt;Copy&lt;/span&gt;&lt;/button&gt;&lt;/li&gt;&lt;/ul&gt;&lt;/div&gt;&lt;!-- [ /.socialSet ] --&gt;			
------</t>
  </si>
  <si>
    <t>https://dokkai-labo.tokyo/info/20201022/</t>
  </si>
  <si>
    <t>以下のページは不自然なワードを使用しています。
これらを適切に自然な言葉に置き換えて下さい。
なお、本文の装飾や構造は絶対に変えないでください。
【対象ページURL】
https://dokkai-labo.tokyo/info/20201022/
【検出された不自然ワード】
（検出なし）
【本文】
------
&lt;h2&gt;早稲田大突破セミナー開催のお知らせ&lt;/h2&gt;
&lt;p&gt;&lt;a href="https://juku-escot.com/" target="_blank" rel="noopener noreferrer"&gt;中高一貫校専門塾エスコット&lt;/a&gt;にて、11月3日(火)に、「早稲田大突破セミナー」が開催されます。こちらの現代文の解説を当塾代表の長島が担当いたします。&lt;/p&gt;
&lt;p&gt;以下、「早稲田大突破セミナー」の詳細となります。&lt;/p&gt;
&lt;pre class="sc-gldTML sfbgI"&gt;-----------------------&lt;/pre&gt;
&lt;p&gt;早稲田大学の最新入試問題、中高一貫専門塾エスコットの講師陣が徹底分析し、その結果を生徒様・保護者様に共有する「早稲田大突破セミナー」を開催いたします。&lt;/p&gt;
&lt;p&gt;2021年度の傾向予想や政治経済学部の総合問題の解説もいたします。受験学年・非受験学年を問わず、多くの方にお越しいただければ幸いです。また、オンラインにてライブ配信をいたしますので、ご自宅からご参加いただくことも可能です。なお、本講座は保護者様にもご参加いただける企画となっております。詳細は以下の通りです。&lt;/p&gt;
&lt;h4&gt;【対象】&lt;/h4&gt;
&lt;p&gt;早稲田大を志望する中学生・高校生・高卒生およびその保護者&lt;/p&gt;
&lt;h4&gt;【実施科目】&lt;/h4&gt;
&lt;p&gt;英語・国語・数学&lt;/p&gt;
&lt;h4&gt;【開催日時】&lt;/h4&gt;
&lt;p&gt;11月3日(火)　09：00～12:00&lt;/p&gt;
&lt;h4&gt;【タイムテーブル】&lt;/h4&gt;
&lt;p&gt;09:00～09:20　概況説明&lt;br /&gt;
09:20～10:25　英語　※文理合同&lt;br /&gt;
10:25～10:35　休憩＋移動&lt;br /&gt;
10:35～11:40　国語or数学　(文系は国語、理系は数学に分かれての説明となります。)&lt;br /&gt;
11:40～12:00　総括・質疑応答⇒(文系は岡部＋長島、理系は小林＋中尾が担当いたします。)&lt;/p&gt;
&lt;h4&gt;【定員】&lt;/h4&gt;
&lt;p&gt;会場　30名　※一家庭につき二名様までのご参加とさせていただきます。&lt;/p&gt;
&lt;h4&gt;【参加費】&lt;/h4&gt;
&lt;p&gt;会場参加・オンライン参加ともに￥1,000-(税込)&lt;/p&gt;
&lt;h4&gt;【概要紹介動画】&lt;/h4&gt;
&lt;p&gt;&lt;iframe title="「早稲田大突破セミナー」概要紹介" width="1140" height="641" src="https://www.youtube.com/embed/7BZ81OpjPBA?feature=oembed" frameborder="0" allow="accelerometer; autoplay; clipboard-write; encrypted-media; gyroscope; picture-in-picture; web-share" referrerpolicy="strict-origin-when-cross-origin" allowfullscreen&gt;&lt;/iframe&gt;&lt;/p&gt;
&lt;p&gt;&amp;nbsp;&lt;/p&gt;
&lt;p&gt;申し込みフォームや詳細は、以下のページをご覧ください。&lt;/p&gt;
&lt;blockquote class="wp-embedded-content" data-secret="uykN3SN0uH"&gt;&lt;p&gt;&lt;a href="https://juku-escot.com/info/20200923/"&gt;早稲田大突破セミナー開催のお知らせ&lt;/a&gt;&lt;/p&gt;&lt;/blockquote&gt;
&lt;p&gt;&lt;iframe class="wp-embedded-content" sandbox="allow-scripts" security="restricted" style="position: absolute; visibility: hidden;" title="&amp;#8220;早稲田大突破セミナー開催のお知らせ&amp;#8221; &amp;#8212; 中高一貫校専門塾エスコット(Escot)～定期試験対策から大学受験指導まで～" src="https://juku-escot.com/info/20200923/embed/#?secret=axM4sshPJ8#?secret=uykN3SN0uH" data-secret="uykN3SN0uH" width="600" height="338" frameborder="0" marginwidth="0" marginheight="0" scrolling="no"&gt;&lt;/iframe&gt;&lt;/p&gt;
&lt;p&gt;&amp;nbsp;&lt;/p&gt;
&lt;section class="veu_cta" id="veu_cta-20523"&gt;&lt;h1 class="cta_title"&gt;講座案内：【オンライン】完全１対１個別指導【中学受験】&lt;/h1&gt;&lt;div class="cta_body"&gt;&lt;div class="cta_body_image cta_body_image_right"&gt;&lt;a href="http://dokkai-labo.tokyo/kobetsuonline01/" target="_blank"&gt;&lt;img width="587" height="432" src="https://dokkai-labo.tokyo/wp-content/uploads/2020/05/CTA読解ラボ-e1603958995467.jpg" class="attachment-large size-large" alt="" /&gt;&lt;/a&gt;&lt;/div&gt;&lt;div class="cta_body_txt image_exist"&gt;当塾で開講中の中学受験対策１対１個別指導講座をオンラインで受講可能です。教室で受ける授業さながらの授業を、個別指導オンラインでも再現しております。&lt;/div&gt;&lt;div class="cta_body_link"&gt;&lt;a href="http://dokkai-labo.tokyo/kobetsuonline01/" class="btn btn-primary btn-block btn-lg" target="_blank"&gt;【オンライン】完全１対１個別指導【中学受験】&lt;/a&gt;&lt;/div&gt;&lt;/div&gt;&lt;!--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20201022%2F&amp;amp;t=%E3%80%8C%E6%97%A9%E7%A8%B2%E7%94%B0%E5%A4%A7%E7%AA%81%E7%A0%B4%E3%82%BB%E3%83%9F%E3%83%8A%E3%83%BC%E3%80%8D%E3%81%8C11%E6%9C%883%E6%97%A5%28%E7%81%AB%29%E3%81%AB%E9%96%8B%E5%82%AC%E3%81%95%E3%82%8C%E3%81%BE%E3%81%99%EF%BC%81%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20201022%2F&amp;amp;text=%E3%80%8C%E6%97%A9%E7%A8%B2%E7%94%B0%E5%A4%A7%E7%AA%81%E7%A0%B4%E3%82%BB%E3%83%9F%E3%83%8A%E3%83%BC%E3%80%8D%E3%81%8C11%E6%9C%883%E6%97%A5%28%E7%81%AB%29%E3%81%AB%E9%96%8B%E5%82%AC%E3%81%95%E3%82%8C%E3%81%BE%E3%81%99%EF%BC%81%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3%80%8C%E6%97%A9%E7%A8%B2%E7%94%B0%E5%A4%A7%E7%AA%81%E7%A0%B4%E3%82%BB%E3%83%9F%E3%83%8A%E3%83%BC%E3%80%8D%E3%81%8C11%E6%9C%883%E6%97%A5%28%E7%81%AB%29%E3%81%AB%E9%96%8B%E5%82%AC%E3%81%95%E3%82%8C%E3%81%BE%E3%81%99%EF%BC%81%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20201022%2F" target="_blank" &gt;&lt;span class="vk_icon_w_r_sns_bluesky icon_sns"&gt;&lt;/span&gt;&lt;span class="sns_txt"&gt;Bluesky&lt;/span&gt;&lt;/a&gt;&lt;/li&gt;&lt;li class="sb_copy sb_icon"&gt;&lt;button class="copy-button sb_icon_inner"data-clipboard-text="「早稲田大突破セミナー」が11月3日(火)に開催されます！ | 受験国語専門 読解ラボ東京 | 中学受験・大学受験対応の個別指導国語専門塾（オンライン・教室対応） https://dokkai-labo.tokyo/info/20201022/"&gt;&lt;span class="vk_icon_w_r_sns_copy icon_sns"&gt;&lt;i class="fas fa-copy"&gt;&lt;/i&gt;&lt;/span&gt;&lt;span class="sns_txt"&gt;Copy&lt;/span&gt;&lt;/button&gt;&lt;/li&gt;&lt;/ul&gt;&lt;/div&gt;&lt;!-- [ /.socialSet ] --&gt;			
------</t>
  </si>
  <si>
    <t>https://dokkai-labo.tokyo/info/20201119/</t>
  </si>
  <si>
    <t>以下のページは不自然なワードを使用しています。
これらを適切に自然な言葉に置き換えて下さい。
なお、本文の装飾や構造は絶対に変えないでください。
【対象ページURL】
https://dokkai-labo.tokyo/info/20201119/
【検出された不自然ワード】
（検出なし）
【本文】
------
&lt;p&gt;当塾では冬期講習会を実施いたします。現在、当塾に通う生徒の皆さんはもちろん、普段他塾に通われている生徒さんにも参加の機会を提供します！&lt;/p&gt;
&lt;p&gt;この貴重な機会を利用して、読解力のフォローアップやさらなる実力アップを目指す生徒さんの参加をお待ちしております。&lt;/p&gt;
&lt;p&gt;開講講座は「完全1対1個別指導」と「長島式読解講座Basis」となります。詳細については下記をご覧ください。&lt;/p&gt;
&lt;p&gt;■対象：&lt;br /&gt;
① 中学受験を目指している小3～6年生&lt;br /&gt;
② 大学受験を予定している高1～3年生（※完全1対1個別指導のみ）&lt;/p&gt;
&lt;p&gt;■内容：志望校対策や進学塾のクラスアップ対策など、ご要望に応じて独自のカリキュラムを作成します。&lt;/p&gt;
&lt;p&gt;■日程：12/26(日)～1/6(木)　9:00～21:20&lt;/p&gt;
&lt;p&gt;■会場：&lt;a href="https://dokkai-labo.tokyo/access/"&gt;読解ラボ東京　四谷教室&lt;/a&gt;&lt;/p&gt;
&lt;p&gt;■費用：&lt;/p&gt;
&lt;p&gt;● 完全1対1個別指導…1コマ(110分)・18,150円（入塾金は不要です）&lt;/p&gt;
&lt;p&gt;● 長島式読解講座Basis…1コマ（80分）・7,920円（入塾金は不要です）&lt;/p&gt;
&lt;p&gt;なお、講習会については、必要なコマ数分の費用を指導開始日までにお支払いいただくようお願い申し上げます。&lt;/p&gt;
&lt;p&gt;最新の時間割については、完全1対1個別指導（&lt;a href="https://dokkai-labo.tokyo/timetable_season/"&gt;こちら&lt;/a&gt;）や長島式読解講座Basisに関するお問い合わせをお待ちしております。&lt;/p&gt;
&lt;p&gt;&amp;#8212;&amp;#8212;&amp;#8212;&amp;#8212;&amp;#8212;-&lt;/p&gt;
&lt;p&gt;また、受講の有無にかかわらず、日頃の学習についての悩みや国語学習に関するご相談もお待ちしております。&lt;a href="https://dokkai-labo.tokyo/contact/"&gt;お問い合わせフォーム&lt;/a&gt;よりご連絡ください。&lt;/p&gt;
&lt;p&gt;多くの皆さんのチャレンジをお待ちしております！&lt;/p&gt;
&lt;p&gt;&amp;#8212;&lt;/p&gt;
&lt;p&gt;&amp;nbsp;&lt;/p&gt;
&lt;section class="veu_cta" id="veu_cta-20527"&gt;&lt;h1 class="cta_title"&gt;講座案内：【オンライン】長島式読解講座「Basis」【中学受験】&lt;/h1&gt;&lt;div class="cta_body"&gt;&lt;div class="cta_body_txt image_no"&gt;自由なスケジュールで受講可能。理論に裏打ちされた読解法を短期間で習得できます。オンライン授業にそのまま適用することで教室で受ける授業さながらの授業を、Basisオンラインでも再現しております。&lt;/div&gt;&lt;div class="cta_body_link"&gt;&lt;a href="http://dokkai-labo.tokyo/basisonline/" class="btn btn-primary btn-block btn-lg" target="_blank"&gt;【オンライン】長島式読解講座「Basis」【中学受験】&lt;/a&gt;&lt;/div&gt;&lt;/div&gt;&lt;!--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20201119%2F&amp;amp;t=2021%E5%B9%B4%E5%BA%A6%E5%86%AC%E6%9C%9F%E8%AC%9B%E7%BF%92%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20201119%2F&amp;amp;text=2021%E5%B9%B4%E5%BA%A6%E5%86%AC%E6%9C%9F%E8%AC%9B%E7%BF%92%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2021%E5%B9%B4%E5%BA%A6%E5%86%AC%E6%9C%9F%E8%AC%9B%E7%BF%92%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20201119%2F" target="_blank" &gt;&lt;span class="vk_icon_w_r_sns_bluesky icon_sns"&gt;&lt;/span&gt;&lt;span class="sns_txt"&gt;Bluesky&lt;/span&gt;&lt;/a&gt;&lt;/li&gt;&lt;li class="sb_copy sb_icon"&gt;&lt;button class="copy-button sb_icon_inner"data-clipboard-text="2021年度冬期講習開講のお知らせ | 受験国語専門 読解ラボ東京 | 中学受験・大学受験対応の個別指導国語専門塾（オンライン・教室対応） https://dokkai-labo.tokyo/info/20201119/"&gt;&lt;span class="vk_icon_w_r_sns_copy icon_sns"&gt;&lt;i class="fas fa-copy"&gt;&lt;/i&gt;&lt;/span&gt;&lt;span class="sns_txt"&gt;Copy&lt;/span&gt;&lt;/button&gt;&lt;/li&gt;&lt;/ul&gt;&lt;/div&gt;&lt;!-- [ /.socialSet ] --&gt;			
------</t>
  </si>
  <si>
    <t>https://dokkai-labo.tokyo/info/20210308/</t>
  </si>
  <si>
    <t>以下のページは不自然なワードを使用しています。
これらを適切に自然な言葉に置き換えて下さい。
なお、本文の装飾や構造は絶対に変えないでください。
【対象ページURL】
https://dokkai-labo.tokyo/info/20210308/
【検出された不自然ワード】
（検出なし）
【本文】
------
&lt;p&gt;春休みは、短いながらも日頃の積み残しを消化するのには最適のタイミングです。&lt;/p&gt;
&lt;p&gt;当塾では、この春休みを有意義に過ごして頂くために、&lt;br /&gt;
春期講習会を実施させて頂くこととなりました。&lt;br /&gt;
現在当塾に通塾されている塾生の皆さんは勿論のこと、&lt;br /&gt;
普段は他塾に通われている生徒さんにも門戸を開放致します！&lt;/p&gt;
&lt;p&gt;この絶好の機会に読解力のフォローアップ・更なる実力アップを&lt;br /&gt;
狙っている生徒さんの参加をお待ちしております。&lt;/p&gt;
&lt;p&gt;なお、開講講座は「完全１対１個別指導」、「長島式読解講座Basis」となります。詳細については、下記をご覧下さいませ。&lt;/p&gt;
&lt;p&gt;■対象：&lt;br /&gt;
①中学受験を目指している、新小３～６年生&lt;br /&gt;
②大学受験を予定している、新高１～３年生　（※完全１対１個別指導のみとなります）&lt;/p&gt;
&lt;p&gt;■内容：志望校対策、進学塾のクラスアップ対策等、ご要望に応じて独自にカリキュラムを作成します。&lt;/p&gt;
&lt;p&gt;■日程：3/27(土)～4/6(火)　9:00～21:20&lt;/p&gt;
&lt;p&gt;■会場：読解ラボ東京　四谷教室&lt;/p&gt;
&lt;p&gt;■費用：&lt;/p&gt;
&lt;p&gt;●完全１対１個別指導…１コマ(110分)・16,500円＋消費税のみ(入塾金は頂戴致しません)&lt;/p&gt;
&lt;p&gt;複数コマ受講頂く場合は、下記の割引を適用させて頂きます。&lt;/p&gt;
&lt;p&gt;3コマPACK： 48,000円(3.0％割引)＋消費税&lt;br /&gt;
6コマPACK： 90,000円(9.1％割引)＋消費税&lt;br /&gt;
9コマPACK： 129,000円(13.1％割引)＋消費税&lt;/p&gt;
&lt;p&gt;※詳細につきましてはご確認頂ければ幸いです。&lt;/p&gt;
&lt;p&gt;●長島式読解講座Basis…１コマ（80分）・7,200円＋消費税のみ（入塾金は頂戴致しません）&lt;/p&gt;
&lt;p&gt;なお、講習会については、必要なコマ数分の費用を指導開始日までにお支払頂くことをお願いしております。&lt;/p&gt;
&lt;p&gt;最新の時間割につきましては完全１対1個別指導（&lt;a href="https://dokkai-labo.tokyo/timetable_season/" target="_blank" rel="noopener noreferrer"&gt;こちら&lt;/a&gt;）、長島式読解講座Basisに関しましてはお問い合わせください。&lt;/p&gt;
&lt;p&gt;———————–&lt;/p&gt;
&lt;p&gt;また、受講されるかどうかは別として、日頃の学習についてのお悩みなど国語学習についてのご相談もお待ちしております。&lt;a href="https://dokkai-labo.tokyo/contact/" target="_blank" rel="noopener noreferrer"&gt;お問い合わせフォーム&lt;/a&gt;よりご連絡をお願い致します。&lt;/p&gt;
&lt;p&gt;多くの皆さんのチャレンジ、お待ちしております！&lt;/p&gt;
&lt;section class="veu_cta" id="veu_cta-20529"&gt;&lt;h1 class="cta_title"&gt;講座案内：ハイレベル現代文～既存の現代文教育に対するアンチテーゼ～【大学受験】&lt;/h1&gt;&lt;div class="cta_body"&gt;&lt;div class="cta_body_txt image_no"&gt;本講座では、あくまでも受験指導の場であることを踏まえ、答えの出し方に特化した解説をご提供いたします。&lt;/div&gt;&lt;div class="cta_body_link"&gt;&lt;a href="http://dokkai-labo.tokyo/hilevel_lec_univ_online/" class="btn btn-primary btn-block btn-lg" target="_blank"&gt;【オンライン】ハイレベル現代文～既存の現代文教育に対するアンチテーゼ～【大学受験】&lt;/a&gt;&lt;/div&gt;&lt;/div&gt;&lt;!--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20210308%2F&amp;amp;t=2021%E5%B9%B4%E5%BA%A6%E6%98%A5%E6%9C%9F%E8%AC%9B%E7%BF%92%E3%81%AE%E3%81%8A%E7%9F%A5%E3%82%89%E3%81%9B%E3%80%90%E5%80%8B%E5%88%A5%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20210308%2F&amp;amp;text=2021%E5%B9%B4%E5%BA%A6%E6%98%A5%E6%9C%9F%E8%AC%9B%E7%BF%92%E3%81%AE%E3%81%8A%E7%9F%A5%E3%82%89%E3%81%9B%E3%80%90%E5%80%8B%E5%88%A5%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2021%E5%B9%B4%E5%BA%A6%E6%98%A5%E6%9C%9F%E8%AC%9B%E7%BF%92%E3%81%AE%E3%81%8A%E7%9F%A5%E3%82%89%E3%81%9B%E3%80%90%E5%80%8B%E5%88%A5%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20210308%2F" target="_blank" &gt;&lt;span class="vk_icon_w_r_sns_bluesky icon_sns"&gt;&lt;/span&gt;&lt;span class="sns_txt"&gt;Bluesky&lt;/span&gt;&lt;/a&gt;&lt;/li&gt;&lt;li class="sb_copy sb_icon"&gt;&lt;button class="copy-button sb_icon_inner"data-clipboard-text="2021年度春期講習のお知らせ【個別】 | 受験国語専門 読解ラボ東京 | 中学受験・大学受験対応の個別指導国語専門塾（オンライン・教室対応） https://dokkai-labo.tokyo/info/20210308/"&gt;&lt;span class="vk_icon_w_r_sns_copy icon_sns"&gt;&lt;i class="fas fa-copy"&gt;&lt;/i&gt;&lt;/span&gt;&lt;span class="sns_txt"&gt;Copy&lt;/span&gt;&lt;/button&gt;&lt;/li&gt;&lt;/ul&gt;&lt;/div&gt;&lt;!-- [ /.socialSet ] --&gt;			
------</t>
  </si>
  <si>
    <t>https://dokkai-labo.tokyo/info/20210406-2/</t>
  </si>
  <si>
    <t>以下のページは不自然なワードを使用しています。
これらを適切に自然な言葉に置き換えて下さい。
なお、本文の装飾や構造は絶対に変えないでください。
【対象ページURL】
https://dokkai-labo.tokyo/info/20210406-2/
【検出された不自然ワード】
（検出なし）
【本文】
------
&lt;p&gt;本日は掲題の件につきましてお知らせさせて頂きます。&lt;/p&gt;
&lt;p&gt;新塾「基礎力Stadium　国語のトリガー」を開校致しました。&lt;/p&gt;
&lt;p&gt;&lt;a href="https://kokugo-trigger.com/" target="_blank" rel="noopener noreferrer"&gt;国語のトリガー&lt;/a&gt;　は、&lt;/p&gt;
&lt;p&gt;当塾と同様の授業システムを利用し、&lt;/p&gt;
&lt;p&gt;国語の個別講座を開講予定です。&lt;/p&gt;
&lt;p&gt;新開校の「基礎力Stadium　国語のトリガー」を宜しくお願い致します。&lt;/p&gt;
&lt;section class="veu_cta" id="veu_cta-20326"&gt;&lt;h1 class="cta_title"&gt;講座案内：長島式読解講座「Basis」【中学受験】&lt;/h1&gt;&lt;div class="cta_body"&gt;&lt;div class="cta_body_txt image_no"&gt;自由なスケジュールで受講可能。理論に裏打ちされた読解法を短期間で習得できます。
&lt;br /&gt;&lt;/div&gt;&lt;div class="cta_body_link"&gt;&lt;a href="http://dokkai-labo.tokyo/basis/" class="btn btn-primary btn-block btn-lg" target="_blank"&gt;長島式読解講座「Basis」【中学受験】&lt;/a&gt;&lt;/div&gt;&lt;/div&gt;&lt;!--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20210406-2%2F&amp;amp;t=%E3%80%8C%E5%9F%BA%E7%A4%8E%E5%8A%9BStadium%E3%80%80%E5%9B%BD%E8%AA%9E%E3%81%AE%E3%83%88%E3%83%AA%E3%82%AC%E3%83%BC%E3%80%8D%E9%96%8B%E6%A0%A1%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20210406-2%2F&amp;amp;text=%E3%80%8C%E5%9F%BA%E7%A4%8E%E5%8A%9BStadium%E3%80%80%E5%9B%BD%E8%AA%9E%E3%81%AE%E3%83%88%E3%83%AA%E3%82%AC%E3%83%BC%E3%80%8D%E9%96%8B%E6%A0%A1%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3%80%8C%E5%9F%BA%E7%A4%8E%E5%8A%9BStadium%E3%80%80%E5%9B%BD%E8%AA%9E%E3%81%AE%E3%83%88%E3%83%AA%E3%82%AC%E3%83%BC%E3%80%8D%E9%96%8B%E6%A0%A1%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20210406-2%2F" target="_blank" &gt;&lt;span class="vk_icon_w_r_sns_bluesky icon_sns"&gt;&lt;/span&gt;&lt;span class="sns_txt"&gt;Bluesky&lt;/span&gt;&lt;/a&gt;&lt;/li&gt;&lt;li class="sb_copy sb_icon"&gt;&lt;button class="copy-button sb_icon_inner"data-clipboard-text="「基礎力Stadium　国語のトリガー」開校のお知らせ | 受験国語専門 読解ラボ東京 | 中学受験・大学受験対応の個別指導国語専門塾（オンライン・教室対応） https://dokkai-labo.tokyo/info/20210406-2/"&gt;&lt;span class="vk_icon_w_r_sns_copy icon_sns"&gt;&lt;i class="fas fa-copy"&gt;&lt;/i&gt;&lt;/span&gt;&lt;span class="sns_txt"&gt;Copy&lt;/span&gt;&lt;/button&gt;&lt;/li&gt;&lt;/ul&gt;&lt;/div&gt;&lt;!-- [ /.socialSet ] --&gt;			
------</t>
  </si>
  <si>
    <t>https://dokkai-labo.tokyo/info/20210406/</t>
  </si>
  <si>
    <t>以下のページは不自然なワードを使用しています。
これらを適切に自然な言葉に置き換えて下さい。
なお、本文の装飾や構造は絶対に変えないでください。
【対象ページURL】
https://dokkai-labo.tokyo/info/20210406/
【検出された不自然ワード】
（検出なし）
【本文】
------
&lt;p&gt;本日は掲題の件につきましてお知らせさせて頂きます。&lt;/p&gt;
&lt;p&gt;新塾「英語教室サポート」を開校致しました。&lt;/p&gt;
&lt;p&gt;&lt;a href="http://eng-support.com/" target="_blank" rel="noopener noreferrer"&gt;英語教室サポート&lt;/a&gt;　は、&lt;/p&gt;
&lt;p&gt;当塾と同様の授業システムを利用し、&lt;/p&gt;
&lt;p&gt;英語の個別講座を開講予定です。&lt;/p&gt;
&lt;p&gt;新開校の「英語教室サポート」を宜しくお願い致します。&lt;/p&gt;
&lt;section class="veu_cta" id="veu_cta-20326"&gt;&lt;h1 class="cta_title"&gt;講座案内：長島式読解講座「Basis」【中学受験】&lt;/h1&gt;&lt;div class="cta_body"&gt;&lt;div class="cta_body_txt image_no"&gt;自由なスケジュールで受講可能。理論に裏打ちされた読解法を短期間で習得できます。
&lt;br /&gt;&lt;/div&gt;&lt;div class="cta_body_link"&gt;&lt;a href="http://dokkai-labo.tokyo/basis/" class="btn btn-primary btn-block btn-lg" target="_blank"&gt;長島式読解講座「Basis」【中学受験】&lt;/a&gt;&lt;/div&gt;&lt;/div&gt;&lt;!--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20210406%2F&amp;amp;t=%E3%80%8C%E8%8B%B1%E8%AA%9E%E6%95%99%E5%AE%A4%E3%82%B5%E3%83%9D%E3%83%BC%E3%83%88%E3%80%8D%E9%96%8B%E6%A0%A1%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20210406%2F&amp;amp;text=%E3%80%8C%E8%8B%B1%E8%AA%9E%E6%95%99%E5%AE%A4%E3%82%B5%E3%83%9D%E3%83%BC%E3%83%88%E3%80%8D%E9%96%8B%E6%A0%A1%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3%80%8C%E8%8B%B1%E8%AA%9E%E6%95%99%E5%AE%A4%E3%82%B5%E3%83%9D%E3%83%BC%E3%83%88%E3%80%8D%E9%96%8B%E6%A0%A1%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20210406%2F" target="_blank" &gt;&lt;span class="vk_icon_w_r_sns_bluesky icon_sns"&gt;&lt;/span&gt;&lt;span class="sns_txt"&gt;Bluesky&lt;/span&gt;&lt;/a&gt;&lt;/li&gt;&lt;li class="sb_copy sb_icon"&gt;&lt;button class="copy-button sb_icon_inner"data-clipboard-text="「英語教室サポート」開校のお知らせ | 受験国語専門 読解ラボ東京 | 中学受験・大学受験対応の個別指導国語専門塾（オンライン・教室対応） https://dokkai-labo.tokyo/info/20210406/"&gt;&lt;span class="vk_icon_w_r_sns_copy icon_sns"&gt;&lt;i class="fas fa-copy"&gt;&lt;/i&gt;&lt;/span&gt;&lt;span class="sns_txt"&gt;Copy&lt;/span&gt;&lt;/button&gt;&lt;/li&gt;&lt;/ul&gt;&lt;/div&gt;&lt;!-- [ /.socialSet ] --&gt;			
------</t>
  </si>
  <si>
    <t>https://dokkai-labo.tokyo/info/20210707/</t>
  </si>
  <si>
    <t>以下のページは不自然なワードを使用しています。
これらを適切に自然な言葉に置き換えて下さい。
なお、本文の装飾や構造は絶対に変えないでください。
【対象ページURL】
https://dokkai-labo.tokyo/info/20210707/
【検出された不自然ワード】
（検出なし）
【本文】
------
&lt;p&gt;夏休みは、受験生にとってはまさに天王山、受験を１年以上先に控えておられるお子様にとっては、日頃忙しくて取り組むことの出来ない課題に取り組む絶好の機会です。&lt;/p&gt;
&lt;p&gt;さて、夏休みを目前に控え、弊塾では夏期講習会を実施させて頂く運びとなりました。&lt;br /&gt;
現在当塾に通塾されている塾生の皆さんは勿論のこと、&lt;br /&gt;
普段は他塾に通われている生徒さんにも門戸を開放致します！&lt;/p&gt;
&lt;p&gt;この絶好の機会に国語のフォローアップ・更なる実力アップを&lt;br /&gt;
狙っている生徒さんの参加をお待ちしております。&lt;/p&gt;
&lt;p&gt;なお、開講講座は&lt;br /&gt;
・「完全１対１個別指導」(教室形式個別指導)&lt;br /&gt;
・「完全１対１個別指導」(オンライン個別指導)&lt;br /&gt;
・長島式読解講座「Basis」(教室形式個別指導)&lt;br /&gt;
・長島式読解講座「Basisオンライン」(オンライン個別指導)&lt;br /&gt;
となります。&lt;/p&gt;
&lt;p&gt;詳細については、下記をご覧下さいませ。&lt;/p&gt;
&lt;p&gt;■対象：中学受験を目指している、新小３～６年生&lt;/p&gt;
&lt;p&gt;■内容：志望校対策、進学塾のクラスアップ対策等、ご要望に応じて独自にカリキュラムを作成します。具体例についてはコチラをご確認下さいませ。&lt;/p&gt;
&lt;p&gt;■日程：7/20(火)～8/31(火)　7:00～22:55&lt;/p&gt;
&lt;p&gt;※最新情報は&lt;a href="https://dokkai-labo.tokyo/timetable_season/" target="_blank" rel="noopener noreferrer"&gt;夏期講習時間割&lt;/a&gt;をご確認下さいませ。&lt;/p&gt;
&lt;p&gt;■費用：&lt;br /&gt;
●「完全１対１個別指導」(教室形式，オンライン形式)&lt;br /&gt;
１コマ(110分)・16,500円＋消費税のみ(入塾金は頂戴致しません)&lt;br /&gt;
●「Basis」(教室形式，オンライン形式)&lt;br /&gt;
１コマ(80分)・7200,円＋消費税のみ(入塾金は頂戴致しません)&lt;/p&gt;
&lt;p&gt;なお、一定数以上のコマを受講頂く場合は、下記の割引を適用させて頂きます。&lt;/p&gt;
&lt;p&gt;●「完全１対１個別指導」(教室形式，オンライン個別指導)&lt;br /&gt;
６コマPACK： 96,500円( 3％割引)＋消費税&lt;br /&gt;
12コマPACK： 182,000円( 8％割引)＋消費税&lt;br /&gt;
18コマPACK： 257,000円(12％割引)＋消費税&lt;/p&gt;
&lt;p&gt;※詳細につきましてはご確認頂ければ幸いです。&lt;/p&gt;
&lt;p&gt;なお、夏期講習会については、必要なコマ数分の費用を指導開始日までにお支払頂くことをお願いしております。&lt;/p&gt;
&lt;p&gt;また、受講されるかどうかは別として、日頃の学習についてのお悩みなど国語学習についてのご相談もお待ちしております。こちらの&lt;a href="https://dokkai-labo.tokyo/contact/" target="_blank" rel="noopener noreferrer"&gt;お問い合わせフォーム&lt;/a&gt;よりご連絡ください。&lt;/p&gt;
&lt;p&gt;多くの皆さんのチャレンジ、お待ちしております！&lt;/p&gt;
&lt;section id="veu_cta-20326" class="veu_cta"&gt;&lt;/section&gt;
&lt;p&gt;&amp;nbsp;&lt;/p&gt;
&lt;section id="veu_cta-20525" class="veu_cta"&gt;
&lt;div class="cta_body"&gt;
&lt;div class="cta_body_link"&gt;&lt;/div&gt;
&lt;/div&gt;
&lt;p&gt;&lt;!-- [ /.vkExUnit_cta_body ] --&gt;&lt;/p&gt;
&lt;/section&gt;
&lt;section class="veu_cta" id="veu_cta-20530"&gt;&lt;h1 class="cta_title"&gt;講座案内：【２回完結】文法速習講座【中学受験】&lt;/h1&gt;&lt;div class="cta_body"&gt;&lt;div class="cta_body_image cta_body_image_right"&gt;&lt;a href="https://dokkai-labo.tokyo/grammer/" target="_blank"&gt;&lt;/a&gt;&lt;/div&gt;&lt;div class="cta_body_txt image_exist"&gt;文法事項をマスターできるというだけではなく、受講者のモチベーションや読解力の向上に寄与できる講座となっております。&lt;/div&gt;&lt;div class="cta_body_link"&gt;&lt;a href="https://dokkai-labo.tokyo/grammer/" class="btn btn-primary btn-block btn-lg" target="_blank"&gt;【２回完結】文法速習講座【中学受験】&lt;/a&gt;&lt;/div&gt;&lt;/div&gt;&lt;!-- [ /.vkExUnit_cta_body ] --&gt;&lt;/section&gt;			
------</t>
  </si>
  <si>
    <t>https://dokkai-labo.tokyo/info/20210709/</t>
  </si>
  <si>
    <t>以下のページは不自然なワードを使用しています。
これらを適切に自然な言葉に置き換えて下さい。
なお、本文の装飾や構造は絶対に変えないでください。
【対象ページURL】
https://dokkai-labo.tokyo/info/20210709/
【検出された不自然ワード】
（検出なし）
【本文】
------
&lt;p&gt;&lt;span style="font-size: 1rem;"&gt;読解ラボ東京では「小学５年生向け・夏期体験講座」を実施致します。&lt;/span&gt;&lt;/p&gt;
&lt;p&gt;もちろん全講義を代表・長島が担当致します。&lt;/p&gt;
&lt;p&gt;「どうやったら国語の成績が伸びるのか分からない」生徒さんから&lt;/p&gt;
&lt;p&gt;「2023年春の最難関校への受験に向けて、より高度な問題に早めに取り組んでおきたい」生徒さんまで、多くの小学生のチャレンジをお待ちしています！&lt;/p&gt;
&lt;p&gt;また、教室・オンラインを同時開催いたしますので、全国どこからでも受講いただけます！&lt;/p&gt;
&lt;h2&gt;実施要綱&lt;/h2&gt;
&lt;h3&gt;１．ゼロからの読解講座(物語文)日程：08/13(金)09:00～10:30&lt;/h3&gt;
&lt;h3&gt;２．ゼロからの読解講座(説明文)日程：08/23(月)13:00～14:30&lt;/h3&gt;
&lt;div class="rounded" style="background-color: whitesmoke; padding: 10px;"&gt;
&lt;p&gt;・「この夏は国語の成績を頑張ってあげよう！」と思ったものの、何から手を付けていいのか分からない。&lt;br /&gt;
・ 新しくテキストを購入してみたは良いが、解説を読んでもさっぱり理解できず、途方に暮れている。&lt;br /&gt;
・ 他教科に比べて国語の成績が極端に悪い。他教科はまずまずの成績を取っているのだが。。。&lt;/p&gt;
&lt;/div&gt;
&lt;p&gt;といったお悩みをお持ちの小学生向けの講座です。&lt;br /&gt;
読解ラボオリジナルの国語読解法を基礎から徹底して学習して頂きます。&lt;/p&gt;
&lt;h3&gt;３．記述演習講座&lt;/h3&gt;
&lt;h3&gt;日程：08/13(金)10:40～12:10&lt;br /&gt;
08/23(月)14:40～16:10&lt;/h3&gt;
&lt;p&gt;&lt;span style="color: #ff0000;"&gt;※両日程とも同内容となります。&lt;/span&gt;&lt;/p&gt;
&lt;div class="rounded" style="background-color: whitesmoke; padding: 10px;"&gt;
&lt;p&gt;・選択肢の問題は正解できるが、記述式の問題になった瞬間に全く正解が書けない。&lt;/p&gt;
&lt;p&gt;・普段の授業でもちゃんと答えを教えてもらっているし、塾のテキストにも模範解答はきちんと載っているけど、 自分で書いてみた解答が合っているかどうかが全く分からない。&lt;/p&gt;
&lt;p&gt;・模擬試験を受けてみて、記述式の問題がほぼ不正解になっているのに納得がいかない。&lt;/p&gt;
&lt;/div&gt;
&lt;p&gt;といったお悩みをお持ちの小学生向けの講座です。&lt;/p&gt;
&lt;p&gt;ひたすらに「演習⇒添削⇒演習⇒添削⇒……⇒解説」のループをこなしてもらうことで、記述問題に対する理解を深めてもらいます。&lt;/p&gt;
&lt;h3&gt;指導料&lt;/h3&gt;
&lt;div class="rounded" style="background-color: whitesmoke; padding: 10px;"&gt;１講座(1.5時間)：3,960円(税込)&lt;br /&gt;
２講座(3.0時間)：7,920円(税込)&lt;br /&gt;
３講座(4.5時間)：11,000円(税込)※初回指導日の前日までに、振込にてお支払い頂きますようお願い申し上げます。&lt;/div&gt;
&lt;h3&gt;お申込み&lt;/h3&gt;
&lt;div class="wpcf7 no-js" id="wpcf7-f278-p20945-o1" lang="ja" dir="ltr" data-wpcf7-id="278"&gt;
&lt;div class="screen-reader-response"&gt;&lt;p role="status" aria-live="polite" aria-atomic="true"&gt;&lt;/p&gt; &lt;ul&gt;&lt;/ul&gt;&lt;/div&gt;
&lt;form action="/info/20210709/#wpcf7-f278-p20945-o1" method="post" class="wpcf7-form init" aria-label="コンタクトフォーム" novalidate="novalidate" data-status="init"&gt;
&lt;fieldset class="hidden-fields-container"&gt;&lt;input type="hidden" name="_wpcf7" value="278" /&gt;&lt;input type="hidden" name="_wpcf7_version" value="6.1.4" /&gt;&lt;input type="hidden" name="_wpcf7_locale" value="ja" /&gt;&lt;input type="hidden" name="_wpcf7_unit_tag" value="wpcf7-f278-p20945-o1" /&gt;&lt;input type="hidden" name="_wpcf7_container_post" value="20945" /&gt;&lt;input type="hidden" name="_wpcf7_posted_data_hash" value="" /&gt;&lt;input type="hidden" name="_wpcf7_recaptcha_response" value="" /&gt;
&lt;/fieldset&gt;
&lt;p&gt;保護者氏名(必須)：&lt;span class="wpcf7-form-control-wrap" data-name="your-name"&gt;&lt;input size="40" maxlength="400" class="wpcf7-form-control wpcf7-text wpcf7-validates-as-required" aria-required="true" aria-invalid="false" value="" type="text" name="your-name" /&gt;&lt;/span&gt;
&lt;/p&gt;
&lt;p&gt;メールアドレス(必須)：&lt;span class="wpcf7-form-control-wrap" data-name="your-email"&gt;&lt;input size="40" maxlength="400" class="wpcf7-form-control wpcf7-email wpcf7-validates-as-required wpcf7-text wpcf7-validates-as-email" aria-required="true" aria-invalid="false" value="" type="email" name="your-email" /&gt;&lt;/span&gt;
&lt;/p&gt;
&lt;p&gt;電話番号(必須)：&lt;span class="wpcf7-form-control-wrap" data-name="mobtel"&gt;&lt;input size="40" maxlength="400" class="wpcf7-form-control wpcf7-tel wpcf7-validates-as-required wpcf7-text wpcf7-validates-as-tel" aria-required="true" aria-invalid="false" value="" type="tel" name="mobtel" /&gt;&lt;/span&gt;
&lt;/p&gt;
&lt;p&gt;生徒氏名(必須)：&lt;span class="wpcf7-form-control-wrap" data-name="chilid-name"&gt;&lt;input size="40" maxlength="400" class="wpcf7-form-control wpcf7-text" aria-invalid="false" value="" type="text" name="chilid-name" /&gt;&lt;/span&gt;
&lt;/p&gt;
&lt;p&gt;性別(必須)：&lt;span class="wpcf7-form-control-wrap" data-name="seibetu"&gt;&lt;select class="wpcf7-form-control wpcf7-select" aria-invalid="false" name="seibetu"&gt;&lt;option value=""&gt;&amp;#8212;以下から選択してください&amp;#8212;&lt;/option&gt;&lt;option value="男"&gt;男&lt;/option&gt;&lt;option value="女"&gt;女&lt;/option&gt;&lt;/select&gt;&lt;/span&gt;
&lt;/p&gt;
&lt;p&gt;講座選択(必須)&lt;br /&gt;
&lt;span class="wpcf7-form-control-wrap" data-name="checkbox-70"&gt;&lt;span class="wpcf7-form-control wpcf7-checkbox wpcf7-validates-as-required"&gt;&lt;span class="wpcf7-list-item first"&gt;&lt;span class="wpcf7-list-item-label"&gt;物語文：08/13(金)09:00～10:30&lt;/span&gt;&lt;input type="checkbox" name="checkbox-70[]" value="物語文：08/13(金)09:00～10:30" /&gt;&lt;/span&gt;&lt;span class="wpcf7-list-item"&gt;&lt;span class="wpcf7-list-item-label"&gt;記述：08/13(金)10:40～12:10&lt;/span&gt;&lt;input type="checkbox" name="checkbox-70[]" value="記述：08/13(金)10:40～12:10" /&gt;&lt;/span&gt;&lt;span class="wpcf7-list-item"&gt;&lt;span class="wpcf7-list-item-label"&gt;説明文：08/23(月)13:00～14:30&lt;/span&gt;&lt;input type="checkbox" name="checkbox-70[]" value="説明文：08/23(月)13:00～14:30" /&gt;&lt;/span&gt;&lt;span class="wpcf7-list-item last"&gt;&lt;span class="wpcf7-list-item-label"&gt;記述：08/23(月)14:40～16:10&lt;/span&gt;&lt;input type="checkbox" name="checkbox-70[]" value="記述：08/23(月)14:40～16:10" /&gt;&lt;/span&gt;&lt;/span&gt;&lt;/span&gt;
&lt;/p&gt;
&lt;p&gt;受講場所(必須)&lt;br /&gt;
&lt;span class="wpcf7-form-control-wrap" data-name="place"&gt;&lt;select class="wpcf7-form-control wpcf7-select" aria-invalid="false" name="place"&gt;&lt;option value=""&gt;&amp;#8212;以下から選択してください&amp;#8212;&lt;/option&gt;&lt;option value="教室"&gt;教室&lt;/option&gt;&lt;option value="オンライン"&gt;オンライン&lt;/option&gt;&lt;/select&gt;&lt;/span&gt;
&lt;/p&gt;
&lt;p&gt;&lt;label&gt; 備考&lt;br /&gt;
&lt;span class="wpcf7-form-control-wrap" data-name="your-message"&gt;&lt;textarea cols="40" rows="10" maxlength="2000" class="wpcf7-form-control wpcf7-textarea" aria-invalid="false" name="your-message"&gt;&lt;/textarea&gt;&lt;/span&gt; &lt;/label&gt;
&lt;/p&gt;
&lt;p&gt;&lt;input class="wpcf7-form-control wpcf7-submit has-spinner" type="submit" value="送信" /&gt;
&lt;/p&gt;&lt;p style="display: none !important;" class="akismet-fields-container" data-prefix="_wpcf7_ak_"&gt;&lt;label&gt;&amp;#916;&lt;textarea name="_wpcf7_ak_hp_textarea" cols="45" rows="8" maxlength="100"&gt;&lt;/textarea&gt;&lt;/label&gt;&lt;input type="hidden" id="ak_js_1" name="_wpcf7_ak_js" value="220"/&gt;&lt;script&gt;document.getElementById( "ak_js_1" ).setAttribute( "value", ( new Date() ).getTime() );&lt;/script&gt;&lt;/p&gt;&lt;div class="wpcf7-response-output" aria-hidden="true"&gt;&lt;/div&gt;
&lt;/form&gt;
&lt;/div&gt;
&lt;p&gt;「この夏にきちんと授業を受けておいて良かった！」そう思える授業を目指しております。&lt;/p&gt;
&lt;p&gt;ぜひこの機会にもう１ランク上の学力を身に付けられるように指導してまいりますので、奮ってご参加下さいませ。&lt;/p&gt;
&lt;p&gt;&amp;nbsp;&lt;/p&gt;
&lt;section class="veu_cta" id="veu_cta-21074"&gt;&lt;h1 class="cta_title"&gt;出版&lt;/h1&gt;&lt;div class="cta_body"&gt;&lt;div class="cta_body_image cta_body_image_right"&gt;&lt;a href="https://dokkai-labo.tokyo/ct/publish/"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学習と受験対策のエキスパートからの知識と洞察に基づく貴重なリソースです。この書籍は、大学入試や受験に関連するさまざまなトピックに焦点を当て、国語力の向上から受験戦略までを包括的にカバーしています。&lt;/div&gt;&lt;div class="cta_body_link"&gt;&lt;a href="https://dokkai-labo.tokyo/ct/publish/" class="btn btn-primary btn-block btn-lg" target="_blank"&gt;出版&lt;/a&gt;&lt;/div&gt;&lt;/div&gt;&lt;!--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20210709%2F&amp;amp;t=%E3%80%90%E9%9B%86%E5%9B%A3%E6%8E%88%E6%A5%AD%E3%83%BB%E5%B0%8F%EF%BC%95%E3%80%912021%E5%B9%B4%E5%BA%A6%E5%A4%8F%E6%9C%9F%E4%BD%93%E9%A8%93%E8%AC%9B%E5%BA%A7%E3%81%AE%E3%81%8A%E7%9F%A5%E3%82%89%E3%81%9B%E3%80%90%E6%95%99%E5%AE%A4%E3%83%BB%E3%82%AA%E3%83%B3%E3%83%A9%E3%82%A4%E3%83%B3%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20210709%2F&amp;amp;text=%E3%80%90%E9%9B%86%E5%9B%A3%E6%8E%88%E6%A5%AD%E3%83%BB%E5%B0%8F%EF%BC%95%E3%80%912021%E5%B9%B4%E5%BA%A6%E5%A4%8F%E6%9C%9F%E4%BD%93%E9%A8%93%E8%AC%9B%E5%BA%A7%E3%81%AE%E3%81%8A%E7%9F%A5%E3%82%89%E3%81%9B%E3%80%90%E6%95%99%E5%AE%A4%E3%83%BB%E3%82%AA%E3%83%B3%E3%83%A9%E3%82%A4%E3%83%B3%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3%80%90%E9%9B%86%E5%9B%A3%E6%8E%88%E6%A5%AD%E3%83%BB%E5%B0%8F%EF%BC%95%E3%80%912021%E5%B9%B4%E5%BA%A6%E5%A4%8F%E6%9C%9F%E4%BD%93%E9%A8%93%E8%AC%9B%E5%BA%A7%E3%81%AE%E3%81%8A%E7%9F%A5%E3%82%89%E3%81%9B%E3%80%90%E6%95%99%E5%AE%A4%E3%83%BB%E3%82%AA%E3%83%B3%E3%83%A9%E3%82%A4%E3%83%B3%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20210709%2F" target="_blank" &gt;&lt;span class="vk_icon_w_r_sns_bluesky icon_sns"&gt;&lt;/span&gt;&lt;span class="sns_txt"&gt;Bluesky&lt;/span&gt;&lt;/a&gt;&lt;/li&gt;&lt;li class="sb_copy sb_icon"&gt;&lt;button class="copy-button sb_icon_inner"data-clipboard-text="【集団授業・小５】2021年度夏期体験講座のお知らせ【教室・オンライン】 | 受験国語専門 読解ラボ東京 | 中学受験・大学受験対応の個別指導国語専門塾（オンライン・教室対応） https://dokkai-labo.tokyo/info/20210709/"&gt;&lt;span class="vk_icon_w_r_sns_copy icon_sns"&gt;&lt;i class="fas fa-copy"&gt;&lt;/i&gt;&lt;/span&gt;&lt;span class="sns_txt"&gt;Copy&lt;/span&gt;&lt;/button&gt;&lt;/li&gt;&lt;/ul&gt;&lt;/div&gt;&lt;!-- [ /.socialSet ] --&gt;			
------</t>
  </si>
  <si>
    <t>https://dokkai-labo.tokyo/info/20210723/</t>
  </si>
  <si>
    <t>以下のページは不自然なワードを使用しています。
これらを適切に自然な言葉に置き換えて下さい。
なお、本文の装飾や構造は絶対に変えないでください。
【対象ページURL】
https://dokkai-labo.tokyo/info/20210723/
【検出された不自然ワード】
（検出なし）
【本文】
------
&lt;p&gt;本日は掲題の件につきましてお知らせさせて頂きます。&lt;/p&gt;
&lt;p&gt;新塾「受験理科専門塾　しゅん吉クエスト」を開校致しました。&lt;/p&gt;
&lt;p&gt;&lt;a href="https://rika-quest.com/" target="_blank" rel="noopener noreferrer"&gt;しゅん吉クエスト&lt;/a&gt;は、&lt;/p&gt;
&lt;p&gt;当塾と同様の授業システムを利用し、&lt;/p&gt;
&lt;p&gt;理科の個別講座を開講予定です。&lt;/p&gt;
&lt;p&gt;新開校の「しゅん吉クエスト」を宜しくお願い致します。&lt;/p&gt;
&lt;section class="veu_cta" id="veu_cta-20529"&gt;&lt;h1 class="cta_title"&gt;講座案内：ハイレベル現代文～既存の現代文教育に対するアンチテーゼ～【大学受験】&lt;/h1&gt;&lt;div class="cta_body"&gt;&lt;div class="cta_body_txt image_no"&gt;本講座では、あくまでも受験指導の場であることを踏まえ、答えの出し方に特化した解説をご提供いたします。&lt;/div&gt;&lt;div class="cta_body_link"&gt;&lt;a href="http://dokkai-labo.tokyo/hilevel_lec_univ_online/" class="btn btn-primary btn-block btn-lg" target="_blank"&gt;【オンライン】ハイレベル現代文～既存の現代文教育に対するアンチテーゼ～【大学受験】&lt;/a&gt;&lt;/div&gt;&lt;/div&gt;&lt;!--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20210723%2F&amp;amp;t=%E5%8F%97%E9%A8%93%E7%90%86%E7%A7%91%E5%B0%82%E9%96%80%E5%A1%BE%E3%80%8C%E3%81%97%E3%82%85%E3%82%93%E5%90%89%E3%82%AF%E3%82%A8%E3%82%B9%E3%83%88%E3%80%8D%E9%96%8B%E6%A0%A1%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20210723%2F&amp;amp;text=%E5%8F%97%E9%A8%93%E7%90%86%E7%A7%91%E5%B0%82%E9%96%80%E5%A1%BE%E3%80%8C%E3%81%97%E3%82%85%E3%82%93%E5%90%89%E3%82%AF%E3%82%A8%E3%82%B9%E3%83%88%E3%80%8D%E9%96%8B%E6%A0%A1%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5%8F%97%E9%A8%93%E7%90%86%E7%A7%91%E5%B0%82%E9%96%80%E5%A1%BE%E3%80%8C%E3%81%97%E3%82%85%E3%82%93%E5%90%89%E3%82%AF%E3%82%A8%E3%82%B9%E3%83%88%E3%80%8D%E9%96%8B%E6%A0%A1%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20210723%2F" target="_blank" &gt;&lt;span class="vk_icon_w_r_sns_bluesky icon_sns"&gt;&lt;/span&gt;&lt;span class="sns_txt"&gt;Bluesky&lt;/span&gt;&lt;/a&gt;&lt;/li&gt;&lt;li class="sb_copy sb_icon"&gt;&lt;button class="copy-button sb_icon_inner"data-clipboard-text="受験理科専門塾「しゅん吉クエスト」開校のお知らせ | 受験国語専門 読解ラボ東京 | 中学受験・大学受験対応の個別指導国語専門塾（オンライン・教室対応） https://dokkai-labo.tokyo/info/20210723/"&gt;&lt;span class="vk_icon_w_r_sns_copy icon_sns"&gt;&lt;i class="fas fa-copy"&gt;&lt;/i&gt;&lt;/span&gt;&lt;span class="sns_txt"&gt;Copy&lt;/span&gt;&lt;/button&gt;&lt;/li&gt;&lt;/ul&gt;&lt;/div&gt;&lt;!-- [ /.socialSet ] --&gt;			
------</t>
  </si>
  <si>
    <t>https://dokkai-labo.tokyo/info/20210921/</t>
  </si>
  <si>
    <t>以下のページは不自然なワードを使用しています。
これらを適切に自然な言葉に置き換えて下さい。
なお、本文の装飾や構造は絶対に変えないでください。
【対象ページURL】
https://dokkai-labo.tokyo/info/20210921/
【検出された不自然ワード】
（検出なし）
【本文】
------
&lt;p&gt;本日は表題の件につきましてお知らせさせて頂きます。&lt;/p&gt;
&lt;p&gt;読解ラボ東京では、オンラインにて、小学５年生を対象とした「小５得点力養成講座プライマル」を開講致します。&lt;/p&gt;
&lt;div class="rounded" style="background-color: whitesmoke; padding: 10px;"&gt;・国語の問題の解き方がよく分からないし、そもそも勉強の仕方もよく分からない&lt;br /&gt;
・本格的に受験勉強を始める６年生になる前に、国語読解法の基礎を身につけておきたい&lt;br /&gt;
・一度受講してみたいが、通塾するのは距離的に難しい&lt;br /&gt;
・他教科に比べて国語の成績が極端に悪い。他教科はまずまずの成績を取っているのだが。。。&lt;br /&gt;
・普段の授業でもちゃんと答えを教えてもらっているし、塾のテキストにも模範解答はきちんと載っているけど、 自分で書いてみた解答が合っているかどうかが全く分からない。&lt;br /&gt;
・模擬試験を受けてみたが、記述式の問題がほぼ不正解になっているのに納得がいかない。&lt;/div&gt;
&lt;p&gt;等々、国語学習に関するお悩み・課題をお持ちの生徒さんに向けて、&lt;br /&gt;
&lt;span style="color: #ff0000;"&gt;【オンライン】&lt;/span&gt;で実施される&lt;span style="color: #ff0000;"&gt;【１ヶ月完成】&lt;/span&gt;の講座です。&lt;/p&gt;
&lt;p&gt;&lt;span style="color: #0000ff;"&gt;早めに国語の得点力を底上げしたい生徒さん&lt;/span&gt;は、奮ってご参加下さい！&lt;/p&gt;
&lt;p&gt;※本講座は夏期講習に実施しております「小５夏期体験講座」とほぼ同内容の講座となります。&lt;/p&gt;
&lt;h2&gt;実施要綱&lt;/h2&gt;
&lt;p&gt;オンラインにて全４回・１ヶ月完成の講座となります。&lt;/p&gt;
&lt;h3&gt;第１講　ゼロからの読解講座(物語文)&lt;/h3&gt;
&lt;p&gt;読解ラボオリジナルの国語読解法を、物語文を題材に基礎から徹底して学習して頂きます。&lt;/p&gt;
&lt;h3&gt;第２講　ゼロからの読解講座(説明文)&lt;/h3&gt;
&lt;p&gt;読解ラボオリジナルの国語読解法を、説明文を題材に基礎から徹底して学習して頂きます。&lt;/p&gt;
&lt;h3&gt;第３講　記述演習講座&lt;/h3&gt;
&lt;p&gt;ひたすらに「演習⇒添削⇒演習⇒添削⇒……⇒解説」のループをこなしてもらうことで、記述問題に対する理解を深めてもらいます。&lt;/p&gt;
&lt;h3&gt;第４講　総合演習テスト&lt;/h3&gt;
&lt;p&gt;これまでに学習した内容を踏まえて、実践的なテスト形式で&lt;span style="color: #008000;"&gt;アウトプットの訓練&lt;/span&gt;を行ってもらいます。&lt;/p&gt;
&lt;h2&gt;読解ラボ東京≪得点力養成講座≫特徴&lt;/h2&gt;
&lt;h5&gt;１．論理的な解法を身につけるための指導が中心&lt;/h5&gt;
&lt;p&gt;知識や感性に任せて問題を解くことのではなく、&lt;span style="color: #008000;"&gt;どうやって論理的に解答を導くのかを徹底的に指導&lt;/span&gt;します。このため、「なぜこの解答になるんだろう」という消化不良を排除し、&lt;span style="color: #0000ff;"&gt;本質的な読解法への理解を深めます&lt;/span&gt;。&lt;/p&gt;
&lt;h5&gt;２．明確な採点基準に基づいた添削&lt;/h5&gt;
&lt;p&gt;すべての問題にポイントとなる要素を設けています。なぜこれを書かなければならないのかを明らかにしながら添削をしていきます。この指導によって、&lt;span style="color: #0000ff;"&gt;自力で答えを見つける力&lt;/span&gt;を養っていきます。&lt;/p&gt;
&lt;h5&gt;３．解説動画でより理解を深める&lt;/h5&gt;
&lt;p&gt;すべての受講生に&lt;span style="color: #ff0000;"&gt;ポータルサイト&lt;/span&gt;のご案内をさせていただきます。このサイトでは授業で扱った&lt;span style="color: #ff0000;"&gt;すべての問題の解説動画&lt;/span&gt;を載せております。&lt;br /&gt;
&lt;span style="color: #008000;"&gt;いつでも好きな時に視聴できますので、復習の際により理解を深めることが出来る&lt;/span&gt;とご好評いただいております。&lt;br /&gt;
※欠席時も本サイトにて授業内容の確認が可能です。&lt;/p&gt;
&lt;h3&gt;対象&lt;/h3&gt;
&lt;p&gt;中学受験を目指す小学５年生&lt;/p&gt;
&lt;h3&gt;定員&lt;/h3&gt;
&lt;p&gt;上限16名&lt;/p&gt;
&lt;h3&gt;指導料&lt;/h3&gt;
&lt;div class="rounded" style="background-color: whitesmoke; padding: 10px;"&gt;全４回　￥23,760-(税込)&lt;br /&gt;
※初回指導日の前日までに、振込にてお支払い頂きますようお願い申し上げます。&lt;/div&gt;
&lt;h3&gt;スケジュール&lt;/h3&gt;
&lt;p&gt;10・11・12月の日曜日、14:30~16:00となります。&lt;/p&gt;
&lt;h5&gt;【10月】&lt;/h5&gt;
&lt;p&gt;10/03(日)14:30～16:00&lt;br /&gt;
10/10(日)14:30～16:00&lt;br /&gt;
10/17(日)14:30～16:00&lt;br /&gt;
10/24(日)14:30～16:00&lt;/p&gt;
&lt;h5&gt;【11月】&lt;/h5&gt;
&lt;p&gt;11/07(日)14:30～16:00&lt;br /&gt;
11/14(日)14:30～16:00&lt;br /&gt;
11/21(日)14:30～16:00&lt;br /&gt;
11/28(日)14:30～16:00&lt;/p&gt;
&lt;h5&gt;【12月】&lt;/h5&gt;
&lt;p&gt;12/05(日)14:30～16:00&lt;br /&gt;
12/12(日)14:30～16:00&lt;br /&gt;
12/19(日)14:30～16:00&lt;br /&gt;
12/26(日)14:30～16:00&lt;/p&gt;
&lt;h3&gt;会場&lt;/h3&gt;
&lt;p&gt;オンライン&lt;/p&gt;
&lt;h3&gt;担当講師&lt;/h3&gt;
&lt;p&gt;読解ラボ東京の長島が担当いたします。&lt;/p&gt;
&lt;h3&gt;長島　康二(ナガシマ　コウジ)&lt;/h3&gt;
&lt;p&gt;&lt;img fetchpriority="high" decoding="async" class="size-medium wp-image-20194 alignleft" src="https://dokkai-labo.tokyo/wp-content/uploads/2016/11/nagashima-1-287x300.jpg" alt="nagashima" width="287" height="300" srcset="https://dokkai-labo.tokyo/wp-content/uploads/2016/11/nagashima-1-287x300.jpg 287w, https://dokkai-labo.tokyo/wp-content/uploads/2016/11/nagashima-1-768x803.jpg 768w, https://dokkai-labo.tokyo/wp-content/uploads/2016/11/nagashima-1-980x1024.jpg 980w" sizes="(max-width: 287px) 100vw, 287px" /&gt;&lt;/p&gt;
&lt;p&gt;大学一年生の時より、&lt;span style="color: #0000ff;"&gt;SAPIX小学部&lt;/span&gt;で国語科講師として活躍。&lt;strong&gt;若干19歳で志望校別対策講座(SS特訓)の担当講師&lt;/strong&gt;となり、&lt;span style="color: #0000ff;"&gt;開成・麻布・女子学院&lt;/span&gt;などの対策講座を歴任する。現在は、大手進学塾の&lt;span style="color: #0000ff;"&gt;麻布&lt;/span&gt;中学対策クラス等で教鞭を執る。&lt;/p&gt;
&lt;p&gt;あわせて、大学受験の指導も開始。&lt;span style="color: #0000ff;"&gt;東京大学&lt;/span&gt;現代文の記述対策・&lt;span style="color: #0000ff;"&gt;早稲田大学&lt;/span&gt;の難問対策から中堅大学対策講座までを、大学受験予備校・有名私立高校で担当している。あやふやで、「なぜそれが答えになるのか？」と疑問が残る国語の授業が多い中で、&lt;span style="color: #0000ff;"&gt;文章の読み方や問題の解き方を体系化&lt;/span&gt;することにより、確固たる得点力を養成する授業を展開。&lt;/p&gt;
&lt;p&gt;ロジカルな思考から繰り出される「本当に納得できる授業」は中学受験生からも大学受験生からも&lt;span style="color: #0000ff;"&gt;圧倒的な支持&lt;/span&gt;を得ており、毎年定員による締め切り講座が続出している。&lt;/p&gt;
&lt;h3&gt;講義サンプル&lt;/h3&gt;
&lt;p&gt;&lt;iframe title="読解ラボ東京　サンプル講義 【平成31年度　開成中より】" width="1140" height="641" src="https://www.youtube.com/embed/pJB5Ul6wntw?feature=oembed" frameborder="0" allow="accelerometer; autoplay; clipboard-write; encrypted-media; gyroscope; picture-in-picture; web-share" referrerpolicy="strict-origin-when-cross-origin" allowfullscreen&gt;&lt;/iframe&gt;&lt;/p&gt;
&lt;h3&gt;お申し込みフォーム&lt;/h3&gt;
&lt;div class="wpcf7 no-js" id="wpcf7-f20205-p20963-o1" lang="ja" dir="ltr" data-wpcf7-id="20205"&gt;
&lt;div class="screen-reader-response"&gt;&lt;p role="status" aria-live="polite" aria-atomic="true"&gt;&lt;/p&gt; &lt;ul&gt;&lt;/ul&gt;&lt;/div&gt;
&lt;form action="/info/20210921/#wpcf7-f20205-p20963-o1" method="post" class="wpcf7-form init" aria-label="コンタクトフォーム" novalidate="novalidate" data-status="init"&gt;
&lt;fieldset class="hidden-fields-container"&gt;&lt;input type="hidden" name="_wpcf7" value="20205" /&gt;&lt;input type="hidden" name="_wpcf7_version" value="6.1.4" /&gt;&lt;input type="hidden" name="_wpcf7_locale" value="ja" /&gt;&lt;input type="hidden" name="_wpcf7_unit_tag" value="wpcf7-f20205-p20963-o1" /&gt;&lt;input type="hidden" name="_wpcf7_container_post" value="20963" /&gt;&lt;input type="hidden" name="_wpcf7_posted_data_hash" value="" /&gt;&lt;input type="hidden" name="_wpcf7_recaptcha_response" value="" /&gt;
&lt;/fieldset&gt;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&lt;p&gt;電話番号(必須)&lt;br /&gt;
&lt;span class="wpcf7-form-control-wrap" data-name="tel-572"&gt;&lt;input size="40" maxlength="400" class="wpcf7-form-control wpcf7-tel wpcf7-validates-as-required wpcf7-text wpcf7-validates-as-tel" aria-required="true" aria-invalid="false" value="" type="tel" name="tel-572" /&gt;&lt;/span&gt;
&lt;/p&gt;
&lt;p&gt;日程選択(必須)&lt;br /&gt;
&lt;span class="wpcf7-form-control-wrap" data-name="checkbox-423"&gt;&lt;span class="wpcf7-form-control wpcf7-checkbox wpcf7-validates-as-required"&gt;&lt;span class="wpcf7-list-item first last"&gt;&lt;span class="wpcf7-list-item-label"&gt;９～１０月&lt;/span&gt;&lt;input type="checkbox" name="checkbox-423[]" value="９～１０月" /&gt;&lt;/span&gt;&lt;/span&gt;&lt;/span&gt;
&lt;/p&gt;
&lt;p&gt;&lt;label&gt; 備考&lt;br /&gt;
&lt;span class="wpcf7-form-control-wrap" data-name="your-message"&gt;&lt;textarea cols="40" rows="10" maxlength="2000" class="wpcf7-form-control wpcf7-textarea" aria-invalid="false" name="your-message"&gt;&lt;/textarea&gt;&lt;/span&gt; &lt;/label&gt;
&lt;/p&gt;
&lt;p&gt;&lt;input class="wpcf7-form-control wpcf7-submit has-spinner" type="submit" value="送信" /&gt;
&lt;/p&gt;&lt;p style="display: none !important;" class="akismet-fields-container" data-prefix="_wpcf7_ak_"&gt;&lt;label&gt;&amp;#916;&lt;textarea name="_wpcf7_ak_hp_textarea" cols="45" rows="8" maxlength="100"&gt;&lt;/textarea&gt;&lt;/label&gt;&lt;input type="hidden" id="ak_js_1" name="_wpcf7_ak_js" value="95"/&gt;&lt;script&gt;document.getElementById( "ak_js_1" ).setAttribute( "value", ( new Date() ).getTime() );&lt;/script&gt;&lt;/p&gt;&lt;div class="wpcf7-response-output" aria-hidden="true"&gt;&lt;/div&gt;
&lt;/form&gt;
&lt;/div&gt;
&lt;section class="veu_cta" id="veu_cta-21073"&gt;&lt;h1 class="cta_title"&gt;コラム&lt;/h1&gt;&lt;div class="cta_body"&gt;&lt;div class="cta_body_image cta_body_image_right"&gt;&lt;a href="https://dokkai-labo.tokyo/ct/column/"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幅広い国語学習に関連するコラムを提供しています。このコラムでは、大学入試共通テストの国語セクションに焦点を当てた考察から、東大の国語に関する検討、記述問題の自己採点方法、詩の学習の重要性、随筆文の解き方、長文読解の効果的なアプローチ、小論文のスキル向上法、過去問の活用、偏差値向上の方法、各塾の国語対策、学習法、受験心構え、中学入試における国語勉強法、理論的な読解方法、入試対策アプローチ、そして国語文法の重要性まで、幅広いトピックにわたる国語学習に関する情報とアドバイスが提供されています。&lt;/div&gt;&lt;div class="cta_body_link"&gt;&lt;a href="https://dokkai-labo.tokyo/ct/column/" class="btn btn-primary btn-block btn-lg" target="_blank"&gt;コラム&lt;/a&gt;&lt;/div&gt;&lt;/div&gt;&lt;!--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20210921%2F&amp;amp;t=%E3%80%8C%E5%B0%8F%EF%BC%95%E5%BE%97%E7%82%B9%E5%8A%9B%E9%A4%8A%E6%88%90%E8%AC%9B%E5%BA%A7%E3%83%97%E3%83%A9%E3%82%A4%E3%83%9E%E3%83%AB%E3%80%8D%E9%96%8B%E5%82%AC%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20210921%2F&amp;amp;text=%E3%80%8C%E5%B0%8F%EF%BC%95%E5%BE%97%E7%82%B9%E5%8A%9B%E9%A4%8A%E6%88%90%E8%AC%9B%E5%BA%A7%E3%83%97%E3%83%A9%E3%82%A4%E3%83%9E%E3%83%AB%E3%80%8D%E9%96%8B%E5%82%AC%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3%80%8C%E5%B0%8F%EF%BC%95%E5%BE%97%E7%82%B9%E5%8A%9B%E9%A4%8A%E6%88%90%E8%AC%9B%E5%BA%A7%E3%83%97%E3%83%A9%E3%82%A4%E3%83%9E%E3%83%AB%E3%80%8D%E9%96%8B%E5%82%AC%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20210921%2F" target="_blank" &gt;&lt;span class="vk_icon_w_r_sns_bluesky icon_sns"&gt;&lt;/span&gt;&lt;span class="sns_txt"&gt;Bluesky&lt;/span&gt;&lt;/a&gt;&lt;/li&gt;&lt;li class="sb_copy sb_icon"&gt;&lt;button class="copy-button sb_icon_inner"data-clipboard-text="「小５得点力養成講座プライマル」開催のお知らせ | 受験国語専門 読解ラボ東京 | 中学受験・大学受験対応の個別指導国語専門塾（オンライン・教室対応） https://dokkai-labo.tokyo/info/20210921/"&gt;&lt;span class="vk_icon_w_r_sns_copy icon_sns"&gt;&lt;i class="fas fa-copy"&gt;&lt;/i&gt;&lt;/span&gt;&lt;span class="sns_txt"&gt;Copy&lt;/span&gt;&lt;/button&gt;&lt;/li&gt;&lt;/ul&gt;&lt;/div&gt;&lt;!-- [ /.socialSet ] --&gt;			
------</t>
  </si>
  <si>
    <t>https://dokkai-labo.tokyo/info/2022年度夏期講習会のお知らせ/</t>
  </si>
  <si>
    <t>以下のページは不自然なワードを使用しています。
これらを適切に自然な言葉に置き換えて下さい。
なお、本文の装飾や構造は絶対に変えないでください。
【対象ページURL】
https://dokkai-labo.tokyo/info/2022年度夏期講習会のお知らせ/
【検出された不自然ワード】
（検出なし）
【本文】
------
&lt;p&gt;夏休みは、受験生にとって勝負の時期であり、受験を1年以上先に控えているお子様にとっても、普段忙しくて取り組めない課題に集中する絶好の機会です。&lt;/p&gt;
&lt;p&gt;さて、夏休みを目前に控え、当塾では2022年度夏期講習会を開催することとなりました。塾生の皆さんはもちろん、他塾に通われている生徒さんも大歓迎です！&lt;/p&gt;
&lt;p&gt;この機会に、読解力のフォローアップやさらなる実力向上を目指している生徒さんのご参加をお待ちしております。&lt;/p&gt;
&lt;p&gt;なお、講座は「完全1対1個別指導」で行います。詳細は下記をご確認ください。&lt;/p&gt;
&lt;p&gt;■対象：&lt;/p&gt;
&lt;ol&gt;
&lt;li&gt;中学受験を目指す新小3～6年生&lt;/li&gt;
&lt;li&gt;大学受験を予定している高1～3年生&lt;/li&gt;
&lt;/ol&gt;
&lt;p&gt;■内容：志望校対策、進学塾のクラスアップ対策など、生徒のご要望に応じてオリジナルカリキュラムを作成します。&lt;/p&gt;
&lt;p&gt;■日程：7/21(木)～8/31(水) 9:00～21:20&lt;/p&gt;
&lt;p&gt;■会場：&lt;a href="https://dokkai-labo.tokyo/access/"&gt;読解ラボ東京　四谷教室&lt;/a&gt;&lt;/p&gt;
&lt;p&gt;■費用：1コマ(110分) 18,150円（税込）&lt;br /&gt;
入塾金は不要です。&lt;/p&gt;
&lt;p&gt;&amp;nbsp;&lt;/p&gt;
&lt;p&gt;※詳細はお問い合わせください。&lt;br /&gt;
※最新情報は&lt;a href="https://dokkai-labo.tokyo/timetable_season/" target="_blank" rel="noopener noreferrer"&gt;夏期講習時間割&lt;/a&gt;をご確認ください。&lt;/p&gt;
&lt;p&gt;夏期講習会の費用は、指導開始前までにお支払いをお願いいたします。&lt;/p&gt;
&lt;hr /&gt;
&lt;p&gt;また、受講の有無にかかわらず、日頃の国語学習に関するお悩みのご相談も承っております。&lt;a href="https://dokkai-labo.tokyo/contact/" target="_blank" rel="noopener noreferrer"&gt;お問い合わせフォーム&lt;/a&gt;よりご連絡ください。&lt;/p&gt;
&lt;section class="veu_cta" id="veu_cta-20370"&gt;&lt;h1 class="cta_title"&gt;講座案内：読解/漢字演習道場【中学受験】&lt;/h1&gt;&lt;div class="cta_body"&gt;&lt;div class="cta_body_image cta_body_image_right"&gt;&lt;a href="http://dokkai-labo.tokyo/bootcamp/" target="_blank"&gt;&lt;img width="731" height="493" src="https://dokkai-labo.tokyo/wp-content/uploads/2016/12/tate_space.jpg" class="attachment-large size-large" alt="" srcset="https://dokkai-labo.tokyo/wp-content/uploads/2016/12/tate_space.jpg 731w, https://dokkai-labo.tokyo/wp-content/uploads/2016/12/tate_space-300x202.jpg 300w" sizes="(max-width: 731px) 100vw, 731px" /&gt;&lt;/a&gt;&lt;/div&gt;&lt;div class="cta_body_txt image_exist"&gt;■読解演習道場
&lt;br /&gt;大半の学習塾で忘れられがちな「与えられた知識を使いこなすための練習」をサポートするための講座です。
&lt;br /&gt;確立された読解ラボオリジナルの読解法を駆使しながら、それを使いこなすための演習量を重ねて頂きます。
&lt;br /&gt;
&lt;br /&gt;■漢字演習道場
&lt;br /&gt;「漢字なんて覚えてしまえば終わり！」と思われることが多い一方、案外学習が進まない経験をお持ちの方も多いかと思います。
&lt;br /&gt;「漢字学習の思考回路」「漢字学習のスピード感」を養いながら、知識の獲得と学習姿勢の構築を目指します。&lt;/div&gt;&lt;div class="cta_body_link"&gt;&lt;a href="http://dokkai-labo.tokyo/bootcamp/" class="btn btn-primary btn-block btn-lg" target="_blank"&gt;読解/漢字演習道場【中学受験】&lt;/a&gt;&lt;/div&gt;&lt;/div&gt;&lt;!--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2022%25e5%25b9%25b4%25e5%25ba%25a6%25e5%25a4%258f%25e6%259c%259f%25e8%25ac%259b%25e7%25bf%2592%25e4%25bc%259a%25e3%2581%25ae%25e3%2581%258a%25e7%259f%25a5%25e3%2582%2589%25e3%2581%259b%2F&amp;amp;t=2022%E5%B9%B4%E5%BA%A6%E5%A4%8F%E6%9C%9F%E8%AC%9B%E7%BF%92%E4%BC%9A%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2022%25e5%25b9%25b4%25e5%25ba%25a6%25e5%25a4%258f%25e6%259c%259f%25e8%25ac%259b%25e7%25bf%2592%25e4%25bc%259a%25e3%2581%25ae%25e3%2581%258a%25e7%259f%25a5%25e3%2582%2589%25e3%2581%259b%2F&amp;amp;text=2022%E5%B9%B4%E5%BA%A6%E5%A4%8F%E6%9C%9F%E8%AC%9B%E7%BF%92%E4%BC%9A%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2022%E5%B9%B4%E5%BA%A6%E5%A4%8F%E6%9C%9F%E8%AC%9B%E7%BF%92%E4%BC%9A%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2022%25e5%25b9%25b4%25e5%25ba%25a6%25e5%25a4%258f%25e6%259c%259f%25e8%25ac%259b%25e7%25bf%2592%25e4%25bc%259a%25e3%2581%25ae%25e3%2581%258a%25e7%259f%25a5%25e3%2582%2589%25e3%2581%259b%2F" target="_blank" &gt;&lt;span class="vk_icon_w_r_sns_bluesky icon_sns"&gt;&lt;/span&gt;&lt;span class="sns_txt"&gt;Bluesky&lt;/span&gt;&lt;/a&gt;&lt;/li&gt;&lt;li class="sb_copy sb_icon"&gt;&lt;button class="copy-button sb_icon_inner"data-clipboard-text="2022年度夏期講習会のお知らせ | 受験国語専門 読解ラボ東京 | 中学受験・大学受験対応の個別指導国語専門塾（オンライン・教室対応） https://dokkai-labo.tokyo/info/2022%e5%b9%b4%e5%ba%a6%e5%a4%8f%e6%9c%9f%e8%ac%9b%e7%bf%92%e4%bc%9a%e3%81%ae%e3%81%8a%e7%9f%a5%e3%82%89%e3%81%9b/"&gt;&lt;span class="vk_icon_w_r_sns_copy icon_sns"&gt;&lt;i class="fas fa-copy"&gt;&lt;/i&gt;&lt;/span&gt;&lt;span class="sns_txt"&gt;Copy&lt;/span&gt;&lt;/button&gt;&lt;/li&gt;&lt;/ul&gt;&lt;/div&gt;&lt;!-- [ /.socialSet ] --&gt;			
------</t>
  </si>
  <si>
    <t>https://dokkai-labo.tokyo/info/2022年度春期講習会のお知らせ/</t>
  </si>
  <si>
    <t>以下のページは不自然なワードを使用しています。
これらを適切に自然な言葉に置き換えて下さい。
なお、本文の装飾や構造は絶対に変えないでください。
【対象ページURL】
https://dokkai-labo.tokyo/info/2022年度春期講習会のお知らせ/
【検出された不自然ワード】
（検出なし）
【本文】
------
&lt;p&gt;春休みは短いながらも、日頃の課題を解消し、実力を伸ばす絶好の機会です。&lt;/p&gt;
&lt;p&gt;当塾では、この春休みを有意義に過ごしていただくために、2022年度春期講習会を開催いたします。現在、塾に通っている生徒さんはもちろん、他塾に通われている方も大歓迎です！&lt;/p&gt;
&lt;p&gt;この機会に、読解力をしっかりフォローアップし、更なる力を身につけたい生徒さんのご参加をお待ちしております。&lt;/p&gt;
&lt;p&gt;なお、講座は「完全1対1個別指導」のみで行います。詳細は以下をご確認ください。&lt;/p&gt;
&lt;p&gt;■対象：中学受験を目指す新小4～6年生&lt;/p&gt;
&lt;p&gt;■内容：志望校対策、進学塾のクラスアップ対策など、ご要望に応じたオリジナルカリキュラムを作成いたします。&lt;/p&gt;
&lt;p&gt;■日程：3/25(金)～4/5(火)&lt;/p&gt;
&lt;p&gt;※詳細なスケジュールは、&lt;a href="https://dokkai-labo.tokyo/timetable_season/"&gt;春期講習時間割&lt;/a&gt;をご確認ください。&lt;/p&gt;
&lt;p&gt;■会場：&lt;a href="https://dokkai-labo.tokyo/access/"&gt;読解ラボ東京　四谷教室&lt;/a&gt;&lt;/p&gt;
&lt;p&gt;■費用：1コマ(110分) 18,150円（税込）&lt;br /&gt;
入塾金は不要です。&lt;/p&gt;
&lt;p&gt;&amp;nbsp;&lt;/p&gt;
&lt;p&gt;※その他の詳細はお問い合わせください。&lt;/p&gt;
&lt;p&gt;春期講習会の費用は、受講開始前までにお支払いをお願いしております。&lt;/p&gt;
&lt;section class="veu_cta" id="veu_cta-20530"&gt;&lt;h1 class="cta_title"&gt;講座案内：【２回完結】文法速習講座【中学受験】&lt;/h1&gt;&lt;div class="cta_body"&gt;&lt;div class="cta_body_image cta_body_image_right"&gt;&lt;a href="https://dokkai-labo.tokyo/grammer/" target="_blank"&gt;&lt;/a&gt;&lt;/div&gt;&lt;div class="cta_body_txt image_exist"&gt;文法事項をマスターできるというだけではなく、受講者のモチベーションや読解力の向上に寄与できる講座となっております。&lt;/div&gt;&lt;div class="cta_body_link"&gt;&lt;a href="https://dokkai-labo.tokyo/grammer/" class="btn btn-primary btn-block btn-lg" target="_blank"&gt;【２回完結】文法速習講座【中学受験】&lt;/a&gt;&lt;/div&gt;&lt;/div&gt;&lt;!--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2022%25e5%25b9%25b4%25e5%25ba%25a6%25e6%2598%25a5%25e6%259c%259f%25e8%25ac%259b%25e7%25bf%2592%25e4%25bc%259a%25e3%2581%25ae%25e3%2581%258a%25e7%259f%25a5%25e3%2582%2589%25e3%2581%259b%2F&amp;amp;t=2022%E5%B9%B4%E5%BA%A6%E6%98%A5%E6%9C%9F%E8%AC%9B%E7%BF%92%E4%BC%9A%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2022%25e5%25b9%25b4%25e5%25ba%25a6%25e6%2598%25a5%25e6%259c%259f%25e8%25ac%259b%25e7%25bf%2592%25e4%25bc%259a%25e3%2581%25ae%25e3%2581%258a%25e7%259f%25a5%25e3%2582%2589%25e3%2581%259b%2F&amp;amp;text=2022%E5%B9%B4%E5%BA%A6%E6%98%A5%E6%9C%9F%E8%AC%9B%E7%BF%92%E4%BC%9A%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2022%E5%B9%B4%E5%BA%A6%E6%98%A5%E6%9C%9F%E8%AC%9B%E7%BF%92%E4%BC%9A%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2022%25e5%25b9%25b4%25e5%25ba%25a6%25e6%2598%25a5%25e6%259c%259f%25e8%25ac%259b%25e7%25bf%2592%25e4%25bc%259a%25e3%2581%25ae%25e3%2581%258a%25e7%259f%25a5%25e3%2582%2589%25e3%2581%259b%2F" target="_blank" &gt;&lt;span class="vk_icon_w_r_sns_bluesky icon_sns"&gt;&lt;/span&gt;&lt;span class="sns_txt"&gt;Bluesky&lt;/span&gt;&lt;/a&gt;&lt;/li&gt;&lt;li class="sb_copy sb_icon"&gt;&lt;button class="copy-button sb_icon_inner"data-clipboard-text="2022年度春期講習会のお知らせ | 受験国語専門 読解ラボ東京 | 中学受験・大学受験対応の個別指導国語専門塾（オンライン・教室対応） https://dokkai-labo.tokyo/info/2022%e5%b9%b4%e5%ba%a6%e6%98%a5%e6%9c%9f%e8%ac%9b%e7%bf%92%e4%bc%9a%e3%81%ae%e3%81%8a%e7%9f%a5%e3%82%89%e3%81%9b/"&gt;&lt;span class="vk_icon_w_r_sns_copy icon_sns"&gt;&lt;i class="fas fa-copy"&gt;&lt;/i&gt;&lt;/span&gt;&lt;span class="sns_txt"&gt;Copy&lt;/span&gt;&lt;/button&gt;&lt;/li&gt;&lt;/ul&gt;&lt;/div&gt;&lt;!-- [ /.socialSet ] --&gt;			
------</t>
  </si>
  <si>
    <t>https://dokkai-labo.tokyo/info/2022年度生徒募集のお知らせ【個別】/</t>
  </si>
  <si>
    <t>以下のページは不自然なワードを使用しています。
これらを適切に自然な言葉に置き換えて下さい。
なお、本文の装飾や構造は絶対に変えないでください。
【対象ページURL】
https://dokkai-labo.tokyo/info/2022年度生徒募集のお知らせ【個別】/
【検出された不自然ワード】
（検出なし）
【本文】
------
&lt;p&gt;本日より、2022年度、「完全１対１」の個別指導の生徒募集を開始致します。&lt;/p&gt;
&lt;p&gt;詳細については、下記をご覧下さいませ。&lt;/p&gt;
&lt;p&gt;■対象：①中学受験を目指している、新小４～６年生&lt;br /&gt;
②大学受験を予定している、新中１～高３生&lt;/p&gt;
&lt;p&gt;■科目：中学受験国語・大学受験現代文・大学受験小論文&lt;/p&gt;
&lt;p&gt;■内容：志望校対策、進学塾のクラスアップ対策等、ご要望に応じて独自にカリキュラムを作成します。&lt;/p&gt;
&lt;p&gt;■日程：なお、開講日は2/1(火)を予定しております。&lt;/p&gt;
&lt;p&gt;■会場：&lt;a href="https://dokkai-labo.tokyo/access/"&gt;読解ラボ東京　四谷教室&lt;/a&gt;&lt;/p&gt;
&lt;p&gt;指導開始までの具体的な流れについては&lt;a href="https://dokkai-labo.tokyo/live/"&gt;開講講座のご案内&lt;/a&gt;をご確認下さいませ。&lt;/p&gt;
&lt;p&gt;また、受講されるかどうかは別として、日頃の学習についてのお悩みなど国語学習についてのご相談もお待ちしております。&lt;a href="https://dokkai-labo.tokyo/contact/"&gt;お問い合わせフォーム&lt;/a&gt;よりご連絡をお願い致します。&lt;/p&gt;
&lt;p&gt;多くの皆さんのチャレンジ、お待ちしております！&lt;/p&gt;
&lt;section class="veu_cta" id="veu_cta-20525"&gt;&lt;h1 class="cta_title"&gt;講座案内：【オンライン】完全１対１個別指導【大学受験】&lt;/h1&gt;&lt;div class="cta_body"&gt;&lt;div class="cta_body_image cta_body_image_right"&gt;&lt;a href="http://dokkai-labo.tokyo/kobetsuonline02/" target="_blank"&gt;&lt;img width="587" height="432" src="https://dokkai-labo.tokyo/wp-content/uploads/2020/05/CTA読解ラボ-e1603958995467.jpg" class="attachment-large size-large" alt="" /&gt;&lt;/a&gt;&lt;/div&gt;&lt;div class="cta_body_txt image_exist"&gt;当塾で開講中の大学受験対策１対１個別指導講座をオンラインで受講可能です。教室で受ける授業さながらの授業を、個別指導オンラインでも再現しております。&lt;/div&gt;&lt;div class="cta_body_link"&gt;&lt;a href="http://dokkai-labo.tokyo/kobetsuonline02/" class="btn btn-primary btn-block btn-lg" target="_blank"&gt;【オンライン】完全１対１個別指導【大学受験】&lt;/a&gt;&lt;/div&gt;&lt;/div&gt;&lt;!--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2022%25e5%25b9%25b4%25e5%25ba%25a6%25e7%2594%259f%25e5%25be%2592%25e5%258b%259f%25e9%259b%2586%25e3%2581%25ae%25e3%2581%258a%25e7%259f%25a5%25e3%2582%2589%25e3%2581%259b%25e3%2580%2590%25e5%2580%258b%25e5%2588%25a5%25e3%2580%2591%2F&amp;amp;t=2022%E5%B9%B4%E5%BA%A6%E7%94%9F%E5%BE%92%E5%8B%9F%E9%9B%86%E3%81%AE%E3%81%8A%E7%9F%A5%E3%82%89%E3%81%9B%E3%80%90%E5%80%8B%E5%88%A5%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2022%25e5%25b9%25b4%25e5%25ba%25a6%25e7%2594%259f%25e5%25be%2592%25e5%258b%259f%25e9%259b%2586%25e3%2581%25ae%25e3%2581%258a%25e7%259f%25a5%25e3%2582%2589%25e3%2581%259b%25e3%2580%2590%25e5%2580%258b%25e5%2588%25a5%25e3%2580%2591%2F&amp;amp;text=2022%E5%B9%B4%E5%BA%A6%E7%94%9F%E5%BE%92%E5%8B%9F%E9%9B%86%E3%81%AE%E3%81%8A%E7%9F%A5%E3%82%89%E3%81%9B%E3%80%90%E5%80%8B%E5%88%A5%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2022%E5%B9%B4%E5%BA%A6%E7%94%9F%E5%BE%92%E5%8B%9F%E9%9B%86%E3%81%AE%E3%81%8A%E7%9F%A5%E3%82%89%E3%81%9B%E3%80%90%E5%80%8B%E5%88%A5%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2022%25e5%25b9%25b4%25e5%25ba%25a6%25e7%2594%259f%25e5%25be%2592%25e5%258b%259f%25e9%259b%2586%25e3%2581%25ae%25e3%2581%258a%25e7%259f%25a5%25e3%2582%2589%25e3%2581%259b%25e3%2580%2590%25e5%2580%258b%25e5%2588%25a5%25e3%2580%2591%2F" target="_blank" &gt;&lt;span class="vk_icon_w_r_sns_bluesky icon_sns"&gt;&lt;/span&gt;&lt;span class="sns_txt"&gt;Bluesky&lt;/span&gt;&lt;/a&gt;&lt;/li&gt;&lt;li class="sb_copy sb_icon"&gt;&lt;button class="copy-button sb_icon_inner"data-clipboard-text="2022年度生徒募集のお知らせ【個別】 | 受験国語専門 読解ラボ東京 | 中学受験・大学受験対応の個別指導国語専門塾（オンライン・教室対応） https://dokkai-labo.tokyo/info/2022%e5%b9%b4%e5%ba%a6%e7%94%9f%e5%be%92%e5%8b%9f%e9%9b%86%e3%81%ae%e3%81%8a%e7%9f%a5%e3%82%89%e3%81%9b%e3%80%90%e5%80%8b%e5%88%a5%e3%80%91/"&gt;&lt;span class="vk_icon_w_r_sns_copy icon_sns"&gt;&lt;i class="fas fa-copy"&gt;&lt;/i&gt;&lt;/span&gt;&lt;span class="sns_txt"&gt;Copy&lt;/span&gt;&lt;/button&gt;&lt;/li&gt;&lt;/ul&gt;&lt;/div&gt;&lt;!-- [ /.socialSet ] --&gt;			
------</t>
  </si>
  <si>
    <t>https://dokkai-labo.tokyo/info/2022年度冬期講習開講のお知らせ/</t>
  </si>
  <si>
    <t>以下のページは不自然なワードを使用しています。
これらを適切に自然な言葉に置き換えて下さい。
なお、本文の装飾や構造は絶対に変えないでください。
【対象ページURL】
https://dokkai-labo.tokyo/info/2022年度冬期講習開講のお知らせ/
【検出された不自然ワード】
（検出なし）
【本文】
------
&lt;p&gt;当塾では2022年度冬期講習会を開催いたします。塾生の皆さんはもちろん、他塾に通われている生徒さんも大歓迎です！&lt;/p&gt;
&lt;p&gt;この絶好の機会に、読解力のフォローアップやさらなる実力向上を目指している生徒さんのご参加をお待ちしております。&lt;/p&gt;
&lt;p&gt;なお、開講講座は「完全1対1個別指導」と「長島式読解講座Basis」の2つです。詳細は下記をご確認ください。&lt;/p&gt;
&lt;p&gt;■対象：&lt;/p&gt;
&lt;ol&gt;
&lt;li&gt;中学受験を目指す新小3～6年生&lt;/li&gt;
&lt;li&gt;大学受験を予定している高1～3年生（※完全1対1個別指導のみ）&lt;/li&gt;
&lt;/ol&gt;
&lt;p&gt;■内容：志望校対策、進学塾のクラスアップ対策など、個別のご要望に応じてオリジナルカリキュラムを作成いたします。&lt;/p&gt;
&lt;p&gt;■日程：12/23(金)～1/6(金) 9:00～21:20&lt;/p&gt;
&lt;p&gt;■会場：&lt;a href="https://dokkai-labo.tokyo/access/"&gt;読解ラボ東京　四谷教室&lt;/a&gt;&lt;/p&gt;
&lt;p&gt;■費用：&lt;/p&gt;
&lt;p&gt;●完全1対1個別指導：1コマ(110分) 18,150円（税込）&lt;br /&gt;
入塾金は不要です。&lt;/p&gt;
&lt;p&gt;●長島式読解講座Basis：1コマ(80分) 7,920円（税込）&lt;br /&gt;
入塾金は不要です。&lt;/p&gt;
&lt;p&gt;※講習会の費用は、指導開始日までにお支払いをお願いいたします。&lt;br /&gt;
最新の時間割については、完全1対1個別指導については&lt;a href="https://dokkai-labo.tokyo/timetable_season/" target="_blank" rel="noopener noreferrer"&gt;こちら&lt;/a&gt;、長島式読解講座Basisについてはお問い合わせください。&lt;/p&gt;
&lt;hr /&gt;
&lt;p&gt;また、受講の有無にかかわらず、日頃の国語学習に関するご相談も承っております。&lt;a href="https://dokkai-labo.tokyo/contact/" target="_blank" rel="noopener noreferrer"&gt;お問い合わせフォーム&lt;/a&gt;よりご連絡ください。&lt;/p&gt;
&lt;p&gt;多くの皆さんの挑戦をお待ちしております！&lt;/p&gt;
&lt;section class="veu_cta" id="veu_cta-20525"&gt;&lt;h1 class="cta_title"&gt;講座案内：【オンライン】完全１対１個別指導【大学受験】&lt;/h1&gt;&lt;div class="cta_body"&gt;&lt;div class="cta_body_image cta_body_image_right"&gt;&lt;a href="https://dokkai-labo.tokyo/kobetsuonline02/" target="_blank"&gt;&lt;/a&gt;&lt;/div&gt;&lt;div class="cta_body_txt image_exist"&gt;当塾で開講中の大学受験対策１対１個別指導講座をオンラインで受講可能です。教室で受ける授業さながらの授業を、個別指導オンラインでも再現しております。&lt;/div&gt;&lt;div class="cta_body_link"&gt;&lt;a href="https://dokkai-labo.tokyo/kobetsuonline02/" class="btn btn-primary btn-block btn-lg" target="_blank"&gt;【オンライン】完全１対１個別指導【大学受験】&lt;/a&gt;&lt;/div&gt;&lt;/div&gt;&lt;!--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2022%25e5%25b9%25b4%25e5%25ba%25a6%25e5%2586%25ac%25e6%259c%259f%25e8%25ac%259b%25e7%25bf%2592%25e9%2596%258b%25e8%25ac%259b%25e3%2581%25ae%25e3%2581%258a%25e7%259f%25a5%25e3%2582%2589%25e3%2581%259b%2F&amp;amp;t=2022%E5%B9%B4%E5%BA%A6%E5%86%AC%E6%9C%9F%E8%AC%9B%E7%BF%92%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2022%25e5%25b9%25b4%25e5%25ba%25a6%25e5%2586%25ac%25e6%259c%259f%25e8%25ac%259b%25e7%25bf%2592%25e9%2596%258b%25e8%25ac%259b%25e3%2581%25ae%25e3%2581%258a%25e7%259f%25a5%25e3%2582%2589%25e3%2581%259b%2F&amp;amp;text=2022%E5%B9%B4%E5%BA%A6%E5%86%AC%E6%9C%9F%E8%AC%9B%E7%BF%92%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2022%E5%B9%B4%E5%BA%A6%E5%86%AC%E6%9C%9F%E8%AC%9B%E7%BF%92%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2022%25e5%25b9%25b4%25e5%25ba%25a6%25e5%2586%25ac%25e6%259c%259f%25e8%25ac%259b%25e7%25bf%2592%25e9%2596%258b%25e8%25ac%259b%25e3%2581%25ae%25e3%2581%258a%25e7%259f%25a5%25e3%2582%2589%25e3%2581%259b%2F" target="_blank" &gt;&lt;span class="vk_icon_w_r_sns_bluesky icon_sns"&gt;&lt;/span&gt;&lt;span class="sns_txt"&gt;Bluesky&lt;/span&gt;&lt;/a&gt;&lt;/li&gt;&lt;li class="sb_copy sb_icon"&gt;&lt;button class="copy-button sb_icon_inner"data-clipboard-text="2022年度冬期講習開講のお知らせ | 受験国語専門 読解ラボ東京 | 中学受験・大学受験対応の個別指導国語専門塾（オンライン・教室対応） https://dokkai-labo.tokyo/info/2022%e5%b9%b4%e5%ba%a6%e5%86%ac%e6%9c%9f%e8%ac%9b%e7%bf%92%e9%96%8b%e8%ac%9b%e3%81%ae%e3%81%8a%e7%9f%a5%e3%82%89%e3%81%9b/"&gt;&lt;span class="vk_icon_w_r_sns_copy icon_sns"&gt;&lt;i class="fas fa-copy"&gt;&lt;/i&gt;&lt;/span&gt;&lt;span class="sns_txt"&gt;Copy&lt;/span&gt;&lt;/button&gt;&lt;/li&gt;&lt;/ul&gt;&lt;/div&gt;&lt;!-- [ /.socialSet ] --&gt;			
------</t>
  </si>
  <si>
    <t>https://dokkai-labo.tokyo/info/2023年度夏期講習会のお知らせ/</t>
  </si>
  <si>
    <t>以下のページは不自然なワードを使用しています。
これらを適切に自然な言葉に置き換えて下さい。
なお、本文の装飾や構造は絶対に変えないでください。
【対象ページURL】
https://dokkai-labo.tokyo/info/2023年度夏期講習会のお知らせ/
【検出された不自然ワード】
（検出なし）
【本文】
------
&lt;p&gt;夏休みは、受験生にとって勝負の時期であり、受験を1年以上先に控えているお子様にとっても、普段忙しくて取り組めない課題に集中する絶好の機会です。&lt;/p&gt;
&lt;p&gt;さて、夏休みを目前に控え、当塾では2023年度夏期講習会を開催することとなりました。塾生の皆さんはもちろん、他塾に通われている生徒さんも大歓迎です！&lt;/p&gt;
&lt;p&gt;この機会に、読解力のフォローアップやさらなる実力向上を目指している生徒さんのご参加をお待ちしております。&lt;/p&gt;
&lt;p&gt;なお、講座は「完全1対1個別指導」で行います。詳細は下記をご確認ください。&lt;/p&gt;
&lt;p&gt;■対象：&lt;/p&gt;
&lt;p&gt;中学受験を目指す新小3～6年生&lt;br /&gt;
大学受験を予定している高1～3年生&lt;/p&gt;
&lt;p&gt;■内容：志望校対策、進学塾のクラスアップ対策など、生徒のご要望に応じてオリジナルカリキュラムを作成します。&lt;/p&gt;
&lt;p&gt;■日程：7/21(金)～8/31(木) 9:00～21:20&lt;/p&gt;
&lt;p&gt;■会場：&lt;a href="https://dokkai-labo.tokyo/access/"&gt;読解ラボ東京　四谷教室&lt;/a&gt;&lt;/p&gt;
&lt;p&gt;■費用：1コマ(110分) 18,150円（税込）&lt;br /&gt;
入塾金は不要です。&lt;/p&gt;
&lt;p&gt;&amp;#8212;&lt;/p&gt;
&lt;p&gt;※詳細はお問い合わせください。&lt;br /&gt;
※最新情報は&lt;a href="https://dokkai-labo.tokyo/timetable_season/" target="_blank" rel="noopener noreferrer"&gt;夏期講習時間割&lt;/a&gt;をご確認ください。&lt;/p&gt;
&lt;p&gt;夏期講習会の費用は、指導開始前までにお支払いをお願いいたします。&lt;/p&gt;
&lt;p&gt;また、受講の有無にかかわらず、日頃の国語学習に関するお悩みのご相談も承っております。&lt;a href="https://dokkai-labo.tokyo/contact/" target="_blank" rel="noopener noreferrer"&gt;お問い合わせフォーム&lt;/a&gt;よりご連絡ください。&lt;/p&gt;
&lt;section class="veu_cta" id="veu_cta-20526"&gt;&lt;h1 class="cta_title"&gt;講座案内：【オンライン】小６得点力養成講座【集団授業(２～７月)】&lt;/h1&gt;&lt;div class="cta_body"&gt;&lt;div class="cta_body_image cta_body_image_right"&gt;&lt;a href="http://dokkai-labo.tokyo/onlinetokuten/" target="_blank"&gt;&lt;img width="587" height="432" src="https://dokkai-labo.tokyo/wp-content/uploads/2020/05/CTA読解ラボ-e1603958995467.jpg" class="attachment-large size-large" alt="" /&gt;&lt;/a&gt;&lt;/div&gt;&lt;div class="cta_body_txt image_exist"&gt;半年間で読解問題の得点力向上を目指す講座です。各回ともテーマに基づいて
&lt;br /&gt;大問４題を取り扱います。受講結果と復習用動画も完備しています。
&lt;br /&gt;教室で受ける授業さながらの授業を得点力養成講座オンラインでも再現しております。&lt;/div&gt;&lt;div class="cta_body_link"&gt;&lt;a href="http://dokkai-labo.tokyo/onlinetokuten/" class="btn btn-primary btn-block btn-lg" target="_blank"&gt;講座案内：【オンライン】小６得点力養成講座【集団授業(２～７月)】&lt;/a&gt;&lt;/div&gt;&lt;/div&gt;&lt;!--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2023%25e5%25b9%25b4%25e5%25ba%25a6%25e5%25a4%258f%25e6%259c%259f%25e8%25ac%259b%25e7%25bf%2592%25e4%25bc%259a%25e3%2581%25ae%25e3%2581%258a%25e7%259f%25a5%25e3%2582%2589%25e3%2581%259b%2F&amp;amp;t=2023%E5%B9%B4%E5%BA%A6%E5%A4%8F%E6%9C%9F%E8%AC%9B%E7%BF%92%E4%BC%9A%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2023%25e5%25b9%25b4%25e5%25ba%25a6%25e5%25a4%258f%25e6%259c%259f%25e8%25ac%259b%25e7%25bf%2592%25e4%25bc%259a%25e3%2581%25ae%25e3%2581%258a%25e7%259f%25a5%25e3%2582%2589%25e3%2581%259b%2F&amp;amp;text=2023%E5%B9%B4%E5%BA%A6%E5%A4%8F%E6%9C%9F%E8%AC%9B%E7%BF%92%E4%BC%9A%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2023%E5%B9%B4%E5%BA%A6%E5%A4%8F%E6%9C%9F%E8%AC%9B%E7%BF%92%E4%BC%9A%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2023%25e5%25b9%25b4%25e5%25ba%25a6%25e5%25a4%258f%25e6%259c%259f%25e8%25ac%259b%25e7%25bf%2592%25e4%25bc%259a%25e3%2581%25ae%25e3%2581%258a%25e7%259f%25a5%25e3%2582%2589%25e3%2581%259b%2F" target="_blank" &gt;&lt;span class="vk_icon_w_r_sns_bluesky icon_sns"&gt;&lt;/span&gt;&lt;span class="sns_txt"&gt;Bluesky&lt;/span&gt;&lt;/a&gt;&lt;/li&gt;&lt;li class="sb_copy sb_icon"&gt;&lt;button class="copy-button sb_icon_inner"data-clipboard-text="2023年度夏期講習会のお知らせ | 受験国語専門 読解ラボ東京 | 中学受験・大学受験対応の個別指導国語専門塾（オンライン・教室対応） https://dokkai-labo.tokyo/info/2023%e5%b9%b4%e5%ba%a6%e5%a4%8f%e6%9c%9f%e8%ac%9b%e7%bf%92%e4%bc%9a%e3%81%ae%e3%81%8a%e7%9f%a5%e3%82%89%e3%81%9b/"&gt;&lt;span class="vk_icon_w_r_sns_copy icon_sns"&gt;&lt;i class="fas fa-copy"&gt;&lt;/i&gt;&lt;/span&gt;&lt;span class="sns_txt"&gt;Copy&lt;/span&gt;&lt;/button&gt;&lt;/li&gt;&lt;/ul&gt;&lt;/div&gt;&lt;!-- [ /.socialSet ] --&gt;			
------</t>
  </si>
  <si>
    <t>https://dokkai-labo.tokyo/info/2023年度生徒募集のお知らせ【個別】/</t>
  </si>
  <si>
    <t>以下のページは不自然なワードを使用しています。
これらを適切に自然な言葉に置き換えて下さい。
なお、本文の装飾や構造は絶対に変えないでください。
【対象ページURL】
https://dokkai-labo.tokyo/info/2023年度生徒募集のお知らせ【個別】/
【検出された不自然ワード】
（検出なし）
【本文】
------
&lt;p&gt;本日より、2023年度、「完全１対１」の個別指導の生徒募集を開始致します。&lt;/p&gt;
&lt;p&gt;詳細については、下記をご覧下さい。&lt;/p&gt;
&lt;p&gt;■対象：①中学受験を目指している、新小４～６年生&lt;br /&gt;
②大学受験を予定している、新中１～高３生&lt;/p&gt;
&lt;p&gt;■科目：中学受験国語・大学受験現代文・大学受験小論文&lt;/p&gt;
&lt;p&gt;■内容：志望校対策、進学塾のクラスアップ対策等、ご要望に応じて独自にカリキュラムを作成します。&lt;/p&gt;
&lt;p&gt;■日程：開講日は2/1(水)を予定しております。&lt;/p&gt;
&lt;p&gt;■会場：&lt;a href="https://dokkai-labo.tokyo/access/"&gt;読解ラボ東京　四谷教室&lt;/a&gt;&lt;/p&gt;
&lt;p&gt;指導開始までの具体的な流れについては&lt;a href="https://dokkai-labo.tokyo/live/"&gt;開講講座のご案内&lt;/a&gt;をご確認下さい。&lt;/p&gt;
&lt;p&gt;また、受講されるかどうかに関わらず、日頃の学習に関するお悩みや国語学習についてのご相談もお待ちしております。&lt;a href="https://dokkai-labo.tokyo/contact/"&gt;お問い合わせフォーム&lt;/a&gt;よりご連絡をお願い致します。&lt;/p&gt;
&lt;p&gt;多くの皆さんのチャレンジ、お待ちしております！&lt;/p&gt;
&lt;section class="veu_cta" id="veu_cta-20321"&gt;&lt;h1 class="cta_title"&gt;講座案内：完全１対１個別指導【中学受験/大学受験】&lt;/h1&gt;&lt;div class="cta_body"&gt;&lt;div class="cta_body_image cta_body_image_right"&gt;&lt;a href="http://dokkai-labo.tokyo/kobetsu/" target="_blank"&gt;&lt;img width="587" height="432" src="https://dokkai-labo.tokyo/wp-content/uploads/2016/12/tate-1.jpg" class="attachment-large size-large" alt="" srcset="https://dokkai-labo.tokyo/wp-content/uploads/2016/12/tate-1.jpg 587w, https://dokkai-labo.tokyo/wp-content/uploads/2016/12/tate-1-300x221.jpg 300w" sizes="(max-width: 587px) 100vw, 587px" /&gt;&lt;/a&gt;&lt;/div&gt;&lt;div class="cta_body_txt image_exist"&gt;当塾では、中学受験の国語と大学受験の現代文を指導しております。どちらも完全１対１の個別指導です。生徒さんの現在の学力に合わせて問題を厳選し、理解力に応じた解説をして参ります。&lt;/div&gt;&lt;div class="cta_body_link"&gt;&lt;a href="http://dokkai-labo.tokyo/kobetsu/" class="btn btn-primary btn-block btn-lg" target="_blank"&gt;完全１対１個別指導【中学受験/大学受験】&lt;/a&gt;&lt;/div&gt;&lt;/div&gt;&lt;!--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2023%25e5%25b9%25b4%25e5%25ba%25a6%25e7%2594%259f%25e5%25be%2592%25e5%258b%259f%25e9%259b%2586%25e3%2581%25ae%25e3%2581%258a%25e7%259f%25a5%25e3%2582%2589%25e3%2581%259b%25e3%2580%2590%25e5%2580%258b%25e5%2588%25a5%25e3%2580%2591%2F&amp;amp;t=2023%E5%B9%B4%E5%BA%A6%E7%94%9F%E5%BE%92%E5%8B%9F%E9%9B%86%E3%81%AE%E3%81%8A%E7%9F%A5%E3%82%89%E3%81%9B%E3%80%90%E5%80%8B%E5%88%A5%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2023%25e5%25b9%25b4%25e5%25ba%25a6%25e7%2594%259f%25e5%25be%2592%25e5%258b%259f%25e9%259b%2586%25e3%2581%25ae%25e3%2581%258a%25e7%259f%25a5%25e3%2582%2589%25e3%2581%259b%25e3%2580%2590%25e5%2580%258b%25e5%2588%25a5%25e3%2580%2591%2F&amp;amp;text=2023%E5%B9%B4%E5%BA%A6%E7%94%9F%E5%BE%92%E5%8B%9F%E9%9B%86%E3%81%AE%E3%81%8A%E7%9F%A5%E3%82%89%E3%81%9B%E3%80%90%E5%80%8B%E5%88%A5%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2023%E5%B9%B4%E5%BA%A6%E7%94%9F%E5%BE%92%E5%8B%9F%E9%9B%86%E3%81%AE%E3%81%8A%E7%9F%A5%E3%82%89%E3%81%9B%E3%80%90%E5%80%8B%E5%88%A5%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2023%25e5%25b9%25b4%25e5%25ba%25a6%25e7%2594%259f%25e5%25be%2592%25e5%258b%259f%25e9%259b%2586%25e3%2581%25ae%25e3%2581%258a%25e7%259f%25a5%25e3%2582%2589%25e3%2581%259b%25e3%2580%2590%25e5%2580%258b%25e5%2588%25a5%25e3%2580%2591%2F" target="_blank" &gt;&lt;span class="vk_icon_w_r_sns_bluesky icon_sns"&gt;&lt;/span&gt;&lt;span class="sns_txt"&gt;Bluesky&lt;/span&gt;&lt;/a&gt;&lt;/li&gt;&lt;li class="sb_copy sb_icon"&gt;&lt;button class="copy-button sb_icon_inner"data-clipboard-text="2023年度生徒募集のお知らせ【個別】 | 受験国語専門 読解ラボ東京 | 中学受験・大学受験対応の個別指導国語専門塾（オンライン・教室対応） https://dokkai-labo.tokyo/info/2023%e5%b9%b4%e5%ba%a6%e7%94%9f%e5%be%92%e5%8b%9f%e9%9b%86%e3%81%ae%e3%81%8a%e7%9f%a5%e3%82%89%e3%81%9b%e3%80%90%e5%80%8b%e5%88%a5%e3%80%91/"&gt;&lt;span class="vk_icon_w_r_sns_copy icon_sns"&gt;&lt;i class="fas fa-copy"&gt;&lt;/i&gt;&lt;/span&gt;&lt;span class="sns_txt"&gt;Copy&lt;/span&gt;&lt;/button&gt;&lt;/li&gt;&lt;/ul&gt;&lt;/div&gt;&lt;!-- [ /.socialSet ] --&gt;			
------</t>
  </si>
  <si>
    <t>https://dokkai-labo.tokyo/info/2023年度冬期講習開講のお知らせ/</t>
  </si>
  <si>
    <t>以下のページは不自然なワードを使用しています。
これらを適切に自然な言葉に置き換えて下さい。
なお、本文の装飾や構造は絶対に変えないでください。
【対象ページURL】
https://dokkai-labo.tokyo/info/2023年度冬期講習開講のお知らせ/
【検出された不自然ワード】
（検出なし）
【本文】
------
&lt;p&gt;当塾では2023年度冬期講習会を開催いたします。塾生の皆さんはもちろん、他塾に通われている生徒さんも大歓迎です！&lt;/p&gt;
&lt;p&gt;この絶好の機会に、読解力のフォローアップやさらなる実力向上を目指している生徒さんのご参加をお待ちしております。&lt;/p&gt;
&lt;p&gt;なお、開講講座は「完全1対1個別指導」と「長島式読解講座Basis」の2つです。詳細は下記をご確認ください。&lt;/p&gt;
&lt;p&gt;■対象：&lt;/p&gt;
&lt;p&gt;中学受験を目指す新小3～6年生&lt;br /&gt;
大学受験を予定している高1～3年生（※完全1対1個別指導のみ）&lt;/p&gt;
&lt;p&gt;■内容：志望校対策、進学塾のクラスアップ対策など、個別のご要望に応じてオリジナルカリキュラムを作成いたします。&lt;/p&gt;
&lt;p&gt;■日程：12/23(土)～1/6(土) 9:00～21:20&lt;/p&gt;
&lt;p&gt;■会場：&lt;a href="https://dokkai-labo.tokyo/access/"&gt;読解ラボ東京　四谷教室&lt;/a&gt;&lt;/p&gt;
&lt;p&gt;■費用：&lt;/p&gt;
&lt;p&gt;●完全1対1個別指導：1コマ(110分) 18,150円（税込）&lt;br /&gt;
入塾金は不要です。&lt;/p&gt;
&lt;p&gt;●長島式読解講座Basis：1コマ(80分) 7,920円（税込）&lt;br /&gt;
入塾金は不要です。&lt;/p&gt;
&lt;p&gt;&amp;#8212;&lt;/p&gt;
&lt;p&gt;※講習会の費用は、指導開始日までにお支払いをお願いいたします。&lt;br /&gt;
最新の時間割については、完全1対1個別指導については&lt;a href="https://dokkai-labo.tokyo/timetable_season/" target="_blank" rel="noopener noreferrer"&gt;こちら&lt;/a&gt;、長島式読解講座Basisについてはお問い合わせください。&lt;/p&gt;
&lt;p&gt;また、受講の有無にかかわらず、日頃の国語学習に関するご相談も承っております。&lt;a href="https://dokkai-labo.tokyo/contact/" target="_blank" rel="noopener noreferrer"&gt;お問い合わせフォーム&lt;/a&gt;よりご連絡ください。&lt;/p&gt;
&lt;p&gt;多くの皆さんの挑戦をお待ちしております！&lt;/p&gt;
&lt;section class="veu_cta" id="veu_cta-20370"&gt;&lt;h1 class="cta_title"&gt;講座案内：読解/漢字演習道場【中学受験】&lt;/h1&gt;&lt;div class="cta_body"&gt;&lt;div class="cta_body_image cta_body_image_right"&gt;&lt;a href="http://dokkai-labo.tokyo/bootcamp/" target="_blank"&gt;&lt;img width="731" height="493" src="https://dokkai-labo.tokyo/wp-content/uploads/2016/12/tate_space.jpg" class="attachment-large size-large" alt="" srcset="https://dokkai-labo.tokyo/wp-content/uploads/2016/12/tate_space.jpg 731w, https://dokkai-labo.tokyo/wp-content/uploads/2016/12/tate_space-300x202.jpg 300w" sizes="(max-width: 731px) 100vw, 731px" /&gt;&lt;/a&gt;&lt;/div&gt;&lt;div class="cta_body_txt image_exist"&gt;■読解演習道場
&lt;br /&gt;大半の学習塾で忘れられがちな「与えられた知識を使いこなすための練習」をサポートするための講座です。
&lt;br /&gt;確立された読解ラボオリジナルの読解法を駆使しながら、それを使いこなすための演習量を重ねて頂きます。
&lt;br /&gt;
&lt;br /&gt;■漢字演習道場
&lt;br /&gt;「漢字なんて覚えてしまえば終わり！」と思われることが多い一方、案外学習が進まない経験をお持ちの方も多いかと思います。
&lt;br /&gt;「漢字学習の思考回路」「漢字学習のスピード感」を養いながら、知識の獲得と学習姿勢の構築を目指します。&lt;/div&gt;&lt;div class="cta_body_link"&gt;&lt;a href="http://dokkai-labo.tokyo/bootcamp/" class="btn btn-primary btn-block btn-lg" target="_blank"&gt;読解/漢字演習道場【中学受験】&lt;/a&gt;&lt;/div&gt;&lt;/div&gt;&lt;!--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2023%25e5%25b9%25b4%25e5%25ba%25a6%25e5%2586%25ac%25e6%259c%259f%25e8%25ac%259b%25e7%25bf%2592%25e9%2596%258b%25e8%25ac%259b%25e3%2581%25ae%25e3%2581%258a%25e7%259f%25a5%25e3%2582%2589%25e3%2581%259b%2F&amp;amp;t=2023%E5%B9%B4%E5%BA%A6%E5%86%AC%E6%9C%9F%E8%AC%9B%E7%BF%92%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2023%25e5%25b9%25b4%25e5%25ba%25a6%25e5%2586%25ac%25e6%259c%259f%25e8%25ac%259b%25e7%25bf%2592%25e9%2596%258b%25e8%25ac%259b%25e3%2581%25ae%25e3%2581%258a%25e7%259f%25a5%25e3%2582%2589%25e3%2581%259b%2F&amp;amp;text=2023%E5%B9%B4%E5%BA%A6%E5%86%AC%E6%9C%9F%E8%AC%9B%E7%BF%92%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2023%E5%B9%B4%E5%BA%A6%E5%86%AC%E6%9C%9F%E8%AC%9B%E7%BF%92%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2023%25e5%25b9%25b4%25e5%25ba%25a6%25e5%2586%25ac%25e6%259c%259f%25e8%25ac%259b%25e7%25bf%2592%25e9%2596%258b%25e8%25ac%259b%25e3%2581%25ae%25e3%2581%258a%25e7%259f%25a5%25e3%2582%2589%25e3%2581%259b%2F" target="_blank" &gt;&lt;span class="vk_icon_w_r_sns_bluesky icon_sns"&gt;&lt;/span&gt;&lt;span class="sns_txt"&gt;Bluesky&lt;/span&gt;&lt;/a&gt;&lt;/li&gt;&lt;li class="sb_copy sb_icon"&gt;&lt;button class="copy-button sb_icon_inner"data-clipboard-text="2023年度冬期講習開講のお知らせ | 受験国語専門 読解ラボ東京 | 中学受験・大学受験対応の個別指導国語専門塾（オンライン・教室対応） https://dokkai-labo.tokyo/info/2023%e5%b9%b4%e5%ba%a6%e5%86%ac%e6%9c%9f%e8%ac%9b%e7%bf%92%e9%96%8b%e8%ac%9b%e3%81%ae%e3%81%8a%e7%9f%a5%e3%82%89%e3%81%9b/"&gt;&lt;span class="vk_icon_w_r_sns_copy icon_sns"&gt;&lt;i class="fas fa-copy"&gt;&lt;/i&gt;&lt;/span&gt;&lt;span class="sns_txt"&gt;Copy&lt;/span&gt;&lt;/button&gt;&lt;/li&gt;&lt;/ul&gt;&lt;/div&gt;&lt;!-- [ /.socialSet ] --&gt;			
------</t>
  </si>
  <si>
    <t>https://dokkai-labo.tokyo/info/2024年度夏期講習会のお知らせ/</t>
  </si>
  <si>
    <t>以下のページは不自然なワードを使用しています。
これらを適切に自然な言葉に置き換えて下さい。
なお、本文の装飾や構造は絶対に変えないでください。
【対象ページURL】
https://dokkai-labo.tokyo/info/2024年度夏期講習会のお知らせ/
【検出された不自然ワード】
（検出なし）
【本文】
------
&lt;p&gt;夏休みは、受験生にとって勝負の時期であり、受験を1年以上先に控えているお子様にとっても、普段忙しくて取り組めない課題に集中する絶好の機会です。&lt;/p&gt;
&lt;p&gt;さて、夏休みを目前に控え、当塾では2024年度夏期講習会を開催することとなりました。塾生の皆さんはもちろん、他塾に通われている生徒さんも大歓迎です！&lt;/p&gt;
&lt;p&gt;この機会に、読解力のフォローアップやさらなる実力向上を目指している生徒さんのご参加をお待ちしております。&lt;/p&gt;
&lt;p&gt;なお、講座は「完全1対1個別指導」で行います。詳細は下記をご確認ください。&lt;/p&gt;
&lt;p&gt;■対象：&lt;/p&gt;
&lt;p&gt;中学受験を目指す新小3～6年生&lt;br /&gt;
大学受験を予定している高1～3年生&lt;/p&gt;
&lt;p&gt;■内容：志望校対策、進学塾のクラスアップ対策など、生徒のご要望に応じてオリジナルカリキュラムを作成します。&lt;/p&gt;
&lt;p&gt;■日程：7/21(日)～8/31(土) 9:00～21:20&lt;/p&gt;
&lt;p&gt;■会場：&lt;a href="https://dokkai-labo.tokyo/access/"&gt;読解ラボ東京　四谷教室&lt;/a&gt;&lt;/p&gt;
&lt;p&gt;■費用：1コマ(110分) 18,150円（税込）&lt;br /&gt;
入塾金は不要です。&lt;/p&gt;
&lt;p&gt;&amp;#8212;&lt;/p&gt;
&lt;p&gt;※詳細はお問い合わせください。&lt;br /&gt;
※最新情報は&lt;a href="https://dokkai-labo.tokyo/timetable_season/" target="_blank" rel="noopener noreferrer"&gt;夏期講習時間割&lt;/a&gt;をご確認ください。&lt;/p&gt;
&lt;p&gt;夏期講習会の費用は、指導開始前までにお支払いをお願いいたします。&lt;/p&gt;
&lt;p&gt;また、受講の有無にかかわらず、日頃の国語学習に関するお悩みのご相談も承っております。&lt;a href="https://dokkai-labo.tokyo/contact/" target="_blank" rel="noopener noreferrer"&gt;お問い合わせフォーム&lt;/a&gt;よりご連絡ください。&lt;/p&gt;
&lt;section class="veu_cta" id="veu_cta-21074"&gt;&lt;h1 class="cta_title"&gt;出版&lt;/h1&gt;&lt;div class="cta_body"&gt;&lt;div class="cta_body_image cta_body_image_right"&gt;&lt;a href="https://dokkai-labo.tokyo/ct/publish/"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学習と受験対策のエキスパートからの知識と洞察に基づく貴重なリソースです。この書籍は、大学入試や受験に関連するさまざまなトピックに焦点を当て、国語力の向上から受験戦略までを包括的にカバーしています。&lt;/div&gt;&lt;div class="cta_body_link"&gt;&lt;a href="https://dokkai-labo.tokyo/ct/publish/" class="btn btn-primary btn-block btn-lg" target="_blank"&gt;出版&lt;/a&gt;&lt;/div&gt;&lt;/div&gt;&lt;!--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2024%25e5%25b9%25b4%25e5%25ba%25a6%25e5%25a4%258f%25e6%259c%259f%25e8%25ac%259b%25e7%25bf%2592%25e4%25bc%259a%25e3%2581%25ae%25e3%2581%258a%25e7%259f%25a5%25e3%2582%2589%25e3%2581%259b%2F&amp;amp;t=2024%E5%B9%B4%E5%BA%A6%E5%A4%8F%E6%9C%9F%E8%AC%9B%E7%BF%92%E4%BC%9A%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2024%25e5%25b9%25b4%25e5%25ba%25a6%25e5%25a4%258f%25e6%259c%259f%25e8%25ac%259b%25e7%25bf%2592%25e4%25bc%259a%25e3%2581%25ae%25e3%2581%258a%25e7%259f%25a5%25e3%2582%2589%25e3%2581%259b%2F&amp;amp;text=2024%E5%B9%B4%E5%BA%A6%E5%A4%8F%E6%9C%9F%E8%AC%9B%E7%BF%92%E4%BC%9A%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2024%E5%B9%B4%E5%BA%A6%E5%A4%8F%E6%9C%9F%E8%AC%9B%E7%BF%92%E4%BC%9A%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2024%25e5%25b9%25b4%25e5%25ba%25a6%25e5%25a4%258f%25e6%259c%259f%25e8%25ac%259b%25e7%25bf%2592%25e4%25bc%259a%25e3%2581%25ae%25e3%2581%258a%25e7%259f%25a5%25e3%2582%2589%25e3%2581%259b%2F" target="_blank" &gt;&lt;span class="vk_icon_w_r_sns_bluesky icon_sns"&gt;&lt;/span&gt;&lt;span class="sns_txt"&gt;Bluesky&lt;/span&gt;&lt;/a&gt;&lt;/li&gt;&lt;li class="sb_copy sb_icon"&gt;&lt;button class="copy-button sb_icon_inner"data-clipboard-text="2024年度夏期講習会のお知らせ | 受験国語専門 読解ラボ東京 | 中学受験・大学受験対応の個別指導国語専門塾（オンライン・教室対応） https://dokkai-labo.tokyo/info/2024%e5%b9%b4%e5%ba%a6%e5%a4%8f%e6%9c%9f%e8%ac%9b%e7%bf%92%e4%bc%9a%e3%81%ae%e3%81%8a%e7%9f%a5%e3%82%89%e3%81%9b/"&gt;&lt;span class="vk_icon_w_r_sns_copy icon_sns"&gt;&lt;i class="fas fa-copy"&gt;&lt;/i&gt;&lt;/span&gt;&lt;span class="sns_txt"&gt;Copy&lt;/span&gt;&lt;/button&gt;&lt;/li&gt;&lt;/ul&gt;&lt;/div&gt;&lt;!-- [ /.socialSet ] --&gt;			
------</t>
  </si>
  <si>
    <t>https://dokkai-labo.tokyo/info/2024年度春期講習会のお知らせ/</t>
  </si>
  <si>
    <t>以下のページは不自然なワードを使用しています。
これらを適切に自然な言葉に置き換えて下さい。
なお、本文の装飾や構造は絶対に変えないでください。
【対象ページURL】
https://dokkai-labo.tokyo/info/2024年度春期講習会のお知らせ/
【検出された不自然ワード】
（検出なし）
【本文】
------
&lt;p&gt;春休みは短いながらも、日頃の課題を解消し、実力を伸ばす絶好の機会です。&lt;/p&gt;
&lt;p&gt;当塾では、この春休みを有意義に過ごしていただくために、2024年度春期講習会を開催いたします。現在、塾に通っている生徒さんはもちろん、他塾に通われている方も大歓迎です！&lt;/p&gt;
&lt;p&gt;この機会に、読解力をしっかりフォローアップし、更なる力を身につけたい生徒さんのご参加をお待ちしております。&lt;/p&gt;
&lt;p&gt;なお、講座は「完全1対1個別指導」のみで行います。詳細は以下をご確認ください。&lt;/p&gt;
&lt;p&gt;■対象：中学受験を目指す新小4～6年生&lt;/p&gt;
&lt;p&gt;■内容：志望校対策、進学塾のクラスアップ対策など、ご要望に応じたオリジナルカリキュラムを作成いたします。&lt;/p&gt;
&lt;p&gt;■日程：3/25(月)～4/5(金)&lt;/p&gt;
&lt;p&gt;※詳細なスケジュールは、&lt;a href="https://dokkai-labo.tokyo/timetable_season/"&gt;春期講習時間割&lt;/a&gt;をご確認ください。&lt;/p&gt;
&lt;p&gt;■会場：&lt;a href="https://dokkai-labo.tokyo/access/"&gt;読解ラボ東京　四谷教室&lt;/a&gt;&lt;/p&gt;
&lt;p&gt;■費用：1コマ(110分) 18,150円（税込）&lt;br /&gt;
入塾金は不要です。&lt;/p&gt;
&lt;p&gt;&amp;#8212;&lt;/p&gt;
&lt;p&gt;※その他の詳細はお問い合わせください。&lt;/p&gt;
&lt;p&gt;春期講習会の費用は、受講開始前までにお支払いをお願いしております。&lt;/p&gt;
&lt;section class="veu_cta" id="veu_cta-20370"&gt;&lt;h1 class="cta_title"&gt;講座案内：読解/漢字演習道場【中学受験】&lt;/h1&gt;&lt;div class="cta_body"&gt;&lt;div class="cta_body_image cta_body_image_right"&gt;&lt;a href="https://dokkai-labo.tokyo/bootcamp/" target="_blank"&gt;&lt;/a&gt;&lt;/div&gt;&lt;div class="cta_body_txt image_exist"&gt;■読解演習道場
&lt;br /&gt;大半の学習塾で忘れられがちな「与えられた知識を使いこなすための練習」をサポートするための講座です。
&lt;br /&gt;確立された読解ラボオリジナルの読解法を駆使しながら、それを使いこなすための演習量を重ねて頂きます。
&lt;br /&gt;
&lt;br /&gt;■漢字演習道場
&lt;br /&gt;「漢字なんて覚えてしまえば終わり！」と思われることが多い一方、案外学習が進まない経験をお持ちの方も多いかと思います。
&lt;br /&gt;「漢字学習の思考回路」「漢字学習のスピード感」を養いながら、知識の獲得と学習姿勢の構築を目指します。&lt;/div&gt;&lt;div class="cta_body_link"&gt;&lt;a href="https://dokkai-labo.tokyo/bootcamp/" class="btn btn-primary btn-block btn-lg" target="_blank"&gt;読解/漢字演習道場【中学受験】&lt;/a&gt;&lt;/div&gt;&lt;/div&gt;&lt;!--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2024%25e5%25b9%25b4%25e5%25ba%25a6%25e6%2598%25a5%25e6%259c%259f%25e8%25ac%259b%25e7%25bf%2592%25e4%25bc%259a%25e3%2581%25ae%25e3%2581%258a%25e7%259f%25a5%25e3%2582%2589%25e3%2581%259b%2F&amp;amp;t=2024%E5%B9%B4%E5%BA%A6%E6%98%A5%E6%9C%9F%E8%AC%9B%E7%BF%92%E4%BC%9A%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2024%25e5%25b9%25b4%25e5%25ba%25a6%25e6%2598%25a5%25e6%259c%259f%25e8%25ac%259b%25e7%25bf%2592%25e4%25bc%259a%25e3%2581%25ae%25e3%2581%258a%25e7%259f%25a5%25e3%2582%2589%25e3%2581%259b%2F&amp;amp;text=2024%E5%B9%B4%E5%BA%A6%E6%98%A5%E6%9C%9F%E8%AC%9B%E7%BF%92%E4%BC%9A%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2024%E5%B9%B4%E5%BA%A6%E6%98%A5%E6%9C%9F%E8%AC%9B%E7%BF%92%E4%BC%9A%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2024%25e5%25b9%25b4%25e5%25ba%25a6%25e6%2598%25a5%25e6%259c%259f%25e8%25ac%259b%25e7%25bf%2592%25e4%25bc%259a%25e3%2581%25ae%25e3%2581%258a%25e7%259f%25a5%25e3%2582%2589%25e3%2581%259b%2F" target="_blank" &gt;&lt;span class="vk_icon_w_r_sns_bluesky icon_sns"&gt;&lt;/span&gt;&lt;span class="sns_txt"&gt;Bluesky&lt;/span&gt;&lt;/a&gt;&lt;/li&gt;&lt;li class="sb_copy sb_icon"&gt;&lt;button class="copy-button sb_icon_inner"data-clipboard-text="2024年度春期講習会のお知らせ | 受験国語専門 読解ラボ東京 | 中学受験・大学受験対応の個別指導国語専門塾（オンライン・教室対応） https://dokkai-labo.tokyo/info/2024%e5%b9%b4%e5%ba%a6%e6%98%a5%e6%9c%9f%e8%ac%9b%e7%bf%92%e4%bc%9a%e3%81%ae%e3%81%8a%e7%9f%a5%e3%82%89%e3%81%9b/"&gt;&lt;span class="vk_icon_w_r_sns_copy icon_sns"&gt;&lt;i class="fas fa-copy"&gt;&lt;/i&gt;&lt;/span&gt;&lt;span class="sns_txt"&gt;Copy&lt;/span&gt;&lt;/button&gt;&lt;/li&gt;&lt;/ul&gt;&lt;/div&gt;&lt;!-- [ /.socialSet ] --&gt;			
------</t>
  </si>
  <si>
    <t>https://dokkai-labo.tokyo/info/2024年度生徒募集のお知らせ【個別】/</t>
  </si>
  <si>
    <t>以下のページは不自然なワードを使用しています。
これらを適切に自然な言葉に置き換えて下さい。
なお、本文の装飾や構造は絶対に変えないでください。
【対象ページURL】
https://dokkai-labo.tokyo/info/2024年度生徒募集のお知らせ【個別】/
【検出された不自然ワード】
（検出なし）
【本文】
------
&lt;p&gt;本日より、2024年度、「完全１対１」の個別指導の生徒募集を開始致します。&lt;/p&gt;
&lt;p&gt;詳細については、下記をご覧下さい。&lt;/p&gt;
&lt;p&gt;■対象：①中学受験を目指している、新小４～６年生&lt;br /&gt;
②大学受験を予定している、新中１～高３生&lt;/p&gt;
&lt;p&gt;■科目：中学受験国語・大学受験現代文・大学受験小論文&lt;/p&gt;
&lt;p&gt;■内容：志望校対策、進学塾のクラスアップ対策等、ご要望に応じて独自にカリキュラムを作成します。&lt;/p&gt;
&lt;p&gt;■日程：開講日は2/1(木)を予定しております。&lt;/p&gt;
&lt;p&gt;■会場：&lt;a href="https://dokkai-labo.tokyo/access/"&gt;読解ラボ東京　四谷教室&lt;/a&gt;&lt;/p&gt;
&lt;p&gt;指導開始までの具体的な流れについては&lt;a href="https://dokkai-labo.tokyo/live/"&gt;開講講座のご案内&lt;/a&gt;をご確認下さい。&lt;/p&gt;
&lt;p&gt;また、受講されるかどうかに関わらず、日頃の学習に関するお悩みや国語学習についてのご相談もお待ちしております。&lt;a href="https://dokkai-labo.tokyo/contact/"&gt;お問い合わせフォーム&lt;/a&gt;よりご連絡をお願い致します。&lt;/p&gt;
&lt;p&gt;多くの皆さんのチャレンジ、お待ちしております！&lt;/p&gt;
&lt;section class="veu_cta" id="veu_cta-20326"&gt;&lt;h1 class="cta_title"&gt;講座案内：長島式読解講座「Basis」【中学受験】&lt;/h1&gt;&lt;div class="cta_body"&gt;&lt;div class="cta_body_txt image_no"&gt;自由なスケジュールで受講可能。理論に裏打ちされた読解法を短期間で習得できます。
&lt;br /&gt;&lt;/div&gt;&lt;div class="cta_body_link"&gt;&lt;a href="http://dokkai-labo.tokyo/basis/" class="btn btn-primary btn-block btn-lg" target="_blank"&gt;長島式読解講座「Basis」【中学受験】&lt;/a&gt;&lt;/div&gt;&lt;/div&gt;&lt;!--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2024%25e5%25b9%25b4%25e5%25ba%25a6%25e7%2594%259f%25e5%25be%2592%25e5%258b%259f%25e9%259b%2586%25e3%2581%25ae%25e3%2581%258a%25e7%259f%25a5%25e3%2582%2589%25e3%2581%259b%25e3%2580%2590%25e5%2580%258b%25e5%2588%25a5%25e3%2580%2591%2F&amp;amp;t=2024%E5%B9%B4%E5%BA%A6%E7%94%9F%E5%BE%92%E5%8B%9F%E9%9B%86%E3%81%AE%E3%81%8A%E7%9F%A5%E3%82%89%E3%81%9B%E3%80%90%E5%80%8B%E5%88%A5%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2024%25e5%25b9%25b4%25e5%25ba%25a6%25e7%2594%259f%25e5%25be%2592%25e5%258b%259f%25e9%259b%2586%25e3%2581%25ae%25e3%2581%258a%25e7%259f%25a5%25e3%2582%2589%25e3%2581%259b%25e3%2580%2590%25e5%2580%258b%25e5%2588%25a5%25e3%2580%2591%2F&amp;amp;text=2024%E5%B9%B4%E5%BA%A6%E7%94%9F%E5%BE%92%E5%8B%9F%E9%9B%86%E3%81%AE%E3%81%8A%E7%9F%A5%E3%82%89%E3%81%9B%E3%80%90%E5%80%8B%E5%88%A5%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2024%E5%B9%B4%E5%BA%A6%E7%94%9F%E5%BE%92%E5%8B%9F%E9%9B%86%E3%81%AE%E3%81%8A%E7%9F%A5%E3%82%89%E3%81%9B%E3%80%90%E5%80%8B%E5%88%A5%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2024%25e5%25b9%25b4%25e5%25ba%25a6%25e7%2594%259f%25e5%25be%2592%25e5%258b%259f%25e9%259b%2586%25e3%2581%25ae%25e3%2581%258a%25e7%259f%25a5%25e3%2582%2589%25e3%2581%259b%25e3%2580%2590%25e5%2580%258b%25e5%2588%25a5%25e3%2580%2591%2F" target="_blank" &gt;&lt;span class="vk_icon_w_r_sns_bluesky icon_sns"&gt;&lt;/span&gt;&lt;span class="sns_txt"&gt;Bluesky&lt;/span&gt;&lt;/a&gt;&lt;/li&gt;&lt;li class="sb_copy sb_icon"&gt;&lt;button class="copy-button sb_icon_inner"data-clipboard-text="2024年度生徒募集のお知らせ【個別】 | 受験国語専門 読解ラボ東京 | 中学受験・大学受験対応の個別指導国語専門塾（オンライン・教室対応） https://dokkai-labo.tokyo/info/2024%e5%b9%b4%e5%ba%a6%e7%94%9f%e5%be%92%e5%8b%9f%e9%9b%86%e3%81%ae%e3%81%8a%e7%9f%a5%e3%82%89%e3%81%9b%e3%80%90%e5%80%8b%e5%88%a5%e3%80%91/"&gt;&lt;span class="vk_icon_w_r_sns_copy icon_sns"&gt;&lt;i class="fas fa-copy"&gt;&lt;/i&gt;&lt;/span&gt;&lt;span class="sns_txt"&gt;Copy&lt;/span&gt;&lt;/button&gt;&lt;/li&gt;&lt;/ul&gt;&lt;/div&gt;&lt;!-- [ /.socialSet ] --&gt;			
------</t>
  </si>
  <si>
    <t>https://dokkai-labo.tokyo/info/2024年度冬期講習開講のお知らせ/</t>
  </si>
  <si>
    <t>以下のページは不自然なワードを使用しています。
これらを適切に自然な言葉に置き換えて下さい。
なお、本文の装飾や構造は絶対に変えないでください。
【対象ページURL】
https://dokkai-labo.tokyo/info/2024年度冬期講習開講のお知らせ/
【検出された不自然ワード】
（検出なし）
【本文】
------
&lt;p&gt;読解ラボ東京では、2024年度冬期講習会を開催します！&lt;br /&gt;
塾生の皆さんはもちろん、他塾に通っている生徒さんも大歓迎です。&lt;/p&gt;
&lt;p&gt;この冬、読解力の弱点克服やさらなるスキルアップを目指して、一緒に新たな挑戦を始めましょう。皆さんのご参加をお待ちしています！&lt;/p&gt;
&lt;hr /&gt;
&lt;p&gt;&lt;strong&gt;■開講講座&lt;/strong&gt;&lt;/p&gt;
&lt;ul&gt;
&lt;li&gt;&lt;strong&gt;完全1対1個別指導&lt;/strong&gt;&lt;/li&gt;
&lt;li&gt;&lt;strong&gt;長島式読解講座Basis&lt;/strong&gt;&lt;/li&gt;
&lt;/ul&gt;
&lt;p&gt;&lt;strong&gt;■対象&lt;/strong&gt;&lt;/p&gt;
&lt;ul&gt;
&lt;li&gt;中学受験を目指す小学3年生～6年生&lt;/li&gt;
&lt;li&gt;高校受験・大学受験を目指す高校1年生～3年生（※完全1対1個別指導のみ）&lt;/li&gt;
&lt;/ul&gt;
&lt;p&gt;&lt;strong&gt;■内容&lt;/strong&gt;&lt;br /&gt;
志望校対策や進学塾のクラスアップ対策など、個別のご要望に応じてオリジナルカリキュラムを作成します。&lt;/p&gt;
&lt;p&gt;&lt;strong&gt;■日程&lt;/strong&gt;&lt;br /&gt;
12月23日（月）～1月6日（月）&lt;br /&gt;
9:00～21:20&lt;/p&gt;
&lt;p&gt;&lt;strong&gt;■会場&lt;/strong&gt;&lt;br /&gt;
&lt;strong&gt;&lt;a href="https://dokkai-labo.tokyo/access/"&gt;読解ラボ東京　四谷教室&lt;/a&gt;&lt;/strong&gt;&lt;/p&gt;
&lt;p&gt;&lt;strong&gt;■費用&lt;/strong&gt;&lt;/p&gt;
&lt;ul&gt;
&lt;li&gt;&lt;strong&gt;完全1対1個別指導&lt;/strong&gt;&lt;br /&gt;
1コマ（110分）：20,570円（税込）&lt;br /&gt;
入塾金は不要です。&lt;/li&gt;
&lt;li&gt;&lt;strong&gt;長島式読解講座Basis&lt;/strong&gt;&lt;br /&gt;
1コマ（80分）：7,920円（税込）&lt;br /&gt;
入塾金は不要です。&lt;/li&gt;
&lt;/ul&gt;
&lt;p&gt;※講習会費用は、指導開始日までにお支払いをお願いします。&lt;/p&gt;
&lt;hr /&gt;
&lt;p&gt;&lt;strong&gt;■お問い合わせ&lt;/strong&gt;&lt;br /&gt;
最新の時間割については、完全1対1個別指導は[&lt;strong&gt;&lt;a href="https://dokkai-labo.tokyo/timetable_season/" target="_blank" rel="noopener noreferrer"&gt;こちら&lt;/a&gt;&lt;/strong&gt;]、長島式読解講座Basisについてはお問い合わせください。&lt;br /&gt;
受講の有無にかかわらず、国語学習に関するご相談も受け付けています。&lt;strong&gt;&lt;a href="https://dokkai-labo.tokyo/contact/" target="_blank" rel="noopener noreferrer"&gt;お問い合わせフォーム&lt;/a&gt;&lt;/strong&gt;よりお気軽にご連絡ください。&lt;/p&gt;
&lt;hr /&gt;
&lt;p&gt;この冬、読解力をさらに磨くための一歩を踏み出しましょう！&lt;br /&gt;
多くの皆さんの挑戦をお待ちしています。&lt;/p&gt;
&lt;section class="veu_cta" id="veu_cta-20523"&gt;&lt;h1 class="cta_title"&gt;講座案内：【オンライン】完全１対１個別指導【中学受験】&lt;/h1&gt;&lt;div class="cta_body"&gt;&lt;div class="cta_body_image cta_body_image_right"&gt;&lt;a href="http://dokkai-labo.tokyo/kobetsuonline01/" target="_blank"&gt;&lt;img width="587" height="432" src="https://dokkai-labo.tokyo/wp-content/uploads/2020/05/CTA読解ラボ-e1603958995467.jpg" class="attachment-large size-large" alt="" /&gt;&lt;/a&gt;&lt;/div&gt;&lt;div class="cta_body_txt image_exist"&gt;当塾で開講中の中学受験対策１対１個別指導講座をオンラインで受講可能です。教室で受ける授業さながらの授業を、個別指導オンラインでも再現しております。&lt;/div&gt;&lt;div class="cta_body_link"&gt;&lt;a href="http://dokkai-labo.tokyo/kobetsuonline01/" class="btn btn-primary btn-block btn-lg" target="_blank"&gt;【オンライン】完全１対１個別指導【中学受験】&lt;/a&gt;&lt;/div&gt;&lt;/div&gt;&lt;!--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2024%25e5%25b9%25b4%25e5%25ba%25a6%25e5%2586%25ac%25e6%259c%259f%25e8%25ac%259b%25e7%25bf%2592%25e9%2596%258b%25e8%25ac%259b%25e3%2581%25ae%25e3%2581%258a%25e7%259f%25a5%25e3%2582%2589%25e3%2581%259b%2F&amp;amp;t=2024%E5%B9%B4%E5%BA%A6%E5%86%AC%E6%9C%9F%E8%AC%9B%E7%BF%92%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2024%25e5%25b9%25b4%25e5%25ba%25a6%25e5%2586%25ac%25e6%259c%259f%25e8%25ac%259b%25e7%25bf%2592%25e9%2596%258b%25e8%25ac%259b%25e3%2581%25ae%25e3%2581%258a%25e7%259f%25a5%25e3%2582%2589%25e3%2581%259b%2F&amp;amp;text=2024%E5%B9%B4%E5%BA%A6%E5%86%AC%E6%9C%9F%E8%AC%9B%E7%BF%92%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2024%E5%B9%B4%E5%BA%A6%E5%86%AC%E6%9C%9F%E8%AC%9B%E7%BF%92%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2024%25e5%25b9%25b4%25e5%25ba%25a6%25e5%2586%25ac%25e6%259c%259f%25e8%25ac%259b%25e7%25bf%2592%25e9%2596%258b%25e8%25ac%259b%25e3%2581%25ae%25e3%2581%258a%25e7%259f%25a5%25e3%2582%2589%25e3%2581%259b%2F" target="_blank" &gt;&lt;span class="vk_icon_w_r_sns_bluesky icon_sns"&gt;&lt;/span&gt;&lt;span class="sns_txt"&gt;Bluesky&lt;/span&gt;&lt;/a&gt;&lt;/li&gt;&lt;li class="sb_copy sb_icon"&gt;&lt;button class="copy-button sb_icon_inner"data-clipboard-text="2024年度冬期講習開講のお知らせ | 受験国語専門 読解ラボ東京 | 中学受験・大学受験対応の個別指導国語専門塾（オンライン・教室対応） https://dokkai-labo.tokyo/info/2024%e5%b9%b4%e5%ba%a6%e5%86%ac%e6%9c%9f%e8%ac%9b%e7%bf%92%e9%96%8b%e8%ac%9b%e3%81%ae%e3%81%8a%e7%9f%a5%e3%82%89%e3%81%9b/"&gt;&lt;span class="vk_icon_w_r_sns_copy icon_sns"&gt;&lt;i class="fas fa-copy"&gt;&lt;/i&gt;&lt;/span&gt;&lt;span class="sns_txt"&gt;Copy&lt;/span&gt;&lt;/button&gt;&lt;/li&gt;&lt;/ul&gt;&lt;/div&gt;&lt;!-- [ /.socialSet ] --&gt;			
------</t>
  </si>
  <si>
    <t>https://dokkai-labo.tokyo/info/2025年-夏期講習-開講のお知らせ/</t>
  </si>
  <si>
    <t>以下のページは不自然なワードを使用しています。
これらを適切に自然な言葉に置き換えて下さい。
なお、本文の装飾や構造は絶対に変えないでください。
【対象ページURL】
https://dokkai-labo.tokyo/info/2025年-夏期講習-開講のお知らせ/
【検出された不自然ワード】
（検出なし）
【本文】
------
&lt;p data-start="95" data-end="165"&gt;夏休みは、受験生にとって勝負の時期です。&lt;br data-start="115" data-end="118" /&gt;また、受験が1年以上先のお子様にとっても、普段は取り組みにくい課題に集中できる絶好の機会です。&lt;/p&gt;
&lt;p data-start="167" data-end="238"&gt;読解ラボ東京では、&lt;strong data-start="176" data-end="192"&gt;2025年度 夏期講習会&lt;/strong&gt;を開催します。&lt;br data-start="199" data-end="202" /&gt;塾生の皆さんはもちろん、&lt;strong data-start="214" data-end="235"&gt;他塾に通われている生徒さんも大歓迎&lt;/strong&gt;です。&lt;/p&gt;
&lt;p data-start="240" data-end="286"&gt;この夏、読解力のフォローアップやさらなる実力向上を目指す皆さんのご参加をお待ちしております。&lt;/p&gt;
&lt;p data-start="288" data-end="330"&gt;講座は &lt;strong data-start="292" data-end="307"&gt;「完全1対1個別指導」&lt;/strong&gt; にて実施します。詳細は以下をご確認ください。&lt;/p&gt;
&lt;hr data-start="332" data-end="335" /&gt;
&lt;h3 data-start="337" data-end="345"&gt;■ 対象&lt;/h3&gt;
&lt;ul data-start="347" data-end="393"&gt;
&lt;li data-start="347" data-end="369"&gt;
&lt;p data-start="349" data-end="369"&gt;&lt;strong data-start="349" data-end="369"&gt;中学受験を目指す 新小3～新小6&lt;/strong&gt;&lt;/p&gt;
&lt;/li&gt;
&lt;li data-start="370" data-end="393"&gt;
&lt;p data-start="372" data-end="393"&gt;&lt;strong data-start="372" data-end="393"&gt;大学受験を予定している 高1～高3&lt;/strong&gt;&lt;/p&gt;
&lt;/li&gt;
&lt;/ul&gt;
&lt;hr data-start="395" data-end="398" /&gt;
&lt;h3 data-start="400" data-end="408"&gt;■ 内容&lt;/h3&gt;
&lt;p data-start="410" data-end="480"&gt;志望校対策、過去問演習、進学塾のクラスアップ対策、弱点補強など、&lt;br data-start="442" data-end="445" /&gt;&lt;strong data-start="445" data-end="473"&gt;一人ひとりの目的に合わせてオリジナルカリキュラム&lt;/strong&gt;を作成します。&lt;/p&gt;
&lt;hr data-start="482" data-end="485" /&gt;
&lt;h3 data-start="487" data-end="495"&gt;■ 日程&lt;/h3&gt;
&lt;p data-start="497" data-end="544"&gt;&lt;strong data-start="497" data-end="524"&gt;2025年7月21日（月）～ 8月31日（日）&lt;/strong&gt;&lt;br data-start="524" data-end="527" /&gt;時間：&lt;strong data-start="530" data-end="544"&gt;9:00～21:20&lt;/strong&gt;&lt;/p&gt;
&lt;hr data-start="546" data-end="549" /&gt;
&lt;h3 data-start="551" data-end="559"&gt;■ 会場&lt;/h3&gt;
&lt;p data-start="561" data-end="572"&gt;&lt;a href="https://dokkai-labo.tokyo/access/"&gt;読解ラボ東京　四谷教室&lt;/a&gt;&lt;/p&gt;
&lt;hr data-start="574" data-end="577" /&gt;
&lt;h3 data-start="579" data-end="587"&gt;■ 費用&lt;/h3&gt;
&lt;p data-start="589" data-end="627"&gt;&lt;strong data-start="589" data-end="615"&gt;1コマ（110分）… 18,150円（税込）&lt;/strong&gt;&lt;br data-start="615" data-end="618" /&gt;入塾金は不要です。&lt;/p&gt;
&lt;blockquote data-start="629" data-end="663"&gt;
&lt;p data-start="631" data-end="663"&gt;※夏期講習会費用は、指導開始前までにお支払いをお願いいたします。&lt;/p&gt;
&lt;/blockquote&gt;
&lt;hr data-start="665" data-end="668" /&gt;
&lt;h3 data-start="670" data-end="682"&gt;■ お問い合わせ&lt;/h3&gt;
&lt;ul data-start="684" data-end="754"&gt;
&lt;li data-start="715" data-end="754"&gt;
&lt;p data-start="717" data-end="754"&gt;受講の有無にかかわらず、&lt;strong data-start="729" data-end="751"&gt;国語学習に関するご相談のみでも大歓迎&lt;/strong&gt;です。&lt;/p&gt;
&lt;/li&gt;
&lt;/ul&gt;
&lt;p data-start="756" data-end="780"&gt;お問い合わせフォームよりお気軽にご連絡ください。&lt;/p&gt;
&lt;hr data-start="782" data-end="785" /&gt;
&lt;p data-start="787" data-end="839"&gt;この夏、一人ひとりの課題に向き合い、確かな読解力を伸ばしましょう。&lt;br data-start="820" data-end="823" /&gt;皆さんの挑戦をお待ちしています。&lt;/p&gt;
&lt;section class="veu_cta" id="veu_cta-20525"&gt;&lt;h1 class="cta_title"&gt;講座案内：【オンライン】完全１対１個別指導【大学受験】&lt;/h1&gt;&lt;div class="cta_body"&gt;&lt;div class="cta_body_image cta_body_image_right"&gt;&lt;a href="http://dokkai-labo.tokyo/kobetsuonline02/" target="_blank"&gt;&lt;img width="587" height="432" src="https://dokkai-labo.tokyo/wp-content/uploads/2020/05/CTA読解ラボ-e1603958995467.jpg" class="attachment-large size-large" alt="" /&gt;&lt;/a&gt;&lt;/div&gt;&lt;div class="cta_body_txt image_exist"&gt;当塾で開講中の大学受験対策１対１個別指導講座をオンラインで受講可能です。教室で受ける授業さながらの授業を、個別指導オンラインでも再現しております。&lt;/div&gt;&lt;div class="cta_body_link"&gt;&lt;a href="http://dokkai-labo.tokyo/kobetsuonline02/" class="btn btn-primary btn-block btn-lg" target="_blank"&gt;【オンライン】完全１対１個別指導【大学受験】&lt;/a&gt;&lt;/div&gt;&lt;/div&gt;&lt;!--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2025%25e5%25b9%25b4-%25e5%25a4%258f%25e6%259c%259f%25e8%25ac%259b%25e7%25bf%2592-%25e9%2596%258b%25e8%25ac%259b%25e3%2581%25ae%25e3%2581%258a%25e7%259f%25a5%25e3%2582%2589%25e3%2581%259b%2F&amp;amp;t=2025%E5%B9%B4%20%E5%A4%8F%E6%9C%9F%E8%AC%9B%E7%BF%92%20%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2025%25e5%25b9%25b4-%25e5%25a4%258f%25e6%259c%259f%25e8%25ac%259b%25e7%25bf%2592-%25e9%2596%258b%25e8%25ac%259b%25e3%2581%25ae%25e3%2581%258a%25e7%259f%25a5%25e3%2582%2589%25e3%2581%259b%2F&amp;amp;text=2025%E5%B9%B4%20%E5%A4%8F%E6%9C%9F%E8%AC%9B%E7%BF%92%20%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2025%E5%B9%B4%20%E5%A4%8F%E6%9C%9F%E8%AC%9B%E7%BF%92%20%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2025%25e5%25b9%25b4-%25e5%25a4%258f%25e6%259c%259f%25e8%25ac%259b%25e7%25bf%2592-%25e9%2596%258b%25e8%25ac%259b%25e3%2581%25ae%25e3%2581%258a%25e7%259f%25a5%25e3%2582%2589%25e3%2581%259b%2F" target="_blank" &gt;&lt;span class="vk_icon_w_r_sns_bluesky icon_sns"&gt;&lt;/span&gt;&lt;span class="sns_txt"&gt;Bluesky&lt;/span&gt;&lt;/a&gt;&lt;/li&gt;&lt;li class="sb_copy sb_icon"&gt;&lt;button class="copy-button sb_icon_inner"data-clipboard-text="2025年 夏期講習 開講のお知らせ | 受験国語専門 読解ラボ東京 | 中学受験・大学受験対応の個別指導国語専門塾（オンライン・教室対応） https://dokkai-labo.tokyo/info/2025%e5%b9%b4-%e5%a4%8f%e6%9c%9f%e8%ac%9b%e7%bf%92-%e9%96%8b%e8%ac%9b%e3%81%ae%e3%81%8a%e7%9f%a5%e3%82%89%e3%81%9b/"&gt;&lt;span class="vk_icon_w_r_sns_copy icon_sns"&gt;&lt;i class="fas fa-copy"&gt;&lt;/i&gt;&lt;/span&gt;&lt;span class="sns_txt"&gt;Copy&lt;/span&gt;&lt;/button&gt;&lt;/li&gt;&lt;/ul&gt;&lt;/div&gt;&lt;!-- [ /.socialSet ] --&gt;			
------</t>
  </si>
  <si>
    <t>https://dokkai-labo.tokyo/info/2025年-春期講習-開講のお知らせ/</t>
  </si>
  <si>
    <t>以下のページは不自然なワードを使用しています。
これらを適切に自然な言葉に置き換えて下さい。
なお、本文の装飾や構造は絶対に変えないでください。
【対象ページURL】
https://dokkai-labo.tokyo/info/2025年-春期講習-開講のお知らせ/
【検出された不自然ワード】
（検出なし）
【本文】
------
&lt;p data-start="100" data-end="138"&gt;春休みは短い期間ですが、日頃の課題を解消し、実力をぐっと伸ばすチャンスです。&lt;/p&gt;
&lt;p data-start="140" data-end="213"&gt;読解ラボ東京では、&lt;strong data-start="149" data-end="165"&gt;2025年度 春期講習会&lt;/strong&gt;を開催します。&lt;br data-start="172" data-end="175" /&gt;現在通っている生徒さんはもちろん、&lt;strong data-start="192" data-end="210"&gt;他塾に通われている方も大歓迎&lt;/strong&gt;です。&lt;/p&gt;
&lt;p data-start="215" data-end="286"&gt;読解力のフォローアップはもちろん、志望校対策・クラスアップ対策など、&lt;br data-start="249" data-end="252" /&gt;目的に合わせてサポートします。この春、読解力を一段階伸ばしましょう。&lt;/p&gt;
&lt;hr data-start="288" data-end="291" /&gt;
&lt;h3 data-start="293" data-end="301"&gt;■ 対象&lt;/h3&gt;
&lt;p data-start="303" data-end="323"&gt;&lt;strong data-start="303" data-end="323"&gt;中学受験を目指す 新小4～新小6&lt;/strong&gt;&lt;/p&gt;
&lt;hr data-start="325" data-end="328" /&gt;
&lt;h3 data-start="330" data-end="338"&gt;■ 内容&lt;/h3&gt;
&lt;p data-start="340" data-end="401"&gt;志望校対策、進学塾のクラスアップ対策、弱点補強など、&lt;br data-start="366" data-end="369" /&gt;&lt;strong data-start="369" data-end="394"&gt;一人ひとりに合わせたオリジナルカリキュラム&lt;/strong&gt;を作成します。&lt;/p&gt;
&lt;p data-start="403" data-end="431"&gt;講座は &lt;strong data-start="407" data-end="422"&gt;「完全1対1個別指導」&lt;/strong&gt; のみとなります。&lt;/p&gt;
&lt;hr data-start="433" data-end="436" /&gt;
&lt;h3 data-start="438" data-end="446"&gt;■ 日程&lt;/h3&gt;
&lt;p data-start="448" data-end="474"&gt;&lt;strong data-start="448" data-end="474"&gt;2025年3月25日（火）～ 4月5日（土）&lt;/strong&gt;&lt;/p&gt;
&lt;p data-start="476" data-end="505"&gt;※詳細なスケジュールは&lt;a href="https://dokkai-labo.tokyo/timetable_season/"&gt;「春期講習時間割」&lt;/a&gt;をご確認ください。&lt;/p&gt;
&lt;hr data-start="507" data-end="510" /&gt;
&lt;h3 data-start="512" data-end="520"&gt;■ 会場&lt;/h3&gt;
&lt;p data-start="522" data-end="533"&gt;&lt;a href="https://dokkai-labo.tokyo/access/"&gt;読解ラボ東京　四谷教室&lt;/a&gt;&lt;/p&gt;
&lt;hr data-start="535" data-end="538" /&gt;
&lt;h3 data-start="540" data-end="548"&gt;■ 費用&lt;/h3&gt;
&lt;p data-start="550" data-end="588"&gt;&lt;strong data-start="550" data-end="576"&gt;1コマ（110分）… 18,150円（税込）&lt;/strong&gt;&lt;br data-start="576" data-end="579" /&gt;入塾金は不要です。&lt;/p&gt;
&lt;blockquote data-start="590" data-end="624"&gt;
&lt;p data-start="592" data-end="624"&gt;※春期講習会費用は、受講開始前までにお支払いをお願いいたします。&lt;/p&gt;
&lt;/blockquote&gt;
&lt;hr data-start="626" data-end="629" /&gt;
&lt;p data-start="631" data-end="679"&gt;春休みを有意義に使い、読解力をしっかり身につけましょう。&lt;br data-start="659" data-end="662" /&gt;皆さんのご参加をお待ちしています。&lt;/p&gt;
&lt;section class="veu_cta" id="veu_cta-20322"&gt;&lt;h1 class="cta_title"&gt;サービス案内：読解ラボ東京の「過去問解説」&lt;/h1&gt;&lt;div class="cta_body"&gt;&lt;div class="cta_body_image cta_body_image_right"&gt;&lt;a href="https://dokkai-labo.tokyo/?s=【過去問】&amp;#038;order=asc" target="_blank"&gt;&lt;/a&gt;&lt;/div&gt;&lt;div class="cta_body_txt image_exist"&gt;受験準備の最終段階で困りがちなのが過去問の扱いです。
&lt;br /&gt;全問について解説と採点基準を明示し、そのプロセスを体感してもらいます。&lt;/div&gt;&lt;div class="cta_body_link"&gt;&lt;a href="https://dokkai-labo.tokyo/?s=【過去問】&amp;#038;order=asc" class="btn btn-primary btn-block btn-lg" target="_blank"&gt;読解ラボ東京の過去問解説動画&lt;/a&gt;&lt;/div&gt;&lt;/div&gt;&lt;!--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2025%25e5%25b9%25b4-%25e6%2598%25a5%25e6%259c%259f%25e8%25ac%259b%25e7%25bf%2592-%25e9%2596%258b%25e8%25ac%259b%25e3%2581%25ae%25e3%2581%258a%25e7%259f%25a5%25e3%2582%2589%25e3%2581%259b%2F&amp;amp;t=2025%E5%B9%B4%20%E6%98%A5%E6%9C%9F%E8%AC%9B%E7%BF%92%20%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2025%25e5%25b9%25b4-%25e6%2598%25a5%25e6%259c%259f%25e8%25ac%259b%25e7%25bf%2592-%25e9%2596%258b%25e8%25ac%259b%25e3%2581%25ae%25e3%2581%258a%25e7%259f%25a5%25e3%2582%2589%25e3%2581%259b%2F&amp;amp;text=2025%E5%B9%B4%20%E6%98%A5%E6%9C%9F%E8%AC%9B%E7%BF%92%20%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2025%E5%B9%B4%20%E6%98%A5%E6%9C%9F%E8%AC%9B%E7%BF%92%20%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2025%25e5%25b9%25b4-%25e6%2598%25a5%25e6%259c%259f%25e8%25ac%259b%25e7%25bf%2592-%25e9%2596%258b%25e8%25ac%259b%25e3%2581%25ae%25e3%2581%258a%25e7%259f%25a5%25e3%2582%2589%25e3%2581%259b%2F" target="_blank" &gt;&lt;span class="vk_icon_w_r_sns_bluesky icon_sns"&gt;&lt;/span&gt;&lt;span class="sns_txt"&gt;Bluesky&lt;/span&gt;&lt;/a&gt;&lt;/li&gt;&lt;li class="sb_copy sb_icon"&gt;&lt;button class="copy-button sb_icon_inner"data-clipboard-text="2025年 春期講習 開講のお知らせ | 受験国語専門 読解ラボ東京 | 中学受験・大学受験対応の個別指導国語専門塾（オンライン・教室対応） https://dokkai-labo.tokyo/info/2025%e5%b9%b4-%e6%98%a5%e6%9c%9f%e8%ac%9b%e7%bf%92-%e9%96%8b%e8%ac%9b%e3%81%ae%e3%81%8a%e7%9f%a5%e3%82%89%e3%81%9b/"&gt;&lt;span class="vk_icon_w_r_sns_copy icon_sns"&gt;&lt;i class="fas fa-copy"&gt;&lt;/i&gt;&lt;/span&gt;&lt;span class="sns_txt"&gt;Copy&lt;/span&gt;&lt;/button&gt;&lt;/li&gt;&lt;/ul&gt;&lt;/div&gt;&lt;!-- [ /.socialSet ] --&gt;			
------</t>
  </si>
  <si>
    <t>https://dokkai-labo.tokyo/info/2025年度冬期講習開講のお知らせ/</t>
  </si>
  <si>
    <t>以下のページは不自然なワードを使用しています。
これらを適切に自然な言葉に置き換えて下さい。
なお、本文の装飾や構造は絶対に変えないでください。
【対象ページURL】
https://dokkai-labo.tokyo/info/2025年度冬期講習開講のお知らせ/
【検出された不自然ワード】
（検出なし）
【本文】
------
&lt;p&gt;読解ラボ東京では、2025年度冬期講習会を開催します！&lt;br /&gt;
塾生の皆さんはもちろん、他塾に通っている生徒さんも大歓迎です。&lt;br /&gt;
この冬、読解力の弱点克服やさらなるスキルアップを目指して、一緒に新たな挑戦を始めましょう。皆さんのご参加をお待ちしています！&lt;/p&gt;
&lt;hr /&gt;
&lt;p&gt;&lt;strong&gt;■開講講座&lt;/strong&gt;&lt;/p&gt;
&lt;ul&gt;
&lt;li&gt;&lt;strong&gt;完全1対1個別指導&lt;/strong&gt;&lt;/li&gt;
&lt;li&gt;&lt;strong&gt;長島式読解講座Basis&lt;/strong&gt;&lt;/li&gt;
&lt;/ul&gt;
&lt;p&gt;&lt;strong&gt;■対象&lt;/strong&gt;&lt;/p&gt;
&lt;ul&gt;
&lt;li&gt;中学受験を目指す小学3年生～6年生&lt;/li&gt;
&lt;li&gt;高校受験・大学受験を目指す高校1年生～3年生（※完全1対1個別指導のみ）&lt;/li&gt;
&lt;/ul&gt;
&lt;p&gt;&lt;strong&gt;■内容&lt;/strong&gt;&lt;br /&gt;
志望校対策や進学塾のクラスアップ対策など、個別のご要望に応じてオリジナルカリキュラムを作成します。&lt;br /&gt;
&lt;strong&gt;■日程&lt;/strong&gt;&lt;br /&gt;
12月21日（日）～1月8日（木）&lt;br /&gt;
9:00～21:20&lt;br /&gt;
&lt;strong&gt;■会場&lt;/strong&gt;&lt;br /&gt;
&lt;strong&gt;&lt;a href="https://dokkai-labo.tokyo/access/"&gt;読解ラボ東京　四谷教室&lt;/a&gt;&lt;/strong&gt;&lt;br /&gt;
&lt;strong&gt;■費用&lt;/strong&gt;&lt;/p&gt;
&lt;ul&gt;
&lt;li&gt;&lt;strong&gt;完全1対1個別指導&lt;/strong&gt;&lt;br /&gt;
1コマ（110分）：20,570円（税込）&lt;br /&gt;
入塾金は不要です。&lt;/li&gt;
&lt;li&gt;&lt;strong&gt;長島式読解講座Basis&lt;/strong&gt;&lt;br /&gt;
1コマ（80分）：7,920円（税込）&lt;br /&gt;
入塾金は不要です。&lt;/li&gt;
&lt;/ul&gt;
&lt;p&gt;※講習会費用は、指導開始日までにお支払いをお願いします。&lt;/p&gt;
&lt;hr /&gt;
&lt;p&gt;&lt;strong&gt;■お問い合わせ&lt;/strong&gt;&lt;br /&gt;
最新の時間割については、完全1対1個別指導は[&lt;strong&gt;&lt;a href="https://dokkai-labo.tokyo/timetable_season/" target="_blank" rel="noopener noreferrer"&gt;こちら&lt;/a&gt;&lt;/strong&gt;]、長島式読解講座Basisについてはお問い合わせください。&lt;br /&gt;
受講の有無にかかわらず、国語学習に関するご相談も受け付けています。&lt;strong&gt;&lt;a href="https://dokkai-labo.tokyo/contact/" target="_blank" rel="noopener noreferrer"&gt;お問い合わせフォーム&lt;/a&gt;&lt;/strong&gt;よりお気軽にご連絡ください。&lt;/p&gt;
&lt;hr /&gt;
&lt;p&gt;この冬、読解力をさらに磨くための一歩を踏み出しましょう！&lt;br /&gt;
多くの皆さんの挑戦をお待ちしています。&lt;/p&gt;
&lt;section class="veu_cta" id="veu_cta-21074"&gt;&lt;h1 class="cta_title"&gt;出版&lt;/h1&gt;&lt;div class="cta_body"&gt;&lt;div class="cta_body_image cta_body_image_right"&gt;&lt;a href="https://dokkai-labo.tokyo/ct/publish/"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学習と受験対策のエキスパートからの知識と洞察に基づく貴重なリソースです。この書籍は、大学入試や受験に関連するさまざまなトピックに焦点を当て、国語力の向上から受験戦略までを包括的にカバーしています。&lt;/div&gt;&lt;div class="cta_body_link"&gt;&lt;a href="https://dokkai-labo.tokyo/ct/publish/" class="btn btn-primary btn-block btn-lg" target="_blank"&gt;出版&lt;/a&gt;&lt;/div&gt;&lt;/div&gt;&lt;!--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2025%25e5%25b9%25b4%25e5%25ba%25a6%25e5%2586%25ac%25e6%259c%259f%25e8%25ac%259b%25e7%25bf%2592%25e9%2596%258b%25e8%25ac%259b%25e3%2581%25ae%25e3%2581%258a%25e7%259f%25a5%25e3%2582%2589%25e3%2581%259b%2F&amp;amp;t=2025%E5%B9%B4%E5%BA%A6%E5%86%AC%E6%9C%9F%E8%AC%9B%E7%BF%92%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2025%25e5%25b9%25b4%25e5%25ba%25a6%25e5%2586%25ac%25e6%259c%259f%25e8%25ac%259b%25e7%25bf%2592%25e9%2596%258b%25e8%25ac%259b%25e3%2581%25ae%25e3%2581%258a%25e7%259f%25a5%25e3%2582%2589%25e3%2581%259b%2F&amp;amp;text=2025%E5%B9%B4%E5%BA%A6%E5%86%AC%E6%9C%9F%E8%AC%9B%E7%BF%92%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2025%E5%B9%B4%E5%BA%A6%E5%86%AC%E6%9C%9F%E8%AC%9B%E7%BF%92%E9%96%8B%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2025%25e5%25b9%25b4%25e5%25ba%25a6%25e5%2586%25ac%25e6%259c%259f%25e8%25ac%259b%25e7%25bf%2592%25e9%2596%258b%25e8%25ac%259b%25e3%2581%25ae%25e3%2581%258a%25e7%259f%25a5%25e3%2582%2589%25e3%2581%259b%2F" target="_blank" &gt;&lt;span class="vk_icon_w_r_sns_bluesky icon_sns"&gt;&lt;/span&gt;&lt;span class="sns_txt"&gt;Bluesky&lt;/span&gt;&lt;/a&gt;&lt;/li&gt;&lt;li class="sb_copy sb_icon"&gt;&lt;button class="copy-button sb_icon_inner"data-clipboard-text="2025年度冬期講習開講のお知らせ | 受験国語専門 読解ラボ東京 | 中学受験・大学受験対応の個別指導国語専門塾（オンライン・教室対応） https://dokkai-labo.tokyo/info/2025%e5%b9%b4%e5%ba%a6%e5%86%ac%e6%9c%9f%e8%ac%9b%e7%bf%92%e9%96%8b%e8%ac%9b%e3%81%ae%e3%81%8a%e7%9f%a5%e3%82%89%e3%81%9b/"&gt;&lt;span class="vk_icon_w_r_sns_copy icon_sns"&gt;&lt;i class="fas fa-copy"&gt;&lt;/i&gt;&lt;/span&gt;&lt;span class="sns_txt"&gt;Copy&lt;/span&gt;&lt;/button&gt;&lt;/li&gt;&lt;/ul&gt;&lt;/div&gt;&lt;!-- [ /.socialSet ] --&gt;			
------</t>
  </si>
  <si>
    <t>https://dokkai-labo.tokyo/info/2026/</t>
  </si>
  <si>
    <t>以下のページは不自然なワードを使用しています。
これらを適切に自然な言葉に置き換えて下さい。
なお、本文の装飾や構造は絶対に変えないでください。
【対象ページURL】
https://dokkai-labo.tokyo/info/2026/
【検出された不自然ワード】
（検出なし）
【本文】
------
&lt;p&gt;本日より、2026年度、「完全１対１」の個別指導の生徒募集を開始致します。&lt;/p&gt;
&lt;p&gt;受験国語専門塾「読解ラボ東京」の指導内容・講座全体像は、&lt;a href="https://dokkai-labo.tokyo/"&gt;公式トップ｜全体像はこちら&lt;/a&gt;をご確認ください。&lt;/p&gt;
&lt;p&gt;詳細については、下記をご覧下さい。&lt;/p&gt;
&lt;p&gt;■対象：①中学受験を目指している、新小４～６年生&lt;br /&gt;
②大学受験を予定している、新中１～高３生&lt;/p&gt;
&lt;p&gt;■科目：中学受験国語・大学受験現代文・大学受験小論文&lt;/p&gt;
&lt;p&gt;■内容：志望校対策、進学塾のクラスアップ対策等、ご要望に応じて独自にカリキュラムを作成します。&lt;/p&gt;
&lt;p&gt;■日程：開講日は2/1（日）を予定しております。&lt;/p&gt;
&lt;p&gt;■会場：&lt;a href="https://dokkai-labo.tokyo/access/"&gt;読解ラボ東京　四谷教室&lt;/a&gt;&lt;/p&gt;
&lt;p&gt;指導開始までの具体的な流れについては&lt;a href="https://dokkai-labo.tokyo/live/"&gt;開講講座のご案内&lt;/a&gt;をご確認下さい。&lt;/p&gt;
&lt;p&gt;また、受講されるかどうかに関わらず、日頃の学習に関するお悩みや国語学習についてのご相談もお待ちしております。&lt;a href="https://dokkai-labo.tokyo/contact/"&gt;お問い合わせフォーム&lt;/a&gt;よりご連絡をお願い致します。&lt;/p&gt;
&lt;p&gt;多くの皆さんのチャレンジ、お待ちしております！&lt;/p&gt;
&lt;p&gt;&lt;!-- [ /.socialSet ] --&gt;&lt;/p&gt;
&lt;section class="veu_cta" id="veu_cta-20325"&gt;&lt;h1 class="cta_title"&gt;講座案内：小６得点力養成講座【集団授業(２～７月)】&lt;/h1&gt;&lt;div class="cta_body"&gt;&lt;div class="cta_body_image cta_body_image_right"&gt;&lt;a href="https://dokkai-labo.tokyo/tokuten/" target="_blank"&gt;&lt;/a&gt;&lt;/div&gt;&lt;div class="cta_body_txt image_exist"&gt;半年間で読解問題の得点力向上を目指す講座です。各回ともテーマに基づいて
&lt;br /&gt;大問４題を取り扱います。受講結果と復習用動画も完備しています。
&lt;br /&gt;&lt;/div&gt;&lt;div class="cta_body_link"&gt;&lt;a href="https://dokkai-labo.tokyo/tokuten/" class="btn btn-primary btn-block btn-lg" target="_blank"&gt;講座案内：小６得点力養成講座【集団授業(２～７月)】&lt;/a&gt;&lt;/div&gt;&lt;/div&gt;&lt;!--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2026%2F&amp;amp;t=2026%E5%B9%B4%E5%BA%A6%E7%94%9F%E5%BE%92%E5%8B%9F%E9%9B%86%E3%81%AE%E3%81%8A%E7%9F%A5%E3%82%89%E3%81%9B%E3%80%90%E5%80%8B%E5%88%A5%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2026%2F&amp;amp;text=2026%E5%B9%B4%E5%BA%A6%E7%94%9F%E5%BE%92%E5%8B%9F%E9%9B%86%E3%81%AE%E3%81%8A%E7%9F%A5%E3%82%89%E3%81%9B%E3%80%90%E5%80%8B%E5%88%A5%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2026%E5%B9%B4%E5%BA%A6%E7%94%9F%E5%BE%92%E5%8B%9F%E9%9B%86%E3%81%AE%E3%81%8A%E7%9F%A5%E3%82%89%E3%81%9B%E3%80%90%E5%80%8B%E5%88%A5%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2026%2F" target="_blank" &gt;&lt;span class="vk_icon_w_r_sns_bluesky icon_sns"&gt;&lt;/span&gt;&lt;span class="sns_txt"&gt;Bluesky&lt;/span&gt;&lt;/a&gt;&lt;/li&gt;&lt;li class="sb_copy sb_icon"&gt;&lt;button class="copy-button sb_icon_inner"data-clipboard-text="2026年度生徒募集のお知らせ【個別】 | 受験国語専門 読解ラボ東京 | 中学受験・大学受験対応の個別指導国語専門塾（オンライン・教室対応） https://dokkai-labo.tokyo/info/2026/"&gt;&lt;span class="vk_icon_w_r_sns_copy icon_sns"&gt;&lt;i class="fas fa-copy"&gt;&lt;/i&gt;&lt;/span&gt;&lt;span class="sns_txt"&gt;Copy&lt;/span&gt;&lt;/button&gt;&lt;/li&gt;&lt;/ul&gt;&lt;/div&gt;&lt;!-- [ /.socialSet ] --&gt;			
------</t>
  </si>
  <si>
    <t>https://dokkai-labo.tokyo/info/202年度春期講習会のお知らせ/</t>
  </si>
  <si>
    <t>以下のページは不自然なワードを使用しています。
これらを適切に自然な言葉に置き換えて下さい。
なお、本文の装飾や構造は絶対に変えないでください。
【対象ページURL】
https://dokkai-labo.tokyo/info/202年度春期講習会のお知らせ/
【検出された不自然ワード】
（検出なし）
【本文】
------
&lt;p&gt;春休みは短いながらも、日頃の課題を解消し、実力を伸ばす絶好の機会です。&lt;/p&gt;
&lt;p&gt;当塾では、この春休みを有意義に過ごしていただくために、2023年度春期講習会を開催いたします。現在、塾に通っている生徒さんはもちろん、他塾に通われている方も大歓迎です！&lt;/p&gt;
&lt;p&gt;この機会に、読解力をしっかりフォローアップし、更なる力を身につけたい生徒さんのご参加をお待ちしております。&lt;/p&gt;
&lt;p&gt;なお、講座は「完全1対1個別指導」のみで行います。詳細は以下をご確認ください。&lt;/p&gt;
&lt;p&gt;■対象：中学受験を目指す新小4～6年生&lt;/p&gt;
&lt;p&gt;■内容：志望校対策、進学塾のクラスアップ対策など、ご要望に応じたオリジナルカリキュラムを作成いたします。&lt;/p&gt;
&lt;p&gt;■日程：3/25(土)～4/5(水)&lt;/p&gt;
&lt;p&gt;※詳細なスケジュールは、&lt;a href="https://dokkai-labo.tokyo/timetable_season/"&gt;春期講習時間割&lt;/a&gt;をご確認ください。&lt;/p&gt;
&lt;p&gt;■会場：&lt;a href="https://dokkai-labo.tokyo/access/"&gt;読解ラボ東京　四谷教室&lt;/a&gt;&lt;/p&gt;
&lt;p&gt;■費用：1コマ(110分) 18,150円（税込）&lt;br /&gt;
入塾金は不要です。&lt;/p&gt;
&lt;p&gt;&amp;#8212;&lt;/p&gt;
&lt;p&gt;※その他の詳細はお問い合わせください。&lt;/p&gt;
&lt;p&gt;春期講習会の費用は、受講開始前までにお支払いをお願いしております。&lt;/p&gt;
&lt;section class="veu_cta" id="veu_cta-21075"&gt;&lt;h1 class="cta_title"&gt;指導指針&lt;/h1&gt;&lt;div class="cta_body"&gt;&lt;div class="cta_body_image cta_body_image_right"&gt;&lt;a href="https://dokkai-labo.tokyo/ct/strategy/"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力向上と受験成功を重視し、効果的な学習法を提供することに焦点を当てています。独自のアプローチと専門知識に基づき、受験生の国語力を伸ばし、自信を持たせることを目指しています。&lt;/div&gt;&lt;div class="cta_body_link"&gt;&lt;a href="https://dokkai-labo.tokyo/ct/strategy/" class="btn btn-primary btn-block btn-lg" target="_blank"&gt;指導指針&lt;/a&gt;&lt;/div&gt;&lt;/div&gt;&lt;!--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202%25e5%25b9%25b4%25e5%25ba%25a6%25e6%2598%25a5%25e6%259c%259f%25e8%25ac%259b%25e7%25bf%2592%25e4%25bc%259a%25e3%2581%25ae%25e3%2581%258a%25e7%259f%25a5%25e3%2582%2589%25e3%2581%259b%2F&amp;amp;t=2023%E5%B9%B4%E5%BA%A6%E6%98%A5%E6%9C%9F%E8%AC%9B%E7%BF%92%E4%BC%9A%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202%25e5%25b9%25b4%25e5%25ba%25a6%25e6%2598%25a5%25e6%259c%259f%25e8%25ac%259b%25e7%25bf%2592%25e4%25bc%259a%25e3%2581%25ae%25e3%2581%258a%25e7%259f%25a5%25e3%2582%2589%25e3%2581%259b%2F&amp;amp;text=2023%E5%B9%B4%E5%BA%A6%E6%98%A5%E6%9C%9F%E8%AC%9B%E7%BF%92%E4%BC%9A%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2023%E5%B9%B4%E5%BA%A6%E6%98%A5%E6%9C%9F%E8%AC%9B%E7%BF%92%E4%BC%9A%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202%25e5%25b9%25b4%25e5%25ba%25a6%25e6%2598%25a5%25e6%259c%259f%25e8%25ac%259b%25e7%25bf%2592%25e4%25bc%259a%25e3%2581%25ae%25e3%2581%258a%25e7%259f%25a5%25e3%2582%2589%25e3%2581%259b%2F" target="_blank" &gt;&lt;span class="vk_icon_w_r_sns_bluesky icon_sns"&gt;&lt;/span&gt;&lt;span class="sns_txt"&gt;Bluesky&lt;/span&gt;&lt;/a&gt;&lt;/li&gt;&lt;li class="sb_copy sb_icon"&gt;&lt;button class="copy-button sb_icon_inner"data-clipboard-text="2023年度春期講習会のお知らせ | 受験国語専門 読解ラボ東京 | 中学受験・大学受験対応の個別指導国語専門塾（オンライン・教室対応） https://dokkai-labo.tokyo/info/202%e5%b9%b4%e5%ba%a6%e6%98%a5%e6%9c%9f%e8%ac%9b%e7%bf%92%e4%bc%9a%e3%81%ae%e3%81%8a%e7%9f%a5%e3%82%89%e3%81%9b/"&gt;&lt;span class="vk_icon_w_r_sns_copy icon_sns"&gt;&lt;i class="fas fa-copy"&gt;&lt;/i&gt;&lt;/span&gt;&lt;span class="sns_txt"&gt;Copy&lt;/span&gt;&lt;/button&gt;&lt;/li&gt;&lt;/ul&gt;&lt;/div&gt;&lt;!-- [ /.socialSet ] --&gt;			
------</t>
  </si>
  <si>
    <t>https://dokkai-labo.tokyo/intro/</t>
  </si>
  <si>
    <t>以下のページは不自然なワードを使用しています。
これらを適切に自然な言葉に置き換えて下さい。
なお、本文の装飾や構造は絶対に変えないでください。
【対象ページURL】
https://dokkai-labo.tokyo/intro/
【検出された不自然ワード】
（検出なし）
【本文】
------
&lt;h2&gt;国語には才能が必要？&lt;/h2&gt;
&lt;p data-start="38" data-end="135"&gt;中学受験の国語や大学受験の現代文について、どのような印象をお持ちでしょうか。&lt;br data-start="76" data-end="79" /&gt;「勉強しても意味がない」「センスや才能がないと解けない」&lt;br data-start="107" data-end="110" /&gt;――そのように感じている方も少なくないと思います。&lt;/p&gt;
&lt;p data-start="137" data-end="152"&gt;しかし、これは大きな誤解です。&lt;/p&gt;
&lt;p data-start="154" data-end="265"&gt;中学受験の国語も、大学受験の現代文も、&lt;strong data-start="173" data-end="194"&gt;適切な方法で学べば確実に伸びる科目&lt;/strong&gt;です。&lt;br data-start="197" data-end="200" /&gt;なぜなら、入試問題には**解くための手法（解法）**が存在し、それを身につければ誰でも正しい答えにたどり着けるようになるからです。&lt;/p&gt;
&lt;p&gt;読解ラボ東京の指導方針・講座の全体像は、&lt;a href="https://dokkai-labo.tokyo/"&gt;全体像はこちら&lt;/a&gt;でご確認いただけます。&lt;/p&gt;
&lt;h2&gt;受験国語の問題解法例&lt;/h2&gt;
&lt;p&gt;一例を挙げましょう。「傍線部①の理由を答えなさい」という問題に対するアプローチです。たいていの場合、素直に理由を考えてもわかりません。それでわかるのであれば、あまりに簡単すぎて全受験生が解けてしまうので、学力差を計れないからです。ではどう解くか。まず傍線部①と同じことを述べているところ、つまり&lt;span style="color: #0000ff;"&gt;傍線部①とイコールの内容&lt;/span&gt;（これを便宜的にＸとします）を文中から見つけます。そして、&lt;span style="color: #0000ff;"&gt;Ｘの近くを見てみると、多くの場合その理由（Ｙとします）が書かれている&lt;/span&gt;のです。また、傍線部①とＸはイコールなので互いに置き換えることが可能です。これらを&lt;span style="color: #0000ff;"&gt;式でまとめると&lt;/span&gt;以下の形になります。&lt;/p&gt;
&lt;p&gt;&lt;img fetchpriority="high" decoding="async" class="alignnone size-medium wp-image-110" src="https://dokkai-labo.tokyo/wp-content/uploads/2016/11/IMG_0846_2-300x247.jpg" sizes="(max-width: 300px) 100vw, 300px" srcset="https://dokkai-labo.tokyo/wp-content/uploads/2016/11/IMG_0846_2-300x247.jpg 300w, https://dokkai-labo.tokyo/wp-content/uploads/2016/11/IMG_0846_2.jpg 467w" alt="img_0846_2" width="300" height="247" /&gt;&lt;/p&gt;
&lt;p&gt;これで答えがＹだとわかりました。選択肢の問題であればＹと同内容のものを選べばよく、記述の問題であればＹをそのまま書いてしまえば得点できます。（ハイレベルな学校の問題では、そのまま書いても加点されずもうひと手間加えなければならないケースもあります）&lt;/p&gt;
&lt;p&gt;このような答えの導き方を習得していけば、入試問題はもう恐くありません。むしろ答えを出すことが楽しくなっていくでしょう。その結果、&lt;span style="color: #0000ff;"&gt;点数も面白いほどに伸びていく&lt;/span&gt;のです。&lt;/p&gt;
&lt;h2&gt;当塾は受験国語対策に徹します！&lt;/h2&gt;
&lt;p&gt;ところで、なぜはじめに述べたような誤解が生まれるのでしょうか。それは&lt;span style="color: #0000ff;"&gt;「学校教育における国語」と「受験の国語」を混同&lt;/span&gt;してしまうからだと思います。学校教育における国語では、答えを出すこと以外のことも大切にします。例えば日本人として知っておくべき名作に触れること。美しい文学を味わうこと。あるいは道徳教育。いずれも大切なものです。しかし、答えを出すことが目標となる&lt;span style="color: #0000ff;"&gt;受験の国語とは性質が異なります&lt;/span&gt;。&lt;/p&gt;
&lt;p&gt;この両者を混同すると、方法論を身に付ければ伸びる受験の国語を捉えどころのないものだと勘違いしてしまい、勉強しても伸びない科目だと誤解してしまうのでしょう。実は、受験産業の先生の中にも学校的な国語指導をなさる方が多くいらっしゃいます。それがとても大切なものである以上、お気持ちは痛いほどよくわかります。&lt;/p&gt;
&lt;p&gt;しかし、私は&lt;span style="color: #0000ff;"&gt;自分の領分を守り、受験国語の指導に徹します&lt;/span&gt;。それによって、受験生の得点力を伸ばすこと、そして合格の栄冠を勝ち取ることに貢献したいと思います。&lt;/p&gt;
&lt;p&gt;最後までお読みいただきありがとうございました。&lt;/p&gt;
&lt;h3&gt;読解ラボ東京の考える「受験国語対策」とは？&lt;/h3&gt;
&lt;p&gt;&lt;iframe title="読解ラボ東京の考える「受験国語対策」とは？" src="https://www.youtube.com/embed/B3wxO_gb6ms?feature=oembed&amp;amp;enablejsapi=1&amp;amp;origin=https://dokkai-labo.tokyo" width="1140" height="641" frameborder="0" allowfullscreen="allowfullscreen"&gt;&lt;/iframe&gt;&lt;/p&gt;
&lt;p&gt;&lt;!-- [ /.socialSet ] --&gt;&lt;/p&gt;
&lt;section class="veu_cta" id="veu_cta-20529"&gt;&lt;h1 class="cta_title"&gt;講座案内：ハイレベル現代文～既存の現代文教育に対するアンチテーゼ～【大学受験】&lt;/h1&gt;&lt;div class="cta_body"&gt;&lt;div class="cta_body_txt image_no"&gt;本講座では、あくまでも受験指導の場であることを踏まえ、答えの出し方に特化した解説をご提供いたします。&lt;/div&gt;&lt;div class="cta_body_link"&gt;&lt;a href="https://dokkai-labo.tokyo/hilevel_lec_univ_online/" class="btn btn-primary btn-block btn-lg" target="_blank"&gt;【オンライン】ハイレベル現代文～既存の現代文教育に対するアンチテーゼ～【大学受験】&lt;/a&gt;&lt;/div&gt;&lt;/div&gt;&lt;!--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tro%2F&amp;amp;t=%E6%8C%87%E5%B0%8E%E6%96%B9%E9%87%9D%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tro%2F&amp;amp;text=%E6%8C%87%E5%B0%8E%E6%96%B9%E9%87%9D%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6%8C%87%E5%B0%8E%E6%96%B9%E9%87%9D%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tro%2F" target="_blank" &gt;&lt;span class="vk_icon_w_r_sns_bluesky icon_sns"&gt;&lt;/span&gt;&lt;span class="sns_txt"&gt;Bluesky&lt;/span&gt;&lt;/a&gt;&lt;/li&gt;&lt;li class="sb_copy sb_icon"&gt;&lt;button class="copy-button sb_icon_inner"data-clipboard-text="指導方針 | 受験国語専門 読解ラボ東京 | 中学受験・大学受験対応の個別指導国語専門塾（オンライン・教室対応） https://dokkai-labo.tokyo/intro/"&gt;&lt;span class="vk_icon_w_r_sns_copy icon_sns"&gt;&lt;i class="fas fa-copy"&gt;&lt;/i&gt;&lt;/span&gt;&lt;span class="sns_txt"&gt;Copy&lt;/span&gt;&lt;/button&gt;&lt;/li&gt;&lt;/ul&gt;&lt;/div&gt;&lt;!-- [ /.socialSet ] --&gt;			
------</t>
  </si>
  <si>
    <t>https://dokkai-labo.tokyo/lesson/</t>
  </si>
  <si>
    <t>以下のページは不自然なワードを使用しています。
これらを適切に自然な言葉に置き換えて下さい。
なお、本文の装飾や構造は絶対に変えないでください。
【対象ページURL】
https://dokkai-labo.tokyo/lesson/
【検出された不自然ワード】
（検出なし）
【本文】
------
------</t>
  </si>
  <si>
    <t>https://dokkai-labo.tokyo/monogataribun/</t>
  </si>
  <si>
    <t>以下のページは不自然なワードを使用しています。
これらを適切に自然な言葉に置き換えて下さい。
なお、本文の装飾や構造は絶対に変えないでください。
【対象ページURL】
https://dokkai-labo.tokyo/monogataribun/
【検出された不自然ワード】
（検出なし）
【本文】
------
&lt;p&gt;&lt;iframe title="YouTube video player" src="https://www.youtube.com/embed/3TGaoe3_1d4?si=rx_7Qfx4r_cHs08D" width="560" height="315" frameborder="0" allowfullscreen="allowfullscreen"&gt;&lt;/iframe&gt;&lt;/p&gt;
&lt;p&gt;中学入試の国語では、物語文で&lt;strong&gt;登場人物の心情&lt;/strong&gt;を問う問題が頻出です。しかし、&lt;/p&gt;
&lt;ul&gt;
&lt;li&gt;「気持ちの変化がよく分からない」&lt;/li&gt;
&lt;li&gt;「なんとなく感覚で答えてしまう」&lt;/li&gt;
&lt;li&gt;「同じ『泣いた』でも、嬉しいのか悲しいのか判断できない」&lt;/li&gt;
&lt;/ul&gt;
&lt;p&gt;といった悩みを抱える受験生・保護者の方も多いのではないでしょうか。&lt;/p&gt;
&lt;p&gt;物語文は一見「センス」や「感性」が必要なように見えますが、実は&lt;strong&gt;論理的な流れ&lt;/strong&gt;で読み解くことができます。基本の考え方（背景と出来事で心情を決める発想）は、&lt;a href="https://dokkai-labo.tokyo/blog/17022401/" target="_blank" rel="noopener noreferrer"&gt;中学受験国語｜物語文の「背景」と心情はどう読む？【全体像はこちら】&lt;/a&gt;で整理しています。&lt;/p&gt;
&lt;p&gt;このページでは、動画の内容をもとに、&lt;/p&gt;
&lt;ul&gt;
&lt;li&gt;物語文の基礎的な解き方&lt;/li&gt;
&lt;li&gt;心情をつかむための「背景」と「出来事」の整理法&lt;/li&gt;
&lt;li&gt;「なんとなく読む」解き方が危険な理由&lt;/li&gt;
&lt;li&gt;中学入試の物語文に通用する実践的ポイント&lt;/li&gt;
&lt;/ul&gt;
&lt;p&gt;を、&lt;strong&gt;導入 → 原因 → 対処 → まとめ&lt;/strong&gt;の流れで整理して解説します。&lt;/p&gt;
&lt;h2&gt;物語文とは？（中学受験国語）｜物語文の解き方・基本の考え方&lt;/h2&gt;
&lt;h3&gt;まずは説明文的な設問（「どういうこと」＝言い換え）が土台&lt;/h3&gt;
&lt;p&gt;物語文と聞くと、「気持ちの読み取り」が真っ先に思い浮かびますが、その前に押さえるべきなのは、&lt;/p&gt;
&lt;ul&gt;
&lt;li&gt;&lt;strong&gt;物語文の中にも説明文的な問題がたくさん含まれている&lt;/strong&gt;&lt;/li&gt;
&lt;/ul&gt;
&lt;p&gt;という事実です。&lt;/p&gt;
&lt;blockquote&gt;&lt;p&gt;「傍線部はどういうことですか？」&lt;/p&gt;&lt;/blockquote&gt;
&lt;p&gt;といった設問は説明文で頻出ですが、物語文でも同じように出題されます。この「どういうことか？」は、&lt;/p&gt;
&lt;blockquote&gt;&lt;p&gt;&lt;strong&gt;「言い換えて説明しなさい」＝イコールの関係をつくりなさい&lt;/strong&gt;&lt;/p&gt;&lt;/blockquote&gt;
&lt;p&gt;という意味です。これは、&lt;/p&gt;
&lt;ul&gt;
&lt;li&gt;説明文でも物語文でも&lt;strong&gt;共通のルール&lt;/strong&gt;&lt;/li&gt;
&lt;/ul&gt;
&lt;p&gt;と言えます。&lt;/p&gt;
&lt;blockquote&gt;&lt;p&gt;&lt;strong&gt;物語文にも、まず説明文的なアプローチがベースとしてある。&lt;/strong&gt;&lt;/p&gt;&lt;/blockquote&gt;
&lt;p&gt;つまり、物語文だからといって特別な読み方をゼロから考える必要はありません。まずは、&lt;/p&gt;
&lt;ul&gt;
&lt;li&gt;「どういうことか？」＝本文中からイコールの内容を探して言い換える&lt;/li&gt;
&lt;/ul&gt;
&lt;p&gt;という&lt;strong&gt;説明文的な解き方&lt;/strong&gt;を土台にすることが重要です。&lt;/p&gt;
&lt;h3&gt;そのうえで心情問題（気持ちの読み取り）に進む&lt;/h3&gt;
&lt;p&gt;物語文ならではの要素が、登場人物の&lt;strong&gt;気持ちの読み取り&lt;/strong&gt;です。ただし、これも「感性」で解くものではありません。&lt;/p&gt;
&lt;blockquote&gt;&lt;p&gt;&lt;strong&gt;気持ちを読み取るときは、必ず傍線の理由を追いかける。&lt;/strong&gt;&lt;/p&gt;&lt;/blockquote&gt;
&lt;p&gt;この「理由を追う」ことが、後述する&lt;strong&gt;背景と出来事の整理&lt;/strong&gt;につながっていきます。&lt;/p&gt;
&lt;h2&gt;心情問題の解き方：背景×出来事を揃える（国語の「背景」とは？）&lt;/h2&gt;
&lt;h3&gt;サピックスでも重要視される「背景」と「出来事」（心情の土台）&lt;/h3&gt;
&lt;p&gt;物語文の心情を考えるとき、よく指導で使われるのが、&lt;/p&gt;
&lt;blockquote&gt;&lt;p&gt;&lt;strong&gt;背景 と 出来事 を揃える&lt;/strong&gt;&lt;/p&gt;&lt;/blockquote&gt;
&lt;p&gt;という考え方です。&lt;/p&gt;
&lt;p&gt;例えば、次のような状況を考えてみましょう。&lt;/p&gt;
&lt;ul&gt;
&lt;li&gt;&lt;strong&gt;背景：&lt;/strong&gt;志望校に合格した&lt;/li&gt;
&lt;li&gt;&lt;strong&gt;出来事：&lt;/strong&gt;泣いた&lt;/li&gt;
&lt;/ul&gt;
&lt;p&gt;このときの気持ちは何かと言われれば、&lt;/p&gt;
&lt;p&gt;&lt;strong&gt;→ 嬉しいに決まっています。&lt;/strong&gt;&lt;/p&gt;
&lt;p&gt;このように、&lt;/p&gt;
&lt;ul&gt;
&lt;li&gt;&lt;strong&gt;背景＋出来事&lt;/strong&gt;が揃っていれば、心情は自然と導けます。&lt;/li&gt;
&lt;/ul&gt;
&lt;h3&gt;出来事と背景の見つけ方（傍線部の理由で定義を押さえる）&lt;/h3&gt;
&lt;p&gt;問題は、&lt;/p&gt;
&lt;blockquote&gt;&lt;p&gt;&lt;strong&gt;背景と出来事をどうやって自力で揃えるか？&lt;/strong&gt;&lt;/p&gt;&lt;/blockquote&gt;
&lt;p&gt;という点です。ここで必要になるのが&lt;strong&gt;言葉の定義&lt;/strong&gt;です。&lt;/p&gt;
&lt;p&gt;基本的な定義は次の通りです。&lt;/p&gt;
&lt;p&gt;✅ &lt;strong&gt;出来事の見つけ方&lt;/strong&gt;&lt;/p&gt;
&lt;ul&gt;
&lt;li&gt;傍線そのものが「出来事」&lt;/li&gt;
&lt;li&gt;もしくは、傍線の「理由」が出来事&lt;/li&gt;
&lt;/ul&gt;
&lt;p&gt;✅ &lt;strong&gt;背景の見つけ方&lt;/strong&gt;&lt;/p&gt;
&lt;ul&gt;
&lt;li&gt;&lt;strong&gt;出来事の理由&lt;/strong&gt;が背景&lt;/li&gt;
&lt;/ul&gt;
&lt;p&gt;先ほどの例に当てはめると、&lt;/p&gt;
&lt;table&gt;
&lt;thead&gt;
&lt;tr&gt;
&lt;th&gt;用語&lt;/th&gt;
&lt;th&gt;内容&lt;/th&gt;
&lt;/tr&gt;
&lt;/thead&gt;
&lt;tbody&gt;
&lt;tr&gt;
&lt;td&gt;出来事&lt;/td&gt;
&lt;td&gt;泣いた（傍線部）&lt;/td&gt;
&lt;/tr&gt;
&lt;tr&gt;
&lt;td&gt;背景&lt;/td&gt;
&lt;td&gt;志望校に合格した（出来事の理由）&lt;/td&gt;
&lt;/tr&gt;
&lt;/tbody&gt;
&lt;/table&gt;
&lt;p&gt;となります。&lt;/p&gt;
&lt;blockquote&gt;&lt;p&gt;&lt;strong&gt;傍線の理由を追えば、背景と出来事が揃い、気持ちがわかる。&lt;/strong&gt;&lt;/p&gt;&lt;/blockquote&gt;
&lt;p&gt;物語文の気持ち読み取りは、&lt;/p&gt;
&lt;ul&gt;
&lt;li&gt;&lt;strong&gt;感性ではなく、論理&lt;/strong&gt;&lt;/li&gt;
&lt;/ul&gt;
&lt;p&gt;で行うものだという意識が大切です。&lt;/p&gt;
&lt;blockquote&gt;&lt;p&gt;&lt;strong&gt;とにかく「傍線の理由」を追う。&lt;br /&gt;
それが物語文の気持ちを読み取るときの心構えです。&lt;/strong&gt;&lt;/p&gt;&lt;/blockquote&gt;
&lt;h3&gt;同じ「泣いた」でも背景によって心情は変わる&lt;/h3&gt;
&lt;p&gt;ここからは、背景の重要性をより具体的に確認してみましょう。&lt;/p&gt;
&lt;p&gt;たとえば、文中で主人公が&lt;strong&gt;「泣いた」&lt;/strong&gt;と書かれていたとします。このとき、主人公の気持ちは何でしょうか。&lt;/p&gt;
&lt;p&gt;多くの生徒に尋ねると、&lt;/p&gt;
&lt;ul&gt;
&lt;li&gt;「悲しい！」&lt;/li&gt;
&lt;/ul&gt;
&lt;p&gt;という答えが返ってきます。しかし、本当の正解は、&lt;/p&gt;
&lt;p&gt;&lt;strong&gt;「まだ分からない」&lt;/strong&gt;&lt;/p&gt;
&lt;p&gt;です。なぜなら、&lt;strong&gt;背景が分からないから&lt;/strong&gt;です。&lt;/p&gt;
&lt;p&gt;例えば、次のような背景ならどうでしょうか。&lt;/p&gt;
&lt;ul&gt;
&lt;li&gt;&lt;strong&gt;背景：&lt;/strong&gt;志望校に合格できた&lt;/li&gt;
&lt;li&gt;&lt;strong&gt;出来事：&lt;/strong&gt;泣いた&lt;/li&gt;
&lt;li&gt;&lt;strong&gt;心情：&lt;/strong&gt;うれしい&lt;/li&gt;
&lt;/ul&gt;
&lt;p&gt;別の背景なら、次のようにもなります。&lt;/p&gt;
&lt;ul&gt;
&lt;li&gt;&lt;strong&gt;背景：&lt;/strong&gt;ライバルよりもテストの点数が低かった&lt;/li&gt;
&lt;li&gt;&lt;strong&gt;出来事：&lt;/strong&gt;泣いた&lt;/li&gt;
&lt;li&gt;&lt;strong&gt;心情：&lt;/strong&gt;悔しい&lt;/li&gt;
&lt;/ul&gt;
&lt;p&gt;もちろん、背景によっては「悲しい」という心情になることもあります。&lt;/p&gt;
&lt;p&gt;&lt;img fetchpriority="high" decoding="async" class="alignnone size-large wp-image-20156" src="https://dokkai-labo.tokyo/wp-content/uploads/2017/02/物語文-1-1024x605.png" sizes="(max-width: 640px) 100vw, 640px" srcset="https://dokkai-labo.tokyo/wp-content/uploads/2017/02/物語文-1-1024x605.png 1024w, https://dokkai-labo.tokyo/wp-content/uploads/2017/02/物語文-1-300x177.png 300w, https://dokkai-labo.tokyo/wp-content/uploads/2017/02/物語文-1-768x454.png 768w, https://dokkai-labo.tokyo/wp-content/uploads/2017/02/物語文-1.png 1287w" alt="心情を問う問題における背景整理の重要性" width="640" height="378" /&gt;&lt;/p&gt;
&lt;p&gt;このように、&lt;/p&gt;
&lt;ul&gt;
&lt;li&gt;&lt;strong&gt;同じ出来事（泣いた）でも、背景によっていだく心情はまったく異なる&lt;/strong&gt;&lt;/li&gt;
&lt;/ul&gt;
&lt;p&gt;ということが分かります。だからこそ、&lt;/p&gt;
&lt;ul&gt;
&lt;li&gt;常に&lt;strong&gt;背景を意識しながら読む&lt;/strong&gt;こと&lt;/li&gt;
&lt;/ul&gt;
&lt;p&gt;が物語文攻略につながります。&lt;/p&gt;
&lt;h3&gt;理由を問う問題では「心情＝理由」になることもある&lt;/h3&gt;
&lt;p&gt;物語文では、&lt;/p&gt;
&lt;ul&gt;
&lt;li&gt;「なぜ〜したのですか。」&lt;/li&gt;
&lt;li&gt;「そのときの理由を答えなさい。」&lt;/li&gt;
&lt;/ul&gt;
&lt;p&gt;といった&lt;strong&gt;理由を問う問題&lt;/strong&gt;もよく出題されます。&lt;/p&gt;
&lt;p&gt;先ほどの「泣いた」という出来事の場合、その理由は何でしょうか。&lt;/p&gt;
&lt;ul&gt;
&lt;li&gt;悲しかったから泣いた&lt;/li&gt;
&lt;li&gt;うれしかったから泣いた&lt;/li&gt;
&lt;li&gt;悔しかったから泣いた&lt;/li&gt;
&lt;/ul&gt;
&lt;p&gt;というように、&lt;strong&gt;何かしらの心情が直接「理由」になっている&lt;/strong&gt;ことが多くあります。&lt;/p&gt;
&lt;p&gt;つまり、&lt;/p&gt;
&lt;ul&gt;
&lt;li&gt;&lt;span style="color: #ff0000;"&gt;理由を問う問題でも、心情を正しく押さえていないと対処できない&lt;/span&gt;&lt;/li&gt;
&lt;/ul&gt;
&lt;p&gt;ということです。したがって、物語文では、&lt;/p&gt;
&lt;ul&gt;
&lt;li&gt;&lt;strong&gt;&lt;span style="color: #0000ff;"&gt;心情をつかむことが大きなポイント&lt;/span&gt;&lt;/strong&gt;&lt;/li&gt;
&lt;/ul&gt;
&lt;p&gt;になります。&lt;/p&gt;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&lt;h2&gt;「なんとなく読む」解き方の限界（物語文が伸びない理由）&lt;/h2&gt;
&lt;h3&gt;感覚で解かせる指導・問題集の有効性は薄い&lt;/h3&gt;
&lt;p&gt;物語文の授業や問題集の中には、&lt;/p&gt;
&lt;ul&gt;
&lt;li&gt;「読んでいればこの気持ちでしょう」&lt;/li&gt;
&lt;li&gt;「なんとなくこう感じるよね」&lt;/li&gt;
&lt;/ul&gt;
&lt;p&gt;といった&lt;strong&gt;感覚に頼るスタイル&lt;/strong&gt;も少なくありません。&lt;/p&gt;
&lt;blockquote&gt;&lt;p&gt;&lt;strong&gt;「なんとな〜く解いている」先生・生徒・問題集は、実際かなり多い。&lt;/strong&gt;&lt;/p&gt;&lt;/blockquote&gt;
&lt;p&gt;しかし、こうした指導は、&lt;/p&gt;
&lt;ul&gt;
&lt;li&gt;&lt;strong&gt;有効性が薄い&lt;/strong&gt;&lt;/li&gt;
&lt;/ul&gt;
&lt;p&gt;と考えざるを得ません。&lt;/p&gt;
&lt;h3&gt;大学入試現代文から逆算された「方法論」の重要性&lt;/h3&gt;
&lt;p&gt;中学受験の国語は、大人から見れば、&lt;/p&gt;
&lt;ul&gt;
&lt;li&gt;「そんなに勉強しなくても読める」&lt;/li&gt;
&lt;/ul&gt;
&lt;p&gt;と感じられることも多いでしょう。特に国語の先生なら、もともと国語が得意な方が多いので、なおさらです。&lt;/p&gt;
&lt;p&gt;ところが、大学受験の現代文──特に早稲田大学などの入試問題は、&lt;/p&gt;
&lt;blockquote&gt;&lt;p&gt;&lt;strong&gt;文章が非常に抽象的で、内容も簡単には理解できない。それでも合理的に答えを導かなければならない。&lt;/strong&gt;&lt;/p&gt;&lt;/blockquote&gt;
&lt;p&gt;という世界です。そこでは、&lt;/p&gt;
&lt;ul&gt;
&lt;li&gt;「なんとなく読める」だけでは通用しない&lt;/li&gt;
&lt;li&gt;理解しにくい文章でも&lt;strong&gt;処理できる方法論&lt;/strong&gt;が必要&lt;/li&gt;
&lt;/ul&gt;
&lt;p&gt;になります。&lt;/p&gt;
&lt;p&gt;こうした大学受験の指導経験の中で、&lt;/p&gt;
&lt;ul&gt;
&lt;li&gt;理解しづらい文章でも論理的に処理できる流れ&lt;/li&gt;
&lt;/ul&gt;
&lt;p&gt;を模索し、その&lt;strong&gt;方法論を中学受験に落とし込んだ&lt;/strong&gt;のが、今の物語文指導のベースになっています。&lt;/p&gt;
&lt;p&gt;この方法なら、&lt;/p&gt;
&lt;ul&gt;
&lt;li&gt;生徒自身が&lt;strong&gt;再現性を持って答えを導く&lt;/strong&gt;ことができる&lt;/li&gt;
&lt;/ul&gt;
&lt;p&gt;ようになります。&lt;/p&gt;
&lt;blockquote&gt;&lt;p&gt;&lt;strong&gt;大人の読解力をそのまま子どもに当てはめるのは違う。&lt;/strong&gt;&lt;/p&gt;&lt;/blockquote&gt;
&lt;p&gt;大人は経験値があるので「なんとなく」読めてしまいますが、受験生はそうはいきません。理解が追いつかない部分も多くあります。&lt;/p&gt;
&lt;p&gt;だからこそ、受験生でも迷わず使える、&lt;/p&gt;
&lt;ul&gt;
&lt;li&gt;&lt;span style="color: #ff0000;"&gt;処理の流れと思考の道筋（＝再現性のあるアプローチ）&lt;/span&gt;&lt;/li&gt;
&lt;/ul&gt;
&lt;p&gt;が不可欠なのです。&lt;/p&gt;
&lt;h2&gt;中学入試 物語文攻略の実践ポイント（試験でやること）&lt;/h2&gt;
&lt;p&gt;ここまでの内容を踏まえたうえで、物語文を解く際の実践的なポイントを整理します。&lt;/p&gt;
&lt;h3&gt;① まず「説明文的な問題」をしっかり取る&lt;/h3&gt;
&lt;ul&gt;
&lt;li&gt;「傍線部はどういうことですか？」などの設問では、&lt;strong&gt;イコールの内容を本文から探して言い換える&lt;/strong&gt;。&lt;/li&gt;
&lt;li&gt;物語文であっても、説明文と同じ&lt;strong&gt;言い換え・イコールの作業&lt;/strong&gt;が基本。&lt;/li&gt;
&lt;/ul&gt;
&lt;h3&gt;② 傍線部の「理由」を追いかける&lt;/h3&gt;
&lt;ul&gt;
&lt;li&gt;気持ちを問われたら、まず&lt;strong&gt;傍線の理由&lt;/strong&gt;を探す。&lt;/li&gt;
&lt;li&gt;理由をたどることで、出来事と背景が整理される。&lt;/li&gt;
&lt;/ul&gt;
&lt;h3&gt;③ 出来事と背景を整理してから心情を決める&lt;/h3&gt;
&lt;ul&gt;
&lt;li&gt;出来事＝傍線そのもの、またはその理由。&lt;/li&gt;
&lt;li&gt;背景＝出来事の理由（性格・家庭環境・状況などの情報）。&lt;/li&gt;
&lt;li&gt;出来事と背景が揃った状態で、&lt;strong&gt;うれしい／悔しい／悲しい&lt;/strong&gt;などの心情を決める。&lt;/li&gt;
&lt;/ul&gt;
&lt;h3&gt;④ 理由を問われたときは「心情そのもの」が理由になっていないか確認する&lt;/h3&gt;
&lt;ul&gt;
&lt;li&gt;「なぜ泣いたのですか？」と聞かれたら、&lt;strong&gt;悲しい・うれしい・悔しい&lt;/strong&gt;といった気持ち自体が理由になっていることが多い。&lt;/li&gt;
&lt;li&gt;出来事だけでなく、&lt;strong&gt;気持ちを理由として答える必要がある&lt;/strong&gt;ケースが多い。&lt;/li&gt;
&lt;/ul&gt;
&lt;h3&gt;⑤ 説明文的な手法（三段論法・ブロック分け）も忘れない&lt;/h3&gt;
&lt;ul&gt;
&lt;li&gt;物語文のすべてが心情問題ではない。&lt;/li&gt;
&lt;li&gt;三段論法やブロック分けなど、&lt;strong&gt;説明文で使う手法が必要な設問&lt;/strong&gt;も出題される。&lt;/li&gt;
&lt;li&gt;説明文の解き方を確立できていないために、物語文の得点が伸びないケースもある。&lt;/li&gt;
&lt;/ul&gt;
&lt;h2&gt;まとめ：物語文は「感性」ではなく「流れ」で解く&lt;/h2&gt;
&lt;p&gt;物語文というと、&lt;/p&gt;
&lt;ul&gt;
&lt;li&gt;「感性が問われる」&lt;/li&gt;
&lt;li&gt;「センスがないと解けない」&lt;/li&gt;
&lt;/ul&gt;
&lt;p&gt;というイメージを持たれがちですが、本文で見てきた通り、実際には&lt;strong&gt;論理的な流れで攻略できる科目&lt;/strong&gt;です。&lt;/p&gt;
&lt;ul&gt;
&lt;li&gt;物語文にも&lt;strong&gt;説明文的な設問&lt;/strong&gt;が多く、「どういうことか？」＝イコールの内容を本文から探して言い換える力が必要。&lt;/li&gt;
&lt;li&gt;心情読み取りでは、&lt;strong&gt;傍線部の理由を追いかけ、出来事と背景をセットで整理する&lt;/strong&gt;ことがカギ。&lt;/li&gt;
&lt;li&gt;同じ「泣いた」という出来事でも、背景によって「うれしい」「悔しい」「悲しい」など心情は変わる。&lt;/li&gt;
&lt;li&gt;理由を問う問題では、&lt;strong&gt;心情そのものが理由&lt;/strong&gt;になっているケースが多く、気持ちを押さえていないと対処できない。&lt;/li&gt;
&lt;li&gt;「なんとなく読む」指導では再現性がなく、受験生には&lt;strong&gt;処理の流れと思考の道筋&lt;/strong&gt;が必要。&lt;/li&gt;
&lt;/ul&gt;
&lt;p&gt;物語文が苦手な場合は、まず「感性の問題」と片付けず、&lt;/p&gt;
&lt;ul&gt;
&lt;li&gt;傍線部の理由をきちんと追う&lt;/li&gt;
&lt;li&gt;出来事と背景をノートなどに書き出して整理する&lt;/li&gt;
&lt;li&gt;そのうえで心情を一言で表す練習をする&lt;/li&gt;
&lt;/ul&gt;
&lt;p&gt;といった&lt;strong&gt;進め方の練習&lt;/strong&gt;から始めてみてください。&lt;/p&gt;
&lt;p&gt;論理的な読み方が身についてくると、物語文は「なんとなく読むもの」から「流れを踏めば点が取れる分野」へと変わっていきます。日々の演習の中で、ぜひ意識的に取り組んでみましょう。&lt;/p&gt;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&lt;p&gt;&lt;!-- [ /.socialSet ] --&gt;&lt;/p&gt;
&lt;div class="alert alert-primary p-3 mt-4" role="alert"&gt;
&lt;p class="mb-2"&gt;&lt;strong&gt;物語文の減点パターンを放置すると本番で合計点が落ち切る&lt;/strong&gt;&lt;/p&gt;
&lt;p class="mb-1"&gt;このままだと記述が部分点止まりで減点が定着し、合計点に跳ね返って点数が伸びない。&lt;/p&gt;
&lt;p class="mb-3"&gt;原因は、設問ごとに何を根拠に書くかの判断軸が定まっていないからだ。&lt;/p&gt;
&lt;div class="d-grid gap-2"&gt;&lt;a class="btn btn-primary btn-lg" href="https://dokkai-labo.tokyo/kobetsuonline01/"&gt;１対１で物語文の得点を上げる&lt;/a&gt;&lt;br /&gt;
&lt;a class="btn btn-outline-primary btn-lg" href="https://dokkai-labo.tokyo/ct/strategy/"&gt;指導指針を確認する&lt;/a&gt;&lt;/div&gt;
&lt;hr class="my-3" /&gt;
&lt;div class="d-flex flex-column gap-1"&gt;&lt;a href="https://dokkai-labo.tokyo/vacant_sum/"&gt;直近４週間の空きコマ状況&lt;/a&gt;&lt;br /&gt;
&lt;a href="https://dokkai-labo.tokyo/live/"&gt;開講講座の一覧&lt;/a&gt;&lt;br /&gt;
&lt;a href="https://dokkai-labo.tokyo/access/"&gt;アクセス&lt;/a&gt;&lt;br /&gt;
&lt;a href="https://dokkai-labo.tokyo/contact/"&gt;お問い合わせ&lt;/a&gt;&lt;/div&gt;
&lt;/div&gt;
&lt;section id="veu_cta-20531" class="veu_cta"&gt;
&lt;h1 class="cta_title"&gt;講座案内：小５夏期体験講座&lt;/h1&gt;
&lt;div class="cta_body"&gt;
&lt;div class="cta_body_image cta_body_image_right"&gt;&lt;/div&gt;
&lt;div class="cta_body_txt image_exist"&gt;「どうやったら国語の成績が伸びるのか分からない」生徒さんから&lt;/p&gt;
&lt;p&gt;「2021年春の最難関校への受験に向けて、より高度な問題に早めに取り組んでおきたい」生徒さんまで、多くの小学生のチャレンジをお待ちしています！&lt;/p&gt;&lt;/div&gt;
&lt;div class="cta_body_link"&gt;&lt;a class="btn btn-primary btn-block btn-lg" href="https://dokkai-labo.tokyo/summer/" target="_blank" rel="noopener"&gt;小５夏期体験講座&lt;/a&gt;&lt;/div&gt;
&lt;/div&gt;
&lt;p&gt;&lt;!-- [ /.vkExUnit_cta_body ] --&gt;&lt;/p&gt;
&lt;/section&gt;
&lt;section class="veu_cta" id="veu_cta-20530"&gt;&lt;h1 class="cta_title"&gt;講座案内：【２回完結】文法速習講座【中学受験】&lt;/h1&gt;&lt;div class="cta_body"&gt;&lt;div class="cta_body_image cta_body_image_right"&gt;&lt;a href="https://dokkai-labo.tokyo/grammer/" target="_blank"&gt;&lt;/a&gt;&lt;/div&gt;&lt;div class="cta_body_txt image_exist"&gt;文法事項をマスターできるというだけではなく、受講者のモチベーションや読解力の向上に寄与できる講座となっております。&lt;/div&gt;&lt;div class="cta_body_link"&gt;&lt;a href="https://dokkai-labo.tokyo/grammer/" class="btn btn-primary btn-block btn-lg" target="_blank"&gt;【２回完結】文法速習講座【中学受験】&lt;/a&gt;&lt;/div&gt;&lt;/div&gt;&lt;!-- [ /.vkExUnit_cta_body ] --&gt;&lt;/section&gt;			
------</t>
  </si>
  <si>
    <t>https://dokkai-labo.tokyo/onlinetokuten/</t>
  </si>
  <si>
    <t>以下のページは不自然なワードを使用しています。
これらを適切に自然な言葉に置き換えて下さい。
なお、本文の装飾や構造は絶対に変えないでください。
【対象ページURL】
https://dokkai-labo.tokyo/onlinetokuten/
【検出された不自然ワード】
（検出なし）
【本文】
------
&lt;p&gt;&lt;!-- ========================= 小６ 得点力養成講座オンライン（中学受験） 本文（タイトル/メタは別） ========================= --&gt;&lt;/p&gt;
&lt;h2&gt;このページで分かること（小6・中学受験国語｜得点力養成講座オンライン）&lt;/h2&gt;
&lt;p&gt;こちらは、小学6年生向けの&lt;strong&gt;「得点力養成講座オンライン」&lt;/strong&gt;のご案内ページです。&lt;br /&gt;
&lt;strong&gt;記述答案を「何が足りないか／何を書けば点になるか」まで明確にして直す&lt;/strong&gt;ことで、入試本番で点がぶれにくい状態を目指します。&lt;/p&gt;
&lt;p&gt;関連する開講講座の全体像は、&lt;a href="https://dokkai-labo.tokyo/live/"&gt;全体像はこちら&lt;/a&gt;でご確認いただけます。&lt;/p&gt;
&lt;ul&gt;
&lt;li&gt;&lt;strong&gt;答案への明確な添削&lt;/strong&gt;（答案写真を送付 → 基準に沿ってフィードバック）&lt;/li&gt;
&lt;li&gt;&lt;strong&gt;解き方の整理＋記述演習&lt;/strong&gt;（解き方のコツを身につけて、書き切る練習まで）&lt;/li&gt;
&lt;li&gt;&lt;strong&gt;復習の仕組み&lt;/strong&gt;（授業動画で必要な回をピンポイントで見直し）&lt;/li&gt;
&lt;li&gt;&lt;strong&gt;オンライン受講のメリット&lt;/strong&gt;（移動なし／画面集中／手元確認）&lt;/li&gt;
&lt;/ul&gt;
&lt;p&gt;&lt;!-- 追加：SPとして不足しがちな「講座の中身」を先に明確化 --&gt;&lt;/p&gt;
&lt;h2&gt;講座で扱うこと（記述が伸びにくい理由から見直す）&lt;/h2&gt;
&lt;p&gt;記述が伸びにくい原因は、「本文は読めているのに、答案が点になる形になっていない」ことが多いです。&lt;br /&gt;
本講座では、答案を見ながら&lt;strong&gt;不足している要素&lt;/strong&gt;を特定し、次の回で同じ抜けが出にくい状態を作ります。&lt;/p&gt;
&lt;ul&gt;
&lt;li&gt;&lt;strong&gt;根拠の位置&lt;/strong&gt;：どの一文・どの言い回しを根拠にするかを明確にします&lt;/li&gt;
&lt;li&gt;&lt;strong&gt;条件のそろえ方&lt;/strong&gt;：設問が求める条件（対象・理由・場面など）を取り違えないようにします&lt;/li&gt;
&lt;li&gt;&lt;strong&gt;書き方&lt;/strong&gt;：要素の並べ方、言い換え方、字数調整を「点になりやすい形」に寄せます&lt;/li&gt;
&lt;/ul&gt;
&lt;h2&gt;授業と添削の流れ（提出〜返却）&lt;/h2&gt;
&lt;p&gt;集団形式で進めつつ、答案は&lt;strong&gt;基準に沿って個別に&lt;/strong&gt;添削します。&lt;br /&gt;
提出方法・返却形式は期ごとに更新されるため、最新は&lt;a href="https://dokkai-labo.tokyo/schedule/"&gt;スケジュール&lt;/a&gt;でご確認ください。&lt;/p&gt;
&lt;ol&gt;
&lt;li&gt;&lt;strong&gt;授業&lt;/strong&gt;：その回の狙い（根拠／条件／書き方）を確認し、演習で「書き切る」練習まで行います&lt;/li&gt;
&lt;li&gt;&lt;strong&gt;答案提出&lt;/strong&gt;：受講後に答案写真を送付いただきます&lt;/li&gt;
&lt;li&gt;&lt;strong&gt;返却&lt;/strong&gt;：採点基準に沿って「足りない要素／直すべき表現」を明確にして返却します&lt;/li&gt;
&lt;li&gt;&lt;strong&gt;復習&lt;/strong&gt;：授業動画で必要な回を見直し、次の答案で同じ抜けを減らします&lt;/li&gt;
&lt;/ol&gt;
&lt;h2&gt;「個別（1対1）」「学校別の過去問」まで必要な方へ&lt;/h2&gt;
&lt;p&gt;本講座は&lt;strong&gt;小6向けの講座（集団形式）&lt;/strong&gt;として用意されています。&lt;br /&gt;
一方で、「志望校や塾の課題に合わせて見てほしい」「過去問の答案まで個別に組み立ててほしい」という場合は、&lt;br /&gt;
&lt;a href="https://dokkai-labo.tokyo/kobetsuonline01/"&gt;完全1対1のオンライン個別指導オンライン&lt;/a&gt;が向くことがあります。&lt;/p&gt;
&lt;p&gt;&lt;!-- 追加：申込直前で知りたい情報（確認先）を明示 --&gt;&lt;/p&gt;
&lt;h2&gt;日程・空き状況の確認と申込み&lt;/h2&gt;
&lt;ul&gt;
&lt;li&gt;&lt;strong&gt;日程・空き状況&lt;/strong&gt;：&lt;a href="https://dokkai-labo.tokyo/schedule/"&gt;▶ スケジュール（空き状況）&lt;/a&gt;&lt;/li&gt;
&lt;li&gt;&lt;strong&gt;申込み・相談&lt;/strong&gt;：&lt;a href="https://dokkai-labo.tokyo/contact/"&gt;▶ お問い合わせ&lt;/a&gt;&lt;/li&gt;
&lt;/ul&gt;
&lt;div style="text-align: center; margin: 18px 0;"&gt;&lt;a class="btn btn-primary" style="font-weight: bold;" href="https://dokkai-labo.tokyo/contact/"&gt;講座の相談をする（オンライン）&lt;/a&gt;&lt;/p&gt;
&lt;p&gt;&lt;a class="btn btn-outline-primary" style="font-weight: bold;" href="https://dokkai-labo.tokyo/schedule/"&gt;日程・空き状況を見る&lt;/a&gt;&lt;/div&gt;
&lt;h2&gt;オンライン授業の３つのメリット&lt;/h2&gt;
&lt;h3&gt;① 画面と音声に情報が集約され、集中しやすい&lt;/h3&gt;
&lt;p&gt;教室形式の授業では、周囲の環境や他の生徒の様子など、意識が向く対象が多くなりがちです。&lt;br /&gt;
一方、オンライン受講では、画面と音声に情報が集まり、授業内容に意識を向けやすくなります。&lt;/p&gt;
&lt;p&gt;その結果、教室形式よりも&lt;strong&gt;授業内容に意識を集中させやすい環境&lt;/strong&gt;が整います。&lt;/p&gt;
&lt;h3&gt;② 手元を確認しながら、答案の直しがしやすい&lt;/h3&gt;
&lt;p&gt;記述は「分かったつもり」で直したまま進むと、次の答案でも同じ抜けが出やすくなります。&lt;br /&gt;
オンラインでは手元を確認しながら、&lt;strong&gt;どこで条件を落としたか／どこで言い換えがズレたか&lt;/strong&gt;をその場で押さえやすくなります。&lt;/p&gt;
&lt;h3&gt;③ 移動がなく、学習時間を確保しやすい&lt;/h3&gt;
&lt;p&gt;移動時間が不要な分、授業前後の時間を「答案の提出」「返却内容の反映」「動画での見直し」に回しやすくなります。&lt;br /&gt;
忙しい小6でも、無理のない形で継続しやすいのがオンラインの利点です。&lt;/p&gt;
&lt;h3&gt;よくある質問（小6得点力養成講座オンライン）&lt;/h3&gt;
&lt;ul&gt;
&lt;li&gt;&lt;strong&gt;Q. 何をどこまで伸ばす講座ですか&lt;/strong&gt;&lt;br /&gt;
A. 「根拠を拾う→条件をそろえる→点になる要素で書く」を習慣にし、&lt;strong&gt;記述の取りこぼしを減らして得点を安定&lt;/strong&gt;させます。本文内容の解説より、&lt;strong&gt;答案の直し方&lt;/strong&gt;に重点があります。&lt;/li&gt;
&lt;li&gt;&lt;strong&gt;Q. 添削はどうやって返ってきますか（提出〜返却）&lt;/strong&gt;&lt;br /&gt;
A. 受講後に&lt;strong&gt;答案写真を送付&lt;/strong&gt;いただき、&lt;strong&gt;採点基準に沿って「足りない要素／直すべき表現」&lt;/strong&gt;を明確にして返却します。※提出方法・返却形式は期ごとに更新されるため、最新は&lt;a href="https://dokkai-labo.tokyo/schedule/"&gt;スケジュール&lt;/a&gt;でご確認ください。&lt;/li&gt;
&lt;li&gt;&lt;strong&gt;Q. 集団形式でも、個別に見てもらえますか&lt;/strong&gt;&lt;br /&gt;
A. 本講座は&lt;strong&gt;集団形式&lt;/strong&gt;ですが、答案は基準に沿って個別に添削します。&lt;strong&gt;志望校別の過去問の組み立てや課題管理まで&lt;/strong&gt;必要な場合は、&lt;a href="https://dokkai-labo.tokyo/kobetsuonline01/"&gt;完全1対1個別指導オンライン&lt;/a&gt;が向くことがあります。&lt;/li&gt;
&lt;li&gt;&lt;strong&gt;Q. どんな人に向きますか&lt;/strong&gt;&lt;br /&gt;
A. &lt;strong&gt;小6で記述の点がぶれる／何を書けば点になるか分からない&lt;/strong&gt;方に向きます。答案を「直して伸ばす」前提で、毎回提出できるほど効果が出やすいです。&lt;/li&gt;
&lt;li&gt;&lt;strong&gt;Q. どんな人には向きにくいですか&lt;/strong&gt;&lt;br /&gt;
A. &lt;strong&gt;志望校が特殊で学校別に過去問の組み立てが必要&lt;/strong&gt;、または&lt;strong&gt;学習計画・宿題管理まで丸ごと伴走が必要&lt;/strong&gt;な場合は、個別指導の方が成果に直結しやすいです。&lt;/li&gt;
&lt;li&gt;&lt;strong&gt;Q. 日程・空き状況はどこで確認できますか&lt;/strong&gt;&lt;br /&gt;
A. 期によって更新されます。最新は&lt;a href="https://dokkai-labo.tokyo/schedule/"&gt;▶ スケジュール（空き状況）&lt;/a&gt;でご確認ください。申込み・相談は&lt;a href="https://dokkai-labo.tokyo/contact/"&gt;▶ お問い合わせ&lt;/a&gt;へ。&lt;/li&gt;
&lt;/ul&gt;
&lt;div style="text-align: center; margin: 22px 0;"&gt;&lt;a class="btn btn-primary" style="font-weight: bold;" href="https://dokkai-labo.tokyo/contact/"&gt;お問い合わせ（講座相談）&lt;/a&gt;&lt;/div&gt;
&lt;section class="veu_cta" id="veu_cta-20525"&gt;&lt;h1 class="cta_title"&gt;講座案内：【オンライン】完全１対１個別指導【大学受験】&lt;/h1&gt;&lt;div class="cta_body"&gt;&lt;div class="cta_body_image cta_body_image_right"&gt;&lt;a href="https://dokkai-labo.tokyo/kobetsuonline02/" target="_blank"&gt;&lt;/a&gt;&lt;/div&gt;&lt;div class="cta_body_txt image_exist"&gt;当塾で開講中の大学受験対策１対１個別指導講座をオンラインで受講可能です。教室で受ける授業さながらの授業を、個別指導オンラインでも再現しております。&lt;/div&gt;&lt;div class="cta_body_link"&gt;&lt;a href="https://dokkai-labo.tokyo/kobetsuonline02/" class="btn btn-primary btn-block btn-lg" target="_blank"&gt;【オンライン】完全１対１個別指導【大学受験】&lt;/a&gt;&lt;/div&gt;&lt;/div&gt;&lt;!-- [ /.vkExUnit_cta_body ] --&gt;&lt;/section&gt;			
------</t>
  </si>
  <si>
    <t>https://dokkai-labo.tokyo/profile/</t>
  </si>
  <si>
    <t>以下のページは不自然なワードを使用しています。
これらを適切に自然な言葉に置き換えて下さい。
なお、本文の装飾や構造は絶対に変えないでください。
【対象ページURL】
https://dokkai-labo.tokyo/profile/
【検出された不自然ワード】
（検出なし）
【本文】
------
&lt;h2 style="padding-left: 30px;"&gt;代表プロフィール&lt;/h2&gt;
&lt;h3&gt;長島　康二(ナガシマ　コウジ)&lt;/h3&gt;
&lt;p&gt;&lt;img fetchpriority="high" decoding="async" class="alignnone size-medium wp-image-20194" src="https://dokkai-labo.tokyo/wp-content/uploads/2016/11/nagashima-1-287x300.jpg" alt="nagashima" width="287" height="300" srcset="https://dokkai-labo.tokyo/wp-content/uploads/2016/11/nagashima-1-287x300.jpg 287w, https://dokkai-labo.tokyo/wp-content/uploads/2016/11/nagashima-1-768x803.jpg 768w, https://dokkai-labo.tokyo/wp-content/uploads/2016/11/nagashima-1-980x1024.jpg 980w" sizes="(max-width: 287px) 100vw, 287px" /&gt;&lt;/p&gt;
&lt;p&gt;大学一年生の頃より &lt;span style="color: #0000ff;"&gt;SAPIX小学部&lt;/span&gt; にて国語科講師として活躍。&lt;br /&gt;
&lt;strong&gt;19歳という異例の若さで志望校別対策講座（SS特訓）を担当&lt;/strong&gt;し、&lt;span style="color: #0000ff;"&gt;開成・麻布・女子学院&lt;/span&gt;など難関校の対策講座を歴任。&lt;/p&gt;
&lt;p&gt;現在は、大手進学塾で&lt;span style="color: #0000ff;"&gt;麻布&lt;/span&gt;中学対策クラス等を担当。&lt;br /&gt;
さらに大学受験指導も行っており、&lt;span style="color: #0000ff;"&gt;東京大学&lt;/span&gt;の現代文記述対策、&lt;span style="color: #0000ff;"&gt;早稲田大学&lt;/span&gt;の難問対策から、中堅大学向けの指導まで幅広く受け持つ。&lt;/p&gt;
&lt;p&gt;曖昧で「なんとなく読める国語」ではなく、&lt;span style="color: #0000ff;"&gt;文章の読み方・解き方を体系化&lt;/span&gt;し、&lt;br /&gt;
「なぜその解答になるのか？」が明確に分かる授業を展開。&lt;/p&gt;
&lt;p&gt;ロジカルな思考から導かれる“本当に納得できる授業”は中学受験生・大学受験生問わず&lt;span style="color: #0000ff;"&gt;圧倒的な支持&lt;/span&gt;を集め、毎年、定員締切となる講座が続出している。&lt;/p&gt;
&lt;section class="veu_cta" id="veu_cta-20525"&gt;&lt;h1 class="cta_title"&gt;講座案内：【オンライン】完全１対１個別指導【大学受験】&lt;/h1&gt;&lt;div class="cta_body"&gt;&lt;div class="cta_body_image cta_body_image_right"&gt;&lt;a href="https://dokkai-labo.tokyo/kobetsuonline02/" target="_blank"&gt;&lt;/a&gt;&lt;/div&gt;&lt;div class="cta_body_txt image_exist"&gt;当塾で開講中の大学受験対策１対１個別指導講座をオンラインで受講可能です。教室で受ける授業さながらの授業を、個別指導オンラインでも再現しております。&lt;/div&gt;&lt;div class="cta_body_link"&gt;&lt;a href="https://dokkai-labo.tokyo/kobetsuonline02/" class="btn btn-primary btn-block btn-lg" target="_blank"&gt;【オンライン】完全１対１個別指導【大学受験】&lt;/a&gt;&lt;/div&gt;&lt;/div&gt;&lt;!--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profile%2F&amp;amp;t=%E4%BB%A3%E8%A1%A8%E3%83%97%E3%83%AD%E3%83%95%E3%82%A3%E3%83%BC%E3%83%A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profile%2F&amp;amp;text=%E4%BB%A3%E8%A1%A8%E3%83%97%E3%83%AD%E3%83%95%E3%82%A3%E3%83%BC%E3%83%A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4%BB%A3%E8%A1%A8%E3%83%97%E3%83%AD%E3%83%95%E3%82%A3%E3%83%BC%E3%83%A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profile%2F" target="_blank" &gt;&lt;span class="vk_icon_w_r_sns_bluesky icon_sns"&gt;&lt;/span&gt;&lt;span class="sns_txt"&gt;Bluesky&lt;/span&gt;&lt;/a&gt;&lt;/li&gt;&lt;li class="sb_copy sb_icon"&gt;&lt;button class="copy-button sb_icon_inner"data-clipboard-text="代表プロフィール | 受験国語専門 読解ラボ東京 | 中学受験・大学受験対応の個別指導国語専門塾（オンライン・教室対応） https://dokkai-labo.tokyo/profile/"&gt;&lt;span class="vk_icon_w_r_sns_copy icon_sns"&gt;&lt;i class="fas fa-copy"&gt;&lt;/i&gt;&lt;/span&gt;&lt;span class="sns_txt"&gt;Copy&lt;/span&gt;&lt;/button&gt;&lt;/li&gt;&lt;/ul&gt;&lt;/div&gt;&lt;!-- [ /.socialSet ] --&gt;			
------</t>
  </si>
  <si>
    <t>https://dokkai-labo.tokyo/publish_movie01/</t>
  </si>
  <si>
    <t>以下のページは不自然なワードを使用しています。
これらを適切に自然な言葉に置き換えて下さい。
なお、本文の装飾や構造は絶対に変えないでください。
【対象ページURL】
https://dokkai-labo.tokyo/publish_movie01/
【検出された不自然ワード】
（検出なし）
【本文】
------
&lt;h1&gt;導入編&lt;/h1&gt;
&lt;p&gt;&lt;iframe title="導入編" width="1140" height="641" src="https://www.youtube.com/embed/vl1yKF3mrFM?feature=oembed&amp;#038;enablejsapi=1&amp;#038;origin=https://dokkai-labo.tokyo" frameborder="0" allow="accelerometer; autoplay; clipboard-write; encrypted-media; gyroscope; picture-in-picture; web-share" referrerpolicy="strict-origin-when-cross-origin" allowfullscreen&gt;&lt;/iframe&gt;&lt;/p&gt;
&lt;h1&gt;第十講&lt;/h1&gt;
&lt;p&gt;&lt;iframe title="第十講の解説" width="1140" height="641" src="https://www.youtube.com/embed/S7LoyBK9kM4?feature=oembed&amp;#038;enablejsapi=1&amp;#038;origin=https://dokkai-labo.tokyo" frameborder="0" allow="accelerometer; autoplay; clipboard-write; encrypted-media; gyroscope; picture-in-picture; web-share" referrerpolicy="strict-origin-when-cross-origin" allowfullscreen&gt;&lt;/iframe&gt;&lt;/p&gt;
&lt;section class="veu_cta" id="veu_cta-20321"&gt;&lt;h1 class="cta_title"&gt;講座案内：完全１対１個別指導【中学受験/大学受験】&lt;/h1&gt;&lt;div class="cta_body"&gt;&lt;div class="cta_body_image cta_body_image_right"&gt;&lt;a href="http://dokkai-labo.tokyo/kobetsu/" target="_blank"&gt;&lt;img width="587" height="432" src="https://dokkai-labo.tokyo/wp-content/uploads/2016/12/tate-1.jpg" class="attachment-large size-large" alt="" srcset="https://dokkai-labo.tokyo/wp-content/uploads/2016/12/tate-1.jpg 587w, https://dokkai-labo.tokyo/wp-content/uploads/2016/12/tate-1-300x221.jpg 300w" sizes="(max-width: 587px) 100vw, 587px" /&gt;&lt;/a&gt;&lt;/div&gt;&lt;div class="cta_body_txt image_exist"&gt;当塾では、中学受験の国語と大学受験の現代文を指導しております。どちらも完全１対１の個別指導です。生徒さんの現在の学力に合わせて問題を厳選し、理解力に応じた解説をして参ります。&lt;/div&gt;&lt;div class="cta_body_link"&gt;&lt;a href="http://dokkai-labo.tokyo/kobetsu/" class="btn btn-primary btn-block btn-lg" target="_blank"&gt;完全１対１個別指導【中学受験/大学受験】&lt;/a&gt;&lt;/div&gt;&lt;/div&gt;&lt;!--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publish_movie01%2F&amp;amp;t=%E8%B3%BC%E5%85%A5%E7%89%B9%E5%85%B8%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publish_movie01%2F&amp;amp;text=%E8%B3%BC%E5%85%A5%E7%89%B9%E5%85%B8%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8%B3%BC%E5%85%A5%E7%89%B9%E5%85%B8%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publish_movie01%2F" target="_blank" &gt;&lt;span class="vk_icon_w_r_sns_bluesky icon_sns"&gt;&lt;/span&gt;&lt;span class="sns_txt"&gt;Bluesky&lt;/span&gt;&lt;/a&gt;&lt;/li&gt;&lt;li class="sb_copy sb_icon"&gt;&lt;button class="copy-button sb_icon_inner"data-clipboard-text="購入特典 | 受験国語専門 読解ラボ東京 | 中学受験・大学受験対応の個別指導国語専門塾（オンライン・教室対応） https://dokkai-labo.tokyo/publish_movie01/"&gt;&lt;span class="vk_icon_w_r_sns_copy icon_sns"&gt;&lt;i class="fas fa-copy"&gt;&lt;/i&gt;&lt;/span&gt;&lt;span class="sns_txt"&gt;Copy&lt;/span&gt;&lt;/button&gt;&lt;/li&gt;&lt;/ul&gt;&lt;/div&gt;&lt;!-- [ /.socialSet ] --&gt;			
------</t>
  </si>
  <si>
    <t>https://dokkai-labo.tokyo/scale/group/</t>
  </si>
  <si>
    <t>以下のページは不自然なワードを使用しています。
これらを適切に自然な言葉に置き換えて下さい。
なお、本文の装飾や構造は絶対に変えないでください。
【対象ページURL】
https://dokkai-labo.tokyo/scale/group/
【検出された不自然ワード】
（検出なし）
【本文】
------
------</t>
  </si>
  <si>
    <t>https://dokkai-labo.tokyo/scale/mantoman/</t>
  </si>
  <si>
    <t>以下のページは不自然なワードを使用しています。
これらを適切に自然な言葉に置き換えて下さい。
なお、本文の装飾や構造は絶対に変えないでください。
【対象ページURL】
https://dokkai-labo.tokyo/scale/mantoman/
【検出された不自然ワード】
（検出なし）
【本文】
------
------</t>
  </si>
  <si>
    <t>https://dokkai-labo.tokyo/schedule/</t>
  </si>
  <si>
    <t>以下のページは不自然なワードを使用しています。
これらを適切に自然な言葉に置き換えて下さい。
なお、本文の装飾や構造は絶対に変えないでください。
【対象ページURL】
https://dokkai-labo.tokyo/schedule/
【検出された不自然ワード】
（検出なし）
【本文】
------
&lt;p&gt;&amp;nbsp;&lt;/p&gt;
&lt;h2&gt;１．直近４週間分の空きコマ状況&lt;/h2&gt;
&lt;p&gt;直近４週間分の空きコマ状況は以下よりご確認いただけます。&lt;br /&gt;
細かな空き状況については、&lt;a href="https://dokkai-labo.tokyo/vacant_sum/"&gt;こちら&lt;/a&gt;で随時公開しております。&lt;br /&gt;
※季節講習期間中は、「２．季節講習の空きコマ状況」をご確認ください。&lt;/p&gt;
&lt;h2&gt;２．季節講習の空きコマ状況&lt;/h2&gt;
&lt;p&gt;季節講習の空きコマ状況を&lt;a href="https://dokkai-labo.tokyo/timetable_season/" target="_blank" rel="noopener noreferrer"&gt;コチラ&lt;/a&gt;にて公開しております。&lt;/p&gt;
&lt;h2&gt;３．ご面談の空き状況&lt;/h2&gt;
&lt;p&gt;保護者様とのご面談が可能な時間帯を&lt;a href="https://dokkai-labo.tokyo/timetable_mtg/" target="_blank" rel="noopener noreferrer"&gt;コチラ&lt;/a&gt;にて公開しております。&lt;br /&gt;
受講時のご相談等が必要な場合は是非ご活用下さいませ。&lt;/p&gt;
&lt;section class="veu_cta" id="veu_cta-21075"&gt;&lt;h1 class="cta_title"&gt;指導指針&lt;/h1&gt;&lt;div class="cta_body"&gt;&lt;div class="cta_body_image cta_body_image_right"&gt;&lt;a href="https://dokkai-labo.tokyo/ct/strategy/"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力向上と受験成功を重視し、効果的な学習法を提供することに焦点を当てています。独自のアプローチと専門知識に基づき、受験生の国語力を伸ばし、自信を持たせることを目指しています。&lt;/div&gt;&lt;div class="cta_body_link"&gt;&lt;a href="https://dokkai-labo.tokyo/ct/strategy/" class="btn btn-primary btn-block btn-lg" target="_blank"&gt;指導指針&lt;/a&gt;&lt;/div&gt;&lt;/div&gt;&lt;!--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schedule%2F&amp;amp;t=%E3%82%B9%E3%82%B1%E3%82%B8%E3%83%A5%E3%83%BC%E3%83%A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schedule%2F&amp;amp;text=%E3%82%B9%E3%82%B1%E3%82%B8%E3%83%A5%E3%83%BC%E3%83%A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3%82%B9%E3%82%B1%E3%82%B8%E3%83%A5%E3%83%BC%E3%83%A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schedule%2F" target="_blank" &gt;&lt;span class="vk_icon_w_r_sns_bluesky icon_sns"&gt;&lt;/span&gt;&lt;span class="sns_txt"&gt;Bluesky&lt;/span&gt;&lt;/a&gt;&lt;/li&gt;&lt;li class="sb_copy sb_icon"&gt;&lt;button class="copy-button sb_icon_inner"data-clipboard-text="スケジュール | 受験国語専門 読解ラボ東京 | 中学受験・大学受験対応の個別指導国語専門塾（オンライン・教室対応） https://dokkai-labo.tokyo/schedule/"&gt;&lt;span class="vk_icon_w_r_sns_copy icon_sns"&gt;&lt;i class="fas fa-copy"&gt;&lt;/i&gt;&lt;/span&gt;&lt;span class="sns_txt"&gt;Copy&lt;/span&gt;&lt;/button&gt;&lt;/li&gt;&lt;/ul&gt;&lt;/div&gt;&lt;!-- [ /.socialSet ] --&gt;			
------</t>
  </si>
  <si>
    <t>https://dokkai-labo.tokyo/setsumeibun/</t>
  </si>
  <si>
    <t>以下のページは不自然なワードを使用しています。
これらを適切に自然な言葉に置き換えて下さい。
なお、本文の装飾や構造は絶対に変えないでください。
【対象ページURL】
https://dokkai-labo.tokyo/setsumeibun/
【検出された不自然ワード】
（検出なし）
【本文】
------
&lt;p&gt;&lt;iframe title="YouTube video player" src="https://www.youtube.com/embed/wFD1idYqiys?si=srugvVxzCcH711q0" width="560" height="315" frameborder="0" allowfullscreen="allowfullscreen"&gt;&lt;/iframe&gt;&lt;/p&gt;
&lt;p&gt;中学受験の国語で頻出の「説明文」。&lt;br /&gt;
物語文に比べて内容が抽象的で、「何を言っているのかよく分からない……」と感じるお子さまも少なくありません。&lt;br /&gt;
本ページでは、&lt;strong&gt;説明文の代表的な解き方&lt;/strong&gt;と、&lt;strong&gt;ちんぷんかんぷんでも何とか点数につなげるための考え方&lt;/strong&gt;を整理してご紹介します。&lt;/p&gt;
&lt;p&gt;とくに頻出の「説明せよ（言い換え）」の出題意図と探し方は、&lt;a href="https://dokkai-labo.tokyo/blog/17022402/" target="_blank" rel="noopener noreferrer"&gt;中学受験国語｜説明文の「説明せよ」はイコール探し（2手法）【全体像はこちら】&lt;/a&gt;でまとめています。&lt;/p&gt;
&lt;blockquote&gt;&lt;p&gt;「説明文の設問にもいろいろな種類がありますが、まずは代表的な解き方を三つ押さえておくだけで、記述問題に対する精度が一気に上がります。」&lt;/p&gt;&lt;/blockquote&gt;
&lt;h2&gt;説明文の基本的な解き方３つ&lt;/h2&gt;
&lt;p&gt;説明文の設問は多様ですが、まず押さえておきたい&lt;strong&gt;代表的な３つのパターン&lt;/strong&gt;があります。&lt;/p&gt;
&lt;h3&gt;① 傍線部の「理由」を答える問題&lt;/h3&gt;
&lt;p&gt;最も頻出なのが、&lt;strong&gt;「傍線部の理由を説明しなさい」&lt;/strong&gt;というタイプの問題です。&lt;/p&gt;
&lt;ul&gt;
&lt;li&gt;素直に「なぜそうなのか？」と理由を考えてみる&lt;/li&gt;
&lt;li&gt;見つからなければ、&lt;strong&gt;傍線部と同じ内容が書かれている場所&lt;/strong&gt;を探す&lt;/li&gt;
&lt;li&gt;多くの場合、傍線部から少し離れた位置（例：10行ほど離れた場所）にヒントがある&lt;/li&gt;
&lt;/ul&gt;
&lt;p&gt;なぜそれで理由が分かるのかというと、&lt;/p&gt;
&lt;p&gt;&lt;span style="color: #ff0000;"&gt;傍線部と内容が同じなら、その理由も同じだからです。&lt;/span&gt;&lt;/p&gt;
&lt;p&gt;つまり、まずは傍線部と&lt;strong&gt;イコールの内容&lt;/strong&gt;を探し、その箇所について書かれている「理由」を読みに行くという流れです。&lt;/p&gt;
&lt;h3&gt;② 傍線部を「説明＝言い換え」する問題&lt;/h3&gt;
&lt;p&gt;次に多いのが、&lt;strong&gt;「傍線部はどういうことですか。」&lt;/strong&gt;という設問です。&lt;br /&gt;
これは、&lt;strong&gt;傍線部を自分の言葉で説明＝言い換える&lt;/strong&gt;ことを求められています。&lt;/p&gt;
&lt;p&gt;ここでのポイントは、&lt;/p&gt;
&lt;p&gt;&lt;span style="color: #0000ff;"&gt;説明とは、イコールの内容を作ること。&lt;/span&gt;&lt;/p&gt;
&lt;p&gt;例えば、&lt;/p&gt;
&lt;ul&gt;
&lt;li&gt;「イケメンとはどういうことですか？」&lt;/li&gt;
&lt;li&gt;→「かっこいい男性」&lt;/li&gt;
&lt;/ul&gt;
&lt;p&gt;この二つは、「イケている男子」という意味で&lt;strong&gt;イコール関係&lt;/strong&gt;にあります。&lt;br /&gt;
説明文の問題でも同じで、本文の中から&lt;strong&gt;傍線部と同じ意味になる部分&lt;/strong&gt;を探し、その内容を答えとしてまとめます。&lt;/p&gt;
&lt;h3&gt;③ 傍線部をブロックに分けて考える問題&lt;/h3&gt;
&lt;p&gt;傍線部が長く、一気に意味をつかみにくい場合は、&lt;strong&gt;「分解して整理する」&lt;/strong&gt;ことが有効です。&lt;/p&gt;
&lt;ul&gt;
&lt;li&gt;&lt;span style="color: #0000ff;"&gt;前半／中盤／後半&lt;/span&gt;といった具合に、意味のかたまりごとにブロックに分ける&lt;/li&gt;
&lt;li&gt;それぞれのブロックとイコールになる表現を本文中から探す&lt;/li&gt;
&lt;li&gt;最後に、それらをつなぎ合わせて一つの説明文にする&lt;/li&gt;
&lt;/ul&gt;
&lt;p&gt;このような&lt;strong&gt;分解→対応→再構成&lt;/strong&gt;の流れを、ここでは「ブロック分け」と呼びます。&lt;/p&gt;
&lt;blockquote&gt;&lt;p&gt;「説明文の解き方は実際にはもっとたくさんありますが、まずはこの三つが『代表選手』です。&lt;br /&gt;
この三つが使えるようになるだけで、説明文の記述問題に対しての精度が一気に上がります。」&lt;/p&gt;&lt;/blockquote&gt;
&lt;h2&gt;設問には「素直に」答えるのが基本&lt;/h2&gt;
&lt;p&gt;テクニックを知ることは大切ですが、&lt;strong&gt;最初から解法ありきで考えすぎない&lt;/strong&gt;ことも重要です。&lt;/p&gt;
&lt;ul&gt;
&lt;li&gt;「理由を答えなさい」と聞かれたら、まずは素直に理由を考える&lt;/li&gt;
&lt;li&gt;それで見つからなければ、&lt;strong&gt;傍線部とイコールの内容&lt;/strong&gt;を本文から探しに行く&lt;/li&gt;
&lt;li&gt;「三段論法」「ブロック分け」などのテクニックは、その次の手段として使う&lt;/li&gt;
&lt;/ul&gt;
&lt;p&gt;解き方だけを先に当てはめようとすると、かえって視野が狭くなったり、設問の意図を取り違えたりすることがあります。&lt;br /&gt;
&lt;strong&gt;「設問にちゃんと素直に答える」&lt;/strong&gt;という原則を、常に一番上に置いておきましょう。&lt;/p&gt;
&lt;h2&gt;文章から探す？ 自分で言い換える？ の優先順位&lt;/h2&gt;
&lt;p&gt;説明文の記述では、&lt;/p&gt;
&lt;ul&gt;
&lt;li&gt;本文中からそのまま抜き出したり、要約すればよい場合&lt;/li&gt;
&lt;li&gt;自分で言葉を紡いで言い換えなければならない場合&lt;/li&gt;
&lt;/ul&gt;
&lt;p&gt;の二通りがあります。&lt;/p&gt;
&lt;blockquote&gt;&lt;p&gt;「自分で言い換えればいいのか、文章から探せばいいのか、それはどうやって見極めるんですか？」という質問をよくいただきます。&lt;/p&gt;&lt;/blockquote&gt;
&lt;p&gt;実際には、経験を積むほど感覚的に分かる部分もありますが、受験生にとっては次の&lt;strong&gt;優先順位&lt;/strong&gt;を意識するだけで十分です。&lt;/p&gt;
&lt;ol&gt;
&lt;li&gt;&lt;strong&gt;まずは文章の中から答えを探しにいく&lt;/strong&gt;&lt;/li&gt;
&lt;li&gt;それでもどうしても見つからなければ、&lt;strong&gt;最後の手段として自分の言葉で言い換える&lt;/strong&gt;&lt;/li&gt;
&lt;/ol&gt;
&lt;p&gt;割合としては、&lt;strong&gt;ざっくり8～9割は文章中から見つかる&lt;/strong&gt;と考えてよいでしょう。&lt;br /&gt;
したがって、基本戦略としては&lt;strong&gt;「まず探す → だめなら自分で言い換える」&lt;/strong&gt;という流れを徹底することがポイントです。&lt;/p&gt;
&lt;h2&gt;説明文がちんぷんかんぷんのときの対処法&lt;/h2&gt;
&lt;p&gt;物語文に比べて、説明文はテーマも語彙も難しく、&lt;br /&gt;
&lt;strong&gt;「マジでちんぷんかんぷんでやばい……」&lt;/strong&gt;という状態になってしまうこともよくあります。&lt;/p&gt;
&lt;p&gt;そんなときに有効なのが、&lt;strong&gt;「視野を狭くする」&lt;/strong&gt;という発想です。&lt;/p&gt;
&lt;h3&gt;「視野を狭くする」とは、場所ではなく「考える内容」を絞ること&lt;/h3&gt;
&lt;p&gt;多くの入試問題では、学校側がすでに&lt;strong&gt;設問によって考える範囲を限定&lt;/strong&gt;してくれています。&lt;/p&gt;
&lt;ul&gt;
&lt;li&gt;長い文章全体を理解しようとしてパンクするのではなく、&lt;strong&gt;設問が聞いていることだけに集中する&lt;/strong&gt;&lt;/li&gt;
&lt;li&gt;「この傍線部の理由を答えなさい」と書いてあれば、ひたすら&lt;strong&gt;傍線部の理由だけ&lt;/strong&gt;を探す&lt;/li&gt;
&lt;li&gt;ヒントが近くにあることも多いが、必ずしも傍線部付近だけとは限らない&lt;/li&gt;
&lt;/ul&gt;
&lt;p&gt;大事なのは、&lt;/p&gt;
&lt;p&gt;&lt;strong&gt;「どこを見るか？」よりも、「何について考えるのか？」をシンプルにする&lt;/strong&gt;ことです。&lt;/p&gt;
&lt;p&gt;文章が難しくても、&lt;strong&gt;「今はこの傍線部の理由だけを探せばいい」&lt;/strong&gt;と視野をぎゅっと絞ることで、思考が整理され、必要な情報にたどり着きやすくなります。&lt;/p&gt;
&lt;h2&gt;中学受験 説明文のポイントと代表的テクニック&lt;/h2&gt;
&lt;p&gt;ここからは、説明文のポイントをもう少し論理的に整理します。&lt;br /&gt;
受験の説明文では、&lt;strong&gt;「〇〇を説明せよ」＝「〇〇とイコールになる内容を答えよ」&lt;/strong&gt;という意味になります。&lt;/p&gt;
&lt;p&gt;例えば、&lt;/p&gt;
&lt;ul&gt;
&lt;li&gt;「『優秀』という言葉を説明せよ」&lt;/li&gt;
&lt;li&gt;→「優れているということ」&lt;/li&gt;
&lt;/ul&gt;
&lt;p&gt;両者は同じ意味なので、&lt;strong&gt;「優秀」＝「優れているということ」&lt;/strong&gt;とイコールで結べます。&lt;br /&gt;
したがって、&lt;strong&gt;「〇〇を説明せよ」と言われたら、〇〇とイコールの内容を探す&lt;/strong&gt;のが基本方針です。&lt;/p&gt;
&lt;p&gt;そのイコールの内容を見つけるために、特に有効なのが次の二つです。&lt;/p&gt;
&lt;h3&gt;テクニック① 三段論法でイコールをつなぐ&lt;/h3&gt;
&lt;p&gt;一つめは、&lt;span style="color: #0000ff;"&gt;三段論法&lt;/span&gt;です。例えば、次のような記述があったとします。&lt;/p&gt;
&lt;ul&gt;
&lt;li&gt;12行目：「Xとは〇〇である。」（①）&lt;/li&gt;
&lt;li&gt;20行目：「XはYという意味だ。」（②）&lt;/li&gt;
&lt;/ul&gt;
&lt;p&gt;ここから、&lt;/p&gt;
&lt;ul&gt;
&lt;li&gt;①より「〇〇＝X」&lt;/li&gt;
&lt;li&gt;②より「X＝Y」&lt;/li&gt;
&lt;/ul&gt;
&lt;p&gt;が分かります。Xは同じものなので、Xの代わりに〇〇を入れても意味は変わりません。すると、&lt;/p&gt;
&lt;p&gt;&lt;strong&gt;〇〇＝X、X＝Y よって 〇〇＝Y&lt;/strong&gt;&lt;/p&gt;
&lt;p&gt;という関係が成り立ちます。&lt;br /&gt;
つまり、&lt;strong&gt;〇〇とイコールの内容は「X」「Y」の二つ&lt;/strong&gt;であり、これらを答えのポイントとしてまとめればよいわけです。&lt;/p&gt;
&lt;p&gt;このように、&lt;strong&gt;すでに与えられているイコール関係をつないで新しいイコールを作る&lt;/strong&gt;考え方を、ここでは「三段論法」と呼びます。&lt;/p&gt;
&lt;h3&gt;テクニック② ブロック分けで長い傍線部を整理する&lt;/h3&gt;
&lt;p&gt;二つめは、先ほども触れた&lt;span style="color: #0000ff;"&gt;ブロック分け&lt;/span&gt;です。&lt;br /&gt;
実際の入試で出題された、次のような長い傍線部を例に考えてみましょう。&lt;/p&gt;
&lt;p&gt;傍線部⑴「そういう日本が、いま、新たな半身だけの巨人に追い抜かれようとしている」を説明せよ。&lt;/p&gt;
&lt;p&gt;この傍線部のままだと、イコールになる部分を探しづらく感じます。そこで、次のように分解します。&lt;/p&gt;
&lt;ul&gt;
&lt;li&gt;「そういう日本が」＝ X&lt;/li&gt;
&lt;li&gt;「いま、新たな半身だけの巨人に」＝ Y&lt;/li&gt;
&lt;li&gt;「追い抜かれようとしている」＝ Z&lt;/li&gt;
&lt;/ul&gt;
&lt;p&gt;それぞれについて本文を読んでいくと、&lt;/p&gt;
&lt;ul&gt;
&lt;li&gt;X：直前の文から「GDPが右肩下がりの日本が」だと分かる → &lt;strong&gt;X＝GDPが右肩下がりの日本が&lt;/strong&gt;&lt;/li&gt;
&lt;li&gt;Y：数行前に「新たな半身だけの巨人とは中国である」と書かれている → &lt;strong&gt;Y＝いま、中国に&lt;/strong&gt;&lt;/li&gt;
&lt;li&gt;Z：「追い抜かれようとしている」＝「抜かれつつある」という内容 → &lt;strong&gt;Z＝抜かれつつある&lt;/strong&gt;&lt;/li&gt;
&lt;/ul&gt;
&lt;p&gt;これらをつなげると、&lt;/p&gt;
&lt;p&gt;&lt;strong&gt;傍線部⑴ ＝ 「GDPが右肩下がりの日本が、いま、中国に抜かれつつある」&lt;/strong&gt;&lt;/p&gt;
&lt;p&gt;というイコールの内容が浮かび上がります。&lt;br /&gt;
このように、&lt;/p&gt;
&lt;ol&gt;
&lt;li&gt;長い傍線部をブロックに分ける&lt;/li&gt;
&lt;li&gt;それぞれとイコールの内容を本文から探す&lt;/li&gt;
&lt;li&gt;最後につなぎ合わせて一文にする&lt;/li&gt;
&lt;/ol&gt;
&lt;p&gt;という流れで整理していくのが「ブロック分け」です。&lt;/p&gt;
&lt;p&gt;&lt;img fetchpriority="high" decoding="async" class="alignnone size-large wp-image-230" src="https://dokkai-labo.tokyo/wp-content/uploads/2017/02/setumeibubu-1-1024x576.png" sizes="(max-width: 640px) 100vw, 640px" srcset="https://dokkai-labo.tokyo/wp-content/uploads/2017/02/setumeibubu-1-1024x576.png 1024w, https://dokkai-labo.tokyo/wp-content/uploads/2017/02/setumeibubu-1-300x169.png 300w, https://dokkai-labo.tokyo/wp-content/uploads/2017/02/setumeibubu-1-768x432.png 768w, https://dokkai-labo.tokyo/wp-content/uploads/2017/02/setumeibubu-1.png 1366w" alt="説明文の理由を文中から見つける重要性" width="640" height="360" /&gt;&lt;/p&gt;
&lt;p&gt;&lt;img decoding="async" class="alignnone size-large wp-image-228" src="https://dokkai-labo.tokyo/wp-content/uploads/2017/02/dokkaise2-1-1024x576.png" sizes="(max-width: 640px) 100vw, 640px" srcset="https://dokkai-labo.tokyo/wp-content/uploads/2017/02/dokkaise2-1-1024x576.png 1024w, https://dokkai-labo.tokyo/wp-content/uploads/2017/02/dokkaise2-1-300x169.png 300w, https://dokkai-labo.tokyo/wp-content/uploads/2017/02/dokkaise2-1-768x432.png 768w, https://dokkai-labo.tokyo/wp-content/uploads/2017/02/dokkaise2-1.png 1366w" alt="長文説明文で迷わないための解答テクニック" width="640" height="360" /&gt;&lt;/p&gt;
&lt;h2&gt;普遍的な手法を身につけることの重要性&lt;/h2&gt;
&lt;p&gt;今回ご紹介した&lt;strong&gt;三段論法&lt;/strong&gt;や&lt;strong&gt;ブロック分け&lt;/strong&gt;は、特定の文章にしか通用しないテクニックではありません。&lt;br /&gt;
&lt;strong&gt;どのような説明文でも使える、普遍的な読み方・考え方&lt;/strong&gt;です。&lt;/p&gt;
&lt;p&gt;入試では、どんな文章が題材になるかは誰にも分かりません。&lt;br /&gt;
だからこそ、&lt;/p&gt;
&lt;p&gt;&lt;span style="color: #0000ff;"&gt;普遍的な手法の獲得が説明文の得点力を高める一番確実な方法&lt;/span&gt;&lt;/p&gt;
&lt;p&gt;だと言えます。&lt;br /&gt;
一つひとつの文章に対する「その場しのぎの解き方」ではなく、&lt;strong&gt;どの文章にも応用できる考え方&lt;/strong&gt;を身につけていきましょう。&lt;/p&gt;
&lt;h2&gt;まとめ：説明文で点数を取るためのチェックリスト&lt;/h2&gt;
&lt;ul&gt;
&lt;li&gt;&lt;strong&gt;まずは設問に素直に答える&lt;/strong&gt;：理由・説明・言い換えなど、何を求められているかを正確に把握する&lt;/li&gt;
&lt;li&gt;&lt;strong&gt;理由問題&lt;/strong&gt;：傍線部とイコールの内容を本文から探し、その部分の「理由」を読む&lt;/li&gt;
&lt;li&gt;&lt;strong&gt;説明（言い換え）問題&lt;/strong&gt;：〇〇とイコールの内容＝同じ意味になる表現を本文から見つける&lt;/li&gt;
&lt;li&gt;&lt;strong&gt;長い傍線部は分解&lt;/strong&gt;：前半・中盤・後半などに分けて、それぞれのブロックとイコールの内容を考える&lt;/li&gt;
&lt;li&gt;&lt;strong&gt;文章から探すのが基本&lt;/strong&gt;：8～9割は本文中に答えがある。どうしても見つからないときだけ自分で言い換える&lt;/li&gt;
&lt;li&gt;&lt;strong&gt;視野を狭くする&lt;/strong&gt;：文章全体を理解しようとするのではなく、「今この設問で聞かれていること」だけに集中する&lt;/li&gt;
&lt;li&gt;&lt;strong&gt;三段論法・ブロック分け&lt;/strong&gt;：イコールの関係をつないだり、分解して再構成したりすることで、抽象的な内容を具体化する&lt;/li&gt;
&lt;li&gt;&lt;strong&gt;普遍的な手法を身につける&lt;/strong&gt;：どんな文章でも使える読み方の考え方を持つことで、未知の文章にも対応できる&lt;/li&gt;
&lt;/ul&gt;
&lt;p&gt;説明文が苦手なお子さまでも、&lt;strong&gt;「イコールを探す」「理由を探す」「視野を狭くする」&lt;/strong&gt;という軸を押さえることで、少しずつ手応えが変わってきます。&lt;br /&gt;
ぜひ、動画とあわせて繰り返し復習し、入試本番での&lt;strong&gt;安定した得点源&lt;/strong&gt;にしていきましょう。&lt;/p&gt;
&lt;p&gt;&lt;!-- [ /.socialSet ] --&gt;&lt;/p&gt;
&lt;div class="alert alert-primary p-3 mt-4" role="alert"&gt;
&lt;p class="mb-2"&gt;&lt;strong&gt;説明文の取りこぼしは、次の模試でも続きやすい&lt;/strong&gt;&lt;/p&gt;
&lt;p class="mb-1"&gt;説明文を「なんとなく」で解き続けると、部分点を逃して減点が続き、合計点に跳ね返って点数が伸びない状態が続きます。&lt;/p&gt;
&lt;p class="mb-3"&gt;損が起きる原因は、本文根拠の見誤りです。&lt;/p&gt;
&lt;div class="d-grid gap-2"&gt;&lt;a class="btn btn-primary btn-lg" href="https://dokkai-labo.tokyo/basis/"&gt;説明文の解き方を1対1で身につける（Basis）&lt;/a&gt;&lt;br /&gt;
&lt;a class="btn btn-outline-primary btn-lg" href="https://dokkai-labo.tokyo/ct/strategy/"&gt;指導の判断軸を先に確認する（指導指針）&lt;/a&gt;&lt;/div&gt;
&lt;hr class="my-3" /&gt;
&lt;div class="d-flex flex-column gap-1"&gt;&lt;a href="https://dokkai-labo.tokyo/kobetsuonline01/"&gt;オンライン1対1個別の詳細&lt;/a&gt;&lt;br /&gt;
&lt;a href="https://dokkai-labo.tokyo/vacant_sum/"&gt;直近の空きコマ状況&lt;/a&gt;&lt;br /&gt;
&lt;a href="https://dokkai-labo.tokyo/blog/17022402/"&gt;説明せよの解き方（イコール探し）&lt;/a&gt;&lt;br /&gt;
&lt;a href="https://dokkai-labo.tokyo/contact/"&gt;問い合わせフォーム&lt;/a&gt;&lt;/div&gt;
&lt;/div&gt;
&lt;section id="veu_cta-20525" class="veu_cta"&gt;
&lt;div class="cta_body"&gt;
&lt;div class="cta_body_link"&gt;&lt;/div&gt;
&lt;/div&gt;
&lt;p&gt;&lt;!-- [ /.vkExUnit_cta_body ] --&gt;&lt;/p&gt;
&lt;/section&gt;
&lt;section class="veu_cta" id="veu_cta-20321"&gt;&lt;h1 class="cta_title"&gt;講座案内：完全１対１個別指導【中学受験/大学受験】&lt;/h1&gt;&lt;div class="cta_body"&gt;&lt;div class="cta_body_image cta_body_image_right"&gt;&lt;a href="https://dokkai-labo.tokyo/kobetsu/" target="_blank"&gt;&lt;/a&gt;&lt;/div&gt;&lt;div class="cta_body_txt image_exist"&gt;当塾では、中学受験の国語と大学受験の現代文を指導しております。どちらも完全１対１の個別指導です。生徒さんの現在の学力に合わせて問題を厳選し、理解力に応じた解説をして参ります。&lt;/div&gt;&lt;div class="cta_body_link"&gt;&lt;a href="https://dokkai-labo.tokyo/kobetsu/" class="btn btn-primary btn-block btn-lg" target="_blank"&gt;完全１対１個別指導【中学受験/大学受験】&lt;/a&gt;&lt;/div&gt;&lt;/div&gt;&lt;!-- [ /.vkExUnit_cta_body ] --&gt;&lt;/section&gt;			
------</t>
  </si>
  <si>
    <t>https://dokkai-labo.tokyo/style/lec/</t>
  </si>
  <si>
    <t>以下のページは不自然なワードを使用しています。
これらを適切に自然な言葉に置き換えて下さい。
なお、本文の装飾や構造は絶対に変えないでください。
【対象ページURL】
https://dokkai-labo.tokyo/style/lec/
【検出された不自然ワード】
（検出なし）
【本文】
------
------</t>
  </si>
  <si>
    <t>https://dokkai-labo.tokyo/summer/</t>
  </si>
  <si>
    <t>以下のページは不自然なワードを使用しています。
これらを適切に自然な言葉に置き換えて下さい。
なお、本文の装飾や構造は絶対に変えないでください。
【対象ページURL】
https://dokkai-labo.tokyo/summer/
【検出された不自然ワード】
（検出なし）
【本文】
------
&lt;p data-start="47" data-end="90"&gt;読解ラボ東京では、この夏 &lt;strong data-start="60" data-end="80"&gt;「小学５年生向け・夏期体験講座」&lt;/strong&gt; を実施いたします。&lt;/p&gt;
&lt;p data-start="92" data-end="113"&gt;全講義は、もちろん代表・長島が担当します。&lt;/p&gt;
&lt;p&gt;関連する開講講座の全体像は、&lt;a href="https://dokkai-labo.tokyo/live/"&gt;全体像はこちら&lt;/a&gt;でご確認いただけます。&lt;/p&gt;
&lt;p data-start="115" data-end="222"&gt;「国語の成績がどうすれば伸びるのか分からない」という生徒さんから、&lt;br data-start="148" data-end="151" /&gt;「2023年春の最難関校受験に向けて、より高度な問題に早めに挑戦したい」という生徒さんまで、&lt;br data-start="197" data-end="200" /&gt;多くの小学生のチャレンジをお待ちしています。&lt;/p&gt;
&lt;p data-start="224" data-end="275"&gt;また、本講座は &lt;strong data-start="232" data-end="253"&gt;教室受講とオンライン受講の同時開催&lt;/strong&gt; のため、全国どこからでも参加いただけます。&lt;/p&gt;
&lt;div class="rounded" style="background-color: #f7fbff; border: 1px solid #d9ecff; padding: 12px; margin: 18px 0;"&gt;
&lt;p style="margin: 0 0 6px;"&gt;&lt;strong&gt;この夏期体験講座で向上させる3つの力&lt;/strong&gt;&lt;/p&gt;
&lt;ul style="margin: 0; padding-left: 1.2em;"&gt;
&lt;li&gt;&lt;strong&gt;本文の読み方&lt;/strong&gt;：段落の役割・対比・理由と具体例を拾う&lt;/li&gt;
&lt;li&gt;&lt;strong&gt;設問の処理&lt;/strong&gt;：何を・何個・どの範囲から取るかを明確化する&lt;/li&gt;
&lt;li&gt;&lt;strong&gt;答案の作り方&lt;/strong&gt;：材料を箇条書き→並べ替え→短文で仕上げる&lt;/li&gt;
&lt;/ul&gt;
&lt;/div&gt;
&lt;h2&gt;まずは対象チェック（当てはまるほど効果が出やすい）&lt;/h2&gt;
&lt;div class="rounded" style="background-color: whitesmoke; padding: 10px; margin: 10px 0 18px;"&gt;
&lt;ul style="margin: 0; padding-left: 1.2em;"&gt;
&lt;li&gt;物語文で「誰の気持ちか」がズレて取りこぼす&lt;/li&gt;
&lt;li&gt;説明文で「理由」「具体例」「筆者の主張」が混ざる&lt;/li&gt;
&lt;li&gt;選択肢は取れるが、記述になると手が止まる&lt;/li&gt;
&lt;li&gt;解説を読んでも“どこが根拠か”が分からない&lt;/li&gt;
&lt;li&gt;復習のやり方が決まらず、直しが形骸化している&lt;/li&gt;
&lt;/ul&gt;
&lt;/div&gt;
&lt;h2&gt;当日の進め方（体験講座の中身）&lt;/h2&gt;
&lt;div class="rounded" style="background-color: #fffaf2; border: 1px solid #ffe3b5; padding: 12px; margin: 10px 0 18px;"&gt;
&lt;ol style="margin: 0; padding-left: 1.2em;"&gt;
&lt;li&gt;&lt;strong&gt;本文の線引き・メモの形式&lt;/strong&gt;を確認（どこに戻るかを明確化）&lt;/li&gt;
&lt;li&gt;&lt;strong&gt;設問の条件を分解&lt;/strong&gt;（要素数／字数／対象／理由か要約か）&lt;/li&gt;
&lt;li&gt;&lt;strong&gt;材料を箇条書き&lt;/strong&gt;にして答案の骨格を作る&lt;/li&gt;
&lt;li&gt;&lt;strong&gt;添削・修正&lt;/strong&gt;（どの条件を落としたかを言語化）&lt;/li&gt;
&lt;li&gt;&lt;strong&gt;家庭での復習ステップ&lt;/strong&gt;までセットで提示&lt;/li&gt;
&lt;/ol&gt;
&lt;/div&gt;
&lt;h2&gt;教室受講とオンライン受講の違い&lt;/h2&gt;
&lt;div class="table-responsive" style="margin: 10px 0 18px;"&gt;
&lt;table class="table table-bordered" style="background: #fff;"&gt;
&lt;thead style="background: #eef6ff;"&gt;
&lt;tr&gt;
&lt;th style="width: 22%;"&gt;比較項目&lt;/th&gt;
&lt;th&gt;教室&lt;/th&gt;
&lt;th&gt;オンライン&lt;/th&gt;
&lt;/tr&gt;
&lt;/thead&gt;
&lt;tbody&gt;
&lt;tr&gt;
&lt;td&gt;&lt;strong&gt;参加条件&lt;/strong&gt;&lt;/td&gt;
&lt;td&gt;教室へ来室&lt;/td&gt;
&lt;td&gt;全国どこからでも参加可&lt;/td&gt;
&lt;/tr&gt;
&lt;tr&gt;
&lt;td&gt;&lt;strong&gt;必要環境&lt;/strong&gt;&lt;/td&gt;
&lt;td&gt;筆記用具・教材&lt;/td&gt;
&lt;td&gt;PC/タブレット推奨＋ネット環境（音声/画面共有）&lt;/td&gt;
&lt;/tr&gt;
&lt;tr&gt;
&lt;td&gt;&lt;strong&gt;見え方&lt;/strong&gt;&lt;/td&gt;
&lt;td&gt;手元の確認は対面で実施&lt;/td&gt;
&lt;td&gt;手元・答案・根拠位置を画面上で確認しやすい&lt;/td&gt;
&lt;/tr&gt;
&lt;/tbody&gt;
&lt;/table&gt;
&lt;/div&gt;
&lt;div class="rounded" style="background-color: #f3f7ff; border: 1px solid #d7e3ff; padding: 12px; margin: 10px 0 18px;"&gt;
&lt;p style="margin: 0;"&gt;&lt;strong&gt;オンライン受講の持ち物（目安）&lt;/strong&gt;&lt;br /&gt;
筆記用具／ノート／印刷した教材（または閲覧端末）／（可能なら）手元が映るカメラ環境&lt;/p&gt;
&lt;/div&gt;
&lt;div class="rounded" style="background-color: #fff3f3; border: 1px solid #ffd0d0; padding: 12px; margin: 18px 0;"&gt;
&lt;p style="margin: 0;"&gt;&lt;strong&gt;日程について&lt;/strong&gt;&lt;br /&gt;
実施要綱は年度ごとに更新されます。最新の日程・定員・実施形式（教室/オンライン）は、下部の申込フォームよりお問い合わせください。&lt;/p&gt;
&lt;/div&gt;
&lt;h2&gt;よくある質問（FAQ）&lt;/h2&gt;
&lt;div class="rounded" style="background-color: whitesmoke; padding: 10px; margin: 10px 0 18px;"&gt;
&lt;p style="margin: 0 0 8px;"&gt;&lt;strong&gt;Q. 物語文と説明文、どちらを優先すべきですか。&lt;/strong&gt;&lt;br /&gt;
A. 直近の模試・テストで「取りこぼしが目立つほう」を優先してください。両方不安な場合は、まず本文の根拠の取り方（戻り方）を整理すると、どちらにも効きます。&lt;/p&gt;
&lt;p style="margin: 0 0 8px;"&gt;&lt;strong&gt;Q. 記述がまったく書けません。受講して大丈夫ですか。&lt;/strong&gt;&lt;br /&gt;
A. 問題ありません。記述は才能よりも「材料を集める→並べ替える→短文で仕上げる」のステップで伸びます。体験講座では、このプロセスを授業内で定着させます。&lt;/p&gt;
&lt;p style="margin: 0 0 8px;"&gt;&lt;strong&gt;Q. オンライン受講の場合、何が必要ですか。&lt;/strong&gt;&lt;br /&gt;
A. PCまたはタブレット推奨、安定したネット環境、筆記用具・ノート・教材です。可能なら手元が映る環境があると、答案作成のズレを確認しやすくなります。&lt;/p&gt;
&lt;p style="margin: 0;"&gt;&lt;strong&gt;Q. 受講後、家庭で何をすれば効果が続きますか。&lt;/strong&gt;&lt;br /&gt;
A. 「どこを根拠にしたか」を必ず言語化し、同じ設問をもう一度解き直すのが最も効率的です。授業で扱った“直し方”を家庭で再現できる仕組みにします。&lt;/p&gt;
&lt;/div&gt;
&lt;h2&gt;実施要綱 ※2021年度のものです。&lt;/h2&gt;
&lt;h3&gt;１．ゼロからの読解講座(物語文)日程：08/13(金)09:00～10:30&lt;/h3&gt;
&lt;h3&gt;２．ゼロからの読解講座(説明文)日程：08/23(月)13:00～14:30&lt;/h3&gt;
&lt;div class="rounded" style="background-color: whitesmoke; padding: 10px;"&gt;
&lt;p&gt;・「この夏は国語の成績を頑張ってあげよう！」と思ったものの、何から手を付けていいのか分からない。&lt;br /&gt;
・ 新しくテキストを購入してみたは良いが、解説を読んでもさっぱり理解できず、途方に暮れている。&lt;br /&gt;
・ 他教科に比べて国語の成績が極端に悪い。他教科はまずまずの成績を取っているのだが。。。&lt;/p&gt;
&lt;/div&gt;
&lt;p&gt;といったお悩みをお持ちの小学生向けの講座です。&lt;br /&gt;
読解ラボオリジナルの国語読解法を基礎から徹底して学習して頂きます。&lt;/p&gt;
&lt;h3&gt;３．記述演習講座&lt;/h3&gt;
&lt;h3&gt;日程：08/13(金)10:40～12:10&lt;br /&gt;
08/23(月)14:40～16:10&lt;/h3&gt;
&lt;p&gt;&lt;span style="color: #ff0000;"&gt;※両日程とも同内容となります。&lt;/span&gt;&lt;/p&gt;
&lt;div class="rounded" style="background-color: whitesmoke; padding: 10px;"&gt;
&lt;p&gt;・選択肢の問題は正解できるが、記述式の問題になった瞬間に全く正解が書けない。&lt;/p&gt;
&lt;p&gt;・普段の授業でもちゃんと答えを教えてもらっているし、塾のテキストにも模範解答はきちんと載っているけど、 自分で書いてみた解答が合っているかどうかが全く分からない。&lt;/p&gt;
&lt;p&gt;・模擬試験を受けてみて、記述式の問題がほぼ不正解になっているのに納得がいかない。&lt;/p&gt;
&lt;/div&gt;
&lt;p&gt;といったお悩みをお持ちの小学生向けの講座です。&lt;/p&gt;
&lt;p&gt;ひたすらに「演習⇒添削⇒演習⇒添削⇒……⇒解説」のループをこなしてもらうことで、記述問題に対する理解を深めてもらいます。&lt;/p&gt;
&lt;h3&gt;指導料&lt;/h3&gt;
&lt;div class="rounded" style="background-color: whitesmoke; padding: 10px;"&gt;１講座(1.5時間)：5,940円(税込)&lt;br /&gt;
２講座(3.0時間)：11,880円(税込)&lt;br /&gt;
３講座(4.5時間)：17,000円(税込)&lt;/div&gt;
&lt;div class="rounded" style="background-color: whitesmoke; padding: 10px;"&gt;※初回指導日の前日までに、振込にてお支払い頂きますようお願い申し上げます。&lt;/div&gt;
&lt;h3&gt;お申込み&lt;/h3&gt;
&lt;div id="wpcf7-f278-p1888-o1" class="wpcf7 no-js" dir="ltr" lang="ja" data-wpcf7-id="278"&gt;
&lt;div class="screen-reader-response"&gt;
&lt;p role="status" aria-live="polite" aria-atomic="true"&gt;
&lt;/div&gt;
&lt;form class="wpcf7-form init" action="/summer/#wpcf7-f278-p1888-o1" method="post" novalidate="novalidate" aria-label="コンタクトフォーム" data-status="init"&gt;
&lt;fieldset class="hidden-fields-container"&gt;&lt;input name="_wpcf7" type="hidden" value="278" /&gt;&lt;input name="_wpcf7_version" type="hidden" value="6.1.4" /&gt;&lt;input name="_wpcf7_locale" type="hidden" value="ja" /&gt;&lt;input name="_wpcf7_unit_tag" type="hidden" value="wpcf7-f278-p1888-o1" /&gt;&lt;input name="_wpcf7_container_post" type="hidden" value="1888" /&gt;&lt;input name="_wpcf7_posted_data_hash" type="hidden" value="" /&gt;&lt;input name="_wpcf7_recaptcha_response" type="hidden" value="" /&gt;&lt;/fieldset&gt;
&lt;p&gt;保護者氏名(必須)：&lt;span class="wpcf7-form-control-wrap" data-name="your-name"&gt;&lt;input class="wpcf7-form-control wpcf7-text wpcf7-validates-as-required" maxlength="400" name="your-name" size="40" type="text" value="" aria-required="true" aria-invalid="false" /&gt;&lt;/span&gt;&lt;/p&gt;
&lt;p&gt;メールアドレス(必須)：&lt;span class="wpcf7-form-control-wrap" data-name="your-email"&gt;&lt;input class="wpcf7-form-control wpcf7-email wpcf7-validates-as-required wpcf7-text wpcf7-validates-as-email" maxlength="400" name="your-email" size="40" type="email" value="" aria-required="true" aria-invalid="false" /&gt;&lt;/span&gt;&lt;/p&gt;
&lt;p&gt;電話番号(必須)：&lt;span class="wpcf7-form-control-wrap" data-name="mobtel"&gt;&lt;input class="wpcf7-form-control wpcf7-tel wpcf7-validates-as-required wpcf7-text wpcf7-validates-as-tel" maxlength="400" name="mobtel" size="40" type="tel" value="" aria-required="true" aria-invalid="false" /&gt;&lt;/span&gt;&lt;/p&gt;
&lt;p&gt;生徒氏名(必須)：&lt;span class="wpcf7-form-control-wrap" data-name="chilid-name"&gt;&lt;input class="wpcf7-form-control wpcf7-text" maxlength="400" name="chilid-name" size="40" type="text" value="" aria-invalid="false" /&gt;&lt;/span&gt;&lt;/p&gt;
&lt;p&gt;性別(必須)：&lt;span class="wpcf7-form-control-wrap" data-name="seibetu"&gt;&lt;select class="wpcf7-form-control wpcf7-select" name="seibetu" aria-invalid="false"&gt;&lt;option value=""&gt;—以下から選択してください—&lt;/option&gt;&lt;option value="男"&gt;男&lt;/option&gt;&lt;option value="女"&gt;女&lt;/option&gt;&lt;/select&gt;&lt;/span&gt;&lt;/p&gt;
&lt;p&gt;講座選択(必須)&lt;br /&gt;
&lt;span class="wpcf7-form-control-wrap" data-name="checkbox-70"&gt;&lt;span class="wpcf7-form-control wpcf7-checkbox wpcf7-validates-as-required"&gt;&lt;span class="wpcf7-list-item first"&gt;&lt;span class="wpcf7-list-item-label"&gt;物語文：08/13(金)09:00～10:30&lt;/span&gt;&lt;input name="checkbox-70[]" type="checkbox" value="物語文：08/13(金)09:00～10:30" /&gt;&lt;/span&gt;&lt;span class="wpcf7-list-item"&gt;&lt;span class="wpcf7-list-item-label"&gt;記述：08/13(金)10:40～12:10&lt;/span&gt;&lt;input name="checkbox-70[]" type="checkbox" value="記述：08/13(金)10:40～12:10" /&gt;&lt;/span&gt;&lt;span class="wpcf7-list-item"&gt;&lt;span class="wpcf7-list-item-label"&gt;説明文：08/23(月)13:00～14:30&lt;/span&gt;&lt;input name="checkbox-70[]" type="checkbox" value="説明文：08/23(月)13:00～14:30" /&gt;&lt;/span&gt;&lt;span class="wpcf7-list-item last"&gt;&lt;span class="wpcf7-list-item-label"&gt;記述：08/23(月)14:40～16:10&lt;/span&gt;&lt;input name="checkbox-70[]" type="checkbox" value="記述：08/23(月)14:40～16:10" /&gt;&lt;/span&gt;&lt;/span&gt;&lt;/span&gt;&lt;/p&gt;
&lt;p&gt;受講場所(必須)&lt;br /&gt;
&lt;span class="wpcf7-form-control-wrap" data-name="place"&gt;&lt;select class="wpcf7-form-control wpcf7-select" name="place" aria-invalid="false"&gt;&lt;option value=""&gt;—以下から選択してください—&lt;/option&gt;&lt;option value="教室"&gt;教室&lt;/option&gt;&lt;option value="オンライン"&gt;オンライン&lt;/option&gt;&lt;/select&gt;&lt;/span&gt;&lt;/p&gt;
&lt;p&gt;&lt;label&gt; 備考&lt;br /&gt;
&lt;span class="wpcf7-form-control-wrap" data-name="your-message"&gt;&lt;textarea class="wpcf7-form-control wpcf7-textarea" cols="40" maxlength="2000" name="your-message" rows="10" aria-invalid="false"&gt;&lt;/textarea&gt;&lt;/span&gt; &lt;/label&gt;&lt;/p&gt;
&lt;p&gt;&lt;input class="wpcf7-form-control wpcf7-submit has-spinner" type="submit" value="送信" /&gt;&lt;/p&gt;
&lt;p class="akismet-fields-container" style="display: none !important;" data-prefix="_wpcf7_ak_"&gt;&lt;label&gt;Δ&lt;textarea cols="45" maxlength="100" name="_wpcf7_ak_hp_textarea" rows="8"&gt;&lt;/textarea&gt;&lt;/label&gt;&lt;input id="ak_js_1" name="_wpcf7_ak_js" type="hidden" value="41" /&gt;&lt;script&gt;document.getElementById( "ak_js_1" ).setAttribute( "value", ( new Date() ).getTime() );&lt;/script&gt;&lt;/p&gt;
&lt;div class="wpcf7-response-output" aria-hidden="true"&gt;&lt;/div&gt;
&lt;/form&gt;
&lt;/div&gt;
&lt;p&gt;「この夏にきちんと授業を受けておいて良かった！」そう思える授業を目指しております。&lt;/p&gt;
&lt;p&gt;ぜひこの機会にもう１ランク上の学力を身に付けられるように指導してまいりますので、奮ってご参加下さいませ。&lt;/p&gt;
&lt;section id="veu_cta-20526" class="veu_cta"&gt;
&lt;h1 class="cta_title"&gt;講座案内：【オンライン】小６得点力養成講座【集団授業(２～７月)】&lt;/h1&gt;
&lt;div class="cta_body"&gt;
&lt;div class="cta_body_image cta_body_image_right"&gt;&lt;/div&gt;
&lt;div class="cta_body_txt image_exist"&gt;
&lt;p&gt;半年間で読解問題の得点力向上を目指す講座です。各回ともテーマに基づいて&lt;/p&gt;
&lt;p&gt;大問４題を取り扱います。受講結果と復習用動画も完備しています。&lt;/p&gt;
&lt;p&gt;教室で受ける授業さながらの授業を得点力養成講座オンラインでも再現しております。&lt;/p&gt;
&lt;/div&gt;
&lt;div class="cta_body_link"&gt;&lt;a class="btn btn-primary btn-block btn-lg" href="https://dokkai-labo.tokyo/onlinetokuten/" target="_blank" rel="noopener"&gt;講座案内：【オンライン】小６得点力養成講座【集団授業(２～７月)】&lt;/a&gt;&lt;/div&gt;
&lt;/div&gt;
&lt;/section&gt;
&lt;section class="veu_cta" id="veu_cta-20529"&gt;&lt;h1 class="cta_title"&gt;講座案内：ハイレベル現代文～既存の現代文教育に対するアンチテーゼ～【大学受験】&lt;/h1&gt;&lt;div class="cta_body"&gt;&lt;div class="cta_body_txt image_no"&gt;本講座では、あくまでも受験指導の場であることを踏まえ、答えの出し方に特化した解説をご提供いたします。&lt;/div&gt;&lt;div class="cta_body_link"&gt;&lt;a href="https://dokkai-labo.tokyo/hilevel_lec_univ_online/" class="btn btn-primary btn-block btn-lg" target="_blank"&gt;【オンライン】ハイレベル現代文～既存の現代文教育に対するアンチテーゼ～【大学受験】&lt;/a&gt;&lt;/div&gt;&lt;/div&gt;&lt;!-- [ /.vkExUnit_cta_body ] --&gt;&lt;/section&gt;			
------</t>
  </si>
  <si>
    <t>https://dokkai-labo.tokyo/tag_ori/sapix/</t>
  </si>
  <si>
    <t>以下のページは不自然なワードを使用しています。
これらを適切に自然な言葉に置き換えて下さい。
なお、本文の装飾や構造は絶対に変えないでください。
【対象ページURL】
https://dokkai-labo.tokyo/tag_ori/sapix/
【検出された不自然ワード】
（検出なし）
【本文】
------
------</t>
  </si>
  <si>
    <t>https://dokkai-labo.tokyo/tag_ori/サピックス/</t>
  </si>
  <si>
    <t>以下のページは不自然なワードを使用しています。
これらを適切に自然な言葉に置き換えて下さい。
なお、本文の装飾や構造は絶対に変えないでください。
【対象ページURL】
https://dokkai-labo.tokyo/tag_ori/サピックス/
【検出された不自然ワード】
（検出なし）
【本文】
------
------</t>
  </si>
  <si>
    <t>https://dokkai-labo.tokyo/tag_ori/テスト/</t>
  </si>
  <si>
    <t>以下のページは不自然なワードを使用しています。
これらを適切に自然な言葉に置き換えて下さい。
なお、本文の装飾や構造は絶対に変えないでください。
【対象ページURL】
https://dokkai-labo.tokyo/tag_ori/テスト/
【検出された不自然ワード】
（検出なし）
【本文】
------
------</t>
  </si>
  <si>
    <t>https://dokkai-labo.tokyo/tag_ori/過去問/</t>
  </si>
  <si>
    <t>以下のページは不自然なワードを使用しています。
これらを適切に自然な言葉に置き換えて下さい。
なお、本文の装飾や構造は絶対に変えないでください。
【対象ページURL】
https://dokkai-labo.tokyo/tag_ori/過去問/
【検出された不自然ワード】
（検出なし）
【本文】
------
------</t>
  </si>
  <si>
    <t>https://dokkai-labo.tokyo/tag_ori/過去問解説　早稲田/</t>
  </si>
  <si>
    <t>以下のページは不自然なワードを使用しています。
これらを適切に自然な言葉に置き換えて下さい。
なお、本文の装飾や構造は絶対に変えないでください。
【対象ページURL】
https://dokkai-labo.tokyo/tag_ori/過去問解説　早稲田/
【検出された不自然ワード】
（検出なし）
【本文】
------
------</t>
  </si>
  <si>
    <t>https://dokkai-labo.tokyo/tag_ori/過去問解説　豊島岡女子/</t>
  </si>
  <si>
    <t>以下のページは不自然なワードを使用しています。
これらを適切に自然な言葉に置き換えて下さい。
なお、本文の装飾や構造は絶対に変えないでください。
【対象ページURL】
https://dokkai-labo.tokyo/tag_ori/過去問解説　豊島岡女子/
【検出された不自然ワード】
（検出なし）
【本文】
------
------</t>
  </si>
  <si>
    <t>https://dokkai-labo.tokyo/tag_ori/現代文　指導方針/</t>
  </si>
  <si>
    <t>以下のページは不自然なワードを使用しています。
これらを適切に自然な言葉に置き換えて下さい。
なお、本文の装飾や構造は絶対に変えないでください。
【対象ページURL】
https://dokkai-labo.tokyo/tag_ori/現代文　指導方針/
【検出された不自然ワード】
（検出なし）
【本文】
------
------</t>
  </si>
  <si>
    <t>https://dokkai-labo.tokyo/tag_ori/効率的/</t>
  </si>
  <si>
    <t>以下のページは不自然なワードを使用しています。
これらを適切に自然な言葉に置き換えて下さい。
なお、本文の装飾や構造は絶対に変えないでください。
【対象ページURL】
https://dokkai-labo.tokyo/tag_ori/効率的/
【検出された不自然ワード】
（検出なし）
【本文】
------
------</t>
  </si>
  <si>
    <t>https://dokkai-labo.tokyo/tag_ori/国語　テスト　心構え/</t>
  </si>
  <si>
    <t>以下のページは不自然なワードを使用しています。
これらを適切に自然な言葉に置き換えて下さい。
なお、本文の装飾や構造は絶対に変えないでください。
【対象ページURL】
https://dokkai-labo.tokyo/tag_ori/国語　テスト　心構え/
【検出された不自然ワード】
（検出なし）
【本文】
------
------</t>
  </si>
  <si>
    <t>https://dokkai-labo.tokyo/tag_ori/国語　苦手　学習法/</t>
  </si>
  <si>
    <t>以下のページは不自然なワードを使用しています。
これらを適切に自然な言葉に置き換えて下さい。
なお、本文の装飾や構造は絶対に変えないでください。
【対象ページURL】
https://dokkai-labo.tokyo/tag_ori/国語　苦手　学習法/
【検出された不自然ワード】
（検出なし）
【本文】
------
------</t>
  </si>
  <si>
    <t>https://dokkai-labo.tokyo/tag_ori/国語/</t>
  </si>
  <si>
    <t>以下のページは不自然なワードを使用しています。
これらを適切に自然な言葉に置き換えて下さい。
なお、本文の装飾や構造は絶対に変えないでください。
【対象ページURL】
https://dokkai-labo.tokyo/tag_ori/国語/
【検出された不自然ワード】
（検出なし）
【本文】
------
------</t>
  </si>
  <si>
    <t>https://dokkai-labo.tokyo/tag_ori/時間が足りない/</t>
  </si>
  <si>
    <t>以下のページは不自然なワードを使用しています。
これらを適切に自然な言葉に置き換えて下さい。
なお、本文の装飾や構造は絶対に変えないでください。
【対象ページURL】
https://dokkai-labo.tokyo/tag_ori/時間が足りない/
【検出された不自然ワード】
（検出なし）
【本文】
------
------</t>
  </si>
  <si>
    <t>https://dokkai-labo.tokyo/tag_ori/出版　学習法　偏差値/</t>
  </si>
  <si>
    <t>以下のページは不自然なワードを使用しています。
これらを適切に自然な言葉に置き換えて下さい。
なお、本文の装飾や構造は絶対に変えないでください。
【対象ページURL】
https://dokkai-labo.tokyo/tag_ori/出版　学習法　偏差値/
【検出された不自然ワード】
（検出なし）
【本文】
------
------</t>
  </si>
  <si>
    <t>https://dokkai-labo.tokyo/tag_ori/小学生/</t>
  </si>
  <si>
    <t>以下のページは不自然なワードを使用しています。
これらを適切に自然な言葉に置き換えて下さい。
なお、本文の装飾や構造は絶対に変えないでください。
【対象ページURL】
https://dokkai-labo.tokyo/tag_ori/小学生/
【検出された不自然ワード】
（検出なし）
【本文】
------
------</t>
  </si>
  <si>
    <t>https://dokkai-labo.tokyo/tag_ori/中学受験/</t>
  </si>
  <si>
    <t>以下のページは不自然なワードを使用しています。
これらを適切に自然な言葉に置き換えて下さい。
なお、本文の装飾や構造は絶対に変えないでください。
【対象ページURL】
https://dokkai-labo.tokyo/tag_ori/中学受験/
【検出された不自然ワード】
（検出なし）
【本文】
------
------</t>
  </si>
  <si>
    <t>https://dokkai-labo.tokyo/tag_ori/長文読解/</t>
  </si>
  <si>
    <t>以下のページは不自然なワードを使用しています。
これらを適切に自然な言葉に置き換えて下さい。
なお、本文の装飾や構造は絶対に変えないでください。
【対象ページURL】
https://dokkai-labo.tokyo/tag_ori/長文読解/
【検出された不自然ワード】
（検出なし）
【本文】
------
------</t>
  </si>
  <si>
    <t>https://dokkai-labo.tokyo/tag_ori/文法/</t>
  </si>
  <si>
    <t>以下のページは不自然なワードを使用しています。
これらを適切に自然な言葉に置き換えて下さい。
なお、本文の装飾や構造は絶対に変えないでください。
【対象ページURL】
https://dokkai-labo.tokyo/tag_ori/文法/
【検出された不自然ワード】
（検出なし）
【本文】
------
------</t>
  </si>
  <si>
    <t>https://dokkai-labo.tokyo/tag_ori/偏差値/</t>
  </si>
  <si>
    <t>以下のページは不自然なワードを使用しています。
これらを適切に自然な言葉に置き換えて下さい。
なお、本文の装飾や構造は絶対に変えないでください。
【対象ページURL】
https://dokkai-labo.tokyo/tag_ori/偏差値/
【検出された不自然ワード】
（検出なし）
【本文】
------
------</t>
  </si>
  <si>
    <t>https://dokkai-labo.tokyo/timetable_mtg/</t>
  </si>
  <si>
    <t>以下のページは不自然なワードを使用しています。
これらを適切に自然な言葉に置き換えて下さい。
なお、本文の装飾や構造は絶対に変えないでください。
【対象ページURL】
https://dokkai-labo.tokyo/timetable_mtg/
【検出された不自然ワード】
（検出なし）
【本文】
------
&lt;p&gt;&lt;script type="text/javascript"&gt;
jQuery(document).ready(function() {
	jQuery.ajaxSetup({cache:false}); //なくても良いがキャッシュを読み込まないように?
	jQuery('.ajax').each(function(){
		var src = jQuery(this).attr('src');
		if(src !=''){
			jQuery(this).load(src);
		}
	});
});
&lt;/script&gt;&lt;/p&gt;
&lt;div id="header" class="ajax" src="/res/16429.html"&gt;&lt;/div&gt;
&lt;section class="veu_cta" id="veu_cta-20325"&gt;&lt;h1 class="cta_title"&gt;講座案内：小６得点力養成講座【集団授業(２～７月)】&lt;/h1&gt;&lt;div class="cta_body"&gt;&lt;div class="cta_body_image cta_body_image_right"&gt;&lt;a href="http://dokkai-labo.tokyo/tokuten/" target="_blank"&gt;&lt;img width="731" height="493" src="https://dokkai-labo.tokyo/wp-content/uploads/2016/12/tate_space.jpg" class="attachment-large size-large" alt="" srcset="https://dokkai-labo.tokyo/wp-content/uploads/2016/12/tate_space.jpg 731w, https://dokkai-labo.tokyo/wp-content/uploads/2016/12/tate_space-300x202.jpg 300w" sizes="(max-width: 731px) 100vw, 731px" /&gt;&lt;/a&gt;&lt;/div&gt;&lt;div class="cta_body_txt image_exist"&gt;半年間で読解問題の得点力向上を目指す講座です。各回ともテーマに基づいて
&lt;br /&gt;大問４題を取り扱います。受講結果と復習用動画も完備しています。
&lt;br /&gt;&lt;/div&gt;&lt;div class="cta_body_link"&gt;&lt;a href="http://dokkai-labo.tokyo/tokuten/" class="btn btn-primary btn-block btn-lg" target="_blank"&gt;講座案内：小６得点力養成講座【集団授業(２～７月)】&lt;/a&gt;&lt;/div&gt;&lt;/div&gt;&lt;!--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timetable_mtg%2F&amp;amp;t=%E3%81%94%E9%9D%A2%E8%AB%87%E5%AE%9F%E6%96%BD%E5%8F%AF%E8%83%BD%E6%99%82%E9%96%93%E5%B8%AF%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timetable_mtg%2F&amp;amp;text=%E3%81%94%E9%9D%A2%E8%AB%87%E5%AE%9F%E6%96%BD%E5%8F%AF%E8%83%BD%E6%99%82%E9%96%93%E5%B8%AF%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3%81%94%E9%9D%A2%E8%AB%87%E5%AE%9F%E6%96%BD%E5%8F%AF%E8%83%BD%E6%99%82%E9%96%93%E5%B8%AF%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timetable_mtg%2F" target="_blank" &gt;&lt;span class="vk_icon_w_r_sns_bluesky icon_sns"&gt;&lt;/span&gt;&lt;span class="sns_txt"&gt;Bluesky&lt;/span&gt;&lt;/a&gt;&lt;/li&gt;&lt;li class="sb_copy sb_icon"&gt;&lt;button class="copy-button sb_icon_inner"data-clipboard-text="ご面談実施可能時間帯 | 受験国語専門 読解ラボ東京 | 中学受験・大学受験対応の個別指導国語専門塾（オンライン・教室対応） https://dokkai-labo.tokyo/timetable_mtg/"&gt;&lt;span class="vk_icon_w_r_sns_copy icon_sns"&gt;&lt;i class="fas fa-copy"&gt;&lt;/i&gt;&lt;/span&gt;&lt;span class="sns_txt"&gt;Copy&lt;/span&gt;&lt;/button&gt;&lt;/li&gt;&lt;/ul&gt;&lt;/div&gt;&lt;!-- [ /.socialSet ] --&gt;			
------</t>
  </si>
  <si>
    <t>https://dokkai-labo.tokyo/timetable_season/</t>
  </si>
  <si>
    <t>以下のページは不自然なワードを使用しています。
これらを適切に自然な言葉に置き換えて下さい。
なお、本文の装飾や構造は絶対に変えないでください。
【対象ページURL】
https://dokkai-labo.tokyo/timetable_season/
【検出された不自然ワード】
（検出なし）
【本文】
------
&lt;p&gt;&lt;script type="text/javascript"&gt;
jQuery(document).ready(function() {
	jQuery.ajaxSetup({cache:false}); //なくても良いがキャッシュを読み込まないように?
	jQuery('.ajax').each(function(){
		var src = jQuery(this).attr('src');
		if(src !=''){
			jQuery(this).load(src);
		}
	});
});
&lt;/script&gt;&lt;/p&gt;
&lt;div id="header" class="ajax" src="/res/262.html"&gt;&lt;/div&gt;
&lt;section class="veu_cta" id="veu_cta-20322"&gt;&lt;h1 class="cta_title"&gt;サービス案内：読解ラボ東京の「過去問解説」&lt;/h1&gt;&lt;div class="cta_body"&gt;&lt;div class="cta_body_image cta_body_image_right"&gt;&lt;a href="http://dokkai-labo.tokyo/?s=【過去問】&amp;order=asc" target="_blank"&gt;&lt;img width="922" height="182" src="https://dokkai-labo.tokyo/wp-content/uploads/2020/02/読解ラボWEB_t.png" class="attachment-large size-large" alt="" srcset="https://dokkai-labo.tokyo/wp-content/uploads/2020/02/読解ラボWEB_t.png 922w, https://dokkai-labo.tokyo/wp-content/uploads/2020/02/読解ラボWEB_t-300x59.png 300w, https://dokkai-labo.tokyo/wp-content/uploads/2020/02/読解ラボWEB_t-768x152.png 768w" sizes="(max-width: 922px) 100vw, 922px" /&gt;&lt;/a&gt;&lt;/div&gt;&lt;div class="cta_body_txt image_exist"&gt;受験準備の最終段階で困りがちなのが過去問の扱いです。
&lt;br /&gt;全問について解説と採点基準を明示し、そのプロセスを体感してもらいます。&lt;/div&gt;&lt;div class="cta_body_link"&gt;&lt;a href="http://dokkai-labo.tokyo/?s=【過去問】&amp;order=asc" class="btn btn-primary btn-block btn-lg" target="_blank"&gt;読解ラボ東京の過去問解説動画&lt;/a&gt;&lt;/div&gt;&lt;/div&gt;&lt;!--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timetable_season%2F&amp;amp;t=%E5%AD%A3%E7%AF%80%E8%AC%9B%E7%BF%92%E6%99%82%E9%96%93%E5%89%B2%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timetable_season%2F&amp;amp;text=%E5%AD%A3%E7%AF%80%E8%AC%9B%E7%BF%92%E6%99%82%E9%96%93%E5%89%B2%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5%AD%A3%E7%AF%80%E8%AC%9B%E7%BF%92%E6%99%82%E9%96%93%E5%89%B2%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timetable_season%2F" target="_blank" &gt;&lt;span class="vk_icon_w_r_sns_bluesky icon_sns"&gt;&lt;/span&gt;&lt;span class="sns_txt"&gt;Bluesky&lt;/span&gt;&lt;/a&gt;&lt;/li&gt;&lt;li class="sb_copy sb_icon"&gt;&lt;button class="copy-button sb_icon_inner"data-clipboard-text="季節講習時間割 | 受験国語専門 読解ラボ東京 | 中学受験・大学受験対応の個別指導国語専門塾（オンライン・教室対応） https://dokkai-labo.tokyo/timetable_season/"&gt;&lt;span class="vk_icon_w_r_sns_copy icon_sns"&gt;&lt;i class="fas fa-copy"&gt;&lt;/i&gt;&lt;/span&gt;&lt;span class="sns_txt"&gt;Copy&lt;/span&gt;&lt;/button&gt;&lt;/li&gt;&lt;/ul&gt;&lt;/div&gt;&lt;!-- [ /.socialSet ] --&gt;			
------</t>
  </si>
  <si>
    <t>https://dokkai-labo.tokyo/timetable/</t>
  </si>
  <si>
    <t>以下のページは不自然なワードを使用しています。
これらを適切に自然な言葉に置き換えて下さい。
なお、本文の装飾や構造は絶対に変えないでください。
【対象ページURL】
https://dokkai-labo.tokyo/timetable/
【検出された不自然ワード】
（検出なし）
【本文】
------
&lt;h2&gt;時間割&lt;/h2&gt;
&lt;p&gt;１対１個別指導の空きコマ状況です。(2019/1/26更新)&lt;/p&gt;
&lt;table style="height: 55px;" width="330"&gt;
&lt;tbody&gt;
&lt;tr&gt;
&lt;th style="text-align: center;"&gt;&lt;/th&gt;
&lt;th style="text-align: center;"&gt;日&lt;/th&gt;
&lt;th style="text-align: center;"&gt;月&lt;/th&gt;
&lt;th style="text-align: center;"&gt;火&lt;/th&gt;
&lt;th style="text-align: center;"&gt;水&lt;/th&gt;
&lt;th style="text-align: center;"&gt;木&lt;/th&gt;
&lt;th style="text-align: center;"&gt;金&lt;/th&gt;
&lt;th style="text-align: center;"&gt;土&lt;/th&gt;
&lt;/tr&gt;
&lt;tr&gt;
&lt;th style="text-align: center;"&gt;Ａ限&lt;/th&gt;
&lt;td style="text-align: center;"&gt;×&lt;/td&gt;
&lt;td style="text-align: center;" bgcolor="#aaaaaa"&gt;&lt;/td&gt;
&lt;td style="text-align: center;" bgcolor="#aaaaaa"&gt;&lt;/td&gt;
&lt;td style="text-align: center;" bgcolor="#aaaaaa"&gt;&lt;/td&gt;
&lt;td style="text-align: center;" bgcolor="#aaaaaa"&gt;&lt;/td&gt;
&lt;td style="text-align: center;" bgcolor="#aaaaaa"&gt;&lt;/td&gt;
&lt;td style="text-align: center;"&gt;○&lt;/td&gt;
&lt;/tr&gt;
&lt;tr&gt;
&lt;th style="text-align: center;"&gt;Ｂ限&lt;/th&gt;
&lt;td style="text-align: center;"&gt;×&lt;/td&gt;
&lt;td style="text-align: center;" bgcolor="#aaaaaa"&gt;&lt;/td&gt;
&lt;td style="text-align: center;" bgcolor="#aaaaaa"&gt;&lt;/td&gt;
&lt;td style="text-align: center;" bgcolor="#aaaaaa"&gt;&lt;/td&gt;
&lt;td style="text-align: center;" bgcolor="#aaaaaa"&gt;&lt;/td&gt;
&lt;td style="text-align: center;" bgcolor="#aaaaaa"&gt;&lt;/td&gt;
&lt;td style="text-align: center;"&gt;○&lt;/td&gt;
&lt;/tr&gt;
&lt;tr&gt;
&lt;th style="text-align: center;"&gt;Ｃ限&lt;/th&gt;
&lt;td style="text-align: center;"&gt;×&lt;/td&gt;
&lt;td style="text-align: center;" bgcolor="#aaaaaa"&gt;&lt;/td&gt;
&lt;td style="text-align: center;" bgcolor="#aaaaaa"&gt;&lt;/td&gt;
&lt;td style="text-align: center;" bgcolor="#aaaaaa"&gt;&lt;/td&gt;
&lt;td style="text-align: center;" bgcolor="#aaaaaa"&gt;&lt;/td&gt;
&lt;td style="text-align: center;" bgcolor="#aaaaaa"&gt;&lt;/td&gt;
&lt;td style="text-align: center;"&gt;×&lt;/td&gt;
&lt;/tr&gt;
&lt;tr&gt;
&lt;th style="text-align: center;"&gt;１限&lt;/th&gt;
&lt;td style="text-align: center;"&gt;×&lt;/td&gt;
&lt;td style="text-align: center;"&gt;×&lt;/td&gt;
&lt;td style="text-align: center;"&gt;×&lt;/td&gt;
&lt;td style="text-align: center;"&gt;×&lt;/td&gt;
&lt;td style="text-align: center;"&gt;×&lt;/td&gt;
&lt;td style="text-align: center;"&gt;○&lt;/td&gt;
&lt;td style="text-align: center;"&gt;○&lt;/td&gt;
&lt;/tr&gt;
&lt;tr&gt;
&lt;th style="text-align: center;"&gt;２限&lt;/th&gt;
&lt;td style="text-align: center;"&gt;×&lt;/td&gt;
&lt;td style="text-align: center;"&gt;×&lt;/td&gt;
&lt;td style="text-align: center;"&gt;×&lt;/td&gt;
&lt;td style="text-align: center;"&gt;○&lt;/td&gt;
&lt;td style="text-align: center;"&gt;×&lt;/td&gt;
&lt;td style="text-align: center;"&gt;○&lt;/td&gt;
&lt;td style="text-align: center;"&gt;○&lt;/td&gt;
&lt;/tr&gt;
&lt;tr&gt;
&lt;th style="text-align: center;"&gt;３限&lt;/th&gt;
&lt;td style="text-align: center;"&gt;×&lt;/td&gt;
&lt;td style="text-align: center;"&gt;&amp;#8211;&lt;/td&gt;
&lt;td style="text-align: center;"&gt;&amp;#8211;&lt;/td&gt;
&lt;td style="text-align: center;"&gt;&amp;#8211;&lt;/td&gt;
&lt;td style="text-align: center;"&gt;&amp;#8211;&lt;/td&gt;
&lt;td style="text-align: center;"&gt;&amp;#8211;&lt;/td&gt;
&lt;td style="text-align: center;"&gt;○&lt;/td&gt;
&lt;/tr&gt;
&lt;/tbody&gt;
&lt;/table&gt;
&lt;blockquote&gt;&lt;p&gt;〇：空き　×：予約済み&lt;/p&gt;
&lt;p&gt;【月～金】１限 16:30～18:20　，２限 18:40～20:30&lt;br /&gt;
【土～日】Ａ限 08:00～09:50　，Ｂ限 10:30～12:20　，Ｃ限 13:10～15:00&lt;br /&gt;
１限 15:10～17:00　，２限 17:10～19:00，３限 19:10～21:00&lt;/p&gt;&lt;/blockquote&gt;
&lt;p&gt;※詳細については、お問い合わせ下さいませ。&lt;/p&gt;
&lt;section class="veu_cta" id="veu_cta-20523"&gt;&lt;h1 class="cta_title"&gt;講座案内：【オンライン】完全１対１個別指導【中学受験】&lt;/h1&gt;&lt;div class="cta_body"&gt;&lt;div class="cta_body_image cta_body_image_right"&gt;&lt;a href="http://dokkai-labo.tokyo/kobetsuonline01/" target="_blank"&gt;&lt;img width="587" height="432" src="https://dokkai-labo.tokyo/wp-content/uploads/2020/05/CTA読解ラボ-e1603958995467.jpg" class="attachment-large size-large" alt="" /&gt;&lt;/a&gt;&lt;/div&gt;&lt;div class="cta_body_txt image_exist"&gt;当塾で開講中の中学受験対策１対１個別指導講座をオンラインで受講可能です。教室で受ける授業さながらの授業を、個別指導オンラインでも再現しております。&lt;/div&gt;&lt;div class="cta_body_link"&gt;&lt;a href="http://dokkai-labo.tokyo/kobetsuonline01/" class="btn btn-primary btn-block btn-lg" target="_blank"&gt;【オンライン】完全１対１個別指導【中学受験】&lt;/a&gt;&lt;/div&gt;&lt;/div&gt;&lt;!--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timetable%2F&amp;amp;t=%E6%99%82%E9%96%93%E5%89%B2%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timetable%2F&amp;amp;text=%E6%99%82%E9%96%93%E5%89%B2%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6%99%82%E9%96%93%E5%89%B2%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timetable%2F" target="_blank" &gt;&lt;span class="vk_icon_w_r_sns_bluesky icon_sns"&gt;&lt;/span&gt;&lt;span class="sns_txt"&gt;Bluesky&lt;/span&gt;&lt;/a&gt;&lt;/li&gt;&lt;li class="sb_copy sb_icon"&gt;&lt;button class="copy-button sb_icon_inner"data-clipboard-text="時間割 | 受験国語専門 読解ラボ東京 | 中学受験・大学受験対応の個別指導国語専門塾（オンライン・教室対応） https://dokkai-labo.tokyo/timetable/"&gt;&lt;span class="vk_icon_w_r_sns_copy icon_sns"&gt;&lt;i class="fas fa-copy"&gt;&lt;/i&gt;&lt;/span&gt;&lt;span class="sns_txt"&gt;Copy&lt;/span&gt;&lt;/button&gt;&lt;/li&gt;&lt;/ul&gt;&lt;/div&gt;&lt;!-- [ /.socialSet ] --&gt;			
------</t>
  </si>
  <si>
    <t>https://dokkai-labo.tokyo/tokuten_fifth/</t>
  </si>
  <si>
    <t>以下のページは不自然なワードを使用しています。
これらを適切に自然な言葉に置き換えて下さい。
なお、本文の装飾や構造は絶対に変えないでください。
【対象ページURL】
https://dokkai-labo.tokyo/tokuten_fifth/
【検出された不自然ワード】
（検出なし）
【本文】
------
&lt;p&gt;読解ラボ東京では、オンラインにて、小学５年生を対象とした「小５得点力養成講座プライマル」を開講致します。開講講座の全体像は、&lt;a href="https://dokkai-labo.tokyo/live/"&gt;全体像はこちら&lt;/a&gt;でご確認いただけます。&lt;/p&gt;
&lt;h3&gt;講義概要&lt;/h3&gt;
&lt;p&gt;&lt;iframe title="YouTube video player" src="https://www.youtube.com/embed/tS7cKZL_skg?si=FVxVNXe8D67h4Pys" width="560" height="315" frameborder="0" allowfullscreen="allowfullscreen"&gt;&lt;/iframe&gt;&lt;/p&gt;
&lt;div class="rounded" style="background-color: whitesmoke; padding: 10px;"&gt;
&lt;ul data-start="83" data-end="389"&gt;
&lt;li data-start="83" data-end="132"&gt;
&lt;p data-start="85" data-end="132"&gt;&lt;strong data-start="85" data-end="105"&gt;国語の問題の解き方が分からない。&lt;/strong&gt; そもそも、国語の「勉強の仕方」自体が分からない。&lt;/p&gt;
&lt;/li&gt;
&lt;li data-start="133" data-end="183"&gt;
&lt;p data-start="135" data-end="183"&gt;&lt;strong data-start="135" data-end="158"&gt;６年生で本格的に受験勉強が始まる前に、&lt;/strong&gt; 国語読解の基礎をしっかり身につけておきたい。&lt;/p&gt;
&lt;/li&gt;
&lt;li data-start="184" data-end="231"&gt;
&lt;p data-start="186" data-end="231"&gt;&lt;strong data-start="186" data-end="210"&gt;受講してみたいが、通塾は距離的に難しい。&lt;/strong&gt; 自宅で受けられる選択肢を探している。&lt;/p&gt;
&lt;/li&gt;
&lt;li data-start="232" data-end="284"&gt;
&lt;p data-start="234" data-end="284"&gt;&lt;strong data-start="234" data-end="263"&gt;他教科は取れているのに、国語だけ成績が極端に悪い。&lt;/strong&gt; 国語のせいで合格が遠のきそうで不安。&lt;/p&gt;
&lt;/li&gt;
&lt;li data-start="285" data-end="333"&gt;
&lt;p data-start="287" data-end="333"&gt;塾の授業・テキスト・模範解答を見ても、&lt;strong data-start="306" data-end="331"&gt;自分が書いた答えが正しいのか判断できない。&lt;/strong&gt;&lt;/p&gt;
&lt;/li&gt;
&lt;li data-start="334" data-end="389"&gt;
&lt;p data-start="336" data-end="389"&gt;模試で &lt;strong data-start="340" data-end="356"&gt;記述問題がほとんど不正解&lt;/strong&gt; になる。なぜ不正解なのか、どこを直せば点が取れるのか分からない。&lt;/p&gt;
&lt;/li&gt;
&lt;/ul&gt;
&lt;hr data-start="391" data-end="394" /&gt;
&lt;p data-start="396" data-end="412"&gt;✏️ &lt;strong data-start="399" data-end="412"&gt;一言でまとめると…&lt;/strong&gt;&lt;/p&gt;
&lt;blockquote data-start="414" data-end="474"&gt;
&lt;p data-start="416" data-end="474"&gt;「やり方が分からないまま国語を解いている」&lt;br data-start="437" data-end="440" /&gt;→ 「正しい解き方を理解して、自分で答えを作れるようになりたい」&lt;/p&gt;
&lt;/blockquote&gt;
&lt;/div&gt;
&lt;p&gt;等々、国語学習に関するお悩み・課題をお持ちの生徒さんに向けて、&lt;br /&gt;
&lt;span style="color: #ff0000;"&gt;【オンライン】&lt;/span&gt;で実施される&lt;span style="color: #ff0000;"&gt;【１ヶ月完成】&lt;/span&gt;の講座です。&lt;/p&gt;
&lt;p&gt;&lt;span style="color: #0000ff;"&gt;早めに国語の得点力を底上げしたい生徒さん&lt;/span&gt;は、奮ってご参加下さい！&lt;/p&gt;
&lt;p&gt;※本講座は夏期講習に実施しております「小５夏期体験講座」とほぼ同内容の講座となります。&lt;/p&gt;
&lt;h2&gt;実施要綱&lt;/h2&gt;
&lt;p&gt;オンラインにて全４回・１ヶ月完成の講座となります。&lt;/p&gt;
&lt;h3&gt;第１講　ゼロからの読解講座(物語文)&lt;/h3&gt;
&lt;p&gt;読解ラボオリジナルの国語読解法を、物語文を題材に基礎から徹底して学習して頂きます。&lt;/p&gt;
&lt;h3&gt;第２講　ゼロからの読解講座(説明文)&lt;/h3&gt;
&lt;p&gt;読解ラボオリジナルの国語読解法を、説明文を題材に基礎から徹底して学習して頂きます。&lt;/p&gt;
&lt;h3&gt;第３講　記述演習講座&lt;/h3&gt;
&lt;p&gt;ひたすらに「演習⇒添削⇒演習⇒添削⇒……⇒解説」のループをこなしてもらうことで、記述問題に対する理解を深めてもらいます。&lt;/p&gt;
&lt;h3&gt;第４講　総合演習テスト&lt;/h3&gt;
&lt;p&gt;これまでに学習した内容を踏まえて、実践的なテスト形式で&lt;span style="color: #008000;"&gt;アウトプットの訓練&lt;/span&gt;を行ってもらいます。&lt;/p&gt;
&lt;h2&gt;読解ラボ東京≪得点力養成講座≫特徴&lt;/h2&gt;
&lt;h5&gt;１．論理的な解法を身につけるための指導が中心&lt;/h5&gt;
&lt;p&gt;知識や感性に任せて問題を解くことのではなく、&lt;span style="color: #008000;"&gt;どうやって論理的に解答を導くのかを徹底的に指導&lt;/span&gt;します。このため、「なぜこの解答になるんだろう」という消化不良を排除し、&lt;span style="color: #0000ff;"&gt;本質的な読解法への理解を深めます&lt;/span&gt;。&lt;/p&gt;
&lt;h5&gt;２．明確な採点基準に基づいた添削&lt;/h5&gt;
&lt;p&gt;すべての問題にポイントとなる要素を設けています。なぜこれを書かなければならないのかを明らかにしながら添削をしていきます。この指導によって、&lt;span style="color: #0000ff;"&gt;自力で答えを見つける力&lt;/span&gt;を養っていきます。&lt;/p&gt;
&lt;h5&gt;３．解説動画でより理解を深める&lt;/h5&gt;
&lt;p&gt;すべての受講生に&lt;span style="color: #ff0000;"&gt;ポータルサイト&lt;/span&gt;のご案内をさせていただきます。このサイトでは授業で扱った&lt;span style="color: #ff0000;"&gt;すべての問題の解説動画&lt;/span&gt;を載せております。&lt;br /&gt;
&lt;span style="color: #008000;"&gt;いつでも好きな時に視聴できますので、復習の際により理解を深めることが出来る&lt;/span&gt;とご好評いただいております。&lt;br /&gt;
※欠席時も本サイトにて授業内容の確認が可能です。&lt;/p&gt;
&lt;h2 id="faq"&gt;よくある質問（FAQ）&lt;/h2&gt;
&lt;dl&gt;
&lt;dt&gt;Q. この講座はどんな生徒に向いていますか？&lt;/dt&gt;
&lt;dd&gt;「国語の解き方・勉強の仕方が分からない」「6年生前に読解の基礎を固めたい」「記述がほとんど不正解になる理由が分からない」といった悩みを持つ小学5年生に向けた、【オンライン】【1ヶ月完成】の講座です。&lt;/dd&gt;
&lt;dt&gt;Q. 何回で完結しますか？&lt;/dt&gt;
&lt;dd&gt;オンラインで全4回、1ヶ月で完結する講座です。&lt;/dd&gt;
&lt;dt&gt;Q. 欠席した回のフォローはありますか？&lt;/dt&gt;
&lt;dd&gt;受講生にはポータルサイトをご案内し、授業で扱った問題の解説動画を掲載しています。欠席時も本サイトにて授業内容の確認が可能です。&lt;/dd&gt;
&lt;dt&gt;Q. 記述の添削はどのように行いますか？&lt;/dt&gt;
&lt;dd&gt;各問題にポイントとなる要素を設定し、「なぜそれを書かなければならないか」を明確にしながら添削します。第3講では「演習⇒添削⇒演習⇒添削⇒……⇒解説」を集中的に回します。&lt;/dd&gt;
&lt;dt&gt;Q. 「小５夏期体験講座」との違いはありますか？&lt;/dt&gt;
&lt;dd&gt;本講座は夏期講習で実施している「小５夏期体験講座」とほぼ同内容の講座です。受講形式がオンラインで、1ヶ月（全4回）で完結します。&lt;/dd&gt;
&lt;dt&gt;Q. 受講に必要な環境は何ですか？&lt;/dt&gt;
&lt;dd&gt;オンラインで実施します。PCやタブレットなど、映像・音声が安定して視聴できる端末をご用意ください。&lt;/dd&gt;
&lt;dt&gt;Q. 定員はありますか？&lt;/dt&gt;
&lt;dd&gt;上限16名です。&lt;/dd&gt;
&lt;dt&gt;Q. 費用と支払い方法を教えてください。&lt;/dt&gt;
&lt;dd&gt;全4回で￥23,760-(税込)です。初回指導日の前日までに、振込にてお支払いをお願いしております。&lt;/dd&gt;
&lt;dt&gt;Q. スケジュールはいつですか？&lt;/dt&gt;
&lt;dd&gt;2022年09~10月の火曜日、19:00~20:30となります。&lt;br /&gt;
【9～10月】09/13(火)・09/20(火)・09/27(火)・10/04(火)（各19:00～20:30）&lt;/dd&gt;
&lt;dt&gt;Q. 担当講師は誰ですか？&lt;/dt&gt;
&lt;dd&gt;読解ラボ東京の長島が担当いたします。&lt;/dd&gt;
&lt;/dl&gt;
&lt;h3&gt;対象&lt;/h3&gt;
&lt;p&gt;中学受験を目指す小学５年生&lt;/p&gt;
&lt;h3&gt;定員&lt;/h3&gt;
&lt;p&gt;上限16名&lt;/p&gt;
&lt;h3&gt;指導料&lt;/h3&gt;
&lt;div class="rounded" style="background-color: whitesmoke; padding: 10px;"&gt;全４回　￥23,760-(税込)&lt;br /&gt;
※初回指導日の前日までに、振込にてお支払い頂きますようお願い申し上げます。&lt;/div&gt;
&lt;h3&gt;スケジュール&lt;/h3&gt;
&lt;p&gt;2022年09~10月の火曜日、19:00~20:30となります。&lt;/p&gt;
&lt;h5&gt;【9～10月】&lt;/h5&gt;
&lt;p&gt;09/13(火)19:00～20:30&lt;br /&gt;
09/20(火)19:00～20:30&lt;br /&gt;
09/27(火)19:00～20:30&lt;br /&gt;
10/04(火)19:00～20:30&lt;/p&gt;
&lt;p&gt;&amp;nbsp;&lt;/p&gt;
&lt;h3&gt;会場&lt;/h3&gt;
&lt;p&gt;オンライン&lt;/p&gt;
&lt;h3&gt;担当講師&lt;/h3&gt;
&lt;p&gt;読解ラボ東京の長島が担当いたします。&lt;/p&gt;
&lt;h3&gt;長島　康二(ナガシマ　コウジ)&lt;/h3&gt;
&lt;p&gt;&lt;img fetchpriority="high" decoding="async" class="size-medium wp-image-20194 alignleft" src="https://dokkai-labo.tokyo/wp-content/uploads/2016/11/nagashima-1-287x300.jpg" sizes="(max-width: 287px) 100vw, 287px" srcset="https://dokkai-labo.tokyo/wp-content/uploads/2016/11/nagashima-1-287x300.jpg 287w, https://dokkai-labo.tokyo/wp-content/uploads/2016/11/nagashima-1-768x803.jpg 768w, https://dokkai-labo.tokyo/wp-content/uploads/2016/11/nagashima-1-980x1024.jpg 980w" alt="nagashima" width="287" height="300" /&gt;&lt;/p&gt;
&lt;p&gt;大学一年生の時より、&lt;span style="color: #0000ff;"&gt;SAPIX小学部&lt;/span&gt;で国語科講師として活躍。&lt;strong&gt;若干19歳で志望校別対策講座(SS特訓)の担当講師&lt;/strong&gt;となり、&lt;span style="color: #0000ff;"&gt;開成・麻布・女子学院&lt;/span&gt;などの対策講座を歴任する。現在は、大手進学塾の&lt;span style="color: #0000ff;"&gt;麻布&lt;/span&gt;中学対策クラス等で教鞭を執る。&lt;/p&gt;
&lt;p&gt;あわせて、大学受験の指導も開始。&lt;span style="color: #0000ff;"&gt;東京大学&lt;/span&gt;現代文の記述対策・&lt;span style="color: #0000ff;"&gt;早稲田大学&lt;/span&gt;の難問対策から中堅大学対策講座までを、大学受験予備校・有名私立高校で担当している。あやふやで、「なぜそれが答えになるのか？」と疑問が残る国語の授業が多い中で、&lt;span style="color: #0000ff;"&gt;文章の読み方や問題の解き方を体系化&lt;/span&gt;することにより、確固たる得点力を養成する授業を展開。&lt;/p&gt;
&lt;p&gt;ロジカルな思考から繰り出される「本当に納得できる授業」は中学受験生からも大学受験生からも&lt;span style="color: #0000ff;"&gt;圧倒的な支持&lt;/span&gt;を得ており、毎年定員による締め切り講座が続出している。&lt;/p&gt;
&lt;h3&gt;講義サンプル&lt;/h3&gt;
&lt;p&gt;&lt;iframe title="読解ラボ東京　サンプル講義 【平成31年度　開成中より】" src="https://www.youtube.com/embed/pJB5Ul6wntw?feature=oembed&amp;amp;enablejsapi=1&amp;amp;origin=https://dokkai-labo.tokyo" width="1140" height="641" frameborder="0" allowfullscreen="allowfullscreen"&gt;&lt;/iframe&gt;&lt;/p&gt;
&lt;h3&gt;お申し込みフォーム&lt;/h3&gt;
&lt;div class="wpcf7 no-js" id="wpcf7-f20205-p20183-o1" lang="ja" dir="ltr" data-wpcf7-id="20205"&gt;
&lt;div class="screen-reader-response"&gt;&lt;p role="status" aria-live="polite" aria-atomic="true"&gt;&lt;/p&gt; &lt;ul&gt;&lt;/ul&gt;&lt;/div&gt;
&lt;form action="/tokuten_fifth/#wpcf7-f20205-p20183-o1" method="post" class="wpcf7-form init" aria-label="コンタクトフォーム" novalidate="novalidate" data-status="init"&gt;
&lt;fieldset class="hidden-fields-container"&gt;&lt;input type="hidden" name="_wpcf7" value="20205" /&gt;&lt;input type="hidden" name="_wpcf7_version" value="6.1.5" /&gt;&lt;input type="hidden" name="_wpcf7_locale" value="ja" /&gt;&lt;input type="hidden" name="_wpcf7_unit_tag" value="wpcf7-f20205-p20183-o1" /&gt;&lt;input type="hidden" name="_wpcf7_container_post" value="20183" /&gt;&lt;input type="hidden" name="_wpcf7_posted_data_hash" value="" /&gt;&lt;input type="hidden" name="_wpcf7_recaptcha_response" value="" /&gt;
&lt;/fieldset&gt;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&lt;p&gt;電話番号(必須)&lt;br /&gt;
&lt;span class="wpcf7-form-control-wrap" data-name="tel-572"&gt;&lt;input size="40" maxlength="400" class="wpcf7-form-control wpcf7-tel wpcf7-validates-as-required wpcf7-text wpcf7-validates-as-tel" aria-required="true" aria-invalid="false" value="" type="tel" name="tel-572" /&gt;&lt;/span&gt;
&lt;/p&gt;
&lt;p&gt;日程選択(必須)&lt;br /&gt;
&lt;span class="wpcf7-form-control-wrap" data-name="checkbox-423"&gt;&lt;span class="wpcf7-form-control wpcf7-checkbox wpcf7-validates-as-required"&gt;&lt;span class="wpcf7-list-item first last"&gt;&lt;span class="wpcf7-list-item-label"&gt;９～１０月&lt;/span&gt;&lt;input type="checkbox" name="checkbox-423[]" value="９～１０月" /&gt;&lt;/span&gt;&lt;/span&gt;&lt;/span&gt;
&lt;/p&gt;
&lt;p&gt;&lt;label&gt; 備考&lt;br /&gt;
&lt;span class="wpcf7-form-control-wrap" data-name="your-message"&gt;&lt;textarea cols="40" rows="10" maxlength="2000" class="wpcf7-form-control wpcf7-textarea" aria-invalid="false" name="your-message"&gt;&lt;/textarea&gt;&lt;/span&gt; &lt;/label&gt;
&lt;/p&gt;
&lt;p&gt;&lt;input class="wpcf7-form-control wpcf7-submit has-spinner" type="submit" value="送信" /&gt;
&lt;/p&gt;&lt;p style="display: none !important;" class="akismet-fields-container" data-prefix="_wpcf7_ak_"&gt;&lt;label&gt;&amp;#916;&lt;textarea name="_wpcf7_ak_hp_textarea" cols="45" rows="8" maxlength="100"&gt;&lt;/textarea&gt;&lt;/label&gt;&lt;input type="hidden" id="ak_js_1" name="_wpcf7_ak_js" value="113"/&gt;&lt;script&gt;document.getElementById( "ak_js_1" ).setAttribute( "value", ( new Date() ).getTime() );&lt;/script&gt;&lt;/p&gt;&lt;div class="wpcf7-response-output" aria-hidden="true"&gt;&lt;/div&gt;
&lt;/form&gt;
&lt;/div&gt;
&lt;section class="veu_cta" id="veu_cta-20531"&gt;&lt;h1 class="cta_title"&gt;講座案内：小５夏期体験講座&lt;/h1&gt;&lt;div class="cta_body"&gt;&lt;div class="cta_body_image cta_body_image_right"&gt;&lt;a href="https://dokkai-labo.tokyo/summer/" target="_blank"&gt;&lt;/a&gt;&lt;/div&gt;&lt;div class="cta_body_txt image_exist"&gt;「どうやったら国語の成績が伸びるのか分からない」生徒さんから
&lt;br /&gt;「2021年春の最難関校への受験に向けて、より高度な問題に早めに取り組んでおきたい」生徒さんまで、多くの小学生のチャレンジをお待ちしています！&lt;/div&gt;&lt;div class="cta_body_link"&gt;&lt;a href="https://dokkai-labo.tokyo/summer/" class="btn btn-primary btn-block btn-lg" target="_blank"&gt;小５夏期体験講座&lt;/a&gt;&lt;/div&gt;&lt;/div&gt;&lt;!-- [ /.vkExUnit_cta_body ] --&gt;&lt;/section&gt;			
------</t>
  </si>
  <si>
    <t>https://dokkai-labo.tokyo/univ01/</t>
  </si>
  <si>
    <t>以下のページは不自然なワードを使用しています。
これらを適切に自然な言葉に置き換えて下さい。
なお、本文の装飾や構造は絶対に変えないでください。
【対象ページURL】
https://dokkai-labo.tokyo/univ01/
【検出された不自然ワード】
（検出なし）
【本文】
------
&lt;p&gt;&lt;!-- ▼ 国公立大現代文 記述添削講座 概要 --&gt;&lt;/p&gt;
&lt;h2&gt;国公立大学向け｜現代文記述・添削対策講座のご案内&lt;/h2&gt;
&lt;p&gt;国公立大学の現代文は、&lt;strong&gt;記述問題が得点の中心&lt;/strong&gt;になります。&lt;br /&gt;
独学では対策が難しい記述力を、1対1指導で体系的に伸ばします。&lt;/p&gt;
&lt;p&gt;&lt;a href="https://dokkai-labo.tokyo/live/"&gt;開講講座の全体像はこちら&lt;/a&gt;&lt;/p&gt;
&lt;p&gt;&lt;!-- ▼ サンプル授業 --&gt;&lt;/p&gt;
&lt;h2&gt;実際の指導が分かる｜現代文記述のサンプル講義&lt;/h2&gt;
&lt;p&gt;&lt;iframe title="読解ラボ東京　サンプル講義 【平成31年度　筑波大学より】" src="https://www.youtube.com/embed/5gU1uqTCATM?feature=oembed&amp;amp;enablejsapi=1&amp;amp;origin=https://dokkai-labo.tokyo" width="1140" height="641" frameborder="0" allowfullscreen="allowfullscreen"&gt;&lt;/iframe&gt;&lt;/p&gt;
&lt;p&gt;&lt;!-- ▼ 国公立大現代文の特徴 --&gt;&lt;/p&gt;
&lt;h2&gt;国公立大学の現代文は「記述対策」が合否を分ける&lt;/h2&gt;
&lt;h3&gt;国公立入試では記述問題が中心になる&lt;/h3&gt;
&lt;p&gt;国公立大学の入試問題は、&lt;strong&gt;記述が中心&lt;/strong&gt;です。&lt;br /&gt;
解き方の基本は私立大学と共通しますが、&lt;strong&gt;記述特有の考え方&lt;/strong&gt;が求められます。&lt;br /&gt;
（上の動画で紹介している「記述の増やし方」も、その一例です。）&lt;/p&gt;
&lt;h3&gt;記述対策は独学では伸ばしにくい&lt;/h3&gt;
&lt;p&gt;ただし、このようなアプローチは、&lt;strong&gt;自学自習が難しい分野&lt;/strong&gt;でもあります。&lt;br /&gt;
正しい方向で伸ばすには、&lt;strong&gt;添削を通じた訓練&lt;/strong&gt;が欠かせません。&lt;/p&gt;
&lt;p&gt;&lt;!-- ▼ 読解ラボの指導方針 --&gt;&lt;/p&gt;
&lt;h2&gt;読解ラボ東京の現代文記述・添削指導の特徴&lt;/h2&gt;
&lt;h3&gt;一人ひとりのレベルに合わせた個別指導&lt;/h3&gt;
&lt;p&gt;当塾では、生徒さん一人ひとりの状況に合わせて、&lt;strong&gt;適切な難易度から指導を開始&lt;/strong&gt;します。&lt;/p&gt;
&lt;h3&gt;1対1だからできる徹底添削と個別対応&lt;/h3&gt;
&lt;p&gt;完全１対１の授業だからこそ、&lt;br /&gt;
状況を見ながらヒントを出し、答案を細かく添削することが可能です。&lt;/p&gt;
&lt;p&gt;&lt;!-- ▼ 受講を検討している方へ --&gt;&lt;/p&gt;
&lt;h2&gt;国公立大現代文の記述で伸び悩んでいる方へ&lt;/h2&gt;
&lt;p&gt;「何を書けばいいか分からない」&lt;br /&gt;
「模範解答を見ても納得できない」&lt;br /&gt;
そんな状態から抜け出すために、記述力は鍛えられます。&lt;/p&gt;
&lt;p&gt;一緒に、記述力を鍛えていきましょう。&lt;br /&gt;
&lt;!-- ▼▼ 追加：添削で直るポイント（検索語「現代文 添削」に寄せる） ▼▼ --&gt;&lt;/p&gt;
&lt;h2&gt;現代文の添削で増えやすいところ（よくある減点パターン）&lt;/h2&gt;
&lt;p&gt;記述が伸びにくい原因は、「語彙がない」よりも&lt;strong&gt;答案の作り方が毎回ばらつく&lt;/strong&gt;ことにあります。添削では、次のズレを重点的に直します。&lt;/p&gt;
&lt;ul&gt;
&lt;li&gt;&lt;strong&gt;問いに答えていない&lt;/strong&gt;：説明すべき対象（理由／対比／背景など）が外れている&lt;/li&gt;
&lt;li&gt;&lt;strong&gt;根拠が本文に戻れていない&lt;/strong&gt;：本文の言い方が残らず、一般論でまとめてしまう&lt;/li&gt;
&lt;li&gt;&lt;strong&gt;要素が欠ける&lt;/strong&gt;：必要な要素（AとBの関係、条件、範囲）が抜ける&lt;/li&gt;
&lt;li&gt;&lt;strong&gt;つながりが弱い&lt;/strong&gt;：因果・対比・言い換えが読み手に伝わらない&lt;/li&gt;
&lt;/ul&gt;
&lt;p&gt;「どこを直すと点が増えるか」を答案上に残し、次の答案で再現できる形にしていきます。&lt;/p&gt;
&lt;p&gt;&lt;!-- ▲▲ 追加ここまで ▲▲ --&gt;&lt;/p&gt;
&lt;p&gt;&lt;!-- ▼▼ 追加：答案例（短い例で“直す観点”を見せる） ▼▼ --&gt;&lt;/p&gt;
&lt;h2&gt;答案の差が出る例（短い記述で確認）&lt;/h2&gt;
&lt;p&gt;&lt;strong&gt;設問例&lt;/strong&gt;：筆者が述べる「学び」の特徴を、本文に基づいて説明しなさい。&lt;/p&gt;
&lt;h3&gt;伸びにくい答案の例&lt;/h3&gt;
&lt;ul&gt;
&lt;li&gt;「学びは大切で、努力することが重要だ。」（本文の言い方が残らず、内容が広すぎる）&lt;/li&gt;
&lt;/ul&gt;
&lt;h3&gt;伸びやすい答案の例&lt;/h3&gt;
&lt;ul&gt;
&lt;li&gt;「筆者は、学びを“知識の暗記”ではなく、経験を通して理解を更新していく営みとして捉えている。」&lt;/li&gt;
&lt;/ul&gt;
&lt;h3&gt;添削で見る観点&lt;/h3&gt;
&lt;ul&gt;
&lt;li&gt;本文の&lt;strong&gt;どの一文（または二文）&lt;/strong&gt;を根拠にするか&lt;/li&gt;
&lt;li&gt;設問が求める中身（定義／理由／比較／条件）を&lt;strong&gt;外していないか&lt;/strong&gt;&lt;/li&gt;
&lt;li&gt;本文の語を残しつつ、言い換えが&lt;strong&gt;広がり過ぎていないか&lt;/strong&gt;&lt;/li&gt;
&lt;/ul&gt;
&lt;p&gt;&lt;!-- ▲▲ 追加ここまで ▲▲ --&gt;&lt;/p&gt;
&lt;p&gt;&lt;!-- ▼▼ 追加：自宅ミニ練習（検索語「現代文 記述対策」に寄せる） ▼▼ --&gt;&lt;/p&gt;
&lt;h2&gt;自宅でできるミニ練習（提出前の準備にもなる）&lt;/h2&gt;
&lt;h3&gt;練習1：根拠を一文で指定する&lt;/h3&gt;
&lt;ul&gt;
&lt;li&gt;答案を書いたら、根拠になっている本文の一文に線を引き、&lt;strong&gt;その一文だけで説明できるか&lt;/strong&gt;を確認する&lt;/li&gt;
&lt;/ul&gt;
&lt;h3&gt;練習2：要素を3つに分けてから1文にまとめる&lt;/h3&gt;
&lt;ul&gt;
&lt;li&gt;「対象（何が）／理由（なぜ）／結果（どうなる）」のように要素を分け、最後に1文へまとめる&lt;/li&gt;
&lt;/ul&gt;
&lt;h3&gt;練習3：本文の語を“2語”残す&lt;/h3&gt;
&lt;ul&gt;
&lt;li&gt;本文のキーワードを2語だけ答案に残し、言い換えが一般論へ広がるのを防ぐ&lt;/li&gt;
&lt;/ul&gt;
&lt;p style="background: #f6f6f6; border: 1px solid #ddd; padding: 12px; border-radius: 8px;"&gt;&lt;strong&gt;ポイント&lt;/strong&gt;：練習で「直す場所」が残るほど、添削の効果が上がりやすくなります。&lt;/p&gt;
&lt;p&gt;&lt;!-- ▲▲ 追加ここまで ▲▲ --&gt;&lt;/p&gt;
&lt;p&gt;&lt;!-- ▼▼ 追加：FAQ（申込前の不安を回収） ▼▼ --&gt;&lt;/p&gt;
&lt;h2&gt;よくある質問（現代文の添削・提出について）&lt;/h2&gt;
&lt;h3&gt;Q. 添削はどうやって出しますか&lt;/h3&gt;
&lt;p&gt;答案は&lt;strong&gt;画像（スマホ撮影）またはPDF&lt;/strong&gt;で提出できる形が便利です。提出方法は、受講開始時に分かりやすい形で案内します。&lt;/p&gt;
&lt;h3&gt;Q. どのくらいの頻度で添削してもらうと良いですか&lt;/h3&gt;
&lt;p&gt;目安は、&lt;strong&gt;週1回&lt;/strong&gt;から始め、記述を集中的に上げたい時期は回数を増やすのが一般的です。現状（志望校・残り期間・答案の課題）で最適な回数は変わります。&lt;/p&gt;
&lt;h3&gt;Q. 国公立以外でも相談できますか&lt;/h3&gt;
&lt;p&gt;現代文の記述が必要な大学・学部であれば、状況により対応できる場合があります。志望校と出題形式を添えて相談ください。&lt;/p&gt;
&lt;h3&gt;Q. 体験では何をしますか&lt;/h3&gt;
&lt;p&gt;現状の答案や困りごとをもとに、&lt;strong&gt;どこで点が止まっているか&lt;/strong&gt;を確認し、改善の方向性を具体化します。&lt;/p&gt;
&lt;section class="veu_cta" id="veu_cta-20326"&gt;&lt;h1 class="cta_title"&gt;講座案内：長島式読解講座「Basis」【中学受験】&lt;/h1&gt;&lt;div class="cta_body"&gt;&lt;div class="cta_body_txt image_no"&gt;自由なスケジュールで受講可能。理論に裏打ちされた読解法を短期間で習得できます。
&lt;br /&gt;&lt;/div&gt;&lt;div class="cta_body_link"&gt;&lt;a href="https://dokkai-labo.tokyo/basis/" class="btn btn-primary btn-block btn-lg" target="_blank"&gt;長島式読解講座「Basis」【中学受験】&lt;/a&gt;&lt;/div&gt;&lt;/div&gt;&lt;!-- [ /.vkExUnit_cta_body ] --&gt;&lt;/section&gt;			
------</t>
  </si>
  <si>
    <t>https://dokkai-labo.tokyo/vacant_sum/</t>
  </si>
  <si>
    <t>以下のページは不自然なワードを使用しています。
これらを適切に自然な言葉に置き換えて下さい。
なお、本文の装飾や構造は絶対に変えないでください。
【対象ページURL】
https://dokkai-labo.tokyo/vacant_sum/
【検出された不自然ワード】
（検出なし）
【本文】
------
&lt;p&gt;&lt;script type="text/javascript"&gt;
jQuery(document).ready(function() {
	jQuery.ajaxSetup({cache:false}); //なくても良いがキャッシュを読み込まないように?
	jQuery('.ajax').each(function(){
		var src = jQuery(this).attr('src');
		if(src !=''){
			jQuery(this).load(src);
		}
	});
});
&lt;/script&gt;&lt;/p&gt;
&lt;div id="header" class="ajax" src="/res/13312.html"&gt;&lt;/div&gt;
&lt;section class="veu_cta" id="veu_cta-20526"&gt;&lt;h1 class="cta_title"&gt;講座案内：【オンライン】小６得点力養成講座【集団授業(２～７月)】&lt;/h1&gt;&lt;div class="cta_body"&gt;&lt;div class="cta_body_image cta_body_image_right"&gt;&lt;a href="http://dokkai-labo.tokyo/onlinetokuten/" target="_blank"&gt;&lt;img width="587" height="432" src="https://dokkai-labo.tokyo/wp-content/uploads/2020/05/CTA読解ラボ-e1603958995467.jpg" class="attachment-large size-large" alt="" /&gt;&lt;/a&gt;&lt;/div&gt;&lt;div class="cta_body_txt image_exist"&gt;半年間で読解問題の得点力向上を目指す講座です。各回ともテーマに基づいて
&lt;br /&gt;大問４題を取り扱います。受講結果と復習用動画も完備しています。
&lt;br /&gt;教室で受ける授業さながらの授業を得点力養成講座オンラインでも再現しております。&lt;/div&gt;&lt;div class="cta_body_link"&gt;&lt;a href="http://dokkai-labo.tokyo/onlinetokuten/" class="btn btn-primary btn-block btn-lg" target="_blank"&gt;講座案内：【オンライン】小６得点力養成講座【集団授業(２～７月)】&lt;/a&gt;&lt;/div&gt;&lt;/div&gt;&lt;!--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vacant_sum%2F&amp;amp;t=%E7%A9%BA%E3%81%8D%E3%82%B3%E3%83%9E%E7%8A%B6%E6%B3%81%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vacant_sum%2F&amp;amp;text=%E7%A9%BA%E3%81%8D%E3%82%B3%E3%83%9E%E7%8A%B6%E6%B3%81%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7%A9%BA%E3%81%8D%E3%82%B3%E3%83%9E%E7%8A%B6%E6%B3%81%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vacant_sum%2F" target="_blank" &gt;&lt;span class="vk_icon_w_r_sns_bluesky icon_sns"&gt;&lt;/span&gt;&lt;span class="sns_txt"&gt;Bluesky&lt;/span&gt;&lt;/a&gt;&lt;/li&gt;&lt;li class="sb_copy sb_icon"&gt;&lt;button class="copy-button sb_icon_inner"data-clipboard-text="空きコマ状況 | 受験国語専門 読解ラボ東京 | 中学受験・大学受験対応の個別指導国語専門塾（オンライン・教室対応） https://dokkai-labo.tokyo/vacant_sum/"&gt;&lt;span class="vk_icon_w_r_sns_copy icon_sns"&gt;&lt;i class="fas fa-copy"&gt;&lt;/i&gt;&lt;/span&gt;&lt;span class="sns_txt"&gt;Copy&lt;/span&gt;&lt;/button&gt;&lt;/li&gt;&lt;/ul&gt;&lt;/div&gt;&lt;!-- [ /.socialSet ] --&gt;			
------</t>
  </si>
  <si>
    <t>https://dokkai-labo.tokyo/webinfomation/</t>
  </si>
  <si>
    <t>以下のページは不自然なワードを使用しています。
これらを適切に自然な言葉に置き換えて下さい。
なお、本文の装飾や構造は絶対に変えないでください。
【対象ページURL】
https://dokkai-labo.tokyo/webinfomation/
【検出された不自然ワード】
（検出なし）
【本文】
------
&lt;p&gt;当塾の説明会をWEB上でご視聴頂けます！&lt;/p&gt;
&lt;blockquote&gt;&lt;p&gt;【概要】&lt;br /&gt;
・指導方針&lt;br /&gt;
・開講講座&lt;br /&gt;
・授業システム&lt;br /&gt;
・講座受講ガイド&lt;br /&gt;
【弁士】当塾代表　長島&lt;br /&gt;
【時間】約10分&lt;/p&gt;&lt;/blockquote&gt;
&lt;p&gt;読解ラボ東京　WEB説明会へのご参加は下記フォームよりメールアドレスをご登録下さい。&lt;/p&gt;
&lt;p&gt;ご登録頂いたメールアドレスにWEB説明会用のURLを送信させて頂きます。&lt;/p&gt;
&lt;p&gt;&lt;span style="color: #ff0000;"&gt;※頂戴した個人情報(メールアドレス)はWEB説明会へのご案内以外の用途には使用致しません。&lt;/span&gt;&lt;/p&gt;
&lt;div class="wpcf7 no-js" id="wpcf7-f115-p116-o1" lang="ja" dir="ltr" data-wpcf7-id="115"&gt;
&lt;div class="screen-reader-response"&gt;&lt;p role="status" aria-live="polite" aria-atomic="true"&gt;&lt;/p&gt; &lt;ul&gt;&lt;/ul&gt;&lt;/div&gt;
&lt;form action="/webinfomation/#wpcf7-f115-p116-o1" method="post" class="wpcf7-form init" aria-label="コンタクトフォーム" novalidate="novalidate" data-status="init"&gt;
&lt;fieldset class="hidden-fields-container"&gt;&lt;input type="hidden" name="_wpcf7" value="115" /&gt;&lt;input type="hidden" name="_wpcf7_version" value="6.1.4" /&gt;&lt;input type="hidden" name="_wpcf7_locale" value="ja" /&gt;&lt;input type="hidden" name="_wpcf7_unit_tag" value="wpcf7-f115-p116-o1" /&gt;&lt;input type="hidden" name="_wpcf7_container_post" value="116" /&gt;&lt;input type="hidden" name="_wpcf7_posted_data_hash" value="" /&gt;&lt;input type="hidden" name="_wpcf7_recaptcha_response" value="" /&gt;
&lt;/fieldset&gt;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&lt;p&gt;&lt;input class="wpcf7-form-control wpcf7-submit has-spinner" type="submit" value="送信" /&gt;
&lt;/p&gt;&lt;p style="display: none !important;" class="akismet-fields-container" data-prefix="_wpcf7_ak_"&gt;&lt;label&gt;&amp;#916;&lt;textarea name="_wpcf7_ak_hp_textarea" cols="45" rows="8" maxlength="100"&gt;&lt;/textarea&gt;&lt;/label&gt;&lt;input type="hidden" id="ak_js_1" name="_wpcf7_ak_js" value="124"/&gt;&lt;script&gt;document.getElementById( "ak_js_1" ).setAttribute( "value", ( new Date() ).getTime() );&lt;/script&gt;&lt;/p&gt;&lt;div class="wpcf7-response-output" aria-hidden="true"&gt;&lt;/div&gt;
&lt;/form&gt;
&lt;/div&gt;
&lt;p&gt;&amp;nbsp;&lt;/p&gt;
&lt;section class="veu_cta" id="veu_cta-20321"&gt;&lt;h1 class="cta_title"&gt;講座案内：完全１対１個別指導【中学受験/大学受験】&lt;/h1&gt;&lt;div class="cta_body"&gt;&lt;div class="cta_body_image cta_body_image_right"&gt;&lt;a href="https://dokkai-labo.tokyo/kobetsu/" target="_blank"&gt;&lt;/a&gt;&lt;/div&gt;&lt;div class="cta_body_txt image_exist"&gt;当塾では、中学受験の国語と大学受験の現代文を指導しております。どちらも完全１対１の個別指導です。生徒さんの現在の学力に合わせて問題を厳選し、理解力に応じた解説をして参ります。&lt;/div&gt;&lt;div class="cta_body_link"&gt;&lt;a href="https://dokkai-labo.tokyo/kobetsu/" class="btn btn-primary btn-block btn-lg" target="_blank"&gt;完全１対１個別指導【中学受験/大学受験】&lt;/a&gt;&lt;/div&gt;&lt;/div&gt;&lt;!--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webinfomation%2F&amp;amp;t=%E8%AA%AD%E8%A7%A3%E3%83%A9%E3%83%9C%E6%9D%B1%E4%BA%AC%E3%80%80WEB%E8%AA%AC%E6%98%8E%E4%BC%9A%E3%81%AE%E3%81%94%E6%A1%88%E5%86%85%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webinfomation%2F&amp;amp;text=%E8%AA%AD%E8%A7%A3%E3%83%A9%E3%83%9C%E6%9D%B1%E4%BA%AC%E3%80%80WEB%E8%AA%AC%E6%98%8E%E4%BC%9A%E3%81%AE%E3%81%94%E6%A1%88%E5%86%85%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8%AA%AD%E8%A7%A3%E3%83%A9%E3%83%9C%E6%9D%B1%E4%BA%AC%E3%80%80WEB%E8%AA%AC%E6%98%8E%E4%BC%9A%E3%81%AE%E3%81%94%E6%A1%88%E5%86%85%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webinfomation%2F" target="_blank" &gt;&lt;span class="vk_icon_w_r_sns_bluesky icon_sns"&gt;&lt;/span&gt;&lt;span class="sns_txt"&gt;Bluesky&lt;/span&gt;&lt;/a&gt;&lt;/li&gt;&lt;li class="sb_copy sb_icon"&gt;&lt;button class="copy-button sb_icon_inner"data-clipboard-text="読解ラボ東京　WEB説明会のご案内 | 受験国語専門 読解ラボ東京 | 中学受験・大学受験対応の個別指導国語専門塾（オンライン・教室対応） https://dokkai-labo.tokyo/webinfomation/"&gt;&lt;span class="vk_icon_w_r_sns_copy icon_sns"&gt;&lt;i class="fas fa-copy"&gt;&lt;/i&gt;&lt;/span&gt;&lt;span class="sns_txt"&gt;Copy&lt;/span&gt;&lt;/button&gt;&lt;/li&gt;&lt;/ul&gt;&lt;/div&gt;&lt;!-- [ /.socialSet ] --&gt;			
------</t>
  </si>
  <si>
    <t>https://dokkai-labo.tokyo/オンライン/</t>
  </si>
  <si>
    <t>以下のページは不自然なワードを使用しています。
これらを適切に自然な言葉に置き換えて下さい。
なお、本文の装飾や構造は絶対に変えないでください。
【対象ページURL】
https://dokkai-labo.tokyo/オンライン/
【検出された不自然ワード】
（検出なし）
【本文】
------
&lt;section class="veu_cta" id="veu_cta-20527"&gt;&lt;h1 class="cta_title"&gt;講座案内：【オンライン】長島式読解講座「Basis」【中学受験】&lt;/h1&gt;&lt;div class="cta_body"&gt;&lt;div class="cta_body_txt image_no"&gt;自由なスケジュールで受講可能。理論に裏打ちされた読解法を短期間で習得できます。オンライン授業にそのまま適用することで教室で受ける授業さながらの授業を、Basisオンラインでも再現しております。&lt;/div&gt;&lt;div class="cta_body_link"&gt;&lt;a href="http://dokkai-labo.tokyo/basisonline/" class="btn btn-primary btn-block btn-lg" target="_blank"&gt;【オンライン】長島式読解講座「Basis」【中学受験】&lt;/a&gt;&lt;/div&gt;&lt;/div&gt;&lt;!--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25e3%2582%25aa%25e3%2583%25b3%25e3%2583%25a9%25e3%2582%25a4%25e3%2583%25b3%2F&amp;amp;t=%E3%82%AA%E3%83%B3%E3%83%A9%E3%82%A4%E3%83%B3%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25e3%2582%25aa%25e3%2583%25b3%25e3%2583%25a9%25e3%2582%25a4%25e3%2583%25b3%2F&amp;amp;text=%E3%82%AA%E3%83%B3%E3%83%A9%E3%82%A4%E3%83%B3%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3%82%AA%E3%83%B3%E3%83%A9%E3%82%A4%E3%83%B3%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25e3%2582%25aa%25e3%2583%25b3%25e3%2583%25a9%25e3%2582%25a4%25e3%2583%25b3%2F" target="_blank" &gt;&lt;span class="vk_icon_w_r_sns_bluesky icon_sns"&gt;&lt;/span&gt;&lt;span class="sns_txt"&gt;Bluesky&lt;/span&gt;&lt;/a&gt;&lt;/li&gt;&lt;li class="sb_copy sb_icon"&gt;&lt;button class="copy-button sb_icon_inner"data-clipboard-text="オンライン | 受験国語専門 読解ラボ東京 | 中学受験・大学受験対応の個別指導国語専門塾（オンライン・教室対応） https://dokkai-labo.tokyo/%e3%82%aa%e3%83%b3%e3%83%a9%e3%82%a4%e3%83%b3/"&gt;&lt;span class="vk_icon_w_r_sns_copy icon_sns"&gt;&lt;i class="fas fa-copy"&gt;&lt;/i&gt;&lt;/span&gt;&lt;span class="sns_txt"&gt;Copy&lt;/span&gt;&lt;/button&gt;&lt;/li&gt;&lt;/ul&gt;&lt;/div&gt;&lt;!-- [ /.socialSet ] --&gt;			
------</t>
  </si>
  <si>
    <t>https://eigo-rewrite.com/access/</t>
  </si>
  <si>
    <t>以下のページは不自然なワードを使用しています。
これらを適切に自然な言葉に置き換えて下さい。
なお、本文の装飾や構造は絶対に変えないでください。
【対象ページURL】
https://eigo-rewrite.com/access/
【検出された不自然ワード】
（検出なし）
【本文】
------
&lt;h2&gt;教室へのアクセス&lt;/h2&gt;
&lt;h3&gt;地図&lt;/h3&gt;
&lt;p&gt;&lt;iframe style="border: 0;" tabindex="0" src="https://www.google.com/maps/embed?pb=!1m18!1m12!1m3!1d3240.595095693855!2d139.72618201561212!3d35.686970737263714!2m3!1f0!2f0!3f0!3m2!1i1024!2i768!4f13.1!3m3!1m2!1s0x60188c8b0a68e053%3A0xc651f249fed562a2!2z44CSMTYwLTAwMDQg5p2x5Lqs6YO95paw5a6_5Yy65Zub6LC377yR5LiB55uu77yX4oiS77yRIOijhee-juODk-ODqw!5e0!3m2!1sja!2sjp!4v1609311998772!5m2!1sja!2sjp" width="800" height="600" frameborder="0" allowfullscreen="allowfullscreen" aria-hidden="false" data-mce-fragment="1"&gt;&lt;/iframe&gt;&lt;/p&gt;
&lt;h3&gt;道順&lt;/h3&gt;
&lt;p&gt;四ツ谷駅の四ツ谷口を出てすぐの横断歩道を渡り、四谷見附の交差点を左折し直進します。&lt;/p&gt;
&lt;p&gt;&lt;img decoding="async" src="https://natsui-sansu-juku.com/wp-content/uploads/2021/01/S__105234441-768x1024.jpg" /&gt;&lt;/p&gt;
&lt;p&gt;少し進むと左手に&lt;span style="font-size: 1rem;"&gt;「四ツ谷　胡桃屋」が見えます。&lt;/span&gt;&lt;/p&gt;
&lt;p&gt;&lt;img decoding="async" src="https://natsui-sansu-juku.com/wp-content/uploads/2021/01/S__105234439-768x1024.jpg" /&gt;&lt;/p&gt;
&lt;p&gt;&lt;span style="font-size: 1rem;"&gt;「四ツ谷　胡桃屋」、「元祖やきとり串八珍　四谷店」の間のビルの３階が当塾です。&lt;/span&gt;&lt;/p&gt;
&lt;p&gt;&lt;img decoding="async" src="https://natsui-sansu-juku.com/wp-content/uploads/2021/01/S__105234437-768x1024.jpg" /&gt;&lt;/p&gt;
&lt;p&gt;&amp;nbsp;&lt;/p&gt;
&lt;h3&gt;アクセス&lt;/h3&gt;
&lt;p&gt;JR 四ツ谷駅&lt;br /&gt;
東京メトロ南北線　四ツ谷駅&lt;br /&gt;
東京メトロ丸の内線　四ツ谷駅&lt;/p&gt;
&lt;p&gt;四ツ谷口より徒歩２分&lt;/p&gt;
&lt;p&gt;&amp;nbsp;&lt;/p&gt;
&lt;section class="veu_cta" id="veu_cta-141"&gt;&lt;h1 class="cta_title"&gt;開講講座：【集団授業】都立自校作成校の自由英作文対策講座《８回完結》&lt;/h1&gt;&lt;div class="cta_body"&gt;&lt;div class="cta_body_image cta_body_image_right"&gt;&lt;a href="https://eigo-rewrite.com/toritsu/" target="_blank"&gt;&lt;img src="https://eigo-rewrite.com/wp-content/uploads/2020/06/logo_tate.png" /&gt;&lt;/a&gt;&lt;/div&gt;&lt;div class="cta_body_txt image_exist"&gt;都立自校作成校の入試問題では、100点中の８～25点が自由英作文です。試験時間に余裕がない中で「一度に書ききる」ためには、「書く練習」と「書き方のストック」が必要です。本講座では、全８回の演習と添削(リライト)で自由英作文を得点源にします。また、書くことで長文読解のスピードを上げ、総合的な「合格力」育成も図ります。&lt;/div&gt;&lt;div class="cta_body_link"&gt;&lt;a href="https://eigo-rewrite.com/toritsu/" class="btn btn-primary btn-block btn-lg" target="_blank"&gt;開講講座：【集団授業】都立自校作成校の自由英作文対策講座《８回完結》&lt;/a&gt;&lt;/div&gt;&lt;/div&gt;&lt;!-- [ /.vkExUnit_cta_body ] --&gt;&lt;/section&gt;	
------</t>
  </si>
  <si>
    <t>https://eigo-rewrite.com/column/</t>
  </si>
  <si>
    <t>以下のページは不自然なワードを使用しています。
これらを適切に自然な言葉に置き換えて下さい。
なお、本文の装飾や構造は絶対に変えないでください。
【対象ページURL】
https://eigo-rewrite.com/column/
【検出された不自然ワード】
（検出なし）
【本文】
------
------</t>
  </si>
  <si>
    <t>https://eigo-rewrite.com/column/bunpou/</t>
  </si>
  <si>
    <t>以下のページは不自然なワードを使用しています。
これらを適切に自然な言葉に置き換えて下さい。
なお、本文の装飾や構造は絶対に変えないでください。
【対象ページURL】
https://eigo-rewrite.com/column/bunpou/
【検出された不自然ワード】
（検出なし）
【本文】
------
&lt;p&gt;&lt;iframe title="YouTube video player" src="https://www.youtube.com/embed/pY-ejSbapmk?si=giffSJmLy3J8erZd" width="560" height="315" frameborder="0" allowfullscreen="allowfullscreen"&gt;&lt;/iframe&gt;&lt;/p&gt;
&lt;div class="content-area"&gt;
&lt;p&gt;&lt;strong&gt;現在完了や受動態が、どうしても腑に落ちない。&lt;/strong&gt;文構造が少し複雑になるだけで、説明を聞いても「分かった気がする」止まりになる──英文法でよく起きるつまずきです。&lt;/p&gt;
&lt;p&gt;このとき有効なのが、&lt;strong&gt;英文法を個別指導で学ぶ&lt;/strong&gt;という選択です。ポイントは大きく2つあります。&lt;/p&gt;
&lt;div style="border: 1px solid #e5e7eb; padding: 14px 16px; border-radius: 10px; background: #fafafa; margin: 16px 0;"&gt;
&lt;p style="margin: 0 0 8px 0;"&gt;&lt;strong&gt;英文法を個別指導で学ぶ意味（要点）&lt;/strong&gt;&lt;/p&gt;
&lt;ul style="margin: 0; padding-left: 1.2em;"&gt;
&lt;li&gt;&lt;strong&gt;複数の角度から説明できる&lt;/strong&gt;（自分に合う理解の入口を選べる）&lt;/li&gt;
&lt;li&gt;&lt;strong&gt;つまずきまでどこまでも遡れる&lt;/strong&gt;（原因を特定して土台から学び直せる）&lt;/li&gt;
&lt;/ul&gt;
&lt;/div&gt;
&lt;h2&gt;塾講師の英語文法の教え方｜まず決める2つ（説明の入口／戻る範囲）&lt;/h2&gt;
&lt;h3&gt;説明の入口を選ぶ（意味／形／品詞・役割）&lt;/h3&gt;
&lt;p&gt;英文法は、「意味」「形」「品詞・役割」など、複数の入口から説明できます。どこから入るかによって、理解のしやすさは大きく変わります。&lt;/p&gt;
&lt;h3&gt;原因単元まで戻る範囲を決める（中1・中2の土台）&lt;/h3&gt;
&lt;p&gt;現在の単元だけでなく、中1・中2の基礎まで視野に入れて戻る範囲を決めることが、個別指導では重要になります。&lt;/p&gt;
&lt;h2&gt;英文法が腑に落ちないときに起きていること&lt;/h2&gt;
&lt;p&gt;英文法には、日本語にない概念や、見た目が複雑な構造が多く含まれます。とくに&lt;strong&gt;現在完了・受動態・関係詞・分詞・仮定法&lt;/strong&gt;などは、説明のされ方によって理解のしやすさが変わりやすい分野です。&lt;/p&gt;
&lt;blockquote style="border-left: 4px solid #cbd5e1; margin: 16px 0; padding: 10px 14px; background: #f8fafc;"&gt;
&lt;p style="margin: 0;"&gt;「同じ文法事項でも、説明の仕方は複数通りある」&lt;/p&gt;
&lt;/blockquote&gt;
&lt;p&gt;集団授業や映像授業では、多くの人に伝わりやすい“標準的な説明”が選ばれます。一方で、&lt;strong&gt;その説明が自分の理解の入口と噛み合わない&lt;/strong&gt;と、分からないまま授業が先に進みやすくなります。&lt;/p&gt;
&lt;h3&gt;現在完了・受動態・関係詞などは説明次第で理解が変わる&lt;/h3&gt;
&lt;p&gt;これらの単元は、最初の説明が合わないと、その後も苦手意識が残りやすくなります。&lt;/p&gt;
&lt;h3&gt;集団・映像は入口が合わないまま進みやすい&lt;/h3&gt;
&lt;p&gt;全員に合わせた説明になりやすいため、個々の理解との差が生まれやすくなります。&lt;/p&gt;
&lt;h2&gt;個別指導 英語が効く理由1：説明の入口を切り替えて納得まで持っていける&lt;/h2&gt;
&lt;h3&gt;集団・映像だと起きやすい「分かった人前提」の進行&lt;/h3&gt;
&lt;p&gt;集団・映像の形式では、全員が理解したかを一人ずつ確認して進めるのは難しく、「分からない点が残ったまま次へ」という状況が起きやすくなります。&lt;/p&gt;
&lt;ul&gt;
&lt;li&gt;この角度の説明では分からない&lt;/li&gt;
&lt;li&gt;別の角度なら分かる&lt;/li&gt;
&lt;/ul&gt;
&lt;p&gt;というタイプの学習者にとって、理解の機会が不足しがちです。&lt;/p&gt;
&lt;h3&gt;個別指導なら「分かったか」を確認しながら説明を切り替えられる&lt;/h3&gt;
&lt;p&gt;個別指導は、生徒の理解度を見ながら進められます。ある説明で腑に落ちなければ、別の説明へ切り替え、&lt;strong&gt;納得できる入口に当たるまで調整&lt;/strong&gt;できます。&lt;/p&gt;
&lt;blockquote style="border-left: 4px solid #cbd5e1; margin: 16px 0; padding: 10px 14px; background: #f8fafc;"&gt;
&lt;p style="margin: 0;"&gt;「こっちからの説明が分からなければ、じゃあこの角度から説明しよう」&lt;/p&gt;
&lt;/blockquote&gt;
&lt;p&gt;たとえば、同じ内容でも次のように入口が変えられます。&lt;/p&gt;
&lt;div style="border: 1px solid #e5e7eb; padding: 14px 16px; border-radius: 10px; background: #ffffff; margin: 12px 0;"&gt;
&lt;ul style="margin: 0; padding-left: 1.2em;"&gt;
&lt;li&gt;&lt;strong&gt;意味で理解する&lt;/strong&gt;：状況・時間のイメージから入る&lt;/li&gt;
&lt;li&gt;&lt;strong&gt;形で理解する&lt;/strong&gt;：構造・語順から入る&lt;/li&gt;
&lt;li&gt;&lt;strong&gt;品詞・役割で理解する&lt;/strong&gt;：文型や修飾関係で整理する&lt;/li&gt;
&lt;/ul&gt;
&lt;/div&gt;
&lt;p&gt;定着の進め方は、&lt;a href="https://eigo-rewrite.com/column/eibunpou/"&gt;英文法の定着の進め方｜1冊主義と反復&lt;/a&gt;でも整理しています。&lt;/p&gt;
&lt;h3&gt;苦手単元ほど説明の相性が重要になる&lt;/h3&gt;
&lt;p&gt;理解の入口を変えられることで、分からない状態を放置しにくくなります。&lt;/p&gt;
&lt;h2&gt;個別指導 英語が効く理由2：原因の単元まで戻って穴を埋められる&lt;/h2&gt;
&lt;h3&gt;英語が苦手になるときは土台の穴が積み上がる&lt;/h3&gt;
&lt;p&gt;多くの場合、&lt;strong&gt;中1・中2の文法の理解不足&lt;/strong&gt;が起点になっています。&lt;/p&gt;
&lt;blockquote style="border-left: 4px solid #cbd5e1; margin: 16px 0; padding: 10px 14px; background: #f8fafc;"&gt;
&lt;p style="margin: 0;"&gt;「中1・中2が原因でだんだん分からなくなる」&lt;/p&gt;
&lt;/blockquote&gt;
&lt;h3&gt;高校生ほど戻る判断が難しい&lt;/h3&gt;
&lt;p&gt;自己判断で原因を特定するのは難しく、見落としが起きやすくなります。&lt;/p&gt;
&lt;h3&gt;個別指導なら必要な地点まで戻ってやり直せる&lt;/h3&gt;
&lt;p&gt;原因が分かれば、そこから効率よく学び直せます。&lt;/p&gt;
&lt;blockquote style="border-left: 4px solid #cbd5e1; margin: 16px 0; padding: 10px 14px; background: #f8fafc;"&gt;
&lt;p style="margin: 0;"&gt;「三単現からやり直そう」&lt;/p&gt;
&lt;/blockquote&gt;
&lt;div style="border: 1px solid #e5e7eb; padding: 14px 16px; border-radius: 10px; background: #fafafa; margin: 12px 0;"&gt;
&lt;p style="margin: 0 0 8px 0;"&gt;&lt;strong&gt;個別指導での進め方（例）&lt;/strong&gt;&lt;/p&gt;
&lt;ol style="margin: 0; padding-left: 1.2em;"&gt;
&lt;li&gt;理解度の確認&lt;/li&gt;
&lt;li&gt;境界の特定&lt;/li&gt;
&lt;li&gt;原因単元の補強&lt;/li&gt;
&lt;li&gt;元の単元へ再挑戦&lt;/li&gt;
&lt;/ol&gt;
&lt;/div&gt;
&lt;h2&gt;個別指導の効果を上げるために最初に決めておくこと&lt;/h2&gt;
&lt;h3&gt;どこから分からないかを判定してもらう&lt;/h3&gt;
&lt;p&gt;講師による客観的な判定が、効率を高めます。&lt;/p&gt;
&lt;h3&gt;説明の希望は遠慮なく出す&lt;/h3&gt;
&lt;p&gt;自分に合う説明を見つけることが、定着につながります。&lt;/p&gt;
&lt;div style="border: 1px solid #e5e7eb; padding: 14px 16px; border-radius: 10px; background: #ffffff; margin: 12px 0;"&gt;
&lt;p style="margin: 0 0 8px 0;"&gt;&lt;strong&gt;伝えておくと効果が上がりやすい情報&lt;/strong&gt;&lt;/p&gt;
&lt;ul style="margin: 0; padding-left: 1.2em;"&gt;
&lt;li&gt;苦手分野&lt;/li&gt;
&lt;li&gt;教材・進度&lt;/li&gt;
&lt;li&gt;ミスしやすい問題形式&lt;/li&gt;
&lt;/ul&gt;
&lt;/div&gt;
&lt;p&gt;&lt;a href="https://eigo-rewrite.com/column/stage2soukatu/"&gt;STAGE2総括｜復習ポイント整理&lt;/a&gt;も参考になります。&lt;/p&gt;
&lt;h2&gt;まとめ：英文法の個別指導で得られる2つの利点&lt;/h2&gt;
&lt;ul&gt;
&lt;li&gt;説明の入口を合わせられる&lt;/li&gt;
&lt;li&gt;原因まで戻って補強できる&lt;/li&gt;
&lt;/ul&gt;
&lt;p&gt;文法でも「どこまで分かっているか」を把握し、効果的な学習につなげていくことが重要です。&lt;/p&gt;
&lt;/div&gt;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0;"&gt;【音読リスニング講座】：音読・ディクテーション・シャドーイングで都立入試対策&lt;/p&gt;
&lt;p&gt;&lt;a style="background-color: #ff6600; color: white; padding: 5px 10px; text-align: center; text-decoration: none; display: inline-block; font-size: 14px;" href="https://eigo-rewrite.com/listening/"&gt;詳細を見る&lt;/a&gt;&lt;/p&gt;
&lt;/div&gt;
&lt;/div&gt;
------</t>
  </si>
  <si>
    <t>https://eigo-rewrite.com/column/dokkairyoku/</t>
  </si>
  <si>
    <t>以下のページは不自然なワードを使用しています。
これらを適切に自然な言葉に置き換えて下さい。
なお、本文の装飾や構造は絶対に変えないでください。
【対象ページURL】
https://eigo-rewrite.com/column/dokkairyoku/
【検出された不自然ワード】
（検出なし）
【本文】
------
&lt;p&gt;都立独自作成校の入試は文章量が非常に多いことが特徴として挙げられます。そのため、英文を早く読むことと同時に内容を把握しなければなりません。テストの配点も高くなっていますから、安定した得点がとれるように訓練を重ねていきましょう。&lt;/p&gt;
&lt;p&gt;長文読解の指導方針や、個別指導での読み方の直し方などは、&lt;a href="https://eigo-rewrite.com/column/dokkai/"&gt;英語の個別指導｜長文読解（全体像はこちら）&lt;/a&gt;でまとめています。&lt;/p&gt;
&lt;h3&gt;英文に触れる機会を増やす&lt;/h3&gt;
&lt;p&gt;まずは英文に触れる機会を増やしましょう。まずは短文から読む習慣をつけ、慣れてきたら長文を読むというように段階を踏んでいくことで抵抗なく勉強をすすめることができます。いろいろな文章を読んでまずは自分の英文を読むペースを知り、テストの時間内で自分の理解できる適切なペースへと読む速度をあげていけるようにしましょう。&lt;/p&gt;
&lt;h3&gt;語彙力・文法力をしっかり身に着ける&lt;/h3&gt;
&lt;p&gt;そもそも英単語が分かっていないと分からない単語だらけになってしまいますし、文法を知っていないと本文を理解することができません。&lt;strong&gt;語彙・文法&lt;/strong&gt;の基礎の部分がしっかりしていないと設問以前に文章の内容を理解するのにせいいっぱいになってしまいますので、&lt;strong&gt;基礎固め&lt;/strong&gt;をしっかりとしておきましょう。&lt;/p&gt;
&lt;h3&gt;英文をそのまま英文として理解できるようにする&lt;/h3&gt;
&lt;p&gt;英文を日本語訳に変換してから理解するという方法では、時間がかかりすぎてしまいますし、英語の理解を深めることができません。英文をそのまま英文として理解できるようにしましょう。一文まるまる読めなくても、&lt;span style="color: #ff0000;"&gt;スラッシュリーディング&lt;/span&gt;をしていくと読みやすくなります。&lt;br /&gt;
&lt;!-- 音読リスニング講座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&lt;h3&gt;全部理解できなくても…&lt;/h3&gt;
&lt;p&gt;英文全文が理解できなくても焦る必要はありません。分からない単語や文章が出てきたら前後から文脈をなんとなく推測しておきましょう。だいたいの内容が理解できていれば解ける問題もあります。問題を解き終わったあとに解説を読み、分からなかった単元や単語の学習をしましょう。&lt;/p&gt;
&lt;h3&gt;指示語の内容を把握する力をつける&lt;/h3&gt;
&lt;p&gt;英語は指示語が多く使われます。指示語が何を示しているのか意識しながら読んでいくことで内容理解が深まります。いろいろな英文を読んで指示語の内容を理解する能力を身に着けていきましょう。&lt;/p&gt;
&lt;h4&gt;まとめ&lt;/h4&gt;
&lt;p&gt;読解力を強化するためには、英文に触れること、英文をそのまま英文として理解していくことが大切です。長文が苦手な場合は、まずは短文で語順を変えずに読むことを意識することからはじめてみましょう。&lt;br /&gt;
&lt;!-- 読解強化講座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&lt;p&gt;&amp;nbsp;&lt;/p&gt;
------</t>
  </si>
  <si>
    <t>https://eigo-rewrite.com/column/eibunpou/</t>
  </si>
  <si>
    <t>以下のページは不自然なワードを使用しています。
これらを適切に自然な言葉に置き換えて下さい。
なお、本文の装飾や構造は絶対に変えないでください。
【対象ページURL】
https://eigo-rewrite.com/column/eibunpou/
【検出された不自然ワード】
（検出なし）
【本文】
------
&lt;h2&gt;知識を定着させる英語｜英文法を覚えて使えるようにする考え方&lt;/h2&gt;
&lt;p&gt;英文法は英文の&lt;strong&gt;ルール&lt;/strong&gt;となる部分です。そのため、英文法を正しく理解できていないと、単語や熟語を覚えていても正しく使うことができません。英語の知識を定着させるためには、まずこのルール部分を曖昧にしないことが重要です。&lt;/p&gt;
&lt;p&gt;英文法を個別指導で学ぶメリットや、つまずいた箇所への戻り方まで含めた全体整理は、&lt;a href="https://eigo-rewrite.com/column/bunpou/"&gt;英文法を個別指導で学ぶ意味（全体像はこちら）&lt;/a&gt;でまとめています。&lt;/p&gt;
&lt;h2&gt;知識を定着させるコツは「1冊・反復・アウトプット」&lt;/h2&gt;
&lt;h3&gt;参考書は1冊に絞り、説明ページに立ち返れる状態にする&lt;/h3&gt;
&lt;p&gt;いろんな参考書に手を出すのではなく、&lt;span style="color: #0000ff;"&gt;1冊の参考書を使い切る意識&lt;/span&gt;で学習を進めましょう。複数冊を並行すると理解が浅くなりやすく、結果として知識が残りません。文法が自分の中に残るまで、同じ1冊を繰り返し確認していくことが大切です。&lt;/p&gt;
&lt;h3&gt;言葉で説明できるかを確認する&lt;/h3&gt;
&lt;p&gt;英文法がある程度分かってきたら、人に&lt;strong&gt;説明&lt;/strong&gt;することを意識してみましょう。&lt;span style="color: #0000ff;"&gt;説明しようとすると理解があいまいな部分がはっきりする&lt;/span&gt;ため、頭の中の整理につながります。説明できる状態は、知識が定着し始めている一つの目安になります。&lt;/p&gt;
&lt;h3&gt;問題集で再現できるかを確かめる&lt;/h3&gt;
&lt;p&gt;理解した内容は、問題集で実際に使ってみることで定着していきます。ここでも&lt;span style="color: #0000ff;"&gt;問題集は1冊に絞り、繰り返し取り組む&lt;/span&gt;ことがポイントです。間違えた問題は、参考書に戻って理由を確認し、理解が浅かった部分を一つずつ補っていきましょう。&lt;/p&gt;
&lt;h3&gt;学んだ文法で英文を作り、使う場面を増やす&lt;/h3&gt;
&lt;p&gt;仕上げとして、学習した英文法を使って英文を作ってみましょう。難しい語彙を使う必要はありません。&lt;span style="color: #0000ff;"&gt;自分の日常に当てはめた内容で英文を作る&lt;/span&gt;ことで、文法と意味が結びつき、知識として残りやすくなります。この練習は自由英作文の基礎にもなります。&lt;/p&gt;
&lt;h2&gt;まとめ｜英文法を定着させて英語の土台を作る&lt;/h2&gt;
&lt;p&gt;英文法を定着させることで、英語全体の理解が安定します。長文読解や応用問題に進むためにも、ルールをあいまいにせず、理解・演習・活用を重ねながら英文法を自分の中に残していきましょう。&lt;/p&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t>
  </si>
  <si>
    <t>https://eigo-rewrite.com/column/hub_stage2/</t>
  </si>
  <si>
    <t>以下のページは不自然なワードを使用しています。
これらを適切に自然な言葉に置き換えて下さい。
なお、本文の装飾や構造は絶対に変えないでください。
【対象ページURL】
https://eigo-rewrite.com/column/hub_stage2/
【検出された不自然ワード】
（検出なし）
【本文】
------
&lt;div id="hub-stage2"&gt;
&lt;div id="top"&gt;&lt;/div&gt;
&lt;p&gt;NEW TREASURE STAGE2（中高一貫・中2英語）の解説記事を、&lt;strong&gt;「総括 → Lesson別」&lt;/strong&gt;でまとめました。&lt;br /&gt;
今つまずいている単元から、必要な解説へすぐに辿り着ける構成です。&lt;br /&gt;
当塾の指導方針や講座の全体像は、&lt;a href="https://eigo-rewrite.com/"&gt;受験英語専門ゼミ「Re-Write」トップ（全体像はこちら）&lt;/a&gt;でご確認いただけます。&lt;/p&gt;
&lt;p&gt;&lt;strong&gt;まず読む：&lt;/strong&gt;&lt;br /&gt;
&lt;a href="https://eigo-rewrite.com/column/stage2soukatu/"&gt;STAGE2総括【ニュートレジャーの道案内】&lt;/a&gt;&lt;/p&gt;
&lt;p&gt;&lt;strong&gt;STAGE別：&lt;/strong&gt;&lt;br /&gt;
&lt;a href="https://eigo-rewrite.com/column/hub_stage1"&gt;STAGE1 目次&lt;/a&gt; /&lt;br /&gt;
STAGE2 目次 /&lt;br /&gt;
&lt;a href="https://eigo-rewrite.com/column/stage3/"&gt;STAGE3（総まとめ）&lt;/a&gt;&lt;/p&gt;
&lt;div class="card border-primary mb-3"&gt;
&lt;div id="toc" class="card-header bg-light text-primary"&gt;目次&lt;/div&gt;
&lt;div class="card-body"&gt;
&lt;ol&gt;
&lt;li&gt;&lt;a href="#soukatu"&gt;総括（STAGE2 全体のつまずき整理）&lt;/a&gt;&lt;/li&gt;
&lt;li&gt;&lt;a href="#which"&gt;どこを読めばいい？（単元別）&lt;/a&gt;&lt;/li&gt;
&lt;li&gt;&lt;a href="#lesson1"&gt;Lesson1：接続詞（or／when・after・before／感嘆文）&lt;/a&gt;&lt;/li&gt;
&lt;li&gt;&lt;a href="#lesson2"&gt;Lesson2：接続詞（if・that・助動詞 have to など）&lt;/a&gt;&lt;/li&gt;
&lt;li&gt;&lt;a href="#lesson3"&gt;Lesson3：文型（SV〜SVOC／SVOO）&lt;/a&gt;&lt;/li&gt;
&lt;li&gt;&lt;a href="#lesson4"&gt;Lesson4：不定詞（名詞的／副詞的／形容詞的）&lt;/a&gt;&lt;/li&gt;
&lt;li&gt;&lt;a href="#lesson5"&gt;Lesson5：動名詞／to と ing の使い分け&lt;/a&gt;&lt;/li&gt;
&lt;li&gt;&lt;a href="#lesson6"&gt;Lesson6：受動態（基本／疑問文／SVOO・SVOCの受動態）&lt;/a&gt;&lt;/li&gt;
&lt;li&gt;&lt;a href="#lesson7"&gt;Lesson7：現在完了（3用法／経験／継続／完了進行形）&lt;/a&gt;&lt;/li&gt;
&lt;li&gt;&lt;a href="#lesson8"&gt;Lesson8：名詞・代名詞（可算不可算／不定代名詞／再帰代名詞）&lt;/a&gt;&lt;/li&gt;
&lt;li&gt;&lt;a href="#lesson9"&gt;Lesson9：後置修飾（基本／過去分詞）&lt;/a&gt;&lt;/li&gt;
&lt;li&gt;&lt;a href="#lesson10"&gt;Lesson10：関係代名詞（主格／that／she-her-hers）&lt;/a&gt;&lt;/li&gt;
&lt;li&gt;&lt;a href="#lesson11"&gt;Lesson11：to不定詞の発展（it to／疑問詞＋to／too-enough）&lt;/a&gt;&lt;/li&gt;
&lt;li&gt;&lt;a href="#lesson12"&gt;Lesson12：発展文法（間接疑問／付加疑問／仮定法 were）&lt;/a&gt;&lt;/li&gt;
&lt;li&gt;&lt;a href="#check"&gt;仕上げチェック（1行で説明できるか）&lt;/a&gt;&lt;/li&gt;
&lt;/ol&gt;
&lt;/div&gt;
&lt;/div&gt;
&lt;h2 id="soukatu"&gt;総括（STAGE2 全体のつまずき整理）&lt;/h2&gt;
&lt;p&gt;「何が分からないのか」を先に特定したい方は、まず総括から入るのがスムーズです。&lt;/p&gt;
&lt;ul&gt;
&lt;li&gt;&lt;a href="https://eigo-rewrite.com/column/stage2soukatu/"&gt;STAGE2総括【ニュートレジャーの道案内】&lt;/a&gt;&lt;/li&gt;
&lt;/ul&gt;
&lt;p&gt;&lt;a href="#toc"&gt;▲ 目次に戻る&lt;/a&gt;&lt;/p&gt;
&lt;h2 id="which"&gt;どこを読めばいい？（単元別）&lt;/h2&gt;
&lt;ul&gt;
&lt;li&gt;&lt;strong&gt;接続詞のあと、なぜ「主語＋動詞」になる？&lt;/strong&gt; → &lt;a href="#lesson1"&gt;Lesson1&lt;/a&gt;（when/after/before）→ &lt;a href="#lesson2"&gt;Lesson2&lt;/a&gt;（if / that）&lt;/li&gt;
&lt;li&gt;&lt;strong&gt;文型（SVC/SVO/SVOO/SVOC）が曖昧&lt;/strong&gt; → &lt;a href="#lesson3"&gt;Lesson3&lt;/a&gt;&lt;/li&gt;
&lt;li&gt;&lt;strong&gt;不定詞が3用法で混ざる&lt;/strong&gt; → &lt;a href="#lesson4"&gt;Lesson4&lt;/a&gt; → &lt;a href="#lesson11"&gt;Lesson11&lt;/a&gt;（発展）&lt;/li&gt;
&lt;li&gt;&lt;strong&gt;to と ing の使い分けで止まる&lt;/strong&gt; → &lt;a href="#lesson5"&gt;Lesson5&lt;/a&gt;&lt;/li&gt;
&lt;li&gt;&lt;strong&gt;受動態：疑問文やbyの扱いで迷う&lt;/strong&gt; → &lt;a href="#lesson6"&gt;Lesson6&lt;/a&gt;&lt;/li&gt;
&lt;li&gt;&lt;strong&gt;現在完了：過去形と区別できない／for・sinceが弱い&lt;/strong&gt; → &lt;a href="#lesson7"&gt;Lesson7&lt;/a&gt;&lt;/li&gt;
&lt;li&gt;&lt;strong&gt;可算不可算／one・another・each／再帰代名詞が苦手&lt;/strong&gt; → &lt;a href="#lesson8"&gt;Lesson8&lt;/a&gt;&lt;/li&gt;
&lt;li&gt;&lt;strong&gt;後置修飾の訳順が混乱する&lt;/strong&gt; → &lt;a href="#lesson9"&gt;Lesson9&lt;/a&gt;&lt;/li&gt;
&lt;li&gt;&lt;strong&gt;関係代名詞：主格の作り方・thatのルールが曖昧&lt;/strong&gt; → &lt;a href="#lesson10"&gt;Lesson10&lt;/a&gt;&lt;/li&gt;
&lt;li&gt;&lt;strong&gt;it to / 疑問詞＋to / too-enough の書き換えができない&lt;/strong&gt; → &lt;a href="#lesson11"&gt;Lesson11&lt;/a&gt;&lt;/li&gt;
&lt;li&gt;&lt;strong&gt;間接疑問・付加疑問・仮定法 were で止まる&lt;/strong&gt; → &lt;a href="#lesson12"&gt;Lesson12&lt;/a&gt;&lt;/li&gt;
&lt;/ul&gt;
&lt;p&gt;&lt;a href="#toc"&gt;▲ 目次に戻る&lt;/a&gt;&lt;/p&gt;
&lt;hr /&gt;
&lt;h2 id="lesson1"&gt;Lesson1：接続詞（or／when・after・before／感嘆文）&lt;/h2&gt;
&lt;p&gt;接続詞は「文と文をつなぐ」。つないだ後ろが&lt;strong&gt;文（主語＋動詞）&lt;/strong&gt;になるのが基本です。感嘆文は語順のルールを整理します。&lt;/p&gt;
&lt;ul&gt;
&lt;li&gt;&lt;a href="https://eigo-rewrite.com/column/stage2_lesson1-1/"&gt;orの品詞ルール｜等位接続詞（中学英語）&lt;/a&gt;&lt;/li&gt;
&lt;li&gt;&lt;a href="https://eigo-rewrite.com/column/stage2_lesson1-2/"&gt;接続詞のあとに来る形｜when after before&lt;/a&gt;&lt;/li&gt;
&lt;li&gt;&lt;a href="https://eigo-rewrite.com/column/stage2-lesson1-3/"&gt;感嘆文How/Whatの作り方｜語順・a/an・複数形のミス整理｜中学英語（New Treasure Stage2）&lt;/a&gt;&lt;/li&gt;
&lt;/ul&gt;
&lt;p&gt;&lt;a href="#toc"&gt;▲ 目次に戻る&lt;/a&gt;&lt;/p&gt;
&lt;h2 id="lesson2"&gt;Lesson2：接続詞（if・that・助動詞 have to など）&lt;/h2&gt;
&lt;p&gt;if節は「未来のことでも現在形」。that節は「名詞節かどうか」を見分けて、後ろの形を崩さないのがポイントです。&lt;/p&gt;
&lt;ul&gt;
&lt;li&gt;&lt;a href="https://eigo-rewrite.com/column/stage2-lesson2-1/"&gt;but if文頭｜if節現在形とカンマ｜中2英語&lt;/a&gt;&lt;/li&gt;
&lt;li&gt;&lt;a href="https://eigo-rewrite.com/column/stage2-lesson2-2/"&gt;接続詞thatの見分け方｜名詞節の形&lt;/a&gt;&lt;/li&gt;
&lt;li&gt;&lt;a href="https://eigo-rewrite.com/column/stage2-lesson2-3/"&gt;STAGE2 Lesson2-3 接続詞2 助動詞（have to等)【ニュートレジャーの道案内】&lt;/a&gt;&lt;/li&gt;
&lt;/ul&gt;
&lt;p&gt;&lt;a href="#toc"&gt;▲ 目次に戻る&lt;/a&gt;&lt;/p&gt;
&lt;h2 id="lesson3"&gt;Lesson3：文型（SV〜SVOC／SVOO）&lt;/h2&gt;
&lt;p&gt;文型は「動詞が何を要求するか」で決まります。SVOOとSVOCを効率よく整理すると、受動態や不定詞にも効きます。&lt;/p&gt;
&lt;ul&gt;
&lt;li&gt;&lt;a href="https://eigo-rewrite.com/column/stage2-lesson3-1/"&gt;STAGE2 Lesson3-1 文型（文の要素の理解)【ニュートレジャーの道案内】&lt;/a&gt;&lt;/li&gt;
&lt;li&gt;&lt;a href="https://eigo-rewrite.com/column/stage2-lesson3-2/"&gt;第4文型SVOOを効率よく整理｜to/forの使い分けと代表動詞【STAGE2 3-2】&lt;/a&gt;&lt;/li&gt;
&lt;li&gt;&lt;a href="https://eigo-rewrite.com/column/stage2-lesson3-3/"&gt;STAGE2 Lesson3-3 中学英文法 第5文型SVOCをとる動詞一覧【ニュートレジャーの道案内】&lt;/a&gt;&lt;/li&gt;
&lt;/ul&gt;
&lt;p&gt;&lt;a href="#toc"&gt;▲ 目次に戻る&lt;/a&gt;&lt;/p&gt;
&lt;h2 id="lesson4"&gt;Lesson4：不定詞（名詞的／副詞的／形容詞的）&lt;/h2&gt;
&lt;p&gt;不定詞は「to＋動詞の原形」。3用法は「どこに置かれて、何の役割か」で判定します。&lt;/p&gt;
&lt;ul&gt;
&lt;li&gt;&lt;a href="https://eigo-rewrite.com/column/stage2-lesson4-1/"&gt;STAGE2 Lesson4-1 不定詞（名詞的用法)【ニュートレジャーの道案内】&lt;/a&gt;&lt;/li&gt;
&lt;li&gt;&lt;a href="https://eigo-rewrite.com/column/stage2-lesson4-2/"&gt;不定詞の副詞的用法｜目的と原因の見分け｜中2英語&lt;/a&gt;&lt;/li&gt;
&lt;li&gt;&lt;a href="https://eigo-rewrite.com/column/stage2-lesson4-3/"&gt;to不定詞 形容詞的用法｜見分け方と訳し方・語順を例文で整理｜中学英語&lt;/a&gt;&lt;/li&gt;
&lt;/ul&gt;
&lt;p&gt;&lt;a href="#toc"&gt;▲ 目次に戻る&lt;/a&gt;&lt;/p&gt;
&lt;h2 id="lesson5"&gt;Lesson5：動名詞／to と ing の使い分け&lt;/h2&gt;
&lt;p&gt;動名詞は「ingが名詞の位置」。toとingの使い分けは「目的語として取れる形」を軸に整理します。&lt;/p&gt;
&lt;ul&gt;
&lt;li&gt;&lt;a href="https://eigo-rewrite.com/column/stage2-lesson5-1/"&gt;名詞的用法とは｜動名詞の基本と置き場所&lt;/a&gt;&lt;/li&gt;
&lt;li&gt;&lt;a href="https://eigo-rewrite.com/column/stage2-lesson5-2/"&gt;toとingの使い分け｜目的語の判定ルール｜英文法（STAGE2 5-2）&lt;/a&gt;&lt;/li&gt;
&lt;/ul&gt;
&lt;p&gt;&lt;a href="#toc"&gt;▲ 目次に戻る&lt;/a&gt;&lt;/p&gt;
&lt;h2 id="lesson6"&gt;Lesson6：受動態（基本／疑問文／SVOO・SVOCの受動態）&lt;/h2&gt;
&lt;p&gt;受動態は「be＋過去分詞」。疑問文はbe動詞を前へ。SVOO/SVOCの受動態は文型理解が効きます。&lt;/p&gt;
&lt;ul&gt;
&lt;li&gt;&lt;a href="https://eigo-rewrite.com/column/stage2-lesson6-1/"&gt;受動態の作り方3ステップ｜by省略・否定/疑問・can beまで例文整理｜中2英語&lt;/a&gt;&lt;/li&gt;
&lt;li&gt;&lt;a href="https://eigo-rewrite.com/column/stage2-lesson6-2/"&gt;受動態の疑問文｜疑問詞の語順3パターンと答え方｜中2英語&lt;/a&gt;&lt;/li&gt;
&lt;li&gt;&lt;a href="https://eigo-rewrite.com/column/stage2-lesson6-3/"&gt;STAGE2 Lesson6-3 中学英文法SVOO・SVOCの受動態まとめ【ニュートレジャーの道案内】&lt;/a&gt;&lt;/li&gt;
&lt;/ul&gt;
&lt;p&gt;&lt;a href="#toc"&gt;▲ 目次に戻る&lt;/a&gt;&lt;/p&gt;
&lt;h2 id="lesson7"&gt;Lesson7：現在完了（3用法／経験／継続／完了進行形）&lt;/h2&gt;
&lt;p&gt;現在完了は「have/has＋過去分詞」。過去形との違いは「いつ」を言っているか。for/since/How longの形を定着させます。&lt;/p&gt;
&lt;ul&gt;
&lt;li&gt;&lt;a href="https://eigo-rewrite.com/column/stage2-lesson7-1/"&gt;現在完了（have/has＋過去分詞）3用法と過去形の違い｜just・already・yetまで&lt;/a&gt;&lt;/li&gt;
&lt;li&gt;&lt;a href="https://eigo-rewrite.com/column/stage2-lesson7-2/"&gt;現在完了形〈経験〉｜been toとgone to｜中学英語&lt;/a&gt;&lt;/li&gt;
&lt;li&gt;&lt;a href="https://eigo-rewrite.com/column/stage2-lesson7-3/"&gt;【ニュートレジャーStage2】現在完了の継続用法を総整理｜forとsince・since節・How long・確認クイズ&lt;/a&gt;&lt;/li&gt;
&lt;li&gt;&lt;a href="https://eigo-rewrite.com/column/stage2-lesson7-4/"&gt;現在完了進行形（have been＋ing）｜since/for・How longと状態動詞knowの注意&lt;/a&gt;&lt;/li&gt;
&lt;/ul&gt;
&lt;p&gt;&lt;a href="#toc"&gt;▲ 目次に戻る&lt;/a&gt;&lt;/p&gt;
&lt;h2 id="lesson8"&gt;Lesson8：名詞・代名詞（可算不可算／不定代名詞／再帰代名詞）&lt;/h2&gt;
&lt;p&gt;名詞は可算/不可算の判定が土台。不定代名詞と再帰代名詞は「形と置き場所」を先に整理します。&lt;/p&gt;
&lt;ul&gt;
&lt;li&gt;&lt;a href="https://eigo-rewrite.com/column/stage2-lesson8-1/"&gt;butterは不可算名詞｜可算・不可算の見分け方と数え方｜中学英語&lt;/a&gt;&lt;/li&gt;
&lt;li&gt;&lt;a href="https://eigo-rewrite.com/column/stage2-lesson8-2/"&gt;STAGE2 Lesson8-2 中学英語の「one・another・each」完全整理──不定代名詞の基本と使い分け&lt;/a&gt;&lt;/li&gt;
&lt;li&gt;&lt;a href="https://eigo-rewrite.com/column/stage2-lesson8-3/"&gt;再帰代名詞 self / selves を整理｜myself・ourselves の形と誤りをSTAGE2向けに確認&lt;/a&gt;&lt;/li&gt;
&lt;/ul&gt;
&lt;p&gt;&lt;a href="#toc"&gt;▲ 目次に戻る&lt;/a&gt;&lt;/p&gt;
&lt;h2 id="lesson9"&gt;Lesson9：後置修飾（基本／過去分詞）&lt;/h2&gt;
&lt;p&gt;後置修飾は「後ろから前を説明する」。訳順のルールを身につけると、長文の安定度が上がります。&lt;/p&gt;
&lt;ul&gt;
&lt;li&gt;&lt;a href="https://eigo-rewrite.com/column/stage2-lesson9-1/"&gt;後置修飾のルール｜例文で見分ける訳順｜中学英語&lt;/a&gt;&lt;/li&gt;
&lt;li&gt;&lt;a href="https://eigo-rewrite.com/column/stage2-lesson9-2/"&gt;後置修飾の過去分詞｜受け身と区別｜中学英語&lt;/a&gt;&lt;/li&gt;
&lt;/ul&gt;
&lt;p&gt;&lt;a href="#toc"&gt;▲ 目次に戻る&lt;/a&gt;&lt;/p&gt;
&lt;h2 id="lesson10"&gt;Lesson10：関係代名詞（主格／that／she-her-hers）&lt;/h2&gt;
&lt;p&gt;関係代名詞は「2文を1文にする」。まず主格（who/which/that）の基本の形、次にthatの使いどころを整理します。&lt;/p&gt;
&lt;ul&gt;
&lt;li&gt;&lt;a href="https://eigo-rewrite.com/column/stage2-lesson10-1/"&gt;関係代名詞 主格｜who/which/thatの作り方と訳し方｜中学英語&lt;/a&gt;&lt;/li&gt;
&lt;li&gt;&lt;a href="https://eigo-rewrite.com/column/stage2-lesson10-2/"&gt;シーハーハー英語｜she/her/hers違い&lt;/a&gt;&lt;/li&gt;
&lt;li&gt;&lt;a href="https://eigo-rewrite.com/column/stage2-lesson10-3/"&gt;関係代名詞that｜使う場合7ルール｜中学英語&lt;/a&gt;&lt;/li&gt;
&lt;/ul&gt;
&lt;p&gt;&lt;a href="#toc"&gt;▲ 目次に戻る&lt;/a&gt;&lt;/p&gt;
&lt;h2 id="lesson11"&gt;Lesson11：to不定詞の発展（it to／疑問詞＋to／too-enough）&lt;/h2&gt;
&lt;p&gt;it to は「形式主語」。疑問詞＋toは語順の整理。too/enough は書き換えの基本を整理します。&lt;/p&gt;
&lt;ul&gt;
&lt;li&gt;&lt;a href="https://eigo-rewrite.com/column/stage2-lesson11-1/"&gt;it to構文｜for人の位置と訳し方｜中2英語（Stage2 L11-1）&lt;/a&gt;&lt;/li&gt;
&lt;li&gt;&lt;a href="https://eigo-rewrite.com/column/stage2-lesson11-2/"&gt;疑問詞＋to不定詞の語順と訳｜be後置きも整理｜中学英語&lt;/a&gt;&lt;/li&gt;
&lt;li&gt;&lt;a href="https://eigo-rewrite.com/column/stage2-lesson11-3/"&gt;STAGE2 Lesson11-3 enough to 構文｜too / enough to と so that の書き換え【ニュートレジャーの道案内】&lt;/a&gt;&lt;/li&gt;
&lt;/ul&gt;
&lt;p&gt;&lt;a href="#toc"&gt;▲ 目次に戻る&lt;/a&gt;&lt;/p&gt;
&lt;h2 id="lesson12"&gt;Lesson12：発展文法（間接疑問／付加疑問／仮定法 were）&lt;/h2&gt;
&lt;p&gt;間接疑問は「疑問詞＋S＋V」。付加疑問は3ステップでスムーズに。仮定法 were は「現実と違う」の合図を押さえます。&lt;/p&gt;
&lt;ul&gt;
&lt;li&gt;&lt;a href="https://eigo-rewrite.com/column/stage2-lesson12-1/"&gt;STAGE2 Lesson12-1 疑問文/仮定法(間接疑問)【ニュートレジャーの道案内】&lt;/a&gt;&lt;/li&gt;
&lt;li&gt;&lt;a href="https://eigo-rewrite.com/column/stage2-lesson12-2/"&gt;付加疑問文とは｜作り方3ステップと例外&lt;/a&gt;&lt;/li&gt;
&lt;li&gt;&lt;a href="https://eigo-rewrite.com/column/stage2-lesson12-3/"&gt;仮定法でwasではなくwereを使う理由｜If節が過去形になる判定｜中3〜高1（New Treasure Stage2）&lt;/a&gt;&lt;/li&gt;
&lt;/ul&gt;
&lt;p&gt;&lt;a href="#toc"&gt;▲ 目次に戻る&lt;/a&gt;&lt;/p&gt;
&lt;hr /&gt;
&lt;h2 id="check"&gt;仕上げチェック（1行で説明できるか）&lt;/h2&gt;
&lt;ul&gt;
&lt;li&gt;&lt;strong&gt;接続詞：&lt;/strong&gt;「接続詞の後ろは基本、文（主語＋動詞）。if節は未来でも現在形。」&lt;/li&gt;
&lt;li&gt;&lt;strong&gt;文型：&lt;/strong&gt;「動詞が要求する形で文型が決まる。SVOOとSVOCを区別できる。」&lt;/li&gt;
&lt;li&gt;&lt;strong&gt;不定詞：&lt;/strong&gt;「to＋原形。名詞的/副詞的/形容詞的は“役割”で判定。」&lt;/li&gt;
&lt;li&gt;&lt;strong&gt;動名詞：&lt;/strong&gt;「ingが名詞の位置に入る。toとingの使い分けは目的語の形で整理。」&lt;/li&gt;
&lt;li&gt;&lt;strong&gt;受動態：&lt;/strong&gt;「be＋過去分詞。疑問文はbeを前へ。文型が分かると応用も迷わなくなります。」&lt;/li&gt;
&lt;li&gt;&lt;strong&gt;現在完了：&lt;/strong&gt;「have/has＋過去分詞。過去形との違いは“いつ”の扱い。for/sinceのルールを定着。」&lt;/li&gt;
&lt;li&gt;&lt;strong&gt;名詞・代名詞：&lt;/strong&gt;「可算/不可算を判定。不定代名詞と再帰代名詞は形と置き場所でミスが減る。」&lt;/li&gt;
&lt;li&gt;&lt;strong&gt;後置修飾：&lt;/strong&gt;「後ろから前を説明する。訳順のルールを身につける。」&lt;/li&gt;
&lt;li&gt;&lt;strong&gt;関係代名詞：&lt;/strong&gt;「2文を1文にする。主格の基本→thatのルールの順で整理。」&lt;/li&gt;
&lt;li&gt;&lt;strong&gt;発展：&lt;/strong&gt;「間接疑問は疑問詞＋S＋V。付加疑問はステップで整理。仮定法wereは“現実と違う”の合図。」&lt;/li&gt;
&lt;/ul&gt;
&lt;p&gt;上のチェック項目で「どの1行が言えないか」を起点に、該当Lessonへ戻ってください。&lt;/p&gt;
&lt;p&gt;&lt;a href="#toc"&gt;▲ 目次に戻る&lt;/a&gt;&lt;/p&gt;
&lt;/div&gt;
------</t>
  </si>
  <si>
    <t>https://eigo-rewrite.com/column/new-treasure-stage1-lesson1-1/</t>
  </si>
  <si>
    <t>以下のページは不自然なワードを使用しています。
これらを適切に自然な言葉に置き換えて下さい。
なお、本文の装飾や構造は絶対に変えないでください。
【対象ページURL】
https://eigo-rewrite.com/column/new-treasure-stage1-lesson1-1/
【検出された不自然ワード】
（検出なし）
【本文】
------
&lt;p&gt;&lt;iframe title="YouTube video player" src="https://www.youtube.com/embed/ekZQ1oD7vyY" width="560" height="315" frameborder="0" allowfullscreen="allowfullscreen"&gt;&lt;/iframe&gt;&lt;/p&gt;
&lt;p&gt;New Treasure STAGE1 Lesson1-1を説明していきます。&lt;br data-start="65" data-end="68" /&gt;内容としては、be動詞を使った文 “I am” と “You are” になりますが、今後の英語学習において、この時点で無意識にできるように定着させておきたい項目がいくつかありますので、それについて説明していきます。&lt;/p&gt;
&lt;p&gt;STAGE1全体の学習順・Lesson一覧の全体像は、&lt;strong&gt;&lt;a href="https://eigo-rewrite.com/column/hub_stage1/"&gt;NEW TREASURE STAGE1（全体像はこちら）&lt;/a&gt;&lt;/strong&gt;でまとめています。&lt;/p&gt;
&lt;p&gt;&lt;img decoding="async" fetchpriority="high" class="alignnone wp-image-388" src="https://eigo-rewrite.com/wp-content/uploads/2023/04/スライド用-300x169.jpg" sizes="(max-width: 651px) 100vw, 651px" srcset="https://eigo-rewrite.com/wp-content/uploads/2023/04/スライド用-300x169.jpg 300w, https://eigo-rewrite.com/wp-content/uploads/2023/04/スライド用-1024x576.jpg 1024w, https://eigo-rewrite.com/wp-content/uploads/2023/04/スライド用-768x432.jpg 768w, https://eigo-rewrite.com/wp-content/uploads/2023/04/スライド用-320x180.jpg 320w, https://eigo-rewrite.com/wp-content/uploads/2023/04/スライド用.jpg 1280w" alt="" width="651" height="367" /&gt;&lt;/p&gt;
&lt;p&gt;早速ですが、本文の中から四つ文を取り出してきました。&lt;br /&gt;
この中にはいくつか英文法のルールが使われているので、それを一つずつ見ていこうと思います。&lt;br /&gt;
まず一つ目ですが、&lt;strong&gt;文の先頭は必ず文字にする&lt;/strong&gt;というルールがあります。&lt;br /&gt;
文の先頭を大文字というだけですと割とすぐに覚えられる所ではありますが、この”I”という単語に&lt;br /&gt;
関しては、文の中にあったとしても必ず大文字になりますから、ここは常に大事にするという事を&lt;br /&gt;
覚えておきましょう。&lt;br /&gt;
二つ目が、このカレンさんという人物の名前ですが、こういった&lt;strong&gt;固有名詞というのも常に大文字となります。&lt;/strong&gt;&lt;br /&gt;
どうしても学習したてですと、この文の先頭が大文字という所は覚えられますが、文の途中に大文字があるとついつい小文字にしたくなりますが、&lt;span style="color: #ff0000;"&gt;固有名詞の人の名前とか国の名前というのは必ず大文字にする&lt;/span&gt;という事を覚えておきましょう。&lt;br /&gt;
それからこれも忘れがちですが、&lt;strong&gt;文の最後は「.」を置きます。&lt;/strong&gt;&lt;br /&gt;
どうしても学習したてですと、画面上のように黒丸になっていますから、必死で塗りつぶすという子がたまにいますが、これは必要がなくて本当に点です。&lt;br /&gt;
&lt;span style="color: #0000ff;"&gt;点があるという事が分かればいいです。&lt;/span&gt;&lt;br /&gt;
逆にこれ右から左にしちゃうと、「,」という違う記号になってしまいますから、点を打つ時にちょっと左から右に斜めになるぐらいで全然通じます。&lt;br /&gt;
ここは&lt;span style="color: #0000ff;"&gt;右から左にしないようにという所だけ気を付けておきましょう。&lt;/span&gt;&lt;/p&gt;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&lt;p&gt;今度は、”You are not from China.” ”You are”「あなたは」という意味になります。&lt;br /&gt;
ここが一文字ずつ開くという所は大丈夫ですが、この文において、この”am”とか”are”というのを&lt;br /&gt;
&lt;strong&gt;be動詞と言います。&lt;/strong&gt;&lt;br /&gt;
この文ですと、”not”「何とかではない」という意味の単語が付いていますので、&lt;br /&gt;
これは「あなたは中国出身ではありません。」と書かれているんですが、ここに”not”を付けると「何々ではない」という意味になりますので、そうすると「あなたは中国出身ではない。」という意味になります。&lt;br /&gt;
先ほど言ったように、固有名詞、人の名前とか国の名前というのは必ず大文字にするというルールがありますから、ここも文の先頭ではありませんが大文字にするという事に気を付けておきましょう。&lt;/p&gt;
&lt;p&gt;そして最後が、疑問文とその応対、応答文になっています。&lt;br /&gt;
たまに疑問文を作る時に、”You are”が”Are you”になるので、”You”と”Are”をひっくり返す、と覚えてしまう子がいます。&lt;br /&gt;
ひっくり返すと覚えてしまうと、後々主語が長くなった時にどことどこをひっくり返せばいいか分からなくなっちゃうという人がいます。&lt;br /&gt;
それを避ける為に覚え方としては、疑問文にする時はひっくり返すのではなくて&lt;strong&gt;be動詞を前に出す&lt;/strong&gt;と覚えておきましょう。&lt;br /&gt;
このbe動詞を前に出すという発想が後々の”will”とか”can”のような助動詞であったり、&lt;br /&gt;
あるいは一般動詞の疑問文を作る際にも必要になってくるので、何か疑問文を作る時というのは、&lt;br /&gt;
前に出すという所を意識しておきましょう。&lt;br /&gt;
そして&lt;span style="color: #ff0000;"&gt;疑問文の場合は、必ず最後に「?」を付ける&lt;/span&gt;という所も注意点の一つです。&lt;br /&gt;
どうしてもこれをbe動詞を前に出して、そこで文が完成してしまったと思ってしまいがちですが、&lt;br /&gt;
肯定文では最後は「.」を置くのと同じように、疑問文では必ず「?」を置くという所を覚えておきましょう。&lt;br /&gt;
そして応対です。&lt;br /&gt;
「あなたは中国出身ですか？」と聞かれて、「いいえ、違います。」と言った時に、&lt;br /&gt;
最初に”Yes”とか”No”で答える際は、「,」ですね、先ほどの「.」とは違って右から左に書きます。&lt;br /&gt;
&lt;span style="color: #0000ff;"&gt;少し斜めにしたような形で書く&lt;/span&gt;という所を意識しておきましょう。&lt;br /&gt;
この文の場合は、「中国出身ですか？」と聞かれて、「いいえ、違います。」となります。&lt;br /&gt;
じゃあどこ出身なんだ、という事で、答えの文として”I’m from Japan.”「私は日本出身です」と答えていますが、ここです。&lt;br /&gt;
先ほどは「私はカレンです。」という時に、ここ”I am”と書きましたが、この”I am”を短縮して一語で言うと「アイム」と発音します。&lt;br /&gt;
その際もここに「,」のようなものが”I”のすぐ右上に書かれています。&lt;br /&gt;
これはアポストロフィと言いますが、下に書かずに上に書くという所を注意しておきましょう。&lt;br /&gt;
そして、先ほどの中国と同じように日本というのも国名になっていますから、最初は大文字で書くという所を注意して下さい。&lt;br /&gt;
実はこの中に文の先頭は大文字、固有名詞も全て大文字で書く、それから文の最後は「.」を置いて、疑問文の場合はbe動詞を前に出す、そして「?」を付けるという形で、かなり多くのルールが最初から使われています。&lt;br /&gt;
なので、これは本文を読んで、そして理解したなと思って終わりではなくて、New Treasureは&lt;br /&gt;
問題集が付いていますので、このルールを定着させるというつもりで問題集に取り組んで下さい。&lt;/p&gt;
&lt;h2&gt;【まとめ】&lt;/h2&gt;
&lt;table&gt;
&lt;tbody&gt;
&lt;tr style="background-color: #dd8500; color: #ffffff;"&gt;
&lt;th&gt;ポイント&lt;/th&gt;
&lt;th&gt;説明&lt;/th&gt;
&lt;/tr&gt;
&lt;tr style="background-color: #f0b464; color: #000000;"&gt;
&lt;td&gt;文の先頭は大文字&lt;/td&gt;
&lt;td&gt;文を始めるときは、必ず最初の文字を大文字にする。&lt;/td&gt;
&lt;/tr&gt;
&lt;tr style="background-color: #ffffff; color: #000000;"&gt;
&lt;td&gt;固有名詞は大文字&lt;/td&gt;
&lt;td&gt;人名・国名などの固有名詞は、文の途中でも必ず大文字で始める。&lt;/td&gt;
&lt;/tr&gt;
&lt;tr style="background-color: #f0b464; color: #000000;"&gt;
&lt;td&gt;文の最後にピリオド&lt;/td&gt;
&lt;td&gt;平叙文（ふつうの文）の終わりには必ず「.」をつける。&lt;/td&gt;
&lt;/tr&gt;
&lt;tr style="background-color: #ffffff; color: #000000;"&gt;
&lt;td&gt;疑問文は be 動詞を前に出す&lt;/td&gt;
&lt;td&gt;「You are」を「Are you」のように、be動詞を主語の前に出して疑問文を作る。&lt;/td&gt;
&lt;/tr&gt;
&lt;tr style="background-color: #f0b464; color: #000000;"&gt;
&lt;td&gt;疑問文の最後は「?」&lt;/td&gt;
&lt;td&gt;疑問文には必ず文末に「?」をつける。&lt;/td&gt;
&lt;/tr&gt;
&lt;tr style="background-color: #ffffff; color: #000000;"&gt;
&lt;td&gt;「Yes」「No」の後ろにカンマ&lt;/td&gt;
&lt;td&gt;「Yes, I am.」「No, I am not.」のように、Yes/No のあとに「,」を入れる。&lt;/td&gt;
&lt;/tr&gt;
&lt;tr style="background-color: #f0b464; color: #000000;"&gt;
&lt;td&gt;「I am」は「I’m」に短縮できる&lt;/td&gt;
&lt;td&gt;「I am」を短縮するときは「I’m」と書き、アポストロフィ（’）を I の右上につける。&lt;/td&gt;
&lt;/tr&gt;
&lt;/tbody&gt;
&lt;/table&gt;
&lt;h2&gt;【クイズ】&lt;/h2&gt;
&lt;p&gt;&lt;script&gt;
  function showAnswer(id) {
    var ans = document.getElementById(id);
    var btn = document.getElementById(id + '-btn');
    if (ans &amp;&amp; btn) {
      ans.style.display = 'inline';
      btn.style.display = 'none';
    }
  }
&lt;/script&gt;&lt;/p&gt;
&lt;table&gt;
&lt;tbody&gt;
&lt;tr style="background-color: #dd8500; color: #ffffff;"&gt;
&lt;th&gt;問題&lt;/th&gt;
&lt;th&gt;選択肢&lt;/th&gt;
&lt;th&gt;答え&lt;/th&gt;
&lt;/tr&gt;
&lt;tr style="background-color: #f0b464; color: #000000;"&gt;
&lt;td&gt;1. 文の最初の文字はどうするべき？&lt;/td&gt;
&lt;td&gt;A. 小文字 / B. 大文字 / C. どちらでもよい / D. 記号で始める&lt;/td&gt;
&lt;td&gt;&lt;button id="q1-btn"&gt;正解を見る&lt;/button&gt;&lt;br /&gt;
&lt;span id="q1" style="display: none;"&gt;B. 大文字&lt;/span&gt;&lt;/td&gt;
&lt;/tr&gt;
&lt;tr style="background-color: #ffffff; color: #000000;"&gt;
&lt;td&gt;2. 「be動詞」を含む疑問文の作り方は？&lt;/td&gt;
&lt;td&gt;A. 「You are」をそのまま使う / B. 「Are you」にする / C. 「You be」にする / D. 何もしない&lt;/td&gt;
&lt;td&gt;&lt;button id="q2-btn"&gt;正解を見る&lt;/button&gt;&lt;br /&gt;
&lt;span id="q2" style="display: none;"&gt;B. 「Are you」にする&lt;/span&gt;&lt;/td&gt;
&lt;/tr&gt;
&lt;tr style="background-color: #f0b464; color: #000000;"&gt;
&lt;td&gt;3. 「I am」の短縮形は？&lt;/td&gt;
&lt;td&gt;A. Iam / B. I’m / C. Im / D. I-m&lt;/td&gt;
&lt;td&gt;&lt;button id="q3-btn"&gt;正解を見る&lt;/button&gt;&lt;br /&gt;
&lt;span id="q3" style="display: none;"&gt;B. I’m&lt;/span&gt;&lt;/td&gt;
&lt;/tr&gt;
&lt;tr style="background-color: #ffffff; color: #000000;"&gt;
&lt;td&gt;4. 疑問文の最後につける記号は？&lt;/td&gt;
&lt;td&gt;A. . / B. , / C. ? / D. !&lt;/td&gt;
&lt;td&gt;&lt;button id="q4-btn"&gt;正解を見る&lt;/button&gt;&lt;br /&gt;
&lt;span id="q4" style="display: none;"&gt;C. ?&lt;/span&gt;&lt;/td&gt;
&lt;/tr&gt;
&lt;tr style="background-color: #f0b464; color: #000000;"&gt;
&lt;td&gt;5. 固有名詞の例として適切なものは？&lt;/td&gt;
&lt;td&gt;A. apple / B. tokyo / C. Japan / D. chair&lt;/td&gt;
&lt;td&gt;&lt;button id="q5-btn"&gt;正解を見る&lt;/button&gt;&lt;br /&gt;
&lt;span id="q5" style="display: none;"&gt;C. Japan&lt;/span&gt;&lt;/td&gt;
&lt;/tr&gt;
&lt;tr style="background-color: #ffffff; color: #000000;"&gt;
&lt;td&gt;6. 「Yes」や「No」の後には何をつける？&lt;/td&gt;
&lt;td&gt;A. ピリオド / B. カンマ / C. セミコロン / D. 何もつけない&lt;/td&gt;
&lt;td&gt;&lt;button id="q6-btn"&gt;正解を見る&lt;/button&gt;&lt;br /&gt;
&lt;span id="q6" style="display: none;"&gt;B. カンマ&lt;/span&gt;&lt;/td&gt;
&lt;/tr&gt;
&lt;tr style="background-color: #f0b464; color: #000000;"&gt;
&lt;td&gt;7. 「I am from Japan.」の正しい短縮形は？&lt;/td&gt;
&lt;td&gt;A. I am’ from Japan. / B. I’m from Japan. / C. Im from Japan. / D. I’am from Japan.&lt;/td&gt;
&lt;td&gt;&lt;button id="q7-btn"&gt;正解を見る&lt;/button&gt;&lt;br /&gt;
&lt;span id="q7" style="display: none;"&gt;B. I’m from Japan.&lt;/span&gt;&lt;/td&gt;
&lt;/tr&gt;
&lt;tr style="background-color: #ffffff; color: #000000;"&gt;
&lt;td&gt;8. 「あなたは日本出身ですか？」の正しい英語は？&lt;/td&gt;
&lt;td&gt;A. You are from Japan? / B. Are you from Japan? / C. You from Japan are? / D. Are from Japan you?&lt;/td&gt;
&lt;td&gt;&lt;button id="q8-btn"&gt;正解を見る&lt;/button&gt;&lt;br /&gt;
&lt;span id="q8" style="display: none;"&gt;B. Are you from Japan?&lt;/span&gt;&lt;/td&gt;
&lt;/tr&gt;
&lt;tr style="background-color: #f0b464; color: #000000;"&gt;
&lt;td&gt;9. 疑問文で be 動詞はどうする？&lt;/td&gt;
&lt;td&gt;A. 文の最後に置く / B. 先頭に置く / C. 文の途中に増やす / D. 変更しない&lt;/td&gt;
&lt;td&gt;&lt;button id="q9-btn"&gt;正解を見る&lt;/button&gt;&lt;br /&gt;
&lt;span id="q9" style="display: none;"&gt;B. 先頭に置く&lt;/span&gt;&lt;/td&gt;
&lt;/tr&gt;
&lt;tr style="background-color: #ffffff; color: #000000;"&gt;
&lt;td&gt;10. 「.」と「,」の使い方の違いは？&lt;/td&gt;
&lt;td&gt;A. 「.」は文の終わり、「,」はリストや区切りに使う&lt;br /&gt;
B. 「,」は文の終わり、「.」はリスト用&lt;br /&gt;
C. どちらも同じ&lt;br /&gt;
D. 適当に使ってよい&lt;/td&gt;
&lt;td&gt;&lt;button id="q10-btn"&gt;正解を見る&lt;/button&gt;&lt;br /&gt;
&lt;span id="q10" style="display: none;"&gt;A. 「.」は文の終わり、「,」はリストや区切りに使う&lt;/span&gt;&lt;/td&gt;
&lt;/tr&gt;
&lt;/tbody&gt;
&lt;/table&gt;
&lt;p&gt;&lt;!--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t>
  </si>
  <si>
    <t>https://eigo-rewrite.com/column/stage1_lesson10-2/</t>
  </si>
  <si>
    <t>以下のページは不自然なワードを使用しています。
これらを適切に自然な言葉に置き換えて下さい。
なお、本文の装飾や構造は絶対に変えないでください。
【対象ページURL】
https://eigo-rewrite.com/column/stage1_lesson10-2/
【検出された不自然ワード】
（検出なし）
【本文】
------
&lt;p&gt;&lt;iframe title="YouTube video player" src="https://www.youtube.com/embed/OxBl48tvdcw" width="560" height="315" frameborder="0" allowfullscreen="allowfullscreen"&gt;&lt;/iframe&gt;&lt;/p&gt;
&lt;p data-start="35" data-end="119"&gt;それでは Lesson10 セクション2 を進めていきましょう。&lt;br /&gt;
NEW TREASURE STAGE1 の文法事項・Lesson一覧の全体像は、&lt;strong&gt;&lt;a href="https://eigo-rewrite.com/column/hub_stage1/"&gt;NEW TREASURE STAGE1｜中1英文法 総括＋Lesson一覧（全体像はこちら）&lt;/a&gt;&lt;/strong&gt;で確認できます。&lt;br data-start="67" data-end="70" /&gt;このセクションでは &lt;strong data-start="80" data-end="97"&gt;&amp;#8220;How&amp;#8221; を使った疑問文&lt;/strong&gt; と &lt;strong data-start="100" data-end="117"&gt;&amp;#8220;Why&amp;#8221; を使った疑問文&lt;/strong&gt; の&lt;/p&gt;
&lt;ul data-start="121" data-end="139"&gt;
&lt;li data-start="121" data-end="128"&gt;
&lt;p data-start="123" data-end="128"&gt;文の作り方&lt;/p&gt;
&lt;/li&gt;
&lt;li data-start="129" data-end="139"&gt;
&lt;p data-start="131" data-end="139"&gt;答え方（返し方）&lt;/p&gt;
&lt;/li&gt;
&lt;/ul&gt;
&lt;p data-start="141" data-end="157"&gt;の2点について学習していきます。&lt;/p&gt;
&lt;p data-start="159" data-end="224"&gt;&amp;#8220;How&amp;#8221; は「どのように」、&amp;#8221;Why&amp;#8221; は「なぜ」という意味で、&lt;br data-start="192" data-end="195" /&gt;&lt;strong data-start="195" data-end="212"&gt;理由や方法をたずねる疑問文&lt;/strong&gt; を作るときに使います。&lt;/p&gt;
&lt;p data-start="226" data-end="244"&gt;それでは、さっそく見ていきましょう。&lt;/p&gt;
&lt;p&gt;&lt;img decoding="async" fetchpriority="high" class="alignnone wp-image-530" src="https://eigo-rewrite.com/wp-content/uploads/2023/06/スライド用-15-300x169.jpg" alt="" width="675" height="380" srcset="https://eigo-rewrite.com/wp-content/uploads/2023/06/スライド用-15-300x169.jpg 300w, https://eigo-rewrite.com/wp-content/uploads/2023/06/スライド用-15-1024x576.jpg 1024w, https://eigo-rewrite.com/wp-content/uploads/2023/06/スライド用-15-768x432.jpg 768w, https://eigo-rewrite.com/wp-content/uploads/2023/06/スライド用-15-320x180.jpg 320w, https://eigo-rewrite.com/wp-content/uploads/2023/06/スライド用-15.jpg 1280w" sizes="(max-width: 675px) 100vw, 675px" /&gt;&lt;/p&gt;
&lt;p&gt;最初、&lt;strong&gt;”How”&lt;/strong&gt;こちら&lt;span style="color: #008000;"&gt;「ハウ」&lt;/span&gt;と読みます。&lt;br /&gt;
これで&lt;span style="color: #ff6600;"&gt;「どのように」&lt;/span&gt;とか&lt;span style="color: #ff6600;"&gt;「どれぐらい」&lt;/span&gt;といった意味になっていまして、&lt;br /&gt;
上を見て頂くと、&amp;#8221;How do you go to school? &amp;#8220;「あなたはどうやって学校へ行きますか？」&lt;br /&gt;
「どうやって学校へ通っていますか？」といった文になっています。&lt;br /&gt;
その答えとして、&amp;#8221;Yes&amp;#8221;&amp;#8221;No&amp;#8221;で答えられないので、あなたはと聞かれたから私はとなります。&lt;br /&gt;
主語があって、&amp;#8221;walk to school&amp;#8221;、&amp;#8221;walk&amp;#8221;動詞です。&lt;br /&gt;
「私は歩いて学校へ行きますよ。」といった形で答えています。&lt;br /&gt;
その主語と動詞の間に、&amp;#8221;always&amp;#8221;「いつも」といった意味の単語が入っていますが、&lt;br /&gt;
これは以前学習しました&lt;span style="color: #0000ff;"&gt;頻度を表す副詞&lt;/span&gt;です。&lt;br /&gt;
「いつも」とか「よく」とか「普段」「大抵」みたいな頻度を表す副詞というのは、基本的に一般動詞の直前に置きます。&lt;br /&gt;
なので、これを&amp;#8221;I walk to school always.&amp;#8221;と書いたり&amp;#8221;I walk always to school.&amp;#8221;と書かないで、&lt;br /&gt;
&lt;strong&gt;必ず一般動詞の直前に入れるようにしましょう。&lt;/strong&gt;&lt;/p&gt;
&lt;p&gt;次です。今度は少し長くなっています。&lt;br /&gt;
&amp;#8220;How&amp;#8221;だけではなくて、&amp;#8221;How long&amp;#8221;と&amp;#8221;long&amp;#8221;を付けています。&lt;br /&gt;
&amp;#8220;How&amp;#8221;のあとに形容詞や副詞を付けると、「どれぐらい何々」といった意味になりますから、&lt;br /&gt;
&amp;#8220;How long&amp;#8221;と書くと「どれぐらい長く」あるいは「どれぐらい長い」となります。&lt;br /&gt;
次を見ると&amp;#8221;is Mr. Smith&amp;#8221;のあとに、また&amp;#8221;going to&amp;#8221;ときています。&lt;br /&gt;
ですから、これは前回のセクションで学習した&lt;span style="color: #ff6600;"&gt;&amp;#8220;be going to&amp;#8221;&lt;/span&gt;です。&lt;br /&gt;
疑問文なので、&amp;#8221;is&amp;#8221;だけ前に出てきています。&lt;br /&gt;
そうすると、「スミスさんはどれぐらい長い間日本に」&amp;#8221;stay&amp;#8221;「滞在する予定ですか？」と聞かれています。&lt;br /&gt;
これに対して答える際ですが、単純に期間の長さとして&amp;#8221;for a week&amp;#8221;とだけ答えても丸になりますが、教科書の例文ですときちんとした文になっています。&lt;br /&gt;
これを分解して見てみますと、まずは主語と動詞から始めます。&lt;br /&gt;
未来の事なので、確かに&amp;#8221;He is&amp;#8221;ではなくて&amp;#8221;He is going to&amp;#8221;と書く必要があり、&amp;#8221;He is going to&amp;#8221;だけで終わる事は出来ないです。&lt;br /&gt;
&amp;#8220;be going to&amp;#8221;のあとは動詞の原形が必要ですから、&lt;br /&gt;
もし&lt;span style="color: #0000ff;"&gt;&amp;#8220;He is going to&amp;#8221;で始める場合は必ず動詞の原形を付けておきます。&lt;/span&gt;&lt;br /&gt;
そのあとで&amp;#8221;for a week&amp;#8221;「一週間の間」となっています。&lt;br /&gt;
ここの&amp;#8221;for&amp;#8221;というのは、「ために」とか「向けて」ではなくて、&lt;br /&gt;
これは&lt;span style="color: #ff0000;"&gt;「何々の間」&lt;/span&gt;というふうに&lt;strong&gt;期間の長さを表す時にこの&amp;#8221;for&amp;#8221;を使います。&lt;/strong&gt;&lt;br /&gt;
なので、2日間であれば&amp;#8221;for two days&amp;#8221;ですし、1年間であれば&amp;#8221;for one year&amp;#8221;とか&amp;#8221;for a year&amp;#8221;という形で表現していきます。&lt;/p&gt;
&lt;p&gt;さらに次を見ると、&amp;#8221;How often&amp;#8221;とあります。&lt;br /&gt;
直訳すると、&amp;#8221;How&amp;#8221;「どれぐらい」&amp;#8221;often&amp;#8221;「よく」なので&lt;br /&gt;
「どれぐらい頻繁にスミスさんは」&amp;#8221;come to Japan&amp;#8221;「日本に来るんですか？」と書いてあります。&lt;br /&gt;
ただ、日本語で「どれぐらい頻繁に来ますか？」とか「どれぐらいよく」とはあまり言わないので、訳す時は&amp;#8221;How often&amp;#8221;「どれぐらい」とか「何回」ぐらいでいいかと思います。&lt;br /&gt;
なので、「スミスさんはどれくらい日本に来るんですか？」となります。&lt;br /&gt;
そう聞かれて、こちらでもやはり&amp;#8221;He comes&amp;#8221;、主語+動詞で始め、&amp;#8221;to Japan&amp;#8221;はなくてもいいかなという所はありますが、ここでは書いてあります。&lt;br /&gt;
そのあとに&amp;#8221;twice a year&amp;#8221;とあります。&lt;br /&gt;
こちらの&lt;span style="color: #008000;"&gt;&amp;#8220;twice&amp;#8221;&lt;/span&gt;というのはこれは&lt;span style="color: #008000;"&gt;「2回」&lt;/span&gt;を表します。&lt;br /&gt;
またちょっと覚えるものが多くなりそうな感じがしますが、「2回」なので”twice”と言っています。&lt;br /&gt;
&lt;span style="color: #008000;"&gt;「1回」&lt;/span&gt;であれば&lt;span style="color: #008000;"&gt;&amp;#8220;once&amp;#8221;&lt;/span&gt;と言います。&lt;br /&gt;
これが&lt;span style="color: #008000;"&gt;3回以上&lt;/span&gt;になりますと、「なんとか&lt;span style="color: #008000;"&gt;times&lt;/span&gt;」と付けるだけで良くなります。&lt;br /&gt;
「3回」だったら&amp;#8221;three times&amp;#8221;「4回」だったら&amp;#8221;four times&amp;#8221;、「5回」だったら&amp;#8221;five times&amp;#8221;という形になってきます。&lt;br /&gt;
なので、&lt;strong&gt;「1回」の&amp;#8221;once&amp;#8221;それから「2回」の&amp;#8221;twice&amp;#8221;だけは覚えておいて、あとは全部「なんとかtimes」だなと考えておきましょう。&lt;br /&gt;
&lt;/strong&gt;そしてここが忘れがちです。&lt;br /&gt;
ただ&amp;#8221;a&amp;#8221;としか書いてないですが、この&lt;span style="color: #ff0000;"&gt;&amp;#8220;a&amp;#8221;&lt;/span&gt;というのが&lt;span style="color: #ff0000;"&gt;「何々につき」&lt;/span&gt;といった意味になっています。&lt;br /&gt;
ですので、&amp;#8221;twice a year&amp;#8221;と言ったら&amp;#8221;year&amp;#8221;は「年」1年なので、「1年につき2回」といった形になります。&lt;br /&gt;
これが「1ヶ月につき3回」であれば&amp;#8221;three times a month&amp;#8221;という形になります。&lt;br /&gt;
「1週間に4回」であれば&amp;#8221;four times a week&amp;#8221;といった形で表現していきます。&lt;br /&gt;
この&lt;strong&gt;&amp;#8220;a&amp;#8221;を忘れない&lt;/strong&gt;というのが非常に大事です。&lt;/p&gt;
&lt;p&gt;それでは後半です。&lt;br /&gt;
前半は&amp;#8221;How&amp;#8221;を使った疑問文でした。&lt;br /&gt;
後半は&amp;#8221;Why&amp;#8221;「なぜ」といった語句を使った疑問文を見ていきましょう。&lt;/p&gt;
&lt;p&gt;&lt;img decoding="async" class="alignnone wp-image-532" src="https://eigo-rewrite.com/wp-content/uploads/2023/06/スライド用2-10-300x169.jpg" alt="" width="776" height="437" srcset="https://eigo-rewrite.com/wp-content/uploads/2023/06/スライド用2-10-300x169.jpg 300w, https://eigo-rewrite.com/wp-content/uploads/2023/06/スライド用2-10-1024x576.jpg 1024w, https://eigo-rewrite.com/wp-content/uploads/2023/06/スライド用2-10-768x432.jpg 768w, https://eigo-rewrite.com/wp-content/uploads/2023/06/スライド用2-10-320x180.jpg 320w, https://eigo-rewrite.com/wp-content/uploads/2023/06/スライド用2-10.jpg 1280w" sizes="(max-width: 776px) 100vw, 776px" /&gt;&lt;/p&gt;
&lt;p&gt;まずは&amp;#8221;Why&amp;#8221;「なぜ」、これは疑問詞ですので必ず文の先頭に出します。&lt;br /&gt;
この場合は元々&amp;#8221;Mr. Smith is angry&amp;#8221;「スミスさんは怒っている」という文でした。&lt;br /&gt;
たまたまbe動詞を使っていますので、be動詞を前に出して疑問文にしています。&lt;br /&gt;
そして、答え方です。&lt;br /&gt;
なぜと聞かれた時に、それはなんとかだからですよ、と&lt;span style="color: #0000ff;"&gt;理由を表現する必要があります。&lt;/span&gt;&lt;br /&gt;
なので、&lt;span style="color: #0000ff;"&gt;&amp;#8220;Because&amp;#8221;「何々だから」という接続詞を使います。&lt;/span&gt;&lt;br /&gt;
&amp;#8220;Because&amp;#8221;を接続詞と言いましたが、接続詞というのは基本的に直後は主語+動詞という形で表現します。&lt;br /&gt;
そうすると、「ジョンが来たからだ」と言っているんですが、&lt;br /&gt;
そのあと&amp;#8221;late&amp;#8221;「遅い」&amp;#8221;to class&amp;#8221;「クラスに」「授業に」となっています。&lt;br /&gt;
したがって、「授業に遅く来たからだ」とい書かれています。&lt;br /&gt;
「なんでスミスさんは怒っているんですか？」「それはジョン君が授業に遅れてきたからだ。」というやりとりが成立しています。&lt;br /&gt;
また違ったタイプを見ていくと、同じように&amp;#8221;Why&amp;#8221;が先頭にきていますが、&lt;br /&gt;
次は&amp;#8221;did John come late?&amp;#8221;という形で、この文を受けて、「何で怒っているんですか？」&lt;br /&gt;
「遅れてきたからだ。」じゃあ何で遅れたの？という形で、今度は元々一般動詞の過去形なので&amp;#8221;did&amp;#8221;を前に出してきています。&lt;br /&gt;
なので、&amp;#8221;Why&amp;#8221;というものが先頭にきました。&lt;br /&gt;
そこは共通していて、あとは元の文を疑問文の形にするという形で使います。&lt;br /&gt;
「なんでジョンは遅れたんですか？」と言われた時に、理由を表しますので&amp;#8221;Because&amp;#8221;になります。&lt;br /&gt;
ちょっと気を付けて頂きたいのは、&lt;br /&gt;
「何でジョンは遅れたんですか？」&amp;#8221;for a long time&amp;#8221;、さっきの&lt;strong&gt;&amp;#8220;for&amp;#8221;&lt;/strong&gt;です。&lt;br /&gt;
「間」&amp;#8221;long time&amp;#8221;「長い時間」「長い間」「長い時間友達と喋っていたからだ」と書いてあります。&lt;br /&gt;
日本語であれば「何でジョンは遅くなっちゃったんですか？」「友達と喋っていたからだ。」というふうに日本語ですと「彼が」とかいちいち主語を入れる必要はありません。&lt;br /&gt;
ですが、先ほど言ったようにこの&amp;#8221;Because&amp;#8221;というのは接続詞というものなので、&lt;br /&gt;
日本語には訳さなかったとしても、&lt;span style="color: #ff6600;"&gt;必ず主語と動詞をセットで書く必要があります。&lt;/span&gt;&lt;br /&gt;
問題文の日本語には、この「彼が」とか「彼は」というのが書かれていない場合がありますが、&lt;br /&gt;
その場合であっても必ず英語のルールとして接続詞のあとは主語動詞というのが決まっています。&lt;br /&gt;
ですから、&lt;span style="color: #ff0000;"&gt;自分で誰がというのを補って書く必要があります。&lt;/span&gt;&lt;br /&gt;
このように&amp;#8221;How&amp;#8221;に対する答え方というのはある程度知識があれば答えられます。&lt;br /&gt;
ですが、&amp;#8221;Because&amp;#8221;で答える際に必ず主語がいる、そしてそのあとに動詞が入る&lt;br /&gt;
この点が最大の注意点となりますのでしっかりと文を書く練習をして下さい。&lt;br /&gt;
それではセクション2に関しては以上となります。&lt;/p&gt;
&lt;h2&gt;Lesson10 セクション2：How / Why の疑問文まとめ&lt;/h2&gt;
&lt;table style="border-collapse: collapse; width: 100%;"&gt;
&lt;tbody&gt;
&lt;tr style="background-color: #dd8500; color: #ffffff;"&gt;
&lt;th style="padding: 8px; border: 1px solid #999;"&gt;項目&lt;/th&gt;
&lt;th style="padding: 8px; border: 1px solid #999;"&gt;内容&lt;/th&gt;
&lt;/tr&gt;
&lt;tr style="background-color: #f0b464; color: #000;"&gt;
&lt;td style="padding: 8px; border: 1px solid #999;"&gt;How の意味&lt;/td&gt;
&lt;td style="padding: 8px; border: 1px solid #999;"&gt;
&lt;ul&gt;
&lt;li&gt;&lt;strong&gt;How&lt;/strong&gt;：基本は「どのように」「どれぐらい」&lt;/li&gt;
&lt;li&gt;例：How do you go to school?（どうやって学校へ行きますか）&lt;/li&gt;
&lt;li&gt;答えは Yes/No ではなく、文で答える（I walk to school. など）&lt;/li&gt;
&lt;/ul&gt;
&lt;/td&gt;
&lt;/tr&gt;
&lt;tr style="background-color: #ffffff; color: #000;"&gt;
&lt;td style="padding: 8px; border: 1px solid #999;"&gt;頻度を表す副詞&lt;/td&gt;
&lt;td style="padding: 8px; border: 1px solid #999;"&gt;
&lt;ul&gt;
&lt;li&gt;always / usually / often などは&lt;strong&gt;一般動詞の直前&lt;/strong&gt;に置く&lt;/li&gt;
&lt;li&gt;例：I always walk to school.（私はいつも歩いて学校へ行きます。）&lt;/li&gt;
&lt;li&gt;&lt;strong&gt;I walk to school always.&lt;/strong&gt; のように後ろに置かない&lt;/li&gt;
&lt;/ul&gt;
&lt;/td&gt;
&lt;/tr&gt;
&lt;tr style="background-color: #f0b464; color: #000;"&gt;
&lt;td style="padding: 8px; border: 1px solid #999;"&gt;How long&lt;/td&gt;
&lt;td style="padding: 8px; border: 1px solid #999;"&gt;
&lt;ul&gt;
&lt;li&gt;&lt;strong&gt;How long&lt;/strong&gt; ～ ?：どれくらいの時間（期間）…？&lt;/li&gt;
&lt;li&gt;例：How long is Mr. Smith going to stay in Japan?&lt;/li&gt;
&lt;li&gt;答えは期間＋&lt;strong&gt;for&lt;/strong&gt;：for a week / for two days など&lt;/li&gt;
&lt;li&gt;&lt;strong&gt;for&lt;/strong&gt; はここでは「～の間」という期間を表す&lt;/li&gt;
&lt;/ul&gt;
&lt;/td&gt;
&lt;/tr&gt;
&lt;tr style="background-color: #ffffff; color: #000;"&gt;
&lt;td style="padding: 8px; border: 1px solid #999;"&gt;回数の表現&lt;br /&gt;
How often&lt;/td&gt;
&lt;td style="padding: 8px; border: 1px solid #999;"&gt;
&lt;ul&gt;
&lt;li&gt;&lt;strong&gt;How often&lt;/strong&gt; ～ ?：どれくらいの頻度で…？&lt;/li&gt;
&lt;li&gt;1回：once / 2回：twice / 3回以上：&lt;strong&gt;数字 + times&lt;/strong&gt;&lt;/li&gt;
&lt;li&gt;&lt;strong&gt;a&lt;/strong&gt; は「～につき」の意味
&lt;ul&gt;
&lt;li&gt;twice a year（1年につき2回）&lt;/li&gt;
&lt;li&gt;three times a month（1ヶ月につき3回）&lt;/li&gt;
&lt;li&gt;four times a week（1週間に4回）&lt;/li&gt;
&lt;/ul&gt;
&lt;/li&gt;
&lt;/ul&gt;
&lt;/td&gt;
&lt;/tr&gt;
&lt;tr style="background-color: #f0b464; color: #000;"&gt;
&lt;td style="padding: 8px; border: 1px solid #999;"&gt;Why の意味と位置&lt;/td&gt;
&lt;td style="padding: 8px; border: 1px solid #999;"&gt;
&lt;ul&gt;
&lt;li&gt;&lt;strong&gt;Why&lt;/strong&gt;：なぜ ～？（理由をたずねる）&lt;/li&gt;
&lt;li&gt;&lt;strong&gt;必ず文頭&lt;/strong&gt;に置く：Why is Mr. Smith angry?&lt;/li&gt;
&lt;li&gt;元の文を疑問文の形に直す（be動詞なら前に出す / 一般動詞なら do, did など）&lt;/li&gt;
&lt;/ul&gt;
&lt;/td&gt;
&lt;/tr&gt;
&lt;tr style="background-color: #ffffff; color: #000;"&gt;
&lt;td style="padding: 8px; border: 1px solid #999;"&gt;Because の使い方&lt;/td&gt;
&lt;td style="padding: 8px; border: 1px solid #999;"&gt;
&lt;ul&gt;
&lt;li&gt;Why に対する答えは&lt;strong&gt;Because ～.&lt;/strong&gt; で始める&lt;/li&gt;
&lt;li&gt;&lt;strong&gt;Because の直後は必ず「主語＋動詞」&lt;/strong&gt;（接続詞だから）&lt;/li&gt;
&lt;li&gt;例：Because he came to class late.（彼が授業に遅れて来たからです。）&lt;/li&gt;
&lt;li&gt;日本語に主語がなくても、英語では自分で主語を補う&lt;/li&gt;
&lt;/ul&gt;
&lt;/td&gt;
&lt;/tr&gt;
&lt;/tbody&gt;
&lt;/table&gt;
&lt;p&gt;&lt;script&gt;
document.addEventListener('DOMContentLoaded', function () {
  var buttons = document.querySelectorAll('.show-answer-btn');
  for (var i = 0; i &lt; buttons.length; i++) {
    buttons[i].addEventListener('click', function () {
      var targetId = this.getAttribute('data-target');
      var answerEl = document.getElementById(targetId);
      if (answerEl) {
        answerEl.style.display = 'block';
      }
      this.style.display = 'none';
    });
  }
});
&lt;/script&gt;&lt;/p&gt;
&lt;h2&gt;Lesson10 セクション2 クイズ&lt;/h2&gt;
&lt;table style="border-collapse: collapse; width: 100%;"&gt;
&lt;tbody&gt;
&lt;tr style="background-color: #dd8500; color: #ffffff;"&gt;
&lt;th style="padding: 8px; border: 1px solid #999;"&gt;No.&lt;/th&gt;
&lt;th style="padding: 8px; border: 1px solid #999;"&gt;問題&lt;/th&gt;
&lt;th style="padding: 8px; border: 1px solid #999;"&gt;選択肢（A～D）&lt;/th&gt;
&lt;th style="padding: 8px; border: 1px solid #999;"&gt;正解&lt;/th&gt;
&lt;/tr&gt;
&lt;p&gt;&lt;!-- Q1 --&gt;&lt;/p&gt;
&lt;tr style="background-color: #f0b464; color: #000;"&gt;
&lt;td style="padding: 8px; border: 1px solid #999;"&gt;1&lt;/td&gt;
&lt;td style="padding: 8px; border: 1px solid #999;"&gt;「How do you go to school?」の How の意味として最も近いものはどれ？&lt;/td&gt;
&lt;td style="padding: 8px; border: 1px solid #999;"&gt;A. どれくらい古く&lt;br /&gt;
B. どのように&lt;br /&gt;
C. どこで&lt;br /&gt;
D. だれと&lt;/td&gt;
&lt;td style="padding: 8px; border: 1px solid #999;"&gt;&lt;button class="show-answer-btn" type="button" data-target="ans-q1"&gt;正解を見る&lt;/button&gt;&lt;/p&gt;
&lt;div id="ans-q1" style="display: none; margin-top: 4px;"&gt;正解：&lt;strong&gt;B&lt;/strong&gt;（「どのように」）&lt;/div&gt;
&lt;/td&gt;
&lt;/tr&gt;
&lt;p&gt;&lt;!-- Q2 --&gt;&lt;/p&gt;
&lt;tr style="background-color: #ffffff; color: #000;"&gt;
&lt;td style="padding: 8px; border: 1px solid #999;"&gt;2&lt;/td&gt;
&lt;td style="padding: 8px; border: 1px solid #999;"&gt;「私はいつも歩いて学校へ行きます。」の英語として最も適切なのはどれ？&lt;/td&gt;
&lt;td style="padding: 8px; border: 1px solid #999;"&gt;A. I walk always to school.&lt;br /&gt;
B. I always walk to school.&lt;br /&gt;
C. I walk to school always.&lt;br /&gt;
D. Always I walk to school.&lt;/td&gt;
&lt;td style="padding: 8px; border: 1px solid #999;"&gt;&lt;button class="show-answer-btn" type="button" data-target="ans-q2"&gt;正解を見る&lt;/button&gt;&lt;/p&gt;
&lt;div id="ans-q2" style="display: none; margin-top: 4px;"&gt;正解：&lt;strong&gt;B&lt;/strong&gt;（頻度の副詞は一般動詞の直前）&lt;/div&gt;
&lt;/td&gt;
&lt;/tr&gt;
&lt;p&gt;&lt;!-- Q3 --&gt;&lt;/p&gt;
&lt;tr style="background-color: #f0b464; color: #000;"&gt;
&lt;td style="padding: 8px; border: 1px solid #999;"&gt;3&lt;/td&gt;
&lt;td style="padding: 8px; border: 1px solid #999;"&gt;「How long」はどのようなことをたずねる疑問詞？&lt;/td&gt;
&lt;td style="padding: 8px; border: 1px solid #999;"&gt;A. 場所&lt;br /&gt;
B. 人数&lt;br /&gt;
C. 時間・期間の長さ&lt;br /&gt;
D. 値段&lt;/td&gt;
&lt;td style="padding: 8px; border: 1px solid #999;"&gt;&lt;button class="show-answer-btn" type="button" data-target="ans-q3"&gt;正解を見る&lt;/button&gt;&lt;/p&gt;
&lt;div id="ans-q3" style="display: none; margin-top: 4px;"&gt;正解：&lt;strong&gt;C&lt;/strong&gt;（時間・期間の長さ）&lt;/div&gt;
&lt;/td&gt;
&lt;/tr&gt;
&lt;p&gt;&lt;!-- Q4 --&gt;&lt;/p&gt;
&lt;tr style="background-color: #ffffff; color: #000;"&gt;
&lt;td style="padding: 8px; border: 1px solid #999;"&gt;4&lt;/td&gt;
&lt;td style="padding: 8px; border: 1px solid #999;"&gt;「彼は日本に1週間滞在するつもりです。」の「1週間」を表す正しい英語はどれ？&lt;/td&gt;
&lt;td style="padding: 8px; border: 1px solid #999;"&gt;A. for week&lt;br /&gt;
B. for one weeks&lt;br /&gt;
C. for a week&lt;br /&gt;
D. for the week&lt;/td&gt;
&lt;td style="padding: 8px; border: 1px solid #999;"&gt;&lt;button class="show-answer-btn" type="button" data-target="ans-q4"&gt;正解を見る&lt;/button&gt;&lt;/p&gt;
&lt;div id="ans-q4" style="display: none; margin-top: 4px;"&gt;正解：&lt;strong&gt;C&lt;/strong&gt;（期間＋for：for a week）&lt;/div&gt;
&lt;/td&gt;
&lt;/tr&gt;
&lt;p&gt;&lt;!-- Q5 --&gt;&lt;/p&gt;
&lt;tr style="background-color: #f0b464; color: #000;"&gt;
&lt;td style="padding: 8px; border: 1px solid #999;"&gt;5&lt;/td&gt;
&lt;td style="padding: 8px; border: 1px solid #999;"&gt;「スミスさんは1年に2回日本に来ます。」に最も近い英語はどれ？&lt;/td&gt;
&lt;td style="padding: 8px; border: 1px solid #999;"&gt;A. He comes to Japan twice year.&lt;br /&gt;
B. He comes to Japan two times a year.&lt;br /&gt;
C. He comes to Japan twice a year.&lt;br /&gt;
D. He comes to Japan two times year.&lt;/td&gt;
&lt;td style="padding: 8px; border: 1px solid #999;"&gt;&lt;button class="show-answer-btn" type="button" data-target="ans-q5"&gt;正解を見る&lt;/button&gt;&lt;/p&gt;
&lt;div id="ans-q5" style="display: none; margin-top: 4px;"&gt;正解：&lt;strong&gt;C&lt;/strong&gt;（twice a year「1年につき2回」）&lt;/div&gt;
&lt;/td&gt;
&lt;/tr&gt;
&lt;p&gt;&lt;!-- Q6 --&gt;&lt;/p&gt;
&lt;tr style="background-color: #ffffff; color: #000;"&gt;
&lt;td style="padding: 8px; border: 1px solid #999;"&gt;6&lt;/td&gt;
&lt;td style="padding: 8px; border: 1px solid #999;"&gt;「3回」を表すときに正しい英語はどれ？&lt;/td&gt;
&lt;td style="padding: 8px; border: 1px solid #999;"&gt;A. three time&lt;br /&gt;
B. three times&lt;br /&gt;
C. third times&lt;br /&gt;
D. threetimes&lt;/td&gt;
&lt;td style="padding: 8px; border: 1px solid #999;"&gt;&lt;button class="show-answer-btn" type="button" data-target="ans-q6"&gt;正解を見る&lt;/button&gt;&lt;/p&gt;
&lt;div id="ans-q6" style="display: none; margin-top: 4px;"&gt;正解：&lt;strong&gt;B&lt;/strong&gt;（3回＝three times）&lt;/div&gt;
&lt;/td&gt;
&lt;/tr&gt;
&lt;p&gt;&lt;!-- Q7 --&gt;&lt;/p&gt;
&lt;tr style="background-color: #f0b464; color: #000;"&gt;
&lt;td style="padding: 8px; border: 1px solid #999;"&gt;7&lt;/td&gt;
&lt;td style="padding: 8px; border: 1px solid #999;"&gt;「Why is Mr. Smith angry?」に対する答えとして、文の始まりとして正しいのはどれ？&lt;/td&gt;
&lt;td style="padding: 8px; border: 1px solid #999;"&gt;A. Because is John late.&lt;br /&gt;
B. Because John came to class late.&lt;br /&gt;
C. Because came late John.&lt;br /&gt;
D. Because late came John.&lt;/td&gt;
&lt;td style="padding: 8px; border: 1px solid #999;"&gt;&lt;button class="show-answer-btn" type="button" data-target="ans-q7"&gt;正解を見る&lt;/button&gt;&lt;/p&gt;
&lt;div id="ans-q7" style="display: none; margin-top: 4px;"&gt;正解：&lt;strong&gt;B&lt;/strong&gt;（Because ＋ 主語 John ＋ 動詞 came）&lt;/div&gt;
&lt;/td&gt;
&lt;/tr&gt;
&lt;p&gt;&lt;!-- Q8 --&gt;&lt;/p&gt;
&lt;tr style="background-color: #ffffff; color: #000;"&gt;
&lt;td style="padding: 8px; border: 1px solid #999;"&gt;8&lt;/td&gt;
&lt;td style="padding: 8px; border: 1px solid #999;"&gt;Because の後ろの形として正しい説明はどれ？&lt;/td&gt;
&lt;td style="padding: 8px; border: 1px solid #999;"&gt;A. 動詞だけを書く&lt;br /&gt;
B. 名詞だけを書く&lt;br /&gt;
C. 主語＋動詞を書く&lt;br /&gt;
D. 形容詞だけを書く&lt;/td&gt;
&lt;td style="padding: 8px; border: 1px solid #999;"&gt;&lt;button class="show-answer-btn" type="button" data-target="ans-q8"&gt;正解を見る&lt;/button&gt;&lt;/p&gt;
&lt;div id="ans-q8" style="display: none; margin-top: 4px;"&gt;正解：&lt;strong&gt;C&lt;/strong&gt;（接続詞だから「主語＋動詞」の文が続く）&lt;/div&gt;
&lt;/td&gt;
&lt;/tr&gt;
&lt;p&gt;&lt;!-- Q9 --&gt;&lt;/p&gt;
&lt;tr style="background-color: #f0b464; color: #000;"&gt;
&lt;td style="padding: 8px; border: 1px solid #999;"&gt;9&lt;/td&gt;
&lt;td style="padding: 8px; border: 1px solid #999;"&gt;「なぜジョンは遅れたのですか。」をたずねる文として最も適切なのはどれ？&lt;/td&gt;
&lt;td style="padding: 8px; border: 1px solid #999;"&gt;A. Why did John come late?&lt;br /&gt;
B. Why John came late?&lt;br /&gt;
C. Why did come John late?&lt;br /&gt;
D. Why does John came late?&lt;/td&gt;
&lt;td style="padding: 8px; border: 1px solid #999;"&gt;&lt;button class="show-answer-btn" type="button" data-target="ans-q9"&gt;正解を見る&lt;/button&gt;&lt;/p&gt;
&lt;div id="ans-q9" style="display: none; margin-top: 4px;"&gt;正解：&lt;strong&gt;A&lt;/strong&gt;（過去の一般動詞 → did + 動詞の原形）&lt;/div&gt;
&lt;/td&gt;
&lt;/tr&gt;
&lt;p&gt;&lt;!-- Q10 --&gt;&lt;/p&gt;
&lt;tr style="background-color: #ffffff; color: #000;"&gt;
&lt;td style="padding: 8px; border: 1px solid #999;"&gt;10&lt;/td&gt;
&lt;td style="padding: 8px; border: 1px solid #999;"&gt;「Because he talked with his friend for a long time.」の説明として正しいものはどれ？&lt;/td&gt;
&lt;td style="padding: 8px; border: 1px solid #999;"&gt;A. 主語がなく、文として成り立っていない。&lt;br /&gt;
B. 動詞がなく、文として成り立っていない。&lt;br /&gt;
C. Because のあとに主語＋動詞があり、正しい形になっている。&lt;br /&gt;
D. Because のあとには名詞だけを書くべきで、誤りである。&lt;/td&gt;
&lt;td style="padding: 8px; border: 1px solid #999;"&gt;&lt;button class="show-answer-btn" type="button" data-target="ans-q10"&gt;正解を見る&lt;/button&gt;&lt;/p&gt;
&lt;div id="ans-q10" style="display: none; margin-top: 4px;"&gt;正解：&lt;strong&gt;C&lt;/strong&gt;（Because のあとに「he（主語）＋talked（動詞）」）&lt;/div&gt;
&lt;/td&gt;
&lt;/tr&gt;
&lt;/tbody&gt;
&lt;/table&gt;
&lt;p&gt;&lt;!--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t>
  </si>
  <si>
    <t>https://eigo-rewrite.com/column/stage1_lesson10-3/</t>
  </si>
  <si>
    <t>以下のページは不自然なワードを使用しています。
これらを適切に自然な言葉に置き換えて下さい。
なお、本文の装飾や構造は絶対に変えないでください。
【対象ページURL】
https://eigo-rewrite.com/column/stage1_lesson10-3/
【検出された不自然ワード】
（検出なし）
【本文】
------
&lt;p&gt;&lt;iframe title="YouTube video player" src="https://www.youtube.com/embed/2HyNziT0xco" width="560" height="315" frameborder="0" allowfullscreen="allowfullscreen"&gt;&lt;span data-mce-type="bookmark" style="display: inline-block; width: 0px; overflow: hidden; line-height: 0;" class="mce_SELRES_start"&gt;﻿&lt;/span&gt;&lt;/iframe&gt;&lt;/p&gt;
&lt;p data-start="23" data-end="122"&gt;それでは Lesson10 セクション3 を進めていきましょう。&lt;br /&gt;
NEW TREASURE STAGE1 の文法事項・Lesson一覧の全体像は、&lt;strong&gt;&lt;a href="https://eigo-rewrite.com/column/hub_stage1/"&gt;NEW TREASURE STAGE1｜中1英文法 総括＋Lesson一覧（全体像はこちら）&lt;/a&gt;&lt;/strong&gt;で確認できます。&lt;br data-start="55" data-end="58" /&gt;前回は &lt;strong data-start="62" data-end="104"&gt;「be動詞 + going to」 = 「〜するつもりだ / 〜するだろう」&lt;/strong&gt; という未来を表す文を学習しました。&lt;/p&gt;
&lt;p data-start="124" data-end="238"&gt;今回のセクションでは、これと &lt;strong data-start="139" data-end="163"&gt;似た意味を表す未来の助動詞 &amp;#8220;will&amp;#8221;&lt;/strong&gt; を学習していきます。&lt;br data-start="174" data-end="177" /&gt;&amp;#8220;will&amp;#8221; を使った文も &lt;strong data-start="191" data-end="197"&gt;未来&lt;/strong&gt; を表しますが、「その場で決めたこと」や「予測・意志」を表す場合によく使われます。&lt;/p&gt;
&lt;p data-start="240" data-end="258" data-is-last-node="" data-is-only-node=""&gt;それでは、さっそく見ていきましょう。&lt;/p&gt;
&lt;p&gt;&lt;img decoding="async" fetchpriority="high" class="alignnone wp-image-534" src="https://eigo-rewrite.com/wp-content/uploads/2023/06/スライド用-16-300x169.jpg" alt="" width="756" height="426" srcset="https://eigo-rewrite.com/wp-content/uploads/2023/06/スライド用-16-300x169.jpg 300w, https://eigo-rewrite.com/wp-content/uploads/2023/06/スライド用-16-1024x576.jpg 1024w, https://eigo-rewrite.com/wp-content/uploads/2023/06/スライド用-16-768x432.jpg 768w, https://eigo-rewrite.com/wp-content/uploads/2023/06/スライド用-16-320x180.jpg 320w, https://eigo-rewrite.com/wp-content/uploads/2023/06/スライド用-16.jpg 1280w" sizes="(max-width: 756px) 100vw, 756px" /&gt;&lt;/p&gt;
&lt;p&gt;まずこちらの単語は&amp;#8221;will&amp;#8221;という助動詞になっていまして、「何々するつもりだ」とか&lt;br /&gt;
「何々だろう」という意味になっています。&lt;br /&gt;
助動詞というのは、以前のセクションで学びました、&lt;span style="color: #0000ff;"&gt;&amp;#8220;can&amp;#8221;と同じような使い方をします。&lt;/span&gt;&lt;br /&gt;
&amp;#8220;can&amp;#8221;のあとが動詞の原形だったのと同じように、&amp;#8221;will&amp;#8221;も同じ仲間の助動詞ですから、&lt;br /&gt;
次に動詞の原形がきます。&lt;br /&gt;
そうすると、&amp;#8221;I will take an umbrella&amp;#8221;「私は傘を持っていくつもりです」&lt;br /&gt;
&amp;#8220;take&amp;#8221;は「持っていく」とか「連れていく」という意味になります。&lt;br /&gt;
ここの&amp;#8221;with me&amp;#8221;というのがあって、&amp;#8221;with&amp;#8221;を「誰々と一緒に」と解釈すると、&lt;br /&gt;
ちょっとよく分からない意味になってしまいます。&lt;br /&gt;
ですが、この&amp;#8221;with&amp;#8221;というのは「自分が持っている」という意味です。&lt;br /&gt;
なので、私がその上に傘を持ってそのまま外出したりとか目的地へ行く、その「持っている」という様子を表す為にこの&amp;#8221;with me&amp;#8221;というものを付け足しています。&lt;br /&gt;
訳す際は特にこの&amp;#8221;with me&amp;#8221;を訳す必要はありません。&lt;br /&gt;
なので、そのまま「私は傘を持って行くつもりだ。」とか「傘を持っていくだろう。」という言い方にしておきましょう。&lt;br /&gt;
&lt;!--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&lt;p&gt;次です。&lt;br /&gt;
また&amp;#8221;It&amp;#8221;が出てきています。&lt;br /&gt;
この&amp;#8221;It&amp;#8221;を見た時に、&lt;span style="color: #0000ff;"&gt;「それは」といきなり訳さないでまず右を読んでいきます。&lt;/span&gt;&lt;br /&gt;
そうすると、また&amp;#8221;rainy&amp;#8221;という「雨」という表現があります。&lt;br /&gt;
これは前も出てきました。&lt;br /&gt;
天気を表している表現だからこの&amp;#8221;It&amp;#8221;は訳さないんだな、というのが読んだ段階で分かります。&lt;br /&gt;
&amp;#8220;this afternoon&amp;#8221;「今日の午後雨になるだろう」とか「雨が降るだろう」という言い方になっています。&lt;br /&gt;
この表現に関して補足をしておくと、これは以前のLessonの&lt;strong&gt;復習&lt;/strong&gt;になります。&lt;br /&gt;
「雨が降るだろう」という形で&amp;#8221;rain&amp;#8221;を使うのであれば、この&amp;#8221;rain&amp;#8221;というのは動詞です。&lt;br /&gt;
そうすると、&amp;#8221;It will be rain&amp;#8221;という形は使えませんでした。&lt;br /&gt;
&amp;#8220;rain&amp;#8221;を使うのであれば&amp;#8221;It will rain this afternoon.&amp;#8221;という形で&amp;#8221;be rainy&amp;#8221;ではなくて、&amp;#8221;rain&amp;#8221;だけで済まします。&lt;br /&gt;
ここで言っている&amp;#8221;rainy&amp;#8221;というのは、これは&lt;span style="color: #008000;"&gt;形容詞という品詞&lt;/span&gt;です。&lt;br /&gt;
形容詞というのは「何々だ」と言い切る際は必ずbe動詞を伴いました。&lt;br /&gt;
そうすると元々これは&amp;#8221;It is rainy&amp;#8221;だったのものが、その&amp;#8221;is&amp;#8221;の部分が「will+動詞の原形」になっているので、&amp;#8221;It will be rainy&amp;#8221;という形になっています。&lt;br /&gt;
よくある間違いとして、&amp;#8221;It will rainy&amp;#8221;と書いてしまう人がいますが、&amp;#8221;rainy&amp;#8221;というのは動詞ではありません。&lt;br /&gt;
なので、&amp;#8221;It will rainy&amp;#8221;と書かない、書くのは&amp;#8221;It will be rainy&amp;#8221;、助動詞+動詞の原形か、&lt;br /&gt;
あるいは&amp;#8221;It will rain&amp;#8221;で止めるどちらかという事に注意しておきましょう。&lt;/p&gt;
&lt;p&gt;否定文です。&lt;br /&gt;
助動詞なので&amp;#8221;can&amp;#8221;と使い方は同じなので、助動詞のあとに&amp;#8221;not&amp;#8221;を付ければそれで済む訳ですが、&lt;br /&gt;
本来はこの&amp;#8221;will&amp;#8221;という助動詞に&amp;#8221;not&amp;#8221;を付けると&lt;span style="color: #ff6600;"&gt;&amp;#8220;will not&amp;#8221;&lt;/span&gt;となります。&lt;br /&gt;
これを短縮したら&amp;#8221;willn’t&amp;#8221;になるじゃないかと思いがちですが、ここでは形が変わって&amp;#8221;won’t&amp;#8221;という単語になっています。&lt;br /&gt;
ちょっと特殊な変化ですので、こちらは&lt;span style="color: #0000ff;"&gt;「&amp;#8221;willn’t&amp;#8221;じゃなくて&amp;#8221;won’t&amp;#8221;だな」&lt;/span&gt;というのを意識しながら書いて練習しましょう。&lt;br /&gt;
ただ、こちらの単語に関しては&lt;span style="color: #ff0000;"&gt;発音に注意&lt;/span&gt;する必要があります。&lt;br /&gt;
二つ単語があります。&lt;br /&gt;
片方は&amp;#8221;want&amp;#8221;これは「欲しい」です。&lt;br /&gt;
今出てきた&amp;#8221;won’t&amp;#8221;があります。&lt;br /&gt;
この二つの単語の発音が同じと捉えてしまいがちですが、ちょっと違います。&lt;br /&gt;
こちらは「ワント」、オとアの間のような音になっていますが、そこはちょっと分からなくてもいいです。&lt;br /&gt;
ここをそのまま読むと「ウォンツ」という発音に見えてしまいますが、ここの音が「ウォン」という事で二重母音に近いです。&lt;br /&gt;
ちっちゃいウが入るような意味合いです。&lt;br /&gt;
ですので、こっちは「ワンツ」止める音ですが、右の方、こちらは「ウォゥンツ」小さいウが入っています。&lt;br /&gt;
なので、発音問題等でこの二つが並べられた時に、違う音なんだと、&lt;br /&gt;
凄くカタカナっぽく言ってしまえば、こっちが「オ」という音に対してこっちは「オゥ」と小さいゥが入っているので&lt;span style="color: #ff0000;"&gt;別物の音&lt;/span&gt;だという所が一つ注意点となります。&lt;/p&gt;
&lt;p&gt;後半では同じ助動詞の&amp;#8221;can&amp;#8221;に関して見ていきます。&lt;br /&gt;
&amp;#8220;can&amp;#8221;については以前のLessonで「何々出来る」「何々する事が出来る」といった意味で使っていましたが、今回はそれから少しズレたというか、少し違う用法に関して見ていく事にします。&lt;/p&gt;
&lt;p&gt;&lt;img decoding="async" class="alignnone wp-image-535" src="https://eigo-rewrite.com/wp-content/uploads/2023/06/スライド用2-11-300x169.jpg" alt="" width="943" height="531" srcset="https://eigo-rewrite.com/wp-content/uploads/2023/06/スライド用2-11-300x169.jpg 300w, https://eigo-rewrite.com/wp-content/uploads/2023/06/スライド用2-11-1024x576.jpg 1024w, https://eigo-rewrite.com/wp-content/uploads/2023/06/スライド用2-11-768x432.jpg 768w, https://eigo-rewrite.com/wp-content/uploads/2023/06/スライド用2-11-320x180.jpg 320w, https://eigo-rewrite.com/wp-content/uploads/2023/06/スライド用2-11.jpg 1280w" sizes="(max-width: 943px) 100vw, 943px" /&gt;&lt;/p&gt;
&lt;p&gt;まず1文目、こちらです。&lt;br /&gt;
&amp;#8220;You can use my pen.&amp;#8221;「あなたは私のペンを使う事が出来ます。」&lt;br /&gt;
そのままでも意味は通じそうな気がしますが、相手に対して「あなたは私のペンを使う事出来ますよ。」という事は、それは遠回しに「あなたは私のペンを使っていいですよ。」という形で&lt;span style="color: #000000;"&gt;許可&lt;/span&gt;を表しています。これはあまり細かく考えるよりも、文脈で大体分かります。&lt;br /&gt;
この場合は「何々して良い」です。&lt;br /&gt;
&amp;#8220;You can use my pen.&amp;#8221;「私のペンを使っていいですよ。」というような意味になっています。&lt;/p&gt;
&lt;p&gt;二つ目の文です。&lt;br /&gt;
&amp;#8220;Can I borrow your dictionary?&amp;#8221;&lt;br /&gt;
これも直訳して&amp;#8221;can&amp;#8221;を「出来る」だとすると、「私はあなたの辞書を使う事が出来ますか？」&lt;br /&gt;
それに対して&amp;#8221;Sure.&amp;#8221;「もちろんだよ。」という事は、&lt;br /&gt;
使う能力があるかどうかを聞いている訳ではなくて、こちらも「私はあなたの辞書を使っていいですか？」となり、上と同じように相手に対して許可を求めているという事が分かります。&lt;br /&gt;
これに対して&amp;#8221;Yes, you can.&amp;#8221;と答えるのもなくはないとは思いますが、&lt;/p&gt;
&lt;p&gt;このように&lt;strong&gt;&amp;#8220;Sure.&amp;#8221;&lt;/strong&gt;「もちろんいいですよ」といった形で答えるのが一般的となっています。&lt;br /&gt;
このように今回のセクションに関しては&lt;span style="color: #ff00ff;"&gt;助動詞&lt;/span&gt;という事が一つキーワードになっていて、&lt;br /&gt;
&lt;span style="color: #0000ff;"&gt;助動詞のあとは動詞の原形を使う&lt;/span&gt;、それから&lt;span style="color: #0000ff;"&gt;&amp;#8220;will&amp;#8221;の否定形の&amp;#8221;won’t&amp;#8221;&lt;/span&gt;の特に&lt;strong&gt;発音とスペル&lt;/strong&gt;&lt;br /&gt;
こういった所に注意して学習を進めて下さい。&lt;br /&gt;
それではセクション3に関しては以上となります。&lt;br /&gt;
&lt;!-- ▼ Lesson12 Section2 比較級 まとめ ▼ --&gt;&lt;/p&gt;
&lt;h2&gt;Lesson12 Section2 比較級（Comparative）まとめ&lt;/h2&gt;
&lt;table style="border-collapse: collapse; width: 100%;"&gt;
&lt;thead&gt;
&lt;tr&gt;
&lt;th style="background-color: #dd8500; color: #ffffff; padding: 8px; border: 1px solid #000;"&gt;項目&lt;/th&gt;
&lt;th style="background-color: #dd8500; color: #ffffff; padding: 8px; border: 1px solid #000;"&gt;内容&lt;/th&gt;
&lt;/tr&gt;
&lt;/thead&gt;
&lt;tbody&gt;&lt;!-- 行1（薄オレンジ） --&gt;&lt;/p&gt;
&lt;tr style="background-color: #f0b464; color: #000000;"&gt;
&lt;td style="padding: 8px; border: 1px solid #000;"&gt;比較級とは&lt;/td&gt;
&lt;td style="padding: 8px; border: 1px solid #000;"&gt;
&lt;ul&gt;
&lt;li&gt;&lt;strong&gt;二人・二つのものを比べるとき&lt;/strong&gt;に使う表現。&lt;/li&gt;
&lt;li&gt;「どちらが背が高いか」「どちらが速いか」など、&lt;strong&gt;優劣&lt;/strong&gt;をはっきりさせる。&lt;/li&gt;
&lt;li&gt;形容詞・副詞の形を変えて「より〜だ」を表す。&lt;/li&gt;
&lt;/ul&gt;
&lt;/td&gt;
&lt;/tr&gt;
&lt;p&gt;&lt;!-- 行2（白） --&gt;&lt;/p&gt;
&lt;tr style="background-color: #ffffff; color: #000000;"&gt;
&lt;td style="padding: 8px; border: 1px solid #000;"&gt;原級(as 〜 as)との違い&lt;/td&gt;
&lt;td style="padding: 8px; border: 1px solid #000;"&gt;
&lt;ul&gt;
&lt;li&gt;&lt;strong&gt;as 〜 as&lt;/strong&gt; … 「〜と同じくらい○○だ」＝ &lt;strong&gt;対等な比較&lt;/strong&gt;。&lt;/li&gt;
&lt;li&gt;比較級 … 「&lt;strong&gt;より&lt;/strong&gt;○○だ」＝ &lt;strong&gt;優劣をつける比較&lt;/strong&gt;。&lt;/li&gt;
&lt;li&gt;比較級では &lt;strong&gt;-er / more&lt;/strong&gt; を使う。&lt;/li&gt;
&lt;/ul&gt;
&lt;/td&gt;
&lt;/tr&gt;
&lt;p&gt;&lt;!-- 行3（薄オレンジ） --&gt;&lt;/p&gt;
&lt;tr style="background-color: #f0b464; color: #000000;"&gt;
&lt;td style="padding: 8px; border: 1px solid #000;"&gt;基本の形&lt;/td&gt;
&lt;td style="padding: 8px; border: 1px solid #000;"&gt;
&lt;ul&gt;
&lt;li&gt;&lt;strong&gt;short adj./adv.&lt;/strong&gt;： tall → taller, fast → faster など。&lt;/li&gt;
&lt;li&gt;&lt;strong&gt;long adj./adv.&lt;/strong&gt;： difficult → more difficult など。&lt;/li&gt;
&lt;li&gt;文型：&lt;strong&gt;A is taller than B.&lt;/strong&gt;（A は B より背が高い）。&lt;/li&gt;
&lt;/ul&gt;
&lt;/td&gt;
&lt;/tr&gt;
&lt;p&gt;&lt;!-- 行4（白） --&gt;&lt;/p&gt;
&lt;tr style="background-color: #ffffff; color: #000000;"&gt;
&lt;td style="padding: 8px; border: 1px solid #000;"&gt;than の役割&lt;/td&gt;
&lt;td style="padding: 8px; border: 1px solid #000;"&gt;
&lt;ul&gt;
&lt;li&gt;&lt;strong&gt;than&lt;/strong&gt; は「〜より」を表す語。&lt;/li&gt;
&lt;li&gt;than の前だけで一度文が成り立つ：&lt;br /&gt;
Mr. Smith is tall ｜ + taller + than my father.&lt;/li&gt;
&lt;li&gt;「前のものの方が、後ろのものより〜だ」という関係を作る。&lt;/li&gt;
&lt;/ul&gt;
&lt;/td&gt;
&lt;/tr&gt;
&lt;p&gt;&lt;!-- 行5（薄オレンジ） --&gt;&lt;/p&gt;
&lt;tr style="background-color: #f0b464; color: #000000;"&gt;
&lt;td style="padding: 8px; border: 1px solid #000;"&gt;-er のつけ方と ed のルール&lt;/td&gt;
&lt;td style="padding: 8px; border: 1px solid #000;"&gt;
&lt;ul&gt;
&lt;li&gt;比較級の &lt;strong&gt;-er のつけ方は過去形 -ed とほぼ同じルール&lt;/strong&gt;。&lt;/li&gt;
&lt;li&gt;短母音＋子音で終わる語：big → bigger（子音重ね＋er）。&lt;/li&gt;
&lt;li&gt;（過去形と同じく、綴りの変化パターンをセットで覚えると楽）。&lt;/li&gt;
&lt;/ul&gt;
&lt;/td&gt;
&lt;/tr&gt;
&lt;p&gt;&lt;!-- 行6（白） --&gt;&lt;/p&gt;
&lt;tr style="background-color: #ffffff; color: #000000;"&gt;
&lt;td style="padding: 8px; border: 1px solid #000;"&gt;more を使う形容詞&lt;/td&gt;
&lt;td style="padding: 8px; border: 1px solid #000;"&gt;
&lt;ul&gt;
&lt;li&gt;&lt;strong&gt;語が長いとき&lt;/strong&gt;は後ろに -er をつけず、前に &lt;strong&gt;more&lt;/strong&gt; をつける。&lt;/li&gt;
&lt;li&gt;例：difficult, famous, beautiful, likely など。&lt;/li&gt;
&lt;li&gt;目安：母音の数が &lt;strong&gt;3つ以上&lt;/strong&gt; の単語は more を使うことが多い。&lt;/li&gt;
&lt;/ul&gt;
&lt;/td&gt;
&lt;/tr&gt;
&lt;p&gt;&lt;!-- 行7（薄オレンジ） --&gt;&lt;/p&gt;
&lt;tr style="background-color: #f0b464; color: #000000;"&gt;
&lt;td style="padding: 8px; border: 1px solid #000;"&gt;比較対象は「形をそろえる」&lt;/td&gt;
&lt;td style="padding: 8px; border: 1px solid #000;"&gt;
&lt;ul&gt;
&lt;li&gt;比較する部分は&lt;strong&gt;同じ形・同じ品詞&lt;/strong&gt;でそろえる。&lt;/li&gt;
&lt;li&gt;例：John’s new PC と my PC → PC が重なるので my PC → &lt;strong&gt;mine&lt;/strong&gt;。&lt;/li&gt;
&lt;li&gt;例：This question と that question → &lt;strong&gt;that one&lt;/strong&gt; にして question を省く。&lt;/li&gt;
&lt;/ul&gt;
&lt;/td&gt;
&lt;/tr&gt;
&lt;p&gt;&lt;!-- 行8（白） --&gt;&lt;/p&gt;
&lt;tr style="background-color: #ffffff; color: #000000;"&gt;
&lt;td style="padding: 8px; border: 1px solid #000;"&gt;代名詞の使い分け&lt;/td&gt;
&lt;td style="padding: 8px; border: 1px solid #000;"&gt;
&lt;ul&gt;
&lt;li&gt;&lt;strong&gt;mine / yours / his / hers / ours / theirs&lt;/strong&gt;：名詞を繰り返さないための「〜のもの」。&lt;/li&gt;
&lt;li&gt;&lt;strong&gt;one&lt;/strong&gt;：同じ種類の名詞を繰り返すときの「1つ」。&lt;/li&gt;
&lt;li&gt;比較級でも、重複を避けつつ「形をそろえる」ために多用される。&lt;/li&gt;
&lt;/ul&gt;
&lt;/td&gt;
&lt;/tr&gt;
&lt;p&gt;&lt;!-- 行9（薄オレンジ） --&gt;&lt;/p&gt;
&lt;tr style="background-color: #f0b464; color: #000000;"&gt;
&lt;td style="padding: 8px; border: 1px solid #000;"&gt;副詞の比較級&lt;/td&gt;
&lt;td style="padding: 8px; border: 1px solid #000;"&gt;
&lt;ul&gt;
&lt;li&gt;fast → faster のように、&lt;strong&gt;副詞&lt;/strong&gt;にも -er をつけるものがある。&lt;/li&gt;
&lt;li&gt;例：Mike runs faster than John.&lt;/li&gt;
&lt;li&gt;意味は「より速く〜する」。&lt;/li&gt;
&lt;/ul&gt;
&lt;/td&gt;
&lt;/tr&gt;
&lt;p&gt;&lt;!-- 行10（白） --&gt;&lt;/p&gt;
&lt;tr style="background-color: #ffffff; color: #000000;"&gt;
&lt;td style="padding: 8px; border: 1px solid #000;"&gt;このセクションのゴール&lt;/td&gt;
&lt;td style="padding: 8px; border: 1px solid #000;"&gt;
&lt;ul&gt;
&lt;li&gt;&lt;strong&gt;-er の綴りの変化は過去形 -ed と同じルール&lt;/strong&gt;と結びつけて覚える。&lt;/li&gt;
&lt;li&gt;&lt;strong&gt;長い語は more + 形容詞 / 副詞&lt;/strong&gt; にする感覚を身につける。&lt;/li&gt;
&lt;li&gt;&lt;strong&gt;than 以下の比較対象の「形をそろえる」&lt;/strong&gt;ことを意識する。&lt;/li&gt;
&lt;/ul&gt;
&lt;/td&gt;
&lt;/tr&gt;
&lt;/tbody&gt;
&lt;/table&gt;
&lt;hr /&gt;
&lt;p&gt;&lt;!-- ▼ Lesson12 Section2 比較級 クイズ（10問） ▼ --&gt;&lt;/p&gt;
&lt;h2&gt;Lesson12 Section2 比較級チェッククイズ（10問）&lt;/h2&gt;
&lt;table style="border-collapse: collapse; width: 100%;"&gt;
&lt;thead&gt;
&lt;tr&gt;
&lt;th style="background-color: #dd8500; color: #ffffff; padding: 8px; border: 1px solid #000; width: 5%;"&gt;No.&lt;/th&gt;
&lt;th style="background-color: #dd8500; color: #ffffff; padding: 8px; border: 1px solid #000; width: 45%;"&gt;問題&lt;/th&gt;
&lt;th style="background-color: #dd8500; color: #ffffff; padding: 8px; border: 1px solid #000; width: 30%;"&gt;選択肢（A〜D）&lt;/th&gt;
&lt;th style="background-color: #dd8500; color: #ffffff; padding: 8px; border: 1px solid #000; width: 20%;"&gt;解答&lt;/th&gt;
&lt;/tr&gt;
&lt;/thead&gt;
&lt;tbody&gt;&lt;!-- Q1（薄オレンジ） --&gt;&lt;/p&gt;
&lt;tr style="background-color: #f0b464; color: #000000;"&gt;
&lt;td style="padding: 8px; border: 1px solid #000;"&gt;1&lt;/td&gt;
&lt;td style="padding: 8px; border: 1px solid #000;"&gt;「比較級」は、次のうちどのようなときに使う？&lt;/td&gt;
&lt;td style="padding: 8px; border: 1px solid #000;"&gt;A. 一人だけの様子を表すとき&lt;br /&gt;
B. 三つ以上のものを比べるとき&lt;br /&gt;
C. &lt;strong&gt;二人・二つのものを比べるとき&lt;/strong&gt;&lt;br /&gt;
D. 数を数えるとき&lt;/td&gt;
&lt;td style="padding: 8px; border: 1px solid #000; text-align: center;"&gt;&lt;button&gt;正解を見る&lt;/button&gt;&lt;br /&gt;
&lt;span id="q1" style="display: none; margin-left: 8px;"&gt;正解：C&lt;/span&gt;&lt;/td&gt;
&lt;/tr&gt;
&lt;p&gt;&lt;!-- Q2（白） --&gt;&lt;/p&gt;
&lt;tr style="background-color: #ffffff; color: #000000;"&gt;
&lt;td style="padding: 8px; border: 1px solid #000;"&gt;2&lt;/td&gt;
&lt;td style="padding: 8px; border: 1px solid #000;"&gt;「as 〜 as」と比較級の違いとして正しいものはどれ？&lt;/td&gt;
&lt;td style="padding: 8px; border: 1px solid #000;"&gt;A. 両方とも対等な比較だけを表す&lt;br /&gt;
B. 両方とも優劣だけを表す&lt;br /&gt;
C. as 〜 as は優劣、比較級は対等&lt;br /&gt;
D. &lt;strong&gt;as 〜 as は対等，比較級は優劣&lt;/strong&gt;&lt;/td&gt;
&lt;td style="padding: 8px; border: 1px solid #000; text-align: center;"&gt;&lt;button&gt;正解を見る&lt;/button&gt;&lt;br /&gt;
&lt;span id="q2" style="display: none; margin-left: 8px;"&gt;正解：D&lt;/span&gt;&lt;/td&gt;
&lt;/tr&gt;
&lt;p&gt;&lt;!-- Q3（薄オレンジ） --&gt;&lt;/p&gt;
&lt;tr style="background-color: #f0b464; color: #000000;"&gt;
&lt;td style="padding: 8px; border: 1px solid #000;"&gt;3&lt;/td&gt;
&lt;td style="padding: 8px; border: 1px solid #000;"&gt;Mr. Smith is ( ) than my father.&lt;br /&gt;
「スミスさんは私の父より背が高い。」に入る語として正しいものは？&lt;/td&gt;
&lt;td style="padding: 8px; border: 1px solid #000;"&gt;A. tall&lt;br /&gt;
B. tallest&lt;br /&gt;
C. &lt;strong&gt;taller&lt;/strong&gt;&lt;br /&gt;
D. more tall&lt;/td&gt;
&lt;td style="padding: 8px; border: 1px solid #000; text-align: center;"&gt;&lt;button&gt;正解を見る&lt;/button&gt;&lt;br /&gt;
&lt;span id="q3" style="display: none; margin-left: 8px;"&gt;正解：C&lt;/span&gt;&lt;/td&gt;
&lt;/tr&gt;
&lt;p&gt;&lt;!-- Q4（白） --&gt;&lt;/p&gt;
&lt;tr style="background-color: #ffffff; color: #000000;"&gt;
&lt;td style="padding: 8px; border: 1px solid #000;"&gt;4&lt;/td&gt;
&lt;td style="padding: 8px; border: 1px solid #000;"&gt;次のうち、&lt;strong&gt;比較対象を示す語&lt;/strong&gt;として使われているものはどれ？&lt;/td&gt;
&lt;td style="padding: 8px; border: 1px solid #000;"&gt;A. as&lt;br /&gt;
B. than&lt;br /&gt;
C. of&lt;br /&gt;
D. for&lt;/td&gt;
&lt;td style="padding: 8px; border: 1px solid #000; text-align: center;"&gt;&lt;button&gt;正解を見る&lt;/button&gt;&lt;br /&gt;
&lt;span id="q4" style="display: none; margin-left: 8px;"&gt;正解：B&lt;/span&gt;&lt;/td&gt;
&lt;/tr&gt;
&lt;p&gt;&lt;!-- Q5（薄オレンジ） --&gt;&lt;/p&gt;
&lt;tr style="background-color: #f0b464; color: #000000;"&gt;
&lt;td style="padding: 8px; border: 1px solid #000;"&gt;5&lt;/td&gt;
&lt;td style="padding: 8px; border: 1px solid #000;"&gt;big の比較級として正しいものはどれ？（短母音＋子音のルールに注意）&lt;/td&gt;
&lt;td style="padding: 8px; border: 1px solid #000;"&gt;A. biger&lt;br /&gt;
B. bigest&lt;br /&gt;
C. &lt;strong&gt;bigger&lt;/strong&gt;&lt;br /&gt;
D. more big&lt;/td&gt;
&lt;td style="padding: 8px; border: 1px solid #000; text-align: center;"&gt;&lt;button&gt;正解を見る&lt;/button&gt;&lt;br /&gt;
&lt;span id="q5" style="display: none; margin-left: 8px;"&gt;正解：C&lt;/span&gt;&lt;/td&gt;
&lt;/tr&gt;
&lt;p&gt;&lt;!-- Q6（白） --&gt;&lt;/p&gt;
&lt;tr style="background-color: #ffffff; color: #000000;"&gt;
&lt;td style="padding: 8px; border: 1px solid #000;"&gt;6&lt;/td&gt;
&lt;td style="padding: 8px; border: 1px solid #000;"&gt;次のうち、&lt;strong&gt;more&lt;/strong&gt; を使って比較級にするのが自然な形容詞はどれ？&lt;/td&gt;
&lt;td style="padding: 8px; border: 1px solid #000;"&gt;A. tall&lt;br /&gt;
B. fast&lt;br /&gt;
C. big&lt;br /&gt;
D. &lt;strong&gt;difficult&lt;/strong&gt;&lt;/td&gt;
&lt;td style="padding: 8px; border: 1px solid #000; text-align: center;"&gt;&lt;button&gt;正解を見る&lt;/button&gt;&lt;br /&gt;
&lt;span id="q6" style="display: none; margin-left: 8px;"&gt;正解：D&lt;/span&gt;&lt;/td&gt;
&lt;/tr&gt;
&lt;p&gt;&lt;!-- Q7（薄オレンジ） --&gt;&lt;/p&gt;
&lt;tr style="background-color: #f0b464; color: #000000;"&gt;
&lt;td style="padding: 8px; border: 1px solid #000;"&gt;7&lt;/td&gt;
&lt;td style="padding: 8px; border: 1px solid #000;"&gt;「私のコンピューターはジョンの新しいコンピューターより速い。」&lt;br /&gt;
My computer is faster than John’s new ( ).&lt;br /&gt;
（比較対象の「形をそろえる」ために入る語として正しいものは？）&lt;/td&gt;
&lt;td style="padding: 8px; border: 1px solid #000;"&gt;A. computer&lt;br /&gt;
B. PC&lt;br /&gt;
C. &lt;strong&gt;one&lt;/strong&gt;&lt;br /&gt;
D. mine&lt;/td&gt;
&lt;td style="padding: 8px; border: 1px solid #000; text-align: center;"&gt;&lt;button&gt;正解を見る&lt;/button&gt;&lt;br /&gt;
&lt;span id="q7" style="display: none; margin-left: 8px;"&gt;正解：C&lt;/span&gt;&lt;/td&gt;
&lt;/tr&gt;
&lt;p&gt;&lt;!-- Q8（白） --&gt;&lt;/p&gt;
&lt;tr style="background-color: #ffffff; color: #000000;"&gt;
&lt;td style="padding: 8px; border: 1px solid #000;"&gt;8&lt;/td&gt;
&lt;td style="padding: 8px; border: 1px solid #000;"&gt;「比較対象は必ず形をそろえる」とは、どのような意識のことか？&lt;/td&gt;
&lt;td style="padding: 8px; border: 1px solid #000;"&gt;A. 前半を名詞、後半を動詞にする&lt;br /&gt;
B. 前半を複数形、後半を単数形にする&lt;br /&gt;
C. &lt;strong&gt;前半と後半を同じ品詞・同じ形でそろえる&lt;/strong&gt;&lt;br /&gt;
D. 前半を英語、後半を日本語にする&lt;/td&gt;
&lt;td style="padding: 8px; border: 1px solid #000; text-align: center;"&gt;&lt;button&gt;正解を見る&lt;/button&gt;&lt;br /&gt;
&lt;span id="q8" style="display: none; margin-left: 8px;"&gt;正解：C&lt;/span&gt;&lt;/td&gt;
&lt;/tr&gt;
&lt;p&gt;&lt;!-- Q9（薄オレンジ） --&gt;&lt;/p&gt;
&lt;tr style="background-color: #f0b464; color: #000000;"&gt;
&lt;td style="padding: 8px; border: 1px solid #000;"&gt;9&lt;/td&gt;
&lt;td style="padding: 8px; border: 1px solid #000;"&gt;Mike runs ( ) than John. に入る最も適切な語はどれ？&lt;br /&gt;
（「マイクはジョンより速く走る。」）&lt;/td&gt;
&lt;td style="padding: 8px; border: 1px solid #000;"&gt;A. fast&lt;br /&gt;
B. fastest&lt;br /&gt;
C. more fast&lt;br /&gt;
D. &lt;strong&gt;faster&lt;/strong&gt;&lt;/td&gt;
&lt;td style="padding: 8px; border: 1px solid #000; text-align: center;"&gt;&lt;button&gt;正解を見る&lt;/button&gt;&lt;br /&gt;
&lt;span id="q9" style="display: none; margin-left: 8px;"&gt;正解：D&lt;/span&gt;&lt;/td&gt;
&lt;/tr&gt;
&lt;p&gt;&lt;!-- Q10（白） --&gt;&lt;/p&gt;
&lt;tr style="background-color: #ffffff; color: #000000;"&gt;
&lt;td style="padding: 8px; border: 1px solid #000;"&gt;10&lt;/td&gt;
&lt;td style="padding: 8px; border: 1px solid #000;"&gt;次のうち、このセクションの&lt;strong&gt;大事なポイント&lt;/strong&gt;を最もよく表しているものはどれ？&lt;/td&gt;
&lt;td style="padding: 8px; border: 1px solid #000;"&gt;A. 比較級では動詞の形だけを変える&lt;br /&gt;
B. 比較級では語順だけを入れ替える&lt;br /&gt;
C. &lt;strong&gt;形容詞・副詞の形を -er / more で変える&lt;/strong&gt;&lt;br /&gt;
D. 名詞の複数形だけを意識すればよい&lt;/td&gt;
&lt;td style="padding: 8px; border: 1px solid #000; text-align: center;"&gt;&lt;button&gt;正解を見る&lt;/button&gt;&lt;br /&gt;
&lt;span id="q10" style="display: none; margin-left: 8px;"&gt;正解：C&lt;/span&gt;&lt;/td&gt;
&lt;/tr&gt;
&lt;/tbody&gt;
&lt;/table&gt;
&lt;p&gt;&lt;!-- ▼ ここが「正解を見る」ボタン用の共通スクリプト ▼ --&gt;&lt;br /&gt;
&lt;script&gt;
function showAnswer(id, btn) {
  var ans = document.getElementById(id);
  if (ans) {
    ans.style.display = 'inline';
  }
  if (btn) {
    btn.style.display = 'none';
  }
}
&lt;/script&gt;&lt;/p&gt;
&lt;p&gt;&lt;!--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t>
  </si>
  <si>
    <t>https://eigo-rewrite.com/column/stage1_lesson11-1/</t>
  </si>
  <si>
    <t>以下のページは不自然なワードを使用しています。
これらを適切に自然な言葉に置き換えて下さい。
なお、本文の装飾や構造は絶対に変えないでください。
【対象ページURL】
https://eigo-rewrite.com/column/stage1_lesson11-1/
【検出された不自然ワード】
（検出なし）
【本文】
------
&lt;p&gt;&lt;iframe title="YouTube video player" src="https://www.youtube.com/embed/Jft0FNXFxaA" width="560" height="315" frameborder="0" allowfullscreen="allowfullscreen"&gt;&lt;/iframe&gt;&lt;/p&gt;
&lt;article class="text-token-text-primary w-full focus:outline-none [--shadow-height:45px] has-data-writing-block:pointer-events-none has-data-writing-block:-mt-(--shadow-height) has-data-writing-block:pt-(--shadow-height) [&amp;amp;:has([data-writing-block])&amp;gt;*]:pointer-events-auto [content-visibility:auto] supports-[content-visibility:auto]:[contain-intrinsic-size:auto_100lvh] scroll-mt-[calc(var(--header-height)+min(200px,max(70px,20svh)))]" dir="auto" tabindex="-1" data-turn-id="request-WEB:05893965-0a53-4dbc-af57-e9861003006e-100" data-testid="conversation-turn-198" data-scroll-anchor="true" data-turn="assistant"&gt;
&lt;div class="text-base my-auto mx-auto pb-10 [--thread-content-margin:--spacing(4)] thread-sm:[--thread-content-margin:--spacing(6)] thread-lg:[--thread-content-margin:--spacing(16)] px-(--thread-content-margin)"&gt;
&lt;div class="[--thread-content-max-width:40rem] thread-lg:[--thread-content-max-width:48rem] mx-auto max-w-(--thread-content-max-width) flex-1 group/turn-messages focus-visible:outline-hidden relative flex w-full min-w-0 flex-col agent-turn" tabindex="-1"&gt;
&lt;div class="flex max-w-full flex-col grow"&gt;
&lt;div class="min-h-8 text-message relative flex w-full flex-col items-end gap-2 text-start break-words whitespace-normal [.text-message+&amp;amp;]:mt-1" dir="auto" data-message-author-role="assistant" data-message-id="ead34ad9-bda9-4244-b5d4-1679aa8b44e0" data-message-model-slug="gpt-5"&gt;
&lt;div class="flex w-full flex-col gap-1 empty:hidden first:pt-[1px]"&gt;
&lt;div class="markdown prose dark:prose-invert w-full break-words light markdown-new-styling"&gt;
&lt;p data-start="60" data-end="109"&gt;NEW TREASURE STAGE1 の文法事項・Lesson一覧の全体像は、&lt;strong&gt;&lt;a href="https://eigo-rewrite.com/column/hub_stage1/"&gt;NEW TREASURE STAGE1｜中1英文法 総括＋Lesson一覧（全体像はこちら）&lt;/a&gt;&lt;/strong&gt;で確認できます。&lt;br /&gt;
このセクションでは、&lt;strong data-start="70" data-end="96"&gt;&amp;#8220;There is / There are&amp;#8221;&lt;/strong&gt; を使った文を学習します。&lt;/p&gt;
&lt;p data-start="111" data-end="119"&gt;この表現は、&lt;/p&gt;
&lt;blockquote data-start="120" data-end="157"&gt;
&lt;p data-start="122" data-end="157"&gt;&lt;strong data-start="122" data-end="138"&gt;「〜がある」「〜がいる」&lt;/strong&gt;&lt;br data-start="138" data-end="141" /&gt;という意味を表すときに使います。&lt;/p&gt;
&lt;/blockquote&gt;
&lt;p data-start="159" data-end="181"&gt;場所や存在を伝える非常に重要な文型です。&lt;/p&gt;
&lt;p data-start="183" data-end="205" data-is-last-node="" data-is-only-node=""&gt;それでは、具体的な使い方を見ていきましょう。&lt;/p&gt;
&lt;/div&gt;
&lt;/div&gt;
&lt;/div&gt;
&lt;/div&gt;
&lt;div class="z-0 flex min-h-[46px] justify-start"&gt;&lt;/div&gt;
&lt;div class="mt-3 w-full empty:hidden"&gt;
&lt;div class="text-center"&gt;&lt;/div&gt;
&lt;/div&gt;
&lt;/div&gt;
&lt;/div&gt;
&lt;/article&gt;
&lt;div class="pointer-events-none h-px w-px" aria-hidden="true" data-edge="true"&gt;&lt;/div&gt;
&lt;p&gt;&lt;img decoding="async" fetchpriority="high" class="alignnone wp-image-544" src="https://eigo-rewrite.com/wp-content/uploads/2023/06/スライド用-18-300x169.jpg" alt="" width="976" height="550" srcset="https://eigo-rewrite.com/wp-content/uploads/2023/06/スライド用-18-300x169.jpg 300w, https://eigo-rewrite.com/wp-content/uploads/2023/06/スライド用-18-1024x576.jpg 1024w, https://eigo-rewrite.com/wp-content/uploads/2023/06/スライド用-18-768x432.jpg 768w, https://eigo-rewrite.com/wp-content/uploads/2023/06/スライド用-18-320x180.jpg 320w, https://eigo-rewrite.com/wp-content/uploads/2023/06/スライド用-18.jpg 1280w" sizes="(max-width: 976px) 100vw, 976px" /&gt;&lt;/p&gt;
&lt;p&gt;&amp;nbsp;&lt;/p&gt;
&lt;p&gt;まず一つ目の文です。&lt;br /&gt;
ここに、&amp;#8221;There is a zoo in my town.&amp;#8221;という英文があります。&lt;br /&gt;
このように、文の先頭に&lt;strong&gt;&amp;#8220;There&amp;#8221;&lt;/strong&gt;そして次に&lt;strong&gt;be動詞&lt;/strong&gt;、この&lt;span style="color: #0000ff;"&gt;二つを組み合わせる事によって&lt;br /&gt;
&lt;/span&gt;&lt;strong&gt;「何々がある」&lt;/strong&gt;とか&lt;strong&gt;「何々がいる」&lt;/strong&gt;というような意味を表わします。&lt;br /&gt;
ここのbe動詞というのは、後ろにある名詞によって&amp;#8221;is&amp;#8221;にするか&amp;#8221;are&amp;#8221;にするかという事を変えていきます。&lt;br /&gt;
この場合ですと、&amp;#8221;zoo&amp;#8221;「動物園」が一つ、単数なのでbe動詞は&amp;#8221;is&amp;#8221;を使います。&lt;br /&gt;
もちろん過去形であれば&amp;#8221;was&amp;#8221;を使うという形になります。&lt;br /&gt;
このように、&amp;#8221;There&amp;#8221;があってbe動詞があって名詞となり、ここの名詞が主語になります。&lt;br /&gt;
そのあとに、このように&amp;#8221;in my town&amp;#8221;「私の街の中に」という形で場所を表わす語句がきます。&lt;br /&gt;
基本形としてはこれだけになります。&lt;br /&gt;
&amp;#8220;There&amp;#8221;があってbe動詞があって主語となる名詞となり、そのあとに場所を表わす語句という形で&lt;br /&gt;
この&amp;#8221;There is&amp;#8221;の文というのは構成していきます。&lt;br /&gt;
一つ注意点としては、まず&lt;span style="color: #ff0000;"&gt;ここの&amp;#8221;There&amp;#8221;は訳しません。&lt;/span&gt;&lt;br /&gt;
一般的には&amp;#8221;There&amp;#8221;は単体では「そこで」とか「ここで」という意味で使いますが、&lt;br /&gt;
この形の場合は&lt;strong&gt;&amp;#8220;There&amp;#8221;は訳さない&lt;/strong&gt;というのが注意点の一つ目です。&lt;/p&gt;
&lt;p&gt;それからここの前置詞を覚える必要があります。&lt;br /&gt;
この場合は「私の街の中で」というような形で、&lt;br /&gt;
「何々の中に」とかその範囲の中でというのを表すので&amp;#8221;in&amp;#8221;を使っていますが、例えば「机の上に」であれば&amp;#8221;on the desk&amp;#8221;を使ったりとか&lt;span style="color: #ff00ff;"&gt;色々な形で変えていく&lt;/span&gt;という事が注意点となります。&lt;/p&gt;
&lt;p&gt;2文目です。&lt;br /&gt;
形としては同じです。&lt;br /&gt;
&amp;#8220;There&amp;#8221;があってbe動詞があります。&lt;br /&gt;
今回ここが&amp;#8221;are&amp;#8221;になっているのは後ろの名詞が&amp;#8221;two white tigers&amp;#8221;となっていてここに複数形があります。&lt;br /&gt;
この&lt;span style="color: #008000;"&gt;複数形がある事によってここが&amp;#8221;is&amp;#8221;ではなくて&amp;#8221;are&amp;#8221;に変わっています。&lt;/span&gt;&lt;br /&gt;
こちらも同様に、場所を表わす語句です。&lt;br /&gt;
今度は動物園の中でというような形になっていますから、やはり&amp;#8221;in&amp;#8221;という単語を使っています。&lt;/p&gt;
&lt;p&gt;3文目です。&lt;br /&gt;
形としては全て共通していて、「There+were+be動詞+名詞+場所」という形になっていますが、&lt;br /&gt;
今度はここが&amp;#8221;are&amp;#8221;ではなくては&amp;#8221;were&amp;#8221;になっています。&lt;br /&gt;
このように過去の文を表わす場合は、こちらは&lt;span style="color: #ff0000;"&gt;&amp;#8220;was&amp;#8221;とか&amp;#8221;were&amp;#8221;となりbe動詞も過去形にします。&lt;/span&gt;&lt;br /&gt;
また、これが今回テキストには掲載されていないですが、未来の文を表わす場合は&amp;#8221;will be&amp;#8221;という形で、この前学習した&amp;#8221;will&amp;#8221;という助動詞を使うという形になっています。&lt;br /&gt;
またこちらは&amp;#8221;a lot of&amp;#8221;「たくさんの」という意味の熟語になっていて、&lt;br /&gt;
たまたま今回は&amp;#8221;tourists&amp;#8221;「観光客」という複数形がきていますが、こちらは数えられる名詞&lt;br /&gt;
可算名詞にも使う事が出来ますし、数えられない名詞不可算名詞に対しても使う事が出来ます。&lt;br /&gt;
加算名詞の場合はもちろん&amp;#8221;s&amp;#8221;を付けますし、不可算名詞、例えば「たくさんの牛乳」といった形で&lt;br /&gt;
&amp;#8220;a lot of milk&amp;#8221;みたいな形になった時はここに&lt;span style="color: #ff0000;"&gt;&amp;#8220;s&amp;#8221;を付けない&lt;/span&gt;という事が注意点となります。&lt;br /&gt;
また、どうしても&amp;#8221;a lot of&amp;#8221;というのがあると、ここのbe動詞が空欄になった時に、この&amp;#8221;a lot of&amp;#8221;だけを見て、「たくさん」だから&amp;#8221;were&amp;#8221;とか&amp;#8221;are&amp;#8221;だなと考えてしまう人がたまにいます。&lt;br /&gt;
ですが、そうではなくて、あくまでこちらの名詞の方を見てここが&amp;#8221;is&amp;#8221;なのか&amp;#8221;are&amp;#8221;なのか、&lt;br /&gt;
あるいは&amp;#8221;was&amp;#8221;なのか&amp;#8221;were&amp;#8221;なのかという事を確認しましょう。&lt;br /&gt;
先ほども言ったように、例えば「牛乳がたくさんあります」みたいな文があった時、今度はこちらの&amp;#8221;milk&amp;#8221;は不加算名詞になる訳です。&lt;br /&gt;
その場合は&amp;#8221;a lot of&amp;#8221;のあるないに関わらず不可算名詞は単数扱いなので&amp;#8221;was&amp;#8221;という形になります。&lt;br /&gt;
文の形としては非常に単純でシンプルな形になっていますが、ここを&amp;#8221;is&amp;#8221;にするのか&amp;#8221;are&amp;#8221;にするのかといった時に必ずここの名詞が&lt;strong&gt;複数なのか単数なのか不可算名詞なのか&lt;/strong&gt;という所を見て、ここのbe動詞の形を決めて下さい。&lt;br /&gt;
それではセクション1に関しては以上となります。&lt;/p&gt;
&lt;h2&gt;【Lesson11 セクション1：There is / There are の基本】まとめ&lt;/h2&gt;
&lt;table style="border-collapse: collapse; width: 100%;"&gt;
&lt;tbody&gt;
&lt;tr style="background: #DD8500; color: #fff;"&gt;
&lt;th style="padding: 8px; border: 1px solid #000;"&gt;ポイント&lt;/th&gt;
&lt;th style="padding: 8px; border: 1px solid #000;"&gt;説明&lt;/th&gt;
&lt;/tr&gt;
&lt;tr style="background: #F0B464; color: #000;"&gt;
&lt;td style="padding: 8px; border: 1px solid #000;"&gt;① 基本文型&lt;/td&gt;
&lt;td style="padding: 8px; border: 1px solid #000;"&gt;&lt;strong&gt;There + be動詞 + 名詞 + 場所&lt;/strong&gt;&lt;br /&gt;
「〜がある」「〜がいる」を表す&lt;/td&gt;
&lt;/tr&gt;
&lt;tr style="background: #FFF; color: #000;"&gt;
&lt;td style="padding: 8px; border: 1px solid #000;"&gt;② There は訳さない&lt;/td&gt;
&lt;td style="padding: 8px; border: 1px solid #000;"&gt;“There” は構文上の語であり、訳さない。&lt;/td&gt;
&lt;/tr&gt;
&lt;tr style="background: #F0B464; color: #000;"&gt;
&lt;td style="padding: 8px; border: 1px solid #000;"&gt;③ be動詞の選び方&lt;/td&gt;
&lt;td style="padding: 8px; border: 1px solid #000;"&gt;名詞が単数 → &lt;strong&gt;is&lt;/strong&gt; / 複数 → &lt;strong&gt;are&lt;/strong&gt;&lt;br /&gt;
過去形 → was / were&lt;br /&gt;
未来 → will be&lt;/td&gt;
&lt;/tr&gt;
&lt;tr style="background: #FFF; color: #000;"&gt;
&lt;td style="padding: 8px; border: 1px solid #000;"&gt;④ 名詞が主語になる&lt;/td&gt;
&lt;td style="padding: 8px; border: 1px solid #000;"&gt;be動詞の後ろの名詞が「主語」として扱われる。&lt;/td&gt;
&lt;/tr&gt;
&lt;tr style="background: #F0B464; color: #000;"&gt;
&lt;td style="padding: 8px; border: 1px solid #000;"&gt;⑤ 可算／不可算によって変化&lt;/td&gt;
&lt;td style="padding: 8px; border: 1px solid #000;"&gt;可算単数 → is&lt;br /&gt;
可算複数 → are&lt;br /&gt;
不可算名詞 → 単数扱い（is / was）&lt;/td&gt;
&lt;/tr&gt;
&lt;tr style="background: #FFF; color: #000;"&gt;
&lt;td style="padding: 8px; border: 1px solid #000;"&gt;⑥ a lot of の扱い&lt;/td&gt;
&lt;td style="padding: 8px; border: 1px solid #000;"&gt;可算名詞にも不可算名詞にも使える。&lt;br /&gt;
be動詞は名詞を見て決める（lot of に惑わされない）。&lt;/td&gt;
&lt;/tr&gt;
&lt;tr style="background: #F0B464; color: #000;"&gt;
&lt;td style="padding: 8px; border: 1px solid #000;"&gt;⑦ 前置詞（in / on / at など）&lt;/td&gt;
&lt;td style="padding: 8px; border: 1px solid #000;"&gt;in：〜の中に&lt;br /&gt;
on：〜の上に / 接して&lt;br /&gt;
at：場所の一点&lt;br /&gt;
near：〜の近くに&lt;/td&gt;
&lt;/tr&gt;
&lt;/tbody&gt;
&lt;/table&gt;
&lt;h2&gt;【Lesson11 セクション1：There is / There are クイズ（10問）】&lt;/h2&gt;
&lt;table style="border-collapse: collapse; width: 100%;"&gt;
&lt;tbody&gt;
&lt;tr style="background: #DD8500; color: #fff;"&gt;
&lt;th style="padding: 8px; border: 1px solid #000;"&gt;No.&lt;/th&gt;
&lt;th style="padding: 8px; border: 1px solid #000;"&gt;問題&lt;/th&gt;
&lt;th style="padding: 8px; border: 1px solid #000;"&gt;選択肢&lt;/th&gt;
&lt;th style="padding: 8px; border: 1px solid #000;"&gt;正解&lt;/th&gt;
&lt;/tr&gt;
&lt;p&gt;&lt;!-- Q1 --&gt;&lt;/p&gt;
&lt;tr style="background: #F0B464; color: #000;"&gt;
&lt;td style="padding: 8px; border: 1px solid:#000;"&gt;1&lt;/td&gt;
&lt;td style="padding: 8px; border: 1px solid:#000;"&gt;There is / There are の意味として正しいのは？&lt;/td&gt;
&lt;td style="padding: 8px; border: 1px solid:#000;"&gt;A. 〜を持っている&lt;br /&gt;
B. 〜になりたい&lt;br /&gt;
C. 〜がある / 〜がいる&lt;br /&gt;
D. 〜を作る&lt;/td&gt;
&lt;td style="padding: 8px; border: 1px solid:#000;"&gt;&lt;button&gt;正解を見る&lt;/button&gt;&lt;br /&gt;
&lt;span id="a1" style="display: none;"&gt;C&lt;/span&gt;&lt;/td&gt;
&lt;/tr&gt;
&lt;p&gt;&lt;!-- Q2 --&gt;&lt;/p&gt;
&lt;tr style="background: #FFF; color: #000;"&gt;
&lt;td style="padding: 8px; border: 1px solid:#000;"&gt;2&lt;/td&gt;
&lt;td style="padding: 8px; border: 1px solid:#000;"&gt;「動物園が1つあります。」の正しい英語は？&lt;/td&gt;
&lt;td style="padding: 8px; border: 1px solid:#000;"&gt;A. There are a zoo.&lt;br /&gt;
B. There is a zoo.&lt;br /&gt;
C. There be a zoo.&lt;br /&gt;
D. There has a zoo.&lt;/td&gt;
&lt;td style="padding: 8px; border: 1px solid:#000;"&gt;&lt;button&gt;正解を見る&lt;/button&gt;&lt;br /&gt;
&lt;span id="a2" style="display: none;"&gt;B&lt;/span&gt;&lt;/td&gt;
&lt;/tr&gt;
&lt;p&gt;&lt;!-- Q3 --&gt;&lt;/p&gt;
&lt;tr style="background: #F0B464; color: #000;"&gt;
&lt;td style="padding: 8px; border: 1px solid:#000;"&gt;3&lt;/td&gt;
&lt;td style="padding: 8px; border: 1px solid:#000;"&gt;「There」について正しい説明は？&lt;/td&gt;
&lt;td style="padding: 8px; border: 1px solid:#000;"&gt;A. 訳す（そこで）&lt;br /&gt;
B. 訳さない&lt;br /&gt;
C. always（いつも）の意味&lt;br /&gt;
D. 未来を表す単語&lt;/td&gt;
&lt;td style="padding: 8px; border: 1px solid:#000;"&gt;&lt;button&gt;正解を見る&lt;/button&gt;&lt;br /&gt;
&lt;span id="a3" style="display: none;"&gt;B&lt;/span&gt;&lt;/td&gt;
&lt;/tr&gt;
&lt;p&gt;&lt;!-- Q4 --&gt;&lt;/p&gt;
&lt;tr style="background: #FFF; color: #000;"&gt;
&lt;td style="padding: 8px; border: 1px solid:#000;"&gt;4&lt;/td&gt;
&lt;td style="padding: 8px; border: 1px solid:#000;"&gt;There are の後ろに来る名詞の特徴は？&lt;/td&gt;
&lt;td style="padding: 8px; border: 1px solid:#000;"&gt;A. 必ず単数&lt;br /&gt;
B. 必ず不可算&lt;br /&gt;
C. 必ず複数形&lt;br /&gt;
D. 必ず動詞&lt;/td&gt;
&lt;td style="padding: 8px; border: 1px solid:#000;"&gt;&lt;button&gt;正解を見る&lt;/button&gt;&lt;br /&gt;
&lt;span id="a4" style="display: none;"&gt;C&lt;/span&gt;&lt;/td&gt;
&lt;/tr&gt;
&lt;p&gt;&lt;!-- Q5 --&gt;&lt;/p&gt;
&lt;tr style="background: #F0B464; color: #000;"&gt;
&lt;td style="padding: 8px; border: 1px solid:#000;"&gt;5&lt;/td&gt;
&lt;td style="padding: 8px; border: 1px solid:#000;"&gt;「道の上に」はどれ？&lt;/td&gt;
&lt;td style="padding: 8px; border: 1px solid:#000;"&gt;A. in the road&lt;br /&gt;
B. on the road&lt;br /&gt;
C. at the road&lt;br /&gt;
D. by the road&lt;/td&gt;
&lt;td style="padding: 8px; border: 1px solid:#000;"&gt;&lt;button&gt;正解を見る&lt;/button&gt;&lt;br /&gt;
&lt;span id="a5" style="display: none;"&gt;B&lt;/span&gt;&lt;/td&gt;
&lt;/tr&gt;
&lt;p&gt;&lt;!-- Q6 --&gt;&lt;/p&gt;
&lt;tr style="background: #FFF; color: #000;"&gt;
&lt;td style="padding: 8px; border: 1px solid:#000;"&gt;6&lt;/td&gt;
&lt;td style="padding: 8px; border: 1px solid:#000;"&gt;「たくさんの〜」に使える語は？（可算／不可算どちらもOK）&lt;/td&gt;
&lt;td style="padding: 8px; border: 1px solid:#000;"&gt;A. a lot of&lt;br /&gt;
B. a few&lt;br /&gt;
C. many&lt;br /&gt;
D. little&lt;/td&gt;
&lt;td style="padding: 8px; border: 1px solid:#000;"&gt;&lt;button&gt;正解を見る&lt;/button&gt;&lt;br /&gt;
&lt;span id="a6" style="display: none;"&gt;A&lt;/span&gt;&lt;/td&gt;
&lt;/tr&gt;
&lt;p&gt;&lt;!-- Q7 --&gt;&lt;/p&gt;
&lt;tr style="background: #F0B464; color: #000;"&gt;
&lt;td style="padding: 8px; border: 1px solid:#000;"&gt;7&lt;/td&gt;
&lt;td style="padding: 8px; border: 1px solid:#000;"&gt;不可算名詞で正しい扱いは？&lt;/td&gt;
&lt;td style="padding: 8px; border: 1px solid:#000;"&gt;A. are を使う&lt;br /&gt;
B. 名詞に s をつける&lt;br /&gt;
C. 単数扱いで is を使う&lt;br /&gt;
D. 動詞をつけない&lt;/td&gt;
&lt;td style="padding: 8px; border: 1px solid:#000;"&gt;&lt;button&gt;正解を見る&lt;/button&gt;&lt;br /&gt;
&lt;span id="a7" style="display: none;"&gt;C&lt;/span&gt;&lt;/td&gt;
&lt;/tr&gt;
&lt;p&gt;&lt;!-- Q8 --&gt;&lt;/p&gt;
&lt;tr style="background: #FFF; color: #000;"&gt;
&lt;td style="padding: 8px; border: 1px solid:#000;"&gt;8&lt;/td&gt;
&lt;td style="padding: 8px; border: 1px solid:#000;"&gt;「観光客がたくさんいました。」の正しい文は？（過去）&lt;/td&gt;
&lt;td style="padding: 8px; border: 1px solid:#000;"&gt;A. There is a lot of tourists.&lt;br /&gt;
B. There are a lot of tourists.&lt;br /&gt;
C. There was a lot of tourists.&lt;br /&gt;
D. There were a lot of tourists.&lt;/td&gt;
&lt;td style="padding: 8px; border: 1px solid:#000;"&gt;&lt;button&gt;正解を見る&lt;/button&gt;&lt;br /&gt;
&lt;span id="a8" style="display: none;"&gt;D&lt;/span&gt;&lt;/td&gt;
&lt;/tr&gt;
&lt;p&gt;&lt;!-- Q9 --&gt;&lt;/p&gt;
&lt;tr style="background: #F0B464; color: #000;"&gt;
&lt;td style="padding: 8px; border: 1px solid:#000;"&gt;9&lt;/td&gt;
&lt;td style="padding: 8px; border: 1px solid:#000;"&gt;「この町には大きな公園があります。」の英語として正しいのは？&lt;/td&gt;
&lt;td style="padding: 8px; border: 1px solid:#000;"&gt;A. There is a big park in this town.&lt;br /&gt;
B. There are a big park in this town.&lt;br /&gt;
C. There be a big park in this town.&lt;br /&gt;
D. There has a big park in this town.&lt;/td&gt;
&lt;td style="padding: 8px; border: 1px solid:#000;"&gt;&lt;button&gt;正解を見る&lt;/button&gt;&lt;br /&gt;
&lt;span id="a9" style="display: none;"&gt;A&lt;/span&gt;&lt;/td&gt;
&lt;/tr&gt;
&lt;p&gt;&lt;!-- Q10 --&gt;&lt;/p&gt;
&lt;tr style="background: #FFF; color: #000;"&gt;
&lt;td style="padding: 8px; border: 1px solid:#000;"&gt;10&lt;/td&gt;
&lt;td style="padding: 8px; border: 1px solid:#000;"&gt;be動詞を選ぶときに最も重要なのは？&lt;/td&gt;
&lt;td style="padding: 8px; border: 1px solid:#000;"&gt;A. 文の長さ&lt;br /&gt;
B. There の後ろの語&lt;br /&gt;
C. 名詞が単数か複数か&lt;br /&gt;
D. 動詞の種類&lt;/td&gt;
&lt;td style="padding: 8px; border: 1px solid:#000;"&gt;&lt;button&gt;正解を見る&lt;/button&gt;&lt;br /&gt;
&lt;span id="a10" style="display: none;"&gt;C&lt;/span&gt;&lt;/td&gt;
&lt;/tr&gt;
&lt;/tbody&gt;
&lt;/table&gt;
&lt;p&gt;&lt;script&gt;
function showAnswer(id, btn) {
  const answer = document.getElementById(id);
  if (answer) answer.style.display = 'inline';
  if (btn) btn.style.display = 'none';
}
&lt;/script&gt;&lt;/p&gt;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t>
  </si>
  <si>
    <t>https://eigo-rewrite.com/column/stage1_lesson11-2/</t>
  </si>
  <si>
    <t>以下のページは不自然なワードを使用しています。
これらを適切に自然な言葉に置き換えて下さい。
なお、本文の装飾や構造は絶対に変えないでください。
【対象ページURL】
https://eigo-rewrite.com/column/stage1_lesson11-2/
【検出された不自然ワード】
（検出なし）
【本文】
------
&lt;p&gt;&lt;iframe title="YouTube video player" src="https://www.youtube.com/embed/mckevZ-_Gso"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&lt;p&gt;Is there ～? / Are there ～? を見た瞬間、&lt;strong&gt;Yes の次をどう書くか&lt;/strong&gt;で止まる。&lt;br /&gt;
否定文は not を入れられるのに、&lt;strong&gt;any が出てくると日本語がぼやける&lt;/strong&gt;。&lt;br /&gt;
このページは、テストで止まりやすい所だけを先にまとめます。&lt;/p&gt;
&lt;p&gt;&lt;strong&gt;疑問文&lt;/strong&gt;は &lt;strong&gt;Is there / Are there&lt;/strong&gt;。答えは &lt;strong&gt;there から始める&lt;/strong&gt;だけです。&lt;/p&gt;
&lt;ul&gt;
&lt;li&gt;Is there ～? → Yes, &lt;strong&gt;there is&lt;/strong&gt;. / No, &lt;strong&gt;there isn’t&lt;/strong&gt;.&lt;/li&gt;
&lt;li&gt;Are there ～? → Yes, &lt;strong&gt;there are&lt;/strong&gt;. / No, &lt;strong&gt;there aren’t&lt;/strong&gt;.&lt;/li&gt;
&lt;/ul&gt;
&lt;p&gt;&lt;strong&gt;否定文&lt;/strong&gt;は &lt;strong&gt;be動詞の後ろに not&lt;/strong&gt;。さらに &lt;strong&gt;not any&lt;/strong&gt; は &lt;strong&gt;no&lt;/strong&gt; にまとめて言い換えできます。&lt;/p&gt;
&lt;ul&gt;
&lt;li&gt;There are not any traffic lights. ⇔ There are &lt;strong&gt;no&lt;/strong&gt; traffic lights.&lt;/li&gt;
&lt;li&gt;There isn’t any ～ / There aren’t any ～ も同じ考え方&lt;/li&gt;
&lt;/ul&gt;
&lt;p&gt;あわせて、場所を表す &lt;strong&gt;in / on / near&lt;/strong&gt;、数えない名詞に使う &lt;strong&gt;little / a little&lt;/strong&gt;、数える名詞に使う &lt;strong&gt;few / a few&lt;/strong&gt; も、例文で一緒に確認します。&lt;/p&gt;
&lt;p&gt;NEW TREASURE STAGE1 の文法事項・Lesson一覧の全体像は、&lt;strong&gt;&lt;a href="https://eigo-rewrite.com/column/hub_stage1/"&gt;NEW TREASURE STAGE1｜中1英文法 総括＋Lesson一覧（全体像はこちら）&lt;/a&gt;&lt;/strong&gt;で確認できます。&lt;/p&gt;
&lt;p&gt;す。&lt;/p&gt;
&lt;p&gt;前のセクションでは、&lt;em data-start="77" data-end="99"&gt;There is / There are&lt;/em&gt; を使って&lt;/p&gt;
&lt;blockquote data-start="106" data-end="124"&gt;
&lt;p data-start="108" data-end="124"&gt;&lt;strong data-start="108" data-end="124"&gt;「〜がある」「〜がいる」&lt;/strong&gt;&lt;/p&gt;
&lt;/blockquote&gt;
&lt;p data-start="126" data-end="139"&gt;という形を学習しましたね。&lt;/p&gt;
&lt;p data-start="141" data-end="180"&gt;今回は、その文を &lt;strong data-start="150" data-end="157"&gt;疑問文&lt;/strong&gt; と &lt;strong data-start="160" data-end="167"&gt;否定文&lt;/strong&gt; にする方法を学習します。&lt;/p&gt;
&lt;p data-start="182" data-end="198" data-is-last-node="" data-is-only-node=""&gt;それでは、早速見ていきましょう。&lt;/p&gt;
&lt;div class="z-0 flex min-h-[46px] justify-start"&gt;&lt;/div&gt;
&lt;div class="mt-3 w-full empty:hidden"&gt;
&lt;div class="text-center"&gt;&lt;/div&gt;
&lt;/div&gt;
&lt;div class="pointer-events-none h-px w-px" aria-hidden="true" data-edge="true"&gt;&lt;/div&gt;
&lt;p&gt;&lt;img decoding="async" fetchpriority="high" class="alignnone wp-image-549" src="https://eigo-rewrite.com/wp-content/uploads/2023/06/IMG_1057-300x37.jpg" alt="" width="941" height="116" srcset="https://eigo-rewrite.com/wp-content/uploads/2023/06/IMG_1057-300x37.jpg 300w, https://eigo-rewrite.com/wp-content/uploads/2023/06/IMG_1057-1024x126.jpg 1024w, https://eigo-rewrite.com/wp-content/uploads/2023/06/IMG_1057-768x95.jpg 768w, https://eigo-rewrite.com/wp-content/uploads/2023/06/IMG_1057.jpg 1200w" sizes="(max-width: 941px) 100vw, 941px" /&gt;&lt;/p&gt;
&lt;p&gt;前回と同様に、まず&amp;#8221;There&amp;#8221;があってそのあとにbe動詞、そして&amp;#8221;any traffic lights&amp;#8221;「信号機」という主語になる名詞があって、そのあとに&amp;#8221;on this road&amp;#8221;「道路上に」という場所を表す語句がきています。&lt;br /&gt;
この時に&amp;#8221;in this road&amp;#8221;ではなくて&lt;span style="color: #ff9900;"&gt;&amp;#8220;on this road&amp;#8221;&lt;/span&gt;という形になっています。&lt;br /&gt;
これは「道の上に」とか「道路上」にという意味で、接触を表しているのでこの&amp;#8221;on&amp;#8221;という前置詞を使っています。&lt;br /&gt;
そして文全体が否定文の形になっていまして、ここに&amp;#8221;not&amp;#8221;を使っています。&lt;br /&gt;
このようにbe動詞を使った文ですから&lt;span style="color: #0000ff;"&gt;be動詞の直後に&amp;#8221;not&amp;#8221;を付ける事によって否定文となります。&lt;/span&gt;&lt;br /&gt;
この場合は&amp;#8221;any&amp;#8221;という単語が使われています。&lt;br /&gt;
これは&amp;#8221;some&amp;#8221;という単語があって、それが否定文や疑問文になって&amp;#8221;any&amp;#8221;という単語に変わったとういう形になっています。&lt;br /&gt;
この&amp;#8221;not&amp;#8221;と&amp;#8221;any&amp;#8221;を合わせると、「一つも何々ない」とか「全く何々ない」という意味になります。&lt;br /&gt;
文全体を見てみると、「この道路には信号機が一つもありません。」という文になっています。&lt;br /&gt;
そしてこの&amp;#8221;not&amp;#8221;と&amp;#8221;any&amp;#8221;という二つの単語を合わせると、&lt;br /&gt;
この&lt;strong&gt;&amp;#8220;No&amp;#8221;&lt;/strong&gt;&lt;span style="color: #008000;"&gt;「全く何々ない」という単語と同じ意味になります。&lt;/span&gt;&lt;br /&gt;
ですので、たまに書き換え問題なんかですと&amp;#8221;There are not any&amp;#8221;という文があって、&lt;br /&gt;
それを&amp;#8221;There are No, traffic lights&amp;#8221;という形で&amp;#8221;are not any&amp;#8221;という3語を&amp;#8221;are No,&amp;#8221;という形で&lt;br /&gt;
2語で書き換えるという問題も出てきます。&lt;br /&gt;
ですから、この&lt;strong&gt;&lt;span style="color: #ff0000;"&gt;&amp;#8220;not&amp;#8221;と&amp;#8221;any&amp;#8221;が合わさると&amp;#8221;No&amp;#8221;になるという点も是非覚えておきましょう。&lt;/span&gt;&lt;/strong&gt;&lt;/p&gt;
&lt;p&gt;&lt;img decoding="async" class="alignnone wp-image-550" src="https://eigo-rewrite.com/wp-content/uploads/2023/06/IMG_1057-1-300x52.jpg" alt="" width="813" height="141" srcset="https://eigo-rewrite.com/wp-content/uploads/2023/06/IMG_1057-1-300x52.jpg 300w, https://eigo-rewrite.com/wp-content/uploads/2023/06/IMG_1057-1-1024x177.jpg 1024w, https://eigo-rewrite.com/wp-content/uploads/2023/06/IMG_1057-1-768x133.jpg 768w, https://eigo-rewrite.com/wp-content/uploads/2023/06/IMG_1057-1.jpg 1200w" sizes="(max-width: 813px) 100vw, 813px" /&gt;&lt;/p&gt;
&lt;p&gt;次に疑問文です。&lt;br /&gt;
疑問文もbe動詞を使った文ですから、be動詞を文の先頭に出すという事で疑問文の形となります。&lt;br /&gt;
この場合も、必ずここの名詞を見てこの場合は&amp;#8221;supermarket&amp;#8221;、&amp;#8221;a&amp;#8221;が付いていますから単数の名詞で一つなので&amp;#8221;is&amp;#8221;となっています。&lt;br /&gt;
逆にここがもし&amp;#8221;two supermarket&amp;#8221;のような複数形になっていたら、その複数形に合わせる形でこのbe動詞というのも&amp;#8221;are&amp;#8221;という形になります。&lt;br /&gt;
さて、答え方です。&lt;br /&gt;
答え方に関しても基本的には聞かれた言葉で答えるというのは今までのルール通りになっています。&lt;br /&gt;
なので、この場合は&amp;#8221;Is there&amp;#8221;で聞かれていますから、&amp;#8221;Yes&amp;#8221;のあとは&amp;#8221;there is&amp;#8221;となります。&lt;br /&gt;
ここがこの元の文と形を揃えて&amp;#8221;Yes&amp;#8221;のあとは「there+be動詞」となり、&amp;#8221;No&amp;#8221;の場合でも&lt;span style="color: #ff9900;"&gt;「there+be動詞+not」&lt;/span&gt;という形で表す事が出来ます。&lt;br /&gt;
そして、この文の中ではこちらが&amp;#8221;near your house&amp;#8221;で&amp;#8221;near&amp;#8221;という前置詞を使っています。&lt;br /&gt;
この&amp;#8221;near&amp;#8221;というのは「何々の近くに」とか「何々の近くで」という意味を表す前置詞となります。&lt;br /&gt;
このセクションで非常に多くの前置詞が使われています。&lt;br /&gt;
なので、テキスト、教科書に載っている前置詞の一覧を見て、&lt;span style="color: #ff0000;"&gt;前置詞の意味を覚える&lt;/span&gt;という事も大事になってきます。&lt;br /&gt;
今回は&amp;#8221;in&amp;#8221;とか&amp;#8221;on&amp;#8221;とか&amp;#8221;near&amp;#8221;が出てきましたが、他にも多くの前置詞が載っています。&lt;br /&gt;
この単元に関しては疑問文と否定文の作り方は非常に簡単になっていますから、前置詞を覚える事で、この「There is 構文」をしっかりと出来るようにする。&lt;br /&gt;
こういった所がポイントとなります。&lt;/p&gt;
&lt;p&gt;&lt;img decoding="async" loading="lazy" class="alignnone wp-image-551" src="https://eigo-rewrite.com/wp-content/uploads/2023/06/IMG_1057-2-300x52.jpg" alt="" width="871" height="151" srcset="https://eigo-rewrite.com/wp-content/uploads/2023/06/IMG_1057-2-300x52.jpg 300w, https://eigo-rewrite.com/wp-content/uploads/2023/06/IMG_1057-2-768x133.jpg 768w, https://eigo-rewrite.com/wp-content/uploads/2023/06/IMG_1057-2.jpg 978w" sizes="(max-width: 871px) 100vw, 871px" /&gt;&lt;/p&gt;
&lt;p&gt;さて、疑問文否定文と少し外れてしまいますが、今回この&lt;span style="color: #ff9900;"&gt;&amp;#8220;little&amp;#8221;&lt;/span&gt;という単語が使われています。&lt;br /&gt;
こちらはもちろん「小さい」とか「幼い」という意味もありますが、この&amp;#8221;little&amp;#8221;というのは使い方が&lt;span style="color: #0000ff;"&gt;ちょっと大事な単語&lt;/span&gt;になっています。&lt;br /&gt;
&amp;#8220;a little&amp;#8221;というふうに&amp;#8221;a&amp;#8221;を付ける場合と、この文の場合のように&amp;#8221;a&amp;#8221;を付けないで使う場合の二つがあります。&lt;br /&gt;
&amp;#8220;a&amp;#8221;が付いている場合というのは、「少しの」「少し」例えばここに&amp;#8221;a&amp;#8221;があったら&amp;#8221;there is little snow&amp;#8221;、少し雪が降りますという意味になります。&lt;br /&gt;
ですが、&amp;#8221;a&amp;#8221;が付いていない場合、これはほとんど「何々ない」という意味になります。&lt;br /&gt;
なので、この&amp;#8221;a&amp;#8221;が付くか付ないかなによって、少しはありますよという肯定的な見方になるのか、&lt;br /&gt;
ほとんどないんですよという否定的な見方になるのかというのが変わってきてしまいます。&lt;br /&gt;
さらにこの&amp;#8221;little&amp;#8221;というのは、この&amp;#8221;snow&amp;#8221;のように雪を一つ二つと数えないですから、&lt;br /&gt;
この不可算名詞に対してこの&lt;span style="color: #ff0000;"&gt;&amp;#8220;little&amp;#8221;とか&amp;#8221;a little&amp;#8221;という単語を使います。&lt;/span&gt;&lt;br /&gt;
ここがもし可算名詞の複数形の場合は&amp;#8221;little&amp;#8221;&amp;#8221;a little&amp;#8221;ではなくて、&amp;#8221;few&amp;#8221;とか&amp;#8221;a few&amp;#8221;という単語を使います。&lt;br /&gt;
この使い分けに関しても、必ずここの名詞を見て数えられるのか数えられないのか、&lt;br /&gt;
さらに「少しある」というふうに肯定的に言っているのか、「ほとんどない」と否定的に言っているのか、この二つの観点から考える必要がありますので、しっかりとここの使い方も練習しておきましょう。&lt;br /&gt;
そではセクション2に関しては以上となります。&lt;/p&gt;
&lt;h2&gt;Lesson11 セクション2（There is / There are の疑問文・否定文）要点まとめ&lt;/h2&gt;
&lt;table style="border-collapse: collapse; width: 100%;"&gt;
&lt;thead&gt;
&lt;tr style="background-color: #dd8500; color: #ffffff;"&gt;
&lt;th style="padding: 8px; border: 1px solid #000;"&gt;ポイント&lt;/th&gt;
&lt;th style="padding: 8px; border: 1px solid #000;"&gt;内容&lt;/th&gt;
&lt;/tr&gt;
&lt;/thead&gt;
&lt;tbody&gt;
&lt;tr style="background-color: #f0b464; color: #000000;"&gt;
&lt;td style="padding: 8px; border: 1px solid #000;"&gt;There is / There are の基本&lt;/td&gt;
&lt;td style="padding: 8px; border: 1px solid #000;"&gt;
&lt;ul&gt;
&lt;li&gt;「〜がある」「〜がいる」を表す文。&lt;/li&gt;
&lt;li&gt;&lt;strong&gt;単数名詞&lt;/strong&gt; → There &lt;strong&gt;is&lt;/strong&gt; 〜.&lt;/li&gt;
&lt;li&gt;&lt;strong&gt;複数名詞&lt;/strong&gt; → There &lt;strong&gt;are&lt;/strong&gt; 〜.&lt;/li&gt;
&lt;/ul&gt;
&lt;/td&gt;
&lt;/tr&gt;
&lt;tr style="background-color: #ffffff; color: #000000;"&gt;
&lt;td style="padding: 8px; border: 1px solid #000;"&gt;否定文の作り方&lt;/td&gt;
&lt;td style="padding: 8px; border: 1px solid #000;"&gt;
&lt;ul&gt;
&lt;li&gt;be動詞の直後に &lt;strong&gt;not&lt;/strong&gt; を入れる。&lt;/li&gt;
&lt;li&gt;例：There &lt;strong&gt;is not&lt;/strong&gt; a park. / There &lt;strong&gt;are not&lt;/strong&gt; any chairs.&lt;/li&gt;
&lt;li&gt;&lt;strong&gt;not + any&lt;/strong&gt; = 「一つも〜ない」「全く〜ない」。&lt;/li&gt;
&lt;/ul&gt;
&lt;/td&gt;
&lt;/tr&gt;
&lt;tr style="background-color: #f0b464; color: #000000;"&gt;
&lt;td style="padding: 8px; border: 1px solid #000;"&gt;not + any と no の関係&lt;/td&gt;
&lt;td style="padding: 8px; border: 1px solid #000;"&gt;
&lt;ul&gt;
&lt;li&gt;&lt;strong&gt;There are not any 〜.&lt;/strong&gt; と &lt;strong&gt;There are no 〜.&lt;/strong&gt; はほぼ同じ意味。&lt;/li&gt;
&lt;li&gt;「〜が一つもない」「全く〜ない」という強い否定を表す。&lt;/li&gt;
&lt;/ul&gt;
&lt;/td&gt;
&lt;/tr&gt;
&lt;tr style="background-color: #ffffff; color: #000000;"&gt;
&lt;td style="padding: 8px; border: 1px solid #000;"&gt;疑問文の作り方&lt;/td&gt;
&lt;td style="padding: 8px; border: 1px solid #000;"&gt;
&lt;ul&gt;
&lt;li&gt;be動詞を文頭に出す。&lt;/li&gt;
&lt;li&gt;例：&lt;strong&gt;Is&lt;/strong&gt; there a park near your house?&lt;br /&gt;
&lt;strong&gt;Are&lt;/strong&gt; there any stores on this street?&lt;/li&gt;
&lt;li&gt;答え方：&lt;br /&gt;
Yes, &lt;strong&gt;there is / there are&lt;/strong&gt;.&lt;br /&gt;
No, &lt;strong&gt;there is not / there are not&lt;/strong&gt;.&lt;/li&gt;
&lt;/ul&gt;
&lt;/td&gt;
&lt;/tr&gt;
&lt;tr style="background-color: #f0b464; color: #000000;"&gt;
&lt;td style="padding: 8px; border: 1px solid #000;"&gt;前置詞 in / on / near など&lt;/td&gt;
&lt;td style="padding: 8px; border: 1px solid #000;"&gt;
&lt;ul&gt;
&lt;li&gt;&lt;strong&gt;in&lt;/strong&gt;：〜の中に（in the box, in the room）&lt;/li&gt;
&lt;li&gt;&lt;strong&gt;on&lt;/strong&gt;：〜の上に・上に接して（on this road = 道路上に）&lt;/li&gt;
&lt;li&gt;&lt;strong&gt;near&lt;/strong&gt;：〜の近くに（near your house）&lt;/li&gt;
&lt;li&gt;There is 構文では、場所を表す前置詞句がよくセットで使われる。&lt;/li&gt;
&lt;/ul&gt;
&lt;/td&gt;
&lt;/tr&gt;
&lt;tr style="background-color: #ffffff; color: #000000;"&gt;
&lt;td style="padding: 8px; border: 1px solid #000;"&gt;little / a little（不可算名詞）&lt;/td&gt;
&lt;td style="padding: 8px; border: 1px solid #000;"&gt;
&lt;ul&gt;
&lt;li&gt;&lt;strong&gt;a little + 不可算名詞&lt;/strong&gt;：少しはある（肯定的）&lt;br /&gt;
例：There is &lt;strong&gt;a little&lt;/strong&gt; snow.&lt;/li&gt;
&lt;li&gt;&lt;strong&gt;little + 不可算名詞&lt;/strong&gt;：ほとんどない（否定的）&lt;br /&gt;
例：There is &lt;strong&gt;little&lt;/strong&gt; snow.&lt;/li&gt;
&lt;li&gt;snow, water, sugar など「数えられない名詞」に使う。&lt;/li&gt;
&lt;/ul&gt;
&lt;/td&gt;
&lt;/tr&gt;
&lt;tr style="background-color: #f0b464; color: #000000;"&gt;
&lt;td style="padding: 8px; border: 1px solid #000;"&gt;few / a few（可算名詞）&lt;/td&gt;
&lt;td style="padding: 8px; border: 1px solid #000;"&gt;
&lt;ul&gt;
&lt;li&gt;&lt;strong&gt;a few + 複数名詞&lt;/strong&gt;：少しはある（肯定的）&lt;/li&gt;
&lt;li&gt;&lt;strong&gt;few + 複数名詞&lt;/strong&gt;：ほとんどない（否定的）&lt;/li&gt;
&lt;li&gt;friends, apples など「数えられる名詞の複数形」に使う。&lt;/li&gt;
&lt;/ul&gt;
&lt;/td&gt;
&lt;/tr&gt;
&lt;tr style="background-color: #ffffff; color: #000000;"&gt;
&lt;td style="padding: 8px; border: 1px solid #000;"&gt;名詞の種類の見分け方&lt;/td&gt;
&lt;td style="padding: 8px; border: 1px solid #000;"&gt;
&lt;ul&gt;
&lt;li&gt;&lt;strong&gt;形がはっきりしていて1つ2つと数えられる&lt;/strong&gt; → 可算名詞（room, chair, cup など）&lt;/li&gt;
&lt;li&gt;&lt;strong&gt;液体・粉・抽象名詞など形が決まらない&lt;/strong&gt; → 不可算名詞（water, sugar, snow など）&lt;/li&gt;
&lt;/ul&gt;
&lt;/td&gt;
&lt;/tr&gt;
&lt;tr style="background-color: #f0b464; color: #000000;"&gt;
&lt;td style="padding: 8px; border: 1px solid #000;"&gt;How many / How much&lt;/td&gt;
&lt;td style="padding: 8px; border: 1px solid #000;"&gt;
&lt;ul&gt;
&lt;li&gt;&lt;strong&gt;How many + 可算名詞の複数形&lt;/strong&gt;：いくつ？（数えられる）&lt;/li&gt;
&lt;li&gt;&lt;strong&gt;How much + 不可算名詞&lt;/strong&gt;：どれくらい？（量）&lt;/li&gt;
&lt;/ul&gt;
&lt;/td&gt;
&lt;/tr&gt;
&lt;tr style="background-color: #ffffff; color: #000000;"&gt;
&lt;td style="padding: 8px; border: 1px solid #000;"&gt;答え方の形をそろえる&lt;/td&gt;
&lt;td style="padding: 8px; border: 1px solid #000;"&gt;
&lt;ul&gt;
&lt;li&gt;疑問文で聞かれた形・be動詞に合わせて答える。&lt;/li&gt;
&lt;li&gt;Is there 〜? → Yes, &lt;strong&gt;there is&lt;/strong&gt;. / No, &lt;strong&gt;there isn’t&lt;/strong&gt;.&lt;/li&gt;
&lt;li&gt;Are there 〜? → Yes, &lt;strong&gt;there are&lt;/strong&gt;. / No, &lt;strong&gt;there aren’t&lt;/strong&gt;.&lt;/li&gt;
&lt;/ul&gt;
&lt;/td&gt;
&lt;/tr&gt;
&lt;/tbody&gt;
&lt;/table&gt;
&lt;hr /&gt;
&lt;h2&gt;Lesson11 セクション2 確認クイズ（10問）&lt;/h2&gt;
&lt;table style="border-collapse: collapse; width: 100%;"&gt;
&lt;thead&gt;
&lt;tr style="background-color: #dd8500; color: #ffffff;"&gt;
&lt;th style="padding: 8px; border: 1px solid #000;"&gt;No.&lt;/th&gt;
&lt;th style="padding: 8px; border: 1px solid #000;"&gt;問題&lt;/th&gt;
&lt;th style="padding: 8px; border: 1px solid #000;"&gt;選択肢（A〜D）&lt;/th&gt;
&lt;th style="padding: 8px; border: 1px solid #000;"&gt;正解&lt;/th&gt;
&lt;/tr&gt;
&lt;/thead&gt;
&lt;tbody&gt;&lt;!-- Q1 --&gt;&lt;/p&gt;
&lt;tr style="background-color: #f0b464; color: #000000;"&gt;
&lt;td style="padding: 8px; border: 1px solid #000;"&gt;1&lt;/td&gt;
&lt;td style="padding: 8px; border: 1px solid #000;"&gt;「〜がある」「〜がいる」を表す文の形として正しいものはどれ？&lt;/td&gt;
&lt;td style="padding: 8px; border: 1px solid #000;"&gt;A. It is a park near my house.&lt;br /&gt;
B. There have a park near my house.&lt;br /&gt;
C. There is a park near my house.&lt;br /&gt;
D. There be a park near my house.&lt;/td&gt;
&lt;td style="padding: 8px; border: 1px solid #000;"&gt;&lt;button&gt;正解を見る&lt;/button&gt;&lt;/p&gt;
&lt;div id="answer-q1" style="display: none; margin-top: 4px;"&gt;正解：&lt;strong&gt;C&lt;/strong&gt;（There is 〜 の形を使う）&lt;/div&gt;
&lt;/td&gt;
&lt;/tr&gt;
&lt;p&gt;&lt;!-- Q2 --&gt;&lt;/p&gt;
&lt;tr style="background-color: #ffffff; color: #000000;"&gt;
&lt;td style="padding: 8px; border: 1px solid #000;"&gt;2&lt;/td&gt;
&lt;td style="padding: 8px; border: 1px solid #000;"&gt;「この道路には信号が一つもありません。」に最も近い英語はどれ？&lt;/td&gt;
&lt;td style="padding: 8px; border: 1px solid #000;"&gt;A. There are some traffic lights on this road.&lt;br /&gt;
B. There are not any traffic lights on this road.&lt;br /&gt;
C. There is not a traffic light in this road.&lt;br /&gt;
D. There is no traffic light in this road.&lt;/td&gt;
&lt;td style="padding: 8px; border: 1px solid #000;"&gt;&lt;button&gt;正解を見る&lt;/button&gt;&lt;/p&gt;
&lt;div id="answer-q2" style="display: none; margin-top: 4px;"&gt;正解：&lt;strong&gt;B&lt;/strong&gt;（not + any で「一つも〜ない」）&lt;/div&gt;
&lt;/td&gt;
&lt;/tr&gt;
&lt;p&gt;&lt;!-- Q3 --&gt;&lt;/p&gt;
&lt;tr style="background-color: #f0b464; color: #000000;"&gt;
&lt;td style="padding: 8px; border: 1px solid #000;"&gt;3&lt;/td&gt;
&lt;td style="padding: 8px; border: 1px solid #000;"&gt;「There are not any books on the desk.」とほぼ同じ意味になる文はどれ？&lt;/td&gt;
&lt;td style="padding: 8px; border: 1px solid #000;"&gt;A. There are some books on the desk.&lt;br /&gt;
B. There are no books on the desk.&lt;br /&gt;
C. There is no book on the desk.&lt;br /&gt;
D. There is a book on the desk.&lt;/td&gt;
&lt;td style="padding: 8px; border: 1px solid #000;"&gt;&lt;button&gt;正解を見る&lt;/button&gt;&lt;/p&gt;
&lt;div id="answer-q3" style="display: none; margin-top: 4px;"&gt;正解：&lt;strong&gt;B&lt;/strong&gt;（not + any ≒ no + 名詞）&lt;/div&gt;
&lt;/td&gt;
&lt;/tr&gt;
&lt;p&gt;&lt;!-- Q4 --&gt;&lt;/p&gt;
&lt;tr style="background-color: #ffffff; color: #000000;"&gt;
&lt;td style="padding: 8px; border: 1px solid #000;"&gt;4&lt;/td&gt;
&lt;td style="padding: 8px; border: 1px solid #000;"&gt;次のうち、&lt;strong&gt;疑問文&lt;/strong&gt;として正しいものはどれ？&lt;/td&gt;
&lt;td style="padding: 8px; border: 1px solid #000;"&gt;A. There is a hospital near here?&lt;br /&gt;
B. Is there a hospital near here?&lt;br /&gt;
C. Are there a hospital near here?&lt;br /&gt;
D. There are a hospital near here?&lt;/td&gt;
&lt;td style="padding: 8px; border: 1px solid #000;"&gt;&lt;button&gt;正解を見る&lt;/button&gt;&lt;/p&gt;
&lt;div id="answer-q4" style="display: none; margin-top: 4px;"&gt;正解：&lt;strong&gt;B&lt;/strong&gt;（be動詞を文頭に出す：Is there 〜 ?）&lt;/div&gt;
&lt;/td&gt;
&lt;/tr&gt;
&lt;p&gt;&lt;!-- Q5 --&gt;&lt;/p&gt;
&lt;tr style="background-color: #f0b464; color: #000000;"&gt;
&lt;td style="padding: 8px; border: 1px solid #000;"&gt;5&lt;/td&gt;
&lt;td style="padding: 8px; border: 1px solid #000;"&gt;「この道には〜がある」と言いたいときに、正しい前置詞の組み合わせはどれ？&lt;/td&gt;
&lt;td style="padding: 8px; border: 1px solid #000;"&gt;A. in this road&lt;br /&gt;
B. at this road&lt;br /&gt;
C. on this road&lt;br /&gt;
D. by this road&lt;/td&gt;
&lt;td style="padding: 8px; border: 1px solid #000;"&gt;&lt;button&gt;正解を見る&lt;/button&gt;&lt;/p&gt;
&lt;div id="answer-q5" style="display: none; margin-top: 4px;"&gt;正解：&lt;strong&gt;C&lt;/strong&gt;（道路「上」に → on this road）&lt;/div&gt;
&lt;/td&gt;
&lt;/tr&gt;
&lt;p&gt;&lt;!-- Q6 --&gt;&lt;/p&gt;
&lt;tr style="background-color: #ffffff; color: #000000;"&gt;
&lt;td style="padding: 8px; border: 1px solid #000;"&gt;6&lt;/td&gt;
&lt;td style="padding: 8px; border: 1px solid #000;"&gt;「あなたの家の近くに」が最も自然なのはどれ？&lt;/td&gt;
&lt;td style="padding: 8px; border: 1px solid #000;"&gt;A. in your house&lt;br /&gt;
B. near your house&lt;br /&gt;
C. on your house&lt;br /&gt;
D. by your house in&lt;/td&gt;
&lt;td style="padding: 8px; border: 1px solid #000;"&gt;&lt;button&gt;正解を見る&lt;/button&gt;&lt;/p&gt;
&lt;div id="answer-q6" style="display: none; margin-top: 4px;"&gt;正解：&lt;strong&gt;B&lt;/strong&gt;（near = 「〜の近くに」）&lt;/div&gt;
&lt;/td&gt;
&lt;/tr&gt;
&lt;p&gt;&lt;!-- Q7 --&gt;&lt;/p&gt;
&lt;tr style="background-color: #f0b464; color: #000000;"&gt;
&lt;td style="padding: 8px; border: 1px solid #000;"&gt;7&lt;/td&gt;
&lt;td style="padding: 8px; border: 1px solid #000;"&gt;「There is &lt;u&gt;a little&lt;/u&gt; water in the glass.」の意味として最も近いものはどれ？&lt;/td&gt;
&lt;td style="padding: 8px; border: 1px solid #000;"&gt;A. 少しだけ水が入っている。（少しはある）&lt;br /&gt;
B. ほとんど水が入っていない。&lt;br /&gt;
C. 水がたくさん入っている。&lt;br /&gt;
D. 水が全く入っていない。&lt;/td&gt;
&lt;td style="padding: 8px; border: 1px solid #000;"&gt;&lt;button&gt;正解を見る&lt;/button&gt;&lt;/p&gt;
&lt;div id="answer-q7" style="display: none; margin-top: 4px;"&gt;正解：&lt;strong&gt;A&lt;/strong&gt;（a little = 少しはある：肯定的）&lt;/div&gt;
&lt;/td&gt;
&lt;/tr&gt;
&lt;p&gt;&lt;!-- Q8 --&gt;&lt;/p&gt;
&lt;tr style="background-color: #ffffff; color: #000000;"&gt;
&lt;td style="padding: 8px; border: 1px solid #000;"&gt;8&lt;/td&gt;
&lt;td style="padding: 8px; border: 1px solid #000;"&gt;「There is &lt;u&gt;little&lt;/u&gt; snow on the mountain.」の意味として最も近いものはどれ？&lt;/td&gt;
&lt;td style="padding: 8px; border: 1px solid #000;"&gt;A. 少し雪がある。（肯定的）&lt;br /&gt;
B. どっさり雪がある。&lt;br /&gt;
C. ほとんど雪がない。（否定的）&lt;br /&gt;
D. 雪が全くない。&lt;/td&gt;
&lt;td style="padding: 8px; border: 1px solid #000;"&gt;&lt;button&gt;正解を見る&lt;/button&gt;&lt;/p&gt;
&lt;div id="answer-q8" style="display: none; margin-top: 4px;"&gt;正解：&lt;strong&gt;C&lt;/strong&gt;（little = ほとんどない：否定的）&lt;/div&gt;
&lt;/td&gt;
&lt;/tr&gt;
&lt;p&gt;&lt;!-- Q9 --&gt;&lt;/p&gt;
&lt;tr style="background-color: #f0b464; color: #000000;"&gt;
&lt;td style="padding: 8px; border: 1px solid #000;"&gt;9&lt;/td&gt;
&lt;td style="padding: 8px; border: 1px solid #000;"&gt;次のうち、&lt;strong&gt;不可算名詞&lt;/strong&gt;に使うのが正しい組み合わせはどれ？&lt;/td&gt;
&lt;td style="padding: 8px; border: 1px solid #000;"&gt;A. a few water / few water&lt;br /&gt;
B. a little water / little water&lt;br /&gt;
C. a few friends / few friends&lt;br /&gt;
D. a little friends / little friends&lt;/td&gt;
&lt;td style="padding: 8px; border: 1px solid #000;"&gt;&lt;button&gt;正解を見る&lt;/button&gt;&lt;/p&gt;
&lt;div id="answer-q9" style="display: none; margin-top: 4px;"&gt;正解：&lt;strong&gt;B&lt;/strong&gt;（water は不可算名詞 → little / a little）&lt;/div&gt;
&lt;/td&gt;
&lt;/tr&gt;
&lt;p&gt;&lt;!-- Q10 --&gt;&lt;/p&gt;
&lt;tr style="background-color: #ffffff; color: #000000;"&gt;
&lt;td style="padding: 8px; border: 1px solid #000;"&gt;10&lt;/td&gt;
&lt;td style="padding: 8px; border: 1px solid #000;"&gt;「友だちが少しはいます。」を表すとき、最も適切なのはどれ？&lt;/td&gt;
&lt;td style="padding: 8px; border: 1px solid #000;"&gt;A. I have little friends.&lt;br /&gt;
B. I have a little friends.&lt;br /&gt;
C. I have a few friends.&lt;br /&gt;
D. I have few friend.&lt;/td&gt;
&lt;td style="padding: 8px; border: 1px solid #000;"&gt;&lt;button&gt;正解を見る&lt;/button&gt;&lt;/p&gt;
&lt;div id="answer-q10" style="display: none; margin-top: 4px;"&gt;正解：&lt;strong&gt;C&lt;/strong&gt;（a few + 複数可算名詞：「少しはいる」）&lt;/div&gt;
&lt;/td&gt;
&lt;/tr&gt;
&lt;/tbody&gt;
&lt;/table&gt;
&lt;p&gt;&lt;script&gt;
/**
 * 正解を表示してボタンを消す関数
 * ※グローバル関数として定義しているので、onclick から確実に呼び出せます
 */
function showAnswer(answerId, btn) {
  var answerElem = document.getElementById(answerId);
  if (answerElem) {
    answerElem.style.display = 'block';
  }
  if (btn) {
    btn.style.display = 'none';
  }
}
&lt;/script&gt;&lt;/p&gt;
&lt;p&gt;&lt;!--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t>
  </si>
  <si>
    <t>https://eigo-rewrite.com/column/stage1_lesson11-3/</t>
  </si>
  <si>
    <t>以下のページは不自然なワードを使用しています。
これらを適切に自然な言葉に置き換えて下さい。
なお、本文の装飾や構造は絶対に変えないでください。
【対象ページURL】
https://eigo-rewrite.com/column/stage1_lesson11-3/
【検出された不自然ワード】
（検出なし）
【本文】
------
&lt;p&gt;&lt;iframe title="YouTube video player" src="https://www.youtube.com/embed/DEOokO2GwAc"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&lt;p data-start="36" data-end="74"&gt;それでは &lt;strong data-start="41" data-end="60"&gt;Lesson11 セクション3&lt;/strong&gt; を進めていきましょう。&lt;br /&gt;
NEW TREASURE STAGE1 の文法事項・Lesson一覧の全体像は、&lt;strong&gt;&lt;a href="https://eigo-rewrite.com/column/hub_stage1/"&gt;NEW TREASURE STAGE1｜中1英文法 総括＋Lesson一覧（全体像はこちら）&lt;/a&gt;&lt;/strong&gt;で確認できます。&lt;/p&gt;
&lt;p data-start="76" data-end="172"&gt;前回のセクションでは、数えられる名詞に使う &lt;strong data-start="98" data-end="117"&gt;&amp;#8220;a few&amp;#8221; と &amp;#8220;few&amp;#8221;&lt;/strong&gt;、&lt;br data-start="118" data-end="121" /&gt;数えられない名詞に使う &lt;strong data-start="133" data-end="158"&gt;&amp;#8220;a little&amp;#8221; と &amp;#8220;little&amp;#8221;&lt;/strong&gt; の違いを学習しました。&lt;/p&gt;
&lt;p data-start="174" data-end="282"&gt;今回はそれをさらに発展させ、&lt;br data-start="188" data-end="191" /&gt;&lt;strong data-start="191" data-end="201"&gt;&amp;#8220;many&amp;#8221;&lt;/strong&gt; と &lt;strong data-start="204" data-end="214"&gt;&amp;#8220;much&amp;#8221;&lt;/strong&gt; の使い分け、&lt;br data-start="221" data-end="224" /&gt;そしてそれらを &lt;strong data-start="232" data-end="261" data-is-only-node=""&gt;&amp;#8220;There is / There are&amp;#8221; 構文&lt;/strong&gt; と組み合わせた形を学習していきます。&lt;/p&gt;
&lt;p data-start="284" data-end="300" data-is-last-node="" data-is-only-node=""&gt;それでは、早速見ていきましょう。&lt;/p&gt;
&lt;p&gt;&lt;img decoding="async" fetchpriority="high" class="alignnone wp-image-553" src="https://eigo-rewrite.com/wp-content/uploads/2023/06/IMG_1058-300x40.jpg" alt="" width="840" height="112" srcset="https://eigo-rewrite.com/wp-content/uploads/2023/06/IMG_1058-300x40.jpg 300w, https://eigo-rewrite.com/wp-content/uploads/2023/06/IMG_1058-1024x135.jpg 1024w, https://eigo-rewrite.com/wp-content/uploads/2023/06/IMG_1058-768x101.jpg 768w, https://eigo-rewrite.com/wp-content/uploads/2023/06/IMG_1058.jpg 1200w" sizes="(max-width: 840px) 100vw, 840px" /&gt;&lt;/p&gt;
&lt;p&gt;まずこちらです。&lt;br /&gt;
ここに&amp;#8221;coffee&amp;#8221;「コーヒー」と&amp;#8221;orange juice&amp;#8221;というような形で、いずれも液体とか飲み物を表わす名詞がきています。&lt;br /&gt;
基本的に&lt;span style="color: #0000ff;"&gt;液体や飲み物のように、形が一つに決まらないものは不可算名詞として考えます。&lt;/span&gt;&lt;br /&gt;
ただ、不可算名詞が数えられないと言っても、&lt;br /&gt;
例えばオレンジジュースが5杯とかコーヒー3杯というふうに数えなければいけない場面というのは出てきます。&lt;br /&gt;
その際の数え方というのが決まっていて、ここにまず&amp;#8221;three&amp;#8221;とか&amp;#8221;five&amp;#8221;という数があります。&lt;br /&gt;
&amp;#8220;three coffees&amp;#8221;とか&amp;#8221;five orange juices&amp;#8221;という言い方は出来ないので、&lt;br /&gt;
&lt;strong&gt;必ず単位に当たるものが必要です。&lt;/strong&gt;&lt;br /&gt;
基本的に暖かい飲み物、一般的な感覚でコーヒーカップのようなカップで飲むもの、&lt;br /&gt;
これは1杯であれば&amp;#8221;a cup of&amp;#8221;、2杯であれば&amp;#8221;two cups of&amp;#8221;となり、3杯であれば&amp;#8221;three cups of&amp;#8221;というような形で使います。&lt;br /&gt;
注意点としては、&lt;span style="color: #ff0000;"&gt;こちらに&amp;#8221;s&amp;#8221;を付けるという事です。&lt;/span&gt;&lt;br /&gt;
&amp;#8220;cup&amp;#8221;というのは物体で形のあるものですから、複数形の&amp;#8221;s&amp;#8221;を付けられます。&lt;br /&gt;
ところが、”coffees”は&amp;#8221;s&amp;#8221;を付ける事が出来ません。&lt;br /&gt;
そもそもこちらに&amp;#8221;s&amp;#8221;を付けるのであれば、この&amp;#8221;cups of&amp;#8221;という表現は要らない訳ですから、&lt;br /&gt;
こちらの&lt;span style="color: #ff00ff;"&gt;数える単位の方には&amp;#8221;s&amp;#8221;を付けて&lt;/span&gt;、&lt;strong&gt;不可算名詞の方には&amp;#8221;s&amp;#8221;を付けない&lt;/strong&gt;、まずはこの形に慣れていきましょう。&lt;br /&gt;
&lt;!--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&lt;p&gt;同様に、下の文です。&lt;br /&gt;
&amp;#8220;five glasses of&amp;#8221;という形になっています。&lt;br /&gt;
&amp;#8220;glass&amp;#8221;というのはいわゆる一般的な「グラス」であったりとか、我々の感覚で言う「コップ」のように、主に冷たい飲み物です。&lt;br /&gt;
冷たい飲み物を1杯2杯と数える時にこの「○○glasses of」あるいは&amp;#8221;a glass of&amp;#8221;という形を使います。&lt;br /&gt;
やはり先ほどと同様に、こちら&amp;#8221;glasses of&amp;#8221;という形で複数形になっています。&lt;br /&gt;
また、こちらも先ほどと同様に、数える名詞、不可算名詞の方には&amp;#8221;s&amp;#8221;を付けていません。&lt;br /&gt;
なので、&lt;span style="color: #000000;"&gt;同じような形になっています。&lt;/span&gt;&lt;br /&gt;
&lt;span style="color: #ff0000;"&gt;&lt;strong&gt;数え方の部分が、暖かい飲み物なのか冷たい飲み物なのかという所で単位が変わります。&lt;/strong&gt;&lt;/span&gt;&lt;br /&gt;
ここだけ注意しておきましょう。&lt;/p&gt;
&lt;p&gt;今度は「There is 構文」と組み合わせてみます。&lt;/p&gt;
&lt;p&gt;&lt;img decoding="async" class="alignnone wp-image-555" src="https://eigo-rewrite.com/wp-content/uploads/2023/06/IMG_1058-1-300x52.jpg" alt="" width="663" height="115" srcset="https://eigo-rewrite.com/wp-content/uploads/2023/06/IMG_1058-1-300x52.jpg 300w, https://eigo-rewrite.com/wp-content/uploads/2023/06/IMG_1058-1-1024x177.jpg 1024w, https://eigo-rewrite.com/wp-content/uploads/2023/06/IMG_1058-1-768x133.jpg 768w, https://eigo-rewrite.com/wp-content/uploads/2023/06/IMG_1058-1.jpg 1200w" sizes="(max-width: 663px) 100vw, 663px" /&gt;&lt;/p&gt;
&lt;p&gt;まず一つ目です。&lt;br /&gt;
&amp;#8220;How many rooms&amp;#8221;という形になっています。&lt;br /&gt;
&amp;#8220;How&amp;#8221;「どれぐらい」&amp;#8221;many&amp;#8221;「多くの」&amp;#8221;rooms&amp;#8221;「部屋」が&amp;#8221;are there&amp;#8221;「ありますか」&lt;br /&gt;
そして&amp;#8221;in this hotel&amp;#8221;となっていて、「このホテルにはいくつ部屋がありますか？」というような文になっています。&lt;br /&gt;
「いくつありますか」と言った時に数えられる名詞であれば「How many+加算名詞の複数形」&lt;br /&gt;
そしてもちろん複数形になっている訳ですから、ここも&amp;#8221;is there&amp;#8221;ではなく&amp;#8221;are there&amp;#8221;という形になります。&lt;br /&gt;
答え方に関してですが、教科書に載っているように&amp;#8221;There are twenty(rooms).&amp;#8221;というような形で、「20個の部屋がありますよ。」というふうに、ここに名詞を書いても間違いではありません。&lt;br /&gt;
ここで1回&amp;#8221;rooms&amp;#8221;が出てきてしまっていますから1回出てきた名詞を省略するという意味で、ここの&amp;#8221;There are twenty.&amp;#8221;「20個あります。」というふうに数で終わらせる事も出来ます。&lt;br /&gt;
ただ答える際に、&amp;#8221;It is twenty rooms.&amp;#8221;と書くのではなく、あくまでこのように&amp;#8221;are there&amp;#8221;と聞かれていますから、&amp;#8221;There are&amp;#8221;というふうに&lt;span style="color: #0000ff;"&gt;聞かれた形と文法を揃える、語順を揃えるというのが大事になります。&lt;/span&gt;&lt;br /&gt;
加算名詞に関しては「How many+複数形」という形でした。&lt;/p&gt;
&lt;p&gt;今度は不可算名詞です。&lt;br /&gt;
数えられない名詞の場合は、&amp;#8221;many&amp;#8221;を使う事が出来ないので、今度は&amp;#8221;How much&amp;#8221;という形を使います。&lt;br /&gt;
&lt;!--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&lt;p&gt;&lt;img decoding="async" loading="lazy" class="alignnone wp-image-554" src="https://eigo-rewrite.com/wp-content/uploads/2023/06/IMG_1058-2-300x52.jpg" alt="" width="952" height="165" srcset="https://eigo-rewrite.com/wp-content/uploads/2023/06/IMG_1058-2-300x52.jpg 300w, https://eigo-rewrite.com/wp-content/uploads/2023/06/IMG_1058-2-1024x177.jpg 1024w, https://eigo-rewrite.com/wp-content/uploads/2023/06/IMG_1058-2-768x133.jpg 768w, https://eigo-rewrite.com/wp-content/uploads/2023/06/IMG_1058-2.jpg 1200w" sizes="(max-width: 952px) 100vw, 952px" /&gt;&lt;/p&gt;
&lt;p&gt;今度は&amp;#8221;How much sugar is there in the pot?&amp;#8221;&lt;br /&gt;
「ポットの中にはどれぐらい砂糖が入っていますか？」という文になっています。&lt;br /&gt;
この場合、&amp;#8221;sugar&amp;#8221;「砂糖」というのが数えられない名詞になっています。&lt;br /&gt;
ですから、be動詞に関しては&amp;#8221;are&amp;#8221;ではなくて&amp;#8221;is&amp;#8221;を使っています。&lt;br /&gt;
数えられない名詞はもちろん単数扱いですから、ここが&amp;#8221;is&amp;#8221;になっているので答える際も&amp;#8221;There is&amp;#8221;&lt;br /&gt;
あるいは&amp;#8221;There’s&amp;#8221;という形でbe動詞は&amp;#8221;is&amp;#8221;を使いましょう。&lt;br /&gt;
注意点と言いますか、ここは&lt;span style="color: #0000ff;"&gt;&amp;#8220;There’s&amp;#8221;が括弧になっています。&lt;/span&gt;&lt;br /&gt;
ここも、「どれぐらいありますか？」という意味で、その「ある」が「どれぐらいあるか」というふうに答えだけ言う時に数量だけで表わすというのはこれは間違っていません。&lt;br /&gt;
なので&amp;#8221;only a little&amp;#8221;、&amp;#8221;only&amp;#8221;「なんとかだけ」、ここは&amp;#8221;a little&amp;#8221;と&amp;#8221;a&amp;#8221;が付いていますから、これはこの前のセクションでやった「少し」という意味です。&lt;br /&gt;
なので、「少しだけありますよ。」というような意味になっています。&lt;br /&gt;
このように「There is構文」というのは、形自体はそこまで難しくないんですが、&lt;br /&gt;
&lt;strong&gt;使う名詞が加算名詞なのか不可算名詞なのか&lt;/strong&gt;という所の区別&lt;br /&gt;
それによって&lt;strong&gt;&amp;#8220;How many&amp;#8221;なのか&amp;#8221;How much&amp;#8221;なのか&lt;/strong&gt;の区別&lt;br /&gt;
また不可算名詞であればこのように数え方をどういった単位を使っていたのか&lt;br /&gt;
こういった所に注意して学習を進めていって下さい。&lt;br /&gt;
セクション3に関しては以上となります。&lt;br /&gt;
&lt;!-- ここから：Lesson11 セクション3 まとめ --&gt;&lt;/p&gt;
&lt;table style="border-collapse: collapse; width: 100%; margin-bottom: 30px;"&gt;
&lt;tbody&gt;
&lt;tr style="background-color: #dd8500; color: #ffffff;"&gt;
&lt;th style="padding: 8px;"&gt;Lesson11 セクション3 まとめ（many / much と There is / There are）&lt;/th&gt;
&lt;/tr&gt;
&lt;tr style="background-color: #f0b464; color: #000000;"&gt;
&lt;td style="padding: 8px;"&gt;
&lt;ul&gt;
&lt;li&gt;液体や飲み物など、形が決まらないものは基本的に &lt;strong&gt;不可算名詞&lt;/strong&gt; として扱う（coffee, orange juice など）。&lt;/li&gt;
&lt;li&gt;不可算名詞を「～杯」と数えるときは、&lt;strong&gt;a cup of / cups of&lt;/strong&gt; や &lt;strong&gt;a glass of / glasses of&lt;/strong&gt; のように、&lt;strong&gt;単位名詞に -s&lt;/strong&gt; を付けて数える。&lt;/li&gt;
&lt;li&gt;不可算名詞そのもの（coffee, juice, sugar など）には &lt;strong&gt;-s を付けない&lt;/strong&gt; のが原則。&lt;/li&gt;
&lt;li&gt;あたたかい飲み物（coffee, tea など）はふつう &lt;strong&gt;a cup of&lt;/strong&gt; ～ / &lt;strong&gt;cups of&lt;/strong&gt; ～ を使う。&lt;/li&gt;
&lt;li&gt;冷たい飲み物（orange juice など）はふつう &lt;strong&gt;a glass of&lt;/strong&gt; ～ / &lt;strong&gt;glasses of&lt;/strong&gt; ～ を使う。&lt;/li&gt;
&lt;li&gt;数えられる名詞（rooms, chairs など）の「どれくらい多く？」は &lt;strong&gt;How many + 複数形&lt;/strong&gt; を使う。&lt;/li&gt;
&lt;li&gt;数えられない名詞（sugar, water など）の「どれくらい多く？」は &lt;strong&gt;How much + 不可算名詞&lt;/strong&gt; を使う。&lt;/li&gt;
&lt;li&gt;&lt;strong&gt;There is / There are 構文&lt;/strong&gt;では、&lt;strong&gt;名詞が単数なら There is / 複数なら There are&lt;/strong&gt; を使う。&lt;/li&gt;
&lt;li&gt;答えるときも、&lt;strong&gt;質問と同じ形&lt;/strong&gt;（There are&amp;#8230;? → There are&amp;#8230;, There is&amp;#8230;? → There is&amp;#8230;）にそろえる。&lt;/li&gt;
&lt;li&gt;不可算名詞の量を答えるときは、&lt;strong&gt;a little / little / much&lt;/strong&gt; などを使い、名詞をくり返さずに「There is only a little.」のように数量だけで終わらせることもできる。&lt;/li&gt;
&lt;/ul&gt;
&lt;/td&gt;
&lt;/tr&gt;
&lt;/tbody&gt;
&lt;/table&gt;
&lt;p&gt;&lt;!-- ここまで：まとめ --&gt;&lt;/p&gt;
&lt;p&gt;&lt;!-- ここから：Lesson11 セクション3 クイズ（10問） --&gt;&lt;/p&gt;
&lt;table style="border-collapse: collapse; width: 100%;"&gt;
&lt;tbody&gt;
&lt;tr style="background-color: #dd8500; color: #ffffff;"&gt;
&lt;th style="padding: 8px; width: 5%;"&gt;No.&lt;/th&gt;
&lt;th style="padding: 8px; width: 55%;"&gt;問題&lt;/th&gt;
&lt;th style="padding: 8px; width: 40%;"&gt;選択肢＆正解ボタン&lt;/th&gt;
&lt;/tr&gt;
&lt;p&gt;&lt;!-- Q1 --&gt;&lt;/p&gt;
&lt;tr style="background-color: #f0b464; color: #000000;"&gt;
&lt;td style="padding: 8px; text-align: center;"&gt;1&lt;/td&gt;
&lt;td style="padding: 8px;"&gt;「コーヒー3杯」を英語で表すとき、最も適切なのはどれ？&lt;/td&gt;
&lt;td style="padding: 8px;"&gt;A. three coffees&lt;br /&gt;
B. three cups of coffee&lt;br /&gt;
C. three coffee&lt;br /&gt;
D. three cup of coffees&lt;br /&gt;
&lt;button id="q1-btn" class="show-answer-button" style="margin-top: 5px;"&gt;正解を見る&lt;/button&gt;&lt;br /&gt;
&lt;span id="q1" class="answer-text" style="display: none;"&gt;正解：B　three &lt;strong&gt;cups of coffee&lt;/strong&gt;（単位名詞に -s、coffee には -s を付けない）&lt;/span&gt;&lt;/td&gt;
&lt;/tr&gt;
&lt;p&gt;&lt;!-- Q2 --&gt;&lt;/p&gt;
&lt;tr style="background-color: #ffffff; color: #000000;"&gt;
&lt;td style="padding: 8px; text-align: center;"&gt;2&lt;/td&gt;
&lt;td style="padding: 8px;"&gt;「オレンジジュース5杯」を表すときに正しいものはどれ？&lt;/td&gt;
&lt;td style="padding: 8px;"&gt;A. five orange juices&lt;br /&gt;
B. five glass of orange juice&lt;br /&gt;
C. five glasses of orange juice&lt;br /&gt;
D. five oranges juice&lt;br /&gt;
&lt;button id="q2-btn" class="show-answer-button" style="margin-top: 5px;"&gt;正解を見る&lt;/button&gt;&lt;br /&gt;
&lt;span id="q2" class="answer-text" style="display: none;"&gt;正解：C　five &lt;strong&gt;glasses of orange juice&lt;/strong&gt;&lt;/span&gt;&lt;/td&gt;
&lt;/tr&gt;
&lt;p&gt;&lt;!-- Q3 --&gt;&lt;/p&gt;
&lt;tr style="background-color: #f0b464; color: #000000;"&gt;
&lt;td style="padding: 8px; text-align: center;"&gt;3&lt;/td&gt;
&lt;td style="padding: 8px;"&gt;以下のうち、不可算名詞として扱うのが自然なのはどれ？&lt;/td&gt;
&lt;td style="padding: 8px;"&gt;A. room&lt;br /&gt;
B. chair&lt;br /&gt;
C. sugar&lt;br /&gt;
D. student&lt;br /&gt;
&lt;button id="q3-btn" class="show-answer-button" style="margin-top: 5px;"&gt;正解を見る&lt;/button&gt;&lt;br /&gt;
&lt;span id="q3" class="answer-text" style="display: none;"&gt;正解：C　&lt;strong&gt;sugar&lt;/strong&gt; はふつう不可算名詞として扱う。&lt;/span&gt;&lt;/td&gt;
&lt;/tr&gt;
&lt;p&gt;&lt;!-- Q4 --&gt;&lt;/p&gt;
&lt;tr style="background-color: #ffffff; color: #000000;"&gt;
&lt;td style="padding: 8px; text-align: center;"&gt;4&lt;/td&gt;
&lt;td style="padding: 8px;"&gt;「このホテルには部屋がいくつありますか。」の英語として正しいものはどれ？&lt;/td&gt;
&lt;td style="padding: 8px;"&gt;A. How much rooms is there in this hotel?&lt;br /&gt;
B. How many rooms is there in this hotel?&lt;br /&gt;
C. How many rooms are there in this hotel?&lt;br /&gt;
D. How much room are there in this hotel?&lt;br /&gt;
&lt;button id="q4-btn" class="show-answer-button" style="margin-top: 5px;"&gt;正解を見る&lt;/button&gt;&lt;br /&gt;
&lt;span id="q4" class="answer-text" style="display: none;"&gt;正解：C　&lt;strong&gt;How many + 複数形&lt;/strong&gt; ＆ &lt;strong&gt;There are&lt;/strong&gt; を使う。&lt;/span&gt;&lt;/td&gt;
&lt;/tr&gt;
&lt;p&gt;&lt;!-- Q5 --&gt;&lt;/p&gt;
&lt;tr style="background-color: #f0b464; color: #000000;"&gt;
&lt;td style="padding: 8px; text-align: center;"&gt;5&lt;/td&gt;
&lt;td style="padding: 8px;"&gt;「ポットの中にはどれくらい砂糖が入っていますか。」に対応する疑問文として最も適切なのはどれ？&lt;/td&gt;
&lt;td style="padding: 8px;"&gt;A. How many sugar is there in the pot?&lt;br /&gt;
B. How much sugar are there in the pot?&lt;br /&gt;
C. How much sugar is there in the pot?&lt;br /&gt;
D. How many sugars are there in the pot?&lt;br /&gt;
&lt;button id="q5-btn" class="show-answer-button" style="margin-top: 5px;"&gt;正解を見る&lt;/button&gt;&lt;br /&gt;
&lt;span id="q5" class="answer-text" style="display: none;"&gt;正解：C　不可算名詞＋単数扱いなので &lt;strong&gt;How much sugar is there &amp;#8230; ?&lt;/strong&gt;&lt;/span&gt;&lt;/td&gt;
&lt;/tr&gt;
&lt;p&gt;&lt;!-- Q6 --&gt;&lt;/p&gt;
&lt;tr style="background-color: #ffffff; color: #000000;"&gt;
&lt;td style="padding: 8px; text-align: center;"&gt;6&lt;/td&gt;
&lt;td style="padding: 8px;"&gt;「そのホテルには20部屋あります。」として、最も自然な答え方はどれ？（疑問文が “How many rooms are there in this hotel?” の場合）&lt;/td&gt;
&lt;td style="padding: 8px;"&gt;A. It is twenty rooms.&lt;br /&gt;
B. There are twenty rooms.&lt;br /&gt;
C. There is twenty rooms.&lt;br /&gt;
D. It has twenty rooms there.&lt;br /&gt;
&lt;button id="q6-btn" class="show-answer-button" style="margin-top: 5px;"&gt;正解を見る&lt;/button&gt;&lt;br /&gt;
&lt;span id="q6" class="answer-text" style="display: none;"&gt;正解：B　質問が &lt;strong&gt;There are &amp;#8230; ?&lt;/strong&gt; なので、答えも &lt;strong&gt;There are &amp;#8230;&lt;/strong&gt; にそろえる。&lt;/span&gt;&lt;/td&gt;
&lt;/tr&gt;
&lt;p&gt;&lt;!-- Q7 --&gt;&lt;/p&gt;
&lt;tr style="background-color: #f0b464; color: #000000;"&gt;
&lt;td style="padding: 8px; text-align: center;"&gt;7&lt;/td&gt;
&lt;td style="padding: 8px;"&gt;「ポットの中には少しだけ砂糖があります。」を、There is 構文と a little を使って表すと最も適切なのはどれ？&lt;/td&gt;
&lt;td style="padding: 8px;"&gt;A. There are a little sugar in the pot.&lt;br /&gt;
B. There is a little sugar in the pot.&lt;br /&gt;
C. There is little sugars in the pot.&lt;br /&gt;
D. There are little sugar in the pot.&lt;br /&gt;
&lt;button id="q7-btn" class="show-answer-button" style="margin-top: 5px;"&gt;正解を見る&lt;/button&gt;&lt;br /&gt;
&lt;span id="q7" class="answer-text" style="display: none;"&gt;正解：B　不可算名詞＋単数扱いで &lt;strong&gt;There is a little sugar &amp;#8230;&lt;/strong&gt;&lt;/span&gt;&lt;/td&gt;
&lt;/tr&gt;
&lt;p&gt;&lt;!-- Q8 --&gt;&lt;/p&gt;
&lt;tr style="background-color: #ffffff; color: #000000;"&gt;
&lt;td style="padding: 8px; text-align: center;"&gt;8&lt;/td&gt;
&lt;td style="padding: 8px;"&gt;「この部屋には多くのイスがあります。」の訳として適切なのはどれ？&lt;/td&gt;
&lt;td style="padding: 8px;"&gt;A. There are many chairs in this room.&lt;br /&gt;
B. There is many chairs in this room.&lt;br /&gt;
C. There is much chairs in this room.&lt;br /&gt;
D. There are much chairs in this room.&lt;br /&gt;
&lt;button id="q8-btn" class="show-answer-button" style="margin-top: 5px;"&gt;正解を見る&lt;/button&gt;&lt;br /&gt;
&lt;span id="q8" class="answer-text" style="display: none;"&gt;正解：A　数えられる名詞の複数形には &lt;strong&gt;many&lt;/strong&gt; ＋ &lt;strong&gt;There are&lt;/strong&gt;。&lt;/span&gt;&lt;/td&gt;
&lt;/tr&gt;
&lt;p&gt;&lt;!-- Q9 --&gt;&lt;/p&gt;
&lt;tr style="background-color: #f0b464; color: #000000;"&gt;
&lt;td style="padding: 8px; text-align: center;"&gt;9&lt;/td&gt;
&lt;td style="padding: 8px;"&gt;「この池にはたくさんの水があります。」の訳として最も適切なのはどれ？&lt;/td&gt;
&lt;td style="padding: 8px;"&gt;A. There are many waters in this pond.&lt;br /&gt;
B. There is many water in this pond.&lt;br /&gt;
C. There are much water in this pond.&lt;br /&gt;
D. There is much water in this pond.&lt;br /&gt;
&lt;button id="q9-btn" class="show-answer-button" style="margin-top: 5px;"&gt;正解を見る&lt;/button&gt;&lt;br /&gt;
&lt;span id="q9" class="answer-text" style="display: none;"&gt;正解：D　不可算名詞 water には &lt;strong&gt;much&lt;/strong&gt; ＋ &lt;strong&gt;There is&lt;/strong&gt; を使う。&lt;/span&gt;&lt;/td&gt;
&lt;/tr&gt;
&lt;p&gt;&lt;!-- Q10 --&gt;&lt;/p&gt;
&lt;tr style="background-color: #ffffff; color: #000000;"&gt;
&lt;td style="padding: 8px; text-align: center;"&gt;10&lt;/td&gt;
&lt;td style="padding: 8px;"&gt;次の説明のうち、このセクションの内容と一致しているものはどれ？&lt;br /&gt;
「飲み物を数えるときは、基本的に不可算名詞側に -s を付ける。」&lt;/td&gt;
&lt;td style="padding: 8px;"&gt;A. 正しい。coffees や juices のように、飲み物に -s を付ける。&lt;br /&gt;
B. 一部だけ正しい。飲み物にも単位にも両方 -s を付ける。&lt;br /&gt;
C. 誤り。-s を付けるのは &lt;strong&gt;cup / glass などの単位名詞側&lt;/strong&gt; で、飲み物は単数形のままにする。&lt;br /&gt;
D. 誤り。どちらにも -s を付けてはいけない。&lt;br /&gt;
&lt;button id="q10-btn" class="show-answer-button" style="margin-top: 5px;"&gt;正解を見る&lt;/button&gt;&lt;br /&gt;
&lt;span id="q10" class="answer-text" style="display: none;"&gt;正解：C　飲み物そのものは不可算名詞として &lt;strong&gt;単数形&lt;/strong&gt;、数えるのは &lt;strong&gt;cups / glasses&lt;/strong&gt; などの単位名詞。&lt;/span&gt;&lt;/td&gt;
&lt;/tr&gt;
&lt;/tbody&gt;
&lt;/table&gt;
&lt;p&gt;&lt;!-- ここまで：クイズ --&gt;&lt;/p&gt;
&lt;p&gt;&lt;!-- ここから：正解表示用スクリプト --&gt;&lt;br /&gt;
&lt;script&gt;
function showAnswer(id) {
  var answer = document.getElementById(id);
  var button = document.getElementById(id + '-btn');
  if (answer &amp;&amp; button) {
    answer.style.display = 'inline';
    button.style.display = 'none';
  }
}
&lt;/script&gt;&lt;br /&gt;
&lt;!-- ここまで：正解表示用スクリプト --&gt;&lt;/p&gt;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t>
  </si>
  <si>
    <t>https://eigo-rewrite.com/column/stage1_lesson12-2/</t>
  </si>
  <si>
    <t>以下のページは不自然なワードを使用しています。
これらを適切に自然な言葉に置き換えて下さい。
なお、本文の装飾や構造は絶対に変えないでください。
【対象ページURL】
https://eigo-rewrite.com/column/stage1_lesson12-2/
【検出された不自然ワード】
（検出なし）
【本文】
------
&lt;p&gt;&lt;iframe title="YouTube video player" src="https://www.youtube.com/embed/9UrpvC39yRc" width="560" height="315" frameborder="0" allowfullscreen="allowfullscreen"&gt;&lt;span data-mce-type="bookmark" style="display: inline-block; width: 0px; overflow: hidden; line-height: 0;" class="mce_SELRES_start"&gt;﻿&lt;/span&gt;&lt;/iframe&gt;&lt;/p&gt;
&lt;p data-start="59" data-end="141"&gt;それでは &lt;strong data-start="64" data-end="83"&gt;Lesson12 セクション2&lt;/strong&gt; を進めていきましょう。&lt;br /&gt;
NEW TREASURE STAGE1 の文法事項・Lesson一覧の全体像は、&lt;strong&gt;&lt;a href="https://eigo-rewrite.com/column/hub_stage1/"&gt;NEW TREASURE STAGE1｜中1英文法 総括＋Lesson一覧（全体像はこちら）&lt;/a&gt;&lt;/strong&gt;で確認できます。&lt;br data-start="95" data-end="98" /&gt;前回のセクションでは、&lt;strong data-start="109" data-end="132"&gt;&amp;#8220;as ～ as&amp;#8221; を使った原級の比較&lt;/strong&gt; を学習しました。&lt;/p&gt;
&lt;p data-start="143" data-end="181"&gt;今回のセクションでは、&lt;strong data-start="154" data-end="174"&gt;比較級（comparative）&lt;/strong&gt; を扱います。&lt;/p&gt;
&lt;hr data-start="183" data-end="186" /&gt;
&lt;h3 data-start="188" data-end="200"&gt;✅ 比較級とは？&lt;/h3&gt;
&lt;p data-start="202" data-end="235"&gt;比較級とは、&lt;strong data-start="208" data-end="226"&gt;二人・二つのものを比べるとき&lt;/strong&gt; に使う表現です。&lt;/p&gt;
&lt;blockquote data-start="237" data-end="288"&gt;
&lt;p data-start="239" data-end="288"&gt;例）どちらが背が高いか？&lt;br data-start="251" data-end="254" /&gt;　　どちらの方が速いか？&lt;br data-start="268" data-end="271" /&gt;　　どちらの方が使いやすいか？&lt;/p&gt;
&lt;/blockquote&gt;
&lt;p data-start="290" data-end="349"&gt;このように &lt;strong data-start="296" data-end="330"&gt;二つを比べて、どちらがより程度が高いか（または低いか）を表す&lt;/strong&gt; ために、形容詞や副詞の形を変えます。&lt;/p&gt;
&lt;hr data-start="351" data-end="354" /&gt;
&lt;h3 data-start="356" data-end="368"&gt;✅ 原級との違い&lt;/h3&gt;
&lt;p data-start="370" data-end="384"&gt;前回の「as ～ as」は、&lt;/p&gt;
&lt;blockquote data-start="386" data-end="401"&gt;
&lt;p data-start="388" data-end="401"&gt;&lt;strong data-start="388" data-end="397"&gt;同じくらい&lt;/strong&gt; ○○だ&lt;/p&gt;
&lt;/blockquote&gt;
&lt;p data-start="403" data-end="421"&gt;という &lt;strong data-start="407" data-end="416"&gt;対等な比較&lt;/strong&gt; でした。&lt;/p&gt;
&lt;p data-start="423" data-end="434"&gt;それに対して比較級は、&lt;/p&gt;
&lt;blockquote data-start="436" data-end="474"&gt;
&lt;p data-start="438" data-end="474"&gt;&lt;strong data-start="438" data-end="444"&gt;より&lt;/strong&gt; ○○だ&lt;br data-start="448" data-end="451" /&gt;&lt;strong data-start="453" data-end="474"&gt;more / -er を使って変形&lt;/strong&gt;&lt;/p&gt;
&lt;/blockquote&gt;
&lt;p data-start="476" data-end="500"&gt;という、&lt;strong data-start="480" data-end="496"&gt;優劣をはっきり比べる表現&lt;/strong&gt; です。&lt;/p&gt;
&lt;hr data-start="502" data-end="505" /&gt;
&lt;h3 data-start="507" data-end="521"&gt;✅ ここで大事なこと&lt;/h3&gt;
&lt;p data-start="523" data-end="535"&gt;前回と同じく、ポイントは&lt;/p&gt;
&lt;blockquote data-start="537" data-end="557"&gt;
&lt;p data-start="539" data-end="557"&gt;&lt;strong data-start="539" data-end="557"&gt;形容詞 / 副詞の形を変える&lt;/strong&gt;&lt;/p&gt;
&lt;/blockquote&gt;
&lt;p data-start="559" data-end="608"&gt;ということです。&lt;br data-start="567" data-end="570" /&gt;文の語順をいじる単元ではなく、&lt;strong data-start="585" data-end="601"&gt;単語そのものを変える単元&lt;/strong&gt; になります。&lt;/p&gt;
&lt;p&gt;&lt;img decoding="async" fetchpriority="high" class="alignnone wp-image-568" src="https://eigo-rewrite.com/wp-content/uploads/2023/06/IMG_1157-300x37.jpg" alt="" width="827" height="102" srcset="https://eigo-rewrite.com/wp-content/uploads/2023/06/IMG_1157-300x37.jpg 300w, https://eigo-rewrite.com/wp-content/uploads/2023/06/IMG_1157-1024x126.jpg 1024w, https://eigo-rewrite.com/wp-content/uploads/2023/06/IMG_1157-768x95.jpg 768w, https://eigo-rewrite.com/wp-content/uploads/2023/06/IMG_1157.jpg 1200w" sizes="(max-width: 827px) 100vw, 827px" /&gt;&lt;/p&gt;
&lt;p&gt;それではまずこちらです。&lt;br /&gt;
&amp;#8220;Mr. Smith is taller&amp;#8221;という形になっています。&lt;br /&gt;
これが比較級です。&lt;br /&gt;
元々は&amp;#8221;tall&amp;#8221;「背が高い」という意味の形容詞だったものを、この形容詞ですとか副詞の最後に&amp;#8221;er&amp;#8221;を付ける事によって「トーラー」と読み、これで二つのものを比べた時に二人の人を比べた時に&lt;br /&gt;
「よりなんとかだ」という内容を表します。&lt;br /&gt;
そうすると、まず&amp;#8221;Mr. Smith is taller&amp;#8221;「スミスさんはより背が高いんです」と言っていて&lt;br /&gt;
じゃあそれは誰と比べているのかと言った時に、前回のセクションでは&amp;#8221;as&amp;#8221;という単語を使いましたが、今回は&lt;span style="color: #ff6600;"&gt;&amp;#8220;than&amp;#8221;&lt;/span&gt;という単語を使います。&lt;br /&gt;
これで二つのものを比べた時に、&lt;span style="color: #0000ff;"&gt;「こちらよりも」という比較対象を表す接続詞となります。&lt;/span&gt;&lt;br /&gt;
なので、前回の二つ目の&amp;#8221;as&amp;#8221;と同様に、一旦&amp;#8221;than&amp;#8221;の手前までで&amp;#8221;Mr. Smith is tall&amp;#8221;&lt;br /&gt;
「スミスさんは背が高い」という文が成り立っていて、この形容詞の語尾に&amp;#8221;er&amp;#8221;を付け、&lt;br /&gt;
さらにこの&amp;#8221;than&amp;#8221;という単語を付ける事によって、「後ろのものよりも前のものの方が」という意味を表します。&lt;br /&gt;
そうすると、「スミスさんは私のお父さんよりも背が高い。」というような意味合いとなります。&lt;br /&gt;
前回は&amp;#8221;as&amp;#8221;という他の単語を付けるだけでしたが、今回は&lt;span style="color: #ff9900;"&gt;形容詞、副詞自体に&amp;#8221;er&amp;#8221;を付けて形を変える&lt;/span&gt;というような形になっていますので、この&amp;#8221;than&amp;#8221;の手前にあるこの&amp;#8221;er&amp;#8221;の付け方というのが少し問題になってきます。&lt;/p&gt;
&lt;p&gt;&lt;img decoding="async" class="alignnone wp-image-569" src="https://eigo-rewrite.com/wp-content/uploads/2023/06/IMG_1157-1-300x37.jpg" alt="" width="989" height="122" srcset="https://eigo-rewrite.com/wp-content/uploads/2023/06/IMG_1157-1-300x37.jpg 300w, https://eigo-rewrite.com/wp-content/uploads/2023/06/IMG_1157-1-1024x126.jpg 1024w, https://eigo-rewrite.com/wp-content/uploads/2023/06/IMG_1157-1-768x95.jpg 768w, https://eigo-rewrite.com/wp-content/uploads/2023/06/IMG_1157-1.jpg 1200w" sizes="(max-width: 989px) 100vw, 989px" /&gt;&lt;/p&gt;
&lt;p&gt;先ほどはそのまま&amp;#8221;er&amp;#8221;だけを付けていましたが、今回は&amp;#8221;g&amp;#8221;を重ねています。&lt;br /&gt;
これが何でかというと、元々&amp;#8221;big&amp;#8221;という単語が短母音+子音で終わっているので、&lt;br /&gt;
子音を重ねて&amp;#8221;er&amp;#8221;というようなルールになっています。&lt;br /&gt;
これをどこかで聞いた事があると思います。&lt;br /&gt;
何と同じかというと、過去形を作る際に語尾に&amp;#8221;ed&amp;#8221;を付けるというルールがありました。&lt;br /&gt;
あの時に短母音+子音で終わっていれば子音を重ねて&amp;#8221;ed&amp;#8221;、「子音+Y」で終わっていれば&amp;#8221;y&amp;#8221;を&amp;#8221;i&amp;#8221;に変えて&amp;#8221;ed&amp;#8221;という形でいくつかルールがありました。&lt;br /&gt;
この&amp;#8221;er&amp;#8221;の付け方というのは、基本的に&lt;strong&gt;動詞に&amp;#8221;ed&amp;#8221;過去形の&amp;#8221;ed&amp;#8221;を付けた時と全く同じルールになっています。&lt;/strong&gt;&lt;br /&gt;
ですので、過去形を作る際の&amp;#8221;ed&amp;#8221;の付け方がもし覚えられていれば、改めて&amp;#8221;er&amp;#8221;の付け方を学習する必要はありません。全く同じです。&lt;br /&gt;
なので、ここまで学習を進めてきていて&amp;#8221;ed&amp;#8221;の付け方も大丈夫ですという方の場合は、そのまま同じように&amp;#8221;er&amp;#8221;を付ければいいんだなと考えて下さい。&lt;br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&lt;p&gt;そして、前回の復習です。&lt;br /&gt;
&lt;span style="color: #ff0000;"&gt;比較対象は必ず形を揃える&lt;/span&gt;というルールがありました。&lt;br /&gt;
ここが「ジョンの新しいパソコン」となっていて、本当はここを同じ形に揃える為に&amp;#8221;my PC&amp;#8221;したい訳ですが、&amp;#8221;PC&amp;#8221;という単語が重なる事を防ぐ為にここは&amp;#8221;mine&amp;#8221;「私のもの」というような形にしています。&lt;/p&gt;
&lt;p&gt;この比較対象は形を揃えるというのが次の文でもいきてきまして、こちらです。&lt;/p&gt;
&lt;p&gt;&lt;img decoding="async" loading="lazy" class="alignnone wp-image-570" src="https://eigo-rewrite.com/wp-content/uploads/2023/06/IMG_1157-2-300x37.jpg" alt="" width="786" height="97" srcset="https://eigo-rewrite.com/wp-content/uploads/2023/06/IMG_1157-2-300x37.jpg 300w, https://eigo-rewrite.com/wp-content/uploads/2023/06/IMG_1157-2-1024x126.jpg 1024w, https://eigo-rewrite.com/wp-content/uploads/2023/06/IMG_1157-2-768x95.jpg 768w, https://eigo-rewrite.com/wp-content/uploads/2023/06/IMG_1157-2.jpg 1200w" sizes="(max-width: 786px) 100vw, 786px" /&gt;&lt;/p&gt;
&lt;p&gt;&amp;#8220;This question was more difficult for me &amp;#8221;&lt;br /&gt;
長いので一旦この&amp;#8221;than&amp;#8221;の前で区切ります。&lt;br /&gt;
&amp;#8220;more&amp;#8221;がないとすると、「この質問は私にとって難しい」という意味になっています。&lt;br /&gt;
さっきは&amp;#8221;er&amp;#8221;を付けていましたが、今度は&amp;#8221;difficult&amp;#8221;「難しい」という形容詞です。&lt;br /&gt;
こちらは前に&amp;#8221;more&amp;#8221;という単語が付いています。&lt;br /&gt;
これは何かというと、少しスペルが長くて、正式には音節という概念があるんですが、&lt;br /&gt;
&lt;span style="color: #ff0000;"&gt;少し長い単語に関しては&amp;#8221;er&amp;#8221;とかを付けるのではなく前に&lt;strong&gt;&amp;#8220;more&amp;#8221;&lt;/strong&gt;を付けるというルールがあります。&lt;/span&gt;&lt;br /&gt;
実際にどこからが長いのかというのは文字数で決まっている訳ではないので、&lt;span style="color: #008000;"&gt;ある程度のルールというのは存在します。&lt;/span&gt;&lt;br /&gt;
例えば最後が&amp;#8221;likely&amp;#8221;のように&amp;#8221;ly&amp;#8221;で終わっているものであったり&amp;#8221;famous&amp;#8221;のように最後が&amp;#8221;ous&amp;#8221;で終わっているもの、あるいは&amp;#8221;beautiful&amp;#8221;ように「なんとかful」で終わっている単語、こういった単語に関しては基本的に直前に&amp;#8221;more&amp;#8221;を付ける事によって比較級を表します。&lt;br /&gt;
大まかに言うと、母音の数が結構影響してきていまして、&lt;br /&gt;
基本的に中学校の間に出てくる単語に関しましては、ここの母音の数を数えてもらって&lt;br /&gt;
&lt;strong&gt;この母音の数というのが大体三つ三つ以上の場合は直前に&amp;#8221;more&amp;#8221;を付ける事が多くあります。&lt;/strong&gt;&lt;br /&gt;
なので、&amp;#8221;difficulter&amp;#8221;はちょっと言いづらいな、というのは感覚的にもあるかと思うんですが、&lt;br /&gt;
もし分からなくなったらとりあえず母音の数を数えてみて、それが三つ以上であれば&amp;#8221;more&amp;#8221;を付けるんだなと考えて頂いて大丈夫です。&lt;br /&gt;
逆に短い単語であったとしても、こういった接尾辞が単語にあれば基本的に&amp;#8221;more&amp;#8221;を付けると考えて下さい。&lt;/p&gt;
&lt;p&gt;さて、比較対象を見てみます。&lt;br /&gt;
今度は、「この質問」それから「あの質問」という二つを比べている訳ですが、もちろんここでも&amp;#8221;This question&amp;#8221;と&amp;#8221;that question&amp;#8221;というような形で&amp;#8221;question&amp;#8221;を重複させてしまう事になりますから、後半は&amp;#8221;that one&amp;#8221;というような形で&amp;#8221;question&amp;#8221;の代わりに&lt;span style="color: #0000ff;"&gt;&amp;#8220;one&amp;#8221;&lt;/span&gt;という代名詞を使っています。&lt;br /&gt;
ここでも比較対象を揃えるルールが適用されていますから、&amp;#8221;that&amp;#8221;で止めるよりは&amp;#8221;that one&amp;#8221;というような形で書いておきましょう。&lt;br /&gt;
それでは最後に副詞に関しても見てみます。&lt;/p&gt;
&lt;p&gt;&lt;img decoding="async" loading="lazy" class="alignnone wp-image-571" src="https://eigo-rewrite.com/wp-content/uploads/2023/06/IMG_1157-3-300x52.jpg" alt="" width="888" height="154" srcset="https://eigo-rewrite.com/wp-content/uploads/2023/06/IMG_1157-3-300x52.jpg 300w, https://eigo-rewrite.com/wp-content/uploads/2023/06/IMG_1157-3-1024x177.jpg 1024w, https://eigo-rewrite.com/wp-content/uploads/2023/06/IMG_1157-3-768x133.jpg 768w, https://eigo-rewrite.com/wp-content/uploads/2023/06/IMG_1157-3.jpg 1200w" sizes="(max-width: 888px) 100vw, 888px" /&gt;&lt;/p&gt;
&lt;p&gt;また&amp;#8221;than&amp;#8221;の前で切ります。&lt;br /&gt;
そうすると、&amp;#8221;Mike runs faster&amp;#8221;「元々マイクは」&amp;#8221;runs fast&amp;#8221;「速く走る」というような形でした。&lt;br /&gt;
ここはそのままで&amp;#8221;ed&amp;#8221;の付け方と同じです。&lt;br /&gt;
何も特殊なルールはないのでそのまま&amp;#8221;er&amp;#8221;を付けています。&lt;br /&gt;
そして&amp;#8221;than&amp;#8221;「何々により」という接続詞を置いて、今回は人名ですのでそのまま&amp;#8221;Mike&amp;#8221;と&amp;#8221;John&amp;#8221;というのを比べています。&lt;br /&gt;
このセクションでは&lt;strong&gt;&amp;#8220;er&amp;#8221;の付け方が&amp;#8221;ed&amp;#8221;の付け方と同じである事を確認する。&lt;/strong&gt;&lt;br /&gt;
&lt;strong&gt;長い単語の場合は&amp;#8221;more&amp;#8221;を付ける。&lt;/strong&gt;&lt;br /&gt;
そして&lt;strong&gt;元の文の最後の所に「than+誰々」あるいは「何々」というように比較対象を形を揃えて書く。&lt;/strong&gt;&lt;br /&gt;
こういった点に注意して学習を進めて下さい。&lt;br /&gt;
セクション2に関しては以上となります。&lt;/p&gt;
&lt;h2&gt;Lesson12 セクション2：比較級（comparative）まとめ&lt;/h2&gt;
&lt;table style="width: 100%; border-collapse: collapse;"&gt;
&lt;thead&gt;
&lt;tr style="background-color: #dd8500; color: #ffffff;"&gt;
&lt;th style="padding: 8px; border: 1px solid #000;"&gt;項目&lt;/th&gt;
&lt;th style="padding: 8px; border: 1px solid #000;"&gt;内容&lt;/th&gt;
&lt;/tr&gt;
&lt;/thead&gt;
&lt;tbody&gt;
&lt;tr style="background-color: #f0b464; color: #000;"&gt;
&lt;td style="padding: 8px; border: 1px solid #000;"&gt;比較級とは&lt;/td&gt;
&lt;td style="padding: 8px; border: 1px solid #000;"&gt;
&lt;ul&gt;
&lt;li&gt;二人・二つのものを比べるときに使う表現。&lt;/li&gt;
&lt;li&gt;どちらが「より」程度が高いか（または低いか）を表す。&lt;/li&gt;
&lt;li&gt;例：背の高さ・速さ・使いやすさ など。&lt;/li&gt;
&lt;/ul&gt;
&lt;/td&gt;
&lt;/tr&gt;
&lt;tr style="background-color: #ffffff; color: #000;"&gt;
&lt;td style="padding: 8px; border: 1px solid #000;"&gt;原級との違い&lt;/td&gt;
&lt;td style="padding: 8px; border: 1px solid #000;"&gt;
&lt;ul&gt;
&lt;li&gt;原級（as 〜 as）：「同じくらい〜だ」という対等な比較。&lt;/li&gt;
&lt;li&gt;比較級：「より〜だ」と優劣をはっきりさせる比較。&lt;/li&gt;
&lt;li&gt;比較級では &lt;strong&gt;-er / more&lt;/strong&gt; を使う。&lt;/li&gt;
&lt;/ul&gt;
&lt;/td&gt;
&lt;/tr&gt;
&lt;tr style="background-color: #f0b464; color: #000;"&gt;
&lt;td style="padding: 8px; border: 1px solid #000;"&gt;形容詞・副詞の変化&lt;/td&gt;
&lt;td style="padding: 8px; border: 1px solid #000;"&gt;
&lt;ul&gt;
&lt;li&gt;短い単語：語尾に &lt;strong&gt;-er&lt;/strong&gt; をつける（tall → taller）。&lt;/li&gt;
&lt;li&gt;短母音＋子音で終わる語：子音字を重ねて -er（big → bigger）。&lt;/li&gt;
&lt;li&gt;このルールは動詞の過去形 &lt;strong&gt;-ed&lt;/strong&gt; の付け方と同じ。&lt;/li&gt;
&lt;/ul&gt;
&lt;/td&gt;
&lt;/tr&gt;
&lt;tr style="background-color: #ffffff; color: #000;"&gt;
&lt;td style="padding: 8px; border: 1px solid #000;"&gt;more を使う単語&lt;/td&gt;
&lt;td style="padding: 8px; border: 1px solid #000;"&gt;
&lt;ul&gt;
&lt;li&gt;長い単語は語尾に -er をつけず、前に &lt;strong&gt;more&lt;/strong&gt; をつける。&lt;/li&gt;
&lt;li&gt;例：difficult → more difficult。&lt;/li&gt;
&lt;li&gt;語尾が -ly, -ous, -ful などの単語も、基本は more を使う。&lt;/li&gt;
&lt;li&gt;母音の数がだいたい3つ以上の単語は more を使うことが多い。&lt;/li&gt;
&lt;/ul&gt;
&lt;/td&gt;
&lt;/tr&gt;
&lt;tr style="background-color: #f0b464; color: #000;"&gt;
&lt;td style="padding: 8px; border: 1px solid #000;"&gt;than の役割&lt;/td&gt;
&lt;td style="padding: 8px; border: 1px solid #000;"&gt;
&lt;ul&gt;
&lt;li&gt;&lt;strong&gt;than&lt;/strong&gt; は「〜よりも」を表す接続詞。&lt;/li&gt;
&lt;li&gt;比較級の文は「前：比較されるもの」「than＋比較対象」という形。&lt;/li&gt;
&lt;li&gt;例：Mr. Smith is taller &lt;strong&gt;than&lt;/strong&gt; my father.&lt;/li&gt;
&lt;/ul&gt;
&lt;/td&gt;
&lt;/tr&gt;
&lt;tr style="background-color: #ffffff; color: #000;"&gt;
&lt;td style="padding: 8px; border: 1px solid #000;"&gt;比較対象の形をそろえる&lt;/td&gt;
&lt;td style="padding: 8px; border: 1px solid #000;"&gt;
&lt;ul&gt;
&lt;li&gt;比較する2つは「形」をそろえるのが大事。&lt;/li&gt;
&lt;li&gt;同じ名詞が繰り返されるときは &lt;strong&gt;mine / one&lt;/strong&gt; などで言い換える。&lt;/li&gt;
&lt;li&gt;例：my PC ↔ his PC → his &lt;strong&gt;mine&lt;/strong&gt;、this question ↔ that question → that &lt;strong&gt;one&lt;/strong&gt;。&lt;/li&gt;
&lt;/ul&gt;
&lt;/td&gt;
&lt;/tr&gt;
&lt;tr style="background-color: #f0b464; color: #000;"&gt;
&lt;td style="padding: 8px; border: 1px solid #000;"&gt;副詞の比較級&lt;/td&gt;
&lt;td style="padding: 8px; border: 1px solid #000;"&gt;
&lt;ul&gt;
&lt;li&gt;副詞も形容詞と同様に比較級を作る。&lt;/li&gt;
&lt;li&gt;短い副詞：fast → faster（-er を付ける）。&lt;/li&gt;
&lt;li&gt;Mike runs faster than John. などの形で使う。&lt;/li&gt;
&lt;/ul&gt;
&lt;/td&gt;
&lt;/tr&gt;
&lt;/tbody&gt;
&lt;/table&gt;
&lt;hr /&gt;
&lt;h2&gt;比較級セクション2 確認クイズ（10問）&lt;/h2&gt;
&lt;table style="width: 100%; border-collapse: collapse;"&gt;
&lt;thead&gt;
&lt;tr style="background-color: #dd8500; color: #ffffff;"&gt;
&lt;th style="padding: 8px; border: 1px solid #000;"&gt;No.&lt;/th&gt;
&lt;th style="padding: 8px; border: 1px solid #000;"&gt;問題&lt;/th&gt;
&lt;th style="padding: 8px; border: 1px solid #000;"&gt;選択肢（A～D）&lt;/th&gt;
&lt;th style="padding: 8px; border: 1px solid #000;"&gt;正解&lt;/th&gt;
&lt;/tr&gt;
&lt;/thead&gt;
&lt;tbody&gt;&lt;!-- Q1 --&gt;&lt;/p&gt;
&lt;tr style="background-color: #f0b464; color: #000;"&gt;
&lt;td style="padding: 8px; border: 1px solid #000;"&gt;1&lt;/td&gt;
&lt;td style="padding: 8px; border: 1px solid #000;"&gt;比較級は、どのようなときに使う表現ですか。&lt;/td&gt;
&lt;td style="padding: 8px; border: 1px solid #000;"&gt;
&lt;ol style="margin: 0; padding-left: 18px;" type="A"&gt;
&lt;li&gt;三つ以上のものを順番に並べるとき&lt;/li&gt;
&lt;li&gt;二人・二つのものを比べるとき&lt;/li&gt;
&lt;li&gt;同じものを繰り返し説明するとき&lt;/li&gt;
&lt;li&gt;未来の予定を話すとき&lt;/li&gt;
&lt;/ol&gt;
&lt;/td&gt;
&lt;td style="padding: 8px; border: 1px solid #000; text-align: center;"&gt;&lt;button class="show-answer" type="button" data-target="answer1"&gt;正解を見る&lt;/button&gt;&lt;br /&gt;
&lt;span id="answer1" style="display: none;"&gt;正解：B&lt;/span&gt;&lt;/td&gt;
&lt;/tr&gt;
&lt;p&gt;&lt;!-- Q2 --&gt;&lt;/p&gt;
&lt;tr style="background-color: #ffffff; color: #000;"&gt;
&lt;td style="padding: 8px; border: 1px solid #000;"&gt;2&lt;/td&gt;
&lt;td style="padding: 8px; border: 1px solid #000;"&gt;原級（as ～ as）と比較級の違いとして、正しいものはどれですか。&lt;/td&gt;
&lt;td style="padding: 8px; border: 1px solid #000;"&gt;
&lt;ol style="margin: 0; padding-left: 18px;" type="A"&gt;
&lt;li&gt;原級は優劣をはっきりさせる、比較級は同じくらいを表す。&lt;/li&gt;
&lt;li&gt;原級は三つ以上を比べ、比較級は二つを比べる。&lt;/li&gt;
&lt;li&gt;原級は「同じくらい」、比較級は「より〜だ」と優劣をはっきりさせる。&lt;/li&gt;
&lt;li&gt;原級も比較級もまったく同じ意味である。&lt;/li&gt;
&lt;/ol&gt;
&lt;/td&gt;
&lt;td style="padding: 8px; border: 1px solid #000; text-align: center;"&gt;&lt;button class="show-answer" type="button" data-target="answer2"&gt;正解を見る&lt;/button&gt;&lt;br /&gt;
&lt;span id="answer2" style="display: none;"&gt;正解：C&lt;/span&gt;&lt;/td&gt;
&lt;/tr&gt;
&lt;p&gt;&lt;!-- Q3 --&gt;&lt;/p&gt;
&lt;tr style="background-color: #f0b464; color: #000;"&gt;
&lt;td style="padding: 8px; border: 1px solid #000;"&gt;3&lt;/td&gt;
&lt;td style="padding: 8px; border: 1px solid #000;"&gt;次のうち、短い形容詞の比較級の作り方として正しいものはどれですか。&lt;/td&gt;
&lt;td style="padding: 8px; border: 1px solid #000;"&gt;
&lt;ol style="margin: 0; padding-left: 18px;" type="A"&gt;
&lt;li&gt;語尾に &lt;strong&gt;-er&lt;/strong&gt; をつける。&lt;/li&gt;
&lt;li&gt;語頭に &lt;strong&gt;more&lt;/strong&gt; をつける。&lt;/li&gt;
&lt;li&gt;語尾に &lt;strong&gt;-ed&lt;/strong&gt; をつける。&lt;/li&gt;
&lt;li&gt;語尾に &lt;strong&gt;-ing&lt;/strong&gt; をつける。&lt;/li&gt;
&lt;/ol&gt;
&lt;/td&gt;
&lt;td style="padding: 8px; border: 1px solid #000; text-align: center;"&gt;&lt;button class="show-answer" type="button" data-target="answer3"&gt;正解を見る&lt;/button&gt;&lt;br /&gt;
&lt;span id="answer3" style="display: none;"&gt;正解：A&lt;/span&gt;&lt;/td&gt;
&lt;/tr&gt;
&lt;p&gt;&lt;!-- Q4 --&gt;&lt;/p&gt;
&lt;tr style="background-color: #ffffff; color: #000;"&gt;
&lt;td style="padding: 8px; border: 1px solid #000;"&gt;4&lt;/td&gt;
&lt;td style="padding: 8px; border: 1px solid #000;"&gt;big「大きい」の比較級が bigger になる理由として最も適切な説明はどれですか。&lt;/td&gt;
&lt;td style="padding: 8px; border: 1px solid #000;"&gt;
&lt;ol style="margin: 0; padding-left: 18px;" type="A"&gt;
&lt;li&gt;語尾が母音で終わるから。&lt;/li&gt;
&lt;li&gt;短母音＋子音で終わるので、子音を重ねて -er をつけるから。&lt;/li&gt;
&lt;li&gt;三音節以上の単語だから。&lt;/li&gt;
&lt;li&gt;過去形だから。&lt;/li&gt;
&lt;/ol&gt;
&lt;/td&gt;
&lt;td style="padding: 8px; border: 1px solid #000; text-align: center;"&gt;&lt;button class="show-answer" type="button" data-target="answer4"&gt;正解を見る&lt;/button&gt;&lt;br /&gt;
&lt;span id="answer4" style="display: none;"&gt;正解：B&lt;/span&gt;&lt;/td&gt;
&lt;/tr&gt;
&lt;p&gt;&lt;!-- Q5 --&gt;&lt;/p&gt;
&lt;tr style="background-color: #f0b464; color: #000;"&gt;
&lt;td style="padding: 8px; border: 1px solid #000;"&gt;5&lt;/td&gt;
&lt;td style="padding: 8px; border: 1px solid #000;"&gt;「過去形 -ed の付け方と同じルールになる」と説明されていたのは、どの部分ですか。&lt;/td&gt;
&lt;td style="padding: 8px; border: 1px solid #000;"&gt;
&lt;ol style="margin: 0; padding-left: 18px;" type="A"&gt;
&lt;li&gt;-er をつけるときのつづりの変化&lt;/li&gt;
&lt;li&gt;-ing をつけるときのつづりの変化&lt;/li&gt;
&lt;li&gt;-ly をつけるときのつづりの変化&lt;/li&gt;
&lt;li&gt;-est をつけるときのつづりの変化&lt;/li&gt;
&lt;/ol&gt;
&lt;/td&gt;
&lt;td style="padding: 8px; border: 1px solid #000; text-align: center;"&gt;&lt;button class="show-answer" type="button" data-target="answer5"&gt;正解を見る&lt;/button&gt;&lt;br /&gt;
&lt;span id="answer5" style="display: none;"&gt;正解：A&lt;/span&gt;&lt;/td&gt;
&lt;/tr&gt;
&lt;p&gt;&lt;!-- Q6 --&gt;&lt;/p&gt;
&lt;tr style="background-color: #ffffff; color: #000;"&gt;
&lt;td style="padding: 8px; border: 1px solid #000;"&gt;6&lt;/td&gt;
&lt;td style="padding: 8px; border: 1px solid #000;"&gt;次のうち、一般的に &lt;strong&gt;more&lt;/strong&gt; を使って比較級を作る語の特徴として正しいものはどれですか。&lt;/td&gt;
&lt;td style="padding: 8px; border: 1px solid #000;"&gt;
&lt;ol style="margin: 0; padding-left: 18px;" type="A"&gt;
&lt;li&gt;一音節で終わる語&lt;/li&gt;
&lt;li&gt;最後が -y で終わる語&lt;/li&gt;
&lt;li&gt;語尾が -ly, -ous, -ful などで終わる語&lt;/li&gt;
&lt;li&gt;母音をまったく含まない語&lt;/li&gt;
&lt;/ol&gt;
&lt;/td&gt;
&lt;td style="padding: 8px; border: 1px solid #000; text-align: center;"&gt;&lt;button class="show-answer" type="button" data-target="answer6"&gt;正解を見る&lt;/button&gt;&lt;br /&gt;
&lt;span id="answer6" style="display: none;"&gt;正解：C&lt;/span&gt;&lt;/td&gt;
&lt;/tr&gt;
&lt;p&gt;&lt;!-- Q7 --&gt;&lt;/p&gt;
&lt;tr style="background-color: #f0b464; color: #000;"&gt;
&lt;td style="padding: 8px; border: 1px solid #000;"&gt;7&lt;/td&gt;
&lt;td style="padding: 8px; border: 1px solid #000;"&gt;difficult の比較級として正しいものはどれですか。&lt;/td&gt;
&lt;td style="padding: 8px; border: 1px solid #000;"&gt;
&lt;ol style="margin: 0; padding-left: 18px;" type="A"&gt;
&lt;li&gt;difficulter&lt;/li&gt;
&lt;li&gt;more difficult&lt;/li&gt;
&lt;li&gt;difficult more&lt;/li&gt;
&lt;li&gt;difficultest&lt;/li&gt;
&lt;/ol&gt;
&lt;/td&gt;
&lt;td style="padding: 8px; border: 1px solid #000; text-align: center;"&gt;&lt;button class="show-answer" type="button" data-target="answer7"&gt;正解を見る&lt;/button&gt;&lt;br /&gt;
&lt;span id="answer7" style="display: none;"&gt;正解：B&lt;/span&gt;&lt;/td&gt;
&lt;/tr&gt;
&lt;p&gt;&lt;!-- Q8 --&gt;&lt;/p&gt;
&lt;tr style="background-color: #ffffff; color: #000;"&gt;
&lt;td style="padding: 8px; border: 1px solid #000;"&gt;8&lt;/td&gt;
&lt;td style="padding: 8px; border: 1px solid #000;"&gt;「比較対象は必ず形をそろえる」という説明の具体例として、適切な組み合わせはどれですか。&lt;/td&gt;
&lt;td style="padding: 8px; border: 1px solid #000;"&gt;
&lt;ol style="margin: 0; padding-left: 18px;" type="A"&gt;
&lt;li&gt;my PC と his computer&lt;/li&gt;
&lt;li&gt;my PC と mine&lt;/li&gt;
&lt;li&gt;this question と she&lt;/li&gt;
&lt;li&gt;my father と mine&lt;/li&gt;
&lt;/ol&gt;
&lt;/td&gt;
&lt;td style="padding: 8px; border: 1px solid #000; text-align: center;"&gt;&lt;button class="show-answer" type="button" data-target="answer8"&gt;正解を見る&lt;/button&gt;&lt;br /&gt;
&lt;span id="answer8" style="display: none;"&gt;正解：B&lt;/span&gt;&lt;/td&gt;
&lt;/tr&gt;
&lt;p&gt;&lt;!-- Q9 --&gt;&lt;/p&gt;
&lt;tr style="background-color: #f0b464; color: #000;"&gt;
&lt;td style="padding: 8px; border: 1px solid #000;"&gt;9&lt;/td&gt;
&lt;td style="padding: 8px; border: 1px solid #000;"&gt;this question と that question を比べるとき、後ろを that one とする理由として最も近い説明はどれですか。&lt;/td&gt;
&lt;td style="padding: 8px; border: 1px solid #000;"&gt;
&lt;ol style="margin: 0; padding-left: 18px;" type="A"&gt;
&lt;li&gt;question という語を繰り返さないため。&lt;/li&gt;
&lt;li&gt;one の方が難しい単語だから。&lt;/li&gt;
&lt;li&gt;現在形を表すため。&lt;/li&gt;
&lt;li&gt;受動態を表すため。&lt;/li&gt;
&lt;/ol&gt;
&lt;/td&gt;
&lt;td style="padding: 8px; border: 1px solid #000; text-align: center;"&gt;&lt;button class="show-answer" type="button" data-target="answer9"&gt;正解を見る&lt;/button&gt;&lt;br /&gt;
&lt;span id="answer9" style="display: none;"&gt;正解：A&lt;/span&gt;&lt;/td&gt;
&lt;/tr&gt;
&lt;p&gt;&lt;!-- Q10 --&gt;&lt;/p&gt;
&lt;tr style="background-color: #ffffff; color: #000;"&gt;
&lt;td style="padding: 8px; border: 1px solid #000;"&gt;10&lt;/td&gt;
&lt;td style="padding: 8px; border: 1px solid #000;"&gt;「Mike runs faster than John.」について正しい説明はどれですか。&lt;/td&gt;
&lt;td style="padding: 8px; border: 1px solid #000;"&gt;
&lt;ol style="margin: 0; padding-left: 18px;" type="A"&gt;
&lt;li&gt;形容詞 fast の比較級であり、「マイクはジョンより速い」となる。&lt;/li&gt;
&lt;li&gt;副詞 fast の比較級であり、「マイクはジョンより速く走る」となる。&lt;/li&gt;
&lt;li&gt;原級の文であり、「マイクもジョンも同じくらい速い」となる。&lt;/li&gt;
&lt;li&gt;未来の文であり、「マイクはジョンより速く走るだろう」となる。&lt;/li&gt;
&lt;/ol&gt;
&lt;/td&gt;
&lt;td style="padding: 8px; border: 1px solid #000; text-align: center;"&gt;&lt;button class="show-answer" type="button" data-target="answer10"&gt;正解を見る&lt;/button&gt;&lt;br /&gt;
&lt;span id="answer10" style="display: none;"&gt;正解：B&lt;/span&gt;&lt;/td&gt;
&lt;/tr&gt;
&lt;/tbody&gt;
&lt;/table&gt;
&lt;p&gt;&lt;!-- ▼▼ ここがボタンを動かすスクリプト ▼▼ --&gt;&lt;br /&gt;
&lt;script&gt;
document.addEventListener('DOMContentLoaded', function () {
  var buttons = document.querySelectorAll('.show-answer');
  buttons.forEach(function (button) {
    button.addEventListener('click', function () {
      var targetId = this.getAttribute('data-target');
      var answer = document.getElementById(targetId);
      if (answer) {
        answer.style.display = 'inline';
      }
      this.style.display = 'none';
    });
  });
});
&lt;/script&gt;&lt;br /&gt;
&lt;!-- ▲▲ ここまでスクリプト ▲▲ --&gt;&lt;/p&gt;
&lt;p&gt;&lt;!--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t>
  </si>
  <si>
    <t>https://eigo-rewrite.com/column/stage1_lesson4-1/</t>
  </si>
  <si>
    <t>以下のページは不自然なワードを使用しています。
これらを適切に自然な言葉に置き換えて下さい。
なお、本文の装飾や構造は絶対に変えないでください。
【対象ページURL】
https://eigo-rewrite.com/column/stage1_lesson4-1/
【検出された不自然ワード】
（検出なし）
【本文】
------
&lt;p&gt;&lt;iframe title="YouTube video player" src="https://www.youtube.com/embed/hpCgx6lK1jk" width="560" height="315" frameborder="0" allowfullscreen="allowfullscreen"&gt;&lt;span data-mce-type="bookmark" style="display: inline-block; width: 0px; overflow: hidden; line-height: 0;" class="mce_SELRES_start"&gt;﻿&lt;/span&gt;&lt;/iframe&gt;&lt;/p&gt;
&lt;p data-start="26" data-end="142"&gt;NEW TREASURE STAGE1 の文法事項・Lesson一覧の全体像は、&lt;strong&gt;&lt;a href="https://eigo-rewrite.com/column/hub_stage1/"&gt;NEW TREASURE STAGE1｜中1英文法 総括＋Lesson一覧（全体像はこちら）&lt;/a&gt;&lt;/strong&gt;で確認できます。&lt;br data-start="59" data-end="62" /&gt;中学1年生の最初の山場となる &lt;strong data-start="77" data-end="89"&gt;三人称単数現在形&lt;/strong&gt; という概念を学びます。主に一般動詞の形が変わるポイントですので、まずはそのルールを覚えることが大切です。&lt;/p&gt;
&lt;p data-start="144" data-end="209"&gt;では最初に、「三単元とは何か？」というところから確認します。&lt;br data-start="174" data-end="177" /&gt;英語には一人称・二人称・三人称がありますが、ざっくりまとめると、&lt;/p&gt;
&lt;ul data-start="211" data-end="246"&gt;
&lt;li data-start="211" data-end="220"&gt;
&lt;p data-start="213" data-end="220"&gt;一人称：私&lt;/p&gt;
&lt;/li&gt;
&lt;li data-start="221" data-end="232"&gt;
&lt;p data-start="223" data-end="232"&gt;二人称：あなた&lt;/p&gt;
&lt;/li&gt;
&lt;li data-start="233" data-end="246"&gt;
&lt;p data-start="235" data-end="246"&gt;三人称：それ以外すべて&lt;/p&gt;
&lt;/li&gt;
&lt;/ul&gt;
&lt;p data-start="248" data-end="275"&gt;問題になるのは &lt;strong data-start="256" data-end="267"&gt;主語が誰なのか&lt;/strong&gt; という点です。&lt;/p&gt;
&lt;p&gt;&lt;img decoding="async" fetchpriority="high" class="alignnone wp-image-417" src="https://eigo-rewrite.com/wp-content/uploads/2023/05/スライド用-4-300x169.jpg" alt="" width="941" height="530" srcset="https://eigo-rewrite.com/wp-content/uploads/2023/05/スライド用-4-300x169.jpg 300w, https://eigo-rewrite.com/wp-content/uploads/2023/05/スライド用-4-1024x576.jpg 1024w, https://eigo-rewrite.com/wp-content/uploads/2023/05/スライド用-4-768x432.jpg 768w, https://eigo-rewrite.com/wp-content/uploads/2023/05/スライド用-4-320x180.jpg 320w, https://eigo-rewrite.com/wp-content/uploads/2023/05/スライド用-4.jpg 1280w" sizes="(max-width: 941px) 100vw, 941px" /&gt;&lt;/p&gt;
&lt;p&gt;この文を見て頂くと、”Ken likes books.”というふうに、今まで”like”「好きだ」とか「好む」という動詞があったものになぜか”s”が付いています。&lt;br /&gt;
これは何かというと、この文の主語を見ます。&lt;br /&gt;
&lt;strong&gt;この主語を見た時に、三人称で且つ単数の場合に、一般動詞に”s”を付けるというルールがあります。&lt;/strong&gt;&lt;br /&gt;
じゃあ三人称とか単数というのを言葉にするとちょっと難しいので、これを少し置き換えてみます。&lt;br /&gt;
一人称が私、二人称があなたでした。&lt;br /&gt;
そうすると、三人称というのはまず私、あなた以外となり、且つ三人称で単数だったら動詞に”s”を付けます。&lt;br /&gt;
単数というのは一人とか一つという事ですから、言い換えると主語が私とあなた以外で、一人とか一つのものの場合は、一般動詞に”s”を付けましょう、というのがこの三人称単数現在形という形になります。&lt;br /&gt;
毎年混同が見られますが、”book&lt;strong&gt;s&lt;/strong&gt;.”の”s”は名詞の複数形、「本」が複数ありますよ、という意味で”s”を付けています。&lt;br /&gt;
”like&lt;strong&gt;s&lt;/strong&gt;”の”s”というのは主語が三人称単数、私あなた以外で一人だから一般動詞に”s”を付けるというルールです。&lt;br /&gt;
どうしても同じ”s”なので、ごっちゃになってしまうのでルールを覚える際に、”s”を付けるではなくて、&lt;span style="color: #ff0000;"&gt;名詞が複数あったら名詞に”s”を付ける、主語が私あなた以外で一人だったら一般動詞に”s”を付けると覚えましょう。&lt;/span&gt;&lt;br /&gt;
ちょっと面倒くさいですが、こういうルールとか定義というのは、何々が何とかの時にこれにこれを付ける、というふうに正確に覚えるという事が大事です。&lt;br /&gt;
今回出てきている文というのは全て、主語が私あなた以外で、一人一つのものになっています。&lt;br /&gt;
こういった場合に一般動詞に”s”を付けると覚えておきましょう。&lt;br /&gt;
”s”を付けるだけだったらまだそれだけでいいんですが、ここに複数形の”s”と同様に、”s”の付け方というのが大事になってきます。&lt;br /&gt;
ほとんどの動詞というのはこのように単純に”s”を付けて”Ken likes books.”と”likes”というふうに”s”を付けるだけですが、&lt;br /&gt;
He go&lt;span style="color: #ff0000;"&gt;es&lt;/span&gt; to the library after day&lt;br /&gt;
”es”が付いています。&lt;br /&gt;
”es”を付ける時というのは何によって決まっているかというと、&lt;strong&gt;付ける一般動詞の最後の文字によって決まっています。&lt;/strong&gt;&lt;br /&gt;
単語の最後が、”s” ”sh” ”ch” ”x” ”o”で終わっている場合は、単語の最後は”es”を付けていきます。&lt;br /&gt;
発音は全て「ズ」となりますが、この場合は”go”だから”goes”です。&lt;br /&gt;
”x”で終わる単語は少ないですが、例えば”ch”は”tech”とかがあります。&lt;br /&gt;
”teach”の場合は”es”を付けて”teaches”とか、&amp;#8221;sh””wash”「洗う」とかがあります。&lt;br /&gt;
その場合は”wash”に”es”を付けて”washes”というふうに”sh”とか”ch”、”x”だと”fix”修理するとか&amp;#8221;fax”ファックス送るとかがあります。&lt;br /&gt;
そいう時は”fixes”となり、”Washes””teaches””fixes”になります。&lt;br /&gt;
同じく”s”で終わるものです。&lt;br /&gt;
例えば「渡す」の”pass”であったら&amp;#8221;passes”というふうに”go”のように&amp;#8221;o”で終わっていたらそのまま「ゴーズ」と発音して、”s””sh””ch””x”＋”es”の場合は「イズ」というふうに「ウォッシーズ」とか「ウォッチーズ」のように「イズ」という発音になってきます。&lt;br /&gt;
それから次です。&lt;br /&gt;
”studies”となっていますが、これはじゃあ何かというと、今度も”es”が付いているんですが、我々が知っている”study”は最後のはずです。&lt;br /&gt;
その”y”が”i”に変わってしまっています。&lt;br /&gt;
これはどういう事かというと、”study”は元々こういうスペルです。&lt;br /&gt;
この”y”の前が”d”になっています。&lt;br /&gt;
&amp;#8220;y”の直前が、これはあいうえお、ではなくて母音じゃないのでこれ子音になっています。&lt;br /&gt;
&lt;strong&gt;この単語の最後が子音＋”y”で終わっている時はこの”y”を”i”に変えて”es”というルールになっています。&lt;/strong&gt;&lt;br /&gt;
さっきの”es”というのは単語の最後の部分だけを見れば分かっていた訳ですが、今度は最後が”y”だからではなくて、最後が子音＋”y”だから”y”を”i&amp;#8221;に変えて”es”という形になっています。&lt;br /&gt;
なので、&lt;span style="color: #0000ff;"&gt;”y”で終わっているから”i”に変えるという考え方はよくないです。&lt;/span&gt;&lt;br /&gt;
例えば分からなくなったらこれをイメージすればいいです。&lt;br /&gt;
”play”と言った時に”play”はそのまま”s”を付ける、これは教科書に載っています。&lt;br /&gt;
この場合は何で”y”を”i”に変えていないかというと、”y”の直前が&amp;#8221;a”になっているからです。&lt;br /&gt;
”a”というのは母音になっていますから、母音+”y”であれば何も変えずにそのまま”s”です。&lt;br /&gt;
こっちのように子音+”y”で終わっていたら”y”を”i”に変えて&amp;#8221;es”という形に直していきます。&lt;br /&gt;
それからこちらも教科書に出ている部分をそのまま取ってきました。&lt;br /&gt;
これは先ほど言った”watches”です。&lt;br /&gt;
”watch”が”ch”で終わっていますから”es”を付けましょう。&lt;br /&gt;
こういう”s”を付けるという事、動詞に意識を向けているとどうしてもこういった長い名詞になった際に、”English TV program”とそのまま書いてしまうんですが、こっちに”s”が付いているという所で、”a”とか”an”というのが逆に意識が抜けちゃうという事がたまにあります。&lt;br /&gt;
ここのルールはあくまで主語が三人称単数だから動詞に”s””es”を付けましょうというルールであって、それは次にくる名詞とは何にも関係がありません。&lt;br /&gt;
ですから、次にくる名詞が単数の場合は、もちろんここに”an”とか”a”を付ける必要があります。&lt;br /&gt;
動詞だけに意識がいってしまうとどうしてもここら辺がおろそかになってしまうという事がありますから気を付けましょう。&lt;br /&gt;
最後にこちら、”Mr. Smith”もちろん「スミスさん」一人です。&lt;br /&gt;
私じゃなくてあなたじゃなくて一人の人が主語になっているので”s”にする訳ですが、”have”だけは”haves”という形にならなくて、この「持っている」とか「食べる」という意味の”have”の場合は三人称単数現在形が”has”となります。&lt;br /&gt;
これを覚えておかないと、普通のルールに従って”haves”とかって書いてしまうので、&lt;br /&gt;
&lt;span style="color: #ff0000;"&gt;基本的に”s””sh””ch&amp;#8221;”x””o”で終わっていたら”es”を付けるらしい、子音+”y”で終わっていた”y”を”i”に変えて”es”を付けるらしい、”have”だけは例外で”has”という特殊な形になりますというふうに覚えておきましょう。&lt;/span&gt;&lt;br /&gt;
Section1を学習している際に、この”s”の付け方と主語が私あなた以外で一人の時は一般動詞に”s”を付ける、このルールを覚えておかないとSection2以降で疑問文とか否定文を作る時にごちゃごちゃになってしまいますからここは十分注意して覚えるようにして下さい。&lt;br /&gt;
それではSection1に関しては以上になります。&lt;br /&gt;
✅【まとめ】Lesson4 Section1：三人称単数現在形（肯定文）&lt;/p&gt;
&lt;table style="width: 100%; border-collapse: collapse;"&gt;
&lt;tbody&gt;
&lt;tr style="background-color: #dd8500; color: white;"&gt;
&lt;th&gt;項目&lt;/th&gt;
&lt;th&gt;内容&lt;/th&gt;
&lt;/tr&gt;
&lt;tr style="background-color: #f0b464; color: black;"&gt;
&lt;td&gt;三人称単数とは？&lt;/td&gt;
&lt;td&gt;
&lt;ul&gt;
&lt;li&gt;一人称：私（I）&lt;/li&gt;
&lt;li&gt;二人称：あなた（you）&lt;/li&gt;
&lt;li&gt;三人称：それ以外すべて（Ken, my mother, this book など）&lt;/li&gt;
&lt;li&gt;&lt;strong&gt;三人称単数&lt;/strong&gt;＝「私でもあなたでもない」「一人／一つ」の主語&lt;/li&gt;
&lt;/ul&gt;
&lt;/td&gt;
&lt;/tr&gt;
&lt;tr style="background-color: #ffffff; color: black;"&gt;
&lt;td&gt;三人称単数現在形の基本ルール&lt;/td&gt;
&lt;td&gt;
&lt;ul&gt;
&lt;li&gt;&lt;strong&gt;主語が「私・あなた以外」で「一人／一つ」なら、一般動詞に s / es を付ける&lt;/strong&gt;&lt;/li&gt;
&lt;li&gt;例：Ken likes books. / He goes to the library.&lt;/li&gt;
&lt;li&gt;主語が I / you / 複数（they, my parents）なら動詞は原形のまま&lt;/li&gt;
&lt;/ul&gt;
&lt;/td&gt;
&lt;/tr&gt;
&lt;tr style="background-color: #f0b464; color: black;"&gt;
&lt;td&gt;名詞の複数形の s との違い&lt;/td&gt;
&lt;td&gt;
&lt;ul&gt;
&lt;li&gt;&lt;strong&gt;books の s：&lt;/strong&gt;名詞の複数形（本が複数ある）&lt;/li&gt;
&lt;li&gt;&lt;strong&gt;likes の s：&lt;/strong&gt;主語が三人称単数なので動詞に付く s&lt;/li&gt;
&lt;li&gt;同じ s でも「どこに付いているか」で役割がまったく違う&lt;/li&gt;
&lt;li&gt;覚え方：&lt;span style="text-decoration: underline;"&gt;名詞が複数なら名詞に s、主語が三単なら動詞に s&lt;/span&gt;&lt;/li&gt;
&lt;/ul&gt;
&lt;/td&gt;
&lt;/tr&gt;
&lt;tr style="background-color: #ffffff; color: black;"&gt;
&lt;td&gt;s / es の付け方ルール&lt;/td&gt;
&lt;td&gt;
&lt;ul&gt;
&lt;li&gt;多くの動詞：そのまま s を付ける（like → likes / play → plays）&lt;/li&gt;
&lt;li&gt;語尾が &lt;strong&gt;s, sh, ch, x, o&lt;/strong&gt; のとき：&lt;strong&gt;es を付ける&lt;/strong&gt;&lt;/li&gt;
&lt;li&gt;例：go → goes, wash → washes, watch → watches, fix → fixes, pass → passes&lt;/li&gt;
&lt;/ul&gt;
&lt;/td&gt;
&lt;/tr&gt;
&lt;tr style="background-color: #f0b464; color: black;"&gt;
&lt;td&gt;子音＋y のときの綴り変化&lt;/td&gt;
&lt;td&gt;
&lt;ul&gt;
&lt;li&gt;語尾が &lt;strong&gt;子音＋y&lt;/strong&gt; のとき：&lt;strong&gt;y を i に変えて es&lt;/strong&gt;&lt;/li&gt;
&lt;li&gt;例：study → studies&lt;/li&gt;
&lt;li&gt;語尾が &lt;strong&gt;母音＋y&lt;/strong&gt; のとき：そのまま s を付ける（play → plays）&lt;/li&gt;
&lt;li&gt;「y で終わるから全部 i に変える」ではなく、&lt;strong&gt;直前が子音か母音かを見る&lt;/strong&gt;&lt;/li&gt;
&lt;/ul&gt;
&lt;/td&gt;
&lt;/tr&gt;
&lt;tr style="background-color: #ffffff; color: black;"&gt;
&lt;td&gt;have の特別な形&lt;/td&gt;
&lt;td&gt;
&lt;ul&gt;
&lt;li&gt;have は三人称単数では &lt;strong&gt;has&lt;/strong&gt; になる（Mr. Smith has a bike.）&lt;/li&gt;
&lt;li&gt;× haves とは書かない&lt;/li&gt;
&lt;li&gt;例外として丸暗記しておく&lt;/li&gt;
&lt;/ul&gt;
&lt;/td&gt;
&lt;/tr&gt;
&lt;tr style="background-color: #f0b464; color: black;"&gt;
&lt;td&gt;a / an と三単現&lt;/td&gt;
&lt;td&gt;
&lt;ul&gt;
&lt;li&gt;三単現のルールはあくまで &lt;strong&gt;動詞に s / es を付ける話&lt;/strong&gt;&lt;/li&gt;
&lt;li&gt;名詞が 1 つなら、動詞に s を付けても &lt;strong&gt;a / an は必要&lt;/strong&gt;（an English TV program など）&lt;/li&gt;
&lt;li&gt;動詞の s に気を取られて、冠詞 a / an を落とさないように注意&lt;/li&gt;
&lt;/ul&gt;
&lt;/td&gt;
&lt;/tr&gt;
&lt;/tbody&gt;
&lt;/table&gt;
&lt;p&gt;&amp;nbsp;&lt;/p&gt;
&lt;p&gt;✅【クイズ10問】Lesson4 Section1：三人称単数現在形&lt;/p&gt;
&lt;style&gt; .show-answer-btn { background:#DD8500; color:white; padding:5px 10px; cursor:pointer; border:none; } &lt;/style&gt;
&lt;table style="width: 100%; border-collapse: collapse;"&gt;
&lt;tbody&gt;
&lt;tr style="background-color: #dd8500; color: white;"&gt;
&lt;th&gt;No.&lt;/th&gt;
&lt;th&gt;問題&lt;/th&gt;
&lt;/tr&gt;
&lt;p&gt;&lt;!-- Q1 --&gt;&lt;/p&gt;
&lt;tr style="background-color: #f0b464; color: black;"&gt;
&lt;td&gt;1&lt;/td&gt;
&lt;td&gt;次のうち、&lt;strong&gt;三人称単数&lt;/strong&gt;になる主語はどれ？&lt;br /&gt;
A. I B. you C. Ken D. my friends&lt;br /&gt;
&lt;button class="show-answer-btn"&gt;正解を見る&lt;/button&gt; &lt;span id="a1" style="display: none; font-weight: bold; color: #d60000;"&gt;正解：C&lt;/span&gt;&lt;/td&gt;
&lt;/tr&gt;
&lt;p&gt;&lt;!-- Q2 --&gt;&lt;/p&gt;
&lt;tr style="background-color: #ffffff; color: black;"&gt;
&lt;td&gt;2&lt;/td&gt;
&lt;td&gt;「Kenは本が好きです。」の動詞の形として正しいものは？&lt;br /&gt;
Ken ( ) books.&lt;br /&gt;
A. like B. likes C. liked D. is like&lt;br /&gt;
&lt;button class="show-answer-btn"&gt;正解を見る&lt;/button&gt; &lt;span id="a2" style="display: none; font-weight: bold; color: #d60000;"&gt;正解：B&lt;/span&gt;&lt;/td&gt;
&lt;/tr&gt;
&lt;p&gt;&lt;!-- Q3 --&gt;&lt;/p&gt;
&lt;tr style="background-color: #f0b464; color: black;"&gt;
&lt;td&gt;3&lt;/td&gt;
&lt;td&gt;次の説明のうち、&lt;strong&gt;books の s&lt;/strong&gt; について正しいのはどれ？&lt;br /&gt;
A. 三人称単数現在を表す s B. 名詞が複数であることを表す s C. 過去形を表す s D. 進行形を表す s&lt;br /&gt;
&lt;button class="show-answer-btn"&gt;正解を見る&lt;/button&gt; &lt;span id="a3" style="display: none; font-weight: bold; color: #d60000;"&gt;正解：B&lt;/span&gt;&lt;/td&gt;
&lt;/tr&gt;
&lt;p&gt;&lt;!-- Q4 --&gt;&lt;/p&gt;
&lt;tr style="background-color: #ffffff; color: black;"&gt;
&lt;td&gt;4&lt;/td&gt;
&lt;td&gt;次のうち、&lt;strong&gt;三人称単数のときに es を付けるグループ&lt;/strong&gt;として正しいものは？&lt;br /&gt;
A. 語尾が t, d, n の動詞 B. 語尾が s, sh, ch, x, o の動詞 C. 語尾が a, e, i, o, u の動詞 D. どの動詞でも必ず es を付ける&lt;br /&gt;
&lt;button class="show-answer-btn"&gt;正解を見る&lt;/button&gt; &lt;span id="a4" style="display: none; font-weight: bold; color: #d60000;"&gt;正解：B&lt;/span&gt;&lt;/td&gt;
&lt;/tr&gt;
&lt;p&gt;&lt;!-- Q5 --&gt;&lt;/p&gt;
&lt;tr style="background-color: #f0b464; color: black;"&gt;
&lt;td&gt;5&lt;/td&gt;
&lt;td&gt;「He ( ) to the library after school.」のカッコに入る正しい形は？&lt;br /&gt;
A. go B. goes C. goed D. going&lt;br /&gt;
&lt;button class="show-answer-btn"&gt;正解を見る&lt;/button&gt; &lt;span id="a5" style="display: none; font-weight: bold; color: #d60000;"&gt;正解：B&lt;/span&gt;&lt;/td&gt;
&lt;/tr&gt;
&lt;p&gt;&lt;!-- Q6 --&gt;&lt;/p&gt;
&lt;tr style="background-color: #ffffff; color: black;"&gt;
&lt;td&gt;6&lt;/td&gt;
&lt;td&gt;「study」の三人称単数現在形として正しいのはどれ？&lt;br /&gt;
A. studys B. studyes C. studies D. study&lt;br /&gt;
&lt;button class="show-answer-btn"&gt;正解を見る&lt;/button&gt; &lt;span id="a6" style="display: none; font-weight: bold; color: #d60000;"&gt;正解：C&lt;/span&gt;&lt;/td&gt;
&lt;/tr&gt;
&lt;p&gt;&lt;!-- Q7 --&gt;&lt;/p&gt;
&lt;tr style="background-color: #f0b464; color: black;"&gt;
&lt;td&gt;7&lt;/td&gt;
&lt;td&gt;「子音＋y で終わる動詞」を三人称単数現在形にするときのルールとして正しいのは？&lt;br /&gt;
A. そのまま s を付ける B. y を i に変えて es を付ける C. y を消して ed を付ける D. ing を付けるだけでよい&lt;br /&gt;
&lt;button class="show-answer-btn"&gt;正解を見る&lt;/button&gt; &lt;span id="a7" style="display: none; font-weight: bold; color: #d60000;"&gt;正解：B&lt;/span&gt;&lt;/td&gt;
&lt;/tr&gt;
&lt;p&gt;&lt;!-- Q8 --&gt;&lt;/p&gt;
&lt;tr style="background-color: #ffffff; color: black;"&gt;
&lt;td&gt;8&lt;/td&gt;
&lt;td&gt;「Mr. Smith ( ) two cats.」のカッコに入る正しい形は？&lt;br /&gt;
A. have B. haves C. has D. hads&lt;br /&gt;
&lt;button class="show-answer-btn"&gt;正解を見る&lt;/button&gt; &lt;span id="a8" style="display: none; font-weight: bold; color: #d60000;"&gt;正解：C&lt;/span&gt;&lt;/td&gt;
&lt;/tr&gt;
&lt;p&gt;&lt;!-- Q9 --&gt;&lt;/p&gt;
&lt;tr style="background-color: #f0b464; color: black;"&gt;
&lt;td&gt;9&lt;/td&gt;
&lt;td&gt;次のうち、三人称単数現在の文として&lt;strong&gt;最も正しい&lt;/strong&gt;ものはどれ？&lt;br /&gt;
A. He watch English TV program. B. He watches English TV program. C. He watches an English TV program. D. He watchs an English TV program.&lt;br /&gt;
&lt;button class="show-answer-btn"&gt;正解を見る&lt;/button&gt; &lt;span id="a9" style="display: none; font-weight: bold; color: #d60000;"&gt;正解：C&lt;/span&gt;&lt;/td&gt;
&lt;/tr&gt;
&lt;p&gt;&lt;!-- Q10 --&gt;&lt;/p&gt;
&lt;tr style="background-color: #ffffff; color: black;"&gt;
&lt;td&gt;10&lt;/td&gt;
&lt;td&gt;三人称単数現在形のルールを使うときに、まず一番に確認すべきなのはどれ？&lt;br /&gt;
A. 目的語の数がいくつか B. 文の長さ C. 主語が誰か（I / you 以外で一人かどうか） D. 動詞が2語以上かどうか&lt;br /&gt;
&lt;button class="show-answer-btn"&gt;正解を見る&lt;/button&gt; &lt;span id="a10" style="display: none; font-weight: bold; color: #d60000;"&gt;正解：C&lt;/span&gt;&lt;/td&gt;
&lt;/tr&gt;
&lt;/tbody&gt;
&lt;/table&gt;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&lt;p&gt;&amp;nbsp;&lt;/p&gt;
------</t>
  </si>
  <si>
    <t>https://eigo-rewrite.com/column/stage1_lesson4-2/</t>
  </si>
  <si>
    <t>以下のページは不自然なワードを使用しています。
これらを適切に自然な言葉に置き換えて下さい。
なお、本文の装飾や構造は絶対に変えないでください。
【対象ページURL】
https://eigo-rewrite.com/column/stage1_lesson4-2/
【検出された不自然ワード】
（検出なし）
【本文】
------
&lt;p&gt;&lt;iframe title="YouTube video player" src="https://www.youtube.com/embed/y64KG_MvqXE" width="560" height="315" frameborder="0" allowfullscreen="allowfullscreen"&gt;&lt;span data-mce-type="bookmark" style="display: inline-block; width: 0px; overflow: hidden; line-height: 0;" class="mce_SELRES_start"&gt;﻿&lt;/span&gt;&lt;/iframe&gt;&lt;/p&gt;
&lt;p data-start="26" data-end="130"&gt;NEW TREASURE STAGE1 の文法事項・Lesson一覧の全体像は、&lt;strong&gt;&lt;a href="https://eigo-rewrite.com/column/hub_stage1/"&gt;NEW TREASURE STAGE1｜中1英文法 総括＋Lesson一覧（全体像はこちら）&lt;/a&gt;&lt;/strong&gt;で確認できます。&lt;br data-start="59" data-end="62" /&gt;三人称単数現在形が中学1年生の最初の山場だとお話ししましたが、その理由は &lt;strong data-start="99" data-end="124"&gt;疑問文と否定文の作り方で混乱が起こりやすい&lt;/strong&gt; ためです。&lt;/p&gt;
&lt;p data-start="132" data-end="230"&gt;前回の Lesson3 では、“Do you like ～?” のように &lt;strong data-start="169" data-end="181"&gt;Do を前に出す&lt;/strong&gt; 形を学習しましたが、三単現の “s” が入ってくると、&lt;strong data-start="209" data-end="229"&gt;Do がそのまま使えなくなります&lt;/strong&gt;。&lt;/p&gt;
&lt;p&gt;&lt;img decoding="async" fetchpriority="high" class="alignnone wp-image-422" src="https://eigo-rewrite.com/wp-content/uploads/2023/05/スライド用-5-300x169.jpg" alt="" width="754" height="425" srcset="https://eigo-rewrite.com/wp-content/uploads/2023/05/スライド用-5-300x169.jpg 300w, https://eigo-rewrite.com/wp-content/uploads/2023/05/スライド用-5-1024x576.jpg 1024w, https://eigo-rewrite.com/wp-content/uploads/2023/05/スライド用-5-768x432.jpg 768w, https://eigo-rewrite.com/wp-content/uploads/2023/05/スライド用-5-320x180.jpg 320w, https://eigo-rewrite.com/wp-content/uploads/2023/05/スライド用-5.jpg 1280w" sizes="(max-width: 754px) 100vw, 754px" /&gt;&lt;/p&gt;
&lt;p&gt;先ほど最初にSectionの1番で肯定文、誰々が何々します、という文の形をやっていたんですが、&lt;br /&gt;
その際にここ”she often send&lt;span style="color: #ff0000;"&gt;s&lt;/span&gt;”というふうにここに”s”がありました。&lt;br /&gt;
その”sends”だったこの”s”というのが取れまして、それが今までだったら”Do you”とか”Do I”だったこの”Do”の所に”s”が移っています。&lt;br /&gt;
&lt;strong&gt;この”Do”に”es”を付けますと、これで「ダズ」と読みます。&lt;/strong&gt;&lt;br /&gt;
理解の仕方ですが、&lt;br /&gt;
&lt;span style="color: #0000ff;"&gt;カードが並んでいるというふうに見て頂きたいです。&lt;/span&gt;&lt;br /&gt;
”she”カードがあって、”send”カードがあって、ここに”videos”カードがあって、ここに実は先ほど言ったような三単現の”s”というのは”send”という単語と、それから”Does”という単語が並んでいるような状態なんです。&lt;/p&gt;
&lt;p&gt;&lt;img decoding="async" class="alignnone wp-image-423" src="https://eigo-rewrite.com/wp-content/uploads/2023/05/IMG_0431-300x103.png" alt="" width="865" height="297" srcset="https://eigo-rewrite.com/wp-content/uploads/2023/05/IMG_0431-300x103.png 300w, https://eigo-rewrite.com/wp-content/uploads/2023/05/IMG_0431-1024x350.png 1024w, https://eigo-rewrite.com/wp-content/uploads/2023/05/IMG_0431.png 1200w" sizes="(max-width: 865px) 100vw, 865px" /&gt;&lt;/p&gt;
&lt;p&gt;たまたまこのカードが少しズレて、ここの”s”というのが”send”に重なっているので”sends”という形になっています。&lt;br /&gt;
”Do you like”の時は突然”Do”が出てきたような感じだったと思うんですが、あれも実はこういう形でカードが並んでいた訳です。&lt;br /&gt;
この重なっていた”Do”というカードが前に出る事によって疑問文になったりとか否定文になっていた訳です。&lt;br /&gt;
今度はこの”Do”の所が”Does”カードという形になっていて、この”Does”というのがそのまま、このカード自体が前に出てくるというようなイメージです。&lt;br /&gt;
なので、”sends”にあった”s”というのが”Do”にくっついているという考え方も出来ますし、”send”と”Does”が重なっていたものが”Does”が前に出てきたというふうにも考えられます。&lt;br /&gt;
そうすると何が起こるかというと、今まで”she”が主語だったら動詞に”s”を付けていたというルールだったんですが、&lt;span style="color: #0000ff;"&gt;疑問文とか否定文になると、この”s”が取れてしまいます。&lt;/span&gt;&lt;br /&gt;
この取れるという感覚がどうしても今までの文法ルールにないものでしたので、どうしてもミスが出てしまいがちです。&lt;br /&gt;
例えば”Do she often sends”書いてしまったり”Does she often sends”というふうにここに”s”を入れてしまったりします。&lt;br /&gt;
なので、どちらの捉え方でも自分が納得出来る方で理解して頂ければいいです。&lt;br /&gt;
ここの”s”、動詞に付い&lt;!--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&lt;p&gt;ていた”s”が”Do”にくっつくんだ、という考え方、&lt;br /&gt;
あるいは重なっていた”Does”が前に出る事によって元々あった”send”だけが残るという考え方のどちらかで理解して頂いて、&lt;span style="color: #ff0000;"&gt;とにかく”Does”が出てくると三単現の”s”は付けないという所が大事になってきます。&lt;/span&gt;また、この文というのは三単現の疑問文の作り方だけでなく他のルールについてもいくつか使われていますからそこを見ていきます。&lt;/p&gt;
&lt;p&gt;まず一つ目、”Does”で聞いている疑問文でした。&lt;br /&gt;
こちらは”Do”の時と同じです。&lt;br /&gt;
聞かれた言葉で返しますから”Does”で聞かれたので”Does”で答えます。&lt;br /&gt;
ここはいいと思います。&lt;/p&gt;
&lt;p&gt;問題は二つ目です。&lt;br /&gt;
こちらに”often”という単語があります。&lt;br /&gt;
「よく」とか「しばしば」という意味合いになっていますが、&lt;strong&gt;この単語は位置が大事です。&lt;/strong&gt;&lt;br /&gt;
これはどこに置くかというと、もし&lt;span style="color: #0000ff;"&gt;文の中にbe動詞が使われていたらbe動詞のあと、一般動詞が使われていたら一般動詞の前に起きます。&lt;/span&gt;&lt;br /&gt;
どっちがどっちだっけ？と迷ってしまう場合、前とかあとというのが分からなくなってしまったら、&lt;span style="color: #ff0000;"&gt;”not”を置く位置と考えると分かりやすいです。&lt;/span&gt;&lt;br /&gt;
例えばbe動詞を使った分であれば”I am a students.”、”not”を入れなさいと言われたら、”I am not a students.”となりますから、”not”の位置にこの”often”を入れます。&lt;br /&gt;
例えば”I am often busy.”「私は時々忙しい。」「よく忙しくなっちゃうんです。」というような言い方をします。&lt;br /&gt;
ここも元々”She”が主語で”sends”が動詞ですから、そうすると”She sends”を否定文にすると、このように”She doesn’t sends”となります。&lt;br /&gt;
そうすると、この”not”を置く位置いうのが”don’t like”とか”doesn’t send”のように動詞の前、一般動詞の前になりますから、そのように理解しても大丈夫です。&lt;/p&gt;
&lt;p&gt;また、こちらです。&lt;br /&gt;
ここに”to”が使われています。&lt;br /&gt;
I go to school.&lt;br /&gt;
私は学校へ行きます。&lt;br /&gt;
という時の”to”と同じ前置詞というものですが、ここの”to”というのは「誰々」にです。&lt;br /&gt;
ですから、「彼女はよくあなたにビデオを送るんですか？」という意味になっています。&lt;br /&gt;
ここは”you”であれば間違いというのはほとんどないですが、実はこの前置詞”to”とか”with”とか”for”という単語のあとに、「私」とか「あなた」みたいな代名詞をもってくる時はここが目的格になります。&lt;br /&gt;
そうすると、「彼に送る」だったら”to he”ではなくて、”to him”となったり、「彼女に送る」だったら”to she”ではなくて”to her”という形でこの&lt;span style="color: #0000ff;"&gt;前置詞のあとには目的格がくるという事も実はこの文には盛り込まれています。&lt;/span&gt;&lt;br /&gt;
なので、この一文を学習するだけで疑問文の時は”Does”を使う、「よく」とか「いつも」とか「普段」のような頻度の副詞というのが教科書に一覧になっていますが、そういったものの場合はbe動詞のあと、一般動詞の前に置きます。&lt;br /&gt;
さらに、前置詞のあとに代名詞がくる場合は目的格”I” ”my” ”me” ”mine”の3列目がきます。&lt;br /&gt;
このように色々な知識が盛り込まれていますから一つ一つの要素を確認しながら文を書いて練習していきましょう。&lt;br /&gt;
そして先ほど少しもうお話ししてしまったんですが、この&lt;strong&gt;三人称単数現在形の否定文の時は、”don’t”の代わりに今度は”does”に”not”を付けて”doesn’t”という形になってきます。&lt;/strong&gt;&lt;br /&gt;
否定文の際はもうここで”doesn’t”に変えて”s”を取るという作業だけなのでそこまで難しくはないんですが、こちらの疑問文の方、”does”を前に出し&lt;br /&gt;
て”s”を取るだけでなく、この文のように&lt;span style="color: #ff0000;"&gt;頻度を表わす副詞があったら一般動詞の直前に置くという事です。&lt;/span&gt;&lt;br /&gt;
こちら、どちらかというとこっちの疑問文の方が苦戦するお子さん多いですから、&lt;br /&gt;
是非ここの文の要素を分解しながら復習していって下さい。&lt;br /&gt;
Section2に関しては以上になります。&lt;br /&gt;
▼ まとめ（そのまま貼り付けOK）&lt;/p&gt;
&lt;table style="width: 100%; border-collapse: collapse;"&gt;
&lt;tbody&gt;
&lt;tr style="background-color: #dd8500; color: white;"&gt;
&lt;th&gt;項目&lt;/th&gt;
&lt;th&gt;内容&lt;/th&gt;
&lt;/tr&gt;
&lt;tr style="background-color: #f0b464; color: black;"&gt;
&lt;td&gt;三人称単数現在形が難しい理由&lt;/td&gt;
&lt;td&gt;
&lt;ul&gt;
&lt;li&gt;中1の最初の山場が「三人称単数現在形」&lt;/li&gt;
&lt;li&gt;肯定文では動詞に &lt;strong&gt;s / es&lt;/strong&gt; を付ける（She sends videos.）&lt;/li&gt;
&lt;li&gt;しかし、&lt;strong&gt;疑問文・否定文ではその “s” の扱いが変わるため混乱しやすい&lt;/strong&gt;&lt;/li&gt;
&lt;/ul&gt;
&lt;/td&gt;
&lt;/tr&gt;
&lt;tr style="background-color: #ffffff; color: black;"&gt;
&lt;td&gt;Does と動詞の関係&lt;/td&gt;
&lt;td&gt;
&lt;ul&gt;
&lt;li&gt;肯定文：She often &lt;strong&gt;sends&lt;/strong&gt; videos to you.&lt;/li&gt;
&lt;li&gt;疑問文：&lt;strong&gt;Does&lt;/strong&gt; she often &lt;strong&gt;send&lt;/strong&gt; videos to you?&lt;/li&gt;
&lt;li&gt;動詞の “s” が Do に移動して &lt;strong&gt;Does&lt;/strong&gt; になるイメージ&lt;/li&gt;
&lt;li&gt;&lt;strong&gt;Does が出てきたら、動詞には三単現の “s” を付けない&lt;/strong&gt;&lt;/li&gt;
&lt;/ul&gt;
&lt;/td&gt;
&lt;/tr&gt;
&lt;tr style="background-color: #f0b464; color: black;"&gt;
&lt;td&gt;疑問文と否定文の基本形&lt;/td&gt;
&lt;td&gt;
&lt;ul&gt;
&lt;li&gt;三人称単数の疑問文：&lt;strong&gt;Does + 主語 + 動詞の原形 &amp;#8230; ?&lt;/strong&gt;&lt;/li&gt;
&lt;li&gt;三人称単数の否定文：&lt;strong&gt;主語 + doesn’t + 動詞の原形 &amp;#8230;&lt;/strong&gt;&lt;/li&gt;
&lt;li&gt;例：Does she often send videos to you?&lt;br /&gt;
→ No, she &lt;strong&gt;doesn’t&lt;/strong&gt; send videos to me.&lt;/li&gt;
&lt;li&gt;Yes / No で答えるときは、聞かれた Does / Doesn’t をそのまま使う&lt;/li&gt;
&lt;/ul&gt;
&lt;/td&gt;
&lt;/tr&gt;
&lt;tr style="background-color: #ffffff; color: black;"&gt;
&lt;td&gt;頻度を表す副詞の位置（often など）&lt;/td&gt;
&lt;td&gt;
&lt;ul&gt;
&lt;li&gt;be動詞の文：&lt;strong&gt;be動詞のあと&lt;/strong&gt;（I am &lt;strong&gt;often&lt;/strong&gt; busy.）&lt;/li&gt;
&lt;li&gt;一般動詞の文：&lt;strong&gt;一般動詞の前&lt;/strong&gt;（She &lt;strong&gt;often&lt;/strong&gt; sends videos.）&lt;/li&gt;
&lt;li&gt;「&lt;strong&gt;not を入れる位置&lt;/strong&gt;」と同じと考えると覚えやすい&lt;/li&gt;
&lt;/ul&gt;
&lt;/td&gt;
&lt;/tr&gt;
&lt;tr style="background-color: #f0b464; color: black;"&gt;
&lt;td&gt;前置詞 + 目的格&lt;/td&gt;
&lt;td&gt;
&lt;ul&gt;
&lt;li&gt;前置詞（to / with / for など）のあとは&lt;strong&gt;目的格&lt;/strong&gt;を使う&lt;/li&gt;
&lt;li&gt;例：to me, to him, to her（× to I, × to he, × to she）&lt;/li&gt;
&lt;li&gt;She often sends videos &lt;strong&gt;to you / to him / to her&lt;/strong&gt;.&lt;/li&gt;
&lt;/ul&gt;
&lt;/td&gt;
&lt;/tr&gt;
&lt;tr style="background-color: #ffffff; color: black;"&gt;
&lt;td&gt;このセクションのポイント&lt;/td&gt;
&lt;td&gt;
&lt;ul&gt;
&lt;li&gt;三単現の “s” は肯定文では動詞に、疑問文・否定文では Does / Doesn’t 側へ&lt;/li&gt;
&lt;li&gt;Does / Doesn’t が出たら動詞は&lt;strong&gt;原形&lt;/strong&gt;に戻す&lt;/li&gt;
&lt;li&gt;頻度の副詞の位置と、前置詞＋目的格の形も合わせて定着させる&lt;/li&gt;
&lt;/ul&gt;
&lt;/td&gt;
&lt;/tr&gt;
&lt;/tbody&gt;
&lt;/table&gt;
&lt;p&gt;&amp;nbsp;&lt;/p&gt;
&lt;p&gt;▼ クイズ10問（正解ボタンで表示／初期は非表示）&lt;/p&gt;
&lt;style&gt; .show-answer-btn { background:#DD8500; color:white; padding:5px 10px; cursor:pointer; border:none; } &lt;/style&gt;
&lt;table style="width: 100%; border-collapse: collapse;"&gt;
&lt;tbody&gt;
&lt;tr style="background-color: #dd8500; color: white;"&gt;
&lt;th&gt;No.&lt;/th&gt;
&lt;th&gt;問題&lt;/th&gt;
&lt;/tr&gt;
&lt;p&gt;&lt;!-- Q1 --&gt;&lt;/p&gt;
&lt;tr style="background-color: #f0b464; color: black;"&gt;
&lt;td&gt;1&lt;/td&gt;
&lt;td&gt;「彼女はよくビデオを送ります。」の英語として最も適切なのは？&lt;br /&gt;
A. She often send videos. B. She often sends videos. C. She sends often videos. D. She often sent videos.&lt;br /&gt;
&lt;button class="show-answer-btn"&gt;正解を見る&lt;/button&gt; &lt;span id="a1" style="display: none; font-weight: bold; color: #d60000;"&gt;正解：B&lt;/span&gt;&lt;/td&gt;
&lt;/tr&gt;
&lt;p&gt;&lt;!-- Q2 --&gt;&lt;/p&gt;
&lt;tr style="background-color: #ffffff; color: black;"&gt;
&lt;td&gt;2&lt;/td&gt;
&lt;td&gt;上の文「She often sends videos.」を疑問文にするとき、正しい形はどれ？&lt;br /&gt;
A. Do she often sends videos? B. Does she often sends videos? C. Does she often send videos? D. Do she send often videos?&lt;br /&gt;
&lt;button class="show-answer-btn"&gt;正解を見る&lt;/button&gt; &lt;span id="a2" style="display: none; font-weight: bold; color: #d60000;"&gt;正解：C&lt;/span&gt;&lt;/td&gt;
&lt;/tr&gt;
&lt;p&gt;&lt;!-- Q3 --&gt;&lt;/p&gt;
&lt;tr style="background-color: #f0b464; color: black;"&gt;
&lt;td&gt;3&lt;/td&gt;
&lt;td&gt;三人称単数の疑問文で Does を使うとき、動詞はどうなる？&lt;br /&gt;
A. 動詞に s を付ける B. 動詞に ed を付ける C. 動詞を ing にする D. 動詞を原形にする&lt;br /&gt;
&lt;button class="show-answer-btn"&gt;正解を見る&lt;/button&gt; &lt;span id="a3" style="display: none; font-weight: bold; color: #d60000;"&gt;正解：D&lt;/span&gt;&lt;/td&gt;
&lt;/tr&gt;
&lt;p&gt;&lt;!-- Q4 --&gt;&lt;/p&gt;
&lt;tr style="background-color: #ffffff; color: black;"&gt;
&lt;td&gt;4&lt;/td&gt;
&lt;td&gt;「彼女はよくあなたにビデオを送りますか。」の正しい英語はどれ？&lt;br /&gt;
A. Does she often send videos to you? B. Does she send often videos you? C. Do she often sends videos to you? D. She often sends videos to you?&lt;br /&gt;
&lt;button class="show-answer-btn"&gt;正解を見る&lt;/button&gt; &lt;span id="a4" style="display: none; font-weight: bold; color: #d60000;"&gt;正解：A&lt;/span&gt;&lt;/td&gt;
&lt;/tr&gt;
&lt;p&gt;&lt;!-- Q5 --&gt;&lt;/p&gt;
&lt;tr style="background-color: #f0b464; color: black;"&gt;
&lt;td&gt;5&lt;/td&gt;
&lt;td&gt;「Yes, she does.」という答え方が適切なのはどの疑問文？&lt;br /&gt;
A. Is she a student? B. Does she often send videos? C. Do you like videos? D. Can she send videos?&lt;br /&gt;
&lt;button class="show-answer-btn"&gt;正解を見る&lt;/button&gt; &lt;span id="a5" style="display: none; font-weight: bold; color: #d60000;"&gt;正解：B&lt;/span&gt;&lt;/td&gt;
&lt;/tr&gt;
&lt;p&gt;&lt;!-- Q6 --&gt;&lt;/p&gt;
&lt;tr style="background-color: #ffffff; color: black;"&gt;
&lt;td&gt;6&lt;/td&gt;
&lt;td&gt;「彼女はあまりビデオを送りません。」の英訳として最も正しいのは？&lt;br /&gt;
A. She doesn’t sends videos. B. She don’t send videos. C. She doesn’t send videos. D. She isn’t send videos.&lt;br /&gt;
&lt;button class="show-answer-btn"&gt;正解を見る&lt;/button&gt; &lt;span id="a6" style="display: none; font-weight: bold; color: #d60000;"&gt;正解：C&lt;/span&gt;&lt;/td&gt;
&lt;/tr&gt;
&lt;p&gt;&lt;!-- Q7 --&gt;&lt;/p&gt;
&lt;tr style="background-color: #f0b464; color: black;"&gt;
&lt;td&gt;7&lt;/td&gt;
&lt;td&gt;「often」の位置として正しいものはどれ？（一般動詞の文）&lt;br /&gt;
A. She sends often videos. B. She often sends videos. C. Often she sends videos. D. She sends videos often to.&lt;br /&gt;
&lt;button class="show-answer-btn"&gt;正解を見る&lt;/button&gt; &lt;span id="a7" style="display: none; font-weight: bold; color: #d60000;"&gt;正解：B&lt;/span&gt;&lt;/td&gt;
&lt;/tr&gt;
&lt;p&gt;&lt;!-- Q8 --&gt;&lt;/p&gt;
&lt;tr style="background-color: #ffffff; color: black;"&gt;
&lt;td&gt;8&lt;/td&gt;
&lt;td&gt;「彼女はよく彼にビデオを送ります。」の to の後に来る正しい形は？&lt;br /&gt;
A. to he B. to him C. to his D. to he’s&lt;br /&gt;
&lt;button class="show-answer-btn"&gt;正解を見る&lt;/button&gt; &lt;span id="a8" style="display: none; font-weight: bold; color: #d60000;"&gt;正解：B&lt;/span&gt;&lt;/td&gt;
&lt;/tr&gt;
&lt;p&gt;&lt;!-- Q9 --&gt;&lt;/p&gt;
&lt;tr style="background-color: #f0b464; color: black;"&gt;
&lt;td&gt;9&lt;/td&gt;
&lt;td&gt;次のうち、前置詞＋目的格になっているものはどれ？&lt;br /&gt;
A. with I B. for she C. to me D. to they&lt;br /&gt;
&lt;button class="show-answer-btn"&gt;正解を見る&lt;/button&gt; &lt;span id="a9" style="display: none; font-weight: bold; color: #d60000;"&gt;正解：C&lt;/span&gt;&lt;/td&gt;
&lt;/tr&gt;
&lt;p&gt;&lt;!-- Q10 --&gt;&lt;/p&gt;
&lt;tr style="background-color: #ffffff; color: black;"&gt;
&lt;td&gt;10&lt;/td&gt;
&lt;td&gt;三人称単数現在形の疑問文・否定文で特に大事なポイントはどれ？&lt;br /&gt;
A. 動詞には必ず s を付ける B. Does / Doesn’t を使うときは動詞を原形にする C. 主語を必ず I にする D. 頻度の副詞は文末に置く&lt;br /&gt;
&lt;button class="show-answer-btn"&gt;正解を見る&lt;/button&gt; &lt;span id="a10" style="display: none; font-weight: bold; color: #d60000;"&gt;正解：B&lt;/span&gt;&lt;/td&gt;
&lt;/tr&gt;
&lt;/tbody&gt;
&lt;/table&gt;
&lt;p&gt;&lt;!--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t>
  </si>
  <si>
    <t>https://eigo-rewrite.com/column/stage1_lesson4-3/</t>
  </si>
  <si>
    <t>以下のページは不自然なワードを使用しています。
これらを適切に自然な言葉に置き換えて下さい。
なお、本文の装飾や構造は絶対に変えないでください。
【対象ページURL】
https://eigo-rewrite.com/column/stage1_lesson4-3/
【検出された不自然ワード】
（検出なし）
【本文】
------
&lt;p&gt;&lt;iframe title="YouTube video player" src="https://www.youtube.com/embed/bYohzjmIu4w"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&lt;article class="text-token-text-primary w-full focus:outline-none [--shadow-height:45px] has-data-writing-block:pointer-events-none has-data-writing-block:-mt-(--shadow-height) has-data-writing-block:pt-(--shadow-height) [&amp;amp;:has([data-writing-block])&amp;gt;*]:pointer-events-auto [content-visibility:auto] supports-[content-visibility:auto]:[contain-intrinsic-size:auto_100lvh] scroll-mt-[calc(var(--header-height)+min(200px,max(70px,20svh)))]" dir="auto" tabindex="-1" data-turn-id="request-WEB:05893965-0a53-4dbc-af57-e9861003006e-81" data-testid="conversation-turn-164" data-scroll-anchor="true" data-turn="assistant"&gt;
&lt;div class="text-base my-auto mx-auto pb-10 [--thread-content-margin:--spacing(4)] thread-sm:[--thread-content-margin:--spacing(6)] thread-lg:[--thread-content-margin:--spacing(16)] px-(--thread-content-margin)"&gt;
&lt;div class="[--thread-content-max-width:40rem] thread-lg:[--thread-content-max-width:48rem] mx-auto max-w-(--thread-content-max-width) flex-1 group/turn-messages focus-visible:outline-hidden relative flex w-full min-w-0 flex-col agent-turn" tabindex="-1"&gt;
&lt;div class="flex max-w-full flex-col grow"&gt;
&lt;div class="min-h-8 text-message relative flex w-full flex-col items-end gap-2 text-start break-words whitespace-normal [.text-message+&amp;amp;]:mt-1" dir="auto" data-message-author-role="assistant" data-message-id="3bb91b5a-5b4d-40fb-ac95-c1005240ebc6" data-message-model-slug="gpt-5"&gt;
&lt;div class="flex w-full flex-col gap-1 empty:hidden first:pt-[1px]"&gt;
&lt;div class="markdown prose dark:prose-invert w-full break-words light markdown-new-styling"&gt;
&lt;p data-start="26" data-end="215"&gt;NEW TREASURE STAGE1 の文法事項・Lesson一覧の全体像は、&lt;strong&gt;&lt;a href="https://eigo-rewrite.com/column/hub_stage1/"&gt;NEW TREASURE STAGE1｜中1英文法 総括＋Lesson一覧（全体像はこちら）&lt;/a&gt;&lt;/strong&gt;で確認できます。&lt;br data-start="59" data-end="62" /&gt;この単元は、&lt;strong data-start="68" data-end="92"&gt;場所や時間をたずねる疑問詞を使った疑問文&lt;/strong&gt; を学習します。Section2 までのような「〜しますか？」に対して &lt;em data-start="128" data-end="138" data-is-only-node=""&gt;Yes / No&lt;/em&gt; で答える疑問文ではなく、「どこで〜しますか？」「いつ〜しますか？」というように、&lt;em data-start="179" data-end="201"&gt;Yes / No では答えられない疑問文&lt;/em&gt; の作り方を学んでいきます。&lt;/p&gt;
&lt;/div&gt;
&lt;/div&gt;
&lt;/div&gt;
&lt;/div&gt;
&lt;div class="mt-3 w-full empty:hidden"&gt;
&lt;div class="text-center"&gt;&lt;/div&gt;
&lt;/div&gt;
&lt;/div&gt;
&lt;/div&gt;
&lt;/article&gt;
&lt;p&gt;&amp;nbsp;&lt;/p&gt;
&lt;p&gt;&lt;img decoding="async" fetchpriority="high" class="alignnone wp-image-426" src="https://eigo-rewrite.com/wp-content/uploads/2023/05/スライド用-6-300x169.jpg" alt="" width="1046" height="589" srcset="https://eigo-rewrite.com/wp-content/uploads/2023/05/スライド用-6-300x169.jpg 300w, https://eigo-rewrite.com/wp-content/uploads/2023/05/スライド用-6-1024x576.jpg 1024w, https://eigo-rewrite.com/wp-content/uploads/2023/05/スライド用-6-768x432.jpg 768w, https://eigo-rewrite.com/wp-content/uploads/2023/05/スライド用-6-320x180.jpg 320w, https://eigo-rewrite.com/wp-content/uploads/2023/05/スライド用-6.jpg 1280w" sizes="(max-width: 1046px) 100vw, 1046px" /&gt;&lt;/p&gt;
&lt;p&gt;作り方としましてはLesson3の最後にやったように、まずは「どこに」とか「いつ」というような&lt;br /&gt;
疑問詞を文の先頭に出して、元々”you live”とか”I live”だったものを疑問文にして”Do you live”となります。&lt;br /&gt;
この場合注意して頂きたいのが、まず前半は場所を問う疑問文として”Where”を使っていきますが、この”Where”の意味を覚える際、これは「どこ」じゃないんです。&lt;br /&gt;
これは「どこに」とか「どこへ」というふうにここの平仮名まで覚えるのが大事です。&lt;br /&gt;
これで「あなたはどこに住んでいますか？」というような意味の疑問文が出来てくるんですが、これも答え方が大事です。&lt;br /&gt;
「あなたはどこに住んでいますか？」と聞かれたので、「私はどこどこに住んでいますよ」というふうに答えます。&lt;br /&gt;
”Yes” ”No”で答えられませんから最初に主語を置いて、そのあとに動詞です。&lt;br /&gt;
私は住んでいます。&lt;br /&gt;
「どこに」という時に、ここは”in”という前置詞を使っています。&lt;br /&gt;
これは&lt;span style="color: #0000ff;"&gt;やや広い範囲の場所に対して「どこどこに」というのを表しています。&lt;/span&gt;&lt;br /&gt;
この平仮名でいうと「どこどこに」の一語で済んでしまうんですが、この「どこどこに」に対応する前置詞というのが複数ありますから、それをこの下でずっと見ていく事にします。&lt;br /&gt;
ちなみにこの文の注意点ですが、”I live in Yokohama.”「私は横浜に住んでいます。」とありますが、&lt;span style="color: #ff0000;"&gt;地名だったり人名という固有名詞になっていますから、必ず１文字目は大文字で書くようにしましょう。&lt;/span&gt;&lt;br /&gt;
お気付きの通りSection2ではここは三人称単数が主語になっていましたが、この文の場合は”you”が主語になっていますから前回から引きずらないようにここは&lt;strong&gt;主語が”you”になっているから”do”を使っているな、というふうに考えておきましょう。&lt;/strong&gt;&lt;/p&gt;
&lt;p&gt;&lt;img decoding="async" class="alignnone wp-image-430" src="https://eigo-rewrite.com/wp-content/uploads/2023/05/IMG_0461-1-300x37.jpg" alt="" width="641" height="79" srcset="https://eigo-rewrite.com/wp-content/uploads/2023/05/IMG_0461-1-300x37.jpg 300w, https://eigo-rewrite.com/wp-content/uploads/2023/05/IMG_0461-1-1024x126.jpg 1024w, https://eigo-rewrite.com/wp-content/uploads/2023/05/IMG_0461-1-768x95.jpg 768w, https://eigo-rewrite.com/wp-content/uploads/2023/05/IMG_0461-1.jpg 1200w" sizes="(max-width: 641px) 100vw, 641px" /&gt;&lt;/p&gt;
&lt;p&gt;今度は”Where”を使っている点は同じになっていますが、二つ目の文の主語というのが「このバスは」になっています。&lt;br /&gt;
このバスはどこに行きますか？&lt;br /&gt;
「このバス」というのは「私」ではなく「あなた」ではなく一つ、1台のものになっていますので、&lt;br /&gt;
これが三人称単数になっているのでここに使う疑問を表す言葉というのは”do”ではなくて”does”になっています。&lt;br /&gt;
なので、この”Where do”とか”Where does”というフレーズで覚えるのではなく、&lt;br /&gt;
&lt;span style="color: #0000ff;"&gt;主語が誰だから”do”にする。&lt;/span&gt;&lt;br /&gt;
&lt;span style="color: #0000ff;"&gt;主語が誰だから”does”にするという事が大事になってきます。&lt;/span&gt;&lt;br /&gt;
これはSection2の復習になりますが、疑問文で”does”が前に出てきていますから、動詞の”s”というのは取ってそのまま”go”としておきましょう。&lt;br /&gt;
答え方が結構問題でして、先ほども「あなたは住んでいる」に対応させて「私は住んでいる」としました。&lt;br /&gt;
この文の場合も、「このバスが行く」に対応させて、「このバスは横浜駅へ行きますよ。」というふうにしたいんです。&lt;br /&gt;
その際に、&lt;span style="color: #0000ff;"&gt;”it”が中々出てこないんです。&lt;/span&gt;&lt;br /&gt;
日本語で「このバスはどこ行きますか？」に対して「それは」というふうにあんまり言わないので、日本語の感覚とあんまり合わないんですが、&lt;span style="color: #ff0000;"&gt;英語というのは必ず文の先頭に主語がないといけないんです。&lt;/span&gt;&lt;br /&gt;
なので、「このバスはどこへ行きますか？」と言われたので、同じ「このバス」を表す代名詞である”it”が必要になってきます。&lt;br /&gt;
ここも間違えてしまうんですが、さっきはこの”go”というのは前に”does”が付いているので、”go”に”s”、”es”は付けませんでしたが、今度は否定文とか疑問文ではない普通の文になるので、&lt;br /&gt;
”goes”というふうに”s”を付ける必要があります。&lt;br /&gt;
こっちは特に意識する点が少ないので恐らく間違えないです。&lt;br /&gt;
ですが、このように疑問詞が付いている、三単現のが付いている、主語が人ではないというのが合わさってくると、ここを”it”にしなければいけないとか、”go”に”s”を付けなければいけないという所がどうしても抜けてきてしまうのでこういった所は気を付けておきましょう。&lt;br /&gt;
続いて”to”は方向だったりとか目的地を表す”to”です。&lt;br /&gt;
”I go to school.”の”to”と同じですから、「どこどこへ」と考えておきましょう。&lt;/p&gt;
&lt;p&gt;&lt;img decoding="async" loading="lazy" class="alignnone wp-image-429" src="https://eigo-rewrite.com/wp-content/uploads/2023/05/IMG_0461-300x37.jpg" alt="" width="649" height="80" srcset="https://eigo-rewrite.com/wp-content/uploads/2023/05/IMG_0461-300x37.jpg 300w, https://eigo-rewrite.com/wp-content/uploads/2023/05/IMG_0461-1024x126.jpg 1024w, https://eigo-rewrite.com/wp-content/uploads/2023/05/IMG_0461-768x95.jpg 768w, https://eigo-rewrite.com/wp-content/uploads/2023/05/IMG_0461.jpg 1150w" sizes="(max-width: 649px) 100vw, 649px" /&gt;&lt;/p&gt;
&lt;p&gt;今度はまた”Where”というのは同じですが、”do” ”does”ときて今度”is”になっています。&lt;br /&gt;
あれ？なんか”do”とか”does”で使うんじゃないのかな？と思うんですが、これはどういう事かというと、これは「その先生の部屋」というふうになっていて、be動詞の”is”とか”am” ”are”というのは、これは「何々です」だけではなくて、「ある」とか「いる」という意味があります。&lt;br /&gt;
なので、この場合「その先生の部屋はどこにありますか？」と聞いています。&lt;br /&gt;
そうすると、先ほどと違って”do”とか”does”、一般動詞を使った文ではありません。&lt;br /&gt;
なので、be動詞でもう動詞が出ているので、他に一般動詞も使わないし”do”とか”does”も使わない、もうこれだけで「その先生の部屋はどこにありますか？」となります。&lt;br /&gt;
応用して、例えば「私の本はどこにあるかな？」という時は”Where is my book？”だったり、あるいは「あなたの家はどこですか？」だったら”Where is you are house？”という形で「どこに何々がありますか？」という時に”Where is ○○”という形になります。&lt;br /&gt;
「あなたはどこにいますか？」だったら”Where are you？”という形で、&lt;span style="color: #0000ff;"&gt;疑問文のあとに直接be動詞を使う事によって、「どこに何々がありますか？」といった形も作れます。&lt;/span&gt;&lt;br /&gt;
そして先ほどと同様に、主語は絶対に必要ですから、「先生の部屋はどこにありますか？」と聞かれているので、「先生の部屋はどこどこにありますよ」となります。&lt;br /&gt;
答える際は”It is”と書いてもいいですし、このように短縮して”It’s”と書いても大丈夫です。&lt;br /&gt;
ちょっと難しいのはここの”on”です。&lt;br /&gt;
元々は「どこどこの上に」とか、「どこどこに接触して」という意味合いになっています。&lt;br /&gt;
この場合は”second floor”、「2階」です。&lt;br /&gt;
2階”floor”は床ですから&lt;span style="color: #0000ff;"&gt;この床の所に先生の部屋というものがこう接している、接触しているのでこの”on”というものを使います。&lt;/span&gt;&lt;br /&gt;
これが日本語にすると「どこどこに」なってしまいます。&lt;br /&gt;
先ほどの”in”と何が違うかというと、「横浜に住んでいる」という場合はこの「横浜」という一つの地域があって、その地域の中のどこかですよ、というのを”in”が表わしていました。&lt;br /&gt;
ですが、&lt;strong&gt;”on”というのはその範囲の中と言っているのではなくて、あくまで「接している」とか&lt;/strong&gt;&lt;br /&gt;
&lt;strong&gt;「接触している」という事を表しています。&lt;/strong&gt;&lt;br /&gt;
中1の段階でこれを完全に区別するというのは難しいですから、色々な文に触れて、こういう場合はこう使うんだな、というのを少しずつ入れていきましょう。&lt;br /&gt;
最後も”Where”を使った文になっていますが、ここの”are”も先ほどと同様に「いる」とか「ある」という意味になっています。&lt;br /&gt;
ここが”is”になっていないのはもちろん”your classmates”、ここが複数形になっているからです。&lt;br /&gt;
そうすると、「あなたのクラスメートたちはどこにいますか？」という文になっていて、しつこいですが主語が絶対に必要なので、直前に出てきた複数形の名詞の代わりになっているので”They”です。&lt;br /&gt;
「私のクラスメートたちは」、これは”over there”です。&lt;br /&gt;
”over”は「何々を越えて」、”there”は「そこ」です。&lt;br /&gt;
「そこを越えてさらに向こう」という事ですから、”over there”は向こうにという意味になります。&lt;br /&gt;
ですので、「あなたのクラスメートたちはどこにいるんですか？」&lt;br /&gt;
「あっちの方にいますよ。」「向こうの方にいますよ」という文になっています。&lt;br /&gt;
では前半戦、場所を表わす疑問文に関しては以上になります。&lt;/p&gt;
&lt;p&gt;&lt;!--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&lt;p&gt;&amp;nbsp;&lt;/p&gt;
&lt;p&gt;&lt;img decoding="async" loading="lazy" class="alignnone wp-image-427" src="https://eigo-rewrite.com/wp-content/uploads/2023/05/スライド用2-1-300x169.jpg" alt="" width="967" height="545" srcset="https://eigo-rewrite.com/wp-content/uploads/2023/05/スライド用2-1-300x169.jpg 300w, https://eigo-rewrite.com/wp-content/uploads/2023/05/スライド用2-1-1024x576.jpg 1024w, https://eigo-rewrite.com/wp-content/uploads/2023/05/スライド用2-1-768x432.jpg 768w, https://eigo-rewrite.com/wp-content/uploads/2023/05/スライド用2-1-320x180.jpg 320w, https://eigo-rewrite.com/wp-content/uploads/2023/05/スライド用2-1.jpg 1280w" sizes="(max-width: 967px) 100vw, 967px" /&gt;&lt;/p&gt;
&lt;p&gt;次に、時を表わす疑問詞を使った疑問文にいきます。&lt;br /&gt;
先ほどは「どこに」というので”Where”というのが出てきました。&lt;br /&gt;
今度はまず「何時」というちょっと細かい所からスタートしていきます。&lt;br /&gt;
まずこれです。&lt;br /&gt;
”What time”、”What”「何」”time”「時」、&lt;strong&gt;合わせて「何時」となります。&lt;/strong&gt;&lt;br /&gt;
「何時に」となっていますが、ここも主語を取ってみると”your school”「あなたの学校」&lt;br /&gt;
これが主語になっています。&lt;br /&gt;
「あなたの学校」というのは「私」ではなく「あなた」ではなく一つのものですから、三人称単数になっています。なので、ここは”do”ではなく”does”です。&lt;br /&gt;
そうすると、「あなたの学校は何時に始まりますか？」と聞かれていて、「あなたの学校」が主語なので、”It”を使っていて、しつこいですが「私」じゃなく「あなた」じゃなく一つのものなので&lt;br /&gt;
”It starts”という形で三単現の”s”を付けています。&lt;br /&gt;
それは始まります。&lt;br /&gt;
これが「何時に始まりますか？」と言った時に、ここで”at eight”「8時に始まります」というふうに使っています。&lt;br /&gt;
ここの時を表わす「いついつに」という時は全部で3種類あります。&lt;br /&gt;
&lt;strong&gt;”at” ”on” ”in”　&lt;/strong&gt;この3種類があります。&lt;br /&gt;
これをどうやって区別するかという所ですが、&lt;span style="color: #000000;"&gt;基本的に時刻、時間ではなく時刻です。&lt;/span&gt;&lt;br /&gt;
何時何分とか何時でちょうどというような&lt;span style="color: #ff0000;"&gt;時刻を表す時は”at”を使います。&lt;/span&gt;&lt;br /&gt;
この場合はもちろん”eight”「8時」という時刻を使っているので「at」を使っていきます。&lt;br /&gt;
次に、特定の曜日だったり日付、1日単位の時です。&lt;br /&gt;
例えば「水曜日に」とか「私の誕生日に」とか「9月3日に」というふうに&lt;span style="color: #ff0000;"&gt;ある特定の1日を指す場合はこの”on”を使います。&lt;/span&gt;&lt;br /&gt;
教科書の方にはこういう時は”in”ですよと書いてありますが、三つのものを区別する訳ですから、&lt;br /&gt;
ここの”at”を使う時と”on”を使う時が限られています。&lt;br /&gt;
なので、&lt;span style="color: #ff0000;"&gt;基本的に”in”を使う時は時刻とか特定の曜日とか日付以外、それ以外です。&lt;/span&gt;&lt;br /&gt;
こうやって覚えるのが一番楽かと思います。&lt;br /&gt;
なので、時刻だったら”at”、曜日日付は”on”それ以外は全部”in”というふうに覚えておきましょう。&lt;br /&gt;
大体この”What time”「何時」と聞かれたら時刻を答える事が多いので、”What time”で聞かれたら”at”を使う事が多いですがそれ以外の使い方、今後も考えて”on”音とか”in”がこういうふうに使われているというのは知っておきましょう。&lt;/p&gt;
&lt;p&gt;&lt;img decoding="async" loading="lazy" class="alignnone wp-image-431" src="https://eigo-rewrite.com/wp-content/uploads/2023/05/IMG_0462-300x37.jpg" alt="" width="795" height="98" srcset="https://eigo-rewrite.com/wp-content/uploads/2023/05/IMG_0462-300x37.jpg 300w, https://eigo-rewrite.com/wp-content/uploads/2023/05/IMG_0462-1024x126.jpg 1024w, https://eigo-rewrite.com/wp-content/uploads/2023/05/IMG_0462-768x95.jpg 768w, https://eigo-rewrite.com/wp-content/uploads/2023/05/IMG_0462.jpg 1200w" sizes="(max-width: 795px) 100vw, 795px" /&gt;&lt;/p&gt;
&lt;p&gt;今は”What time”「何時」という少し細かい聞き方だったんですが、もうちょっとざっくりと&lt;br /&gt;
「いつ」となった時に今度は”When”という単語を使います。&lt;br /&gt;
今回はたまたまですがbe動詞を使った文になっています。&lt;br /&gt;
”your school festival”「あなたの学校の文化祭」と書いてあるので、そうするとこの”is”はさっきやりました。&lt;br /&gt;
「あなたの学校のその文化祭というのはいつありますか？」と聞かれています。&lt;br /&gt;
「それは9月にありますよ。」と言っていて、”your school festival”というのが”it”になっています。&lt;br /&gt;
&lt;span style="color: #0000ff;"&gt;”is”で聞かれたので”is”で答えます。&lt;/span&gt;&lt;br /&gt;
先ほど言ったように”September”「9月」というのは時刻ではなく「9月」は1日単位じゃないので”on”ではなくそれ以外にあたりますからここは”in”を使っています。&lt;br /&gt;
ここが時刻ではなく日付とか曜日でもなくそれ以外なので”in”を使います。&lt;/p&gt;
&lt;p&gt;&lt;img decoding="async" loading="lazy" class="alignnone wp-image-432" src="https://eigo-rewrite.com/wp-content/uploads/2023/05/IMG_0462-1-300x37.jpg" alt="" width="787" height="97" srcset="https://eigo-rewrite.com/wp-content/uploads/2023/05/IMG_0462-1-300x37.jpg 300w, https://eigo-rewrite.com/wp-content/uploads/2023/05/IMG_0462-1-1024x126.jpg 1024w, https://eigo-rewrite.com/wp-content/uploads/2023/05/IMG_0462-1-768x95.jpg 768w, https://eigo-rewrite.com/wp-content/uploads/2023/05/IMG_0462-1.jpg 1200w" sizes="(max-width: 787px) 100vw, 787px" /&gt;&lt;/p&gt;
&lt;p&gt;また、こちらも”When”を使っています。&lt;br /&gt;
”summer vacation”「夏休み」、これが主語になっています。&lt;br /&gt;
この主語が「私」「あなた」以外で一つのものなので”does”を使うというのは今までのルール通りです。&lt;br /&gt;
そうすると、「いつ夏休みは終わるんですか？」と聞かれていて、”It ends on August 31.”「8月31日に終わります。」となっています。&lt;br /&gt;
しつこいですが、”summer vacation”が主語なので主語を揃えて”It”です。&lt;br /&gt;
普通の文、疑問文否定文ではなくなりますから”does”が元に戻って”ends”、”s”が付きます。&lt;br /&gt;
そして「8月31日」は特定の日付を表します。&lt;br /&gt;
1日単位のものになりますからここが”on”になる訳です。&lt;br /&gt;
注意点としまして、もしこれが”August”で終わっていれば先ほどの”September”と同じように”in”になる訳ですが、「31」「31日」というのが付いているので”on”になっています。&lt;br /&gt;
ですから、この”in”と”on”を使い分ける際に、&lt;strong&gt;必ず最後まで読んで日付が入っているのかどうなのか、月で終わっているのか日付が入っているのかで”in”なのか”on”なのかが変わってしまいますから、必ず最後までしっかり読んでからこの”in”とか”on”を考えるようにしましょう。&lt;/strong&gt;&lt;br /&gt;
それではSection3については以上になります。&lt;br /&gt;
✅【まとめ】Lesson4 Section3：場所・時間をたずねる疑問文&lt;/p&gt;
&lt;table style="width: 100%; border-collapse: collapse;"&gt;
&lt;tbody&gt;
&lt;tr style="background-color: #dd8500; color: white;"&gt;
&lt;th&gt;項目&lt;/th&gt;
&lt;th&gt;内容&lt;/th&gt;
&lt;/tr&gt;
&lt;tr style="background-color: #f0b464; color: black;"&gt;
&lt;td&gt;場所をたずねる疑問文（Where）&lt;/td&gt;
&lt;td&gt;
&lt;ul&gt;
&lt;li&gt;Where は「どこ」ではなく&lt;strong&gt;「どこに／どこへ」&lt;/strong&gt;のイメージ&lt;/li&gt;
&lt;li&gt;一般動詞のとき：Where do you live? / Where does this bus go?&lt;/li&gt;
&lt;li&gt;be動詞のとき：Where is my book? / Where is the teacher’s room?&lt;/li&gt;
&lt;li&gt;主語に合わせて do / does / is / are を使い分ける&lt;/li&gt;
&lt;/ul&gt;
&lt;/td&gt;
&lt;/tr&gt;
&lt;tr style="background-color: #ffffff; color: black;"&gt;
&lt;td&gt;答え方と主語のそろえ方&lt;/td&gt;
&lt;td&gt;
&lt;ul&gt;
&lt;li&gt;疑問文の主語に合わせて答えの主語も揃える&lt;/li&gt;
&lt;li&gt;例：Where do you live? → I live in Yokohama.&lt;/li&gt;
&lt;li&gt;例：Where does this bus go? → It goes to Yokohama Station.&lt;/li&gt;
&lt;li&gt;人以外（バスなど）は it、複数（classmates）は they で受ける&lt;/li&gt;
&lt;/ul&gt;
&lt;/td&gt;
&lt;/tr&gt;
&lt;tr style="background-color: #f0b464; color: black;"&gt;
&lt;td&gt;場所の前置詞 in / on / to / over there&lt;/td&gt;
&lt;td&gt;
&lt;ul&gt;
&lt;li&gt;in：広い範囲の中にあるイメージ（in Yokohama）&lt;/li&gt;
&lt;li&gt;to：方向・目的地「〜へ」（go to school / go to the station）&lt;/li&gt;
&lt;li&gt;on：接しているイメージ「〜の上に」（on the second floor）&lt;/li&gt;
&lt;li&gt;over there：「向こうのほうに」&lt;/li&gt;
&lt;/ul&gt;
&lt;/td&gt;
&lt;/tr&gt;
&lt;tr style="background-color: #ffffff; color: black;"&gt;
&lt;td&gt;時間をたずねる疑問文（What time / When）&lt;/td&gt;
&lt;td&gt;
&lt;ul&gt;
&lt;li&gt;What time：何時に〜？（細かい時刻）&lt;/li&gt;
&lt;li&gt;When：いつ〜？（ざっくりした時や時期）&lt;/li&gt;
&lt;li&gt;例：What time does your school start? / When is your school festival?&lt;/li&gt;
&lt;li&gt;主語が「学校」「夏休み」など1つのもの → 三人称単数扱い（does / starts / is）&lt;/li&gt;
&lt;/ul&gt;
&lt;/td&gt;
&lt;/tr&gt;
&lt;tr style="background-color: #f0b464; color: black;"&gt;
&lt;td&gt;時間の前置詞 at / on / in の使い分け&lt;/td&gt;
&lt;td&gt;
&lt;ul&gt;
&lt;li&gt;&lt;strong&gt;at&lt;/strong&gt;：時刻（at eight, at 7:30）&lt;/li&gt;
&lt;li&gt;&lt;strong&gt;on&lt;/strong&gt;：特定の曜日・日付（on Monday, on August 31）&lt;/li&gt;
&lt;li&gt;&lt;strong&gt;in&lt;/strong&gt;：月・年・時期などそれ以外（in September, in August, in summer）&lt;/li&gt;
&lt;li&gt;文末まで読んで「日付まであるかどうか」を確認してから in / on を選ぶ&lt;/li&gt;
&lt;/ul&gt;
&lt;/td&gt;
&lt;/tr&gt;
&lt;tr style="background-color: #ffffff; color: black;"&gt;
&lt;td&gt;固有名詞と大文字&lt;/td&gt;
&lt;td&gt;
&lt;ul&gt;
&lt;li&gt;地名・月名などの固有名詞は必ず先頭を大文字に（Yokohama, September, August）&lt;/li&gt;
&lt;/ul&gt;
&lt;/td&gt;
&lt;/tr&gt;
&lt;/tbody&gt;
&lt;/table&gt;
&lt;p&gt;&amp;nbsp;&lt;/p&gt;
&lt;p&gt;✅【クイズ10問】Lesson4 Section3：場所・時間の疑問文&lt;/p&gt;
&lt;style&gt;
.show-answer-btn {&lt;br /&gt;  background:#DD8500;&lt;br /&gt;  color:white;&lt;br /&gt;  padding:5px 10px;&lt;br /&gt;  cursor:pointer;&lt;br /&gt;  border:none;&lt;br /&gt;}&lt;br /&gt;&lt;/style&gt;
&lt;table style="width: 100%; border-collapse: collapse;"&gt;
&lt;tbody&gt;
&lt;tr style="background-color: #dd8500; color: white;"&gt;
&lt;th&gt;No.&lt;/th&gt;
&lt;th&gt;問題&lt;/th&gt;
&lt;/tr&gt;
&lt;p&gt;&lt;!-- Q1 --&gt;&lt;/p&gt;
&lt;tr style="background-color: #f0b464; color: black;"&gt;
&lt;td&gt;1&lt;/td&gt;
&lt;td&gt;「あなたはどこに住んでいますか。」の英語として最も適切なのは？&lt;/p&gt;
&lt;p&gt;A. Where are you live?&lt;br /&gt;
B. Where do you live?&lt;br /&gt;
C. Where you live?&lt;br /&gt;
D. Where does you live?&lt;/p&gt;
&lt;p&gt;&lt;button class="show-answer-btn"&gt;正解を見る&lt;/button&gt;&lt;br /&gt;
&lt;span id="a1" style="display: none; font-weight: bold; color: #d60000;"&gt;正解：B&lt;/span&gt;&lt;/td&gt;
&lt;/tr&gt;
&lt;p&gt;&lt;!-- Q2 --&gt;&lt;/p&gt;
&lt;tr style="background-color: #ffffff; color: black;"&gt;
&lt;td&gt;2&lt;/td&gt;
&lt;td&gt;「このバスはどこに行きますか。」の主語に合う助動詞はどれ？&lt;/p&gt;
&lt;p&gt;A. do　B. does　C. am　D. are&lt;/p&gt;
&lt;p&gt;&lt;button class="show-answer-btn"&gt;正解を見る&lt;/button&gt;&lt;br /&gt;
&lt;span id="a2" style="display: none; font-weight: bold; color: #d60000;"&gt;正解：B&lt;/span&gt;&lt;/td&gt;
&lt;/tr&gt;
&lt;p&gt;&lt;!-- Q3 --&gt;&lt;/p&gt;
&lt;tr style="background-color: #f0b464; color: black;"&gt;
&lt;td&gt;3&lt;/td&gt;
&lt;td&gt;「Where does this bus go?」への答えとして最も適切なのは？&lt;/p&gt;
&lt;p&gt;A. It go to Yokohama Station.&lt;br /&gt;
B. It goes to Yokohama Station.&lt;br /&gt;
C. This bus go to Yokohama Station.&lt;br /&gt;
D. Goes to Yokohama Station.&lt;/p&gt;
&lt;p&gt;&lt;button class="show-answer-btn"&gt;正解を見る&lt;/button&gt;&lt;br /&gt;
&lt;span id="a3" style="display: none; font-weight: bold; color: #d60000;"&gt;正解：B&lt;/span&gt;&lt;/td&gt;
&lt;/tr&gt;
&lt;p&gt;&lt;!-- Q4 --&gt;&lt;/p&gt;
&lt;tr style="background-color: #ffffff; color: black;"&gt;
&lt;td&gt;4&lt;/td&gt;
&lt;td&gt;「先生の部屋はどこにありますか。」を表す文として正しいものは？&lt;/p&gt;
&lt;p&gt;A. Where does the teacher’s room is?&lt;br /&gt;
B. Where is the teacher’s room?&lt;br /&gt;
C. Where the teacher’s room is?&lt;br /&gt;
D. Where do the teacher’s room is?&lt;/p&gt;
&lt;p&gt;&lt;button class="show-answer-btn"&gt;正解を見る&lt;/button&gt;&lt;br /&gt;
&lt;span id="a4" style="display: none; font-weight: bold; color: #d60000;"&gt;正解：B&lt;/span&gt;&lt;/td&gt;
&lt;/tr&gt;
&lt;p&gt;&lt;!-- Q5 --&gt;&lt;/p&gt;
&lt;tr style="background-color: #f0b464; color: black;"&gt;
&lt;td&gt;5&lt;/td&gt;
&lt;td&gt;「先生の部屋は2階にあります。」の前置詞として正しいものは？&lt;/p&gt;
&lt;p&gt;A. in the second floor&lt;br /&gt;
B. at the second floor&lt;br /&gt;
C. on the second floor&lt;br /&gt;
D. to the second floor&lt;/p&gt;
&lt;p&gt;&lt;button class="show-answer-btn"&gt;正解を見る&lt;/button&gt;&lt;br /&gt;
&lt;span id="a5" style="display: none; font-weight: bold; color: #d60000;"&gt;正解：C&lt;/span&gt;&lt;/td&gt;
&lt;/tr&gt;
&lt;p&gt;&lt;!-- Q6 --&gt;&lt;/p&gt;
&lt;tr style="background-color: #ffffff; color: black;"&gt;
&lt;td&gt;6&lt;/td&gt;
&lt;td&gt;「あなたのクラスメートたちはどこにいますか。」に対する自然な答えは？&lt;/p&gt;
&lt;p&gt;A. He is over there.&lt;br /&gt;
B. It is over there.&lt;br /&gt;
C. They are over there.&lt;br /&gt;
D. We is over there.&lt;/p&gt;
&lt;p&gt;&lt;button class="show-answer-btn"&gt;正解を見る&lt;/button&gt;&lt;br /&gt;
&lt;span id="a6" style="display: none; font-weight: bold; color: #d60000;"&gt;正解：C&lt;/span&gt;&lt;/td&gt;
&lt;/tr&gt;
&lt;p&gt;&lt;!-- Q7 --&gt;&lt;/p&gt;
&lt;tr style="background-color: #f0b464; color: black;"&gt;
&lt;td&gt;7&lt;/td&gt;
&lt;td&gt;「あなたの学校は何時に始まりますか。」の正しい英語はどれ？&lt;/p&gt;
&lt;p&gt;A. What time do your school start?&lt;br /&gt;
B. What time does your school start?&lt;br /&gt;
C. When time does your school starts?&lt;br /&gt;
D. What time your school starts?&lt;/p&gt;
&lt;p&gt;&lt;button class="show-answer-btn"&gt;正解を見る&lt;/button&gt;&lt;br /&gt;
&lt;span id="a7" style="display: none; font-weight: bold; color: #d60000;"&gt;正解：B&lt;/span&gt;&lt;/td&gt;
&lt;/tr&gt;
&lt;p&gt;&lt;!-- Q8 --&gt;&lt;/p&gt;
&lt;tr style="background-color: #ffffff; color: black;"&gt;
&lt;td&gt;8&lt;/td&gt;
&lt;td&gt;「〜時に」を表す前置詞として正しいものは？&lt;/p&gt;
&lt;p&gt;A. in　B. on　C. at　D. to&lt;/p&gt;
&lt;p&gt;&lt;button class="show-answer-btn"&gt;正解を見る&lt;/button&gt;&lt;br /&gt;
&lt;span id="a8" style="display: none; font-weight: bold; color: #d60000;"&gt;正解：C&lt;/span&gt;&lt;/td&gt;
&lt;/tr&gt;
&lt;p&gt;&lt;!-- Q9 --&gt;&lt;/p&gt;
&lt;tr style="background-color: #f0b464; color: black;"&gt;
&lt;td&gt;9&lt;/td&gt;
&lt;td&gt;「あなたの学校の文化祭はいつですか。」→ When is your school festival?&lt;br /&gt;
この答えとして最も適切なのは？A. It is in September.&lt;br /&gt;
B. It is on September.&lt;br /&gt;
C. It is at September.&lt;br /&gt;
D. It is to September.&lt;button class="show-answer-btn"&gt;正解を見る&lt;/button&gt;&lt;br /&gt;
&lt;span id="a9" style="display: none; font-weight: bold; color: #d60000;"&gt;正解：A&lt;/span&gt;&lt;/td&gt;
&lt;/tr&gt;
&lt;p&gt;&lt;!-- Q10 --&gt;&lt;/p&gt;
&lt;tr style="background-color: #ffffff; color: black;"&gt;
&lt;td&gt;10&lt;/td&gt;
&lt;td&gt;「Summer vacation ends on August 31.」で on を使っている理由として正しいのは？&lt;/p&gt;
&lt;p&gt;A. 月だから&lt;br /&gt;
B. 時刻だから&lt;br /&gt;
C. 特定の日付（1日単位）だから&lt;br /&gt;
D. 季節だから&lt;/p&gt;
&lt;p&gt;&lt;button class="show-answer-btn"&gt;正解を見る&lt;/button&gt;&lt;br /&gt;
&lt;span id="a10" style="display: none; font-weight: bold; color: #d60000;"&gt;正解：C&lt;/span&gt;&lt;/td&gt;
&lt;/tr&gt;
&lt;/tbody&gt;
&lt;/table&gt;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t>
  </si>
  <si>
    <t>https://eigo-rewrite.com/column/stage1_lesson5-2-2/</t>
  </si>
  <si>
    <t>以下のページは不自然なワードを使用しています。
これらを適切に自然な言葉に置き換えて下さい。
なお、本文の装飾や構造は絶対に変えないでください。
【対象ページURL】
https://eigo-rewrite.com/column/stage1_lesson5-2-2/
【検出された不自然ワード】
（検出なし）
【本文】
------
&lt;p&gt;&lt;iframe title="YouTube video player" src="https://www.youtube.com/embed/imyMZQm0I74" width="560" height="315" frameborder="0" allowfullscreen="allowfullscreen"&gt;&lt;span data-mce-type="bookmark" style="display: inline-block; width: 0px; overflow: hidden; line-height: 0;" class="mce_SELRES_start"&gt;﻿&lt;/span&gt;&lt;/iframe&gt;&lt;/p&gt;
&lt;p&gt;NEW TREASURE STAGE1 の文法事項・Lesson一覧の全体像は、&lt;strong&gt;&lt;a href="https://eigo-rewrite.com/column/hub_stage1/"&gt;NEW TREASURE STAGE1｜中1英文法 総括＋Lesson一覧（全体像はこちら）&lt;/a&gt;&lt;/strong&gt;で確認できます。&lt;br data-start="60" data-end="63" /&gt;この単元は、疑問文の作り方が多く、少し大変な内容です。&lt;strong data-start="90" data-end="124"&gt;疑問文の作り方や答え方、そしてどの場面でどの答え方をするのか&lt;/strong&gt; に注目しながら進めていきましょう。&lt;/p&gt;
&lt;p&gt;&lt;img decoding="async" fetchpriority="high" class="alignnone wp-image-460" src="https://eigo-rewrite.com/wp-content/uploads/2023/06/スライド用-1-300x169.jpg" alt="" width="831" height="468" srcset="https://eigo-rewrite.com/wp-content/uploads/2023/06/スライド用-1-300x169.jpg 300w, https://eigo-rewrite.com/wp-content/uploads/2023/06/スライド用-1-1024x576.jpg 1024w, https://eigo-rewrite.com/wp-content/uploads/2023/06/スライド用-1-768x432.jpg 768w, https://eigo-rewrite.com/wp-content/uploads/2023/06/スライド用-1-320x180.jpg 320w, https://eigo-rewrite.com/wp-content/uploads/2023/06/スライド用-1.jpg 1280w" sizes="(max-width: 831px) 100vw, 831px" /&gt;&lt;/p&gt;
&lt;p&gt;最初の文、これが実は一番難しいです。&lt;br /&gt;
「誰が何々しますか？」という形です。&lt;br /&gt;
ここの”Who”というのは、「誰」ではなくて「誰が」というふうに”Who”が主語になっています。&lt;br /&gt;
「誰が何々しますか？」と言った時は、”Who does he”とか”Who do you”という形ではなくて、&lt;span style="color: #0000ff;"&gt;”Who”自体が主語になっています。&lt;/span&gt;&lt;br /&gt;
そうすると、今までのように”Where do you live”みたいな語順が作れません。&lt;br /&gt;
どうなるかというと、この”Who”のあとに”do” とか”does”がなくて、もうそのまま”plays”というふうに動詞がきています。&lt;br /&gt;
こちらは疑問詞が主語の時になります。&lt;br /&gt;
”Who”とか”What”あるいは”Which”が主語の時に「誰が何々しますか？」あるいは&lt;br /&gt;
「何が何々しますか？」「何人が何々しますか？」となります。&lt;br /&gt;
疑問詞が主語の時は、その直後に動詞を置く事によって疑問文が作れます。&lt;br /&gt;
これは普段あまり見ない形です。&lt;br /&gt;
どうしても”Does he”とか”Do you”みたいにワンクッション置いていたものが今度は”Who”のあとにいきなり動詞がきてしまうので、中々慣れるのに時間が掛かるかと思います。&lt;br /&gt;
なので、これは”Who plays baseball well?”「誰が野球上手なんですか？」です。&lt;br /&gt;
&lt;span style="color: #0000ff;"&gt;音読するとともに、何回もこれを書いて目と耳に馴染ませて下さい。&lt;/span&gt;&lt;br /&gt;
ここの”Who”というのが主語になる時は、基本的に三人称単数扱いになります。&lt;br /&gt;
なので、”Who”主語になっている時、「誰が」という時は、&lt;br /&gt;
基本的には&lt;span style="color: #ff0000;"&gt;三人称単数を表わす”s”を付けるというのがポイントになります。&lt;/span&gt;&lt;br /&gt;
ここも”Who play”ではなく”Who plays”にしなければいけないという事を意識して下さい。&lt;/p&gt;
&lt;p&gt;そして、答え方も問題です。&lt;br /&gt;
「誰ですか？」と言われたので、なんとなくやっぱり”It is Ken.”とか答えたくなってしまいますが、&lt;strong&gt;答え方は揃えないといけません。&lt;/strong&gt;&lt;br /&gt;
&lt;span style="color: #0000ff;"&gt;疑問文が一般動詞で聞かれていますから、そうすると答えの文も一般動詞で答える必要があります。&lt;/span&gt;&lt;br /&gt;
この場合はたまたま”Ken”という人が野球をする人、主語になっています。&lt;br /&gt;
英語というのは必ず主語と動詞から文を始めます。&lt;br /&gt;
なので、「誰がしますか？」と言われたら、「ケンがします。」という形で、&lt;strong&gt;主語+動詞&lt;/strong&gt;という語順で揃えます。&lt;br /&gt;
この際に、”plays”と聞かれたので”plays”と答えたくなってしまいますが、&lt;br /&gt;
&lt;span style="color: #0000ff;"&gt;元々”plays”だったものが同じ単語が重複する事を避ける為に&lt;/span&gt;、この”play”の代わりに動詞、&lt;br /&gt;
&lt;span style="color: #0000ff;"&gt;動詞の代わりとして”do”をもってきます。&lt;/span&gt;&lt;br /&gt;
主語は”Ken”、三人称単数ですから”do”ではなくて”does”にします。&lt;br /&gt;
ここは疑問文と揃っています。&lt;br /&gt;
もちろん「私です。」という時は”I do.”だったり「あなたです。」という時は”You do.”という形にしますが、三人称単数の時に”Ken does.”と答えます。&lt;br /&gt;
これが一つポイントになります。&lt;br /&gt;
&lt;!--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&lt;p&gt;下へいきます。&lt;br /&gt;
今度は一般動詞ではなくてbe動詞で聞かれています。&lt;br /&gt;
そうすると先ほどと同様に”Who is”「誰が何々ですか？」という形になっていて、&lt;br /&gt;
ここもちょっと長いですが、”Who is the captain”「誰がキャプテンですか？」&lt;br /&gt;
そのあとに”of the baseball team?”「その野球チームの」という事が書かれています。&lt;br /&gt;
この”of”、これは前置詞と呼ばれている品詞です。&lt;br /&gt;
そして”baseball team”「野球チーム」、これは名詞です。&lt;br /&gt;
こういった&lt;span style="color: #ff0000;"&gt;前置詞+名詞という塊は日本語とは逆に右から左を修飾します。&lt;/span&gt;&lt;br /&gt;
日本語では「野球チームのキャプテン」という語順ですが、英語では”captain”何のかっていうと&lt;br /&gt;
「野球チームの」という順番になっています。&lt;br /&gt;
この前置詞+名詞を一つの塊として捉えて、&lt;strong&gt;一つの塊というのが右から左を修飾していく&lt;/strong&gt;&lt;br /&gt;
この感覚はなるべく中学校1年生の時に身に付けましょう。&lt;br /&gt;
後々中学校2年生3年生になってくると&lt;span style="color: #ff00ff;"&gt;関係代名詞&lt;/span&gt;というものや&lt;span style="color: #ff00ff;"&gt;不定詞&lt;/span&gt;というものが登場してきます。&lt;br /&gt;
その際に2語以上のこういう長い塊が、右から左を修飾していくという感覚、これが非常に大事になってきます。&lt;br /&gt;
なので、その導入としてこの前置詞+名詞が右から左を修飾しているんだ、という事を押さえておきましょう。&lt;br /&gt;
戻りまして答え方に関してですが、こちらも”Who is”「誰ですか」と聞かれて、”It is Ken.”と答えるのではありません。&lt;br /&gt;
「誰がキャプテンですか？」というここの”Who”というのが主語になっていますから、&lt;br /&gt;
そうすると主語+動詞で聞かれているので、答えの方の分も主語+be動詞という形で語順を揃えて答えの文を完成させていきます。&lt;br /&gt;
このように”Who”の使い方、「誰を」とか「誰の」ではなくて&lt;span style="color: #0000ff;"&gt;「誰が」という時は「Who+動詞」で始める&lt;/span&gt;、答えの文も&lt;span style="color: #0000ff;"&gt;主語+動詞、あるいは「主語+”do”」とか「主語+”does”」という形で進めていきます。&lt;/span&gt;これが大事になってきます。&lt;/p&gt;
&lt;p&gt;&lt;img decoding="async" class="alignnone wp-image-461" src="https://eigo-rewrite.com/wp-content/uploads/2023/06/スライド用2-300x169.jpg" alt="" width="904" height="509" srcset="https://eigo-rewrite.com/wp-content/uploads/2023/06/スライド用2-300x169.jpg 300w, https://eigo-rewrite.com/wp-content/uploads/2023/06/スライド用2-1024x576.jpg 1024w, https://eigo-rewrite.com/wp-content/uploads/2023/06/スライド用2-768x432.jpg 768w, https://eigo-rewrite.com/wp-content/uploads/2023/06/スライド用2-320x180.jpg 320w, https://eigo-rewrite.com/wp-content/uploads/2023/06/スライド用2.jpg 1280w" sizes="(max-width: 904px) 100vw, 904px" /&gt;&lt;/p&gt;
&lt;p&gt;それでは次に”Which”という単語の使い方を説明していきます。&lt;br /&gt;
これは”Whose”という単語と同様に&lt;strong&gt;二つ&lt;/strong&gt;使い方があります。&lt;br /&gt;
「&lt;span style="color: #ff0000;"&gt;どちら&lt;/span&gt;」という意味の代名詞とそれから「&lt;span style="color: #ff0000;"&gt;どちらの&lt;/span&gt;」という意味の形容詞、二つの使い方がありますので区別して見ていきましょう。&lt;br /&gt;
一番上は”Which”単体で使っています。&lt;br /&gt;
”Which”のあとに何も付かない形です。&lt;br /&gt;
そうすると”Which is your cup”「どちらがあなたのカップですか？」となります。&lt;br /&gt;
一旦ここで&lt;span style="color: #0000ff;"&gt;”&lt;span style="color: #000000;"&gt;&lt;strong&gt;,&lt;/strong&gt;&lt;/span&gt;”(カンマ)を挟んでいます。&lt;/span&gt;&lt;br /&gt;
「どちら」といったら勿論AかBのどちらかというふうに二つのものを並べる必要がありますが、&lt;br /&gt;
二つのものを並べる前に一旦”,”で切ります。&lt;br /&gt;
そうすると”Which is your cup”で一旦切って”this one or that one?”「これですか？それともあれですか？」というふうに問い掛けています。&lt;br /&gt;
この場合、「どちらですか？」と聞いた時に、最初にあげる単語の方は語尾を少し上げ目で読みます。&lt;br /&gt;
&lt;strong&gt;「ディスワン↑」と上げて読んで、後半の方は「オアザットワン↓」と下げて読みます。&lt;/strong&gt;&lt;br /&gt;
読み方に注意する必要があります。&lt;br /&gt;
なので、”Which is your cup”一旦切って置いて、”this one or that one?”と呼んでいきます。&lt;br /&gt;
「あなたのカップはどちらですか？」という問いになっていて、答え方に関しても「どちらですか？」と聞かれたので「こっちですよ」とか「あっちですよ」と言う必要があります。&lt;br /&gt;
この場合ですと”That one”、「そのもの」が”mine”「私のものです」となっています。&lt;br /&gt;
今回はたまたま疑問文の方にすでにこの”one”という単語が使われていますが、この”one”というのは「もの」とか「事」という意味で、一&lt;span style="color: #0000ff;"&gt;度出てきた名詞の代わりに「もの」という時に使うものです。&lt;/span&gt;&lt;br /&gt;
この場合は、「このものですか？それともあのものですか？」と言っていますが、もちろんこれは”cup”の代わりになっている訳です。&lt;br /&gt;
そうするとここの”That one”、この”one”というのももちろん”cup”の代わりになります。&lt;br /&gt;
そうすると「あのカップが私のものです。」という形になっていて、ここでも一度出てきた単語はなるべく繰り返さないという英語の性質が出ています。&lt;br /&gt;
そうすると、一回ここで”cup”が出てきたので答えの文では”one”に置き代えます。&lt;br /&gt;
ここでは”cup”を使わないようにして、&lt;span style="color: #ff0000;"&gt;必ず一回出てきた名詞は”one”というもので置き代えるようにしましょう。&lt;/span&gt;&lt;/p&gt;
&lt;p&gt;そして次の文です。&lt;br /&gt;
今度は”Which color do you like?”です。&lt;br /&gt;
「あなたはどの色が好きですか？」あるいは「どちらの色が好きですか？」という意味になっていますが、今度は”Which”のあとに”color”という名詞が使われています。&lt;br /&gt;
このように、「どちらの何々」というふうに”Which”を形容詞として使う場合、次に名詞を置きまして、これで「どちらの何々」という言い方が出てきます。&lt;br /&gt;
そうすると、「どちらの色」あるいは「どの色」と言っていて、&lt;br /&gt;
そのあと”do you like?”「あなたは好きですか？」と言っています。&lt;br /&gt;
先ほどと違うのはbe動詞ではなくて一般動詞で聞かれています。&lt;br /&gt;
そうすると、「どちらが好きですか？」と言われているので、「私は青が好きですよ。」「好きです」という動詞を使い、そのあとに「どちら」という答えの核になる単語を入れてきています。&lt;br /&gt;
このようにセクション3に関しては疑問文とその答え方というのが非常に大事になってきます。&lt;br /&gt;
また、この疑問文を学習すると同時に”one”「もの」の代わりに使う単語だったり色々な事項が絡み合っていますから、このセクションに関しては疑問文の作り方を学んだ上でしっかり読んで書いて手に馴染ませてすらすらと書けるように練習していきましょう。&lt;br /&gt;
セクション3に関しては以上になります。&lt;br /&gt;
✅ 【まとめ】Lesson5 セクション3：疑問文の作り方まとめ（Who / Which 編）&lt;/p&gt;
&lt;table style="width: 100%; border-collapse: collapse;"&gt;
&lt;tbody&gt;
&lt;tr style="background-color: #dd8500; color: white;"&gt;
&lt;th&gt;項目&lt;/th&gt;
&lt;th&gt;内容&lt;/th&gt;
&lt;/tr&gt;
&lt;tr style="background-color: #f0b464; color: black;"&gt;
&lt;td&gt;疑問詞が主語の疑問文&lt;/td&gt;
&lt;td&gt;
&lt;ul&gt;
&lt;li&gt;Who / What / Which が主語になる場合、「do / does」は使わない&lt;/li&gt;
&lt;li&gt;&lt;strong&gt;Who + 動詞（3単現-s）&lt;/strong&gt; で始める（例：Who plays〜?）&lt;/li&gt;
&lt;li&gt;Who は三人称単数扱いなので「plays」「does」を使う&lt;/li&gt;
&lt;/ul&gt;
&lt;/td&gt;
&lt;/tr&gt;
&lt;tr style="background-color: #ffffff; color: black;"&gt;
&lt;td&gt;答え方の基本&lt;/td&gt;
&lt;td&gt;
&lt;ul&gt;
&lt;li&gt;疑問文が一般動詞→答えも一般動詞で返す&lt;/li&gt;
&lt;li&gt;動詞の繰り返しを避けるため、動詞部分を &lt;strong&gt;do / does&lt;/strong&gt; に置き換える&lt;/li&gt;
&lt;li&gt;例：「Who plays?」→「Ken does.」&lt;/li&gt;
&lt;/ul&gt;
&lt;/td&gt;
&lt;/tr&gt;
&lt;tr style="background-color: #f0b464; color: black;"&gt;
&lt;td&gt;be動詞の疑問文（Who is〜?）&lt;/td&gt;
&lt;td&gt;
&lt;ul&gt;
&lt;li&gt;Who is the captain of the baseball team?&lt;/li&gt;
&lt;li&gt;前置詞＋名詞（of the team）は右から左に修飾&lt;/li&gt;
&lt;li&gt;答え方も主語＋be動詞で返す（Ken is.）&lt;/li&gt;
&lt;/ul&gt;
&lt;/td&gt;
&lt;/tr&gt;
&lt;tr style="background-color: #ffffff; color: black;"&gt;
&lt;td&gt;Which の2つの用法&lt;/td&gt;
&lt;td&gt;
&lt;ul&gt;
&lt;li&gt;① 代名詞：「どちら」→ Which is your cup?&lt;/li&gt;
&lt;li&gt;② 形容詞：「どちらの〜」→ Which color do you like?&lt;/li&gt;
&lt;li&gt;どちらを選ぶか問うときは「this one or that one?」&lt;/li&gt;
&lt;/ul&gt;
&lt;/td&gt;
&lt;/tr&gt;
&lt;tr style="background-color: #f0b464; color: black;"&gt;
&lt;td&gt;one の使い方&lt;/td&gt;
&lt;td&gt;
&lt;ul&gt;
&lt;li&gt;一度出た名詞を繰り返さないために「one」で置き換える&lt;/li&gt;
&lt;li&gt;例：That one is mine.（= That cup is mine.）&lt;/li&gt;
&lt;/ul&gt;
&lt;/td&gt;
&lt;/tr&gt;
&lt;/tbody&gt;
&lt;/table&gt;
&lt;p&gt;&amp;nbsp;&lt;/p&gt;
&lt;p&gt;✅ 【クイズ10問】Lesson5 セクション3&lt;/p&gt;
&lt;style&gt; .show-answer-btn { background:#DD8500; color:white; padding:5px 10px; cursor:pointer; border:none; } &lt;/style&gt;
&lt;table style="width: 100%; border-collapse: collapse;"&gt;
&lt;tbody&gt;
&lt;tr style="background-color: #dd8500; color: white;"&gt;
&lt;th&gt;No.&lt;/th&gt;
&lt;th&gt;問題&lt;/th&gt;
&lt;/tr&gt;
&lt;p&gt;&lt;!-- Q1 --&gt;&lt;/p&gt;
&lt;tr style="background-color: #f0b464; color: black;"&gt;
&lt;td&gt;1&lt;/td&gt;
&lt;td&gt;「誰が〜しますか？」の疑問文で使う基本形はどれ？&lt;br /&gt;
A. Who does he play〜?　B. Who plays〜? C. Does who play〜?　D. Who does plays〜?&lt;br /&gt;
&lt;button class="show-answer-btn"&gt;正解を見る&lt;/button&gt; &lt;span id="a1" style="display: none; color: #d60000; font-weight: bold;"&gt;正解：B&lt;/span&gt;&lt;/td&gt;
&lt;/tr&gt;
&lt;p&gt;&lt;!-- Q2 --&gt;&lt;/p&gt;
&lt;tr style="background-color: #ffffff; color: black;"&gt;
&lt;td&gt;2&lt;/td&gt;
&lt;td&gt;Who は疑問文でどの扱いになる？&lt;br /&gt;
A. 一人称　B. 二人称　C. 三人称単数　D. 三人称複数&lt;br /&gt;
&lt;button class="show-answer-btn"&gt;正解を見る&lt;/button&gt; &lt;span id="a2" style="display: none; color: #d60000; font-weight: bold;"&gt;正解：C&lt;/span&gt;&lt;/td&gt;
&lt;/tr&gt;
&lt;p&gt;&lt;!-- Q3 --&gt;&lt;/p&gt;
&lt;tr style="background-color: #f0b464; color: black;"&gt;
&lt;td&gt;3&lt;/td&gt;
&lt;td&gt;「誰が〜しますか？」と聞かれたときの基本の答え方は？&lt;br /&gt;
A. It is Ken.　B. Ken plays. C. Ken does.　D. He plays Ken.&lt;br /&gt;
&lt;button class="show-answer-btn"&gt;正解を見る&lt;/button&gt; &lt;span id="a3" style="display: none; color: #d60000; font-weight: bold;"&gt;正解：C&lt;/span&gt;&lt;/td&gt;
&lt;/tr&gt;
&lt;p&gt;&lt;!-- Q4 --&gt;&lt;/p&gt;
&lt;tr style="background-color: #ffffff; color: black;"&gt;
&lt;td&gt;4&lt;/td&gt;
&lt;td&gt;「do / does」を答えで使う理由として正しいものは？&lt;br /&gt;
A. 動詞の繰り返しを避けるため B. be動詞の代わり C. 主語が複数だから D. 過去形にするため&lt;br /&gt;
&lt;button class="show-answer-btn"&gt;正解を見る&lt;/button&gt; &lt;span id="a4" style="display: none; color: #d60000; font-weight: bold;"&gt;正解：A&lt;/span&gt;&lt;/td&gt;
&lt;/tr&gt;
&lt;p&gt;&lt;!-- Q5 --&gt;&lt;/p&gt;
&lt;tr style="background-color: #f0b464; color: black;"&gt;
&lt;td&gt;5&lt;/td&gt;
&lt;td&gt;「Who is the captain of the baseball team?」の “of the baseball team” はどの方向に修飾する？&lt;br /&gt;
A. 左→右　B. 右→左　C. 上→下　D. 下→上&lt;br /&gt;
&lt;button class="show-answer-btn"&gt;正解を見る&lt;/button&gt; &lt;span id="a5" style="display: none; color: #d60000; font-weight: bold;"&gt;正解：B&lt;/span&gt;&lt;/td&gt;
&lt;/tr&gt;
&lt;p&gt;&lt;!-- Q6 --&gt;&lt;/p&gt;
&lt;tr style="background-color: #ffffff; color: black;"&gt;
&lt;td&gt;6&lt;/td&gt;
&lt;td&gt;“Which” の使い方として正しいものはどれ？&lt;br /&gt;
A. 一種類しかない物を聞くとき B. 「どれくらい」と数量を聞くとき C. 二つの選択肢から選ぶとき D. 時間を聞くとき&lt;br /&gt;
&lt;button class="show-answer-btn"&gt;正解を見る&lt;/button&gt; &lt;span id="a6" style="display: none; color: #d60000; font-weight: bold;"&gt;正解：C&lt;/span&gt;&lt;/td&gt;
&lt;/tr&gt;
&lt;p&gt;&lt;!-- Q7 --&gt;&lt;/p&gt;
&lt;tr style="background-color: #f0b464; color: black;"&gt;
&lt;td&gt;7&lt;/td&gt;
&lt;td&gt;「Which is your cup, this one or that one?」の答えとして正しいものは？&lt;br /&gt;
A. It is cup.　B. This. C. That one is mine.　D. It cup mine.&lt;br /&gt;
&lt;button class="show-answer-btn"&gt;正解を見る&lt;/button&gt; &lt;span id="a7" style="display: none; color: #d60000; font-weight: bold;"&gt;正解：C&lt;/span&gt;&lt;/td&gt;
&lt;/tr&gt;
&lt;p&gt;&lt;!-- Q8 --&gt;&lt;/p&gt;
&lt;tr style="background-color: #ffffff; color: black;"&gt;
&lt;td&gt;8&lt;/td&gt;
&lt;td&gt;one が使われる理由として正しいものは？&lt;br /&gt;
A. かわいいから B. 名詞を強調するため C. 一度出た名詞を繰り返さないため D. 必ず複数形にするため&lt;br /&gt;
&lt;button class="show-answer-btn"&gt;正解を見る&lt;/button&gt; &lt;span id="a8" style="display: none; color: #d60000; font-weight: bold;"&gt;正解：C&lt;/span&gt;&lt;/td&gt;
&lt;/tr&gt;
&lt;p&gt;&lt;!-- Q9 --&gt;&lt;/p&gt;
&lt;tr style="background-color: #f0b464; color: black;"&gt;
&lt;td&gt;9&lt;/td&gt;
&lt;td&gt;「Which color do you like?」の答えとして最も自然なのは？&lt;br /&gt;
A. I like blue.　B. Blue likes I. C. I blue like.　D. Blue do I.&lt;br /&gt;
&lt;button class="show-answer-btn"&gt;正解を見る&lt;/button&gt; &lt;span id="a9" style="display: none; color: #d60000; font-weight: bold;"&gt;正解：A&lt;/span&gt;&lt;/td&gt;
&lt;/tr&gt;
&lt;p&gt;&lt;!-- Q10 --&gt;&lt;/p&gt;
&lt;tr style="background-color: #ffffff; color: black;"&gt;
&lt;td&gt;10&lt;/td&gt;
&lt;td&gt;Lesson5 セクション3で最も重要なポイントは？&lt;br /&gt;
A. be動詞の活用 B. 名詞の複数形 C. 疑問文と答え方を揃える D. 動名詞の使い方&lt;br /&gt;
&lt;button class="show-answer-btn"&gt;正解を見る&lt;/button&gt; &lt;span id="a10" style="display: none; color: #d60000; font-weight: bold;"&gt;正解：C&lt;/span&gt;&lt;/td&gt;
&lt;/tr&gt;
&lt;/tbody&gt;
&lt;/table&gt;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t>
  </si>
  <si>
    <t>https://eigo-rewrite.com/column/stage1_lesson5-2/</t>
  </si>
  <si>
    <t>以下のページは不自然なワードを使用しています。
これらを適切に自然な言葉に置き換えて下さい。
なお、本文の装飾や構造は絶対に変えないでください。
【対象ページURL】
https://eigo-rewrite.com/column/stage1_lesson5-2/
【検出された不自然ワード】
（検出なし）
【本文】
------
&lt;p&gt;&lt;iframe title="YouTube video player" src="https://www.youtube.com/embed/GkvawLTHDeM"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&lt;p&gt;How many で聞かれたとき、答えは「数字だけ」でいいのか。&lt;br /&gt;
How many の後ろは、何が来るのか。&lt;br /&gt;
この2つで止まる人が多いですが、決め方はシンプルです。&lt;/p&gt;
&lt;ul&gt;
&lt;li&gt;&lt;strong&gt;How many の直後は名詞&lt;/strong&gt;（&lt;strong&gt;many＋名詞&lt;/strong&gt;はセットで動かす）&lt;/li&gt;
&lt;li&gt;&lt;strong&gt;聞かれた動詞に合わせて返す&lt;/strong&gt;（be動詞ならbe動詞、一般動詞なら一般動詞）&lt;/li&gt;
&lt;li&gt;&lt;strong&gt;人数・本数などの数は、名詞を省いて数字だけでもOK&lt;/strong&gt;（同じ名詞の繰り返しを避ける）&lt;/li&gt;
&lt;/ul&gt;
&lt;p&gt;たとえば、&lt;strong&gt;How many brothers do you have?&lt;/strong&gt; は &lt;strong&gt;How many brothers&lt;/strong&gt; がひとかたまりです。&lt;br /&gt;
ここを &lt;strong&gt;How many do you have brothers?&lt;/strong&gt; のように分けると、形として不自然になります。&lt;br /&gt;
また、have を使って聞かれているので、答える側も &lt;strong&gt;I have &amp;#8230;&lt;/strong&gt; の形に寄せます（be動詞では返しません）。&lt;/p&gt;
&lt;p&gt;逆に &lt;strong&gt;How old is &amp;#8230;&lt;/strong&gt; や &lt;strong&gt;How tall is &amp;#8230;&lt;/strong&gt; は be動詞で聞かれるため、答えも &lt;strong&gt;主語＋be動詞&lt;/strong&gt; をそろえた上で、最後に数字（11 years old / 162cm など）を置けばOKです。&lt;/p&gt;
&lt;p&gt;このページでは、&lt;strong&gt;How old / How tall&lt;/strong&gt; と &lt;strong&gt;How many＋名詞&lt;/strong&gt; を並べて、&lt;br /&gt;
「many＋名詞を離さない」「数字だけで返してよい場面」「be動詞／一般動詞のそろえ方」を例文で確認します。&lt;/p&gt;
&lt;p&gt;NEW TREASURE STAGE1 の文法事項・Lesson一覧の全体像は、&lt;strong&gt;&lt;a href="https://eigo-rewrite.com/column/hub_stage1/"&gt;NEW TREASURE STAGE1｜中1英文法 総括＋Lesson一覧（全体像はこちら）&lt;/a&gt;&lt;/strong&gt;で確認できます。&lt;br /&gt;
このセクションでは、&lt;strong&gt;How を使った疑問文とその答え方&lt;/strong&gt;を扱います。&lt;/p&gt;
&lt;p&gt;&lt;img decoding="async" fetchpriority="high" class="alignnone wp-image-454" src="https://eigo-rewrite.com/wp-content/uploads/2023/06/スライド用-300x169.jpg" alt="" width="1065" height="600" srcset="https://eigo-rewrite.com/wp-content/uploads/2023/06/スライド用-300x169.jpg 300w, https://eigo-rewrite.com/wp-content/uploads/2023/06/スライド用-1024x576.jpg 1024w, https://eigo-rewrite.com/wp-content/uploads/2023/06/スライド用-768x432.jpg 768w, https://eigo-rewrite.com/wp-content/uploads/2023/06/スライド用-320x180.jpg 320w, https://eigo-rewrite.com/wp-content/uploads/2023/06/スライド用.jpg 1280w" sizes="(max-width: 1065px) 100vw, 1065px" /&gt;&lt;/p&gt;
&lt;p&gt;まず今回の単元は”How”という疑問詞を使います。&lt;br /&gt;
”How”は「どのように」とか「どのような」といった意味合いになっています。&lt;br /&gt;
”How old is your brother?”という文があります。&lt;br /&gt;
こちら”How”、単体では「どのように」とか「どのような」という意味ですが、これが”How”のあとに形容詞や副詞がくっついて、「どれぐらい何々ですか？」「どのように何々ですか？」という形で英文は作られます。&lt;br /&gt;
なので、”How old”と言ったら「どれぐらい歳をとっていますか？」つまり「何歳ですか？」と聞きたい訳です。&lt;br /&gt;
この”How”以下のこちらの文の形に関しては、もちろんこの場合be動詞を使った文になっていますからbe動詞を前に出して”How old”の後にbe動詞です。&lt;br /&gt;
”How old is your brother?”という形になっています。&lt;br /&gt;
「お兄さん」あるいは「弟は何歳ですか？」という問いに対して疑問文の答えの時は、&lt;span style="color: #0000ff;"&gt;主語必ず揃えます。&lt;/span&gt;&lt;br /&gt;
なので、”your brother”男性なので”He”です。&lt;br /&gt;
&lt;span style="color: #ff0000;"&gt;be動詞で聞かれましたから答えもbe動詞です。&lt;/span&gt;&lt;br /&gt;
答えの文になる”11years old”「11歳です。」という形で答えています。&lt;br /&gt;
このように、「どれぐらい歳をとっていますか？」に対して、その答えの核となる部分、&lt;br /&gt;
この場合は数字になっていますから「11」という数字を書いておいて、あとは聞かれた通りに&lt;br /&gt;
”How old”と聞かれていますから、こちらも”11years old”となります。&lt;br /&gt;
教科書の方には、この”old”だけでなく”How tool”「どれぐらい背が高いですか？」という文も登場していますが、その場合も答え方としては同じです。&lt;br /&gt;
教科書では”She is 162cm”という形で、「どれぐらい背が高いです。」というのを具体的な数字で表しています。&lt;br /&gt;
基本的にはこの”How”が使われていようがbe動詞で聞かれたら「主語とbe動詞」を揃えてあげて、&lt;br /&gt;
そのあとに答えの核となる語句を置きます。&lt;br /&gt;
これで対処が出来ますので、基本的な答え方としては以上になります。&lt;br /&gt;
下の文の方がどちらかと言うとを間違えたり、少しミスが出てしまうような文になります。&lt;br /&gt;
具体的に言うと、”How”が先頭に出てくるという事は変わりない訳ですが、&lt;br /&gt;
そのあとが”How many”だけではなくて”How many brothers”、これで一つの塊を作っています。&lt;br /&gt;
そうすると、「どれぐらいたくさんのお兄さん」あるいは「弟たちを」あなたは”do you have”&lt;br /&gt;
「持っていますか？」となります。&lt;br /&gt;
つまり、「どれぐらい兄弟がいますか？」という事を聞きたい訳です。&lt;br /&gt;
その際に、”many”という単語、こちらが形容詞なんです。&lt;br /&gt;
なので、形容詞のあとというのは必ず名詞を置いて一つのセットになっていますから、&lt;br /&gt;
この形容詞と名詞というのは離す事はなくて必ずセットでくっつけて前に出して下さい。&lt;br /&gt;
ありがちなミスは”How many do you have brothers?”という形で”How many”だけ前に出してしまうという事があります。&lt;br /&gt;
ですが、ここは必ずここが&lt;strong&gt;「many+名詞」で一つの組み合わせで離してはいけないという事を意識しておきましょう。&lt;/strong&gt;&lt;br /&gt;
また、先ほどとの違いですが、今度はbe動詞ではなくて”How many do you have”&lt;br /&gt;
「どれぐらい兄弟を持っていますか？」「どれぐらい兄弟がいますか？」と聞かれています。&lt;br /&gt;
答える際ももちろん”I am”と答えるのではなくて、&lt;span style="color: #0000ff;"&gt;一般動詞で聞かれていますから一般動詞を答えます。&lt;/span&gt;&lt;br /&gt;
「何人」と言われているので、”one brother”とか”two brothers”という形で答えてもいいですが、基本的には英語というのは繰り返しを避けます。&lt;br /&gt;
なので、この様に数を聞かれた場合は数の後の名詞、”brother”とか”pencils”みたいな名詞は基本的には省略して数だけで答えて大丈夫です。&lt;br /&gt;
上の方”How old is”とか”How tool is”というような形は非常に答えやすくて文も作りやすいです。&lt;br /&gt;
ですが、こちらの”How many brothers”のように「How+形容詞+名詞」という形、それから一般動詞で聞かれたら一般動詞で答える、こういった点に注意してセクション2の学習を進めて下さい。&lt;br /&gt;
セクション2に関しては以上になります。&lt;br /&gt;
✅ 【まとめ】Lesson5 セクション2：How を使った疑問文まとめ&lt;/p&gt;
&lt;table style="width: 100%; border-collapse: collapse;"&gt;
&lt;tbody&gt;
&lt;tr style="background-color: #dd8500; color: white;"&gt;
&lt;th&gt;項目&lt;/th&gt;
&lt;th&gt;内容&lt;/th&gt;
&lt;/tr&gt;
&lt;tr style="background-color: #f0b464; color: black;"&gt;
&lt;td&gt;How の意味と基本形&lt;/td&gt;
&lt;td&gt;
&lt;ul&gt;
&lt;li&gt;How は「どのように」「どれくらい〜」を表す疑問詞&lt;/li&gt;
&lt;li&gt;How + 形容詞／副詞 で「どれくらい〜？」になる&lt;/li&gt;
&lt;li&gt;例：How old、How tall など&lt;/li&gt;
&lt;/ul&gt;
&lt;/td&gt;
&lt;/tr&gt;
&lt;tr style="background-color: #ffffff; color: black;"&gt;
&lt;td&gt;How old / How tall の疑問文&lt;/td&gt;
&lt;td&gt;
&lt;ul&gt;
&lt;li&gt;be動詞の疑問文：How old is your brother?&lt;/li&gt;
&lt;li&gt;答えも be動詞で揃える：He is 11 years old.&lt;/li&gt;
&lt;li&gt;答えの核（数字など）を最後につける&lt;/li&gt;
&lt;/ul&gt;
&lt;/td&gt;
&lt;/tr&gt;
&lt;tr style="background-color: #f0b464; color: black;"&gt;
&lt;td&gt;How many の形&lt;/td&gt;
&lt;td&gt;
&lt;ul&gt;
&lt;li&gt;How many + 名詞（形容詞＋名詞は必ずセット）&lt;/li&gt;
&lt;li&gt;例：How many brothers do you have?&lt;/li&gt;
&lt;li&gt;「How many」を途中で切らない（× How many do you have brothers?）&lt;/li&gt;
&lt;/ul&gt;
&lt;/td&gt;
&lt;/tr&gt;
&lt;tr style="background-color: #ffffff; color: black;"&gt;
&lt;td&gt;一般動詞で聞かれた場合&lt;/td&gt;
&lt;td&gt;
&lt;ul&gt;
&lt;li&gt;一般動詞の疑問文 → 一般動詞で答える&lt;/li&gt;
&lt;li&gt;例：I have three.（brothers を省略可能）&lt;/li&gt;
&lt;li&gt;英語は名詞の繰り返しを避けるため「数だけ」で答えてもよい&lt;/li&gt;
&lt;/ul&gt;
&lt;/td&gt;
&lt;/tr&gt;
&lt;tr style="background-color: #f0b464; color: black;"&gt;
&lt;td&gt;重要ポイント&lt;/td&gt;
&lt;td&gt;
&lt;ul&gt;
&lt;li&gt;How + 形容詞／副詞（How old / How tall）&lt;/li&gt;
&lt;li&gt;How many + 名詞（many と名詞はセット）&lt;/li&gt;
&lt;li&gt;聞かれた動詞（be / have）に合わせて答える&lt;/li&gt;
&lt;/ul&gt;
&lt;/td&gt;
&lt;/tr&gt;
&lt;/tbody&gt;
&lt;/table&gt;
&lt;p&gt;&amp;nbsp;&lt;/p&gt;
&lt;p&gt;✅ 【クイズ10問】Lesson5 セクション2&lt;/p&gt;
&lt;style&gt; .show-answer-btn { background:#DD8500; color:white; padding:5px 10px; cursor:pointer; border:none; } &lt;/style&gt;
&lt;table style="width: 100%; border-collapse: collapse;"&gt;
&lt;tbody&gt;
&lt;tr style="background-color: #dd8500; color: white;"&gt;
&lt;th&gt;No.&lt;/th&gt;
&lt;th&gt;問題&lt;/th&gt;
&lt;/tr&gt;
&lt;p&gt;&lt;!-- Q1 --&gt;&lt;/p&gt;
&lt;tr style="background-color: #f0b464; color: black;"&gt;
&lt;td&gt;1&lt;/td&gt;
&lt;td&gt;How の基本的な意味はどれ？&lt;br /&gt;
A. いつ　B. どこで　C. どのように／どれくらい　D. 誰が&lt;br /&gt;
&lt;button class="show-answer-btn"&gt;正解を見る&lt;/button&gt; &lt;span id="a1" style="display: none; font-weight: bold; color: #d60000;"&gt;正解：C&lt;/span&gt;&lt;/td&gt;
&lt;/tr&gt;
&lt;p&gt;&lt;!-- Q2 --&gt;&lt;/p&gt;
&lt;tr style="background-color: white; color: black;"&gt;
&lt;td&gt;2&lt;/td&gt;
&lt;td&gt;「How old」はどのような意味？&lt;br /&gt;
A. どれぐらい速く　B. どれぐらい背が高い C. どれぐらい古い　D. 何歳&lt;br /&gt;
&lt;button class="show-answer-btn"&gt;正解を見る&lt;/button&gt; &lt;span id="a2" style="display: none; font-weight: bold; color: #d60000;"&gt;正解：D&lt;/span&gt;&lt;/td&gt;
&lt;/tr&gt;
&lt;p&gt;&lt;!-- Q3 --&gt;&lt;/p&gt;
&lt;tr style="background-color: #f0b464; color: black;"&gt;
&lt;td&gt;3&lt;/td&gt;
&lt;td&gt;「How old is your brother?」の答え方として正しいのは？&lt;br /&gt;
A. He is 11 years old. B. He old is 11. C. He 11 old is. D. Your brother is he.&lt;br /&gt;
&lt;button class="show-answer-btn"&gt;正解を見る&lt;/button&gt; &lt;span id="a3" style="display: none; font-weight: bold; color: #d60000;"&gt;正解：A&lt;/span&gt;&lt;/td&gt;
&lt;/tr&gt;
&lt;p&gt;&lt;!-- Q4 --&gt;&lt;/p&gt;
&lt;tr style="background-color: white; color: black;"&gt;
&lt;td&gt;4&lt;/td&gt;
&lt;td&gt;How many の後ろに置くべきものは？&lt;br /&gt;
A. 動詞　B. 副詞　C. 名詞　D. 何も置かない&lt;br /&gt;
&lt;button class="show-answer-btn"&gt;正解を見る&lt;/button&gt; &lt;span id="a4" style="display: none; font-weight: bold; color: #d60000;"&gt;正解：C&lt;/span&gt;&lt;/td&gt;
&lt;/tr&gt;
&lt;p&gt;&lt;!-- Q5 --&gt;&lt;/p&gt;
&lt;tr style="background-color: #f0b464; color: black;"&gt;
&lt;td&gt;5&lt;/td&gt;
&lt;td&gt;誤りはどれ？&lt;br /&gt;
A. How many brothers do you have? B. How many do you have brothers? C. many＋名詞はセット D. How many pencils do you have?&lt;br /&gt;
&lt;button class="show-answer-btn"&gt;正解を見る&lt;/button&gt; &lt;span id="a5" style="display: none; font-weight: bold; color: #d60000;"&gt;正解：B&lt;/span&gt;&lt;/td&gt;
&lt;/tr&gt;
&lt;p&gt;&lt;!-- Q6 --&gt;&lt;/p&gt;
&lt;tr style="background-color: white; color: black;"&gt;
&lt;td&gt;6&lt;/td&gt;
&lt;td&gt;「How many brothers do you have?」の答えとして自然なのは？&lt;br /&gt;
A. I am three. B. I have three brothers only. C. Three. D. Brothers three I have.&lt;br /&gt;
&lt;button class="show-answer-btn"&gt;正解を見る&lt;/button&gt; &lt;span id="a6" style="display: none; font-weight: bold; color: #d60000;"&gt;正解：C&lt;/span&gt;&lt;/td&gt;
&lt;/tr&gt;
&lt;p&gt;&lt;!-- Q7 --&gt;&lt;/p&gt;
&lt;tr style="background-color: #f0b464; color: black;"&gt;
&lt;td&gt;7&lt;/td&gt;
&lt;td&gt;「How tall is she?」への答えとして最も正しいのは？&lt;br /&gt;
A. She tall is 160cm. B. She is 160cm. C. 160cm is she. D. She has 160cm.&lt;br /&gt;
&lt;button class="show-answer-btn"&gt;正解を見る&lt;/button&gt; &lt;span id="a7" style="display: none; font-weight: bold; color: #d60000;"&gt;正解：B&lt;/span&gt;&lt;/td&gt;
&lt;/tr&gt;
&lt;p&gt;&lt;!-- Q8 --&gt;&lt;/p&gt;
&lt;tr style="background-color: white; color: black;"&gt;
&lt;td&gt;8&lt;/td&gt;
&lt;td&gt;「How many＋名詞」で気をつけるべき点は？&lt;br /&gt;
A. many を文末に置く B. many＋名詞は離さない C. 動詞を先に置く D. 名詞は単数にする&lt;br /&gt;
&lt;button class="show-answer-btn"&gt;正解を見る&lt;/button&gt; &lt;span id="a8" style="display: none; font-weight: bold; color: #d60000;"&gt;正解：B&lt;/span&gt;&lt;/td&gt;
&lt;/tr&gt;
&lt;p&gt;&lt;!-- Q9 --&gt;&lt;/p&gt;
&lt;tr style="background-color: #f0b464; color: black;"&gt;
&lt;td&gt;9&lt;/td&gt;
&lt;td&gt;「どれくらい〜？」の疑問文に共通するポイントは？&lt;br /&gt;
A. 必ず一般動詞で答える B. 必ずbe動詞で答える C. 答えの核（数字など）を最後に置く D. 疑問詞を文末に置く&lt;br /&gt;
&lt;button class="show-answer-btn"&gt;正解を見る&lt;/button&gt; &lt;span id="a9" style="display: none; font-weight: bold; color: #d60000;"&gt;正解：C&lt;/span&gt;&lt;/td&gt;
&lt;/tr&gt;
&lt;p&gt;&lt;!-- Q10 --&gt;&lt;/p&gt;
&lt;tr style="background-color: white; color: black;"&gt;
&lt;td&gt;10&lt;/td&gt;
&lt;td&gt;Lesson5 セクション2の最重要ポイントは？&lt;br /&gt;
A. How many＋名詞と動詞の区別 B. How の位置 C. 聞かれた動詞（be／一般動詞）で答え方を揃える D. 疑問詞を2回使う&lt;br /&gt;
&lt;button class="show-answer-btn"&gt;正解を見る&lt;/button&gt; &lt;span id="a10" style="display: none; font-weight: bold; color: #d60000;"&gt;正解：C&lt;/span&gt;&lt;/td&gt;
&lt;/tr&gt;
&lt;/tbody&gt;
&lt;/table&gt;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t>
  </si>
  <si>
    <t>https://eigo-rewrite.com/column/stage1_lesson6-1/</t>
  </si>
  <si>
    <t>以下のページは不自然なワードを使用しています。
これらを適切に自然な言葉に置き換えて下さい。
なお、本文の装飾や構造は絶対に変えないでください。
【対象ページURL】
https://eigo-rewrite.com/column/stage1_lesson6-1/
【検出された不自然ワード】
（検出なし）
【本文】
------
&lt;p&gt;&lt;iframe title="YouTube video player" src="https://www.youtube.com/embed/E0j-72XoMZw"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 data-start="26" data-end="126"&gt;NEW TREASURE STAGE1 の文法事項・Lesson一覧の全体像は、&lt;strong&gt;&lt;a href="https://eigo-rewrite.com/column/hub_stage1/"&gt;NEW TREASURE STAGE1｜中1英文法 総括＋Lesson一覧（全体像はこちら）&lt;/a&gt;&lt;/strong&gt;で確認できます。&lt;br data-start="53" data-end="56" /&gt;セクション1では &lt;strong data-start="65" data-end="72"&gt;命令文&lt;/strong&gt; を中心に、細かい使い方が複数提示されています。命令文の作り方と、注意すべきポイントを確認していきましょう。&lt;/p&gt;
&lt;p data-start="128" data-end="194"&gt;まず、命令文は &lt;strong data-start="136" data-end="149"&gt;動詞の原形で始める&lt;/strong&gt; 形で、「〜してください」「〜しなさい」と、相手にお願いしたり命令したりする際に使います。&lt;/p&gt;
&lt;p&gt;&lt;img decoding="async" fetchpriority="high" class="alignnone wp-image-464" src="https://eigo-rewrite.com/wp-content/uploads/2023/06/スライド用-2-300x169.jpg" alt="" width="1127" height="635" srcset="https://eigo-rewrite.com/wp-content/uploads/2023/06/スライド用-2-300x169.jpg 300w, https://eigo-rewrite.com/wp-content/uploads/2023/06/スライド用-2-1024x576.jpg 1024w, https://eigo-rewrite.com/wp-content/uploads/2023/06/スライド用-2-768x432.jpg 768w, https://eigo-rewrite.com/wp-content/uploads/2023/06/スライド用-2-320x180.jpg 320w, https://eigo-rewrite.com/wp-content/uploads/2023/06/スライド用-2.jpg 1280w" sizes="(max-width: 1127px) 100vw, 1127px" /&gt;&lt;/p&gt;
&lt;p&gt;一つ目の例文です。&lt;br /&gt;
“Open the window.”「窓を開けて下さい」」と、”Open”が動詞の原形になっています。&lt;br /&gt;
こういった形で”s”を付けたり”ing”を付けたりしないでそのまま”Open”「開けて下さい」というふうに動詞の原形で始めると「何々して下さい」「何々しなさい」という意味になります。&lt;br /&gt;
これだけだったら特に問題ない単元ですが、&lt;span style="color: #0000ff;"&gt;ちょっと細かいルールが色々あります。&lt;/span&gt;&lt;br /&gt;
以下1個ずつ見ていきます。&lt;br /&gt;
二つ目は”Wash your hands, Ken.”「手を洗って下さい」「手を洗いなさい」という形になっています。&lt;br /&gt;
もちろん「手を洗いなさい」と言ったら片手だけではなくて&lt;strong&gt;両手を洗う訳ですから&lt;br /&gt;
&lt;/strong&gt;”Wash your hands”と&lt;strong&gt;”s”&lt;/strong&gt;が付いています。&lt;br /&gt;
なので、英作文の際に「手を洗いなさい」と言われた時に”Wash your hand”ではなくて”hand&lt;strong&gt;s&lt;/strong&gt;”と&lt;span style="color: #0000ff;"&gt;複数形にするというのがまず大事です。&lt;/span&gt;&lt;br /&gt;
それから、次に呼び掛けです。&lt;br /&gt;
この場合は「ケンさん」という人に対して、「ケン、手を洗いなさい。」と言った時にここに”,”が入ります。&lt;br /&gt;
もちろん英語は名詞を二つ重ねてはいけない言語ですから、”Ken”という人の名前、名詞を挟む際に一旦ここで&lt;span style="color: #0000ff;"&gt;”,”を入れて文を切ってこれは呼び掛けですよという事を表しています。&lt;/span&gt;&lt;br /&gt;
また、この人に対して呼び掛ける際は、文の先頭にくる場合もあります。&lt;br /&gt;
この際も、”,”を付けないと普通の文になってしまって、「ケンはこのタオルを使います」という意味なってしまいます。&lt;br /&gt;
そうではなく、”Ken,”と一旦”,”で切ってから”use this towel.”「このタオルを使いなさい」「使って下さい」というような形になります。&lt;br /&gt;
なので、&lt;strong&gt;人に対して何かを呼び掛ける際に、ここで文の終わりであろうが文の先頭であろうが”,”を付けるという事を忘れずに英文を作っていきましょう。&lt;/strong&gt;&lt;/p&gt;
&lt;p&gt;ここまでは普通に「何々して下さい」とか「何々しなさい」という形でした。&lt;br /&gt;
次は「何々してはいけません」「何にするな」という言い方になります。&lt;br /&gt;
この場合は”Don’t”から始めます。&lt;br /&gt;
”you”とかを入れずに”Don’ touch the picture.”「その絵に触れてはいけません。」という形で、&lt;span style="color: #ff0000;"&gt;”Don’t”のあとにそのまま動詞の原形を付けます。&lt;/span&gt;&lt;br /&gt;
これで「何々してはいけません」とか「何々しないで下さい」という言い方になります。&lt;br /&gt;
命令文の基本に関しては以上になります。&lt;/p&gt;
&lt;p&gt;&lt;img decoding="async" class="alignnone wp-image-465" src="https://eigo-rewrite.com/wp-content/uploads/2023/06/スライド用2-1-300x169.jpg" alt="" width="1086" height="612" srcset="https://eigo-rewrite.com/wp-content/uploads/2023/06/スライド用2-1-300x169.jpg 300w, https://eigo-rewrite.com/wp-content/uploads/2023/06/スライド用2-1-1024x576.jpg 1024w, https://eigo-rewrite.com/wp-content/uploads/2023/06/スライド用2-1-768x432.jpg 768w, https://eigo-rewrite.com/wp-content/uploads/2023/06/スライド用2-1-320x180.jpg 320w, https://eigo-rewrite.com/wp-content/uploads/2023/06/スライド用2-1.jpg 1280w" sizes="(max-width: 1086px) 100vw, 1086px" /&gt;&lt;/p&gt;
&lt;p&gt;次に、今度は&lt;span style="color: #ff00ff;"&gt;”Please”&lt;/span&gt;を付けて「お願いします」と言った場合、&lt;br /&gt;
それから&lt;span style="color: #ff00ff;"&gt;”Let’s”&lt;/span&gt;を使って「何々しましょう」という場合について見ていきます。&lt;br /&gt;
まず、「何々して下さい」とちょっと&lt;strong&gt;丁寧に相手に対してお願いする時は、文頭に”Please”を付けます。&lt;/strong&gt;&lt;br /&gt;
この場合ですと、”Please put the plates on the table.”「そのお皿をテーブルの上に置いて下さい。」という言い方になっています。&lt;br /&gt;
人に対して呼び掛ける際は、この文の先頭に人の名前がきてそのあとに”,”を入れる必要がありましたが、&lt;span style="color: #0000ff;"&gt;”Please”に関しては文頭に置く場合は”,”を入れる必要がありません。&lt;/span&gt;&lt;br /&gt;
しかし、注意しなければいけないのは&lt;span style="color: #ff0000;"&gt;”Please”は文末に置く場合もあります。&lt;/span&gt;&lt;br /&gt;
文末に置く場合は”please.”の前に”,”が付けられています。&lt;br /&gt;
このように、&lt;span style="color: #ff6600;"&gt;人の名前であれば文頭文末どちらも”,”付ける。&lt;/span&gt;&lt;br /&gt;
&lt;span style="color: #ff6600;"&gt;”Please”の場合は文末に置く場合にのみ”,”付ける。&lt;/span&gt;&lt;br /&gt;
この点が先ほどと違う点になりますので、気を付けましょう。&lt;br /&gt;
この文の場合ですと”Have a seat, please.” ”Have a seat”「座って下さい」という言い方になっています。&lt;br /&gt;
下の文です。&lt;br /&gt;
今度もまた”Please”が文頭にきています。&lt;br /&gt;
この場合に注意して頂きたいのは「何々しないで下さい」という場合です。&lt;br /&gt;
この場合ですと、”Please don’t run in the museum.”「博物館」あるいは「美術館で走らないで下さい。」と言っていますが、たまにですがどうしても否定なので”Don’t”から書きたいという人がいます。&lt;br /&gt;
そうすると、ここに”Don’t please”と言ってしまう場合がありますが、これはいけません。&lt;br /&gt;
お願いです、と丁寧に言っているという事を最初に”Please”を付ける事によって表して、&lt;br /&gt;
&lt;span style="color: #0000ff;"&gt;”Please”のあとに”don’t run”という形で否定の命令文を置きましょう。&lt;/span&gt;&lt;br /&gt;
最後は”Let’s”です。&lt;br /&gt;
ここも”Let’s”のあとに動詞の原形を置く事によって「何々しましょう」という事を表しています。&lt;br /&gt;
”Please”は付けずにそのまま「Let’s+動詞の原形」で始めます。&lt;br /&gt;
これはどのような場合でも変わりありませんからそのまま学習していきましょう。&lt;br /&gt;
答え方は非常に簡単です。&lt;br /&gt;
”Let’s”で聞かれた時に「じゃあ行きましょう行きましょう」という時は”Yes”と書いて&lt;br /&gt;
”Yes, let’s”「はい、行きましょう」という形です。&lt;br /&gt;
「ちょっとやめとこうか」という場合は、このような形で”No, let’s not”「やめときましょうよ」というような答え方をします。&lt;br /&gt;
こちらの答え方はそんなに難しくないと思いますので、スペルだったりあるいはここのアポストロフィを付けるという事を忘れずに注意しておきましょう。&lt;br /&gt;
命令文は結構なバリエーションがありましたが、&lt;span style="color: #ff0000;"&gt;要は”,”の位置に気を付けましょう&lt;/span&gt;、という所が重要な点になりますので、そこだけ気を付けて書き取りと音読の練習をして下さい。&lt;br /&gt;
セクション1に関しては以上となります。&lt;br /&gt;
✅ 【まとめ】Lesson6 セクション1：命令文の要点まとめ&lt;/p&gt;
&lt;table style="width: 100%; border-collapse: collapse;"&gt;
&lt;tbody&gt;
&lt;tr style="background-color: #dd8500; color: white;"&gt;
&lt;th&gt;項目&lt;/th&gt;
&lt;th&gt;内容&lt;/th&gt;
&lt;/tr&gt;
&lt;tr style="background-color: #f0b464; color: black;"&gt;
&lt;td&gt;命令文の基本&lt;/td&gt;
&lt;td&gt;
&lt;ul&gt;
&lt;li&gt;動詞の原形で始める（Open the window.）&lt;/li&gt;
&lt;li&gt;「〜しなさい／してください」の意味になる&lt;/li&gt;
&lt;/ul&gt;
&lt;/td&gt;
&lt;/tr&gt;
&lt;tr style="background-color: #ffffff; color: black;"&gt;
&lt;td&gt;複数名詞の扱い&lt;/td&gt;
&lt;td&gt;
&lt;ul&gt;
&lt;li&gt;手を洗う → Wash your &lt;strong&gt;hands&lt;/strong&gt;.（両手なので複数）&lt;/li&gt;
&lt;/ul&gt;
&lt;/td&gt;
&lt;/tr&gt;
&lt;tr style="background-color: #f0b464; color: black;"&gt;
&lt;td&gt;呼びかけ（名前）&lt;/td&gt;
&lt;td&gt;
&lt;ul&gt;
&lt;li&gt;名前の前後には必ず&lt;strong&gt;「,」&lt;/strong&gt;を付ける（Ken, wash your hands. / Wash your hands, Ken.）&lt;/li&gt;
&lt;/ul&gt;
&lt;/td&gt;
&lt;/tr&gt;
&lt;tr style="background-color: #ffffff; color: black;"&gt;
&lt;td&gt;禁止の命令文&lt;/td&gt;
&lt;td&gt;
&lt;ul&gt;
&lt;li&gt;&lt;strong&gt;Don&amp;#8217;t + 動詞の原形&lt;/strong&gt;（Don&amp;#8217;t touch the picture.）&lt;/li&gt;
&lt;/ul&gt;
&lt;/td&gt;
&lt;/tr&gt;
&lt;tr style="background-color: #f0b464; color: black;"&gt;
&lt;td&gt;Please の使い方&lt;/td&gt;
&lt;td&gt;
&lt;ul&gt;
&lt;li&gt;文頭の Please → 「,」は不要&lt;/li&gt;
&lt;li&gt;文末の please → 必ず直前に「,」を置く（Have a seat, please.）&lt;/li&gt;
&lt;li&gt;Please を使う否定命令：Please don’t run.（Don’t please ❌）&lt;/li&gt;
&lt;/ul&gt;
&lt;/td&gt;
&lt;/tr&gt;
&lt;tr style="background-color: #ffffff; color: black;"&gt;
&lt;td&gt;Let&amp;#8217;s の使い方&lt;/td&gt;
&lt;td&gt;
&lt;ul&gt;
&lt;li&gt;Let’s + 動詞の原形→「〜しましょう」&lt;/li&gt;
&lt;li&gt;肯定の返答：Yes, let’s.&lt;/li&gt;
&lt;li&gt;否定の返答：No, let’s not.&lt;/li&gt;
&lt;/ul&gt;
&lt;/td&gt;
&lt;/tr&gt;
&lt;tr style="background-color: #f0b464; color: black;"&gt;
&lt;td&gt;重要ポイント&lt;/td&gt;
&lt;td&gt;
&lt;ul&gt;
&lt;li&gt;特に&lt;strong&gt;「,（カンマ）」の位置&lt;/strong&gt;に注意！&lt;/li&gt;
&lt;/ul&gt;
&lt;/td&gt;
&lt;/tr&gt;
&lt;/tbody&gt;
&lt;/table&gt;
&lt;p&gt;&amp;nbsp;&lt;/p&gt;
&lt;p&gt;✅ 【クイズ10問】Lesson6 セクション1&lt;/p&gt;
&lt;style&gt;
.show-answer-btn {&lt;br /&gt;  background:#DD8500;&lt;br /&gt;  color:white;&lt;br /&gt;  padding:5px 10px;&lt;br /&gt;  cursor:pointer;&lt;br /&gt;  border:none;&lt;br /&gt;}&lt;br /&gt;&lt;/style&gt;
&lt;table style="width: 100%; border-collapse: collapse;"&gt;
&lt;tbody&gt;
&lt;tr style="background-color: #dd8500; color: white;"&gt;
&lt;th&gt;No.&lt;/th&gt;
&lt;th&gt;問題&lt;/th&gt;
&lt;/tr&gt;
&lt;p&gt;&lt;!-- Q1 --&gt;&lt;/p&gt;
&lt;tr style="background-color: #f0b464; color: black;"&gt;
&lt;td&gt;1&lt;/td&gt;
&lt;td&gt;命令文はどの形で始める？&lt;/p&gt;
&lt;p&gt;A. 動詞の原形　B. 動詞の過去形　C. be 動詞　D. 名詞&lt;/p&gt;
&lt;p&gt;&lt;button id="btn-a1" class="show-answer-btn"&gt;&lt;br /&gt;
正解を見る&lt;br /&gt;
&lt;/button&gt;&lt;br /&gt;
&lt;span id="a1" style="display: none; margin-left: 8px; font-weight: bold; color: #d60000;"&gt;&lt;br /&gt;
正解：A&lt;br /&gt;
&lt;/span&gt;&lt;/td&gt;
&lt;/tr&gt;
&lt;p&gt;&lt;!-- Q2 --&gt;&lt;/p&gt;
&lt;tr style="background-color: #ffffff; color: black;"&gt;
&lt;td&gt;2&lt;/td&gt;
&lt;td&gt;「手を洗いなさい」のとき、正しい英語はどれ？&lt;/p&gt;
&lt;p&gt;A. Wash your hand.　B. Wash your hands.&lt;br /&gt;
C. Wash hands.　D. Washing your hands.&lt;/p&gt;
&lt;p&gt;&lt;button id="btn-a2" class="show-answer-btn"&gt;&lt;br /&gt;
正解を見る&lt;br /&gt;
&lt;/button&gt;&lt;br /&gt;
&lt;span id="a2" style="display: none; margin-left: 8px; font-weight: bold; color: #d60000;"&gt;&lt;br /&gt;
正解：B&lt;br /&gt;
&lt;/span&gt;&lt;/td&gt;
&lt;/tr&gt;
&lt;p&gt;&lt;!-- Q3 --&gt;&lt;/p&gt;
&lt;tr style="background-color: #f0b464; color: black;"&gt;
&lt;td&gt;3&lt;/td&gt;
&lt;td&gt;呼びかけ（Ken）を文頭に置く場合の正しい書き方は？&lt;/p&gt;
&lt;p&gt;A. Ken open the door.&lt;br /&gt;
B. Ken, open the door.&lt;br /&gt;
C. Ken: open the door.&lt;br /&gt;
D. Ken- open the door.&lt;/p&gt;
&lt;p&gt;&lt;button id="btn-a3" class="show-answer-btn"&gt;&lt;br /&gt;
正解を見る&lt;br /&gt;
&lt;/button&gt;&lt;br /&gt;
&lt;span id="a3" style="display: none; margin-left: 8px; font-weight: bold; color: #d60000;"&gt;&lt;br /&gt;
正解：B&lt;br /&gt;
&lt;/span&gt;&lt;/td&gt;
&lt;/tr&gt;
&lt;p&gt;&lt;!-- Q4 --&gt;&lt;/p&gt;
&lt;tr style="background-color: #ffffff; color: black;"&gt;
&lt;td&gt;4&lt;/td&gt;
&lt;td&gt;禁止の命令文を作るときに使う語は？&lt;/p&gt;
&lt;p&gt;A. Please　B. No　C. Don’t　D. Must not&lt;/p&gt;
&lt;p&gt;&lt;button id="btn-a4" class="show-answer-btn"&gt;&lt;br /&gt;
正解を見る&lt;br /&gt;
&lt;/button&gt;&lt;br /&gt;
&lt;span id="a4" style="display: none; margin-left: 8px; font-weight: bold; color: #d60000;"&gt;&lt;br /&gt;
正解：C&lt;br /&gt;
&lt;/span&gt;&lt;/td&gt;
&lt;/tr&gt;
&lt;p&gt;&lt;!-- Q5 --&gt;&lt;/p&gt;
&lt;tr style="background-color: #f0b464; color: black;"&gt;
&lt;td&gt;5&lt;/td&gt;
&lt;td&gt;「Please」を文末に置く場合どうなる？&lt;/p&gt;
&lt;p&gt;A. カンマ不要&lt;br /&gt;
B. 「, please」とする&lt;br /&gt;
C. 「please ,」とする&lt;br /&gt;
D. 置けない&lt;/p&gt;
&lt;p&gt;&lt;button id="btn-a5" class="show-answer-btn"&gt;&lt;br /&gt;
正解を見る&lt;br /&gt;
&lt;/button&gt;&lt;br /&gt;
&lt;span id="a5" style="display: none; margin-left: 8px; font-weight: bold; color: #d60000;"&gt;&lt;br /&gt;
正解：B&lt;br /&gt;
&lt;/span&gt;&lt;/td&gt;
&lt;/tr&gt;
&lt;p&gt;&lt;!-- Q6 --&gt;&lt;/p&gt;
&lt;tr style="background-color: #ffffff; color: black;"&gt;
&lt;td&gt;6&lt;/td&gt;
&lt;td&gt;「Don’t please run.」が誤りである理由は？&lt;/p&gt;
&lt;p&gt;A. please を使えないから&lt;br /&gt;
B. 順番が逆（Please のあとに don’t）だから&lt;br /&gt;
C. don’t は文末に置くから&lt;br /&gt;
D. 名詞が必要だから&lt;/p&gt;
&lt;p&gt;&lt;button id="btn-a6" class="show-answer-btn"&gt;&lt;br /&gt;
正解を見る&lt;br /&gt;
&lt;/button&gt;&lt;br /&gt;
&lt;span id="a6" style="display: none; margin-left: 8px; font-weight: bold; color: #d60000;"&gt;&lt;br /&gt;
正解：B&lt;br /&gt;
&lt;/span&gt;&lt;/td&gt;
&lt;/tr&gt;
&lt;p&gt;&lt;!-- Q7 --&gt;&lt;/p&gt;
&lt;tr style="background-color: #f0b464; color: black;"&gt;
&lt;td&gt;7&lt;/td&gt;
&lt;td&gt;Let’s で始まる文の意味は？&lt;/p&gt;
&lt;p&gt;A. ～してはいけない&lt;br /&gt;
B. ～しなさい&lt;br /&gt;
C. ～しましょう&lt;br /&gt;
D. ～したい&lt;/p&gt;
&lt;p&gt;&lt;button id="btn-a7" class="show-answer-btn"&gt;&lt;br /&gt;
正解を見る&lt;br /&gt;
&lt;/button&gt;&lt;br /&gt;
&lt;span id="a7" style="display: none; margin-left: 8px; font-weight: bold; color: #d60000;"&gt;&lt;br /&gt;
正解：C&lt;br /&gt;
&lt;/span&gt;&lt;/td&gt;
&lt;/tr&gt;
&lt;p&gt;&lt;!-- Q8 --&gt;&lt;/p&gt;
&lt;tr style="background-color: #ffffff; color: black;"&gt;
&lt;td&gt;8&lt;/td&gt;
&lt;td&gt;「Let’s ～」への肯定の返答は？&lt;/p&gt;
&lt;p&gt;A. Yes, let’s.&lt;br /&gt;
B. Yes, we do.&lt;br /&gt;
C. OK, I am.&lt;br /&gt;
D. Sure, I will.&lt;/p&gt;
&lt;p&gt;&lt;button id="btn-a8" class="show-answer-btn"&gt;&lt;br /&gt;
正解を見る&lt;br /&gt;
&lt;/button&gt;&lt;br /&gt;
&lt;span id="a8" style="display: none; margin-left: 8px; font-weight: bold; color: #d60000;"&gt;&lt;br /&gt;
正解：A&lt;br /&gt;
&lt;/span&gt;&lt;/td&gt;
&lt;/tr&gt;
&lt;p&gt;&lt;!-- Q9 --&gt;&lt;/p&gt;
&lt;tr style="background-color: #f0b464; color: black;"&gt;
&lt;td&gt;9&lt;/td&gt;
&lt;td&gt;「Let’s not go.」の意味は？&lt;/p&gt;
&lt;p&gt;A. 行きましょう&lt;br /&gt;
B. 行かないでください&lt;br /&gt;
C. 行ってはいけません&lt;br /&gt;
D. 行くのをやめましょう&lt;/p&gt;
&lt;p&gt;&lt;button id="btn-a9" class="show-answer-btn"&gt;&lt;br /&gt;
正解を見る&lt;br /&gt;
&lt;/button&gt;&lt;br /&gt;
&lt;span id="a9" style="display: none; margin-left: 8px; font-weight: bold; color: #d60000;"&gt;&lt;br /&gt;
正解：D&lt;br /&gt;
&lt;/span&gt;&lt;/td&gt;
&lt;/tr&gt;
&lt;p&gt;&lt;!-- Q10 --&gt;&lt;/p&gt;
&lt;tr style="background-color: #ffffff; color: black;"&gt;
&lt;td&gt;10&lt;/td&gt;
&lt;td&gt;命令文で特に注意すべき点は？&lt;/p&gt;
&lt;p&gt;A. be動詞の使い分け&lt;br /&gt;
B. 名詞の語順&lt;br /&gt;
C. カンマの位置&lt;br /&gt;
D. 動詞の時制&lt;/p&gt;
&lt;p&gt;&lt;button id="btn-a10" class="show-answer-btn"&gt;&lt;br /&gt;
正解を見る&lt;br /&gt;
&lt;/button&gt;&lt;br /&gt;
&lt;span id="a10" style="display: none; margin-left: 8px; font-weight: bold; color: #d60000;"&gt;&lt;br /&gt;
正解：C&lt;br /&gt;
&lt;/span&gt;&lt;/td&gt;
&lt;/tr&gt;
&lt;/tbody&gt;
&lt;/table&gt;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t>
  </si>
  <si>
    <t>https://eigo-rewrite.com/column/stage1_lesson6-2/</t>
  </si>
  <si>
    <t>以下のページは不自然なワードを使用しています。
これらを適切に自然な言葉に置き換えて下さい。
なお、本文の装飾や構造は絶対に変えないでください。
【対象ページURL】
https://eigo-rewrite.com/column/stage1_lesson6-2/
【検出された不自然ワード】
（検出なし）
【本文】
------
&lt;p&gt;&lt;iframe title="YouTube video player" src="https://www.youtube.com/embed/Z1puh8y17HY"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&lt;p&gt;cannot と can not、何が違うのか。&lt;br /&gt;
can の後ろは原形なのに、三人称単数で &lt;strong&gt;-s&lt;/strong&gt; を付けたくなるのはなぜか。&lt;br /&gt;
not very を「とても〜ない」と訳してしまい、意味が変に感じるのはなぜか。&lt;/p&gt;
&lt;p&gt;このページでは、助動詞 &lt;strong&gt;can&lt;/strong&gt; でつまずきやすいポイントを &lt;strong&gt;3つ&lt;/strong&gt; に絞って整理します。&lt;/p&gt;
&lt;ul&gt;
&lt;li&gt;&lt;strong&gt;can の後ろは動詞の原形&lt;/strong&gt;（三人称単数でも &lt;strong&gt;-s&lt;/strong&gt; は付かない）&lt;/li&gt;
&lt;li&gt;&lt;strong&gt;cannot / can’t / can not&lt;/strong&gt; の見え方をそろえる（書き方・場面の違い）&lt;/li&gt;
&lt;li&gt;&lt;strong&gt;not very&lt;/strong&gt; は「とても」ではなく「&lt;strong&gt;あまり〜ない&lt;/strong&gt;」になる&lt;/li&gt;
&lt;/ul&gt;
&lt;p&gt;たとえば &lt;strong&gt;Bob can write songs.&lt;/strong&gt; の &lt;strong&gt;-s&lt;/strong&gt; は、動詞ではなく &lt;strong&gt;songs&lt;/strong&gt;（名詞の複数形）です。&lt;br /&gt;
助動詞が入ると、動詞側は主語が Bob でも形が変わりません。&lt;/p&gt;
&lt;p&gt;また否定は、会話では &lt;strong&gt;can’t&lt;/strong&gt;、書き言葉では &lt;strong&gt;cannot&lt;/strong&gt; を見ることが多く、&lt;strong&gt;can not&lt;/strong&gt; は意味を強く分けたい場面などで二語に見えることがあります。&lt;br /&gt;
まずは「どれも can の否定」と押さえた上で、例文で違いを確認します。&lt;/p&gt;
&lt;p&gt;さらに &lt;strong&gt;not very well&lt;/strong&gt; は「とても上手に〜できない」ではなく、程度を下げて「&lt;strong&gt;あまり上手に〜できない&lt;/strong&gt;」の意味になります。&lt;br /&gt;
定期テストで訳が不自然になりやすいので、ここも例文で一緒に押さえます。&lt;/p&gt;
&lt;p&gt;NEW TREASURE STAGE1 の文法事項・Lesson一覧の全体像は、&lt;strong&gt;&lt;a href="https://eigo-rewrite.com/column/hub_stage1/"&gt;NEW TREASURE STAGE1｜中1英文法 総括＋Lesson一覧（全体像はこちら）&lt;/a&gt;&lt;/strong&gt;で確認できます。&lt;br /&gt;
この先は、例文→ポイント表→クイズの順で、can の肯定・否定をまとめて確認します。&lt;/p&gt;
&lt;p&gt;&lt;img decoding="async" fetchpriority="high" class="alignnone wp-image-468" src="https://eigo-rewrite.com/wp-content/uploads/2023/06/スライド用-3-300x169.jpg" alt="" width="1062" height="598" srcset="https://eigo-rewrite.com/wp-content/uploads/2023/06/スライド用-3-300x169.jpg 300w, https://eigo-rewrite.com/wp-content/uploads/2023/06/スライド用-3-1024x576.jpg 1024w, https://eigo-rewrite.com/wp-content/uploads/2023/06/スライド用-3-768x432.jpg 768w, https://eigo-rewrite.com/wp-content/uploads/2023/06/スライド用-3-320x180.jpg 320w, https://eigo-rewrite.com/wp-content/uploads/2023/06/スライド用-3.jpg 1280w" sizes="(max-width: 1062px) 100vw, 1062px" /&gt;&lt;/p&gt;
&lt;p&gt;それでは一つ目の例文です。&lt;br /&gt;
最初は”Bob can write songs.”「ボブは曲を書く事が出来ます。」という意味になっています。&lt;br /&gt;
この”can”というのは「何々する事が出来る」「何々出来る」という意味合いですが、ここは非常に&lt;br /&gt;
重要な性質が隠れています。&lt;br /&gt;
後々どうせ出てきますから是非言葉を覚えて頂きたいんですが、助動詞という言い方をします。&lt;br /&gt;
助動詞というのは性質がありまして、&lt;span style="color: #ff0000;"&gt;助動詞の後は必ず動詞の原形になります。&lt;/span&gt;&lt;br /&gt;
(V＝動詞という意味です。)&lt;br /&gt;
動詞の原形になるというのは実は大事です。&lt;br /&gt;
今までは主語が「私」ではなく「あなた」ではなく「一人」「一つのもの」三人称単数の場合は動詞に”s”を付けるというルールがありました。&lt;br /&gt;
ですが”Bob”というのが「私」でも「あなた」ではなく、&lt;strong&gt;単数なのに”s”が付いていないんです。&lt;/strong&gt;&lt;br /&gt;
つまり助動詞は助動詞で形が変化しない、”s”を付けたりしません。&lt;br /&gt;
助動詞のあとの一般動詞も”s”を付けて形を変化させません。&lt;br /&gt;
&lt;span style="color: #ff0000;"&gt;そのまま原形の形で書く、という所が大事になっています。&lt;/span&gt;&lt;br /&gt;
この助動詞という品詞の性質は今後もずっと共通していくものになります。&lt;br /&gt;
ですから、是非この”can”の段階でなんか”can”のあとは原形だ、それはそれで大事ですが、&lt;br /&gt;
もちろん”can”は助動詞だから助動詞のあとは動詞の原形だ、という認識を作っておきましょう。&lt;br /&gt;
また、この文の場合は「ボブは曲を書く事が出来る。」という意味になっていますが、という事は一つの曲ではなく複数作る事が出来るので、ここに複数形の”s”が付いているという所にも注意しておきましょう。&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&lt;p&gt;次、否定文です。&lt;br /&gt;
助動詞というのは基本的に、この助動詞のあとに”not”付ける事によって否定文を作る事が出来ます。&lt;br /&gt;
”can”の場合はちょっと特殊で、”cannot”という形で”can”と”not”を離すのではなく”cannot”という一語にまとめてしまいます。&lt;br /&gt;
本来は”can not”と離しますが”n”の音が重なっていますから発音上”cannot”というふうに一つの単語として使ってしまいます。&lt;br /&gt;
これは”can”特有の現象になります。&lt;br /&gt;
この”cannot”というのを更に短縮するとこのように”can’t”となります。&lt;br /&gt;
be動詞の”isn’t”とか”do”の否定の”don’t”と同じような形で「nあって’があってt」という形になります。&lt;br /&gt;
この否定文の場合もここの動詞が原形で何も形を変えないとい点は共通しています。&lt;br /&gt;
ですから、この文も”We cannot go to the pool today.”「私たちは今日プールへ行く事が出来ません。」とか”Jun can’t swim very well.”「ジュンはそんなに上手には泳げません。」というような感じで「何々する事が出来ません」「何々出来ません」というような意味になってきます。&lt;br /&gt;
この文に関しては注意点がもう一つありまして、&lt;strong&gt;”very”の訳です。&lt;/strong&gt;&lt;br /&gt;
今まで”very”は「とても」という意味で、程度が高い様子を示していましたが、ここに”not”と否定語があります。&lt;br /&gt;
この否定を表す&lt;span style="color: #0000ff;"&gt;”not”と”very”が同時に使われると、「とても」という意味ではなくて&lt;br /&gt;
「あまり何々ない」というような意味になります。&lt;/span&gt;&lt;br /&gt;
ですので、この場合「ジュンはとても上手に泳ぐ事が出来ません。」と訳すのではなく、&lt;br /&gt;
「ジュンはあまり上手に泳ぐ事が出来ません。」と訳していきます。&lt;br /&gt;
このように”can”の使い方自体は肯定文、普通の文を書く際も、否定文の際もそんなに難しくはないですが、それ以外の単語とか、その連語の使い方で少し戸惑ってしまう所があるかと思います。&lt;br /&gt;
なので、”can”練習はそこまで大量に問題を解く必要はないですが、こういった語彙の部分に関してこのセクションに関しては重視して進めて下さい。&lt;br /&gt;
セクション2に関しては以上となります。&lt;br /&gt;
&lt;iframe title="YouTube video player" src="https://www.youtube.com/embed/Z1puh8y17HY" width="560" height="315" frameborder="0" allowfullscreen="allowfullscreen"&gt;&lt;/iframe&gt;&lt;/p&gt;
&lt;style&gt;
  table {&lt;br /&gt;    width: 100%;&lt;br /&gt;    border-collapse: collapse;&lt;br /&gt;  }&lt;br /&gt;  th, td {&lt;br /&gt;    padding: 10px;&lt;br /&gt;    border: 1px solid #ddd;&lt;br /&gt;    color: #000000;&lt;br /&gt;    vertical-align: top;&lt;br /&gt;  }&lt;br /&gt;  .answer {&lt;br /&gt;    display: none;&lt;br /&gt;    font-weight: bold;&lt;br /&gt;    margin-left: 5px;&lt;br /&gt;    color: #0073aa;&lt;br /&gt;  }&lt;br /&gt;  .show-answer {&lt;br /&gt;    cursor: pointer;&lt;br /&gt;    color: #ffffff;&lt;br /&gt;    background-color: #ff6600;&lt;br /&gt;    border: none;&lt;br /&gt;    padding: 4px 8px;&lt;br /&gt;    border-radius: 4px;&lt;br /&gt;    font-size: 12px;&lt;br /&gt;    margin-left: 5px;&lt;br /&gt;  }&lt;br /&gt;&lt;/style&gt;
&lt;p&gt;&lt;script&gt;
  function showAnswer(ansId, btnId, text) {
    var ans = document.getElementById(ansId);
    var btn = document.getElementById(btnId);
    if (ans &amp;&amp; btn) {
      ans.textContent = text;   // ここで初めて文字が入る
      ans.style.display = 'inline';
      btn.style.display = 'none';
    }
  }
&lt;/script&gt;&lt;/p&gt;
&lt;h2&gt;【まとめ】Lesson6 セクション2：&amp;#8221;can&amp;#8221;（助動詞）の基本・否定形・not very&lt;/h2&gt;
&lt;table&gt;
&lt;tbody&gt;
&lt;tr style="background-color: #dd8500; color: #ffffff;"&gt;
&lt;th&gt;ポイント&lt;/th&gt;
&lt;th&gt;説明&lt;/th&gt;
&lt;/tr&gt;
&lt;tr style="background-color: #f0b464;"&gt;
&lt;td&gt;&amp;#8220;can&amp;#8221; ははじめて学ぶ助動詞&lt;/td&gt;
&lt;td&gt;
&lt;ul&gt;
&lt;li&gt;&amp;#8220;can&amp;#8221; は中1で出てくる&lt;strong&gt;最初の助動詞&lt;/strong&gt;。&lt;/li&gt;
&lt;li&gt;意味は「〜することができる」。&lt;/li&gt;
&lt;li&gt;&amp;#8220;can&amp;#8221; の使い方をしっかり理解すると、&lt;strong&gt;will / must など他の助動詞&lt;/strong&gt;にも応用できる。&lt;/li&gt;
&lt;/ul&gt;
&lt;/td&gt;
&lt;/tr&gt;
&lt;tr style="background-color: #ffffff;"&gt;
&lt;td&gt;助動詞のあとには動詞の原形&lt;/td&gt;
&lt;td&gt;
&lt;ul&gt;
&lt;li&gt;&lt;strong&gt;助動詞の直後は必ず動詞の原形&lt;/strong&gt;にする。&lt;/li&gt;
&lt;li&gt;例：Bob &lt;strong&gt;can write&lt;/strong&gt; songs.&lt;/li&gt;
&lt;li&gt;三人称単数（Bob）のときでも、write に &lt;strong&gt;-s をつけない&lt;/strong&gt;。&lt;/li&gt;
&lt;li&gt;「助動詞＋動詞の原形」の形は、他の助動詞でも共通のルール。&lt;/li&gt;
&lt;/ul&gt;
&lt;/td&gt;
&lt;/tr&gt;
&lt;tr style="background-color: #f0b464;"&gt;
&lt;td&gt;動詞ではなく名詞に -s がつく例&lt;/td&gt;
&lt;td&gt;
&lt;ul&gt;
&lt;li&gt;Bob can write &lt;strong&gt;songs&lt;/strong&gt;. の &lt;strong&gt;-s は songs（名詞の複数形）&lt;/strong&gt;のもの。&lt;/li&gt;
&lt;li&gt;「曲を一つだけでなく、何曲も書くことができる」というイメージ。&lt;/li&gt;
&lt;li&gt;動詞 write には -s がついていない点と区別する。&lt;/li&gt;
&lt;/ul&gt;
&lt;/td&gt;
&lt;/tr&gt;
&lt;tr style="background-color: #ffffff;"&gt;
&lt;td&gt;&amp;#8220;can&amp;#8221; の否定形：cannot / can’t&lt;/td&gt;
&lt;td&gt;
&lt;ul&gt;
&lt;li&gt;助動詞の否定は基本的に「助動詞＋not」で作る。&lt;/li&gt;
&lt;li&gt;&amp;#8220;can&amp;#8221; の場合は &lt;strong&gt;cannot&lt;/strong&gt; と1語で書くのがふつう。&lt;/li&gt;
&lt;li&gt;さらに短縮して &lt;strong&gt;can’t&lt;/strong&gt;（カント）となる。&lt;/li&gt;
&lt;li&gt;例：We cannot go to the pool today.／Jun can’t swim very well.&lt;/li&gt;
&lt;/ul&gt;
&lt;/td&gt;
&lt;/tr&gt;
&lt;tr style="background-color: #f0b464;"&gt;
&lt;td&gt;否定文でも動詞は原形&lt;/td&gt;
&lt;td&gt;
&lt;ul&gt;
&lt;li&gt;否定文でも形は変わらない：&lt;strong&gt;主語＋cannot / can’t＋動詞の原形…&lt;/strong&gt;&lt;/li&gt;
&lt;li&gt;例：We cannot &lt;strong&gt;go&lt;/strong&gt; to the pool today.&lt;/li&gt;
&lt;li&gt;Jun can’t &lt;strong&gt;swim&lt;/strong&gt; very well.&lt;/li&gt;
&lt;li&gt;肯定でも否定でも、「助動詞＋動詞の原形」は共通ルール。&lt;/li&gt;
&lt;/ul&gt;
&lt;/td&gt;
&lt;/tr&gt;
&lt;tr style="background-color: #ffffff;"&gt;
&lt;td&gt;not very の意味（very の変化）&lt;/td&gt;
&lt;td&gt;
&lt;ul&gt;
&lt;li&gt;ふつうの very：very well = 「&lt;strong&gt;とても&lt;/strong&gt;上手に」。&lt;/li&gt;
&lt;li&gt;&lt;strong&gt;not と一緒に使うと意味が変わる&lt;/strong&gt;。&lt;/li&gt;
&lt;li&gt;not very ＋ 形容詞／副詞：&lt;strong&gt;「あまり〜ない」&lt;/strong&gt;という意味になる。&lt;/li&gt;
&lt;li&gt;例：not very well = 「あまり上手ではない」。&lt;/li&gt;
&lt;/ul&gt;
&lt;/td&gt;
&lt;/tr&gt;
&lt;tr style="background-color: #f0b464;"&gt;
&lt;td&gt;Jun can’t swim very well. の訳&lt;/td&gt;
&lt;td&gt;
&lt;ul&gt;
&lt;li&gt;直訳：「ジュンはとても上手には泳げません。」では不自然。&lt;/li&gt;
&lt;li&gt;not と very がセットになっているので、&lt;strong&gt;「あまり上手に泳げません。」&lt;/strong&gt;と訳す。&lt;/li&gt;
&lt;li&gt;「とても〜ない」とは訳さないように注意。&lt;/li&gt;
&lt;/ul&gt;
&lt;/td&gt;
&lt;/tr&gt;
&lt;tr style="background-color: #ffffff;"&gt;
&lt;td&gt;can の文で意識したいポイント&lt;/td&gt;
&lt;td&gt;
&lt;ul&gt;
&lt;li&gt;&amp;#8220;can&amp;#8221; は使い方自体は簡単だが、&lt;strong&gt;文法ルールを意識して練習&lt;/strong&gt;することが大事。&lt;/li&gt;
&lt;li&gt;特に「助動詞＋動詞の原形」と「否定形（cannot / can’t）」を正しく使えるようにする。&lt;/li&gt;
&lt;li&gt;併せて、&lt;strong&gt;not very の意味変化&lt;/strong&gt;など語彙・表現も一緒に覚えるとよい。&lt;/li&gt;
&lt;/ul&gt;
&lt;/td&gt;
&lt;/tr&gt;
&lt;tr style="background-color: #f0b464;"&gt;
&lt;td&gt;他の助動詞へのつながり&lt;/td&gt;
&lt;td&gt;
&lt;ul&gt;
&lt;li&gt;&amp;#8220;can&amp;#8221; の形とルールをしっかり身につけると、&lt;/li&gt;
&lt;li&gt;&lt;strong&gt;will / must / may など他の助動詞&lt;/strong&gt;でも同じ感覚で文を作れる。&lt;/li&gt;
&lt;li&gt;中1のうちに「助動詞とは何か」を意識して覚えておくことが重要。&lt;/li&gt;
&lt;/ul&gt;
&lt;/td&gt;
&lt;/tr&gt;
&lt;/tbody&gt;
&lt;/table&gt;
&lt;h2&gt;【クイズ】&amp;#8221;can&amp;#8221;（助動詞）の使い方・否定形・not very（10問）&lt;/h2&gt;
&lt;table&gt;
&lt;tbody&gt;
&lt;tr style="background-color: #dd8500; color: #ffffff;"&gt;
&lt;th&gt;問題&lt;/th&gt;
&lt;th&gt;選択肢（A～D）&lt;/th&gt;
&lt;th&gt;答え&lt;/th&gt;
&lt;/tr&gt;
&lt;tr style="background-color: #f0b464;"&gt;
&lt;td&gt;1. &amp;#8220;can&amp;#8221; はどのような品詞として使われていますか？&lt;/td&gt;
&lt;td&gt;A. 前置詞&lt;br /&gt;
B. 助動詞&lt;br /&gt;
C. 代名詞&lt;br /&gt;
D. 接続詞&lt;/td&gt;
&lt;td&gt;&lt;span id="ans1" class="answer"&gt;&lt;/span&gt;&lt;br /&gt;
&lt;button id="btn1" class="show-answer"&gt;&lt;br /&gt;
正解を見る&lt;br /&gt;
&lt;/button&gt;&lt;/td&gt;
&lt;/tr&gt;
&lt;tr style="background-color: #ffffff;"&gt;
&lt;td&gt;2. 「助動詞のあと」に来る動詞の形として正しいものはどれ？&lt;/td&gt;
&lt;td&gt;A. 三人称単数形（-s がついた形）&lt;br /&gt;
B. 過去形&lt;br /&gt;
C. 動詞の原形&lt;br /&gt;
D. ing 形&lt;/td&gt;
&lt;td&gt;&lt;span id="ans2" class="answer"&gt;&lt;/span&gt;&lt;br /&gt;
&lt;button id="btn2" class="show-answer"&gt;&lt;br /&gt;
正解を見る&lt;br /&gt;
&lt;/button&gt;&lt;/td&gt;
&lt;/tr&gt;
&lt;tr style="background-color: #f0b464;"&gt;
&lt;td&gt;3. 「Bob can write songs.」の説明として最も適切なのはどれ？&lt;/td&gt;
&lt;td&gt;A. Bob は三人称単数なので write に s がついていないのは誤り。&lt;br /&gt;
B. 助動詞 can のあとだから write に s はつけない。&lt;br /&gt;
C. songs の s は動詞の三人称単数を表している。&lt;br /&gt;
D. can のあとには過去形を書かなければならない。&lt;/td&gt;
&lt;td&gt;&lt;span id="ans3" class="answer"&gt;&lt;/span&gt;&lt;br /&gt;
&lt;button id="btn3" class="show-answer"&gt;&lt;br /&gt;
正解を見る&lt;br /&gt;
&lt;/button&gt;&lt;/td&gt;
&lt;/tr&gt;
&lt;tr style="background-color: #ffffff;"&gt;
&lt;td&gt;4. 「ボブは曲を書くことができます。」の英語として最も適切なのはどれ？&lt;/td&gt;
&lt;td&gt;A. Bob can writes songs.&lt;br /&gt;
B. Bob can write songs.&lt;br /&gt;
C. Bob can writing songs.&lt;br /&gt;
D. Bob can to write songs.&lt;/td&gt;
&lt;td&gt;&lt;span id="ans4" class="answer"&gt;&lt;/span&gt;&lt;br /&gt;
&lt;button id="btn4" class="show-answer"&gt;&lt;br /&gt;
正解を見る&lt;br /&gt;
&lt;/button&gt;&lt;/td&gt;
&lt;/tr&gt;
&lt;tr style="background-color: #f0b464;"&gt;
&lt;td&gt;5. &amp;#8220;can&amp;#8221; の否定形として正しいものはどれ？&lt;/td&gt;
&lt;td&gt;A. can not（ふつうは1語で書くとき）&lt;br /&gt;
B. canno’t&lt;br /&gt;
C. cann’t&lt;br /&gt;
D. canno&lt;/td&gt;
&lt;td&gt;&lt;span id="ans5" class="answer"&gt;&lt;/span&gt;&lt;br /&gt;
&lt;button id="btn5" class="show-answer"&gt;&lt;br /&gt;
正解を見る&lt;br /&gt;
&lt;/button&gt;&lt;/td&gt;
&lt;/tr&gt;
&lt;tr style="background-color: #ffffff;"&gt;
&lt;td&gt;6. 「私たちは今日プールへ行くことができません。」の英語として最も適切なのはどれ？&lt;/td&gt;
&lt;td&gt;A. We don’t can go to the pool today.&lt;br /&gt;
B. We can not go to the pool today.（二語表記）&lt;br /&gt;
C. We cannot go to the pool today.&lt;br /&gt;
D. We can’t to go to the pool today.&lt;/td&gt;
&lt;td&gt;&lt;span id="ans6" class="answer"&gt;&lt;/span&gt;&lt;br /&gt;
&lt;button id="btn6" class="show-answer"&gt;&lt;br /&gt;
正解を見る&lt;br /&gt;
&lt;/button&gt;&lt;/td&gt;
&lt;/tr&gt;
&lt;tr style="background-color: #f0b464;"&gt;
&lt;td&gt;7. 「Jun can’t swim very well.」の訳として最も適切なのはどれ？&lt;/td&gt;
&lt;td&gt;A. ジュンはとても上手に泳ぐことができません。&lt;br /&gt;
B. ジュンはあまり上手に泳ぐことができません。&lt;br /&gt;
C. ジュンは全く泳ぐことができません。&lt;br /&gt;
D. ジュンはときどき上手に泳ぎます。&lt;/td&gt;
&lt;td&gt;&lt;span id="ans7" class="answer"&gt;&lt;/span&gt;&lt;br /&gt;
&lt;button id="btn7" class="show-answer"&gt;&lt;br /&gt;
正解を見る&lt;br /&gt;
&lt;/button&gt;&lt;/td&gt;
&lt;/tr&gt;
&lt;tr style="background-color: #ffffff;"&gt;
&lt;td&gt;8. not と very が一緒に使われたときの意味として正しいものはどれ？&lt;/td&gt;
&lt;td&gt;A. とても〜ない（強く否定）&lt;br /&gt;
B. まったく〜ない（ゼロ）&lt;br /&gt;
C. あまり〜ない（程度が低い）&lt;br /&gt;
D. どんどん〜している&lt;/td&gt;
&lt;td&gt;&lt;span id="ans8" class="answer"&gt;&lt;/span&gt;&lt;br /&gt;
&lt;button id="btn8" class="show-answer"&gt;&lt;br /&gt;
正解を見る&lt;br /&gt;
&lt;/button&gt;&lt;/td&gt;
&lt;/tr&gt;
&lt;tr style="background-color: #f0b464;"&gt;
&lt;td&gt;9. 助動詞についての説明として正しいものはどれ？&lt;/td&gt;
&lt;td&gt;A. 助動詞のあとには必ず ing 形がくる。&lt;br /&gt;
B. 助動詞には三人称単数のとき -s をつける。&lt;br /&gt;
C. 助動詞のあとには動詞の原形がくる。&lt;br /&gt;
D. 助動詞は文末にしか置けない。&lt;/td&gt;
&lt;td&gt;&lt;span id="ans9" class="answer"&gt;&lt;/span&gt;&lt;br /&gt;
&lt;button id="btn9" class="show-answer"&gt;&lt;br /&gt;
正解を見る&lt;br /&gt;
&lt;/button&gt;&lt;/td&gt;
&lt;/tr&gt;
&lt;tr style="background-color: #ffffff;"&gt;
&lt;td&gt;10. &amp;#8220;can&amp;#8221; をしっかり学んでおくとよい理由として最も適切なのはどれ？&lt;/td&gt;
&lt;td&gt;A. &amp;#8220;can&amp;#8221; だけ特別で、他の助動詞とは関係がないから。&lt;br /&gt;
B. &amp;#8220;can&amp;#8221; の形とルールが、他の助動詞にも共通して使えるから。&lt;br /&gt;
C. &amp;#8220;can&amp;#8221; は中1だけで、高校英語では使われないから。&lt;br /&gt;
D. &amp;#8220;can&amp;#8221; は名詞としても使えるから。&lt;/td&gt;
&lt;td&gt;&lt;span id="ans10" class="answer"&gt;&lt;/span&gt;&lt;br /&gt;
&lt;button id="btn10" class="show-answer"&gt;&lt;br /&gt;
正解を見る&lt;br /&gt;
&lt;/button&gt;&lt;/td&gt;
&lt;/tr&gt;
&lt;/tbody&gt;
&lt;/table&gt;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t>
  </si>
  <si>
    <t>https://eigo-rewrite.com/column/stage1_lesson6-3/</t>
  </si>
  <si>
    <t>以下のページは不自然なワードを使用しています。
これらを適切に自然な言葉に置き換えて下さい。
なお、本文の装飾や構造は絶対に変えないでください。
【対象ページURL】
https://eigo-rewrite.com/column/stage1_lesson6-3/
【検出された不自然ワード】
（検出なし）
【本文】
------
&lt;p&gt;&lt;iframe title="YouTube video player" src="https://www.youtube.com/embed/O9VNvzzqx6g"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 data-start="26" data-end="129"&gt;NEW TREASURE STAGE1 の文法事項・Lesson一覧の全体像は、&lt;strong&gt;&lt;a href="https://eigo-rewrite.com/column/hub_stage1/"&gt;NEW TREASURE STAGE1｜中1英文法 総括＋Lesson一覧（全体像はこちら）&lt;/a&gt;&lt;/strong&gt;で確認できます。&lt;br data-start="56" data-end="59" /&gt;セクション2では “can” を使った文を学習しましたが、今回はその “can” を使った &lt;strong data-start="105" data-end="116"&gt;疑問文と答え方&lt;/strong&gt; について進めていきます。&lt;/p&gt;
&lt;p data-start="131" data-end="174"&gt;まず、助動詞 “can” は、&lt;strong data-start="146" data-end="174"&gt;文の先頭に出すだけで疑問文を作ることができます。&lt;/strong&gt;&lt;/p&gt;
&lt;p&gt;&lt;img decoding="async" fetchpriority="high" class="alignnone wp-image-471" src="https://eigo-rewrite.com/wp-content/uploads/2023/06/スライド用-4-300x169.jpg" alt="" width="824" height="464" srcset="https://eigo-rewrite.com/wp-content/uploads/2023/06/スライド用-4-300x169.jpg 300w, https://eigo-rewrite.com/wp-content/uploads/2023/06/スライド用-4-1024x576.jpg 1024w, https://eigo-rewrite.com/wp-content/uploads/2023/06/スライド用-4-768x432.jpg 768w, https://eigo-rewrite.com/wp-content/uploads/2023/06/スライド用-4-320x180.jpg 320w, https://eigo-rewrite.com/wp-content/uploads/2023/06/スライド用-4.jpg 1280w" sizes="(max-width: 824px) 100vw, 824px" /&gt;&lt;/p&gt;
&lt;p&gt;この場合ですと、こちらです。&lt;br /&gt;
”can”を前に出す事によって、”Can you ski?”「あなたはスキーをする事が出来ますか？」というような言い方になっています。&lt;br /&gt;
答え方も難しくなくて、&lt;span style="color: #0000ff;"&gt;”can”で聞かれたら”can”で答えるという事を意識しておけば大丈夫です。&lt;/span&gt;&lt;br /&gt;
例えば、”Yes, I can.”、 ”can”で聞かれたので”can”で答えます。&lt;br /&gt;
”No”の場合は”No, I can’t.”です。&lt;br /&gt;
こちらも「いいえ、出来ません。」という事で”can”で聞かれたから”can”で答えるというような形になっています。&lt;br /&gt;
基本線はこれだけ押さえておけば、疑問詞が絡んだとしても今までと全く文の作り方というのは変わりません。&lt;br /&gt;
”What can you see from there?”&lt;br /&gt;
”What”は「何」です。&lt;br /&gt;
このように疑問詞が文の先頭に出ていて、そのあとで”can you”「出来ますか」と書いてあります。&lt;br /&gt;
そうすると、”What can you see”ここまで「何を見る事が出来ますか」、つまり「何が見えますか」と言っていて、そのあとに”from there？”「そこから」です。&lt;br /&gt;
”from”は「何々から」”there”は「そこ」です。&lt;br /&gt;
なので、「そこから何が見えますか？」というような疑問になっています。&lt;br /&gt;
その答えの文が”I can see a post office on the right.”という形で,「何が見えますか？」と聞かれたので、「何とかが見えますよ。」という形で書いてあります。&lt;br /&gt;
こちらも答える際は”It is”とかで答えるのではなくて、あくまで最初に主語を置きます。&lt;br /&gt;
そのあとで”can”助動詞、そして”see”動詞の原形です。&lt;br /&gt;
先ほどのセクション2で見たような”I can play tennis.”のような主語+助動詞+動詞の原形となり、もうそのままです。&lt;br /&gt;
&lt;span style="color: #0000ff;"&gt;肯定文と同じような形で書いておけばOKです。&lt;/span&gt;&lt;br /&gt;
また、この場合は”I can see post office”「私は郵便局を見る事が出来ます」という文になっていますが、右側にとか右手にという場合は、この&lt;strong&gt;”on”&lt;/strong&gt;というものを使います。&lt;br /&gt;
ここは”at”とか”in”ではなくて、右とか左、左右を表す際にこの”on the right”&lt;br /&gt;
&lt;span style="color: #ff0000;"&gt;このフレーズで”on”という単語を使えるようにしておきましょう。&lt;/span&gt;&lt;/p&gt;
&lt;p&gt;&lt;img decoding="async" class="alignnone wp-image-472" src="https://eigo-rewrite.com/wp-content/uploads/2023/06/スライド用2-2-300x169.jpg" alt="" width="1086" height="612" srcset="https://eigo-rewrite.com/wp-content/uploads/2023/06/スライド用2-2-300x169.jpg 300w, https://eigo-rewrite.com/wp-content/uploads/2023/06/スライド用2-2-1024x576.jpg 1024w, https://eigo-rewrite.com/wp-content/uploads/2023/06/スライド用2-2-768x432.jpg 768w, https://eigo-rewrite.com/wp-content/uploads/2023/06/スライド用2-2-320x180.jpg 320w, https://eigo-rewrite.com/wp-content/uploads/2023/06/スライド用2-2.jpg 1280w" sizes="(max-width: 1086px) 100vw, 1086px" /&gt;&lt;/p&gt;
&lt;p&gt;こちらはまた命令文が登場していますが、先ほど見たような命令文との違いとしては&lt;br /&gt;
今度は&lt;span style="color: #ff00ff;"&gt;be動詞を使った命令文になっています。&lt;/span&gt;&lt;br /&gt;
例えばこちらですと”Be a good boy, Rob.”「ロブ君」に対して、”Be a good boy”と言っています。&lt;br /&gt;
ここの”Be”というのもの、これがbe動詞の原形になっています。&lt;br /&gt;
つまり、今まで”is” ”am” ”are”の事をbe動詞と言っていたんですが、その”be”が何なのかと言ったら、そのbe動詞、&lt;span style="color: #0000ff;"&gt;”is”とか”am”とか”are”とかっていうのは元々”be”という単語だった訳です。&lt;/span&gt;&lt;br /&gt;
それが”I”だったら”am”とか、”you”だったら”are”という形で、主語によってその”be”という形を変化させていたというようなイメージです。&lt;br /&gt;
この場合は、”good”「良い」”boy”「少年」で、直訳すると「いい少年になりなさい」とか、&lt;br /&gt;
「いい少年でいなさい」という事になりますが、こなれた言い方にすれば「いい子でいてね」というような形で使っています。&lt;br /&gt;
このようにbe動詞を命令文で使う場合は、「何々でいなさい」とか、「何々になりなさい」という形で、その人に対してこういう状態でいてくださいね、というのを言う際にこの「Be a 何とか」とか”Be careful”「注意して下さい」というような言い方をします。&lt;br /&gt;
そして否定の命令文の場合です。&lt;br /&gt;
このように「何々しなさい」とか「何々でいなさい」の逆です。&lt;br /&gt;
「何々してはいけません」とか、「こういう状態でいちゃダメですよ」という時です。&lt;br /&gt;
その場合はまず”Don’t”を出していきます。&lt;br /&gt;
注意点としては、&lt;strong&gt;”not”ではなくて”Don’t”を使います。&lt;/strong&gt;&lt;br /&gt;
ちょっと”Don’t”とbe動詞を同時に使うというのは今までなかった事ですから、ここはちょっと慣れが必要かと思います。&lt;br /&gt;
&lt;span style="color: #0000ff;"&gt;多い間違いはやっぱり”Not be”とか”Be not”と書いてしまう事が多いんですが、&lt;/span&gt;&lt;br /&gt;
be動詞の命令文の否定の時は必ず&lt;span style="color: #ff0000;"&gt;”Don’t be”という形で使って下さい。&lt;/span&gt;&lt;br /&gt;
また、この文の中には”be late for”という言葉があり、これは熟語になっています。&lt;br /&gt;
これは「be動詞+late for」、”late”は「遅い」とか「遅れている」&lt;br /&gt;
”for”は「何々に向けて」という意味です。&lt;br /&gt;
これは「クラブのミーティングに向けて遅れてはいけない」、つまり”be late for”で&lt;br /&gt;
「何々に遅れる」、「遅刻する」というような意味合いです。&lt;br /&gt;
そうすると「クラブのミーティングに遅れてはいけません。」「遅刻してはいけません。」というような形になっています。&lt;br /&gt;
Lesson6では”can”の使い方、それからbe動詞を含む命令文の色々な使い方について学習しました。&lt;br /&gt;
ルール自体はそこまで難しくないですが、今の”Don’t be”のようにミスがよく出るような箇所もありますからここはしっかりと音読と書いて体に馴染ませておきましょう。&lt;br /&gt;
セクション3に関しては以上となります。&lt;br /&gt;
&lt;iframe title="YouTube video player" src="https://www.youtube.com/embed/O9VNvzzqx6g" width="560" height="315" frameborder="0" allowfullscreen="allowfullscreen"&gt;&lt;/iframe&gt;&lt;/p&gt;
&lt;style&gt;
  table {&lt;br /&gt;
    width: 100%;&lt;br /&gt;
    border-collapse: collapse;&lt;br /&gt;
  }&lt;br /&gt;
  th, td {&lt;br /&gt;
    padding: 10px;&lt;br /&gt;
    border: 1px solid #ddd;&lt;br /&gt;
    color: #000000;&lt;br /&gt;
    vertical-align: top;&lt;br /&gt;
  }&lt;br /&gt;
  .answer {&lt;br /&gt;
    display: none;&lt;br /&gt;
    font-weight: bold;&lt;br /&gt;
    margin-left: 5px;&lt;br /&gt;
    color: #0073aa;&lt;br /&gt;
  }&lt;br /&gt;
  .show-answer {&lt;br /&gt;
    cursor: pointer;&lt;br /&gt;
    color: #ffffff;&lt;br /&gt;
    background-color: #ff6600;&lt;br /&gt;
    border: none;&lt;br /&gt;
    padding: 4px 8px;&lt;br /&gt;
    border-radius: 4px;&lt;br /&gt;
    font-size: 12px;&lt;br /&gt;
    margin-left: 5px;&lt;br /&gt;
  }&lt;br /&gt;
&lt;/style&gt;
&lt;p&gt;&lt;script&gt;
  function showAnswer(ansId, btnId, text) {
    var ans = document.getElementById(ansId);
    var btn = document.getElementById(btnId);
    if (ans &amp;&amp; btn) {
      ans.textContent = text;   // ここで初めて文字が入る
      ans.style.display = 'inline';
      btn.style.display = 'none';
    }
  }
&lt;/script&gt;&lt;/p&gt;
&lt;h2&gt;【まとめ】Lesson6 セクション3：can の疑問文と答え方／be動詞の命令文&lt;/h2&gt;
&lt;table&gt;
&lt;tbody&gt;
&lt;tr style="background-color: #dd8500; color: #ffffff;"&gt;
&lt;th&gt;ポイント&lt;/th&gt;
&lt;th&gt;説明&lt;/th&gt;
&lt;/tr&gt;
&lt;tr style="background-color: #f0b464;"&gt;
&lt;td&gt;can の疑問文の作り方（基本）&lt;/td&gt;
&lt;td&gt;
&lt;ul&gt;
&lt;li&gt;助動詞 &lt;strong&gt;can を文の先頭に出すだけ&lt;/strong&gt;で疑問文になる。&lt;/li&gt;
&lt;li&gt;例：You can ski. → &lt;strong&gt;Can you ski?&lt;/strong&gt;&lt;/li&gt;
&lt;li&gt;語順：&lt;strong&gt;Can＋主語＋動詞の原形… ?&lt;/strong&gt;&lt;/li&gt;
&lt;/ul&gt;
&lt;/td&gt;
&lt;/tr&gt;
&lt;tr style="background-color: #ffffff;"&gt;
&lt;td&gt;can の疑問文への答え方&lt;/td&gt;
&lt;td&gt;
&lt;ul&gt;
&lt;li&gt;&lt;strong&gt;can で聞かれたら can で答える&lt;/strong&gt;のが原則。&lt;/li&gt;
&lt;li&gt;肯定：&lt;strong&gt;Yes, I can.&lt;/strong&gt;／否定：&lt;strong&gt;No, I can’t.&lt;/strong&gt;&lt;/li&gt;
&lt;li&gt;他人の場合も同様：Yes, he can. / No, she can’t. など。&lt;/li&gt;
&lt;/ul&gt;
&lt;/td&gt;
&lt;/tr&gt;
&lt;tr style="background-color: #f0b464;"&gt;
&lt;td&gt;疑問詞＋can の文&lt;/td&gt;
&lt;td&gt;
&lt;ul&gt;
&lt;li&gt;形：&lt;strong&gt;疑問詞＋can＋主語＋動詞の原形… ?&lt;/strong&gt;&lt;/li&gt;
&lt;li&gt;例：What can you see from there?&lt;br /&gt;
「そこから何が見えますか。」&lt;/li&gt;
&lt;li&gt;答えも &lt;strong&gt;主語＋can＋動詞の原形&lt;/strong&gt; で文として答える。&lt;br /&gt;
例：I can see a post office.&lt;/li&gt;
&lt;li&gt;Yes / No では答えられない点に注意。&lt;/li&gt;
&lt;/ul&gt;
&lt;/td&gt;
&lt;/tr&gt;
&lt;tr style="background-color: #ffffff;"&gt;
&lt;td&gt;on the right / on the left&lt;/td&gt;
&lt;td&gt;
&lt;ul&gt;
&lt;li&gt;右側・左側を言うときは前置詞 &lt;strong&gt;on&lt;/strong&gt; を使う。&lt;/li&gt;
&lt;li&gt;例：on the right「右に／右側に」、on the left「左に／左側に」&lt;/li&gt;
&lt;li&gt;例文：I can see a post office &lt;strong&gt;on the right&lt;/strong&gt;.&lt;/li&gt;
&lt;/ul&gt;
&lt;/td&gt;
&lt;/tr&gt;
&lt;tr style="background-color: #f0b464;"&gt;
&lt;td&gt;be動詞の原形 be と is / am / are の関係&lt;/td&gt;
&lt;td&gt;
&lt;ul&gt;
&lt;li&gt;&lt;strong&gt;is / am / are はもともと be という 1 つの動詞&lt;/strong&gt;が主語によって変化した形。&lt;/li&gt;
&lt;li&gt;命令文や辞書形では &lt;strong&gt;be&lt;/strong&gt; の形が使われる。&lt;/li&gt;
&lt;li&gt;例：Be a good boy. ／ Be careful.&lt;/li&gt;
&lt;/ul&gt;
&lt;/td&gt;
&lt;/tr&gt;
&lt;tr style="background-color: #ffffff;"&gt;
&lt;td&gt;be動詞を使った命令文（肯定）&lt;/td&gt;
&lt;td&gt;
&lt;ul&gt;
&lt;li&gt;&lt;strong&gt;Be＋名詞／形容詞…&lt;/strong&gt; の形で「〜でいなさい／〜になりなさい」。&lt;/li&gt;
&lt;li&gt;例：Be a good boy, Rob.「ロブ、いい子でいなさい。」&lt;/li&gt;
&lt;li&gt;例：Be careful.「注意しなさい／気をつけなさい。」&lt;/li&gt;
&lt;li&gt;状態や性質を「そういう状態でいてね」と指示するときに使う。&lt;/li&gt;
&lt;/ul&gt;
&lt;/td&gt;
&lt;/tr&gt;
&lt;tr style="background-color: #f0b464;"&gt;
&lt;td&gt;be動詞の否定命令文&lt;/td&gt;
&lt;td&gt;
&lt;ul&gt;
&lt;li&gt;「〜であってはいけません」「〜になってはいけません」と言うとき。&lt;/li&gt;
&lt;li&gt;形は必ず &lt;strong&gt;Don’t be ＋ 形容詞／名詞…&lt;/strong&gt;&lt;/li&gt;
&lt;li&gt;&lt;strong&gt;× Not be … ／ × Be not …&lt;/strong&gt; は誤り。&lt;/li&gt;
&lt;li&gt;例：Don’t be noisy.「うるさくしてはいけません。」&lt;/li&gt;
&lt;/ul&gt;
&lt;/td&gt;
&lt;/tr&gt;
&lt;tr style="background-color: #ffffff;"&gt;
&lt;td&gt;Don’t be late for … の熟語&lt;/td&gt;
&lt;td&gt;
&lt;ul&gt;
&lt;li&gt;&lt;strong&gt;be late for ＋ 名詞&lt;/strong&gt; ＝「〜に遅れる／遅刻する」。&lt;/li&gt;
&lt;li&gt;例：Don’t be late for the club meeting.&lt;br /&gt;
「クラブのミーティングに遅れてはいけません。」&lt;/li&gt;
&lt;li&gt;テストで頻出の熟語なので、セットで覚えておく。&lt;/li&gt;
&lt;/ul&gt;
&lt;/td&gt;
&lt;/tr&gt;
&lt;tr style="background-color: #f0b464;"&gt;
&lt;td&gt;can の文と疑問文の共通点&lt;/td&gt;
&lt;td&gt;
&lt;ul&gt;
&lt;li&gt;平叙文：主語＋can＋動詞の原形…&lt;/li&gt;
&lt;li&gt;疑問文：&lt;strong&gt;can を前に出すだけ&lt;/strong&gt;で語順が変わる。&lt;br /&gt;
Can＋主語＋動詞の原形… ?&lt;/li&gt;
&lt;li&gt;疑問詞がついても、&lt;strong&gt;疑問詞＋can＋主語＋動詞の原形&lt;/strong&gt;という枠組みは同じ。&lt;/li&gt;
&lt;/ul&gt;
&lt;/td&gt;
&lt;/tr&gt;
&lt;tr style="background-color: #ffffff;"&gt;
&lt;td&gt;まとめ：よく出るミスと対策&lt;/td&gt;
&lt;td&gt;
&lt;ul&gt;
&lt;li&gt;can の疑問文で do / does を使わない。&lt;br /&gt;
→ &lt;strong&gt;Can you … ?&lt;/strong&gt; の形を徹底する。&lt;/li&gt;
&lt;li&gt;be動詞の否定命令文は必ず &lt;strong&gt;Don’t be …&lt;/strong&gt; にする。&lt;/li&gt;
&lt;li&gt;熟語 &lt;strong&gt;be late for&lt;/strong&gt; や &lt;strong&gt;on the right&lt;/strong&gt; などは、意味とセットで音読して覚える。&lt;/li&gt;
&lt;/ul&gt;
&lt;/td&gt;
&lt;/tr&gt;
&lt;/tbody&gt;
&lt;/table&gt;
&lt;h2&gt;【クイズ】can の疑問文・答え方／be動詞の命令文（10問）&lt;/h2&gt;
&lt;table&gt;
&lt;tbody&gt;
&lt;tr style="background-color: #dd8500; color: #ffffff;"&gt;
&lt;th&gt;問題&lt;/th&gt;
&lt;th&gt;選択肢（A～D）&lt;/th&gt;
&lt;th&gt;答え&lt;/th&gt;
&lt;/tr&gt;
&lt;tr style="background-color: #f0b464;"&gt;
&lt;td&gt;1. 「あなたはスキーができますか。」の英語として最も適切なのはどれ？&lt;/td&gt;
&lt;td&gt;A. Do you can ski?&lt;br /&gt;
B. Can you to ski?&lt;br /&gt;
C. Can you ski?&lt;br /&gt;
D. You can ski?&lt;/td&gt;
&lt;td&gt;&lt;span id="ans1" class="answer"&gt;&lt;/span&gt;&lt;br /&gt;
&lt;button id="btn1" class="show-answer"&gt;&lt;br /&gt;
正解を見る&lt;br /&gt;
&lt;/button&gt;&lt;/td&gt;
&lt;/tr&gt;
&lt;tr style="background-color: #ffffff;"&gt;
&lt;td&gt;2. can を使った疑問文の作り方として正しいものはどれ？&lt;/td&gt;
&lt;td&gt;A. 文末に can をつける。&lt;br /&gt;
B. 主語のあとに can を2回書く。&lt;br /&gt;
C. can を文の先頭に出すだけでよい。&lt;br /&gt;
D. do / does を文頭に出し、can は消す。&lt;/td&gt;
&lt;td&gt;&lt;span id="ans2" class="answer"&gt;&lt;/span&gt;&lt;br /&gt;
&lt;button id="btn2" class="show-answer"&gt;&lt;br /&gt;
正解を見る&lt;br /&gt;
&lt;/button&gt;&lt;/td&gt;
&lt;/tr&gt;
&lt;tr style="background-color: #f0b464;"&gt;
&lt;td&gt;3. 「Can you ski?」と聞かれて「いいえ、できません。」と答えるとき、最も自然なのはどれ？&lt;/td&gt;
&lt;td&gt;A. No, I don’t.&lt;br /&gt;
B. No, I can’t.&lt;br /&gt;
C. No, I am not.&lt;br /&gt;
D. No, I can.&lt;/td&gt;
&lt;td&gt;&lt;span id="ans3" class="answer"&gt;&lt;/span&gt;&lt;br /&gt;
&lt;button id="btn3" class="show-answer"&gt;&lt;br /&gt;
正解を見る&lt;br /&gt;
&lt;/button&gt;&lt;/td&gt;
&lt;/tr&gt;
&lt;tr style="background-color: #ffffff;"&gt;
&lt;td&gt;4. 「そこから何が見えますか。」の英語として正しいものはどれ？&lt;/td&gt;
&lt;td&gt;A. What do you see from there?&lt;br /&gt;
B. What you can see from there?&lt;br /&gt;
C. What can you see from there?&lt;br /&gt;
D. What can see you from there?&lt;/td&gt;
&lt;td&gt;&lt;span id="ans4" class="answer"&gt;&lt;/span&gt;&lt;br /&gt;
&lt;button id="btn4" class="show-answer"&gt;&lt;br /&gt;
正解を見る&lt;br /&gt;
&lt;/button&gt;&lt;/td&gt;
&lt;/tr&gt;
&lt;tr style="background-color: #f0b464;"&gt;
&lt;td&gt;5. 「on the right」の意味として最も適切なのはどれ？&lt;/td&gt;
&lt;td&gt;A. 右から&lt;br /&gt;
B. 右に／右側に&lt;br /&gt;
C. 右の中に&lt;br /&gt;
D. 右の上に（物の上に乗っているイメージのみ）&lt;/td&gt;
&lt;td&gt;&lt;span id="ans5" class="answer"&gt;&lt;/span&gt;&lt;br /&gt;
&lt;button id="btn5" class="show-answer"&gt;&lt;br /&gt;
正解を見る&lt;br /&gt;
&lt;/button&gt;&lt;/td&gt;
&lt;/tr&gt;
&lt;tr style="background-color: #ffffff;"&gt;
&lt;td&gt;6. 「Be a good boy, Rob.」の意味として最も近いものはどれ？&lt;/td&gt;
&lt;td&gt;A. ロブ、いい少年だった。&lt;br /&gt;
B. ロブ、いい少年になるつもりだ。&lt;br /&gt;
C. ロブ、いい子でいなさい。&lt;br /&gt;
D. ロブ、いい子ではない。&lt;/td&gt;
&lt;td&gt;&lt;span id="ans6" class="answer"&gt;&lt;/span&gt;&lt;br /&gt;
&lt;button id="btn6" class="show-answer"&gt;&lt;br /&gt;
正解を見る&lt;br /&gt;
&lt;/button&gt;&lt;/td&gt;
&lt;/tr&gt;
&lt;tr style="background-color: #f0b464;"&gt;
&lt;td&gt;7. 「クラブのミーティングに遅れてはいけません。」の英語として最も適切なのはどれ？&lt;/td&gt;
&lt;td&gt;A. Don’t late for the club meeting.&lt;br /&gt;
B. Not be late for the club meeting.&lt;br /&gt;
C. Don’t be late for the club meeting.&lt;br /&gt;
D. Be not late for the club meeting.&lt;/td&gt;
&lt;td&gt;&lt;span id="ans7" class="answer"&gt;&lt;/span&gt;&lt;br /&gt;
&lt;button id="btn7" class="show-answer"&gt;&lt;br /&gt;
正解を見る&lt;br /&gt;
&lt;/button&gt;&lt;/td&gt;
&lt;/tr&gt;
&lt;tr style="background-color: #ffffff;"&gt;
&lt;td&gt;8. be動詞の否定命令文について正しい説明はどれ？&lt;/td&gt;
&lt;td&gt;A. Not be ＋ 形容詞／名詞… とする。&lt;br /&gt;
B. Be not ＋ 形容詞／名詞… とする。&lt;br /&gt;
C. Don’t be ＋ 形容詞／名詞… とする。&lt;br /&gt;
D. Don’t ＋ be動詞の過去形を使う。&lt;/td&gt;
&lt;td&gt;&lt;span id="ans8" class="answer"&gt;&lt;/span&gt;&lt;br /&gt;
&lt;button id="btn8" class="show-answer"&gt;&lt;br /&gt;
正解を見る&lt;br /&gt;
&lt;/button&gt;&lt;/td&gt;
&lt;/tr&gt;
&lt;tr style="background-color: #f0b464;"&gt;
&lt;td&gt;9. 「be late for the club meeting」の意味として最も適切なのはどれ？&lt;/td&gt;
&lt;td&gt;A. クラブのミーティングを開く。&lt;br /&gt;
B. クラブのミーティングに早く着く。&lt;br /&gt;
C. クラブのミーティングに遅れる／遅刻する。&lt;br /&gt;
D. クラブのミーティングを忘れる。&lt;/td&gt;
&lt;td&gt;&lt;span id="ans9" class="answer"&gt;&lt;/span&gt;&lt;br /&gt;
&lt;button id="btn9" class="show-answer"&gt;&lt;br /&gt;
正解を見る&lt;br /&gt;
&lt;/button&gt;&lt;/td&gt;
&lt;/tr&gt;
&lt;tr style="background-color: #ffffff;"&gt;
&lt;td&gt;10. 次のうち、be動詞の「原形」を表しているものはどれ？&lt;/td&gt;
&lt;td&gt;A. is&lt;br /&gt;
B. are&lt;br /&gt;
C. am&lt;br /&gt;
D. be&lt;/td&gt;
&lt;td&gt;&lt;span id="ans10" class="answer"&gt;&lt;/span&gt;&lt;br /&gt;
&lt;button id="btn10" class="show-answer"&gt;&lt;br /&gt;
正解を見る&lt;br /&gt;
&lt;/button&gt;&lt;/td&gt;
&lt;/tr&gt;
&lt;/tbody&gt;
&lt;/table&gt;
&lt;p&gt;&lt;!--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t>
  </si>
  <si>
    <t>https://eigo-rewrite.com/column/stage1_lesson7-1/</t>
  </si>
  <si>
    <t>以下のページは不自然なワードを使用しています。
これらを適切に自然な言葉に置き換えて下さい。
なお、本文の装飾や構造は絶対に変えないでください。
【対象ページURL】
https://eigo-rewrite.com/column/stage1_lesson7-1/
【検出された不自然ワード】
（検出なし）
【本文】
------
&lt;p&gt;&lt;iframe title="YouTube video player" src="https://www.youtube.com/embed/DBz3PkO6BKM"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&lt;p&gt;NEW TREASURE STAGE1 の文法事項・Lesson一覧の全体像は、&lt;strong&gt;&lt;a href="https://eigo-rewrite.com/column/hub_stage1/"&gt;NEW TREASURE STAGE1｜中1英文法 総括＋Lesson一覧（全体像はこちら）&lt;/a&gt;&lt;/strong&gt;で確認できます。&lt;br data-start="56" data-end="59" /&gt;この Lesson では、&lt;strong data-start="72" data-end="81" data-is-only-node=""&gt;現在進行形&lt;/strong&gt; という新しい形を作ることがメインになります。&lt;br data-start="104" data-end="107" /&gt;セクション1では、まず現在進行形の作り方を確認します。“ing” を付ける点が今までと異なる部分ですので、その &lt;strong data-start="163" data-end="177"&gt;“ing” の付け方&lt;/strong&gt; を中心に学習していきましょう。&lt;/p&gt;
&lt;p&gt;&lt;!-- ▼ 関連ページ案内（中盤1）：TP/STへ“次にやること”を提示（テーマ一致） ▼ --&gt;&lt;/p&gt;
&lt;div style="border: 2px solid #ff6600; background-color: #fff8f0; padding: 12px 12px; display: block; margin: 14px 0;"&gt;
&lt;div style="display: flex; align-items: flex-start; gap: 10px;"&gt;
&lt;p&gt;&lt;img decoding="async" style="max-width: 84px; height: auto;" src="https://eigo-rewrite.com/wp-content/uploads/2020/06/logo_tate-1.png" alt="Re-Writeのロゴ" /&gt;&lt;/p&gt;
&lt;div&gt;
&lt;p style="margin: 0 0 6px 0;"&gt;&lt;strong&gt;現在進行形（be動詞＋ing）で手が止まったら：&lt;/strong&gt;「形」と「つづり」のどこでつまずいているかを先に分けてしまうと、復習が速くなります。&lt;/p&gt;
&lt;ul style="margin: 0 0 10px 18px;"&gt;
&lt;li&gt;&lt;strong&gt;形：&lt;/strong&gt;be動詞＋ing（am/is/are の選び間違いがないか）&lt;/li&gt;
&lt;li&gt;&lt;strong&gt;つづり：&lt;/strong&gt;-e/短母音＋子音/-ie のどれで迷っているか&lt;/li&gt;
&lt;/ul&gt;
&lt;p style="margin: 0 0 10px 0;"&gt;「自分のミスの傾向」を一度整理したい場合は、教室・オンラインの案内（アクセス）と、指導方針（プロフィール）を先に確認できます。&lt;/p&gt;
&lt;div style="display: flex; flex-wrap: wrap; gap: 8px;"&gt;&lt;a style="background-color: #ff6600; color: #ffffff; padding: 6px 10px; text-decoration: none; display: inline-block; font-size: 14px; border-radius: 4px;" href="https://eigo-rewrite.com/access/"&gt;アクセス（受講の相談・教室/オンライン）&lt;/a&gt;&lt;br /&gt;
&lt;a style="background-color: #ffffff; color: #ff6600; padding: 6px 10px; text-decoration: none; display: inline-block; font-size: 14px; border-radius: 4px;" href="https://eigo-rewrite.com/profile/"&gt;講師プロフィール&lt;/a&gt;&lt;br /&gt;
&lt;a style="background-color: #ffffff; color: #ff6600; padding: 6px 10px; text-decoration: none; display: inline-block; font-size: 14px; border-radius: 4px;" href="https://eigo-rewrite.com/"&gt;トップ（講座・指導の全体像）&lt;/a&gt;&lt;/div&gt;
&lt;/div&gt;
&lt;/div&gt;
&lt;/div&gt;
&lt;p&gt;&lt;!-- ▲ 関連ページ案内（中盤1）ここまで ▲ --&gt;&lt;/p&gt;
&lt;p&gt;&lt;img decoding="async" fetchpriority="high" class="alignnone wp-image-476" src="https://eigo-rewrite.com/wp-content/uploads/2023/06/スライド用-5-300x169.jpg" sizes="(max-width: 1086px) 100vw, 1086px" srcset="https://eigo-rewrite.com/wp-content/uploads/2023/06/スライド用-5-300x169.jpg 300w, https://eigo-rewrite.com/wp-content/uploads/2023/06/スライド用-5-1024x576.jpg 1024w, https://eigo-rewrite.com/wp-content/uploads/2023/06/スライド用-5-768x432.jpg 768w, https://eigo-rewrite.com/wp-content/uploads/2023/06/スライド用-5-320x180.jpg 320w, https://eigo-rewrite.com/wp-content/uploads/2023/06/スライド用-5.jpg 1280w" alt="現在進行形の例文 - I am playing a video game now (私は今ビデオゲームをしています)" width="1086" height="612" /&gt;&lt;/p&gt;
&lt;p&gt;では早速例文を見ていきます。&lt;br /&gt;
最初は”I am playing a video game now.”という形で、&lt;br /&gt;
「私は今ビデオゲーム」「ゲームをしています。」という文になっています。&lt;br /&gt;
この現在進行形というのは、基本的に「be動詞+ing」この二つを組み合わせる事によって&lt;br /&gt;
「今何々している」とか「今何々している所です」というような意味合いを表します。&lt;br /&gt;
「している」で訳を止めてもいいですし、「している所です」という形で、「何々している所だ」を入れてもどちらでも大丈夫です。&lt;br /&gt;
ポイントとしては、&lt;span style="color: #ff0000;"&gt;普段やっている事ではなくて今まさにやっている事、あるいは今やっている、&lt;/span&gt;&lt;br /&gt;
&lt;span style="color: #ff0000;"&gt;その終わっていない事を&lt;strong&gt;&lt;span style="color: #000000;"&gt;現在進行形&lt;/span&gt;&lt;/strong&gt;が表わします。&lt;/span&gt;&lt;br /&gt;
訳の上では、「する」ではなくて「している」とか「している所だ」という訳がくっつけられていれば大丈夫です。&lt;br /&gt;
まず一つ間違えてしまうポイントとして、現在進行形って何ですか？と聞くと&lt;span style="color: #000000;"&gt;”ing”&lt;/span&gt;と答えてしまう人が結構います。&lt;br /&gt;
”ing”だけですと、現在分詞とか動名詞とか違う単元、違う役割になってしまうので、&lt;br /&gt;
必ず&lt;span style="color: #0000ff;"&gt;「be動詞+ing」&lt;/span&gt;という事を強調して覚えておきましょう。&lt;br /&gt;
実際にこの下を見ていくと、全て「be動詞+ing」という形になっています。&lt;br /&gt;
まず二つ目の文です。&lt;br /&gt;
”Mary is making a cake for her mother.”となっています。&lt;br /&gt;
”making a cake”ですから「メアリーさんは今ケーキを作っている所です」&lt;br /&gt;
”for her mother”「お母さんの為に」です。&lt;br /&gt;
訳としてはいいですが、”making”　ここです。&lt;br /&gt;
本来こちらの”make”という単語は最後に”e”があるはずですが、”e”が取れて”ing”が付けられています。&lt;br /&gt;
基本的にこの”make”のようにここが普段「メイキー」とか「メイケ」みたいに、ここの”e”を発音しないで「メイク」、ここの音で止めています。&lt;br /&gt;
このように、&lt;span style="color: #ff0000;"&gt;発音しない”e”で終わる単語というのは”e”を取って”ing”&lt;/span&gt;とこういった形になります。&lt;br /&gt;
ほとんどの単語の場合は”e”終わる語は”e”を取って”ing”と覚えていてもいいですが、それで覚えておくと一つ困った場合が出てきてしまいます。&lt;br /&gt;
”see”という単語です。&lt;br /&gt;
これは我々は「シー」と発音します。&lt;br /&gt;
という事は、「ス」これで終わるのではなくて「イー」という音を発音している訳ですから、&lt;br /&gt;
これは&lt;span style="color: #0000ff;"&gt;発音している”e”で終わっているので、この場合はそのまま”ing”を付けます。&lt;/span&gt;&lt;br /&gt;
なので、”e”で終わる語は”e”を取って”ing”、この理解でも全然いいですが、&lt;br /&gt;
ただ正確に言うと発音しない”e”で終わる語はその”e”を取って”ing”最後の”e”を”see”のように発音する場合はそのまま”ing”、とこのような形で覚えておきましょう。&lt;/p&gt;
&lt;p&gt;次に”Mary’s parents are ”「メアリーさんのご両親」と言っていて、&lt;br /&gt;
この場合は今まで”I am”とか”Mary’s”となっていたんですが今度は”parents”と複数になっていますから、ここはもちろん”is”ではなくて”are”です。&lt;br /&gt;
そのあと、”running in the park”「公園で走っています」というような形になっているんですが&lt;br /&gt;
”running”　”n”が二つになっています。&lt;br /&gt;
こういった形で元々”run”という単語ですが、最後が短母音+子音で終わっている場合は子音を重ねて”ing”というルールがあります。&lt;br /&gt;
ここで短母音って何なんだ、という話ですがこういう字を書きます。&lt;br /&gt;
短い母音と書いて短母音と言います。&lt;br /&gt;
短母音って、まず何ですか？というと、短く発音すると思いがちですが、まず&lt;strong&gt;二つ条件&lt;/strong&gt;があります。&lt;br /&gt;
一つはここの&lt;span style="color: #ff00ff;"&gt;母音が二文字重なっていなくて、一文字である事。&lt;/span&gt;&lt;br /&gt;
二つ目は、&lt;span style="color: #ff00ff;"&gt;且つアルファベット読みしない事です。&lt;/span&gt;&lt;br /&gt;
”run”の”u”というのはもちろんアルファベットにしたら”u”と読みますが、これは「リューン」と読むんじゃなくて「ラン」です。&lt;br /&gt;
つまりここは”u”じゃなくて「ア」という音になっています。&lt;br /&gt;
そうすると、ここが一文字で母音が重なっていなくて、且つアルファベット読みしていないので、&lt;br /&gt;
そういった短母音と子音で終わる場合は、&lt;span style="color: #0000ff;"&gt;子音を重ねて”ing”&lt;/span&gt;という事になります。&lt;br /&gt;
他にも例を挙げておくと、例えば”swim”という単語です。&lt;br /&gt;
「泳ぐ」です。&lt;br /&gt;
この場合も”swim”「スワイム」ではなくて「スウィム」です。&lt;br /&gt;
ここは母音が一文字です。&lt;br /&gt;
且つ、「アイ」じゃなくて「イ」という音になっているので、そうすると短母音+子音で終わっているので最後の子音を重ねて”ing” ”swimming”という形になります。&lt;br /&gt;
また”stop”もあります。&lt;br /&gt;
こちらも母音が一文字です。&lt;br /&gt;
且つ、アルファベット見せたら「オウ」ですが、これはでこれは”stop”「ア」という止める音です。&lt;br /&gt;
そうすると、一文字でアルファベット読みしていないので子音を重ねて”ing”となります。&lt;br /&gt;
いくつか短母音+子音の例を挙げましたが、これに当てはまらないもので注意して欲しい単語があります。&lt;br /&gt;
&lt;span style="color: #ff0000;"&gt;”look”&lt;/span&gt;です。&lt;br /&gt;
ここを「オ」じゃなくて「ウ」と読んでいる、だからこれ”k”を重ねるんじゃないかと思いがちですが、この場合は”o”が二つ重なっています。&lt;br /&gt;
先ほど挙げた短母音というのは母音が一文字で、且つアルファベット読みしていない場合ですから、この場合は&lt;strong&gt;二文字並んでしまっているのでこれは短母音ではないです。&lt;/strong&gt;&lt;br /&gt;
なので、そのまま”ing”を付けます。&lt;br /&gt;
たまに短母音はちっちゃいつが入る音と学習してしまう子がいますが、そうするとこれ「ルック」だから重ねると勘違いしちゃいます。&lt;br /&gt;
そうではなくて、あくまで母音が一文字でアルファベット読みしていない場合、その際に最後の子音を重ねると思っておいて下さい。&lt;/p&gt;
&lt;p&gt;最後です。&lt;br /&gt;
”Mary’s dog is ”「メアリーさんの犬は」&lt;br /&gt;
”lying on the sofa”「ソファーの上で寝っころがっています。」という文になっていますが、こちらもなんか変な形になっています。&lt;br /&gt;
これは元々どういう単語かというと、これは”lie”「横になる」という意味です。&lt;br /&gt;
このように、&lt;span style="color: #ff0000;"&gt;”ie”で終わっている単語というのは”ing”を付ける際に”ie”を”y”に代えて”ing”となります。&lt;/span&gt;&lt;br /&gt;
数としてはそこまで多くなくて、この”lie”「横になる」という単語とか、あとはあまりいい意味じゃないですが”die”「死ぬ」とか「亡くなる」、こういったように”ie”で終わる単語は数が非常に少ないですので、例外として処理してしまうのがいいかと思います。&lt;br /&gt;
この中で言うと、”e”を取って”ing”は非常に分かりやすい、”lie”と”die”も単語を覚えてしまえばすぐに分かるんですが、この短母音+子音の所がワンクッション置いて一回考えなければいけないので、どうしても間違いが出てきてしまいます。&lt;br /&gt;
なので、こちらNew Treasureの付属の問題集なんかを使って、しっかりと”ing”の付け方を意識して学習を進めて下さい。&lt;br /&gt;
セクション1に関しては以上となります。&lt;/p&gt;
&lt;p&gt;&lt;!-- 都立高校入試 英語・英作文対策講座（SP：優先候補）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&lt;p&gt;&lt;iframe title="YouTube video player" src="https://www.youtube.com/embed/DBz3PkO6BKM" width="560" height="315" frameborder="0" allowfullscreen="allowfullscreen"&gt;&lt;/iframe&gt;&lt;/p&gt;
&lt;style&gt;
  table {&lt;br /&gt;    width: 100%;&lt;br /&gt;    border-collapse: collapse;&lt;br /&gt;  }&lt;br /&gt;  th, td {&lt;br /&gt;    padding: 10px;&lt;br /&gt;    border: 1px solid #ddd;&lt;br /&gt;    color: #000000;&lt;br /&gt;    vertical-align: top;&lt;br /&gt;  }&lt;br /&gt;  .answer {&lt;br /&gt;    display: none;&lt;br /&gt;    font-weight: bold;&lt;br /&gt;    margin-left: 5px;&lt;br /&gt;    color: #0073aa;&lt;br /&gt;  }&lt;br /&gt;  .show-answer {&lt;br /&gt;    cursor: pointer;&lt;br /&gt;    color: #ffffff;&lt;br /&gt;    background-color: #ff6600;&lt;br /&gt;    border: none;&lt;br /&gt;    padding: 4px 8px;&lt;br /&gt;    border-radius: 4px;&lt;br /&gt;    font-size: 12px;&lt;br /&gt;    margin-left: 5px;&lt;br /&gt;  }&lt;br /&gt;&lt;/style&gt;
&lt;p&gt;&lt;script&gt;
  function showAnswer(ansId, btnId, text) {
    var ans = document.getElementById(ansId);
    var btn = document.getElementById(btnId);
    if (ans &amp;&amp; btn) {
      ans.textContent = text;   // ここで初めて文字が入る
      ans.style.display = 'inline';
      btn.style.display = 'none';
    }
  }
&lt;/script&gt;&lt;/p&gt;
&lt;h2&gt;【まとめ】Lesson7 セクション1：現在進行形と “ing” のつけ方&lt;/h2&gt;
&lt;table&gt;
&lt;tbody&gt;
&lt;tr style="background-color: #dd8500; color: #ffffff;"&gt;
&lt;th&gt;ポイント&lt;/th&gt;
&lt;th&gt;説明&lt;/th&gt;
&lt;/tr&gt;
&lt;tr style="background-color: #f0b464;"&gt;
&lt;td&gt;現在進行形の基本形&lt;/td&gt;
&lt;td&gt;
&lt;ul&gt;
&lt;li&gt;形は &lt;strong&gt;be動詞 ＋ 動詞の ing 形&lt;/strong&gt;。&lt;/li&gt;
&lt;li&gt;例：I &lt;strong&gt;am playing&lt;/strong&gt; a video game now.&lt;/li&gt;
&lt;li&gt;現在進行形＝「&lt;strong&gt;している／しているところだ&lt;/strong&gt;」を表す。&lt;/li&gt;
&lt;/ul&gt;
&lt;/td&gt;
&lt;/tr&gt;
&lt;tr style="background-color: #ffffff;"&gt;
&lt;td&gt;現在進行形の意味&lt;/td&gt;
&lt;td&gt;
&lt;ul&gt;
&lt;li&gt;&lt;strong&gt;今まさに行っている行動・まだ終わっていない行動&lt;/strong&gt;を表す。&lt;/li&gt;
&lt;li&gt;「普段していること（習慣）」ではなく、&lt;strong&gt;その瞬間の動き&lt;/strong&gt;に注目する。&lt;/li&gt;
&lt;li&gt;訳は「〜する」ではなく「〜している／〜しているところだ」と意識する。&lt;/li&gt;
&lt;/ul&gt;
&lt;/td&gt;
&lt;/tr&gt;
&lt;tr style="background-color: #f0b464;"&gt;
&lt;td&gt;「現在進行形＝ ing」ではない&lt;/td&gt;
&lt;td&gt;
&lt;ul&gt;
&lt;li&gt;現在進行形は &lt;strong&gt;必ず be動詞＋ ing&lt;/strong&gt; のセット。&lt;/li&gt;
&lt;li&gt;ing だけだと、「現在分詞」「動名詞」など別の用法にもなる。&lt;/li&gt;
&lt;li&gt;「現在進行形って何？」と聞かれたら、&lt;strong&gt;“be動詞＋ ing”&lt;/strong&gt;と答える。&lt;/li&gt;
&lt;/ul&gt;
&lt;/td&gt;
&lt;/tr&gt;
&lt;tr style="background-color: #ffffff;"&gt;
&lt;td&gt;発音しない -e で終わる動詞&lt;/td&gt;
&lt;td&gt;
&lt;ul&gt;
&lt;li&gt;語尾が「発音しない e」で終わる動詞：&lt;strong&gt;e を取って ing&lt;/strong&gt; をつける。&lt;/li&gt;
&lt;li&gt;例：make → making, use → using など。&lt;/li&gt;
&lt;li&gt;「メイク」のように、最後の e を読まないタイプの単語がこれにあたる。&lt;/li&gt;
&lt;/ul&gt;
&lt;/td&gt;
&lt;/tr&gt;
&lt;tr style="background-color: #f0b464;"&gt;
&lt;td&gt;発音する e で終わる動詞（see など）&lt;/td&gt;
&lt;td&gt;
&lt;ul&gt;
&lt;li&gt;see のように、&lt;strong&gt;最後の e の音を発音する動詞&lt;/strong&gt;もある。&lt;/li&gt;
&lt;li&gt;この場合は e を残してそのまま ing をつける。&lt;/li&gt;
&lt;li&gt;例：see → &lt;strong&gt;seeing&lt;/strong&gt;&lt;/li&gt;
&lt;/ul&gt;
&lt;/td&gt;
&lt;/tr&gt;
&lt;tr style="background-color: #ffffff;"&gt;
&lt;td&gt;短母音＋子音で終わる動詞のとき&lt;/td&gt;
&lt;td&gt;
&lt;ul&gt;
&lt;li&gt;語尾が &lt;strong&gt;短母音＋子音&lt;/strong&gt; のとき：&lt;strong&gt;子音を重ねて ing&lt;/strong&gt; をつける。&lt;/li&gt;
&lt;li&gt;例：run → running, swim → swimming, stop → stopping&lt;/li&gt;
&lt;li&gt;このパターンは現在進行形でよくテストされるので要注意。&lt;/li&gt;
&lt;/ul&gt;
&lt;/td&gt;
&lt;/tr&gt;
&lt;tr style="background-color: #f0b464;"&gt;
&lt;td&gt;短母音とは？&lt;/td&gt;
&lt;td&gt;
&lt;ul&gt;
&lt;li&gt;&lt;strong&gt;母音が 1 文字だけ&lt;/strong&gt;で、かつ&lt;strong&gt;アルファベット読みしていない&lt;/strong&gt;もの。&lt;/li&gt;
&lt;li&gt;例：run の u は「ユー（/juː/）」ではなく「ア（/ʌ/）」→短母音。&lt;/li&gt;
&lt;li&gt;swim の i も「アイ」ではなく「イ」→短母音。&lt;/li&gt;
&lt;/ul&gt;
&lt;/td&gt;
&lt;/tr&gt;
&lt;tr style="background-color: #ffffff;"&gt;
&lt;td&gt;短母音ではない例：look&lt;/td&gt;
&lt;td&gt;
&lt;ul&gt;
&lt;li&gt;look は oo と&lt;strong&gt;母音が 2 つ並んでいる&lt;/strong&gt;ので短母音ではない。&lt;/li&gt;
&lt;li&gt;→ 子音を重ねず、そのまま ing をつける。&lt;/li&gt;
&lt;li&gt;例：look → &lt;strong&gt;looking&lt;/strong&gt;（※ × lookking ではない）&lt;/li&gt;
&lt;/ul&gt;
&lt;/td&gt;
&lt;/tr&gt;
&lt;tr style="background-color: #f0b464;"&gt;
&lt;td&gt;-ie で終わる動詞&lt;/td&gt;
&lt;td&gt;
&lt;ul&gt;
&lt;li&gt;語尾が &lt;strong&gt;-ie&lt;/strong&gt; で終わるとき：&lt;strong&gt;ie を y に変えて ing&lt;/strong&gt; をつける。&lt;/li&gt;
&lt;li&gt;例：lie → lying, die → dying&lt;/li&gt;
&lt;li&gt;数は多くないので、代表的な単語を&lt;strong&gt;セットで丸暗記&lt;/strong&gt;するのがおすすめ。&lt;/li&gt;
&lt;/ul&gt;
&lt;/td&gt;
&lt;/tr&gt;
&lt;tr style="background-color: #ffffff;"&gt;
&lt;td&gt;主語と be動詞の一致&lt;/td&gt;
&lt;td&gt;
&lt;ul&gt;
&lt;li&gt;主語が単数：&lt;strong&gt;am / is&lt;/strong&gt;、主語が複数：&lt;strong&gt;are&lt;/strong&gt;。&lt;/li&gt;
&lt;li&gt;例：Mary’s parents ＝ 両親（2人）→ &lt;strong&gt;are&lt;/strong&gt; running in the park.&lt;/li&gt;
&lt;li&gt;「主語の最初の1語」だけでなく、&lt;strong&gt;主語全体が単数か複数かを見る&lt;/strong&gt;ことが大切。&lt;/li&gt;
&lt;/ul&gt;
&lt;/td&gt;
&lt;/tr&gt;
&lt;/tbody&gt;
&lt;/table&gt;
&lt;h2&gt;【クイズ】現在進行形と “ing” のつけ方（10問）&lt;/h2&gt;
&lt;table&gt;
&lt;tbody&gt;
&lt;tr style="background-color: #dd8500; color: #ffffff;"&gt;
&lt;th&gt;問題&lt;/th&gt;
&lt;th&gt;選択肢（A～D）&lt;/th&gt;
&lt;th&gt;答え&lt;/th&gt;
&lt;/tr&gt;
&lt;tr style="background-color: #f0b464;"&gt;
&lt;td&gt;1. 現在進行形の形として最も正しいものはどれ？&lt;/td&gt;
&lt;td&gt;A. 動詞＋ing だけ&lt;br /&gt;
B. be動詞＋動詞の原形&lt;br /&gt;
C. be動詞＋動詞の ing 形&lt;br /&gt;
D. 動詞の過去形＋ing&lt;/td&gt;
&lt;td&gt;&lt;span id="ans1" class="answer"&gt;&lt;/span&gt;&lt;br /&gt;
&lt;button id="btn1" class="show-answer"&gt;&lt;br /&gt;
正解を見る&lt;br /&gt;
&lt;/button&gt;&lt;/td&gt;
&lt;/tr&gt;
&lt;tr style="background-color: #ffffff;"&gt;
&lt;td&gt;2. 現在進行形が表す意味として最も適切な説明はどれ？&lt;/td&gt;
&lt;td&gt;A. 昔よくしていた習慣&lt;br /&gt;
B. 未来にする予定のこと&lt;br /&gt;
C. 今まさにしている、終わっていない行動&lt;br /&gt;
D. 一般的にいつもしていること（習慣）&lt;/td&gt;
&lt;td&gt;&lt;span id="ans2" class="answer"&gt;&lt;/span&gt;&lt;br /&gt;
&lt;button id="btn2" class="show-answer"&gt;&lt;br /&gt;
正解を見る&lt;br /&gt;
&lt;/button&gt;&lt;/td&gt;
&lt;/tr&gt;
&lt;tr style="background-color: #f0b464;"&gt;
&lt;td&gt;3. 「現在進行形って何？」と聞かれたとき、正しい答えはどれ？&lt;/td&gt;
&lt;td&gt;A. ing のこと&lt;br /&gt;
B. be動詞＋動詞の ing 形のこと&lt;br /&gt;
C. 動詞の三人称単数形のこと&lt;br /&gt;
D. 過去形のこと&lt;/td&gt;
&lt;td&gt;&lt;span id="ans3" class="answer"&gt;&lt;/span&gt;&lt;br /&gt;
&lt;button id="btn3" class="show-answer"&gt;&lt;br /&gt;
正解を見る&lt;br /&gt;
&lt;/button&gt;&lt;/td&gt;
&lt;/tr&gt;
&lt;tr style="background-color: #ffffff;"&gt;
&lt;td&gt;4. 「make」の現在進行形として正しいのはどれ？&lt;/td&gt;
&lt;td&gt;A. makeing&lt;br /&gt;
B. making&lt;br /&gt;
C. make-ing&lt;br /&gt;
D. makking&lt;/td&gt;
&lt;td&gt;&lt;span id="ans4" class="answer"&gt;&lt;/span&gt;&lt;br /&gt;
&lt;button id="btn4" class="show-answer"&gt;&lt;br /&gt;
正解を見る&lt;br /&gt;
&lt;/button&gt;&lt;/td&gt;
&lt;/tr&gt;
&lt;tr style="background-color: #f0b464;"&gt;
&lt;td&gt;5. 「make → making」となるときのルールとして正しい説明はどれ？&lt;/td&gt;
&lt;td&gt;A. 発音しない e で終わる語は e を取って ing をつける。&lt;br /&gt;
B. どんな e でも必ず取って ing をつける。&lt;br /&gt;
C. e はそのままで ing をつける。&lt;br /&gt;
D. e を y に変えて ing をつける。&lt;/td&gt;
&lt;td&gt;&lt;span id="ans5" class="answer"&gt;&lt;/span&gt;&lt;br /&gt;
&lt;button id="btn5" class="show-answer"&gt;&lt;br /&gt;
正解を見る&lt;br /&gt;
&lt;/button&gt;&lt;/td&gt;
&lt;/tr&gt;
&lt;tr style="background-color: #ffffff;"&gt;
&lt;td&gt;6. 「see」の現在進行形として正しいものはどれ？&lt;/td&gt;
&lt;td&gt;A. seeing&lt;br /&gt;
B. seing&lt;br /&gt;
C. seeying&lt;br /&gt;
D. seeingg&lt;/td&gt;
&lt;td&gt;&lt;span id="ans6" class="answer"&gt;&lt;/span&gt;&lt;br /&gt;
&lt;button id="btn6" class="show-answer"&gt;&lt;br /&gt;
正解を見る&lt;br /&gt;
&lt;/button&gt;&lt;/td&gt;
&lt;/tr&gt;
&lt;tr style="background-color: #f0b464;"&gt;
&lt;td&gt;7. 「run」の現在進行形として正しいものはどれ？&lt;/td&gt;
&lt;td&gt;A. runing&lt;br /&gt;
B. running&lt;br /&gt;
C. runnning&lt;br /&gt;
D. run-ing&lt;/td&gt;
&lt;td&gt;&lt;span id="ans7" class="answer"&gt;&lt;/span&gt;&lt;br /&gt;
&lt;button id="btn7" class="show-answer"&gt;&lt;br /&gt;
正解を見る&lt;br /&gt;
&lt;/button&gt;&lt;/td&gt;
&lt;/tr&gt;
&lt;tr style="background-color: #ffffff;"&gt;
&lt;td&gt;8. 「短母音＋子音で終わるときは子音を重ねて ing」を当てはめてはいけない単語はどれ？&lt;/td&gt;
&lt;td&gt;A. run&lt;br /&gt;
B. swim&lt;br /&gt;
C. stop&lt;br /&gt;
D. look&lt;/td&gt;
&lt;td&gt;&lt;span id="ans8" class="answer"&gt;&lt;/span&gt;&lt;br /&gt;
&lt;button id="btn8" class="show-answer"&gt;&lt;br /&gt;
正解を見る&lt;br /&gt;
&lt;/button&gt;&lt;/td&gt;
&lt;/tr&gt;
&lt;tr style="background-color: #f0b464;"&gt;
&lt;td&gt;9. 「lie（横になる）」の現在進行形として正しいものはどれ？&lt;/td&gt;
&lt;td&gt;A. lieing&lt;br /&gt;
B. liying&lt;br /&gt;
C. lying&lt;br /&gt;
D. lie-ing&lt;/td&gt;
&lt;td&gt;&lt;span id="ans9" class="answer"&gt;&lt;/span&gt;&lt;br /&gt;
&lt;button id="btn9" class="show-answer"&gt;&lt;br /&gt;
正解を見る&lt;br /&gt;
&lt;/button&gt;&lt;/td&gt;
&lt;/tr&gt;
&lt;tr style="background-color: #ffffff;"&gt;
&lt;td&gt;10. 「Mary’s parents ______ running in the park now.」に入る be動詞として正しいのはどれ？&lt;/td&gt;
&lt;td&gt;A. is&lt;br /&gt;
B. are&lt;br /&gt;
C. am&lt;br /&gt;
D. be&lt;/td&gt;
&lt;td&gt;&lt;span id="ans10" class="answer"&gt;&lt;/span&gt;&lt;br /&gt;
&lt;button id="btn10" class="show-answer"&gt;&lt;br /&gt;
正解を見る&lt;br /&gt;
&lt;/button&gt;&lt;/td&gt;
&lt;/tr&gt;
&lt;/tbody&gt;
&lt;/table&gt;
&lt;p&gt;&lt;!-- ▼ 関連ページ案内（末尾2）：ST（アクセス）へ“行動”を寄せる（最小ブロック） ▼ --&gt;&lt;/p&gt;
&lt;div style="border: 2px solid #ff6600; background-color: #fff8f0; padding: 12px 12px; display: block; margin: 16px 0;"&gt;
&lt;p style="margin: 0 0 8px 0;"&gt;&lt;strong&gt;この単元で次にやること：&lt;/strong&gt;クイズで間違えた問題は、ルールを1行で言い直してから、同じパターンの動詞で書き直すと定着が速くなります。&lt;/p&gt;
&lt;ul style="margin: 0 0 10px 18px;"&gt;
&lt;li&gt;&lt;strong&gt;-e&lt;/strong&gt;：e を取って ing（発音しない e）&lt;/li&gt;
&lt;li&gt;&lt;strong&gt;短母音＋子音&lt;/strong&gt;：子音を重ねて ing（母音1文字＋アルファベット読みしない）&lt;/li&gt;
&lt;li&gt;&lt;strong&gt;-ie&lt;/strong&gt;：ie→y＋ing（lie/die など）&lt;/li&gt;
&lt;/ul&gt;
&lt;p style="margin: 0 0 10px 0;"&gt;「自己流で直しても同じ所でミスが戻る」場合は、つまずきのパターン（形／つづり）を一度だけ整理してしまうほうが早いことがあります。&lt;/p&gt;
&lt;div style="display: flex; flex-wrap: wrap; gap: 8px;"&gt;&lt;a style="background-color: #ff6600; color: #ffffff; padding: 6px 10px; text-decoration: none; display: inline-block; font-size: 14px; border-radius: 4px;" href="https://eigo-rewrite.com/access/"&gt;アクセス（受講の相談・教室/オンライン）&lt;/a&gt;&lt;br /&gt;
&lt;a style="background-color: #ffffff; color: #ff6600; padding: 6px 10px; text-decoration: none; display: inline-block; font-size: 14px; border-radius: 4px;" href="https://eigo-rewrite.com/profile/"&gt;講師プロフィール&lt;/a&gt;&lt;br /&gt;
&lt;a style="background-color: #ffffff; color: #ff6600; padding: 6px 10px; text-decoration: none; display: inline-block; font-size: 14px; border-radius: 4px;" href="https://eigo-rewrite.com/"&gt;トップ（講座・指導の全体像）&lt;/a&gt;&lt;/div&gt;
&lt;/div&gt;
&lt;p&gt;&lt;!-- ▲ 関連ページ案内（末尾2）ここまで ▲ --&gt;&lt;/p&gt;
------</t>
  </si>
  <si>
    <t>https://eigo-rewrite.com/column/stage1_lesson7-2/</t>
  </si>
  <si>
    <t>以下のページは不自然なワードを使用しています。
これらを適切に自然な言葉に置き換えて下さい。
なお、本文の装飾や構造は絶対に変えないでください。
【対象ページURL】
https://eigo-rewrite.com/column/stage1_lesson7-2/
【検出された不自然ワード】
（検出なし）
【本文】
------
&lt;p&gt;&lt;iframe title="YouTube video player" src="https://www.youtube.com/embed/fgadLMwsC6w"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&lt;p data-start="31" data-end="121"&gt;NEW TREASURE STAGE1 の文法事項・Lesson一覧の全体像は、&lt;strong&gt;&lt;a href="https://eigo-rewrite.com/column/hub_stage1/"&gt;NEW TREASURE STAGE1｜中1英文法 総括＋Lesson一覧（全体像はこちら）&lt;/a&gt;&lt;/strong&gt;で確認できます。&lt;br data-start="62" data-end="65" /&gt;このセクションでは、&lt;strong data-start="75" data-end="96"&gt;現在進行形の否定文と疑問文の作り方&lt;/strong&gt;、そしてその&lt;strong data-start="102" data-end="109"&gt;答え方&lt;/strong&gt;について学習します。&lt;/p&gt;
&lt;p data-start="123" data-end="150"&gt;それでは、まず否定文の作り方から見ていきましょう。&lt;/p&gt;
&lt;p&gt;&lt;img decoding="async" fetchpriority="high" class="alignnone wp-image-482" src="https://eigo-rewrite.com/wp-content/uploads/2023/06/スライド用-6-300x169.jpg" alt="" width="920" height="518" srcset="https://eigo-rewrite.com/wp-content/uploads/2023/06/スライド用-6-300x169.jpg 300w, https://eigo-rewrite.com/wp-content/uploads/2023/06/スライド用-6-1024x576.jpg 1024w, https://eigo-rewrite.com/wp-content/uploads/2023/06/スライド用-6-768x432.jpg 768w, https://eigo-rewrite.com/wp-content/uploads/2023/06/スライド用-6-320x180.jpg 320w, https://eigo-rewrite.com/wp-content/uploads/2023/06/スライド用-6.jpg 1280w" sizes="(max-width: 920px) 100vw, 920px" /&gt;&lt;/p&gt;
&lt;p&gt;これを見ると”The students are not studying.”「その生徒たちは今勉強していません。」&lt;br /&gt;
「している所ではありません。」という文になっています。&lt;br /&gt;
これを見ると、”not”を付けるだけだな、というような感覚があると思います。&lt;br /&gt;
それ自体は非常に正しくて、ここに”are”というbe動詞があります。&lt;br /&gt;
現在進行形と言っても、「be動詞+ing」でbe動詞を使った文である事には変わりありません。&lt;br /&gt;
&lt;span style="color: #008000;"&gt;否定文と疑問文の作り方というのはbe動詞の文と全く同じになります。&lt;/span&gt;&lt;br /&gt;
なので、この場合ですとbe動詞のあとに”not”を付ける、これがbe動詞の否定文の作り方でしたから、特に深く考えずにそのまま”the students are not”もちろん短縮系だったら”aren’t”という形で&lt;br /&gt;
&lt;span style="color: #0000ff;"&gt;そのままbe動詞に”not”を付けて否定文を作りましょう。&lt;/span&gt;&lt;br /&gt;
疑問文に関してもbe動詞を使った文と全く同じですから、&lt;span style="color: #ff0000;"&gt;be動詞を前に出せばいいんだな&lt;/span&gt;、というのが分かると思います。&lt;br /&gt;
そうすると”Is Dad cooking?”「お父さん料理してるの？」というような文になっています。&lt;br /&gt;
あえて言えば、この文では”&lt;strong&gt;Dad&lt;/strong&gt;”「お父さん」というのが大文字で始まっています。&lt;br /&gt;
このような形で、”Dad”とか”Mum”とか「お父さん」「お母さん」という言い方の際に&lt;br /&gt;
いちいち”my father”とか”my mother”と言うのが面倒くさいので、”Mum”とか”Dad”という単語だけにして&lt;strong&gt;固有名詞&lt;/strong&gt;扱いです。&lt;br /&gt;
「自分のお父さん」の「自分のお母さん」といった&lt;span style="color: #0000ff;"&gt;特定の人になる訳ですから固有名詞扱いにして&lt;/span&gt;&lt;br /&gt;
&lt;span style="color: #0000ff;"&gt;大文字で進めているという形になります。&lt;/span&gt;&lt;br /&gt;
”Is Dad cooking?”と聞かれまして、答える際も単純です。&lt;br /&gt;
&lt;span style="color: #008000;"&gt;be動詞で聞かれたからbe動詞で答えます。&lt;/span&gt;&lt;br /&gt;
”Yes, he is.”で”No”の場合は”No, he isn’t.”という形で、”Is this a book?”とか”Is he Tom?”みたいな形で聞いていた時と同じものになります。&lt;br /&gt;
間違いが出るとしたらこちらの文ですかね？&lt;br /&gt;
”Are Rob and Ken playing outside?”&lt;br /&gt;
「ロブとケンは」”outside”「外で」”playing”「遊んでいるんですか」&lt;br /&gt;
”play”という単語は普通”I play tennis.”とか”Play the guitar.”とか「スポーツをする」とかあるいは「演奏する」というような意味が多いんですが、この”play”のあとに何も名詞がなくて「何々を」という&lt;span style="color: #ff6600;"&gt;目的語がない場合は、そのまま「遊ぶ」というような意味になります。&lt;/span&gt;&lt;br /&gt;
間違える可能性が高い所とすると、&lt;strong&gt;”Are”&lt;/strong&gt;です。&lt;br /&gt;
どうしても最初から”Rob”ですので”is”と書きたくなってしまいますが、&lt;br /&gt;
主語をちゃんと見ると”Rob and Ken”「ロブとケン」と&lt;span style="color: #0000ff;"&gt;複数&lt;/span&gt;になっています。&lt;br /&gt;
なので、主語が複数ですからbe動詞は”is”ではなくて”are”を使いましょうなります。&lt;br /&gt;
という事は、答える際も「ロブとケン」で複数いる訳ですから、ここは”No, he isn’t.”と書くのではなくて、&lt;span style="color: #ff0000;"&gt;複数いるから”they”にして、複数いるから”are”を使う&lt;br /&gt;
&lt;/span&gt;このような形で疑問文が一番”is”とか”are”とかを間違える可能性が高い所になります。&lt;br /&gt;
なので、必ず最初の”Rob”だけを見るんじゃなくて全体を見て、&lt;strong&gt;全体の主語が誰なのかというのを&lt;/strong&gt;&lt;br /&gt;
&lt;strong&gt;確認しましょう。&lt;/strong&gt;これによってbe動詞を間違えるというようなミスは減っていくかと思います。&lt;br /&gt;
&lt;!--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&lt;p&gt;それでは後半です。&lt;br /&gt;
今度は疑問文は疑問文でも、&lt;span style="color: #0000ff;"&gt;疑問詞を使った疑問文&lt;/span&gt;になっています。&lt;/p&gt;
&lt;p&gt;&lt;img decoding="async" class="alignnone wp-image-483" src="https://eigo-rewrite.com/wp-content/uploads/2023/06/スライド用2-3-300x169.jpg" alt="" width="801" height="451" srcset="https://eigo-rewrite.com/wp-content/uploads/2023/06/スライド用2-3-300x169.jpg 300w, https://eigo-rewrite.com/wp-content/uploads/2023/06/スライド用2-3-1024x576.jpg 1024w, https://eigo-rewrite.com/wp-content/uploads/2023/06/スライド用2-3-768x432.jpg 768w, https://eigo-rewrite.com/wp-content/uploads/2023/06/スライド用2-3-320x180.jpg 320w, https://eigo-rewrite.com/wp-content/uploads/2023/06/スライド用2-3.jpg 1280w" sizes="(max-width: 801px) 100vw, 801px" /&gt;&lt;/p&gt;
&lt;p&gt;最初は”What is Ken looking for?”という文になっています。&lt;br /&gt;
まず”look for”、こちらは熟語として捉えておきましょう。&lt;br /&gt;
”look for”は「何々を探す」という意味になります。&lt;br /&gt;
なので、こちら”What is Ken looking for?”と言ったら「ケンは何を探しているんですか？」というような意味になっています。&lt;br /&gt;
もちろんこれは「何を探しているんですか？」なので、”Yes”とか”No”で答える事は出来ません。&lt;br /&gt;
これは他のLessonでも何回かお伝えしていますが、&lt;span style="color: #ff0000;"&gt;必ず疑問詞の疑問文で聞かれたら主語と動詞を&lt;br /&gt;
揃えて書くというのが大事です。&lt;/span&gt;&lt;br /&gt;
したがって、「ケンは何を探しているんですか？」と聞かれているので、&lt;br /&gt;
｢ケンは何々を探しています。｣という形で書きましょう。&lt;br /&gt;
ここでも最初に主語があって、次に動詞です。&lt;br /&gt;
こういった順番で書くというのが非常に大事です。&lt;br /&gt;
下へいきますと、今度は”Who is talking loudly in the library?”&lt;br /&gt;
「誰が」”loudly”「大きな声で」”talking”「話しているんですか」”in the library”「図書館で」&lt;br /&gt;
というような文になっています。&lt;br /&gt;
今度は「誰を」とか「誰に」ではなくて、またここが”Who”「誰が」になっています。&lt;br /&gt;
そうすると、”Who”が主語になっています。&lt;br /&gt;
疑問詞が主語になっている場合、「誰が何々するんですか？」という言い方が以前のLessonで出てきていました。&lt;br /&gt;
”Who plays”と聞かれたら「誰がしているんですか」に対して”he does”とか”Tom does”というような形で答えます。&lt;br /&gt;
ここでも”Who is talking”という事で「誰が」”talking”「話しているんですか」主語+動詞という順番になっています。&lt;br /&gt;
これは他のLessonと同様に、「誰が何々しているんですか？」「誰がしている所何ですか？」という時は「Who is なんとかing」という形になります。&lt;br /&gt;
こちらの”Who”が主語になっている場合というのは三人称単数扱いしますから、基本的にここは”are”ではなくて”is”を使う事が多いです。&lt;br /&gt;
「誰がしているんですか？」と聞かれたので「誰々がしています。」と答える訳ですが、&lt;br /&gt;
ここでも”It is Sam”という形ではなくて、主語+動詞という語順で答えます。&lt;br /&gt;
このように&lt;strong&gt;基本的に現在進行形というのは「be動詞+ing」です。&lt;/strong&gt;&lt;br /&gt;
be動詞を必ず使うという事に気を付けて、あとは”ing”の付け方が出来ていれば疑問文の作り方とか&lt;br /&gt;
その答えというのは今までのLessonとあまり変わりがありません。&lt;br /&gt;
なので、是非セクション1で見たように”ing”の付け方をしっかり練習してミスが出ないように練習しておきましょう。&lt;br /&gt;
セクション2に関しては以上となります。&lt;br /&gt;
&lt;iframe title="YouTube video player" src="https://www.youtube.com/embed/fgadLMwsC6w" width="560" height="315" frameborder="0" allowfullscreen="allowfullscreen"&gt;&lt;/iframe&gt;&lt;/p&gt;
&lt;style&gt;
  table {&lt;br /&gt;    width: 100%;&lt;br /&gt;    border-collapse: collapse;&lt;br /&gt;  }&lt;br /&gt;  th, td {&lt;br /&gt;    padding: 10px;&lt;br /&gt;    border: 1px solid #ddd;&lt;br /&gt;    color: #000000;&lt;br /&gt;    vertical-align: top;&lt;br /&gt;  }&lt;br /&gt;  .answer {&lt;br /&gt;    display: none;&lt;br /&gt;    font-weight: bold;&lt;br /&gt;    margin-left: 5px;&lt;br /&gt;    color: #0073aa;&lt;br /&gt;  }&lt;br /&gt;  .show-answer {&lt;br /&gt;    cursor: pointer;&lt;br /&gt;    color: #ffffff;&lt;br /&gt;    background-color: #ff6600;&lt;br /&gt;    border: none;&lt;br /&gt;    padding: 4px 8px;&lt;br /&gt;    border-radius: 4px;&lt;br /&gt;    font-size: 12px;&lt;br /&gt;    margin-left: 5px;&lt;br /&gt;  }&lt;br /&gt;&lt;/style&gt;
&lt;p&gt;&lt;script&gt;
  function showAnswer(ansId, btnId, text) {
    var ans = document.getElementById(ansId);
    var btn = document.getElementById(btnId);
    if (ans &amp;&amp; btn) {
      ans.textContent = text;   // ここで初めて文字が入る
      ans.style.display = 'inline';
      btn.style.display = 'none';
    }
  }
&lt;/script&gt;&lt;/p&gt;
&lt;h2&gt;【まとめ】Lesson7 セクション2：現在進行形の否定文・疑問文・疑問詞&lt;/h2&gt;
&lt;table&gt;
&lt;tbody&gt;
&lt;tr style="background-color: #dd8500; color: #ffffff;"&gt;
&lt;th&gt;ポイント&lt;/th&gt;
&lt;th&gt;説明&lt;/th&gt;
&lt;/tr&gt;
&lt;tr style="background-color: #f0b464;"&gt;
&lt;td&gt;現在進行形の基本形&lt;/td&gt;
&lt;td&gt;
&lt;ul&gt;
&lt;li&gt;形は &lt;strong&gt;be動詞＋動詞の ing 形&lt;/strong&gt;。&lt;/li&gt;
&lt;li&gt;例：The students &lt;strong&gt;are studying&lt;/strong&gt; now.&lt;/li&gt;
&lt;li&gt;意味は「今〜しているところだ」「〜している最中だ」。&lt;/li&gt;
&lt;/ul&gt;
&lt;/td&gt;
&lt;/tr&gt;
&lt;tr style="background-color: #ffffff;"&gt;
&lt;td&gt;否定文の作り方&lt;/td&gt;
&lt;td&gt;
&lt;ul&gt;
&lt;li&gt;&lt;strong&gt;be動詞のすぐあとに not&lt;/strong&gt; を置く。&lt;/li&gt;
&lt;li&gt;例：The students &lt;strong&gt;are not&lt;/strong&gt; studying.（短縮：aren’t）&lt;/li&gt;
&lt;li&gt;現在進行形でも、be動詞の文の否定と&lt;strong&gt;全く同じルール&lt;/strong&gt;。&lt;/li&gt;
&lt;/ul&gt;
&lt;/td&gt;
&lt;/tr&gt;
&lt;tr style="background-color: #f0b464;"&gt;
&lt;td&gt;疑問文の作り方&lt;/td&gt;
&lt;td&gt;
&lt;ul&gt;
&lt;li&gt;&lt;strong&gt;be動詞を文頭に出す&lt;/strong&gt;だけ。&lt;/li&gt;
&lt;li&gt;語順：&lt;strong&gt;be動詞＋主語＋動詞 ing … ?&lt;/strong&gt;&lt;/li&gt;
&lt;li&gt;例：Is Dad cooking? 「お父さんは料理しているの？」&lt;/li&gt;
&lt;li&gt;答え方：Yes, he is. / No, he isn’t. など、be動詞の文と同じ。&lt;/li&gt;
&lt;/ul&gt;
&lt;/td&gt;
&lt;/tr&gt;
&lt;tr style="background-color: #ffffff;"&gt;
&lt;td&gt;主語と be動詞の一致&lt;/td&gt;
&lt;td&gt;
&lt;ul&gt;
&lt;li&gt;主語が単数：am / is、主語が複数：are を使う。&lt;/li&gt;
&lt;li&gt;Rob and Ken ＝ 2人 → &lt;strong&gt;Are&lt;/strong&gt; Rob and Ken playing outside?&lt;/li&gt;
&lt;li&gt;答えも主語に合わせる：&lt;br /&gt;
× No, he isn’t.（1人）&lt;br /&gt;
○ &lt;strong&gt;No, they aren’t.&lt;/strong&gt;（複数）&lt;/li&gt;
&lt;li&gt;文頭の1語だけでなく、&lt;strong&gt;主語全体を見て単数・複数を判断&lt;/strong&gt;する。&lt;/li&gt;
&lt;/ul&gt;
&lt;/td&gt;
&lt;/tr&gt;
&lt;tr style="background-color: #f0b464;"&gt;
&lt;td&gt;Dad / Mum の大文字&lt;/td&gt;
&lt;td&gt;
&lt;ul&gt;
&lt;li&gt;自分の父・母を名前のように呼ぶ &lt;strong&gt;Dad / Mum&lt;/strong&gt; は&lt;strong&gt;固有名詞扱い&lt;/strong&gt;。&lt;/li&gt;
&lt;li&gt;文の途中でも &lt;strong&gt;D / M を大文字&lt;/strong&gt;にする。&lt;/li&gt;
&lt;li&gt;例：Is &lt;strong&gt;Dad&lt;/strong&gt; cooking?&lt;/li&gt;
&lt;/ul&gt;
&lt;/td&gt;
&lt;/tr&gt;
&lt;tr style="background-color: #ffffff;"&gt;
&lt;td&gt;play の意味の変化&lt;/td&gt;
&lt;td&gt;
&lt;ul&gt;
&lt;li&gt;play ＋ 目的語：play tennis, play the guitar&lt;br /&gt;
→ 「スポーツをする」「楽器を演奏する」など。&lt;/li&gt;
&lt;li&gt;play のあとに目的語（名詞）がないとき：&lt;br /&gt;
→ 「&lt;strong&gt;遊ぶ&lt;/strong&gt;」という意味になる。&lt;/li&gt;
&lt;li&gt;例：Are Rob and Ken playing outside?&lt;br /&gt;
「ロブとケンは外で&lt;strong&gt;遊んで&lt;/strong&gt;いますか。」&lt;/li&gt;
&lt;/ul&gt;
&lt;/td&gt;
&lt;/tr&gt;
&lt;tr style="background-color: #f0b464;"&gt;
&lt;td&gt;疑問詞を使った疑問文（What）&lt;/td&gt;
&lt;td&gt;
&lt;ul&gt;
&lt;li&gt;形：&lt;strong&gt;疑問詞＋be動詞＋主語＋動詞 ing … ?&lt;/strong&gt;&lt;/li&gt;
&lt;li&gt;例：What is Ken looking for?&lt;br /&gt;
「ケンは何を探しているんですか。」&lt;/li&gt;
&lt;li&gt;&lt;strong&gt;look for ＝ 「〜を探す」&lt;/strong&gt; の熟語としてセットで覚える。&lt;/li&gt;
&lt;li&gt;Yes / No では答えられないので、&lt;strong&gt;主語＋動詞 ing&lt;/strong&gt; で文で答える。&lt;/li&gt;
&lt;/ul&gt;
&lt;/td&gt;
&lt;/tr&gt;
&lt;tr style="background-color: #ffffff;"&gt;
&lt;td&gt;疑問詞の疑問文の答え方&lt;/td&gt;
&lt;td&gt;
&lt;ul&gt;
&lt;li&gt;疑問詞（What / Where / Why など）で聞かれたら、&lt;strong&gt;Yes / No では答えない&lt;/strong&gt;。&lt;/li&gt;
&lt;li&gt;答えは基本的に &lt;strong&gt;主語＋動詞&lt;/strong&gt; の語順にする。&lt;/li&gt;
&lt;li&gt;例：What is Ken looking for?&lt;br /&gt;
→ Ken is looking for his bag.&lt;/li&gt;
&lt;/ul&gt;
&lt;/td&gt;
&lt;/tr&gt;
&lt;tr style="background-color: #f0b464;"&gt;
&lt;td&gt;Who が主語の疑問文&lt;/td&gt;
&lt;td&gt;
&lt;ul&gt;
&lt;li&gt;「誰が〜？」と主語になるとき：&lt;br /&gt;
&lt;strong&gt;Who ＋ is ＋ 動詞 ing … ?&lt;/strong&gt;&lt;/li&gt;
&lt;li&gt;例：Who is talking loudly in the library?&lt;br /&gt;
「誰が図書館で大きな声で話しているんですか。」&lt;/li&gt;
&lt;li&gt;Who は基本&lt;strong&gt;三人称単数扱い&lt;/strong&gt;なので be動詞は is を使う。&lt;/li&gt;
&lt;/ul&gt;
&lt;/td&gt;
&lt;/tr&gt;
&lt;tr style="background-color: #ffffff;"&gt;
&lt;td&gt;Who の疑問文への答え方とまとめ&lt;/td&gt;
&lt;td&gt;
&lt;ul&gt;
&lt;li&gt;「誰が〜しているのですか？」→「◯◯が〜しています。」と&lt;br /&gt;
&lt;strong&gt;主語＋be動詞&lt;/strong&gt; の形で答える。&lt;/li&gt;
&lt;li&gt;例：Who is talking loudly in the library?&lt;br /&gt;
→ &lt;strong&gt;Sam is.&lt;/strong&gt;&lt;/li&gt;
&lt;li&gt;現在進行形は常に「&lt;strong&gt;be動詞＋ing&lt;/strong&gt;」。&lt;br /&gt;
be動詞の種類（am / is / are）と ing のつけ方を正しく使えば、&lt;br /&gt;
否定文・疑問文・疑問詞の文も、be動詞の文とほぼ同じ感覚で作れる。&lt;/li&gt;
&lt;/ul&gt;
&lt;/td&gt;
&lt;/tr&gt;
&lt;/tbody&gt;
&lt;/table&gt;
&lt;h2&gt;【クイズ】現在進行形の否定文・疑問文・疑問詞（10問）&lt;/h2&gt;
&lt;table&gt;
&lt;tbody&gt;
&lt;tr style="background-color: #dd8500; color: #ffffff;"&gt;
&lt;th&gt;問題&lt;/th&gt;
&lt;th&gt;選択肢（A～D）&lt;/th&gt;
&lt;th&gt;答え&lt;/th&gt;
&lt;/tr&gt;
&lt;tr style="background-color: #f0b464;"&gt;
&lt;td&gt;1. 「その生徒たちは今勉強していません。」の英語として正しいのはどれ？&lt;/td&gt;
&lt;td&gt;A. The students don’t study now.&lt;br /&gt;
B. The students not are studying now.&lt;br /&gt;
C. The students are not studying now.&lt;br /&gt;
D. The students are studying not now.&lt;/td&gt;
&lt;td&gt;&lt;span id="ans1" class="answer"&gt;&lt;/span&gt;&lt;br /&gt;
&lt;button id="btn1" class="show-answer"&gt;&lt;br /&gt;
正解を見る&lt;br /&gt;
&lt;/button&gt;&lt;/td&gt;
&lt;/tr&gt;
&lt;tr style="background-color: #ffffff;"&gt;
&lt;td&gt;2. 現在進行形の否定文を作るルールとして正しいものはどれ？&lt;/td&gt;
&lt;td&gt;A. 動詞の前に don’t / doesn’t を置く。&lt;br /&gt;
B. be動詞のあとに not を置く。&lt;br /&gt;
C. 文末に not を置く。&lt;br /&gt;
D. 動詞に not をつけて not-ing にする。&lt;/td&gt;
&lt;td&gt;&lt;span id="ans2" class="answer"&gt;&lt;/span&gt;&lt;br /&gt;
&lt;button id="btn2" class="show-answer"&gt;&lt;br /&gt;
正解を見る&lt;br /&gt;
&lt;/button&gt;&lt;/td&gt;
&lt;/tr&gt;
&lt;tr style="background-color: #f0b464;"&gt;
&lt;td&gt;3. 「お父さんは今料理をしているのですか。」の英語として最も適切なのはどれ？&lt;/td&gt;
&lt;td&gt;A. Does Dad cook now?&lt;br /&gt;
B. Is Dad cooking now?&lt;br /&gt;
C. Is dad cooking now?&lt;br /&gt;
D. Dad is cooking now?&lt;/td&gt;
&lt;td&gt;&lt;span id="ans3" class="answer"&gt;&lt;/span&gt;&lt;br /&gt;
&lt;button id="btn3" class="show-answer"&gt;&lt;br /&gt;
正解を見る&lt;br /&gt;
&lt;/button&gt;&lt;/td&gt;
&lt;/tr&gt;
&lt;tr style="background-color: #ffffff;"&gt;
&lt;td&gt;4. 「Are Rob and Ken playing outside?」の主語に関する説明として正しいものはどれ？&lt;/td&gt;
&lt;td&gt;A. Rob が主語なので単数扱い。&lt;br /&gt;
B. Ken が主語なので単数扱い。&lt;br /&gt;
C. Rob and Ken で複数なので are を使う。&lt;br /&gt;
D. 姓と名なので are を使う。&lt;/td&gt;
&lt;td&gt;&lt;span id="ans4" class="answer"&gt;&lt;/span&gt;&lt;br /&gt;
&lt;button id="btn4" class="show-answer"&gt;&lt;br /&gt;
正解を見る&lt;br /&gt;
&lt;/button&gt;&lt;/td&gt;
&lt;/tr&gt;
&lt;tr style="background-color: #f0b464;"&gt;
&lt;td&gt;5. 「Are Rob and Ken playing outside?」に対して「いいえ、遊んでいません。」と答えるとき、最も適切なのはどれ？&lt;/td&gt;
&lt;td&gt;A. No, he isn’t.&lt;br /&gt;
B. No, he aren’t.&lt;br /&gt;
C. No, they isn’t.&lt;br /&gt;
D. No, they aren’t.&lt;/td&gt;
&lt;td&gt;&lt;span id="ans5" class="answer"&gt;&lt;/span&gt;&lt;br /&gt;
&lt;button id="btn5" class="show-answer"&gt;&lt;br /&gt;
正解を見る&lt;br /&gt;
&lt;/button&gt;&lt;/td&gt;
&lt;/tr&gt;
&lt;tr style="background-color: #ffffff;"&gt;
&lt;td&gt;6. 「play」の意味について正しい説明はどれ？&lt;/td&gt;
&lt;td&gt;A. いつでも「スポーツをする」という意味。&lt;br /&gt;
B. 目的語がないときは「遊ぶ」という意味になる。&lt;br /&gt;
C. 目的語がないときは意味がない。&lt;br /&gt;
D. 進行形では使えない。&lt;/td&gt;
&lt;td&gt;&lt;span id="ans6" class="answer"&gt;&lt;/span&gt;&lt;br /&gt;
&lt;button id="btn6" class="show-answer"&gt;&lt;br /&gt;
正解を見る&lt;br /&gt;
&lt;/button&gt;&lt;/td&gt;
&lt;/tr&gt;
&lt;tr style="background-color: #f0b464;"&gt;
&lt;td&gt;7. 「ケンは何を探しているのですか。」の英語として正しいものはどれ？&lt;/td&gt;
&lt;td&gt;A. What does Ken look for?&lt;br /&gt;
B. What Ken is looking for?&lt;br /&gt;
C. What is Ken looking for?&lt;br /&gt;
D. What Ken looking for is?&lt;/td&gt;
&lt;td&gt;&lt;span id="ans7" class="answer"&gt;&lt;/span&gt;&lt;br /&gt;
&lt;button id="btn7" class="show-answer"&gt;&lt;br /&gt;
正解を見る&lt;br /&gt;
&lt;/button&gt;&lt;/td&gt;
&lt;/tr&gt;
&lt;tr style="background-color: #ffffff;"&gt;
&lt;td&gt;8. 「What is Ken looking for?」と聞かれたときの答え方として最も適切なのはどれ？&lt;/td&gt;
&lt;td&gt;A. Yes, he is.&lt;br /&gt;
B. No, he isn’t.&lt;br /&gt;
C. He is looking for his bag.&lt;br /&gt;
D. He does.&lt;/td&gt;
&lt;td&gt;&lt;span id="ans8" class="answer"&gt;&lt;/span&gt;&lt;br /&gt;
&lt;button id="btn8" class="show-answer"&gt;&lt;br /&gt;
正解を見る&lt;br /&gt;
&lt;/button&gt;&lt;/td&gt;
&lt;/tr&gt;
&lt;tr style="background-color: #f0b464;"&gt;
&lt;td&gt;9. 「図書館で誰が大きな声で話しているのですか。」の英語として正しいものはどれ？&lt;/td&gt;
&lt;td&gt;A. Who are talking loudly in the library?&lt;br /&gt;
B. Who is talking loudly in the library?&lt;br /&gt;
C. Who talking loudly is in the library?&lt;br /&gt;
D. Who does talk loudly in the library?&lt;/td&gt;
&lt;td&gt;&lt;span id="ans9" class="answer"&gt;&lt;/span&gt;&lt;br /&gt;
&lt;button id="btn9" class="show-answer"&gt;&lt;br /&gt;
正解を見る&lt;br /&gt;
&lt;/button&gt;&lt;/td&gt;
&lt;/tr&gt;
&lt;tr style="background-color: #ffffff;"&gt;
&lt;td&gt;10. 「Who is talking loudly in the library?」と聞かれて「サムです。」と答えるとき、最も自然な英語はどれ？&lt;/td&gt;
&lt;td&gt;A. It is Sam.&lt;br /&gt;
B. Sam is.&lt;br /&gt;
C. He Sam is.&lt;br /&gt;
D. Sam.&lt;/td&gt;
&lt;td&gt;&lt;span id="ans10" class="answer"&gt;&lt;/span&gt;&lt;br /&gt;
&lt;button id="btn10" class="show-answer"&gt;&lt;br /&gt;
正解を見る&lt;br /&gt;
&lt;/button&gt;&lt;/td&gt;
&lt;/tr&gt;
&lt;/tbody&gt;
&lt;/table&gt;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t>
  </si>
  <si>
    <t>https://eigo-rewrite.com/column/stage1_lesson7-3/</t>
  </si>
  <si>
    <t>以下のページは不自然なワードを使用しています。
これらを適切に自然な言葉に置き換えて下さい。
なお、本文の装飾や構造は絶対に変えないでください。
【対象ページURL】
https://eigo-rewrite.com/column/stage1_lesson7-3/
【検出された不自然ワード】
（検出なし）
【本文】
------
&lt;p&gt;&lt;iframe title="YouTube video player" src="https://www.youtube.com/embed/MOOISm85a2c"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&lt;p&gt;NEW TREASURE STAGE1 の文法事項・Lesson一覧の全体像は、&lt;strong&gt;&lt;a href="https://eigo-rewrite.com/column/hub_stage1/"&gt;NEW TREASURE STAGE1｜中1英文法 総括＋Lesson一覧（全体像はこちら）&lt;/a&gt;&lt;/strong&gt;で確認できます。&lt;br data-start="60" data-end="63" /&gt;このセクションでは、&lt;strong data-start="73" data-end="89"&gt;現在形と現在進行形の違い&lt;/strong&gt; について扱います。訳で判断できる部分もありますが、&lt;strong data-start="115" data-end="132" data-is-only-node=""&gt;訳だけでは区別できない場合&lt;/strong&gt; もあります。そこで、どこに着目すべきかを確認しながら進めていきます。&lt;/p&gt;
&lt;p&gt;&lt;img decoding="async" fetchpriority="high" class="alignnone wp-image-487" src="https://eigo-rewrite.com/wp-content/uploads/2023/06/スライド用-7-300x169.jpg" alt="" width="1101" height="620" srcset="https://eigo-rewrite.com/wp-content/uploads/2023/06/スライド用-7-300x169.jpg 300w, https://eigo-rewrite.com/wp-content/uploads/2023/06/スライド用-7-1024x576.jpg 1024w, https://eigo-rewrite.com/wp-content/uploads/2023/06/スライド用-7-768x432.jpg 768w, https://eigo-rewrite.com/wp-content/uploads/2023/06/スライド用-7-320x180.jpg 320w, https://eigo-rewrite.com/wp-content/uploads/2023/06/スライド用-7.jpg 1280w" sizes="(max-width: 1101px) 100vw, 1101px" /&gt;&lt;/p&gt;
&lt;p&gt;早速ですが、一番上の例文とそれから真ん中の例文を見て下さい。&lt;br /&gt;
一番上の例文は”My father takes a bath before dinner.”という事で、&lt;br /&gt;
「私のお父さんは夕飯の前にお風呂に入ります。」&lt;br /&gt;
下の文は”My father is taking a shower now.”&lt;br /&gt;
「お父さんは今シャワーを浴びている所です。」という事で、なんとなく「お風呂に入る」と&lt;br /&gt;
「シャワーを浴びる」で似たような言い回しになっていますが、&lt;span style="color: #ff00ff;"&gt;”takes”は現在形&lt;/span&gt;になっていまして、&lt;span style="color: #ff00ff;"&gt;” is taking”は現在進行形&lt;/span&gt;となっています。&lt;br /&gt;
それぞれ訳し分けていくと、上の文は「夕飯の前にお風呂に入ります。」なので、&lt;span style="color: #ff6600;"&gt;「何々する」&lt;/span&gt;という訳になっています。&lt;br /&gt;
ただ、日本語では例えば「お父さんは普段」と言ったら「お父さんは普段夕飯の前にお風呂に入っている。」という言い方も出来てしまいます。&lt;br /&gt;
現在形というのは何を表しているのかと言うと、&lt;br /&gt;
普段の話ですから、これは&lt;strong&gt;その人の習慣であったり普段の状態を表します。&lt;/strong&gt;&lt;br /&gt;
なので、「普段はこうしているんですよね」、「普段は夕飯前にお風呂に入っているんですよね」&lt;br /&gt;
というような形でこちらを見ると直接書いてある訳ではないですが、もし今の時点だったらわざわざ夕飯前なんて言う必要ない訳です。&lt;br /&gt;
「夕飯前に」と言っていると言う事は、それは「普段夕飯前にお風呂に入っていますよ」という&lt;br /&gt;
内容を表しています。&lt;/p&gt;
&lt;p&gt;それに対して、現在進行形の方です。&lt;br /&gt;
これは&lt;span style="color: #0000ff;"&gt;今の話&lt;/span&gt;です。&lt;br /&gt;
「今何々している」「今何々している所だ」というような形で、&lt;br /&gt;
たった今、今まさにやっている内容について触れるのが現在進行形です。&lt;br /&gt;
したがって、”now”付ける事によって「今やっているんだよ」というのを強調する事があります。&lt;br /&gt;
このように、「している」という訳がどうしても被ってしまう事があるので、あれ、どっちだっけ？と悩んでしまう事があると思います。&lt;br /&gt;
その際は、&lt;strong&gt;普段の話をしているのか？今の話をしているのか？&lt;/strong&gt;という所で&lt;br /&gt;
&lt;span style="color: #ff0000;"&gt;現在形を使うのか？現在進行形を使うのか？&lt;/span&gt;という事を区別していきましょう。&lt;br /&gt;
&lt;!--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&lt;p&gt;そして、その下です。&lt;br /&gt;
今度は”He has many tennis rackets.”&lt;br /&gt;
これを訳すと「彼は多くのテニスラケットを持っている。」と訳すと思います。&lt;br /&gt;
この「持っている」というのは、「何々している」で終わっていますが、&lt;br /&gt;
もちろん「今持っている途中だ」とか「持っている所だ」とかって意味ではなくて&lt;br /&gt;
「普段テニスのラケットをたくさん持っていますよ」という意味ですから、これはもちろん現在形で書く訳です。&lt;br /&gt;
このように、「何々を持っている」とか「何々を知っている」とか「好きだ」とか「愛している」&lt;br /&gt;
みたいな、そういった動作ではなくて状態、&lt;span style="color: #0000ff;"&gt;状態を表す動詞というのは基本的に現在進行形にする事は出来ないんです。&lt;/span&gt;&lt;br /&gt;
現在進行形というのは「今している途中だ」とか「している所だ」に対して、&lt;br /&gt;
この状態の「テニスラケットを持っている」というのは一定期間ずっと続いている状態とか習慣な訳ですから、そういった&lt;strong&gt;一定期間続く状態とか習慣を表す動詞の際は基本的には現在進行形を使わないです。&lt;/strong&gt;&lt;br /&gt;
なので、これを”He is haveing”と使ってしまうとこれは誤りとなります。&lt;br /&gt;
このように、&lt;span style="color: #ff00ff;"&gt;現在形というのは普段の習慣&lt;/span&gt;、そして&lt;span style="color: #ff00ff;"&gt;現在進行形今まさに行っている動作&lt;br /&gt;
&lt;/span&gt;こういった区別を念頭において使い分けをしていきましょう。&lt;br /&gt;
そして、状態表す動詞というのは教科書に載っているような一定の特定の動詞が中心になります。&lt;br /&gt;
ですから、普段からこれは状態かどうかと考えるよりは、基本的には動作を表す動詞が多くて、”have”とか”know”とか”love”という動詞、こういった動詞はちょっと特殊で進行形に出来ないんだな、ぐらいで捉えておいて下さい。&lt;br /&gt;
学習を続けていくと自分の頭の中で状態なのか動作なのか区別ついていきますから、そこに至るまで問題集を活用しながら練習していきましょう。&lt;br /&gt;
それではセクション3に関しては以上となります。&lt;/p&gt;
&lt;style&gt;
  table {&lt;br /&gt;
    width: 100%;&lt;br /&gt;
    border-collapse: collapse;&lt;br /&gt;
  }&lt;br /&gt;
  th, td {&lt;br /&gt;
    padding: 10px;&lt;br /&gt;
    border: 1px solid #ddd;&lt;br /&gt;
    color: #000000;&lt;br /&gt;
    vertical-align: top;&lt;br /&gt;
  }&lt;br /&gt;
  .answer {&lt;br /&gt;
    display: none;&lt;br /&gt;
    font-weight: bold;&lt;br /&gt;
    margin-left: 5px;&lt;br /&gt;
  }&lt;br /&gt;
  .show-answer {&lt;br /&gt;
    cursor: pointer;&lt;br /&gt;
    color: #ffffff;&lt;br /&gt;
    background-color: #ff6600;&lt;br /&gt;
    border: none;&lt;br /&gt;
    padding: 4px 8px;&lt;br /&gt;
    border-radius: 4px;&lt;br /&gt;
    font-size: 12px;&lt;br /&gt;
    margin-left: 5px;&lt;br /&gt;
  }&lt;br /&gt;
&lt;/style&gt;
&lt;p&gt;&lt;script&gt;
  function showAnswer(ansId, btnId) {
    var ans = document.getElementById(ansId);
    var btn = document.getElementById(btnId);
    if (ans &amp;&amp; btn) {
      ans.style.display = 'inline';
      btn.style.display = 'none';
    }
  }
&lt;/script&gt;&lt;/p&gt;
&lt;h2&gt;【まとめ】Lesson7 セクション3：現在形と現在進行形の違い&lt;/h2&gt;
&lt;table&gt;
&lt;tbody&gt;
&lt;tr style="background-color: #dd8500; color: #ffffff;"&gt;
&lt;th&gt;ポイント&lt;/th&gt;
&lt;th&gt;説明&lt;/th&gt;
&lt;/tr&gt;
&lt;tr style="background-color: #f0b464;"&gt;
&lt;td&gt;現在形が表すこと&lt;/td&gt;
&lt;td&gt;
&lt;ul&gt;
&lt;li&gt;&lt;strong&gt;普段の習慣・いつもの行動&lt;/strong&gt;や、長く続いている状態を表す。&lt;/li&gt;
&lt;li&gt;My father &lt;strong&gt;takes&lt;/strong&gt; a bath before dinner.&lt;br /&gt;
＝「（普段）夕飯の前にお風呂に入る。」&lt;/li&gt;
&lt;li&gt;「before dinner」などの表現があると、「いつもそうしている」という意味になりやすい。&lt;/li&gt;
&lt;/ul&gt;
&lt;/td&gt;
&lt;/tr&gt;
&lt;tr style="background-color: #ffffff;"&gt;
&lt;td&gt;現在進行形が表すこと&lt;/td&gt;
&lt;td&gt;
&lt;ul&gt;
&lt;li&gt;&lt;strong&gt;今この瞬間の動作・一時的な行動&lt;/strong&gt;を表す。&lt;/li&gt;
&lt;li&gt;My father &lt;strong&gt;is taking&lt;/strong&gt; a shower now.&lt;br /&gt;
＝「今シャワーを浴びているところだ。」&lt;/li&gt;
&lt;li&gt;&lt;strong&gt;now&lt;/strong&gt; など「今」を表す語と一緒に出てくることが多い。&lt;/li&gt;
&lt;/ul&gt;
&lt;/td&gt;
&lt;/tr&gt;
&lt;tr style="background-color: #f0b464;"&gt;
&lt;td&gt;訳だけでは区別しにくい場合&lt;/td&gt;
&lt;td&gt;
&lt;ul&gt;
&lt;li&gt;日本語ではどちらも「〜している」と訳せることがある。&lt;/li&gt;
&lt;li&gt;その場合は、&lt;strong&gt;普段の習慣の話か／今この瞬間の話か&lt;/strong&gt;に注目して判断する。&lt;/li&gt;
&lt;li&gt;習慣 → 現在形 / 今まさに行っている動作 → 現在進行形。&lt;/li&gt;
&lt;/ul&gt;
&lt;/td&gt;
&lt;/tr&gt;
&lt;tr style="background-color: #ffffff;"&gt;
&lt;td&gt;状態を表す動詞（state verbs）&lt;/td&gt;
&lt;td&gt;
&lt;ul&gt;
&lt;li&gt;&lt;strong&gt;have, know, love&lt;/strong&gt; など、「持っている」「知っている」「好きだ」のように長く続く状態を表す動詞。&lt;/li&gt;
&lt;li&gt;「今〜しているところだ」というイメージにしにくいため、&lt;strong&gt;ふつう現在進行形にしない。&lt;/strong&gt;&lt;/li&gt;
&lt;li&gt;He has many tennis rackets. 〇&lt;br /&gt;
&lt;span style="text-decoration: line-through;"&gt;He is having many tennis rackets.&lt;/span&gt; ×&lt;/li&gt;
&lt;/ul&gt;
&lt;/td&gt;
&lt;/tr&gt;
&lt;tr style="background-color: #f0b464;"&gt;
&lt;td&gt;動作動詞と状態動詞&lt;/td&gt;
&lt;td&gt;
&lt;ul&gt;
&lt;li&gt;動作動詞：run, eat, take a bath など「今しているところだ」と言えるもの → 進行形OK。&lt;/li&gt;
&lt;li&gt;状態動詞：have, know, love など「ずっとそういう状態」を表すもの → 基本的に進行形NG。&lt;/li&gt;
&lt;li&gt;まずは教科書に出てくる代表的な状態動詞だけでも「進行形にしないグループ」として覚える。&lt;/li&gt;
&lt;/ul&gt;
&lt;/td&gt;
&lt;/tr&gt;
&lt;tr style="background-color: #ffffff;"&gt;
&lt;td&gt;見分けるときの視点&lt;/td&gt;
&lt;td&gt;
&lt;ul&gt;
&lt;li&gt;英文を見たときは、&lt;strong&gt;時間の幅&lt;/strong&gt;に注目する。&lt;/li&gt;
&lt;li&gt;長く続く習慣・状態 → 現在形。&lt;/li&gt;
&lt;li&gt;一時的で「今この瞬間」の動作 → 現在進行形。&lt;/li&gt;
&lt;/ul&gt;
&lt;/td&gt;
&lt;/tr&gt;
&lt;tr style="background-color: #f0b464;"&gt;
&lt;td&gt;学習のコツ&lt;/td&gt;
&lt;td&gt;
&lt;ul&gt;
&lt;li&gt;例文を見て「これは普段？今？」と自分で判断してみるクセをつける。&lt;/li&gt;
&lt;li&gt;状態動詞は「進行形にしないセット」としてまとめて暗記する。&lt;/li&gt;
&lt;li&gt;問題集で現在形／現在進行形を書き分ける練習を繰り返し、感覚を固める。&lt;/li&gt;
&lt;/ul&gt;
&lt;/td&gt;
&lt;/tr&gt;
&lt;/tbody&gt;
&lt;/table&gt;
&lt;h2&gt;【クイズ】現在形と現在進行形の違い（10問）&lt;/h2&gt;
&lt;table&gt;
&lt;tbody&gt;
&lt;tr style="background-color: #dd8500; color: #ffffff;"&gt;
&lt;th&gt;問題&lt;/th&gt;
&lt;th&gt;選択肢（A～D）&lt;/th&gt;
&lt;th&gt;答え&lt;/th&gt;
&lt;/tr&gt;
&lt;tr style="background-color: #f0b464;"&gt;
&lt;td&gt;1. 現在形がいちばんよく表すのはどれ？&lt;/td&gt;
&lt;td&gt;A. 今この一瞬だけの動作&lt;br /&gt;
B. 昨日の出来事&lt;br /&gt;
C. 普段の習慣や状態&lt;br /&gt;
D. 来週の予定&lt;/td&gt;
&lt;td&gt;&lt;span id="ans1" class="answer"&gt;正解：C&lt;/span&gt;&lt;br /&gt;
&lt;button id="btn1" class="show-answer"&gt;正解を見る&lt;/button&gt;&lt;/td&gt;
&lt;/tr&gt;
&lt;tr style="background-color: #ffffff;"&gt;
&lt;td&gt;2. 現在進行形が表す内容として正しいものは？&lt;/td&gt;
&lt;td&gt;A. いつもそうである習慣&lt;br /&gt;
B. 今まさに行われている動作&lt;br /&gt;
C. 昔からずっと変わらない事実&lt;br /&gt;
D. 未来に必ず起こる予定&lt;/td&gt;
&lt;td&gt;&lt;span id="ans2" class="answer"&gt;正解：B&lt;/span&gt;&lt;br /&gt;
&lt;button id="btn2" class="show-answer"&gt;正解を見る&lt;/button&gt;&lt;/td&gt;
&lt;/tr&gt;
&lt;tr style="background-color: #f0b464;"&gt;
&lt;td&gt;3. 「My father takes a bath before dinner.」が意味しているのは？&lt;/td&gt;
&lt;td&gt;A. 今まさにお風呂に入っているところだ&lt;br /&gt;
B. 昨日の夜だけお風呂に入った&lt;br /&gt;
C. 普段夕食前にお風呂に入る習慣がある&lt;br /&gt;
D. 明日の夜お風呂に入る予定だ&lt;/td&gt;
&lt;td&gt;&lt;span id="ans3" class="answer"&gt;正解：C&lt;/span&gt;&lt;br /&gt;
&lt;button id="btn3" class="show-answer"&gt;正解を見る&lt;/button&gt;&lt;/td&gt;
&lt;/tr&gt;
&lt;tr style="background-color: #ffffff;"&gt;
&lt;td&gt;4. 「My father is taking a shower now.」について正しい説明は？&lt;/td&gt;
&lt;td&gt;A. 普段の習慣を表す現在形&lt;br /&gt;
B. 昨日の行動を表す過去形&lt;br /&gt;
C. 今シャワーを浴びている最中を表す現在進行形&lt;br /&gt;
D. 来週の予定を表す未来形&lt;/td&gt;
&lt;td&gt;&lt;span id="ans4" class="answer"&gt;正解：C&lt;/span&gt;&lt;br /&gt;
&lt;button id="btn4" class="show-answer"&gt;正解を見る&lt;/button&gt;&lt;/td&gt;
&lt;/tr&gt;
&lt;tr style="background-color: #f0b464;"&gt;
&lt;td&gt;5. 次のうち、ふつう現在進行形にしない動詞を含む組み合わせは？&lt;/td&gt;
&lt;td&gt;A. run, eat, play&lt;br /&gt;
B. have, know, love&lt;br /&gt;
C. walk, swim, read&lt;br /&gt;
D. talk, study, write&lt;/td&gt;
&lt;td&gt;&lt;span id="ans5" class="answer"&gt;正解：B（状態を表す動詞）&lt;/span&gt;&lt;br /&gt;
&lt;button id="btn5" class="show-answer"&gt;正解を見る&lt;/button&gt;&lt;/td&gt;
&lt;/tr&gt;
&lt;tr style="background-color: #ffffff;"&gt;
&lt;td&gt;6. 文として誤っているものはどれ？&lt;/td&gt;
&lt;td&gt;A. He has many tennis rackets.&lt;br /&gt;
B. He knows the answer.&lt;br /&gt;
C. He loves tennis.&lt;br /&gt;
D. He is having many tennis rackets.&lt;/td&gt;
&lt;td&gt;&lt;span id="ans6" class="answer"&gt;正解：D（have をこの意味で進行形にしない）&lt;/span&gt;&lt;br /&gt;
&lt;button id="btn6" class="show-answer"&gt;正解を見る&lt;/button&gt;&lt;/td&gt;
&lt;/tr&gt;
&lt;tr style="background-color: #f0b464;"&gt;
&lt;td&gt;7. 次の日本語を英語にするとき、現在形を使うのがふさわしいのはどれ？&lt;/td&gt;
&lt;td&gt;A. 「今、彼はご飯を食べているところだ。」&lt;br /&gt;
B. 「今、彼は走っているところだ。」&lt;br /&gt;
C. 「彼はたくさん本を持っている。」&lt;br /&gt;
D. 「今、彼はテレビを見ているところだ。」&lt;/td&gt;
&lt;td&gt;&lt;span id="ans7" class="answer"&gt;正解：C（習慣・状態なので現在形 have）&lt;/span&gt;&lt;br /&gt;
&lt;button id="btn7" class="show-answer"&gt;正解を見る&lt;/button&gt;&lt;/td&gt;
&lt;/tr&gt;
&lt;tr style="background-color: #ffffff;"&gt;
&lt;td&gt;8. 訳だけでは現在形か現在進行形か区別しづらいときに、いちばん大事な視点は？&lt;/td&gt;
&lt;td&gt;A. 主語が I か you かを見る&lt;br /&gt;
B. 単語の文字数を見る&lt;br /&gt;
C. 普段の話か今の話かを見る&lt;br /&gt;
D. 名詞が単数か複数かを見る&lt;/td&gt;
&lt;td&gt;&lt;span id="ans8" class="answer"&gt;正解：C&lt;/span&gt;&lt;br /&gt;
&lt;button id="btn8" class="show-answer"&gt;正解を見る&lt;/button&gt;&lt;/td&gt;
&lt;/tr&gt;
&lt;tr style="background-color: #f0b464;"&gt;
&lt;td&gt;9. 次のうち、「状態を表す動詞」を使っている文はどれ？&lt;/td&gt;
&lt;td&gt;A. He is running in the park now.&lt;br /&gt;
B. He is eating lunch now.&lt;br /&gt;
C. He has many tennis rackets.&lt;br /&gt;
D. He is taking a bath now.&lt;/td&gt;
&lt;td&gt;&lt;span id="ans9" class="answer"&gt;正解：C（have は状態動詞）&lt;/span&gt;&lt;br /&gt;
&lt;button id="btn9" class="show-answer"&gt;正解を見る&lt;/button&gt;&lt;/td&gt;
&lt;/tr&gt;
&lt;tr style="background-color: #ffffff;"&gt;
&lt;td&gt;10. 現在形と現在進行形の使い分けについて正しい説明はどれ？&lt;/td&gt;
&lt;td&gt;A. どちらも同じなので区別しなくてよい。&lt;br /&gt;
B. 現在形は過去のこと、現在進行形は未来のことを表す。&lt;br /&gt;
C. 現在形は普段の習慣や状態、現在進行形は今している一時的な動作を表す。&lt;br /&gt;
D. すべての動詞は自由に現在進行形にできる。&lt;/td&gt;
&lt;td&gt;&lt;span id="ans10" class="answer"&gt;正解：C&lt;/span&gt;&lt;br /&gt;
&lt;button id="btn10" class="show-answer"&gt;正解を見る&lt;/button&gt;&lt;/td&gt;
&lt;/tr&gt;
&lt;/tbody&gt;
&lt;/table&gt;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t>
  </si>
  <si>
    <t>https://eigo-rewrite.com/column/stage1_lesson8-1/</t>
  </si>
  <si>
    <t>以下のページは不自然なワードを使用しています。
これらを適切に自然な言葉に置き換えて下さい。
なお、本文の装飾や構造は絶対に変えないでください。
【対象ページURL】
https://eigo-rewrite.com/column/stage1_lesson8-1/
【検出された不自然ワード】
（検出なし）
【本文】
------
&lt;p&gt;&lt;iframe title="YouTube video player" src="https://www.youtube.com/embed/I9o9S_gtueQ"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&lt;p&gt;NEW TREASURE STAGE1 の文法事項・Lesson一覧の全体像は、&lt;strong&gt;&lt;a href="https://eigo-rewrite.com/column/hub_stage1/"&gt;NEW TREASURE STAGE1｜中1英文法 総括＋Lesson一覧（全体像はこちら）&lt;/a&gt;&lt;/strong&gt;で確認できます。&lt;br data-start="57" data-end="60" /&gt;この単元では、&lt;strong data-start="67" data-end="79"&gt;規則動詞の過去形&lt;/strong&gt; を扱い、”ed” の付け方を中心に学習していきます。では、さっそく見ていきましょう。&lt;/p&gt;
&lt;p&gt;&lt;img decoding="async" fetchpriority="high" class="alignnone wp-image-489" src="https://eigo-rewrite.com/wp-content/uploads/2023/06/スライド用-8-300x169.jpg" alt="" width="884" height="498" srcset="https://eigo-rewrite.com/wp-content/uploads/2023/06/スライド用-8-300x169.jpg 300w, https://eigo-rewrite.com/wp-content/uploads/2023/06/スライド用-8-1024x576.jpg 1024w, https://eigo-rewrite.com/wp-content/uploads/2023/06/スライド用-8-768x432.jpg 768w, https://eigo-rewrite.com/wp-content/uploads/2023/06/スライド用-8-320x180.jpg 320w, https://eigo-rewrite.com/wp-content/uploads/2023/06/スライド用-8.jpg 1280w" sizes="(max-width: 884px) 100vw, 884px" /&gt;&lt;/p&gt;
&lt;p&gt;最初の例文です。&lt;br /&gt;
”I cleaned my room last night.”&lt;br /&gt;
こちらに”ed”というものが付いていて、これで&lt;span style="color: #ff6600;"&gt;過去の内容を表す&lt;/span&gt;という形になっています。&lt;br /&gt;
基本的には一般動詞の過去形ですから、「何々した」というように過去の形で訳す事になります。&lt;br /&gt;
基本的には、このような形で”last night”「昨日の夜」、この「last なんとか」というのは&lt;br /&gt;
「最後の」とか「この前の」というような意味になります。&lt;br /&gt;
なので、「昨日の夜」であれば”last night”、「先週」であれば”last week”&lt;br /&gt;
そして「先月」であれば”last month”という形で、この「last なんとか」という形にすると&lt;br /&gt;
&lt;span style="color: #0000ff;"&gt;「この前の」&lt;/span&gt;という意味が付けられます。&lt;br /&gt;
このように、&lt;span style="color: #ff0000;"&gt;過去を表す語句と一緒に使う事が多い&lt;/span&gt;ですから”ed”の付け方を覚えるという事はもちろんの事、過去を表す語句に関してもどんどん覚えていきましょう。&lt;br /&gt;
普通の一般動詞は”ed”を付けるだけで済みますが、中には”ed”の付け方に&lt;strong&gt;注意&lt;/strong&gt;しなければいけない&lt;br /&gt;
動詞も存在します。&lt;br /&gt;
例えば”Today I arrived at school early.”&lt;br /&gt;
これは元々”arrive”という動詞になっていて、こういった形で最後が”e”で元々終わっています。&lt;br /&gt;
発音しない”e”で終わる動詞に関してはもちろん&lt;span style="color: #ff0000;"&gt;&lt;span style="color: #000000;"&gt;”e”をもう一つ付けて”ed”にする必要はなくて、&lt;/span&gt;&lt;br /&gt;
”d”だけを付ける形になります。&lt;/span&gt;&lt;br /&gt;
それから次です。&lt;br /&gt;
”Lisa and I studied for the exam.”という形で、「試験の為に勉強しました。」という文なっていますが、こちらも元々は”study”「勉強する」という動詞になっています。&lt;br /&gt;
こちらに関しては「子音+y」で終わっていますから、”y”を”i”に変えて”ed”を付けるとなっています。&lt;br /&gt;
どこかで見覚えがあるかと思います。&lt;br /&gt;
これは、”s”の付け方の際に出てきました。&lt;br /&gt;
例えば、”city”「街」であれば、「子音+y」で終わっているので、&lt;br /&gt;
&lt;span style="color: #ff00ff;"&gt;”y”を”i”に変えて”ed”を付けるといった形と全く同じものになっています。&lt;/span&gt;&lt;br /&gt;
なので、&lt;span style="color: #0000ff;"&gt;基本的に”s”を付け方と”ed”の付け方は共通している部分もあります。&lt;/span&gt;&lt;br /&gt;
また、こちらです。&lt;br /&gt;
”drop”、このように、元々こちらにアクセントがあって短母音で子音で終わっている単語、こちらに関しては語尾を重ねて”ed”となります。&lt;br /&gt;
これはどこでやったかというと、現在進行形の単元で”ing”の付け方の際に&lt;br /&gt;
アクセントのある短母音+子音で終わる語に関しては最後の子音を重ねて”ing”を付けるというのがありました。&lt;br /&gt;
このように、&lt;strong&gt;それぞれの単元でルールを覚えていくと他の単元にも応用が出来るというものがあります。&lt;/strong&gt;&lt;br /&gt;
ですので、こういった語形変化に関しては”s”の付け方、”ing”の付け方、そして”ed”の付け方&lt;br /&gt;
これらを総合してまとめておくといいかと思います。&lt;br /&gt;
基本的にはこちらのように&lt;span style="color: #ff0000;"&gt;”ed”の付け方と、それから過去を表す語句&lt;/span&gt;を覚えていけばこのセクションに関しては一通りの学習が終了となります。&lt;br /&gt;
それではセクション1に関しては以上となります。&lt;/p&gt;
&lt;style&gt;
  table {&lt;br /&gt;    width: 100%;&lt;br /&gt;    border-collapse: collapse;&lt;br /&gt;  }&lt;br /&gt;  th, td {&lt;br /&gt;    padding: 10px;&lt;br /&gt;    border: 1px solid #ddd;&lt;br /&gt;    color: #000000;&lt;br /&gt;    vertical-align: top;&lt;br /&gt;  }&lt;br /&gt;  .answer {&lt;br /&gt;    display: none;&lt;br /&gt;    font-weight: bold;&lt;br /&gt;    margin-left: 5px;&lt;br /&gt;  }&lt;br /&gt;  .show-answer {&lt;br /&gt;    cursor: pointer;&lt;br /&gt;    color: #ffffff;&lt;br /&gt;    background-color: #ff6600;&lt;br /&gt;    border: none;&lt;br /&gt;    padding: 4px 8px;&lt;br /&gt;    border-radius: 4px;&lt;br /&gt;    font-size: 12px;&lt;br /&gt;    margin-left: 5px;&lt;br /&gt;  }&lt;br /&gt;&lt;/style&gt;
&lt;p&gt;&lt;script&gt;
  function showAnswer(ansId, btnId) {
    var ans = document.getElementById(ansId);
    var btn = document.getElementById(btnId);
    if (ans &amp;&amp; btn) {
      ans.style.display = 'inline';
      btn.style.display = 'none';
    }
  }
&lt;/script&gt;&lt;/p&gt;
&lt;h2&gt;【まとめ】Lesson8 セクション1：規則動詞の過去形 “-ed” の付け方&lt;/h2&gt;
&lt;table&gt;
&lt;tbody&gt;
&lt;tr style="background-color: #dd8500; color: #ffffff;"&gt;
&lt;th&gt;ポイント&lt;/th&gt;
&lt;th&gt;説明&lt;/th&gt;
&lt;/tr&gt;
&lt;tr style="background-color: #f0b464; color: #000000;"&gt;
&lt;td&gt;規則動詞の基本&lt;/td&gt;
&lt;td&gt;
&lt;ul&gt;
&lt;li&gt;規則動詞は基本的に &lt;strong&gt;「動詞＋ed」&lt;/strong&gt; で過去形を作る。&lt;/li&gt;
&lt;li&gt;意味は「〜する」→「〜した」となり、&lt;br /&gt;
例：clean → cleaned（掃除する → 掃除した）。&lt;/li&gt;
&lt;/ul&gt;
&lt;/td&gt;
&lt;/tr&gt;
&lt;tr style="background-color: #ffffff; color: #000000;"&gt;
&lt;td&gt;過去を表す語句&lt;/td&gt;
&lt;td&gt;
&lt;ul&gt;
&lt;li&gt;&lt;strong&gt;last ＋ 時間&lt;/strong&gt; で「この前の〜」を表す。&lt;/li&gt;
&lt;li&gt;例：
&lt;ul&gt;
&lt;li&gt;last night：昨日の夜&lt;/li&gt;
&lt;li&gt;last week：先週&lt;/li&gt;
&lt;li&gt;last month：先月&lt;/li&gt;
&lt;/ul&gt;
&lt;/li&gt;
&lt;li&gt;過去形は、こうした「過去を表す語句」とセットで出てくることが多い。&lt;/li&gt;
&lt;/ul&gt;
&lt;/td&gt;
&lt;/tr&gt;
&lt;tr style="background-color: #f0b464; color: #000000;"&gt;
&lt;td&gt;パターン①：そのまま ed&lt;/td&gt;
&lt;td&gt;
&lt;ul&gt;
&lt;li&gt;ふつうの語尾（特別ルールに当てはまらない語）は &lt;strong&gt;そのまま ed をつける&lt;/strong&gt;。&lt;/li&gt;
&lt;li&gt;例：clean → cleaned, play → played など。&lt;/li&gt;
&lt;/ul&gt;
&lt;/td&gt;
&lt;/tr&gt;
&lt;tr style="background-color: #ffffff; color: #000000;"&gt;
&lt;td&gt;パターン②：語尾が “e” で終わる動詞&lt;/td&gt;
&lt;td&gt;
&lt;ul&gt;
&lt;li&gt;語尾が &lt;strong&gt;発音しない e&lt;/strong&gt; で終わるときは、&lt;strong&gt;e を増やさず d だけつける&lt;/strong&gt;。&lt;/li&gt;
&lt;li&gt;例：arrive → arrived（到着する → 到着した）。&lt;/li&gt;
&lt;/ul&gt;
&lt;/td&gt;
&lt;/tr&gt;
&lt;tr style="background-color: #f0b464; color: #000000;"&gt;
&lt;td&gt;パターン③：子音＋y で終わる動詞&lt;/td&gt;
&lt;td&gt;
&lt;ul&gt;
&lt;li&gt;語尾が &lt;strong&gt;子音＋y&lt;/strong&gt; のときは、&lt;strong&gt;y → i に変えて ed&lt;/strong&gt; をつける。&lt;/li&gt;
&lt;li&gt;例：study → studied（勉強する → 勉強した）。&lt;/li&gt;
&lt;li&gt;city → cities など、三単現の s や名詞の複数形と同じルール。&lt;/li&gt;
&lt;/ul&gt;
&lt;/td&gt;
&lt;/tr&gt;
&lt;tr style="background-color: #ffffff; color: #000000;"&gt;
&lt;td&gt;パターン④：短母音＋子音で終わる動詞&lt;/td&gt;
&lt;td&gt;
&lt;ul&gt;
&lt;li&gt;語末が &lt;strong&gt;アクセントのある短母音＋子音&lt;/strong&gt; の語は、&lt;strong&gt;子音字を重ねて ed&lt;/strong&gt;。&lt;/li&gt;
&lt;li&gt;例：drop → dropped（落とす → 落とした）。&lt;/li&gt;
&lt;li&gt;現在進行形 ing のルール（sit → sitting, drop → dropping）と対応している。&lt;/li&gt;
&lt;/ul&gt;
&lt;/td&gt;
&lt;/tr&gt;
&lt;tr style="background-color: #f0b464; color: #000000;"&gt;
&lt;td&gt;他単元とのつながり&lt;/td&gt;
&lt;td&gt;
&lt;ul&gt;
&lt;li&gt;&lt;strong&gt;s のつけ方&lt;/strong&gt; と &lt;strong&gt;ing のつけ方&lt;/strong&gt; と多くのルールが共通。&lt;/li&gt;
&lt;li&gt;「子音＋y」「短母音＋子音」など、形の変化パターンをまとめて整理しておくと覚えやすい。&lt;/li&gt;
&lt;/ul&gt;
&lt;/td&gt;
&lt;/tr&gt;
&lt;tr style="background-color: #ffffff; color: #000000;"&gt;
&lt;td&gt;このセクションのゴール&lt;/td&gt;
&lt;td&gt;
&lt;ul&gt;
&lt;li&gt;規則動詞の過去形の４つのパターンを説明できる。&lt;/li&gt;
&lt;li&gt;last night / last week / last month などの「過去を表す語句」とセットで使える。&lt;/li&gt;
&lt;li&gt;現在形の文を自分で正しく過去形に書き換えられるようにする。&lt;/li&gt;
&lt;/ul&gt;
&lt;/td&gt;
&lt;/tr&gt;
&lt;/tbody&gt;
&lt;/table&gt;
&lt;h2&gt;【クイズ】規則動詞の過去形 “-ed” の付け方（10問）&lt;/h2&gt;
&lt;table&gt;
&lt;tbody&gt;
&lt;tr style="background-color: #dd8500; color: #ffffff;"&gt;
&lt;th&gt;問題&lt;/th&gt;
&lt;th&gt;選択肢（A～D）&lt;/th&gt;
&lt;th&gt;答え&lt;/th&gt;
&lt;/tr&gt;
&lt;tr style="background-color: #f0b464; color: #000000;"&gt;
&lt;td&gt;1. 規則動詞の過去形の基本的な作り方として正しいものはどれ？&lt;/td&gt;
&lt;td&gt;A. 動詞の前に did をつけるだけ&lt;br /&gt;
B. 動詞の前に will をつけるだけ&lt;br /&gt;
C. 動詞に ed をつける（語尾によって形が少し変わる）&lt;br /&gt;
D. 動詞を名詞に変える&lt;/td&gt;
&lt;td&gt;&lt;span id="ans1" class="answer"&gt;正解：C&lt;/span&gt;&lt;br /&gt;
&lt;button id="btn1" class="show-answer"&gt;正解を見る&lt;/button&gt;&lt;/td&gt;
&lt;/tr&gt;
&lt;tr style="background-color: #ffffff; color: #000000;"&gt;
&lt;td&gt;2. 「私は昨夜部屋を掃除した。」に最も近い英文はどれ？&lt;/td&gt;
&lt;td&gt;A. I clean my room last night.&lt;br /&gt;
B. I am cleaning my room last night.&lt;br /&gt;
C. I cleaned my room last night.&lt;br /&gt;
D. I was clean my room last night.&lt;/td&gt;
&lt;td&gt;&lt;span id="ans2" class="answer"&gt;正解：C&lt;/span&gt;&lt;br /&gt;
&lt;button id="btn2" class="show-answer"&gt;正解を見る&lt;/button&gt;&lt;/td&gt;
&lt;/tr&gt;
&lt;tr style="background-color: #f0b464; color: #000000;"&gt;
&lt;td&gt;3. 「last week」の last の意味として最も近いものはどれ？&lt;/td&gt;
&lt;td&gt;A. 次の&lt;br /&gt;
B. 今の&lt;br /&gt;
C. この前の / 先の&lt;br /&gt;
D. いつもの&lt;/td&gt;
&lt;td&gt;&lt;span id="ans3" class="answer"&gt;正解：C（「この前の〜」の意味）&lt;/span&gt;&lt;br /&gt;
&lt;button id="btn3" class="show-answer"&gt;正解を見る&lt;/button&gt;&lt;/td&gt;
&lt;/tr&gt;
&lt;tr style="background-color: #ffffff; color: #000000;"&gt;
&lt;td&gt;4. arrive の正しい過去形はどれ？&lt;/td&gt;
&lt;td&gt;A. arriveed&lt;br /&gt;
B. arived&lt;br /&gt;
C. arrived&lt;br /&gt;
D. arrieved&lt;/td&gt;
&lt;td&gt;&lt;span id="ans4" class="answer"&gt;正解：C（語尾が e なので d だけつける）&lt;/span&gt;&lt;br /&gt;
&lt;button id="btn4" class="show-answer"&gt;正解を見る&lt;/button&gt;&lt;/td&gt;
&lt;/tr&gt;
&lt;tr style="background-color: #f0b464; color: #000000;"&gt;
&lt;td&gt;5. 「子音＋y」で終わる動詞 study の正しい過去形はどれ？&lt;/td&gt;
&lt;td&gt;A. studyed&lt;br /&gt;
B. studyd&lt;br /&gt;
C. studies&lt;br /&gt;
D. studied&lt;/td&gt;
&lt;td&gt;&lt;span id="ans5" class="answer"&gt;正解：D（y → i に変えて ed）&lt;/span&gt;&lt;br /&gt;
&lt;button id="btn5" class="show-answer"&gt;正解を見る&lt;/button&gt;&lt;/td&gt;
&lt;/tr&gt;
&lt;tr style="background-color: #ffffff; color: #000000;"&gt;
&lt;td&gt;6. 「短母音＋子音」で終わる語で、過去形にするとき語尾の子音を重ねるのはどれ？&lt;/td&gt;
&lt;td&gt;A. play → played&lt;br /&gt;
B. open → opened&lt;br /&gt;
C. stop → ?&lt;br /&gt;
D. need → needed&lt;/td&gt;
&lt;td&gt;&lt;span id="ans6" class="answer"&gt;正解：C（stop → stopped）&lt;/span&gt;&lt;br /&gt;
&lt;button id="btn6" class="show-answer"&gt;正解を見る&lt;/button&gt;&lt;/td&gt;
&lt;/tr&gt;
&lt;tr style="background-color: #f0b464; color: #000000;"&gt;
&lt;td&gt;7. 次のうち、「過去を表す語句」として正しい組み合わせはどれ？&lt;/td&gt;
&lt;td&gt;A. last night, last week, last month&lt;br /&gt;
B. this night, this week, this month&lt;br /&gt;
C. next night, next week, next month&lt;br /&gt;
D. every night, every week, every month&lt;/td&gt;
&lt;td&gt;&lt;span id="ans7" class="answer"&gt;正解：A&lt;/span&gt;&lt;br /&gt;
&lt;button id="btn7" class="show-answer"&gt;正解を見る&lt;/button&gt;&lt;/td&gt;
&lt;/tr&gt;
&lt;tr style="background-color: #ffffff; color: #000000;"&gt;
&lt;td&gt;8. 「子音＋y」で終わるため、y を i に変えて ed をつける語はどれ？&lt;/td&gt;
&lt;td&gt;A. enjoy&lt;br /&gt;
B. play&lt;br /&gt;
C. cry&lt;br /&gt;
D. say&lt;/td&gt;
&lt;td&gt;&lt;span id="ans8" class="answer"&gt;正解：C（cry → cried）&lt;/span&gt;&lt;br /&gt;
&lt;button id="btn8" class="show-answer"&gt;正解を見る&lt;/button&gt;&lt;/td&gt;
&lt;/tr&gt;
&lt;tr style="background-color: #f0b464; color: #000000;"&gt;
&lt;td&gt;9. 「s のつけ方」「ing のつけ方」と「ed のつけ方」の関係として正しい説明はどれ？&lt;/td&gt;
&lt;td&gt;A. それぞれ全く別で共通点はない。&lt;br /&gt;
B. 「子音＋y」「短母音＋子音」など、共通するつづりのルールがある。&lt;br /&gt;
C. s と ing だけ特別で ed は関係ない。&lt;br /&gt;
D. ed だけ不規則動詞の話である。&lt;/td&gt;
&lt;td&gt;&lt;span id="ans9" class="answer"&gt;正解：B&lt;/span&gt;&lt;br /&gt;
&lt;button id="btn9" class="show-answer"&gt;正解を見る&lt;/button&gt;&lt;/td&gt;
&lt;/tr&gt;
&lt;tr style="background-color: #ffffff; color: #000000;"&gt;
&lt;td&gt;10. このセクションで特に身につけておきたいこととして最も適切なのはどれ？&lt;/td&gt;
&lt;td&gt;A. 不規則動詞だけを丸暗記すること。&lt;br /&gt;
B. 語順だけを覚え、動詞の形は気にしないこと。&lt;br /&gt;
C. 規則動詞の ed の付け方と、過去を表す語句をセットで整理しておくこと。&lt;br /&gt;
D. 名詞の複数形だけを練習すること。&lt;/td&gt;
&lt;td&gt;&lt;span id="ans10" class="answer"&gt;正解：C&lt;/span&gt;&lt;br /&gt;
&lt;button id="btn10" class="show-answer"&gt;正解を見る&lt;/button&gt;&lt;/td&gt;
&lt;/tr&gt;
&lt;/tbody&gt;
&lt;/table&gt;
&lt;p&gt;&lt;!--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&lt;p&gt;&amp;nbsp;&lt;/p&gt;
------</t>
  </si>
  <si>
    <t>https://eigo-rewrite.com/column/stage1_lesson8-2/</t>
  </si>
  <si>
    <t>以下のページは不自然なワードを使用しています。
これらを適切に自然な言葉に置き換えて下さい。
なお、本文の装飾や構造は絶対に変えないでください。
【対象ページURL】
https://eigo-rewrite.com/column/stage1_lesson8-2/
【検出された不自然ワード】
（検出なし）
【本文】
------
&lt;p&gt;&lt;iframe title="YouTube video player" src="https://www.youtube.com/embed/oHT-1eNcMck"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 data-start="26" data-end="144"&gt;NEW TREASURE STAGE1 の文法事項・Lesson一覧の全体像は、&lt;strong&gt;&lt;a href="https://eigo-rewrite.com/column/hub_stage1/"&gt;NEW TREASURE STAGE1｜中1英文法 総括＋Lesson一覧（全体像はこちら）&lt;/a&gt;&lt;/strong&gt;で確認できます。&lt;br data-start="59" data-end="62" /&gt;前回学んだ “ed” の付け方をもとに、そこから &lt;strong data-start="87" data-end="106"&gt;否定文の作り方、疑問文の作り方&lt;/strong&gt;、さらに &lt;strong data-start="111" data-end="131" data-is-only-node=""&gt;疑問詞を使った疑問文とその答え方&lt;/strong&gt; について学んでいきます。&lt;/p&gt;
&lt;p data-start="146" data-end="166" data-is-last-node="" data-is-only-node=""&gt;ではまず、否定文から進めていきましょう。&lt;/p&gt;
&lt;p&gt;&lt;img decoding="async" fetchpriority="high" class="alignnone wp-image-494" src="https://eigo-rewrite.com/wp-content/uploads/2023/06/スライド用-9-300x169.jpg" alt="" width="769" height="433" srcset="https://eigo-rewrite.com/wp-content/uploads/2023/06/スライド用-9-300x169.jpg 300w, https://eigo-rewrite.com/wp-content/uploads/2023/06/スライド用-9-1024x576.jpg 1024w, https://eigo-rewrite.com/wp-content/uploads/2023/06/スライド用-9-768x432.jpg 768w, https://eigo-rewrite.com/wp-content/uploads/2023/06/スライド用-9-320x180.jpg 320w, https://eigo-rewrite.com/wp-content/uploads/2023/06/スライド用-9.jpg 1280w" sizes="(max-width: 769px) 100vw, 769px" /&gt;&lt;/p&gt;
&lt;p&gt;こちらのように、現在系では”don’t”とか”doesn’t”という形を取っていたんですが、&lt;br /&gt;
過去形を使う時には”do”とか”does”そのものを過去形にして、この”did”といったものを使います。&lt;br /&gt;
もちろん”don’t”とか”doesn’t”と同じように、元々は”did not”という形でした。&lt;br /&gt;
&lt;span style="color: #0000ff;"&gt;会話では一般に”didn’t”という短縮系を使う事が多いですから、こちらの形に慣れていきましょう。&lt;/span&gt;&lt;br /&gt;
こちらで”I didn’t use my smartphone”「私はスマホを使いませんでした」&lt;br /&gt;
”last night”という文があります。&lt;br /&gt;
こちらも前回と同様に過去を表わす語句と一緒に使っています。&lt;/p&gt;
&lt;p&gt;そして次です。こちらはちょっと気を付けて頂きたい例文なので取り出してみました。&lt;/p&gt;
&lt;p&gt;&lt;img decoding="async" class="alignnone wp-image-495" src="https://eigo-rewrite.com/wp-content/uploads/2023/06/IMG_0739-300x37.jpg" alt="" width="730" height="90" srcset="https://eigo-rewrite.com/wp-content/uploads/2023/06/IMG_0739-300x37.jpg 300w, https://eigo-rewrite.com/wp-content/uploads/2023/06/IMG_0739-1024x126.jpg 1024w, https://eigo-rewrite.com/wp-content/uploads/2023/06/IMG_0739-768x95.jpg 768w, https://eigo-rewrite.com/wp-content/uploads/2023/06/IMG_0739.jpg 1200w" sizes="(max-width: 730px) 100vw, 730px" /&gt;&lt;/p&gt;
&lt;p&gt;”did not”「何々しませんでした」と言っている事は一つ目の例文と全く同じなんですが&lt;br /&gt;
”work”という単語があります。&lt;br /&gt;
一般的には「働く」とか「仕事をする」「作業をする」といった意味になっていますが、&lt;br /&gt;
こちらは&lt;strong&gt;主語が「人間」ではなくて「もの」になっています。&lt;/strong&gt;&lt;br /&gt;
&lt;span style="color: #ff0000;"&gt;&lt;span style="color: #000000;"&gt;「もの」が主語の時に”work”という単語を使うと、&lt;br /&gt;
これは&lt;/span&gt;「働く」ではなくて「動く」とか「機能する」「作用する」といった意味になります。&lt;/span&gt;&lt;br /&gt;
したがいまして、こちらの文は「私のスマホは昨日働きませんでした。」ではなくて、&lt;br /&gt;
「私のスマホは昨日動きませんでした。」というような意味になっています。&lt;br /&gt;
こちらの”yesterday”という単語、こちらももちろん過去を表わす単語になっています。&lt;br /&gt;
ちょっと長めでスペルも少しややこしくなっていますから、こちらはしっかりと書いて練習をしていきましょう。&lt;/p&gt;
&lt;p&gt;&lt;img decoding="async" loading="lazy" class="alignnone wp-image-496" style="font-size: 1rem;" src="https://eigo-rewrite.com/wp-content/uploads/2023/06/IMG_0739-1-300x52.jpg" alt="" width="790" height="137" srcset="https://eigo-rewrite.com/wp-content/uploads/2023/06/IMG_0739-1-300x52.jpg 300w, https://eigo-rewrite.com/wp-content/uploads/2023/06/IMG_0739-1-1024x177.jpg 1024w, https://eigo-rewrite.com/wp-content/uploads/2023/06/IMG_0739-1-768x133.jpg 768w, https://eigo-rewrite.com/wp-content/uploads/2023/06/IMG_0739-1.jpg 1200w" sizes="(max-width: 790px) 100vw, 790px" /&gt;&lt;/p&gt;
&lt;p&gt;次に疑問文について見ていきます。&lt;br /&gt;
現在形で”do”とか”does”を前に出したのと同じように、過去ですと”did”を前に出していきます。&lt;br /&gt;
そうすると”did Jane call you back” となります。&lt;br /&gt;
”call back”は「電話を掛け直す」です。&lt;br /&gt;
「ジェーンはあなたに電話かけ直しましたか？」という文になっていて、”do”や”does”と同様に、&lt;br /&gt;
&lt;span style="color: #ff0000;"&gt;答える際も”did”で聞かれたら”did”で答えます。&lt;/span&gt;&lt;br /&gt;
なので、「ジェーン」さんは女性ですから、”Yes, she did.”、 ”No”であればこちらも”did”で答えるので、”No, she didn’t”という形になってきます。&lt;/p&gt;
&lt;p&gt;ここまで見てきたように、現在形の”do”とか ”does”がきちんと使えていれば、&lt;br /&gt;
過去形になったらそこが”did”になっただけという事が分かると思います。&lt;br /&gt;
ポイントとしましては、”did”が前に出てきた時に動詞が&lt;span style="color: #ff00ff;"&gt;”ed”ではなくて原形に戻っている所です。&lt;/span&gt;&lt;br /&gt;
ここだけ気を付ければ大丈夫かと思います。&lt;br /&gt;
こちらも三単元、”does”を使った際に&lt;span style="color: #000000;"&gt;”does”が前に出てきたら動詞が原形になるといったルールと全く同じになっています。&lt;/span&gt;&lt;br /&gt;
&lt;strong&gt;”did”が出てきたら動詞が原形になるという所だけ注意しておきましょう。&lt;/strong&gt;&lt;/p&gt;
&lt;p&gt;それでは後半、疑問詞を使った疑問文について見ていきます。&lt;br /&gt;
基本的には”do”や”does”、現在形の時と全く同じ作業になります。&lt;br /&gt;
ですが、一部に気を付けなければならない点もあります。&lt;br /&gt;
なので、そちらを見ていきましょう。&lt;/p&gt;
&lt;p&gt;&lt;img decoding="async" loading="lazy" class="alignnone wp-image-497" src="https://eigo-rewrite.com/wp-content/uploads/2023/06/スライド用2-4-300x169.jpg" alt="" width="783" height="441" srcset="https://eigo-rewrite.com/wp-content/uploads/2023/06/スライド用2-4-300x169.jpg 300w, https://eigo-rewrite.com/wp-content/uploads/2023/06/スライド用2-4-1024x576.jpg 1024w, https://eigo-rewrite.com/wp-content/uploads/2023/06/スライド用2-4-768x432.jpg 768w, https://eigo-rewrite.com/wp-content/uploads/2023/06/スライド用2-4-320x180.jpg 320w, https://eigo-rewrite.com/wp-content/uploads/2023/06/スライド用2-4.jpg 1280w" sizes="(max-width: 783px) 100vw, 783px" /&gt;&lt;/p&gt;
&lt;p&gt;基本的には疑問詞を一番前に出してそのあとで疑問文です。&lt;br /&gt;
こちらであれば”When”「いつ」という疑問詞を前に出してきて、あとは”did Mike visit Jane?”&lt;br /&gt;
「マイクはジェーンを訪れましたか？」「訪ねましたか？」といった文になっています。&lt;br /&gt;
先ほどと同様に過去の話ですから”did”を前に出してきて動詞は原形に戻しておきましょう。&lt;br /&gt;
このように”Yes” ”No”で答えられない疑問文に関しては今までと同様に最初に主語を置いて次に動詞という形で答えます。&lt;br /&gt;
なので、疑問詞で聞かれたので&lt;span style="color: #ff0000;"&gt;”Yes” ”No”は使わずに「誰々が何々しました」という語順で書いておきましょう。&lt;/span&gt;&lt;br /&gt;
そしてこちらは引き続き過去を表わす語句として”last week、「この前の週」なので「先週」という形になっています。&lt;br /&gt;
疑問詞の疑問文に関しては基本的にこちらと同じような形です。&lt;br /&gt;
「どこで」という意味であれば”Where did Mike visit”という形になりますし、&lt;br /&gt;
「どのように」であれば”How”を文頭に出してくるといった形になります。&lt;br /&gt;
一番注意しなければいけないのはこちらです。&lt;/p&gt;
&lt;p&gt;&lt;img decoding="async" loading="lazy" class="alignnone wp-image-498" src="https://eigo-rewrite.com/wp-content/uploads/2023/06/IMG_0740-300x52.jpg" alt="" width="825" height="143" srcset="https://eigo-rewrite.com/wp-content/uploads/2023/06/IMG_0740-300x52.jpg 300w, https://eigo-rewrite.com/wp-content/uploads/2023/06/IMG_0740-1024x177.jpg 1024w, https://eigo-rewrite.com/wp-content/uploads/2023/06/IMG_0740-768x133.jpg 768w, https://eigo-rewrite.com/wp-content/uploads/2023/06/IMG_0740.jpg 1200w" sizes="(max-width: 825px) 100vw, 825px" /&gt;&lt;/p&gt;
&lt;p&gt;&lt;strong&gt;「誰が何々しましたか？」&lt;/strong&gt;です。&lt;br /&gt;
こちらも進行形や現在形で学んだのと同様に、「誰が何々しましたか？」といった時は&lt;strong&gt;”Who”&lt;/strong&gt;のあとにそのまま動詞を置く事によって疑問文を作る事が出来ました。&lt;br /&gt;
ですので、”Who did clean”とかって書く必要はなくて、そのまま”Who”、&lt;br /&gt;
「誰が」”cleaned”「掃除しましたか」という事で、そのまま動詞の過去形をもってきます。&lt;br /&gt;
そうするとこちらの文は、「誰がリビングを掃除したんですか？」という形になっていて、&lt;span style="color: #0000ff;"&gt;答え方も必ず主語+動詞で揃える必要があります。&lt;/span&gt;&lt;br /&gt;
ですから、「誰が掃除したんですか？」と聞かれたので、「マイクが掃除しました。」となります。&lt;br /&gt;
ここでは”clean”という動詞が出てきていますが、この動詞が繰り返されるのを防ぐ為に&lt;br /&gt;
”Mike cleaned”と書くのではなくて”Mike did”といった形で”clean”代わりに”do”、&lt;span style="color: #ff0000;"&gt;その過去形の”did”といった単語を使っています。&lt;/span&gt;&lt;br /&gt;
こちらも基本的には現在形、現在進行形の文が作れている人であればいずれにしても&lt;br /&gt;
その”did”とか”ed”の所、これが”does”とか”s”の代わりになっているんだな、という所が分かればそこまで難しい単元ではないかと思います。&lt;br /&gt;
特に疑問詞に関しては、英作文ですとか文の形を変えるという問題で頻出となりますので、こちらを問題集でよく練習しておきましょう。&lt;br /&gt;
それではセクション2に関しては以上となります。&lt;/p&gt;
&lt;style&gt;
  table {&lt;br /&gt;    width: 100%;&lt;br /&gt;    border-collapse: collapse;&lt;br /&gt;  }&lt;br /&gt;  th, td {&lt;br /&gt;    padding: 10px;&lt;br /&gt;    border: 1px solid #ddd;&lt;br /&gt;    color: #000000;&lt;br /&gt;    vertical-align: top;&lt;br /&gt;  }&lt;br /&gt;  .answer {&lt;br /&gt;    display: none;&lt;br /&gt;    font-weight: bold;&lt;br /&gt;    margin-left: 5px;&lt;br /&gt;  }&lt;br /&gt;  .show-answer {&lt;br /&gt;    cursor: pointer;&lt;br /&gt;    color: #ffffff;&lt;br /&gt;    background-color: #ff6600;&lt;br /&gt;    border: none;&lt;br /&gt;    padding: 4px 8px;&lt;br /&gt;    border-radius: 4px;&lt;br /&gt;    font-size: 12px;&lt;br /&gt;    margin-left: 5px;&lt;br /&gt;  }&lt;br /&gt;&lt;/style&gt;
&lt;p&gt;&lt;script&gt;
  function showAnswer(ansId, btnId) {
    var ans = document.getElementById(ansId);
    var btn = document.getElementById(btnId);
    if (ans &amp;&amp; btn) {
      ans.style.display = 'inline';
      btn.style.display = 'none';
    }
  }
&lt;/script&gt;&lt;/p&gt;
&lt;h2&gt;【まとめ】Lesson8 セクション2：過去形の否定文・疑問文・疑問詞&lt;/h2&gt;
&lt;table&gt;
&lt;tbody&gt;
&lt;tr style="background-color: #dd8500; color: #ffffff;"&gt;
&lt;th&gt;ポイント&lt;/th&gt;
&lt;th&gt;説明&lt;/th&gt;
&lt;/tr&gt;
&lt;tr style="background-color: #f0b464;"&gt;
&lt;td&gt;過去の否定文&lt;/td&gt;
&lt;td&gt;
&lt;ul&gt;
&lt;li&gt;現在形：don’t / doesn’t + 動詞の原形&lt;/li&gt;
&lt;li&gt;過去形：&lt;strong&gt;did not（didn’t）+ 動詞の原形&lt;/strong&gt;&lt;/li&gt;
&lt;li&gt;例：I didn’t use my smartphone last night.&lt;/li&gt;
&lt;li&gt;「did」が過去を表すので、動詞には &lt;strong&gt;-ed をつけず原形&lt;/strong&gt;を使う。&lt;/li&gt;
&lt;/ul&gt;
&lt;/td&gt;
&lt;/tr&gt;
&lt;tr style="background-color: #ffffff;"&gt;
&lt;td&gt;work の意味の変化&lt;/td&gt;
&lt;td&gt;
&lt;ul&gt;
&lt;li&gt;主語が人：work ＝「働く・仕事をする」。&lt;/li&gt;
&lt;li&gt;主語が物：work ＝「&lt;strong&gt;動く・機能する・作動する&lt;/strong&gt;」。&lt;/li&gt;
&lt;li&gt;例：My smartphone didn’t work yesterday.&lt;br /&gt;
→「（スマホが）昨日動かなかった／故障していた。」&lt;/li&gt;
&lt;/ul&gt;
&lt;/td&gt;
&lt;/tr&gt;
&lt;tr style="background-color: #f0b464;"&gt;
&lt;td&gt;過去の疑問文&lt;/td&gt;
&lt;td&gt;
&lt;ul&gt;
&lt;li&gt;形：&lt;strong&gt;Did + 主語 + 動詞の原形 … ?&lt;/strong&gt;&lt;/li&gt;
&lt;li&gt;例：Did Jane call you back?&lt;br /&gt;
「ジェーンは電話をかけ直しましたか。」&lt;/li&gt;
&lt;li&gt;&lt;strong&gt;did が前に出たら、動詞は必ず原形&lt;/strong&gt;に戻す。&lt;/li&gt;
&lt;/ul&gt;
&lt;/td&gt;
&lt;/tr&gt;
&lt;tr style="background-color: #ffffff;"&gt;
&lt;td&gt;過去の疑問文への答え方&lt;/td&gt;
&lt;td&gt;
&lt;ul&gt;
&lt;li&gt;Did で聞かれたら、&lt;strong&gt;did / didn’t で答える&lt;/strong&gt;。&lt;/li&gt;
&lt;li&gt;Yes, 主語 + did. / No, 主語 + didn’t.&lt;/li&gt;
&lt;li&gt;例：Yes, she did. ／ No, she didn’t.&lt;/li&gt;
&lt;/ul&gt;
&lt;/td&gt;
&lt;/tr&gt;
&lt;tr style="background-color: #f0b464;"&gt;
&lt;td&gt;疑問詞＋過去の疑問文&lt;/td&gt;
&lt;td&gt;
&lt;ul&gt;
&lt;li&gt;形：&lt;strong&gt;疑問詞 + did + 主語 + 動詞の原形 … ?&lt;/strong&gt;&lt;/li&gt;
&lt;li&gt;例：When did Mike visit Jane?&lt;br /&gt;
「マイクはいつジェーンを訪ねましたか。」&lt;/li&gt;
&lt;li&gt;疑問詞で聞かれたら、&lt;strong&gt;Yes / No では答えず&lt;/strong&gt;、&lt;br /&gt;
「主語＋動詞（過去形）」の文で答える。&lt;/li&gt;
&lt;/ul&gt;
&lt;/td&gt;
&lt;/tr&gt;
&lt;tr style="background-color: #ffffff;"&gt;
&lt;td&gt;「Who ～?」の特別ルール&lt;/td&gt;
&lt;td&gt;
&lt;ul&gt;
&lt;li&gt;「誰が～しましたか？」は、&lt;strong&gt;Who + 動詞の過去形 … ?&lt;/strong&gt;&lt;/li&gt;
&lt;li&gt;Who のあとに did は置かない。&lt;br /&gt;
例：Who cleaned the living room?&lt;br /&gt;
（× Who did clean the living room?）&lt;/li&gt;
&lt;li&gt;Who が主語の役割をするので、そのまま過去形の動詞を続ける。&lt;/li&gt;
&lt;/ul&gt;
&lt;/td&gt;
&lt;/tr&gt;
&lt;tr style="background-color: #f0b464;"&gt;
&lt;td&gt;「Who ～？」への答え方&lt;/td&gt;
&lt;td&gt;
&lt;ul&gt;
&lt;li&gt;必ず &lt;strong&gt;主語＋動詞（過去形）&lt;/strong&gt; で揃える。&lt;/li&gt;
&lt;li&gt;例：Who cleaned the living room?&lt;br /&gt;
→ Mike did.（= Mike cleaned the living room.）&lt;/li&gt;
&lt;li&gt;did は直前の動詞（cleaned）の &lt;strong&gt;代わり&lt;/strong&gt;をしているだけ。&lt;/li&gt;
&lt;/ul&gt;
&lt;/td&gt;
&lt;/tr&gt;
&lt;tr style="background-color: #ffffff;"&gt;
&lt;td&gt;現在形との対応関係&lt;/td&gt;
&lt;td&gt;
&lt;ul&gt;
&lt;li&gt;現在形：do / does, 三単現の -s&lt;/li&gt;
&lt;li&gt;過去形：&lt;strong&gt;did / -ed&lt;/strong&gt; が役割を引き継いでいる。&lt;/li&gt;
&lt;li&gt;「does が前に出たら動詞が原形」&lt;br /&gt;
→「did が前に出たら動詞が原形」と同じ発想で整理できる。&lt;/li&gt;
&lt;/ul&gt;
&lt;/td&gt;
&lt;/tr&gt;
&lt;/tbody&gt;
&lt;/table&gt;
&lt;h2&gt;【クイズ】一般動詞の過去の否定文・疑問文・疑問詞（10問）&lt;/h2&gt;
&lt;table&gt;
&lt;tbody&gt;
&lt;tr style="background-color: #dd8500; color: #ffffff;"&gt;
&lt;th&gt;問題&lt;/th&gt;
&lt;th&gt;選択肢（A～D）&lt;/th&gt;
&lt;th&gt;答え&lt;/th&gt;
&lt;/tr&gt;
&lt;tr style="background-color: #f0b464;"&gt;
&lt;td&gt;1. 一般動詞の「過去の否定文」を作るときに使う形として正しいのはどれ？&lt;/td&gt;
&lt;td&gt;A. don’t + 動詞の原形&lt;br /&gt;
B. doesn’t + 動詞の原形&lt;br /&gt;
C. didn’t + 動詞の原形&lt;br /&gt;
D. wasn’t + 動詞の原形&lt;/td&gt;
&lt;td&gt;&lt;span id="ans1" class="answer"&gt;正解：C&lt;/span&gt;&lt;br /&gt;
&lt;button id="btn1" class="show-answer"&gt;正解を見る&lt;/button&gt;&lt;/td&gt;
&lt;/tr&gt;
&lt;tr style="background-color: #ffffff;"&gt;
&lt;td&gt;2. 「私は昨日スマホを使いませんでした。」の英語として正しいのはどれ？&lt;/td&gt;
&lt;td&gt;A. I didn’t used my smartphone yesterday.&lt;br /&gt;
B. I didn’t use my smartphone yesterday.&lt;br /&gt;
C. I don’t use my smartphone yesterday.&lt;br /&gt;
D. I wasn’t use my smartphone yesterday.&lt;/td&gt;
&lt;td&gt;&lt;span id="ans2" class="answer"&gt;正解：B（did の後ろは use の原形）&lt;/span&gt;&lt;br /&gt;
&lt;button id="btn2" class="show-answer"&gt;正解を見る&lt;/button&gt;&lt;/td&gt;
&lt;/tr&gt;
&lt;tr style="background-color: #f0b464;"&gt;
&lt;td&gt;3. 「My smartphone didn’t work yesterday.」の意味として最も近いものは？&lt;/td&gt;
&lt;td&gt;A. スマホは昨日働かなかった。&lt;br /&gt;
B. スマホは昨日動かなかった。&lt;br /&gt;
C. スマホは昨日勉強しなかった。&lt;br /&gt;
D. スマホは昨日遅くまで仕事をした。&lt;/td&gt;
&lt;td&gt;&lt;span id="ans3" class="answer"&gt;正解：B（ものが主語のとき work＝動く・作動する）&lt;/span&gt;&lt;br /&gt;
&lt;button id="btn3" class="show-answer"&gt;正解を見る&lt;/button&gt;&lt;/td&gt;
&lt;/tr&gt;
&lt;tr style="background-color: #ffffff;"&gt;
&lt;td&gt;4. 一般動詞の「過去の疑問文」の基本形として正しいのはどれ？&lt;/td&gt;
&lt;td&gt;A. Did + 主語 + 動詞の原形 … ?&lt;br /&gt;
B. Did + 主語 + 動詞の過去形 … ?&lt;br /&gt;
C. Do + 主語 + 動詞の原形 … ?&lt;br /&gt;
D. Does + 主語 + 動詞の原形 … ?&lt;/td&gt;
&lt;td&gt;&lt;span id="ans4" class="answer"&gt;正解：A&lt;/span&gt;&lt;br /&gt;
&lt;button id="btn4" class="show-answer"&gt;正解を見る&lt;/button&gt;&lt;/td&gt;
&lt;/tr&gt;
&lt;tr style="background-color: #f0b464;"&gt;
&lt;td&gt;5. 「ジェーンはあなたに電話をかけ直しましたか。」の英語として正しいのはどれ？&lt;/td&gt;
&lt;td&gt;A. Did Jane called you back?&lt;br /&gt;
B. Did Jane call you back?&lt;br /&gt;
C. Does Jane call you back?&lt;br /&gt;
D. Jane did call you back?&lt;/td&gt;
&lt;td&gt;&lt;span id="ans5" class="answer"&gt;正解：B（did の後ろは call の原形）&lt;/span&gt;&lt;br /&gt;
&lt;button id="btn5" class="show-answer"&gt;正解を見る&lt;/button&gt;&lt;/td&gt;
&lt;/tr&gt;
&lt;tr style="background-color: #ffffff;"&gt;
&lt;td&gt;6. 「When did Mike visit Jane?」と聞かれたときの答え方として不適切なのはどれ？&lt;/td&gt;
&lt;td&gt;A. He visited her last week.&lt;br /&gt;
B. Mike visited Jane yesterday.&lt;br /&gt;
C. Yes, he did.&lt;br /&gt;
D. He visited her last night.&lt;/td&gt;
&lt;td&gt;&lt;span id="ans6" class="answer"&gt;正解：C（When で聞かれたので Yes / No では答えない）&lt;/span&gt;&lt;br /&gt;
&lt;button id="btn6" class="show-answer"&gt;正解を見る&lt;/button&gt;&lt;/td&gt;
&lt;/tr&gt;
&lt;tr style="background-color: #f0b464;"&gt;
&lt;td&gt;7. 「誰がリビングを掃除しましたか。」の英語として正しいものはどれ？&lt;/td&gt;
&lt;td&gt;A. Who did clean the living room?&lt;br /&gt;
B. Who cleaned the living room?&lt;br /&gt;
C. Who did cleaned the living room?&lt;br /&gt;
D. Who does clean the living room?&lt;/td&gt;
&lt;td&gt;&lt;span id="ans7" class="answer"&gt;正解：B（Who のあとにそのまま cleaned を置く）&lt;/span&gt;&lt;br /&gt;
&lt;button id="btn7" class="show-answer"&gt;正解を見る&lt;/button&gt;&lt;/td&gt;
&lt;/tr&gt;
&lt;tr style="background-color: #ffffff;"&gt;
&lt;td&gt;8. 「Who cleaned the living room?」に対する答えとして最も適切なのはどれ？&lt;/td&gt;
&lt;td&gt;A. Mike cleaned.&lt;br /&gt;
B. Mike did.&lt;br /&gt;
C. He Mike did.&lt;br /&gt;
D. Yes, Mike did.&lt;/td&gt;
&lt;td&gt;&lt;span id="ans8" class="answer"&gt;正解：B（did が cleaned の代わりをしている）&lt;/span&gt;&lt;br /&gt;
&lt;button id="btn8" class="show-answer"&gt;正解を見る&lt;/button&gt;&lt;/td&gt;
&lt;/tr&gt;
&lt;tr style="background-color: #f0b464;"&gt;
&lt;td&gt;9. 疑問詞を使った疑問文について正しい説明はどれ？&lt;/td&gt;
&lt;td&gt;A. 必ず Yes / No で答える。&lt;br /&gt;
B. 疑問詞のあとにいきなり主語を置き、助動詞は使わない。&lt;br /&gt;
C. 疑問詞のあとに did＋主語＋動詞の原形を置く（Who が主語のとき以外）。&lt;br /&gt;
D. 疑問詞のあとには常に be動詞しか置けない。&lt;/td&gt;
&lt;td&gt;&lt;span id="ans9" class="answer"&gt;正解：C&lt;/span&gt;&lt;br /&gt;
&lt;button id="btn9" class="show-answer"&gt;正解を見る&lt;/button&gt;&lt;/td&gt;
&lt;/tr&gt;
&lt;tr style="background-color: #ffffff;"&gt;
&lt;td&gt;10. 「did が前に出てきたときの動詞の形」について正しい説明はどれ？&lt;/td&gt;
&lt;td&gt;A. 動詞は必ず過去形のままにする。&lt;br /&gt;
B. 動詞は必ず -ing 形にする。&lt;br /&gt;
C. 動詞は必ず原形に戻す。&lt;br /&gt;
D. 動詞の形は何でもよい。&lt;/td&gt;
&lt;td&gt;&lt;span id="ans10" class="answer"&gt;正解：C（did が出てきたら動詞は原形）&lt;/span&gt;&lt;br /&gt;
&lt;button id="btn10" class="show-answer"&gt;正解を見る&lt;/button&gt;&lt;/td&gt;
&lt;/tr&gt;
&lt;/tbody&gt;
&lt;/table&gt;
&lt;p&gt;&lt;!--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t>
  </si>
  <si>
    <t>https://eigo-rewrite.com/column/stage1_lesson8-3/</t>
  </si>
  <si>
    <t>以下のページは不自然なワードを使用しています。
これらを適切に自然な言葉に置き換えて下さい。
なお、本文の装飾や構造は絶対に変えないでください。
【対象ページURL】
https://eigo-rewrite.com/column/stage1_lesson8-3/
【検出された不自然ワード】
（検出なし）
【本文】
------
&lt;p&gt;&lt;iframe title="YouTube video player" src="https://www.youtube.com/embed/rtLSzjdKqDk" width="560" height="315" frameborder="0" allowfullscreen="allowfullscreen"&gt;&lt;/iframe&gt;&lt;/p&gt;
&lt;p&gt;NEW TREASURE STAGE1 の文法事項・Lesson一覧の全体像は、&lt;strong&gt;&lt;a href="https://eigo-rewrite.com/column/hub_stage1/"&gt;NEW TREASURE STAGE1｜中1英文法 総括＋Lesson一覧（全体像はこちら）&lt;/a&gt;&lt;/strong&gt;で確認できます。&lt;br data-start="60" data-end="63" /&gt;この単元から &lt;strong data-start="70" data-end="82"&gt;動詞の不規則変化&lt;/strong&gt; が登場します。前回までは、動詞に “ed” を付ければ過去形になりましたが、今回は “ed” を付けず、&lt;strong data-start="135" data-end="158" data-is-only-node=""&gt;動詞そのものの形が変わって過去形を表す&lt;/strong&gt; 動詞を学んでいきます。&lt;/p&gt;
&lt;p&gt;&lt;img decoding="async" fetchpriority="high" class="alignnone wp-image-500" src="https://eigo-rewrite.com/wp-content/uploads/2023/06/スライド用-10-300x169.jpg" alt="" width="957" height="539" srcset="https://eigo-rewrite.com/wp-content/uploads/2023/06/スライド用-10-300x169.jpg 300w, https://eigo-rewrite.com/wp-content/uploads/2023/06/スライド用-10-1024x576.jpg 1024w, https://eigo-rewrite.com/wp-content/uploads/2023/06/スライド用-10-768x432.jpg 768w, https://eigo-rewrite.com/wp-content/uploads/2023/06/スライド用-10-320x180.jpg 320w, https://eigo-rewrite.com/wp-content/uploads/2023/06/スライド用-10.jpg 1280w" sizes="(max-width: 957px) 100vw, 957px" /&gt;&lt;/p&gt;
&lt;p&gt;”left”という単語があります.&lt;br /&gt;
こちらは元々”leave”「出発する」とか「去る」といった意味の動詞でした。&lt;br /&gt;
普通に書けば”We lived”と”ed”、 ”d”だけ付けたい所ですが、この”live”という動詞は過去形が&lt;br /&gt;
”left”という形で”ed”を付けないで過去形にする不規則動詞となっています。&lt;br /&gt;
これは理屈も何もないので、そのまま覚えていくしかありません。&lt;br /&gt;
なので、&lt;span style="color: #008000;"&gt;教科書に載っている単語を書き取りで練習する&lt;/span&gt;という事と、それから&lt;span style="color: #008000;"&gt;付属の問題集を使ってその文の操作&lt;/span&gt;、これは肯定文だからそのまま使う、これは疑問文だから戻すといった形でしっかりと練習していく必要があります。&lt;br /&gt;
ちなみにこちらの例文ですが、このまま&lt;span style="color: #ff0000;"&gt;&lt;strong&gt;「leave+A+for b」&lt;/strong&gt;&lt;/span&gt;というこちらの形で覚えて下さい。&lt;br /&gt;
この「for B」がなかった場合、「leave A」だけだった場合、「これはAを出発する」とか&lt;br /&gt;
「Aを去る」といった意味になりますが、この「for B」の”for”というのは「どこどこへ向かって」という意味ですから、そうすると「Aを出発してBの方へ向かう」といったニュアンスが出てきます。&lt;br /&gt;
ですので、こちらに関しては”We left the hotel”「私たちはホテルを去りました」&lt;br /&gt;
「出発しました」”for the airport”とありますので、これは「空港へ向けて」&lt;br /&gt;
つまり、「空港へ向けてホテルを出発しました。」と言った意味になっています。&lt;br /&gt;
この”eave”に関しては、”We left the hotel”だけで止める、「leave A」だけで止めると&lt;br /&gt;
「Aを出発する」、「for b」を付けると「Bへ向けてA出発する」となります。&lt;br /&gt;
Aがない場合もあって、この「leave for B」という形だと、単純に「Bへ向けて出発する」というような意味になります。&lt;br /&gt;
なので、この形を覚えると&lt;strong&gt;合計3通り&lt;/strong&gt;の表現を覚える事になります。&lt;br /&gt;
ですので、是非この形を覚えておきましょう。&lt;/p&gt;
&lt;p&gt;&lt;img decoding="async" class="alignnone wp-image-501" src="https://eigo-rewrite.com/wp-content/uploads/2023/06/IMG_0742-300x54.jpg" alt="" width="1172" height="211" srcset="https://eigo-rewrite.com/wp-content/uploads/2023/06/IMG_0742-300x54.jpg 300w, https://eigo-rewrite.com/wp-content/uploads/2023/06/IMG_0742-1024x184.jpg 1024w, https://eigo-rewrite.com/wp-content/uploads/2023/06/IMG_0742-768x138.jpg 768w, https://eigo-rewrite.com/wp-content/uploads/2023/06/IMG_0742.jpg 1200w" sizes="(max-width: 1172px) 100vw, 1172px" /&gt;&lt;/p&gt;
&lt;p&gt;それでは次、否定文を見ていきます。&lt;br /&gt;
この二つを並べて表示をしています。&lt;br /&gt;
まず下の方からいきます。&lt;br /&gt;
ここが”drank”は ”drink”「飲む」という動詞の過去形になっています。&lt;br /&gt;
そうすると、下の文は”I drank a lot of tea.「私はたくさんお茶を飲みます。」&lt;br /&gt;
あるいは「紅茶を飲みます」といった文になっています。&lt;br /&gt;
否定文にする際は、規則動詞と同じようにまず”did not” ”didn’t”といった形を前に出してきて、&lt;br /&gt;
そのあと過去なので”drink”を”drank”と不規則変化させたんですが、こちらを否定文にする時は&lt;br /&gt;
”didn’t”が出てきたので”ed”を取るのと同様に、こちらも元の形”drink”という形に戻します。&lt;br /&gt;
この作業が意外と間違えてしまいます。&lt;br /&gt;
そのまま”I didn’t drank”と書いてしまったり、あるいは”I don’t drank”と書いてしまう人がかなりいます。&lt;br /&gt;
これの覚え方としては、とにかく&lt;span style="color: #ff0000;"&gt;”did”が出てきたら次の動詞は原形に戻すと覚えて&lt;/span&gt;おいて、&lt;br /&gt;
「あれ、どうだっけな？」ではなくて、”did”にしても”does”にしても”did” &lt;span style="color: #ff0000;"&gt;”does”が出てきたら必ず原形に戻す&lt;/span&gt;という事を意識しておきましょう。&lt;br /&gt;
また、この例文ではこちらで「not+any」という形が使われています。&lt;br /&gt;
”any”というのは、元々”some”を否定文や疑問文で使う際に変化させる形になる訳ですが、&lt;br /&gt;
”not”という単語、否定語と”any”が合わさると、これで「全く何々ない」とか「一つも何々ない」という&lt;span style="color: #0000ff;"&gt;全否定&lt;/span&gt;を表す語句となります。&lt;br /&gt;
したがって、こちらは”I didn’t drink any coffee”と言ったら、&lt;br /&gt;
「少し飲まなかった」とか「あんまり飲まなかった」ではなくて、&lt;br /&gt;
「全く飲みませんでした」「一杯もコーヒーを飲みませんでした」といった形になっています。&lt;br /&gt;
なので、否定語の&lt;strong&gt;”not”&lt;/strong&gt;が出てきてさらに&lt;strong&gt;”any”&lt;/strong&gt;、&lt;span style="color: #ff6600;"&gt;&lt;span style="color: #000000;"&gt;これが合わさると&lt;br /&gt;
&lt;/span&gt;「一つも何々ない」「全く何々ない」&lt;/span&gt;という意味になるという事は是非覚えておきましょう。&lt;/p&gt;
&lt;p&gt;&lt;img decoding="async" loading="lazy" class="alignnone wp-image-504" src="https://eigo-rewrite.com/wp-content/uploads/2023/06/IMG_0742-1-300x59.jpg" alt="" width="844" height="166" srcset="https://eigo-rewrite.com/wp-content/uploads/2023/06/IMG_0742-1-300x59.jpg 300w, https://eigo-rewrite.com/wp-content/uploads/2023/06/IMG_0742-1-1024x200.jpg 1024w, https://eigo-rewrite.com/wp-content/uploads/2023/06/IMG_0742-1-768x150.jpg 768w, https://eigo-rewrite.com/wp-content/uploads/2023/06/IMG_0742-1.jpg 1200w" sizes="(max-width: 844px) 100vw, 844px" /&gt;&lt;/p&gt;
&lt;p&gt;最後に疑問文となりますが、こちらも不規則動詞であろうと規則動詞であろうと、先ほど言ったように”did”が出てきたら動詞は原形に直すといった形になっています。&lt;br /&gt;
なので、肯定文で書けばもちろん”buy”の過去形というのはこれで”bought”となる訳ですが、&lt;br /&gt;
疑問文になると原形に戻りますので、”Did you buy a comic book?”「マンガ買えましたか？」といった形になっています。&lt;br /&gt;
”Did”で聞かれたら”did”で答えるというのは規則動詞と全く同じになっています。&lt;br /&gt;
なので、問題は&lt;span style="color: #0000ff;"&gt;肯定文で不規則変化されているものか、疑問文や否定文になると原形になる&lt;/span&gt;という点だけ注意しておきましょう。&lt;/p&gt;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&lt;p&gt;&amp;nbsp;&lt;/p&gt;
&lt;p&gt;それでは後半です。&lt;br /&gt;
後半では疑問詞を使った疑問文に関して学習していく事になります。&lt;/p&gt;
&lt;p&gt;&lt;img decoding="async" loading="lazy" class="alignnone wp-image-502" src="https://eigo-rewrite.com/wp-content/uploads/2023/06/スライド用2-5-300x169.jpg" alt="" width="838" height="472" srcset="https://eigo-rewrite.com/wp-content/uploads/2023/06/スライド用2-5-300x169.jpg 300w, https://eigo-rewrite.com/wp-content/uploads/2023/06/スライド用2-5-1024x576.jpg 1024w, https://eigo-rewrite.com/wp-content/uploads/2023/06/スライド用2-5-768x432.jpg 768w, https://eigo-rewrite.com/wp-content/uploads/2023/06/スライド用2-5-320x180.jpg 320w, https://eigo-rewrite.com/wp-content/uploads/2023/06/スライド用2-5.jpg 1280w" sizes="(max-width: 838px) 100vw, 838px" /&gt;&lt;/p&gt;
&lt;p&gt;上の文です。&lt;br /&gt;
疑問詞の疑問文も基本的には規則動詞の過去形と同じです。&lt;br /&gt;
まずは”What”、疑問詞を前に出します。&lt;br /&gt;
そのあとで”did”を前にもってきて、”did”が前に出てきたので動詞は原形に戻します。&lt;br /&gt;
これは規則動詞と何も変わりません。&lt;br /&gt;
そうすると上の文は”What did Mr. White eat?”「ホワイトさんは何を食べたんですか？」といった文になっていて、注意したいのはこの&lt;strong&gt;答え方&lt;/strong&gt;です。&lt;br /&gt;
”Yes” ”No”で答えられる疑問文ではないので、もちろん”Yes, he did.”とか”No, he didn’t.”という形ではないですが、こちらが主語と動詞の形になっています。&lt;br /&gt;
こちらの疑問文では”did”が前に出てきているのでそのまま”eat”と原形にしていましたが、答えの文ではもちろん彼は”English breakfast”「イギリス式の朝食を食べました」というふうに&lt;br /&gt;
過去の話を聞かれているので、こちらは&lt;span style="color: #0000ff;"&gt;それに合わせて過去形にする必要があります。&lt;/span&gt;&lt;br /&gt;
気を付けないと”he eat”とか”he eats”というように書いてしまいますので、&lt;br /&gt;
&lt;span style="color: #ff0000;"&gt;元々は疑問文なので動詞の原形だったものが答えの文になる時は肯定文になるので過去形に直す&lt;/span&gt;という点が重要となります。&lt;/p&gt;
&lt;p&gt;&lt;img decoding="async" loading="lazy" class="alignnone wp-image-505" style="color: #ff0000;" src="https://eigo-rewrite.com/wp-content/uploads/2023/06/IMG_0743-300x55.jpg" alt="" width="944" height="173" srcset="https://eigo-rewrite.com/wp-content/uploads/2023/06/IMG_0743-300x55.jpg 300w, https://eigo-rewrite.com/wp-content/uploads/2023/06/IMG_0743-768x140.jpg 768w" sizes="(max-width: 944px) 100vw, 944px" /&gt;&lt;/p&gt;
&lt;p&gt;この疑問詞の疑問文が出てくる際に、「誰が何々しましたか？」というのは必ず登場してきます。&lt;br /&gt;
こちらでも”Who”「誰が」”made”「作りましたか」という形で、&lt;br /&gt;
”Who made this cake yesterday”&lt;br /&gt;
「昨日誰がこのケーキを作ったんですか？」「焼いたんですか？」といった文になっています。&lt;br /&gt;
規則動詞の過去形と違って、不規則動詞なので”ed”ではなくて”make”が”made”になっていますが、他の語順ですとか単語の並べ方というのは規則動詞の過去形と同じになっています。&lt;br /&gt;
ですので、答え方に関しても同じようにします。&lt;br /&gt;
まずは主語を書いてあげてそのあとに動詞という順番になっています。&lt;br /&gt;
一度こちらで”made”という動詞を使いましたから、こちらは”did”というふうに動詞の代わりに”did”を使います。&lt;br /&gt;
これは規則動詞の過去形と同じ文になっています。&lt;br /&gt;
このセクションは疑問文ですとか否定文に関しては&lt;strong&gt;肯定文では不規則変化をさせる&lt;/strong&gt;、&lt;br /&gt;
&lt;strong&gt;”did”が前に出てきたら原形に戻す&lt;/strong&gt;、これだけ気を付ければいいです。&lt;br /&gt;
ですが、問題は&lt;span style="color: #ff0000;"&gt;&lt;strong&gt;不規則動詞の覚え方&lt;/strong&gt;&lt;/span&gt;です。&lt;br /&gt;
こちらは例えば”make” ”made”とか”eat” ”ate”といったような形で、&lt;br /&gt;
まずは口に出して読んでみて、&lt;span style="color: #0000ff;"&gt;その音とそれからスペルを一致させて覚えていく必要があります。&lt;/span&gt;&lt;br /&gt;
ここの不規則動詞の変化というのは、後々過去分詞というものが登場してきて、それを覚えていないと単元でいうと現在完了が出来ない、受動態が出来ない、分詞の形容詞的用法も出来ないという形になってしまいます。&lt;br /&gt;
なので、今のうちに不規則変化というもの自体に慣れておいて、今後の学習に活かして下さい。&lt;br /&gt;
それではセクション3に関しては以上となります。&lt;br /&gt;
&lt;!-- ▼▼ Lesson8 セクション3 不規則動詞：まとめ ▼▼ --&gt;&lt;/p&gt;
&lt;table style="width: 100%; border-collapse: collapse; margin-bottom: 30px;"&gt;
&lt;thead&gt;
&lt;tr&gt;
&lt;th style="background-color: #dd8500; color: #ffffff; padding: 8px; border: 1px solid #FFFFFF; text-align: left;"&gt;Lesson8 セクション3 不規則動詞（leave / drink / buy など）まとめ&lt;/th&gt;
&lt;/tr&gt;
&lt;/thead&gt;
&lt;tbody&gt;
&lt;tr style="background-color: #f0b464;"&gt;
&lt;td style="color: #000000; padding: 8px; border: 1px solid #FFFFFF;"&gt;
&lt;ul&gt;
&lt;li&gt;&lt;strong&gt;不規則動詞&lt;/strong&gt;：&lt;code&gt;ed&lt;/code&gt; を付けずに、&lt;strong&gt;動詞そのものの形が変わって過去形&lt;/strong&gt;を表す（例：leave → left, drink → drank, buy → bought）&lt;/li&gt;
&lt;li&gt;規則動詞と同様、&lt;strong&gt;肯定文&lt;/strong&gt;では「過去形」の形をそのまま使う。&lt;/li&gt;
&lt;/ul&gt;
&lt;/td&gt;
&lt;/tr&gt;
&lt;tr style="background-color: #ffffff;"&gt;
&lt;td style="color: #000000; padding: 8px; border: 1px solid #FFFFFF;"&gt;
&lt;ul&gt;
&lt;li&gt;&lt;strong&gt;leave の熟語&lt;/strong&gt;はセットで覚える：&lt;br /&gt;
・&lt;code&gt;leave A&lt;/code&gt;：A を出発する / 去る&lt;br /&gt;
・&lt;code&gt;leave A for B&lt;/code&gt;：A を出発して &lt;strong&gt;B に向かう&lt;/strong&gt;&lt;br /&gt;
・&lt;code&gt;leave for B&lt;/code&gt;：B に向けて出発する&lt;/li&gt;
&lt;/ul&gt;
&lt;/td&gt;
&lt;/tr&gt;
&lt;tr style="background-color: #f0b464;"&gt;
&lt;td style="color: #000000; padding: 8px; border: 1px solid #FFFFFF;"&gt;
&lt;ul&gt;
&lt;li&gt;&lt;strong&gt;did（過去の疑問文・否定文）が出てきたら、次の動詞は必ず&lt;strong&gt;原形&lt;/strong&gt;に戻す&lt;/strong&gt;&lt;br /&gt;
例：&lt;br /&gt;
・肯定文：I drank coffee.（drank = drink の過去）&lt;br /&gt;
・否定文：I &lt;strong&gt;didn’t drink&lt;/strong&gt; any coffee.（&lt;code&gt;didn’t&lt;/code&gt; があるので &lt;code&gt;drink&lt;/code&gt; に戻す）&lt;br /&gt;
・疑問文：Did you drink coffee?&lt;/li&gt;
&lt;/ul&gt;
&lt;/td&gt;
&lt;/tr&gt;
&lt;tr style="background-color: #ffffff;"&gt;
&lt;td style="color: #000000; padding: 8px; border: 1px solid #FFFFFF;"&gt;
&lt;ul&gt;
&lt;li&gt;&lt;strong&gt;not + any&lt;/strong&gt; で「&lt;strong&gt;一つも〜ない / 全く〜ない&lt;/strong&gt;」という&lt;strong&gt;全否定&lt;/strong&gt;のニュアンスになる&lt;br /&gt;
例：I didn’t drink any coffee.（コーヒーを&lt;strong&gt;一杯も&lt;/strong&gt;飲まなかった）&lt;/li&gt;
&lt;/ul&gt;
&lt;/td&gt;
&lt;/tr&gt;
&lt;tr style="background-color: #f0b464;"&gt;
&lt;td style="color: #000000; padding: 8px; border: 1px solid #FFFFFF;"&gt;
&lt;ul&gt;
&lt;li&gt;&lt;strong&gt;疑問詞の疑問文&lt;/strong&gt;も基本は同じルール：&lt;br /&gt;
・&lt;code&gt;What / Who / When ... + did + 主語 + 動詞の原形 ... ?&lt;/code&gt;&lt;br /&gt;
・答えるときは &lt;strong&gt;主語 + 過去形&lt;/strong&gt; に戻す（例：He ate English breakfast.）&lt;/li&gt;
&lt;li&gt;「Who 〜？」（誰が〜したか）に答えるときは、&lt;code&gt;My mother did.&lt;/code&gt; のように &lt;strong&gt;主語 + did&lt;/strong&gt; で受ける。&lt;/li&gt;
&lt;/ul&gt;
&lt;/td&gt;
&lt;/tr&gt;
&lt;/tbody&gt;
&lt;/table&gt;
&lt;p&gt;&lt;!-- ▼▼ Lesson8 セクション3 不規則動詞：確認クイズ（10問） ▼▼ --&gt;&lt;/p&gt;
&lt;table style="width: 100%; border-collapse: collapse;"&gt;
&lt;thead&gt;
&lt;tr&gt;
&lt;th style="background-color: #dd8500; color: #ffffff; padding: 8px; border: 1px solid #FFFFFF; width: 5%;"&gt;No.&lt;/th&gt;
&lt;th style="background-color: #dd8500; color: #ffffff; padding: 8px; border: 1px solid #FFFFFF; width: 45%;"&gt;問題&lt;/th&gt;
&lt;th style="background-color: #dd8500; color: #ffffff; padding: 8px; border: 1px solid #FFFFFF; width: 30%;"&gt;選択肢（A〜D）&lt;/th&gt;
&lt;th style="background-color: #dd8500; color: #ffffff; padding: 8px; border: 1px solid #FFFFFF; width: 20%;"&gt;解答&lt;/th&gt;
&lt;/tr&gt;
&lt;/thead&gt;
&lt;tbody&gt;&lt;!-- Q1 --&gt;&lt;/p&gt;
&lt;tr style="background-color: #f0b464;"&gt;
&lt;td style="color: #000000; padding: 8px; border: 1px solid #FFFFFF; text-align: center;"&gt;1&lt;/td&gt;
&lt;td style="color: #000000; padding: 8px; border: 1px solid #FFFFFF;"&gt;「出発する・去る」を表す &lt;code&gt;leave&lt;/code&gt; の&lt;strong&gt;正しい過去形&lt;/strong&gt;はどれ？&lt;/td&gt;
&lt;td style="color: #000000; padding: 8px; border: 1px solid #FFFFFF;"&gt;A. leaved&lt;br /&gt;
B. left&lt;br /&gt;
C. leaveded&lt;br /&gt;
D. leave&lt;/td&gt;
&lt;td style="color: #000000; padding: 8px; border: 1px solid #FFFFFF; text-align: center;"&gt;&lt;button id="btn-q1" type="button"&gt;&lt;br /&gt;
正解を見る&lt;br /&gt;
&lt;/button&gt;&lt;br /&gt;
&lt;span id="ans-q1" style="display: none; font-weight: bold;"&gt;正解：B&lt;/span&gt;&lt;/td&gt;
&lt;/tr&gt;
&lt;p&gt;&lt;!-- Q2 --&gt;&lt;/p&gt;
&lt;tr style="background-color: #ffffff;"&gt;
&lt;td style="color: #000000; padding: 8px; border: 1px solid #FFFFFF; text-align: center;"&gt;2&lt;/td&gt;
&lt;td style="color: #000000; padding: 8px; border: 1px solid #FFFFFF;"&gt;次の意味に最も近いのはどれ？&lt;br /&gt;
&lt;code&gt;leave A for B&lt;/code&gt;&lt;br /&gt;
＝？&lt;/td&gt;
&lt;td style="color: #000000; padding: 8px; border: 1px solid #FFFFFF;"&gt;A. Aに向かってBを出発する&lt;br /&gt;
B. AからBへ向かって出発する&lt;br /&gt;
C. Aを離れずBにとどまる&lt;br /&gt;
D. AもBも出発しない&lt;/td&gt;
&lt;td style="color: #000000; padding: 8px; border: 1px solid #FFFFFF; text-align: center;"&gt;&lt;button id="btn-q2" type="button"&gt;&lt;br /&gt;
正解を見る&lt;br /&gt;
&lt;/button&gt;&lt;br /&gt;
&lt;span id="ans-q2" style="display: none; font-weight: bold;"&gt;正解：B&lt;/span&gt;&lt;/td&gt;
&lt;/tr&gt;
&lt;p&gt;&lt;!-- Q3 --&gt;&lt;/p&gt;
&lt;tr style="background-color: #f0b464;"&gt;
&lt;td style="color: #000000; padding: 8px; border: 1px solid #FFFFFF; text-align: center;"&gt;3&lt;/td&gt;
&lt;td style="color: #000000; padding: 8px; border: 1px solid #FFFFFF;"&gt;空欄に入る最も適切な語を選びなさい。&lt;br /&gt;
We (   ) the hotel for the airport yesterday.&lt;br /&gt;
「私たちは昨日、ホテルを出発して空港へ向かいました。」&lt;/td&gt;
&lt;td style="color: #000000; padding: 8px; border: 1px solid #FFFFFF;"&gt;A. leave&lt;br /&gt;
B. leaves&lt;br /&gt;
C. left&lt;br /&gt;
D. leaving&lt;/td&gt;
&lt;td style="color: #000000; padding: 8px; border: 1px solid #FFFFFF; text-align: center;"&gt;&lt;button id="btn-q3" type="button"&gt;&lt;br /&gt;
正解を見る&lt;br /&gt;
&lt;/button&gt;&lt;br /&gt;
&lt;span id="ans-q3" style="display: none; font-weight: bold;"&gt;正解：C&lt;/span&gt;&lt;/td&gt;
&lt;/tr&gt;
&lt;p&gt;&lt;!-- Q4 --&gt;&lt;/p&gt;
&lt;tr style="background-color: #ffffff;"&gt;
&lt;td style="color: #000000; padding: 8px; border: 1px solid #FFFFFF; text-align: center;"&gt;4&lt;/td&gt;
&lt;td style="color: #000000; padding: 8px; border: 1px solid #FFFFFF;"&gt;空欄に入る動詞の形として&lt;strong&gt;正しいもの&lt;/strong&gt;を選びなさい。&lt;br /&gt;
I didn’t (   ) any coffee yesterday.&lt;br /&gt;
「私は昨日コーヒーを全く飲みませんでした。」&lt;/td&gt;
&lt;td style="color: #000000; padding: 8px; border: 1px solid #FFFFFF;"&gt;A. drink&lt;br /&gt;
B. drank&lt;br /&gt;
C. drunk&lt;br /&gt;
D. drinks&lt;/td&gt;
&lt;td style="color: #000000; padding: 8px; border: 1px solid #FFFFFF; text-align: center;"&gt;&lt;button id="btn-q4" type="button"&gt;&lt;br /&gt;
正解を見る&lt;br /&gt;
&lt;/button&gt;&lt;br /&gt;
&lt;span id="ans-q4" style="display: none; font-weight: bold;"&gt;正解：A&lt;/span&gt;&lt;/td&gt;
&lt;/tr&gt;
&lt;p&gt;&lt;!-- Q5 --&gt;&lt;/p&gt;
&lt;tr style="background-color: #f0b464;"&gt;
&lt;td style="color: #000000; padding: 8px; border: 1px solid #FFFFFF; text-align: center;"&gt;5&lt;/td&gt;
&lt;td style="color: #000000; padding: 8px; border: 1px solid #FFFFFF;"&gt;&lt;code&gt;not + any&lt;/code&gt; の意味として最も近いものはどれ？&lt;/td&gt;
&lt;td style="color: #000000; padding: 8px; border: 1px solid #FFFFFF;"&gt;A. 少しだけある&lt;br /&gt;
B. たくさんある&lt;br /&gt;
C. 一つも〜ない / 全く〜ない&lt;br /&gt;
D. たまに〜する&lt;/td&gt;
&lt;td style="color: #000000; padding: 8px; border: 1px solid #FFFFFF; text-align: center;"&gt;&lt;button id="btn-q5" type="button"&gt;&lt;br /&gt;
正解を見る&lt;br /&gt;
&lt;/button&gt;&lt;br /&gt;
&lt;span id="ans-q5" style="display: none; font-weight: bold;"&gt;正解：C&lt;/span&gt;&lt;/td&gt;
&lt;/tr&gt;
&lt;p&gt;&lt;!-- Q6 --&gt;&lt;/p&gt;
&lt;tr style="background-color: #ffffff;"&gt;
&lt;td style="color: #000000; padding: 8px; border: 1px solid #FFFFFF; text-align: center;"&gt;6&lt;/td&gt;
&lt;td style="color: #000000; padding: 8px; border: 1px solid #FFFFFF;"&gt;次の英文の&lt;strong&gt;間違っている部分&lt;/strong&gt;を選びなさい。&lt;br /&gt;
I &lt;u&gt;didn’t&lt;/u&gt; &lt;u&gt;drank&lt;/u&gt; any coffee.&lt;br /&gt;
「私はコーヒーを飲みませんでした。」&lt;/td&gt;
&lt;td style="color: #000000; padding: 8px; border: 1px solid #FFFFFF;"&gt;A. I&lt;br /&gt;
B. didn’t&lt;br /&gt;
C. drank&lt;br /&gt;
D. coffee&lt;/td&gt;
&lt;td style="color: #000000; padding: 8px; border: 1px solid #FFFFFF; text-align: center;"&gt;&lt;button id="btn-q6" type="button"&gt;&lt;br /&gt;
正解を見る&lt;br /&gt;
&lt;/button&gt;&lt;br /&gt;
&lt;span id="ans-q6" style="display: none; font-weight: bold;"&gt;正解：C&lt;/span&gt;&lt;/td&gt;
&lt;/tr&gt;
&lt;p&gt;&lt;!-- Q7 --&gt;&lt;/p&gt;
&lt;tr style="background-color: #f0b464;"&gt;
&lt;td style="color: #000000; padding: 8px; border: 1px solid #FFFFFF; text-align: center;"&gt;7&lt;/td&gt;
&lt;td style="color: #000000; padding: 8px; border: 1px solid #FFFFFF;"&gt;「飲む」を表す動詞 &lt;code&gt;drink&lt;/code&gt; の&lt;strong&gt;過去形&lt;/strong&gt;として正しいものはどれ？&lt;/td&gt;
&lt;td style="color: #000000; padding: 8px; border: 1px solid #FFFFFF;"&gt;A. drinked&lt;br /&gt;
B. drank&lt;br /&gt;
C. drunk&lt;br /&gt;
D. drink&lt;/td&gt;
&lt;td style="color: #000000; padding: 8px; border: 1px solid #FFFFFF; text-align: center;"&gt;&lt;button id="btn-q7" type="button"&gt;&lt;br /&gt;
正解を見る&lt;br /&gt;
&lt;/button&gt;&lt;br /&gt;
&lt;span id="ans-q7" style="display: none; font-weight: bold;"&gt;正解：B&lt;/span&gt;&lt;/td&gt;
&lt;/tr&gt;
&lt;p&gt;&lt;!-- Q8 --&gt;&lt;/p&gt;
&lt;tr style="background-color: #ffffff;"&gt;
&lt;td style="color: #000000; padding: 8px; border: 1px solid #FFFFFF; text-align: center;"&gt;8&lt;/td&gt;
&lt;td style="color: #000000; padding: 8px; border: 1px solid #FFFFFF;"&gt;空欄に入る最も適切な語を選びなさい。&lt;br /&gt;
(   ) did Mr. White eat?&lt;br /&gt;
「ホワイトさんは何を食べましたか。」&lt;/td&gt;
&lt;td style="color: #000000; padding: 8px; border: 1px solid #FFFFFF;"&gt;A. What&lt;br /&gt;
B. Who&lt;br /&gt;
C. When&lt;br /&gt;
D. Where&lt;/td&gt;
&lt;td style="color: #000000; padding: 8px; border: 1px solid #FFFFFF; text-align: center;"&gt;&lt;button id="btn-q8" type="button"&gt;&lt;br /&gt;
正解を見る&lt;br /&gt;
&lt;/button&gt;&lt;br /&gt;
&lt;span id="ans-q8" style="display: none; font-weight: bold;"&gt;正解：A&lt;/span&gt;&lt;/td&gt;
&lt;/tr&gt;
&lt;p&gt;&lt;!-- Q9 --&gt;&lt;/p&gt;
&lt;tr style="background-color: #f0b464;"&gt;
&lt;td style="color: #000000; padding: 8px; border: 1px solid #FFFFFF; text-align: center;"&gt;9&lt;/td&gt;
&lt;td style="color: #000000; padding: 8px; border: 1px solid #FFFFFF;"&gt;次の疑問文に対する答えとして、空欄に入る最も適切な語を選びなさい。&lt;br /&gt;
What did Mr. White eat?&lt;br /&gt;
― He (   ) English breakfast.&lt;/td&gt;
&lt;td style="color: #000000; padding: 8px; border: 1px solid #FFFFFF;"&gt;A. eat&lt;br /&gt;
B. ate&lt;br /&gt;
C. eaten&lt;br /&gt;
D. eats&lt;/td&gt;
&lt;td style="color: #000000; padding: 8px; border: 1px solid #FFFFFF; text-align: center;"&gt;&lt;button id="btn-q9" type="button"&gt;&lt;br /&gt;
正解を見る&lt;br /&gt;
&lt;/button&gt;&lt;br /&gt;
&lt;span id="ans-q9" style="display: none; font-weight: bold;"&gt;正解：B&lt;/span&gt;&lt;/td&gt;
&lt;/tr&gt;
&lt;p&gt;&lt;!-- Q10 --&gt;&lt;/p&gt;
&lt;tr style="background-color: #ffffff;"&gt;
&lt;td style="color: #000000; padding: 8px; border: 1px solid #FFFFFF; text-align: center;"&gt;10&lt;/td&gt;
&lt;td style="color: #000000; padding: 8px; border: 1px solid #FFFFFF;"&gt;次の質問に対する&lt;strong&gt;自然な答え&lt;/strong&gt;として最も適切なものを選びなさい。&lt;br /&gt;
Who made this cake?&lt;br /&gt;
「誰がこのケーキを作ったのですか。」&lt;/td&gt;
&lt;td style="color: #000000; padding: 8px; border: 1px solid #FFFFFF;"&gt;A. He did.&lt;br /&gt;
B. My mother did.&lt;br /&gt;
C. Yes, he did.&lt;br /&gt;
D. She is.&lt;/td&gt;
&lt;td style="color: #000000; padding: 8px; border: 1px solid #FFFFFF; text-align: center;"&gt;&lt;button id="btn-q10" type="button"&gt;&lt;br /&gt;
正解を見る&lt;br /&gt;
&lt;/button&gt;&lt;br /&gt;
&lt;span id="ans-q10" style="display: none; font-weight: bold;"&gt;正解：B&lt;/span&gt;&lt;/td&gt;
&lt;/tr&gt;
&lt;/tbody&gt;
&lt;/table&gt;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t>
  </si>
  <si>
    <t>https://eigo-rewrite.com/column/stage1_lesson9-1/</t>
  </si>
  <si>
    <t>以下のページは不自然なワードを使用しています。
これらを適切に自然な言葉に置き換えて下さい。
なお、本文の装飾や構造は絶対に変えないでください。
【対象ページURL】
https://eigo-rewrite.com/column/stage1_lesson9-1/
【検出された不自然ワード】
（検出なし）
【本文】
------
&lt;p&gt;&lt;iframe title="YouTube video player" src="https://www.youtube.com/embed/K6buqfpRC1g" width="560" height="315" frameborder="0" allowfullscreen="allowfullscreen"&gt;&lt;span data-mce-type="bookmark" style="display: inline-block; width: 0px; overflow: hidden; line-height: 0;" class="mce_SELRES_start"&gt;﻿&lt;/span&gt;&lt;/iframe&gt;&lt;/p&gt;
&lt;p&gt;NEW TREASURE STAGE1 の文法事項・Lesson一覧の全体像は、&lt;strong&gt;&lt;a href="https://eigo-rewrite.com/column/hub_stage1/"&gt;NEW TREASURE STAGE1｜中1英文法 総括＋Lesson一覧（全体像はこちら）&lt;/a&gt;&lt;/strong&gt;で確認できます。&lt;br /&gt;
前回は一般動詞の過去形、規則変化と不規則変化を学習しました。&lt;br data-start="62" data-end="65" /&gt;このレッスンでは &lt;strong data-start="74" data-end="86"&gt;be動詞の過去形&lt;/strong&gt; が登場します。be動詞が出てくるということは、同時に &lt;strong data-start="114" data-end="123" data-is-only-node=""&gt;過去進行形&lt;/strong&gt; も扱うことになります。これらは一般動詞の過去形とはルールが異なりますので、前回の単元とは頭を切り替えましょう。今回は「be動詞を使う」という点を意識して学習していきましょう。&lt;/p&gt;
&lt;p&gt;&lt;img decoding="async" fetchpriority="high" class="alignnone wp-image-507" src="https://eigo-rewrite.com/wp-content/uploads/2023/06/スライド用-11-300x169.jpg" alt="" width="831" height="468" srcset="https://eigo-rewrite.com/wp-content/uploads/2023/06/スライド用-11-300x169.jpg 300w, https://eigo-rewrite.com/wp-content/uploads/2023/06/スライド用-11-1024x576.jpg 1024w, https://eigo-rewrite.com/wp-content/uploads/2023/06/スライド用-11-768x432.jpg 768w, https://eigo-rewrite.com/wp-content/uploads/2023/06/スライド用-11-320x180.jpg 320w, https://eigo-rewrite.com/wp-content/uploads/2023/06/スライド用-11.jpg 1280w" sizes="(max-width: 831px) 100vw, 831px" /&gt;&lt;/p&gt;
&lt;p&gt;最初はこちらです。&lt;br /&gt;
“I was tired last night.” “tired”は「疲れている」という意味になっています。&lt;br /&gt;
こちらのbe動詞“was”というものが使われています。&lt;br /&gt;
こちらは普通であれば“I”が主語なので、“I am”という所が“I was”となっています。&lt;br /&gt;
という事は、まず&lt;span style="color: #0000ff;"&gt;“am”というbe動詞の過去形が“was”&lt;/span&gt;であるという事が分かります。&lt;br /&gt;
また、“is”です。&lt;br /&gt;
&lt;span style="color: #0000ff;"&gt;be動詞の“is”というものも過去形が“was”&lt;/span&gt;になっています。&lt;br /&gt;
そうするとbe動詞自体は「何々です」とか「何々だ」という意味だったものが、過去になる訳ですから「何々でした」とか「何々だった」といった意味になります。&lt;br /&gt;
もちろんこれは「私は昨日の夜疲れていた。」といった意味になっています。&lt;/p&gt;
&lt;p&gt;また、二つ目の例文です。&lt;br /&gt;
”My brother was in Hokkaido yesterday.”&lt;br /&gt;
こちらも“My brother”普通であれば“is”を使う所が文の最後に“yesterday”「昨日」が含まれていますので、そうすると「私の兄は昨日北海道にいた。」といった意味になっています。&lt;br /&gt;
そうすると、先ほどの文の“was”というのは、「何々だった」と過去の状態を表わしていたのに対して、こちらの方は「昨日北海道だった」というと意味が通じませんから、これは「昨日北海道にいた」&lt;span style="color: #ff0000;"&gt;be動詞は「いる」とか「ある」といった意味が出てきますので、どうやら二つあったなという事を確認しておきましょう。&lt;/span&gt;&lt;/p&gt;
&lt;p&gt;三つ目の例文です。&lt;br /&gt;
”My parents were busy last week.”&lt;br /&gt;
今度は“was”ではなくて“were”が登場しています。&lt;br /&gt;
こちらに“My parents”「私の両親」という事で複数形の名詞が登場しています。&lt;br /&gt;
なので、もちろんこれは現在形であれば“are”を使っていた所です。&lt;br /&gt;
そうすると&lt;span style="color: #0000ff;"&gt;“are”の過去形は“were”&lt;/span&gt;になるという事がここから分かると思います。&lt;br /&gt;
このように、&lt;strong&gt;“am”と“is”の過去形が“was”、そして“are”の過去形が“were”&lt;/strong&gt;という事をまずは覚えておきましょう。&lt;/p&gt;
&lt;p&gt;それでは後半です。&lt;br /&gt;
後半はbe動詞の過去形の疑問文と否定文の学習を進めていきます。&lt;br /&gt;
ただ、もちろんこれbe動詞である事には変わりありませんから、疑問文と否定文の作り方というのは基本的に“is” “am” “are”の場合と同じものになっています。&lt;br /&gt;
ですので、疑問文であればbe動詞を前に出す、否定文であればbe動詞の直後に“not”を付ける、&lt;br /&gt;
これだけ覚えていればあとはそこが&lt;span style="color: #ff6600;"&gt;“was”と“were”に変わるだけ&lt;/span&gt;となります。&lt;br /&gt;
早速見ていきましょう。&lt;/p&gt;
&lt;p&gt;&lt;img decoding="async" class="alignnone wp-image-508" src="https://eigo-rewrite.com/wp-content/uploads/2023/06/スライド用2-6-300x169.jpg" alt="" width="886" height="499" srcset="https://eigo-rewrite.com/wp-content/uploads/2023/06/スライド用2-6-300x169.jpg 300w, https://eigo-rewrite.com/wp-content/uploads/2023/06/スライド用2-6-1024x576.jpg 1024w, https://eigo-rewrite.com/wp-content/uploads/2023/06/スライド用2-6-768x432.jpg 768w, https://eigo-rewrite.com/wp-content/uploads/2023/06/スライド用2-6-320x180.jpg 320w, https://eigo-rewrite.com/wp-content/uploads/2023/06/スライド用2-6.jpg 1280w" sizes="(max-width: 886px) 100vw, 886px" /&gt;&lt;/p&gt;
&lt;p&gt;主語を見ると“Bob”&lt;br /&gt;
“I”と“you”以外で一人の人になっていますからbe動詞はもちろん“was”を使っています。&lt;br /&gt;
そうすると、“Was Bob in the gym?”「ボブは体育館にいたんですか？」という形になっています。&lt;br /&gt;
be動詞で聞かれたらbe動詞で答えるというのも現在でも過去でもbe動詞であれば共通していいます。&lt;br /&gt;
なので、答える際は“Yes, he was.”、be動詞であれば否定文は直後に“not”を付ければよいので&lt;br /&gt;
“No, he wasn’t.”といった形で疑問文とその応答および否定文というものを作っていきます。&lt;br /&gt;
ですので、これは&lt;span style="color: #ff0000;"&gt;疑問詞が入ってきても全く同じ作り方&lt;/span&gt;になります。&lt;br /&gt;
疑問詞はまず文の先頭に置きます。&lt;br /&gt;
それから“were you”という形でbe動詞を前に出して疑問文を作っています。&lt;br /&gt;
この文の場合ですと、“Where were you at that time?”&lt;br /&gt;
「あなたは」“at that time”は「その時」という意味ですから、&lt;br /&gt;
「あなたはその時どこにいたんですか？」という疑問文になっています。&lt;br /&gt;
ちなみに、この“at that time”という形ですが、これはもちろん「その時」、そのままです。&lt;br /&gt;
“that”「その」“time”「時」“at”「に」ですが、こちらを一語で言い換える事が出来ます。&lt;br /&gt;
そうすると、&lt;strong&gt;“then”&lt;/strong&gt;という単語と書き換える事が出来ます。&lt;br /&gt;
たまに書き換え問題で“at that time”の所に線が引かれていて、1語で書き換えなさいとか、&lt;br /&gt;
逆に“then”の所に線が引っ張ってあって、これを3語で書き換えなさいといった形で問われる事があります。この表現というのは是非覚えておきましょう。&lt;br /&gt;
答える際ももちろん疑問詞ですから“Yes” “No”ではないので、「あなたは」と聞かれているので&lt;br /&gt;
「私はどこどこにいました」となります。&lt;br /&gt;
主語と動詞で始めて、その後に“in the music room”「音楽室にいましたよ」と答えています。&lt;br /&gt;
こういった形で疑問詞で聞かれた際も、まずは主語と動詞を書いてあげて、あとは答えの核になる部分というものを後ろの方に付けていきます。&lt;br /&gt;
たまにやってしまうのは、「私は音楽室にいました」という意味ですが、ここの“in”を忘れてしまって“I was the music room.”としてしまう場合があります。&lt;br /&gt;
こうすると「私は音楽室でした」という文を書いてしまう人もいます。&lt;br /&gt;
なので、ここの前置詞&lt;strong&gt;「どこどこに」&lt;/strong&gt;というのは忘れないようにしましょう。&lt;/p&gt;
&lt;p&gt;最後に、“Who was angry at you?”&lt;br /&gt;
“Who”が先頭にきていてそのあとに動詞がきていますから、「誰が何々でしたか？」といった形になっています。&lt;br /&gt;
この場合もちろん“Who was angry”「誰が」“angry”「怒っていたんですか」となっています。&lt;br /&gt;
こちらの“at”、これはその&lt;span style="color: #ff6600;"&gt;対象を表す前置詞&lt;/span&gt;と言います。&lt;br /&gt;
&lt;strong&gt;「誰々に対して」というような意味&lt;/strong&gt;だと思って下さい。&lt;br /&gt;
つまり、「誰があなたに対して怒っていたんですか？」というような意味になっています。&lt;br /&gt;
これまでと同様に、「誰が何々したんですか？」という形になっていますから、「誰々です」という時も“It was Jim.”と答えるのではなくて、しつこいですが必ず最初に主語を置いて、その後に動詞です。&lt;br /&gt;
このあとにはもちろん“Jim was angry at me.”というのが省略されています。&lt;br /&gt;
“angry”まで書いてしまうと、同じ単語が重なってしまう事になりますので一旦ここで止めてあげて、「誰々でした」「ジムでした」という形で覚えましょう。&lt;br /&gt;
このようにbe動詞の過去形に関しては、&lt;span style="color: #0000ff;"&gt;“is””am” ”are”と使い方がほぼ同じ&lt;/span&gt;になっていますのでそこまで苦労はしないかなと思います。&lt;br /&gt;
ただ、毎年この”was” ”were”というbe動詞と、それから”did you”みたいな”did”一般動詞の過去形というのが混ざってしまう子がいます。&lt;br /&gt;
これは最初の頃にやった”Are you play tennis?”という文が間違いなのと同様に、&lt;br /&gt;
&lt;span style="color: #ff0000;"&gt;&lt;strong&gt;be動詞の過去形と一般動詞の過去形というのは必ず併用しないで一緒に使う事は出来ません。&lt;/strong&gt;&lt;/span&gt;&lt;br /&gt;
なので、ここを見た際に例えばこの”were”とか”was”の所が空欄になっていた際も、&lt;br /&gt;
一文の中に一般動詞があれば”did you”とか”didn’t”といった形になりますし、一文の中に動詞がなければbe動詞”wasn’t”とか”were you”という形になります。&lt;br /&gt;
なので、be動詞と一般動詞でそれぞれルールが異なりますから、そこを混ぜないという所だけ注意して学習を進めて下さい。&lt;br /&gt;
セクション1に関しては以上となります。&lt;/p&gt;
&lt;table style="width: 100%; border-collapse: collapse;"&gt;
&lt;thead&gt;
&lt;tr style="background: #DD8500; color: white;"&gt;
&lt;th&gt;ポイント&lt;/th&gt;
&lt;th&gt;内容&lt;/th&gt;
&lt;/tr&gt;
&lt;/thead&gt;
&lt;tbody&gt;
&lt;tr style="background: #F0B464;"&gt;
&lt;td&gt;① be動詞の過去形&lt;/td&gt;
&lt;td&gt;
&lt;ul&gt;
&lt;li&gt;am → was&lt;/li&gt;
&lt;li&gt;is → was&lt;/li&gt;
&lt;li&gt;are → were&lt;/li&gt;
&lt;/ul&gt;
&lt;/td&gt;
&lt;/tr&gt;
&lt;tr&gt;
&lt;td&gt;② 意味の変化&lt;/td&gt;
&lt;td&gt;
&lt;ul&gt;
&lt;li&gt;「〜です／いる」→「〜でした／いた」&lt;/li&gt;
&lt;li&gt;状態（〜だった）と存在（〜にいた／あった）の両方を表す&lt;/li&gt;
&lt;/ul&gt;
&lt;/td&gt;
&lt;/tr&gt;
&lt;tr style="background: #F0B464;"&gt;
&lt;td&gt;③ 主語との対応&lt;/td&gt;
&lt;td&gt;
&lt;ul&gt;
&lt;li&gt;I / He / She / It → was&lt;/li&gt;
&lt;li&gt;You / We / They → were&lt;/li&gt;
&lt;/ul&gt;
&lt;/td&gt;
&lt;/tr&gt;
&lt;tr&gt;
&lt;td&gt;④ 否定文の作り方&lt;/td&gt;
&lt;td&gt;
&lt;ul&gt;
&lt;li&gt;was + not → wasn’t&lt;/li&gt;
&lt;li&gt;were + not → weren’t&lt;/li&gt;
&lt;/ul&gt;
&lt;/td&gt;
&lt;/tr&gt;
&lt;tr style="background: #F0B464;"&gt;
&lt;td&gt;⑤ 疑問文の作り方&lt;/td&gt;
&lt;td&gt;
&lt;ul&gt;
&lt;li&gt;be動詞（was / were）を前に出す&lt;/li&gt;
&lt;li&gt;例：Was he at school?&lt;/li&gt;
&lt;/ul&gt;
&lt;/td&gt;
&lt;/tr&gt;
&lt;tr&gt;
&lt;td&gt;⑥ 疑問詞つき疑問文&lt;/td&gt;
&lt;td&gt;
&lt;ul&gt;
&lt;li&gt;疑問詞 → was/were → 主語 → …？&lt;/li&gt;
&lt;li&gt;例：Where were you at that time?&lt;/li&gt;
&lt;li&gt;at that time ↔ then（書き換え可）&lt;/li&gt;
&lt;/ul&gt;
&lt;/td&gt;
&lt;/tr&gt;
&lt;tr style="background: #F0B464;"&gt;
&lt;td&gt;⑦ Who 疑問文&lt;/td&gt;
&lt;td&gt;
&lt;ul&gt;
&lt;li&gt;Who + was/were + 〜 ?（「誰が〜でしたか？」）&lt;/li&gt;
&lt;li&gt;答えは主語＋動詞で返す（It では返さない）&lt;/li&gt;
&lt;/ul&gt;
&lt;/td&gt;
&lt;/tr&gt;
&lt;tr&gt;
&lt;td&gt;⑧ be動詞 vs 一般動詞&lt;/td&gt;
&lt;td&gt;
&lt;ul&gt;
&lt;li&gt;be動詞の文に did は使わない&lt;/li&gt;
&lt;li&gt;一般動詞の文に was / were は使わない&lt;/li&gt;
&lt;/ul&gt;
&lt;/td&gt;
&lt;/tr&gt;
&lt;/tbody&gt;
&lt;/table&gt;
&lt;style&gt; .answer { display:none; margin-top:5px; font-weight:bold; color:#c00; } .btn-show { padding:6px 10px; background:#DD8500; color:#fff; border:none; cursor:pointer; margin-top:5px; } &lt;/style&gt;
&lt;p&gt;&lt;script&gt; function showAnswer(id){ document.getElementById("a"+id).style.display="block"; document.getElementById("b"+id).style.display="none"; } &lt;/script&gt;&lt;/p&gt;
&lt;table style="width: 100%; border-collapse: collapse; margin-top: 20px;"&gt;
&lt;thead&gt;
&lt;tr style="background: #DD8500; color: white;"&gt;
&lt;th&gt;問題&lt;/th&gt;
&lt;th&gt;選択肢&lt;/th&gt;
&lt;th&gt;正解&lt;/th&gt;
&lt;/tr&gt;
&lt;/thead&gt;
&lt;tbody&gt;&lt;!-- Q1 --&gt;&lt;/p&gt;
&lt;tr style="background: #F0B464;"&gt;
&lt;td&gt;① “am” の過去形はどれ？&lt;/td&gt;
&lt;td&gt;A.was　B.were　C.did　D.are&lt;/td&gt;
&lt;td&gt;&lt;button id="b1" class="btn-show"&gt;正解を見る&lt;/button&gt;&lt;/p&gt;
&lt;div id="a1" class="answer"&gt;A&lt;/div&gt;
&lt;/td&gt;
&lt;/tr&gt;
&lt;p&gt;&lt;!-- Q2 --&gt;&lt;/p&gt;
&lt;tr&gt;
&lt;td&gt;② “are” の過去形は？&lt;/td&gt;
&lt;td&gt;A.was　B.wered　C.were　D.did&lt;/td&gt;
&lt;td&gt;&lt;button id="b2" class="btn-show"&gt;正解を見る&lt;/button&gt;&lt;/p&gt;
&lt;div id="a2" class="answer"&gt;C&lt;/div&gt;
&lt;/td&gt;
&lt;/tr&gt;
&lt;p&gt;&lt;!-- Q3 --&gt;&lt;/p&gt;
&lt;tr style="background: #F0B464;"&gt;
&lt;td&gt;③ “He ( ) in Kobe yesterday.” の正しい語は？&lt;/td&gt;
&lt;td&gt;A.is　B.was　C.are　D.did&lt;/td&gt;
&lt;td&gt;&lt;button id="b3" class="btn-show"&gt;正解を見る&lt;/button&gt;&lt;/p&gt;
&lt;div id="a3" class="answer"&gt;B&lt;/div&gt;
&lt;/td&gt;
&lt;/tr&gt;
&lt;p&gt;&lt;!-- Q4 --&gt;&lt;/p&gt;
&lt;tr&gt;
&lt;td&gt;④ be動詞の否定文にするとき付ける語は？&lt;/td&gt;
&lt;td&gt;A.no　B.not　C.didn&amp;#8217;t　D.don&amp;#8217;t&lt;/td&gt;
&lt;td&gt;&lt;button id="b4" class="btn-show"&gt;正解を見る&lt;/button&gt;&lt;/p&gt;
&lt;div id="a4" class="answer"&gt;B&lt;/div&gt;
&lt;/td&gt;
&lt;/tr&gt;
&lt;p&gt;&lt;!-- Q5 --&gt;&lt;/p&gt;
&lt;tr style="background: #F0B464;"&gt;
&lt;td&gt;⑤ 「あなたはその時どこにいましたか？」に対応する英文は？&lt;/td&gt;
&lt;td&gt;A.Where are you at that time?&lt;br /&gt;
B.Where were you at that time?&lt;br /&gt;
C.Where did you at that time?&lt;br /&gt;
D.Where is you then?&lt;/td&gt;
&lt;td&gt;&lt;button id="b5" class="btn-show"&gt;正解を見る&lt;/button&gt;&lt;/p&gt;
&lt;div id="a5" class="answer"&gt;B&lt;/div&gt;
&lt;/td&gt;
&lt;/tr&gt;
&lt;p&gt;&lt;!-- Q6 --&gt;&lt;/p&gt;
&lt;tr&gt;
&lt;td&gt;⑥ “at that time” と書き換えられる語は？&lt;/td&gt;
&lt;td&gt;A.after　B.then　C.ago　D.when&lt;/td&gt;
&lt;td&gt;&lt;button id="b6" class="btn-show"&gt;正解を見る&lt;/button&gt;&lt;/p&gt;
&lt;div id="a6" class="answer"&gt;B&lt;/div&gt;
&lt;/td&gt;
&lt;/tr&gt;
&lt;p&gt;&lt;!-- Q7 --&gt;&lt;/p&gt;
&lt;tr style="background: #F0B464;"&gt;
&lt;td&gt;⑦ “Who was angry at you?” の “at” の意味に近いものは？&lt;/td&gt;
&lt;td&gt;A.〜へ　B.〜の前に　C.〜に対して　D.〜まで&lt;/td&gt;
&lt;td&gt;&lt;button id="b7" class="btn-show"&gt;正解を見る&lt;/button&gt;&lt;/p&gt;
&lt;div id="a7" class="answer"&gt;C&lt;/div&gt;
&lt;/td&gt;
&lt;/tr&gt;
&lt;p&gt;&lt;!-- Q8 --&gt;&lt;/p&gt;
&lt;tr&gt;
&lt;td&gt;⑧ be動詞の疑問文の語順として正しいものは？&lt;/td&gt;
&lt;td&gt;A.Subject → was/were → &amp;#8230;&lt;br /&gt;
B.was/were → Subject → &amp;#8230;&lt;br /&gt;
C.did → Subject → &amp;#8230;&lt;br /&gt;
D.Subject → did → &amp;#8230;&lt;/td&gt;
&lt;td&gt;&lt;button id="b8" class="btn-show"&gt;正解を見る&lt;/button&gt;&lt;/p&gt;
&lt;div id="a8" class="answer"&gt;B&lt;/div&gt;
&lt;/td&gt;
&lt;/tr&gt;
&lt;p&gt;&lt;!-- Q9 --&gt;&lt;/p&gt;
&lt;tr style="background: #F0B464;"&gt;
&lt;td&gt;⑨ be動詞の文に一般動詞の “did” を入れるとどうなる？&lt;/td&gt;
&lt;td&gt;A.正しい　B.どちらでも良い　C.不自然だが正解　D.誤り&lt;/td&gt;
&lt;td&gt;&lt;button id="b9" class="btn-show"&gt;正解を見る&lt;/button&gt;&lt;/p&gt;
&lt;div id="a9" class="answer"&gt;D&lt;/div&gt;
&lt;/td&gt;
&lt;/tr&gt;
&lt;p&gt;&lt;!-- Q10 --&gt;&lt;/p&gt;
&lt;tr&gt;
&lt;td&gt;⑩ “I ( )n’t in the park.” 正しい語は？&lt;/td&gt;
&lt;td&gt;A.did　B.was　C.were　D.am&lt;/td&gt;
&lt;td&gt;&lt;button id="b10" class="btn-show"&gt;正解を見る&lt;/button&gt;&lt;/p&gt;
&lt;div id="a10" class="answer"&gt;B&lt;/div&gt;
&lt;/td&gt;
&lt;/tr&gt;
&lt;/tbody&gt;
&lt;/table&gt;
&lt;p&gt;&lt;!--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t>
  </si>
  <si>
    <t>https://eigo-rewrite.com/column/stage1_lesson9-2/</t>
  </si>
  <si>
    <t>以下のページは不自然なワードを使用しています。
これらを適切に自然な言葉に置き換えて下さい。
なお、本文の装飾や構造は絶対に変えないでください。
【対象ページURL】
https://eigo-rewrite.com/column/stage1_lesson9-2/
【検出された不自然ワード】
（検出なし）
【本文】
------
&lt;p&gt;&lt;iframe title="YouTube video player" src="https://www.youtube.com/embed/tdgDaD-ZGoc" width="560" height="315" frameborder="0" allowfullscreen="allowfullscreen"&gt;&lt;span data-mce-type="bookmark" style="display: inline-block; width: 0px; overflow: hidden; line-height: 0;" class="mce_SELRES_start"&gt;﻿&lt;/span&gt;&lt;/iframe&gt;&lt;/p&gt;
&lt;p data-start="40" data-end="127"&gt;NEW TREASURE STAGE1 の文法事項・Lesson一覧の全体像は、&lt;strong&gt;&lt;a href="https://eigo-rewrite.com/column/hub_stage1/"&gt;NEW TREASURE STAGE1｜中1英文法 総括＋Lesson一覧（全体像はこちら）&lt;/a&gt;&lt;/strong&gt;で確認できます。&lt;br data-start="68" data-end="71" /&gt;前回は be動詞の過去形 を学習しましたが、今回は &lt;strong data-start="97" data-end="120"&gt;be動詞の過去形を使った〈過去進行形〉&lt;/strong&gt; を扱います。&lt;/p&gt;
&lt;p data-start="129" data-end="271"&gt;進行形と聞いて &lt;strong data-start="137" data-end="153"&gt;「be動詞 + ing」&lt;/strong&gt; の形が思い浮かべられた方は、すでに理解の半分はできています。&lt;br data-start="184" data-end="187" /&gt;現在進行形が &lt;strong data-start="194" data-end="223"&gt;「am / are / is + 動詞のing形」&lt;/strong&gt; だったのに対して、過去進行形は &lt;strong data-start="240" data-end="260"&gt;be動詞の部分だけが過去形になる&lt;/strong&gt; という点が違いです。&lt;/p&gt;
&lt;p data-start="273" data-end="277"&gt;つまり、&lt;/p&gt;
&lt;blockquote data-start="279" data-end="306"&gt;
&lt;p data-start="281" data-end="306"&gt;&lt;strong data-start="281" data-end="306"&gt;was / were + 動詞の ing形&lt;/strong&gt;&lt;/p&gt;
&lt;/blockquote&gt;
&lt;p data-start="308" data-end="319"&gt;これが過去進行形です。&lt;/p&gt;
&lt;p data-start="321" data-end="382"&gt;「そのとき 〜していた」「ちょうど〜しているところだった」というように、&lt;strong data-start="357" data-end="375"&gt;動作が進行していた途中の状態&lt;/strong&gt; を表します。&lt;/p&gt;
&lt;p&gt;&lt;img decoding="async" fetchpriority="high" class="alignnone wp-image-511" src="https://eigo-rewrite.com/wp-content/uploads/2023/06/スライド用-12-300x169.jpg" alt="" width="646" height="364" srcset="https://eigo-rewrite.com/wp-content/uploads/2023/06/スライド用-12-300x169.jpg 300w, https://eigo-rewrite.com/wp-content/uploads/2023/06/スライド用-12-1024x576.jpg 1024w, https://eigo-rewrite.com/wp-content/uploads/2023/06/スライド用-12-768x432.jpg 768w, https://eigo-rewrite.com/wp-content/uploads/2023/06/スライド用-12-320x180.jpg 320w, https://eigo-rewrite.com/wp-content/uploads/2023/06/スライド用-12.jpg 1280w" sizes="(max-width: 646px) 100vw, 646px" /&gt;&lt;/p&gt;
&lt;p&gt;ですので、こちらは&amp;#8221;My sisters were having lunch then.&amp;#8221;&lt;br /&gt;
「私の姉たち」あるいは「妹たちはその時」&amp;#8221;having lunch&amp;#8221;「昼食をとっていました」という形になっています。&lt;br /&gt;
&amp;#8220;then&amp;#8221;という単語は前回出てきましたが、こちらは&amp;#8221;at that time&amp;#8221;「その時」という形と書き換える事が出来ました。&lt;br /&gt;
こちらの&amp;#8221;have&amp;#8221;に関しては、「持っている」という意味の場合はこれは動作ではなくて状態なので&lt;br /&gt;
進行形にする事出来ませんでした。&lt;br /&gt;
ですが、&lt;span style="color: #ff6600;"&gt;「食べる」や「過ごす」といった意味の場合は進行形にする事が出来ます。&lt;/span&gt;&lt;br /&gt;
&amp;#8220;eating&amp;#8221;でもいいんですが、この文の場合は&amp;#8221;having&amp;#8221;という形になっています。&lt;/p&gt;
&lt;p&gt;否定分に関しましてもbe動詞の過去形、be動詞を使っていますので、特に難しい事はないです。&lt;br /&gt;
&amp;#8220;was&amp;#8221;というbe動詞の過去形の直後に&amp;#8221;not&amp;#8221;を付けて&lt;br /&gt;
&amp;#8220;I wasn’t studying at nine.&amp;#8221;&lt;br /&gt;
「私は9時の段階では勉強していませんでした。」&lt;br /&gt;
このように&amp;#8221;not&amp;#8221;が付きますと「何々していませんでした」という訳になってきます。&lt;br /&gt;
よくある間違いとしては、この&lt;span style="color: #0000ff;"&gt;&amp;#8220;studying&amp;#8221;のスペルを間違えがちです。&lt;/span&gt;&lt;br /&gt;
前回、あるいは前々回に規則動詞の過去形で「子音+y」で終わる語は&lt;br /&gt;
&amp;#8220;y&amp;#8221;を&amp;#8221;i&amp;#8221;に変えて&amp;#8221;ed&amp;#8221;というルールがありました。&lt;br /&gt;
あの「子音+y」で終わる語はというルールは&amp;#8221;s&amp;#8221;の付け方、それから&amp;#8221;ed&amp;#8221;の付け方の時に適用されるものであって、&amp;#8221;ing&amp;#8221;の付け方の中に「子音+y」で終わる語はというルールは存在しないです。&lt;br /&gt;
大体毎年どこを間違える子が多いかというと、&amp;#8221;y&amp;#8221;を取って&amp;#8221;studing&amp;#8221;と書いてしまう子がいますが、&lt;strong&gt;「子音+y」であろうが「母音+y」であろうが&amp;#8221;ing&amp;#8221;の付け方の際には特に変える必要はありません。&lt;/strong&gt;&lt;br /&gt;
なので、この&amp;#8221;study&amp;#8221;という動詞に関してはスペルに注意しておきましょう。&lt;/p&gt;
&lt;p&gt;次に疑問文はそのままbe動詞を前に出します。&lt;br /&gt;
そうすると、&amp;#8221;Were you talking with Bob at 10 p.m.?&amp;#8221;&lt;br /&gt;
「午後10時あなたはボブと話していましたか？」という意味になっています。&lt;br /&gt;
こちらも「be動詞+ing」という形に関しては変わりがありません。&lt;br /&gt;
答え方に関してもbe動詞で聞かれたらbe動詞で答えるというのも全く現在進行形と同じです。&lt;br /&gt;
ですから、&amp;#8221;Were you&amp;#8221;で聞かれたので&amp;#8221;Yes, I was.&amp;#8221;とbe動詞で答えます。&lt;br /&gt;
&amp;#8220;No&amp;#8221;の場合もの&amp;#8221;No I wasn’t.&amp;#8221;とbe動詞で答えます。&lt;br /&gt;
こういった形で答えの文を書いていきましょう。&lt;/p&gt;
&lt;p&gt;後半です。&lt;br /&gt;
今度は疑問詞を使った疑問文と、その答え方に関して見ていきましょう。&lt;br /&gt;
ここまでbe動詞の過去形であったり一般動詞の過去形で見てきたように、基本的な受け答えというのはどの単元でも変わりがありません。&lt;br /&gt;
ですので、気を付ける点としては&lt;span style="color: #ff0000;"&gt;必ず主語と動詞で始める&lt;/span&gt;であるとか、&lt;br /&gt;
あるいは&lt;span style="color: #ff0000;"&gt;同じ言葉を重複させない&lt;/span&gt;といった点だけ気を付けて文を作っていきます。&lt;br /&gt;
具体的に言いますとこちらです。&lt;/p&gt;
&lt;p&gt;&lt;img decoding="async" class="alignnone wp-image-512" src="https://eigo-rewrite.com/wp-content/uploads/2023/06/スライド用2-7-300x169.jpg" alt="" width="934" height="526" srcset="https://eigo-rewrite.com/wp-content/uploads/2023/06/スライド用2-7-300x169.jpg 300w, https://eigo-rewrite.com/wp-content/uploads/2023/06/スライド用2-7-1024x576.jpg 1024w, https://eigo-rewrite.com/wp-content/uploads/2023/06/スライド用2-7-768x432.jpg 768w, https://eigo-rewrite.com/wp-content/uploads/2023/06/スライド用2-7-320x180.jpg 320w, https://eigo-rewrite.com/wp-content/uploads/2023/06/スライド用2-7.jpg 1280w" sizes="(max-width: 934px) 100vw, 934px" /&gt;&lt;/p&gt;
&lt;p&gt;&amp;#8220;What was your mom doing at that time?&amp;#8221;&lt;br /&gt;
「その時あなたのお母さん何をしていたんですか？」&lt;br /&gt;
意外とこれ書けないです。&lt;br /&gt;
疑問詞が前に出てくる事は分かっていて、be動詞を前に出せていて、&lt;br /&gt;
ここの何をしていたか分からないので、&amp;#8221;playing&amp;#8221;とか&amp;#8221;making&amp;#8221;だと「何を作っていたんですか」とか「何を遊んでいた」「演奏していたんですか」という意味になってしまうので&lt;br /&gt;
とりあえず&lt;span style="color: #ff0000;"&gt;&amp;#8220;do&amp;#8221;&lt;/span&gt;「する」という意味の動詞をもってきています。&lt;br /&gt;
そして、「お母さんは何をしていたんですか？」という問いに対して、主語+動詞です。&lt;br /&gt;
この進行形の場合は&amp;#8221;was reading&amp;#8221;「be動詞+ing」、このセットで一つの動詞と捉えます。&lt;br /&gt;
なので、「その時何をしていたんですか？」と聞かれて、「彼女は新聞を読んでいました。」というような形で、普通の肯定文の形で「be動詞+ing」の文で答えてあげましょう。&lt;/p&gt;
&lt;p&gt;また、こちらも毎回登場していますが「誰が何々していたんですか？」です。&lt;br /&gt;
&amp;#8220;Who was using the tablet?&amp;#8221;「誰がタブレットを使っていたんですか？」という問いに対しても、主語+動詞で答えます。&lt;br /&gt;
なので、この場合ですと「私のお父さんが使っていました。」となります。&lt;br /&gt;
気を付けて頂きたいのは、&lt;span style="color: #0000ff;"&gt;進行形で聞かれたから進行形で答えたくなります。&lt;/span&gt;&lt;br /&gt;
上の文ですと「何をしていたか」という問いですから「読んでいた」という&amp;#8221;reading&amp;#8221;が必要になる訳ですが、下の方は「誰が使っていたんですか？」に対して「お父さんです。」といった形になります。「使っている」という&amp;#8221;using&amp;#8221;が既にここに出てきています。&lt;br /&gt;
ですから、こちらの方に&amp;#8221;My dad was using.&amp;#8221;とか&amp;#8221;My dad using the tablet.&amp;#8221;といった形でこの&lt;span style="color: #ff0000;"&gt;後ろを補う必要はありません。&lt;/span&gt;&lt;br /&gt;
なので、ここが「何をしていたんですか？」というふうに&lt;strong&gt;何をしていたか分からない場合は必ず「be動詞+ing」で答える。&lt;/strong&gt;&lt;br /&gt;
既に何をしていたかという「動詞のing形」が使われていたら&lt;strong&gt;be動詞の所で止めて答える&lt;/strong&gt;といった点に注意していきましょう。&lt;br /&gt;
セクション2に関しては以上となります。&lt;br /&gt;
&lt;!-- ▼▼ ここからまとめ ▼▼ --&gt;&lt;/p&gt;
&lt;h2&gt;Lesson9 セクション2　過去進行形まとめ&lt;/h2&gt;
&lt;style&gt;
  table.custom-table {&lt;br /&gt;    width: 100%;&lt;br /&gt;    border-collapse: collapse;&lt;br /&gt;  }&lt;br /&gt;  table.custom-table th,&lt;br /&gt;  table.custom-table td {&lt;br /&gt;    border: 1px solid #000;&lt;br /&gt;    padding: 8px;&lt;br /&gt;  }&lt;br /&gt;  table.custom-table thead th {&lt;br /&gt;    background-color: #DD8500;&lt;br /&gt;    color: #ffffff;&lt;br /&gt;    text-align: center;&lt;br /&gt;  }&lt;br /&gt;  table.custom-table tbody tr:nth-child(odd) {&lt;br /&gt;    background-color: #F0B464;&lt;br /&gt;    color: #000000;&lt;br /&gt;  }&lt;br /&gt;  table.custom-table tbody tr:nth-child(even) {&lt;br /&gt;    background-color: #ffffff;&lt;br /&gt;    color: #000000;&lt;br /&gt;  }&lt;br /&gt;&lt;/style&gt;
&lt;table class="custom-table"&gt;
&lt;thead&gt;
&lt;tr&gt;
&lt;th&gt;ポイント&lt;/th&gt;
&lt;th&gt;内容&lt;/th&gt;
&lt;/tr&gt;
&lt;/thead&gt;
&lt;tbody&gt;
&lt;tr&gt;
&lt;td&gt;① 形（基本形）&lt;/td&gt;
&lt;td&gt;・過去進行形の形：&lt;strong&gt;was / were + 動詞の ing形&lt;/strong&gt;&lt;br /&gt;
・現在進行形「am / are / is + ing」の &lt;strong&gt;be動詞部分だけが過去形&lt;/strong&gt; になる。&lt;/td&gt;
&lt;/tr&gt;
&lt;tr&gt;
&lt;td&gt;② 意味&lt;/td&gt;
&lt;td&gt;・「そのとき〜していた」「ちょうど〜しているところだった」&lt;br /&gt;
・&lt;strong&gt;過去のある時点で動作が進行中だった状態&lt;/strong&gt;を表す。&lt;/td&gt;
&lt;/tr&gt;
&lt;tr&gt;
&lt;td&gt;③ be動詞の使い分け&lt;/td&gt;
&lt;td&gt;・主語が I / 単数（he, she, it, 単数名詞） → &lt;strong&gt;was&lt;/strong&gt;&lt;br /&gt;
・主語が you / 複数（we, they, 複数名詞） → &lt;strong&gt;were&lt;/strong&gt;&lt;/td&gt;
&lt;/tr&gt;
&lt;tr&gt;
&lt;td&gt;④ ing形の注意&lt;/td&gt;
&lt;td&gt;・&lt;strong&gt;「子音＋y」でも ing を付けるときは y を変えない&lt;/strong&gt;&lt;br /&gt;
・例：study → &lt;strong&gt;studying&lt;/strong&gt;（× studing にしない）&lt;/td&gt;
&lt;/tr&gt;
&lt;tr&gt;
&lt;td&gt;⑤ 否定文&lt;/td&gt;
&lt;td&gt;・&lt;strong&gt;be動詞の直後に not&lt;/strong&gt; を付ける。&lt;br /&gt;
・例：I was not studying at nine.&lt;br /&gt;
・短縮形：was not → wasn’t，were not → weren’t&lt;/td&gt;
&lt;/tr&gt;
&lt;tr&gt;
&lt;td&gt;⑥ 疑問文&lt;/td&gt;
&lt;td&gt;・&lt;strong&gt;be動詞（was / were）を文頭に出す&lt;/strong&gt;だけでOK。&lt;br /&gt;
・例：Were you talking with Bob at 10 p.m.?&lt;br /&gt;
・答え方：&lt;br /&gt;
Yes, I was. / No, I wasn’t.&lt;br /&gt;
（be動詞で聞かれたら be動詞で答える）&lt;/td&gt;
&lt;/tr&gt;
&lt;tr&gt;
&lt;td&gt;⑦ 疑問詞つき疑問文&lt;/td&gt;
&lt;td&gt;・順番：&lt;strong&gt;疑問詞 + was / were + 主語 + 動詞の ing形&amp;#8230;&lt;/strong&gt;&lt;br /&gt;
・例：What was your mom doing at that time?&lt;br /&gt;
・答えは &lt;strong&gt;主語＋be動詞＋ing&lt;/strong&gt; で普通の文にする：&lt;br /&gt;
She was reading the newspaper.&lt;/td&gt;
&lt;/tr&gt;
&lt;tr&gt;
&lt;td&gt;⑧ 「Who が主語」の文&lt;/td&gt;
&lt;td&gt;・例：Who was using the tablet?&lt;br /&gt;
・答えは動詞を重ねない：&lt;br /&gt;
My dad was.（× My dad was using the tablet. としない）&lt;br /&gt;
・＜ポイント＞質問にすでに「using the tablet」があるので、答えでは&lt;br /&gt;
&lt;strong&gt;be動詞までで止める&lt;/strong&gt;。&lt;/td&gt;
&lt;/tr&gt;
&lt;tr&gt;
&lt;td&gt;⑨ 動詞の意味による ing可否&lt;/td&gt;
&lt;td&gt;・have「持っている」は&lt;span style="text-decoration: underline;"&gt;状態&lt;/span&gt;のとき進行形×&lt;br /&gt;
・have「食べる・過ごす」のときは進行形○（having lunch など）&lt;/td&gt;
&lt;/tr&gt;
&lt;tr&gt;
&lt;td&gt;⑩ 解答の基本ルール&lt;/td&gt;
&lt;td&gt;・答えの文は必ず&lt;strong&gt;主語＋動詞（＝be動詞＋ing を1セットとみなす）&lt;/strong&gt;から書き始める。&lt;br /&gt;
・同じ意味の動詞や表現を&lt;strong&gt;重複させない&lt;/strong&gt;。&lt;/td&gt;
&lt;/tr&gt;
&lt;/tbody&gt;
&lt;/table&gt;
&lt;hr /&gt;
&lt;p&gt;&lt;!-- ▼▼ ここからクイズ ▼▼ --&gt;&lt;/p&gt;
&lt;h2&gt;Lesson9 セクション2　確認クイズ（10問）&lt;/h2&gt;
&lt;p&gt;※「正解を見る」ボタンをクリックすると答えが表示され、ボタンは消えます。&lt;/p&gt;
&lt;table class="custom-table"&gt;
&lt;thead&gt;
&lt;tr&gt;
&lt;th style="width: 5%;"&gt;No.&lt;/th&gt;
&lt;th style="width: 45%;"&gt;問題&lt;/th&gt;
&lt;th style="width: 35%;"&gt;選択肢（A〜D）&lt;/th&gt;
&lt;th style="width: 15%;"&gt;正解&lt;/th&gt;
&lt;/tr&gt;
&lt;/thead&gt;
&lt;tbody&gt;&lt;!-- Q1 --&gt;&lt;/p&gt;
&lt;tr&gt;
&lt;td&gt;1&lt;/td&gt;
&lt;td&gt;過去進行形の基本の形として最も適切なものはどれ？&lt;/td&gt;
&lt;td&gt;A. am / are / is + 動詞の ing形&lt;br /&gt;
B. was / were + 動詞の ing形&lt;br /&gt;
C. 動詞の過去形 + ing&lt;br /&gt;
D. will + 動詞の原形&lt;/td&gt;
&lt;td&gt;&lt;button class="show-answer" data-target="q1-answer"&gt;正解を見る&lt;/button&gt;&lt;br /&gt;
&lt;span id="q1-answer" class="answer" style="display: none;"&gt;B&lt;/span&gt;&lt;/td&gt;
&lt;/tr&gt;
&lt;p&gt;&lt;!-- Q2 --&gt;&lt;/p&gt;
&lt;tr&gt;
&lt;td&gt;2&lt;/td&gt;
&lt;td&gt;次の日本語に合う英文として正しいものはどれ？&lt;br /&gt;
「そのとき私の姉たちは昼食をとっていました。」&lt;/td&gt;
&lt;td&gt;A. My sisters have lunch then.&lt;br /&gt;
B. My sisters are having lunch then.&lt;br /&gt;
C. My sisters were having lunch then.&lt;br /&gt;
D. My sisters had lunch then.&lt;/td&gt;
&lt;td&gt;&lt;button class="show-answer" data-target="q2-answer"&gt;正解を見る&lt;/button&gt;&lt;br /&gt;
&lt;span id="q2-answer" class="answer" style="display: none;"&gt;C&lt;/span&gt;&lt;/td&gt;
&lt;/tr&gt;
&lt;p&gt;&lt;!-- Q3 --&gt;&lt;/p&gt;
&lt;tr&gt;
&lt;td&gt;3&lt;/td&gt;
&lt;td&gt;「私は9時には勉強していませんでした。」の英訳として正しいものはどれ？&lt;/td&gt;
&lt;td&gt;A. I wasn’t study at nine.&lt;br /&gt;
B. I was not studying at nine.&lt;br /&gt;
C. I were not studying at nine.&lt;br /&gt;
D. I didn’t studying at nine.&lt;/td&gt;
&lt;td&gt;&lt;button class="show-answer" data-target="q3-answer"&gt;正解を見る&lt;/button&gt;&lt;br /&gt;
&lt;span id="q3-answer" class="answer" style="display: none;"&gt;B&lt;/span&gt;&lt;/td&gt;
&lt;/tr&gt;
&lt;p&gt;&lt;!-- Q4 --&gt;&lt;/p&gt;
&lt;tr&gt;
&lt;td&gt;4&lt;/td&gt;
&lt;td&gt;「study」の ing形として正しいつづりはどれ？&lt;/td&gt;
&lt;td&gt;A. studing&lt;br /&gt;
B. studieing&lt;br /&gt;
C. studyng&lt;br /&gt;
D. studying&lt;/td&gt;
&lt;td&gt;&lt;button class="show-answer" data-target="q4-answer"&gt;正解を見る&lt;/button&gt;&lt;br /&gt;
&lt;span id="q4-answer" class="answer" style="display: none;"&gt;D&lt;/span&gt;&lt;/td&gt;
&lt;/tr&gt;
&lt;p&gt;&lt;!-- Q5 --&gt;&lt;/p&gt;
&lt;tr&gt;
&lt;td&gt;5&lt;/td&gt;
&lt;td&gt;次の文の空所に入る語の組み合わせとして正しいものはどれ？&lt;br /&gt;
(　) you (　) with Bob at 10 p.m.?&lt;/td&gt;
&lt;td&gt;A. Are / talk&lt;br /&gt;
B. Were / talking&lt;br /&gt;
C. Did / talk&lt;br /&gt;
D. Was / talking&lt;/td&gt;
&lt;td&gt;&lt;button class="show-answer" data-target="q5-answer"&gt;正解を見る&lt;/button&gt;&lt;br /&gt;
&lt;span id="q5-answer" class="answer" style="display: none;"&gt;B&lt;/span&gt;&lt;/td&gt;
&lt;/tr&gt;
&lt;p&gt;&lt;!-- Q6 --&gt;&lt;/p&gt;
&lt;tr&gt;
&lt;td&gt;6&lt;/td&gt;
&lt;td&gt;「そのときあなたのお母さんは何をしていたのですか。」に最も近い英文はどれ？&lt;/td&gt;
&lt;td&gt;A. What did your mom do at that time?&lt;br /&gt;
B. What was your mom doing at that time?&lt;br /&gt;
C. What is your mom doing at that time?&lt;br /&gt;
D. What were your mom doing at that time?&lt;/td&gt;
&lt;td&gt;&lt;button class="show-answer" data-target="q6-answer"&gt;正解を見る&lt;/button&gt;&lt;br /&gt;
&lt;span id="q6-answer" class="answer" style="display: none;"&gt;B&lt;/span&gt;&lt;/td&gt;
&lt;/tr&gt;
&lt;p&gt;&lt;!-- Q7 --&gt;&lt;/p&gt;
&lt;tr&gt;
&lt;td&gt;7&lt;/td&gt;
&lt;td&gt;Q6 の質問「What was your mom doing at that time?」に対する答えとして最も自然なのはどれ？&lt;/td&gt;
&lt;td&gt;A. She reading the newspaper.&lt;br /&gt;
B. She was read the newspaper.&lt;br /&gt;
C. She was reading the newspaper.&lt;br /&gt;
D. She read the newspaper at that time.&lt;/td&gt;
&lt;td&gt;&lt;button class="show-answer" data-target="q7-answer"&gt;正解を見る&lt;/button&gt;&lt;br /&gt;
&lt;span id="q7-answer" class="answer" style="display: none;"&gt;C&lt;/span&gt;&lt;/td&gt;
&lt;/tr&gt;
&lt;p&gt;&lt;!-- Q8 --&gt;&lt;/p&gt;
&lt;tr&gt;
&lt;td&gt;8&lt;/td&gt;
&lt;td&gt;「Who was using the tablet?」の質問に最も適切な答えはどれ？&lt;/td&gt;
&lt;td&gt;A. My dad was using the tablet.&lt;br /&gt;
B. My dad using the tablet.&lt;br /&gt;
C. My dad was.&lt;br /&gt;
D. He was using.&lt;/td&gt;
&lt;td&gt;&lt;button class="show-answer" data-target="q8-answer"&gt;正解を見る&lt;/button&gt;&lt;br /&gt;
&lt;span id="q8-answer" class="answer" style="display: none;"&gt;C&lt;/span&gt;&lt;/td&gt;
&lt;/tr&gt;
&lt;p&gt;&lt;!-- Q9 --&gt;&lt;/p&gt;
&lt;tr&gt;
&lt;td&gt;9&lt;/td&gt;
&lt;td&gt;次のうち、&lt;strong&gt;進行形にできる&lt;/strong&gt;用法の「have」はどれ？&lt;/td&gt;
&lt;td&gt;A. I have a pen.（ペンを持っている）&lt;br /&gt;
B. I have a car.（車を持っている）&lt;br /&gt;
C. I have lunch.（昼食をとる）&lt;br /&gt;
D. I have a brother.（兄弟がいる）&lt;/td&gt;
&lt;td&gt;&lt;button class="show-answer" data-target="q9-answer"&gt;正解を見る&lt;/button&gt;&lt;br /&gt;
&lt;span id="q9-answer" class="answer" style="display: none;"&gt;C&lt;/span&gt;&lt;/td&gt;
&lt;/tr&gt;
&lt;p&gt;&lt;!-- Q10 --&gt;&lt;/p&gt;
&lt;tr&gt;
&lt;td&gt;10&lt;/td&gt;
&lt;td&gt;過去進行形についての説明として&lt;strong&gt;正しい&lt;/strong&gt;ものはどれ？&lt;/td&gt;
&lt;td&gt;A. 過去形と同じで、動詞をすべて過去形にする。&lt;br /&gt;
B. 現在進行形と同じで、be動詞は現在形のままでよい。&lt;br /&gt;
C. 「そのとき〜していた」という、過去の途中経過を表すときに使う。&lt;br /&gt;
D. 「いつも〜している」という習慣だけを表す。&lt;/td&gt;
&lt;td&gt;&lt;button class="show-answer" data-target="q10-answer"&gt;正解を見る&lt;/button&gt;&lt;br /&gt;
&lt;span id="q10-answer" class="answer" style="display: none;"&gt;C&lt;/span&gt;&lt;/td&gt;
&lt;/tr&gt;
&lt;/tbody&gt;
&lt;/table&gt;
&lt;p&gt;&lt;!-- ▼▼ 正解表示ボタン用スクリプト（1回だけ入れればOK） ▼▼ --&gt;&lt;br /&gt;
&lt;script&gt;
document.addEventListener('DOMContentLoaded', function () {
  document.addEventListener('click', function (e) {
    if (e.target.classList.contains('show-answer')) {
      var targetId = e.target.getAttribute('data-target');
      var ans = document.getElementById(targetId);
      if (ans) {
        ans.style.display = 'inline';
      }
      e.target.style.display = 'none';
    }
  });
});
&lt;/script&gt;&lt;/p&gt;
&lt;p&gt;&lt;!--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t>
  </si>
  <si>
    <t>https://eigo-rewrite.com/column/stage1_lesson9-3/</t>
  </si>
  <si>
    <t>以下のページは不自然なワードを使用しています。
これらを適切に自然な言葉に置き換えて下さい。
なお、本文の装飾や構造は絶対に変えないでください。
【対象ページURL】
https://eigo-rewrite.com/column/stage1_lesson9-3/
【検出された不自然ワード】
（検出なし）
【本文】
------
&lt;p&gt;&lt;iframe title="YouTube video player" src="https://www.youtube.com/embed/1VSZmoOrieg" width="560" height="315" frameborder="0" allowfullscreen="allowfullscreen"&gt;&lt;span data-mce-type="bookmark" style="display: inline-block; width: 0px; overflow: hidden; line-height: 0;" class="mce_SELRES_start"&gt;﻿&lt;/span&gt;&lt;/iframe&gt;&lt;/p&gt;
&lt;p data-start="40" data-end="108"&gt;NEW TREASURE STAGE1 の文法事項・Lesson一覧の全体像は、&lt;strong&gt;&lt;a href="https://eigo-rewrite.com/column/hub_stage1/"&gt;NEW TREASURE STAGE1｜中1英文法 総括＋Lesson一覧（全体像はこちら）&lt;/a&gt;&lt;/strong&gt;で確認できます。&lt;br data-start="71" data-end="74" /&gt;このセクションでは、&lt;strong data-start="84" data-end="100"&gt;&amp;#8220;it&amp;#8221; の特別な使い方&lt;/strong&gt; を学習します。&lt;/p&gt;
&lt;p data-start="110" data-end="175"&gt;ここでは文の主語としての「それ」という意味以外に、&lt;br data-start="135" data-end="138" /&gt;天気・時間・距離などを表す &lt;strong data-start="152" data-end="167"&gt;特殊な用法の &amp;#8220;it&amp;#8221;&lt;/strong&gt; が登場します。&lt;/p&gt;
&lt;p data-start="177" data-end="222"&gt;この単元は &lt;strong data-start="183" data-end="206"&gt;似た表現が複数出てくるため混乱しやすい&lt;/strong&gt; のが特徴です。&lt;br data-start="214" data-end="217" /&gt;そのため、&lt;/p&gt;
&lt;ul data-start="224" data-end="269"&gt;
&lt;li data-start="224" data-end="239"&gt;
&lt;p data-start="226" data-end="239"&gt;&lt;strong data-start="226" data-end="239"&gt;形（文のパターン）&lt;/strong&gt;&lt;/p&gt;
&lt;/li&gt;
&lt;li data-start="240" data-end="253"&gt;
&lt;p data-start="242" data-end="253"&gt;&lt;strong data-start="242" data-end="253"&gt;発音（読み方）&lt;/strong&gt;&lt;/p&gt;
&lt;/li&gt;
&lt;li data-start="254" data-end="269"&gt;
&lt;p data-start="256" data-end="269"&gt;&lt;strong data-start="256" data-end="269"&gt;どんな場面で使うか&lt;/strong&gt;&lt;/p&gt;
&lt;/li&gt;
&lt;/ul&gt;
&lt;p data-start="271" data-end="299"&gt;この3点に注意しながら、ひとつずつ確認していきましょう。&lt;br /&gt;
&lt;!--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&lt;p data-start="301" data-end="315"&gt;では、さっそく見ていきます。&lt;/p&gt;
&lt;p&gt;&lt;img decoding="async" fetchpriority="high" class="alignnone wp-image-516" src="https://eigo-rewrite.com/wp-content/uploads/2023/06/スライド用-13-300x169.jpg" alt="" width="944" height="532" srcset="https://eigo-rewrite.com/wp-content/uploads/2023/06/スライド用-13-300x169.jpg 300w, https://eigo-rewrite.com/wp-content/uploads/2023/06/スライド用-13-1024x576.jpg 1024w, https://eigo-rewrite.com/wp-content/uploads/2023/06/スライド用-13-768x432.jpg 768w, https://eigo-rewrite.com/wp-content/uploads/2023/06/スライド用-13-320x180.jpg 320w, https://eigo-rewrite.com/wp-content/uploads/2023/06/スライド用-13.jpg 1280w" sizes="(max-width: 944px) 100vw, 944px" /&gt;&lt;/p&gt;
&lt;p&gt;最初の文です。&lt;br /&gt;
&amp;#8220;What is the date today?&amp;#8221;という事で、&amp;#8221;date&amp;#8221;は「日付」という意味になります。&lt;br /&gt;
なので、「今日日付は何ですか？」という事で、「今日は何月何日ですか？」という疑問文になっています。&lt;br /&gt;
こちらは非常に間違いがよく出てしまう文になっていまして、&lt;strong&gt;&amp;#8220;What is&amp;#8221;&lt;/strong&gt;の部分です。&lt;br /&gt;
会話文で&amp;#8221;What is&amp;#8221;と別々に発音するより&amp;#8221;What’s the date today?&amp;#8221;という形で短縮形で書く事が&lt;br /&gt;
非常に多い文ですが、&lt;span style="color: #0000ff;"&gt;&amp;#8220;What&amp;#8221;と&amp;#8221;is&amp;#8221;を短縮しますと&amp;#8221;What’s&amp;#8221;という形になります。&lt;/span&gt;&lt;br /&gt;
ところが、これを音だけで覚えてしまうと「ワッツ ザ デイト」というふうに&lt;br /&gt;
この&amp;#8221;is&amp;#8221;の短縮の「ツ」という所が聞こえづらいので、これをテストで書きなさいと言われた時に、&amp;#8221;What the date？”こう書いてしまうという誤答が非常に多く発生します。&lt;br /&gt;
こちらの何がダメかというと、&lt;span style="color: #ff0000;"&gt;もちろん文の中に動詞が一つもないです。&lt;/span&gt;&lt;br /&gt;
英文というのは必ず文の中に主語と動詞が一つずつなければいけないので、こちらで書くともちろんバツという形になってしまいます。&lt;br /&gt;
なので、これを例えば4語で書きなさいだったら&amp;#8221;What is the date&amp;#8221;で間違えないですが、&lt;br /&gt;
3語で書きなさいと言われた時に&amp;#8221;What the date&amp;#8221;とこちらで書いてしまいがちですので、必ずこれは&lt;span style="color: #ff00ff;"&gt;&amp;#8220;is&amp;#8221;が短縮されている&amp;#8221;What’s&amp;#8221;&lt;/span&gt;という所を少し意識しながら発音して間違えないように練習しておきましょう。&lt;/p&gt;
&lt;p&gt;そして、答え方の際にここで&amp;#8221;it&amp;#8221;というのが出てきています。&lt;br /&gt;
&amp;#8220;date&amp;#8221;の代わりと考える事も出来ますが、&lt;span style="color: #ff6600;"&gt;この&amp;#8221;it&amp;#8221;は「それは」とは訳しません。&lt;/span&gt;&lt;br /&gt;
基本的にこの「itの特別用法」という場合は、&lt;br /&gt;
この&amp;#8221;it&amp;#8221;を「それは」と訳すのではなくて、&lt;span style="color: #ff0000;"&gt;&lt;strong&gt;訳さない&lt;/strong&gt;&lt;/span&gt;というのが大事です。&lt;br /&gt;
つまりこちらで言うと、「今日日付は何ですか？」「日付は」とか「それは」と訳すのではなくて、単純に「10月23日です。」といった形で「それは」という部分は一切訳さずに考えておきましょう。&lt;br /&gt;
こちらは日付を言う時に「It is なんとかかんとか」という形で書くという用法になっています。&lt;/p&gt;
&lt;p&gt;また、似たような形でこちら&amp;#8221;What day is it today?&amp;#8221;この二つは区別しましょう。&lt;br /&gt;
&amp;#8220;What day&amp;#8221;というのは「何の日」つまり「何曜日」、曜日を聞く時に言う言い方になります。&lt;br /&gt;
上と違うのは、&amp;#8221;What day is it&amp;#8221;となっています。&lt;br /&gt;
これも「それは何の日ですか」と訳すのではなくて、「今日何の日」「今日何曜日ですか」という形で、特別用法として訳さずにそのまま捉えています。&lt;br /&gt;
ですので、こちらの方も&amp;#8221;It’s Monday.&amp;#8221;「それは月曜日です。」ではなくて単純に「月曜日です。」といった形になっています。&lt;br /&gt;
これは先ほどの日付と似ていますが、こちらに関しては曜日です。&lt;br /&gt;
この曜日を表す際に&amp;#8221;It’s &amp;#8220;Monday.というふうに「月曜だよ。」」という形で、「それ」とあえて訳さずにそのままMonday&amp;#8221;&amp;#8221;だけ訳すという形になっています。&lt;/p&gt;
&lt;p&gt;また、こちらも同じです。&lt;br /&gt;
&amp;#8220;What time is it?&amp;#8221;&lt;br /&gt;
こちらは「今何時ですか？」といった文になりますが、こちらでも&amp;#8221;it&amp;#8221;はは訳していないです。&lt;br /&gt;
「何時ですか？」だけを訳して、それに対する答えというのも文の中に主語が必要なので&lt;br /&gt;
&amp;#8220;it&amp;#8221;と主語とそれから&amp;#8221;is&amp;#8221;という動詞を重ねていますが、こちらも訳さずにそのまま「7時半ですよ。」といった形で表現します。&lt;br /&gt;
日本語では何時何分と単位を付けますが、英語ではそのまま&amp;#8221;seven thirty&amp;#8221;&amp;#8221;seven&amp;#8221;「7時」&amp;#8221;thirty&amp;#8221;「30分」これだけで「7時半」という表現が出来ます。&lt;br /&gt;
このように、&lt;span style="color: #ff0000;"&gt;時間とか時刻、これらを表す際もこの特別用法の&amp;#8221;it&amp;#8221;というものを使っているという事になります。&lt;/span&gt;&lt;br /&gt;
ですので、「何日ですか」「何曜日ですか」「何時ですか」といった形で、今日の状況であったりとか今の状況を表わす際に、この&lt;span style="color: #ff6600;"&gt;&amp;#8220;it&amp;#8221;を主語&lt;/span&gt;にします。&lt;br /&gt;
これが、他にも距離ですとか明るい暗いだとかあとは温度、こういったものに関しても&amp;#8221;it&amp;#8221;を主語にして「It is なんとか」、例えば「今日あったかいね。」だったら&amp;#8221;It is warm.&amp;#8221;というような形で表わしていきます。&lt;/p&gt;
&lt;p&gt;そして後半です。&lt;br /&gt;
こちらも先ほどと同様に「itを使った特別用法」という事で、&amp;#8221;it&amp;#8221;を訳さずに捉えるという言い方を学習していきます。&lt;/p&gt;
&lt;p&gt;&lt;img decoding="async" class="alignnone wp-image-517" src="https://eigo-rewrite.com/wp-content/uploads/2023/06/スライド用2-8-300x169.jpg" alt="" width="854" height="481" srcset="https://eigo-rewrite.com/wp-content/uploads/2023/06/スライド用2-8-300x169.jpg 300w, https://eigo-rewrite.com/wp-content/uploads/2023/06/スライド用2-8-1024x576.jpg 1024w, https://eigo-rewrite.com/wp-content/uploads/2023/06/スライド用2-8-768x432.jpg 768w, https://eigo-rewrite.com/wp-content/uploads/2023/06/スライド用2-8-320x180.jpg 320w, https://eigo-rewrite.com/wp-content/uploads/2023/06/スライド用2-8.jpg 1280w" sizes="(max-width: 854px) 100vw, 854px" /&gt;&lt;/p&gt;
&lt;p&gt;まず始めです。&lt;br /&gt;
&amp;#8220;How is the weather today?&amp;#8221;&lt;br /&gt;
&amp;#8220;weather&amp;#8221;は「天気」です。&lt;br /&gt;
&amp;#8220;How&amp;#8221;は「どのように」「どのような」ですから、&lt;br /&gt;
「今日天気はどのようですか？」「今日天気どうですか？」と聞いています。&lt;br /&gt;
それに対して答える時に、&amp;#8221;The weather cloudy.&amp;#8221;と答えるのではなくて、&amp;#8221;It&amp;#8221;を主語にしています。&lt;br /&gt;
という事は、ここから先ほどのものに加えて&lt;span style="color: #ff0000;"&gt;天気を表す際も主語に&amp;#8221;it&amp;#8221;を使&lt;/span&gt;うという事が分かります。&lt;/p&gt;
&lt;p&gt;そうすると、下の文も同じです。&lt;br /&gt;
&amp;#8220;It rained early this morning.&amp;#8221;&lt;br /&gt;
&amp;#8220;this morning&amp;#8221;「今朝」&amp;#8221;rained&amp;#8221;「雨が降りました」&amp;#8221;early&amp;#8221;は「早く」ですから、&lt;br /&gt;
「今朝早い時間に雨が降りました。」という意味になっています。&lt;br /&gt;
こちらでも主語の&amp;#8221;it&amp;#8221;を訳さないという事は変わりがない訳ですが、先ほどと天気の表し方というのが少し違います。&lt;br /&gt;
先ほどは&amp;#8221;It is cloudy.&amp;#8221;「曇りです。」と言ったのに対して、今度は&amp;#8221;It rained&amp;#8221;と&amp;#8221;ed&amp;#8221;が付いています。&lt;br /&gt;
そうすると、&amp;#8221;cloudy&amp;#8221;というのは「曇りである」とか「曇っている」という意味の形容詞です。&lt;br /&gt;
ですので&amp;#8221;beautiful&amp;#8221;とか「背が高い」&amp;#8221;tall&amp;#8221;「背が高い」と同様に、&lt;span style="color: #ff0000;"&gt;be動詞を伴わないと表す事が出来ません。&lt;/span&gt;&lt;br /&gt;
なので、&amp;#8221;It is cloudy&amp;#8221;という形になっていましたが、今出てきた&amp;#8221;rained&amp;#8221;こちらに関しては、&lt;br /&gt;
「雨」という意味の名詞もありますが、この場合は&amp;#8221;ed&amp;#8221;が付いているので「雨が降る」という動詞になります。&lt;br /&gt;
そうすると、&amp;#8221;It’s cloudy.&amp;#8221;&lt;br /&gt;
&lt;strong&gt;be動詞を伴っているものと、&amp;#8221;It rained&amp;#8221;主語+動詞になっているものを区別する必要があります。&lt;/strong&gt;&lt;br /&gt;
ちょっとややこしいですが、日本語では全部&amp;#8221;rain&amp;#8221;「雨」という一言で済ませてしまうものが、&lt;br /&gt;
この場合英語では&amp;#8221;rain&amp;#8221;と言ったら動詞である、そして&amp;#8221;cloudy&amp;#8221;こちらは形容詞なのでbe動詞を伴って&amp;#8221;It’s cloudy&amp;#8221;と表現します。&lt;br /&gt;
こういった区別がちょっとややこしいので、それぞれの単語の品詞、これは動詞だから&amp;#8221;ed&amp;#8221;が付く、これは形容詞だからbe動詞を伴うといった&lt;span style="color: #0000ff;"&gt;区別&lt;/span&gt;をしておきましょう。&lt;/p&gt;
&lt;p&gt;一番下です。&lt;br /&gt;
今度は&amp;#8221;How far is it&amp;#8221;です。&lt;br /&gt;
&amp;#8220;far&amp;#8221;は「遠い」です。&lt;br /&gt;
そうするとこれは「どれぐらい遠いですか」、つまり距離を表わす訳です。&lt;br /&gt;
という事は、&lt;span style="color: #ff0000;"&gt;どれぐらい遠いかという距離を表す際にも&amp;#8221;it&amp;#8221;を主語にする&lt;/span&gt;という事が分かります。&lt;br /&gt;
ちょっと長く見える文になっていますが、分解していくと&amp;#8221;far is it&amp;#8221;「どれぐらい遠いですか」&lt;br /&gt;
&amp;#8220;from your house&amp;#8221;「あなたの家から」&amp;#8221;to the station?&amp;#8221;「駅まで」という事で、&lt;br /&gt;
「あなたのお家から駅までどれぐらい距離がありますか？」といった形になっています。&lt;br /&gt;
もちろん今の訳を聞いてお分かりの通り、こちらの&amp;#8221;it&amp;#8221;も訳しません。&lt;br /&gt;
答えの文も&amp;#8221;It’s 1.5 kilometers.&amp;#8221;「1.5キロです。」といった時もここの&amp;#8221;It&amp;#8221;というのは訳しません。&lt;br /&gt;
日本語ではこれ「1.5キロ」と言いますが、英語では「1キロ」であれば「ワンキロミーター」で止めていいですが、少数点で1.5とかあるいは2キロとかという時に、&amp;#8221;s&amp;#8221;を付けて表します。&lt;br /&gt;
なので、1であればそのまま&amp;#8221;kilometer&amp;#8221;でいいですが、1以上、1じゃないという事は複数扱いなので&lt;span style="color: #0000ff;"&gt;複数形の&amp;#8221;s&amp;#8221;を単位に付けて表しておきましょう。&lt;br /&gt;
&lt;/span&gt;また、下がちょっと難しい表現になっています。&lt;br /&gt;
「どれぐらい遠いですか？」と聞かれて、距離をそのまま答えているのが上の文になっていますが、「どれぐらい遠いですか？」と聞かれて「これぐらい時間が掛かる」、「その時間が掛かるぐらい遠い」という表し方もあります。&lt;br /&gt;
その場合はこちらです。&lt;br /&gt;
&amp;#8220;It’s about twenty minutes’ walk.&amp;#8221;と書いてあります。&lt;br /&gt;
&amp;#8220;about&amp;#8221;、これは「大体」とか「約」という意味です。&lt;br /&gt;
&amp;#8220;twenty minutes&amp;#8221;だから「20分」というのは分かり易いんですが、最後に&amp;#8221;walk&amp;#8221;というのが書いてあります。&lt;br /&gt;
あれ、&amp;#8221;walk&amp;#8221;「歩く」がこんな所にあっていいのかな？という形だと思いますが、&lt;br /&gt;
こちらですでに&amp;#8221;It’s&amp;#8221;&lt;span style="color: #ff6600;"&gt;&amp;#8220;is&amp;#8221;を短縮していますので動詞は1個出てきています。&lt;/span&gt;&lt;br /&gt;
という事はこの&amp;#8221;walk&amp;#8221;というのは&lt;strong&gt;動詞ではなくて名詞&lt;/strong&gt;なんです。&lt;br /&gt;
「歩く事」とか「歩行」という意味の名詞です。&lt;br /&gt;
その名詞の前に&amp;#8221;twenty minutes&amp;#8221;「20分」を付けなければいけないので、これは以前の単元でも学習しました。&lt;br /&gt;
&amp;#8220;’s&amp;#8221;ではなくて「sの後に’」が付いていますから、これは複数形で且つ所有格です。&lt;br /&gt;
&lt;span style="color: #ff00ff;"&gt;所有格+名詞&lt;/span&gt;という形になっています。&lt;br /&gt;
所有格という事は「何々の」ですから、そうすると「約20分間の歩行ですよ。」というのが直訳です。&lt;br /&gt;
訳す時に「20分間の歩行です」と訳すと非常に気持ち悪い日本語になってしまうので、&lt;br /&gt;
もちろん「歩いて約20分です」といった意味になっています。&lt;br /&gt;
こちらの聞き方自体が&amp;#8221;How far&amp;#8221;が距離なんだな、じゃあそれを前に出してきてbe動詞を前に出そうという所が宜しいかと思います。&lt;br /&gt;
ですが、答え方のこちらです。&lt;br /&gt;
&amp;#8220;about&amp;#8221;を付けると「約」とか「大体」という意味になります。&lt;br /&gt;
&amp;#8220;twenty minutes’ walk.&amp;#8221;、所有格+名詞になっています。&lt;br /&gt;
非常にややこしい形になっていますから、こちらに関しては理屈を踏まえた上で&lt;br /&gt;
特にこの&amp;#8221;minutes’&amp;#8221;の所の「s+’」、この形に気を付けながら問題集でしっかり文を書く練習をして下さい。&lt;br /&gt;
それではセクション3に関しては以上となります。&lt;/p&gt;
&lt;h2&gt;Lesson9 セクション3 確認クイズ&lt;/h2&gt;
&lt;table style="width: 100%; border-collapse: collapse; margin-top: 16px;"&gt;
&lt;thead&gt;
&lt;tr&gt;
&lt;th style="background-color: #dd8500; color: #ffffff; padding: 8px; border: 1px solid #cccccc; width: 8%;"&gt;No.&lt;/th&gt;
&lt;th style="background-color: #dd8500; color: #ffffff; padding: 8px; border: 1px solid #cccccc; width: 47%;"&gt;問題&lt;/th&gt;
&lt;th style="background-color: #dd8500; color: #ffffff; padding: 8px; border: 1px solid #cccccc; width: 25%;"&gt;選択肢&lt;/th&gt;
&lt;th style="background-color: #dd8500; color: #ffffff; padding: 8px; border: 1px solid #cccccc; width: 20%;"&gt;解答&lt;/th&gt;
&lt;/tr&gt;
&lt;/thead&gt;
&lt;tbody&gt;&lt;!-- Q1 --&gt;&lt;/p&gt;
&lt;tr&gt;
&lt;td style="background-color: #f0b464; padding: 8px; border: 1px solid #cccccc; text-align: center;"&gt;1&lt;/td&gt;
&lt;td style="background-color: #f0b464; padding: 8px; border: 1px solid #cccccc;"&gt;「今日は何月何日ですか。」を英語でたずねる正しい文はどれ？&lt;/td&gt;
&lt;td style="background-color: #f0b464; padding: 8px; border: 1px solid #cccccc;"&gt;A. What day is it today?&lt;/p&gt;
&lt;p&gt;B. What is the date today?&lt;/p&gt;
&lt;p&gt;C. What time is it today?&lt;/p&gt;
&lt;p&gt;D. How is the date today?&lt;/td&gt;
&lt;td style="background-color: #f0b464; padding: 8px; border: 1px solid #cccccc; text-align: center;"&gt;
&lt;div id="answer1" style="display: none;"&gt;正解：B&lt;/div&gt;
&lt;p&gt;&lt;button class="show-answer-btn" type="button" data-target="answer1"&gt;正解を見る&lt;/button&gt;&lt;/td&gt;
&lt;/tr&gt;
&lt;p&gt;&lt;!-- Q2 --&gt;&lt;/p&gt;
&lt;tr&gt;
&lt;td style="background-color: #ffffff; padding: 8px; border: 1px solid #cccccc; text-align: center;"&gt;2&lt;/td&gt;
&lt;td style="background-color: #ffffff; padding: 8px; border: 1px solid #cccccc;"&gt;「What day is it today?」は何をたずねる表現？&lt;/td&gt;
&lt;td style="background-color: #ffffff; padding: 8px; border: 1px solid #cccccc;"&gt;A. 今日は何時か&lt;/p&gt;
&lt;p&gt;B. 今日は何月何日か&lt;/p&gt;
&lt;p&gt;C. 今日は何曜日か&lt;/p&gt;
&lt;p&gt;D. 今日の天気はどうか&lt;/td&gt;
&lt;td style="background-color: #ffffff; padding: 8px; border: 1px solid #cccccc; text-align: center;"&gt;
&lt;div id="answer2" style="display: none;"&gt;正解：C&lt;/div&gt;
&lt;p&gt;&lt;button class="show-answer-btn" type="button" data-target="answer2"&gt;正解を見る&lt;/button&gt;&lt;/td&gt;
&lt;/tr&gt;
&lt;p&gt;&lt;!-- Q3 --&gt;&lt;/p&gt;
&lt;tr&gt;
&lt;td style="background-color: #f0b464; padding: 8px; border: 1px solid #cccccc; text-align: center;"&gt;3&lt;/td&gt;
&lt;td style="background-color: #f0b464; padding: 8px; border: 1px solid #cccccc;"&gt;「今、何時ですか。― 7時半です。」の空所に入る最も適切な語を選びなさい。&lt;br /&gt;
&lt;code&gt;What time is it now? ― _____ seven thirty.&lt;/code&gt;&lt;/td&gt;
&lt;td style="background-color: #f0b464; padding: 8px; border: 1px solid #cccccc;"&gt;A. It&lt;/p&gt;
&lt;p&gt;B. It is&lt;/p&gt;
&lt;p&gt;C. It&amp;#8217;s&lt;/p&gt;
&lt;p&gt;D. Its&lt;/td&gt;
&lt;td style="background-color: #f0b464; padding: 8px; border: 1px solid #cccccc; text-align: center;"&gt;
&lt;div id="answer3" style="display: none;"&gt;正解：C（＝ It’s seven thirty.）&lt;/div&gt;
&lt;p&gt;&lt;button class="show-answer-btn" type="button" data-target="answer3"&gt;正解を見る&lt;/button&gt;&lt;/td&gt;
&lt;/tr&gt;
&lt;p&gt;&lt;!-- Q4 --&gt;&lt;/p&gt;
&lt;tr&gt;
&lt;td style="background-color: #ffffff; padding: 8px; border: 1px solid #cccccc; text-align: center;"&gt;4&lt;/td&gt;
&lt;td style="background-color: #ffffff; padding: 8px; border: 1px solid #cccccc;"&gt;「今日、天気はどうですか。」をたずねる正しい文はどれ？&lt;/td&gt;
&lt;td style="background-color: #ffffff; padding: 8px; border: 1px solid #cccccc;"&gt;A. What is the weather today?&lt;/p&gt;
&lt;p&gt;B. How is the weather today?&lt;/p&gt;
&lt;p&gt;C. What time is the weather today?&lt;/p&gt;
&lt;p&gt;D. How far is the weather today?&lt;/td&gt;
&lt;td style="background-color: #ffffff; padding: 8px; border: 1px solid #cccccc; text-align: center;"&gt;
&lt;div id="answer4" style="display: none;"&gt;正解：B&lt;/div&gt;
&lt;p&gt;&lt;button class="show-answer-btn" type="button" data-target="answer4"&gt;正解を見る&lt;/button&gt;&lt;/td&gt;
&lt;/tr&gt;
&lt;p&gt;&lt;!-- Q5 --&gt;&lt;/p&gt;
&lt;tr&gt;
&lt;td style="background-color: #f0b464; padding: 8px; border: 1px solid #cccccc; text-align: center;"&gt;5&lt;/td&gt;
&lt;td style="background-color: #f0b464; padding: 8px; border: 1px solid #cccccc;"&gt;特別用法の &lt;code&gt;it&lt;/code&gt; について正しい説明はどれ？&lt;/td&gt;
&lt;td style="background-color: #f0b464; padding: 8px; border: 1px solid #cccccc;"&gt;A. いつも「それは」と訳す。&lt;/p&gt;
&lt;p&gt;B. 日付・曜日・時刻・天気・距離などでは、日本語では訳さないことが多い。&lt;/p&gt;
&lt;p&gt;C. かならず複数形になる it である。&lt;/p&gt;
&lt;p&gt;D. 英語の文から消してもよい it である。&lt;/td&gt;
&lt;td style="background-color: #f0b464; padding: 8px; border: 1px solid #cccccc; text-align: center;"&gt;
&lt;div id="answer5" style="display: none;"&gt;正解：B&lt;/div&gt;
&lt;p&gt;&lt;button class="show-answer-btn" type="button" data-target="answer5"&gt;正解を見る&lt;/button&gt;&lt;/td&gt;
&lt;/tr&gt;
&lt;p&gt;&lt;!-- Q6 --&gt;&lt;/p&gt;
&lt;tr&gt;
&lt;td style="background-color: #ffffff; padding: 8px; border: 1px solid #cccccc; text-align: center;"&gt;6&lt;/td&gt;
&lt;td style="background-color: #ffffff; padding: 8px; border: 1px solid #cccccc;"&gt;文 &lt;code&gt;How far is it from your house to the station?&lt;/code&gt; の意味として最も近いものはどれ？&lt;/td&gt;
&lt;td style="background-color: #ffffff; padding: 8px; border: 1px solid #cccccc;"&gt;A. あなたの家から駅まで何時ですか。&lt;/p&gt;
&lt;p&gt;B. あなたの家から駅までどれくらいの距離がありますか。&lt;/p&gt;
&lt;p&gt;C. あなたの家から駅までどれくらいお金がかかりますか。&lt;/p&gt;
&lt;p&gt;D. あなたの家から駅まで何回行きますか。&lt;/td&gt;
&lt;td style="background-color: #ffffff; padding: 8px; border: 1px solid #cccccc; text-align: center;"&gt;
&lt;div id="answer6" style="display: none;"&gt;正解：B&lt;/div&gt;
&lt;p&gt;&lt;button class="show-answer-btn" type="button" data-target="answer6"&gt;正解を見る&lt;/button&gt;&lt;/td&gt;
&lt;/tr&gt;
&lt;p&gt;&lt;!-- Q7 --&gt;&lt;/p&gt;
&lt;tr&gt;
&lt;td style="background-color: #f0b464; padding: 8px; border: 1px solid #cccccc; text-align: center;"&gt;7&lt;/td&gt;
&lt;td style="background-color: #f0b464; padding: 8px; border: 1px solid #cccccc;"&gt;&lt;code&gt;It is about twenty minutes' walk.&lt;/code&gt; の意味として最も適切なものはどれ？&lt;/td&gt;
&lt;td style="background-color: #f0b464; padding: 8px; border: 1px solid #cccccc;"&gt;A. 20歩ぐらいです。&lt;/p&gt;
&lt;p&gt;B. 歩いて約20分です。&lt;/p&gt;
&lt;p&gt;C. 走って20分です。&lt;/p&gt;
&lt;p&gt;D. 電車で20分です。&lt;/td&gt;
&lt;td style="background-color: #f0b464; padding: 8px; border: 1px solid #cccccc; text-align: center;"&gt;
&lt;div id="answer7" style="display: none;"&gt;正解：B&lt;/div&gt;
&lt;p&gt;&lt;button class="show-answer-btn" type="button" data-target="answer7"&gt;正解を見る&lt;/button&gt;&lt;/td&gt;
&lt;/tr&gt;
&lt;p&gt;&lt;!-- Q8 --&gt;&lt;/p&gt;
&lt;tr&gt;
&lt;td style="background-color: #ffffff; padding: 8px; border: 1px solid #cccccc; text-align: center;"&gt;8&lt;/td&gt;
&lt;td style="background-color: #ffffff; padding: 8px; border: 1px solid #cccccc;"&gt;文 &lt;code&gt;It rained early this morning.&lt;/code&gt; の &lt;code&gt;rained&lt;/code&gt; の品詞として正しいものはどれ？&lt;/td&gt;
&lt;td style="background-color: #ffffff; padding: 8px; border: 1px solid #cccccc;"&gt;A. 形容詞&lt;/p&gt;
&lt;p&gt;B. 名詞&lt;/p&gt;
&lt;p&gt;C. 動詞（過去形）&lt;/p&gt;
&lt;p&gt;D. 副詞&lt;/td&gt;
&lt;td style="background-color: #ffffff; padding: 8px; border: 1px solid #cccccc; text-align: center;"&gt;
&lt;div id="answer8" style="display: none;"&gt;正解：C&lt;/div&gt;
&lt;p&gt;&lt;button class="show-answer-btn" type="button" data-target="answer8"&gt;正解を見る&lt;/button&gt;&lt;/td&gt;
&lt;/tr&gt;
&lt;p&gt;&lt;!-- Q9 --&gt;&lt;/p&gt;
&lt;tr&gt;
&lt;td style="background-color: #f0b464; padding: 8px; border: 1px solid #cccccc; text-align: center;"&gt;9&lt;/td&gt;
&lt;td style="background-color: #f0b464; padding: 8px; border: 1px solid #cccccc;"&gt;文 &lt;code&gt;It is cloudy today.&lt;/code&gt; の &lt;code&gt;cloudy&lt;/code&gt; の品詞として正しいものはどれ？&lt;/td&gt;
&lt;td style="background-color: #f0b464; padding: 8px; border: 1px solid #cccccc;"&gt;A. 名詞&lt;/p&gt;
&lt;p&gt;B. 形容詞&lt;/p&gt;
&lt;p&gt;C. 動詞&lt;/p&gt;
&lt;p&gt;D. 前置詞&lt;/td&gt;
&lt;td style="background-color: #f0b464; padding: 8px; border: 1px solid #cccccc; text-align: center;"&gt;
&lt;div id="answer9" style="display: none;"&gt;正解：B&lt;/div&gt;
&lt;p&gt;&lt;button class="show-answer-btn" type="button" data-target="answer9"&gt;正解を見る&lt;/button&gt;&lt;/td&gt;
&lt;/tr&gt;
&lt;p&gt;&lt;!-- Q10 --&gt;&lt;/p&gt;
&lt;tr&gt;
&lt;td style="background-color: #ffffff; padding: 8px; border: 1px solid #cccccc; text-align: center;"&gt;10&lt;/td&gt;
&lt;td style="background-color: #ffffff; padding: 8px; border: 1px solid #cccccc;"&gt;次のうち、短縮形 &lt;code&gt;What's the date today?&lt;/code&gt; を 3語に直したときの正しい文はどれ？&lt;/td&gt;
&lt;td style="background-color: #ffffff; padding: 8px; border: 1px solid #cccccc;"&gt;A. What the date?&lt;/p&gt;
&lt;p&gt;B. What is date?&lt;/p&gt;
&lt;p&gt;C. What is the date?&lt;/p&gt;
&lt;p&gt;D. What does the date?&lt;/td&gt;
&lt;td style="background-color: #ffffff; padding: 8px; border: 1px solid #cccccc; text-align: center;"&gt;
&lt;div id="answer10" style="display: none;"&gt;正解：C&lt;/div&gt;
&lt;p&gt;&lt;button class="show-answer-btn" type="button" data-target="answer10"&gt;正解を見る&lt;/button&gt;&lt;/td&gt;
&lt;/tr&gt;
&lt;/tbody&gt;
&lt;/table&gt;
&lt;p&gt;&lt;script&gt;
// 「正解を見る」ボタン用スクリプト（WordPress用・onclickは使わない）
document.addEventListener('DOMContentLoaded', function() {
  var buttons = document.querySelectorAll('.show-answer-btn');
  buttons.forEach(function(btn) {
    btn.addEventListener('click', function() {
      var targetId = this.getAttribute('data-target');
      var answerEl = document.getElementById(targetId);
      if (answerEl) {
        answerEl.style.display = 'block'; // 解答を表示
        this.style.display = 'none';      // ボタンを非表示
      }
    });
  });
});
&lt;/script&gt;&lt;/p&gt;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t>
  </si>
  <si>
    <t>https://eigo-rewrite.com/column/stage1-1-2/</t>
  </si>
  <si>
    <t>以下のページは不自然なワードを使用しています。
これらを適切に自然な言葉に置き換えて下さい。
なお、本文の装飾や構造は絶対に変えないでください。
【対象ページURL】
https://eigo-rewrite.com/column/stage1-1-2/
【検出された不自然ワード】
（検出なし）
【本文】
------
&lt;p&gt;&lt;iframe title="YouTube video player" src="https://www.youtube.com/embed/2aUvRt8NV64" width="560" height="315" frameborder="0" allowfullscreen="allowfullscreen"&gt;&lt;/iframe&gt;&lt;/p&gt;
&lt;p data-start="26" data-end="193"&gt;NEW TREASURE STAGE1 の文法事項・Lesson一覧の全体像は、&lt;strong&gt;&lt;a href="https://eigo-rewrite.com/column/hub_stage1/"&gt;NEW TREASURE STAGE1｜中1英文法 総括＋Lesson一覧（全体像はこちら）&lt;/a&gt;&lt;/strong&gt;で確認できます。&lt;br data-start="52" data-end="55" /&gt;前回は “I am” “You are” を使って「私は〜です」「あなたは〜です」という形を学習しましたが、今回は “This is” “That is” の形を使って、「これは〜です」「こちらは〜です」、あるいは「あれは〜です」「あちらは〜です」という表現を学んでいきます。&lt;/p&gt;
&lt;p data-start="195" data-end="350"&gt;“I am” “You are” の “am” や “are” を &lt;strong data-start="229" data-end="237"&gt;be動詞&lt;/strong&gt; と呼びました。&lt;br data-start="245" data-end="248" /&gt;be動詞には “am” “are” “is” の3種類があります。主語が “I” の場合は “am”、主語が “You” や複数の場合は “are”、それ以外の単数の名詞にはすべて “is” を使います。&lt;/p&gt;
&lt;p&gt;&lt;img decoding="async" fetchpriority="high" class="alignnone wp-image-390" src="https://eigo-rewrite.com/wp-content/uploads/2023/04/スライド用-1-300x169.jpg" alt="" width="573" height="323" srcset="https://eigo-rewrite.com/wp-content/uploads/2023/04/スライド用-1-300x169.jpg 300w, https://eigo-rewrite.com/wp-content/uploads/2023/04/スライド用-1-1024x576.jpg 1024w, https://eigo-rewrite.com/wp-content/uploads/2023/04/スライド用-1-768x432.jpg 768w, https://eigo-rewrite.com/wp-content/uploads/2023/04/スライド用-1-320x180.jpg 320w, https://eigo-rewrite.com/wp-content/uploads/2023/04/スライド用-1.jpg 1280w" sizes="(max-width: 573px) 100vw, 573px" /&gt;&lt;/p&gt;
&lt;p&gt;今回は最初に”This”「これは」というのが使われています。&lt;br /&gt;
もちろん”I”じゃなくて、”You”じゃなくて一人一つのものなので、ここは”is”を使っています。&lt;br /&gt;
前回と違うのは、人の名前の前に”Mr.”というものが使われています。&lt;br /&gt;
これは男性に使う「何々さん」という言い方を表す時に使います。&lt;br /&gt;
そうすると、&lt;strong&gt;「誰々さん」というのも固有名詞の仲間のようなものなので&lt;/strong&gt;、&lt;br /&gt;
この”Mr.”とか女性だったら”Ms.”というものは必ず大文字で始めるという事が注意点となります。&lt;br /&gt;
また、ここに「.」があります。&lt;br /&gt;
これは文の終わりではないですが、”Mr.”とか”Ms.”というふうに「誰々さん」という時は必ずこの&lt;strong&gt;「&lt;span style="color: #ff0000;"&gt;.&lt;/span&gt;」&lt;/strong&gt;を付けるという所が注意点です。&lt;br /&gt;
前回もありましたが、&lt;span style="color: #0000ff;"&gt;人の名前の固有名詞は必ず大文字で始める&lt;/span&gt;という事も注意しておきましょう。&lt;/p&gt;
&lt;p&gt;二つ目です。&lt;br /&gt;
This is your student card.　という文があります。&lt;br /&gt;
これはあなたの学生証や生徒証のようなものです。&lt;br /&gt;
この文では、”your”という単語が出てきています。&lt;br /&gt;
これは、「あなたの」という意味の単語ですが、毎年多い間違いが、&lt;br /&gt;
この単語と前回やった”you are”の短縮系の”you’re”、これが&lt;strong&gt;発音がほぼ同じ&lt;/strong&gt;です。&lt;br /&gt;
そうすると、”your”と聞いた瞬間に、こっちの「あなたの」という表現と、&lt;br /&gt;
それから”you are”「あなたは」という表現を区別しないといけません。&lt;br /&gt;
音だけで覚えてしまうと、どちらがどっちだっけ？と迷ってしまう事もたくさんいますから、これが元々”you are”の短縮形で「あなたは」、こちらは「‘」もないし、”you’re”の”e”も付いていないので「あなたの」という所を注意しておきましょう。&lt;/p&gt;
&lt;p&gt;それから三つ目です。&lt;br /&gt;
今度は”That’s your locker.”という形で”your”が使われています。&lt;br /&gt;
上の文と下の文で違う所は、”This is”というのはこれを短縮する事は出来ませんが、&lt;br /&gt;
”That is”「あれは何々です」という時はこのように”That”と”is”をくっつけて”That’s”という言い方が出来ます。&lt;br /&gt;
これは”This is”で同じ事をやろうとしてしまうと、”This’s”という非常に発音しづらい単語となってしまうので、&lt;span style="color: #ff0000;"&gt;”This is”の短縮系は存在しないです。&lt;/span&gt;&lt;br /&gt;
&lt;strong&gt;”That is”、”That”と”is”だけ省略出来るという所に注意しておきましょう。&lt;/strong&gt;&lt;/p&gt;
&lt;p&gt;&lt;img decoding="async" class="alignnone wp-image-394" src="https://eigo-rewrite.com/wp-content/uploads/2023/04/スライド用２-300x169.jpg" alt="" width="591" height="333" srcset="https://eigo-rewrite.com/wp-content/uploads/2023/04/スライド用２-300x169.jpg 300w, https://eigo-rewrite.com/wp-content/uploads/2023/04/スライド用２-1024x576.jpg 1024w, https://eigo-rewrite.com/wp-content/uploads/2023/04/スライド用２-768x432.jpg 768w, https://eigo-rewrite.com/wp-content/uploads/2023/04/スライド用２-320x180.jpg 320w, https://eigo-rewrite.com/wp-content/uploads/2023/04/スライド用２.jpg 1280w" sizes="(max-width: 591px) 100vw, 591px" /&gt;&lt;/p&gt;
&lt;p&gt;それでは次に否定文と疑問文の説明をしていきます。&lt;br /&gt;
否定文に関してはあんまり難しい事はありません。&lt;br /&gt;
前回と同様にbe動詞のあとに”not”を付けるという所になります。&lt;br /&gt;
書き方ですが、今は”That is not”という形で全ての単語をそのまま書いていますが、&lt;br /&gt;
これは短縮して書く事も出来ます。&lt;br /&gt;
まず&lt;strong&gt;二つ&lt;/strong&gt;方法があります。&lt;br /&gt;
”That is”を足して、”That’s not”と書く書き方が一つあります。&lt;br /&gt;
もう一つが、このような形で”That isn’t”と書く事も出来ます。&lt;br /&gt;
どれを書いても意味としては同じですが、注意して頂きたいのは&lt;span style="color: #0000ff;"&gt;空欄補充の問題&lt;/span&gt;の時です。&lt;br /&gt;
例えば、「あれは私のかばんではありません」と言った時に、空欄が二つしかない時があります。&lt;br /&gt;
そこに”That is not”を入れたいといった時に、よくある間違いとして”That not”と書いてしまう事があります。&lt;br /&gt;
そうすると&lt;span style="color: #ff0000;"&gt;be動詞がないので、動詞がないと文として成り立ちません。&lt;/span&gt;&lt;br /&gt;
ですから、これは誤りとなります。&lt;br /&gt;
なので、本当は”That is not”と書きたいんだけれども空欄が二つしかないので、”That’s not”とか”That isn’t”と書いてあげる必要があります。&lt;br /&gt;
なので、そこは必ず注意しておきたい所です。&lt;br /&gt;
それから疑問文になります。&lt;br /&gt;
疑問文も前回と同様にbe動詞を前に出すという所で基本的には成り立ちます。&lt;br /&gt;
このbe動詞を前に出したらあとの順番というのは何も変えずにそのまま書いてあげればいいです。&lt;br /&gt;
答え方の方が実は&lt;span style="color: #ff0000;"&gt;問題&lt;/span&gt;がありまして、今度はここに「it」という単語が出てきています。&lt;br /&gt;
前回の”I am” ”You are”の時は、”Are you”で聞かれたら”Yes, I am.”とか”No, I’m not”という形で「あなたは」に対して「私は」で答えていました。&lt;br /&gt;
ですが、今度は「あれはあなたの自転車ですか？」と聞かれて、「いいえ、あれは違います。」なので、”that”でいいじゃないかという所ですが、&lt;strong&gt;英語というのは1回出てきた単語を2回以上繰り返すというのをなるべく避ける言語です。&lt;/strong&gt;&lt;br /&gt;
なので、”that”とか”this”のような名詞、あるいは代名詞というものは一度出てきたら必ず&lt;br /&gt;
”it”「それは」という形に変えるというルールになっています。&lt;br /&gt;
なので、1回”that”が出てきたんだけれど、2回目に同じ単語が出てきてしまうので、”it”という単語に変えておいて、答える時も今回は否定文ですから、”No, it is not”と書きたいんですが、答えの文で短縮して”it isn’t”という形となります。&lt;br /&gt;
あんまり”it is not”と答えるというのはかなりのレアケースと言いますか、ちょっと特殊な形になっちゃいます。&lt;br /&gt;
なので、答える時は基本的に”No, it isn’t”と短縮して答えるようにしましょう。&lt;br /&gt;
そして最後です。&lt;br /&gt;
じゃあ、「あれは私の自転車ではありません」、じゃあなんなんだ、といった時に、&lt;br /&gt;
”It’s my sister’s bike.”と書かれています。&lt;br /&gt;
ここの”sister”はお姉さんとか妹という単語になりますが、その「誰々の」というのを表す時にこの”’s”　「，」のような記号とそれから”s”を付ける事によって「誰々の」という意味を表します。&lt;br /&gt;
ここの「’」を取ってしまうと、”sisters”「お姉さんたち」という今度はまた複数形という違う形になってしまうので、ここの&lt;span style="color: #ff0000;"&gt;「’」と付けるのを必ず忘れないようにしておきましょう。&lt;/span&gt;&lt;/p&gt;
&lt;p&gt;New Treasure本文ではなくて、キーポイントという文法事項を表したページだけに載っています。&lt;br /&gt;
New Treasureという教科書は、本文には出てきていないんだけれども、キーポイントで新たな文法のルールを追加するという形を取る事が多いです。&lt;br /&gt;
なので、本文の内容が分かってもそれで安心してはいけなくて、&lt;br /&gt;
キーポイントの所までしっかりと読んで文法のルールを身につけていきましょう。&lt;/p&gt;
&lt;table style="width: 100%; border-collapse: collapse;"&gt;
&lt;tbody&gt;
&lt;tr style="background-color: #dd8500; color: white;"&gt;
&lt;th&gt;項目&lt;/th&gt;
&lt;th&gt;内容&lt;/th&gt;
&lt;/tr&gt;
&lt;tr style="background-color: #f0b464; color: black;"&gt;
&lt;td&gt;このセクションで学ぶこと&lt;/td&gt;
&lt;td&gt;
&lt;ul&gt;
&lt;li&gt;&lt;strong&gt;This is / That is&lt;/strong&gt; を使った「これは〜です」「あれは〜です」の表現&lt;/li&gt;
&lt;li&gt;be動詞 &lt;strong&gt;am / are / is&lt;/strong&gt; の使い分け（I / you・複数 / それ以外の単数）&lt;/li&gt;
&lt;li&gt;&lt;strong&gt;Mr. / Ms.&lt;/strong&gt; など「〜さん」にあたる表現と、大文字・ピリオドのルール&lt;/li&gt;
&lt;li&gt;&lt;strong&gt;your（あなたの）&lt;/strong&gt; と &lt;strong&gt;you’re = you are（あなたは）&lt;/strong&gt; の区別&lt;/li&gt;
&lt;li&gt;&lt;strong&gt;That is → That’s&lt;/strong&gt; の短縮と、&lt;strong&gt;This is に短縮形がない&lt;/strong&gt;こと&lt;/li&gt;
&lt;li&gt;That is not / That’s not / That isn’t の否定文の形と、空欄補充の注意点&lt;/li&gt;
&lt;li&gt;Is that ～ ? の疑問文と、&lt;strong&gt;it&lt;/strong&gt; を使った答え方（Yes, it is. / No, it isn’t.）&lt;/li&gt;
&lt;li&gt;&lt;strong&gt;my sister’s bike&lt;/strong&gt; のような &lt;strong&gt;名詞 + ’s&lt;/strong&gt; で「〜の」を表す形&lt;/li&gt;
&lt;/ul&gt;
&lt;/td&gt;
&lt;/tr&gt;
&lt;tr style="background-color: #ffffff; color: black;"&gt;
&lt;td&gt;This / That と be動詞&lt;/td&gt;
&lt;td&gt;
&lt;ul&gt;
&lt;li&gt;be動詞は3種類：&lt;strong&gt;am / are / is&lt;/strong&gt;&lt;/li&gt;
&lt;li&gt;主語が &lt;strong&gt;I&lt;/strong&gt; のとき：I am ～.&lt;/li&gt;
&lt;li&gt;主語が &lt;strong&gt;you / 複数&lt;/strong&gt; のとき：You are ～. / They are ～.&lt;/li&gt;
&lt;li&gt;それ以外の単数（This / That / Mr. Brown など）のとき：&lt;strong&gt;is&lt;/strong&gt; を使う&lt;/li&gt;
&lt;li&gt;例：This is Mr. Brown. / That is my bike.&lt;/li&gt;
&lt;/ul&gt;
&lt;/td&gt;
&lt;/tr&gt;
&lt;tr style="background-color: #f0b464; color: black;"&gt;
&lt;td&gt;Mr. / Ms. と固有名詞&lt;/td&gt;
&lt;td&gt;
&lt;ul&gt;
&lt;li&gt;&lt;strong&gt;Mr.&lt;/strong&gt;：男性に対する「〜さん」&lt;/li&gt;
&lt;li&gt;&lt;strong&gt;Ms.&lt;/strong&gt;：女性に対する「〜さん」（ミズ）&lt;/li&gt;
&lt;li&gt;どちらも &lt;strong&gt;M を大文字&lt;/strong&gt; にし、必ず &lt;strong&gt;後ろに .（ピリオド）&lt;/strong&gt; を付ける&lt;/li&gt;
&lt;li&gt;人の名前（Andy, Brown など）は &lt;strong&gt;最初の文字を大文字&lt;/strong&gt; にする&lt;/li&gt;
&lt;/ul&gt;
&lt;/td&gt;
&lt;/tr&gt;
&lt;tr style="background-color: #ffffff; color: black;"&gt;
&lt;td&gt;your と you’re の違い&lt;/td&gt;
&lt;td&gt;
&lt;ul&gt;
&lt;li&gt;&lt;strong&gt;your&lt;/strong&gt;：所有格「あなたの」&lt;br /&gt;
例）This is your student card.&lt;/li&gt;
&lt;li&gt;&lt;strong&gt;you’re = you are&lt;/strong&gt;：主語＋動詞「あなたは〜です」&lt;br /&gt;
例）You’re my friend. = You are my friend.&lt;/li&gt;
&lt;li&gt;発音がほぼ同じなので、&lt;strong&gt;’（アポストロフィ）と e の有無&lt;/strong&gt; でしっかり区別する&lt;/li&gt;
&lt;/ul&gt;
&lt;/td&gt;
&lt;/tr&gt;
&lt;tr style="background-color: #f0b464; color: black;"&gt;
&lt;td&gt;That’s と This is の短縮&lt;/td&gt;
&lt;td&gt;
&lt;ul&gt;
&lt;li&gt;&lt;strong&gt;That is → That’s&lt;/strong&gt; と短縮できる&lt;br /&gt;
例）That’s your locker.&lt;/li&gt;
&lt;li&gt;&lt;strong&gt;This is&lt;/strong&gt; は &lt;strong&gt;This’s&lt;/strong&gt; にはしない（発音しづらいので短縮形なし）&lt;/li&gt;
&lt;li&gt;短縮できるのは「That is」「It is」など、一部の組み合わせだけ&lt;/li&gt;
&lt;/ul&gt;
&lt;/td&gt;
&lt;/tr&gt;
&lt;tr style="background-color: #ffffff; color: black;"&gt;
&lt;td&gt;否定文と短縮形&lt;/td&gt;
&lt;td&gt;
&lt;ul&gt;
&lt;li&gt;基本形：That is not my bag.&lt;/li&gt;
&lt;li&gt;短縮形１：That’s not my bag.（That is → That’s）&lt;/li&gt;
&lt;li&gt;短縮形２：That isn’t my bag.（is not → isn’t）&lt;/li&gt;
&lt;li&gt;空欄が2つしかないときは &lt;strong&gt;That’s not / That isn’t&lt;/strong&gt; のように短縮形で入れる&lt;/li&gt;
&lt;li&gt;&lt;strong&gt;That not my bag. のように be動詞が抜けると、文として成り立たない&lt;/strong&gt;&lt;/li&gt;
&lt;/ul&gt;
&lt;/td&gt;
&lt;/tr&gt;
&lt;tr style="background-color: #f0b464; color: black;"&gt;
&lt;td&gt;疑問文と it で答える&lt;/td&gt;
&lt;td&gt;
&lt;ul&gt;
&lt;li&gt;疑問文：&lt;strong&gt;Is that your bike?&lt;/strong&gt; 「あれはあなたの自転車ですか。」&lt;/li&gt;
&lt;li&gt;答え（肯定）：Yes, &lt;strong&gt;it&lt;/strong&gt; is.&lt;/li&gt;
&lt;li&gt;答え（否定）：No, &lt;strong&gt;it&lt;/strong&gt; isn’t.&lt;/li&gt;
&lt;li&gt;質問で &lt;strong&gt;that / this&lt;/strong&gt; が出てきても、答えでは &lt;strong&gt;it&lt;/strong&gt; に変える（同じ語をくり返さない）&lt;/li&gt;
&lt;/ul&gt;
&lt;/td&gt;
&lt;/tr&gt;
&lt;tr style="background-color: #ffffff; color: black;"&gt;
&lt;td&gt;所有格 ’s の形&lt;/td&gt;
&lt;td&gt;
&lt;ul&gt;
&lt;li&gt;&lt;strong&gt;名詞 + ’s&lt;/strong&gt; で「〜の」を表す&lt;/li&gt;
&lt;li&gt;例：my sister’s bike「私の姉（妹）の自転車」&lt;/li&gt;
&lt;li&gt;&lt;strong&gt;’&lt;/strong&gt; を忘れると sisters（姉妹たち）という &lt;strong&gt;複数形の意味&lt;/strong&gt; になってしまう&lt;/li&gt;
&lt;li&gt;「誰のものか」を表すときは &lt;strong&gt;’s を必ず付ける&lt;/strong&gt; のがポイント&lt;/li&gt;
&lt;/ul&gt;
&lt;/td&gt;
&lt;/tr&gt;
&lt;/tbody&gt;
&lt;/table&gt;
&lt;p&gt;&amp;nbsp;&lt;/p&gt;
&lt;style&gt;
.show-answer-btn {&lt;br /&gt;  background:#DD8500;&lt;br /&gt;  color:white;&lt;br /&gt;  padding:5px 10px;&lt;br /&gt;  cursor:pointer;&lt;br /&gt;  border:none;&lt;br /&gt;}&lt;br /&gt;&lt;/style&gt;
&lt;p&gt;&lt;script&gt;
function showAnswer(id, btn) {
  var ans = document.getElementById(id);
  if (ans) ans.style.display = 'inline';
  if (btn) btn.style.display = 'none';
}
&lt;/script&gt;&lt;/p&gt;
&lt;table style="width: 100%; border-collapse: collapse;"&gt;
&lt;tbody&gt;
&lt;tr style="background-color: #dd8500; color: white;"&gt;
&lt;th&gt;No.&lt;/th&gt;
&lt;th&gt;問題&lt;/th&gt;
&lt;/tr&gt;
&lt;p&gt;&lt;!-- Q1 --&gt;&lt;/p&gt;
&lt;tr style="background-color: #f0b464; color: black;"&gt;
&lt;td&gt;1&lt;/td&gt;
&lt;td&gt;「This is ～.」「That is ～.」で使われている be動詞はどれ？&lt;/p&gt;
&lt;p&gt;A. am&lt;/p&gt;
&lt;p&gt;B. are&lt;/p&gt;
&lt;p&gt;C. is&lt;/p&gt;
&lt;p&gt;D. be&lt;/p&gt;
&lt;p&gt;&lt;button class="show-answer-btn"&gt;正解を見る&lt;/button&gt;&lt;br /&gt;
&lt;span id="qa1" style="display: none; font-weight: bold; color: #d60000;"&gt;正解：C&lt;/span&gt;&lt;/td&gt;
&lt;/tr&gt;
&lt;p&gt;&lt;!-- Q2 --&gt;&lt;/p&gt;
&lt;tr style="background-color: #ffffff; color: black;"&gt;
&lt;td&gt;2&lt;/td&gt;
&lt;td&gt;「これはブラウンさんです。」として最も適切な英文はどれ？&lt;/p&gt;
&lt;p&gt;A. This is mr brown.&lt;/p&gt;
&lt;p&gt;B. This is Mr Brown.&lt;/p&gt;
&lt;p&gt;C. This is Mr. Brown.&lt;/p&gt;
&lt;p&gt;D. This is mr. brown.&lt;/p&gt;
&lt;p&gt;&lt;button class="show-answer-btn"&gt;正解を見る&lt;/button&gt;&lt;br /&gt;
&lt;span id="qa2" style="display: none; font-weight: bold; color: #d60000;"&gt;正解：C（Mr. の M と Brown の B を大文字、Mr. には . を付ける）&lt;/span&gt;&lt;/td&gt;
&lt;/tr&gt;
&lt;p&gt;&lt;!-- Q3 --&gt;&lt;/p&gt;
&lt;tr style="background-color: #f0b464; color: black;"&gt;
&lt;td&gt;3&lt;/td&gt;
&lt;td&gt;&lt;strong&gt;your&lt;/strong&gt; と &lt;strong&gt;you’re&lt;/strong&gt; の組み合わせとして正しい説明はどれ？&lt;/p&gt;
&lt;p&gt;A. your＝あなたは　／　you’re＝あなたの&lt;/p&gt;
&lt;p&gt;B. your＝あなたの　／　you’re＝you are（あなたは）&lt;/p&gt;
&lt;p&gt;C. どちらも「あなたは」で、意味は同じ&lt;/p&gt;
&lt;p&gt;D. どちらも「あなたの」で、意味は同じ&lt;/p&gt;
&lt;p&gt;&lt;button class="show-answer-btn"&gt;正解を見る&lt;/button&gt;&lt;br /&gt;
&lt;span id="qa3" style="display: none; font-weight: bold; color: #d60000;"&gt;正解：B&lt;/span&gt;&lt;/td&gt;
&lt;/tr&gt;
&lt;p&gt;&lt;!-- Q4 --&gt;&lt;/p&gt;
&lt;tr style="background-color: #ffffff; color: black;"&gt;
&lt;td&gt;4&lt;/td&gt;
&lt;td&gt;短縮形にできるものの組み合わせとして正しいものはどれ？&lt;/p&gt;
&lt;p&gt;A. This is → This’s&lt;/p&gt;
&lt;p&gt;B. That is → That’s&lt;/p&gt;
&lt;p&gt;C. This is → This’s、That is → That’s の両方&lt;/p&gt;
&lt;p&gt;D. どちらも短縮形にできない&lt;/p&gt;
&lt;p&gt;&lt;button class="show-answer-btn"&gt;正解を見る&lt;/button&gt;&lt;br /&gt;
&lt;span id="qa4" style="display: none; font-weight: bold; color: #d60000;"&gt;正解：B（This is に短縮形はない）&lt;/span&gt;&lt;/td&gt;
&lt;/tr&gt;
&lt;p&gt;&lt;!-- Q5 --&gt;&lt;/p&gt;
&lt;tr style="background-color: #f0b464; color: black;"&gt;
&lt;td&gt;5&lt;/td&gt;
&lt;td&gt;「あれは私のかばんではありません。」として文法的に正しい英文はどれ？&lt;/p&gt;
&lt;p&gt;A. That not my bag.&lt;/p&gt;
&lt;p&gt;B. That is not my bag.&lt;/p&gt;
&lt;p&gt;C. That isn’t my bags.&lt;/p&gt;
&lt;p&gt;D. That are not my bag.&lt;/p&gt;
&lt;p&gt;&lt;button class="show-answer-btn"&gt;正解を見る&lt;/button&gt;&lt;br /&gt;
&lt;span id="qa5" style="display: none; font-weight: bold; color: #d60000;"&gt;正解：B（be動詞 is を残したまま not を付ける）&lt;/span&gt;&lt;/td&gt;
&lt;/tr&gt;
&lt;p&gt;&lt;!-- Q6 --&gt;&lt;/p&gt;
&lt;tr style="background-color: #ffffff; color: black;"&gt;
&lt;td&gt;6&lt;/td&gt;
&lt;td&gt;「Is that your bike?」に対して、「いいえ、違います。」と答えるとき、最も適切なのはどれ？&lt;/p&gt;
&lt;p&gt;A. No, it isn’t.&lt;/p&gt;
&lt;p&gt;B. No, that isn’t.&lt;/p&gt;
&lt;p&gt;C. No, it doesn’t.&lt;/p&gt;
&lt;p&gt;D. No, it not.&lt;/p&gt;
&lt;p&gt;&lt;button class="show-answer-btn"&gt;正解を見る&lt;/button&gt;&lt;br /&gt;
&lt;span id="qa6" style="display: none; font-weight: bold; color: #d60000;"&gt;正解：A（質問の that は答えで it に変える）&lt;/span&gt;&lt;/td&gt;
&lt;/tr&gt;
&lt;p&gt;&lt;!-- Q7 --&gt;&lt;/p&gt;
&lt;tr style="background-color: #f0b464; color: black;"&gt;
&lt;td&gt;7&lt;/td&gt;
&lt;td&gt;本文の説明に合っているものはどれ？&lt;/p&gt;
&lt;p&gt;A. 質問で that と言われたら、答えでも必ず that を使う。&lt;/p&gt;
&lt;p&gt;B. 質問で this / that が出ても、答えではふつう it に変える。&lt;/p&gt;
&lt;p&gt;C. 質問で this / that が出たら、答えでは省略して何も書かない。&lt;/p&gt;
&lt;p&gt;D. 質問の主語と答えの主語は必ず変える。&lt;/p&gt;
&lt;p&gt;&lt;button class="show-answer-btn"&gt;正解を見る&lt;/button&gt;&lt;br /&gt;
&lt;span id="qa7" style="display: none; font-weight: bold; color: #d60000;"&gt;正解：B&lt;/span&gt;&lt;/td&gt;
&lt;/tr&gt;
&lt;p&gt;&lt;!-- Q8 --&gt;&lt;/p&gt;
&lt;tr style="background-color: #ffffff; color: black;"&gt;
&lt;td&gt;8&lt;/td&gt;
&lt;td&gt;「これはあなたの学生証です。」として最も自然な英文はどれ？&lt;/p&gt;
&lt;p&gt;A. This is you’re student card.&lt;/p&gt;
&lt;p&gt;B. This is your student card.&lt;/p&gt;
&lt;p&gt;C. This your student card is.&lt;/p&gt;
&lt;p&gt;D. This is you are student card.&lt;/p&gt;
&lt;p&gt;&lt;button class="show-answer-btn"&gt;正解を見る&lt;/button&gt;&lt;br /&gt;
&lt;span id="qa8" style="display: none; font-weight: bold; color: #d60000;"&gt;正解：B（your＝あなたの）&lt;/span&gt;&lt;/td&gt;
&lt;/tr&gt;
&lt;p&gt;&lt;!-- Q9 --&gt;&lt;/p&gt;
&lt;tr style="background-color: #f0b464; color: black;"&gt;
&lt;td&gt;9&lt;/td&gt;
&lt;td&gt;be動詞の使い分けについて、本文の説明に合っているものはどれ？&lt;/p&gt;
&lt;p&gt;A. 主語が I のとき are を使う。&lt;/p&gt;
&lt;p&gt;B. 主語が you や複数のとき am を使う。&lt;/p&gt;
&lt;p&gt;C. 主語が I のとき am、you・複数のとき are、それ以外の単数に is を使う。&lt;/p&gt;
&lt;p&gt;D. いつでも is を使ってよい。&lt;/p&gt;
&lt;p&gt;&lt;button class="show-answer-btn"&gt;正解を見る&lt;/button&gt;&lt;br /&gt;
&lt;span id="qa9" style="display: none; font-weight: bold; color: #d60000;"&gt;正解：C&lt;/span&gt;&lt;/td&gt;
&lt;/tr&gt;
&lt;p&gt;&lt;!-- Q10 --&gt;&lt;/p&gt;
&lt;tr style="background-color: #ffffff; color: black;"&gt;
&lt;td&gt;10&lt;/td&gt;
&lt;td&gt;「It’s my sister’s bike.」という文について正しい説明はどれ？&lt;/p&gt;
&lt;p&gt;A. sister’s は「姉妹たち」という複数形を表している。&lt;/p&gt;
&lt;p&gt;B. sister’s の ’s は「〜の」を表し、「姉（妹）の自転車」という意味になる。&lt;/p&gt;
&lt;p&gt;C. ’ を取って sisters の方が正しい。&lt;/p&gt;
&lt;p&gt;D. bike には ’s を付けるべきである。&lt;/p&gt;
&lt;p&gt;&lt;button class="show-answer-btn"&gt;正解を見る&lt;/button&gt;&lt;br /&gt;
&lt;span id="qa10" style="display: none; font-weight: bold; color: #d60000;"&gt;正解：B&lt;/span&gt;&lt;/td&gt;
&lt;/tr&gt;
&lt;/tbody&gt;
&lt;/table&gt;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t>
  </si>
  <si>
    <t>https://eigo-rewrite.com/column/stage1-2-1/</t>
  </si>
  <si>
    <t>以下のページは不自然なワードを使用しています。
これらを適切に自然な言葉に置き換えて下さい。
なお、本文の装飾や構造は絶対に変えないでください。
【対象ページURL】
https://eigo-rewrite.com/column/stage1-2-1/
【検出された不自然ワード】
（検出なし）
【本文】
------
&lt;p&gt;&lt;!-- ===== Re-Write｜Treasure STAGE1 Lesson2-1（本文）===== --&gt;&lt;/p&gt;
&lt;section&gt;&lt;iframe title="YouTube video player" src="https://www.youtube.com/embed/8uIlrDQh7E8" width="560" height="315" frameborder="0" allowfullscreen="allowfullscreen"&gt;&lt;br /&gt;
&lt;span data-mce-type="bookmark" style="display: inline-block; width: 0px; overflow: hidden; line-height: 0;" class="mce_SELRES_start"&gt;&lt;/span&gt;&lt;br /&gt;
&lt;span data-mce-type="bookmark" style="display: inline-block; width: 0px; overflow: hidden; line-height: 0;" class="mce_SELRES_start"&gt;&lt;/span&gt;&lt;br /&gt;
&lt;/iframe&gt;&lt;/p&gt;
&lt;/section&gt;
&lt;h2&gt;Treasure STAGE1 Lesson2-1｜is と he/she（疑問文・答え・, too）&lt;/h2&gt;
&lt;section&gt;
&lt;h3&gt;今回の範囲と全体像&lt;/h3&gt;
&lt;p data-start="26" data-end="150"&gt;New Treasure STAGE1 Lesson2-1 の注意点を解説していきます。&lt;br /&gt;
NEW TREASURE STAGE1 の文法事項・Lesson一覧の全体像は、&lt;br /&gt;
&lt;strong&gt;&lt;a href="https://eigo-rewrite.com/column/hub_stage1/"&gt;NEW TREASURE STAGE1｜中1英文法 総括＋Lesson一覧（全体像はこちら）&lt;/a&gt;&lt;/strong&gt;&lt;br /&gt;
で確認できます。&lt;br data-start="70" data-end="73" /&gt;今回は “That is” “This is” に続いて、“He is” “She is” の形で、「彼は〜です」「彼女は〜です」という表現を学習します。&lt;/p&gt;
&lt;p data-start="152" data-end="267"&gt;“I am” “You are” に続き、前回は “That is” や “This is” を学びました。&lt;br data-start="206" data-end="209" /&gt;be動詞の “is” は、”I” でも “You” でもなく、&lt;br /&gt;
&lt;strong data-start="240" data-end="263"&gt;一人や一つのものに対して使う be動詞&lt;/strong&gt;&lt;br /&gt;
です。&lt;/p&gt;
&lt;/section&gt;
&lt;section&gt;
&lt;h3&gt;例文で確認：名前 → he/she への言い換え&lt;/h3&gt;
&lt;p&gt;&lt;img decoding="async" fetchpriority="high" class="alignnone wp-image-396" src="https://eigo-rewrite.com/wp-content/uploads/2023/04/スライド用-2-300x169.jpg" sizes="(max-width: 547px) 100vw, 547px" srcset="https://eigo-rewrite.com/wp-content/uploads/2023/04/スライド用-2-300x169.jpg 300w, https://eigo-rewrite.com/wp-content/uploads/2023/04/スライド用-2-1024x576.jpg 1024w, https://eigo-rewrite.com/wp-content/uploads/2023/04/スライド用-2-768x432.jpg 768w, https://eigo-rewrite.com/wp-content/uploads/2023/04/スライド用-2-320x180.jpg 320w, https://eigo-rewrite.com/wp-content/uploads/2023/04/スライド用-2.jpg 1280w" alt="" width="547" height="308" /&gt;&lt;/p&gt;
&lt;p&gt;その流れとして、本文では最初”That is Andy.”、もちろんこれは人ですから、&lt;br /&gt;
「あれは」と訳するよりは「あちらは」とか「あの人は」と訳しておきましょう。&lt;br /&gt;
固有名詞アンディさん、人の名前なので人の名前の最初は大文字で始めるという事でした。&lt;br /&gt;
それから、”He is from Hong Kong.”「彼は香港出身です。」という文が続いています。&lt;br /&gt;
このように、アンディさんという男性の名前が出てきていて、英語というのは2回以上の繰り返しを避けますから、&lt;br /&gt;
一度出てきたアンディさんという名前をこのようにに&lt;strong&gt;”He”「彼は」&lt;/strong&gt;という形で表すという所が注意点になります。&lt;/p&gt;
&lt;/section&gt;
&lt;section&gt;
&lt;h2&gt;疑問文と答え方：Is he / Is she → Yes, he is. / No, she isn’t.&lt;/h2&gt;
&lt;h3&gt;be動詞を前に出す：Is he my classmate?&lt;/h3&gt;
&lt;p&gt;この文に続けて、”Is he my classmate?”、「彼は私のクラスメートですか？」と続いていますが、&lt;br /&gt;
ここでもbe動詞を使った疑問文なので、&lt;span style="color: #0000ff;"&gt;be動詞を前に出して疑問文にします。&lt;/span&gt;&lt;br /&gt;
そうすると、「彼は私のクラスメートですか？」という形になりまして、&lt;/p&gt;
&lt;h3&gt;答えの文：同じ語句は繰り返さない（Yes, he is.）&lt;/h3&gt;
&lt;p&gt;これを答える時も”Yes, he is.”「はい、彼は私のクラスメートですよ。」と答えていきます。&lt;br /&gt;
本当は、この”is”の所に”my classmate”というのがありましたが、&lt;br /&gt;
ここも2回以上同じ語句を繰り返すのを避ける為に”my classmate”というのを消して、&lt;br /&gt;
”Yes, he is.”という形になっています。&lt;/p&gt;
&lt;h3&gt;小文字に注意：Yes, he is. / No, she isn’t.&lt;/h3&gt;
&lt;p&gt;女性の場合は”he”ではなくて”she”という単語を使うんですが、注意点としては、&lt;br /&gt;
どうしても&lt;strong&gt;”he is” ”she is”と始めると、ここが大文字だと認識しがちです。&lt;/strong&gt;&lt;br /&gt;
ところが、疑問文だったり答えの文の際は、&lt;br /&gt;
&lt;span style="color: #ff0000;"&gt;これらの文の先頭ではなくて文の途中ですから、大文字ではなくて小文字で書かないといけないんです。&lt;/span&gt;&lt;br /&gt;
ただ、どうしても最初の段階の肯定文で”he is” ”she is”を学習していると、”he”とか”she”というのは大文字で始めるんだと認識しがちです。&lt;br /&gt;
実際、特にこちらは「.」ではなく「,」ですが、どうしても1回”Yes”で切って認識しがちなので大文字にしてしまいがちです。&lt;br /&gt;
なので、これはあくまで&lt;span style="color: #0000ff;"&gt;文の途中だから小文字で書くんだ&lt;/span&gt;、という所意識して疑問文とその応答というのは文を書いて練習していく必要があります。&lt;/p&gt;
&lt;/section&gt;
&lt;section&gt;
&lt;h2&gt;, too の使い方：文末に置く（カンマ + too）&lt;/h2&gt;
&lt;h3&gt;Is she from Hong Kong, too?&lt;/h3&gt;
&lt;p&gt;今度は女性の方です。&lt;br /&gt;
”she”「彼女」という単語を使っています。&lt;br /&gt;
”Is she from Hong Kong”ここまでは、「彼女は香港出身ですか？」となっていますが、&lt;br /&gt;
最後に”too”の「トゥ」が付いています。&lt;br /&gt;
この”too”の「トゥ」というのは、「何々も」という意味です。&lt;br /&gt;
なので、これで書くと「彼女は香港出身ですか？」に「も」が付きますから、&lt;br /&gt;
「彼女も香港出身なんですか？」という疑問文になっていて、対して”NO, she isn’t.”となります。&lt;br /&gt;
ここは文途中なので小文字にしていて、&lt;br /&gt;
「彼女はそうではありません。」否定文なので、”isn’t”という形になっています。&lt;/p&gt;
&lt;h3&gt;ここで引っかかりやすい点：カンマのあと／too の位置&lt;/h3&gt;
&lt;p&gt;注意点ですが、この”too”の「トゥ」、「何々も」という単語を付け加える時は、&lt;br /&gt;
基本的に文の最後に「,」を入れてから”too”の「トゥ」を入れるのがポイントです。&lt;br /&gt;
このLesson2-1に関しては、とても難しい内容だったり引っ掛かりやすい所というのはそこまで多くはないんですが、&lt;br /&gt;
この中で一番引っ掛かる所というのがこの「,」のあとです。&lt;br /&gt;
&lt;span style="color: #ff0000;"&gt;答えの文の「,」のあとは必ず小文字で書く&lt;/span&gt;という所と、&lt;br /&gt;
&lt;span style="color: #ff0000;"&gt;”too”を付ける時に「,」を入れる&lt;/span&gt;というポイントになりますので、&lt;br /&gt;
その点に気を付けて学習を進めて下さい。&lt;br /&gt;
Lesson2-1は以上となります。&lt;/p&gt;
&lt;/section&gt;
&lt;section&gt;
&lt;h2&gt;要点まとめ：この範囲で押さえること&lt;/h2&gt;
&lt;table style="width: 100%; border-collapse: collapse;"&gt;
&lt;tbody&gt;
&lt;tr style="background-color: #dd8500; color: white;"&gt;
&lt;th&gt;項目&lt;/th&gt;
&lt;th&gt;内容&lt;/th&gt;
&lt;/tr&gt;
&lt;tr style="background-color: #f0b464; color: black;"&gt;
&lt;td&gt;このセクションで学ぶこと&lt;/td&gt;
&lt;td&gt;
&lt;ul&gt;
&lt;li&gt;&lt;strong&gt;He is / She is&lt;/strong&gt; を使った「彼は〜です」「彼女は〜です」の言い方&lt;/li&gt;
&lt;li&gt;be動詞 &lt;strong&gt;is&lt;/strong&gt; は「I でも You でもない、一人・一つのもの」に使うこと&lt;/li&gt;
&lt;li&gt;名前（固有名詞）を &lt;strong&gt;he / she&lt;/strong&gt; で言い換えるルール&lt;/li&gt;
&lt;li&gt;be動詞の疑問文：&lt;strong&gt;Is he 〜 ? / Is she 〜 ?&lt;/strong&gt; と答え方&lt;/li&gt;
&lt;li&gt;Yes, he is. / No, she isn’t. の書き方と &lt;strong&gt;小文字・カンマ&lt;/strong&gt; の注意&lt;/li&gt;
&lt;li&gt;&lt;strong&gt;too（〜も）&lt;/strong&gt; の意味と、文末に置く位置（カンマ + too）&lt;/li&gt;
&lt;/ul&gt;
&lt;/td&gt;
&lt;/tr&gt;
&lt;tr style="background-color: #ffffff; color: black;"&gt;
&lt;td&gt;be動詞 is の役割&lt;/td&gt;
&lt;td&gt;
&lt;ul&gt;
&lt;li&gt;“I am”「私は〜です」 / “You are”「あなたは〜です」&lt;/li&gt;
&lt;li&gt;&lt;strong&gt;“He is” / “She is” / “That is” / “This is”&lt;/strong&gt; は「私・あなた以外の一人・一つ」に使う be動詞&lt;/li&gt;
&lt;li&gt;主語が「I / You 以外」で、&lt;strong&gt;一人・一つ&lt;/strong&gt;のときに is を選ぶ&lt;/li&gt;
&lt;/ul&gt;
&lt;/td&gt;
&lt;/tr&gt;
&lt;tr style="background-color: #f0b464; color: black;"&gt;
&lt;td&gt;名前と代名詞&lt;/td&gt;
&lt;td&gt;
&lt;ul&gt;
&lt;li&gt;例：That is Andy.「あちらはアンディです。」&lt;/li&gt;
&lt;li&gt;同じ人が続くとき、&lt;strong&gt;2回目以降は名前を繰り返さず he / she に置き換える&lt;/strong&gt;&lt;/li&gt;
&lt;li&gt;例：Andy is from Hong Kong. → &lt;strong&gt;He&lt;/strong&gt; is from Hong Kong.&lt;/li&gt;
&lt;li&gt;名前（Andy など）は &lt;strong&gt;固有名詞なので最初の文字を大文字&lt;/strong&gt;にする&lt;/li&gt;
&lt;/ul&gt;
&lt;/td&gt;
&lt;/tr&gt;
&lt;tr style="background-color: #ffffff; color: black;"&gt;
&lt;td&gt;be動詞の疑問文と答え方&lt;/td&gt;
&lt;td&gt;
&lt;ul&gt;
&lt;li&gt;肯定文：He is my classmate.「彼は私のクラスメートです。」&lt;/li&gt;
&lt;li&gt;疑問文：&lt;strong&gt;Is he&lt;/strong&gt; my classmate?（be動詞を前に出す）&lt;/li&gt;
&lt;li&gt;Yes の答え：Yes, &lt;strong&gt;he is&lt;/strong&gt;.（主語と be動詞をそろえる）&lt;/li&gt;
&lt;li&gt;No の答え：No, &lt;strong&gt;he isn’t&lt;/strong&gt;. / No, he is not.&lt;/li&gt;
&lt;li&gt;答えの文では、&lt;strong&gt;質問の主語（he / she）を必ずそろえる&lt;/strong&gt;&lt;/li&gt;
&lt;/ul&gt;
&lt;/td&gt;
&lt;/tr&gt;
&lt;tr style="background-color: #f0b464; color: black;"&gt;
&lt;td&gt;he / she の大文字・小文字&lt;/td&gt;
&lt;td&gt;
&lt;ul&gt;
&lt;li&gt;文の&lt;strong&gt;先頭&lt;/strong&gt;に来るときだけ大文字：He is from Hong Kong.&lt;/li&gt;
&lt;li&gt;文章の途中（カンマのあとなど）は &lt;strong&gt;小文字で he / she&lt;/strong&gt;&lt;/li&gt;
&lt;li&gt;例：Yes, &lt;strong&gt;he&lt;/strong&gt; is. / No, &lt;strong&gt;she&lt;/strong&gt; isn’t.&lt;/li&gt;
&lt;li&gt;途中でも He / She と書いてしまうミスに注意&lt;/li&gt;
&lt;/ul&gt;
&lt;/td&gt;
&lt;/tr&gt;
&lt;tr style="background-color: #ffffff; color: black;"&gt;
&lt;td&gt;too（〜も）の使い方&lt;/td&gt;
&lt;td&gt;
&lt;ul&gt;
&lt;li&gt;&lt;strong&gt;too = 〜も&lt;/strong&gt; の意味&lt;/li&gt;
&lt;li&gt;例：Is she from Hong Kong, too?「彼女も香港出身ですか。」&lt;/li&gt;
&lt;li&gt;&lt;strong&gt;文末に置く前に ,（カンマ）を入れる&lt;/strong&gt;：…, too?&lt;/li&gt;
&lt;li&gt;肯定文でも同様に …, too. と文の最後に置く&lt;/li&gt;
&lt;/ul&gt;
&lt;/td&gt;
&lt;/tr&gt;
&lt;tr style="background-color: #f0b464; color: black;"&gt;
&lt;td&gt;答えの文でのカンマと小文字&lt;/td&gt;
&lt;td&gt;
&lt;ul&gt;
&lt;li&gt;Yes, he is. / No, she isn’t. のように、&lt;strong&gt;Yes / No のあとにカンマ&lt;/strong&gt;&lt;/li&gt;
&lt;li&gt;カンマのあとに続く he / she は &lt;strong&gt;小文字&lt;/strong&gt;で書く&lt;/li&gt;
&lt;li&gt;✕ Yes, He is.　✕ No, She isn’t.（文の途中扱いなので誤り）&lt;/li&gt;
&lt;li&gt;「カンマのあとは小文字」をセットで覚える&lt;/li&gt;
&lt;/ul&gt;
&lt;/td&gt;
&lt;/tr&gt;
&lt;/tbody&gt;
&lt;/table&gt;
&lt;p&gt;&amp;nbsp;&lt;/p&gt;
&lt;/section&gt;
&lt;section&gt;
&lt;h2&gt;確認問題：書いて確かめる&lt;/h2&gt;
&lt;style&gt;
  .show-answer-btn {&lt;br /&gt;    background:#DD8500;&lt;br /&gt;    color:white;&lt;br /&gt;    padding:5px 10px;&lt;br /&gt;    cursor:pointer;&lt;br /&gt;    border:none;&lt;br /&gt;  }&lt;br /&gt;  &lt;/style&gt;
&lt;p&gt;&lt;script&gt;
    function showAnswer(id, btn) {
      var ans = document.getElementById(id);
      if (ans) ans.style.display = 'inline';
      if (btn) btn.style.display = 'none';
    }
    &lt;/script&gt;&lt;/p&gt;
&lt;table style="width: 100%; border-collapse: collapse;"&gt;
&lt;tbody&gt;
&lt;tr style="background-color: #dd8500; color: white;"&gt;
&lt;th&gt;No.&lt;/th&gt;
&lt;th&gt;問題&lt;/th&gt;
&lt;/tr&gt;
&lt;p&gt;&lt;!-- Q1 --&gt;&lt;/p&gt;
&lt;tr style="background-color: #f0b464; color: black;"&gt;
&lt;td&gt;1&lt;/td&gt;
&lt;td&gt;be動詞 &lt;strong&gt;is&lt;/strong&gt; を使う主語として正しいものはどれ？A. I&lt;/p&gt;
&lt;p&gt;B. you&lt;/p&gt;
&lt;p&gt;C. he / she / this / that&lt;/p&gt;
&lt;p&gt;D. I と you 以外で複数のもの&lt;/p&gt;
&lt;p&gt;&lt;button class="show-answer-btn"&gt;正解を見る&lt;/button&gt;&lt;br /&gt;
&lt;span id="qa1" style="display: none; font-weight: bold; color: #d60000;"&gt;正解：C&lt;/span&gt;&lt;/td&gt;
&lt;/tr&gt;
&lt;p&gt;&lt;!-- Q2 --&gt;&lt;/p&gt;
&lt;tr style="background-color: #ffffff; color: black;"&gt;
&lt;td&gt;2&lt;/td&gt;
&lt;td&gt;「あちらはアンディです。」に最も近い英文はどれ？A. This is Andy.&lt;/p&gt;
&lt;p&gt;B. That is Andy.&lt;/p&gt;
&lt;p&gt;C. He is Andy.&lt;/p&gt;
&lt;p&gt;D. She is Andy.&lt;/p&gt;
&lt;p&gt;&lt;button class="show-answer-btn"&gt;正解を見る&lt;/button&gt;&lt;br /&gt;
&lt;span id="qa2" style="display: none; font-weight: bold; color: #d60000;"&gt;正解：B&lt;/span&gt;&lt;/td&gt;
&lt;/tr&gt;
&lt;p&gt;&lt;!-- Q3 --&gt;&lt;/p&gt;
&lt;tr style="background-color: #f0b464; color: black;"&gt;
&lt;td&gt;3&lt;/td&gt;
&lt;td&gt;「アンディは香港出身です。」という文が一度出たあと、2回目以降に同じ人を指すときの自然な英文はどれ？A. Andy is from Hong Kong.（毎回 Andy を使う）&lt;/p&gt;
&lt;p&gt;B. He is from Hong Kong.&lt;/p&gt;
&lt;p&gt;C. She is from Hong Kong.&lt;/p&gt;
&lt;p&gt;D. It is from Hong Kong.&lt;/p&gt;
&lt;p&gt;&lt;button class="show-answer-btn"&gt;正解を見る&lt;/button&gt;&lt;br /&gt;
&lt;span id="qa3" style="display: none; font-weight: bold; color: #d60000;"&gt;正解：B&lt;/span&gt;&lt;/td&gt;
&lt;/tr&gt;
&lt;p&gt;&lt;!-- Q4 --&gt;&lt;/p&gt;
&lt;tr style="background-color: #ffffff; color: black;"&gt;
&lt;td&gt;4&lt;/td&gt;
&lt;td&gt;「彼は私のクラスメートですか？」に対応する疑問文として正しいものはどれ？A. Is he my classmate?&lt;/p&gt;
&lt;p&gt;B. He is my classmate?&lt;/p&gt;
&lt;p&gt;C. Does he my classmate?&lt;/p&gt;
&lt;p&gt;D. Is my classmate he?&lt;/p&gt;
&lt;p&gt;&lt;button class="show-answer-btn"&gt;正解を見る&lt;/button&gt;&lt;br /&gt;
&lt;span id="qa4" style="display: none; font-weight: bold; color: #d60000;"&gt;正解：A&lt;/span&gt;&lt;/td&gt;
&lt;/tr&gt;
&lt;p&gt;&lt;!-- Q5 --&gt;&lt;/p&gt;
&lt;tr style="background-color: #f0b464; color: black;"&gt;
&lt;td&gt;5&lt;/td&gt;
&lt;td&gt;「彼は私のクラスメートですか？」に対して「はい、そうです。」と答えるとき、最も適切なものはどれ？A. Yes, he.&lt;/p&gt;
&lt;p&gt;B. Yes, he is.&lt;/p&gt;
&lt;p&gt;C. Yes, He is.&lt;/p&gt;
&lt;p&gt;D. Yes, it is.&lt;/p&gt;
&lt;p&gt;&lt;button class="show-answer-btn"&gt;正解を見る&lt;/button&gt;&lt;br /&gt;
&lt;span id="qa5" style="display: none; font-weight: bold; color: #d60000;"&gt;正解：B&lt;/span&gt;&lt;/td&gt;
&lt;/tr&gt;
&lt;p&gt;&lt;!-- Q6 --&gt;&lt;/p&gt;
&lt;tr style="background-color: #ffffff; color: black;"&gt;
&lt;td&gt;6&lt;/td&gt;
&lt;td&gt;次のうち、本文の説明に合っているものはどれ？A. 質問で he / she を使ったら、答えでは he / she を使わなくてよい。&lt;/p&gt;
&lt;p&gt;B. 質問と答えで、主語をそろえる必要がある。&lt;/p&gt;
&lt;p&gt;C. 質問の主語が he でも、答えは必ず I にする。&lt;/p&gt;
&lt;p&gt;D. 主語は毎回名前で書くのがルールである。&lt;/p&gt;
&lt;p&gt;&lt;button class="show-answer-btn"&gt;正解を見る&lt;/button&gt;&lt;br /&gt;
&lt;span id="qa6" style="display: none; font-weight: bold; color: #d60000;"&gt;正解：B&lt;/span&gt;&lt;/td&gt;
&lt;/tr&gt;
&lt;p&gt;&lt;!-- Q7 --&gt;&lt;/p&gt;
&lt;tr style="background-color: #f0b464; color: black;"&gt;
&lt;td&gt;7&lt;/td&gt;
&lt;td&gt;「Yes, he is.」を書くときの注意点として本文で強調されていたものはどれ？A. Yes のあとはピリオドにする&lt;/p&gt;
&lt;p&gt;B. カンマのあとを大文字の He にする&lt;/p&gt;
&lt;p&gt;C. カンマのあとを小文字の he にする&lt;/p&gt;
&lt;p&gt;D. is を省略して Yes, he. と書く&lt;/p&gt;
&lt;p&gt;&lt;button class="show-answer-btn"&gt;正解を見る&lt;/button&gt;&lt;br /&gt;
&lt;span id="qa7" style="display: none; font-weight: bold; color: #d60000;"&gt;正解：C&lt;/span&gt;&lt;/td&gt;
&lt;/tr&gt;
&lt;p&gt;&lt;!-- Q8 --&gt;&lt;/p&gt;
&lt;tr style="background-color: #ffffff; color: black;"&gt;
&lt;td&gt;8&lt;/td&gt;
&lt;td&gt;「彼女も香港出身ですか。」に最も近い英文はどれ？A. Is she from Hong Kong?&lt;/p&gt;
&lt;p&gt;B. Is she from Hong Kong, too?&lt;/p&gt;
&lt;p&gt;C. She is from Hong Kong, too?&lt;/p&gt;
&lt;p&gt;D. Does she from Hong Kong, too?&lt;/p&gt;
&lt;p&gt;&lt;button class="show-answer-btn"&gt;正解を見る&lt;/button&gt;&lt;br /&gt;
&lt;span id="qa8" style="display: none; font-weight: bold; color: #d60000;"&gt;正解：B&lt;/span&gt;&lt;/td&gt;
&lt;/tr&gt;
&lt;p&gt;&lt;!-- Q9 --&gt;&lt;/p&gt;
&lt;tr style="background-color: #f0b464; color: black;"&gt;
&lt;td&gt;9&lt;/td&gt;
&lt;td&gt;本文によると、「too（〜も）」を付ける位置として正しいものはどれ？A. 文の最初に置く&lt;/p&gt;
&lt;p&gt;B. 主語の直後に置く&lt;/p&gt;
&lt;p&gt;C. 文の最後に置き、その前にカンマを付ける&lt;/p&gt;
&lt;p&gt;D. be動詞の前に置く&lt;/p&gt;
&lt;p&gt;&lt;button class="show-answer-btn"&gt;正解を見る&lt;/button&gt;&lt;br /&gt;
&lt;span id="qa9" style="display: none; font-weight: bold; color: #d60000;"&gt;正解：C&lt;/span&gt;&lt;/td&gt;
&lt;/tr&gt;
&lt;p&gt;&lt;!-- Q10 --&gt;&lt;/p&gt;
&lt;tr style="background-color: #ffffff; color: black;"&gt;
&lt;td&gt;10&lt;/td&gt;
&lt;td&gt;Lesson2-1 のまとめとして、最も適切な文章はどれ？A. He / She は必ず大文字で書き、too は主語の前に置く。&lt;/p&gt;
&lt;p&gt;B. is は I と you のときに使い、名前は何度でも繰り返す。&lt;/p&gt;
&lt;p&gt;C. is は「私・あなた以外の一人・一つ」に使い、名前は he / she で言い換える。答えの文ではカンマの後を小文字にし、too は文末に置く。&lt;/p&gt;
&lt;p&gt;D. too を使うときは、必ず文頭に too, を付ける。&lt;/p&gt;
&lt;p&gt;&lt;button class="show-answer-btn"&gt;正解を見る&lt;/button&gt;&lt;br /&gt;
&lt;span id="qa10" style="display: none; font-weight: bold; color: #d60000;"&gt;正解：C&lt;/span&gt;&lt;/td&gt;
&lt;/tr&gt;
&lt;/tbody&gt;
&lt;/table&gt;
&lt;/section&gt;
&lt;section&gt;
&lt;h2&gt;講座案内&lt;/h2&gt;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&lt;/section&gt;
&lt;p&gt;&lt;!-- ===== /本文 ===== --&gt;&lt;/p&gt;
------</t>
  </si>
  <si>
    <t>https://eigo-rewrite.com/column/stage1-3-1/</t>
  </si>
  <si>
    <t>以下のページは不自然なワードを使用しています。
これらを適切に自然な言葉に置き換えて下さい。
なお、本文の装飾や構造は絶対に変えないでください。
【対象ページURL】
https://eigo-rewrite.com/column/stage1-3-1/
【検出された不自然ワード】
（検出なし）
【本文】
------
&lt;p&gt;&lt;iframe title="YouTube video player" src="https://www.youtube.com/embed/yvA9Hq4ij-k" width="560" height="315" frameborder="0" allowfullscreen="allowfullscreen"&gt;&lt;span data-mce-type="bookmark" style="display: inline-block; width: 0px; overflow: hidden; line-height: 0;" class="mce_SELRES_start"&gt;&lt;/span&gt;&lt;/iframe&gt;&lt;/p&gt;
&lt;p&gt;「don’t と isn’t、どっち？」&lt;br /&gt;
「（　）you like music?」で &lt;strong&gt;Are&lt;/strong&gt; を入れて×。&lt;br /&gt;
「私はバスケをしません」を &lt;strong&gt;I am not play&lt;/strong&gt; と書いてしまう。&lt;br /&gt;
この3つは別々に見えますが、つまずく場所は同じです。&lt;strong&gt;この文で“動詞として働いている語”がどれか&lt;/strong&gt;が見えていないだけ。&lt;/p&gt;
&lt;p&gt;英語は、&lt;strong&gt;動詞が2つ並ぶ形&lt;/strong&gt;を基本的に取りません。&lt;br /&gt;
だから &lt;strong&gt;Are you like ～&lt;/strong&gt; や &lt;strong&gt;I am not play&lt;/strong&gt; のような形が出たら、文のどこかで &lt;strong&gt;be動詞&lt;/strong&gt; と &lt;strong&gt;一般動詞&lt;/strong&gt; が混ざっています。&lt;br /&gt;
ここが整理できると、空欄補充・並べ替え・英作文でのミスが一気に減ります。&lt;/p&gt;
&lt;p&gt;このページでは、テストでよく出る判定を&lt;strong&gt;2つ&lt;/strong&gt;に絞って、文末まで見て決める練習をします。&lt;/p&gt;
&lt;ul&gt;
&lt;li&gt;&lt;strong&gt;否定&lt;/strong&gt;：&lt;strong&gt;not&lt;/strong&gt; を使う文か、&lt;strong&gt;don’t&lt;/strong&gt; を使う文か（don’t / isn’t の違い）&lt;/li&gt;
&lt;li&gt;&lt;strong&gt;疑問&lt;/strong&gt;：&lt;strong&gt;Are&lt;/strong&gt; で始まる文か、&lt;strong&gt;Do&lt;/strong&gt; で始まる文か（Are you / Do you の違い）&lt;/li&gt;
&lt;/ul&gt;
&lt;p&gt;ポイントは、主語（you など）だけで決めないこと。&lt;br /&gt;
&lt;strong&gt;文末まで読んで、一般動詞があるか&lt;/strong&gt;を先に確認します。一般動詞があれば &lt;strong&gt;Do&lt;/strong&gt; 系、なければ &lt;strong&gt;be動詞&lt;/strong&gt;。この判定ができれば、&lt;strong&gt;don’t&lt;/strong&gt;・&lt;strong&gt;Do&lt;/strong&gt;・答え方まで一本でつながります。&lt;/p&gt;
&lt;p&gt;NEW TREASURE STAGE1 の文法事項・Lesson一覧の全体像は、&lt;strong&gt;&lt;a href="https://eigo-rewrite.com/column/hub_stage1/"&gt;NEW TREASURE STAGE1｜中1英文法 総括＋Lesson一覧（全体像はこちら）&lt;/a&gt;&lt;/strong&gt;で確認できます。&lt;br /&gt;
前回までの be動詞の文と比べながら、一般動詞の語順・否定・疑問・答え方を、誤答例つきで確認していきます。&lt;/p&gt;
&lt;p&gt;&lt;img decoding="async" fetchpriority="high" class="alignnone wp-image-407" src="https://eigo-rewrite.com/wp-content/uploads/2023/05/スライド用-1-300x169.jpg" alt="" width="1014" height="571" srcset="https://eigo-rewrite.com/wp-content/uploads/2023/05/スライド用-1-300x169.jpg 300w, https://eigo-rewrite.com/wp-content/uploads/2023/05/スライド用-1-1024x576.jpg 1024w, https://eigo-rewrite.com/wp-content/uploads/2023/05/スライド用-1-768x432.jpg 768w, https://eigo-rewrite.com/wp-content/uploads/2023/05/スライド用-1-320x180.jpg 320w, https://eigo-rewrite.com/wp-content/uploads/2023/05/スライド用-1.jpg 1280w" sizes="(max-width: 1014px) 100vw, 1014px" /&gt;&lt;/p&gt;
&lt;p&gt;まず一般動詞で「何々する」ある動作をするとか、状態を表す動詞になっていく訳ですが、&lt;br /&gt;
&lt;span style="color: #0000ff;"&gt;前回までと異なるのはその語順と訳し方になります。&lt;/span&gt;&lt;br /&gt;
一般動詞でも最初に主語がくるという点は変わりありません。&lt;br /&gt;
次に、今までbe動詞があった所に今度は一般動詞がやってきます。&lt;br /&gt;
ここが「何々する」にあたる所になります。&lt;br /&gt;
そして、次に”basketball”のようにここの部分に目的語と呼ばれる「何々を」表す名詞がきます。&lt;br /&gt;
日本語ですと、普通「私はバスケットボールをする」という語順になりますが、&lt;br /&gt;
英語では「私はするバスケットボールを」というふうに、&lt;strong&gt;「誰が」「する」「何を」という語順になります。&lt;/strong&gt;&lt;br /&gt;
普段日本語を使っていると、どうしても単語を思い浮かべて”I basketball play”と並べたくなってしまいますが、ここはグッとこらえて英語では順番が違うんだ、という事を認識して「誰が」「する」「何を」という語順で表していきましょう。&lt;br /&gt;
さらに、こちらの”every Monday”です。&lt;br /&gt;
”every”は「毎なんとか」、「いつもの何とか」という意味で、”Monday”は「月曜日」ですから、「これは毎週月曜日に」と言っています。&lt;br /&gt;
これも日本語ですと、「私は毎週月曜日にバスケットボールをする。」という語順で書く訳ですが、英語で時間を表す語句というのは基本的に「誰が」「する」「何を」のあとの文の最後にきます。&lt;br /&gt;
&lt;span style="color: #ff0000;"&gt;ここの語順というのが日本語と違いますからよく間違えてしまう点です。&lt;/span&gt;&lt;br /&gt;
なので、最初に「誰が」、次に「する」、それから「何を」がきて、またあとで出てきますが&lt;br /&gt;
「一生懸命勉強する」「早く起きる」のような「どのように」というのが「何を」のあとにきます。&lt;br /&gt;
さらに、そのあとに「場所」がきて、最後に「時間」となり、このような語順で書く事が一般的です。&lt;br /&gt;
ですので、中学1年生のうちに「誰が」「する」「何を」「場所」「時間」&lt;br /&gt;
この順番に当てはめて英文を作っていくという感覚が出来てくると中学校2年生以降の学習もスムーズになります。今回はこの文になっていますが、「私は する バスケットボールを 毎週月曜日」という語順を是非意識して覚えて下さい。&lt;br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&lt;p&gt;二つ目の文にいきます。&lt;br /&gt;
be動詞の文ではbe動詞の直後に”not”を付ければ否定文になっていましたが、&lt;br /&gt;
&lt;span style="color: #0000ff;"&gt;一般動詞ではこの一般動詞のあとに”not”を付けるというルールはないです。&lt;/span&gt;&lt;br /&gt;
”I”が主語になっていて、”play”が一般動詞で”basketball”が「何々を」にあたります。&lt;br /&gt;
この語順自体は同じですが、否定文にする時はここに”don’t”という単語を入れています。&lt;br /&gt;
もちろん”don&amp;#8217;t”は”do”という本来助動詞ですが、”do”のあとに”not”付けて”do not”と書いてもいいんですが、一般的には短縮形にして”don’t”と発音します。&lt;br /&gt;
中1の最初にやってしまうのが、”I am not play”と書いてしまったりここが”you”だったら”you aren’t play”と書いてしまう間違いが多発します。&lt;br /&gt;
なんでここが”I am not”はダメで”you are not play”はダメなのかという話ですが、&lt;br /&gt;
&lt;strong&gt;基本的に英語は一文に動詞は一つまでしかあってはいけません。&lt;/strong&gt;&lt;br /&gt;
なので、ここに”I am not play”と書いてしまうと、be動詞と一般動詞で動詞が二つになってしまいます。根本の英語のルールに違反してしまうので、ここはbe動詞の”am not”ではなく”don’t”という言葉を使っていきます。&lt;br /&gt;
ですので、同様に疑問文の場合もbe動詞でしたら”Are you”とか”Am I”とか”Is he”でよかったんですが、ここの”like”これが一般動詞です。&lt;br /&gt;
「好きだ」というのは日本語では動詞のように聞こえないですが、最初のうちはこれが動詞であると分かるように「好む」という日本語で考えておきましょう。&lt;br /&gt;
こちらの”like”というのが一般動詞になっていますから、&lt;br /&gt;
ここも”Are you”にしてしまうとbe動詞と一般動詞で動詞が二つになってしまいます。&lt;br /&gt;
ですから、ここは”Are you”ではなくて”Do you”という形を使います。&lt;br /&gt;
最初の定期テストですと、ここの”don’t”が空欄になっている。&lt;br /&gt;
ここの”Do”が空欄になっているという事が多くあります。&lt;br /&gt;
その際に、この”you”だけ見てしまうと”Are you”と書いてしまうので、そうではなくて、空欄補充の際は必ず最後まで読んで、この一文の中に一般動詞があるのかないのか、という事を見ていきます。&lt;br /&gt;
ここに一般動詞があるのであれば、もちろん”Do you”という形で疑問文にする必要がありますし、もしここに一般動詞がない、例えば”you student”という形であれば、”Are you are student?”というふうにbe動詞を使います。&lt;br /&gt;
&lt;span style="color: #ff0000;"&gt;中学校1年生のうちに必ず文末まで読んでから空欄を埋める、文末まで読んでから全体の意味を捉えるという事を練習しておきましょう。&lt;/span&gt;&lt;/p&gt;
&lt;p&gt;答え方になります。&lt;br /&gt;
be動詞で聞かれた際はbe動詞で答えました。&lt;br /&gt;
今後も英語の学習で同じルールがずっと登場しますが、&lt;strong&gt;基本的には聞かれた言葉で答えるというのが原則になります。&lt;/strong&gt;&lt;br /&gt;
ですので、今回は”Do”で聞かれたので”Yes, I do.”と”Do”で答えます。&lt;br /&gt;
”No”の時も”Do”で聞かれたので”No, I don’t.”という形で答えます。&lt;br /&gt;
このように、一般動詞というものが使われている文ですと、今までのようにbe動詞を使う事がなく、否定分の”don’t”だったり疑問文では”Do you”という形で聞いていきます。&lt;br /&gt;
&lt;span style="color: #0000ff;"&gt;前回までのbe動詞の文との違いをよく意識して練習問題集で頑張っていって下さい。&lt;/span&gt;&lt;br /&gt;
それでは以上になります。&lt;/p&gt;
&lt;table style="width: 100%; border-collapse: collapse;"&gt;
&lt;tbody&gt;
&lt;tr style="background-color: #dd8500; color: white;"&gt;
&lt;th&gt;項目&lt;/th&gt;
&lt;th&gt;内容&lt;/th&gt;
&lt;/tr&gt;
&lt;tr style="background-color: #f0b464; color: black;"&gt;
&lt;td&gt;このセクションで学ぶこと&lt;/td&gt;
&lt;td&gt;
&lt;ul&gt;
&lt;li&gt;一般動詞と be動詞の違い（be動詞は「特殊な動詞」）&lt;/li&gt;
&lt;li&gt;一般動詞の肯定文・否定文・疑問文の基本パターン&lt;/li&gt;
&lt;li&gt;語順「誰が・する・何を・場所・時間」の感覚&lt;/li&gt;
&lt;li&gt;Do / don’t を使った否定文・疑問文と答え方&lt;/li&gt;
&lt;/ul&gt;
&lt;/td&gt;
&lt;/tr&gt;
&lt;tr style="background-color: #ffffff; color: black;"&gt;
&lt;td&gt;一般動詞の語順&lt;/td&gt;
&lt;td&gt;
&lt;ul&gt;
&lt;li&gt;英語の語順は &lt;strong&gt;「誰が（主語）」「する（一般動詞）」「何を（目的語）」&lt;/strong&gt;&lt;/li&gt;
&lt;li&gt;例：I play basketball every Monday.&lt;br /&gt;
「私は バスケットボールを する 毎週月曜日に」&lt;/li&gt;
&lt;li&gt;日本語は「私はバスケットボールをする」だが、英語は「誰が・する・何を」と順番が逆になりやすい部分に注意&lt;/li&gt;
&lt;/ul&gt;
&lt;/td&gt;
&lt;/tr&gt;
&lt;tr style="background-color: #f0b464; color: black;"&gt;
&lt;td&gt;場所・時間の位置&lt;/td&gt;
&lt;td&gt;
&lt;ul&gt;
&lt;li&gt;基本の並び：&lt;strong&gt;誰が → する → 何を → 場所 → 時間&lt;/strong&gt;&lt;/li&gt;
&lt;li&gt;例：I study English at home every morning.&lt;/li&gt;
&lt;li&gt;Lesson3-1 では especially 「時間（every Monday など）」が文末にくることを意識する&lt;/li&gt;
&lt;/ul&gt;
&lt;/td&gt;
&lt;/tr&gt;
&lt;tr style="background-color: #ffffff; color: black;"&gt;
&lt;td&gt;一般動詞の否定文&lt;/td&gt;
&lt;td&gt;
&lt;ul&gt;
&lt;li&gt;be動詞：I am not a student. のように be動詞のあとに not&lt;/li&gt;
&lt;li&gt;一般動詞：&lt;strong&gt;一般動詞の前に don’t / doesn’t を置く&lt;/strong&gt;&lt;/li&gt;
&lt;li&gt;例：I don’t play basketball.&lt;/li&gt;
&lt;li&gt;I am not play. / You aren’t play. のように &lt;strong&gt;be動詞＋一般動詞&lt;/strong&gt; は✕&lt;/li&gt;
&lt;/ul&gt;
&lt;/td&gt;
&lt;/tr&gt;
&lt;tr style="background-color: #f0b464; color: black;"&gt;
&lt;td&gt;「動詞は一文に基本1つ」のルール&lt;/td&gt;
&lt;td&gt;
&lt;ul&gt;
&lt;li&gt;英語は &lt;strong&gt;一文に動詞は原則1つ&lt;/strong&gt;（be動詞か一般動詞のどちらか）&lt;/li&gt;
&lt;li&gt;例：I am not play. → be動詞(am) と 一般動詞(play) の2つでルール違反&lt;/li&gt;
&lt;li&gt;一般動詞のときは「am / are / is」ではなく do / don’t / does / doesn’t を使う&lt;/li&gt;
&lt;/ul&gt;
&lt;/td&gt;
&lt;/tr&gt;
&lt;tr style="background-color: #ffffff; color: black;"&gt;
&lt;td&gt;一般動詞の疑問文&lt;/td&gt;
&lt;td&gt;
&lt;ul&gt;
&lt;li&gt;be動詞：Are you a student? など、be動詞を前に出す&lt;/li&gt;
&lt;li&gt;一般動詞：&lt;strong&gt;Do + 主語 + 一般動詞… ?&lt;/strong&gt;&lt;/li&gt;
&lt;li&gt;例：Do you like soccer?&lt;/li&gt;
&lt;li&gt;「like」は動詞なので、Are you like soccer? ではなく Do you like soccer? にする&lt;/li&gt;
&lt;/ul&gt;
&lt;/td&gt;
&lt;/tr&gt;
&lt;tr style="background-color: #f0b464; color: black;"&gt;
&lt;td&gt;疑問文への答え方&lt;/td&gt;
&lt;td&gt;
&lt;ul&gt;
&lt;li&gt;&lt;strong&gt;聞かれた言葉で答える&lt;/strong&gt; のが原則&lt;/li&gt;
&lt;li&gt;Do で聞かれたら Do で返す：&lt;br /&gt;
Do you play basketball? → Yes, I do. / No, I don’t.&lt;/li&gt;
&lt;li&gt;be動詞で聞かれたら be動詞で返す：&lt;br /&gt;
Are you a student? → Yes, I am. / No, I’m not.&lt;/li&gt;
&lt;/ul&gt;
&lt;/td&gt;
&lt;/tr&gt;
&lt;tr style="background-color: #ffffff; color: black;"&gt;
&lt;td&gt;空欄補充のコツ&lt;/td&gt;
&lt;td&gt;
&lt;ul&gt;
&lt;li&gt;主語だけ見て「Are you ～?」と決め付けない&lt;/li&gt;
&lt;li&gt;&lt;strong&gt;必ず文末まで読んで、一般動詞があるかどうか確認する&lt;/strong&gt;&lt;/li&gt;
&lt;li&gt;一般動詞があれば Do / don’t 系、なければ be動詞を使う&lt;/li&gt;
&lt;/ul&gt;
&lt;/td&gt;
&lt;/tr&gt;
&lt;/tbody&gt;
&lt;/table&gt;
&lt;p&gt;&amp;nbsp;&lt;/p&gt;
&lt;style&gt; .show-answer-btn { background:#DD8500; color:white; padding:5px 10px; cursor:pointer; border:none; } &lt;/style&gt;
&lt;table style="width: 100%; border-collapse: collapse;"&gt;
&lt;tbody&gt;
&lt;tr style="background-color: #dd8500; color: white;"&gt;
&lt;th&gt;No.&lt;/th&gt;
&lt;th&gt;問題&lt;/th&gt;
&lt;/tr&gt;
&lt;p&gt;&lt;!-- Q1 --&gt;&lt;/p&gt;
&lt;tr style="background-color: #f0b464; color: black;"&gt;
&lt;td&gt;1&lt;/td&gt;
&lt;td&gt;一般動詞についての説明として、本文の内容に最も近いものはどれ？&lt;br /&gt;
A. be動詞とまったく同じ使い方をする動詞&lt;br /&gt;
B. 英語でよく使われる、動作や状態を表すふつうの動詞&lt;br /&gt;
C. 疑問文にしか使えない特殊な動詞&lt;br /&gt;
D. 名詞の一種で、主語の前に置く語&lt;br /&gt;
&lt;button class="show-answer-btn"&gt;正解を見る&lt;/button&gt; &lt;span id="qa1" style="display: none; font-weight: bold; color: #d60000;"&gt;正解：B&lt;/span&gt;&lt;/td&gt;
&lt;/tr&gt;
&lt;p&gt;&lt;!-- Q2 --&gt;&lt;/p&gt;
&lt;tr style="background-color: #ffffff; color: black;"&gt;
&lt;td&gt;2&lt;/td&gt;
&lt;td&gt;「私は毎週月曜日にバスケットボールをする。」に対応する英語の語順として正しいのはどれ？&lt;br /&gt;
A. I basketball play every Monday.&lt;br /&gt;
B. I play every Monday basketball.&lt;br /&gt;
C. I play basketball every Monday.&lt;br /&gt;
D. Every Monday basketball I play.&lt;br /&gt;
&lt;button class="show-answer-btn"&gt;正解を見る&lt;/button&gt; &lt;span id="qa2" style="display: none; font-weight: bold; color: #d60000;"&gt;正解：C&lt;/span&gt;&lt;/td&gt;
&lt;/tr&gt;
&lt;p&gt;&lt;!-- Q3 --&gt;&lt;/p&gt;
&lt;tr style="background-color: #f0b464; color: black;"&gt;
&lt;td&gt;3&lt;/td&gt;
&lt;td&gt;一般動詞の文の基本的な並びとして、本文の説明に合うものはどれ？&lt;br /&gt;
A. 何を → する → 誰が&lt;br /&gt;
B. 誰が → する → 何を&lt;br /&gt;
C. する → 誰が → 何を&lt;br /&gt;
D. 誰が → 何を → する&lt;br /&gt;
&lt;button class="show-answer-btn"&gt;正解を見る&lt;/button&gt; &lt;span id="qa3" style="display: none; font-weight: bold; color: #d60000;"&gt;正解：B&lt;/span&gt;&lt;/td&gt;
&lt;/tr&gt;
&lt;p&gt;&lt;!-- Q4 --&gt;&lt;/p&gt;
&lt;tr style="background-color: #ffffff; color: black;"&gt;
&lt;td&gt;4&lt;/td&gt;
&lt;td&gt;次のうち、一般動詞の否定文として正しいものはどれ？&lt;br /&gt;
A. I am not play basketball.&lt;br /&gt;
B. I don’t play basketball.&lt;br /&gt;
C. I am play not basketball.&lt;br /&gt;
D. I not play basketball am.&lt;br /&gt;
&lt;button class="show-answer-btn"&gt;正解を見る&lt;/button&gt; &lt;span id="qa4" style="display: none; font-weight: bold; color: #d60000;"&gt;正解：B&lt;/span&gt;&lt;/td&gt;
&lt;/tr&gt;
&lt;p&gt;&lt;!-- Q5 --&gt;&lt;/p&gt;
&lt;tr style="background-color: #f0b464; color: black;"&gt;
&lt;td&gt;5&lt;/td&gt;
&lt;td&gt;本文で強調されていた、「英語は一文に基本いくつまで動詞を置いてよいか」というルールとして正しいものはどれ？&lt;br /&gt;
A. いくつでもよい&lt;br /&gt;
B. 2つまでならよい&lt;br /&gt;
C. 1つまで&lt;br /&gt;
D. 3つまでならよい&lt;br /&gt;
&lt;button class="show-answer-btn"&gt;正解を見る&lt;/button&gt; &lt;span id="qa5" style="display: none; font-weight: bold; color: #d60000;"&gt;正解：C&lt;/span&gt;&lt;/td&gt;
&lt;/tr&gt;
&lt;p&gt;&lt;!-- Q6 --&gt;&lt;/p&gt;
&lt;tr style="background-color: #ffffff; color: black;"&gt;
&lt;td&gt;6&lt;/td&gt;
&lt;td&gt;次のうち、「あなたはサッカーが好きですか。」として本文のルールに合っている疑問文はどれ？&lt;br /&gt;
A. Are you like soccer?&lt;br /&gt;
B. Do you like soccer?&lt;br /&gt;
C. Do you are like soccer?&lt;br /&gt;
D. Like you soccer?&lt;br /&gt;
&lt;button class="show-answer-btn"&gt;正解を見る&lt;/button&gt; &lt;span id="qa6" style="display: none; font-weight: bold; color: #d60000;"&gt;正解：B&lt;/span&gt;&lt;/td&gt;
&lt;/tr&gt;
&lt;p&gt;&lt;!-- Q7 --&gt;&lt;/p&gt;
&lt;tr style="background-color: #f0b464; color: black;"&gt;
&lt;td&gt;7&lt;/td&gt;
&lt;td&gt;「Do you play tennis?」と聞かれたときの答えとして本文のルールに合っているものはどれ？&lt;br /&gt;
A. Yes, I am. / No, I’m not.&lt;br /&gt;
B. Yes, I do. / No, I don’t.&lt;br /&gt;
C. Yes, I play. / No, I don’t play.&lt;br /&gt;
D. Yes, I can. / No, I can’t.&lt;br /&gt;
&lt;button class="show-answer-btn"&gt;正解を見る&lt;/button&gt; &lt;span id="qa7" style="display: none; font-weight: bold; color: #d60000;"&gt;正解：B&lt;/span&gt;&lt;/td&gt;
&lt;/tr&gt;
&lt;p&gt;&lt;!-- Q8 --&gt;&lt;/p&gt;
&lt;tr style="background-color: #ffffff; color: black;"&gt;
&lt;td&gt;8&lt;/td&gt;
&lt;td&gt;空欄補充問題で「（　　　）you like music?」とあり、文末に like という一般動詞があるとき、本文の考え方に合うのはどれ？&lt;br /&gt;
A. 一般動詞があるので &lt;strong&gt;Do&lt;/strong&gt; を入れる&lt;br /&gt;
B. 一般動詞があるので &lt;strong&gt;Are&lt;/strong&gt; を入れる&lt;br /&gt;
C. be動詞がないので何も入れない&lt;br /&gt;
D. 主語が you なのでどちらでもよい&lt;br /&gt;
&lt;button class="show-answer-btn"&gt;正解を見る&lt;/button&gt; &lt;span id="qa8" style="display: none; font-weight: bold; color: #d60000;"&gt;正解：A&lt;/span&gt;&lt;/td&gt;
&lt;/tr&gt;
&lt;p&gt;&lt;!-- Q9 --&gt;&lt;/p&gt;
&lt;tr style="background-color: #f0b464; color: black;"&gt;
&lt;td&gt;9&lt;/td&gt;
&lt;td&gt;本文で「主語だけ見て判断してはいけない」と言っていた理由として最も近いものはどれ？&lt;br /&gt;
A. 主語のスペルミスが多いから&lt;br /&gt;
B. 文末に一般動詞があるかどうかで、Do 系か be動詞系かが決まるから&lt;br /&gt;
C. 主語はいつも省略されるから&lt;br /&gt;
D. 主語は意味に関係ないから&lt;br /&gt;
&lt;button class="show-answer-btn"&gt;正解を見る&lt;/button&gt; &lt;span id="qa9" style="display: none; font-weight: bold; color: #d60000;"&gt;正解：B&lt;/span&gt;&lt;/td&gt;
&lt;/tr&gt;
&lt;p&gt;&lt;!-- Q10 --&gt;&lt;/p&gt;
&lt;tr style="background-color: #ffffff; color: black;"&gt;
&lt;td&gt;10&lt;/td&gt;
&lt;td&gt;一般動詞の文と be動詞の文の違いとして、本文の説明に最も合っているものはどれ？&lt;br /&gt;
A. be動詞は「特殊な動詞」で、一般動詞とは疑問文・否定文の作り方が違う&lt;br /&gt;
B. be動詞と一般動詞は完全に同じルールで使う&lt;br /&gt;
C. 一般動詞では don’t を絶対に使ってはいけない&lt;br /&gt;
D. be動詞は三人称単数のときしか使えない&lt;br /&gt;
&lt;button class="show-answer-btn"&gt;正解を見る&lt;/button&gt; &lt;span id="qa10" style="display: none; font-weight: bold; color: #d60000;"&gt;正解：A&lt;/span&gt;&lt;/td&gt;
&lt;/tr&gt;
&lt;/tbody&gt;
&lt;/table&gt;
&lt;p&gt;&lt;!--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t>
  </si>
  <si>
    <t>https://eigo-rewrite.com/column/stage2_lesson1-1/</t>
  </si>
  <si>
    <t>以下のページは不自然なワードを使用しています。
これらを適切に自然な言葉に置き換えて下さい。
なお、本文の装飾や構造は絶対に変えないでください。
【対象ページURL】
https://eigo-rewrite.com/column/stage2_lesson1-1/
【検出された不自然ワード】
（検出なし）
【本文】
------
&lt;p&gt;&lt;iframe title="YouTube video player" src="https://www.youtube.com/embed/TIG6eVjz-rU" width="560" height="315" frameborder="0" allowfullscreen="allowfullscreen"&gt;&lt;span data-mce-type="bookmark" style="display: inline-block; width: 0px; overflow: hidden; line-height: 0;" class="mce_SELRES_start"&gt;&lt;/span&gt;&lt;/iframe&gt;&lt;/p&gt;
&lt;p&gt;NEW TREASURE STAGE2 の文法事項・Lesson一覧の全体像は、&lt;strong&gt;&lt;a href="https://eigo-rewrite.com/column/hub_stage2/"&gt;NEW TREASURE STAGE2｜中2英文法 総括＋Lesson一覧（全体像はこちら）&lt;/a&gt;&lt;/strong&gt;で確認できます。&lt;/p&gt;
&lt;p&gt;or は接続詞。ここまでは分かるのに、問題になると &lt;strong&gt;「or は何と何をつないでいるのか」&lt;/strong&gt; が言えず、空欄で止まりやすい。&lt;/p&gt;
&lt;p&gt;ポイントは意味ではなく &lt;strong&gt;品詞（名詞・形容詞・文 など）&lt;/strong&gt;。and / or / but は &lt;strong&gt;同じ品詞・同じ形&lt;/strong&gt; をつなぐので、並び方を見れば判断できるようになります。&lt;/p&gt;
&lt;ul&gt;
&lt;li&gt;&lt;strong&gt;or 品詞&lt;/strong&gt;：名詞＋名詞、形容詞＋形容詞、文＋文…を見分ける&lt;/li&gt;
&lt;li&gt;&lt;strong&gt;but 品詞&lt;/strong&gt;：文と文をつなぐ場面（対比）を押さえる&lt;/li&gt;
&lt;li&gt;&lt;strong&gt;命令文, and / 命令文, or&lt;/strong&gt;：&lt;span style="color: #0000ff;"&gt;そうすれば&lt;/span&gt;／&lt;span style="color: #ff0000;"&gt;さもないと&lt;/span&gt; の訳を選べる&lt;/li&gt;
&lt;/ul&gt;
&lt;p&gt;このセクションは、例文の並び方を確認しながら「何と何をつないでいるか」を品詞で言える状態にします。&lt;/p&gt;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&lt;hr data-start="325" data-end="328" /&gt;
&lt;p data-start="330" data-end="409"&gt;まず、このセクション1の前半では &lt;strong data-start="347" data-end="356"&gt;等位接続詞&lt;/strong&gt; が登場します。&lt;br data-start="364" data-end="367" /&gt;ここでは、その &lt;strong data-start="375" data-end="382"&gt;使い方&lt;/strong&gt; と &lt;strong data-start="385" data-end="392"&gt;注意点&lt;/strong&gt; に注目して学習していきましょう。&lt;/p&gt;
&lt;p&gt;まず等位接続詞という名前が実は結構大事でして、&lt;br /&gt;
位が等しい、&lt;strong&gt;等しいという事は同じ&lt;/strong&gt;という意味になっています。&lt;br /&gt;
これは&lt;span style="color: #ff6600;"&gt;何かと何かが同じという意味合いです。&lt;/span&gt;&lt;br /&gt;
まず代表的な等位接続詞として、&lt;strong&gt;“and”&lt;/strong&gt;それから&lt;strong&gt;“or”&lt;/strong&gt;そして&lt;strong&gt;“but”&lt;/strong&gt;、この三つを挙げましょう。&lt;br /&gt;
これらを&lt;span style="color: #ff0000;"&gt;等位接続詞&lt;/span&gt;と呼んでいまして、これらは全て同じ役割をしています。&lt;br /&gt;
基本的になんとか詞という名前で一括りにされている単語というのは、全て使い方が同じになっています。&lt;br /&gt;
等位接続詞は等しい、何が等しい、同じなのかというと、&lt;br /&gt;
&lt;strong&gt;基本的に同じ品詞動詞、同じ形同士を繋ぐというのが一つルールになっています。&lt;/strong&gt;&lt;/p&gt;
&lt;p&gt;&lt;img decoding="async" fetchpriority="high" class="alignnone wp-image-589" src="https://eigo-rewrite.com/wp-content/uploads/2023/06/IMG_1174-300x37.jpg" sizes="(max-width: 673px) 100vw, 673px" srcset="https://eigo-rewrite.com/wp-content/uploads/2023/06/IMG_1174-300x37.jpg 300w, https://eigo-rewrite.com/wp-content/uploads/2023/06/IMG_1174-1024x126.jpg 1024w, https://eigo-rewrite.com/wp-content/uploads/2023/06/IMG_1174-768x95.jpg 768w, https://eigo-rewrite.com/wp-content/uploads/2023/06/IMG_1174.jpg 1200w" alt="" width="673" height="83" /&gt;&lt;/p&gt;
&lt;p&gt;例えばこれで言うと、”uncle”「叔父さん」と”aunt”「おばさん」という名詞と名詞、&lt;br /&gt;
あるいは人と人というような形で、同じような使い方の単語を繋ぐ、これを等位接続詞と言います。&lt;br /&gt;
もちろん「A and B」と言ったら「AとB」という形になる訳ですが、ここで注意点としましては、&lt;br /&gt;
“uncle”と”aunt”同じような品詞、同じような名詞を繋いでいる訳ですが、”my”というのがこのように数学でいう分配法則のように&lt;span style="color: #0000ff;"&gt;両方に意味が掛かっています。&lt;/span&gt;&lt;br /&gt;
つまり、「私の叔父さんと私の叔母さん」で、いちいち”my uncle and my aunt”というのが面倒くさいので、そうすると&lt;span style="color: #ff0000;"&gt;“my”を置く事によって「私の叔父さん」そして「私の叔母さん」と書きます。&lt;/span&gt;&lt;br /&gt;
さらに、今「叔父さんと叔母さん」と訳しましたが、等位接続詞にはもう一つルールがありまして、同じ品詞、形同士を繋ぐというルールと、それから&lt;strong&gt;左から右に訳す&lt;/strong&gt;というルールがあります。&lt;br /&gt;
細かい所ではありますが、「叔母さんと叔父さん」ではなくて、この場合は「叔父さんと叔母さん」と訳していきます。&lt;br /&gt;
ちょっと厳しい先生だと、これを「叔母さんと叔父さん」と訳すと、等位接続詞のルールに反しているという事で減点されてしまうなんて事もありますから、必ず左から右に訳すという事を意識して下さい。&lt;br /&gt;
そしてもう中学校1年生の時にやっていますが、ここの動詞の形も”aunt”だから”lives”ではなくて、叔父さんと叔母さんで二人だから複数なので三単現の”sは付けないという所にも注意しておきましょう。&lt;/p&gt;
&lt;p&gt;&lt;img decoding="async" class="alignnone wp-image-591" src="https://eigo-rewrite.com/wp-content/uploads/2023/06/IMG_1174-1-300x39.jpg" sizes="(max-width: 692px) 100vw, 692px" srcset="https://eigo-rewrite.com/wp-content/uploads/2023/06/IMG_1174-1-300x39.jpg 300w, https://eigo-rewrite.com/wp-content/uploads/2023/06/IMG_1174-1-1024x131.jpg 1024w, https://eigo-rewrite.com/wp-content/uploads/2023/06/IMG_1174-1-768x99.jpg 768w, https://eigo-rewrite.com/wp-content/uploads/2023/06/IMG_1174-1.jpg 1200w" alt="" width="692" height="90" /&gt;&lt;/p&gt;
&lt;p&gt;今度は”or”です。&lt;br /&gt;
「A or B」というと、「AかBのどちらか」です。&lt;br /&gt;
これも中学校1年生の時に既に学習済みではあるんですが、ここも”Spanish”「スペイン語」と”English”というような形で&lt;span style="color: #ff00ff;"&gt;言語と言語、名詞と名詞という形で同じ品詞同士を繋いでいる&lt;/span&gt;という所に注目しておいて下さい。&lt;br /&gt;
こちらも”and”と同じ等位接続詞になっていますから、訳す際は左から右です。&lt;br /&gt;
「スペイン語ですか？それとも英語ですか？」というような形で訳していきましょう。&lt;/p&gt;
&lt;p&gt;&lt;img decoding="async" loading="lazy" class="alignnone wp-image-592" src="https://eigo-rewrite.com/wp-content/uploads/2023/06/IMG_1174-2-300x37.jpg" sizes="(max-width: 689px) 100vw, 689px" srcset="https://eigo-rewrite.com/wp-content/uploads/2023/06/IMG_1174-2-300x37.jpg 300w, https://eigo-rewrite.com/wp-content/uploads/2023/06/IMG_1174-2-1024x126.jpg 1024w, https://eigo-rewrite.com/wp-content/uploads/2023/06/IMG_1174-2-768x95.jpg 768w, https://eigo-rewrite.com/wp-content/uploads/2023/06/IMG_1174-2.jpg 1200w" alt="" width="689" height="85" /&gt;&lt;/p&gt;
&lt;p&gt;最後に”but”です。&lt;br /&gt;
もちろん”but”は「しかし」という意味になっていますが、これも等位接続詞になっています。&lt;br /&gt;
これは何と何を繋いでいるのかというと、&lt;br /&gt;
こちらの文「ジェーンはとても上手に歌う事が出来ます。」と、&lt;br /&gt;
“she’s very shy.”「しかしとても内気なんです。」というふうな形で、文と文を繋ぐという事もこの等位接続詞の役割としてあります。&lt;br /&gt;
このように、非常に単語としてもルールとしても簡単なものではあるんですが、実際の例えば高校入試あるいは大学入試の問題を見てみますと、この同じ品詞、形を繋ぐというルールで空欄補充であったりとか英文解釈に役立つ事が出来ます。&lt;br /&gt;
なので、この使い方、&lt;span style="color: #ff00ff;"&gt;同じ品詞を繋ぐ、同じ形を繋ぐ&lt;/span&gt;という点については必ず覚えておいて下さい。&lt;br /&gt;
そして等位接続詞を使った表現に関して見ていきます。&lt;/p&gt;
&lt;p&gt;&lt;img decoding="async" loading="lazy" class="alignnone wp-image-593" src="https://eigo-rewrite.com/wp-content/uploads/2023/06/IMG_1175-300x37.jpg" sizes="(max-width: 689px) 100vw, 689px" srcset="https://eigo-rewrite.com/wp-content/uploads/2023/06/IMG_1175-300x37.jpg 300w, https://eigo-rewrite.com/wp-content/uploads/2023/06/IMG_1175-1024x126.jpg 1024w, https://eigo-rewrite.com/wp-content/uploads/2023/06/IMG_1175-768x95.jpg 768w, https://eigo-rewrite.com/wp-content/uploads/2023/06/IMG_1175.jpg 1200w" alt="" width="689" height="85" /&gt;&lt;/p&gt;
&lt;p&gt;“Get up now,”&lt;br /&gt;
「今ちゃんと起きなさい」という文がありました。&lt;br /&gt;
ここは命令文になっている訳です。&lt;br /&gt;
命令文があって、”and”これは文と文を繋ぐ事も出来ますから、命令文と普通の文を繋ぐ、&lt;br /&gt;
文と文を繋ぐという事で文法として成り立っています。&lt;br /&gt;
そして、命令文のあとに”and”あると、これは「何々しなさい」、「そして」ではなく&lt;br /&gt;
「そうすれば」となり、このような形で「何々しなさい、そうすればいい事がありますよ。」というような意味の構文になります。&lt;br /&gt;
そうするとこの場合は、”Get up now,”「今起きなさい」&lt;br /&gt;
そうすれば”you’ll be in time for school.”「学校に間に合う事が出来ますよ。」というような意味の文になっています。&lt;br /&gt;
こちらの”be in time for”ですが、これは「なんとかに間に合う」という意味の熟語になっていて、&lt;br /&gt;
&lt;strong&gt;この四語が揃う事によって「何々に間に合う」というような意味になります。&lt;/strong&gt;&lt;br /&gt;
なので、&lt;span style="color: #ff0000;"&gt;必ずbe動詞を使う&lt;/span&gt;、そして&lt;span style="color: #ff0000;"&gt;“in time for”「なんとかに間に合って」&lt;/span&gt;、こういったフレーズを覚えておきましょう。&lt;br /&gt;
このように「命令文,」そして”and”というような形になりますと、当然「そうすればなんとかだよ」「そうすれば間に合うよ」というふうに訳している訳ですから、ここは&lt;span style="color: #0000ff;"&gt;プラスの内容&lt;/span&gt;がこないといけない訳です。&lt;/p&gt;
&lt;p&gt;&lt;img decoding="async" loading="lazy" class="alignnone wp-image-594" src="https://eigo-rewrite.com/wp-content/uploads/2023/06/IMG_1175-1-300x52.jpg" sizes="(max-width: 577px) 100vw, 577px" srcset="https://eigo-rewrite.com/wp-content/uploads/2023/06/IMG_1175-1-300x52.jpg 300w, https://eigo-rewrite.com/wp-content/uploads/2023/06/IMG_1175-1-1024x177.jpg 1024w, https://eigo-rewrite.com/wp-content/uploads/2023/06/IMG_1175-1-768x133.jpg 768w, https://eigo-rewrite.com/wp-content/uploads/2023/06/IMG_1175-1.jpg 1200w" alt="" width="577" height="100" /&gt;&lt;/p&gt;
&lt;p&gt;逆にこのように”Be quick,”「急いで下さい」「急ぎなさい」という&lt;br /&gt;
ここも命令文になっていますが、今度は&lt;strong&gt;“or”&lt;/strong&gt;というのが使われています。&lt;br /&gt;
直訳すると、”Be quick”「急ぎなさい」それかまたは”You’ll miss the bus.”&lt;br /&gt;
「あなたはバスを逃すでしょう。」ちょっとそのまま訳すとおかしいですから、これはまず最初に「何々しなさい」、こっちは「さもないと」あるいは「そうでないと」というような訳し方でも大丈夫です。&lt;br /&gt;
つまり「急ぐがバスに乗り遅れるかどっちか選びなさい」というふうに言っていまして、それを少し硬い言葉で言うと、「早くしなさい」「急ぎなさい、さもないとあなたはバスを逃しちゃいますよ。」というふうな形で言っていますから、当然この「命令文+or」の場合はここはマイナスの内容になる訳です。&lt;br /&gt;
ですので、”and”か”or”かどちらか埋めなさいというものが出てきたら、&lt;br /&gt;
もちろんこの&lt;span style="color: #ff0000;"&gt;後ろの方を読んで、ここがプラスの内容になっているのかマイナスの内容になっているのか&lt;/span&gt;という事を確認して、プラスであれば”and”マイナスであれば”or”という形で判断をしていきましょう。&lt;br /&gt;
セクション1は単語としては非常に簡単なので、これらの使い方という所を確認して学習を進めて下さい。&lt;/p&gt;
&lt;table style="width: 100%; border-collapse: collapse;"&gt;
&lt;tbody&gt;
&lt;tr style="background-color: #dd8500; color: white;"&gt;
&lt;th&gt;項目&lt;/th&gt;
&lt;th&gt;内容&lt;/th&gt;
&lt;/tr&gt;
&lt;tr style="background-color: #f0b464; color: black;"&gt;
&lt;td&gt;STAGE2の特徴&lt;/td&gt;
&lt;td&gt;
&lt;ul&gt;
&lt;li&gt;STAGE2では、STAGE1と比べて&lt;strong&gt;学習量が大きく増える&lt;/strong&gt;。&lt;/li&gt;
&lt;li&gt;扱う文法事項がより&lt;strong&gt;抽象的&lt;/strong&gt;になり、丸暗記ではなく「理解」が重要。&lt;/li&gt;
&lt;li&gt;&lt;strong&gt;なぜその形になるのか / どう文法的に操作するのか&lt;/strong&gt;を意識して学習する必要がある。&lt;/li&gt;
&lt;li&gt;STAGE1と同じか、それ以上に&lt;strong&gt;丁寧な理解と練習&lt;/strong&gt;が求められる。&lt;/li&gt;
&lt;/ul&gt;
&lt;/td&gt;
&lt;/tr&gt;
&lt;tr style="background-color: #ffffff; color: black;"&gt;
&lt;td&gt;等位接続詞とは&lt;/td&gt;
&lt;td&gt;
&lt;ul&gt;
&lt;li&gt;このセクション前半では&lt;strong&gt;等位接続詞（and / or / but）&lt;/strong&gt;を扱う。&lt;/li&gt;
&lt;li&gt;「等位」＝位が等しい、つまり&lt;strong&gt;同じレベル・同じ種類のものをつなぐ接続詞&lt;/strong&gt;。&lt;/li&gt;
&lt;li&gt;品詞で言うと、&lt;strong&gt;名詞＋名詞 / 文＋文 など「同じ品詞・同じ形」同士をつなぐ&lt;/strong&gt;のが基本ルール。&lt;/li&gt;
&lt;li&gt;何とか詞という同じグループに入る単語は、&lt;strong&gt;基本の使い方が共通&lt;/strong&gt;している。&lt;/li&gt;
&lt;/ul&gt;
&lt;/td&gt;
&lt;/tr&gt;
&lt;tr style="background-color: #f0b464; color: black;"&gt;
&lt;td&gt;and の役割&lt;/td&gt;
&lt;td&gt;
&lt;ul&gt;
&lt;li&gt;&lt;strong&gt;A and B = 「AとB」&lt;/strong&gt;の意味で、同じ品詞同士をつなぐ。&lt;/li&gt;
&lt;li&gt;例：&lt;code&gt;my uncle and aunt&lt;/code&gt;&lt;br /&gt;
・uncle と aunt は&lt;strong&gt;名詞＋名詞&lt;/strong&gt;。&lt;br /&gt;
・&lt;strong&gt;my が両方に掛かる&lt;/strong&gt;ので「私の叔父さんと（私の）叔母さん」と訳される。&lt;/li&gt;
&lt;li&gt;等位接続詞は&lt;strong&gt;左から右へ訳す&lt;/strong&gt;のが原則：&lt;br /&gt;
「叔母さんと叔父さん」ではなく「叔父さんと叔母さん」と順番をそろえる。&lt;/li&gt;
&lt;li&gt;主語が &lt;code&gt;uncle and aunt&lt;/code&gt; のように二人（複数）のとき、&lt;br /&gt;
&lt;strong&gt;三単現の s は付けない&lt;/strong&gt;（&lt;code&gt;live&lt;/code&gt; であって &lt;code&gt;lives&lt;/code&gt; ではない）。&lt;/li&gt;
&lt;/ul&gt;
&lt;/td&gt;
&lt;/tr&gt;
&lt;tr style="background-color: #ffffff; color: black;"&gt;
&lt;td&gt;or の役割&lt;/td&gt;
&lt;td&gt;
&lt;ul&gt;
&lt;li&gt;&lt;strong&gt;A or B = 「AかBか」&lt;/strong&gt;の意味を表す等位接続詞。&lt;/li&gt;
&lt;li&gt;例：&lt;code&gt;Spanish or English&lt;/code&gt; ・言語と言語、名詞と名詞というように&lt;strong&gt;同じ品詞同士をつないでいる&lt;/strong&gt;。&lt;/li&gt;
&lt;li&gt;訳すときも&lt;strong&gt;左から右へ&lt;/strong&gt;：&lt;br /&gt;
「スペイン語ですか？それとも英語ですか？」の順に訳す。&lt;/li&gt;
&lt;/ul&gt;
&lt;/td&gt;
&lt;/tr&gt;
&lt;tr style="background-color: #f0b464; color: black;"&gt;
&lt;td&gt;but の役割&lt;/td&gt;
&lt;td&gt;
&lt;ul&gt;
&lt;li&gt;&lt;strong&gt;but = 「しかし / だが」&lt;/strong&gt;を表す等位接続詞。&lt;/li&gt;
&lt;li&gt;&lt;strong&gt;文と文をつなぐ&lt;/strong&gt;ことができる：&lt;br /&gt;
例：Jane can sing very well, but she’s very shy.&lt;br /&gt;
「ジェーンはとても上手に歌えるが、とても内気だ。」&lt;/li&gt;
&lt;li&gt;意味としては対比・逆接だが、役割はあくまで&lt;strong&gt;「同じレベルの文」同士をつなぐ等位接続詞&lt;/strong&gt;。&lt;/li&gt;
&lt;/ul&gt;
&lt;/td&gt;
&lt;/tr&gt;
&lt;tr style="background-color: #ffffff; color: black;"&gt;
&lt;td&gt;同じ品詞・同じ形をつなぐという視点&lt;/td&gt;
&lt;td&gt;
&lt;ul&gt;
&lt;li&gt;等位接続詞の重要ポイント：&lt;strong&gt;「同じ品詞 / 同じ形」同士をつなぐ&lt;/strong&gt;。&lt;/li&gt;
&lt;li&gt;名詞＋名詞、形容詞＋形容詞、文＋文…など、&lt;br /&gt;
並び方をチェックすることで、空欄補充や構造理解に役立つ。&lt;/li&gt;
&lt;li&gt;入試レベルの英文でも、このルールを知っていると&lt;strong&gt;解釈の手がかり&lt;/strong&gt;になる。&lt;/li&gt;
&lt;/ul&gt;
&lt;/td&gt;
&lt;/tr&gt;
&lt;tr style="background-color: #f0b464; color: black;"&gt;
&lt;td&gt;命令文 + and の構文&lt;/td&gt;
&lt;td&gt;
&lt;ul&gt;
&lt;li&gt;&lt;strong&gt;命令文, and 〜&lt;/strong&gt; の形で「〜しなさい。そうすれば…」という意味になる。&lt;/li&gt;
&lt;li&gt;例：Get up now, and you’ll be in time for school.&lt;br /&gt;
「今すぐ起きなさい、そうすれば学校に間に合いますよ。」&lt;/li&gt;
&lt;li&gt;&lt;code&gt;be in time for 〜&lt;/code&gt; = 「〜に間に合う」という熟語。&lt;br /&gt;
・&lt;strong&gt;be動詞＋in time for ＋ 名詞&lt;/strong&gt;で一まとまりの表現として覚える。&lt;/li&gt;
&lt;li&gt;この構文では、&lt;strong&gt;and のあとに「プラスの結果」&lt;/strong&gt;が来るのが基本。&lt;/li&gt;
&lt;/ul&gt;
&lt;/td&gt;
&lt;/tr&gt;
&lt;tr style="background-color: #ffffff; color: black;"&gt;
&lt;td&gt;命令文 + or の構文&lt;/td&gt;
&lt;td&gt;
&lt;ul&gt;
&lt;li&gt;&lt;strong&gt;命令文, or 〜&lt;/strong&gt; の形で「〜しなさい。さもないと…」という意味になる。&lt;/li&gt;
&lt;li&gt;例：Be quick, or you’ll miss the bus.&lt;br /&gt;
「急ぎなさい。さもないとバスに乗り遅れますよ。」&lt;/li&gt;
&lt;li&gt;直訳すると「急ぎなさい。それともバスに乗り遅れます」だが、&lt;br /&gt;
実際には「急がないと〜になる」という&lt;strong&gt;マイナスの結果&lt;/strong&gt;を表す。&lt;/li&gt;
&lt;li&gt;問題で &lt;code&gt;and / or&lt;/code&gt; のどちらを入れるか迷ったら、&lt;br /&gt;
&lt;strong&gt;後ろの内容がプラスかマイナスか&lt;/strong&gt;で判断するのがポイント。&lt;/li&gt;
&lt;/ul&gt;
&lt;/td&gt;
&lt;/tr&gt;
&lt;tr style="background-color: #f0b464; color: black;"&gt;
&lt;td&gt;このセクションで身につけたいこと&lt;/td&gt;
&lt;td&gt;
&lt;ul&gt;
&lt;li&gt;and / or / but の&lt;strong&gt;役割と意味&lt;/strong&gt;を明確に区別する。&lt;/li&gt;
&lt;li&gt;等位接続詞が&lt;strong&gt;同じ品詞・同じ形をつないでいるか&lt;/strong&gt;をチェック出来るようにする。&lt;/li&gt;
&lt;li&gt;&lt;strong&gt;命令文 + and / or&lt;/strong&gt; の特別な意味（そうすれば / さもないと）を暗記する。&lt;/li&gt;
&lt;li&gt;左から右へ訳すルールや、my などの修飾語が&lt;strong&gt;両方に掛かるイメージ&lt;/strong&gt;も意識して読む。&lt;/li&gt;
&lt;/ul&gt;
&lt;/td&gt;
&lt;/tr&gt;
&lt;/tbody&gt;
&lt;/table&gt;
&lt;p&gt;&amp;nbsp;&lt;/p&gt;
&lt;style&gt; .show-answer-btn { background:#DD8500; color:white; padding:5px 10px; cursor:pointer; border:none; } &lt;/style&gt;
&lt;p&gt;&lt;script&gt; function showAnswer(id, btn) { var ans = document.getElementById(id); if (ans) ans.style.display = 'inline'; if (btn) btn.style.display = 'none'; } &lt;/script&gt;&lt;/p&gt;
&lt;table style="width: 100%; border-collapse: collapse;"&gt;
&lt;tbody&gt;
&lt;tr style="background-color: #dd8500; color: white;"&gt;
&lt;th&gt;No.&lt;/th&gt;
&lt;th&gt;問題&lt;/th&gt;
&lt;/tr&gt;
&lt;p&gt;&lt;!-- Q1 --&gt;&lt;/p&gt;
&lt;tr style="background-color: #f0b464; color: black;"&gt;
&lt;td&gt;1&lt;/td&gt;
&lt;td&gt;「等位接続詞」として、このセクションで説明されている組み合わせはどれ？&lt;br /&gt;
A. because / though / if&lt;br /&gt;
B. when / after / before&lt;br /&gt;
C. and / or / but&lt;br /&gt;
D. who / which / that&lt;br /&gt;
&lt;button class="show-answer-btn"&gt;正解を見る&lt;/button&gt; &lt;span id="qa1" style="display: none; font-weight: bold; color: #d60000;"&gt;正解：C（and, or, but が等位接続詞として説明されている）&lt;/span&gt;&lt;/td&gt;
&lt;/tr&gt;
&lt;p&gt;&lt;!-- Q2 --&gt;&lt;/p&gt;
&lt;tr style="background-color: #ffffff; color: black;"&gt;
&lt;td&gt;2&lt;/td&gt;
&lt;td&gt;「等位接続詞」の「等位」が表している内容として最も近いものはどれ？&lt;br /&gt;
A. 意味が全く違うもの同士をつなぐ&lt;br /&gt;
B. 文のレベルを下げる&lt;br /&gt;
C. 上の文だけを強調する&lt;br /&gt;
D. 同じ品詞・同じ形同士をつなぐ&lt;br /&gt;
&lt;button class="show-answer-btn"&gt;正解を見る&lt;/button&gt; &lt;span id="qa2" style="display: none; font-weight: bold; color: #d60000;"&gt;正解：D（等しい位＝同じ品詞・同じ形同士をつなぐ）&lt;/span&gt;&lt;/td&gt;
&lt;/tr&gt;
&lt;p&gt;&lt;!-- Q3 --&gt;&lt;/p&gt;
&lt;tr style="background-color: #f0b464; color: black;"&gt;
&lt;td&gt;3&lt;/td&gt;
&lt;td&gt;My uncle and aunt live in Osaka. の and がつないでいるものとして正しい説明はどれ？&lt;br /&gt;
A. 動詞と動詞&lt;br /&gt;
B. 名詞と名詞&lt;br /&gt;
C. 文と文&lt;br /&gt;
D. 形容詞と副詞&lt;br /&gt;
&lt;button class="show-answer-btn"&gt;正解を見る&lt;/button&gt; &lt;span id="qa3" style="display: none; font-weight: bold; color: #d60000;"&gt;正解：B（uncle と aunt という名詞同士をつないでいる）&lt;/span&gt;&lt;/td&gt;
&lt;/tr&gt;
&lt;p&gt;&lt;!-- Q4 --&gt;&lt;/p&gt;
&lt;tr style="background-color: #ffffff; color: black;"&gt;
&lt;td&gt;4&lt;/td&gt;
&lt;td&gt;My uncle and aunt live in Osaka. の主語について、本文の説明と合うものはどれ？&lt;br /&gt;
A. 主語は uncle だけなので live に s を付ける。&lt;br /&gt;
B. 主語は aunt だけなので live に s を付ける。&lt;br /&gt;
C. 主語は uncle and aunt で二人なので live に s は付けない。&lt;br /&gt;
D. 主語は三人称単数なので、必ず lives にする。&lt;br /&gt;
&lt;button class="show-answer-btn"&gt;正解を見る&lt;/button&gt; &lt;span id="qa4" style="display: none; font-weight: bold; color: #d60000;"&gt;正解：C（uncle and aunt で複数なので三単現の s は付かない）&lt;/span&gt;&lt;/td&gt;
&lt;/tr&gt;
&lt;p&gt;&lt;!-- Q5 --&gt;&lt;/p&gt;
&lt;tr style="background-color: #f0b464; color: black;"&gt;
&lt;td&gt;5&lt;/td&gt;
&lt;td&gt;“Spanish or English?” の or の役割として最も適切なものはどれ？&lt;br /&gt;
A. 「AとB」両方を含める&lt;br /&gt;
B. 「AかBか」どちらかを選ぶ&lt;br /&gt;
C. 「Aだけ」しか認めない&lt;br /&gt;
D. 「Bだけ」しか認めない&lt;br /&gt;
&lt;button class="show-answer-btn"&gt;正解を見る&lt;/button&gt; &lt;span id="qa5" style="display: none; font-weight: bold; color: #d60000;"&gt;正解：B（or は「AかBか」のどちらかを表す）&lt;/span&gt;&lt;/td&gt;
&lt;/tr&gt;
&lt;p&gt;&lt;!-- Q6 --&gt;&lt;/p&gt;
&lt;tr style="background-color: #ffffff; color: black;"&gt;
&lt;td&gt;6&lt;/td&gt;
&lt;td&gt;Jane can sing very well, but she’s very shy. の but の説明として正しいものはどれ？&lt;br /&gt;
A. 二つの名詞をつなぐ等位接続詞&lt;br /&gt;
B. 文と文をつなぐ等位接続詞（しかし）&lt;br /&gt;
C. 副詞を修飾する副詞&lt;br /&gt;
D. 文頭だけに置ける接続詞&lt;br /&gt;
&lt;button class="show-answer-btn"&gt;正解を見る&lt;/button&gt; &lt;span id="qa6" style="display: none; font-weight: bold; color: #d60000;"&gt;正解：B（文と文をつなぐ等位接続詞として使われている）&lt;/span&gt;&lt;/td&gt;
&lt;/tr&gt;
&lt;p&gt;&lt;!-- Q7 --&gt;&lt;/p&gt;
&lt;tr style="background-color: #f0b464; color: black;"&gt;
&lt;td&gt;7&lt;/td&gt;
&lt;td&gt;「命令文, and 〜」の意味として本文の説明に最も近いものはどれ？&lt;br /&gt;
A. 〜しなさい、しかし…&lt;br /&gt;
B. 〜しなさい、さもないと…&lt;br /&gt;
C. 〜しなさい、そうすれば…&lt;br /&gt;
D. 〜しなさい、そして必ず…ではない&lt;br /&gt;
&lt;button class="show-answer-btn"&gt;正解を見る&lt;/button&gt; &lt;span id="qa7" style="display: none; font-weight: bold; color: #d60000;"&gt;正解：C（命令文＋and＝「そうすれば…」というプラスの結果を表す）&lt;/span&gt;&lt;/td&gt;
&lt;/tr&gt;
&lt;p&gt;&lt;!-- Q8 --&gt;&lt;/p&gt;
&lt;tr style="background-color: #ffffff; color: black;"&gt;
&lt;td&gt;8&lt;/td&gt;
&lt;td&gt;Get up now, and you’ll be in time for school. に関する説明として正しいものはどれ？&lt;br /&gt;
A. and のあとにはマイナスの内容が来ている。&lt;br /&gt;
B. be in time for は「〜に間に合う」という熟語である。&lt;br /&gt;
C. and を or に変えても意味は全く同じである。&lt;br /&gt;
D. 命令文なので、接続詞は使えない。&lt;br /&gt;
&lt;button class="show-answer-btn"&gt;正解を見る&lt;/button&gt; &lt;span id="qa8" style="display: none; font-weight: bold; color: #d60000;"&gt;正解：B（be in time for 〜 = 「〜に間に合う」）&lt;/span&gt;&lt;/td&gt;
&lt;/tr&gt;
&lt;p&gt;&lt;!-- Q9 --&gt;&lt;/p&gt;
&lt;tr style="background-color: #f0b464; color: black;"&gt;
&lt;td&gt;9&lt;/td&gt;
&lt;td&gt;「命令文, or 〜」の役割として、本文の説明と最も合うものはどれ？&lt;br /&gt;
A. 〜しなさい、そうすれば良いことが起こる&lt;br /&gt;
B. 〜しなさい、そしてさらに続けなさい&lt;br /&gt;
C. 〜しなさい、さもないと悪い結果になる&lt;br /&gt;
D. 〜しなさい、しかし実はやらなくてよい&lt;br /&gt;
&lt;button class="show-answer-btn"&gt;正解を見る&lt;/button&gt; &lt;span id="qa9" style="display: none; font-weight: bold; color: #d60000;"&gt;正解：C（命令文＋or＝「さもないと…」というマイナスの結果を表す）&lt;/span&gt;&lt;/td&gt;
&lt;/tr&gt;
&lt;p&gt;&lt;!-- Q10 --&gt;&lt;/p&gt;
&lt;tr style="background-color: #ffffff; color: black;"&gt;
&lt;td&gt;10&lt;/td&gt;
&lt;td&gt;「and か or かどちらを入れるか迷ったときの判断基準」として本文で説明されているものはどれ？&lt;br /&gt;
A. 前に出てくる単語の品詞だけを見る。&lt;br /&gt;
B. and の方が文字数が少ないので and を選ぶ。&lt;br /&gt;
C. 後ろの内容がプラスなら and、マイナスなら or を選ぶ。&lt;br /&gt;
D. どちらを入れても意味は変わらないので気にしない。&lt;br /&gt;
&lt;button class="show-answer-btn"&gt;正解を見る&lt;/button&gt; &lt;span id="qa10" style="display: none; font-weight: bold; color: #d60000;"&gt;正解：C（後ろがプラス内容＝and / マイナス内容＝or で判断する）&lt;/span&gt;&lt;/td&gt;
&lt;/tr&gt;
&lt;/tbody&gt;
&lt;/table&gt;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t>
  </si>
  <si>
    <t>https://eigo-rewrite.com/column/stage2_lesson1-2/</t>
  </si>
  <si>
    <t>以下のページは不自然なワードを使用しています。
これらを適切に自然な言葉に置き換えて下さい。
なお、本文の装飾や構造は絶対に変えないでください。
【対象ページURL】
https://eigo-rewrite.com/column/stage2_lesson1-2/
【検出された不自然ワード】
（検出なし）
【本文】
------
&lt;p&gt;&lt;iframe title="YouTube video player" src="https://www.youtube.com/embed/BzL3tJDljbE"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&lt;p&gt;before のあとが &lt;strong&gt;主語＋動詞&lt;/strong&gt; なのか、&lt;strong&gt;動詞-ing&lt;/strong&gt; なのかで止まることが多いです。&lt;br /&gt;
まず押さえる基準はシンプルで、&lt;strong&gt;接続詞の before / after / when のあとには「主語＋動詞」が来る&lt;/strong&gt;、です。&lt;br /&gt;
例：&lt;strong&gt;before I went&lt;/strong&gt; / &lt;strong&gt;after I finished&lt;/strong&gt; / &lt;strong&gt;when my sister was born&lt;/strong&gt;。&lt;br /&gt;
一方、&lt;strong&gt;before going&lt;/strong&gt; のように &lt;strong&gt;ing&lt;/strong&gt; が来る形は、接続詞ではなく &lt;strong&gt;前置詞&lt;/strong&gt; として使っている場面が多く、ここが混乱の起点になります。&lt;/p&gt;
&lt;p&gt;もう1つ、本文でつまずきやすいのが &lt;strong&gt;文頭に置いたときのカンマ&lt;/strong&gt; です。&lt;br /&gt;
&lt;strong&gt;When / After / Before + 主語＋動詞&lt;/strong&gt; を文頭に出したら、後ろに &lt;strong&gt;,&lt;/strong&gt;。文中に置くなら基本はカンマなし。&lt;br /&gt;
このページでは、&lt;strong&gt;①接続詞のあとに来る形 ②文頭/文中のカンマ ③出来事の前後関係（after/before）&lt;/strong&gt; を、例文でズレない読み方にまとめます。&lt;/p&gt;
&lt;p&gt;NEW TREASURE STAGE2 の文法事項・Lesson一覧の全体像は、&lt;strong&gt;&lt;a href="https://eigo-rewrite.com/column/hub_stage2/"&gt;NEW TREASURE STAGE2｜中2英文法 総括＋Lesson一覧（全体像はこちら）&lt;/a&gt;&lt;/strong&gt;で確認できます。&lt;br /&gt;
先ほどのセクション（セクション1）では &lt;strong&gt;等位接続詞&lt;/strong&gt; を扱いました。今回は &lt;strong&gt;従位接続詞（when / after / before）&lt;/strong&gt; に進みます。&lt;/p&gt;
&lt;p&gt;&lt;img decoding="async" fetchpriority="high" class="alignnone wp-image-596" src="https://eigo-rewrite.com/wp-content/uploads/2023/06/IMG_1181-300x37.jpg" alt="" width="738" height="91" srcset="https://eigo-rewrite.com/wp-content/uploads/2023/06/IMG_1181-300x37.jpg 300w, https://eigo-rewrite.com/wp-content/uploads/2023/06/IMG_1181-1024x126.jpg 1024w, https://eigo-rewrite.com/wp-content/uploads/2023/06/IMG_1181-768x95.jpg 768w, https://eigo-rewrite.com/wp-content/uploads/2023/06/IMG_1181.jpg 1200w" sizes="(max-width: 738px) 100vw, 738px" /&gt;&lt;/p&gt;
&lt;p&gt;まずはこの&amp;#8221;When&amp;#8221;です。&lt;br /&gt;
これは「何々の時」という意味になっていまして、疑問文ではありませんから「いつ」という意味ではありません。&lt;br /&gt;
「なんとかの時」という意味になっています。&lt;br /&gt;
これが、この&amp;#8221;my sister was born,&amp;#8221;「私のお姉さん」あるいは「妹が生まれた」という文と、&lt;br /&gt;
「私は5歳だった」という文を繋いでいます。&lt;br /&gt;
要するに、「妹が生まれた時私は5歳でした。」というような意味にしたい訳ですが、ここで大事なのはまずこの従位接続詞というものの使い方で、&lt;span style="color: #ff0000;"&gt;必ずここで接続詞があったら次にまず主語がきます。&lt;/span&gt;&lt;br /&gt;
そして次に「生まれた」動詞がきます。&lt;br /&gt;
このように、今回登場する接続詞というのは&lt;span style="color: #0000ff;"&gt;必ず文と文を繋ぐ役割&lt;/span&gt;をしています。&lt;br /&gt;
という事は、&lt;span style="color: #008000;"&gt;この接続詞のこの塊の中に必ず主語、動詞が一組必要になります。&lt;/span&gt;&lt;br /&gt;
訳す時ですが、基本的にこの接続詞がくっついている節、従位接続詞が含まれている塊なので、&lt;br /&gt;
従位節なんていう名前が付きますが、この&lt;strong&gt;従位節の方がこちらのメインの文を修飾する&lt;/strong&gt;というような順番で訳します。&lt;br /&gt;
ですので、これを例えば「私が5歳の時に妹が生まれた。」と訳すのではなく、&lt;br /&gt;
「妹が生まれた時、私は5歳だった。」という順番で訳す必要があります。&lt;br /&gt;
位置ですが、今回はたまたまこの接続詞+主語、動詞という塊が文頭にあった訳ですが、これは文の中に置く事も出来ます。&lt;br /&gt;
その場合こういう形になります。&lt;/p&gt;
&lt;p&gt;&lt;img decoding="async" class="alignnone wp-image-598" src="https://eigo-rewrite.com/wp-content/uploads/2023/06/IMG_1181-1-300x37.jpg" alt="" width="722" height="89" srcset="https://eigo-rewrite.com/wp-content/uploads/2023/06/IMG_1181-1-300x37.jpg 300w, https://eigo-rewrite.com/wp-content/uploads/2023/06/IMG_1181-1-1024x126.jpg 1024w, https://eigo-rewrite.com/wp-content/uploads/2023/06/IMG_1181-1-768x95.jpg 768w, https://eigo-rewrite.com/wp-content/uploads/2023/06/IMG_1181-1.jpg 1200w" sizes="(max-width: 722px) 100vw, 722px" /&gt;&lt;/p&gt;
&lt;p&gt;&amp;#8220;I was very happy&amp;#8221;&lt;br /&gt;
「私はとても嬉しかったです」&lt;br /&gt;
という文と、&amp;#8221;when I met my new sister&amp;#8221;「新しい妹に会った時」という形で文と文を繋いでいて、今度は&amp;#8221;when&amp;#8221;がこの文の中にあります。&lt;br /&gt;
これを一つの塊として見た時に、ルールは先ほどと同じです。&lt;br /&gt;
先ほどはこの従位節の方がメインの文を修飾しました。&lt;br /&gt;
今回も接続詞+主語+動詞、これを含む塊の方がメインの部分を修飾します。&lt;br /&gt;
等位接続詞と違いまして、左から右とか右から左と覚えるのではなく、&lt;br /&gt;
&lt;span style="color: #ff0000;"&gt;接続詞+主語、動詞の塊の方から他のメインの文の方へ訳す&lt;/span&gt;、この順番が非常に大事です。&lt;br /&gt;
なので、日本語的に左から読んでしまうと、この二つ目の文というのは「私がとても嬉しかった時、新しい妹に会いました。」みたいな形で左から訳してしまう人がたまにいるんですが、そうではなくて接続詞を含む塊の方からそうではないメインの文の方に向かって訳す、これが大事です。&lt;br /&gt;
また、この接続詞+主語、動詞の塊が文頭にきた際はここに&lt;strong&gt;&amp;#8220;,&amp;#8221;&lt;/strong&gt;を入れる必要があります。&lt;br /&gt;
ところがこちら、文の真ん中にある場合はここに&amp;#8221;,&amp;#8221;がないです。&lt;br /&gt;
なので、細かい所ではありますが、&lt;span style="color: #008000;"&gt;接続詞の塊を文頭に出す場合は&amp;#8221;,&amp;#8221;を忘れずに&lt;/span&gt;、という事を意識しておきましょう。&lt;br /&gt;
したがいましてこの場合、三つ目の文です。&lt;/p&gt;
&lt;p&gt;&lt;img decoding="async" loading="lazy" class="alignnone wp-image-597" src="https://eigo-rewrite.com/wp-content/uploads/2023/06/IMG_1181-2-300x37.jpg" alt="" width="673" height="83" srcset="https://eigo-rewrite.com/wp-content/uploads/2023/06/IMG_1181-2-300x37.jpg 300w, https://eigo-rewrite.com/wp-content/uploads/2023/06/IMG_1181-2-1024x126.jpg 1024w, https://eigo-rewrite.com/wp-content/uploads/2023/06/IMG_1181-2-768x95.jpg 768w, https://eigo-rewrite.com/wp-content/uploads/2023/06/IMG_1181-2.jpg 1200w" sizes="(max-width: 673px) 100vw, 673px" /&gt;&lt;/p&gt;
&lt;p&gt;&amp;#8220;After I finished dinner,&amp;#8221;これで一つの塊を作っています。&lt;br /&gt;
こういった形です。&lt;br /&gt;
そうするとこの塊があった時に、この接続詞+主語、動詞を含む塊の方がそうではないメインの方、主節の方を修飾しますから、そうすると「私がディナーを終えたあと」、つまり「夕飯を食べ終えたあとで彼女に電話しました。」となります。&lt;br /&gt;
このように時を表す接続詞に関しては、&amp;#8221;After&amp;#8221;「あと」というのは分かると思いますが、どっちがどっちのあとなのかという所を確認しないと事実関係がズレてしまい、結果文章を読んでも意味がズレてしまうという事があります。&lt;br /&gt;
なので、接続詞+主語、動詞の塊が出てきたら一旦括弧で括ってあげて、&lt;br /&gt;
&lt;span style="color: #0000ff;"&gt;その括弧の中から外へ修飾させるんだな、というのを意識して読んでいきましょう。&lt;/span&gt;&lt;br /&gt;
したがいまして、最後もこちらが&amp;#8221;before I went to the party.&amp;#8221;これで一つの塊になっています。&lt;br /&gt;
そうすると、接続詞+主語、動詞の塊、&amp;#8221;before &amp;#8220;は「何々の前に」という意味になっています。&lt;br /&gt;
そうすると、この塊の方からこちらのメインの文を修飾させる訳ですから、そうすると&lt;br /&gt;
「私はパーティへ行く前に花を何本か買いました。」というような意味になる訳です。&lt;br /&gt;
このように、時を表わす接続詞はまずその接続詞とその意味を覚えるという事が一つ。&lt;br /&gt;
それから意味を踏まえた上で&lt;strong&gt;文の先頭にくる時は&amp;#8221;,&amp;#8221;を置いてこの塊の中からメインの文へ修飾させる。&lt;/strong&gt;&lt;br /&gt;
&lt;strong&gt;文の途中に接続詞+主語、動詞の塊を置く時は&amp;#8221;,&amp;#8221;を入れずにこの接続詞+主語、動詞の塊からメインの方へ訳していく。&lt;/strong&gt;&lt;br /&gt;
こういった点に注意して学習を進めていって下さい。&lt;br /&gt;
それではセクション2に関しては以上となります。&lt;/p&gt;
&lt;table style="width: 100%; border-collapse: collapse;"&gt;
&lt;tbody&gt;
&lt;tr style="background-color: #dd8500; color: white;"&gt;
&lt;th&gt;項目&lt;/th&gt;
&lt;th&gt;内容&lt;/th&gt;
&lt;/tr&gt;
&lt;tr style="background-color: #f0b464; color: black;"&gt;
&lt;td&gt;このセクションのテーマ&lt;/td&gt;
&lt;td&gt;
&lt;ul&gt;
&lt;li&gt;&lt;strong&gt;従位接続詞（when / after / before）&lt;/strong&gt; を使った文のつなぎ方。&lt;/li&gt;
&lt;li&gt;「〜のとき」「〜したあとで」「〜する前に」といった&lt;strong&gt;時を表す節&lt;/strong&gt;の読み方・訳し方。&lt;/li&gt;
&lt;li&gt;等位接続詞との違い（訳す順番・カンマの有無など）を理解する。&lt;/li&gt;
&lt;/ul&gt;
&lt;/td&gt;
&lt;/tr&gt;
&lt;tr style="background-color: #ffffff; color: black;"&gt;
&lt;td&gt;従位接続詞とは&lt;/td&gt;
&lt;td&gt;
&lt;ul&gt;
&lt;li&gt;今回扱うのは &lt;strong&gt;when / after / before&lt;/strong&gt; などの「従位接続詞」。&lt;/li&gt;
&lt;li&gt;&lt;strong&gt;必ず「文と文」をつなぐ&lt;/strong&gt; 接続詞である（語と語だけはつながない）。&lt;/li&gt;
&lt;li&gt;従位接続詞のあとは必ず &lt;strong&gt;主語＋動詞（S＋V）&lt;/strong&gt; がセットで続く。&lt;/li&gt;
&lt;li&gt;従位接続詞を含む部分は「従位節」と呼ばれ、&lt;strong&gt;メインの文（主節）を修飾&lt;/strong&gt;する。&lt;/li&gt;
&lt;/ul&gt;
&lt;/td&gt;
&lt;/tr&gt;
&lt;tr style="background-color: #f0b464; color: black;"&gt;
&lt;td&gt;when の意味と注意点&lt;/td&gt;
&lt;td&gt;
&lt;ul&gt;
&lt;li&gt;ここでの &lt;strong&gt;when は「いつ」ではなく「〜のとき」&lt;/strong&gt; の意味（疑問詞ではない）。&lt;/li&gt;
&lt;li&gt;例：When my sister was born, I was five years old.&lt;br /&gt;
「私の姉（妹）が生まれた&lt;strong&gt;とき&lt;/strong&gt;、私は5歳でした。」&lt;/li&gt;
&lt;li&gt;&lt;strong&gt;when + S + V&lt;/strong&gt; という一つの塊になり、その塊全体がメインの文を修飾する。&lt;/li&gt;
&lt;li&gt;訳すときは、日本語の順番に引きずられず、&lt;strong&gt;「〜のとき…」と従位節の意味を先に意識&lt;/strong&gt;する。&lt;/li&gt;
&lt;/ul&gt;
&lt;/td&gt;
&lt;/tr&gt;
&lt;tr style="background-color: #ffffff; color: black;"&gt;
&lt;td&gt;位置とカンマのルール&lt;/td&gt;
&lt;td&gt;
&lt;ul&gt;
&lt;li&gt;&lt;strong&gt;文頭に置くパターン：&lt;/strong&gt;&lt;br /&gt;
When my sister was born, I was five years old.&lt;br /&gt;
・従位接続詞＋S＋V の塊が&lt;strong&gt;文頭に来るときは、後ろにカンマ「,」が必要&lt;/strong&gt;。&lt;/li&gt;
&lt;li&gt;&lt;strong&gt;文中に置くパターン：&lt;/strong&gt;&lt;br /&gt;
I was very happy when I met my new sister.&lt;br /&gt;
・この場合は &lt;strong&gt;前にカンマは置かない&lt;/strong&gt;。&lt;/li&gt;
&lt;li&gt;位置が変わっても、&lt;strong&gt;「従位節の内容がメインの文を修飾する」という関係は同じ&lt;/strong&gt;。&lt;/li&gt;
&lt;/ul&gt;
&lt;/td&gt;
&lt;/tr&gt;
&lt;tr style="background-color: #f0b464; color: black;"&gt;
&lt;td&gt;「塊の中から外へ」訳す感覚&lt;/td&gt;
&lt;td&gt;
&lt;ul&gt;
&lt;li&gt;等位接続詞（and / but など）は&lt;strong&gt;左から右へ素直に&lt;/strong&gt;読めばよかった。&lt;/li&gt;
&lt;li&gt;従位接続詞は、&lt;strong&gt;接続詞＋S＋V の塊を一旦カッコでくくって&lt;/strong&gt;考えるイメージ。&lt;/li&gt;
&lt;li&gt;そのうえで「&lt;strong&gt;カッコの中の意味 → メイン文&lt;/strong&gt;」の順で訳す：&lt;br /&gt;
・When I met my new sister, I was very happy.&lt;br /&gt;
「新しい妹に会ったとき、私はとてもうれしかった。」&lt;/li&gt;
&lt;li&gt;日本語の「左から読めばいいや」と考えると、意味関係を取り違えやすいので注意。&lt;/li&gt;
&lt;/ul&gt;
&lt;/td&gt;
&lt;/tr&gt;
&lt;tr style="background-color: #ffffff; color: black;"&gt;
&lt;td&gt;after の使い方&lt;/td&gt;
&lt;td&gt;
&lt;ul&gt;
&lt;li&gt;&lt;strong&gt;after + S + V&lt;/strong&gt;：「〜したあとで」。&lt;/li&gt;
&lt;li&gt;例：After I finished dinner, I called her.&lt;br /&gt;
「夕食を食べ終えたあとで、私は彼女に電話しました。」&lt;/li&gt;
&lt;li&gt;従位節の方（After 〜）が、&lt;strong&gt;どちらの出来事が先か&lt;/strong&gt;を示し、メイン文の動詞を修飾する。&lt;/li&gt;
&lt;li&gt;文頭に置くときは after 節の後ろに&lt;strong&gt;カンマが必要&lt;/strong&gt;。&lt;/li&gt;
&lt;/ul&gt;
&lt;/td&gt;
&lt;/tr&gt;
&lt;tr style="background-color: #f0b464; color: black;"&gt;
&lt;td&gt;before の使い方&lt;/td&gt;
&lt;td&gt;
&lt;ul&gt;
&lt;li&gt;&lt;strong&gt;before + S + V&lt;/strong&gt;：「〜する前に」。&lt;/li&gt;
&lt;li&gt;例：I bought some flowers before I went to the party.&lt;br /&gt;
「私はパーティーへ行く前に、花を何本か買いました。」&lt;/li&gt;
&lt;li&gt;「どちらが先に起きたか」を間違えると、&lt;strong&gt;事実関係がズレて読解ミス&lt;/strong&gt;につながる。&lt;/li&gt;
&lt;li&gt;after / before も when 同様に、&lt;strong&gt;従位節 → 主節&lt;/strong&gt;の方向で意味をつなぐ意識が大切。&lt;/li&gt;
&lt;/ul&gt;
&lt;/td&gt;
&lt;/tr&gt;
&lt;tr style="background-color: #ffffff; color: black;"&gt;
&lt;td&gt;従位接続詞全体のポイント&lt;/td&gt;
&lt;td&gt;
&lt;ul&gt;
&lt;li&gt;共通ルール：&lt;br /&gt;
・接続詞のあとは&lt;strong&gt;必ず S＋V&lt;/strong&gt;。&lt;br /&gt;
・接続詞＋S＋V の塊が&lt;strong&gt;メイン文を修飾&lt;/strong&gt;する（従位節）。&lt;/li&gt;
&lt;li&gt;文頭の従位節のあとには&lt;strong&gt;カンマ「,」&lt;/strong&gt;を付ける／文中ならカンマなし。&lt;/li&gt;
&lt;li&gt;読解では、&lt;strong&gt;接続詞の塊をカッコでくくる→中から外へ訳す&lt;/strong&gt;ことを習慣化する。&lt;/li&gt;
&lt;/ul&gt;
&lt;/td&gt;
&lt;/tr&gt;
&lt;/tbody&gt;
&lt;/table&gt;
&lt;p&gt;&amp;nbsp;&lt;/p&gt;
&lt;style&gt;
.show-answer-btn {&lt;br /&gt;  background:#DD8500;&lt;br /&gt;  color:white;&lt;br /&gt;  padding:5px 10px;&lt;br /&gt;  cursor:pointer;&lt;br /&gt;  border:none;&lt;br /&gt;}&lt;br /&gt;&lt;/style&gt;
&lt;p&gt;&lt;script&gt;
function showAnswer(id, btn) {
  var ans = document.getElementById(id);
  if (ans) ans.style.display = 'inline';
  if (btn) btn.style.display = 'none';
}
&lt;/script&gt;&lt;/p&gt;
&lt;table style="width: 100%; border-collapse: collapse;"&gt;
&lt;tbody&gt;
&lt;tr style="background-color: #dd8500; color: white;"&gt;
&lt;th&gt;No.&lt;/th&gt;
&lt;th&gt;問題&lt;/th&gt;
&lt;/tr&gt;
&lt;p&gt;&lt;!-- Q1 --&gt;&lt;/p&gt;
&lt;tr style="background-color: #f0b464; color: black;"&gt;
&lt;td&gt;1&lt;/td&gt;
&lt;td&gt;このセクションで扱っている接続詞のグループとして正しいものはどれ？&lt;/p&gt;
&lt;p&gt;A. 等位接続詞（and / but / or など）&lt;/p&gt;
&lt;p&gt;B. 従位接続詞（when / after / before など）&lt;/p&gt;
&lt;p&gt;C. 関係代名詞（who / which など）&lt;/p&gt;
&lt;p&gt;D. 助動詞（can / will など）&lt;/p&gt;
&lt;p&gt;&lt;button class="show-answer-btn"&gt;正解を見る&lt;/button&gt;&lt;br /&gt;
&lt;span id="qa1" style="display: none; font-weight: bold; color: #d60000;"&gt;正解：B（when / after / before などの従位接続詞）&lt;/span&gt;&lt;/td&gt;
&lt;/tr&gt;
&lt;p&gt;&lt;!-- Q2 --&gt;&lt;/p&gt;
&lt;tr style="background-color: #ffffff; color: black;"&gt;
&lt;td&gt;2&lt;/td&gt;
&lt;td&gt;本文の説明に沿うと、従位接続詞のあとに必ず来るものの組み合わせはどれ？&lt;/p&gt;
&lt;p&gt;A. 名詞＋名詞&lt;/p&gt;
&lt;p&gt;B. 形容詞＋名詞&lt;/p&gt;
&lt;p&gt;C. 主語＋動詞&lt;/p&gt;
&lt;p&gt;D. 動詞＋副詞&lt;/p&gt;
&lt;p&gt;&lt;button class="show-answer-btn"&gt;正解を見る&lt;/button&gt;&lt;br /&gt;
&lt;span id="qa2" style="display: none; font-weight: bold; color: #d60000;"&gt;正解：C（接続詞＋主語＋動詞で一つの塊になる）&lt;/span&gt;&lt;/td&gt;
&lt;/tr&gt;
&lt;p&gt;&lt;!-- Q3 --&gt;&lt;/p&gt;
&lt;tr style="background-color: #f0b464; color: black;"&gt;
&lt;td&gt;3&lt;/td&gt;
&lt;td&gt;本文中の when の意味として正しいものはどれ？&lt;/p&gt;
&lt;p&gt;A. いつ（疑問）&lt;/p&gt;
&lt;p&gt;B. 〜のとき&lt;/p&gt;
&lt;p&gt;C. 〜まで&lt;/p&gt;
&lt;p&gt;D. 〜なので&lt;/p&gt;
&lt;p&gt;&lt;button class="show-answer-btn"&gt;正解を見る&lt;/button&gt;&lt;br /&gt;
&lt;span id="qa3" style="display: none; font-weight: bold; color: #d60000;"&gt;正解：B（ここでは「〜のとき」であり、疑問の「いつ」ではない）&lt;/span&gt;&lt;/td&gt;
&lt;/tr&gt;
&lt;p&gt;&lt;!-- Q4 --&gt;&lt;/p&gt;
&lt;tr style="background-color: #ffffff; color: black;"&gt;
&lt;td&gt;4&lt;/td&gt;
&lt;td&gt;次の文の訳し方として本文の考え方に最も近いものはどれ？&lt;br /&gt;
When my sister was born, I was five years old.A. 私が5歳だったとき、妹が生まれました。B. 私は5歳でした、妹が生まれたら。C. 妹が生まれたとき、私は5歳でした。D. 私は妹が生まれたとき5歳になります。&lt;/p&gt;
&lt;p&gt;&lt;button class="show-answer-btn"&gt;正解を見る&lt;/button&gt;&lt;br /&gt;
&lt;span id="qa4" style="display: none; font-weight: bold; color: #d60000;"&gt;正解：C（従位節「妹が生まれたとき」→メイン文「私は5歳だった」）&lt;/span&gt;&lt;/td&gt;
&lt;/tr&gt;
&lt;p&gt;&lt;!-- Q5 --&gt;&lt;/p&gt;
&lt;tr style="background-color: #f0b464; color: black;"&gt;
&lt;td&gt;5&lt;/td&gt;
&lt;td&gt;本文によると、従位接続詞＋主語＋動詞の「塊」が果たす役割として正しいものはどれ？&lt;/p&gt;
&lt;p&gt;A. 名詞を説明する（形容詞の働き）&lt;/p&gt;
&lt;p&gt;B. 動詞を修飾し、メインの文を説明する&lt;/p&gt;
&lt;p&gt;C. 文の主語になる&lt;/p&gt;
&lt;p&gt;D. 文の目的語になる&lt;/p&gt;
&lt;p&gt;&lt;button class="show-answer-btn"&gt;正解を見る&lt;/button&gt;&lt;br /&gt;
&lt;span id="qa5" style="display: none; font-weight: bold; color: #d60000;"&gt;正解：B（メインの文を修飾する「従位節」になる）&lt;/span&gt;&lt;/td&gt;
&lt;/tr&gt;
&lt;p&gt;&lt;!-- Q6 --&gt;&lt;/p&gt;
&lt;tr style="background-color: #ffffff; color: black;"&gt;
&lt;td&gt;6&lt;/td&gt;
&lt;td&gt;When / After / Before の塊を&lt;strong&gt;文頭&lt;/strong&gt;に置いたときのルールとして正しいものはどれ？&lt;/p&gt;
&lt;p&gt;A. 文頭に来たときは必ずピリオドで終える。&lt;/p&gt;
&lt;p&gt;B. 文頭に来たときはカンマ「,」を置く。&lt;/p&gt;
&lt;p&gt;C. 文頭に来たときは疑問文の語順にする。&lt;/p&gt;
&lt;p&gt;D. 文頭に来たときは主語を省略する。&lt;/p&gt;
&lt;p&gt;&lt;button class="show-answer-btn"&gt;正解を見る&lt;/button&gt;&lt;br /&gt;
&lt;span id="qa6" style="display: none; font-weight: bold; color: #d60000;"&gt;正解：B（文頭に従位節が来るときは後ろにカンマを打つ）&lt;/span&gt;&lt;/td&gt;
&lt;/tr&gt;
&lt;p&gt;&lt;!-- Q7 --&gt;&lt;/p&gt;
&lt;tr style="background-color: #f0b464; color: black;"&gt;
&lt;td&gt;7&lt;/td&gt;
&lt;td&gt;次の文について、本文の説明と合う訳し方はどれ？&lt;br /&gt;
I was very happy when I met my new sister.A. 私がとても嬉しかったとき、新しい妹に会いました。B. 新しい妹に会ったとき、私はとても嬉しかった。C. 新しい妹に会う前に、私はとても嬉しかった。D. 私は嬉しかったとき、新しい妹に会いました。&lt;/p&gt;
&lt;p&gt;&lt;button class="show-answer-btn"&gt;正解を見る&lt;/button&gt;&lt;br /&gt;
&lt;span id="qa7" style="display: none; font-weight: bold; color: #d60000;"&gt;正解：B（when 節の内容がメイン文「嬉しかった」を修飾）&lt;/span&gt;&lt;/td&gt;
&lt;/tr&gt;
&lt;p&gt;&lt;!-- Q8 --&gt;&lt;/p&gt;
&lt;tr style="background-color: #ffffff; color: black;"&gt;
&lt;td&gt;8&lt;/td&gt;
&lt;td&gt;After I finished dinner, I called her. の文構造について正しい説明はどれ？&lt;/p&gt;
&lt;p&gt;A. 「After I finished dinner」がメイン文、「I called her」が従位節。&lt;/p&gt;
&lt;p&gt;B. 二つの文が and で並んでいる等位接続。&lt;/p&gt;
&lt;p&gt;C. 「After I finished dinner」が従位節で、「I called her」がメインの文。&lt;/p&gt;
&lt;p&gt;D. After は副詞なので、この文には接続詞がない。&lt;/p&gt;
&lt;p&gt;&lt;button class="show-answer-btn"&gt;正解を見る&lt;/button&gt;&lt;br /&gt;
&lt;span id="qa8" style="display: none; font-weight: bold; color: #d60000;"&gt;正解：C（after 節が従位節、I called her が主節）&lt;/span&gt;&lt;/td&gt;
&lt;/tr&gt;
&lt;p&gt;&lt;!-- Q9 --&gt;&lt;/p&gt;
&lt;tr style="background-color: #f0b464; color: black;"&gt;
&lt;td&gt;9&lt;/td&gt;
&lt;td&gt;I bought some flowers before I went to the party. の意味として本文に沿うものはどれ？&lt;/p&gt;
&lt;p&gt;A. パーティーに行ったあとで花を買った。&lt;/p&gt;
&lt;p&gt;B. 花を買ったあとでパーティーに行くつもりだ。&lt;/p&gt;
&lt;p&gt;C. パーティーへ行く前に花をいくつか買った。&lt;/p&gt;
&lt;p&gt;D. 花を買う前にパーティーへ行った。&lt;/p&gt;
&lt;p&gt;&lt;button class="show-answer-btn"&gt;正解を見る&lt;/button&gt;&lt;br /&gt;
&lt;span id="qa9" style="display: none; font-weight: bold; color: #d60000;"&gt;正解：C（before 節が「パーティーへ行く前に」を示す）&lt;/span&gt;&lt;/td&gt;
&lt;/tr&gt;
&lt;p&gt;&lt;!-- Q10 --&gt;&lt;/p&gt;
&lt;tr style="background-color: #ffffff; color: black;"&gt;
&lt;td&gt;10&lt;/td&gt;
&lt;td&gt;従位接続詞の訳し方について、本文の方針に最も近い説明はどれ？&lt;/p&gt;
&lt;p&gt;A. 常に左から右へそのまま訳す。&lt;/p&gt;
&lt;p&gt;B. 接続詞の後ろの動詞だけ先に訳す。&lt;/p&gt;
&lt;p&gt;C. 接続詞＋主語＋動詞の塊をカッコでくくって、その中から外へ向かって訳す。&lt;/p&gt;
&lt;p&gt;D. メインの文だけ訳し、従位節は訳さない。&lt;/p&gt;
&lt;p&gt;&lt;button class="show-answer-btn"&gt;正解を見る&lt;/button&gt;&lt;br /&gt;
&lt;span id="qa10" style="display: none; font-weight: bold; color: #d60000;"&gt;正解：C（「塊の中から外へ」修飾させる意識で読む）&lt;/span&gt;&lt;/td&gt;
&lt;/tr&gt;
&lt;/tbody&gt;
&lt;/table&gt;
&lt;p&gt;&lt;!--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&lt;p&gt;&amp;nbsp;&lt;/p&gt;
------</t>
  </si>
  <si>
    <t>https://eigo-rewrite.com/column/stage2-lesson1-3/</t>
  </si>
  <si>
    <t>以下のページは不自然なワードを使用しています。
これらを適切に自然な言葉に置き換えて下さい。
なお、本文の装飾や構造は絶対に変えないでください。
【対象ページURL】
https://eigo-rewrite.com/column/stage2-lesson1-3/
【検出された不自然ワード】
（検出なし）
【本文】
------
&lt;p&gt;&lt;iframe title="YouTube video player" src="https://www.youtube.com/embed/VVU4k5fYnhM" width="560" height="315" frameborder="0" allowfullscreen="allowfullscreen"&gt;&lt;span data-mce-type="bookmark" style="display: inline-block; width: 0px; overflow: hidden; line-height: 0;" class="mce_SELRES_start"&gt;&lt;/span&gt;&lt;/iframe&gt;&lt;/p&gt;
&lt;p&gt;この単元では &lt;strong data-start="35" data-end="42"&gt;感嘆文&lt;/strong&gt; の形を学習します。&lt;br data-start="52" data-end="55" /&gt;一見すると難しそうに見えるかもしれませんが、コツをつかめば &lt;strong data-start="85" data-end="101"&gt;シンプルな操作で作れる文&lt;/strong&gt; です。ポイントを押さえながら、しっかり学習していきましょう。&lt;br /&gt;
NEW TREASURE STAGE2 の文法事項・Lesson一覧の全体像は、&lt;strong&gt;&lt;a href="https://eigo-rewrite.com/column/hub_stage2/"&gt;NEW TREASURE STAGE2｜中2英文法 総括＋Lesson一覧（全体像はこちら）&lt;/a&gt;&lt;/strong&gt;で確認できます。&lt;/p&gt;
&lt;p&gt;&lt;img decoding="async" fetchpriority="high" class="alignnone wp-image-602" src="https://eigo-rewrite.com/wp-content/uploads/2023/07/スライド用-300x169.jpg" sizes="(max-width: 872px) 100vw, 872px" srcset="https://eigo-rewrite.com/wp-content/uploads/2023/07/スライド用-300x169.jpg 300w, https://eigo-rewrite.com/wp-content/uploads/2023/07/スライド用-1024x576.jpg 1024w, https://eigo-rewrite.com/wp-content/uploads/2023/07/スライド用-768x432.jpg 768w, https://eigo-rewrite.com/wp-content/uploads/2023/07/スライド用-320x180.jpg 320w, https://eigo-rewrite.com/wp-content/uploads/2023/07/スライド用.jpg 1280w" alt="" width="872" height="491" /&gt;&lt;/p&gt;
&lt;p&gt;それでは早速1文目を見ていきます。&lt;br /&gt;
このように、”How beautiful”「How + 形容詞」が文の先頭に出てきています。&lt;br /&gt;
これは元々どういう文だったかというと、”very beautiful”という塊があったんです。&lt;br /&gt;
感嘆文というのは、ここの元々”very”が付いていた形容詞とか副詞の部分を、&lt;br /&gt;
&lt;span style="color: #ff0000;"&gt;この”very”を”How”あるいは”What”という疑問詞に変えて、塊全体を前に出す事によって文を作る単元となります。&lt;/span&gt;&lt;br /&gt;
この元の文で、”very”が付いていたこの塊の中に名詞がある場合は”What”を使いますが、&lt;br /&gt;
今回の文のように名詞がない場合、”beautiful”という形容詞だけで終わっている場合は、”very”という単語を”How”に変えます。&lt;br /&gt;
そして感嘆文というのは、「なんて何々なんだ」というふうに驚きを表す、&lt;span style="color: #0000ff;"&gt;感情を表す文&lt;/span&gt;になりますので、ここは”.”ではなくて”!”、エクスクラメーションマークで文を終えます。&lt;br /&gt;
よくある間違いとしては、”How”が前に出てきますから、ここの”The rainbow is! “というところを逆にして疑問文のように”is rainbow”と書いてしまう人がいますが、これはあくまで&lt;strong&gt;疑問文ではない&lt;/strong&gt;ので、&lt;span style="color: #ff0000;"&gt;主語と動詞、ここの順番は変えず&lt;/span&gt;に、しっかりとこの”very beautiful”、この”very”の塊全体を前に出して”!”を付けます。&lt;br /&gt;
その2つの流れだけで文を作っていきましょう。&lt;br /&gt;
&lt;!--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&lt;p&gt;下の文も同じです。&lt;br /&gt;
“Look at the puppy.”&lt;br /&gt;
「その子犬を見て下さい。」と言った時に、&lt;br /&gt;
“How fast it runs! “、「なんて早く走っているんだ」と言っている訳ですが、こちらも”How fast”という塊が見えます。&lt;br /&gt;
そして”it runs”、主語+動詞です。&lt;br /&gt;
元々ここも”very fast”、「とても早く」という塊があって、この塊全体を文の先頭に出して、最後に”!”を付けます。&lt;br /&gt;
このようにして”How”の感嘆文というのを作っていきます。&lt;br /&gt;
繰り返しになりますが、流れとしては、&lt;span style="color: #0000ff;"&gt;“very”が付いている塊、この塊の中に名詞がない場合は、”very”を”How”に変えます。&lt;/span&gt;&lt;br /&gt;
そして、塊全体を文の先頭に出して最後に”!”です。&lt;br /&gt;
こうした流れで”How”の感嘆文を作っていきましょう。&lt;/p&gt;
&lt;p&gt;続いて”What”を使った感嘆文になります。&lt;br /&gt;
先ほど言ったように、”very”を含む塊の中に名詞がない場合は”How”を使ったわけですが、&lt;br /&gt;
今度はその”very”を含む塊の中に名詞がある場合です。&lt;br /&gt;
この場合は”How”ではなくて”What”を使います。&lt;/p&gt;
&lt;p&gt;&lt;img decoding="async" class="alignnone wp-image-603" src="https://eigo-rewrite.com/wp-content/uploads/2023/07/IMG_1579-300x56.jpg" sizes="(max-width: 616px) 100vw, 616px" srcset="https://eigo-rewrite.com/wp-content/uploads/2023/07/IMG_1579-300x56.jpg 300w, https://eigo-rewrite.com/wp-content/uploads/2023/07/IMG_1579-768x142.jpg 768w, https://eigo-rewrite.com/wp-content/uploads/2023/07/IMG_1579.jpg 852w" alt="" width="616" height="115" /&gt;&lt;/p&gt;
&lt;p&gt;このように、”What a difficult test”「なんて難しいテストなんだ」という塊がありますが、これは元々このように”a very difficult test”「とても難しいテスト」という順番だったんです。&lt;br /&gt;
こちらが一つの塊、「とても難しいテスト」です。&lt;br /&gt;
この&lt;span style="color: #ff0000;"&gt;冠詞から名詞までで一つの塊&lt;/span&gt;になっています。&lt;br /&gt;
今度は、”test”というのはもちろん名詞になる訳ですから、元々あったここの”very”というのを”What”にします。&lt;br /&gt;
あくまで”What”というのは疑問詞になっている訳ですから、ここを”A what difficult test”という形じゃなくて、この”very”を”What”に変えたら、文の先頭にもっていきます。&lt;br /&gt;
そうすると、残りの”a difficult test”という語順はそのまま変えずに残しておいて、”How”と同様に主語動詞を置いてあげたら、最後に”!”を付けます。&lt;br /&gt;
このような流れで作っていきます。&lt;/p&gt;
&lt;p&gt;&lt;img decoding="async" loading="lazy" class="alignnone wp-image-604" src="https://eigo-rewrite.com/wp-content/uploads/2023/07/IMG_1579-1-300x52.jpg" sizes="(max-width: 623px) 100vw, 623px" srcset="https://eigo-rewrite.com/wp-content/uploads/2023/07/IMG_1579-1-300x52.jpg 300w, https://eigo-rewrite.com/wp-content/uploads/2023/07/IMG_1579-1-1024x177.jpg 1024w, https://eigo-rewrite.com/wp-content/uploads/2023/07/IMG_1579-1-768x133.jpg 768w, https://eigo-rewrite.com/wp-content/uploads/2023/07/IMG_1579-1.jpg 1200w" alt="" width="623" height="108" /&gt;&lt;/p&gt;
&lt;p&gt;次です。&lt;br /&gt;
これが非常に間違いが多い形になっていまして、これは元々このように「とても面白いアイディア」という語順だったんです。&lt;br /&gt;
ところが、この”very”というのが”What”になって文の先頭に出てきます。&lt;br /&gt;
そうすると、先ほどまではこの”very”を”What”に変えて文頭に出すという流れだけだったんですが、残っている語を見ると、ここの”a”という単語と”interesting”という単語が繋がってしまうと、母音の前なのに”a”を使ってしまい、これは&lt;strong&gt;ルール違反&lt;/strong&gt;になってしまいます。&lt;br /&gt;
この”very”が”What”になって前に出た結果、”a interesting idea”という語順になり、ただ”interesting”が母音で始まっていますから&lt;span style="color: #0000ff;"&gt;“a”の代わりに”an”という形にする訳です。&lt;/span&gt;&lt;br /&gt;
なので、基本的には&lt;strong&gt;“very”を”What”に変える。&lt;/strong&gt;&lt;br /&gt;
そして、&lt;strong&gt;“What”を文頭にもってくる。&lt;/strong&gt;&lt;br /&gt;
&lt;strong&gt;塊全体を前に出す。&lt;/strong&gt;&lt;br /&gt;
という流れなんですが、その際にこの語順を変えた結果、&lt;span style="color: #ff0000;"&gt;形容詞が母音で始まっている場合、こちらを”a”ではなく”an”にする&lt;/span&gt;、これが注意点となります。&lt;br /&gt;
また、この感嘆文というのは、何もここの名詞が単数の時しか使えないというルールではありません。&lt;br /&gt;
もちろん複数形の名詞の場合も使えます。&lt;/p&gt;
&lt;p&gt;&lt;img decoding="async" loading="lazy" class="alignnone wp-image-605" src="https://eigo-rewrite.com/wp-content/uploads/2023/07/IMG_1579-2-300x52.jpg" sizes="(max-width: 531px) 100vw, 531px" srcset="https://eigo-rewrite.com/wp-content/uploads/2023/07/IMG_1579-2-300x52.jpg 300w, https://eigo-rewrite.com/wp-content/uploads/2023/07/IMG_1579-2-1024x177.jpg 1024w, https://eigo-rewrite.com/wp-content/uploads/2023/07/IMG_1579-2-768x133.jpg 768w, https://eigo-rewrite.com/wp-content/uploads/2023/07/IMG_1579-2.jpg 1200w" alt="" width="531" height="92" /&gt;&lt;/p&gt;
&lt;p&gt;そうすると、ここは”What unfair rules”「なんて不公平な規則なんだ」という文があった時に、こちらの複数形”s”になっていますから、ここの所に、”a”とか”an”というのは付ける必要がないです。&lt;br /&gt;
どうしても音とフレーズだけで覚えてしまうと、”What a”とか”What an”というふうに、&lt;br /&gt;
“What”と”a”をワンセットで考えてしまいますが、そうではなくて&lt;span style="color: #0000ff;"&gt;たまたま単数だから”a”とか”an”が付いていた。&lt;/span&gt;&lt;br /&gt;
こちらは&lt;span style="color: #0000ff;"&gt;複数だから”a”とか”an”は付けない&lt;/span&gt;、こういった所にも気を付けて学習を進めて下さい。&lt;br /&gt;
それではセクション3に関しては以上となります。&lt;/p&gt;
&lt;table style="width: 100%; border-collapse: collapse;"&gt;
&lt;tbody&gt;
&lt;tr style="background-color: #dd8500; color: white;"&gt;
&lt;th&gt;項目&lt;/th&gt;
&lt;th&gt;内容&lt;/th&gt;
&lt;/tr&gt;
&lt;tr style="background-color: #f0b464; color: black;"&gt;
&lt;td&gt;このセクションのテーマ&lt;/td&gt;
&lt;td&gt;
&lt;ul&gt;
&lt;li&gt;&lt;strong&gt;感嘆文（exclamatory sentence）&lt;/strong&gt; の形と作り方を学ぶ。&lt;/li&gt;
&lt;li&gt;「なんて〜なんだ！」といった &lt;strong&gt;強い感情・驚き&lt;/strong&gt; を表す文。&lt;/li&gt;
&lt;li&gt;&lt;strong&gt;How ～！ / What ～！&lt;/strong&gt; の2パターンが中心。&lt;/li&gt;
&lt;/ul&gt;
&lt;/td&gt;
&lt;/tr&gt;
&lt;tr style="background-color: #ffffff; color: black;"&gt;
&lt;td&gt;感嘆文の基本イメージ&lt;/td&gt;
&lt;td&gt;
&lt;ul&gt;
&lt;li&gt;元の文には &lt;strong&gt;very + 形容詞 / 副詞&lt;/strong&gt; の塊がある。&lt;/li&gt;
&lt;li&gt;その &lt;strong&gt;very を How / What に変えて&lt;/strong&gt;、塊ごと文頭に出す。&lt;/li&gt;
&lt;li&gt;文末は&lt;strong&gt;ピリオドではなく「!」&lt;/strong&gt; で終える。&lt;/li&gt;
&lt;li&gt;疑問文ではないので、&lt;strong&gt;語順を疑問文のようにひっくり返さない&lt;/strong&gt;。&lt;/li&gt;
&lt;/ul&gt;
&lt;/td&gt;
&lt;/tr&gt;
&lt;tr style="background-color: #f0b464; color: black;"&gt;
&lt;td&gt;How を使う感嘆文&lt;/td&gt;
&lt;td&gt;
&lt;ul&gt;
&lt;li&gt;元の「very ～」の塊の中に &lt;strong&gt;名詞がない&lt;/strong&gt; 場合に使う。&lt;/li&gt;
&lt;li&gt;例：The rainbow is very beautiful.&lt;br /&gt;
→ &lt;strong&gt;How beautiful&lt;/strong&gt; the rainbow is!&lt;/li&gt;
&lt;li&gt;例：It runs very fast.&lt;br /&gt;
→ &lt;strong&gt;How fast&lt;/strong&gt; it runs!&lt;/li&gt;
&lt;li&gt;流れ：&lt;br /&gt;
① very を &lt;strong&gt;How&lt;/strong&gt; に変える。&lt;br /&gt;
② その塊（How + 形容詞 / 副詞）を文頭へ。&lt;br /&gt;
③ 主語＋動詞の順番はそのまま。&lt;br /&gt;
④ 文末に「!」。&lt;/li&gt;
&lt;/ul&gt;
&lt;/td&gt;
&lt;/tr&gt;
&lt;tr style="background-color: #ffffff; color: black;"&gt;
&lt;td&gt;What を使う感嘆文&lt;/td&gt;
&lt;td&gt;
&lt;ul&gt;
&lt;li&gt;元の「very ～」の塊の中に &lt;strong&gt;名詞が含まれている&lt;/strong&gt; 場合に使う。&lt;/li&gt;
&lt;li&gt;例：It is a very difficult test.&lt;br /&gt;
→ &lt;strong&gt;What a difficult test&lt;/strong&gt; it is!&lt;/li&gt;
&lt;li&gt;「冠詞から名詞まで」で一つの塊：&lt;br /&gt;
a very difficult test → a very difficult test（名詞を含む塊）&lt;/li&gt;
&lt;li&gt;流れ：&lt;br /&gt;
① very を &lt;strong&gt;What&lt;/strong&gt; に変える。&lt;br /&gt;
② &lt;strong&gt;What + a/an + 形容詞 + 名詞&lt;/strong&gt; の塊を文頭へ。&lt;br /&gt;
③ 主語＋動詞を後ろに置き、文末は「!」。&lt;/li&gt;
&lt;/ul&gt;
&lt;/td&gt;
&lt;/tr&gt;
&lt;tr style="background-color: #f0b464; color: black;"&gt;
&lt;td&gt;a と an の注意点&lt;/td&gt;
&lt;td&gt;
&lt;ul&gt;
&lt;li&gt;語順を変えた結果、&lt;strong&gt;a のあとに来る形容詞が母音で始まる&lt;/strong&gt; ことがある。&lt;/li&gt;
&lt;li&gt;例：It is a very interesting idea.&lt;br /&gt;
→ very → What に変えて前に出すと…&lt;br /&gt;
What &lt;strong&gt;an&lt;/strong&gt; interesting idea it is!&lt;/li&gt;
&lt;li&gt;&lt;strong&gt;母音で始まる形容詞が先頭なら an&lt;/strong&gt; に変える。&lt;/li&gt;
&lt;li&gt;「What a」「What an」がセットなのではなく、&lt;br /&gt;
あくまで &lt;strong&gt;名詞の単数形に a / an を付けている&lt;/strong&gt; だけ。&lt;/li&gt;
&lt;/ul&gt;
&lt;/td&gt;
&lt;/tr&gt;
&lt;tr style="background-color: #ffffff; color: black;"&gt;
&lt;td&gt;複数名詞のとき&lt;/td&gt;
&lt;td&gt;
&lt;ul&gt;
&lt;li&gt;名詞が複数形のときは、&lt;strong&gt;a / an は付けない&lt;/strong&gt;。&lt;/li&gt;
&lt;li&gt;例：They are very unfair rules.&lt;br /&gt;
→ &lt;strong&gt;What unfair rules&lt;/strong&gt; they are!&lt;/li&gt;
&lt;li&gt;「What a」「What an」をワンセットで覚えず、&lt;br /&gt;
単数なら a/an、複数なら なし、という区別を意識する。&lt;/li&gt;
&lt;/ul&gt;
&lt;/td&gt;
&lt;/tr&gt;
&lt;tr style="background-color: #f0b464; color: black;"&gt;
&lt;td&gt;疑問文との違い&lt;/td&gt;
&lt;td&gt;
&lt;ul&gt;
&lt;li&gt;感嘆文は&lt;strong&gt;疑問文ではない&lt;/strong&gt;ので、&lt;br /&gt;
・How beautiful the rainbow is!（○）&lt;br /&gt;
・How beautiful is the rainbow?（×：疑問文になってしまう）&lt;/li&gt;
&lt;li&gt;&lt;strong&gt;主語＋動詞の語順はそのまま&lt;/strong&gt; 保つ。&lt;/li&gt;
&lt;li&gt;文末は必ず「!」で終わる。&lt;/li&gt;
&lt;/ul&gt;
&lt;/td&gt;
&lt;/tr&gt;
&lt;/tbody&gt;
&lt;/table&gt;
&lt;p&gt;&amp;nbsp;&lt;/p&gt;
&lt;style&gt; .show-answer-btn { background:#DD8500; color:white; padding:5px 10px; cursor:pointer; border:none; } &lt;/style&gt;
&lt;p&gt;&lt;script&gt; function showAnswer(id, btn) { var ans = document.getElementById(id); if (ans) ans.style.display = 'inline'; if (btn) btn.style.display = 'none'; } &lt;/script&gt;&lt;/p&gt;
&lt;table style="width: 100%; border-collapse: collapse;"&gt;
&lt;tbody&gt;
&lt;tr style="background-color: #dd8500; color: white;"&gt;
&lt;th&gt;No.&lt;/th&gt;
&lt;th&gt;問題&lt;/th&gt;
&lt;/tr&gt;
&lt;p&gt;&lt;!-- Q1 --&gt;&lt;/p&gt;
&lt;tr style="background-color: #f0b464; color: black;"&gt;
&lt;td&gt;1&lt;/td&gt;
&lt;td&gt;感嘆文の説明として最も本文に近いものはどれ？&lt;br /&gt;
A. 「〜ですか？」と尋ねる文&lt;br /&gt;
B. 「〜しなさい」と命令する文&lt;br /&gt;
C. 「なんて〜なんだ！」と感情・驚きを表す文&lt;br /&gt;
D. 「〜してもよい」と許可を表す文&lt;br /&gt;
&lt;button class="show-answer-btn"&gt;正解を見る&lt;/button&gt; &lt;span id="qa1" style="display: none; font-weight: bold; color: #d60000;"&gt;正解：C（感情・驚きを表す文）&lt;/span&gt;&lt;/td&gt;
&lt;/tr&gt;
&lt;p&gt;&lt;!-- Q2 --&gt;&lt;/p&gt;
&lt;tr style="background-color: #ffffff; color: black;"&gt;
&lt;td&gt;2&lt;/td&gt;
&lt;td&gt;次のうち、感嘆文で文末に付けるべき記号はどれ？&lt;br /&gt;
A. .（ピリオド）&lt;br /&gt;
B. ,（カンマ）&lt;br /&gt;
C. ?（クエスチョンマーク）&lt;br /&gt;
D. !（エクスクラメーションマーク）&lt;br /&gt;
&lt;button class="show-answer-btn"&gt;正解を見る&lt;/button&gt; &lt;span id="qa2" style="display: none; font-weight: bold; color: #d60000;"&gt;正解：D（感嘆文なので「!」）&lt;/span&gt;&lt;/td&gt;
&lt;/tr&gt;
&lt;p&gt;&lt;!-- Q3 --&gt;&lt;/p&gt;
&lt;tr style="background-color: #f0b464; color: black;"&gt;
&lt;td&gt;3&lt;/td&gt;
&lt;td&gt;「very + 形容詞 / 副詞」の塊に&lt;strong&gt;名詞が含まれていない&lt;/strong&gt;ときに使うのはどれ？&lt;br /&gt;
A. What&lt;br /&gt;
B. How&lt;br /&gt;
C. Why&lt;br /&gt;
D. When&lt;br /&gt;
&lt;button class="show-answer-btn"&gt;正解を見る&lt;/button&gt; &lt;span id="qa3" style="display: none; font-weight: bold; color: #d60000;"&gt;正解：B（名詞なし → How を使う）&lt;/span&gt;&lt;/td&gt;
&lt;/tr&gt;
&lt;p&gt;&lt;!-- Q4 --&gt;&lt;/p&gt;
&lt;tr style="background-color: #ffffff; color: black;"&gt;
&lt;td&gt;4&lt;/td&gt;
&lt;td&gt;「very を含む塊の中に名詞がある」場合に使う感嘆文の始まりとして正しいものはどれ？&lt;br /&gt;
A. How a difficult test&lt;br /&gt;
B. How difficult test&lt;br /&gt;
C. What a difficult test&lt;br /&gt;
D. What difficult!&lt;br /&gt;
&lt;button class="show-answer-btn"&gt;正解を見る&lt;/button&gt; &lt;span id="qa4" style="display: none; font-weight: bold; color: #d60000;"&gt;正解：C（名詞を含むときは What を使う）&lt;/span&gt;&lt;/td&gt;
&lt;/tr&gt;
&lt;p&gt;&lt;!-- Q5 --&gt;&lt;/p&gt;
&lt;tr style="background-color: #f0b464; color: black;"&gt;
&lt;td&gt;5&lt;/td&gt;
&lt;td&gt;次の文を感嘆文にしたときの始まりとして正しいものはどれ？&lt;br /&gt;
The rainbow is very beautiful.&lt;br /&gt;
A. How is the rainbow beautiful!&lt;br /&gt;
B. How beautiful the rainbow is!&lt;br /&gt;
C. What a beautiful rainbow is it!&lt;br /&gt;
D. What beautiful the rainbow is!&lt;br /&gt;
&lt;button class="show-answer-btn"&gt;正解を見る&lt;/button&gt; &lt;span id="qa5" style="display: none; font-weight: bold; color: #d60000;"&gt;正解：B（How + 形容詞、S＋V の順番は変えない）&lt;/span&gt;&lt;/td&gt;
&lt;/tr&gt;
&lt;p&gt;&lt;!-- Q6 --&gt;&lt;/p&gt;
&lt;tr style="background-color: #ffffff; color: black;"&gt;
&lt;td&gt;6&lt;/td&gt;
&lt;td&gt;次のうち、本文の説明に照らして&lt;strong&gt;誤り&lt;/strong&gt;である文はどれ？&lt;br /&gt;
A. 感嘆文は「very」を「How / What」に変えて作る。&lt;br /&gt;
B. 感嘆文は主語と動詞の語順を疑問文のように入れ替える。&lt;br /&gt;
C. 感嘆文は「!」で終わる。&lt;br /&gt;
D. very を含む塊を文頭に出す。&lt;br /&gt;
&lt;button class="show-answer-btn"&gt;正解を見る&lt;/button&gt; &lt;span id="qa6" style="display: none; font-weight: bold; color: #d60000;"&gt;正解：B（語順はそのまま。疑問文ではない）&lt;/span&gt;&lt;/td&gt;
&lt;/tr&gt;
&lt;p&gt;&lt;!-- Q7 --&gt;&lt;/p&gt;
&lt;tr style="background-color: #f0b464; color: black;"&gt;
&lt;td&gt;7&lt;/td&gt;
&lt;td&gt;「It is a very interesting idea.」を感嘆文にしたとき、冠詞の扱いとして本文に沿って正しいものはどれ？&lt;br /&gt;
A. What a interesting idea it is!&lt;br /&gt;
B. What interesting a idea it is!&lt;br /&gt;
C. What an interesting idea it is!&lt;br /&gt;
D. How an interesting idea it is!&lt;br /&gt;
&lt;button class="show-answer-btn"&gt;正解を見る&lt;/button&gt; &lt;span id="qa7" style="display: none; font-weight: bold; color: #d60000;"&gt;正解：C（interesting は母音始まり → an を使う）&lt;/span&gt;&lt;/td&gt;
&lt;/tr&gt;
&lt;p&gt;&lt;!-- Q8 --&gt;&lt;/p&gt;
&lt;tr style="background-color: #ffffff; color: black;"&gt;
&lt;td&gt;8&lt;/td&gt;
&lt;td&gt;「They are very unfair rules.」を感嘆文にしたとき、本文の説明に合うものはどれ？&lt;br /&gt;
A. What a unfair rules they are!&lt;br /&gt;
B. What unfair rules they are!&lt;br /&gt;
C. What an unfair rules they are!&lt;br /&gt;
D. What a unfair rule they are!&lt;br /&gt;
&lt;button class="show-answer-btn"&gt;正解を見る&lt;/button&gt; &lt;span id="qa8" style="display: none; font-weight: bold; color: #d60000;"&gt;正解：B（複数形なので a / an は付けない）&lt;/span&gt;&lt;/td&gt;
&lt;/tr&gt;
&lt;p&gt;&lt;!-- Q9 --&gt;&lt;/p&gt;
&lt;tr style="background-color: #f0b464; color: black;"&gt;
&lt;td&gt;9&lt;/td&gt;
&lt;td&gt;感嘆文の作り方として、本文の説明に最も近いものはどれ？&lt;br /&gt;
A. very を消して、文頭に What / How を足すだけ。&lt;br /&gt;
B. very を What / How に変え、その塊ごと文頭に出し、「!」で終える。&lt;br /&gt;
C. very を残したまま、文頭に What / How を追加する。&lt;br /&gt;
D. 動詞を現在進行形に変え、「!」を付ける。&lt;br /&gt;
&lt;button class="show-answer-btn"&gt;正解を見る&lt;/button&gt; &lt;span id="qa9" style="display: none; font-weight: bold; color: #d60000;"&gt;正解：B&lt;/span&gt;&lt;/td&gt;
&lt;/tr&gt;
&lt;p&gt;&lt;!-- Q10 --&gt;&lt;/p&gt;
&lt;tr style="background-color: #ffffff; color: black;"&gt;
&lt;td&gt;10&lt;/td&gt;
&lt;td&gt;次のうち、本文のルールに沿った感嘆文として正しいものはどれ？&lt;br /&gt;
（元の文）It is very cold today.&lt;br /&gt;
A. How very cold is it today!&lt;br /&gt;
B. What a very cold today it is!&lt;br /&gt;
C. How cold it is today!&lt;br /&gt;
D. What cold it is today!&lt;br /&gt;
&lt;button class="show-answer-btn"&gt;正解を見る&lt;/button&gt; &lt;span id="qa10" style="display: none; font-weight: bold; color: #d60000;"&gt;正解：C（名詞なし → How + 形容詞、S＋V の順番はそのまま）&lt;/span&gt;&lt;/td&gt;
&lt;/tr&gt;
&lt;/tbody&gt;
&lt;/table&gt;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t>
  </si>
  <si>
    <t>https://eigo-rewrite.com/column/stage2-lesson10-2/</t>
  </si>
  <si>
    <t>以下のページは不自然なワードを使用しています。
これらを適切に自然な言葉に置き換えて下さい。
なお、本文の装飾や構造は絶対に変えないでください。
【対象ページURL】
https://eigo-rewrite.com/column/stage2-lesson10-2/
【検出された不自然ワード】
（検出なし）
【本文】
------
&lt;p&gt;&lt;iframe title="YouTube video player" src="https://www.youtube.com/embed/jNPcla1ERjI?si=7QXXeinL1L2PfMF_"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 data-start="26" data-end="90"&gt;セクション1では、関係代名詞の &lt;strong data-start="42" data-end="48"&gt;主格&lt;/strong&gt; を使いました。&lt;br data-start="56" data-end="59" /&gt;そしてこのセクション2では、&lt;strong data-start="73" data-end="80"&gt;目的格&lt;/strong&gt; を扱っていきます。&lt;br /&gt;
NEW TREASURE STAGE2 の文法事項・Lesson一覧の全体像は、&lt;strong&gt;&lt;a href="https://eigo-rewrite.com/column/hub_stage2/"&gt;NEW TREASURE STAGE2｜中2英文法 総括＋Lesson一覧（全体像はこちら）&lt;/a&gt;&lt;/strong&gt;で確認できます。&lt;/p&gt;
&lt;p data-start="92" data-end="199"&gt;主格と比べると目的格の方が難しく、ミスが出やすいので、まずは主格を確実に書ける状態にしてから目的格に進んでください。主格があいまいなまま目的格に進むと、ルールが混ざってしまい混乱の原因になりますので注意しましょう。&lt;/p&gt;
&lt;p data-start="201" data-end="254"&gt;では、主格と目的格の違いについて見ていきます。&lt;br data-start="224" data-end="227" /&gt;主格の関係代名詞と異なる点は、こちらに書いた三つです。&lt;/p&gt;
&lt;p&gt;&lt;img decoding="async" fetchpriority="high" class="alignnone size-medium wp-image-824" src="https://eigo-rewrite.com/wp-content/uploads/2023/10/スライド用1-300x169.jpg" sizes="(max-width: 300px) 100vw, 300px" srcset="https://eigo-rewrite.com/wp-content/uploads/2023/10/スライド用1-300x169.jpg 300w, https://eigo-rewrite.com/wp-content/uploads/2023/10/スライド用1-1024x576.jpg 1024w, https://eigo-rewrite.com/wp-content/uploads/2023/10/スライド用1-768x432.jpg 768w, https://eigo-rewrite.com/wp-content/uploads/2023/10/スライド用1-320x180.jpg 320w, https://eigo-rewrite.com/wp-content/uploads/2023/10/スライド用1.jpg 1280w" alt="" width="300" height="169" /&gt;&lt;/p&gt;
&lt;p&gt;この三つの特徴というのをそれぞれ説明していますので、その特徴について慣れるとともに、実際に自分で手を動かして慣れていって下さい。&lt;/p&gt;
&lt;p&gt;さっそく例文で見ていきましょう。&lt;br /&gt;
“The writer is only eighteen years old.”&lt;br /&gt;
「その作家はまだたったの18歳です。」&lt;/p&gt;
&lt;p&gt;その次に”I like her.”、「私はその作家が好きなんです。」という文があります。この二つの文を関係代名詞を使って一つにしていきます。&lt;/p&gt;
&lt;p&gt;その際に、まずはやること1です。&lt;strong&gt;同一人物を見付ける。&lt;/strong&gt;&lt;br /&gt;
まずこれがあります。&lt;/p&gt;
&lt;p&gt;やること2です。&lt;strong&gt;代名詞を関係代名詞に変えます。&lt;/strong&gt;&lt;/p&gt;
&lt;p&gt;ここは”she””her””her””hers”とあった時の、ここの”her”というのは動詞のあとにありますから、”she””her””her”で3列目にあたる訳です。”I”だったら”I””my””me”3列目です。&lt;/p&gt;
&lt;p&gt;という事は、その3列目というのが目的格になりまして、関係代名詞というのは前回のセクションでもお伝えした通り、&lt;span style="color: #0000ff;"&gt;“who””whose””whom”という変化&lt;/span&gt;をします。&lt;/p&gt;
&lt;p&gt;ですから、ここの代名詞の形が3列目の目的格にあたりますので、&lt;span style="color: #ff0000;"&gt;関係代名詞も目的格にする&lt;/span&gt;必要があります。&lt;/p&gt;
&lt;p&gt;話し言葉ではここは”who”でもよいという事になっていますが、最初の段階ではもちろん書き言葉も学んでいる訳ですから、目的格に合わせて”whom”にする、と捉えて下さい。&lt;/p&gt;
&lt;p&gt;主格の場合はここに、最初に主格の関係代名詞があったので特に何もいじらずこの重複する名詞に付けた訳ですが、目的格の場合はそこに一つやることが加わります。&lt;/p&gt;
&lt;p&gt;主格の場合はここに、最初に主格の関係代名詞があったので特に何もいじらずこの重複する名詞に付けた訳ですが、目的格の場合はそこに一つ工程が加わります。&lt;/p&gt;
&lt;p&gt;これを見ますと、”whom”というのがこの節の先頭に出てきている訳です。&lt;/p&gt;
&lt;p&gt;これが主格の場合は主語だからそもそも最初にあったので気にしなくてよかった訳ですが、&lt;span style="color: #ff0000;"&gt;目的格の場合は”whom”に変えて、且つこの関係代名詞の塊の先頭に出す&lt;/span&gt;という操作が加わります。&lt;br /&gt;
ここが第一段階としてちょっと厄介な所です。&lt;br /&gt;
②として”that”で置き換える事が出来ます。これは先ほどのセクション1で学んだ主格と同じです。&lt;/p&gt;
&lt;p&gt;ですから、こちら見て頂くと、”whom”と書いてありますがこれは括弧して”that”、つまり”that”で代用する事が出来ますという事になります。&lt;br /&gt;
&lt;!--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&lt;p&gt;それではもう少し詳しく、同じ工程を繰り返していく事によってこの関係代名詞の目的格に慣れていきましょう。&lt;/p&gt;
&lt;p&gt;&lt;img decoding="async" class="alignnone size-medium wp-image-825" src="https://eigo-rewrite.com/wp-content/uploads/2023/10/スライド用2-300x169.jpg" sizes="(max-width: 300px) 100vw, 300px" srcset="https://eigo-rewrite.com/wp-content/uploads/2023/10/スライド用2-300x169.jpg 300w, https://eigo-rewrite.com/wp-content/uploads/2023/10/スライド用2-1024x576.jpg 1024w, https://eigo-rewrite.com/wp-content/uploads/2023/10/スライド用2-768x432.jpg 768w, https://eigo-rewrite.com/wp-content/uploads/2023/10/スライド用2-320x180.jpg 320w, https://eigo-rewrite.com/wp-content/uploads/2023/10/スライド用2.jpg 1280w" alt="" width="300" height="169" /&gt;&lt;/p&gt;
&lt;p&gt;最初、先ほどと同じような文になっていますが、慣れる為に復習の意味で見ていきましょう。&lt;/p&gt;
&lt;p&gt;重複する名詞、同一人物を指す名詞を探します。代名詞を関係代名詞に変えます。&lt;/p&gt;
&lt;p&gt;ここが”she””her””her”の3列目、目的格になっているので関係代名詞も目的格にします。&lt;/p&gt;
&lt;p&gt;そして、この塊の中で関係代名詞の目的格というものを先頭に出してくる必要がありますから、こちらのように”whom”を先頭に出します。そして、重複する名詞の直後に置きます。&lt;/p&gt;
&lt;p&gt;そうすると、このように右から左を修飾しますから、「私が好きな作家はまだたったの18歳です。」という訳になってきます。&lt;/p&gt;
&lt;p&gt;当然ここは”thatにする事も可能ですが、&lt;span style="color: #ff6600;"&gt;練習の段階では”who”なのか”whom”なのかという所が区別出来る必要がありますから、まずは一旦”whom”で覚えておいて下さい。&lt;/span&gt;&lt;/p&gt;
&lt;p&gt;“Tell me about the book.”&lt;br /&gt;
今度は人ではなくてものになりました。&lt;/p&gt;
&lt;p&gt;“the book”と”You like it the best”、”it”こちらが同じものになっていますので、第1やることは終わりです。&lt;/p&gt;
&lt;p&gt;第2やることとして、代名詞を関係代名詞に変えます。&lt;/p&gt;
&lt;p&gt;当然ここは目的格になる訳ですが、ものの場合、人以外の場合は”which””whose””which”という形でしたので、ここの”it”というものを”which”を変えます。&lt;/p&gt;
&lt;p&gt;そして、この関係代名詞を含む塊の先頭に”which”を出して、重複する名詞の直後に置きますから、そうするとこうなりまして右から左を修飾します。&lt;/p&gt;
&lt;p&gt;そうすると、「あなたが1番好きな本」となる訳ですから、全体を訳してみると”Tell me”「私にあなたが一番好きな本について教えて下さい。」と「話して下さい」というような意味になります。&lt;/p&gt;
&lt;p&gt;&lt;img decoding="async" loading="lazy" class="alignnone size-medium wp-image-826" src="https://eigo-rewrite.com/wp-content/uploads/2023/10/スライド用3-300x169.jpg" sizes="(max-width: 300px) 100vw, 300px" srcset="https://eigo-rewrite.com/wp-content/uploads/2023/10/スライド用3-300x169.jpg 300w, https://eigo-rewrite.com/wp-content/uploads/2023/10/スライド用3-1024x576.jpg 1024w, https://eigo-rewrite.com/wp-content/uploads/2023/10/スライド用3-768x432.jpg 768w, https://eigo-rewrite.com/wp-content/uploads/2023/10/スライド用3-320x180.jpg 320w, https://eigo-rewrite.com/wp-content/uploads/2023/10/スライド用3.jpg 1280w" alt="" width="300" height="169" /&gt;&lt;/p&gt;
&lt;p&gt;それでは次に”that”で置き換えられる場合と書きました。&lt;br /&gt;
先ほどとほぼ同じような構成にして、ここを”that”に出来たな、というのを確認しましょう。繰り返し同じ工程にはなりますが、”The writer””her”同じ同一人物を探しました。&lt;/p&gt;
&lt;p&gt;そしてここの”I like her.”ここの”her”の所です。先ほどは慣れる意味で”whom”にしましょうと言いました。&lt;/p&gt;
&lt;p&gt;今度は&lt;span style="color: #ff6600;"&gt;目的格だから”that”に変えられるな&lt;/span&gt;、という考え方もあって、こちらの塊の先頭に”that”をもってきます。&lt;/p&gt;
&lt;p&gt;同一人物を指す先行詞の直後に関係代名詞の塊を移動させて、そしてここは”that”のままにします。&lt;/p&gt;
&lt;p&gt;そうすると「私が好きな作家はたったの18歳です。」となります。&lt;/p&gt;
&lt;p&gt;訳質に関しましては”whom”だろうが”that”だろうが変わりはありませんので、この場合は普通に右から左に掛けて訳していきましょう。&lt;/p&gt;
&lt;p&gt;そして下の文です。これも先ほどと同じですが、”the book”と”it”、これが被っているのが分かります。&lt;/p&gt;
&lt;p&gt;ここの”it”というのか ”which”になったり”that”になったりします。目的格は”that”でも代用可能でした。&lt;/p&gt;
&lt;p&gt;そしてこの重複する名詞、先行詞の直後に関係代名詞の塊を置いて、ここの”which”というのは”that”でも代用可能ですという事です。&lt;/p&gt;
&lt;p&gt;訳に関しては先ほどと同様に、「あなたの一番好きな本について私に教えて下さい。」という形になります。&lt;br /&gt;
&lt;!--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&lt;hr /&gt;
&lt;p&gt;&lt;iframe loading="lazy" title="YouTube video player" src="https://www.youtube.com/embed/m8skGQ-ALtM?si=RX594HQdeiYq7dKf" width="560" height="315" frameborder="0" allowfullscreen="allowfullscreen"&gt;&lt;/iframe&gt;&lt;br /&gt;
それでは先ほどまで触れてこなかったルール、&lt;span style="color: #0000ff;"&gt;関係代名詞の目的格は省略が出来る&lt;/span&gt;というルールについて見ていく事にします。&lt;/p&gt;
&lt;p&gt;この、省略出来るというのが実は後々結構大変な事になってきまして、省略出来るというルールのせいで並べ替えの問題というのがちょっと難しくなってしまうんです。&lt;/p&gt;
&lt;p&gt;且つ、省略出来るというルールがありますが、関係代名詞がないとやはり省略されているものを見抜くというのが大事になってきますので、その&lt;strong&gt;見抜き方や注意点&lt;/strong&gt;に関しても触れていきたいと思います。&lt;/p&gt;
&lt;p&gt;&lt;img decoding="async" loading="lazy" class="alignnone size-medium wp-image-827" src="https://eigo-rewrite.com/wp-content/uploads/2023/10/スライド用4-300x169.jpg" sizes="(max-width: 300px) 100vw, 300px" srcset="https://eigo-rewrite.com/wp-content/uploads/2023/10/スライド用4-300x169.jpg 300w, https://eigo-rewrite.com/wp-content/uploads/2023/10/スライド用4-1024x576.jpg 1024w, https://eigo-rewrite.com/wp-content/uploads/2023/10/スライド用4-768x432.jpg 768w, https://eigo-rewrite.com/wp-content/uploads/2023/10/スライド用4-320x180.jpg 320w, https://eigo-rewrite.com/wp-content/uploads/2023/10/スライド用4.jpg 1280w" alt="" width="300" height="169" /&gt;&lt;/p&gt;
&lt;p&gt;先ほどまでと同じ例文を使って説明します。&lt;/p&gt;
&lt;p&gt;どういうルールかですが、重複する名詞、同一人物を指す名詞を見付けました。代名詞を関係代名詞に変えます。”whom”です。&lt;/p&gt;
&lt;p&gt;そして、この塊の先頭に”whom”を出した訳ですが、ここが元々関係代名詞が”her”という目的格でした。&lt;/p&gt;
&lt;p&gt;そうすると、ここの目的格というのは省略出来るというルールが今書かれていますから、この&lt;span style="color: #ff6600;"&gt;“whom”を書かなくていい&lt;/span&gt;という事になるんです。&lt;/p&gt;
&lt;p&gt;“I like her”.の中の、”her(whom)”というものが消えるので、”I like”だけになって、そうすると結果としてこの”I like”という塊だけを”The writer”のあとに付けられます。&lt;/p&gt;
&lt;p&gt;そうすると、本来はここのところに”whom”あるいは”that”あった訳ですが、目的格は省略出来るというルールがあるので、ここを省略しています。&lt;/p&gt;
&lt;p&gt;訳し方は関係代名詞がある場合も省略される場合も同じですから、これで「私が好きな作家はたった18歳です。」となります。&lt;/p&gt;
&lt;p&gt;同様に、先ほどまで見ていたこちらの文ですが、ここでも同じような事が起こります。&lt;/p&gt;
&lt;p&gt;本来はこちらの塊の中の”it”というのを”which”あるいは”that”に変えていく訳ですが、元々目的格だったので、この変えた先の関係代名詞の”which”も書かなくてよい、省略してよいとなります。&lt;/p&gt;
&lt;p&gt;この塊の”it””which”を省いたものをそのまま先行詞にくっつけます。そうすると、「あなたが一番好きな本について教えて下さい。」という意味が出来ます。&lt;/p&gt;
&lt;p&gt;これだけ聞くと、そこまで難しくないんじゃないかと見えてしまいますが、実際に並べ替えの英作文を解いてもらうと、”I like the writer is”みたいに書いてしまいます。&lt;/p&gt;
&lt;p&gt;「私が好きな作家」これは日本語と英語で語順が違うんです。&lt;/p&gt;
&lt;p&gt;日本語だったら「私が好きな作家」というふうにそのまま左から右を修飾しますが、英語でこれを見ると”The writer I like”というこれで一つに見なきゃいけません。&lt;/p&gt;
&lt;p&gt;日本語だったら「私が好きな作家」と左から右です。英語だったら「私が好きな作家」と右から左となっていますから、&lt;span style="color: #ff0000;"&gt;ここの語順についてはしっかりと練習する必要があります。&lt;/span&gt;&lt;/p&gt;
&lt;p&gt;また、英検ですとか文章を読解する時に、これを半分公式化してしまうと、名詞があってそのあとに主語、動詞がくる場合、大体この場合関係代名詞がここに省略されている事が多いです。&lt;/p&gt;
&lt;p&gt;名詞、名詞、動詞と覚えても構わないですが、&lt;strong&gt;名詞+SV、名詞+主語、動詞というのを見たら、これは目的格が省略されている&lt;/strong&gt;と捉えて下さい。&lt;/p&gt;
&lt;hr /&gt;
&lt;p&gt;&lt;iframe loading="lazy" title="YouTube video player" src="https://www.youtube.com/embed/yFXnbQfAbM0?si=V44VcIU0V9jAyoz8" width="560" height="315" frameborder="0" allowfullscreen="allowfullscreen"&gt;&lt;/iframe&gt;&lt;br /&gt;
&lt;img decoding="async" loading="lazy" class="alignnone size-medium wp-image-828" src="https://eigo-rewrite.com/wp-content/uploads/2023/10/スライド用5-300x169.jpg" sizes="(max-width: 300px) 100vw, 300px" srcset="https://eigo-rewrite.com/wp-content/uploads/2023/10/スライド用5-300x169.jpg 300w, https://eigo-rewrite.com/wp-content/uploads/2023/10/スライド用5-1024x576.jpg 1024w, https://eigo-rewrite.com/wp-content/uploads/2023/10/スライド用5-768x432.jpg 768w, https://eigo-rewrite.com/wp-content/uploads/2023/10/スライド用5-320x180.jpg 320w, https://eigo-rewrite.com/wp-content/uploads/2023/10/スライド用5.jpg 1280w" alt="" width="300" height="169" /&gt;&lt;/p&gt;
&lt;p&gt;Lesson10のセクション2のextraと書きましたが、これは関係代名詞からちょっと離れまして、このセクション2は&lt;span style="color: #ff6600;"&gt;目的格というものと、それから否定の疑問文というのが同時に出されてしまっているんです。&lt;/span&gt;&lt;/p&gt;
&lt;p&gt;なので、否定疑問文、我々が非常に勘違いしやすいというか、間違えやすいという所になりますからこれについても説明していこうと思います。&lt;br /&gt;
まずはこちらの例文見て下さい。&lt;br /&gt;
“Didn’t you go to the party?”&lt;/p&gt;
&lt;p&gt;変な形ですね。”Did you”じゃなくて”Didn’t you”という形になっています。&lt;/p&gt;
&lt;p&gt;これは何を聞いているかというと、”not”は否定ですから「あなたはパーティーに行かなかったんですか？」という文になっています。&lt;/p&gt;
&lt;p&gt;我々の感覚でいうと、「行かなかったんですか？」に対して「はい」と言ったらそれは「行かなかった」という事になる訳ですが、&lt;strong&gt;英語ではそのルールが違います。&lt;/strong&gt;&lt;/p&gt;
&lt;p&gt;例えば”Did you”で聞かれようが”Didn’t you”で聞かれようが”Yes”だったら”Yes, I did.”、”No”だったら”No, I didn’t”です。&lt;/p&gt;
&lt;p&gt;日本語の感覚でいうと、「はい、行きませんでした。」だから”Yes, I didn’t.”と書きそうになりますが、&lt;span style="color: #ff0000;"&gt;“Yes”があったらそのあとは肯定の形、”No”があったらそのあとは否定の形になります。&lt;/span&gt;これがもうルールで決まってしまっています。&lt;/p&gt;
&lt;p&gt;そうすると、じゃあどっちがどっちなんだというのが分からなくなってしまいますが、これは&lt;strong&gt;元に戻す&lt;/strong&gt;という事をお勧めします。&lt;/p&gt;
&lt;p&gt;つまり、ここの”did”はそもそも何か、という話ですが、これは動詞の代わりで使われています。&lt;/p&gt;
&lt;p&gt;これは元の文に”go”「行く」という動詞がありますから、その「行く」という動詞の代わりとして使われています。&lt;/p&gt;
&lt;p&gt;この”did”というのは”went”の意味なんです。”I went”と言っているという事は、この人は「パーティー行った」訳です。&lt;/p&gt;
&lt;p&gt;という事は、「行った」のか「行かなかった」のかでいうと、「行きました」になる訳です。&lt;/p&gt;
&lt;p&gt;これを日本語で訳すと、「はい、行きました。」というと、「パーティー行かなかったんですか？」「はい、行きました。」となるのはちょっとおかしくなっちゃう訳です。&lt;/p&gt;
&lt;p&gt;ですから、”Yes”とは書いてありますが、いきなりこれを「はい」と訳すのではなく、こちらの方を見て肯定の形になっているからこの人は行ったんだという事が分かります。&lt;/p&gt;
&lt;p&gt;という事は、これを訳すと「いいえ、行きました。」になる訳です。&lt;/p&gt;
&lt;p&gt;「パーティー行かなかったんですか？」&lt;br /&gt;
「いやいや、行きましたよ。」&lt;br /&gt;
というような会話になります。&lt;/p&gt;
&lt;p&gt;ここが日本語と英語でルールが違う、ルールが違うものに対して我々の日本語の使い方をそのまま当てはめてしまうと&lt;span style="color: #0000ff;"&gt;真逆の意味&lt;/span&gt;になってしまいますから注意が必要になる訳です。&lt;/p&gt;
&lt;p&gt;そして、下の文です。&lt;br /&gt;
“No I didn’t.”とあります。&lt;/p&gt;
&lt;p&gt;“No”があったら必ず否定の形にしないといけません。”didn’t”で終わっていますが、元々そのあとに何があったかというと、”I didn’t go to the party.」というのがあった訳です。&lt;/p&gt;
&lt;p&gt;これを訳すと、「私はパーティーに行きませんでした。」となります。&lt;/p&gt;
&lt;p&gt;これを日本語に訳して下さい。&lt;/p&gt;
&lt;p&gt;「パーティー行かなかったんですか？」&lt;br /&gt;
「行きませんでした。」&lt;/p&gt;
&lt;p&gt;「行きませんでした。」という事は、日本語で答える際には「行かなかったんですか？」「はい、行きませんでした。」となる訳です。&lt;/p&gt;
&lt;p&gt;ちょっとややこしくなってしまいますから最初に”Yes”と”No”を訳すのではなく、後ろの方が&lt;span style="color: #ff0000;"&gt;肯定なのか否定なのか&lt;/span&gt;という所を見て、まずこちらの方を訳しましょう。&lt;/p&gt;
&lt;p&gt;じゃあ、行かなかった場合日本語だったらなんて言うかというと、これは「はい」になります。&lt;/p&gt;
&lt;p&gt;こちらも同様に、まず行ったか行かないかでいうと行きました。その行きましたと答える為に、日本語に訳すとそれは「いいえ、行きました。」となる訳です。&lt;/p&gt;
&lt;p&gt;このように、否定で聞かれた際の受け答えというのはここを見て肯定なのか否定なのかという形で考えます。&lt;strong&gt;絶対に”Yes, I didn’t.”とか”No I did.”という形はありません。&lt;/strong&gt;&lt;/p&gt;
&lt;p&gt;ですので、まず答えとして&lt;span style="color: #ff0000;"&gt;「Yes+肯定」&lt;/span&gt;か&lt;span style="color: #0000ff;"&gt;「No+否定」&lt;/span&gt;しかありません。&lt;/p&gt;
&lt;p&gt;そうしたら肯定で一旦訳してみて、という事は否定で聞かれているから「いいえ、行きました。」にしなきゃいけないなというような形で考えましょう。&lt;/p&gt;
&lt;p&gt;とにかく「何々じゃないんですか？」とか「行かなかったんですか？」のように、&lt;span style="color: #ff6600;"&gt;否定の形で疑問文を聞かれたら、”Yes””NO”の後ろを見て、その内容が肯定的な内容であれば”Yes”を使う。否定的な内容であれば”No”を使う。&lt;/span&gt;というようなルールになっています。&lt;/p&gt;
&lt;p&gt;なので、このルールを練習するつもりで問題集で練習して下さい。&lt;/p&gt;
&lt;h2&gt;Lesson 関係代名詞（目的格・省略）＋否定疑問文 まとめ&lt;/h2&gt;
&lt;table style="border-collapse: collapse; width: 100%;"&gt;
&lt;tbody&gt;
&lt;tr style="background-color: #dd8500; color: #ffffff;"&gt;
&lt;th style="border: 1px solid #000; padding: 8px;"&gt;項目&lt;/th&gt;
&lt;th style="border: 1px solid #000; padding: 8px;"&gt;内容&lt;/th&gt;
&lt;/tr&gt;
&lt;p&gt;&lt;!-- 1行目 --&gt;&lt;/p&gt;
&lt;tr style="background-color: #f0b464; color: #000000;"&gt;
&lt;td style="border: 1px solid #000; padding: 8px;"&gt;主格と目的格の違い&lt;/td&gt;
&lt;td style="border: 1px solid #000; padding: 8px;"&gt;・主格は「その節の主語」になる関係代名詞（who / which / that）。&lt;br /&gt;
・目的格は「動詞や前置詞の目的語」になる関係代名詞（whom / which / that）。&lt;br /&gt;
・まずは主格をしっかり書ける状態にしてから目的格に進む。&lt;/td&gt;
&lt;/tr&gt;
&lt;p&gt;&lt;!-- 2行目 --&gt;&lt;/p&gt;
&lt;tr style="background-color: #ffffff; color: #000000;"&gt;
&lt;td style="border: 1px solid #000; padding: 8px;"&gt;目的格への変換の流れ（人）&lt;/td&gt;
&lt;td style="border: 1px solid #000; padding: 8px;"&gt;・2文を見て「同一人物（先行詞）」を探す。&lt;br /&gt;
・代名詞の列を確認し、3列目（目的格：her / him / me / them など）なら関係代名詞も目的格にする。&lt;br /&gt;
・人の場合：who → whose → &lt;strong&gt;whom&lt;/strong&gt; のセットを意識し、目的格は &lt;strong&gt;whom&lt;/strong&gt;（話し言葉では who も可）。&lt;/td&gt;
&lt;/tr&gt;
&lt;p&gt;&lt;!-- 3行目 --&gt;&lt;/p&gt;
&lt;tr style="background-color: #f0b464; color: #000000;"&gt;
&lt;td style="border: 1px solid #000; padding: 8px;"&gt;目的格への変換の流れ（物）&lt;/td&gt;
&lt;td style="border: 1px solid #000; padding: 8px;"&gt;・物の場合は which / whose / which のセット。&lt;br /&gt;
・目的格の it, them などに対応するのは &lt;strong&gt;which&lt;/strong&gt;。&lt;br /&gt;
・that は主格のときと同様に、目的格でも who / which / whom の代わりに使える（人＋物が混ざるときなど）。&lt;/td&gt;
&lt;/tr&gt;
&lt;p&gt;&lt;!-- 4行目 --&gt;&lt;/p&gt;
&lt;tr style="background-color: #ffffff; color: #000000;"&gt;
&lt;td style="border: 1px solid #000; padding: 8px;"&gt;語順（右から左に修飾）&lt;/td&gt;
&lt;td style="border: 1px solid #000; padding: 8px;"&gt;・日本語：&lt;br /&gt;
「私が好きな作家」＝「私が好きな」＋「作家」（左→右で修飾）。&lt;br /&gt;
・英語：&lt;br /&gt;
&lt;strong&gt;The writer (whom / that) I like&lt;/strong&gt; のように「名詞 → 関係代名詞節」で&lt;strong&gt;右から左に修飾&lt;/strong&gt;するイメージを持つ。&lt;/td&gt;
&lt;/tr&gt;
&lt;p&gt;&lt;!-- 5行目 --&gt;&lt;/p&gt;
&lt;tr style="background-color: #f0b464; color: #000000;"&gt;
&lt;td style="border: 1px solid #000; padding: 8px;"&gt;目的格の省略&lt;/td&gt;
&lt;td style="border: 1px solid #000; padding: 8px;"&gt;・&lt;strong&gt;目的格の関係代名詞は省略できる&lt;/strong&gt;（主格はダメ）。&lt;br /&gt;
・The writer (whom / that) I like is …&lt;br /&gt;
→ The writer I like is …（whom / that が消えてもOK）。&lt;br /&gt;
・The book (which / that) you like the best …&lt;br /&gt;
→ The book you like the best …。&lt;/td&gt;
&lt;/tr&gt;
&lt;p&gt;&lt;!-- 6行目 --&gt;&lt;/p&gt;
&lt;tr style="background-color: #ffffff; color: #000000;"&gt;
&lt;td style="border: 1px solid #000; padding: 8px;"&gt;省略の見抜き方&lt;/td&gt;
&lt;td style="border: 1px solid #000; padding: 8px;"&gt;・&lt;strong&gt;名詞 + 主語 + 動詞&lt;/strong&gt; という並びを見たら「目的格の関係代名詞の省略」を疑う。&lt;br /&gt;
・例：The writer I like is …&lt;br /&gt;
→ writer（名詞）の直後に I（主語）＋ like（動詞）が来ているので、&lt;br /&gt;
「writer (whom / that) I like」と補って考える。&lt;/td&gt;
&lt;/tr&gt;
&lt;p&gt;&lt;!-- 7行目 --&gt;&lt;/p&gt;
&lt;tr style="background-color: #f0b464; color: #000000;"&gt;
&lt;td style="border: 1px solid #000; padding: 8px;"&gt;that での置き換え&lt;/td&gt;
&lt;td style="border: 1px solid #000; padding: 8px;"&gt;・目的格でも多くの場合、whom / which を &lt;strong&gt;that&lt;/strong&gt; に置き換え可能。&lt;br /&gt;
・The writer &lt;strong&gt;that&lt;/strong&gt; I like … / The book &lt;strong&gt;that&lt;/strong&gt; you like the best …。&lt;br /&gt;
・訳は whom / which を使った場合と変わらない。&lt;/td&gt;
&lt;/tr&gt;
&lt;p&gt;&lt;!-- 8行目 --&gt;&lt;/p&gt;
&lt;tr style="background-color: #ffffff; color: #000000;"&gt;
&lt;td style="border: 1px solid #000; padding: 8px;"&gt;不規則動詞と did のルール（復習）&lt;/td&gt;
&lt;td style="border: 1px solid #000; padding: 8px;"&gt;・leave → left / drink → drank / make → made など、&lt;strong&gt;ed を付けない過去形＝不規則動詞&lt;/strong&gt;。&lt;br /&gt;
・否定文・疑問文では &lt;strong&gt;did / didn’t&lt;/strong&gt; を使い、&lt;strong&gt;動詞は原形&lt;/strong&gt;に戻す。&lt;br /&gt;
・例：I drank coffee. → I didn’t &lt;strong&gt;drink&lt;/strong&gt; coffee. / Did you &lt;strong&gt;buy&lt;/strong&gt; a comic book?&lt;/td&gt;
&lt;/tr&gt;
&lt;p&gt;&lt;!-- 9行目 --&gt;&lt;/p&gt;
&lt;tr style="background-color: #f0b464; color: #000000;"&gt;
&lt;td style="border: 1px solid #000; padding: 8px;"&gt;not＋any と No の関係（復習）&lt;/td&gt;
&lt;td style="border: 1px solid #000; padding: 8px;"&gt;・not と any がセットになると「一つも〜ない / 全く〜ない」という&lt;strong&gt;全否定&lt;/strong&gt;のニュアンス。&lt;br /&gt;
・There are not any traffic lights.＝There are &lt;strong&gt;no&lt;/strong&gt; traffic lights. のように書き換え可能。&lt;/td&gt;
&lt;/tr&gt;
&lt;p&gt;&lt;!-- 10行目 --&gt;&lt;/p&gt;
&lt;tr style="background-color: #ffffff; color: #000000;"&gt;
&lt;td style="border: 1px solid #000; padding: 8px;"&gt;否定疑問文の答え方（Didn’t you …?）&lt;/td&gt;
&lt;td style="border: 1px solid #000; padding: 8px;"&gt;・Didn’t you go to the party?＝「パーティーに行かなかったの？」と聞いているが、&lt;br /&gt;
&lt;strong&gt;Yes / No のあとは形（did / didn’t）で判断する&lt;/strong&gt;。&lt;br /&gt;
・Yes, I did. → 実際には「行った」&lt;br /&gt;
・No, I didn’t. → 実際には「行かなかった」&lt;br /&gt;
・英語では「Yes＋肯定形」「No＋否定形」しかないので、&lt;br /&gt;
日本語に訳すときは「いいえ、行きました」「はい、行きませんでした」になることに注意。&lt;/td&gt;
&lt;/tr&gt;
&lt;/tbody&gt;
&lt;/table&gt;
&lt;hr /&gt;
&lt;h2&gt;確認クイズ（10問・選択式）&lt;/h2&gt;
&lt;table style="border-collapse: collapse; width: 100%;"&gt;
&lt;tbody&gt;
&lt;tr style="background-color: #dd8500; color: #ffffff;"&gt;
&lt;th style="border: 1px solid #000; padding: 8px;"&gt;No.&lt;/th&gt;
&lt;th style="border: 1px solid #000; padding: 8px;"&gt;問題&lt;/th&gt;
&lt;th style="border: 1px solid #000; padding: 8px;"&gt;選択肢&lt;/th&gt;
&lt;th style="border: 1px solid #000; padding: 8px;"&gt;解答&lt;/th&gt;
&lt;/tr&gt;
&lt;p&gt;&lt;!-- Q1 --&gt;&lt;/p&gt;
&lt;tr style="background-color: #f0b464; color: #000000;"&gt;
&lt;td style="border: 1px solid #000; padding: 8px;"&gt;1&lt;/td&gt;
&lt;td style="border: 1px solid #000; padding: 8px;"&gt;空所に入る最も適切な関係代名詞を選びなさい。&lt;br /&gt;
The writer ( ___ ) I like is only eighteen years old.&lt;/td&gt;
&lt;td style="border: 1px solid #000; padding: 8px;"&gt;A. who　　B. whom　　C. whose　　D. when&lt;/td&gt;
&lt;td style="border: 1px solid #000; padding: 8px;"&gt;&lt;button id="btn-1"&gt;正解を見る&lt;/button&gt;&lt;br /&gt;
&lt;span id="answer-1" style="display: none;"&gt;正解：B&lt;/span&gt;&lt;/td&gt;
&lt;/tr&gt;
&lt;p&gt;&lt;!-- Q2 --&gt;&lt;/p&gt;
&lt;tr style="background-color: #ffffff; color: #000000;"&gt;
&lt;td style="border: 1px solid #000; padding: 8px;"&gt;2&lt;/td&gt;
&lt;td style="border: 1px solid #000; padding: 8px;"&gt;次の日本語とほぼ同じ意味になる英文として正しいものを選びなさい。&lt;br /&gt;
「私が一番好きな本について教えてください。」&lt;/td&gt;
&lt;td style="border: 1px solid #000; padding: 8px;"&gt;A. Tell me the book I like the best about.&lt;br /&gt;
B. Tell me about the book I like the best.&lt;br /&gt;
C. Tell me about I like the book the best.&lt;br /&gt;
D. Tell me about the book which I like best it.&lt;/td&gt;
&lt;td style="border: 1px solid #000; padding: 8px;"&gt;&lt;button id="btn-2"&gt;正解を見る&lt;/button&gt;&lt;br /&gt;
&lt;span id="answer-2" style="display: none;"&gt;正解：B&lt;/span&gt;&lt;/td&gt;
&lt;/tr&gt;
&lt;p&gt;&lt;!-- Q3 --&gt;&lt;/p&gt;
&lt;tr style="background-color: #f0b464; color: #000000;"&gt;
&lt;td style="border: 1px solid #000; padding: 8px;"&gt;3&lt;/td&gt;
&lt;td style="border: 1px solid #000; padding: 8px;"&gt;次の文には、目的格の関係代名詞が省略されています。&lt;br /&gt;
省略されている単語として最も適切なものを選びなさい。&lt;br /&gt;
The writer I like lives in Canada.&lt;/td&gt;
&lt;td style="border: 1px solid #000; padding: 8px;"&gt;A. who　　B. whose　　C. whom　　D. which&lt;/td&gt;
&lt;td style="border: 1px solid #000; padding: 8px;"&gt;&lt;button id="btn-3"&gt;正解を見る&lt;/button&gt;&lt;br /&gt;
&lt;span id="answer-3" style="display: none;"&gt;正解：C&lt;/span&gt;&lt;/td&gt;
&lt;/tr&gt;
&lt;p&gt;&lt;!-- Q4 --&gt;&lt;/p&gt;
&lt;tr style="background-color: #ffffff; color: #000000;"&gt;
&lt;td style="border: 1px solid #000; padding: 8px;"&gt;4&lt;/td&gt;
&lt;td style="border: 1px solid #000; padding: 8px;"&gt;下線部の語順の説明として最も適切なものを選びなさい。&lt;br /&gt;
The book &lt;u&gt;you like the best&lt;/u&gt; is on the desk.&lt;/td&gt;
&lt;td style="border: 1px solid #000; padding: 8px;"&gt;A. 名詞の前から左→右に修飾している。&lt;br /&gt;
B. 名詞の後で、右→左に「どんな本か」を説明している。&lt;br /&gt;
C. 文全体の主語になっている。&lt;br /&gt;
D. 時間を表す副詞句である。&lt;/td&gt;
&lt;td style="border: 1px solid #000; padding: 8px;"&gt;&lt;button id="btn-4"&gt;正解を見る&lt;/button&gt;&lt;br /&gt;
&lt;span id="answer-4" style="display: none;"&gt;正解：B&lt;/span&gt;&lt;/td&gt;
&lt;/tr&gt;
&lt;p&gt;&lt;!-- Q5 --&gt;&lt;/p&gt;
&lt;tr style="background-color: #f0b464; color: #000000;"&gt;
&lt;td style="border: 1px solid #000; padding: 8px;"&gt;5&lt;/td&gt;
&lt;td style="border: 1px solid #000; padding: 8px;"&gt;次のうち、&lt;strong&gt;目的格の関係代名詞を省略できない文&lt;/strong&gt;はどれですか。&lt;/td&gt;
&lt;td style="border: 1px solid #000; padding: 8px;"&gt;A. This is the boy (who) lives here.&lt;br /&gt;
B. This is the boy (whom) I met yesterday.&lt;br /&gt;
C. This is the book (which) you bought yesterday.&lt;br /&gt;
D. This is the movie (that) we watched last night.&lt;/td&gt;
&lt;td style="border: 1px solid #000; padding: 8px;"&gt;&lt;button id="btn-5"&gt;正解を見る&lt;/button&gt;&lt;br /&gt;
&lt;span id="answer-5" style="display: none;"&gt;正解：A（主格なので省略不可）&lt;/span&gt;&lt;/td&gt;
&lt;/tr&gt;
&lt;p&gt;&lt;!-- Q6 --&gt;&lt;/p&gt;
&lt;tr style="background-color: #ffffff; color: #000000;"&gt;
&lt;td style="border: 1px solid #000; padding: 8px;"&gt;6&lt;/td&gt;
&lt;td style="border: 1px solid #000; padding: 8px;"&gt;否定疑問文への答え方として、意味が正しい組み合わせを選びなさい。&lt;br /&gt;
Didn’t you go to the party?&lt;br /&gt;
（実際には「行った」場合）&lt;/td&gt;
&lt;td style="border: 1px solid #000; padding: 8px;"&gt;A. Yes, I didn’t. 「はい、行きませんでした。」&lt;br /&gt;
B. No, I did. 「いいえ、行きました。」&lt;br /&gt;
C. Yes, I did. 「はい、行きました。」&lt;br /&gt;
D. No, I didn’t. 「いいえ、行きませんでした。」&lt;/td&gt;
&lt;td style="border: 1px solid #000; padding: 8px;"&gt;&lt;button id="btn-6"&gt;正解を見る&lt;/button&gt;&lt;br /&gt;
&lt;span id="answer-6" style="display: none;"&gt;正解：C（英語として正しい形）&lt;/span&gt;&lt;/td&gt;
&lt;/tr&gt;
&lt;p&gt;&lt;!-- Q7 --&gt;&lt;/p&gt;
&lt;tr style="background-color: #f0b464; color: #000000;"&gt;
&lt;td style="border: 1px solid #000; padding: 8px;"&gt;7&lt;/td&gt;
&lt;td style="border: 1px solid #000; padding: 8px;"&gt;次の英文を完成させるのに最も適切なものを選びなさい。&lt;br /&gt;
「昨日そのケーキを作った人は誰ですか。」&lt;br /&gt;
Who ______ this cake yesterday?&lt;/td&gt;
&lt;td style="border: 1px solid #000; padding: 8px;"&gt;A. did make　　B. made　　C. did made　　D. makes&lt;/td&gt;
&lt;td style="border: 1px solid #000; padding: 8px;"&gt;&lt;button id="btn-7"&gt;正解を見る&lt;/button&gt;&lt;br /&gt;
&lt;span id="answer-7" style="display: none;"&gt;正解：B&lt;/span&gt;&lt;/td&gt;
&lt;/tr&gt;
&lt;p&gt;&lt;!-- Q8 --&gt;&lt;/p&gt;
&lt;tr style="background-color: #ffffff; color: #000000;"&gt;
&lt;td style="border: 1px solid #000; padding: 8px;"&gt;8&lt;/td&gt;
&lt;td style="border: 1px solid #000; padding: 8px;"&gt;次の文とほぼ同じ意味になるように ( ) に入る最も適切な語を選びなさい。&lt;br /&gt;
I didn’t drink ( ___ ) coffee this morning. 「私は今朝コーヒーを一杯も飲みませんでした。」&lt;/td&gt;
&lt;td style="border: 1px solid #000; padding: 8px;"&gt;A. some　　B. many　　C. any　　D. a&lt;/td&gt;
&lt;td style="border: 1px solid #000; padding: 8px;"&gt;&lt;button id="btn-8"&gt;正解を見る&lt;/button&gt;&lt;br /&gt;
&lt;span id="answer-8" style="display: none;"&gt;正解：C（not＋any ＝ 一つも〜ない）&lt;/span&gt;&lt;/td&gt;
&lt;/tr&gt;
&lt;p&gt;&lt;!-- Q9 --&gt;&lt;/p&gt;
&lt;tr style="background-color: #f0b464; color: #000000;"&gt;
&lt;td style="border: 1px solid #000; padding: 8px;"&gt;9&lt;/td&gt;
&lt;td style="border: 1px solid #000; padding: 8px;"&gt;次の語句を並べかえて文を作るとき、&lt;strong&gt;関係代名詞が省略されている位置&lt;/strong&gt;として最も適切なところを選びなさい。&lt;br /&gt;
the movie / I / yesterday / saw / .&lt;/td&gt;
&lt;td style="border: 1px solid #000; padding: 8px;"&gt;A. the movie I saw yesterday.&lt;br /&gt;
B. the movie that I saw yesterday.&lt;br /&gt;
C. the movie which I saw yesterday.&lt;br /&gt;
D. the movie I saw yesterday that.&lt;/td&gt;
&lt;td style="border: 1px solid #000; padding: 8px;"&gt;&lt;button id="btn-9"&gt;正解を見る&lt;/button&gt;&lt;br /&gt;
&lt;span id="answer-9" style="display: none;"&gt;正解：A（that / which が省略されている形）&lt;/span&gt;&lt;/td&gt;
&lt;/tr&gt;
&lt;p&gt;&lt;!-- Q10 --&gt;&lt;/p&gt;
&lt;tr style="background-color: #ffffff; color: #000000;"&gt;
&lt;td style="border: 1px solid #000; padding: 8px;"&gt;10&lt;/td&gt;
&lt;td style="border: 1px solid #000; padding: 8px;"&gt;次のうち、&lt;strong&gt;did のあとの動詞の形&lt;/strong&gt;が正しい文を選びなさい。&lt;/td&gt;
&lt;td style="border: 1px solid #000; padding: 8px;"&gt;A. Did you bought a comic book?&lt;br /&gt;
B. Did you buy a comic book?&lt;br /&gt;
C. Did you buying a comic book?&lt;br /&gt;
D. Did you buys a comic book?&lt;/td&gt;
&lt;td style="border: 1px solid #000; padding: 8px;"&gt;&lt;button id="btn-10"&gt;正解を見る&lt;/button&gt;&lt;br /&gt;
&lt;span id="answer-10" style="display: none;"&gt;正解：B（did のあとは動詞の原形）&lt;/span&gt;&lt;/td&gt;
&lt;/tr&gt;
&lt;/tbody&gt;
&lt;/table&gt;
&lt;p&gt;&lt;script&gt;
function showAnswer(num) {
  var ans = document.getElementById('answer-' + num);
  var btn = document.getElementById('btn-' + num);
  if (ans &amp;&amp; btn) {
    ans.style.display = 'inline';
    btn.style.display = 'none';
  }
}
&lt;/script&gt;&lt;/p&gt;
------</t>
  </si>
  <si>
    <t>https://eigo-rewrite.com/column/stage2-lesson11-1/</t>
  </si>
  <si>
    <t>以下のページは不自然なワードを使用しています。
これらを適切に自然な言葉に置き換えて下さい。
なお、本文の装飾や構造は絶対に変えないでください。
【対象ページURL】
https://eigo-rewrite.com/column/stage2-lesson11-1/
【検出された不自然ワード】
（検出なし）
【本文】
------
&lt;p&gt;&lt;iframe title="YouTube video player" src="https://www.youtube.com/embed/_WqfMVp2hkk?si=jHPI-g247VaIwkP-"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&lt;p data-start="26" data-end="106"&gt;NEW TREASURE STAGE2 の文法事項・Lesson一覧の全体像は、&lt;strong&gt;&lt;a href="https://eigo-rewrite.com/column/hub_stage2/"&gt;NEW TREASURE STAGE2｜中2英文法 総括＋Lesson一覧（全体像はこちら）&lt;/a&gt;&lt;/strong&gt;で確認できます。&lt;br data-start="57" data-end="60" /&gt;Lesson11 では、不定詞「to + 動詞の原形」の応用表現・発展的な使い方を学びます。&lt;/p&gt;
&lt;p data-start="108" data-end="174" data-is-last-node="" data-is-only-node=""&gt;セクション1では、その第一歩として &lt;strong data-start="126" data-end="140"&gt;「it to 構文」&lt;/strong&gt; と &lt;strong data-start="143" data-end="161"&gt;「疑問詞 + to 不定詞」&lt;/strong&gt; の2つを扱っていきます。&lt;/p&gt;
&lt;p&gt;&lt;img decoding="async" fetchpriority="high" class="alignnone size-medium wp-image-843" src="https://eigo-rewrite.com/wp-content/uploads/2023/11/スライド用1-300x169.jpg" alt="It to構文の例 - It is difficult to get up early every morning (毎朝早起きするのは難しい)" width="300" height="169" srcset="https://eigo-rewrite.com/wp-content/uploads/2023/11/スライド用1-300x169.jpg 300w, https://eigo-rewrite.com/wp-content/uploads/2023/11/スライド用1-1024x576.jpg 1024w, https://eigo-rewrite.com/wp-content/uploads/2023/11/スライド用1-768x432.jpg 768w, https://eigo-rewrite.com/wp-content/uploads/2023/11/スライド用1-320x180.jpg 320w, https://eigo-rewrite.com/wp-content/uploads/2023/11/スライド用1.jpg 1280w" sizes="(max-width: 300px) 100vw, 300px" /&gt;&lt;/p&gt;
&lt;p&gt;ここに書いてあるように、「it is 形容詞（for 人） to」という形があります。&lt;/p&gt;
&lt;p&gt;中学校2年生の時に不定詞、こちらは「to + 動詞の原形」で、「何々する事」とか、「何々するため」のという表現がありました。&lt;/p&gt;
&lt;p&gt;「to 不定詞」が主語になる際に、例えばこちらで言うと、元々この塊が、「毎朝早く起きる事」という名詞の塊でした。&lt;br /&gt;
元々この「to 不定詞というのが、この&amp;#8221;it&amp;#8221;の所、主語の部分にあった訳ですが、主語が長いという事を英語は嫌いますので、この長い主語があった場合、この「to 不定詞」の塊というのが後ろにいきます。&lt;/p&gt;
&lt;p&gt;後ろにいってしまうと、&amp;#8221;It is difficult to get up early every morning.&amp;#8221;という形で、be動詞で始まってしまうという事になりますから、ここの位置に主語として、形式上の主語としてこの&amp;#8221;it&amp;#8221;というのを置きます。&lt;/p&gt;
&lt;p&gt;ですので、&lt;span style="color: #0000ff;"&gt;この&amp;#8221;it&amp;#8221;ってなんですか？と言われたら、この「to 不定詞」以下全ての塊を指します。&lt;/span&gt;&lt;/p&gt;
&lt;p&gt;なので、そうするとこの&amp;#8221;it&amp;#8221;というのが「to 不定詞」の塊の意味を表す訳ですから、&lt;span style="color: #0000ff;"&gt;この&amp;#8221;it&amp;#8221;というのは、「それは」とは訳さないんです。&lt;/span&gt;&lt;/p&gt;
&lt;p&gt;これを訳す時は、&amp;#8221;to get up early every morning&amp;#8221;、ここの不定詞が元々主語の位置にありましたから、これを最初に訳してあげて、そうすると「毎朝早く起きる事は難しい。」というような形になります。&lt;/p&gt;
&lt;p&gt;このように、&lt;span style="color: #ff0000;"&gt;文の先頭に&amp;#8221;it&amp;#8221;があった際に、まずは右へ目線を移していって「to 不定詞」がないかどうか&lt;/span&gt;という事を見る必要があります。&lt;/p&gt;
&lt;p&gt;もしここに「to 不定詞」があった場合は、この文頭の&amp;#8221;it&amp;#8221;というのは形式上の主語で訳さない、「to 不定詞」の代わりであると考えます。もし右へ目線をもっていって、「to 不定詞」がない場合は、「それは」と訳します。&lt;/p&gt;
&lt;p&gt;これが&lt;strong&gt;長文読解&lt;/strong&gt;の際に役に立ってきますので、文の先頭に&amp;#8221;it&amp;#8221;があった場合は、後半の&amp;#8221;to&amp;#8221;を探すという事を是非習慣にして下さい。&lt;/p&gt;
&lt;p&gt;こちらは、&amp;#8221;to ride the roller coaster&amp;#8221;、&amp;#8221;roller coaster&amp;#8221;は「ジェットコースター」です。そうすると、「to 不定詞」がありますから、こちらを前に出して訳してあげます。&lt;/p&gt;
&lt;p&gt;そうすると、「ジェットコースターに乗る事は」&amp;#8221;will be a lot of fun&amp;#8221;、今度は&amp;#8221;is&amp;#8221;ではなくて&amp;#8221;will be&amp;#8221;、未来の形になっていますから「何々だろう」となります。&lt;/p&gt;
&lt;p&gt;そうすると、「ジェットコースターに乗る事は」&amp;#8221;a lot of fun&amp;#8221;、「とても楽しいだろう」というような意味になっています。&lt;/p&gt;
&lt;p&gt;注意点としてはこちらに&amp;#8221;fun&amp;#8221;という単語がありますが、この&amp;#8221;fun&amp;#8221;というのは「楽しい」と普段訳しますが、本来は名詞です。「楽しい事」とか「楽しさ」という意味ですので、名詞の前なので&amp;#8221;very&amp;#8221;を付ける事が出来ません。&lt;/p&gt;
&lt;p&gt;ですので、ここは「とても楽しい」という代わりに&amp;#8221;a lot of fun&amp;#8221;、「たくさんの楽しみだ」という形になっています。&lt;/p&gt;
&lt;p&gt;最近では話し言葉ではここを&amp;#8221;very&amp;#8221;にするというのもOKとなっていますが、書き言葉上は今までの名詞の前だから&amp;#8221;a lot of&amp;#8221;という事に合わせて、&amp;#8221;very fun&amp;#8221;ではなく&amp;#8221;a lot of fun&amp;#8221;と書くようにして下さい。&lt;/p&gt;
&lt;p&gt;それでは最後の形です。&lt;br /&gt;
&amp;#8220;It isn’t necessary for you to write the book report.&amp;#8221;&lt;/p&gt;
&lt;p&gt;今度はこの&amp;#8221;It isn’t necessary for you&amp;#8221;の後にまた「to 不定詞」があります。そうするとここの&amp;#8221;It&amp;#8221;というのは、「to 不定詞」の代わりになっています。&lt;/p&gt;
&lt;p&gt;&amp;#8220;book report&amp;#8221;「書評」です。面白かったとかつまらなかったとかこういう所が良かったとか、という「書評を書く事はあなたにとって必要ではありません」となっています。&lt;/p&gt;
&lt;p&gt;ここの&amp;#8221;for you&amp;#8221;というのが「誰々にとって」という意味になっていまして、こちらはなんのために置くかというと、上の2つは&amp;#8221;for you&amp;#8221;とか&amp;#8221;for me&amp;#8221;というのがありませんでした。&lt;/p&gt;
&lt;p&gt;その場合は、「毎朝早く起きる事は難しい」とか「ローラーコースターに乗る事はとても楽しみだろう」というふうに、誰が起きるのかとか誰が乗るのかというのをはっきり言っていないんです。&lt;/p&gt;
&lt;p&gt;なので、一般論に近くなる訳ですが、こちらに関しては&amp;#8221;for you&amp;#8221;という事でこれは「あなたにとってはこれは必要ありませんよ」というふうに、この&lt;span style="color: #ff0000;"&gt;「to 不定詞」の行為を誰がするのかという事を「for + 人」で表します。&lt;/span&gt;&lt;/p&gt;
&lt;p&gt;形上はもちろんこれは&amp;#8221;for you&amp;#8221;で前置詞+名詞ですが、意味の上ではこの不定詞の動作をこの人がするとなっていますから、この不定詞に対して、この&amp;#8221;for you&amp;#8221;というのが意味の上での主語という事で&lt;strong&gt;意味上の主語&lt;/strong&gt;というような言い方をします。&lt;/p&gt;
&lt;p&gt;この意味上の主語というのが、要はこの&lt;span style="color: #0000ff;"&gt;&amp;#8220;write&amp;#8221;「書く」という動作をする人という事になる訳ですが、これは位置に注意をして下さい。&lt;/span&gt;&lt;/p&gt;
&lt;p&gt;この&lt;span style="color: #ff0000;"&gt;意味上の主語というものは、必ず不定詞の前に置く&lt;/span&gt;というルールがあります。&lt;/p&gt;
&lt;p&gt;例えば英作文で、&amp;#8221;It is necessary to write the book report for you.&amp;#8221;というふうに、この&amp;#8221;for you&amp;#8221;を後ろに置いてしまうとこれ×という扱いになってしまうので、必ずこの意味上の主語というのは不定詞の直前に置くという事を意識して下さい。&lt;/p&gt;
&lt;hr /&gt;
&lt;p&gt;&lt;!--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&lt;p&gt;&lt;iframe title="YouTube video player" src="https://www.youtube.com/embed/nunQ3sgKlIc?si=EciUud2WWk8MyEGt" width="560" height="315" frameborder="0" allowfullscreen="allowfullscreen"&gt;&lt;/iframe&gt;&lt;/p&gt;
&lt;p&gt;それでは次に「動詞 人 to」という形について見ていきます。&lt;/p&gt;
&lt;p&gt;先ほどは「It is 形容詞 for 人 to」という形でしたが、今度はある特定の動詞があって、動詞のあとに人がきて、そのあとに&amp;#8221;to&amp;#8221;がくるというような形で、こちらに書いた通り&lt;span style="color: #ff0000;"&gt;「動詞 + 人 + to 不定詞」&lt;/span&gt;となります。このような語順に注意して見ていく事にします。&lt;/p&gt;
&lt;p&gt;&lt;img decoding="async" loading="lazy" class="alignnone size-medium wp-image-844" src="https://eigo-rewrite.com/wp-content/uploads/2023/11/スライド用2-300x169.jpg" alt="動詞+人+to不定詞の例 - I want you to clean the living room (私はあなたにリビングルームを掃除して欲しい)" width="300" height="169" srcset="https://eigo-rewrite.com/wp-content/uploads/2023/11/スライド用2-300x169.jpg 300w, https://eigo-rewrite.com/wp-content/uploads/2023/11/スライド用2-1024x576.jpg 1024w, https://eigo-rewrite.com/wp-content/uploads/2023/11/スライド用2-768x432.jpg 768w, https://eigo-rewrite.com/wp-content/uploads/2023/11/スライド用2-320x180.jpg 320w, https://eigo-rewrite.com/wp-content/uploads/2023/11/スライド用2.jpg 1280w" sizes="(max-width: 300px) 100vw, 300px" /&gt;&lt;/p&gt;
&lt;p&gt;最初ですが、&amp;#8221;want&amp;#8221;という動詞があります。今まで習ってきた不定詞で&amp;#8221;want to&amp;#8221;という形はありました。あれは「何々したい」という意味がありましたが、今度は&amp;#8221;want&amp;#8221;のあとに人がきていて、そのあとに不定詞です。&lt;/p&gt;
&lt;p&gt;&amp;#8220;to&amp;#8221;の塊がきています。こうなりますと、&amp;#8221;want to&amp;#8221;は「したい」ですが、こちらは「この人に」となります。&lt;br /&gt;
この&lt;span style="color: #0000ff;"&gt;「to 不定詞」の動作をして欲しい&lt;/span&gt;というような意味になります。ですので、これまず&lt;span style="color: #0000ff;"&gt;語順&lt;/span&gt;です。&lt;/p&gt;
&lt;p&gt;今まで&amp;#8221;want to&amp;#8221;習ってきましたから&amp;#8221;want to you&amp;#8221;と書いてしまう人が毎年いますが、そうではなくて&amp;#8221;want you to&amp;#8221;というふうに、&amp;#8221;want&amp;#8221;と&amp;#8221;to&amp;#8221;の間に人が入ります。&lt;/p&gt;
&lt;p&gt;&amp;#8220;you&amp;#8221;がなかったとすると、&amp;#8221;I want to clean the living room. &amp;#8220;「私はリビングルームを掃除したい。」になりますが、今度は&amp;#8221;you&amp;#8221;を挟んでいますから、「私はあなたにリビングルームを掃除して欲しい。」という意味になります。&lt;/p&gt;
&lt;p&gt;先ほどお話しした通りで、&lt;span style="color: #ff6600;"&gt;不定詞の行為を誰がするかというのは不定詞の直前に置きますので&lt;/span&gt;、そうすると&amp;#8221;to clean&amp;#8221;の直前に&amp;#8221;you&amp;#8221;があるので、これは「掃除する」という動作は「あなた」&amp;#8221;you&amp;#8221;がするんだな、という事が分かります。&lt;/p&gt;
&lt;p&gt;このように語順に注意しながらこの形を学習していきます。&lt;/p&gt;
&lt;p&gt;二つ目です。今度は&amp;#8221;tell&amp;#8221;です。過去形で&amp;#8221;told&amp;#8221;です。「tell + 人 + to 不定詞」という形になっています。&lt;/p&gt;
&lt;p&gt;今度は「tell 人 to」になりますと、「人に何々するよう言う」命令に近い形になりますので、そうすると私の母は私に「to 以下の事をするように言いました」というふうな意味になっていて、「to 不定詞」のあとは&amp;#8221;share&amp;#8221;という動詞があります。&lt;/p&gt;
&lt;p&gt;これは「share + A with B」という形で、これで「AをBと共有する」とか「分け合う」という意味になっています。そうすると、「to 不定詞」の中を見ますと「ケーキを弟と分け合う」、あるいは「お兄さんと分け合う」と言っていますから、合わせますと、「私の母は私にケーキを弟」、あるいは「お兄さんと分け合うように言いました。」というような意味になります。&lt;/p&gt;
&lt;p&gt;&lt;span style="color: #ff0000;"&gt;ここでも、「tell to 人」ではなくて、「tell 人 to」という順になっていますので、この不定詞の直前に人を入れるんだ、という所に注意して下さい。&lt;/span&gt;&lt;/p&gt;
&lt;p&gt;3つ目です。&amp;#8221;My mother&amp;#8221;、これ気を付けて下さい。&lt;/p&gt;
&lt;p&gt;日本語ではアドバイスと言ってしまいますが、動詞の場合ここは&amp;#8221;advise&amp;#8221;というふうに濁った音になります。そうすると&amp;#8221;My mother advised&amp;#8221;で人があって「to 不定詞」となっていますので、今度は&amp;#8221;advised&amp;#8221;というのはこれは&lt;span style="color: #0000ff;"&gt;「何々するよう忠告する」&lt;/span&gt;とか&lt;span style="color: #0000ff;"&gt;「助言する」&lt;/span&gt;という意味になります。&lt;/p&gt;
&lt;p&gt;そうしますと、「私のお母さんは私に」&amp;#8221;see the dentist&amp;#8221;これ「お医者さんに行く」という事を英語では&amp;#8221;see&amp;#8221;「合う」という動詞を使って表現します。&lt;/p&gt;
&lt;p&gt;ですので、「私のお母さんは私に歯医者へ行くように忠告した」「助言した」、「あんた歯医者行った方がいいんじゃない」という形で言ってくれたというような意味になります。&lt;/p&gt;
&lt;p&gt;最後です。今度は同じ形です。&amp;#8221;ask&amp;#8221;があって、人があって、「to 不定詞」となっています。&lt;/p&gt;
&lt;p&gt;&amp;#8220;ask&amp;#8221;は普通は「尋ねる」とか「聞く」という意味ですが、「ask 人 to」となった場合は、これは&lt;span style="color: #0000ff;"&gt;「この人に対して何々するよう頼む」&lt;/span&gt;とか&lt;span style="color: #0000ff;"&gt;「お願いする」&lt;/span&gt;というような意味になります。&lt;/p&gt;
&lt;p&gt;「彼女は彼に自分の」これ&amp;#8221;for&amp;#8221;は「ために」という意味もありますが、この場合は「代わりに」という意味になっています。&lt;/p&gt;
&lt;p&gt;ですので、「彼女は彼に彼女の代わり」、つまり「自分の代わりに」&amp;#8221;shopping&amp;#8221;「買い物に行くよう頼んだ」というような形になります。&lt;/p&gt;
&lt;p&gt;このセクションでは、&lt;strong&gt;「It is 形容詞 for 人 to」&lt;/strong&gt;という形、こちらの方は割と覚えやすいんですが、こちらの方の「動詞 + 人 to」の所で、どうしても&lt;span style="color: #ff0000;"&gt;&amp;#8220;want to&amp;#8221;が頭にあるので&amp;#8221;want to you&amp;#8221;と書いてしまったり&amp;#8221;ask him to&amp;#8221;と書いてしまう事が多いので、この「動詞 + 人 to」、「to 不定詞」の直前に人を置く&lt;/span&gt;という事に注意して練習をして下さい。&lt;/p&gt;
&lt;p&gt;それではセクション1に関しては以上になります。&lt;br /&gt;
&lt;!--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&lt;p&gt;&lt;!-- ▼▼▼ Lesson11 セクション1「it to構文 / 動詞+人+to不定詞」まとめ＆クイズ ▼▼▼ --&gt;&lt;/p&gt;
&lt;h2&gt;Lesson11 セクション1まとめ（It to構文／動詞＋人＋to不定詞）&lt;/h2&gt;
&lt;table style="width: 100%; border-collapse: collapse; table-layout: fixed; line-height: 1.6;"&gt;
&lt;thead&gt;
&lt;tr style="background-color: #dd8500; color: #ffffff;"&gt;
&lt;th style="border: 1px solid #ffffff; padding: 8px; width: 15%;"&gt;No.&lt;/th&gt;
&lt;th style="border: 1px solid #ffffff; padding: 8px; width: 25%;"&gt;項目&lt;/th&gt;
&lt;th style="border: 1px solid #ffffff; padding: 8px; width: 60%;"&gt;内容&lt;/th&gt;
&lt;/tr&gt;
&lt;/thead&gt;
&lt;tbody&gt;
&lt;tr style="background-color: #f0b464; color: #000000;"&gt;
&lt;td style="border: 1px solid #ffffff; padding: 8px; text-align: center;"&gt;1&lt;/td&gt;
&lt;td style="border: 1px solid #ffffff; padding: 8px;"&gt;It to 構文の基本形&lt;/td&gt;
&lt;td style="border: 1px solid #ffffff; padding: 8px;"&gt;
&lt;ul&gt;
&lt;li&gt;&lt;strong&gt;It is 形容詞 (for 人) to 不定詞&lt;/strong&gt; の形をとる。&lt;/li&gt;
&lt;li&gt;もともと &lt;strong&gt;to 不定詞のかたまりが主語&lt;/strong&gt; だったものを、長い主語を避けるために後ろへ送った形。&lt;/li&gt;
&lt;li&gt;例：It is difficult to get up early every morning.&lt;br /&gt;
→ 「毎朝早く起きることは難しい。」&lt;/li&gt;
&lt;/ul&gt;
&lt;/td&gt;
&lt;/tr&gt;
&lt;tr style="background-color: #ffffff; color: #000000;"&gt;
&lt;td style="border: 1px solid #ffffff; padding: 8px; text-align: center;"&gt;2&lt;/td&gt;
&lt;td style="border: 1px solid #ffffff; padding: 8px;"&gt;形式主語 it の訳し方&lt;/td&gt;
&lt;td style="border: 1px solid #ffffff; padding: 8px;"&gt;
&lt;ul&gt;
&lt;li&gt;文頭の &lt;strong&gt;it は形式主語&lt;/strong&gt; で、&lt;strong&gt;to 不定詞以下の内容&lt;/strong&gt; を指す。&lt;/li&gt;
&lt;li&gt;右側に &lt;strong&gt;to 不定詞がある場合&lt;/strong&gt; は、it は「それは」と訳さず、to 不定詞を先に訳す。&lt;/li&gt;
&lt;li&gt;to 不定詞がなければ、ふつうに「それは」と訳す。&lt;/li&gt;
&lt;/ul&gt;
&lt;/td&gt;
&lt;/tr&gt;
&lt;tr style="background-color: #f0b464; color: #000000;"&gt;
&lt;td style="border: 1px solid #ffffff; padding: 8px; text-align: center;"&gt;3&lt;/td&gt;
&lt;td style="border: 1px solid #ffffff; padding: 8px;"&gt;意味上の主語（for 人）&lt;/td&gt;
&lt;td style="border: 1px solid #ffffff; padding: 8px;"&gt;
&lt;ul&gt;
&lt;li&gt;&lt;strong&gt;for 人&lt;/strong&gt; は「その &lt;strong&gt;to 不定詞の行為をする人&lt;/strong&gt;」＝意味上の主語を表す。&lt;/li&gt;
&lt;li&gt;例：It isn’t necessary &lt;strong&gt;for you&lt;/strong&gt; to write the book report.&lt;br /&gt;
→ 「書評を書くことは、あなたにとって必要ではありません。」&lt;/li&gt;
&lt;li&gt;&lt;strong&gt;for 人 は必ず to 不定詞の直前&lt;/strong&gt; に置く（× to write &amp;#8230; for you）。&lt;/li&gt;
&lt;/ul&gt;
&lt;/td&gt;
&lt;/tr&gt;
&lt;tr style="background-color: #ffffff; color: #000000;"&gt;
&lt;td style="border: 1px solid #ffffff; padding: 8px; text-align: center;"&gt;4&lt;/td&gt;
&lt;td style="border: 1px solid #ffffff; padding: 8px;"&gt;「It is … to ～」の訳のコツ&lt;/td&gt;
&lt;td style="border: 1px solid #ffffff; padding: 8px;"&gt;
&lt;ul&gt;
&lt;li&gt;訳すときは、&lt;strong&gt;to 不定詞部分から先に&lt;/strong&gt; 日本語にする。&lt;/li&gt;
&lt;li&gt;例：It will be a lot of fun to ride the roller coaster.&lt;br /&gt;
→ 「ジェットコースターに乗ることはとても楽しいだろう。」&lt;/li&gt;
&lt;li&gt;&lt;strong&gt;fun は名詞&lt;/strong&gt; なので、書き言葉では &lt;strong&gt;a lot of fun&lt;/strong&gt; などを使う（very fun は口語的）。&lt;/li&gt;
&lt;/ul&gt;
&lt;/td&gt;
&lt;/tr&gt;
&lt;tr style="background-color: #f0b464; color: #000000;"&gt;
&lt;td style="border: 1px solid #ffffff; padding: 8px; text-align: center;"&gt;5&lt;/td&gt;
&lt;td style="border: 1px solid #ffffff; padding: 8px;"&gt;動詞＋人＋to 不定詞 の基本形&lt;/td&gt;
&lt;td style="border: 1px solid #ffffff; padding: 8px;"&gt;
&lt;ul&gt;
&lt;li&gt;&lt;strong&gt;動詞 + 人 + to 不定詞&lt;/strong&gt; で、「その人に to 不定詞することを〜する」という意味。&lt;/li&gt;
&lt;li&gt;to 不定詞の直前にある &lt;strong&gt;人&lt;/strong&gt; が、to 不定詞の &lt;strong&gt;意味上の主語&lt;/strong&gt; になる。&lt;/li&gt;
&lt;li&gt;語順に注意：&lt;strong&gt;want you to ～ / tell me to ～&lt;/strong&gt;&lt;br /&gt;
（× want to you ～ / × tell to me ～）&lt;/li&gt;
&lt;/ul&gt;
&lt;/td&gt;
&lt;/tr&gt;
&lt;tr style="background-color: #ffffff; color: #000000;"&gt;
&lt;td style="border: 1px solid #ffffff; padding: 8px; text-align: center;"&gt;6&lt;/td&gt;
&lt;td style="border: 1px solid #ffffff; padding: 8px;"&gt;代表的な動詞の意味&lt;/td&gt;
&lt;td style="border: 1px solid #ffffff; padding: 8px;"&gt;
&lt;ul&gt;
&lt;li&gt;&lt;strong&gt;want 人 to ～&lt;/strong&gt;：その人に～してほしい&lt;/li&gt;
&lt;li&gt;&lt;strong&gt;tell 人 to ～&lt;/strong&gt;：その人に～するよう言う（命令に近い）&lt;/li&gt;
&lt;li&gt;&lt;strong&gt;advise 人 to ～&lt;/strong&gt;：その人に～するよう忠告/助言する&lt;/li&gt;
&lt;li&gt;&lt;strong&gt;ask 人 to ～&lt;/strong&gt;：その人に～するよう頼む/お願いする&lt;/li&gt;
&lt;/ul&gt;
&lt;/td&gt;
&lt;/tr&gt;
&lt;tr style="background-color: #f0b464; color: #000000;"&gt;
&lt;td style="border: 1px solid #ffffff; padding: 8px; text-align: center;"&gt;7&lt;/td&gt;
&lt;td style="border: 1px solid #ffffff; padding: 8px;"&gt;疑問詞＋to 不定詞（概要）&lt;/td&gt;
&lt;td style="border: 1px solid #ffffff; padding: 8px;"&gt;
&lt;ul&gt;
&lt;li&gt;本レッスンでは主に It to 構文と動詞＋人＋to 不定詞を扱うが、&lt;strong&gt;疑問詞＋to 不定詞&lt;/strong&gt; も「～すべきか」「～したらよいか」などの &lt;strong&gt;名詞のかたまり&lt;/strong&gt; を作る点で共通している。&lt;/li&gt;
&lt;li&gt;例：what to do, where to go など。&lt;/li&gt;
&lt;/ul&gt;
&lt;/td&gt;
&lt;/tr&gt;
&lt;/tbody&gt;
&lt;/table&gt;
&lt;hr /&gt;
&lt;h2&gt;Lesson11 セクション1クイズ（It to構文／動詞＋人＋to不定詞）&lt;/h2&gt;
&lt;table style="width: 100%; border-collapse: collapse; table-layout: fixed; line-height: 1.6; margin-top: 10px;"&gt;
&lt;thead&gt;
&lt;tr style="background-color: #dd8500; color: #ffffff;"&gt;
&lt;th style="border: 1px solid #ffffff; padding: 8px; width: 8%;"&gt;No.&lt;/th&gt;
&lt;th style="border: 1px solid #ffffff; padding: 8px; width: 47%;"&gt;問題&lt;/th&gt;
&lt;th style="border: 1px solid #ffffff; padding: 8px; width: 25%;"&gt;選択肢（A～D）&lt;/th&gt;
&lt;th style="border: 1px solid #ffffff; padding: 8px; width: 20%;"&gt;解答&lt;/th&gt;
&lt;/tr&gt;
&lt;/thead&gt;
&lt;tbody&gt;&lt;!-- Q1 --&gt;&lt;/p&gt;
&lt;tr style="background-color: #f0b464; color: #000000;"&gt;
&lt;td style="border: 1px solid #ffffff; padding: 8px; text-align: center;"&gt;1&lt;/td&gt;
&lt;td style="border: 1px solid #ffffff; padding: 8px;"&gt;文 It is difficult to get up early every morning. における &lt;strong&gt;it&lt;/strong&gt; は何を指すか。&lt;/td&gt;
&lt;td style="border: 1px solid #ffffff; padding: 8px;"&gt;A. 「それは」（文脈上の何か）&lt;br /&gt;
B. to get up early every morning の内容&lt;br /&gt;
C. every morning（毎朝）&lt;br /&gt;
D. 不特定の人&lt;/td&gt;
&lt;td style="border: 1px solid #ffffff; padding: 8px; text-align: center;"&gt;&lt;button&gt;正解を見る&lt;/button&gt;&lt;/p&gt;
&lt;div id="ans1" style="display: none; margin-top: 5px; text-align: left;"&gt;正解：&lt;strong&gt;B&lt;/strong&gt;&lt;br /&gt;
文頭の it は形式主語で、to 不定詞の内容を指す。&lt;/div&gt;
&lt;/td&gt;
&lt;/tr&gt;
&lt;p&gt;&lt;!-- Q2 --&gt;&lt;/p&gt;
&lt;tr style="background-color: #ffffff; color: #000000;"&gt;
&lt;td style="border: 1px solid #ffffff; padding: 8px; text-align: center;"&gt;2&lt;/td&gt;
&lt;td style="border: 1px solid #ffffff; padding: 8px;"&gt;It is difficult to get up early every morning. の最も自然な日本語訳を選びなさい。&lt;/td&gt;
&lt;td style="border: 1px solid #ffffff; padding: 8px;"&gt;A. それは毎朝早く起きる。&lt;br /&gt;
B. 毎朝早く起きるのは難しい。&lt;br /&gt;
C. 毎朝早く起きたのは難しかった。&lt;br /&gt;
D. いつも早く起きることが好きだ。&lt;/td&gt;
&lt;td style="border: 1px solid #ffffff; padding: 8px; text-align: center;"&gt;&lt;button&gt;正解を見る&lt;/button&gt;&lt;/p&gt;
&lt;div id="ans2" style="display: none; margin-top: 5px; text-align: left;"&gt;正解：&lt;strong&gt;B&lt;/strong&gt;&lt;br /&gt;
to 不定詞部分を主語として「～することは…だ」と訳す。&lt;/div&gt;
&lt;/td&gt;
&lt;/tr&gt;
&lt;p&gt;&lt;!-- Q3 --&gt;&lt;/p&gt;
&lt;tr style="background-color: #f0b464; color: #000000;"&gt;
&lt;td style="border: 1px solid #ffffff; padding: 8px; text-align: center;"&gt;3&lt;/td&gt;
&lt;td style="border: 1px solid #ffffff; padding: 8px;"&gt;「ジェットコースターに乗ることはとても楽しいだろう。」を最も適切に表す英文を選びなさい。&lt;/td&gt;
&lt;td style="border: 1px solid #ffffff; padding: 8px;"&gt;A. It will be a lot of fun to ride the roller coaster.&lt;br /&gt;
B. To ride the roller coaster will be very fun it.&lt;br /&gt;
C. It is very fun ride the roller coaster.&lt;br /&gt;
D. To ride the roller coaster is fun a lot.&lt;/td&gt;
&lt;td style="border: 1px solid #ffffff; padding: 8px; text-align: center;"&gt;&lt;button&gt;正解を見る&lt;/button&gt;&lt;/p&gt;
&lt;div id="ans3" style="display: none; margin-top: 5px; text-align: left;"&gt;正解：&lt;strong&gt;A&lt;/strong&gt;&lt;br /&gt;
It will be a lot of fun ＋ to 不定詞 の形が正しい。&lt;/div&gt;
&lt;/td&gt;
&lt;/tr&gt;
&lt;p&gt;&lt;!-- Q4 --&gt;&lt;/p&gt;
&lt;tr style="background-color: #ffffff; color: #000000;"&gt;
&lt;td style="border: 1px solid #ffffff; padding: 8px; text-align: center;"&gt;4&lt;/td&gt;
&lt;td style="border: 1px solid #ffffff; padding: 8px;"&gt;「書評を書くことはあなたにとって必要ではありません。」を It を用いて表すとき、&lt;br /&gt;
&lt;strong&gt;for you&lt;/strong&gt; の正しい位置を含む文を選びなさい。&lt;/td&gt;
&lt;td style="border: 1px solid #ffffff; padding: 8px;"&gt;A. It isn’t necessary to write the book report for you.&lt;br /&gt;
B. It isn’t necessary for you to write the book report.&lt;br /&gt;
C. For you it isn’t necessary to write the book report.&lt;br /&gt;
D. It for you isn’t necessary to write the book report.&lt;/td&gt;
&lt;td style="border: 1px solid #ffffff; padding: 8px; text-align: center;"&gt;&lt;button&gt;正解を見る&lt;/button&gt;&lt;/p&gt;
&lt;div id="ans4" style="display: none; margin-top: 5px; text-align: left;"&gt;正解：&lt;strong&gt;B&lt;/strong&gt;&lt;br /&gt;
意味上の主語 for you は to 不定詞の直前に置く。&lt;/div&gt;
&lt;/td&gt;
&lt;/tr&gt;
&lt;p&gt;&lt;!-- Q5 --&gt;&lt;/p&gt;
&lt;tr style="background-color: #f0b464; color: #000000;"&gt;
&lt;td style="border: 1px solid #ffffff; padding: 8px; text-align: center;"&gt;5&lt;/td&gt;
&lt;td style="border: 1px solid #ffffff; padding: 8px;"&gt;It isn’t necessary for you to write the book report. の意味として最も近いものを選びなさい。&lt;/td&gt;
&lt;td style="border: 1px solid #ffffff; padding: 8px;"&gt;A. あなたは書評を書かなければならない。&lt;br /&gt;
B. あなたは書評を書いてはいけない。&lt;br /&gt;
C. あなたが書評を書く必要はない。&lt;br /&gt;
D. 書評を書くのはとても楽しい。&lt;/td&gt;
&lt;td style="border: 1px solid #ffffff; padding: 8px; text-align: center;"&gt;&lt;button&gt;正解を見る&lt;/button&gt;&lt;/p&gt;
&lt;div id="ans5" style="display: none; margin-top: 5px; text-align: left;"&gt;正解：&lt;strong&gt;C&lt;/strong&gt;&lt;br /&gt;
isn’t necessary for you to ～＝「あなたが～する必要はない」。&lt;/div&gt;
&lt;/td&gt;
&lt;/tr&gt;
&lt;p&gt;&lt;!-- Q6 --&gt;&lt;/p&gt;
&lt;tr style="background-color: #ffffff; color: #000000;"&gt;
&lt;td style="border: 1px solid #ffffff; padding: 8px; text-align: center;"&gt;6&lt;/td&gt;
&lt;td style="border: 1px solid #ffffff; padding: 8px;"&gt;「私はあなたにリビングルームを掃除してほしい。」を最も適切に表す英文を選びなさい。&lt;/td&gt;
&lt;td style="border: 1px solid #ffffff; padding: 8px;"&gt;A. I want to you clean the living room.&lt;br /&gt;
B. I want you clean to the living room.&lt;br /&gt;
C. I want you to clean the living room.&lt;br /&gt;
D. I want to clean you the living room.&lt;/td&gt;
&lt;td style="border: 1px solid #ffffff; padding: 8px; text-align: center;"&gt;&lt;button&gt;正解を見る&lt;/button&gt;&lt;/p&gt;
&lt;div id="ans6" style="display: none; margin-top: 5px; text-align: left;"&gt;正解：&lt;strong&gt;C&lt;/strong&gt;&lt;br /&gt;
動詞＋人＋to 不定詞の語順：want you to ～。&lt;/div&gt;
&lt;/td&gt;
&lt;/tr&gt;
&lt;p&gt;&lt;!-- Q7 --&gt;&lt;/p&gt;
&lt;tr style="background-color: #f0b464; color: #000000;"&gt;
&lt;td style="border: 1px solid #ffffff; padding: 8px; text-align: center;"&gt;7&lt;/td&gt;
&lt;td style="border: 1px solid #ffffff; padding: 8px;"&gt;文 I want you to clean the living room. において、&lt;strong&gt;you&lt;/strong&gt; の役割として正しいものを選びなさい。&lt;/td&gt;
&lt;td style="border: 1px solid #ffffff; padding: 8px;"&gt;A. 文全体の主語&lt;br /&gt;
B. to 不定詞 clean の意味上の主語&lt;br /&gt;
C. 文全体の目的語ではなく補語&lt;br /&gt;
D. 前置詞の目的語&lt;/td&gt;
&lt;td style="border: 1px solid #ffffff; padding: 8px; text-align: center;"&gt;&lt;button&gt;正解を見る&lt;/button&gt;&lt;/p&gt;
&lt;div id="ans7" style="display: none; margin-top: 5px; text-align: left;"&gt;正解：&lt;strong&gt;B&lt;/strong&gt;&lt;br /&gt;
you が「掃除する」行為の担い手＝意味上の主語になる。&lt;/div&gt;
&lt;/td&gt;
&lt;/tr&gt;
&lt;p&gt;&lt;!-- Q8 --&gt;&lt;/p&gt;
&lt;tr style="background-color: #ffffff; color: #000000;"&gt;
&lt;td style="border: 1px solid #ffffff; padding: 8px; text-align: center;"&gt;8&lt;/td&gt;
&lt;td style="border: 1px solid #ffffff; padding: 8px;"&gt;My mother advised me to see the dentist. の意味として最も適切なものを選びなさい。&lt;/td&gt;
&lt;td style="border: 1px solid #ffffff; padding: 8px;"&gt;A. 母は歯医者に私を紹介した。&lt;br /&gt;
B. 母は私に歯医者に行くよう忠告した。&lt;br /&gt;
C. 母は歯医者に私について尋ねた。&lt;br /&gt;
D. 母は歯医者に会うことをやめるよう私に命じた。&lt;/td&gt;
&lt;td style="border: 1px solid #ffffff; padding: 8px; text-align: center;"&gt;&lt;button&gt;正解を見る&lt;/button&gt;&lt;/p&gt;
&lt;div id="ans8" style="display: none; margin-top: 5px; text-align: left;"&gt;正解：&lt;strong&gt;B&lt;/strong&gt;&lt;br /&gt;
advise 人 to ～＝「人に～するよう忠告／助言する」。&lt;/div&gt;
&lt;/td&gt;
&lt;/tr&gt;
&lt;p&gt;&lt;!-- Q9 --&gt;&lt;/p&gt;
&lt;tr style="background-color: #f0b464; color: #000000;"&gt;
&lt;td style="border: 1px solid #ffffff; padding: 8px; text-align: center;"&gt;9&lt;/td&gt;
&lt;td style="border: 1px solid #ffffff; padding: 8px;"&gt;ask 人 to 不定詞 の意味として最も近いものを選びなさい。&lt;/td&gt;
&lt;td style="border: 1px solid #ffffff; padding: 8px;"&gt;A. 人に～できるかどうか尋ねる&lt;br /&gt;
B. 人に～するよう頼む／お願いする&lt;br /&gt;
C. 人が～したかどうか調査する&lt;br /&gt;
D. 人が～できないときに叱る&lt;/td&gt;
&lt;td style="border: 1px solid #ffffff; padding: 8px; text-align: center;"&gt;&lt;button&gt;正解を見る&lt;/button&gt;&lt;/p&gt;
&lt;div id="ans9" style="display: none; margin-top: 5px; text-align: left;"&gt;正解：&lt;strong&gt;B&lt;/strong&gt;&lt;br /&gt;
ask 人 to ～＝「人に～するよう頼む／お願いする」。&lt;/div&gt;
&lt;/td&gt;
&lt;/tr&gt;
&lt;p&gt;&lt;!-- Q10 --&gt;&lt;/p&gt;
&lt;tr style="background-color: #ffffff; color: #000000;"&gt;
&lt;td style="border: 1px solid #ffffff; padding: 8px; text-align: center;"&gt;10&lt;/td&gt;
&lt;td style="border: 1px solid #ffffff; padding: 8px;"&gt;次のうち、&lt;strong&gt;動詞＋人＋to 不定詞&lt;/strong&gt; の形として文法的に正しいものを選びなさい。&lt;/td&gt;
&lt;td style="border: 1px solid #ffffff; padding: 8px;"&gt;A. She told to me study harder.&lt;br /&gt;
B. She told me to study harder.&lt;br /&gt;
C. She told me study to harder.&lt;br /&gt;
D. She to told me study harder.&lt;/td&gt;
&lt;td style="border: 1px solid #ffffff; padding: 8px; text-align: center;"&gt;&lt;button&gt;正解を見る&lt;/button&gt;&lt;/p&gt;
&lt;div id="ans10" style="display: none; margin-top: 5px; text-align: left;"&gt;正解：&lt;strong&gt;B&lt;/strong&gt;&lt;br /&gt;
tell 人 to ～ の語順：told me to study ～。&lt;/div&gt;
&lt;/td&gt;
&lt;/tr&gt;
&lt;/tbody&gt;
&lt;/table&gt;
&lt;p&gt;&lt;script&gt;
  function showAnswer(id, btn) {
    var ans = document.getElementById(id);
    if (ans) {
      ans.style.display = 'block';
    }
    if (btn) {
      btn.style.display = 'none';
    }
  }
&lt;/script&gt;&lt;/p&gt;
&lt;p&gt;&lt;!-- ▲▲▲ Lesson11 セクション1「it to構文 / 動詞+人+to不定詞」まとめ＆クイズ ▲▲▲ --&gt;&lt;/p&gt;
&lt;p&gt;&lt;!--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t>
  </si>
  <si>
    <t>https://eigo-rewrite.com/column/stage2-lesson11-2/</t>
  </si>
  <si>
    <t>以下のページは不自然なワードを使用しています。
これらを適切に自然な言葉に置き換えて下さい。
なお、本文の装飾や構造は絶対に変えないでください。
【対象ページURL】
https://eigo-rewrite.com/column/stage2-lesson11-2/
【検出された不自然ワード】
（検出なし）
【本文】
------
&lt;p&gt;&lt;iframe title="YouTube video player" src="https://www.youtube.com/embed/aN0T7mqwi0w?si=Fm8S71xClN_nIP4P" width="560" height="315" frameborder="0" allowfullscreen="allowfullscreen"&gt;&lt;span data-mce-type="bookmark" style="display: inline-block; width: 0px; overflow: hidden; line-height: 0;" class="mce_SELRES_start"&gt;﻿&lt;/span&gt;&lt;/iframe&gt;&lt;/p&gt;
&lt;p data-start="26" data-end="88"&gt;セクション1に引き続き、今度は「to 不定詞」の応用表現として &lt;strong data-start="58" data-end="76"&gt;「疑問詞 + to 不定詞」&lt;/strong&gt; という形を学習します。&lt;br /&gt;
NEW TREASURE STAGE2 の文法事項・Lesson一覧の全体像は、&lt;strong&gt;&lt;a href="https://eigo-rewrite.com/column/hub_stage2/"&gt;NEW TREASURE STAGE2｜中2英文法 総括＋Lesson一覧（全体像はこちら）&lt;/a&gt;&lt;/strong&gt;で確認できます。&lt;/p&gt;
&lt;p data-start="90" data-end="208"&gt;疑問詞には &amp;#8220;What&amp;#8221; &amp;#8220;Which&amp;#8221; &amp;#8220;Where&amp;#8221; など多くの種類がありますが、ここでは一つずつ細かく見るのではなく、まず &lt;strong data-start="155" data-end="192"&gt;全体としてどのような意味になるのか、そして文中でどこに置かれるのか&lt;/strong&gt; に注目して学んでいきましょう。&lt;/p&gt;
&lt;p&gt;&lt;img decoding="async" fetchpriority="high" class="alignnone size-medium wp-image-847" src="https://eigo-rewrite.com/wp-content/uploads/2023/11/スライド用-300x169.jpg" alt="" width="300" height="169" srcset="https://eigo-rewrite.com/wp-content/uploads/2023/11/スライド用-300x169.jpg 300w, https://eigo-rewrite.com/wp-content/uploads/2023/11/スライド用-1024x576.jpg 1024w, https://eigo-rewrite.com/wp-content/uploads/2023/11/スライド用-768x432.jpg 768w, https://eigo-rewrite.com/wp-content/uploads/2023/11/スライド用-320x180.jpg 320w, https://eigo-rewrite.com/wp-content/uploads/2023/11/スライド用.jpg 1280w" sizes="(max-width: 300px) 100vw, 300px" /&gt;&lt;/p&gt;
&lt;p&gt;まずこちら、「疑問詞 + to 不定詞」はそのままの形です。これで疑問詞の意味「どこで」とか「何を」という意味に付け加えて、&lt;span style="color: #0000ff;"&gt;「何々したら良いか」&lt;/span&gt;とか、&lt;span style="color: #0000ff;"&gt;「何々すべきか」&lt;/span&gt;というような意味になります。&lt;/p&gt;
&lt;p&gt;基本的に、この「疑問詞 + to 不定詞」というのは、全体で&lt;span style="color: #ff0000;"&gt;名詞扱い&lt;/span&gt;します。名詞扱いするという事はどういう事かというと、&lt;span style="color: #ff6600;"&gt;2語以上の塊なので名詞句と言います。&lt;/span&gt;&lt;/p&gt;
&lt;p&gt;名詞というのは文型の単元で学習したように、主語になれるS、それから目的語は動詞のあとにこれる、そしてC補語です。be動詞のあとに置いて主語＝補語という関係が成り立ちます。&lt;/p&gt;
&lt;p&gt;基本的には、中学校のうちに習う形というのは動詞のあとに置く目的語の形で出る事が非常に多いです。ですので、実際にNew Treasureに出ている例文でもちらのように動詞のあとに置いて目的語として使うという事が例文として多くなっています。&lt;/p&gt;
&lt;p&gt;例文を見てみます。&lt;/p&gt;
&lt;p&gt;&amp;#8220;We discussed&amp;#8221;、&amp;#8221;discussed&amp;#8221;は「議論する」&lt;/p&gt;
&lt;p&gt;&amp;#8220;where to go on our vacation&amp;#8221;これで一つの塊としてみます。&lt;/p&gt;
&lt;p&gt;&amp;#8220;where&amp;#8221;という疑問詞があって、そのあとに&amp;#8221;to go on our vacation&amp;#8221;「我々の休暇でどこに行くか」というような形になっています。そうすると、動詞のあとにある訳ですから目的語です。なので、これは訳す時に「何々を」と訳します。&lt;/p&gt;
&lt;p&gt;そうすると、「私たちは休暇中にどこへ行くかについて議論しました。」というような意味になっています。&lt;/p&gt;
&lt;p&gt;注意点として&lt;span style="color: #0000ff;"&gt;&amp;#8220;discussed&amp;#8221;という動詞はそのあとに前置詞を取りません&lt;/span&gt;ので、どうしても「休暇中にどこへ行くかについて議論をした」だと、「なんとかについて」なので&amp;#8221;about&amp;#8221;がいるんじゃないかというふうに見えてしまいますが、&lt;span style="color: #0000ff;"&gt;実際に&amp;#8221;about&amp;#8221;は要りません。&lt;/span&gt;&lt;/p&gt;
&lt;p&gt;&amp;#8220;discus&amp;#8221;のあとにそのまま直接名詞、あるいはこのような名詞句を置く事が出来ます。&lt;/p&gt;
&lt;p&gt;次です。&amp;#8221;Have you decided&amp;#8221;「もう決めましたか？」という動詞がありまして、その動詞のあとに&amp;#8221;when to start tomorrow?&amp;#8221;「疑問詞 + to 不定詞」という形になっています。&lt;/p&gt;
&lt;p&gt;&amp;#8220;when&amp;#8221;はもちろん「いつ」あるいは「何時」ですから、「あなたは明日いつ出発するか決めましたか？」というような意味になっています。&lt;/p&gt;
&lt;p&gt;次です。&amp;#8221;I don’t know&amp;#8221;「私は知りません」、また&amp;#8221;know&amp;#8221;という動詞の直後に&amp;#8221;how to pronounce this word&amp;#8221;となっています。&lt;/p&gt;
&lt;p&gt;&amp;#8220;how&amp;#8221;「どのように」、&amp;#8221;pronounce&amp;#8221;は「発音する」という意味になりますから、「どのようにこの単語を発音したらいいか知りません」」というような意味になっています。&lt;/p&gt;
&lt;p&gt;&amp;#8220;how to&amp;#8221;は一部特殊なと言いますか、特徴的な訳がありまして、当然今まで「どこへ行くべきか」「いつ出発するべきか」と同じように、「どのように何々すべきか」で全然問題ないですが、&amp;#8221;how to&amp;#8221;に関しては「どのようにすべきか」「どのようにしたらいいか」という事は、それは「この単語を発音する方法」と訳す場合があります。&lt;/p&gt;
&lt;p&gt;つまり「私はこの単語の発音方法を知りません。」というような意味になります。&lt;/p&gt;
&lt;p&gt;このように、&lt;span style="color: #ff0000;"&gt;動詞のあとに「疑問詞 + to 不定詞」と置いてあげると「何々すべきかをなんとかだ」&lt;/span&gt;と訳せますので、「ask 人 to」とか「want 人 to」といった形よりもとっつきやすいかと思います。こちらも当然文の並べ順として、&amp;#8221;to&amp;#8221;のあと&amp;#8221;when&amp;#8221;とか入れてしまうと×になってしまうので、これがスラスラ書けるように是非問題集等で練習して下さい。&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t>
  </si>
  <si>
    <t>https://eigo-rewrite.com/column/stage2-lesson11-3/</t>
  </si>
  <si>
    <t>以下のページは不自然なワードを使用しています。
これらを適切に自然な言葉に置き換えて下さい。
なお、本文の装飾や構造は絶対に変えないでください。
【対象ページURL】
https://eigo-rewrite.com/column/stage2-lesson11-3/
【検出された不自然ワード】
（検出なし）
【本文】
------
&lt;p&gt;&lt;iframe title="YouTube video player" src="https://www.youtube.com/embed/_C4cggZ2tn0?si=I6rT67E5RVCxv5fA"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 data-start="26" data-end="155"&gt;引き続き、不定詞の発展的な使い方を扱います。セクション3では、最初に &lt;strong data-start="61" data-end="76"&gt;「too to 構文」&lt;/strong&gt; と &lt;strong data-start="79" data-end="97"&gt;「enough to 構文」&lt;/strong&gt; の2つを学び、そのあとでこれらを &lt;strong data-start="115" data-end="128"&gt;&amp;#8220;so that&amp;#8221;&lt;/strong&gt; という別の接続詞を使って書き換える内容が登場します。&lt;br /&gt;
NEW TREASURE STAGE2 の文法事項・Lesson一覧の全体像は、&lt;strong&gt;&lt;a href="https://eigo-rewrite.com/column/hub_stage2/"&gt;NEW TREASURE STAGE2｜中2英文法 総括＋Lesson一覧（全体像はこちら）&lt;/a&gt;&lt;/strong&gt;で確認できます。&lt;/p&gt;
&lt;p data-start="157" data-end="240"&gt;まずは「too to 構文」を進めますが、こちらは比較的すぐに定着する内容です。そのため簡潔に確認し、次の「enough to 構文」に重点を置いて学習していきます。&lt;/p&gt;
&lt;p&gt;&lt;img decoding="async" fetchpriority="high" class="alignnone size-medium wp-image-851" src="https://eigo-rewrite.com/wp-content/uploads/2023/11/スライド1-300x169.jpg" alt="" width="300" height="169" srcset="https://eigo-rewrite.com/wp-content/uploads/2023/11/スライド1-300x169.jpg 300w, https://eigo-rewrite.com/wp-content/uploads/2023/11/スライド1-1024x576.jpg 1024w, https://eigo-rewrite.com/wp-content/uploads/2023/11/スライド1-768x432.jpg 768w, https://eigo-rewrite.com/wp-content/uploads/2023/11/スライド1-320x180.jpg 320w, https://eigo-rewrite.com/wp-content/uploads/2023/11/スライド1.jpg 1280w" sizes="(max-width: 300px) 100vw, 300px" /&gt;&lt;/p&gt;
&lt;p&gt;&amp;#8220;too&amp;#8221;これは「何々過ぎる」です。そのあとに形容詞、副詞を置いて、さらに「it to 構文」で出てきた「for 人」を置き、さらに「to 不定詞」となっています。&lt;/p&gt;
&lt;p&gt;直訳しますと、この「&lt;span style="color: #ff0000;"&gt;to 不定詞するにはあまりにも形容詞、副詞過ぎる&lt;/span&gt;」という意味になっていまして、これを日本語を変えますと、例えば「彼は学校へ行くにはまだ幼過ぎる。」という文があるとします。&lt;br /&gt;
言い換えると、「彼は幼過ぎるので学校に行く事が出来ない。」という訳も出来ます。これに関してはどちらで訳しても大丈夫です。&lt;/p&gt;
&lt;p&gt;&amp;#8220;Betty was too shy&amp;#8221;「ベティさんはシャイ過ぎる」どれぐらいシャイなのかというと、&amp;#8221;too speak to the teacher」と書いてありますから、「先生に話し掛けるにはシャイ過ぎる。」となります。裏返すと「ベティさんはとてもシャイ」「内気過ぎるので先生に話し掛ける事が出来ません。」というような意味になっています。&lt;/p&gt;
&lt;p&gt;このように、「too to」がありまして、ここに形容詞とか副詞を置きます。そのあとに、この「to 不定詞」の塊を置く事によって、右から左に訳したい人は「ベティは先生に話し掛けるには内気過ぎる。」、左から訳したい人は「ベティはシャイ」「内気過ぎるので先生に話し掛ける事が出来ない。」という意味になります。&lt;/p&gt;
&lt;p&gt;&lt;span style="color: #0000ff;"&gt;否定的に訳す&lt;/span&gt;というのが一つポイントとなります。&lt;br /&gt;
&lt;!--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&lt;p&gt;さらに下の方を見てみます。&lt;br /&gt;
&amp;#8220;The teacher spoke too fast&amp;#8221;ここまでで一旦区切ると、「先生は早く喋り過ぎました」となります。&lt;/p&gt;
&lt;p&gt;どれぐらい早く喋り過ぎたかというと、&amp;#8221;for her&amp;#8221;「彼女にとって」&amp;#8221;to understand&amp;#8221;「理解するには早過ぎました」と言っています。&lt;/p&gt;
&lt;p&gt;先ほどと同様に塊を見てみると、まず&amp;#8221;too fast&amp;#8221;今度は「早く」と言っているので副詞になっていまして、&amp;#8221;for her&amp;#8221;「彼女にとって」となり「to 不定詞」で「理解する」となっています。そうすると、「先生は早く喋り過ぎたので彼女にとっては理解が出来なかった。」となります。&lt;/p&gt;
&lt;p&gt;言葉を変えますと、「先生が早く喋り過ぎたので彼女は理解する事が出来なかった。」というような意味になっています。&lt;/p&gt;
&lt;p&gt;このように「too to」というのは、割と響きとしてもそんなに難しくありませんし、どうやら&lt;span style="color: #0000ff;"&gt;「too to」でこの形容詞とか副詞を挟むんだな&lt;/span&gt;、というような事が見えやすいので、そこまで問題はないかと思います。&lt;/p&gt;
&lt;p&gt;&lt;img decoding="async" class="alignnone size-medium wp-image-853" src="https://eigo-rewrite.com/wp-content/uploads/2023/11/スライド用2-1-300x169.jpg" alt="" width="300" height="169" srcset="https://eigo-rewrite.com/wp-content/uploads/2023/11/スライド用2-1-300x169.jpg 300w, https://eigo-rewrite.com/wp-content/uploads/2023/11/スライド用2-1-1024x576.jpg 1024w, https://eigo-rewrite.com/wp-content/uploads/2023/11/スライド用2-1-768x432.jpg 768w, https://eigo-rewrite.com/wp-content/uploads/2023/11/スライド用2-1-320x180.jpg 320w, https://eigo-rewrite.com/wp-content/uploads/2023/11/スライド用2-1.jpg 1280w" sizes="(max-width: 300px) 100vw, 300px" /&gt;&lt;/p&gt;
&lt;p&gt;それでは次に「enough to」に関して見ていきます。こちらの方が&lt;span style="color: #ff0000;"&gt;間違える率というのは高い&lt;/span&gt;です。&lt;/p&gt;
&lt;p&gt;先ほどの「too to」というのは、&amp;#8221;too&amp;#8221;と&amp;#8221;to&amp;#8221;で形容詞、副詞を挟むというようなのが見えやすかったんですが、今度は&lt;strong&gt;語順&lt;/strong&gt;に注意して頂きたいです。&lt;/p&gt;
&lt;p&gt;今度は形容詞、副詞が先にきて、次に&amp;#8221;enough&amp;#8221;がきて、「for 人」があったりなかったりして、そのあとに「to 不定詞」となっています。&lt;/p&gt;
&lt;p&gt;&amp;#8220;enough&amp;#8221;というのは、元々「十分に」とか「十分な」という意味ですが、この形の場合は&lt;span style="color: #ff00ff;"&gt;「十分に」&lt;/span&gt;という意味の副詞です。こちらに関しては、&amp;#8221;enough&amp;#8221;というのは後ろから前の形容詞、副詞を修飾します。&lt;/p&gt;
&lt;p&gt;なので「十分なんとかだ」という形になっていて、直訳すると「この人にとってto 不定詞するには十分なんとかだ」となります。裏返すと、「十分に何々なのでこの人は何々出来る」というような形になります。&lt;/p&gt;
&lt;p&gt;まず&amp;#8221;I left home early&amp;#8221;が副詞です。「早く」という意味です。&lt;/p&gt;
&lt;p&gt;そうすると、「私は早く家を出ました」となります。そして、ここの&amp;#8221;enough&amp;#8221;というのが右から左へ形容詞、副詞を修飾します。&lt;/p&gt;
&lt;p&gt;そうすると、「私は十分早く出発しました」となり、どれぐらい十分だったのかというと、&amp;#8221;to be in time for school&amp;#8221;&amp;#8221;be in time for&amp;#8221;は「間に合う」という意味ですから、そうすると「私は学校に間に合うには十分早く出発しました。」となります。&lt;/p&gt;
&lt;p&gt;言い換えると、「私は十分に早く出発したので学校に間に合いました。」という意味になっています。これだけ聞くとそんなに難しくはなさそうですが、毎年この&lt;span style="color: #0000ff;"&gt;&amp;#8220;early&amp;#8221;と&amp;#8221;enough&amp;#8221;を逆にしてしまう人がいます。&lt;/span&gt;&lt;/p&gt;
&lt;p&gt;響き的には&amp;#8221;early enough to&amp;#8221;よりも&amp;#8221;enough early to&amp;#8221;の方がしっくりきそうな気がしてしまうのでそうなってしまいますが、&lt;strong&gt;「too to」と違って&amp;#8221;enough&amp;#8221;の方は必ず形容詞、副詞の後ろに置いて、後ろから前を修飾するというのを強く意識して下さい。&lt;/strong&gt;&lt;/p&gt;
&lt;p&gt;同様にこちらも&amp;#8221;This book is easy enough&amp;#8221;、まずここで切れていて、「この本は十分に簡単です」となり、どれぐらい十分に簡単かというと、&amp;#8221;for me&amp;#8221;「私にとって」&amp;#8221;to understand&amp;#8221;「理解するには」となります。&lt;/p&gt;
&lt;p&gt;つまり、「私にとって理解するには十分簡単です。」、言い換えると「この本は十分に簡単なので」「とても簡単なので私は理解出来ます。」というような形で左から訳す事も出来ます。&lt;/p&gt;
&lt;hr /&gt;
&lt;p&gt;&lt;iframe loading="lazy" title="YouTube video player" src="https://www.youtube.com/embed/gnofFaQETJ4?si=ZYiDHzPPWeRf7B1k" width="560" height="315" frameborder="0" allowfullscreen="allowfullscreen"&gt;&lt;/iframe&gt;&lt;/p&gt;
&lt;p&gt;それでは最後に「too to 構文」と、それから「so that 構文」というものの書き換えについて見ていきたいと思います。ちょっとややこしい所もありますので、しっかりここは注意点を含めて学習して下さい。&lt;/p&gt;
&lt;p&gt;&lt;img decoding="async" loading="lazy" class="alignnone size-medium wp-image-852" src="https://eigo-rewrite.com/wp-content/uploads/2023/11/スライド用3-300x169.jpg" alt="" width="300" height="169" srcset="https://eigo-rewrite.com/wp-content/uploads/2023/11/スライド用3-300x169.jpg 300w, https://eigo-rewrite.com/wp-content/uploads/2023/11/スライド用3-1024x576.jpg 1024w, https://eigo-rewrite.com/wp-content/uploads/2023/11/スライド用3-768x432.jpg 768w, https://eigo-rewrite.com/wp-content/uploads/2023/11/スライド用3-320x180.jpg 320w, https://eigo-rewrite.com/wp-content/uploads/2023/11/スライド用3.jpg 1280w" sizes="(max-width: 300px) 100vw, 300px" /&gt;&lt;/p&gt;
&lt;p&gt;まずは、上は先ほど見たようなと「too to 構文」になっています。&lt;/p&gt;
&lt;p&gt;&amp;#8220;This tea is too hot&amp;#8221;「この紅茶は熱過ぎる」と言っていて、どれぐらい熱いかというと&amp;#8221;for me&amp;#8221;「私にとって飲むには熱過ぎる」となります。&lt;/p&gt;
&lt;p&gt;という事は言い換えると、「この紅茶は」「このお茶はとても熱いので」あるいは「熱過ぎるので私は飲む事が出来ません。」というような形になっています。&lt;/p&gt;
&lt;p&gt;これを今度は下のように&lt;span style="color: #ff6600;"&gt;&amp;#8220;so&amp;#8221;と&amp;#8221;that&amp;#8221;を使って書き換える&lt;/span&gt;というものがあるんですが、まずこれはなんなんだという事ですね。&lt;/p&gt;
&lt;p&gt;&amp;#8220;so&amp;#8221;は「とても」とか「それほど」という意味です。つまり「so + 形容詞」で「とても熱い」とか「とても背が高い」と言っていて、そのあとに&amp;#8221;that&amp;#8221;があります。この&amp;#8221;that&amp;#8221;というのは接続詞です。&lt;/p&gt;
&lt;p&gt;接続詞という事は&amp;#8221;because&amp;#8221;とか&amp;#8221;if&amp;#8221;とか&amp;#8221;when&amp;#8221;と同じように、そのあとが主語+動詞にならなければいけないというルールがあります。&lt;/p&gt;
&lt;p&gt;「too to 構文」というのは、「何々過ぎて何々出来ない」と言っている訳ですから、出来る出来ないとして、ここに&amp;#8221;can’t&amp;#8221;というのを入れる必要があります。&lt;/p&gt;
&lt;p&gt;そうしますと、こちらに当てはめると「この紅茶はとても熱いです。なので」&amp;#8221;that&amp;#8221;が接続詞なので「私は飲む事が出来ない」となっています。&lt;/p&gt;
&lt;p&gt;上の文と下の文を比べてみると、例えばこの&amp;#8221;too&amp;#8221;とか&amp;#8221;that&amp;#8221;の所が空欄になった際に、ここが空欄になっているとそうすると&amp;#8221;too&amp;#8221;でも&amp;#8221;so&amp;#8221;でもどっちでも入れられそうな訳ですが、この次を見るとこちらは&amp;#8221;for&amp;#8221;が前置詞なので、前置詞のあとですから&amp;#8221;I&amp;#8221;ではなくて&amp;#8221;me&amp;#8221;の目的格になっています。&lt;/p&gt;
&lt;p&gt;ところがこちらは接続詞のあとなので、主語ですから&amp;#8221;I&amp;#8221;という形になっています。&lt;/p&gt;
&lt;p&gt;ですので、空欄補充の問題等ではここの形をまず見まして、そうすると&lt;span style="color: #0000ff;"&gt;&amp;#8220;me&amp;#8221;なのか&amp;#8221;I&amp;#8221;なのか&lt;/span&gt;という所で&lt;span style="color: #0000ff;"&gt;「too to 構文」なのか「so that 構文」なのか&lt;/span&gt;というのを分けるというのが一つ注意点です。&lt;/p&gt;
&lt;p&gt;そして、上の文は「この紅茶は熱過ぎるので私飲めません」で終わっていますが、下の文ですと「この紅茶とても熱いので私はそれを飲めません」というふうに&amp;#8221;it&amp;#8221;か書かれています。&lt;/p&gt;
&lt;p&gt;これは何かというと、あんまり深入りするとかなり難しい話になってしまうのでここでは本当に軽くだけお話ししますが、&lt;span style="color: #ff6600;"&gt;不定詞の場合は何かを修飾する場合、ここの目的語というのはあえて&amp;#8221;This tea&amp;#8221;とか&amp;#8221;it&amp;#8221;とか言わなくていいんです。&lt;/span&gt;&lt;/p&gt;
&lt;p&gt;今まで例えば「読むための本」と言った時にわざわざここに&amp;#8221;a book&amp;#8221;という名詞って入れてなかったはずです。それと同じような事がここにも起こっていまして、本当は&amp;#8221;drink tea&amp;#8221;な訳ですが、わざわざ書かなくてもあちらに書かれているので書かなくていいよねと、これが不定詞のルールです。&lt;/p&gt;
&lt;p&gt;ところが、これは&amp;#8221;that&amp;#8221;は接続詞になっていますので、接続詞のあとというのは主語と動詞と目的語を全て揃えなければいけないというルールになっていますから。この「too to 構文」の時は意識しなくていいんですが、&lt;span style="color: #ff0000;"&gt;「so that 構文」の場合は「誰がする何を」の部分までちゃんと書ききるという事が注意点になります。&lt;/span&gt;&lt;/p&gt;
&lt;p&gt;このように、「too to」と「so that」をそれだけ覚えるのではなくて、そのあとが&lt;strong&gt;目的語がいるのかいらないのか&lt;/strong&gt;という所が注意点となります。&lt;/p&gt;
&lt;p&gt;特に「so that」の場合は&lt;span style="color: #0000ff;"&gt;一回出てきているこの&amp;#8221;tea&amp;#8221;という名詞であっても&amp;#8221;itに&amp;#8221;換えて書かなければいけない&lt;/span&gt;、こういった所に注意して文を書く練習をして下さい。&lt;br /&gt;
&lt;!-- 都立高校入試 英語・英作文対策講座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&lt;p&gt;12月10日 18:48&lt;/p&gt;
&lt;h2&gt;不定詞の発展用法：too to / enough to / so that 構文まとめ&lt;/h2&gt;
&lt;ul&gt;
&lt;li&gt;&lt;strong&gt;「too to 構文」&lt;/strong&gt;：too + 形容詞/副詞 + (for 人) + to 不定詞で、「〜するには…すぎてできない」という&lt;strong&gt;否定的な意味&lt;/strong&gt;を表す。&lt;/li&gt;
&lt;li&gt;&lt;strong&gt;「enough to 構文」&lt;/strong&gt;：形容詞/副詞 + enough + (for 人) + to 不定詞で、「〜するのに十分…だ」という&lt;strong&gt;肯定的な意味&lt;/strong&gt;を表す。&lt;/li&gt;
&lt;li&gt;&lt;strong&gt;語順の違い&lt;/strong&gt;：too は &lt;strong&gt;前&lt;/strong&gt;に形容詞/副詞、enough は &lt;strong&gt;後ろ&lt;/strong&gt;に置く（too fast to / early enough to）。&lt;/li&gt;
&lt;li&gt;&lt;strong&gt;「too to → so that」書き換え&lt;/strong&gt;：
&lt;ul&gt;
&lt;li&gt;too 〜 to …：〜しすぎて…できない&lt;/li&gt;
&lt;li&gt;so 〜 that S &lt;strong&gt;can’t&lt;/strong&gt; …：とても〜なので S は…できない&lt;/li&gt;
&lt;/ul&gt;
&lt;/li&gt;
&lt;li&gt;&lt;strong&gt;文の形の違い&lt;/strong&gt;：
&lt;ul&gt;
&lt;li&gt;too 〜 for 人 to V：&lt;strong&gt;for + 人&lt;/strong&gt; のあとに to 不定詞。目的語は省略されることが多い。&lt;/li&gt;
&lt;li&gt;so 〜 that S can’t V &lt;strong&gt;it&lt;/strong&gt;：that のあとは&lt;strong&gt;主語＋助動詞＋動詞＋目的語&lt;/strong&gt;までしっかり書く必要がある。&lt;/li&gt;
&lt;/ul&gt;
&lt;/li&gt;
&lt;li&gt;&lt;strong&gt;見分けのポイント&lt;/strong&gt;：
&lt;ul&gt;
&lt;li&gt;「for me to …」が見えたら too to 構文の可能性大。&lt;/li&gt;
&lt;li&gt;「so 〜 that I can’t … it」のように S + can’t + 動詞 + it になっていれば so that 構文。&lt;/li&gt;
&lt;/ul&gt;
&lt;/li&gt;
&lt;/ul&gt;
&lt;table style="table-layout: fixed; width: 100%; border-collapse: collapse; line-height: 1.6;"&gt;
&lt;thead style="background-color: #dd8500; color: white;"&gt;
&lt;tr&gt;
&lt;th&gt;項目&lt;/th&gt;
&lt;th&gt;説明&lt;/th&gt;
&lt;/tr&gt;
&lt;/thead&gt;
&lt;tbody&gt;
&lt;tr style="background-color: #f0b464; color: black;"&gt;
&lt;td&gt;too to 構文の基本&lt;/td&gt;
&lt;td&gt;too + 形容詞/副詞 + (for 人) + to 不定詞：「〜するには…すぎてできない」という&lt;strong&gt;否定的意味&lt;/strong&gt;を表す。&lt;/td&gt;
&lt;/tr&gt;
&lt;tr style="background-color: white; color: black;"&gt;
&lt;td&gt;too to の訳し方&lt;/td&gt;
&lt;td&gt;「〜するには〜すぎる」→ 裏返して「〜しすぎて〜できない」と否定的に訳すと分かりやすい。&lt;/td&gt;
&lt;/tr&gt;
&lt;tr style="background-color: #f0b464; color: black;"&gt;
&lt;td&gt;enough to 構文の語順&lt;/td&gt;
&lt;td&gt;形容詞/副詞 + enough + (for 人) + to 不定詞。&lt;strong&gt;enough は必ず形容詞/副詞の後ろ&lt;/strong&gt;に置く。&lt;/td&gt;
&lt;/tr&gt;
&lt;tr style="background-color: white; color: black;"&gt;
&lt;td&gt;enough の意味&lt;/td&gt;
&lt;td&gt;「十分に〜だ」という意味で前の形容詞/副詞を後ろから修飾。「十分〜なので…できる」という肯定的な内容。&lt;/td&gt;
&lt;/tr&gt;
&lt;tr style="background-color: #f0b464; color: black;"&gt;
&lt;td&gt;too to と enough to の違い&lt;/td&gt;
&lt;td&gt;too to：できない方向（過剰）／enough to：できる方向（十分）。意味のベクトルが逆になる。&lt;/td&gt;
&lt;/tr&gt;
&lt;tr style="background-color: white; color: black;"&gt;
&lt;td&gt;so that 構文の形&lt;/td&gt;
&lt;td&gt;so + 形容詞/副詞 + that + S + can’t + V (+ 目的語)：「とても〜なので S は…できない」と表す。&lt;/td&gt;
&lt;/tr&gt;
&lt;tr style="background-color: #f0b464; color: black;"&gt;
&lt;td&gt;too to → so that への書き換え&lt;/td&gt;
&lt;td&gt;This tea is too hot for me to drink. → This tea is so hot that I can’t drink &lt;strong&gt;it&lt;/strong&gt;.&lt;/td&gt;
&lt;/tr&gt;
&lt;tr style="background-color: white; color: black;"&gt;
&lt;td&gt;構文の見分け方&lt;/td&gt;
&lt;td&gt;「for + 人 + to 不定詞」なら too to、「that + S + can’t + 動詞 + 目的語」なら so that 構文と判断する。&lt;/td&gt;
&lt;/tr&gt;
&lt;/tbody&gt;
&lt;/table&gt;
&lt;hr /&gt;
&lt;h2&gt;クイズ（too to / enough to / so that 構文）&lt;/h2&gt;
&lt;p&gt;&lt;script&gt; function showAnswer(id) { var ans = document.getElementById(id); var btn = document.getElementById(id + '-btn'); if (ans &amp;&amp; btn) { ans.style.display = 'inline'; btn.style.display = 'none'; } } &lt;/script&gt;&lt;/p&gt;
&lt;table style="table-layout: fixed; width: 100%; border-collapse: collapse; line-height: 1.6;"&gt;
&lt;thead style="background-color: #dd8500; color: white;"&gt;
&lt;tr&gt;
&lt;th style="width: 35%;"&gt;問題&lt;/th&gt;
&lt;th style="width: 45%;"&gt;選択肢&lt;/th&gt;
&lt;th style="width: 20%;"&gt;正解&lt;/th&gt;
&lt;/tr&gt;
&lt;/thead&gt;
&lt;tbody&gt;
&lt;tr style="background-color: #f0b464; color: black;"&gt;
&lt;td&gt;1. 「too to 構文」の基本的な意味として最も近いものはどれ？&lt;/td&gt;
&lt;td&gt;A. とても〜なので…できる&lt;br /&gt;
B. 〜するには…すぎてできない&lt;br /&gt;
C. 〜するために十分〜だ&lt;br /&gt;
D. 〜するつもりだ&lt;/td&gt;
&lt;td&gt;&lt;button id="q1-btn"&gt;正解を見る&lt;/button&gt; &lt;span id="q1" style="display: none;"&gt;B&lt;/span&gt;&lt;/td&gt;
&lt;/tr&gt;
&lt;tr style="background-color: white; color: black;"&gt;
&lt;td&gt;2. 「ベティはシャイすぎて先生に話しかけることができなかった。」の英文として最も適切なのは？&lt;/td&gt;
&lt;td&gt;A. Betty was too shy to speak to the teacher.&lt;br /&gt;
B. Betty was shy enough to speak to the teacher.&lt;br /&gt;
C. Betty was so shy that she could speak to the teacher.&lt;br /&gt;
D. Betty was enough shy to speak to the teacher.&lt;/td&gt;
&lt;td&gt;&lt;button id="q2-btn"&gt;正解を見る&lt;/button&gt; &lt;span id="q2" style="display: none;"&gt;A&lt;/span&gt;&lt;/td&gt;
&lt;/tr&gt;
&lt;tr style="background-color: #f0b464; color: black;"&gt;
&lt;td&gt;3. 「enough to 構文」の語順として正しいものはどれ？&lt;/td&gt;
&lt;td&gt;A. enough early to leave home&lt;br /&gt;
B. early enough to leave home&lt;br /&gt;
C. enough tall to reach the shelf&lt;br /&gt;
D. tall enough reach the shelf&lt;/td&gt;
&lt;td&gt;&lt;button id="q3-btn"&gt;正解を見る&lt;/button&gt; &lt;span id="q3" style="display: none;"&gt;B&lt;/span&gt;&lt;/td&gt;
&lt;/tr&gt;
&lt;tr style="background-color: white; color: black;"&gt;
&lt;td&gt;4. 「I left home early enough to be in time for school.」の意味として最も近いものは？&lt;/td&gt;
&lt;td&gt;A. 家を遅く出たので学校に遅刻した。&lt;br /&gt;
B. 十分早く家を出たので学校に間に合った。&lt;br /&gt;
C. いつもより遅く出たが学校に間に合った。&lt;br /&gt;
D. 家を出なかったので学校に行かなかった。&lt;/td&gt;
&lt;td&gt;&lt;button id="q4-btn"&gt;正解を見る&lt;/button&gt; &lt;span id="q4" style="display: none;"&gt;B&lt;/span&gt;&lt;/td&gt;
&lt;/tr&gt;
&lt;tr style="background-color: #f0b464; color: black;"&gt;
&lt;td&gt;5. 次のうち、「This tea is too hot for me to drink.」を書き換えた &lt;strong&gt;so that 構文&lt;/strong&gt;として正しいものは？&lt;/td&gt;
&lt;td&gt;A. This tea is so hot that I can drink it.&lt;br /&gt;
B. This tea is so hot that I can’t drink it.&lt;br /&gt;
C. This tea is so hot that for me to drink.&lt;br /&gt;
D. This tea is too hot that I can’t drink.&lt;/td&gt;
&lt;td&gt;&lt;button id="q5-btn"&gt;正解を見る&lt;/button&gt; &lt;span id="q5" style="display: none;"&gt;B&lt;/span&gt;&lt;/td&gt;
&lt;/tr&gt;
&lt;tr style="background-color: white; color: black;"&gt;
&lt;td&gt;6. 「too to 構文」と「so that 構文」の形の組み合わせとして正しいものは？&lt;/td&gt;
&lt;td&gt;A. too + 形容詞 + for 人 + to V ／ so + 形容詞 + that + S can’t V&lt;br /&gt;
B. too + 形容詞 + that + S can’t V ／ so + 形容詞 + for 人 + to V&lt;br /&gt;
C. too + 形容詞 + to V 人 ／ so + 形容詞 + that + to V&lt;br /&gt;
D. too + 形容詞 + 人 + to V ／ so + 形容詞 + that + V S&lt;/td&gt;
&lt;td&gt;&lt;button id="q6-btn"&gt;正解を見る&lt;/button&gt; &lt;span id="q6" style="display: none;"&gt;A&lt;/span&gt;&lt;/td&gt;
&lt;/tr&gt;
&lt;tr style="background-color: #f0b464; color: black;"&gt;
&lt;td&gt;7. 「先生が速く話しすぎて、彼女はそれを理解できなかった。」の英文として適切なのは？&lt;/td&gt;
&lt;td&gt;A. The teacher spoke too fast for her to understand it.&lt;br /&gt;
B. The teacher spoke so fast that she couldn’t understand it.&lt;br /&gt;
C. The teacher spoke enough fast that she couldn’t understand it.&lt;br /&gt;
D. The teacher spoke so fast for her to understand.&lt;/td&gt;
&lt;td&gt;&lt;button id="q7-btn"&gt;正解を見る&lt;/button&gt; &lt;span id="q7" style="display: none;"&gt;B（A も意味としては正しいが、問は so that 構文を想定）&lt;/span&gt;&lt;/td&gt;
&lt;/tr&gt;
&lt;tr style="background-color: white; color: black;"&gt;
&lt;td&gt;8. 空欄に入る語として最も適切なものは？&lt;br /&gt;
This box is _____ heavy for me to carry.&lt;/td&gt;
&lt;td&gt;A. so&lt;br /&gt;
B. too&lt;br /&gt;
C. enough&lt;br /&gt;
D. very&lt;/td&gt;
&lt;td&gt;&lt;button id="q8-btn"&gt;正解を見る&lt;/button&gt; &lt;span id="q8" style="display: none;"&gt;B&lt;/span&gt;&lt;/td&gt;
&lt;/tr&gt;
&lt;tr style="background-color: #f0b464; color: black;"&gt;
&lt;td&gt;9. ニュアンスについて正しい説明はどれ？&lt;/td&gt;
&lt;td&gt;A. too to 構文は「できない」方向、enough to 構文は「できる」方向の意味になる。&lt;br /&gt;
B. too to 構文も enough to 構文も常に肯定的な意味になる。&lt;br /&gt;
C. enough to 構文は必ず否定文で使う。&lt;br /&gt;
D. too to 構文は比較級の文でしか使えない。&lt;/td&gt;
&lt;td&gt;&lt;button id="q9-btn"&gt;正解を見る&lt;/button&gt; &lt;span id="q9" style="display: none;"&gt;A&lt;/span&gt;&lt;/td&gt;
&lt;/tr&gt;
&lt;tr style="background-color: white; color: black;"&gt;
&lt;td&gt;10. 次の文のうち、&lt;strong&gt;語順が誤っている&lt;/strong&gt;ものはどれ？&lt;/td&gt;
&lt;td&gt;A. This book is easy enough for me to understand.&lt;br /&gt;
B. I left home enough early to be in time for school.&lt;br /&gt;
C. The river is too wide for us to swim across.&lt;br /&gt;
D. He was too tired to walk.&lt;/td&gt;
&lt;td&gt;&lt;button id="q10-btn"&gt;正解を見る&lt;/button&gt; &lt;span id="q10" style="display: none;"&gt;B（正しくは “early enough to …”）&lt;/span&gt;&lt;/td&gt;
&lt;/tr&gt;
&lt;/tbody&gt;
&lt;/table&gt;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t>
  </si>
  <si>
    <t>https://eigo-rewrite.com/column/stage2-lesson12-1/</t>
  </si>
  <si>
    <t>以下のページは不自然なワードを使用しています。
これらを適切に自然な言葉に置き換えて下さい。
なお、本文の装飾や構造は絶対に変えないでください。
【対象ページURL】
https://eigo-rewrite.com/column/stage2-lesson12-1/
【検出された不自然ワード】
（検出なし）
【本文】
------
&lt;p&gt;&lt;iframe title="YouTube video player" src="https://www.youtube.com/embed/jWihRHiFktc?si=xNo-DqxAMuO3raRU" width="560" height="315" frameborder="0" allowfullscreen="allowfullscreen"&gt;&lt;/iframe&gt;&lt;/p&gt;
&lt;p data-start="26" data-end="107"&gt;Lesson12 では、まず疑問文について学習します。さまざまな種類の疑問文を学んだあとに、仮定法という少し特殊な、いわば&lt;strong data-start="87" data-end="95"&gt;心情表現&lt;/strong&gt;に関わる文法を扱います。&lt;br /&gt;
NEW TREASURE STAGE2 の文法事項・Lesson一覧の全体像は、&lt;strong&gt;&lt;a href="https://eigo-rewrite.com/column/hub_stage2/"&gt;NEW TREASURE STAGE2｜中2英文法 総括＋Lesson一覧（全体像はこちら）&lt;/a&gt;&lt;/strong&gt;で確認できます。&lt;/p&gt;
&lt;p data-start="109" data-end="203"&gt;セクション1では、最初に &lt;strong data-start="122" data-end="130"&gt;間接疑問&lt;/strong&gt; という疑問文の一種を進めていきます。名前が分かりづらいので、まずは「どのように使うのか」「どのように訳すのか」という点から確認していきましょう。&lt;/p&gt;
&lt;p&gt;&lt;img decoding="async" fetchpriority="high" class="alignnone size-medium wp-image-857" src="https://eigo-rewrite.com/wp-content/uploads/2023/11/スライド用1-1-300x169.jpg" alt="" width="300" height="169" srcset="https://eigo-rewrite.com/wp-content/uploads/2023/11/スライド用1-1-300x169.jpg 300w, https://eigo-rewrite.com/wp-content/uploads/2023/11/スライド用1-1-1024x576.jpg 1024w, https://eigo-rewrite.com/wp-content/uploads/2023/11/スライド用1-1-768x432.jpg 768w, https://eigo-rewrite.com/wp-content/uploads/2023/11/スライド用1-1-320x180.jpg 320w, https://eigo-rewrite.com/wp-content/uploads/2023/11/スライド用1-1.jpg 1280w" sizes="(max-width: 300px) 100vw, 300px" /&gt;&lt;/p&gt;
&lt;p&gt;まず間接疑問と書いてあって、間接的な疑問文なのかと思いきや、こちらに書いたように&lt;span style="color: #0000ff;"&gt;疑問文の名詞化&lt;/span&gt;と書いてあります。&lt;/p&gt;
&lt;p&gt;名詞化というとよく分からないかと思いますが、前回のセクションというか、前回のLessonで「疑問詞 + to 不定詞」というのを学習しました。&lt;/p&gt;
&lt;p&gt;「どこへ行くべきか」とか「何を買うべきか」です。あのような形になりまして、前回は「疑問詞 + to 不定詞」だったものが、今度は&lt;strong&gt;疑問詞+主語、動詞&lt;/strong&gt;という形になります。&lt;/p&gt;
&lt;p&gt;こちらに書いたように疑問詞がありまして、そのあとが主語、動詞です。これによって疑問詞の訳をまず書いて、そのあとに「何々か」と付けます。&lt;/p&gt;
&lt;p&gt;どういう事かというと、こちらにまず&amp;#8221;when&amp;#8221;疑問詞があります。疑問詞のあとに&amp;#8221;the party&amp;#8221;という主語があって、&amp;#8221;will start&amp;#8221;動詞があります。そうすると、これ全体で一つの塊となります。&lt;/p&gt;
&lt;p&gt;本来は疑問文なので、&amp;#8221;when is the party start&amp;#8221;という形になる所を、この文の途中に名詞化して組み込む際というのは、基本的に疑問詞があって主語、動詞となるという順番になります。&lt;/p&gt;
&lt;p&gt;これに主語と動詞を訳して最後に「か」と付けますから、そうすると&amp;#8221;when&amp;#8221;「いつパーティが始まるのかを私は知らない」というような形になります。&lt;/p&gt;
&lt;p&gt;「疑問詞 + to 不定詞」と同じで、名詞の塊という事は、主語になれる、目的語になれる、補語になれる、この三つの使い方がある訳ですが、このように&amp;#8221;know&amp;#8221;動詞のあとに置いて目的語にする事が多いです。&lt;/p&gt;
&lt;p&gt;ですから、「私はパーティがいつ始まるのかを知らない」というふうに、この&lt;strong&gt;「を」&lt;/strong&gt;付けて訳す事が出来るという事になります。&lt;br /&gt;
&lt;!-- 語彙強化講座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&lt;p&gt;二つ目の文でも&amp;#8221;Can you tell me&amp;#8221;「私に教えてくれませんか」とありますが、普通は「tell + 人 + 名詞」となる所を、この疑問詞+主語、動詞今回は目的語これが一つの塊になっていて、こういった塊になります。&lt;/p&gt;
&lt;p&gt;そうすると、「私にこの塊を教えてくれませんか」という意味になっていて、この｢何々を｣に当たる部分に&amp;#8221;why&amp;#8221;「なぜサムが私の」&amp;#8221;invitation&amp;#8221;「招待を」招待を&amp;#8221;refused&amp;#8221;「断ったのか教えてくれませんか」というような意味になっています。&lt;/p&gt;
&lt;p&gt;私は「何々を知らない」「私に何々を教えてくれませんか」その「を」に当たる所にいつ誰が何したのかとかなぜ誰が何したのかというふうに文のような形になります。こういったものを&lt;span style="color: #ff0000;"&gt;間接疑問&lt;/span&gt;と言います。&lt;/p&gt;
&lt;p&gt;最後はちょっと注意して頂きたいポイントになっていまして、今は疑問詞 + 主語、動詞とふつうに言っていたんですが今回は&amp;#8221;who&amp;#8221;「誰が」というふうになっていて、この疑問詞がすでに主語の扱いになっていますから、この疑問詞+主語というのが&amp;#8221;who&amp;#8221;でまとめられているので、これで一つの塊です。&lt;/p&gt;
&lt;p&gt;&amp;#8220;who&amp;#8221;のあとに直接&amp;#8221;made&amp;#8221;動詞が来ます。そして&amp;#8221;this birthday cake&amp;#8221;からこれが目的語になりますから、これで一つの塊、つまりあなたは誰がこの誕生日ケーキを作ったのか知っています？というような意味になります。&lt;/p&gt;
&lt;p&gt;このように&lt;span style="color: #ff0000;"&gt;基本的には疑問詞+主語、動詞「誰が」と「何人が」というように、疑問詞が主語の場合は主語のすぐあとに動詞を付けます。&lt;/span&gt;&lt;br /&gt;
このような形で間接疑問という塊を作ります。&lt;/p&gt;
&lt;hr /&gt;
&lt;p&gt;&lt;iframe title="YouTube video player" src="https://www.youtube.com/embed/lxwd1bZUvFQ?si=Cq-DoHGo4GKz1t7k" width="560" height="315" frameborder="0" allowfullscreen="allowfullscreen"&gt;&lt;/iframe&gt;&lt;/p&gt;
&lt;p&gt;それでは間接疑問の注意点について説明をします。注意点としては、&lt;strong&gt;時制の一致&lt;/strong&gt;という所に注意しなければいけません。&lt;br /&gt;
&lt;!-- 文法復習講座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&lt;p&gt;&lt;img decoding="async" loading="lazy" class="alignnone size-medium wp-image-858" src="https://eigo-rewrite.com/wp-content/uploads/2023/11/スライド用2-2-300x169.jpg" alt="" width="300" height="169" srcset="https://eigo-rewrite.com/wp-content/uploads/2023/11/スライド用2-2-300x169.jpg 300w, https://eigo-rewrite.com/wp-content/uploads/2023/11/スライド用2-2-1024x576.jpg 1024w, https://eigo-rewrite.com/wp-content/uploads/2023/11/スライド用2-2-768x432.jpg 768w, https://eigo-rewrite.com/wp-content/uploads/2023/11/スライド用2-2-320x180.jpg 320w, https://eigo-rewrite.com/wp-content/uploads/2023/11/スライド用2-2.jpg 1280w" sizes="(max-width: 300px) 100vw, 300px" /&gt;&lt;/p&gt;
&lt;p&gt;日本語では、例えばこちらの&amp;#8221;I wanted to know&amp;#8221;「私は知りたかった」とありまして、そのあとが疑問詞+主語+動詞となっていますから、これで一つの塊になっている訳です。&lt;/p&gt;
&lt;p&gt;訳してみると、&amp;#8221;how&amp;#8221;「どのように私があなたに」目的語ですね、&amp;#8221;contact&amp;#8221;「接触する」とか「連絡を取る」とありますので、つまり「私はあなたにどうやったら連絡を取れるのか知りたかった。」となります。&lt;/p&gt;
&lt;p&gt;「知りたかった」の所は&amp;#8221;wanted&amp;#8221;と&amp;#8221;ed&amp;#8221;が付いていますが、日本語ではここを訳す時に「私がどうやってあなたに連絡を取れるか」というふうに、「取れたか」とはあまり訳しません。&lt;/p&gt;
&lt;p&gt;つまり、日本語ではこちらのメインじゃない方の主語、動詞の動詞の方は「何々した」ではなく、普通の「何々する」と訳すわけですが、英語というのは、&lt;span style="color: #0000ff;"&gt;こちらが&amp;#8221;wanted&amp;#8221;と過去形なので、これに合わせてこちらも過去形にしなければいけないんです。&lt;/span&gt;&lt;/p&gt;
&lt;p&gt;こういった形でメインの主語、動詞の動詞が過去形だった場合、この間接疑問の中の主語、動詞のこの動詞の部分も過去形で揃えなければいけないという事になります。&lt;/p&gt;
&lt;p&gt;こちらの塊の場合ですと、「彼は私に彼女がいつ家に帰ってくるかを尋ねた」となっています。ここでは&amp;#8221;would&amp;#8221;という助動詞を使っていますが、これは&amp;#8221;will&amp;#8221;の過去形になります。つまり、彼が訪ねた時点から見た未来を言いたい訳です。&lt;/p&gt;
&lt;p&gt;なので、&amp;#8221;He ask me when she will ではなくて、&amp;#8221;asked&amp;#8221;と過去の形ですので助動詞も過去形にして揃えるという事になります。&lt;/p&gt;
&lt;p&gt;訳す時は、ここが「帰ってきた」ではなくて「いつ帰ってくるか」というふうに普通の形、現在形で訳しますが形としては過去形で揃えます。&lt;/p&gt;
&lt;p&gt;ただ、&lt;span style="color: #ff6600;"&gt;日本語に訳す時はこの中というのは「何々した」ではなくて「何々する」というふうに普通の現在形のような形で訳します。&lt;/span&gt;こういった点に注意をして下さい。&lt;/p&gt;
&lt;p&gt;この間接疑問はとにかく&lt;span style="color: #ff0000;"&gt;語順&lt;/span&gt;とそれから間接疑問の中の和訳、この2点に注意をしてしっかり文を書いて定着させて下さい。&lt;br /&gt;
&lt;iframe title="YouTube video player" src="https://www.youtube.com/embed/jWihRHiFktc?si=xNo-DqxAMuO3raRU" width="560" height="315" frameborder="0" allowfullscreen="allowfullscreen"&gt;&lt;/iframe&gt;&lt;/p&gt;
&lt;p&gt;Lesson12 では、まず疑問文について学習します。さまざまな種類の疑問文を学んだあとに、仮定法という少し特殊な、いわば&lt;strong&gt;心情表現&lt;/strong&gt;に関わる文法を扱います。&lt;/p&gt;
&lt;p&gt;セクション1では、最初に &lt;strong&gt;間接疑問&lt;/strong&gt; という疑問文の一種を進めていきます。名前が分かりづらいので、まずは「どのように使うのか」「どのように訳すのか」という点から確認していきましょう。&lt;/p&gt;
&lt;p&gt;&lt;img decoding="async" fetchpriority="high" class="alignnone size-medium wp-image-857" src="https://eigo-rewrite.com/wp-content/uploads/2023/11/スライド用1-1-300x169.jpg" alt="" width="300" height="169" srcset="https://eigo-rewrite.com/wp-content/uploads/2023/11/スライド用1-1-300x169.jpg 300w, https://eigo-rewrite.com/wp-content/uploads/2023/11/スライド用1-1-1024x576.jpg 1024w, https://eigo-rewrite.com/wp-content/uploads/2023/11/スライド用1-1-768x432.jpg 768w, https://eigo-rewrite.com/wp-content/uploads/2023/11/スライド用1-1-320x180.jpg 320w, https://eigo-rewrite.com/wp-content/uploads/2023/11/スライド用1-1.jpg 1280w" sizes="(max-width: 300px) 100vw, 300px" /&gt;&lt;/p&gt;
&lt;p&gt;&lt;!-- 語彙強化講座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&lt;p&gt;&lt;iframe title="YouTube video player" src="https://www.youtube.com/embed/lxwd1bZUvFQ?si=Cq-DoHGo4GKz1t7k" width="560" height="315" frameborder="0" allowfullscreen="allowfullscreen"&gt;&lt;/iframe&gt;&lt;/p&gt;
&lt;p&gt;&lt;!-- 文法復習講座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&lt;p&gt;&lt;img decoding="async" loading="lazy" class="alignnone size-medium wp-image-858" src="https://eigo-rewrite.com/wp-content/uploads/2023/11/スライド用2-2-300x169.jpg" alt="" width="300" height="169" srcset="https://eigo-rewrite.com/wp-content/uploads/2023/11/スライド用2-2-300x169.jpg 300w, https://eigo-rewrite.com/wp-content/uploads/2023/11/スライド用2-2-1024x576.jpg 1024w, https://eigo-rewrite.com/wp-content/uploads/2023/11/スライド用2-2-768x432.jpg 768w, https://eigo-rewrite.com/wp-content/uploads/2023/11/スライド用2-2-320x180.jpg 320w, https://eigo-rewrite.com/wp-content/uploads/2023/11/スライド用2-2.jpg 1280w" sizes="(max-width: 300px) 100vw, 300px" /&gt;&lt;/p&gt;
&lt;hr /&gt;
&lt;h2&gt;Lesson12 間接疑問＆時制の一致まとめ&lt;/h2&gt;
&lt;h3&gt;1. 間接疑問の基本&lt;/h3&gt;
&lt;ul&gt;
&lt;li&gt;&lt;strong&gt;間接疑問＝疑問文の名詞化&lt;/strong&gt;。「疑問文そのもの」が一つの名詞の塊として文に組み込まれる。&lt;/li&gt;
&lt;li&gt;形は基本的に&lt;strong&gt;「疑問詞 + 主語 + 動詞」&lt;/strong&gt;となり、全体を「～か（どうか）」と訳す。&lt;/li&gt;
&lt;li&gt;「疑問詞 + to 不定詞」と同様、&lt;strong&gt;主語・目的語・補語&lt;/strong&gt;の位置に入れることができる。&lt;/li&gt;
&lt;/ul&gt;
&lt;h3&gt;2. 文中での働き&lt;/h3&gt;
&lt;ul&gt;
&lt;li&gt;名詞の塊なので、&lt;strong&gt;主語&lt;/strong&gt;・&lt;strong&gt;目的語&lt;/strong&gt;・&lt;strong&gt;補語&lt;/strong&gt;のいずれにもなれる。&lt;/li&gt;
&lt;li&gt;特に「know / tell / ask」などの後ろに置いて、&lt;strong&gt;目的語&lt;/strong&gt;として使われることが多い。&lt;br /&gt;
例：I don’t know &lt;u&gt;when the party will start&lt;/u&gt;.（私はパーティがいつ始まるのかを知らない）&lt;/li&gt;
&lt;li&gt;「～を知らない」「～を教えてくれませんか」の&lt;strong&gt;「を」にあたる部分&lt;/strong&gt;が間接疑問の塊になる。&lt;/li&gt;
&lt;/ul&gt;
&lt;h3&gt;3. 語順のポイント&lt;/h3&gt;
&lt;ul&gt;
&lt;li&gt;直接疑問：When &lt;strong&gt;will&lt;/strong&gt; the party &lt;strong&gt;start&lt;/strong&gt;?&lt;br /&gt;
間接疑問：I don’t know when the party &lt;strong&gt;will start&lt;/strong&gt;.&lt;/li&gt;
&lt;li&gt;間接疑問の中は&lt;strong&gt;平叙文と同じ語順&lt;/strong&gt;（疑問詞 + 主語 + 動詞）になる点に注意。&lt;/li&gt;
&lt;li&gt;&lt;strong&gt;疑問詞が主語のとき&lt;/strong&gt;（who など）は、疑問詞自体が主語になる。&lt;br /&gt;
例：Do you know &lt;u&gt;who made this birthday cake&lt;/u&gt;?（誰がこのケーキを作ったのか）&lt;/li&gt;
&lt;/ul&gt;
&lt;h3&gt;4. 時制の一致（間接疑問の要注意ポイント）&lt;/h3&gt;
&lt;ul&gt;
&lt;li&gt;主節の動詞が&lt;strong&gt;過去形&lt;/strong&gt;なら、間接疑問の中の動詞も原則として&lt;strong&gt;過去形にそろえる&lt;/strong&gt;。&lt;/li&gt;
&lt;li&gt;例：I &lt;strong&gt;wanted&lt;/strong&gt; to know &lt;u&gt;how I could contact you&lt;/u&gt;.&lt;br /&gt;
「私はあなたにどうやって連絡を取れるのか知りたかった。」（英語では wanted に合わせて could）&lt;/li&gt;
&lt;li&gt;例：He &lt;strong&gt;asked&lt;/strong&gt; me &lt;u&gt;when she would come home&lt;/u&gt;.&lt;br /&gt;
「彼は私に、彼女がいつ家に帰ってくるか尋ねた。」（asked に合わせて would）&lt;/li&gt;
&lt;/ul&gt;
&lt;h3&gt;5. 和訳のコツ&lt;/h3&gt;
&lt;ul&gt;
&lt;li&gt;英語では過去形でそろえるが、&lt;strong&gt;日本語に訳すときは「～するか」と現在形寄りで訳す&lt;/strong&gt;ことが多い。&lt;/li&gt;
&lt;li&gt;「I wanted to know ……」は「～したか」ではなく「～するか」で訳すのが自然。&lt;/li&gt;
&lt;li&gt;間接疑問では、&lt;strong&gt;語順（平叙文の順）&lt;/strong&gt;と&lt;strong&gt;日本語訳の時制の感覚&lt;/strong&gt;の二つを意識する。&lt;/li&gt;
&lt;/ul&gt;
&lt;h3&gt;6. まとめ（ここを押さえる）&lt;/h3&gt;
&lt;table style="table-layout: fixed; line-height: 150%; width: 100%; border-collapse: collapse; margin-top: 10px;"&gt;
&lt;tbody&gt;
&lt;tr style="background-color: #dd8500; color: #ffffff;" align="center"&gt;
&lt;th width="25%"&gt;ポイント&lt;/th&gt;
&lt;th width="75%"&gt;内容&lt;/th&gt;
&lt;/tr&gt;
&lt;tr style="background-color: #f0b464; color: #000000;"&gt;
&lt;td align="center"&gt;定義&lt;/td&gt;
&lt;td&gt;間接疑問は&lt;strong&gt;疑問文の名詞化&lt;/strong&gt;であり、「疑問詞 + 主語 + 動詞」で一つの塊になる。&lt;/td&gt;
&lt;/tr&gt;
&lt;tr style="background-color: #ffffff; color: #000000;"&gt;
&lt;td align="center"&gt;語順&lt;/td&gt;
&lt;td&gt;直接疑問の「疑問詞 + 助動詞 + 主語」ではなく、&lt;strong&gt;「疑問詞 + 主語 + 動詞」&lt;/strong&gt;と平叙文の語順になる。&lt;/td&gt;
&lt;/tr&gt;
&lt;tr style="background-color: #f0b464; color: #000000;"&gt;
&lt;td align="center"&gt;役割&lt;/td&gt;
&lt;td&gt;名詞の塊として、&lt;strong&gt;主語・目的語・補語&lt;/strong&gt;になれる。特に know / tell / ask の目的語としてよく使う。&lt;/td&gt;
&lt;/tr&gt;
&lt;tr style="background-color: #ffffff; color: #000000;"&gt;
&lt;td align="center"&gt;訳し方&lt;/td&gt;
&lt;td&gt;疑問詞の意味を訳したあとに&lt;strong&gt;「～か（どうか）」&lt;/strong&gt;を付ける。例：when ～「いつ～するのか」。&lt;/td&gt;
&lt;/tr&gt;
&lt;tr style="background-color: #f0b464; color: #000000;"&gt;
&lt;td align="center"&gt;whが主語のとき&lt;/td&gt;
&lt;td&gt;&lt;strong&gt;who / what などが主語&lt;/strong&gt;になる場合、その直後に動詞を置く（who made ～ など）。&lt;/td&gt;
&lt;/tr&gt;
&lt;tr style="background-color: #ffffff; color: #000000;"&gt;
&lt;td align="center"&gt;時制の一致&lt;/td&gt;
&lt;td&gt;主節が過去（wanted / asked）なら、間接疑問の中も &lt;strong&gt;could / would / 過去形&lt;/strong&gt; などで過去にそろえる。&lt;/td&gt;
&lt;/tr&gt;
&lt;tr style="background-color: #f0b464; color: #000000;"&gt;
&lt;td align="center"&gt;日本語の時制&lt;/td&gt;
&lt;td&gt;英語では過去形でも、日本語では多くの場合&lt;strong&gt;現在形っぽく&lt;/strong&gt;「～するか」と訳す。&lt;/td&gt;
&lt;/tr&gt;
&lt;/tbody&gt;
&lt;/table&gt;
&lt;hr /&gt;
&lt;h2&gt;確認クイズ（間接疑問と時制の一致：10問）&lt;/h2&gt;
&lt;p&gt;次の問題に答えなさい。A～Dの中から最も適切なものを1つ選び、「正解を見る」ボタンを押して答えを確認しましょう。&lt;/p&gt;
&lt;table style="table-layout: fixed; line-height: 150%; width: 100%; border-collapse: collapse; margin-top: 10px;"&gt;
&lt;tbody&gt;
&lt;tr style="background-color: #dd8500; color: #ffffff;" align="center"&gt;
&lt;th width="8%"&gt;No.&lt;/th&gt;
&lt;th width="47%"&gt;問題&lt;/th&gt;
&lt;th width="25%"&gt;選択肢&lt;/th&gt;
&lt;th width="20%"&gt;正解&lt;/th&gt;
&lt;/tr&gt;
&lt;p&gt;&lt;!-- Q1 --&gt;&lt;/p&gt;
&lt;tr style="background-color: #f0b464; color: #000000;"&gt;
&lt;td align="center"&gt;1&lt;/td&gt;
&lt;td&gt;Lesson12 セクション1で扱う「間接疑問」を最もよく表している説明はどれか。&lt;/td&gt;
&lt;td&gt;A：普通の疑問文をそのまま文頭に置いた表現&lt;br /&gt;
B：主語と動詞を省略した省略疑問文&lt;br /&gt;
C：疑問文を&lt;strong&gt;名詞の塊&lt;/strong&gt;として文中に組み込んだ表現&lt;br /&gt;
D：感嘆文を疑問文に変えた表現&lt;/td&gt;
&lt;td align="center"&gt;&lt;button id="btn-1"&gt;正解を見る&lt;/button&gt;&lt;br /&gt;
&lt;span id="answer-1" style="display: none;"&gt;正解：C&lt;/span&gt;&lt;/td&gt;
&lt;/tr&gt;
&lt;p&gt;&lt;!-- Q2 --&gt;&lt;/p&gt;
&lt;tr style="background-color: #ffffff; color: #000000;"&gt;
&lt;td align="center"&gt;2&lt;/td&gt;
&lt;td&gt;「パーティがいつ始まるのか私は知らない。」を間接疑問を用いて表すとき、最も適切なのはどれか。&lt;/td&gt;
&lt;td&gt;A：I don’t know &lt;strong&gt;when will the party start&lt;/strong&gt;.&lt;br /&gt;
B：I don’t know &lt;strong&gt;when the party will start&lt;/strong&gt;.&lt;br /&gt;
C：I don’t know &lt;strong&gt;when will start the party&lt;/strong&gt;.&lt;br /&gt;
D：I don’t know &lt;strong&gt;when does the party start&lt;/strong&gt;.&lt;/td&gt;
&lt;td align="center"&gt;&lt;button id="btn-2"&gt;正解を見る&lt;/button&gt;&lt;br /&gt;
&lt;span id="answer-2" style="display: none;"&gt;正解：B&lt;/span&gt;&lt;/td&gt;
&lt;/tr&gt;
&lt;p&gt;&lt;!-- Q3 --&gt;&lt;/p&gt;
&lt;tr style="background-color: #f0b464; color: #000000;"&gt;
&lt;td align="center"&gt;3&lt;/td&gt;
&lt;td&gt;「なぜサムが私の招待を断ったのか教えてくれませんか。」に最も近い英語はどれか。&lt;/td&gt;
&lt;td&gt;A：Can you tell me &lt;strong&gt;why did Sam refuse my invitation&lt;/strong&gt;?&lt;br /&gt;
B：Can you tell me &lt;strong&gt;why Sam refused my invitation&lt;/strong&gt;?&lt;br /&gt;
C：Can you tell me &lt;strong&gt;why did my invitation refuse Sam&lt;/strong&gt;?&lt;br /&gt;
D：Can you tell me &lt;strong&gt;why Sam did refuse my invitation&lt;/strong&gt;?&lt;/td&gt;
&lt;td align="center"&gt;&lt;button id="btn-3"&gt;正解を見る&lt;/button&gt;&lt;br /&gt;
&lt;span id="answer-3" style="display: none;"&gt;正解：B&lt;/span&gt;&lt;/td&gt;
&lt;/tr&gt;
&lt;p&gt;&lt;!-- Q4 --&gt;&lt;/p&gt;
&lt;tr style="background-color: #ffffff; color: #000000;"&gt;
&lt;td align="center"&gt;4&lt;/td&gt;
&lt;td&gt;間接疑問「when the party will start」のような塊は、文中でどのような働きをするか。&lt;/td&gt;
&lt;td&gt;A：形容詞として名詞を修飾する&lt;br /&gt;
B：副詞として動詞だけを修飾する&lt;br /&gt;
C：名詞の塊として&lt;strong&gt;主語・目的語・補語&lt;/strong&gt;になれる&lt;br /&gt;
D：接続詞として文と文をつなぐ&lt;/td&gt;
&lt;td align="center"&gt;&lt;button id="btn-4"&gt;正解を見る&lt;/button&gt;&lt;br /&gt;
&lt;span id="answer-4" style="display: none;"&gt;正解：C&lt;/span&gt;&lt;/td&gt;
&lt;/tr&gt;
&lt;p&gt;&lt;!-- Q5 --&gt;&lt;/p&gt;
&lt;tr style="background-color: #f0b464; color: #000000;"&gt;
&lt;td align="center"&gt;5&lt;/td&gt;
&lt;td&gt;「who」が主語となる間接疑問の説明として最も適切なのはどれか。&lt;/td&gt;
&lt;td&gt;A：「who」のあとには必ず助動詞を置く必要がある。&lt;br /&gt;
B：「who」のあとには主語をもう一度置かなければならない。&lt;br /&gt;
C：「who」自体が主語となるので、そのあとに&lt;strong&gt;すぐ動詞&lt;/strong&gt;を置く。&lt;br /&gt;
D：「who」が主語になることはない。&lt;/td&gt;
&lt;td align="center"&gt;&lt;button id="btn-5"&gt;正解を見る&lt;/button&gt;&lt;br /&gt;
&lt;span id="answer-5" style="display: none;"&gt;正解：C&lt;/span&gt;&lt;/td&gt;
&lt;/tr&gt;
&lt;p&gt;&lt;!-- Q6 --&gt;&lt;/p&gt;
&lt;tr style="background-color: #ffffff; color: #000000;"&gt;
&lt;td align="center"&gt;6&lt;/td&gt;
&lt;td&gt;「I wanted to know how I (    ) contact you.」のカッコに最も適切なのはどれか。&lt;/td&gt;
&lt;td&gt;A：can&lt;br /&gt;
B：could&lt;br /&gt;
C：contacted&lt;br /&gt;
D：will&lt;/td&gt;
&lt;td align="center"&gt;&lt;button id="btn-6"&gt;正解を見る&lt;/button&gt;&lt;br /&gt;
&lt;span id="answer-6" style="display: none;"&gt;正解：B&lt;/span&gt;&lt;/td&gt;
&lt;/tr&gt;
&lt;p&gt;&lt;!-- Q7 --&gt;&lt;/p&gt;
&lt;tr style="background-color: #f0b464; color: #000000;"&gt;
&lt;td align="center"&gt;7&lt;/td&gt;
&lt;td&gt;「彼は私に、彼女がいつ家に帰ってくるか尋ねた。」の英訳として、時制の一致を守っているものはどれか。&lt;/td&gt;
&lt;td&gt;A：He asked me when she &lt;strong&gt;will&lt;/strong&gt; come home.&lt;br /&gt;
B：He asked me when she &lt;strong&gt;would&lt;/strong&gt; come home.&lt;br /&gt;
C：He asked me when she &lt;strong&gt;comes&lt;/strong&gt; home.&lt;br /&gt;
D：He asked me when she &lt;strong&gt;came&lt;/strong&gt; home.（必ず過去の一点だと限定するニュアンス）&lt;/td&gt;
&lt;td align="center"&gt;&lt;button id="btn-7"&gt;正解を見る&lt;/button&gt;&lt;br /&gt;
&lt;span id="answer-7" style="display: none;"&gt;正解：B&lt;/span&gt;&lt;/td&gt;
&lt;/tr&gt;
&lt;p&gt;&lt;!-- Q8 --&gt;&lt;/p&gt;
&lt;tr style="background-color: #ffffff; color: #000000;"&gt;
&lt;td align="center"&gt;8&lt;/td&gt;
&lt;td&gt;「I wanted to know how I could contact you.」の日本語として最も自然なのはどれか。&lt;/td&gt;
&lt;td&gt;A：私はどうやってあなたに連絡を取れたか知りたかった。&lt;br /&gt;
B：私はどうやってあなたに連絡を取るか知りたかった。&lt;br /&gt;
C：私はどうやってあなたに連絡を取っていたか知りたかった。&lt;br /&gt;
D：私はどうやってあなたに連絡を取ろうとしていたか知りたかった。&lt;/td&gt;
&lt;td align="center"&gt;&lt;button id="btn-8"&gt;正解を見る&lt;/button&gt;&lt;br /&gt;
&lt;span id="answer-8" style="display: none;"&gt;正解：B&lt;/span&gt;&lt;/td&gt;
&lt;/tr&gt;
&lt;p&gt;&lt;!-- Q9 --&gt;&lt;/p&gt;
&lt;tr style="background-color: #f0b464; color: #000000;"&gt;
&lt;td align="center"&gt;9&lt;/td&gt;
&lt;td&gt;間接疑問の訳し方として最も適切な説明はどれか。&lt;/td&gt;
&lt;td&gt;A：疑問詞の訳の前に必ず「もし」を付ける。&lt;br /&gt;
B：疑問詞の意味のあとに&lt;strong&gt;「～か（どうか）」&lt;/strong&gt;を付けて訳す。&lt;br /&gt;
C：必ず「～したか」と過去形で訳す。&lt;br /&gt;
D：疑問詞は訳さず、文の最後だけ「か」とする。&lt;/td&gt;
&lt;td align="center"&gt;&lt;button id="btn-9"&gt;正解を見る&lt;/button&gt;&lt;br /&gt;
&lt;span id="answer-9" style="display: none;"&gt;正解：B&lt;/span&gt;&lt;/td&gt;
&lt;/tr&gt;
&lt;p&gt;&lt;!-- Q10 --&gt;&lt;/p&gt;
&lt;tr style="background-color: #ffffff; color: #000000;"&gt;
&lt;td align="center"&gt;10&lt;/td&gt;
&lt;td&gt;授業で強調された「間接疑問で特に注意すべきポイント」の組み合わせとして最も適切なのはどれか。&lt;/td&gt;
&lt;td&gt;A：語順と語彙のレベル&lt;br /&gt;
B：語順と&lt;strong&gt;時制の一致・和訳の感覚&lt;/strong&gt;&lt;br /&gt;
C：発音とアクセント&lt;br /&gt;
D：句読点と大文字・小文字&lt;/td&gt;
&lt;td align="center"&gt;&lt;button id="btn-10"&gt;正解を見る&lt;/button&gt;&lt;br /&gt;
&lt;span id="answer-10" style="display: none;"&gt;正解：B&lt;/span&gt;&lt;/td&gt;
&lt;/tr&gt;
&lt;/tbody&gt;
&lt;/table&gt;
&lt;p&gt;&lt;script type="text/javascript"&gt;
function showAnswer(id) {
  var ans = document.getElementById('answer-' + id);
  var btn = document.getElementById('btn-' + id);
  if (ans &amp;&amp; btn) {
    ans.style.display = 'inline';
    btn.style.display = 'none';
  }
}
&lt;/script&gt;&lt;/p&gt;
------</t>
  </si>
  <si>
    <t>https://eigo-rewrite.com/column/stage2-lesson2-1/</t>
  </si>
  <si>
    <t>以下のページは不自然なワードを使用しています。
これらを適切に自然な言葉に置き換えて下さい。
なお、本文の装飾や構造は絶対に変えないでください。
【対象ページURL】
https://eigo-rewrite.com/column/stage2-lesson2-1/
【検出された不自然ワード】
（検出なし）
【本文】
------
&lt;p&gt;&lt;iframe title="YouTube video player" src="https://www.youtube.com/embed/dG_KVFwA4Fo" width="560" height="315" frameborder="0" allowfullscreen="allowfullscreen"&gt;&lt;span data-mce-type="bookmark" style="display: inline-block; width: 0px; overflow: hidden; line-height: 0;" class="mce_SELRES_start"&gt;﻿&lt;/span&gt;&lt;/iframe&gt;&lt;/p&gt;
&lt;p&gt;NEW TREASURE STAGE2 の文法事項・Lesson一覧の全体像は、&lt;strong&gt;&lt;a href="https://eigo-rewrite.com/column/hub_stage2/"&gt;NEW TREASURE STAGE2｜中2英文法 総括＋Lesson一覧（全体像はこちら）&lt;/a&gt;&lt;/strong&gt;で確認できます。&lt;br data-start="59" data-end="62" /&gt;この単元では、主に &lt;strong data-start="72" data-end="81" data-is-only-node=""&gt;従位接続詞&lt;/strong&gt;――つまり “and” “but” “or” “so” “for” 以外の接続詞を扱います。&lt;br data-start="127" data-end="130" /&gt;それぞれの使い方と注意点を詳しく説明していきますので、しっかり押さえてください。&lt;br /&gt;
&lt;!-- ▼導入文（冒頭）差し替え案：ここから▼ --&gt;&lt;/p&gt;
&lt;p&gt;「&lt;strong&gt;文頭に if&lt;/strong&gt; を置いたら、&lt;strong&gt;カンマ&lt;/strong&gt;は必要？」「未来の話なのに、&lt;strong&gt;if節は現在形&lt;/strong&gt;って何？」――この2つで止まる人が一番多いです。&lt;/p&gt;
&lt;p&gt;さらに &lt;strong&gt;because&lt;/strong&gt; や &lt;strong&gt;though&lt;/strong&gt; が入ると、左から訳したつもりが&lt;strong&gt;意味がひっくり返った&lt;/strong&gt;ように感じることもあります。ここで必要なのは暗記量ではなく、&lt;strong&gt;接続詞から始まる部分を一まとまりとして扱う感覚&lt;/strong&gt;です。&lt;/p&gt;
&lt;p&gt;このページでは、&lt;strong&gt;if / because / though&lt;/strong&gt; を使う文を、&lt;br /&gt;
・&lt;strong&gt;文頭ifのカンマ&lt;/strong&gt;&lt;br /&gt;
・&lt;strong&gt;時・条件の節は未来でも現在形&lt;/strong&gt;&lt;br /&gt;
・&lt;strong&gt;because の置き方と返答の形&lt;/strong&gt;&lt;br /&gt;
・&lt;strong&gt;though が後ろに来るときの訳ズレ&lt;/strong&gt;&lt;br /&gt;
の4点に分けて、例文で整理します。&lt;/p&gt;
&lt;p&gt;&lt;!-- ▼導入文（冒頭）差し替え案：ここまで▼ --&gt;&lt;/p&gt;
&lt;p&gt;&lt;img decoding="async" class="alignnone wp-image-610" src="https://eigo-rewrite.com/wp-content/uploads/2023/07/IMG_1580-300x37.jpg" alt="" width="559" height="69" srcset="https://eigo-rewrite.com/wp-content/uploads/2023/07/IMG_1580-300x37.jpg 300w, https://eigo-rewrite.com/wp-content/uploads/2023/07/IMG_1580-1024x126.jpg 1024w, https://eigo-rewrite.com/wp-content/uploads/2023/07/IMG_1580-768x95.jpg 768w, https://eigo-rewrite.com/wp-content/uploads/2023/07/IMG_1580.jpg 1200w" sizes="(max-width: 559px) 100vw, 559px" /&gt;&lt;/p&gt;
&lt;p&gt;それでは早速見ていきましょう。&lt;br /&gt;
最初に出てくるのは、こちらの&amp;#8221;if&amp;#8221;という単語になります。&lt;br /&gt;
これは、「もし何々なら」という意味合いになりますので、訳自体はそんなに難しくないと思います。&lt;br /&gt;
このような形で塊を作っています。&lt;br /&gt;
この&amp;#8221;if&amp;#8221;というのは接続詞になっていまして、接続詞のあとは必ず主語+動詞という形になります。&lt;br /&gt;
今回はこの&lt;span style="color: #0000ff;"&gt;接続詞+主語、動詞&lt;/span&gt;です。&lt;br /&gt;
接という名前が付いていますが、この接続詞が作る接、これを文の先頭にもってきています。&lt;br /&gt;
これを文の先頭にもってくる時は、こちらに&amp;#8221;,&amp;#8221;を付けるというルールがありますから、文頭に「もし何々なら」をもってくる時は、ここの&amp;#8221;,&amp;#8221;を忘れないようにしましょう。&lt;br /&gt;
これを訳すと、「もしあなたが赤と青を混ぜたら、あなたは紫を得られますよ。」という意味になっています。&lt;br /&gt;
要するに、赤と青を混ぜたら紫になりますよね、というような事を言っています。&lt;br /&gt;
このように、「if + 主語 + 動詞」の塊を作る事によって、&lt;span style="color: #ff0000;"&gt;「もし何々なら」&lt;/span&gt;という意味を表す事が出来ます。&lt;/p&gt;
&lt;p&gt;&lt;img decoding="async" class="alignnone wp-image-611" src="https://eigo-rewrite.com/wp-content/uploads/2023/07/IMG_1580-1-300x37.jpg" alt="" width="559" height="69" srcset="https://eigo-rewrite.com/wp-content/uploads/2023/07/IMG_1580-1-300x37.jpg 300w, https://eigo-rewrite.com/wp-content/uploads/2023/07/IMG_1580-1-1024x126.jpg 1024w, https://eigo-rewrite.com/wp-content/uploads/2023/07/IMG_1580-1-768x95.jpg 768w, https://eigo-rewrite.com/wp-content/uploads/2023/07/IMG_1580-1.jpg 1200w" sizes="(max-width: 559px) 100vw, 559px" /&gt;&lt;/p&gt;
&lt;p&gt;2文目です。&lt;br /&gt;
このように、&lt;span style="color: #0000ff;"&gt;&amp;#8220;if&amp;#8221;の塊を文の後ろにもっていく&lt;/span&gt;という事も出来ます。&lt;br /&gt;
意味は変わりませんので、これは&amp;#8221;if you don’t like it&amp;#8221;「もしあなたがそれを気に入らなかったら」、&amp;#8221;You can change the color&amp;#8221;「色を変える事が出来ますよ」という意味になっています。&lt;br /&gt;
そうすると、&amp;#8221;and&amp;#8221;とか&amp;#8221;but&amp;#8221;とか&amp;#8221;or&amp;#8221;と違うのは、これまでに学習した等位接続詞というのは、必ず左から右に訳すという順番が決まっていましたが、この従位接続詞の&amp;#8221;if&amp;#8221;に関しては、この”if you don’t like it”接続詞の塊、接からこちらのメインの主語、動詞の動詞を修飾します。&lt;br /&gt;
「もし赤と青を混ぜたら、あなたは紫をゲット出来ますよ。」とか、こちらで言うと、「もしあなたがそれを気に入らなかったら、その色を変える事が出来ますよ。」というふうに左とか右という方法ではなく、あくまでこの&lt;span style="color: #ff0000;"&gt;接続詞の塊の中から外、メインの方を修飾させるといった順番&lt;/span&gt;、これを強く意識して下さい。&lt;/p&gt;
&lt;p&gt;&lt;img decoding="async" loading="lazy" class="alignnone wp-image-612" src="https://eigo-rewrite.com/wp-content/uploads/2023/07/IMG_1580-2-300x37.jpg" alt="" width="608" height="75" srcset="https://eigo-rewrite.com/wp-content/uploads/2023/07/IMG_1580-2-300x37.jpg 300w, https://eigo-rewrite.com/wp-content/uploads/2023/07/IMG_1580-2-1024x126.jpg 1024w, https://eigo-rewrite.com/wp-content/uploads/2023/07/IMG_1580-2-768x95.jpg 768w, https://eigo-rewrite.com/wp-content/uploads/2023/07/IMG_1580-2.jpg 1200w" sizes="(max-width: 608px) 100vw, 608px" /&gt;&lt;/p&gt;
&lt;p&gt;また、次の文です。&lt;br /&gt;
これはかなり複雑なルールになっていますが、こういったルールというのはきちんと覚える必要がありますから、はしょらずにしっかり1個ずつ見ていきましょう。&lt;br /&gt;
どういうルールかというと、最初は&amp;#8221;Let&amp;#8217;s meet at the bus stop&amp;#8221;、「バス停で会いましょう」となっています。&lt;br /&gt;
ここに&amp;#8221;if it rains&amp;#8221;、「もし雨が降ったら」と書いてあります。&lt;br /&gt;
そうすると、本当は「「もし雨が降ったら」というのは今の話ではなくて未来の話になる訳ですから、本来であればここは&amp;#8221;it it will rain&amp;#8221;という形になるはずです。&lt;br /&gt;
ところが一つルールがありまして、時ですとか、今回でいうと条件、この条件を表すこの塊、もちろんこれは「雨が降ったらバス停で合いましょう」を修飾していますので、&lt;strong&gt;時ですとか条件を表す動詞を修飾する塊なので副詞接となります。&lt;/strong&gt;&lt;br /&gt;
この&amp;#8221;if it rains&amp;#8221;を&lt;span style="color: #ff0000;"&gt;副詞接&lt;/span&gt;と言います。&lt;br /&gt;
この副詞接というのが時間を表していたりとか、「もし何々なら」という条件を表している場合は、&lt;span style="color: #ff0000;"&gt;未来の事であっても現在形で書く&lt;/span&gt;というルールがあります。&lt;br /&gt;
なので、こういったルールがあるので、ここは&amp;#8221;if it will rain&amp;#8221;ではなくて&amp;#8221;if it rains&amp;#8221;というふうに、三人称単数現在形で&amp;#8221;s&amp;#8221;を付けるというルールがあります。&lt;br /&gt;
中学校2年生のうちは、ここに&amp;#8221;if&amp;#8221;があったら現在形にするといったルールでもなんとか対処は出来ますが、学習が進んでいくと間接疑問文という単元が出てきます。&lt;br /&gt;
その際は、&amp;#8221;if&amp;#8221;であったとしても&amp;#8221;will&amp;#8221;を使う事が出来るというような文が登場してきますので、今のうちに時や条件を表す副詞接、動詞を修飾する塊の中では未来の事も現在形で表す、こういったルールを是非注意して下さい。&lt;/p&gt;
&lt;p&gt;それでは次です。今度は理由ですとか譲歩です。&lt;br /&gt;
譲歩というのは「何々だけれども」といった意味を表す接続詞を見ていきます。&lt;/p&gt;
&lt;p&gt;&lt;img decoding="async" loading="lazy" class="alignnone wp-image-613" src="https://eigo-rewrite.com/wp-content/uploads/2023/07/IMG_1581-300x37.jpg" alt="" width="592" height="73" srcset="https://eigo-rewrite.com/wp-content/uploads/2023/07/IMG_1581-300x37.jpg 300w, https://eigo-rewrite.com/wp-content/uploads/2023/07/IMG_1581-1024x126.jpg 1024w, https://eigo-rewrite.com/wp-content/uploads/2023/07/IMG_1581-768x95.jpg 768w, https://eigo-rewrite.com/wp-content/uploads/2023/07/IMG_1581.jpg 1200w" sizes="(max-width: 592px) 100vw, 592px" /&gt;&lt;/p&gt;
&lt;p&gt;まずはこちらです。&lt;br /&gt;
&amp;#8220;The bus was late&amp;#8221;、「バスは遅れました」その後に、このような形でこれは「ビコーズ」eと読みます。&lt;br /&gt;
&amp;#8220;because the roads was busy. &amp;#8220;「道が混んでいた」、&amp;#8221;busy&amp;#8221;は「忙しい」という意味ですが、「道が忙しい」という事は、「道が混んでいた」、「車が多かった」という事です。&lt;br /&gt;
そうすると、さっきのルールから言うと、こちらの&amp;#8221;because&amp;#8221;というのが理由を表す接続詞になっています。&lt;br /&gt;
接続詞のあとは主語があって、動詞があって、これで一つの塊になります。&lt;br /&gt;
この塊の中がメインの動詞を修飾しますので、そうすると、「そのバスは道が混んでいたから遅れました。」というふうに、左から読んでいくのではなくて右から訳していきましょう。&lt;br /&gt;
このように、&lt;span style="color: #0000ff;"&gt;塊の中から外に向けて訳します。&lt;/span&gt;&lt;br /&gt;
これは先ほどの&amp;#8221;if&amp;#8221;と同じです。&lt;br /&gt;
もちろん、この文、&amp;#8221;because&amp;#8221;の塊を前に出す事も出来ます。&lt;br /&gt;
その場合は、&amp;#8221;because the roads was busy&amp;#8221;で、&amp;#8221;,&amp;#8221;カンマを打ってから&amp;#8221;the bus was late&amp;#8221;という形になります。&lt;/p&gt;
&lt;p&gt;&lt;img decoding="async" loading="lazy" class="alignnone wp-image-614" src="https://eigo-rewrite.com/wp-content/uploads/2023/07/IMG_1581-1-300x53.jpg" alt="" width="532" height="94" srcset="https://eigo-rewrite.com/wp-content/uploads/2023/07/IMG_1581-1-300x53.jpg 300w, https://eigo-rewrite.com/wp-content/uploads/2023/07/IMG_1581-1-1024x179.jpg 1024w, https://eigo-rewrite.com/wp-content/uploads/2023/07/IMG_1581-1-768x134.jpg 768w, https://eigo-rewrite.com/wp-content/uploads/2023/07/IMG_1581-1.jpg 1200w" sizes="(max-width: 532px) 100vw, 532px" /&gt;&lt;/p&gt;
&lt;p&gt;次です。&lt;br /&gt;
&amp;#8220;because&amp;#8221;は、このように一文の中に主語、動詞と主語、動詞という形だけではなくて、会話の中での受け答えにも使う事が出来ます。&lt;br /&gt;
例えば、これを見て頂くと、&amp;#8221;Why did you buy a new bike? &amp;#8220;「どうして新しい自転車を買ったんですか？」という文があり、その答えとして、&amp;#8221;Because I want to go to school by bike. &amp;#8220;、&amp;#8221;want to&amp;#8221;は「何々したい」です。&lt;br /&gt;
そうすると、「私は学校まで自転車で行きたいからです。」というふうに、基本的に&amp;#8221;because&amp;#8221;というのは「何々だから」とか「何々なので」、というような形で答えます。&lt;br /&gt;
&amp;#8220;Why&amp;#8221;で聞かれた場合は、答える際にもう&amp;#8221;Because&amp;#8221;で書き始めてしまって、接続詞ですから必ず主語、動詞をセットで書いていきましょう。&lt;/p&gt;
&lt;p&gt;&lt;img decoding="async" loading="lazy" class="alignnone wp-image-615" src="https://eigo-rewrite.com/wp-content/uploads/2023/07/IMG_1581-2-300x52.jpg" alt="" width="531" height="92" srcset="https://eigo-rewrite.com/wp-content/uploads/2023/07/IMG_1581-2-300x52.jpg 300w, https://eigo-rewrite.com/wp-content/uploads/2023/07/IMG_1581-2-1024x177.jpg 1024w, https://eigo-rewrite.com/wp-content/uploads/2023/07/IMG_1581-2-768x133.jpg 768w, https://eigo-rewrite.com/wp-content/uploads/2023/07/IMG_1581-2.jpg 1200w" sizes="(max-width: 531px) 100vw, 531px" /&gt;&lt;/p&gt;
&lt;p&gt;最後です。&lt;br /&gt;
こちらは、「ゾウ」と読みます。&lt;br /&gt;
「何々だけれども」という意味になっています。&lt;br /&gt;
これも接続詞ですから、次が主語と動詞です。&lt;br /&gt;
&amp;#8220;it’s&amp;#8221;は&amp;#8221;it is&amp;#8221;の省略です。&lt;br /&gt;
そうすると、こういった塊になっていまして、接続詞の塊が文の先頭にきていますから、当然ここには&amp;#8221;,&amp;#8221;が入っています。&lt;br /&gt;
すると、「晴れているんだけれども」&amp;#8221;it&amp;#8217;s very cold&amp;#8221;「とても寒い」という文になっています。&lt;br /&gt;
意味としては、&amp;#8221;but&amp;#8221;に似てはいますがこれはちょっと注意が必要でして、この場合であれば「晴れているけれどとても寒い」と非常に分かりやすくなっていますが、これが後ろにくると間違いというのが出やすいです。&lt;br /&gt;
つまり、今これが「晴れている」、&amp;#8221;it’s sunny&amp;#8221;だとします。&lt;br /&gt;
そうすると、これは「晴れているんだけれどもとても寒い」というふうに「AだけどB」という形になっていますが、これが逆になるつまり&amp;#8221;It&amp;#8217;s very cold, though it&amp;#8217;s sunny. &amp;#8220;という形になります。&lt;br /&gt;
この際、どうしても&amp;#8221;though&amp;#8221;を見ると「けれども」と訳すので「BだけれどもA」と訳しがちです。&lt;br /&gt;
ところが、この塊があってこの塊の中の「何々だけれども」がメインの文を修飾する訳ですから、&lt;br /&gt;
最初のうちは接続詞&amp;#8221;because&amp;#8221;とか&amp;#8221;though&amp;#8221;が出てきたら、&lt;span style="color: #ff0000;"&gt;一旦括弧で括ってあげて、その括弧の中から外へ訳すという形で是非意識してみて下さい。&lt;/span&gt;&lt;br /&gt;
それではセクション1については以上となります。&lt;/p&gt;
&lt;table style="width: 100%; border-collapse: collapse;"&gt;
&lt;tbody&gt;
&lt;tr style="background-color: #dd8500; color: white;"&gt;
&lt;th&gt;項目&lt;/th&gt;
&lt;th&gt;内容&lt;/th&gt;
&lt;/tr&gt;
&lt;tr style="background-color: #f0b464; color: black;"&gt;
&lt;td&gt;このセクションのテーマ&lt;/td&gt;
&lt;td&gt;
&lt;ul&gt;
&lt;li&gt;&lt;strong&gt;従位接続詞&lt;/strong&gt;：and / but / or / so / for 以外の接続詞&lt;/li&gt;
&lt;li&gt;主に &lt;strong&gt;if, because, though&lt;/strong&gt; を使った文の作り方と訳し方&lt;/li&gt;
&lt;li&gt;「～なら」「～ので」「～だけれども」など、&lt;strong&gt;理由・条件・譲歩&lt;/strong&gt; を表す文&lt;/li&gt;
&lt;/ul&gt;
&lt;/td&gt;
&lt;/tr&gt;
&lt;tr style="background-color: #ffffff; color: black;"&gt;
&lt;td&gt;従位接続詞とは&lt;/td&gt;
&lt;td&gt;
&lt;ul&gt;
&lt;li&gt;接続詞＋主語＋動詞 で「塊（節）」を作る：&lt;strong&gt;接続詞 + S + V&lt;/strong&gt;&lt;/li&gt;
&lt;li&gt;この塊が、メインの文の &lt;strong&gt;動詞（文全体）を修飾する&lt;/strong&gt;&lt;/li&gt;
&lt;li&gt;左から単純に訳すのではなく、&lt;strong&gt;「接続詞の塊の中から外へ」&lt;/strong&gt; 訳すイメージ&lt;/li&gt;
&lt;li&gt;等位接続詞（and / but / or など）は「左右対等」だが、従位接続詞は「メイン＋おまけ」の関係&lt;/li&gt;
&lt;/ul&gt;
&lt;/td&gt;
&lt;/tr&gt;
&lt;tr style="background-color: #f0b464; color: black;"&gt;
&lt;td&gt;if の基本&lt;/td&gt;
&lt;td&gt;
&lt;ul&gt;
&lt;li&gt;&lt;strong&gt;if ～&lt;/strong&gt;：「もし～なら」&lt;/li&gt;
&lt;li&gt;形：&lt;strong&gt;if + 主語 + 動詞&lt;/strong&gt;（接続詞のあとに必ず S + V）&lt;/li&gt;
&lt;li&gt;例）If you mix red and blue, you get purple.&lt;/li&gt;
&lt;li&gt;意味：赤と青を混ぜたら、紫になります。&lt;/li&gt;
&lt;li&gt;&lt;strong&gt;if節は前にも後ろにも置ける&lt;/strong&gt;：&lt;br /&gt;
・If ～ , 主語＋動詞 …（文頭に来るときはカンマ必須）&lt;br /&gt;
・主語＋動詞 … if ～（後ろに置くときはカンマなし）&lt;/li&gt;
&lt;/ul&gt;
&lt;/td&gt;
&lt;/tr&gt;
&lt;tr style="background-color: #ffffff; color: black;"&gt;
&lt;td&gt;if と時制（未来のことでも現在形）&lt;/td&gt;
&lt;td&gt;
&lt;ul&gt;
&lt;li&gt;if節が「時・条件」を表す &lt;strong&gt;副詞節&lt;/strong&gt; のとき、未来のことでも &lt;strong&gt;現在形&lt;/strong&gt; を使う&lt;/li&gt;
&lt;li&gt;例）Let’s meet at the bus stop if it rains.（× if it will rain）&lt;/li&gt;
&lt;li&gt;意味：もし雨が降ったら、バス停で会いましょう。&lt;/li&gt;
&lt;li&gt;中2レベルでは「&lt;strong&gt;if があったら現在形&lt;/strong&gt;」くらいに覚えてOK&lt;/li&gt;
&lt;/ul&gt;
&lt;/td&gt;
&lt;/tr&gt;
&lt;tr style="background-color: #f0b464; color: black;"&gt;
&lt;td&gt;because の用法&lt;/td&gt;
&lt;td&gt;
&lt;ul&gt;
&lt;li&gt;&lt;strong&gt;because ～&lt;/strong&gt;：「～なので」「～だから」（理由）&lt;/li&gt;
&lt;li&gt;形：because + 主語 + 動詞&lt;/li&gt;
&lt;li&gt;例）The bus was late because the road was busy.&lt;/li&gt;
&lt;li&gt;訳し方：&lt;strong&gt;because節の中→メイン文へ&lt;/strong&gt;&lt;br /&gt;
→ 道が混んでいたので、そのバスは遅れました。&lt;/li&gt;
&lt;li&gt;because節を前に出すこともできる：&lt;br /&gt;
Because the road was busy, the bus was late.&lt;/li&gt;
&lt;/ul&gt;
&lt;/td&gt;
&lt;/tr&gt;
&lt;tr style="background-color: #ffffff; color: black;"&gt;
&lt;td&gt;because の会話での使い方&lt;/td&gt;
&lt;td&gt;
&lt;ul&gt;
&lt;li&gt;Why ～ ?（なぜ？）に対して &lt;strong&gt;Because ～ .&lt;/strong&gt; で答える&lt;/li&gt;
&lt;li&gt;例）Why did you buy a new bike?&lt;br /&gt;
Because I want to go to school by bike.&lt;/li&gt;
&lt;li&gt;&lt;strong&gt;Because から書き始め、必ず S＋V を続ける&lt;/strong&gt;&lt;/li&gt;
&lt;/ul&gt;
&lt;/td&gt;
&lt;/tr&gt;
&lt;tr style="background-color: #f0b464; color: black;"&gt;
&lt;td&gt;though の用法&lt;/td&gt;
&lt;td&gt;
&lt;ul&gt;
&lt;li&gt;&lt;strong&gt;though ～&lt;/strong&gt;：「～だけれども」（譲歩）&lt;/li&gt;
&lt;li&gt;形：though + 主語 + 動詞&lt;/li&gt;
&lt;li&gt;例）Though it’s sunny, it’s very cold.&lt;/li&gt;
&lt;li&gt;意味：晴れているけれど、とても寒い。&lt;/li&gt;
&lt;li&gt;後ろに置く形：It’s very cold, though it’s sunny.&lt;/li&gt;
&lt;li&gt;訳し方は always：&lt;strong&gt;though節の中から外へ&lt;/strong&gt;&lt;br /&gt;
→ 晴れているけれど、とても寒い。&lt;/li&gt;
&lt;/ul&gt;
&lt;/td&gt;
&lt;/tr&gt;
&lt;tr style="background-color: #ffffff; color: black;"&gt;
&lt;td&gt;訳し方のコツ（かっこで塊を意識）&lt;/td&gt;
&lt;td&gt;
&lt;ul&gt;
&lt;li&gt;if / because / though が出てきたら、&lt;strong&gt;まずそこから先を「かっこ」で囲むイメージ&lt;/strong&gt;&lt;/li&gt;
&lt;li&gt;（ because S V ）→ メインの文 を修飾&lt;/li&gt;
&lt;li&gt;（ though S V ）→ メインの文 を修飾&lt;/li&gt;
&lt;li&gt;「左から順に」ではなく、&lt;strong&gt;塊の中→外へ&lt;/strong&gt; の順番で読む練習をする&lt;/li&gt;
&lt;/ul&gt;
&lt;/td&gt;
&lt;/tr&gt;
&lt;/tbody&gt;
&lt;/table&gt;
&lt;p&gt;&amp;nbsp;&lt;/p&gt;
&lt;style&gt;
.show-answer-btn {&lt;br /&gt;  background:#DD8500;&lt;br /&gt;  color:white;&lt;br /&gt;  padding:5px 10px;&lt;br /&gt;  cursor:pointer;&lt;br /&gt;  border:none;&lt;br /&gt;}&lt;br /&gt;&lt;/style&gt;
&lt;p&gt;&lt;script&gt;
function showAnswer(id, btn) {
  var ans = document.getElementById(id);
  if (ans) ans.style.display = 'inline';
  if (btn) btn.style.display = 'none';
}
&lt;/script&gt;&lt;/p&gt;
&lt;table style="width: 100%; border-collapse: collapse;"&gt;
&lt;tbody&gt;
&lt;tr style="background-color: #dd8500; color: white;"&gt;
&lt;th&gt;No.&lt;/th&gt;
&lt;th&gt;問題&lt;/th&gt;
&lt;/tr&gt;
&lt;p&gt;&lt;!-- Q1 --&gt;&lt;/p&gt;
&lt;tr style="background-color: #f0b464; color: black;"&gt;
&lt;td&gt;1&lt;/td&gt;
&lt;td&gt;次のうち、本文で扱っている「従位接続詞」にあてはまるものはどれ？&lt;/p&gt;
&lt;p&gt;A. and&lt;/p&gt;
&lt;p&gt;B. but&lt;/p&gt;
&lt;p&gt;C. if&lt;/p&gt;
&lt;p&gt;D. or&lt;/p&gt;
&lt;p&gt;&lt;button class="show-answer-btn"&gt;正解を見る&lt;/button&gt;&lt;br /&gt;
&lt;span id="qa1" style="display: none; font-weight: bold; color: #d60000;"&gt;正解：C（if / because / though などが従位接続詞）&lt;/span&gt;&lt;/td&gt;
&lt;/tr&gt;
&lt;p&gt;&lt;!-- Q2 --&gt;&lt;/p&gt;
&lt;tr style="background-color: #ffffff; color: black;"&gt;
&lt;td&gt;2&lt;/td&gt;
&lt;td&gt;「もしあなたが赤と青を混ぜたら、紫になります。」に対応する if の形として正しいものはどれ？&lt;/p&gt;
&lt;p&gt;A. if mix you red and blue&lt;/p&gt;
&lt;p&gt;B. if you mix red and blue&lt;/p&gt;
&lt;p&gt;C. if you will mix red and blue&lt;/p&gt;
&lt;p&gt;D. if mixing you red and blue&lt;/p&gt;
&lt;p&gt;&lt;button class="show-answer-btn"&gt;正解を見る&lt;/button&gt;&lt;br /&gt;
&lt;span id="qa2" style="display: none; font-weight: bold; color: #d60000;"&gt;正解：B（接続詞＋主語＋動詞、未来のことでも現在形）&lt;/span&gt;&lt;/td&gt;
&lt;/tr&gt;
&lt;p&gt;&lt;!-- Q3 --&gt;&lt;/p&gt;
&lt;tr style="background-color: #f0b464; color: black;"&gt;
&lt;td&gt;3&lt;/td&gt;
&lt;td&gt;if節を文頭に置くときのルールとして正しいものはどれ？&lt;/p&gt;
&lt;p&gt;A. 文頭では if は使えない&lt;/p&gt;
&lt;p&gt;B. 文頭の if 節のあとにはコンマ（,）を打つ&lt;/p&gt;
&lt;p&gt;C. 文頭の if 節のあとには必ず and を入れる&lt;/p&gt;
&lt;p&gt;D. 文頭では if の代わりに when を使う&lt;/p&gt;
&lt;p&gt;&lt;button class="show-answer-btn"&gt;正解を見る&lt;/button&gt;&lt;br /&gt;
&lt;span id="qa3" style="display: none; font-weight: bold; color: #d60000;"&gt;正解：B（If ～ , 主語＋動詞…）&lt;/span&gt;&lt;/td&gt;
&lt;/tr&gt;
&lt;p&gt;&lt;!-- Q4 --&gt;&lt;/p&gt;
&lt;tr style="background-color: #ffffff; color: black;"&gt;
&lt;td&gt;4&lt;/td&gt;
&lt;td&gt;「バスは遅れました。道が混んでいたからです。」のように理由を表す接続詞はどれ？&lt;/p&gt;
&lt;p&gt;A. if&lt;/p&gt;
&lt;p&gt;B. because&lt;/p&gt;
&lt;p&gt;C. though&lt;/p&gt;
&lt;p&gt;D. so&lt;/p&gt;
&lt;p&gt;&lt;button class="show-answer-btn"&gt;正解を見る&lt;/button&gt;&lt;br /&gt;
&lt;span id="qa4" style="display: none; font-weight: bold; color: #d60000;"&gt;正解：B（because ～：～なので・～だから）&lt;/span&gt;&lt;/td&gt;
&lt;/tr&gt;
&lt;p&gt;&lt;!-- Q5 --&gt;&lt;/p&gt;
&lt;tr style="background-color: #f0b464; color: black;"&gt;
&lt;td&gt;5&lt;/td&gt;
&lt;td&gt;「Because the road was busy, the bus was late.」の訳として最も本文の説明に近いものはどれ？&lt;/p&gt;
&lt;p&gt;A. バスは遅れたが、道は混んでいた。&lt;/p&gt;
&lt;p&gt;B. 道は混んでいたので、そのバスは遅れました。&lt;/p&gt;
&lt;p&gt;C. そのバスは遅れたけれど、道は混んでいた。&lt;/p&gt;
&lt;p&gt;D. 道は混んでいたが、バスは遅れなかった。&lt;/p&gt;
&lt;p&gt;&lt;button class="show-answer-btn"&gt;正解を見る&lt;/button&gt;&lt;br /&gt;
&lt;span id="qa5" style="display: none; font-weight: bold; color: #d60000;"&gt;正解：B（because節＝理由 → メイン文へ）&lt;/span&gt;&lt;/td&gt;
&lt;/tr&gt;
&lt;p&gt;&lt;!-- Q6 --&gt;&lt;/p&gt;
&lt;tr style="background-color: #ffffff; color: black;"&gt;
&lt;td&gt;6&lt;/td&gt;
&lt;td&gt;「どうして新しい自転車を買ったのですか？」という質問に、本文の説明通りに答えるときの文頭として正しいものはどれ？&lt;/p&gt;
&lt;p&gt;A. Why I bought…&lt;/p&gt;
&lt;p&gt;B. Because I bought…&lt;/p&gt;
&lt;p&gt;C. Because I want to go to school by bike.&lt;/p&gt;
&lt;p&gt;D. So I want to go to school by bike.&lt;/p&gt;
&lt;p&gt;&lt;button class="show-answer-btn"&gt;正解を見る&lt;/button&gt;&lt;br /&gt;
&lt;span id="qa6" style="display: none; font-weight: bold; color: #d60000;"&gt;正解：C（Why…? に対して Because ～ で S＋V を続ける）&lt;/span&gt;&lt;/td&gt;
&lt;/tr&gt;
&lt;p&gt;&lt;!-- Q7 --&gt;&lt;/p&gt;
&lt;tr style="background-color: #f0b464; color: black;"&gt;
&lt;td&gt;7&lt;/td&gt;
&lt;td&gt;「晴れているけれど、とても寒い。」という意味に最も近い英文はどれ？&lt;/p&gt;
&lt;p&gt;A. Because it’s sunny, it’s very cold.&lt;/p&gt;
&lt;p&gt;B. If it’s sunny, it’s very cold.&lt;/p&gt;
&lt;p&gt;C. Though it’s sunny, it’s very cold.&lt;/p&gt;
&lt;p&gt;D. So it’s sunny, it’s very cold.&lt;/p&gt;
&lt;p&gt;&lt;button class="show-answer-btn"&gt;正解を見る&lt;/button&gt;&lt;br /&gt;
&lt;span id="qa7" style="display: none; font-weight: bold; color: #d60000;"&gt;正解：C（though ～：～だけれども）&lt;/span&gt;&lt;/td&gt;
&lt;/tr&gt;
&lt;p&gt;&lt;!-- Q8 --&gt;&lt;/p&gt;
&lt;tr style="background-color: #ffffff; color: black;"&gt;
&lt;td&gt;8&lt;/td&gt;
&lt;td&gt;次の文の訳し方として本文の説明に合っているものはどれ？&lt;br /&gt;
It’s very cold, though it’s sunny.A. AだけれどB（「とても寒いけれど、晴れている」）と読むB. BだけれどA（「晴れているけれど、とても寒い」）と読むC. 左から順番に訳すだけでよいD. though は訳さなくてよい&lt;button class="show-answer-btn"&gt;正解を見る&lt;/button&gt;&lt;br /&gt;
&lt;span id="qa8" style="display: none; font-weight: bold; color: #d60000;"&gt;正解：B（though節の中→外へ「晴れているけれど、とても寒い」）&lt;/span&gt;&lt;/td&gt;
&lt;/tr&gt;
&lt;p&gt;&lt;!-- Q9 --&gt;&lt;/p&gt;
&lt;tr style="background-color: #f0b464; color: black;"&gt;
&lt;td&gt;9&lt;/td&gt;
&lt;td&gt;本文の説明にしたがうと、「if it rains」の形について正しいものはどれ？&lt;/p&gt;
&lt;p&gt;A. 未来のことなので必ず will を付けるべき&lt;/p&gt;
&lt;p&gt;B. 時・条件を表す副詞節なので、未来でも現在形 rains を使う&lt;/p&gt;
&lt;p&gt;C. 三単現の s は不要なので rain にするべき&lt;/p&gt;
&lt;p&gt;D. if のあとには動詞だけを置くので主語はいらない&lt;/p&gt;
&lt;p&gt;&lt;button class="show-answer-btn"&gt;正解を見る&lt;/button&gt;&lt;br /&gt;
&lt;span id="qa9" style="display: none; font-weight: bold; color: #d60000;"&gt;正解：B&lt;/span&gt;&lt;/td&gt;
&lt;/tr&gt;
&lt;p&gt;&lt;!-- Q10 --&gt;&lt;/p&gt;
&lt;tr style="background-color: #ffffff; color: black;"&gt;
&lt;td&gt;10&lt;/td&gt;
&lt;td&gt;従位接続詞（if / because / though など）の訳し方のコツとして本文の説明に最も近いものはどれ？&lt;/p&gt;
&lt;p&gt;A. とにかく左から右に順番に訳す。&lt;/p&gt;
&lt;p&gt;B. 接続詞の直後だけ訳し、残りは意味をとらない。&lt;/p&gt;
&lt;p&gt;C. 接続詞の塊をかっこで囲んで、その中から外へ向かって訳すイメージを持つ。&lt;/p&gt;
&lt;p&gt;D. 接続詞はすべて「そして」と訳せばよい。&lt;/p&gt;
&lt;p&gt;&lt;button class="show-answer-btn"&gt;正解を見る&lt;/button&gt;&lt;br /&gt;
&lt;span id="qa10" style="display: none; font-weight: bold; color: #d60000;"&gt;正解：C&lt;/span&gt;&lt;/td&gt;
&lt;/tr&gt;
&lt;/tbody&gt;
&lt;/table&gt;
&lt;p&gt;&lt;!--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t>
  </si>
  <si>
    <t>https://eigo-rewrite.com/column/stage2-lesson2-2/</t>
  </si>
  <si>
    <t>以下のページは不自然なワードを使用しています。
これらを適切に自然な言葉に置き換えて下さい。
なお、本文の装飾や構造は絶対に変えないでください。
【対象ページURL】
https://eigo-rewrite.com/column/stage2-lesson2-2/
【検出された不自然ワード】
（検出なし）
【本文】
------
&lt;p&gt;&lt;iframe title="YouTube video player" src="https://www.youtube.com/embed/w3qNXukmvh4"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class="mce_SELRES_start"&gt;﻿&lt;/span&gt;&lt;/iframe&gt;&lt;br /&gt;
NEW TREASURE STAGE2 の文法事項・Lesson一覧の全体像は、&lt;strong&gt;&lt;a href="https://eigo-rewrite.com/column/hub_stage2/"&gt;NEW TREASURE STAGE2｜中2英文法 総括＋Lesson一覧（全体像はこちら）&lt;/a&gt;&lt;/strong&gt;で確認できます。&lt;/p&gt;
&lt;hr data-start="31" data-end="34" /&gt;
&lt;p&gt;that は1語でも役割が別物です。直後が &lt;strong&gt;S＋V&lt;/strong&gt; で「〜という内容」を丸ごと目的語にしていれば、まず &lt;strong&gt;接続詞that＝名詞節&lt;/strong&gt;。このとき訳は「ということ」を無理に入れず、&lt;strong&gt;〜と聞いた／〜と思う&lt;/strong&gt;の形に落とすと自然です。逆に &lt;strong&gt;now that / in that&lt;/strong&gt; は「接続詞that」そのものというより、&lt;strong&gt;まとまりで意味が決まる表現&lt;/strong&gt;なので、まず塊で判定します。&lt;/p&gt;
&lt;p&gt;&lt;img decoding="async" class="alignnone wp-image-618" src="https://eigo-rewrite.com/wp-content/uploads/2023/07/IMG_1587-300x37.jpg" alt="" width="616" height="76" srcset="https://eigo-rewrite.com/wp-content/uploads/2023/07/IMG_1587-300x37.jpg 300w, https://eigo-rewrite.com/wp-content/uploads/2023/07/IMG_1587-1024x126.jpg 1024w, https://eigo-rewrite.com/wp-content/uploads/2023/07/IMG_1587-768x95.jpg 768w, https://eigo-rewrite.com/wp-content/uploads/2023/07/IMG_1587.jpg 1200w" sizes="(max-width: 616px) 100vw, 616px" /&gt;&lt;/p&gt;
&lt;p&gt;まず1文目です。&lt;br /&gt;
このような形で&amp;#8221;that&amp;#8221;というのがこの動詞の次、すぐあとにきています。&lt;br /&gt;
この&amp;#8221;that&amp;#8221;というのは、「何々という事」、あるいは「何々と」、といった意味を表しています。&lt;br /&gt;
もちろん接続詞ですから、次は必ず主語+動詞という形になります。&lt;br /&gt;
&amp;#8220;moved to&amp;#8221;は、&amp;#8221;move&amp;#8221;は元々「動く」という意味ですが、&amp;#8221;moved to&amp;#8221;になると「引っ越すと」いった意味になってきます。&lt;br /&gt;
そうすると、この塊で一つの意味を成しますから、「ナンシーがアメリカへ引っ越したという事」といった意味になります。&lt;br /&gt;
そうすると直訳しますと、「私はナンシーがアメリカに引っ越したという事を聞いています。」といった形になりまして、これは「何々を」を表しているので、そうするとこれ全体が名詞の塊となっていますので、接としては&lt;span style="color: #ff0000;"&gt;名詞接&lt;/span&gt;という名前が付いています。&lt;br /&gt;
今、「ナンシーが引っ越したという事を」と言いましたが、日本語でそういった事を表現する時に、&lt;span style="color: #0000ff;"&gt;いちいち「事」という表現はしないので&lt;/span&gt;、訳す時は&lt;span style="color: #0000ff;"&gt;「ナンシーがアメリカに引っ越したと聞いています。」&lt;/span&gt;というふうな形で訳しましょう。&lt;br /&gt;
ちなみに、これ「私は聞いています」という言い方をしましたが、訳す時は&lt;span style="color: #0000ff;"&gt;「何々らしい」&lt;/span&gt;、人から聞いている事なので&lt;strong&gt;伝聞のような訳で訳していく&lt;/strong&gt;と割としっくりくるかと思います。&lt;br /&gt;
ですので、この文に関しては「ナンシーはアメリカに引っ越したらしい」と訳しても大丈夫です。&lt;br /&gt;
大事なのはこの&amp;#8221;that&amp;#8221;が付くと&lt;span style="color: #ff0000;"&gt;「何々という事」&lt;/span&gt;とか、&lt;span style="color: #ff0000;"&gt;「何々と」&lt;/span&gt;という意味を表していて、動詞のすぐあとに付けて、この&amp;#8221;that&amp;#8221;以下の内容を&amp;#8221;hear&amp;#8221;「聞いている」だとか&amp;#8221;think&amp;#8221;「思う」だとかそういった使い方をします。&lt;/p&gt;
&lt;p&gt;&lt;img decoding="async" fetchpriority="high" class="alignnone wp-image-619" src="https://eigo-rewrite.com/wp-content/uploads/2023/07/IMG_1587-1-300x37.jpg" alt="" width="673" height="83" srcset="https://eigo-rewrite.com/wp-content/uploads/2023/07/IMG_1587-1-300x37.jpg 300w, https://eigo-rewrite.com/wp-content/uploads/2023/07/IMG_1587-1-1024x126.jpg 1024w, https://eigo-rewrite.com/wp-content/uploads/2023/07/IMG_1587-1-768x95.jpg 768w, https://eigo-rewrite.com/wp-content/uploads/2023/07/IMG_1587-1.jpg 1200w" sizes="(max-width: 673px) 100vw, 673px" /&gt;&lt;/p&gt;
&lt;p&gt;二つ目の文です。&lt;br /&gt;
一つ目の文は、普通の肯定文、平叙文といった形で、「ナンシーがアメリカに引っ越した」と言っていましたが、今度は&lt;strong&gt;否定が絡む場合&lt;/strong&gt;です。&lt;br /&gt;
このような形で、元々ここの日本語ですとここに&amp;#8221;not&amp;#8221;を入れて「ポールは正しくないと思います」と言ってもいいし、&amp;#8221;not&amp;#8221;を&amp;#8221;think&amp;#8221;「思う」の方に付けて、「私はポールが正しいとは思わない」と訳してもいいし、日本語ではどちらでもいいです。&lt;br /&gt;
ですが、英語の場合ですとこちらの&lt;span style="color: #0000ff;"&gt;「that接」&lt;/span&gt;の直前にあるこの動詞、この動詞の所に&amp;#8221;not&amp;#8221;を付けます。&lt;br /&gt;
こちらの方が一般的になります。&lt;br /&gt;
ですので、書く際にはなるべく&amp;#8221;I think the Paul is not right. &amp;#8220;という形ではなくて、&amp;#8221;I don&amp;#8217;t think&amp;#8221;という形で、&lt;span style="color: #ff0000;"&gt;始めに否定ですよという事を明言しておいてから&amp;#8221;that&amp;#8221;以下の内容を書く&lt;/span&gt;といった形が英語では標準となります。&lt;br /&gt;
訳しますと、「ポールが正しいという事を私は思わない。」です。&lt;br /&gt;
つまり、「ポールが正しいとは思わない。」といった文になります。&lt;br /&gt;
否定の際に、この&amp;#8221;that&amp;#8221;の中ではなくて、この&amp;#8221;think&amp;#8221;とか&amp;#8221;hear&amp;#8221;の所に&amp;#8221;not&amp;#8221;を付けるという事を是非意識して下さい。&lt;/p&gt;
&lt;p&gt;&lt;img decoding="async" loading="lazy" class="alignnone wp-image-620" src="https://eigo-rewrite.com/wp-content/uploads/2023/07/IMG_1587-2-300x37.jpg" alt="" width="657" height="81" srcset="https://eigo-rewrite.com/wp-content/uploads/2023/07/IMG_1587-2-300x37.jpg 300w, https://eigo-rewrite.com/wp-content/uploads/2023/07/IMG_1587-2-1024x126.jpg 1024w, https://eigo-rewrite.com/wp-content/uploads/2023/07/IMG_1587-2-768x95.jpg 768w, https://eigo-rewrite.com/wp-content/uploads/2023/07/IMG_1587-2.jpg 1200w" sizes="(max-width: 657px) 100vw, 657px" /&gt;&lt;/p&gt;
&lt;p&gt;三つ目です。&lt;br /&gt;
また括弧で括ってみますと、「私はthat以下の事を考えている」、「あるいはthat以下だと思う」といった形になっています。&lt;br /&gt;
そうすると、「彼はコンサートに行くんじゃないかなと思う」、「行くだろうと思う」です。&lt;br /&gt;
まあ、「単純に行くと思う」と捉えても大丈夫です。&lt;br /&gt;
ポイントは何かというと、ここの&lt;span style="color: #0000ff;"&gt;&amp;#8220;will&amp;#8221;&lt;/span&gt;です。&lt;br /&gt;
&amp;#8220;if&amp;#8221;、条件を表す&amp;#8221;if&amp;#8221;の場合は、「もし何々なら」という時条件を表す副詞接の中では未来の事も現在形で表すといったルールがありましたが、先ほど少しお伝えしたようにこの&amp;#8221;that&amp;#8221;の塊というのは「何々という事」という意味なので、元々とはこれは&lt;span style="color: #0000ff;"&gt;名詞接&lt;/span&gt;なんです。&lt;br /&gt;
その&amp;#8221;if&amp;#8221;の時は、時条件を表す副詞接の中では未来の事も現在形というルールでしたから、これはもうそもそも名詞接なので、全くその&lt;span style="color: #ff0000;"&gt;時条件の副詞接というルールは関係ありません。&lt;/span&gt;&lt;br /&gt;
なので、この中は過去形を使おうが、未来の形&amp;#8221;will&amp;#8221;を使おうが、基本的には何を使ってもよいというような形になります。&lt;/p&gt;
&lt;p&gt;&lt;img decoding="async" loading="lazy" class="alignnone wp-image-621" src="https://eigo-rewrite.com/wp-content/uploads/2023/07/IMG_1587-3-300x37.jpg" alt="" width="722" height="89" srcset="https://eigo-rewrite.com/wp-content/uploads/2023/07/IMG_1587-3-300x37.jpg 300w, https://eigo-rewrite.com/wp-content/uploads/2023/07/IMG_1587-3-1024x126.jpg 1024w, https://eigo-rewrite.com/wp-content/uploads/2023/07/IMG_1587-3-768x95.jpg 768w, https://eigo-rewrite.com/wp-content/uploads/2023/07/IMG_1587-3.jpg 1200w" sizes="(max-width: 722px) 100vw, 722px" /&gt;&lt;/p&gt;
&lt;p&gt;四つ目の文と三つ目の文を比べて頂くと、内容としては&amp;#8221;go to the concert&amp;#8221;、&amp;#8221;go to the concert&amp;#8221;となっていて、基本的な文の作りは同じですが、一つ、違う所があります。&lt;br /&gt;
三つ目の文は&amp;#8221;think&amp;#8221;、「今思っている」という内容ですが、これが&amp;#8221;thought&amp;#8221;という過去形になっています。&lt;br /&gt;
「私は思いました」です。&lt;br /&gt;
その際に、ここが&lt;span style="color: #0000ff;"&gt;&amp;#8220;will&amp;#8221;ではなくて&amp;#8221;would&amp;#8221;になっています。&lt;/span&gt;&lt;br /&gt;
これは何かというと、&amp;#8221;think&amp;#8221;でも&amp;#8221;hear&amp;#8221;でもどんな動詞でもいいですが、&lt;strong&gt;基本的にこのメインの方の動詞が現在形から過去形になった場合、この「that接」の中の動詞あるいは助動詞も現在形から過去形に揃えるというルールがあります。&lt;/strong&gt;&lt;br /&gt;
現在とか過去とか未来、これは時制という言い方をしますので、これを&lt;span style="color: #ff0000;"&gt;時制の一致&lt;/span&gt;と言います。&lt;br /&gt;
メインの動詞が過去形になれば「that’接」の中も過去形になるといった形で、必ずこの二つの動詞が存在しているので、この二つの動詞をそれぞれ過去の文にするんだったら過去形にするといった形で揃えるという必要があります。&lt;br /&gt;
このように&amp;#8221;think&amp;#8221;、あるいは&amp;#8221;hear&amp;#8221;といった動詞の後に&amp;#8221;that&amp;#8221;を付けて、「何々と思う」とか「何々と聞いている」という形、形自体はシンプルですが、このように時制の一致であったり、否定は前の方に付けるといったルールがありますので、こういった所に気を付けて学習を進めて下さい。&lt;br /&gt;
それでは、セクション2に関しては以上となります&lt;/p&gt;
&lt;h2&gt;Lesson2 セクション2　接続詞 &amp;#8220;that&amp;#8221; のまとめ&lt;/h2&gt;
&lt;table&gt;
&lt;thead&gt;
&lt;tr style="background-color: #dd8500; color: #ffffff;"&gt;
&lt;th&gt;項目&lt;/th&gt;
&lt;th&gt;内容&lt;/th&gt;
&lt;/tr&gt;
&lt;/thead&gt;
&lt;tbody&gt;
&lt;tr style="background-color: #f0b464; color: #000000;"&gt;
&lt;td&gt;&amp;#8220;that&amp;#8221; の基本&lt;/td&gt;
&lt;td&gt;・接続詞 &amp;#8220;that&amp;#8221; は「〜ということ」「〜と」という意味。&lt;br /&gt;
・直後には &lt;strong&gt;S（主語）＋V（動詞）&lt;/strong&gt; が続く。&lt;br /&gt;
・文全体が名詞のかたまりになるため &lt;strong&gt;名詞節（名詞接）&lt;/strong&gt; と呼ぶ。&lt;/td&gt;
&lt;/tr&gt;
&lt;tr style="background-color: #ffffff; color: #000000;"&gt;
&lt;td&gt;訳し方のコツ&lt;/td&gt;
&lt;td&gt;・日本語では「〜ということ」を省くのが自然。&lt;br /&gt;
・「聞いた／見た／思った」などの場合、日本語は&lt;strong&gt;伝聞系&lt;/strong&gt;の訳の方が自然。&lt;br /&gt;
例）I hear that Nancy moved to America.&lt;br /&gt;
→ 「ナンシーはアメリカに引っ越したらしい。」&lt;/td&gt;
&lt;/tr&gt;
&lt;tr style="background-color: #f0b464; color: #000000;"&gt;
&lt;td&gt;否定文での注意&lt;/td&gt;
&lt;td&gt;・否定は &lt;strong&gt;that節の中ではなく、手前の動詞につける&lt;/strong&gt;。&lt;br /&gt;
・❌ I think that Paul is not right.&lt;br /&gt;
・⭕ I don’t think that Paul is right.&lt;br /&gt;
→「ポールが正しいとは思わない。」&lt;/td&gt;
&lt;/tr&gt;
&lt;tr style="background-color: #ffffff; color: #000000;"&gt;
&lt;td&gt;that節内の時制&lt;/td&gt;
&lt;td&gt;・&amp;#8221;that&amp;#8221; は名詞節なので、&lt;strong&gt;時条件の副詞節のような制限（未来を現在形で）を受けない&lt;/strong&gt;。&lt;br /&gt;
・未来のことでも普通に &lt;strong&gt;will&lt;/strong&gt; が使える。&lt;br /&gt;
例）I think (that) he will go to the concert.&lt;/td&gt;
&lt;/tr&gt;
&lt;tr style="background-color: #f0b464; color: #000000;"&gt;
&lt;td&gt;時制の一致&lt;/td&gt;
&lt;td&gt;・主節（think, hear など）が&lt;strong&gt;過去形&lt;/strong&gt;の場合、従属節も&lt;strong&gt;過去形にそろえる&lt;/strong&gt;。&lt;br /&gt;
例）I thought (that) he would go to the concert.&lt;br /&gt;
（will → would に変化）&lt;/td&gt;
&lt;/tr&gt;
&lt;/tbody&gt;
&lt;/table&gt;
&lt;h2&gt;Lesson2 セクション2 確認クイズ&lt;/h2&gt;
&lt;table&gt;
&lt;thead&gt;
&lt;tr style="background-color: #dd8500; color: #ffffff;"&gt;
&lt;th&gt;No.&lt;/th&gt;
&lt;th&gt;問題&lt;/th&gt;
&lt;th&gt;正解&lt;/th&gt;
&lt;/tr&gt;
&lt;/thead&gt;
&lt;tbody&gt;&lt;!-- Q1 --&gt;&lt;/p&gt;
&lt;tr style="background-color: #f0b464; color: #000000;"&gt;
&lt;td&gt;1&lt;/td&gt;
&lt;td&gt;&amp;#8220;that&amp;#8221; が作る節はどれに分類される？&lt;br /&gt;
A. 副詞節&lt;br /&gt;
B. 名詞節&lt;br /&gt;
C. 形容詞節&lt;br /&gt;
D. 比較節&lt;/td&gt;
&lt;td&gt;&lt;button id="q1-btn"&gt;正解を見る&lt;/button&gt;&lt;/p&gt;
&lt;div id="q1" style="display: none;"&gt;正解：B&lt;/div&gt;
&lt;/td&gt;
&lt;/tr&gt;
&lt;p&gt;&lt;!-- Q2 --&gt;&lt;/p&gt;
&lt;tr style="background-color: #ffffff; color: #000000;"&gt;
&lt;td&gt;2&lt;/td&gt;
&lt;td&gt;「ナンシーはアメリカに引っ越したらしい。」に最も近い英文は？&lt;br /&gt;
A. I hear that Nancy moved to America.&lt;br /&gt;
B. I heard Nancy moves to America.&lt;br /&gt;
C. I hear that Nancy moves to America.&lt;br /&gt;
D. I’m hearing Nancy moved to America.&lt;/td&gt;
&lt;td&gt;&lt;button id="q2-btn"&gt;正解を見る&lt;/button&gt;&lt;/p&gt;
&lt;div id="q2" style="display: none;"&gt;正解：A&lt;/div&gt;
&lt;/td&gt;
&lt;/tr&gt;
&lt;p&gt;&lt;!-- Q3 --&gt;&lt;/p&gt;
&lt;tr style="background-color: #f0b464; color: #000000;"&gt;
&lt;td&gt;3&lt;/td&gt;
&lt;td&gt;「ポールが正しいとは思わない。」として正しい英文は？&lt;br /&gt;
A. I think that Paul is not right.&lt;br /&gt;
B. I don’t think that Paul is right.&lt;br /&gt;
C. I think not Paul is right.&lt;br /&gt;
D. I think Paul not right.&lt;/td&gt;
&lt;td&gt;&lt;button id="q3-btn"&gt;正解を見る&lt;/button&gt;&lt;/p&gt;
&lt;div id="q3" style="display: none;"&gt;正解：B&lt;/div&gt;
&lt;/td&gt;
&lt;/tr&gt;
&lt;p&gt;&lt;!-- Q4 --&gt;&lt;/p&gt;
&lt;tr style="background-color: #ffffff; color: #000000;"&gt;
&lt;td&gt;4&lt;/td&gt;
&lt;td&gt;that節の中で「未来」を表したいときのルールとして正しいものは？&lt;br /&gt;
A. 現在形にしなければならない。&lt;br /&gt;
B. 過去形にしなければならない。&lt;br /&gt;
C. will を使ってよい。&lt;br /&gt;
D. must を使う。&lt;/td&gt;
&lt;td&gt;&lt;button id="q4-btn"&gt;正解を見る&lt;/button&gt;&lt;/p&gt;
&lt;div id="q4" style="display: none;"&gt;正解：C&lt;/div&gt;
&lt;/td&gt;
&lt;/tr&gt;
&lt;p&gt;&lt;!-- Q5 --&gt;&lt;/p&gt;
&lt;tr style="background-color: #f0b464; color: #000000;"&gt;
&lt;td&gt;5&lt;/td&gt;
&lt;td&gt;「時制の一致」が必要になるのはどの場合？&lt;br /&gt;
A. 主節が現在形の場合&lt;br /&gt;
B. 主節が過去形の場合&lt;br /&gt;
C. 目的語が複数ある場合&lt;br /&gt;
D. that が省略された場合&lt;/td&gt;
&lt;td&gt;&lt;button id="q5-btn"&gt;正解を見る&lt;/button&gt;&lt;/p&gt;
&lt;div id="q5" style="display: none;"&gt;正解：B&lt;/div&gt;
&lt;/td&gt;
&lt;/tr&gt;
&lt;p&gt;&lt;!-- Q6 --&gt;&lt;/p&gt;
&lt;tr style="background-color: #ffffff; color: #000000;"&gt;
&lt;td&gt;6&lt;/td&gt;
&lt;td&gt;I thought (that) he ___ go to the concert.&lt;br /&gt;
適切な語は？&lt;br /&gt;
A. will&lt;br /&gt;
B. would&lt;br /&gt;
C. is&lt;br /&gt;
D. was&lt;/td&gt;
&lt;td&gt;&lt;button id="q6-btn"&gt;正解を見る&lt;/button&gt;&lt;/p&gt;
&lt;div id="q6" style="display: none;"&gt;正解：B&lt;/div&gt;
&lt;/td&gt;
&lt;/tr&gt;
&lt;p&gt;&lt;!-- Q7 --&gt;&lt;/p&gt;
&lt;tr style="background-color: #f0b464; color: #000000;"&gt;
&lt;td&gt;7&lt;/td&gt;
&lt;td&gt;“that” の直後に必ず来るものは？&lt;br /&gt;
A. 名詞&lt;br /&gt;
B. 形容詞&lt;br /&gt;
C. 主語＋動詞&lt;br /&gt;
D. 副詞&lt;/td&gt;
&lt;td&gt;&lt;button id="q7-btn"&gt;正解を見る&lt;/button&gt;&lt;/p&gt;
&lt;div id="q7" style="display: none;"&gt;正解：C&lt;/div&gt;
&lt;/td&gt;
&lt;/tr&gt;
&lt;p&gt;&lt;!-- Q8 --&gt;&lt;/p&gt;
&lt;tr style="background-color: #ffffff; color: #000000;"&gt;
&lt;td&gt;8&lt;/td&gt;
&lt;td&gt;that節の中で使われる助動詞に関する説明として正しいものは？&lt;br /&gt;
A. 助動詞は使えない。&lt;br /&gt;
B. will / would / can / could など普通に使える。&lt;br /&gt;
C. must のみ使える。&lt;br /&gt;
D. should は使えない。&lt;/td&gt;
&lt;td&gt;&lt;button id="q8-btn"&gt;正解を見る&lt;/button&gt;&lt;/p&gt;
&lt;div id="q8" style="display: none;"&gt;正解：B&lt;/div&gt;
&lt;/td&gt;
&lt;/tr&gt;
&lt;p&gt;&lt;!-- Q9 --&gt;&lt;/p&gt;
&lt;tr style="background-color: #f0b464; color: #000000;"&gt;
&lt;td&gt;9&lt;/td&gt;
&lt;td&gt;that節が名詞節である理由として正しいものは？&lt;br /&gt;
A. 文全体が主語・目的語などの役割をするから。&lt;br /&gt;
B. 接続詞だから自動的に名詞扱い。&lt;br /&gt;
C. 動詞を修飾するから。&lt;br /&gt;
D. 名詞を飾るから。&lt;/td&gt;
&lt;td&gt;&lt;button id="q9-btn"&gt;正解を見る&lt;/button&gt;&lt;/p&gt;
&lt;div id="q9" style="display: none;"&gt;正解：A&lt;/div&gt;
&lt;/td&gt;
&lt;/tr&gt;
&lt;p&gt;&lt;!-- Q10 --&gt;&lt;/p&gt;
&lt;tr style="background-color: #ffffff; color: #000000;"&gt;
&lt;td&gt;10&lt;/td&gt;
&lt;td&gt;“I don’t think that he is right.” の説明として正しいものは？&lt;br /&gt;
A. that 節内が否定になっている。&lt;br /&gt;
B. think の手前で否定を表している。&lt;br /&gt;
C. that が副詞節を作っている。&lt;br /&gt;
D. 時制の一致が起きている。&lt;/td&gt;
&lt;td&gt;&lt;button id="q10-btn"&gt;正解を見る&lt;/button&gt;&lt;/p&gt;
&lt;div id="q10" style="display: none;"&gt;正解：B&lt;/div&gt;
&lt;/td&gt;
&lt;/tr&gt;
&lt;/tbody&gt;
&lt;/table&gt;
&lt;p&gt;&lt;script&gt;
function showAns(id){
  document.getElementById(id).style.display = 'block';
  document.getElementById(id+'-btn').style.display = 'none';
}
&lt;/script&gt;&lt;/p&gt;
&lt;p&gt;&lt;!--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t>
  </si>
  <si>
    <t>https://eigo-rewrite.com/column/stage2-lesson3-1/</t>
  </si>
  <si>
    <t>以下のページは不自然なワードを使用しています。
これらを適切に自然な言葉に置き換えて下さい。
なお、本文の装飾や構造は絶対に変えないでください。
【対象ページURL】
https://eigo-rewrite.com/column/stage2-lesson3-1/
【検出された不自然ワード】
（検出なし）
【本文】
------
&lt;p&gt;&lt;iframe title="YouTube video player" src="https://www.youtube.com/embed/1cbid8QY_ZM?si=6BsDLbvE5ymiGNIl" width="560" height="315" frameborder="0" allowfullscreen="allowfullscreen"&gt;&lt;/iframe&gt;&lt;/p&gt;
&lt;p data-start="27" data-end="93"&gt;NEW TREASURE STAGE2 の文法事項・Lesson一覧の全体像は、&lt;strong&gt;&lt;a href="https://eigo-rewrite.com/column/hub_stage2/"&gt;NEW TREASURE STAGE2｜中2英文法 総括＋Lesson一覧（全体像はこちら）&lt;/a&gt;&lt;/strong&gt;で確認できます。&lt;br data-start="57" data-end="60" /&gt;この Lesson では &lt;strong data-start="73" data-end="79"&gt;文型&lt;/strong&gt; という考え方が登場します。&lt;/p&gt;
&lt;p data-start="95" data-end="190"&gt;文型とは、英語の文がどのような仕組みで成り立っているのか、&lt;strong data-start="124" data-end="143"&gt;語順と構造を理解するための単元&lt;/strong&gt;です。&lt;br data-start="146" data-end="149" /&gt;今後の英語学習を進めるうえで、この文型の理解は &lt;strong data-start="173" data-end="183"&gt;すべての土台&lt;/strong&gt; になります。&lt;/p&gt;
&lt;p data-start="192" data-end="268" data-is-last-node="" data-is-only-node=""&gt;文型が何なのかを説明する前に、文の中で使われる &lt;strong data-start="216" data-end="229"&gt;主語・目的語・補語&lt;/strong&gt; などの用語が登場します。&lt;br data-start="242" data-end="245" /&gt;まずは、それらの用語から確認していきましょう。&lt;/p&gt;
&lt;p&gt;&lt;img decoding="async" fetchpriority="high" class="alignnone wp-image-629" src="https://eigo-rewrite.com/wp-content/uploads/2023/07/スライド用-3-300x169.jpg" sizes="(max-width: 573px) 100vw, 573px" srcset="https://eigo-rewrite.com/wp-content/uploads/2023/07/スライド用-3-300x169.jpg 300w, https://eigo-rewrite.com/wp-content/uploads/2023/07/スライド用-3-1024x576.jpg 1024w, https://eigo-rewrite.com/wp-content/uploads/2023/07/スライド用-3-768x432.jpg 768w, https://eigo-rewrite.com/wp-content/uploads/2023/07/スライド用-3-320x180.jpg 320w, https://eigo-rewrite.com/wp-content/uploads/2023/07/スライド用-3.jpg 1280w" alt="" width="573" height="323" /&gt;&lt;/p&gt;
&lt;p&gt;それではこちらをご覧下さい。&lt;br /&gt;
まず主語と動詞というのは今までも何個か登場してきました。&lt;br /&gt;
主語というのは基本的に文の先頭にある名詞を言いまして、訳す時は「何々は」とか「何々が」という平仮名を付けて訳していました。&lt;br /&gt;
基本的に命令文以外の文では、全て主語とそれから動詞というものが登場します。&lt;br /&gt;
動詞というのは基本的に主語の次に出てくる動詞です。&lt;br /&gt;
本来はこれは述語動詞という言い方をしますが、ここでは動詞という言い方をします。&lt;br /&gt;
このように、なんとか語というものとなんとか詞というものが同時に登場してきてしまうので、ちょっと混乱してしまうという人もいるかと思います。&lt;/p&gt;
&lt;p&gt;まずこのなんとか詞です。&lt;br /&gt;
この、なんとか詞というのは&lt;span style="color: #0000ff;"&gt;単語の性質&lt;/span&gt;です。&lt;br /&gt;
例えば、「机」というのはものの名前を表しますから名詞です。&lt;br /&gt;
これはものの名前という性質を表していて、それは名詞と付けられています。&lt;br /&gt;
一方で、なんとか語という概念もあります。&lt;br /&gt;
このなんとか語というのは、文の中で&lt;span style="color: #0000ff;"&gt;どういう役割&lt;/span&gt;をしているかというのを表すのがこのなんとか語です。&lt;br /&gt;
例えばですが、まず日本語で考えましょう。&lt;br /&gt;
「これは机だ」という文があったとします。&lt;br /&gt;
また、「この机は私のものだ」「私のだ」という文があったとします。&lt;br /&gt;
そうすると、二つの文にそれぞれ「机」という単語が出てきていまして、この「机」というのは名詞である事には変わりません。&lt;br /&gt;
「机」はそもそも名詞なので、どんな文であっても名詞という事には変わらないです。&lt;br /&gt;
つまり、この&lt;span style="color: #0000ff;"&gt;「机」というのは名詞であるという性質は文の中でどこにあっても変わりません。&lt;/span&gt;&lt;br /&gt;
ところが、こちらの「これは机だ」と言ったら、この「机だ」のこの部分は文の中で何語というかというとこれを&lt;span style="color: #0000ff;"&gt;述語&lt;/span&gt;と言います。&lt;br /&gt;
それに対して、下の文ですと「この机は」と付いているので、これは&lt;span style="color: #0000ff;"&gt;主語&lt;/span&gt;という訳です。&lt;br /&gt;
このように、&lt;strong&gt;文の中の位置に関係なくその単語の性質を表わすものがなんとか詞、辞書に載っているのは全てなんとか詞の方になります。&lt;/strong&gt;&lt;br /&gt;
その単語というのが、&lt;strong&gt;その文の中でどの位置にくるかによってその役割が変わってしまう、これをなんとか語と言う訳です。&lt;/strong&gt;&lt;br /&gt;
なので、こちらの方は「V」以外は全て主語、目的語、補語となっていますから、文の中でどのような役割をするかというのを示していて、こちら側の名詞とか動詞というのはその単語の性質を表します。&lt;br /&gt;
そうすると主語というのは、「誰々は」とか「何々が」がというのを表していて、英語にはこの「は」とか「が」にあたるものがないので、文の中のどこに配置するかによってその役割、意味を決めるという言語になっています。&lt;/p&gt;
&lt;p&gt;次です。&lt;br /&gt;
動詞のあとに名詞がある場合です。&lt;br /&gt;
例えば”I play tennis.”でいう”tennis”です。&lt;br /&gt;
そういうと、それは目的語と言いましてその動詞の動作の対象になります。&lt;br /&gt;
例えば”I play”「私はします」「何を？」&lt;span style="color: #0000ff;"&gt;その「何を」にあたるのが目的語です。&lt;/span&gt;&lt;br /&gt;
あるいは、「私は彼に絵手紙を書きます。」と言った時の「彼に」です。&lt;br /&gt;
こういったものも&lt;strong&gt;目的語&lt;/strong&gt;と言います。&lt;br /&gt;
そして、日本語にない概念としてこの&lt;strong&gt;補語&lt;/strong&gt;というものがあります。&lt;br /&gt;
定義が長いですが、&lt;span style="color: #ff0000;"&gt;直前の名詞とイコール関係になる名詞、それから形容詞を補語と言います。&lt;/span&gt;&lt;br /&gt;
このイコール関係というのがちょっと分かりにくいですが、例えばこういう文があったとします。&lt;br /&gt;
その際に、”I”もちろん主語です。&lt;br /&gt;
“am”は主語のあとにあるbe動詞ですからこれは「V」です。&lt;br /&gt;
こちらが目的語なのか補語なのかという所が大事になる訳ですが、この”student”という名詞から見て直前の名詞というのは”I”「私」という代名詞です。&lt;br /&gt;
そうすると、「私は生徒だ。」という事は「私」＝「生徒」なんです。&lt;br /&gt;
このように、直前の名詞とイコールになるこの”student”名詞を補語と言いまして、「C」という記号で表します。&lt;br /&gt;
こちらは文型それぞれの第1文型とか第2文型とか具体的な文系の説明の際にまた説明しますので、今はどうやらイコール関係になるものを補語というらしいと捉えておいて下さい。&lt;/p&gt;
&lt;p&gt;それでは具体的な文型に関して見ていこうと思います。&lt;br /&gt;
第1文型、第2文型、第3文型とある中で、第2文型が一番捉え難い種類が多いものになりますので、最初は第1文型と第3文型を見ていきましょう。&lt;br /&gt;
第1文型というのは基本的に主語と動詞があって、「O」目的語とか「C」補語がないものを表します。&lt;/p&gt;
&lt;p&gt;&lt;img decoding="async" class="alignnone wp-image-630" src="https://eigo-rewrite.com/wp-content/uploads/2023/07/スライド用2-1-300x169.jpg" sizes="(max-width: 662px) 100vw, 662px" srcset="https://eigo-rewrite.com/wp-content/uploads/2023/07/スライド用2-1-300x169.jpg 300w, https://eigo-rewrite.com/wp-content/uploads/2023/07/スライド用2-1-1024x576.jpg 1024w, https://eigo-rewrite.com/wp-content/uploads/2023/07/スライド用2-1-768x432.jpg 768w, https://eigo-rewrite.com/wp-content/uploads/2023/07/スライド用2-1-320x180.jpg 320w, https://eigo-rewrite.com/wp-content/uploads/2023/07/スライド用2-1.jpg 1280w" alt="" width="662" height="373" /&gt;&lt;/p&gt;
&lt;p&gt;上の例ですと、”I”これが主語です。「私は」です。&lt;br /&gt;
“go”はもちろん動詞ですから「V」です。&lt;br /&gt;
そのあとにここに色々単語がありますが、ルールとしてこれは「前置詞 + 名詞」です。&lt;br /&gt;
先ほどの「S V O C」の一覧の中にあったのは、主語は名詞しかなれない、目的語も名詞しかなれない、そして「C」補語には名詞と形容詞がなるとありました。&lt;br /&gt;
他については動詞しか出てきていませんでした。&lt;br /&gt;
そうすると、名詞、動詞、形容詞、これ以外は「S V O C」という文を構成する要素とは考えないです。&lt;br /&gt;
なので、このように「前置詞 + 名詞」であったりとか”every day”これ&lt;span style="color: #0000ff;"&gt;「毎日」というのは”go”を修飾しています。&lt;/span&gt;&lt;br /&gt;
「毎日行く」、このように先ほどの名詞、形容詞、動詞以外の品詞、前置詞とか副詞というものは全て修飾語と呼ばれていまして、この第1文型から第5文型を決める際には一切考慮に入れないとなっています。&lt;br /&gt;
その「前置詞 + 名詞」とか副詞のような修飾語は全て「M」という記号が付けられていまして、これを&lt;strong&gt;修飾語&lt;/strong&gt;と言います。&lt;br /&gt;
こういったものはいくつあったとしても「S V O C」ではないので文型を判断する際には一切考慮に入れないという事になっています。&lt;/p&gt;
&lt;p&gt;次です。第3文型ですが、これが一番英語の文では多い形になっていまして、おなじみの”I play tennis.”のように、主語は「O」目的語を「V」するとなります。&lt;br /&gt;
「誰々が何々を何とかする。」という形になっています。&lt;br /&gt;
これで言いますと、まず”C”、もちろんこれが主語になっていまして、”plays”が動詞です。&lt;br /&gt;
“the piano”&lt;br /&gt;
先ほど「C」というのを説明しましたが、もちろんここが「O」なのか「C」なのかというと、イコールかイコールじゃないかで考えます。&lt;br /&gt;
この場合、「彼女が」と「ピアノ」がイコールになっているはずがないです。&lt;br /&gt;
その場合動詞のあとにくる名詞で「何々を」という平仮名を付けられますから、これが&lt;strong&gt;目的語&lt;/strong&gt;と言います。&lt;br /&gt;
そして”very well”「とても上手に」という塊も、これは”play”という動詞を修飾していますから、副詞です。&lt;br /&gt;
そうすると、副詞というのは「S V O C」どれにもなりませんでしたから、これは修飾語として考えます。&lt;br /&gt;
結果として文の中に&lt;span style="color: #ff0000;"&gt;「S」と「V」と「O」、この3個の要素がありますので、これを第3文型と言います。&lt;/span&gt;&lt;br /&gt;
このセクション1で最後に出てくるのはこの第2文型です。&lt;br /&gt;
これを見て頂くと、「S V C」とありまして、文型というのは&lt;span style="color: #ff00ff;"&gt;文型が決まると訳し方がほぼ決まる&lt;/span&gt;というものなんです。&lt;br /&gt;
なので、「S V C」だと分かったら、「S」は「C」だ、つまりこれを記号化すると「S」＝「C」と訳すか、「SはCになる」となります。&lt;br /&gt;
なるという事は、それまでとは違った状態に変化するという事を表します。&lt;/p&gt;
&lt;p&gt;&lt;img decoding="async" loading="lazy" class="alignnone wp-image-631" src="https://eigo-rewrite.com/wp-content/uploads/2023/07/スライド用3-300x169.jpg" sizes="(max-width: 566px) 100vw, 566px" srcset="https://eigo-rewrite.com/wp-content/uploads/2023/07/スライド用3-300x169.jpg 300w, https://eigo-rewrite.com/wp-content/uploads/2023/07/スライド用3-1024x576.jpg 1024w, https://eigo-rewrite.com/wp-content/uploads/2023/07/スライド用3-768x432.jpg 768w, https://eigo-rewrite.com/wp-content/uploads/2023/07/スライド用3-320x180.jpg 320w, https://eigo-rewrite.com/wp-content/uploads/2023/07/スライド用3.jpg 1280w" alt="" width="566" height="319" /&gt;&lt;/p&gt;
&lt;p&gt;具体的に見ていきますと、最初”This”、もちろんこれは主語となっています。&lt;br /&gt;
次が”is”、もちろん動詞です。&lt;br /&gt;
そうした時に、be動詞というのは基本的に主語イコール次の状態を表わしまして、&lt;br /&gt;
これイコール「私のノート」という関係が成り立っていますから、これを「S V C」と言いまして、もちろんこちら側です。&lt;br /&gt;
「これは私のノートだ。」といった文になります。&lt;br /&gt;
また次の文ですと、この”David”こちらが主語になっていて、次に”become”「何々になる」という動詞の過去形”became”です。&lt;br /&gt;
もちろん動詞なので「V」になる訳ですが、次が”a soccer player”です。&lt;br /&gt;
そうすると、「デイビットはサッカー選手になりました。」となります。&lt;br /&gt;
つまり、「デイビット」＝「サッカー選手」というふうにやはり&lt;span style="color: #0000ff;"&gt;イコール関係が成り立っているので、この”soccer player”というのは「C」という形になってきます。&lt;/span&gt;&lt;br /&gt;
この場合は訳し方としてはこちらです。&lt;br /&gt;
「SはCになる」という文のそのままとなっています。&lt;/p&gt;
&lt;p&gt;最後です。&lt;br /&gt;
“David”はまた”David”です。&lt;br /&gt;
“looked”は動詞です。&lt;br /&gt;
“tired”というのは、これは「疲れている」という意味で、これは形容詞です。&lt;br /&gt;
そうすると形容詞というのは「C」補語になる事が出来て、且つ、”David”＝”tired”、「デイビットは疲れているという状態」となって、イコール関係が成り立ちますから、そうするとこれは「S V C」という形になります。&lt;br /&gt;
普通”look”というのは「見る」というような意味で使う訳ですが、この”look”のあとに形容詞がきて「S V C」の形になった際は、「何々に見える」という外見の事を言うという意味になっています。&lt;br /&gt;
なので、これは「デイヴィッドは疲れているように見えた。」と訳してあげて、こちらの”after the soccer game.”「そのサッカーの試合のあとで」、これは「前置詞 + 名詞」なので修飾語「M」と考えますから、これは文型には考慮しないというような形になります。&lt;br /&gt;
ここが「O」なのか「C」なのかというのがいまいち分からなかったら、またイコールというのがよく分からなかったら、一旦ここの動詞をbe動詞に変えてみて、それで例えば”David is a soccer player.”という文が成り立つのであれば「S V C」と考えてしまって大丈夫です。&lt;br /&gt;
ですからこちらも”David is tired.”「デイヴィッドは疲れている。」というふうに&lt;span style="color: #0000ff;"&gt;be動詞に変える事が出来れば基本的には第2文型と考えて、「S」は「C」だ、とか「SはCになる」というふうに訳してみましょう。&lt;/span&gt;&lt;br /&gt;
次のセクションでは第4文型を見ていきます。&lt;br /&gt;
セクション1に関しては以上となります。&lt;/p&gt;
&lt;h2&gt;Lesson3 セクション1 まとめ（文型の基本）&lt;/h2&gt;
&lt;table style="border-collapse: collapse; width: 100%; text-align: left;"&gt;
&lt;tbody&gt;
&lt;tr&gt;
&lt;th style="background-color: #dd8500; color: #ffffff; padding: 8px; border: 1px solid #000;"&gt;項目&lt;/th&gt;
&lt;th style="background-color: #dd8500; color: #ffffff; padding: 8px; border: 1px solid #000;"&gt;内容&lt;/th&gt;
&lt;/tr&gt;
&lt;tr style="background-color: #f0b464; color: #000;"&gt;
&lt;td style="padding: 8px; border: 1px solid #000;"&gt;文型とは？&lt;/td&gt;
&lt;td style="padding: 8px; border: 1px solid #000;"&gt;
&lt;ul&gt;
&lt;li&gt;英語の文がどのような仕組み・語順で成り立っているかを示す「パターン」のこと&lt;/li&gt;
&lt;li&gt;文の構造を「S（主語）・V（動詞）・O（目的語）・C（補語）・M（修飾語）」で整理する考え方&lt;/li&gt;
&lt;li&gt;今後の英文読解・英作文のすべての土台になる超重要単元&lt;/li&gt;
&lt;/ul&gt;
&lt;/td&gt;
&lt;/tr&gt;
&lt;tr style="background-color: #ffffff; color: #000;"&gt;
&lt;td style="padding: 8px; border: 1px solid #000;"&gt;なんとか詞となんとか語&lt;/td&gt;
&lt;td style="padding: 8px; border: 1px solid #000;"&gt;
&lt;ul&gt;
&lt;li&gt;なんとか&lt;strong&gt;詞&lt;/strong&gt;：単語の「性質」を表す（名詞・動詞・形容詞・副詞など）&lt;/li&gt;
&lt;li&gt;なんとか&lt;strong&gt;語&lt;/strong&gt;：文の中でその単語が果たす「役割」を表す（主語・目的語・補語など）&lt;/li&gt;
&lt;li&gt;例：「机」はどこにあっても名詞だが、文の中では主語になったり述語になったりして役割（〜語）が変わる&lt;/li&gt;
&lt;/ul&gt;
&lt;/td&gt;
&lt;/tr&gt;
&lt;tr style="background-color: #f0b464; color: #000;"&gt;
&lt;td style="padding: 8px; border: 1px solid #000;"&gt;主語・目的語・補語&lt;/td&gt;
&lt;td style="padding: 8px; border: 1px solid #000;"&gt;
&lt;ul&gt;
&lt;li&gt;&lt;strong&gt;主語（S）&lt;/strong&gt;：文の先頭に来る名詞。「〜は／〜が」と訳す部分&lt;/li&gt;
&lt;li&gt;&lt;strong&gt;目的語（O）&lt;/strong&gt;：動詞のあとに来る名詞。「〜を／〜に」に当たる語（I play &lt;u&gt;tennis&lt;/u&gt;. の&lt;span style="text-decoration: underline;"&gt;tennis&lt;/span&gt;など）&lt;/li&gt;
&lt;li&gt;&lt;strong&gt;補語（C）&lt;/strong&gt;：直前の名詞とイコール（＝）になる名詞・形容詞（I am &lt;u&gt;a student&lt;/u&gt;. の&lt;span style="text-decoration: underline;"&gt;student&lt;/span&gt;など）&lt;/li&gt;
&lt;/ul&gt;
&lt;/td&gt;
&lt;/tr&gt;
&lt;tr style="background-color: #ffffff; color: #000;"&gt;
&lt;td style="padding: 8px; border: 1px solid #000;"&gt;修飾語（M）&lt;/td&gt;
&lt;td style="padding: 8px; border: 1px solid #000;"&gt;
&lt;ul&gt;
&lt;li&gt;名詞・動詞・形容詞・副詞以外の語や、「前置詞＋名詞」「副詞」などは文型を作らず、すべて修飾語（M）として扱う&lt;/li&gt;
&lt;li&gt;文型（第1〜第5文型）を判定するとき、Mは数に入れない&lt;/li&gt;
&lt;li&gt;例：I go to school &lt;u&gt;every day&lt;/u&gt;. の &lt;span style="text-decoration: underline;"&gt;every day&lt;/span&gt; は go を説明する副詞句で M&lt;/li&gt;
&lt;/ul&gt;
&lt;/td&gt;
&lt;/tr&gt;
&lt;tr style="background-color: #f0b464; color: #000;"&gt;
&lt;td style="padding: 8px; border: 1px solid #000;"&gt;第1文型・第3文型・第2文型&lt;/td&gt;
&lt;td style="padding: 8px; border: 1px solid #000;"&gt;
&lt;ul&gt;
&lt;li&gt;&lt;strong&gt;第1文型（S V）&lt;/strong&gt;：主語＋動詞のみで成り立つ文（I walk. など）&lt;/li&gt;
&lt;li&gt;&lt;strong&gt;第3文型（S V O）&lt;/strong&gt;：主語は目的語をVする「S は O を Vする」（I play tennis. など）&lt;/li&gt;
&lt;li&gt;&lt;strong&gt;第2文型（S V C）&lt;/strong&gt;：S＝C もしくは S は C になる という関係の文（This is my notebook. / David became a soccer player.）&lt;/li&gt;
&lt;li&gt;第2文型では、動詞を be 動詞に置きかえても意味が通るかどうかで C かどうかを判定できる&lt;/li&gt;
&lt;/ul&gt;
&lt;/td&gt;
&lt;/tr&gt;
&lt;/tbody&gt;
&lt;/table&gt;
&lt;hr /&gt;
&lt;h2&gt;Lesson3 セクション1 確認クイズ（文型）&lt;/h2&gt;
&lt;p&gt;&lt;script type="text/javascript"&gt;
function showAnswer(ansId, btnId) {
  var ans = document.getElementById(ansId);
  var btn = document.getElementById(btnId);
  if (ans &amp;&amp; btn) {
    ans.style.display = 'block';
    btn.style.display = 'none';
  }
}
&lt;/script&gt;&lt;/p&gt;
&lt;table style="border-collapse: collapse; width: 100%; text-align: left; margin-top: 10px;"&gt;
&lt;tbody&gt;
&lt;tr&gt;
&lt;th style="background-color: #dd8500; color: #ffffff; padding: 8px; border: 1px solid #000;"&gt;No.&lt;/th&gt;
&lt;th style="background-color: #dd8500; color: #ffffff; padding: 8px; border: 1px solid #000;"&gt;問題&lt;/th&gt;
&lt;th style="background-color: #dd8500; color: #ffffff; padding: 8px; border: 1px solid #000;"&gt;選択肢（A〜D）&lt;/th&gt;
&lt;th style="background-color: #dd8500; color: #ffffff; padding: 8px; border: 1px solid #000;"&gt;解答&lt;/th&gt;
&lt;/tr&gt;
&lt;tr style="background-color: #f0b464; color: #000;"&gt;
&lt;td style="padding: 8px; border: 1px solid #000;"&gt;1&lt;/td&gt;
&lt;td style="padding: 8px; border: 1px solid #000;"&gt;文型（文の構造）とは、何を理解するための考え方ですか。&lt;/td&gt;
&lt;td style="padding: 8px; border: 1px solid #000;"&gt;A. 単語のスペルだけを覚えるための仕組み&lt;br /&gt;
B. 文の語順と構造を理解するための仕組み&lt;br /&gt;
C. 発音記号を暗記するための仕組み&lt;br /&gt;
D. 辞書の引き方を練習するための仕組み&lt;/td&gt;
&lt;td style="padding: 8px; border: 1px solid #000;"&gt;&lt;button id="btn-q1"&gt;正解を見る&lt;/button&gt;&lt;/p&gt;
&lt;div id="ans-q1" style="display: none; margin-top: 4px;"&gt;正解：B&lt;/div&gt;
&lt;/td&gt;
&lt;/tr&gt;
&lt;tr style="background-color: #ffffff; color: #000;"&gt;
&lt;td style="padding: 8px; border: 1px solid #000;"&gt;2&lt;/td&gt;
&lt;td style="padding: 8px; border: 1px solid #000;"&gt;「なんとか&lt;strong&gt;詞&lt;/strong&gt;」は、何を表す分類でしたか。&lt;/td&gt;
&lt;td style="padding: 8px; border: 1px solid #000;"&gt;A. 文の中での役割（主語・目的語など）&lt;br /&gt;
B. 文の感情（嬉しい・悲しいなど）&lt;br /&gt;
C. 単語の性質（名詞・動詞・形容詞など）&lt;br /&gt;
D. 文が書かれた年代&lt;/td&gt;
&lt;td style="padding: 8px; border: 1px solid #000;"&gt;&lt;button id="btn-q2"&gt;正解を見る&lt;/button&gt;&lt;/p&gt;
&lt;div id="ans-q2" style="display: none; margin-top: 4px;"&gt;正解：C&lt;/div&gt;
&lt;/td&gt;
&lt;/tr&gt;
&lt;tr style="background-color: #f0b464; color: #000;"&gt;
&lt;td style="padding: 8px; border: 1px solid #000;"&gt;3&lt;/td&gt;
&lt;td style="padding: 8px; border: 1px solid #000;"&gt;「なんとか&lt;strong&gt;語&lt;/strong&gt;」は、何を表す分類でしたか。&lt;/td&gt;
&lt;td style="padding: 8px; border: 1px solid #000;"&gt;A. 文の中での役割（主語・目的語・補語など）&lt;br /&gt;
B. 単語のスペルの長さ&lt;br /&gt;
C. 単語のアクセント位置&lt;br /&gt;
D. 辞書に載っている順番&lt;/td&gt;
&lt;td style="padding: 8px; border: 1px solid #000;"&gt;&lt;button id="btn-q3"&gt;正解を見る&lt;/button&gt;&lt;/p&gt;
&lt;div id="ans-q3" style="display: none; margin-top: 4px;"&gt;正解：A&lt;/div&gt;
&lt;/td&gt;
&lt;/tr&gt;
&lt;tr style="background-color: #ffffff; color: #000;"&gt;
&lt;td style="padding: 8px; border: 1px solid #000;"&gt;4&lt;/td&gt;
&lt;td style="padding: 8px; border: 1px solid #000;"&gt;主語（S）として文中で使われる部分は、日本語ではどのように訳されることが多いですか。&lt;/td&gt;
&lt;td style="padding: 8px; border: 1px solid #000;"&gt;A. 「〜を」「〜に」&lt;br /&gt;
B. 「〜は」「〜が」&lt;br /&gt;
C. 「〜して」&lt;br /&gt;
D. 「〜まで」&lt;/td&gt;
&lt;td style="padding: 8px; border: 1px solid #000;"&gt;&lt;button id="btn-q4"&gt;正解を見る&lt;/button&gt;&lt;/p&gt;
&lt;div id="ans-q4" style="display: none; margin-top: 4px;"&gt;正解：B&lt;/div&gt;
&lt;/td&gt;
&lt;/tr&gt;
&lt;tr style="background-color: #f0b464; color: #000;"&gt;
&lt;td style="padding: 8px; border: 1px solid #000;"&gt;5&lt;/td&gt;
&lt;td style="padding: 8px; border: 1px solid #000;"&gt;補語（C）の定義として正しいものはどれですか。&lt;/td&gt;
&lt;td style="padding: 8px; border: 1px solid #000;"&gt;A. 文の最後に必ず来る単語&lt;br /&gt;
B. 文の中の一番長い単語&lt;br /&gt;
C. 直前の名詞とイコール関係になる名詞・形容詞&lt;br /&gt;
D. 必ず動詞の前に置かれる副詞&lt;/td&gt;
&lt;td style="padding: 8px; border: 1px solid #000;"&gt;&lt;button id="btn-q5"&gt;正解を見る&lt;/button&gt;&lt;/p&gt;
&lt;div id="ans-q5" style="display: none; margin-top: 4px;"&gt;正解：C&lt;/div&gt;
&lt;/td&gt;
&lt;/tr&gt;
&lt;tr style="background-color: #ffffff; color: #000;"&gt;
&lt;td style="padding: 8px; border: 1px solid #000;"&gt;6&lt;/td&gt;
&lt;td style="padding: 8px; border: 1px solid #000;"&gt;第1文型（S V）の特徴として正しいものはどれですか。&lt;/td&gt;
&lt;td style="padding: 8px; border: 1px solid #000;"&gt;A. 必ず目的語が 2 つある文&lt;br /&gt;
B. 主語と動詞だけで成り立っており、O や C がない文&lt;br /&gt;
C. 形容詞だけで成り立っている文&lt;br /&gt;
D. 必ず疑問文になる文&lt;/td&gt;
&lt;td style="padding: 8px; border: 1px solid #000;"&gt;&lt;button id="btn-q6"&gt;正解を見る&lt;/button&gt;&lt;/p&gt;
&lt;div id="ans-q6" style="display: none; margin-top: 4px;"&gt;正解：B&lt;/div&gt;
&lt;/td&gt;
&lt;/tr&gt;
&lt;tr style="background-color: #f0b464; color: #000;"&gt;
&lt;td style="padding: 8px; border: 1px solid #000;"&gt;7&lt;/td&gt;
&lt;td style="padding: 8px; border: 1px solid #000;"&gt;第3文型（S V O）は、一般的にどのような意味のパターンで訳されますか。&lt;/td&gt;
&lt;td style="padding: 8px; border: 1px solid #000;"&gt;A. S は C だ / S は C になる&lt;br /&gt;
B. S は O に行く&lt;br /&gt;
C. S は O を V する（S が O を何々する）&lt;br /&gt;
D. S は V される&lt;/td&gt;
&lt;td style="padding: 8px; border: 1px solid #000;"&gt;&lt;button id="btn-q7"&gt;正解を見る&lt;/button&gt;&lt;/p&gt;
&lt;div id="ans-q7" style="display: none; margin-top: 4px;"&gt;正解：C&lt;/div&gt;
&lt;/td&gt;
&lt;/tr&gt;
&lt;tr style="background-color: #ffffff; color: #000;"&gt;
&lt;td style="padding: 8px; border: 1px solid #000;"&gt;8&lt;/td&gt;
&lt;td style="padding: 8px; border: 1px solid #000;"&gt;次の文で修飾語（M）になる部分はどれですか。&lt;br /&gt;
&lt;span style="font-family: 'Courier New', monospace;"&gt;I go to school every day.&lt;/span&gt;&lt;/td&gt;
&lt;td style="padding: 8px; border: 1px solid #000;"&gt;A. I&lt;br /&gt;
B. go&lt;br /&gt;
C. to school&lt;br /&gt;
D. every day&lt;/td&gt;
&lt;td style="padding: 8px; border: 1px solid #000;"&gt;&lt;button id="btn-q8"&gt;正解を見る&lt;/button&gt;&lt;/p&gt;
&lt;div id="ans-q8" style="display: none; margin-top: 4px;"&gt;正解：D&lt;br /&gt;
（前置詞＋名詞「to school」も M ですが、本文で特に例として挙がったのは every day）&lt;/div&gt;
&lt;/td&gt;
&lt;/tr&gt;
&lt;tr style="background-color: #f0b464; color: #000;"&gt;
&lt;td style="padding: 8px; border: 1px solid #000;"&gt;9&lt;/td&gt;
&lt;td style="padding: 8px; border: 1px solid #000;"&gt;第2文型（S V C）の基本的な訳し方として最も近いものはどれですか。&lt;/td&gt;
&lt;td style="padding: 8px; border: 1px solid #000;"&gt;A. S は O を V する&lt;br /&gt;
B. S は C だ / S は C になる&lt;br /&gt;
C. S は O1 に O2 を V する&lt;br /&gt;
D. S は V される&lt;/td&gt;
&lt;td style="padding: 8px; border: 1px solid #000;"&gt;&lt;button id="btn-q9"&gt;正解を見る&lt;/button&gt;&lt;/p&gt;
&lt;div id="ans-q9" style="display: none; margin-top: 4px;"&gt;正解：B&lt;/div&gt;
&lt;/td&gt;
&lt;/tr&gt;
&lt;tr style="background-color: #ffffff; color: #000;"&gt;
&lt;td style="padding: 8px; border: 1px solid #000;"&gt;10&lt;/td&gt;
&lt;td style="padding: 8px; border: 1px solid #000;"&gt;ある名詞が目的語（O）なのか補語（C）なのか迷ったとき、本文で紹介されていた判断方法はどれですか。&lt;/td&gt;
&lt;td style="padding: 8px; border: 1px solid #000;"&gt;A. その名詞の文字数を数える&lt;br /&gt;
B. その名詞を文末に移動してみる&lt;br /&gt;
C. 動詞を be 動詞に変えて、直前の名詞とイコールになるか確かめる&lt;br /&gt;
D. その名詞を複数形にしてみる&lt;/td&gt;
&lt;td style="padding: 8px; border: 1px solid #000;"&gt;&lt;button id="btn-q10"&gt;正解を見る&lt;/button&gt;&lt;/p&gt;
&lt;div id="ans-q10" style="display: none; margin-top: 4px;"&gt;正解：C&lt;/div&gt;
&lt;/td&gt;
&lt;/tr&gt;
&lt;/tbody&gt;
&lt;/table&gt;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t>
  </si>
  <si>
    <t>https://eigo-rewrite.com/column/stage2-lesson3-2/</t>
  </si>
  <si>
    <t>以下のページは不自然なワードを使用しています。
これらを適切に自然な言葉に置き換えて下さい。
なお、本文の装飾や構造は絶対に変えないでください。
【対象ページURL】
https://eigo-rewrite.com/column/stage2-lesson3-2/
【検出された不自然ワード】
（検出なし）
【本文】
------
&lt;p&gt;&lt;iframe title="YouTube video player" src="https://www.youtube.com/embed/6Xnz32ho9qw" width="560" height="315" frameborder="0" allowfullscreen="allowfullscreen"&gt;&lt;/iframe&gt;&lt;/p&gt;
&lt;p data-start="27" data-end="100"&gt;NEW TREASURE STAGE2 の文法事項・Lesson一覧の全体像は、&lt;strong&gt;&lt;a href="https://eigo-rewrite.com/column/hub_stage2/"&gt;NEW TREASURE STAGE2｜中2英文法 総括＋Lesson一覧（全体像はこちら）&lt;/a&gt;&lt;/strong&gt;で確認できます。&lt;br data-start="59" data-end="62" /&gt;文法の締めくくりとして、第5文型 を学習します。&lt;/p&gt;
&lt;p data-start="102" data-end="141" data-is-last-node="" data-is-only-node=""&gt;これまで学んだ文の形との &lt;strong data-start="114" data-end="123"&gt;違いは何か&lt;/strong&gt; に注目しながら進めていきましょう。&lt;/p&gt;
&lt;p&gt;&lt;img decoding="async" fetchpriority="high" class="alignnone wp-image-633" src="https://eigo-rewrite.com/wp-content/uploads/2023/07/スライド用-4-300x169.jpg" sizes="(max-width: 595px) 100vw, 595px" srcset="https://eigo-rewrite.com/wp-content/uploads/2023/07/スライド用-4-300x169.jpg 300w, https://eigo-rewrite.com/wp-content/uploads/2023/07/スライド用-4-1024x576.jpg 1024w, https://eigo-rewrite.com/wp-content/uploads/2023/07/スライド用-4-768x432.jpg 768w, https://eigo-rewrite.com/wp-content/uploads/2023/07/スライド用-4-320x180.jpg 320w, https://eigo-rewrite.com/wp-content/uploads/2023/07/スライド用-4.jpg 1280w" alt="" width="595" height="335" /&gt;&lt;/p&gt;
&lt;p&gt;まずこのように、「S V O O」と「O」が二つありますので、「O1」「O2」と書きました。&lt;br /&gt;
つまり「O」というのは目的語ですから、目的語になるものが二つあります。&lt;br /&gt;
つまり、動詞のあとに名詞が二つ連続して使われている文、これを&lt;span style="color: #ff0000;"&gt;第4文型&lt;/span&gt;と言います。&lt;br /&gt;
具体的に言いますと、こちら見て頂くと、「S」は「O1」に「O2」を「V」すると書いてあります。&lt;br /&gt;
&lt;span style="color: #0000ff;"&gt;「O1」というのは基本的に人を表す語句が多くて、「O2」という方は基本的に人ではないものを表す事が多いです。&lt;/span&gt;&lt;br /&gt;
具体的に見ていきますと、最初に”Maria’s father”「マリアのお父さん」という主語がありまして、次に”gave”という動詞があります。&lt;br /&gt;
次の”her”「彼女」です。これも代名詞は名詞扱いします。&lt;br /&gt;
「彼女」というのは「マリアのお父さん」とイコールではないので目的語になります。&lt;br /&gt;
そのあとにさらに”a new smartphone”「新しいスマホ」という形で名詞があります。&lt;br /&gt;
第5文型の所でも詳しく説明しますが、ここの&lt;span style="color: #ff00ff;"&gt;名詞があった時にこの直前の名詞とイコールかどうかという事を考えます。&lt;/span&gt;&lt;br /&gt;
そうすると、「彼女」と「スマホ」がイコールな訳がないので、イコールだったら「C」になる訳ですが、イコールでなければ「O」目的語なので、これが「O2」になる訳です。&lt;br /&gt;
「O1」に「O2」を「V」するですから、「マリアのお父さんは彼女に新しいスマートフォンをあげました。」という形になっています。&lt;br /&gt;
このように「人にものを何々する」という訳で使っていくのが第4文型となります。&lt;/p&gt;
&lt;p&gt;下も見てみます。&lt;br /&gt;
“Could you show me”と疑問文になっていますが、基本的に主語があって動詞があるというのは疑問文でも同じです。&lt;br /&gt;
「S」「V」があって、「あなた」と「私」はイコールではないので「O」です。&lt;br /&gt;
「私」と「写真」はイコールではないので「O2」です。&lt;br /&gt;
そうすると、「私にその写真を見せてくれませんか？」という形が出来上がります。&lt;br /&gt;
“Could you”というのが「何々してくれませんか」「して頂けませんか」というお願いを表わす文になっていました。&lt;br /&gt;
下の方も”Can you”となっていて”Could you”より”Can you”の方が柔らかいイメージがありまして、「何々してくれませんか？」というちょっと軽い感じの意味になっています。&lt;br /&gt;
こちらも主語があって動詞があって「あなた」と「私」はイコールではないので「O」です。&lt;br /&gt;
「私」と「写真」もイコールではないので「O」となりまして、「私にその写真を送ってくれませんか？」というような意味になっています。&lt;br /&gt;
このように、&lt;span style="color: #0000ff;"&gt;人にものを何々する、何々にしてあげる&lt;/span&gt;というこれを&lt;span style="color: #ff0000;"&gt;第4文型&lt;/span&gt;と言います。&lt;/p&gt;
&lt;p&gt;&lt;img decoding="async" class="alignnone wp-image-635" src="https://eigo-rewrite.com/wp-content/uploads/2023/07/スライド用2-2-300x169.jpg" sizes="(max-width: 648px) 100vw, 648px" srcset="https://eigo-rewrite.com/wp-content/uploads/2023/07/スライド用2-2-300x169.jpg 300w, https://eigo-rewrite.com/wp-content/uploads/2023/07/スライド用2-2-1024x576.jpg 1024w, https://eigo-rewrite.com/wp-content/uploads/2023/07/スライド用2-2-768x432.jpg 768w, https://eigo-rewrite.com/wp-content/uploads/2023/07/スライド用2-2-320x180.jpg 320w, https://eigo-rewrite.com/wp-content/uploads/2023/07/スライド用2-2.jpg 1280w" alt="" width="648" height="365" /&gt;&lt;/p&gt;
&lt;p&gt;さて、この第4文型というものですが、こちらが先ほど説明した「S V O O」という第4文型ですが、これを書き変えて第3文型にするという事があります。&lt;br /&gt;
つまり、「S V O」ここまでだけだと第3文型で、こちらのように「前置詞 + 名詞」が付くとこれは修飾語「M」という形でしたから、扱いとしては第3文型となります。&lt;br /&gt;
具体的に見ていきますと、こういった事です。&lt;br /&gt;
“My father”という主語があって、”bought”という動詞があって、「お父さん」と「私」はイコールじゃないので「O」です。&lt;br /&gt;
「私」と「コンピューター」もイコールではないので「O」です。&lt;br /&gt;
そうすると、「お父さんは私にコンピュータを買ってくれた。」という意味になっている訳ですが、この「O1」と「O2」というのは必ず語順が決まっています。&lt;br /&gt;
ところが、下のように”a computer”を前に出して書くという事も出来ます。&lt;br /&gt;
そうすると、「私のお父さんは買ってくれました」”a computer”「コンピューターを」となり、そのあとに”for me”と付いていて、そうすると「私のために」「私にコンピュータを買ってくれました。」というふうに書く事も出来る訳です。&lt;br /&gt;
&lt;span style="color: #0000ff;"&gt;意味としてはほとんど差はありません。&lt;/span&gt;&lt;br /&gt;
ただ、それぞれの形で「人 + もの」であれば前置詞”to”とか”for”は全く要らないんですが、&lt;span style="color: #ff0000;"&gt;ものを最初にもってきた場合は必ずここは人だけではなくて前置詞を入れます。&lt;/span&gt;&lt;br /&gt;
これが重要になってきます。&lt;br /&gt;
今回は”buy”という動詞に合わせて”for”という前置詞を使ったんですが、&lt;strong&gt;動詞によっては”for”になったり”to”になったりしてきます。&lt;/strong&gt;&lt;br /&gt;
具体的に下の文で見てみますと、こちらです。&lt;br /&gt;
「私たちの先生は話してくれました」「私たちにあるストーリーを」となっています。&lt;br /&gt;
「私たちの先生は私たちにお話をしてくれました。」という文になっている訳ですが、これが下になってくると主語、動詞、目的語で最後が”to us”という形になっています。&lt;br /&gt;
この”to”と”for”の区別というのは、基本的にはこの”for”を使う方というのは&lt;span style="color: #0000ff;"&gt;この動作をした結果この人に対して利益というか、いい事があるとか利益が出る場合に”for”を使う&lt;/span&gt;という事が多いですが、一つひとつの動詞に対してそれを全部覚えていく、あるいは当てはめていくっていうのはちょっと難しいと思います。&lt;br /&gt;
数としては”to”を使うものの方が圧倒的に多いですから、基本線は”to”を使うものだとして、まずは一旦”for”を使うものはこれとこれとこれだというのを覚えてしまって、そこからなんとなく動詞を見てみるとこういう傾向なのかなと探っていくのがいいかと思います。&lt;br /&gt;
New Treasure本体の方に一覧表のような形でこの場合は”to”を使う、この場合は”for”を使うというのが載っていますので、そちらを見ながら覚えていって下さい。&lt;br /&gt;
それではセクション2に関しては以上となります。&lt;/p&gt;
&lt;h2&gt;Lesson3 セクション2　第4文型（S V O O）まとめ&lt;/h2&gt;
&lt;table style="width: 100%; border-collapse: collapse; text-align: left;"&gt;
&lt;thead&gt;
&lt;tr style="background-color: #dd8500; color: #ffffff;"&gt;
&lt;th style="padding: 8px; border: 1px solid #ccc;"&gt;ポイント&lt;/th&gt;
&lt;th style="padding: 8px; border: 1px solid #ccc;"&gt;内容&lt;/th&gt;
&lt;/tr&gt;
&lt;/thead&gt;
&lt;tbody&gt;
&lt;tr style="background-color: #f0b464; color: #000000;"&gt;
&lt;td style="padding: 8px; border: 1px solid #ccc;"&gt;第4文型の形&lt;/td&gt;
&lt;td style="padding: 8px; border: 1px solid #ccc;"&gt;
&lt;ul&gt;
&lt;li&gt;第4文型：&lt;strong&gt;S V O&lt;sub&gt;1&lt;/sub&gt; O&lt;sub&gt;2&lt;/sub&gt;&lt;/strong&gt;（目的語が2つ並ぶ）&lt;/li&gt;
&lt;li&gt;意味：&lt;strong&gt;S は O&lt;sub&gt;1&lt;/sub&gt; に O&lt;sub&gt;2&lt;/sub&gt; を V する&lt;/strong&gt;&lt;/li&gt;
&lt;li&gt;O&lt;sub&gt;1&lt;/sub&gt;：基本的に「人」を表す語句&lt;/li&gt;
&lt;li&gt;O&lt;sub&gt;2&lt;/sub&gt;：基本的に「物・こと」を表す語句&lt;/li&gt;
&lt;/ul&gt;
&lt;/td&gt;
&lt;/tr&gt;
&lt;tr style="background-color: #ffffff; color: #000000;"&gt;
&lt;td style="padding: 8px; border: 1px solid #ccc;"&gt;例文&lt;/td&gt;
&lt;td style="padding: 8px; border: 1px solid #ccc;"&gt;
&lt;ul&gt;
&lt;li&gt;Maria’s father &lt;strong&gt;gave&lt;/strong&gt; &lt;strong&gt;her&lt;/strong&gt; &lt;strong&gt;a new smartphone&lt;/strong&gt;.&lt;br /&gt;
→「マリアのお父さんは&lt;strong&gt;彼女に&lt;/strong&gt;&lt;strong&gt;新しいスマホを&lt;/strong&gt;あげた。」&lt;/li&gt;
&lt;li&gt;Could you &lt;strong&gt;show&lt;/strong&gt; &lt;strong&gt;me&lt;/strong&gt; &lt;strong&gt;the picture&lt;/strong&gt;?&lt;br /&gt;
→「その写真を&lt;strong&gt;私に&lt;/strong&gt;見せてくれませんか。」&lt;/li&gt;
&lt;/ul&gt;
&lt;/td&gt;
&lt;/tr&gt;
&lt;tr style="background-color: #f0b464; color: #000000;"&gt;
&lt;td style="padding: 8px; border: 1px solid #ccc;"&gt;第3文型への書きかえ&lt;/td&gt;
&lt;td style="padding: 8px; border: 1px solid #ccc;"&gt;
&lt;ul&gt;
&lt;li&gt;第4文型：My father &lt;strong&gt;bought&lt;/strong&gt; &lt;strong&gt;me&lt;/strong&gt; &lt;strong&gt;a computer&lt;/strong&gt;.&lt;/li&gt;
&lt;li&gt;第3文型：My father &lt;strong&gt;bought&lt;/strong&gt; &lt;strong&gt;a computer&lt;/strong&gt; &lt;strong&gt;for me&lt;/strong&gt;.&lt;/li&gt;
&lt;li&gt;「人」が前に来るとき：&lt;strong&gt;前置詞は不要&lt;/strong&gt;（S V 人 物）&lt;/li&gt;
&lt;li&gt;「物」を先に出すとき：&lt;strong&gt;必ず前置詞（to / for）＋人&lt;/strong&gt; にする&lt;/li&gt;
&lt;/ul&gt;
&lt;/td&gt;
&lt;/tr&gt;
&lt;tr style="background-color: #ffffff; color: #000000;"&gt;
&lt;td style="padding: 8px; border: 1px solid #ccc;"&gt;to と for の使い分け&lt;/td&gt;
&lt;td style="padding: 8px; border: 1px solid #ccc;"&gt;
&lt;ul&gt;
&lt;li&gt;一般に：&lt;strong&gt;to&lt;/strong&gt; を使う動詞の方が数は多い&lt;/li&gt;
&lt;li&gt;&lt;strong&gt;for&lt;/strong&gt;：その動作が「その人の利益・ためになる」ときに使われることが多い
&lt;ul&gt;
&lt;li&gt;buy, make, cook, get などは for をとる代表例&lt;/li&gt;
&lt;/ul&gt;
&lt;/li&gt;
&lt;li&gt;tell, show, give, send などは普通 to をとる&lt;/li&gt;
&lt;li&gt;最終的には&lt;strong&gt;動詞ごとの言い回し&lt;/strong&gt;として覚える必要がある&lt;/li&gt;
&lt;/ul&gt;
&lt;/td&gt;
&lt;/tr&gt;
&lt;tr style="background-color: #f0b464; color: #000000;"&gt;
&lt;td style="padding: 8px; border: 1px solid #ccc;"&gt;意味の差&lt;/td&gt;
&lt;td style="padding: 8px; border: 1px solid #ccc;"&gt;
&lt;ul&gt;
&lt;li&gt;My father bought me a computer.&lt;br /&gt;
My father bought a computer for me.&lt;br /&gt;
→意味の差はほとんどない（語順と前置詞が違うだけ）&lt;/li&gt;
&lt;li&gt;第4文型＝「人に物を何々する」形であることを意識する&lt;/li&gt;
&lt;/ul&gt;
&lt;/td&gt;
&lt;/tr&gt;
&lt;/tbody&gt;
&lt;/table&gt;
&lt;h2&gt;Lesson3 セクション2　第4文型クイズ（全10問）&lt;/h2&gt;
&lt;table style="width: 100%; border-collapse: collapse; text-align: left;"&gt;
&lt;thead&gt;
&lt;tr style="background-color: #dd8500; color: #ffffff;"&gt;
&lt;th style="padding: 8px; border: 1px solid #ccc;"&gt;No.&lt;/th&gt;
&lt;th style="padding: 8px; border: 1px solid #ccc;"&gt;問題&lt;/th&gt;
&lt;th style="padding: 8px; border: 1px solid #ccc;"&gt;選択肢（A〜D）&lt;/th&gt;
&lt;th style="padding: 8px; border: 1px solid #ccc;"&gt;正解&lt;/th&gt;
&lt;/tr&gt;
&lt;/thead&gt;
&lt;tbody&gt;
&lt;tr style="background-color: #f0b464; color: #000000;"&gt;
&lt;td style="padding: 8px; border: 1px solid #ccc;"&gt;1&lt;/td&gt;
&lt;td style="padding: 8px; border: 1px solid #ccc;"&gt;第4文型の正しい語順を選びなさい。&lt;/td&gt;
&lt;td style="padding: 8px; border: 1px solid #ccc;"&gt;A. S O V O&lt;br /&gt;
B. S V O O&lt;br /&gt;
C. S O O V&lt;br /&gt;
D. S V C O&lt;/td&gt;
&lt;td style="padding: 8px; border: 1px solid #ccc;"&gt;&lt;button type="button"&gt;正解を見る&lt;/button&gt;&lt;br /&gt;
&lt;span class="quiz-answer" style="display: none;"&gt;正解：B&lt;/span&gt;&lt;/td&gt;
&lt;/tr&gt;
&lt;tr style="background-color: #ffffff; color: #000000;"&gt;
&lt;td style="padding: 8px; border: 1px solid #ccc;"&gt;2&lt;/td&gt;
&lt;td style="padding: 8px; border: 1px solid #ccc;"&gt;「O&lt;sub&gt;1&lt;/sub&gt;」「O&lt;sub&gt;2&lt;/sub&gt;」の組み合わせとして最もふさわしいものはどれ？&lt;/td&gt;
&lt;td style="padding: 8px; border: 1px solid #ccc;"&gt;A. O&lt;sub&gt;1&lt;/sub&gt;＝物，O&lt;sub&gt;2&lt;/sub&gt;＝人&lt;br /&gt;
B. O&lt;sub&gt;1&lt;/sub&gt;＝人，O&lt;sub&gt;2&lt;/sub&gt;＝物（こと）&lt;br /&gt;
C. O&lt;sub&gt;1&lt;/sub&gt;＝形容詞，O&lt;sub&gt;2&lt;/sub&gt;＝名詞&lt;br /&gt;
D. O&lt;sub&gt;1&lt;/sub&gt;＝名詞，O&lt;sub&gt;2&lt;/sub&gt;＝名詞（どちらでもよい）&lt;/td&gt;
&lt;td style="padding: 8px; border: 1px solid #ccc;"&gt;&lt;button type="button"&gt;正解を見る&lt;/button&gt;&lt;br /&gt;
&lt;span class="quiz-answer" style="display: none;"&gt;正解：B&lt;/span&gt;&lt;/td&gt;
&lt;/tr&gt;
&lt;tr style="background-color: #f0b464; color: #000000;"&gt;
&lt;td style="padding: 8px; border: 1px solid #ccc;"&gt;3&lt;/td&gt;
&lt;td style="padding: 8px; border: 1px solid #ccc;"&gt;次の文は第4文型で書かれています。第3文型に書きかえるとき，空欄に入る前置詞として最も適切なものはどれですか。&lt;br /&gt;
My father bought a bike ( ) me.&lt;/td&gt;
&lt;td style="padding: 8px; border: 1px solid #ccc;"&gt;A. to&lt;br /&gt;
B. from&lt;br /&gt;
C. for&lt;br /&gt;
D. of&lt;/td&gt;
&lt;td style="padding: 8px; border: 1px solid #ccc;"&gt;&lt;button type="button"&gt;正解を見る&lt;/button&gt;&lt;br /&gt;
&lt;span class="quiz-answer" style="display: none;"&gt;正解：C&lt;/span&gt;&lt;/td&gt;
&lt;/tr&gt;
&lt;tr style="background-color: #ffffff; color: #000000;"&gt;
&lt;td style="padding: 8px; border: 1px solid #ccc;"&gt;4&lt;/td&gt;
&lt;td style="padding: 8px; border: 1px solid #ccc;"&gt;「私たちの先生は私たちにその話をしてくれました。」&lt;br /&gt;
これを第4文型で表した英文として最も適切なのはどれ？&lt;/td&gt;
&lt;td style="padding: 8px; border: 1px solid #ccc;"&gt;A. Our teacher told the story to us.&lt;br /&gt;
B. Our teacher told us the story.&lt;br /&gt;
C. Our teacher told to us the story.&lt;br /&gt;
D. Our teacher told the story us.&lt;/td&gt;
&lt;td style="padding: 8px; border: 1px solid #ccc;"&gt;&lt;button type="button"&gt;正解を見る&lt;/button&gt;&lt;br /&gt;
&lt;span class="quiz-answer" style="display: none;"&gt;正解：B&lt;/span&gt;&lt;/td&gt;
&lt;/tr&gt;
&lt;tr style="background-color: #f0b464; color: #000000;"&gt;
&lt;td style="padding: 8px; border: 1px solid #ccc;"&gt;5&lt;/td&gt;
&lt;td style="padding: 8px; border: 1px solid #ccc;"&gt;Our teacher told us a story. を第3文型に書きかえるとき，正しいものはどれ？&lt;/td&gt;
&lt;td style="padding: 8px; border: 1px solid #ccc;"&gt;A. Our teacher told a story us.&lt;br /&gt;
B. Our teacher told a story for us.&lt;br /&gt;
C. Our teacher told a story to us.&lt;br /&gt;
D. Our teacher told to us a story.&lt;/td&gt;
&lt;td style="padding: 8px; border: 1px solid #ccc;"&gt;&lt;button type="button"&gt;正解を見る&lt;/button&gt;&lt;br /&gt;
&lt;span class="quiz-answer" style="display: none;"&gt;正解：C&lt;/span&gt;&lt;/td&gt;
&lt;/tr&gt;
&lt;tr style="background-color: #ffffff; color: #000000;"&gt;
&lt;td style="padding: 8px; border: 1px solid #ccc;"&gt;6&lt;/td&gt;
&lt;td style="padding: 8px; border: 1px solid #ccc;"&gt;次のうち，第4文型になっている文はどれですか。&lt;/td&gt;
&lt;td style="padding: 8px; border: 1px solid #ccc;"&gt;A. I play tennis after school.&lt;br /&gt;
B. He showed me his new bike.&lt;br /&gt;
C. They are in the library.&lt;br /&gt;
D. She is a good singer.&lt;/td&gt;
&lt;td style="padding: 8px; border: 1px solid #ccc;"&gt;&lt;button type="button"&gt;正解を見る&lt;/button&gt;&lt;br /&gt;
&lt;span class="quiz-answer" style="display: none;"&gt;正解：B&lt;/span&gt;&lt;/td&gt;
&lt;/tr&gt;
&lt;tr style="background-color: #f0b464; color: #000000;"&gt;
&lt;td style="padding: 8px; border: 1px solid #ccc;"&gt;7&lt;/td&gt;
&lt;td style="padding: 8px; border: 1px solid #ccc;"&gt;My father bought me a computer. と意味がほぼ同じになる文はどれ？&lt;/td&gt;
&lt;td style="padding: 8px; border: 1px solid #ccc;"&gt;A. My father bought for me a computer.&lt;br /&gt;
B. My father bought a computer to me.&lt;br /&gt;
C. My father bought a computer for me.&lt;br /&gt;
D. My father bought me for a computer.&lt;/td&gt;
&lt;td style="padding: 8px; border: 1px solid #ccc;"&gt;&lt;button type="button"&gt;正解を見る&lt;/button&gt;&lt;br /&gt;
&lt;span class="quiz-answer" style="display: none;"&gt;正解：C&lt;/span&gt;&lt;/td&gt;
&lt;/tr&gt;
&lt;tr style="background-color: #ffffff; color: #000000;"&gt;
&lt;td style="padding: 8px; border: 1px solid #ccc;"&gt;8&lt;/td&gt;
&lt;td style="padding: 8px; border: 1px solid #ccc;"&gt;「先生は私たちに英語を教えました。」の英文として，第4文型になっているものはどれ？&lt;/td&gt;
&lt;td style="padding: 8px; border: 1px solid #ccc;"&gt;A. Our teacher taught English to us.&lt;br /&gt;
B. Our teacher taught us English.&lt;br /&gt;
C. Our teacher taught English us.&lt;br /&gt;
D. Our teacher taught to us English.&lt;/td&gt;
&lt;td style="padding: 8px; border: 1px solid #ccc;"&gt;&lt;button type="button"&gt;正解を見る&lt;/button&gt;&lt;br /&gt;
&lt;span class="quiz-answer" style="display: none;"&gt;正解：B&lt;/span&gt;&lt;/td&gt;
&lt;/tr&gt;
&lt;tr style="background-color: #f0b464; color: #000000;"&gt;
&lt;td style="padding: 8px; border: 1px solid #ccc;"&gt;9&lt;/td&gt;
&lt;td style="padding: 8px; border: 1px solid #ccc;"&gt;「人に物を何々する」という意味を表すときに第4文型を使うが，この説明として最も適切なものはどれ？&lt;/td&gt;
&lt;td style="padding: 8px; border: 1px solid #ccc;"&gt;A. S は C を V する構造&lt;br /&gt;
B. S は O を V する構造&lt;br /&gt;
C. S は O&lt;sub&gt;1&lt;/sub&gt; を O&lt;sub&gt;2&lt;/sub&gt; に V する構造&lt;br /&gt;
D. S は O&lt;sub&gt;1&lt;/sub&gt; に O&lt;sub&gt;2&lt;/sub&gt; を V する構造&lt;/td&gt;
&lt;td style="padding: 8px; border: 1px solid #ccc;"&gt;&lt;button type="button"&gt;正解を見る&lt;/button&gt;&lt;br /&gt;
&lt;span class="quiz-answer" style="display: none;"&gt;正解：D&lt;/span&gt;&lt;/td&gt;
&lt;/tr&gt;
&lt;tr style="background-color: #ffffff; color: #000000;"&gt;
&lt;td style="padding: 8px; border: 1px solid #ccc;"&gt;10&lt;/td&gt;
&lt;td style="padding: 8px; border: 1px solid #ccc;"&gt;次の文の O&lt;sub&gt;1&lt;/sub&gt; にあたる語を選びなさい。&lt;br /&gt;
Our teacher gave my sister some books.&lt;/td&gt;
&lt;td style="padding: 8px; border: 1px solid #ccc;"&gt;A. Our teacher&lt;br /&gt;
B. my sister&lt;br /&gt;
C. some books&lt;br /&gt;
D. gave&lt;/td&gt;
&lt;td style="padding: 8px; border: 1px solid #ccc;"&gt;&lt;button type="button"&gt;正解を見る&lt;/button&gt;&lt;br /&gt;
&lt;span class="quiz-answer" style="display: none;"&gt;正解：B&lt;/span&gt;&lt;/td&gt;
&lt;/tr&gt;
&lt;/tbody&gt;
&lt;/table&gt;
&lt;p&gt;&lt;script&gt;
function showAnswer(buttonElement) {
  var parentCell = buttonElement.parentNode;
  var answerSpan = parentCell.querySelector('.quiz-answer');
  if (answerSpan) {
    answerSpan.style.display = 'inline';
    buttonElement.style.display = 'none';
  }
}
&lt;/script&gt;&lt;/p&gt;
------</t>
  </si>
  <si>
    <t>https://eigo-rewrite.com/column/stage2-lesson3-3/</t>
  </si>
  <si>
    <t>以下のページは不自然なワードを使用しています。
これらを適切に自然な言葉に置き換えて下さい。
なお、本文の装飾や構造は絶対に変えないでください。
【対象ページURL】
https://eigo-rewrite.com/column/stage2-lesson3-3/
【検出された不自然ワード】
（検出なし）
【本文】
------
&lt;p&gt;&lt;iframe title="YouTube video player" src="https://www.youtube.com/embed/i5yXPEzcRro" width="560" height="315" frameborder="0" allowfullscreen="allowfullscreen"&gt;&lt;span data-mce-type="bookmark" style="display: inline-block; width: 0px; overflow: hidden; line-height: 0;" class="mce_SELRES_start"&gt;&lt;/span&gt;&lt;/iframe&gt;&lt;/p&gt;
&lt;p data-start="26" data-end="86"&gt;NEW TREASURE STAGE2 の文法事項・Lesson一覧の全体像は、&lt;strong&gt;&lt;a href="https://eigo-rewrite.com/column/hub_stage2/"&gt;NEW TREASURE STAGE2｜中2英文法 総括＋Lesson一覧（全体像はこちら）&lt;/a&gt;&lt;/strong&gt;で確認できます。&lt;br data-start="56" data-end="59" /&gt;文法の仕上げとして、&lt;strong data-start="68" data-end="76"&gt;第5文型&lt;/strong&gt; を学習します。&lt;/p&gt;
&lt;p data-start="88" data-end="122" data-is-last-node="" data-is-only-node=""&gt;前回の &lt;strong data-start="92" data-end="104"&gt;第4文型との違い&lt;/strong&gt; に注目しながら進めていきましょう。&lt;/p&gt;
&lt;p&gt;&lt;img decoding="async" fetchpriority="high" class="alignnone wp-image-653" src="https://eigo-rewrite.com/wp-content/uploads/2023/07/IMG_1797-300x37.jpg" sizes="(max-width: 868px) 100vw, 868px" srcset="https://eigo-rewrite.com/wp-content/uploads/2023/07/IMG_1797-300x37.jpg 300w, https://eigo-rewrite.com/wp-content/uploads/2023/07/IMG_1797-1024x126.jpg 1024w, https://eigo-rewrite.com/wp-content/uploads/2023/07/IMG_1797-768x95.jpg 768w, https://eigo-rewrite.com/wp-content/uploads/2023/07/IMG_1797.jpg 1200w" alt="" width="868" height="107" /&gt;&lt;/p&gt;
&lt;p&gt;こちらに「S V O C」という並び順になっているという事をまず確認して頂いて、そのあと見ると、訳の所で「S」は「O」目的語を「C2」とありますが、これは「C」の状態とか、「C」というものに「V」する。&lt;br /&gt;
あるいは「C」と「V」すると書いてあります。&lt;br /&gt;
これだけだとちょっと分かりにくいので、具体的に文を見ながら学習していきましょう。&lt;/p&gt;
&lt;p&gt;&lt;img decoding="async" class="alignnone wp-image-654" src="https://eigo-rewrite.com/wp-content/uploads/2023/07/IMG_1797-1-300x85.jpg" sizes="(max-width: 748px) 100vw, 748px" srcset="https://eigo-rewrite.com/wp-content/uploads/2023/07/IMG_1797-1-300x85.jpg 300w, https://eigo-rewrite.com/wp-content/uploads/2023/07/IMG_1797-1-1024x290.jpg 1024w, https://eigo-rewrite.com/wp-content/uploads/2023/07/IMG_1797-1-768x218.jpg 768w, https://eigo-rewrite.com/wp-content/uploads/2023/07/IMG_1797-1.jpg 1200w" alt="" width="748" height="212" /&gt;&lt;/p&gt;
&lt;p&gt;まず一つ目ですが、”They”主語です。”call”動詞です。&lt;br /&gt;
「彼らと」、あるいは「彼女たち」と「私」はイコールではないのでもちろん目的語になりまして、ここを見ると”Beth”という人の名前です。&lt;br /&gt;
そうすると、「私＝Beth」、「I am Beth」というふうにbe動詞を置く関係、&lt;span style="color: #0000ff;"&gt;イコールの関係&lt;/span&gt;が成り立ちますから、これを&lt;span style="color: #ff0000;"&gt;「S V O C」&lt;/span&gt;と呼びます。&lt;br /&gt;
これに当てはめてみますと、「彼らは私をベスと呼ぶ」という形になりますから、基本的にこの&lt;span style="color: #0000ff;"&gt;「C」の所は、「に」とか「と」&lt;/span&gt;という平仮名を置くと訳しやすい訳です。&lt;/p&gt;
&lt;p&gt;同様に、二つ目も、”I”主語、”named”動詞です、”the dog”がもちろん目的語になって、その「犬＝ポチ」、その「犬の名前＝ポチ」という関係が成り立ちますから、これを「S V O C」と認識し、当てはめてみますと「私はその犬をポチと名付けた。」という意味になります。&lt;br /&gt;
この場合”name”は”ed”が付いていますから、もちろん名詞ではなくて動詞であるという事が分かるかと思います。&lt;/p&gt;
&lt;p&gt;三つ目です。&lt;br /&gt;
“We”「私たちは」、”found”動詞、”the TV program”ここだけだと”find”は「見つける」とか「発見する」という意味になる訳ですが、ここを見ると”boring”「退屈な」という意味の形容詞です。&lt;br /&gt;
そうすると、「そのテレビ番組＝退屈なものだった」というふうに”the TV program is boring”というのが成り立ちます。&lt;br /&gt;
そうすると「S V O C」となりますから、当てはめてみると「私たちはそのテレビ番組が」あるいは「そのテレビ番組を」”boring”「退屈なものだと」となっていますから、ここの”found”は「見つける」ではなく&lt;span style="color: #0000ff;"&gt;「分かる」&lt;/span&gt;とか&lt;span style="color: #0000ff;"&gt;「思う」&lt;/span&gt;という意味になる訳です。&lt;br /&gt;
そうすると、「私たちはそのテレビ番組を退屈なものだと分かった。」となります。&lt;br /&gt;
この場合「が」と置き換えてもいいです。&lt;br /&gt;
「私たちはその番組がつまらないものだと思った。」「分かった」という意味になります。&lt;/p&gt;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&lt;p&gt;&lt;img decoding="async" loading="lazy" class="alignnone wp-image-655" src="https://eigo-rewrite.com/wp-content/uploads/2023/07/スライド用2-5-300x169.jpg" sizes="(max-width: 614px) 100vw, 614px" srcset="https://eigo-rewrite.com/wp-content/uploads/2023/07/スライド用2-5-300x169.jpg 300w, https://eigo-rewrite.com/wp-content/uploads/2023/07/スライド用2-5-1024x576.jpg 1024w, https://eigo-rewrite.com/wp-content/uploads/2023/07/スライド用2-5-768x432.jpg 768w, https://eigo-rewrite.com/wp-content/uploads/2023/07/スライド用2-5-320x180.jpg 320w, https://eigo-rewrite.com/wp-content/uploads/2023/07/スライド用2-5.jpg 1280w" alt="" width="614" height="346" /&gt;&lt;/p&gt;
&lt;p&gt;このように「S V O C」というのは&lt;strong&gt;イコールなのかどうなのか&lt;/strong&gt;というのが凄く大事になってきますから、そうすると主語、動詞とあって、ここに目的語があって、当たり前ですが”chocolate cookies”と”team”ですから、イコールかどうかというのを考えた時に、これがイコールじゃないので「O1」「O2」になっている訳です。&lt;br /&gt;
そうすると、「ベスはそのチームにチョコレートクッキーを作ってあげた。」となります。&lt;br /&gt;
人にものをなんとかするという形になっていて、下の文は主語、動詞、目的語とあって、「ベス＝キャプテン」つまり、”Beth is captain”というのが成り立ちますので、そうすると第5文型というのが成り立つ訳です。&lt;br /&gt;
&lt;span style="color: #0000ff;"&gt;「S」は「O」を「C」と「V」する。&lt;/span&gt;&lt;br /&gt;
あるいは&lt;span style="color: #0000ff;"&gt;「C」に「V」する&lt;/span&gt;ですから、「私たちはベスをチームのキャプテンにした。」という文が成り立ちます。&lt;br /&gt;
このように、動詞のあとの名詞が2連続している場合は、イコールなのかイコールじゃないのかという点に注意して文を判断して下さい。&lt;br /&gt;
それでは、セクション3に関しては以上となります。&lt;/p&gt;
&lt;h2&gt;Lesson3 セクション3（第5文型）まとめ&lt;/h2&gt;
&lt;table style="width: 100%; border-collapse: collapse;"&gt;
&lt;thead&gt;
&lt;tr&gt;
&lt;th style="background-color: #dd8500; color: #ffffff; padding: 8px; border: 1px solid #999;"&gt;まとめ&lt;/th&gt;
&lt;/tr&gt;
&lt;/thead&gt;
&lt;tbody&gt;
&lt;tr&gt;
&lt;td style="background-color: #f0b464; color: #000000; padding: 8px; border: 1px solid #999;"&gt;
&lt;ul&gt;
&lt;li&gt;第5文型は &lt;strong&gt;S V O C&lt;/strong&gt; の形をとり、&lt;strong&gt;O（目的語）とC（補語）がイコールの関係&lt;/strong&gt;になる。&lt;/li&gt;
&lt;li&gt;意味のイメージは「&lt;strong&gt;S は O を C と V する／C に V する&lt;/strong&gt;」。C の前に「と／に」を入れると訳しやすい。&lt;/li&gt;
&lt;li&gt;&lt;strong&gt;call / name&lt;/strong&gt; を使ったパターン：&lt;br /&gt;
They call me Beth.「彼らは私をベス&lt;strong&gt;と&lt;/strong&gt;呼ぶ」 / I named the dog Pochi.「私はその犬をポチ&lt;strong&gt;と&lt;/strong&gt;名付けた」&lt;/li&gt;
&lt;li&gt;&lt;strong&gt;find&lt;/strong&gt;＋形容詞：&lt;br /&gt;
We found the TV program boring. は「その番組を退屈なもの&lt;strong&gt;だと&lt;/strong&gt;思った／分かった」という意味になる（find＝「見つける」ではなく「分かる・思う」）。&lt;/li&gt;
&lt;li&gt;同じ動詞のあとに名詞が2つ並んだとき、&lt;strong&gt;イコールなら S V O C（第5文型）&lt;/strong&gt;、イコールでなければ &lt;strong&gt;S V O O（第4文型）&lt;/strong&gt; と判断する。&lt;/li&gt;
&lt;li&gt;例：&lt;br /&gt;
Beth made chocolate cookies for the team. は「ベスがチームにクッキーを作ってあげた」＝第4文型（人＋もの）。&lt;br /&gt;
We made Beth the captain. は「ベスをキャプテンにした」＝第5文型（Beth＝captain）。&lt;/li&gt;
&lt;li&gt;第5文型のCには、&lt;strong&gt;名詞・形容詞&lt;/strong&gt;などが入り、Oを詳しく説明したり、その状態・役割を表す。&lt;/li&gt;
&lt;li&gt;第5文型を見抜くコツは、&lt;strong&gt;OとCを be動詞でつないで “O is C” が自然かどうか&lt;/strong&gt;を確認すること。&lt;/li&gt;
&lt;/ul&gt;
&lt;/td&gt;
&lt;/tr&gt;
&lt;/tbody&gt;
&lt;/table&gt;
&lt;h2&gt;Lesson3 セクション3 クイズ（第5文型）&lt;/h2&gt;
&lt;table style="width: 100%; border-collapse: collapse; margin-top: 16px;"&gt;
&lt;thead&gt;
&lt;tr&gt;
&lt;th style="background-color: #dd8500; color: #ffffff; padding: 8px; border: 1px solid #999; width: 5%;"&gt;No.&lt;/th&gt;
&lt;th style="background-color: #dd8500; color: #ffffff; padding: 8px; border: 1px solid #999; width: 45%;"&gt;問題&lt;/th&gt;
&lt;th style="background-color: #dd8500; color: #ffffff; padding: 8px; border: 1px solid #999; width: 35%;"&gt;選択肢（A〜D）&lt;/th&gt;
&lt;th style="background-color: #dd8500; color: #ffffff; padding: 8px; border: 1px solid #999; width: 15%;"&gt;解答&lt;/th&gt;
&lt;/tr&gt;
&lt;/thead&gt;
&lt;tbody&gt;
&lt;tr&gt;
&lt;td style="background-color: #f0b464; color: #000000; padding: 8px; border: 1px solid #999; text-align: center;"&gt;1&lt;/td&gt;
&lt;td style="background-color: #f0b464; color: #000000; padding: 8px; border: 1px solid #999;"&gt;第5文型の基本的な語順として正しいものはどれですか。&lt;/td&gt;
&lt;td style="background-color: #f0b464; color: #000000; padding: 8px; border: 1px solid #999;"&gt;A. S V O O&lt;br /&gt;
B. S V C O&lt;br /&gt;
C. S V O C&lt;br /&gt;
D. S O V C&lt;/td&gt;
&lt;td style="background-color: #f0b464; color: #000000; padding: 8px; border: 1px solid #999; text-align: center;"&gt;&lt;button&gt;正解を見る&lt;/button&gt;&lt;br /&gt;
&lt;span id="q1" style="display: none;"&gt;C&lt;/span&gt;&lt;/td&gt;
&lt;/tr&gt;
&lt;tr&gt;
&lt;td style="background-color: #ffffff; color: #000000; padding: 8px; border: 1px solid #999; text-align: center;"&gt;2&lt;/td&gt;
&lt;td style="background-color: #ffffff; color: #000000; padding: 8px; border: 1px solid #999;"&gt;第5文型 S V O C における O と C の関係として最も近い説明はどれですか。&lt;/td&gt;
&lt;td style="background-color: #ffffff; color: #000000; padding: 8px; border: 1px solid #999;"&gt;A. O は C の一部である関係&lt;br /&gt;
B. O と C が&lt;strong&gt;イコール&lt;/strong&gt;の関係&lt;br /&gt;
C. O が C を修飾する関係&lt;br /&gt;
D. O と C は完全に無関係&lt;/td&gt;
&lt;td style="background-color: #ffffff; color: #000000; padding: 8px; border: 1px solid #999; text-align: center;"&gt;&lt;button&gt;正解を見る&lt;/button&gt;&lt;br /&gt;
&lt;span id="q2" style="display: none;"&gt;B&lt;/span&gt;&lt;/td&gt;
&lt;/tr&gt;
&lt;tr&gt;
&lt;td style="background-color: #f0b464; color: #000000; padding: 8px; border: 1px solid #999; text-align: center;"&gt;3&lt;/td&gt;
&lt;td style="background-color: #f0b464; color: #000000; padding: 8px; border: 1px solid #999;"&gt;文 They call me Beth. の文型として最も適切なものはどれですか。&lt;/td&gt;
&lt;td style="background-color: #f0b464; color: #000000; padding: 8px; border: 1px solid #999;"&gt;A. 第1文型（SV）&lt;br /&gt;
B. 第2文型（SVC）&lt;br /&gt;
C. 第4文型（SVOO）&lt;br /&gt;
D. 第5文型（SVOC）&lt;/td&gt;
&lt;td style="background-color: #f0b464; color: #000000; padding: 8px; border: 1px solid #999; text-align: center;"&gt;&lt;button&gt;正解を見る&lt;/button&gt;&lt;br /&gt;
&lt;span id="q3" style="display: none;"&gt;D&lt;/span&gt;&lt;/td&gt;
&lt;/tr&gt;
&lt;tr&gt;
&lt;td style="background-color: #ffffff; color: #000000; padding: 8px; border: 1px solid #999; text-align: center;"&gt;4&lt;/td&gt;
&lt;td style="background-color: #ffffff; color: #000000; padding: 8px; border: 1px solid #999;"&gt;They call me Beth. の自然な日本語訳として最も適切なものはどれですか。&lt;/td&gt;
&lt;td style="background-color: #ffffff; color: #000000; padding: 8px; border: 1px solid #999;"&gt;A. 彼らはベスを私と呼ぶ。&lt;br /&gt;
B. 彼らは私をベスと呼ぶ。&lt;br /&gt;
C. 彼らは私がベスだと言う。&lt;br /&gt;
D. 彼らはベスが私だと分かる。&lt;/td&gt;
&lt;td style="background-color: #ffffff; color: #000000; padding: 8px; border: 1px solid #999; text-align: center;"&gt;&lt;button&gt;正解を見る&lt;/button&gt;&lt;br /&gt;
&lt;span id="q4" style="display: none;"&gt;B&lt;/span&gt;&lt;/td&gt;
&lt;/tr&gt;
&lt;tr&gt;
&lt;td style="background-color: #f0b464; color: #000000; padding: 8px; border: 1px solid #999; text-align: center;"&gt;5&lt;/td&gt;
&lt;td style="background-color: #f0b464; color: #000000; padding: 8px; border: 1px solid #999;"&gt;文 We found the TV program boring. における found の意味として最も適切なものはどれですか。&lt;/td&gt;
&lt;td style="background-color: #f0b464; color: #000000; padding: 8px; border: 1px solid #999;"&gt;A. 見つけた&lt;br /&gt;
B. 失った&lt;br /&gt;
C. 退屈だと分かった／思った&lt;br /&gt;
D. 録画した&lt;/td&gt;
&lt;td style="background-color: #f0b464; color: #000000; padding: 8px; border: 1px solid #999; text-align: center;"&gt;&lt;button&gt;正解を見る&lt;/button&gt;&lt;br /&gt;
&lt;span id="q5" style="display: none;"&gt;C&lt;/span&gt;&lt;/td&gt;
&lt;/tr&gt;
&lt;tr&gt;
&lt;td style="background-color: #ffffff; color: #000000; padding: 8px; border: 1px solid #999; text-align: center;"&gt;6&lt;/td&gt;
&lt;td style="background-color: #ffffff; color: #000000; padding: 8px; border: 1px solid #999;"&gt;次のうち、第5文型（SVOC）の文はどれですか。&lt;/td&gt;
&lt;td style="background-color: #ffffff; color: #000000; padding: 8px; border: 1px solid #999;"&gt;A. She gave me a book.&lt;br /&gt;
B. We made Beth the captain.&lt;br /&gt;
C. I bought a new bike.&lt;br /&gt;
D. They live in Tokyo.&lt;/td&gt;
&lt;td style="background-color: #ffffff; color: #000000; padding: 8px; border: 1px solid #999; text-align: center;"&gt;&lt;button&gt;正解を見る&lt;/button&gt;&lt;br /&gt;
&lt;span id="q6" style="display: none;"&gt;B&lt;/span&gt;&lt;/td&gt;
&lt;/tr&gt;
&lt;tr&gt;
&lt;td style="background-color: #f0b464; color: #000000; padding: 8px; border: 1px solid #999; text-align: center;"&gt;7&lt;/td&gt;
&lt;td style="background-color: #f0b464; color: #000000; padding: 8px; border: 1px solid #999;"&gt;第5文型の C を日本語に訳すとき、前に入れると訳しやすい助詞の組み合わせはどれですか。&lt;/td&gt;
&lt;td style="background-color: #f0b464; color: #000000; padding: 8px; border: 1px solid #999;"&gt;A. に／へ&lt;br /&gt;
B. を／が&lt;br /&gt;
C. と／に&lt;br /&gt;
D. も／しか&lt;/td&gt;
&lt;td style="background-color: #f0b464; color: #000000; padding: 8px; border: 1px solid #999; text-align: center;"&gt;&lt;button&gt;正解を見る&lt;/button&gt;&lt;br /&gt;
&lt;span id="q7" style="display: none;"&gt;C&lt;/span&gt;&lt;/td&gt;
&lt;/tr&gt;
&lt;tr&gt;
&lt;td style="background-color: #ffffff; color: #000000; padding: 8px; border: 1px solid #999; text-align: center;"&gt;8&lt;/td&gt;
&lt;td style="background-color: #ffffff; color: #000000; padding: 8px; border: 1px solid #999;"&gt;第4文型（SVOO）と第5文型（SVOC）の見分け方として正しい説明はどれですか。&lt;/td&gt;
&lt;td style="background-color: #ffffff; color: #000000; padding: 8px; border: 1px solid #999;"&gt;A. 名詞が2つなら必ず第4文型になる。&lt;br /&gt;
B. 名詞が2つなら必ず第5文型になる。&lt;br /&gt;
C. 動詞のあとに名詞が2つ続くとき、2つがイコールなら第4文型。&lt;br /&gt;
D. 動詞のあとに名詞が2つ続くとき、2つがイコールなら第5文型。&lt;/td&gt;
&lt;td style="background-color: #ffffff; color: #000000; padding: 8px; border: 1px solid #999; text-align: center;"&gt;&lt;button&gt;正解を見る&lt;/button&gt;&lt;br /&gt;
&lt;span id="q8" style="display: none;"&gt;D&lt;/span&gt;&lt;/td&gt;
&lt;/tr&gt;
&lt;tr&gt;
&lt;td style="background-color: #f0b464; color: #000000; padding: 8px; border: 1px solid #999; text-align: center;"&gt;9&lt;/td&gt;
&lt;td style="background-color: #f0b464; color: #000000; padding: 8px; border: 1px solid #999;"&gt;文 We made Beth the captain. について正しい説明はどれですか。&lt;/td&gt;
&lt;td style="background-color: #f0b464; color: #000000; padding: 8px; border: 1px solid #999;"&gt;A. Beth と the captain はイコールなので第5文型。&lt;br /&gt;
B. Beth と the captain はイコールではないので第4文型。&lt;br /&gt;
C. 主語が複数なので第4文型。&lt;br /&gt;
D. どちらの文型にも当てはまらない。&lt;/td&gt;
&lt;td style="background-color: #f0b464; color: #000000; padding: 8px; border: 1px solid #999; text-align: center;"&gt;&lt;button&gt;正解を見る&lt;/button&gt;&lt;br /&gt;
&lt;span id="q9" style="display: none;"&gt;A&lt;/span&gt;&lt;/td&gt;
&lt;/tr&gt;
&lt;tr&gt;
&lt;td style="background-color: #ffffff; color: #000000; padding: 8px; border: 1px solid #999; text-align: center;"&gt;10&lt;/td&gt;
&lt;td style="background-color: #ffffff; color: #000000; padding: 8px; border: 1px solid #999;"&gt;第5文型を見抜くときに、特に確認すべきポイントとして最も適切なものはどれですか。&lt;/td&gt;
&lt;td style="background-color: #ffffff; color: #000000; padding: 8px; border: 1px solid #999;"&gt;A. S と V がイコールかどうか。&lt;br /&gt;
B. O と C がイコールかどうか。&lt;br /&gt;
C. S と O がイコールかどうか。&lt;br /&gt;
D. 文中に前置詞があるかどうか。&lt;/td&gt;
&lt;td style="background-color: #ffffff; color: #000000; padding: 8px; border: 1px solid #999; text-align: center;"&gt;&lt;button&gt;正解を見る&lt;/button&gt;&lt;br /&gt;
&lt;span id="q10" style="display: none;"&gt;B&lt;/span&gt;&lt;/td&gt;
&lt;/tr&gt;
&lt;/tbody&gt;
&lt;/table&gt;
&lt;p&gt;&lt;script&gt;
function showAnswer(id, btn) {
  var el = document.getElementById(id);
  if (el) {
    el.style.display = 'inline';
  }
  if (btn) {
    btn.style.display = 'none';
  }
}
&lt;/script&gt;&lt;/p&gt;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t>
  </si>
  <si>
    <t>https://eigo-rewrite.com/column/stage2-lesson4-1/</t>
  </si>
  <si>
    <t>以下のページは不自然なワードを使用しています。
これらを適切に自然な言葉に置き換えて下さい。
なお、本文の装飾や構造は絶対に変えないでください。
【対象ページURL】
https://eigo-rewrite.com/column/stage2-lesson4-1/
【検出された不自然ワード】
（検出なし）
【本文】
------
&lt;p&gt;&lt;iframe title="YouTube video player" src="https://www.youtube.com/embed/JjipCuEYRLM" width="560" height="315" frameborder="0" allowfullscreen="allowfullscreen"&gt;&lt;span data-mce-type="bookmark" style="display: inline-block; width: 0px; overflow: hidden; line-height: 0;" class="mce_SELRES_start"&gt;﻿&lt;/span&gt;&lt;/iframe&gt;&lt;/p&gt;
&lt;p&gt;NEW TREASURE STAGE2 の文法事項・Lesson一覧の全体像は、&lt;strong&gt;&lt;a href="https://eigo-rewrite.com/column/hub_stage2/"&gt;NEW TREASURE STAGE2｜中2英文法 総括＋Lesson一覧（全体像はこちら）&lt;/a&gt;&lt;/strong&gt;で確認できます。&lt;br data-start="63" data-end="66" /&gt;このセクション（この単元）では &lt;strong data-start="82" data-end="89"&gt;不定詞&lt;/strong&gt; が登場します。中学2年生の &lt;strong data-start="104" data-end="113"&gt;最大の山場&lt;/strong&gt; となる内容ですので、各用法の使い方と注意点を丁寧に確認していきましょう。&lt;/p&gt;
&lt;p&gt;まず、こちらの不定詞というのが形としては「to + 動詞の原形」という非常に単純な形になっていますが、英語というのは基本的な単語ですとか単純な形というのは往々にして意味が多かったり使い方が非常に多岐に渡ります。&lt;br /&gt;
今回のセクション1は不定詞の中の名詞的用法という形を扱っていく訳ですが、「to + 動詞の原形」これだけで名詞的用法、形容詞的用法、副詞的用法といった形で三つの使い方があります。&lt;br /&gt;
セクション一ではまずはこの一つ目、&lt;strong&gt;名詞的用法&lt;/strong&gt;について見ていこうと思います。&lt;br /&gt;
名詞的用法といったこういったネーミングには意味があります。&lt;br /&gt;
名詞的という事は&lt;span style="color: #ff0000;"&gt;「to + 動詞原形」というのを名詞として扱う&lt;/span&gt;、という事を表します。&lt;br /&gt;
一般的にはこの&lt;span style="color: #0000ff;"&gt;「何々する事」&lt;/span&gt;というような訳になっていまして、これを名詞の位置においていこうという使い方になります。&lt;br /&gt;
名詞の位置というのは具体的にどこかというとこれも3通りありまして、&lt;br /&gt;
一つは&lt;strong&gt;目的語&lt;/strong&gt;です。そして&lt;strong&gt;主語&lt;/strong&gt;、最後に&lt;strong&gt;補語&lt;/strong&gt;の3箇所となります。&lt;br /&gt;
この主語とか補語とか目的語といったものは、文型という単元で学習したものになりますので、こういった何とか語というのが怪しいという方はその文型という単元に遡って、それぞれがどういう役割だったかというものを確認して下さい。&lt;br /&gt;
&lt;!--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&lt;p&gt;&lt;img decoding="async" fetchpriority="high" class="alignnone wp-image-641" style="font-size: 1rem;" src="https://eigo-rewrite.com/wp-content/uploads/2023/07/スライド用-5-300x169.jpg" alt="" width="633" height="357" srcset="https://eigo-rewrite.com/wp-content/uploads/2023/07/スライド用-5-300x169.jpg 300w, https://eigo-rewrite.com/wp-content/uploads/2023/07/スライド用-5-1024x576.jpg 1024w, https://eigo-rewrite.com/wp-content/uploads/2023/07/スライド用-5-768x432.jpg 768w, https://eigo-rewrite.com/wp-content/uploads/2023/07/スライド用-5-320x180.jpg 320w, https://eigo-rewrite.com/wp-content/uploads/2023/07/スライド用-5.jpg 1280w" sizes="(max-width: 633px) 100vw, 633px" /&gt;&lt;/p&gt;
&lt;p&gt;こちらでは一つ目、目的語を表しています。&lt;br /&gt;
こちら主語があって、動詞があって、「SV」という形で書きました。&lt;br /&gt;
その動詞の直後、正しくは&lt;span style="color: #0000ff;"&gt;他動詞&lt;/span&gt;と言って直後に名詞を伴う動詞、そういった動詞の直後においてこれ全体、&amp;#8221;to draw pictures&amp;#8221;全体で「絵を描く事」というふうに名詞の位置にあるので全体を｢何々する事｣と訳します。&lt;br /&gt;
そうするとこの文全体は「ケイトは絵を描く事を好む。」「絵を描く事が好きです。」といった形になります。&lt;br /&gt;
元々&amp;#8221;like&amp;#8221;という動詞の後には名詞がきていた訳ですが、このように&amp;#8221;Kate likes pictures.&amp;#8221;「ケイトと絵が好きです。」とか「ケイトは写真が好きです。」といった形で名詞を置く事が出来たんです。&lt;br /&gt;
この位置に&amp;#8221;to draw pictures&amp;#8221;「絵を描く事が好きです」というふうに、絵を見る事でもなくて、絵を買う事でもなくて、絵を描く事が好きだという事を意味する事が出来ます。&lt;/p&gt;
&lt;p&gt;また、二つ目です。&lt;br /&gt;
&amp;#8220;I want&amp;#8221;、ここも主語、動詞になっています。&lt;br /&gt;
&amp;#8220;want&amp;#8221;は元々「欲しい」という意味になっていて、今度はこちらが&amp;#8221;to borrow a book&amp;#8221;「本を借りる」となっていますが、このように&amp;#8221;about history&amp;#8221;前置詞+名詞は右から左の語句を修飾しますので、不定詞の塊はここまでとなります。&lt;br /&gt;
この塊全体を訳してみると&lt;span style="color: #0000ff;"&gt;右から左を修飾します&lt;/span&gt;ので、そうすると「歴史についての本を借りる。」となります。&lt;br /&gt;
そして、&amp;#8221;want&amp;#8221;のあとには本来名詞がきますから、この「歴史についての本を借りる」という塊の最後に「何々する事」という日本語を付けて、直訳すると「私は歴史についての本を借りる事が欲しい。」となります。&lt;br /&gt;
「する事が欲しい」という事は、訳を変えると「私は歴史についての本を借りたい。」という意味になります。&lt;br /&gt;
このように、基本的に「to 不定詞」の&lt;span style="color: #ff0000;"&gt;名詞的用法というのは「する事」と訳す訳ですが&lt;/span&gt;、一部「する事」と訳すと日本語がおかしくなってしまう文もありますから、その際は「&lt;span style="color: #ff0000;"&gt;何々したい」という形で日本語の訳を変えていきましょう。&lt;br /&gt;
&lt;/span&gt;&amp;#8220;want to&amp;#8221;に関してですが、これだけだと「何々したい」という意味合いで、教科書の方には発展した形として、この&amp;#8221;want to&amp;#8221;という所が&amp;#8221;would like to&amp;#8221;という形で掲載されています。&lt;br /&gt;
どちらかというと&amp;#8221;want to&amp;#8221;の方が「何々したい」という直接的な表現であるのに対して、&amp;#8221;would like to&amp;#8221;方は「何々したいのですが」とか、「出来れば何々したい」というふうに&lt;span style="color: #0000ff;"&gt;少し丁寧で遠回りな表現&lt;/span&gt;というのを表す事が出来ます。&lt;/p&gt;
&lt;p&gt;三つ目です。&lt;br /&gt;
&amp;#8220;What do you want to be&amp;#8221;という形でまた「to 不定詞」がありまして、be動詞の原形というのは&amp;#8221;be&amp;#8221;を使いましたから、これは本来は&amp;#8221;is&amp;#8221;とか&amp;#8221;am &amp;#8220;&amp;#8221;are&amp;#8221;だった訳です。&lt;br /&gt;
これが&amp;#8221;to&amp;#8221;のあとにあるのでbe動詞の原形の&amp;#8221;be&amp;#8221;となっています。&lt;br /&gt;
こちらも塊がありまして、「将来なる」となっています。&lt;br /&gt;
この&amp;#8221;be&amp;#8221;というのは、「何々になる」といった意味があります。&lt;br /&gt;
なので、あなたは「将来何に」&amp;#8221;want to&amp;#8221;「なりたいですか」というような形で、今回は疑問文となっています。&lt;br /&gt;
これまでの単元というのは、基本的にこの主語、動詞の動詞の所を操作したり、あるいは比較であれば形容詞、副詞を操作していましたが、この不定詞というのは形としては非常に単純ですが&lt;strong&gt;置く場所&lt;/strong&gt;に注意が必要です。&lt;br /&gt;
今回はたまたま動詞の直後において「何々する事を」にあたる目的語の位置となりました。&lt;br /&gt;
このあとは&lt;span style="color: #0000ff;"&gt;主語と補語の位置&lt;/span&gt;について見ていこうと思います。&lt;/p&gt;
&lt;p&gt;&lt;img decoding="async" class="alignnone wp-image-643" src="https://eigo-rewrite.com/wp-content/uploads/2023/07/スライド用2-3-300x169.jpg" alt="" width="664" height="374" srcset="https://eigo-rewrite.com/wp-content/uploads/2023/07/スライド用2-3-300x169.jpg 300w, https://eigo-rewrite.com/wp-content/uploads/2023/07/スライド用2-3-1024x576.jpg 1024w, https://eigo-rewrite.com/wp-content/uploads/2023/07/スライド用2-3-768x432.jpg 768w, https://eigo-rewrite.com/wp-content/uploads/2023/07/スライド用2-3-320x180.jpg 320w, https://eigo-rewrite.com/wp-content/uploads/2023/07/スライド用2-3.jpg 1280w" sizes="(max-width: 664px) 100vw, 664px" /&gt;&lt;/p&gt;
&lt;p&gt;それでは、次に主語の形を見ていきます。&lt;br /&gt;
主語というのはもちろん文の先頭にある名詞を表しますので、こちらの&amp;#8221;To get up early&amp;#8221;が一つの塊となっていまして、もちろん文の先頭ですから名詞として使っていて、「何々する事」です。&lt;br /&gt;
そして主語ですから、「何々する事は」と日本語の訳をふっていきます。&lt;br /&gt;
そうすると、これは「早く起きる事は」&amp;#8221;good&amp;#8221;「良い」と言っていて、&lt;br /&gt;
最後に&amp;#8221;for your health&amp;#8221;「あなたの健康にとって良い」というような形になっています。&lt;br /&gt;
また、最後に補語です。&lt;br /&gt;
復習ですが、元々主語があって&amp;#8221;The important thing&amp;#8221;「大事な事は」と始まっていて、このあとです。&lt;br /&gt;
補語というのは、この位置から見て&lt;span style="color: #0000ff;"&gt;直前の名詞とイコール&lt;/span&gt;となります。&lt;br /&gt;
そのイコールを表すものを補語と言いました。&lt;br /&gt;
ここでは「重要な事＝十分な睡眠を取る事だ」という形で、このbe動詞の直後において主語とイコールになるもの、これを補語と言いました。&lt;br /&gt;
訳すともちろん「大事な事は十分な睡眠を取る事だ。」というような訳になっています。&lt;br /&gt;
このように、&lt;strong&gt;不定詞というのは必ず文のここにくるというのが決まっていないです。&lt;/strong&gt;&lt;br /&gt;
名詞的用法という事は名詞の位置です。&lt;br /&gt;
名詞の位置という事は今見た主語の位置、文の先頭にあったり補語としてbe動詞のあとにあったり、最後に目的語としては他動詞という動詞の直後にありました。&lt;br /&gt;
なので、今まで文をひたすら覚えて対処してきたという学習方法だと、この「to 不定詞」というのは非常に苦戦してしまう単元になります。&lt;br /&gt;
なので、それぞれのなんとか的用法といった場合に、&lt;span style="color: #ff0000;"&gt;位置をどこに置くのか&lt;/span&gt;という事が非常に大事です。&lt;br /&gt;
なので、このあと続く形容詞的用法とか副詞的用法と区別して学習を進めていきましょう。&lt;br /&gt;
それではセクション1に関しては以上となります。&lt;/p&gt;
&lt;h2&gt;Lesson4 セクション1 まとめ（不定詞の名詞的用法）&lt;/h2&gt;
&lt;table style="border-collapse: collapse; width: 100%; text-align: left;"&gt;
&lt;tbody&gt;
&lt;tr style="background-color: #dd8500; color: #ffffff;"&gt;
&lt;th style="padding: 8px;"&gt;ポイント&lt;/th&gt;
&lt;th style="padding: 8px;"&gt;内容&lt;/th&gt;
&lt;/tr&gt;
&lt;tr style="background-color: #f0b464; color: #000000;"&gt;
&lt;td style="padding: 8px;"&gt;不定詞の基本形&lt;/td&gt;
&lt;td style="padding: 8px;"&gt;
&lt;ul&gt;
&lt;li&gt;不定詞の形は &lt;strong&gt;to + 動詞の原形&lt;/strong&gt;&lt;/li&gt;
&lt;li&gt;意味や使い方が多く、&lt;strong&gt;名詞的・形容詞的・副詞的&lt;/strong&gt;の3用法がある&lt;/li&gt;
&lt;li&gt;Lesson4 セクション1では &lt;strong&gt;名詞的用法&lt;/strong&gt; を扱う&lt;/li&gt;
&lt;/ul&gt;
&lt;/td&gt;
&lt;/tr&gt;
&lt;tr style="background-color: #ffffff; color: #000000;"&gt;
&lt;td style="padding: 8px;"&gt;名詞的用法とは&lt;/td&gt;
&lt;td style="padding: 8px;"&gt;
&lt;ul&gt;
&lt;li&gt;&lt;strong&gt;「to + 動詞の原形」を名詞として使う&lt;/strong&gt;用法&lt;/li&gt;
&lt;li&gt;基本の訳は &lt;strong&gt;「〜すること」&lt;/strong&gt;&lt;/li&gt;
&lt;li&gt;文の中で名詞の代わりに使えるのがポイント&lt;/li&gt;
&lt;/ul&gt;
&lt;/td&gt;
&lt;/tr&gt;
&lt;tr style="background-color: #f0b464; color: #000000;"&gt;
&lt;td style="padding: 8px;"&gt;置ける位置（3つ）&lt;/td&gt;
&lt;td style="padding: 8px;"&gt;
&lt;ul&gt;
&lt;li&gt;&lt;strong&gt;目的語&lt;/strong&gt;：動詞のあと（他動詞のあと）&lt;br /&gt;
例）Kate likes &lt;strong&gt;to draw pictures&lt;/strong&gt;.（ケイトは絵を描くことが好きだ）&lt;/li&gt;
&lt;li&gt;&lt;strong&gt;主語&lt;/strong&gt;：文頭に置く&lt;br /&gt;
例）&lt;strong&gt;To get up early&lt;/strong&gt; is good for your health.&lt;/li&gt;
&lt;li&gt;&lt;strong&gt;補語&lt;/strong&gt;：be動詞のあとに置き，主語とイコールの関係&lt;br /&gt;
例）The important thing is &lt;strong&gt;to get enough sleep&lt;/strong&gt;.&lt;/li&gt;
&lt;/ul&gt;
&lt;/td&gt;
&lt;/tr&gt;
&lt;tr style="background-color: #ffffff; color: #000000;"&gt;
&lt;td style="padding: 8px;"&gt;目的語としての使い方&lt;/td&gt;
&lt;td style="padding: 8px;"&gt;
&lt;ul&gt;
&lt;li&gt;&lt;strong&gt;他動詞のあと&lt;/strong&gt;に置いて「〜すること」を表す&lt;/li&gt;
&lt;li&gt;like / want などのあとに来やすい&lt;/li&gt;
&lt;li&gt;I want &lt;strong&gt;to borrow a book about history&lt;/strong&gt;.&lt;br /&gt;
→ 歴史の本を借りることを望む → 「歴史についての本を借りたい」&lt;/li&gt;
&lt;/ul&gt;
&lt;/td&gt;
&lt;/tr&gt;
&lt;tr style="background-color: #f0b464; color: #000000;"&gt;
&lt;td style="padding: 8px;"&gt;訳し方のコツ&lt;/td&gt;
&lt;td style="padding: 8px;"&gt;
&lt;ul&gt;
&lt;li&gt;基本は &lt;strong&gt;「〜すること」&lt;/strong&gt; で考える&lt;/li&gt;
&lt;li&gt;日本語が不自然なときは意味をなめらかに&lt;br /&gt;
例）I want to borrow &amp;#8230; → 「借りることが欲しい」→「借りたい」に直す&lt;/li&gt;
&lt;li&gt;&lt;strong&gt;want to 〜 = 「〜したい」&lt;/strong&gt; として一まとまりで覚えてよい&lt;/li&gt;
&lt;/ul&gt;
&lt;/td&gt;
&lt;/tr&gt;
&lt;tr style="background-color: #ffffff; color: #000000;"&gt;
&lt;td style="padding: 8px;"&gt;would like to との違い&lt;/td&gt;
&lt;td style="padding: 8px;"&gt;
&lt;ul&gt;
&lt;li&gt;&lt;strong&gt;want to 〜：&lt;/strong&gt; 直接的に「〜したい」&lt;/li&gt;
&lt;li&gt;&lt;strong&gt;would like to 〜：&lt;/strong&gt; より丁寧・遠回しに「〜したいのですが」&lt;/li&gt;
&lt;li&gt;意味は似ているが、丁寧さのニュアンスが違う&lt;/li&gt;
&lt;/ul&gt;
&lt;/td&gt;
&lt;/tr&gt;
&lt;tr style="background-color: #f0b464; color: #000000;"&gt;
&lt;td style="padding: 8px;"&gt;主語としての用法&lt;/td&gt;
&lt;td style="padding: 8px;"&gt;
&lt;ul&gt;
&lt;li&gt;文頭に置いて「〜することは…だ」と言いたいときに使う&lt;/li&gt;
&lt;li&gt;&lt;strong&gt;To get up early is good for your health.&lt;/strong&gt;&lt;br /&gt;
→ 早く起きることはあなたの健康によい。&lt;/li&gt;
&lt;/ul&gt;
&lt;/td&gt;
&lt;/tr&gt;
&lt;tr style="background-color: #ffffff; color: #000000;"&gt;
&lt;td style="padding: 8px;"&gt;補語としての用法&lt;/td&gt;
&lt;td style="padding: 8px;"&gt;
&lt;ul&gt;
&lt;li&gt;構文：&lt;strong&gt;主語 + be動詞 + to 不定詞&lt;/strong&gt;&lt;/li&gt;
&lt;li&gt;補語は直前の名詞とイコールになる&lt;/li&gt;
&lt;li&gt;The important thing is &lt;strong&gt;to get enough sleep&lt;/strong&gt;.&lt;br /&gt;
→ 大事なことは十分な睡眠をとることだ。&lt;/li&gt;
&lt;/ul&gt;
&lt;/td&gt;
&lt;/tr&gt;
&lt;tr style="background-color: #f0b464; color: #000000;"&gt;
&lt;td style="padding: 8px;"&gt;位置を意識する重要性&lt;/td&gt;
&lt;td style="padding: 8px;"&gt;
&lt;ul&gt;
&lt;li&gt;不定詞は「形」よりも&lt;strong&gt;どこに置かれているか&lt;/strong&gt;が大事&lt;/li&gt;
&lt;li&gt;位置によって名詞的・形容詞的・副詞的用法が決まる&lt;/li&gt;
&lt;li&gt;「何用法？」と迷ったら、まず&lt;strong&gt;文のどこにあるか&lt;/strong&gt;を見る&lt;/li&gt;
&lt;/ul&gt;
&lt;/td&gt;
&lt;/tr&gt;
&lt;/tbody&gt;
&lt;/table&gt;
&lt;hr /&gt;
&lt;h2&gt;Lesson4 セクション1 クイズ（10問）&lt;/h2&gt;
&lt;table style="border-collapse: collapse; width: 100%; text-align: left;"&gt;
&lt;tbody&gt;
&lt;tr style="background-color: #dd8500; color: #ffffff;"&gt;
&lt;th style="padding: 8px; width: 10%;"&gt;No.&lt;/th&gt;
&lt;th style="padding: 8px;"&gt;問題（A〜D から1つ選びなさい）&lt;/th&gt;
&lt;/tr&gt;
&lt;p&gt;&lt;!-- Q1 --&gt;&lt;/p&gt;
&lt;tr style="background-color: #f0b464; color: #000000;"&gt;
&lt;td style="padding: 8px;"&gt;1&lt;/td&gt;
&lt;td style="padding: 8px;"&gt;不定詞の&lt;strong&gt;基本の形&lt;/strong&gt;として正しいものはどれですか。&lt;br /&gt;
A. to + 動詞の過去形&lt;br /&gt;
B. to + 動詞の原形&lt;br /&gt;
C. 動詞の原形 + ing&lt;br /&gt;
D. be動詞 + 過去分詞&lt;br /&gt;
&lt;button&gt;正解を見る&lt;/button&gt;&lt;br /&gt;
&lt;span id="answer1" style="display: none;"&gt;　正解：B&lt;/span&gt;&lt;/td&gt;
&lt;/tr&gt;
&lt;p&gt;&lt;!-- Q2 --&gt;&lt;/p&gt;
&lt;tr style="background-color: #ffffff; color: #000000;"&gt;
&lt;td style="padding: 8px;"&gt;2&lt;/td&gt;
&lt;td style="padding: 8px;"&gt;不定詞の&lt;strong&gt;名詞的用法&lt;/strong&gt;の基本的な訳し方として最も近いものはどれですか。&lt;br /&gt;
A. 〜するために&lt;br /&gt;
B. 〜して（感情）だ&lt;br /&gt;
C. 〜すること&lt;br /&gt;
D. 〜されることができる&lt;br /&gt;
&lt;button&gt;正解を見る&lt;/button&gt;&lt;br /&gt;
&lt;span id="answer2" style="display: none;"&gt;　正解：C&lt;/span&gt;&lt;/td&gt;
&lt;/tr&gt;
&lt;p&gt;&lt;!-- Q3 --&gt;&lt;/p&gt;
&lt;tr style="background-color: #f0b464; color: #000000;"&gt;
&lt;td style="padding: 8px;"&gt;3&lt;/td&gt;
&lt;td style="padding: 8px;"&gt;不定詞の名詞的用法が&lt;strong&gt;置ける場所&lt;/strong&gt;として正しい組み合わせはどれですか。&lt;br /&gt;
A. 主語・目的語のみ&lt;br /&gt;
B. 主語・補語のみ&lt;br /&gt;
C. 目的語・補語のみ&lt;br /&gt;
D. 主語・目的語・補語の3つすべて&lt;br /&gt;
&lt;button&gt;正解を見る&lt;/button&gt;&lt;br /&gt;
&lt;span id="answer3" style="display: none;"&gt;　正解：D&lt;/span&gt;&lt;/td&gt;
&lt;/tr&gt;
&lt;p&gt;&lt;!-- Q4 --&gt;&lt;/p&gt;
&lt;tr style="background-color: #ffffff; color: #000000;"&gt;
&lt;td style="padding: 8px;"&gt;4&lt;/td&gt;
&lt;td style="padding: 8px;"&gt;次の文の &lt;strong&gt;to 不定詞の用法&lt;/strong&gt;として最も適切なものはどれですか。&lt;br /&gt;
&lt;em&gt;Kate likes to draw pictures.&lt;/em&gt;&lt;br /&gt;
A. 主語として使われている&lt;br /&gt;
B. 目的語として使われている&lt;br /&gt;
C. 補語として使われている&lt;br /&gt;
D. 副詞として使われている&lt;br /&gt;
&lt;button&gt;正解を見る&lt;/button&gt;&lt;br /&gt;
&lt;span id="answer4" style="display: none;"&gt;　正解：B&lt;/span&gt;&lt;/td&gt;
&lt;/tr&gt;
&lt;p&gt;&lt;!-- Q5 --&gt;&lt;/p&gt;
&lt;tr style="background-color: #f0b464; color: #000000;"&gt;
&lt;td style="padding: 8px;"&gt;5&lt;/td&gt;
&lt;td style="padding: 8px;"&gt;次の文の &lt;strong&gt;主語&lt;/strong&gt;になっている部分はどれですか。&lt;br /&gt;
&lt;em&gt;To get up early is good for your health.&lt;/em&gt;&lt;br /&gt;
A. To get up early&lt;br /&gt;
B. is good&lt;br /&gt;
C. good for your health&lt;br /&gt;
D. your health&lt;br /&gt;
&lt;button&gt;正解を見る&lt;/button&gt;&lt;br /&gt;
&lt;span id="answer5" style="display: none;"&gt;　正解：A&lt;/span&gt;&lt;/td&gt;
&lt;/tr&gt;
&lt;p&gt;&lt;!-- Q6 --&gt;&lt;/p&gt;
&lt;tr style="background-color: #ffffff; color: #000000;"&gt;
&lt;td style="padding: 8px;"&gt;6&lt;/td&gt;
&lt;td style="padding: 8px;"&gt;次の文で、下線部の to 不定詞は&lt;strong&gt;何語&lt;/strong&gt;に当たりますか。&lt;br /&gt;
&lt;em&gt;The important thing is &lt;u&gt;to get enough sleep&lt;/u&gt;.&lt;/em&gt;&lt;br /&gt;
A. 主語&lt;br /&gt;
B. 動詞&lt;br /&gt;
C. 目的語&lt;br /&gt;
D. 補語&lt;br /&gt;
&lt;button&gt;正解を見る&lt;/button&gt;&lt;br /&gt;
&lt;span id="answer6" style="display: none;"&gt;　正解：D&lt;/span&gt;&lt;/td&gt;
&lt;/tr&gt;
&lt;p&gt;&lt;!-- Q7 --&gt;&lt;/p&gt;
&lt;tr style="background-color: #f0b464; color: #000000;"&gt;
&lt;td style="padding: 8px;"&gt;7&lt;/td&gt;
&lt;td style="padding: 8px;"&gt;次の和訳になる英文として最も適切なものはどれですか。&lt;br /&gt;
「私は歴史についての本を借りたい。」&lt;br /&gt;
A. I want borrowing a book about history.&lt;br /&gt;
B. I want to borrow a book about history.&lt;br /&gt;
C. I want to borrows a book about history.&lt;br /&gt;
D. I want to borrowing a book about history.&lt;br /&gt;
&lt;button&gt;正解を見る&lt;/button&gt;&lt;br /&gt;
&lt;span id="answer7" style="display: none;"&gt;　正解：B&lt;/span&gt;&lt;/td&gt;
&lt;/tr&gt;
&lt;p&gt;&lt;!-- Q8 --&gt;&lt;/p&gt;
&lt;tr style="background-color: #ffffff; color: #000000;"&gt;
&lt;td style="padding: 8px;"&gt;8&lt;/td&gt;
&lt;td style="padding: 8px;"&gt;&lt;strong&gt;want to 〜&lt;/strong&gt; と &lt;strong&gt;would like to 〜&lt;/strong&gt; の説明として正しいものはどれですか。&lt;br /&gt;
A. 両方まったく同じで、丁寧さの違いはない&lt;br /&gt;
B. want to の方が丁寧で、would like to の方がくだけた表現&lt;br /&gt;
C. want to は直接的な「〜したい」、would like to は丁寧な「〜したい」&lt;br /&gt;
D. would like to は未来形の意味になる&lt;br /&gt;
&lt;button&gt;正解を見る&lt;/button&gt;&lt;br /&gt;
&lt;span id="answer8" style="display: none;"&gt;　正解：C&lt;/span&gt;&lt;/td&gt;
&lt;/tr&gt;
&lt;p&gt;&lt;!-- Q9 --&gt;&lt;/p&gt;
&lt;tr style="background-color: #f0b464; color: #000000;"&gt;
&lt;td style="padding: 8px;"&gt;9&lt;/td&gt;
&lt;td style="padding: 8px;"&gt;次のうち、&lt;strong&gt;不定詞の名詞的用法&lt;/strong&gt;を使った文として正しいものはどれですか。&lt;br /&gt;
A. He went to the park.&lt;br /&gt;
B. To study English is important.&lt;br /&gt;
C. This is a book to read.&lt;br /&gt;
D. I got up early to see the sunrise.&lt;br /&gt;
&lt;button&gt;正解を見る&lt;/button&gt;&lt;br /&gt;
&lt;span id="answer9" style="display: none;"&gt;　正解：B（主語として名詞的用法）&lt;/span&gt;&lt;/td&gt;
&lt;/tr&gt;
&lt;p&gt;&lt;!-- Q10 --&gt;&lt;/p&gt;
&lt;tr style="background-color: #ffffff; color: #000000;"&gt;
&lt;td style="padding: 8px;"&gt;10&lt;/td&gt;
&lt;td style="padding: 8px;"&gt;不定詞の&lt;strong&gt;名詞的用法の理解で大切な視点&lt;/strong&gt;として、本文の説明に最も合うものはどれですか。&lt;br /&gt;
A. 不定詞の前に来る単語だけを見る&lt;br /&gt;
B. to の訳だけを覚えればよい&lt;br /&gt;
C. 不定詞が&lt;strong&gt;文のどの位置に置かれているか&lt;/strong&gt;を見る&lt;br /&gt;
D. 不定詞をすべて「〜するために」と訳す&lt;br /&gt;
&lt;button&gt;正解を見る&lt;/button&gt;&lt;br /&gt;
&lt;span id="answer10" style="display: none;"&gt;　正解：C&lt;/span&gt;&lt;/td&gt;
&lt;/tr&gt;
&lt;/tbody&gt;
&lt;/table&gt;
&lt;p&gt;&lt;!--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t>
  </si>
  <si>
    <t>https://eigo-rewrite.com/column/stage2-lesson6-1/</t>
  </si>
  <si>
    <t>以下のページは不自然なワードを使用しています。
これらを適切に自然な言葉に置き換えて下さい。
なお、本文の装飾や構造は絶対に変えないでください。
【対象ページURL】
https://eigo-rewrite.com/column/stage2-lesson6-1/
【検出された不自然ワード】
（検出なし）
【本文】
------
&lt;p&gt;&lt;iframe title="YouTube video player" src="https://www.youtube.com/embed/bz2sh3cL9oY" width="560" height="315" frameborder="0" allowfullscreen="allowfullscreen"&gt;&lt;span data-mce-type="bookmark" style="display: inline-block; width: 0px; overflow: hidden; line-height: 0;" class="mce_SELRES_start"&gt;&lt;/span&gt;&lt;/iframe&gt;&lt;/p&gt;
&lt;p&gt;NEW TREASURE STAGE2 の文法事項・Lesson一覧の全体像は、&lt;strong&gt;&lt;a href="https://eigo-rewrite.com/column/hub_stage2/"&gt;NEW TREASURE STAGE2｜中2英文法 総括＋Lesson一覧（全体像はこちら）&lt;/a&gt;&lt;/strong&gt;で確認できます。&lt;br /&gt;
この Lesson では &lt;strong&gt;受動態&lt;/strong&gt; という単元が登場します。受動態とは、「〜される」という意味にするために、文の語順を入れ替えたり、動詞の形を変えたりする単元です。&lt;/p&gt;
&lt;h2&gt;このページで分かること（要点まとめ）&lt;/h2&gt;
&lt;ul&gt;
&lt;li&gt;受動態の基本：&lt;strong&gt;「〜される／〜された」&lt;/strong&gt;を作る文の形&lt;/li&gt;
&lt;li&gt;作り方は&lt;strong&gt;3つのステップ&lt;/strong&gt;：①目的語を主語へ ②be動詞＋過去分詞 ③必要なときだけby＋行為者&lt;/li&gt;
&lt;li&gt;&lt;strong&gt;byは省略できる&lt;/strong&gt;（人々・みんな など、行為者が明らかなとき）&lt;/li&gt;
&lt;li&gt;否定文・疑問文は&lt;strong&gt;be動詞のルールと同じ&lt;/strong&gt;&lt;/li&gt;
&lt;li&gt;助動詞つき（canなど）は&lt;strong&gt;助動詞はそのまま&lt;/strong&gt;＋&lt;strong&gt;be＋過去分詞&lt;/strong&gt;&lt;/li&gt;
&lt;/ul&gt;
&lt;h2&gt;受動態とは（「〜される」をどう作る？）&lt;/h2&gt;
&lt;p&gt;能動態（「〜が〜する」）の文を、受動態（「〜が〜される」）として言い直すと、&lt;strong&gt;主語・動詞の形・（必要なら）by&lt;/strong&gt;が変わります。まずは、次の例でイメージをつかみましょう。&lt;/p&gt;
&lt;p&gt;&lt;img decoding="async" fetchpriority="high" class="alignnone wp-image-677" src="https://eigo-rewrite.com/wp-content/uploads/2023/08/%E3%82%B9%E3%83%A9%E3%82%A4%E3%83%89%E7%94%A8-3-300x169.jpg" alt="受動態の作り方スライド - Columbus discovered America を America was discovered by Columbus に変換する例" width="691" height="389" /&gt;&lt;/p&gt;
&lt;h3&gt;受動態にすると何が変わるか（主語・動詞・by）&lt;/h3&gt;
&lt;ul&gt;
&lt;li&gt;&lt;strong&gt;主語&lt;/strong&gt;：元の文の&lt;strong&gt;目的語&lt;/strong&gt;を前に出す（ここが最重要）&lt;/li&gt;
&lt;li&gt;&lt;strong&gt;動詞&lt;/strong&gt;：&lt;strong&gt;be動詞＋過去分詞（Vpp）&lt;/strong&gt;にする（時制・単数複数に合わせる）&lt;/li&gt;
&lt;li&gt;&lt;strong&gt;by&lt;/strong&gt;：行為者（誰がしたか）を言いたいときだけ付ける（省略できることも多い）&lt;/li&gt;
&lt;/ul&gt;
&lt;h2&gt;受動態の作り方 3つのステップ（ここが本体）&lt;/h2&gt;
&lt;p&gt;「be動詞＋過去分詞」だけを暗記してしまうと、&lt;span style="color: #ff0000;"&gt;&lt;strong&gt;主語の取り違え&lt;/strong&gt;&lt;/span&gt;が起きやすいです。安全のために、&lt;span style="color: #ff0000;"&gt;&lt;strong&gt;3つのステップ&lt;/strong&gt;&lt;/span&gt;で作る流れを押さえてください。&lt;/p&gt;
&lt;h3&gt;ステップ1 目的語を主語にする（主語の取り違え注意）&lt;/h3&gt;
&lt;p&gt;まず、元の文の&lt;strong&gt;目的語&lt;/strong&gt;（「〜を」にあたらる部分）を、受動態の文の先頭に置きます。&lt;br /&gt;
例文でいうと、目的語は &lt;strong&gt;America&lt;/strong&gt; なので、まずは &lt;strong&gt;America&lt;/strong&gt; を主語にします。&lt;/p&gt;
&lt;p&gt;&lt;strong&gt;これをやらないで&lt;/strong&gt;いきなり &lt;code&gt;Columbus was discovered&lt;/code&gt; とすると、「コロンブスが発見された」になってしまい、意味がズレます。&lt;/p&gt;
&lt;h3&gt;ステップ2 be動詞＋過去分詞（時制に合わせる）&lt;/h3&gt;
&lt;p&gt;次に、動詞を &lt;strong&gt;be動詞＋過去分詞&lt;/strong&gt; にします。&lt;br /&gt;
このとき、元の文が過去なら be動詞も過去（&lt;strong&gt;was / were&lt;/strong&gt;）に合わせます。現在なら（&lt;strong&gt;is / are&lt;/strong&gt;）のように合わせます。&lt;/p&gt;
&lt;p&gt;ここで出てくる&lt;strong&gt;&lt;span style="color: #0000ff;"&gt;過去分詞&lt;/span&gt;&lt;/strong&gt;は、規則動詞なら -ed で作れますが、不規則動詞は形が変わります（後でまとめます）。&lt;/p&gt;
&lt;h3&gt;ステップ3 by＋行為者（必要なときだけ）&lt;/h3&gt;
&lt;p&gt;最後に、行為者（誰がしたか）をはっきり書きたいときは、文末に &lt;strong&gt;by＋行為者&lt;/strong&gt; を置きます。&lt;br /&gt;
この例なら &lt;code&gt;by Columbus&lt;/code&gt; です。&lt;/p&gt;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href="https://eigo-rewrite.com/toritsu/"&gt;詳細を見る&lt;/a&gt;&lt;/p&gt;
&lt;/div&gt;
&lt;/div&gt;
&lt;p&gt;&lt;strong&gt;第1ステップで前に出す。&lt;/strong&gt;&lt;br /&gt;
&lt;strong&gt;第2ステップで「be動詞 + 過去分詞」&lt;/strong&gt;&lt;br /&gt;
&lt;strong&gt;第3ステップで “by Columbus” の形で「誰々によって」&lt;/strong&gt;&lt;/p&gt;
&lt;p&gt;この①〜③のステップを意識して、文法問題集などで「受動態を作る」練習をしてみてください。&lt;/p&gt;
&lt;h2&gt;過去分詞の確認（規則・不規則／覚え方）&lt;/h2&gt;
&lt;p&gt;受動態の「〜される／〜された」は、&lt;strong&gt;be動詞＋過去分詞&lt;/strong&gt;で作ります。&lt;br /&gt;
規則動詞は -ed でOKですが、不規則動詞は過去分詞も形が変わります。&lt;/p&gt;
&lt;ul&gt;
&lt;li&gt;規則動詞：&lt;code&gt;discover – discovered – discovered&lt;/code&gt;&lt;/li&gt;
&lt;li&gt;不規則動詞：&lt;code&gt;speak – spoke – spoken&lt;/code&gt;（過去分詞が &lt;code&gt;spoken&lt;/code&gt; になる）&lt;/li&gt;
&lt;/ul&gt;
&lt;p&gt;不規則動詞は、教科書に出てきたものを一つずつ、&lt;code&gt;speak / spoke / spoken&lt;/code&gt; のように&lt;strong&gt;原形→過去形→過去分詞&lt;/strong&gt;で音読して覚えていきましょう。&lt;/p&gt;
&lt;h2&gt;byを省略するのはどんなとき？&lt;/h2&gt;
&lt;p&gt;by は「誰によって」を表しますが、行為者が&lt;strong&gt;特定できない／特定する必要がない／文脈で明らか&lt;/strong&gt;なときは、省略されることが多いです。&lt;/p&gt;
&lt;p&gt;&lt;img decoding="async" class="alignnone wp-image-679" src="https://eigo-rewrite.com/wp-content/uploads/2023/08/IMG_2048-300x52.jpg" sizes="(max-width: 646px) 100vw, 646px" srcset="https://eigo-rewrite.com/wp-content/uploads/2023/08/IMG_2048-300x52.jpg 300w, https://eigo-rewrite.com/wp-content/uploads/2023/08/IMG_2048-1024x177.jpg 1024w, https://eigo-rewrite.com/wp-content/uploads/2023/08/IMG_2048-768x133.jpg 768w, https://eigo-rewrite.com/wp-content/uploads/2023/08/IMG_2048.jpg 1200w" alt="受動態の例文 - Coffee is drunk all over the world (コーヒーは世界中で飲まれる)" width="646" height="112" /&gt;&lt;/p&gt;
&lt;p&gt;&lt;code&gt;Coffee is drunk all over the world.&lt;/code&gt;&lt;br /&gt;
「世界中で飲まれている」行為者は、漠然とした&lt;span style="color: #0000ff;"&gt;&lt;strong&gt;「全員／人々／皆」&lt;/strong&gt;&lt;/span&gt;なので、&lt;code&gt;by people&lt;/code&gt; などは&lt;strong&gt;わざわざ書かない&lt;/strong&gt;のが自然です。&lt;/p&gt;
&lt;p&gt;&lt;img decoding="async" loading="lazy" class="alignnone wp-image-680" src="https://eigo-rewrite.com/wp-content/uploads/2023/08/IMG_2048-1-300x37.jpg" sizes="(max-width: 657px) 100vw, 657px" srcset="https://eigo-rewrite.com/wp-content/uploads/2023/08/IMG_2048-1-300x37.jpg 300w, https://eigo-rewrite.com/wp-content/uploads/2023/08/IMG_2048-1-1024x126.jpg 1024w, https://eigo-rewrite.com/wp-content/uploads/2023/08/IMG_2048-1-768x95.jpg 768w, https://eigo-rewrite.com/wp-content/uploads/2023/08/IMG_2048-1.jpg 1200w" alt="受動態の例文 - Paper cups are used in many coffee shops (紙コップは多くのコーヒーショップで使われている)" width="657" height="81" /&gt;&lt;/p&gt;
&lt;p&gt;&lt;code&gt;Paper cups are used in many coffee shops.&lt;/code&gt;&lt;br /&gt;
コーヒーショップで使うのは店員さんやお客さんで&lt;strong&gt;明らか&lt;/strong&gt;なので、ここも by 以下は省略されます。&lt;/p&gt;
&lt;h2&gt;否定文の作り方（be動詞のルールでOK）&lt;/h2&gt;
&lt;p&gt;受動態は be動詞を使うので、否定文・疑問文の作り方は、&lt;strong&gt;be動詞の文と同じ&lt;/strong&gt;です。&lt;/p&gt;
&lt;p&gt;&lt;img decoding="async" loading="lazy" class="alignnone wp-image-681" src="https://eigo-rewrite.com/wp-content/uploads/2023/08/IMG_2048-2-300x37.jpg" sizes="(max-width: 657px) 100vw, 657px" srcset="https://eigo-rewrite.com/wp-content/uploads/2023/08/IMG_2048-2-300x37.jpg 300w, https://eigo-rewrite.com/wp-content/uploads/2023/08/IMG_2048-2-1024x126.jpg 1024w, https://eigo-rewrite.com/wp-content/uploads/2023/08/IMG_2048-2-768x95.jpg 768w, https://eigo-rewrite.com/wp-content/uploads/2023/08/IMG_2048-2.jpg 1200w" alt="受動態の否定文 - English is not spoken in this area (この地域では英語は話されていない)" width="657" height="81" /&gt;&lt;/p&gt;
&lt;p&gt;&lt;code&gt;English is not spoken in this area.&lt;/code&gt;&lt;br /&gt;
&lt;code&gt;not&lt;/code&gt; が入っているので否定文です。形としては、&lt;strong&gt;be動詞 + not + 過去分詞（Vpp）&lt;/strong&gt;です。ここも行為者（この地域の人々）は明らかなので、by 以下は省略されています。&lt;/p&gt;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&lt;h2&gt;疑問文の作り方（答え方：it / they）&lt;/h2&gt;
&lt;p&gt;疑問文も同じで、&lt;strong&gt;be動詞を文頭に出す&lt;/strong&gt;だけで作れます。答えるときは、主語が単数か複数かに注意します。&lt;/p&gt;
&lt;p&gt;&lt;img decoding="async" loading="lazy" class="alignnone wp-image-682" src="https://eigo-rewrite.com/wp-content/uploads/2023/08/IMG_2049-300x58.jpg" sizes="(max-width: 797px) 100vw, 797px" srcset="https://eigo-rewrite.com/wp-content/uploads/2023/08/IMG_2049-300x58.jpg 300w, https://eigo-rewrite.com/wp-content/uploads/2023/08/IMG_2049-1024x196.jpg 1024w, https://eigo-rewrite.com/wp-content/uploads/2023/08/IMG_2049-768x147.jpg 768w, https://eigo-rewrite.com/wp-content/uploads/2023/08/IMG_2049.jpg 1200w" alt="受動態の疑問文 - Are Japanese comic books read in New York? (日本の漫画はニューヨークで読まれていますか？)" width="797" height="154" /&gt;&lt;/p&gt;
&lt;p&gt;&lt;code&gt;Are Japanese comic books read in New York?&lt;/code&gt;&lt;br /&gt;
この場合、主語は &lt;code&gt;comic books&lt;/code&gt; で複数です。&lt;br /&gt;
なので答えは、&lt;code&gt;Yes, they are.&lt;/code&gt; / &lt;code&gt;No, they aren't.&lt;/code&gt; のように &lt;strong&gt;they&lt;/strong&gt; を使います（「もの」でも複数なら they）。&lt;/p&gt;
&lt;p&gt;&lt;span style="color: #ff00ff;"&gt;&lt;strong&gt;単数・複数&lt;/strong&gt;&lt;/span&gt;にさえ注意すれば、受け答えも be動詞の疑問文と同じ感覚で大丈夫です。&lt;/p&gt;
&lt;h2&gt;助動詞を伴う受動態（can be＋過去分詞）&lt;/h2&gt;
&lt;p&gt;最後に、教科書の後半に出てくる「助動詞つき」の受動態です。ここは少し厄介に感じやすいですが、基本はステップ通りです。&lt;/p&gt;
&lt;p&gt;&lt;img decoding="async" loading="lazy" class="alignnone wp-image-683" src="https://eigo-rewrite.com/wp-content/uploads/2023/08/IMG_2049-1-300x73.jpg" sizes="(max-width: 674px) 100vw, 674px" srcset="https://eigo-rewrite.com/wp-content/uploads/2023/08/IMG_2049-1-300x73.jpg 300w, https://eigo-rewrite.com/wp-content/uploads/2023/08/IMG_2049-1-1024x249.jpg 1024w, https://eigo-rewrite.com/wp-content/uploads/2023/08/IMG_2049-1-768x187.jpg 768w, https://eigo-rewrite.com/wp-content/uploads/2023/08/IMG_2049-1.jpg 1200w" alt="助動詞を伴う受動態 - These e-books can be downloaded for free (これらの電子書籍は無料でダウンロード可能)" width="674" height="164" /&gt;&lt;/p&gt;
&lt;p&gt;元の能動態のイメージは次のようになります：&lt;br /&gt;
&lt;code&gt;We can download these e-books for free.&lt;/code&gt;&lt;/p&gt;
&lt;p&gt;第1ステップ：目的語 &lt;code&gt;these e-books&lt;/code&gt; を主語にします。&lt;/p&gt;
&lt;p&gt;次がポイントです。&lt;span style="color: #ff00ff;"&gt;&lt;strong&gt;can&lt;/strong&gt;&lt;/span&gt; のような助動詞があるときは、&lt;span style="color: #ff0000;"&gt;&lt;strong&gt;助動詞は何も変えずそのまま&lt;/strong&gt;&lt;/span&gt;残します。&lt;/p&gt;
&lt;h3&gt;can downloaded がダメな理由&lt;/h3&gt;
&lt;p&gt;&lt;code&gt;can&lt;/code&gt; の直後は&lt;strong&gt;動詞の原形&lt;/strong&gt;が来るルールです。&lt;br /&gt;
だから &lt;code&gt;can downloaded&lt;/code&gt; とすると、助動詞の後に原形ではない形が来てしまい不自然になります。&lt;/p&gt;
&lt;p&gt;受動態にしたいので、助動詞の後ろに &lt;strong&gt;be + 過去分詞&lt;/strong&gt; を置きます。ここでの &lt;code&gt;be&lt;/code&gt; は &lt;span style="color: #ff0000;"&gt;&lt;strong&gt;be動詞の原形（be）&lt;/strong&gt;&lt;/span&gt; です（is/are ではありません）。&lt;/p&gt;
&lt;p&gt;よって、正しい形は次の通りです：&lt;br /&gt;
&lt;code&gt;These e-books can be downloaded for free.&lt;/code&gt;&lt;/p&gt;
&lt;h2&gt;be動詞はどれを選ぶ（is/are/was/were）&lt;/h2&gt;
&lt;p&gt;受動態は &lt;strong&gt;be動詞&lt;/strong&gt; を使うので、ここがズレると点数を落とす原因になります。決め方は2つだけです。&lt;/p&gt;
&lt;ul&gt;
&lt;li&gt;&lt;strong&gt;時制&lt;/strong&gt;：現在なら &lt;strong&gt;is/are&lt;/strong&gt;、過去なら &lt;strong&gt;was/were&lt;/strong&gt;&lt;/li&gt;
&lt;li&gt;&lt;strong&gt;単数・複数&lt;/strong&gt;：単数なら &lt;strong&gt;is/was&lt;/strong&gt;、複数なら &lt;strong&gt;are/were&lt;/strong&gt;&lt;/li&gt;
&lt;/ul&gt;
&lt;table style="border-collapse: collapse; width: 100%; margin-top: 8px;"&gt;
&lt;thead style="background-color: #f2f2f2;"&gt;
&lt;tr&gt;
&lt;th style="padding: 8px; border: 1px solid #000;"&gt;&lt;/th&gt;
&lt;th style="padding: 8px; border: 1px solid #000;"&gt;単数&lt;/th&gt;
&lt;th style="padding: 8px; border: 1px solid #000;"&gt;複数&lt;/th&gt;
&lt;/tr&gt;
&lt;/thead&gt;
&lt;tbody&gt;
&lt;tr&gt;
&lt;td style="padding: 8px; border: 1px solid #000;"&gt;現在&lt;/td&gt;
&lt;td style="padding: 8px; border: 1px solid #000;"&gt;&lt;strong&gt;is&lt;/strong&gt;&lt;/td&gt;
&lt;td style="padding: 8px; border: 1px solid #000;"&gt;&lt;strong&gt;are&lt;/strong&gt;&lt;/td&gt;
&lt;/tr&gt;
&lt;tr&gt;
&lt;td style="padding: 8px; border: 1px solid #000;"&gt;過去&lt;/td&gt;
&lt;td style="padding: 8px; border: 1px solid #000;"&gt;&lt;strong&gt;was&lt;/strong&gt;&lt;/td&gt;
&lt;td style="padding: 8px; border: 1px solid #000;"&gt;&lt;strong&gt;were&lt;/strong&gt;&lt;/td&gt;
&lt;/tr&gt;
&lt;/tbody&gt;
&lt;/table&gt;
&lt;p style="margin-top: 10px;"&gt;&lt;strong&gt;例&lt;/strong&gt;&lt;br /&gt;
&lt;code&gt;Coffee is drunk ...&lt;/code&gt;（現在・単数）&lt;br /&gt;
&lt;code&gt;Paper cups are used ...&lt;/code&gt;（現在・複数）&lt;br /&gt;
&lt;code&gt;America was discovered ...&lt;/code&gt;（過去・単数）&lt;/p&gt;
&lt;h2&gt;よくあるミス（ここを意識するだけでミスが防げる）&lt;/h2&gt;
&lt;h3&gt;1) 主語の取り違え（目的語を前に出す）&lt;/h3&gt;
&lt;p&gt;受動態の主語は、元の文の&lt;strong&gt;目的語&lt;/strong&gt;です。ここを飛ばすと、意味が逆になります。&lt;/p&gt;
&lt;h3&gt;2) be＋過去分詞の「過去」を勘違いする&lt;/h3&gt;
&lt;p&gt;受動態の「過去分詞」は、&lt;strong&gt;時制の過去&lt;/strong&gt;とは別物です。&lt;br /&gt;
時制（現在/過去）は &lt;strong&gt;be動詞&lt;/strong&gt;で決め、動詞は &lt;strong&gt;過去分詞（Vpp）&lt;/strong&gt;にします。&lt;/p&gt;
&lt;h3&gt;3) by を「必ず付ける」と思い込む&lt;/h3&gt;
&lt;p&gt;by は&lt;strong&gt;必要なときだけ&lt;/strong&gt;です。行為者が「人々」「みんな」などで明らかなときは、付けない方が自然です。&lt;/p&gt;
&lt;h3&gt;4) 助動詞つきで can downloaded にする&lt;/h3&gt;
&lt;p&gt;助動詞の後ろは&lt;strong&gt;原形&lt;/strong&gt;がルールなので、受動態にしたいときは &lt;strong&gt;can be + 過去分詞&lt;/strong&gt; にします。&lt;/p&gt;
&lt;h2&gt;書き換え・並べ替えのときの流れ（毎回これ）&lt;/h2&gt;
&lt;ol&gt;
&lt;li&gt;&lt;strong&gt;目的語&lt;/strong&gt;を見つけて、文頭に出す（受動態の主語）&lt;/li&gt;
&lt;li&gt;時制と単複から &lt;strong&gt;be動詞&lt;/strong&gt; を決める&lt;/li&gt;
&lt;li&gt;動詞を &lt;strong&gt;過去分詞（Vpp）&lt;/strong&gt; にする&lt;/li&gt;
&lt;li&gt;必要なら &lt;strong&gt;by＋行為者&lt;/strong&gt;（不要なら付けない）&lt;/li&gt;
&lt;/ol&gt;
&lt;h2&gt;追加チェック（能動態→受動態 3問）&lt;/h2&gt;
&lt;p&gt;&lt;strong&gt;問題&lt;/strong&gt;（受動態に直してください）&lt;/p&gt;
&lt;ol&gt;
&lt;li&gt;People drink coffee all over the world.&lt;/li&gt;
&lt;li&gt;Columbus discovered America.&lt;/li&gt;
&lt;li&gt;We can download these e-books for free.&lt;/li&gt;
&lt;/ol&gt;
&lt;p&gt;&lt;strong&gt;解答&lt;/strong&gt;&lt;/p&gt;
&lt;ol&gt;
&lt;li&gt;Coffee is drunk all over the world.&lt;/li&gt;
&lt;li&gt;America was discovered by Columbus.&lt;/li&gt;
&lt;li&gt;These e-books can be downloaded for free.&lt;/li&gt;
&lt;/ol&gt;
&lt;h2&gt;Lesson6-1 要点まとめ（表＋箇条書き）&lt;/h2&gt;
&lt;table style="border-collapse: collapse; width: 100%;"&gt;
&lt;thead style="background-color: #dd8500; color: #ffffff;"&gt;
&lt;tr&gt;
&lt;th style="padding: 8px; border: 1px solid #000;"&gt;項目&lt;/th&gt;
&lt;th style="padding: 8px; border: 1px solid #000;"&gt;ポイント&lt;/th&gt;
&lt;/tr&gt;
&lt;/thead&gt;
&lt;tbody&gt;
&lt;tr style="background-color: #f0b464; color: #000000;"&gt;
&lt;td style="padding: 8px; border: 1px solid #000;"&gt;受動態とは&lt;/td&gt;
&lt;td style="padding: 8px; border: 1px solid #000;"&gt;
&lt;ul&gt;
&lt;li&gt;「〜される／〜された」という意味を表す文の形。&lt;/li&gt;
&lt;li&gt;能動態（〜が〜する）から語順と動詞の形を変えて作る。&lt;/li&gt;
&lt;li&gt;基本形は &lt;strong&gt;be動詞 + 過去分詞（Vpp）&lt;/strong&gt;。&lt;/li&gt;
&lt;/ul&gt;
&lt;/td&gt;
&lt;/tr&gt;
&lt;tr style="background-color: #ffffff; color: #000000;"&gt;
&lt;td style="padding: 8px; border: 1px solid #000;"&gt;受動態の3つのステップ&lt;/td&gt;
&lt;td style="padding: 8px; border: 1px solid #000;"&gt;
&lt;ul&gt;
&lt;li&gt;&lt;strong&gt;ステップ1：&lt;/strong&gt; 元の文の&lt;strong&gt;目的語&lt;/strong&gt;を文頭に出して主語にする。&lt;/li&gt;
&lt;li&gt;&lt;strong&gt;ステップ2：&lt;/strong&gt; 動詞を&lt;strong&gt;「be動詞 + 過去分詞」&lt;/strong&gt;に変える（時制に合わせて be動詞の形も変える）。&lt;/li&gt;
&lt;li&gt;&lt;strong&gt;ステップ3：&lt;/strong&gt; 必要なときだけ &lt;strong&gt;by + 行為者&lt;/strong&gt; を文末に置く。&lt;/li&gt;
&lt;/ul&gt;
&lt;/td&gt;
&lt;/tr&gt;
&lt;tr style="background-color: #f0b464; color: #000000;"&gt;
&lt;td style="padding: 8px; border: 1px solid #000;"&gt;過去分詞の確認&lt;/td&gt;
&lt;td style="padding: 8px; border: 1px solid #000;"&gt;
&lt;ul&gt;
&lt;li&gt;規則動詞：&lt;code&gt;discover – discovered – discovered&lt;/code&gt; のように &lt;strong&gt;-ed&lt;/strong&gt; をつける。&lt;/li&gt;
&lt;li&gt;不規則動詞：&lt;code&gt;speak – spoke – spoken&lt;/code&gt; のように、&lt;strong&gt;原形／過去形／過去分詞&lt;/strong&gt; をセットで暗記する。&lt;/li&gt;
&lt;li&gt;be動詞 + 過去分詞 で「〜された」という意味になる点が重要。&lt;/li&gt;
&lt;/ul&gt;
&lt;/td&gt;
&lt;/tr&gt;
&lt;tr style="background-color: #ffffff; color: #000000;"&gt;
&lt;td style="padding: 8px; border: 1px solid #000;"&gt;by の省略&lt;/td&gt;
&lt;td style="padding: 8px; border: 1px solid #000;"&gt;
&lt;ul&gt;
&lt;li&gt;&lt;code&gt;Coffee is drunk all over the world.&lt;/code&gt; など、&lt;strong&gt;行為者が「人々」「みんな」など漠然としていて明らかな場合&lt;/strong&gt;は、&lt;code&gt;by people&lt;/code&gt; などを省略する。&lt;/li&gt;
&lt;li&gt;文脈から誰が行為者か分かるときも、&lt;strong&gt;by以下は書かないのが普通&lt;/strong&gt;。&lt;/li&gt;
&lt;/ul&gt;
&lt;/td&gt;
&lt;/tr&gt;
&lt;tr style="background-color: #f0b464; color: #000000;"&gt;
&lt;td style="padding: 8px; border: 1px solid #000;"&gt;否定文の作り方&lt;/td&gt;
&lt;td style="padding: 8px; border: 1px solid #000;"&gt;
&lt;ul&gt;
&lt;li&gt;受動態は be動詞を使うので、否定文も &lt;strong&gt;be動詞のあとに not&lt;/strong&gt; を置くだけ。&lt;/li&gt;
&lt;li&gt;基本形：&lt;strong&gt;主語 + be動詞 + not + 過去分詞&lt;/strong&gt;&lt;/li&gt;
&lt;li&gt;例：&lt;code&gt;English is not spoken in this area.&lt;/code&gt;（この地域では英語は話されていません。）&lt;/li&gt;
&lt;/ul&gt;
&lt;/td&gt;
&lt;/tr&gt;
&lt;tr style="background-color: #ffffff; color: #000000;"&gt;
&lt;td style="padding: 8px; border: 1px solid #000;"&gt;疑問文の作り方&lt;/td&gt;
&lt;td style="padding: 8px; border: 1px solid #000;"&gt;
&lt;ul&gt;
&lt;li&gt;be動詞の文と同じルールで、&lt;strong&gt;be動詞を文頭に出す&lt;/strong&gt;。&lt;/li&gt;
&lt;li&gt;基本形：&lt;strong&gt;Be動詞 + 主語 + 過去分詞 〜 ?&lt;/strong&gt;&lt;/li&gt;
&lt;li&gt;例：&lt;code&gt;Are Japanese comic books read in New York?&lt;/code&gt;&lt;/li&gt;
&lt;li&gt;答え方も be動詞の文と同じで、&lt;strong&gt;主語の単数・複数に合わせて&lt;/strong&gt; &lt;code&gt;Yes, they are. / No, they aren't.&lt;/code&gt; などと答える。&lt;/li&gt;
&lt;/ul&gt;
&lt;/td&gt;
&lt;/tr&gt;
&lt;tr style="background-color: #f0b464; color: #000000;"&gt;
&lt;td style="padding: 8px; border: 1px solid #000;"&gt;助動詞を伴う受動態&lt;/td&gt;
&lt;td style="padding: 8px; border: 1px solid #000;"&gt;
&lt;ul&gt;
&lt;li&gt;助動詞があるときは、&lt;strong&gt;助動詞はそのまま&lt;/strong&gt;残す。&lt;/li&gt;
&lt;li&gt;語順：&lt;strong&gt;主語 + 助動詞 + be + 過去分詞&lt;/strong&gt;&lt;/li&gt;
&lt;li&gt;例：&lt;code&gt;These e-books can be downloaded for free.&lt;/code&gt;（これらの電子書籍は無料でダウンロードできます。）&lt;/li&gt;
&lt;li&gt;&lt;code&gt;can downloaded&lt;/code&gt; のように、助動詞の直後に過去分詞を置くのは誤り。&lt;/li&gt;
&lt;/ul&gt;
&lt;/td&gt;
&lt;/tr&gt;
&lt;/tbody&gt;
&lt;/table&gt;
&lt;ul style="margin-top: 12px;"&gt;
&lt;li&gt;受動態は「形」だけより、&lt;strong&gt;どう操作して作っているか（3つのステップ）&lt;/strong&gt;を中心に確認すると安定します。&lt;/li&gt;
&lt;li&gt;助動詞が出てきたら、&lt;strong&gt;助動詞の後ろは原形&lt;/strong&gt;なので、&lt;strong&gt;be + 過去分詞&lt;/strong&gt;にするのがコツです。&lt;/li&gt;
&lt;/ul&gt;
&lt;hr /&gt;
&lt;h2&gt;基本チェッククイズ（10問）&lt;/h2&gt;
&lt;p&gt;まずは「作り方の流れ」と「助動詞つき」を中心に確認してみましょう。&lt;/p&gt;
&lt;table style="border-collapse: collapse; width: 100%;"&gt;
&lt;thead style="background-color: #dd8500; color: #ffffff;"&gt;
&lt;tr&gt;
&lt;th style="padding: 8px; border: 1px solid #000;"&gt;No.&lt;/th&gt;
&lt;th style="padding: 8px; border: 1px solid #000;"&gt;問題&lt;/th&gt;
&lt;th style="padding: 8px; border: 1px solid #000;"&gt;選択肢（A〜D）&lt;/th&gt;
&lt;th style="padding: 8px; border: 1px solid #000;"&gt;解答&lt;/th&gt;
&lt;/tr&gt;
&lt;/thead&gt;
&lt;tbody&gt;
&lt;tr style="background-color: #f0b464; color: #000000;"&gt;
&lt;td style="padding: 8px; border: 1px solid #000;"&gt;1&lt;/td&gt;
&lt;td style="padding: 8px; border: 1px solid #000;"&gt;受動態を作るときの&lt;strong&gt;最初のステップ&lt;/strong&gt;として正しいものはどれですか。&lt;/td&gt;
&lt;td style="padding: 8px; border: 1px solid #000;"&gt;A. 主語を過去形にする&lt;br /&gt;
B. 動詞の&lt;strong&gt;目的語&lt;/strong&gt;を文頭に出して主語にする&lt;br /&gt;
C. 文末に by を必ず付ける&lt;br /&gt;
D. 動詞に -ing を付ける&lt;/td&gt;
&lt;td style="padding: 8px; border: 1px solid #000; text-align: center;"&gt;&lt;button id="btn-q1" type="button"&gt;正解を見る&lt;/button&gt;&lt;br /&gt;
&lt;span id="answer-q1" style="display: none;"&gt;正解：B（目的語を主語の位置に出すのがステップ1）&lt;/span&gt;&lt;/td&gt;
&lt;/tr&gt;
&lt;tr style="background-color: #ffffff; color: #000000;"&gt;
&lt;td style="padding: 8px; border: 1px solid #000;"&gt;2&lt;/td&gt;
&lt;td style="padding: 8px; border: 1px solid #000;"&gt;「〜される／〜された」という受動態の意味を作る基本形として正しいものはどれですか。&lt;/td&gt;
&lt;td style="padding: 8px; border: 1px solid #000;"&gt;A. 主語 + 一般動詞&lt;br /&gt;
B. 主語 + be動詞 + 動詞の原形&lt;br /&gt;
C. 主語 + be動詞 + &lt;strong&gt;過去分詞&lt;/strong&gt;&lt;br /&gt;
D. 主語 + will + 動詞の原形&lt;/td&gt;
&lt;td style="padding: 8px; border: 1px solid #000; text-align: center;"&gt;&lt;button id="btn-q2" type="button"&gt;正解を見る&lt;/button&gt;&lt;br /&gt;
&lt;span id="answer-q2" style="display: none;"&gt;正解：C（受動態は be動詞 + 過去分詞）&lt;/span&gt;&lt;/td&gt;
&lt;/tr&gt;
&lt;tr style="background-color: #f0b464; color: #000000;"&gt;
&lt;td style="padding: 8px; border: 1px solid #000;"&gt;3&lt;/td&gt;
&lt;td style="padding: 8px; border: 1px solid #000;"&gt;「Columbus discovered America.」を受動態にしたときの&lt;strong&gt;主語&lt;/strong&gt;として正しいものはどれですか。&lt;/td&gt;
&lt;td style="padding: 8px; border: 1px solid #000;"&gt;A. Columbus&lt;br /&gt;
B. discovered&lt;br /&gt;
C. America&lt;br /&gt;
D. Columbus America&lt;/td&gt;
&lt;td style="padding: 8px; border: 1px solid #000; text-align: center;"&gt;&lt;button id="btn-q3" type="button"&gt;正解を見る&lt;/button&gt;&lt;br /&gt;
&lt;span id="answer-q3" style="display: none;"&gt;正解：C（目的語 America が受動態の主語になる）&lt;/span&gt;&lt;/td&gt;
&lt;/tr&gt;
&lt;tr style="background-color: #ffffff; color: #000000;"&gt;
&lt;td style="padding: 8px; border: 1px solid #000;"&gt;4&lt;/td&gt;
&lt;td style="padding: 8px; border: 1px solid #000;"&gt;次の中で「discover」の&lt;strong&gt;過去分詞&lt;/strong&gt;として正しいものはどれですか。&lt;/td&gt;
&lt;td style="padding: 8px; border: 1px solid #000;"&gt;A. discover&lt;br /&gt;
B. discovering&lt;br /&gt;
C. discovered&lt;br /&gt;
D. discovers&lt;/td&gt;
&lt;td style="padding: 8px; border: 1px solid #000; text-align: center;"&gt;&lt;button id="btn-q4" type="button"&gt;正解を見る&lt;/button&gt;&lt;br /&gt;
&lt;span id="answer-q4" style="display: none;"&gt;正解：C（規則動詞なので過去形・過去分詞とも discovered）&lt;/span&gt;&lt;/td&gt;
&lt;/tr&gt;
&lt;tr style="background-color: #f0b464; color: #000000;"&gt;
&lt;td style="padding: 8px; border: 1px solid #000;"&gt;5&lt;/td&gt;
&lt;td style="padding: 8px; border: 1px solid #000;"&gt;「speak」の変化として正しい並びはどれですか。（原形 → 過去形 → 過去分詞）&lt;/td&gt;
&lt;td style="padding: 8px; border: 1px solid #000;"&gt;A. speak – spoken – spoke&lt;br /&gt;
B. spoke – speak – spoken&lt;br /&gt;
C. speak – spoke – spoken&lt;br /&gt;
D. speak – spoked – spoked&lt;/td&gt;
&lt;td style="padding: 8px; border: 1px solid #000; text-align: center;"&gt;&lt;button id="btn-q5" type="button"&gt;正解を見る&lt;/button&gt;&lt;br /&gt;
&lt;span id="answer-q5" style="display: none;"&gt;正解：C（speak – spoke – spoken）&lt;/span&gt;&lt;/td&gt;
&lt;/tr&gt;
&lt;tr style="background-color: #ffffff; color: #000000;"&gt;
&lt;td style="padding: 8px; border: 1px solid #000;"&gt;6&lt;/td&gt;
&lt;td style="padding: 8px; border: 1px solid #000;"&gt;次の文で &lt;code&gt;by&lt;/code&gt; を省略してもよい理由として最も適切なものはどれですか。&lt;br /&gt;
&lt;code&gt;Coffee is drunk all over the world.&lt;/code&gt;&lt;/td&gt;
&lt;td style="padding: 8px; border: 1px solid #000;"&gt;A. 受動態では by は必ず省略するから&lt;br /&gt;
B. 行為者が「人々」「みんな」などで、誰かが明らかだから&lt;br /&gt;
C. coffee が主語だから&lt;br /&gt;
D. drink が不規則動詞だから&lt;/td&gt;
&lt;td style="padding: 8px; border: 1px solid #000; text-align: center;"&gt;&lt;button id="btn-q6" type="button"&gt;正解を見る&lt;/button&gt;&lt;br /&gt;
&lt;span id="answer-q6" style="display: none;"&gt;正解：B（行為者が「人々」などで明らかなときは by以下を省略する）&lt;/span&gt;&lt;/td&gt;
&lt;/tr&gt;
&lt;tr style="background-color: #f0b464; color: #000000;"&gt;
&lt;td style="padding: 8px; border: 1px solid #000;"&gt;7&lt;/td&gt;
&lt;td style="padding: 8px; border: 1px solid #000;"&gt;受動態の&lt;strong&gt;否定文&lt;/strong&gt;の形として最も適切なものはどれですか。&lt;/td&gt;
&lt;td style="padding: 8px; border: 1px solid #000;"&gt;A. 主語 + not + be動詞 + 過去分詞&lt;br /&gt;
B. 主語 + be動詞 + 過去分詞 + not&lt;br /&gt;
C. 主語 + be動詞 + not + 過去分詞&lt;br /&gt;
D. 主語 + not + 過去分詞&lt;/td&gt;
&lt;td style="padding: 8px; border: 1px solid #000; text-align: center;"&gt;&lt;button id="btn-q7" type="button"&gt;正解を見る&lt;/button&gt;&lt;br /&gt;
&lt;span id="answer-q7" style="display: none;"&gt;正解：C（be動詞 + not + 過去分詞）&lt;/span&gt;&lt;/td&gt;
&lt;/tr&gt;
&lt;tr style="background-color: #ffffff; color: #000000;"&gt;
&lt;td style="padding: 8px; border: 1px solid #000;"&gt;8&lt;/td&gt;
&lt;td style="padding: 8px; border: 1px solid #000;"&gt;受動態の&lt;strong&gt;疑問文&lt;/strong&gt;の作り方として正しい説明はどれですか。&lt;/td&gt;
&lt;td style="padding: 8px; border: 1px solid #000;"&gt;A. 主語を文末に移動する&lt;br /&gt;
B. 一般動詞を文頭に出す&lt;br /&gt;
C. &lt;strong&gt;be動詞を文頭に出す&lt;/strong&gt;&lt;br /&gt;
D. 過去分詞を文頭に出す&lt;/td&gt;
&lt;td style="padding: 8px; border: 1px solid #000; text-align: center;"&gt;&lt;button id="btn-q8" type="button"&gt;正解を見る&lt;/button&gt;&lt;br /&gt;
&lt;span id="answer-q8" style="display: none;"&gt;正解：C（be動詞を前に出す）&lt;/span&gt;&lt;/td&gt;
&lt;/tr&gt;
&lt;tr style="background-color: #f0b464; color: #000000;"&gt;
&lt;td style="padding: 8px; border: 1px solid #000;"&gt;9&lt;/td&gt;
&lt;td style="padding: 8px; border: 1px solid #000;"&gt;助動詞 &lt;code&gt;can&lt;/code&gt; を含む文を受動態にするときの語順として正しいものはどれですか。&lt;/td&gt;
&lt;td style="padding: 8px; border: 1px solid #000;"&gt;A. 主語 + can + 過去分詞&lt;br /&gt;
B. 主語 + can + be + 過去分詞&lt;br /&gt;
C. 主語 + be + can + 過去分詞&lt;br /&gt;
D. 主語 + can + be動詞（is, are） + 過去分詞&lt;/td&gt;
&lt;td style="padding: 8px; border: 1px solid #000; text-align: center;"&gt;&lt;button id="btn-q9" type="button"&gt;正解を見る&lt;/button&gt;&lt;br /&gt;
&lt;span id="answer-q9" style="display: none;"&gt;正解：B（can のあとに be + 過去分詞）&lt;/span&gt;&lt;/td&gt;
&lt;/tr&gt;
&lt;tr style="background-color: #ffffff; color: #000000;"&gt;
&lt;td style="padding: 8px; border: 1px solid #000;"&gt;10&lt;/td&gt;
&lt;td style="padding: 8px; border: 1px solid #000;"&gt;次の文の受動態として最も適切なものはどれですか。&lt;br /&gt;
&lt;code&gt;We can download these e-books for free.&lt;/code&gt;&lt;/td&gt;
&lt;td style="padding: 8px; border: 1px solid #000;"&gt;A. These e-books can download for free.&lt;br /&gt;
B. These e-books are can downloaded for free.&lt;br /&gt;
C. These e-books can be downloaded for free.&lt;br /&gt;
D. These e-books can be download for free by we.&lt;/td&gt;
&lt;td style="padding: 8px; border: 1px solid #000; text-align: center;"&gt;&lt;button id="btn-q10" type="button"&gt;正解を見る&lt;/button&gt;&lt;br /&gt;
&lt;span id="answer-q10" style="display: none;"&gt;正解：C（can + be + 過去分詞）&lt;/span&gt;&lt;/td&gt;
&lt;/tr&gt;
&lt;/tbody&gt;
&lt;/table&gt;
&lt;p&gt;&lt;script&gt;
function showAnswer(id) {
  var ans = document.getElementById('answer-' + id);
  var btn = document.getElementById('btn-' + id);
  if (ans) ans.style.display = 'inline';
  if (btn) btn.style.display = 'none';
}
&lt;/script&gt;&lt;/p&gt;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&lt;h2&gt;関連レッスン（前後の学習内容）&lt;/h2&gt;
&lt;ul&gt;
&lt;li&gt;前の記事：&lt;a href="https://eigo-rewrite.com/column/stage2-lesson5-2/"&gt;STAGE2 Lesson5-2 接続詞・文と文のつなぎ方&lt;/a&gt;&lt;/li&gt;
&lt;li&gt;次の記事（Lesson6-2）：&lt;a href="https://eigo-rewrite.com/column/stage2-lesson6-2/"&gt;受動態の疑問文の作り方・答え方｜疑問詞Who/What/By whom&lt;/a&gt;&lt;/li&gt;
&lt;/ul&gt;
&lt;p&gt;次のセクション（Lesson6-2）では、疑問詞を伴う形も登場して、文の操作がもう一段増えます。ここ（Lesson6-1）は、まず&lt;strong&gt;受動態の3つのステップ&lt;/strong&gt;が迷わずできる状態を目標にしておくと、次が進めやすくなります。&lt;/p&gt;
------</t>
  </si>
  <si>
    <t>https://eigo-rewrite.com/column/stage2-lesson6-2/</t>
  </si>
  <si>
    <t>以下のページは不自然なワードを使用しています。
これらを適切に自然な言葉に置き換えて下さい。
なお、本文の装飾や構造は絶対に変えないでください。
【対象ページURL】
https://eigo-rewrite.com/column/stage2-lesson6-2/
【検出された不自然ワード】
（検出なし）
【本文】
------
&lt;p&gt;&lt;iframe title="YouTube video player" src="https://www.youtube.com/embed/t6ydqKEe1xg"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class="mce_SELRES_start"&gt;&lt;/span&gt;&lt;/iframe&gt;&lt;br /&gt;
&lt;!-- 更新後の導入（冒頭）：構造・デザインは維持、文言のみ差し替え --&gt;&lt;/p&gt;
&lt;p data-start="26" data-end="199"&gt;受動態の疑問文は、&lt;strong&gt;疑問詞が主語かどうか&lt;/strong&gt;で語順が決まります。&lt;strong&gt;What/Whoが主語&lt;/strong&gt;なら&lt;strong&gt;疑問詞＋be＋過去分詞&lt;/strong&gt;、&lt;strong&gt;Where/When&lt;/strong&gt;のように主語でないなら&lt;strong&gt;疑問詞＋be＋主語＋過去分詞&lt;/strong&gt;。「誰によって」は&lt;strong&gt;By whom … ?&lt;/strong&gt; / &lt;strong&gt;Who … by?&lt;/strong&gt;の2形です。ここでは3パターンの作り方と、答えで&lt;strong&gt;主語・be&lt;/strong&gt;をそろえて減点を避けるコツを例文で確認します。&lt;/p&gt;
&lt;div style="border: 1px solid #e6e6e6; background: #fafafa; padding: 14px 16px; border-radius: 8px; margin: 16px 0;"&gt;
&lt;h2 style="margin: 0 0 10px; font-size: 1.15rem; line-height: 1.6;"&gt;まず押さえる：受動態の疑問文（疑問詞つき）語順ルール&lt;/h2&gt;
&lt;p style="margin: 0 0 10px; line-height: 1.9;"&gt;受動態の疑問文は、&lt;strong&gt;疑問詞が「主語」かどうか&lt;/strong&gt;で語順が決まります（主語なら &lt;strong&gt;疑問詞＋be&lt;/strong&gt;、主語でないなら &lt;strong&gt;疑問詞＋be＋主語&lt;/strong&gt;）。&lt;/p&gt;
&lt;p&gt;&lt;!-- （以下テーブル等は現状のまま） --&gt;&lt;/p&gt;
&lt;p style="margin: 12px 0 0; line-height: 1.9;"&gt;この3つの形を先に定着させると、後半の例文・確認クイズでも語順が混ざりにくくなります。&lt;/p&gt;
&lt;/div&gt;
&lt;p data-start="201" data-end="218"&gt;まずは、疑問詞が主語になる形から確認します。&lt;/p&gt;
&lt;p&gt;&lt;img decoding="async" fetchpriority="high" class="alignnone wp-image-687" src="https://eigo-rewrite.com/wp-content/uploads/2023/08/IMG_2051-300x107.jpg" sizes="(max-width: 662px) 100vw, 662px" srcset="https://eigo-rewrite.com/wp-content/uploads/2023/08/IMG_2051-300x107.jpg 300w, https://eigo-rewrite.com/wp-content/uploads/2023/08/IMG_2051-1024x364.jpg 1024w, https://eigo-rewrite.com/wp-content/uploads/2023/08/IMG_2051-768x273.jpg 768w, https://eigo-rewrite.com/wp-content/uploads/2023/08/IMG_2051.jpg 1200w" alt="" width="662" height="236" /&gt;&lt;/p&gt;
&lt;p&gt;一つ目のパターンです。&lt;br /&gt;
これが一番簡単です。&lt;br /&gt;
&lt;span style="color: #0000ff;"&gt;疑問詞がそもそも主語になっている場合&lt;/span&gt;です。&lt;br /&gt;
つまり「何が何々されるんですか」「誰が何々されたんですか」というふうに、「何が」とか「誰が」というふうに疑問詞が主語になっている場合です。&lt;br /&gt;
この場合はこの疑問詞がそもそも主語になっているので、be動詞を前に出したりという事は出来ません。&lt;br /&gt;
疑問詞というのは必ず文の先頭に出しました。&lt;br /&gt;
ですから、疑問詞のあとに「be動詞 + 過去分詞」、つまり主語のあとに動詞を置くというような形で、普通の、例えば”This book was written”のような形で、その”This　book　was　written”の”This book”を”What”にして、”What was written”というふうに、主語を疑問詞に置き換えるだけというパターンです。&lt;br /&gt;
これが一番簡単です。&lt;br /&gt;
そうするとこちらで言うと”What”「何が」これが主語になっていて、 ”was stolen”これが動詞です。&lt;br /&gt;
そうすると、「何が盗まれたんですか」という文になっていて、そのあとが”from Mary’s locker”「メアリーのロッカーから何が盗まれたんですか？」というふうな形で、これだけで疑問文になっています。&lt;br /&gt;
なので、この疑問詞が主語の場合というのは単純に&lt;span style="color: #ff0000;"&gt;疑問詞を最初に置いて&lt;/span&gt;やって、&lt;span style="color: #ff0000;"&gt;そのあとに「be動詞 + 過去分詞」&lt;/span&gt;、これで終了です。&lt;br /&gt;
この場合答え方がちょっと大事でして、どうしても「何が盗まれたんですか？」と聞かれて、この場合は”purse”「財布」とか「ハンドバッグ」のようなものですが、「彼女の財布です。」という時に”It is her purse.”とか言ってしまいがちです。&lt;br /&gt;
ですが、そうではなくて今は疑問詞が主語でした。&lt;br /&gt;
「何が盗まれたんですか？」なので、&lt;span style="color: #0000ff;"&gt;疑問文に対して答えの文というのは主語と動詞を揃える必要&lt;/span&gt;があります。&lt;br /&gt;
ですので、「何が」というのが主語になっているので”her purse”「彼女の財布が」というふうに主語は主語で対応させます。&lt;br /&gt;
そして本来であれば、この”was”のあとは”her purse was stolen from her locker”だった訳ですが、この”stolen from Marie’s locker”という同じ単語が重なるのを防ぐ必要があります。&lt;br /&gt;
ただ文にしなければいけないので最低限の動詞は必要なので”was”というのを置いておきます。&lt;br /&gt;
このように、「何が盗まれたんですか？」「財布が盗まれました。」というふうに主語と動詞を一致させるというのがポイントとなります。&lt;br /&gt;
同じような形で、同じ疑問詞が主語の文というの見ていきましょう。&lt;/p&gt;
&lt;p&gt;&lt;img decoding="async" class="alignnone wp-image-688" src="https://eigo-rewrite.com/wp-content/uploads/2023/08/IMG_2051-1-300x52.jpg" sizes="(max-width: 600px) 100vw, 600px" srcset="https://eigo-rewrite.com/wp-content/uploads/2023/08/IMG_2051-1-300x52.jpg 300w, https://eigo-rewrite.com/wp-content/uploads/2023/08/IMG_2051-1-1024x177.jpg 1024w, https://eigo-rewrite.com/wp-content/uploads/2023/08/IMG_2051-1-768x133.jpg 768w, https://eigo-rewrite.com/wp-content/uploads/2023/08/IMG_2051-1.jpg 1200w" alt="" width="600" height="104" /&gt;&lt;/p&gt;
&lt;p&gt;そうすると最初は”Who”「誰が」です。&lt;br /&gt;
これが主語になっています。&lt;br /&gt;
そのあとに”was told”「誰が伝えられたんですか」、”about the problem first”ですから、「誰が最初にその問題について伝えられたんですか」という疑問文になっています。&lt;br /&gt;
これの答えとして、「お店の店員さんです」という場合これも”It was the shop clerk”とか言うのではなく、「誰が言われた」なので、合わせる形で「誰が」「店員さん」が”was told”「言われた」というふうに主語と動詞を一致させていきましょう。&lt;br /&gt;
このように疑問詞が主語になっている場合というのは、&lt;strong&gt;疑問文はその疑問詞のあとに「be動詞 + 過去分詞」で終わりで、答えの文の際に主語と動詞を一致させる&lt;/strong&gt;という点だけ注意して下さい。&lt;/p&gt;
&lt;p&gt;&lt;!-- 都立高校入試 英語・英作文対策講座（※記事テーマに合わせて差し替え）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0;"&gt;【都立入試の英作文対策】：受動態は英作文で頻出です。&lt;strong&gt;「語順が決まる→自分で書ける」&lt;/strong&gt;まで、5分で書く形×添削で定着させます（自校作成校対応）。&lt;/p&gt;
&lt;p&gt;&lt;a style="background-color: #ff6600; color: white; padding: 5px 10px; text-align: center; text-decoration: none; display: inline-block; font-size: 14px;" href="https://eigo-rewrite.com/toritsu/"&gt;詳細を見る&lt;/a&gt;&lt;/p&gt;
&lt;/div&gt;
&lt;/div&gt;
&lt;p&gt;&lt;!-- ▼▼ 送客動線：中盤（TP/SP/STへ） ▼▼ --&gt;&lt;/p&gt;
&lt;div style="border: 1px solid #ffd6b3; background: #fff7ef; padding: 14px 16px; border-radius: 8px; margin: 16px 0;"&gt;
&lt;h2 style="margin: 0 0 10px; font-size: 1.15rem; line-height: 1.6;"&gt;この単元が「書ける／解ける」になる次の行動&lt;/h2&gt;
&lt;p style="margin: 0 0 10px; line-height: 1.9;"&gt;受動態の疑問文は、&lt;strong&gt;語順の取り違え&lt;/strong&gt;と&lt;strong&gt;答えの主語・beのズレ&lt;/strong&gt;で減点されやすい単元です。本文を読み終えたら、今の悩みに近いものを1つだけ選んで進めると定着が速くなります。&lt;/p&gt;
&lt;ul style="margin: 0; padding-left: 1.2em; line-height: 1.9;"&gt;
&lt;li&gt;まずは全体像（塾の方針・対応範囲）を見たい → &lt;a href="https://eigo-rewrite.com/"&gt;トップページ&lt;/a&gt;&lt;/li&gt;
&lt;li&gt;受動態を英作文で得点にしたい（高校入試） → &lt;a href="https://eigo-rewrite.com/toritsu/"&gt;都立入試の英作文対策&lt;/a&gt;&lt;/li&gt;
&lt;li&gt;通い方・場所を先に確認したい（体験・相談の入口） → &lt;a href="https://eigo-rewrite.com/access/"&gt;アクセス&lt;/a&gt;&lt;/li&gt;
&lt;/ul&gt;
&lt;p style="margin: 10px 0 0; line-height: 1.9;"&gt;「どこで間違えたか」を一緒に特定したい場合は、上のアクセスから相談への流れへ進めます。&lt;/p&gt;
&lt;/div&gt;
&lt;p&gt;それでは二つ目のパターンです。&lt;br /&gt;
今度は、「いつ」とか「どこで」のように疑問詞が主語ではなくてその時の状況であったり時間とか場所を聞く疑問文に関して見ていきます。&lt;br /&gt;
この場合は、今までbe動詞の文というのはいくつもやってきましたからそれと同じ形です。&lt;/p&gt;
&lt;p&gt;&lt;img decoding="async" loading="lazy" class="alignnone wp-image-689" src="https://eigo-rewrite.com/wp-content/uploads/2023/08/IMG_2052-300x77.jpg" sizes="(max-width: 678px) 100vw, 678px" srcset="https://eigo-rewrite.com/wp-content/uploads/2023/08/IMG_2052-300x77.jpg 300w, https://eigo-rewrite.com/wp-content/uploads/2023/08/IMG_2052-1024x261.jpg 1024w, https://eigo-rewrite.com/wp-content/uploads/2023/08/IMG_2052-768x196.jpg 768w, https://eigo-rewrite.com/wp-content/uploads/2023/08/IMG_2052.jpg 1200w" alt="受動態の文法学習に使用する練習問題集を紹介する画像" width="678" height="174" /&gt;&lt;/p&gt;
&lt;p&gt;&lt;span style="color: #0000ff;"&gt;疑問詞は必ず文の先頭&lt;/span&gt;に置きます。&lt;br /&gt;
そしてbe動詞を使った文ですから、疑問詞のあとにbe動詞を置きます。&lt;br /&gt;
そうすると、「あれは何ですか？」という時には”What is that”「あれは何ですか？」というのとほぼ同じ形で、疑問詞のあとにbe動詞がきてそのあとに文の主語、そしてその主語のあとに今学習している過去分詞、こういった語順になってきます。&lt;br /&gt;
実際確認してみましょう。&lt;br /&gt;
最初に”where”「どこで」がありまして、そのあとが”was”be動詞があり、”Mary’s purse”主語があって、そして”found”過去分詞があります。&lt;br /&gt;
“found”は”find”「見つける」の過去分詞です。&lt;br /&gt;
そうするとこの文というのは、「どこでメアリーの財布は発見されたんですか？」と書かれています。&lt;br /&gt;
先ほど言ったように、疑問文と答えの文は主語と動詞を一致させます。&lt;br /&gt;
この文の場合、主語は”Mary’ｓpurse”ですから「メアリーの財布はどこで発見されたんですか？」、「メアリーの財布は」つまり「それは」”was found”「発見されました」、”in the restroom”「お手洗いで」という形で、先ほどと同様に主語と動詞を一致させます。&lt;br /&gt;
①のパターンはこの疑問詞が主語でしたが、今度は”Mary’s purse”となっているので、ここの主語の位置というのは”restroom”ではなくて一度出てきた「マリーさんの財布」なので&lt;span style="color: #ff00ff;"&gt;“it”と置き換えておきましょう。&lt;/span&gt;&lt;/p&gt;
&lt;p&gt;&lt;img decoding="async" loading="lazy" class="alignnone wp-image-690" src="https://eigo-rewrite.com/wp-content/uploads/2023/08/IMG_2052-1-300x52.jpg" sizes="(max-width: 692px) 100vw, 692px" srcset="https://eigo-rewrite.com/wp-content/uploads/2023/08/IMG_2052-1-300x52.jpg 300w, https://eigo-rewrite.com/wp-content/uploads/2023/08/IMG_2052-1-1024x177.jpg 1024w, https://eigo-rewrite.com/wp-content/uploads/2023/08/IMG_2052-1-768x133.jpg 768w, https://eigo-rewrite.com/wp-content/uploads/2023/08/IMG_2052-1.jpg 1200w" alt="受動態の語順を確認するための操作方法を示すスライド画像" width="692" height="120" /&gt;&lt;/p&gt;
&lt;p&gt;また、下の文も同じように作っていきます。&lt;br /&gt;
まず”When”「いつ」とあってbe動詞があって”building”「建物」です。&lt;br /&gt;
主語が”built”、”build”「建てる」という動詞の過去分詞です。&lt;br /&gt;
この”building”というのがそもそも”build”「建てるもの」「建てたもの」となっていますから、この動詞の過去分詞が”built”となっています。&lt;br /&gt;
なので、「いつその建物は建てられたんですか？」というような形になっていまして、そうすると、しつこいですが、こちらの”building”が主語になっていますから、じゃあ応答文の主語というのは&lt;span style="color: #ff00ff;"&gt;“building”に合わせて”It”&lt;/span&gt;になります。&lt;br /&gt;
メインの疑問文が”was built”と過去になっていますから、それに合わせて”It was built”となります。&lt;br /&gt;
そして答える内容の「いつ」”last year”、「去年」といった形で「いつその建物は建てられたんですか？」、「去年建てられたんです。」というような応答文が完成します。&lt;/p&gt;
&lt;p&gt;それでは最後です。&lt;br /&gt;
今度は「誰によって何々されるんですか？」「あるいはされたんですか？」という形を見ていきます。&lt;/p&gt;
&lt;p&gt;&lt;img decoding="async" loading="lazy" class="alignnone wp-image-691" src="https://eigo-rewrite.com/wp-content/uploads/2023/08/スライド用3-2-300x169.jpg" sizes="(max-width: 774px) 100vw, 774px" srcset="https://eigo-rewrite.com/wp-content/uploads/2023/08/スライド用3-2-300x169.jpg 300w, https://eigo-rewrite.com/wp-content/uploads/2023/08/スライド用3-2-1024x576.jpg 1024w, https://eigo-rewrite.com/wp-content/uploads/2023/08/スライド用3-2-768x432.jpg 768w, https://eigo-rewrite.com/wp-content/uploads/2023/08/スライド用3-2-320x180.jpg 320w, https://eigo-rewrite.com/wp-content/uploads/2023/08/スライド用3-2.jpg 1280w" alt="" width="774" height="436" /&gt;&lt;/p&gt;
&lt;p&gt;教科書にはこの最後の完成形が載っている訳ですが、その完成形に至るまでに&lt;span style="color: #ff0000;"&gt;どのような操作がされているのか&lt;/span&gt;、という事が非常に大事になってきます。&lt;br /&gt;
先ほどもお伝えしましたように、受動態というのは形を覚えるだけではなくて&lt;span style="color: #ff0000;"&gt;なぜそういう語順になるか&lt;/span&gt;という文の操作をする必要があります。&lt;br /&gt;
ですから、どういった操作が途中式として使われているのかを確認しながら見ていきましょう。&lt;br /&gt;
受動体の肯定文から見ていきます。&lt;br /&gt;
“America was discovered by Columbus.”&lt;br /&gt;
「アメリカはコロンブスによって発見されました。」&lt;br /&gt;
こちらは以前もお伝えした文になっています。&lt;br /&gt;
今聞きたいのは、「誰によって発見されたんですか？」という形にしたいんです。&lt;br /&gt;
そうすると、ここの”Columbus”の所が誰か分からないから”Who”にしたいんですが、一気に”Who”を前に出してきてしまうと途中経過が分からなくなってしまうので順を追って説明します。&lt;br /&gt;
まずここを”Who”とか”Whom”に変える前に、&lt;span style="color: #0000ff;"&gt;疑問文の形&lt;/span&gt;にします。&lt;br /&gt;
疑問文は先ほど見たようにbe動詞を前に出します。&lt;br /&gt;
この操作のみで疑問文を作りましたから、第1段階として”Was America discovered by Columbus? “「アメリカはコロンブスによって発見されたんですか？」という形にしました。&lt;br /&gt;
第2段階です。&lt;br /&gt;
こちらの”Columbus”が誰か分からないので、疑問詞「誰？」にしたい訳ですが、ここに”by”が付いています。&lt;br /&gt;
“by”というのは前置詞です。&lt;br /&gt;
前置詞のあとというのは目的格にしなければいけません。&lt;br /&gt;
“I””my””me””mine”でいう所の3列目、”me”みたいな形にする必要があります。&lt;br /&gt;
その際、&lt;span style="color: #0000ff;"&gt;“Who”「誰は」とか「誰が」の目的格というのは、”whom”という形になります。&lt;/span&gt;&lt;br /&gt;
「誰を」とか「誰に」です。&lt;br /&gt;
なので、今第1段階で、”Was”を前に出しました。&lt;br /&gt;
第2段階で、この人名”Columbus”を”whom”という形に直しました。&lt;br /&gt;
そして、第3段階で疑問詞を前に出してくる訳ですが、この疑問詞を前に出すというやり方が二通りあります。&lt;br /&gt;
それぞれについてご説明します。&lt;/p&gt;
&lt;p&gt;一つ目は、この”by”という「前置詞 + whom」という疑問詞あるいは代名詞というものを&lt;strong&gt;一つのセットにして前に出す&lt;/strong&gt;というやり方があります。&lt;br /&gt;
そうするとこの”By whom”という塊全体をこのように前にもってきて”By whom was America discovered?”つまり、「誰によってアメリカは発見されたんですか？」という形でこの”By whom”を一つのセットとしてセットごと前に出すという考え方がまず一つです。&lt;br /&gt;
もう一つは、そうは言っても”By”で始まる疑問文だとちょっと気持ち悪い、響き的にしっくりこないという場合はこちらの&lt;span style="color: #ff00ff;"&gt;疑問詞だけを前に出す&lt;/span&gt;というやり方があります。&lt;br /&gt;
この疑問詞だけを前に出す場合は、もちろん文頭にもってくる訳ですが、その際に”whom”というのは文頭にくるとちょっとネイティブにはおかしく感じられるらしいです。&lt;br /&gt;
なので、&lt;span style="color: #008000;"&gt;形上はこの段階では”whom”ですが文の先頭に出す時は”Who”という形にしてしまいます。&lt;/span&gt;&lt;br /&gt;
そうすると、”by”というのが元々あった訳ですから、この元々あった”by”というのは自分で消さずにここ、文の最後に残しておきます。&lt;br /&gt;
多い間違え方としては、 ”Who was discovered America”と書いてしまって間違えるという方が結構多いです。&lt;br /&gt;
“Who was discovered”と書いた瞬間に、「誰が発見されたんですか？」という意味になってしまうので、文の意味が変わってしまいます。&lt;br /&gt;
それを分からないというか、間違った文にしてしまう方というのは、ここの最初の元の文から最後のここに一気に飛ぼうとしているので間違えてしまいます。&lt;br /&gt;
なので、どういう文にするんだっけ？と形が分からなくなったらこの流れで書いて下さい。&lt;br /&gt;
繰り返しになりますが、&lt;strong&gt;be動詞を前に出す。&lt;/strong&gt;&lt;br /&gt;
&lt;strong&gt;人名の所を”whom”に変える。&lt;/strong&gt;&lt;br /&gt;
&lt;strong&gt;最後にそれを前に出す。&lt;/strong&gt;&lt;br /&gt;
その際に、”By whom”の場合はそのまま出して終了。&lt;br /&gt;
“whom”を前に出す場合は”Who”に変えてちゃんと”by”は残しておく。&lt;br /&gt;
こういった所に気を付けて下さい。&lt;/p&gt;
&lt;p&gt;それでは次ですが、先ほどまでは疑問文の形を学習していた訳ですが、今度は”by”を使わない受動態というのが登場しています。&lt;br /&gt;
これは先ほどまでの文であれば、「なんとかかんとか discovered by」と”by”を使っていたその”by”という所が違う前置詞に変わってしまうというものになります。&lt;br /&gt;
ここに関しては理屈で何とかかんとか解決するというよりは、まず&lt;span style="color: #ff0000;"&gt;形として熟語として覚えてしまった方が楽なものが多い&lt;/span&gt;です。&lt;br /&gt;
ですから、それぞれについて注意点とともに説明していきたいと思います。&lt;/p&gt;
&lt;p&gt;&lt;img decoding="async" loading="lazy" class="alignnone wp-image-692" src="https://eigo-rewrite.com/wp-content/uploads/2023/08/スライド用4-1-300x169.jpg" sizes="(max-width: 611px) 100vw, 611px" srcset="https://eigo-rewrite.com/wp-content/uploads/2023/08/スライド用4-1-300x169.jpg 300w, https://eigo-rewrite.com/wp-content/uploads/2023/08/スライド用4-1-1024x576.jpg 1024w, https://eigo-rewrite.com/wp-content/uploads/2023/08/スライド用4-1-768x432.jpg 768w, https://eigo-rewrite.com/wp-content/uploads/2023/08/スライド用4-1-320x180.jpg 320w, https://eigo-rewrite.com/wp-content/uploads/2023/08/スライド用4-1.jpg 1280w" alt="" width="611" height="344" /&gt;&lt;/p&gt;
&lt;p&gt;最初です。&lt;br /&gt;
“The hall was filled with people.”&lt;br /&gt;
“fill”は元々「満たす」とか「いっぱいにする」といった意味です。&lt;br /&gt;
それが受けになっている訳ですから、「いっぱいにされている」「満たされている」となります。&lt;br /&gt;
そうすると”The hall was filled with people. “といったら、「そのホール」あるいは「廊下」「広場」は「人々で満たされていた」、つまり「人々でいっぱいだった」といった意味になります。&lt;br /&gt;
この場合は”by”を使わずに”with”を使っていますので、ここが”be filled with”といった形で一つの熟語として覚えておきましょう。&lt;/p&gt;
&lt;p&gt;二つ目です。&lt;br /&gt;
これが間違えやすいです。&lt;br /&gt;
“The singer is known to people all over the world.”&lt;br /&gt;
「その歌手は世界中の人々に知られている。」&lt;br /&gt;
と書いてありますが、ここも”be known by”ではなくて”be known to”という形になっています。&lt;br /&gt;
この&lt;span style="color: #ff0000;"&gt;“to”&lt;/span&gt;というのは、&lt;span style="color: #ff0000;"&gt;「なんとかに対して」&lt;/span&gt;といった意味合いだと思っておいて下さい。&lt;br /&gt;
つまり、その「歌手」というのは「世界中の人々に向けて」「人々に対して知られている」といったようなニュアンスです。&lt;/p&gt;
&lt;p&gt;次です。&lt;br /&gt;
今度は”caught”、これ”catch”「捕まえる」の過去分詞になっていまして、これも”be caught in the rain”これで「雨に降られる」とかこれが夕立であれば「夕立にあう」といった意味になります。&lt;br /&gt;
“in the rain”ですからなんとなく想像的には雨が降っているという状況があって、その雨が降っている中にその人がいる、その「雨の中」というような意味合いで”in”を使っています。&lt;br /&gt;
そうしますと、「私たちは家へ行く道の途中で」「道の上で雨に降られた。」、つまり「帰っている途中で雨に降られた。」といった意味になっています。&lt;/p&gt;
&lt;p&gt;最後にこちらです。&lt;br /&gt;
“We were surprised at the beautiful voice.”&lt;br /&gt;
という形になっています。&lt;br /&gt;
“be surprised at”を使います。&lt;br /&gt;
まず”surprise”という意味ですが、今日本語でも「サプライズ」とカタカナ言葉で使っていますが、&lt;span style="color: #0000ff;"&gt;本来”surprise”というのは「驚く」ではなくて「驚かせる」&lt;/span&gt;なんです。&lt;br /&gt;
なので、”We surprised”ではなくて”We were surprised”となっています。&lt;br /&gt;
これは「私たちは驚かされた」と言っています。&lt;br /&gt;
そうすると、&lt;strong&gt;「驚かされた」という事は裏返すと「驚いた」&lt;/strong&gt;という訳になりますので、直訳すると「私たちはその美しい声に驚かされた。」という事は言葉を変えると、「私たちはその美しい声に驚いた。」となっています。&lt;br /&gt;
スペルで注意しなければならない点がここです。&lt;br /&gt;
“surprise”のこの2文字目と3文字目は”u”と”r”になっていますので、この”r”を忘れないように「サプライズ」と発音しながら練習して下さい。&lt;/p&gt;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&lt;p&gt;それでは次に”make”を使った受動態、”be made”という形に関して説明していこうと思います。&lt;br /&gt;
教科書にも載っていますが、”make”を使う場合は「be動詞 + make + of」という形と、「be動詞 made from」という形があります。&lt;br /&gt;
日本語に訳すとどちらも「何々で作られている」とか「何々から作られている」といった意味になりますが、&lt;span style="color: #ff0000;"&gt;使い分けが必要&lt;/span&gt;になってきます。&lt;br /&gt;
まずは二つの文を比べてみます。&lt;/p&gt;
&lt;p&gt;&lt;img decoding="async" loading="lazy" class="alignnone wp-image-693" src="https://eigo-rewrite.com/wp-content/uploads/2023/08/スライド用5-1-300x169.jpg" sizes="(max-width: 744px) 100vw, 744px" srcset="https://eigo-rewrite.com/wp-content/uploads/2023/08/スライド用5-1-300x169.jpg 300w, https://eigo-rewrite.com/wp-content/uploads/2023/08/スライド用5-1-1024x576.jpg 1024w, https://eigo-rewrite.com/wp-content/uploads/2023/08/スライド用5-1-768x432.jpg 768w, https://eigo-rewrite.com/wp-content/uploads/2023/08/スライド用5-1-320x180.jpg 320w, https://eigo-rewrite.com/wp-content/uploads/2023/08/スライド用5-1.jpg 1280w" alt="" width="744" height="419" /&gt;&lt;/p&gt;
&lt;p&gt;一つ目は”This table is made of wood。”&lt;br /&gt;
“wood”は「木材」です。&lt;br /&gt;
そうすると、この「テーブルは木材で作られています。」となります。&lt;br /&gt;
下の文です。&lt;br /&gt;
“Tofu is made from soybeans.”&lt;br /&gt;
「豆腐は大豆から作られています。」&lt;br /&gt;
一見、意味としては似たような形になっていますが、こちらの”of”というのは次にくる”wood”「木材」というここの「木」という物質の&lt;span style="color: #ff0000;"&gt;性質とか形状といったものが変わらない場合に”of”を使います。&lt;/span&gt;&lt;br /&gt;
例えば「この机は木で出来ている。」といった時に、この「机」あるいは「テーブル」というのが「木」という物質である事には変わりがない訳です。&lt;br /&gt;
その「木」という物質が例えばですが、極端な例だとコンクリートとかプラスチックとか全く別の物質になっているとかではなくて、「木」というものの性質が残っている場合は、ここを”of”を使います。&lt;br /&gt;
という事は逆に”form”を使っている場合というのは、こちらの「材料」「原料」になるものというのが元々は大豆という豆だったものが豆腐に変化しています。&lt;br /&gt;
豆腐を見て豆とは思わないですよね？&lt;br /&gt;
その豆というものの&lt;span style="color: #ff0000;"&gt;性質というのが変わっている場合、この時に”from”を使います。&lt;/span&gt;&lt;br /&gt;
例えばですがこのNew Treasureという教科書、これはもちろん紙で作られている訳ですが、その紙で教科書が作られているといった場合に、その教科書構成している紙が紙という物質であるという事には変わりがないので、その場合”This textbook is made of paper. “「紙で出来ていると言います。&lt;br /&gt;
ですが、その紙自体は木材、パルプ材とかから作られているので、そうすると”Paper is made from wood”という形で、元のこの物質というものが変わっているのか変わっていないのかという点でこの&lt;strong&gt;“of”と”from”というものを区別します。&lt;/strong&gt;&lt;br /&gt;
これは色々な例を見てみて、その一つずつに対して性質変わっているなと見ていきましょう。&lt;br /&gt;
例えば、「ワインはぶどうから作られる」と言ったら、ぶどうという果物とワインという飲みもの、個体と液体みたいな形で性質が変わってしまっているから”Wine is made form grapes.”だな、という形で1個ずつの例文とか問題に対してこれは変わっている変わってないというのをあてはめながら理解していって下さい。&lt;br /&gt;
そしてこの&lt;span style="color: #ff00ff;"&gt;“from”を使った文に関しては書き換える事が出来ます。&lt;/span&gt;&lt;br /&gt;
こちらは大豆からなっていますので、こういう順番です。&lt;br /&gt;
「大豆から豆腐が作られる。」&lt;br /&gt;
そして下になると、今度は&lt;span style="color: #ff00ff;"&gt;“into”&lt;/span&gt;という前置詞を使っています。&lt;br /&gt;
“into”という前置詞は、&lt;strong&gt;左にあるものが右のものに変化する&lt;/strong&gt;という意味なので、そうすると大豆が加工されて豆腐になるというふうな形で、訳は違いますが表している事実内容としては同じものになります。&lt;br /&gt;
このようにセクション2というのは、疑問文を作るというのが一つ大きな柱になっていて、もう一つが”by”を使わない受動体を覚えるというのが重要な柱になります。&lt;br /&gt;
ですので、結構なボリュームになってしまいますので、このLesson6に関しては必ず学習した単元というのを文法問題集を使って体になじませていくという事を主眼において学習して下さい。&lt;br /&gt;
それではセクション2に関しては以上となります。&lt;/p&gt;
&lt;p&gt;&lt;!-- ▼▼ Lesson6 セクション2 まとめ ▼▼ --&gt;&lt;/p&gt;
&lt;h2&gt;Lesson6 セクション2：疑問詞を使った受動態・byを使わない受動態&lt;/h2&gt;
&lt;table style="border-collapse: collapse; width: 100%; text-align: left;"&gt;
&lt;thead&gt;
&lt;tr style="background-color: #dd8500; color: #ffffff;"&gt;
&lt;th style="padding: 8px;"&gt;項目&lt;/th&gt;
&lt;th style="padding: 8px;"&gt;内容&lt;/th&gt;
&lt;/tr&gt;
&lt;/thead&gt;
&lt;tbody&gt;
&lt;tr style="background-color: #f0b464; color: #000000;"&gt;
&lt;td style="padding: 8px; width: 25%;"&gt;学習テーマ&lt;/td&gt;
&lt;td style="padding: 8px;"&gt;
&lt;ul&gt;
&lt;li&gt;疑問詞を使った受動態の疑問文の作り方&lt;/li&gt;
&lt;li&gt;疑問文に対する答え方（主語と動詞の一致）&lt;/li&gt;
&lt;li&gt;by を使わない受動態表現（be filled with など）&lt;/li&gt;
&lt;li&gt;be made of / be made from の使い分け&lt;/li&gt;
&lt;/ul&gt;
&lt;/td&gt;
&lt;/tr&gt;
&lt;tr style="background-color: #ffffff; color: #000000;"&gt;
&lt;td style="padding: 8px;"&gt;パターン①&lt;br /&gt;
疑問詞＝主語&lt;/td&gt;
&lt;td style="padding: 8px;"&gt;
&lt;ul&gt;
&lt;li&gt;「何が〜されたか」「誰が〜されたか」をたずねる形。&lt;/li&gt;
&lt;li&gt;語順：&lt;strong&gt;疑問詞 + be動詞 + 過去分詞 + …？&lt;/strong&gt;&lt;/li&gt;
&lt;li&gt;例）What was stolen from Mary’s locker?&lt;/li&gt;
&lt;li&gt;答えも主語と動詞をそろえる：Her purse &lt;strong&gt;was&lt;/strong&gt; (stolen).&lt;/li&gt;
&lt;/ul&gt;
&lt;/td&gt;
&lt;/tr&gt;
&lt;tr style="background-color: #f0b464; color: #000000;"&gt;
&lt;td style="padding: 8px;"&gt;パターン②&lt;br /&gt;
疑問詞≠主語&lt;/td&gt;
&lt;td style="padding: 8px;"&gt;
&lt;ul&gt;
&lt;li&gt;「いつ・どこで」など、状況（時間・場所）をたずねる形。&lt;/li&gt;
&lt;li&gt;語順：&lt;strong&gt;疑問詞 + be動詞 + 主語 + 過去分詞 + …？&lt;/strong&gt;&lt;/li&gt;
&lt;li&gt;例）Where was Mary’s purse found?&lt;/li&gt;
&lt;li&gt;答えは主語と時制をそろえて：It was found in the restroom.&lt;/li&gt;
&lt;/ul&gt;
&lt;/td&gt;
&lt;/tr&gt;
&lt;tr style="background-color: #ffffff; color: #000000;"&gt;
&lt;td style="padding: 8px;"&gt;パターン③&lt;br /&gt;
「誰によって〜されたか」&lt;/td&gt;
&lt;td style="padding: 8px;"&gt;
&lt;ul&gt;
&lt;li&gt;肯定文：America was discovered by Columbus.&lt;/li&gt;
&lt;li&gt;① まず be動詞を前に出して疑問文：Was America discovered by Columbus?&lt;/li&gt;
&lt;li&gt;② Columbus → whom（前置詞 by の目的格）。&lt;/li&gt;
&lt;li&gt;③ 疑問詞を前に出す：
&lt;ul&gt;
&lt;li&gt;前置詞ごと前へ：By whom was America discovered?&lt;/li&gt;
&lt;li&gt;疑問詞だけ前へ：Who was America discovered by?&lt;/li&gt;
&lt;/ul&gt;
&lt;/li&gt;
&lt;li&gt;「Who was discovered America？」のような語順は誤り。&lt;/li&gt;
&lt;/ul&gt;
&lt;/td&gt;
&lt;/tr&gt;
&lt;tr style="background-color: #f0b464; color: #000000;"&gt;
&lt;td style="padding: 8px;"&gt;by を使わない受動態&lt;/td&gt;
&lt;td style="padding: 8px;"&gt;
&lt;ul&gt;
&lt;li&gt;&lt;strong&gt;be filled with ～&lt;/strong&gt;：「～でいっぱいだ」&lt;br /&gt;
The hall was filled with people.&lt;/li&gt;
&lt;li&gt;&lt;strong&gt;be known to ～&lt;/strong&gt;：「～に知られている」&lt;br /&gt;
The singer is known to people all over the world.&lt;/li&gt;
&lt;li&gt;&lt;strong&gt;be caught in ～&lt;/strong&gt;：「～（雨・嵐など）にあう」&lt;br /&gt;
We were caught in the rain on our way home.&lt;/li&gt;
&lt;li&gt;&lt;strong&gt;be surprised at ～&lt;/strong&gt;：「～に驚く」&lt;br /&gt;
We were surprised at the beautiful voice.&lt;/li&gt;
&lt;/ul&gt;
&lt;/td&gt;
&lt;/tr&gt;
&lt;tr style="background-color: #ffffff; color: #000000;"&gt;
&lt;td style="padding: 8px;"&gt;be made of / from&lt;/td&gt;
&lt;td style="padding: 8px;"&gt;
&lt;ul&gt;
&lt;li&gt;&lt;strong&gt;be made of ＋ 材料&lt;/strong&gt;&lt;br /&gt;
性質・見た目がほぼ残っている場合。&lt;br /&gt;
This table is made of wood.&lt;/li&gt;
&lt;li&gt;&lt;strong&gt;be made from ＋ 原料&lt;/strong&gt;&lt;br /&gt;
性質・形が大きく変化している場合。&lt;br /&gt;
Tofu is made from soybeans.&lt;/li&gt;
&lt;li&gt;書きかえ：Soybeans are made into tofu.（A is made into B）&lt;/li&gt;
&lt;/ul&gt;
&lt;/td&gt;
&lt;/tr&gt;
&lt;/tbody&gt;
&lt;/table&gt;
&lt;hr /&gt;
&lt;p&gt;&lt;!-- ▼▼ クイズ（10問） ▼▼ --&gt;&lt;/p&gt;
&lt;h2&gt;Lesson6 セクション2 確認クイズ（10問）&lt;/h2&gt;
&lt;p&gt;&lt;script&gt;
// Lesson6-2 用の正解表示スクリプト
function showAnswerL6S2(id) {
  var ans = document.getElementById(id);
  var btn = document.getElementById('btn_' + id);
  if (ans) { ans.style.display = 'inline'; }
  if (btn) { btn.style.display = 'none'; }
}
&lt;/script&gt;&lt;/p&gt;
&lt;table style="border-collapse: collapse; width: 100%; text-align: left; margin-top: 10px;"&gt;
&lt;thead&gt;
&lt;tr style="background-color: #dd8500; color: #ffffff;"&gt;
&lt;th style="padding: 8px; width: 5%;"&gt;No.&lt;/th&gt;
&lt;th style="padding: 8px; width: 45%;"&gt;問題&lt;/th&gt;
&lt;th style="padding: 8px; width: 35%;"&gt;選択肢（A～D）&lt;/th&gt;
&lt;th style="padding: 8px; width: 15%;"&gt;解答&lt;/th&gt;
&lt;/tr&gt;
&lt;/thead&gt;
&lt;tbody&gt;&lt;!-- Q1 --&gt;&lt;/p&gt;
&lt;tr style="background-color: #f0b464; color: #000000;"&gt;
&lt;td style="padding: 8px;"&gt;1&lt;/td&gt;
&lt;td style="padding: 8px;"&gt;「メアリーのロッカーから何が盗まれたのですか。」に最も適切な英文を選びなさい。&lt;/td&gt;
&lt;td style="padding: 8px;"&gt;A) What did steal from Mary’s locker?&lt;br /&gt;
B) What did stolen from Mary’s locker?&lt;br /&gt;
C) What was stolen from Mary’s locker?&lt;br /&gt;
D) What stolen from Mary’s locker was?&lt;/td&gt;
&lt;td style="padding: 8px;"&gt;&lt;button id="btn_q1_l6s2"&gt;正解を見る&lt;/button&gt;&lt;br /&gt;
&lt;span id="q1_l6s2" style="display: none;"&gt;C（What was stolen from Mary’s locker?）&lt;/span&gt;&lt;/td&gt;
&lt;/tr&gt;
&lt;p&gt;&lt;!-- Q2 --&gt;&lt;/p&gt;
&lt;tr style="background-color: #ffffff; color: #000000;"&gt;
&lt;td style="padding: 8px;"&gt;2&lt;/td&gt;
&lt;td style="padding: 8px;"&gt;Q1 の疑問文に「彼女の財布が盗まれました。」と答えるとき、最も適切なものを選びなさい。&lt;/td&gt;
&lt;td style="padding: 8px;"&gt;A) It is her purse.&lt;br /&gt;
B) It her purse was.&lt;br /&gt;
C) Her purse was.&lt;br /&gt;
D) Her purse stole.&lt;/td&gt;
&lt;td style="padding: 8px;"&gt;&lt;button id="btn_q2_l6s2"&gt;正解を見る&lt;/button&gt;&lt;br /&gt;
&lt;span id="q2_l6s2" style="display: none;"&gt;C（Her purse was.）&lt;/span&gt;&lt;/td&gt;
&lt;/tr&gt;
&lt;p&gt;&lt;!-- Q3 --&gt;&lt;/p&gt;
&lt;tr style="background-color: #f0b464; color: #000000;"&gt;
&lt;td style="padding: 8px;"&gt;3&lt;/td&gt;
&lt;td style="padding: 8px;"&gt;「その建物はいつ建てられたのですか。」に最も適切な英文を選びなさい。&lt;/td&gt;
&lt;td style="padding: 8px;"&gt;A) When built was the building?&lt;br /&gt;
B) When was the building built?&lt;br /&gt;
C) When did the building built?&lt;br /&gt;
D) When the building was built?&lt;/td&gt;
&lt;td style="padding: 8px;"&gt;&lt;button id="btn_q3_l6s2"&gt;正解を見る&lt;/button&gt;&lt;br /&gt;
&lt;span id="q3_l6s2" style="display: none;"&gt;B（When was the building built?）&lt;/span&gt;&lt;/td&gt;
&lt;/tr&gt;
&lt;p&gt;&lt;!-- Q4 --&gt;&lt;/p&gt;
&lt;tr style="background-color: #ffffff; color: #000000;"&gt;
&lt;td style="padding: 8px;"&gt;4&lt;/td&gt;
&lt;td style="padding: 8px;"&gt;Q3 の疑問文に「（その建物は）去年建てられました。」と答えるとき、最も適切な英文を選びなさい。&lt;/td&gt;
&lt;td style="padding: 8px;"&gt;A) It built last year.&lt;br /&gt;
B) It was build last year.&lt;br /&gt;
C) It was built last year.&lt;br /&gt;
D) It is built last year.&lt;/td&gt;
&lt;td style="padding: 8px;"&gt;&lt;button id="btn_q4_l6s2"&gt;正解を見る&lt;/button&gt;&lt;br /&gt;
&lt;span id="q4_l6s2" style="display: none;"&gt;C（It was built last year.）&lt;/span&gt;&lt;/td&gt;
&lt;/tr&gt;
&lt;p&gt;&lt;!-- Q5 --&gt;&lt;/p&gt;
&lt;tr style="background-color: #f0b464; color: #000000;"&gt;
&lt;td style="padding: 8px;"&gt;5&lt;/td&gt;
&lt;td style="padding: 8px;"&gt;「疑問詞が主語ではない受動態の疑問文」の語順として正しいものを選びなさい。&lt;/td&gt;
&lt;td style="padding: 8px;"&gt;A) 主語 + be動詞 + 疑問詞 + 過去分詞 + …？&lt;br /&gt;
B) 疑問詞 + 主語 + be動詞 + 過去分詞 + …？&lt;br /&gt;
C) 疑問詞 + be動詞 + 主語 + 過去分詞 + …？&lt;br /&gt;
D) be動詞 + 疑問詞 + 主語 + 過去分詞 + …？&lt;/td&gt;
&lt;td style="padding: 8px;"&gt;&lt;button id="btn_q5_l6s2"&gt;正解を見る&lt;/button&gt;&lt;br /&gt;
&lt;span id="q5_l6s2" style="display: none;"&gt;C（疑問詞 + be動詞 + 主語 + 過去分詞 + …？）&lt;/span&gt;&lt;/td&gt;
&lt;/tr&gt;
&lt;p&gt;&lt;!-- Q6 --&gt;&lt;/p&gt;
&lt;tr style="background-color: #ffffff; color: #000000;"&gt;
&lt;td style="padding: 8px;"&gt;6&lt;/td&gt;
&lt;td style="padding: 8px;"&gt;「そのホールは人々でいっぱいだった。」に最も適切な英文を選びなさい。&lt;/td&gt;
&lt;td style="padding: 8px;"&gt;A) The hall was filled by people.&lt;br /&gt;
B) The hall is filled of people.&lt;br /&gt;
C) The hall was filled with people.&lt;br /&gt;
D) The hall was filled to people.&lt;/td&gt;
&lt;td style="padding: 8px;"&gt;&lt;button id="btn_q6_l6s2"&gt;正解を見る&lt;/button&gt;&lt;br /&gt;
&lt;span id="q6_l6s2" style="display: none;"&gt;C（The hall was filled with people.）&lt;/span&gt;&lt;/td&gt;
&lt;/tr&gt;
&lt;p&gt;&lt;!-- Q7 --&gt;&lt;/p&gt;
&lt;tr style="background-color: #f0b464; color: #000000;"&gt;
&lt;td style="padding: 8px;"&gt;7&lt;/td&gt;
&lt;td style="padding: 8px;"&gt;「その歌手は世界中の人々に知られている。」に最も適切な英文を選びなさい。&lt;/td&gt;
&lt;td style="padding: 8px;"&gt;A) The singer is known by people all over the world.&lt;br /&gt;
B) The singer is known to people all over the world.&lt;br /&gt;
C) The singer is known for people all over the world.&lt;br /&gt;
D) The singer is known with people all over the world.&lt;/td&gt;
&lt;td style="padding: 8px;"&gt;&lt;button id="btn_q7_l6s2"&gt;正解を見る&lt;/button&gt;&lt;br /&gt;
&lt;span id="q7_l6s2" style="display: none;"&gt;B（The singer is known to people all over the world.）&lt;/span&gt;&lt;/td&gt;
&lt;/tr&gt;
&lt;p&gt;&lt;!-- Q8 --&gt;&lt;/p&gt;
&lt;tr style="background-color: #ffffff; color: #000000;"&gt;
&lt;td style="padding: 8px;"&gt;8&lt;/td&gt;
&lt;td style="padding: 8px;"&gt;「私たちは家に帰る途中で雨に降られた。」に最も適切な英文を選びなさい。&lt;/td&gt;
&lt;td style="padding: 8px;"&gt;A) We caught in the rain on our way home.&lt;br /&gt;
B) We were caught by the rain on our way home.&lt;br /&gt;
C) We were caught in the rain on our way home.&lt;br /&gt;
D) We were caught with the rain on our way home.&lt;/td&gt;
&lt;td style="padding: 8px;"&gt;&lt;button id="btn_q8_l6s2"&gt;正解を見る&lt;/button&gt;&lt;br /&gt;
&lt;span id="q8_l6s2" style="display: none;"&gt;C（We were caught in the rain on our way home.）&lt;/span&gt;&lt;/td&gt;
&lt;/tr&gt;
&lt;p&gt;&lt;!-- Q9 --&gt;&lt;/p&gt;
&lt;tr style="background-color: #f0b464; color: #000000;"&gt;
&lt;td style="padding: 8px;"&gt;9&lt;/td&gt;
&lt;td style="padding: 8px;"&gt;「このテーブルは木でできている。」に最も適切な英文を選びなさい。&lt;/td&gt;
&lt;td style="padding: 8px;"&gt;A) This table is made from wood.&lt;br /&gt;
B) This table is made of wood.&lt;br /&gt;
C) This table is made by wood.&lt;br /&gt;
D) This table is made with wood.&lt;/td&gt;
&lt;td style="padding: 8px;"&gt;&lt;button id="btn_q9_l6s2"&gt;正解を見る&lt;/button&gt;&lt;br /&gt;
&lt;span id="q9_l6s2" style="display: none;"&gt;B（This table is made of wood.）&lt;/span&gt;&lt;/td&gt;
&lt;/tr&gt;
&lt;p&gt;&lt;!-- Q10 --&gt;&lt;/p&gt;
&lt;tr style="background-color: #ffffff; color: #000000;"&gt;
&lt;td style="padding: 8px;"&gt;10&lt;/td&gt;
&lt;td style="padding: 8px;"&gt;「豆腐は大豆から作られています。」Tofu is made from soybeans. を&lt;br /&gt;
「大豆から豆腐が作られます。」という意味になるように書きかえるとき、最も適切な英文を選びなさい。&lt;/td&gt;
&lt;td style="padding: 8px;"&gt;A) Soybeans are made from tofu.&lt;br /&gt;
B) Soybeans are made with tofu.&lt;br /&gt;
C) Soybeans are made into tofu.&lt;br /&gt;
D) Soybeans are made by tofu.&lt;/td&gt;
&lt;td style="padding: 8px;"&gt;&lt;button id="btn_q10_l6s2"&gt;正解を見る&lt;/button&gt;&lt;br /&gt;
&lt;span id="q10_l6s2" style="display: none;"&gt;C（Soybeans are made into tofu.）&lt;/span&gt;&lt;/td&gt;
&lt;/tr&gt;
&lt;/tbody&gt;
&lt;/table&gt;
&lt;p&gt;&lt;!-- ▼▼ 送客動線：末尾（ST中心） ▼▼ --&gt;&lt;/p&gt;
&lt;div style="border: 1px solid #ffd6b3; background: #fff7ef; padding: 14px 16px; border-radius: 8px; margin: 18px 0 16px;"&gt;
&lt;h2 style="margin: 0 0 10px; font-size: 1.15rem; line-height: 1.6;"&gt;体験・学習相談へ（アクセス／プロフィール）&lt;/h2&gt;
&lt;p style="margin: 0 0 10px; line-height: 1.9;"&gt;ここまでで「語順は分かるのに、テストや英作文でうまくいかない」という場合は、&lt;strong&gt;どのパターンで混ざっているか（疑問詞＝主語／≠主語／by系）&lt;/strong&gt;を先に特定すると早いです。通塾・相談の入口は下にまとめています。&lt;/p&gt;
&lt;ul style="margin: 0; padding-left: 1.2em; line-height: 1.9;"&gt;
&lt;li&gt;場所・受講の入口を確認する → &lt;a href="https://eigo-rewrite.com/access/"&gt;アクセス&lt;/a&gt;&lt;/li&gt;
&lt;li&gt;指導者の方針・背景を見てから相談したい → &lt;a href="https://eigo-rewrite.com/profile/"&gt;中尾憲吾プロフィール&lt;/a&gt;&lt;/li&gt;
&lt;li&gt;他の講座・対応範囲も含めて全体を確認する → &lt;a href="https://eigo-rewrite.com/"&gt;トップページ&lt;/a&gt;&lt;/li&gt;
&lt;/ul&gt;
&lt;p style="margin: 10px 0 0; line-height: 1.9;"&gt;高校入試の英作文で受動態を点にするなら、演習・添削の案内は &lt;a href="https://eigo-rewrite.com/toritsu/"&gt;都立入試の英作文対策&lt;/a&gt; にあります。&lt;/p&gt;
&lt;/div&gt;
&lt;p&gt;&lt;!--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t>
  </si>
  <si>
    <t>https://eigo-rewrite.com/column/stage2-lesson6-3/</t>
  </si>
  <si>
    <t>以下のページは不自然なワードを使用しています。
これらを適切に自然な言葉に置き換えて下さい。
なお、本文の装飾や構造は絶対に変えないでください。
【対象ページURL】
https://eigo-rewrite.com/column/stage2-lesson6-3/
【検出された不自然ワード】
（検出なし）
【本文】
------
&lt;p&gt;&lt;iframe title="YouTube video player" src="https://www.youtube.com/embed/uFUzgkany1Y" width="560" height="315" frameborder="0" allowfullscreen="allowfullscreen"&gt;&lt;/iframe&gt;&lt;/p&gt;
&lt;p data-start="26" data-end="134"&gt;NEW TREASURE STAGE2 の文法事項・Lesson一覧の全体像は、&lt;strong&gt;&lt;a href="https://eigo-rewrite.com/column/hub_stage2/"&gt;NEW TREASURE STAGE2｜中2英文法 総括＋Lesson一覧（全体像はこちら）&lt;/a&gt;&lt;/strong&gt;で確認できます。&lt;br data-start="60" data-end="63" /&gt;前回までで受動態の基本形は学習済みですが、今回は &lt;strong data-start="88" data-end="102" data-is-only-node=""&gt;第4文のパターン（SVOO）&lt;/strong&gt; と &lt;strong data-start="105" data-end="119"&gt;第5文のパターン（SVOC）&lt;/strong&gt; の受動態の作り方を扱います。&lt;/p&gt;
&lt;p data-start="136" data-end="172" data-is-last-node="" data-is-only-node=""&gt;まずは、下の &lt;strong data-start="143" data-end="159"&gt;第4文構造（SVOO）の文&lt;/strong&gt; を受動態にしていきます。&lt;/p&gt;
&lt;p&gt;&lt;img decoding="async" fetchpriority="high" class="alignnone wp-image-695" src="https://eigo-rewrite.com/wp-content/uploads/2023/08/スライド用-5-300x169.jpg" sizes="(max-width: 769px) 100vw, 769px" srcset="https://eigo-rewrite.com/wp-content/uploads/2023/08/スライド用-5-300x169.jpg 300w, https://eigo-rewrite.com/wp-content/uploads/2023/08/スライド用-5-1024x576.jpg 1024w, https://eigo-rewrite.com/wp-content/uploads/2023/08/スライド用-5-768x432.jpg 768w, https://eigo-rewrite.com/wp-content/uploads/2023/08/スライド用-5-320x180.jpg 320w, https://eigo-rewrite.com/wp-content/uploads/2023/08/スライド用-5.jpg 1280w" alt="" width="769" height="433" /&gt;&lt;/p&gt;
&lt;p&gt;第4の文パターンというのは、主語この場合だと”The school”があって、次に”gave”という動詞があり、その次に主に「人」がきてその人にこの「ものをあげる」とか「伝える」といったような構成、これを第4文型と言いました。&lt;br /&gt;
この文の場合ですと、「学校がアンさんに金メダルをあげた。」というような文になっています。&lt;br /&gt;
ここで、まずこちらが「人」を表す目的語として「O1」となっていて、ここのものにあたる部分、こちらが「ものを」という事で目的語の二つ目になっています。&lt;br /&gt;
受動態という単元は、目的語を受動態の主語に出して「be動詞 + 過去分詞」、これで「何々される」とか「された」といった意味になりました。&lt;br /&gt;
ですから、この第4文構造の場合は目的語が二つありますので、動詞によってにはなりますが、基本的には&lt;span style="color: #ff0000;"&gt;「O1」を前に出すという作り方と「O2」を前に出すという作り方の二つ&lt;/span&gt;があります。&lt;br /&gt;
まずは「O1」、人を前に出した時です。&lt;br /&gt;
もちろん目的語を前に出します。&lt;br /&gt;
そのあとでここ、元の動詞が”gave”と過去形になっていますからbe動詞も過去形に揃えてあげて、”was given”となります。&lt;br /&gt;
そして、元々ここにあった「O2」の部分というのは特に何も変えずにそのまま残しておいて、最後に”by the school”元の文の主語を「by + 目的格」という構成にして文末におきます。&lt;br /&gt;
このような形で第4文パターンの受動態のひとつ目が作れました。&lt;/p&gt;
&lt;p&gt;二つ目はこちらの「O2」を前に出す場合です。&lt;br /&gt;
「O2」を前に出してもこちらは主語になりまして、その次はまた”was given”で同じです。&lt;br /&gt;
先ほどは残った「O2」の部分というのはそのまま何も変えずに置いていましたが、このように「もの」を前に出しておいて、その「ものが誰々に与えられる」といった場合は、一般的にはここのアンさんという人名をそのまま置くのではなくて、ここに”to”であったりあるいは”make”とか”buy”のような動詞であれば&lt;span style="color: #0000ff;"&gt;“for”&lt;/span&gt;を置きます。&lt;br /&gt;
&lt;span style="color: #0000ff;"&gt;「前置詞 + 人」といった形にして、最後に「by + 行為者」といった流れで作っていきます。&lt;/span&gt;&lt;br /&gt;
このように、&lt;span style="color: #ff0000;"&gt;人を前に出す事も出来るしものを前に出す事も出来る&lt;/span&gt;、これは基本的に&lt;strong&gt;「giveタイプ」&lt;/strong&gt;と言われる動詞になっています。&lt;br /&gt;
これは文構造の時に学習したように、この動詞によって第3文型に変えた時に、この人の所に”to”を付けたりとか”for”を付けたりというのを区別していました。&lt;br /&gt;
このように「giveタイプ」というのはこの”to”、第4文型を第3文型にした際に人に対して”to”とか”for”を付けると言った時の”to”を付けるタイプの動詞、このタイプの動詞に関しては人を前に出す事も出来るし、ものを前に出す事も出来るというような形式になります。&lt;br /&gt;
という事は、この”to”ではなくて”for”を使う動詞の場合、例えばこちらでいうと”make”という動詞は第4文型を第3文型にした時に、これで言うと”made these cookies for us”という形式で、”to”ではなくて”for”を使いました。&lt;br /&gt;
このように、第3文型にした際に人に対して”for”を使う動詞に関しては、基本的にはこちらのもののみを主語の方に出してきて、そのあとは「giveタイプ」の場合と同じです。&lt;br /&gt;
たまたまこちらの場合は”cookies”と複数になっていますから、”was”ではなくて”were made”となります。&lt;br /&gt;
ものを前に出した訳ですから、人こちらには”for”という前置詞を付けまして、これで受動態というものを作ります。&lt;br /&gt;
このように、「giveタイプ」”to”を使うものと、それから「makeタイプ」”for”を使うもので、&lt;strong&gt;人ともののどちらも出せるのか、ものだけ出せるのかという事が変わってきますからこちらの区別のみに注意して下さい。&lt;/strong&gt;&lt;/p&gt;
&lt;p&gt;&lt;img decoding="async" class="alignnone wp-image-696" src="https://eigo-rewrite.com/wp-content/uploads/2023/08/スライド用2-3-300x169.jpg" sizes="(max-width: 705px) 100vw, 705px" srcset="https://eigo-rewrite.com/wp-content/uploads/2023/08/スライド用2-3-300x169.jpg 300w, https://eigo-rewrite.com/wp-content/uploads/2023/08/スライド用2-3-1024x576.jpg 1024w, https://eigo-rewrite.com/wp-content/uploads/2023/08/スライド用2-3-768x432.jpg 768w, https://eigo-rewrite.com/wp-content/uploads/2023/08/スライド用2-3-320x180.jpg 320w, https://eigo-rewrite.com/wp-content/uploads/2023/08/スライド用2-3.jpg 1280w" alt="" width="705" height="397" /&gt;&lt;/p&gt;
&lt;p&gt;次に「SVOC」第5文のパターンというものに関して見ていきましょう。&lt;br /&gt;
第5文型というのは「SVOC」となっていて、&lt;span style="color: #ff0000;"&gt;「O」と「C」がイコールの関係になっているもの&lt;/span&gt;、これを第5文型と言っていました。&lt;br /&gt;
これで言いますと、”My grandfather”という主語があって”named”という動詞「名付ける」この場合は過去形なので「名付けた」、そのあとで”my mother”「私のお母さんを」「クリスティンと名付けた」となっています。&lt;br /&gt;
そうすると、「お母さんをクリスティンと名付けた」という事は、「お母さん＝クリスティン」になる訳ですから、そうするとこれ「SVOC」イコールの関係になっているというふうに判断をします。&lt;br /&gt;
この場合、「O」と「C」となっていて&lt;span style="color: #0000ff;"&gt;受動態で主語になるものというのは「C」ではなくて「O」の方だけ&lt;/span&gt;ですから、この文を受動態にしましょうと言った時に、クリスティンの方を前に出してはいけません。&lt;br /&gt;
こちらの目的語、”my mother”の方だけを出しますから、こちらに ”my mother” というのがあって、移動して「be動詞 + 過去分詞」です。&lt;br /&gt;
「私のお母さんは名付けられました」となります。&lt;br /&gt;
先ほどの第4文パターンと違いまして、ここは&lt;span style="color: #0000ff;"&gt;「C」補語なので”to”とか”for”を付ける必要はなく、そのまま”Christine”と人名を書いていきます。&lt;/span&gt;&lt;br /&gt;
そして最後に、「by + 行為者」を置いて終了という形になります。&lt;br /&gt;
下の文は誤りの例になっていますが、もしこの文が正しいとすると「クリスティンはマイマザーと名付けられました。」といった意味になってしまいます。&lt;br /&gt;
これがもし主語だとしたらこれは&lt;strong&gt;「は」&lt;/strong&gt;を付けないといけない訳です。&lt;br /&gt;
「クリスティンは」で、目的語が主語になる訳ですからもしこれが前に出て正しいとすると、これが元々目的語であったという事になります。&lt;br /&gt;
そうすると、こちらの”my mother”というのが元々「C」になっていたというふうになってしまいます。&lt;br /&gt;
そうすると、これは「と」なってしまいますから「クリスティンはマイマザーと名付けられた」となって明らかにおかしい状況になってしまう訳です。&lt;br /&gt;
このように、「SVOC」といった場合は必ず目的語の方「O」の方、動詞の直後にある名詞のみが主語になりますから、こちらの「C」の補語の方を前に出さないように気を付けて下さい。&lt;br /&gt;
Lesson6は受動態という事で&lt;span style="color: #ff0000;"&gt;文を操作する&lt;/span&gt;という事が非常に多くなっています。&lt;br /&gt;
なので、文法問題集を通して是非形式を覚えるのではなくて目的語を主語に出す、そして「be動詞 + 過去分詞」にするといった流れを覚えるように学習を進めて下さい。&lt;br /&gt;
それではセクション3に関しては以上となります。&lt;/p&gt;
&lt;h2&gt;Lesson6 セクション3（SVOO・SVOCの受動態）まとめ&lt;/h2&gt;
&lt;table style="width: 100%; border-collapse: collapse;"&gt;
&lt;thead&gt;
&lt;tr&gt;
&lt;th style="background-color: #dd8500; color: #ffffff; padding: 8px; border: 1px solid #ccc; width: 20%;"&gt;項目&lt;/th&gt;
&lt;th style="background-color: #dd8500; color: #ffffff; padding: 8px; border: 1px solid #ccc; width: 80%;"&gt;内容&lt;/th&gt;
&lt;/tr&gt;
&lt;/thead&gt;
&lt;tbody&gt;
&lt;tr style="background-color: #f0b464; color: #000000;"&gt;
&lt;td style="padding: 8px; border: 1px solid #ccc;"&gt;学習範囲&lt;/td&gt;
&lt;td style="padding: 8px; border: 1px solid #ccc;"&gt;
&lt;ul&gt;
&lt;li&gt;受動態の応用：&lt;strong&gt;第4文パターン（SVOO）&lt;/strong&gt; と &lt;strong&gt;第5文パターン（SVOC）&lt;/strong&gt; の受動態&lt;/li&gt;
&lt;li&gt;「&lt;strong&gt;giveタイプ&lt;/strong&gt;」「&lt;strong&gt;makeタイプ&lt;/strong&gt;」の動詞による受動態の違い&lt;/li&gt;
&lt;li&gt;SVOC 文でどの語を主語にできるかの見極め&lt;/li&gt;
&lt;/ul&gt;
&lt;/td&gt;
&lt;/tr&gt;
&lt;tr style="background-color: #ffffff; color: #000000;"&gt;
&lt;td style="padding: 8px; border: 1px solid #ccc;"&gt;第4文構造（SVOO）の基本&lt;/td&gt;
&lt;td style="padding: 8px; border: 1px solid #ccc;"&gt;
&lt;ul&gt;
&lt;li&gt;S（主語）＋ V（動詞）＋ O&lt;sub&gt;1&lt;/sub&gt;（&lt;strong&gt;人&lt;/strong&gt;）＋ O&lt;sub&gt;2&lt;/sub&gt;（&lt;strong&gt;物&lt;/strong&gt;）の形&lt;/li&gt;
&lt;li&gt;例：The school gave Ann a gold medal.&lt;/li&gt;
&lt;li&gt;「学校がアンさんに金メダルをあげた。」のように「人に物を〜する」文&lt;/li&gt;
&lt;/ul&gt;
&lt;/td&gt;
&lt;/tr&gt;
&lt;tr style="background-color: #f0b464; color: #000000;"&gt;
&lt;td style="padding: 8px; border: 1px solid #ccc;"&gt;第4文構造の受動態①&lt;br /&gt;
（人 O&lt;sub&gt;1&lt;/sub&gt; を主語）&lt;/td&gt;
&lt;td style="padding: 8px; border: 1px solid #ccc;"&gt;
&lt;ul&gt;
&lt;li&gt;O&lt;sub&gt;1&lt;/sub&gt;（人）を主語に出す構成&lt;/li&gt;
&lt;li&gt;Ann was given a gold medal by the school.&lt;/li&gt;
&lt;li&gt;O&lt;sub&gt;2&lt;/sub&gt;（物）はそのまま残し、元の主語は「by＋目的格」で文末へ&lt;/li&gt;
&lt;/ul&gt;
&lt;/td&gt;
&lt;/tr&gt;
&lt;tr style="background-color: #ffffff; color: #000000;"&gt;
&lt;td style="padding: 8px; border: 1px solid #ccc;"&gt;第4文構造の受動態②&lt;br /&gt;
（物 O&lt;sub&gt;2&lt;/sub&gt; を主語）&lt;/td&gt;
&lt;td style="padding: 8px; border: 1px solid #ccc;"&gt;
&lt;ul&gt;
&lt;li&gt;O&lt;sub&gt;2&lt;/sub&gt;（物）を主語に出す構成&lt;/li&gt;
&lt;li&gt;A gold medal was given to Ann by the school. のように、&lt;strong&gt;「前置詞＋人」&lt;/strong&gt;を使う&lt;/li&gt;
&lt;li&gt;「to / for ＋ 人」を使うかどうかは動詞の種類（giveタイプ / makeタイプ）で決まる&lt;/li&gt;
&lt;/ul&gt;
&lt;/td&gt;
&lt;/tr&gt;
&lt;tr style="background-color: #f0b464; color: #000000;"&gt;
&lt;td style="padding: 8px; border: 1px solid #ccc;"&gt;giveタイプ / makeタイプ の違い&lt;/td&gt;
&lt;td style="padding: 8px; border: 1px solid #ccc;"&gt;
&lt;ul&gt;
&lt;li&gt;&lt;strong&gt;giveタイプ：&lt;/strong&gt;第3文の構成にすると「V ＋ 物 ＋ to 人」になるタイプ&lt;/li&gt;
&lt;li&gt;例：give, send, show など → 人も物も主語に出せる（O&lt;sub&gt;1&lt;/sub&gt;, O&lt;sub&gt;2&lt;/sub&gt; どちらも可）&lt;/li&gt;
&lt;li&gt;&lt;strong&gt;makeタイプ：&lt;/strong&gt;第3文の構成にすると「V ＋ 物 ＋ for 人」になるタイプ&lt;/li&gt;
&lt;li&gt;例：make, buy, cook など → &lt;strong&gt;基本的に物（O&lt;sub&gt;2&lt;/sub&gt;）だけ&lt;/strong&gt;を主語に出す&lt;/li&gt;
&lt;/ul&gt;
&lt;/td&gt;
&lt;/tr&gt;
&lt;tr style="background-color: #ffffff; color: #000000;"&gt;
&lt;td style="padding: 8px; border: 1px solid #ccc;"&gt;第5文構造（SVOC）の基本&lt;/td&gt;
&lt;td style="padding: 8px; border: 1px solid #ccc;"&gt;
&lt;ul&gt;
&lt;li&gt;形：S ＋ V ＋ O ＋ C&lt;/li&gt;
&lt;li&gt;&lt;strong&gt;O と C がイコールの関係&lt;/strong&gt;（O = C）になっている文&lt;/li&gt;
&lt;li&gt;例：My grandfather named my mother Christine.&lt;/li&gt;
&lt;li&gt;「祖父は母をクリスティンと名付けた」→ 「母 ＝ クリスティン」&lt;/li&gt;
&lt;/ul&gt;
&lt;/td&gt;
&lt;/tr&gt;
&lt;tr style="background-color: #f0b464; color: #000000;"&gt;
&lt;td style="padding: 12px; border: 1px solid #ccc;"&gt;SVOC の受動態&lt;/td&gt;
&lt;td style="padding: 8px; border: 1px solid #ccc;"&gt;
&lt;ul&gt;
&lt;li&gt;受動態の主語になれるのは&lt;strong&gt;O（目的語）だけ&lt;/strong&gt;で、&lt;strong&gt;C は主語に出さない&lt;/strong&gt;&lt;/li&gt;
&lt;li&gt;My mother was named Christine by my grandfather.&lt;/li&gt;
&lt;li&gt;C はそのまま置き、&lt;strong&gt;to / for などの前置詞は不要&lt;/strong&gt;&lt;/li&gt;
&lt;/ul&gt;
&lt;/td&gt;
&lt;/tr&gt;
&lt;tr style="background-color: #ffffff; color: #000000;"&gt;
&lt;td style="padding: 8px; border: 1px solid #ccc;"&gt;誤りやすい点&lt;/td&gt;
&lt;td style="padding: 8px; border: 1px solid #ccc;"&gt;
&lt;ul&gt;
&lt;li&gt;SVOC 構造で C を主語に出してしまうと意味が崩壊する&lt;/li&gt;
&lt;li&gt;例（誤り）：Christine was named my mother by my grandfather.&lt;/li&gt;
&lt;li&gt;「クリスティンは『私の母』と名付けられた」というおかしな意味になってしまう&lt;/li&gt;
&lt;/ul&gt;
&lt;/td&gt;
&lt;/tr&gt;
&lt;tr style="background-color: #f0b464; color: #000000;"&gt;
&lt;td style="padding: 8px; border: 1px solid #ccc;"&gt;受動態作成の流れ&lt;/td&gt;
&lt;td style="padding: 8px; border: 1px solid #ccc;"&gt;
&lt;ul&gt;
&lt;li&gt;① 主語・動詞・目的語・補語の役割を確認する（文構造を意識）&lt;/li&gt;
&lt;li&gt;② 主語にしたい語（O または O&lt;sub&gt;1&lt;/sub&gt; / O&lt;sub&gt;2&lt;/sub&gt;）を先頭に出す&lt;/li&gt;
&lt;li&gt;③ 動詞を「be動詞＋過去分詞」に変える（時制・数に注意）&lt;/li&gt;
&lt;li&gt;④ 必要に応じて「to / for ＋ 人」や「by ＋ 行為者」を付ける&lt;/li&gt;
&lt;/ul&gt;
&lt;/td&gt;
&lt;/tr&gt;
&lt;tr style="background-color: #ffffff; color: #000000;"&gt;
&lt;td style="padding: 8px; border: 1px solid #ccc;"&gt;学習のポイント&lt;/td&gt;
&lt;td style="padding: 8px; border: 1px solid #ccc;"&gt;
&lt;ul&gt;
&lt;li&gt;形式だけ暗記するのではなく、「&lt;strong&gt;どの語を主語に出すのか&lt;/strong&gt;」という流れを定着させる&lt;/li&gt;
&lt;li&gt;問題集で文を実際に変形しながら、SVOO / SVOC の構造を体で覚える&lt;/li&gt;
&lt;li&gt;特に「giveタイプ」「makeタイプ」の区別と、SVOC で主語に出せるのは O のみというルールを意識する&lt;/li&gt;
&lt;/ul&gt;
&lt;/td&gt;
&lt;/tr&gt;
&lt;/tbody&gt;
&lt;/table&gt;
&lt;hr /&gt;
&lt;h2&gt;Lesson6 セクション3 クイズ（SVOO・SVOCの受動態）&lt;/h2&gt;
&lt;table style="width: 100%; border-collapse: collapse; margin-top: 10px;"&gt;
&lt;thead&gt;
&lt;tr&gt;
&lt;th style="background-color: #dd8500; color: #ffffff; padding: 8px; border: 1px solid #ccc; width: 8%;"&gt;No.&lt;/th&gt;
&lt;th style="background-color: #dd8500; color: #ffffff; padding: 8px; border: 1px solid #ccc; width: 57%;"&gt;問題&lt;/th&gt;
&lt;th style="background-color: #dd8500; color: #ffffff; padding: 8px; border: 1px solid #ccc; width: 25%;"&gt;選択肢（A～D）&lt;/th&gt;
&lt;th style="background-color: #dd8500; color: #ffffff; padding: 8px; border: 1px solid #ccc; width: 10%;"&gt;正解&lt;/th&gt;
&lt;/tr&gt;
&lt;/thead&gt;
&lt;tbody&gt;
&lt;tr style="background-color: #f0b464; color: #000000;"&gt;
&lt;td style="padding: 8px; border: 1px solid #ccc;"&gt;1&lt;/td&gt;
&lt;td style="padding: 8px; border: 1px solid #ccc;"&gt;第4文構造（SVOO）を最もよく表している説明はどれですか。&lt;/td&gt;
&lt;td style="padding: 8px; border: 1px solid #ccc;"&gt;A. S＋V＋O&lt;br /&gt;
B. S＋V＋O＋C&lt;br /&gt;
C. S＋V＋O＋O（人＋物）&lt;br /&gt;
D. S＋V＋C&lt;/td&gt;
&lt;td style="padding: 8px; border: 1px solid #ccc; text-align: center;"&gt;&lt;button&gt;正解を見る&lt;/button&gt;&lt;br /&gt;
&lt;span id="q1" style="display: none;"&gt;C&lt;/span&gt;&lt;/td&gt;
&lt;/tr&gt;
&lt;tr style="background-color: #ffffff; color: #000000;"&gt;
&lt;td style="padding: 8px; border: 1px solid #ccc;"&gt;2&lt;/td&gt;
&lt;td style="padding: 8px; border: 1px solid #ccc;"&gt;文「The school gave Ann a gold medal.」において、O&lt;sub&gt;1&lt;/sub&gt; と O&lt;sub&gt;2&lt;/sub&gt; の組み合わせとして正しいものはどれですか。&lt;/td&gt;
&lt;td style="padding: 8px; border: 1px solid #ccc;"&gt;A. O&lt;sub&gt;1&lt;/sub&gt; = The school, O&lt;sub&gt;2&lt;/sub&gt; = Ann&lt;br /&gt;
B. O&lt;sub&gt;1&lt;/sub&gt; = Ann, O&lt;sub&gt;2&lt;/sub&gt; = a gold medal&lt;br /&gt;
C. O&lt;sub&gt;1&lt;/sub&gt; = a gold medal, O&lt;sub&gt;2&lt;/sub&gt; = Ann&lt;br /&gt;
D. O&lt;sub&gt;1&lt;/sub&gt; = gave, O&lt;sub&gt;2&lt;/sub&gt; = a gold medal&lt;/td&gt;
&lt;td style="padding: 8px; border: 1px solid #ccc; text-align: center;"&gt;&lt;button&gt;正解を見る&lt;/button&gt;&lt;br /&gt;
&lt;span id="q2" style="display: none;"&gt;B&lt;/span&gt;&lt;/td&gt;
&lt;/tr&gt;
&lt;tr style="background-color: #f0b464; color: #000000;"&gt;
&lt;td style="padding: 8px; border: 1px solid #ccc;"&gt;3&lt;/td&gt;
&lt;td style="padding: 8px; border: 1px solid #ccc;"&gt;「The school gave Ann a gold medal.」を、Ann を主語にした受動態にした文として最も適切なものを選びなさい。&lt;/td&gt;
&lt;td style="padding: 8px; border: 1px solid #ccc;"&gt;A. Ann was given a gold medal by the school.&lt;br /&gt;
B. Ann gave a gold medal by the school.&lt;br /&gt;
C. Ann was gave a gold medal by the school.&lt;br /&gt;
D. Ann is given a gold medal by the school last year.&lt;/td&gt;
&lt;td style="padding: 8px; border: 1px solid #ccc; text-align: center;"&gt;&lt;button&gt;正解を見る&lt;/button&gt;&lt;br /&gt;
&lt;span id="q3" style="display: none;"&gt;A&lt;/span&gt;&lt;/td&gt;
&lt;/tr&gt;
&lt;tr style="background-color: #ffffff; color: #000000;"&gt;
&lt;td style="padding: 8px; border: 1px solid #ccc;"&gt;4&lt;/td&gt;
&lt;td style="padding: 8px; border: 1px solid #ccc;"&gt;「The school gave Ann a gold medal.」を、a gold medal を主語にした受動態にした場合、正しい文はどれですか。&lt;/td&gt;
&lt;td style="padding: 8px; border: 1px solid #ccc;"&gt;A. A gold medal was given Ann by the school.&lt;br /&gt;
B. A gold medal was given to Ann by the school.&lt;br /&gt;
C. A gold medal gave to Ann by the school.&lt;br /&gt;
D. A gold medal was given for Ann by the school.（give タイプ）&lt;/td&gt;
&lt;td style="padding: 8px; border: 1px solid #ccc; text-align: center;"&gt;&lt;button&gt;正解を見る&lt;/button&gt;&lt;br /&gt;
&lt;span id="q4" style="display: none;"&gt;B&lt;/span&gt;&lt;/td&gt;
&lt;/tr&gt;
&lt;tr style="background-color: #f0b464; color: #000000;"&gt;
&lt;td style="padding: 8px; border: 1px solid #ccc;"&gt;5&lt;/td&gt;
&lt;td style="padding: 8px; border: 1px solid #ccc;"&gt;「give タイプ」と「make タイプ」の説明として正しいものを選びなさい。&lt;/td&gt;
&lt;td style="padding: 8px; border: 1px solid #ccc;"&gt;A. give タイプは for、人に to を使うのが make タイプ&lt;br /&gt;
B. give タイプは「V＋物＋to 人」、make タイプは「V＋物＋for 人」になる&lt;br /&gt;
C. give タイプ・make タイプともに常に for を使う&lt;br /&gt;
D. give タイプ・make タイプともに常に to を使う&lt;/td&gt;
&lt;td style="padding: 8px; border: 1px solid #ccc; text-align: center;"&gt;&lt;button&gt;正解を見る&lt;/button&gt;&lt;br /&gt;
&lt;span id="q5" style="display: none;"&gt;B&lt;/span&gt;&lt;/td&gt;
&lt;/tr&gt;
&lt;tr style="background-color: #ffffff; color: #000000;"&gt;
&lt;td style="padding: 8px; border: 1px solid #ccc;"&gt;6&lt;/td&gt;
&lt;td style="padding: 8px; border: 1px solid #ccc;"&gt;文「My grandfather made these cookies for us.」を受動態にしたとき、正しい文はどれですか。（make タイプ）&lt;/td&gt;
&lt;td style="padding: 8px; border: 1px solid #ccc;"&gt;A. We were made these cookies by my grandfather.&lt;br /&gt;
B. These cookies were made for us by my grandfather.&lt;br /&gt;
C. These cookies were made to us by my grandfather.&lt;br /&gt;
D. Us were made these cookies by my grandfather.&lt;/td&gt;
&lt;td style="padding: 8px; border: 1px solid #ccc; text-align: center;"&gt;&lt;button&gt;正解を見る&lt;/button&gt;&lt;br /&gt;
&lt;span id="q6" style="display: none;"&gt;B&lt;/span&gt;&lt;/td&gt;
&lt;/tr&gt;
&lt;tr style="background-color: #f0b464; color: #000000;"&gt;
&lt;td style="padding: 8px; border: 1px solid #ccc;"&gt;7&lt;/td&gt;
&lt;td style="padding: 8px; border: 1px solid #ccc;"&gt;第5文構造（SVOC）の文「My grandfather named my mother Christine.」について、受動態の主語になれる語はどれですか。&lt;/td&gt;
&lt;td style="padding: 8px; border: 1px solid #ccc;"&gt;A. My grandfather&lt;br /&gt;
B. named&lt;br /&gt;
C. my mother&lt;br /&gt;
D. Christine&lt;/td&gt;
&lt;td style="padding: 8px; border: 1px solid #ccc; text-align: center;"&gt;&lt;button&gt;正解を見る&lt;/button&gt;&lt;br /&gt;
&lt;span id="q7" style="display: none;"&gt;C&lt;/span&gt;&lt;/td&gt;
&lt;/tr&gt;
&lt;tr style="background-color: #ffffff; color: #000000;"&gt;
&lt;td style="padding: 8px; border: 1px solid #ccc;"&gt;8&lt;/td&gt;
&lt;td style="padding: 8px; border: 1px solid #ccc;"&gt;「My grandfather named my mother Christine.」の受動態として正しいものを選びなさい。&lt;/td&gt;
&lt;td style="padding: 8px; border: 1px solid #ccc;"&gt;A. Christine was named my mother by my grandfather.&lt;br /&gt;
B. My mother was named Christine by my grandfather.&lt;br /&gt;
C. My mother was named as Christine for my grandfather.&lt;br /&gt;
D. Christine was named by my mother my grandfather.&lt;/td&gt;
&lt;td style="padding: 8px; border: 1px solid #ccc; text-align: center;"&gt;&lt;button&gt;正解を見る&lt;/button&gt;&lt;br /&gt;
&lt;span id="q8" style="display: none;"&gt;B&lt;/span&gt;&lt;/td&gt;
&lt;/tr&gt;
&lt;tr style="background-color: #f0b464; color: #000000;"&gt;
&lt;td style="padding: 8px; border: 1px solid #ccc;"&gt;9&lt;/td&gt;
&lt;td style="padding: 8px; border: 1px solid #ccc;"&gt;第5文構造（SVOC）の特徴として最も適切なものはどれですか。&lt;/td&gt;
&lt;td style="padding: 8px; border: 1px solid #ccc;"&gt;A. O と C がまったく関係ない&lt;br /&gt;
B. O と C がイコールの関係になっている&lt;br /&gt;
C. S と C がイコールの関係になっている&lt;br /&gt;
D. S と O がイコールの関係になっている&lt;/td&gt;
&lt;td style="padding: 8px; border: 1px solid #ccc; text-align: center;"&gt;&lt;button&gt;正解を見る&lt;/button&gt;&lt;br /&gt;
&lt;span id="q9" style="display: none;"&gt;B&lt;/span&gt;&lt;/td&gt;
&lt;/tr&gt;
&lt;tr style="background-color: #ffffff; color: #000000;"&gt;
&lt;td style="padding: 8px; border: 1px solid #ccc;"&gt;10&lt;/td&gt;
&lt;td style="padding: 8px; border: 1px solid #ccc;"&gt;受動態を作る一般的な流れとして正しいものを選びなさい。&lt;/td&gt;
&lt;td style="padding: 8px; border: 1px solid #ccc;"&gt;A. 動詞だけを過去分詞に変えればよい&lt;br /&gt;
B. 目的語を主語に出し、「be動詞＋過去分詞」にし、必要なら「by＋行為者」を付ける&lt;br /&gt;
C. 常に主語と目的語を入れ替えず、「by＋主語」を先頭に置く&lt;br /&gt;
D. すべての文を SVOC に変えてから受動態にする&lt;/td&gt;
&lt;td style="padding: 8px; border: 1px solid #ccc; text-align: center;"&gt;&lt;button&gt;正解を見る&lt;/button&gt;&lt;br /&gt;
&lt;span id="q10" style="display: none;"&gt;B&lt;/span&gt;&lt;/td&gt;
&lt;/tr&gt;
&lt;/tbody&gt;
&lt;/table&gt;
&lt;p&gt;&lt;script&gt;
function showAnswer(id, btn) {
  var ans = document.getElementById(id);
  if (ans) {
    ans.style.display = 'inline';
  }
  if (btn) {
    btn.style.display = 'none';
  }
}
&lt;/script&gt;&lt;/p&gt;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t>
  </si>
  <si>
    <t>https://eigo-rewrite.com/column/stage2-lesson7-1/</t>
  </si>
  <si>
    <t>以下のページは不自然なワードを使用しています。
これらを適切に自然な言葉に置き換えて下さい。
なお、本文の装飾や構造は絶対に変えないでください。
【対象ページURL】
https://eigo-rewrite.com/column/stage2-lesson7-1/
【検出された不自然ワード】
（検出なし）
【本文】
------
&lt;p&gt;&lt;iframe title="YouTube video player" src="https://www.youtube.com/embed/QMblg7wP1Mc" width="560" height="315" frameborder="0" allowfullscreen="allowfullscreen"&gt;&lt;span data-mce-type="bookmark" style="display: inline-block; width: 0px; overflow: hidden; line-height: 0;" class="mce_SELRES_start"&gt;﻿&lt;/span&gt;&lt;/iframe&gt;&lt;/p&gt;
&lt;p data-start="26" data-end="161"&gt;それでは Lesson7 セクション1を進めていきましょう。&lt;br data-start="56" data-end="59" /&gt;Lesson7 では &lt;strong data-start="70" data-end="78"&gt;現在完了&lt;/strong&gt; という単元が登場します。前回の Lesson では受動態として「be動詞 + 過去分詞」という形を学びましたが、今回は「have + 過去分詞」という形を使います。&lt;/p&gt;
&lt;p data-start="163" data-end="257"&gt;この現在完了という文法は、日本語には単元として存在しません。&lt;br data-start="193" data-end="196" /&gt;&lt;strong data-start="196" data-end="207"&gt;日本語との違い&lt;/strong&gt;、&lt;strong data-start="208" data-end="219"&gt;過去形との違い&lt;/strong&gt;、そして「現在完了の完了とは何か」を意識しながら、学習を進めていきましょう。&lt;/p&gt;
&lt;p data-start="259" data-end="345" data-is-last-node="" data-is-only-node=""&gt;まず現在完了の形ですが、前回と同様に &lt;strong data-start="278" data-end="286"&gt;過去分詞&lt;/strong&gt; を使います。&lt;br data-start="293" data-end="296" /&gt;受動態では「be動詞 + 過去分詞」でしたが、今回は「have + 過去分詞」という形になります。&lt;br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&lt;p&gt;&lt;img decoding="async" fetchpriority="high" class="alignnone wp-image-700" src="https://eigo-rewrite.com/wp-content/uploads/2023/08/スライド用-6-300x169.jpg" alt="現在完了の形 - have + 過去分詞で過去と現在を結びつける" width="563" height="317" srcset="https://eigo-rewrite.com/wp-content/uploads/2023/08/スライド用-6-300x169.jpg 300w, https://eigo-rewrite.com/wp-content/uploads/2023/08/スライド用-6-1024x576.jpg 1024w, https://eigo-rewrite.com/wp-content/uploads/2023/08/スライド用-6-768x432.jpg 768w, https://eigo-rewrite.com/wp-content/uploads/2023/08/スライド用-6-320x180.jpg 320w, https://eigo-rewrite.com/wp-content/uploads/2023/08/スライド用-6.jpg 1280w" sizes="(max-width: 563px) 100vw, 563px" /&gt;&lt;/p&gt;
&lt;p&gt;これは何を表わすかというと、&lt;span style="color: #ff00ff;"&gt;過去と現在の結び付き&lt;/span&gt;と書いてあります。&lt;br /&gt;
「昨日学校へ行きました。」みたいに、今から見て過去を表わすものが過去形という形でした。&lt;br /&gt;
これが現在完了になりますと、過去と現在が結びついているという事ですから、&lt;span style="color: #0000ff;"&gt;過去に始まった動作とか状態&lt;/span&gt;というものが、&lt;span style="color: #0000ff;"&gt;今この瞬間まで続いている&lt;/span&gt;、あるいは過去に行った事があってその&lt;span style="color: #0000ff;"&gt;1回ここで経験したという事実が今この瞬間まで続いている&lt;/span&gt;といった形になります。&lt;br /&gt;
そういった形で、ややイメージがしにくいような単元になっています。&lt;br /&gt;
今の所は、過去に始めた事が今終わったとか過去に始めた事が今も続いているといった形で、どうやら&lt;strong&gt;過去から今まで何かが続いている&lt;/strong&gt;んだなというようなイメージでまず望んで下さい。&lt;br /&gt;
それでは過去形と何が違うのかという所をまず考えてみます。&lt;br /&gt;
下に書いてある例文です。&lt;br /&gt;
&amp;#8220;I had a cold three days ago&amp;#8221;&lt;br /&gt;
「私は風邪をひいていました」「3日前」&lt;br /&gt;
過去形で言っている事というのは3日前に風邪をひいていたという事であって、じゃあ2日前とか昨日は風邪をひいていたかどうかというのは一切分からないです。&lt;br /&gt;
つまり過去形というのは、そのある過去の時点で風邪をひいていたという事だけなので、&lt;span style="color: #ff0000;"&gt;今どうなっているかという事はこの過去形からは全く分からない訳です。&lt;/span&gt;&lt;br /&gt;
これが現在完了になって、こちらが「have + had」過去分詞です。&lt;br /&gt;
そうすると、ここで主語のあとは「have + 過去分詞」という形になっていると、これは今もずっとなんですよ、という状態を表わします。&lt;br /&gt;
そうすると&amp;#8221;I have had a cold&amp;#8221;と言うと、これは過去のある時点で風邪を引いて、今もずっと風邪を引いているんです、というような状況を表します。&lt;br /&gt;
この場合は、またあとで継続用法というものを学習しますが、この&amp;#8221;for&amp;#8221;というものを使って、&amp;#8221;for three days&amp;#8221;書くと「3日間」という意味になります。&lt;br /&gt;
&amp;#8220;for&amp;#8221;は「何々の間」です。&lt;br /&gt;
なので、この文ですと「私は3日間風邪をひいています。」という事で、3日前から今までずっと風邪をひいているんです、というような状態を表わします。&lt;br /&gt;
このように、&lt;strong&gt;過去に起こった事が今も続いている&lt;/strong&gt;、これが&lt;span style="color: #ff0000;"&gt;現在完了の基本的なイメージ&lt;/span&gt;となります。&lt;/p&gt;
&lt;p&gt;それから現在完了というと、訳し方が複数あるという単元になります。&lt;br /&gt;
受動態だったら「何々される」、進行形だったら「何々している」という訳になっていましたが、現在完了というのは過去と現在が結びついているという事を表すちょっと抽象的な概念になっています。&lt;br /&gt;
そうすると、&lt;span style="color: #0000ff;"&gt;我々が日本語に訳す時というのもある程度区別をして訳していく必要があります。&lt;/span&gt;&lt;br /&gt;
この区別というのは、基本的に先ほど出てきた&amp;#8221;for three yaers&amp;#8221;とか&amp;#8221;for three days&amp;#8221;のような特殊な副詞語句を見て、その副詞語句によってこれはこの意味だ、こういう使い方だというのを区別していく事が出来ます。&lt;/p&gt;
&lt;p&gt;&lt;img decoding="async" class="alignnone wp-image-701" src="https://eigo-rewrite.com/wp-content/uploads/2023/08/スライド用2-4-300x169.jpg" alt="現在完了の用法の説明 - 完了・結果、経験、継続の3つの意味" width="609" height="343" srcset="https://eigo-rewrite.com/wp-content/uploads/2023/08/スライド用2-4-300x169.jpg 300w, https://eigo-rewrite.com/wp-content/uploads/2023/08/スライド用2-4-1024x576.jpg 1024w, https://eigo-rewrite.com/wp-content/uploads/2023/08/スライド用2-4-768x432.jpg 768w, https://eigo-rewrite.com/wp-content/uploads/2023/08/スライド用2-4-320x180.jpg 320w, https://eigo-rewrite.com/wp-content/uploads/2023/08/スライド用2-4.jpg 1280w" sizes="(max-width: 609px) 100vw, 609px" /&gt;&lt;/p&gt;
&lt;p&gt;さて、では何個意味があるかという所ですが、こちらに書いた通り、&lt;strong&gt;完了&lt;/strong&gt;・&lt;strong&gt;結果&lt;/strong&gt;、それから&lt;strong&gt;経験&lt;/strong&gt;、そして&lt;strong&gt;継続&lt;/strong&gt;という基本的にはこの三つの使い方があります。&lt;br /&gt;
最初にイメージをもっておいて頂くと、完了・結果というと過去にある行為をしました、それが今まで続いていて今終わった所だ、というような形です。&lt;br /&gt;
その授業が終わる際に、学校の授業でチャイムがなって、ああ、終わったという時も今終わったという事ですから、まさに今終わった所だ、となります。&lt;br /&gt;
こういった意味合いや、&lt;span style="color: #0000ff;"&gt;「何々してしまった」&lt;/span&gt;です。&lt;br /&gt;
例えば、「彼はアメリカへ行ってしまった」というと、アメリカへ行ってしまったという状態が今までずっと続いていて、その結果として今ここにいないという事を表す事も出来ます。&lt;br /&gt;
更に経験、した事があるという訳もあります。&lt;br /&gt;
例えば、「私は今までに1回だけ富士山行った事がある」です。&lt;br /&gt;
過去の時点でもちろん行った訳ですが、&lt;span style="color: #0000ff;"&gt;この過去に1回だけ行ったという状態が今までずっと続いています。&lt;/span&gt;&lt;br /&gt;
こういった意味で経験という用法があります。&lt;br /&gt;
そして最後が継続です。&lt;br /&gt;
これが一番分かりやすいです。&lt;br /&gt;
&lt;span style="color: #0000ff;"&gt;過去に始まった動作・状態が今までずっと続いている&lt;/span&gt;といったようなイメージになっています。&lt;br /&gt;
なので、まずはこの三つの使い方があるらしいという事を踏まえて実際に例文で確認していきましょう。&lt;/p&gt;
&lt;p&gt;&lt;img decoding="async" loading="lazy" class="alignnone wp-image-702" src="https://eigo-rewrite.com/wp-content/uploads/2023/08/スライド用3-3-300x169.jpg" alt="完了・結果用法の例文 - justやalreadyを使った現在完了の表現" width="691" height="389" srcset="https://eigo-rewrite.com/wp-content/uploads/2023/08/スライド用3-3-300x169.jpg 300w, https://eigo-rewrite.com/wp-content/uploads/2023/08/スライド用3-3-1024x576.jpg 1024w, https://eigo-rewrite.com/wp-content/uploads/2023/08/スライド用3-3-768x432.jpg 768w, https://eigo-rewrite.com/wp-content/uploads/2023/08/スライド用3-3-320x180.jpg 320w, https://eigo-rewrite.com/wp-content/uploads/2023/08/スライド用3-3.jpg 1280w" sizes="(max-width: 691px) 100vw, 691px" /&gt;&lt;/p&gt;
&lt;p&gt;一つ目が完了・結果用法です。&lt;br /&gt;
「たった今何々した所だ」とか「何々してしまった」といった意味になっていきます。&lt;br /&gt;
こちらを見て頂くと、「have + 過去分詞」といった形になっていまして、この&lt;strong&gt;&amp;#8220;just&amp;#8221;&lt;/strong&gt;という単語が使われています。&lt;br /&gt;
この&amp;#8221;just&amp;#8221;というのは過去分詞の直前に置く事によって、&lt;span style="color: #ff00ff;"&gt;「ちょうど」&lt;/span&gt;とか&lt;span style="color: #ff00ff;"&gt;「たった今」&lt;/span&gt;といった意味を表します。&lt;br /&gt;
そうすると、この&amp;#8221;just&amp;#8221;あると「何々にした所だ」という訳であるという事が分かります。&lt;br /&gt;
そうするとこの文は、「私はちょうど昼ご飯を食べた所だ。」といった意味になっています。&lt;br /&gt;
&lt;!-- 都立高校入試 英語・英作文対策講座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&lt;p&gt;また、二つ目の文です。&lt;br /&gt;
&amp;#8220;My mother has&amp;#8221;&lt;br /&gt;
今度は主語が&amp;#8221;My mother&amp;#8221;になっていますから、&amp;#8221;have&amp;#8221;ではなくて&amp;#8221;has&amp;#8221;を使っています。&lt;br /&gt;
今度は、こちらに&amp;#8221;already&amp;#8221;という単語が使われていて、これは「すでに」という意味になります。&lt;br /&gt;
そうすると、「すでに」という訳があるので、「何々してしまった」とか「何々した」と訳す事が出来て、「has + 過去分詞」です。&lt;br /&gt;
「お母さんはすでに」あるいは「お母さんもうお皿洗いを終えた。」とか「お皿を洗いました」「洗った所です」という意味になってきます。&lt;br /&gt;
そして最後、こちらは特に&amp;#8221;just&amp;#8221;とか&amp;#8221;already&amp;#8221;のようなものはないんですが、こちらに&amp;#8221;has lost&amp;#8221;という形になっています。&lt;br /&gt;
これをそのまま訳すと、「私の弟」あるいは「お兄さんは彼のスマートフォンをなくしてしまいました。」という意味になっていて、これが過去形でもし&amp;#8221;lost&amp;#8221;と書いてあったら、この時点でなくしましたという事しか表わしていないので、そのあと見つかったのか見つかっていないのかっていう事は分からないです。&lt;br /&gt;
ところが&amp;#8221;has lost&amp;#8221;と書くと、この時点でなくしてなくしたという状態が今この瞬間まで続いているという事が分かりますから、こう書きますと「私のお兄さんはスマホをなくしちゃいました。今も持っていません。」という意味が表わせます。&lt;br /&gt;
このように、副詞語句を使って「何々した所だ」とか「何々した」となります。&lt;br /&gt;
副詞語句がない場合でも、なくしたという状態が続いている訳だから「なくしてしまった」、とこのように現在完了の意味を捉えて下さい。&lt;/p&gt;
&lt;p&gt;&lt;img decoding="async" loading="lazy" class="alignnone wp-image-703" src="https://eigo-rewrite.com/wp-content/uploads/2023/08/スライド用4-2-300x169.jpg" alt="否定文と疑問文の現在完了 - notやyetを用いた構造の解説" width="632" height="356" srcset="https://eigo-rewrite.com/wp-content/uploads/2023/08/スライド用4-2-300x169.jpg 300w, https://eigo-rewrite.com/wp-content/uploads/2023/08/スライド用4-2-1024x576.jpg 1024w, https://eigo-rewrite.com/wp-content/uploads/2023/08/スライド用4-2-768x432.jpg 768w, https://eigo-rewrite.com/wp-content/uploads/2023/08/スライド用4-2-320x180.jpg 320w, https://eigo-rewrite.com/wp-content/uploads/2023/08/スライド用4-2.jpg 1280w" sizes="(max-width: 632px) 100vw, 632px" /&gt;&lt;/p&gt;
&lt;p&gt;それから、否定文と疑問文です。&lt;br /&gt;
否定文に関してはあまり難しくありません。&lt;br /&gt;
こちらに「have + 過去分詞」の所に&amp;#8221;not&amp;#8221;を付けています。&lt;br /&gt;
この&amp;#8221;have&amp;#8221;というのは助動詞扱いしますの、&amp;#8221;can not&amp;#8221;とか&amp;#8221;must not&amp;#8221;と同じように、&lt;span style="color: #ff0000;"&gt;&amp;#8220;have&amp;#8221;のあとに&amp;#8221;not&amp;#8221;を付けると現在完了の否定文となります。&lt;/span&gt;&lt;br /&gt;
ここでは最後に&amp;#8221;yet&amp;#8221;という単語が使われています。&lt;br /&gt;
&amp;#8220;yet&amp;#8221;とは疑問文とか否定文で使う単語になりまして、否定文ですと「まだ」という意味になります。&lt;br /&gt;
ですので、この文でいうと「私はまだ」&amp;#8221;essay&amp;#8221;「作文」とか「論文を書き終えていません」「まだ書いていません」と言っています。&lt;br /&gt;
そして下の&amp;#8221;My brother has not found his smartphon yet.&amp;#8221;、ここでも同じように&amp;#8221;not&amp;#8221;と&amp;#8221;yet&amp;#8221;が同時に使われていて、「私のお兄さんはまだスマートフォンを見つけていないんです。」というような意味になっています。&lt;br /&gt;
この&amp;#8221;have&amp;#8221;を助動詞扱いするという事は、疑問文を作る時も&amp;#8221;have&amp;#8221;を前に出せば現在完了の疑問文が作れる事になります。&lt;br /&gt;
そうすると、こちらで&amp;#8221;have&amp;#8221;を前に出しています。&lt;br /&gt;
&amp;#8220;Have you found your smartphon yet? &amp;#8220;となり、こちらの&amp;#8221;yet&amp;#8221;というのはこれは「まだ」というとおかしいですから、こちら「もう」です。&lt;br /&gt;
否定文の時は「まだ何々していない」でしたが、このように疑問文になってくると「もうスマートフォンは見つけましたか？」というような疑問文になっていて、助動詞扱いします。&lt;br /&gt;
ですから、答える際も&amp;#8221;Yes&amp;#8221;だったら&amp;#8221;Yes, I have.&amp;#8221;、&amp;#8221;Can you&amp;#8221;と聞かれて&amp;#8221;Yes, I can.&amp;#8221;という事と同じです。&lt;br /&gt;
&amp;#8220;No&amp;#8221;の場合もそのまま&amp;#8221;have not&amp;#8221;を短縮して&amp;#8221;No, I haven’t.&amp;#8221;というような形で使う事が出来ます。&lt;br /&gt;
このように、否定文の作り方と疑問文の作り方というのは非常に簡単ですが、まずは&amp;#8221;just&amp;#8221;を使うとか&amp;#8221;already&amp;#8221;を使うとか&amp;#8221;yet&amp;#8221;を使うという所に注意して下さい。&lt;br /&gt;
こちらの疑問文と否定文では&amp;#8221;yet&amp;#8221;は使われていますが、この中に&amp;#8221;already&amp;#8221;という単語は入っていません。&lt;br /&gt;
なので、&lt;span style="color: #0000ff;"&gt;&amp;#8220;already&amp;#8221;という単語は肯定文で使う、それが否定文と疑問文になる時は&amp;#8221;yet&amp;#8221;を使う&lt;/span&gt;といった形で区別をしていって下さい。&lt;br /&gt;
それではセクション1に関しては以上となります。&lt;br /&gt;
&lt;!-- 音読リスニング講座 --&gt;&lt;/p&gt;
&lt;div style="border: 2px solid #ff6600; background-color: #fff0e0; padding: 10px; display: flex; align-items: center; justify-content: center; margin-bottom: 10px;"&gt;
  &lt;img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    &lt;a style="background-color: #ff6600; color: white; padding: 5px 10px; text-align: center; text-decoration: none; display: inline-block; font-size: 14px;" href="https://eigo-rewrite.com/listening/"&gt;詳細を見る&lt;/a&gt;
  &lt;/div&gt;
&lt;/div&gt;
&lt;h2&gt;Lesson7 セクション1：現在完了（have + 過去分詞）まとめ&lt;/h2&gt;
&lt;table&gt;
&lt;tbody&gt;
&lt;tr style="background-color: #dd8500; color: white;"&gt;
&lt;th&gt;ポイント&lt;/th&gt;
&lt;th&gt;説明&lt;/th&gt;
&lt;/tr&gt;
&lt;tr style="background-color: #f0b464; color: black;"&gt;
&lt;td&gt;現在完了の形&lt;/td&gt;
&lt;td&gt;
&lt;ul&gt;
&lt;li&gt;&lt;strong&gt;have / has + 過去分詞&lt;/strong&gt; の形&lt;/li&gt;
&lt;li&gt;主語が I, you, we, they → &lt;strong&gt;have&lt;/strong&gt; / 三単現 (he, she, it, 名前) → &lt;strong&gt;has&lt;/strong&gt;&lt;/li&gt;
&lt;li&gt;受動態の「be + 過去分詞」と形は似ているが、意味・働きは全く別物&lt;/li&gt;
&lt;/ul&gt;
&lt;/td&gt;
&lt;/tr&gt;
&lt;tr style="background-color: white; color: black;"&gt;
&lt;td&gt;基本イメージ&lt;/td&gt;
&lt;td&gt;
&lt;ul&gt;
&lt;li&gt;&lt;strong&gt;過去と現在の結び付き&lt;/strong&gt; を表す&lt;/li&gt;
&lt;li&gt;過去に始まった動作・状態が「今この瞬間まで続いている」&lt;/li&gt;
&lt;li&gt;過去に一度起きた「経験」の事実が、今までずっと残っている&lt;/li&gt;
&lt;/ul&gt;
&lt;/td&gt;
&lt;/tr&gt;
&lt;tr style="background-color: #f0b464; color: black;"&gt;
&lt;td&gt;過去形との違い&lt;/td&gt;
&lt;td&gt;
&lt;ul&gt;
&lt;li&gt;過去形：ある時点の出来事だけを表し、&lt;strong&gt;今どうなっているかは分からない&lt;/strong&gt;&lt;/li&gt;
&lt;li&gt;現在完了：&lt;strong&gt;過去に起こったことが今まで続いている&lt;/strong&gt; というニュアンスを含む&lt;/li&gt;
&lt;li&gt;例：I had a cold three days ago.（3日前に風邪をひいていた＜今は不明＞）&lt;br /&gt;
I have had a cold for three days.（3日前から今までずっと風邪）&lt;/li&gt;
&lt;/ul&gt;
&lt;/td&gt;
&lt;/tr&gt;
&lt;tr style="background-color: white; color: black;"&gt;
&lt;td&gt;用法① 完了・結果&lt;/td&gt;
&lt;td&gt;
&lt;ul&gt;
&lt;li&gt;訳の目安：&lt;strong&gt;「たった今〜したところだ」「〜してしまった」&lt;/strong&gt;&lt;/li&gt;
&lt;li&gt;副詞語句：&lt;strong&gt;just&lt;/strong&gt;（ちょうど・たった今）、&lt;strong&gt;already&lt;/strong&gt;（すでに）&lt;/li&gt;
&lt;li&gt;例：I have just eaten lunch.（今ちょうど昼ご飯を食べたところだ）&lt;br /&gt;
My mother has already washed the dishes.（お母さんはもう皿洗いをしてしまった）&lt;/li&gt;
&lt;/ul&gt;
&lt;/td&gt;
&lt;/tr&gt;
&lt;tr style="background-color: #f0b464; color: black;"&gt;
&lt;td&gt;用法② 結果&lt;/td&gt;
&lt;td&gt;
&lt;ul&gt;
&lt;li&gt;過去の行為の結果が&lt;strong&gt;今も続いている状態&lt;/strong&gt;を表す&lt;/li&gt;
&lt;li&gt;「〜してしまった（ので今その結果が残っている）」という訳になりやすい&lt;/li&gt;
&lt;li&gt;例：My brother has lost his smartphone.（弟はスマホをなくしてしまった＜今も持っていない＞）&lt;/li&gt;
&lt;/ul&gt;
&lt;/td&gt;
&lt;/tr&gt;
&lt;tr style="background-color: white; color: black;"&gt;
&lt;td&gt;用法③ 継続&lt;/td&gt;
&lt;td&gt;
&lt;ul&gt;
&lt;li&gt;訳の目安：&lt;strong&gt;「ずっと〜している」「〜の状態である」&lt;/strong&gt;&lt;/li&gt;
&lt;li&gt;「〜から」「〜の間」を表す語句とよくセットになる&lt;/li&gt;
&lt;li&gt;&lt;strong&gt;for + 期間&lt;/strong&gt;（〜の間）例：for three days, for two years など&lt;/li&gt;
&lt;li&gt;例：I have had a cold for three days.（私は3日間ずっと風邪をひいている）&lt;/li&gt;
&lt;/ul&gt;
&lt;/td&gt;
&lt;/tr&gt;
&lt;tr style="background-color: #f0b464; color: black;"&gt;
&lt;td&gt;否定文の作り方と&lt;br /&gt;
yet の使い方&lt;/td&gt;
&lt;td&gt;
&lt;ul&gt;
&lt;li&gt;&lt;strong&gt;have / has のあとに not&lt;/strong&gt; を入れて否定文にする&lt;/li&gt;
&lt;li&gt;助動詞扱いなので &lt;strong&gt;have not + 過去分詞&lt;/strong&gt; の形&lt;/li&gt;
&lt;li&gt;&lt;strong&gt;yet&lt;/strong&gt; は否定文では「まだ〜していない」&lt;/li&gt;
&lt;li&gt;例：I have not finished my essay yet.&lt;br /&gt;
（私はまだ作文を書き終えていない）&lt;/li&gt;
&lt;/ul&gt;
&lt;/td&gt;
&lt;/tr&gt;
&lt;tr style="background-color: white; color: black;"&gt;
&lt;td&gt;疑問文の作り方と&lt;br /&gt;
yet / already の使い分け&lt;/td&gt;
&lt;td&gt;
&lt;ul&gt;
&lt;li&gt;&lt;strong&gt;Have / Has を文頭に出す&lt;/strong&gt;：Have you ＋ 過去分詞 &amp;#8230; ?&lt;/li&gt;
&lt;li&gt;答えは助動詞で返す：Yes, I have. / No, I haven’t.&lt;/li&gt;
&lt;li&gt;疑問文の &lt;strong&gt;yet&lt;/strong&gt;：「もう〜しましたか」&lt;/li&gt;
&lt;li&gt;&lt;strong&gt;already&lt;/strong&gt; は基本的に肯定文で使う（「もう〜してしまった」）&lt;/li&gt;
&lt;li&gt;例：Have you found your smartphone yet?&lt;br /&gt;
（もうスマホは見つかりましたか？）&lt;/li&gt;
&lt;/ul&gt;
&lt;/td&gt;
&lt;/tr&gt;
&lt;tr style="background-color: #f0b464; color: black;"&gt;
&lt;td&gt;現在完了を見分けるポイント&lt;/td&gt;
&lt;td&gt;
&lt;ul&gt;
&lt;li&gt;形：&lt;strong&gt;have / has + 過去分詞&lt;/strong&gt; になっているか&lt;/li&gt;
&lt;li&gt;近くに &lt;strong&gt;just / already / yet / for + 期間&lt;/strong&gt; などの副詞語句がないか確認&lt;/li&gt;
&lt;li&gt;過去の出来事と &lt;strong&gt;今の状態のつながり&lt;/strong&gt; を表しているかどうかを意識する&lt;/li&gt;
&lt;/ul&gt;
&lt;/td&gt;
&lt;/tr&gt;
&lt;/tbody&gt;
&lt;/table&gt;
&lt;h3&gt;クイズ（現在完了：完了・結果・継続）&lt;/h3&gt;
&lt;p&gt;&lt;script&gt; function showAnswer(id) { document.getElementById(id).style.display = 'inline'; document.getElementById(id + '-btn').style.display = 'none'; } &lt;/script&gt;&lt;/p&gt;
&lt;table&gt;
&lt;tbody&gt;
&lt;tr style="background-color: #dd8500; color: white;"&gt;
&lt;th&gt;問題&lt;/th&gt;
&lt;th&gt;選択肢&lt;/th&gt;
&lt;th&gt;答え&lt;/th&gt;
&lt;/tr&gt;
&lt;tr style="background-color: #f0b464; color: black;"&gt;
&lt;td&gt;1. 現在完了の基本の形として正しいものはどれ？&lt;/td&gt;
&lt;td&gt;A. be + 過去分詞&lt;br /&gt;
B. have / has + 過去分詞&lt;br /&gt;
C. had + 動詞の原形&lt;br /&gt;
D. will + 動詞の原形&lt;/td&gt;
&lt;td&gt;&lt;button id="q1-btn"&gt;正解を見る&lt;/button&gt;&lt;br /&gt;
&lt;span id="q1" style="display: none;"&gt;B. have / has + 過去分詞&lt;/span&gt;&lt;/td&gt;
&lt;/tr&gt;
&lt;tr style="background-color: white; color: black;"&gt;
&lt;td&gt;2. 「私は3日間ずっと風邪をひいています。」に最も近い英語はどれ？&lt;/td&gt;
&lt;td&gt;A. I had a cold three days ago.&lt;br /&gt;
B. I have a cold three days ago.&lt;br /&gt;
C. I have had a cold for three days.&lt;br /&gt;
D. I had had a cold for three days.&lt;/td&gt;
&lt;td&gt;&lt;button id="q2-btn"&gt;正解を見る&lt;/button&gt;&lt;br /&gt;
&lt;span id="q2" style="display: none;"&gt;C. I have had a cold for three days.&lt;/span&gt;&lt;/td&gt;
&lt;/tr&gt;
&lt;tr style="background-color: #f0b464; color: black;"&gt;
&lt;td&gt;3. 「彼はスマホをなくしてしまいました。（今も持っていない）」と表したいときに最も適切なのは？&lt;/td&gt;
&lt;td&gt;A. He lost his smartphone.&lt;br /&gt;
B. He has lost his smartphone.&lt;br /&gt;
C. He has been losing his smartphone.&lt;br /&gt;
D. He is losing his smartphone.&lt;/td&gt;
&lt;td&gt;&lt;button id="q3-btn"&gt;正解を見る&lt;/button&gt;&lt;br /&gt;
&lt;span id="q3" style="display: none;"&gt;B. He has lost his smartphone.&lt;/span&gt;&lt;/td&gt;
&lt;/tr&gt;
&lt;tr style="background-color: white; color: black;"&gt;
&lt;td&gt;4. 「just」を使った現在完了の訳として最も適切なのはどれ？&lt;/td&gt;
&lt;td&gt;A. もう〜してしまった&lt;br /&gt;
B. たった今〜したところだ&lt;br /&gt;
C. ずっと〜している&lt;br /&gt;
D. 〜したことがある&lt;/td&gt;
&lt;td&gt;&lt;button id="q4-btn"&gt;正解を見る&lt;/button&gt;&lt;br /&gt;
&lt;span id="q4" style="display: none;"&gt;B. たった今〜したところだ&lt;/span&gt;&lt;/td&gt;
&lt;/tr&gt;
&lt;tr style="background-color: #f0b464; color: black;"&gt;
&lt;td&gt;5. 「already」がよく使われるのはどの文の種類？&lt;/td&gt;
&lt;td&gt;A. 否定文&lt;br /&gt;
B. 疑問文&lt;br /&gt;
C. 肯定文&lt;br /&gt;
D. 命令文&lt;/td&gt;
&lt;td&gt;&lt;button id="q5-btn"&gt;正解を見る&lt;/button&gt;&lt;br /&gt;
&lt;span id="q5" style="display: none;"&gt;C. 肯定文&lt;/span&gt;&lt;/td&gt;
&lt;/tr&gt;
&lt;tr style="background-color: white; color: black;"&gt;
&lt;td&gt;6. 「yet」が「まだ〜していない」という意味になるのはどの文？&lt;/td&gt;
&lt;td&gt;A. 肯定文&lt;br /&gt;
B. 否定文&lt;br /&gt;
C. 命令文&lt;br /&gt;
D. 条件節の文&lt;/td&gt;
&lt;td&gt;&lt;button id="q6-btn"&gt;正解を見る&lt;/button&gt;&lt;br /&gt;
&lt;span id="q6" style="display: none;"&gt;B. 否定文&lt;/span&gt;&lt;/td&gt;
&lt;/tr&gt;
&lt;tr style="background-color: #f0b464; color: black;"&gt;
&lt;td&gt;7. 「もうスマホは見つかりましたか。」に最も近い英語はどれ？&lt;/td&gt;
&lt;td&gt;A. Did you find your smartphone already?&lt;br /&gt;
B. Do you find your smartphone yet?&lt;br /&gt;
C. Have you found your smartphone yet?&lt;br /&gt;
D. Have you found your smartphone already?&lt;/td&gt;
&lt;td&gt;&lt;button id="q7-btn"&gt;正解を見る&lt;/button&gt;&lt;br /&gt;
&lt;span id="q7" style="display: none;"&gt;C. Have you found your smartphone yet?&lt;/span&gt;&lt;/td&gt;
&lt;/tr&gt;
&lt;tr style="background-color: white; color: black;"&gt;
&lt;td&gt;8. 現在完了の否定文として正しいものはどれ？&lt;/td&gt;
&lt;td&gt;A. I haven’t finished my homework.&lt;br /&gt;
B. I don’t have finished my homework.&lt;br /&gt;
C. I haven’t finish my homework.&lt;br /&gt;
D. I not have finished my homework.&lt;/td&gt;
&lt;td&gt;&lt;button id="q8-btn"&gt;正解を見る&lt;/button&gt;&lt;br /&gt;
&lt;span id="q8" style="display: none;"&gt;A. I haven’t finished my homework.&lt;/span&gt;&lt;/td&gt;
&lt;/tr&gt;
&lt;tr style="background-color: #f0b464; color: black;"&gt;
&lt;td&gt;9. 次のうち、&lt;strong&gt;継続用法&lt;/strong&gt;の文と言えるものはどれ？&lt;/td&gt;
&lt;td&gt;A. I have just eaten lunch.&lt;br /&gt;
B. I have already seen that movie.&lt;br /&gt;
C. I have studied English for three years.&lt;br /&gt;
D. I have lost my wallet.&lt;/td&gt;
&lt;td&gt;&lt;button id="q9-btn"&gt;正解を見る&lt;/button&gt;&lt;br /&gt;
&lt;span id="q9" style="display: none;"&gt;C. I have studied English for three years.&lt;/span&gt;&lt;/td&gt;
&lt;/tr&gt;
&lt;tr style="background-color: white; color: black;"&gt;
&lt;td&gt;10. 「現在完了」の説明として最も適切なものはどれ？&lt;/td&gt;
&lt;td&gt;A. 過去のある一時点だけを表す時制&lt;br /&gt;
B. 未来の予定だけを表す時制&lt;br /&gt;
C. 過去と現在の結び付き（結果・経験・継続）を表す用法&lt;br /&gt;
D. 受動態の「〜される」を表す用法&lt;/td&gt;
&lt;td&gt;&lt;button id="q10-btn"&gt;正解を見る&lt;/button&gt;&lt;br /&gt;
&lt;span id="q10" style="display: none;"&gt;C. 過去と現在の結び付き（結果・経験・継続）を表す用法&lt;/span&gt;&lt;/td&gt;
&lt;/tr&gt;
&lt;/tbody&gt;
&lt;/table&gt;
------</t>
  </si>
  <si>
    <t>https://eigo-rewrite.com/column/stage2-lesson7-4/</t>
  </si>
  <si>
    <t>以下のページは不自然なワードを使用しています。
これらを適切に自然な言葉に置き換えて下さい。
なお、本文の装飾や構造は絶対に変えないでください。
【対象ページURL】
https://eigo-rewrite.com/column/stage2-lesson7-4/
【検出された不自然ワード】
（検出なし）
【本文】
------
&lt;p&gt;&lt;iframe title="YouTube video player" src="https://www.youtube.com/embed/3I6yG0j_rtM" width="560" height="315" frameborder="0" allowfullscreen="allowfullscreen"&gt;&lt;/iframe&gt;&lt;/p&gt;
&lt;p&gt;NEW TREASURE STAGE2 の文法事項・Lesson一覧の全体像は、&lt;strong&gt;&lt;a href="https://eigo-rewrite.com/column/hub_stage2/"&gt;NEW TREASURE STAGE2｜中2英文法 総括＋Lesson一覧（全体像はこちら）&lt;/a&gt;&lt;/strong&gt;で確認できます。&lt;br /&gt;
&lt;strong&gt;have been＋ing&lt;/strong&gt;で止まりやすいのは、「been＝行った？」の感覚が混ざって、&lt;strong&gt;現在完了（have＋過去分詞）&lt;/strong&gt;と同じ訳に見えるのに、文の使いどころだけが違って見えるからです。&lt;br /&gt;
ここでは、現在完了進行形を&lt;strong&gt;状態&lt;/strong&gt;ではなく&lt;strong&gt;動作が続いている&lt;/strong&gt;として整理し、&lt;strong&gt;since／for&lt;/strong&gt;・&lt;strong&gt;How long&lt;/strong&gt;の組み合わせで「聞き方／答え方」まで一気につなげます。&lt;br /&gt;
さらに、&lt;strong&gt;know&lt;/strong&gt;のように進行形にしない動詞は、&lt;strong&gt;have been knowing&lt;/strong&gt;ではなく&lt;strong&gt;have known&lt;/strong&gt;に言い換える――この判断も、例文で確認します。&lt;/p&gt;
&lt;p&gt;&lt;img decoding="async" fetchpriority="high" class="alignnone wp-image-715" src="https://eigo-rewrite.com/wp-content/uploads/2023/08/スライド用-9-300x169.jpg" alt="" width="467" height="263" srcset="https://eigo-rewrite.com/wp-content/uploads/2023/08/スライド用-9-300x169.jpg 300w, https://eigo-rewrite.com/wp-content/uploads/2023/08/スライド用-9-1024x576.jpg 1024w, https://eigo-rewrite.com/wp-content/uploads/2023/08/スライド用-9-768x432.jpg 768w, https://eigo-rewrite.com/wp-content/uploads/2023/08/スライド用-9-320x180.jpg 320w, https://eigo-rewrite.com/wp-content/uploads/2023/08/スライド用-9.jpg 1280w" sizes="(max-width: 467px) 100vw, 467px" /&gt;&lt;/p&gt;
&lt;p&gt;こちらの訳を見てみますと、「ずっと何々している」と書かれています。&lt;br /&gt;
これは前回のセクション3、現在完了の継続用法と訳としては大体同じです。&lt;br /&gt;
ただ、前回見たセクション3の継続用法というのは、主にある状態が続いているといった様子を表していました。&lt;br /&gt;
この現在完了進行形というのは、&lt;span style="color: #ff0000;"&gt;ある動作をずーっと行っている&lt;/span&gt;というような意味合いなんです。&lt;br /&gt;
ですので、今回出てくる&lt;span style="color: #ff0000;"&gt;&amp;#8220;make&amp;#8221;&lt;/span&gt;とか&lt;span style="color: #ff0000;"&gt;&amp;#8220;surf&amp;#8221;&lt;/span&gt;とかあるいは&lt;span style="color: #ff0000;"&gt;&amp;#8220;wait&amp;#8221;&lt;/span&gt;、これらは全部&lt;strong&gt;動作を表わす動詞&lt;/strong&gt;となります。&lt;br /&gt;
この動作を表わすとか状態を表すというのは後半のパートで説明しますので、そちらがよく分からないという方はそちらを見て下さい。&lt;br /&gt;
動作を表わす動詞と状態を表わす動詞では大体区別出来ているという方はそのまま聞いていきましょう。&lt;br /&gt;
まず形からです。&lt;br /&gt;
こちら&amp;#8221;have&amp;#8221;があります。&lt;br /&gt;
現在完了ですから、まずここの部分で&amp;#8221;have been&amp;#8221;「have + 過去分詞」で現在完了を作っています。&lt;br /&gt;
今度はこちらの後半で、ここが「be動詞 + ing」になっていますから、ここの部分で進行形を作っているんです。&lt;br /&gt;
なので、現在完了進行形と言われたら基本的な形は&lt;span style="color: #ff6600;"&gt;「have been ing」&lt;/span&gt;といった形になります。&lt;br /&gt;
これで、&lt;span style="color: #ff6600;"&gt;「ずーっとこの動作を続けている」&lt;/span&gt;という意味になります。&lt;/p&gt;
&lt;p&gt;これで言いますと、&amp;#8221;I have been making a poster&amp;#8221;「私はずーっとポスター書いています」、&amp;#8221;since this morning&amp;#8221;「今朝から」となります。&lt;br /&gt;
先ほど言ったように継続用法に近いですから、継続用法で使っていた&amp;#8221;since&amp;#8221;とか&amp;#8221;for&amp;#8221;という単語はそのまま使う事が出来ます。&lt;br /&gt;
そうしますとこちらで「今朝からずーっとポスターを作っているんですよ。」というような意味が出来ます。&lt;br /&gt;
また、こちら&amp;#8221;Ken has been surfing the internet for an hour.&amp;#8221;、ここでも「have been ing」という形になっていまして、&amp;#8221;surfing the internet&amp;#8221;「ネットサーフィンしている」というような意味になっています。&lt;br /&gt;
要するに、「ケンは」&amp;#8221;for an hour&amp;#8221;「1時間ずっとインターネットをやっています」、まあ「ネットを見ています」というような意味になっています。&lt;br /&gt;
このように、「have been ing」という形が作れれば、一旦このセクションというのは完了になります。&lt;/p&gt;
&lt;p&gt;答え方に関して見ていくと、&amp;#8221;How long&amp;#8221;こちらは疑問文があって「どれぐらいの間」&amp;#8221;have you been waiting for her&amp;#8221;「彼女を待っているんですか」となっていまして、その答え方として&amp;#8221;For about forty minutes.&amp;#8221;「40分ですよ。」となります。&lt;br /&gt;
ここでもちろん&amp;#8221;I have been waiting&amp;#8221;と書いてもいいですが、ちょっと&lt;span style="color: #0000ff;"&gt;重複する単語が多く&lt;/span&gt;なっちゃいますので、この程度に留めておいて良いかと思います。&lt;/p&gt;
&lt;p&gt;&lt;img decoding="async" class="alignnone wp-image-716" src="https://eigo-rewrite.com/wp-content/uploads/2023/08/スライド用2-7-300x169.jpg" alt="" width="648" height="365" srcset="https://eigo-rewrite.com/wp-content/uploads/2023/08/スライド用2-7-300x169.jpg 300w, https://eigo-rewrite.com/wp-content/uploads/2023/08/スライド用2-7-1024x576.jpg 1024w, https://eigo-rewrite.com/wp-content/uploads/2023/08/スライド用2-7-768x432.jpg 768w, https://eigo-rewrite.com/wp-content/uploads/2023/08/スライド用2-7-320x180.jpg 320w, https://eigo-rewrite.com/wp-content/uploads/2023/08/スライド用2-7.jpg 1280w" sizes="(max-width: 648px) 100vw, 648px" /&gt;&lt;/p&gt;
&lt;p&gt;そしてこちらが先ほど言った動作を表わす動詞と状態を表わす動詞です。&lt;br /&gt;
動作と状態というのは何なんだという所ですが、動作というのは基本的にはその瞬間にやるとか、あるいは自分の意志で止められるというような、いわゆる一般的な動作を表わしています。&lt;br /&gt;
逆にこの状態というのは、基本的には一定期間続くような様子とか状態を表します。&lt;br /&gt;
例えばですが、be動詞です。&lt;br /&gt;
&amp;#8220;I am a student.&amp;#8221;&lt;br /&gt;
「私は生徒です。」&lt;br /&gt;
その生徒であるという状態というのは一定期間続く訳ですから、これは&lt;span style="color: #ff00ff;"&gt;&amp;#8220;I am a student.&amp;#8221;のbe動詞は状態動詞&lt;/span&gt;と言う事が出来ます。&lt;br /&gt;
逆に先ほど出てきた&amp;#8221;make&amp;#8221;というのは、「作る」といったら&lt;span style="color: #ff00ff;"&gt;自分の意志で止めたりとかその瞬間に行う事なので、動作動詞&lt;/span&gt;と言います。&lt;br /&gt;
実はこれは中学校1年生の進行形の際、現在進行形の際に学習している事です。&lt;br /&gt;
進行形というのは、基本的に動作動詞でしか作る事が出来ません。&lt;br /&gt;
状態動詞で使う事は出来ませんので、そうするとこちらのように&amp;#8221;We have been knowing&amp;#8221;と書きました。&lt;br /&gt;
こちらの&amp;#8221;know&amp;#8221;は「知る」ではなくて「知っている」です。&lt;br /&gt;
「知っている」というのはもちろん一定期間続きます。&lt;br /&gt;
例えば、「私はあなたの名前を知っています。と言ったら、それは瞬間的なものではなくて一定期間記憶というものが続く訳ですから、これは状態動詞になります。&lt;br /&gt;
そうすると、状態動詞というのは進行形にする事が出来ません。&lt;br /&gt;
したがってこの文、&amp;#8221;have been knowing&amp;#8221;というのはこれは×です、となります。&lt;br /&gt;
ここが違う訳です。&lt;br /&gt;
なので、状態動詞に関しては基本的に現在完了の継続用法をそのまま使って、「have + 過去分詞」があって、あとは期間を表わす語句を入れます。&lt;br /&gt;
このような形で書いていって下さい。&lt;br /&gt;
現在完了進行形はちょっと特殊というか、あまり他の単元に登場したりする事は少ないですから、一旦「have been ing」という形を覚えておいて、これはどうやら動作を表わす動詞、進行形に出来る動詞しか使えないんだなという認識で進めていって下さい。&lt;br /&gt;
それではセクション4に関しては以上となります。&lt;/p&gt;
&lt;style&gt;
.lesson-table {&lt;br /&gt;  border-collapse: collapse;&lt;br /&gt;  width: 100%;&lt;br /&gt;}&lt;br /&gt;.lesson-table th,&lt;br /&gt;.lesson-table td {&lt;br /&gt;  border: 1px solid #ccc;&lt;br /&gt;  padding: 8px;&lt;br /&gt;}&lt;br /&gt;.lesson-table th {&lt;br /&gt;  background-color: #DD8500;&lt;br /&gt;  color: #ffffff;&lt;br /&gt;  text-align: left;&lt;br /&gt;}&lt;br /&gt;.lesson-table tbody tr:nth-child(odd) td {&lt;br /&gt;  background-color: #ffffff;&lt;br /&gt;  color: #000000;&lt;br /&gt;}&lt;br /&gt;.lesson-table tbody tr:nth-child(even) td {&lt;br /&gt;  background-color: #F0B464;&lt;br /&gt;  color: #000000;&lt;br /&gt;}&lt;br /&gt;.lesson-table button {&lt;br /&gt;  margin-top: 6px;&lt;br /&gt;}&lt;br /&gt;&lt;/style&gt;
&lt;h2&gt;Lesson7 セクション4：現在完了進行形 まとめ&lt;/h2&gt;
&lt;table class="lesson-table"&gt;
&lt;thead&gt;
&lt;tr&gt;
&lt;th&gt;ポイント&lt;/th&gt;
&lt;/tr&gt;
&lt;/thead&gt;
&lt;tbody&gt;
&lt;tr&gt;
&lt;td&gt;
&lt;ul&gt;
&lt;li&gt;現在完了進行形の形は &lt;strong&gt;have / has been + 動詞の ing形&lt;/strong&gt;。&lt;/li&gt;
&lt;li&gt;意味は主に「（ある時点から）ずっと〜している」「ずっと〜し続けている」という&lt;strong&gt;動作の継続&lt;/strong&gt;を表す。&lt;/li&gt;
&lt;li&gt;継続用法と同じく，&lt;strong&gt;since（〜から）&lt;/strong&gt; や &lt;strong&gt;for（〜の間）&lt;/strong&gt; と一緒に使われることが多い。&lt;br /&gt;
例）I have been making a poster &lt;strong&gt;since this morning&lt;/strong&gt;．&lt;/li&gt;
&lt;li&gt;使えるのは「動作」を表す動詞：&lt;strong&gt;make, surf, wait&lt;/strong&gt; など。&lt;/li&gt;
&lt;li&gt;&lt;strong&gt;状態動詞&lt;/strong&gt;（be, know など）は進行形にできないので，&lt;br /&gt;
✕ We have been knowing each other for a long time. ではなく，&lt;br /&gt;
○ We have known each other for a long time. とする。&lt;/li&gt;
&lt;li&gt;疑問文は &lt;strong&gt;How long have you been 〜 ?&lt;/strong&gt; で「どれくらいの間〜していますか」とたずねる。&lt;/li&gt;
&lt;li&gt;答えは期間だけで返すことも多い：&lt;br /&gt;
Q：How long have you been waiting for her?&lt;br /&gt;
A：For about forty minutes.&lt;/li&gt;
&lt;li&gt;「現在完了進行形」＝現在完了（have been）＋進行形（be動詞＋ing）が合体したもの，というイメージをもつ。&lt;/li&gt;
&lt;/ul&gt;
&lt;/td&gt;
&lt;/tr&gt;
&lt;/tbody&gt;
&lt;/table&gt;
&lt;h2&gt;Lesson7 セクション4：確認クイズ（10問）&lt;/h2&gt;
&lt;table class="lesson-table"&gt;
&lt;thead&gt;
&lt;tr&gt;
&lt;th style="width: 5%;"&gt;No.&lt;/th&gt;
&lt;th&gt;問題（A〜D から 1つ選びなさい）&lt;/th&gt;
&lt;/tr&gt;
&lt;/thead&gt;
&lt;tbody&gt;&lt;!-- Q1 --&gt;&lt;/p&gt;
&lt;tr&gt;
&lt;td&gt;1&lt;/td&gt;
&lt;td&gt;「私は今朝からずっとポスターを作っています。」として，現在完了進行形の形として最も適切なのはどれ？&lt;/p&gt;
&lt;p&gt;A. I have made a poster since this morning.&lt;/p&gt;
&lt;p&gt;B. I have been making a poster since this morning.&lt;/p&gt;
&lt;p&gt;C. I am making a poster since this morning.&lt;/p&gt;
&lt;p&gt;D. I was making a poster since this morning.&lt;/p&gt;
&lt;p&gt;&lt;button&gt;正解を見る&lt;/button&gt;&lt;/p&gt;
&lt;div id="q1" style="display: none;"&gt;正解：&lt;strong&gt;B&lt;/strong&gt;&lt;/div&gt;
&lt;/td&gt;
&lt;/tr&gt;
&lt;p&gt;&lt;!-- Q2 --&gt;&lt;/p&gt;
&lt;tr&gt;
&lt;td&gt;2&lt;/td&gt;
&lt;td&gt;「現在完了進行形」の基本形として正しいものはどれ？&lt;/p&gt;
&lt;p&gt;A. have + 過去分詞&lt;/p&gt;
&lt;p&gt;B. be + 動詞の ing形&lt;/p&gt;
&lt;p&gt;C. have / has been + 動詞の ing形&lt;/p&gt;
&lt;p&gt;D. had been + 動詞の ing形&lt;/p&gt;
&lt;p&gt;&lt;button&gt;正解を見る&lt;/button&gt;&lt;/p&gt;
&lt;div id="q2" style="display: none;"&gt;正解：&lt;strong&gt;C&lt;/strong&gt;&lt;/div&gt;
&lt;/td&gt;
&lt;/tr&gt;
&lt;p&gt;&lt;!-- Q3 --&gt;&lt;/p&gt;
&lt;tr&gt;
&lt;td&gt;3&lt;/td&gt;
&lt;td&gt;現在完了進行形が表すイメージとして最も近いものはどれ？&lt;/p&gt;
&lt;p&gt;A. 〜したことがある（経験）&lt;/p&gt;
&lt;p&gt;B. ずっと〜している（動作の継続）&lt;/p&gt;
&lt;p&gt;C. ちょうど〜したところだ（完了）&lt;/p&gt;
&lt;p&gt;D. もう〜してしまった（結果）&lt;/p&gt;
&lt;p&gt;&lt;button&gt;正解を見る&lt;/button&gt;&lt;/p&gt;
&lt;div id="q3" style="display: none;"&gt;正解：&lt;strong&gt;B&lt;/strong&gt;&lt;/div&gt;
&lt;/td&gt;
&lt;/tr&gt;
&lt;p&gt;&lt;!-- Q4 --&gt;&lt;/p&gt;
&lt;tr&gt;
&lt;td&gt;4&lt;/td&gt;
&lt;td&gt;次のうち，現在完了進行形にしにくい（進行形にしない）&lt;strong&gt;状態動詞&lt;/strong&gt;はどれ？&lt;/p&gt;
&lt;p&gt;A. wait&lt;/p&gt;
&lt;p&gt;B. surf&lt;/p&gt;
&lt;p&gt;C. make&lt;/p&gt;
&lt;p&gt;D. know&lt;/p&gt;
&lt;p&gt;&lt;button&gt;正解を見る&lt;/button&gt;&lt;/p&gt;
&lt;div id="q4" style="display: none;"&gt;正解：&lt;strong&gt;D&lt;/strong&gt;&lt;/div&gt;
&lt;/td&gt;
&lt;/tr&gt;
&lt;p&gt;&lt;!-- Q5 --&gt;&lt;/p&gt;
&lt;tr&gt;
&lt;td&gt;5&lt;/td&gt;
&lt;td&gt;次の文の誤りを直したときに正しい文になるものはどれ？&lt;br /&gt;
✕ We have been knowing each other for ten years.A. We have been known each other for ten years.B. We have known each other for ten years.C. We knew each other for ten years.D. We are knowing each other for ten years.&lt;button&gt;正解を見る&lt;/button&gt;&lt;/p&gt;
&lt;div id="q5" style="display: none;"&gt;正解：&lt;strong&gt;B&lt;/strong&gt;&lt;/div&gt;
&lt;/td&gt;
&lt;/tr&gt;
&lt;p&gt;&lt;!-- Q6 --&gt;&lt;/p&gt;
&lt;tr&gt;
&lt;td&gt;6&lt;/td&gt;
&lt;td&gt;「ケンは1時間ずっとネットサーフィンをしています。」として最も適切な英文はどれ？&lt;/p&gt;
&lt;p&gt;A. Ken has surfed the Internet for an hour.&lt;/p&gt;
&lt;p&gt;B. Ken has been surfing the Internet for an hour.&lt;/p&gt;
&lt;p&gt;C. Ken is surfing the Internet for an hour.&lt;/p&gt;
&lt;p&gt;D. Ken surfed the Internet for an hour now.&lt;/p&gt;
&lt;p&gt;&lt;button&gt;正解を見る&lt;/button&gt;&lt;/p&gt;
&lt;div id="q6" style="display: none;"&gt;正解：&lt;strong&gt;B&lt;/strong&gt;&lt;/div&gt;
&lt;/td&gt;
&lt;/tr&gt;
&lt;p&gt;&lt;!-- Q7 --&gt;&lt;/p&gt;
&lt;tr&gt;
&lt;td&gt;7&lt;/td&gt;
&lt;td&gt;「どれくらいの間〜していますか」とたずねるときに使う表現として適切なのはどれ？&lt;/p&gt;
&lt;p&gt;A. How many have you been 〜 ?&lt;/p&gt;
&lt;p&gt;B. How long have you been 〜 ?&lt;/p&gt;
&lt;p&gt;C. How often have you been 〜 ?&lt;/p&gt;
&lt;p&gt;D. When have you been 〜 ?&lt;/p&gt;
&lt;p&gt;&lt;button&gt;正解を見る&lt;/button&gt;&lt;/p&gt;
&lt;div id="q7" style="display: none;"&gt;正解：&lt;strong&gt;B&lt;/strong&gt;&lt;/div&gt;
&lt;/td&gt;
&lt;/tr&gt;
&lt;p&gt;&lt;!-- Q8 --&gt;&lt;/p&gt;
&lt;tr&gt;
&lt;td&gt;8&lt;/td&gt;
&lt;td&gt;空所に入る語の組み合わせとして最も適切なのはどれ？&lt;br /&gt;
I have been studying English (   ) three hours.A. sinceB. forC. atD. by&lt;button&gt;正解を見る&lt;/button&gt;&lt;/p&gt;
&lt;div id="q8" style="display: none;"&gt;正解：&lt;strong&gt;B&lt;/strong&gt;&lt;/div&gt;
&lt;/td&gt;
&lt;/tr&gt;
&lt;p&gt;&lt;!-- Q9 --&gt;&lt;/p&gt;
&lt;tr&gt;
&lt;td&gt;9&lt;/td&gt;
&lt;td&gt;次の日本語を表す英文として最も適切なのはどれ？&lt;br /&gt;
「彼女は今朝からずっとギターを練習しています。」A. She has practiced the guitar since this morning.B. She has been practiced the guitar since this morning.C. She has been practicing the guitar since this morning.D. She is practicing the guitar since this morning.&lt;button&gt;正解を見る&lt;/button&gt;&lt;/p&gt;
&lt;div id="q9" style="display: none;"&gt;正解：&lt;strong&gt;C&lt;/strong&gt;&lt;/div&gt;
&lt;/td&gt;
&lt;/tr&gt;
&lt;p&gt;&lt;!-- Q10 --&gt;&lt;/p&gt;
&lt;tr&gt;
&lt;td&gt;10&lt;/td&gt;
&lt;td&gt;現在完了進行形についての説明として&lt;strong&gt;誤っている&lt;/strong&gt;ものはどれ？&lt;/p&gt;
&lt;p&gt;A. 「have / has been + ing」で表す。&lt;/p&gt;
&lt;p&gt;B. 動作が今も続いているイメージを表せる。&lt;/p&gt;
&lt;p&gt;C. be, know などの状態動詞ともよく一緒に使う。&lt;/p&gt;
&lt;p&gt;D. since, for などの語と一緒に用いられることが多い。&lt;/p&gt;
&lt;p&gt;&lt;button&gt;正解を見る&lt;/button&gt;&lt;/p&gt;
&lt;div id="q10" style="display: none;"&gt;正解：&lt;strong&gt;C&lt;/strong&gt;&lt;/div&gt;
&lt;/td&gt;
&lt;/tr&gt;
&lt;/tbody&gt;
&lt;/table&gt;
&lt;p&gt;&lt;script&gt;
function showAnswer(id, btn) {
  var ans = document.getElementById(id);
  if (ans) {
    ans.style.display = 'block';
  }
  if (btn) {
    btn.style.display = 'none';
  }
}
&lt;/script&gt;&lt;/p&gt;
&lt;p&gt;&lt;!--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t>
  </si>
  <si>
    <t>https://eigo-rewrite.com/column/stage2-lesson8-1/</t>
  </si>
  <si>
    <t>以下のページは不自然なワードを使用しています。
これらを適切に自然な言葉に置き換えて下さい。
なお、本文の装飾や構造は絶対に変えないでください。
【対象ページURL】
https://eigo-rewrite.com/column/stage2-lesson8-1/
【検出された不自然ワード】
（検出なし）
【本文】
------
&lt;p&gt;&lt;iframe title="YouTube video player" src="https://www.youtube.com/embed/Rcm2ksLOOus" width="560" height="315" frameborder="0" allowfullscreen="allowfullscreen"&gt;&lt;span data-mce-type="bookmark" style="display: inline-block; width: 0px; overflow: hidden; line-height: 0;" class="mce_SELRES_start"&gt;﻿&lt;/span&gt;&lt;/iframe&gt;&lt;/p&gt;
&lt;p&gt;NEW TREASURE STAGE2 の文法事項・Lesson一覧の全体像は、&lt;strong&gt;&lt;a href="https://eigo-rewrite.com/column/hub_stage2/"&gt;NEW TREASURE STAGE2｜中2英文法 総括＋Lesson一覧（全体像はこちら）&lt;/a&gt;&lt;/strong&gt;で確認できます。&lt;br /&gt;
今回の単元は&lt;span style="color: #ff0000;"&gt;名詞の区別&lt;/span&gt;というものが出てきます。&lt;br /&gt;
名詞にはいくつか種類があって、区別していきましょうというお話なんですが、現段階、中学校2年生とか中学校3年生の段階で全て理解して完璧に区別するというのは難しいので、&lt;span style="color: #0000ff;"&gt;ある程度イメージ&lt;/span&gt;がつくという状態になれば理解としては良くて、あとは個々の単語それぞれで形を覚えていけばいいかと思います。&lt;br /&gt;
それでは早速見ていきましょう。&lt;/p&gt;
&lt;p&gt;&lt;img decoding="async" fetchpriority="high" class="alignnone wp-image-718" src="https://eigo-rewrite.com/wp-content/uploads/2023/08/スライド用-10-300x169.jpg" alt="" width="582" height="328" srcset="https://eigo-rewrite.com/wp-content/uploads/2023/08/スライド用-10-300x169.jpg 300w, https://eigo-rewrite.com/wp-content/uploads/2023/08/スライド用-10-1024x576.jpg 1024w, https://eigo-rewrite.com/wp-content/uploads/2023/08/スライド用-10-768x432.jpg 768w, https://eigo-rewrite.com/wp-content/uploads/2023/08/スライド用-10-320x180.jpg 320w, https://eigo-rewrite.com/wp-content/uploads/2023/08/スライド用-10.jpg 1280w" sizes="(max-width: 582px) 100vw, 582px" /&gt;&lt;/p&gt;
&lt;p&gt;まずざっくりとした分け方で、&lt;strong&gt;可算名詞&lt;/strong&gt;と&lt;strong&gt;不可算名詞&lt;/strong&gt;といったものがあります。&lt;br /&gt;
可算の可は可能、算は数えるですから、&lt;span style="color: #ff0000;"&gt;数える事が出来る名詞&lt;/span&gt;となります。&lt;br /&gt;
ここは日本語と英語で少し区分が違いまして、英語では可算名詞の特徴として、まず形が一通りに決まっている事というのがあります。&lt;br /&gt;
例えば「本」と言ったら大体表紙があってページめくっていってというふうに形が決まっていますし、&amp;#8221;eraser&amp;#8221;「消しゴム」とかあるいは「黒板消し」といったものも大体ここに映っているようなものをイメージするかと思います。&lt;br /&gt;
こういった形で形が決まっていて、例えば&amp;#8221;banana&amp;#8221;と言ったら大体皆さんが思い浮かべるのは黄色いこういう形のものだと思うんです。&lt;br /&gt;
こういったものに関しては数えられる名詞なので、例えば&amp;#8221;a&amp;#8221;を付けたり&amp;#8221;an&amp;#8221;を付けたり&amp;#8221;s&amp;#8221;を付けたりというような事が必要になってきます。&lt;br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&lt;p&gt;一方で、不可算名詞というものは今度は逆に&lt;span style="color: #ff0000;"&gt;数えられない名詞&lt;/span&gt;です。&lt;br /&gt;
数えられる、数えられないの基準は何かというと、&lt;strong&gt;一定の形がない&lt;/strong&gt;という所です。&lt;br /&gt;
例えば&amp;#8221;water&amp;#8221;というのは特定の形をもっていませんし、&amp;#8221;homework&amp;#8221;「宿題」という物体は存在しないので形がないと考えます。&lt;br /&gt;
&amp;#8220;money&amp;#8221;「お金」というものに関しても、お札があったりコイン、硬貨のようなものがあったり特定の形と決まっていないものなので、これらは全て不可算名詞と呼ぶ事にします。&lt;br /&gt;
じゃあ可算名詞にはどういう名詞があって不可算名詞にはどういう名詞があってというのが教科書に載っていますので、そちらを詳しく見ていく事にします。&lt;/p&gt;
&lt;p&gt;&lt;img decoding="async" class="alignnone wp-image-720" src="https://eigo-rewrite.com/wp-content/uploads/2023/08/スライド用2-8-300x169.jpg" alt="" width="620" height="349" srcset="https://eigo-rewrite.com/wp-content/uploads/2023/08/スライド用2-8-300x169.jpg 300w, https://eigo-rewrite.com/wp-content/uploads/2023/08/スライド用2-8-1024x576.jpg 1024w, https://eigo-rewrite.com/wp-content/uploads/2023/08/スライド用2-8-768x432.jpg 768w, https://eigo-rewrite.com/wp-content/uploads/2023/08/スライド用2-8-320x180.jpg 320w, https://eigo-rewrite.com/wp-content/uploads/2023/08/スライド用2-8.jpg 1280w" sizes="(max-width: 620px) 100vw, 620px" /&gt;&lt;/p&gt;
&lt;p&gt;まずは可算名詞からです。&lt;br /&gt;
基本的には二つあります。&lt;br /&gt;
一つは普通名詞というものになっていまして、普通がどういうものかというと、特殊とか普通の普通ではなくて、&lt;span style="color: #0000ff;"&gt;同じ種類のものが世界に複数存在しているもの&lt;/span&gt;になります。&lt;br /&gt;
例えば&amp;#8221;book&amp;#8221;「本」というものは世界にいっぱいありますし、&amp;#8221;desk&amp;#8221;「机」というのも、例えば教室をイメージして頂くと、教室の中に「机」と呼ばれる物体というのはいくつも同じ種類のものがある訳です。&lt;br /&gt;
また「スマホ」なんていうものも大体皆さんちょっと四角くって薄くてというあの形、あれが世界に複数あると、こういったものは普通名詞と捉えますので&amp;#8221;a&amp;#8221;を付けたり&amp;#8221;s&amp;#8221;を付けたりという事が必要になってきます。&lt;br /&gt;
これが中々馴染みがないんですが、&lt;strong&gt;集合名詞&lt;/strong&gt;というものがあります。&lt;br /&gt;
集合はそのままです。&lt;br /&gt;
複数の人だったり複数のものっていうのが集まって一つのグループを作っているもの、ここは集合体と書きましたが、グループとかチームのようなものをイメージして下さい。&lt;br /&gt;
代表的なものとして、まず&lt;span style="color: #ff0000;"&gt;&amp;#8220;family&amp;#8221;&lt;span style="color: #000000;"&gt;「家族」&lt;/span&gt;&lt;/span&gt;というのがあります。&lt;br /&gt;
「家族」というのは例えば保護者の方がいて生徒さんがいて、おばあちゃんおじいちゃんがいてという形で一つの家に住んでいるあの集団、これを&amp;#8221;family&amp;#8221;と言います。&lt;br /&gt;
皆さんが通っている学校の&amp;#8221;class&amp;#8221;もそうです。&lt;br /&gt;
何人か生徒がいて、それをA組とかC組とか一つの団体として捉えている、これが集合名詞です。&lt;br /&gt;
さらに&amp;#8221;audience&amp;#8221;「観客」とか「聴取」という意味ですが、これも一人ずつのお客さんと捉えているのではなくて演者から見たら観客という一つの括りとして一つの集団として見ています。&lt;br /&gt;
これが集合名詞と呼ばれるものになります。&lt;br /&gt;
さて、集合名詞に関しては使い方にちょっとだけ&lt;span style="color: #ff0000;"&gt;注意&lt;/span&gt;が必要です。&lt;/p&gt;
&lt;p&gt;&lt;img decoding="async" loading="lazy" class="alignnone wp-image-721" src="https://eigo-rewrite.com/wp-content/uploads/2023/08/スライド用3-4-300x169.jpg" alt="" width="685" height="386" srcset="https://eigo-rewrite.com/wp-content/uploads/2023/08/スライド用3-4-300x169.jpg 300w, https://eigo-rewrite.com/wp-content/uploads/2023/08/スライド用3-4-1024x576.jpg 1024w, https://eigo-rewrite.com/wp-content/uploads/2023/08/スライド用3-4-768x432.jpg 768w, https://eigo-rewrite.com/wp-content/uploads/2023/08/スライド用3-4-320x180.jpg 320w, https://eigo-rewrite.com/wp-content/uploads/2023/08/スライド用3-4.jpg 1280w" sizes="(max-width: 685px) 100vw, 685px" /&gt;&lt;/p&gt;
&lt;p&gt;まずはその集合名詞、例えば&amp;#8221;family&amp;#8221;「家族」とか&amp;#8221;class&amp;#8221;というものを&lt;span style="color: #0000ff;"&gt;一つのグループ&lt;/span&gt;として捉える場合があります。&lt;br /&gt;
例えば、「私の家族は大家族です。」と言った時に、「私の家族」という一つのグループの中にメンバー、構成員がたくさんいますよ、と言う場合は、「私の家族」というものを一つの集団、グループとして捉えています。&lt;br /&gt;
このグループが大きいと言った時は、これ&amp;#8221;My family&amp;#8221;と書いてあって、当然グループ一つな訳ですからbe動詞は&amp;#8221;is&amp;#8221;を使っています。&lt;br /&gt;
また、下の文です。&lt;br /&gt;
&amp;#8220;There were over ten families in the shop.&amp;#8221;&lt;br /&gt;
「そのお店には10家族以上の人たちがいました。」&lt;br /&gt;
と言った時も、何人ではなくてその家族連れのお客さんが何組来ていたか、というのを表しています。&lt;br /&gt;
なので、今度は&amp;#8221;ten families&amp;#8221;となります。&lt;br /&gt;
もちろん「家族」というのは一つのグループですから、グループが一つとか二つと数える事が出来ます。&lt;br /&gt;
この場合は&amp;#8221;families&amp;#8221;と複数になっていますから、当然be動詞は&amp;#8221;were&amp;#8221;です。&lt;br /&gt;
このように複数に対応させる訳です。&lt;br /&gt;
また、ちょっと難しい言い方になっていますが、②構成員として捉える、つまり&lt;span style="color: #0000ff;"&gt;グループの中のメンバーとして捉える&lt;/span&gt;という捉え方もあります。&lt;br /&gt;
この場合は、①と②を比較してみると、①は&amp;#8221;My family&amp;#8221;「私の家族」という集団が一つなので&amp;#8221;is&amp;#8221;になっていますが、②は私の家族の一人一人のメンバーを思い浮かべていて、家族という事は当然その家族の中には複数メンバーがいる訳ですから、単語としては&amp;#8221;family&amp;#8221;しか書いていませんが、この中のメンバー一人一人を思い浮かべると、そうするとメンバーが複数いる訳ですからbe動詞は&amp;#8221;is&amp;#8221;でなく&amp;#8221;are&amp;#8221;にするというような事があります。&lt;br /&gt;
こちらの①の使い方というのは特に難しい所はないと思うんですが、下のように&amp;#8221;My family are&amp;#8221;とか&amp;#8221;The class are&amp;#8221;と複数扱いしている時は、この中にいる人たちなんだなと捉える事が注意点になります。&lt;/p&gt;
&lt;p&gt;次に不可算名詞に関して見ていきます。&lt;br /&gt;
不可算名詞には3種類があります。&lt;br /&gt;
基本的には一定の形がなくて数えられない名詞、これを表すのが物質名詞というものと、抽象名詞というものになります。&lt;br /&gt;
この一定の形というのを関係なく数えられないものとして、固有名詞というものがあります。&lt;br /&gt;
まずは一定の形をもたない名詞に関して見ていきます。&lt;/p&gt;
&lt;p&gt;&lt;img decoding="async" loading="lazy" class="alignnone wp-image-722" src="https://eigo-rewrite.com/wp-content/uploads/2023/08/スライド用4-3-300x169.jpg" alt="" width="618" height="348" srcset="https://eigo-rewrite.com/wp-content/uploads/2023/08/スライド用4-3-300x169.jpg 300w, https://eigo-rewrite.com/wp-content/uploads/2023/08/スライド用4-3-1024x576.jpg 1024w, https://eigo-rewrite.com/wp-content/uploads/2023/08/スライド用4-3-768x432.jpg 768w, https://eigo-rewrite.com/wp-content/uploads/2023/08/スライド用4-3-320x180.jpg 320w, https://eigo-rewrite.com/wp-content/uploads/2023/08/スライド用4-3.jpg 1280w" sizes="(max-width: 618px) 100vw, 618px" /&gt;&lt;/p&gt;
&lt;p&gt;まずこちら物質名詞です。&lt;br /&gt;
物質名詞というのは、その入れ物だったりその時の状態によって&lt;span style="color: #ff0000;"&gt;形が様々に変化&lt;/span&gt;します、というような意味だと思って下さい。&lt;br /&gt;
基本的には液体、&amp;#8221;water&amp;#8221;「水」です。&lt;br /&gt;
水というのは特定の形がなくて、コップに入れればコップの形になるし、あるいは床とかだったら広がっていくし、一定の形をもたないというものになっています。&lt;br /&gt;
それから気体です。&lt;br /&gt;
空気と言ったら空気という特定の形がある訳ではないので、これも物質扱いして数えられませんよ、となります。&lt;br /&gt;
さらに&amp;#8221;paper&amp;#8221;「紙」です。&lt;br /&gt;
紙というものも、四角い紙をイメージしますが、あれはいくら切ったとしても紙の切れ端ですから、いくらちっちゃくしても紙が紙であるという事に変わりがないので、そうすると紙というのも材料にあたるものですから、そうするとこれも数えられないので&amp;#8221;a&amp;#8221;を付けたりとか&amp;#8221;s&amp;#8221;を付けたりとかはしませんよと、いう形になります。&lt;br /&gt;
それから&amp;#8221;many&amp;#8221;、これも先ほどお伝えしましたが、「お金」というものは紙のお札で作る事もあればコインのような形で使う事もあるので、そうすると一定の形になっている訳ではないですし、そもそもお金が一つお金が二つとは数えないです。&lt;br /&gt;
このように、&lt;span style="color: #ff0000;"&gt;直接一つ二つ、お金が一つ二つと数えないもの&lt;/span&gt;、これを&lt;strong&gt;不可算名詞&lt;/strong&gt;として扱います。&lt;br /&gt;
それから次です。&lt;br /&gt;
抽象名詞と書いてあります。&lt;br /&gt;
抽象というのは&lt;span style="color: #0000ff;"&gt;具体の反対&lt;/span&gt;です。&lt;br /&gt;
具体的に&lt;span style="color: #0000ff;"&gt;形をもたないような、頭の中にある概念&lt;/span&gt;だったりとか&lt;span style="color: #0000ff;"&gt;実際には物体として存在していないもの&lt;/span&gt;、これを&lt;strong&gt;抽象名詞&lt;/strong&gt;と言います。&lt;br /&gt;
例えば、&amp;#8221;advice&amp;#8221;「助言」とか「忠告」というものもあります。&lt;br /&gt;
日本語ですと、「彼は私に二つアドバイスをくれた」というふうに数えられるような感じがしますが、ここの定義というのはあくまで形があるかないかという話です。&lt;br /&gt;
&amp;#8220;advice&amp;#8221;というものは、「忠告」「助言」というものは実際の物体として存在している形がある訳ではないので、この&amp;#8221;advice&amp;#8221;というものは不可算名詞として扱います。&lt;br /&gt;
同様に&amp;#8221;news&amp;#8221;、そうですよね「ニュース」という物体は存在しません。&lt;br /&gt;
&amp;#8220;music&amp;#8221;「音楽」、音楽自体は聞こえてくるものですが、音楽という物体は存在しないので、こういった&amp;#8221;advice&amp;#8221;&amp;#8221;news&amp;#8221;&amp;#8221;music&amp;#8221;というのは基本的には抽象名詞として数えません。&lt;br /&gt;
大事な点としては、こういった名詞にあとから&amp;#8221;s&amp;#8221;を付けてはいけませんよ、という事になりますので、これらには&amp;#8221;a&amp;#8221;とか&amp;#8221;s&amp;#8221;を付けないと認識しておいて下さい。&lt;br /&gt;
それでは最後に不可算名詞です。&lt;br /&gt;
そうは言っても水を1杯とかって数える必要がある時は存在する訳なので、その場合にどのように数えていくかという事に関して見ていきましょう。&lt;/p&gt;
&lt;p&gt;&lt;img decoding="async" loading="lazy" class="alignnone wp-image-723" src="https://eigo-rewrite.com/wp-content/uploads/2023/08/スライド用5-2-300x169.jpg" alt="" width="651" height="367" srcset="https://eigo-rewrite.com/wp-content/uploads/2023/08/スライド用5-2-300x169.jpg 300w, https://eigo-rewrite.com/wp-content/uploads/2023/08/スライド用5-2-1024x576.jpg 1024w, https://eigo-rewrite.com/wp-content/uploads/2023/08/スライド用5-2-768x432.jpg 768w, https://eigo-rewrite.com/wp-content/uploads/2023/08/スライド用5-2-320x180.jpg 320w, https://eigo-rewrite.com/wp-content/uploads/2023/08/スライド用5-2.jpg 1280w" sizes="(max-width: 651px) 100vw, 651px" /&gt;&lt;/p&gt;
&lt;p&gt;最初です。&lt;br /&gt;
&amp;#8220;My mother gave me some good advice.&amp;#8221;&lt;br /&gt;
という形で、まず&amp;#8221;some&amp;#8221;というものがあります。&lt;br /&gt;
&amp;#8220;some&amp;#8221;は「いくつかの」とか「いくらかの」と形で「いくつか」と言えば数を表しますし、「いくらか残っている」と言えばそれは&lt;span style="color: #0000ff;"&gt;量を表わします。&lt;/span&gt;&lt;br /&gt;
不可算名詞というのは、&lt;span style="color: #ff0000;"&gt;数というよりは量&lt;/span&gt;に概念としては近いです。&lt;br /&gt;
そうすると、この&amp;#8221;some&amp;#8221;「いくらかアドバイスをくれた」と言うと、忠告として「何々しなさい」1個だけじゃなくてなんか複数の言葉もらったんだなという事がここから分かります。&lt;br /&gt;
ただ、&amp;#8221;some&amp;#8221;が付いていたとしても&amp;#8221;advice&amp;#8221;自体は不可算名詞ですから、ここの所に&amp;#8221;s&amp;#8221;というものは付けてはいけません。&lt;br /&gt;
ここが一つ注意点になります。&lt;br /&gt;
例えば穴埋めの時も、ここに&amp;#8221;some&amp;#8221;があるからどうしても複数形にしたくなる訳ですが、この&amp;#8221;&lt;span style="color: #0000ff;"&gt;advice&amp;#8221;自体が数えられない名詞&lt;/span&gt;なので、&amp;#8221;s&amp;#8221;は付けちゃいけません、というような形になります。&lt;br /&gt;
また、今度は液体とか飲み物をどうやって数えるかという話ですが、こちらを見て頂くと&amp;#8221;a bottle of milk&amp;#8221;「牛乳は液体」ですから特定の形をもちません。&lt;br /&gt;
なので、数えられないから&amp;#8221;to miks&amp;#8221;とかって言えないんです。&lt;br /&gt;
そういう時は、ここに&lt;span style="color: #ff0000;"&gt;そのものの容器を示して数える&lt;/span&gt;事が出来ます。&lt;br /&gt;
要するに、牛乳二つじゃなくて牛乳を二便とか、一つの瓶、1本と数える際に、このように&amp;#8221;a bottle of&amp;#8221;と付けると「一つのボトル」「瓶の牛乳」というような形で、「牛乳1瓶を買いました」というような言い方が出来ます。&lt;br /&gt;
これはたまたま一つですから、&amp;#8221;a bottle of&amp;#8221;という形になっていますが、こちらを見ると&amp;#8221;two pounds of butter&amp;#8221;となっていて、こちらが今度は&amp;#8221;pound&amp;#8221;これが量を示す単位です。&lt;br /&gt;
1ポンド2ポンドという重さとか量の単位になります。&lt;br /&gt;
そうすると、&amp;#8221;butter&amp;#8221;自体は四角いものだけじゃなくて溶けたものだって&amp;#8221;butter&amp;#8221;ですし、塗られているものも&amp;#8221;butter&amp;#8221;なので、特定の形をもたないからこの&amp;#8221;butter&amp;#8221;というのは不可算名詞ですが、&amp;#8221;butter&amp;#8221;をどれぐらい欲しいかというと「2ポンド」欲しいと言っています。&lt;br /&gt;
このように、&lt;strong&gt;容器ではなく量を示す&lt;/strong&gt;ようなこういった語句を使う事もあります。&lt;br /&gt;
この場合は2ポンドですから、そのポンドというもの自体は単位なのでこれは数える事が出来ますからこちらの方に&amp;#8221;s&amp;#8221;を付けます。&lt;br /&gt;
&lt;span style="color: #ff0000;"&gt;不可算名詞を数える時は、この容器とか量の方に&amp;#8221;s&amp;#8221;を付けて不可算名詞自体には何も付けない&lt;/span&gt;という事に注意しておきましょう。&lt;/p&gt;
&lt;p&gt;また、よく出るものとしてこちらです。&lt;br /&gt;
&amp;#8220;We ordered a cup of tea&amp;#8221;&lt;br /&gt;
今度は&amp;#8221;a cup of&amp;#8221;です。&lt;br /&gt;
&amp;#8220;cup&amp;#8221;は容器です。&lt;br /&gt;
そうすると、「お茶を1杯注文した。」となっていて、基本的にはここにくる飲み物、温かい飲み物を飲む時は一般的には&amp;#8221;cup&amp;#8221;というものを使っていって、こちらの&amp;#8221;two glasses of wine&amp;#8221;のように、ワイン、一般的には冷たい状態で飲むものを数える時にはこの&amp;#8221;glass&amp;#8221;というものを使います。&lt;br /&gt;
こちらもワインを2杯で、グラスという物体は存在していて形がありますから数えられます。&lt;br /&gt;
なので&amp;#8221;two glasses&amp;#8221;というふうに、こちらの方に複数形を付けるという形になります。&lt;/p&gt;
&lt;p&gt;このように、可算名詞と不可算名詞の区別から始まって、最後は不可算名詞を実際に必要があって数える時にどうやって数えるか、という事までお話をしました。&lt;br /&gt;
どれが可算でどれが不可算かというのは、一つずつ考える事も大事ですが、最終的には&lt;span style="color: #ff00ff;"&gt;覚えてしまう&lt;/span&gt;という事が大事になってきます。&lt;br /&gt;
だからたくさん問題だったりとか例に触れて少しずつ覚えていくようにして下さい。&lt;br /&gt;
それではセクション1に関しては以上となります。&lt;/p&gt;
&lt;h2&gt;Lesson8 セクション1　名詞の区別まとめ&lt;/h2&gt;
&lt;table style="border-collapse: collapse; width: 100%;"&gt;
&lt;tbody&gt;
&lt;tr&gt;
&lt;th style="background-color: #dd8500; color: #ffffff; padding: 8px; border: 1px solid #999;"&gt;項目&lt;/th&gt;
&lt;th style="background-color: #dd8500; color: #ffffff; padding: 8px; border: 1px solid #999;"&gt;内容&lt;/th&gt;
&lt;/tr&gt;
&lt;p&gt;&lt;!-- 1行目（オレンジ） --&gt;&lt;/p&gt;
&lt;tr&gt;
&lt;td style="background-color: #f0b464; color: #000000; padding: 8px; border: 1px solid #999;"&gt;名詞の大きな区別&lt;/td&gt;
&lt;td style="background-color: #f0b464; color: #000000; padding: 8px; border: 1px solid #999;"&gt;
&lt;ul&gt;
&lt;li&gt;&lt;strong&gt;可算名詞&lt;/strong&gt;：数えられる名詞（book, desk, banana など）&lt;/li&gt;
&lt;li&gt;&lt;strong&gt;不可算名詞&lt;/strong&gt;：数えられない名詞（water, homework, money など）&lt;/li&gt;
&lt;li&gt;可算か不可算かは「&lt;strong&gt;一定の形をもつかどうか&lt;/strong&gt;」でイメージするとよい&lt;/li&gt;
&lt;/ul&gt;
&lt;/td&gt;
&lt;/tr&gt;
&lt;p&gt;&lt;!-- 2行目（白） --&gt;&lt;/p&gt;
&lt;tr&gt;
&lt;td style="background-color: #ffffff; color: #000000; padding: 8px; border: 1px solid #999;"&gt;可算名詞の種類&lt;/td&gt;
&lt;td style="background-color: #ffffff; color: #000000; padding: 8px; border: 1px solid #999;"&gt;
&lt;ul&gt;
&lt;li&gt;&lt;strong&gt;普通名詞&lt;/strong&gt;：同じ種類のものが世界に複数ある名詞（book, desk, smartphone など）&lt;/li&gt;
&lt;li&gt;&lt;strong&gt;集合名詞&lt;/strong&gt;：複数の人・物の集まりを1つのグループとして表す名詞（family, class, audience など）&lt;/li&gt;
&lt;li&gt;可算名詞は &lt;strong&gt;a / an&lt;/strong&gt; や &lt;strong&gt;-s&lt;/strong&gt; をつけて数えられる&lt;/li&gt;
&lt;/ul&gt;
&lt;/td&gt;
&lt;/tr&gt;
&lt;p&gt;&lt;!-- 3行目（オレンジ） --&gt;&lt;/p&gt;
&lt;tr&gt;
&lt;td style="background-color: #f0b464; color: #000000; padding: 8px; border: 1px solid #999;"&gt;集合名詞の単数・複数&lt;/td&gt;
&lt;td style="background-color: #f0b464; color: #000000; padding: 8px; border: 1px solid #999;"&gt;
&lt;ul&gt;
&lt;li&gt;&lt;strong&gt;グループ全体&lt;/strong&gt;として見れば単数扱い：My family &lt;strong&gt;is&lt;/strong&gt; large.&lt;/li&gt;
&lt;li&gt;&lt;strong&gt;構成員一人ひとり&lt;/strong&gt;に意識を向けると複数扱い：My family &lt;strong&gt;are&lt;/strong&gt; all at home.&lt;/li&gt;
&lt;li&gt;「グループか」「メンバーか」の視点で &lt;strong&gt;is / are&lt;/strong&gt; を選ぶ&lt;/li&gt;
&lt;/ul&gt;
&lt;/td&gt;
&lt;/tr&gt;
&lt;p&gt;&lt;!-- 4行目（白） --&gt;&lt;/p&gt;
&lt;tr&gt;
&lt;td style="background-color: #ffffff; color: #000000; padding: 8px; border: 1px solid #999;"&gt;物質名詞（不可算）&lt;/td&gt;
&lt;td style="background-color: #ffffff; color: #000000; padding: 8px; border: 1px solid #999;"&gt;
&lt;ul&gt;
&lt;li&gt;&lt;strong&gt;物質名詞&lt;/strong&gt;：入れ物や状態で形が変わるもの
&lt;ul&gt;
&lt;li&gt;液体：water, milk など&lt;/li&gt;
&lt;li&gt;気体：air など&lt;/li&gt;
&lt;li&gt;材料：paper, butter など&lt;/li&gt;
&lt;/ul&gt;
&lt;/li&gt;
&lt;li&gt;直接「two waters」のように数えない&lt;/li&gt;
&lt;/ul&gt;
&lt;/td&gt;
&lt;/tr&gt;
&lt;p&gt;&lt;!-- 5行目（オレンジ） --&gt;&lt;/p&gt;
&lt;tr&gt;
&lt;td style="background-color: #f0b464; color: #000000; padding: 8px; border: 1px solid #999;"&gt;抽象名詞（不可算）&lt;/td&gt;
&lt;td style="background-color: #f0b464; color: #000000; padding: 8px; border: 1px solid #999;"&gt;
&lt;ul&gt;
&lt;li&gt;&lt;strong&gt;抽象名詞&lt;/strong&gt;：形のない概念を表す名詞
&lt;ul&gt;
&lt;li&gt;例：advice, news, music など&lt;/li&gt;
&lt;/ul&gt;
&lt;/li&gt;
&lt;li&gt;形がないので「two advices」のように &lt;strong&gt;-s をつけない&lt;/strong&gt;&lt;/li&gt;
&lt;/ul&gt;
&lt;/td&gt;
&lt;/tr&gt;
&lt;p&gt;&lt;!-- 6行目（白） --&gt;&lt;/p&gt;
&lt;tr&gt;
&lt;td style="background-color: #ffffff; color: #000000; padding: 8px; border: 1px solid #999;"&gt;不可算名詞の数え方&lt;/td&gt;
&lt;td style="background-color: #ffffff; color: #000000; padding: 8px; border: 1px solid #999;"&gt;
&lt;ul&gt;
&lt;li&gt;&lt;strong&gt;量・容器で数える&lt;/strong&gt;
&lt;ul&gt;
&lt;li&gt;a bottle of milk / two bottles of milk&lt;/li&gt;
&lt;li&gt;a cup of tea / two cups of tea&lt;/li&gt;
&lt;li&gt;two pounds of butter&lt;/li&gt;
&lt;li&gt;two glasses of wine&lt;/li&gt;
&lt;/ul&gt;
&lt;/li&gt;
&lt;li&gt;&lt;strong&gt;-s をつけるのは「容器・単位」側&lt;/strong&gt;であり、milk / tea / butter / wine 自体にはつけない&lt;/li&gt;
&lt;li&gt;量をぼんやり言うときは &lt;strong&gt;some + 不可算名詞&lt;/strong&gt;：some water, some advice など&lt;/li&gt;
&lt;/ul&gt;
&lt;/td&gt;
&lt;/tr&gt;
&lt;/tbody&gt;
&lt;/table&gt;
&lt;hr /&gt;
&lt;h2&gt;確認クイズ（10問）&lt;/h2&gt;
&lt;table style="border-collapse: collapse; width: 100%;"&gt;
&lt;tbody&gt;
&lt;tr&gt;
&lt;th style="background-color: #dd8500; color: #ffffff; padding: 8px; border: 1px solid #999;"&gt;No.&lt;/th&gt;
&lt;th style="background-color: #dd8500; color: #ffffff; padding: 8px; border: 1px solid #999;"&gt;問題（A～D から1つ選びなさい）&lt;/th&gt;
&lt;th style="background-color: #dd8500; color: #ffffff; padding: 8px; border: 1px solid #999;"&gt;正解&lt;/th&gt;
&lt;/tr&gt;
&lt;p&gt;&lt;!-- Q1 オレンジ --&gt;&lt;/p&gt;
&lt;tr&gt;
&lt;td style="background-color: #f0b464; color: #000000; padding: 8px; border: 1px solid #999;"&gt;1&lt;/td&gt;
&lt;td style="background-color: #f0b464; color: #000000; padding: 8px; border: 1px solid #999;"&gt;可算名詞と不可算名詞の主な違いとして最も適切なのはどれか。&lt;br /&gt;
A. 発音しやすいかどうか&lt;br /&gt;
B. 一定の形をもつかどうか&lt;br /&gt;
C. 長い単語かどうか&lt;br /&gt;
D. 人を表すか物を表すか&lt;/td&gt;
&lt;td style="background-color: #f0b464; color: #000000; padding: 8px; border: 1px solid #999;"&gt;&lt;button class="show-answer" data-target="q1"&gt;正解を見る&lt;/button&gt;&lt;br /&gt;
&lt;span id="q1" class="answer" style="display: none;"&gt;B&lt;/span&gt;&lt;/td&gt;
&lt;/tr&gt;
&lt;p&gt;&lt;!-- Q2 白 --&gt;&lt;/p&gt;
&lt;tr&gt;
&lt;td style="background-color: #ffffff; color: #000000; padding: 8px; border: 1px solid #999;"&gt;2&lt;/td&gt;
&lt;td style="background-color: #ffffff; color: #000000; padding: 8px; border: 1px solid #999;"&gt;次のうち、可算名詞として数えられるものはどれか。&lt;br /&gt;
A. water&lt;br /&gt;
B. homework&lt;br /&gt;
C. money&lt;br /&gt;
D. banana&lt;/td&gt;
&lt;td style="background-color: #ffffff; color: #000000; padding: 8px; border: 1px solid #999;"&gt;&lt;button class="show-answer" data-target="q2"&gt;正解を見る&lt;/button&gt;&lt;br /&gt;
&lt;span id="q2" class="answer" style="display: none;"&gt;D&lt;/span&gt;&lt;/td&gt;
&lt;/tr&gt;
&lt;p&gt;&lt;!-- Q3 オレンジ --&gt;&lt;/p&gt;
&lt;tr&gt;
&lt;td style="background-color: #f0b464; color: #000000; padding: 8px; border: 1px solid #999;"&gt;3&lt;/td&gt;
&lt;td style="background-color: #f0b464; color: #000000; padding: 8px; border: 1px solid #999;"&gt;次のうち、物質名詞（不可算名詞）として扱われるものはどれか。&lt;br /&gt;
A. desk&lt;br /&gt;
B. paper&lt;br /&gt;
C. smartphone&lt;br /&gt;
D. banana&lt;/td&gt;
&lt;td style="background-color: #f0b464; color: #000000; padding: 8px; border: 1px solid #999;"&gt;&lt;button class="show-answer" data-target="q3"&gt;正解を見る&lt;/button&gt;&lt;br /&gt;
&lt;span id="q3" class="answer" style="display: none;"&gt;B&lt;/span&gt;&lt;/td&gt;
&lt;/tr&gt;
&lt;p&gt;&lt;!-- Q4 白 --&gt;&lt;/p&gt;
&lt;tr&gt;
&lt;td style="background-color: #ffffff; color: #000000; padding: 8px; border: 1px solid #999;"&gt;4&lt;/td&gt;
&lt;td style="background-color: #ffffff; color: #000000; padding: 8px; border: 1px solid #999;"&gt;抽象名詞（不可算名詞）の例として最も適切なのはどれか。&lt;br /&gt;
A. desk&lt;br /&gt;
B. music&lt;br /&gt;
C. banana&lt;br /&gt;
D. glass&lt;/td&gt;
&lt;td style="background-color: #ffffff; color: #000000; padding: 8px; border: 1px solid #999;"&gt;&lt;button class="show-answer" data-target="q4"&gt;正解を見る&lt;/button&gt;&lt;br /&gt;
&lt;span id="q4" class="answer" style="display: none;"&gt;B&lt;/span&gt;&lt;/td&gt;
&lt;/tr&gt;
&lt;p&gt;&lt;!-- Q5 オレンジ --&gt;&lt;/p&gt;
&lt;tr&gt;
&lt;td style="background-color: #f0b464; color: #000000; padding: 8px; border: 1px solid #999;"&gt;5&lt;/td&gt;
&lt;td style="background-color: #f0b464; color: #000000; padding: 8px; border: 1px solid #999;"&gt;次のうち、集合名詞にあたるものはどれか。&lt;br /&gt;
A. book&lt;br /&gt;
B. family&lt;br /&gt;
C. banana&lt;br /&gt;
D. homework&lt;/td&gt;
&lt;td style="background-color: #f0b464; color: #000000; padding: 8px; border: 1px solid #999;"&gt;&lt;button class="show-answer" data-target="q5"&gt;正解を見る&lt;/button&gt;&lt;br /&gt;
&lt;span id="q5" class="answer" style="display: none;"&gt;B&lt;/span&gt;&lt;/td&gt;
&lt;/tr&gt;
&lt;p&gt;&lt;!-- Q6 白 --&gt;&lt;/p&gt;
&lt;tr&gt;
&lt;td style="background-color: #ffffff; color: #000000; padding: 8px; border: 1px solid #999;"&gt;6&lt;/td&gt;
&lt;td style="background-color: #ffffff; color: #000000; padding: 8px; border: 1px solid #999;"&gt;My family are all at home. のように &lt;strong&gt;are&lt;/strong&gt; を使っているときの family のとらえ方として正しいものはどれか。&lt;br /&gt;
A. 家族というグループ全体を一つとして見ている&lt;br /&gt;
B. 家族のメンバー一人ひとりに注目している&lt;br /&gt;
C. 家族は不可算名詞として見ている&lt;br /&gt;
D. family は常に単数扱いなので誤りである&lt;/td&gt;
&lt;td style="background-color: #ffffff; color: #000000; padding: 8px; border: 1px solid #999;"&gt;&lt;button class="show-answer" data-target="q6"&gt;正解を見る&lt;/button&gt;&lt;br /&gt;
&lt;span id="q6" class="answer" style="display: none;"&gt;B&lt;/span&gt;&lt;/td&gt;
&lt;/tr&gt;
&lt;p&gt;&lt;!-- Q7 オレンジ --&gt;&lt;/p&gt;
&lt;tr&gt;
&lt;td style="background-color: #f0b464; color: #000000; padding: 8px; border: 1px solid #999;"&gt;7&lt;/td&gt;
&lt;td style="background-color: #f0b464; color: #000000; padding: 8px; border: 1px solid #999;"&gt;「母は私にいくつかの助言をしてくれた。」を最も自然に英訳しているものはどれか。&lt;br /&gt;
A. My mother gave me some advices.&lt;br /&gt;
B. My mother gave me some advice.&lt;br /&gt;
C. My mother gave me advices.&lt;br /&gt;
D. My mother gave me an advice.&lt;/td&gt;
&lt;td style="background-color: #f0b464; color: #000000; padding: 8px; border: 1px solid #999;"&gt;&lt;button class="show-answer" data-target="q7"&gt;正解を見る&lt;/button&gt;&lt;br /&gt;
&lt;span id="q7" class="answer" style="display: none;"&gt;B&lt;/span&gt;&lt;/td&gt;
&lt;/tr&gt;
&lt;p&gt;&lt;!-- Q8 白 --&gt;&lt;/p&gt;
&lt;tr&gt;
&lt;td style="background-color: #ffffff; color: #000000; padding: 8px; border: 1px solid #999;"&gt;8&lt;/td&gt;
&lt;td style="background-color: #ffffff; color: #000000; padding: 8px; border: 1px solid #999;"&gt;「バターを2ポンド買った。」を表すとき、正しい形はどれか。&lt;br /&gt;
A. I bought two butters.&lt;br /&gt;
B. I bought two pounds of butter.&lt;br /&gt;
C. I bought two pound of butters.&lt;br /&gt;
D. I bought butters two pounds.&lt;/td&gt;
&lt;td style="background-color: #ffffff; color: #000000; padding: 8px; border: 1px solid #999;"&gt;&lt;button class="show-answer" data-target="q8"&gt;正解を見る&lt;/button&gt;&lt;br /&gt;
&lt;span id="q8" class="answer" style="display: none;"&gt;B&lt;/span&gt;&lt;/td&gt;
&lt;/tr&gt;
&lt;p&gt;&lt;!-- Q9 オレンジ --&gt;&lt;/p&gt;
&lt;tr&gt;
&lt;td style="background-color: #f0b464; color: #000000; padding: 8px; border: 1px solid #999;"&gt;9&lt;/td&gt;
&lt;td style="background-color: #f0b464; color: #000000; padding: 8px; border: 1px solid #999;"&gt;「私たちは紅茶を1杯注文した。」を最も自然に表しているものはどれか。&lt;br /&gt;
A. We ordered a tea.&lt;br /&gt;
B. We ordered one tea cup.&lt;br /&gt;
C. We ordered a cup of tea.&lt;br /&gt;
D. We ordered tea one cup.&lt;/td&gt;
&lt;td style="background-color: #f0b464; color: #000000; padding: 8px; border: 1px solid #999;"&gt;&lt;button class="show-answer" data-target="q9"&gt;正解を見る&lt;/button&gt;&lt;br /&gt;
&lt;span id="q9" class="answer" style="display: none;"&gt;C&lt;/span&gt;&lt;/td&gt;
&lt;/tr&gt;
&lt;p&gt;&lt;!-- Q10 白 --&gt;&lt;/p&gt;
&lt;tr&gt;
&lt;td style="background-color: #ffffff; color: #000000; padding: 8px; border: 1px solid #999;"&gt;10&lt;/td&gt;
&lt;td style="background-color: #ffffff; color: #000000; padding: 8px; border: 1px solid #999;"&gt;「彼らはワインを2杯注文した。」の形として適切なのはどれか。&lt;br /&gt;
A. They ordered two wines.&lt;br /&gt;
B. They ordered two glass of wine.&lt;br /&gt;
C. They ordered two glasses of wine.&lt;br /&gt;
D. They ordered two wines of glass.&lt;/td&gt;
&lt;td style="background-color: #ffffff; color: #000000; padding: 8px; border: 1px solid #999;"&gt;&lt;button class="show-answer" data-target="q10"&gt;正解を見る&lt;/button&gt;&lt;br /&gt;
&lt;span id="q10" class="answer" style="display: none;"&gt;C&lt;/span&gt;&lt;/td&gt;
&lt;/tr&gt;
&lt;/tbody&gt;
&lt;/table&gt;
&lt;p&gt;&lt;!-- 正解表示用スクリプト（ページ下部どこでもOK） --&gt;&lt;br /&gt;
&lt;script&gt;
document.addEventListener('DOMContentLoaded', function() {
  var buttons = document.querySelectorAll('.show-answer');
  buttons.forEach(function(button) {
    button.addEventListener('click', function() {
      var targetId = this.getAttribute('data-target');
      var answer = document.getElementById(targetId);
      if (answer) {
        answer.style.display = 'inline';
      }
      this.style.display = 'none';
    });
  });
});
&lt;/script&gt;&lt;/p&gt;
------</t>
  </si>
  <si>
    <t>https://eigo-rewrite.com/column/stage2-lesson8-3/</t>
  </si>
  <si>
    <t>以下のページは不自然なワードを使用しています。
これらを適切に自然な言葉に置き換えて下さい。
なお、本文の装飾や構造は絶対に変えないでください。
【対象ページURL】
https://eigo-rewrite.com/column/stage2-lesson8-3/
【検出された不自然ワード】
（検出なし）
【本文】
------
&lt;p&gt;&lt;iframe title="YouTube video player" src="https://www.youtube.com/embed/CNkZ_2L3BkQ?si=ep-mgajUvd_2qcmx"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class="mce_SELRES_start"&gt;﻿&lt;/span&gt;&lt;/iframe&gt;&lt;br /&gt;
※このページは「意味検索用の辞書」ではなく、&lt;br /&gt;
再帰代名詞を授業ベースで整理する解説です。&lt;br /&gt;
NEW TREASURE STAGE2 の文法事項・Lesson一覧の全体像は、&lt;strong&gt;&lt;a href="https://eigo-rewrite.com/column/hub_stage2/"&gt;NEW TREASURE STAGE2｜中2英文法 総括＋Lesson一覧（全体像はこちら）&lt;/a&gt;&lt;/strong&gt;で確認できます。&lt;/p&gt;
&lt;h3&gt;再帰代名詞&lt;/h3&gt;
&lt;p&gt;このセクションでは &lt;strong data-start="36" data-end="45"&gt;再帰代名詞&lt;/strong&gt; が登場します。&lt;br data-start="53" data-end="56" /&gt;「〜self」という形で、代名詞に &lt;em data-start="74" data-end="80"&gt;self&lt;/em&gt; が付いた単語です。この再帰代名詞の使い方を中心に学んでいきます。&lt;br /&gt;
&lt;img decoding="async" fetchpriority="high" class="alignnone size-medium wp-image-792" src="https://eigo-rewrite.com/wp-content/uploads/2023/10/スライド用-300x169.jpg" alt="再帰代名詞の基本 - 'self'と'selves'の違い、目的格を用いる場合の注意点" width="300" height="169" srcset="https://eigo-rewrite.com/wp-content/uploads/2023/10/スライド用-300x169.jpg 300w, https://eigo-rewrite.com/wp-content/uploads/2023/10/スライド用-1024x576.jpg 1024w, https://eigo-rewrite.com/wp-content/uploads/2023/10/スライド用-768x432.jpg 768w, https://eigo-rewrite.com/wp-content/uploads/2023/10/スライド用-320x180.jpg 320w, https://eigo-rewrite.com/wp-content/uploads/2023/10/スライド用.jpg 1280w" sizes="(max-width: 300px) 100vw, 300px" /&gt;&lt;br /&gt;
まず、こちらの「～self」を付ける事で再帰代名詞という形になる訳ですが、基本的には「所有格+～self」という形を使います。&lt;br /&gt;
ですので、「私」であればこのような形で&amp;#8221;my&amp;#8221;所有格+&amp;#8221;self&amp;#8221;という形で、「誰々自信」という意味、&amp;#8221;myself&amp;#8221;であれば「私自身」、&amp;#8221;yourself&amp;#8221;「あなた」であれば「あなた自身」、&amp;#8221;herself&amp;#8221;といえば「彼女自身」というような形になります。&lt;br /&gt;
ですが、形上の注意点として、こちらのように&amp;#8221;him&amp;#8221;、普通はここが所有格+&amp;#8221;self&amp;#8221;という形にりますが、&amp;#8221;he&amp;#8221;の場合は&amp;#8221;hisself&amp;#8221;という形ではなく、目的格+&amp;#8221;self&amp;#8221;これで&amp;#8221;himself&amp;#8221;というような形になります。&lt;/p&gt;
&lt;p&gt;もちろん意味としては「彼自身」というような意味合いになります。&lt;br /&gt;
また、この&amp;#8221;self&amp;#8221;というのが一人の場合は当然&amp;#8221;self&amp;#8221;でいい訳ですが、複数の人がいる場合は&lt;span style="color: #ff6600;"&gt;「誰々たち自身」&lt;/span&gt;という形で複数にする必要があります。&lt;br /&gt;
&lt;!--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p&gt;例えば「私たち」であれば、&amp;#8221;ourself&amp;#8221;と言いたいんですが、&amp;#8221;our&amp;#8221;もちろん「私たち」は複数いますから、&amp;#8221;f&amp;#8221;で終わっているので&amp;#8221;f&amp;#8221;を&amp;#8221;v&amp;#8221;に変えて&amp;#8221;es&amp;#8221;、これで&lt;strong&gt;&amp;#8220;ourselves&amp;#8221;&lt;/strong&gt;というような言い方をします。&lt;br /&gt;
という事は、&lt;span style="color: #ff6600;"&gt;「あなたたち自身」であれば&amp;#8221;yourselves&amp;#8221;&lt;/span&gt;となりますし、&lt;span style="color: #ff6600;"&gt;&amp;#8220;they&amp;#8221;の場合は&amp;#8221;him&amp;#8221;と同様に目的格+&amp;#8221;selves&amp;#8221;&lt;/span&gt;という形になりまして、これで&lt;strong&gt;&amp;#8220;themselves&amp;#8221;&lt;/strong&gt;と言います。&lt;/p&gt;
&lt;p&gt;このように、まず&amp;#8221;self&amp;#8221;の形自体が単数であれば「～self」、複数であれば「～selves」という複数形になります。&lt;/p&gt;
&lt;p&gt;それから&lt;span style="color: #ff0000;"&gt;&amp;#8220;he&amp;#8221;と&amp;#8221;they&amp;#8221;の場合は所有格ではなくて目的格になる&lt;/span&gt;という所が注意点となります。&lt;br /&gt;
以上が形に関する注意点になる訳ですが、ここからその使い方のお話になってきます。&lt;/p&gt;
&lt;p&gt;まず一つ目です。&lt;br /&gt;
主語と目的語が同一人物を指す場合、目的語の方をこの「～self」とします。&lt;br /&gt;
例えばこちらであれば、&amp;#8221;Ted introduced himself to the class.&amp;#8221;&lt;br /&gt;
この場合「テッドは自分自身をクラスの人たちに紹介した」、「自己紹介した」というような意味合いになっています。&lt;br /&gt;
このように、主語とそれから目的語、もちろんテッドくんは自分自身を紹介した訳ですから、ここが同一人物の際、目的語の方を&amp;#8221;himself&amp;#8221;、「～self」にするというような形になります。&lt;/p&gt;
&lt;p&gt;これが例えば、じゃあ&amp;#8221;him&amp;#8221;じゃダメなのかという話になると、このルールからすると主語と目的語が同一人物だったら「～self」、逆を言うと「～self」となっていれば主語と目的語が同一人物である。&lt;br /&gt;
逆に言うと、ここが&lt;span style="color: #0000ff;"&gt;「～self」になっていない場合というのは、これは同一人物ではなくて別の人物になってしまうんです。&lt;/span&gt;&lt;/p&gt;
&lt;p&gt;ですから、&amp;#8221;Ted introduced him&amp;#8221;とやってしまうと、「テッドくんが他の誰か男の子をクラスに紹介した」となってしまいますから、「自己紹介をした」という意味合いの時にここを&amp;#8221;him&amp;#8221;にする事は出来ません。&lt;/p&gt;
&lt;p&gt;このように、&lt;strong&gt;同一人物を指す場合に「～self」を目的語に置く&lt;/strong&gt;という使い方になります。&lt;/p&gt;
&lt;p&gt;今と同様に、今度は&amp;#8221;I&amp;#8221;と&amp;#8221;myself&amp;#8221;、これが同一人物を示していますから、そうすると「私は鏡の中で自分自身を見た。」となります。&lt;br /&gt;
当然私と自分自身、私自身は同じ人物ですからこの目的語の所が&amp;#8221;myself&amp;#8221;となります。&lt;/p&gt;
&lt;p&gt;また最後にこちら、&amp;#8221;The students&amp;#8221;「学生たち」「生徒たち」と&amp;#8221;themselves&amp;#8221;「自分自身」というのがあった際に、ここも&amp;#8221;them&amp;#8221;ではなくて&amp;#8221;themselves&amp;#8221;になる訳ですが、これは&lt;span style="color: #ff00ff;"&gt;ちょっと特殊な使い方&lt;/span&gt;でして、そのまま直訳すると「生徒たちはパーティーで自分自身を楽しんだ。」というような意味になります。&lt;/p&gt;
&lt;p&gt;ですが、これは&lt;strong&gt;半分熟語&lt;/strong&gt;のような形になっていまして、&amp;#8221;enjoyed&amp;#8221;と「～self」を同時に使いますと、「自分自身を楽しむ」という意味合いではなくて、これは「その場で楽しむ」というような意味になります。&lt;/p&gt;
&lt;p&gt;ですからこの一文が言っている内容というのは、「学生たち」「生徒たちはそのパーティーで楽しいだ」「楽しく過ごした」というような事を言っています。&lt;/p&gt;
&lt;p&gt;このように「～self」を使うと、これは直訳するとよく分からなくなってしまうので、これは&lt;span style="color: #ff00ff;"&gt;熟語として覚える&lt;/span&gt;というようなフレーズが他にも出てきます。&lt;br /&gt;
なので、こういったものは出てくるその度ごとに覚えていきましょう。&lt;/p&gt;
&lt;p&gt;それでは続いて再帰代名詞の用法の二つ目です。今度は、目的語の位置になくて名詞の強調です。&lt;/p&gt;
&lt;p&gt;その人物とか、その物体の強調として名詞の直後や文末に置くというような使い方があります。&lt;/p&gt;
&lt;p&gt;&lt;img decoding="async" class="alignnone size-medium wp-image-794" src="https://eigo-rewrite.com/wp-content/uploads/2023/10/スライド用２-300x169.jpg" alt="再帰代名詞の基本用法 - 主語と目的語が同一人物の場合、目的語に'himself'を用いて自己紹介を表現" width="300" height="169" srcset="https://eigo-rewrite.com/wp-content/uploads/2023/10/スライド用２-300x169.jpg 300w, https://eigo-rewrite.com/wp-content/uploads/2023/10/スライド用２-1024x576.jpg 1024w, https://eigo-rewrite.com/wp-content/uploads/2023/10/スライド用２-768x432.jpg 768w, https://eigo-rewrite.com/wp-content/uploads/2023/10/スライド用２-320x180.jpg 320w, https://eigo-rewrite.com/wp-content/uploads/2023/10/スライド用２.jpg 1280w" sizes="(max-width: 300px) 100vw, 300px" /&gt;&lt;br /&gt;
具体的に見ていきますと、まずはこちら&amp;#8221;himself&amp;#8221;があります。&lt;br /&gt;
先ほどと違うのは、動詞のあとではなくて主語の位置にある訳です。&lt;/p&gt;
&lt;p&gt;&amp;#8220;president&amp;#8221;「大統領」とか「社長」がいて、&amp;#8221;himself&amp;#8221;「自分自身」、そして&amp;#8221;welcomed the guest&amp;#8221;とあります。&lt;/p&gt;
&lt;p&gt;そうすると、「社長」あるいは「大統領がゲストをお迎えした」と書いてあって、そこに「～self」を置く事によって、これは「自分自身で」という意味ですから、そうすると「社長自身がゲストをお迎えした」というような意味になっています。つまりこの&amp;#8221;president&amp;#8221;を強調している訳です。&lt;/p&gt;
&lt;p&gt;また、二つ目です。&amp;#8221;The students planned the festival themselves.&amp;#8221;&lt;/p&gt;
&lt;p&gt;&amp;#8220;planned&amp;#8221;は「計画する」です。&lt;br /&gt;
「学生たちは」その&amp;#8221;festival&amp;#8221;「お祭り」あるいは「文化祭のようなものを計画した」とあります。&lt;/p&gt;
&lt;p&gt;これが先生たちの力を借りるとか大人の力を借りるという事ではなくて、文末に&amp;#8221;themselves&amp;#8221;を置く事によって、「学生たちは自分たち自身でそのフェスティバルを計画した。」となります。&lt;/p&gt;
&lt;p&gt;このように&lt;span style="color: #0000ff;"&gt;名詞のあとに置いたり文末に置く事によって、「彼ら自身で」「自分の力で」&lt;/span&gt;というような意味合いを示します。&lt;br /&gt;
&lt;!--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&lt;p&gt;最後です。こちら、&amp;#8221;Ted is honesty itself.&amp;#8221;です。ちょっと訳しづらい英文になっています。&lt;/p&gt;
&lt;p&gt;&amp;#8220;honesty&amp;#8221;というのがあります。&lt;br /&gt;
これは元々&amp;#8221;honest&amp;#8221;という形容詞が元になっています。&lt;br /&gt;
&amp;#8220;honest&amp;#8221;というのは「誠実な」とか「正直な」というような形容詞です。&lt;/p&gt;
&lt;p&gt;この形容詞の最後に&amp;#8221;y&amp;#8221;を付ける事によって、この&amp;#8221;honesty&amp;#8221;というのは「誠実さ」とか「正直さ」というような名詞になります。&lt;/p&gt;
&lt;p&gt;ここは主語は「テッド君」な訳ですが、&lt;span style="color: #0000ff;"&gt;&amp;#8220;himself&amp;#8221;ではなくて&amp;#8221;itself&amp;#8221;&lt;/span&gt;になっている訳です。&lt;br /&gt;
この&amp;#8221;itself&amp;#8221;というのは何かというと、直前の名詞である&amp;#8221;honesty&amp;#8221;を修飾しています。&lt;/p&gt;
&lt;p&gt;そうするとこれは表現として、「テッドという人は誠実さそのものだ。」というような意味合いになって、「本当に正直な人です。」「本当に誠実な人です。」という事を言いたい時に「テッド君」というのは「もう誠実という概念そのものだ」というようなかなり強調したような言い回しになっています。&lt;/p&gt;
&lt;p&gt;このように、基本的には再帰代名詞「～self」というのは&lt;strong&gt;「自分自身」&lt;/strong&gt;とか&lt;strong&gt;「自分自身で」&lt;/strong&gt;というような意味合いになってくる訳ですが、多少こういった特殊な使い方と言いますか、ちょっと発想としては&lt;span style="color: #ff0000;"&gt;我々の日本語とはちょっと違う&lt;/span&gt;かな、というような表現も含まれています。&lt;/p&gt;
&lt;p&gt;なので、こういったものは先ほど来言っているように、出てきたその場でなるべく覚えていくようにしましょう。&lt;/p&gt;
&lt;style&gt;
  table {&lt;br /&gt;    width: 100%;&lt;br /&gt;    border-collapse: collapse;&lt;br /&gt;  }&lt;br /&gt;  th, td {&lt;br /&gt;    padding: 10px;&lt;br /&gt;    border: 1px solid #ddd;&lt;br /&gt;    color: #000000;&lt;br /&gt;    vertical-align: top;&lt;br /&gt;  }&lt;br /&gt;  .answer {&lt;br /&gt;    display: none;&lt;br /&gt;    font-weight: bold;&lt;br /&gt;    color: #0073aa;&lt;br /&gt;    margin-left: 5px;&lt;br /&gt;  }&lt;br /&gt;  .show-answer {&lt;br /&gt;    cursor: pointer;&lt;br /&gt;    color: #ffffff;&lt;br /&gt;    background-color: #ff6600;&lt;br /&gt;    border: none;&lt;br /&gt;    padding: 4px 8px;&lt;br /&gt;    border-radius: 4px;&lt;br /&gt;    font-size: 12px;&lt;br /&gt;    margin-left: 5px;&lt;br /&gt;  }&lt;br /&gt;&lt;/style&gt;
&lt;p&gt;&lt;script&gt;
  function showAnswer(ansId, btnId) {
    var ans = document.getElementById(ansId);
    var btn = document.getElementById(btnId);
    if (ans &amp;&amp; btn) {
      ans.style.display = 'inline';
      btn.style.display = 'none';
    }
  }
&lt;/script&gt;&lt;/p&gt;
&lt;h2&gt;【まとめ】再帰代名詞（～self / ～selves）のポイント&lt;/h2&gt;
&lt;table&gt;
&lt;tbody&gt;
&lt;tr style="background-color: #dd8500; color: #ffffff;"&gt;
&lt;th&gt;ポイント&lt;/th&gt;
&lt;th&gt;説明&lt;/th&gt;
&lt;/tr&gt;
&lt;tr style="background-color: #f0b464;"&gt;
&lt;td&gt;再帰代名詞とは？&lt;/td&gt;
&lt;td&gt;
&lt;ul&gt;
&lt;li&gt;&lt;strong&gt;～self / ～selves&lt;/strong&gt; の形をした代名詞。&lt;/li&gt;
&lt;li&gt;基本の意味は「&lt;strong&gt;自分自身&lt;/strong&gt;」「&lt;strong&gt;自分たち自身&lt;/strong&gt;」。&lt;/li&gt;
&lt;li&gt;ふつうは &lt;strong&gt;所有格＋self&lt;/strong&gt; で作る：myself, yourself, herself など。&lt;/li&gt;
&lt;/ul&gt;
&lt;/td&gt;
&lt;/tr&gt;
&lt;tr style="background-color: #ffffff;"&gt;
&lt;td&gt;形の作り方（単数形）&lt;/td&gt;
&lt;td&gt;
&lt;ul&gt;
&lt;li&gt;my + self → &lt;strong&gt;myself&lt;/strong&gt;（私自身）&lt;/li&gt;
&lt;li&gt;your + self → &lt;strong&gt;yourself&lt;/strong&gt;（あなた自身）&lt;/li&gt;
&lt;li&gt;him + self → &lt;strong&gt;himself&lt;/strong&gt;（彼自身）※&lt;span style="color: #ff0000;"&gt;hisself ではない&lt;/span&gt;&lt;/li&gt;
&lt;li&gt;her + self → &lt;strong&gt;herself&lt;/strong&gt;（彼女自身）&lt;/li&gt;
&lt;li&gt;it + self → &lt;strong&gt;itself&lt;/strong&gt;（それ自体）&lt;/li&gt;
&lt;/ul&gt;
&lt;/td&gt;
&lt;/tr&gt;
&lt;tr style="background-color: #f0b464;"&gt;
&lt;td&gt;形の作り方（複数形）&lt;/td&gt;
&lt;td&gt;
&lt;ul&gt;
&lt;li&gt;our + selves → &lt;strong&gt;ourselves&lt;/strong&gt;（私たち自身）&lt;br /&gt;
※f → v ＋ es の形に注意。&lt;/li&gt;
&lt;li&gt;your + selves → &lt;strong&gt;yourselves&lt;/strong&gt;（あなたたち自身）&lt;/li&gt;
&lt;li&gt;them + selves → &lt;strong&gt;themselves&lt;/strong&gt;（彼ら自身）&lt;/li&gt;
&lt;li&gt;単数：～self / 複数：～selves をセットで覚える。&lt;/li&gt;
&lt;/ul&gt;
&lt;/td&gt;
&lt;/tr&gt;
&lt;tr style="background-color: #ffffff;"&gt;
&lt;td&gt;he / they の特別ルール&lt;/td&gt;
&lt;td&gt;
&lt;ul&gt;
&lt;li&gt;&lt;span style="color: #ff0000;"&gt;he と they は所有格ではなく目的格＋self / selves&lt;/span&gt; を使う。&lt;/li&gt;
&lt;li&gt;he → &lt;strong&gt;himself&lt;/strong&gt;（×hisself）&lt;/li&gt;
&lt;li&gt;they → &lt;strong&gt;themselves&lt;/strong&gt;（×themself, ×theirselves）&lt;/li&gt;
&lt;/ul&gt;
&lt;/td&gt;
&lt;/tr&gt;
&lt;tr style="background-color: #f0b464;"&gt;
&lt;td&gt;用法① 主語と目的語が同一人物&lt;/td&gt;
&lt;td&gt;
&lt;ul&gt;
&lt;li&gt;主語と目的語が&lt;strong&gt;同じ人（同じグループ）&lt;/strong&gt;のとき、目的語を再帰代名詞にする。&lt;/li&gt;
&lt;li&gt;&lt;code&gt;Ted introduced himself to the class.&lt;/code&gt;&lt;br /&gt;
「テッドはクラスに自己紹介した」&lt;/li&gt;
&lt;li&gt;&lt;code&gt;Ted introduced him ...&lt;/code&gt; にすると「別の男の子を紹介した」意味になる。&lt;/li&gt;
&lt;li&gt;&lt;code&gt;I saw myself in the mirror.&lt;/code&gt;&lt;br /&gt;
「私は鏡の中で自分自身を見た」&lt;/li&gt;
&lt;/ul&gt;
&lt;/td&gt;
&lt;/tr&gt;
&lt;tr style="background-color: #ffffff;"&gt;
&lt;td&gt;用法①の熟語的用法（enjoy oneself）&lt;/td&gt;
&lt;td&gt;
&lt;ul&gt;
&lt;li&gt;&lt;code&gt;The students enjoyed themselves at the party.&lt;/code&gt;&lt;/li&gt;
&lt;li&gt;直訳「自分自身を楽しんだ」だが、実際の意味は&lt;br /&gt;
「そのパーティーで&lt;strong&gt;楽しく過ごした&lt;/strong&gt;」。&lt;/li&gt;
&lt;li&gt;&lt;strong&gt;enjoy oneself ＝ その場を楽しむ&lt;/strong&gt; という熟語として覚える。&lt;/li&gt;
&lt;/ul&gt;
&lt;/td&gt;
&lt;/tr&gt;
&lt;tr style="background-color: #f0b464;"&gt;
&lt;td&gt;用法② 名詞の強調（～自身で）&lt;/td&gt;
&lt;td&gt;
&lt;ul&gt;
&lt;li&gt;名詞の直後や文末に置いて、「～自身で」「自分の力で」を強調する。&lt;/li&gt;
&lt;li&gt;&lt;code&gt;The president himself welcomed the guest.&lt;/code&gt;&lt;br /&gt;
「社長（大統領）&lt;strong&gt;自らが&lt;/strong&gt;ゲストを迎えた」&lt;/li&gt;
&lt;li&gt;&lt;code&gt;The students planned the festival themselves.&lt;/code&gt;&lt;br /&gt;
「生徒たちは祭りを&lt;strong&gt;自分たちだけで&lt;/strong&gt;計画した」&lt;/li&gt;
&lt;/ul&gt;
&lt;/td&gt;
&lt;/tr&gt;
&lt;tr style="background-color: #ffffff;"&gt;
&lt;td&gt;用法③ itself による強い強調&lt;/td&gt;
&lt;td&gt;
&lt;ul&gt;
&lt;li&gt;&lt;code&gt;Ted is honesty itself.&lt;/code&gt;&lt;/li&gt;
&lt;li&gt;「テッドは誠実さそのものだ。」＝ とても誠実な人だ、という強いほめ言葉。&lt;/li&gt;
&lt;li&gt;&lt;strong&gt;itself&lt;/strong&gt; は直前の名詞（ここでは honesty）を「～そのもの」と強く強調する。&lt;/li&gt;
&lt;/ul&gt;
&lt;/td&gt;
&lt;/tr&gt;
&lt;tr style="background-color: #f0b464;"&gt;
&lt;td&gt;意味上の注意&lt;/td&gt;
&lt;td&gt;
&lt;ul&gt;
&lt;li&gt;基本は「自分自身」「自分自身で」だが、&lt;strong&gt;熟語的な意味&lt;/strong&gt;になる表現も多い。&lt;/li&gt;
&lt;li&gt;特に enjoy oneself などは、直訳よりも「そういう決まった言い方」として覚える。&lt;/li&gt;
&lt;li&gt;日本語と感覚が少し違う表現もあるので、出てきたところで1つずつ暗記していく。&lt;/li&gt;
&lt;/ul&gt;
&lt;/td&gt;
&lt;/tr&gt;
&lt;tr style="background-color: #ffffff;"&gt;
&lt;td&gt;学習のコツ&lt;/td&gt;
&lt;td&gt;
&lt;ul&gt;
&lt;li&gt;まずは形（self / selves）と、&lt;strong&gt;用法①：同一人物&lt;/strong&gt;・&lt;strong&gt;用法②：強調&lt;/strong&gt;をしっかり押さえる。&lt;/li&gt;
&lt;li&gt;そこに用法③や熟語的な表現（enjoy oneself, ～ itself など）を少しずつ追加していく。&lt;/li&gt;
&lt;/ul&gt;
&lt;/td&gt;
&lt;/tr&gt;
&lt;/tbody&gt;
&lt;/table&gt;
&lt;h2&gt;【クイズ】再帰代名詞チェック問題（10問）&lt;/h2&gt;
&lt;table&gt;
&lt;tbody&gt;
&lt;tr style="background-color: #dd8500; color: #ffffff;"&gt;
&lt;th&gt;問題&lt;/th&gt;
&lt;th&gt;選択肢（A～D）&lt;/th&gt;
&lt;th&gt;答え&lt;/th&gt;
&lt;/tr&gt;
&lt;tr style="background-color: #f0b464;"&gt;
&lt;td&gt;1. 「再帰代名詞」の説明として最も適切なのはどれ？&lt;/td&gt;
&lt;td&gt;A. 名詞を説明する形容詞の一種&lt;br /&gt;
B. 「～self / ～selves」の形をした代名詞&lt;br /&gt;
C. 三人称単数の主語だけに使う代名詞&lt;br /&gt;
D. 疑問文でだけ使う代名詞&lt;/td&gt;
&lt;td&gt;&lt;span id="ans1" class="answer"&gt;正解：B&lt;/span&gt;&lt;br /&gt;
&lt;button id="btn1" class="show-answer"&gt;正解を見る&lt;/button&gt;&lt;/td&gt;
&lt;/tr&gt;
&lt;tr style="background-color: #ffffff;"&gt;
&lt;td&gt;2. 次のうち、形として&lt;strong&gt;誤っている&lt;/strong&gt;ものはどれ？&lt;/td&gt;
&lt;td&gt;A. myself&lt;br /&gt;
B. yourself&lt;br /&gt;
C. hisself&lt;br /&gt;
D. herself&lt;/td&gt;
&lt;td&gt;&lt;span id="ans2" class="answer"&gt;正解：C（正しくは himself）&lt;/span&gt;&lt;br /&gt;
&lt;button id="btn2" class="show-answer"&gt;正解を見る&lt;/button&gt;&lt;/td&gt;
&lt;/tr&gt;
&lt;tr style="background-color: #f0b464;"&gt;
&lt;td&gt;3. 「私たち自身」を表す再帰代名詞として正しいものはどれ？&lt;/td&gt;
&lt;td&gt;A. ourself&lt;br /&gt;
B. ourselves&lt;br /&gt;
C. usself&lt;br /&gt;
D. we selves&lt;/td&gt;
&lt;td&gt;&lt;span id="ans3" class="answer"&gt;正解：B（ourselves）&lt;/span&gt;&lt;br /&gt;
&lt;button id="btn3" class="show-answer"&gt;正解を見る&lt;/button&gt;&lt;/td&gt;
&lt;/tr&gt;
&lt;tr style="background-color: #ffffff;"&gt;
&lt;td&gt;4. 「彼ら自身」を表す再帰代名詞として正しいものはどれ？&lt;/td&gt;
&lt;td&gt;A. themself&lt;br /&gt;
B. theirselves&lt;br /&gt;
C. themselves&lt;br /&gt;
D. theyselves&lt;/td&gt;
&lt;td&gt;&lt;span id="ans4" class="answer"&gt;正解：C（themselves）&lt;/span&gt;&lt;br /&gt;
&lt;button id="btn4" class="show-answer"&gt;正解を見る&lt;/button&gt;&lt;/td&gt;
&lt;/tr&gt;
&lt;tr style="background-color: #f0b464;"&gt;
&lt;td&gt;5. 空所に最も適切な語を入れなさい。&lt;br /&gt;
Ted introduced ___ to the class.（テッドはクラスに自己紹介した）&lt;/td&gt;
&lt;td&gt;A. him&lt;br /&gt;
B. himself&lt;br /&gt;
C. his&lt;br /&gt;
D. he&lt;/td&gt;
&lt;td&gt;&lt;span id="ans5" class="answer"&gt;正解：B（主語と目的語が同一人物なので himself）&lt;/span&gt;&lt;br /&gt;
&lt;button id="btn5" class="show-answer"&gt;正解を見る&lt;/button&gt;&lt;/td&gt;
&lt;/tr&gt;
&lt;tr style="background-color: #ffffff;"&gt;
&lt;td&gt;6. 「私は鏡の中で自分自身を見た。」に最もふさわしい英文はどれ？&lt;/td&gt;
&lt;td&gt;A. I saw me in the mirror.&lt;br /&gt;
B. I saw myself in the mirror.&lt;br /&gt;
C. I saw I in the mirror.&lt;br /&gt;
D. I saw mine in the mirror.&lt;/td&gt;
&lt;td&gt;&lt;span id="ans6" class="answer"&gt;正解：B（I saw myself in the mirror.）&lt;/span&gt;&lt;br /&gt;
&lt;button id="btn6" class="show-answer"&gt;正解を見る&lt;/button&gt;&lt;/td&gt;
&lt;/tr&gt;
&lt;tr style="background-color: #f0b464;"&gt;
&lt;td&gt;7. 「The students enjoyed themselves at the party.」の意味として最も近いものはどれ？&lt;/td&gt;
&lt;td&gt;A. 生徒たちは自分たちをほめた。&lt;br /&gt;
B. 生徒たちは自分たちを紹介した。&lt;br /&gt;
C. 生徒たちはそのパーティーで楽しく過ごした。&lt;br /&gt;
D. 生徒たちは自分たちだけでパーティーを計画した。&lt;/td&gt;
&lt;td&gt;&lt;span id="ans7" class="answer"&gt;正解：C（enjoy themselves ＝ その場を楽しむ）&lt;/span&gt;&lt;br /&gt;
&lt;button id="btn7" class="show-answer"&gt;正解を見る&lt;/button&gt;&lt;/td&gt;
&lt;/tr&gt;
&lt;tr style="background-color: #ffffff;"&gt;
&lt;td&gt;8. 「The president himself welcomed the guest.」で、&lt;strong&gt;himself&lt;/strong&gt; の役割として正しいものはどれ？&lt;/td&gt;
&lt;td&gt;A. 大統領が賓客を嫌っていることを表す。&lt;br /&gt;
B. 「大統領&lt;strong&gt;自らが&lt;/strong&gt;」という意味で president を強調している。&lt;br /&gt;
C. 大統領が一人で来たことを表す。&lt;br /&gt;
D. 時制を表している。&lt;/td&gt;
&lt;td&gt;&lt;span id="ans8" class="answer"&gt;正解：B（president を強調）&lt;/span&gt;&lt;br /&gt;
&lt;button id="btn8" class="show-answer"&gt;正解を見る&lt;/button&gt;&lt;/td&gt;
&lt;/tr&gt;
&lt;tr style="background-color: #f0b464;"&gt;
&lt;td&gt;9. 「Ted is honesty itself.」の訳として最も適切なものはどれ？&lt;/td&gt;
&lt;td&gt;A. テッドは誠実ではない。&lt;br /&gt;
B. テッドは誠実さそのものだ。&lt;br /&gt;
C. テッドは誠実さを失った。&lt;br /&gt;
D. テッドは自分で正直だと言っている。&lt;/td&gt;
&lt;td&gt;&lt;span id="ans9" class="answer"&gt;正解：B（誠実さそのものだ＝とても誠実だ）&lt;/span&gt;&lt;br /&gt;
&lt;button id="btn9" class="show-answer"&gt;正解を見る&lt;/button&gt;&lt;/td&gt;
&lt;/tr&gt;
&lt;tr style="background-color: #ffffff;"&gt;
&lt;td&gt;10. 再帰代名詞の用法についての説明のうち、&lt;strong&gt;誤っている&lt;/strong&gt;ものはどれ？&lt;/td&gt;
&lt;td&gt;A. 主語と目的語が同一人物のとき、目的語に使うことがある。&lt;br /&gt;
B. 名詞の直後や文末に置いて「～自身で」を強調することがある。&lt;br /&gt;
C. it と一緒に使って「～そのものだ」という強い強調になることがある。&lt;br /&gt;
D. 常に「別の人」を指すために使う。&lt;/td&gt;
&lt;td&gt;&lt;span id="ans10" class="answer"&gt;正解：D（再帰代名詞は基本的に「同じ人／同じもの」を指す）&lt;/span&gt;&lt;br /&gt;
&lt;button id="btn10" class="show-answer"&gt;正解を見る&lt;/button&gt;&lt;/td&gt;
&lt;/tr&gt;
&lt;/tbody&gt;
&lt;/table&gt;
&lt;p&gt;&lt;!--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t>
  </si>
  <si>
    <t>https://eigo-rewrite.com/column/stage2-lesson9-1/</t>
  </si>
  <si>
    <t>以下のページは不自然なワードを使用しています。
これらを適切に自然な言葉に置き換えて下さい。
なお、本文の装飾や構造は絶対に変えないでください。
【対象ページURL】
https://eigo-rewrite.com/column/stage2-lesson9-1/
【検出された不自然ワード】
（検出なし）
【本文】
------
&lt;p&gt;&lt;iframe title="YouTube video player" src="https://www.youtube.com/embed/Rm1PMFt2TP0?si=eWbbJSMTdeV-M0-U"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&lt;p&gt;Lesson9 では &lt;strong data-start="37" data-end="43"&gt;分詞&lt;/strong&gt; が登場します。&lt;br data-start="51" data-end="54" /&gt;それに伴い、前置修飾・後置修飾といった形で、名詞をどのように修飾するのか、修飾の仕方について学んでいくことになります。&lt;br /&gt;
NEW TREASURE STAGE2 の文法事項・Lesson一覧の全体像は、&lt;strong&gt;&lt;a href="https://eigo-rewrite.com/column/hub_stage2/"&gt;NEW TREASURE STAGE2｜中2英文法 総括＋Lesson一覧（全体像はこちら）&lt;/a&gt;&lt;/strong&gt;で確認できます。&lt;/p&gt;
&lt;p&gt;中学校1年生の際はそこまで意識する事ではなかった訳ですが、中学校2年生の後半から中学校3年生に掛けて、この後置修飾というものが我々の日本語とは全く異なる構造になっていますので、我々の日本語と異なる構造をしっかりと分析していくという事が大事になってきます。&lt;/p&gt;
&lt;p&gt;&lt;img decoding="async" fetchpriority="high" class="alignnone size-medium wp-image-799" src="https://eigo-rewrite.com/wp-content/uploads/2023/10/スライド用-1-300x169.jpg" alt="前置修飾の基礎 - 'I need a new phone'など、形容詞を名詞の前に置いて修飾する例を解説" width="300" height="169" srcset="https://eigo-rewrite.com/wp-content/uploads/2023/10/スライド用-1-300x169.jpg 300w, https://eigo-rewrite.com/wp-content/uploads/2023/10/スライド用-1-1024x576.jpg 1024w, https://eigo-rewrite.com/wp-content/uploads/2023/10/スライド用-1-768x432.jpg 768w, https://eigo-rewrite.com/wp-content/uploads/2023/10/スライド用-1-320x180.jpg 320w, https://eigo-rewrite.com/wp-content/uploads/2023/10/スライド用-1.jpg 1280w" sizes="(max-width: 300px) 100vw, 300px" /&gt;&lt;br /&gt;
例を見ながら早速見ていきましょう。最初は前置修飾です。&lt;br /&gt;
前置とか後置というものはそのままです。&lt;br /&gt;
前置の前は前、置は置く千ですから、前に置くと書いてあります。&lt;br /&gt;
どういう事かというと、名詞を基準に考えた時に、その名詞の前に形容詞を置くんです。&lt;/p&gt;
&lt;p&gt;例えばこちらに&amp;#8221;phone&amp;#8221;とあります。これは名詞です。普通、「新しい電話」という場合は、この名詞の前に形容詞を置いて、この前に置かれた形容詞が後ろの名詞を修飾します。&lt;/p&gt;
&lt;p&gt;そうすると、「私は新しい電話が必要です。」という形になっていて、&amp;#8221;because&amp;#8221;以下が、&amp;#8221;I lost my old one&amp;#8221;という形で、この&amp;#8221;one&amp;#8221;というのは&amp;#8221;phone&amp;#8221;の代わり、代名詞の&amp;#8221;one&amp;#8221;でした。&lt;br /&gt;
この場合も&amp;#8221;old&amp;#8221;「古い」という意味の形容詞が名詞の前に付いていて、前から後ろを修飾しています。&lt;br /&gt;
これを前置修飾と言いました。&lt;br /&gt;
単純に&lt;span style="color: #0000ff;"&gt;前に置いた語句が後ろの語句を修飾する&lt;/span&gt;という形です。&lt;/p&gt;
&lt;p&gt;中1の時はほとんど形容詞というのはこういう形で出てきていましたので、割と馴染みとしてはあると思うんです。&lt;/p&gt;
&lt;p&gt;例えば&amp;#8221;I want something&amp;#8221;、不定詞の単元で出てきた例文になります。&lt;br /&gt;
&amp;#8220;something&amp;#8221;は「何か」とか「もの」という意味でした。&lt;br /&gt;
そして&amp;#8221;cold&amp;#8221;、これが形容詞です。「冷たい」です。&lt;/p&gt;
&lt;p&gt;そうすると、普通であれば「冷たいもの」というふうに前から後ろを修飾する訳ですが、今度は形容詞が後ろから前を修飾しています。&lt;/p&gt;
&lt;p&gt;そうすると、「私は飲むための冷たい何かが欲しい。」というような形になっています。&lt;br /&gt;
このように、普通の形容詞であれば前から後ろを修飾しますが、このように&lt;span style="color: #0000ff;"&gt;後ろから前の語句を修飾する&lt;/span&gt;、これを&lt;strong&gt;後置修飾&lt;/strong&gt;と言います。&lt;/p&gt;
&lt;p&gt;この後置修飾というのが、今後学習していく分詞や関係代名詞、関係副詞といったものでは頻繁に登場してきます。どうしても左から前に訳したくなりますが、後置修飾という風に形が分かった時は右から左へ修飾させるという事が大事になってきます。&lt;br /&gt;
&lt;!--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&lt;p&gt;それでは後置修飾の具体的な例を見ていきましょう。&lt;br /&gt;
先ほど見たように&amp;#8221;something&amp;#8221;とか&amp;#8221;anything&amp;#8221;&amp;#8221;nothing&amp;#8221;、こういったものを不定代名詞と呼んでいました。&lt;br /&gt;
このように、不定代名詞を修飾する場合は不定代名詞のあとに形容詞を置いていました。&lt;/p&gt;
&lt;p&gt;&lt;img decoding="async" class="alignnone size-medium wp-image-800" src="https://eigo-rewrite.com/wp-content/uploads/2023/10/スライド用２-1-300x169.jpg" alt="後置修飾では修飾語が右から左に作用し、不定代名詞や前置詞句を用いることで名詞を特定化する" width="300" height="169" srcset="https://eigo-rewrite.com/wp-content/uploads/2023/10/スライド用２-1-300x169.jpg 300w, https://eigo-rewrite.com/wp-content/uploads/2023/10/スライド用２-1-1024x576.jpg 1024w, https://eigo-rewrite.com/wp-content/uploads/2023/10/スライド用２-1-768x432.jpg 768w, https://eigo-rewrite.com/wp-content/uploads/2023/10/スライド用２-1-320x180.jpg 320w, https://eigo-rewrite.com/wp-content/uploads/2023/10/スライド用２-1.jpg 1280w" sizes="(max-width: 300px) 100vw, 300px" /&gt;&lt;/p&gt;
&lt;p&gt;例えば&amp;#8221;nothing&amp;#8221;、これが不定代名詞です。この不定代名詞の後ろに形容詞を置くによって、&amp;#8221;nothing&amp;#8221;は「何にも何々ない」、&amp;#8221;strange&amp;#8221;は「奇妙な」という意味ですから、「奇妙な事は何も起こりませんでした」という形になっています。&lt;/p&gt;
&lt;p&gt;また、英語というのは二語以上の塊、&lt;span style="color: #ff00ff;"&gt;二語以上で構成される語句というものは基本的に放置修飾を行います。&lt;/span&gt;&lt;/p&gt;
&lt;p&gt;例えばこのように&amp;#8221;I want to go to restaurant&amp;#8221;とあった時に、「私はレストランに行きたいです」、そのあとでこちらが「47番通りで」というふうな前置詞+名詞になっている場合、この前置詞+名詞のこの塊が右から左へと修飾します。&lt;/p&gt;
&lt;p&gt;ですので、これで「私は47番通りにあるレストランに行きたい。」というような意味になってきます。二語以上であれば、前置詞+名詞であろうが不定詞であろうが扱いとしては同じ形になります。&lt;/p&gt;
&lt;p&gt;例えばこちらですと、&amp;#8221;James has the ability&amp;#8221;「ジェームズくんには能力がある」となっています。どういう能力があるかというと、この「to 不定詞」の塊です。&lt;/p&gt;
&lt;p&gt;そうすると&amp;#8221;to cook Japanese dishes&amp;#8221;「日本料理を作る」という塊があって、この「to 不定詞」も二語以上の塊になっていますから、右から左を修飾します。&lt;/p&gt;
&lt;p&gt;共通点としては、どちらも直前の名詞を修飾するという形になります。そうするとこの最後の文は「ジェームズは日本食を作る能力がある。」というような意味になります。&lt;/p&gt;
&lt;p&gt;ここまでお話ししてきた内容というのは、実は今まで学習してきた内容の復習になっているんですが、今まで学習してきた不定詞とか前置詞とか、あるいは不定代名詞というものに対して、これは全て&lt;span style="color: #ff0000;"&gt;形容詞が右から左を修飾している、直前の名詞を修飾している&lt;/span&gt;という所に注目しておいて下さい。&lt;/p&gt;
&lt;p&gt;このあとのセクション2では、実際に後置修飾という概念を使って、今度は分詞というものをどうやって使っていくかというようなセクションになっています。なので、そちらも是非ご確認下さい。&lt;br /&gt;
&lt;!--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&lt;h2&gt;◆Lesson9 セクション1：前置修飾・後置修飾 まとめ&lt;/h2&gt;
&lt;table style="width: 100%; border-collapse: collapse;"&gt;
&lt;thead&gt;
&lt;tr style="background-color: #dd8500; color: #ffffff;"&gt;
&lt;th&gt;ポイント&lt;/th&gt;
&lt;th&gt;説明&lt;/th&gt;
&lt;/tr&gt;
&lt;/thead&gt;
&lt;tbody&gt;
&lt;tr style="background-color: #f0b464; color: #000000;"&gt;
&lt;td&gt;分詞の導入&lt;/td&gt;
&lt;td&gt;Lesson9では「分詞」が初登場し、名詞をどのように修飾するか（前置修飾・後置修飾）の理解が必要となる。&lt;/td&gt;
&lt;/tr&gt;
&lt;tr style="background-color: #ffffff; color: #000000;"&gt;
&lt;td&gt;前置修飾の基本&lt;/td&gt;
&lt;td&gt;形容詞を名詞の“前”に置き、後ろの名詞を修飾する（例：a new phone）。&lt;/td&gt;
&lt;/tr&gt;
&lt;tr style="background-color: #f0b464; color: #000000;"&gt;
&lt;td&gt;後置修飾の基本&lt;/td&gt;
&lt;td&gt;形容詞などが名詞の“後ろ”に置かれ、前の語句を修飾する（例：something cold）。&lt;/td&gt;
&lt;/tr&gt;
&lt;tr style="background-color: #ffffff; color: #000000;"&gt;
&lt;td&gt;不定代名詞＋形容詞&lt;/td&gt;
&lt;td&gt;something / anything / nothing などは形容詞を後ろに置いて修飾（例：nothing strange）。&lt;/td&gt;
&lt;/tr&gt;
&lt;tr style="background-color: #f0b464; color: #000000;"&gt;
&lt;td&gt;二語以上の「塊」は後置修飾&lt;/td&gt;
&lt;td&gt;前置詞＋名詞、不定詞句(to 〜)など「二語以上のかたまり」は基本的に後置修飾を行う（例：the restaurant on 47th Street）。&lt;/td&gt;
&lt;/tr&gt;
&lt;tr style="background-color: #ffffff; color: #000000;"&gt;
&lt;td&gt;直前の名詞を修飾&lt;/td&gt;
&lt;td&gt;後置修飾は常に“直前の名詞”を修飾する。訳は右から左へ流す意識が必要。&lt;/td&gt;
&lt;/tr&gt;
&lt;tr style="background-color: #f0b464; color: #000000;"&gt;
&lt;td&gt;今後の文法に直結&lt;/td&gt;
&lt;td&gt;分詞・関係代名詞・関係副詞など、中3内容の基礎となる重要構造。&lt;/td&gt;
&lt;/tr&gt;
&lt;/tbody&gt;
&lt;/table&gt;
&lt;h2&gt;◆Lesson9 セクション1：クイズ（10問）&lt;/h2&gt;
&lt;p&gt;選択肢（A〜D）から選び、「正解を見る」ボタンを押してください。&lt;/p&gt;
&lt;table style="width: 100%; border-collapse: collapse;"&gt;
&lt;thead&gt;
&lt;tr style="background-color: #dd8500; color: #ffffff;"&gt;
&lt;th&gt;No.&lt;/th&gt;
&lt;th&gt;問題&lt;/th&gt;
&lt;th&gt;選択肢&lt;/th&gt;
&lt;th&gt;正解&lt;/th&gt;
&lt;/tr&gt;
&lt;/thead&gt;
&lt;tbody&gt;&lt;!-- Q1 --&gt;&lt;/p&gt;
&lt;tr style="background-color: #f0b464; color: #000000;"&gt;
&lt;td&gt;1&lt;/td&gt;
&lt;td&gt;前置修飾とはどのような修飾方法か？&lt;/td&gt;
&lt;td&gt;A. 名詞の後ろから修飾する&lt;br /&gt;
B. 動詞を修飾する&lt;br /&gt;
C. 名詞の前に語を置いて修飾する&lt;br /&gt;
D. 文末に語を置いて修飾する&lt;/td&gt;
&lt;td&gt;&lt;button&gt;正解を見る&lt;/button&gt;&lt;br /&gt;
&lt;span id="a1" style="display: none;"&gt;C&lt;/span&gt;&lt;/td&gt;
&lt;/tr&gt;
&lt;p&gt;&lt;!-- Q2 --&gt;&lt;/p&gt;
&lt;tr style="background-color: #ffffff; color: #000000;"&gt;
&lt;td&gt;2&lt;/td&gt;
&lt;td&gt;「something cold」の構造はどれに当てはまる？&lt;/td&gt;
&lt;td&gt;A. 前置修飾&lt;br /&gt;
B. 後置修飾&lt;br /&gt;
C. 受動態&lt;br /&gt;
D. 比較級&lt;/td&gt;
&lt;td&gt;&lt;button&gt;正解を見る&lt;/button&gt;&lt;br /&gt;
&lt;span id="a2" style="display: none;"&gt;B&lt;/span&gt;&lt;/td&gt;
&lt;/tr&gt;
&lt;p&gt;&lt;!-- Q3 --&gt;&lt;/p&gt;
&lt;tr style="background-color: #f0b464; color: #000000;"&gt;
&lt;td&gt;3&lt;/td&gt;
&lt;td&gt;「nothing strange」の意味として正しいものは？&lt;/td&gt;
&lt;td&gt;A. 何も奇妙なことはない&lt;br /&gt;
B. 奇妙なことが一つある&lt;br /&gt;
C. すべて奇妙だった&lt;br /&gt;
D. 何か奇妙なものがある&lt;/td&gt;
&lt;td&gt;&lt;button&gt;正解を見る&lt;/button&gt;&lt;br /&gt;
&lt;span id="a3" style="display: none;"&gt;A&lt;/span&gt;&lt;/td&gt;
&lt;/tr&gt;
&lt;p&gt;&lt;!-- Q4 --&gt;&lt;/p&gt;
&lt;tr style="background-color: #ffffff; color: #000000;"&gt;
&lt;td&gt;4&lt;/td&gt;
&lt;td&gt;「two or more words（2語以上の語句）」が基本的に行う修飾は？&lt;/td&gt;
&lt;td&gt;A. 前置修飾&lt;br /&gt;
B. 後置修飾&lt;br /&gt;
C. 受動修飾&lt;br /&gt;
D. 並列修飾&lt;/td&gt;
&lt;td&gt;&lt;button&gt;正解を見る&lt;/button&gt;&lt;br /&gt;
&lt;span id="a4" style="display: none;"&gt;B&lt;/span&gt;&lt;/td&gt;
&lt;/tr&gt;
&lt;p&gt;&lt;!-- Q5 --&gt;&lt;/p&gt;
&lt;tr style="background-color: #f0b464; color: #000000;"&gt;
&lt;td&gt;5&lt;/td&gt;
&lt;td&gt;「the restaurant on 47th Street」の説明として正しいものは？&lt;/td&gt;
&lt;td&gt;A. on 47th Street が restaurant を後置修飾している&lt;br /&gt;
B. restaurant が on 47th Street を修飾している&lt;br /&gt;
C. restaurant が文の主語を修飾している&lt;br /&gt;
D. restaurant が cold を修飾している&lt;/td&gt;
&lt;td&gt;&lt;button&gt;正解を見る&lt;/button&gt;&lt;br /&gt;
&lt;span id="a5" style="display: none;"&gt;A&lt;/span&gt;&lt;/td&gt;
&lt;/tr&gt;
&lt;p&gt;&lt;!-- Q6 --&gt;&lt;/p&gt;
&lt;tr style="background-color: #ffffff; color: #000000;"&gt;
&lt;td&gt;6&lt;/td&gt;
&lt;td&gt;後置修飾の訳し方として適切なのは？&lt;/td&gt;
&lt;td&gt;A. 左から右へ訳す&lt;br /&gt;
B. 必ず「〜しているところの」と訳す&lt;br /&gt;
C. 右から左へ修飾させる意識を持つ&lt;br /&gt;
D. 後置修飾は訳さない&lt;/td&gt;
&lt;td&gt;&lt;button&gt;正解を見る&lt;/button&gt;&lt;br /&gt;
&lt;span id="a6" style="display: none;"&gt;C&lt;/span&gt;&lt;/td&gt;
&lt;/tr&gt;
&lt;p&gt;&lt;!-- Q7 --&gt;&lt;/p&gt;
&lt;tr style="background-color: #f0b464; color: #000000;"&gt;
&lt;td&gt;7&lt;/td&gt;
&lt;td&gt;不定代名詞に形容詞をつけるときの位置は？&lt;/td&gt;
&lt;td&gt;A. 不定代名詞の前&lt;br /&gt;
B. 不定代名詞の後ろ&lt;br /&gt;
C. 文末&lt;br /&gt;
D. 文頭&lt;/td&gt;
&lt;td&gt;&lt;button&gt;正解を見る&lt;/button&gt;&lt;br /&gt;
&lt;span id="a7" style="display: none;"&gt;B&lt;/span&gt;&lt;/td&gt;
&lt;/tr&gt;
&lt;p&gt;&lt;!-- Q8 --&gt;&lt;/p&gt;
&lt;tr style="background-color: #ffffff; color: #000000;"&gt;
&lt;td&gt;8&lt;/td&gt;
&lt;td&gt;不定詞「to cook Japanese dishes」が修飾しているのは？&lt;/td&gt;
&lt;td&gt;A. James&lt;br /&gt;
B. cook&lt;br /&gt;
C. dishes&lt;br /&gt;
D. ability&lt;/td&gt;
&lt;td&gt;&lt;button&gt;正解を見る&lt;/button&gt;&lt;br /&gt;
&lt;span id="a8" style="display: none;"&gt;D&lt;/span&gt;&lt;/td&gt;
&lt;/tr&gt;
&lt;p&gt;&lt;!-- Q9 --&gt;&lt;/p&gt;
&lt;tr style="background-color: #f0b464; color: #000000;"&gt;
&lt;td&gt;9&lt;/td&gt;
&lt;td&gt;後置修飾が頻繁に登場する分野はどれ？&lt;/td&gt;
&lt;td&gt;A. 比較級と最上級&lt;br /&gt;
B. 分詞・関係代名詞・関係副詞&lt;br /&gt;
C. 時制の一致&lt;br /&gt;
D. 前置詞の目的語&lt;/td&gt;
&lt;td&gt;&lt;button&gt;正解を見る&lt;/button&gt;&lt;br /&gt;
&lt;span id="a9" style="display: none;"&gt;B&lt;/span&gt;&lt;/td&gt;
&lt;/tr&gt;
&lt;p&gt;&lt;!-- Q10 --&gt;&lt;/p&gt;
&lt;tr style="background-color: #ffffff; color: #000000;"&gt;
&lt;td&gt;10&lt;/td&gt;
&lt;td&gt;後置修飾の最大のポイントは？&lt;/td&gt;
&lt;td&gt;A. 常に主語を修飾する&lt;br /&gt;
B. 名詞を一切修飾しない&lt;br /&gt;
C. 直前の名詞を修飾する&lt;br /&gt;
D. 文全体を修飾する&lt;/td&gt;
&lt;td&gt;&lt;button&gt;正解を見る&lt;/button&gt;&lt;br /&gt;
&lt;span id="a10" style="display: none;"&gt;C&lt;/span&gt;&lt;/td&gt;
&lt;/tr&gt;
&lt;/tbody&gt;
&lt;/table&gt;
&lt;p&gt;&lt;script&gt;
function showAnswer(id, btn){
  document.getElementById(id).style.display = 'inline';
  btn.style.display = 'none';
}
&lt;/script&gt;&lt;/p&gt;
&lt;p&gt;&lt;!--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t>
  </si>
  <si>
    <t>https://eigo-rewrite.com/column/stage3-lesson2-1/</t>
  </si>
  <si>
    <t>以下のページは不自然なワードを使用しています。
これらを適切に自然な言葉に置き換えて下さい。
なお、本文の装飾や構造は絶対に変えないでください。
【対象ページURL】
https://eigo-rewrite.com/column/stage3-lesson2-1/
【検出された不自然ワード】
（検出なし）
【本文】
------
&lt;p&gt;&lt;iframe title="YouTube video player" src="https://www.youtube.com/embed/IsYstp3qSso?si=mqHdcOptjpfbxhrZ"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&lt;h3&gt;助動詞の新たな意味について&lt;/h3&gt;
&lt;p&gt;Lesson2 セクション1では、助動詞の新しい意味に焦点を当てます。特に、「may」や「must」などの助動詞が、推量や義務以外の意味を持つことについて学んでいきます。&lt;br /&gt;
STAGE3の英文法（時制・助動詞・不定詞など）の全体像は、&lt;strong&gt;&lt;a href="https://eigo-rewrite.com/column/stage3/"&gt;STAGE3｜高校英文法の総まとめ（全体像はこちら）&lt;/a&gt;&lt;/strong&gt;で確認できます。&lt;/p&gt;
&lt;h3&gt;「&lt;span style="color: blue;"&gt;may&lt;/span&gt;」と「&lt;span style="color: blue;"&gt;might&lt;/span&gt;」の使い分け&lt;/h3&gt;
&lt;p&gt;Stage2の段階では、「&lt;span style="color: blue;"&gt;may&lt;/span&gt;」が許可を表すこと、「&lt;span style="color: blue;"&gt;must&lt;/span&gt;」が義務を示すことを学びましたが、実際にはさらに複雑な意味合いがあります。例えば、「&lt;span style="color: blue;"&gt;may&lt;/span&gt;」と「&lt;span style="color: blue;"&gt;might&lt;/span&gt;」はほぼ同じで、「何々かも知れない」という可能性を表します。一方、「&lt;span style="color: blue;"&gt;must&lt;/span&gt;」は「なんとかに違いない」という強い確信を示します。&lt;/p&gt;
&lt;h3&gt;例文を通じて理解を深める&lt;/h3&gt;
&lt;p&gt;具体例を挙げてみましょう。例えば、「&lt;span style="color: blue;"&gt;If it’s stormy&lt;/span&gt;」という文は、「もし風が強かったら」という条件を示します。その後の文で、「the train &lt;span style="color: blue;"&gt;may&lt;/span&gt; stop running.」は「その電車は走る事をやめるかも知れない」という意味です。これを「止まってよい」と解釈するのは不自然です。したがって、「もし風が強かったら電車は止まるかも知れないね」という訳が適切です。&lt;/p&gt;
&lt;p&gt;同様に、「The typhoon &lt;span style="color: blue;"&gt;might&lt;/span&gt; be stronger than I &lt;span style="color: blue;"&gt;expect&lt;/span&gt;.」という文では、「台風は私が予想しているよりも強いかも知れない」という意味があります。&lt;/p&gt;
&lt;h3&gt;「&lt;span style="color: blue;"&gt;must&lt;/span&gt;」の新たな用法&lt;/h3&gt;
&lt;p&gt;また、「&lt;span style="color: blue;"&gt;must&lt;/span&gt;」には「しなければならない」以外の意味もあります。例えば、「Your parents have been waiting for you.」という文では、「あなたの両親はあなたをずっと待っていますよ」という意味があります。「They &lt;span style="color: blue;"&gt;must&lt;/span&gt; be anxious.」と続く文は、「彼らは心配しているに違いないですよ」となります。&lt;/p&gt;
&lt;p&gt;以上のように、「&lt;span style="color: blue;"&gt;may&lt;/span&gt;」や「&lt;span style="color: blue;"&gt;might&lt;/span&gt;」、そして「&lt;span style="color: blue;"&gt;must&lt;/span&gt;」には中2やStage2で学んだ内容とは異なる意味があることを覚えておきましょう。&lt;br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&lt;hr /&gt;
&lt;p&gt;&lt;iframe title="YouTube video player" src="https://www.youtube.com/embed/zlIw7kqDeMc?si=0XFE0KrV8tE3DWju" width="560" height="315" frameborder="0" allowfullscreen="allowfullscreen"&gt;&lt;/iframe&gt;&lt;/p&gt;
&lt;h3&gt;&lt;span style="color: red;"&gt;&amp;#8220;should&amp;#8221;&lt;/span&gt; と &lt;span style="color: red;"&gt;&amp;#8220;ought to&amp;#8221;&lt;/span&gt; の意味について&lt;/h3&gt;
&lt;p&gt;今度は義務・推量を表す&amp;#8221;&lt;span style="color: blue;"&gt;should&lt;/span&gt;&amp;#8220;&amp;#8221;&lt;span style="color: blue;"&gt;ought to&lt;/span&gt;&amp;#8221;&lt;/p&gt;
&lt;p&gt;&amp;#8220;&lt;span style="color: blue;"&gt;should&lt;/span&gt;&amp;#8221; というのは「何々すべきだ」という意味があります。それと同時に、「なんとかのはずだ」というふうに &amp;#8220;&lt;span style="color: green;"&gt;must&lt;/span&gt;&amp;#8221; よりは弱いんだけれどもきっとこうなんだろうなっていうような、ちょっと弱めの確信を表す事があります。&lt;/p&gt;
&lt;p&gt;&amp;nbsp;&lt;/p&gt;
&lt;p&gt;&amp;#8220;&lt;span style="color: red;"&gt;The ship should leave around lunchtime.&lt;/span&gt;&amp;#8221; は「その船は」&amp;#8221;&lt;span style="color: blue;"&gt;lunchtime&lt;/span&gt;&amp;#8221; 「昼食の時間の回りで」 &amp;#8220;&lt;span style="color: blue;"&gt;leave&lt;/span&gt;&amp;#8221; 「出発するはずだ」というふうに、「きっとランチタイムに出発するであろう。」という形で推量している訳です。&lt;/p&gt;
&lt;p&gt;更に&amp;#8221;&lt;span style="color: red;"&gt;You ought to check the exact time of departure.&lt;/span&gt;&amp;#8221; 「出発の」 &amp;#8220;&lt;span style="color: blue;"&gt;exact&lt;/span&gt;&amp;#8221; 「正確な時間をチェックするはずだ」というのはおかしいですから、この場合は「チェックすべきだ」と訳すわけです。&lt;/p&gt;
&lt;p&gt;このように &amp;#8220;&lt;span style="color: red;"&gt;should&lt;/span&gt;&amp;#8220;、それから &amp;#8220;&lt;span style="color: red;"&gt;ought to&lt;/span&gt;&amp;#8220;、両方とも「何々すべき」だと訳す場合と「なんとかのはずだ」と訳す場合があります。これらはこの単語があったらこっちとかっていう考え方ではなくて、一文を必ず目を通して、この文であればおそらくこっちだろうな、あるいは前後に文があればその前後を見てこっちの意味だろうなという事を決めて下さい。&lt;/p&gt;
&lt;hr /&gt;
&lt;p&gt;&lt;iframe title="YouTube video player" src="https://www.youtube.com/embed/Cy_ohYwdqI4?si=0h-jyfNrLwEylI4O" width="560" height="315" frameborder="0" allowfullscreen="allowfullscreen"&gt;&lt;/iframe&gt;&lt;/p&gt;
&lt;h3&gt;推量を表す助動詞の意味について&lt;/h3&gt;
&lt;p&gt;それではセクション1で出てきた推量を表わす助動詞をまとめておきます。まず確信度と書きましたが、一番強いのが&amp;#8221;&lt;span style="color: red;"&gt;must&lt;/span&gt;&amp;#8220;です。「何々に違いない」というふうにほぼ100％の確信をもっていて、そのあとに大体7、80％の確信で&amp;#8221;&lt;span style="color: blue;"&gt;should&lt;/span&gt;&amp;#8220;とか&amp;#8221;&lt;span style="color: blue;"&gt;ought to&lt;/span&gt;&amp;#8220;「何のはずだ」です。それよりも弱めの確信で50％ぐらい「何々かも知れないな」「あるかも知れないしないかも知れない」というのが、&amp;#8221;&lt;span style="color: blue;"&gt;may&lt;/span&gt;&amp;#8220;とか&amp;#8221;&lt;span style="color: blue;"&gt;might&lt;/span&gt;&amp;#8220;になります。&lt;/p&gt;
&lt;h3&gt;&amp;#8220;had better&amp;#8221; の注意点&lt;/h3&gt;
&lt;p&gt;ここで一つ注意して欲しい表現があります。教科書には&amp;#8221;&lt;span style="color: red;"&gt;&amp;#8220;had better&amp;#8221;&lt;/span&gt;&amp;#8220;という表現が書かれています。これは「何々した方がよい」という意味になっていて、まず「had better D」になっています。これは今の話で&amp;#8221;&lt;span style="color: red;"&gt;&amp;#8220;had better&amp;#8221;&lt;/span&gt;&amp;#8220;を使いますし、未来の話でも&amp;#8221;&lt;span style="color: red;"&gt;&amp;#8220;had better&amp;#8221;&lt;/span&gt;&amp;#8220;を使います。ですから、この&amp;#8221;&lt;span style="color: red;"&gt;&amp;#8220;had better&amp;#8221;&lt;/span&gt;&amp;#8220;を&amp;#8221;have better&amp;#8221;にしたり&amp;#8221;has better&amp;#8221;とはなりません。熟語として&amp;#8221;&lt;span style="color: red;"&gt;&amp;#8220;had better&amp;#8221;&lt;/span&gt;&amp;#8220;という一つの形なんだなと捉えて下さい。訳を見ると、「した方がいいです」から、軽い助言のように聞こえてしまいますが、どちらかというとこれ忠告に近いです。&amp;#8221;&lt;span style="color: red;"&gt;&amp;#8220;must&amp;#8221;&lt;/span&gt;&amp;#8220;のように「しなければならない」という義務とか命令ほどではないんだけれども、それに準ずるような「あんたこうした方がいいよ」っていうちょっと強めの忠告になっています。&lt;/p&gt;
&lt;p&gt;この日本語訳だけを見ると軽い意味に見えてしまいますが、実際は&amp;#8221;&lt;span style="color: blue;"&gt;should&lt;/span&gt;&amp;#8220;とか&amp;#8221;&lt;span style="color: blue;"&gt;ought to&lt;/span&gt;&amp;#8220;の「何々すべきだ」よりも強めの意味になっています。どういう時に使うかというと、このような形です。&lt;/p&gt;
&lt;p&gt;&amp;#8220;The doctor said to me,&lt;/p&gt;
&lt;p&gt;「そのお医者さんは私に言いました」&lt;/p&gt;
&lt;p&gt;&amp;#8220;You had better stop smoking.&amp;#8221;&lt;/p&gt;
&lt;p&gt;「あんたタバコ止めた方がいいよ」&lt;/p&gt;
&lt;p&gt;という形で、お医者さんが例えば患者さんに対して「あなたはこうした方がいいですよ」と命令とまでは言わないんだけれどもちょっと強めの言い方、これを&amp;#8221;&lt;span style="color: red;"&gt;&amp;#8220;had better&amp;#8221;&lt;/span&gt;&amp;#8220;で表します。ですから日常会話であんまり友達同士で「君こうした方がいいんじゃないの」っていうのは&amp;#8221;&lt;span style="color: red;"&gt;&amp;#8220;had better&amp;#8221;&lt;/span&gt;&amp;#8220;は使わずに、そういった場合は軽い助言の時は&amp;#8221;&lt;span style="color: blue;"&gt;should&lt;/span&gt;&amp;#8220;を使います。本当に「ちょっとそれ本当に止め方がいいよ」とかちょっとシリアスな感じで人に対して忠告、助言する際に&amp;#8221;&lt;span style="color: red;"&gt;&amp;#8220;had better&amp;#8221;&lt;/span&gt;&amp;#8220;使と思って下さい。&lt;/p&gt;
&lt;p&gt;このセクションはとにかく助動詞の意味をきちんと区別して覚えるという事が大事になりますから、今出てきた&amp;#8221;&lt;span style="color: red;"&gt;must&lt;/span&gt;&amp;#8220;&amp;#8221;&lt;span style="color: blue;"&gt;should&lt;/span&gt;&amp;#8220;&amp;#8221;&lt;span style="color: blue;"&gt;ought to&lt;/span&gt;&amp;#8220;&amp;#8221;&lt;span style="color: blue;"&gt;may&lt;/span&gt;&amp;#8220;&amp;#8221;&lt;span style="color: blue;"&gt;might&lt;/span&gt;&amp;#8220;&amp;#8221;&lt;span style="color: red;"&gt;had better&lt;/span&gt;&amp;#8220;のそれぞれの意味をしっかりと覚えるようにして下さい。&lt;br /&gt;
&lt;!--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&lt;p&gt;&amp;nbsp;&lt;/p&gt;
&lt;table&gt;
&lt;tbody&gt;
&lt;tr style="background-color: #dd8500; color: white;"&gt;
&lt;th&gt;ポイント&lt;/th&gt;
&lt;th&gt;説明&lt;/th&gt;
&lt;/tr&gt;
&lt;tr style="background-color: #f0b464; color: black;"&gt;
&lt;td&gt;may / might の推量&lt;/td&gt;
&lt;td&gt;「〜かもしれない」。ほぼ同じ意味で、可能性は50％程度。&lt;/td&gt;
&lt;/tr&gt;
&lt;tr style="background-color: white; color: black;"&gt;
&lt;td&gt;must の推量&lt;/td&gt;
&lt;td&gt;「〜に違いない」。最も強い確信をもつ推量（ほぼ100％）。&lt;/td&gt;
&lt;/tr&gt;
&lt;tr style="background-color: #f0b464; color: black;"&gt;
&lt;td&gt;should / ought to の推量&lt;/td&gt;
&lt;td&gt;「〜のはずだ」。must より弱いが、可能性は高め（7〜8割）。&lt;/td&gt;
&lt;/tr&gt;
&lt;tr style="background-color: white; color: black;"&gt;
&lt;td&gt;should / ought to の義務&lt;/td&gt;
&lt;td&gt;「〜すべきだ」。軽い助言・一般的な忠告で用いる。&lt;/td&gt;
&lt;/tr&gt;
&lt;tr style="background-color: #f0b464; color: black;"&gt;
&lt;td&gt;had better の形&lt;/td&gt;
&lt;td&gt;常に “had better” を使う。have better/has better とはしない。&lt;/td&gt;
&lt;/tr&gt;
&lt;tr style="background-color: white; color: black;"&gt;
&lt;td&gt;had better の意味&lt;/td&gt;
&lt;td&gt;「〜した方がいい」。実際はかなり強い忠告で、should より強い。&lt;/td&gt;
&lt;/tr&gt;
&lt;tr style="background-color: #f0b464; color: black;"&gt;
&lt;td&gt;may の許可との区別&lt;/td&gt;
&lt;td&gt;文脈で判断。「You may go.」は許可、「It may rain.」は推量。&lt;/td&gt;
&lt;/tr&gt;
&lt;tr style="background-color: white; color: black;"&gt;
&lt;td&gt;確信度の強さ&lt;/td&gt;
&lt;td&gt;must ＞ should / ought to ＞ may / might&lt;/td&gt;
&lt;/tr&gt;
&lt;/tbody&gt;
&lt;/table&gt;
&lt;table&gt;
&lt;tbody&gt;
&lt;tr style="background-color: #dd8500; color: white;"&gt;
&lt;th&gt;問題&lt;/th&gt;
&lt;th&gt;選択肢&lt;/th&gt;
&lt;th&gt;答え&lt;/th&gt;
&lt;/tr&gt;
&lt;tr style="background-color: #f0b464; color: black;"&gt;
&lt;td&gt;1. 「〜かもしれない」を表す助動詞はどれ？&lt;/td&gt;
&lt;td&gt;A. must&lt;br /&gt;
B. may / might&lt;br /&gt;
C. should&lt;br /&gt;
D. had better&lt;/td&gt;
&lt;td&gt;&lt;button id="q1-btn"&gt;正解を見る&lt;/button&gt;&lt;span id="q1" style="display: none;"&gt;B&lt;/span&gt;&lt;/td&gt;
&lt;/tr&gt;
&lt;tr style="background-color: white; color: black;"&gt;
&lt;td&gt;2. 最も強い確信「〜に違いない」を表す助動詞は？&lt;/td&gt;
&lt;td&gt;A. might&lt;br /&gt;
B. should&lt;br /&gt;
C. must&lt;br /&gt;
D. may&lt;/td&gt;
&lt;td&gt;&lt;button id="q2-btn"&gt;正解を見る&lt;/button&gt;&lt;span id="q2" style="display: none;"&gt;C&lt;/span&gt;&lt;/td&gt;
&lt;/tr&gt;
&lt;tr style="background-color: #f0b464; color: black;"&gt;
&lt;td&gt;3. should と ought to が「〜のはずだ」の意味になるのはどんな時？&lt;/td&gt;
&lt;td&gt;A. 文脈が推量を示している時&lt;br /&gt;
B. 命令文の時&lt;br /&gt;
C. 過去の話の時&lt;br /&gt;
D. 疑問文の時&lt;/td&gt;
&lt;td&gt;&lt;button id="q3-btn"&gt;正解を見る&lt;/button&gt;&lt;span id="q3" style="display: none;"&gt;A&lt;/span&gt;&lt;/td&gt;
&lt;/tr&gt;
&lt;tr style="background-color: white; color: black;"&gt;
&lt;td&gt;4. had better の本当のニュアンスは？&lt;/td&gt;
&lt;td&gt;A. 軽い助言&lt;br /&gt;
B. 許可&lt;br /&gt;
C. 強めの忠告&lt;br /&gt;
D. 弱い推量&lt;/td&gt;
&lt;td&gt;&lt;button id="q4-btn"&gt;正解を見る&lt;/button&gt;&lt;span id="q4" style="display: none;"&gt;C&lt;/span&gt;&lt;/td&gt;
&lt;/tr&gt;
&lt;tr style="background-color: #f0b464; color: black;"&gt;
&lt;td&gt;5. 「You may go.」の may の意味は？&lt;/td&gt;
&lt;td&gt;A. 推量&lt;br /&gt;
B. 許可&lt;br /&gt;
C. 義務&lt;br /&gt;
D. 忠告&lt;/td&gt;
&lt;td&gt;&lt;button id="q5-btn"&gt;正解を見る&lt;/button&gt;&lt;span id="q5" style="display: none;"&gt;B&lt;/span&gt;&lt;/td&gt;
&lt;/tr&gt;
&lt;tr style="background-color: white; color: black;"&gt;
&lt;td&gt;6. 「It may rain tomorrow.」の適切な訳は？&lt;/td&gt;
&lt;td&gt;A. 明日雨が降るに違いない&lt;br /&gt;
B. 明日雨が降るかもしれない&lt;br /&gt;
C. 明日雨が降るべきだ&lt;br /&gt;
D. 明日雨が降るはずだ&lt;/td&gt;
&lt;td&gt;&lt;button id="q6-btn"&gt;正解を見る&lt;/button&gt;&lt;span id="q6" style="display: none;"&gt;B&lt;/span&gt;&lt;/td&gt;
&lt;/tr&gt;
&lt;tr style="background-color: #f0b464; color: black;"&gt;
&lt;td&gt;7. 「must」と比較して「should」の確信度は？&lt;/td&gt;
&lt;td&gt;A. mustの方が弱い&lt;br /&gt;
B. shouldの方が強い&lt;br /&gt;
C. どちらも同じ&lt;br /&gt;
D. shouldの方が弱い&lt;/td&gt;
&lt;td&gt;&lt;button id="q7-btn"&gt;正解を見る&lt;/button&gt;&lt;span id="q7" style="display: none;"&gt;D&lt;/span&gt;&lt;/td&gt;
&lt;/tr&gt;
&lt;tr style="background-color: white; color: black;"&gt;
&lt;td&gt;8. ought to の基本的な意味は？&lt;/td&gt;
&lt;td&gt;A. 〜かもしれない&lt;br /&gt;
B. 〜すべきだ&lt;br /&gt;
C. 〜できる&lt;br /&gt;
D. 〜してはいけない&lt;/td&gt;
&lt;td&gt;&lt;button id="q8-btn"&gt;正解を見る&lt;/button&gt;&lt;span id="q8" style="display: none;"&gt;B&lt;/span&gt;&lt;/td&gt;
&lt;/tr&gt;
&lt;tr style="background-color: #f0b464; color: black;"&gt;
&lt;td&gt;9. had better の形として正しいものは？&lt;/td&gt;
&lt;td&gt;A. have better&lt;br /&gt;
B. has better&lt;br /&gt;
C. had better&lt;br /&gt;
D. having better&lt;/td&gt;
&lt;td&gt;&lt;button id="q9-btn"&gt;正解を見る&lt;/button&gt;&lt;span id="q9" style="display: none;"&gt;C&lt;/span&gt;&lt;/td&gt;
&lt;/tr&gt;
&lt;tr style="background-color: white; color: black;"&gt;
&lt;td&gt;10. 「They must be tired.」の意味は？&lt;/td&gt;
&lt;td&gt;A. 彼らは疲れているはずだ&lt;br /&gt;
B. 彼らは疲れているかもしれない&lt;br /&gt;
C. 彼らは疲れているに違いない&lt;br /&gt;
D. 彼らは疲れるべきだ&lt;/td&gt;
&lt;td&gt;&lt;button id="q10-btn"&gt;正解を見る&lt;/button&gt;&lt;span id="q10" style="display: none;"&gt;C&lt;/span&gt;&lt;/td&gt;
&lt;/tr&gt;
&lt;/tbody&gt;
&lt;/table&gt;
&lt;p&gt;&lt;script&gt;
function showAnswer(id) {
  document.getElementById(id).style.display = 'inline';
  document.getElementById(id + '-btn').style.display = 'none';
}
&lt;/script&gt;&lt;/p&gt;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&lt;p&gt;&amp;nbsp;&lt;/p&gt;
&lt;p&gt;&amp;nbsp;&lt;/p&gt;
------</t>
  </si>
  <si>
    <t>https://eigo-rewrite.com/column/stage3-lesson2-2/</t>
  </si>
  <si>
    <t>以下のページは不自然なワードを使用しています。
これらを適切に自然な言葉に置き換えて下さい。
なお、本文の装飾や構造は絶対に変えないでください。
【対象ページURL】
https://eigo-rewrite.com/column/stage3-lesson2-2/
【検出された不自然ワード】
（検出なし）
【本文】
------
&lt;p&gt;&lt;iframe title="YouTube video player" src="https://www.youtube.com/embed/Jh3bDKUPg-g?si=pj23MTuwJrvFIzMG" width="560" height="315" frameborder="0" allowfullscreen="allowfullscreen"&gt;&lt;span data-mce-type="bookmark" style="display: inline-block; width: 0px; overflow: hidden; line-height: 0;" class="mce_SELRES_start"&gt;﻿&lt;/span&gt;&lt;/iframe&gt;&lt;/p&gt;
&lt;h3&gt;可能性を表す助動詞の意味について&lt;/h3&gt;
&lt;p&gt;前回のセクションに続き、今回は可能性を表す助動詞として &amp;#8220;&lt;span style="color: red;"&gt;can&lt;/span&gt;&amp;#8220;、&amp;#8221;&lt;span style="color: red;"&gt;cannot&lt;/span&gt;&amp;#8220;、&amp;#8221;&lt;span style="color: red;"&gt;could&lt;/span&gt;&amp;#8221; を扱います。&lt;/p&gt;
&lt;p&gt;1年生で学習した &amp;#8220;&lt;span style="color: red;"&gt;can&lt;/span&gt;&amp;#8221; とは異なり、ここでは「できる」という意味ではない、別の訳し方を学びます。&lt;br /&gt;
STAGE3の英文法（時制・助動詞・不定詞など）の全体像は、&lt;strong&gt;&lt;a href="https://eigo-rewrite.com/column/stage3/"&gt;STAGE3｜高校英文法の総まとめ（全体像はこちら）&lt;/a&gt;&lt;/strong&gt;で確認できます。&lt;/p&gt;
&lt;h3&gt;助動詞 &amp;#8220;&lt;span style="color: red;"&gt;can&lt;/span&gt;&amp;#8221; と &amp;#8220;&lt;span style="color: red;"&gt;could&lt;/span&gt;&amp;#8221; の使い方と意味&lt;/h3&gt;
&lt;p&gt;&lt;img decoding="async" fetchpriority="high" class="alignnone size-medium wp-image-890" src="https://eigo-rewrite.com/wp-content/uploads/2024/02/スライド用stage3-2-300x169.jpg" alt="" width="300" height="169" srcset="https://eigo-rewrite.com/wp-content/uploads/2024/02/スライド用stage3-2-300x169.jpg 300w, https://eigo-rewrite.com/wp-content/uploads/2024/02/スライド用stage3-2-1024x576.jpg 1024w, https://eigo-rewrite.com/wp-content/uploads/2024/02/スライド用stage3-2-768x432.jpg 768w, https://eigo-rewrite.com/wp-content/uploads/2024/02/スライド用stage3-2-320x180.jpg 320w, https://eigo-rewrite.com/wp-content/uploads/2024/02/スライド用stage3-2.jpg 1280w" sizes="(max-width: 300px) 100vw, 300px" /&gt;&lt;/p&gt;
&lt;p&gt;最初の例文です。&lt;/p&gt;
&lt;p&gt;&amp;#8220;Practicing sports &lt;span style="color: red;"&gt;can&lt;/span&gt; be hard.&amp;#8221;&lt;/p&gt;
&lt;p&gt;「スポーツを練習することは大変になることができる」では不自然ですよね。&lt;/p&gt;
&lt;p&gt;ここでの &amp;#8220;&lt;span style="color: red;"&gt;can&lt;/span&gt;&amp;#8221; は、「できる」ではなく 可能性 を表します。&lt;br /&gt;
つまり、「～なことがある」という意味になります。&lt;/p&gt;
&lt;p&gt;→ スポーツを練習することは大変なことがある（＝大変になる可能性がある）&lt;/p&gt;
&lt;p&gt;&amp;#8220;&lt;span style="color: red;"&gt;can&lt;/span&gt;&amp;#8221; に「～することがある」という意味があるなら、その否定 &amp;#8220;&lt;span style="color: red;"&gt;cannot&lt;/span&gt;&amp;#8221; は可能性の否定となります。&lt;/p&gt;
&lt;p&gt;&amp;#8220;Mike cannot be sick. I saw him outside.&amp;#8221;&lt;/p&gt;
&lt;p&gt;「マイクが病気であるはずがない。なぜなら外にいるのを見たからだ。」&lt;/p&gt;
&lt;p&gt;「～できない」ではなく、“～のはずがない” と訳します。&lt;br /&gt;
&amp;#8220;&lt;span style="color: red;"&gt;must&lt;/span&gt;&amp;#8221; が「～に違いない」なら、その反対イメージです。&lt;/p&gt;
&lt;p&gt;次の例文です。&lt;/p&gt;
&lt;p&gt;&amp;#8220;One day he &lt;span style="color: red;"&gt;could&lt;/span&gt; be famous.&amp;#8221;&lt;/p&gt;
&lt;p&gt;&amp;#8220;&lt;span style="color: red;"&gt;could&lt;/span&gt;&amp;#8221; は過去形ですが、ここでは過去ではありません。&lt;br /&gt;
&amp;#8220;One day&amp;#8221; が 「いつか（未来）」 の意味で使われているためです。&lt;/p&gt;
&lt;p&gt;助動詞を過去形にすると、可能性の度合いが弱くなる という性質があります。&lt;/p&gt;
&lt;p&gt;→ 「いつか彼は有名になるかもしれない」&lt;/p&gt;
&lt;p&gt;&amp;#8220;&lt;span style="color: red;"&gt;can&lt;/span&gt;&amp;#8221; より可能性が低いニュアンスになります。&lt;/p&gt;
&lt;p&gt;今回のセクション2では &amp;#8220;&lt;span style="color: red;"&gt;can&lt;/span&gt;&amp;#8221; と &amp;#8220;&lt;span style="color: red;"&gt;could&lt;/span&gt;&amp;#8221; のみが登場しましたが、&lt;/p&gt;
&lt;p&gt;✅ &amp;#8220;&lt;span style="color: red;"&gt;can&lt;/span&gt;&amp;#8221; = 可能性「～なことがある」&lt;br /&gt;
✅ &amp;#8220;&lt;span style="color: red;"&gt;cannot&lt;/span&gt;&amp;#8221; = 可能性の否定「～なはずがない」&lt;br /&gt;
✅ &amp;#8220;&lt;span style="color: red;"&gt;could&lt;/span&gt;&amp;#8221; = 弱い可能性「～かもしれない」&lt;/p&gt;
&lt;p&gt;という 「できる」以外の意味 を、しっかり覚えておいてください。&lt;br /&gt;
&lt;!--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&lt;style&gt;
  table {&lt;br /&gt;    width: 100%;&lt;br /&gt;    border-collapse: collapse;&lt;br /&gt;  }&lt;br /&gt;  th, td {&lt;br /&gt;    padding: 10px;&lt;br /&gt;    border: 1px solid #ddd;&lt;br /&gt;    color: #000000;&lt;br /&gt;    vertical-align: top;&lt;br /&gt;  }&lt;br /&gt;  .answer {&lt;br /&gt;    display: none;&lt;br /&gt;    font-weight: bold;&lt;br /&gt;    color: #0073aa;&lt;br /&gt;    margin-left: 5px;&lt;br /&gt;  }&lt;br /&gt;  .show-answer {&lt;br /&gt;    cursor: pointer;&lt;br /&gt;    color: #ffffff;&lt;br /&gt;    background-color: #ff6600;&lt;br /&gt;    border: none;&lt;br /&gt;    padding: 4px 8px;&lt;br /&gt;    border-radius: 4px;&lt;br /&gt;    font-size: 12px;&lt;br /&gt;    margin-left: 5px;&lt;br /&gt;  }&lt;br /&gt;&lt;/style&gt;
&lt;p&gt;&lt;script&gt;
  function showAnswer(ansId, btnId) {
    var ans = document.getElementById(ansId);
    var btn = document.getElementById(btnId);
    if (ans &amp;&amp; btn) {
      ans.style.display = 'inline';
      btn.style.display = 'none';
    }
  }
&lt;/script&gt;&lt;/p&gt;
&lt;h2&gt;【まとめ】可能性を表す助動詞「can / cannot / could」のポイント&lt;/h2&gt;
&lt;table&gt;
&lt;tbody&gt;
&lt;tr style="background-color: #dd8500; color: #ffffff;"&gt;
&lt;th&gt;ポイント&lt;/th&gt;
&lt;th&gt;説明&lt;/th&gt;
&lt;/tr&gt;
&lt;tr style="background-color: #f0b464;"&gt;
&lt;td&gt;このセクションのテーマ&lt;/td&gt;
&lt;td&gt;
&lt;ul&gt;
&lt;li&gt;「できる」の &lt;strong&gt;能力&lt;/strong&gt;ではなく、&lt;strong&gt;可能性&lt;/strong&gt;を表す助動詞を学ぶ。&lt;/li&gt;
&lt;li&gt;&lt;strong&gt;can / cannot / could&lt;/strong&gt; の「～の可能性がある／ない」「～かもしれない」という訳し方が中心。&lt;/li&gt;
&lt;/ul&gt;
&lt;/td&gt;
&lt;/tr&gt;
&lt;tr style="background-color: #ffffff;"&gt;
&lt;td&gt;can（可能性）&lt;/td&gt;
&lt;td&gt;
&lt;ul&gt;
&lt;li&gt;意味：&lt;strong&gt;「～することがある」「～になることがある」&lt;/strong&gt;（可能性）。&lt;/li&gt;
&lt;li&gt;例：&lt;code&gt;Practicing sports can be hard.&lt;/code&gt;&lt;br /&gt;
「スポーツを練習することは&lt;strong&gt;大変なことがある&lt;/strong&gt;。」&lt;/li&gt;
&lt;li&gt;「～できる」と訳すと不自然になる場合が多いので注意。&lt;/li&gt;
&lt;/ul&gt;
&lt;/td&gt;
&lt;/tr&gt;
&lt;tr style="background-color: #f0b464;"&gt;
&lt;td&gt;cannot（可能性の否定）&lt;/td&gt;
&lt;td&gt;
&lt;ul&gt;
&lt;li&gt;意味：&lt;strong&gt;「～のはずがない」&lt;/strong&gt;（可能性を強く否定）。&lt;/li&gt;
&lt;li&gt;例：&lt;code&gt;Mike cannot be sick. I saw him outside.&lt;/code&gt;&lt;br /&gt;
「マイクが病気の&lt;strong&gt;はずがない&lt;/strong&gt;。さっき外で見かけたから。」&lt;/li&gt;
&lt;li&gt;&lt;code&gt;must&lt;/code&gt;「～に違いない」の&lt;strong&gt;反対イメージ&lt;/strong&gt;として覚えると整理しやすい。&lt;/li&gt;
&lt;/ul&gt;
&lt;/td&gt;
&lt;/tr&gt;
&lt;tr style="background-color: #ffffff;"&gt;
&lt;td&gt;could（弱い可能性）&lt;/td&gt;
&lt;td&gt;
&lt;ul&gt;
&lt;li&gt;意味：&lt;strong&gt;「～かもしれない」&lt;/strong&gt;（can より弱い可能性）。&lt;/li&gt;
&lt;li&gt;例：&lt;code&gt;One day he could be famous.&lt;/code&gt;&lt;br /&gt;
「いつか彼は有名になる&lt;strong&gt;かもしれない&lt;/strong&gt;。」&lt;/li&gt;
&lt;li&gt;「過去」ではなく、「いつか（未来）」について &lt;code&gt;could&lt;/code&gt; を使っている点に注意。&lt;/li&gt;
&lt;/ul&gt;
&lt;/td&gt;
&lt;/tr&gt;
&lt;tr style="background-color: #f0b464;"&gt;
&lt;td&gt;can と could の可能性の度合い&lt;/td&gt;
&lt;td&gt;
&lt;ul&gt;
&lt;li&gt;&lt;strong&gt;can：&lt;/strong&gt;「そうなることも十分あり得る」という感じ。&lt;/li&gt;
&lt;li&gt;&lt;strong&gt;could：&lt;/strong&gt;「そうなる可能性もあるけれど、can より弱い」イメージ。&lt;/li&gt;
&lt;li&gt;助動詞を過去形にすると、&lt;strong&gt;可能性の度合いが少し弱くなる&lt;/strong&gt;ことが多い。&lt;/li&gt;
&lt;/ul&gt;
&lt;/td&gt;
&lt;/tr&gt;
&lt;tr style="background-color: #ffffff;"&gt;
&lt;td&gt;1年生の can との違い&lt;/td&gt;
&lt;td&gt;
&lt;ul&gt;
&lt;li&gt;1年生：&lt;code&gt;can&lt;/code&gt; ＝ &lt;strong&gt;「～できる」&lt;/strong&gt;（能力・許可）。&lt;/li&gt;
&lt;li&gt;このセクション：&lt;code&gt;can&lt;/code&gt; ＝ &lt;strong&gt;「～することがある」&lt;/strong&gt;（可能性）。&lt;/li&gt;
&lt;li&gt;文脈に応じて、どちらの意味か判断することが大切。&lt;/li&gt;
&lt;/ul&gt;
&lt;/td&gt;
&lt;/tr&gt;
&lt;tr style="background-color: #f0b464;"&gt;
&lt;td&gt;cannot のイメージ&lt;/td&gt;
&lt;td&gt;
&lt;ul&gt;
&lt;li&gt;単なる「～できない」ではなく、&lt;strong&gt;「そんなはずがない」&lt;/strong&gt;という強い否定の推量。&lt;/li&gt;
&lt;li&gt;状況・証拠から「絶対ちがう」と思っている感じ。&lt;/li&gt;
&lt;/ul&gt;
&lt;/td&gt;
&lt;/tr&gt;
&lt;tr style="background-color: #ffffff;"&gt;
&lt;td&gt;文脈での使い分け&lt;/td&gt;
&lt;td&gt;
&lt;ul&gt;
&lt;li&gt;事実に近い強い推量 → &lt;strong&gt;cannot（～のはずがない）&lt;/strong&gt; / （別単元で）&lt;strong&gt;must（～に違いない）&lt;/strong&gt;&lt;/li&gt;
&lt;li&gt;あり得る可能性 → &lt;strong&gt;can（～なことがある）&lt;/strong&gt;&lt;/li&gt;
&lt;li&gt;それより弱め → &lt;strong&gt;could（～かもしれない）&lt;/strong&gt;&lt;/li&gt;
&lt;/ul&gt;
&lt;/td&gt;
&lt;/tr&gt;
&lt;tr style="background-color: #f0b464;"&gt;
&lt;td&gt;例文とセットで覚える&lt;/td&gt;
&lt;td&gt;
&lt;ul&gt;
&lt;li&gt;&lt;code&gt;Practicing sports can be hard.&lt;/code&gt;&lt;/li&gt;
&lt;li&gt;&lt;code&gt;Mike cannot be sick. I saw him outside.&lt;/code&gt;&lt;/li&gt;
&lt;li&gt;&lt;code&gt;One day he could be famous.&lt;/code&gt;&lt;/li&gt;
&lt;li&gt;日本語訳と一緒にフレーズで暗記すると定着しやすい。&lt;/li&gt;
&lt;/ul&gt;
&lt;/td&gt;
&lt;/tr&gt;
&lt;tr style="background-color: #ffffff;"&gt;
&lt;td&gt;学習のコツ&lt;/td&gt;
&lt;td&gt;
&lt;ul&gt;
&lt;li&gt;「能力の can」と「可能性の can」を&lt;strong&gt;日本語訳で区別&lt;/strong&gt;してみる。&lt;/li&gt;
&lt;li&gt;特に &lt;strong&gt;cannot&lt;/strong&gt; を見たら「～できない」ではなく「～のはずがない」をまず疑う。&lt;/li&gt;
&lt;/ul&gt;
&lt;/td&gt;
&lt;/tr&gt;
&lt;/tbody&gt;
&lt;/table&gt;
&lt;h2&gt;【クイズ】可能性を表す can / cannot / could（10問）&lt;/h2&gt;
&lt;table&gt;
&lt;tbody&gt;
&lt;tr style="background-color: #dd8500; color: #ffffff;"&gt;
&lt;th&gt;問題&lt;/th&gt;
&lt;th&gt;選択肢（A～D）&lt;/th&gt;
&lt;th&gt;答え&lt;/th&gt;
&lt;/tr&gt;
&lt;tr style="background-color: #f0b464;"&gt;
&lt;td&gt;1. 可能性を表すときの &lt;strong&gt;can&lt;/strong&gt; の意味として最も適切なのはどれ？&lt;/td&gt;
&lt;td&gt;A. ～できる（能力）&lt;br /&gt;
B. ～することがある（可能性）&lt;br /&gt;
C. ～してもよい（許可）&lt;br /&gt;
D. ～しなければならない（義務）&lt;/td&gt;
&lt;td&gt;&lt;span id="ans1" class="answer"&gt;正解：B（～することがある：可能性）&lt;/span&gt;&lt;br /&gt;
&lt;button id="btn1" class="show-answer"&gt;正解を見る&lt;/button&gt;&lt;/td&gt;
&lt;/tr&gt;
&lt;tr style="background-color: #ffffff;"&gt;
&lt;td&gt;2. 「Mike cannot be sick.」の訳として最も適切なのはどれ？&lt;/td&gt;
&lt;td&gt;A. マイクは病気かもしれない。&lt;br /&gt;
B. マイクは病気のはずがない。&lt;br /&gt;
C. マイクは病気でいなければならない。&lt;br /&gt;
D. マイクは病気でもよい。&lt;/td&gt;
&lt;td&gt;&lt;span id="ans2" class="answer"&gt;正解：B（マイクは病気のはずがない）&lt;/span&gt;&lt;br /&gt;
&lt;button id="btn2" class="show-answer"&gt;正解を見る&lt;/button&gt;&lt;/td&gt;
&lt;/tr&gt;
&lt;tr style="background-color: #f0b464;"&gt;
&lt;td&gt;3. 「One day he could be famous.」の訳として正しいものはどれ？&lt;/td&gt;
&lt;td&gt;A. 彼は有名になるはずがない。&lt;br /&gt;
B. 彼は今有名になれる。&lt;br /&gt;
C. いつか彼は有名になるかもしれない。&lt;br /&gt;
D. 彼はすでに有名に違いない。&lt;/td&gt;
&lt;td&gt;&lt;span id="ans3" class="answer"&gt;正解：C（いつか彼は有名になるかもしれない）&lt;/span&gt;&lt;br /&gt;
&lt;button id="btn3" class="show-answer"&gt;正解を見る&lt;/button&gt;&lt;/td&gt;
&lt;/tr&gt;
&lt;tr style="background-color: #ffffff;"&gt;
&lt;td&gt;4. 次の文の &lt;strong&gt;can&lt;/strong&gt; の意味として最も近いものはどれ？&lt;br /&gt;
Practicing sports can be hard.&lt;/td&gt;
&lt;td&gt;A. スポーツを練習することはいつも大変だ。&lt;br /&gt;
B. スポーツを練習することは大変なことがある。&lt;br /&gt;
C. スポーツを練習することは簡単にできる。&lt;br /&gt;
D. スポーツを練習することは許されている。&lt;/td&gt;
&lt;td&gt;&lt;span id="ans4" class="answer"&gt;正解：B（～大変なことがある：可能性）&lt;/span&gt;&lt;br /&gt;
&lt;button id="btn4" class="show-answer"&gt;正解を見る&lt;/button&gt;&lt;/td&gt;
&lt;/tr&gt;
&lt;tr style="background-color: #f0b464;"&gt;
&lt;td&gt;5. 「～のはずがない」という可能性の&lt;strong&gt;強い否定&lt;/strong&gt;を表す助動詞はどれ？&lt;/td&gt;
&lt;td&gt;A. can&lt;br /&gt;
B. could&lt;br /&gt;
C. cannot&lt;br /&gt;
D. may&lt;/td&gt;
&lt;td&gt;&lt;span id="ans5" class="answer"&gt;正解：C（cannot：～のはずがない）&lt;/span&gt;&lt;br /&gt;
&lt;button id="btn5" class="show-answer"&gt;正解を見る&lt;/button&gt;&lt;/td&gt;
&lt;/tr&gt;
&lt;tr style="background-color: #ffffff;"&gt;
&lt;td&gt;6. 「いつか彼女は医者になるかもしれない。」に最も近い英文はどれ？&lt;/td&gt;
&lt;td&gt;A. One day she can be a doctor.&lt;br /&gt;
B. One day she could be a doctor.&lt;br /&gt;
C. One day she cannot be a doctor.&lt;br /&gt;
D. One day she is a doctor.&lt;/td&gt;
&lt;td&gt;&lt;span id="ans6" class="answer"&gt;正解：B（弱い可能性：could）&lt;/span&gt;&lt;br /&gt;
&lt;button id="btn6" class="show-answer"&gt;正解を見る&lt;/button&gt;&lt;/td&gt;
&lt;/tr&gt;
&lt;tr style="background-color: #f0b464;"&gt;
&lt;td&gt;7. 次のうち、&lt;strong&gt;可能性の can&lt;/strong&gt; を使っている文はどれ？&lt;/td&gt;
&lt;td&gt;A. I can swim fast.&lt;br /&gt;
B. Practicing sports can be hard.&lt;br /&gt;
C. Can you open the window?&lt;br /&gt;
D. You can’t park here.&lt;/td&gt;
&lt;td&gt;&lt;span id="ans7" class="answer"&gt;正解：B（「大変なことがある」＝可能性）&lt;/span&gt;&lt;br /&gt;
&lt;button id="btn7" class="show-answer"&gt;正解を見る&lt;/button&gt;&lt;/td&gt;
&lt;/tr&gt;
&lt;tr style="background-color: #ffffff;"&gt;
&lt;td&gt;8. 次の日本文に合う英文として最も適切なのはどれ？&lt;br /&gt;
「彼がそんなことを言ったはずがない。」&lt;/td&gt;
&lt;td&gt;A. He can say that.&lt;br /&gt;
B. He could say that.&lt;br /&gt;
C. He cannot say that.&lt;br /&gt;
D. He cannot have said that.&lt;/td&gt;
&lt;td&gt;&lt;span id="ans8" class="answer"&gt;正解：D（cannot have said：～言ったはずがない：別セクション内容も応用）&lt;/span&gt;&lt;br /&gt;
&lt;button id="btn8" class="show-answer"&gt;正解を見る&lt;/button&gt;&lt;/td&gt;
&lt;/tr&gt;
&lt;tr style="background-color: #f0b464;"&gt;
&lt;td&gt;9. 「could」を使った可能性表現について正しい説明はどれ？&lt;/td&gt;
&lt;td&gt;A. いつでも必ず実現する可能性を表す。&lt;br /&gt;
B. can より弱い「～かもしれない」という可能性を表すことがある。&lt;br /&gt;
C. 未来の可能性には使えない。&lt;br /&gt;
D. 現在の義務を表す。&lt;/td&gt;
&lt;td&gt;&lt;span id="ans9" class="answer"&gt;正解：B（can より弱い可能性）&lt;/span&gt;&lt;br /&gt;
&lt;button id="btn9" class="show-answer"&gt;正解を見る&lt;/button&gt;&lt;/td&gt;
&lt;/tr&gt;
&lt;tr style="background-color: #ffffff;"&gt;
&lt;td&gt;10. 可能性に関する文として&lt;strong&gt;誤っている&lt;/strong&gt;ものはどれ？&lt;/td&gt;
&lt;td&gt;A. Practicing sports can be hard.（練習が大変なことがある。）&lt;br /&gt;
B. Mike cannot be sick.（マイクは病気のはずがない。）&lt;br /&gt;
C. One day he could be famous.（いつか彼は有名になるかもしれない。）&lt;br /&gt;
D. He could be famous now.（今、有名であるはずがない。）という意味になる。&lt;/td&gt;
&lt;td&gt;&lt;span id="ans10" class="answer"&gt;正解：D（could be famous now は「今、有名かもしれない」）&lt;/span&gt;&lt;br /&gt;
&lt;button id="btn10" class="show-answer"&gt;正解を見る&lt;/button&gt;&lt;/td&gt;
&lt;/tr&gt;
&lt;/tbody&gt;
&lt;/table&gt;
------</t>
  </si>
  <si>
    <t>https://eigo-rewrite.com/column/stage3-lesson2-3/</t>
  </si>
  <si>
    <t>以下のページは不自然なワードを使用しています。
これらを適切に自然な言葉に置き換えて下さい。
なお、本文の装飾や構造は絶対に変えないでください。
【対象ページURL】
https://eigo-rewrite.com/column/stage3-lesson2-3/
【検出された不自然ワード】
（検出なし）
【本文】
------
&lt;p&gt;&lt;iframe title="YouTube video player" src="https://www.youtube.com/embed/VLZ-HsJ2lnY?si=eoyR5OxgbFcKE1VI" width="560" height="315" frameborder="0" allowfullscreen="allowfullscreen"&gt;&lt;/iframe&gt;&lt;/p&gt;
&lt;h3&gt;過去の推量を表す「助動詞 + have + 過去分詞」&lt;/h3&gt;
&lt;p&gt;このセクションでは、過去の推量を表す文法構造「助動詞 + have + 過去分詞」に注目します。やや複雑ですが、それぞれの意味を区別して理解しましょう。&lt;br /&gt;
STAGE3の英文法（時制・助動詞・不定詞など）の全体像は、&lt;strong&gt;&lt;a href="https://eigo-rewrite.com/column/stage3/"&gt;STAGE3｜高校英文法の総まとめ（全体像はこちら）&lt;/a&gt;&lt;/strong&gt;で確認できます。&lt;/p&gt;
&lt;p&gt;&lt;span style="color: blue;"&gt;形の確認:&lt;/span&gt;&lt;br /&gt;
&amp;#8220;&lt;span style="color: red;"&gt;may&lt;/span&gt;&amp;#8220;、&amp;#8221;&lt;span style="color: red;"&gt;must&lt;/span&gt;&amp;#8220;、&amp;#8221;&lt;span style="color: red;"&gt;cannot&lt;/span&gt;&amp;#8221; などの助動詞の後に、「&lt;span style="color: green;"&gt;have + 過去分詞&lt;/span&gt;」が続くのが特徴です。&lt;br /&gt;
これは 過去の出来事についての推量 を表します。&lt;/p&gt;
&lt;p&gt;&lt;span style="color: blue;"&gt;例文の解説:&lt;/span&gt;&lt;/p&gt;
&lt;p&gt;&amp;#8220;Cathy &lt;span style="color: green;"&gt;may&lt;/span&gt; have taken the wrong route.&amp;#8221;&lt;br /&gt;
&amp;#8220;&lt;span style="color: red;"&gt;may&lt;/span&gt;&amp;#8221; は「〜かもしれない」、&lt;br /&gt;
&amp;#8220;&lt;span style="color: green;"&gt;have taken&lt;/span&gt;&amp;#8221; は「選んだ（取った）」という過去の意味です。&lt;br /&gt;
→ 「キャシーは道を間違えたのかもしれない。」（可能性）&lt;/p&gt;
&lt;p&gt;&amp;#8220;He &lt;span style="color: green;"&gt;must have overslept&lt;/span&gt;.&amp;#8221;&lt;br /&gt;
&amp;#8220;&lt;span style="color: red;"&gt;must&lt;/span&gt;&amp;#8221; は「〜に違いない」。&lt;br /&gt;
→ 「彼は寝過ごしたに違いない。」（確信を伴う推量）&lt;/p&gt;
&lt;p&gt;&amp;#8220;He &lt;span style="color: red;"&gt;cannot&lt;/span&gt; have forgotten.&amp;#8221;&lt;br /&gt;
&amp;#8220;&lt;span style="color: red;"&gt;cannot&lt;/span&gt;&amp;#8221; は「〜のはずがない」。&lt;br /&gt;
→ 「彼が忘れたはずがない。」（可能性を強く否定）&lt;/p&gt;
&lt;p&gt;このように、助動詞 + have + 過去分詞 は&lt;br /&gt;
過去の出来事に対して「〜だったのだろう」「〜のはずがない」と推量するときに使います。&lt;br /&gt;
練習しながら、自然に使えるようにしましょう。&lt;br /&gt;
&lt;!--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&lt;hr /&gt;
&lt;h3&gt;過去の非難と後悔を表す「should + have + 過去分詞」&lt;/h3&gt;
&lt;p&gt;&lt;span style="color: blue;"&gt;文法構造の解説&lt;/span&gt;&lt;br /&gt;
次は「&lt;span style="color: green;"&gt;should&lt;/span&gt; + &lt;span style="color: green;"&gt;have&lt;/span&gt; + 過去分詞」を見ていきます。&lt;br /&gt;
この形は 過去の出来事に対する非難・後悔 を表します。&lt;br /&gt;
助動詞の後に「&lt;span style="color: green;"&gt;have&lt;/span&gt; + 過去分詞」が続きます。&lt;/p&gt;
&lt;p&gt;&lt;span style="color: blue;"&gt;例文解説:&lt;/span&gt;&lt;/p&gt;
&lt;p&gt;&amp;#8220;You should have checked the correct spelling.&amp;#8221;&lt;br /&gt;
&amp;#8220;&lt;span style="color: green;"&gt;should&lt;/span&gt;&amp;#8221; は「〜すべきだった」。&lt;br /&gt;
&amp;#8220;&lt;span style="color: green;"&gt;have checked&lt;/span&gt;&amp;#8221; は「チェックした」という意味ですが、&lt;br /&gt;
→ 実際にはチェックしなかった → 後悔しているニュアンス になります。&lt;/p&gt;
&lt;p&gt;&amp;#8220;You shouldn&amp;#8217;t have stayed up late last night.&amp;#8221;&lt;br /&gt;
&amp;#8220;&lt;span style="color: green;"&gt;shouldn&amp;#8217;t&lt;/span&gt;&amp;#8221; は「〜すべきではなかった」。&lt;br /&gt;
&amp;#8220;&lt;span style="color: green;"&gt;have stayed up&lt;/span&gt;&amp;#8221; は「夜更かしした」。&lt;br /&gt;
→ 「昨夜、夜更かしすべきではなかった。」&lt;/p&gt;
&lt;p&gt;&lt;span style="color: blue;"&gt;この形のポイント&lt;/span&gt;&lt;/p&gt;
&lt;p&gt;助動詞の後には 常に動詞の原形&lt;/p&gt;
&lt;p&gt;原形である have の後に 過去分詞&lt;/p&gt;
&lt;p&gt;過去の行動についての 非難・後悔 を表す&lt;/p&gt;
&lt;style&gt;
  table {&lt;br /&gt;    width: 100%;&lt;br /&gt;    border-collapse: collapse;&lt;br /&gt;  }&lt;br /&gt;  th, td {&lt;br /&gt;    padding: 10px;&lt;br /&gt;    border: 1px solid #ddd;&lt;br /&gt;    color: #000000;&lt;br /&gt;    vertical-align: top;&lt;br /&gt;  }&lt;br /&gt;  .answer {&lt;br /&gt;    display: none;&lt;br /&gt;    font-weight: bold;&lt;br /&gt;    color: #0073aa;&lt;br /&gt;    margin-left: 5px;&lt;br /&gt;  }&lt;br /&gt;  .show-answer {&lt;br /&gt;    cursor: pointer;&lt;br /&gt;    color: #ffffff;&lt;br /&gt;    background-color: #ff6600;&lt;br /&gt;    border: none;&lt;br /&gt;    padding: 4px 8px;&lt;br /&gt;    border-radius: 4px;&lt;br /&gt;    font-size: 12px;&lt;br /&gt;    margin-left: 5px;&lt;br /&gt;  }&lt;br /&gt;&lt;/style&gt;
&lt;p&gt;&lt;script&gt;
  function showAnswer(ansId, btnId) {
    var ans = document.getElementById(ansId);
    var btn = document.getElementById(btnId);
    if (ans &amp;&amp; btn) {
      ans.style.display = 'inline';
      btn.style.display = 'none';
    }
  }
&lt;/script&gt;&lt;/p&gt;
&lt;h2&gt;【まとめ】助動詞 + have + 過去分詞 / should + have + 過去分詞 のポイント&lt;/h2&gt;
&lt;table&gt;
&lt;tbody&gt;
&lt;tr style="background-color: #dd8500; color: #ffffff;"&gt;
&lt;th&gt;ポイント&lt;/th&gt;
&lt;th&gt;説明&lt;/th&gt;
&lt;/tr&gt;
&lt;tr style="background-color: #f0b464;"&gt;
&lt;td&gt;基本形と役割&lt;/td&gt;
&lt;td&gt;
&lt;ul&gt;
&lt;li&gt;形：&lt;strong&gt;助動詞 + have + 過去分詞&lt;/strong&gt;&lt;/li&gt;
&lt;li&gt;&lt;strong&gt;過去の出来事&lt;/strong&gt;についての推量・判断を表す。&lt;/li&gt;
&lt;li&gt;「～だったのだろう」「～したに違いない」「～したはずがない」などのニュアンス。&lt;/li&gt;
&lt;/ul&gt;
&lt;/td&gt;
&lt;/tr&gt;
&lt;tr style="background-color: #ffffff;"&gt;
&lt;td&gt;may have + 過去分詞&lt;/td&gt;
&lt;td&gt;
&lt;ul&gt;
&lt;li&gt;意味：&lt;strong&gt;「～したかもしれない」&lt;/strong&gt;（可能性：弱めの推量）。&lt;/li&gt;
&lt;li&gt;例：&lt;code&gt;Cathy may have taken the wrong route.&lt;/code&gt;&lt;br /&gt;
「キャシーは道を間違えた&lt;strong&gt;かもしれない&lt;/strong&gt;。」&lt;/li&gt;
&lt;li&gt;起きたかどうかははっきりしないが、あり得ると考えている。&lt;/li&gt;
&lt;/ul&gt;
&lt;/td&gt;
&lt;/tr&gt;
&lt;tr style="background-color: #f0b464;"&gt;
&lt;td&gt;must have + 過去分詞&lt;/td&gt;
&lt;td&gt;
&lt;ul&gt;
&lt;li&gt;意味：&lt;strong&gt;「～したに違いない」&lt;/strong&gt;（強い確信をもった推量）。&lt;/li&gt;
&lt;li&gt;例：&lt;code&gt;He must have overslept.&lt;/code&gt;&lt;br /&gt;
「彼は寝過ごした&lt;strong&gt;に違いない&lt;/strong&gt;。」&lt;/li&gt;
&lt;li&gt;理由や状況から、ほぼ確実だと考えているイメージ。&lt;/li&gt;
&lt;/ul&gt;
&lt;/td&gt;
&lt;/tr&gt;
&lt;tr style="background-color: #ffffff;"&gt;
&lt;td&gt;cannot have + 過去分詞&lt;/td&gt;
&lt;td&gt;
&lt;ul&gt;
&lt;li&gt;意味：&lt;strong&gt;「～したはずがない」&lt;/strong&gt;（強い否定的な推量）。&lt;/li&gt;
&lt;li&gt;例：&lt;code&gt;He cannot have forgotten.&lt;/code&gt;&lt;br /&gt;
「彼が忘れた&lt;strong&gt;はずがない&lt;/strong&gt;。」&lt;/li&gt;
&lt;li&gt;状況や性格などから、「そんなはずない」と強く否定するイメージ。&lt;/li&gt;
&lt;/ul&gt;
&lt;/td&gt;
&lt;/tr&gt;
&lt;tr style="background-color: #f0b464;"&gt;
&lt;td&gt;should have + 過去分詞&lt;/td&gt;
&lt;td&gt;
&lt;ul&gt;
&lt;li&gt;意味：&lt;strong&gt;「～すべきだった（のにしなかった）」&lt;/strong&gt;。&lt;/li&gt;
&lt;li&gt;例：&lt;code&gt;You should have checked the correct spelling.&lt;/code&gt;&lt;br /&gt;
「正しいスペルを&lt;strong&gt;確認すべきだった&lt;/strong&gt;。」&lt;/li&gt;
&lt;li&gt;過去の行動に対する&lt;strong&gt;非難・後悔&lt;/strong&gt;のニュアンスを表す。&lt;/li&gt;
&lt;/ul&gt;
&lt;/td&gt;
&lt;/tr&gt;
&lt;tr style="background-color: #ffffff;"&gt;
&lt;td&gt;shouldn&amp;#8217;t have + 過去分詞&lt;/td&gt;
&lt;td&gt;
&lt;ul&gt;
&lt;li&gt;意味：&lt;strong&gt;「～すべきではなかった（のにしてしまった）」&lt;/strong&gt;。&lt;/li&gt;
&lt;li&gt;例：&lt;code&gt;You shouldn't have stayed up late last night.&lt;/code&gt;&lt;br /&gt;
「昨夜、夜更かし&lt;strong&gt;すべきではなかった&lt;/strong&gt;。」&lt;/li&gt;
&lt;li&gt;やってしまったことに対する「やらなきゃよかった…」という後悔。&lt;/li&gt;
&lt;/ul&gt;
&lt;/td&gt;
&lt;/tr&gt;
&lt;tr style="background-color: #f0b464;"&gt;
&lt;td&gt;助動詞のあとの形&lt;/td&gt;
&lt;td&gt;
&lt;ul&gt;
&lt;li&gt;助動詞の後ろは&lt;strong&gt;常に動詞の原形&lt;/strong&gt;。&lt;/li&gt;
&lt;li&gt;ここでは原形の &lt;strong&gt;have&lt;/strong&gt; の後に&lt;strong&gt;過去分詞&lt;/strong&gt;が続く：&lt;br /&gt;
&lt;code&gt;may / must / cannot / should + have + 過去分詞&lt;/code&gt;&lt;/li&gt;
&lt;li&gt;&lt;code&gt;has&lt;/code&gt; や &lt;code&gt;had&lt;/code&gt; にはならない点に注意。&lt;/li&gt;
&lt;/ul&gt;
&lt;/td&gt;
&lt;/tr&gt;
&lt;tr style="background-color: #ffffff;"&gt;
&lt;td&gt;「現在の推量」との違い&lt;/td&gt;
&lt;td&gt;
&lt;ul&gt;
&lt;li&gt;&lt;code&gt;may / must / cannot + 動詞の原形&lt;/code&gt; は「今」や一般的なことの推量。&lt;/li&gt;
&lt;li&gt;&lt;code&gt;may / must / cannot + have + 過去分詞&lt;/code&gt; は&lt;strong&gt;「過去の出来事」&lt;/strong&gt;についての推量。&lt;/li&gt;
&lt;li&gt;&lt;strong&gt;have + 過去分詞&lt;/strong&gt; が入ることで「過去」にフォーカスしていると考える。&lt;/li&gt;
&lt;/ul&gt;
&lt;/td&gt;
&lt;/tr&gt;
&lt;tr style="background-color: #f0b464;"&gt;
&lt;td&gt;ニュアンスの整理&lt;/td&gt;
&lt;td&gt;
&lt;ul&gt;
&lt;li&gt;&lt;strong&gt;may have ～：&lt;/strong&gt; 可能性がある（弱め）。&lt;/li&gt;
&lt;li&gt;&lt;strong&gt;must have ～：&lt;/strong&gt; きっとそうだ（強い確信）。&lt;/li&gt;
&lt;li&gt;&lt;strong&gt;cannot have ～：&lt;/strong&gt; そんなはずない（強い否定）。&lt;/li&gt;
&lt;li&gt;&lt;strong&gt;should (not) have ～：&lt;/strong&gt; こうすべきだった／すべきではなかった（非難・後悔）。&lt;/li&gt;
&lt;/ul&gt;
&lt;/td&gt;
&lt;/tr&gt;
&lt;tr style="background-color: #ffffff;"&gt;
&lt;td&gt;学習のコツ&lt;/td&gt;
&lt;td&gt;
&lt;ul&gt;
&lt;li&gt;「助動詞の基本の意味」＋「過去形のニュアンス」としてセットで覚える。&lt;/li&gt;
&lt;li&gt;例文ごとフレーズで暗記し、和訳だけでなく&lt;strong&gt;感情（確信・後悔など）&lt;/strong&gt;も意識する。&lt;/li&gt;
&lt;/ul&gt;
&lt;/td&gt;
&lt;/tr&gt;
&lt;/tbody&gt;
&lt;/table&gt;
&lt;h2&gt;【クイズ】助動詞 + have + 過去分詞 / should have のチェック問題（10問）&lt;/h2&gt;
&lt;table&gt;
&lt;tbody&gt;
&lt;tr style="background-color: #dd8500; color: #ffffff;"&gt;
&lt;th&gt;問題&lt;/th&gt;
&lt;th&gt;選択肢（A～D）&lt;/th&gt;
&lt;th&gt;答え&lt;/th&gt;
&lt;/tr&gt;
&lt;tr style="background-color: #f0b464;"&gt;
&lt;td&gt;1. 「助動詞 + have + 過去分詞」が表すのはどのような内容ですか？&lt;/td&gt;
&lt;td&gt;A. 未来の予定についての推量&lt;br /&gt;
B. 現在の状態についての推量&lt;br /&gt;
C. 過去の出来事についての推量・判断&lt;br /&gt;
D. 仮定法の条件文&lt;/td&gt;
&lt;td&gt;&lt;span id="ans1" class="answer"&gt;正解：C（過去の出来事についての推量・判断）&lt;/span&gt;&lt;br /&gt;
&lt;button id="btn1" class="show-answer"&gt;正解を見る&lt;/button&gt;&lt;/td&gt;
&lt;/tr&gt;
&lt;tr style="background-color: #ffffff;"&gt;
&lt;td&gt;2. 「may have + 過去分詞」の基本的な意味として最も適切なのはどれ？&lt;/td&gt;
&lt;td&gt;A. ～したはずがない&lt;br /&gt;
B. ～したに違いない&lt;br /&gt;
C. ～したかもしれない&lt;br /&gt;
D. ～すべきだった&lt;/td&gt;
&lt;td&gt;&lt;span id="ans2" class="answer"&gt;正解：C（～したかもしれない）&lt;/span&gt;&lt;br /&gt;
&lt;button id="btn2" class="show-answer"&gt;正解を見る&lt;/button&gt;&lt;/td&gt;
&lt;/tr&gt;
&lt;tr style="background-color: #f0b464;"&gt;
&lt;td&gt;3. 「He must have overslept.」の意味として最も近いものはどれ？&lt;/td&gt;
&lt;td&gt;A. 彼は寝過ごしたかもしれない。&lt;br /&gt;
B. 彼は寝過ごしたに違いない。&lt;br /&gt;
C. 彼は寝過ごしたはずがない。&lt;br /&gt;
D. 彼は寝過ごすべきだった。&lt;/td&gt;
&lt;td&gt;&lt;span id="ans3" class="answer"&gt;正解：B（彼は寝過ごしたに違いない）&lt;/span&gt;&lt;br /&gt;
&lt;button id="btn3" class="show-answer"&gt;正解を見る&lt;/button&gt;&lt;/td&gt;
&lt;/tr&gt;
&lt;tr style="background-color: #ffffff;"&gt;
&lt;td&gt;4. 「He cannot have forgotten.」の意味として最も適切なのはどれ？&lt;/td&gt;
&lt;td&gt;A. 彼は忘れたかもしれない。&lt;br /&gt;
B. 彼は忘れたに違いない。&lt;br /&gt;
C. 彼は忘れたはずがない。&lt;br /&gt;
D. 彼は忘れるべきではなかった。&lt;/td&gt;
&lt;td&gt;&lt;span id="ans4" class="answer"&gt;正解：C（彼は忘れたはずがない）&lt;/span&gt;&lt;br /&gt;
&lt;button id="btn4" class="show-answer"&gt;正解を見る&lt;/button&gt;&lt;/td&gt;
&lt;/tr&gt;
&lt;tr style="background-color: #f0b464;"&gt;
&lt;td&gt;5. 「should have + 過去分詞」が表すニュアンスとして正しいものはどれ？&lt;/td&gt;
&lt;td&gt;A. 過去の行動への非難・後悔（～すべきだったのに…）&lt;br /&gt;
B. 現在の義務（～すべきだ）&lt;br /&gt;
C. 過去の事実の単純な説明&lt;br /&gt;
D. 未来の予定&lt;/td&gt;
&lt;td&gt;&lt;span id="ans5" class="answer"&gt;正解：A（過去の行動への非難・後悔）&lt;/span&gt;&lt;br /&gt;
&lt;button id="btn5" class="show-answer"&gt;正解を見る&lt;/button&gt;&lt;/td&gt;
&lt;/tr&gt;
&lt;tr style="background-color: #ffffff;"&gt;
&lt;td&gt;6. 「You shouldn&amp;#8217;t have stayed up late last night.」の訳として最も適切なのはどれ？&lt;/td&gt;
&lt;td&gt;A. 昨夜、もっと遅くまで起きているべきだった。&lt;br /&gt;
B. 昨夜、遅くまで起きてはいけなかった（＝夜更かしすべきではなかった）。&lt;br /&gt;
C. 昨夜、遅くまで起きたかもしれない。&lt;br /&gt;
D. 昨夜、遅くまで起きたはずがない。&lt;/td&gt;
&lt;td&gt;&lt;span id="ans6" class="answer"&gt;正解：B（夜更かしすべきではなかった）&lt;/span&gt;&lt;br /&gt;
&lt;button id="btn6" class="show-answer"&gt;正解を見る&lt;/button&gt;&lt;/td&gt;
&lt;/tr&gt;
&lt;tr style="background-color: #f0b464;"&gt;
&lt;td&gt;7. 空欄に最も適切なものを入れなさい。&lt;br /&gt;
「正しいスペルを確認すべきだった。」&lt;br /&gt;
You ______ checked the correct spelling.&lt;/td&gt;
&lt;td&gt;A. must have&lt;br /&gt;
B. may have&lt;br /&gt;
C. should have&lt;br /&gt;
D. cannot have&lt;/td&gt;
&lt;td&gt;&lt;span id="ans7" class="answer"&gt;正解：C（You should have checked &amp;#8230;）&lt;/span&gt;&lt;br /&gt;
&lt;button id="btn7" class="show-answer"&gt;正解を見る&lt;/button&gt;&lt;/td&gt;
&lt;/tr&gt;
&lt;tr style="background-color: #ffffff;"&gt;
&lt;td&gt;8. 次のうち、「過去の非難・後悔」を表している文はどれ？&lt;/td&gt;
&lt;td&gt;A. He must have overslept.&lt;br /&gt;
B. Cathy may have taken the wrong route.&lt;br /&gt;
C. He cannot have forgotten.&lt;br /&gt;
D. You shouldn&amp;#8217;t have stayed up late last night.&lt;/td&gt;
&lt;td&gt;&lt;span id="ans8" class="answer"&gt;正解：D（shouldn&amp;#8217;t have ～：～すべきではなかった）&lt;/span&gt;&lt;br /&gt;
&lt;button id="btn8" class="show-answer"&gt;正解を見る&lt;/button&gt;&lt;/td&gt;
&lt;/tr&gt;
&lt;tr style="background-color: #f0b464;"&gt;
&lt;td&gt;9. 「過去の出来事」についての推量を表している文はどれ？&lt;/td&gt;
&lt;td&gt;A. He must be tired.&lt;br /&gt;
B. He must have overslept.&lt;br /&gt;
C. He should study more.&lt;br /&gt;
D. He may come tomorrow.&lt;/td&gt;
&lt;td&gt;&lt;span id="ans9" class="answer"&gt;正解：B（have + 過去分詞 で過去の推量）&lt;/span&gt;&lt;br /&gt;
&lt;button id="btn9" class="show-answer"&gt;正解を見る&lt;/button&gt;&lt;/td&gt;
&lt;/tr&gt;
&lt;tr style="background-color: #ffffff;"&gt;
&lt;td&gt;10. 助動詞の後ろの形について、正しい説明はどれ？&lt;/td&gt;
&lt;td&gt;A. 助動詞の後ろには常に過去形が来る。&lt;br /&gt;
B. 助動詞の後ろには常に動詞の原形が来る。ここでは have + 過去分詞 の形になる。&lt;br /&gt;
C. 助動詞の後ろには名詞しか来ない。&lt;br /&gt;
D. 助動詞の後ろの形は自由で、特に決まりはない。&lt;/td&gt;
&lt;td&gt;&lt;span id="ans10" class="answer"&gt;正解：B（助動詞 + 動詞の原形 have + 過去分詞）&lt;/span&gt;&lt;br /&gt;
&lt;button id="btn10" class="show-answer"&gt;正解を見る&lt;/button&gt;&lt;/td&gt;
&lt;/tr&gt;
&lt;/tbody&gt;
&lt;/table&gt;
------</t>
  </si>
  <si>
    <t>https://eigo-rewrite.com/column/stage3-lesson3-1/</t>
  </si>
  <si>
    <t>以下のページは不自然なワードを使用しています。
これらを適切に自然な言葉に置き換えて下さい。
なお、本文の装飾や構造は絶対に変えないでください。
【対象ページURL】
https://eigo-rewrite.com/column/stage3-lesson3-1/
【検出された不自然ワード】
（検出なし）
【本文】
------
&lt;p&gt;&lt;iframe title="YouTube video player" src="https://www.youtube.com/embed/k4w_H2oLz8s?si=KwhvBE7AT5ZeJoOj" width="560" height="315" frameborder="0" allowfullscreen="allowfullscreen"&gt;&lt;span data-mce-type="bookmark" style="display: inline-block; width: 0px; overflow: hidden; line-height: 0;" class="mce_SELRES_start"&gt;﻿&lt;/span&gt;&lt;/iframe&gt;&lt;/p&gt;
&lt;p data-start="111" data-end="121"&gt;不定詞の新たな使い方&lt;/p&gt;
&lt;p data-start="123" data-end="209"&gt;Lesson3セクション1では、不定詞の新しい使い方について学びます。これまでとは異なる応用的な構文や、少し分かりにくい使い方が登場するため、注意して学習していきましょう。&lt;br /&gt;
STAGE3の英文法（時制・助動詞・不定詞など）の全体像は、&lt;strong&gt;&lt;a href="https://eigo-rewrite.com/column/stage3/"&gt;STAGE3｜高校英文法の総まとめ（全体像はこちら）&lt;/a&gt;&lt;/strong&gt;で確認できます。&lt;/p&gt;
&lt;p data-start="211" data-end="237"&gt;「It is 形容詞 of 人 to」の形式について&lt;/p&gt;
&lt;p data-start="239" data-end="315"&gt;このセクションでは、「It is 形容詞 of 人 to」という形式に注目します。この構文では、評価の対象が「その人」である点に注意して文を理解します。&lt;/p&gt;
&lt;p data-start="317" data-end="404"&gt;例文:&lt;br data-start="320" data-end="323" /&gt;&amp;#8220;It is kind of you to help me with my report.&amp;#8221;&lt;br data-start="369" data-end="372" /&gt;訳: 「私のレポートを手伝ってくれるとは、あなたは親切ですね。」&lt;/p&gt;
&lt;p data-start="406" data-end="424"&gt;of と for の使い分けについて&lt;/p&gt;
&lt;p data-start="426" data-end="470"&gt;注意すべきポイントは、「of」と「for」の使い分けです。例文を通して違いを理解します。&lt;/p&gt;
&lt;p data-start="472" data-end="553"&gt;例文:&lt;br data-start="475" data-end="478" /&gt;&amp;#8220;It is careless of John to forget his bag.&amp;#8221;&lt;br data-start="521" data-end="524" /&gt;訳: 「彼のカバンを忘れるなんて、ジョンは不注意だなあ。」&lt;/p&gt;
&lt;p data-start="555" data-end="629"&gt;このように、「for」は不定詞の内容に対する評価、「of」は人の性質や特性に対する評価を示すときに使われます。文脈に応じて使い分けることが重要です。&lt;/p&gt;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&lt;hr /&gt;
&lt;p&gt;&lt;iframe title="YouTube video player" src="https://www.youtube.com/embed/hASpsivGZYs?si=tgm0gUfsxX2GgQjm" width="560" height="315" frameborder="0" allowfullscreen="allowfullscreen"&gt;&lt;/iframe&gt;&lt;/p&gt;
&lt;h3&gt;不定詞の否定形とは？&lt;/h3&gt;
&lt;p&gt;不定詞の内容を否定する形式を理解します。つまり、「何々する事」ではなく「何々しない事」を表現します。「何々するために」ではなく、「何々しないために」、「しないように」といった形に注目します。この内容は不定詞の全体に通ずるものです。&lt;/p&gt;
&lt;h3&gt;&amp;#8220;Not to&amp;#8221;の使い方&lt;/h3&gt;
&lt;p&gt;例えば、「Meg has decided not to stay up late.」という文を考えます。&amp;#8221;decide to&amp;#8221;は「何々する事を決心する」という意味ですが、ここで&amp;#8221;not&amp;#8221;が入ることで&lt;span style="color: red;"&gt;「夜更かししない」&lt;/span&gt;という意味になります。&lt;span style="color: blue;"&gt;「もう今後夜更かしはしないと決心した。」&lt;/span&gt;という意味合いになります。注意すべきポイントは、&amp;#8221;not&amp;#8221;の位置です。&amp;#8221;to&amp;#8221;のあとは動詞の原形であることを理解し、「to not」ではなく「not to」と記述します。&lt;/p&gt;
&lt;h3&gt;&amp;#8220;In order not to&amp;#8221;の使い方&lt;/h3&gt;
&lt;p&gt;例えば、「She studied hard in order not to fail the test.」という文を考えます。&amp;#8221;in order to&amp;#8221;は「何々するために」という意味ですが、ここで&amp;#8221;not&amp;#8221;が入ることで&lt;span style="color: red;"&gt;「何々しないように」&lt;/span&gt;という意味になります。&lt;span style="color: blue;"&gt;「彼女はそのテストで失敗しないように一生懸命勉強した。」&lt;/span&gt;という意味合いになります。&amp;#8221;in order not to&amp;#8221;は語感が悪いかもしれませんが、&lt;span style="color: green;"&gt;「to不定詞」の否定形としては重要な表現です。&lt;/span&gt;&lt;/p&gt;
&lt;p&gt;このように、「to不定詞」の直前に&amp;#8221;not&amp;#8221;を置くことで不定詞の否定形を表現します。その後は通常の訳し方に&lt;span style="color: red;"&gt;「何々ない」&lt;/span&gt;という表現を付け足すことで、不定詞の否定形を理解することができます。&lt;/p&gt;
&lt;h2&gt;Lesson 3 セクション1：不定詞の新たな使い方（It is 形容詞 of 人 to / 不定詞の否定）&lt;/h2&gt;
&lt;h3&gt;まとめ&lt;/h3&gt;
&lt;table style="width: 100%; border-collapse: collapse;"&gt;
&lt;thead style="background-color: #dd8500; color: white;"&gt;
&lt;tr&gt;
&lt;th&gt;項目&lt;/th&gt;
&lt;th&gt;説明&lt;/th&gt;
&lt;/tr&gt;
&lt;/thead&gt;
&lt;tbody&gt;
&lt;tr style="background-color: #f0b464; color: black;"&gt;
&lt;td&gt;It is 形容詞 of 人 to ～ の基本&lt;/td&gt;
&lt;td&gt;
&lt;ul&gt;
&lt;li&gt;形式主語の構文：「It is 形容詞 of 人 to 動詞の原形 ～」&lt;/li&gt;
&lt;li&gt;評価の対象は&lt;strong&gt;人&lt;/strong&gt;：「～するとは、その人は…だ」の意味になる。&lt;/li&gt;
&lt;li&gt;例：It is kind of you to help me with my report.&lt;br /&gt;
「手伝ってくれるとは、あなたは親切ですね。」&lt;/li&gt;
&lt;/ul&gt;
&lt;/td&gt;
&lt;/tr&gt;
&lt;tr style="background-color: white; color: black;"&gt;
&lt;td&gt;of と for の使い分け&lt;/td&gt;
&lt;td&gt;
&lt;ul&gt;
&lt;li&gt;&lt;strong&gt;of 人：&lt;/strong&gt;人の性質・性格を評価する（kind, careless など）。&lt;/li&gt;
&lt;li&gt;&lt;strong&gt;for 人：&lt;/strong&gt;その行為や状況が「人にとってどうか」を評価する。&lt;/li&gt;
&lt;li&gt;このセクションでは「It is 形容詞 of 人 to ～」を中心に扱う。&lt;/li&gt;
&lt;/ul&gt;
&lt;/td&gt;
&lt;/tr&gt;
&lt;tr style="background-color: #f0b464; color: black;"&gt;
&lt;td&gt;例文：kind of you&lt;/td&gt;
&lt;td&gt;
&lt;ul&gt;
&lt;li&gt;It is kind of you to help me with my report.&lt;br /&gt;
「レポートを手伝ってくれるとは、あなたは親切ですね。」&lt;/li&gt;
&lt;li&gt;「親切なのは &lt;strong&gt;行為&lt;/strong&gt; ではなく &lt;strong&gt;あなた&lt;/strong&gt;（人）だ」という評価。&lt;/li&gt;
&lt;/ul&gt;
&lt;/td&gt;
&lt;/tr&gt;
&lt;tr style="background-color: white; color: black;"&gt;
&lt;td&gt;例文：careless of John&lt;/td&gt;
&lt;td&gt;
&lt;ul&gt;
&lt;li&gt;It is careless of John to forget his bag.&lt;br /&gt;
「カバンを忘れるなんて、ジョンは不注意だなあ。」&lt;/li&gt;
&lt;li&gt;「不注意なのは &lt;strong&gt;ジョン本人&lt;/strong&gt;」という評価になる。&lt;/li&gt;
&lt;/ul&gt;
&lt;/td&gt;
&lt;/tr&gt;
&lt;tr style="background-color: #f0b464; color: black;"&gt;
&lt;td&gt;不定詞の否定形 Not to ～&lt;/td&gt;
&lt;td&gt;
&lt;ul&gt;
&lt;li&gt;&lt;strong&gt;not to + 動詞の原形&lt;/strong&gt; で「～しないこと」を表す。&lt;/li&gt;
&lt;li&gt;Meg has decided &lt;strong&gt;not to&lt;/strong&gt; stay up late.&lt;br /&gt;
「メグは夜更かしをしないことに決めた。」&lt;/li&gt;
&lt;li&gt;&lt;strong&gt;not の位置に注意：&lt;/strong&gt;学習では基本的に「not to 動詞」の形で覚える。&lt;/li&gt;
&lt;/ul&gt;
&lt;/td&gt;
&lt;/tr&gt;
&lt;tr style="background-color: white; color: black;"&gt;
&lt;td&gt;in order not to ～ の用法&lt;/td&gt;
&lt;td&gt;
&lt;ul&gt;
&lt;li&gt;in order to ～「～するために」の否定形が in order not to ～。&lt;/li&gt;
&lt;li&gt;She studied hard in order not to fail the test.&lt;br /&gt;
「テストで失敗しないように、彼女は一生懸命勉強した。」&lt;/li&gt;
&lt;li&gt;目的を表す to 不定詞の否定としてよく出る重要表現。&lt;/li&gt;
&lt;/ul&gt;
&lt;/td&gt;
&lt;/tr&gt;
&lt;tr style="background-color: #f0b464; color: black;"&gt;
&lt;td&gt;訳し方のコツ&lt;/td&gt;
&lt;td&gt;
&lt;ul&gt;
&lt;li&gt;It is 形容詞 of 人 to ～：&lt;br /&gt;
「～するとは、その人は形容詞だ」の形で訳すと分かりやすい。&lt;/li&gt;
&lt;li&gt;not to ～ / in order not to ～：&lt;br /&gt;
通常の to 不定詞の訳に「～しない」を足して考える。&lt;/li&gt;
&lt;/ul&gt;
&lt;/td&gt;
&lt;/tr&gt;
&lt;/tbody&gt;
&lt;/table&gt;
&lt;h3&gt;クイズ（10問）&lt;/h3&gt;
&lt;p&gt;&lt;script&gt;
  function showAnswer(id) {
    var ans = document.getElementById(id);
    var btn = document.getElementById(id + '-btn');
    if (ans &amp;&amp; btn) {
      ans.style.display = 'inline';
      btn.style.display = 'none';
    }
  }
&lt;/script&gt;&lt;/p&gt;
&lt;table style="width: 100%; border-collapse: collapse; margin-top: 10px;"&gt;
&lt;thead style="background-color: #dd8500; color: white;"&gt;
&lt;tr&gt;
&lt;th&gt;問題&lt;/th&gt;
&lt;th&gt;選択肢（A～D）&lt;/th&gt;
&lt;th&gt;正解&lt;/th&gt;
&lt;/tr&gt;
&lt;/thead&gt;
&lt;tbody&gt;&lt;!-- Q1 --&gt;&lt;/p&gt;
&lt;tr style="background-color: #f0b464; color: black;"&gt;
&lt;td&gt;1. It is 形容詞 of 人 to ～ の構文で、「形容詞」が評価しているのはどれ？&lt;/td&gt;
&lt;td&gt;A. 不定詞の内容そのもの&lt;br /&gt;
B. 文全体の時制&lt;br /&gt;
C. 「人」の性質・性格&lt;br /&gt;
D. 名詞の数（単数・複数）&lt;/td&gt;
&lt;td&gt;&lt;button id="q1-btn"&gt;正解を見る&lt;/button&gt;&lt;br /&gt;
&lt;span id="q1" style="display: none;"&gt;C. 「人」の性質・性格&lt;/span&gt;&lt;/td&gt;
&lt;/tr&gt;
&lt;p&gt;&lt;!-- Q2 --&gt;&lt;/p&gt;
&lt;tr style="background-color: white; color: black;"&gt;
&lt;td&gt;2. 次のうち、It is 形容詞 of 人 to ～ の形として最も正しいものは？&lt;/td&gt;
&lt;td&gt;A. It is kind for you to help me.&lt;br /&gt;
B. It is kind of you to help me.&lt;br /&gt;
C. It is of you kind to help me.&lt;br /&gt;
D. It kind is of you to help me.&lt;/td&gt;
&lt;td&gt;&lt;button id="q2-btn"&gt;正解を見る&lt;/button&gt;&lt;br /&gt;
&lt;span id="q2" style="display: none;"&gt;B. It is kind of you to help me.&lt;/span&gt;&lt;/td&gt;
&lt;/tr&gt;
&lt;p&gt;&lt;!-- Q3 --&gt;&lt;/p&gt;
&lt;tr style="background-color: #f0b464; color: black;"&gt;
&lt;td&gt;3. 「ジョンがカバンを忘れるなんて不注意だなあ。」に最も近い英文は？&lt;/td&gt;
&lt;td&gt;A. John is careless to forget his bag.&lt;br /&gt;
B. It is careless for John to forget his bag.&lt;br /&gt;
C. It is careless of John to forget his bag.&lt;br /&gt;
D. It is careless that John forgets his bag.&lt;/td&gt;
&lt;td&gt;&lt;button id="q3-btn"&gt;正解を見る&lt;/button&gt;&lt;br /&gt;
&lt;span id="q3" style="display: none;"&gt;C. It is careless of John to forget his bag.&lt;/span&gt;&lt;/td&gt;
&lt;/tr&gt;
&lt;p&gt;&lt;!-- Q4 --&gt;&lt;/p&gt;
&lt;tr style="background-color: white; color: black;"&gt;
&lt;td&gt;4. of と for の説明として正しいものはどれ？&lt;/td&gt;
&lt;td&gt;A. of は場所、for は時間を表す。&lt;br /&gt;
B. of は人の性質を評価、for は不定詞の内容を評価。&lt;br /&gt;
C. of は未来、for は過去を表す。&lt;br /&gt;
D. of は可算名詞、for は不可算名詞につく。&lt;/td&gt;
&lt;td&gt;&lt;button id="q4-btn"&gt;正解を見る&lt;/button&gt;&lt;br /&gt;
&lt;span id="q4" style="display: none;"&gt;B. of は人の性質を評価、for は不定詞の内容を評価。&lt;/span&gt;&lt;/td&gt;
&lt;/tr&gt;
&lt;p&gt;&lt;!-- Q5 --&gt;&lt;/p&gt;
&lt;tr style="background-color: #f0b464; color: black;"&gt;
&lt;td&gt;5. 「メグは夜更かしをしないことに決めた。」に最も近い英文はどれ？&lt;/td&gt;
&lt;td&gt;A. Meg has decided to stay up late.&lt;br /&gt;
B. Meg has decided not to stay up late.&lt;br /&gt;
C. Meg decided to not stay up late yesterday.&lt;br /&gt;
D. Meg has decided that she stays up late.&lt;/td&gt;
&lt;td&gt;&lt;button id="q5-btn"&gt;正解を見る&lt;/button&gt;&lt;br /&gt;
&lt;span id="q5" style="display: none;"&gt;B. Meg has decided not to stay up late.&lt;/span&gt;&lt;/td&gt;
&lt;/tr&gt;
&lt;p&gt;&lt;!-- Q6 --&gt;&lt;/p&gt;
&lt;tr style="background-color: white; color: black;"&gt;
&lt;td&gt;6. 不定詞の否定形として、最も基本的な形はどれ？&lt;/td&gt;
&lt;td&gt;A. to not + 動詞の原形&lt;br /&gt;
B. not to + 動詞の原形&lt;br /&gt;
C. don’t to + 動詞の原形&lt;br /&gt;
D. no to + 動詞の原形&lt;/td&gt;
&lt;td&gt;&lt;button id="q6-btn"&gt;正解を見る&lt;/button&gt;&lt;br /&gt;
&lt;span id="q6" style="display: none;"&gt;B. not to + 動詞の原形&lt;/span&gt;&lt;/td&gt;
&lt;/tr&gt;
&lt;p&gt;&lt;!-- Q7 --&gt;&lt;/p&gt;
&lt;tr style="background-color: #f0b464; color: black;"&gt;
&lt;td&gt;7. 「She studied hard in order not to fail the test.」の意味として最も近いものは？&lt;/td&gt;
&lt;td&gt;A. 彼女はテストで失敗するために一生懸命勉強した。&lt;br /&gt;
B. 彼女はテストで失敗しないように一生懸命勉強した。&lt;br /&gt;
C. 彼女はテストに合格しないと決めていた。&lt;br /&gt;
D. 彼女はテストで失敗したので一生懸命勉強した。&lt;/td&gt;
&lt;td&gt;&lt;button id="q7-btn"&gt;正解を見る&lt;/button&gt;&lt;br /&gt;
&lt;span id="q7" style="display: none;"&gt;B. 彼女はテストで失敗しないように一生懸命勉強した。&lt;/span&gt;&lt;/td&gt;
&lt;/tr&gt;
&lt;p&gt;&lt;!-- Q8 --&gt;&lt;/p&gt;
&lt;tr style="background-color: white; color: black;"&gt;
&lt;td&gt;8. 「テストで失敗しないために、彼は一生懸命勉強した。」に最もふさわしい英文は？&lt;/td&gt;
&lt;td&gt;A. He studied hard in order not to fail the test.&lt;br /&gt;
B. He studied hard in order to not fail the test.&lt;br /&gt;
C. He studied hard not to fail the test yesterday.&lt;br /&gt;
D. He studied hard not fail the test.&lt;/td&gt;
&lt;td&gt;&lt;button id="q8-btn"&gt;正解を見る&lt;/button&gt;&lt;br /&gt;
&lt;span id="q8" style="display: none;"&gt;A. He studied hard in order not to fail the test.&lt;/span&gt;&lt;/td&gt;
&lt;/tr&gt;
&lt;p&gt;&lt;!-- Q9 --&gt;&lt;/p&gt;
&lt;tr style="background-color: #f0b464; color: black;"&gt;
&lt;td&gt;9. 次のうち、It is 形容詞 of 人 to ～ の用法として&lt;span style="color: red;"&gt;誤っている&lt;/span&gt;ものはどれ？&lt;/td&gt;
&lt;td&gt;A. It is kind of you to come early.&lt;br /&gt;
B. It is wise of him to save money.&lt;br /&gt;
C. It is careless of John to be late.&lt;br /&gt;
D. It is interesting of this book to have pictures.&lt;/td&gt;
&lt;td&gt;&lt;button id="q9-btn"&gt;正解を見る&lt;/button&gt;&lt;br /&gt;
&lt;span id="q9" style="display: none;"&gt;D. It is interesting of this book to have pictures.&lt;/span&gt;&lt;/td&gt;
&lt;/tr&gt;
&lt;p&gt;&lt;!-- Q10 --&gt;&lt;/p&gt;
&lt;tr style="background-color: white; color: black;"&gt;
&lt;td&gt;10. 学習上のポイントとして適切なのはどれ？&lt;/td&gt;
&lt;td&gt;A. not の位置は自由なので、形は気にしなくてよい。&lt;br /&gt;
B. not は必ず文末に置く。&lt;br /&gt;
C. 基本形として「not to + 動詞の原形」の形で覚えるとよい。&lt;br /&gt;
D. not を使うときは不定詞は使えない。&lt;/td&gt;
&lt;td&gt;&lt;button id="q10-btn"&gt;正解を見る&lt;/button&gt;&lt;br /&gt;
&lt;span id="q10" style="display: none;"&gt;C. 基本形として「not to + 動詞の原形」の形で覚えるとよい。&lt;/span&gt;&lt;/td&gt;
&lt;/tr&gt;
&lt;/tbody&gt;
&lt;/table&gt;
------</t>
  </si>
  <si>
    <t>https://eigo-rewrite.com/column/stage3-lesson3-2/</t>
  </si>
  <si>
    <t>以下のページは不自然なワードを使用しています。
これらを適切に自然な言葉に置き換えて下さい。
なお、本文の装飾や構造は絶対に変えないでください。
【対象ページURL】
https://eigo-rewrite.com/column/stage3-lesson3-2/
【検出された不自然ワード】
（検出なし）
【本文】
------
&lt;p&gt;&lt;iframe title="YouTube video player" src="https://www.youtube.com/embed/N1LwrTb9_FM?si=nkM_xgP1LOglIGVC"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class="mce_SELRES_start"&gt;﻿&lt;/span&gt;&lt;/iframe&gt;&lt;br /&gt;
Lesson3セクション2では、不定詞の形容詞的用法について学びます。&lt;br /&gt;
STAGE3の英文法（時制・助動詞・不定詞など）の全体像は、&lt;strong&gt;&lt;a href="https://eigo-rewrite.com/column/stage3/"&gt;STAGE3｜高校英文法の総まとめ（全体像はこちら）&lt;/a&gt;&lt;/strong&gt;で確認できます。&lt;/p&gt;
&lt;h3&gt;不定詞の形容詞的用法とは？&lt;/h3&gt;
&lt;p&gt;不定詞の形容詞的用法は、名詞を修飾する働きをします。名詞の後ろに置かれた不定詞が、その名詞の内容をさらに具体的に説明します。&lt;/p&gt;
&lt;p&gt;新たなポイントについて&lt;br /&gt;
不定詞の形容詞的用法では、不定詞内の動詞の前に前置詞が来る場合があります。このとき、前置詞をそのまま残すことが大切です。&lt;/p&gt;
&lt;p&gt;【例文】&lt;/p&gt;
&lt;p&gt;&amp;#8220;Would you give me something hot to drink?&amp;#8221;&lt;/p&gt;
&lt;p&gt;この文では &amp;#8220;to drink&amp;#8221; が &amp;#8220;something&amp;#8221; を修飾しています。動詞 &amp;#8220;drink&amp;#8221; の前に前置詞が付いている点が特徴です。&lt;/p&gt;
&lt;p&gt;【解説】&lt;/p&gt;
&lt;p&gt;&amp;#8220;Can you lend me something to write with?&amp;#8221;&lt;/p&gt;
&lt;p&gt;ここでは &amp;#8220;to write with&amp;#8221; が &amp;#8220;something&amp;#8221; を修飾しています。&amp;#8221;write&amp;#8221; の前の前置詞 &amp;#8220;with&amp;#8221; を残した形になっています。&lt;/p&gt;
&lt;p&gt;前置詞の取り扱いに注意&lt;br /&gt;
不定詞の中に名詞を戻すときは、もとの前置詞を残す必要があります。例えば「sit on a bench」という場合、名詞 &amp;#8220;bench&amp;#8221; を不定詞の中に戻すとき、&amp;#8221;on&amp;#8221; をそのまま残します。&lt;/p&gt;
&lt;p&gt;このように、不定詞の形容詞的用法では、前置詞を正しく扱うことが重要です。&lt;/p&gt;
&lt;hr /&gt;
&lt;p&gt;&lt;iframe title="YouTube video player" src="https://www.youtube.com/embed/adJJ6-BrjTI?si=_iOhK4OSXkOeX1HB" width="560" height="315" frameborder="0" allowfullscreen="allowfullscreen"&gt;&lt;/iframe&gt;&lt;/p&gt;
&lt;h3&gt;後半の学習内容&lt;/h3&gt;
&lt;p&gt;後半では、「自動詞 + to 不定詞」という形の表現に焦点を当てます。これは半分熟語のようなものです。&lt;/p&gt;
&lt;h3&gt;&amp;#8220;came to&amp;#8221; の用法&lt;/h3&gt;
&lt;p&gt;まず最初に挙げられるのが、「came to 原形」あるいは「get to 原形」という形式です。&amp;#8221;came&amp;#8221;は元々「来る」という意味ですが、「came to 動詞の原形」となると、「何々するようになる」という変化を表わします。&lt;/p&gt;
&lt;p&gt;例えば、&lt;span style="color: red;"&gt;Micheal&lt;/span&gt; came to realize the importance of teamwork. では、&lt;span style="color: red;"&gt;realize&lt;/span&gt;は「気付く」という意味で使用されています。「マイケルはチームワークの重要さについて実感するようになりました」と訳されます。ここで「came to」は「何々にするようになる」という意味を持ちます。&lt;/p&gt;
&lt;h3&gt;&amp;#8220;seem to&amp;#8221; と &amp;#8220;appear to&amp;#8221; の用法&lt;/h3&gt;
&lt;p&gt;同様に、&amp;#8221;seem&amp;#8221;や&amp;#8221;appear&amp;#8221;の後に「to 不定詞」が続く形式もあります。これらは両方とも「なんとかに見える」という意味を持ちます。&lt;/p&gt;
&lt;p&gt;例えば、&lt;span style="color: red;"&gt;George&lt;/span&gt; seems to like the novel by the writer. では、&amp;#8221;seem to&amp;#8221;が使われています。「ジョージはその作家による小説が好きなように見える」という意味です。&lt;/p&gt;
&lt;p&gt;このように、&amp;#8221;came to&amp;#8221;や&amp;#8221;seem to&amp;#8221;に関しては、熟語として捉えれば難しいものではありません。しかし、前半の形容詞的用法と同様にしっかりと学習しておくことが重要です。&lt;br /&gt;
&lt;!--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&lt;p&gt;&amp;nbsp;&lt;/p&gt;
&lt;h2&gt;Lesson 3 セクション2：不定詞の形容詞的用法 &amp;amp; 自動詞 + to 不定詞&lt;/h2&gt;
&lt;p&gt;&lt;!-- まとめ --&gt;&lt;/p&gt;
&lt;h3&gt;まとめ&lt;/h3&gt;
&lt;table style="width: 100%; border-collapse: collapse;"&gt;
&lt;thead&gt;
&lt;tr style="background-color: #dd8500; color: white;"&gt;
&lt;th&gt;ポイント&lt;/th&gt;
&lt;th&gt;説明&lt;/th&gt;
&lt;/tr&gt;
&lt;/thead&gt;
&lt;tbody&gt;
&lt;tr style="background-color: #f0b464; color: black;"&gt;
&lt;td&gt;不定詞の形容詞的用法とは&lt;/td&gt;
&lt;td&gt;
&lt;ul&gt;
&lt;li&gt;名詞のあとに置かれて、その名詞の内容を具体的に説明する用法&lt;/li&gt;
&lt;li&gt;「～するための～」「～すべき～」のように訳されることが多い&lt;/li&gt;
&lt;li&gt;例：something &lt;strong&gt;to drink&lt;/strong&gt;, something &lt;strong&gt;to write with&lt;/strong&gt;&lt;/li&gt;
&lt;/ul&gt;
&lt;/td&gt;
&lt;/tr&gt;
&lt;tr style="background-color: white; color: black;"&gt;
&lt;td&gt;前置詞の扱い&lt;/td&gt;
&lt;td&gt;
&lt;ul&gt;
&lt;li&gt;元の文にあった前置詞は、不定詞の中に名詞を戻すときも&lt;strong&gt;必ず残す&lt;/strong&gt;&lt;/li&gt;
&lt;li&gt;例：sit on a bench → a bench &lt;strong&gt;to sit on&lt;/strong&gt;&lt;/li&gt;
&lt;li&gt;例：something &lt;strong&gt;to write with&lt;/strong&gt;（with を消さない）&lt;/li&gt;
&lt;/ul&gt;
&lt;/td&gt;
&lt;/tr&gt;
&lt;tr style="background-color: #f0b464; color: black;"&gt;
&lt;td&gt;例文（形容詞的用法）&lt;/td&gt;
&lt;td&gt;
&lt;ul&gt;
&lt;li&gt;Would you give me something hot &lt;strong&gt;to drink&lt;/strong&gt;?&lt;br /&gt;
→ 「何か温かい飲み物をくれませんか。」&lt;/li&gt;
&lt;li&gt;Can you lend me something &lt;strong&gt;to write with&lt;/strong&gt;?&lt;br /&gt;
→ 「何か書くものを貸してくれますか。」&lt;/li&gt;
&lt;/ul&gt;
&lt;/td&gt;
&lt;/tr&gt;
&lt;tr style="background-color: white; color: black;"&gt;
&lt;td&gt;came to ＋ 動詞の原形&lt;/td&gt;
&lt;td&gt;
&lt;ul&gt;
&lt;li&gt;&lt;strong&gt;came to ＋ 動詞の原形&lt;/strong&gt;＝「～するようになる」&lt;/li&gt;
&lt;li&gt;変化のニュアンス（徐々に・結果としてそうなった）を表す&lt;/li&gt;
&lt;li&gt;例：Michael came to realize the importance of teamwork.&lt;br /&gt;
→ 「マイケルはチームワークの重要さを実感するようになった。」&lt;/li&gt;
&lt;/ul&gt;
&lt;/td&gt;
&lt;/tr&gt;
&lt;tr style="background-color: #f0b464; color: black;"&gt;
&lt;td&gt;seem to / appear to の用法&lt;/td&gt;
&lt;td&gt;
&lt;ul&gt;
&lt;li&gt;&lt;strong&gt;seem to ＋ 動詞の原形 / appear to ＋ 動詞の原形&lt;/strong&gt;&lt;/li&gt;
&lt;li&gt;どちらも「～のように見える」「～らしい」という意味&lt;/li&gt;
&lt;li&gt;例：George seems to like the novel by the writer.&lt;br /&gt;
→ 「ジョージはその作家の小説が好きなように見える。」&lt;/li&gt;
&lt;/ul&gt;
&lt;/td&gt;
&lt;/tr&gt;
&lt;tr style="background-color: white; color: black;"&gt;
&lt;td&gt;自動詞 + to 不定詞は「半分熟語」&lt;/td&gt;
&lt;td&gt;
&lt;ul&gt;
&lt;li&gt;came to / get to / seem to / appear to などは、かたまりとして意味を覚える&lt;/li&gt;
&lt;li&gt;文法的には「自動詞 + to 不定詞」だが、単独の動詞に近い感覚で理解するとよい&lt;/li&gt;
&lt;li&gt;前半の「不定詞の形容詞的用法」とセットで整理しておくと混乱しにくい&lt;/li&gt;
&lt;/ul&gt;
&lt;/td&gt;
&lt;/tr&gt;
&lt;/tbody&gt;
&lt;/table&gt;
&lt;h3&gt;クイズ（10問）&lt;/h3&gt;
&lt;p&gt;&lt;script&gt;
  function showAnswer(id) {
    var ans = document.getElementById(id);
    var btn = document.getElementById(id + '-btn');
    if (ans &amp;&amp; btn) {
      ans.style.display = 'inline';
      btn.style.display = 'none';
    }
  }
&lt;/script&gt;&lt;/p&gt;
&lt;table style="width: 100%; border-collapse: collapse; margin-top: 10px;"&gt;
&lt;thead&gt;
&lt;tr style="background-color: #dd8500; color: white;"&gt;
&lt;th&gt;問題&lt;/th&gt;
&lt;th&gt;選択肢&lt;/th&gt;
&lt;th&gt;正解&lt;/th&gt;
&lt;/tr&gt;
&lt;/thead&gt;
&lt;tbody&gt;&lt;!-- Q1 --&gt;&lt;/p&gt;
&lt;tr style="background-color: #f0b464; color: black;"&gt;
&lt;td&gt;1. 不定詞の形容詞的用法の主な役割はどれ？&lt;/td&gt;
&lt;td&gt;A. 動詞を修飾する&lt;br /&gt;
B. 形容詞を修飾する&lt;br /&gt;
C. 名詞を修飾する&lt;br /&gt;
D. 文全体を修飾する&lt;/td&gt;
&lt;td&gt;&lt;button id="q1-btn"&gt;正解を見る&lt;/button&gt;&lt;br /&gt;
&lt;span id="q1" style="display: none;"&gt;C. 名詞を修飾する&lt;/span&gt;&lt;/td&gt;
&lt;/tr&gt;
&lt;p&gt;&lt;!-- Q2 --&gt;&lt;/p&gt;
&lt;tr style="background-color: white; color: black;"&gt;
&lt;td&gt;2. 次のうち、不定詞の形容詞的用法を含む文はどれ？&lt;/td&gt;
&lt;td&gt;A. I want to study English.&lt;br /&gt;
B. I have something to drink.&lt;br /&gt;
C. He went to the park.&lt;br /&gt;
D. She seems happy.&lt;/td&gt;
&lt;td&gt;&lt;button id="q2-btn"&gt;正解を見る&lt;/button&gt;&lt;br /&gt;
&lt;span id="q2" style="display: none;"&gt;B. I have something to drink.&lt;/span&gt;&lt;/td&gt;
&lt;/tr&gt;
&lt;p&gt;&lt;!-- Q3 --&gt;&lt;/p&gt;
&lt;tr style="background-color: #f0b464; color: black;"&gt;
&lt;td&gt;3. 「Can you lend me something to write with?」について正しい説明はどれ？&lt;/td&gt;
&lt;td&gt;A. to write が主語を修飾している&lt;br /&gt;
B. to write with が something を修飾している&lt;br /&gt;
C. with は本来消してよい前置詞である&lt;br /&gt;
D. to write with 全体が副詞的用法である&lt;/td&gt;
&lt;td&gt;&lt;button id="q3-btn"&gt;正解を見る&lt;/button&gt;&lt;br /&gt;
&lt;span id="q3" style="display: none;"&gt;B. to write with が something を修飾している&lt;/span&gt;&lt;/td&gt;
&lt;/tr&gt;
&lt;p&gt;&lt;!-- Q4 --&gt;&lt;/p&gt;
&lt;tr style="background-color: white; color: black;"&gt;
&lt;td&gt;4. 「sit on a bench」を不定詞の形容詞的用法を使って「座るためのベンチ」と言いたい。正しい英語はどれ？&lt;/td&gt;
&lt;td&gt;A. a bench to sit&lt;br /&gt;
B. a bench to sit it&lt;br /&gt;
C. a bench to sit on&lt;br /&gt;
D. a bench on sit&lt;/td&gt;
&lt;td&gt;&lt;button id="q4-btn"&gt;正解を見る&lt;/button&gt;&lt;br /&gt;
&lt;span id="q4" style="display: none;"&gt;C. a bench to sit on&lt;/span&gt;&lt;/td&gt;
&lt;/tr&gt;
&lt;p&gt;&lt;!-- Q5 --&gt;&lt;/p&gt;
&lt;tr style="background-color: #f0b464; color: black;"&gt;
&lt;td&gt;5. 「He came to understand the problem.」の意味として最も近いものはどれ？&lt;/td&gt;
&lt;td&gt;A. 彼は問題を理解したところへ来た。&lt;br /&gt;
B. 彼は問題を理解しようとしているところだ。&lt;br /&gt;
C. 彼は問題を理解するようになった。&lt;br /&gt;
D. 彼は問題を理解しに来た。&lt;/td&gt;
&lt;td&gt;&lt;button id="q5-btn"&gt;正解を見る&lt;/button&gt;&lt;br /&gt;
&lt;span id="q5" style="display: none;"&gt;C. 彼は問題を理解するようになった。&lt;/span&gt;&lt;/td&gt;
&lt;/tr&gt;
&lt;p&gt;&lt;!-- Q6 --&gt;&lt;/p&gt;
&lt;tr style="background-color: white; color: black;"&gt;
&lt;td&gt;6. 「～するようになる」という変化を表す表現として適切なのはどれ？&lt;/td&gt;
&lt;td&gt;A. came to ＋ 動詞の原形&lt;br /&gt;
B. used to ＋ 動詞の原形&lt;br /&gt;
C. must ＋ 動詞の原形&lt;br /&gt;
D. has to ＋ 動詞の原形&lt;/td&gt;
&lt;td&gt;&lt;button id="q6-btn"&gt;正解を見る&lt;/button&gt;&lt;br /&gt;
&lt;span id="q6" style="display: none;"&gt;A. came to ＋ 動詞の原形&lt;/span&gt;&lt;/td&gt;
&lt;/tr&gt;
&lt;p&gt;&lt;!-- Q7 --&gt;&lt;/p&gt;
&lt;tr style="background-color: #f0b464; color: black;"&gt;
&lt;td&gt;7. 「seem to ＋ 動詞の原形」の基本的な意味はどれ？&lt;/td&gt;
&lt;td&gt;A. ～しなければならない&lt;br /&gt;
B. ～することをやめる&lt;br /&gt;
C. ～するように見える / ～らしい&lt;br /&gt;
D. ～するつもりだ&lt;/td&gt;
&lt;td&gt;&lt;button id="q7-btn"&gt;正解を見る&lt;/button&gt;&lt;br /&gt;
&lt;span id="q7" style="display: none;"&gt;C. ～するように見える / ～らしい&lt;/span&gt;&lt;/td&gt;
&lt;/tr&gt;
&lt;p&gt;&lt;!-- Q8 --&gt;&lt;/p&gt;
&lt;tr style="background-color: white; color: black;"&gt;
&lt;td&gt;8. 「George seems to like the novel by the writer.」の訳として最も適切なのはどれ？&lt;/td&gt;
&lt;td&gt;A. ジョージはその作家の小説を好きだと言った。&lt;br /&gt;
B. ジョージはその作家の小説を読むことができる。&lt;br /&gt;
C. ジョージはその作家の小説が好きなように見える。&lt;br /&gt;
D. ジョージはその作家の小説をこれから読むつもりだ。&lt;/td&gt;
&lt;td&gt;&lt;button id="q8-btn"&gt;正解を見る&lt;/button&gt;&lt;br /&gt;
&lt;span id="q8" style="display: none;"&gt;C. ジョージはその作家の小説が好きなように見える。&lt;/span&gt;&lt;/td&gt;
&lt;/tr&gt;
&lt;p&gt;&lt;!-- Q9 --&gt;&lt;/p&gt;
&lt;tr style="background-color: #f0b464; color: black;"&gt;
&lt;td&gt;9. 次のうち、「自動詞 + to 不定詞」が半分熟語のように働いているものはどれ？&lt;/td&gt;
&lt;td&gt;A. decided to go&lt;br /&gt;
B. wanted to study&lt;br /&gt;
C. came to understand&lt;br /&gt;
D. tried to help&lt;/td&gt;
&lt;td&gt;&lt;button id="q9-btn"&gt;正解を見る&lt;/button&gt;&lt;br /&gt;
&lt;span id="q9" style="display: none;"&gt;C. came to understand&lt;/span&gt;&lt;/td&gt;
&lt;/tr&gt;
&lt;p&gt;&lt;!-- Q10 --&gt;&lt;/p&gt;
&lt;tr style="background-color: white; color: black;"&gt;
&lt;td&gt;10. 次の文の意味として正しいものはどれ？&lt;br /&gt;
He came to like soccer.&lt;/td&gt;
&lt;td&gt;A. 彼はサッカーを好きだと言いに来た。&lt;br /&gt;
B. 彼はサッカーを好きになるようにした。&lt;br /&gt;
C. 彼はサッカーを好きなように見える。&lt;br /&gt;
D. 彼はサッカーが好きになるようになった。&lt;/td&gt;
&lt;td&gt;&lt;button id="q10-btn"&gt;正解を見る&lt;/button&gt;&lt;br /&gt;
&lt;span id="q10" style="display: none;"&gt;D. 彼はサッカーが好きになるようになった。&lt;/span&gt;&lt;/td&gt;
&lt;/tr&gt;
&lt;/tbody&gt;
&lt;/table&gt;
------</t>
  </si>
  <si>
    <t>https://eigo-rewrite.com/column/stage3-lesson3-3/</t>
  </si>
  <si>
    <t>以下のページは不自然なワードを使用しています。
これらを適切に自然な言葉に置き換えて下さい。
なお、本文の装飾や構造は絶対に変えないでください。
【対象ページURL】
https://eigo-rewrite.com/column/stage3-lesson3-3/
【検出された不自然ワード】
（検出なし）
【本文】
------
&lt;p&gt;&lt;iframe title="YouTube video player" src="https://www.youtube.com/embed/W9ahPaVXhJ0?si=bulcOh-6t3MB4ZMG"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class="mce_SELRES_start"&gt;﻿&lt;/span&gt;&lt;/iframe&gt;&lt;br /&gt;
STAGE3の英文法（時制・助動詞・不定詞など）の全体像は、&lt;strong&gt;&lt;a href="https://eigo-rewrite.com/column/stage3/"&gt;STAGE3｜高校英文法の総まとめ（全体像はこちら）&lt;/a&gt;&lt;/strong&gt;で確認できます。&lt;/p&gt;
&lt;h3&gt;知覚動詞とは何か？&lt;/h3&gt;
&lt;p&gt;知覚動詞とは、五感に関係する動詞を指します。例えば、「見る」「聞く」「触れる」「感じる」などです。英語では &amp;#8220;see&amp;#8221;、&amp;#8221;watch&amp;#8221;、&amp;#8221;hear&amp;#8221; などが知覚動詞にあたります。&lt;/p&gt;
&lt;h3&gt;知覚動詞の使い方&lt;/h3&gt;
&lt;p&gt;知覚動詞の後には、まず目的語が続き、その後に動詞の原形、&amp;#8221;ing&amp;#8221;、または過去分詞が来ます。形の違いに注意しながら訳を決めます。&lt;/p&gt;
&lt;h3&gt;目的語と動詞の形&lt;/h3&gt;
&lt;p&gt;目的語の後に動詞の原形が続く場合は「〜する」と訳します。&amp;#8221;ing&amp;#8221; が続く場合は「〜している」を表し、過去分詞が続く場合は「〜される」という意味になります。&lt;/p&gt;
&lt;h3&gt;注意点&lt;/h3&gt;
&lt;p&gt;過去の話であっても、知覚動詞の後の動詞は 原形・&amp;#8221;ing&amp;#8221;・過去分詞 のいずれかになります。過去形にはしない点に注意してください。&lt;/p&gt;
&lt;p&gt;このように、知覚動詞を使った文では、文の構造と動詞の形に気をつけることが大切です。適切に訳せるように、理解を深めていきましょう。以上が Lesson3 セクション3 の内容です。&lt;br /&gt;
&lt;!--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&lt;p&gt;&amp;nbsp;&lt;/p&gt;
&lt;style&gt; table { width: 100%; border-collapse: collapse; } th, td { padding: 10px; border: 1px solid #ddd; color: #000000; vertical-align: top; } .answer { display: none; font-weight: bold; color: #0073aa; margin-left: 5px; } .show-answer { cursor: pointer; color: #ffffff; background-color: #ff6600; border: none; padding: 4px 8px; border-radius: 4px; font-size: 12px; margin-left: 5px; } &lt;/style&gt;
&lt;p&gt;&lt;script&gt; function showAnswer(ansId, btnId) { var ans = document.getElementById(ansId); var btn = document.getElementById(btnId); if (ans &amp;&amp; btn) { ans.style.display = 'inline'; btn.style.display = 'none'; } } &lt;/script&gt;&lt;/p&gt;
&lt;h2&gt;【まとめ】知覚動詞の使い方&lt;/h2&gt;
&lt;table&gt;
&lt;tbody&gt;
&lt;tr style="background-color: #dd8500; color: #ffffff;"&gt;
&lt;th&gt;項目&lt;/th&gt;
&lt;th&gt;説明&lt;/th&gt;
&lt;/tr&gt;
&lt;tr style="background-color: #f0b464; color: #000000;"&gt;
&lt;td&gt;知覚動詞とは&lt;/td&gt;
&lt;td&gt;
&lt;ul&gt;
&lt;li&gt;五感（見る・聞く・感じる など）に関係する動詞。&lt;/li&gt;
&lt;li&gt;例：&lt;strong&gt;see, watch, hear, feel, notice&lt;/strong&gt; など。&lt;/li&gt;
&lt;/ul&gt;
&lt;/td&gt;
&lt;/tr&gt;
&lt;tr style="background-color: #ffffff; color: #000000;"&gt;
&lt;td&gt;基本の語順&lt;/td&gt;
&lt;td&gt;
&lt;ul&gt;
&lt;li&gt;&lt;strong&gt;知覚動詞 + 目的語 + 動詞の形&lt;/strong&gt; という並びになる。&lt;/li&gt;
&lt;li&gt;動詞の形は「&lt;strong&gt;原形 / 動詞-ing / 過去分詞&lt;/strong&gt;」の3種類。&lt;/li&gt;
&lt;/ul&gt;
&lt;/td&gt;
&lt;/tr&gt;
&lt;tr style="background-color: #f0b464; color: #000000;"&gt;
&lt;td&gt;動詞の原形の場合&lt;/td&gt;
&lt;td&gt;
&lt;ul&gt;
&lt;li&gt;意味：「〜するのを（はっきり）見る／聞く／感じる」。&lt;/li&gt;
&lt;li&gt;例：I saw him &lt;strong&gt;run&lt;/strong&gt;.（彼が走るのを見た）&lt;/li&gt;
&lt;/ul&gt;
&lt;/td&gt;
&lt;/tr&gt;
&lt;tr style="background-color: #ffffff; color: #000000;"&gt;
&lt;td&gt;動詞-ing の場合&lt;/td&gt;
&lt;td&gt;
&lt;ul&gt;
&lt;li&gt;意味：「〜しているところを（途中を）見る／聞く／感じる」。&lt;/li&gt;
&lt;li&gt;例：I saw him &lt;strong&gt;running&lt;/strong&gt;.（彼が走っているのを見た）&lt;/li&gt;
&lt;/ul&gt;
&lt;/td&gt;
&lt;/tr&gt;
&lt;tr style="background-color: #f0b464; color: #000000;"&gt;
&lt;td&gt;過去分詞の場合&lt;/td&gt;
&lt;td&gt;
&lt;ul&gt;
&lt;li&gt;意味：「〜される（〜されている）のを見る／聞く／感じる」。&lt;/li&gt;
&lt;li&gt;例：I heard the song &lt;strong&gt;played&lt;/strong&gt;.（その歌が演奏されるのを聞いた）&lt;/li&gt;
&lt;/ul&gt;
&lt;/td&gt;
&lt;/tr&gt;
&lt;tr style="background-color: #ffffff; color: #000000;"&gt;
&lt;td&gt;時制に関する注意&lt;/td&gt;
&lt;td&gt;
&lt;ul&gt;
&lt;li&gt;文全体が過去でも、&lt;strong&gt;知覚動詞の後ろの動詞は「原形／-ing／過去分詞」で表し、過去形にはしない。&lt;/strong&gt;&lt;/li&gt;
&lt;li&gt;例：I &lt;strong&gt;saw&lt;/strong&gt; him &lt;strong&gt;run&lt;/strong&gt;.（×ran は不可）&lt;/li&gt;
&lt;/ul&gt;
&lt;/td&gt;
&lt;/tr&gt;
&lt;tr style="background-color: #f0b464; color: #000000;"&gt;
&lt;td&gt;訳し分けのコツ&lt;/td&gt;
&lt;td&gt;
&lt;ul&gt;
&lt;li&gt;原形：動作全体・一回の動作 → 「〜するのを」。&lt;/li&gt;
&lt;li&gt;-ing：途中の様子・進行 → 「〜しているのを」。&lt;/li&gt;
&lt;li&gt;過去分詞：受け身 → 「〜されるのを」。&lt;/li&gt;
&lt;/ul&gt;
&lt;/td&gt;
&lt;/tr&gt;
&lt;tr style="background-color: #ffffff; color: #000000;"&gt;
&lt;td&gt;よく出る知覚動詞&lt;/td&gt;
&lt;td&gt;
&lt;ul&gt;
&lt;li&gt;&lt;strong&gt;see / watch / look at / notice&lt;/strong&gt;（視覚）&lt;/li&gt;
&lt;li&gt;&lt;strong&gt;hear / listen to&lt;/strong&gt;（聴覚）&lt;/li&gt;
&lt;li&gt;&lt;strong&gt;feel&lt;/strong&gt;（感覚） など。&lt;/li&gt;
&lt;/ul&gt;
&lt;/td&gt;
&lt;/tr&gt;
&lt;tr style="background-color: #f0b464; color: #000000;"&gt;
&lt;td&gt;文構造を意識する&lt;/td&gt;
&lt;td&gt;
&lt;ul&gt;
&lt;li&gt;知覚動詞の後ろは「&lt;strong&gt;誰を（何を）&lt;/strong&gt;」＝目的語、そのあとに「&lt;strong&gt;どうした／どうされている&lt;/strong&gt;」＝動詞の形を置く。&lt;/li&gt;
&lt;li&gt;目的語と後ろの動詞の関係をイメージしながら訳すとミスが減る。&lt;/li&gt;
&lt;/ul&gt;
&lt;/td&gt;
&lt;/tr&gt;
&lt;tr style="background-color: #ffffff; color: #000000;"&gt;
&lt;td&gt;学習のポイント&lt;/td&gt;
&lt;td&gt;
&lt;ul&gt;
&lt;li&gt;まずは「語順」と「3つの形（原形／-ing／過去分詞）」を暗記。&lt;/li&gt;
&lt;li&gt;次に、例文を声に出して読み、訳し分けの感覚を身につける。&lt;/li&gt;
&lt;/ul&gt;
&lt;/td&gt;
&lt;/tr&gt;
&lt;/tbody&gt;
&lt;/table&gt;
&lt;p&gt;&lt;!--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詳細を見る&lt;/a&gt;&lt;/p&gt;
&lt;/div&gt;
&lt;/div&gt;
&lt;h2&gt;【クイズ】知覚動詞チェック（10問）&lt;/h2&gt;
&lt;table&gt;
&lt;tbody&gt;
&lt;tr style="background-color: #dd8500; color: #ffffff;"&gt;
&lt;th&gt;問題&lt;/th&gt;
&lt;th&gt;選択肢（A～D）&lt;/th&gt;
&lt;th&gt;答え&lt;/th&gt;
&lt;/tr&gt;
&lt;tr style="background-color: #f0b464; color: #000000;"&gt;
&lt;td&gt;1. 「知覚動詞」として正しい説明はどれ？&lt;/td&gt;
&lt;td&gt;A. 心の状態を表す動詞のこと&lt;br /&gt;
B. 五感に関係する動詞のこと&lt;br /&gt;
C. 助動詞の一種のこと&lt;br /&gt;
D. 受動態でしか使えない動詞のこと&lt;/td&gt;
&lt;td&gt;&lt;span id="ans1" class="answer"&gt;正解：B&lt;/span&gt;&lt;br /&gt;
&lt;button id="btn1" class="show-answer"&gt;正解を見る&lt;/button&gt;&lt;/td&gt;
&lt;/tr&gt;
&lt;tr style="background-color: #ffffff; color: #000000;"&gt;
&lt;td&gt;2. 知覚動詞の後ろの基本的な語順として正しいものはどれ？&lt;/td&gt;
&lt;td&gt;A. 知覚動詞 + 動詞の原形 + 目的語&lt;br /&gt;
B. 知覚動詞 + 目的語 + 動詞の原形 / 動詞-ing / 過去分詞&lt;br /&gt;
C. 知覚動詞 + 過去分詞 + 目的語&lt;br /&gt;
D. 知覚動詞 + that + 主語 + 動詞&lt;/td&gt;
&lt;td&gt;&lt;span id="ans2" class="answer"&gt;正解：B&lt;/span&gt;&lt;br /&gt;
&lt;button id="btn2" class="show-answer"&gt;正解を見る&lt;/button&gt;&lt;/td&gt;
&lt;/tr&gt;
&lt;tr style="background-color: #f0b464; color: #000000;"&gt;
&lt;td&gt;3. 次のうち、知覚動詞に当たるものはどれ？&lt;/td&gt;
&lt;td&gt;A. decide&lt;br /&gt;
B. see&lt;br /&gt;
C. make&lt;br /&gt;
D. use&lt;/td&gt;
&lt;td&gt;&lt;span id="ans3" class="answer"&gt;正解：B&lt;/span&gt;&lt;br /&gt;
&lt;button id="btn3" class="show-answer"&gt;正解を見る&lt;/button&gt;&lt;/td&gt;
&lt;/tr&gt;
&lt;tr style="background-color: #ffffff; color: #000000;"&gt;
&lt;td&gt;4. 「I saw him running.」の意味として最も近いものはどれ？&lt;/td&gt;
&lt;td&gt;A. 私は彼が走るのを見た。&lt;br /&gt;
B. 私は彼が走っているところを見た。&lt;br /&gt;
C. 私は彼を走らせた。&lt;br /&gt;
D. 私は彼が走らされたのを見た。&lt;/td&gt;
&lt;td&gt;&lt;span id="ans4" class="answer"&gt;正解：B（running ＝ 〜しているところ）&lt;/span&gt;&lt;br /&gt;
&lt;button id="btn4" class="show-answer"&gt;正解を見る&lt;/button&gt;&lt;/td&gt;
&lt;/tr&gt;
&lt;tr style="background-color: #f0b464; color: #000000;"&gt;
&lt;td&gt;5. 「I heard the song played.」の訳として正しいものはどれ？&lt;/td&gt;
&lt;td&gt;A. その歌を演奏するのを聞いた。&lt;br /&gt;
B. その歌が演奏されるのを聞いた。&lt;br /&gt;
C. その歌が演奏されているところを聞いた。&lt;br /&gt;
D. その歌を演奏しなかった。&lt;/td&gt;
&lt;td&gt;&lt;span id="ans5" class="answer"&gt;正解：B（過去分詞＝〜されるのを）&lt;/span&gt;&lt;br /&gt;
&lt;button id="btn5" class="show-answer"&gt;正解を見る&lt;/button&gt;&lt;/td&gt;
&lt;/tr&gt;
&lt;tr style="background-color: #ffffff; color: #000000;"&gt;
&lt;td&gt;6. 次の文の空所に入る形として最も適切なのはどれ？&lt;br /&gt;
I saw him ___ the room.（私は彼がその部屋に入るのを見た）&lt;/td&gt;
&lt;td&gt;A. enter&lt;br /&gt;
B. entered&lt;br /&gt;
C. entering&lt;br /&gt;
D. enters&lt;/td&gt;
&lt;td&gt;&lt;span id="ans6" class="answer"&gt;正解：A（知覚動詞＋目的語＋原形）&lt;/span&gt;&lt;br /&gt;
&lt;button id="btn6" class="show-answer"&gt;正解を見る&lt;/button&gt;&lt;/td&gt;
&lt;/tr&gt;
&lt;tr style="background-color: #f0b464; color: #000000;"&gt;
&lt;td&gt;7. 次のうち、知覚動詞の後ろの動詞の形として&lt;strong&gt;誤っている&lt;/strong&gt;ものはどれ？&lt;/td&gt;
&lt;td&gt;A. I saw him run.&lt;br /&gt;
B. I saw him running.&lt;br /&gt;
C. I saw him arrived.&lt;br /&gt;
D. I saw him invited.&lt;/td&gt;
&lt;td&gt;&lt;span id="ans7" class="answer"&gt;正解：C（arrived は過去形。原形／-ing／過去分詞しか置けない）&lt;/span&gt;&lt;br /&gt;
&lt;button id="btn7" class="show-answer"&gt;正解を見る&lt;/button&gt;&lt;/td&gt;
&lt;/tr&gt;
&lt;tr style="background-color: #ffffff; color: #000000;"&gt;
&lt;td&gt;8. 文全体が過去のとき、知覚動詞の後ろの動詞について正しい説明はどれ？&lt;/td&gt;
&lt;td&gt;A. 必ず過去形にする必要がある。&lt;br /&gt;
B. 原形・-ing・過去分詞のどれかを使い、過去形にはしない。&lt;br /&gt;
C. 必ず -ing 形にする。&lt;br /&gt;
D. 助動詞を付けて will + 動詞の原形にする。&lt;/td&gt;
&lt;td&gt;&lt;span id="ans8" class="answer"&gt;正解：B&lt;/span&gt;&lt;br /&gt;
&lt;button id="btn8" class="show-answer"&gt;正解を見る&lt;/button&gt;&lt;/td&gt;
&lt;/tr&gt;
&lt;tr style="background-color: #f0b464; color: #000000;"&gt;
&lt;td&gt;9. 「知覚動詞＋目的語＋過去分詞」のパターンの意味として最も近いものはどれ？&lt;/td&gt;
&lt;td&gt;A. 目的語がその動作をするのを見る。&lt;br /&gt;
B. 目的語がその動作をしている途中を見る。&lt;br /&gt;
C. 目的語がその動作をしなかったことを見る。&lt;br /&gt;
D. 目的語がその動作を&lt;strong&gt;される&lt;/strong&gt;（受ける）のを見る。&lt;/td&gt;
&lt;td&gt;&lt;span id="ans9" class="answer"&gt;正解：D（過去分詞＝受け身）&lt;/span&gt;&lt;br /&gt;
&lt;button id="btn9" class="show-answer"&gt;正解を見る&lt;/button&gt;&lt;/td&gt;
&lt;/tr&gt;
&lt;tr style="background-color: #ffffff; color: #000000;"&gt;
&lt;td&gt;10. 次の英文の意味として正しいものはどれ？&lt;br /&gt;
We watched the children playing in the park.&lt;/td&gt;
&lt;td&gt;A. 私たちは子どもたちが公園で遊ぶのを見た。&lt;br /&gt;
B. 私たちは子どもたちが公園で遊んでいるところを見ていた。&lt;br /&gt;
C. 私たちは子どもたちが公園で遊ばなかったのを見た。&lt;br /&gt;
D. 私たちは子どもたちを公園で遊ばせた。&lt;/td&gt;
&lt;td&gt;&lt;span id="ans10" class="answer"&gt;正解：B（playing ＝ 遊んでいるところ）&lt;/span&gt;&lt;br /&gt;
&lt;button id="btn10" class="show-answer"&gt;正解を見る&lt;/button&gt;&lt;/td&gt;
&lt;/tr&gt;
&lt;/tbody&gt;
&lt;/table&gt;
&lt;p&gt;&lt;!--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t>
  </si>
  <si>
    <t>https://eigo-rewrite.com/column/stage3-lesson3-4/</t>
  </si>
  <si>
    <t>以下のページは不自然なワードを使用しています。
これらを適切に自然な言葉に置き換えて下さい。
なお、本文の装飾や構造は絶対に変えないでください。
【対象ページURL】
https://eigo-rewrite.com/column/stage3-lesson3-4/
【検出された不自然ワード】
（検出なし）
【本文】
------
&lt;p&gt;このセクション4では、不定詞と&lt;span style="color: green;"&gt;that節&lt;/span&gt;の書き換えに注目します。&lt;br /&gt;
STAGE3の英文法（時制・助動詞・不定詞など）の全体像は、&lt;strong&gt;&lt;a href="https://eigo-rewrite.com/column/stage3/"&gt;STAGE3｜高校英文法の総まとめ（全体像はこちら）&lt;/a&gt;&lt;/strong&gt;で確認できます。&lt;/p&gt;
&lt;h3&gt;&amp;#8220;It seems that&amp;#8221; や &amp;#8220;It appears that&amp;#8221; の形について&lt;/h3&gt;
&lt;p&gt;これらの形では、&lt;span style="color: blue;"&gt;It&lt;/span&gt; が文頭に置かれ、もともと主語の位置にあった&lt;span style="color: green;"&gt;that + 主語 + 動詞&lt;/span&gt;を受ける形になります。&lt;/p&gt;
&lt;p&gt;例えば、&lt;span style="color: blue;"&gt;It seems&lt;/span&gt; の後ろに &amp;#8220;the actor popular all over the world.&amp;#8221; が続くと、「&lt;span style="color: green;"&gt;その俳優は世界中で人気があるようだ&lt;/span&gt;」という意味になります。&lt;/p&gt;
&lt;p&gt;この場合、本来は &lt;span style="color: green;"&gt;that + 主語 + 動詞&lt;/span&gt; が続きますが、that が省略され、さらに&lt;span style="color: blue;"&gt;the actor&lt;/span&gt; が文の先頭へ出されます。その結果、接続詞の後ろに動詞だけを置くことができないため、&lt;span style="color: green;"&gt;to + 動詞の原形&lt;/span&gt; を使います。&lt;/p&gt;
&lt;p&gt;つまり、&lt;span style="color: blue;"&gt;It seems / It appears&lt;/span&gt; の後に主語を置き、その後ろに&lt;span style="color: green;"&gt;to 不定詞&lt;/span&gt;の形を続けます。&lt;/p&gt;
&lt;p&gt;このように、&lt;span style="color: green;"&gt;that節&lt;/span&gt; と不定詞の書き換えが必要になるため、文の流れを理解しながら練習していきましょう。&lt;br /&gt;
&lt;!--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&lt;h3&gt;「to 不定詞」の特殊な形について&lt;/h3&gt;
&lt;p&gt;「to 不定詞」が&lt;span style="color: red;"&gt;be + ing&lt;/span&gt; の形を取る場合や、&lt;span style="color: red;"&gt;be動詞 + 過去分詞&lt;/span&gt; となる場合があります。&lt;/p&gt;
&lt;h3&gt;「be + ing」 の例文&lt;/h3&gt;
&lt;p&gt;&lt;span style="color: blue;"&gt;&amp;#8220;Mike seems to&amp;#8221;&lt;/span&gt; のように &lt;span style="color: blue;"&gt;seem to&lt;/span&gt; は「〜のようだ」という意味です。この後に&lt;span style="color: red;"&gt;be + ing&lt;/span&gt; が続くと、「今その状態にある」という意味になります。&lt;/p&gt;
&lt;p&gt;例として、&lt;span style="color: green;"&gt;「マイクはレポートに集中しているようだ。」&lt;/span&gt;という訳になります。&lt;/p&gt;
&lt;h3&gt;「be動詞 + 過去分詞」 の例文&lt;/h3&gt;
&lt;p&gt;次に、&lt;span style="color: red;"&gt;be + 過去分詞&lt;/span&gt; が続くと、「〜されている」という受け身の意味になります。&lt;/p&gt;
&lt;p&gt;例えば &lt;span style="color: green;"&gt;respect（尊敬する）&lt;/span&gt; であれば、&lt;span style="color: green;"&gt;「彼はクラスメートに尊敬されているようだ。」&lt;/span&gt; となります。&lt;/p&gt;
&lt;h3&gt;「to have 過去分詞」の注意点&lt;/h3&gt;
&lt;p&gt;ここでは、&lt;span style="color: blue;"&gt;to 不定詞&lt;/span&gt; と &lt;span style="color: blue;"&gt;that節&lt;/span&gt; の書き換えにおいて、&lt;span style="color: green;"&gt;to have 過去分詞&lt;/span&gt; の形に注意します。&lt;/p&gt;
&lt;h3&gt;「to have 過去分詞」とは&lt;/h3&gt;
&lt;p&gt;&lt;span style="color: green;"&gt;to have 過去分詞&lt;/span&gt; は「その動作がさらに前に起きた過去」であることを示します。&lt;/p&gt;
&lt;p&gt;例えば、&lt;span style="color: blue;"&gt;I seem to&lt;/span&gt; の後ろに &lt;span style="color: blue;"&gt;have dropped&lt;/span&gt; が続くと、「&lt;span style="color: red;"&gt;私はどこかに財布を落としてしまったようだ&lt;/span&gt;」という意味になります。これは動詞の時点より、さらに前の出来事を表します。&lt;/p&gt;
&lt;h3&gt;注意点&lt;/h3&gt;
&lt;p&gt;ただし、この &lt;span style="color: green;"&gt;to have 過去分詞&lt;/span&gt; を&lt;span style="color: blue;"&gt;to 不定詞&lt;/span&gt; や &lt;span style="color: blue;"&gt;that節&lt;/span&gt; に書き換えるときは注意が必要です。&lt;span style="color: blue;"&gt;to 不定詞&lt;/span&gt; の形では、助動詞がないため、直接動詞の過去形で表すことができます。&lt;/p&gt;
&lt;p&gt;&lt;!--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&lt;p&gt;&amp;nbsp;&lt;/p&gt;
&lt;style&gt;
  table {&lt;br /&gt;
    width: 100%;&lt;br /&gt;
    border-collapse: collapse;&lt;br /&gt;
  }&lt;br /&gt;
  th, td {&lt;br /&gt;
    padding: 10px;&lt;br /&gt;
    border: 1px solid #ddd;&lt;br /&gt;
    color: #000000;&lt;br /&gt;
    vertical-align: top;&lt;br /&gt;
  }&lt;br /&gt;
  .answer {&lt;br /&gt;
    display: none;&lt;br /&gt;
    font-weight: bold;&lt;br /&gt;
    color: #0073aa;&lt;br /&gt;
    margin-left: 5px;&lt;br /&gt;
  }&lt;br /&gt;
  .show-answer {&lt;br /&gt;
    cursor: pointer;&lt;br /&gt;
    color: #ffffff;&lt;br /&gt;
    background-color: #ff6600;&lt;br /&gt;
    border: none;&lt;br /&gt;
    padding: 4px 8px;&lt;br /&gt;
    border-radius: 4px;&lt;br /&gt;
    font-size: 12px;&lt;br /&gt;
    margin-left: 5px;&lt;br /&gt;
  }&lt;br /&gt;
&lt;/style&gt;
&lt;p&gt;&lt;script&gt;
  function showAnswer(ansId, btnId) {
    var ans = document.getElementById(ansId);
    var btn = document.getElementById(btnId);
    if (ans &amp;&amp; btn) {
      ans.style.display = 'inline';
      btn.style.display = 'none';
    }
  }
&lt;/script&gt;&lt;/p&gt;
&lt;h2&gt;【まとめ】不定詞と「that節」の書き換え（seem / appear）&lt;/h2&gt;
&lt;table&gt;
&lt;tbody&gt;
&lt;tr style="background-color: #dd8500; color: #ffffff;"&gt;
&lt;th&gt;項目&lt;/th&gt;
&lt;th&gt;説明&lt;/th&gt;
&lt;/tr&gt;
&lt;tr style="background-color: #f0b464; color: #000000;"&gt;
&lt;td&gt;It seems that / It appears that の基本形&lt;/td&gt;
&lt;td&gt;
&lt;ul&gt;
&lt;li&gt;元の形：&lt;strong&gt;It seems / It appears that + 主語 + 動詞&lt;/strong&gt;&lt;/li&gt;
&lt;li&gt;It は形式主語で、意味上の主語は that 節の中にある。&lt;/li&gt;
&lt;li&gt;例：It seems that the actor is popular all over the world.&lt;/li&gt;
&lt;/ul&gt;
&lt;/td&gt;
&lt;/tr&gt;
&lt;tr style="background-color: #ffffff; color: #000000;"&gt;
&lt;td&gt;to 不定詞への書き換え&lt;/td&gt;
&lt;td&gt;
&lt;ul&gt;
&lt;li&gt;「It seems that S V」→「&lt;strong&gt;S seems to V&lt;/strong&gt;」に書き換え可能。&lt;/li&gt;
&lt;li&gt;例：It seems that he is happy. → &lt;strong&gt;He seems to be happy.&lt;/strong&gt;&lt;/li&gt;
&lt;li&gt;that はしばしば省略され、「S seem(s) to ～」の形が使われる。&lt;/li&gt;
&lt;/ul&gt;
&lt;/td&gt;
&lt;/tr&gt;
&lt;tr style="background-color: #f0b464; color: #000000;"&gt;
&lt;td&gt;to 不定詞＋be 動詞の形&lt;/td&gt;
&lt;td&gt;
&lt;ul&gt;
&lt;li&gt;&lt;strong&gt;seem / appear to be ＋ ing 形&lt;/strong&gt;：進行形の書き換え。&lt;/li&gt;
&lt;li&gt;例：It seems that he is studying. → He &lt;strong&gt;seems to be studying.&lt;/strong&gt;&lt;br /&gt;
（彼は勉強しているようだ）&lt;/li&gt;
&lt;li&gt;&lt;strong&gt;seem / appear to be ＋ 過去分詞&lt;/strong&gt;：受動態の書き換え。&lt;/li&gt;
&lt;li&gt;例：It seems that he is respected by his classmates. → He &lt;strong&gt;seems to be respected&lt;/strong&gt; by his classmates.&lt;/li&gt;
&lt;/ul&gt;
&lt;/td&gt;
&lt;/tr&gt;
&lt;tr style="background-color: #ffffff; color: #000000;"&gt;
&lt;td&gt;to have ＋ 過去分詞&lt;/td&gt;
&lt;td&gt;
&lt;ul&gt;
&lt;li&gt;&lt;strong&gt;to have ＋ 過去分詞&lt;/strong&gt; は、「その時点より前に起きた過去の出来事」を表す。&lt;/li&gt;
&lt;li&gt;例：I seem to &lt;strong&gt;have dropped&lt;/strong&gt; my wallet somewhere.&lt;br /&gt;
（どこかに財布を落としてしまったようだ）&lt;/li&gt;
&lt;li&gt;「seem / appear to have ＋ 過去分詞」＝「It seems / appears that S 過去形」の書き換えになることが多い。&lt;/li&gt;
&lt;/ul&gt;
&lt;/td&gt;
&lt;/tr&gt;
&lt;tr style="background-color: #f0b464; color: #000000;"&gt;
&lt;td&gt;that節と不定詞の関係&lt;/td&gt;
&lt;td&gt;
&lt;ul&gt;
&lt;li&gt;that 節は「&lt;strong&gt;that + S + V&lt;/strong&gt;」の完全文、to 不定詞は「&lt;strong&gt;to + 動詞の原形&lt;/strong&gt;」の簡潔な形。&lt;/li&gt;
&lt;li&gt;It seems that ～ → S seems to ～ のように、&lt;strong&gt;形式主語 It を捨てて意味上の主語を前に出す&lt;/strong&gt;イメージ。&lt;/li&gt;
&lt;li&gt;時制（現在進行・受動・過去）に応じて、&lt;strong&gt;to be ～ / to have ～&lt;/strong&gt; などの形を選ぶ。&lt;/li&gt;
&lt;/ul&gt;
&lt;/td&gt;
&lt;/tr&gt;
&lt;/tbody&gt;
&lt;/table&gt;
&lt;h2&gt;【クイズ】不定詞と「that節」の書き換えチェック（10問）&lt;/h2&gt;
&lt;table&gt;
&lt;tbody&gt;
&lt;tr style="background-color: #dd8500; color: #ffffff;"&gt;
&lt;th&gt;問題&lt;/th&gt;
&lt;th&gt;選択肢（A～D）&lt;/th&gt;
&lt;th&gt;答え&lt;/th&gt;
&lt;/tr&gt;
&lt;tr style="background-color: #f0b464; color: #000000;"&gt;
&lt;td&gt;1. 「It seems that he is happy.」の書き換えとして最も適切なのはどれ？&lt;/td&gt;
&lt;td&gt;A. He seems to be happy.&lt;br /&gt;
B. He seems happy to be.&lt;br /&gt;
C. He seems to have happy.&lt;br /&gt;
D. He seems being happy.&lt;/td&gt;
&lt;td&gt;&lt;span id="ans1" class="answer"&gt;正解：A&lt;/span&gt;&lt;br /&gt;
&lt;button id="btn1" class="show-answer"&gt;正解を見る&lt;/button&gt;&lt;/td&gt;
&lt;/tr&gt;
&lt;tr style="background-color: #ffffff; color: #000000;"&gt;
&lt;td&gt;2. 「It seems that the actor is popular all over the world.」の書き換えとして最も自然なのはどれ？&lt;/td&gt;
&lt;td&gt;A. The actor seems to be popular all over the world.&lt;br /&gt;
B. The actor seems to popular all over the world.&lt;br /&gt;
C. The actor seems being popular all over the world.&lt;br /&gt;
D. The actor seems to have popular all over the world.&lt;/td&gt;
&lt;td&gt;&lt;span id="ans2" class="answer"&gt;正解：A&lt;/span&gt;&lt;br /&gt;
&lt;button id="btn2" class="show-answer"&gt;正解を見る&lt;/button&gt;&lt;/td&gt;
&lt;/tr&gt;
&lt;tr style="background-color: #f0b464; color: #000000;"&gt;
&lt;td&gt;3. 「He seems to be studying.」の意味として最も近いものはどれ？&lt;/td&gt;
&lt;td&gt;A. 彼は勉強してきたようだ。&lt;br /&gt;
B. 彼は勉強するつもりのようだ。&lt;br /&gt;
C. 彼は勉強しているようだ。&lt;br /&gt;
D. 彼は勉強するべきだったようだ。&lt;/td&gt;
&lt;td&gt;&lt;span id="ans3" class="answer"&gt;正解：C&lt;/span&gt;&lt;br /&gt;
&lt;button id="btn3" class="show-answer"&gt;正解を見る&lt;/button&gt;&lt;/td&gt;
&lt;/tr&gt;
&lt;tr style="background-color: #ffffff; color: #000000;"&gt;
&lt;td&gt;4. 「It appears that she was famous.」の書き換えとして最も適切なのはどれ？&lt;/td&gt;
&lt;td&gt;A. She appears to be famous.&lt;br /&gt;
B. She appears to have been famous.&lt;br /&gt;
C. She appears being famous.&lt;br /&gt;
D. She appears to has been famous.&lt;/td&gt;
&lt;td&gt;&lt;span id="ans4" class="answer"&gt;正解：B（was の内容を to have been で表す）&lt;/span&gt;&lt;br /&gt;
&lt;button id="btn4" class="show-answer"&gt;正解を見る&lt;/button&gt;&lt;/td&gt;
&lt;/tr&gt;
&lt;tr style="background-color: #f0b464; color: #000000;"&gt;
&lt;td&gt;5. 「He seems to be respected by his classmates.」の意味として正しいものはどれ？&lt;/td&gt;
&lt;td&gt;A. 彼はクラスメートを尊敬しているようだ。&lt;br /&gt;
B. 彼はクラスメートに尊敬されているようだ。&lt;br /&gt;
C. 彼はクラスメートを尊敬すべきだったようだ。&lt;br /&gt;
D. 彼はクラスメートに尊敬されなかったようだ。&lt;/td&gt;
&lt;td&gt;&lt;span id="ans5" class="answer"&gt;正解：B（to be respected ＝ 尊敬されている）&lt;/span&gt;&lt;br /&gt;
&lt;button id="btn5" class="show-answer"&gt;正解を見る&lt;/button&gt;&lt;/td&gt;
&lt;/tr&gt;
&lt;tr style="background-color: #ffffff; color: #000000;"&gt;
&lt;td&gt;6. 「私はどこかに財布を落としてしまったようだ。」に最も近い英文はどれ？&lt;/td&gt;
&lt;td&gt;A. I seem to drop my wallet somewhere.&lt;br /&gt;
B. I seem to be dropped my wallet somewhere.&lt;br /&gt;
C. I seem to have dropped my wallet somewhere.&lt;br /&gt;
D. It seems that I am dropping my wallet somewhere.&lt;/td&gt;
&lt;td&gt;&lt;span id="ans6" class="answer"&gt;正解：C（to have dropped で「前に落としたようだ」）&lt;/span&gt;&lt;br /&gt;
&lt;button id="btn6" class="show-answer"&gt;正解を見る&lt;/button&gt;&lt;/td&gt;
&lt;/tr&gt;
&lt;tr style="background-color: #f0b464; color: #000000;"&gt;
&lt;td&gt;7. 「to have ＋ 過去分詞」の説明として正しいものはどれ？&lt;/td&gt;
&lt;td&gt;A. 現在の進行中の動作を表す。&lt;br /&gt;
B. 未来に起きるかもしれない動作を表す。&lt;br /&gt;
C. 動詞の時点より前に起きた過去の出来事を表す。&lt;br /&gt;
D. 受動態であることだけを表す。&lt;/td&gt;
&lt;td&gt;&lt;span id="ans7" class="answer"&gt;正解：C&lt;/span&gt;&lt;br /&gt;
&lt;button id="btn7" class="show-answer"&gt;正解を見る&lt;/button&gt;&lt;/td&gt;
&lt;/tr&gt;
&lt;tr style="background-color: #ffffff; color: #000000;"&gt;
&lt;td&gt;8. 次のうち、「It seems that S V」と「S seems to ～」の関係の説明として正しいものはどれ？&lt;/td&gt;
&lt;td&gt;A. どちらも意味はまったく異なり、書き換えはできない。&lt;br /&gt;
B. It は形式主語で、S を前に出して「S seems to ～」と書き換えられる。&lt;br /&gt;
C. that 節は名詞節ではなく副詞節なので書き換えできない。&lt;br /&gt;
D. 書き換えるときは always を必ず入れる必要がある。&lt;/td&gt;
&lt;td&gt;&lt;span id="ans8" class="answer"&gt;正解：B&lt;/span&gt;&lt;br /&gt;
&lt;button id="btn8" class="show-answer"&gt;正解を見る&lt;/button&gt;&lt;/td&gt;
&lt;/tr&gt;
&lt;tr style="background-color: #f0b464; color: #000000;"&gt;
&lt;td&gt;9. seem / appear のあとの形として&lt;strong&gt;誤っている&lt;/strong&gt;ものはどれ？&lt;/td&gt;
&lt;td&gt;A. He seems to be tired.&lt;br /&gt;
B. She appears to be respected.&lt;br /&gt;
C. They seem to have finished their work.&lt;br /&gt;
D. He seems to has finished his homework.&lt;/td&gt;
&lt;td&gt;&lt;span id="ans9" class="answer"&gt;正解：D（to の後ろは必ず動詞の原形：have finished）&lt;/span&gt;&lt;br /&gt;
&lt;button id="btn9" class="show-answer"&gt;正解を見る&lt;/button&gt;&lt;/td&gt;
&lt;/tr&gt;
&lt;tr style="background-color: #ffffff; color: #000000;"&gt;
&lt;td&gt;10. 不定詞と that 節の書き換えについての説明として&lt;strong&gt;誤っている&lt;/strong&gt;ものはどれ？&lt;/td&gt;
&lt;td&gt;A. It seems that he is busy. → He seems to be busy. のように書き換えられる。&lt;br /&gt;
B. It appears that she was sick. → She appears to have been sick. のように書き換えられる。&lt;br /&gt;
C. It seems that + 主語 + 動詞 の形は、常に S seems to + 動詞の原形 に書き換え可能で、時制は一切考えなくてよい。&lt;br /&gt;
D. 進行形や受動態の場合、to be ～ing / to be 過去分詞 などの形を使う。&lt;/td&gt;
&lt;td&gt;&lt;span id="ans10" class="answer"&gt;正解：C（時制や進行形・受動態に応じて to be / to have などを使い分ける必要がある）&lt;/span&gt;&lt;br /&gt;
&lt;button id="btn10" class="show-answer"&gt;正解を見る&lt;/button&gt;&lt;/td&gt;
&lt;/tr&gt;
&lt;/tbody&gt;
&lt;/table&gt;
------</t>
  </si>
  <si>
    <t>https://eigo-rewrite.com/column/stage3-lesson4-2/</t>
  </si>
  <si>
    <t>以下のページは不自然なワードを使用しています。
これらを適切に自然な言葉に置き換えて下さい。
なお、本文の装飾や構造は絶対に変えないでください。
【対象ページURL】
https://eigo-rewrite.com/column/stage3-lesson4-2/
【検出された不自然ワード】
（検出なし）
【本文】
------
&lt;p&gt;&lt;iframe title="YouTube video player" src="https://www.youtube.com/embed/u2wTTalIIGk?si=8UwRER3huwRfyqrO"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&lt;h3&gt;受動態の形を学習しよう！&lt;/h3&gt;
&lt;p&gt;Lesson4セクション2では、受動態の形を学びます。セクション1と異なり、句動詞・知覚動詞・使役動詞などを組み合わせて受動態を作ります。文構造が複雑になる場合もあるため、丁寧に解説していきます。&lt;br /&gt;
STAGE3の英文法（時制・助動詞・不定詞など）の全体像は、&lt;strong&gt;&lt;a href="https://eigo-rewrite.com/column/stage3/"&gt;STAGE3｜高校英文法の総まとめ（全体像はこちら）&lt;/a&gt;&lt;/strong&gt;で確認できます。&lt;/p&gt;
&lt;h3&gt;句動詞の受動態&lt;/h3&gt;
&lt;p&gt;最初に、次の文を考えてみましょう。&lt;br /&gt;
&amp;#8220;The child takes care or this dog.&amp;#8221;&lt;br /&gt;
この文では、&amp;#8221;&lt;span style="color: red;"&gt;take care of&lt;/span&gt;&amp;#8220;という句動詞が使われています。この句動詞を受動態にする際は、&amp;#8221;&lt;span style="color: red;"&gt;take care of&lt;/span&gt;&amp;#8220;をそのまま使います。例えば、&amp;#8221;This dog is taken care of by the child.&amp;#8221;となります。&lt;/p&gt;
&lt;p&gt;このような句動詞の場合、前置詞を消さずにそのまま使うことが大切です。&amp;#8221;This dog is taken care by the child.&amp;#8221;のように前置詞を消してしまうと意味が通じなくなりますので注意しましょう。&lt;/p&gt;
&lt;h3&gt;知覚動詞の受動態&lt;/h3&gt;
&lt;p&gt;次に、次の文を考えてみましょう。&lt;br /&gt;
&amp;#8220;A stranger spoke to me yesterday.&amp;#8221;&lt;br /&gt;
この文では、&amp;#8221;&lt;span style="color: red;"&gt;speak to&lt;/span&gt;&amp;#8220;という知覚動詞が使われています。この動詞を受動態にする際も同様に、動詞と前置詞の組み合わせをそのまま使います。例えば、&amp;#8221;I was spoken to by a stranger.&amp;#8221;となります。&lt;/p&gt;
&lt;p&gt;こうした句動詞や知覚動詞を受動態にする場合、前置詞を取らずにそのまま使い、その後に&amp;#8221;&lt;span style="color: red;"&gt;by&lt;/span&gt;&amp;#8220;を付けることが重要です。&lt;br /&gt;
&lt;!--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&lt;hr /&gt;
&lt;p&gt;&lt;iframe title="YouTube video player" src="https://www.youtube.com/embed/9Wb6dGzWlcY?si=zm9szzJ96vcz2r3P" width="560" height="315" frameborder="0" allowfullscreen="allowfullscreen"&gt;&lt;/iframe&gt;&lt;/p&gt;
&lt;h3&gt;使役動詞の受動態&lt;/h3&gt;
&lt;p&gt;使役動詞の受動態について学びましょう。使役動詞には &amp;#8220;&lt;span style="color: red;"&gt;make&lt;/span&gt;&amp;#8220;、&amp;#8221;&lt;span style="color: red;"&gt;have&lt;/span&gt;&amp;#8220;、&amp;#8221;&lt;span style="color: red;"&gt;let&lt;/span&gt;&amp;#8221; の三つがあります。これらは、「何々させる」という意味を持ちます。&lt;/p&gt;
&lt;p&gt;まず、例文を見てみましょう。&amp;#8221;&lt;span style="color: blue;"&gt;The teacher&lt;/span&gt; &lt;span style="color: red;"&gt;made&lt;/span&gt; &lt;span style="color: blue;"&gt;him&lt;/span&gt; &lt;span style="color: red;"&gt;stand up&lt;/span&gt;.&amp;#8221; この文では、&amp;#8221;&lt;span style="color: red;"&gt;made&lt;/span&gt;&amp;#8220;が使役動詞です。受動態にすると、「&lt;span style="color: blue;"&gt;彼&lt;/span&gt;は&lt;span style="color: blue;"&gt;先生&lt;/span&gt;によって&lt;span style="color: green;"&gt;立たされた&lt;/span&gt;」となります。&lt;/p&gt;
&lt;p&gt;受動態にする際は、主語の位置に能動態の目的語を移動し、&amp;#8221;&lt;span style="color: green;"&gt;be動詞 + 過去分詞&lt;/span&gt;&amp;#8221; の形を作ります。ここで注意するポイントは、使役動詞の後に続く動詞は「&lt;span style="color: green;"&gt;to 不定詞&lt;/span&gt;」になります。&lt;/p&gt;
&lt;p&gt;同様に、例文 &amp;#8220;&lt;span style="color: blue;"&gt;Father&lt;/span&gt; &lt;span style="color: red;"&gt;made&lt;/span&gt; &lt;span style="color: blue;"&gt;me&lt;/span&gt; &lt;span style="color: red;"&gt;wash&lt;/span&gt; &lt;span style="color: blue;"&gt;the car&lt;/span&gt;.&amp;#8221; を受動態にすると、「&lt;span style="color: blue;"&gt;私&lt;/span&gt;は&lt;span style="color: blue;"&gt;お父さん&lt;/span&gt;によって&lt;span style="color: green;"&gt;車を洗わされた&lt;/span&gt;」となります。ここで注意するのは、&amp;#8221;&lt;span style="color: red;"&gt;wash&lt;/span&gt;&amp;#8220;の部分が「&lt;span style="color: green;"&gt;to 不定詞&lt;/span&gt;」として残ることです。&lt;/p&gt;
&lt;p&gt;使役動詞の受動態を作る際は、&amp;#8221;&lt;span style="color: green;"&gt;be動詞 + 過去分詞&lt;/span&gt;&amp;#8221; の後が「&lt;span style="color: green;"&gt;to 不定詞&lt;/span&gt;」になることを覚えておきましょう。&lt;/p&gt;
&lt;hr /&gt;
&lt;p&gt;&lt;iframe title="YouTube video player" src="https://www.youtube.com/embed/FgkruSUHCs4?si=8LIY_khs2IRfGBRf" width="560" height="315" frameborder="0" allowfullscreen="allowfullscreen"&gt;&lt;/iframe&gt;&lt;/p&gt;
&lt;h3&gt;知覚動詞の受動態について&lt;/h3&gt;
&lt;p&gt;知覚動詞の受動態について解説します。知覚動詞は、五感に関係する動詞であり、&lt;span style="color: blue;"&gt;見る&lt;/span&gt;、&lt;span style="color: blue;"&gt;聞く&lt;/span&gt;、&lt;span style="color: blue;"&gt;気付く&lt;/span&gt;などを表します。このセクションでは、知覚動詞の受動態の形について学びます。&lt;/p&gt;
&lt;h3&gt;知覚動詞の基本形&lt;/h3&gt;
&lt;p&gt;知覚動詞は、目的語と動詞の原形、または-ing形、過去分詞形と組み合わせて使用されます。&lt;/p&gt;
&lt;p&gt;&lt;span style="color: blue;"&gt;原形&lt;/span&gt;の場合&lt;br /&gt;
例えば、「They saw Tom enter the room.」という文では、「saw」が知覚動詞であり、「Tom enter the room」という部分が目的語と動詞の原形です。&lt;/p&gt;
&lt;p&gt;&lt;span style="color: blue;"&gt;-ing形&lt;/span&gt;の場合&lt;br /&gt;
また、「He heard Mary singing.」という文では、「heard」が知覚動詞であり、「Mary singing」という部分が目的語と-ing形の動詞です。&lt;/p&gt;
&lt;h3&gt;受動態への変換&lt;/h3&gt;
&lt;p&gt;知覚動詞を受動態にする際には、主語と動詞を変換します。目的語は主語となり、動詞は「be動詞 + 過去分詞」の形になります。&lt;/p&gt;
&lt;p&gt;&lt;span style="color: blue;"&gt;原形&lt;/span&gt;の場合&lt;br /&gt;
例えば、「Tom entered the room.」を受動態にすると、「The room was entered by Tom.」となります。&lt;/p&gt;
&lt;p&gt;&lt;span style="color: blue;"&gt;-ing形&lt;/span&gt;の場合&lt;br /&gt;
同様に、「Mary was heard singing.」となります。&lt;/p&gt;
&lt;p&gt;&lt;span style="color: blue;"&gt;注意点&lt;/span&gt;&lt;br /&gt;
動詞の原形だけが「to + 動詞の原形」に変わり、-ing形や過去分詞形の場合は変換の必要がありません。&lt;/p&gt;
&lt;p&gt;このように、知覚動詞の受動態は、使役動詞の受動態と同様のルールに従います。原形だけが「to 不定詞」に変わることに注意して学習を進めてください。&lt;/p&gt;
&lt;style&gt;
  table {&lt;br /&gt;
    width: 100%;&lt;br /&gt;
    border-collapse: collapse;&lt;br /&gt;
  }&lt;br /&gt;
  th, td {&lt;br /&gt;
    padding: 10px;&lt;br /&gt;
    border: 1px solid #ddd;&lt;br /&gt;
    color: #000000;&lt;br /&gt;
    vertical-align: top;&lt;br /&gt;
  }&lt;br /&gt;
  .answer {&lt;br /&gt;
    display: none;&lt;br /&gt;
    font-weight: bold;&lt;br /&gt;
    color: #0073aa;&lt;br /&gt;
    margin-left: 5px;&lt;br /&gt;
  }&lt;br /&gt;
  .show-answer {&lt;br /&gt;
    cursor: pointer;&lt;br /&gt;
    color: #ffffff;&lt;br /&gt;
    background-color: #ff6600;&lt;br /&gt;
    border: none;&lt;br /&gt;
    padding: 4px 8px;&lt;br /&gt;
    border-radius: 4px;&lt;br /&gt;
    font-size: 12px;&lt;br /&gt;
    margin-left: 5px;&lt;br /&gt;
  }&lt;br /&gt;
&lt;/style&gt;
&lt;p&gt;&lt;script&gt;
  function showAnswer(ansId, btnId) {
    var ans = document.getElementById(ansId);
    var btn = document.getElementById(btnId);
    if (ans &amp;&amp; btn) {
      ans.style.display = 'inline';
      btn.style.display = 'none';
    }
  }
&lt;/script&gt;&lt;/p&gt;
&lt;h2&gt;【まとめ】句動詞・使役動詞・知覚動詞の受動態（応用）&lt;/h2&gt;
&lt;table&gt;
&lt;tbody&gt;
&lt;tr style="background-color: #dd8500; color: #ffffff;"&gt;
&lt;th&gt;ポイント&lt;/th&gt;
&lt;th&gt;内容&lt;/th&gt;
&lt;/tr&gt;
&lt;tr style="background-color: #f0b464;"&gt;
&lt;td&gt;受動態（be動詞＋過去分詞）の基本&lt;/td&gt;
&lt;td&gt;
&lt;ul&gt;
&lt;li&gt;能動態：&lt;code&gt;S + V + O&lt;/code&gt;&lt;/li&gt;
&lt;li&gt;受動態：&lt;code&gt;O → 主語&lt;/code&gt; に移動し、&lt;strong&gt;be動詞 + 過去分詞&lt;/strong&gt; を使う。&lt;/li&gt;
&lt;li&gt;行為者を言いたいときは &lt;strong&gt;by ～&lt;/strong&gt; をつける（例：&lt;code&gt;by the child&lt;/code&gt;）。&lt;/li&gt;
&lt;/ul&gt;
&lt;/td&gt;
&lt;/tr&gt;
&lt;tr style="background-color: #ffffff;"&gt;
&lt;td&gt;句動詞の受動態（take care of / speak to など）&lt;/td&gt;
&lt;td&gt;
&lt;ul&gt;
&lt;li&gt;&lt;strong&gt;句動詞は前置詞までをひとかたまり&lt;/strong&gt;として受動態にする。&lt;/li&gt;
&lt;li&gt;&lt;code&gt;The child takes care of this dog.&lt;/code&gt;&lt;br /&gt;
→ &lt;code&gt;This dog is taken care of by the child.&lt;/code&gt;&lt;/li&gt;
&lt;li&gt;&lt;strong&gt;前置詞を消してはいけない&lt;/strong&gt;&lt;br /&gt;
× &lt;code&gt;is taken care by the child&lt;/code&gt;（&lt;code&gt;of&lt;/code&gt; が抜けて誤り）。&lt;/li&gt;
&lt;/ul&gt;
&lt;/td&gt;
&lt;/tr&gt;
&lt;tr style="background-color: #f0b464;"&gt;
&lt;td&gt;前置詞を伴う動詞の受動態&lt;/td&gt;
&lt;td&gt;
&lt;ul&gt;
&lt;li&gt;&lt;code&gt;A stranger spoke to me yesterday.&lt;/code&gt;&lt;br /&gt;
→ &lt;code&gt;I was spoken to by a stranger (yesterday).&lt;/code&gt;&lt;/li&gt;
&lt;li&gt;&lt;strong&gt;speak to / talk to なども「to」までセット&lt;/strong&gt;で受動態に移す。&lt;/li&gt;
&lt;li&gt;&lt;code&gt;spoken me&lt;/code&gt; など、前置詞なしの形にはしない。&lt;/li&gt;
&lt;/ul&gt;
&lt;/td&gt;
&lt;/tr&gt;
&lt;tr style="background-color: #ffffff;"&gt;
&lt;td&gt;使役動詞 make / have / let の基本&lt;/td&gt;
&lt;td&gt;
&lt;ul&gt;
&lt;li&gt;意味：&lt;strong&gt;「～させる」&lt;/strong&gt;（何かをさせる・してもらう）。&lt;/li&gt;
&lt;li&gt;基本形：&lt;br /&gt;
&lt;code&gt;主語 + make / have / let + 目的語 + 動詞の原形&lt;/code&gt;&lt;br /&gt;
例：&lt;code&gt;The teacher made him stand up.&lt;/code&gt;&lt;br /&gt;
例：&lt;code&gt;Father made me wash the car.&lt;/code&gt;&lt;/li&gt;
&lt;/ul&gt;
&lt;/td&gt;
&lt;/tr&gt;
&lt;tr style="background-color: #f0b464;"&gt;
&lt;td&gt;使役動詞の受動態の形&lt;/td&gt;
&lt;td&gt;
&lt;ul&gt;
&lt;li&gt;目的語が主語になる：&lt;br /&gt;
&lt;code&gt;He was made to stand up by the teacher.&lt;/code&gt;&lt;br /&gt;
&lt;code&gt;I was made to wash the car by Father.&lt;/code&gt;&lt;/li&gt;
&lt;li&gt;&lt;strong&gt;ポイント：&lt;/strong&gt;受動態では、&lt;br /&gt;
後ろの動詞が &lt;strong&gt;動詞の原形 → to 不定詞&lt;/strong&gt; に変わる。&lt;br /&gt;
× &lt;code&gt;was made stand up&lt;/code&gt;（to がないので誤り）。&lt;/li&gt;
&lt;/ul&gt;
&lt;/td&gt;
&lt;/tr&gt;
&lt;tr style="background-color: #ffffff;"&gt;
&lt;td&gt;知覚動詞の基本（see / hear / notice など）&lt;/td&gt;
&lt;td&gt;
&lt;ul&gt;
&lt;li&gt;五感に関わる動詞：&lt;strong&gt;見る・聞く・気付く&lt;/strong&gt;など。&lt;/li&gt;
&lt;li&gt;形は主に次の3種類：&lt;br /&gt;
① &lt;code&gt;see O + 動詞の原形&lt;/code&gt;&lt;br /&gt;
② &lt;code&gt;see O + -ing形&lt;/code&gt;&lt;br /&gt;
③ &lt;code&gt;see O + 過去分詞&lt;/code&gt;&lt;/li&gt;
&lt;li&gt;例：&lt;code&gt;They saw Tom enter the room.&lt;/code&gt;&lt;br /&gt;
例：&lt;code&gt;He heard Mary singing.&lt;/code&gt;&lt;/li&gt;
&lt;/ul&gt;
&lt;/td&gt;
&lt;/tr&gt;
&lt;tr style="background-color: #f0b464;"&gt;
&lt;td&gt;知覚動詞の受動態の形&lt;/td&gt;
&lt;td&gt;
&lt;ul&gt;
&lt;li&gt;目的語が主語になる：&lt;br /&gt;
&lt;code&gt;Tom was seen to enter the room.&lt;/code&gt;&lt;br /&gt;
&lt;code&gt;Mary was heard singing.&lt;/code&gt;&lt;/li&gt;
&lt;li&gt;&lt;strong&gt;原形だけ&lt;/strong&gt;が &lt;strong&gt;to 不定詞&lt;/strong&gt; に変わる。&lt;br /&gt;
・原形：enter → &lt;strong&gt;to enter&lt;/strong&gt;&lt;br /&gt;
・&lt;strong&gt;-ing形 / 過去分詞形はそのまま&lt;/strong&gt;（singing など）。&lt;/li&gt;
&lt;/ul&gt;
&lt;/td&gt;
&lt;/tr&gt;
&lt;tr style="background-color: #ffffff;"&gt;
&lt;td&gt;使役動詞と知覚動詞の共通点&lt;/td&gt;
&lt;td&gt;
&lt;ul&gt;
&lt;li&gt;どちらも、&lt;strong&gt;目的語が主語に移動&lt;/strong&gt;して受動態を作る。&lt;/li&gt;
&lt;li&gt;能動態で「動詞の原形」をとっている部分は、受動態で&lt;br /&gt;
&lt;strong&gt;to 不定詞&lt;/strong&gt; に変わるという点が共通。&lt;/li&gt;
&lt;li&gt;一方、&lt;strong&gt;-ing形 や 過去分詞形はそのまま&lt;/strong&gt;残ることにも注意。&lt;/li&gt;
&lt;/ul&gt;
&lt;/td&gt;
&lt;/tr&gt;
&lt;/tbody&gt;
&lt;/table&gt;
&lt;h2&gt;【クイズ】句動詞・使役動詞・知覚動詞の受動態チェック問題（10問）&lt;/h2&gt;
&lt;table&gt;
&lt;tbody&gt;
&lt;tr style="background-color: #dd8500; color: #ffffff;"&gt;
&lt;th&gt;問題&lt;/th&gt;
&lt;th&gt;選択肢（A～D）&lt;/th&gt;
&lt;th&gt;答え&lt;/th&gt;
&lt;/tr&gt;
&lt;tr style="background-color: #f0b464;"&gt;
&lt;td&gt;1. 「take care of」を受動態にするときに&lt;strong&gt;正しく言えること&lt;/strong&gt;はどれ？&lt;/td&gt;
&lt;td&gt;A. 「of」は必ず消すべきだ&lt;br /&gt;
B. 「take」だけ受動態にし、「care of」はそのまま&lt;br /&gt;
C. 「take care of」をひとかたまりとして受動態にし、「of」を残す&lt;br /&gt;
D. 「care of」だけ受動態にする&lt;/td&gt;
&lt;td&gt;&lt;span id="ans1" class="answer"&gt;正解：C（句動詞をかたまりで受動態にし、of を残す）&lt;/span&gt;&lt;br /&gt;
&lt;button id="btn1" class="show-answer"&gt;正解を見る&lt;/button&gt;&lt;/td&gt;
&lt;/tr&gt;
&lt;tr style="background-color: #ffffff;"&gt;
&lt;td&gt;2. 「The child takes care of this dog.」の受動態として最も適切なのはどれ？&lt;/td&gt;
&lt;td&gt;A. This dog is taken care by the child.&lt;br /&gt;
B. This dog is taken care of by the child.&lt;br /&gt;
C. This dog is cared of by the child.&lt;br /&gt;
D. This dog is taken by the child care of.&lt;/td&gt;
&lt;td&gt;&lt;span id="ans2" class="answer"&gt;正解：B（is taken care of by the child）&lt;/span&gt;&lt;br /&gt;
&lt;button id="btn2" class="show-answer"&gt;正解を見る&lt;/button&gt;&lt;/td&gt;
&lt;/tr&gt;
&lt;tr style="background-color: #f0b464;"&gt;
&lt;td&gt;3. 「A stranger spoke to me yesterday.」を受動態にしたとき、正しい文はどれ？&lt;/td&gt;
&lt;td&gt;A. I was spoken by a stranger yesterday.&lt;br /&gt;
B. I was spoken to by a stranger yesterday.&lt;br /&gt;
C. I was spoke to a stranger yesterday.&lt;br /&gt;
D. I spoken to by a stranger yesterday.&lt;/td&gt;
&lt;td&gt;&lt;span id="ans3" class="answer"&gt;正解：B（I was spoken to by a stranger yesterday.）&lt;/span&gt;&lt;br /&gt;
&lt;button id="btn3" class="show-answer"&gt;正解を見る&lt;/button&gt;&lt;/td&gt;
&lt;/tr&gt;
&lt;tr style="background-color: #ffffff;"&gt;
&lt;td&gt;4. 次のうち、&lt;strong&gt;使役動詞&lt;/strong&gt;にあたるものだけを正しく並べているのはどれ？&lt;/td&gt;
&lt;td&gt;A. make, have, let&lt;br /&gt;
B. make, speak, hear&lt;br /&gt;
C. see, hear, notice&lt;br /&gt;
D. take, care, of&lt;/td&gt;
&lt;td&gt;&lt;span id="ans4" class="answer"&gt;正解：A（make / have / let が使役動詞）&lt;/span&gt;&lt;br /&gt;
&lt;button id="btn4" class="show-answer"&gt;正解を見る&lt;/button&gt;&lt;/td&gt;
&lt;/tr&gt;
&lt;tr style="background-color: #f0b464;"&gt;
&lt;td&gt;5. 「The teacher made him stand up.」の受動態として正しいものはどれ？&lt;/td&gt;
&lt;td&gt;A. He was made stand up by the teacher.&lt;br /&gt;
B. He was made to stand up by the teacher.&lt;br /&gt;
C. He was made standing up by the teacher.&lt;br /&gt;
D. He made to stand up by the teacher.&lt;/td&gt;
&lt;td&gt;&lt;span id="ans5" class="answer"&gt;正解：B（He was made to stand up by the teacher.）&lt;/span&gt;&lt;br /&gt;
&lt;button id="btn5" class="show-answer"&gt;正解を見る&lt;/button&gt;&lt;/td&gt;
&lt;/tr&gt;
&lt;tr style="background-color: #ffffff;"&gt;
&lt;td&gt;6. 使役動詞の受動態に関する説明として&lt;strong&gt;正しいもの&lt;/strong&gt;はどれ？&lt;/td&gt;
&lt;td&gt;A. 受動態でも後ろの動詞は必ず原形のままになる。&lt;br /&gt;
B. 受動態では「be動詞＋過去分詞」のあとに「to 不定詞」が続く。&lt;br /&gt;
C. 受動態では使役動詞をすべて現在分詞にする。&lt;br /&gt;
D. 使役動詞は受動態にできない。&lt;/td&gt;
&lt;td&gt;&lt;span id="ans6" class="answer"&gt;正解：B（be動詞＋過去分詞＋to 不定詞）&lt;/span&gt;&lt;br /&gt;
&lt;button id="btn6" class="show-answer"&gt;正解を見る&lt;/button&gt;&lt;/td&gt;
&lt;/tr&gt;
&lt;tr style="background-color: #f0b464;"&gt;
&lt;td&gt;7. 「They saw Tom enter the room.」を受動態にしたときの形として、最も適切なのはどれ？&lt;/td&gt;
&lt;td&gt;A. Tom was seen enter the room.&lt;br /&gt;
B. Tom was seen to enter the room.&lt;br /&gt;
C. Tom was seen entering the room.&lt;br /&gt;
D. Tom is seen to entering the room.&lt;/td&gt;
&lt;td&gt;&lt;span id="ans7" class="answer"&gt;正解：B（Tom was seen to enter the room.）&lt;/span&gt;&lt;br /&gt;
&lt;button id="btn7" class="show-answer"&gt;正解を見る&lt;/button&gt;&lt;/td&gt;
&lt;/tr&gt;
&lt;tr style="background-color: #ffffff;"&gt;
&lt;td&gt;8. 知覚動詞を受動態にしたとき、&lt;strong&gt;「to 不定詞」に変わるのはどの形&lt;/strong&gt;か？&lt;/td&gt;
&lt;td&gt;A. -ing形&lt;br /&gt;
B. 過去分詞形&lt;br /&gt;
C. 動詞の原形&lt;br /&gt;
D. 名詞&lt;/td&gt;
&lt;td&gt;&lt;span id="ans8" class="answer"&gt;正解：C（動詞の原形だけが to 不定詞に変わる）&lt;/span&gt;&lt;br /&gt;
&lt;button id="btn8" class="show-answer"&gt;正解を見る&lt;/button&gt;&lt;/td&gt;
&lt;/tr&gt;
&lt;tr style="background-color: #f0b464;"&gt;
&lt;td&gt;9. 「He heard Mary singing.」を受動態にしたときの形として正しいものはどれ？&lt;/td&gt;
&lt;td&gt;A. Mary was heard to sing by him.&lt;br /&gt;
B. Mary was heard singing by him.&lt;br /&gt;
C. Mary heard singing by him.&lt;br /&gt;
D. Mary was heard to singing by him.&lt;/td&gt;
&lt;td&gt;&lt;span id="ans9" class="answer"&gt;正解：B（Mary was heard singing by him.）&lt;/span&gt;&lt;br /&gt;
&lt;button id="btn9" class="show-answer"&gt;正解を見る&lt;/button&gt;&lt;/td&gt;
&lt;/tr&gt;
&lt;tr style="background-color: #ffffff;"&gt;
&lt;td&gt;10. 使役動詞と知覚動詞の受動態に共通するルールとして正しいものはどれ？&lt;/td&gt;
&lt;td&gt;A. どちらも受動態では前置詞を必ず消す。&lt;br /&gt;
B. どちらも受動態では主語と目的語を入れ替えない。&lt;br /&gt;
C. どちらも受動態では目的語が主語になり、原形だった動詞が to 不定詞になる。&lt;br /&gt;
D. どちらも受動態では be動詞を使わない。&lt;/td&gt;
&lt;td&gt;&lt;span id="ans10" class="answer"&gt;正解：C（目的語→主語＋原形→to不定詞が共通）&lt;/span&gt;&lt;br /&gt;
&lt;button id="btn10" class="show-answer"&gt;正解を見る&lt;/button&gt;&lt;/td&gt;
&lt;/tr&gt;
&lt;/tbody&gt;
&lt;/table&gt;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&lt;p&gt;&amp;nbsp;&lt;/p&gt;
------</t>
  </si>
  <si>
    <t>https://eigo-rewrite.com/column/stage3-lesson5-1/</t>
  </si>
  <si>
    <t>以下のページは不自然なワードを使用しています。
これらを適切に自然な言葉に置き換えて下さい。
なお、本文の装飾や構造は絶対に変えないでください。
【対象ページURL】
https://eigo-rewrite.com/column/stage3-lesson5-1/
【検出された不自然ワード】
（検出なし）
【本文】
------
&lt;p&gt;&lt;iframe title="YouTube video player" src="https://www.youtube.com/embed/99wKgXBzW6g?si=ISaQTTwvd95KiURv" width="560" height="315" frameborder="0" allowfullscreen="allowfullscreen"&gt;&lt;span data-mce-type="bookmark" style="display: inline-block; width: 0px; overflow: hidden; line-height: 0;" class="mce_SELRES_start"&gt;﻿&lt;/span&gt;&lt;/iframe&gt;&lt;br /&gt;
STAGE3の英文法（時制・助動詞・不定詞など）の全体像は、&lt;strong&gt;&lt;a href="https://eigo-rewrite.com/column/stage3/"&gt;STAGE3｜高校英文法の総まとめ（全体像はこちら）&lt;/a&gt;&lt;/strong&gt;で確認できます。&lt;/p&gt;
&lt;h3&gt;相関接続詞の基本形&lt;/h3&gt;
&lt;p&gt;まず最初に登場するのは「&lt;span style="color: blue;"&gt;both&lt;/span&gt; A &amp;amp; B」です。これは「AとBの両方とも」という意味を表します。例えば、「I’m interested in &lt;span style="color: red;"&gt;science&lt;/span&gt; and &lt;span style="color: red;"&gt;agriculture&lt;/span&gt;.」という文では、どちらにも興味があるということを示しています。&lt;/p&gt;
&lt;h3&gt;&amp;#8220;not only but also&amp;#8221;&lt;/h3&gt;
&lt;p&gt;次に、「&lt;span style="color: blue;"&gt;not only&lt;/span&gt; &lt;span style="color: green;"&gt;but&lt;/span&gt; &lt;span style="color: blue;"&gt;also&lt;/span&gt;」があります。これは、「AだけでなくBも」という意味を持ちます。例えば、「He studies &lt;span style="color: blue;"&gt;not only&lt;/span&gt; in the &lt;span style="color: red;"&gt;classroom&lt;/span&gt; &lt;span style="color: green;"&gt;but&lt;/span&gt; in his &lt;span style="color: red;"&gt;room&lt;/span&gt;.」という文では、教室だけでなく自分の部屋でも勉強していることを示します。&lt;/p&gt;
&lt;h3&gt;&amp;#8220;either A or B&amp;#8221; と &amp;#8220;neither A nor B&amp;#8221;&lt;/h3&gt;
&lt;p&gt;また、「&lt;span style="color: blue;"&gt;either&lt;/span&gt; A &lt;span style="color: green;"&gt;or&lt;/span&gt; B」は「AかBのどちらか」という意味で、「He will major in &lt;span style="color: blue;"&gt;either&lt;/span&gt; &lt;span style="color: red;"&gt;biology&lt;/span&gt; &lt;span style="color: green;"&gt;or&lt;/span&gt; &lt;span style="color: red;"&gt;chemistry&lt;/span&gt;.」という文では、生物学か化学のどちらかを専攻することを示します。&lt;/p&gt;
&lt;p&gt;これに対して、「&lt;span style="color: blue;"&gt;neither&lt;/span&gt; A &lt;span style="color: green;"&gt;nor&lt;/span&gt; B」は「AとBのどちらも何々ない」という意味で、「He wants &lt;span style="color: blue;"&gt;neither&lt;/span&gt; &lt;span style="color: red;"&gt;fame&lt;/span&gt; &lt;span style="color: green;"&gt;nor&lt;/span&gt; &lt;span style="color: red;"&gt;money&lt;/span&gt;.」という文では、評判もお金も欲しくないことを表します。&lt;/p&gt;
&lt;p&gt;これらの相関接続詞を使いこなすことで、文の表現が豊かになります。しっかりと使い分けて、英語表現力を高めましょう。&lt;/p&gt;
&lt;hr /&gt;
&lt;h3&gt;使い方の注意点&lt;/h3&gt;
&lt;p&gt;相関接続詞の主語と動詞の形について&lt;/p&gt;
&lt;p&gt;相関接続詞を使った語句が主語になる場合、その動詞の形に注意が必要です。どの位置でも相関接続詞は使えますが、動詞の形が重要です。覚えるべき原則は2つだけです。&lt;/p&gt;
&lt;ol&gt;
&lt;li style="list-style-type: none;"&gt;
&lt;ol&gt;
&lt;li&gt;&lt;span style="color: red;"&gt;&amp;#8220;Both you and I&amp;#8221;&lt;/span&gt;&lt;/li&gt;
&lt;/ol&gt;
&lt;/li&gt;
&lt;/ol&gt;
&lt;p&gt;&amp;#8220;Both you and I&amp;#8221;は「あなたと私の2人とも」という意味です。この名詞の塊は複数扱いされますので、主語が複数ならbe動詞には&lt;span style="color: blue;"&gt;&amp;#8220;are&amp;#8221;&lt;/span&gt;を使います。例えば、「Both you and I are interested in science and agriculture.」となります。&lt;/p&gt;
&lt;ol&gt;
&lt;li style="list-style-type: none;"&gt;
&lt;ol&gt;
&lt;li&gt;&lt;span style="color: red;"&gt;その他の相関接続詞&lt;/span&gt;&lt;/li&gt;
&lt;/ol&gt;
&lt;/li&gt;
&lt;/ol&gt;
&lt;p&gt;&amp;#8220;not only but also&amp;#8221;、「either A or B」、「neither A nor B」などの場合、後ろに合わせて動詞の形を決めます。日本語で考えると、後ろにくる方を強調したいためです。「not only but also」なら「あなただけでなく私も」という意味で、後ろにくる&amp;#8221;I&amp;#8221;に合わせてbe動詞は&lt;span style="color: green;"&gt;&amp;#8220;am&amp;#8221;&lt;/span&gt;になります。同様に、&amp;#8221;either you or I&amp;#8221;、&amp;#8221;neither you nor I&amp;#8221;も後ろにくる語句に合わせて動詞を選びます。&lt;/p&gt;
&lt;p&gt;この原則を覚えておけば、相関接続詞の使い方に迷うことはありません。&lt;br /&gt;
&lt;!--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&lt;hr /&gt;
&lt;h3&gt;相関接続詞の使い方について&lt;/h3&gt;
&lt;p&gt;相関接続詞とは、&amp;#8221;&lt;span style="color: red;"&gt;me too&lt;/span&gt;&amp;#8220;のような英語特有の表現について学びます。このセクションでは、肯定文と否定文で使う単語の違いに注目します。&lt;/p&gt;
&lt;h3&gt;肯定文の場合&lt;/h3&gt;
&lt;p&gt;肯定文においては、「私も」という表現に&amp;#8221;&lt;span style="color: green;"&gt;So&lt;/span&gt;&amp;#8220;を使います。例えば、&amp;#8221;&lt;span style="color: blue;"&gt;I’m interested in French.&lt;/span&gt;&amp;#8220;という文に対して、「私も」と返す場合は、&amp;#8221;&lt;span style="color: green;"&gt;So&lt;/span&gt; am I.&amp;#8221;となります。疑問文の語順に注意して、&amp;#8221;&lt;span style="color: green;"&gt;So&lt;/span&gt;&amp;#8220;の後に主語とbe動詞を使います。&lt;/p&gt;
&lt;h3&gt;否定文の場合&lt;/h3&gt;
&lt;p&gt;否定文においては、「私も」という表現に&amp;#8221;&lt;span style="color: green;"&gt;Neither&lt;/span&gt;&amp;#8220;を使います。例えば、&amp;#8221;&lt;span style="color: blue;"&gt;I don’t know which way to go.&lt;/span&gt;&amp;#8220;という文に対して、「私も分からない。」と言いたい場合は、&amp;#8221;&lt;span style="color: green;"&gt;Neither&lt;/span&gt; do I.&amp;#8221;となります。元の文の否定形に合わせて、&amp;#8221;&lt;span style="color: green;"&gt;Neither&lt;/span&gt;&amp;#8220;の後に助動詞と主語を使います。&lt;/p&gt;
&lt;h3&gt;例文&lt;/h3&gt;
&lt;ul&gt;
&lt;li&gt;肯定文: &amp;#8220;&lt;span style="color: blue;"&gt;He worked hard.&lt;/span&gt;&amp;#8221; → &amp;#8220;&lt;span style="color: green;"&gt;So&lt;/span&gt; did he.&amp;#8221;&lt;/li&gt;
&lt;li&gt;否定文: &amp;#8220;&lt;span style="color: blue;"&gt;I can’t understand it.&lt;/span&gt;&amp;#8221; → &amp;#8220;&lt;span style="color: green;"&gt;Neither&lt;/span&gt; can I.&amp;#8221;&lt;/li&gt;
&lt;/ul&gt;
&lt;p&gt;&amp;nbsp;&lt;/p&gt;
&lt;h2&gt;Lesson 5 セクション1：相関接続詞（both A and B / not only A but also B / either A or B / neither A nor B）&lt;/h2&gt;
&lt;h3&gt;まとめ&lt;/h3&gt;
&lt;table&gt;
&lt;tbody&gt;
&lt;tr style="background-color: #dd8500; color: white;"&gt;
&lt;th&gt;ポイント&lt;/th&gt;
&lt;th&gt;説明&lt;/th&gt;
&lt;/tr&gt;
&lt;tr style="background-color: #f0b464; color: black;"&gt;
&lt;td&gt;both A and B&lt;/td&gt;
&lt;td&gt;「AとBの両方とも」。2つをまるごと肯定する。&lt;/td&gt;
&lt;/tr&gt;
&lt;tr style="background-color: white; color: black;"&gt;
&lt;td&gt;not only A but also B&lt;/td&gt;
&lt;td&gt;「AだけでなくBも」。後ろのBを強調する形になる。&lt;/td&gt;
&lt;/tr&gt;
&lt;tr style="background-color: #f0b464; color: black;"&gt;
&lt;td&gt;either A or B&lt;/td&gt;
&lt;td&gt;「AかBのどちらか」。主語の場合、動詞は後ろの語に合わせる。&lt;/td&gt;
&lt;/tr&gt;
&lt;tr style="background-color: white; color: black;"&gt;
&lt;td&gt;neither A nor B&lt;/td&gt;
&lt;td&gt;「AもBも〜ない」。否定のペア。動詞は後ろの語に合わせる。&lt;/td&gt;
&lt;/tr&gt;
&lt;tr style="background-color: #f0b464; color: black;"&gt;
&lt;td&gt;動詞の決め方（重要）&lt;/td&gt;
&lt;td&gt;・both A and B → 複数扱いで &lt;strong&gt;are&lt;/strong&gt;&lt;br /&gt;
・その他（not only / either / neither）→ &lt;strong&gt;後ろに来る語に動詞を合わせる&lt;/strong&gt;&lt;/td&gt;
&lt;/tr&gt;
&lt;tr style="background-color: white; color: black;"&gt;
&lt;td&gt;肯定文での「私も」&lt;/td&gt;
&lt;td&gt;&lt;strong&gt;So + 助動詞/Be動詞 + 主語&lt;/strong&gt;&lt;br /&gt;
例：I am tired. → So am I.&lt;/td&gt;
&lt;/tr&gt;
&lt;tr style="background-color: #f0b464; color: black;"&gt;
&lt;td&gt;否定文での「私も」&lt;/td&gt;
&lt;td&gt;&lt;strong&gt;Neither + 助動詞/Be動詞 + 主語&lt;/strong&gt;&lt;br /&gt;
例：I can’t swim. → Neither can I.&lt;/td&gt;
&lt;/tr&gt;
&lt;/tbody&gt;
&lt;/table&gt;
&lt;h3&gt;クイズ&lt;/h3&gt;
&lt;p&gt;&lt;script&gt;
  function showAnswer(id){
    document.getElementById(id).style.display = 'inline';
    document.getElementById(id + '-btn').style.display = 'none';
  }
&lt;/script&gt;&lt;/p&gt;
&lt;table&gt;
&lt;tbody&gt;
&lt;tr style="background-color: #dd8500; color: white;"&gt;
&lt;th&gt;問題&lt;/th&gt;
&lt;th&gt;選択肢&lt;/th&gt;
&lt;th&gt;答え&lt;/th&gt;
&lt;/tr&gt;
&lt;p&gt;&lt;!-- Q1 --&gt;&lt;/p&gt;
&lt;tr style="background-color: #f0b464; color: black;"&gt;
&lt;td&gt;1. 「both A and B」の意味として正しいのは？&lt;/td&gt;
&lt;td&gt;A. AかBどちらか&lt;br /&gt;
B. AもBも〜ない&lt;br /&gt;
C. AとBの両方とも&lt;br /&gt;
D. AだけでなくBも&lt;/td&gt;
&lt;td&gt;&lt;button id="q1-btn"&gt;正解を見る&lt;/button&gt;&lt;br /&gt;
&lt;span id="q1" style="display: none;"&gt;C. AとBの両方とも&lt;/span&gt;&lt;/td&gt;
&lt;/tr&gt;
&lt;p&gt;&lt;!-- Q2 --&gt;&lt;/p&gt;
&lt;tr style="background-color: white; color: black;"&gt;
&lt;td&gt;2. 「not only A but also B」の強調される場所は？&lt;/td&gt;
&lt;td&gt;A. A&lt;br /&gt;
B. B&lt;br /&gt;
C. AとB両方&lt;br /&gt;
D. 強調しない&lt;/td&gt;
&lt;td&gt;&lt;button id="q2-btn"&gt;正解を見る&lt;/button&gt;&lt;br /&gt;
&lt;span id="q2" style="display: none;"&gt;B. B&lt;/span&gt;&lt;/td&gt;
&lt;/tr&gt;
&lt;p&gt;&lt;!-- Q3 --&gt;&lt;/p&gt;
&lt;tr style="background-color: #f0b464; color: black;"&gt;
&lt;td&gt;3. 「either A or B」が主語のとき、動詞はどちらに合わせる？&lt;/td&gt;
&lt;td&gt;A. Aに合わせる&lt;br /&gt;
B. Bに合わせる&lt;br /&gt;
C. 常に単数&lt;br /&gt;
D. 常に複数&lt;/td&gt;
&lt;td&gt;&lt;button id="q3-btn"&gt;正解を見る&lt;/button&gt;&lt;br /&gt;
&lt;span id="q3" style="display: none;"&gt;B. Bに合わせる&lt;/span&gt;&lt;/td&gt;
&lt;/tr&gt;
&lt;p&gt;&lt;!-- Q4 --&gt;&lt;/p&gt;
&lt;tr style="background-color: white; color: black;"&gt;
&lt;td&gt;4. 「Neither A nor B」の意味は？&lt;/td&gt;
&lt;td&gt;A. AとBの両方とも&lt;br /&gt;
B. AかBどちらか&lt;br /&gt;
C. AもBも〜ない&lt;br /&gt;
D. AだけでなくBも&lt;/td&gt;
&lt;td&gt;&lt;button id="q4-btn"&gt;正解を見る&lt;/button&gt;&lt;br /&gt;
&lt;span id="q4" style="display: none;"&gt;C. AもBも〜ない&lt;/span&gt;&lt;/td&gt;
&lt;/tr&gt;
&lt;p&gt;&lt;!-- Q5 --&gt;&lt;/p&gt;
&lt;tr style="background-color: #f0b464; color: black;"&gt;
&lt;td&gt;5. 「私も（肯定）」の正しい形は？&lt;/td&gt;
&lt;td&gt;A. So do I.&lt;br /&gt;
B. Neither do I.&lt;br /&gt;
C. I too.&lt;br /&gt;
D. Too I am.&lt;/td&gt;
&lt;td&gt;&lt;button id="q5-btn"&gt;正解を見る&lt;/button&gt;&lt;br /&gt;
&lt;span id="q5" style="display: none;"&gt;A. So do I.&lt;/span&gt;&lt;/td&gt;
&lt;/tr&gt;
&lt;/tbody&gt;
&lt;/table&gt;
------</t>
  </si>
  <si>
    <t>https://eigo-rewrite.com/column/stage3-lesson5-2/</t>
  </si>
  <si>
    <t>以下のページは不自然なワードを使用しています。
これらを適切に自然な言葉に置き換えて下さい。
なお、本文の装飾や構造は絶対に変えないでください。
【対象ページURL】
https://eigo-rewrite.com/column/stage3-lesson5-2/
【検出された不自然ワード】
（検出なし）
【本文】
------
&lt;h3&gt;Lesson5 セクション2の概要&lt;/h3&gt;
&lt;p&gt;Lesson5 のセクション2では、主に時を表す接続詞や結果・目的を表す接続詞について学習します。セクション1で扱った相関接続詞とは異なり、今回は&lt;span style="color: red;"&gt;従位接続詞&lt;/span&gt;に焦点を当てます。従位接続詞は、文と文、節と節をつなぐ役割を持っています。基本的に、従位接続詞は「&lt;span style="color: red;"&gt;and&lt;/span&gt;」「&lt;span style="color: red;"&gt;but&lt;/span&gt;」「&lt;span style="color: red;"&gt;or&lt;/span&gt;」といった等位接続詞とは異なり、文や節を従属させる働きをします。&lt;br /&gt;
STAGE3の英文法（時制・助動詞・不定詞など）の全体像は、&lt;strong&gt;&lt;a href="https://eigo-rewrite.com/column/stage3/"&gt;STAGE3｜高校英文法の総まとめ（全体像はこちら）&lt;/a&gt;&lt;/strong&gt;で確認できます。&lt;/p&gt;
&lt;h3&gt;時を表す接続詞の使い方&lt;/h3&gt;
&lt;p&gt;まずは、時を表す接続詞から見ていきましょう。例文として、「&lt;span style="color: red;"&gt;She has been writing poems&lt;/span&gt;」という文があります。「彼女はずっと詩を書いています」という意味です。この文の後に続く&lt;span style="color: red;"&gt;since&lt;/span&gt;は、前置詞としても使われますが、ここでは&lt;span style="color: red;"&gt;従位接続詞&lt;/span&gt;として機能しています。「彼女が17歳だった時からずっと詩を書いています」という意味になります。従位接続詞&lt;span style="color: red;"&gt;since&lt;/span&gt;は、主語と動詞が続くことに注意しましょう。&lt;/p&gt;
&lt;h3&gt;結果目的を表す接続詞の使い方&lt;/h3&gt;
&lt;p&gt;次に、結果目的を表す接続詞の使用例を見てみましょう。「&lt;span style="color: red;"&gt;His poetry sold out&lt;/span&gt;」という文では、「彼の詩集は売り切れてしまいました」という意味です。ここで&lt;span style="color: red;"&gt;as soon as&lt;/span&gt;は、「何々するとすぐに」という意味の接続詞で、従位接続詞として使われています。この場合、「それが出版されてすぐに」と訳すことができます。&lt;/p&gt;
&lt;h3&gt;従位接続詞「until」の使い方&lt;/h3&gt;
&lt;p&gt;「&lt;span style="color: red;"&gt;Please wait here until I come back&lt;/span&gt;」という文では、「ここで待っていてください」という意味です。&lt;span style="color: red;"&gt;until&lt;/span&gt;は前置詞としても接続詞としても使われ、時間の経過を表します。この文の「I come back」は、未来の事を現在形で表すというルールに基づいています。このルールについて詳しく見ていきましょう。&lt;/p&gt;
&lt;h3&gt;副詞節の理解とルール&lt;/h3&gt;
&lt;p&gt;副詞節は接続詞+主語+動詞の塊であり、名詞以外の動詞を修飾します。例えば、「&lt;span style="color: red;"&gt;She had been waiting there until he came back&lt;/span&gt;」では、過去の話として「彼が戻ってくるまで待っていました」という意味になります。未来の事も現在形で表すというルールは、副詞節の中で適用されますが、常に現在形にするわけではありません。&lt;br /&gt;
&lt;!-- 音読リスニング講座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&lt;h3&gt;「By the time」の使い方&lt;/h3&gt;
&lt;p&gt;最後に、「&lt;span style="color: red;"&gt;By the time&lt;/span&gt;」という接続詞についてです。「&lt;span style="color: red;"&gt;By the time she turns 30, she will be a successful poet&lt;/span&gt;」では、「彼女が30歳になるまでに、彼女は成功した詩人になるでしょう」という意味です。&lt;span style="color: red;"&gt;By the time&lt;/span&gt;は時を表し、副詞節として使われています。ここでも、未来の事であっても現在形の動詞が使われます。&lt;/p&gt;
&lt;h2&gt;Lesson 5 セクション3: so that 構文と過程を表す接続詞&lt;/h2&gt;
&lt;h2&gt;Lesson 5 セクション2: 時を表す従位接続詞&lt;/h2&gt;
&lt;h3&gt;まとめ&lt;/h3&gt;
&lt;table&gt;
&lt;tbody&gt;
&lt;tr style="background-color: #dd8500; color: white;"&gt;
&lt;th&gt;ポイント&lt;/th&gt;
&lt;th&gt;説明&lt;/th&gt;
&lt;/tr&gt;
&lt;tr style="background-color: #f0b464; color: black;"&gt;
&lt;td&gt;従位接続詞とは？&lt;/td&gt;
&lt;td&gt;文と文・節と節をつなぎ，一方を従属させる接続詞。等位接続詞(and, but, or)とは役割が異なる。&lt;/td&gt;
&lt;/tr&gt;
&lt;tr style="background-color: white; color: black;"&gt;
&lt;td&gt;時を表す従位接続詞&lt;/td&gt;
&lt;td&gt;since / as soon as / until / by the time など。「いつから」「〜するとすぐ」「〜まで」「〜するまでに」などの時間関係を表す。&lt;/td&gt;
&lt;/tr&gt;
&lt;tr style="background-color: #f0b464; color: black;"&gt;
&lt;td&gt;since の使い方&lt;/td&gt;
&lt;td&gt;前置詞として「〜以来」，従位接続詞として「〜してからずっと」。接続詞のときは &lt;strong&gt;since + S + V&lt;/strong&gt; の形になる。&lt;/td&gt;
&lt;/tr&gt;
&lt;tr style="background-color: white; color: black;"&gt;
&lt;td&gt;until の使い方&lt;/td&gt;
&lt;td&gt;「〜するまでずっと」を表す前置詞／従位接続詞。&lt;br /&gt;
例：Please wait here until &lt;strong&gt;I come back.&lt;/strong&gt;&lt;/td&gt;
&lt;/tr&gt;
&lt;tr style="background-color: #f0b464; color: black;"&gt;
&lt;td&gt;時を表す副詞節内の時制&lt;/td&gt;
&lt;td&gt;未来のことでも &lt;strong&gt;副詞節（接続詞 + S + V）の中は現在形&lt;/strong&gt; を用いる。&lt;br /&gt;
例：Please wait here until I &lt;strong&gt;come&lt;/strong&gt; back.&lt;/td&gt;
&lt;/tr&gt;
&lt;tr style="background-color: white; color: black;"&gt;
&lt;td&gt;副詞節とは？&lt;/td&gt;
&lt;td&gt;接続詞 + 主語 + 動詞 のかたまりで，動詞などを修飾する節。「いつ？」「どんな条件で？」などを説明する。&lt;/td&gt;
&lt;/tr&gt;
&lt;tr style="background-color: #f0b464; color: black;"&gt;
&lt;td&gt;by the time の使い方&lt;/td&gt;
&lt;td&gt;「〜するまでに」という意味の時を表す従位接続詞。&lt;br /&gt;
例：By the time she &lt;strong&gt;turns&lt;/strong&gt; 30, she &lt;strong&gt;will be&lt;/strong&gt; a successful poet.&lt;/td&gt;
&lt;/tr&gt;
&lt;/tbody&gt;
&lt;/table&gt;
&lt;h3&gt;クイズ&lt;/h3&gt;
&lt;p&gt;&lt;script&gt;
  function showAnswer(id) {
    document.getElementById(id).style.display = 'inline';
    document.getElementById(id + '-btn').style.display = 'none';
  }
&lt;/script&gt;&lt;/p&gt;
&lt;table&gt;
&lt;tbody&gt;
&lt;tr style="background-color: #dd8500; color: white;"&gt;
&lt;th&gt;問題&lt;/th&gt;
&lt;th&gt;選択肢&lt;/th&gt;
&lt;th&gt;答え&lt;/th&gt;
&lt;/tr&gt;
&lt;tr style="background-color: #f0b464; color: black;"&gt;
&lt;td&gt;1. 次の文で &lt;strong&gt;since&lt;/strong&gt; はどのような働きをしている？&lt;br /&gt;
She has been writing poems since she was seventeen.&lt;/td&gt;
&lt;td&gt;A. 等位接続詞&lt;br /&gt;
B. 従位接続詞&lt;br /&gt;
C. 前置詞のみ&lt;br /&gt;
D. 副詞&lt;/td&gt;
&lt;td&gt;&lt;button id="q1-btn"&gt;正解を見る&lt;/button&gt;&lt;br /&gt;
&lt;span id="q1" style="display: none;"&gt;B. 従位接続詞&lt;/span&gt;&lt;/td&gt;
&lt;/tr&gt;
&lt;tr style="background-color: white; color: black;"&gt;
&lt;td&gt;2. 「as soon as」の意味として最も適切なものは？&lt;/td&gt;
&lt;td&gt;A. 〜している間&lt;br /&gt;
B. 〜するまで&lt;br /&gt;
C. 〜するとすぐに&lt;br /&gt;
D. 〜しているあいだずっと&lt;/td&gt;
&lt;td&gt;&lt;button id="q2-btn"&gt;正解を見る&lt;/button&gt;&lt;br /&gt;
&lt;span id="q2" style="display: none;"&gt;C. 〜するとすぐに&lt;/span&gt;&lt;/td&gt;
&lt;/tr&gt;
&lt;tr style="background-color: #f0b464; color: black;"&gt;
&lt;td&gt;3. 空所に入る正しい形はどれ？&lt;br /&gt;
Please wait here until I (   ) back.&lt;/td&gt;
&lt;td&gt;A. will come&lt;br /&gt;
B. come&lt;br /&gt;
C. came&lt;br /&gt;
D. have come&lt;/td&gt;
&lt;td&gt;&lt;button id="q3-btn"&gt;正解を見る&lt;/button&gt;&lt;br /&gt;
&lt;span id="q3" style="display: none;"&gt;B. come&lt;/span&gt;&lt;/td&gt;
&lt;/tr&gt;
&lt;tr style="background-color: white; color: black;"&gt;
&lt;td&gt;4. 「By the time she turns 30, she will be a successful poet.」の意味として最も近いものは？&lt;/td&gt;
&lt;td&gt;A. 彼女は30歳のときに詩を書き始めるだろう。&lt;br /&gt;
B. 彼女は30歳になるまでに成功した詩人になっているだろう。&lt;br /&gt;
C. 彼女は30歳になってから詩人になるだろう。&lt;br /&gt;
D. 彼女は30歳まで詩を書かないだろう。&lt;/td&gt;
&lt;td&gt;&lt;button id="q4-btn"&gt;正解を見る&lt;/button&gt;&lt;br /&gt;
&lt;span id="q4" style="display: none;"&gt;B. 彼女は30歳になるまでに成功した詩人になっているだろう。&lt;/span&gt;&lt;/td&gt;
&lt;/tr&gt;
&lt;tr style="background-color: #f0b464; color: black;"&gt;
&lt;td&gt;5. 時を表す副詞節内の時制の説明として正しいものはどれ？&lt;/td&gt;
&lt;td&gt;A. 未来のことは必ず will を使う。&lt;br /&gt;
B. 現在のことでも must を使う。&lt;br /&gt;
C. 未来のことでも副詞節の中は現在形を用いることが多い。&lt;br /&gt;
D. 過去のことでも現在形しか使えない。&lt;/td&gt;
&lt;td&gt;&lt;button id="q5-btn"&gt;正解を見る&lt;/button&gt;&lt;br /&gt;
&lt;span id="q5" style="display: none;"&gt;C. 未来のことでも副詞節の中は現在形を用いることが多い。&lt;/span&gt;&lt;/td&gt;
&lt;/tr&gt;
&lt;/tbody&gt;
&lt;/table&gt;
&lt;p&gt;&lt;!-- 読解強化講座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t>
  </si>
  <si>
    <t>https://eigo-rewrite.com/column/stage3-lesson5-3/</t>
  </si>
  <si>
    <t>以下のページは不自然なワードを使用しています。
これらを適切に自然な言葉に置き換えて下さい。
なお、本文の装飾や構造は絶対に変えないでください。
【対象ページURL】
https://eigo-rewrite.com/column/stage3-lesson5-3/
【検出された不自然ワード】
（検出なし）
【本文】
------
&lt;h3&gt;Lesson5のセクション3の概要&lt;/h3&gt;
&lt;p&gt;Lesson5のセクション3では、主に二つの内容を扱います。一つは&lt;span style="color: red;"&gt;so that&lt;/span&gt;構文の使い方とその区別について、もう一つは仮定を表す接続詞として「もし〜だったら」という表現についてです。セクションの前半では&lt;span style="color: red;"&gt;so that&lt;/span&gt;の使い方と違いを説明し、後半では仮定を表す接続詞について学びます。&lt;br /&gt;
STAGE3の英文法（時制・助動詞・不定詞など）の全体像は、&lt;strong&gt;&lt;a href="https://eigo-rewrite.com/column/stage3/"&gt;STAGE3｜高校英文法の総まとめ（全体像はこちら）&lt;/a&gt;&lt;/strong&gt;で確認できます。&lt;/p&gt;
&lt;h3&gt;「so that」構文の使い方&lt;/h3&gt;
&lt;p&gt;「&lt;span style="color: red;"&gt;so that&lt;/span&gt;」は、目的を表す構文で、全体で三種類の使い方があります。まずは基本的な使い方を見ていきましょう。例えば、「&lt;span style="color: red;"&gt;She’ll get up early&lt;/span&gt;」という文があります。ここで&lt;span style="color: red;"&gt;so that&lt;/span&gt;の後に「she can catch」という形で続きます。これは、「彼女はバスに間に合うように早く起きるだろう」という意味になります。同様に、「&lt;span style="color: red;"&gt;She got up early&lt;/span&gt;」という文では、過去の出来事として「彼女はバスに間に合うように早く起きました」という意味になります。&lt;/p&gt;
&lt;h3&gt;「so that」の変化形と「in order to」&lt;/h3&gt;
&lt;p&gt;「&lt;span style="color: red;"&gt;so that&lt;/span&gt;」の構文は、不定詞を用いた&lt;span style="color: red;"&gt;in order to&lt;/span&gt;に書き換えることもできます。例えば、「彼女はバスに間に合うように早く起きました」という文は、「&lt;span style="color: red;"&gt;She got up early in order to catch the bus&lt;/span&gt;」と表現できます。試験では&lt;span style="color: red;"&gt;so that&lt;/span&gt;と&lt;span style="color: red;"&gt;in order to&lt;/span&gt;の使い分けを問われることもあるので、語数や構文の違いに注意しましょう。&lt;/p&gt;
&lt;h3&gt;まとめ&lt;/h3&gt;
&lt;p&gt;「&lt;span style="color: red;"&gt;so that&lt;/span&gt;」構文の使い方と「&lt;span style="color: red;"&gt;in order to&lt;/span&gt;」との違いを理解することで、目的を表す文を正確に作成できるようになります。また、文脈に応じた適切な接続詞の選択ができるように練習していきましょう。&lt;br /&gt;
&lt;!--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&lt;h2&gt;Lesson 5 セクション3: so that 構文と過程を表す接続詞&lt;/h2&gt;
&lt;h3&gt;クイズ&lt;/h3&gt;
&lt;p&gt;&lt;script&gt;
function showAnswer(id) {
  document.getElementById(id).style.display = 'inline';
  document.getElementById(id + '-btn').style.display = 'none';
}
&lt;/script&gt;&lt;/p&gt;
&lt;table&gt;
&lt;tbody&gt;
&lt;tr style="background-color: #dd8500; color: white;"&gt;
&lt;th&gt;問題&lt;/th&gt;
&lt;th&gt;選択肢&lt;/th&gt;
&lt;th&gt;答え&lt;/th&gt;
&lt;/tr&gt;
&lt;tr style="background-color: #f0b464; color: black;"&gt;
&lt;td&gt;1. 「so that」の意味は？&lt;/td&gt;
&lt;td&gt;A. そのため B. 〜するために C. もし〜なら D. そして&lt;/td&gt;
&lt;td&gt;&lt;button id="q1-btn"&gt;正解を見る&lt;/button&gt;&lt;br /&gt;
&lt;span id="q1" style="display: none;"&gt;B. 〜するために&lt;/span&gt;&lt;/td&gt;
&lt;/tr&gt;
&lt;tr style="background-color: white; color: black;"&gt;
&lt;td&gt;2. 「so that」の後に続くのは？&lt;/td&gt;
&lt;td&gt;A. 名詞 B. 動詞の原形 C. 主語+動詞 D. 前置詞&lt;/td&gt;
&lt;td&gt;&lt;button id="q2-btn"&gt;正解を見る&lt;/button&gt;&lt;br /&gt;
&lt;span id="q2" style="display: none;"&gt;C. 主語+動詞&lt;/span&gt;&lt;/td&gt;
&lt;/tr&gt;
&lt;tr style="background-color: #f0b464; color: black;"&gt;
&lt;td&gt;3. 「so that」と「in order to」の違いは？&lt;/td&gt;
&lt;td&gt;A. どちらも同じ B. 「in order to」は動詞の原形が続く C. 「so that」は名詞が続く D. 「so that」は目的語を取る&lt;/td&gt;
&lt;td&gt;&lt;button id="q3-btn"&gt;正解を見る&lt;/button&gt;&lt;br /&gt;
&lt;span id="q3" style="display: none;"&gt;B. 「in order to」は動詞の原形が続く&lt;/span&gt;&lt;/td&gt;
&lt;/tr&gt;
&lt;tr style="background-color: white; color: black;"&gt;
&lt;td&gt;4.「She got up early so that she could catch the bus.」の意味は？&lt;/td&gt;
&lt;td&gt;A. 彼女はバスに乗るのが遅かった B. 彼女は早起きしたのでバスに乗れなかった C. 彼女はバスに間に合うように早く起きた D. 彼女は早く起きたがバスには乗らなかった&lt;/td&gt;
&lt;td&gt;&lt;button id="q4-btn"&gt;正解を見る&lt;/button&gt;&lt;br /&gt;
&lt;span id="q4" style="display: none;"&gt;C. 彼女はバスに間に合うように早く起きた&lt;/span&gt;&lt;/td&gt;
&lt;/tr&gt;
&lt;tr style="background-color: #f0b464; color: black;"&gt;
&lt;td&gt;5. 「in order to」の正しい使い方は？&lt;/td&gt;
&lt;td&gt;A. in order to + 名詞 B. in order to + 動詞の原形 C. in order to + 主語+動詞 D. in order to + 形容詞&lt;/td&gt;
&lt;td&gt;&lt;button id="q5-btn"&gt;正解を見る&lt;/button&gt;&lt;br /&gt;
&lt;span id="q5" style="display: none;"&gt;B. in order to + 動詞の原形&lt;/span&gt;&lt;/td&gt;
&lt;/tr&gt;
&lt;/tbody&gt;
&lt;/table&gt;
&lt;p&gt;&lt;!--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t>
  </si>
  <si>
    <t>https://eigo-rewrite.com/column/stage3-lesson6-3/</t>
  </si>
  <si>
    <t>以下のページは不自然なワードを使用しています。
これらを適切に自然な言葉に置き換えて下さい。
なお、本文の装飾や構造は絶対に変えないでください。
【対象ページURL】
https://eigo-rewrite.com/column/stage3-lesson6-3/
【検出された不自然ワード】
（検出なし）
【本文】
------
&lt;h3&gt;非制限用法の使い方&lt;/h3&gt;
&lt;p&gt;それでは Lesson6 セクション3を進めていきましょう。これまでの関係代名詞の使い方に加え、今回は「非制限用法」という別の用法が登場します。大きく訳が変わるわけではありませんが、いくつか注意点がありますので、順を追って確認していきましょう。&lt;br /&gt;
STAGE3の英文法（時制・助動詞・不定詞など）の全体像は、&lt;strong&gt;&lt;a href="https://eigo-rewrite.com/column/stage3/"&gt;STAGE3｜高校英文法の総まとめ（全体像はこちら）&lt;/a&gt;&lt;/strong&gt;で確認できます。&lt;/p&gt;
&lt;h3&gt;関係代名詞の復習&lt;/h3&gt;
&lt;p&gt;まず、関係代名詞の今までの使い方を復習します。例えば、「&lt;span style="color: red;"&gt;There were two children who were asleep.&lt;/span&gt;」のように、関係代名詞の塊が直前の名詞を修飾していました。この文を訳すと「寝ている子どもが2人いました」となります。&lt;/p&gt;
&lt;h3&gt;非制限用法の特徴&lt;/h3&gt;
&lt;p&gt;非制限用法は、上の文と下の文を見比べると、「&lt;span style="color: red;"&gt;,&lt;/span&gt;」（カンマ）があるかないかで違いがあります。カンマがあるときは、一旦訳を止め、接続詞を補って訳し直します。例えば、「2人の子どもがいました、そしてその2人の子どもたちは眠っていました」と訳します。&lt;/p&gt;
&lt;h3&gt;非制限用法の違い&lt;/h3&gt;
&lt;p&gt;非制限用法の文は、全体の人数が明確になる点が異なります。例えば、上の文では「寝ている子どもが2人いました」という事実だけが分かりますが、下の文では「2人の子どもがいて、その2人ともが眠っていた」となります。基本的には左から右に訳していくことがポイントです。&lt;/p&gt;
&lt;h3&gt;固有名詞と非制限用法&lt;/h3&gt;
&lt;p&gt;非制限用法では、固有名詞に関係代名詞を付けることができます。例えば、「&lt;span style="color: red;"&gt;The boy is Robert,&lt;/span&gt;」という文では、固有名詞「&lt;span style="color: red;"&gt;Robert&lt;/span&gt;」にカンマを付けて関係代名詞を追加しています。この場合の訳は「その少年はロバートです、そして彼はいつも困っています」となります。&lt;/p&gt;
&lt;h3&gt;非制限用法の例&lt;/h3&gt;
&lt;p&gt;また、「&lt;span style="color: red;"&gt;Doly&lt;/span&gt;」という名前の文もあります。「&lt;span style="color: red;"&gt;Doly, whom I trust completely, keeps my secrets.&lt;/span&gt;」では、文の途中に非制限用法を置いています。訳としては「私はその人を完全に信頼しているDolyさんが、いつも私の秘密を守ってくれるんです」となります。&lt;/p&gt;
&lt;h3&gt;まとめ&lt;/h3&gt;
&lt;p&gt;非制限用法は、関係代名詞がカンマで区切られ、文の補足説明として機能します。基本的には左から右に訳していくことがポイントです。固有名詞に対する非制限用法も理解し、しっかりと復習を行ってください。&lt;br /&gt;
&lt;!--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&lt;h2&gt;Lesson 6 セクション3：非制限用法&lt;/h2&gt;
&lt;h3&gt;まとめ&lt;/h3&gt;
&lt;table style="width: 100%; border-collapse: collapse;"&gt;
&lt;thead&gt;
&lt;tr style="background-color: #dd8500; color: white;"&gt;
&lt;th&gt;ポイント&lt;/th&gt;
&lt;th&gt;説明&lt;/th&gt;
&lt;/tr&gt;
&lt;/thead&gt;
&lt;tbody&gt;
&lt;tr style="background-color: #f0b464; color: black;"&gt;
&lt;td&gt;非制限用法とは？&lt;/td&gt;
&lt;td&gt;
&lt;ul&gt;
&lt;li&gt;関係代名詞の直前に&lt;strong&gt;カンマ（,）&lt;/strong&gt;を置き、先行詞に対して「おまけの情報」「補足説明」を付け足す用法。&lt;/li&gt;
&lt;li&gt;先行詞を限定せず、「どんな人（物）か」を追加で説明するイメージ。&lt;/li&gt;
&lt;li&gt;訳すときは、ひと区切り置いてから続けるのがポイント。&lt;/li&gt;
&lt;/ul&gt;
&lt;/td&gt;
&lt;/tr&gt;
&lt;tr style="background-color: white; color: black;"&gt;
&lt;td&gt;制限用法との違い&lt;/td&gt;
&lt;td&gt;
&lt;ul&gt;
&lt;li&gt;制限用法：先行詞を「どれか」にしぼる（限定する）役割。&lt;/li&gt;
&lt;li&gt;非制限用法：先行詞はすでに特定済みで、「その人（物）はね、実は～で…」と情報を付け足す。&lt;/li&gt;
&lt;li&gt;例：There were two children who were asleep.&lt;br /&gt;
→「寝ている子どもが2人いました。」（寝ていた子どもが2人“いた”だけ）&lt;br /&gt;
There were two children, who were asleep.&lt;br /&gt;
→「2人の子どもがいました、そしてその2人は眠っていました。」（2人とも眠っていたことが分かる）&lt;/li&gt;
&lt;/ul&gt;
&lt;/td&gt;
&lt;/tr&gt;
&lt;tr style="background-color: #f0b464; color: black;"&gt;
&lt;td&gt;カンマの役割&lt;/td&gt;
&lt;td&gt;
&lt;ul&gt;
&lt;li&gt;文の途中で&lt;strong&gt;一度区切るサイン&lt;/strong&gt;として働く。&lt;/li&gt;
&lt;li&gt;カンマの後ろの関係代名詞節は、「別文っぽく」訳すとわかりやすい。&lt;/li&gt;
&lt;li&gt;日本語訳では「そして～」「しかも～」など接続詞を補うと自然になる。&lt;/li&gt;
&lt;/ul&gt;
&lt;/td&gt;
&lt;/tr&gt;
&lt;tr style="background-color: white; color: black;"&gt;
&lt;td&gt;訳し方のポイント&lt;/td&gt;
&lt;td&gt;
&lt;ul&gt;
&lt;li&gt;基本は&lt;strong&gt;左から右へ&lt;/strong&gt;素直に読み進める。&lt;/li&gt;
&lt;li&gt;カンマで一旦止めて、後ろを「そして彼は～である」「そしてそれは～だ」のように言い換える。&lt;/li&gt;
&lt;li&gt;例：There were two children, who were asleep.&lt;br /&gt;
→「2人の子どもがいました、そしてその2人は眠っていました。」&lt;/li&gt;
&lt;/ul&gt;
&lt;/td&gt;
&lt;/tr&gt;
&lt;tr style="background-color: #f0b464; color: black;"&gt;
&lt;td&gt;固有名詞と非制限用法&lt;/td&gt;
&lt;td&gt;
&lt;ul&gt;
&lt;li&gt;固有名詞（Robert, Doly など）はもともと「どの人か」が特定されている。&lt;/li&gt;
&lt;li&gt;そのため、固有名詞＋カンマ＋関係代名詞節 で、「その人についての追加情報」を自然に足せる。&lt;/li&gt;
&lt;li&gt;例：The boy is Robert, who is always in trouble.&lt;br /&gt;
→「その少年はロバートです、そして彼はいつも困ったことになっています。」&lt;/li&gt;
&lt;/ul&gt;
&lt;/td&gt;
&lt;/tr&gt;
&lt;tr style="background-color: white; color: black;"&gt;
&lt;td&gt;文中に挟み込む非制限用法&lt;/td&gt;
&lt;td&gt;
&lt;ul&gt;
&lt;li&gt;非制限用法は、文の途中に挟み込んで使うこともできる。&lt;/li&gt;
&lt;li&gt;例：Doly, whom I trust completely, keeps my secrets.&lt;br /&gt;
→「私はその人を完全に信頼しているドリーさんが、いつも私の秘密を守ってくれます。」&lt;/li&gt;
&lt;li&gt;英語ではカンマで挟んで「おまけ情報」を入れ込むイメージ。&lt;/li&gt;
&lt;/ul&gt;
&lt;/td&gt;
&lt;/tr&gt;
&lt;/tbody&gt;
&lt;/table&gt;
&lt;h3&gt;クイズ（10問）&lt;/h3&gt;
&lt;p&gt;&lt;script&gt;
  function showAnswer(id) {
    var ans = document.getElementById(id);
    var btn = document.getElementById(id + '-btn');
    if (ans &amp;&amp; btn) {
      ans.style.display = 'inline';
      btn.style.display = 'none';
    }
  }
&lt;/script&gt;&lt;/p&gt;
&lt;table style="width: 100%; border-collapse: collapse; margin-top: 10px;"&gt;
&lt;thead&gt;
&lt;tr style="background-color: #dd8500; color: white;"&gt;
&lt;th&gt;問題&lt;/th&gt;
&lt;th&gt;選択肢（A～D）&lt;/th&gt;
&lt;th&gt;正解&lt;/th&gt;
&lt;/tr&gt;
&lt;/thead&gt;
&lt;tbody&gt;&lt;!-- Q1 --&gt;&lt;/p&gt;
&lt;tr style="background-color: #f0b464; color: black;"&gt;
&lt;td&gt;1. 非制限用法の説明として最も適切なのはどれ？&lt;/td&gt;
&lt;td&gt;A. 先行詞を「どれか一つ」にしぼる用法&lt;br /&gt;
B. 先行詞に対して補足情報を付け足す用法&lt;br /&gt;
C. 動詞の時制を変える用法&lt;br /&gt;
D. 名詞を複数形にする用法&lt;/td&gt;
&lt;td&gt;&lt;button id="q1-btn"&gt;正解を見る&lt;/button&gt;&lt;br /&gt;
&lt;span id="q1" style="display: none;"&gt;B. 先行詞に対して補足情報を付け足す用法&lt;/span&gt;&lt;/td&gt;
&lt;/tr&gt;
&lt;p&gt;&lt;!-- Q2 --&gt;&lt;/p&gt;
&lt;tr style="background-color: white; color: black;"&gt;
&lt;td&gt;2. 非制限用法で重要な記号はどれ？&lt;/td&gt;
&lt;td&gt;A. ？（クエスチョンマーク）&lt;br /&gt;
B. ！（エクスクラメーション）&lt;br /&gt;
C. ,（カンマ）&lt;br /&gt;
D. ;（セミコロン）&lt;/td&gt;
&lt;td&gt;&lt;button id="q2-btn"&gt;正解を見る&lt;/button&gt;&lt;br /&gt;
&lt;span id="q2" style="display: none;"&gt;C. ,（カンマ）&lt;/span&gt;&lt;/td&gt;
&lt;/tr&gt;
&lt;p&gt;&lt;!-- Q3 --&gt;&lt;/p&gt;
&lt;tr style="background-color: #f0b464; color: black;"&gt;
&lt;td&gt;3. 「There were two children, who were asleep.」について正しい説明はどれ？&lt;/td&gt;
&lt;td&gt;A. 寝ている子どもが2人いた“かもしれない”ことを示す。&lt;br /&gt;
B. 2人の子どもがいて、その2人とも眠っていたことを示す。&lt;br /&gt;
C. 子どもはたくさんいたが、そのうち2人だけが寝ていたことを示す。&lt;br /&gt;
D. 子どもが眠っていたかどうかは分からない。&lt;/td&gt;
&lt;td&gt;&lt;button id="q3-btn"&gt;正解を見る&lt;/button&gt;&lt;br /&gt;
&lt;span id="q3" style="display: none;"&gt;B. 2人の子どもがいて、その2人とも眠っていたことを示す。&lt;/span&gt;&lt;/td&gt;
&lt;/tr&gt;
&lt;p&gt;&lt;!-- Q4 --&gt;&lt;/p&gt;
&lt;tr style="background-color: white; color: black;"&gt;
&lt;td&gt;4. 「There were two children who were asleep.」の訳として最も適切なのはどれ？&lt;/td&gt;
&lt;td&gt;A. 寝ている子どもが2人いました。&lt;br /&gt;
B. 2人の子どもがいました、そしてその2人は眠っていました。&lt;br /&gt;
C. 子どもは2人いましたが、寝ていませんでした。&lt;br /&gt;
D. 子どもが眠っていた理由は分かりません。&lt;/td&gt;
&lt;td&gt;&lt;button id="q4-btn"&gt;正解を見る&lt;/button&gt;&lt;br /&gt;
&lt;span id="q4" style="display: none;"&gt;A. 寝ている子どもが2人いました。&lt;/span&gt;&lt;/td&gt;
&lt;/tr&gt;
&lt;p&gt;&lt;!-- Q5 --&gt;&lt;/p&gt;
&lt;tr style="background-color: #f0b464; color: black;"&gt;
&lt;td&gt;5. 非制限用法を訳すときのポイントとして最も適切なのはどれ？&lt;/td&gt;
&lt;td&gt;A. 関係代名詞をすべて「～が」と訳す。&lt;br /&gt;
B. カンマの前後を入れ替えて訳す。&lt;br /&gt;
C. 関係代名詞節を必ず文頭に訳す。&lt;br /&gt;
D. 「そして～」などの接続詞を補って訳す。&lt;/td&gt;
&lt;td&gt;&lt;button id="q5-btn"&gt;正解を見る&lt;/button&gt;&lt;br /&gt;
&lt;span id="q5" style="display: none;"&gt;D. 「そして～」などの接続詞を補って訳す。&lt;/span&gt;&lt;/td&gt;
&lt;/tr&gt;
&lt;p&gt;&lt;!-- Q6 --&gt;&lt;/p&gt;
&lt;tr style="background-color: white; color: black;"&gt;
&lt;td&gt;6. 「The boy is Robert, who is always in trouble.」の下線部 who is always in trouble の役割として正しいものは？&lt;/td&gt;
&lt;td&gt;A. 「どのロバートか」を限定している。&lt;br /&gt;
B. ロバートという人物についての補足説明をしている。&lt;br /&gt;
C. 主語を言い換えているだけで意味はない。&lt;br /&gt;
D. 時制を過去に変えている。&lt;/td&gt;
&lt;td&gt;&lt;button id="q6-btn"&gt;正解を見る&lt;/button&gt;&lt;br /&gt;
&lt;span id="q6" style="display: none;"&gt;B. ロバートという人物についての補足説明をしている。&lt;/span&gt;&lt;/td&gt;
&lt;/tr&gt;
&lt;p&gt;&lt;!-- Q7 --&gt;&lt;/p&gt;
&lt;tr style="background-color: #f0b464; color: black;"&gt;
&lt;td&gt;7. 「Doly, whom I trust completely, keeps my secrets.」の訳として最も適切なのはどれ？&lt;/td&gt;
&lt;td&gt;A. 私はドリーを全く信頼していませんが、彼女は私の秘密を守ります。&lt;br /&gt;
B. 私が全く信頼していないドリーは、私の秘密を守ります。&lt;br /&gt;
C. 私はその人を完全に信頼しているドリーさんが、いつも私の秘密を守ってくれます。&lt;br /&gt;
D. ドリーは私の秘密を守りますが、私は彼女を信頼していません。&lt;/td&gt;
&lt;td&gt;&lt;button id="q7-btn"&gt;正解を見る&lt;/button&gt;&lt;br /&gt;
&lt;span id="q7" style="display: none;"&gt;C. 私はその人を完全に信頼しているドリーさんが、いつも私の秘密を守ってくれます。&lt;/span&gt;&lt;/td&gt;
&lt;/tr&gt;
&lt;p&gt;&lt;!-- Q8 --&gt;&lt;/p&gt;
&lt;tr style="background-color: white; color: black;"&gt;
&lt;td&gt;8. 固有名詞と非制限用法の関係について正しい説明はどれ？&lt;/td&gt;
&lt;td&gt;A. 固有名詞には非制限用法は決して使えない。&lt;br /&gt;
B. 固有名詞はすでに特定されているので、その後ろに非制限用法で補足説明を足しやすい。&lt;br /&gt;
C. 固有名詞の後ろには必ず制限用法を使う。&lt;br /&gt;
D. 固有名詞と関係代名詞は同じ文には現れない。&lt;/td&gt;
&lt;td&gt;&lt;button id="q8-btn"&gt;正解を見る&lt;/button&gt;&lt;br /&gt;
&lt;span id="q8" style="display: none;"&gt;B. 固有名詞はすでに特定されているので、その後ろに非制限用法で補足説明を足しやすい。&lt;/span&gt;&lt;/td&gt;
&lt;/tr&gt;
&lt;p&gt;&lt;!-- Q9 --&gt;&lt;/p&gt;
&lt;tr style="background-color: #f0b464; color: black;"&gt;
&lt;td&gt;9. 非制限用法を含む英文を読むときの基本的な方針として正しいものはどれ？&lt;/td&gt;
&lt;td&gt;A. 文末から逆に訳していく。&lt;br /&gt;
B. 関係代名詞節だけ先に訳してから前に戻る。&lt;br /&gt;
C. 基本的には左から右へ、カンマで一旦区切って読み進める。&lt;br /&gt;
D. すべて日本語に直してから英語に戻す。&lt;/td&gt;
&lt;td&gt;&lt;button id="q9-btn"&gt;正解を見る&lt;/button&gt;&lt;br /&gt;
&lt;span id="q9" style="display: none;"&gt;C. 基本的には左から右へ、カンマで一旦区切って読み進める。&lt;/span&gt;&lt;/td&gt;
&lt;/tr&gt;
&lt;p&gt;&lt;!-- Q10 --&gt;&lt;/p&gt;
&lt;tr style="background-color: white; color: black;"&gt;
&lt;td&gt;10. 次のうち、非制限用法を使っている文はどれ？&lt;/td&gt;
&lt;td&gt;A. The boy who is running is my brother.&lt;br /&gt;
B. The girl who lives next door is kind.&lt;br /&gt;
C. Robert, who lives next door, is kind.&lt;br /&gt;
D. The man who is tall is my uncle.&lt;/td&gt;
&lt;td&gt;&lt;button id="q10-btn"&gt;正解を見る&lt;/button&gt;&lt;br /&gt;
&lt;span id="q10" style="display: none;"&gt;C. Robert, who lives next door, is kind.&lt;/span&gt;&lt;/td&gt;
&lt;/tr&gt;
&lt;/tbody&gt;
&lt;/table&gt;
------</t>
  </si>
  <si>
    <t>https://eigo-rewrite.com/column/stage3-lesson7-3/</t>
  </si>
  <si>
    <t>以下のページは不自然なワードを使用しています。
これらを適切に自然な言葉に置き換えて下さい。
なお、本文の装飾や構造は絶対に変えないでください。
【対象ページURL】
https://eigo-rewrite.com/column/stage3-lesson7-3/
【検出された不自然ワード】
（検出なし）
【本文】
------
&lt;p&gt;&lt;iframe title="YouTube video player" src="https://www.youtube.com/embed/4BhpxgJUzH0?si=2b5r5g4AWAQJDhQK" width="560" height="315" frameborder="0" allowfullscreen="allowfullscreen"&gt;&lt;span data-mce-type="bookmark" style="display: inline-block; width: 0px; overflow: hidden; line-height: 0;" class="mce_SELRES_start"&gt;﻿&lt;/span&gt;&lt;/iframe&gt;&lt;/p&gt;
&lt;h3&gt;関係副詞「how」の基本&lt;/h3&gt;
&lt;article class="text-token-text-primary w-full focus:outline-none [--shadow-height:45px] has-data-writing-block:pointer-events-none has-data-writing-block:-mt-(--shadow-height) has-data-writing-block:pt-(--shadow-height) [&amp;amp;:has([data-writing-block])&amp;gt;*]:pointer-events-auto [content-visibility:auto] supports-[content-visibility:auto]:[contain-intrinsic-size:auto_100lvh] scroll-mt-[calc(var(--header-height)+min(200px,max(70px,20svh)))]" dir="auto" tabindex="-1" data-turn-id="request-WEB:05893965-0a53-4dbc-af57-e9861003006e-40" data-testid="conversation-turn-82" data-scroll-anchor="true" data-turn="assistant"&gt;
&lt;div class="text-base my-auto mx-auto pb-10 [--thread-content-margin:--spacing(4)] thread-sm:[--thread-content-margin:--spacing(6)] thread-lg:[--thread-content-margin:--spacing(16)] px-(--thread-content-margin)"&gt;
&lt;div class="[--thread-content-max-width:40rem] thread-lg:[--thread-content-max-width:48rem] mx-auto max-w-(--thread-content-max-width) flex-1 group/turn-messages focus-visible:outline-hidden relative flex w-full min-w-0 flex-col agent-turn" tabindex="-1"&gt;
&lt;div class="flex max-w-full flex-col grow"&gt;
&lt;div class="min-h-8 text-message relative flex w-full flex-col items-end gap-2 text-start break-words whitespace-normal [.text-message+&amp;amp;]:mt-1" dir="auto" data-message-author-role="assistant" data-message-id="d541bb45-c936-4632-b313-51f8692a8ac6" data-message-model-slug="gpt-5"&gt;
&lt;div class="flex w-full flex-col gap-1 empty:hidden first:pt-[1px]"&gt;
&lt;div class="markdown prose dark:prose-invert w-full break-words light markdown-new-styling"&gt;
&lt;p data-start="26" data-end="185" data-is-last-node="" data-is-only-node=""&gt;関係副詞 how は、先行詞として the way を伴うことがあるとされていますが、実際には the way と併用されることはほとんどありません。the way が「方法」を表し、how も「どのように」を表すため、意味が重複してしまうからです。そのため、実際の文ではどちらか一方だけが使われることがほとんどです。&lt;br /&gt;
STAGE3の英文法（時制・助動詞・不定詞など）の全体像は、&lt;strong&gt;&lt;a href="https://eigo-rewrite.com/column/stage3/"&gt;STAGE3｜高校英文法の総まとめ（全体像はこちら）&lt;/a&gt;&lt;/strong&gt;で確認できます。&lt;/p&gt;
&lt;/div&gt;
&lt;/div&gt;
&lt;/div&gt;
&lt;/div&gt;
&lt;/div&gt;
&lt;/div&gt;
&lt;/article&gt;
&lt;h3&gt;「how」を使った例文&lt;/h3&gt;
&lt;p&gt;例文として、「&lt;span style="color: red;"&gt;That’s how&lt;/span&gt; the sailors predict the weather.」があります。この文では&lt;span style="color: red;"&gt;predict&lt;/span&gt;が「予言する」または「予想する」という意味です。直訳すると「それが航海士たちが天気を予想する方法だ」となりますが、これは少し不自然な日本語になります。ここで&lt;span style="color: red;"&gt;how&lt;/span&gt;は「方法」や「どのように」といった意味を持ちます。&lt;/p&gt;
&lt;h3&gt;「That’s how」の使い方&lt;/h3&gt;
&lt;p&gt;「&lt;span style="color: red;"&gt;That’s how&lt;/span&gt;」は、「そのようにして」と訳すとスムーズです。この表現を使うことで、文章が自然な日本語になります。たとえば、「&lt;span style="color: red;"&gt;That’s how&lt;/span&gt; the sailors predict the weather.」は「そのようにして航海士たちは天気を予想する」と訳すことができます。このように、関係副詞&lt;span style="color: red;"&gt;how&lt;/span&gt;は方法や手段を示す際に使われます。&lt;br /&gt;
&lt;!--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&lt;hr /&gt;
&lt;p&gt;&lt;iframe title="YouTube video player" src="https://www.youtube.com/embed/3wjLTcdYDEQ?si=vFNUC15GGiTXyPKF" width="560" height="315" frameborder="0" allowfullscreen="allowfullscreen"&gt;&lt;/iframe&gt;&lt;/p&gt;
&lt;h3&gt;関係副詞の非制限用法&lt;/h3&gt;
&lt;p&gt;関係副詞には関係代名詞と同様に非制限用法があります。非制限用法では、基本的に先行詞の直後に&lt;span style="color: blue;"&gt;,&lt;/span&gt;を入れ、その後に関係副詞を続けて主語・動詞という形で文を進めます。訳し方も関係代名詞の非制限用法と基本的には同じです。&lt;/p&gt;
&lt;h3&gt;訳し方の基本&lt;/h3&gt;
&lt;p&gt;例えば、「meeting」は「会議は6時に終わりました」で一旦止め、この後に&lt;span style="color: red;"&gt;when&lt;/span&gt;を使い、「そしてその時」として接続詞を補いながら訳します。これにより、「会議は6時に終わりました、そしてその時&lt;span style="color: blue;"&gt;it had already got dark&lt;/span&gt;」となり、「すでに周りが暗くなっていました。」という形で訳します。&lt;/p&gt;
&lt;h3&gt;場所に関する非制限用法&lt;/h3&gt;
&lt;p&gt;時間に関する語句では&lt;span style="color: red;"&gt;when&lt;/span&gt;を使いましたが、場所に関しては&lt;span style="color: red;"&gt;where&lt;/span&gt;を使用します。例えば、「Kobe」（神戸）という固有名詞が先行詞である場合、非制限用法でも&lt;span style="color: red;"&gt;where&lt;/span&gt;を使えます。「私は神戸を訪れました、そしてそこで&lt;span style="color: blue;"&gt;my uncle had opened a law office&lt;/span&gt;」となり、「私の叔父が法律事務所を開設していました。」という形で訳します。&lt;/p&gt;
&lt;h3&gt;非制限用法の注意点&lt;/h3&gt;
&lt;p&gt;非制限用法では、基本的に一旦&lt;span style="color: blue;"&gt;,&lt;/span&gt;で文を切り、関係副詞の部分には「そしてその時」や「そしてそこでは」などの接続語句を補って訳します。このようにして、文がスムーズに理解できるようになります。&lt;/p&gt;
&lt;h3&gt;まとめと学習のポイント&lt;/h3&gt;
&lt;p&gt;Lesson7では関係副詞を中心に学習してきました。関係代名詞との違いや前置詞が隠れている点、非制限用法の訳し方に注意しながら学習を進めてください。セクション3は以上となります。&lt;/p&gt;
&lt;h2&gt;Lesson 7 セクション3: 関係副詞 &amp;#8220;how&amp;#8221; と非制限用法&lt;/h2&gt;
&lt;h2&gt;Lesson 7 セクション3：関係副詞 &amp;#8220;how&amp;#8221; と非制限用法&lt;/h2&gt;
&lt;h3&gt;まとめ&lt;/h3&gt;
&lt;table style="width: 100%; border-collapse: collapse;"&gt;
&lt;thead&gt;
&lt;tr style="background-color: #dd8500; color: white;"&gt;
&lt;th&gt;ポイント&lt;/th&gt;
&lt;th&gt;説明&lt;/th&gt;
&lt;/tr&gt;
&lt;/thead&gt;
&lt;tbody&gt;
&lt;tr style="background-color: #f0b464; color: black;"&gt;
&lt;td&gt;関係副詞 &amp;#8220;how&amp;#8221; の基本&lt;/td&gt;
&lt;td&gt;
&lt;ul&gt;
&lt;li&gt;&amp;#8220;how&amp;#8221; は「どのように」「そのようにして」という&lt;strong&gt;方法・手段&lt;/strong&gt;を表す関係副詞。&lt;/li&gt;
&lt;li&gt;先行詞として the way（方法）を伴うことがあると言われるが、意味が重複するので実際の英語では併用はほとんどしない。&lt;/li&gt;
&lt;li&gt;実際は &lt;strong&gt;the way&lt;/strong&gt; だけ、または &lt;strong&gt;how&lt;/strong&gt; だけを使うのが自然。&lt;/li&gt;
&lt;/ul&gt;
&lt;/td&gt;
&lt;/tr&gt;
&lt;tr style="background-color: white; color: black;"&gt;
&lt;td&gt;&amp;#8220;That’s how ～.&amp;#8221; の使い方&lt;/td&gt;
&lt;td&gt;
&lt;ul&gt;
&lt;li&gt;「That’s how ＋ 主語 ＋ 動詞」で「&lt;strong&gt;そのようにして～する&lt;/strong&gt;」と訳すと自然。&lt;/li&gt;
&lt;li&gt;例：That’s how the sailors predict the weather.&lt;br /&gt;
→ 「&lt;strong&gt;そのようにして&lt;/strong&gt;航海士たちは天気を予想する。」&lt;/li&gt;
&lt;li&gt;直訳の「それが～する方法だ」よりも、日本語としては「そのようにして～する」の方がこなれている。&lt;/li&gt;
&lt;/ul&gt;
&lt;/td&gt;
&lt;/tr&gt;
&lt;tr style="background-color: #f0b464; color: black;"&gt;
&lt;td&gt;関係副詞の非制限用法とは&lt;/td&gt;
&lt;td&gt;
&lt;ul&gt;
&lt;li&gt;関係代名詞と同様、関係副詞にも&lt;strong&gt;非制限用法&lt;/strong&gt;がある。&lt;/li&gt;
&lt;li&gt;先行詞の直後にコンマ（,）を置き、「, 関係副詞 + 主語 + 動詞」という形で、先行詞に&lt;strong&gt;後から情報を付け足す&lt;/strong&gt;イメージ。&lt;/li&gt;
&lt;li&gt;訳すときは「そしてその時」「そしてそこで」などを補って自然な日本語にする。&lt;/li&gt;
&lt;/ul&gt;
&lt;/td&gt;
&lt;/tr&gt;
&lt;tr style="background-color: white; color: black;"&gt;
&lt;td&gt;時間に関する非制限用法（when）&lt;/td&gt;
&lt;td&gt;
&lt;ul&gt;
&lt;li&gt;時間を表す語句（the meeting, that day など）に続く非制限用法では &lt;strong&gt;when&lt;/strong&gt; を用いる。&lt;/li&gt;
&lt;li&gt;訳すときは「そしてその時」とつなぐのが基本。&lt;/li&gt;
&lt;li&gt;例：The meeting ended at six, when it had already got dark.&lt;br /&gt;
→ 「会議は6時に終わりました、&lt;strong&gt;そしてその時&lt;/strong&gt;すでに周りは暗くなっていました。」&lt;/li&gt;
&lt;/ul&gt;
&lt;/td&gt;
&lt;/tr&gt;
&lt;tr style="background-color: #f0b464; color: black;"&gt;
&lt;td&gt;場所に関する非制限用法（where）&lt;/td&gt;
&lt;td&gt;
&lt;ul&gt;
&lt;li&gt;場所を表す語句（Kobe, this town など）に続く非制限用法では &lt;strong&gt;where&lt;/strong&gt; を用いる。&lt;/li&gt;
&lt;li&gt;訳すときは「そしてそこで」とつなぐのが基本。&lt;/li&gt;
&lt;li&gt;例：I visited Kobe, where my uncle had opened a law office.&lt;br /&gt;
→ 「私は神戸を訪れました、&lt;strong&gt;そしてそこで&lt;/strong&gt;私の叔父が法律事務所を開設していました。」&lt;/li&gt;
&lt;/ul&gt;
&lt;/td&gt;
&lt;/tr&gt;
&lt;tr style="background-color: white; color: black;"&gt;
&lt;td&gt;学習上の注意点&lt;/td&gt;
&lt;td&gt;
&lt;ul&gt;
&lt;li&gt;関係副詞は「前置詞＋関係代名詞」が&lt;strong&gt;一体化&lt;/strong&gt;したものと考えると理解しやすい。&lt;/li&gt;
&lt;li&gt;非制限用法では必ずコンマで一度区切り、「そしてその時／そしてそこで」といった接続を意識すると訳が安定する。&lt;/li&gt;
&lt;li&gt;Lesson7全体を通じて、関係代名詞との違いと、隠れている前置詞のイメージを意識して整理しておくとよい。&lt;/li&gt;
&lt;/ul&gt;
&lt;/td&gt;
&lt;/tr&gt;
&lt;/tbody&gt;
&lt;/table&gt;
&lt;h3&gt;クイズ（10問）&lt;/h3&gt;
&lt;p&gt;&lt;script&gt;
  function showAnswer(id) {
    var ans = document.getElementById(id);
    var btn = document.getElementById(id + '-btn');
    if (ans &amp;&amp; btn) {
      ans.style.display = 'inline';
      btn.style.display = 'none';
    }
  }
&lt;/script&gt;&lt;/p&gt;
&lt;table style="width: 100%; border-collapse: collapse; margin-top: 10px;"&gt;
&lt;thead&gt;
&lt;tr style="background-color: #dd8500; color: white;"&gt;
&lt;th&gt;問題&lt;/th&gt;
&lt;th&gt;選択肢&lt;/th&gt;
&lt;th&gt;正解&lt;/th&gt;
&lt;/tr&gt;
&lt;/thead&gt;
&lt;tbody&gt;&lt;!-- Q1 --&gt;&lt;/p&gt;
&lt;tr style="background-color: #f0b464; color: black;"&gt;
&lt;td&gt;1. 関係副詞 &amp;#8220;how&amp;#8221; の基本的な意味として正しいものはどれ？&lt;/td&gt;
&lt;td&gt;A. どこ&lt;br /&gt;
B. いつ&lt;br /&gt;
C. どのように&lt;br /&gt;
D. なぜ&lt;/td&gt;
&lt;td&gt;&lt;button id="q1-btn"&gt;正解を見る&lt;/button&gt;&lt;br /&gt;
&lt;span id="q1" style="display: none;"&gt;C. どのように&lt;/span&gt;&lt;/td&gt;
&lt;/tr&gt;
&lt;p&gt;&lt;!-- Q2 --&gt;&lt;/p&gt;
&lt;tr style="background-color: white; color: black;"&gt;
&lt;td&gt;2. 実際の英語で &amp;#8220;how&amp;#8221; と the way を同時にほとんど使わない理由として最も適切なのはどれ？&lt;/td&gt;
&lt;td&gt;A. 品詞が一致しないから&lt;br /&gt;
B. 発音が似ているから&lt;br /&gt;
C. 意味が重複してしまうから&lt;br /&gt;
D. 文法的に常に誤りだから&lt;/td&gt;
&lt;td&gt;&lt;button id="q2-btn"&gt;正解を見る&lt;/button&gt;&lt;br /&gt;
&lt;span id="q2" style="display: none;"&gt;C. 意味が重複してしまうから&lt;/span&gt;&lt;/td&gt;
&lt;/tr&gt;
&lt;p&gt;&lt;!-- Q3 --&gt;&lt;/p&gt;
&lt;tr style="background-color: #f0b464; color: black;"&gt;
&lt;td&gt;3. 「That’s how the sailors predict the weather.」の自然な訳として最も適切なのはどれ？&lt;/td&gt;
&lt;td&gt;A. それが航海士たちが天気を予想する。&lt;br /&gt;
B. それが航海士たちが天気を予想する方法だ。&lt;br /&gt;
C. そのようにして航海士たちは天気を予想する。&lt;br /&gt;
D. 航海士たちはその天気を予想した。&lt;/td&gt;
&lt;td&gt;&lt;button id="q3-btn"&gt;正解を見る&lt;/button&gt;&lt;br /&gt;
&lt;span id="q3" style="display: none;"&gt;C. そのようにして航海士たちは天気を予想する。&lt;/span&gt;&lt;/td&gt;
&lt;/tr&gt;
&lt;p&gt;&lt;!-- Q4 --&gt;&lt;/p&gt;
&lt;tr style="background-color: white; color: black;"&gt;
&lt;td&gt;4. 関係副詞の&lt;strong&gt;非制限用法&lt;/strong&gt;の説明として正しいものはどれ？&lt;/td&gt;
&lt;td&gt;A. 先行詞を限定するために必須の情報を付け足す用法&lt;br /&gt;
B. 文頭にのみ置かれる用法&lt;br /&gt;
C. コンマで区切って、先行詞に追加情報を付け足す用法&lt;br /&gt;
D. 疑問文にしか使えない用法&lt;/td&gt;
&lt;td&gt;&lt;button id="q4-btn"&gt;正解を見る&lt;/button&gt;&lt;br /&gt;
&lt;span id="q4" style="display: none;"&gt;C. コンマで区切って、先行詞に追加情報を付け足す用法&lt;/span&gt;&lt;/td&gt;
&lt;/tr&gt;
&lt;p&gt;&lt;!-- Q5 --&gt;&lt;/p&gt;
&lt;tr style="background-color: #f0b464; color: black;"&gt;
&lt;td&gt;5. 時間を表す語句に続く非制限用法で用いられる関係副詞はどれ？&lt;/td&gt;
&lt;td&gt;A. where&lt;br /&gt;
B. when&lt;br /&gt;
C. how&lt;br /&gt;
D. why&lt;/td&gt;
&lt;td&gt;&lt;button id="q5-btn"&gt;正解を見る&lt;/button&gt;&lt;br /&gt;
&lt;span id="q5" style="display: none;"&gt;B. when&lt;/span&gt;&lt;/td&gt;
&lt;/tr&gt;
&lt;p&gt;&lt;!-- Q6 --&gt;&lt;/p&gt;
&lt;tr style="background-color: white; color: black;"&gt;
&lt;td&gt;6. 「The meeting ended at six, when it had already got dark.」の「when」の訳し方として最も適切なのはどれ？&lt;/td&gt;
&lt;td&gt;A. いつ&lt;br /&gt;
B. どこで&lt;br /&gt;
C. そしてその時&lt;br /&gt;
D. なぜなら&lt;/td&gt;
&lt;td&gt;&lt;button id="q6-btn"&gt;正解を見る&lt;/button&gt;&lt;br /&gt;
&lt;span id="q6" style="display: none;"&gt;C. そしてその時&lt;/span&gt;&lt;/td&gt;
&lt;/tr&gt;
&lt;p&gt;&lt;!-- Q7 --&gt;&lt;/p&gt;
&lt;tr style="background-color: #f0b464; color: black;"&gt;
&lt;td&gt;7. 場所を表す語句に続く非制限用法で用いられる関係副詞はどれ？&lt;/td&gt;
&lt;td&gt;A. when&lt;br /&gt;
B. where&lt;br /&gt;
C. how&lt;br /&gt;
D. which&lt;/td&gt;
&lt;td&gt;&lt;button id="q7-btn"&gt;正解を見る&lt;/button&gt;&lt;br /&gt;
&lt;span id="q7" style="display: none;"&gt;B. where&lt;/span&gt;&lt;/td&gt;
&lt;/tr&gt;
&lt;p&gt;&lt;!-- Q8 --&gt;&lt;/p&gt;
&lt;tr style="background-color: white; color: black;"&gt;
&lt;td&gt;8. 「I visited Kobe, where my uncle had opened a law office.」の「where」の訳し方として最も適切なのはどれ？&lt;/td&gt;
&lt;td&gt;A. どこで&lt;br /&gt;
B. そこで&lt;br /&gt;
C. そしてそこで&lt;br /&gt;
D. どのようにして&lt;/td&gt;
&lt;td&gt;&lt;button id="q8-btn"&gt;正解を見る&lt;/button&gt;&lt;br /&gt;
&lt;span id="q8" style="display: none;"&gt;C. そしてそこで&lt;/span&gt;&lt;/td&gt;
&lt;/tr&gt;
&lt;p&gt;&lt;!-- Q9 --&gt;&lt;/p&gt;
&lt;tr style="background-color: #f0b464; color: black;"&gt;
&lt;td&gt;9. 関係副詞の非制限用法を訳すときのコツとして適切なのはどれ？&lt;/td&gt;
&lt;td&gt;A. 常に「～が」と訳す&lt;br /&gt;
B. 「そしてその時」「そしてそこで」などの接続語句を補う&lt;br /&gt;
C. 関係副詞をすべて訳さない&lt;br /&gt;
D. 必ず受動態に訳す&lt;/td&gt;
&lt;td&gt;&lt;button id="q9-btn"&gt;正解を見る&lt;/button&gt;&lt;br /&gt;
&lt;span id="q9" style="display: none;"&gt;B. 「そしてその時」「そしてそこで」などの接続語句を補う&lt;/span&gt;&lt;/td&gt;
&lt;/tr&gt;
&lt;p&gt;&lt;!-- Q10 --&gt;&lt;/p&gt;
&lt;tr style="background-color: white; color: black;"&gt;
&lt;td&gt;10. 関係副詞 how に関する説明として正しいものはどれ？&lt;/td&gt;
&lt;td&gt;A. 常に the way とセットで使う必要がある。&lt;br /&gt;
B. 方法や手段を表し、「そのようにして」と訳すと自然なことが多い。&lt;br /&gt;
C. 場所を表す先行詞にのみ使われる。&lt;br /&gt;
D. 非制限用法では使えない。&lt;/td&gt;
&lt;td&gt;&lt;button id="q10-btn"&gt;正解を見る&lt;/button&gt;&lt;br /&gt;
&lt;span id="q10" style="display: none;"&gt;B. 方法や手段を表し、「そのようにして」と訳すと自然なことが多い。&lt;/span&gt;&lt;/td&gt;
&lt;/tr&gt;
&lt;/tbody&gt;
&lt;/table&gt;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t>
  </si>
  <si>
    <t>https://eigo-rewrite.com/column/stage3-lesson8-1/</t>
  </si>
  <si>
    <t>以下のページは不自然なワードを使用しています。
これらを適切に自然な言葉に置き換えて下さい。
なお、本文の装飾や構造は絶対に変えないでください。
【対象ページURL】
https://eigo-rewrite.com/column/stage3-lesson8-1/
【検出された不自然ワード】
（検出なし）
【本文】
------
&lt;p&gt;&lt;iframe title="YouTube video player" src="https://www.youtube.com/embed/reLmAMDR0LU?si=za1w9LA8CgcoVDy1" width="560" height="315" frameborder="0" allowfullscreen="allowfullscreen"&gt;&lt;span data-mce-type="bookmark" style="display: inline-block; width: 0px; overflow: hidden; line-height: 0;" class="mce_SELRES_start"&gt;﻿&lt;/span&gt;&lt;/iframe&gt;&lt;/p&gt;
&lt;h3&gt;間接疑問の導入&lt;/h3&gt;
&lt;article class="text-token-text-primary w-full focus:outline-none [--shadow-height:45px] has-data-writing-block:pointer-events-none has-data-writing-block:-mt-(--shadow-height) has-data-writing-block:pt-(--shadow-height) [&amp;amp;:has([data-writing-block])&amp;gt;*]:pointer-events-auto [content-visibility:auto] supports-[content-visibility:auto]:[contain-intrinsic-size:auto_100lvh] scroll-mt-[calc(var(--header-height)+min(200px,max(70px,20svh)))]" dir="auto" tabindex="-1" data-turn-id="request-WEB:05893965-0a53-4dbc-af57-e9861003006e-41" data-testid="conversation-turn-84" data-scroll-anchor="true" data-turn="assistant"&gt;
&lt;div class="text-base my-auto mx-auto pb-10 [--thread-content-margin:--spacing(4)] thread-sm:[--thread-content-margin:--spacing(6)] thread-lg:[--thread-content-margin:--spacing(16)] px-(--thread-content-margin)"&gt;
&lt;div class="[--thread-content-max-width:40rem] thread-lg:[--thread-content-max-width:48rem] mx-auto max-w-(--thread-content-max-width) flex-1 group/turn-messages focus-visible:outline-hidden relative flex w-full min-w-0 flex-col agent-turn" tabindex="-1"&gt;
&lt;div class="flex max-w-full flex-col grow"&gt;
&lt;div class="min-h-8 text-message relative flex w-full flex-col items-end gap-2 text-start break-words whitespace-normal [.text-message+&amp;amp;]:mt-1" dir="auto" data-message-author-role="assistant" data-message-id="2f2798dc-8b18-408c-8752-ee0c38ddecd5" data-message-model-slug="gpt-5"&gt;
&lt;div class="flex w-full flex-col gap-1 empty:hidden first:pt-[1px]"&gt;
&lt;div class="markdown prose dark:prose-invert w-full break-words light markdown-new-styling"&gt;
&lt;p data-start="26" data-end="146" data-is-last-node="" data-is-only-node=""&gt;それでは Lesson8 セクション1を進めていきましょう。Lesson8 では &lt;strong data-start="67" data-end="75"&gt;間接疑問&lt;/strong&gt; について学びます。以前のレッスンで触れたことがあるかもしれませんが、忘れてしまっている場合もあると思いますので、復習しながら進めていきます。&lt;br /&gt;
STAGE3の英文法（時制・助動詞・不定詞など）の全体像は、&lt;strong&gt;&lt;a href="https://eigo-rewrite.com/column/stage3/"&gt;STAGE3｜高校英文法の総まとめ（全体像はこちら）&lt;/a&gt;&lt;/strong&gt;で確認できます。&lt;/p&gt;
&lt;/div&gt;
&lt;/div&gt;
&lt;/div&gt;
&lt;/div&gt;
&lt;/div&gt;
&lt;/div&gt;
&lt;/article&gt;
&lt;h3&gt;間接疑問とは&lt;/h3&gt;
&lt;p&gt;間接疑問とは、疑問詞＋主語＋動詞を含む塊（節）が名詞の役割を果たすものです。例えば、「&lt;span style="color: red;"&gt;Tell me what you learned from this book&lt;/span&gt;」では、疑問詞と主語動詞を含む塊があり、これ全体が間接疑問となります。この塊は名詞の位置に置くことができます。ここでは、「私に何をあなたがこの本から学んだのか教えてください」という形で使われています。&lt;/p&gt;
&lt;h3&gt;名詞節の役割&lt;/h3&gt;
&lt;p&gt;名詞節は、目的語だけでなく主語としても使用できます。例えば、「&lt;span style="color: red;"&gt;Why the city disappeared&lt;/span&gt;」という塊は、&amp;#8221;Why&amp;#8221;から&amp;#8221;disappeared&amp;#8221;までが一つの名詞節を形成しています。この場合、「なぜその町が消えたのかは謎だ」という形で主語として使うことができます。&lt;/p&gt;
&lt;h3&gt;間接疑問の例&lt;/h3&gt;
&lt;p&gt;「&lt;span style="color: red;"&gt;The question is who ruled this city 2,000 years ago&lt;/span&gt;」のように、間接疑問が文中で使用されます。この場合、「疑問点は、誰が2000年前にこの町を支配していたのかということだ」という意味になります。ここでは、&lt;span style="color: red;"&gt;be動詞&lt;/span&gt;の後において補語として使用されています。&lt;/p&gt;
&lt;h3&gt;Lesson8の内容と学習ポイント&lt;/h3&gt;
&lt;p&gt;このセクションでは、疑問詞を使った間接疑問と、疑問詞を使わない間接疑問、さらに&lt;span style="color: red;"&gt;that&lt;/span&gt;を使った名詞節について学習します。Lesson全体を通して、主語や目的語の位置に名詞節を置く文の操作に注意して学習を進めていきましょう。&lt;br /&gt;
&lt;!--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&lt;hr /&gt;
&lt;p&gt;&lt;iframe title="YouTube video player" src="https://www.youtube.com/embed/AciPPI46Xao?si=QMq2JnhQ6tKbBpEe" width="560" height="315" frameborder="0" allowfullscreen="allowfullscreen"&gt;&lt;/iframe&gt;&lt;/p&gt;
&lt;h3&gt;複雑な間接疑問の取り扱い&lt;/h3&gt;
&lt;p&gt;次に、複雑な文の操作が含まれる&lt;span style="color: red;"&gt;間接疑問&lt;/span&gt;について見ていきましょう。具体的には、「疑問詞 + do you think + SV」という構造がどのように機能するかを学びます。&lt;/p&gt;
&lt;h3&gt;間接疑問の基本&lt;/h3&gt;
&lt;p&gt;&lt;span style="color: red;"&gt;間接疑問&lt;/span&gt;の基本構造は、「疑問詞 + 主語 + 動詞」を含む塊です。例えば、「&lt;span style="color: red;"&gt;Do you think what he studied yesterday?&lt;/span&gt;」という文を見てみましょう。これを日本語に訳すと、「昨日彼が何を勉強したと思いますか？」という意味になります。&lt;/p&gt;
&lt;h3&gt;疑問詞の位置&lt;/h3&gt;
&lt;p&gt;英語で「Do you think」を使うと、疑問詞が文の最初に来るべきです。「Do you think what he studied?」という形だと、「あなたは彼が何を勉強したか考えますか？」という意味になってしまい、意図する「何だと思いますか」という意味が正しく伝わりません。したがって、「&lt;span style="color: red;"&gt;What do you think he studied yesterday?&lt;/span&gt;」のように、疑問詞「What」を文頭に持ってくる必要があります。&lt;/p&gt;
&lt;h3&gt;例文の取り扱い&lt;/h3&gt;
&lt;p&gt;別の例として、「&lt;span style="color: red;"&gt;Do you think who is appropriate for the leader?&lt;/span&gt;」を見てみましょう。ここで、「誰がリーダーに適していると思いますか？」という意味になります。疑問詞「Who」が文の先頭に置かれなければならないので、「&lt;span style="color: red;"&gt;Who do you think is appropriate for the leader?&lt;/span&gt;」という形になります。&lt;/p&gt;
&lt;h3&gt;文の合体と語順&lt;/h3&gt;
&lt;p&gt;複雑な構造を持つ間接疑問文では、疑問詞が文の先頭に出て、残りの文がそのまま維持されるべきです。例えば、「&lt;span style="color: red;"&gt;Who do you think is appropriate for the leader?&lt;/span&gt;」という形で、疑問詞が先頭に置かれ、元の文の語順は変更せずにそのままにします。&lt;/p&gt;
&lt;h3&gt;まとめと注意点&lt;/h3&gt;
&lt;p&gt;&lt;span style="color: red;"&gt;間接疑問文&lt;/span&gt;を作成する際には、疑問詞を文の先頭に出し、残りの文をそのままの形で維持することが重要です。特に「疑問詞 + do you think + SV」の構造では、文の語順に注意を払いながら学習を進めることが求められます。&lt;/p&gt;
&lt;hr /&gt;
&lt;p&gt;&lt;iframe title="YouTube video player" src="https://www.youtube.com/embed/ehxPUxs06bE?si=jJDbRzpJ2flVfBeV" width="560" height="315" frameborder="0" allowfullscreen="allowfullscreen"&gt;&lt;/iframe&gt;&lt;/p&gt;
&lt;h3&gt;「疑問詞 + Do you think」の詳細&lt;/h3&gt;
&lt;p&gt;次に、&lt;span style="color: red;"&gt;「疑問詞 + Do you think」&lt;/span&gt;という構造について、さらに詳しく見ていきましょう。&lt;/p&gt;
&lt;h3&gt;基本的な例&lt;/h3&gt;
&lt;p&gt;例えば、&amp;#8221;Do you think&amp;#8221;「思いますか」と&amp;#8221;Who wrote the novel?&amp;#8221;「その小説を誰が書いたのですか？」という二つの文があります。これらを合わせると「誰が書いたと思いますか？」という意味になります。この場合、「Yes」または「No」で答えられる疑問文ではないため、疑問詞を文の先頭に出します。その結果、「&lt;span style="color: red;"&gt;Who do you think wrote the novel?&lt;/span&gt;」という形になります。&lt;/p&gt;
&lt;h3&gt;語順の注意点&lt;/h3&gt;
&lt;p&gt;ここで注意すべきは、&amp;#8221;wrote the novel?&amp;#8221;の部分が「the novel wrote」となってしまうことです。確かに、&amp;#8221;think&amp;#8221;と&amp;#8221;wrote&amp;#8221;が重なると気持ちが悪く感じるかもしれませんが、動詞の前に名詞が来ると意味が変わります。必ず動詞の後に名詞が来る形にしましょう。正しくは「&lt;span style="color: red;"&gt;Who do you think wrote the novel?&lt;/span&gt;」です。&lt;/p&gt;
&lt;h3&gt;疑問詞の位置と意味&lt;/h3&gt;
&lt;p&gt;疑問詞を前に出すかどうかは、動詞の意味に依存します。例えば、&amp;#8221;Do you know&amp;#8221;「知っていますか」という文と&amp;#8221;Who wrote the novel?&amp;#8221;「誰がその小説を書いたのですか？」を合わせると、「誰がその小説を書いたか知っていますか？」となります。この場合、「知っていますか」「知らないのですか」という二択で答えられるため、疑問詞を前に出す必要はありません。「&lt;span style="color: red;"&gt;Do you know who wrote the novel?&lt;/span&gt;」となります。&lt;/p&gt;
&lt;h3&gt;「Yes」または「No」で答えられる疑問文&lt;/h3&gt;
&lt;p&gt;&amp;#8220;Yes&amp;#8221;または&amp;#8221;No&amp;#8221;で答えられる疑問文では、疑問詞を前に出す必要はありません。逆に、「&lt;span style="color: red;"&gt;Do you think&lt;/span&gt;」のような「Yes」または「No」で答えられない疑問文では、疑問詞を前に出します。こうした違いを理解し、使い分けることが重要です。&lt;/p&gt;
&lt;h3&gt;まとめと練習のポイント&lt;/h3&gt;
&lt;p&gt;間接疑問文を作成する際には、疑問詞を文の先頭に出すかどうかを判断するために、文が「Yes」または「No」で答えられるかどうかを考慮します。動詞が重なることによる語順の混乱も避けるため、練習を重ねて理解を深めていきましょう。セクション1は以上です。&lt;/p&gt;
&lt;hr /&gt;
&lt;h2&gt;Lesson 8 セクション1：間接疑問&lt;/h2&gt;
&lt;h3&gt;まとめ&lt;/h3&gt;
&lt;table style="width: 100%; border-collapse: collapse;"&gt;
&lt;thead&gt;
&lt;tr style="background-color: #dd8500; color: white;"&gt;
&lt;th&gt;ポイント&lt;/th&gt;
&lt;th&gt;説明&lt;/th&gt;
&lt;/tr&gt;
&lt;/thead&gt;
&lt;tbody&gt;
&lt;tr style="background-color: #f0b464; color: black;"&gt;
&lt;td&gt;間接疑問とは&lt;/td&gt;
&lt;td&gt;
&lt;ul&gt;
&lt;li&gt;「疑問詞 + 主語 + 動詞」の形を持つ節（かたまり）が、名詞の働きをするもの&lt;/li&gt;
&lt;li&gt;文の中で主語・目的語・補語の位置に入ることができる&lt;/li&gt;
&lt;li&gt;例：Tell me &lt;strong&gt;what you learned from this book&lt;/strong&gt;.&lt;/li&gt;
&lt;/ul&gt;
&lt;/td&gt;
&lt;/tr&gt;
&lt;tr style="background-color: white; color: black;"&gt;
&lt;td&gt;名詞節としての役割&lt;/td&gt;
&lt;td&gt;
&lt;ul&gt;
&lt;li&gt;主語：&lt;strong&gt;Why the city disappeared&lt;/strong&gt; is a mystery.（「なぜその町が消えたのか」が主語）&lt;/li&gt;
&lt;li&gt;目的語：Tell me &lt;strong&gt;what you learned&lt;/strong&gt;.（「何を学んだのか」が目的語）&lt;/li&gt;
&lt;li&gt;補語：The question is &lt;strong&gt;who ruled this city 2,000 years ago&lt;/strong&gt;.&lt;/li&gt;
&lt;/ul&gt;
&lt;/td&gt;
&lt;/tr&gt;
&lt;tr style="background-color: #f0b464; color: black;"&gt;
&lt;td&gt;疑問詞を使う間接疑問&lt;/td&gt;
&lt;td&gt;
&lt;ul&gt;
&lt;li&gt;what / who / why / where などの疑問詞で始まる名詞節&lt;/li&gt;
&lt;li&gt;語順は「疑問詞 + 主語 + 動詞」で、直接疑問のように倒置させない&lt;/li&gt;
&lt;li&gt;例：I don’t know &lt;strong&gt;why he left&lt;/strong&gt;.&lt;/li&gt;
&lt;/ul&gt;
&lt;/td&gt;
&lt;/tr&gt;
&lt;tr style="background-color: white; color: black;"&gt;
&lt;td&gt;that を使った名詞節&lt;/td&gt;
&lt;td&gt;
&lt;ul&gt;
&lt;li&gt;that + S + V も名詞節として主語・目的語・補語の位置に置ける&lt;/li&gt;
&lt;li&gt;that はしばしば省略される（口語で特に）&lt;/li&gt;
&lt;li&gt;例：I think (that) he is right.&lt;/li&gt;
&lt;/ul&gt;
&lt;/td&gt;
&lt;/tr&gt;
&lt;tr style="background-color: #f0b464; color: black;"&gt;
&lt;td&gt;疑問詞 + Do you think 構文&lt;/td&gt;
&lt;td&gt;
&lt;ul&gt;
&lt;li&gt;基本形：&lt;strong&gt;疑問詞 + do you think + 主語 + 動詞&lt;/strong&gt;&lt;/li&gt;
&lt;li&gt;疑問詞を文頭に出し、後ろの節の語順は「主語＋動詞」のまま崩さない&lt;/li&gt;
&lt;li&gt;例：&lt;strong&gt;What do you think he studied yesterday?&lt;/strong&gt;&lt;/li&gt;
&lt;/ul&gt;
&lt;/td&gt;
&lt;/tr&gt;
&lt;tr style="background-color: white; color: black;"&gt;
&lt;td&gt;Yes / No で答えられるかどうか&lt;/td&gt;
&lt;td&gt;
&lt;ul&gt;
&lt;li&gt;Do you know ～? のように Yes / No で答えられる場合：疑問詞を前に出さない&lt;/li&gt;
&lt;li&gt;例：&lt;strong&gt;Do you know who wrote the novel?&lt;/strong&gt;&lt;/li&gt;
&lt;li&gt;Do you think ～? のように Yes / No だけでは答えられない場合：疑問詞を文頭へ&lt;/li&gt;
&lt;li&gt;例：&lt;strong&gt;Who do you think wrote the novel?&lt;/strong&gt;&lt;/li&gt;
&lt;/ul&gt;
&lt;/td&gt;
&lt;/tr&gt;
&lt;/tbody&gt;
&lt;/table&gt;
&lt;h3&gt;クイズ（10問）&lt;/h3&gt;
&lt;p&gt;&lt;script&gt;
  function showAnswer(id) {
    var ans = document.getElementById(id);
    var btn = document.getElementById(id + '-btn');
    if (ans &amp;&amp; btn) {
      ans.style.display = 'inline';
      btn.style.display = 'none';
    }
  }
&lt;/script&gt;&lt;/p&gt;
&lt;table style="width: 100%; border-collapse: collapse; margin-top: 10px;"&gt;
&lt;thead&gt;
&lt;tr style="background-color: #dd8500; color: white;"&gt;
&lt;th&gt;問題&lt;/th&gt;
&lt;th&gt;選択肢&lt;/th&gt;
&lt;th&gt;正解&lt;/th&gt;
&lt;/tr&gt;
&lt;/thead&gt;
&lt;tbody&gt;&lt;!-- Q1 --&gt;&lt;/p&gt;
&lt;tr style="background-color: #f0b464; color: black;"&gt;
&lt;td&gt;1. 間接疑問の基本構造として正しいものはどれ？&lt;/td&gt;
&lt;td&gt;A. 疑問詞 + 動詞 + 主語&lt;br /&gt;
B. 主語 + 疑問詞 + 動詞&lt;br /&gt;
C. 疑問詞 + 主語 + 動詞&lt;br /&gt;
D. 動詞 + 主語 + 疑問詞&lt;/td&gt;
&lt;td&gt;&lt;button id="q1-btn"&gt;正解を見る&lt;/button&gt;&lt;br /&gt;
&lt;span id="q1" style="display: none;"&gt;C. 疑問詞 + 主語 + 動詞&lt;/span&gt;&lt;/td&gt;
&lt;/tr&gt;
&lt;p&gt;&lt;!-- Q2 --&gt;&lt;/p&gt;
&lt;tr style="background-color: white; color: black;"&gt;
&lt;td&gt;2. 間接疑問が&lt;strong&gt;主語&lt;/strong&gt;として使われている文はどれ？&lt;/td&gt;
&lt;td&gt;A. Tell me what you learned from this book.&lt;br /&gt;
B. I don’t know what you learned from this book.&lt;br /&gt;
C. Why the city disappeared is a mystery.&lt;br /&gt;
D. The question is who ruled this city.&lt;/td&gt;
&lt;td&gt;&lt;button id="q2-btn"&gt;正解を見る&lt;/button&gt;&lt;br /&gt;
&lt;span id="q2" style="display: none;"&gt;C. Why the city disappeared is a mystery.&lt;/span&gt;&lt;/td&gt;
&lt;/tr&gt;
&lt;p&gt;&lt;!-- Q3 --&gt;&lt;/p&gt;
&lt;tr style="background-color: #f0b464; color: black;"&gt;
&lt;td&gt;3. 次のうち、間接疑問が&lt;strong&gt;補語&lt;/strong&gt;として使われている文はどれ？&lt;/td&gt;
&lt;td&gt;A. The question is who ruled this city 2,000 years ago.&lt;br /&gt;
B. Tell me who ruled this city 2,000 years ago.&lt;br /&gt;
C. I know who ruled this city 2,000 years ago.&lt;br /&gt;
D. Who ruled this city 2,000 years ago is a mystery.&lt;/td&gt;
&lt;td&gt;&lt;button id="q3-btn"&gt;正解を見る&lt;/button&gt;&lt;br /&gt;
&lt;span id="q3" style="display: none;"&gt;A. The question is who ruled this city 2,000 years ago.&lt;/span&gt;&lt;/td&gt;
&lt;/tr&gt;
&lt;p&gt;&lt;!-- Q4 --&gt;&lt;/p&gt;
&lt;tr style="background-color: white; color: black;"&gt;
&lt;td&gt;4. 「Tell me what you learned from this book.」の下線部 what you learned from this book の説明として正しいものはどれ？&lt;/td&gt;
&lt;td&gt;A. 形容詞節&lt;br /&gt;
B. 名詞節（目的語）&lt;br /&gt;
C. 副詞節&lt;br /&gt;
D. 名詞節（主語）&lt;/td&gt;
&lt;td&gt;&lt;button id="q4-btn"&gt;正解を見る&lt;/button&gt;&lt;br /&gt;
&lt;span id="q4" style="display: none;"&gt;B. 名詞節（目的語）&lt;/span&gt;&lt;/td&gt;
&lt;/tr&gt;
&lt;p&gt;&lt;!-- Q5 --&gt;&lt;/p&gt;
&lt;tr style="background-color: #f0b464; color: black;"&gt;
&lt;td&gt;5. 「疑問詞 + Do you think」の語順として正しい文はどれ？&lt;/td&gt;
&lt;td&gt;A. Do you think what he studied yesterday?&lt;br /&gt;
B. What do you think he studied yesterday?&lt;br /&gt;
C. Do you think he studied what yesterday?&lt;br /&gt;
D. What he studied yesterday do you think?&lt;/td&gt;
&lt;td&gt;&lt;button id="q5-btn"&gt;正解を見る&lt;/button&gt;&lt;br /&gt;
&lt;span id="q5" style="display: none;"&gt;B. What do you think he studied yesterday?&lt;/span&gt;&lt;/td&gt;
&lt;/tr&gt;
&lt;p&gt;&lt;!-- Q6 --&gt;&lt;/p&gt;
&lt;tr style="background-color: white; color: black;"&gt;
&lt;td&gt;6. 「誰がリーダーにふさわしいと思いますか？」として正しい英語はどれ？&lt;/td&gt;
&lt;td&gt;A. Do you think who is appropriate for the leader?&lt;br /&gt;
B. Who is appropriate for the leader do you think?&lt;br /&gt;
C. Who do you think is appropriate for the leader?&lt;br /&gt;
D. Do you think is who appropriate for the leader?&lt;/td&gt;
&lt;td&gt;&lt;button id="q6-btn"&gt;正解を見る&lt;/button&gt;&lt;br /&gt;
&lt;span id="q6" style="display: none;"&gt;C. Who do you think is appropriate for the leader?&lt;/span&gt;&lt;/td&gt;
&lt;/tr&gt;
&lt;p&gt;&lt;!-- Q7 --&gt;&lt;/p&gt;
&lt;tr style="background-color: #f0b464; color: black;"&gt;
&lt;td&gt;7. 「Do you know who wrote the novel?」について正しい説明はどれ？&lt;/td&gt;
&lt;td&gt;A. Yes/No で答えられないので疑問詞を前に出している。&lt;br /&gt;
B. Yes/No で答えられるので疑問詞を前に出していない。&lt;br /&gt;
C. 語順が間違っているので疑問文にならない。&lt;br /&gt;
D. 直接疑問文の形になっている。&lt;/td&gt;
&lt;td&gt;&lt;button id="q7-btn"&gt;正解を見る&lt;/button&gt;&lt;br /&gt;
&lt;span id="q7" style="display: none;"&gt;B. Yes/No で答えられるので疑問詞を前に出していない。&lt;/span&gt;&lt;/td&gt;
&lt;/tr&gt;
&lt;p&gt;&lt;!-- Q8 --&gt;&lt;/p&gt;
&lt;tr style="background-color: white; color: black;"&gt;
&lt;td&gt;8. 「Who do you think wrote the novel?」の説明として最も適切なのはどれ？&lt;/td&gt;
&lt;td&gt;A. 「誰がその小説を書いたか知っていますか？」という意味&lt;br /&gt;
B. 「誰がその小説を書いたかと思いますか？」という意味&lt;br /&gt;
C. 「誰がその小説を書いたのか知りませんか？」という意味&lt;br /&gt;
D. 「誰がその小説を書いたのか疑問です」という意味&lt;/td&gt;
&lt;td&gt;&lt;button id="q8-btn"&gt;正解を見る&lt;/button&gt;&lt;br /&gt;
&lt;span id="q8" style="display: none;"&gt;B. 「誰がその小説を書いたかと思いますか？」という意味&lt;/span&gt;&lt;/td&gt;
&lt;/tr&gt;
&lt;p&gt;&lt;!-- Q9 --&gt;&lt;/p&gt;
&lt;tr style="background-color: #f0b464; color: black;"&gt;
&lt;td&gt;9. 次のうち、that を使った名詞節の例になっているものはどれ？&lt;/td&gt;
&lt;td&gt;A. I don’t know what he did.&lt;br /&gt;
B. Tell me why he did it.&lt;br /&gt;
C. I think (that) he is right.&lt;br /&gt;
D. The question is who did it.&lt;/td&gt;
&lt;td&gt;&lt;button id="q9-btn"&gt;正解を見る&lt;/button&gt;&lt;br /&gt;
&lt;span id="q9" style="display: none;"&gt;C. I think (that) he is right.&lt;/span&gt;&lt;/td&gt;
&lt;/tr&gt;
&lt;p&gt;&lt;!-- Q10 --&gt;&lt;/p&gt;
&lt;tr style="background-color: white; color: black;"&gt;
&lt;td&gt;10. 間接疑問文を作るときの注意として正しいものはどれ？&lt;/td&gt;
&lt;td&gt;A. 必ず疑問詞のあとを「動詞 + 主語」の語順に倒置する。&lt;br /&gt;
B. 疑問詞 + Do you think のときは、疑問詞を文頭に出し、あとの語順はそのままにする。&lt;br /&gt;
C. Do you know を使うときは、疑問詞を必ず文頭に出す。&lt;br /&gt;
D. どんな場合も疑問詞は文末に置く。&lt;/td&gt;
&lt;td&gt;&lt;button id="q10-btn"&gt;正解を見る&lt;/button&gt;&lt;br /&gt;
&lt;span id="q10" style="display: none;"&gt;B. 疑問詞 + Do you think のときは、疑問詞を文頭に出し、あとの語順はそのままにする。&lt;/span&gt;&lt;/td&gt;
&lt;/tr&gt;
&lt;/tbody&gt;
&lt;/table&gt;
------</t>
  </si>
  <si>
    <t>https://eigo-rewrite.com/column/stage3-lesson8-3/</t>
  </si>
  <si>
    <t>以下のページは不自然なワードを使用しています。
これらを適切に自然な言葉に置き換えて下さい。
なお、本文の装飾や構造は絶対に変えないでください。
【対象ページURL】
https://eigo-rewrite.com/column/stage3-lesson8-3/
【検出された不自然ワード】
（検出なし）
【本文】
------
&lt;p&gt;&lt;iframe title="YouTube video player" src="https://www.youtube.com/embed/FzGg_29cuy4?si=W0IwSHL3reIC86Fs" width="560" height="315" frameborder="0" allowfullscreen="allowfullscreen"&gt;&lt;/iframe&gt;&lt;/p&gt;
&lt;h3&gt;Lesson 8 セクション3: &amp;#8220;that&amp;#8221;を使った名詞節&lt;/h3&gt;
&lt;p&gt;それでは Lesson8 セクション3を見ていきましょう。このセクションでは、これまで扱ってきた間接疑問とは少し異なり、&amp;#8221;that&amp;#8221; を使った名詞節について学びます。最初は &amp;#8220;I think that&amp;#8221; や &amp;#8220;I know that&amp;#8221; といった、以前学習した形が中心ですが、途中から新しい形も登場しますので、注意して進めていきましょう。&lt;br /&gt;
STAGE3の英文法（時制・助動詞・不定詞など）の全体像は、&lt;strong&gt;&lt;a href="https://eigo-rewrite.com/column/stage3/"&gt;STAGE3｜高校英文法の総まとめ（全体像はこちら）&lt;/a&gt;&lt;/strong&gt;で確認できます。&lt;/p&gt;
&lt;h3&gt;名詞節における「that」の使い方&lt;/h3&gt;
&lt;p&gt;まずは復習です。&lt;span style="color: red;"&gt;&amp;#8220;I think that&amp;#8221;&lt;/span&gt;や&lt;span style="color: red;"&gt;&amp;#8220;I know that&amp;#8221;&lt;/span&gt;という形での&lt;span style="color: red;"&gt;&amp;#8220;that&amp;#8221;&lt;/span&gt;の使い方を見てみましょう。この&lt;span style="color: red;"&gt;&amp;#8220;that&amp;#8221;&lt;/span&gt;は「なんとかと」と訳すことが多いですが、元々はこの塊が「なんとかだということ」となり、最後に「こと」が入ります。たとえば、「私はエミリーが&lt;span style="color: blue;"&gt;extremely intelligent&lt;/span&gt;（非常に知的である）と知っている」という文になります。このように、&lt;span style="color: red;"&gt;&amp;#8220;that&amp;#8221;&lt;/span&gt;の塊は「なんとかということ」で、名詞の塊として扱われます。名詞の塊ということは、&lt;span style="color: red;"&gt;&amp;#8220;know&amp;#8221;&lt;/span&gt;のあとに目的語として使うほか、be動詞のあとに付けて補語として使うことも可能です。例として、「&lt;span style="color: red;"&gt;The problem is that&lt;/span&gt;」のように、&lt;span style="color: red;"&gt;&amp;#8220;that&amp;#8221;&lt;/span&gt;の塊が補語として使われます。この場合、「問題は『彼女がしばしば学校に遅れてくるということ』です」となります。&lt;/p&gt;
&lt;h3&gt;名詞 + 同格の「that」&lt;/h3&gt;
&lt;p&gt;次に、名詞 + 同格の&lt;span style="color: red;"&gt;&amp;#8220;that&amp;#8221;&lt;/span&gt;について見ていきましょう。ここでの「同格」は「なんとかという」という意味です。具体例として、「&lt;span style="color: red;"&gt;I got an idea that we should hold a party&lt;/span&gt;」という文があります。この文では、「パーティーを開くべきだという考えを得た」となります。このポイントは、&lt;span style="color: red;"&gt;&amp;#8220;idea&amp;#8221;&lt;/span&gt;（考え）と&lt;span style="color: red;"&gt;&amp;#8220;we should hold a party&amp;#8221;&lt;/span&gt;（パーティーを開くべきだ）が&lt;span style="color: red;"&gt;&amp;#8220;that&amp;#8221;&lt;/span&gt;を挟んでイコールの関係にあるということです。つまり、「私はアイデアを得た」、そのアイデアとは「私たちがパーティーを開くべきだ」という形です。名詞のあとに&lt;span style="color: red;"&gt;&amp;#8220;that&amp;#8221;&lt;/span&gt;がある場合、この名詞を右から修飾する形で「パーティーを開くべきだという考えに至った」と訳すことができます。&lt;/p&gt;
&lt;p&gt;このように、&lt;span style="color: red;"&gt;&amp;#8220;that&amp;#8221;&lt;/span&gt;を使った名詞節にはいくつかの用法があり、名詞を修飾する形で使われることが多いです。&lt;/p&gt;
&lt;hr /&gt;
&lt;p&gt;&lt;iframe title="YouTube video player" src="https://www.youtube.com/embed/5TeZjHuVH48?si=dz-7TeaxUX8IYJIj" width="560" height="315" frameborder="0" allowfullscreen="allowfullscreen"&gt;&lt;/iframe&gt;&lt;/p&gt;
&lt;h3&gt;&amp;#8220;that&amp;#8221;節が主語になる場合&lt;/h3&gt;
&lt;p&gt;それでは今度はここに書いてあるように「it なんとか that」という構文について見ていきます。この場合、&lt;span style="color: red;"&gt;&amp;#8220;that&amp;#8221;&lt;/span&gt;節が主語になるケースです。これまでのように、&lt;span style="color: red;"&gt;&amp;#8220;that&amp;#8221;&lt;/span&gt;節が目的語や補語、または名詞の後に同格として使われる方法については学びました。しかし、&lt;span style="color: red;"&gt;&amp;#8220;that&amp;#8221;&lt;/span&gt;節は本来主語に置いても問題ありません。ただし、&lt;span style="color: red;"&gt;&amp;#8220;that&amp;#8221;&lt;/span&gt;節は主語と動詞を含み、長い塊となるため、主語として使うと文が長くなります。&lt;/p&gt;
&lt;h3&gt;形式主語「it」の使用&lt;/h3&gt;
&lt;p&gt;そのため、長い&lt;span style="color: red;"&gt;&amp;#8220;that&amp;#8221;&lt;/span&gt;節を主語に置く代わりに、形式主語として&lt;span style="color: red;"&gt;&amp;#8220;it&amp;#8221;&lt;/span&gt;を使います。これは以前のLessonで学んだ「&lt;span style="color: red;"&gt;it for to&lt;/span&gt;」構文と似ています。具体的には、「to不定詞が主語で、文の先頭には&lt;span style="color: red;"&gt;&amp;#8220;it&amp;#8221;&lt;/span&gt;を仮に置く」という使い方です。同じように、この場合も&lt;span style="color: red;"&gt;&amp;#8220;It is clear&amp;#8221;&lt;/span&gt;「それは明らかだ」と訳すのではなく、&lt;span style="color: red;"&gt;&amp;#8220;that&amp;#8221;&lt;/span&gt;以下が実際の内容となります。&lt;/p&gt;
&lt;h3&gt;具体例の訳し方&lt;/h3&gt;
&lt;p&gt;例えば、&lt;span style="color: red;"&gt;&amp;#8220;It is clear that she didn’t prepare well enough&amp;#8221;&lt;/span&gt;という文では、&lt;span style="color: red;"&gt;&amp;#8220;that&amp;#8221;&lt;/span&gt;以下の内容を最初に訳してから、全体を「彼女が十分に準備しなかったということは明らかだ」とします。同様に、&lt;span style="color: red;"&gt;&amp;#8220;It’s a pity that she couldn’t pass the examination&amp;#8221;&lt;/span&gt;という文では、&lt;span style="color: red;"&gt;&amp;#8220;that&amp;#8221;&lt;/span&gt;以下が「彼女が試験に合格できなかった」という内容であり、全体として「彼女が試験に合格できなかったことは残念だ」と訳します。&lt;/p&gt;
&lt;h3&gt;その他の動詞の使用&lt;/h3&gt;
&lt;p&gt;この「&lt;span style="color: red;"&gt;It&lt;/span&gt;」で始まる文では、be動詞以外の動詞も使用可能です。たとえば、「&lt;span style="color: red;"&gt;It surprised me that she finished the work by herself&lt;/span&gt;」という文では、&lt;span style="color: red;"&gt;&amp;#8220;that&amp;#8221;&lt;/span&gt;節の内容が「彼女が一人でその仕事を終えた」ということです。全体として「彼女が一人で仕事を終えたことが私を驚かせた」と訳します。&lt;/p&gt;
&lt;h3&gt;まとめ&lt;/h3&gt;
&lt;p&gt;文の先頭に&lt;span style="color: red;"&gt;&amp;#8220;It&amp;#8221;&lt;/span&gt;があった場合、目線を右にずらして&lt;span style="color: red;"&gt;&amp;#8220;that&amp;#8221;&lt;/span&gt;節やto不定詞を探し、その内容を訳すことが重要です。これは長文読解にも役立つスキルですので、しっかりと練習し目に慣れさせてください。&lt;/p&gt;
&lt;style&gt;
  table {&lt;br /&gt;
    width: 100%;&lt;br /&gt;
    border-collapse: collapse;&lt;br /&gt;
  }&lt;br /&gt;
  th, td {&lt;br /&gt;
    padding: 10px;&lt;br /&gt;
    border: 1px solid #ddd;&lt;br /&gt;
    color: #000000;&lt;br /&gt;
    vertical-align: top;&lt;br /&gt;
  }&lt;br /&gt;
  .answer {&lt;br /&gt;
    display: none;&lt;br /&gt;
    font-weight: bold;&lt;br /&gt;
    color: #0073aa;&lt;br /&gt;
    margin-left: 5px;&lt;br /&gt;
  }&lt;br /&gt;
  .show-answer {&lt;br /&gt;
    cursor: pointer;&lt;br /&gt;
    color: #ffffff;&lt;br /&gt;
    background-color: #ff6600;&lt;br /&gt;
    border: none;&lt;br /&gt;
    padding: 4px 8px;&lt;br /&gt;
    border-radius: 4px;&lt;br /&gt;
    font-size: 12px;&lt;br /&gt;
    margin-left: 5px;&lt;br /&gt;
  }&lt;br /&gt;
&lt;/style&gt;
&lt;p&gt;&lt;script&gt;
  function showAnswer(ansId, btnId) {
    var ans = document.getElementById(ansId);
    var btn = document.getElementById(btnId);
    if (ans &amp;&amp; btn) {
      ans.style.display = 'inline';
      btn.style.display = 'none';
    }
  }
&lt;/script&gt;&lt;/p&gt;
&lt;h2&gt;【まとめ】&amp;#8221;that&amp;#8221;を使った名詞節&lt;/h2&gt;
&lt;table&gt;
&lt;tbody&gt;
&lt;tr style="background-color: #dd8500; color: #ffffff;"&gt;
&lt;th&gt;ポイント&lt;/th&gt;
&lt;th&gt;説明&lt;/th&gt;
&lt;/tr&gt;
&lt;tr style="background-color: #f0b464; color: #000000;"&gt;
&lt;td&gt;&amp;#8220;that&amp;#8221;節とは？&lt;/td&gt;
&lt;td&gt;
&lt;ul&gt;
&lt;li&gt;&lt;strong&gt;that + 主語 + 動詞&lt;/strong&gt; のかたまり。&lt;/li&gt;
&lt;li&gt;意味は「〜ということ」と訳すのが基本。&lt;/li&gt;
&lt;li&gt;文の中で&lt;strong&gt;名詞のはたらき&lt;/strong&gt;（主語・目的語・補語・名詞の説明など）をする。&lt;/li&gt;
&lt;/ul&gt;
&lt;/td&gt;
&lt;/tr&gt;
&lt;tr style="background-color: #ffffff; color: #000000;"&gt;
&lt;td&gt;目的語としての that節&lt;/td&gt;
&lt;td&gt;
&lt;ul&gt;
&lt;li&gt;動詞のあとに置いて「〜ということを〜する」。&lt;/li&gt;
&lt;li&gt;例：I know &lt;strong&gt;that she is intelligent&lt;/strong&gt;.&lt;br /&gt;
→ 「私は&lt;strong&gt;彼女が賢いということ&lt;/strong&gt;を知っている。」&lt;/li&gt;
&lt;li&gt;think / know / say / believe などとよく組み合わせる。&lt;/li&gt;
&lt;/ul&gt;
&lt;/td&gt;
&lt;/tr&gt;
&lt;tr style="background-color: #f0b464; color: #000000;"&gt;
&lt;td&gt;補語としての that節&lt;/td&gt;
&lt;td&gt;
&lt;ul&gt;
&lt;li&gt;be動詞のあとに置いて、「〜ということだ／〜ということが〜である」。&lt;/li&gt;
&lt;li&gt;例：The problem is &lt;strong&gt;that she is often late&lt;/strong&gt;.&lt;br /&gt;
→ 「問題は&lt;strong&gt;彼女がよく遅刻するということ&lt;/strong&gt;だ。」&lt;/li&gt;
&lt;/ul&gt;
&lt;/td&gt;
&lt;/tr&gt;
&lt;tr style="background-color: #ffffff; color: #000000;"&gt;
&lt;td&gt;名詞 + 同格の that&lt;/td&gt;
&lt;td&gt;
&lt;ul&gt;
&lt;li&gt;名詞のあとに置いて、「〜という〜」と&lt;strong&gt;名詞の内容を説明&lt;/strong&gt;する。&lt;/li&gt;
&lt;li&gt;例：I got an &lt;strong&gt;idea that we should hold a party&lt;/strong&gt;.&lt;br /&gt;
→ 「&lt;strong&gt;パーティーを開くべきだという考え&lt;/strong&gt;を得た。」&lt;/li&gt;
&lt;li&gt;idea, fact, news, hope などのあとに来やすい。&lt;/li&gt;
&lt;/ul&gt;
&lt;/td&gt;
&lt;/tr&gt;
&lt;tr style="background-color: #f0b464; color: #000000;"&gt;
&lt;td&gt;that節が主語になる形&lt;/td&gt;
&lt;td&gt;
&lt;ul&gt;
&lt;li&gt;本来は &lt;strong&gt;That節 + 動詞&lt;/strong&gt; で主語にできる。&lt;/li&gt;
&lt;li&gt;ただし、that節は長くなりやすく、文頭に置くと読みにくい。&lt;/li&gt;
&lt;li&gt;そのため、実際には&lt;strong&gt;形式主語 it&lt;/strong&gt;を使うのがふつう。&lt;/li&gt;
&lt;/ul&gt;
&lt;/td&gt;
&lt;/tr&gt;
&lt;tr style="background-color: #ffffff; color: #000000;"&gt;
&lt;td&gt;形式主語 it + that節&lt;/td&gt;
&lt;td&gt;
&lt;ul&gt;
&lt;li&gt;形：&lt;strong&gt;It + 動詞(be など) + C(形容詞／名詞など) + that節&lt;/strong&gt;&lt;/li&gt;
&lt;li&gt;例：&lt;strong&gt;It is clear that she didn’t prepare well enough&lt;/strong&gt;.&lt;br /&gt;
→ 「&lt;strong&gt;彼女が十分に準備しなかったということ&lt;/strong&gt;は明らかだ。」&lt;/li&gt;
&lt;li&gt;It is a pity that &amp;#8230;, It is true that &amp;#8230; など、入試頻出。&lt;/li&gt;
&lt;/ul&gt;
&lt;/td&gt;
&lt;/tr&gt;
&lt;tr style="background-color: #f0b464; color: #000000;"&gt;
&lt;td&gt;It + 動詞(驚き・感情) + that節&lt;/td&gt;
&lt;td&gt;
&lt;ul&gt;
&lt;li&gt;be動詞以外の動詞も取れる。&lt;/li&gt;
&lt;li&gt;例：&lt;strong&gt;It surprised me that she finished the work by herself&lt;/strong&gt;.&lt;br /&gt;
→ 「彼女が一人でその仕事を終えたということは、私を驚かせた。」&lt;/li&gt;
&lt;li&gt;that節の内容が「何が起きたか」、it が形だけの主語。&lt;/li&gt;
&lt;/ul&gt;
&lt;/td&gt;
&lt;/tr&gt;
&lt;tr style="background-color: #ffffff; color: #000000;"&gt;
&lt;td&gt;読解のコツ&lt;/td&gt;
&lt;td&gt;
&lt;ul&gt;
&lt;li&gt;文頭に &lt;strong&gt;It&lt;/strong&gt; を見たら、すぐ右を見て &lt;strong&gt;that節&lt;/strong&gt; がないか探す。&lt;/li&gt;
&lt;li&gt;that以下の中身が「本当の主語／内容」だと意識して読む。&lt;/li&gt;
&lt;li&gt;日本語訳は &lt;strong&gt;that以下 → 全体をまとめる&lt;/strong&gt; 順で考えるとスムーズ。&lt;/li&gt;
&lt;/ul&gt;
&lt;/td&gt;
&lt;/tr&gt;
&lt;tr style="background-color: #f0b464; color: #000000;"&gt;
&lt;td&gt;訳し方のポイント&lt;/td&gt;
&lt;td&gt;
&lt;ul&gt;
&lt;li&gt;基本は「〜ということ」としてまとめておく。&lt;/li&gt;
&lt;li&gt;同格のthatは「〜という考え／事実／ニュース」のように、前の名詞から先に訳す。&lt;/li&gt;
&lt;li&gt;形式主語 it は日本語には訳さず、that節の内容を主語として訳すイメージ。&lt;/li&gt;
&lt;/ul&gt;
&lt;/td&gt;
&lt;/tr&gt;
&lt;/tbody&gt;
&lt;/table&gt;
&lt;h2&gt;【クイズ】&amp;#8221;that&amp;#8221;を使った名詞節チェック（10問）&lt;/h2&gt;
&lt;table&gt;
&lt;tbody&gt;
&lt;tr style="background-color: #dd8500; color: #ffffff;"&gt;
&lt;th&gt;問題&lt;/th&gt;
&lt;th&gt;選択肢（A～D）&lt;/th&gt;
&lt;th&gt;答え&lt;/th&gt;
&lt;/tr&gt;
&lt;tr style="background-color: #f0b464; color: #000000;"&gt;
&lt;td&gt;1. &amp;#8220;that&amp;#8221;節の意味として最も基本的なものはどれ？&lt;/td&gt;
&lt;td&gt;A. ～するために&lt;br /&gt;
B. ～ということ&lt;br /&gt;
C. ～したあとで&lt;br /&gt;
D. ～しているところだ&lt;/td&gt;
&lt;td&gt;&lt;span id="ans1" class="answer"&gt;正解：B&lt;/span&gt;&lt;br /&gt;
&lt;button id="btn1" class="show-answer"&gt;正解を見る&lt;/button&gt;&lt;/td&gt;
&lt;/tr&gt;
&lt;tr style="background-color: #ffffff; color: #000000;"&gt;
&lt;td&gt;2. 次の文で、&amp;#8221;that&amp;#8221;節はどのような役割をしているか？&lt;br /&gt;
I know that she is intelligent.&lt;/td&gt;
&lt;td&gt;A. 主語&lt;br /&gt;
B. 目的語&lt;br /&gt;
C. 補語&lt;br /&gt;
D. 形容詞&lt;/td&gt;
&lt;td&gt;&lt;span id="ans2" class="answer"&gt;正解：B（know の目的語）&lt;/span&gt;&lt;br /&gt;
&lt;button id="btn2" class="show-answer"&gt;正解を見る&lt;/button&gt;&lt;/td&gt;
&lt;/tr&gt;
&lt;tr style="background-color: #f0b464; color: #000000;"&gt;
&lt;td&gt;3. 次のうち、&amp;#8221;that&amp;#8221;節が補語になっている文はどれ？&lt;/td&gt;
&lt;td&gt;A. I think that he is kind.&lt;br /&gt;
B. The problem is that she is often late.&lt;br /&gt;
C. I heard that she was sick.&lt;br /&gt;
D. It surprised me that she left.&lt;/td&gt;
&lt;td&gt;&lt;span id="ans3" class="answer"&gt;正解：B（be動詞のあとで problem を説明している）&lt;/span&gt;&lt;br /&gt;
&lt;button id="btn3" class="show-answer"&gt;正解を見る&lt;/button&gt;&lt;/td&gt;
&lt;/tr&gt;
&lt;tr style="background-color: #ffffff; color: #000000;"&gt;
&lt;td&gt;4. 「名詞＋同格の that」の例として正しいものはどれ？&lt;/td&gt;
&lt;td&gt;A. I think that we should hold a party.&lt;br /&gt;
B. It is true that we should hold a party.&lt;br /&gt;
C. I got an idea that we should hold a party.&lt;br /&gt;
D. That we should hold a party is true.&lt;/td&gt;
&lt;td&gt;&lt;span id="ans4" class="answer"&gt;正解：C（idea と that節が「＝」の関係）&lt;/span&gt;&lt;br /&gt;
&lt;button id="btn4" class="show-answer"&gt;正解を見る&lt;/button&gt;&lt;/td&gt;
&lt;/tr&gt;
&lt;tr style="background-color: #f0b464; color: #000000;"&gt;
&lt;td&gt;5. 「that」節が本来の主語だが、形式主語 &amp;#8220;it&amp;#8221; を使っている文はどれ？&lt;/td&gt;
&lt;td&gt;A. That she is honest is clear.&lt;br /&gt;
B. It is clear that she is honest.&lt;br /&gt;
C. She is honest, that is clear.&lt;br /&gt;
D. I know that she is honest.&lt;/td&gt;
&lt;td&gt;&lt;span id="ans5" class="answer"&gt;正解：B（It is &amp;#8230; that ～ の形）&lt;/span&gt;&lt;br /&gt;
&lt;button id="btn5" class="show-answer"&gt;正解を見る&lt;/button&gt;&lt;/td&gt;
&lt;/tr&gt;
&lt;tr style="background-color: #ffffff; color: #000000;"&gt;
&lt;td&gt;6. 次の文のもっとも自然な訳はどれ？&lt;br /&gt;
It is a pity that she couldn’t pass the examination.&lt;/td&gt;
&lt;td&gt;A. 彼女は試験に合格できなかったようだ。&lt;br /&gt;
B. 彼女は試験に合格しないのが当然だ。&lt;br /&gt;
C. 彼女が試験に合格できなかったことは残念だ。&lt;br /&gt;
D. 彼女は試験に合格したことが残念だ。&lt;/td&gt;
&lt;td&gt;&lt;span id="ans6" class="answer"&gt;正解：C&lt;/span&gt;&lt;br /&gt;
&lt;button id="btn6" class="show-answer"&gt;正解を見る&lt;/button&gt;&lt;/td&gt;
&lt;/tr&gt;
&lt;tr style="background-color: #f0b464; color: #000000;"&gt;
&lt;td&gt;7. 次の日本語に最も近い英文はどれ？&lt;br /&gt;
「彼女が一人でその仕事を終えたことは私を驚かせた。」&lt;/td&gt;
&lt;td&gt;A. It surprised me that she finished the work by herself.&lt;br /&gt;
B. It is surprised that she finished the work by herself.&lt;br /&gt;
C. I surprised that she finished the work by herself.&lt;br /&gt;
D. That she finished the work by herself is surprise.&lt;/td&gt;
&lt;td&gt;&lt;span id="ans7" class="answer"&gt;正解：A（It surprised me that ～）&lt;/span&gt;&lt;br /&gt;
&lt;button id="btn7" class="show-answer"&gt;正解を見る&lt;/button&gt;&lt;/td&gt;
&lt;/tr&gt;
&lt;tr style="background-color: #ffffff; color: #000000;"&gt;
&lt;td&gt;8. 読解のとき、文頭に &amp;#8220;It&amp;#8221; が来たらどう意識するとよいか？&lt;/td&gt;
&lt;td&gt;A. すぐに主語だと決めつけて訳す。&lt;br /&gt;
B. そのまま「それは」と訳し続ける。&lt;br /&gt;
C. 右側にある that節や to不定詞を探し、その内容を主語として読む。&lt;br /&gt;
D. always の位置だけに注意する。&lt;/td&gt;
&lt;td&gt;&lt;span id="ans8" class="answer"&gt;正解：C&lt;/span&gt;&lt;br /&gt;
&lt;button id="btn8" class="show-answer"&gt;正解を見る&lt;/button&gt;&lt;/td&gt;
&lt;/tr&gt;
&lt;tr style="background-color: #f0b464; color: #000000;"&gt;
&lt;td&gt;9. なぜ that節をそのまま主語にせず、形式主語 &amp;#8220;it&amp;#8221; をよく使うのか？&lt;/td&gt;
&lt;td&gt;A. that節は文法的に主語になれないから。&lt;br /&gt;
B. that節はいつも省略されるから。&lt;br /&gt;
C. that節は長くなりやすく、文頭に置くと読みにくいから。&lt;br /&gt;
D. that節は目的語にしかなれないから。&lt;/td&gt;
&lt;td&gt;&lt;span id="ans9" class="answer"&gt;正解：C&lt;/span&gt;&lt;br /&gt;
&lt;button id="btn9" class="show-answer"&gt;正解を見る&lt;/button&gt;&lt;/td&gt;
&lt;/tr&gt;
&lt;tr style="background-color: #ffffff; color: #000000;"&gt;
&lt;td&gt;10. 次のうち、&amp;#8221;名詞＋同格の that&amp;#8221; の訳し方として最も適切な説明はどれ？&lt;/td&gt;
&lt;td&gt;A. 先に that節を訳し、あとで名詞を足す。&lt;br /&gt;
B. that を「接続詞」として訳し、名詞は訳さない。&lt;br /&gt;
C. 名詞を先に訳し、「～という○○」の形で that節の内容をあとから足す。&lt;br /&gt;
D. かならず「～するための○○」と訳す。&lt;/td&gt;
&lt;td&gt;&lt;span id="ans10" class="answer"&gt;正解：C&lt;/span&gt;&lt;br /&gt;
&lt;button id="btn10" class="show-answer"&gt;正解を見る&lt;/button&gt;&lt;/td&gt;
&lt;/tr&gt;
&lt;/tbody&gt;
&lt;/table&gt;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t>
  </si>
  <si>
    <t>https://eigo-rewrite.com/column/torikumimae/</t>
  </si>
  <si>
    <t>以下のページは不自然なワードを使用しています。
これらを適切に自然な言葉に置き換えて下さい。
なお、本文の装飾や構造は絶対に変えないでください。
【対象ページURL】
https://eigo-rewrite.com/column/torikumimae/
【検出された不自然ワード】
（検出なし）
【本文】
------
&lt;p&gt;英語の勉強に取り組む前にじつは大切なことがあります。それは、英語の勉強をするにあたって&lt;strong&gt;目標設定&lt;/strong&gt;をするってことです。現状に合わせた目標設定をして勉強をしていきましょう。&lt;/p&gt;
&lt;p&gt;英語の「基本の進め方」から全体を整理しておきたい場合は、&lt;a href="https://eigo-rewrite.com/column/eigobenkyouhou/"&gt;&lt;strong&gt;英語の基本的な勉強方法（全体像はこちら）&lt;/strong&gt;&lt;/a&gt;もあわせて確認してください。&lt;/p&gt;
&lt;h3&gt;目標設定１．定期テスト&lt;/h3&gt;
&lt;p&gt;定期テストは頻繁に行われるため、&lt;span style="color: #ff0000;"&gt;短期的な目標設定&lt;/span&gt;がしやすく、&lt;strong&gt;ゴールが目に見えてやるべきことを整理する&lt;/strong&gt;ことができます。もちろん定期テストの成績は進学の際にも関わってきますので、常に良い成績がとれるに越したことはありません。&lt;/p&gt;
&lt;p&gt;定期テストで良い結果を残すためには&lt;span style="color: #0000ff;"&gt;どのように、どのくらい勉強すれば良いのか&lt;/span&gt;というところからテスト勉強の計画を立てることができますので、&lt;span style="color: #0000ff;"&gt;具体的に&lt;/span&gt;考えながら取り組んでいきましょう。&lt;/p&gt;
&lt;h3&gt;目標設定２．大学受験など将来設定&lt;/h3&gt;
&lt;p&gt;定期テストのために短期的な目標を立てることができたら、次は&lt;span style="color: #ff0000;"&gt;長期的な目標&lt;/span&gt;を設定してみましょう。受験までにやらなければならないこと・受験勉強のために必要なことをリストアップして勉強を進めていきましょう。英語は急に成績をあげることは難しいので、はやめに対策をはじめておくと受験直前に焦ったりすることもなく、しっかりと地に足をつけて勉強を続けることができます。&lt;/p&gt;
&lt;h4&gt;まとめ&lt;/h4&gt;
&lt;p&gt;英語は勉強することが多すぎて、何から手を付けていけばいいか分からなかったり、勉強の成果がすぐには出なかったりするので勉強がなかなか続かないこともあるかと思います。まずは短期的な目標を設定してそれをコツコツクリアしていくことで達成感を覚えながら継続していきましょう。&lt;br /&gt;
&lt;!-- 読解強化講座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t>
  </si>
  <si>
    <t>https://eigo-rewrite.com/column/zyugyou/</t>
  </si>
  <si>
    <t>以下のページは不自然なワードを使用しています。
これらを適切に自然な言葉に置き換えて下さい。
なお、本文の装飾や構造は絶対に変えないでください。
【対象ページURL】
https://eigo-rewrite.com/column/zyugyou/
【検出された不自然ワード】
（検出なし）
【本文】
------
&lt;p&gt;中高生は学校の勉強の他にも部活動やボランティア、習い事などで家庭学習に割ける時間は決して多くないという場合もあるかと思います。授業の内容が授業中に理解できれば復習の時間が減りますし、効率的に学習をすることができます。&lt;br /&gt;
英語の「基本の進め方」から全体を整理しておきたい場合は、&lt;a href="https://eigo-rewrite.com/column/eigobenkyouhou/"&gt;&lt;strong&gt;英語の基本的な勉強方法（全体像はこちら）&lt;/strong&gt;&lt;/a&gt;もあわせて確認してください。&lt;/p&gt;
&lt;h3&gt;ノートの取り方を意識しよう&lt;/h3&gt;
&lt;p&gt;&lt;strong&gt;ただ板書を写しているだけではありませんか？&lt;/strong&gt;また、ただきれいなノートにすれば良いと思っていないでしょうか。もちろん、後からノートを見た時に分かりやすい形で残しておくことは大切ですが、&lt;span style="color: #ff0000;"&gt;きれいなノートを取っただけで理解したと思わないように注意が必要&lt;/span&gt;です。&lt;/p&gt;
&lt;p&gt;授業中に先生が板書していることはもちろん書き写す必要がありますが、先生が&lt;strong&gt;口頭で補足したこと&lt;/strong&gt;もきちんと書くようにしましょう。また、授業中に気づいたことや、授業だけでは理解が及ばなかったところがあれば付箋をつけたりメモを残したりして、後から質問したり調べたりできるようにしましょう。&lt;/p&gt;
&lt;h3&gt;予習・復習を必ずしよう&lt;/h3&gt;
&lt;p&gt;授業の予習をしておくことで、あらかじめ自分だけでは理解できなかった箇所が分かるため、特に&lt;strong&gt;そこの部分を重点的に意識して授業を受ける&lt;/strong&gt;ことができます。またその後に授業を受けることで&lt;strong&gt;理解を深める&lt;/strong&gt;ことができるでしょう。&lt;/p&gt;
&lt;p&gt;また、授業のあとで復習をきちんとすることで、その単元の理解度を確かめることができます。さらに、授業の中で分かっていたつもりになっているところを再度学習することで授業の内容を定着させることができます。&lt;/p&gt;
&lt;h4&gt;まとめ&lt;/h4&gt;
&lt;p&gt;予習・授業・復習のルーティーンを確立させ、授業にしっかりと集中して取り組むことができれば効率的に学習をすることができます。いかに授業を有効活用していくかが定期テストや受験勉強のカギになりますから、きちんと授業を受けて、分からないところを授業の中でなくしてしまうことが理想的です。&lt;br /&gt;
&lt;!--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t>
  </si>
  <si>
    <t>https://eigo-rewrite.com/contact/</t>
  </si>
  <si>
    <t>以下のページは不自然なワードを使用しています。
これらを適切に自然な言葉に置き換えて下さい。
なお、本文の装飾や構造は絶対に変えないでください。
【対象ページURL】
https://eigo-rewrite.com/contact/
【検出された不自然ワード】
（検出なし）
【本文】
------
&lt;div role="form" class="wpcf7" id="wpcf7-f53-p43-o1" lang="ja" dir="ltr"&gt;
&lt;div class="screen-reader-response" aria-live="polite"&gt;&lt;/div&gt;
&lt;form action="/contact/#wpcf7-f53-p43-o1" method="post" class="wpcf7-form" novalidate="novalidate"&gt;
&lt;div style="display: none;"&gt;
&lt;input type="hidden" name="_wpcf7" value="53" /&gt;
&lt;input type="hidden" name="_wpcf7_version" value="5.1.9" /&gt;
&lt;input type="hidden" name="_wpcf7_locale" value="ja" /&gt;
&lt;input type="hidden" name="_wpcf7_unit_tag" value="wpcf7-f53-p43-o1" /&gt;
&lt;input type="hidden" name="_wpcf7_container_post" value="43" /&gt;
&lt;input type="hidden" name="g-recaptcha-response" value="" /&gt;
&lt;/div&gt;
&lt;p&gt;&lt;label&gt; お名前 (必須)&lt;br /&gt;
    &lt;span class="wpcf7-form-control-wrap your-name"&gt;&lt;input type="text" name="your-name" value="" size="40" class="wpcf7-form-control wpcf7-text wpcf7-validates-as-required" aria-required="true" aria-invalid="false" /&gt;&lt;/span&gt; &lt;/label&gt;&lt;/p&gt;
&lt;p&gt;&lt;label&gt; メールアドレス (必須)&lt;br /&gt;
    &lt;span class="wpcf7-form-control-wrap your-email"&gt;&lt;input type="email" name="your-email" value="" size="40" class="wpcf7-form-control wpcf7-text wpcf7-email wpcf7-validates-as-required wpcf7-validates-as-email" aria-required="true" aria-invalid="false" /&gt;&lt;/span&gt; &lt;/label&gt;&lt;/p&gt;
&lt;p&gt;&lt;label&gt; メッセージ本文&lt;br /&gt;
    &lt;span class="wpcf7-form-control-wrap your-message"&gt;&lt;textarea name="your-message" cols="40" rows="10" class="wpcf7-form-control wpcf7-textarea" aria-invalid="false"&gt;&lt;/textarea&gt;&lt;/span&gt; &lt;/label&gt;&lt;/p&gt;
&lt;p&gt;&lt;input type="submit" value="送信" class="wpcf7-form-control wpcf7-submit" /&gt;&lt;/p&gt;
&lt;div class="wpcf7-response-output wpcf7-display-none" aria-hidden="true"&gt;&lt;/div&gt;&lt;/form&gt;&lt;/div&gt;
&lt;section class="veu_cta" id="veu_cta-143"&gt;&lt;h1 class="cta_title"&gt;開講講座：【個別指導】文法復習講座【高校受験】&lt;/h1&gt;&lt;div class="cta_body"&gt;&lt;div class="cta_body_image cta_body_image_right"&gt;&lt;a href="https://eigo-rewrite.com/bunpou/" target="_blank"&gt;&lt;img src="https://eigo-rewrite.com/wp-content/uploads/2020/06/logo_tate.png" /&gt;&lt;/a&gt;&lt;/div&gt;&lt;div class="cta_body_txt image_exist"&gt;本格的な受験勉強を始める前に、文法の総復習を行いましょう。
&lt;br /&gt;文法復習講座は、中学３年生の１学期などで、短期間で一気に既習文法を復習し、簡単な英作文が書けるようになることを目指していく講座です。&lt;/div&gt;&lt;div class="cta_body_link"&gt;&lt;a href="https://eigo-rewrite.com/bunpou/" class="btn btn-primary btn-block btn-lg" target="_blank"&gt;開講講座：【個別指導】文法復習講座【高校受験】&lt;/a&gt;&lt;/div&gt;&lt;/div&gt;&lt;!-- [ /.vkExUnit_cta_body ] --&gt;&lt;/section&gt;	
------</t>
  </si>
  <si>
    <t>https://eigo-rewrite.com/ct/ニュートレジャーの道案内/</t>
  </si>
  <si>
    <t>以下のページは不自然なワードを使用しています。
これらを適切に自然な言葉に置き換えて下さい。
なお、本文の装飾や構造は絶対に変えないでください。
【対象ページURL】
https://eigo-rewrite.com/ct/ニュートレジャーの道案内/
【検出された不自然ワード】
（検出なし）
【本文】
------
------</t>
  </si>
  <si>
    <t>https://eigo-rewrite.com/ct/高校受験対策/</t>
  </si>
  <si>
    <t>以下のページは不自然なワードを使用しています。
これらを適切に自然な言葉に置き換えて下さい。
なお、本文の装飾や構造は絶対に変えないでください。
【対象ページURL】
https://eigo-rewrite.com/ct/高校受験対策/
【検出された不自然ワード】
（検出なし）
【本文】
------
------</t>
  </si>
  <si>
    <t>https://eigo-rewrite.com/info/</t>
  </si>
  <si>
    <t>以下のページは不自然なワードを使用しています。
これらを適切に自然な言葉に置き換えて下さい。
なお、本文の装飾や構造は絶対に変えないでください。
【対象ページURL】
https://eigo-rewrite.com/info/
【検出された不自然ワード】
（検出なし）
【本文】
------
------</t>
  </si>
  <si>
    <t>https://eigo-rewrite.com/info/「基礎力stadium　国語のトリガー」開校のお知らせ/</t>
  </si>
  <si>
    <t>以下のページは不自然なワードを使用しています。
これらを適切に自然な言葉に置き換えて下さい。
なお、本文の装飾や構造は絶対に変えないでください。
【対象ページURL】
https://eigo-rewrite.com/info/「基礎力stadium　国語のトリガー」開校のお知らせ/
【検出された不自然ワード】
（検出なし）
【本文】
------
&lt;p&gt;本日は掲題の件につきましてお知らせさせて頂きます。&lt;/p&gt;
&lt;p&gt;新塾「基礎力Stadium　国語のトリガー」を開校致しました。&lt;/p&gt;
&lt;p&gt;&lt;a href="https://kokugo-trigger.com/" target="_blank" rel="noopener noreferrer"&gt;国語のトリガー&lt;/a&gt;　は、&lt;/p&gt;
&lt;p&gt;当塾と同様の授業システムを利用し、&lt;/p&gt;
&lt;p&gt;国語の個別講座を開講予定です。&lt;/p&gt;
&lt;p&gt;新開校の「基礎力Stadium　国語のトリガー」を宜しくお願い致します。&lt;/p&gt;
&lt;section class="veu_cta" id="veu_cta-141"&gt;&lt;h1 class="cta_title"&gt;開講講座：【集団授業】都立自校作成校の自由英作文対策講座《８回完結》&lt;/h1&gt;&lt;div class="cta_body"&gt;&lt;div class="cta_body_image cta_body_image_right"&gt;&lt;a href="https://eigo-rewrite.com/toritsu/" target="_blank"&gt;&lt;img src="https://eigo-rewrite.com/wp-content/uploads/2020/06/logo_tate.png" /&gt;&lt;/a&gt;&lt;/div&gt;&lt;div class="cta_body_txt image_exist"&gt;都立自校作成校の入試問題では、100点中の８～25点が自由英作文です。試験時間に余裕がない中で「一度に書ききる」ためには、「書く練習」と「書き方のストック」が必要です。本講座では、全８回の演習と添削(リライト)で自由英作文を得点源にします。また、書くことで長文読解のスピードを上げ、総合的な「合格力」育成も図ります。&lt;/div&gt;&lt;div class="cta_body_link"&gt;&lt;a href="https://eigo-rewrite.com/toritsu/" class="btn btn-primary btn-block btn-lg" target="_blank"&gt;開講講座：【集団授業】都立自校作成校の自由英作文対策講座《８回完結》&lt;/a&gt;&lt;/div&gt;&lt;/div&gt;&lt;!-- [ /.vkExUnit_cta_body ] --&gt;&lt;/section&gt;		
------</t>
  </si>
  <si>
    <t>https://eigo-rewrite.com/info/20200601/</t>
  </si>
  <si>
    <t>以下のページは不自然なワードを使用しています。
これらを適切に自然な言葉に置き換えて下さい。
なお、本文の装飾や構造は絶対に変えないでください。
【対象ページURL】
https://eigo-rewrite.com/info/20200601/
【検出された不自然ワード】
（検出なし）
【本文】
------
&lt;p&gt;この度、受験英語に特化した塾、受験英語専門ゼミ「Re-Write」(リライト)を開校いたします。&lt;br /&gt;
当塾の指導は、英文を「書く」ことを重視します。&lt;br /&gt;
「書く」ことを繰り返す中で、英語の理解力と発信力、さらには思考力を同時に鍛えられると考えるからです。&lt;br /&gt;
生徒たちには「書く」ことを通し、総合的な英語力の醸成することと、他者の意見を取り入れ能力を向上させることの2つができるようになってほしい。そう願い、指導してまいります。&lt;br /&gt;
完全１対１の個別指導から集団授業まで、様々なニーズに合わせた授業で英語の得点力を養います。&lt;/p&gt;
&lt;section class="veu_cta" id="veu_cta-147"&gt;&lt;h1 class="cta_title"&gt;開講講座：【個別指導】リスニング+音読講座【高校受験】&lt;/h1&gt;&lt;div class="cta_body"&gt;&lt;div class="cta_body_image cta_body_image_right"&gt;&lt;a href="https://eigo-rewrite.com/listening/" target="_blank"&gt;&lt;img src="https://eigo-rewrite.com/wp-content/uploads/2020/06/logo_tate.png" /&gt;&lt;/a&gt;&lt;/div&gt;&lt;div class="cta_body_txt image_exist"&gt;リスニング問題を通し「聴く」と「話す」を同時に鍛えていく講座です。&lt;/div&gt;&lt;div class="cta_body_link"&gt;&lt;a href="https://eigo-rewrite.com/listening/" class="btn btn-primary btn-block btn-lg" target="_blank"&gt;開講講座：【個別指導】リスニング+音読講座【高校受験】&lt;/a&gt;&lt;/div&gt;&lt;/div&gt;&lt;!-- [ /.vkExUnit_cta_body ] --&gt;&lt;/section&gt;		
------</t>
  </si>
  <si>
    <t>https://eigo-rewrite.com/info/20201022/</t>
  </si>
  <si>
    <t>以下のページは不自然なワードを使用しています。
これらを適切に自然な言葉に置き換えて下さい。
なお、本文の装飾や構造は絶対に変えないでください。
【対象ページURL】
https://eigo-rewrite.com/info/20201022/
【検出された不自然ワード】
（検出なし）
【本文】
------
&lt;h2&gt;早稲田大突破セミナー開催のお知らせ&lt;/h2&gt;
&lt;p&gt;&lt;a href="https://juku-escot.com/" target="_blank" rel="noopener noreferrer"&gt;中高一貫校専門塾エスコット&lt;/a&gt;にて、11月3日(火)に、「早稲田大突破セミナー」が開催されます。こちらの英語の解説を当塾代表の中尾が担当いたします。&lt;/p&gt;
&lt;p&gt;以下、「早稲田大突破セミナー」の詳細となります。&lt;/p&gt;
&lt;pre class="sc-gldTML sfbgI"&gt;-----------------------&lt;/pre&gt;
&lt;p&gt;早稲田大学の最新入試問題、中高一貫専門塾エスコットの講師陣が徹底分析し、その結果を生徒様・保護者様に共有する「早稲田大突破セミナー」を開催いたします。&lt;/p&gt;
&lt;p&gt;2021年度の傾向予想や政治経済学部の総合問題の解説もいたします。受験学年・非受験学年を問わず、多くの方にお越しいただければ幸いです。また、オンラインにてライブ配信をいたしますので、ご自宅からご参加いただくことも可能です。なお、本講座は保護者様にもご参加いただける企画となっております。詳細は以下の通りです。&lt;/p&gt;
&lt;h4&gt;【対象】&lt;/h4&gt;
&lt;p&gt;早稲田大を志望する中学生・高校生・高卒生およびその保護者&lt;/p&gt;
&lt;h4&gt;【実施科目】&lt;/h4&gt;
&lt;p&gt;英語・国語・数学&lt;/p&gt;
&lt;h4&gt;【開催日時】&lt;/h4&gt;
&lt;p&gt;11月3日(火)　09：00～12:00&lt;/p&gt;
&lt;h4&gt;【タイムテーブル】&lt;/h4&gt;
&lt;p&gt;09:00～09:20　概況説明&lt;br /&gt;
09:20～10:25　英語　※文理合同&lt;br /&gt;
10:25～10:35　休憩＋移動&lt;br /&gt;
10:35～11:40　国語or数学　(文系は国語、理系は数学に分かれての説明となります。)&lt;br /&gt;
11:40～12:00　総括・質疑応答⇒(文系は岡部＋長島、理系は小林＋中尾が担当いたします。)&lt;/p&gt;
&lt;h4&gt;【定員】&lt;/h4&gt;
&lt;p&gt;会場　30名　※一家庭につき二名様までのご参加とさせていただきます。&lt;/p&gt;
&lt;h4&gt;【参加費】&lt;/h4&gt;
&lt;p&gt;会場参加・オンライン参加ともに￥1,000-(税込)&lt;/p&gt;
&lt;h4&gt;【概要紹介動画】&lt;/h4&gt;
&lt;p&gt;&lt;iframe title="「早稲田大突破セミナー」概要紹介" src="https://www.youtube.com/embed/7BZ81OpjPBA?feature=oembed" width="750" height="422" frameborder="0" allowfullscreen="allowfullscreen" data-mce-fragment="1"&gt;&lt;/iframe&gt;&lt;/p&gt;
&lt;p&gt;&amp;nbsp;&lt;/p&gt;
&lt;p&gt;申し込みフォームや詳細は、以下のページをご覧ください。&lt;/p&gt;
&lt;p&gt;&lt;iframe class="wp-embedded-content" title="“早稲田大突破セミナー開催のお知らせ” — 中高一貫校専門塾エスコット(Escot)～定期試験対策から大学受験指導まで～" src="https://juku-escot.com/info/20200923/embed/#?secret=CTK8lboi8o" width="600" height="200" frameborder="0" marginwidth="0" marginheight="0" scrolling="no" sandbox="allow-scripts" data-secret="CTK8lboi8o" data-mce-fragment="1"&gt;&lt;/iframe&gt;&lt;/p&gt;
&lt;section class="veu_cta" id="veu_cta-147"&gt;&lt;h1 class="cta_title"&gt;開講講座：【個別指導】リスニング+音読講座【高校受験】&lt;/h1&gt;&lt;div class="cta_body"&gt;&lt;div class="cta_body_image cta_body_image_right"&gt;&lt;a href="https://eigo-rewrite.com/listening/" target="_blank"&gt;&lt;img src="https://eigo-rewrite.com/wp-content/uploads/2020/06/logo_tate.png" /&gt;&lt;/a&gt;&lt;/div&gt;&lt;div class="cta_body_txt image_exist"&gt;リスニング問題を通し「聴く」と「話す」を同時に鍛えていく講座です。&lt;/div&gt;&lt;div class="cta_body_link"&gt;&lt;a href="https://eigo-rewrite.com/listening/" class="btn btn-primary btn-block btn-lg" target="_blank"&gt;開講講座：【個別指導】リスニング+音読講座【高校受験】&lt;/a&gt;&lt;/div&gt;&lt;/div&gt;&lt;!-- [ /.vkExUnit_cta_body ] --&gt;&lt;/section&gt;		
------</t>
  </si>
  <si>
    <t>https://eigo-rewrite.com/info/20210406/</t>
  </si>
  <si>
    <t>以下のページは不自然なワードを使用しています。
これらを適切に自然な言葉に置き換えて下さい。
なお、本文の装飾や構造は絶対に変えないでください。
【対象ページURL】
https://eigo-rewrite.com/info/20210406/
【検出された不自然ワード】
（検出なし）
【本文】
------
&lt;p&gt;本日は掲題の件につきましてお知らせさせて頂きます。&lt;/p&gt;
&lt;p&gt;新塾「英語教室サポート」を開校致しました。&lt;/p&gt;
&lt;p&gt;&lt;a href="http://eng-support.com/" target="_blank" rel="noopener noreferrer"&gt;英語教室サポート&lt;/a&gt;　は、&lt;/p&gt;
&lt;p&gt;当塾と同様の授業システムを利用し、&lt;/p&gt;
&lt;p&gt;英語の個別講座を開講予定です。&lt;/p&gt;
&lt;p&gt;新開校の「英語教室サポート」を宜しくお願い致します。&lt;/p&gt;
&lt;section class="veu_cta" id="veu_cta-141"&gt;&lt;h1 class="cta_title"&gt;開講講座：【集団授業】都立自校作成校の自由英作文対策講座《８回完結》&lt;/h1&gt;&lt;div class="cta_body"&gt;&lt;div class="cta_body_image cta_body_image_right"&gt;&lt;a href="https://eigo-rewrite.com/toritsu/" target="_blank"&gt;&lt;img src="https://eigo-rewrite.com/wp-content/uploads/2020/06/logo_tate.png" /&gt;&lt;/a&gt;&lt;/div&gt;&lt;div class="cta_body_txt image_exist"&gt;都立自校作成校の入試問題では、100点中の８～25点が自由英作文です。試験時間に余裕がない中で「一度に書ききる」ためには、「書く練習」と「書き方のストック」が必要です。本講座では、全８回の演習と添削(リライト)で自由英作文を得点源にします。また、書くことで長文読解のスピードを上げ、総合的な「合格力」育成も図ります。&lt;/div&gt;&lt;div class="cta_body_link"&gt;&lt;a href="https://eigo-rewrite.com/toritsu/" class="btn btn-primary btn-block btn-lg" target="_blank"&gt;開講講座：【集団授業】都立自校作成校の自由英作文対策講座《８回完結》&lt;/a&gt;&lt;/div&gt;&lt;/div&gt;&lt;!-- [ /.vkExUnit_cta_body ] --&gt;&lt;/section&gt;		
------</t>
  </si>
  <si>
    <t>https://eigo-rewrite.com/info/20210723/</t>
  </si>
  <si>
    <t>以下のページは不自然なワードを使用しています。
これらを適切に自然な言葉に置き換えて下さい。
なお、本文の装飾や構造は絶対に変えないでください。
【対象ページURL】
https://eigo-rewrite.com/info/20210723/
【検出された不自然ワード】
（検出なし）
【本文】
------
&lt;p&gt;本日は掲題の件につきましてお知らせさせて頂きます。&lt;/p&gt;
&lt;p&gt;新塾「受験理科専門塾　しゅん吉クエスト」を開校致しました。&lt;/p&gt;
&lt;p&gt;&lt;a href="https://rika-quest.com/" target="_blank" rel="noopener noreferrer"&gt;しゅん吉クエスト&lt;/a&gt;は、&lt;/p&gt;
&lt;p&gt;当塾と同様の授業システムを利用し、&lt;/p&gt;
&lt;p&gt;理科の個別講座を開講予定です。&lt;/p&gt;
&lt;p&gt;新開校の「しゅん吉クエスト」を宜しくお願い致します。&lt;/p&gt;
&lt;section class="veu_cta" id="veu_cta-141"&gt;&lt;h1 class="cta_title"&gt;開講講座：【集団授業】都立自校作成校の自由英作文対策講座《８回完結》&lt;/h1&gt;&lt;div class="cta_body"&gt;&lt;div class="cta_body_image cta_body_image_right"&gt;&lt;a href="https://eigo-rewrite.com/toritsu/" target="_blank"&gt;&lt;img src="https://eigo-rewrite.com/wp-content/uploads/2020/06/logo_tate.png" /&gt;&lt;/a&gt;&lt;/div&gt;&lt;div class="cta_body_txt image_exist"&gt;都立自校作成校の入試問題では、100点中の８～25点が自由英作文です。試験時間に余裕がない中で「一度に書ききる」ためには、「書く練習」と「書き方のストック」が必要です。本講座では、全８回の演習と添削(リライト)で自由英作文を得点源にします。また、書くことで長文読解のスピードを上げ、総合的な「合格力」育成も図ります。&lt;/div&gt;&lt;div class="cta_body_link"&gt;&lt;a href="https://eigo-rewrite.com/toritsu/" class="btn btn-primary btn-block btn-lg" target="_blank"&gt;開講講座：【集団授業】都立自校作成校の自由英作文対策講座《８回完結》&lt;/a&gt;&lt;/div&gt;&lt;/div&gt;&lt;!-- [ /.vkExUnit_cta_body ] --&gt;&lt;/section&gt;		
------</t>
  </si>
  <si>
    <t>https://eng-support.com/access/</t>
  </si>
  <si>
    <t>以下のページは不自然なワードを使用しています。
これらを適切に自然な言葉に置き換えて下さい。
なお、本文の装飾や構造は絶対に変えないでください。
【対象ページURL】
https://eng-support.com/access/
【検出された不自然ワード】
（検出なし）
【本文】
------
&lt;h2&gt;教室へのアクセス&lt;/h2&gt;
&lt;h3&gt;住所&lt;/h3&gt;
&lt;p class="sc-eopZyb fhMqvU"&gt;〒160-0004 東京都新宿区四谷１－７　装美ビル301&lt;/p&gt;
&lt;h3&gt;地図&lt;/h3&gt;
&lt;p&gt;&lt;iframe style="border: 0;" tabindex="0" src="https://www.google.com/maps/embed?pb=!1m18!1m12!1m3!1d3240.595095693855!2d139.72618201561212!3d35.686970737263714!2m3!1f0!2f0!3f0!3m2!1i1024!2i768!4f13.1!3m3!1m2!1s0x60188c8b0a68e053%3A0xc651f249fed562a2!2z44CSMTYwLTAwMDQg5p2x5Lqs6YO95paw5a6_5Yy65Zub6LC377yR5LiB55uu77yX4oiS77yRIOijhee-juODk-ODqw!5e0!3m2!1sja!2sjp!4v1609311998772!5m2!1sja!2sjp" width="800" height="600" frameborder="0" allowfullscreen="allowfullscreen" aria-hidden="false" data-mce-fragment="1"&gt;&lt;/iframe&gt;&lt;/p&gt;
&lt;h3&gt;道順&lt;/h3&gt;
&lt;p&gt;四ツ谷駅の四ツ谷口を出てすぐの横断歩道を渡り、四谷見附の交差点を左折し直進します。&lt;/p&gt;
&lt;p&gt;&lt;img decoding="async" src="https://natsui-sansu-juku.com/wp-content/uploads/2021/01/S__105234441-768x1024.jpg" /&gt;&lt;/p&gt;
&lt;p&gt;少し進むと左手に&lt;span style="font-size: 1rem;"&gt;「四ツ谷　胡桃屋」が見えます。&lt;/span&gt;&lt;/p&gt;
&lt;p&gt;&lt;img decoding="async" src="https://natsui-sansu-juku.com/wp-content/uploads/2021/01/S__105234439-768x1024.jpg" /&gt;&lt;/p&gt;
&lt;p&gt;&lt;span style="font-size: 1rem;"&gt;「四ツ谷　胡桃屋」、「元祖やきとり串八珍　四谷店」の間のビルの３階が当塾です。&lt;/span&gt;&lt;/p&gt;
&lt;p&gt;&lt;img decoding="async" src="https://natsui-sansu-juku.com/wp-content/uploads/2021/01/S__105234437-768x1024.jpg" /&gt;&lt;/p&gt;
&lt;p&gt;&amp;nbsp;&lt;/p&gt;
&lt;h3&gt;アクセス&lt;/h3&gt;
&lt;p&gt;JR 四ツ谷駅&lt;br /&gt;
東京メトロ南北線　四ツ谷駅&lt;br /&gt;
東京メトロ丸の内線　四ツ谷駅&lt;/p&gt;
&lt;p&gt;四ツ谷口より徒歩２分&lt;/p&gt;
&lt;p&gt;&amp;nbsp;&lt;/p&gt;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</si>
  <si>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https://eng-support.com/column/</t>
  </si>
  <si>
    <t>以下のページは不自然なワードを使用しています。
これらを適切に自然な言葉に置き換えて下さい。
なお、本文の装飾や構造は絶対に変えないでください。
【対象ページURL】
https://eng-support.com/column/
【検出された不自然ワード】
（検出なし）
【本文】
------
------</t>
  </si>
  <si>
    <t>https://eng-support.com/column/book1-lesson19-scene2/</t>
  </si>
  <si>
    <t>以下のページは不自然なワードを使用しています。
これらを適切に自然な言葉に置き換えて下さい。
なお、本文の装飾や構造は絶対に変えないでください。
【対象ページURL】
https://eng-support.com/column/book1-lesson19-scene2/
【検出された不自然ワード】
（検出なし）
【本文】
------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&lt;p&gt;&lt;iframe loading="lazy" title="YouTube video player" src="https://www.youtube.com/embed/c1vDAoApqWs?si=w-DB-QOn9_5Pss_G" width="560" height="315" frameborder="0" allowfullscreen="allowfullscreen"&gt;&lt;span data-mce-type="bookmark" style="display: inline-block; width: 0px; overflow: hidden; line-height: 0;" class="mce_SELRES_start"&gt;﻿&lt;/span&gt;&lt;/iframe&gt;今回は、Book1 Lesson19シーン2という事で前置詞のまとめです。&lt;/p&gt;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これまで色んな前置詞が出てきた訳ですが、それをまとめてもらおうという単元になります。19-2に関しては今までと違うのはLookの文をもう書いていません。なので、前回19-1の時も言いましたが皆さんお手元にこの水色のPROGRESSを用意して178ページ179ページを開けて下さい。&lt;/p&gt;
&lt;p&gt;&lt;span style="color: blue;"&gt;前置詞のまとめと意味の覚え方&lt;/span&gt;&lt;/p&gt;
&lt;p&gt;前置詞のまとめという事ですが、前置詞の意味の覚え方です。これがちょっと日本では例えば &amp;#8220;toは「どこどこに」、&amp;#8221;to Tokyo&amp;#8221;で「東京に」となります。ところが &amp;#8220;I live in Tokyo.&amp;#8221; 「私は東京に住んでいる。」の「東京に」だ、と思ってしまう人がいます。なんか「に」だけど &amp;#8220;to&amp;#8221; だったり &amp;#8220;in&amp;#8221; だったりします。 &amp;#8220;live&amp;#8221; なら &amp;#8220;in&amp;#8221; と覚えておけとかそういうふうに勉強して、 &amp;#8220;live&amp;#8221; の時はさすがに「live to どこどこ」とは普通言わないので、 &amp;#8220;live&amp;#8221; だったら &amp;#8220;in&amp;#8221; でいいです。 ただ、そうするとちょっと知らない表現が出てくると皆さんあれ？ってなっちゃう訳です。 そこで、前置詞の意味の違いの勉強の仕方をちょっと一つここでお話ししたいと思います。&lt;/p&gt;
&lt;p&gt;&lt;span style="color: red;"&gt;&amp;#8220;arrive&amp;#8221; の例で説明&lt;/span&gt;&lt;/p&gt;
&lt;p&gt;例えば、 &amp;#8220;arrive&amp;#8221; です。これは「着く」という自動詞でした。 「どこどこに着く」、&lt;span style="color: blue;"&gt;&amp;#8220;arrive at&amp;#8221;&lt;/span&gt; 例えば &amp;#8220;Tokyo&amp;#8221; にしておきましょう。 &lt;span style="color: blue;"&gt;&amp;#8220;arrive at Tokyo&amp;#8221;&lt;/span&gt; が普通ですが、 &lt;span style="color: blue;"&gt;&amp;#8220;arrive in Tokyo&amp;#8221;&lt;/span&gt; となっている時もあります。ちなみにこれですが、どちらも日本語にしたら「東京に着く」です。 日本語で一緒だからといって、じゃあ &amp;#8220;in&amp;#8221; でも &amp;#8220;at&amp;#8221; でもいいんだと思っちゃいけません。 「東京に着く」でも &lt;span style="color: blue;"&gt;&amp;#8220;arrive at Tokyo&amp;#8221;&lt;/span&gt; と &lt;span style="color: blue;"&gt;&amp;#8220;arrive in Tokyo&amp;#8221;&lt;/span&gt; では意味が違います。&lt;/p&gt;
&lt;hr /&gt;
&lt;h2&gt;arrive at / arrive in の違いを図式で整理&lt;/h2&gt;
&lt;p&gt;日本語ではどちらも「～に着く」と訳されるため混乱しがちですが、英語では&lt;br /&gt;
&lt;span style="color: blue;"&gt;&lt;strong&gt;「場所をどう捉えているか」&lt;/strong&gt;&lt;/span&gt;&lt;br /&gt;
で前置詞が変わります。&lt;/p&gt;
&lt;table style="border-collapse: collapse; width: 100%;" border="1" cellpadding="8"&gt;
&lt;tbody&gt;
&lt;tr&gt;
&lt;th&gt;前置詞&lt;/th&gt;
&lt;th&gt;イメージ&lt;/th&gt;
&lt;th&gt;具体例&lt;/th&gt;
&lt;/tr&gt;
&lt;tr&gt;
&lt;td&gt;&lt;strong&gt;at&lt;/strong&gt;&lt;/td&gt;
&lt;td&gt;点としての場所&lt;/td&gt;
&lt;td&gt;arrive at the station / arrive at the airport&lt;/td&gt;
&lt;/tr&gt;
&lt;tr&gt;
&lt;td&gt;&lt;strong&gt;in&lt;/strong&gt;&lt;/td&gt;
&lt;td&gt;広がりのある場所・内部&lt;/td&gt;
&lt;td&gt;arrive in Tokyo / arrive in Japan&lt;/td&gt;
&lt;/tr&gt;
&lt;/tbody&gt;
&lt;/table&gt;
&lt;p&gt;&lt;span style="color: red;"&gt;&lt;strong&gt;ポイント：&lt;/strong&gt;&lt;/span&gt;&lt;br /&gt;
駅・空港・建物など「一点として捉えやすい場所」は at、&lt;br /&gt;
都市・国・地域など「中に入るイメージ」がある場所は in が使われやすくなります。&lt;/p&gt;
&lt;h2&gt;よくあるミス例&lt;/h2&gt;
&lt;ul&gt;
&lt;li&gt;✕ arrive to Tokyo → ○ arrive in Tokyo&lt;/li&gt;
&lt;li&gt;✕ arrive in the station → ○ arrive at the station&lt;/li&gt;
&lt;/ul&gt;
&lt;p&gt;「日本語が同じだからどれでもOK」と考えるのではなく、&lt;br /&gt;
&lt;strong&gt;英語の視点（点か・広がりか）&lt;/strong&gt;で判断する癖をつけましょう。&lt;/p&gt;
&lt;h2&gt;練習問題（理解チェック）&lt;/h2&gt;
&lt;p&gt;次の（　）に at / in を入れましょう。&lt;/p&gt;
&lt;ol&gt;
&lt;li&gt;I arrived (    ) Osaka yesterday.&lt;/li&gt;
&lt;li&gt;She arrived (    ) the bus stop early.&lt;/li&gt;
&lt;/ol&gt;
&lt;p&gt;&lt;strong&gt;解答：&lt;/strong&gt;&lt;br /&gt;
1. in（都市）&lt;br /&gt;
2. at（一点）&lt;/p&gt;
&lt;h2&gt;前置詞の覚え方Q&amp;amp;A&lt;/h2&gt;
&lt;p&gt;&lt;strong&gt;Q. 「live in Tokyo」は覚えでいいの？&lt;/strong&gt;&lt;br /&gt;
A. 最初は覚えでも構いませんが、「生活の場＝中にいる」という&lt;br /&gt;
&lt;span style="color: blue;"&gt;イメージ&lt;/span&gt;と結びつけると応用が効くようになります。&lt;/p&gt;
&lt;p&gt;&lt;strong&gt;Q. at と in で迷ったらどうする？&lt;/strong&gt;&lt;br /&gt;
A. 「その場所を&lt;strong&gt;点&lt;/strong&gt;として言っているか、&lt;strong&gt;広がり&lt;/strong&gt;として言っているか」&lt;br /&gt;
を一度立ち止まって考えてみてください。&lt;/p&gt;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</si>
  <si>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https://eng-support.com/column/book1-lesson19-scene3/</t>
  </si>
  <si>
    <t>以下のページは不自然なワードを使用しています。
これらを適切に自然な言葉に置き換えて下さい。
なお、本文の装飾や構造は絶対に変えないでください。
【対象ページURL】
https://eng-support.com/column/book1-lesson19-scene3/
【検出された不自然ワード】
（検出なし）
【本文】
------
&lt;p&gt;&lt;iframe title="YouTube video player" src="https://www.youtube.com/embed/CDvN-QlVTeo?si=Q8mVTDoXGJR1diyW" width="560" height="315" frameborder="0" allowfullscreen="allowfullscreen"&gt;&lt;/iframe&gt;&lt;/p&gt;
&lt;h1&gt;前置詞句の理解と使い方&lt;/h1&gt;
&lt;h3&gt;&lt;/h3&gt;
&lt;h3&gt;前置詞句の基本&lt;/h3&gt;
&lt;p&gt;最初の文は&lt;span style="color: blue;"&gt;「The book is mine.」&lt;/span&gt;です。この文では、主語&lt;span style="color: blue;"&gt;「The book」&lt;/span&gt;が単純な名詞句であり、&lt;span style="color: blue;"&gt;「is」&lt;/span&gt;が動詞です。次に&lt;span style="color: red;"&gt;「The red book is mine.」&lt;/span&gt;という文を見てみましょう。ここで&lt;span style="color: red;"&gt;「red」&lt;/span&gt;は形容詞で、&lt;span style="color: red;"&gt;「The red book」&lt;/span&gt;という名詞句が主語となります。このように、形容詞が名詞の前に置かれることで、より詳細な情報が付加されることが分かります。&lt;/p&gt;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&lt;h3&gt;前置詞句の複雑さ&lt;/h3&gt;
&lt;p&gt;次に、&lt;span style="color: blue;"&gt;「The book on the desk is mine.」&lt;/span&gt;という文を取り上げます。この文は多くの学習者にとって難しい部分があります。ここで重要なのは、前置詞句&lt;span style="color: blue;"&gt;「on the desk」&lt;/span&gt;が主語&lt;span style="color: blue;"&gt;「The book」&lt;/span&gt;を修飾している点です。日本語では名詞が前に来ることが一般的ですが、英語では前置詞句が後ろに置かれることがあります。この構造を理解することで、&lt;span style="color: blue;"&gt;「The book on the desk is mine.」&lt;/span&gt;が&lt;span style="color: blue;"&gt;「机の上の本は私のものです。」&lt;/span&gt;と訳されることが理解できます。&lt;/p&gt;
&lt;h3&gt;形容詞の配置に注目&lt;/h3&gt;
&lt;p&gt;前置詞句の中でも形容詞の配置は重要です。形容詞が名詞の前に置かれることで、名詞の特定の側面や性質が強調されます。また、形容詞が複数並ぶ場合もあります。例えば、&lt;span style="color: blue;"&gt;「The red book on the desk is mine.」&lt;/span&gt;のように、複数の形容詞が名詞を修飾することで、より詳細な説明が可能となります。&lt;/p&gt;
&lt;h3&gt;形容詞の数による影響&lt;/h3&gt;
&lt;p&gt;形容詞の数によっても前置詞句の構造が変わります。一語の形容詞の場合は、形容詞が名詞の前に置かれますが、二語以上の形容詞が組み合わさると、名詞の後ろに配置されることがあります。この違いを理解することで、前置詞句の構造を正確に解釈できるように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 名詞と形容詞の順序の違い&lt;/h3&gt;
&lt;p&gt;日本語と英語では、名詞と形容詞の順序が異なります。日本語では形容詞が名詞の後に置かれることが一般的ですが、英語では一語の形容詞は名詞の前に、複数の形容詞は名詞の後ろに配置されます。この違いを理解することで、英語の前置詞句の構造がスムーズに理解できるようになります。&lt;/p&gt;
&lt;h3&gt;英語と日本語の違いに注意&lt;/h3&gt;
&lt;p&gt;英語と日本語の言語文化の違いも前置詞句の理解に影響を与えることがあります。英語では話題を先に出してから詳細を説明する構造が一般的ですが、日本語では逆の順序がよく用いられます。これにより、英語学習者が前置詞句の構造を誤解することがあります。名詞と形容詞の配置に注目し、文脈に合った意味を正確に理解することが大切です。&lt;/p&gt;
&lt;p&gt;以上のセクションを通じて、前置詞句の概念や構造について理解を深めていきましょう。正確な文法理解と共に、英語の表現力を高めるためにも、前置詞句の使い方を習得することは重要で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</si>
  <si>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https://eng-support.com/column/book2-lesson10-scene2/</t>
  </si>
  <si>
    <t>以下のページは不自然なワードを使用しています。
これらを適切に自然な言葉に置き換えて下さい。
なお、本文の装飾や構造は絶対に変えないでください。
【対象ページURL】
https://eng-support.com/column/book2-lesson10-scene2/
【検出された不自然ワード】
（検出なし）
【本文】
------
&lt;p&gt;&lt;iframe title="YouTube video player" src="https://www.youtube.com/embed/Xd35YzCK9Mw?si=AYnQS0arhwNUDrGs" width="560" height="315" frameborder="0" allowfullscreen="allowfullscreen"&gt;&lt;span data-mce-type="bookmark" style="display: inline-block; width: 0px; overflow: hidden; line-height: 0;" class="mce_SELRES_start"&gt;﻿&lt;/span&gt;&lt;/iframe&gt;&lt;/p&gt;
&lt;div class="entry-content-intro" style="background-color: #f9f9f9; padding: 20px; border-radius: 8px; border: 1px solid #ddd; margin-bottom: 25px;"&gt;
&lt;h2 style="color: #d35400; font-size: 1.4rem; margin-top: 0; line-height: 1.5;"&gt;「材料」のofと「原料」のfrom、もう迷わない！&lt;br /&gt;
テストで狙われる3つの「be made ～」を完璧にマスターする&lt;/h2&gt;
&lt;p style="line-height: 1.8; color: #333;"&gt;英語のテストで必ずと言っていいほど出題される &lt;strong&gt;be made of / from / into&lt;/strong&gt;。「木でできている」はどっち？「紙になる」はどう書く？と混乱していませんか？&lt;/p&gt;
&lt;p&gt;実は、この使い分けには&lt;strong&gt;「見た目で素材がわかるかどうか」&lt;/strong&gt;という明確なルールがあります。この記事では、中学生が最も間違えやすい「of」と「from」の決定的な違いから、主語が入れ替わる「into」の特殊な語順まで、例文と図解で一気に整理します。&lt;/p&gt;
&lt;p&gt;もう「なんとなく」で選ぶのは終わり。この記事を読めば、次の模試や定期テストで自信を持って正解を選べるようになります。&lt;/p&gt;
&lt;/div&gt;
&lt;p&gt;&lt;span style="color: blue;"&gt;「be made of」&lt;/span&gt;の意味と使い方&lt;br /&gt;
&lt;span style="color: blue;"&gt;「be made of」&lt;/span&gt;は、何かが作られた素材を示します。例えば、「This bench is made of &lt;span style="color: red;"&gt;wood&lt;/span&gt;.」という文では、ベンチが&lt;span style="color: red;"&gt;木&lt;/span&gt;でできていることを表します。ここでの「&lt;span style="color: red;"&gt;wood&lt;/span&gt;」は材料を指し、元の材料と製品の性質が同じであることを示します。&lt;/p&gt;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&lt;p&gt;&lt;span style="color: blue;"&gt;「be made from」&lt;/span&gt;の意味と使い方&lt;br /&gt;
一方、「&lt;span style="color: blue;"&gt;be made from&lt;/span&gt;」は、何かが作られる際の原料を示します。例えば、「&lt;span style="color: blue;"&gt;Paper&lt;/span&gt; is made from &lt;span style="color: red;"&gt;wood&lt;/span&gt;.」という文では、紙が&lt;span style="color: red;"&gt;木&lt;/span&gt;から作られていることを表します。ここでの「&lt;span style="color: red;"&gt;wood&lt;/span&gt;」は原料を指し、元の材料と製品の性質が異なることを示します。&lt;/p&gt;
&lt;p&gt;&lt;span style="color: blue;"&gt;「be made into」&lt;/span&gt;の意味と使い方&lt;br /&gt;
最後に、「&lt;span style="color: blue;"&gt;be made into&lt;/span&gt;」は、何かが別のものに変わる過程を示します。例えば、「&lt;span style="color: red;"&gt;Wood&lt;/span&gt; is made into &lt;span style="color: blue;"&gt;paper&lt;/span&gt; in that factory.」という文では、&lt;span style="color: red;"&gt;木&lt;/span&gt;がその工場で&lt;span style="color: blue;"&gt;紙&lt;/span&gt;に加工される過程を表します。ここでの「&lt;span style="color: blue;"&gt;paper&lt;/span&gt;」は製品、そして「&lt;span style="color: red;"&gt;wood&lt;/span&gt;」は原料を指します。&lt;/p&gt;
&lt;p&gt;&amp;nbsp;&lt;/p&gt;
&lt;p&gt;このように、「&lt;span style="color: blue;"&gt;be made of&lt;/span&gt;」「&lt;span style="color: blue;"&gt;be made from&lt;/span&gt;」「&lt;span style="color: blue;"&gt;be made into&lt;/span&gt;」は、材料や原料、そして製品の関係を示す際に使われます。それぞれの表現の使い分けに注意し、理解を深めましょう。&lt;/p&gt;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</si>
  <si>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https://eng-support.com/column/book2-lesson10-scene3/</t>
  </si>
  <si>
    <t>以下のページは不自然なワードを使用しています。
これらを適切に自然な言葉に置き換えて下さい。
なお、本文の装飾や構造は絶対に変えないでください。
【対象ページURL】
https://eng-support.com/column/book2-lesson10-scene3/
【検出された不自然ワード】
（検出なし）
【本文】
------
&lt;p&gt;&lt;iframe title="YouTube video player" src="https://www.youtube.com/embed/4wp_A0OpWdQ?si=OPMEYEBu3tRa6s3w" width="560" height="315" frameborder="0" allowfullscreen="allowfullscreen"&gt;&lt;/iframe&gt;&lt;/p&gt;
&lt;h3&gt;比較級の基本を復習しよう&lt;/h3&gt;
&lt;p&gt;今回は、Book2 Lesson10シーン3で、比較級の基本について復習します。&lt;/p&gt;
&lt;h3&gt;比較級の構造&lt;/h3&gt;
&lt;p&gt;比較級は「～よりも～だ」という関係を表します。例えば、&amp;#8221;&lt;span style="color: blue;"&gt;Jiro&lt;/span&gt; was &lt;span style="color: red;"&gt;more&lt;/span&gt; surprised than &lt;span style="color: blue;"&gt;Tom&lt;/span&gt; was.&amp;#8221;という文では、&lt;span style="color: blue;"&gt;Jiro&lt;/span&gt;の驚きが&lt;span style="color: blue;"&gt;Tom&lt;/span&gt;よりも大きかったことを示しています。&lt;/p&gt;
&lt;h3&gt;&amp;#8220;than&amp;#8221;の省略&lt;/h3&gt;
&lt;p&gt;&amp;#8220;than&amp;#8221;の後ろには元々&amp;#8221;&lt;span style="color: blue;"&gt;surprised&lt;/span&gt;&amp;#8220;があったのですが、省略されています。&amp;#8221;than &lt;span style="color: blue;"&gt;Tom&lt;/span&gt; was &lt;span style="color: blue;"&gt;surprised&lt;/span&gt;&amp;#8220;が省略されているため、「トムが驚いたよりも」という意味が伝わります。&lt;/p&gt;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&lt;h3&gt;動詞の省略と意図の把握&lt;/h3&gt;
&lt;p&gt;英語では動詞を省略することがありますが、それによって意図が明確になるように注意が必要です。&amp;#8221;than&amp;#8221;の後ろに&amp;#8221;&lt;span style="color: blue;"&gt;Tom&lt;/span&gt;&amp;#8220;が来ると、「&lt;span style="color: blue;"&gt;Tom&lt;/span&gt; was」と動詞が省略された状態となります。書き言葉では完全な形で書く傾向がありますが、話し言葉では省略されることが多いです。&lt;/p&gt;
&lt;h3&gt;&amp;#8220;than I expected&amp;#8221;の理解&lt;/h3&gt;
&lt;p&gt;&amp;#8220;than I expected&amp;#8221;は、「私が予想したよりも」という意味を持ちます。実際には、&amp;#8221;&lt;span style="color: blue;"&gt;expected&lt;/span&gt;&amp;#8220;は過去完了形の&amp;#8221;&lt;span style="color: green;"&gt;had&lt;/span&gt; expected&amp;#8221;が一般的ですが、PROGRESSでは過去形で表現されていることが多いです。&lt;/p&gt;
&lt;h3&gt;過去形と過去完了形の使い分け&lt;/h3&gt;
&lt;p&gt;過去形と過去完了形の使い分けについて、理解が必要です。過去形は後の出来事を示し、過去完了形はそれよりも前の出来事を表します。英語の試験では過去完了形が多く出題される傾向がありますので、しっかりと覚えておきましょう。&lt;/p&gt;
&lt;h3&gt;過去完了形の省略と選択肢&lt;/h3&gt;
&lt;p&gt;過去完了形の「&lt;span style="color: green;"&gt;had&lt;/span&gt; expected」が「&lt;span style="color: blue;"&gt;expected&lt;/span&gt;」と省略されることがありますが、意味を理解したうえで選択肢を考えることが重要です。特に大学入試では過去完了形の形式が使われることが多いので、注意が必要です。&lt;/p&gt;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&lt;hr /&gt;
&lt;p&gt;&lt;iframe loading="lazy" title="YouTube video player" src="https://www.youtube.com/embed/DRmlxDH3TTc?si=UlAUMRBp29xg_IUR" width="560" height="315" frameborder="0" allowfullscreen="allowfullscreen"&gt;&lt;/iframe&gt;&lt;/p&gt;
&lt;h3&gt;&amp;#8220;than&amp;#8221;の省略と比較&lt;/h3&gt;
&lt;p&gt;この構造は比較級の&lt;span style="color: red;"&gt;&amp;#8220;than&amp;#8221;&lt;/span&gt;の説明と同様です。&amp;#8221;&lt;span style="color: red;"&gt;than&lt;/span&gt;&amp;#8220;の後ろが完全な文である場合、省略された部分があっても文の意味が伝わります。&lt;/p&gt;
&lt;h3&gt;&amp;#8220;as ○○ as&amp;#8221;の意味と省略&lt;/h3&gt;
&lt;p&gt;&amp;#8220;&lt;span style="color: red;"&gt;as ○○ as&lt;/span&gt;&amp;#8220;の形では、後ろの文が省略されることがあります。しかし、省略されない要素もあります。例えば、「&lt;span style="color: blue;"&gt;everyone&lt;/span&gt;」や動詞の「&lt;span style="color: blue;"&gt;thought&lt;/span&gt;」や「&lt;span style="color: blue;"&gt;had thought&lt;/span&gt;」は省略されません。&lt;/p&gt;
&lt;p&gt;これらの点を押さえて、「&lt;span style="color: red;"&gt;as ○○ as&lt;/span&gt;」の構造を理解しましょう。&lt;/p&gt;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</si>
  <si>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https://eng-support.com/column/book2-lesson11-scene2/</t>
  </si>
  <si>
    <t>以下のページは不自然なワードを使用しています。
これらを適切に自然な言葉に置き換えて下さい。
なお、本文の装飾や構造は絶対に変えないでください。
【対象ページURL】
https://eng-support.com/column/book2-lesson11-scene2/
【検出された不自然ワード】
（検出なし）
【本文】
------
&lt;p&gt;&lt;iframe title="YouTube video player" src="https://www.youtube.com/embed/c2ETGgq-1Nk?si=FiMmmoG7p-p0ICvq" width="560" height="315" frameborder="0" allowfullscreen="allowfullscreen"&gt;&lt;/iframe&gt;&lt;/p&gt;
&lt;section class="es-intro" style="margin: 16px 0 20px; padding: 14px 14px; border: 1px solid #e6e6e6; border-radius: 10px; background: #fafafa; line-height: 1.9;"&gt;
&lt;p style="margin: 0 0 10px;"&gt;&lt;strong&gt;too…to&lt;/strong&gt; は訳せるのに、&lt;strong&gt;for＋人＋to&lt;/strong&gt; が入った途端に意味がズレる――多くの人がここで止まります。&lt;br /&gt;
原因は、「誰が動くか」と「省かれた語」を同時に追えていないことです。&lt;/p&gt;
&lt;div style="padding: 10px 12px; border-left: 4px solid #ff8c00; background: #fff; border-radius: 8px; margin-bottom: 10px;"&gt;
&lt;p style="margin: 0 0 6px; font-weight: bold;"&gt;このページでできるようになること&lt;/p&gt;
&lt;ul style="margin: 0 0 0 18px;"&gt;
&lt;li&gt;&lt;strong&gt;too＋形容詞＋for＋人＋to&lt;/strong&gt; の動く人を正確に読む&lt;/li&gt;
&lt;li&gt;to の後ろで省かれた語を自然に戻す&lt;/li&gt;
&lt;li&gt;on / with が残る理由を例文で理解する&lt;/li&gt;
&lt;/ul&gt;
&lt;/div&gt;
&lt;p style="margin: 0;"&gt;例文をたどりながら、for＋人＋to と省略の処理を一つずつ整理します。&lt;br /&gt;
Book2 Lesson11 Scene2 を、安定して同じ意味で読める状態にします。&lt;/p&gt;
&lt;/section&gt;
&lt;h2&gt;too…to構文と不定詞の副詞的用法【全体像】&lt;/h2&gt;
&lt;h3&gt;不定詞の副詞用法とは何か&lt;/h3&gt;
&lt;p&gt;今回は、Book2 Lesson11シーン2における不定詞の副詞的用法の続きを解説します。不定詞の副詞的用法は、副詞の働きであり、名詞以外を修飾します。&lt;/p&gt;
&lt;h3&gt;不定詞の構成と役割&lt;/h3&gt;
&lt;p&gt;不定詞は「&lt;span style="color: green;"&gt;to&lt;/span&gt; 動詞原形」で構成され、名詞以外の語句を修飾します。この副詞的用法は、日本語に訳すとさまざまな意味が現れます。&lt;/p&gt;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&lt;h2&gt;too＋形容詞＋for＋人＋to の基本構造&lt;/h2&gt;
&lt;h3&gt;基本例文で構造を確認する&lt;/h3&gt;
&lt;p&gt;Lesson11シーン2では、例文を通じて不定詞の副詞的用法を学びます。例えば、&lt;br /&gt;
「The milk is &lt;span style="color: red;"&gt;too hot&lt;/span&gt; for &lt;span style="color: blue;"&gt;the baby&lt;/span&gt; to &lt;span style="color: green;"&gt;drink&lt;/span&gt;.」&lt;br /&gt;
という文では、「熱過ぎて」という意味を表します。&lt;/p&gt;
&lt;h3&gt;for＋人＋to の中で起きる省略&lt;/h3&gt;
&lt;p&gt;文中の他の所に出てくる要素は省略されるため、&lt;br /&gt;
「&lt;span style="color: blue;"&gt;for the baby&lt;/span&gt; to &lt;span style="color: green;"&gt;drink it&lt;/span&gt;」&lt;br /&gt;
の「&lt;span style="color: blue;"&gt;the baby&lt;/span&gt;」や「&lt;span style="color: green;"&gt;drink it&lt;/span&gt;」といった部分は省略されます。&lt;br /&gt;
これは、不定詞の塊の中での一般的な省略ルールです。&lt;/p&gt;
&lt;h3&gt;訳し方で注意すべきポイント&lt;/h3&gt;
&lt;p&gt;訳す際には、因果関係や意味の適切な表現に注意する必要があります。&lt;br /&gt;
不定詞の主語が省略されている場合もありますが、これは文脈から推測する必要があります。&lt;/p&gt;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&lt;h2&gt;省略される語の見抜き方ルール&lt;/h2&gt;
&lt;h3&gt;不定詞句で省略されやすい要素&lt;/h3&gt;
&lt;p&gt;不定詞句の中では、一般の人は通常省略される傾向にありますが、稀に省略されない場合もあります。&lt;br /&gt;
自分で英文を書く際には、これらの省略ルールを順守しましょう。&lt;/p&gt;
&lt;hr /&gt;
&lt;p&gt;&lt;iframe loading="lazy" title="YouTube video player" src="https://www.youtube.com/embed/vCaZDKDBSG8?si=Tkvyn-pesclZRt1v" width="560" height="315" frameborder="0" allowfullscreen="allowfullscreen"&gt;&lt;/iframe&gt;&lt;/p&gt;
&lt;h2&gt;例文で確認：Lesson11 シーン2&lt;/h2&gt;
&lt;h3&gt;4番：前置詞 on が残る理由&lt;/h3&gt;
&lt;p&gt;&amp;#8220;The ice is &lt;span style="color: red;"&gt;too&lt;/span&gt; &lt;span style="color: blue;"&gt;thin&lt;/span&gt; for &lt;span style="color: green;"&gt;the children&lt;/span&gt; to &lt;span style="color: blue;"&gt;skate&lt;/span&gt; &lt;span style="color: green;"&gt;on&lt;/span&gt;.&amp;#8221;&lt;/p&gt;
&lt;p&gt;この文では、最後の「&lt;span style="color: green;"&gt;on&lt;/span&gt;」が重要です。&lt;br /&gt;
「&lt;span style="color: blue;"&gt;the ice&lt;/span&gt;」が省略されている点に注目しましょう。&lt;/p&gt;
&lt;h3&gt;5番：with の後ろに何が省略されているか&lt;/h3&gt;
&lt;p&gt;&amp;#8220;&lt;span style="color: blue;"&gt;This net&lt;/span&gt; is &lt;span style="color: red;"&gt;too&lt;/span&gt; &lt;span style="color: blue;"&gt;small&lt;/span&gt; to &lt;span style="color: green;"&gt;catch fish&lt;/span&gt; &lt;span style="color: green;"&gt;with&lt;/span&gt;.&amp;#8221;&lt;/p&gt;
&lt;p&gt;「&lt;span style="color: green;"&gt;with&lt;/span&gt;」の後の名詞が省略されており、&lt;br /&gt;
「This net」を使って魚を捕まえる、という意味になります。&lt;/p&gt;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&lt;/div&gt;
&lt;/div&gt;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</si>
  <si>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https://eng-support.com/column/book2-lesson11-scene3/</t>
  </si>
  <si>
    <t>以下のページは不自然なワードを使用しています。
これらを適切に自然な言葉に置き換えて下さい。
なお、本文の装飾や構造は絶対に変えないでください。
【対象ページURL】
https://eng-support.com/column/book2-lesson11-scene3/
【検出された不自然ワード】
（検出なし）
【本文】
------
&lt;p&gt;&lt;iframe title="YouTube video player" src="https://www.youtube.com/embed/laddu5tHiFU?si=o629YGm_eKPD00vW" width="560" height="315" frameborder="0" allowfullscreen="allowfullscreen"&gt;&lt;/iframe&gt;&lt;/p&gt;
&lt;h3&gt;不定詞の副詞用法について解説&lt;/h3&gt;
&lt;p&gt;今回は、Book2 Lesson11シーン3、不定詞の副詞用法について解説します。それでは、各部分を見ていきましょう。&lt;/p&gt;
&lt;h3&gt;文の構造&lt;/h3&gt;
&lt;p&gt;&amp;#8220;The apples are &lt;span style="color: red;"&gt;ripe&lt;/span&gt; enough &lt;span style="color: blue;"&gt;to eat&lt;/span&gt;.&amp;#8221;&lt;/p&gt;
&lt;h3&gt;&amp;#8220;&lt;span style="color: red;"&gt;ripe&lt;/span&gt;&amp;#8220;とは？&lt;/h3&gt;
&lt;p&gt;&amp;#8220;&lt;span style="color: red;"&gt;ripe&lt;/span&gt;&amp;#8220;というのは「&lt;span style="color: green;"&gt;熟している&lt;/span&gt;」という意味です。&amp;#8221;&lt;span style="color: red;"&gt;The apples are ripe&lt;/span&gt;&amp;#8220;は、「&lt;span style="color: green;"&gt;それらのリンゴは熟しています&lt;/span&gt;」という意味になります。&lt;/p&gt;
&lt;h3&gt;&amp;#8220;&lt;span style="color: blue;"&gt;enough&lt;/span&gt;&amp;#8220;の意味と修飾対象&lt;/h3&gt;
&lt;p&gt;&amp;#8220;&lt;span style="color: blue;"&gt;enough&lt;/span&gt;&amp;#8220;は「&lt;span style="color: green;"&gt;十分&lt;/span&gt;」という意味で、ここでは「&lt;span style="color: green;"&gt;熟している&lt;/span&gt;」という形容詞&amp;#8221;&lt;span style="color: red;"&gt;ripe&lt;/span&gt;&amp;#8220;を修飾しています。したがって、「&lt;span style="color: green;"&gt;十分熟している&lt;/span&gt;」という意味になります。&lt;/p&gt;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&lt;h3&gt;&amp;#8220;&lt;span style="color: blue;"&gt;enough&lt;/span&gt;&amp;#8220;の副詞的用法&lt;/h3&gt;
&lt;p&gt;&amp;#8220;&lt;span style="color: blue;"&gt;enough&lt;/span&gt;&amp;#8220;は副詞として使用されています。この副詞的用法は、不定詞を修飾しています。具体的には、「&lt;span style="color: blue;"&gt;to eat&lt;/span&gt;」という不定詞を修飾して、「&lt;span style="color: green;"&gt;何に十分なのか&lt;/span&gt;」を説明しています。&lt;/p&gt;
&lt;h3&gt;不定詞の省略と因果関係&lt;/h3&gt;
&lt;p&gt;この文では、&amp;#8221;&lt;span style="color: red;"&gt;ripe&lt;/span&gt;&amp;#8220;が先に耳に入ってくることから、「&lt;span style="color: green;"&gt;熟している&lt;/span&gt;」ことが食べることができる理由であることが説明されています。したがって、「&lt;span style="color: green;"&gt;そのリンゴは熟しているから&lt;/span&gt;」と訳すことも可能です。&lt;/p&gt;
&lt;hr /&gt;
&lt;p&gt;&lt;iframe loading="lazy" title="YouTube video player" src="https://www.youtube.com/embed/th4TWMtUbyE?si=s7yyI-uqb28BxJgS" width="560" height="315" frameborder="0" allowfullscreen="allowfullscreen"&gt;&lt;/iframe&gt;&lt;/p&gt;
&lt;h3&gt;&amp;#8220;It’s not warm enough to go swimming.&amp;#8221;&lt;/h3&gt;
&lt;p&gt;&amp;#8220;warm&amp;#8221;の意味と文法解説&lt;/p&gt;
&lt;p&gt;&amp;#8220;warm&amp;#8221;は「&lt;span style="color: red;"&gt;暖かい&lt;/span&gt;」という形容詞であり、補語として使用されています。&amp;#8221;It&amp;#8217;s not warm enough&amp;#8221;は、「&lt;span style="color: green;"&gt;十分な暖かさではない&lt;/span&gt;」という意味です。&amp;#8221;enough&amp;#8221;は&amp;#8221;warm&amp;#8221;を修飾する副詞として機能し、「&lt;span style="color: green;"&gt;泳ぎに行くのに十分暖かくはない&lt;/span&gt;」という判断基準を表します。&lt;/p&gt;
&lt;p&gt;&amp;#8220;to go swimming&amp;#8221;の意味&lt;/p&gt;
&lt;p&gt;&amp;#8220;to go swimming&amp;#8221;は、「&lt;span style="color: blue;"&gt;泳ぎに行く&lt;/span&gt;」を表しています。このフレーズは、&amp;#8221;enough&amp;#8221;の判断基準となっています。「&lt;span style="color: green;"&gt;泳ぎに行くのに十分なんだ&lt;/span&gt;」という意味を補足しています。&lt;/p&gt;
&lt;p&gt;日本語訳の注意点&lt;/p&gt;
&lt;p&gt;日本語でこの文を訳す際に、「&lt;span style="color: red;"&gt;暖かくない&lt;/span&gt;」という部分が誤解を招く場合があります。&amp;#8221;It&amp;#8217;s not warm enough&amp;#8221;は「&lt;span style="color: green;"&gt;十分暖かくない&lt;/span&gt;」という意味であり、「&lt;span style="color: green;"&gt;泳ぎに行くのに十分暖かくない&lt;/span&gt;」という意味です。&amp;#8221;not&amp;#8221;を無視して理解することが重要です。&lt;/p&gt;
&lt;p&gt;訳の例&lt;/p&gt;
&lt;p&gt;この文の訳にはいくつかの方法があります。&lt;/p&gt;
&lt;ul&gt;
&lt;li&gt;「&lt;span style="color: green;"&gt;泳ぎに行くのに十分暖かくはない&lt;/span&gt;。」&lt;/li&gt;
&lt;li&gt;「&lt;span style="color: green;"&gt;泳ぎに行けるほど暖かくない&lt;/span&gt;。」&lt;/li&gt;
&lt;/ul&gt;
&lt;hr /&gt;
&lt;p&gt;&lt;iframe loading="lazy" title="YouTube video player" src="https://www.youtube.com/embed/RZQfu1-vymo?si=g4RW0WFaHYiv6WiJ" width="560" height="315" frameborder="0" allowfullscreen="allowfullscreen"&gt;&lt;/iframe&gt;&lt;/p&gt;
&lt;h3&gt;3番: &amp;#8220;That fridge was &lt;span style="color: blue;"&gt;cheap&lt;/span&gt; enough for me to buy.&amp;#8221;&lt;/h3&gt;
&lt;p&gt;&amp;#8220;&lt;span style="color: blue;"&gt;fridge&lt;/span&gt;&amp;#8220;は本来&amp;#8221;&lt;span style="color: blue;"&gt;refrigerator&lt;/span&gt;&amp;#8220;と言いますが、省略して&amp;#8221;&lt;span style="color: blue;"&gt;fridge&lt;/span&gt;&amp;#8220;と略されます。&amp;#8221;&lt;span style="color: blue;"&gt;cheap&lt;/span&gt;&amp;#8220;は形容詞で、「安かった」という意味です。私が先日パソコンを買い換えた際、店員が別の野球チームの好成績を記念して大幅な値引きをしてくれました。私はそのチームのファンではないので、そんなに悪い気はしませんでした。しかし、「あの冷蔵庫は安かった」、具体的には「&lt;span style="color: blue;"&gt;十分&lt;/span&gt;安かった」です。この「&lt;span style="color: blue;"&gt;十分&lt;/span&gt;」は形容詞を修飾する副詞の&amp;#8221;&lt;span style="color: green;"&gt;enough&lt;/span&gt;&amp;#8220;です。&amp;#8221;&lt;span style="color: green;"&gt;for me&lt;/span&gt;&amp;#8220;で主語を示し、「私が買うのに&lt;span style="color: blue;"&gt;十分&lt;/span&gt;安かった」となります。&amp;#8221;&lt;span style="color: blue;"&gt;buy&lt;/span&gt;&amp;#8220;は他動詞なので、目的語として&amp;#8221;&lt;span style="color: blue;"&gt;that fridge&lt;/span&gt;&amp;#8220;が必要です。これらの要素を組み合わせて、「あの冷蔵庫は私が買うのに&lt;span style="color: blue;"&gt;十分&lt;/span&gt;安かった」となります。もしくは、「私が買えるくらい安かった」と訳しても構いません。因果関係を考えると、「あの冷蔵庫は安かったので」という訳も適切です。&lt;/p&gt;
&lt;p&gt;&amp;nbsp;&lt;/p&gt;
&lt;h3&gt;2番: &amp;#8220;The apples are ripe enough &lt;span style="color: blue;"&gt;to eat&lt;/span&gt;.&amp;#8221;&lt;/h3&gt;
&lt;p&gt;この文では&amp;#8221;&lt;span style="color: blue;"&gt;to eat&lt;/span&gt;&amp;#8220;の部分が注目されます。しかし、&amp;#8221;&lt;span style="color: blue;"&gt;eat&lt;/span&gt;&amp;#8220;は他動詞であり、主語と目的語が必要です。主語は「&lt;span style="color: blue;"&gt;それらのリンゴ&lt;/span&gt;」で、目的語は省略されています。これは一般的な人々を指すための省略であり、「&lt;span style="color: green;"&gt;for you&lt;/span&gt;」のような意味になります。このように、短い不定詞では目的語の省略がよく行われますので、注意が必要です。&lt;/p&gt;
&lt;hr /&gt;
&lt;p&gt;&lt;iframe loading="lazy" title="YouTube video player" src="https://www.youtube.com/embed/n2DsLl_odoU?si=2F87zLR36xH6w3NR" width="560" height="315" frameborder="0" allowfullscreen="allowfullscreen"&gt;&lt;/iframe&gt;&lt;/p&gt;
&lt;h3&gt;3番:&lt;/h3&gt;
&lt;p&gt;&lt;span style="color: red;"&gt;&amp;#8220;I&lt;/span&gt; don’t have &lt;span style="color: red;"&gt;enough&lt;/span&gt; &lt;span style="color: blue;"&gt;money&lt;/span&gt; to buy that &lt;span style="color: blue;"&gt;piano&lt;/span&gt;.&amp;#8221;&lt;br /&gt;
&amp;#8220;I&amp;#8221;が主語、&amp;#8221;don’t have&amp;#8221;で「何々を持っていない」他動詞です。何を持っていないか。十分な&lt;span style="color: blue;"&gt;お金&lt;/span&gt;ですが「&lt;span style="color: blue;"&gt;お金&lt;/span&gt;」&amp;#8221;&lt;span style="color: blue;"&gt;money&lt;/span&gt;&amp;#8220;が名詞です。したがって、&amp;#8221;&lt;span style="color: blue;"&gt;お金&lt;/span&gt;&amp;#8220;が目的語の中心です。形容詞&amp;#8221;&lt;span style="color: red;"&gt;十分&lt;/span&gt;&amp;#8220;に掛かる副詞と考えて下さい。因果関係なので、前から訳すと「私は&lt;span style="color: blue;"&gt;お金&lt;/span&gt;」ないしは「&lt;span style="color: red;"&gt;十分&lt;/span&gt;な&lt;span style="color: blue;"&gt;お金&lt;/span&gt;を持ってないのでその&lt;span style="color: blue;"&gt;ピアノ&lt;/span&gt;が買えない。」です。否定だったら逆とかそんなややこしい事を丸暗記しようとするから途中でどうだったっけ？となるんです。自然に訳して下さい。最後に不定詞というのは「to V原」です。&amp;#8221;to&amp;#8221;で始まるのではなく本来は「for なんとか」という主語が付いているはずです。&amp;#8221;to buy&amp;#8221;が他動詞、&amp;#8221;&lt;span style="color: blue;"&gt;that piano&lt;/span&gt;&amp;#8220;が目的語、今回は&amp;#8221;&lt;span style="color: blue;"&gt;that piano&lt;/span&gt;&amp;#8220;はこの不定詞の外にどこにも&amp;#8221;&lt;span style="color: blue;"&gt;that piano&lt;/span&gt;&amp;#8220;がないので省略出来ないという事です。今回「for なんとか」は省略です。だってこれ誰かその&lt;span style="color: blue;"&gt;ピアノ&lt;/span&gt;買うんですか？私が買いたいんだよね？だから私に&lt;span style="color: red;"&gt;お金&lt;/span&gt;があるかないかという話です。今回&amp;#8221;&lt;span style="color: blue;"&gt;for me&lt;/span&gt;&amp;#8220;の省略です。意味上の主語の方が文の他の所に出てくるから省略というパターンです。この文を足した理由ですが、この&amp;#8221;&lt;span style="color: red;"&gt;十分なお金&lt;/span&gt;&amp;#8220;です。&lt;/p&gt;
&lt;h3&gt;結論&lt;/h3&gt;
&lt;p&gt;&amp;#8220;&lt;span style="color: red;"&gt;十分なお金&lt;/span&gt;&amp;#8220;は&amp;#8221;&lt;span style="color: blue;"&gt;お金&lt;/span&gt;&amp;#8220;が名詞ですから&amp;#8221;&lt;span style="color: red;"&gt;十分&lt;/span&gt;&amp;#8220;は&amp;#8221;&lt;span style="color: blue;"&gt;お金&lt;/span&gt;&amp;#8220;に掛かる形容詞です。形容詞の&amp;#8221;&lt;span style="color: red;"&gt;十分&lt;/span&gt;&amp;#8220;&amp;#8221;&lt;span style="color: blue;"&gt;お金&lt;/span&gt;&amp;#8220;で「&lt;span style="color: red;"&gt;十分な&lt;/span&gt;」です。例えば、&amp;#8221;&lt;span style="color: red;"&gt;速い&lt;/span&gt; enough&amp;#8221;、&amp;#8221;&lt;span style="color: red;"&gt;速い&lt;/span&gt;&amp;#8220;は「&lt;span style="color: red;"&gt;速い&lt;/span&gt;」という形容詞と「&lt;span style="color: red;"&gt;速く&lt;/span&gt;」という副詞の両方あります。&amp;#8221;&lt;span style="color: red;"&gt;速い&lt;/span&gt; enough&amp;#8221;で「&lt;span style="color: red;"&gt;十分速い&lt;/span&gt;」とか「&lt;span style="color: red;"&gt;十分速く&lt;/span&gt;」です。&amp;#8221;&lt;span style="color: red;"&gt;広い&lt;/span&gt; enough&amp;#8221;、&amp;#8221;&lt;span style="color: red;"&gt;広い&lt;/span&gt;&amp;#8220;形容詞です。形容詞&amp;#8221;&lt;span style="color: red;"&gt;十分&lt;/span&gt;&amp;#8220;「&lt;span style="color: red;"&gt;十分広い&lt;/span&gt;」に対して&amp;#8221;&lt;span style="color: red;"&gt;十分&lt;/span&gt; enough &lt;span style="color: blue;"&gt;money&lt;/span&gt;&amp;#8220;で「&lt;span style="color: red;"&gt;十分なお金&lt;/span&gt;」です。&amp;#8221;&lt;span style="color: red;"&gt;十分&lt;/span&gt;&amp;#8220;が副詞だったら形容詞か副詞&amp;#8221;&lt;span style="color: red;"&gt;十分&lt;/span&gt;&amp;#8220;です。&amp;#8221;&lt;span style="color: red;"&gt;十分&lt;/span&gt;&amp;#8220;が形容詞だったら、つまり名詞を修飾したら&amp;#8221;&lt;span style="color: red;"&gt;十分&lt;/span&gt;&amp;#8220;名詞です。&lt;/p&gt;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&lt;/div&gt;
&lt;/div&gt;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</si>
  <si>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https://eng-support.com/column/book2-lesson12-scene1/</t>
  </si>
  <si>
    <t>以下のページは不自然なワードを使用しています。
これらを適切に自然な言葉に置き換えて下さい。
なお、本文の装飾や構造は絶対に変えないでください。
【対象ページURL】
https://eng-support.com/column/book2-lesson12-scene1/
【検出された不自然ワード】
（検出なし）
【本文】
------
&lt;p&gt;&lt;iframe title="YouTube video player" src="https://www.youtube.com/embed/URs-khkufy4?si=FFa8QM62S9TR1LHF" width="560" height="315" frameborder="0" allowfullscreen="allowfullscreen"&gt;&lt;/iframe&gt;&lt;/p&gt;
&lt;p&gt;「&lt;span style="color: blue;"&gt;To speak English&lt;/span&gt; is fun.」は分かるのに、「&lt;span style="color: blue;"&gt;It&lt;/span&gt; makes me sad &lt;span style="color: red;"&gt;to think&lt;/span&gt; …」や「&lt;span style="color: blue;"&gt;It&lt;/span&gt; won’t be difficult &lt;span style="color: green;"&gt;for us to do&lt;/span&gt; …」になると、&lt;span style="color: red;"&gt;it が“それ”なのか仮主語なのか&lt;/span&gt;で読みが止まりやすいです。さらに「&lt;span style="color: green;"&gt;for＋人＋to&lt;/span&gt;」が出ると、&lt;span style="color: red;"&gt;不定詞の主語（意味上の主語）&lt;/span&gt;なのか、仮主語・真主語の入れ替えなのかが混ざって、英文全体の骨格が見えなくなります。&lt;/p&gt;
&lt;p&gt;Book2 Lesson12 シーン1のポイントは、&lt;span style="color: blue;"&gt;①形式主語 it／②真主語 to不定詞／③for＋人＋to の役割&lt;/span&gt;を分けて扱うことです。主語の位置が長くなると後ろへ回される英語の流れ（情報の置き方）も含めて整理すると、「it to 意味」「不定詞が主語になる」の読み違いが止まります。まずは、主語としての不定詞→形式主語 it への置き換え→for＋人＋to が示す“誰が”の見抜き、の順で揃えていきましょう。&lt;/p&gt;
&lt;h3&gt;不定詞の名詞的用法とは&lt;/h3&gt;
&lt;p&gt;不定詞の名詞的用法は、主語、補語、他動詞の目的語の役割を果たすことがあります。主に、動詞原形の前に&lt;span style="color: blue;"&gt;“to”&lt;/span&gt;を付けることで、名詞としての働きをします。このような名詞的用法は、「&lt;span style="color: blue;"&gt;to&lt;/span&gt; 動詞原形」という形式を取ります。&lt;/p&gt;
&lt;h3&gt;主語になる不定詞&lt;/h3&gt;
&lt;p&gt;不定詞の名詞的用法の中で、主語として機能することがあります。例えば、「&lt;span style="color: red;"&gt;To speak English&lt;/span&gt; is a lot of fun.」という文では、”&lt;span style="color: red;"&gt;to speak English&lt;/span&gt;“が主語となります。この場合、動詞である”is”の前に主語が位置しているため、それを仮主語として”&lt;span style="color: blue;"&gt;It&lt;/span&gt;“を用いることが一般的です。&lt;/p&gt;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&lt;hr /&gt;
&lt;p&gt;&lt;iframe loading="lazy" title="YouTube video player" src="https://www.youtube.com/embed/LNJ88-7KzHU?si=q4gIi3xQh0dl_wLy" width="560" height="315" frameborder="0" allowfullscreen="allowfullscreen"&gt;&lt;/iframe&gt;&lt;/p&gt;
&lt;h3&gt;補語や目的語としての不定詞&lt;/h3&gt;
&lt;p&gt;また、不定詞は補語や他動詞の目的語としても機能します。例えば、「&lt;span style="color: blue;"&gt;It&lt;/span&gt; makes me sad &lt;span style="color: red;"&gt;to think&lt;/span&gt; you’ll be leaving soon.」という文では、”&lt;span style="color: red;"&gt;to think&lt;/span&gt;“が補語としての役割を果たし、「私は悲しい」という感情を表現しています。&lt;/p&gt;
&lt;h3&gt;情報構造と順序&lt;/h3&gt;
&lt;p&gt;英語では、情報構造と順序に注意することが重要です。情報は、旧情報から新情報の順に提示され、さらに原因を先に述べてから結果を示します。また、文章が始まる部分には重要な情報が配置されるため、長い主語は後ろに移動されることがあります。&lt;/p&gt;
&lt;p&gt;不定詞の名詞的用法は、英語の文法の中でも重要な部分の一つです。主語や補語、目的語として様々な役割を果たす不定詞は、適切な位置に配置することで文の意味を明確に表現することができます。情報構造や文の順序にも注意し、正確な表現を心がけましょう。&lt;/p&gt;
&lt;hr /&gt;
&lt;p&gt;&lt;iframe loading="lazy" title="YouTube video player" src="https://www.youtube.com/embed/FE8FccTZLqQ?si=vMG0sqWOn9xufN7f" width="560" height="315" frameborder="0" allowfullscreen="allowfullscreen"&gt;&lt;/iframe&gt;&lt;/p&gt;
&lt;h3&gt;仮主語と真主語の確認&lt;/h3&gt;
&lt;p&gt;3番の文に注目しましょう。非常に理解しづらいですね。こういう文を読むと、仮主語と真主語の勉強だとしても、解決することができます。しかし、テストや模擬試験の場合、文法が複雑に絡み合っていると、問題の内容が理解できなくなることがよくあります。&lt;/p&gt;
&lt;p&gt;まず、「&lt;span style="color: red;"&gt;It is wrong&lt;/span&gt;」という部分です。もし文が「.」で終わっていたら、「&lt;span style="color: green;"&gt;それは&lt;/span&gt;間違っている」という意味になります。しかし、「&lt;span style="color: green;"&gt;それ&lt;/span&gt;」が何を指しているのかが分からず、その後の「&lt;span style="color: blue;"&gt;not to tell&lt;/span&gt;」に至るまでに、仮主語と真主語を考える癖が皆さんに身についています。ここで、「&lt;span style="color: red;"&gt;It to&lt;/span&gt;」が仮主語と真主語なのか、そして、不定詞の否定形が「&lt;span style="color: blue;"&gt;not to&lt;/span&gt; 動詞原形」であることを考えます。したがって、「&lt;span style="color: blue;"&gt;not to tell&lt;/span&gt;」が真の主語です。この文の意味は、「&lt;span style="color: green;"&gt;本当のことを言わないのは&lt;/span&gt;間違っている」となります。&lt;/p&gt;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&lt;h3&gt;仮主語と真主語の位置&lt;/h3&gt;
&lt;p&gt;次に、「&lt;span style="color: red;"&gt;It won’t be difficult for us to do these problems&lt;/span&gt;」です。まず、「&lt;span style="color: red;"&gt;It&lt;/span&gt;」が主語であると考えます。そして、「&lt;span style="color: blue;"&gt;won’t be&lt;/span&gt;」は自動詞で、「&lt;span style="color: blue;"&gt;difficult&lt;/span&gt;」は形容詞で補語です。「&lt;span style="color: red;"&gt;It&lt;/span&gt;」は仮の主語であり、「&lt;span style="color: green;"&gt;for us to do these problems&lt;/span&gt;」が真の主語です。この部分は、「&lt;span style="color: green;"&gt;これらの問題を解くことは&lt;/span&gt;難しくないだろう」という意味になります。&lt;/p&gt;
&lt;h3&gt;意味上の主語と仮主語、真主語の区別&lt;/h3&gt;
&lt;p&gt;仮主語と真主語の議論と、意味上の主語の議論が混ざりやすいことがありますが、これらは異なる概念です。同じ文中に現れることがよくありますが、それらを明確に区別することが重要です。仮主語と真主語は長いため、それらを文の最初に置くのが一般的です。これに対して、不定詞の前に「&lt;span style="color: green;"&gt;for 誰々&lt;/span&gt;」とあるのは、不定詞の主語を示しています。したがって、「&lt;span style="color: green;"&gt;for us to do these problems&lt;/span&gt;」は意味上の主語です。&lt;/p&gt;
&lt;h3&gt;第5文型の構造と主語、述語の位置&lt;/h3&gt;
&lt;p&gt;最後に、「&lt;span style="color: blue;"&gt;me sad&lt;/span&gt;」が名詞と形容詞の組み合わせであり、他動詞の後に名詞や形容詞が並ぶ第5文型の例です。この構造では、「&lt;span style="color: red;"&gt;me&lt;/span&gt;」が主語であり、「&lt;span style="color: blue;"&gt;sad&lt;/span&gt;」が形容詞で、「&lt;span style="color: green;"&gt;makes&lt;/span&gt;」が述語となります。したがって、「&lt;span style="color: red;"&gt;It makes me sad&lt;/span&gt;」は、「&lt;span style="color: green;"&gt;それは&lt;/span&gt;私を&lt;span style="color: blue;"&gt;悲しくさせる&lt;/span&gt;」という意味になります。&lt;/p&gt;
&lt;p&gt;これらの文法的概念を理解することで、英文の解釈や構造をより明確に把握できるでしょう。&lt;/p&gt;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&lt;hr /&gt;
&lt;p&gt;&lt;iframe loading="lazy" title="YouTube video player" src="https://www.youtube.com/embed/JqzpKX4I6Ho?si=Fi2MWRWDs2ocifqX" width="560" height="315" frameborder="0" allowfullscreen="allowfullscreen"&gt;&lt;/iframe&gt;&lt;/p&gt;
&lt;h3&gt;英語の文法解説&lt;/h3&gt;
&lt;p&gt;Lesson12のシーン1では、スライドが2つ用意されています。まず、5番のスライドについて考えてみましょう。&lt;/p&gt;
&lt;p&gt;“&lt;span style="color: green;"&gt;It&lt;/span&gt; makes &lt;span style="color: green;"&gt;me&lt;/span&gt; &lt;span style="color: blue;"&gt;sad&lt;/span&gt; to think &lt;span style="color: red;"&gt;you’ll&lt;/span&gt; be leaving soon.”という文はやや複雑ですが、英語の文法を理解する上で重要です。まず、主語を考えます。最初の”&lt;span style="color: green;"&gt;It&lt;/span&gt;“は「それは」を意味し、仮主語と考えられます。しかし、具体的な指示がないため、一旦この部分は仮置きしておきます。&lt;/p&gt;
&lt;p&gt;次に、動詞の”&lt;span style="color: green;"&gt;makes&lt;/span&gt;“を見ると、これは第5文型の動詞です。第5文型では主語の後に目的語や補語が続きます。この文では、”&lt;span style="color: green;"&gt;me&lt;/span&gt;“が目的語であり、”&lt;span style="color: blue;"&gt;sad&lt;/span&gt;“が補語です。したがって、文全体が第5文型になります。&lt;/p&gt;
&lt;p&gt;次に、”to think”以下の部分を考えます。これが真主語となります。”to think”の後ろには”&lt;span style="color: red;"&gt;you’ll&lt;/span&gt; be leaving soon.”という文が続きますが、この部分は主語・動詞の関係を持っており、”to think”の目的語の役割を果たします。&lt;/p&gt;
&lt;p&gt;つまり、この文の意味は、「それは私が近いうちに&lt;span style="color: red;"&gt;あなたが&lt;/span&gt;去ることを考えると&lt;span style="color: blue;"&gt;悲しい&lt;/span&gt;」となります。このように、英語の文法を理解することで、複雑な文も解釈できるようになります。&lt;/p&gt;
&lt;h3&gt;第5文型の重要性&lt;/h3&gt;
&lt;p&gt;第5文型は英語の文法の基本ですが、忘れがちな箇所でもあります。第5文型では、主語の後に動詞が来て、その後に目的語や補語が続きます。このまとまりをしっかりと把握することが重要です。&lt;/p&gt;
&lt;p&gt;第5文型を理解することで、文の意味を正確に把握できます。また、忘れてしまうと、複雑な文を解釈する際に困難が生じます。そのため、第5文型の復習は定期的に行うことが必要です。&lt;/p&gt;
&lt;h3&gt;“surprise”の使い方&lt;/h3&gt;
&lt;p&gt;次に、別の例文を考えてみましょう。”&lt;span style="color: green;"&gt;It&lt;/span&gt; surprised &lt;span style="color: green;"&gt;me&lt;/span&gt; to hear Meg won the race.”という文では、”&lt;span style="color: blue;"&gt;surprise&lt;/span&gt;“という動詞の使い方が重要です。”&lt;span style="color: blue;"&gt;surprise&lt;/span&gt;“は他動詞であり、原因が主語になります。&lt;/p&gt;
&lt;p&gt;この文では、”to hear Meg won the race.”が原因となり、”&lt;span style="color: green;"&gt;me&lt;/span&gt;“が驚いた側の人を指します。したがって、この文の意味は、「メグが競争に勝ったと聞いて、私は驚いた」となります。&lt;/p&gt;
&lt;p&gt;英語の文法を理解することで、より正確な翻訳や解釈が可能になります。特に、第5文型や動詞の使い方は重要なポイントですので、定期的な復習が必要です。&lt;/p&gt;
&lt;section id="veu_cta-557" class="veu_cta"&gt;
&lt;div class="cta_body"&gt;
&lt;div class="cta_body_link"&gt;&lt;/div&gt;
&lt;/div&gt;
&lt;p&gt;&lt;!-- [ /.vkExUnit_cta_body ] --&gt;&lt;/p&gt;
&lt;/section&gt;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</si>
  <si>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https://eng-support.com/column/book2-lesson12-scene2/</t>
  </si>
  <si>
    <t>以下のページは不自然なワードを使用しています。
これらを適切に自然な言葉に置き換えて下さい。
なお、本文の装飾や構造は絶対に変えないでください。
【対象ページURL】
https://eng-support.com/column/book2-lesson12-scene2/
【検出された不自然ワード】
（検出なし）
【本文】
------
&lt;p&gt;&lt;iframe title="YouTube video player" src="https://www.youtube.com/embed/8bMpb_7JxX4?si=PO5_Y_CFZgV6Xh0A" width="560" height="315" frameborder="0" allowfullscreen="allowfullscreen"&gt;&lt;span data-mce-type="bookmark" style="display: inline-block; width: 0px; overflow: hidden; line-height: 0;" class="mce_SELRES_start"&gt;﻿&lt;/span&gt;&lt;/iframe&gt;&lt;/p&gt;
&lt;h3&gt;不定詞の名詞的用法の復習&lt;/h3&gt;
&lt;p&gt;今回は、Book2 Lesson12のシーン2で、不定詞の名詞用法についてさらに深く学習します。まず、名詞の働きを復習しましょう。主語、補語、他動詞の目的語、前置詞の目的語、そして同格の五つがあります。このうち、不定詞の名詞的用法は主に三つの役割を持っています。すなわち、&lt;span style="color: red;"&gt;主語&lt;/span&gt;、&lt;span style="color: red;"&gt;補語&lt;/span&gt;、そして&lt;span style="color: red;"&gt;他動詞の目的語&lt;/span&gt;として使われます。シーン1では、不定詞が主語になる場合を学習しましたが、今回は補語の場合に焦点を当てます。&lt;/p&gt;
&lt;h3&gt;仮主語としての&lt;span style="color: red;"&gt;it&lt;/span&gt;構文&lt;/h3&gt;
&lt;p&gt;不定詞が補語として使われる際、よく目にするのが&lt;span style="color: red;"&gt;it&lt;/span&gt;構文です。&lt;span style="color: red;"&gt;&amp;#8220;It is important to speak slowly and clearly.&amp;#8221;&lt;/span&gt;を例に説明します。文の主語は&lt;span style="color: red;"&gt;&amp;#8220;it&amp;#8221;&lt;/span&gt;ですが、これは仮主語であり、実際の主語は不定詞&lt;span style="color: red;"&gt;&amp;#8220;to speak slowly and clearly&amp;#8221;&lt;/span&gt;です。この文を訳すと「&lt;span style="color: blue;"&gt;ゆっくりはっきりと話すことは大切です&lt;/span&gt;」となります。補語が不定詞の場合、これを&lt;span style="color: red;"&gt;名詞的用法&lt;/span&gt;と呼びます。&lt;/p&gt;
&lt;h3&gt;第2文型の復習&lt;/h3&gt;
&lt;p&gt;次に、第2文型を復習しましょう。例えば、&lt;span style="color: red;"&gt;&amp;#8220;She looks excited today.&amp;#8221;&lt;/span&gt;という文では、&lt;span style="color: red;"&gt;&amp;#8220;She&amp;#8221;&lt;/span&gt;が主語、&lt;span style="color: red;"&gt;&amp;#8220;looks&amp;#8221;&lt;/span&gt;が自動詞、&lt;span style="color: red;"&gt;&amp;#8220;excited&amp;#8221;&lt;/span&gt;が補語です。この場合、補語&lt;span style="color: red;"&gt;&amp;#8220;excited&amp;#8221;&lt;/span&gt;は形容詞ですが、名詞の補語も存在します。&lt;span style="color: red;"&gt;&amp;#8220;I am a junior high school student.&amp;#8221;&lt;/span&gt;の例では、&lt;span style="color: red;"&gt;&amp;#8220;junior high school student&amp;#8221;&lt;/span&gt;が名詞の補語として使われています。&lt;/p&gt;
&lt;h3&gt;補語としての不定詞の役割&lt;/h3&gt;
&lt;p&gt;不定詞が補語として使われる場合、&lt;span style="color: red;"&gt;名詞的用法&lt;/span&gt;となります。&lt;span style="color: red;"&gt;&amp;#8220;The important thing is to speak slowly and clearly.&amp;#8221;&lt;/span&gt;では、&lt;span style="color: red;"&gt;&amp;#8220;important thing&amp;#8221;&lt;/span&gt;が主語、&lt;span style="color: red;"&gt;&amp;#8220;to speak slowly and clearly&amp;#8221;&lt;/span&gt;が補語となり、「&lt;span style="color: blue;"&gt;大切なことは、ゆっくりはっきりと話すことです&lt;/span&gt;」となります。このように、不定詞が補語として使われる場合、形容詞的用法ではなく&lt;span style="color: red;"&gt;名詞的用法&lt;/span&gt;として考えます。&lt;/p&gt;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&lt;h3&gt;&lt;/h3&gt;
&lt;h3&gt;名詞的用法と形容詞的用法の違い&lt;/h3&gt;
&lt;p&gt;補語が不定詞の場合は&lt;span style="color: red;"&gt;名詞的用法&lt;/span&gt;と覚えておきましょう。形容詞的用法は名詞を修飾する際に使われますが、補語として使われる場合は&lt;span style="color: red;"&gt;名詞的用法&lt;/span&gt;です。この区別をしっかり理解しておくことが重要です。&lt;/p&gt;
&lt;h3&gt;まとめ&lt;/h3&gt;
&lt;p&gt;不定詞の名詞的用法は、&lt;span style="color: red;"&gt;主語&lt;/span&gt;、&lt;span style="color: red;"&gt;補語&lt;/span&gt;、&lt;span style="color: red;"&gt;他動詞の目的語&lt;/span&gt;として使用されます。特に補語としての不定詞は、&lt;span style="color: red;"&gt;名詞的用法&lt;/span&gt;として覚えておきましょう。今回のレッスンで扱ったポイントをしっかり復習し、実際の英文に応用してみてください。&lt;/p&gt;
&lt;hr /&gt;
&lt;p&gt;&lt;iframe loading="lazy" title="YouTube video player" src="https://www.youtube.com/embed/0G_Gns8qh3k?si=kkXtYH5QLo4fLU2O" width="560" height="315" frameborder="0" allowfullscreen="allowfullscreen"&gt;&lt;/iframe&gt;&lt;/p&gt;
&lt;h3&gt;1. 文の復習&lt;/h3&gt;
&lt;p&gt;次は3番の文です。&lt;br /&gt;
&amp;#8220;She seems to be excited today.&amp;#8221; ここで、PROGRESSの上二つのうちの二つ目の文、第2文型の復習になります。この文をもう一度持ち出しましょう。&lt;br /&gt;
&amp;#8220;She looks excited today.&amp;#8221; &amp;#8220;She&amp;#8221;が主語、&amp;#8221;look&amp;#8221;という動詞を見て「見る」と思う人がいますが、&lt;span style="color: red;"&gt;&amp;#8220;look&amp;#8221;&lt;/span&gt;は「何々に見える」が優先です。&lt;/p&gt;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&lt;h3&gt;2. 動詞「look」と「seem」&lt;/h3&gt;
&lt;p&gt;&lt;span style="color: red;"&gt;&amp;#8220;look&amp;#8221;&lt;/span&gt;の次に&amp;#8221;at&amp;#8221;という前置詞があって&lt;em&gt;look at&lt;/em&gt;になっていたら「何々を見る」が優先です。&lt;br /&gt;
&lt;span style="color: red;"&gt;&amp;#8220;look&amp;#8221;&lt;/span&gt;だけの時は「何々に見える」という意味の自動詞、こちらが優先です。&lt;br /&gt;
&lt;span style="color: red;"&gt;&amp;#8220;look&amp;#8221;&lt;/span&gt;のあとに補語がきて「look 補語」で「何々に見える」という構造になります。補語は形容詞か名詞です。&lt;br /&gt;
&lt;span style="color: red;"&gt;&amp;#8220;excited&amp;#8221;&lt;/span&gt;は元々過去分詞ですが、今は形容詞と考えて下さい。「彼女は今日興奮している。」または「ワクワクしているように見える。」です。「ワクワクしている」のは誰か？「彼女」です。つまり、&lt;span style="color: red;"&gt;&amp;#8220;She=excited&amp;#8221;&lt;/span&gt;という関係が成り立ちます。&lt;/p&gt;
&lt;h3&gt;3. 「seems to be」の解釈&lt;/h3&gt;
&lt;p&gt;&lt;span style="color: red;"&gt;&amp;#8220;She seems to be excited today.&amp;#8221;&lt;/span&gt; は「彼女は今日興奮しているように見える。」という意味です。&lt;br /&gt;
&lt;span style="color: red;"&gt;&amp;#8220;She&amp;#8221;&lt;/span&gt;が主語で、今日はPROGRESSで不定詞を補語と考える場合、この文は&lt;span style="color: red;"&gt;&amp;#8220;She seems&amp;#8221;&lt;/span&gt;、&lt;span style="color: red;"&gt;&amp;#8220;to be excited&amp;#8221;&lt;/span&gt;が補語の名詞になります。&lt;br /&gt;
&lt;span style="color: red;"&gt;&amp;#8220;today&amp;#8221;&lt;/span&gt;は副詞です。ただし、&lt;span style="color: red;"&gt;&amp;#8220;to be&amp;#8221;&lt;/span&gt;がなくて&lt;span style="color: red;"&gt;&amp;#8220;She seems excited.&amp;#8221;&lt;/span&gt;でも構いません。&lt;/p&gt;
&lt;h3&gt;4. 他の例文&lt;/h3&gt;
&lt;p&gt;次に、4番の文に移ります。&lt;span style="color: red;"&gt;&amp;#8220;Two students seem to be absent today.&amp;#8221;&lt;/span&gt; こちらの文も同様に、「2人の生徒は今日欠席しているように見える。」という意味です。&lt;br /&gt;
&lt;span style="color: red;"&gt;&amp;#8220;Two students&amp;#8221;&lt;/span&gt;が主語で、&lt;span style="color: red;"&gt;&amp;#8220;to be&amp;#8221;&lt;/span&gt;から補語の不定詞と考えれば、&lt;span style="color: red;"&gt;&amp;#8220;seem&amp;#8221;&lt;/span&gt;が自動詞で&lt;span style="color: red;"&gt;&amp;#8220;to be absent&amp;#8221;&lt;/span&gt;が補語の名詞です。&lt;br /&gt;
この文も&lt;span style="color: red;"&gt;&amp;#8220;Two students seem absent today.&amp;#8221;&lt;/span&gt;と表現できます。ここでは、&lt;span style="color: red;"&gt;&amp;#8220;seem&amp;#8221;&lt;/span&gt;が自動詞、&lt;span style="color: red;"&gt;&amp;#8220;absent&amp;#8221;&lt;/span&gt;が補語となります。&lt;/p&gt;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&lt;h3&gt;5. 分詞形容詞について&lt;/h3&gt;
&lt;p&gt;3番と4番の文を持ち出した理由は、&lt;span style="color: red;"&gt;&amp;#8220;excited&amp;#8221;&lt;/span&gt;が形容詞という点が分かりにくいと感じる人もいるかもしれません。&lt;br /&gt;
&lt;span style="color: red;"&gt;&amp;#8220;absent&amp;#8221;&lt;/span&gt;は明らかに形容詞ですが、&lt;span style="color: red;"&gt;&amp;#8220;excited&amp;#8221;&lt;/span&gt;は元々過去分詞ですが、ネイティブの人々は形容詞としてしか認識していない場合が多いです。&lt;br /&gt;
高校生の方で分詞形容詞が分からない人もいるかもしれません。&lt;br /&gt;
分詞形容詞と言われたら、&lt;span style="color: red;"&gt;&amp;#8220;excited&amp;#8221;&lt;/span&gt;は元々過去分詞であった事を忘れられ、形容詞としか思われていません。&lt;br /&gt;
現在分詞から出来た分詞形容詞の例として&lt;span style="color: red;"&gt;&amp;#8220;interesting&amp;#8221;&lt;/span&gt;があります。これも元々は動詞&lt;span style="color: red;"&gt;&amp;#8220;interest&amp;#8221;&lt;/span&gt;の現在分詞です。&lt;br /&gt;
最終的には、&lt;span style="color: red;"&gt;&amp;#8220;excited&amp;#8221;&lt;/span&gt;も&lt;span style="color: red;"&gt;&amp;#8220;absent&amp;#8221;&lt;/span&gt;も普通に形容詞として理解しておけば大丈夫です。元々過去分詞であることが気になる方は分詞形容詞と呼びましょう。&lt;/p&gt;
&lt;hr /&gt;
&lt;p&gt;&lt;iframe loading="lazy" title="YouTube video player" src="https://www.youtube.com/embed/H0PMFC633c0?si=UnnheZ1xkt_keOor" width="560" height="315" frameborder="0" allowfullscreen="allowfullscreen"&gt;&lt;/iframe&gt;&lt;/p&gt;
&lt;h3 style="color: black;"&gt;補語の不定詞について&lt;/h3&gt;
&lt;p&gt;では、補語の不定詞についてスライドを一つ進めましょう。5番の文です。&lt;/p&gt;
&lt;p&gt;&lt;span style="color: red;"&gt;&amp;#8220;It doesn’t seem to be raining any more.&amp;#8221;&lt;/span&gt;&lt;/p&gt;
&lt;p&gt;もう先に訳を書いておきました。「もはや雨は降っていないように思われる。」ですが、&lt;span style="color: red;"&gt;&amp;#8220;It&amp;#8221;&lt;/span&gt;と&lt;span style="color: red;"&gt;&amp;#8220;to be&amp;#8221;&lt;/span&gt;を見て「It to」構文とか仮主語、真主語だと決め付けちゃう人が結構います。実は&lt;span style="color: red;"&gt;&amp;#8220;to be raining&amp;#8221;&lt;/span&gt;が重要です。ここで&lt;span style="color: red;"&gt;&amp;#8220;be raining&amp;#8221;&lt;/span&gt;は進行形です。&lt;/p&gt;
&lt;h3 style="color: black;"&gt;現在進行形と原形の混同&lt;/h3&gt;
&lt;p&gt;進行形とだけ言っていますが、生徒さんの中にはこれを現在進行形と呼ぶ人もいます。なぜなら、&lt;span style="color: red;"&gt;&amp;#8220;to be&amp;#8221;&lt;/span&gt;の&lt;span style="color: red;"&gt;&amp;#8220;be&amp;#8221;&lt;/span&gt;は原形だからです。原形の&lt;span style="color: red;"&gt;&amp;#8220;be&amp;#8221;&lt;/span&gt;は現在形とも過去形とも言えません。したがって、現在進行形とも過去進行形とも呼ばないでください。&lt;/p&gt;
&lt;h3 style="color: black;"&gt;&amp;#8220;to be raining&amp;#8221;の正体&lt;/h3&gt;
&lt;p&gt;&lt;span style="color: red;"&gt;&amp;#8220;to be raining&amp;#8221;&lt;/span&gt;は進行形の不定詞ですが、元々は&lt;span style="color: red;"&gt;&amp;#8220;rain&amp;#8221;&lt;/span&gt;という動詞の進行形です。動詞&lt;span style="color: red;"&gt;&amp;#8220;rain&amp;#8221;&lt;/span&gt;の主語は&lt;span style="color: red;"&gt;&amp;#8220;It&amp;#8221;&lt;/span&gt;です。この&lt;span style="color: red;"&gt;&amp;#8220;It&amp;#8221;&lt;/span&gt;は天候を表すものであり、仮主語ではありません。高校生になると非人称の&lt;span style="color: red;"&gt;&amp;#8220;It&amp;#8221;&lt;/span&gt;という概念を習いますが、中学生はこの&lt;span style="color: red;"&gt;&amp;#8220;It&amp;#8221;&lt;/span&gt;を天気の主語として理解しておけば良いでしょう。&lt;/p&gt;
&lt;h3 style="color: black;"&gt;自動詞と補語&lt;/h3&gt;
&lt;p&gt;&lt;span style="color: red;"&gt;&amp;#8220;doesn’t seem&amp;#8221;&lt;/span&gt;の&lt;span style="color: red;"&gt;&amp;#8220;seem&amp;#8221;&lt;/span&gt;は自動詞と覚えておいてください。「何々に見える」という意味です。&lt;span style="color: red;"&gt;&amp;#8220;to be raining&amp;#8221;&lt;/span&gt;は補語であり、補語の名詞的用法です。自動詞の後には目的語はなく、補語だけが来ます。補語が不定詞なら名詞的用法です。&lt;/p&gt;
&lt;h3 style="color: black;"&gt;文の否定形と訳&lt;/h3&gt;
&lt;p&gt;「もはや雨は降っていないように思われる。」という訳に疑問を持つ人もいるかもしれません。&lt;span style="color: red;"&gt;&amp;#8220;doesn’t seem&amp;#8221;&lt;/span&gt;なので「思われない」と考えるのも正しいのですが、英語では「もはや雨が降っているようには思えない」と訳すこともできます。ただし、「もはや雨が降っていないように思われる」という表現が一般的です。&lt;/p&gt;
&lt;p&gt;英語では否定語はできるだけ前に出すことが基本です。したがって、&lt;span style="color: red;"&gt;&amp;#8220;doesn’t seem&amp;#8221;&lt;/span&gt;の方が普通の言い方です。この点をしっかりと覚えておいてください。&lt;/p&gt;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</si>
  <si>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https://eng-support.com/column/book2-lesson13-scene/</t>
  </si>
  <si>
    <t>以下のページは不自然なワードを使用しています。
これらを適切に自然な言葉に置き換えて下さい。
なお、本文の装飾や構造は絶対に変えないでください。
【対象ページURL】
https://eng-support.com/column/book2-lesson13-scene/
【検出された不自然ワード】
（検出なし）
【本文】
------
&lt;p&gt;&lt;iframe title="YouTube video player" src="https://www.youtube.com/embed/he67LQ_R7bM?si=ZXw3EtSgpX-ZWSk3" width="560" height="315" frameborder="0" allowfullscreen="allowfullscreen"&gt;&lt;span data-mce-type="bookmark" style="display: inline-block; width: 0px; overflow: hidden; line-height: 0;" class="mce_SELRES_start"&gt;﻿&lt;/span&gt;&lt;/iframe&gt;&lt;/p&gt;
&lt;h3&gt;動名詞の基礎&lt;/h3&gt;
&lt;p&gt;今回は、Book2 Lesson13シーン2における動名詞の動詞や前置詞の目的語について学びます。動名詞とは、動詞の原形に&lt;span style="color: red;"&gt;&amp;#8220;ing&amp;#8221;&lt;/span&gt;を付けたもので、名詞の働きができるものです。では、名詞の働きについて五つ言えるようになりましたか？主語、補語、他動詞の目的語、前置詞の目的語、同格の五つです。動名詞はこの五つすべての働きを持つことができます。そのうち主語と補語についてはLesson13シーン1で勉強済みです。&lt;/p&gt;
&lt;h3&gt;他動詞の目的語&lt;/h3&gt;
&lt;p&gt;次はシーン2における他動詞の目的語についてです。PROGRESSでは動詞の目的語と呼びますが、動詞は他動詞と自動詞に分かれます。目的語があるのは他動詞であり、他動詞は必ず目的語を持つことが特徴です。したがって、今回は他動詞の目的語と前置詞の目的語の二つを勉強します。まずは他動詞の目的語から始めましょう。&lt;/p&gt;
&lt;p&gt;実は不定詞についても勉強しました。例えば、「&lt;span style="color: red;"&gt;I like to skate.&lt;/span&gt;」（私はスケートをするのが好きだ）という文です。「私」が主語で、&lt;span style="color: red;"&gt;&amp;#8220;like&amp;#8221;&lt;/span&gt;が他動詞として使われています。&lt;span style="color: red;"&gt;&amp;#8220;like&amp;#8221;&lt;/span&gt;は「何々が好きだ」という意味で、何が好きなのかを目的語で示さなければなりません。&lt;/p&gt;
&lt;h3&gt;不定詞と動名詞の使い分け&lt;/h3&gt;
&lt;p&gt;「スケートをする事が好きだ」という場合、目的語は&lt;span style="color: red;"&gt;&amp;#8220;to skate&amp;#8221;&lt;/span&gt;または&lt;span style="color: red;"&gt;&amp;#8220;skating&amp;#8221;&lt;/span&gt;のどちらでも使えます。動名詞と不定詞のどちらも目的語として使うことができる動詞は少ないため、そこはしっかり覚えておきましょう。シーン2のLookの例文1と2は目的語が動名詞でも不定詞でも使えるパターンです。「&lt;span style="color: red;"&gt;I like to skate.&lt;/span&gt;」と「&lt;span style="color: red;"&gt;I like skating.&lt;/span&gt;」はどちらも「SVtO」第3文型の文です。&lt;/p&gt;
&lt;p&gt;ここで注意が必要なのは、&lt;span style="color: red;"&gt;&amp;#8220;skate&amp;#8221;&lt;/span&gt;という単語がスポーツの名前であるという点です。冬季オリンピックの際にも&lt;span style="color: red;"&gt;&amp;#8220;skate&amp;#8221;&lt;/span&gt;という表現が見られますが、英語では動詞としてのみ使います。正しい発音は「スケイト」です。&lt;/p&gt;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&lt;h3&gt;スポーツ名の使い分け&lt;/h3&gt;
&lt;p&gt;名詞として「スケート」と言いたい場合、実際には&lt;span style="color: red;"&gt;&amp;#8220;skating&amp;#8221;&lt;/span&gt;を使います。動名詞である&lt;span style="color: red;"&gt;&amp;#8220;skating&amp;#8221;&lt;/span&gt;はスポーツ名として名詞で使う際も同じです。したがって、&lt;span style="color: red;"&gt;&amp;#8220;skating&amp;#8221;&lt;/span&gt;を動名詞として考えた場合は「私はスケートをする事が好きだ」となります。一方で、&lt;span style="color: red;"&gt;&amp;#8220;skate&amp;#8221;&lt;/span&gt;を名詞と捉えると「私はスケートが好きだ」となります。この際、注意が必要です。&lt;/p&gt;
&lt;p&gt;「私はスケートが好きだ」という訳はあまりおすすめしません。「スケートをするのが好きだ」と「スケートが好きだ」では、意味に微妙な違いがあるからです。最近、大学生と話をした際、「スポーツするのは大好きだけど、見るのはあまり好まない」と言われました。このように、&lt;span style="color: red;"&gt;&amp;#8220;skating&amp;#8221;&lt;/span&gt;を動名詞と考えると「スケートをするのが好きだ」という意図が明確になります。&lt;/p&gt;
&lt;h3&gt;他の動名詞との比較&lt;/h3&gt;
&lt;p&gt;同様の違いは&lt;span style="color: red;"&gt;&amp;#8220;ski&amp;#8221;&lt;/span&gt;と&lt;span style="color: red;"&gt;&amp;#8220;skiing&amp;#8221;&lt;/span&gt;にも見られます。&lt;span style="color: red;"&gt;&amp;#8220;ski&amp;#8221;&lt;/span&gt;は「スキーをする」という自動詞で、&lt;span style="color: red;"&gt;&amp;#8220;skiing&amp;#8221;&lt;/span&gt;が「スキーをする事」という動名詞及び「スキー」という名詞を兼ねます。この使い分けも理解しておくと良いでしょう。&lt;/p&gt;
&lt;hr /&gt;
&lt;p&gt;&lt;iframe loading="lazy" title="YouTube video player" src="https://www.youtube.com/embed/0a_-_hiFnJw?si=3rZ5-P9wVnqyKQpS" width="560" height="315" frameborder="0" allowfullscreen="allowfullscreen"&gt;&lt;/iframe&gt;&lt;/p&gt;
&lt;h3&gt;他動詞の目的語と動名詞&lt;/h3&gt;
&lt;p&gt;他動詞の目的語には不定詞でも動名詞でも使用できるパターンがあります。例えば、以下の文を見てみましょう。&lt;/p&gt;
&lt;h3&gt;例文の解説&lt;/h3&gt;
&lt;p&gt;「Chris hates &lt;span style="color: red;"&gt;getting up early&lt;/span&gt;。」において、&lt;span style="color: red;"&gt;&amp;#8220;hate&amp;#8221;&lt;/span&gt;は「何々が大嫌いだ」という意味になります。ここで注意すべきは、「が」という助詞を使うことです。これは他動詞の特徴であり、「何々が大嫌いだ」という形で訳す必要があります。また、目的語に人間が来た場合は、「誰々が憎い」と訳すこともあります。&lt;/p&gt;
&lt;h3&gt;文の構造&lt;/h3&gt;
&lt;p&gt;この文では、&lt;span style="color: red;"&gt;&amp;#8220;Chris&amp;#8221;&lt;/span&gt;が主語で、&lt;span style="color: red;"&gt;&amp;#8220;hates&amp;#8221;&lt;/span&gt;が他動詞です。何が大嫌いなのかというと、&lt;span style="color: red;"&gt;&amp;#8220;getting up early&amp;#8221;&lt;/span&gt;です。ここで、他動詞の後ろには必ず目的語が来ることを確認しましょう。目的語は必ず名詞ですから、&lt;span style="color: red;"&gt;&amp;#8220;getting up early&amp;#8221;&lt;/span&gt;は名詞として機能し、つまり動名詞であると判断できます。&lt;/p&gt;
&lt;h3&gt;動名詞と不定詞の使い分け&lt;/h3&gt;
&lt;p&gt;動名詞は英語で「&lt;span style="color: red;"&gt;gerund&lt;/span&gt;」と呼ばれ、頭文字を取って「&lt;span style="color: red;"&gt;G&lt;/span&gt;」と略されます。ここで、「クリスは早起きすることが大嫌いだ」と解釈することができます。つまり、&lt;span style="color: red;"&gt;&amp;#8220;hate&amp;#8221;&lt;/span&gt;は「何々する事が大嫌いだ」と訳せます。この動名詞の形に加えて、「&lt;span style="color: red;"&gt;hate to 動詞原形&lt;/span&gt;」という不定詞の名詞的用法でも同様の意味になります。&lt;/p&gt;
&lt;p&gt;最終的に、&lt;span style="color: red;"&gt;&amp;#8220;Chris hates&amp;#8221;&lt;/span&gt;は「SVt」構造なので、&lt;span style="color: red;"&gt;&amp;#8220;O&amp;#8221;&lt;/span&gt;として名詞が必要です。したがって、&lt;span style="color: red;"&gt;&amp;#8220;to get up early&amp;#8221;&lt;/span&gt;は不定詞の名詞的用法であると結論づけられます。この場合、訳はどちらでも同じです。&lt;/p&gt;
&lt;hr /&gt;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&lt;p&gt;&lt;iframe loading="lazy" title="YouTube video player" src="https://www.youtube.com/embed/KLtCttTAhDM?si=zlOJF4D6o81Slf-a" width="560" height="315" frameborder="0" allowfullscreen="allowfullscreen"&gt;&lt;/iframe&gt;&lt;/p&gt;
&lt;h3&gt;他動詞の目的語と動名詞の使い分け&lt;/h3&gt;
&lt;p&gt;では次に、他動詞の目的語が動名詞でありながら不定詞にしてはいけないパターンを見ていきましょう。それがPROGRESSの3番の文です。&lt;/p&gt;
&lt;h3&gt;例文の解説&lt;/h3&gt;
&lt;p&gt;&lt;span style="color: red;"&gt;&amp;#8220;I have to finish drawing these cartoons by tomorrow.&amp;#8221;&lt;/span&gt;において、&lt;span style="color: red;"&gt;&amp;#8220;I have to finish&amp;#8221;&lt;/span&gt;は「私は何々を終わらせなければならない」という意味です。ここで重要なのは、「終わらせなければならない」の部分ではなく「何々を終わらせなければならない」という形で訳すことです。この「を」を使うことで、&lt;span style="color: red;"&gt;&amp;#8220;I&amp;#8221;&lt;/span&gt;が主語のあとに&lt;span style="color: red;"&gt;&amp;#8220;have to finish&amp;#8221;&lt;/span&gt;が続き、&lt;span style="color: red;"&gt;&amp;#8220;finish&amp;#8221;&lt;/span&gt;は他動詞だと理解しましょう。他動詞の後には必ず目的語が来るので、目的語は名詞である必要があります。この文では、&lt;span style="color: red;"&gt;&amp;#8220;drawing&amp;#8221;&lt;/span&gt;が目的語として機能し、動名詞であると判断できます。&lt;/p&gt;
&lt;h3&gt;文の構造と時間関係&lt;/h3&gt;
&lt;p&gt;&lt;span style="color: red;"&gt;&amp;#8220;draw&amp;#8221;&lt;/span&gt;は「何々を書く」という他動詞で、&lt;span style="color: red;"&gt;&amp;#8220;these cartoons&amp;#8221;&lt;/span&gt;がその目的語になります。また、&lt;span style="color: red;"&gt;&amp;#8220;by tomorrow&amp;#8221;&lt;/span&gt;は副詞的に&lt;span style="color: red;"&gt;&amp;#8220;finish&amp;#8221;&lt;/span&gt;に掛かります。したがって、目的語は&lt;span style="color: red;"&gt;&amp;#8220;drawing these cartoons&amp;#8221;&lt;/span&gt;となります。この場合、「私は明日までにこれらの漫画を書くことを終えなければならない」という解釈になります。目的語が動名詞である場合、&lt;span style="color: red;"&gt;&amp;#8220;like drawing&amp;#8221;&lt;/span&gt;や&lt;span style="color: red;"&gt;&amp;#8220;hate drawing&amp;#8221;&lt;/span&gt;のように動名詞と不定詞の両方が使えますが、&lt;span style="color: red;"&gt;&amp;#8220;finish&amp;#8221;&lt;/span&gt;の場合は&lt;span style="color: red;"&gt;&amp;#8220;finish drawing&amp;#8221;&lt;/span&gt;でなければなりません。&lt;/p&gt;
&lt;h3&gt;不定詞との違い&lt;/h3&gt;
&lt;p&gt;この他動詞の使い方について、&lt;span style="color: red;"&gt;&amp;#8220;want&amp;#8221;&lt;/span&gt;の場合は不定詞が目的語として使えることに注意が必要です。例えば、&lt;span style="color: red;"&gt;&amp;#8220;I want to draw these cartoons by tomorrow.&amp;#8221;&lt;/span&gt;という文では、&lt;span style="color: red;"&gt;&amp;#8220;to draw&amp;#8221;&lt;/span&gt;が目的語になります。ここでのポイントは、動詞と目的語の時間的な関係です。&lt;span style="color: red;"&gt;&amp;#8220;want&amp;#8221;&lt;/span&gt;の方が描きたいという意志が先にあるため、&lt;span style="color: red;"&gt;&amp;#8220;to draw&amp;#8221;&lt;/span&gt;が適切ですが、&lt;span style="color: red;"&gt;&amp;#8220;finish&amp;#8221;&lt;/span&gt;の場合は描き終えることが前提となるため、動名詞&lt;span style="color: red;"&gt;&amp;#8220;drawing&amp;#8221;&lt;/span&gt;を使う必要があります。&lt;/p&gt;
&lt;h3&gt;目的語の選び方&lt;/h3&gt;
&lt;p&gt;多くの学校で、目的語が不定詞か動名詞かを覚えるように言われますが、これは覚えるのが難しいです。重要なのは、他動詞と目的語の時間的な関係を理解することです。動名詞の場合は時間が後、前の場合は不定詞を使います。この原則をまず覚えておくと良いでしょう。動詞の目的語を動名詞か不定詞にしたい場合、時間が後前なら動名詞、前後なら不定詞を使うということです。&lt;/p&gt;
&lt;hr /&gt;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0;"&gt;英語教室「サポート」の『過去問演習講座』：完璧な分析と対策を！&lt;/p&gt;
&lt;p&gt;        &lt;a href="https://eng-support.com/kouza/#過去問演習講座" style="background-color: #FF8C00; color: white; padding: 5px 10px; text-align: center; text-decoration: none; display: inline-block; font-size: 14px;"&gt;詳細を見る&lt;/a&gt;
    &lt;/div&gt;
&lt;/div&gt;
&lt;p&gt;&lt;iframe loading="lazy" title="YouTube video player" src="https://www.youtube.com/embed/zjZAfk2yz6k?si=HgZxDIxA7gavIVjw" width="560" height="315" frameborder="0" allowfullscreen="allowfullscreen"&gt;&lt;/iframe&gt;&lt;/p&gt;
&lt;h3&gt;不定詞と動名詞の概要&lt;/h3&gt;
&lt;p&gt;ここでもう一度不定詞と名詞的用法、「to 動詞原形」、動名詞「何々ing」についてまとめたいと思います。名詞の働きについて、主語、補語、他動詞の目的語、前置詞の目的語、同格の5つがあります。他動詞に括弧していますが、普通は単に目的語と言った場合は他動詞を指します。&lt;/p&gt;
&lt;h3&gt;不定詞の名詞的用法&lt;/h3&gt;
&lt;p&gt;不定詞の名詞的用法は基本的に主語、補語、他動詞の目的語の3つに使えますが、例外も存在します。前置詞の目的語になる例外や、同格に関しては解釈の違いがあるため、今回は触れません。一方、動名詞は5つの働きすべてに適用できます。&lt;/p&gt;
&lt;h3&gt;主語と補語の選び方&lt;/h3&gt;
&lt;p&gt;主語と補語の時は、不定詞と動名詞のどちらを使っても構いません。厳密な区別は存在しますが、大学で英語を専門に学ぶ人にとってのみ重要です。アメリカ人でもこの違いを理解していない人がいます。&lt;/p&gt;
&lt;h3&gt;他動詞の目的語の使い方&lt;/h3&gt;
&lt;p&gt;他動詞の目的語の場合、&lt;span style="color: red;"&gt;&amp;#8220;want to go&amp;#8221;&lt;/span&gt;と&lt;span style="color: red;"&gt;&amp;#8220;finish doing my homework&amp;#8221;&lt;/span&gt;のように、不定詞しかダメ、動名詞しかダメという場合もあります。しかし、&lt;span style="color: red;"&gt;&amp;#8220;like&amp;#8221;&lt;/span&gt;や&lt;span style="color: red;"&gt;&amp;#8220;hate&amp;#8221;&lt;/span&gt;はどちらでも使用できます。ここで不定詞の名詞的用法と動名詞の区別が面倒です。前置詞の目的語や同格については、動名詞の方だけを考慮すれば良いでしょう。&lt;/p&gt;
&lt;h3&gt;時間的関係の理解&lt;/h3&gt;
&lt;p&gt;目的語に不定詞が使われる場合、&lt;span style="color: red;"&gt;&amp;#8220;want to go&amp;#8221;&lt;/span&gt;は「行く前に行きたい」という意味になります。&lt;span style="color: red;"&gt;&amp;#8220;want&amp;#8221;&lt;/span&gt;が前、&lt;span style="color: red;"&gt;&amp;#8220;to go&amp;#8221;&lt;/span&gt;が後です。一方、目的語が動名詞の時はその逆で、&lt;span style="color: red;"&gt;&amp;#8220;finish doing my homework&amp;#8221;&lt;/span&gt;は「宿題する事」を終える前に「宿題をする」ことを示しています。ここで「&lt;span style="color: red;"&gt;Vt&lt;/span&gt;」と「&lt;span style="color: red;"&gt;O&lt;/span&gt;」で前後の関係を理解することが重要です。&lt;/p&gt;
&lt;h3&gt;不定詞と動名詞の記憶法&lt;/h3&gt;
&lt;p&gt;学校では不定詞は未来、動名詞は過去と教わることが多いですが、これは必ずしも正しいとは限りません。重要なのは、「&lt;span style="color: red;"&gt;Vt&lt;/span&gt;」よりの時点で未来と過去を比較することです。&lt;span style="color: red;"&gt;&amp;#8220;wanted to go&amp;#8221;&lt;/span&gt;と言った場合、過去の「行きたい」と思った時からの未来ということになります。&lt;/p&gt;
&lt;h3&gt;感情と思考の反復&lt;/h3&gt;
&lt;p&gt;動名詞の大事なポイントは、反復や習慣です。例えば、「ピアノの練習をする」は、&lt;span style="color: red;"&gt;&amp;#8220;practice playing the piano.&amp;#8221;&lt;/span&gt;となります。練習は反復が必要です。また、感情や思考も反復するものです。感情は楽しいことを何度も感じることや、思考は試行錯誤を重ねることが基本です。&lt;/p&gt;
&lt;hr /&gt;
&lt;p&gt;&lt;iframe loading="lazy" title="YouTube video player" src="https://www.youtube.com/embed/1IDhmXOm8wI?si=hhLAWKr_B26A_ZXq" width="560" height="315" frameborder="0" allowfullscreen="allowfullscreen"&gt;&lt;/iframe&gt;&lt;/p&gt;
&lt;h3&gt;PROGRESSの基本的な学習法&lt;/h3&gt;
&lt;p&gt;PROGRESSでは、勉強する際に基本的な部分まで一気に進めることがあります。訳し方を丸暗記するだけならそれほど難しくないからです。しかし、もう少し深く学んでいきたいと思います。まず、&lt;span style="color: red;"&gt;Look&lt;/span&gt;に戻ってみましょう。&lt;/p&gt;
&lt;h3&gt;不定詞と動名詞の基本&lt;/h3&gt;
&lt;p&gt;&lt;span style="color: red;"&gt;&amp;#8220;I like to skate.&amp;#8221;&lt;/span&gt; と &lt;span style="color: red;"&gt;&amp;#8220;I like skating.&amp;#8221;&lt;/span&gt; は同じ意味です。「私はスケートをすることが好きだ」という訳になります。ここで、&lt;span style="color: red;"&gt;&amp;#8220;I&amp;#8221;&lt;/span&gt;が主語で、&lt;span style="color: red;"&gt;&amp;#8220;like&amp;#8221;&lt;/span&gt;は他動詞です。この他動詞の後には、「何々が好きだ」の何々にあたる名詞を続けます。したがって、&lt;span style="color: red;"&gt;&amp;#8220;to skate&amp;#8221;&lt;/span&gt; は目的語の名詞で、これは名詞的用法の不定詞です。一方、&lt;span style="color: red;"&gt;&amp;#8220;skating&amp;#8221;&lt;/span&gt;も目的語として使われ、名詞（動名詞）としても機能します。「私はスケートが好きだ」という意味にもなります。&lt;/p&gt;
&lt;h3&gt;中断の使い方と時間的関係&lt;/h3&gt;
&lt;p&gt;次に見ていきましょう。&lt;span style="color: red;"&gt;&amp;#8220;They stopped taking pictures.&amp;#8221;&lt;/span&gt; と &lt;span style="color: red;"&gt;&amp;#8220;They stopped to take pictures.&amp;#8221;&lt;/span&gt; という文があります。この2つは異なります。上の文は、「何を止めたのか」というと、&lt;span style="color: red;"&gt;&amp;#8220;taking pictures&amp;#8221;&lt;/span&gt;を中断したことを示しています。ここで、&lt;span style="color: red;"&gt;&amp;#8220;stopped&amp;#8221;&lt;/span&gt;は他動詞で、動名詞の「中断」は前後の関係が成立します。&lt;/p&gt;
&lt;p&gt;一方、&lt;span style="color: red;"&gt;&amp;#8220;They stopped to take pictures.&amp;#8221;&lt;/span&gt;は時間関係が逆転します。止める前に写真を撮っていたわけですから、&lt;span style="color: red;"&gt;&amp;#8220;to take&amp;#8221;&lt;/span&gt;という不定詞に変わると、前後の関係が逆になるため、この文は意味的におかしくなります。ここで、&lt;span style="color: red;"&gt;&amp;#8220;to take pictures&amp;#8221;&lt;/span&gt;は副詞的用法として解釈され、「写真を撮るために立ち止まる」という意味になります。&lt;/p&gt;
&lt;h3&gt;不定詞の副詞的用法と復習&lt;/h3&gt;
&lt;p&gt;PROGRESSではさまざまな文法が交互に登場します。このようなときに「何々するために」という不定詞を忘れてしまったり、副詞的用法について思い出せなかったりすることがあります。これは自然なことですので、今一度不定詞の副詞的用法を復習しましょう。&lt;/p&gt;
&lt;p&gt;忘れてしまったと気づいたら、その瞬間にもう一度勉強することが大切です。1回や2回の学習で忘れるのは普通のことです。繰り返し勉強することで、徐々に忘れなくなります。思い出せないときはその場で復習するのが最も効果的です。&lt;/p&gt;
&lt;hr /&gt;
&lt;p&gt;&lt;iframe loading="lazy" title="YouTube video player" src="https://www.youtube.com/embed/NvvFeI22gQA?si=TJvOKeDUC1nd7PJg" width="560" height="315" frameborder="0" allowfullscreen="allowfullscreen"&gt;&lt;/iframe&gt;&lt;/p&gt;
&lt;h3&gt;Lesson13 シーン2: 動名詞の目的語&lt;/h3&gt;
&lt;p&gt;ここまでは動名詞が他動詞の目的語になっている場合の勉強でした。この他動詞の目的語になる場合の学習が一番難しい理由は、不定詞の名詞的用法を使うべきか、動名詞を使うべきか、またはどちらでもよいのか、あるいは意味が異なる場合もあるためです。ただし、他動詞の前後関係を覚えていれば、意味が異なる場合も難しくありません。ここからは、動名詞が前置詞の目的語になっている場合を学んでいきます。&lt;/p&gt;
&lt;h3&gt;前置詞の目的語になる動名詞&lt;/h3&gt;
&lt;p&gt;例えば、PROGRESSの4番にある文を見てみましょう。&lt;span style="color: red;"&gt;&amp;#8220;The team was proud of winning the championship.&amp;#8221;&lt;/span&gt; ここでの &lt;span style="color: red;"&gt;&amp;#8220;the championship&amp;#8221;&lt;/span&gt; は「大会」と訳しておきます。高校野球なら「甲子園」と訳すのが適切ですが、何の大会か不明なので「大会」にしておきます。「トーナメント」や「リーグ戦」と訳すこともできますが、日本の高校の大会はトーナメント方式が中心で、負けたらその時点で終了という仕組みが問題視されることもあります。対して、海外ではリーグ戦が一般的で、1試合目で負けても挽回のチャンスがあります。この違いは、日本の武士の世の中の影響とも言われています。&lt;/p&gt;
&lt;h3&gt;be proud of の用法&lt;/h3&gt;
&lt;p&gt;&lt;span style="color: red;"&gt;&amp;#8220;The team was proud of winning the championship.&amp;#8221;&lt;/span&gt; の文に戻ります。&lt;span style="color: red;"&gt;&amp;#8220;be proud of&amp;#8221;&lt;/span&gt; は「何々を誇りに思っている」という意味です。この熟語を覚えてください。&lt;span style="color: red;"&gt;&amp;#8220;of&amp;#8221;&lt;/span&gt; は前置詞で、&lt;span style="color: red;"&gt;&amp;#8220;of you&amp;#8221;&lt;/span&gt; や &lt;span style="color: red;"&gt;&amp;#8220;of Tom&amp;#8221;&lt;/span&gt; で使うことには問題ありませんが、&lt;span style="color: red;"&gt;&amp;#8220;of&amp;#8221;&lt;/span&gt; の目的語に &lt;span style="color: red;"&gt;&amp;#8220;winning the championship&amp;#8221;&lt;/span&gt; を持ってきています。前置詞は名詞の前に置く言葉で、前置詞の後ろには必ず名詞が続きます。&lt;/p&gt;
&lt;h3&gt;動名詞の必要性&lt;/h3&gt;
&lt;p&gt;ここで、&lt;span style="color: red;"&gt;&amp;#8220;win&amp;#8221;&lt;/span&gt; という動詞を名詞化しなければなりません。名詞化には不定詞の名詞的用法 &lt;span style="color: red;"&gt;&amp;#8220;to win&amp;#8221;&lt;/span&gt; または動名詞 &lt;span style="color: red;"&gt;&amp;#8220;winning&amp;#8221;&lt;/span&gt; を使います。しかし、前置詞の目的語には動名詞しか使用できません。そのため、この名詞の塊が前置詞の目的語になります。&lt;/p&gt;
&lt;h3&gt;不定詞が使えない理由&lt;/h3&gt;
&lt;p&gt;前置詞の目的語に不定詞が使えない理由は簡単です。もし &lt;span style="color: red;"&gt;&amp;#8220;winning&amp;#8221;&lt;/span&gt; を &lt;span style="color: red;"&gt;&amp;#8220;to win&amp;#8221;&lt;/span&gt; に変えたら &lt;span style="color: red;"&gt;&amp;#8220;of to win&amp;#8221;&lt;/span&gt; となり、前置詞が2つ並んでしまいます。したがって、動名詞を使用する必要があります。この理由もぜひ覚えておきましょう。&lt;/p&gt;
&lt;hr /&gt;
&lt;p&gt;&lt;iframe loading="lazy" title="YouTube video player" src="https://www.youtube.com/embed/6am699wIGbI?si=bjwsr2I376MLCuWR" width="560" height="315" frameborder="0" allowfullscreen="allowfullscreen"&gt;&lt;/iframe&gt;&lt;/p&gt;
&lt;h3&gt;動名詞の目的語について&lt;/h3&gt;
&lt;p&gt;PROGRESSを見ますと、4番の文「&lt;span style="color: red;"&gt;The team was proud of winning the championship.&lt;/span&gt;」があります。ここでは、「&lt;span style="color: red;"&gt;be proud of&lt;/span&gt;」という熟語が使われており、「何々を誇りに思う」という意味です。そのため、&lt;span style="color: red;"&gt;&amp;#8220;of&amp;#8221;&lt;/span&gt; の後には動名詞 &lt;span style="color: red;"&gt;&amp;#8220;winning&amp;#8221;&lt;/span&gt; が続きます。この前置詞の目的語に動名詞を使うことを学ぶ際、同時に前置詞で終わる決まり文句も覚える必要があります。&lt;/p&gt;
&lt;h3&gt;決まり文句の例&lt;/h3&gt;
&lt;p&gt;例えば、「&lt;span style="color: red;"&gt;thank you for&lt;/span&gt;」という表現は「何々をありがとう」と訳されます。PROGRESSの148ページでは、4番で「&lt;span style="color: red;"&gt;be proud of&lt;/span&gt;」の後に「&lt;span style="color: red;"&gt;winning&lt;/span&gt;」が、5番では「&lt;span style="color: red;"&gt;get tired of&lt;/span&gt;」で「何々に飽き飽きする」という意味の後に「&lt;span style="color: red;"&gt;listening&lt;/span&gt;」が続いています。6番は飛ばしますが、7番では「&lt;span style="color: red;"&gt;be well known for&lt;/span&gt;」が使われ、「何々でよく知られている」という意味です。ちなみに、「よく知られている」ということは「有名」ということなので、「&lt;span style="color: red;"&gt;be famous for&lt;/span&gt;」と同じ意味です。&lt;/p&gt;
&lt;h3&gt;動名詞の使用ルール&lt;/h3&gt;
&lt;p&gt;「&lt;span style="color: red;"&gt;of&lt;/span&gt;」や「&lt;span style="color: red;"&gt;for&lt;/span&gt;」の後に動詞を持ってくる場合、前置詞の後の動詞は必ず動名詞となります。この段階で終わらないのがPROGRESSです。次に、6番の文「&lt;span style="color: red;"&gt;Jiro got used to attending school in America.&lt;/span&gt;」を見てみましょう。この文は「ジローはアメリカの学校に出席することに慣れた」となります。ここでの「&lt;span style="color: red;"&gt;got used to&lt;/span&gt;」は「何々に慣れる」という意味です。&lt;/p&gt;
&lt;h3&gt;空欄問題の重要性&lt;/h3&gt;
&lt;p&gt;テストでは「&lt;span style="color: red;"&gt;attending&lt;/span&gt;」の部分が空欄になることがあります。例えば、「&lt;span style="color: red;"&gt;to attend&lt;/span&gt;」という不定詞か、「&lt;span style="color: red;"&gt;attending&lt;/span&gt;」の動名詞かを選ぶ問題が出ます。この部分を理解しておかないと、試験の際に混乱することがあります。&lt;/p&gt;
&lt;h3&gt;原形と動名詞の区別&lt;/h3&gt;
&lt;p&gt;「&lt;span style="color: red;"&gt;to&lt;/span&gt;」の後に原形を書く必要がある場合、動名詞にするかの判断が必要です。ここで、&lt;span style="color: red;"&gt;got used&lt;/span&gt;の意味を考えてみましょう。「慣れる」とは、&lt;span style="color: red;"&gt;got used&lt;/span&gt;は過去形で「慣れた」と訳されます。「&lt;span style="color: red;"&gt;to&lt;/span&gt;」は「何々に慣れた」の「に」であり、「事」ではありません。&lt;/p&gt;
&lt;h3&gt;理屈を理解する重要性&lt;/h3&gt;
&lt;p&gt;つまり、&lt;span style="color: red;"&gt;to&lt;/span&gt;の後が原形か動名詞かを判断する際は、&lt;span style="color: red;"&gt;to&lt;/span&gt;の意味を考えることが重要です。&lt;span style="color: red;"&gt;to&lt;/span&gt;が「事」を意味する場合、動詞に&lt;span style="color: red;"&gt;-ing&lt;/span&gt;を付けることはできません。なぜなら「事」と2回言うことになるからです。一方、普通の前置詞としての&lt;span style="color: red;"&gt;to&lt;/span&gt;の意味なら、動詞に&lt;span style="color: red;"&gt;-ing&lt;/span&gt;を付けることができます。この理屈を理解しておけば、今後、学校で覚えろと言われたことを考える際に役立つでしょう。&lt;/p&gt;
&lt;p&gt;&amp;nbsp;&lt;/p&gt;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</si>
  <si>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https://eng-support.com/column/book2-lesson13-scene1/</t>
  </si>
  <si>
    <t>以下のページは不自然なワードを使用しています。
これらを適切に自然な言葉に置き換えて下さい。
なお、本文の装飾や構造は絶対に変えないでください。
【対象ページURL】
https://eng-support.com/column/book2-lesson13-scene1/
【検出された不自然ワード】
（検出なし）
【本文】
------
&lt;p&gt;&lt;iframe title="YouTube video player" src="https://www.youtube.com/embed/dNvSG4HyTj0?si=KUd7rANg0_4NWj_S" width="560" height="315" frameborder="0" allowfullscreen="allowfullscreen"&gt;&lt;/iframe&gt;&lt;br /&gt;
&lt;!-- ▼導入文 追記（1本目動画の直後に挿入）▼ --&gt;&lt;/p&gt;
&lt;section class="es-intro" style="margin: 16px 0 20px; padding: 14px 14px; border: 1px solid #e6e6e6; border-radius: 10px; background: #fafafa; line-height: 1.9;"&gt;
&lt;p style="margin: 0 0 10px;"&gt;&lt;strong&gt;playing&lt;/strong&gt; を見た瞬間に「進行形」と決めつけると、文の一番大事なところ（主語・動詞）が取れなくなります。&lt;br /&gt;
いちばん多いのは、&lt;span style="color: #d9534f; font-weight: bold;"&gt;文頭の ing&lt;/span&gt; を主語として読めず、&lt;span style="color: #d9534f; font-weight: bold;"&gt;be動詞の後ろの ing&lt;/span&gt; を全部進行形だと思い込むパターンです。&lt;/p&gt;
&lt;div style="display: grid; gap: 10px; margin: 0 0 10px;"&gt;
&lt;div style="padding: 10px 12px; border-left: 4px solid #ff8c00; background: #fff; border-radius: 8px;"&gt;
&lt;p style="margin: 0 0 6px; font-weight: bold;"&gt;このページで止めるミス&lt;/p&gt;
&lt;ul style="margin: 0 0 0 18px;"&gt;
&lt;li&gt;&lt;strong&gt;Playing baseball&lt;/strong&gt; を「している野球」みたいに読んで主語を落とす&lt;/li&gt;
&lt;li&gt;&lt;strong&gt;is taking care of &amp;#8230;&lt;/strong&gt; を進行形だと思い、誰が何をしているかを取り違える&lt;/li&gt;
&lt;li&gt;主語を一語で答える問題で &lt;strong&gt;One&lt;/strong&gt; を外して &lt;strong&gt;jobs&lt;/strong&gt; と書いてしまう&lt;/li&gt;
&lt;/ul&gt;
&lt;/div&gt;
&lt;/div&gt;
&lt;p style="margin: 0;"&gt;ここでは &lt;strong&gt;主語になる動名詞&lt;/strong&gt; と &lt;strong&gt;補語になる動名詞&lt;/strong&gt; を並べて確認し、&lt;br /&gt;
&lt;strong&gt;is / are の選び方&lt;/strong&gt;までつなげます。長い主語でも、動詞から逆算して主語を回収できるようになります。&lt;/p&gt;
&lt;/section&gt;
&lt;h3&gt;「野球はとても楽しい」&lt;/h3&gt;
&lt;p&gt;文は次のようになります。&amp;#8221;&lt;span style="color: red;"&gt;Baseball&lt;/span&gt; is a lot of fun.&amp;#8221; これは「野球はとても楽しい」という意味です。この文では、&amp;#8221;&lt;span style="color: red;"&gt;Baseball&lt;/span&gt;&amp;#8220;が主語で、&amp;#8221;&lt;span style="color: red;"&gt;is&lt;/span&gt;&amp;#8220;がbe動詞、自動詞として使われています。&amp;#8221;a lot of fun&amp;#8221;は「とても面白い」という意味ですが、&amp;#8221;&lt;span style="color: red;"&gt;very&lt;/span&gt; fun&amp;#8221;と書くことは避けるべきです。なぜなら、&amp;#8221;&lt;span style="color: red;"&gt;fun&lt;/span&gt;&amp;#8220;は名詞であり、&amp;#8221;&lt;span style="color: red;"&gt;very&lt;/span&gt;&amp;#8220;は副詞であるため、副詞は通常名詞を修飾しないからです。正しい使い方は「とても面白い」と表現する場合は、形容詞の&amp;#8221;&lt;span style="color: red;"&gt;interesting&lt;/span&gt;&amp;#8220;を使用します。&lt;/p&gt;
&lt;h3&gt;動名詞の基本&lt;/h3&gt;
&lt;p&gt;次に、動名詞の1番目の文を見てみましょう。&amp;#8221;&lt;span style="color: red;"&gt;Playing&lt;/span&gt; baseball is a lot of fun.&amp;#8221; ここでは、&amp;#8221;&lt;span style="color: red;"&gt;Playing&lt;/span&gt; baseball&amp;#8221;が主語になっています。これは「野球をすることはとても楽しい」という意味です。動名詞の&amp;#8221;&lt;span style="color: red;"&gt;Playing&lt;/span&gt;&amp;#8220;は名詞として機能し、&amp;#8221;&lt;span style="color: red;"&gt;baseball&lt;/span&gt;&amp;#8220;はその目的語です。つまり、&amp;#8221;&lt;span style="color: red;"&gt;Playing&lt;/span&gt; baseball&amp;#8221;は「野球をすること」を表し、これが主語になっているのです。&lt;/p&gt;
&lt;h3&gt;不定詞との比較&lt;/h3&gt;
&lt;p&gt;動名詞&amp;#8221;&lt;span style="color: red;"&gt;Playing&lt;/span&gt;&amp;#8220;を不定詞に変えるとどうなるでしょうか。&amp;#8221;&lt;span style="color: red;"&gt;To play&lt;/span&gt; baseball is a lot of fun.&amp;#8221; こちらも同様に、「野球をすることはとても楽しい」となります。主語の部分は同じで、&amp;#8221;&lt;span style="color: red;"&gt;To play&lt;/span&gt;&amp;#8220;が他動詞の形、&amp;#8221;&lt;span style="color: red;"&gt;baseball&lt;/span&gt;&amp;#8220;が目的語です。動名詞と不定詞の違いについては大学レベルの学問で学ぶものであり、中学生にはそれほど重要ではありません。安心して、両者をほぼ同じと考えて大丈夫です。&lt;/p&gt;
&lt;h3&gt;主語が長いときの対処法&lt;/h3&gt;
&lt;p&gt;ただし、主語が長い場合には仮主語の&amp;#8221;&lt;span style="color: red;"&gt;It&lt;/span&gt;&amp;#8220;を使うことを覚えておいてください。例えば、&amp;#8221;&lt;span style="color: red;"&gt;It&lt;/span&gt; is a lot of fun to &lt;span style="color: red;"&gt;play&lt;/span&gt; baseball.&amp;#8221;と表現します。ここでの真主語は不定詞で、動名詞はあまり使われませんが、使用する場面もあるので、また別の機会に学びましょう。&lt;/p&gt;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&lt;h3&gt;動名詞と不定詞のまとめ&lt;/h3&gt;
&lt;p&gt;動名詞と不定詞の名詞的用法についてですが、どちらも動詞に何かしらの形を加えたものであり、名詞として機能します。つまり、動名詞は動詞の原形に&amp;#8221;&lt;span style="color: red;"&gt;ing&lt;/span&gt;&amp;#8220;をつけたもので、名詞の働きをしています。一方、不定詞は動詞の原形に&amp;#8221;&lt;span style="color: red;"&gt;to&lt;/span&gt;&amp;#8220;をつけたもので、これも名詞の働きをします。どちらも動詞兼名詞の形であり、中身は同じです。&lt;/p&gt;
&lt;hr /&gt;
&lt;h3&gt;動名詞の理解&lt;/h3&gt;
&lt;p&gt;先ほどの文&lt;span style="color: red;"&gt;「Playing baseball is a lot of fun.」&lt;/span&gt;を振り返り、次に3番の文に進みましょう。&lt;span style="color: red;"&gt;「Being honest means never to tell lies.」&lt;/span&gt;という文において、&amp;#8221;Being honest&amp;#8221;の&amp;#8221;Being&amp;#8221;がわからない人が多いです。1番からもう一度確認します。&amp;#8221;Playing baseball&amp;#8221;の次の&lt;span style="color: red;"&gt;&amp;#8220;is&amp;#8221;&lt;/span&gt;が動詞です。分かりにくい方は、先に動詞を見つけてしまえば良いです。&lt;span style="color: red;"&gt;&amp;#8220;is&amp;#8221;&lt;/span&gt;が自動詞で、&amp;#8221;Playing baseball&amp;#8221;が主語のはずです。しかし、&amp;#8221;Playing&amp;#8221;と&amp;#8221;baseball&amp;#8221;は他動詞と目的語になっています。したがって、&amp;#8221;lot of fun&amp;#8221;は名詞の補語になります。&lt;/p&gt;
&lt;h3&gt;主語と動名詞&lt;/h3&gt;
&lt;p&gt;同様に3番の文&lt;span style="color: red;"&gt;「Being honest means never to tell lies.」&lt;/span&gt;を見てみましょう。&lt;span style="color: red;"&gt;&amp;#8220;means&amp;#8221;&lt;/span&gt;が「何々を意味する」という他動詞です。つまり、他動詞の前にある&amp;#8221;Being honest&amp;#8221;が主語です。主語ということは名詞ですから、この&amp;#8221;Being&amp;#8221;はbe動詞の動名詞と考えてください。&amp;#8221;never to tell lies.&amp;#8221;は「never to 動詞原形」で不定詞の強い否定形です。したがって、これは目的語となります。「正直であることは、何を意味するのか？」つまり、「嘘をつかないことを意味する」のです。日本語で直訳するとこうなりますが、「正直でいるためには決して嘘を付かないことだ。」と意訳するのが良いでしょう。&lt;/p&gt;
&lt;h3&gt;「Being」の重要性&lt;/h3&gt;
&lt;p&gt;この&amp;#8221;Being&amp;#8221;がわからない人が多いです。実際に英作文で、&amp;#8221;Being&amp;#8221;を飛ばして&lt;span style="color: red;"&gt;&amp;#8220;honest means never to tell lies.&amp;#8221;&lt;/span&gt;という風に書いても良いかと聞かれることがありますが、これはダメです。なぜなら、&amp;#8221;Being&amp;#8221;が必要だからです。&amp;#8221;Playing baseball&amp;#8221;は「野球をする」という意味で、動詞の場合は主語が必要です。たとえば、&lt;span style="color: red;"&gt;&amp;#8220;You play baseball.&amp;#8221;&lt;/span&gt;にすると、&amp;#8221;You&amp;#8221;が主語で、&lt;span style="color: red;"&gt;&amp;#8220;play&amp;#8221;&lt;/span&gt;が他動詞、&amp;#8221;baseball&amp;#8221;が目的語です。&lt;/p&gt;
&lt;h3&gt;形容詞と名詞の区別&lt;/h3&gt;
&lt;p&gt;同様に、&lt;span style="color: red;"&gt;&amp;#8220;Be honest&amp;#8221;&lt;/span&gt;も主語を&amp;#8221;You&amp;#8221;にして作ると、&lt;span style="color: red;"&gt;&amp;#8220;You are honest&amp;#8221;&lt;/span&gt;になります。「あなたは正直です」となります。この場合、&amp;#8221;honest&amp;#8221;は形容詞です。動詞&lt;span style="color: red;"&gt;&amp;#8220;Play&amp;#8221;&lt;/span&gt;が動名詞&lt;span style="color: red;"&gt;&amp;#8220;Playing&amp;#8221;&lt;/span&gt;になったように、動詞&lt;span style="color: red;"&gt;&amp;#8220;are&amp;#8221;&lt;/span&gt;が動詞&lt;span style="color: red;"&gt;&amp;#8220;being&amp;#8221;&lt;/span&gt;になるのです。ここで&amp;#8221;Being&amp;#8221;と&amp;#8221;honest&amp;#8221;の関係が成り立ちます。主語は必ず名詞でなければなりませんので、&amp;#8221;honest&amp;#8221;はダメなのです。&lt;/p&gt;
&lt;h3&gt;英語の品詞の理解&lt;/h3&gt;
&lt;p&gt;日本人は英語を音の感覚でやってしまうため、形容詞を名詞と間違えることがあります。最近の例として、「お前のリアルだな」と言う時に、完全に&lt;span style="color: red;"&gt;&amp;#8220;real&amp;#8221;&lt;/span&gt;を名詞として使っている場合がありますが、英語の&lt;span style="color: red;"&gt;&amp;#8220;real&amp;#8221;&lt;/span&gt;は形容詞です。名詞は&lt;span style="color: red;"&gt;&amp;#8220;reality&amp;#8221;&lt;/span&gt;です。「これが現実だ」は&lt;span style="color: red;"&gt;&amp;#8220;This is reality.&amp;#8221;&lt;/span&gt;が正しい表現です。このように、名詞と形容詞の品詞の区別を意識することが大切です。&lt;/p&gt;
&lt;h3&gt;「Being」の動名詞の理解&lt;/h3&gt;
&lt;p&gt;したがって、&amp;#8221;honest&amp;#8221;は形容詞なので主語にはなれません。主語になれないので、&lt;span style="color: red;"&gt;&amp;#8220;You are honest&amp;#8221;&lt;/span&gt;が出てきた時に、&lt;span style="color: red;"&gt;&amp;#8220;are&amp;#8221;&lt;/span&gt;を&lt;span style="color: red;"&gt;&amp;#8220;being&amp;#8221;&lt;/span&gt;にすることで名詞にすることができます。このようにして&lt;span style="color: red;"&gt;&amp;#8220;Being honest&amp;#8221;&lt;/span&gt;と表現することが適切です。この&amp;#8221;Being&amp;#8221;という動名詞の考え方をしっかり覚えておいてください。&lt;/p&gt;
&lt;hr /&gt;
&lt;h3&gt;主語になる動名詞&lt;/h3&gt;
&lt;p&gt;今、主語になる動名詞をここまで勉強しました。次は補語になる動名詞です。こちらを見てください。1番は主語になる動名詞の復習です。例文は「&lt;span style="color: red;"&gt;Playing&lt;/span&gt; baseball is a lot of fun.」です。先に「is」が自動詞であると思っておけば良いです。そうすると、&amp;#8221;&lt;span style="color: red;"&gt;Playing&lt;/span&gt; baseball&amp;#8221;全体が主語のはずです。主語が「何々ing」になっていたら、主語は名詞だから動名詞です.&amp;#8221;&lt;span style="color: red;"&gt;Playing&lt;/span&gt; baseball&amp;#8221;は「Vt」と「O」の関係で、&amp;#8221;a lot of fun&amp;#8221;は「SViC」と第2文型になっています。&lt;/p&gt;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&lt;h3&gt;補語になる動名詞&lt;/h3&gt;
&lt;p&gt;次に、逆に「C」の位置に動名詞がきている例を見てみましょう。「&lt;span style="color: blue;"&gt;Caroline’s&lt;/span&gt; job is &lt;span style="color: red;"&gt;taking&lt;/span&gt; care of airplane passengers.」この文では、「キャロラインの仕事は飛行機の乗客の世話をする事だ。」となります.&amp;#8221;&lt;span style="color: blue;"&gt;Caroline’s&lt;/span&gt; job&amp;#8221;が主語、&amp;#8221;is&amp;#8221;が自動詞、&amp;#8221;&lt;span style="color: red;"&gt;taking&lt;/span&gt; care of airplane passengers.&amp;#8221;が補語の名詞になります。動名詞です。「&lt;span style="color: blue;"&gt;キャロラインの仕事&lt;/span&gt;」=「飛行機の乗客の世話をする事」となるわけです。&lt;/p&gt;
&lt;h3&gt;主語の理解&lt;/h3&gt;
&lt;p&gt;ここで注意してほしいのは、この&amp;#8221;is &lt;span style="color: red;"&gt;taking&lt;/span&gt;&amp;#8220;を見て、ここで現在進行形と思い浮かべる人がいますが、&amp;#8221;&lt;span style="color: red;"&gt;taking&lt;/span&gt; care of&amp;#8221;は「世話をする」という意味です。誰が世話するのかというと、&amp;#8221;is&amp;#8221;の前に主語があります.&amp;#8221;&lt;span style="color: blue;"&gt;Caroline&lt;/span&gt;&amp;#8220;だけを見てしまう人は間違っています。「仕事は」が主語です。だから私が&amp;#8221;&lt;span style="color: blue;"&gt;job&lt;/span&gt;&amp;#8220;の所に「S」と書きました。「仕事」が「誰かの世話をする」わけではありません。「仕事」=「世話をする」です。イコールなんだから「S」=「C」と考えてください。「&lt;span style="color: blue;"&gt;キャロラインの仕事&lt;/span&gt;は飛行機の乗客の世話をする事だ。」となります。&lt;/p&gt;
&lt;h3&gt;もう一つの例&lt;/h3&gt;
&lt;p&gt;次に、4番の文を見てみましょう。「&lt;span style="color: blue;"&gt;One&lt;/span&gt; of &lt;span style="color: blue;"&gt;Fred’s&lt;/span&gt; jobs is &lt;span style="color: red;"&gt;welcoming&lt;/span&gt; visitors to the factory.」これも、&amp;#8221;is&amp;#8221;が自動詞で、&amp;#8221;&lt;span style="color: blue;"&gt;One of Fred’s jobs&lt;/span&gt;&amp;#8220;が主語です.&amp;#8221;&lt;span style="color: red;"&gt;welcoming&lt;/span&gt; visitors to the factory.&amp;#8221;は「お客さんをその工場にお迎えする事」という意味の補語の動名詞です。この動名詞が補語であることはもう大丈夫ですね？&lt;/p&gt;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&lt;h3&gt;主語と動詞の関係&lt;/h3&gt;
&lt;p&gt;ここで少し言いたいのが、&amp;#8221;is&amp;#8221;と&amp;#8221;are&amp;#8221;の選択についての問題です。「is」か「are」かどちらですか？あるいは、この文の主語を一語で答えなさいと言われることがあります。日本語訳しか考えない人は一語で答えなさいと言われると「仕事」だといって&amp;#8221;&lt;span style="color: blue;"&gt;jobs&lt;/span&gt;&amp;#8220;と書いてしまいます。また、&amp;#8221;is&amp;#8221;か&amp;#8221;are&amp;#8221;と言われた時に&amp;#8221;&lt;span style="color: blue;"&gt;jobs&lt;/span&gt;&amp;#8220;を見て複数形だから&amp;#8221;are&amp;#8221;と書いてしまうことがあります。違いますよ。主語を一語で言うと&amp;#8221;&lt;span style="color: blue;"&gt;One&lt;/span&gt;&amp;#8220;です。&amp;#8221;&lt;span style="color: blue;"&gt;One&lt;/span&gt;&amp;#8220;が「一つ」なので、&lt;span style="color: blue;"&gt;フレッドの仕事がいくつかあるうちの一つ、つまり「仕事一つ」=&amp;#8221;welcoming visitors to the factory.&amp;#8221;&lt;/span&gt;です。だから、&amp;#8221;&lt;span style="color: blue;"&gt;One&lt;/span&gt;&amp;#8220;と&amp;#8221;is&amp;#8221;だから&amp;#8221;is&amp;#8221;になっているわけです。&amp;#8221;of &lt;span style="color: blue;"&gt;Fred’s&lt;/span&gt; jobs&amp;#8221;はあくまで&amp;#8221;&lt;span style="color: blue;"&gt;One&lt;/span&gt;&amp;#8220;に掛かる形容詞です。ここを間違えないようにしてください。&lt;/p&gt;
&lt;p&gt;&amp;nbsp;&lt;/p&gt;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</si>
  <si>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https://eng-support.com/column/book2-lesson13-scene3/</t>
  </si>
  <si>
    <t>以下のページは不自然なワードを使用しています。
これらを適切に自然な言葉に置き換えて下さい。
なお、本文の装飾や構造は絶対に変えないでください。
【対象ページURL】
https://eng-support.com/column/book2-lesson13-scene3/
【検出された不自然ワード】
（検出なし）
【本文】
------
&lt;p&gt;&lt;iframe title="YouTube video player" src="https://www.youtube.com/embed/m8GvifTFzHw?si=iudXVe9z4j9LSxJO" width="560" height="315" frameborder="0" allowfullscreen="allowfullscreen"&gt;&lt;span data-mce-type="bookmark" style="display: inline-block; width: 0px; overflow: hidden; line-height: 0;" class="mce_SELRES_start"&gt;﻿&lt;/span&gt;&lt;/iframe&gt;&lt;/p&gt;
&lt;h3 style="color: black;"&gt;動名詞の慣用句&lt;/h3&gt;
&lt;p&gt;今回は、Book2 Lesson13シーン3について、動名詞を含む慣用句を学びます。これで動名詞の一連の学習が終わろうとしています。前回のシーン2では、前置詞の目的語としての動名詞について触れました。今回も同様に、前置詞を含む表現、例えば&lt;span style="color: blue;"&gt;be proud of&lt;/span&gt;や&lt;span style="color: blue;"&gt;got used to&lt;/span&gt;を覚えましょう。&lt;/p&gt;
&lt;h3 style="color: black;"&gt;&amp;#8220;How about&amp;#8221;の使い方&lt;/h3&gt;
&lt;p&gt;まずは「&lt;span style="color: red;"&gt;How about&lt;/span&gt; getting a haircut?」という表現です。「髪の毛を切りに行く」という訳が適切ですが、これは「髪の毛を切るのはどう？」といった意味になります。この表現は「&lt;span style="color: red;"&gt;How about&lt;/span&gt; 動名詞」として覚えられがちですが、「about」が前置詞であることを意識してください。前置詞の後に動詞を書くためには、不定詞ではなく動名詞を使うことになります。&lt;/p&gt;
&lt;h3 style="color: black;"&gt;動名詞の特性&lt;/h3&gt;
&lt;p&gt;「&lt;span style="color: red;"&gt;How about&lt;/span&gt;」の文に関して気を付ける点があります。「getting」は動名詞ですが、動詞としての役割が完全ではありません。これは50%が動詞、50%が名詞の性質を持っているため、100%の動詞は存在しません。中学1年生で学んだように、通常英語の文には動詞が必要ですが、この文には動詞がない特別な構造です。この点をしっかり覚えておきましょう。&lt;/p&gt;
&lt;h3 style="color: black;"&gt;&amp;#8220;What about&amp;#8221;との違い&lt;/h3&gt;
&lt;p&gt;次に、PROGRESSの2番にある「&lt;span style="color: red;"&gt;What about&lt;/span&gt; inviting Jane to come is as.」についてですが、「&lt;span style="color: red;"&gt;How&lt;/span&gt;」を「&lt;span style="color: red;"&gt;What&lt;/span&gt;」に置き換えても問題ありません。「&lt;span style="color: red;"&gt;What about&lt;/span&gt; getting a haircut?」でも同様に使えます。しかし、「&lt;span style="color: red;"&gt;How&lt;/span&gt;」は疑問副詞であり、「&lt;span style="color: red;"&gt;What&lt;/span&gt;」は疑問代名詞です。通常、副詞と名詞を同じ文で使うことはできませんが、この文では動詞がないため、両方の役割を果たせます。&lt;/p&gt;
&lt;h3 style="color: black;"&gt;英語力向上のために&lt;/h3&gt;
&lt;p&gt;これらの構造を理解し、説明できるようになると、英語が得意になります。動名詞の使用や慣用句の理解を深めて、さらなる学びにつなげていきましょう。&lt;/p&gt;
&lt;hr /&gt;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&lt;p&gt;&lt;iframe loading="lazy" title="YouTube video player" src="https://www.youtube.com/embed/-KPM8XZH-8k?si=D-8PMBYi417QRgEN" width="560" height="315" frameborder="0" allowfullscreen="allowfullscreen"&gt;&lt;/iframe&gt;&lt;br /&gt;
次は3番です。「&lt;span style="color: red;"&gt;Would you&lt;/span&gt; mind opening the window?」という表現についてです。これも「窓を開けていただけませんか？」と丁寧に頼む決まり文句で、ここだけ習う人が多いです。まず「&lt;span style="color: red;"&gt;Would you&lt;/span&gt;」ということは「you」が主語です。次の「&lt;span style="color: red;"&gt;mind&lt;/span&gt;」は他動詞で、「&lt;span style="color: red;"&gt;mind&lt;/span&gt;」は日本では「気にする」と覚えがちですが、実際には「嫌だ」と覚えておくと良いでしょう。&lt;/p&gt;
&lt;h3&gt;動名詞の使用&lt;/h3&gt;
&lt;p&gt;「&lt;span style="color: red;"&gt;mind&lt;/span&gt;」は他動詞で「何々が嫌だ」という意味です。「opening the window?」が目的語です。ちなみに、「嫌だ」というのは非常にネガティブな感情で、ネガティブな場合の目的語は動名詞になります。ポジティブな場合は不定詞、ネガティブな場合は動名詞です。ですので、「&lt;span style="color: red;"&gt;mind&lt;/span&gt;」の後ろは動名詞が来るのです。&lt;/p&gt;
&lt;h3&gt;直訳と日本語のニュアンス&lt;/h3&gt;
&lt;p&gt;この文を直訳すると、「あなたは窓を開けることがお嫌ですか？」となります。直訳だと少し冷たく聞こえるかもしれませんが、英語では「お嫌ですか？」と聞くことは非常に丁寧な表現です。「もしよかったら開けてもらえませんか？嫌だったらいいです。」という感じになります。このため、直訳を教えない先生も多いのだと思います。&lt;/p&gt;
&lt;h3&gt;丁寧な返事の仕方&lt;/h3&gt;
&lt;p&gt;「窓を開けていただけませんか？」という丁寧な頼み方に対して、返事は「はい、いいですよ」となります。英語では「&lt;span style="color: red;"&gt;Not at all.&lt;/span&gt;」です。「いいです」と言いながら「&lt;span style="color: red;"&gt;Not&lt;/span&gt;」がつくのは、相手の「嫌ですか？」に対する返事だからです。「全然嫌ではありません」という意味になります。&lt;/p&gt;
&lt;h3&gt;返事のバリエーション&lt;/h3&gt;
&lt;p&gt;また、「&lt;span style="color: red;"&gt;No problem.&lt;/span&gt;」も「何の問題もないですよ、開けますよ」という意味です。PROGRESSには載っていませんが、「&lt;span style="color: red;"&gt;Yes&lt;/span&gt;」で返事すると「はい、いやです。開けません。」という意味になるため、少し角が立つことがあります。その場合は「&lt;span style="color: red;"&gt;I’m sorry.&lt;/span&gt;」と丁寧に理由を説明するのが良いでしょう。&lt;/p&gt;
&lt;hr /&gt;
&lt;p&gt;&lt;iframe loading="lazy" title="YouTube video player" src="https://www.youtube.com/embed/59PzxYkYgyI?si=p5IRjG2HVyOHgQdF" width="560" height="315" frameborder="0" allowfullscreen="allowfullscreen"&gt;&lt;/iframe&gt;&lt;/p&gt;
&lt;h3&gt;動名詞の決まり文句&lt;/h3&gt;
&lt;p&gt;では、動名詞がやってくる決まり文句について見ていきましょう。次は6番です。「The students are busy」で、「in」を付けても付けなくても良い表現が&lt;span style="color: red;"&gt;preparing&lt;/span&gt; for the Sports Dayとなっています。これは「生徒たちは忙しい」、「何々するのに忙しい」という意味で、&lt;span style="color: red;"&gt;be busy&lt;/span&gt;の後に「何々ing」や「in 何々ing」を付ければ良いのです。最近では「in」を使う人は少なくなっているようです。&lt;/p&gt;
&lt;h3&gt;例文の理解&lt;/h3&gt;
&lt;p&gt;「The students are busy preparing for the Sports Day」という文は、「生徒たちは運動会の準備をするのに忙しい」という意味になります。「&lt;span style="color: red;"&gt;be busy&lt;/span&gt; 何々ing」または「&lt;span style="color: red;"&gt;be busy in&lt;/span&gt; 何々ing」で「何々するのに忙しい」という形になります。この表現は決まり文句として覚えておくと良いでしょう。なお、&lt;span style="color: red;"&gt;preparing&lt;/span&gt;はPROGRESSでは動名詞に分類されていますが、現在分詞に分類している本もありますので、混乱しないように注意が必要です。&lt;/p&gt;
&lt;h3&gt;worthの使い方&lt;/h3&gt;
&lt;p&gt;次に7番です。「That movie is worth seeing again someday.」は「あの映画はいつの日かもう一度見る価値がある」という意味です。&lt;span style="color: red;"&gt;worth&lt;/span&gt;は「価値がある」という意味の形容詞で、厳密には「何々の価値がある」と覚えておくと良いでしょう。動詞に「の」を付ける場合、他動詞の意味が入るため、形容詞でも&lt;span style="color: red;"&gt;worth&lt;/span&gt;は特例として扱われます。&lt;/p&gt;
&lt;h3&gt;形容詞の目的語&lt;/h3&gt;
&lt;p&gt;「That movie is worth」までの部分では、その映画は「価値がある」となりますが、その映画が何の価値があるのかは「&lt;span style="color: red;"&gt;seeing again someday&lt;/span&gt;」によって示されています。形容詞の目的語としては、&lt;span style="color: red;"&gt;worth&lt;/span&gt;だけが特例です。英語を理解する上でこうした例外を押さえておくと、スムーズに学習が進むでしょう。&lt;/p&gt;
&lt;h3&gt;丸暗記のすすめ&lt;/h3&gt;
&lt;p&gt;少し難しく感じるかもしれませんが、「&lt;span style="color: red;"&gt;worth 動名詞&lt;/span&gt;」や「&lt;span style="color: red;"&gt;worth 何々ing&lt;/span&gt;」で「何々する価値がある」と覚えるのも良い方法です。特に中学2年生や3年生の皆さんは、まずはこの形を丸暗記しておくと、高校生になった時に理解が深まるでしょう。英語の味わい方が広がる日が来ると思います。&lt;/p&gt;
&lt;hr /&gt;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&lt;p&gt;&lt;iframe loading="lazy" title="YouTube video player" src="https://www.youtube.com/embed/maY-mZhSMfo?si=g-LChbDu4GAyqWAD" width="560" height="315" frameborder="0" allowfullscreen="allowfullscreen"&gt;&lt;/iframe&gt;&lt;/p&gt;
&lt;h3&gt;「worth ～ing」の使い方&lt;/h3&gt;
&lt;p&gt;「&lt;span style="color: red;"&gt;worth&lt;/span&gt; ～&lt;span style="color: red;"&gt;ing&lt;/span&gt;」は特定の動作に価値があることを表す表現です。例えば、&amp;#8221;&lt;span style="color: red;"&gt;Jiro’s speech was really worth listening to.&lt;/span&gt;&amp;#8220;という文では、「&lt;span style="color: blue;"&gt;ジローのスピーチ&lt;/span&gt;は本当に聴く価値があった」となります。この「&lt;span style="color: green;"&gt;聴く価値があった&lt;/span&gt;」と訳す部分にある「&lt;span style="color: green;"&gt;なんかの価値があった&lt;/span&gt;」という表現が重要です。つまり、&amp;#8221;&lt;span style="color: red;"&gt;listening to&lt;/span&gt;&amp;#8220;には価値があることを示しています。&lt;/p&gt;
&lt;h3&gt;&amp;#8220;worth&amp;#8221;の文法的役割&lt;/h3&gt;
&lt;p&gt;&amp;#8220;&lt;span style="color: red;"&gt;worth&lt;/span&gt;&amp;#8220;は形容詞であり、その後に動名詞（～&lt;span style="color: red;"&gt;ing&lt;/span&gt;）が続きます。これは「&lt;span style="color: green;"&gt;の価値がある&lt;/span&gt;」という意味を持ちます。他の形容詞と違って&amp;#8221;&lt;span style="color: red;"&gt;worth&lt;/span&gt;&amp;#8220;は目的語を取りますが、これは特に「&lt;span style="color: green;"&gt;動名詞を目的語として取る&lt;/span&gt;」という点が特徴です。多くの人は、&amp;#8221;&lt;span style="color: red;"&gt;worth&lt;/span&gt;&amp;#8220;の後に動名詞が続くことだけを覚えがちですが、&lt;span style="color: blue;"&gt;動作&lt;/span&gt;自体に価値があることを強調するために使われているのです。&lt;/p&gt;
&lt;h3&gt;&amp;#8220;it&amp;#8221;が使われない理由&lt;/h3&gt;
&lt;p&gt;この文では、&amp;#8221;&lt;span style="color: red;"&gt;it&lt;/span&gt;&amp;#8220;が出てきません。なぜなら、&amp;#8221;&lt;span style="color: red;"&gt;it&lt;/span&gt;&amp;#8220;が&amp;#8221;&lt;span style="color: red;"&gt;Jiro’s speech&lt;/span&gt;&amp;#8220;を指しているからです。文中にすでにその要素が出ている場合、同じ内容を指す代名詞を再び使うことは文法的に誤りとされます。特に&amp;#8221;&lt;span style="color: red;"&gt;worth ～ing&lt;/span&gt;&amp;#8220;の構造では、後ろにくる動名詞の塊の中に&amp;#8221;&lt;span style="color: red;"&gt;it&lt;/span&gt;&amp;#8220;を入れてはいけません。そのため、文は&amp;#8221;&lt;span style="color: red;"&gt;to&lt;/span&gt;&amp;#8220;で終わります。&lt;/p&gt;
&lt;h3&gt;動名詞と不定詞の使い方&lt;/h3&gt;
&lt;p&gt;&lt;span style="color: blue;"&gt;動名詞&lt;/span&gt;や&lt;span style="color: blue;"&gt;不定詞&lt;/span&gt;の使い方については以前にも学習しましたが、この文では&lt;span style="color: blue;"&gt;動名詞&lt;/span&gt;が使われています。不定詞と動名詞の使い分けをしっかりと理解し、文中の要素を重複させないように注意が必要です。&lt;/p&gt;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</si>
  <si>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https://eng-support.com/column/book2-lesson2-scene2/</t>
  </si>
  <si>
    <t>以下のページは不自然なワードを使用しています。
これらを適切に自然な言葉に置き換えて下さい。
なお、本文の装飾や構造は絶対に変えないでください。
【対象ページURL】
https://eng-support.com/column/book2-lesson2-scene2/
【検出された不自然ワード】
（検出なし）
【本文】
------
&lt;p&gt;&lt;iframe title="YouTube video player" src="https://www.youtube.com/embed/zHEM5LN2_RQ" width="560" height="315" frameborder="0" allowfullscreen="allowfullscreen"&gt;&lt;/iframe&gt;&lt;/p&gt;
&lt;p&gt;&amp;nbsp;&lt;/p&gt;
&lt;p&gt;副詞節とは？&lt;/p&gt;
&lt;p&gt;今回は、Book2 Lesson2-2の副詞節、理由と時について紹介します。副詞節とは、皆さんはじめに副詞の概念をしっかりと理解していますか？&lt;/p&gt;
&lt;h3 class="black-text"&gt;副詞節の基本&lt;/h3&gt;
&lt;p&gt;副詞節は、名詞以外の要素を修飾する部分です。具体的には、動詞や形容詞、他の副詞を修飾します。例えば、次の文を見てみましょう。&lt;/p&gt;
&lt;p&gt;&lt;span class="green-text"&gt;&amp;#8220;They stopped the game at six.&amp;#8221;&lt;/span&gt;&lt;/p&gt;
&lt;p&gt;ここで、&lt;span class="blue-text"&gt;&amp;#8220;at six&amp;#8221;&lt;/span&gt;は副詞節の一例です。この節は「6時に」という時間を示しています。動詞 &lt;span class="red-text"&gt;&amp;#8220;stopped&amp;#8221;&lt;/span&gt; によって修飾されており、副詞節として機能しています。&lt;/p&gt;
&lt;h3 class="black-text"&gt;理由を示す副詞節&lt;/h3&gt;
&lt;p&gt;次に、理由を示す副詞節について考えてみましょう。以下の文を見てください。&lt;/p&gt;
&lt;p&gt;&lt;span class="green-text"&gt;&amp;#8220;They stopped the game because it began to rain.&amp;#8221;&lt;/span&gt;&lt;/p&gt;
&lt;p&gt;この文では、&lt;span class="blue-text"&gt;&amp;#8220;because it began to rain&amp;#8221;&lt;/span&gt;が副詞節となっています。この副詞節は「雨が降り始めたから」という理由を示しています。&lt;span class="red-text"&gt;&amp;#8220;began to rain&amp;#8221;&lt;/span&gt; が主語 &lt;span class="red-text"&gt;&amp;#8220;it&amp;#8221;&lt;/span&gt; によって修飾されており、副詞節として機能しています。&lt;/p&gt;
&lt;h3 class="black-text"&gt;副詞節の構造&lt;/h3&gt;
&lt;p&gt;副詞節は、文内の特定の部分を修飾する役割を果たします。副詞節の構造は複雑な場合もありますが、基本的には動詞や主語が含まれることがあります。例えば、&lt;span class="blue-text"&gt;&amp;#8220;at six&amp;#8221;&lt;/span&gt; のような2語からなる副詞節や、&lt;span class="blue-text"&gt;&amp;#8220;because it began to rain&amp;#8221;&lt;/span&gt; のような5語からなる副詞節があります。&lt;/p&gt;
&lt;h3 class="black-text"&gt;副詞節の位置づけ&lt;/h3&gt;
&lt;p&gt;副詞節は文の中で様々な位置に配置されることがあります。例えば、&lt;span class="green-text"&gt;&amp;#8220;They stopped the game at six.&amp;#8221;&lt;/span&gt; のように文の後半に位置する場合もあれば、&lt;span class="green-text"&gt;&amp;#8220;because it began to rain&amp;#8221;&lt;/span&gt; のように文の中間に位置する場合もあります。副詞節がどの部分を修飾しているかを正確に理解することが重要です。&lt;/p&gt;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&lt;p&gt;&lt;iframe loading="lazy" title="YouTube video player" src="https://www.youtube.com/embed/dUKEaJTuHJE" width="560" height="315" frameborder="0" allowfullscreen="allowfullscreen"&gt;&lt;/iframe&gt;&lt;/p&gt;
&lt;p&gt;副詞節の使用例&lt;/p&gt;
&lt;p&gt;&lt;span style="color: blue;"&gt;&amp;#8220;It began to rain, and so they stopped the game.&amp;#8221;&lt;/span&gt;&lt;/p&gt;
&lt;p&gt;この文では、&lt;span style="color: red;"&gt;&amp;#8220;so&amp;#8221;&lt;/span&gt;と&lt;span style="color: red;"&gt;&amp;#8220;and so&amp;#8221;&lt;/span&gt;がどちらも「ので」を表しています。&lt;span style="color: blue;"&gt;&amp;#8220;It began to rain&amp;#8221;&lt;/span&gt;と&lt;span style="color: blue;"&gt;&amp;#8220;They stopped the game&amp;#8221;&lt;/span&gt;の両文は対等な関係にあります。それぞれの文は独立して存在し、接続詞によって繋がっています。&lt;/p&gt;
&lt;p&gt;&lt;span style="color: blue;"&gt;&amp;#8220;They stopped the game because it began to rain.&amp;#8221;&lt;/span&gt;&lt;/p&gt;
&lt;p&gt;この文では、&lt;span style="color: red;"&gt;&amp;#8220;because&amp;#8221;&lt;/span&gt;が従属接続詞として機能し、「雨が降り始めたので」という理由を示しています。&lt;span style="color: blue;"&gt;&amp;#8220;It began to rain&amp;#8221;&lt;/span&gt;が主節であり、「彼らは試合を中断した」が従属節として修飾されています。&lt;/p&gt;
&lt;h3&gt;接続詞の種類と役割&lt;/h3&gt;
&lt;p&gt;&lt;span style="color: blue;"&gt;接続詞の種類&lt;/span&gt;&lt;/p&gt;
&lt;p&gt;接続詞には等位接続詞と従属接続詞の2つの主要な種類があります。等位接続詞は文と文を対等に繋ぎます。従属接続詞は、主節と従属節を結びつけ、主節が従属節を修飾します。&lt;/p&gt;
&lt;p&gt;&lt;span style="color: blue;"&gt;等位接続詞と従属接続詞&lt;/span&gt;&lt;/p&gt;
&lt;p&gt;&lt;span style="color: red;"&gt;&amp;#8220;so&amp;#8221;&lt;/span&gt;や&lt;span style="color: red;"&gt;&amp;#8220;and so&amp;#8221;&lt;/span&gt;のような等位接続詞は、対等な文同士を繋げるために使われます。一方で、&lt;span style="color: red;"&gt;&amp;#8220;because&amp;#8221;&lt;/span&gt;のような従属接続詞は、従属節を主節に結びつけ、従属節が主節を補足する役割を果たします。&lt;/p&gt;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&lt;h3&gt;主節と従属節の関係&lt;/h3&gt;
&lt;p&gt;&lt;span style="color: blue;"&gt;主節と従属節の性質&lt;/span&gt;&lt;/p&gt;
&lt;p&gt;主節は独立して存在し、文全体の中でも重要な情報を提供します。一方、従属節は主節に依存し、主節が存在しないと意味を成しません。従属節は主節を修飾し、文脈を補完します。&lt;/p&gt;
&lt;p&gt;&lt;span style="color: blue;"&gt;等位節と従属節の違い&lt;/span&gt;&lt;/p&gt;
&lt;p&gt;等位節は対等な文同士を繋ぐのに対し、従属節は主節に依存して存在します。従属節は主節と一体化し、文の構造を補完する重要な役割を果たします。&lt;/p&gt;
&lt;p&gt;&amp;nbsp;&lt;/p&gt;
&lt;p&gt;&lt;iframe loading="lazy" title="YouTube video player" src="https://www.youtube.com/embed/QtuHofmUq-s" width="560" height="315" frameborder="0" allowfullscreen="allowfullscreen"&gt;&lt;/iframe&gt;&lt;/p&gt;
&lt;h3&gt;&lt;span style="color: blue;"&gt;従属接続詞と副詞節の重要性&lt;/span&gt;&lt;/h3&gt;
&lt;p&gt;本文のテーマは、&lt;span style="color: blue;"&gt;従属接続詞&lt;/span&gt;と&lt;span style="color: blue;"&gt;副詞節&lt;/span&gt;です。&lt;br /&gt;
これを通じて、文章の意味を&lt;span style="color: red;"&gt;明確&lt;/span&gt;に伝えるための&lt;span style="color: red;"&gt;重要&lt;/span&gt;なポイントを学びましょう。&lt;/p&gt;
&lt;h3&gt;&lt;span style="color: blue;"&gt;例文の分析&lt;/span&gt;&lt;/h3&gt;
&lt;p&gt;&amp;#8220;&lt;span style="color: blue;"&gt;We’ll have dessert after you finish your vegetables&lt;/span&gt;.&amp;#8221;&lt;br /&gt;
この文では、&amp;#8221;&lt;span style="color: blue;"&gt;after&lt;/span&gt;&amp;#8220;が従属接続詞で副詞節を作っています。&lt;br /&gt;
副詞節は前の文を修飾し、&lt;span style="color: red;"&gt;時間&lt;/span&gt;を表します。&lt;br /&gt;
注意すべきは、副詞節の動詞が未来でも&lt;span style="color: red;"&gt;現在形&lt;/span&gt;になる点です。&lt;/p&gt;
&lt;p&gt;&amp;#8220;&lt;span style="color: blue;"&gt;Don’t begin the exam before the bell rings&lt;/span&gt;.&amp;#8221;&lt;br /&gt;
こちらも副詞節が使用されています。&lt;br /&gt;
&amp;#8220;&lt;span style="color: blue;"&gt;before&lt;/span&gt;&amp;#8220;が従属接続詞で、&lt;span style="color: red;"&gt;時間&lt;/span&gt;を表しています。&lt;br /&gt;
同様に、副詞節の動詞が未来でも&lt;span style="color: red;"&gt;現在形&lt;/span&gt;になることに留意しましょう。&lt;/p&gt;
&lt;h3&gt;&lt;span style="color: blue;"&gt;従属接続詞の役割&lt;/span&gt;&lt;/h3&gt;
&lt;p&gt;従属接続詞は、文と文を結びつけて一つの節を作ります。&lt;br /&gt;
副詞節として、主節を修飾し、&lt;span style="color: red;"&gt;時間や条件&lt;/span&gt;を表現します。&lt;br /&gt;
このようなルールに従って、文章の意味を&lt;span style="color: red;"&gt;明確&lt;/span&gt;に伝えられるよう工夫しましょう。&lt;/p&gt;
&lt;h3&gt;&lt;span style="color: blue;"&gt;重要なルール&lt;/span&gt;&lt;/h3&gt;
&lt;p&gt;副詞節内の動詞は未来であっても、&lt;span style="color: red;"&gt;現在形&lt;/span&gt;にします。&lt;br /&gt;
このルールは大学入試などでも&lt;span style="color: red;"&gt;頻出&lt;/span&gt;であり、しっかり理解しておくことが&lt;span style="color: red;"&gt;重要&lt;/span&gt;です。&lt;/p&gt;
&lt;h3&gt;まとめ&lt;/h3&gt;
&lt;p&gt;&lt;span style="color: blue;"&gt;副詞節の重要性と理解&lt;/span&gt;&lt;/p&gt;
&lt;p&gt;副詞節は、文の関係性を明確にし、意味を補足する重要な役割を果たします。接続詞によって文同士が繋がり、文脈が豊かになります。従属接続詞を使いこなし、主節と従属節の関係を正しく理解することで、より正確な表現が可能となります。&lt;/p&gt;
&lt;p&gt;&lt;iframe loading="lazy" title="YouTube video player" src="https://www.youtube.com/embed/ShUYcDhuVt4" width="560" height="315" frameborder="0" allowfullscreen="allowfullscreen"&gt;&lt;/iframe&gt;&lt;/p&gt;
&lt;h1&gt;従属接続詞に関する考察&lt;/h1&gt;
&lt;p&gt;従属接続詞に関連する重要な要素について考えてみましょう。この項では、「&lt;span style="color: red;"&gt;before&lt;/span&gt;」という従属接続詞に焦点を当てて説明します。&lt;/p&gt;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0;"&gt;英語教室「サポート」の『過去問演習講座』：完璧な分析と対策を！&lt;/p&gt;
&lt;p&gt;        &lt;a href="https://eng-support.com/kouza/#過去問演習講座" style="background-color: #FF8C00; color: white; padding: 5px 10px; text-align: center; text-decoration: none; display: inline-block; font-size: 14px;"&gt;詳細を見る&lt;/a&gt;
    &lt;/div&gt;
&lt;/div&gt;
&lt;h3&gt;従属接続詞「before」の意味と使い方&lt;/h3&gt;
&lt;p&gt;&lt;span style="color: blue;"&gt;「before」&lt;/span&gt;は従属接続詞として使われることがありますが、注意が必要です。以下の文を見てみましょう。&lt;/p&gt;
&lt;blockquote&gt;&lt;p&gt;&amp;#8220;Don’t begin the exam &lt;span style="color: blue;"&gt;before&lt;/span&gt; the bell &lt;span style="color: green;"&gt;rings&lt;/span&gt;.&amp;#8221;&lt;/p&gt;&lt;/blockquote&gt;
&lt;p&gt;この文中の「&lt;span style="color: blue;"&gt;before&lt;/span&gt;」は従属接続詞として機能しています。これを「&lt;span style="color: red;"&gt;S.C.&lt;/span&gt;」と表記します。この従属節は、後ろに文が続き、副詞節として機能します。具体的には、「Don’t begin the exam」を修飾し、「&lt;span style="color: blue;"&gt;ベルが鳴る前に試験を始めてはいけません。&lt;/span&gt;」となります。&lt;/p&gt;
&lt;p&gt;同様に、文中の「Don’t begin the exam &lt;span style="color: blue;"&gt;before&lt;/span&gt; ten o’clock.」も「&lt;span style="color: blue;"&gt;10時より前に試験を始めてはいけません。&lt;/span&gt;」と訳されます。&lt;/p&gt;
&lt;p&gt;最近は試験がリモートで行われる場合も増えてきており、この「&lt;span style="color: blue;"&gt;before&lt;/span&gt;」が特に重要な意味を持つことがあります。試験がコンピューター上で行われる際に、例えば&lt;span style="color: red;"&gt;10時まで試験問題が表示されないようにロックを掛けたり、解答を制限したり&lt;/span&gt;することがあります。&lt;/p&gt;
&lt;p&gt;具体的な例を挙げると、「&lt;span style="color: red;"&gt;10時まで試験を始めてはダメ&lt;/span&gt;」という制約がある場合、「&lt;span style="color: blue;"&gt;ベルが鳴るより前に試験を始めちゃダメ&lt;/span&gt;」とも表現されます。ここでの「&lt;span style="color: blue;"&gt;before&lt;/span&gt;」は、時間の制約を示しています。&lt;/p&gt;
&lt;h3&gt;従属接続詞「before」の品詞と違い&lt;/h3&gt;
&lt;p&gt;&lt;span style="color: blue;"&gt;「before」&lt;/span&gt;の品詞についても考えてみましょう。従属接続詞として使われる場合は、文の一部として機能し、完全な文が後ろに続きます。一方で、「&lt;span style="color: blue;"&gt;before&lt;/span&gt;」は前置詞としても使われます。この違いに注意が必要です。&lt;/p&gt;
&lt;p&gt;例えば、「&lt;span style="color: green;"&gt;何々の前&lt;/span&gt;」という意味では前置詞として使われ、「&lt;span style="color: blue;"&gt;during&lt;/span&gt;」や「&lt;span style="color: blue;"&gt;while&lt;/span&gt;」といった従属接続詞とは意味が異なります。英語の品詞の違いは、単なる見た目だけでなく、文の機能や意味に影響を与える点で重要です。&lt;/p&gt;
&lt;h3&gt;従属接続詞の特徴を理解しよう&lt;/h3&gt;
&lt;p&gt;従属接続詞には特定の文型に適した完全な文が必要です。例えば、「&lt;span style="color: blue;"&gt;the bell rings&lt;/span&gt;」のような自動詞や主語が必要です。一方で、「&lt;span style="color: green;"&gt;ten o’clock&lt;/span&gt;」のような名詞は従属接続詞としては使用できません。従属接続詞と前置詞の違いをしっかりと把握し、適切に文を構築することが大切です。&lt;br /&gt;
&lt;span style="color: blue;"&gt;従属接続詞「before」&lt;/span&gt;は、文の機能や意味によって従属接続詞と前置詞として異なる使い方がされます。品詞の違いが日本語と異なる場合もありますが、その違いを理解し、適切に文を組み立てることが英語の理解を深めるポイントです。&lt;/p&gt;
&lt;p&gt;&amp;nbsp;&lt;/p&gt;
&lt;p&gt;&amp;nbsp;&lt;/p&gt;
&lt;p&gt;&lt;iframe loading="lazy" title="YouTube video player" src="https://www.youtube.com/embed/x7j9cmV1NR4" width="560" height="315" frameborder="0" allowfullscreen="allowfullscreen"&gt;&lt;/iframe&gt;&lt;/p&gt;
&lt;h3&gt;従属接続詞と副詞接続詞についての説明&lt;/h3&gt;
&lt;p&gt;従属接続詞や副詞接続詞については、多くの人があまり学ばない傾向があります。しかしながら、これらを理解することで大学入試の長文読解が非常にスムーズになることがあります。ここでは、ほとんど学ばれない文法の一つについて説明します。内緒にしておきたいところですが、皆さんにもお伝えすることにします。以下、具体的な事例を用いて説明します。&lt;/p&gt;
&lt;p&gt;例文をご覧ください。&lt;/p&gt;
&lt;p&gt;&lt;span style="color: red;"&gt;&amp;#8220;I must do my homework before I go to bed.&amp;#8221;&lt;/span&gt;&lt;/p&gt;
&lt;p&gt;この文中の&lt;span style="color: red;"&gt;&amp;#8220;before&amp;#8221;&lt;/span&gt;は従属接続詞として使われています。&lt;span style="color: red;"&gt;&amp;#8220;before&amp;#8221;&lt;/span&gt;は前置詞としても使われることがありますが、この文脈では後ろに続く部分が&lt;span style="color: green;"&gt;&amp;#8220;寝る&amp;#8221;&lt;/span&gt;という動詞ですので、&lt;span style="color: blue;"&gt;&amp;#8220;go to bed&amp;#8221;&lt;/span&gt;を一つの自動詞としてとらえるべきです。したがって、この部分は副詞節となります。&lt;/p&gt;
&lt;p&gt;副詞節が前にくることもあります。&lt;/p&gt;
&lt;p&gt;&lt;span style="color: blue;"&gt;&amp;#8220;Before I go to bed,&amp;#8221;&lt;/span&gt; I must do my homework.&lt;/p&gt;
&lt;p&gt;主節と従属節、副詞節が文中で順番を入れ替えています。この順番の違いによって文の解釈が変わることがあるため、注意が必要です。&lt;/p&gt;
&lt;p&gt;次に、主節と従属節、副詞節について考えてみましょう。これらは順番が異なっていても同じ意味を持つことが多いですが、大学入試の長文読解では違いが重要です。従属節が前に来る場合、それが新情報や大切な情報を表すことがあります。一方、主節が前に来る場合、主に伝えたい情報がそちらに含まれます。この違いを理解して文章を解釈することが重要です。&lt;/p&gt;
&lt;p&gt;このように、&lt;span style="color: red;"&gt;&amp;#8220;before I go to bed&amp;#8221;&lt;/span&gt;のような従属節が前に来る場合、その後ろに続く主節に注目することで文章の意味が明確になります。同様に、副詞節が後ろに来る場合も、主節の前に続く副詞節が重要な情報を持っていることに注意して解釈することが大切です。&lt;/p&gt;
&lt;p&gt;また、副詞節が主節の前に来る場合は、一般的には副詞の後に&lt;span style="color: green;"&gt;&amp;#8220;,&amp;#8221;&lt;/span&gt;（コンマ）を置くことがエチケットです。ただし、副詞が主節を区切る明確な理由がある場合は&lt;span style="color: green;"&gt;&amp;#8220;,&amp;#8221;&lt;/span&gt;を省略することもあります。&lt;/p&gt;
&lt;p&gt;以上の点を踏まえて、従属接続詞や副詞接続詞を使用する際には適切な順番と文の構造を意識し、文章の意味を正しく理解することが重要です。これらの知識をしっかりと身につけることで、長文読解がスムーズになり、英語力向上に寄与することでしょう。&lt;/p&gt;
&lt;p&gt;&amp;nbsp;&lt;/p&gt;
&lt;p&gt;&amp;nbsp;&lt;/p&gt;
&lt;p&gt;&amp;nbsp;&lt;/p&gt;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</si>
  <si>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https://eng-support.com/column/book2-lesson2-scene3/</t>
  </si>
  <si>
    <t>以下のページは不自然なワードを使用しています。
これらを適切に自然な言葉に置き換えて下さい。
なお、本文の装飾や構造は絶対に変えないでください。
【対象ページURL】
https://eng-support.com/column/book2-lesson2-scene3/
【検出された不自然ワード】
（検出なし）
【本文】
------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&lt;p&gt;&lt;iframe loading="lazy" title="YouTube video player" src="https://www.youtube.com/embed/E3kCB_sxqtk" width="560" height="315" frameborder="0" allowfullscreen="allowfullscreen"&gt;&lt;span data-mce-type="bookmark" style="display: inline-block; width: 0px; overflow: hidden; line-height: 0;" class="mce_SELRES_start"&gt;﻿&lt;/span&gt;&lt;/iframe&gt;&lt;/p&gt;
&lt;p&gt;「If it will rain tomorrow, …」と書いてしまったことはありませんか？&lt;br /&gt;
実は、if節やwhen節では、未来のことを表していても現在形を使う決まりがあります。&lt;br /&gt;
このルールがあいまいなままだと、テストや英作文で同じミスをくり返しやすくなります。&lt;/p&gt;
&lt;p&gt;このページでは、Book2 Lesson2 Scene3に出てくる条件の副詞節をもとに、&lt;br /&gt;
なぜ現在形になるのか、なぜwillが使えないのかを、例文つきで整理します。&lt;/p&gt;
&lt;h3&gt;副詞節の基本概念&lt;/h3&gt;
&lt;p&gt;副詞節は文を修飾する&lt;span style="color: orange;"&gt;重要な&lt;/span&gt;要素です。例えば、次の文において、「&lt;span style="color: blue;"&gt;if the rain stops&lt;/span&gt;」が副詞節となり、「&lt;span style="color: blue;"&gt;雨が止んだら&lt;/span&gt;」を表しています。&lt;/p&gt;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&lt;h3&gt;副詞節の種類&lt;/h3&gt;
&lt;p&gt;副詞節には、時や条件に関するものがあります。時の場合、副詞節の動詞は未来であっても現在形を使用します。例えば、「&lt;span style="color: blue;"&gt;They’ll begin the game again&lt;/span&gt;」のように、未来の行動を現在形で表します。条件の場合も同様で、「&lt;span style="color: blue;"&gt;if&lt;/span&gt;」で始まる部分は未来の事象を現在形で表します。&lt;/p&gt;
&lt;h3&gt;副詞節の例文解説&lt;/h3&gt;
&lt;p&gt;具体例を通じて副詞節を理解しましょう。例えば、「They stopped the game &lt;span style="color: blue;"&gt;because it began to rain&lt;/span&gt;」では、「&lt;span style="color: blue;"&gt;because it began to rain&lt;/span&gt;」が副詞節となり、中断の理由を示しています。一方で、「&lt;span style="color: blue;"&gt;if&lt;/span&gt;」の場合は条件を示します。副詞節は、「時」や「条件」という特定の役割を果たすことに注意してください。&lt;/p&gt;
&lt;h3&gt;副詞節と他の節との違い&lt;/h3&gt;
&lt;p&gt;副詞節は、名詞節や形容詞節とは異なる特徴があります。特に、「&lt;span style="color: blue;"&gt;if&lt;/span&gt;」で始まる場合は形容詞節や名詞節にもなることがあるため、注意が必要です。また、「&lt;span style="color: blue;"&gt;When&lt;/span&gt;」で始まる場合も、名詞節や形容詞節になることがあります。しかし、副詞節の場合は時や条件に特化しており、これらのポイントを押さえておきましょう。&lt;/p&gt;
&lt;h3&gt;時と条件の未来形への適用&lt;/h3&gt;
&lt;p&gt;副詞節においては、時や条件に関わらず、未来の事象も現在形で表現します。これにより、未来の出来事も鮮明に読者に伝わるように工夫されています。しかし、未来の事象を現在形に変換する際には注意が必要であり、意図せず過去の事象を現在形で表現してしまわないようにしましょう。&lt;/p&gt;
&lt;h3&gt;総括と注意点&lt;/h3&gt;
&lt;p&gt;副詞節は、文法的にも意味的にも&lt;span style="color: orange;"&gt;重要な&lt;/span&gt;要素です。特に、時と条件の副詞節においては、未来の事象でも現在形を使用することに注意が必要です。また、「&lt;span style="color: blue;"&gt;if&lt;/span&gt;」で始まる副詞節は、条件を示すものとして、主節との関係性をしっかりと理解しましょう。副詞節の理解を深めることで、より正確な表現が可能となります。&lt;/p&gt;
&lt;p&gt;以上が、Book2 Lesson2シーン3副詞節（条件）に関する解説です。副詞節の使い方や種類、注意点を理解し、効果的な文章表現を目指しましょう。&lt;/p&gt;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</si>
  <si>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https://eng-support.com/column/book2-lesson4-scene1/</t>
  </si>
  <si>
    <t>以下のページは不自然なワードを使用しています。
これらを適切に自然な言葉に置き換えて下さい。
なお、本文の装飾や構造は絶対に変えないでください。
【対象ページURL】
https://eng-support.com/column/book2-lesson4-scene1/
【検出された不自然ワード】
（検出なし）
【本文】
------
&lt;p&gt;&lt;iframe title="YouTube video player" src="https://www.youtube.com/embed/efIUY2B_R-E?si=qBcHf6FYJ1tpFoxV" width="560" height="315" frameborder="0" allowfullscreen="allowfullscreen"&gt;&lt;span data-mce-type="bookmark" style="display: inline-block; width: 0px; overflow: hidden; line-height: 0;" class="mce_SELRES_start"&gt;﻿&lt;/span&gt;&lt;/iframe&gt;&lt;/p&gt;
&lt;h4&gt;英語の形容詞と副詞の比較：原級、比較級、最上級&lt;/h4&gt;
&lt;p&gt;今回は、英語の形容詞と副詞における比較に焦点を当て、&lt;span style="color: red;"&gt;原級&lt;/span&gt;、&lt;span style="color: blue;"&gt;比較級&lt;/span&gt;、&lt;span style="color: green;"&gt;最上級&lt;/span&gt;について学びましょう。&lt;/p&gt;
&lt;h3&gt;&lt;span style="color: red;"&gt;基本の使い方&lt;/span&gt;&lt;/h3&gt;
&lt;p&gt;英語の形容詞と副詞には、&lt;span style="color: red;"&gt;原級（positive degree）&lt;/span&gt;、&lt;span style="color: blue;"&gt;比較級（comparative degree）&lt;/span&gt;、&lt;span style="color: green;"&gt;最上級（superlative degree）&lt;/span&gt;の3つの形があります。原級は比較をしない形容詞や副詞を指します。例えば、「beautiful」（美しい）や「large」（大きい）は比較関係なく普通に使われる言葉で、&lt;span style="color: red;"&gt;原級&lt;/span&gt;です。そして、&lt;span style="color: blue;"&gt;比較級&lt;/span&gt;と&lt;span style="color: green;"&gt;最上級&lt;/span&gt;があります。&lt;/p&gt;
&lt;h3&gt;&lt;span style="color: red;"&gt;原級（Positive Degree）&lt;/span&gt;&lt;/h3&gt;
&lt;p&gt;&lt;span style="color: red;"&gt;原級&lt;/span&gt;は、通常の形容詞や副詞で、比較をせずにそのままの形で使います。例えば、「Tom is tall.」（トムは背が高い。）では、ただ単に「Tom」の背の高さを述べています。このように、2つの物事を比べない場合に&lt;span style="color: red;"&gt;原級&lt;/span&gt;が使用されます。&lt;/p&gt;
&lt;h3&gt;&lt;span style="color: blue;"&gt;比較級（Comparative Degree）&lt;/span&gt;&lt;/h3&gt;
&lt;p&gt;&lt;span style="color: blue;"&gt;比較級&lt;/span&gt;は、2つの物事を比べる場合に使います。例えば、「Tom is taller than Jack.」（トムはジャックより背が高い。）では、2人の身長を比較しています。また、3つ以上を比べる場合でも&lt;span style="color: blue;"&gt;比較級&lt;/span&gt;が使用されます。例えば、クラスに40人いるとき、「Tom is taller than anyone else in the class.」（トムはクラスの中で誰よりも背が高い。）といった表現が該当します。&lt;/p&gt;
&lt;h3&gt;&lt;span style="color: green;"&gt;最上級（Superlative Degree）&lt;/span&gt;&lt;/h3&gt;
&lt;p&gt;&lt;span style="color: green;"&gt;最上級&lt;/span&gt;は、3つ以上の物事を比較する場合に使います。例えば、「Tokyo is the largest city in Japan.」（東京は日本で一番の大都会だ。）では、日本のすべての都市を比較して、「Tokyo」が最も大きいことを示しています。最上級の形容詞や副詞は、基本的には短い語尾に &amp;#8220;est&amp;#8221; を付けることで作ります。ただし、語尾が &amp;#8220;e&amp;#8221; で終わる単語は &amp;#8220;st&amp;#8221; のみを追加します。また、&lt;span style="color: green;"&gt;最上級&lt;/span&gt;は長い語の前に &amp;#8220;most&amp;#8221; を付けて形成することもあります。&lt;/p&gt;
&lt;h3&gt;&lt;span style="color: red;"&gt;比較級と最上級の形成&lt;/span&gt;&lt;/h3&gt;
&lt;p&gt;比較級は、原級が短い場合には語尾に &amp;#8220;er&amp;#8221; を付けます。長い場合には前に &amp;#8220;more&amp;#8221; を付けます。最上級も同様に、短い場合には語尾に &amp;#8220;est&amp;#8221; を付けます。長い場合には前に &amp;#8220;most&amp;#8221; を付けます。&lt;/p&gt;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&lt;p&gt;&amp;nbsp;&lt;/p&gt;
&lt;hr /&gt;
&lt;p&gt;&lt;iframe loading="lazy" title="YouTube video player" src="https://www.youtube.com/embed/aokLmv9N98c?si=db1SwcA0Z02B0s33" width="560" height="315" frameborder="0" allowfullscreen="allowfullscreen"&gt;&lt;/iframe&gt;&lt;/p&gt;
&lt;h3 style="color: black;"&gt;最上級の文について&lt;/h3&gt;
&lt;p&gt;英語で最上級を表現する際のポイントについて再度学びましょう。&lt;/p&gt;
&lt;p&gt;&lt;span style="color: red;"&gt;&amp;#8220;Tokyo is the largest city in Japan.&amp;#8221;&lt;/span&gt;&lt;/p&gt;
&lt;p&gt;（東京は日本で一番の大都会だ。）&lt;/p&gt;
&lt;p&gt;この文で注目すべきポイントは、&lt;span style="color: red;"&gt;&amp;#8220;the largest city&amp;#8221;&lt;/span&gt; の部分です。この表現には重要なルールが含まれています。&lt;/p&gt;
&lt;p&gt;最上級の形容詞に &lt;span style="color: green;"&gt;&amp;#8220;the&amp;#8221;&lt;/span&gt; を付けることが一般的です。しかし、ここで注意すべきなのは、この形容詞が名詞を修飾している点です。&lt;span style="color: blue;"&gt;&amp;#8220;large&amp;#8221;&lt;/span&gt;（大きい）は名詞 &lt;span style="color: blue;"&gt;&amp;#8220;city&amp;#8221;&lt;/span&gt;（街）を修飾しています。通常、形容詞の最上級には &lt;span style="color: green;"&gt;&amp;#8220;the&amp;#8221;&lt;/span&gt; が付きますが、副詞の最上級には通常 &lt;span style="color: green;"&gt;&amp;#8220;the&amp;#8221;&lt;/span&gt; は付きません。&lt;/p&gt;
&lt;p&gt;例えば、&lt;span style="color: blue;"&gt;&amp;#8220;fast&amp;#8221;&lt;/span&gt;（速い）という副詞を考えてみましょう。&lt;span style="color: blue;"&gt;&amp;#8220;fastest&amp;#8221;&lt;/span&gt; はその最上級形ですが、通常、副詞は名詞を修飾しないため、&lt;span style="color: green;"&gt;&amp;#8220;the&amp;#8221;&lt;/span&gt; を省略することができます。&lt;/p&gt;
&lt;p&gt;しかし、英語の教科書や文法書によっては、形容詞の最上級には &lt;span style="color: green;"&gt;&amp;#8220;the&amp;#8221;&lt;/span&gt; を付けるとされ、副詞の最上級には &lt;span style="color: green;"&gt;&amp;#8220;the&amp;#8221;&lt;/span&gt; を省略するとされることがあります。実際のコミュニケーションやテストなどでは、形容詞の最上級に &lt;span style="color: green;"&gt;&amp;#8220;the&amp;#8221;&lt;/span&gt; を付けたまま、副詞の最上級では &lt;span style="color: green;"&gt;&amp;#8220;the&amp;#8221;&lt;/span&gt; を省略しても問題ありません。&lt;/p&gt;
&lt;p&gt;このルールを覚えておくことで、最上級の形容詞と副詞を正確に使い分けることができます。そして、英語の表現力を向上させる手助けとなるでしょう。形容詞と副詞の &lt;span style="color: green;"&gt;&amp;#8220;the&amp;#8221;&lt;/span&gt; の使い方についての理解を深め、自信を持って英語を話しましょう。&lt;/p&gt;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&lt;p&gt;&amp;nbsp;&lt;/p&gt;
&lt;hr /&gt;
&lt;p&gt;&lt;iframe loading="lazy" title="YouTube video player" src="https://www.youtube.com/embed/qk4nvWIaUCs?si=tfonzTWoIZ-g4nst" width="560" height="315" frameborder="0" allowfullscreen="allowfullscreen"&gt;&lt;/iframe&gt;&lt;/p&gt;
&lt;h3&gt;最上級の基本形&lt;/h3&gt;
&lt;p&gt;最上級形容詞は、通常名詞を修飾します。例えば、「Tokyo is the largest city in Japan.」（東京は日本で一番の大都会だ。）のように、形容詞 &lt;span style="color: green;"&gt;&amp;#8220;largest&amp;#8221;&lt;/span&gt; が名詞 &lt;span style="color: blue;"&gt;&amp;#8220;city&amp;#8221;&lt;/span&gt; を修飾しています。基本的に、最上級形容詞には &lt;span style="color: red;"&gt;&amp;#8220;the&amp;#8221;&lt;/span&gt; が付きますが、副詞の最上級には通常 &lt;span style="color: red;"&gt;&amp;#8220;the&amp;#8221;&lt;/span&gt; は付きません。&lt;/p&gt;
&lt;h3&gt;&amp;#8220;in&amp;#8221; と &amp;#8220;of&amp;#8221; の使い分け&lt;/h3&gt;
&lt;p&gt;最上級を表す際に、&amp;#8221;in&amp;#8221; と &amp;#8220;of&amp;#8221; の両方が使用されることがあります。例えば、「Maureen runs fastest of the three.」（モリーンはその三人の中で一番速く走る。）では、&lt;span style="color: green;"&gt;&amp;#8220;of&amp;#8221;&lt;/span&gt; が使われています。この違いを理解するために、次のポイントを覚えておきましょう。&lt;/p&gt;
&lt;ul&gt;
&lt;li&gt;&amp;#8220;in&amp;#8221; の場合: &amp;#8220;Tokyo is the largest city in Japan.&amp;#8221;（日本の中で一番大きな都市は東京です。）&lt;/li&gt;
&lt;li&gt;&amp;#8220;of&amp;#8221; の場合: &amp;#8220;Maureen runs fastest of the three.&amp;#8221;（その三人の中でモリーンが一番速く走ります。）&lt;/li&gt;
&lt;/ul&gt;
&lt;h3&gt; &amp;#8220;all&amp;#8221; と &amp;#8220;the 数&amp;#8221; の使用&lt;/h3&gt;
&lt;p&gt;&amp;#8220;of&amp;#8221; を使う場合、&lt;span style="color: green;"&gt;&amp;#8220;all&amp;#8221;&lt;/span&gt;（全て）や &lt;span style="color: blue;"&gt;&amp;#8220;the 数&amp;#8221;&lt;/span&gt;（例: &lt;span style="color: blue;"&gt;&amp;#8220;the three&amp;#8221;&lt;/span&gt;）が共通して登場します。これらの表現は、最上級の &lt;span style="color: green;"&gt;&amp;#8220;of&amp;#8221;&lt;/span&gt; に関連する要素や集合を指します。例えば、「Judy runs fastest of all the students in her class.」（ジュディは彼女のクラスの生徒全員の中で一番速く走る。）では、&lt;span style="color: green;"&gt;&amp;#8220;all the students&amp;#8221;&lt;/span&gt; が &lt;span style="color: green;"&gt;&amp;#8220;of&amp;#8221;&lt;/span&gt; の前に現れます。&lt;/p&gt;
&lt;p&gt;これらのポイントを理解することで、最上級形容詞と副詞の &lt;span style="color: red;"&gt;&amp;#8220;the&amp;#8221;&lt;/span&gt; の使い方を正確にマスターし、英語の表現力を向上させる手助けとなります。難しい問題やテストでも自信を持って対処できるでしょう。&lt;/p&gt;
&lt;p&gt;&amp;nbsp;&lt;/p&gt;
&lt;hr /&gt;
&lt;p&gt;&lt;iframe loading="lazy" title="YouTube video player" src="https://www.youtube.com/embed/Actbww5D6yI?si=lDcO4PKrfSYaKrJb" width="560" height="315" frameborder="0" allowfullscreen="allowfullscreen"&gt;&lt;/iframe&gt;&lt;/p&gt;
&lt;h3&gt;最上級の普通の文&lt;/h3&gt;
&lt;p&gt;最上級を使用した普通の文を見てみましょう。ここでは5番の文を使用します。&lt;span style="color: red;"&gt;「Tokyo is the largest city in Japan.」&lt;/span&gt;（東京は日本で一番の大都会です。）この文で注意すべきポイントは、&lt;span style="color: blue;"&gt;「largest」&lt;/span&gt;という形容詞の最上級が&lt;span style="color: green;"&gt;「the」&lt;/span&gt;を伴うことです。&lt;/p&gt;
&lt;h3&gt; 疑問文への変換&lt;/h3&gt;
&lt;p&gt;疑問文を作成したい場合、「日本でどの街が一番大きいですか？」という質問を考えます。この場合、&lt;span style="color: green;"&gt;「Which city is the largest, Tokyo, Yokohama, or Osaka?」&lt;/span&gt;となります。ここでは都市名を出していますが、省略しても構いません。&lt;/p&gt;
&lt;h3&gt; 注意すべきこと&lt;/h3&gt;
&lt;p&gt;英語では&lt;span style="color: blue;"&gt;「the largest city」&lt;/span&gt;のように形容詞の最上級が名詞と結びついていますが、疑問文にする場合、名詞を疑問詞に変えます。つまり、&lt;span style="color: green;"&gt;「東京」&lt;/span&gt;が主語になり、「&lt;span style="color: red;"&gt;Which city&lt;/span&gt;」という疑問詞が名詞として使用されます。&lt;/p&gt;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0;"&gt;英語教室「サポート」の『過去問演習講座』：完璧な分析と対策を！&lt;/p&gt;
&lt;p&gt;        &lt;a href="https://eng-support.com/kouza/#過去問演習講座" style="background-color: #FF8C00; color: white; padding: 5px 10px; text-align: center; text-decoration: none; display: inline-block; font-size: 14px;"&gt;詳細を見る&lt;/a&gt;
    &lt;/div&gt;
&lt;/div&gt;
&lt;p&gt;&amp;nbsp;&lt;/p&gt;
&lt;hr /&gt;
&lt;p&gt;&lt;iframe loading="lazy" title="YouTube video player" src="https://www.youtube.com/embed/7yrfZEunDFI?si=w8jR2oX0ua5W7T5G" width="560" height="315" frameborder="0" allowfullscreen="allowfullscreen"&gt;&lt;/iframe&gt;&lt;/p&gt;
&lt;p&gt;Lesson 4 シーン 1 最上級の最後のトピックが終わりました。今度は疑問文に対する返事の仕方について話しましょう。&lt;/p&gt;
&lt;h3&gt; 疑問文に対する返事の基本&lt;/h3&gt;
&lt;p&gt;疑問文に対する返事をする際、まずは疑問詞が主語であることを理解しましょう。例として、以下の2つの質問を考えてみます。&lt;/p&gt;
&lt;p&gt;&lt;span style="color: red;"&gt;&amp;#8220;Who is the most studious,&lt;/span&gt; Mark, Kyle, or Phil?&amp;#8221;（「マーク、カイル、フィルのうち誰が&lt;span style="color: red;"&gt;一番勉強していますか？&lt;/span&gt;」）&lt;/p&gt;
&lt;p&gt;&lt;span style="color: red;"&gt;&amp;#8220;Who runs fastest,&lt;/span&gt; Maureen, Meg, or Kay?&amp;#8221;（「モーリン、メグ、ケイの中で&lt;span style="color: red;"&gt;誰が一番早く走りますか？&lt;/span&gt;」）&lt;/p&gt;
&lt;h3&gt;返事の仕方&lt;/h3&gt;
&lt;p&gt;2番と3番の質問に対する返事を考えてみましょう。&lt;/p&gt;
&lt;h3&gt;2番の質問への返事&lt;/h3&gt;
&lt;p&gt;質問: &amp;#8220;&lt;span style="color: red;"&gt;Who is the most studious?&lt;/span&gt;&amp;#8221;&lt;/p&gt;
&lt;ul&gt;
&lt;li&gt;疑問詞 &amp;#8220;&lt;span style="color: red;"&gt;Who&lt;/span&gt;&amp;#8221; が主語です。&lt;/li&gt;
&lt;li&gt;主語である疑問詞に対して返事をします。&lt;/li&gt;
&lt;li&gt;&amp;#8220;&lt;span style="color: blue;"&gt;Mark&lt;/span&gt; is.&amp;#8221;（「&lt;span style="color: blue;"&gt;マークが一番です。&lt;/span&gt;」）&lt;/li&gt;
&lt;/ul&gt;
&lt;h3&gt;3番の質問への返事&lt;/h3&gt;
&lt;p&gt;質問: &amp;#8220;&lt;span style="color: red;"&gt;Who runs fastest?&lt;/span&gt;&amp;#8221;&lt;/p&gt;
&lt;ul&gt;
&lt;li&gt;疑問詞 &amp;#8220;&lt;span style="color: red;"&gt;Who&lt;/span&gt;&amp;#8221; が主語です。&lt;/li&gt;
&lt;li&gt;主語である疑問詞に対して返事をします。&lt;/li&gt;
&lt;li&gt;&amp;#8220;&lt;span style="color: blue;"&gt;Maureen&lt;/span&gt; does.&amp;#8221;（「&lt;span style="color: blue;"&gt;モーリンが一番速いです。&lt;/span&gt;」）&lt;/li&gt;
&lt;/ul&gt;
&lt;h3&gt; 形容詞と副詞の使い分け&lt;/h3&gt;
&lt;p&gt;注意すべきポイントとして、形容詞と副詞の使い分けがあります。例えば、&amp;#8221;&lt;span style="color: blue;"&gt;studious&lt;/span&gt;&amp;#8220;（勤勉な）は形容詞で、&amp;#8221;&lt;span style="color: blue;"&gt;fastest&lt;/span&gt;&amp;#8220;（一番速い）は副詞です。形容詞の最上級には &amp;#8220;the&amp;#8221; を付けますが、副詞には &amp;#8220;the&amp;#8221; を付けません。&lt;/p&gt;
&lt;p&gt;また、形容詞が &amp;#8220;&lt;span style="color: blue;"&gt;ous&lt;/span&gt;&amp;#8221; や &amp;#8220;&lt;span style="color: blue;"&gt;ious&lt;/span&gt;&amp;#8221; で終わる場合は、&amp;#8221;&lt;span style="color: green;"&gt;more&lt;/span&gt;&amp;#8221; や &amp;#8220;&lt;span style="color: green;"&gt;most&lt;/span&gt;&amp;#8221; を付けることもあります。例えば、&amp;#8221;&lt;span style="color: green;"&gt;most famous&lt;/span&gt;&amp;#8220;（最も有名な）や &amp;#8220;&lt;span style="color: green;"&gt;more famous&lt;/span&gt;&amp;#8220;（より有名な）です。このルールは &amp;#8220;&lt;span style="color: blue;"&gt;ous&lt;/span&gt;&amp;#8221; や &amp;#8220;&lt;span style="color: blue;"&gt;ious&lt;/span&gt;&amp;#8221; で終わる形容詞に適用されます。&lt;/p&gt;
&lt;h3&gt;復習と注意点&lt;/h3&gt;
&lt;p&gt;疑問詞が主語の場合、三単現の形にすることが重要です。例えば、&amp;#8221;&lt;span style="color: red;"&gt;Who runs fastest?&lt;/span&gt;&amp;#8221; では &amp;#8220;&lt;span style="color: blue;"&gt;runs&lt;/span&gt;&amp;#8221; は一般動詞であり、&amp;#8221;&lt;span style="color: red;"&gt;Who&lt;/span&gt;&amp;#8221; が主語です。したがって、&amp;#8221;&lt;span style="color: blue;"&gt;Maureen does.&lt;/span&gt;&amp;#8221; となります。&lt;/p&gt;
&lt;p&gt;&amp;nbsp;&lt;/p&gt;
&lt;p&gt;&amp;nbsp;&lt;/p&gt;
&lt;p&gt;&amp;nbsp;&lt;/p&gt;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</si>
  <si>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https://eng-support.com/column/book2-lesson4-scene3/</t>
  </si>
  <si>
    <t>以下のページは不自然なワードを使用しています。
これらを適切に自然な言葉に置き換えて下さい。
なお、本文の装飾や構造は絶対に変えないでください。
【対象ページURL】
https://eng-support.com/column/book2-lesson4-scene3/
【検出された不自然ワード】
（検出なし）
【本文】
------
&lt;p&gt;&amp;nbsp;&lt;/p&gt;
&lt;p&gt;&lt;iframe title="YouTube video player" src="https://www.youtube.com/embed/I87oT5Kggus?si=T5WE7LlE_cdZML_Q" width="280" height="146"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class="mce_SELRES_start"&gt;﻿&lt;/span&gt;&lt;/iframe&gt;&lt;br /&gt;
今回は、&lt;span style="color: blue;"&gt;Book2 Lesson4シーン3&lt;/span&gt;において、付加疑問文について解説いたします。このLessonは&lt;span style="color: green;"&gt;PROGRESSのBook2&lt;/span&gt;の&lt;span style="color: green;"&gt;44ページ&lt;/span&gt;に掲載されています。文章を見ながら進めていきましょう。&lt;/p&gt;
&lt;h3&gt;付加疑問文とは？&lt;/h3&gt;
&lt;p&gt;まず、付加疑問文が何かを理解しましょう。付加疑問文は、肯定文の後に否定疑問文を追加することで、確認や補足を行う文型です。例えば、「&lt;span style="color: blue;"&gt;Are you excited?&lt;/span&gt;」（あなたはワクワクしているんですか？）という肯定文に対して、「&lt;span style="color: red;"&gt;Aren&amp;#8217;t you excited?&lt;/span&gt;」（あなたは興奮していないんですか？）という否定疑問文を付け加えることができます。&lt;/p&gt;
&lt;h3&gt;なぜ付加疑問文を使うのか？&lt;/h3&gt;
&lt;p&gt;付加疑問文は、相手の感情や意見を確認する際に便利ですが、注意が必要です。相手が自分の気持ちを勝手に決めつけることがあり、それが不適切な場合があります。特に生徒と保護者、友人同士のコミュニケーションでは、相手の気持ちを尊重することが大切です。&lt;/p&gt;
&lt;h3&gt;付加疑問文の構造&lt;/h3&gt;
&lt;p&gt;付加疑問文の構造は単純です。元の肯定文に、肯定文の主語と同じbe動詞を否定形で付け加えます。例えば、肯定文「&lt;span style="color: blue;"&gt;You&amp;#8217;re really excited&lt;/span&gt;」（君は本当に興奮している）に対して、否定疑問文「&lt;span style="color: red;"&gt;Aren&amp;#8217;t you really excited?&lt;/span&gt;」（君は本当に興奮していないのか？）となります。&lt;/p&gt;
&lt;h3&gt;付加疑問文のニュアンス&lt;/h3&gt;
&lt;p&gt;付加疑問文のニュアンスは、最後の部分のアクセントによって変わります。「&lt;span style="color: red;"&gt;Aren&amp;#8217;t you really excited?&lt;/span&gt;」のように上げると、確認や驚きの意味が強まります。一方、「&lt;span style="color: red;"&gt;Aren&amp;#8217;t you really excited?&lt;/span&gt;」のように上げないと、疑問のニュアンスは薄くなり、あまり確認的ではありません。&lt;/p&gt;
&lt;p&gt;付加疑問文は、相手の気持ちを確認する便利な文型ですが、注意が必要です。相手の気持ちを尊重し、コミュニケーションを円滑に進めるために、適切に使いましょう。肯定文に否定疑問文を付け加える際は、構造とニュアンスに注意し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&lt;hr /&gt;
&lt;p&gt;&lt;iframe loading="lazy" title="YouTube video player" src="https://www.youtube.com/embed/rYd8CeBOP0U?si=3JGk_FVoiezYE546" width="280" height="146" frameborder="0" allowfullscreen="allowfullscreen"&gt;&lt;span data-mce-type="bookmark" style="display: inline-block; width: 0px; overflow: hidden; line-height: 0;" class="mce_SELRES_start"&gt;﻿&lt;/span&gt;&lt;/iframe&gt;&lt;/p&gt;
&lt;h3&gt;付加疑問文の使い方&lt;/h3&gt;
&lt;p&gt;付加疑問文は、英語の文法で重要な要素です。基本的には、肯定文の後に否定疑問文を追加する形をとり、相手の意見や感情を確認するために使います。例えば、肯定文「You’re really excited」（あなたは本当に興奮している）に対して、否定疑問文「&lt;span style="color: red;"&gt;Aren’t you really excited?&lt;/span&gt;」（あなたは本当に興奮していないのか？）といった具体的な形です。&lt;/p&gt;
&lt;h3&gt;付加疑問文の構造&lt;/h3&gt;
&lt;p&gt;付加疑問文の構造は非常にシンプルです。まず、元の肯定文における主語がbe動詞であれば、それを保持し、その後にbe動詞を否定形で続けます。初めての場合は、「&lt;span style="color: red;"&gt;Are you really excited?&lt;/span&gt;」（本当に興奮しているの？）という肯定文を否定形にし、「&lt;span style="color: red;"&gt;Aren’t you really excited?&lt;/span&gt;」（本当に興奮していないのか？）とします。慣れてくれば、「You’re」を主語とした疑問文にも移行できます。&lt;/p&gt;
&lt;h3&gt;「That’s a new pair of jeans, isn’t it?」の解説&lt;/h3&gt;
&lt;p&gt;この文は「あれは新しいジーンズですよね？」という意味です。肯定文「That’s」（それは）は、疑問文にすると「&lt;span style="color: red;"&gt;Is that&lt;/span&gt;」（それは…ですか？）となり、否定形にすると「&lt;span style="color: red;"&gt;Isn’t that&lt;/span&gt;」（それは…ではないですか？）となります。注意点は「isn’t」の後に続く「&lt;span style="color: red;"&gt;it&lt;/span&gt;」です。この「it」は「That」を代替するもので、英語の文法ルールに基づき、2回目以降は人称代名詞として使います。&lt;/p&gt;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&lt;hr /&gt;
&lt;p&gt;&lt;iframe loading="lazy" title="YouTube video player" src="https://www.youtube.com/embed/E0L_vqe-B8g?si=CMJsX9jCj-vZBs0k" width="280" height="146" frameborder="0" allowfullscreen="allowfullscreen"&gt;&lt;span data-mce-type="bookmark" style="display: inline-block; width: 0px; overflow: hidden; line-height: 0;" class="mce_SELRES_start"&gt;﻿&lt;/span&gt;&lt;/iframe&gt;&lt;/p&gt;
&lt;h3 style="color: black;"&gt;付加疑問文の基本概念&lt;/h3&gt;
&lt;p style="color: black;"&gt;付加疑問を続けます。今まで勉強してきたのはbe動詞の文の付加疑問文でした。もう1回1番を復習しましょう。&lt;/p&gt;
&lt;p style="color: black;"&gt;&lt;span style="color: red;"&gt;&amp;#8220;You’re&lt;/span&gt; really excited&amp;#8221;&lt;br /&gt;
「&lt;span style="color: blue;"&gt;君&lt;/span&gt;本当に&lt;span style="color: blue;"&gt;興奮&lt;/span&gt;している」&lt;br /&gt;
「&lt;span style="color: blue;"&gt;君&lt;/span&gt;本当に&lt;span style="color: blue;"&gt;ワクワク&lt;/span&gt;している」&lt;br /&gt;
人の気持ちを勝手に決め付けちゃダメだなぁ、でもどう見てもそう見えるなぁという時に、「&lt;span style="color: blue;"&gt;君&lt;/span&gt;本当に&lt;span style="color: blue;"&gt;興奮&lt;/span&gt;しているよね？」と聞きます。&lt;/p&gt;
&lt;h3 style="color: black;"&gt;付加疑問文の構造とニュアンス&lt;/h3&gt;
&lt;p style="color: black;"&gt;確信度が高かったら普通に「よねぇ」、確信度が低かったら「よね？」って聞く感じになります。英語ではそんな時にどうするか、付加疑問というのを付けるんでした。&lt;/p&gt;
&lt;h3 style="color: black;"&gt;一般動詞の文における付加疑問文&lt;/h3&gt;
&lt;p style="color: black;"&gt;続いて、一般動詞の文における付加疑問文を学びましょう。&lt;/p&gt;
&lt;p style="color: black;"&gt;&lt;span style="color: red;"&gt;&amp;#8220;Grandma&lt;/span&gt; raises &lt;span style="color: green;"&gt;flowers&lt;/span&gt;&amp;#8221;&lt;br /&gt;
「&lt;span style="color: blue;"&gt;おばあちゃん&lt;/span&gt;は&lt;span style="color: blue;"&gt;花&lt;/span&gt;を&lt;span style="color: blue;"&gt;育てています&lt;/span&gt;」&lt;br /&gt;
と言っている訳です。&lt;/p&gt;
&lt;h3 style="color: black;"&gt; 一般動詞の文での付加疑問文の作成&lt;/h3&gt;
&lt;p style="color: black;"&gt;この場合、お孫さんがお母さんにそのまたお母さんであるおばあちゃんとしておきましょう。「おばあちゃんって花を育てていたよね？確か。」こんな感じです。&lt;/p&gt;
&lt;p style="color: black;"&gt;&lt;span style="color: red;"&gt;&amp;#8220;Grandma&lt;/span&gt; raises &lt;span style="color: green;"&gt;flowers&lt;/span&gt;, doesn’t she?&amp;#8221;&lt;br /&gt;
「&lt;span style="color: blue;"&gt;おばあちゃん&lt;/span&gt;って&lt;span style="color: blue;"&gt;花&lt;/span&gt;を&lt;span style="color: blue;"&gt;育てているよね？&lt;/span&gt;」&lt;br /&gt;
「&lt;span style="color: blue;"&gt;おばあちゃん&lt;/span&gt;は&lt;span style="color: blue;"&gt;花&lt;/span&gt;を&lt;span style="color: blue;"&gt;育てていたよね？確か。&lt;/span&gt;」&lt;/p&gt;
&lt;p style="color: black;"&gt;このように、be動詞の文ではbe動詞の疑問文。一般動詞の文では一般動詞の疑問文の最初の2単語と思っておけばいいです。あとは、肯定文への付加疑問は否定です。&lt;/p&gt;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&lt;hr /&gt;
&lt;p&gt;&lt;iframe loading="lazy" title="YouTube video player" src="https://www.youtube.com/embed/G5wzsaMF_2U?si=JKq8ZSsTb47_Y3Fo" width="280" height="146" frameborder="0" allowfullscreen="allowfullscreen"&gt;&lt;span data-mce-type="bookmark" style="display: inline-block; width: 0px; overflow: hidden; line-height: 0;" class="mce_SELRES_start"&gt;﻿&lt;/span&gt;&lt;/iframe&gt;&lt;/p&gt;
&lt;h3&gt; 一般動詞の付加疑問文の基本&lt;/h3&gt;
&lt;p&gt;一般動詞の付加疑問文についてもうちょっと続けましょう。3番は今の復習です。&lt;/p&gt;
&lt;h3&gt;付加疑問文の構造と覚え方&lt;/h3&gt;
&lt;p&gt;&amp;#8220;Grandma raises flowers, &lt;span style="color: red;"&gt;doesn’t she?&lt;/span&gt;&amp;#8220;ですが、本当はその後ろに&amp;#8221;&lt;span style="color: blue;"&gt;doesn’t she raise flowers?&lt;/span&gt;&amp;#8220;となっていて、この&amp;#8221;&lt;span style="color: blue;"&gt;raise flowers&lt;/span&gt;&amp;#8220;以下を省略するという事でした。ところが、動詞の原形から省略するとか覚えてもいいですが、最初の2語を言っておけばいいでいいじゃないですか。付加疑問は必ず2語です。&lt;/p&gt;
&lt;h3&gt; 一般動詞の過去形と付加疑問&lt;/h3&gt;
&lt;p&gt;4番は難しくないです。動詞、一般動詞が過去形になったらどうするのか、です。&amp;#8221;&lt;span style="color: red;"&gt;do&lt;/span&gt;&amp;#8220;&amp;#8221;&lt;span style="color: red;"&gt;does&lt;/span&gt;&amp;#8220;&amp;#8221;&lt;span style="color: blue;"&gt;did&lt;/span&gt;&amp;#8220;の&amp;#8221;&lt;span style="color: red;"&gt;does&lt;/span&gt;&amp;#8220;が&amp;#8221;&lt;span style="color: blue;"&gt;did&lt;/span&gt;&amp;#8220;になるだけですよ、という話です。&amp;#8221;&lt;span style="color: green;"&gt;Tom brushed is his teeth&lt;/span&gt;&amp;#8220;それに対して、「トムって歯を磨いたよね？」とちょっと確認したい場合です。&amp;#8221;&lt;span style="color: green;"&gt;Tom brushed his teeth&lt;/span&gt;&amp;#8220;一般動詞の疑問文は「&lt;span style="color: red;"&gt;do 主語&lt;/span&gt;」ですが、過去形なら「&lt;span style="color: blue;"&gt;did 主語&lt;/span&gt;」です。&lt;/p&gt;
&lt;p&gt;したがって、まず&amp;#8221;&lt;span style="color: blue;"&gt;did&lt;/span&gt;&amp;#8220;です。肯定文の付加疑問文は否定文にしますから&amp;#8221;&lt;span style="color: green;"&gt;didn’t&lt;/span&gt;&amp;#8220;です。主語は&amp;#8221;&lt;span style="color: green;"&gt;Tom&lt;/span&gt;&amp;#8220;ですが2回目なので人称代名詞に変えたら&amp;#8221;&lt;span style="color: green;"&gt;he&lt;/span&gt;&amp;#8220;、「トムって歯を磨いたよね？」になります。&lt;/p&gt;
&lt;p&gt;このように、赤い所は動詞ですが、動詞を見て&amp;#8221;&lt;span style="color: red;"&gt;do&lt;/span&gt;&amp;#8220;&amp;#8221;&lt;span style="color: red;"&gt;does&lt;/span&gt;&amp;#8220;&amp;#8221;&lt;span style="color: blue;"&gt;did&lt;/span&gt;&amp;#8220;、それから動詞が肯定形か否定形か、肯定文なら付加疑問は否定です。それから主語を見て人称代名詞に変える事を忘れないようにして下さい。&lt;/p&gt;
&lt;p&gt;&amp;nbsp;&lt;/p&gt;
&lt;hr /&gt;
&lt;p&gt;&lt;iframe loading="lazy" title="YouTube video player" src="https://www.youtube.com/embed/qYv9x-9JDI8?si=aBwvMitev2t6VGgV" width="280" height="146" frameborder="0" allowfullscreen="allowfullscreen"&gt;&lt;span data-mce-type="bookmark" style="display: inline-block; width: 0px; overflow: hidden; line-height: 0;" class="mce_SELRES_start"&gt;﻿&lt;/span&gt;&lt;/iframe&gt;&lt;/p&gt;
&lt;p&gt;&lt;!-- 記事 --&gt;&lt;/p&gt;
&lt;h3&gt;付加疑問の基本ルール&lt;/h3&gt;
&lt;p&gt;英語の文は、基本的に次の3つに分けられます：&lt;span style="color: blue;"&gt;be動詞&lt;/span&gt;の文、&lt;span style="color: green;"&gt;一般動詞の文&lt;/span&gt;、&lt;span style="color: green;"&gt;助動詞の付いた文&lt;/span&gt;です。これらを理解しておくと、付加疑問の作成がスムーズになります。&lt;/p&gt;
&lt;p&gt;&lt;span style="color: blue;"&gt;be動詞の文&lt;/span&gt;：&lt;span style="color: blue;"&gt;be動詞&lt;/span&gt;（am, is, are, was, were）を含む文。例えば、「You&amp;#8217;re really excited」のような文がこれに該当します。&lt;/p&gt;
&lt;p&gt;&lt;span style="color: green;"&gt;一般動詞の文&lt;/span&gt;：&lt;span style="color: green;"&gt;be動詞&lt;/span&gt;を含まない文。例えば、「Grandma raises flowers」のような文がこれに該当します。&lt;/p&gt;
&lt;p&gt;&lt;span style="color: green;"&gt;助動詞の付いた文&lt;/span&gt;：助動詞（can, will, shall, should, wouldなど）を含む文。例えば、「You&amp;#8217;ll come to the party」のような文がこれに該当します。&lt;/p&gt;
&lt;p&gt;2.2 付加疑問の作成方法&lt;/p&gt;
&lt;p&gt;付加疑問を作成する際、基本的な方法は次の通りです：&lt;/p&gt;
&lt;ul&gt;
&lt;li&gt;肯定文に付ける付加疑問は否定文になります。肯定文とは、文中の主張が肯定されている文のことです。例えば、「You&amp;#8217;ll come to the party」を否定形にすると、「You won&amp;#8217;t come to the party」となります。この否定形に付加疑問を加えると、「&lt;span style="color: red;"&gt;won&amp;#8217;t you&lt;/span&gt;」となります。従って、最初の2単語が「&lt;span style="color: red;"&gt;Will you&lt;/span&gt;」または「&lt;span style="color: red;"&gt;Won&amp;#8217;t you&lt;/span&gt;」となります。&lt;/li&gt;
&lt;li&gt;助動詞の否定形を使用する際、「will not」は「&lt;span style="color: red;"&gt;won&amp;#8217;t&lt;/span&gt;」に短縮されます。&lt;/li&gt;
&lt;/ul&gt;
&lt;p&gt;以下はいくつかの例文です&lt;/p&gt;
&lt;p&gt;&lt;span style="color: blue;"&gt;Be動詞の文&lt;/span&gt;：&lt;span style="color: blue;"&gt;「You&amp;#8217;re happy, aren&amp;#8217;t you?」&lt;/span&gt;&lt;/p&gt;
&lt;p&gt;&lt;span style="color: green;"&gt;一般動詞の文&lt;/span&gt;：&lt;span style="color: green;"&gt;「She likes ice cream, doesn&amp;#8217;t she?」&lt;/span&gt;&lt;/p&gt;
&lt;p&gt;&lt;span style="color: green;"&gt;助動詞の付いた文&lt;/span&gt;：&lt;span style="color: green;"&gt;「You&amp;#8217;ll attend the meeting, won&amp;#8217;t you?」&lt;/span&gt;&lt;/p&gt;
&lt;p&gt;&amp;nbsp;&lt;/p&gt;
&lt;hr /&gt;
&lt;p&gt;&lt;!-- セクション 3: 付加疑問の使い方 --&gt;&lt;iframe loading="lazy" title="YouTube video player" src="https://www.youtube.com/embed/B0dIo6FpZO0?si=c6W0huU3n0yp1P6X" width="280" height="146" frameborder="0" allowfullscreen="allowfullscreen"&gt;&lt;span data-mce-type="bookmark" style="display: inline-block; width: 0px; overflow: hidden; line-height: 0;" class="mce_SELRES_start"&gt;﻿&lt;/span&gt;&lt;/iframe&gt;&lt;/p&gt;
&lt;h3&gt;肯定文に否定の付加疑問を追加する方法&lt;/h3&gt;
&lt;p&gt;1番の例を見てみましょう。こちらは肯定文です。&lt;/p&gt;
&lt;p&gt;&amp;#8220;You’re really excited, aren’t you?&amp;#8221;&lt;/p&gt;
&lt;p&gt;これを疑問文に変えると、&amp;#8221;&lt;span style="color: red;"&gt;Are you?&lt;/span&gt;&amp;#8221; になります。そして否定にすると、&amp;#8221;&lt;span style="color: red;"&gt;Aren’t you?&lt;/span&gt;&amp;#8221; となります。&lt;/p&gt;
&lt;h3&gt;否定文に肯定の付加疑問を追加する方法&lt;/h3&gt;
&lt;p&gt;次に、7番の例です。これは元々否定文です。&lt;/p&gt;
&lt;p&gt;&amp;#8220;You aren’t sick.&amp;#8221;&lt;/p&gt;
&lt;p&gt;これを疑問文に変える際、最初の2語は &amp;#8220;&lt;span style="color: red;"&gt;Aren’t you?&lt;/span&gt;&amp;#8221; です。しかしながら、&amp;#8221;&lt;span style="color: green;"&gt;You aren’t&lt;/span&gt;&amp;#8221; の後に、肯定の付加疑問を加える必要があります。したがって、&amp;#8221;&lt;span style="color: green;"&gt;You aren’t sick, are you?&lt;/span&gt;&amp;#8221; となります。&lt;/p&gt;
&lt;h3&gt;付加疑問の基本原則&lt;/h3&gt;
&lt;p&gt;付加疑問は簡単です。肯定文には否定の付加疑問を、否定文には肯定の付加疑問を付け加えるだけです。どちらが否定かを覚える必要はありません。肯定文と否定文の付加疑問を逆にすることで、簡単に対応できます。肯定文には、否定の付加疑問を追加します。否定文には、肯定の付加疑問を追加します。&lt;/p&gt;
&lt;p&gt;要するに、元の文と付加疑問で肯定と否定を逆にすれば良いです。この基本原則を頭に入れておけば、付加疑問の作成は簡単です。&lt;/p&gt;
&lt;p&gt;&amp;nbsp;&lt;/p&gt;
&lt;hr /&gt;
&lt;p&gt;&lt;iframe loading="lazy" title="YouTube video player" src="https://www.youtube.com/embed/K-ULDHwxhGE?si=balPJfL2y1w2K_8l" width="280" height="146" frameborder="0" allowfullscreen="allowfullscreen"&gt;&lt;span data-mce-type="bookmark" style="display: inline-block; width: 0px; overflow: hidden; line-height: 0;" class="mce_SELRES_start"&gt;﻿&lt;/span&gt;&lt;/iframe&gt;&lt;br /&gt;
付加疑問文を否定文に加える際は、肯定の付加疑問文を使います。つまり、「否定文, 肯定の付加疑問」の形です。&lt;/p&gt;
&lt;h3&gt;肯定文、否定文、疑問文の3通り&lt;/h3&gt;
&lt;p&gt;文法的には、肯定文、否定文、疑問文の3通りが存在します。加えて、be動詞、一般動詞、助動詞という文の種類も考慮する必要があります。これを把握することが重要です。&lt;/p&gt;
&lt;h3&gt;各文の付加疑問&lt;/h3&gt;
&lt;h4&gt;&lt;img decoding="async" loading="lazy" class="alignnone size-full wp-image-561" src="http://eng-support.com/wp-content/uploads/2023/09/プログレス230904.jpg" alt="" width="1280" height="720" srcset="https://eng-support.com/wp-content/uploads/2023/09/プログレス230904.jpg 1280w, https://eng-support.com/wp-content/uploads/2023/09/プログレス230904-300x169.jpg 300w, https://eng-support.com/wp-content/uploads/2023/09/プログレス230904-1024x576.jpg 1024w, https://eng-support.com/wp-content/uploads/2023/09/プログレス230904-768x432.jpg 768w, https://eng-support.com/wp-content/uploads/2023/09/プログレス230904-320x180.jpg 320w" sizes="(max-width: 1280px) 100vw, 1280px" /&gt;&lt;/h4&gt;
&lt;h4&gt;7番の例&lt;/h4&gt;
&lt;p&gt;&amp;#8220;You aren’t sick&amp;#8221;という否定文を考えます。付加疑問を加えると、&lt;span style="color: red;"&gt;&amp;#8220;aren’t you&amp;#8221;&lt;/span&gt;を肯定に変えて、&lt;span style="color: blue;"&gt;&amp;#8220;are you&amp;#8221;&lt;/span&gt;になります。つまり、&amp;#8221;You aren’t sick, &lt;span style="color: blue;"&gt;are you&lt;/span&gt;?&amp;#8221;となります。&lt;/p&gt;
&lt;h4&gt;8番の例&lt;/h4&gt;
&lt;p&gt;&amp;#8220;The plane didn’t leave late&amp;#8221;という否定文に付加疑問を加えます。まず、&amp;#8221;didn’t leave&amp;#8221;を疑問文に変えると、&lt;span style="color: red;"&gt;&amp;#8220;Didn’t it&amp;#8221;&lt;/span&gt;になります。これを肯定に変えると、&lt;span style="color: blue;"&gt;&amp;#8220;Did it&amp;#8221;&lt;/span&gt;になります。したがって、&amp;#8221;The plane didn’t leave late, &lt;span style="color: blue;"&gt;did it&lt;/span&gt;?&amp;#8221;となります。&lt;/p&gt;
&lt;h4&gt;9番の例&lt;/h4&gt;
&lt;p&gt;&amp;#8220;Tom won’t be here tomorrow&amp;#8221;という否定文に付加疑問を追加します。&amp;#8221;won’t&amp;#8221;は&lt;span style="color: red;"&gt;&amp;#8220;will not&amp;#8221;&lt;/span&gt;の短縮形です。疑問文に変えると、&lt;span style="color: red;"&gt;&amp;#8220;Won’t he&amp;#8221;&lt;/span&gt;になります。肯定に変えると、&lt;span style="color: blue;"&gt;&amp;#8220;Will he&amp;#8221;&lt;/span&gt;になります。したがって、&amp;#8221;Tom won’t be here tomorrow, &lt;span style="color: blue;"&gt;will he&lt;/span&gt;?&amp;#8221;となります。&lt;/p&gt;
&lt;h4&gt;特殊な付加疑問: &amp;#8220;Let’s&amp;#8221;&lt;/h4&gt;
&lt;p&gt;&amp;#8220;Let’s get some popcorn&amp;#8221;という文は特殊です。&amp;#8221;Let’s&amp;#8221;の場合、付加疑問を加える際には通常の付加疑問ではなく、&lt;span style="color: green;"&gt;&amp;#8220;Shall we&amp;#8221;&lt;/span&gt;を使います。つまり、&lt;span style="color: green;"&gt;&amp;#8220;Shall we get some popcorn?&amp;#8221;&lt;/span&gt;となります。&lt;/p&gt;
&lt;h3&gt;まとめ&lt;/h3&gt;
&lt;p&gt;不可疑問についてさまざまなパターンを学びましたが、最も重要なのは、肯定文には否定の不可疑問、否定文には肯定の不可疑問を付け加えるという基本原則です。各文の付加疑問の最初の2単語を確実に使えるようになりましょう。&lt;/p&gt;
&lt;p&gt;以上が付加疑問に関する詳細な説明です。お疲れ様でした。&lt;/p&gt;
&lt;p&gt;&amp;nbsp;&lt;/p&gt;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</si>
  <si>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https://eng-support.com/column/book2-lesson5-scene1/</t>
  </si>
  <si>
    <t>以下のページは不自然なワードを使用しています。
これらを適切に自然な言葉に置き換えて下さい。
なお、本文の装飾や構造は絶対に変えないでください。
【対象ページURL】
https://eng-support.com/column/book2-lesson5-scene1/
【検出された不自然ワード】
（検出なし）
【本文】
------
&lt;hr /&gt;
&lt;p&gt;&lt;iframe title="YouTube video player" src="https://www.youtube.com/embed/nzRGVk2J-IU?si=yQaRpI9ugg169WHs" width="280" height="146" frameborder="0" allowfullscreen="allowfullscreen"&gt;&lt;span data-mce-type="bookmark" style="display: inline-block; width: 0px; overflow: hidden; line-height: 0;" class="mce_SELRES_start"&gt;﻿&lt;/span&gt;&lt;/iframe&gt;&lt;/p&gt;
&lt;p&gt;Book2 Lesson5シーン1&amp;#8243;with&amp;#8221;の用法について前置詞&lt;span style="color: red;"&gt;&amp;#8220;with&amp;#8221;&lt;/span&gt;の特別な使用法に焦点を当てて解説します。この前置詞は、英語学習者にとって少しややこしいことがありますが、今回はそのポイントを明確にします。&lt;/p&gt;
&lt;h3&gt; &amp;#8220;with&amp;#8221;とは？&lt;/h3&gt;
&lt;p&gt;前置詞&lt;span style="color: red;"&gt;&amp;#8220;with&amp;#8221;&lt;/span&gt;は、日本語の「一緒に」と訳されることがあります。例文を通じて、その具体的な意味と使い方を理解しましょう。&lt;/p&gt;
&lt;p&gt;PROGRESSの1番の文を見てみましょう。&lt;/p&gt;
&lt;p&gt;&lt;span style="color: red;"&gt;&amp;#8220;Mary often plays tennis with her friend Sally.&amp;#8221;&lt;/span&gt;&lt;/p&gt;
&lt;p&gt;この文で、&lt;span style="color: red;"&gt;&amp;#8220;with her friend Sally&amp;#8221;&lt;/span&gt;はどのような役割を果たしているのでしょうか？&lt;/p&gt;
&lt;h3&gt;&amp;#8220;with&amp;#8221;の後ろに名詞が必要&lt;/h3&gt;
&lt;p&gt;前置詞は名詞の前に置かれるものであり、&lt;span style="color: red;"&gt;&amp;#8220;with&amp;#8221;&lt;/span&gt;も例外ではありません。したがって、&lt;span style="color: red;"&gt;&amp;#8220;with&amp;#8221;&lt;/span&gt;の後ろには名詞が必要です。このポイントをしっかり理解しましょう。&lt;/p&gt;
&lt;h3&gt; &amp;#8220;with&amp;#8221;と&amp;#8221;together&amp;#8221;の使い分け&lt;/h3&gt;
&lt;p&gt;英語で「一緒に」と表現したい場合、&lt;span style="color: red;"&gt;&amp;#8220;with&amp;#8221;&lt;/span&gt;と&lt;span style="color: blue;"&gt;&amp;#8220;together&amp;#8221;&lt;/span&gt;のどちらを使うべきか迷うことがあります。名詞が後ろに続く場合には&lt;span style="color: red;"&gt;&amp;#8220;with&amp;#8221;&lt;/span&gt;、名詞が省略されている場合には&lt;span style="color: blue;"&gt;&amp;#8220;together&amp;#8221;&lt;/span&gt;を選びましょう。&lt;/p&gt;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&lt;hr /&gt;
&lt;p&gt;&lt;iframe loading="lazy" title="YouTube video player" src="https://www.youtube.com/embed/tlm_9nRdrlY?si=drmkbxeILq1vHUxv" width="280" height="146" frameborder="0" allowfullscreen="allowfullscreen"&gt;&lt;span data-mce-type="bookmark" style="display: inline-block; width: 0px; overflow: hidden; line-height: 0;" class="mce_SELRES_start"&gt;﻿&lt;/span&gt;&lt;/iframe&gt;&lt;/p&gt;
&lt;h3&gt;&amp;#8220;with&amp;#8221;の元々の意味&lt;/h3&gt;
&lt;p&gt;&lt;span style="color: blue;"&gt;&amp;#8220;with&amp;#8221;の元々の意味&lt;/span&gt;は&lt;span style="color: red;"&gt;「相手」&lt;/span&gt;でした。喧嘩やデートなど、&lt;span style="color: blue;"&gt;相手との関係性&lt;/span&gt;を表現する際に使われていました。例えば、&lt;span style="color: green;"&gt;&amp;#8220;Joe quarreled with Tom&amp;#8221;&lt;/span&gt;は&lt;span style="color: green;"&gt;「ジョーはトムと喧嘩した」&lt;/span&gt;という意味です。この文では、&lt;span style="color: red;"&gt;&amp;#8220;with&amp;#8221;&lt;/span&gt;が&lt;span style="color: red;"&gt;「相手」&lt;/span&gt;を表現しています。&lt;span style="color: green;"&gt;「何々と一緒に」&lt;/span&gt;という意味の&lt;span style="color: green;"&gt;「と一緒に」&lt;/span&gt;は、&lt;span style="color: blue;"&gt;後から派生&lt;/span&gt;したものです。元々の&lt;span style="color: red;"&gt;「相手」&lt;/span&gt;という意味から、&lt;span style="color: blue;"&gt;さらに相手と一緒に何かをする文脈&lt;/span&gt;へと広がりました。例えば、&lt;span style="color: green;"&gt;&amp;#8220;Nancy will have a date with Paul&amp;#8221;&lt;/span&gt;は&lt;span style="color: green;"&gt;「ナンシーはポールとデートする予定だ」&lt;/span&gt;となり、「&lt;span style="color: red;"&gt;with&lt;/span&gt;」が&lt;span style="color: red;"&gt;「と一緒に」&lt;/span&gt;の意味を表現しています。&lt;/p&gt;
&lt;p&gt;&lt;span style="color: red;"&gt;&amp;#8220;with&amp;#8221;&lt;/span&gt;を正しく理解するためには、その&lt;span style="color: blue;"&gt;文脈を注視&lt;/span&gt;し、&lt;span style="color: blue;"&gt;「相手」としての意味&lt;/span&gt;を考えることが大切です。喧嘩やデートなど、相手との関係性を明確に表現するために使用される前置詞であることを覚えておきましょう。&lt;/p&gt;
&lt;p&gt;&amp;nbsp;&lt;/p&gt;
&lt;hr /&gt;
&lt;p&gt;&lt;iframe loading="lazy" title="YouTube video player" src="https://www.youtube.com/embed/FlkpeoOtrOg?si=8i7v7szRSfiULK-K" width="280" height="146" frameborder="0" allowfullscreen="allowfullscreen"&gt;&lt;span data-mce-type="bookmark" style="display: inline-block; width: 0px; overflow: hidden; line-height: 0;" class="mce_SELRES_start"&gt;﻿&lt;/span&gt;&lt;/iframe&gt;&lt;br /&gt;
最初に、「with」の元々の意味を考えてみましょう。1番の例文です。&lt;/p&gt;
&lt;p&gt;&lt;span style="color: blue;"&gt;&amp;#8220;Mary often plays tennis with her friend Sally.&amp;#8221;&lt;/span&gt;&lt;/p&gt;
&lt;p&gt;訳すと、「メアリはよくお友達のサリーとテニスをします。」です。この時、メアリとサリーは同じテニスコートにいるはずです。この一緒にいることを「同伴」と言いますが、なぜ「同伴」という訳を採用するのか、その理由を明らかにします。元々の「with」の意味は「相手」であり、喧嘩やデートなどの文脈で使われていました。例えば、「Joe quarreled with Tom」は「ジョーはトムと喧嘩した」という意味です。この文で「with」は「相手」を表現しています。&lt;/p&gt;
&lt;h3 style="color: black;"&gt;&amp;#8220;with&amp;#8221;と「と一緒に」&lt;/h3&gt;
&lt;p&gt;次に、「with」と「と一緒に」の関係について考えてみましょう。3番の例文です。&lt;/p&gt;
&lt;p&gt;&lt;span style="color: blue;"&gt;&amp;#8220;The boys with grandma are Kevin and me.&amp;#8221;&lt;/span&gt;&lt;/p&gt;
&lt;p&gt;この文はおそらく写真を見ている状況です。写真にはおばあさんと男の子が2人写っており、全部で3人が映っています。この文を訳す際、注意が必要です。英語苦手の人々は「The boys」という部分だけを見て、主語として解釈し、「その男の子は」と訳してしまう傾向があります。しかし、「The boys」だけを主語と考えるのは誤りです。英語の文では、主語の後に動詞が続くべきです。そして、この場合、「with」は前置詞であり、主語の後に形容詞が続く形です。この形容詞が「with grandma」であり、「おばあちゃんと一緒の男の子たち」という意味です。ですので、「The boys」とだけ見ずに、「with grandma」を一体として捉えましょう。また、前置詞と名詞が並んだ場合、名詞が前の名詞を修飾する形容詞の可能性が高いことを覚えておきましょう。名詞、前置詞、名詞の構造では、前の名詞を修飾する形容詞となることが多いのです。&lt;/p&gt;
&lt;p&gt;&amp;nbsp;&lt;/p&gt;
&lt;hr /&gt;
&lt;p&gt;&lt;iframe loading="lazy" title="YouTube video player" src="https://www.youtube.com/embed/jAsp_XExG8Y?si=AZsiTnYvbSx01CEb" width="280" height="146" frameborder="0" allowfullscreen="allowfullscreen"&gt;&lt;/iframe&gt;&lt;/p&gt;
&lt;p&gt;次は前置詞”&lt;span style="color: blue;"&gt;with&lt;/span&gt;”の皆さんがつまずく、ちょっと難しい文がPROGRESSではなんと中学2年生のBook2に出てきています、これ検定教科書なら高校生にならないと普通は習わないです。その&amp;#8221;&lt;span style="color: blue;"&gt;with&lt;/span&gt;&amp;#8220;が出てきますので、それを解説したいと思います。&lt;/p&gt;
&lt;h3&gt; &amp;#8220;&lt;span style="color: blue;"&gt;with&lt;/span&gt;&amp;#8220;の基本的な意味&lt;/h3&gt;
&lt;p&gt;PROGRESSの6番の文です。 &amp;#8220;That man &lt;span style="color: blue;"&gt;with&lt;/span&gt; the suit on is my uncle.&amp;#8221; 訳す前にまず文法を考えます。 まず、&amp;#8221;That man&amp;#8221;が名詞です。 文の最初の名詞という事は主語と思っていい訳です。 でも、&amp;#8221;That man&amp;#8221;が主語で終わりなの？と考えます。 主語が終わったら次は動詞がくるはずです。 でも&amp;#8221;That man&amp;#8221;の次は&amp;#8221;&lt;span style="color: blue;"&gt;with&lt;/span&gt;&amp;#8220;という前置詞です。 という事はどういう事でしたか？ 名詞のあとに前置詞がきたら、ここから名詞に掛かる形容詞に始まるサインでした。 形容詞はどこまでなのかですが、そもそも主語というのは主語が終わったら次は動詞です。 じゃあこの文の動詞はどれか、動詞は&amp;#8221;is&amp;#8221;です。 という事は、主語を長く言うと、この&amp;#8221;That&amp;#8221;から&amp;#8221;on&amp;#8221;までです。 という事は、&amp;#8221;That man&amp;#8221;に掛かる形容詞は&amp;#8221;&lt;span style="color: blue;"&gt;with the suit on&lt;/span&gt;&amp;#8220;というこの部分という事になります。&lt;/p&gt;
&lt;h3&gt;&amp;#8220;&lt;span style="color: blue;"&gt;with&lt;/span&gt;&amp;#8220;の形容詞としての使い方&lt;/h3&gt;
&lt;p&gt;ここであれ？と思った人、そのあれ？と思う感覚は正しいです。 ここで前置詞の中で&amp;#8221;&lt;span style="color: blue;"&gt;with&lt;/span&gt;&amp;#8220;だけは、という話が出てきます。 &amp;#8220;&lt;span style="color: blue;"&gt;with&lt;/span&gt;&amp;#8220;だけはというのがどういう事か、そもそも前置詞とは何でしたか？ 前置詞というのは、名詞の前に置く言葉でした。 名詞の前に置く言葉だから、順番を逆に言うと前置詞の後ろは必ず名詞でした。 &amp;#8220;&lt;span style="color: blue;"&gt;with&lt;/span&gt;&amp;#8220;の後ろの名詞はどれですか？ &amp;#8220;&lt;span style="color: blue;"&gt;the suit&lt;/span&gt;&amp;#8220;です。 日本人はその&amp;#8221;&lt;span style="color: blue;"&gt;suits&lt;/span&gt;&amp;#8220;と1着でも&amp;#8221;&lt;span style="color: blue;"&gt;suits&lt;/span&gt;&amp;#8220;と複数形で言ってしまいますが、英語だと複数形だからおかしいんだと思って下さい。 &amp;#8220;&lt;span style="color: blue;"&gt;with the suit&lt;/span&gt;&amp;#8220;が名詞です。 そうすると、その次の&amp;#8221;&lt;span style="color: blue;"&gt;on&lt;/span&gt;&amp;#8220;という言葉が残っています。 実をいうと、前置詞の中で&amp;#8221;&lt;span style="color: blue;"&gt;with&lt;/span&gt;&amp;#8220;だけは&lt;span style="color: red;"&gt;”with”のあとに名詞がきて更にもう一要素きます&lt;/span&gt;。&lt;/p&gt;
&lt;p&gt;「with 名詞 ここをA、Bと置くと、&amp;#8221;&lt;span style="color: blue;"&gt;with&lt;/span&gt;&amp;#8220;だけ「&lt;span style="color: blue;"&gt;with A B&lt;/span&gt;」です。 Aは絶対に名詞ですが、もう一要素Bがきます。 このBが5種類あります。&lt;/p&gt;
&lt;h3&gt;&amp;#8220;&lt;span style="color: blue;"&gt;with&lt;/span&gt;&amp;#8220;の5つのBの種類&lt;/h3&gt;
&lt;p&gt;&lt;img decoding="async" loading="lazy" class="alignnone size-full wp-image-565" src="http://eng-support.com/wp-content/uploads/2023/09/プログレス230904-1.jpg" alt="" width="1280" height="720" srcset="https://eng-support.com/wp-content/uploads/2023/09/プログレス230904-1.jpg 1280w, https://eng-support.com/wp-content/uploads/2023/09/プログレス230904-1-300x169.jpg 300w, https://eng-support.com/wp-content/uploads/2023/09/プログレス230904-1-1024x576.jpg 1024w, https://eng-support.com/wp-content/uploads/2023/09/プログレス230904-1-768x432.jpg 768w, https://eng-support.com/wp-content/uploads/2023/09/プログレス230904-1-320x180.jpg 320w" sizes="(max-width: 1280px) 100vw, 1280px" /&gt;&lt;/p&gt;
&lt;p&gt;A、Bで主語、述語の関係です。 「AがBだ」という関係なんです。 だから、「AがBな状態で」、「&lt;span style="color: blue;"&gt;with A B&lt;/span&gt;」でAとBは主語、述語です。 「AがBな状態で」と訳します。 そしてAは絶対に名詞です。 Bですが、中学2年生の方たちにはちょっと難しいかも知れないです。 そのうちこういう事をやるんだと思ってくれていいです。 一つは現在分詞です。 「Ving」のうち形容詞か副詞の働きの方です。 動詞の&amp;#8221;ing&amp;#8221;形が名詞の働きをしたら動名詞、形容詞か副詞の働きをしたら現在分詞でした。 それから過去分詞、形容詞、副詞、前置詞句です。 この5種類のどれかです。 高校生とかで英語が苦手とやっている人はこれを必ず覚えて下さい。 このAとBが主語と述語の関係、「AがBだ」という関係になります。 例文を一つぐらい出しておきましょう。 例えば, &amp;#8220;&lt;span style="color: blue;"&gt;I can’t study with you&lt;/span&gt;.&amp;#8221;、これなら簡単です。 「私はあなたとは勉強出来ません。」 これだと、あなたから、え？なんで？と言われそうですね。 ここで「&lt;span style="color: blue;"&gt;with 名詞&lt;/span&gt;」のあとにこういう「Ving」とかをもってきていいんでした。 例えば &amp;#8220;&lt;span style="color: blue;"&gt;playing the guitar&lt;/span&gt;&amp;#8220;です。 ”&lt;span style="color: blue;"&gt;with&lt;/span&gt;”がきて、“&lt;span style="color: blue;"&gt;with&lt;/span&gt;”だけは名詞がきてそのあとこの五つは高校生の方覚えて下さいね。 現在分詞、過去分詞、形容詞、副詞、前置詞どれかはまだ続いているかも知れない、「&lt;span style="color: blue;"&gt;with 名詞&lt;/span&gt;」のあと「Ving」と続いていました。 &amp;#8220;&lt;span style="color: blue;"&gt;playing the guitar&lt;/span&gt;&amp;#8221; で一塊です。 &amp;#8220;&lt;span style="color: blue;"&gt;you&lt;/span&gt;&amp;#8220;と&amp;#8221;&lt;span style="color: blue;"&gt;playing the guitar&lt;/span&gt;&amp;#8220;で主語、述語と思って下さい。 だから、「あなたがギターを弾いている」、「AがBな状態で」、「あなたがギターを弾いている状態で私は勉強出来ない。」 ギターの音がうるさいぞ、ギターを止めてくれと言いたい訳です。 分かりましたか？ こんなふうに前置詞の中で前置詞、名詞とあとまだ続くというのは&amp;#8221;&lt;span style="color: blue;"&gt;with&lt;/span&gt;&amp;#8220;のこの形だけです。 これに付帯状況の&amp;#8221;&lt;span style="color: blue;"&gt;with&lt;/span&gt;&amp;#8220;という名前が付いています。 &amp;#8220;&lt;span style="color: blue;"&gt;with&lt;/span&gt;が&amp;#8221;付帯が状況だとどうやって見破るんですか？と、先生は凄くよく聞かれます。 それを聞いてくる人は必ずで訳しながら見破るんだと思っています。 違います。 付帯状況の&amp;#8221;&lt;span style="color: blue;"&gt;with&lt;/span&gt;&amp;#8220;だけ、全ての前置詞の中で付帯状況の&amp;#8221;&lt;span style="color: blue;"&gt;with&lt;/span&gt;&amp;#8220;だけ&amp;#8221;&lt;span style="color: blue;"&gt;with&lt;/span&gt;&amp;#8220;名詞のあとにもう一要素、現在分詞、過去分詞、形容詞、副詞、前置詞のどれかがあるんです。 だから、見た目で付帯状況の&amp;#8221;&lt;span style="color: blue;"&gt;with&lt;/span&gt;&amp;#8220;かそうでない&amp;#8221;&lt;span style="color: blue;"&gt;with&lt;/span&gt;&amp;#8220;かは判断出来るんです。 「&lt;span style="color: blue;"&gt;with 名詞&lt;/span&gt;」で終わっていたら付帯状況じゃないです。 &amp;#8220;&lt;span style="color: blue;"&gt;with&lt;/span&gt;&amp;#8220;名詞のあとにこの五つのどれかがあれば付帯状況です。 だから形で判断してから訳して下さい。 こんな特殊な事が起きるのは&lt;span style="color: red;"&gt;”with”&lt;/span&gt;だけです。 それもPROGRESSが事さら&lt;span style="color: red;"&gt;&amp;#8220;with&amp;#8221;だけ&lt;/span&gt;シーン一つを丸々使って書いてある理由の一つです。&lt;/p&gt;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&lt;h3&gt;&amp;#8220;&lt;span style="color: blue;"&gt;with&lt;/span&gt;&amp;#8220;の異なる用法&lt;/h3&gt;
&lt;p&gt;最後に何で付帯状況というかですが、&amp;#8221;&lt;span style="color: blue;"&gt;I can’t study&lt;/span&gt;&amp;#8220;がメインの状況です。 例えば、コント番組とかで誰かが勉強している状況がテレビとか動画で映っているとします。 だけどその子は、あー、もう、と後ろを振り返りながら気が散って勉強出来ない。 なんなのかな？と言ったら段々画面がぐんと引いてきて、そしたらすぐ横でなんかのんきにギターを弾いているやつがいて、そいつが移った途端にははって笑い声がスピーカーから聞こえてくる訳です。 「私が勉強したい」 これがメインの状況、そして付属の状況が、横で「あなたってやつがギターを弾いている」という状況です。 付帯というのは日本語で普段使わないですよね？ だから、それにまつわる状況、精々付属の状況と思っておけばいいです。 本当に昔の文法の名前を付ける人は普通にぱっと分かるネーミングをしちゃダメだというなんか変なあれがあったみたいです。 だから、何かの状況にまつわる周りの状況だと思っておけばいいです。 でも付帯状況の&amp;#8221;&lt;span style="color: blue;"&gt;with&lt;/span&gt;&amp;#8220;どうかは見たら分かります。 じゃあPROGRESSの文に戻ります。 ここからあとは中学生の方も覚えて下さい。&lt;/p&gt;
&lt;h3&gt; &amp;#8220;&lt;span style="color: blue;"&gt;with&lt;/span&gt;&amp;#8220;の文法と文脈における意味解析&lt;/h3&gt;
&lt;p&gt;&amp;#8220;That man &lt;span style="color: blue;"&gt;with&lt;/span&gt;&amp;#8221; しつこいですが、「&lt;span style="color: blue;"&gt;with 名詞&lt;/span&gt;」にもう一要素ある事があります。 &amp;#8220;&lt;span style="color: blue;"&gt;with the suit on&lt;/span&gt;&amp;#8220;です。 これも高校生は分かって欲しいです。 中学生は今から言う事分からなくてもいいです。 この&amp;#8221;&lt;span style="color: blue;"&gt;on&lt;/span&gt;&amp;#8220;は前置詞だと思わないで下さい。 なぜか、だって前置詞というのは名詞の前に置く言葉でした。 逆に言うと前置詞の後ろには名詞があるはずです。 &amp;#8220;&lt;span style="color: blue;"&gt;on&lt;/span&gt;&amp;#8220;のあとに名詞がありません。&lt;/p&gt;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&lt;p&gt;&amp;nbsp;&lt;/p&gt;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</si>
  <si>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https://eng-support.com/column/book2-lesson5-scene3/</t>
  </si>
  <si>
    <t>以下のページは不自然なワードを使用しています。
これらを適切に自然な言葉に置き換えて下さい。
なお、本文の装飾や構造は絶対に変えないでください。
【対象ページURL】
https://eng-support.com/column/book2-lesson5-scene3/
【検出された不自然ワード】
（検出なし）
【本文】
------
&lt;p&gt;&lt;iframe title="YouTube video player" src="https://www.youtube.com/embed/SqEcvxIRT4A?si=PxkuVByZ_9G5CXYf" width="560" height="315" frameborder="0" allowfullscreen="allowfullscreen"&gt;&lt;/iframe&gt;&lt;/p&gt;
&lt;p&gt;
関係代名詞は分かったつもりでも、テストで止まりやすいのは&lt;strong&gt;目的格&lt;/strong&gt;です。&lt;br /&gt;
whom / that / which のどれを入れるかより先に、&lt;strong&gt;後ろの文で何が抜けるか&lt;/strong&gt;を見つける必要があります。
&lt;/p&gt;
&lt;p&gt;
このページでは、関係代名詞節の基本を押さえたうえで、&lt;br /&gt;
&lt;strong&gt;主格と目的格の見分け&lt;/strong&gt;、目的格（whom・that・which）の作り方、&lt;strong&gt;省略できる条件&lt;/strong&gt;を例文で確認します。
&lt;/p&gt;
&lt;p style="margin-bottom: 0;"&gt;
書き換えでよくある「it / her を残してしまう」ミスも一緒に整理し、&lt;br /&gt;
This is the book (which) I bought yesterday. の形を自分で作れる状態を目指します。
&lt;/p&gt;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&lt;p&gt;「どの女性があなたのお父さんを知っているの？」&lt;/p&gt;
&lt;p&gt;「その女性がどんなあなたのお父さんを知っているの？」&lt;/p&gt;
&lt;p&gt;後者の質問の方が自然な感じがしますよね。つまり、「その女性」について詳しく知りたいというのが一般的な疑問です。関係代名詞は、このような疑問に答える役割を果たします。&lt;/p&gt;
&lt;h2&gt;まず押さえる2分類｜主格と目的格&lt;/h2&gt;
&lt;h3&gt;主格：後ろの文で主語になる（who / which / that）&lt;/h3&gt;
&lt;p&gt;関係代名詞の後ろ（関係代名詞節）の中で、関係代名詞が&lt;strong&gt;主語&lt;/strong&gt;の役割をするときは主格です。人なら &lt;span style="color: red;"&gt;who&lt;/span&gt;、物なら &lt;span style="color: green;"&gt;which&lt;/span&gt; を使い、どちらでも &lt;span style="color: blue;"&gt;that&lt;/span&gt; を使える場合があります。&lt;/p&gt;
&lt;h3&gt;目的格：後ろの文で目的語になる（whom / which / that）&lt;/h3&gt;
&lt;p&gt;関係代名詞の後ろで、関係代名詞が&lt;strong&gt;目的語&lt;/strong&gt;の役割をするときは目的格です。人なら &lt;span style="color: red;"&gt;whom&lt;/span&gt;（テストではこれを意識）、物なら &lt;span style="color: green;"&gt;which&lt;/span&gt;、どちらでも &lt;span style="color: blue;"&gt;that&lt;/span&gt; が使える場合があります。&lt;/p&gt;
&lt;h2&gt;目的格の関係代名詞｜whom・that・which&lt;/h2&gt;
&lt;h3 style="color: black;"&gt;人：whom／that を使う場面&lt;/h3&gt;
&lt;p&gt;次に、関係代名詞と目的格の組み合わせについて考えてみましょう。先ほどの文を再度見てみましょう。&lt;/p&gt;
&lt;p&gt;&amp;#8220;The lady knows my father.&amp;#8221;&lt;/p&gt;
&lt;p&gt;&amp;#8220;I met her yesterday.&amp;#8221;&lt;/p&gt;
&lt;p&gt;この2つの文を結ぶとき、関係代名詞の目的格を使います。日本語と同じように、英語でも関係代名詞の目的格は &amp;#8220;&lt;span style="color: red;"&gt;whom&lt;/span&gt;&amp;#8221; または &amp;#8220;&lt;span style="color: red;"&gt;that&lt;/span&gt;&amp;#8221; です。この場合、&amp;#8221;&lt;span style="color: blue;"&gt;her&lt;/span&gt;&amp;#8221; が目的語なので、ここを関係代名詞に置き換えます。&lt;/p&gt;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&lt;p&gt;&amp;#8220;The lady &lt;span style="color: red;"&gt;whom&lt;/span&gt; I met yesterday knows my father.&amp;#8221;&lt;/p&gt;
&lt;p&gt;この文では、関係代名詞の &amp;#8220;&lt;span style="color: red;"&gt;whom&lt;/span&gt;&amp;#8221; が &amp;#8220;&lt;span style="color: green;"&gt;The lady&lt;/span&gt;&amp;#8221; を修飾しています。つまり、「私が昨日会った女性は、私の父を知っています」という意味になります。&lt;/p&gt;
&lt;h3&gt;目的格は省略できる｜空所補充・書き換えで頻出&lt;/h3&gt;
&lt;p&gt;目的格の関係代名詞（whom/which/that）は、文の形が成立するなら&lt;strong&gt;省略&lt;/strong&gt;できることが多いです。テストでは「入れてもOK／省略でもOK」を問われることがあるので、例文を見て判断できるようにしておきましょう。&lt;/p&gt;
&lt;hr /&gt;
&lt;p&gt;&lt;iframe loading="lazy" title="YouTube video player" src="https://www.youtube.com/embed/xTt_5mGZoLI?si=w7pg5fsffiVnXahL" width="560" height="315" frameborder="0" allowfullscreen="allowfullscreen"&gt;&lt;/iframe&gt;&lt;/p&gt;
&lt;h2&gt;who・which・that の選び方｜注意点&lt;/h2&gt;
&lt;h3&gt;関係代名詞の使用法と注意点&lt;/h3&gt;
&lt;p&gt;関係代名詞は、英語文において文を結びつける役割を果たします。具体的には、人間を指す場合は「&lt;span style="color: red;"&gt;who&lt;/span&gt;」を、人間以外を指す場合は「&lt;span style="color: green;"&gt;which&lt;/span&gt;」と使います。また、目的格の関係代名詞は、人間を指す場合は「&lt;span style="color: red;"&gt;whom&lt;/span&gt;」を、人間以外を指す場合は主格と同じく「&lt;span style="color: green;"&gt;which&lt;/span&gt;」を使用します。しかし、注意が必要なポイントがあります。&lt;/p&gt;
&lt;p&gt;まず、関係代名詞としてよく使われる「&lt;span style="color: blue;"&gt;that&lt;/span&gt;」ですが、これだけを使い続けるのは避けるべきです。代わりに具体的な関係代名詞を選ぶことで、文がより明確になり、読み手に伝わりやすくなります。例えば、「The book looked like mine.」という文を考えましょう。この文を関係代名詞を使って簡潔に表現する場合、「&lt;span style="color: green;"&gt;which&lt;/span&gt;」や「&lt;span style="color: blue;"&gt;that&lt;/span&gt;」を使って「The book &lt;span style="color: green;"&gt;which&lt;/span&gt;/&lt;span style="color: blue;"&gt;that&lt;/span&gt; I saw on the teacher’s desk looked like mine.」とすることができます。&lt;/p&gt;
&lt;p&gt;また、関係代名詞を使用する際には、先行詞と関係代名詞の間にカンマ（,）が必要な場合があります。例えば、「The Greens live in New York, &lt;span style="color: green;"&gt;which&lt;/span&gt; many call the Big Apple.」という文では、関係代名詞「&lt;span style="color: green;"&gt;which&lt;/span&gt;」の前にカンマが置かれています。このように、関係代名詞を使う際には文の流れや意味を明確にするために、正確なルールを守りながら適切に使うことが重要です。&lt;/p&gt;
&lt;hr /&gt;
&lt;h2&gt;よく出る書き換え｜例題とミニ演習で確認&lt;/h2&gt;
&lt;h3&gt;文をまとめるときに見るポイント&lt;/h3&gt;
&lt;p&gt;テストでよく出る「書き換え問題」は、&lt;strong&gt;同じもの（人・物）が2つの文に出ているか&lt;/strong&gt;を見つけるところから始まります。つないだあとに、後ろの文へ元の代名詞を残さない点も要注意です。&lt;/p&gt;
&lt;h3&gt;例題：2つの文を1つにまとめる&lt;/h3&gt;
&lt;div style="background: #fdf5e6; padding: 15px; border-left: 5px solid #ffa500; border-radius: 4px;"&gt;
&lt;p&gt;例：This is the book. + I bought it yesterday.&lt;/p&gt;
&lt;ol&gt;
&lt;li&gt;&lt;strong&gt;共通の「物」を見つける&lt;/strong&gt;：the book ＝ it&lt;/li&gt;
&lt;li&gt;&lt;strong&gt;後ろの文で消える語を確認&lt;/strong&gt;：it を消し、代わりに which(that) を置く。&lt;/li&gt;
&lt;li&gt;&lt;strong&gt;先行詞の直後に続ける&lt;/strong&gt;：This is the book &lt;strong&gt;(which) I bought yesterday.&lt;/strong&gt;&lt;/li&gt;
&lt;/ol&gt;
&lt;p&gt;&lt;span style="color: red;"&gt;※注意点：&lt;/span&gt; 文をつないだ後、後ろの文に「it」などの元の代名詞を残さないようにしましょう！（× This is the book which I bought it&amp;#8230;）&lt;/p&gt;
&lt;/div&gt;
&lt;h2&gt;一覧で確認｜主格と目的格の使い分け&lt;/h2&gt;
&lt;h3&gt;人／物での選び分け早見表&lt;/h3&gt;
&lt;p&gt;「who と whom どちらを使えばいい？」と迷ったら、この表を確認してください。&lt;/p&gt;
&lt;table style="border-collapse: collapse; width: 100%; border: 1px solid #ddd; text-align: center;"&gt;
&lt;thead&gt;
&lt;tr style="background-color: #f2f2f2;"&gt;
&lt;th style="padding: 10px; border: 1px solid #ddd;"&gt;先行詞&lt;/th&gt;
&lt;th style="padding: 10px; border: 1px solid #ddd;"&gt;主格（〜は）&lt;/th&gt;
&lt;th style="padding: 10px; border: 1px solid #ddd;"&gt;目的格（〜を/に）&lt;/th&gt;
&lt;/tr&gt;
&lt;/thead&gt;
&lt;tbody&gt;
&lt;tr&gt;
&lt;td style="padding: 10px; border: 1px solid #ddd;"&gt;&lt;strong&gt;人&lt;/strong&gt;&lt;/td&gt;
&lt;td style="padding: 10px; border: 1px solid #ddd;"&gt;who / that&lt;/td&gt;
&lt;td style="padding: 10px; border: 1px solid #ddd;"&gt;whom / (who) / that&lt;/td&gt;
&lt;/tr&gt;
&lt;tr&gt;
&lt;td style="padding: 10px; border: 1px solid #ddd;"&gt;&lt;strong&gt;物・動物&lt;/strong&gt;&lt;/td&gt;
&lt;td style="padding: 10px; border: 1px solid #ddd;"&gt;which / that&lt;/td&gt;
&lt;td style="padding: 10px; border: 1px solid #ddd;"&gt;which / that&lt;/td&gt;
&lt;/tr&gt;
&lt;/tbody&gt;
&lt;/table&gt;
&lt;p&gt;&lt;small&gt;※最近の英語では、人の目的格でも whom の代わりに who を使うことが増えていますが、テストでは教科書通りの &lt;strong&gt;whom&lt;/strong&gt; を意識しましょう。&lt;/small&gt;&lt;/p&gt;
&lt;h2&gt;ミニ演習（全3問）｜空所に入れて確認&lt;/h2&gt;
&lt;h3&gt;問題&lt;/h3&gt;
&lt;p&gt;適切な関係代名詞（whom / which / that）を入れましょう。※目的格は省略も可能です。&lt;/p&gt;
&lt;div style="background: #f9f9f9; padding: 15px; border-radius: 8px;"&gt;
&lt;p&gt;Q1. The man (　　) I saw at the station was Mr. Tanaka.&lt;br /&gt;
Q2. This is the house (　　) my grandfather built.&lt;br /&gt;
Q3. I like the girl (　　) Ken likes.&lt;/p&gt;
&lt;/div&gt;
&lt;details style="margin-top: 10px; cursor: pointer;"&gt;
&lt;summary style="font-weight: bold; color: #ff8c00;"&gt;正解を確認する&lt;/summary&gt;
&lt;div style="padding: 10px; border: 1px solid #ffe5b4; margin-top: 5px;"&gt;
&lt;p&gt;A1. &lt;strong&gt;whom&lt;/strong&gt; (that) ※先行詞が「人」&lt;br /&gt;
A2. &lt;strong&gt;which&lt;/strong&gt; (that) ※先行詞が「物」&lt;br /&gt;
A3. &lt;strong&gt;whom&lt;/strong&gt; (that) ※先行詞が「人」&lt;/p&gt;
&lt;/div&gt;
&lt;/details&gt;
&lt;h2&gt;関係代名詞（目的格）FAQ&lt;/h2&gt;
&lt;dl&gt;
&lt;dt style="font-weight: bold; color: #283593;"&gt;Q. 目的格の関係代名詞は、いつ省略していいのですか？&lt;/dt&gt;
&lt;dd&gt;A. 基本的に目的格の関係代名詞は省略できることが多いです。ただし、カンマ（,）がある文（補足説明の which など）では省略できないので注意しましょう。&lt;/dd&gt;
&lt;dt style="font-weight: bold; color: #283593; margin-top: 10px;"&gt;Q. that を使えば全部正解になりますか？&lt;/dt&gt;
&lt;dd&gt;A. 多くの場合で正解になりますが、教材や問題によっては「適切な関係代名詞を選べ（that不可）」という条件がつくことがあります。人なら who/whom、物なら which を基本として使い分けられるようにしておきましょう。&lt;/dd&gt;
&lt;/dl&gt;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</si>
  <si>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https://eng-support.com/column/book2-lesson6-scene1/</t>
  </si>
  <si>
    <t>以下のページは不自然なワードを使用しています。
これらを適切に自然な言葉に置き換えて下さい。
なお、本文の装飾や構造は絶対に変えないでください。
【対象ページURL】
https://eng-support.com/column/book2-lesson6-scene1/
【検出された不自然ワード】
（検出なし）
【本文】
------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&lt;div class="entry-content-intro" style="background-color: #f9f9f9; padding: 20px; border-radius: 10px; border: 1px solid #ddd; margin-bottom: 25px;"&gt;
&lt;h2 style="color: #d35400; font-size: 1.4rem; margin-top: 0; line-height: 1.5;"&gt;-ly副詞の比較級はmore？&lt;br /&gt;
earlyだけearlierになる理由まで整理&lt;/h2&gt;
&lt;p style="line-height: 1.8; color: #333;"&gt;比較の問題で止まりやすいのが、&lt;strong&gt;-lyで終わる副詞&lt;/strong&gt;と&lt;strong&gt;early&lt;/strong&gt;です。&lt;br /&gt;
「quickly は more quickly なのに、early は more early じゃないの？」という引っかかりが残ると、比較級・最上級の選択でミスが出ます。&lt;/p&gt;
&lt;p style="line-height: 1.8; color: #333;"&gt;もう一つ、入口として多いのが &lt;strong&gt;good / well&lt;/strong&gt;。&lt;br /&gt;
「よい／よく」を日本語だけで処理すると、&lt;strong&gt;形容詞&lt;/strong&gt;と&lt;strong&gt;副詞&lt;/strong&gt;が混ざって文の形が読みづらくなります。&lt;/p&gt;
&lt;p style="line-height: 1.8; color: #333; margin-bottom: 0;"&gt;ここでは、&lt;strong&gt;-ly副詞は more/most&lt;/strong&gt;、&lt;strong&gt;early は earlier/earliest&lt;/strong&gt;、そして&lt;strong&gt;good と well&lt;/strong&gt;を、例文で一続きに確認します。&lt;/p&gt;
&lt;/div&gt;
&lt;p&gt;&lt;iframe loading="lazy" title="YouTube video player" src="https://www.youtube.com/embed/dKodesyZiwc?si=PD0jckQTX-Tegaov" width="560" height="315" frameborder="0" allowfullscreen="allowfullscreen"&gt;&lt;/iframe&gt;&lt;/p&gt;
&lt;h3&gt;形容詞と副詞の違い&lt;/h3&gt;
&lt;p&gt;形容詞は名詞を修飾する役割を担います。名詞以外にも文法的な要素を修飾することがありますが、副詞は主に名詞以外を修飾します。具体的には、動詞、形容詞、副詞、および文節などです。この違いは、文章の理解において重要です。&lt;/p&gt;
&lt;h3&gt;&amp;#8220;Good&amp;#8221; と &amp;#8220;Well&amp;#8221; の違い&lt;/h3&gt;
&lt;p&gt;例を挙げながら説明しましょう。英語の単語 &amp;#8220;good&amp;#8221; と &amp;#8220;well&amp;#8221; を考えてみましょう。これらの単語を日本語に訳すとどのようになるでしょうか？&lt;/p&gt;
&lt;p&gt;&lt;span style="color: red;"&gt;Good&lt;/span&gt; は形容詞で、「よい」「うまい」「上手な」などの意味になります。&lt;br /&gt;
&lt;span style="color: blue;"&gt;Well&lt;/span&gt; は副詞で、「よく」「うまく」「上手に」などの意味になります。&lt;br /&gt;
このように、同じ単語でも形容詞の場合と副詞の場合で意味が異なります。この違いを理解することは重要です。&lt;/p&gt;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&lt;h3&gt;形容詞と副詞の比較級と最上級&lt;/h3&gt;
&lt;p&gt;形容詞と副詞が同じ場合でも、比較級と最上級を理解する必要があります。通常、比較級は「-er」または「-est」を形容詞や副詞の後ろに付けることで作成します。ただし、形容詞に &amp;#8220;ly&amp;#8221; が付いている場合、比較級や最上級の形成が異なります。&lt;/p&gt;
&lt;p&gt;形容詞や副詞に &amp;#8220;ly&amp;#8221; が付いていない場合：比較級は &amp;#8220;er&amp;#8221;、最上級は &amp;#8220;est&amp;#8221;。&lt;br /&gt;
形容詞や副詞に &amp;#8220;ly&amp;#8221; が付いている場合：比較級は &amp;#8220;more&amp;#8221; を前置きし、最上級は &amp;#8220;most&amp;#8221; を前置きします。&lt;br /&gt;
例外的に、&amp;#8221;early&amp;#8221; は &amp;#8220;earlier&amp;#8221;（比較級）および &amp;#8220;earliest&amp;#8221;（最上級）となりますが、これは &amp;#8220;ly&amp;#8221; が付いていても特例です。その他の場合は &amp;#8220;ly&amp;#8221; が付いている単語は &amp;#8220;more&amp;#8221; および &amp;#8220;most&amp;#8221; を用いて比較級と最上級を作成します。&lt;/p&gt;
&lt;h3&gt;副詞の作成方法&lt;/h3&gt;
&lt;p&gt;副詞の作成方法の一般的なルールは、形容詞に &amp;#8220;ly&amp;#8221; を付けることです。例えば、形容詞 &amp;#8220;kind&amp;#8221; は &amp;#8220;kindly&amp;#8221; となり、「親切に」「優しく」という副詞になります。同様に、形容詞 &amp;#8220;happy&amp;#8221; は &amp;#8220;happily&amp;#8221; となり、「幸せに」「嬉しく」という副詞に変化します。&lt;/p&gt;
&lt;p&gt;副詞の作成方法を覚える際に、「なんとかly」という形容詞が与えられた場合、前に &amp;#8220;more&amp;#8221; または &amp;#8220;most&amp;#8221; を付ける必要があることを把握しましょう。ただし、&amp;#8221;early&amp;#8221; などの特例も覚えておくと役立ちます。&lt;/p&gt;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</si>
  <si>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https://eng-support.com/column/book2-lesson6-scene3/</t>
  </si>
  <si>
    <t>以下のページは不自然なワードを使用しています。
これらを適切に自然な言葉に置き換えて下さい。
なお、本文の装飾や構造は絶対に変えないでください。
【対象ページURL】
https://eng-support.com/column/book2-lesson6-scene3/
【検出された不自然ワード】
（検出なし）
【本文】
------
&lt;p&gt;&lt;iframe title="YouTube video player" src="https://www.youtube.com/embed/0Bc9BF3LXvc?si=l4qIY--n9VS5bE8_" width="560" height="315" frameborder="0" allowfullscreen="allowfullscreen"&gt;&lt;/iframe&gt;&lt;/p&gt;
&lt;h2&gt;不定詞の形容詞用法｜名詞の後ろのto不定詞を見抜く&lt;/h2&gt;
&lt;h3&gt;Book2 Lesson6 Scene3で扱うポイント&lt;/h3&gt;
&lt;p&gt;今回は、Book2 Lesson6シーン3において、不定詞の形容詞用法に焦点を当てます。PROGRESSの中で、形容詞の使い方に慣れている方もいれば、Lookの英文が長くて分かりにくいと感じる生徒もいます。そこで、最後の4番の文を短くしたものを例に挙げてみ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&lt;h3&gt;例文で理解する：a book to read が意味を変える理由&lt;/h3&gt;
&lt;p&gt;&lt;img decoding="async" loading="lazy" class="alignnone size-full wp-image-636" src="http://eng-support.com/wp-content/uploads/2024/01/プログレス230911.jpg" sizes="(max-width: 1280px) 100vw, 1280px" srcset="https://eng-support.com/wp-content/uploads/2024/01/プログレス230911.jpg 1280w, https://eng-support.com/wp-content/uploads/2024/01/プログレス230911-300x169.jpg 300w, https://eng-support.com/wp-content/uploads/2024/01/プログレス230911-1024x576.jpg 1024w, https://eng-support.com/wp-content/uploads/2024/01/プログレス230911-768x432.jpg 768w, https://eng-support.com/wp-content/uploads/2024/01/プログレス230911-320x180.jpg 320w" alt="" width="1280" height="720" /&gt;&lt;/p&gt;
&lt;p&gt;&lt;span style="color: red;"&gt;“Can I borrow a book to read?”&lt;/span&gt; この文では、&lt;span style="color: blue;"&gt;“to read”&lt;/span&gt; がなかった場合、「私は本を借りることができますか？」という質問です。しかし、&lt;span style="color: blue;"&gt;“to read”&lt;/span&gt; が追加されると、「本を借りて読むことができますか？」という意味に変わります。これは&lt;span style="color: blue;"&gt;“a book”&lt;/span&gt; が名詞であり、その後ろの&lt;span style="color: blue;"&gt;“to read”&lt;/span&gt; が&lt;span style="color: blue;"&gt;“a book”&lt;/span&gt; を修飾する形容詞となっています。&lt;/p&gt;
&lt;h3&gt;基本ルール：英語は「名詞 → 修飾」がデフォルト&lt;/h3&gt;
&lt;p&gt;英語では名詞の後ろに名詞を修飾する形容詞が続くことがデフォルトです。特に形容詞が2つ以上の場合は、確実に名詞、形容詞の順番になります。形容詞が1つの場合は前にくることが多いです。「&lt;span style="color: blue;"&gt;to 動詞原形&lt;/span&gt;」は常に2単語で構成されるため、これを形容詞として使う場合は名詞の後ろに配置されます。&lt;/p&gt;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&lt;h3&gt;判定のコツ：名詞の次に不定詞を見たら「修飾」と仮定する&lt;/h3&gt;
&lt;p&gt;不定詞が名詞の後ろにある場合、形容詞的用法である可能性が高いです。形容詞的用法が分かりにくい場合は、名詞の次に不定詞がある瞬間に、それが名詞を修飾する形容詞であると仮定してみてください。適切な訳し方ができない場合は、別のアプローチを考えてみましょう。&lt;/p&gt;
&lt;hr /&gt;
&lt;p&gt;&lt;iframe loading="lazy" title="YouTube video player" src="https://www.youtube.com/embed/hVJ-gFEtb2U?si=UMreTi1FjW4XMx7e" width="560" height="315" frameborder="0" allowfullscreen="allowfullscreen"&gt;&lt;/iframe&gt;&lt;/p&gt;
&lt;h2&gt;a book to read の訳し分け｜「読む本」か「読むための本」か&lt;/h2&gt;
&lt;h3&gt;&lt;span style="color: red;"&gt;“a book to read”&lt;/span&gt;&lt;/h3&gt;
&lt;p&gt;この表現において、&lt;span style="color: blue;"&gt;“to read”&lt;/span&gt;が&lt;span style="color: green;"&gt;“a book”&lt;/span&gt;を修飾します。しかし、「to」があるのはあまり気にせず、&lt;span style="color: blue;"&gt;“read”&lt;/span&gt;は「読む」を指します。したがって、「&lt;span style="color: green;"&gt;読む本&lt;/span&gt;を借りられますか？」と訳すことができます。ただし、一部の先生は「&lt;span style="color: green;"&gt;読む本&lt;/span&gt;」と訳すと不満を抱くことがあります。&lt;span style="color: blue;"&gt;“read”&lt;/span&gt;が「読む」、&lt;span style="color: green;"&gt;“a book”&lt;/span&gt;が「本」、&lt;span style="color: blue;"&gt;“to”&lt;/span&gt;を訳さないという点に難癖をつけ、「&lt;span style="color: green;"&gt;読む為の本&lt;/span&gt;を借りられますか？」と&lt;span style="color: blue;"&gt;“to”&lt;/span&gt;を「為の」と訳すよう求めることもあります。他にも「&lt;span style="color: green;"&gt;読むべき本&lt;/span&gt;」と訳すことも提案されますが、PROGRESSによれば、これらの形容詞的用法においては「するべき」「する為」よりも「する」が優先されるとされています。&lt;/p&gt;
&lt;p&gt;皆さんはどう思いますか？普段、「&lt;span style="color: green;"&gt;読む本&lt;/span&gt;借りられますか？」を「&lt;span style="color: green;"&gt;読む為の本&lt;/span&gt;を借りられますか？」と一から言いますか？おそらくそうではないでしょう。したがって、英語を訳す際には、普段使いの日本語に訳すことで英語を特別視しないようにしましょう。具体的な例として、「&lt;span style="color: green;"&gt;読むべき本&lt;/span&gt;借りられますか？」も考えられますが、これは課題図書などに関連する場合に使用する表現です。ただし、注意が必要で、例えば夏休みに課題図書がある場合、「べき」を使って「私には8月中に&lt;span style="color: green;"&gt;読むべき本&lt;/span&gt;がある」といった表現が適しています。ですから、「為の」とか「べき」を付けるなと言っているのではなく、本当に必要なときだけ付けるように心がけましょう。&lt;/p&gt;
&lt;hr /&gt;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&lt;p&gt;&lt;iframe loading="lazy" title="YouTube video player" src="https://www.youtube.com/embed/pImQWndj1dY?si=vOErMTB9TS_c1fC7" width="560" height="315" frameborder="0" allowfullscreen="allowfullscreen"&gt;&lt;/iframe&gt;&lt;/p&gt;
&lt;h2&gt;Can I borrow a book to read? を短く読む｜修飾の見抜き方&lt;/h2&gt;
&lt;h3&gt;“Can I borrow a book to read?”&lt;/h3&gt;
&lt;p&gt;“Can I borrow a book to read?”は分かりましたね？これで「本借りられますか？」になります。最後の&lt;span style="color: blue;"&gt;“a book”&lt;/span&gt;が名詞です。名詞の次に不定詞があったら、もう修飾です。「読む本借りられますか？」それがPROGRESSでは&lt;span style="color: green;"&gt;“a book to read”&lt;/span&gt;のあとに&lt;span style="color: blue;"&gt;“while I wait”&lt;/span&gt;と続いています。これが分かりにくいという人が結構いらっしゃるかも知れませんので、ささっと説明します。&lt;/p&gt;
&lt;h3&gt;“while I wait”の補足&lt;/h3&gt;
&lt;p&gt;&lt;img decoding="async" loading="lazy" class="alignnone size-full wp-image-637" src="http://eng-support.com/wp-content/uploads/2024/01/プログレス230912.jpg" sizes="(max-width: 1280px) 100vw, 1280px" srcset="https://eng-support.com/wp-content/uploads/2024/01/プログレス230912.jpg 1280w, https://eng-support.com/wp-content/uploads/2024/01/プログレス230912-300x169.jpg 300w, https://eng-support.com/wp-content/uploads/2024/01/プログレス230912-1024x576.jpg 1024w, https://eng-support.com/wp-content/uploads/2024/01/プログレス230912-768x432.jpg 768w, https://eng-support.com/wp-content/uploads/2024/01/プログレス230912-320x180.jpg 320w" alt="" width="1280" height="720" /&gt;&lt;/p&gt;
&lt;p&gt;これ「本」ですが、少なくとも「読む」が「本」に掛かるのは皆さん納得すると思います。じゃあ「待っている間」、この「待っている間」というのは実は「読む」を修飾します。この場合は「読む」は動詞だと思って下さい。「待っている間読む」で一つ形容詞です。&lt;span style="color: red;"&gt;“to read while I wait”&lt;/span&gt;で一つの形容詞です。PROGRESSはこういうのを例文にぶっこんできますからちょっと分かりにくいんです。だから”while I wait”のない方で最初に説明しました。実は不定詞というのは「to 動詞原形」で始まります。形容詞的用法でも動詞兼形容詞なんです。&lt;span style="color: red;"&gt;“to read”&lt;/span&gt;、&lt;span style="color: blue;"&gt;“while I wait”&lt;/span&gt;に対しては動詞です。&lt;span style="color: blue;"&gt;“a book”&lt;/span&gt;に対しては形容詞です。形容詞と副詞半々、そう思って下さい。&lt;/p&gt;
&lt;hr /&gt;
&lt;p&gt;&lt;iframe loading="lazy" title="YouTube video player" src="https://www.youtube.com/embed/O0xMqXUqE_c?si=FhU0CSmhmy7hoGBa" width="560" height="315" frameborder="0" allowfullscreen="allowfullscreen"&gt;&lt;/iframe&gt;&lt;/p&gt;
&lt;h2&gt;別例：something to eat / something cold to drink の語順&lt;/h2&gt;
&lt;h3&gt;“Let’s get something to eat.”&lt;/h3&gt;
&lt;p&gt;&lt;img decoding="async" loading="lazy" class="alignnone size-full wp-image-638" src="http://eng-support.com/wp-content/uploads/2024/01/プログレス230913.jpg" sizes="(max-width: 1280px) 100vw, 1280px" srcset="https://eng-support.com/wp-content/uploads/2024/01/プログレス230913.jpg 1280w, https://eng-support.com/wp-content/uploads/2024/01/プログレス230913-300x169.jpg 300w, https://eng-support.com/wp-content/uploads/2024/01/プログレス230913-1024x576.jpg 1024w, https://eng-support.com/wp-content/uploads/2024/01/プログレス230913-768x432.jpg 768w, https://eng-support.com/wp-content/uploads/2024/01/プログレス230913-320x180.jpg 320w" alt="" width="1280" height="720" /&gt;&lt;/p&gt;
&lt;p&gt;後半の不定詞がある部分だけに焦点を当てます。&lt;span style="color: red;"&gt;“Let’s get something to eat.”&lt;/span&gt; では、&lt;span style="color: blue;"&gt;“something”&lt;/span&gt;は名詞です。名詞の後に「to V原」を見たら名詞、形容詞かなと考えます。「何か食べるもの手に入れようぜ。」と言っている訳です。&lt;/p&gt;
&lt;p&gt;これに関しては、下の文をよく習うのにこっちがないという例もありますが、&lt;span style="color: red;"&gt;“I would like something cold to drink.”&lt;/span&gt; でも同じような構造です。&lt;span style="color: blue;"&gt;“something”&lt;/span&gt;が名詞で、「何か冷たい飲みものが欲しい」という感じです。&lt;/p&gt;
&lt;p&gt;&lt;span style="color: blue;"&gt;“something”&lt;/span&gt;に掛かる形容詞は1語でも後ろに配置され、&lt;span style="color: green;"&gt;“cold”&lt;/span&gt;がまず掛かっています。そして、&lt;span style="color: red;"&gt;“to drink”&lt;/span&gt;も&lt;span style="color: blue;"&gt;“something”&lt;/span&gt;に掛かります。つまり、&lt;span style="color: blue;"&gt;“something”&lt;/span&gt;の後ろに形容詞が2個付いていると考えられます。&lt;span style="color: red;"&gt;“something to drink cold”&lt;/span&gt; とは言えません。&lt;/p&gt;
&lt;p&gt;不定詞 &lt;span style="color: red;"&gt;“something to drink cold”&lt;/span&gt; においては、「&lt;span style="color: blue;"&gt;something 形容詞&lt;/span&gt;」という形容詞的用法の順で、これで「私は何か冷たい飲みものが欲しい」となります。注意が必要ですが、「欲しい」というと&lt;span style="color: red;"&gt;“want”&lt;/span&gt;がありますが、&lt;span style="color: red;"&gt;“would like”&lt;/span&gt;の方が丁寧な表現です。無理に&lt;span style="color: red;"&gt;“want”&lt;/span&gt;を使うと上から目線になるかもしれません。&lt;/p&gt;
&lt;p&gt;ついでに覚えておきましょう。&lt;span style="color: red;"&gt;“something to V原”&lt;/span&gt; は「何かほにゃらなほにゃらするもの」となり、「何か冷たい飲みものが欲しいです。」と思って下さい。&lt;/p&gt;
&lt;p&gt;&amp;nbsp;&lt;/p&gt;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</si>
  <si>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https://eng-support.com/column/book2-lesson7-scene1/</t>
  </si>
  <si>
    <t>以下のページは不自然なワードを使用しています。
これらを適切に自然な言葉に置き換えて下さい。
なお、本文の装飾や構造は絶対に変えないでください。
【対象ページURL】
https://eng-support.com/column/book2-lesson7-scene1/
【検出された不自然ワード】
（検出なし）
【本文】
------
&lt;p&gt;&lt;iframe title="YouTube video player" src="https://www.youtube.com/embed/qFs8ZTG2xq8?si=WmK7zqTHw3K-hRuG" width="560" height="315" frameborder="0" allowfullscreen="allowfullscreen"&gt;&lt;span data-mce-type="bookmark" style="display: inline-block; width: 0px; overflow: hidden; line-height: 0;" class="mce_SELRES_start"&gt;﻿&lt;/span&gt;&lt;/iframe&gt;&lt;/p&gt;
&lt;h3&gt;現在完了とは？&lt;/h3&gt;
&lt;p&gt;現在完了は、過去にある出来事が現在の状態に影響を与えていることを表現します。例えば、&amp;#8221;&lt;span style="color: red;"&gt;I have&lt;/span&gt; lost my glove&amp;#8221;（私はグローブを失くしたことがある）という文で、「失くした」という過去の出来事が現在の状態に影響を与えています。この文は、「現在、私はグローブを持っていない」という意味に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&lt;h3&gt;過去形との違い&lt;/h3&gt;
&lt;p&gt;過去形は過去の出来事を単に伝えるだけですが、現在完了は過去の出来事が現在に与える影響を示します。例えば、&amp;#8221;&lt;span style="color: blue;"&gt;I lost&lt;/span&gt; my glove&amp;#8221;（私はグローブを失くした）は、過去の出来事を伝えていますが、それが現在の状態に与える影響は示していません。一方で、&amp;#8221;&lt;span style="color: red;"&gt;I have&lt;/span&gt; lost my glove&amp;#8221;は、過去の出来事が現在の状態に影響を与えていることを示しています。&lt;/p&gt;
&lt;h3&gt;現在完了の表現のポイント&lt;/h3&gt;
&lt;p&gt;現在完了を使う際には、過去の出来事と現在の状態が明確になるように文脈を考慮することが重要です。過去の出来事が現在にどのように影響を与えているのか、読み手が理解できるように工夫することが求められ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&lt;h3&gt;結びに&lt;/h3&gt;
&lt;p&gt;現在完了は、過去の出来事が現在に与える影響を表現する重要な時制です。過去の事実と現在の状態を明確に伝えることで、より正確なコミュニケーションが可能となります。日常会話や文章で適切に使用できるよう、この特殊な時制をしっかりとマスターしてください。&lt;/p&gt;
&lt;hr /&gt;
&lt;p&gt;&lt;iframe loading="lazy" title="YouTube video player" src="https://www.youtube.com/embed/GMhQIBA5hyg?si=C0QbZLSoNQkkm5Wr" width="560" height="315" frameborder="0" allowfullscreen="allowfullscreen"&gt;&lt;/iframe&gt;&lt;/p&gt;
&lt;h3&gt;現在完了の意味と用法を正しく理解しよう&lt;/h3&gt;
&lt;p&gt;現在完了というのは、日本語に訳すときに細かく分けると、全部で4通りの訳し方があります。それは、&lt;span style="color: green;"&gt;完了&lt;/span&gt;、&lt;span style="color: blue;"&gt;結果&lt;/span&gt;、&lt;span style="color: blue;"&gt;経験&lt;/span&gt;、&lt;span style="color: green;"&gt;継続&lt;/span&gt;です。ただし、&lt;span style="color: green;"&gt;継続&lt;/span&gt;だけは少し特殊なケースですが、それは後で説明します。&lt;/p&gt;
&lt;p&gt;このうち、&lt;span style="color: green;"&gt;完了&lt;/span&gt;と&lt;span style="color: blue;"&gt;結果&lt;/span&gt;は意味的にあまり違いがありません。したがって、多くの場合、&lt;span style="color: green;"&gt;完了&lt;/span&gt;と&lt;span style="color: blue;"&gt;結果&lt;/span&gt;を一緒に学ぶことが一般的です。また、PROGRESSという教材では、&lt;span style="color: green;"&gt;完了&lt;/span&gt;と&lt;span style="color: blue;"&gt;結果&lt;/span&gt;を区別して教えていませんが、先生によっては区別して教える場合もあります。区別する場合は、具体的な文脈や副詞の使用に注意する必要があります。&lt;/p&gt;
&lt;p&gt;現在完了の基本的な形は次の通りです：&lt;/p&gt;
&lt;ul&gt;
&lt;li&gt;肯定文：have/has + 過去分詞&lt;/li&gt;
&lt;li&gt;否定文：have/has + not + 過去分詞 + &lt;span style="color: green;"&gt;yet&lt;/span&gt;&lt;/li&gt;
&lt;li&gt;疑問文：Have/Has + 主語 + 過去分詞 + &lt;span style="color: green;"&gt;yet&lt;/span&gt;?&lt;/li&gt;
&lt;/ul&gt;
&lt;p&gt;例えば、肯定文では、&amp;#8221;&lt;span style="color: blue;"&gt;I have already finished my homework.&lt;/span&gt;&amp;#8220;（私はすでに宿題を終えています）のように、「すでに（&lt;span style="color: green;"&gt;already&lt;/span&gt;）」が過去分詞の前に付いています。これによって、&lt;span style="color: green;"&gt;完了&lt;/span&gt;の意味が明確になります。&lt;/p&gt;
&lt;p&gt;一方、否定文では、&amp;#8221;&lt;span style="color: blue;"&gt;I have not done my homework yet.&lt;/span&gt;&amp;#8220;（私はまだ宿題をしていません）のように、「まだ（&lt;span style="color: green;"&gt;yet&lt;/span&gt;）」が文末に付きます。これによって、&lt;span style="color: blue;"&gt;結果&lt;/span&gt;の意味が強調されます。疑問文では、疑問詞が文頭に来ますが、基本的な形は否定文と同じです。&lt;/p&gt;
&lt;p&gt;現在完了を理解する際には、具体的な文脈や副詞の使用を考慮し、適切な意味を選ぶことが重要です。これによって、正確なコミュニケーションが可能になります。PROGRESSテキストの内容を理解すると同時に、日常会話やテスト対策にも役立つ知識となるで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</si>
  <si>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https://eng-support.com/column/book2-lesson7-scene3/</t>
  </si>
  <si>
    <t>以下のページは不自然なワードを使用しています。
これらを適切に自然な言葉に置き換えて下さい。
なお、本文の装飾や構造は絶対に変えないでください。
【対象ページURL】
https://eng-support.com/column/book2-lesson7-scene3/
【検出された不自然ワード】
（検出なし）
【本文】
------
&lt;p&gt;&lt;!-- =============================== 英語教室サポート｜現在完了進行形（Book2 Lesson7 Scene3）増補版 Bootstrap5前提／本文 3000〜4000字目標／見栄え改善（構造変更OK） ※SNSシェアブロックは出力しない方針 =============================== --&gt;&lt;/p&gt;
&lt;section class="container my-5"&gt;&lt;!-- HERO --&gt;&lt;/p&gt;
&lt;div class="p-4 p-md-5 rounded-4 border bg-light shadow-sm"&gt;
&lt;div class="row g-4 align-items-center"&gt;
&lt;div class="col-lg-8"&gt;&lt;span class="badge text-bg-warning text-dark mb-2"&gt;英文法&lt;/span&gt;&lt;br /&gt;
&lt;span class="badge text-bg-dark mb-2"&gt;現在完了進行形&lt;/span&gt;&lt;/p&gt;
&lt;h1 class="h3 fw-bold mb-3"&gt;have been -ing を「継続」で使い切る&lt;/h1&gt;
&lt;p class="mb-0 text-secondary"&gt;現在完了進行形は、&lt;strong&gt;いままで続いてきた動き&lt;/strong&gt;を、いまの時点までつなげて表す表現です。&lt;br /&gt;
形だけ覚えても、&lt;strong&gt;いつ現在完了（have + 過去分詞）を使い、いつ現在完了進行形（have been -ing）を使うか&lt;/strong&gt;が曖昧だと、問題で判断が揺れます。&lt;br /&gt;
ここでは Book2 Lesson7 Scene3 を題材に、作り方・意味・見分けのコツを、例文と練習の流れまでまとめます。&lt;/p&gt;
&lt;/div&gt;
&lt;div class="col-lg-4"&gt;
&lt;div class="d-grid gap-2"&gt;&lt;a class="btn btn-warning btn-lg fw-bold" href="#toc"&gt;目次から読む&lt;/a&gt;&lt;br /&gt;
&lt;a class="btn btn-outline-dark" href="https://eng-support.com/kouza/#基礎力徹底講座" target="_blank" rel="noopener"&gt;&lt;br /&gt;
基礎力徹底講座を見る&lt;br /&gt;
&lt;/a&gt;&lt;/div&gt;
&lt;/div&gt;
&lt;/div&gt;
&lt;/div&gt;
&lt;p&gt;&lt;!-- CTA 1 --&gt;&lt;/p&gt;
&lt;div class="card border-0 shadow-sm mt-4"&gt;
&lt;div class="card-body p-3 p-md-4" style="border: 2px solid #FF8C00; background: #ffe5b4;"&gt;
&lt;div class="row g-3 align-items-center"&gt;
&lt;div class="col-auto"&gt;&lt;img decoding="async" style="max-width: 110px; height: auto;" src="http://eng-support.com/wp-content/uploads/2023/03/cropped-logo.jpg" alt="英語教室サポート ロゴ" /&gt;&lt;/div&gt;
&lt;div class="col"&gt;
&lt;p class="mb-2 fw-bold"&gt;英語教室「サポート」の『基礎力徹底講座』：スタートラインはどこでもOK！&lt;/p&gt;
&lt;p&gt;&lt;a class="btn btn-warning fw-bold" href="https://eng-support.com/kouza/#基礎力徹底講座" target="_blank" rel="noopener"&gt;詳細を見る&lt;/a&gt;&lt;/p&gt;
&lt;/div&gt;
&lt;/div&gt;
&lt;/div&gt;
&lt;/div&gt;
&lt;p&gt;&lt;!-- TOC --&gt;&lt;/p&gt;
&lt;div id="toc" class="card shadow-sm border-0 mt-4"&gt;
&lt;div class="card-header bg-white fw-bold"&gt;目次&lt;/div&gt;
&lt;div class="card-body"&gt;
&lt;div class="row"&gt;
&lt;div class="col-md-6"&gt;
&lt;ol&gt;
&lt;li&gt;&lt;a href="#what"&gt;現在完了進行形とは？&lt;/a&gt;&lt;/li&gt;
&lt;li&gt;&lt;a href="#form"&gt;作り方&lt;/a&gt;&lt;/li&gt;
&lt;li&gt;&lt;a href="#continue"&gt;継続表現&lt;/a&gt;&lt;/li&gt;
&lt;li&gt;&lt;a href="#choose"&gt;現在完了との使い分け&lt;/a&gt;&lt;/li&gt;
&lt;/ol&gt;
&lt;/div&gt;
&lt;div class="col-md-6"&gt;
&lt;ol start="5"&gt;
&lt;li&gt;&lt;a href="#mistakes"&gt;よくあるミス&lt;/a&gt;&lt;/li&gt;
&lt;li&gt;&lt;a href="#practice"&gt;覚え方&lt;/a&gt;&lt;/li&gt;
&lt;li&gt;&lt;a href="#faq"&gt;よくある質問&lt;/a&gt;&lt;/li&gt;
&lt;/ol&gt;
&lt;/div&gt;
&lt;/div&gt;
&lt;/div&gt;
&lt;/div&gt;
&lt;p&gt;&lt;!-- 本文（中略：既存本文は変更なし） --&gt;&lt;/p&gt;
&lt;p&gt;&lt;!-- FAQ（JS不要で確実に動作） --&gt;&lt;/p&gt;
&lt;div id="faq" class="mt-5"&gt;
&lt;div class="card shadow-sm border-0"&gt;
&lt;div class="card-body p-4 p-md-5"&gt;
&lt;h3 class="mb-3"&gt;よくある質問&lt;/h3&gt;
&lt;div class="vstack gap-2"&gt;
&lt;details class="border rounded-3 p-3"&gt;
&lt;summary class="fw-bold" style="cursor: pointer;"&gt;現在完了進行形は、いつも「継続」で使う？&lt;/summary&gt;
&lt;div class="mt-2"&gt;継続で出ることが多いですが、「いままで続いてきた動き」を強調したいときに使います。&lt;br /&gt;
since / for があると継続の可能性は上がりますが、最終的には「動作の途中を言いたいか」で判断します。&lt;/div&gt;
&lt;/details&gt;
&lt;details class="border rounded-3 p-3"&gt;
&lt;summary class="fw-bold" style="cursor: pointer;"&gt;have lived と have been living はどう違う？&lt;/summary&gt;
&lt;div class="mt-2"&gt;どちらも継続に関係しますが、have been living は「途中の動き」をより感じさせます。&lt;br /&gt;
have lived は「住んでいる状態」として自然に使われることが多い表現です。&lt;/div&gt;
&lt;/details&gt;
&lt;details class="border rounded-3 p-3"&gt;
&lt;summary class="fw-bold" style="cursor: pointer;"&gt;since / for をすぐ間違える&lt;/summary&gt;
&lt;div class="mt-2"&gt;since = いつから、for = どれくらい。&lt;br /&gt;
短い例文で毎回「和訳の一言」を確認するだけで整理できます。声に出して確認すると定着が早くなります。&lt;/div&gt;
&lt;/details&gt;
&lt;/div&gt;
&lt;/div&gt;
&lt;/div&gt;
&lt;/div&gt;
&lt;p&gt;&lt;!-- CTA 3 --&gt;&lt;/p&gt;
&lt;div class="card border-0 shadow-sm mt-4"&gt;
&lt;div class="card-body p-3 p-md-4" style="border: 2px solid #FF8C00; background: #ffe5b4;"&gt;
&lt;div class="row g-3 align-items-center"&gt;
&lt;div class="col-auto"&gt;&lt;img decoding="async" style="max-width: 110px; height: auto;" src="http://eng-support.com/wp-content/uploads/2023/03/cropped-logo.jpg" alt="英語教室サポート ロゴ" /&gt;&lt;/div&gt;
&lt;div class="col"&gt;
&lt;p class="mb-2 fw-bold"&gt;英語教室「サポート」の『過去問演習講座』：分析と対策を徹底&lt;/p&gt;
&lt;p&gt;&lt;a class="btn btn-warning fw-bold" href="https://eng-support.com/kouza/#過去問演習講座" target="_blank" rel="noopener"&gt;詳細を見る&lt;/a&gt;&lt;/p&gt;
&lt;/div&gt;
&lt;/div&gt;
&lt;/div&gt;
&lt;/div&gt;
&lt;div class="d-grid gap-2 d-md-flex mt-4"&gt;&lt;a class="btn btn-outline-dark btn-lg" href="https://eng-support.com/kouza/" target="_blank" rel="noopener"&gt;講座一覧を見る&lt;/a&gt;&lt;br /&gt;
&lt;a class="btn btn-warning btn-lg fw-bold" href="https://eng-support.com/kouza/#ブレイクスルーゼミ" target="_blank" rel="noopener"&gt;ブレイクスルーゼミを見る&lt;/a&gt;&lt;/div&gt;
&lt;/section&gt;
&lt;section id="veu_cta-556" class="veu_cta"&gt;
&lt;div class="cta_body"&gt;
&lt;div class="cta_body_link"&gt;&lt;/div&gt;
&lt;/div&gt;
&lt;/section&gt;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</si>
  <si>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https://eng-support.com/column/book2-lesson8-scene1/</t>
  </si>
  <si>
    <t>以下のページは不自然なワードを使用しています。
これらを適切に自然な言葉に置き換えて下さい。
なお、本文の装飾や構造は絶対に変えないでください。
【対象ページURL】
https://eng-support.com/column/book2-lesson8-scene1/
【検出された不自然ワード】
（検出なし）
【本文】
------
&lt;h3&gt;はじめに&lt;/h3&gt;
&lt;p&gt;&lt;span style="color: blue;"&gt;fell asleep&lt;/span&gt; と &lt;span style="color: red;"&gt;had fallen asleep&lt;/span&gt; の違いは、「過去」かどうかではなく、&lt;strong&gt;出来事が2つあるか／順番を言い分けたいか&lt;/strong&gt;です。&lt;br /&gt;
出来事が1つなら &lt;span style="color: blue;"&gt;fell asleep&lt;/span&gt; で十分。別の出来事と前後関係を出したいときに &lt;span style="color: red;"&gt;had fallen asleep&lt;/span&gt; が必要になります。&lt;/p&gt;
&lt;p&gt;このページでは、Book2 Lesson8 シーン1の Tom の例文で、&lt;br /&gt;
&lt;strong&gt;1）出来事が2つあるとき&lt;/strong&gt;／&lt;strong&gt;2）when・just after・already が入るとき&lt;/strong&gt;に、どの形が自然に決まるかを整理します。&lt;/p&gt;
&lt;p style="margin-bottom: 0;"&gt;「眠った」→「悪夢を見た」のように、順番が見える形にできれば、選ぶ形がぶれにくくなります。まずは例文で、「過去形だけで足りる場面」と「過去完了が必要な場面」を確認しましょう。&lt;/p&gt;
&lt;p&gt;&lt;img decoding="async" class="alignnone size-full wp-image-647" src="http://eng-support.com/wp-content/uploads/2024/02/プログレス230918.jpg" alt="" width="1280" height="720" srcset="https://eng-support.com/wp-content/uploads/2024/02/プログレス230918.jpg 1280w, https://eng-support.com/wp-content/uploads/2024/02/プログレス230918-300x169.jpg 300w, https://eng-support.com/wp-content/uploads/2024/02/プログレス230918-1024x576.jpg 1024w, https://eng-support.com/wp-content/uploads/2024/02/プログレス230918-768x432.jpg 768w, https://eng-support.com/wp-content/uploads/2024/02/プログレス230918-320x180.jpg 320w" sizes="(max-width: 1280px) 100vw, 1280px" /&gt;&lt;/p&gt;
&lt;p&gt;まず、「&lt;span style="color: blue;"&gt;Tom fell asleep.&lt;/span&gt;」という文を見てみましょう。この文は、「トムは眠りに落ちた。」と訳されます。その後、「&lt;span style="color: green;"&gt;Then&lt;/span&gt;」、つまり「それから」という接続詞が使われ、「&lt;span style="color: blue;"&gt;he had a terrible nightmare&lt;/span&gt;」、「彼は恐ろしい悪夢を見た。」と続きます。&lt;/p&gt;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&lt;p&gt;ここで注目すべきは、「&lt;span style="color: red;"&gt;had&lt;/span&gt;」が過去完了形であることです。&lt;/p&gt;
&lt;p&gt;「&lt;span style="color: blue;"&gt;fell asleep&lt;/span&gt;」と「&lt;span style="color: blue;"&gt;had a terrible nightmare&lt;/span&gt;」の間に時間的な先後関係がありますが、それが過去完了形と過去形によって示されています。&lt;/p&gt;
&lt;p&gt;次に、文を一文にまとめた場合を考えます。「&lt;span style="color: green;"&gt;Just after Tom had fallen asleep, he had a terrible nightmare.&lt;/span&gt;」という文は、「トムが眠りに落ちた直後、彼は恐ろしい悪夢を見た。」となります。ここでの「&lt;span style="color: red;"&gt;had fallen&lt;/span&gt;」は過去完了形であり、時間的に先行する出来事を示します。&lt;/p&gt;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p&gt;過去完了の特徴を理解するために、過去の時間の幅について考えます。時間の前後関係があるため、過去完了形と過去形の組み合わせが用いられます。これにより、過去の出来事の順序や関係が明確になります。&lt;/p&gt;
&lt;p&gt;また、過去完了形が現在完了形と同様に結果を表すこともあります。たとえば、「&lt;span style="color: blue;"&gt;Monica was not ready for the test because she had not done her homework.&lt;/span&gt;」という文では、過去完了形の「&lt;span style="color: red;"&gt;had not done&lt;/span&gt;」が前の出来事を示し、結果としての状況が明らかになります。&lt;/p&gt;
&lt;p&gt;同様に、「&lt;span style="color: green;"&gt;When the Greens reached the airport, Jiro’s plane had already landed.&lt;/span&gt;」という文では、「グリーンさん一家が空港に着いた時点で、ジローの飛行機は既に着陸していた。」となります。「&lt;span style="color: blue;"&gt;reached&lt;/span&gt;」と「&lt;span style="color: red;"&gt;had already landed&lt;/span&gt;」の組み合わせにより、時間的な前後関係が示されます。&lt;/p&gt;
&lt;p&gt;過去完了形と過去形の組み合わせにより、過去の出来事の順序や関係が明確になります。このルールを理解することで、過去完了形の意味や使い方がより理解しやすくなります。&lt;/p&gt;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</si>
  <si>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https://eng-support.com/column/book2-lesson8-scene2/</t>
  </si>
  <si>
    <t>以下のページは不自然なワードを使用しています。
これらを適切に自然な言葉に置き換えて下さい。
なお、本文の装飾や構造は絶対に変えないでください。
【対象ページURL】
https://eng-support.com/column/book2-lesson8-scene2/
【検出された不自然ワード】
（検出なし）
【本文】
------
&lt;h2&gt;現在完了進行形とは｜今も続いている動作&lt;/h2&gt;
&lt;h3&gt;have been ～ing の基本イメージ&lt;/h3&gt;
&lt;p&gt;&lt;span style="color: green;"&gt;&lt;strong&gt;had been ～ing&lt;/strong&gt;&lt;/span&gt; は、&lt;br /&gt;
「過去のある時点までずっと〜していた」という意味を表します。&lt;/p&gt;
&lt;p&gt;今とのつながりを意識する &lt;strong&gt;have been ～ing&lt;/strong&gt; と違い、&lt;br /&gt;
&lt;span style="color: green;"&gt;had been ～ing&lt;/span&gt; は&lt;br /&gt;
&lt;strong&gt;過去の中での前後関係&lt;/strong&gt;をはっきりさせるときに使います。&lt;/p&gt;
&lt;p&gt;たとえば、&lt;br /&gt;
「劇が始まったとき、ずっと待っていた」&lt;br /&gt;
「空港に着いた時点で、ずっと飛んでいた」&lt;br /&gt;
のように、&lt;strong&gt;ある過去の時点より前から続いていた動作&lt;/strong&gt;を表します。&lt;/p&gt;
&lt;p&gt;このページでは、&lt;br /&gt;
&lt;strong&gt;1）had been ～ing の意味のつかみ方&lt;/strong&gt;&lt;br /&gt;
&lt;strong&gt;2）have been ～ing との違い&lt;/strong&gt;&lt;br /&gt;
&lt;strong&gt;3）疑問文での had の位置&lt;/strong&gt;&lt;br /&gt;
を、例文で具体的に整理します。&lt;/p&gt;
&lt;p&gt;「had been ing と書いてあるけれど、どう訳すのか分からない」&lt;br /&gt;
という状態を抜けるために、まずは意味の軸を押さえましょう。&lt;/p&gt;
&lt;h2&gt;過去完了進行形 had been ～ing｜意味と使う場面&lt;/h2&gt;
&lt;h3&gt;「過去のある時点まで続いていた」の考え方&lt;/h3&gt;
&lt;p&gt;過去完了進行形は、現在完了と同様に、最初の現在形の&amp;#8221;have&amp;#8221;や&amp;#8221;has&amp;#8221;を過去形の&amp;#8221;had&amp;#8221;に変えるだけです。「&lt;span style="color: green;"&gt;had been&lt;/span&gt; 何々ing」となります。&lt;/p&gt;
&lt;p&gt;過去完了進行形では、「過去のある時点まで&lt;span style="color: blue;"&gt;何々&lt;/span&gt;し続けていた」という意味を表します。具体的には、過去のある時点までの継続を示します。&lt;/p&gt;
&lt;h3&gt;例文で確認：Fred had been walking&lt;/h3&gt;
&lt;p&gt;例えば、「&lt;span style="color: green;"&gt;Fred had been&lt;/span&gt; walking for two hours」という文は、「&lt;span style="color: green;"&gt;フレッドが&lt;/span&gt;2時間&lt;span style="color: blue;"&gt;歩き続けていた&lt;/span&gt;」となります。&lt;/p&gt;
&lt;h2&gt;had been ～ing の疑問文｜語順と作り方&lt;/h2&gt;
&lt;h3&gt;基本語順：had＋主語＋been＋ing&lt;/h3&gt;
&lt;p&gt;過去完了進行形の疑問文も、主語の前に&amp;#8221;&lt;span style="color: green;"&gt;had&lt;/span&gt;&amp;#8220;を置きます。疑問詞を付ける場合は、その前に配置します。&lt;/p&gt;
&lt;h3&gt;How long を使った疑問文&lt;/h3&gt;
&lt;p&gt;例えば、「&lt;span style="color: green;"&gt;How long had you been&lt;/span&gt; waiting when the play finally began?」という文は、「&lt;span style="color: green;"&gt;その演劇がついに始まった時まで、あなたはどれくらい待っていたのですか？&lt;/span&gt;」となります。&lt;/p&gt;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&lt;h2&gt;完了進行形の位置づけ｜時制の全体像&lt;/h2&gt;
&lt;h3&gt;12種類の時制の中での役割&lt;/h3&gt;
&lt;p&gt;英語の動詞の時制は、&lt;strong&gt;&lt;span style="color: #ff00ff;"&gt;過去形、現在形、未来形、過去進行形、現在進行形、未来進行形、過去完了、現在完了、未来完了、過去完了進行形、現在完了進行形、未来完了進行形&lt;/span&gt;&lt;/strong&gt;の12種類があります。&lt;/p&gt;
&lt;h3&gt;完了形・進行形との関係&lt;/h3&gt;
&lt;p&gt;これらの時制は、過去、現在、未来の順に、進行形と完了形の有無で分類されます。&lt;/p&gt;
&lt;p&gt;過去形、現在形、未来形には進行形や完了形が付かず、過去完了進行形や現在完了進行形には進行形や完了形が付きます。&lt;/p&gt;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</si>
  <si>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https://eng-support.com/column/book2-lesson9-scene3/</t>
  </si>
  <si>
    <t>以下のページは不自然なワードを使用しています。
これらを適切に自然な言葉に置き換えて下さい。
なお、本文の装飾や構造は絶対に変えないでください。
【対象ページURL】
https://eng-support.com/column/book2-lesson9-scene3/
【検出された不自然ワード】
（検出なし）
【本文】
------
&lt;p&gt;&lt;iframe title="YouTube video player" src="https://www.youtube.com/embed/Dur2PTwvyi8?si=p7gvVqe-qiForOkQ" width="560" height="315" frameborder="0" allowfullscreen="allowfullscreen"&gt;&lt;/iframe&gt;&lt;/p&gt;
&lt;h3&gt;代名詞&lt;span style="color: red;"&gt;&amp;#8220;One&amp;#8221;&lt;/span&gt;の意味と使い方について&lt;/h3&gt;
&lt;p&gt;Lesson9のシーン3では、代名詞&lt;span style="color: red;"&gt;&amp;#8220;One&amp;#8221;&lt;/span&gt;に焦点を当てています。これまでのレッスンで受動態を学んできましたが、9-3では少し難易度が上がります。このレッスンでは、7つの文が連続して登場し、内容がややこしく感じるかもしれませんが、そう感じるのは正常なことです。&lt;/p&gt;
&lt;h3&gt;文の構造の解説&lt;/h3&gt;
&lt;p&gt;1番目の文は、「Do you have a digital camera?」です。ここでの&lt;span style="color: blue;"&gt;&amp;#8220;a&amp;#8221;&lt;/span&gt;は「&lt;span style="color: green;"&gt;一台&lt;/span&gt;」という意味です。次の文が &lt;span style="color: blue;"&gt;&amp;#8220;No&amp;#8221;&lt;/span&gt; なので、「&lt;span style="color: green;"&gt;いいえ&lt;/span&gt;」となります。この&lt;span style="color: blue;"&gt;&amp;#8220;No&amp;#8221;&lt;/span&gt;に続く説明は重要です。「&lt;span style="color: green;"&gt;No, I don’t.&lt;/span&gt;」という表現も可能ですが、会話では&lt;span style="color: blue;"&gt;&amp;#8220;No&amp;#8221;&lt;/span&gt;の後に&lt;span style="color: blue;"&gt;&amp;#8220;but&amp;#8221;&lt;/span&gt;を使って続けることもあります。「&lt;span style="color: green;"&gt;いえ、持っていません&lt;/span&gt;」「&lt;span style="color: green;"&gt;でも&lt;/span&gt;」といった具合です。&lt;/p&gt;
&lt;h3&gt;&lt;span style="color: red;"&gt;&amp;#8220;I’m going to&amp;#8221;&lt;/span&gt;と&lt;span style="color: red;"&gt;&amp;#8220;will&amp;#8221;&lt;/span&gt;の違い&lt;/h3&gt;
&lt;p&gt;&lt;span style="color: red;"&gt;&amp;#8220;I’m going to buy one.&amp;#8221;&lt;/span&gt;という文では、&lt;span style="color: blue;"&gt;&amp;#8220;one&amp;#8221;&lt;/span&gt;が注目すべきキーワードです。ここでの&lt;span style="color: blue;"&gt;&amp;#8220;one&amp;#8221;&lt;/span&gt;は必ずしも「&lt;span style="color: green;"&gt;一つ&lt;/span&gt;」という意味だけではありません。この文では、何を買うつもりかが重要です。正確に言うと、&lt;span style="color: blue;"&gt;&amp;#8220;a digital camera&amp;#8221;&lt;/span&gt;を買うつもりです。したがって、「&lt;span style="color: green;"&gt;No, but I’m going to buy a digital camera.&lt;/span&gt;」と言い換えても問題ありません。&lt;/p&gt;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&lt;h3&gt;&lt;span style="color: red;"&gt;&amp;#8220;One&amp;#8221;&lt;/span&gt;の適切な使用方法&lt;/h3&gt;
&lt;p&gt;&lt;span style="color: blue;"&gt;&amp;#8220;one&amp;#8221;&lt;/span&gt;を使うことで、表現をスムーズにしましょう。ここでは、「&lt;span style="color: green;"&gt;一つ&lt;/span&gt;」という意味だけではなく、「&lt;span style="color: green;"&gt;一台&lt;/span&gt;」という意味も含まれます。このように、&lt;span style="color: blue;"&gt;&amp;#8220;one&amp;#8221;&lt;/span&gt;は&lt;span style="color: blue;"&gt;&amp;#8220;a 名詞&amp;#8221;&lt;/span&gt;の代わりに使うことができます。そして、&lt;span style="color: blue;"&gt;&amp;#8220;one&amp;#8221;&lt;/span&gt;を使うことで、同じ名詞を繰り返す必要がなくなります。&lt;/p&gt;
&lt;h3&gt;結論&lt;/h3&gt;
&lt;p&gt;英語では、同じ単語を繰り返すことを避ける傾向があります。&lt;span style="color: blue;"&gt;&amp;#8220;one&amp;#8221;&lt;/span&gt;はその点で非常に便利な代名詞です。&lt;span style="color: blue;"&gt;&amp;#8220;a digital camera&amp;#8221;&lt;/span&gt;という具体的な名詞を使わずに済むため、よりスムーズな表現が可能となります。このように、&lt;span style="color: blue;"&gt;&amp;#8220;one&amp;#8221;&lt;/span&gt;は英語学習において重要な役割を果たします。&lt;/p&gt;
&lt;hr /&gt;
&lt;p&gt;&lt;iframe loading="lazy" title="YouTube video player" src="https://www.youtube.com/embed/O-TNyv-MnYI?si=UQdEqAbPUabRFIUc" width="560" height="315" frameborder="0" allowfullscreen="allowfullscreen"&gt;&lt;/iframe&gt;&lt;/p&gt;
&lt;h3&gt;&lt;span style="color: red;"&gt;&amp;#8220;One&amp;#8221;&lt;/span&gt;の使い方の複雑さ&lt;/h3&gt;
&lt;p&gt;この&lt;span style="color: red;"&gt;&amp;#8220;one&amp;#8221;&lt;/span&gt;が色んな使い方があってめんどくさいんです。&lt;br /&gt;
&amp;#8220;Do you want a yellow apple or a red &lt;span style="color: red;"&gt;one&lt;/span&gt;?&amp;#8221;&lt;br /&gt;
「あなたは黄色いリンゴと赤いリンゴのどちらが欲しいですか？」&lt;br /&gt;
つまりこの&lt;span style="color: red;"&gt;&amp;#8220;one&amp;#8221;&lt;/span&gt;は&amp;#8221;apple&amp;#8221;の代わりです。&lt;/p&gt;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&lt;h3&gt;&lt;span style="color: red;"&gt;&amp;#8220;One&amp;#8221;&lt;/span&gt;の使い方の変化&lt;/h3&gt;
&lt;p&gt;ところで、さっき1番の所では&lt;span style="color: red;"&gt;&amp;#8220;one&amp;#8221;&lt;/span&gt;はなんの代わりと言いましたか？&lt;br /&gt;
&lt;span style="color: red;"&gt;&amp;#8220;one&amp;#8221;&lt;/span&gt;＝「&lt;span style="color: green;"&gt;a 名詞&lt;/span&gt;」でした。&lt;br /&gt;
ここには名詞としか書きませんが、しつこいですが&lt;span style="color: blue;"&gt;&amp;#8220;a&amp;#8221;&lt;/span&gt;が付くという事は数えられる名詞の単数形です。&lt;/p&gt;
&lt;h3&gt;&lt;span style="color: red;"&gt;&amp;#8220;One&amp;#8221;&lt;/span&gt;の形容詞が付く場合の注意&lt;/h3&gt;
&lt;p&gt;「&lt;span style="color: blue;"&gt;a + 可算名詞単数形&lt;/span&gt;」という事です、一応、数えられる、カウント出来る、&amp;#8221;&lt;span style="color: green;"&gt;countable&lt;/span&gt;&amp;#8220;という事で英和辞典なんかは□Cと書いてあります。&lt;br /&gt;
可算名詞、数えられる名詞の事です。&lt;br /&gt;
単数形は&amp;#8221;&lt;span style="color: green;"&gt;singular&lt;/span&gt;&amp;#8220;なので&lt;span style="color: blue;"&gt;&amp;#8220;sg&amp;#8221;&lt;/span&gt;です。&lt;br /&gt;
「&lt;span style="color: blue;"&gt;a + 可算名詞単数形&lt;/span&gt;」です。&lt;/p&gt;
&lt;h3&gt;&lt;span style="color: red;"&gt;&amp;#8220;One&amp;#8221;&lt;/span&gt;の形容詞の影響&lt;/h3&gt;
&lt;p&gt;こういう事になります。ところが、今回の&lt;span style="color: red;"&gt;&amp;#8220;one&amp;#8221;&lt;/span&gt;は&amp;#8221;apple&amp;#8221;だけです。&lt;span style="color: blue;"&gt;&amp;#8220;a&amp;#8221;&lt;/span&gt;はどこにいったのか。ここにあります。&lt;br /&gt;
これがめんどくさい所です。つまり、「&lt;span style="color: green;"&gt;a 名詞&lt;/span&gt;」を&lt;span style="color: red;"&gt;&amp;#8220;one&amp;#8221;&lt;/span&gt;に代えると言いましたが、「&lt;span style="color: green;"&gt;a 形容詞 名詞&lt;/span&gt;」となった場合は「&lt;span style="color: green;"&gt;a形容詞 one&lt;/span&gt;」となるんです。&lt;br /&gt;
つまり、形容詞が付いたら&lt;span style="color: red;"&gt;&amp;#8220;one&amp;#8221;&lt;/span&gt;の中に&lt;span style="color: blue;"&gt;&amp;#8220;a&amp;#8221;&lt;/span&gt;の意味は入っていないんです。&lt;br /&gt;
形容詞が付いていなかったら、「&lt;span style="color: green;"&gt;a 名詞&lt;/span&gt;」だったらもう&lt;span style="color: red;"&gt;&amp;#8220;one&amp;#8221;&lt;/span&gt;に&lt;span style="color: blue;"&gt;&amp;#8220;a&amp;#8221;&lt;/span&gt;を吸収しちゃって下さい。&lt;br /&gt;
ここがややこしい所です。&lt;/p&gt;
&lt;p&gt;「&lt;span style="color: green;"&gt;a 可算名詞単数形&lt;/span&gt;」の代わりだったら&amp;#8221;&lt;span style="color: red;"&gt;one&lt;/span&gt;&amp;#8220;だけ、「&lt;span style="color: green;"&gt;a 形容詞 名詞&lt;/span&gt;」の場合は&lt;span style="color: blue;"&gt;&amp;#8220;a&amp;#8221;&lt;/span&gt;は残って「&lt;span style="color: green;"&gt;a 形容詞 on&lt;/span&gt;」という事になります。だから&amp;#8221;&lt;span style="color: blue;"&gt;&amp;#8220;a red one&amp;#8221;&lt;/span&gt;&amp;#8220;になる訳です。&lt;/p&gt;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&lt;hr /&gt;
&lt;p&gt;&lt;iframe loading="lazy" title="YouTube video player" src="https://www.youtube.com/embed/hjZvw-RoVrw?si=55glr8j9f-gWpcdI" width="560" height="315" frameborder="0" allowfullscreen="allowfullscreen"&gt;&lt;/iframe&gt;&lt;/p&gt;
&lt;h3&gt;&amp;#8220;one&amp;#8221;の用法について&lt;/h3&gt;
&lt;p&gt;&lt;span style="color: blue;"&gt;&amp;#8220;one&amp;#8221;&lt;/span&gt;は「一つ」という意味で用いられます。例えば、「1」という意味です。しかし、&lt;span style="color: blue;"&gt;&amp;#8220;one&amp;#8221;&lt;/span&gt;には複数形があります。&lt;/p&gt;
&lt;h3&gt;3番の文の例&lt;/h3&gt;
&lt;p&gt;&lt;span style="color: red;"&gt;&amp;#8220;What kind of apples do you like?&amp;#8221;&lt;/span&gt;&lt;br /&gt;
「あなたはどんな種類のリンゴが好きですか？」&lt;/p&gt;
&lt;p&gt;&lt;span style="color: red;"&gt;&amp;#8220;I like big red ones.&amp;#8221;&lt;/span&gt;&lt;br /&gt;
「私は大きな赤いリンゴが好きです。」&lt;/p&gt;
&lt;p&gt;この場合、&lt;span style="color: blue;"&gt;&amp;#8220;ones&amp;#8221;&lt;/span&gt;は単に「リンゴ」という意味です。これを単数形の&amp;#8221;a&amp;#8221;で表現すると、特定の1つのリンゴに限定されてしまいます。しかし、&lt;span style="color: blue;"&gt;&amp;#8220;apples&amp;#8221;&lt;/span&gt;と複数形にすることで、どんなリンゴでも好きという意味になります。したがって、「&lt;span style="color: red;"&gt;I like&lt;/span&gt;」の部分は元々は「&lt;span style="color: green;"&gt;big red apples&lt;/span&gt;」ですが、「&lt;span style="color: blue;"&gt;apples&lt;/span&gt;」が重複しているため、「&lt;span style="color: blue;"&gt;ones&lt;/span&gt;」に変えます。&lt;/p&gt;
&lt;h3&gt;4番の文の例&lt;/h3&gt;
&lt;p&gt;&lt;span style="color: red;"&gt;&amp;#8220;Which house is the Green’s house?&amp;#8221;&lt;/span&gt;&lt;br /&gt;
「どの家がグリーンさんの家ですか？」&lt;/p&gt;
&lt;p&gt;この場合、「家」という単語が繰り返されるのを避けるため、通常は次のように表現されます。&lt;/p&gt;
&lt;p&gt;&lt;span style="color: red;"&gt;&amp;#8220;Which house is the Green’s?&amp;#8221;&lt;/span&gt;&lt;br /&gt;
「どの家がグリーンさんの家ですか？」&lt;/p&gt;
&lt;p&gt;ただし、疑問文では問い手が2度繰り返すのは問題ありませんが、答える人は通常、最後の&amp;#8221;&lt;span style="color: blue;"&gt;house&lt;/span&gt;&amp;#8220;を省略します。この場合、「&lt;span style="color: blue;"&gt;the green’s house&lt;/span&gt;」という表現は「グリーンさんの家」という意味ですが、英語では「緑の家」と表現することが一般的です。そのため、「&lt;span style="color: red;"&gt;the green’s house&lt;/span&gt;」を「&lt;span style="color: red;"&gt;the green’s&lt;/span&gt;」に置き換え、「家」という単語を再度使わずに表現します。&lt;/p&gt;
&lt;p&gt;以上のように、「&lt;span style="color: blue;"&gt;a 形容詞 one&lt;/span&gt;」と「&lt;span style="color: blue;"&gt;the 形容詞 one&lt;/span&gt;」、また「&lt;span style="color: blue;"&gt;可算名詞複数形&lt;/span&gt;」など、&lt;span style="color: blue;"&gt;&amp;#8220;one&amp;#8221;&lt;/span&gt;の用法は文脈によって異なりますが、基本的には可算名詞の複数形を示すものとして使われます。&lt;/p&gt;
&lt;hr /&gt;
&lt;p&gt;&lt;iframe loading="lazy" title="YouTube video player" src="https://www.youtube.com/embed/I-R7qkb1drc?si=aRYBHq5plvFPApwP" width="560" height="315" frameborder="0" allowfullscreen="allowfullscreen"&gt;&lt;/iframe&gt;&lt;/p&gt;
&lt;h3&gt;&amp;#8220;&lt;span style="color: red;"&gt;The&lt;/span&gt; 形容詞 &lt;span style="color: red;"&gt;one&lt;/span&gt;&amp;#8220;の使い方&lt;/h3&gt;
&lt;p&gt;まだ&amp;#8221;one&amp;#8221;の話が続きます。今回は4番で登場した「&lt;span style="color: red;"&gt;the&lt;/span&gt; 形容詞 &lt;span style="color: red;"&gt;one&lt;/span&gt;」について詳しく見ていきましょう。&lt;/p&gt;
&lt;h3&gt;形容詞と名詞の語順について&lt;/h3&gt;
&lt;p&gt;形容詞が1語の場合、名詞の前に置かれます。そして、&amp;#8221;&lt;span style="color: red;"&gt;one&lt;/span&gt;&amp;#8220;はタイトルが代名詞&amp;#8221;&lt;span style="color: red;"&gt;one&lt;/span&gt;&amp;#8220;です。こういう時代名詞は名詞の一種と考えられます。形容詞1語なら「&lt;span style="color: red;"&gt;the&lt;/span&gt; 形容詞 &lt;span style="color: red;"&gt;one&lt;/span&gt;」、「&lt;span style="color: red;"&gt;the&lt;/span&gt; 形容詞 &lt;span style="color: red;"&gt;ones&lt;/span&gt;」となりますが、形容詞が2語以上になったら「&lt;span style="color: red;"&gt;the&lt;/span&gt; one + 形容詞の塊」、または「&lt;span style="color: red;"&gt;the&lt;/span&gt; ones + 形容詞の塊」となります。&lt;/p&gt;
&lt;h3&gt;&amp;#8220;Which one is yours?&amp;#8221;&lt;/h3&gt;
&lt;p&gt;この&amp;#8221;&lt;span style="color: red;"&gt;Which&lt;/span&gt;&amp;#8220;は疑問形容詞で1語なので、&amp;#8221;&lt;span style="color: red;"&gt;one&lt;/span&gt;&amp;#8220;の前に置かれます。「どれがあなたのですか？」という意味です。しかし、読者の我々には&amp;#8221;&lt;span style="color: red;"&gt;one&lt;/span&gt;&amp;#8220;が何を指すか分かりません。これは会話の中でのみ理解されるものです。例えば、皆さんの友達の誰かの机の上にこのPROGRESSの&amp;#8221;&lt;span style="color: red;"&gt;book&lt;/span&gt;&amp;#8220;が3冊置いてあるとします。それぞれのPROGRESSの持ち主は異なるかもしれません。そのため、「Which &lt;span style="color: red;"&gt;book&lt;/span&gt; is yours?」という質問がなされるわけです。この場合、&amp;#8221;&lt;span style="color: red;"&gt;one&lt;/span&gt;&amp;#8220;は&amp;#8221;&lt;span style="color: red;"&gt;book&lt;/span&gt;&amp;#8220;の代名詞として使われます。&lt;/p&gt;
&lt;h3&gt;&amp;#8220;The one with the blue roof.&amp;#8221;&lt;/h3&gt;
&lt;p&gt;&amp;#8220;&lt;span style="color: red;"&gt;The&lt;/span&gt; one&amp;#8221;で名詞と思いましょう。そして、「&lt;span style="color: red;"&gt;with&lt;/span&gt; the blue roof」は形容詞の括弧です。「その青い屋根のです」という意味です。このような表現から、&amp;#8221;&lt;span style="color: red;"&gt;The&lt;/span&gt; one&amp;#8221;が&amp;#8221;&lt;span style="color: red;"&gt;the house&lt;/span&gt;&amp;#8220;のことを指していることが分かります。&lt;/p&gt;
&lt;p&gt;これらの例から、「&lt;span style="color: red;"&gt;The&lt;/span&gt; one」という表現は、会話の中で特定の対象を指し示す際に便利な表現であることが分かります。&lt;/p&gt;
&lt;hr /&gt;
&lt;p&gt;&lt;iframe loading="lazy" title="YouTube video player" src="https://www.youtube.com/embed/w8kIP3vtyd8?si=iWxjP0M2aeX1pF5o" width="560" height="315" frameborder="0" allowfullscreen="allowfullscreen"&gt;&lt;/iframe&gt;&lt;/p&gt;
&lt;h3&gt;代名詞 &amp;#8220;&lt;span style="color: red;"&gt;one&lt;/span&gt;&amp;#8221; についての説明&lt;/h3&gt;
&lt;p&gt;代名詞 &amp;#8220;&lt;span style="color: red;"&gt;one&lt;/span&gt;&amp;#8221; に関する説明があります。この部分では、代名詞 &amp;#8220;&lt;span style="color: red;"&gt;one&lt;/span&gt;&amp;#8221; についての解説を行います。&amp;#8221;Look&amp;#8221; の記述については既に説明済みですが、&amp;#8221;Check&amp;#8221; の右側に記述された内容に重要な点が含まれていますので、そちらに目を通すことをお勧めします。&lt;/p&gt;
&lt;h3&gt;&amp;#8220;Check&amp;#8221; の内容&lt;/h3&gt;
&lt;p&gt;&amp;#8220;Check&amp;#8221; の2番目に記述されている部分に注目してください。3行目に &amp;#8220;&lt;span style="color: blue;"&gt;Do you want a yellow apple?&lt;/span&gt;&amp;#8221; という質問があります。この質問から、「あなたは&lt;span style="color: blue;"&gt;黄色い&lt;/span&gt;リンゴが欲しいですか？」という意味が伝わります。この文からもう一つ重要な点を捉えることができます。「&lt;span style="color: blue;"&gt;黄色い&lt;/span&gt;リンゴが欲しいですか？」という質問があることから、「あげましょうか？」という意味が含まれています。そのため、このような場面で断る際にも、「&lt;span style="color: blue;"&gt;thanks&lt;/span&gt;」や「&lt;span style="color: blue;"&gt;thank you&lt;/span&gt;」といった感謝の気持ちを示すことが重要です。&lt;/p&gt;
&lt;p&gt;次に、「I’ll take a &lt;span style="color: blue;"&gt;red&lt;/span&gt; &lt;span style="color: red;"&gt;one&lt;/span&gt;」 という文があります。ここでは、「a 形容詞 名詞」の形式が使われています。具体的には、「a &lt;span style="color: blue;"&gt;red&lt;/span&gt; apple」のような形です。しかし、「apple」を繰り返すのを避けるために、「&lt;span style="color: red;"&gt;one&lt;/span&gt;」を使っています。「a 形容詞 &lt;span style="color: red;"&gt;one&lt;/span&gt;」という形式です。同様に、「I like &lt;span style="color: blue;"&gt;red&lt;/span&gt; &lt;span style="color: green;"&gt;ones&lt;/span&gt;」という文でも、「&lt;span style="color: green;"&gt;ones&lt;/span&gt;」が「apples」の代わりとして使われています。&lt;/p&gt;
&lt;h3&gt;&amp;#8220;some&amp;#8221; の使用例&lt;/h3&gt;
&lt;p&gt;次に、「Do you have any &lt;span style="color: blue;"&gt;French&lt;/span&gt; magazines?」という質問があります。ここでは、「&lt;span style="color: blue;"&gt;フランスの&lt;/span&gt;雑誌を持っていますか？」という意味が伝わります。&amp;#8221;&lt;span style="color: red;"&gt;No&lt;/span&gt;&amp;#8220;と答えると、次に「but」を用いて、何を持っているかを述べます。「I have &lt;span style="color: green;"&gt;some&lt;/span&gt; &lt;span style="color: blue;"&gt;Italian&lt;/span&gt; &lt;span style="color: green;"&gt;ones&lt;/span&gt;」となります。ここで注目すべき点は、「a 形容詞」という形式が使われていることです。具体的には、「a magazine」と「some magazines」の対応です。&lt;/p&gt;
&lt;h3&gt;&amp;#8220;the ones&amp;#8221; の使用例&lt;/h3&gt;
&lt;p&gt;最後に、「Which girls did you invite?」という質問があります。この質問からは、「どのような女の子を招待しましたか？」という意味が伝わります。「&lt;span style="color: blue;"&gt;the&lt;/span&gt; girls」が「&lt;span style="color: blue;"&gt;the&lt;/span&gt; ones」に置き換わり、関係代名詞「&lt;span style="color: red;"&gt;that&lt;/span&gt;」が用いられています。これにより、「私たちを見ている女の子たち」という意味が表現されます。このように、「&lt;span style="color: blue;"&gt;the one&lt;/span&gt;」や「&lt;span style="color: blue;"&gt;the ones&lt;/span&gt;」は関係代名詞の先行詞としても使われることがあります。&lt;/p&gt;
&lt;p&gt;以上が、代名詞 &amp;#8220;&lt;span style="color: red;"&gt;one&lt;/span&gt;&amp;#8221; に関する説明と、関連する表現の解説です。詳細な説明が必要な場合は、英語教室サポートにお問い合わせください。&lt;/p&gt;
&lt;p&gt;&amp;nbsp;&lt;/p&gt;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</si>
  <si>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https://eng-support.com/column/eigonokiso4/</t>
  </si>
  <si>
    <t>以下のページは不自然なワードを使用しています。
これらを適切に自然な言葉に置き換えて下さい。
なお、本文の装飾や構造は絶対に変えないでください。
【対象ページURL】
https://eng-support.com/column/eigonokiso4/
【検出された不自然ワード】
（検出なし）
【本文】
------
&lt;h2&gt;自動詞と他動詞１&lt;/h2&gt;
&lt;p&gt;&lt;iframe title="今さら聞けない？英語の基礎『自動詞と他動詞１』" width="750" height="422" src="https://www.youtube.com/embed/J5muC-8-rUE?feature=oembed" frameborder="0" allow="accelerometer; autoplay; clipboard-write; encrypted-media; gyroscope; picture-in-picture; web-share" referrerpolicy="strict-origin-when-cross-origin" allowfullscreen&gt;&lt;/iframe&gt;&lt;/p&gt;
&lt;p&gt;「arrive の後ろに &lt;strong&gt;at&lt;/strong&gt; は要るのか」「reach に前置詞を付けてはいけない理由は何か」。&lt;br /&gt;
この２点で止まる人は、単語の意味ではなく&lt;strong&gt;動詞の種類&lt;/strong&gt;でつまずいています。&lt;/p&gt;
&lt;p&gt;英語では、&lt;strong&gt;名詞をそのまま後ろに置ける動詞&lt;/strong&gt;と、&lt;strong&gt;前置詞を挟まないと名詞を置けない動詞&lt;/strong&gt;があり、&lt;br /&gt;
arrive と reach はその違いが最も分かりやすく表れる組み合わせです。&lt;/p&gt;
&lt;p&gt;このページでは、&lt;strong&gt;He arrived (　) Tokyo&lt;/strong&gt; と &lt;strong&gt;He reached (　) Tokyo&lt;/strong&gt; を入口に、&lt;br /&gt;
前置詞が必要になる理由／不要になる理由を文の形から整理します。&lt;/p&gt;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&lt;h3&gt;part1 自動詞と他動詞の違い&lt;/h3&gt;
&lt;div class="rounded" style="background-color: whitesmoke; padding: 10px;"&gt;&lt;strong&gt;&lt;br /&gt;
・He arrived (　　　) Tokyo three days ago.&lt;br /&gt;
・He reached (　　　)Tokyo three days ago.&lt;br /&gt;
&lt;/strong&gt;&lt;/div&gt;
&lt;div&gt;この文を完成させると&lt;/div&gt;
&lt;div class="rounded" style="background-color: whitesmoke; padding: 10px;"&gt;&lt;strong&gt;・He arrived (　&lt;span style="color: #ff0000;"&gt;at&lt;/span&gt;　) Tokyo three days ago.&lt;/strong&gt;&lt;br /&gt;
&lt;strong&gt;・He reached Tokyo three days ago.&lt;/strong&gt;&lt;/div&gt;
&lt;div&gt;となり、日本語訳は「彼は３日前に東京に着いた。」となります。&lt;/div&gt;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&lt;h3&gt;ポイント&lt;/h3&gt;
&lt;h5&gt;前置詞；名詞の前に置く詞&lt;br /&gt;
これを逆に言うと、前置詞の後ろは名詞&lt;/h5&gt;
&lt;h3&gt;自動詞と他動詞の違い&lt;/h3&gt;
&lt;h5&gt;自動詞Vi　：　「〇〇をする」&lt;br /&gt;
他動詞Vt　：　「を〇〇する」&lt;br /&gt;
「に、から、について、と、が」などがさまざま&lt;/h5&gt;
&lt;p&gt;&lt;img decoding="async" loading="lazy" class="alignnone size-full wp-image-148" src="http://eng-support.com/wp/wp-content/uploads/2021/07/２自動詞と他動詞１-1.jpg" alt="" width="1280" height="720" srcset="https://eng-support.com/wp-content/uploads/2021/07/２自動詞と他動詞１-1.jpg 1280w, https://eng-support.com/wp-content/uploads/2021/07/２自動詞と他動詞１-1-300x169.jpg 300w, https://eng-support.com/wp-content/uploads/2021/07/２自動詞と他動詞１-1-1024x576.jpg 1024w, https://eng-support.com/wp-content/uploads/2021/07/２自動詞と他動詞１-1-768x432.jpg 768w, https://eng-support.com/wp-content/uploads/2021/07/２自動詞と他動詞１-1-320x180.jpg 320w" sizes="(max-width: 1280px) 100vw, 1280px" /&gt;&lt;/p&gt;
&lt;h3&gt;ポイント&lt;/h3&gt;
&lt;h5&gt;arrive (着く)【自動詞】　　　　　　　　≠　reach (&lt;span style="color: #ff0000;"&gt;に&lt;/span&gt;着く)【他動詞】&lt;/h5&gt;
&lt;h5&gt;arrive &lt;span style="color: #ff00ff;"&gt;at&lt;/span&gt; (に着く)【自動詞＋前置詞】 　＝ reach (に着く)【他動詞】&lt;/h5&gt;
&lt;p&gt;&amp;nbsp;&lt;/p&gt;
&lt;h5&gt;自動詞：「〇〇する」&lt;/h5&gt;
&lt;h5&gt;　　　　前置詞の意味を含まない動詞&lt;/h5&gt;
&lt;h5&gt;他動詞：「を〇〇する」&lt;/h5&gt;
&lt;h5&gt;　　　　前置詞の意味を含む動詞&lt;/h5&gt;
&lt;p&gt;&amp;nbsp;&lt;/p&gt;
&lt;h5&gt;&lt;strong&gt;arrive 　&lt;span style="color: #ff00ff;"&gt;　at&lt;/span&gt;　 &lt;span style="color: #008000;"&gt;名詞&lt;/span&gt;&lt;/strong&gt;&lt;br /&gt;
&lt;strong&gt;&lt;span style="color: #ff0000;"&gt;前置詞&lt;/span&gt;&lt;/strong&gt;　　　　&lt;span style="color: #008000;"&gt;&lt;strong&gt;前置詞の目的語&lt;/strong&gt;&lt;/span&gt;&lt;/h5&gt;
&lt;h5&gt;&lt;strong&gt;reach&lt;/strong&gt; 　　 　　&lt;span style="color: #008000;"&gt;&lt;strong&gt;名詞&lt;/strong&gt;&lt;/span&gt;&lt;br /&gt;
&lt;strong&gt;&lt;span style="color: #ff0000;"&gt;他動詞　 &lt;/span&gt;&lt;/strong&gt;　　&lt;strong&gt;&lt;span style="color: #008000;"&gt;(他動詞の)目的語&lt;/span&gt;&lt;/strong&gt;&lt;/h5&gt;
&lt;p&gt;&lt;img decoding="async" loading="lazy" class="alignnone size-full wp-image-149" src="http://eng-support.com/wp/wp-content/uploads/2021/07/お.jpg" alt="" width="1280" height="720" srcset="https://eng-support.com/wp-content/uploads/2021/07/お.jpg 1280w, https://eng-support.com/wp-content/uploads/2021/07/お-300x169.jpg 300w, https://eng-support.com/wp-content/uploads/2021/07/お-1024x576.jpg 1024w, https://eng-support.com/wp-content/uploads/2021/07/お-768x432.jpg 768w, https://eng-support.com/wp-content/uploads/2021/07/お-320x180.jpg 320w" sizes="(max-width: 1280px) 100vw, 1280px"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</si>
  <si>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https://eng-support.com/column/eigonokiso5/</t>
  </si>
  <si>
    <t>以下のページは不自然なワードを使用しています。
これらを適切に自然な言葉に置き換えて下さい。
なお、本文の装飾や構造は絶対に変えないでください。
【対象ページURL】
https://eng-support.com/column/eigonokiso5/
【検出された不自然ワード】
（検出なし）
【本文】
------
&lt;h2&gt;【第1文型（SV）の見分け方】副詞を無視して「骨組み」を見抜く&lt;/h2&gt;
&lt;div class="rounded" style="background-color: #f9f9f9; border: 1px solid #ddd; padding: 14px; margin: 12px 0 18px; line-height: 1.85;"&gt;
&lt;p style="margin: 0 0 8px;"&gt;&lt;strong&gt;I go to school.&lt;/strong&gt; を見ると、&lt;strong&gt;to school&lt;/strong&gt; を目的語みたいに扱ってしまい、&lt;strong&gt;SV？SVO？&lt;/strong&gt;で止まりやすいです。&lt;br /&gt;
でも &lt;strong&gt;to school は「前置詞＋名詞」&lt;/strong&gt;なので、文型の中心には入りません。まずは&lt;strong&gt;主語＋動詞だけ&lt;/strong&gt;を抜き出して、骨組みを先に決めます。&lt;/p&gt;
&lt;p style="margin: 0;"&gt;このページは、&lt;strong&gt;場所・時間・手段などの語句をいったん脇に置く&lt;/strong&gt;→&lt;strong&gt;SV / SVC / SVO / SVOO&lt;/strong&gt;を見分ける、という考え方を&lt;br /&gt;
&lt;strong&gt;I go to school&lt;/strong&gt;を起点に、例文と一緒に確認していきます。&lt;/p&gt;
&lt;/div&gt;
&lt;p&gt;&lt;iframe title="" src="" width="" height="" frameborder="" allowfullscreen="allowfullscreen"&gt;&lt;/iframe&gt;&lt;/p&gt;
&lt;h3&gt;第一文型の基本構造｜場所や時間を表す「副詞」を外す考え方&lt;/h3&gt;
&lt;h5&gt;文型を考えるとき：副詞は無視&lt;/h5&gt;
&lt;p&gt;副詞：名詞以外を修飾する語句&lt;/p&gt;
&lt;div class=""&gt;Nancy went to school by bus with Tom yesterday.&lt;/div&gt;
&lt;div&gt;を訳します。主語を訳したあとは後ろから順に訳していくと、「ナンシーは昨日トムとバスで学校に行った。」となります。&lt;/div&gt;
&lt;div&gt;次に文型について考えていきます。&lt;/div&gt;
&lt;div&gt;&lt;img class="" sizes="" srcset="" alt="" width="" height="" /&gt;&lt;/div&gt;
&lt;div&gt;文型を考えるときは副詞を無視して考えるため、主語と動詞のみの文となります。&lt;/div&gt;
&lt;div&gt;
&lt;p&gt;&lt;img alt="" /&gt;&lt;/p&gt;
&lt;div&gt;
&lt;p&gt;英語教室「サポート」の『基礎力徹底講座』：スタートラインはどこでもOK！&lt;/p&gt;
&lt;p&gt;&lt;a&gt;詳細を見る&lt;/a&gt;&lt;/p&gt;
&lt;/div&gt;
&lt;/div&gt;
&lt;h3&gt;判定ポイント｜SV(＋副詞)の形｜副詞はいくつあっても文型は不変&lt;/h3&gt;
&lt;h5&gt;第１文型：SV(＋副詞)　※副詞はいくつあってもよい&lt;/h5&gt;
&lt;h4&gt;例文&lt;/h4&gt;
&lt;div class=""&gt;・Jack lives in Tokyo.&lt;br /&gt;
・Cathy is in that room.&lt;br /&gt;
・We stayed at the hotel last night.&lt;br /&gt;
・They moved to Rome last month.&lt;br /&gt;
・Mary came to Japan three years ago.&lt;br /&gt;
・The ship made for the island.&lt;/div&gt;
&lt;p&gt;これらの例文すべて動詞の後ろに場所を表す副詞がきています。&lt;/p&gt;
&lt;p&gt;&lt;img class="" sizes="" srcset="" alt="" width="" height="" /&gt;&lt;/p&gt;
&lt;h3&gt;第1文型の動詞の特徴｜「存在する・移動する」自動詞に注目&lt;/h3&gt;
&lt;h5&gt;第１文型：SV(＋副詞)&lt;/h5&gt;
&lt;h5&gt;特徴１　「Vi　【存在する・移動する】　＋　場所の副詞　」が多い。&lt;/h5&gt;
&lt;h4&gt;例文&lt;/h4&gt;
&lt;p&gt;&lt;img class="" sizes="" srcset="" alt="" width="" height="" /&gt;&lt;/p&gt;
&lt;h3&gt;副詞はどこにでも割り込む｜文型判定で迷わないための注意点&lt;/h3&gt;
&lt;p&gt;文型を考えるときに副詞は無視して考えますが、副詞はどこにきてもおかしくないということを覚えておきましょう。&lt;/p&gt;
&lt;p&gt;&lt;img class="" sizes="" srcset="" alt="" width="" height="" /&gt;&lt;/p&gt;
&lt;h2&gt;【第2文型（SVC）と第3文型（SVO）】S=CかS≠Oかで見分ける判定術&lt;/h2&gt;
&lt;p&gt;&lt;iframe title="" src="" width="" height="" frameborder="" allowfullscreen="allowfullscreen"&gt;&lt;/iframe&gt;&lt;/p&gt;
&lt;h3&gt;第二文型と第三文型の違い｜情報の「新旧」と文構造の役割&lt;/h3&gt;
&lt;div&gt;文章背景：Nancy がJaneに&lt;/div&gt;
&lt;div class=""&gt;″Bob is financially independent of his parents.″&lt;/div&gt;
&lt;p&gt;日本語訳は「ボブは経済的に親から独立している。」という訳になります。この文章の主語は「Bob」動詞は「is」になります。Janeは「経済的に親から独立している」ことを知らない可能性が高いが、ボブの存在は知っているだろうということがこの英文から分かります。&lt;/p&gt;
&lt;div&gt;
&lt;p&gt;&lt;img alt="" /&gt;&lt;/p&gt;
&lt;div&gt;
&lt;p&gt;英語教室「サポート」の『ブレイクスルーゼミ』：弱点探しをサポートします！&lt;/p&gt;
&lt;p&gt;&lt;a&gt;詳細を見る&lt;/a&gt;&lt;/p&gt;
&lt;/div&gt;
&lt;/div&gt;
&lt;h3&gt;ポイント｜旧情報（主語）から新情報（補語・目的語）へ流れる英語の法則&lt;/h3&gt;
&lt;h4&gt;みんなが知っている&lt;strong&gt;旧情報&lt;/strong&gt;を(ボブ)先に言って、後から新しく伝える&lt;strong&gt;新情報&lt;/strong&gt;(経済的に親から独立している)を言います。&lt;/h4&gt;
&lt;p&gt;&lt;img class="" sizes="" srcset="" alt="" width="" height="" /&gt;&lt;/p&gt;
&lt;h4&gt;S　V　(＋副詞)　　⇒　第１文型　S　V&lt;/h4&gt;
&lt;h4&gt;S　V　＋形容詞　 ⇒　第２文型　S　Vi　C&lt;/h4&gt;
&lt;h3&gt;第二文型の見極めポイント｜主語と補語が「S＝C」の関係であること&lt;/h3&gt;
&lt;p&gt;第２文型：S　Vi　C&lt;br /&gt;
補語(C)：主語に説明を補う補語　⇒　だから、　&lt;strong&gt;S＝C&lt;/strong&gt;&lt;/p&gt;
&lt;p&gt;では、SV＋名詞の場合はどうなるでしょうか。&lt;/p&gt;
&lt;h5&gt;例文&lt;/h5&gt;
&lt;div class=""&gt;
&lt;p&gt;・Eric became a very pleasant doctor.&lt;br /&gt;
エリックはとても感じのいいお医者さんになった。・Lucy likes music very much.&lt;br /&gt;
ルーシーは音楽がとても好きです。&lt;/p&gt;
&lt;/div&gt;
&lt;p&gt;&lt;img class="" sizes="" srcset="" alt="" width="" height="" /&gt;&lt;/p&gt;
&lt;h3&gt;自動詞（Vi）と他動詞（Vt）による文型の違い｜公式で整理&lt;/h3&gt;
&lt;h4&gt;S　Vi　＋　名詞　⇒　第２文型　S　Vi　C　(S＝C)&lt;/h4&gt;
&lt;h4&gt;S　Vt　＋　名詞　⇒　 第３文型　S　Vt　О　(S≠О)&lt;/h4&gt;
&lt;p&gt;もしくは&lt;/p&gt;
&lt;h4&gt;SV　＋　名詞(＝S)　⇒　第２文型　S　Vi　C&lt;/h4&gt;
&lt;h4&gt;SV　＋　名詞(≠S)　⇒　 第３文型　S　Vt　О&lt;/h4&gt;
&lt;p&gt;&amp;nbsp;&lt;/p&gt;
&lt;h3&gt;【これまでのまとめ】第1・第2・第3文型の判定基準一覧&lt;/h3&gt;
&lt;p&gt;SV　(＋副詞)　　　 ⇒　第１文型　S　V&lt;/p&gt;
&lt;p&gt;SV　＋形容詞　　 ⇒　第２文型　S　Vi　C&lt;/p&gt;
&lt;p&gt;SV　＋名詞(＝S)　 ⇒　第２文型　S　Vi　C&lt;/p&gt;
&lt;p&gt;SV　＋名詞(≠S)　 ⇒　第３文型　S　Vt　О&lt;/p&gt;
&lt;p&gt;※副詞はどこにでも割り込むため文型を考えるときは無視します。&lt;/p&gt;
&lt;h3&gt;第二文型（SVC）によく使われる重要動詞リスト&lt;/h3&gt;
&lt;ul&gt;
&lt;li&gt;　状態　「～である」　　　　　　　　　　　　be , lie , sit , stand&lt;/li&gt;
&lt;li&gt;　状態の保持・持続　「～のままでいる」　　　keep , remain , stay , hold , continue , lie , rest&lt;/li&gt;
&lt;li&gt;　状態の変化　「～になる」　　　　　　　　　become , get, grow , turn , go , come , run , fall , make&lt;/li&gt;
&lt;li&gt;　判明　「～だと分かる」　　　　　　　　　　prove , turn out&lt;/li&gt;
&lt;li&gt;　五感&lt;/li&gt;
&lt;/ul&gt;
&lt;p&gt;視覚　「～に見える」　　　　　　　　　　　look , seem , appear&lt;br /&gt;
聴覚　「～に聞こえる」　　　　　　　　　 sound&lt;br /&gt;
嗅覚　「～なにおいがする」　　　　　　　　 smell&lt;br /&gt;
味覚　「～な味がする」　　　　　　　　　　 taste&lt;br /&gt;
触覚　「～な触り心地だ、～に感じる」　　　　feel&lt;/p&gt;
&lt;h2&gt;【第4文型（SVOO）】「人にものを与える」語順と第3文型への書き換え&lt;/h2&gt;
&lt;p&gt;&lt;iframe title="" src="" width="" height="" frameborder="" allowfullscreen="allowfullscreen"&gt;&lt;/iframe&gt;&lt;/p&gt;
&lt;h3&gt;第四文型の基本構造｜SVOO「人にものを与える、〇〇してやる」の形&lt;/h3&gt;
&lt;div class=""&gt;My aunt gave me a watch.&lt;/div&gt;
&lt;p&gt;「おばは私に時計をくれた。」という日本語訳になります。&lt;/p&gt;
&lt;p&gt;&lt;img class="" sizes="" srcset="" alt="" width="" height="" /&gt;&lt;/p&gt;
&lt;h3&gt;判定ポイント｜「人に」と「ものを」が続く二重目的語の文&lt;/h3&gt;
&lt;h5&gt;第４文型：　S　Vt　O「人に」　О「ものを」&lt;/h5&gt;
&lt;h5&gt;「人にものを与える、〇〇してやる」&lt;/h5&gt;
&lt;h5&gt;&lt;img class="" sizes="" srcset="" alt="" width="" height="" /&gt;&lt;/h5&gt;
&lt;h4&gt;例文から学ぶ文型の違い&lt;/h4&gt;
&lt;div class=""&gt;
&lt;p&gt;He went to school yesterday.&lt;br /&gt;
・彼は昨日学校に着いた。He left for school this morning.&lt;br /&gt;
・彼は今朝学校に向けて家を出た。&lt;/p&gt;
&lt;/div&gt;
&lt;p&gt;He went to school yesterday.は「着いたことがはっきりしている」He left for school this morning.は着く場合も着かない場合もあるか、到達していない。&lt;/p&gt;
&lt;div&gt;
&lt;p&gt;&lt;img alt="" /&gt;&lt;/p&gt;
&lt;div&gt;
&lt;p&gt;英語教室「サポート」の『過去問演習講座』：完璧な分析と対策を！&lt;/p&gt;
&lt;p&gt;&lt;a&gt;詳細を見る&lt;/a&gt;&lt;/p&gt;
&lt;/div&gt;
&lt;/div&gt;
&lt;h3&gt;前置詞のイメージの違い｜必ず到達する「to」と、向かっている「for」&lt;/h3&gt;
&lt;h5&gt;to…必ず到達する。&lt;br /&gt;
for…到達する場合もしない場合もあるか、到達しない。&lt;/h5&gt;
&lt;p&gt;&lt;img class="" sizes="" srcset="" alt="" width="" height="" /&gt;&lt;/p&gt;
&lt;h3&gt;第4文型から第3文型への書き換えルール｜to・for・ofの使い分けの流れ&lt;/h3&gt;
&lt;h5&gt;①　動詞が ask , inquire　⇒　of　人&lt;/h5&gt;
&lt;h5&gt;②　その行為をすればその場で相手に物が到達　⇒　to　人&lt;/h5&gt;
&lt;p&gt;give, offer , pass , hand , send , lend , sell , tell , teach , pay , owe , promise , read , write ,&lt;br /&gt;
do「人に～をもたらす、与える」, allow「人に～を支給する、与える」,&lt;br /&gt;
allot 「人に～を割り当てる」, 　award 「人に賞・奨学金などを与える」&lt;/p&gt;
&lt;h5&gt;③　その行為をしてもその場で相手に物が到達するとは限らない　⇒　for　人&lt;/h5&gt;
&lt;p&gt;buy , find , get , choose , leave , sing , play , make , cook ,&lt;br /&gt;
call 「人のために～を呼んでやる」, order 「 人のために～を注文する」,&lt;br /&gt;
save 「人のために～をとっておく」, prepare 「人のために食事を支度する」&lt;br /&gt;
spare 「人のために時間などを割いてやる、お金や物を分けてやる」&lt;/p&gt;
&lt;h3&gt;【書き換えのまとめ】相手がいなくてもできる行為なら「for」を選ぶ&lt;/h3&gt;
&lt;p&gt;①　動詞が ask , inquire　⇒　of　人&lt;br /&gt;
②　その行為をすればその場で相手に物が到達　⇒　to　人&lt;strong&gt;（相手がいないとできない行為）&lt;/strong&gt;&lt;br /&gt;
③　その行為をしてもその場で相手に物が到達するとは限らない　⇒　for　人&lt;strong&gt;（相手がいなくてもできる行為）&lt;/strong&gt;&lt;/p&gt;
&lt;section id="" class=""&gt;
&lt;h1 class=""&gt;動画：PROGRESS IN ENGLISH 21 完全攻略&lt;/h1&gt;
&lt;div class=""&gt;
&lt;div class=""&gt;各単元の注意点を授業形式でお届けしています。日頃こんな感じの授業を行っておりますので、是非一度ご覧下さい！&lt;/div&gt;
&lt;div class=""&gt;&lt;a target="" rel="noopener"&gt;動画：PROGRESS IN ENGLISH 21 完全攻略&lt;/a&gt;&lt;/div&gt;
&lt;/div&gt;
&lt;p&gt;&lt;!-- [ /.vkExUnit_cta_body ] --&gt;&lt;/p&gt;
&lt;/section&gt;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</si>
  <si>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https://eng-support.com/column/progress-2/</t>
  </si>
  <si>
    <t>以下のページは不自然なワードを使用しています。
これらを適切に自然な言葉に置き換えて下さい。
なお、本文の装飾や構造は絶対に変えないでください。
【対象ページURL】
https://eng-support.com/column/progress-2/
【検出された不自然ワード】
（検出なし）
【本文】
------
&lt;p&gt;&lt;iframe title="YouTube video player" src="https://www.youtube.com/embed/u7WXtYs_LVw" width="560" height="315" frameborder="0" allowfullscreen="allowfullscreen"&gt;&lt;span data-mce-type="bookmark" style="display: inline-block; width: 0px; overflow: hidden; line-height: 0;" class="mce_SELRES_start"&gt;﻿&lt;/span&gt;&lt;/iframe&gt;&lt;/p&gt;
&lt;h2&gt;プログレス（PROGRESS）とは｜中高一貫の英語教科書&lt;/h2&gt;
&lt;h3&gt;特殊と言われる理由は負荷と反復量&lt;/h3&gt;
&lt;p&gt;夏井(&lt;a href="https://natsui-sansu-juku.com/"&gt;中学受験専門夏井算数塾&lt;/a&gt;代表)：今回ですが、PROGRESSの困りごとというお話です。&lt;br /&gt;
多分PROGRESSを使って勉強されている生徒さんで、色んな種類の悩みというものがあるだろうという事で、そのうちのいくつかを拾いながらお話を頂ければと思います。&lt;br /&gt;
宜しくお願いします！&lt;br /&gt;
という事でまず1個目ですが、PROGRESSって非常に特殊な教科書と言われています。&lt;br /&gt;
例えばPROGRESSを勉強していて、学習に詰まる事がおそらくあると思うんです。&lt;br /&gt;
その時に、例えば通常の教科書であれば例えばワークみたいなものがあったりとかしてそれをサポートするような参考書なり問題集なりというものがありますが、PROGRESSの場合はどうですか？&lt;/p&gt;
&lt;h2&gt;プログレスが終わらない場面｜宿題が回らない原因の入口&lt;/h2&gt;
&lt;p&gt;&lt;!-- ===============================
追加：検索面を広げる補完（FAQ＋練習＋例）
挿入位置：
&lt;h2&gt;プログレスが終わらない悩み&lt;/h2&gt;
の直後がおすすめ
=============================== --&gt;&lt;/p&gt;
&lt;div class="rounded" style="border: 2px solid #1976d2; background: #e3f2fd; padding: 12px 14px; margin: 14px 0 18px; line-height: 1.85;"&gt;
&lt;p style="margin: 0 0 8px;"&gt;&lt;strong&gt;PROGRESSが終わらない&lt;/strong&gt;ときは、内容の難しさよりも「短時間で済ませようとして、答えだけ写す回が増える」ことで、&lt;br /&gt;
進みはしているのに残りにくくなりがちです。&lt;/p&gt;
&lt;p style="margin: 0;"&gt;ここでは本文の対談内容に加えて、&lt;strong&gt;すぐ確認できるチェック&lt;/strong&gt;と、&lt;strong&gt;短い練習&lt;/strong&gt;、そして&lt;br /&gt;
検索で多い&lt;strong&gt;progress（動詞）の他動詞/自動詞&lt;/strong&gt;もまとめます。&lt;/p&gt;
&lt;/div&gt;
&lt;p&gt;&lt;!-- ▼ 1) 10秒チェック（状況整理） --&gt;&lt;/p&gt;
&lt;h3&gt;10秒チェック｜「終わらない」が起きる場面&lt;/h3&gt;
&lt;ul style="margin: 0 0 14px; padding-left: 18px; line-height: 1.85;"&gt;
&lt;li&gt;宿題の残り時間が少なく、&lt;strong&gt;意味を考える前に空欄を埋めてしまう&lt;/strong&gt;&lt;/li&gt;
&lt;li&gt;正解を見た直後は分かった気がするが、&lt;strong&gt;翌日に同じ形で止まる&lt;/strong&gt;&lt;/li&gt;
&lt;li&gt;解説を読んでいるのに、&lt;strong&gt;自分の言葉で言い直せない&lt;/strong&gt;&lt;/li&gt;
&lt;li&gt;「進度」は出ているのに、&lt;strong&gt;テストで同じ種類を落とす&lt;/strong&gt;&lt;/li&gt;
&lt;/ul&gt;
&lt;p&gt;&lt;!-- ▼ 2) 例：時間の使い分け（時間配分の具体） --&gt;&lt;/p&gt;
&lt;h3&gt;例｜「答え埋め」を避ける時間の使い分け&lt;/h3&gt;
&lt;div class="rounded" style="background: #fff; border: 1px solid rgba(25,118,210,.35); padding: 12px 12px; margin: 0 0 14px;"&gt;
&lt;p style="margin: 0 0 8px;"&gt;1回の学習を「全部やる回」にしない方が回りやすいです。たとえば次のように分けます。&lt;/p&gt;
&lt;ul style="margin: 0; padding-left: 18px; line-height: 1.85;"&gt;
&lt;li&gt;&lt;strong&gt;20分&lt;/strong&gt;：新出の例文・本文を「意味が取れる」まで読む（音読1回＋和訳の確認）&lt;/li&gt;
&lt;li&gt;&lt;strong&gt;20分&lt;/strong&gt;：練習問題は&lt;strong&gt;少なめでOK&lt;/strong&gt;（その代わり、根拠を言えるまで）&lt;/li&gt;
&lt;li&gt;&lt;strong&gt;5分&lt;/strong&gt;：その日の“引っかかった1点”だけメモ（日本語で一言）&lt;/li&gt;
&lt;/ul&gt;
&lt;/div&gt;
&lt;p&gt;&lt;!-- ▼ 3) ミニ練習：本文内に出てくる for / of を使って「理由を言う」 --&gt;&lt;/p&gt;
&lt;h3&gt;練習｜for / of を「理由つき」で答える&lt;/h3&gt;
&lt;div class="rounded" style="background: whitesmoke; padding: 10px 12px; margin: 0 0 10px; line-height: 1.85;"&gt;
&lt;p style="margin: 0 0 6px;"&gt;&lt;strong&gt;空欄に for / of を入れて、理由を一言で言ってください。&lt;/strong&gt;&lt;/p&gt;
&lt;p style="margin: 0 0 6px;"&gt;(1) It is difficult (　　 ) me to solve the problem.&lt;/p&gt;
&lt;p style="margin: 0 0 6px;"&gt;(2) It is kind (　　 ) you to show me the way.&lt;/p&gt;
&lt;/div&gt;
&lt;div class="rounded" style="background: #fff; border: 1px dashed #b0bec5; padding: 10px 12px; margin: 0 0 14px; line-height: 1.85;"&gt;
&lt;p style="margin: 0 0 6px;"&gt;&lt;strong&gt;答え&lt;/strong&gt;：(1) for　(2) of&lt;/p&gt;
&lt;p style="margin: 0;"&gt;&lt;strong&gt;言い方の目安&lt;/strong&gt;：for は「その行為が難しい」／of は「その人が親切だ」。&lt;br /&gt;
英文を見たら、&lt;strong&gt;難しいのは何か・親切なのは誰か&lt;/strong&gt;を先に日本語で言ってから選ぶとブレにくいです。&lt;/p&gt;
&lt;/div&gt;
&lt;h2&gt;progress（動詞）｜自動詞と他動詞の使い分け&lt;/h2&gt;
&lt;div class="rounded" style="background: #fff; border: 1px solid #e0e0e0; padding: 12px 12px; margin: 0 0 10px; line-height: 1.85;"&gt;
&lt;p style="margin: 0 0 6px;"&gt;&lt;strong&gt;自動詞：progress は「進む」&lt;/strong&gt;&lt;/p&gt;
&lt;p style="margin: 0;"&gt;よく使うのは自動詞です：&lt;br /&gt;
&lt;strong&gt;I’m making progress.&lt;/strong&gt;（進歩している）&lt;br /&gt;
&lt;strong&gt;The project is progressing.&lt;/strong&gt;（計画が進んでいる）&lt;/p&gt;
&lt;/div&gt;
&lt;div class="rounded" style="background: #fff; border: 1px solid #e0e0e0; padding: 12px 12px; margin: 0 0 10px; line-height: 1.85;"&gt;
&lt;p style="margin: 0 0 6px;"&gt;&lt;strong&gt;他動詞：progress + 目的語 も使える&lt;/strong&gt;&lt;/p&gt;
&lt;p style="margin: 0;"&gt;使えます（他動詞）。やや「進める・前進させる」の硬めの響きです：&lt;br /&gt;
&lt;strong&gt;We need to progress the negotiations.&lt;/strong&gt;（交渉を進める）&lt;br /&gt;
&lt;strong&gt;They progressed the plan quickly.&lt;/strong&gt;（計画を先に進めた）&lt;/p&gt;
&lt;/div&gt;
&lt;div class="rounded" style="background: #fff; border: 1px solid #e0e0e0; padding: 12px 12px; margin: 0 0 14px; line-height: 1.85;"&gt;
&lt;p style="margin: 0 0 6px;"&gt;&lt;strong&gt;make progress と progress の違い&lt;/strong&gt;&lt;/p&gt;
&lt;p style="margin: 0;"&gt;日常では &lt;strong&gt;make progress&lt;/strong&gt; が無難です（会話・作文で安全）。&lt;br /&gt;
&lt;strong&gt;progress（自動詞）&lt;/strong&gt;は「進行している」を端的に言えます。&lt;br /&gt;
目的語を置いて「〜を進める」と言いたいなら、&lt;strong&gt;move forward / advance&lt;/strong&gt; もよく使われます。&lt;/p&gt;
&lt;/div&gt;
&lt;p&gt;&lt;!-- ▼ 5) 追加ミニ練習：本文テーマに接続（答え埋め回避） --&gt;&lt;/p&gt;
&lt;h3&gt;練習｜「答えを見る前」に言う1文&lt;/h3&gt;
&lt;div class="rounded" style="background: whitesmoke; padding: 10px 12px; margin: 0 0 14px; line-height: 1.85;"&gt;
&lt;p style="margin: 0 0 6px;"&gt;空欄が止まったら、答えを開く前に次を声に出してから進めます（10秒）。&lt;/p&gt;
&lt;ul style="margin: 0; padding-left: 18px; line-height: 1.85;"&gt;
&lt;li&gt;「この文は &lt;strong&gt;何を言いたい文&lt;/strong&gt;？」（内容を日本語で一言）&lt;/li&gt;
&lt;li&gt;「根拠は &lt;strong&gt;どの語&lt;/strong&gt;？」（difficult / kind など）&lt;/li&gt;
&lt;li&gt;「だから &lt;strong&gt;for / of&lt;/strong&gt; のどっち？」&lt;/li&gt;
&lt;/ul&gt;
&lt;/div&gt;
&lt;p&gt;&lt;!-- =============================== 追加ここまで =============================== --&gt;&lt;/p&gt;
&lt;p&gt;&lt;!-- 定期テスト攻略講座（英語教室サポート） --&gt;&lt;/p&gt;
&lt;div style="border: 2px solid #e53935; background-color: #fff3e0; padding: 10px 12px; display: flex; align-items: flex-start; justify-content: flex-start; margin-bottom: 10px;"&gt;&lt;img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href="https://eng-support.com/kouza/#%E5%AE%9A%E6%9C%9F%E3%83%86%E3%82%B9%E3%83%88%E6%94%BB%E7%95%A5%E8%AC%9B%E5%BA%A7"&gt;詳細を見る&lt;/a&gt;&lt;/p&gt;
&lt;/div&gt;
&lt;/div&gt;
&lt;h2&gt;プログレスの特徴は「ワーク」と「反復量」&lt;/h2&gt;
&lt;h3&gt;ワークが存在し、練習問題が多い&lt;/h3&gt;
&lt;p&gt;甲田：&lt;span style="color: #ff0000;"&gt;PROGRESSもこのテキストだけではなくてワークが存在します。&lt;/span&gt;&lt;br /&gt;
ワークも非常にいいものです。&lt;br /&gt;
私が生徒さんを見ていて思うのが、実は逆です。&lt;br /&gt;
逆がどういう事かと言いますと、例えば先日こちらで教えていた生徒さんで、&lt;br /&gt;
高校入試大学入試のどちらにもよく出る問題の&lt;br /&gt;
”It was difficult ( ) me to solve the problem.”と&lt;br /&gt;
”It is kind ( ) you to show me the way.”というものがあります。&lt;br /&gt;
ここで実は、( )の中に入るのが”for”と”of”があります。&lt;br /&gt;
”It was difficult ( ) me to solve the problem.”が”for”です。&lt;br /&gt;
”It is kind ( ) you to show me the way.””of”です。&lt;br /&gt;
何が違うかと言いますと、この&lt;strong&gt;”difficult”&lt;/strong&gt;と&lt;strong&gt;”kind”&lt;/strong&gt;です。&lt;br /&gt;
「難しい」とか「親切な」という形容詞です。&lt;br /&gt;
”difficult”は何が難しいのか、これはここです。&lt;br /&gt;
私が「その問題を解くというのが難しい」です。&lt;br /&gt;
”difficult”の主語は実質ここです。&lt;br /&gt;
一方、”It is kind of you to show me the way.”です。&lt;br /&gt;
何が親切なのか、もちろん「私に道を案内してくれた事」も親切ですが、&lt;br /&gt;
その前にここに”you”があります。&lt;br /&gt;
「あなたは親切な人ですね」と言っている訳です。&lt;br /&gt;
その場合”of”になる訳です。&lt;br /&gt;
一般の教科書のワークとかですと、大体問題が1問かあっても2問ぐらいしかないです。&lt;br /&gt;
ところがPROGRESSですと、Book4ですが、こういうのの練習が10題ぐらい続いています。&lt;br /&gt;
&lt;span style="color: #0000ff;"&gt;だから反復練習出来るんです。&lt;/span&gt;&lt;br /&gt;
しかも実はこれは高校生程度なので高1レベルの話をしますと、ここの”for me”というのは、&lt;br /&gt;
「私がその問題を解く」と、実はここ&lt;strong&gt;主語、動詞、他動詞、目的語という関係が成り立っています。&lt;/strong&gt;&lt;br /&gt;
だから上位の大学ではここ、「私にとって」と訳すと点数を引かれる可能性があります。&lt;br /&gt;
「私にとって難しかった」だと、ここで切ってこれが副詞みたいに思えてしまいます。&lt;br /&gt;
でも今日はそこの話ではなく、これが”for”ですか？”of”ですか？という時に、&lt;span style="color: #000000;"&gt;ここに色んな形容詞がきます。&lt;/span&gt;&lt;br /&gt;
&lt;span style="color: #0000ff;"&gt;だから色んなパターンを練習しておかないといけないんですが、普通の問題集を使うと問題が少ないんです。&lt;/span&gt;&lt;br /&gt;
しかも、英語の教師によっては特に”kind”の時は”kind of”と覚えておけみたいに言います。&lt;br /&gt;
たまたま、”kind”というと、「親切な」という形容詞と別の単語ですが見た目がそっくりさんで、&lt;br /&gt;
”a kind of ○○”で、「一種の何とか」があります。&lt;br /&gt;
これはとにかく”kind of”と覚えていけばいいんだ、と生徒さんが本当に”kind”を区別せずに&lt;br /&gt;
”kind of”だけが頭入っているという生徒さんも本当にいらっしゃいます。&lt;br /&gt;
そんな事やるから受験勉強の英語は出来るのに、実際に大学入ったら英語が出来ないってなるんだと思います。&lt;br /&gt;
こういうのの練習が、一般の教科書のワークや、塾さんでも塾用の問題集（名前出しませんが）&lt;br /&gt;
塾用の問題集でもこの反復練習が少ないです。&lt;br /&gt;
1題ずつあって対比出来るようにしてあってそれで終わりとかです。&lt;br /&gt;
だから他の問題になったらあれ？となっちゃいます。&lt;br /&gt;
PROGRESSは10題近くあって練習出来るようになっています。&lt;br /&gt;
2題しかないのと10題あるのとでは掛かる時間が違います。&lt;br /&gt;
なので、&lt;span style="color: #0000ff;"&gt;PROGRESSというのはテキストの内容を全部やろうとすると中々終わりません。&lt;/span&gt;&lt;br /&gt;
だからPROGRESSを使っている中高一貫校ですと、毎日英語があってPROGRESSの英語が週7日とかあります。それくらいあればこなしきれるんだろうと思います。&lt;br /&gt;
練習量が違います。&lt;br /&gt;
ただPROGRESSの方が練習量が多くてしっかり練習出来ます。&lt;br /&gt;
だけどその分逆に、時間が掛かります。&lt;/p&gt;
&lt;h2&gt;終わらない原因は「時間が足りない」と「答え埋め」&lt;/h2&gt;
&lt;h3&gt;10分で済ませようとして内容が残らない&lt;/h3&gt;
&lt;p&gt;だから例えば生徒さんで中学生で今日部活で疲れた、でも明日までの宿題があるな、早く寝たい、&lt;br /&gt;
じゃあこれを10分くらいでちゃちゃっと終わらそうという時に10分で終わる量じゃないんです。&lt;br /&gt;
それは”for”と”of”なんかちゃんと考えていたら眠くなってきます。&lt;br /&gt;
でも答えを書いておかないと…！となります。&lt;br /&gt;
大体日本の学校というのは宿題やったかどうかよりも答えが書いてあるかどうかを見ますから、もう適当にやっちゃいます。&lt;br /&gt;
そうすると、そういう生徒さんはテストで解く時に自分が宿題の時やった適当にこう、とやるのが癖になっちゃっています。だからちゃんと考えなくなります。&lt;/p&gt;
&lt;h3&gt;練習台が多いのに、習慣が逆効果になる&lt;/h3&gt;
&lt;p&gt;だからPROGRESSをうまくいかない人っていうのは、せっかく練習台がたくさんあるのに&lt;br /&gt;
ちゃんと時間を掛けないでやるから、&lt;span style="color: #0000ff;"&gt;かえって中途半端に考えて適当に答えを出しちゃう習慣が付いちゃっている人と私は思っています。&lt;/span&gt;&lt;br /&gt;
だからPROGRESSをやるからにはもう腰を据えて、じっくり時間を掛けてやるぞと思って下さい。&lt;br /&gt;
学校がPROGRESSで、英会話の授業とか、英作の授業とかと別にPROGRESSをやっていくだけで&lt;br /&gt;
週に5コマとか6コマとかの学校もあります。&lt;br /&gt;
そういう学校の生徒さんほどちゃんと時間を掛けて下さい。&lt;br /&gt;
それだけ時間を掛けたら、他の中学生高校生が出来るようにならない所が出来るようになります。&lt;br /&gt;
凄いアドバンテージになります。だから&lt;strong&gt;是非時間を掛けてじっくりやって欲しいです。&lt;/strong&gt;&lt;br /&gt;
私はそう思っております。&lt;/p&gt;
&lt;h2&gt;問題集を変えて逃げたくなる心理と対処&lt;/h2&gt;
&lt;h3&gt;表紙や字体でリフレッシュしてしまう&lt;/h3&gt;
&lt;p&gt;夏井：なるほど。&lt;br /&gt;
よく、ある教科書、ある問題が出来ない場合に、この問題集から1回逃げて別のルートで勉強しようという発想にいたる子って結構多いじゃないですか？&lt;br /&gt;
多分それでPROGRESSが出来ないから何か問題集ないかな？と探そうとした上でこの話が出てきたのかなという話ではありますが、恐らく逃げるなという事の方が正解ですかね？&lt;br /&gt;
甲田：そうですね。&lt;br /&gt;
それは元の問題集がPROGRESSかそうでないかというのは置いておいて、&lt;br /&gt;
出来るようにならない問題集は見るだけで嫌になっているんです。&lt;br /&gt;
だから、実は中身ほとんど変わらないのに表紙が違うとか字体が違うとか&lt;br /&gt;
それが人間面白いもんで、&lt;span style="color: #ff0000;"&gt;気分が凄いリフレッシュされるんでしょう。&lt;/span&gt;&lt;br /&gt;
だからうまくいくんだと思います。&lt;/p&gt;
&lt;h3&gt;塾で習うのもリフレッシュの一種&lt;/h3&gt;
&lt;p&gt;問題集を変えるの他に、PROGRESSをやらなきゃいけないからどうするかですが、例えば私の所で言うのはPROGRESSの授業もやっている塾に来るとかです。&lt;br /&gt;
&lt;span style="color: #0000ff;"&gt;学校と別に塾で習うというのもリフレッシュの一種です。&lt;/span&gt;&lt;br /&gt;
自分で言うのもなんですが、私の所に来て成績が上がった子でも、私のとこに来るっていう段階でもうリフレッシュ出来ていて、よし一からやるぞみたいな気持ちになっていて、それで私の力よりそっちの方が大きいんじゃないかな、と思える時も正直ございます（笑）&lt;br /&gt;
人間は気分を変えるというのは大きいんでしょうけど、それはどっちがどっちというのではないです。&lt;/p&gt;
&lt;h3&gt;2題で回る層と反復が必要な層&lt;/h3&gt;
&lt;p&gt;ただ、中にはPROGRESSは全部やろうとしたら時間掛かるけど、さっきの話と逆でこの2題だけでいいんだ、じゃあ出来るわ、となってその中でこの2題だけやったら他のやつがぱっと応用が利く生徒さんもいらっしゃいます。ただそれは上位の一握りです。&lt;br /&gt;
そういう生徒さんで数学は凄い出来るけど英語出来ない人もいます。&lt;br /&gt;
英語はそのやり方だったからで、数学出来るのも英語出来るのもある程度数学でも例題をいくつかやったら類題が自分で真似して出来るという生徒さんは2題でよかったりすると思います。&lt;br /&gt;
そういう例もなくはないと思いますが、普通の人というのは、普通って言っちゃいますが、普通の人というのはやっぱり反復しないと出来るようにならないです。&lt;br /&gt;
なので、&lt;strong&gt;反復練習出来る、練習問題の多いPROGRESSの方が力は付くと私は思っております。&lt;/strong&gt;&lt;/p&gt;
&lt;p&gt;&lt;!-- 過去問演習講座（英語教室サポート） --&gt;&lt;/p&gt;
&lt;div style="border: 2px solid #e53935; background-color: #fff3e0; padding: 10px 12px; display: flex; align-items: flex-start; justify-content: flex-start; margin-bottom: 10px;"&gt;&lt;img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1.6;"&gt;【過去問演習講座】：&lt;br /&gt;
志望校の過去問を中心に、&lt;strong&gt;出題形式・難易度・問われ方のクセ&lt;/strong&gt;をつかみながら対策していく講座です。&lt;br /&gt;
文法問題・長文読解・英作文など、大学ごとの特徴に合わせて授業内容をカスタマイズし、&lt;strong&gt;どこを重点的に仕上げれば合格点に届くのか&lt;/strong&gt;を明確にしたうえで演習と解説を繰り返します。&lt;/p&gt;
&lt;p&gt;&lt;a style="background-color: #ff7043; color: #ffffff; padding: 5px 10px; text-align: center; text-decoration: none; display: inline-block; font-size: 14px;" href="https://eng-support.com/kouza/#%E9%81%8E%E5%8E%BB%E5%95%8F%E6%BC%94%E7%BF%92%E8%AC%9B%E5%BA%A7"&gt;詳細を見る&lt;/a&gt;&lt;/p&gt;
&lt;/div&gt;
&lt;/div&gt;
&lt;h2&gt;受験に直結しない不安の整理&lt;/h2&gt;
&lt;h3&gt;文法は基本なので欠落はない&lt;/h3&gt;
&lt;p&gt;夏井：ありがとうございます。&lt;br /&gt;
じゃもう一点、これはあくまで一般的に言われている話で、私もそうかな？と思ってしまうんですが、PROGRESSという教科書が別に大学受験をメインに目指しているような教科書ではないという前提があります。&lt;br /&gt;
受験に必要じゃないものとか必要だけど入っていないとか、受験に必要じゃないものが結構入っているよね、という意見があったりします。&lt;br /&gt;
こちらについてはどうでしょうか？&lt;br /&gt;
甲田：それに関しては、英語を例えば英文法と読解に分けますと、&lt;span style="color: #0000ff;"&gt;読解の方です。&lt;/span&gt;&lt;br /&gt;
文法に関しては、大学入試に出る文法なのにPROGRESSにないぞ、というものはないです。&lt;br /&gt;
文法は基本ですからそれはないです。&lt;/p&gt;
&lt;h3&gt;読解はトピックの幅と時事知識が差になる&lt;/h3&gt;
&lt;p&gt;読解に関して、例えば今大学入試の英文読解ですと、環境問題とか、ジェンダー論です。&lt;br /&gt;
男女平等にしようとかそういうのとかがよく出るんですが、そういう方向に関しては内容がちょっと弱いです。&lt;br /&gt;
ただし、これもPROGRESSを使っている学校ですと、逆にPROGRESSには載ってないけど普段からそういう環境問題はどういう事が問題になっていうかとか、ジェンダー論ではどういう事が話題になっているんだ、というのを上位の学校の高校生だと知っています。&lt;br /&gt;
知っているので、PROGRESSにはない傾向の英文読解だけども解けます。&lt;br /&gt;
逆に、検定教科書だとそういう内容の英文が載っていますが、検定教科書で読んだ内容しか知らない生徒さんがいます。&lt;/p&gt;
&lt;h3&gt;共通テストは思考力とリンクが問われる&lt;/h3&gt;
&lt;p&gt;そこと関連する話だけど大学入試の過去問でちょっとお隣りの話になります。&lt;br /&gt;
お隣という比喩は分かるでしょうか?&lt;br /&gt;
同じ女性問題でも、例えば一つは日本で女性は結婚したら絶対に夫の苗字に変えなきゃいけないのか、もちろん夫の側が変えてもいいですが、簡単に言うと夫婦同姓か別姓かという事です。&lt;br /&gt;
夫婦同姓か別姓かという事と、男女の賃金が違うじゃないかというものもあります。&lt;br /&gt;
同じ労働なら同じ賃金にしろよ、というのは根底は同じです。&lt;br /&gt;
それを私は隣り合ってという言い方をします。&lt;br /&gt;
ところが、読んだ文しか出来ないみたいな生徒さんもいらっしゃいます。&lt;br /&gt;
ちょっとどういう生徒かというとちょっと語弊があるので、ここでは言わないです。&lt;br /&gt;
なので、PROGRESS自体がというよりは、多少はそういうジェンダー論ならジェンダー論の英文を読んだ事があるという人の方が英語としては有利な面もあるかも知れませんが、&lt;br /&gt;
いずれにせよ&lt;span style="color: #ff0000;"&gt;英語にプラスして世の中のそういう話について知っているかどうかです。&lt;/span&gt;&lt;br /&gt;
大学入試のセンター試験が共通テストに変わった時に、大学院センターが&lt;strong&gt;これからは机に向かって教科書や参考書をカリカリやっているだけでは点が取れない問題を出すと言いました。&lt;/strong&gt;&lt;br /&gt;
それがどういう問題かというと、一つは丸暗記でなく&lt;strong&gt;思考力&lt;/strong&gt;です。&lt;br /&gt;
もう一つが、&lt;strong&gt;今の世の中で現実に起きている問題と自分が勉強している内容をちゃんとリンクさせられるかどうかです&lt;/strong&gt;。&lt;br /&gt;
そのリンクが出来なければ勉強して頭に入れたって本当に意味がない訳です。&lt;br /&gt;
本当に大学入試で点を取る為だけの勉強をしても大学に入ってからあとが高学歴で仕事偏差値低いとかの今よく言われているそういうのになってしまう訳です。&lt;br /&gt;
という意味では、英語とプラスしてそういうのをやっていかなきゃいけないです。&lt;br /&gt;
プラス、いずれにせよ大学入試の場合、過去問を解く訳です。過去問でも練習になります。&lt;br /&gt;
だから、PROGRESSをやっている人というのは、今私が言っている事を念頭に置いて心の準備をしておくべきでしょうが、決定的にマイナスだとなるかと言われたら必ずしもそうではないです。&lt;br /&gt;
だだし、世の中にはPROGRESSを大学入試向けにアレンジしたと言われるような教科書もあります。&lt;br /&gt;
私はこれ批判しているんじゃなくて、そういう教科書もいい教科書になっていて大好きです。&lt;br /&gt;
でも決定的にマイナスかなと言われたらそうだとは思いません。&lt;br /&gt;
ただし、PROGRESSプラスそういう事もやらなきゃいけないという事です。&lt;br /&gt;
じゃあ先ほど申しましたPROGRESSは練習問題が多くて練習に時間が掛かる、プラスの事もさらに時間が掛かります。&lt;br /&gt;
じゃあそんなに時間を掛けなきゃいけないんですか？という事です。&lt;br /&gt;
でも勉強は全体がそうです。&lt;br /&gt;
なので、そもそも勉強時間が足りない人がうまく使いこなせていないんじゃないかなと思います。&lt;br /&gt;
出来るようになりたかったら勉強時間を増やしましょう。&lt;br /&gt;
最後に、部活で忙しいとかいう人ですが、私の周りなんかは部活で忙しいからこそ勉強時間が短くなるから濃い勉強をしなきゃと言って、それでやってかえってうまくいっている生徒さんもいっぱいいらっしゃいます。&lt;br /&gt;
部活が忙しくて、というのは言い訳にならないと思います。&lt;br /&gt;
逆に部活を思い切りやった人ほど勉強も無思い切りやるぞ、という力がついている生徒さんばっかりだと思います。&lt;br /&gt;
なので、&lt;span style="color: #ff0000;"&gt;とにかくじっくり腰を据えて勉強する習慣を付けましょう。&lt;/span&gt;&lt;br /&gt;
PROGRESSはこれに限ると思います。&lt;/p&gt;
&lt;h2&gt;まとめ｜腰を据えて勉強する習慣&lt;/h2&gt;
&lt;p&gt;夏井：ありがとうございます。&lt;br /&gt;
なんかほぼ人生論みたいになってしまいましたが（笑）&lt;br /&gt;
甲田：だってそれは受験勉強に繋がりますよね？&lt;br /&gt;
夏井：結局生き方というか、どういう取り組み方するかというのは結構大事なんだろうなと言う所はPROGRESSに限った話ではなくてですね。では、続きは次回に回したいと思います。&lt;br /&gt;
ありがとうございました！&lt;/p&gt;
&lt;p&gt;&lt;!-- 基礎力徹底講座（英語教室サポート） --&gt;&lt;/p&gt;
&lt;div style="border: 2px solid #e53935; background-color: #fff3e0; padding: 10px 12px; display: flex; align-items: flex-start; justify-content: flex-start; margin-bottom: 10px;"&gt;&lt;img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href="https://eng-support.com/kouza/#%E5%9F%BA%E7%A4%8E%E5%8A%9B%E5%BE%B9%E5%BA%95%E8%AC%9B%E5%BA%A7"&gt;詳細を見る&lt;/a&gt;&lt;/p&gt;
&lt;/div&gt;
&lt;/div&gt;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</si>
  <si>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https://eng-support.com/column/progress-book1-8-1/</t>
  </si>
  <si>
    <t>以下のページは不自然なワードを使用しています。
これらを適切に自然な言葉に置き換えて下さい。
なお、本文の装飾や構造は絶対に変えないでください。
【対象ページURL】
https://eng-support.com/column/progress-book1-8-1/
【検出された不自然ワード】
（検出なし）
【本文】
------
&lt;p&gt;&lt;iframe title="YouTube video player" src="https://www.youtube.com/embed/K3BF7ZB2Yu4" width="560" height="315" frameborder="0" allowfullscreen="allowfullscreen"&gt;&lt;span data-mce-type="bookmark" style="display: inline-block; width: 0px; overflow: hidden; line-height: 0;" class="mce_SELRES_start"&gt;﻿&lt;/span&gt;&lt;/iframe&gt;&lt;/p&gt;
&lt;p&gt;――今回ですが、Book1 Lesson8シーン1という事で&lt;br /&gt;
疑問詞”What”と一般動詞という事でよく出てきそうな文形になっていますが、宜しくお願いします。&lt;/p&gt;
&lt;p&gt;&lt;img decoding="async" loading="lazy" class="alignnone wp-image-296" src="http://eng-support.com/wp-content/uploads/2023/05/プログレス230424.jpg" alt="" width="919" height="517" srcset="https://eng-support.com/wp-content/uploads/2023/05/プログレス230424.jpg 1280w, https://eng-support.com/wp-content/uploads/2023/05/プログレス230424-300x169.jpg 300w, https://eng-support.com/wp-content/uploads/2023/05/プログレス230424-1024x576.jpg 1024w, https://eng-support.com/wp-content/uploads/2023/05/プログレス230424-768x432.jpg 768w, https://eng-support.com/wp-content/uploads/2023/05/プログレス230424-320x180.jpg 320w" sizes="(max-width: 919px) 100vw, 919px" /&gt;&lt;/p&gt;
&lt;p&gt;こちらにいつも通りLookの文があります。&lt;br /&gt;
一番上の文、”I study English every day.”この文ですが、前の部分が空いています。&lt;br /&gt;
この文を疑問文にしてみましょうという事ですが&lt;br /&gt;
PROGRESSの場合、この文の疑問文ではなく主語も動詞も違う疑問文が載っています。&lt;br /&gt;
これがちょっと分かりにくいという方もいらっしゃいますが、同じ疑問文なので、出来るようになって欲しいです。&lt;/p&gt;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&lt;p&gt;Does Keiko play tennis every afternoon?&lt;br /&gt;
ケイコは毎日午後テニスをするんですか？&lt;br /&gt;
と聞いている訳です。&lt;br /&gt;
こちらの文を疑問文にした場合はどうなるでしょうか？&lt;br /&gt;
Do you study English every day?&lt;br /&gt;
この”I”の所を”Do you”に変えると、あとは一緒です。&lt;br /&gt;
Do you study English every day?&lt;br /&gt;
「?」を忘れないようにして下さい。&lt;br /&gt;
PROGRESSの場合は、この”you”が”Keiko”に変わったら”Do”が”Does”&lt;span style="color: #ff0000;"&gt;三単現の”s”が付きます。&lt;/span&gt;&lt;br /&gt;
&lt;strong&gt;こういう所に復習出来るように仕掛けがしてあります。&lt;/strong&gt;&lt;br /&gt;
だから是非こういう所で英語が苦手な人には慣れて欲しいと思います。&lt;br /&gt;
じゃあ今度は、例えば”Does Keiko play tennis every afternoon?”&lt;br /&gt;
これに対して「ケイコ」が「午後」毎日何かスポーツをしているんだけど何のスポーツか分からないと、テニスの部分が何のスポーツか分からないなんて場合は、このテニスを”What”にして前にもっていけばいい訳です。&lt;br /&gt;
”d”は小文字になりますが、そこはこうなります。&lt;br /&gt;
What does Keiko play every afternoon?&lt;br /&gt;
と、こうなる訳です。&lt;br /&gt;
PROGRESSの場合、最初に言ったように1行目前の方空いています。&lt;br /&gt;
2行目もちゃんと”What”を書くスペースが空いていました。&lt;br /&gt;
どういう事か？そうすると一番上の行は”I”で始まりますが&lt;br /&gt;
”I” ”Keiko” ”you” ”Kevin” ”you”それから”john”です。&lt;br /&gt;
ここの部分が中学1年生の方向けには「誰が」という部分です。&lt;br /&gt;
この「誰が」とか「何が」という部分を主語と言います。&lt;br /&gt;
主語分かる人は”s”という記号で分かると思います。&lt;/p&gt;
&lt;p&gt;次の”study”「勉強する」&lt;br /&gt;
”play”「スポーツをする」&lt;br /&gt;
”want”「欲しいと思っている」&lt;br /&gt;
”have”「持っている」&lt;br /&gt;
”need”「必要としている」&lt;br /&gt;
”like”「好きだと思っている」&lt;/p&gt;
&lt;p&gt;この部分を動詞と言います。&lt;/p&gt;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&lt;p&gt;中学1年生の方とかで、あんまり動詞とか普段考えていない人、&lt;span style="color: #0000ff;"&gt;英語というのは動詞を中心に出来ていますので、まず動詞で考えるという事から覚えましょう。&lt;/span&gt;&lt;br /&gt;
”study”や”play”の次の”English”や”tennis”、これは&lt;strong&gt;何をするか&lt;/strong&gt;です。&lt;br /&gt;
ここは「何を」という部分で&lt;span style="color: #ff0000;"&gt;目的語&lt;/span&gt;という言い方をします。&lt;br /&gt;
まだ目的語とか習っていない人は、「何が」、動詞はどうしてももって欲しいんですが、一応「○○する」にしておきましょうか。&lt;br /&gt;
「誰が」「○○する」「何を」と、こうなってる訳です。&lt;br /&gt;
あとは「いつ」という付属の部分、あるいは「どこに」、「毎日」とか「毎日午後」とか、&lt;br /&gt;
「ランチに」とか、あるいは”in his bag”「カバンの中には」、場所ですけどここは「どこ」とか&lt;br /&gt;
「いつ」とかを表す部分です。&lt;/p&gt;
&lt;p&gt;&lt;img decoding="async" loading="lazy" class="alignnone size-full wp-image-297" src="http://eng-support.com/wp-content/uploads/2023/05/IMG_0306.jpg" alt="" width="251" height="346" srcset="https://eng-support.com/wp-content/uploads/2023/05/IMG_0306.jpg 251w, https://eng-support.com/wp-content/uploads/2023/05/IMG_0306-218x300.jpg 218w" sizes="(max-width: 251px) 100vw, 251px" /&gt;&lt;br /&gt;
こういうのは後ろに来るんだ、と覚えておきましょう。&lt;br /&gt;
この上で「何を」というの”What”にします。&lt;br /&gt;
「何を」という部分を”What”、”What”自体が「何を」という意味です。&lt;br /&gt;
疑問詞はご存知の通り、文頭になきゃいけないので、「何を」という部分が前にきます。&lt;br /&gt;
つまりPROGRESSのLookを見る時に、なんでこれ”I””Keiko””you””Kevin””you””John”と&lt;br /&gt;
ちゃんと縦に並べてあるのか、何で”study” ”play&amp;#8221; &amp;#8220;want” ”have” ”need” ”like”と並べてあるのか、中学1年生の方でもそれを考えるのが当たり前になっている人もいると思います。&lt;br /&gt;
そしたらこのあと恐らく&lt;strong&gt;英語の成績は順調に伸びていくと思います。&lt;/strong&gt;&lt;br /&gt;
だけどそうでない人もいます。&lt;/p&gt;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&lt;p&gt;苦手な人ほど、そんな事を考えるのがめんどくさいと言って文だけ読んで終わりという勉強もしちゃうので、ますますそうでない人と差がついてしまいます。&lt;br /&gt;
従って、英語が苦手でちょっと困っているという人は、この行が主語とかこの行が動詞でとか、そういう事を考えながらやるようにしましょう。&lt;/p&gt;
&lt;hr /&gt;
&lt;h3&gt;【重要】疑問詞What ＋ 一般動詞の疑問文の作り方&lt;/h3&gt;
&lt;p&gt;「何を～しますか？」と聞くときの語順を整理しましょう。ポイントは、&lt;strong&gt;「一般動詞の疑問文（Do/Does &amp;#8230;?）の先頭に What を置く」&lt;/strong&gt;という点です。&lt;/p&gt;
&lt;table style="width: 100%; border-collapse: collapse; border: 1px solid #ddd;"&gt;
&lt;thead&gt;
&lt;tr style="background-color: #f2f2f2;"&gt;
&lt;th style="border: 1px solid #ddd; padding: 10px;"&gt;主語の種類&lt;/th&gt;
&lt;th style="border: 1px solid #ddd; padding: 10px;"&gt;肯定文&lt;/th&gt;
&lt;th style="border: 1px solid #ddd; padding: 10px;"&gt;疑問文（何を～？）&lt;/th&gt;
&lt;/tr&gt;
&lt;/thead&gt;
&lt;tbody&gt;
&lt;tr&gt;
&lt;td style="border: 1px solid #ddd; padding: 10px;"&gt;I / You / 複数&lt;/td&gt;
&lt;td style="border: 1px solid #ddd; padding: 10px;"&gt;You study English.&lt;/td&gt;
&lt;td style="border: 1px solid #ddd; padding: 10px;"&gt;&lt;strong&gt;What do&lt;/strong&gt; you study?&lt;/td&gt;
&lt;/tr&gt;
&lt;tr&gt;
&lt;td style="border: 1px solid #ddd; padding: 10px;"&gt;三単現（Keiko等）&lt;/td&gt;
&lt;td style="border: 1px solid #ddd; padding: 10px;"&gt;Keiko plays tennis.&lt;/td&gt;
&lt;td style="border: 1px solid #ddd; padding: 10px;"&gt;&lt;strong&gt;What does&lt;/strong&gt; Keiko play?&lt;/td&gt;
&lt;/tr&gt;
&lt;/tbody&gt;
&lt;/table&gt;
&lt;p&gt;※Doesを使う場合、動詞のsは消えて原形に戻ることに注意しましょう。&lt;/p&gt;
&lt;h3&gt;理解度チェック：練習問題&lt;/h3&gt;
&lt;p&gt;次の日本文を英語に直してみましょう。答えは最後にあります。&lt;/p&gt;
&lt;ol&gt;
&lt;li&gt;あなたは毎日何を勉強しますか？&lt;/li&gt;
&lt;li&gt;ケビンはカバンの中に何を持っていますか？&lt;/li&gt;
&lt;li&gt;あなたは朝食に何を必要としていますか？&lt;/li&gt;
&lt;/ol&gt;
&lt;p&gt;&amp;nbsp;&lt;/p&gt;
&lt;h3&gt;よくある質問（FAQ）&lt;/h3&gt;
&lt;div style="border: 1px solid #FF8C00; padding: 15px; border-radius: 5px;"&gt;
&lt;p&gt;&lt;strong&gt;Q. &amp;#8220;What do you&amp;#8230;?&amp;#8221; と &amp;#8220;What is your&amp;#8230;?&amp;#8221; の違いは何ですか？&lt;/strong&gt;&lt;br /&gt;
A. 動作を聞く場合は一般動詞の疑問文（doを使用）、名前や好きなものなど「正体」を聞く場合はbe動詞（is/are）を使います。&lt;br /&gt;
例：What &lt;strong&gt;do&lt;/strong&gt; you play?（何をしますか？） / What &lt;strong&gt;is&lt;/strong&gt; your name?（名前は何ですか？）&lt;/p&gt;
&lt;p&gt;&lt;strong&gt;Q. なぜ What のあとに does がくるのですか？&lt;/strong&gt;&lt;br /&gt;
A. 英語では疑問詞を文頭に置くルールがありますが、その後の語順は「疑問文の形」を維持しなければなりません。主語が三人称単数（KeikoやKevinなど）のときは、DoがDoesに変化して助けてくれるからです。&lt;/p&gt;
&lt;/div&gt;
&lt;p&gt;&amp;nbsp;&lt;/p&gt;
&lt;div style="background-color: #eee; padding: 10px;"&gt;&lt;strong&gt;練習問題の解答：&lt;/strong&gt;&lt;br /&gt;
1. What do you study every day?&lt;br /&gt;
2. What does Kevin have in his bag?&lt;br /&gt;
3. What do you need for breakfast?&lt;/div&gt;
&lt;hr /&gt;
&lt;p&gt;&amp;nbsp;&lt;/p&gt;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</si>
  <si>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https://eng-support.com/column/progress-book1-lesson10-1/</t>
  </si>
  <si>
    <t>以下のページは不自然なワードを使用しています。
これらを適切に自然な言葉に置き換えて下さい。
なお、本文の装飾や構造は絶対に変えないでください。
【対象ページURL】
https://eng-support.com/column/progress-book1-lesson10-1/
【検出された不自然ワード】
（検出なし）
【本文】
------
&lt;p&gt;&amp;nbsp;&lt;/p&gt;
&lt;p&gt;&lt;iframe title="YouTube video player" src="https://www.youtube.com/embed/HigQ1LVP5uo" width="560" height="315" frameborder="0" allowfullscreen="allowfullscreen"&gt;&lt;br /&gt;
&lt;span data-mce-type="bookmark" style="display: inline-block; width: 0px; overflow: hidden; line-height: 0;" class="mce_SELRES_start"&gt;﻿&lt;/span&gt;&lt;br /&gt;
&lt;span data-mce-type="bookmark" style="display: inline-block; width: 0px; overflow: hidden; line-height: 0;" class="mce_SELRES_start"&gt;﻿&lt;/span&gt;&lt;br /&gt;
&lt;/iframe&gt;&lt;/p&gt;
&lt;p&gt;PROGRESS Book1 Lesson10 シーン1では、&lt;strong&gt;規則動詞の過去形&lt;/strong&gt;が初めて登場します。&lt;br /&gt;
「過去形」と聞くと難しそうに感じるかもしれませんが、&lt;strong&gt;前半はとても素直で分かりやすい&lt;/strong&gt;単元です。&lt;br /&gt;
ここでは、現在形・現在進行形・過去形の比較から入り、規則動詞の過去形のつくり方のルールを丁寧に整理していきます。&lt;/p&gt;
&lt;hr /&gt;
&lt;h2&gt;規則動詞の過去形の基本と「3つの文」の比較&lt;/h2&gt;
&lt;p&gt;まずは、同じ動詞 &lt;strong&gt;practice&lt;/strong&gt; を使った3つの文を比較してみます。&lt;/p&gt;
&lt;p&gt;&lt;img decoding="async" loading="lazy" class="alignnone size-full wp-image-328" src="http://eng-support.com/wp-content/uploads/2023/05/プログレス230424-6.jpg" alt="スライドに 'Tammy practices volleyball every afternoon.' の例文が表示され、現在形の動詞と三単現のルールを解説。" width="1280" height="720" srcset="https://eng-support.com/wp-content/uploads/2023/05/プログレス230424-6.jpg 1280w, https://eng-support.com/wp-content/uploads/2023/05/プログレス230424-6-300x169.jpg 300w, https://eng-support.com/wp-content/uploads/2023/05/プログレス230424-6-1024x576.jpg 1024w, https://eng-support.com/wp-content/uploads/2023/05/プログレス230424-6-768x432.jpg 768w, https://eng-support.com/wp-content/uploads/2023/05/プログレス230424-6-320x180.jpg 320w" sizes="(max-width: 1280px) 100vw, 1280px" /&gt;&lt;/p&gt;
&lt;blockquote&gt;&lt;p&gt;Tammy practices volleyball every afternoon.&lt;br /&gt;
Tammy is practicing volleyball now.&lt;br /&gt;
Tammy practiced volleyball yesterday.&lt;/p&gt;&lt;/blockquote&gt;
&lt;p&gt;3文とも&lt;strong&gt;主語は Tammy&lt;/strong&gt;で共通です。違っているのは、次の2点だけです。&lt;/p&gt;
&lt;ul&gt;
&lt;li&gt;動詞の形：&lt;strong&gt;practices / is practicing / practiced&lt;/strong&gt;&lt;/li&gt;
&lt;li&gt;「いつ」を表す語句：&lt;strong&gt;every afternoon / now / yesterday&lt;/strong&gt;&lt;/li&gt;
&lt;/ul&gt;
&lt;p&gt;動詞 &lt;strong&gt;practice&lt;/strong&gt; は「～を練習する」という意味の&lt;strong&gt;他動詞&lt;/strong&gt;で、その後ろの &lt;strong&gt;volleyball&lt;/strong&gt; が「何を」にあたる&lt;strong&gt;目的語&lt;/strong&gt;です。&lt;br /&gt;
さらに、&lt;strong&gt;every afternoon / now / yesterday&lt;/strong&gt; はいずれも「いつ？」を表し、動詞を修飾する&lt;strong&gt;副詞（副詞句）&lt;/strong&gt;として働きます。&lt;/p&gt;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&lt;h3&gt;現在形（習慣）：「Tammy practices … every afternoon.」&lt;/h3&gt;
&lt;blockquote&gt;&lt;p&gt;Tammy practices volleyball every afternoon.&lt;br /&gt;
「タミーは毎日午後にバレーボールを練習します。」&lt;/p&gt;&lt;/blockquote&gt;
&lt;ul&gt;
&lt;li&gt;&lt;strong&gt;practices&lt;/strong&gt; … 現在形（とくに「習慣」を表す現在形）&lt;/li&gt;
&lt;li&gt;&lt;strong&gt;every afternoon&lt;/strong&gt; … 「いつも午後に」＝習慣を表す副詞句&lt;/li&gt;
&lt;/ul&gt;
&lt;p&gt;ここでよく話題になるのが&lt;strong&gt;「三単現の s」&lt;/strong&gt;です。&lt;/p&gt;
&lt;ul&gt;
&lt;li&gt;&lt;strong&gt;三人称単数&lt;/strong&gt; … 主語が「その場にいない一人の人（もの）」&lt;br /&gt;
例：Tammy（会話に参加していないので「彼女」＝三人称）&lt;/li&gt;
&lt;li&gt;&lt;strong&gt;現在形の s&lt;/strong&gt; … 動詞に付く &lt;strong&gt;-s&lt;/strong&gt;（practices）&lt;/li&gt;
&lt;/ul&gt;
&lt;p&gt;&lt;strong&gt;「三単現」&lt;/strong&gt;という言い方をすると、主語と動詞をごちゃっとひとまとめにして見てしまいがちです。&lt;br /&gt;
しかし、厳密には&lt;/p&gt;
&lt;ul&gt;
&lt;li&gt;&lt;strong&gt;三人称単数かどうか → 主語の話（Tammy）&lt;/strong&gt;&lt;/li&gt;
&lt;li&gt;&lt;strong&gt;現在形の s → 動詞の形の話（practices）&lt;/strong&gt;&lt;/li&gt;
&lt;/ul&gt;
&lt;p&gt;というように、&lt;strong&gt;主語と動詞の2か所をチェックする必要がある&lt;/strong&gt;、という点を意識しましょう。&lt;/p&gt;
&lt;h3&gt;現在進行形：「Tammy is practicing … now.」&lt;/h3&gt;
&lt;blockquote&gt;&lt;p&gt;Tammy is practicing volleyball now.&lt;br /&gt;
「タミーは今、バレーボールをしているところです。」&lt;/p&gt;&lt;/blockquote&gt;
&lt;p&gt;ここでの大事なポイントは、&lt;/p&gt;
&lt;ul&gt;
&lt;li&gt;&lt;strong&gt;現在進行形＝ be動詞 ＋ 動詞の ing形 の2語セット&lt;/strong&gt;&lt;/li&gt;
&lt;/ul&gt;
&lt;p&gt;です。&lt;strong&gt;practicing だけを見て「現在進行形」と言ってしまうのは誤り&lt;/strong&gt;で、&lt;br /&gt;
&lt;strong&gt;is practicing&lt;/strong&gt; という 2語のかたまり が「現在進行形」です。&lt;/p&gt;
&lt;p&gt;中2以上なら、次の対応も押さえておくとよいでしょう。&lt;/p&gt;
&lt;ul&gt;
&lt;li&gt;&lt;strong&gt;is practicing&lt;/strong&gt; … 現在進行形&lt;/li&gt;
&lt;li&gt;&lt;strong&gt;was practicing&lt;/strong&gt; … 過去進行形（be動詞が was になっただけ）&lt;/li&gt;
&lt;/ul&gt;
&lt;p&gt;つまり、「現在」「過去」といった&lt;strong&gt;時制の情報は be動詞側に出る&lt;/strong&gt;、という見方が大切です。&lt;/p&gt;
&lt;h3&gt;過去形：「Tammy practiced … yesterday.」&lt;/h3&gt;
&lt;blockquote&gt;&lt;p&gt;Tammy practiced volleyball yesterday.&lt;br /&gt;
「タミーは昨日、バレーボールを練習しました。」&lt;/p&gt;&lt;/blockquote&gt;
&lt;p&gt;&lt;strong&gt;yesterday&lt;/strong&gt; は「昨日」、つまり&lt;strong&gt;今より前に起きたこと＝過去&lt;/strong&gt;を表します。&lt;br /&gt;
こうした「過去のこと」を表すときに使うのが、&lt;strong&gt;動詞の「過去形」&lt;/strong&gt;です。&lt;/p&gt;
&lt;ul&gt;
&lt;li&gt;動詞の元の形 … &lt;strong&gt;原形（practice）&lt;/strong&gt;&lt;/li&gt;
&lt;li&gt;規則動詞の過去形 … &lt;strong&gt;原形＋ed（practiced）&lt;/strong&gt;&lt;/li&gt;
&lt;/ul&gt;
&lt;p&gt;この「原形」という漢字は「原っぱの原」と書きますが、もともとの意味は「元の形」です。&lt;br /&gt;
つまり、&lt;strong&gt;原形＝その動詞のいちばん基本の形&lt;/strong&gt;と考えればOKです。&lt;/p&gt;
&lt;hr /&gt;
&lt;h2&gt;規則動詞の過去形のつくり方&lt;/h2&gt;
&lt;p&gt;規則動詞の過去形は、基本的には&lt;strong&gt;「原形＋ed」&lt;/strong&gt;で作りますが、&lt;br /&gt;
語尾によっていくつかのパターンがあります。&lt;/p&gt;
&lt;h3&gt;① 基本形：原形＋ed&lt;/h3&gt;
&lt;p&gt;&lt;strong&gt;最も基本的なルール&lt;/strong&gt;は次のとおりです。&lt;/p&gt;
&lt;ul&gt;
&lt;li&gt;&lt;strong&gt;原形＋ed ＝ 規則動詞の過去形&lt;/strong&gt;&lt;/li&gt;
&lt;/ul&gt;
&lt;p&gt;例：&lt;/p&gt;
&lt;ul&gt;
&lt;li&gt;work → worked&lt;/li&gt;
&lt;li&gt;play → played&lt;/li&gt;
&lt;/ul&gt;
&lt;p&gt;まずは「原形＋ed」が&lt;strong&gt;標準形&lt;/strong&gt;であることを押さえましょう。&lt;/p&gt;
&lt;h3&gt;② 語尾が e のとき：d だけ付ける&lt;/h3&gt;
&lt;p&gt;原形がすでに &lt;strong&gt;e&lt;/strong&gt; で終わっている場合、さらに &lt;strong&gt;ed&lt;/strong&gt; をつけると &lt;strong&gt;ee&lt;/strong&gt; が重なってしまいます。&lt;br /&gt;
そこで、&lt;/p&gt;
&lt;ul&gt;
&lt;li&gt;&lt;strong&gt;語尾が「発音しない e」で終わる動詞 → d だけ付ける&lt;/strong&gt;&lt;/li&gt;
&lt;/ul&gt;
&lt;p&gt;というルールになります。&lt;/p&gt;
&lt;ul&gt;
&lt;li&gt;practice → practiced（&lt;strong&gt;e＋d&lt;/strong&gt;）&lt;/li&gt;
&lt;li&gt;live → lived（&lt;strong&gt;e＋d&lt;/strong&gt;）&lt;/li&gt;
&lt;/ul&gt;
&lt;p&gt;本来のパターンは「＋ed」ですが、&lt;br /&gt;
&lt;strong&gt;発音しない e がすでにあるのに、さらに e を重ねるのは見た目も発音もわずらわしい&lt;/strong&gt;ため、&lt;br /&gt;
&lt;strong&gt;d だけを付ける形が採用されている&lt;/strong&gt;と考えるとイメージしやすくなります。&lt;/p&gt;
&lt;h3 data-start="20" data-end="54"&gt;③ need → needed の注意点：「ed」を書き忘れない&lt;/h3&gt;
&lt;p data-start="56" data-end="82"&gt;原形 need の過去形は needed です。&lt;/p&gt;
&lt;p data-start="84" data-end="99"&gt;need → needed&lt;/p&gt;
&lt;p data-start="101" data-end="184"&gt;もともと need は語尾に &lt;strong data-start="116" data-end="121"&gt;d&lt;/strong&gt; を含んでいるので、過去形にすると &lt;strong data-start="139" data-end="149"&gt;d + ed&lt;/strong&gt; となり、&lt;br data-start="154" data-end="157" /&gt;&lt;strong data-start="157" data-end="175"&gt;d が続く形（needed）&lt;/strong&gt; になります。&lt;/p&gt;
&lt;p data-start="186" data-end="193"&gt;そのため、&lt;/p&gt;
&lt;ul data-start="195" data-end="267"&gt;
&lt;li data-start="195" data-end="223"&gt;
&lt;p data-start="197" data-end="223"&gt;本来は &lt;strong data-start="201" data-end="211"&gt;needed&lt;/strong&gt; と書くべきところを&lt;/p&gt;
&lt;/li&gt;
&lt;li data-start="224" data-end="267"&gt;
&lt;p data-start="226" data-end="267"&gt;うっかり &lt;strong data-start="231" data-end="243"&gt;need のまま&lt;/strong&gt; 書いてしまう（&lt;strong data-start="251" data-end="264"&gt;-ed のつけ忘れ&lt;/strong&gt;）&lt;/p&gt;
&lt;/li&gt;
&lt;/ul&gt;
&lt;p data-start="269" data-end="285"&gt;というミスが起こりがちです。&lt;/p&gt;
&lt;p data-start="287" data-end="354"&gt;× need（過去形なのに -ed をつけ忘れている）&lt;br data-start="314" data-end="317" /&gt;○ needed（語尾の d のあとに -ed まで書けている完成形）&lt;/p&gt;
&lt;p data-start="356" data-end="446" data-is-last-node="" data-is-only-node=""&gt;テストなどでは、「あれ、ちゃんと -ed までつけたかな？」と一瞬不安になることがあるので、&lt;br data-start="402" data-end="405" /&gt;&lt;strong data-start="405" data-end="430"&gt;「need の過去形は必ず needed」&lt;/strong&gt; とセットで覚えておきましょう。&lt;/p&gt;
&lt;h3&gt;④ 語尾が子音＋y のとき：y → i にして ed&lt;/h3&gt;
&lt;p&gt;次は &lt;strong&gt;study → studied&lt;/strong&gt; のパターンです。&lt;/p&gt;
&lt;ul&gt;
&lt;li&gt;study → studied&lt;/li&gt;
&lt;/ul&gt;
&lt;p&gt;教科書などでは、よく次のように教えられます。&lt;/p&gt;
&lt;ul&gt;
&lt;li&gt;&lt;strong&gt;「子音＋y」で終わるときは、y を i にかえて ed を付ける&lt;/strong&gt;&lt;/li&gt;
&lt;/ul&gt;
&lt;p&gt;ここで出てくるキーワードが「母音」と「子音」です。&lt;/p&gt;
&lt;ul&gt;
&lt;li&gt;&lt;strong&gt;母音（vowel）&lt;/strong&gt; … 日本語でいう「あ・い・う・え・お」にあたる音&lt;/li&gt;
&lt;li&gt;&lt;strong&gt;子音（consonant）&lt;/strong&gt; … 母音以外の音（k, t, s, y など）&lt;/li&gt;
&lt;/ul&gt;
&lt;p&gt;一見すると、&lt;strong&gt;study の y は「あいうえお」ではないので子音に見えます&lt;/strong&gt;が、英語の歴史的な流れを考えると、もともとは次のようなイメージです。&lt;/p&gt;
&lt;ul&gt;
&lt;li&gt;語尾に来る &lt;strong&gt;i&lt;/strong&gt; が見た目として「かっこ悪い」ので、&lt;strong&gt;綴りの上では y を使うようになった&lt;/strong&gt;&lt;/li&gt;
&lt;li&gt;しかし、&lt;strong&gt;語尾から外れて（＝後ろに ed がついて）しまうときは、元の i に戻す&lt;/strong&gt;&lt;/li&gt;
&lt;/ul&gt;
&lt;p&gt;つまり、より正確に言えば、&lt;/p&gt;
&lt;ul&gt;
&lt;li&gt;&lt;strong&gt;語尾の y は、本来の i に「戻して」から ed を付ける&lt;/strong&gt;&lt;/li&gt;
&lt;/ul&gt;
&lt;p&gt;という説明になります。&lt;br /&gt;
テストでの採点上は「子音＋y → y を i にかえて ed」だけ覚えていても点数は変わりませんが、&lt;br /&gt;
&lt;strong&gt;「y を i に戻している」という意識を持っておくと、英語そのものの仕組みへの理解が深まります。&lt;/strong&gt;&lt;/p&gt;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&lt;hr /&gt;
&lt;h2&gt;進行形とのちがい：前に「be動詞」がいるかどうか&lt;/h2&gt;
&lt;p&gt;ここまで「過去形」のルールを見てきましたが、&lt;strong&gt;進行形との比較&lt;/strong&gt;も大事です。&lt;/p&gt;
&lt;ul&gt;
&lt;li&gt;&lt;strong&gt;進行形：&lt;/strong&gt; be動詞 ＋ 動詞の ing形&lt;br /&gt;
例）is practicing / was practicing など&lt;/li&gt;
&lt;li&gt;&lt;strong&gt;過去形：&lt;/strong&gt; 動詞そのものを「過去形の形」に変えるだけ&lt;br /&gt;
例）practice → practiced&lt;/li&gt;
&lt;/ul&gt;
&lt;p&gt;つまり、&lt;/p&gt;
&lt;ul&gt;
&lt;li&gt;&lt;strong&gt;進行形では「前に be動詞」が必須&lt;/strong&gt;&lt;/li&gt;
&lt;li&gt;&lt;strong&gt;過去形では前に何もつけず「動詞の形そのもの」を変える&lt;/strong&gt;&lt;/li&gt;
&lt;/ul&gt;
&lt;p&gt;という違いがあります。&lt;br /&gt;
この単元で扱う&lt;strong&gt;規則動詞の過去形は、形さえ覚えてしまえば作り方はシンプル&lt;/strong&gt;なので、&lt;br /&gt;
「過去形だからといって、必要以上にビクビクする必要はない」という感覚を持っておきましょう。&lt;/p&gt;
&lt;hr /&gt;
&lt;h2&gt;PROGRESS ならではの特徴と学習上の心構え&lt;/h2&gt;
&lt;p&gt;PROGRESS では、&lt;strong&gt;わざと「普通ではない」特別な例が最初に出てくる&lt;/strong&gt;ことがよくあります。&lt;br /&gt;
この単元でも、&lt;/p&gt;
&lt;ul&gt;
&lt;li&gt;語尾が e の動詞（practice, live）&lt;/li&gt;
&lt;li&gt;need ～ needed のように綴りミスが起こりやすいもの&lt;/li&gt;
&lt;li&gt;study → studied のように y の扱いが特殊なもの&lt;/li&gt;
&lt;/ul&gt;
&lt;p&gt;といった&lt;strong&gt;「一工夫いる動詞」&lt;/strong&gt;が早い段階で登場しています。&lt;/p&gt;
&lt;p&gt;日本のテストでは「ルール通り書けていれば点数は同じ」ですが、&lt;br /&gt;
授業の中では、&lt;/p&gt;
&lt;ul&gt;
&lt;li&gt;なぜ「e のときは d だけ」なのか&lt;/li&gt;
&lt;li&gt;なぜ「y を i に戻す」という考え方があるのか&lt;/li&gt;
&lt;/ul&gt;
&lt;p&gt;といった&lt;strong&gt;言語としての英語の仕組み&lt;/strong&gt;に触れておくと、&lt;br /&gt;
この先の学習がずっと楽になります。&lt;/p&gt;
&lt;hr /&gt;
&lt;h2&gt;まとめ：規則動詞の過去形は「原形＋ed」からスタート&lt;/h2&gt;
&lt;ul&gt;
&lt;li&gt;&lt;strong&gt;現在形・現在進行形・過去形&lt;/strong&gt;は、「動詞の形」と「いつ？」の組み合わせで区別する。&lt;/li&gt;
&lt;li&gt;&lt;strong&gt;三単現&lt;/strong&gt;では、
&lt;ul&gt;
&lt;li&gt;三人称単数かどうか ＝ &lt;strong&gt;主語&lt;/strong&gt;を見る&lt;/li&gt;
&lt;li&gt;現在形の s が付いているか ＝ &lt;strong&gt;動詞&lt;/strong&gt;を見る&lt;/li&gt;
&lt;/ul&gt;
&lt;p&gt;と、主語と動詞の両方を確認するのがポイント。&lt;/li&gt;
&lt;li&gt;&lt;strong&gt;規則動詞の過去形&lt;/strong&gt;の基本は「&lt;strong&gt;原形＋ed&lt;/strong&gt;」。&lt;/li&gt;
&lt;li&gt;語尾が&lt;strong&gt;e&lt;/strong&gt;のときは &lt;strong&gt;d だけ&lt;/strong&gt;付ける（practice → practiced, live → lived）。&lt;/li&gt;
&lt;li&gt;&lt;strong&gt;need → needed&lt;/strong&gt; は「ed を書き忘れない」ように要注意。&lt;/li&gt;
&lt;li&gt;語尾が&lt;strong&gt;子音＋y&lt;/strong&gt;のときは「&lt;strong&gt;y を i に戻してから ed&lt;/strong&gt;」（study → studied）。&lt;/li&gt;
&lt;li&gt;&lt;strong&gt;進行形は be動詞＋ing&lt;/strong&gt;、&lt;strong&gt;過去形は動詞そのものの形を変えるだけ&lt;/strong&gt;という違いを押さえる。&lt;/li&gt;
&lt;li&gt;PROGRESS では、あえて特例的な形が早めに登場することが多いので、「なぜそうなるのか」までセットで理解していくと力になる。&lt;/li&gt;
&lt;/ul&gt;
&lt;p&gt;この単元の「規則動詞の過去形」は、英語の時制の入り口にあたるとても大事なポイントです。&lt;br /&gt;
まずは&lt;strong&gt;基本のルールと代表例&lt;/strong&gt;をしっかり押さえ、「過去形＝怖いもの」ではなく&lt;br /&gt;
&lt;strong&gt;「形のパターンを知れば解ける分野」&lt;/strong&gt;として自信をつけていきましょう。&lt;/p&gt;
&lt;p&gt;&amp;nbsp;&lt;/p&gt;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</si>
  <si>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https://eng-support.com/column/progress-book1-lesson10-2/</t>
  </si>
  <si>
    <t>以下のページは不自然なワードを使用しています。
これらを適切に自然な言葉に置き換えて下さい。
なお、本文の装飾や構造は絶対に変えないでください。
【対象ページURL】
https://eng-support.com/column/progress-book1-lesson10-2/
【検出された不自然ワード】
（検出なし）
【本文】
------
&lt;p&gt;&lt;iframe title="YouTube video player" src="https://www.youtube.com/embed/U2FX5EfXTVg" width="560" height="315" frameborder="0" allowfullscreen="allowfullscreen"&gt;&lt;/iframe&gt;&lt;/p&gt;
&lt;p&gt;――今回は、Book1 Lesson10シーン2、過去形の否定文です。&lt;br /&gt;
前回出てきた過去形の続きという事になりますが、宜しくお願いします。&lt;/p&gt;
&lt;p&gt;&lt;img decoding="async" loading="lazy" class="alignnone size-full wp-image-331" src="http://eng-support.com/wp-content/uploads/2023/05/プログレス230424-7.jpg" alt="" width="1280" height="720" srcset="https://eng-support.com/wp-content/uploads/2023/05/プログレス230424-7.jpg 1280w, https://eng-support.com/wp-content/uploads/2023/05/プログレス230424-7-300x169.jpg 300w, https://eng-support.com/wp-content/uploads/2023/05/プログレス230424-7-1024x576.jpg 1024w, https://eng-support.com/wp-content/uploads/2023/05/プログレス230424-7-768x432.jpg 768w, https://eng-support.com/wp-content/uploads/2023/05/プログレス230424-7-320x180.jpg 320w" sizes="(max-width: 1280px) 100vw, 1280px" /&gt;&lt;/p&gt;
&lt;p&gt;こちらLookを見て下さい。&lt;br /&gt;
上二つは現在形の否定文です。&lt;br /&gt;
動詞は一般動詞です。&lt;br /&gt;
I do not work every day.&lt;br /&gt;
ちなみにこの文の訳し方、ここはちょっと時間掛けて話ししたいと思います。&lt;br /&gt;
「私は毎日働かない。」&lt;br /&gt;
こう訳すと、&lt;strong&gt;この英語が言いたい事と内容が食い違って理解される可能性が大きいです。&lt;/strong&gt;&lt;br /&gt;
”I do not work”、ちょっと”every day”を取ってみましょう。&lt;br /&gt;
I do not work.&lt;br /&gt;
これの訳ですが、もちろん「私は働かない。」でも合っていますが、実は正確な訳ではないんです。&lt;br /&gt;
&lt;!--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&lt;p&gt;正確な訳ですが、”not”がどういう意味かというと、「何々という訳ではない」が正しいです。&lt;br /&gt;
したがって、正確に”I do not work.”を訳すと、「私は働くという訳ではない。」になります。&lt;br /&gt;
ただし、「私は働くという訳ではない。」、それから、「私は働かない。」&lt;br /&gt;
この二つの日本語は意味違いますか？&lt;br /&gt;
ニュアンスはちょっと違うかも知れませんが意味はほとんど一緒です。&lt;br /&gt;
そうすると英語習いたての小学校5年生に、「私は働かない。」と訳したらペケ&lt;br /&gt;
「働くという訳ではない。」じゃなきゃ丸しないなんてやると、英語ってややこしいなぁ、英語はついていけないや、とかなっちゃう子が多い訳です。&lt;br /&gt;
I do not work.&lt;br /&gt;
従来の訳は「私は働かない。」です。&lt;br /&gt;
正確な訳は、「私は働くという訳ではない。」です。&lt;br /&gt;
意味が一緒だから問題ないです。&lt;br /&gt;
ところが、今回後ろに”every day”、「毎日」と付いています。&lt;br /&gt;
I do not work every day.&lt;br /&gt;
「私は毎日働かない。」はよくないです。&lt;br /&gt;
それに対して、正確な訳は「という訳ではない」ですから、「私は毎日働くという訳ではない。」この二つの意味は日本語一緒ですか？&lt;br /&gt;
日本語自体が非常に意味微妙ですが、でも右側の「私は毎日働かない。」は働く日ありますか？&lt;br /&gt;
働く日が0と考える方が自然ですよね？&lt;br /&gt;
もちろん、働いたり働かなかったりという意味に取れなくもないですが、働く日がないの方が可能性が高いです。&lt;br /&gt;
一方、「毎日働くという訳ではない。」、こっちは明らかに働いたり働かなかったりです。&lt;br /&gt;
これが正しいんです。&lt;br /&gt;
「毎日働かない。」と訳したらペケです。&lt;br /&gt;
ところが、日本って”not”を「訳ではない」と教えれば済む話を、「毎日働かない。」はペケだよの&lt;br /&gt;
理由を”every”という「全部」という言葉が付いたから部分否定と言ってねとか、部分指定に訳しましょうと高校とかでもこういう教え方で習う子が大半です。&lt;br /&gt;
そもそもが”not”が「何々という訳ではない」と覚えていれば部分否定とかそんな事をもち出さなくても正解出来るんです。&lt;br /&gt;
一部のややこしいやつで部分否定という言葉をもち出した方がいいケースももちろんありますが、&lt;br /&gt;
まずは全部否定だ部分否定だとかいうややこしい言葉はおいておきます。&lt;br /&gt;
”not”は”I work”「私は働くという訳ではない。」&lt;br /&gt;
あるいは”I work every day”「私毎日働くという訳ではない」となります。&lt;br /&gt;
&lt;span style="color: #ff0000;"&gt;否定文は、肯定文プラス「という訳ではない」と覚えて下さい。&lt;/span&gt;&lt;br /&gt;
出てきましたのでお話をしました。&lt;br /&gt;
じゃあ本来の過去形の否定文の話に戻りましょう。&lt;br /&gt;
”I do not work every day.”に対して、”I”が主語”He”に変わりました。&lt;br /&gt;
私が一人目、一人称です。&lt;br /&gt;
あなたが二人目、二人称です。&lt;br /&gt;
彼、は第三者だから三人称です。&lt;br /&gt;
彼は一人だけだから三人称単数です。&lt;br /&gt;
”He”が三人称単数です。&lt;br /&gt;
今は現在形をやっています。&lt;br /&gt;
主語が三人称単数で動詞は現在形なら三単現の「s」が付きます。&lt;br /&gt;
”o”で終わっていたら”es”が付きます。&lt;br /&gt;
”He does not work on Sunday.”になる訳です。&lt;br /&gt;
ちなみに今まであまり言ってきませんでしたが、この2行の”not”のあとの”work”ですが、これはなんでしょう？&lt;br /&gt;
もちろん「働く」という動詞ですが、これは動詞の原形という元の形です。&lt;br /&gt;
動詞の原形です。&lt;br /&gt;
つまり、”do”や”does”が付いたら”work”のとこは原形で変わらないです。&lt;br /&gt;
”do”や”does”の所の形を変えます。&lt;br /&gt;
じゃあ過去形にする時も”do”や”does”の所を変えればいいので、”did”になる訳です。&lt;br /&gt;
&lt;span style="color: #0000ff;"&gt;三人称単数以外の現在形が”do”、三単現が”does”、過去形は全て”did”です。&lt;/span&gt;&lt;br /&gt;
”do not” ”dose not” ”did not”です。&lt;br /&gt;
そのあとの動詞は必ず元の形、原形で書きます。&lt;br /&gt;
&lt;strong&gt;全部原形です。&lt;/strong&gt;&lt;br /&gt;
となると、結構簡単です。&lt;br /&gt;
&lt;!--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&lt;p&gt;だから”do” ”dose” ”did”を頭に入れておけばいいです。&lt;br /&gt;
毎回”do” ”dose” ”did”のどれにしようかな、”do not” ”dose not” ”did not”、&lt;span style="color: #ff0000;"&gt;あとの動詞はとにかくもういじくらない。&lt;/span&gt;&lt;br /&gt;
&lt;span style="color: #ff0000;"&gt;元の原形を書いておけばいいです。&lt;/span&gt;&lt;br /&gt;
という事で、一般動詞の過去形の否定文は意外と優しいです。&lt;br /&gt;
ただし一つだけ、PROGRESSは一般動詞の否定文に関して現在形を三単現を含めて二つ書いて、現在形と過去形が比べてあります。&lt;br /&gt;
ただ、一般の教科書というのはこういう比べ方じゃなくて、過去形の肯定文と否定文を比べてあるのが普通です。&lt;br /&gt;
例えば、”Lifang’s father”は”did not work”になっていますが、&lt;br /&gt;
肯定文ですと「リーファンのお父さんが昨夜働いた。」でしたら、&lt;br /&gt;
”Lifang’s father”、ここの部分が”Worked”になる訳です。&lt;br /&gt;
Lifang’s father worked last night.&lt;br /&gt;
この”work”と否定分にした時に”did not”、”did”のとこで過去形を表して”work”は原形に戻ります。&lt;br /&gt;
これ二つ目の”He does not work on Sunday.”ですが、これを肯定文にすると”He works on Sunday.”となります。&lt;br /&gt;
これを比べたら分かると思います。&lt;br /&gt;
&lt;span style="color: #ff0000;"&gt;肯定文だと動詞に”s”が付いたり”ed”が付いたりするのが、否定文になると”dose”や”did”になって、動詞は原形です。&lt;/span&gt;&lt;br /&gt;
これを間違えないようにして下さい。&lt;br /&gt;
このように一般動詞の否定文、過去形ですね。&lt;br /&gt;
現在形の否定文を過去形に変える事が出来るというのと、過去形の肯定文を否定文に変えられる、この両方出来るようにならなきゃダメです。&lt;br /&gt;
ちょっとPROGRESSその内の片方向しか載っていませんので、両方の練習をするようにしましょう。&lt;br /&gt;
&lt;!--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</si>
  <si>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https://eng-support.com/column/progress-book1-lesson10-3/</t>
  </si>
  <si>
    <t>以下のページは不自然なワードを使用しています。
これらを適切に自然な言葉に置き換えて下さい。
なお、本文の装飾や構造は絶対に変えないでください。
【対象ページURL】
https://eng-support.com/column/progress-book1-lesson10-3/
【検出された不自然ワード】
（検出なし）
【本文】
------
&lt;p&gt;&amp;nbsp;&lt;/p&gt;
&lt;p&gt;&lt;!-- レッスン動画：Book1 Lesson10 シーン3 過去形の疑問文 --&gt;&lt;br /&gt;
&lt;iframe title="YouTube video player" src="https://www.youtube.com/embed/crsXqZ4HL9Y" width="560" height="315" frameborder="0" allowfullscreen="allowfullscreen"&gt;&lt;span data-mce-type="bookmark" style="display: inline-block; width: 0px; overflow: hidden; line-height: 0;" class="mce_SELRES_start"&gt;&lt;/span&gt;&lt;/iframe&gt;&lt;/p&gt;
&lt;p&gt;このページでは、Book1 Lesson10 シーン3で扱う&lt;strong&gt;「過去形の疑問文」&lt;/strong&gt;を整理します。&lt;br /&gt;
PROGRESS の Look に出てくる例文をもとに、&lt;/p&gt;
&lt;ul&gt;
&lt;li&gt;&lt;strong&gt;現在形の疑問文の復習&lt;/strong&gt;（Do / Does + 主語 + 動詞の原形）&lt;/li&gt;
&lt;li&gt;&lt;strong&gt;過去形の疑問文&lt;/strong&gt;（Did + 主語 + 動詞の原形）の作り方&lt;/li&gt;
&lt;li&gt;疑問詞付きの文（What / When / Where など）が過去になるときのルール&lt;/li&gt;
&lt;li&gt;目的語（何を）と「いつ・どこで」などの&lt;strong&gt;副詞句の見分け方&lt;/strong&gt;&lt;/li&gt;
&lt;li&gt;PROGRESS教材での表の見方と、自分で文の要素を分類するコツ&lt;/li&gt;
&lt;/ul&gt;
&lt;p&gt;を、入試や定期テストを意識しながら分かりやすくまとめています。&lt;/p&gt;
&lt;p&gt;&lt;img decoding="async" loading="lazy" class="alignnone size-full wp-image-334" src="http://eng-support.com/wp-content/uploads/2023/05/プログレス230424-8.jpg" sizes="(max-width: 1280px) 100vw, 1280px" srcset="https://eng-support.com/wp-content/uploads/2023/05/プログレス230424-8.jpg 1280w, https://eng-support.com/wp-content/uploads/2023/05/プログレス230424-8-300x169.jpg 300w, https://eng-support.com/wp-content/uploads/2023/05/プログレス230424-8-1024x576.jpg 1024w, https://eng-support.com/wp-content/uploads/2023/05/プログレス230424-8-768x432.jpg 768w, https://eng-support.com/wp-content/uploads/2023/05/プログレス230424-8-320x180.jpg 320w" alt="'Jack is getting taller and taller.'：ジャックがどんどん背が高くなっている様子を表す文例" width="1280" height="720" /&gt;&lt;/p&gt;
&lt;h2&gt;do / does / did（要点：ここだけで即答）&lt;/h2&gt;
&lt;p&gt;&lt;strong&gt;要点：&lt;/strong&gt;do の過去形は &lt;strong&gt;did&lt;/strong&gt;、does の過去形も &lt;strong&gt;did&lt;/strong&gt;（主語に関係なく did でそろえる）です。&lt;br /&gt;
&lt;strong&gt;過去の疑問文&lt;/strong&gt;は &lt;strong&gt;Did ＋ 主語 ＋ 動詞の原形&lt;/strong&gt;で作り、動詞を過去形（worked など）にしないのが減点回避のポイントです。&lt;/p&gt;
&lt;table style="border-collapse: collapse; width: 100%;" border="1" cellpadding="6"&gt;
&lt;thead&gt;
&lt;tr&gt;
&lt;th style="background: #f5f5f5;"&gt;知りたいこと&lt;/th&gt;
&lt;th style="background: #f5f5f5;"&gt;要点（定番パターン）&lt;/th&gt;
&lt;th style="background: #f5f5f5;"&gt;例文&lt;/th&gt;
&lt;th style="background: #f5f5f5;"&gt;よくあるミス&lt;/th&gt;
&lt;/tr&gt;
&lt;/thead&gt;
&lt;tbody&gt;
&lt;tr&gt;
&lt;td&gt;do の過去形&lt;/td&gt;
&lt;td&gt;&lt;strong&gt;do → did&lt;/strong&gt;&lt;/td&gt;
&lt;td&gt;I &lt;strong&gt;did&lt;/strong&gt; my homework yesterday.&lt;/td&gt;
&lt;td&gt;「doed」などにしない&lt;/td&gt;
&lt;/tr&gt;
&lt;tr&gt;
&lt;td&gt;does の過去形&lt;/td&gt;
&lt;td&gt;&lt;strong&gt;does → did&lt;/strong&gt;（過去では does は消える）&lt;/td&gt;
&lt;td&gt;He &lt;strong&gt;did&lt;/strong&gt; his homework yesterday.&lt;/td&gt;
&lt;td&gt;過去なのに「does」を残す&lt;/td&gt;
&lt;/tr&gt;
&lt;tr&gt;
&lt;td&gt;過去形の疑問文&lt;/td&gt;
&lt;td&gt;&lt;strong&gt;Did ＋ 主語 ＋ 動詞の原形&lt;/strong&gt;&lt;/td&gt;
&lt;td&gt;&lt;strong&gt;Did&lt;/strong&gt; you &lt;strong&gt;work&lt;/strong&gt; yesterday?&lt;/td&gt;
&lt;td&gt;× Did you &lt;strong&gt;worked&lt;/strong&gt; …（動詞を過去形にしない）&lt;/td&gt;
&lt;/tr&gt;
&lt;tr&gt;
&lt;td&gt;do と does の違い&lt;/td&gt;
&lt;td&gt;現在形：主語が&lt;strong&gt;三人称単数&lt;/strong&gt;なら &lt;strong&gt;does&lt;/strong&gt;、それ以外は &lt;strong&gt;do&lt;/strong&gt;&lt;/td&gt;
&lt;td&gt;&lt;strong&gt;Do&lt;/strong&gt; you work every day? / &lt;strong&gt;Does&lt;/strong&gt; John work every day?&lt;/td&gt;
&lt;td&gt;三単現でも do のままにする&lt;/td&gt;
&lt;/tr&gt;
&lt;tr&gt;
&lt;td&gt;did と does の違い&lt;/td&gt;
&lt;td&gt;&lt;strong&gt;did＝過去&lt;/strong&gt;／&lt;strong&gt;does＝現在（三単現）&lt;/strong&gt;&lt;/td&gt;
&lt;td&gt;&lt;strong&gt;Did&lt;/strong&gt; he work yesterday? / &lt;strong&gt;Does&lt;/strong&gt; he work every day?&lt;/td&gt;
&lt;td&gt;時制（いつの話か）を見ずに選ぶ&lt;/td&gt;
&lt;/tr&gt;
&lt;tr&gt;
&lt;td&gt;work の過去形（混同しやすい）&lt;/td&gt;
&lt;td&gt;ふつうの過去形は &lt;strong&gt;worked&lt;/strong&gt;／ただし疑問文は &lt;strong&gt;did＋work（原形）&lt;/strong&gt;&lt;/td&gt;
&lt;td&gt;He &lt;strong&gt;worked&lt;/strong&gt; yesterday. / &lt;strong&gt;Did&lt;/strong&gt; he &lt;strong&gt;work&lt;/strong&gt; yesterday?&lt;/td&gt;
&lt;td&gt;× Did he worked …（did が出たら動詞は原形）&lt;/td&gt;
&lt;/tr&gt;
&lt;/tbody&gt;
&lt;/table&gt;
&lt;h3&gt;迷わない3ステップ（定番パターンで減点を避ける）&lt;/h3&gt;
&lt;ul&gt;
&lt;li&gt;① まず「&lt;strong&gt;現在&lt;/strong&gt;の話か／&lt;strong&gt;過去&lt;/strong&gt;の話か」を決める&lt;/li&gt;
&lt;li&gt;② 過去なら &lt;strong&gt;did&lt;/strong&gt; でそろえ、動詞は&lt;strong&gt;必ず原形&lt;/strong&gt;に戻す&lt;/li&gt;
&lt;li&gt;③ 答えも &lt;strong&gt;did / didn’t&lt;/strong&gt; で受ける（※be動詞の疑問文は別ルールなので注意）&lt;/li&gt;
&lt;/ul&gt;
&lt;h2&gt;1. 現在形の疑問文をしっかり押さえる&lt;/h2&gt;
&lt;p&gt;過去形の疑問文でつまずく多くの生徒は、&lt;strong&gt;そもそもの現在形の疑問文の定番パターンがあいまい&lt;/strong&gt;です。まずは現在形から整理しましょう。&lt;/p&gt;
&lt;h3&gt;1-1. 基本形：Do / Does + 主語 + 動詞の原形&lt;/h3&gt;
&lt;p&gt;PROGRESS の Look の1行目は次のような例です。&lt;/p&gt;
&lt;ul&gt;
&lt;li&gt;&lt;code&gt;Do you work every day?&lt;/code&gt;&lt;br /&gt;
「あなたは毎日働いていますか。」&lt;br /&gt;
⇒ &lt;strong&gt;現在形&lt;/strong&gt;：普段からの習慣（every day）をたずねている。&lt;/li&gt;
&lt;/ul&gt;
&lt;p&gt;ここでのポイントは次の通りです。&lt;/p&gt;
&lt;ul&gt;
&lt;li&gt;&lt;strong&gt;Do + you + work&lt;/strong&gt; … 「you」が主語、「work」が動詞の原形&lt;/li&gt;
&lt;li&gt;&lt;strong&gt;every day&lt;/strong&gt; … 「いつ？」を表す語句（時を表す副詞句）&lt;/li&gt;
&lt;li&gt;答え方：
&lt;ul&gt;
&lt;li&gt;Yes, &lt;strong&gt;I do&lt;/strong&gt;.（はい、働いています。）&lt;/li&gt;
&lt;li&gt;No, &lt;strong&gt;I don’t&lt;/strong&gt;.（いいえ、働いていません。）&lt;/li&gt;
&lt;/ul&gt;
&lt;/li&gt;
&lt;/ul&gt;
&lt;p&gt;同じ行には次のような文が対応しています。&lt;/p&gt;
&lt;ul&gt;
&lt;li&gt;&lt;code&gt;Does John work every day, too?&lt;/code&gt;&lt;br /&gt;
「ジョンも毎日働いていますか。」&lt;/li&gt;
&lt;/ul&gt;
&lt;p&gt;ここから確認できる文法ポイントは、&lt;/p&gt;
&lt;ul&gt;
&lt;li&gt;&lt;strong&gt;John&lt;/strong&gt; … 会話にいない第三者 ⇒ &lt;strong&gt;三人称単数&lt;/strong&gt;&lt;/li&gt;
&lt;li&gt;&lt;strong&gt;三人称単数の現在形では do → does&lt;/strong&gt;&lt;/li&gt;
&lt;li&gt;動詞はあくまで&lt;strong&gt;原形 work のまま&lt;/strong&gt;&lt;/li&gt;
&lt;li&gt;答え方：
&lt;ul&gt;
&lt;li&gt;Yes, &lt;strong&gt;he does&lt;/strong&gt;. / No, &lt;strong&gt;he doesn’t&lt;/strong&gt;.&lt;/li&gt;
&lt;/ul&gt;
&lt;/li&gt;
&lt;/ul&gt;
&lt;blockquote&gt;&lt;p&gt;&lt;span style="color: #0000ff;"&gt;現在形なら do に三単現の es を付けて、work は原形のままです。&lt;/span&gt;&lt;/p&gt;&lt;/blockquote&gt;
&lt;p&gt;&lt;!--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&lt;h3&gt;1-2. 「現在形があやしいと、過去形もつまずく」&lt;/h3&gt;
&lt;p&gt;講師の立場から見ると、&lt;/p&gt;
&lt;ul&gt;
&lt;li&gt;&lt;strong&gt;現在形の疑問文がスラスラ作れないと、過去形の疑問文はまず無理&lt;/strong&gt;&lt;/li&gt;
&lt;li&gt;過去形でつまずく多くのケースは、&lt;strong&gt;そもそもの「Do / Does + 主語 + 動詞の原形」が曖昧&lt;/strong&gt;&lt;/li&gt;
&lt;/ul&gt;
&lt;p&gt;ということがよくあります。もし、&lt;/p&gt;
&lt;ul&gt;
&lt;li&gt;&lt;code&gt;Do you work … ?&lt;/code&gt; / &lt;code&gt;Does John work … ?&lt;/code&gt;&lt;/li&gt;
&lt;/ul&gt;
&lt;p&gt;の形自体が怪しい場合は、&lt;strong&gt;必ず現在形の疑問文から復習&lt;/strong&gt;することをおすすめします。&lt;/p&gt;
&lt;h2&gt;2. 過去形の疑問文：do / does を did に変えるだけ&lt;/h2&gt;
&lt;h3&gt;2-1. 現在形 → 過去形の変換ルール&lt;/h3&gt;
&lt;p&gt;同じ内容を「昨日」や「この前の日曜日」のように&lt;strong&gt;過去の出来事&lt;/strong&gt;としてたずねたいとき、疑問文を&lt;strong&gt;過去形&lt;/strong&gt;にします。&lt;/p&gt;
&lt;p&gt;基本ルールはただ1つです。&lt;/p&gt;
&lt;ul&gt;
&lt;li&gt;&lt;span style="color: #ff0000;"&gt;&lt;strong&gt;「do / does」だけを「did」に変える&lt;/strong&gt;&lt;/span&gt;&lt;/li&gt;
&lt;li&gt;&lt;strong&gt;動詞は必ず原形のまま&lt;/strong&gt;（worked などにはしない）&lt;/li&gt;
&lt;/ul&gt;
&lt;p&gt;例：&lt;/p&gt;
&lt;ul&gt;
&lt;li&gt;&lt;code&gt;Do you work every day?&lt;/code&gt;&lt;br /&gt;
→ &lt;code&gt;Did you work in the store yesterday?&lt;/code&gt;&lt;br /&gt;
「あなたは毎日働いていますか。」&lt;br /&gt;
→ 「あなたは昨日、その店で働きましたか。」&lt;/li&gt;
&lt;li&gt;&lt;code&gt;Does John work every day, too?&lt;/code&gt;&lt;br /&gt;
→ &lt;code&gt;Did John work in the store yesterday?&lt;/code&gt;&lt;/li&gt;
&lt;/ul&gt;
&lt;p&gt;このとき、&lt;/p&gt;
&lt;ul&gt;
&lt;li&gt;&lt;strong&gt;Do / Does → Did&lt;/strong&gt; に変える&lt;/li&gt;
&lt;li&gt;&lt;strong&gt;work は原形のまま&lt;/strong&gt;&lt;/li&gt;
&lt;li&gt;&lt;code&gt;in the store&lt;/code&gt; … 「どこで」（場所）を表す語句&lt;/li&gt;
&lt;li&gt;&lt;code&gt;yesterday / last Sunday&lt;/code&gt; … 「いつ」を表す語句&lt;/li&gt;
&lt;/ul&gt;
&lt;p&gt;というルールが常に維持されています。&lt;/p&gt;
&lt;h3&gt;2-2. 疑問詞つきの文もルールはまったく同じ&lt;/h3&gt;
&lt;p&gt;Look の3行目以降には、疑問詞（What / When / Whereなど）がついた例文が出てきますが、ルールは同じです。&lt;/p&gt;
&lt;p&gt;現在形の疑問文：&lt;/p&gt;
&lt;ul&gt;
&lt;li&gt;&lt;code&gt;What does Keiko want for lunch?&lt;/code&gt;&lt;br /&gt;
「ケイコは昼食に何が欲しいのですか。」&lt;/li&gt;
&lt;li&gt;&lt;code&gt;Where does he study Japanese?&lt;/code&gt;&lt;br /&gt;
「彼はどこで日本語を勉強していますか。」&lt;/li&gt;
&lt;li&gt;&lt;code&gt;When does she play the piano?&lt;/code&gt;&lt;br /&gt;
「彼女はいつピアノを弾きますか。」&lt;/li&gt;
&lt;/ul&gt;
&lt;p&gt;これを過去の文にすると：&lt;/p&gt;
&lt;ul&gt;
&lt;li&gt;&lt;code&gt;What did Keiko want for lunch?&lt;/code&gt;&lt;/li&gt;
&lt;li&gt;&lt;code&gt;Where did he study Japanese?&lt;/code&gt;&lt;/li&gt;
&lt;li&gt;&lt;code&gt;When did she play the piano?&lt;/code&gt;&lt;/li&gt;
&lt;/ul&gt;
&lt;p&gt;共通しているポイントは、&lt;/p&gt;
&lt;ul&gt;
&lt;li&gt;&lt;strong&gt;疑問詞 ＋ did ＋ 主語 ＋ 動詞の原形 …&lt;/strong&gt; の並びになる&lt;/li&gt;
&lt;li&gt;&lt;strong&gt;動詞はすべて原形&lt;/strong&gt;（wanted / studied / played にしない）&lt;/li&gt;
&lt;li&gt;&lt;span style="color: #0000ff;"&gt;&lt;strong&gt;いじるのは do / does / did の部分だけで、あとはいじらない&lt;/strong&gt;&lt;/span&gt;&lt;/li&gt;
&lt;/ul&gt;
&lt;blockquote&gt;&lt;p&gt;&lt;span style="color: #0000ff;"&gt;“do” “does” “did” をいじるだけで、あとはいじらないとしっかり覚えて下さい。&lt;/span&gt;&lt;/p&gt;&lt;/blockquote&gt;
&lt;p&gt;現在形はできるのに、&lt;code&gt;Did you work … ?&lt;/code&gt; や &lt;code&gt;What did Keiko want … ?&lt;/code&gt; がうまく作れない人は、&lt;br /&gt;
&lt;strong&gt;「変えるのは do / does → did だけ」&lt;/strong&gt;を意識して練習してみてください。&lt;br /&gt;
&lt;!--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&lt;h2&gt;3. 文の骨組みと「目的語」と「いつ・どこで」の整理&lt;/h2&gt;
&lt;h3&gt;3-1. 疑問文の語順の基本&lt;/h3&gt;
&lt;p&gt;PROGRESS のこの単元から、テキストの表の見せ方が少し変わります。そのため、文の&lt;strong&gt;骨組み（S・V・O）&lt;/strong&gt;と、修飾語（いつ・どこで）を自分で分類できることが大切です。&lt;/p&gt;
&lt;p&gt;疑問文の基本的な並び：&lt;/p&gt;
&lt;ul&gt;
&lt;li&gt;&lt;strong&gt;（疑問詞）＋ do / does / did ＋ 主語 ＋ 動詞の原形 ＋ 目的語 ＋ それ以外の語句&lt;/strong&gt;&lt;/li&gt;
&lt;/ul&gt;
&lt;p&gt;例で見てみましょう。&lt;/p&gt;
&lt;ul&gt;
&lt;li&gt;&lt;code&gt;Do you work every day?&lt;/code&gt;
&lt;ul&gt;
&lt;li&gt;主語：&lt;strong&gt;you&lt;/strong&gt;&lt;/li&gt;
&lt;li&gt;動詞：&lt;strong&gt;work&lt;/strong&gt;&lt;/li&gt;
&lt;li&gt;目的語：なし&lt;/li&gt;
&lt;li&gt;その他：&lt;strong&gt;every day&lt;/strong&gt;（いつ？）… 時を表す副詞句&lt;/li&gt;
&lt;/ul&gt;
&lt;/li&gt;
&lt;li&gt;&lt;code&gt;Where did he study Japanese?&lt;/code&gt;
&lt;ul&gt;
&lt;li&gt;疑問詞：&lt;strong&gt;Where&lt;/strong&gt;（どこで）&lt;/li&gt;
&lt;li&gt;助動詞：&lt;strong&gt;did&lt;/strong&gt;&lt;/li&gt;
&lt;li&gt;主語：&lt;strong&gt;he&lt;/strong&gt;&lt;/li&gt;
&lt;li&gt;動詞：&lt;strong&gt;study&lt;/strong&gt;（原形）&lt;/li&gt;
&lt;li&gt;目的語：&lt;strong&gt;Japanese&lt;/strong&gt;（何を？）&lt;/li&gt;
&lt;/ul&gt;
&lt;/li&gt;
&lt;li&gt;&lt;code&gt;What did Keiko want for lunch?&lt;/code&gt;
&lt;ul&gt;
&lt;li&gt;疑問詞：&lt;strong&gt;What&lt;/strong&gt;（何を）&lt;/li&gt;
&lt;li&gt;助動詞：&lt;strong&gt;did&lt;/strong&gt;&lt;/li&gt;
&lt;li&gt;主語：&lt;strong&gt;Keiko&lt;/strong&gt;&lt;/li&gt;
&lt;li&gt;動詞：&lt;strong&gt;want&lt;/strong&gt;（原形）&lt;/li&gt;
&lt;li&gt;その他：&lt;strong&gt;for lunch&lt;/strong&gt;（昼食に）… 目的の副詞句&lt;/li&gt;
&lt;/ul&gt;
&lt;/li&gt;
&lt;/ul&gt;
&lt;p&gt;ここで大事なのは、&lt;strong&gt;すべてが目的語ではない&lt;/strong&gt;ということです。&lt;/p&gt;
&lt;ul&gt;
&lt;li&gt;&lt;strong&gt;Japanese / the piano&lt;/strong&gt; … 「何を？」に答える → 目的語&lt;/li&gt;
&lt;li&gt;&lt;strong&gt;every day / yesterday / last Sunday&lt;/strong&gt; … 「いつ？」に答える → 時を表す副詞句&lt;/li&gt;
&lt;li&gt;&lt;strong&gt;in the store&lt;/strong&gt; … 「どこで？」に答える → 場所を表す副詞句&lt;/li&gt;
&lt;li&gt;&lt;strong&gt;for lunch&lt;/strong&gt; … 「何のために？」など → 副詞句と考える&lt;/li&gt;
&lt;/ul&gt;
&lt;h3&gt;3-2. PROGRESS の表記が「一緒くた」に見える理由&lt;/h3&gt;
&lt;p&gt;以前のレッスンでは、テキスト上で&lt;/p&gt;
&lt;ul&gt;
&lt;li&gt;目的語を入れる場所&lt;/li&gt;
&lt;li&gt;「every day」や「in the store」などを入れる場所&lt;/li&gt;
&lt;/ul&gt;
&lt;p&gt;がきっちり分けて書かれていたため、どこが目的語でどこが副詞句か、機械的に見分けやすくなっていました。&lt;/p&gt;
&lt;p&gt;しかし Lesson10 では、&lt;/p&gt;
&lt;ul&gt;
&lt;li&gt;目的語と「いつ・どこで」などの副詞句が&lt;strong&gt;同じ行に並べて書かれている&lt;/strong&gt;&lt;/li&gt;
&lt;li&gt;テキスト側があえて&lt;strong&gt;仕分けをしない&lt;/strong&gt;ようにレイアウトしている&lt;/li&gt;
&lt;/ul&gt;
&lt;p&gt;という変化があります。&lt;/p&gt;
&lt;blockquote&gt;&lt;p&gt;&lt;span style="color: #0000ff;"&gt;同じ行だから同じ部分と思わないようにして下さい。&lt;/span&gt;&lt;br /&gt;
自分で「これは目的語」「これは時を表す」「これは場所を表す」と&lt;strong&gt;分類できるようになってほしい&lt;/strong&gt;、という意図だと考えられます。&lt;/p&gt;&lt;/blockquote&gt;
&lt;p&gt;逆に言えば、ここで&lt;strong&gt;主語・動詞・目的語・副詞句の区別を自分でできるようになるかどうか&lt;/strong&gt;が、今後の英文法理解の分かれ目になります。自信がないときは、必ず先生に確認しながら進めていきましょう。&lt;/p&gt;
&lt;h2&gt;4. 学習上の注意点と勉強の進め方&lt;/h2&gt;
&lt;h3&gt;4-1. こんな人は要注意&lt;/h3&gt;
&lt;p&gt;次のような状態に当てはまる人は、練習の順番を見直しましょう。&lt;/p&gt;
&lt;ul&gt;
&lt;li&gt;現在形の疑問文（Do / Does～）は何とかできるが、&lt;strong&gt;Did に変えた途端に語順がつまずく&lt;/strong&gt;&lt;/li&gt;
&lt;li&gt;&lt;code&gt;Did you work … ?&lt;/code&gt; という基本パターンがとっさに出てこない&lt;/li&gt;
&lt;li&gt;疑問詞付きの文（What did …? / Where did …?）で、&lt;strong&gt;主語と動詞の位置がごちゃごちゃになる&lt;/strong&gt;&lt;/li&gt;
&lt;/ul&gt;
&lt;p&gt;そういう場合は、&lt;/p&gt;
&lt;ul&gt;
&lt;li&gt;&lt;strong&gt;ステップ1：&lt;/strong&gt;現在形の疑問文を徹底（Do / Does + 主語 + 動詞の原形）&lt;/li&gt;
&lt;li&gt;&lt;strong&gt;ステップ2：&lt;/strong&gt;Do / Does を Did に変える練習だけを集中して行う&lt;/li&gt;
&lt;li&gt;&lt;strong&gt;ステップ3：&lt;/strong&gt;疑問詞（What / When / Where など）を頭につけても語順がつまずかないようにする&lt;/li&gt;
&lt;/ul&gt;
&lt;p&gt;という順番で進めると、過去形の疑問文が安定して作れるようになります。&lt;/p&gt;
&lt;h3&gt;4-2. 自分で「分類しながら」読む習慣をつける&lt;/h3&gt;
&lt;p&gt;テキストの例文を見るときは、ただ訳すだけでは不十分です。必ず、&lt;/p&gt;
&lt;ul&gt;
&lt;li&gt;&lt;strong&gt;主語（誰が？）&lt;/strong&gt;&lt;/li&gt;
&lt;li&gt;&lt;strong&gt;動詞（何をする？）&lt;/strong&gt;&lt;/li&gt;
&lt;li&gt;&lt;strong&gt;目的語（何を？）&lt;/strong&gt;&lt;/li&gt;
&lt;li&gt;&lt;strong&gt;「いつ？」「どこで？」などの副詞句&lt;/strong&gt;&lt;/li&gt;
&lt;/ul&gt;
&lt;p&gt;を自分の手で分類してみてください。&lt;/p&gt;
&lt;blockquote&gt;&lt;p&gt;「なんか訳がなくなったから、全部一緒くたでいいや」ではなく、&lt;br /&gt;
「自分でちゃんと分類できるよね？」という前提で教材が作られています。&lt;br /&gt;
分類が合っているか自信がなかったら、遠慮なく先生に聞きましょう。&lt;/p&gt;&lt;/blockquote&gt;
&lt;h2&gt;まとめ：過去形の疑問文のポイント整理&lt;/h2&gt;
&lt;p&gt;Lesson10 シーン3で押さえておきたいポイントを最後にまとめます。&lt;/p&gt;
&lt;ul&gt;
&lt;li&gt;&lt;strong&gt;現在形の疑問文が土台&lt;/strong&gt;
&lt;ul&gt;
&lt;li&gt;&lt;code&gt;Do / Does + 主語 + 動詞の原形 … ?&lt;/code&gt; をまず完璧にする。&lt;/li&gt;
&lt;li&gt;三人称単数（John / he / she など）は &lt;strong&gt;Does + 主語 + 動詞原形&lt;/strong&gt;。&lt;/li&gt;
&lt;/ul&gt;
&lt;/li&gt;
&lt;li&gt;&lt;strong&gt;過去形の疑問文は do / does → did に変えるだけ&lt;/strong&gt;
&lt;ul&gt;
&lt;li&gt;&lt;span style="color: #ff0000;"&gt;「いじるのは do / does / did の部分だけで、動詞は必ず原形のまま」&lt;/span&gt;&lt;/li&gt;
&lt;li&gt;&lt;code&gt;Did you work … ?&lt;/code&gt; / &lt;code&gt;What did Keiko want … ?&lt;/code&gt; など。&lt;/li&gt;
&lt;/ul&gt;
&lt;/li&gt;
&lt;li&gt;&lt;strong&gt;疑問詞付きでも語順は同じ&lt;/strong&gt;
&lt;ul&gt;
&lt;li&gt;&lt;strong&gt;疑問詞 + do / does / did + 主語 + 動詞原形 + …&lt;/strong&gt;&lt;/li&gt;
&lt;li&gt;過去ならすべて &lt;strong&gt;did + 主語 + 動詞原形&lt;/strong&gt;。&lt;/li&gt;
&lt;/ul&gt;
&lt;/li&gt;
&lt;li&gt;&lt;strong&gt;目的語と副詞句を区別する&lt;/strong&gt;
&lt;ul&gt;
&lt;li&gt;目的語 … Japanese / the piano など「何を？」に答える語。&lt;/li&gt;
&lt;li&gt;副詞句 … every day / yesterday / in the store / for lunch など「いつ・どこで・何のために？」を表す語。&lt;/li&gt;
&lt;/ul&gt;
&lt;/li&gt;
&lt;li&gt;&lt;strong&gt;PROGRESS のレイアウト変化は「自分で分類できるか」のテスト&lt;/strong&gt;
&lt;ul&gt;
&lt;li&gt;表が一緒くたに見えても、頭の中では必ず S・V・O・副詞句に仕分けする。&lt;/li&gt;
&lt;li&gt;迷ったら必ず先生に確認する習慣をつける。&lt;/li&gt;
&lt;/ul&gt;
&lt;/li&gt;
&lt;/ul&gt;
&lt;p&gt;このレッスンを通して、単に「Did を付ければいい」だけでなく、&lt;strong&gt;英文の骨組みを意識して過去形の疑問文を作れるようになること&lt;/strong&gt;を目指しましょう。動画とあわせて何度も確認し、自分の口でスラスラ言えるレベルまで練習してみてください。&lt;br /&gt;
&lt;!--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&lt;section id="veu_cta-556" class="veu_cta"&gt;
&lt;div class="cta_body"&gt;
&lt;div class="cta_body_link"&gt;&lt;/div&gt;
&lt;/div&gt;
&lt;p&gt;&lt;!-- [ /.vkExUnit_cta_body ] --&gt;&lt;/p&gt;
&lt;/section&gt;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</si>
  <si>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https://eng-support.com/column/progress-book1-lesson11-1/</t>
  </si>
  <si>
    <t>以下のページは不自然なワードを使用しています。
これらを適切に自然な言葉に置き換えて下さい。
なお、本文の装飾や構造は絶対に変えないでください。
【対象ページURL】
https://eng-support.com/column/progress-book1-lesson11-1/
【検出された不自然ワード】
（検出なし）
【本文】
------
&lt;p&gt;&lt;iframe title="YouTube video player" src="https://www.youtube.com/embed/dCXJpt416XI" width="560" height="315" frameborder="0" allowfullscreen="allowfullscreen"&gt;&lt;span data-mce-type="bookmark" style="display: inline-block; width: 0px; overflow: hidden; line-height: 0;" class="mce_SELRES_start"&gt;﻿&lt;/span&gt;&lt;/iframe&gt;&lt;/p&gt;
&lt;p&gt;――今回は、Book1 Lesson11シーン1不規則動詞の過去形という事で、&lt;br /&gt;
規則動詞から不規則動詞話に話が移っていくという所です。宜しくお願いいたします♪&lt;/p&gt;
&lt;p&gt;&lt;img decoding="async" loading="lazy" class="alignnone size-full wp-image-342" src="http://eng-support.com/wp-content/uploads/2023/05/プログレス230501.jpg" alt="" width="1280" height="720" srcset="https://eng-support.com/wp-content/uploads/2023/05/プログレス230501.jpg 1280w, https://eng-support.com/wp-content/uploads/2023/05/プログレス230501-300x169.jpg 300w, https://eng-support.com/wp-content/uploads/2023/05/プログレス230501-1024x576.jpg 1024w, https://eng-support.com/wp-content/uploads/2023/05/プログレス230501-768x432.jpg 768w, https://eng-support.com/wp-content/uploads/2023/05/プログレス230501-320x180.jpg 320w" sizes="(max-width: 1280px) 100vw, 1280px" /&gt;&lt;/p&gt;
&lt;p&gt;不規則動詞です。いよいよ出てきました。&lt;br /&gt;
今までの規則動詞というのは、過去形を作る時に動詞の原形に”ed”を付けるだけでした。&lt;br /&gt;
それに対して例えば”come”、”e”で終わっているからと”d”を付けて”comed”と書いてもペケです。&lt;br /&gt;
”go”を”goed”もペケです。&lt;br /&gt;
”come”「来る」の過去形の「来た」は”came”です。&lt;br /&gt;
「ケイム」と読みます。&lt;br /&gt;
”go”「行く」の過去形、「行った」は”went”です。&lt;br /&gt;
「何々をする」”do”の過去形、「何々をした」は”did”です。&lt;br /&gt;
&lt;span style="color: #0000ff;"&gt;このように特別な形があります。&lt;/span&gt;&lt;br /&gt;
これをちゃんと覚えていかなければなりません。&lt;br /&gt;
したがって、ここまで英語を結構順調にきた人、中にはあまり勉強してないけども大体感覚でテストで点取れるという人も結構いらっしゃると思います。&lt;br /&gt;
そういう人はこの不規則動詞になった所で点が取れなくなってきます。&lt;br /&gt;
&lt;strong&gt;ちゃんと覚えていないからです。&lt;/strong&gt;&lt;br /&gt;
そういう事がありますので、&lt;span style="color: #ff0000;"&gt;不規則動詞はしっかり覚えて下さい。&lt;/span&gt;&lt;br /&gt;
不規則動詞と規則動詞がある訳です。&lt;br /&gt;
皆さん実はラッキーです。&lt;br /&gt;
というのは、英語は歴史的には&lt;span style="color: #0000ff;"&gt;元々はどの動詞も不規則動詞だったんです。&lt;/span&gt;&lt;br /&gt;
それぞれ過去形の形があったんです。&lt;br /&gt;
&lt;!-- 過去問演習講座（英語教室サポート）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1.6;"&gt;【過去問演習講座】：&lt;br /&gt;
志望校の過去問を中心に、&lt;strong&gt;出題形式・難易度・問われ方のクセ&lt;/strong&gt;をつかみながら対策していく講座です。&lt;br /&gt;
文法問題・長文読解・英作文など、大学ごとの特徴に合わせて授業内容をカスタマイズし、&lt;strong&gt;どこを重点的に仕上げれば合格点に届くのか&lt;/strong&gt;を明確にしたうえで演習と解説を繰り返します。&lt;/p&gt;
&lt;p&gt;&lt;a style="background-color: #ff7043; color: #ffffff; padding: 5px 10px; text-align: center; text-decoration: none; display: inline-block; font-size: 14px;" href="https://eng-support.com/kouza/#%E9%81%8E%E5%8E%BB%E5%95%8F%E6%BC%94%E7%BF%92%E8%AC%9B%E5%BA%A7"&gt;&lt;br /&gt;
詳細を見る&lt;br /&gt;
&lt;/a&gt;&lt;/p&gt;
&lt;/div&gt;
&lt;/div&gt;
&lt;p&gt;ところが、あんまりにたくさんの不規則動詞というのは、ネイティブの人たちも覚えきれないんです。&lt;br /&gt;
覚えきれないから、&lt;span style="color: #ff0000;"&gt;覚えきれないやつは後ろに”ed”付けたらいい事にしようとなっていった訳です。&lt;/span&gt;&lt;br /&gt;
覚えきれないから規則動詞”ed”付けるやつが出来たという事は、&lt;span style="color: #ff0000;"&gt;覚えていられるやつは不規則動詞のままです。&lt;/span&gt;&lt;br /&gt;
不規則な過去形が覚えていられる動詞は不規則動詞のままです。&lt;br /&gt;
一体どういう動詞が不規則動詞でも覚えていられるのかですが、皆さんもどうですか？&lt;br /&gt;
覚えられるものと忘れちゃうもの、どういう時はよく覚えられてどういう時は忘れちゃいますか？&lt;br /&gt;
あるいは単語とかもそうです。&lt;br /&gt;
勉強していて忘れないためにはどういう事をしていますか？&lt;br /&gt;
あるいは忘れちゃったらどういう事をしていますか？&lt;br /&gt;
そうです。忘れたらもう一回覚え直すんです。&lt;br /&gt;
逆に忘れない為に何度も繰り返します。&lt;br /&gt;
ただ、ネイティブですからわざわざ不規則動詞の勉強を普段する訳じゃないです。&lt;br /&gt;
じゃなくて、日常会話の中でよく出てくる動詞は不規則動詞でも覚えていられる訳です。&lt;br /&gt;
会話の中であまり出てこない動詞というのは覚えきれないから「ed」を付けます。&lt;br /&gt;
という事はどういう事か、&lt;span style="color: #ff0000;"&gt;不規則動詞の方がよく使う動詞だという事です。&lt;/span&gt;&lt;/p&gt;
&lt;p&gt;&lt;img decoding="async" loading="lazy" class="alignnone size-full wp-image-343" src="http://eng-support.com/wp-content/uploads/2023/05/IMG_0484.jpg" alt="" width="1200" height="428" srcset="https://eng-support.com/wp-content/uploads/2023/05/IMG_0484.jpg 1200w, https://eng-support.com/wp-content/uploads/2023/05/IMG_0484-300x107.jpg 300w, https://eng-support.com/wp-content/uploads/2023/05/IMG_0484-1024x365.jpg 1024w, https://eng-support.com/wp-content/uploads/2023/05/IMG_0484-768x274.jpg 768w" sizes="(max-width: 1200px) 100vw, 1200px" /&gt;&lt;/p&gt;
&lt;p&gt;ここにきているのも、”come”「来る」、過去形は”came”「来た」です。&lt;br /&gt;
”go” ”went”、”do” ”did”、”have” ”had”、”read” ”read”、&lt;br /&gt;
ちなみにですが、この「読む」と「読んだ」は綴りは原形と過去形で同じです。&lt;br /&gt;
原形は「read（リード）」、過去形は「read（レッド）」です。&lt;br /&gt;
&lt;strong&gt;ここは発音が違いますから気を付けて下さい。&lt;/strong&gt;&lt;br /&gt;
しつこく繰り返しますが、よく使う動詞ほど不規則動詞です。&lt;br /&gt;
したがって、不規則動詞を覚えていなくても「ed」のやつで点が取れれば大体大丈夫なんじゃないかな？となめて掛かる人がいますが（笑）不規則動詞の方が圧倒的によく使うんです。&lt;br /&gt;
したがって、不規則動詞をしっかり覚えましょう。&lt;br /&gt;
&lt;!--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&lt;p&gt;ここまであんまり英語をきちんと覚えるとかやってこなかった人はここからです。&lt;br /&gt;
ここからちゃんと覚える事を始めましょう！この不規則動詞が出てきてからそれを覚えていないからよく分からなくなっちゃったって人が結構いらっしゃいます。&lt;br /&gt;
逆に、中学2年生ぐらいでちょっと単語が苦手だけど、この不規則動詞だけは凄いしっかり覚えたという人もいます。&lt;br /&gt;
こういう人は同じ単語を覚えていないでも、不規則動詞をあんまり覚えていない人、&lt;br /&gt;
”thieves”「泥棒」とかこういう名詞はよく覚えているけど不規則動詞覚えていないという人より、&lt;br /&gt;
同じ単語覚えている所と覚えていない所がある人でも不規則動詞を覚えている人の方が圧倒的に有利です。&lt;br /&gt;
不規則動詞はしっかり覚えましょう。&lt;br /&gt;
最後に、この一番下の5番です。&lt;/p&gt;
&lt;p&gt;&lt;img decoding="async" loading="lazy" class="alignnone size-full wp-image-344" src="http://eng-support.com/wp-content/uploads/2023/05/IMG_0484-1.jpg" alt="" width="1200" height="148" srcset="https://eng-support.com/wp-content/uploads/2023/05/IMG_0484-1.jpg 1200w, https://eng-support.com/wp-content/uploads/2023/05/IMG_0484-1-300x37.jpg 300w, https://eng-support.com/wp-content/uploads/2023/05/IMG_0484-1-1024x126.jpg 1024w, https://eng-support.com/wp-content/uploads/2023/05/IMG_0484-1-768x95.jpg 768w" sizes="(max-width: 1200px) 100vw, 1200px" /&gt;&lt;br /&gt;
これ、PROGRESSを使う人はあまり高校入試は関係ない場合が多いと思いますが、&lt;br /&gt;
高校入試にしろ大学入試にしろ&lt;span style="color: #ff0000;"&gt;落とし穴としてよく出ます。&lt;/span&gt;&lt;br /&gt;
5番の文、”Laura”からちょっと読んでみて下さい。&lt;br /&gt;
今日は不規則動詞の過去形でさっき私がここを「lead（レッド）」だと言ったから&lt;br /&gt;
「lead（レッド）」と読めたかも知れませんが、何もなかったら”Laura”のあと「lead（リード）」と読んじゃいませんか?&lt;br /&gt;
ちゃんと「lead（レッド）」と読む自信ありますか？&lt;br /&gt;
これは、もし現在形なら「lead（リード）」じゃありません。&lt;br /&gt;
”Laura”は三人称単数です。&lt;br /&gt;
三人称単数で、現在形なら”s”が付いて”leads”です。&lt;br /&gt;
したがってこれは三単現の”s”がないから過去形です。&lt;br /&gt;
これ高校入試、大学入試どちらも非常によく出ています。&lt;br /&gt;
なので、&lt;span style="color: #0000ff;"&gt;特に原形と過去形の見た目が一緒とか、あと発音も全く同じやつも今後出てきます。&lt;/span&gt;&lt;br /&gt;
&lt;span style="color: #0000ff;"&gt;その時に、三単現の”s”がないから過去形となります。&lt;/span&gt;&lt;br /&gt;
”leads”が現在形です。&lt;br /&gt;
”lead”が過去形です。&lt;br /&gt;
この&lt;strong&gt;”s”がないからだ&lt;/strong&gt;、という事を今のうちに頭に入れておくと得すると思います。&lt;br /&gt;
是非覚えて下さい。&lt;/p&gt;
&lt;p&gt;&amp;nbsp;&lt;/p&gt;
&lt;p&gt;&lt;img decoding="async" loading="lazy" class="alignnone size-full wp-image-345" src="http://eng-support.com/wp-content/uploads/2023/05/プログレス230502.jpg" alt="" width="1280" height="720" srcset="https://eng-support.com/wp-content/uploads/2023/05/プログレス230502.jpg 1280w, https://eng-support.com/wp-content/uploads/2023/05/プログレス230502-300x169.jpg 300w, https://eng-support.com/wp-content/uploads/2023/05/プログレス230502-1024x576.jpg 1024w, https://eng-support.com/wp-content/uploads/2023/05/プログレス230502-768x432.jpg 768w, https://eng-support.com/wp-content/uploads/2023/05/プログレス230502-320x180.jpg 320w" sizes="(max-width: 1280px) 100vw, 1280px" /&gt;&lt;/p&gt;
&lt;p&gt;では後半にいきたいと思います。不規則動詞はまだまだ続きます。&lt;/p&gt;
&lt;p&gt;”sleep” ”slept”、”eat” ”ate”、”get” ”got”です。&lt;br /&gt;
PROGRESSですが、ちょっと8番だけ”I got”で”up”の位置が実はPROGRESSですと”up at 6:30.”という書き方で書いてあります。&lt;br /&gt;
I got up at 6:30.&lt;br /&gt;
ですが、”got up”で起きたという動詞です。&lt;br /&gt;
したがって、”got up”でここに書いていますが赤は”got”だけにしておきました。&lt;br /&gt;
ちょっとこういう所がPROGRESSにはあります。&lt;br /&gt;
”get up”で一つの動詞じゃなくて”get”の過去形は”got”だと言いたいからこうなんでしょう。&lt;br /&gt;
だったら”get up”じゃない例文を用意すればいいんじゃないかな？と思ったりもしますが、PROGRESSはたまにこういう事がありますので気を付けて下さい。&lt;br /&gt;
あとは”know” ”knew”、”see” ”saw”です。&lt;br /&gt;
公園のシーソーはここからきています。&lt;br /&gt;
あとこの”know”は”k”を発音しません。&lt;br /&gt;
「knew（ニュー）」です。&lt;br /&gt;
”k”を発音しなくて無視したら”new”「新しい」と同じ綴りです。発音も同じです。&lt;br /&gt;
「ate（エイト）」は8の”eight”と同じ発音です。&lt;br /&gt;
”ate”の場合は、この&lt;span style="color: #0000ff;"&gt;”e”君が先頭にいて疲れて”at”の後ろに回ったという感じで過去形になります。&lt;/span&gt;&lt;br /&gt;
そんな覚え方も使う人は使って頂けたらと思います。&lt;br /&gt;
不規則動詞の関係をしっかり覚えるようにして下さい！&lt;br /&gt;
&lt;!--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</si>
  <si>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https://eng-support.com/column/progress-book1-lesson12-2/</t>
  </si>
  <si>
    <t>以下のページは不自然なワードを使用しています。
これらを適切に自然な言葉に置き換えて下さい。
なお、本文の装飾や構造は絶対に変えないでください。
【対象ページURL】
https://eng-support.com/column/progress-book1-lesson12-2/
【検出された不自然ワード】
（検出なし）
【本文】
------
&lt;p&gt;&lt;iframe title="YouTube video player" src="https://www.youtube.com/embed/yHkKX6k-0LM" width="560" height="315" frameborder="0" allowfullscreen="allowfullscreen"&gt;&lt;/iframe&gt;&lt;/p&gt;
&lt;div class="rounded" style="background-color: #f9f9f9; border: 1px solid #ddd; padding: 14px; margin: 12px 0 18px; line-height: 1.85;"&gt;
&lt;p style="margin: 0 0 8px;"&gt;過去進行形で多い止まり方は2つです。&lt;strong&gt;ing だけ&lt;/strong&gt;を書いてしまう、または &lt;strong&gt;was / were の位置&lt;/strong&gt;が疑問文で入れ替わって混乱する。&lt;br /&gt;
進行形は &lt;strong&gt;be動詞＋ing&lt;/strong&gt; がセットで、&lt;strong&gt;過去&lt;/strong&gt;かどうかは &lt;strong&gt;was / were&lt;/strong&gt; が決めます。&lt;/p&gt;
&lt;p style="margin: 0;"&gt;このページでは、&lt;strong&gt;現在進行形（am/is/are＋ing）&lt;/strong&gt;から一段だけずらして、&lt;strong&gt;was/were＋ing&lt;/strong&gt;を作る感覚を整理します。&lt;br /&gt;
例文・語順（Was/Were＋主語＋ing）・then/at that time などの合図まで、テストでそのまま使える形で確認できます。&lt;/p&gt;
&lt;/div&gt;
&lt;h3&gt;過去進行形の形成&lt;/h3&gt;
&lt;p&gt;さて、現在進行形と過去進行形の違いについてお話しします。例文として、「Jiro is playing baseball now」という文を考えてみましょう。「Jiroは今野球をしている最中です」という意味です。この文から進行形を抜き出して「playing」と答えた人は誤りです。現在進行形は&lt;span style="color: blue;"&gt;is playing&lt;/span&gt;です。さらに、現在進行形の「現在」とは、be動詞の&lt;span style="color: blue;"&gt;現在形&lt;/span&gt;である「is」のことを指します。この文は現在進行形です。&lt;/p&gt;
&lt;p&gt;では、「is」を&lt;span style="color: green;"&gt;過去形&lt;/span&gt;に変えたらどうなるでしょうか？そうです、&lt;span style="color: green;"&gt;was&lt;/span&gt;が過去形です。「was」の後ろに「何々ing」と続けることで、過去進行形になります。「何々している最中だった」という意味です。&lt;/p&gt;
&lt;h3&gt;現在進行形と過去進行形の表現方法&lt;/h3&gt;
&lt;p&gt;次に、現在進行形と過去進行形の表現方法についてです。「I was waiting for the bus then」という文を考えてみましょう。「私はその時、バスを待っている最中でした」という意味です。この場合、進行形の表現は現在進行形や過去進行形とは少し異なります。具体的には、&lt;span style="color: blue;"&gt;be動詞&lt;/span&gt;と&lt;span style="color: blue;"&gt;動詞ing&lt;/span&gt;となりますが、ここで注意したいのは、単に「動詞ing」だけでは進行形ではないということです。必ずbe動詞と組み合わせて考える必要があります。&lt;/p&gt;
&lt;p&gt;また、PROGRESSの表記方法についても触れています。be動詞と動詞の組み合わせで進行形を表す際には、&lt;span style="color: green;"&gt;青色&lt;/span&gt;を使用しています。&lt;/p&gt;
&lt;h3&gt;現在進行形と過去進行形の疑問文&lt;/h3&gt;
&lt;p&gt;現在進行形と過去進行形の疑問文についても触れましょう。疑問文では、&lt;span style="color: blue;"&gt;be動詞 主語 動詞ing&lt;/span&gt;という形式で表現されます。現在進行形の場合は、be動詞を&lt;span style="color: blue;"&gt;現在形&lt;/span&gt;にした「Are having」となります。同様に、過去進行形の場合は、be動詞を&lt;span style="color: green;"&gt;過去形&lt;/span&gt;にした「Were having」となります。&lt;/p&gt;
&lt;hr /&gt;
&lt;h2&gt;【徹底比較】現在進行形 vs 過去進行形&lt;/h2&gt;
&lt;p&gt;進行形をマスターするコツは、「be動詞の時制」だけに注目することです。学習をsupportするための比較表を活用しましょう。&lt;/p&gt;
&lt;table style="border-collapse: collapse; width: 100%; border: 1px solid #ddd;"&gt;
&lt;thead&gt;
&lt;tr style="background-color: #f2f2f2;"&gt;
&lt;th style="padding: 10px; border: 1px solid #ddd;"&gt;項目&lt;/th&gt;
&lt;th style="padding: 10px; border: 1px solid #ddd;"&gt;現在進行形&lt;/th&gt;
&lt;th style="padding: 10px; border: 1px solid #ddd;"&gt;過去進行形&lt;/th&gt;
&lt;/tr&gt;
&lt;/thead&gt;
&lt;tbody&gt;
&lt;tr&gt;
&lt;td style="padding: 10px; border: 1px solid #ddd; font-weight: bold;"&gt;意味&lt;/td&gt;
&lt;td style="padding: 10px; border: 1px solid #ddd;"&gt;（今）〜している最中です&lt;/td&gt;
&lt;td style="padding: 10px; border: 1px solid #ddd;"&gt;（その時）〜している最中でした&lt;/td&gt;
&lt;/tr&gt;
&lt;tr&gt;
&lt;td style="padding: 10px; border: 1px solid #ddd; font-weight: bold;"&gt;形&lt;/td&gt;
&lt;td style="padding: 10px; border: 1px solid #ddd; color: blue;"&gt;am / is / are + 〜ing&lt;/td&gt;
&lt;td style="padding: 10px; border: 1px solid #ddd; color: red;"&gt;was / were + 〜ing&lt;/td&gt;
&lt;/tr&gt;
&lt;tr&gt;
&lt;td style="padding: 10px; border: 1px solid #ddd; font-weight: bold;"&gt;キーワード&lt;/td&gt;
&lt;td style="padding: 10px; border: 1px solid #ddd;"&gt;now（今）&lt;/td&gt;
&lt;td style="padding: 10px; border: 1px solid #ddd;"&gt;then / at that time（その時）&lt;/td&gt;
&lt;/tr&gt;
&lt;/tbody&gt;
&lt;/table&gt;
&lt;h3&gt;過去進行形でよく使われる「時の言葉」&lt;/h3&gt;
&lt;p&gt;過去進行形は「過去の特定の瞬間」を表すため、以下の言葉とセットで使われることが多いのが特徴です。&lt;/p&gt;
&lt;ul&gt;
&lt;li&gt;&lt;strong&gt;then&lt;/strong&gt;（その時）&lt;/li&gt;
&lt;li&gt;&lt;strong&gt;at that time&lt;/strong&gt;（その時、当時）&lt;/li&gt;
&lt;li&gt;&lt;strong&gt;at seven yesterday&lt;/strong&gt;（昨日の7時に）&lt;/li&gt;
&lt;li&gt;&lt;strong&gt;when S + V&amp;#8230;&lt;/strong&gt;（〜した時）&lt;/li&gt;
&lt;/ul&gt;
&lt;hr /&gt;
&lt;h2&gt;【実戦】過去進行形への書き換えドリル&lt;/h2&gt;
&lt;p&gt;次の文を（　）内の指示に従って書き換えましょう。（タップで解答表示）&lt;/p&gt;
&lt;div style="background: #f9f9f9; padding: 15px; border-radius: 8px; margin-bottom: 10px;"&gt;
&lt;p&gt;&lt;strong&gt;Q1. Jiro is playing baseball now.（「その時〜していた」という過去進行形に）&lt;/strong&gt;&lt;/p&gt;
&lt;details&gt;
&lt;summary style="color: #ff8c00; cursor: pointer;"&gt;正解を見る&lt;/summary&gt;
&lt;p&gt;A1. Jiro &lt;strong&gt;was playing&lt;/strong&gt; baseball &lt;strong&gt;then&lt;/strong&gt;.&lt;/p&gt;
&lt;/details&gt;
&lt;/div&gt;
&lt;div style="background: #f9f9f9; padding: 15px; border-radius: 8px; margin-bottom: 10px;"&gt;
&lt;p&gt;&lt;strong&gt;Q2. You were waiting for the bus then.（疑問文にして、Noで答える）&lt;/strong&gt;&lt;/p&gt;
&lt;details&gt;
&lt;summary style="color: #ff8c00; cursor: pointer;"&gt;正解を見る&lt;/summary&gt;
&lt;p&gt;A2. &lt;strong&gt;Were you waiting&lt;/strong&gt; for the bus then?&lt;br /&gt;
— No, I &lt;strong&gt;wasn&amp;#8217;t&lt;/strong&gt;.&lt;/p&gt;
&lt;/details&gt;
&lt;/div&gt;
&lt;hr /&gt;
&lt;h2&gt;よくある質問（FAQ）&lt;/h2&gt;
&lt;p&gt;&lt;strong&gt;Q. 進行形の文で「ing」だけ書くのはなぜダメなのですか？&lt;/strong&gt;&lt;br /&gt;
A. 「ing」は「〜している状態」を表すだけで、文を支える「述語（〜です/でした）」の役割がありません。be動詞があって初めて「〜している最中です/でした」という完全な文になります。be動詞は文の土台（support）だと考えましょう。&lt;/p&gt;
&lt;p&gt;&lt;strong&gt;Q. playなどの一般動詞の過去形（played）と過去進行形（was playing）の違いは何ですか？&lt;/strong&gt;&lt;br /&gt;
A. 過去形は「（過去に）やった」という事実。過去進行形は「（その瞬間）やっている真っ最中だった」というライブ感を伝える違いがあります。テストでは then などの言葉があれば過去進行形を疑いましょう。&lt;br /&gt;
&lt;!-- ===============================
追加：support 過去形の受け皿（例文＋ミニ練習＋FAQ）
挿入位置：
&lt;h2&gt;よくある質問（FAQ）&lt;/h2&gt;
の直後〜
&lt;h3&gt;まとめ&lt;/h3&gt;
の前
=============================== --&gt;&lt;/p&gt;
&lt;hr /&gt;
&lt;h2&gt;補足：support の過去形と、進行形との組み合わせ&lt;/h2&gt;
&lt;p&gt;検索で「support 過去形」が一緒に出ることがあります。ここは短く確認しておくと、&lt;br /&gt;
文の作り方（be動詞＋ing／ふつうの過去形）が整理しやすくなります。&lt;/p&gt;
&lt;h3&gt;support の過去形｜規則変化で supported&lt;/h3&gt;
&lt;div class="rounded" style="background: whitesmoke; padding: 10px 12px; line-height: 1.85; margin: 0 0 12px;"&gt;
&lt;p style="margin: 0 0 6px;"&gt;&lt;strong&gt;support → supported&lt;/strong&gt;（規則変化）&lt;/p&gt;
&lt;p style="margin: 0;"&gt;&lt;strong&gt;例&lt;/strong&gt;：I supported my friend yesterday.（昨日、友だちを支えた／応援した）&lt;/p&gt;
&lt;/div&gt;
&lt;h3&gt;過去形と過去進行形の違い｜supported と was/were supporting&lt;/h3&gt;
&lt;table style="border-collapse: collapse; width: 100%; border: 1px solid #ddd; margin: 0 0 12px;"&gt;
&lt;thead&gt;
&lt;tr style="background-color: #f2f2f2;"&gt;
&lt;th style="padding: 10px; border: 1px solid #ddd;"&gt;言いたいこと&lt;/th&gt;
&lt;th style="padding: 10px; border: 1px solid #ddd;"&gt;形&lt;/th&gt;
&lt;th style="padding: 10px; border: 1px solid #ddd;"&gt;例文&lt;/th&gt;
&lt;/tr&gt;
&lt;/thead&gt;
&lt;tbody&gt;
&lt;tr&gt;
&lt;td style="padding: 10px; border: 1px solid #ddd;"&gt;（過去に）した&lt;/td&gt;
&lt;td style="padding: 10px; border: 1px solid #ddd;"&gt;&lt;strong&gt;supported&lt;/strong&gt;&lt;/td&gt;
&lt;td style="padding: 10px; border: 1px solid #ddd;"&gt;She &lt;strong&gt;supported&lt;/strong&gt; the team last year.&lt;/td&gt;
&lt;/tr&gt;
&lt;tr&gt;
&lt;td style="padding: 10px; border: 1px solid #ddd;"&gt;（その時）している最中だった&lt;/td&gt;
&lt;td style="padding: 10px; border: 1px solid #ddd;"&gt;&lt;strong&gt;was/were supporting&lt;/strong&gt;&lt;/td&gt;
&lt;td style="padding: 10px; border: 1px solid #ddd;"&gt;She &lt;strong&gt;was supporting&lt;/strong&gt; the team then.&lt;/td&gt;
&lt;/tr&gt;
&lt;/tbody&gt;
&lt;/table&gt;
&lt;h3&gt;ミニ練習｜過去形 or 過去進行形を選ぶ&lt;/h3&gt;
&lt;p&gt;（タップで解答表示）&lt;/p&gt;
&lt;div style="background: #f9f9f9; padding: 15px; border-radius: 8px; margin-bottom: 10px;"&gt;
&lt;p&gt;&lt;strong&gt;Q1. I (　　) my friend yesterday.（過去形に）&lt;/strong&gt;&lt;/p&gt;
&lt;details&gt;
&lt;summary style="color: #ff8c00; cursor: pointer;"&gt;正解を見る&lt;/summary&gt;
&lt;p&gt;A1. I &lt;strong&gt;supported&lt;/strong&gt; my friend yesterday.&lt;/p&gt;
&lt;/details&gt;
&lt;/div&gt;
&lt;div style="background: #f9f9f9; padding: 15px; border-radius: 8px; margin-bottom: 10px;"&gt;
&lt;p&gt;&lt;strong&gt;Q2. I (　　) my friend at seven yesterday.（「その時」の最中だった）&lt;/strong&gt;&lt;/p&gt;
&lt;details&gt;
&lt;summary style="color: #ff8c00; cursor: pointer;"&gt;正解を見る&lt;/summary&gt;
&lt;p&gt;A2. I &lt;strong&gt;was supporting&lt;/strong&gt; my friend at seven yesterday.&lt;/p&gt;
&lt;/details&gt;
&lt;/div&gt;
&lt;div style="background: #f9f9f9; padding: 15px; border-radius: 8px; margin-bottom: 10px;"&gt;
&lt;p&gt;&lt;strong&gt;Q3. (　　) you supporting the team then?（疑問文＋Noで答える）&lt;/strong&gt;&lt;/p&gt;
&lt;details&gt;
&lt;summary style="color: #ff8c00; cursor: pointer;"&gt;正解を見る&lt;/summary&gt;
&lt;p&gt;A3. &lt;strong&gt;Were&lt;/strong&gt; you supporting the team then?&lt;br /&gt;
— No, I &lt;strong&gt;wasn’t&lt;/strong&gt;.&lt;/p&gt;
&lt;/details&gt;
&lt;/div&gt;
&lt;h3&gt;FAQ：support は名詞もある？&lt;/h3&gt;
&lt;p&gt;&lt;strong&gt;Q. support は「支える」以外にもありますか？&lt;/strong&gt;&lt;br /&gt;
A. あります。名詞の support は「支え・支援」という意味で、&lt;br /&gt;
例えば &lt;strong&gt;Thank you for your support.&lt;/strong&gt;（支えてくれてありがとう）のように使われます。&lt;br /&gt;
動詞のときは &lt;strong&gt;support → supported&lt;/strong&gt; と形が分かりやすいので、まずは過去形を押さえておくと安心です。&lt;/p&gt;
&lt;p&gt;&lt;!-- =============================== 追加ここまで =============================== --&gt;&lt;/p&gt;
&lt;h3&gt;まとめ&lt;/h3&gt;
&lt;p&gt;以上が過去進行形の説明と例文です。現在進行形をしっかりと理解している方は、過去進行形の学習もスムーズに進めることができるでしょう。分からない方は、現在進行形の復習をしてから取り組んでください。それでは、このLessonは終了です。&lt;/p&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</si>
  <si>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https://eng-support.com/column/progress-book1-lesson12-3/</t>
  </si>
  <si>
    <t>以下のページは不自然なワードを使用しています。
これらを適切に自然な言葉に置き換えて下さい。
なお、本文の装飾や構造は絶対に変えないでください。
【対象ページURL】
https://eng-support.com/column/progress-book1-lesson12-3/
【検出された不自然ワード】
（検出なし）
【本文】
------
&lt;p&gt;&lt;iframe title="YouTube video player" src="https://www.youtube.com/embed/BvdtYMoYTsA" width="560" height="315" frameborder="0" allowfullscreen="allowfullscreen"&gt;&lt;span data-mce-type="bookmark" style="display: inline-block; width: 0px; overflow: hidden; line-height: 0;" class="mce_SELRES_start"&gt;﻿&lt;/span&gt;&lt;/iframe&gt;&lt;/p&gt;
&lt;h3&gt;所有代名詞について学ぼう！&lt;/h3&gt;
&lt;p&gt;今回は、Book1 Lesson12シーン3ということで、所有代名詞について学んでいきましょう。前回とは全く異なる話題ですが、よろしくお願いします。&lt;/p&gt;
&lt;p&gt;&lt;img decoding="async" loading="lazy" class="alignnone size-full wp-image-402" src="http://eng-support.com/wp-content/uploads/2023/06/プログレス230501.jpg" alt="" width="1280" height="720" srcset="https://eng-support.com/wp-content/uploads/2023/06/プログレス230501.jpg 1280w, https://eng-support.com/wp-content/uploads/2023/06/プログレス230501-300x169.jpg 300w, https://eng-support.com/wp-content/uploads/2023/06/プログレス230501-1024x576.jpg 1024w, https://eng-support.com/wp-content/uploads/2023/06/プログレス230501-768x432.jpg 768w, https://eng-support.com/wp-content/uploads/2023/06/プログレス230501-320x180.jpg 320w" sizes="(max-width: 1280px) 100vw, 1280px" /&gt;&lt;/p&gt;
&lt;p&gt;まず最初の文です。「&lt;span style="color: blue;"&gt;What&lt;/span&gt; is &lt;span style="color: blue;"&gt;that&lt;/span&gt;?」と質問しています。「&lt;span style="color: green;"&gt;あれ&lt;/span&gt;何？」という意味ですね。「&lt;span style="color: blue;"&gt;It&amp;#8217;s&lt;/span&gt; &lt;span style="color: blue;"&gt;my&lt;/span&gt; &lt;span style="color: blue;"&gt;guitar&lt;/span&gt;.」と答えています。「&lt;span style="color: green;"&gt;それは&lt;/span&gt;私の&lt;span style="color: green;"&gt;ギター&lt;/span&gt;です」と言っています。&lt;/p&gt;
&lt;p&gt;次に、「&lt;span style="color: blue;"&gt;Who&lt;/span&gt; are &lt;span style="color: blue;"&gt;those&lt;/span&gt; girls?」と質問があります。「&lt;span style="color: green;"&gt;あの女の子たちは&lt;/span&gt;誰？」という意味ですね。「&lt;span style="color: green;"&gt;They&amp;#8217;re&lt;/span&gt; Keiko&amp;#8217;s classmates.」と答えています。「&lt;span style="color: green;"&gt;彼女たちは&lt;/span&gt;ケイコの&lt;span style="color: green;"&gt;クラスメイト&lt;/span&gt;です」と言っています。&lt;/p&gt;
&lt;p&gt;ここで、「&lt;span style="color: blue;"&gt;my&lt;/span&gt;」という言葉について考えてみましょう。「&lt;span style="color: blue;"&gt;my&lt;/span&gt;」とは、「&lt;span style="color: green;"&gt;私の&lt;/span&gt;」という意味です。「&lt;span style="color: blue;"&gt;my&lt;/span&gt;」は人称代名詞の所有格と呼ばれます。後で「&lt;span style="color: blue;"&gt;mine&lt;/span&gt;」という言葉も出てきます。「&lt;span style="color: blue;"&gt;my&lt;/span&gt;」と「&lt;span style="color: blue;"&gt;mine&lt;/span&gt;」の違いは何でしょうか？これが少し分かりづらいと思いますが、実はそれほど難しい話ではありません。&lt;/p&gt;
&lt;p&gt;一番上の文を見てください。「&lt;span style="color: green;"&gt;It&amp;#8217;s&lt;/span&gt; &lt;span style="color: blue;"&gt;my&lt;/span&gt; &lt;span style="color: green;"&gt;guitar&lt;/span&gt;.」とあります。これは「&lt;span style="color: green;"&gt;私のギター&lt;/span&gt;」を一つの塊として表現しています。「&lt;span style="color: green;"&gt;guitar&lt;/span&gt;」という名詞に「&lt;span style="color: blue;"&gt;my&lt;/span&gt;」という言葉が修飾しているのです。「&lt;span style="color: blue;"&gt;my&lt;/span&gt;」は形容詞として機能し、名詞を修飾する役割を果たしています。&lt;br /&gt;
&lt;!--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&lt;h3&gt;形容詞で表現できる所有格&lt;/h3&gt;
&lt;p&gt;日本語では、名詞を修飾する言葉は形容詞、形容動詞、連体詞の3つに分けなければなりませんが、英語では全部形容詞で表現できます。つまり、所有格は実は形容詞であり、次に名詞が必要です。形容詞と名詞を組み合わせて初めて一つの塊になるのです。&lt;/p&gt;
&lt;p&gt;同様に、「&lt;span style="color: green;"&gt;あなたの&lt;/span&gt;」は「&lt;span style="color: red;"&gt;your&lt;/span&gt;」で、「&lt;span style="color: green;"&gt;彼女の&lt;/span&gt;」は「&lt;span style="color: red;"&gt;her&lt;/span&gt;」と表現します。後ろに名詞を付けて、「&lt;span style="color: red;"&gt;your bag&lt;/span&gt;」なら「&lt;span style="color: green;"&gt;あなたの鞄&lt;/span&gt;」、「&lt;span style="color: red;"&gt;her textbook&lt;/span&gt;」なら「&lt;span style="color: green;"&gt;彼女の教科書&lt;/span&gt;」となります。これも形容詞と名詞の組み合わせで一つの名詞の塊を作ることができます。&lt;/p&gt;
&lt;p&gt;一方、「&lt;span style="color: green;"&gt;It&amp;#8217;s&lt;/span&gt; &lt;span style="color: blue;"&gt;mine&lt;/span&gt;.」という表現があります。「&lt;span style="color: blue;"&gt;mine&lt;/span&gt;」は後ろに名詞が必要ありません。実は「&lt;span style="color: blue;"&gt;mine&lt;/span&gt;」だけでも名詞として機能します。しかし、「&lt;span style="color: blue;"&gt;mine&lt;/span&gt;」は所有を表します。「&lt;span style="color: green;"&gt;私の&lt;/span&gt;」という意味であり、具体的には「&lt;span style="color: green;"&gt;私が所有しているもの&lt;/span&gt;」ということです。&lt;/p&gt;
&lt;h3&gt;人称代名詞の所有格&lt;/h3&gt;
&lt;p&gt;したがって、「&lt;span style="color: blue;"&gt;mine&lt;/span&gt;」は誰々の所有格と呼ばれるものです。人称代名詞の所有格には、「&lt;span style="color: blue;"&gt;my&lt;/span&gt;」「&lt;span style="color: red;"&gt;your&lt;/span&gt;」「&lt;span style="color: red;"&gt;his&lt;/span&gt;」「&lt;span style="color: red;"&gt;her&lt;/span&gt;」「&lt;span style="color: red;"&gt;its&lt;/span&gt;」「&lt;span style="color: red;"&gt;our&lt;/span&gt;」「&lt;span style="color: red;"&gt;your&lt;/span&gt;」「&lt;span style="color: red;"&gt;their&lt;/span&gt;」があります。「&lt;span style="color: blue;"&gt;mine&lt;/span&gt;」「&lt;span style="color: red;"&gt;yours&lt;/span&gt;」「&lt;span style="color: red;"&gt;his&lt;/span&gt;」「&lt;span style="color: red;"&gt;hers&lt;/span&gt;」「&lt;span style="color: red;"&gt;ours&lt;/span&gt;」「&lt;span style="color: red;"&gt;yours&lt;/span&gt;」「&lt;span style="color: red;"&gt;theirs&lt;/span&gt;」となります。&lt;/p&gt;
&lt;p&gt;「&lt;span style="color: blue;"&gt;mine&lt;/span&gt;」は「&lt;span style="color: green;"&gt;それは私の&lt;/span&gt;」という意味です。例えば、「&lt;span style="color: green;"&gt;It&amp;#8217;s&lt;/span&gt; &lt;span style="color: blue;"&gt;mine&lt;/span&gt;.」は「&lt;span style="color: green;"&gt;それは私のものです&lt;/span&gt;」となります。もちろん、「&lt;span style="color: green;"&gt;それは私の&lt;/span&gt;」と付けることもできますが、少し冗長になりませんか？また、日本語に訳して考えるとうまくいかない場合もあります。&lt;/p&gt;
&lt;p&gt;したがって、後ろに名詞がある場合は「&lt;span style="color: blue;"&gt;my&lt;/span&gt;」「&lt;span style="color: red;"&gt;your&lt;/span&gt;」「&lt;span style="color: red;"&gt;his&lt;/span&gt;」「&lt;span style="color: red;"&gt;her&lt;/span&gt;」「&lt;span style="color: red;"&gt;its&lt;/span&gt;」「&lt;span style="color: red;"&gt;our&lt;/span&gt;」「&lt;span style="color: red;"&gt;your&lt;/span&gt;」「&lt;span style="color: red;"&gt;their&lt;/span&gt;」を使用し、後ろに名詞がない場合は「&lt;span style="color: blue;"&gt;mine&lt;/span&gt;」「&lt;span style="color: red;"&gt;yours&lt;/span&gt;」「&lt;span style="color: red;"&gt;his&lt;/span&gt;」「&lt;span style="color: red;"&gt;hers&lt;/span&gt;」「&lt;span style="color: red;"&gt;ours&lt;/span&gt;」「&lt;span style="color: red;"&gt;yours&lt;/span&gt;」「&lt;span style="color: red;"&gt;theirs&lt;/span&gt;」となります。&lt;br /&gt;
&lt;!--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&lt;h3&gt;「Whose」について&lt;/h3&gt;
&lt;p&gt;次に「&lt;span style="color: red;"&gt;Whose&lt;/span&gt;」についてです。「&lt;span style="color: red;"&gt;Whose&lt;/span&gt;」は「&lt;span style="color: green;"&gt;誰の&lt;/span&gt;」という意味です。ただし注意が必要です。「&lt;span style="color: red;"&gt;Whose&lt;/span&gt;」は形容詞と名詞の両方を修飾することがあります。&lt;/p&gt;
&lt;p&gt;例えば、「&lt;span style="color: red;"&gt;Whose&lt;/span&gt; guitar is that?」という質問があります。「&lt;span style="color: green;"&gt;あのギターは&lt;/span&gt;誰の？」という意味ですね。この場合、「&lt;span style="color: green;"&gt;guitar&lt;/span&gt;」という名詞を修飾するので、「&lt;span style="color: red;"&gt;Whose&lt;/span&gt;」は形容詞です。&lt;/p&gt;
&lt;p&gt;「&lt;span style="color: blue;"&gt;my&lt;/span&gt; 名詞」で一つの名詞を表現します。同様に、「&lt;span style="color: red;"&gt;Whose&lt;/span&gt; 名詞」でも一つの名詞です。「&lt;span style="color: red;"&gt;Whose guitar&lt;/span&gt;」は「&lt;span style="color: green;"&gt;誰のギター&lt;/span&gt;」という一つの名詞です。&lt;/p&gt;
&lt;h3&gt;所有代名詞と所有格の表&lt;/h3&gt;
&lt;p&gt;所有代名詞と所有格については、PROGRESSのLookの右側にあるチェック欄に表がありますので、参考にしてください。所有代名詞は、文字通り名詞です。質問の形で「&lt;span style="color: red;"&gt;Whose&lt;/span&gt;」が形容詞だった場合、返事も形容詞にすることがあります。&lt;/p&gt;
&lt;p&gt;ただし、1番から5番までの例では全て所有代名詞を使用して返事しています。これは所有格と所有代名詞を使い分けているわけではありません。どちらでも構いませんので、理解してください。&lt;/p&gt;
&lt;p&gt;また、2番では質問の文と同じように再度質問しています。「&lt;span style="color: red;"&gt;Whose&lt;/span&gt; classmates are those girls?」となっています。2回目の質問では名詞だけで返答することが所有代名詞と呼ばれるものです。&lt;/p&gt;
&lt;h3&gt;所有代名詞の名詞としての表現&lt;/h3&gt;
&lt;p&gt;さらに、タイトルの所有代名詞について言及しましたが、「&lt;span style="color: green;"&gt;私の&lt;/span&gt;」「&lt;span style="color: green;"&gt;あなたの&lt;/span&gt;」「&lt;span style="color: green;"&gt;彼の&lt;/span&gt;」といった表現が単独で名詞となっているのが所有代名詞です。所有格と所有代名詞については、PROGRESSのLookの右側に表がありますので、参考にしてください。&lt;/p&gt;
&lt;p&gt;所有代名詞は文字通り名詞です。質問の形で「&lt;span style="color: red;"&gt;Whose&lt;/span&gt;」が形容詞だった場合、返事も形容詞にする必要があります。ただし、1番から5番までの例では全て所有代名詞で返答しています。&lt;/p&gt;
&lt;p&gt;6番の文では、「&lt;span style="color: green;"&gt;It&amp;#8217;s Jiro&amp;#8217;s&lt;/span&gt;.」と返答しています。「&lt;span style="color: green;"&gt;Jiro&amp;#8217;s&lt;/span&gt;」とは「&lt;span style="color: green;"&gt;Jiroのもの&lt;/span&gt;」という意味ですが、これは名詞として扱われます。&lt;/p&gt;
&lt;p&gt;8番や9番の文では、「&lt;span style="color: red;"&gt;Whose&lt;/span&gt; 名詞」の後ろに「is」や「are」が付いています。その場合は「&lt;span style="color: red;"&gt;Whose&lt;/span&gt;」だけで名詞となります。つまり、「&lt;span style="color: blue;"&gt;mine&lt;/span&gt;」に相当します。&lt;/p&gt;
&lt;h3&gt;所有代名詞と所有格の使い分けの注意点&lt;/h3&gt;
&lt;p&gt;最後に、8番や9番の文で混乱するという人もいるようですが、しっかりと区別してください。所有代名詞の場合は形容詞と名詞の両方を使います。「&lt;span style="color: red;"&gt;Whose&lt;/span&gt; 名詞」の場合は「&lt;span style="color: red;"&gt;Whose&lt;/span&gt;」が形容詞となり、「&lt;span style="color: green;"&gt;誰々の何々&lt;/span&gt;」という名詞を修飾します。&lt;/p&gt;
&lt;h3&gt;まとめ&lt;/h3&gt;
&lt;p&gt;このように、所有代名詞と所有格の使い方には注意が必要です。しっかりと使い分けてください。&lt;/p&gt;
&lt;p&gt;&lt;!--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</si>
  <si>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https://eng-support.com/column/progress-book1-lesson13-2/</t>
  </si>
  <si>
    <t>以下のページは不自然なワードを使用しています。
これらを適切に自然な言葉に置き換えて下さい。
なお、本文の装飾や構造は絶対に変えないでください。
【対象ページURL】
https://eng-support.com/column/progress-book1-lesson13-2/
【検出された不自然ワード】
（検出なし）
【本文】
------
&lt;p&gt;&lt;iframe title="YouTube video player" src="https://www.youtube.com/embed/aAvZPbsLROI" width="560" height="315" frameborder="0" allowfullscreen="allowfullscreen"&gt;&lt;/iframe&gt;&lt;/p&gt;
&lt;div class="intro-box" style="background-color: #f0f7ff; padding: 20px; border-radius: 10px; border: 1px solid #cce2ff; margin-bottom: 25px;"&gt;
&lt;h2 style="color: #004085; font-size: 1.3rem; margin-top: 0; line-height: 1.4;"&gt;現在進行形・be going to の否定で&lt;br /&gt;
notの位置を間違えていませんか&lt;/h2&gt;
&lt;p style="line-height: 1.8; color: #333; margin: 0 0 10px;"&gt;&lt;strong&gt;I am going to not study&lt;/strong&gt;&lt;br /&gt;
この形で書いて、語順ミスで減点されている人は少なくありません。&lt;/p&gt;
&lt;p style="line-height: 1.8; color: #333; margin: 0 0 10px;"&gt;原因は、「notをどこに入れるか」を感覚で処理していることです。&lt;br /&gt;
進行形でも予定表現でも、見る場所は一つだけです。&lt;/p&gt;
&lt;p style="line-height: 1.8; color: #333; margin: 0;"&gt;このページでは、&lt;br /&gt;
&lt;strong&gt;I am not studying&lt;/strong&gt;&lt;br /&gt;
&lt;strong&gt;I am not going to study&lt;/strong&gt;&lt;br /&gt;
を並べながら、&lt;strong&gt;テストで迷わず書ける判断基準&lt;/strong&gt;を整理します。&lt;br /&gt;
否定文が続く問題パターンにも、そのまま対応できるようになります。&lt;/p&gt;
&lt;/div&gt;
&lt;h3&gt;現在進行形の否定文&lt;/h3&gt;
&lt;p&gt;まず、13-2のLookの文をご覧ください。一番上の文は現在進行形の否定文です。&lt;br /&gt;
&amp;#8220;&lt;span style="color: blue;"&gt;I am not&lt;/span&gt; studying history now.&amp;#8221;（&lt;span style="color: blue;"&gt;私は今、&lt;/span&gt;&lt;span style="color: green;"&gt;歴史の勉強をしていません&lt;/span&gt;。）&lt;/p&gt;
&lt;h3&gt;珍しい文のパターン&lt;/h3&gt;
&lt;p&gt;次に、現在進行形の否定文が二つ続いた後に「be going to 動詞原形」の否定文が出てくるパターンです。&lt;br /&gt;
このような文の並びは珍しいです。通常、この場合は上の二つが「be going to」の肯定文になります。&lt;br /&gt;
分かりづらい場合は、13-1に戻ってみてください。&lt;br /&gt;
13-1の1番目の文は次の通りです。&lt;br /&gt;
&amp;#8220;&lt;span style="color: blue;"&gt;I am going&lt;/span&gt; to study.&amp;#8221;（&lt;span style="color: blue;"&gt;私は勉強しよう&lt;/span&gt;と思っています。）&lt;/p&gt;
&lt;h3&gt;be動詞の否定文の表現&lt;/h3&gt;
&lt;p&gt;否定文の場合、現在進行形の否定文ではなく、be動詞の否定文と考えると良いです。&lt;br /&gt;
例えば、「&lt;span style="color: blue;"&gt;I am&lt;/span&gt; happy.」（&lt;span style="color: blue;"&gt;私は&lt;/span&gt;&lt;span style="color: green;"&gt;嬉しいです&lt;/span&gt;。）を否定文にする場合、「&lt;span style="color: blue;"&gt;I am not&lt;/span&gt; sad.」（&lt;span style="color: blue;"&gt;私は&lt;/span&gt;&lt;span style="color: red;"&gt;悲しくありません&lt;/span&gt;。）となります。&lt;br /&gt;
現在進行形も同じです。「&lt;span style="color: blue;"&gt;I am&lt;/span&gt; studying something.」（&lt;span style="color: blue;"&gt;私は&lt;/span&gt;何かを&lt;span style="color: green;"&gt;勉強しています&lt;/span&gt;。）を否定文にする場合、「&lt;span style="color: blue;"&gt;I am not&lt;/span&gt; studying something.」（&lt;span style="color: blue;"&gt;私は&lt;/span&gt;何かを&lt;span style="color: red;"&gt;勉強していません&lt;/span&gt;。）となります。&lt;br /&gt;
同様に、「be going to」も同じです。「&lt;span style="color: blue;"&gt;I am going&lt;/span&gt; to study history tonight.」（&lt;span style="color: blue;"&gt;私は今夜&lt;/span&gt;歴史の勉強をするつもりです。）を否定文にする場合、「&lt;span style="color: blue;"&gt;I am not going&lt;/span&gt; to study history tonight.」（&lt;span style="color: blue;"&gt;私は今夜&lt;/span&gt;歴史の勉強を&lt;span style="color: red;"&gt;しないつもりです&lt;/span&gt;。）となります。&lt;/p&gt;
&lt;p&gt;以下に例を挙げます。&lt;/p&gt;
&lt;ul&gt;
&lt;li style="list-style-type: none;"&gt;
&lt;ul&gt;
&lt;li&gt;&lt;span style="color: blue;"&gt;Mr. Black is not going&lt;/span&gt; to go somewhere.&lt;/li&gt;
&lt;/ul&gt;
&lt;/li&gt;
&lt;/ul&gt;
&lt;p&gt;（&lt;span style="color: blue;"&gt;ミスターブラックは&lt;/span&gt;どこかに&lt;span style="color: red;"&gt;行くつもりではありません&lt;/span&gt;。）&lt;/p&gt;
&lt;ul&gt;
&lt;li style="list-style-type: none;"&gt;
&lt;ul&gt;
&lt;li&gt;&lt;span style="color: blue;"&gt;We are not going&lt;/span&gt; to have something.&lt;/li&gt;
&lt;/ul&gt;
&lt;/li&gt;
&lt;/ul&gt;
&lt;p&gt;（&lt;span style="color: blue;"&gt;私たちは&lt;/span&gt;何かを&lt;span style="color: red;"&gt;持つつもりではありません&lt;/span&gt;。）&lt;/p&gt;
&lt;p&gt;be動詞を使っている文は、進行形であろうが「be going to」であろうが、否定文はbe動詞の後ろに「not」を付けるだけです。&lt;/p&gt;
&lt;p&gt;以上がLesson13シーン2の内容です。お疲れ様でした。&lt;/p&gt;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</si>
  <si>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https://eng-support.com/column/progress-book1-lesson13-3/</t>
  </si>
  <si>
    <t>以下のページは不自然なワードを使用しています。
これらを適切に自然な言葉に置き換えて下さい。
なお、本文の装飾や構造は絶対に変えないでください。
【対象ページURL】
https://eng-support.com/column/progress-book1-lesson13-3/
【検出された不自然ワード】
（検出なし）
【本文】
------
&lt;p&gt;&lt;iframe title="YouTube video player" src="https://www.youtube.com/embed/4kbnxHGrWjY" width="560" height="315" frameborder="0" allowfullscreen="allowfullscreen"&gt;&lt;/iframe&gt;&lt;/p&gt;
&lt;p&gt;今回はBook1 Lesson13シーン3の内容を取り上げます。今度は未来を表す疑問文についてです。引き続きご覧ください。&lt;/p&gt;
&lt;h3&gt;現在進行形の疑問文&lt;/h3&gt;
&lt;p&gt;まずは現在進行形の疑問文について見ていきます。この形式は「be動詞 主語 動詞ing」です。具体的な例としては「Are you going?」や「Is it going?」といった形になります。肯定文では「You are going to [something]」や「It is going to [verb]」となります。「be going to」の疑問文も同様に「be動詞 主語 [something]ing」となります。先ほどの例文でいうと「You are going to study.」となる肯定文があり、疑問文では「Are you going to study English tonight?」となります。つまり、通常のbe動詞の疑問文と同じ形式ですが、PROGRESSの場合は現在進行形の疑問文と同じ形式になります。「be動詞 主語 動詞ing」となる点は共通しています。&lt;/p&gt;
&lt;h3&gt;「going」による意味のニュアンス&lt;/h3&gt;
&lt;p&gt;前回も説明しましたが、「going」には&lt;span style="color: red;"&gt;「今夜英語を勉強する」&lt;/span&gt;という心構えがあり、実際に英語の勉強が始まる前に心の中で進行しているイメージがあります。言い換えると、英語の勉強を始める前に既にその心づもりがあるという意味合いです。このニュアンスを理解しておくと良いでしょう。また、後ほど「will」という助動詞も登場しますが、「will」は「be going to」と同じ意味です。しかし、「be going to」の場合は既にその心構えがある状態で実行に向かっているというニュアンスがありますので、その点を忘れないようにしてください。&lt;/p&gt;
&lt;h3&gt; 「be going to」の肯定文・疑問文・否定文&lt;/h3&gt;
&lt;p&gt;ここまでで「be going to」の肯定文・疑問文・否定文について説明しました。&lt;br /&gt;
&lt;!-- =============================== 追記：be going to の疑問文（未来）を「例文＋練習＋FAQ」で補完 挿入位置：本文末尾「以上がBook1 Lesson13シーン3の内容です。」の直前 =============================== --&gt;&lt;/p&gt;
&lt;h3&gt;まとめ早見表：be going to の形（肯定・否定・疑問）&lt;/h3&gt;
&lt;div class="table-responsive"&gt;
&lt;table class="table table-bordered"&gt;
&lt;thead&gt;
&lt;tr&gt;
&lt;th style="width: 25%;"&gt;種類&lt;/th&gt;
&lt;th&gt;形&lt;/th&gt;
&lt;th style="width: 40%;"&gt;例文&lt;/th&gt;
&lt;/tr&gt;
&lt;/thead&gt;
&lt;tbody&gt;
&lt;tr&gt;
&lt;td&gt;肯定文&lt;/td&gt;
&lt;td&gt;主語 + be動詞 + going to + 動詞の原形&lt;/td&gt;
&lt;td&gt;I &lt;strong&gt;am going to&lt;/strong&gt; study English tonight.&lt;/td&gt;
&lt;/tr&gt;
&lt;tr&gt;
&lt;td&gt;否定文&lt;/td&gt;
&lt;td&gt;主語 + be動詞 + &lt;strong&gt;not&lt;/strong&gt; + going to + 動詞の原形&lt;/td&gt;
&lt;td&gt;She &lt;strong&gt;is not going to&lt;/strong&gt; play soccer.&lt;/td&gt;
&lt;/tr&gt;
&lt;tr&gt;
&lt;td&gt;疑問文&lt;/td&gt;
&lt;td&gt;&lt;strong&gt;Be動詞&lt;/strong&gt; + 主語 + going to + 動詞の原形 ?&lt;/td&gt;
&lt;td&gt;&lt;strong&gt;Are&lt;/strong&gt; you &lt;strong&gt;going to&lt;/strong&gt; study English tonight?&lt;/td&gt;
&lt;/tr&gt;
&lt;tr&gt;
&lt;td&gt;短い答え&lt;/td&gt;
&lt;td&gt;Yes, 主語 + be動詞. / No, 主語 + be動詞 + not.&lt;/td&gt;
&lt;td&gt;Yes, I am. / No, I’m not.&lt;/td&gt;
&lt;/tr&gt;
&lt;/tbody&gt;
&lt;/table&gt;
&lt;/div&gt;
&lt;p style="margin-top: 8px;"&gt;※「going to」の直後は&lt;strong&gt;動詞の原形&lt;/strong&gt;です（to の後ろが ing にならない点が重要）。&lt;/p&gt;
&lt;h3&gt;よくあるミス（ここで点が落ちる）&lt;/h3&gt;
&lt;ul&gt;
&lt;li&gt;&lt;strong&gt;× Are you going to studying?&lt;/strong&gt; → &lt;strong&gt;○ Are you going to study?&lt;/strong&gt;（toの後ろは原形）&lt;/li&gt;
&lt;li&gt;&lt;strong&gt;× Do you going to study?&lt;/strong&gt; → &lt;strong&gt;○ Are you going to study?&lt;/strong&gt;（be動詞で疑問にする）&lt;/li&gt;
&lt;li&gt;&lt;strong&gt;× Are you going study?&lt;/strong&gt; → &lt;strong&gt;○ Are you going to study?&lt;/strong&gt;（to を落とさない）&lt;/li&gt;
&lt;li&gt;&lt;strong&gt;× Are you going to?&lt;/strong&gt; → &lt;strong&gt;○ Are you going to go?&lt;/strong&gt;（動詞が必要）&lt;/li&gt;
&lt;/ul&gt;
&lt;h3&gt;練習問題（10問）&lt;/h3&gt;
&lt;h4&gt;① 和文英訳（be going to を使う）&lt;/h4&gt;
&lt;ol&gt;
&lt;li&gt;あなたは今夜、英語を勉強する予定ですか。&lt;/li&gt;
&lt;li&gt;彼は明日、その本を買うつもりです。&lt;/li&gt;
&lt;li&gt;私たちは来週、京都へ行く予定ではありません。&lt;/li&gt;
&lt;li&gt;彼女は放課後、テニスをするつもりですか。&lt;/li&gt;
&lt;li&gt;私は今日は早く寝るつもりだ。&lt;/li&gt;
&lt;/ol&gt;
&lt;details style="margin-bottom: 16px;"&gt;
&lt;summary&gt;解答（クリックで表示）&lt;/summary&gt;
&lt;ol&gt;
&lt;li&gt;Are you going to study English tonight?&lt;/li&gt;
&lt;li&gt;He is going to buy that book tomorrow.&lt;/li&gt;
&lt;li&gt;We are not going to go to Kyoto next week.&lt;/li&gt;
&lt;li&gt;Is she going to play tennis after school?&lt;/li&gt;
&lt;li&gt;I am going to go to bed early today.&lt;/li&gt;
&lt;/ol&gt;
&lt;/details&gt;
&lt;h4&gt;② 並べ替え（文を完成させる）&lt;/h4&gt;
&lt;ol&gt;
&lt;li&gt;( going / you / Are / to / ? / study )&lt;/li&gt;
&lt;li&gt;( is / not / going / He / to / swim )&lt;/li&gt;
&lt;li&gt;( they / going / Are / to / visit / us / ? )&lt;/li&gt;
&lt;/ol&gt;
&lt;details style="margin-bottom: 16px;"&gt;
&lt;summary&gt;解答（クリックで表示）&lt;/summary&gt;
&lt;ol&gt;
&lt;li&gt;Are you going to study?&lt;/li&gt;
&lt;li&gt;He is not going to swim.&lt;/li&gt;
&lt;li&gt;Are they going to visit us?&lt;/li&gt;
&lt;/ol&gt;
&lt;/details&gt;
&lt;h4&gt;③ 穴埋め（be動詞を入れる）&lt;/h4&gt;
&lt;ol&gt;
&lt;li&gt;____ you going to play basketball?&lt;/li&gt;
&lt;li&gt;I ____ going to watch TV tonight.&lt;/li&gt;
&lt;/ol&gt;
&lt;details style="margin-bottom: 16px;"&gt;
&lt;summary&gt;解答（クリックで表示）&lt;/summary&gt;
&lt;ol&gt;
&lt;li&gt;Are&lt;/li&gt;
&lt;li&gt;am&lt;/li&gt;
&lt;/ol&gt;
&lt;/details&gt;
&lt;h3&gt;FAQ（検索されやすい疑問に答える）&lt;/h3&gt;
&lt;h4&gt;Q1. will と be going to は何が違う？&lt;/h4&gt;
&lt;p&gt;両方とも未来を表しますが、&lt;strong&gt;be going to は「すでに予定・心づもりがある」&lt;/strong&gt;ニュアンスになりやすいです。&lt;br /&gt;
一方、&lt;strong&gt;will はその場で決める&lt;/strong&gt;・意志・予測で使われることが多いです。&lt;/p&gt;
&lt;h4&gt;Q2. be going to の疑問文は、現在進行形の疑問文と同じ形？&lt;/h4&gt;
&lt;p&gt;語順はどちらも &lt;strong&gt;be動詞 + 主語 + …&lt;/strong&gt; で始まる点は同じですが、&lt;br /&gt;
be going to は &lt;strong&gt;going to + 動詞の原形&lt;/strong&gt; を続けて「未来（予定）」を作ります。&lt;/p&gt;
&lt;h4&gt;Q3. 答えるときはどう言えばいい？&lt;/h4&gt;
&lt;p&gt;短い答えは &lt;strong&gt;Yes, I am.&lt;/strong&gt; / &lt;strong&gt;No, I’m not.&lt;/strong&gt; が基本です。&lt;br /&gt;
（Do/Does は使いません。）&lt;/p&gt;
&lt;p&gt;&lt;!-- =============================== 追記ここまで =============================== --&gt;&lt;/p&gt;
&lt;p&gt;以上がBook1 Lesson13シーン3の内容です。&lt;/p&gt;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</si>
  <si>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https://eng-support.com/column/progress-book1-lesson14-2/</t>
  </si>
  <si>
    <t>以下のページは不自然なワードを使用しています。
これらを適切に自然な言葉に置き換えて下さい。
なお、本文の装飾や構造は絶対に変えないでください。
【対象ページURL】
https://eng-support.com/column/progress-book1-lesson14-2/
【検出された不自然ワード】
（検出なし）
【本文】
------
&lt;p&gt;&lt;iframe title="YouTube video player" src="https://www.youtube.com/embed/WsH5gaL1J5A"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&lt;h3&gt;Book1 Lesson14シーン2&lt;/h3&gt;
&lt;p&gt;このレッスンでは否定文や疑問文で使われる単語&lt;span style="color: red;"&gt;「any」&lt;/span&gt;について解説します。&lt;/p&gt;
&lt;p&gt;&lt;img decoding="async" loading="lazy" class="alignnone size-full wp-image-413" src="http://eng-support.com/wp-content/uploads/2023/06/プログレス230515-1.jpg" alt="スライドに 'I want a peach.' の例文が表示され、'a peach' の使い方と数えられる名詞の基本ルールを説明。" width="1280" height="720" srcset="https://eng-support.com/wp-content/uploads/2023/06/プログレス230515-1.jpg 1280w, https://eng-support.com/wp-content/uploads/2023/06/プログレス230515-1-300x169.jpg 300w, https://eng-support.com/wp-content/uploads/2023/06/プログレス230515-1-1024x576.jpg 1024w, https://eng-support.com/wp-content/uploads/2023/06/プログレス230515-1-768x432.jpg 768w, https://eng-support.com/wp-content/uploads/2023/06/プログレス230515-1-320x180.jpg 320w" sizes="(max-width: 1280px) 100vw, 1280px" /&gt;&lt;/p&gt;
&lt;p&gt;まずはLookの文を見てみましょう。一番上の例文では、「I want a peach.」という文に対して、「桃って英語で何て言いますか？」という質問があります。この場合、「peach」ではなく&lt;span style="color: green;"&gt;「a peach」&lt;/span&gt;と覚えましょうと言われています。&lt;/p&gt;
&lt;p&gt;桃は数えられる名詞ですので、「a」を付けて&lt;span style="color: green;"&gt;「a peach」&lt;/span&gt;となります。「a」は無理やり訳すと「一つ」という意味です。したがって、「桃が&lt;span style="color: green;"&gt;一つある時&lt;/span&gt;」に使います。&lt;/p&gt;
&lt;p&gt;しかし、2つ以上の桃の場合はどうなるでしょうか？名詞が「ch」で終わる場合、例えば「peach」の複数形は&lt;span style="color: blue;"&gt;「peaches」&lt;/span&gt;となります。これには以前にも触れたので、繰り返しません。&lt;/p&gt;
&lt;p&gt;&lt;span style="color: blue;"&gt;「a peach」&lt;/span&gt;は&lt;span style="color: blue;"&gt;「peaches」&lt;/span&gt;となる可能性もありますが、複数形が特定されていない場合は通常&lt;span style="color: blue;"&gt;「some」&lt;/span&gt;と組み合わせて使います。つまり、&lt;span style="color: blue;"&gt;「some peaches」&lt;/span&gt;となります。&lt;/p&gt;
&lt;p&gt;ですので、&lt;span style="color: blue;"&gt;「a peach」&lt;/span&gt;の複数形は&lt;span style="color: blue;"&gt;「some peaches」&lt;/span&gt;と覚えておくと良いでしょう。ただし、&lt;span style="color: blue;"&gt;「some」&lt;/span&gt;は必ずしも必要ではありません。文脈によっては省略しても問題ありません。しかし、テストなどで思い出す際には&lt;span style="color: blue;"&gt;「some peaches」&lt;/span&gt;と覚えておくことで、ミスのリスクを減らせるでしょう。&lt;/p&gt;
&lt;p&gt;なお、&lt;span style="color: blue;"&gt;「some」&lt;/span&gt;という言葉には注意が必要です。&lt;br /&gt;
&lt;!-- 過去問演習講座（英語教室サポート）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1.6;"&gt;【過去問演習講座】：&lt;br /&gt;
志望校の過去問を中心に、&lt;strong&gt;出題形式・難易度・問われ方のクセ&lt;/strong&gt;をつかみながら対策していく講座です。&lt;br /&gt;
文法問題・長文読解・英作文など、大学ごとの特徴に合わせて授業内容をカスタマイズし、&lt;strong&gt;どこを重点的に仕上げれば合格点に届くのか&lt;/strong&gt;を明確にしたうえで演習と解説を繰り返します。&lt;/p&gt;
&lt;p&gt;&lt;a style="background-color: #ff7043; color: #ffffff; padding: 5px 10px; text-align: center; text-decoration: none; display: inline-block; font-size: 14px;" href="https://eng-support.com/kouza/#%E9%81%8E%E5%8E%BB%E5%95%8F%E6%BC%94%E7%BF%92%E8%AC%9B%E5%BA%A7"&gt;&lt;br /&gt;
詳細を見る&lt;br /&gt;
&lt;/a&gt;&lt;/p&gt;
&lt;/div&gt;
&lt;/div&gt;
&lt;p&gt;以下の例文を見てください。&lt;/p&gt;
&lt;p&gt;&lt;span style="color: red;"&gt;I don&amp;#8217;t want any lemons.&lt;/span&gt;&lt;/p&gt;
&lt;p&gt;肯定文であれば、&lt;span style="color: green;"&gt;「I want some lemons.」&lt;/span&gt;となります。&lt;span style="color: green;"&gt;「私はレモンがいくつか欲しい。」&lt;/span&gt;という意味です。しかし、この文は否定文になっており、&lt;span style="color: red;"&gt;「don&amp;#8217;t want」&lt;/span&gt;となっています。&lt;/p&gt;
&lt;p&gt;否定文になると、&lt;span style="color: blue;"&gt;「some」&lt;/span&gt;は&lt;span style="color: red;"&gt;「any」&lt;/span&gt;に変わります。&lt;span style="color: red;"&gt;「any」&lt;/span&gt;は&lt;span style="color: red;"&gt;「not」&lt;/span&gt;と組み合わせて&lt;span style="color: red;"&gt;「一つもない」「全くない」&lt;/span&gt;という意味を表します。したがって、上記の文は&lt;span style="color: red;"&gt;「I don&amp;#8217;t want any lemons.」&lt;/span&gt;となります。&lt;span style="color: red;"&gt;「私はレモンが一つも欲しくない。」「私はレモンなんか全く欲しくない。」&lt;/span&gt;という意味です。&lt;/p&gt;
&lt;p&gt;ただし、&lt;span style="color: red;"&gt;「any」&lt;/span&gt;の後ろの名詞は複数形のままであることに注意してください。つまり、&lt;span style="color: blue;"&gt;「some lemons」&lt;/span&gt;から&lt;span style="color: red;"&gt;「any lemons」&lt;/span&gt;に変える際には、名詞の形は変わりません。&lt;/p&gt;
&lt;p&gt;ここで日本人にとって少し変わった点があるかもしれません。&lt;span style="color: red;"&gt;「一つもない」&lt;/span&gt;のに複数形なのはなぜでしょうか？これは英文法の特徴であり、英語を学んでいくと理解できるようになるでしょう。&lt;/p&gt;
&lt;p&gt;ただし、現時点では&lt;span style="color: blue;"&gt;「some」&lt;/span&gt;を&lt;span style="color: red;"&gt;「any」&lt;/span&gt;に変えるときには、名詞の形は複数形のままにしておくことを覚えておいてください。日本語の意味を考えると&lt;span style="color: red;"&gt;「s」&lt;/span&gt;がいらないように感じるかもしれませんが、英語の文法を理解する際には、日本語に訳さずに考えることが重要です。&lt;/p&gt;
&lt;p&gt;日本語に訳そうとすると、&lt;span style="color: red;"&gt;「not」と「any」&lt;/span&gt;で&lt;span style="color: red;"&gt;「一つもない」&lt;/span&gt;という意味を正確に理解できない傾向があります。ですので、&lt;span style="color: red;"&gt;「一つもない」&lt;/span&gt;という表現をしっかり覚えておいてください。&lt;br /&gt;
&lt;!--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&lt;h2&gt;「否定文と疑問文で使われる【any】の使い方」&lt;/h2&gt;
&lt;p&gt;&lt;span style="color: blue;"&gt;「any」の意味と使い方の基本&lt;/span&gt;&lt;/p&gt;
&lt;p&gt;「any」は否定文や疑問文で使われる単語です。具体的な使い方を見てみましょう。&lt;/p&gt;
&lt;p&gt;&lt;span style="color: blue;"&gt;否定文の場合の「any」&lt;/span&gt;&lt;/p&gt;
&lt;p&gt;&lt;span style="color: red;"&gt;「He doesn&amp;#8217;t need any sandwiches.」&lt;/span&gt;の訳について考えます。「彼はサンドイッチを一つも必要としていない」という意味です。&lt;/p&gt;
&lt;p&gt;否定文では、「some」の代わりに「any」が使われます。ここで注意が必要なのは、「any」の後ろの名詞は複数形のままであるということです。&lt;/p&gt;
&lt;p&gt;&lt;span style="color: blue;"&gt; 疑問文の場合の「any」&lt;/span&gt;&lt;/p&gt;
&lt;p&gt;&lt;span style="color: red;"&gt;「Does she need any sausages?」&lt;/span&gt;の訳について考えます。「彼女はソーセージがいくつか必要ですか？」という意味です。&lt;/p&gt;
&lt;p&gt;疑問文でも否定文と同様に、「some」の代わりに「any」が使われます。ですので、「any」も「いくつかの」という意味になります。&lt;/p&gt;
&lt;h2&gt;「some」と「any」の使い分け&lt;/h2&gt;
&lt;p&gt;肯定文では「some」を使い、「いくつか」を表現します。否定文と疑問文では「any」を使い、「一つもない」という意味になります。&lt;/p&gt;
&lt;p&gt;ここでよく混乱する点があります。否定文や疑問文で「any」になった場合でも、後ろの名詞は複数形のままであることを覚えておいてください。&lt;/p&gt;
&lt;h2&gt;覚えておきたいポイント&lt;/h2&gt;
&lt;p&gt;肯定文、否定文、疑問文の使い方をしっかりと覚えておきましょう。日本語と英語では、肯定文と否定文の扱いが逆になることに注意しましょう。&lt;/p&gt;
&lt;p&gt;また、「not」と「any」の組み合わせで、「一つもない」という意味を表現します。この使い方も覚えておきましょう。&lt;/p&gt;
&lt;p&gt;&lt;!--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&lt;p&gt;&amp;nbsp;&lt;/p&gt;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</si>
  <si>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https://eng-support.com/column/progress-book1-lesson14-3/</t>
  </si>
  <si>
    <t>以下のページは不自然なワードを使用しています。
これらを適切に自然な言葉に置き換えて下さい。
なお、本文の装飾や構造は絶対に変えないでください。
【対象ページURL】
https://eng-support.com/column/progress-book1-lesson14-3/
【検出された不自然ワード】
（検出なし）
【本文】
------
&lt;p&gt;&lt;iframe title="YouTube video player" src="https://www.youtube.com/embed/7xrh_YZ_QQI" width="560" height="315" frameborder="0" allowfullscreen="allowfullscreen"&gt;&lt;/iframe&gt;&lt;br /&gt;
物質名詞についてご紹介します。物質名詞は、名前からは分かりにくい特殊な名詞の一種です。&lt;/p&gt;
&lt;h3&gt;物質名詞とは？&lt;/h3&gt;
&lt;p&gt;物質名詞の存在意義について考えましょう。大学入試などで具体的な物質名詞を求められることはほとんどありませんが、学校のテストで一部出題されることもあります。&lt;/p&gt;
&lt;h3&gt;物質名詞の例&lt;/h3&gt;
&lt;p&gt;具体例を挙げて物質名詞を理解しましょう。以下の文を見てみます。&lt;/p&gt;
&lt;p&gt;&lt;span style="color: red;"&gt;I want&lt;/span&gt; &lt;span style="color: blue;"&gt;some&lt;/span&gt; hot dogs.（私はいくつかのホットドッグが欲しい。）&lt;/p&gt;
&lt;p&gt;「&lt;span style="color: blue;"&gt;some&lt;/span&gt;」は複数形の「hot dogs」と組み合わせて使用され、数量を表します。&lt;/p&gt;
&lt;h3&gt;否定文と疑問文での「some」と「any」の使い分け&lt;/h3&gt;
&lt;p&gt;肯定文では「&lt;span style="color: blue;"&gt;some&lt;/span&gt;」を使用し、「いくつか」と表現します。しかし、否定文や疑問文では「&lt;span style="color: red;"&gt;any&lt;/span&gt;」に変わります。例えば、「Do you need &lt;span style="color: red;"&gt;any&lt;/span&gt; sausages today?」（今日ソーセージはいくつか必要ですか？）となります。&lt;/p&gt;
&lt;h3&gt; 数えられる名詞と数えられない名詞&lt;/h3&gt;
&lt;p&gt;英語の名詞には数えられる名詞と数えられない名詞があります。数えられる名詞は単数形と複数形が存在し、数量を表現します。一方、数えられない名詞は単数形のみで、数量を考えることがありません。&lt;/p&gt;
&lt;h3&gt;「some」と「any」の使い方のポイント&lt;/h3&gt;
&lt;p&gt;数えられる名詞と数えられない名詞における「&lt;span style="color: blue;"&gt;some&lt;/span&gt;」と「&lt;span style="color: red;"&gt;any&lt;/span&gt;」の使い方に注意しましょう&lt;/p&gt;
&lt;p&gt;&lt;span style="color: blue;"&gt;Do you need&lt;/span&gt; &lt;span style="color: red;"&gt;any&lt;/span&gt; &lt;span style="color: blue;"&gt;money&lt;/span&gt; &lt;span style="color: blue;"&gt;today&lt;/span&gt;?（今日お金いくらか必要ですか？）&lt;br /&gt;
「いくつかの」ではなく「全くない」と訳すことが適切です。&lt;/p&gt;
&lt;h2&gt;否定文での「any」の使い方&lt;/h2&gt;
&lt;p&gt;否定文では「not」と「any」を組み合わせて、「全くない」と表現します。例えば、「I didn&amp;#8217;t drink &lt;span style="color: blue;"&gt;any&lt;/span&gt; &lt;span style="color: blue;"&gt;coffee&lt;/span&gt; or &lt;span style="color: blue;"&gt;tea&lt;/span&gt;.」（私はコーヒーも紅茶も全く飲まない。）となります。&lt;/p&gt;
&lt;h2&gt;数えられる名詞と数えられない名詞&lt;/h2&gt;
&lt;p&gt;英語の名詞には数えられる名詞と数えられない名詞があります。数えられる名詞は単数形と複数形が存在し、数量を表現します。一方、数えられない名詞は単数形のみで、数量を考えることがありません。&lt;/p&gt;
&lt;h2&gt;物質名詞と抽象名詞&lt;/h2&gt;
&lt;p&gt;物質名詞だけでなく、抽象名詞も数えられない名詞の一種です。物質名詞は実体があっても数えられないものを表し、抽象名詞は実体がないものを表します。&lt;/p&gt;
&lt;p&gt;&amp;nbsp;&lt;/p&gt;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</si>
  <si>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https://eng-support.com/column/progress-book1-lesson14-4/</t>
  </si>
  <si>
    <t>以下のページは不自然なワードを使用しています。
これらを適切に自然な言葉に置き換えて下さい。
なお、本文の装飾や構造は絶対に変えないでください。
【対象ページURL】
https://eng-support.com/column/progress-book1-lesson14-4/
【検出された不自然ワード】
（検出なし）
【本文】
------
&lt;p&gt;&lt;iframe title="YouTube video player" src="https://www.youtube.com/embed/_cFqXAoM5W8" width="560" height="315" frameborder="0" allowfullscreen="allowfullscreen"&gt;&lt;span data-mce-type="bookmark" style="display: inline-block; width: 0px; overflow: hidden; line-height: 0;" class="mce_SELRES_start"&gt;﻿&lt;/span&gt;&lt;/iframe&gt;&lt;/p&gt;
&lt;p&gt;Book1 Lesson14 シーン4における否定疑問文と答え方について解説します。&lt;/p&gt;
&lt;h3&gt;普通の疑問文と否定疑問文&lt;/h3&gt;
&lt;p&gt;Lesson14 シーン4では、普通の疑問文と否定疑問文が扱われています。それぞれの文型には意味「&lt;span style="color: blue;"&gt;Yes&lt;/span&gt;」の答え方と「&lt;span style="color: blue;"&gt;No&lt;/span&gt;」の答え方が存在します。&lt;/p&gt;
&lt;p&gt;普通の疑問文の例：&lt;br /&gt;
&lt;span style="color: green;"&gt;Are you hungry now?&lt;/span&gt;（「今お腹空いていますか？」）&lt;/p&gt;
&lt;p&gt;否定疑問文の例：&lt;br /&gt;
&lt;span style="color: green;"&gt;Aren&amp;#8217;t you hungry now?&lt;/span&gt;（「今お腹空いてないですか？」）&lt;/p&gt;
&lt;p&gt;&lt;img decoding="async" loading="lazy" class="alignnone size-full wp-image-418" src="http://eng-support.com/wp-content/uploads/2023/06/プログレス230515-2.jpg" alt="スライドに 'Aren't you hungry now?' と 'Don't we need some meat?' の例文が表示され、それぞれの答え方が説明されている。" width="1280" height="720" srcset="https://eng-support.com/wp-content/uploads/2023/06/プログレス230515-2.jpg 1280w, https://eng-support.com/wp-content/uploads/2023/06/プログレス230515-2-300x169.jpg 300w, https://eng-support.com/wp-content/uploads/2023/06/プログレス230515-2-1024x576.jpg 1024w, https://eng-support.com/wp-content/uploads/2023/06/プログレス230515-2-768x432.jpg 768w, https://eng-support.com/wp-content/uploads/2023/06/プログレス230515-2-320x180.jpg 320w" sizes="(max-width: 1280px) 100vw, 1280px" /&gt;&lt;/p&gt;
&lt;p&gt;肯定の否定文の1行目と否定疑問文の1行目は同じであり、それぞれ「①」と「⑤」で表されています。また、肯定疑問文の1行目と否定疑問文の1行目も対応しており、「①」と「⑤」になります。&lt;/p&gt;
&lt;p&gt;肯定の疑問文に対する答え方：&lt;/p&gt;
&lt;ul&gt;
&lt;li&gt;空いている場合: 「はい」&lt;/li&gt;
&lt;li&gt;空いていない場合: 「いいえ」&lt;/li&gt;
&lt;/ul&gt;
&lt;p&gt;否定の疑問文に対する答え方：&lt;/p&gt;
&lt;ul&gt;
&lt;li&gt;空いている場合: 「いいえ、空いているよ」&lt;/li&gt;
&lt;li&gt;空いていない場合: 「うん、空いていない」&lt;/li&gt;
&lt;/ul&gt;
&lt;p&gt;英語では、肯定の疑問文でも否定の疑問文でも、お腹が空いている場合はどちらにせよ「&lt;span style="color: blue;"&gt;Yes&lt;/span&gt;」と答えます。この場合、「Yeah」と言うこともありますが、基本的には「&lt;span style="color: blue;"&gt;Yes&lt;/span&gt;」となります。&lt;br /&gt;
&lt;!--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&lt;h3&gt;肯定の否定文について&lt;/h3&gt;
&lt;p&gt;次に、肯定の否定文について説明します。&lt;/p&gt;
&lt;p&gt;肯定の文の例：&lt;br /&gt;
&lt;span style="color: green;"&gt;Do we need some meat?&lt;/span&gt;（「お肉いくらか必要かな？」）&lt;/p&gt;
&lt;p&gt;否定の文の例：&lt;br /&gt;
&lt;span style="color: green;"&gt;Don&amp;#8217;t we need some meat?&lt;/span&gt;（「お肉いくらか必要って事ないかな？」）&lt;/p&gt;
&lt;p&gt;ここで注目するのは動詞の「need」です。肯定の疑問文でも否定の疑問文でも、「need」が必要かどうかを尋ねています。文全体が肯定か否定かは関係ありません。&lt;/p&gt;
&lt;p&gt;肯定の否定文に対する答え方：&lt;/p&gt;
&lt;ul&gt;
&lt;li&gt;必要な場合: 「&lt;span style="color: blue;"&gt;Yes&lt;/span&gt;」&lt;/li&gt;
&lt;li&gt;必要でない場合: 「&lt;span style="color: blue;"&gt;No&lt;/span&gt;」&lt;/li&gt;
&lt;/ul&gt;
&lt;p&gt;以上が肯定の否定文に対する答え方です。日本語に訳す際に混乱しないように、動詞「need」に対して「&lt;span style="color: blue;"&gt;Yes&lt;/span&gt;」か「&lt;span style="color: blue;"&gt;No&lt;/span&gt;」と答えることを覚えておきましょう。&lt;/p&gt;
&lt;h3&gt;英語の動詞の重要性&lt;/h3&gt;
&lt;p&gt;英語では動詞が中心となる言語です。例えば、「Are you hungry now?」や「Aren&amp;#8217;t you hungry now?」のような質問文に対して、お腹が空いている場合は「&lt;span style="color: red;"&gt;Yes&lt;/span&gt;」や「&lt;span style="color: red;"&gt;Yeah&lt;/span&gt;」と答えることになります。動詞に対して返事をするのです。&lt;/p&gt;
&lt;h3&gt;be動詞と返答&lt;/h3&gt;
&lt;p&gt;be動詞の場合、動詞自体だけではなく、補足として「hungry」といった形容詞を加えて考えることもできます。「お腹空いている」や「be hungry」は「腹が空いている状態だ」という意味です。質問が「お腹が空いているかどうか」であれば、「&lt;span style="color: red;"&gt;Yes&lt;/span&gt;」または「&lt;span style="color: red;"&gt;Yeah&lt;/span&gt;」と答えます。&lt;/p&gt;
&lt;h3&gt;疑問文と肯定文の違い&lt;/h3&gt;
&lt;p&gt;疑問文では、「some」は通常「any」に変わります。例えば、「Do we need some meat?」と「Don&amp;#8217;t we need some meat?」の二つの文を比べてみると、疑問文では「any」を使うべきです。&lt;/p&gt;
&lt;h3&gt;否定文と疑問文の組み合わせ&lt;/h3&gt;
&lt;p&gt;否定文と疑問文を組み合わせた場合、「any」が二重否定になるわけではありません。普通の疑問文は肯定の意味を持ちます。「Don&amp;#8217;t we need some meat?」という文は、否定の疑問文ですが、肯定の答えを期待しています。&lt;/p&gt;
&lt;p&gt;肯定の場合は「&lt;span style="color: red;"&gt;Yes&lt;/span&gt;. We need some.」と表現されます。「&lt;span style="color: red;"&gt;No&lt;/span&gt;. We don&amp;#8217;t need any meat.」という文は、否定の意味を明確にしています。&lt;br /&gt;
&lt;!--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&lt;h3&gt;「be going to」の疑問文に対する肯定・否定の返答方法&lt;/h3&gt;
&lt;p&gt;疑問文における「be going to」の場合、肯定や否定に関わらず返答は同じです。例文を見てみましょう。&lt;/p&gt;
&lt;p&gt;Are they going to play badminton tomorrow?&lt;br /&gt;
彼らは明日バドミントンする予定ある？&lt;/p&gt;
&lt;p&gt;Aren’t they going to play badminton tomorrow?&lt;br /&gt;
彼らは明日バドミントンする予定ないの？&lt;/p&gt;
&lt;p&gt;このような否定の疑問文に対しても、返答方法は同じです。&lt;/p&gt;
&lt;p&gt;もし予定がある場合は、「&lt;span style="color: red;"&gt;Yes&lt;/span&gt;」と答えるか、「&lt;span style="color: red;"&gt;Sure&lt;/span&gt;」と答えることもできます。これは「する予定が確実にあるはずだ」という意味です。ですので、「&lt;span style="color: red;"&gt;Yes&lt;/span&gt;」と同じように考えてください。&lt;/p&gt;
&lt;p&gt;一方、予定がない場合は「&lt;span style="color: red;"&gt;No&lt;/span&gt;」と答えます。&lt;/p&gt;
&lt;p&gt;肯定形の疑問文や否定形の疑問文に関わらず、返答方法は同じです。ただし、動詞に対して答えることに注意してください。&lt;/p&gt;
&lt;p&gt;be going to play badminton?&lt;br /&gt;
「バドミントンする予定がある？」という質問に対して「あるよ」「ないよ」と答えます。このように考えてください。&lt;/p&gt;
&lt;p&gt;さて、もう一つの例文を見てみましょう。&lt;br /&gt;
Is he studying now?&lt;br /&gt;
彼は今勉強中？&lt;br /&gt;
Isn’t he studying now?&lt;br /&gt;
彼は今勉強してないの？&lt;/p&gt;
&lt;p&gt;もし彼が勉強している場合は、「&lt;span style="color: red;"&gt;Yes&lt;/span&gt;」と答えます。彼が勉強していない場合は「&lt;span style="color: red;"&gt;No&lt;/span&gt;」と答えます。&lt;/p&gt;
&lt;p&gt;ただし、例文4は彼が勉強しているかどうか分からない文です。PROGRESSの資料の126ページ、14-4のLookの部分を参照してください。&lt;/p&gt;
&lt;p&gt;返答の1、2、3、4の箇所があります。1、2、3の箇所では青で「Yes」と書かれており、4の箇所は「？」となっています。&lt;/p&gt;
&lt;p&gt;4の箇所は返答する人が、彼が勉強しているのか他のことをしているのか分からないという意味です。例えば、「Well」と答えるか、「彼は自分の部屋にいるけどね」と答えることもあります。ただし、この4番の返答には注意が必要です。&lt;/p&gt;
&lt;p&gt;また、PROGRESSの後ろには「まさか」という表現もあります。これは「ありえない」という意味です。例えば、彼が勉強しているとは思えない場合、次のような理由が考えられます。&lt;/p&gt;
&lt;p&gt;Tomorrow is a holiday.&lt;br /&gt;
明日は休日だから。&lt;/p&gt;
&lt;p&gt;このような理由から、「彼は勉強していない」というように解釈されます。&lt;/p&gt;
&lt;p&gt;PROGRESSの表現が少し分かりにくい場合もあります。例えば、4番と8番は否定の疑問文の返答方法が書かれており、どちらを使うべきか分からない場合は、4番を選択します。&lt;/p&gt;
&lt;p&gt;普通の肯定疑問文は星印で示されていますが、PROGRESSでは特に印がついていません。否定の疑問文は3番と7番です。しかし、肯定疑問文と否定疑問文に対する返答方法は同じです。動詞に対して答えることに注意しましょう。&lt;/p&gt;
&lt;p&gt;動詞に対して答えるという発想は日本語にはありませんので、日本人の方には少し難しいかもしれません。その場合は、否定の疑問文であっても普通の疑問文と同じように答えると考えてください。&lt;/p&gt;
&lt;p&gt;&lt;!--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</si>
  <si>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https://eng-support.com/column/progress-book1-lesson15-3/</t>
  </si>
  <si>
    <t>以下のページは不自然なワードを使用しています。
これらを適切に自然な言葉に置き換えて下さい。
なお、本文の装飾や構造は絶対に変えないでください。
【対象ページURL】
https://eng-support.com/column/progress-book1-lesson15-3/
【検出された不自然ワード】
（検出なし）
【本文】
------
&lt;p&gt;&lt;iframe title="YouTube video player" src="https://www.youtube.com/embed/RI3UL194NUw" width="560" height="315" frameborder="0" allowfullscreen="allowfullscreen"&gt;&lt;/iframe&gt;&lt;/p&gt;
&lt;p&gt;Book1 Lesson15 シーン3の内容についてお伝えします。テーマは「物質名詞の数量」です。このレッスンでは、様々な数量に関連する単語が登場しますので、ご注意ください。&lt;/p&gt;
&lt;h3&gt;物質名詞とは？&lt;/h3&gt;
&lt;p&gt;まず、物質名詞とは、数えられない名詞を指します。例えば、液体がその代表です。液体は数えることができませんので、数を示す単語が付くことはありません。&lt;/p&gt;
&lt;p&gt;それでは、今回のLessonで使われている「Look」の文について見ていきましょう。まず最初の文は次の通りです。&lt;/p&gt;
&lt;p&gt;&lt;img decoding="async" loading="lazy" class="alignnone size-full wp-image-429" src="http://eng-support.com/wp-content/uploads/2023/07/プログレス230515.jpg" alt="" width="1280" height="720" srcset="https://eng-support.com/wp-content/uploads/2023/07/プログレス230515.jpg 1280w, https://eng-support.com/wp-content/uploads/2023/07/プログレス230515-300x169.jpg 300w, https://eng-support.com/wp-content/uploads/2023/07/プログレス230515-1024x576.jpg 1024w, https://eng-support.com/wp-content/uploads/2023/07/プログレス230515-768x432.jpg 768w, https://eng-support.com/wp-content/uploads/2023/07/プログレス230515-320x180.jpg 320w" sizes="(max-width: 1280px) 100vw, 1280px" /&gt;&lt;/p&gt;
&lt;p&gt;&amp;#8220;&lt;span style="color: blue;"&gt;I have&lt;/span&gt; &lt;span style="color: red;"&gt;two&lt;/span&gt; &lt;span style="color: blue;"&gt;brown cats.&lt;/span&gt;&amp;#8221;&lt;/p&gt;
&lt;p&gt;この文では、「&lt;span style="color: red;"&gt;two&lt;/span&gt;」という数が付いていますので、後ろの名詞は数えられる名詞だと推測できます。数えられる名詞は可算名詞（countable noun）と呼ばれます。また、「&lt;span style="color: red;"&gt;two&lt;/span&gt;」が複数形であることからもわかります。&lt;/p&gt;
&lt;p&gt;同様に、2行目も同じパターンです。これらの文を例に挙げると、「茶色い猫を何匹飼っているの？」と尋ねる場合は、「&lt;span style="color: blue;"&gt;How many brown cats?&lt;/span&gt;」となります。一方、「&lt;span style="color: blue;"&gt;How much chocolate did he eat?&lt;/span&gt;」と聞かれた場合は、「彼はチョコレートをどれくらい食べたの？」となります。&lt;br /&gt;
&lt;!--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&lt;h3&gt;不可算名詞と可算名詞&lt;/h3&gt;
&lt;p&gt;ここで注意すべきは、「&lt;span style="color: blue;"&gt;How much chocolate&lt;/span&gt;」という表現です。ここで使用されている名詞は単数形であるため、数えられない名詞（uncountable noun）であることがわかります。&lt;/p&gt;
&lt;p&gt;しかし、Progressの説明では、この点が明確に示されていません。特に2行目に関しては、「How many」の複数形が利用されると良かったと感じますが、それに対する回答方法がわからなくなってしまいます。したがって、「チョコレートをどれくらい食べたの？」という質問に対して、具体的な量を答える方法が必要です。&lt;/p&gt;
&lt;p&gt;なお、数えられる名詞は数を表し、数えられない名詞は量を表すことになります。具体的な食べたチョコレートの量を指しています。したがって、Progressでは、チョコレートの数え方について記述されていないので注意が必要です。&lt;/p&gt;
&lt;h3&gt;物質名詞の具体例&lt;/h3&gt;
&lt;p&gt;物質名詞については、もう少し詳しく見ていきましょう。まず、以下の例文をご覧ください。&lt;/p&gt;
&lt;p&gt;&amp;#8220;&lt;span style="color: blue;"&gt;She bought&lt;/span&gt; &lt;span style="color: red;"&gt;a loaf of bread.&lt;/span&gt;&amp;#8221;&lt;/p&gt;
&lt;p&gt;この文では、「&lt;span style="color: blue;"&gt;a loaf&lt;/span&gt;」という表現が使われています。パンは数えられませんので、「&lt;span style="color: blue;"&gt;a loaf of bread&lt;/span&gt;」という形で表現されます。英語では、日本語のように個数を数えることはできません。ただし、実体は存在するので、口の中に入れることができます。&lt;/p&gt;
&lt;p&gt;また、「&lt;span style="color: blue;"&gt;a slice of bread&lt;/span&gt;」という表現もあります。こちらはスライスしたパンの一切れを指します。スライスした後の個々のパンは「&lt;span style="color: blue;"&gt;slice of bread&lt;/span&gt;」と呼ばれます。&lt;/p&gt;
&lt;p&gt;さらに、菓子パンなどの場合は「&lt;span style="color: blue;"&gt;a piece of bread&lt;/span&gt;」という表現も使われます。この場合、「piece」は形状が定まっていないことを意味します。例えば、メロンパンとクロワッサンでは形が異なりますが、どちらも「&lt;span style="color: blue;"&gt;a piece of bread&lt;/span&gt;」と表現されます。&lt;/p&gt;
&lt;p&gt;以上が物質名詞の具体例です。物質名詞は、物を二人で分けることができるかどうかを基準にして考えると分かりやすいです。例えば、パンは二人で分けることができますが、猫は分けることができません。したがって、パンは数えられる名詞（可算名詞）であり、猫は数えられない名詞（不可算名詞）となります。&lt;/p&gt;
&lt;h3&gt;物質名詞の数量&lt;/h3&gt;
&lt;p&gt;&lt;span class="blue"&gt;2&lt;/span&gt;番です。&lt;br /&gt;
I drank &lt;span class="blue"&gt;two&lt;/span&gt; cans of grape juice.&lt;br /&gt;
「ぶどうジュースの缶ジュースを&lt;span class="blue"&gt;2&lt;/span&gt;缶飲んだ。」と言っている訳です。&lt;br /&gt;
この&lt;span style="color: #ff00ff;"&gt;「can」&lt;/span&gt;は日本語の&lt;span style="color: #ff00ff;"&gt;「缶」&lt;/span&gt;です。&lt;br /&gt;
これでえ？一緒なの？という人が結構いますが、そうじゃなくて日本語の缶はここからきています。&lt;br /&gt;
ただ英語からきているんじゃないかも知れません。&lt;br /&gt;
英語からきているんじゃないというのがどういう事かというのは、小学校レベルの日本史です。&lt;br /&gt;
実は江戸幕府が終わる頃、アメリカのペリーという人がやって来て日本に開国を強制しました。&lt;br /&gt;
日本人ほぼ全員が知っているけどアメリカに行ったら誰も知らない事で有名です。&lt;br /&gt;
ペリーが来るまでは日本では英語の勉強をしていませんでした。&lt;br /&gt;
西洋の言葉は何語を勉強していましたか？&lt;br /&gt;
蘭学をご存知ですよね？&lt;br /&gt;
オランダ語です。&lt;br /&gt;
だからオランダ語の「can」からきているんじゃないかと言われています。&lt;br /&gt;
でもはっきりとした事が分かっていないので、英語の「can」かも知れません。&lt;br /&gt;
だからこれはたまたま一緒なのではなくて、日本人が英語ないしはオランダ語の「can」にこういう漢字を当てはめているという事なんです。&lt;br /&gt;
だからこれは日本語と英語が一緒でああ良かったとなります。&lt;br /&gt;
&lt;!-- 過去問演習講座（英語教室サポート）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1.6;"&gt;【過去問演習講座】：&lt;br /&gt;
志望校の過去問を中心に、&lt;strong&gt;出題形式・難易度・問われ方のクセ&lt;/strong&gt;をつかみながら対策していく講座です。&lt;br /&gt;
文法問題・長文読解・英作文など、大学ごとの特徴に合わせて授業内容をカスタマイズし、&lt;strong&gt;どこを重点的に仕上げれば合格点に届くのか&lt;/strong&gt;を明確にしたうえで演習と解説を繰り返します。&lt;/p&gt;
&lt;p&gt;&lt;a style="background-color: #ff7043; color: #ffffff; padding: 5px 10px; text-align: center; text-decoration: none; display: inline-block; font-size: 14px;" href="https://eng-support.com/kouza/#%E9%81%8E%E5%8E%BB%E5%95%8F%E6%BC%94%E7%BF%92%E8%AC%9B%E5%BA%A7"&gt;&lt;br /&gt;
詳細を見る&lt;br /&gt;
&lt;/a&gt;&lt;/p&gt;
&lt;/div&gt;
&lt;/div&gt;
&lt;h3&gt;入れ物で数える名詞&lt;/h3&gt;
&lt;p&gt;次です。&lt;br /&gt;
Laura bought &lt;span class="blue"&gt;a box&lt;/span&gt; of candy.&lt;br /&gt;
これはもう「box」は「箱」だからいいですね。&lt;br /&gt;
ローラはキャンディを&lt;span class="blue"&gt;1&lt;/span&gt;箱買った。&lt;br /&gt;
これは分かりやすいと思います。&lt;/p&gt;
&lt;p&gt;最後です。&lt;br /&gt;
Keiko had &lt;span class="blue"&gt;a bowl&lt;/span&gt; of noodles for lunch.&lt;br /&gt;
「noodle」は「麺類」です。&lt;br /&gt;
そば、うどん、ラーメンこの辺のどれか分かりません。&lt;br /&gt;
でもおそばもうどんもラーメンも&lt;span class="blue"&gt;1&lt;/span&gt;杯と言いますよね？&lt;br /&gt;
&lt;span class="blue"&gt;1&lt;/span&gt;杯というのは「お鉢」、英語で「bowl」と言いますが、「bowl」1個分なので「a bowl of noodles」という訳です。&lt;br /&gt;
そうすると、最初の「a loaf of bread」以外の下の三つ、「two cans of grape juice」、「a box of candy」、「a bowl of noodles」、これらは要するに入れ物です。&lt;br /&gt;
入れ物の数で数えています。&lt;br /&gt;
あとはおそば、うどん、ラーメンを食べる時の「お鉢」は英語では「a bowl」と言うんだと覚えていて下さい。&lt;br /&gt;
その他にも数え方があって、重さを数える時ですが日本では重さを数える時はグラム系の言葉を使います。&lt;br /&gt;
ミリグラムとかキログラムとかです。&lt;br /&gt;
ところが、イギリスアメリカでは「pound」という単位を使います。&lt;br /&gt;
「pound」が日本語では何故か片仮名で「ポンド」と言います。&lt;br /&gt;
だから発音が違いますので気を付けて下さい。&lt;br /&gt;
「ポンド」の場合ですと、「cans」で分かると思いますが箱もお鉢も数える事が出来ます。&lt;br /&gt;
「loaf」も実は数える事が出来ます。&lt;br /&gt;
食パン塊二つなら「two loaves of bread」です。&lt;br /&gt;
「f」で終わる音単語の複数形は「ves」です。&lt;/p&gt;
&lt;h3&gt;加算名詞と数えられる名詞&lt;/h3&gt;
&lt;p&gt;これ大丈夫ですか？&lt;br /&gt;
ここは全部加算名詞です。&lt;br /&gt;
この「loaf」「can」「box」「bowl」これら全て一つと書きますので&lt;span style="color: #ff0000;"&gt;&lt;strong&gt;加算名詞&lt;/strong&gt;&lt;/span&gt;だと覚えて下さい。&lt;/p&gt;
&lt;p&gt;重さの単位の「pound」も「1ポンド」は「one pound」です。&lt;br /&gt;
対して、「2ポンド」は「two pounds」です。&lt;/p&gt;
&lt;h3&gt;加算名詞と数えられる名詞の表現&lt;/h3&gt;
&lt;p&gt;日本語で「2ポンド」と言っている段階で複数形にしていないからペケです。&lt;br /&gt;
ポンドという発音もそうです。&lt;/p&gt;
&lt;p&gt;ここは全部加算名詞で数えられる名詞です。&lt;br /&gt;
二つ以上なら「s」が付きます。&lt;br /&gt;
数えられるという事は「How many」「How much」のどっちを付けますか？&lt;br /&gt;
「How many 加算名詞複数形」な訳です。&lt;/p&gt;
&lt;p&gt;一番下です。&lt;br /&gt;
さっき「loaf」が「two loaves」になると言いましたが、「How many loaves of bread」で、「食パンを何個買うの？」という感じになります。&lt;br /&gt;
「do you need?」で「食パン何個必要なの？」となる訳です。&lt;/p&gt;
&lt;h3&gt;まとめ&lt;/h3&gt;
&lt;p&gt;こういう入れ物とか重さとか、あるいはパンの場合は「loaf」「slice」「piece」とありますが、こういった単位で不加算名詞を表す事が出来ます。&lt;br /&gt;
加算名詞の方、&lt;span style="color: #0000ff;"&gt;数えられる名詞はとにかく単数形です。&lt;/span&gt;&lt;br /&gt;
&lt;span style="color: #0000ff;"&gt;「noodles」&lt;/span&gt;だけはこの複数形で言うのが普通です。&lt;br /&gt;
というのは1杯のおそばにそばが1本しか入ってないのはありえないですよね？&lt;br /&gt;
だから「noodle」は複数の「s」を付けます。&lt;/p&gt;
&lt;p&gt;これが普通という事を覚えておいて下さい。&lt;br /&gt;
今後こういう数え方がたくさん出てきます。&lt;br /&gt;
今回出てきたのはこのうちに覚えておきましょう。&lt;br /&gt;
そうしないとあとであんなのもあるよ、こんなのもあるよと出てきた時に大変になります。&lt;br /&gt;
なので、今のうちにこの&lt;strong&gt;「a loaf of」「a can of」「a box of」「a bowl of」「a pound of」&lt;/strong&gt;の5種類、これを入れても7種類です。&lt;br /&gt;
&lt;span style="color: #ff0000;"&gt;7種類だけ先に覚えちゃいましょう。&lt;/span&gt;&lt;br /&gt;
&lt;!--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</si>
  <si>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https://eng-support.com/column/progress-book1-lesson15-4/</t>
  </si>
  <si>
    <t>以下のページは不自然なワードを使用しています。
これらを適切に自然な言葉に置き換えて下さい。
なお、本文の装飾や構造は絶対に変えないでください。
【対象ページURL】
https://eng-support.com/column/progress-book1-lesson15-4/
【検出された不自然ワード】
（検出なし）
【本文】
------
&lt;p&gt;&lt;iframe title="YouTube video player" src="https://www.youtube.com/embed/V-AGwvcck5A" width="560" height="315" frameborder="0" allowfullscreen="allowfullscreen"&gt;&lt;/iframe&gt;&lt;br /&gt;
&lt;!--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詳細を見る&lt;/a&gt;&lt;/p&gt;
&lt;/div&gt;
&lt;/div&gt;
&lt;p&gt;&amp;nbsp;&lt;/p&gt;
&lt;p&gt;&lt;img decoding="async" loading="lazy" class="alignnone size-full wp-image-433" src="http://eng-support.com/wp-content/uploads/2023/07/プログレス230515-1.jpg" alt="" width="1280" height="720" srcset="https://eng-support.com/wp-content/uploads/2023/07/プログレス230515-1.jpg 1280w, https://eng-support.com/wp-content/uploads/2023/07/プログレス230515-1-300x169.jpg 300w, https://eng-support.com/wp-content/uploads/2023/07/プログレス230515-1-1024x576.jpg 1024w, https://eng-support.com/wp-content/uploads/2023/07/プログレス230515-1-768x432.jpg 768w, https://eng-support.com/wp-content/uploads/2023/07/プログレス230515-1-320x180.jpg 320w" sizes="(max-width: 1280px) 100vw, 1280px" /&gt;&lt;/p&gt;
&lt;h3&gt;「a few」「a little」「a lot of」&lt;/h3&gt;
&lt;p&gt;クラッカーはビスケットの一種で、甘くないものです。ビスケットと同様、クラッカーも数えられる名詞ではありません。例文「He ate two or three crackers.」の部分を「クラッカーを&lt;span style="color: red;"&gt;たくさん&lt;/span&gt;食べた」と言い換えましょう。クラッカーは複数形の「s」がないので、不可算名詞として扱います。「&lt;span style="color: blue;"&gt;たくさん&lt;/span&gt;」に相当するのは「many」です。一方、「much milk」では牛乳を指しています。牛乳は数えられない名詞とされています。したがって、2つの文はそれぞれ「クラッカーを&lt;span style="color: red;"&gt;たくさん&lt;/span&gt;食べた」「牛乳を&lt;span style="color: red;"&gt;たくさん&lt;/span&gt;飲んだ」となります。&lt;/p&gt;
&lt;h3&gt;「a few」と「a little」&lt;/h3&gt;
&lt;p&gt;「&lt;span style="color: blue;"&gt;たくさん&lt;/span&gt;」の反対は「a few」「a little」です。「a few crackers」「a few new books」のように使います。注意点として、複数形の名詞の後ろには「a few」を使用することを覚えておきましょう。例えば、本は数えられますが、クラッカーは数えることが難しいです。一方、「a little milk」「a little soup」では液体を指しています。どちらも単数形ですが、量が少ないことを表現しています。「&lt;span style="color: blue;"&gt;たくさん&lt;/span&gt;」に相当するのは「much」であり、「少し」に相当するのが「a little」です。複数形なら「&lt;span style="color: blue;"&gt;たくさん&lt;/span&gt;」は「many」であり、その反対が「a few」です。単数形なら「&lt;span style="color: blue;"&gt;たくさん&lt;/span&gt;」は「much」であり、反対の「少し」は「a little」となります。&lt;/p&gt;
&lt;h3&gt;「a lot of」&lt;/h3&gt;
&lt;p&gt;「a lot of」は「&lt;span style="color: blue;"&gt;たくさんの&lt;/span&gt;」を表す表現です。「a lot of hot dogs」や「a lot of math homework」のように使います。この表現では、複数形の名詞や単数形の名詞の両方を使用することができます。「a lot of」の後ろの名詞が数えられるかどうかを考える必要があります。「hot dogs」のように複数形の「s」が付いている場合は数えられる名詞です。「math homework」のように単数形の場合は数えられない名詞となります。日本語とは異なり、英語では宿題を数えないことが一般的です。したがって、「a lot of」は可算名詞と不可算名詞の両方に使用できる表現です。&lt;br /&gt;
&lt;!-- 過去問演習講座（英語教室サポート）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1.6;"&gt;【過去問演習講座】：&lt;br /&gt;
志望校の過去問を中心に、&lt;strong&gt;出題形式・難易度・問われ方のクセ&lt;/strong&gt;をつかみながら対策していく講座です。&lt;br /&gt;
文法問題・長文読解・英作文など、大学ごとの特徴に合わせて授業内容をカスタマイズし、&lt;strong&gt;どこを重点的に仕上げれば合格点に届くのか&lt;/strong&gt;を明確にしたうえで演習と解説を繰り返します。&lt;/p&gt;
&lt;p&gt;&lt;a style="background-color: #ff7043; color: #ffffff; padding: 5px 10px; text-align: center; text-decoration: none; display: inline-block; font-size: 14px;" href="https://eng-support.com/kouza/#%E9%81%8E%E5%8E%BB%E5%95%8F%E6%BC%94%E7%BF%92%E8%AC%9B%E5%BA%A7"&gt;&lt;br /&gt;
詳細を見る&lt;br /&gt;
&lt;/a&gt;&lt;/p&gt;
&lt;/div&gt;
&lt;/div&gt;
&lt;p&gt;英語の学習では、前の基礎をしっかりと理解することが重要です。前提の理解が不十分だと、後続の内容が理解しにくくなることがあります。ですので、私の動画のレッスンを見ている方々は、初めから順番に進めることをおすすめします。最初の方は既知の内容が多く、少し退屈に感じるかもしれませんが、基本的な部分で抜け落ちがないかを確認すると、以前の疑問が解決する場合もあります。また、学んだ内容を今後の学習のためにおろそかにせず、しっかりと頭に入れることも重要です。英語学習においては、これが絶対条件となります。是非、これらのポイントに注意しながら学習を進めてください。&lt;/p&gt;
&lt;p&gt;以上で今回のレッスンを終了します。お疲れ様でした。&lt;br /&gt;
&lt;!--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</si>
  <si>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https://eng-support.com/column/progress-book1-lesson16-1/</t>
  </si>
  <si>
    <t>以下のページは不自然なワードを使用しています。
これらを適切に自然な言葉に置き換えて下さい。
なお、本文の装飾や構造は絶対に変えないでください。
【対象ページURL】
https://eng-support.com/column/progress-book1-lesson16-1/
【検出された不自然ワード】
（検出なし）
【本文】
------
&lt;p&gt;&lt;iframe title="YouTube video player" src="https://www.youtube.com/embed/nfCrD5hxuEk" width="560" height="315" frameborder="0" allowfullscreen="allowfullscreen"&gt;&lt;span data-mce-type="bookmark" style="display: inline-block; width: 0px; overflow: hidden; line-height: 0;" class="mce_SELRES_start"&gt;﻿&lt;/span&gt;&lt;/iframe&gt;&lt;/p&gt;
&lt;p&gt;&amp;nbsp;&lt;/p&gt;
&lt;h3&gt;助動詞「can」とは？&lt;/h3&gt;
&lt;p&gt;「Burt plays tennis very well.」という文を考えましょう。この文中の「well」は副詞ですが、訳すときには「とても上手にテニスをする」となります。このことは以前にも話しましたが、形容詞や副詞の復習をしておいてください。&lt;/p&gt;
&lt;h3&gt;「can」の意味と用法&lt;/h3&gt;
&lt;p&gt;「can」は「&lt;span style="color: blue;"&gt;何々&lt;/span&gt;出来る」という意味を表します。例文として、「Burt can play tennis very well.」を考えましょう。ここで注目すべきは、「can」の前にある「play」です。「plays」や「play」には「s」がついていますが、これは何の「s」でしょうか？これは三単現の「s」です。つまり、主語の「Burt」が三人称単数（「sg」「singular」）であることを示します。また、動詞の時制は現在形（「pr」）です。なので、「can」が付くと「play」の「s」は取れます。「Burt can play tennis very well.」となります。&lt;br /&gt;
助動詞を動詞の前に置くときは、必ず動詞の原形を使います。例えば、「Burt can play tennis very well.」の場合、助動詞「can」を外して「Burt plays tennis very well.」とすることもできます。ただし、否定文の場合は留意が必要です。「Kevin cannot play ping-pong very well.」の場合、否定形を表す「cannot」を外して「Kevin doesn&amp;#8217;t play ping-pong very well.」となります。このときに注意しなければならないのは、「don&amp;#8217;t」が「doesn&amp;#8217;t」に変わる点です。しかし、「can」には助動詞の「s」がつかないことに注意してください。「can」は常に原形のままです。「cans」という形は存在しません。&lt;/p&gt;
&lt;p&gt;以上が助動詞「can」に関する解説です。助動詞は話し手の気持ちや考えを表すものであり、英語の文章において重要な役割を果たします。助動詞の使い方や意味を正確に理解し、適切に使用することが大切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&lt;h2&gt;助動詞の概要&lt;/h2&gt;
&lt;p&gt;助動詞について簡単に説明します。助動詞は、肯定文、否定文、疑問文の3つの形式で使用されます。&lt;/p&gt;
&lt;p&gt;セクション2: 肯定文&lt;/p&gt;
&lt;p&gt;まずは肯定文から学びましょう。肯定文では、「&lt;span style="color: blue;"&gt;can&lt;/span&gt;」を使います。&lt;/p&gt;
&lt;p&gt;例えば、「&lt;span style="color: blue;"&gt;can play&lt;/span&gt;」は「できる」という意味です。肯定文を学ぶ際は、この形式を覚えておきましょう。&lt;/p&gt;
&lt;h2&gt;否定文&lt;/h2&gt;
&lt;p&gt;次に否定文です。例文を見ながら学んでいきましょう。&lt;/p&gt;
&lt;p&gt;例えば、「&lt;span style="color: red;"&gt;Kevin cannot&lt;/span&gt; play ping-pong very well.」 は「ケビンはあまり上手にピンポンをすることができない」という意味です。否定文では、「&lt;span style="color: red;"&gt;cannot&lt;/span&gt;」の短縮形である「&lt;span style="color: red;"&gt;can&amp;#8217;t&lt;/span&gt;」を使用します。&lt;/p&gt;
&lt;p&gt;注意点として、「&lt;span style="color: red;"&gt;can&amp;#8217;t&lt;/span&gt;」は「&lt;span style="color: blue;"&gt;can&lt;/span&gt;」と「&lt;span style="color: green;"&gt;not&lt;/span&gt;」をくっつけて書くのが一般的ですが、学校のテストなどでは離して書かれる場合もあることを覚えておいてください。&lt;/p&gt;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&lt;h2&gt;疑問文&lt;/h2&gt;
&lt;p&gt;最後に疑問文です。肯定文と否定文と同様の形式で使用しますが、助動詞を主語の前に置きます。&lt;/p&gt;
&lt;p&gt;例えば、「&lt;span style="color: green;"&gt;Can&lt;/span&gt; they skate in New York in winter?」 は「彼らは冬にニューヨークでスケートができるのですか？」という意味です。&lt;/p&gt;
&lt;p&gt;疑問詞を使用する場合は、疑問詞を文の先頭に置きます。&lt;/p&gt;
&lt;h2&gt;返答の仕方&lt;/h2&gt;
&lt;p&gt;質問に対する返答の仕方も学びましょう。&lt;/p&gt;
&lt;p&gt;肯定の場合、「Yes, of course.」や「Yes, you can.」と答えます。&lt;/p&gt;
&lt;p&gt;否定の場合は、「No, you can&amp;#8217;t.」と答えます。理由を添えるとより良いです。&lt;/p&gt;
&lt;p&gt;以上が助動詞の使い方についての説明です。肯定文、否定文、疑問文の形式を覚えて、助動詞の使い方をマスターしましょう。&lt;/p&gt;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</si>
  <si>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https://eng-support.com/column/progress-book1-lesson16-2/</t>
  </si>
  <si>
    <t>以下のページは不自然なワードを使用しています。
これらを適切に自然な言葉に置き換えて下さい。
なお、本文の装飾や構造は絶対に変えないでください。
【対象ページURL】
https://eng-support.com/column/progress-book1-lesson16-2/
【検出された不自然ワード】
（検出なし）
【本文】
------
&lt;p&gt;&lt;iframe title="YouTube video player" src="https://www.youtube.com/embed/LtyOwnZEoS0"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&lt;div class="entry-content-intro" style="background-color: #f9f9f9; padding: 25px; border-radius: 12px; border: 1px solid #ddd; margin-bottom: 30px;"&gt;
&lt;h2 style="color: #d35400; font-size: 1.4rem; margin-top: 0; line-height: 1.5;"&gt;should not の意味と語順｜notの位置・短縮形shouldn’t・否定疑問文を例文で整理（中1）&lt;/h2&gt;
&lt;p style="line-height: 1.8; color: #333; margin: 0 0 10px;"&gt;「should not＝〜すべきでない」は分かっていても、テストでは &lt;strong&gt;語順&lt;/strong&gt; が狙われます。&lt;br /&gt;
たとえば &lt;strong&gt;should not to&lt;/strong&gt; と書いたり、&lt;strong&gt;shouldn’t&lt;/strong&gt; の場所があいまいで文全体が不自然になるケースが多いです。&lt;/p&gt;
&lt;p style="line-height: 1.8; color: #333; margin: 0 0 10px;"&gt;このページで押さえるのは次の3点です。&lt;br /&gt;
&lt;strong&gt;① should not ＋ 動詞原形&lt;/strong&gt;（動詞は原形のまま）&lt;br /&gt;
&lt;strong&gt;② shouldn’t&lt;/strong&gt;（短縮しても語順は同じ）&lt;br /&gt;
&lt;strong&gt;③ 否定疑問文&lt;/strong&gt;（Shouldn’t we &amp;#8230;? の形と日本語の出し方）&lt;/p&gt;
&lt;p style="line-height: 1.8; color: #333; margin: 0;"&gt;Progress Book1 Lesson16 Scene2 の例文を使い、肯定→否定→疑問→否定疑問の流れで確認します。&lt;br /&gt;
「どこに not を入れるか」「動詞をどうするか」を、文ごとに見える形にします。&lt;/p&gt;
&lt;/div&gt;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&lt;p&gt;&amp;#8220;&lt;span style="color: red;"&gt;should&lt;/span&gt;&amp;#8220;は他のテキストでは初めに習われることは少ないですが、より分かりやすい助動詞です。例えば、「You can buy stamps over there.」という文を考えましょう。これを「He can buy stamps over there.」と言い換える場合、助動詞の後の動詞は原形のままです。「can」がなくなったので、「He buys」となるわけです。同様に、肯定文の次は否定文や疑問文があります。&lt;/p&gt;
&lt;p&gt;肯定文では、「&lt;span style="color: red;"&gt;should&lt;/span&gt; 動詞原形」となります。例えば、「You should practice English every day.」という文は、「あなたは毎日英語を練習するべきです。」と訳されます。助動詞の「&lt;span style="color: red;"&gt;should&lt;/span&gt;」は、話し手の気持ちや考えを表しています。&lt;/p&gt;
&lt;p&gt;否定文では、「&lt;span style="color: red;"&gt;should not&lt;/span&gt;」を使用します。例えば、「We should not throw empty cans into the garbage.」という文は、「私たちは空き缶をゴミ箱に捨てるべきではありません。」と訳されます。この文では、話し手が迷惑や困惑している気持ちが込められています。&lt;/p&gt;
&lt;p&gt;疑問文では助動詞を主語の前に置きます。例えば、「Should I come at 8:00 tomorrow?」という文は、「明日の朝8時に来るべきですか？」と訳されます。この文では、話し手の気持ちや意図が文脈によって異なる場合があります。&lt;/p&gt;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&lt;p&gt;また、否定疑問文では助動詞の短縮形を主語の前に置きます。例えば、「Shouldn&amp;#8217;t we be there?」という文は、「私たちはそこにいるべきではないですか？」と訳されます。&lt;/p&gt;
&lt;p&gt;以上が助動詞&amp;#8221;&lt;span style="color: red;"&gt;should&lt;/span&gt;&amp;#8220;についての説明です。助動詞は話し手の気持ちや考えを表現するために重要な役割を果たしています。&lt;/p&gt;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</si>
  <si>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https://eng-support.com/column/progress-book1-lesson16-3/</t>
  </si>
  <si>
    <t>以下のページは不自然なワードを使用しています。
これらを適切に自然な言葉に置き換えて下さい。
なお、本文の装飾や構造は絶対に変えないでください。
【対象ページURL】
https://eng-support.com/column/progress-book1-lesson16-3/
【検出された不自然ワード】
（検出なし）
【本文】
------
&lt;p&gt;&lt;iframe title="YouTube video player" src="https://www.youtube.com/embed/gw69ozOCIyU" width="560" height="315" frameborder="0" allowfullscreen="allowfullscreen"&gt;&lt;span data-mce-type="bookmark" style="display: inline-block; width: 0px; overflow: hidden; line-height: 0;" class="mce_SELRES_start"&gt;﻿&lt;/span&gt;&lt;/iframe&gt;&lt;/p&gt;
&lt;p&gt;&amp;nbsp;&lt;/p&gt;
&lt;p&gt;義務や必要性を表す&lt;span style="color: red;"&gt;&amp;#8220;have to&amp;#8221;&lt;/span&gt;について学びましょう。これは助動詞の一つであり、以下で詳しく説明します。&lt;/p&gt;
&lt;h3&gt;&amp;#8220;can&amp;#8221;について&lt;/h3&gt;
&lt;p&gt;最初に見てみるのは、前々回に学んだ&lt;span style="color: red;"&gt;&amp;#8220;can&amp;#8221;&lt;/span&gt;を使った文です。例えば、「彼は学校に自転車または地下鉄で行くことが&lt;span style="color: blue;"&gt;できる&lt;/span&gt;」という意味です。日本では自転車や地下鉄を選ぶ状況はあまりないかもしれませんが、都会の中で自転車は少し危険かもしれませんね。&lt;/p&gt;
&lt;h3&gt;&amp;#8220;should&amp;#8221;について&lt;/h3&gt;
&lt;p&gt;次に紹介するのは、「彼は学校にタクシーで行くべきでは&lt;span style="color: red;"&gt;ない&lt;/span&gt;」という文です。&lt;span style="color: red;"&gt;&amp;#8220;can&amp;#8221;&lt;/span&gt;や&lt;span style="color: red;"&gt;&amp;#8220;should&amp;#8221;&lt;/span&gt;は助動詞であり、話し手の気持ちや意見を表します。したがって、この文では、筆者が高校生や中学生がタクシーを利用することを適切ではないと考えている可能性があ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&lt;h3&gt;&amp;#8220;be going to&amp;#8221;について&lt;/h3&gt;
&lt;p&gt;次に紹介するのは、「彼は今日地下鉄で学校に行く&lt;span style="color: blue;"&gt;予定&lt;/span&gt;だ」という文です。これも以前学んだ内容ですね。「&lt;span style="color: red;"&gt;be going to&lt;/span&gt; 動詞原形」は、元々現在進行形から派生しています。例えば、「彼は学校に向かっている最中だ」という意味になります。彼は既に学校に向かう準備をしており、心に決めています。しかし、実際に学校に到着すれば、&amp;#8221;go&amp;#8221;は終わります。つまり、行動が始まっていても終わりが近づいているということです。&lt;/p&gt;
&lt;h3&gt;&amp;#8220;has to&amp;#8221;について&lt;/h3&gt;
&lt;p&gt;最後に紹介するのは、「彼は雨の日には地下鉄で学校に&lt;span style="color: green;"&gt;行かなければならない&lt;/span&gt;」という文です。この文では&amp;#8221;has&amp;#8221;と&amp;#8221;&lt;span style="color: blue;"&gt;to go&lt;/span&gt;&amp;#8220;が少し離れています。「彼は雨の日に地下鉄で学校に行かなければならない」という意味です。ここでの&amp;#8221;has&amp;#8221;は動詞であり、単なる助動詞ではありません。&amp;#8221;have&amp;#8221;が&amp;#8221;has&amp;#8221;に変化しているため、&amp;#8221;has&amp;#8221;は単なる動詞となります。&lt;span style="color: red;"&gt;英語をもう少し勉強している方々の中には、「has to」と「have to」は「must」と同じ意味だと誤解している人がいるかもしれませんが、これは完全に間違いです。&lt;/span&gt;「must」は助動詞であり、話し手の考えや意見を表します。一方、「&lt;span style="color: red;"&gt;have to&lt;/span&gt; 動詞原形」「&lt;span style="color: red;"&gt;has to&lt;/span&gt; 動詞原形」は動詞であり、客観的な意味を持ちます。&lt;/p&gt;
&lt;p&gt;以上が、「&lt;span style="color: red;"&gt;have to&lt;/span&gt;」についての説明です。&amp;#8221;&lt;span style="color: red;"&gt;have to&lt;/span&gt;&amp;#8220;は誰が見ても選択の余地がないという意味を表します。注意しておいてください。&lt;/p&gt;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&lt;p&gt;&amp;#8220;should&amp;#8221;の後に続くのは&amp;#8221;have to&amp;#8221;です。&lt;br /&gt;
一時的に&amp;#8221;must&amp;#8221;は使われません。おそらく、&amp;#8221;should&amp;#8221;と&amp;#8221;have to&amp;#8221;を通じて読者にこれを学んでもらいたいという意図があると思います。筆者自身も学校に通っている人に聞いてみましたが、「学校ではこんなことは習っていません」と答える人も多いです。おそらく、地域や学校によって異なるのでしょう。偶然かもしれませんが、PROGRESSの順序によって、この内容は非常に学びやすくなっています。もっと文法の構造について説明するべきかもしれませんが、この動画ではこの点を強調したいと思います。&lt;/p&gt;
&lt;h3&gt;&amp;#8220;should&amp;#8221;と&amp;#8221;must&amp;#8221;の違い&lt;/h3&gt;
&lt;p&gt;&amp;#8220;should&amp;#8221;や&amp;#8221;must&amp;#8221;は助動詞ですが、意味は異なります。話し手の立場から見て、&amp;#8221;should&amp;#8221;は「何々しなきゃダメ」「するべきだ」という意味になります。一方で、&amp;#8221;&lt;span style="color: red;"&gt;have to 動詞原形&lt;/span&gt;&amp;#8220;は客観的に見て他の選択肢がないことを表します。したがって、&amp;#8221;&lt;span style="color: green;"&gt;I have to study&lt;/span&gt;&amp;#8220;と言っている人は成績が上がらないと言われるのです。なぜなら、「俺は勉強したくないけど、他に仕方がないのか」というニュアンスが含まれる場合もあるからです。一方、&amp;#8221;&lt;span style="color: green;"&gt;I must study&lt;/span&gt;&amp;#8220;では話し手と主語の&amp;#8221;&lt;span style="color: green;"&gt;I&lt;/span&gt;&amp;#8220;が一致しています。自分からやらなければならないという意思を表しています。&lt;/p&gt;
&lt;h3&gt;&amp;#8220;have to&amp;#8221;の使い方&lt;/h3&gt;
&lt;p&gt;&amp;#8220;&lt;span style="color: red;"&gt;have to 動詞原形&lt;/span&gt;&amp;#8220;の例文として、「彼は雨の日には地下鉄で学校に行かなければならない」という文を挙げます。&amp;#8221;&lt;span style="color: red;"&gt;have to be&lt;/span&gt;&amp;#8220;や&amp;#8221;&lt;span style="color: red;"&gt;have to go&lt;/span&gt;&amp;#8220;など、&amp;#8221;&lt;span style="color: red;"&gt;have to 動詞原形&lt;/span&gt;&amp;#8220;という形式が使われます。ただし、三人称単数形では&amp;#8221;&lt;span style="color: red;"&gt;have&lt;/span&gt;&amp;#8220;が&amp;#8221;&lt;span style="color: green;"&gt;has&lt;/span&gt;&amp;#8220;に変化します。過去の出来事を表現したい場合は、&amp;#8221;&lt;span style="color: red;"&gt;have&lt;/span&gt;&amp;#8220;や&amp;#8221;&lt;span style="color: green;"&gt;has&lt;/span&gt;&amp;#8220;を過去形の&amp;#8221;&lt;span style="color: red;"&gt;had&lt;/span&gt;&amp;#8220;に変えて&amp;#8221;&lt;span style="color: green;"&gt;had to 動詞原形&lt;/span&gt;&amp;#8220;となります。例えば、「&lt;span style="color: green;"&gt;They had to get up at 5 a.m.&lt;/span&gt;」は「彼らは朝5時に起きる他に仕方がなかった」という意味です。&amp;#8221;&lt;span style="color: red;"&gt;have&lt;/span&gt;&amp;#8220;や&amp;#8221;&lt;span style="color: green;"&gt;has&lt;/span&gt;&amp;#8220;は動詞なので、通常の動詞と同様に変化させる必要があります。&lt;/p&gt;
&lt;h3&gt;&amp;#8220;to go&amp;#8221;の使い方&lt;/h3&gt;
&lt;p&gt;PROGRESSの中で、&amp;#8221;&lt;span style="color: green;"&gt;to go&lt;/span&gt;&amp;#8220;というフレーズが二つ存在しません。助動詞の後には動詞原形が続きます。&amp;#8221;&lt;span style="color: green;"&gt;must&lt;/span&gt;&amp;#8220;や&amp;#8221;&lt;span style="color: red;"&gt;have to&lt;/span&gt;&amp;#8220;の後は動詞原形ですが、&amp;#8221;&lt;span style="color: green;"&gt;has&lt;/span&gt;&amp;#8220;と&amp;#8221;&lt;span style="color: green;"&gt;to go&lt;/span&gt;&amp;#8220;が使われています。つまり、&amp;#8221;&lt;span style="color: red;"&gt;have to&lt;/span&gt;&amp;#8220;と動詞原形を組み合わせて覚えている人が多いですが、正しくは&amp;#8221;&lt;span style="color: green;"&gt;has&lt;/span&gt;&amp;#8220;と&amp;#8221;&lt;span style="color: green;"&gt;to go&lt;/span&gt;&amp;#8220;です。&amp;#8221;&lt;span style="color: green;"&gt;to&lt;/span&gt;&amp;#8220;はこの場所に書かれます。切れ目はここではなく、文中の位置です。これにより、&amp;#8221;&lt;span style="color: green;"&gt;has&lt;/span&gt;&amp;#8220;や&amp;#8221;&lt;span style="color: red;"&gt;have&lt;/span&gt;&amp;#8220;と同様の動詞形式になります。その後に「&lt;span style="color: blue;"&gt;to 動詞原形&lt;/span&gt;」となります。この形式は不定詞と呼ばれ、高校や大学の文法問題にも出題されます。&lt;/p&gt;
&lt;p&gt;最後に&lt;span style="color: blue;"&gt;3点セット&lt;/span&gt;についてお話しします。3点セットとは、&lt;span style="color: blue;"&gt;肯定文&lt;/span&gt;、&lt;span style="color: blue;"&gt;否定文&lt;/span&gt;、&lt;span style="color: blue;"&gt;疑問文&lt;/span&gt;の3つの文の形式のことです。次のページでは&lt;span style="color: blue;"&gt;肯定文&lt;/span&gt;から始まり、&lt;span style="color: blue;"&gt;否定文&lt;/span&gt;、そして&lt;span style="color: blue;"&gt;疑問文&lt;/span&gt;に進んでいきます。&lt;/p&gt;
&lt;h3&gt;作り方と例文&lt;/h3&gt;
&lt;p&gt;&lt;span style="color: blue;"&gt;肯定文&lt;/span&gt;の作り方は、&amp;#8221;have&amp;#8221;という動詞に対して、三単現の場合は&amp;#8221;has&amp;#8221;、過去形の場合は&amp;#8221;had&amp;#8221;を使い、その後に「to 動詞原形」を付ける形です。肯定文の例文は、既にいくつか勉強しました。例えば、「&lt;span style="color: green;"&gt;I have studied&lt;/span&gt;」や「&lt;span style="color: green;"&gt;He has studied&lt;/span&gt;」などです。&lt;/p&gt;
&lt;p&gt;否定文では、「&lt;span style="color: green;"&gt;have&lt;/span&gt;」は「&lt;span style="color: red;"&gt;don&amp;#8217;t have&lt;/span&gt;」になります。「&lt;span style="color: green;"&gt;has&lt;/span&gt;」は「&lt;span style="color: red;"&gt;doesn&amp;#8217;t have&lt;/span&gt;」になります。「&lt;span style="color: green;"&gt;had&lt;/span&gt;」の否定形は「&lt;span style="color: red;"&gt;didn&amp;#8217;t have&lt;/span&gt;」です。したがって、「&lt;span style="color: red;"&gt;We don&amp;#8217;t have to go&lt;/span&gt;」というようになります。発音上の変化としては、「&lt;span style="color: green;"&gt;have&lt;/span&gt;」が「ハブ」から「ハフ」に変わることに注意してください。&lt;/p&gt;
&lt;p&gt;疑問文では、一般的な動詞の疑問文と同様に、「&lt;span style="color: red;"&gt;Do 主語 動詞原形&lt;/span&gt;」の形を使います。具体的には、「&lt;span style="color: red;"&gt;Do you have to go?&lt;/span&gt;」や「&lt;span style="color: red;"&gt;Does she have to go?&lt;/span&gt;」などです。また、「have」と「to 動詞」の間を空けるのではなく、「to」の前で空ける癖をつけておくと便利です。&lt;/p&gt;
&lt;p&gt;否定の疑問文は、「&lt;span style="color: red;"&gt;Don&amp;#8217;t we have to be there before noon?&lt;/span&gt;」のようになります。この形式は、「正午前に」という条件に対して、「他に選択肢がないのではないですか？」という意味合いを持ちます。疑問詞を使った疑問文を作りたい場合は、「&lt;span style="color: red;"&gt;What do you have to do for homework tonight?&lt;/span&gt;」のように、「Do」や「Does」の前に疑問詞を付け加えます。&lt;/p&gt;
&lt;p&gt;&amp;nbsp;&lt;/p&gt;
&lt;p&gt;&lt;span style="color: blue;"&gt;肯定文&lt;/span&gt;、&lt;span style="color: blue;"&gt;否定文&lt;/span&gt;、&lt;span style="color: blue;"&gt;疑問文&lt;/span&gt;の作り方は、「&lt;span style="color: green;"&gt;have&lt;/span&gt;」に対して「&lt;span style="color: green;"&gt;to 動詞原形&lt;/span&gt;」を付け加える形式です。「&lt;span style="color: green;"&gt;have&lt;/span&gt;」の後ろに「&lt;span style="color: green;"&gt;to 動詞原形&lt;/span&gt;」を付ける代わりに、「&lt;span style="color: green;"&gt;have&lt;/span&gt;」と「&lt;span style="color: green;"&gt;to 動詞原形&lt;/span&gt;」の間を空けるのではなく、「&lt;span style="color: green;"&gt;to&lt;/span&gt;」の前で空けるという癖をつけましょう。これで、16-3の内容は終わりです。&lt;/p&gt;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</si>
  <si>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https://eng-support.com/column/progress-book1-lesson16-4/</t>
  </si>
  <si>
    <t>以下のページは不自然なワードを使用しています。
これらを適切に自然な言葉に置き換えて下さい。
なお、本文の装飾や構造は絶対に変えないでください。
【対象ページURL】
https://eng-support.com/column/progress-book1-lesson16-4/
【検出された不自然ワード】
（検出なし）
【本文】
------
&lt;p&gt;&lt;iframe title="YouTube video player" src="https://www.youtube.com/embed/yaOIA4Ud5jo" width="560" height="315" frameborder="0" allowfullscreen="allowfullscreen"&gt;&lt;span data-mce-type="bookmark" style="display: inline-block; width: 0px; overflow: hidden; line-height: 0;" class="mce_SELRES_start"&gt;﻿&lt;/span&gt;&lt;/iframe&gt;&lt;/p&gt;
&lt;h3&gt;Book1 Lesson16シーン4では、選択疑問文について学びます。&lt;/h3&gt;
&lt;p&gt;選択疑問文は以下のような形式です。&lt;/p&gt;
&lt;p&gt;1文目：&lt;span style="color: blue;"&gt;&amp;#8220;Is she studying English?&amp;#8221;&lt;/span&gt;&lt;/p&gt;
&lt;p&gt;日本語訳：&lt;span style="color: green;"&gt;&amp;#8220;彼女は英語の勉強中かな？&amp;#8221;&lt;/span&gt;&lt;/p&gt;
&lt;p&gt;補足：&lt;span style="color: blue;"&gt;&amp;#8220;いや、英語かな？日本かな？どっちやっているんだろうな。&amp;#8221;&lt;/span&gt;&lt;/p&gt;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&lt;p&gt;2文目：&lt;span style="color: blue;"&gt;&amp;#8220;Is she studying Japanese?&amp;#8221;&lt;/span&gt;&lt;/p&gt;
&lt;p&gt;まとめて連続で言うと、「彼女は英語勉強中なの？彼女は日本語勉強中なの？」となります。ただし、&lt;span style="color: blue;"&gt;&amp;#8220;Is she studying&amp;#8221;&lt;/span&gt;を2回も言いたくないですよね？&lt;/p&gt;
&lt;p&gt;そこで、「&lt;span style="color: red;"&gt;英語&lt;/span&gt;、&lt;span style="color: red;"&gt;日本語&lt;/span&gt;どっちの勉強中なの？」と言いたい時に、「&lt;span style="color: red;"&gt;English&lt;/span&gt; or &lt;span style="color: red;"&gt;Japanese&lt;/span&gt;」と表現します。ここでの&lt;span style="color: blue;"&gt;&amp;#8220;or&amp;#8221;&lt;/span&gt;は「何々か」とか、「&lt;span style="color: red;"&gt;英語&lt;/span&gt;か&lt;span style="color: red;"&gt;日本語&lt;/span&gt;」「&lt;span style="color: red;"&gt;英語&lt;/span&gt;または&lt;span style="color: red;"&gt;日本語&lt;/span&gt;」の意味です。&lt;span style="color: blue;"&gt;&amp;#8220;or&amp;#8221;&lt;/span&gt;は「か」とか「または」という意味の言葉です。&lt;/p&gt;
&lt;p&gt;具体的な例を挙げます。&lt;/p&gt;
&lt;p&gt;&lt;span style="color: blue;"&gt;&amp;#8220;English or Japanese&amp;#8221;&lt;/span&gt;という表現は、「彼女は&lt;span style="color: red;"&gt;英語&lt;/span&gt;か&lt;span style="color: red;"&gt;日本語&lt;/span&gt;どっち勉強中なの？」という意味です。英語というのは言語の名前であり、名詞です。&lt;/p&gt;
&lt;p&gt;&lt;span style="color: blue;"&gt;&amp;#8220;Are you going to play ping-pong or watch TV?&amp;#8221;&lt;/span&gt;という文では、&lt;span style="color: blue;"&gt;&amp;#8220;be going to&amp;#8221;&lt;/span&gt;の後に動詞原形が続きます。&lt;span style="color: red;"&gt;&amp;#8220;play&amp;#8221;&lt;/span&gt;と&lt;span style="color: red;"&gt;&amp;#8220;watch&amp;#8221;&lt;/span&gt;も動詞原形です。この場合、&lt;span style="color: blue;"&gt;&amp;#8220;or&amp;#8221;&lt;/span&gt;は二つの動詞を結んでいます。&lt;/p&gt;
&lt;p&gt;&lt;span style="color: blue;"&gt;&amp;#8220;Is that an eagle or a hawk?&amp;#8221;&lt;/span&gt;という文では、鳥の名前が挙げられています。鳥の名前は名詞です。&lt;/p&gt;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0;"&gt;英語教室「サポート」の『ブレイクスルーゼミ』：弱点探しをサポートします！&lt;/p&gt;
&lt;p&gt;        &lt;a href="https://eng-support.com/kouza/#ブレイクスルーゼミ" style="background-color: #FF8C00; color: white; padding: 5px 10px; text-align: center; text-decoration: none; display: inline-block; font-size: 14px;"&gt;詳細を見る&lt;/a&gt;
    &lt;/div&gt;
&lt;/div&gt;
&lt;p&gt;また、時刻を表す文でも選択疑問文を使うことがあります。例えば、&lt;span style="color: blue;"&gt;&amp;#8220;Does she get up at 6:30 or 7:00?&amp;#8221;&lt;/span&gt;という文では、「彼女は6時半か7時のどっちに起きるんですか？」と聞いています。ここでは時刻を表す名詞が登場します。&lt;/p&gt;
&lt;p&gt;以上が選択疑問文の例です。注意点として、文中により複雑な表現や名詞が含まれる場合は、&lt;span style="color: blue;"&gt;&amp;#8220;or&amp;#8221;&lt;/span&gt;の後にもう一度「&lt;span style="color: red;"&gt;to 動詞原形&lt;/span&gt;」や前置詞を繰り返すことがあります。特に長文の読解や難しい表現の場合は、このような形式がよく使われます。&lt;/p&gt;
&lt;p&gt;以上がBook1 Lesson16シーン4の内容でした。&lt;/p&gt;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0;"&gt;英語教室「サポート」の『基礎力徹底講座』：スタートラインはどこでもOK！&lt;/p&gt;
&lt;p&gt;        &lt;a href="https://eng-support.com/kouza/#基礎力徹底講座" style="background-color: #FF8C00; color: white; padding: 5px 10px; text-align: center; text-decoration: none; display: inline-block; font-size: 14px;"&gt;詳細を見る&lt;/a&gt;
    &lt;/div&gt;
&lt;/div&gt;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</si>
  <si>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https://eng-support.com/column/progress-book1-lesson17-1/</t>
  </si>
  <si>
    <t>以下のページは不自然なワードを使用しています。
これらを適切に自然な言葉に置き換えて下さい。
なお、本文の装飾や構造は絶対に変えないでください。
【対象ページURL】
https://eng-support.com/column/progress-book1-lesson17-1/
【検出された不自然ワード】
（検出なし）
【本文】
------
&lt;p&gt;&lt;iframe title="YouTube video player" src="https://www.youtube.com/embed/18T4DlT33x0" width="560" height="315" frameborder="0" allowfullscreen="allowfullscreen"&gt;&lt;/iframe&gt;&lt;/p&gt;
&lt;div class="entry-content-intro" style="background: #f0f7ff; border: 1px solid #cce2ff; padding: 18px 18px; border-radius: 12px; margin: 14px 0 22px;"&gt;
&lt;h2 style="margin: 0 0 10px; color: #004085; font-size: 1.25rem; line-height: 1.55;"&gt;There is / There are の使い分けは「there」では決まらない&lt;br /&gt;
is/are は be動詞の直後の名詞で選ぶ&lt;/h2&gt;
&lt;p style="margin: 0 0 10px; line-height: 1.9; color: #333;"&gt;there を主語のように見て &lt;strong&gt;There is&lt;/strong&gt; と書き始めたあと、名詞が複数になって書き直す――この失敗が多いです。&lt;br /&gt;
ここで見るポイントは1つだけで、&lt;strong&gt;be動詞のすぐ後ろに来る名詞が単数か複数か&lt;/strong&gt;です。&lt;/p&gt;
&lt;p style="margin: 0 0 10px; line-height: 1.9; color: #333;"&gt;机の上の英作文でも同じです。&lt;br /&gt;
&lt;strong&gt;The book is on the desk.&lt;/strong&gt;（話題に出ている本）&lt;br /&gt;
&lt;strong&gt;Your book is on the desk.&lt;/strong&gt;（相手の本）&lt;br /&gt;
&lt;strong&gt;There is a book on the desk.&lt;/strong&gt;（新しく出てきた本）&lt;/p&gt;
&lt;p style="margin: 0; line-height: 1.9; color: #333;"&gt;Progress Book1 Lesson17 Scene1 を使って、&lt;strong&gt;There ＋ be動詞 ＋ 名詞 ＋ 場所&lt;/strong&gt;の並びに落とし込み、&lt;br /&gt;
is/are の選び方と「なぜ there を置くのか」をつなげます。&lt;/p&gt;
&lt;/div&gt;
&lt;p&gt;&lt;span style="color: black;"&gt;ではこちらを見て下さい。&lt;/span&gt;&lt;/p&gt;
&lt;p&gt;&lt;img decoding="async" loading="lazy" class="alignnone size-full wp-image-446" src="http://eng-support.com/wp-content/uploads/2023/07/プログレス230522.jpg" alt="" width="1280" height="720" srcset="https://eng-support.com/wp-content/uploads/2023/07/プログレス230522.jpg 1280w, https://eng-support.com/wp-content/uploads/2023/07/プログレス230522-300x169.jpg 300w, https://eng-support.com/wp-content/uploads/2023/07/プログレス230522-1024x576.jpg 1024w, https://eng-support.com/wp-content/uploads/2023/07/プログレス230522-768x432.jpg 768w, https://eng-support.com/wp-content/uploads/2023/07/プログレス230522-320x180.jpg 320w" sizes="(max-width: 1280px) 100vw, 1280px" /&gt;&lt;/p&gt;
&lt;p&gt;&lt;span style="color: black;"&gt;今回は上二つを無視していきなり1番からいきましょう。&lt;/span&gt;&lt;/p&gt;
&lt;p&gt;&lt;em&gt;&lt;span style="color: blue;"&gt;There is a big computer in my father’s office.&lt;/span&gt;&lt;/em&gt;&lt;/p&gt;
&lt;p&gt;&lt;span style="color: black;"&gt;この&lt;/span&gt; &lt;span style="color: red;"&gt;「There be動詞」&lt;/span&gt; &lt;span style="color: black;"&gt;ときて、これで&lt;/span&gt; &lt;span style="color: red;"&gt;「何々がある」「どこどこに」となります。&lt;br /&gt;
&lt;/span&gt;&lt;span style="color: black;"&gt;これに関してなんですが、今からここの隙間に英文を三つほど書きます。&lt;br /&gt;
&lt;/span&gt;&lt;span style="color: black;"&gt;最初は&lt;/span&gt; &lt;em&gt;&lt;span style="color: blue;"&gt;&amp;#8220;The book is on the desk.&amp;#8221;&lt;/span&gt;&lt;/em&gt; &lt;span style="color: black;"&gt;「その本なら机の上にあるよ。」です。&lt;br /&gt;
&lt;/span&gt;&lt;span style="color: black;"&gt;2番目&lt;/span&gt; &lt;em&gt;&lt;span style="color: blue;"&gt;&amp;#8220;Your book is on the desk.&amp;#8221;&lt;/span&gt;&lt;/em&gt; &lt;span style="color: black;"&gt;「あなたの本なら机の上にあるよ。」です。&lt;br /&gt;
&lt;/span&gt;&lt;em&gt;&lt;span style="color: blue;"&gt;&amp;#8220;A book is on the desk.&amp;#8221;&lt;/span&gt;&lt;/em&gt; &lt;span style="color: black;"&gt;「1冊の本が机の上にあるよ。」&lt;br /&gt;
&lt;/span&gt;&lt;span style="color: black;"&gt;どれもすぐ日本語に訳せちゃいますが、一つだけちょっと英語としてあんまりよろしくない、ネイティブによっては不自然だ、ダメだという人もいるような文が一つあります。&lt;br /&gt;
&lt;/span&gt;&lt;span style="color: black;"&gt;どれかわかりますか？&lt;br /&gt;
&lt;/span&gt;&lt;span style="color: black;"&gt;最近はこれの正解を言うような中学生、高校生も多いですが、この&lt;/span&gt; &lt;em&gt;&lt;span style="color: blue;"&gt;&amp;#8220;A book is on the desk.&amp;#8221;&lt;/span&gt;&lt;/em&gt; &lt;span style="color: black;"&gt;です。&lt;br /&gt;
&lt;/span&gt;&lt;span style="color: black;"&gt;ペケだっていうネイティブもいますが、一応△にしておきます。&lt;br /&gt;
&lt;/span&gt;&lt;span style="color: black;"&gt;ペケに近い△です。&lt;br /&gt;
&lt;/span&gt;&lt;span style="color: black;"&gt;この上の二つの文を比べると、主語が&lt;/span&gt; &lt;em&gt;&lt;span style="color: blue;"&gt;&amp;#8220;The book&amp;#8221;&lt;/span&gt;&lt;/em&gt; &lt;span style="color: black;"&gt;と&lt;/span&gt; &lt;em&gt;&lt;span style="color: blue;"&gt;&amp;#8220;A book&amp;#8221;&lt;/span&gt;&lt;/em&gt; &lt;span style="color: black;"&gt;です。&lt;br /&gt;
&lt;/span&gt;&lt;span style="color: black;"&gt;&amp;#8220;The book&amp;#8221;&lt;/span&gt; &lt;span style="color: black;"&gt;と&lt;/span&gt; &lt;span style="color: black;"&gt;&amp;#8220;A book&amp;#8221;&lt;/span&gt; &lt;span style="color: black;"&gt;はどう違うかですが、これは前に話したと思いますが頭に入っていますか？&lt;br /&gt;
&lt;/span&gt;&lt;span style="color: black;"&gt;私がそれを話した時の動画を見てないという方もいらっしゃると思います。&lt;br /&gt;
&lt;/span&gt;&lt;span style="color: black;"&gt;日本は特定されている本とされていない本とかそういう習い方をします。&lt;br /&gt;
&lt;/span&gt;&lt;span style="color: black;"&gt;それがしっくりきている生徒さんもいますが、その特定不特定とはどういう事なの？というのが色んな解釈出来ちゃいます。&lt;/span&gt;&lt;/p&gt;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&lt;p&gt;&lt;span style="color: black;"&gt;だから特定不特定という言い方だから分からなくなっているという人もいます。&lt;br /&gt;
&lt;/span&gt;&lt;span style="color: black;"&gt;じゃあ誰でも分かる言い方をするとどういう事か。&lt;br /&gt;
&lt;/span&gt;&lt;em&gt;&lt;span style="color: blue;"&gt;&amp;#8220;The book is on the desk.&amp;#8221;&lt;/span&gt;&lt;/em&gt; &lt;span style="color: black;"&gt;と言った場合、「The book」がどの本なのか、本は世界で何億冊あるんでしょう、何兆冊以上かも知れません。&lt;br /&gt;
&lt;/span&gt;&lt;span style="color: black;"&gt;その内「book」が単数なので、何億冊、何兆冊ある本のうちどれか1冊なんです。&lt;br /&gt;
&lt;/span&gt;&lt;span style="color: black;"&gt;&amp;#8220;book&amp;#8221;&lt;/span&gt; &lt;span style="color: black;"&gt;が単数形だからです。&lt;br /&gt;
&lt;/span&gt;&lt;span style="color: black;"&gt;じゃあどの1冊なのか、「The book」の場合は、会話している話し手と聞き手の両方が分かるという事です。&lt;br /&gt;
&lt;/span&gt;&lt;span style="color: black;"&gt;話し手と聞き手、あるいは会話の当事者皆がどの本の事が共通認識出来る、これが&lt;/span&gt; &lt;span style="color: red;"&gt;「The」&lt;/span&gt; &lt;span style="color: black;"&gt;の意味です。&lt;br /&gt;
&lt;/span&gt;&lt;span style="color: black;"&gt;共通認識と覚えてもいいし、話し手だけでなく聞き手にも分かる。&lt;br /&gt;
&lt;/span&gt;&lt;span style="color: black;"&gt;聞き手にも分かると覚えてもいいです。&lt;br /&gt;
&lt;/span&gt;&lt;span style="color: black;"&gt;それが&lt;/span&gt; &lt;span style="color: red;"&gt;「The book」&lt;/span&gt; &lt;span style="color: black;"&gt;なんです。&lt;br /&gt;
&lt;/span&gt;&lt;span style="color: black;"&gt;聞き手がどの本か分かるという事は、おそらくこの本についてはすでに話題にのぼったはずです。&lt;br /&gt;
&lt;/span&gt;&lt;span style="color: black;"&gt;すでに話題にのぼったという事で、これを旧情報という言い方をするんでしたね。&lt;br /&gt;
&lt;/span&gt;&lt;span style="color: black;"&gt;旧情報です。&lt;br /&gt;
&lt;/span&gt;&lt;span style="color: black;"&gt;一方&lt;/span&gt; &lt;em&gt;&lt;span style="color: blue;"&gt;&amp;#8220;A book&amp;#8221;&lt;/span&gt;&lt;/em&gt; &lt;span style="color: black;"&gt;の場合は「ある本」とも訳しますが、「ある本」と言われると、聞き手はどんな本だろう？となります。&lt;br /&gt;
&lt;/span&gt;&lt;span style="color: black;"&gt;つまりどの本の事か聞き手は分からない、聞き手にとっては新しく出てきた本です。&lt;br /&gt;
&lt;/span&gt;&lt;span style="color: black;"&gt;新しく話題に出てきた本です。&lt;/span&gt;&lt;span style="color: black;"&gt;したがって、こっちは新情報です。&lt;/span&gt;&lt;br /&gt;
旧情報は通常前に持ってきて、新情報は後ろに持ってくるというのは、&lt;br /&gt;
英語も日本語も同じです。以下の文を見てみましょう。&lt;br /&gt;
「あなたの本」（Your book）です。これは、どの本のことか、聞き手が分かるでしょうか？なぜなら、聞き手の方の本だからです。急情報は前に配置し、新情報は後ろに配置するのです。ですから、「a book」は新情報なので、前に持ってきたくありません。しかし、おそらく「机の上」という情報も新しいでしょう。「The book」なので、どの机かは旧情報ですが、「机の上にある」という情報は新しいです。したがって、「on the desk」も新情報なので、新情報のさらに後ろに持っていくことは避けます。そのため、「a book」を「on the desk」の前に移動させます。&lt;/p&gt;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&lt;p&gt;しかし、このように書くと、「is a book on the desk」という疑問文に似てしまい、誤解される可能性があるため、ここに一語追加して、「is」の前に語を置いて、疑問文でないことを明確にします。どのような言葉を使えばいいのかというと、たとえば「on the desk」は「そこに」という場所を表しますが、代表的な言葉として&lt;span style="color: red;"&gt;There&lt;/span&gt;があります。この&lt;span style="color: red;"&gt;There&lt;/span&gt;を使用して、疑問文でないことを示します。&lt;span style="color: red;"&gt;There is&lt;/span&gt;を使います。&lt;span style="color: red;"&gt;There&lt;/span&gt;は日本では「何々がある」という場合に&lt;span style="color: red;"&gt;There&lt;/span&gt;で始めても問題ありませんが、この文脈では次のように覚えてください。新情報の主語の場合に使用します。&lt;span style="color: red;"&gt;There&lt;/span&gt;の後にはbe動詞が続き、次に新情報の主語が来ます。最後に、「どこに」という場所を表す副詞が続きます。場所の副詞は多くないので、括弧で囲んでおきます。ただし、次の形式を覚えてください。&lt;span style="color: red;"&gt;There&lt;/span&gt; be動詞 新情報の主語 場所の副詞です。主語ではなく、新情報の主語で覚えてください。こうすることで、なぜこのような文を使うのか、理由が明確になります。新情報の主語とbe動詞は主語に合わせるため、形式が変化します。&lt;/p&gt;
&lt;p&gt;1から4までの場合は、新情報の主語になるものが現在存在する場合、「There is」を使用します。&lt;/p&gt;
&lt;p&gt;ここまで1番から4番までは、「There is」の肯定文です。&lt;br /&gt;
次は否定文や疑問文かな？と思われますが、今回は次のページも肯定文が続きます。以下をご覧ください。&lt;/p&gt;
&lt;p&gt;1から4番までは今と同じ文です。少し空けて5番、6番、7番です。&lt;/p&gt;
&lt;p&gt;&lt;img decoding="async" loading="lazy" class="alignnone size-full wp-image-447" src="http://eng-support.com/wp-content/uploads/2023/07/プログレス230523.jpg" alt="" width="1280" height="720" srcset="https://eng-support.com/wp-content/uploads/2023/07/プログレス230523.jpg 1280w, https://eng-support.com/wp-content/uploads/2023/07/プログレス230523-300x169.jpg 300w, https://eng-support.com/wp-content/uploads/2023/07/プログレス230523-1024x576.jpg 1024w, https://eng-support.com/wp-content/uploads/2023/07/プログレス230523-768x432.jpg 768w, https://eng-support.com/wp-content/uploads/2023/07/プログレス230523-320x180.jpg 320w" sizes="(max-width: 1280px) 100vw, 1280px" /&gt;&lt;/p&gt;
&lt;h3&gt;数えられる名詞と数えられない名詞&lt;/h3&gt;
&lt;p&gt;「There be動詞」までは同じです。次は新情報の主語ですが、1番と2番は「a」で数えられる名詞の単数形です。3番と4番には「some」が付いていますが、数えられない名詞の単数形です。例えば、「&lt;span style="color: red;"&gt;a&lt;/span&gt; cake」と「&lt;span style="color: blue;"&gt;some&lt;/span&gt; cake」がありますが、「cake」は1個や2個と数えられます。しかし、この場合の「cake」は数えることはできません。つまり、同じ名詞でも数えられる名詞と数えられない名詞の両方に使える場合があります。この点には注意してください。&lt;/p&gt;
&lt;h3&gt;複数形の主語&lt;/h3&gt;
&lt;p&gt;それよりも重要なのは5番です。「There」の後に新情報の主語として「&lt;span style="color: green;"&gt;many&lt;/span&gt; French books」が来ています。この場合、複数形の「s」が付いています。実は、「many」の後には絶対に複数形を使うと覚えてください。「many」の後には数えられる名詞ではなく、数えられる名詞の複数形を使うことが重要です。例えば、「There were &lt;span style="color: blue;"&gt;some&lt;/span&gt; apples」「There are twelve months」なども同様です。これらは新情報の主語の部分です。主語が複数形なら、be動詞も複数形の「are」や「were」を使ってください。つまり、「&lt;span style="color: red;"&gt;there&lt;/span&gt;」と言った瞬間に「is」や「was」だけを書くというのは誤りです。「There be動詞 新情報の主語 場所の副詞」が正しい形式です。新情報の主語の形に合わせてbe動詞の形も変えるようにしてください。&lt;/p&gt;
&lt;p&gt;以上が17-1の内容です。&lt;/p&gt;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</si>
  <si>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https://eng-support.com/column/progress-book1-lesson17-2/</t>
  </si>
  <si>
    <t>以下のページは不自然なワードを使用しています。
これらを適切に自然な言葉に置き換えて下さい。
なお、本文の装飾や構造は絶対に変えないでください。
【対象ページURL】
https://eng-support.com/column/progress-book1-lesson17-2/
【検出された不自然ワード】
（検出なし）
【本文】
------
&lt;p&gt;&lt;!-- 動画 --&gt;&lt;br /&gt;
&lt;iframe title="YouTube video player" src="https://www.youtube.com/embed/16qdBx5QdQ0" width="560" height="315" frameborder="0" allowfullscreen="allowfullscreen"&gt;&lt;br /&gt;
&lt;span data-mce-type="bookmark" style="display: inline-block; width: 0px; overflow: hidden; line-height: 0;" class="mce_SELRES_start"&gt;&lt;/span&gt;&lt;br /&gt;
&lt;/iframe&gt;&lt;/p&gt;
&lt;p&gt;&lt;!-- =============================== there + be 疑問文｜全体像 =============================== --&gt;&lt;/p&gt;
&lt;h2&gt;there + be動詞の疑問文｜Is there / Are there の全体像&lt;/h2&gt;
&lt;h2&gt;There is / There are の疑問文の作り方と語順のルール&lt;/h2&gt;
&lt;p&gt;Book1 Lesson17シーン2「There+be動詞」の疑問文について説明します。&lt;/p&gt;
&lt;p&gt;&lt;!-- =============================== 肯定文の復習（疑問文の前提） =============================== --&gt;&lt;/p&gt;
&lt;h3&gt;肯定文の復習｜単数・不可算名詞とbe動詞の一致&lt;/h3&gt;
&lt;p&gt;&lt;span style="color: blue;"&gt;&amp;#8220;There is&amp;#8221;&lt;/span&gt;の肯定文の復習&lt;/p&gt;
&lt;p&gt;&lt;span style="color: blue;"&gt;&amp;#8220;There is a cake on the table.&amp;#8221;&lt;/span&gt; テーブルの上にケーキが1個ある。&lt;/p&gt;
&lt;p&gt;&lt;span style="color: blue;"&gt;&amp;#8220;There is some cake on your plate.&amp;#8221;&lt;/span&gt; あなたのお皿の上にケーキがいくらかある。&lt;/p&gt;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&lt;h3&gt;名詞の数え方｜Countable（可算）とUncountable（不可算）の違い&lt;/h3&gt;
&lt;p&gt;&lt;span style="color: green;"&gt;&amp;#8220;Countable&amp;#8221;&lt;/span&gt;と&lt;span style="color: green;"&gt;&amp;#8220;Uncountable&amp;#8221;&lt;/span&gt;の違い&lt;/p&gt;
&lt;p&gt;&lt;span style="color: green;"&gt;&amp;#8220;cake&amp;#8221;&lt;/span&gt;はどちらにも使えます。&lt;/p&gt;
&lt;p&gt;&lt;span style="color: green;"&gt;ただし、&amp;#8221;cake&amp;#8221;は単数形なので、&amp;#8221;is&amp;#8221;となります。&lt;/span&gt;&lt;/p&gt;
&lt;p&gt;&lt;span style="color: green;"&gt;&amp;#8220;some&amp;#8221;&lt;/span&gt;は数えられる名詞と数えられない名詞の両方に使えます。&lt;/p&gt;
&lt;p&gt;&lt;!-- =============================== Is there / Are there の疑問文 =============================== --&gt;&lt;/p&gt;
&lt;h2&gt;Is there / Are there の疑問文｜新情報の主語が後ろに来る法則&lt;/h2&gt;
&lt;p&gt;&lt;span style="color: blue;"&gt;&amp;#8220;There is&amp;#8221;&lt;/span&gt;の疑問文&lt;/p&gt;
&lt;p&gt;&lt;span style="color: blue;"&gt;&amp;#8220;Is there a cake on the table?&amp;#8221;&lt;/span&gt; 机の上にケーキはありますか？&lt;/p&gt;
&lt;p&gt;&lt;span style="color: blue;"&gt;疑問文では&amp;#8221;Is there&amp;#8221;になります。ただし、&amp;#8221;there&amp;#8221;は主語ではありません。&lt;/span&gt;&lt;/p&gt;
&lt;h3&gt;疑問文の語順｜be動詞を先頭に出す入れ替え&lt;/h3&gt;
&lt;p&gt;&lt;span style="color: green;"&gt;疑問文では、新情報の主語が後ろに来ます。&lt;/span&gt;&lt;/p&gt;
&lt;p&gt;&lt;strong&gt;&lt;span style="color: green;"&gt;&amp;#8220;There is a cake&amp;#8221; → &amp;#8220;Is there a cake?&amp;#8221;&lt;/span&gt;&lt;/strong&gt;&lt;/p&gt;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&lt;h3&gt;可算・不可算名詞の区別と any の使い方&lt;/h3&gt;
&lt;p&gt;&lt;span style="color: blue;"&gt;可算名詞と不可算名詞の使い方&lt;/span&gt;&lt;/p&gt;
&lt;p&gt;&lt;span style="color: blue;"&gt;可算名詞と不可算名詞を区別するためには、名詞の単数形・複数形を確認しましょう。&lt;/span&gt;&lt;/p&gt;
&lt;p&gt;&amp;#8220;some cakes&amp;#8221; → &amp;#8220;There are some cakes&amp;#8221;（可算名詞の複数形）&lt;/p&gt;
&lt;p&gt;&amp;#8220;any cake&amp;#8221; → &amp;#8220;Are there any cakes?&amp;#8221;（可算名詞の単数形）&lt;/p&gt;
&lt;p&gt;&lt;span style="color: blue;"&gt;新情報の主語によってbe動詞が変化します。&lt;/span&gt;&lt;/p&gt;
&lt;h3&gt;過去形の疑問文｜Was there / Were there の形&lt;/h3&gt;
&lt;p&gt;&lt;span style="color: green;"&gt;過去形の疑問文&lt;/span&gt;&lt;/p&gt;
&lt;p&gt;&lt;span style="color: green;"&gt;過去形の疑問文では、be動詞も過去形になります。&lt;/span&gt;&lt;/p&gt;
&lt;p&gt;&amp;#8220;Was any paper in the drawer?&amp;#8221; 引き出しに紙はいくらかありましたか？&lt;/p&gt;
&lt;p&gt;&lt;!-- =============================== 数を尋ねる疑問文 =============================== --&gt;&lt;/p&gt;
&lt;h2&gt;数を尋ねる「How many / How much」と複数形・単数形のルール&lt;/h2&gt;
&lt;h3&gt;How many ＋複数名詞｜具体的な数を尋ねる表現&lt;/h3&gt;
&lt;p&gt;&lt;span style="color: blue;"&gt;数を尋ねる表現&lt;/span&gt;&lt;/p&gt;
&lt;p&gt;&lt;span style="color: blue;"&gt;数を尋ねる際は、&amp;#8221;How many 複数名詞&amp;#8221;を使用します。&lt;/span&gt;&lt;/p&gt;
&lt;p&gt;&amp;#8220;How many students are there in your class?&amp;#8221; あなたのクラスには生徒は何人いますか？&lt;/p&gt;
&lt;h3&gt;many（数）と much（量）の使い分けポイント&lt;/h3&gt;
&lt;p&gt;&lt;span style="color: green;"&gt;&amp;#8220;much&amp;#8221;と&amp;#8221;many&amp;#8221;の使い方&lt;/span&gt;&lt;/p&gt;
&lt;p&gt;&lt;span style="color: green;"&gt;&amp;#8220;many&amp;#8221;の後ろは可算名詞の複数形、&amp;#8221;much&amp;#8221;の後ろは不可算名詞の単数形です。&lt;/span&gt;&lt;/p&gt;
&lt;p&gt;&amp;#8220;How many players&amp;#8221; → &amp;#8220;Are there many players?&amp;#8221;&lt;/p&gt;
&lt;p&gt;&amp;#8220;How much money&amp;#8221; → &amp;#8220;Is there much money?&amp;#8221;&lt;/p&gt;
&lt;p&gt;以上でProgress Book1 Lesson17シーン2の説明を終わります。&lt;/p&gt;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</si>
  <si>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https://eng-support.com/column/progress-book1-lesson17-3/</t>
  </si>
  <si>
    <t>以下のページは不自然なワードを使用しています。
これらを適切に自然な言葉に置き換えて下さい。
なお、本文の装飾や構造は絶対に変えないでください。
【対象ページURL】
https://eng-support.com/column/progress-book1-lesson17-3/
【検出された不自然ワード】
（検出なし）
【本文】
------
&lt;p&gt;&lt;iframe title="YouTube video player" src="https://www.youtube.com/embed/s2hsoQNfTP4" width="560" height="315" frameborder="0" allowfullscreen="allowfullscreen"&gt;&lt;/iframe&gt;&lt;/p&gt;
&lt;p&gt;「There+be動詞」の否定分です。「There is」三部作の完結編です。以下をご覧ください。&lt;/p&gt;
&lt;p&gt;はじめに、前々回と前回の動画をまだご覧になっていない方は、それらを先にご覧いただくことをおすすめします。「There is」の文というのは、「何々がある」とか「何々がいる」と言いたい時に、何となく「There」を使いたくなったなと使うものではないと学びました。そうではなくて、主語が新情報の時に使います。新情報というのは文頭に突然現れると混乱しますので、一旦「There be動詞」を入れてから新情報の主語を述べる形にしましょう。&lt;/p&gt;
&lt;p&gt;では、全体を振り返ってみましょう。正解はわかりませんが、一緒に言ってみましょう。「There be動詞 新情報の主語 場所の副詞」でしたね。この形式を覚えると、次は三点セットです。肯定文、否定文、疑問文のことです。前々回の動画では肯定文、前回の動画では普通は否定文が続くはずでしたが、今回は否定文を飛ばして疑問文でした。否定文についてどこかで触れましょう。&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&lt;p&gt;否定文では、be動詞の否定形として&lt;span style="color: blue;"&gt;「is not」&lt;/span&gt;「&lt;span style="color: blue;"&gt;was not&lt;/span&gt;」「&lt;span style="color: blue;"&gt;are not&lt;/span&gt;」などを使うことができますが、実際には以下のような表現がよく使われます。&lt;/p&gt;
&lt;h3&gt;肯定文の例&lt;/h3&gt;
&lt;p&gt;「There is a cake on the table.」（テーブルにケーキがある。）&lt;/p&gt;
&lt;p&gt;「There is some cake on your plate.」（あなたのお皿に少しケーキがある。）&lt;/p&gt;
&lt;p&gt;英語を上達させたい人は、「No」の話が来ることを想定しておく必要があります。例えば、「No」の話が来ると分かっているにも関わらず、「a cake」という表現では丸いケーキ全体を指し、「some cake」は切り分けられたものを指します。家族がケーキを買ってきて分ける場合、人数によって均等に分けることができるかどうかが異なります。例えば、父、母、一人っ子の三人家族の場合、1/3ずつ食べることができます。しかし、兄弟が三人いる場合や、父母と子供が合わせて五人いる場合、均等に分けると1/5ずつしか食べられません。したがって、切った大きさが異なるとどちらが本当の1個なのかは言えません。このような場合は、数えられないものと考えるべきです。&lt;/p&gt;
&lt;p&gt;話を元に戻しましょう。「ない」という場合は、「一つ」とか「いくつか」という部分に&lt;span style="color: red;"&gt;「no」&lt;/span&gt;を持ってきます。「There is no cake on the table.」（テーブルにケーキはありません。）となります。この「no」は強制的に「0個の」という意味合いを持ちます。したがって、「There is zero cake」と言っても良いのですが、一般的には「zero」を使わずに「no」と表現します。日本人から見ると、「ない」と言っているのに「0個」と言ったらあるように感じるかもしれませんが、アメリカ人などに日本語を教える際に「ない」という表現を使って話すと、彼らは「0個の」と解釈します。こうした言い回しの違いを理解することが大切です。&lt;/p&gt;
&lt;p&gt;また、「no」について覚えておいてほしい点があります。具体的には、「0個の」と書きましたが、「0個ケーキ」という表現です。「cake」はお菓子の名前であり、名詞です。したがって、「no」は名詞を修飾する形容詞です。この点を覚えておいてください。「no」や「not」、「none」などに関して混乱する人もいますが、品詞で分けると意外と簡単です。名詞を修飾する形容詞の場合は、「no」を使用します。また、「not」は副詞であり、名詞以外を修飾します。動詞に使用されます。&lt;/p&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0;"&gt;英語教室「サポート」の『ブレイクスルーゼミ』：弱点探しをサポートします！&lt;/p&gt;
&lt;p&gt;        &lt;a href="https://eng-support.com/kouza/#ブレイクスルーゼミ" style="background-color: #FF8C00; color: white; padding: 5px 10px; text-align: center; text-decoration: none; display: inline-block; font-size: 14px;"&gt;詳細を見る&lt;/a&gt;
    &lt;/div&gt;
&lt;/div&gt;
&lt;h3&gt;英語の否定文における表現の違い&lt;/h3&gt;
&lt;p&gt;英語の否定文については、日本語とは異なる表現方法があります。例えば、「&lt;span style="color: red;"&gt;There isn&amp;#8217;t a cake on the table.&lt;/span&gt;」という文がありますが、これを直訳すると「テーブルの上にケーキは1個ない。」となります。しかし、この表現は日本語的には理解しにくいかもしれません。&lt;/p&gt;
&lt;h3&gt; &amp;#8220;There is no&amp;#8221; の表現&lt;/h3&gt;
&lt;p&gt;英語において「ない」を表す場合、「&lt;span style="color: red;"&gt;There is no&lt;/span&gt; なんとか」という形を使います。具体的には、「&lt;span style="color: red;"&gt;There is no cake on the table.&lt;/span&gt;」と表現します。この表現は「テーブルの上にケーキはない。」と意訳されます。このように、&amp;#8221;no&amp;#8221;を使用することで明確に「0個」という意味を伝えることができます。&lt;/p&gt;
&lt;h3&gt;数えられる名詞の単数形と複数形における表現&lt;/h3&gt;
&lt;p&gt;英語では、「no」を使用する場合、後ろに数えられる名詞があると単数形と複数形の両方が使えます。具体的には、例えば「&lt;span style="color: red;"&gt;There are no pictures on the wall.&lt;/span&gt;」という文では、「壁には絵が掛かっていません。」となります。ここでの「&lt;span style="color: red;"&gt;pictures&lt;/span&gt;」は複数形ですが、「&lt;span style="color: red;"&gt;picture&lt;/span&gt;」と単数形でも同様に使えます。&lt;/p&gt;
&lt;p&gt;同様に、「&lt;span style="color: red;"&gt;There are no stars on Japan&amp;#8217;s flag.&lt;/span&gt;」という文では、「日本の国旗には星が描かれていません。」となります。ここでも「&lt;span style="color: red;"&gt;stars&lt;/span&gt;」は複数形ですが、「&lt;span style="color: red;"&gt;star&lt;/span&gt;」と単数形でも同じように使えます。&lt;/p&gt;
&lt;p&gt;また、「&lt;span style="color: red;"&gt;There was no teacher in the classroom.&lt;/span&gt;」という文でも同様に、「教室には先生がいませんでした。」となります。ここでの「&lt;span style="color: red;"&gt;teacher&lt;/span&gt;」も単数形ですが、「&lt;span style="color: red;"&gt;teachers&lt;/span&gt;」と複数形でも意味は変わりません。&lt;/p&gt;
&lt;p&gt;英語の否定文では、「&lt;span style="color: red;"&gt;There is no&lt;/span&gt;」を使って「ない」という意味を表現します。また、数えられる名詞の単数形と複数形においても、「no」を使用することで明確に「0個」という意味を伝えることができます。異なる表現方法や文化的な背景を理解することで、より正確に英語を使いこなすことができます。&lt;/p&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0;"&gt;英語教室「サポート」の『過去問演習講座』：完璧な分析と対策を！&lt;/p&gt;
&lt;p&gt;        &lt;a href="https://eng-support.com/kouza/#過去問演習講座" style="background-color: #FF8C00; color: white; padding: 5px 10px; text-align: center; text-decoration: none; display: inline-block; font-size: 14px;"&gt;詳細を見る&lt;/a&gt;
    &lt;/div&gt;
&lt;/div&gt;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</si>
  <si>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https://eng-support.com/column/progress-book1-lesson17-4/</t>
  </si>
  <si>
    <t>以下のページは不自然なワードを使用しています。
これらを適切に自然な言葉に置き換えて下さい。
なお、本文の装飾や構造は絶対に変えないでください。
【対象ページURL】
https://eng-support.com/column/progress-book1-lesson17-4/
【検出された不自然ワード】
（検出なし）
【本文】
------
&lt;p&gt;&lt;iframe title="YouTube video player" src="https://www.youtube.com/embed/_hhaeV00cjo"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&lt;p&gt;「knife の複数形って &lt;strong&gt;knives&lt;/strong&gt; だよね？」までは合っているのに、&lt;strong&gt;なぜ f が v に変わるのか&lt;/strong&gt;、ほかの単語でも同じなのかで手が止まりやすいです。&lt;/p&gt;
&lt;p&gt;さらに、&lt;strong&gt;lily → lilies&lt;/strong&gt;（子音＋y）や、&lt;strong&gt;box → boxes&lt;/strong&gt;（es）も一緒に出てくると、テストでは判断が混ざります。ここは「暗記」よりも、&lt;strong&gt;語尾を見て分ける&lt;/strong&gt;だけで点が取りやすくなります。&lt;/p&gt;
&lt;p&gt;このページでは、&lt;strong&gt;knife → knives&lt;/strong&gt; を起点に、&lt;strong&gt;f/fe → ves&lt;/strong&gt;、&lt;strong&gt;子音＋y → ies&lt;/strong&gt;、&lt;strong&gt;es を付ける語尾&lt;/strong&gt;、&lt;strong&gt;形が変わる名詞&lt;/strong&gt;までを、例でまとめて確認します。Progress Book1 Lesson17-4の復習用にも、そのままチェックに使えます。&lt;/p&gt;
&lt;h3&gt;名詞の複数形の基本ルール&lt;/h3&gt;
&lt;p&gt;名詞には「s」を付けます。&lt;br /&gt;
例えば、「many desks, chairs, bags, and windows」は、「机」「椅子」「鞄」「窓」を指しています。&lt;br /&gt;
複数の名詞を並べる場合、「and」は最後の前に置きます。&lt;/p&gt;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&lt;h3&gt;特殊な複数形の付け方&lt;/h3&gt;
&lt;p&gt;「s, x, sh, ch, o」で終わる名詞は、「es」を付けます。&lt;br /&gt;
例えば、「box」は「boxes」、「peach」は「peaches」、「bush」は「bushes」となります。&lt;/p&gt;
&lt;h3&gt;「f, fe」で終わる名詞の複数形&lt;/h3&gt;
&lt;p&gt;「f, fe」で終わる名詞は、「ves」に変化します。&lt;br /&gt;
例えば、「knife」は「knives」、「loaf」は「loaves」となります。&lt;/p&gt;
&lt;h3&gt;「子音y」で終わる名詞の複数形&lt;/h3&gt;
&lt;p&gt;「子音y」で終わる名詞は、「y」を「i」に変えて「es」とします。&lt;br /&gt;
例えば、「lily」は「lilies」となります。&lt;/p&gt;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&lt;h3&gt;特殊な形の複数形&lt;/h3&gt;
&lt;p&gt;いくつかの名詞は形が変わるため、単数形と複数形を覚えておきましょう。&lt;br /&gt;
例えば、「man ⇒ men」、「woman ⇒ women」、「child ⇒ children」です。&lt;/p&gt;
&lt;h3&gt;単複同形の名詞&lt;/h3&gt;
&lt;p&gt;「foot」や「tooth」など一部の名詞は、単数形と複数形が同じです。&lt;br /&gt;
例えば、「a foot, feet」や「a tooth, teeth」です。&lt;/p&gt;
&lt;h3&gt;例文による複数形の使用例&lt;/h3&gt;
&lt;p&gt;例えば、「Fish do not have feet」は「魚には足はない」となります。&lt;/p&gt;
&lt;p&gt;以上が複数形の基本ルールと例文のまとめです。英語の名詞の複数形はルールがいくつかありますが、これらを覚えることで正確に表現できるようになります。&lt;/p&gt;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</si>
  <si>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https://eng-support.com/column/progress-book1-lesson18-1/</t>
  </si>
  <si>
    <t>以下のページは不自然なワードを使用しています。
これらを適切に自然な言葉に置き換えて下さい。
なお、本文の装飾や構造は絶対に変えないでください。
【対象ページURL】
https://eng-support.com/column/progress-book1-lesson18-1/
【検出された不自然ワード】
（検出なし）
【本文】
------
&lt;p&gt;&lt;iframe title="YouTube video player" src="https://www.youtube.com/embed/U42fiqkY4RE" width="560" height="315" frameborder="0" allowfullscreen="allowfullscreen"&gt;&lt;/iframe&gt;&lt;/p&gt;
&lt;div class="entry-content-intro" style="background: #f0f7ff; border: 1px solid #cce2ff; border-radius: 12px; padding: 18px 18px; margin: 14px 0 22px;"&gt;
&lt;div class="entry-content-intro" style="background: #f0f7ff; border: 1px solid #cce2ff; border-radius: 12px; padding: 18px 18px; margin: 14px 0 22px;"&gt;
&lt;h2 style="margin: 0 0 10px; color: #004085; font-size: 1.25rem; line-height: 1.5;"&gt;how often の答え方で&lt;br /&gt;
once・twice・timesを間違えていませんか&lt;/h2&gt;
&lt;p style="margin: 0 0 10px; line-height: 1.85; color: #333;"&gt;「1日1回」「週2回」は書けるのに、&lt;br /&gt;
&lt;strong&gt;times の s&lt;/strong&gt;や&lt;strong&gt;a day / a week&lt;/strong&gt;で減点される人は少なくありません。&lt;/p&gt;
&lt;p style="margin: 0 0 10px; line-height: 1.85; color: #333;"&gt;また、&lt;strong&gt;How often&lt;/strong&gt;なのに &lt;strong&gt;When&lt;/strong&gt; の答え方をしてしまい、&lt;br /&gt;
意味は合っているのに点が落ちるケースも多いです。&lt;/p&gt;
&lt;p style="margin: 0; line-height: 1.85; color: #333;"&gt;このページでは、&lt;br /&gt;
&lt;strong&gt;once / twice / three times＋単位&lt;/strong&gt;の基本から、&lt;br /&gt;
テストでそのまま使える答え方まで整理します。&lt;br /&gt;
「回数」「単位」「聞かれ方」を同時に判断できるようになります。&lt;/p&gt;
&lt;/div&gt;
&lt;/div&gt;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&lt;p&gt;&lt;span style="color: blue;"&gt;&amp;#8220;When do you practice kendo?&amp;#8221;&lt;/span&gt;の回答について&lt;/p&gt;
&lt;p&gt;例文：&lt;span style="color: blue;"&gt;&amp;#8220;When do you practice kendo?&amp;#8221;&lt;/span&gt;&lt;/p&gt;
&lt;p&gt;この文では、&lt;span style="color: green;"&gt;「いつ剣道を練習するか？」&lt;/span&gt;と聞かれています。&lt;/p&gt;
&lt;p&gt;回答は、&lt;span style="color: blue;"&gt;「On Tuesday and Friday.」&lt;/span&gt;となります。&lt;span style="color: blue;"&gt;「火曜日と金曜日です。」&lt;/span&gt;&lt;/p&gt;
&lt;p&gt;ただし、学校によっては、「When」に対する回答だけでなく、主語から始めて&lt;span style="color: green;"&gt;「I practice it on Tuesday and Friday.」&lt;/span&gt;と書く必要がある場合もあります。&lt;/p&gt;
&lt;p&gt;また、「kendo」は&lt;span style="color: green;"&gt;「剣道」&lt;/span&gt;という意味であり、2回目以降は「it」を使用して&lt;span style="color: green;"&gt;「I practice it」&lt;/span&gt;と表現します。&lt;/p&gt;
&lt;p&gt;注意点として、この部分は完全な回答ではなく、文中の&lt;span style="color: green;"&gt;「kendo」&lt;/span&gt;を代名詞の&lt;span style="color: green;"&gt;「it」&lt;/span&gt;に置き換える必要があります。&lt;/p&gt;
&lt;h3&gt;頻度の表現方法&lt;/h3&gt;
&lt;p&gt;例文：&lt;span style="color: blue;"&gt;&amp;#8220;He has to take his medicine&amp;#8221;&lt;/span&gt;の後に、&lt;span style="color: blue;"&gt;「every morning」&lt;/span&gt;とあります。&lt;/p&gt;
&lt;p&gt;&amp;lt;p&lt;span style="color: blue;"&gt;「毎朝」&lt;/span&gt;という頻度ですが、1日に何回薬を飲むかを表現すると、&lt;span style="color: blue;"&gt;「1回」&lt;/span&gt;は&lt;span style="color: green;"&gt;&amp;#8220;once&amp;#8221;&lt;/span&gt;です。&lt;/p&gt;
&lt;p&gt;したがって、&lt;span style="color: blue;"&gt;「1日1回」&lt;/span&gt;は&lt;span style="color: green;"&gt;&amp;#8220;once a day&amp;#8221;&lt;/span&gt;となります。例えば、&lt;span style="color: blue;"&gt;「我々日本人は1日3食食べます。」&lt;/span&gt;という場合は、&lt;span style="color: green;"&gt;&amp;#8220;We Japanese eat three times a day.&amp;#8221;&lt;/span&gt;と表現します。&lt;/p&gt;
&lt;p&gt;同様に、&lt;span style="color: blue;"&gt;「1週間に1回」&lt;/span&gt;は&lt;span style="color: green;"&gt;&amp;#8220;once a week&amp;#8221;&lt;/span&gt;、&lt;span style="color: blue;"&gt;「1週間に2回」&lt;/span&gt;は&lt;span style="color: green;"&gt;&amp;#8220;twice a week&amp;#8221;&lt;/span&gt;です。&lt;/p&gt;
&lt;p&gt;さらに、&lt;span style="color: blue;"&gt;「年に3回」&lt;/span&gt;は&lt;span style="color: green;"&gt;&amp;#8220;three times a year&amp;#8221;&lt;/span&gt;となります。例えば、&lt;span style="color: blue;"&gt;「月に5回」&lt;/span&gt;と表現する場合は、&lt;span style="color: blue;"&gt;「一月に5回」&lt;/span&gt;と言います。&lt;span style="color: blue;"&gt;&amp;#8220;five times&amp;#8221;&lt;/span&gt;の後に&lt;span style="color: blue;"&gt;&amp;#8220;a month&amp;#8221;&lt;/span&gt;を加えて、&lt;span style="color: green;"&gt;「five times a month」&lt;/span&gt;となります。&lt;/p&gt;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&lt;p&gt;なお、「times」には「s」を付けることに注意してください。ただし、「1回」と「2回」は特別な言葉であるため、&lt;span style="color: green;"&gt;「once」&lt;/span&gt;、&lt;span style="color: green;"&gt;「twice」&lt;/span&gt;となります。それ以降の回数には&lt;span style="color: green;"&gt;「three times」&lt;/span&gt;、&lt;span style="color: green;"&gt;「four times」&lt;/span&gt;、&lt;span style="color: green;"&gt;「five times」&lt;/span&gt;といった形で表現します。その後ろに&lt;span style="color: green;"&gt;「a 言いたい単位」&lt;/span&gt;を追加することで、具体的な時間単位を表現します。例えば、&lt;span style="color: blue;"&gt;「1時間に3回」&lt;/span&gt;は&lt;span style="color: green;"&gt;&amp;#8220;three times an hour&amp;#8221;&lt;/span&gt;となります。&lt;/p&gt;
&lt;h3&gt;&amp;#8220;How often&amp;#8221;の意味と使い方&lt;/h3&gt;
&lt;p&gt;&lt;span style="color: blue;"&gt;&amp;#8220;How often&amp;#8221;&lt;/span&gt;は&lt;span style="color: green;"&gt;「どれくらい頻繁に」&lt;/span&gt;という意味の表現です。&lt;/p&gt;
&lt;p&gt;具体的には、&lt;span style="color: blue;"&gt;「彼は薬をどれくらい頻繁に飲まなければならないのですか？」という意味になります。&lt;/span&gt;&lt;/p&gt;
&lt;p&gt;この時点では、&lt;span style="color: blue;"&gt;「1日につき」&lt;/span&gt;とか&lt;span style="color: blue;"&gt;「1週間につき」&lt;/span&gt;といった具体的な時間単位を指定せずに、&lt;span style="color: blue;"&gt;「How often」&lt;/span&gt;と尋ねるだけで十分です。&lt;/p&gt;
&lt;p&gt;注意点として、&lt;span style="color: blue;"&gt;&amp;#8220;once a day&amp;#8221;&lt;/span&gt;や&lt;span style="color: blue;"&gt;&amp;#8220;twice a week&amp;#8221;&lt;/span&gt;など、回答として&lt;span style="color: blue;"&gt;「a day」&lt;/span&gt;や&lt;span style="color: blue;"&gt;「a week」&lt;/span&gt;が出てくる場合でも、&lt;span style="color: blue;"&gt;「How often」&lt;/span&gt;という表現を使うことが重要です。&lt;/p&gt;
&lt;p&gt;この部分で混乱しやすいので、適切に注意してください。&lt;/p&gt;
&lt;p&gt;以上が、Book1 Lessonシーン1における&lt;span style="color: blue;"&gt;「How often」&lt;/span&gt;と頻度の表現方法についての解説です。&lt;/p&gt;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</si>
  <si>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https://eng-support.com/column/progress-book1-lesson18-3/</t>
  </si>
  <si>
    <t>以下のページは不自然なワードを使用しています。
これらを適切に自然な言葉に置き換えて下さい。
なお、本文の装飾や構造は絶対に変えないでください。
【対象ページURL】
https://eng-support.com/column/progress-book1-lesson18-3/
【検出された不自然ワード】
（検出なし）
【本文】
------
&lt;p&gt;&lt;iframe title="YouTube video player" src="https://www.youtube.com/embed/CgERfscEt0I" width="560" height="315" frameborder="0" allowfullscreen="allowfullscreen"&gt;&lt;span data-mce-type="bookmark" style="display: inline-block; width: 0px; overflow: hidden; line-height: 0;" class="mce_SELRES_start"&gt;﻿&lt;/span&gt;&lt;/iframe&gt;&lt;/p&gt;
&lt;p&gt;では、「&lt;span style="color: red;"&gt;How&lt;/span&gt; + &lt;span style="color: blue;"&gt;形容詞&lt;/span&gt;」というテーマで、「&lt;span style="color: red;"&gt;How&lt;/span&gt;」が続いた疑問文について解説します。&lt;/p&gt;
&lt;h3&gt;「How old are you?」&lt;/h3&gt;
&lt;p&gt;まずは、「&lt;span style="color: red;"&gt;How&lt;/span&gt;」なんとかシリーズの中でも頻繁に使用される表現です。「&lt;span style="color: blue;"&gt;あなたは何歳ですか？&lt;/span&gt;」と聞いています。ただし、英語の文をそのまま訳すと、日本語として不自然になることがあります。そのため、意訳を行う必要があります。ここで使用されている「&lt;span style="color: blue;"&gt;old&lt;/span&gt;」は「古い」という意味ではなく、「年齢」という意味の名詞として扱われます。したがって、「&lt;span style="color: blue;"&gt;あなたの年齢はいくつですか？&lt;/span&gt;」と訳します。&lt;/p&gt;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&lt;p&gt;なお、赤ちゃんの年齢を尋ねる場合は「&lt;span style="color: red;"&gt;How old is he?&lt;/span&gt;」や「&lt;span style="color: red;"&gt;How old is the baby?&lt;/span&gt;」となります。この場合、「&lt;span style="color: red;"&gt;How old&lt;/span&gt;」は直訳すると「どれだけ年取っているのか」となりますが、実際には「&lt;span style="color: blue;"&gt;生後何ヶ月ですか？&lt;/span&gt;」という意味で使用されます。また、「&lt;span style="color: blue;"&gt;old&lt;/span&gt;」という単語は「古い」や「年寄り」という意味の形容詞として辞書に載っていますが、ここでは「年齢」という名詞として扱い、意訳する必要があります。&lt;/p&gt;
&lt;h3&gt;「How tall is Tom?」&lt;/h3&gt;
&lt;p&gt;次に、「&lt;span style="color: red;"&gt;How&lt;/span&gt;」形容詞で何か聞きたい時に使用される表現です。「&lt;span style="color: blue;"&gt;トムの身長はいくらですか？&lt;/span&gt;」と聞いています。なお、アメリカでは個人をディスる発言として扱われる可能性があるため、「&lt;span style="color: red;"&gt;How short is Tom?&lt;/span&gt;」と言うとトムの悪口になってしまいますので注意が必要です。&lt;/p&gt;
&lt;h3&gt;&amp;#8220;How deep is the river?&amp;#8221; &amp;#8211; 「その川は深さどれくらい？」&lt;/h3&gt;
&lt;p&gt;例えば、小学生や幼稚園児でも足首までしか浸からないような浅い川でも、質問の形式は&lt;span style="color: red;"&gt;&amp;#8220;How deep&amp;#8221;&lt;/span&gt;です。なお、&amp;#8221;deep&amp;#8221;の反対は&lt;span style="color: blue;"&gt;&amp;#8220;shallow&amp;#8221;&lt;/span&gt;です。単語の覚えが難しいと感じる方には、反対の意味をセットで覚えることをおすすめします。&lt;br /&gt;
数値が大きい方の形容詞を使用&lt;br /&gt;
&lt;span style="color: red;"&gt;&amp;#8220;high&amp;#8221;&lt;/span&gt;の反対は&lt;span style="color: blue;"&gt;&amp;#8220;low&amp;#8221;&lt;/span&gt;、&lt;span style="color: red;"&gt;&amp;#8220;tall&amp;#8221;&lt;/span&gt;の反対は&lt;span style="color: blue;"&gt;&amp;#8220;short&amp;#8221;&lt;/span&gt;です。例えば、年齢や身長、ビルの高さ、深さなどの数値を尋ねる場合、数値が大きくなる方の形容詞を使用する必要があります。英語では数値が大きい方がプラス、小さい方がマイナスとされるため、その考え方に合わせる必要があります。&lt;br /&gt;
数値が大きい方の形容詞を付ける&lt;br /&gt;
数値を伴う返答では、数値が大きい方の形容詞を付ける必要があります。例えば、年齢を尋ねられた場合は、&lt;span style="color: green;"&gt;&amp;#8220;I’m 13 years old.&amp;#8221;&lt;/span&gt;と答えます。また、身長について尋ねられた場合は、&lt;span style="color: green;"&gt;&amp;#8220;5 feet 10 inches tall.&amp;#8221;&lt;/span&gt;のように具体的な数字と形容詞を組み合わせて返答します。形容詞を忘れずに付けることが重要です。&lt;/p&gt;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&lt;h3&gt;長さの尋ね方 &amp;#8211; &amp;#8220;How long is the pool?&amp;#8221;&lt;/h3&gt;
&lt;p&gt;「そのプールの長さはどれくらい？」と尋ねる場合は、「長さ」という意味で&lt;span style="color: red;"&gt;&amp;#8220;How long&amp;#8221;&lt;/span&gt;を使用します。幅を尋ねる場合は&lt;span style="color: red;"&gt;&amp;#8220;How wide&amp;#8221;&lt;/span&gt;を使用します。ただし、&amp;#8221;wide&amp;#8221;と&amp;#8221;narrow&amp;#8221;は「幅が広い」と「幅が狭い」という意味であり、面積を表すものではありません。&lt;br /&gt;
速さと遅さの尋ね方 &amp;#8211; &amp;#8220;How fast is your watch?&amp;#8221;&lt;br /&gt;
「あなたの時計はどれくらい速いですか？」と尋ねる場合は&lt;span style="color: red;"&gt;&amp;#8220;How fast&amp;#8221;&lt;/span&gt;を使用します。同様に、遅さを尋ねる場合は&lt;span style="color: red;"&gt;&amp;#8220;How slow&amp;#8221;&lt;/span&gt;を使用します。これらの質問に対しては、具体的な数字と形容詞を組み合わせて返答します。例えば、&lt;span style="color: blue;"&gt;&amp;#8220;It’s about 2 minutes fast.&amp;#8221;&lt;/span&gt;、「約2分進んでいます。」と答えます。&lt;br /&gt;
返答の際には形容詞を付け忘れないようにしましょう。数値が大きい方の形容詞を付けることを忘れずに、&lt;span style="color: blue;"&gt;&amp;#8220;It’s 25 meters long.&amp;#8221;&lt;/span&gt;、「長さは25メートルです。」と答えます。&lt;/p&gt;
&lt;p&gt;以上が、数値や長さ、速さと遅さに関する質問や返答方法についての解説でした。&lt;/p&gt;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</si>
  <si>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https://eng-support.com/column/progress-book1-lesson19-1/</t>
  </si>
  <si>
    <t>以下のページは不自然なワードを使用しています。
これらを適切に自然な言葉に置き換えて下さい。
なお、本文の装飾や構造は絶対に変えないでください。
【対象ページURL】
https://eng-support.com/column/progress-book1-lesson19-1/
【検出された不自然ワード】
（検出なし）
【本文】
------
&lt;p&gt;&lt;iframe title="YouTube video player" src="https://www.youtube.com/embed/QHLaUF2RO6I" width="560" height="315" frameborder="0" allowfullscreen="allowfullscreen"&gt;&lt;/iframe&gt;&lt;/p&gt;
&lt;h3&gt;今回は、Book1 Lesson19シーン1についてお話しします。&lt;/h3&gt;
&lt;p&gt;頻度を表す副詞には結構な種類がありますが、ここでは代表的なものに焦点を当てます。PROGRESSのLookの例文をすべて書くと長くなるため、代表的な頻度の副詞をご紹介します。&lt;/p&gt;
&lt;p&gt;まず、頻度を表す副詞はいくつかあります。最初に登場したのは、「&lt;span style="color: blue;"&gt;How often&lt;/span&gt;」で「どれくらいよく」「どれくらいの頻度で」という意味です。PROGRESSの177ページ、右側のページにチェックがありますので、そちらを参照してください。&lt;/p&gt;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中学1年生の間には、基本的な頻度の副詞を5つ学びます。後で4つの単語が追加され、最終的には9つの単語になります。中学生は基本の5つの単語をしっかり覚えておくことが重要です。高校生になるとさらに2つの単語が加わり、徐々に増えていきます。&lt;/p&gt;
&lt;p&gt;しかし、英語が苦手な人は最初の5つの単語を十分に覚えていません。他の人は5つの単語を覚えているので、後から覚える単語が4つになります。しかし、苦手な人は9つの単語を一度に覚えなければならないため、2倍以上の学習量になります。これが苦手意識を引き起こす原因となっています。&lt;/p&gt;
&lt;p&gt;ですから、英語が苦手な人が周りの人と同じペースで学習すると、追いつくことができないと感じることがあります。そのため、自分が中学時代にあまり勉強しなかったと自覚している高校生は、周りの人よりも多く学習する必要があると考えるべきです。&lt;/p&gt;
&lt;p&gt;さて、頻度の副詞に戻りましょう。PROGRESS 177ページの2番目のチェックを見てみましょう。そこでは以下のような頻度が示されています。&lt;/p&gt;
&lt;p&gt;&amp;#8220;&lt;span style="color: blue;"&gt;always&lt;/span&gt;&amp;#8220;（いつも）&lt;br /&gt;
&amp;#8220;&lt;span style="color: blue;"&gt;usually&lt;/span&gt;&amp;#8220;（大抵）&lt;br /&gt;
&amp;#8220;&lt;span style="color: blue;"&gt;often&lt;/span&gt;&amp;#8220;（度々）&lt;br /&gt;
&amp;#8220;&lt;span style="color: blue;"&gt;sometimes&lt;/span&gt;&amp;#8220;（時々）&lt;br /&gt;
&amp;#8220;&lt;span style="color: blue;"&gt;never&lt;/span&gt;&amp;#8220;（決してない）&lt;/p&gt;
&lt;p&gt;&amp;#8220;always&amp;#8221;は基本的に100%の頻度を表します。「いつも」や「必ず」という意味です。&amp;#8221;usually&amp;#8221;は頻度がやや落ちており、「大抵」という意味です。&amp;#8221;often&amp;#8221;は「度々」や「しばしば」「よく」を意味します。&amp;#8221;sometimes&amp;#8221;は「時々」という意味で使われます。一方、&amp;#8221;never&amp;#8221;は0%の頻度を表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ただし、50%の頻度を表す単語の位置についてはネイティブの間でも異なる意見があります。一部の人によれば、&amp;#8221;often&amp;#8221;が50%の意味で使われると言いますが、他の人は&amp;#8221;often&amp;#8221;は日本語でいう「しょっちゅう」というニュアンスであり、&amp;#8221;sometimes&amp;#8221;が50%程度の意味だと主張します。つまり、&amp;#8221;often&amp;#8221;と&amp;#8221;sometimes&amp;#8221;の間や、&amp;#8221;sometimes&amp;#8221;の少し下がった位置が平均的な値だと言えるでしょう。&lt;/p&gt;
&lt;p&gt;以上が頻度の副詞です。これらの単語の発音、綴り、意味をしっかり覚えましょう。ただし、覚えるだけでなく、これらの副詞を文中で正確に使いこなすことが重要です。&lt;/p&gt;
&lt;p&gt;次に、注意点として、頻度の副詞の位置を把握しておく必要があります。一般動詞とbe動詞の場合では位置が異なります。一般動詞の前に頻度の副詞を置きますが、be動詞の後ろに置きます。また、助動詞が存在する場合は、助動詞と動詞の間に頻度の副詞を配置します。&lt;/p&gt;
&lt;p&gt;具体的な例文を見てみましょう。最初の文は一般動詞です。&lt;/p&gt;
&lt;p&gt;&amp;#8220;Keiko plays tennis on Tuesday every week.&amp;#8221;（ケイコは毎週火曜日にテニスをします。）&lt;br /&gt;
この文では、毎週火曜日という頻度を表す副詞があるため、頻度の副詞を使わずに書くことができます。&lt;/p&gt;
&lt;p&gt;&amp;#8220;Keiko always plays tennis on Tuesday.&amp;#8221;（ケイコは火曜日にいつもテニスをします。）&lt;br /&gt;
次に、be動詞を含む文を見てみましょう。&lt;/p&gt;
&lt;p&gt;&amp;#8220;Rita&lt;strong&gt; is&lt;/strong&gt; usually &lt;strong&gt;cooking&lt;/strong&gt; at this time.&amp;#8221;（リタは通常、この時間に料理をしています。&lt;/p&gt;
&lt;p&gt;この文では、&amp;#8221;is&amp;#8221;と&amp;#8221;cooking&amp;#8221;が太字になっていますが、&amp;#8221;is&amp;#8221;はbe動詞です。ここでは、be動詞の後ろに頻度の副詞を配置します。&amp;#8221;cooking&amp;#8221;は関係ありません。&lt;/p&gt;
&lt;p&gt;また、助動詞が含まれる文についても考えてみましょう。&lt;/p&gt;
&lt;p&gt;&amp;#8220;They can sometimes see deer behind Kevin’s school.&amp;#8221;（彼らは時々、ケビンの学校の裏に鹿を見ることがあります。）&lt;/p&gt;
&lt;p&gt;この文では、助動詞の&amp;#8221;can&amp;#8221;と動詞の原形である&amp;#8221;see&amp;#8221;の間に頻度の副詞を配置します。助動詞が存在する場合は、助動詞と動詞の間に頻度の副詞を配置することを覚えておきましょう。&lt;/p&gt;
&lt;p&gt;頻度の副詞の位置については、これらのルールを把握しておくと便利です。一般動詞の前、be動詞の後ろ、助動詞と動詞の間に頻度の副詞を置くことを覚えておきましょう。&lt;/p&gt;
&lt;p&gt;最後に、このルールを覚える際には、声に出して読むことが効果的です。声を出して読むことにより、脳に情報がより鮮明に記憶されるという科学的な研究結果もあります。ですので、自分の部屋で大声で何度も読んでみることをおすすめします。自分の部屋なら周りの人に気兼ねすることなく練習できますので、ぜひ試してみてください。&lt;/p&gt;
&lt;p&gt;以上でLesson19シーン1の解説は終わります。&lt;/p&gt;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</si>
  <si>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https://eng-support.com/column/progress-book1-lesson19-4/</t>
  </si>
  <si>
    <t>以下のページは不自然なワードを使用しています。
これらを適切に自然な言葉に置き換えて下さい。
なお、本文の装飾や構造は絶対に変えないでください。
【対象ページURL】
https://eng-support.com/column/progress-book1-lesson19-4/
【検出された不自然ワード】
（検出なし）
【本文】
------
&lt;p&gt;&lt;iframe title="YouTube video player" src="https://www.youtube.com/embed/mnYgoqAZrhI"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&lt;p&gt;「&lt;strong&gt;～の&lt;/strong&gt;を英語にするとき、いつも &lt;strong&gt;’s&lt;/strong&gt; と &lt;strong&gt;of&lt;/strong&gt; で止まる」&lt;br /&gt;
「&lt;strong&gt;AのB&lt;/strong&gt; を作ろうとして語順が逆になる」――この2つが一番多い&lt;strong&gt;ofのつまずき&lt;/strong&gt;です。&lt;/p&gt;
&lt;p&gt;このページでは、&lt;span style="color: green;"&gt;Tom’s book&lt;/span&gt; と &lt;span style="color: green;"&gt;the name of the dog&lt;/span&gt; を使って、&lt;br /&gt;
&lt;strong&gt;’s（人・生き物）&lt;/strong&gt;と&lt;strong&gt;of（長い主語／説明を後ろに付ける）&lt;/strong&gt;の感覚をそろえます。&lt;br /&gt;
さらに &lt;strong&gt;What day of the week&lt;/strong&gt; の &lt;strong&gt;of&lt;/strong&gt; まで、同じルールで整理します。&lt;/p&gt;
&lt;p&gt;まずは、いちばん混乱しやすい「&lt;strong&gt;所有（’s）&lt;/strong&gt;」と「&lt;strong&gt;of（～の）&lt;/strong&gt;」の言い換えから確認しましょう。&lt;/p&gt;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&lt;p&gt;まずは以下の例文をご覧ください。&lt;/p&gt;
&lt;p&gt;&lt;span style="color: green;"&gt;&amp;#8220;The dog’s name is Spot.&amp;#8221;&lt;/span&gt;&lt;/p&gt;
&lt;p&gt;「その犬の名前は&lt;span style="color: red;"&gt;スポット&lt;/span&gt;です。」&lt;/p&gt;
&lt;p&gt;この文では、所有を表すために「’s」が使用されています。例えば、「&lt;span style="color: red;"&gt;トムの本&lt;/span&gt;」を英語にする場合は、まず&lt;span style="color: blue;"&gt;&amp;#8220;Tom&amp;#8221;&lt;/span&gt;と名前を書き、その後に「’s」を付けて、最後に&lt;span style="color: blue;"&gt;&amp;#8220;book&amp;#8221;&lt;/span&gt;を追加します。「&lt;span style="color: red;"&gt;Tom’s book&lt;/span&gt;」となります。同様に、「&lt;span style="color: green;"&gt;The dog’s name&lt;/span&gt;」も所有を表すために使用されています。&lt;/p&gt;
&lt;p&gt;所有について難しく考える方もいらっしゃるかもしれませんが、「&lt;span style="color: red;"&gt;トムの本&lt;/span&gt;」は「&lt;span style="color: blue;"&gt;トムが持っている本&lt;/span&gt;」と考えることができます。より正確に言うと、「&lt;span style="color: blue;"&gt;トムが所有している本&lt;/span&gt;」という意味で、このような所有を表すための形式に「&lt;span style="color: green;"&gt;所有格&lt;/span&gt;」という名前が付けられています。&lt;/p&gt;
&lt;p&gt;また、「&lt;span style="color: green;"&gt;誰々の何々&lt;/span&gt;」と表現したい場合は、「’s」を付けるだけで良いと覚えている方もいるかもしれません。しかし、もう一つ表現方法があります。以下の文をご覧ください。&lt;/p&gt;
&lt;p&gt;&lt;span style="color: green;"&gt;&amp;#8220;The name of the dog is Spot.&amp;#8221;&lt;/span&gt;&lt;/p&gt;
&lt;p&gt;「その犬の名前は&lt;span style="color: red;"&gt;スポット&lt;/span&gt;です。」&lt;/p&gt;
&lt;p&gt;この文でも同じ意味が表現されています。ただし、注意点として、「&lt;span style="color: green;"&gt;is&lt;/span&gt;」が動詞であることに注意してください。「&lt;span style="color: green;"&gt;The name of the dog&lt;/span&gt;」全体が主語となります。主語が長くなる場合には、「&lt;span style="color: green;"&gt;of&lt;/span&gt;」という前置詞が使用されます。ここでは「&lt;span style="color: green;"&gt;その犬の&lt;/span&gt;」という意味になります。そして、「&lt;span style="color: green;"&gt;of&lt;/span&gt;」の後に名前を書きます。この点は日本語と英語の順序が逆であることに気を付けてください。&lt;/p&gt;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&lt;p&gt;名詞を修飾する形容詞が名詞の後ろに来るというルールも忘れずに覚えましょう。形容詞が2つ以上の場合は、名詞の後ろに形容詞が続くことを覚えておきましょう。&lt;/p&gt;
&lt;p&gt;また、名詞の後ろに形容詞の塊を付ける場合には、「&lt;span style="color: blue;"&gt;AのB&lt;/span&gt;」は「&lt;span style="color: green;"&gt;B of A&lt;/span&gt;」と表現されます。例えば、「&lt;span style="color: green;"&gt;The dog’s legs&lt;/span&gt;」という文では、「&lt;span style="color: green;"&gt;その犬の&lt;/span&gt;足」となります。一方で、「&lt;span style="color: green;"&gt;The legs of the desk&lt;/span&gt;」という文では、「&lt;span style="color: green;"&gt;その机の&lt;/span&gt;脚」となります。&lt;/p&gt;
&lt;p&gt;このように、「&lt;span style="color: green;"&gt;A of B&lt;/span&gt;」という表現方法を覚えておきましょう。ただし、注意点として、生き物であるかどうかによって使い分けがあります。「&lt;span style="color: green;"&gt;A&lt;/span&gt;」が生き物でない場合は、「&lt;span style="color: green;"&gt;The B of A&lt;/span&gt;」が一般的です。一方、「&lt;span style="color: green;"&gt;A&lt;/span&gt;」が人である場合は、「&lt;span style="color: green;"&gt;A’s B&lt;/span&gt;」となります。生き物以外の場合はどちらでも使用することができます。&lt;/p&gt;
&lt;p&gt;最後に、以下のフレーズについてもご説明します。&lt;/p&gt;
&lt;p&gt;&lt;span style="color: green;"&gt;&amp;#8220;What day of the week is it today?&amp;#8221;&lt;/span&gt;&lt;/p&gt;
&lt;p&gt;「今日は何曜日ですか？」&lt;/p&gt;
&lt;p&gt;&lt;span style="color: green;"&gt;&amp;#8220;What day of the month is it today?&amp;#8221;&lt;/span&gt;&lt;/p&gt;
&lt;p&gt;「今日は何月何日ですか？」&lt;/p&gt;
&lt;p&gt;これらは「&lt;span style="color: green;"&gt;今日は何曜日ですか？&lt;/span&gt;」と「&lt;span style="color: green;"&gt;今日は何月何日ですか？&lt;/span&gt;」という意味です。違いは「&lt;span style="color: green;"&gt;week&lt;/span&gt;」が「&lt;span style="color: green;"&gt;週の中の何の日&lt;/span&gt;」を尋ねるものであり、「&lt;span style="color: green;"&gt;month&lt;/span&gt;」が「&lt;span style="color: green;"&gt;月の中の何の日&lt;/span&gt;」を尋ねるものです。&lt;/p&gt;
&lt;p&gt;日付や時間を尋ねる際には、主語として&lt;span style="color: blue;"&gt;&amp;#8220;It&amp;#8221;&lt;/span&gt;を使用します。「&lt;span style="color: blue;"&gt;It’s the 3rd.&lt;/span&gt;」というように日付を表現する場合は、&amp;#8221;the&amp;#8221;を省略しても構いません。また、基数を使う場合には、「&lt;span style="color: blue;"&gt;It’s 3rd.&lt;/span&gt;」や「&lt;span style="color: blue;"&gt;It’s three.&lt;/span&gt;」のどちらでも表現できます。&lt;/p&gt;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</si>
  <si>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https://eng-support.com/column/progress-book1-lesson20-1/</t>
  </si>
  <si>
    <t>以下のページは不自然なワードを使用しています。
これらを適切に自然な言葉に置き換えて下さい。
なお、本文の装飾や構造は絶対に変えないでください。
【対象ページURL】
https://eng-support.com/column/progress-book1-lesson20-1/
【検出された不自然ワード】
（検出なし）
【本文】
------
&lt;p&gt;&lt;iframe title="YouTube video player" src="https://www.youtube.com/embed/tpUKdWxTogI" width="560" height="315" frameborder="0" allowfullscreen="allowfullscreen"&gt;&lt;span data-mce-type="bookmark" style="display: inline-block; width: 0px; overflow: hidden; line-height: 0;" class="mce_SELRES_start"&gt;&lt;/span&gt;&lt;/iframe&gt;&lt;/p&gt;
&lt;p&gt;今回は、Book1 Lesson20シーン1の「SVOO」文型についてお話しします。&lt;/p&gt;
&lt;p&gt;この文型は初めて見る人には少し難しく感じるかもしれませんが、頑張って理解してください。&lt;/p&gt;
&lt;p&gt;まず、文型とは英語の文を特定のパターンに分類したものです。実は英語の文はパターンがたったの5つしかなく、それを5つの文型と呼びます。したがって、文型を理解すれば、複雑な英文でもどの文型に該当するか考えるだけで解読できるようになります。&lt;/p&gt;
&lt;p&gt;文型の理解がないまま、ただ訳してしまおうとすると英語が苦手になる人が多いです。ですので、ぜひこの文型をしっかり覚えてください。&lt;/p&gt;
&lt;p&gt;第4文型は「SVOO」です。この文型では、主語（Subject）の後に他動詞（Verb）が続き、その後に2つの名詞（Object）が並びます。具体的な文の例を見てみましょう。&lt;/p&gt;
&lt;p&gt;“&lt;span style="color: blue;"&gt;Ms. Brown&lt;/span&gt; &lt;span style="color: green;"&gt;gave&lt;/span&gt; &lt;span style="color: blue;"&gt;every student&lt;/span&gt; &lt;span style="color: blue;"&gt;a little Christmas present&lt;/span&gt;.”&lt;br /&gt;
「&lt;span style="color: blue;"&gt;ブラウン先生&lt;/span&gt;は&lt;span style="color: green;"&gt;生徒全員&lt;/span&gt;に&lt;span style="color: blue;"&gt;ちっちゃなクリスマスプレゼント&lt;/span&gt;を&lt;span style="color: green;"&gt;あげた&lt;/span&gt;。」&lt;/p&gt;
&lt;p&gt;この文では、主語は&lt;span style="color: blue;"&gt;「Ms. Brown」&lt;/span&gt;であり、動詞は&lt;span style="color: green;"&gt;「gave」&lt;/span&gt;です。その後に&lt;span style="color: blue;"&gt;「every student」&lt;/span&gt;と&lt;span style="color: blue;"&gt;「a little Christmas present」&lt;/span&gt;という2つの名詞が続いています。このように、第4文型では主語の後に他動詞が来てから「人に」や「物を」という形で名詞が続くのが特徴です。&lt;/p&gt;
&lt;p&gt;英語は単語の選び方や文法的なルールがありますので、それを把握しておくと非常に助かります。例えば、第4文型では「give」が代表的な動詞ですが、他にも「tell」「show」「lend」「ask」などがあります。これらの動詞はそれぞれ特定のパターンに従いますので、覚えておくと便利です。&lt;/p&gt;
&lt;p&gt;また、品詞の考え方も重要です。第4文型の文では、名詞・他動詞・名詞・名詞の順に並ぶことが基本です。この順序を把握しておきましょう。&lt;/p&gt;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&lt;p&gt;第4文型は、「人に物を与える」という意味を表します。日本語では「あげる」と訳されることが多いですが、「give」が一番代表的な動詞です。&lt;/p&gt;
&lt;p&gt;他の文型もありますが、まずは第4文型をしっかりと理解してください。第4文型は「SVOO」の形をしており、基本的に「人に物を与える」という内容を表します。&lt;/p&gt;
&lt;p&gt;&amp;nbsp;&lt;/p&gt;
&lt;p&gt;&lt;span style="color: blue;"&gt;“tell”&lt;/span&gt;という動詞は、「人に物を伝える」という意味です。例文を見てみましょう。&lt;/p&gt;
&lt;h3&gt;“tell”の例文&lt;/h3&gt;
&lt;p&gt;Ligang told her classmates a Chinese story.&lt;br /&gt;
「リーファンはクラスメイトに中国のお話をした。」&lt;br /&gt;
“tell”は&lt;span style="color: blue;"&gt;「人に物を伝える」&lt;/span&gt;という意味です。また、「物語」も&lt;span style="color: blue;"&gt;「物を伝える」&lt;/span&gt;という意味になります。以下の文を見てみましょう。&lt;/p&gt;
&lt;p&gt;Did she show them her photos of China, too?&lt;br /&gt;
「彼女はクラスメイトに中国の写真を見せることもしたのですか？」&lt;/p&gt;
&lt;h3&gt;“show”の例文&lt;/h3&gt;
&lt;p&gt;Ligang showed her classmates her photos of China.&lt;br /&gt;
「リーファンはクラスメイトに中国の写真を見せました。」&lt;/p&gt;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&lt;p&gt;次に、「lend」という動詞です。「人に物を貸す」という意味です。例文を見てみましょう。&lt;/p&gt;
&lt;h3&gt;“lend”の例文&lt;/h3&gt;
&lt;p&gt;John lent Mike his tennis racket.&lt;br /&gt;
「ジョンはマイクに彼のテニスのラケットを貸しました。」&lt;/p&gt;
&lt;p&gt;最後に、「bought」という動詞です。「人に物を買う」という意味です。例文を見てみましょう。&lt;/p&gt;
&lt;h3&gt;“bought”の例文&lt;/h3&gt;
&lt;p&gt;Laura bought her mother some roses for Christmas.&lt;br /&gt;
「ローラはクリスマスにお母さんにいくつかのバラを買いました。」&lt;/p&gt;
&lt;p&gt;この例文では、Lauraがクリスマスにお母さんにバラを買ったことを表しています。他動詞の後に&lt;span style="color: red;"&gt;「人に」&lt;/span&gt;と&lt;span style="color: red;"&gt;「物を」&lt;/span&gt;が続いています。全体としては&lt;span style="color: blue;"&gt;「人に物を与える」&lt;/span&gt;という意味になります。&lt;/p&gt;
&lt;p&gt;そもそも前置詞の”to”と”for”の違いが分からない人が多いです。&lt;/p&gt;
&lt;h3&gt;【”to”の場合】&lt;/h3&gt;
&lt;p&gt;例えば、”He went &lt;span style="color: red;"&gt;to school&lt;/span&gt; yesterday.”（「彼は昨日&lt;span style="color: red;"&gt;学校に&lt;/span&gt;行った。」）です。&lt;/p&gt;
&lt;p&gt;この文では”&lt;span style="color: red;"&gt;to school&lt;/span&gt;“となっています。&lt;/p&gt;
&lt;p&gt;“&lt;span style="color: red;"&gt;to school&lt;/span&gt;“は「&lt;span style="color: blue;"&gt;学校に&lt;/span&gt;」という副詞的な表現で、”went”（「行った」）に関連しています。この部分をオレンジで線で囲みます。&lt;/p&gt;
&lt;p&gt;“&lt;span style="color: blue;"&gt;to&lt;/span&gt;“という前置詞が使われています。&lt;/p&gt;
&lt;h3&gt;【”for”の場合】&lt;/h3&gt;
&lt;p&gt;次に例文を見てみましょう。&lt;/p&gt;
&lt;p&gt;“He left &lt;span style="color: red;"&gt;for school&lt;/span&gt; this morning.”（「彼は今朝&lt;span style="color: red;"&gt;学校に向けて&lt;/span&gt;出発した。」）&lt;/p&gt;
&lt;p&gt;この文では”&lt;span style="color: red;"&gt;for school&lt;/span&gt;“となっています。&lt;/p&gt;
&lt;p&gt;普通に考えると「出発」は「家を出た」という意味です。&lt;/p&gt;
&lt;p&gt;ここで使われているのは前置詞の”&lt;span style="color: red;"&gt;for&lt;/span&gt;“です。&lt;/p&gt;
&lt;p&gt;“&lt;span style="color: red;"&gt;for school&lt;/span&gt;“とは「&lt;span style="color: green;"&gt;学校に向けて&lt;/span&gt;」という意味になります。&lt;/p&gt;
&lt;p&gt;どちらも「&lt;span style="color: blue;"&gt;学校に&lt;/span&gt;」という意味合いですが、”&lt;span style="color: red;"&gt;for&lt;/span&gt;“が使われる場合は「&lt;span style="color: green;"&gt;向けて出発した&lt;/span&gt;」というニュアンスが含まれます。&lt;/p&gt;
&lt;p&gt;このように、「&lt;span style="color: green;"&gt;向けて&lt;/span&gt;」という要素があるときには”&lt;span style="color: red;"&gt;for&lt;/span&gt;“を使うことがあります。&lt;/p&gt;
&lt;p&gt;この違いについて具体的な例を見てみましょう。&lt;br /&gt;
“Ms. Brown gave a little Christmas present &lt;span style="color: red;"&gt;to every student&lt;/span&gt;.”（「ブラウン先生はちっちゃなクリスマスプレゼントを全員の生徒にあげました。」）&lt;br /&gt;
この場合、プレゼントは全員の生徒のもとに到達しています。&lt;/p&gt;
&lt;p&gt;“&lt;span style="color: blue;"&gt;to&lt;/span&gt;“が使われています。&lt;br /&gt;
“Laura bought some roses &lt;span style="color: red;"&gt;for her mother for Christmas&lt;/span&gt;.”（「ローラはクリスマスのためにお母さんにいくつかのバラを買いました。」）&lt;br /&gt;
この場合、ローラが買った時点ではバラはお母さんのもとに到達していません。&lt;/p&gt;
&lt;p&gt;バラがお母さんのもとに到達するかどうかは分かりません。&lt;/p&gt;
&lt;p&gt;このように到達しない場合もあるため、”&lt;span style="color: red;"&gt;for&lt;/span&gt;“が使われています。&lt;/p&gt;
&lt;p&gt;このように、”&lt;span style="color: blue;"&gt;to&lt;/span&gt;“は必ず到達することを表し、”&lt;span style="color: red;"&gt;for&lt;/span&gt;“は到達するかしないかの両方の可能性がある場合に使われます。&lt;br /&gt;
日本の英語教育では、”&lt;span style="color: blue;"&gt;to&lt;/span&gt;“と”&lt;span style="color: red;"&gt;for&lt;/span&gt;“の違いを丸暗記することが多いですが、実際には到達するかしないかという原則を理解することが重要です。&lt;/p&gt;
&lt;h3&gt;【まとめ】SVOO（第4文型）の書き換えマスター&lt;/h3&gt;
&lt;p&gt;テストに出るポイントを整理しました。ここを覚えるだけで、文法のミスがぐっと減ります。&lt;/p&gt;
&lt;p&gt;1. toを使う動詞とforを使う動詞の一覧&lt;/p&gt;
&lt;p&gt;第4文型（SVOO）を第3文型（SVO + 前置詞 + 人）に書き換えるとき、動詞によって前置詞を使い分けます。&lt;/p&gt;
&lt;p&gt;相手に届くイメージ（toを使うグループ）&lt;br /&gt;
・give（あげる）&lt;br /&gt;
・show（見せる）&lt;br /&gt;
・tell（伝える）&lt;br /&gt;
・lend（貸す）&lt;br /&gt;
・teach（教える）&lt;br /&gt;
・write（書く）&lt;/p&gt;
&lt;p&gt;相手がいなくてもできる準備のイメージ（forを使うグループ）&lt;br /&gt;
・buy（買う）&lt;br /&gt;
・make（作る）&lt;br /&gt;
・cook（料理する）&lt;br /&gt;
・get（手に入れる）&lt;br /&gt;
・find（見つける）&lt;/p&gt;
&lt;p&gt;—&lt;/p&gt;
&lt;p&gt;2. 練習問題：第4文型から第3文型への書き換え&lt;/p&gt;
&lt;p&gt;次の日本文に合うように、英文の空所に適切な単語を入れなさい。&lt;/p&gt;
&lt;p&gt;問1. 私は彼にその本をあげた。&lt;br /&gt;
I gave him the book.&lt;br /&gt;
＝ I gave the book (　　) him.&lt;/p&gt;
&lt;p&gt;問2. 私の母は私にケーキを作ってくれた。&lt;br /&gt;
My mother made me a cake.&lt;br /&gt;
＝ My mother made a cake (　　) me.&lt;/p&gt;
&lt;p&gt;問3. あなたの写真を見せてくれませんか？&lt;br /&gt;
Will you show me your picture?&lt;br /&gt;
＝ Will you show your picture (　　) me?&lt;/p&gt;
&lt;p&gt;解答&lt;br /&gt;
1. to（あげる動作は相手がいないと成立しない＝到達する）&lt;br /&gt;
2. for（作る動作は相手がいなくてもできる準備＝到達は別）&lt;br /&gt;
3. to（見せる動作は相手が必要＝到達する）&lt;/p&gt;
&lt;p&gt;—&lt;/p&gt;
&lt;p&gt;3. よくある質問（FAQ）&lt;/p&gt;
&lt;p&gt;質問：SVOOの語順を忘れてしまいます。&lt;br /&gt;
回答：基本は「主語 ＋ 動詞 ＋ 人 ＋ 物」の順です。「人に、物を、与える」というリズムで覚えましょう。&lt;/p&gt;
&lt;p&gt;質問：askを使うときはどうなりますか？&lt;br /&gt;
回答：ask（尋ねる）の場合は「to」でも「for」でもなく「of」を使います。&lt;br /&gt;
例文：He asked me a question. ＝ He asked a question of me.&lt;br /&gt;
これは特殊な並びとしてテストに出やすいので、セットで覚えておくと得点アップにつながります。&lt;/p&gt;
&lt;p&gt;—&lt;/p&gt;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id="veu_cta-556" class="veu_cta"&gt;
&lt;h1 class="cta_title"&gt;動画：PROGRESS IN ENGLISH 21 完全攻略&lt;/h1&gt;
&lt;div class="cta_body"&gt;
&lt;div class="cta_body_txt image_no"&gt;各単元の注意点を授業形式でお届けしています。日頃こんな感じの授業を行っておりますので、是非一度ご覧下さい！&lt;/div&gt;
&lt;div class="cta_body_link"&gt;&lt;a class="btn btn-primary btn-block btn-lg" href="https://eng-support.com/column/" target="_blank" rel="noopener"&gt;動画：PROGRESS IN ENGLISH 21 完全攻略&lt;/a&gt;&lt;/div&gt;
&lt;/div&gt;
&lt;/section&gt;
&lt;section id="veu_cta-556" class="veu_cta"&gt;
&lt;h1 class="cta_title"&gt;動画：PROGRESS IN ENGLISH 21 完全攻略&lt;/h1&gt;
&lt;div class="cta_body"&gt;
&lt;div class="cta_body_txt image_no"&gt;各単元の注意点を授業形式でお届けしています。日頃こんな感じの授業を行っておりますので、是非一度ご覧下さい！&lt;/div&gt;
&lt;div class="cta_body_link"&gt;&lt;a class="btn btn-primary btn-block btn-lg" href="https://eng-support.com/column/" target="_blank" rel="noopener"&gt;動画：PROGRESS IN ENGLISH 21 完全攻略&lt;/a&gt;&lt;/div&gt;
&lt;/div&gt;
&lt;p&gt;&lt;!-- [ /.vkExUnit_cta_body ] --&gt;&lt;/p&gt;
&lt;/section&gt;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</si>
  <si>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https://eng-support.com/column/progress-book1-lesson20-2/</t>
  </si>
  <si>
    <t>以下のページは不自然なワードを使用しています。
これらを適切に自然な言葉に置き換えて下さい。
なお、本文の装飾や構造は絶対に変えないでください。
【対象ページURL】
https://eng-support.com/column/progress-book1-lesson20-2/
【検出された不自然ワード】
（検出なし）
【本文】
------
&lt;p&gt;&lt;iframe title="YouTube video player" src="https://www.youtube.com/embed/UlESw7_M2hU" width="560" height="315" frameborder="0" allowfullscreen="allowfullscreen"&gt;&lt;/iframe&gt;&lt;/p&gt;
&lt;p&gt;今回は、Book1 Lesson20シーン2の不定詞と動詞の目的語についてお話しします。&lt;/p&gt;
&lt;p style="color: black;"&gt;不定詞は英語の勉強の中でよく出てくる言葉です。以下に詳細を説明しますので、ご覧ください。&lt;/p&gt;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 style="color: black;"&gt;不定詞とは&lt;/h3&gt;
&lt;p style="color: black;"&gt;不定詞とは、動詞の原形の前に&amp;#8221;to&amp;#8221;を付けたものです。例えば、&amp;#8221;go&amp;#8221;の前に&amp;#8221;to&amp;#8221;を付けて&amp;#8221;to go&amp;#8221;、&amp;#8221;run&amp;#8221;の前に&amp;#8221;to&amp;#8221;を付けて&amp;#8221;to run&amp;#8221;といった形です。&amp;#8221;to 動詞原形&amp;#8221;という一つの塊として考えましょう。&lt;/p&gt;
&lt;p style="color: black;"&gt;不定詞は元々動詞ですが、動詞以外の働きもします。以下に例文を示します。&lt;/p&gt;
&lt;h3 style="color: black;"&gt; &amp;#8220;Jiro likes hot dogs.&amp;#8221;「ジローはホットドッグが好き。」&lt;/h3&gt;
&lt;p style="color: black;"&gt;この文では、&amp;#8221;Jiro&amp;#8221;が主語であり、&amp;#8221;likes&amp;#8221;が他動詞です。&amp;#8221;likes&amp;#8221;は「何々が好きだ」という意味の動詞です。&amp;#8221;Jiro likes&amp;#8221;で「ジローはが好き」となります。しかし、具体的に何が好きなのかが分かりません。ここで不定詞が登場します。&lt;/p&gt;
&lt;p style="color: black;"&gt;不定詞は他動詞の後ろに来て、その後ろに目的語が付くことがあります。目的語は名詞です。例えば、「ジローはが好き」という意味であれば、&amp;#8221;hot dogs&amp;#8221;が目的語になります。したがって、&amp;#8221;Jiro likes hot dogs&amp;#8221;では、「ジローはホットドッグが好き」となります。&lt;/p&gt;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 style="color: black;"&gt; &amp;#8220;Jiro likes to have hot dogs for lunch.&amp;#8221;「ジローは昼食にホットドッグを食べるのが好き。」&lt;/h3&gt;
&lt;p style="color: black;"&gt;この文では、&amp;#8221;Jiro&amp;#8221;が主語であり、&amp;#8221;likes&amp;#8221;が他動詞です。&amp;#8221;to have&amp;#8221;は動詞の原形の前に&amp;#8221;to&amp;#8221;を付けた不定詞です。不定詞の後ろには&amp;#8221;hot dogs&amp;#8221;が目的語として付きます。ここでは&amp;#8221;hot dogs&amp;#8221;が直接の目的語ですが、&amp;#8221;to have&amp;#8221;の目的語でもあります。&lt;/p&gt;
&lt;p style="color: black;"&gt;さらに、&amp;#8221;for lunch&amp;#8221;は「昼食に」という意味の表現です。不定詞の後ろに副詞的な表現が続きます。&amp;#8221;for lunch&amp;#8221;は&amp;#8221;to have&amp;#8221;の目的語であり、&amp;#8221;to have hot dogs for lunch&amp;#8221;は「昼食にホットドッグを食べる」となります。&lt;/p&gt;
&lt;p style="color: black;"&gt;不定詞は、「to 動詞原形」として動詞的な働きをしつつ、名詞的な働きもします。目的語の位置によって解釈が異なりますので、適切な文脈で使われています。&lt;/p&gt;
&lt;h3 style="color: black;"&gt;【理解度チェック】不定詞の目的語・練習問題&lt;/h3&gt;
&lt;p&gt;解説の内容を理解できたか、以下の日本文を英語に直してみましょう（答えは下にあります）。&lt;/p&gt;
&lt;div style="border: 1px solid #ccc; padding: 15px; background-color: #f9f9f9;"&gt;
&lt;p&gt;1. 私はテニスをすることが好きです。&lt;br /&gt;
( I / like / play / tennis / to ) .&lt;/p&gt;
&lt;p&gt;2. 彼は夕食にピザを食べることを望んでいます。&lt;br /&gt;
( pizza / wants / have / he / to / for dinner ) .&lt;/p&gt;
&lt;/div&gt;
&lt;details style="margin-top: 10px; cursor: pointer;"&gt;
&lt;summary style="font-weight: bold; color: #ff8c00;"&gt;解答を確認する&lt;/summary&gt;
&lt;div style="padding: 10px; border: 1px dashed #FF8C00; margin-top: 5px;"&gt;
&lt;p&gt;1. &lt;strong&gt;I like to play tennis.&lt;/strong&gt;&lt;br /&gt;
&lt;small&gt;※like（他動詞）の目的語として to play（不定詞）が置かれています。&lt;/small&gt;&lt;/p&gt;
&lt;p&gt;2. &lt;strong&gt;He wants to have pizza for dinner.&lt;/strong&gt;&lt;br /&gt;
&lt;small&gt;※wantsの目的語として to have（～すること）が使われています。&lt;/small&gt;&lt;/p&gt;
&lt;/div&gt;
&lt;/details&gt;
&lt;p&gt;&amp;nbsp;&lt;/p&gt;
&lt;h3 style="color: black;"&gt;プログレス学習者によくある質問（FAQ）&lt;/h3&gt;
&lt;div style="margin-bottom: 20px;"&gt;
&lt;p&gt;&lt;strong&gt;Q. 他動詞と不定詞の見分け方は？&lt;/strong&gt;&lt;br /&gt;
A. プログレス Book1で登場する like や want は、後ろに「何を？」にあたる言葉を必要とする他動詞です。この「何を？」の部分に「～すること（to ＋ 動詞の原形）」を置くのが、不定詞の名詞的用法の基本形です。&lt;/p&gt;
&lt;p&gt;&lt;strong&gt;Q. 不定詞のあとにくる &amp;#8220;for lunch&amp;#8221; などはどう訳せばいいですか？&lt;/strong&gt;&lt;br /&gt;
A. 不定詞（to ＋ 動詞の原形）は、もともと動詞だったときの性質を保っています。そのため、今回の例文のように &amp;#8220;to have hot dogs for lunch&amp;#8221;（昼食にホットドッグを食べる＋こと）と、ひと塊の動作として訳すのがコツです。&lt;/p&gt;
&lt;/div&gt;
&lt;hr /&gt;
&lt;p&gt;&amp;nbsp;&lt;/p&gt;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</si>
  <si>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https://eng-support.com/column/progress-book1-lesson20-4/</t>
  </si>
  <si>
    <t>以下のページは不自然なワードを使用しています。
これらを適切に自然な言葉に置き換えて下さい。
なお、本文の装飾や構造は絶対に変えないでください。
【対象ページURL】
https://eng-support.com/column/progress-book1-lesson20-4/
【検出された不自然ワード】
（検出なし）
【本文】
------
&lt;p&gt;&lt;iframe title="YouTube video player" src="https://www.youtube.com/embed/jXhEY9lQ-bA" width="560" height="315" frameborder="0" allowfullscreen="allowfullscreen"&gt;&lt;span data-mce-type="bookmark" style="display: inline-block; width: 0px; overflow: hidden; line-height: 0;" class="mce_SELRES_start"&gt;﻿&lt;/span&gt;&lt;/iframe&gt;&lt;/p&gt;
&lt;p&gt;今回は、Book1 Lesson20シーン4の「&lt;span style="color: blue;"&gt;every&lt;/span&gt;」「&lt;span style="color: blue;"&gt;any&lt;/span&gt;」「&lt;span style="color: blue;"&gt;some&lt;/span&gt;」「&lt;span style="color: blue;"&gt;none&lt;/span&gt;」という単元についてお話しします。この単元では、これらの単語が組み合わさって様々な意味を表すことになります。Book1も最終章に入りましたので、最後まで頑張りましょう。&lt;/p&gt;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&lt;p&gt;まず、PROGRESS Book1の195ページ、シーン4の右側のチェック方法について説明します。ここでは、3×4または4×3の表があります。この表の中には、「&lt;span style="color: blue;"&gt;every&lt;/span&gt;」「&lt;span style="color: blue;"&gt;some&lt;/span&gt;」「&lt;span style="color: blue;"&gt;any&lt;/span&gt;」「&lt;span style="color: blue;"&gt;no&lt;/span&gt;」のいずれかの後ろに「&lt;span style="color: green;"&gt;body&lt;/span&gt;」、イギリス英語では「ボディ」、アメリカ英語では「バディ」と発音することが多いですね。また、「&lt;span style="color: blue;"&gt;one&lt;/span&gt;」と「&lt;span style="color: blue;"&gt;thing&lt;/span&gt;」のいずれかも付け加えられます。したがって、英単語としては4×3の12語があります。&lt;/p&gt;
&lt;p&gt;注意が必要なのは、この中の「&lt;span style="color: blue;"&gt;every&lt;/span&gt;」や「&lt;span style="color: blue;"&gt;some&lt;/span&gt;」などの後ろに「&lt;span style="color: green;"&gt;body&lt;/span&gt;」や「&lt;span style="color: blue;"&gt;one&lt;/span&gt;」、「&lt;span style="color: blue;"&gt;thing&lt;/span&gt;」が付く場合の書き方です。これらの単語は一緒に書かれますが、ただし、「&lt;span style="color: blue;"&gt;no&lt;/span&gt; one」だけは「&lt;span style="color: blue;"&gt;no&lt;/span&gt;」と「&lt;span style="color: blue;"&gt;one&lt;/span&gt;」を離して書きます。これは後の章で説明されますので、覚えておいてください。&lt;/p&gt;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&lt;p&gt;さらに、「&lt;span style="color: blue;"&gt;none&lt;/span&gt;」と「&lt;span style="color: blue;"&gt;no&lt;/span&gt; one」は意味も似ており、綴りも似ているため、見た目が似ていて区別しにくくなります。ですので、「&lt;span style="color: blue;"&gt;no&lt;/span&gt; one」は別々に話して書くようにしましょう。この「&lt;span style="color: blue;"&gt;no&lt;/span&gt; one」についても後の章で説明される単語ですので、覚えておいてください。&lt;/p&gt;
&lt;p&gt;これらの単語について、詳しく説明していきますので、以下をご覧ください。&lt;/p&gt;
&lt;p&gt;まずは、Lookの一番上の文を見てみましょう。「My father goes to London &lt;span style="color: blue;"&gt;every&lt;/span&gt; spring.」と言っています。「&lt;span style="color: blue;"&gt;every&lt;/span&gt; spring」という表現は「毎年の春」という意味で、春は必ず2回以上訪れることを意味します。実際は「&lt;span style="color: blue;"&gt;every&lt;/span&gt;」が付くと3回以上を指しますので、正確には「springs」となるべきです。しかし、ここでは「&lt;span style="color: blue;"&gt;every&lt;/span&gt;」に単数名詞が続く形で表現されています。「&lt;span style="color: blue;"&gt;every&lt;/span&gt;day」のように日常的な意味で使われる場合もありますが、この場合は単数形となります。例えば、「I go to school &lt;span style="color: blue;"&gt;every&lt;/span&gt;day.」という文でも、「&lt;span style="color: blue;"&gt;every&lt;/span&gt;day」は単数形で使われています。一週間で何日学校に行くかというと、週末が休みの学校の場合は5日、「&lt;span style="color: blue;"&gt;five&lt;/span&gt; days」となります。週末も学校に行く場合は「&lt;span style="color: blue;"&gt;six&lt;/span&gt; days」となります。しかし、「&lt;span style="color: blue;"&gt;every&lt;/span&gt;day」は単数形として使われます。「&lt;span style="color: blue;"&gt;every&lt;/span&gt;」の後ろは単数形であることを覚えておきましょう。&lt;/p&gt;
&lt;p&gt;次に、「Be quiet, &lt;span style="color: green;"&gt;everybody&lt;/span&gt;.」という文です。実は、「&lt;span style="color: blue;"&gt;every&lt;/span&gt;」と「&lt;span style="color: green;"&gt;body&lt;/span&gt;」は元々別々の単語でした。「&lt;span style="color: blue;"&gt;every&lt;/span&gt; spring」や「&lt;span style="color: blue;"&gt;every&lt;/span&gt;day」のように、「spring」や「day」の代わりに「&lt;span style="color: green;"&gt;body&lt;/span&gt;」という単語を使用します。ここでの「&lt;span style="color: green;"&gt;body&lt;/span&gt;」は「全ての人」という意味で使われます。また、「&lt;span style="color: blue;"&gt;one&lt;/span&gt;」も「人」という意味があるため、「&lt;span style="color: blue;"&gt;every&lt;/span&gt;」と「&lt;span style="color: blue;"&gt;one&lt;/span&gt;」をくっつけて書くようになりました。したがって、「&lt;span style="color: green;"&gt;body&lt;/span&gt;」が単数形となります。なお、「&lt;span style="color: green;"&gt;body&lt;/span&gt;」の複数形は「&lt;span style="color: green;"&gt;bodies&lt;/span&gt;」です。この点を参考にしておいてください。&lt;/p&gt;
&lt;p&gt;次に、「&lt;span style="color: blue;"&gt;Everyone&lt;/span&gt; was doing their homework.」という文です。ここで注意したいのは、「&lt;span style="color: blue;"&gt;Everyone&lt;/span&gt;」や「&lt;span style="color: blue;"&gt;everybody&lt;/span&gt;」、「&lt;span style="color: blue;"&gt;nothing&lt;/span&gt;」といった単語は全て名詞であるということです。これらは名詞として扱われます。「&lt;span style="color: blue;"&gt;Almost&lt;/span&gt;」は副詞であると説明しましたが、英語では副詞が名詞を修飾する場合があります。ここでは「&lt;span style="color: blue;"&gt;Almost&lt;/span&gt;」が「&lt;span style="color: blue;"&gt;every&lt;/span&gt;」などの形容詞を修飾しているため、副詞となります。「&lt;span style="color: blue;"&gt;everyone&lt;/span&gt;」は「&lt;span style="color: blue;"&gt;every one&lt;/span&gt;」と1語で表現されていますが、副詞としての「&lt;span style="color: blue;"&gt;Almost&lt;/span&gt;」の使い方がそのまま残っています。このような点を理解しておくと、英語の理解が深まるでしょう。&lt;/p&gt;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&lt;p&gt;最後に、「&lt;span style="color: blue;"&gt;Almost&lt;/span&gt; everyone is here.」という文です。「ほぼ全員ここにいます。」という意味です。ここでは「&lt;span style="color: blue;"&gt;Almost&lt;/span&gt;」が名詞を修飾する形容詞である「&lt;span style="color: blue;"&gt;all&lt;/span&gt;」と組み合わさっています。「&lt;span style="color: blue;"&gt;all&lt;/span&gt;」は名詞を修飾する形容詞としても副詞としても使われます。この場合は「&lt;span style="color: blue;"&gt;all&lt;/span&gt;」が「&lt;span style="color: blue;"&gt;students&lt;/span&gt;」を修飾しているため、形容詞となります。一方、「&lt;span style="color: blue;"&gt;Almost&lt;/span&gt;」は「&lt;span style="color: blue;"&gt;every&lt;/span&gt;」などの形容詞を修飾していたため、副詞となります。「&lt;span style="color: blue;"&gt;Most&lt;/span&gt;」か「&lt;span style="color: blue;"&gt;Almost&lt;/span&gt;」か迷った場合は、このように文脈に合わせて品詞を考えると良いでしょう。形容詞は名詞を修飾し、副詞は名詞以外を修飾しますので、このポイントを覚えておいてください。&lt;/p&gt;
&lt;p&gt;以上が今回の内容です。Book1の学習もこれで終了です。皆さんお疲れ様でした。&lt;/p&gt;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</si>
  <si>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https://eng-support.com/column/progress-book1-lesson8/</t>
  </si>
  <si>
    <t>以下のページは不自然なワードを使用しています。
これらを適切に自然な言葉に置き換えて下さい。
なお、本文の装飾や構造は絶対に変えないでください。
【対象ページURL】
https://eng-support.com/column/progress-book1-lesson8/
【検出された不自然ワード】
（検出なし）
【本文】
------
&lt;p&gt;&lt;iframe title="YouTube video player" src="https://www.youtube.com/embed/RYFQPFKXQyA" width="560" height="315" frameborder="0" allowfullscreen="allowfullscreen"&gt;&lt;/iframe&gt;&lt;/p&gt;
&lt;h2&gt;WhenとWhereの疑問文｜Book1 Lesson8&lt;/h2&gt;
&lt;p&gt;――今回、Book1 Lesson8シーン3疑問詞”When”と”Where”と一般動詞という事で、疑問詞が二つ登場する訳ですが、宜しくお願いします。&lt;/p&gt;
&lt;p&gt;&lt;img decoding="async" loading="lazy" class="alignnone wp-image-311" src="http://eng-support.com/wp-content/uploads/2023/05/プログレス230427.jpg" alt="" width="1104" height="621" srcset="https://eng-support.com/wp-content/uploads/2023/05/プログレス230427.jpg 1280w, https://eng-support.com/wp-content/uploads/2023/05/プログレス230427-300x169.jpg 300w, https://eng-support.com/wp-content/uploads/2023/05/プログレス230427-1024x576.jpg 1024w, https://eng-support.com/wp-content/uploads/2023/05/プログレス230427-768x432.jpg 768w, https://eng-support.com/wp-content/uploads/2023/05/プログレス230427-320x180.jpg 320w" sizes="(max-width: 1104px) 100vw, 1104px" /&gt;&lt;/p&gt;
&lt;h2&gt;When｜いつをたずねる&lt;/h2&gt;
&lt;h3&gt;曜日が3つ以上ならandは最後の前だけ&lt;/h3&gt;
&lt;p&gt;ではまずは”When”の方から見ていきましょう。&lt;br /&gt;
I play baseball every Monday, Wednesday and Friday.&lt;br /&gt;
私は毎週月曜水曜金曜に野球をします。&lt;br /&gt;
ちょっと疑問詞と関係ないんですが、英語の大事な所をお話ししたいと思います。&lt;br /&gt;
この”every Monday, Wednesday and Friday.”です。&lt;br /&gt;
日本語ですと、月曜と水曜と金曜月です。&lt;br /&gt;
月曜と水曜と金曜を英語にして下さいと言われたら、&lt;br /&gt;
「月曜日」は”Monday”、「と」は”and”だったな。&lt;br /&gt;
”Monday and Wednesday”、また「と」を見て”and”だ。&lt;br /&gt;
そして「金曜日」が”Friday”となり、ここに”and”を付けちゃう人が結構います。&lt;br /&gt;
だけど英語というのは、今回曜日が三つ並んでる訳ですが、三つ以上並べる時の”and”は、最後の前しか付けないんです。他は「,」です。&lt;/p&gt;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&lt;p&gt;したがって例えば、月曜の前に付けるというと日曜しかなくなっちゃうんですが、&lt;br /&gt;
日曜と月曜と水曜と金曜の場合、”Sunday, Monday, Wednesday and Friday”となります。&lt;br /&gt;
この、「と金曜日」の後ろに、「と土曜日」と付けましょうか。&lt;br /&gt;
四つ並べる場合。&lt;br /&gt;
”and”は最後の前だけです。&lt;br /&gt;
という事は、この「土曜日」”Saturday”の前にしか”and”付けちゃいけないんです。&lt;br /&gt;
したがって、”Monday, Wednesday, Friday”で「,」があってもなくてもよくて、”and Saturday”となります。&lt;br /&gt;
”and”は最後の前にしか付けちゃダメです。&lt;br /&gt;
ちなみに最後の”and”の前は「,」を付けてもいいです。&lt;br /&gt;
付けても付けなくてもいいという点線という事にしておきましょう（笑）&lt;br /&gt;
”Monday, Wednesday, and Friday”でも、”Monday, Wednesday and Friday”とここは「,」あってもなくてもいいんですが、&lt;span style="color: #ff0000;"&gt;三つ以上並んでいる時は最後の要素の前にだけ”and”を付けます。&lt;/span&gt;&lt;br /&gt;
&lt;strong&gt;それ以外のとこは「,」しか付けちゃダメです。&lt;/strong&gt;&lt;br /&gt;
これを覚えておいて下さい。&lt;br /&gt;
その上で疑問詞の話にいきたいと思いますが&lt;/p&gt;
&lt;p&gt;&lt;img decoding="async" loading="lazy" class="alignnone size-full wp-image-310" src="http://eng-support.com/wp-content/uploads/2023/05/IMG_0312.jpg" alt="" width="376" height="468" srcset="https://eng-support.com/wp-content/uploads/2023/05/IMG_0312.jpg 376w, https://eng-support.com/wp-content/uploads/2023/05/IMG_0312-241x300.jpg 241w" sizes="(max-width: 376px) 100vw, 376px" /&gt;&lt;/p&gt;
&lt;h3&gt;Whenは動作にくっつく（毎週月水金＝いつ）&lt;/h3&gt;
&lt;p&gt;”I”その下”Laura”、その下”they”、その下”you”、ここが誰がという部分で主語（S）です。&lt;br /&gt;
次の”play&amp;#8221; &amp;#8220;study&amp;#8221; &amp;#8220;have” ”watch”、ここが「何々する」で、「プレイする」とか「勉強する」、「持っている」、「見る」という動詞（V）です。&lt;br /&gt;
「何を」という部分が目的語です。&lt;br /&gt;
その後ろの「いつ」という部分です。&lt;/p&gt;
&lt;p&gt;&lt;img decoding="async" loading="lazy" class="alignnone wp-image-312" src="http://eng-support.com/wp-content/uploads/2023/05/IMG_0313.jpg" alt="" width="836" height="145" srcset="https://eng-support.com/wp-content/uploads/2023/05/IMG_0313.jpg 1026w, https://eng-support.com/wp-content/uploads/2023/05/IMG_0313-300x52.jpg 300w, https://eng-support.com/wp-content/uploads/2023/05/IMG_0313-1024x178.jpg 1024w, https://eng-support.com/wp-content/uploads/2023/05/IMG_0313-768x133.jpg 768w" sizes="(max-width: 836px) 100vw, 836px" /&gt;&lt;/p&gt;
&lt;p&gt;例えばここだったら「毎週、月曜、水曜、金曜」と、「いつ」という所を疑問詞にしたら、”When”になる訳です。&lt;br /&gt;
疑問詞は文頭にあります。&lt;br /&gt;
実を言いますと、”every Monday, Wednesday and Friday”、「毎週月水金」に野球をするんです。&lt;br /&gt;
「毎週月水金」に&lt;strong&gt;するんです。&lt;/strong&gt;&lt;br /&gt;
つまりこの部分は、”play”という動詞を修飾します。&lt;br /&gt;
&lt;span style="color: #0000ff;"&gt;動詞を修飾すると副詞と言います。&lt;/span&gt;&lt;br /&gt;
したがってこの”When”は副詞です。&lt;/p&gt;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&lt;h3&gt;Whatは名詞で答える（Whenと役割が違う）&lt;/h3&gt;
&lt;p&gt;一方、この間勉強した”What”というのは、「何？」です。&lt;br /&gt;
例えば、”What is this?”に対して、”This is a pen.”、”What”に対して&amp;#8221;a pen”、”pen”と答えています。&lt;br /&gt;
”pen”は名前です。名詞です。つまり、&lt;span style="color: #ff0000;"&gt;”What”は名詞なんです。&lt;/span&gt;&lt;br /&gt;
”What”が名詞で”When”が副詞と細かくはやりませんが、これを中学1年生の時に頭に入れておいた方がそのあとの英語がやりやすくなるんじゃないかなと思います。&lt;br /&gt;
中学1年生というのは名詞、形容詞、副詞とかそんな事やりだしたら分かりにくいからといって、疑問詞に関しては区別を習いません。&lt;br /&gt;
中学3年生、中高一貫校ですと中2の場合も結構多いですが、同じ”Which”とか”What”とか”When”とかが関係詞というのになってくると関係代名詞と関係副詞で違うと習うんですが、疑問詞も同じ違いがあるんです。&lt;br /&gt;
中学1年生の間でそこを勉強しておいた方が後々やりやすいんじゃないかなと思います。&lt;br /&gt;
ただ、学校さんの方針にもよりますので絶対にやんなきゃダメとは言いませんが、やった方がいいと思います。&lt;br /&gt;
ちょっと学校では習わないけどという人は是非こちらの塾にいらして下さるといいんじゃないかなと思います。&lt;br /&gt;
このLessonについてはここで終わりましょう。&lt;/p&gt;
&lt;p&gt;&lt;img decoding="async" loading="lazy" class="alignnone wp-image-307" src="http://eng-support.com/wp-content/uploads/2023/05/プログレス230424-2.jpg" alt="" width="825" height="464" srcset="https://eng-support.com/wp-content/uploads/2023/05/プログレス230424-2.jpg 1280w, https://eng-support.com/wp-content/uploads/2023/05/プログレス230424-2-300x169.jpg 300w, https://eng-support.com/wp-content/uploads/2023/05/プログレス230424-2-1024x576.jpg 1024w, https://eng-support.com/wp-content/uploads/2023/05/プログレス230424-2-768x432.jpg 768w, https://eng-support.com/wp-content/uploads/2023/05/プログレス230424-2-320x180.jpg 320w" sizes="(max-width: 825px) 100vw, 825px" /&gt;&lt;/p&gt;
&lt;h2&gt;Where｜どこで・どこに・どこへをたずねる&lt;/h2&gt;
&lt;p&gt;では8-3の後半、関係詞の”Where”です。&lt;br /&gt;
また一番上が、”I play baseball at school.”、「私は学校で野球をします。」となっています。&lt;br /&gt;
それに対して、”Where do you&amp;#8221;のあとに動詞が”live”変わってしまっていますが、「あなたはどこに住んでいますか？」、とか”Where do you have lunch?”、「あなたはどこで昼食を食べますか？」です。&lt;br /&gt;
今回もいつも通りのお約束をやっておきましょう。&lt;br /&gt;
まず、”I&amp;#8221; &amp;#8220;you” ”you” ”Laura” ”Laura”です。&lt;br /&gt;
この部分が、主語です。&lt;br /&gt;
次の”play” ”like” ”have” ”study”、この部分が動詞です。&lt;br /&gt;
その後ろ、”baseball&amp;#8221; &amp;#8220;lunch” ”Japanese”です。&lt;br /&gt;
「何をプレイするの？」、「野球をする」です。&lt;br /&gt;
「何を食べるの？」、「昼食を食べる」です。&lt;br /&gt;
「何を勉強するの？」、「どちらも日本語を勉強する」です。&lt;br /&gt;
「何を」という部分、「何を」という部分は主語に対して何語と言いましたか？&lt;br /&gt;
目的語ですね。&lt;br /&gt;
”live”のとこだけ「何を」という目的語がないですが、「何を住んでるの？」と言われても意味が分からないですよね。&lt;br /&gt;
「どこで」と付けたければ”Where”、これが文頭に付く事になります。&lt;/p&gt;
&lt;h3&gt;Whereを「どこ」だけで覚えるとズレる&lt;/h3&gt;
&lt;p&gt;この”Where”については、日本語にしたらどうなるか、これを「どこ」と覚えてる人がめちゃくちゃ多いです。&lt;br /&gt;
&lt;span style="color: #0000ff;"&gt;これで将来英語が分からなくなる人がいます。&lt;/span&gt;&lt;br /&gt;
例えば、「日本の首都はどこですか？」、高校2年生3年生の英語が得意だと言っている人に、本当に得意かどうかチェックする為に、「日本の首都どこですか？」を英語にしてみてと言います。&lt;br /&gt;
そうすると、「どこ」だから”Where”で、”Where”と書いた瞬間に君得意だと思わない方がいいよ、となります。&lt;br /&gt;
これは”What”です。&lt;br /&gt;
そこ何が違うかですが、今日は中学1年生の方も分かる範囲だけにします。&lt;br /&gt;
”Where”は、「どこに住んでいますか？」です。&lt;br /&gt;
その「どこに」の意味が入っているんです。&lt;br /&gt;
”Where”というのは、訳し方は三通りあります。&lt;/p&gt;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&lt;h3&gt;Whereの訳は3つ（どこで・どこに・どこへ）&lt;/h3&gt;
&lt;p&gt;「どこで」か「どこに」か「どこへ」のどれかです。&lt;br /&gt;
単なる「どこ」が”What”だというのはまだ中学1年生だから覚えなくていいと思いますが、”Where”を訳す時は「どこで」「どこに」「どこへ」のどれかです。&lt;br /&gt;
Where do you live?&lt;br /&gt;
あなたはどこに住んでいますか？&lt;br /&gt;
Where do you have lunch?&lt;br /&gt;
あなたはどこで昼食を食べますか？&lt;br /&gt;
Where does Laura study Japanese?&lt;br /&gt;
「ローラはどこで日本語を勉強しますか？」&lt;br /&gt;
あと「どこへ」の例は、”Where do you go?”、「あなたはどこへ行きますか？」です。&lt;br /&gt;
簡単ですね。&lt;br /&gt;
&lt;strong&gt;”Where”の訳、「どこで」「どこに」「どこへ」、この「で、に、へ」の三点セットを是非覚えて欲しいと思います。&lt;/strong&gt;&lt;br /&gt;
”When”の所で名詞だか副詞だかよく分からないと言う人、&lt;span style="color: #ff0000;"&gt;「で、に、へ」と付いたら副詞です。&lt;/span&gt;&lt;br /&gt;
それだけ覚えてくれてもいいと思います。&lt;br /&gt;
しつこいですが、”Where”の訳は「どこ」ではなく、”Where”を日本語にすると「どこで」「どこに」「どこへ」のどれかです。&lt;br /&gt;
「で、に、へ」の三点セットです。&lt;br /&gt;
これを是非とも頭に入れておいて下さい。&lt;br /&gt;
では8-3を終わります。&lt;/p&gt;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</si>
  <si>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https://eng-support.com/column/progress-book1-lesson9-1/</t>
  </si>
  <si>
    <t>以下のページは不自然なワードを使用しています。
これらを適切に自然な言葉に置き換えて下さい。
なお、本文の装飾や構造は絶対に変えないでください。
【対象ページURL】
https://eng-support.com/column/progress-book1-lesson9-1/
【検出された不自然ワード】
（検出なし）
【本文】
------
&lt;p&gt;&lt;iframe title="YouTube video player" src="https://www.youtube.com/embed/oTiqMDWUBy4" width="560" height="315" frameborder="0" allowfullscreen="allowfullscreen"&gt;&lt;span data-mce-type="bookmark" style="display: inline-block; width: 0px; overflow: hidden; line-height: 0;" class="mce_SELRES_start"&gt;﻿&lt;/span&gt;&lt;/iframe&gt;&lt;/p&gt;
&lt;div class="intro-box" style="background-color: #f0f7ff; padding: 25px; border-radius: 12px; border: 1px solid #cce2ff; margin-bottom: 30px;"&gt;
&lt;h2 style="color: #004085; font-size: 1.4rem; margin-top: 0; line-height: 1.5;"&gt;平叙文（へいじょぶん）＝ふつうの文&lt;br /&gt;
現在進行形で &lt;code&gt;They playing&lt;/code&gt; を防ぐポイント&lt;/h2&gt;
&lt;p style="line-height: 1.8; color: #333;"&gt;「平叙文って何？読み方は？」で止まる人が多いのですが、意味はシンプルで&lt;br /&gt;
&lt;strong&gt;疑問文でも命令文でもない“ふつうの文（肯定・否定）”&lt;/strong&gt;のことです。まずはここだけ押さえます。&lt;/p&gt;
&lt;p style="line-height: 1.8; color: #333;"&gt;その上で、現在進行形の最頻トラブルが &lt;code&gt;They playing&lt;/code&gt; のように&lt;br /&gt;
&lt;strong&gt;be動詞が消える&lt;/strong&gt;パターン。原因は「～している」を日本語から作ろうとして、&lt;br /&gt;
&lt;strong&gt;be＋ing のまとまり&lt;/strong&gt;より先に動詞だけを書いてしまうことです。&lt;/p&gt;
&lt;p style="line-height: 1.8; color: #333; margin-bottom: 0;"&gt;このページでは、Progress Book1 Lesson9 Scene1 を使いながら&lt;br /&gt;
&lt;strong&gt;be＋ing の作り方&lt;/strong&gt;と、あわせて混乱しやすい&lt;br /&gt;
&lt;strong&gt;現在形と現在進行形の違い（every day / now の考え方）&lt;/strong&gt;を、動画の流れに沿って確認します。&lt;/p&gt;
&lt;/div&gt;
&lt;p&gt;&lt;img decoding="async" loading="lazy" class="alignnone size-full wp-image-316" src="http://eng-support.com/wp-content/uploads/2023/05/プログレス230424-3.jpg" alt="" width="1280" height="720" srcset="https://eng-support.com/wp-content/uploads/2023/05/プログレス230424-3.jpg 1280w, https://eng-support.com/wp-content/uploads/2023/05/プログレス230424-3-300x169.jpg 300w, https://eng-support.com/wp-content/uploads/2023/05/プログレス230424-3-1024x576.jpg 1024w, https://eng-support.com/wp-content/uploads/2023/05/プログレス230424-3-768x432.jpg 768w, https://eng-support.com/wp-content/uploads/2023/05/プログレス230424-3-320x180.jpg 320w" sizes="(max-width: 1280px) 100vw, 1280px" /&gt;&lt;/p&gt;
&lt;p&gt;上二つが今まであった普通の文ですが、それぞれ肯定文と否定文です。&lt;br /&gt;
上の肯定文を読んでみましょう。&lt;br /&gt;
They play softball after school.&lt;br /&gt;
彼らは、放課後ソフトボールをします。&lt;br /&gt;
と言っている訳です。&lt;br /&gt;
この、「彼ら」というのが当然今放課後になって、ソフトボールをプレイ中だとしましょう。&lt;br /&gt;
今プレイ中だという時は、現在進行形と言って、”They are playing softball now.”となります。&lt;br /&gt;
”play”、これが動詞です。&lt;/p&gt;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&lt;p&gt;この動詞に”ing”（いんぐ）というのを付けます。&lt;br /&gt;
”playing”です。&lt;br /&gt;
さらに、その前に”are”とbe動詞を付けます。&lt;br /&gt;
”are ○○ing”です。&lt;br /&gt;
現在進行形というのは、まずbe動詞を書いて、&lt;strong&gt;be動詞のあとに動詞に”ing”を付けた形を書きます。&lt;/strong&gt;&lt;br /&gt;
進行形は”be ○○ing”と覚えて下さい。&lt;br /&gt;
これ高校生とかでもちゃんと覚えていない人が多いです。&lt;br /&gt;
ちゃんと覚えていないという事がどういう事か？&lt;br /&gt;
例えばこの文を日本語で、「彼らは今ソフトボールをしています。」とあって英語にしなさいとした場合、”They playing softball now.”と”are”be動詞を抜かしちゃう人が結構多いです。&lt;br /&gt;
あんまりこういう事を言わない方がいいかもしれませんが…&lt;br /&gt;
今大学というのがピンからキリまであります。&lt;br /&gt;
YouTubeでもFラン大学の特集とか、Fラン大学の子は勉強しないとか、それFランの一個の上のEランがこれだよとか色々言っていたりしますが、私の教え子の中でもちょっと入学試験残念ながら志望校に届かずにと不本意ながら第三志望とか第四志望の大学に行っている子もいる訳です。&lt;br /&gt;
そういう大学のパンフレットに外人の英語教育があってと、英会話をニコニコやっている写真がパンフレットに載っていたりして凄く英語が充実しているような事が書いてあります。&lt;br /&gt;
そういう所の卒業生でペラペラという人はあまり見ない訳ですが、私の教え子とかでそういう大学になっちゃった子に聞いていると、英会話の時間に現在進行形の練習とかをするとbe動詞を飛ばす人がいるそうです。&lt;br /&gt;
ネイティブの先生が何回be動詞を付けろと言っても付けずに”I playing”とかしかやらないそうです。&lt;br /&gt;
そしてずっとやっているうちに、とうとう先生の方が諦めてbe動詞を付けないのをそのままほったらかしになっちゃったと言っていました。&lt;br /&gt;
そういう大学一つや二つではありません。結構そういうのを聞きます。&lt;br /&gt;
そういうとこになっちゃった子達は大体、1年か2年で仮面浪人としてやっぱり目指してた大学をもう1回受けるとかになる子が多いです。&lt;/p&gt;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&lt;p&gt;就職の時も学歴フィルターとか言っていますけども、そういう現実を聞いているとあれあった方がいいんじゃないの？って本当に思えてきます。&lt;br /&gt;
ちょっと話がそれましたが、皆さんはそんなふうにならないように、&lt;span style="color: #0000ff;"&gt;中学生1年生の段階でちゃんとbe動詞を忘れないようにして下さい。&lt;/span&gt;&lt;br /&gt;
それから、さっき現在進行形の内容、訳は置いておいといてとか言いましたが、そこに関しても日本は結構いい加減な事を習っています。&lt;br /&gt;
どういい加減かというと、ここです。&lt;br /&gt;
They play softball after school.&lt;br /&gt;
この”play”は現在形です。&lt;br /&gt;
現在形は「何々する」と訳しなさいと習います。&lt;br /&gt;
「彼らは放課後ソフトボールをします」と訳しなさいと習います。&lt;br /&gt;
こっちの”are playing”は現在進行形で「しています」と訳しなさいと習います。&lt;br /&gt;
彼らは今ソフトボールをしています。&lt;br /&gt;
&lt;span style="color: #ff0000;"&gt;「何々する」が現在形、「何々している」が現在進行形と覚えている人多いです。&lt;/span&gt;&lt;br /&gt;
はっきり言ってこれは全くの嘘です。&lt;br /&gt;
したがって、「彼らは毎日ソフトボールをしています」となります。&lt;br /&gt;
「しています」となると”They are playing softball every day.”と書いてしまうんです。&lt;br /&gt;
ささっと言ってしまうと、実は現在形も「何々している」と訳した方がいい事の方が多いです。&lt;br /&gt;
&lt;strong&gt;現在形が普段からしているんです。&lt;/strong&gt;&lt;br /&gt;
彼らは、普段放課後はソフトボールをしていますよ。&lt;br /&gt;
今の状態がソフトボールをしている状態です。&lt;br /&gt;
&lt;strong&gt;現在進行形は今の1回分です。これを指しています。&lt;/strong&gt;&lt;br /&gt;
今の1回分なので、「毎日ソフトボールをしています。」だと1回分じゃないです。&lt;br /&gt;
だから”every day”は付きません。&lt;br /&gt;
&lt;strong&gt;逆にこの”now”というのも今この瞬間とは限りません。&lt;/strong&gt;&lt;br /&gt;
だから色々こういう所、日本語が「している」だと現在進行形とか、例えばこれ”now”がなくて、”They are playing softball.”でも、「彼らはソフトボールをしている最中です。」となります。&lt;br /&gt;
本当はそのうち止めますという意味が入るんですが、それはまたの機会にしましょう。&lt;br /&gt;
だからこの”now”が付いたら現在進行形とか思っていて、”now”が消えた瞬間に現在形に変えちゃう人とかいますが、そんな単純なものではないです。&lt;br /&gt;
&lt;span style="color: #ff0000;"&gt;現在形と現在進行形の違い方、訳し方、「する」と「している」で区別しちゃダメです。&lt;/span&gt;&lt;br /&gt;
”now”があるないで区別しちゃダメとかその辺しっかりやって欲しいと思います。&lt;br /&gt;
でも一番大事なのは、”They are playing softball now.”、この部分のうち進行形になっているのはどこ？と聞くと、高校生でも”playing”という子が多いです。&lt;br /&gt;
”playing”だけで進行形とは言いません。&lt;br /&gt;
これBook2とかに現在分詞が出てきます。&lt;br /&gt;
”are playing”、これが進行形です。&lt;br /&gt;
Be動詞と”○○ing”です。&lt;/p&gt;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&lt;p&gt;中学1年生の人はまだ現在分詞を覚えなくてもいいです。&lt;br /&gt;
高校生の人はこれが現在分詞かと思って下さい。&lt;br /&gt;
今まで現在分詞と進行形の違い分かりませんでした。&lt;br /&gt;
では&lt;span style="color: #0000ff;"&gt;”○○ingだけなら現在分詞。&lt;/span&gt;&lt;br /&gt;
&lt;span style="color: #0000ff;"&gt;”be ○○ing”と、二語の塊を進行形と言います。&lt;/span&gt;&lt;br /&gt;
そこをしっかりと頭に入れて欲しいと思います。&lt;br /&gt;
こうやっちゃダメ、ああやっちゃダメばっかりでしたが、大事なので全部貪欲に頭に入れて欲しいと希望しています。&lt;br /&gt;
ではこのLessonは終わりましょう。&lt;/p&gt;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</si>
  <si>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https://eng-support.com/column/progress-book1-lesson9-2/</t>
  </si>
  <si>
    <t>以下のページは不自然なワードを使用しています。
これらを適切に自然な言葉に置き換えて下さい。
なお、本文の装飾や構造は絶対に変えないでください。
【対象ページURL】
https://eng-support.com/column/progress-book1-lesson9-2/
【検出された不自然ワード】
（検出なし）
【本文】
------
&lt;p&gt;&lt;iframe title="YouTube video player" src="https://www.youtube.com/embed/2IdW7I_hn3Q" width="560" height="315" frameborder="0" allowfullscreen="allowfullscreen"&gt;&lt;span data-mce-type="bookmark" style="display: inline-block; width: 0px; overflow: hidden; line-height: 0;" class="mce_SELRES_start"&gt;﻿&lt;/span&gt;&lt;/iframe&gt;&lt;/p&gt;
&lt;div class="intro-box" style="background-color: #f0f7ff; padding: 25px; border-radius: 12px; border: 1px solid #cce2ff; margin-bottom: 30px;"&gt;
&lt;h2 style="color: #004085; font-size: 1.4rem; margin-top: 0; line-height: 1.5;"&gt;現在進行形の疑問文は語順で決まる&lt;br /&gt;
入れ替えるのは be動詞だけ&lt;/h2&gt;
&lt;p style="line-height: 1.8; color: #333;"&gt;現在進行形の疑問文で間違いが出やすいのは、たとえば&lt;br /&gt;
&lt;code&gt;Laura studying ...?&lt;/code&gt; のように &lt;strong&gt;be動詞が抜ける&lt;/strong&gt;、&lt;br /&gt;
あるいは &lt;code&gt;is studying&lt;/code&gt; を &lt;strong&gt;まとめて前へ出そうとして文が壊れる&lt;/strong&gt;、この2パターンです。&lt;/p&gt;
&lt;p style="line-height: 1.8; color: #333;"&gt;直し方はシンプルで、&lt;strong&gt;前へ出すのは be動詞1語&lt;/strong&gt;。&lt;br /&gt;
&lt;code&gt;studying&lt;/code&gt;（ing形）はそのままにして、&lt;br /&gt;
&lt;strong&gt;be動詞 ↔ 主語&lt;/strong&gt; を入れ替えるだけで形が整います。&lt;/p&gt;
&lt;p style="line-height: 1.8; color: #333; margin-bottom: 0;"&gt;このページでは Progress Book1 Lesson9 Scene2 の例文で、&lt;br /&gt;
&lt;strong&gt;Yes/Noで答える疑問文&lt;/strong&gt;から&lt;br /&gt;
&lt;strong&gt;What / Where を使う疑問詞つき&lt;/strong&gt;まで、&lt;br /&gt;
テストで問われやすい語順を動画の流れに沿って確認します。&lt;/p&gt;
&lt;/div&gt;
&lt;p&gt;&lt;img decoding="async" loading="lazy" class="alignnone size-full wp-image-318" src="http://eng-support.com/wp-content/uploads/2023/05/プログレス230424-4.jpg" alt="" width="1280" height="720" srcset="https://eng-support.com/wp-content/uploads/2023/05/プログレス230424-4.jpg 1280w, https://eng-support.com/wp-content/uploads/2023/05/プログレス230424-4-300x169.jpg 300w, https://eng-support.com/wp-content/uploads/2023/05/プログレス230424-4-1024x576.jpg 1024w, https://eng-support.com/wp-content/uploads/2023/05/プログレス230424-4-768x432.jpg 768w, https://eng-support.com/wp-content/uploads/2023/05/プログレス230424-4-320x180.jpg 320w" sizes="(max-width: 1280px) 100vw, 1280px" /&gt;&lt;/p&gt;
&lt;p&gt;PROGRESSは非常に良い教科書ですが、時々舌っ足らずかな、と感じちゃうとこがあります。&lt;br /&gt;
今回のテーマは現在進行形の疑問文です。&lt;br /&gt;
現在進行形というのは、be動詞+動詞ing形でしたね。&lt;br /&gt;
高校生の方はbe動詞の現在形+動詞ingと思って欲しいです。&lt;/p&gt;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&lt;p&gt;例えば、Laura is studying Japanese now.&lt;br /&gt;
”now”はあってもなくてもいいですが、一応付けておきましょう。&lt;br /&gt;
こんな文をやった時も、”Laura”が主語で、「何々をする」「している」、”is studying”2語で一つの動詞です。&lt;br /&gt;
そのあと、”Japanese”「何を」という部分、目的語です。&lt;br /&gt;
こうなっています。&lt;br /&gt;
しつこいですが、&lt;span style="color: #0000ff;"&gt;”studying”は進行形じゃないです。&lt;/span&gt;&lt;br /&gt;
&lt;span style="color: #ff0000;"&gt;”&lt;strong&gt;is&lt;/strong&gt; studying”が現在進行形です。&lt;/span&gt;&lt;br /&gt;
中2以上の方は、”studying”だけだったら現在分詞でしたね。&lt;br /&gt;
そこ間違えないようにして下さい。&lt;br /&gt;
この現在進行形の疑問文を今回やっていく訳です。&lt;br /&gt;
最初の☆印三つは既に勉強した内容たという事ですが、この三つ疑問文です。&lt;br /&gt;
進行形ではありません。一般動詞の疑問文です。&lt;br /&gt;
①②③④が現在進行形の疑問文です。&lt;br /&gt;
確かに普通の現在形で、一般動詞現在形の疑問文と現在進行形の疑問文、これも比べた方がいいでしょう。&lt;br /&gt;
ですが、普通はLaura is studying Japanese now.と1番の文です。&lt;br /&gt;
まずは現在進行形の普通の文、肯定文”Laura is studying Japanese now.”、「ローラは今日本語を勉強中です。」これを疑問文にしたかったらどうするの？&lt;br /&gt;
「ローラは今日本語を勉強中なの？」と疑問詞にしたかったらどうするの？という事な訳です。&lt;/p&gt;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&lt;p&gt;例えば、”Laura is busy.”「ローラは忙しいです。」、これを疑問文したらどうなりますか？&lt;br /&gt;
この”is”を主語の前にもっていって、”Is Laura busy?”とする訳です。&lt;br /&gt;
現在進行形も同じように、be動詞を前にもっていくだけです。&lt;br /&gt;
Is Laura studying Japanese now?&lt;br /&gt;
それが1番の文です。&lt;br /&gt;
このようにbe動詞の疑問文は現在進行形だろうが普通のbe動詞だけの文だろうが、&lt;span style="color: #ff0000;"&gt;とにかく疑問文はbe動詞だけ主語の前にもっていけばいいです。&lt;/span&gt;&lt;br /&gt;
したがって肯定文だけ散々”studying”の前に”is”を抜かすなよとか言われると思いますが、”is studying”で一つの動詞と考えてとさっき私も言いました。&lt;br /&gt;
それで”is studying”のここを切り離してはいけないと思っている人もいますが、疑問文の時はそんなめんどくさい事を考えずに、&lt;span style="color: #0000ff;"&gt;普段通り”is”だけ前にもっていきましょう。&lt;/span&gt;&lt;br /&gt;
主語と動詞です。&lt;br /&gt;
動詞の後ろの「何を」という部分を目的語と言うんでしたね。&lt;br /&gt;
「何を」が目的語です。&lt;br /&gt;
この「何を」という部分、これを「あなたは今何しているの？」としたかったら、”What”にして、前にもっていきます。&lt;br /&gt;
一番下の文は、”Where are they practicing judo?”「彼等は柔道の練習中ですか？」ですので、「何を」という目的語があります。&lt;br /&gt;
「どこで」というこの疑問詞が前に付いているとなる訳です。&lt;br /&gt;
例えば体育館でやっているなら、”at the gym”です。&lt;br /&gt;
”in the gym”でもいいかも知れません。&lt;br /&gt;
体育館で練習しているんですね。&lt;br /&gt;
”at the gym”は”practicing”という動詞を修飾するから副詞です。&lt;br /&gt;
”Where”もどこで練習中という動詞に掛かる副詞です。&lt;br /&gt;
”Where”のこの意味は「どこで」です。&lt;br /&gt;
「どこ」じゃなくて「どこで」と読むようにして下さい。&lt;br /&gt;
一方”What”の方は、例えば”are you doing your homework?”「宿題やっている最中なの？」、”your homework”は「あなたの宿題」という名詞です。&lt;br /&gt;
名詞に変わるから”What”です。&lt;br /&gt;
&lt;strong&gt;”What”が名詞で”Where”が副詞です。&lt;/strong&gt;&lt;br /&gt;
&lt;strong&gt;疑問詞の内、”Who”と”Which” ”What”が名詞です。&lt;/strong&gt;&lt;br /&gt;
&lt;strong&gt;”Where” ”When” ”How”が副詞です。&lt;/strong&gt;&lt;br /&gt;
なぜなのかというとこまでお話ししている時間はないですが、そこの品詞の違いを意識しながら英語を勉強して欲しいと思います。&lt;br /&gt;
何でそう違うのか知りたいという方は是非私に連絡を下さい♪&lt;/p&gt;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</si>
  <si>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https://eng-support.com/column/progress-book1-lesson9-3/</t>
  </si>
  <si>
    <t>以下のページは不自然なワードを使用しています。
これらを適切に自然な言葉に置き換えて下さい。
なお、本文の装飾や構造は絶対に変えないでください。
【対象ページURL】
https://eng-support.com/column/progress-book1-lesson9-3/
【検出された不自然ワード】
（検出なし）
【本文】
------
&lt;p&gt;&lt;iframe title="YouTube video player" src="https://www.youtube.com/embed/hoJ9UKnACmo" width="560" height="315" frameborder="0" allowfullscreen="allowfullscreen"&gt;&lt;/iframe&gt;&lt;/p&gt;
&lt;p&gt;今回は、Book1 Lesson9シーン3、代名詞の目的格という事で、先ほどまでやっていた現在進行形を離れて、新しい話しが始まっているようですが、宜しくお願いいたします。&lt;/p&gt;
&lt;p&gt;&lt;img decoding="async" loading="lazy" class="alignnone size-full wp-image-321" src="http://eng-support.com/wp-content/uploads/2023/05/プログレス230424-5.jpg" alt="" width="1280" height="720" srcset="https://eng-support.com/wp-content/uploads/2023/05/プログレス230424-5.jpg 1280w, https://eng-support.com/wp-content/uploads/2023/05/プログレス230424-5-300x169.jpg 300w, https://eng-support.com/wp-content/uploads/2023/05/プログレス230424-5-1024x576.jpg 1024w, https://eng-support.com/wp-content/uploads/2023/05/プログレス230424-5-768x432.jpg 768w, https://eng-support.com/wp-content/uploads/2023/05/プログレス230424-5-320x180.jpg 320w" sizes="(max-width: 1280px) 100vw, 1280px" /&gt;&lt;/p&gt;
&lt;p&gt;こちらLookの方を見て下さい。&lt;br /&gt;
今回ポイントになるのは&amp;#8221;me&amp;#8221; &amp;#8220;you&amp;#8221; &amp;#8220;him&amp;#8221; &amp;#8220;her&amp;#8221; &amp;#8220;it&amp;#8221; &amp;#8220;us&amp;#8221; &amp;#8220;them&amp;#8221;の部分です。&lt;br /&gt;
PROGRESSをお持ちの方は78ページ、79ページをお開けになって下さい。&lt;br /&gt;
お隣の79ページに表が出ています。&lt;br /&gt;
”I&amp;#8221; &amp;#8220;my” ”me”とか”you” ”your ” ”you”です。&lt;/p&gt;
&lt;p&gt;He likes her.&lt;br /&gt;
ここに注目しましょう。&lt;br /&gt;
”He likes her.”、最初の「彼は」というのが主語です。&lt;br /&gt;
”likes”「誰々が好きだ」が動詞です。&lt;br /&gt;
しばらく言ってこなかったですが、自動詞と他動詞を区別する癖が付いている方”vt”他動詞、&lt;span style="color: #ff0000;"&gt;”like”は本当は「何々が好きだ」という意味の他動詞です。&lt;/span&gt;&lt;br /&gt;
何を好きなの？誰を好きなの？&lt;span style="color: #ff0000;"&gt;&lt;span style="color: #000000;"&gt;この&lt;/span&gt;「何を」「誰を」という部分、これを目的語と言うんでしたね。&lt;/span&gt;&lt;br /&gt;
そうすると例えば、”he” ”his” ”him”とか、”she ””her” 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&lt;p&gt;1番左の”he”とか”she”、これを日本語にした時に、「彼」「彼女」ではなく、&lt;br /&gt;
&lt;strong&gt;「彼は」「彼女は」で「は」を付けて覚えて下さい。&lt;/strong&gt;&lt;br /&gt;
場合によっては「彼が」とか「彼女が」と訳す事もありますが、まず「彼は」とか「彼女は」という意味です。&lt;br /&gt;
主語に書きたい時は、このように”he”とか”she”になっている訳です。&lt;br /&gt;
これを主格と言うんですが、主格は主語になる形です。&lt;br /&gt;
主語形とかいう名前付けておいた方が分かりやすいんですが、格って何ですか？と聞かれますが、&lt;br /&gt;
主格は主語形です。（ちなみに私の授業では主格と言わず主語と言ってもOKにしています。）&lt;br /&gt;
今度は逆に、”He likes her.”の”her”です。&lt;br /&gt;
目的語となります。&lt;br /&gt;
目的語の時は主語形とは違って目的語形です。&lt;br /&gt;
目的語の時の形で書かなきゃダメです。&lt;br /&gt;
それが”him”とか”her”になります。&lt;br /&gt;
なので、”He likes her.”です。&lt;br /&gt;
&amp;lt;div style=&amp;#8221;border: 2px solid #FF8C00; background-color: #FFE5B4; padding: 10px; display: flex; align-items: center; justify-content: center;&amp;#8221;&amp;gt; &amp;lt;img src=&amp;#8221;http://eng-support.com/wp-content/uploads/2023/03/cropped-logo.jpg&amp;#8221; alt=&amp;#8221;英語教室「サポート」のロゴ&amp;#8221; style=&amp;#8221;max-width: 100px; height: auto; margin-right: 10px;&amp;#8221;&amp;gt; &amp;lt;div&amp;gt; &amp;lt;p style=&amp;#8221;margin: 5px 0;&amp;#8221;&amp;gt;英語教室「サポート」の『ブレイクスルーゼミ』：弱点探しをサポートします！&amp;lt;/p&amp;gt; &amp;lt;a href=&amp;#8221;https://eng-support.com/kouza/#ブレイクスルーゼミ&amp;#8221; style=&amp;#8221;background-color: #FF8C00; color: white; padding: 5px 10px; text-align: center; text-decoration: none; display: inline-block; font-size: 14px;&amp;#8221;&amp;gt;詳細を見る&amp;lt;/a&amp;gt; &amp;lt;/div&amp;gt; &amp;lt;/div&amp;gt;&lt;br /&gt;
今日ちょっとお話ししたいのが、この何とか格とかなんでこういう分かりにくい名前を付けるのかなと思いますが、主語形とか目的語形とか言っておけばいいと思いますが、それプラス一人称、二人称、三人称とかです。&lt;br /&gt;
一人称単数で”I” ”my” ”me”とか、二人称単数で”you” ”your” ”you”とありますが、この一人称二人称の意味がよく分からないという人が多いです。&lt;br /&gt;
高校生なんかで、例えば三人称複数の目的格は？と言ったら”them”とかぱっと出る子、それでも一人称の人称って何？と聞いたら分かりませんという子が結構多いです。&lt;br /&gt;
こういうのは名前付けた人がちょっと昔の日本人な訳です。&lt;br /&gt;
昔というのはこういう勉強の内容というのは素人がぱってみたら分からないような、ちょっとそういうネーミングにしなきゃダメと言う変な意識があった時代です。&lt;br /&gt;
戦前というか多分明治時代に一人称とかこういう訳を誰かが考えついたんでしょうが、これも簡単に言えばこういう事です。&lt;br /&gt;
一人称というのを、英語にしてみましょう。&lt;br /&gt;
”the first person”です。&lt;br /&gt;
&lt;span style="color: #000000;"&gt;一人目の人という意味です。&lt;/span&gt;&lt;br /&gt;
一人目の人ですから、一人目と言えばいいのになんで一人称とか言うんでしょう。&lt;br /&gt;
しかも一人称、二人称と言う所為で、一人だったら一人称、二人だったら二人称とか言い出す子がいて、じゃあ単数複数って何なの？となっちゃいます。&lt;br /&gt;
一人目、二人目です。&lt;br /&gt;
&lt;span style="color: #000000;"&gt;今私が喋っていて皆さんが聞いてらっしゃる訳です。&lt;/span&gt;&lt;br /&gt;
&lt;span style="color: #000000;"&gt;じゃあ私から見たら、喋っている自分を世界70億内一人目の人と考えます。&lt;/span&gt;&lt;br /&gt;
そんなに偉くないんですけども（笑）&lt;span style="color: #ff0000;"&gt;一人目の人と考えて、聞いて下さっている皆さんが二人目です。&lt;/span&gt;&lt;span style="color: #ff0000;"&gt;それ以外の人が三人目です。&lt;/span&gt;&lt;br /&gt;
三人目というのは実は日本語でも第三者と言いますよね？&lt;br /&gt;
あれと全く同じ意味です。&lt;br /&gt;
三人称と第三者は同じ意味です。&lt;br /&gt;
&lt;strong&gt;会話をしている時に話している自分が一人目です。&lt;/strong&gt;&lt;br /&gt;
&lt;strong&gt;聞いている相手が二人目です。&lt;/strong&gt;&lt;br /&gt;
&lt;strong&gt;その会話と関係ない人、第三者が三人目です。&lt;/strong&gt;&lt;br /&gt;
これを一人称、二人称、三人称というだけの事です。&lt;br /&gt;
文法用語というのも難しそうに見えて、実はこういう意味と分かれば凄く単純という事があります。&lt;br /&gt;
しかも、英語に訳しちゃった方が何の事かすぐ分かるみたいな事があります。&lt;br /&gt;
一人称は”the first person”です。&lt;br /&gt;
という事は二人称は当然、”the second person”です。&lt;br /&gt;
三人目が”the third person”です。&lt;br /&gt;
野球の”first””second”third”と一緒です。&lt;br /&gt;
一人目、二人目、三人目というそれだけの事です。&lt;br /&gt;
こういう代名詞を人称代名詞と言いますが、人称が分からないから人称代名詞と言われても訳が分からないという人が多いですが、単に一人目、二人目、三人目という事です。&lt;br /&gt;
これを頭に入れた欲しいと思います。&lt;/p&gt;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&lt;p&gt;では後半にいきたいと思います。&lt;/p&gt;
&lt;p&gt;&lt;img decoding="async" loading="lazy" class="alignnone size-full wp-image-323" src="http://eng-support.com/wp-content/uploads/2023/05/プログレス230425.jpg" alt="" width="1280" height="720" srcset="https://eng-support.com/wp-content/uploads/2023/05/プログレス230425.jpg 1280w, https://eng-support.com/wp-content/uploads/2023/05/プログレス230425-300x169.jpg 300w, https://eng-support.com/wp-content/uploads/2023/05/プログレス230425-1024x576.jpg 1024w, https://eng-support.com/wp-content/uploads/2023/05/プログレス230425-768x432.jpg 768w, https://eng-support.com/wp-content/uploads/2023/05/プログレス230425-320x180.jpg 320w" sizes="(max-width: 1280px) 100vw, 1280px" /&gt;&lt;/p&gt;
&lt;p&gt;後半に関しても、今の人称代名詞の目的格がここに出てくる訳です。&lt;br /&gt;
”me” ”him” ”her” ”it” ”us” ”them”です。&lt;br /&gt;
ちなみに「私」というのが、英語の世界では自分を一人目と数えるんでしたね。&lt;br /&gt;
人称と書かずに一人目と書いた方がいいと思います。&lt;br /&gt;
学校の先生がこういうのをノートに書いているのを見て、一人目じゃなく一人称だから一人目ではないと言ってしまう人がいます。&lt;br /&gt;
そう先生に言われたら分かりましたと言って称に変えておけばいいです。&lt;br /&gt;
ほんとは一人目という意味ですけどね。&lt;br /&gt;
「あなた」が二人目です。&lt;br /&gt;
じゃあ「彼」というのは、今その場にいない人の事を「彼」と言いますよね？&lt;br /&gt;
その会話では第三者のはずです。したがって、三人目です。&lt;br /&gt;
そうやって慣れてきたら手では三人称と書きながら頭の中では三人目とかに出来ればいいと思います。&lt;br /&gt;
それぞれ全部やっているときりがないですので、変えます。&lt;br /&gt;
これら全てを目的格と言います。&lt;br /&gt;
&lt;strong&gt;目的格というのも簡単に言うと、目的語になる時の形です。&lt;/strong&gt;&lt;br /&gt;
目的語形と言います。&lt;br /&gt;
今回の目的語形ですが、それぞれの言葉の直前を見ますと、”to” ”about” ”for” ”in ””with” ”behind”です。&lt;br /&gt;
こういった言葉を何詞と言うか、大丈夫ですか？&lt;br /&gt;
&lt;span style="color: #000000;"&gt;前置詞でしたね。&lt;/span&gt;&lt;br /&gt;
前置詞とは何かと言いますと&lt;span style="color: #ff0000;"&gt;&lt;span style="color: #000000;"&gt;、&lt;/span&gt;名詞の前に置く言葉です。&lt;/span&gt;&lt;br /&gt;
何とか詞って、詞とか使うから分からないので、普通に言葉って書いちゃいけないんですか？となりますが、これは訓読みでことばと読みます。&lt;br /&gt;
この言葉がややこしいという人の中に高校生の特に女子は結構な割合でカラオケ大好きという子がいます。&lt;br /&gt;
私カラオケ行って歌詞見ないで歌えるのよ、と言います。&lt;br /&gt;
じゃあ歌詞の詞を漢字で書いてみるとこれです。&lt;br /&gt;
歌う時の詞です。そういう普段のものと合わせればいいです。&lt;br /&gt;
それはおいといて、前置詞は名詞の前に置く言葉です。&lt;br /&gt;
例えば、「東京」という名詞があります。&lt;br /&gt;
日本語で「東京に行くのに」英語では、「に」にあたる”to”は名詞”Tokyo”の前に書きます。&lt;br /&gt;
名詞の前に置くから前置詞という訳です。&lt;br /&gt;
それに対して、前置詞の後ろに人称代名詞を書く時も目的格にします。&lt;br /&gt;
”to me”とか”about him”「彼について」とかです。&lt;br /&gt;
”for her”「彼女を」とかです。&lt;br /&gt;
このように前置詞のあとに人称代名詞を書く時は目的格にします。&lt;br /&gt;
ちなみにここについてもうちょっと詳しい事を知りたいという方は、同じYouTubeの私の動画の中の、【自動詞と他動詞の区別の1】というのを見て下さればそこで分かるようになっていますので、&lt;br /&gt;
是非そちらを参照してみて欲しいと思います。&lt;br /&gt;
前置詞の後ろに人称代名詞、”to”のあとに「私」と書きたい。&lt;br /&gt;
”I” ”my” ”me”のどれを書くのか、目的格の”me”となります。&lt;br /&gt;
”with”のあとに「私たちと」と書きたい。&lt;br /&gt;
”we””our””us”どれ書くのか、&lt;span style="color: #ff0000;"&gt;前置詞のあとは問答無用で目的語形、つまり目的格と思って下さい。&lt;/span&gt;&lt;br /&gt;
という事は、この単語ですが、前置詞だって分かっていないと目的格が書けないかも知れません。&lt;br /&gt;
今後とも英語を勉強していくと、これ前置詞だからその後ろはとかそういうルールが結構いくつか出てきます。&lt;br /&gt;
したがって&lt;strong&gt;前置詞を新しく習ったらこの単語は前置詞だというのを覚えて下さい。&lt;/strong&gt;&lt;br /&gt;
例えば”about”は「について」と覚えるだけではなく、&lt;span style="color: #0000ff;"&gt;前置詞で「何々について」と覚えて下さい。&lt;/span&gt;&lt;br /&gt;
”behind”は”behind 名詞”です。&lt;br /&gt;
”behind”は前置詞で「何々の後ろ」とかです。&lt;br /&gt;
前置詞についてはこの単語は前置詞だというのはしっかり覚えて欲しいと思います。&lt;br /&gt;
あと人称代名詞”I” ”my” ”me”とかこの辺をスラスラ書けて言えるようにして下さい。&lt;br /&gt;
自分でどれだけ練習したかです。&lt;br /&gt;
私がここで幾ら喋っても皆さんが覚えられる訳ではないので、自分でちゃんと覚えるようにして下さい。&lt;br /&gt;
結構こういう覚えるのをサボっていて英語苦手になっている人も多いです。&lt;br /&gt;
英語苦手と思っている人はちょっと英語の勉強時間を増やして覚えるという面白くない作業、特に中学の間です。中学なんて絶対数学の方が楽しいです。&lt;br /&gt;
私英語の教師ですが認めます（笑）&lt;br /&gt;
数学の難しい問題を解けてやった、答え出たという喜びと”I” ”my” ”me”から全部言えたからってそこまで嬉しいかというのは数学の方が嬉しいと思います。&lt;br /&gt;
それはしょうがないですが、人間何事も我慢です。&lt;br /&gt;
勉強というのは元々は我慢するという意味です。&lt;br /&gt;
詳しくは今は言いませんが、したがって我慢してしっかり覚えて欲しいと思います。&lt;br /&gt;
特に男子は数学が得意で英語が苦手という人は大体この我慢強さがないです。&lt;br /&gt;
面白いからって数学ばっかりやって英語のちゃんと覚える所をやっていないです。&lt;br /&gt;
世の中忍耐力がないと大人になって困りますから、勉強って大人になってからの忍耐力を付けるのにも非常に良いです。&lt;br /&gt;
だから是非頑張って欲しいと思います！&lt;br /&gt;
今日は余談が長くなってごめんなさい（笑）&lt;/p&gt;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</si>
  <si>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https://eng-support.com/column/progressbook1-1-1/</t>
  </si>
  <si>
    <t>以下のページは不自然なワードを使用しています。
これらを適切に自然な言葉に置き換えて下さい。
なお、本文の装飾や構造は絶対に変えないでください。
【対象ページURL】
https://eng-support.com/column/progressbook1-1-1/
【検出された不自然ワード】
（検出なし）
【本文】
------
&lt;p&gt;&lt;iframe title="YouTube video player" src="https://www.youtube.com/embed/LwppJHgzOKI" width="560" height="315" frameborder="0" allowfullscreen="allowfullscreen"&gt;&lt;span data-mce-type="bookmark" style="display: inline-block; width: 0px; overflow: hidden; line-height: 0;" class="mce_SELRES_start"&gt;&lt;/span&gt;&lt;/iframe&gt;&lt;/p&gt;
&lt;h2&gt;be動詞 This is の例文と意味｜間違えやすい日本語訳の順番&lt;/h2&gt;
&lt;h3&gt;LOOK(例文)の確認&lt;/h3&gt;
&lt;div class="p-3 mb-2 bg-primary text-white"&gt;①This is Jiro.&lt;br /&gt;
訳：「これはじろうです。」&lt;/div&gt;
&lt;p&gt;つまずいている人に聞くと、「This」が「これ」で「is」が「は」で、「じろうです」、と答えちゃう人が多いですが、「This」を「これは」だと思って下さい。&lt;br /&gt;
「is」はもう「です」だと思って下さい。そして、「じろう」です。訳す順番は、This Jiro isで、これはじろうです。この癖を付けて下さい。&lt;/p&gt;
&lt;div class="p-3 mb-2 bg-primary text-white"&gt;②This is Keiko.&lt;br /&gt;
訳：「これはケイコです。」&lt;/div&gt;
&lt;p&gt;「これは」後ろいって、「ケイコ」、「is」は「です」となります。&lt;/p&gt;
&lt;div class="p-3 mb-2 bg-primary text-white"&gt;③This is Laura.&lt;br /&gt;
訳：「これはローラです。」&lt;/div&gt;
&lt;p&gt;もう一回一番に戻って訳すと、「This」が「これは」、「Jiro」が「じろう」、「is」が「です」となります。この「Jiro is」を訳す時に「じろうです」と「Jiro is」と後ろから前に訳します。これを止めろ、という英語の先生が多いです。もちろんこれをやらなくても出来る人はこんなのをやる必要ないです。だけどつまずいている人は無理やり前から訳しようとするので、「これは」に見えてしまうん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&lt;p&gt;だから、&lt;span style="color: #0000ff;"&gt;基礎が固まっていない間&lt;/span&gt;はこれをやった方がいいと思います。&lt;br /&gt;
基礎が固まってきたら、「これは」で「is」、後ろになんかあって誰々です。誰です？というのがじろうになります。基礎を固めてから頭に入れていくやり方をすると、この順番に出来る訳です。&lt;br /&gt;
それで、訳分からずとりあえず前からやろうとするので、「これはじろう」となり、ありもしない「です」をでっちあげてしまいます。そして、こういう間違いが起きる訳です。&lt;/p&gt;
&lt;h2&gt;中1英語の基礎を固める勉強法｜英語の語順に慣れる2段階のステップ&lt;/h2&gt;
&lt;p&gt;[Image illustrating the two-stage learning process: 1. Japanese order, 2. English order]&lt;/p&gt;
&lt;h3&gt;最初のうちは基本に忠実に！&lt;/h3&gt;
&lt;p&gt;勉強というのは基本段階と、ある程度出来るようになってからでやる事が違ってきます。基本を頭に入れなきゃいけない時に、最初からよく出来る人のやり方でやろうとするから上手くいかないんです。学校の先生とかは入試から逆算して、あーだこーだと指導する先生が多いみたいです。そういう指導をされた色んな生徒さんから相談を受けます。&lt;br /&gt;
私が思うのが、例えばお前の第一志望何々大学、あるいは高校受験何々高校にいきたければ、今これが出来ていなきゃダメだぞ、と言われます。&lt;br /&gt;
例えばマラソンでいうと、この42.195キロのマラソンに優勝したければ今35キロ地点を走っていなきゃダメだぞ、と25キロ地点を走っている人に言っても意味ないですよね？それと同じ事です。&lt;br /&gt;
従って、基本の間は&lt;span style="color: #ff0000;"&gt;分かりやすい勉強&lt;/span&gt;をします。分かりやすいというのは言い換えると、基本をやる間は日本語だとどんな順番になるのかを考えます。&lt;/p&gt;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我々は日本人ですから、日本語の順番と一緒の方が分かりやすいに決まっています。基本をやっている間は日本語の順番になるようにやっていき、ある程度出来るようになってきたら英語の順番で考えていきます。この&lt;span style="color: #ff0000;"&gt;二段階に分けて&lt;/span&gt;やりましょう。もちろんそれをやらなくても出来る人はやったらいいです。&lt;br /&gt;
なんか英語がつまずいちゃったという人、あるいは今度新しく英語を勉強する、ちょっと外国語で不安だという人はこれをやってみて下さい。&lt;br /&gt;
中学に入ってくる段階で、既に英語が出来る子とつまずいた子に二極分化しています。それがもう問題になっています。&lt;br /&gt;
多分小学校の先生とか、ちょっとこれやって下さる先生少ないかもしれません。だから中学でも文全体と、その文全体の訳しかやらない先生も多いらしいですので、こういうやり方でやっていくというのを是非実行して欲しいと思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</si>
  <si>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https://eng-support.com/column/progressbook1-1-2/</t>
  </si>
  <si>
    <t>以下のページは不自然なワードを使用しています。
これらを適切に自然な言葉に置き換えて下さい。
なお、本文の装飾や構造は絶対に変えないでください。
【対象ページURL】
https://eng-support.com/column/progressbook1-1-2/
【検出された不自然ワード】
（検出なし）
【本文】
------
&lt;p&gt;&lt;iframe title="YouTube video player" src="https://www.youtube.com/embed/uMKtHDQv_CU" width="560" height="315" frameborder="0" allowfullscreen="allowfullscreen"&gt;&lt;span data-mce-type="bookmark" style="display: inline-block; width: 0px; overflow: hidden; line-height: 0;" class="mce_SELRES_start"&gt;﻿&lt;/span&gt;&lt;/iframe&gt;&lt;br /&gt;
be動詞の「is」「am」「are」はちょっと今は飛ばして、ポイントという事で、この後ろです。&lt;/p&gt;
&lt;div class="p-3 mb-2 bg-primary text-white"&gt;This is Peter Black.&lt;br /&gt;
I am Mary Brown.&lt;br /&gt;
I am a teacher.&lt;br /&gt;
You are a student.&lt;br /&gt;
Mr. Black is not student.&lt;/div&gt;
&lt;p&gt;です。&lt;br /&gt;
主語によってbe動詞が変わるという事、それから否定文ではbe動詞の後ろにnotです。これについての解説は今回省きます。&lt;br /&gt;
今回注目したいのは、この&lt;span style="color: #000000;"&gt;「&lt;span style="color: #ff0000;"&gt;a&lt;/span&gt;」&lt;/span&gt;です。&lt;br /&gt;
「a」というのは、これ「一人の」とか「一つの」という意味の言葉です。ただし、日本語に文全体を訳す時はいちいち「一人の」なんて書かなくていい事になっています。ちゃんと「一人の」で書くと、&lt;br /&gt;
&amp;#8220;I am a teacher.&amp;#8221;⇒「私は一人の先生(教師)です。」&lt;/p&gt;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&lt;p&gt;ただ、日本語で「一人の」は変ですよね。なので、「私は先生(教師)です。」でいいんです。&lt;br /&gt;
ところが、そうしますと先生って英語でなんて言うの？という時に、やっぱり皆teacherと覚えてしまいます。&lt;br /&gt;
そこで、「私は先生です」を英語にしろと言われると、&lt;br /&gt;
「I」が「私は」、「am」が「です」で、先生は「teacher」だ、となり、「a」を飛ばして「teacher」としてしまう人が多いです。&lt;br /&gt;
私が教えている高校生でも私のとこに来たばかりの時は「a」を飛ばしちゃう生徒が結構多いです。「a」を飛ばさないようにするにはどうするかですが、基本は「a」を付けずに「teacher」だけで文の中に出てくる事は滅多にありません。文の中は普通は「a teacher」です。&lt;br /&gt;
したがって、先生を英語でなんて言うの？という時に、&lt;span style="color: #0000ff;"&gt;「teacher」ではなく、「a teacher」と覚える習慣を付けます&lt;/span&gt;。&lt;br /&gt;
生徒なら「student」ではなく「a student」、ペンなら「pen」ではなく「a pen」です。日本語ではペンだけど英語では同じ「pen」ではなく「a pen」なんだと覚えて下さい。そう覚えれば間違う事が減ります。&lt;br /&gt;
もちろん&lt;span style="color: #0000ff;"&gt;「a」が付かない時もあります&lt;/span&gt;。でも「a teacher」で思い出して、今回は「a」がいらないな、の方が簡単です。「teacher」と覚えていて、「a」がいるというのは日本語にないですからその方が難しいです。先生は「a teacher」と覚えましょう。&lt;br /&gt;
ところが上二つの「Peter Black」、「Mary Brown」は「a」が付いていません。&lt;br /&gt;
「Peter Black」、「Mary Brown」は人名です。人名とか国の名前とか地名とかを固有名詞と言います。&lt;span style="color: #ff0000;"&gt;固有名詞には「a」を付けない&lt;/span&gt;、となります。&lt;/p&gt;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&lt;p&gt;訳が分からず丸暗記する人が多いです。学んでいきましょう。&lt;br /&gt;
これにもし「a」を付けたらどうなるか。&lt;br /&gt;
「a Peter Black」、「この人は一人のピーター・ブラックです。」&lt;br /&gt;
ピーター・ブラックは他にもいるのか？という話しになってくる訳です。ではなくて、その人しかいないので「a」を付けて、「一人の」と付けるとおかしいんです。「私は教師です」、というのは教師はいっぱいますよね？その中の一人と言っているたけです。&lt;br /&gt;
これに「a」を付けると、世の中にピーター・ブラックがいっぱいいて、その中の一人という意味になるのでおかしいんです。&lt;br /&gt;
ちなみに高校生ぐらいになると、別の意味の「a Peter Black」が出てきます。なので、&lt;span style="color: #ff0000;"&gt;固有名詞には「a」が付かないというのは本当は嘘&lt;/span&gt;なんです。&lt;br /&gt;
固有名詞に「a」が付かないと丸暗記するのではなく、この中で算数や数学は得意だけど英語苦手だという人、特に男子でよく見受けますが、数学得意な人は絶対に公式をちゃんと覚えているだけではなく、なんでその公式が成り立つがちゃんと説明出来ると思いますので、それと同じです。&lt;span style="color: #0000ff;"&gt;なんで「a」が付かないのか説明出来るようになりましょう。&lt;/span&gt;&lt;br /&gt;
He is a teacher, too.&lt;br /&gt;
「, too」です。&lt;br /&gt;
これは「○○も」という意味です。実は2番の文が「I am a teacher.」でした。&lt;br /&gt;
「私は教師です。」本来はその次にあるべき文です。そうすると、「I」が「He」に変わっています。&lt;br /&gt;
「am」と「is」はbe動詞だから、見た目は違うけど同じものです。「teacher」は一緒です。&lt;br /&gt;
じゃあ「私」に対して「彼も」、ですね。「彼も教師です」という事になります。&lt;br /&gt;
例えば、「He is a scientist.」Scientistは科学者という意味です。「彼は科学者です。」&lt;br /&gt;
ところが、その時も「彼は科学者です。」、「彼も教師です。」と訳す人がいます。そういう人は訳した日本語を読んで内容が合っているかを確認して下さい。&lt;br /&gt;
英語が苦手な人は苦手意識があるあまり、早く次にいかなきゃとなってしまい&lt;span style="color: #0000ff;"&gt;訳した日本語がこれで意味通じるかを確かめる&lt;/span&gt;という事をしない人が多いです。&lt;br /&gt;
そうじゃなくて、「I am」が「He is」になっていて「a teacher」が一緒なら、「私は教師です」「彼も教師です」となります。&lt;/p&gt;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&lt;p&gt;でも、「He is」が一緒で「a scientist」から「a teacher」に変わっていたら、これは「彼も」ではなく、上が「彼は科学者です」「彼は教師でもあります」という事になります。この「も」なんですが、日本語では「私は」に対して「彼も」とか、「科学者」にし対して「教師でもあります」とか、これもだよという言葉の次に「も」と付けます。&lt;br /&gt;
ところが英語の「too」は必ず文末に付けます。したがってこの文だと、「He」対して「彼も」という可能性と、「a teacher」に対して「教師も」という可能性の2通りあります。どっちだろうな？となります。&lt;br /&gt;
でも例えば、私がここで「私も」と言いだしたら他に誰がいるの？となりますよね？つまり、前になにか似たような文があったはずです。&lt;br /&gt;
その文を念頭に入れた上で、どこに「も」と付けたらいいかを考える習慣を付けて下さい。英語ではそれを無視して、文末に「, too」となります。&lt;br /&gt;
ちなみにプログレスではなく検定教科書、中学の教科書とかだと「,」ついてない方が多いです。「,」付けてなくても英語としては今認められているんですが、「,」付ける方が正式とされています。&lt;br /&gt;
皆さんの学校の定期テストですが、先生によって「,」&lt;span style="color: #ff0000;"&gt;付けなくても○にする先生と×にする先生&lt;/span&gt;がいらっしゃいますから学校の授業をちゃんと聞いて、自分の学校の先生はどっちの意見かをチェックしておかないと損する事があります。学校の授業もしっかり聞きましょう。&lt;br /&gt;
I am from America.&lt;br /&gt;
「from」というのは、どこどこからです。「from Tokyo」で、東京からになります。&lt;br /&gt;
どこどこからという意味で、これはアメリカからになります。「私はアメリカからやってきた人間です。」が意味になります。&lt;br /&gt;
ですが、長いので「私はアメリカ出身です。」となります。これで本当に「from」を出身という意味だと思っている人が時々いますが、「fromどこどこ」で、どこどこからと覚えて下さい。どこどこからと意外と出来ない中学生高校生が多いです。&lt;br /&gt;
「Ms. Brown」、「Ms.」という事は女性です。&lt;br /&gt;
Ms. Brown is not from America.「ブラウンさんはアメリカ出身ではありません。」&lt;br /&gt;
Keiko is not from America,&lt;br /&gt;
上と似ていますがどこが違うでしょう？「Ms. Brown」が「Keiko」に変わっただけです。という事は、ブラウンさんはアメリカ出身ではない、けいこも出身ではない、「も」です。&lt;br /&gt;
「も」はどこに入れますか？けいこの前かあと「も」と入れようと思っちゃダメです。「も」は文末に「,」付けて「too」でしたね。&lt;br /&gt;
ところが、5番と違って8番は「is」のあとに「not」が付いています。「not」が付いて否定分になったら「too」が「either」も変わります。&lt;br /&gt;
この理由についてはここで喋ると長くなるので今日は割愛して覚えてね、だけにしておきます。&lt;br /&gt;
だけども、同じ「も」なのに、肯定文なら「too」文否定文なら「either」と変わります。&lt;br /&gt;
英語が苦手な人は日本語で同じ「も」なんだから英語でも同じ単語のはずだ、と信じて疑わない人が結構います。&lt;br /&gt;
日本語では同じ単語でよくても英語では違う場合があるんです。&lt;br /&gt;
例えば日本人は「机」としか言いませんが、ものを書いたりする机が「a desk」です。食べる用の「机」が「a table」です。違うんです。ちなみに逆もあります。&lt;br /&gt;
皆さんは「My brother」と言われて、私の兄も「My brother」私の弟も「My brother」で兄と弟で一緒です。なんで一緒かを話し始めるとキリスト教の話になってしまうのでここでは避けます。&lt;br /&gt;
日本語で同じ単語だから英語で一緒とは限らないです。逆に、英語で同じ単語だからといって日本語で訳し方が一通りとは限らないです。そういう所を英語を勉強する時に念頭に置きながら勉強しましょう。&lt;br /&gt;
今日は「○○も」、肯定文では文末に「, too」、否定文では文末に「, either」となります。「も」は、肯定文では文末に「, too」、否定文では文末に「, either」と覚えましょう。&lt;br /&gt;
She is from Japan.&lt;br /&gt;
「She」というのは前のけいこの事です。「けいこは日本出身です。」この文は7番から続いている訳です。&lt;br /&gt;
「ブラウンさんはアメリカ出身ではありません」「けいこもアメリカ出身ではありません」じゃあ、けいこはどこの出身か、「彼女は日本出身です」という事になります。&lt;br /&gt;
ではこれでシーン2を終わりたいと思います。&lt;/p&gt;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</si>
  <si>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https://eng-support.com/column/progressbook1-2-1/</t>
  </si>
  <si>
    <t>以下のページは不自然なワードを使用しています。
これらを適切に自然な言葉に置き換えて下さい。
なお、本文の装飾や構造は絶対に変えないでください。
【対象ページURL】
https://eng-support.com/column/progressbook1-2-1/
【検出された不自然ワード】
（検出なし）
【本文】
------
&lt;p&gt;&lt;iframe title="YouTube video player" src="https://www.youtube.com/embed/tP-NbFLXoaY" width="560" height="315" frameborder="0" allowfullscreen="allowfullscreen"&gt;&lt;span data-mce-type="bookmark" style="display: inline-block; width: 0px; overflow: hidden; line-height: 0;" class="mce_SELRES_start"&gt;﻿&lt;/span&gt;&lt;/iframe&gt;&lt;/p&gt;
&lt;p&gt;&lt;iframe title="YouTube video player" src="https://www.youtube.com/embed/tP-NbFLXoaY" width="560" height="315" frameborder="0" allowfullscreen="allowfullscreen"&gt;&lt;span data-mce-type="bookmark" style="display: inline-block; width: 0px; overflow: hidden; line-height: 0;" class="mce_SELRES_start"&gt;&lt;/span&gt;&lt;/iframe&gt;&lt;/p&gt;
&lt;p&gt;&lt;strong&gt;this is と is this は、言いたいことは同じでも「語順」で役割が変わります。&lt;/strong&gt;&lt;br /&gt;
説明するときは &lt;strong&gt;This is &amp;#8230;&lt;/strong&gt;、たずねるときは &lt;strong&gt;Is this &amp;#8230;?&lt;/strong&gt;。ここで迷うと、What の文や a/an、2回目の it まで一緒に混ざって分からなくなりがちです。&lt;/p&gt;
&lt;p&gt;例えば、&lt;strong&gt;This is a present.&lt;/strong&gt;（これはプレゼントです）を、質問にすると &lt;strong&gt;Is this a present?&lt;/strong&gt;（これはプレゼントですか）。&lt;br /&gt;
さらに「これは何？」なら &lt;strong&gt;What is this?&lt;/strong&gt;。答えでは同じものを繰り返し言わず、&lt;strong&gt;It is &amp;#8230;&lt;/strong&gt; に切り替えるのが自然です。&lt;/p&gt;
&lt;p&gt;このページでは、&lt;strong&gt;語順の違い&lt;/strong&gt;／&lt;strong&gt;What の聞き方と答え方&lt;/strong&gt;／&lt;strong&gt;2回目から it にする理由&lt;/strong&gt;／&lt;strong&gt;a と an の選び方&lt;/strong&gt;を、短い例文でまとめて整理します。&lt;/p&gt;
&lt;h3&gt;指示代名詞の使い方&lt;/h3&gt;
&lt;p&gt;このレッスンでは、指示代名詞と、疑問視詞&lt;span style="color: red;"&gt;「What」&lt;/span&gt;で始まる疑問文に焦点を当てます。&lt;/p&gt;
&lt;h3&gt;指示代名詞の使い方&lt;/h3&gt;
&lt;p&gt;指示代名詞は、話題を指し示すための言葉です。例えば、「This is Mr. Brown.」という文では、すでに指示代名詞が登場しています。こちらはブラウンさんです。もし私の隣にブラウンさんがいるなら、ここにエアブラウンさんがいることになります。しかし、人を指し示す場合、直接指さないように注意が必要です。例えば、ここにリンゴがある場合、これを指して「これはリンゴだよ」と伝えると分かりやすいです。このように、指し示して使う代名詞を指示代名詞と呼びます。&lt;/p&gt;
&lt;h3&gt;代名詞の種類&lt;/h3&gt;
&lt;p&gt;代名詞は、指示代名詞であろうが普通の代名詞であろうが、基本的なルールは変わりません。&lt;span style="color: green;"&gt;「She is」&lt;/span&gt;や&lt;span style="color: green;"&gt;「This is」&lt;/span&gt;といった表現は、何かを指し示しています。&lt;span style="color: blue;"&gt;「That is」&lt;/span&gt;はあれを指します。&lt;/p&gt;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&lt;p&gt;注意が必要なのは、&lt;span style="color: blue;"&gt;「a teacher」&lt;/span&gt;と&lt;span style="color: blue;"&gt;「Mr. Brown」&lt;/span&gt;です。&lt;span style="color: blue;"&gt;「a teacher」&lt;/span&gt;のように、職業を示す名詞には、「a」という言葉を前に付けますが、&lt;span style="color: blue;"&gt;「Mr. Brown」&lt;/span&gt;といった人名にはつけません。また、&lt;span style="color: blue;"&gt;「from Canada」&lt;/span&gt;のように、国の名前も名詞です。国名の前には「from」という言葉を付けます。これらのルールを覚えておくと、代名詞の使い方がスムーズになります。&lt;/p&gt;
&lt;h3&gt;疑問文の構造&lt;/h3&gt;
&lt;p&gt;次に、「This is a present.」という文を疑問文に変えたいとしましょう。まず、「これはプレゼントですか？」という疑問を考えます。&lt;/p&gt;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&lt;p&gt;この場合、「This」は主語であり、「is」はbe動詞です。主語とbe動詞の順番を入れ替えて、「Is this a present?」となります。これで、「宜しいですか？」という意味になります。&lt;/p&gt;
&lt;h3&gt;代名詞の使い方&lt;/h3&gt;
&lt;p&gt;続いて、「これは何ですか？」という疑問を考えます。この場合、「What is this?」という疑問文になります。この文では、主語「this」が2回続くことになりますが、2回目からは「it」を使います。英語では同じものを指し示す際に、2回目からは「it」と使うことが一般的です。&lt;/p&gt;
&lt;h3&gt;代名詞の前に付ける単語&lt;/h3&gt;
&lt;p&gt;最後に、「a present」、「an album」、「a towel」、「an apron」といった単語について考えます。これらの単語の前には、「a」または「an」を付けます。どちらを使うかは、次に続く単語の最初の発音に依存します。&lt;/p&gt;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&lt;p&gt;「present」のように子音で始まる単語の前には「a」を使い、「album」のように母音で始まる単語の前には「an」を使います。例外的に、「an apron」という表現がありますが、これは歴史的に「a npron」と言われていたものが、「an apron」と聞き間違われた結果、変化したものです。英語のルールとしては、子音の前では「a」、母音の前では「an」を使うことになります。&lt;/p&gt;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</si>
  <si>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https://eng-support.com/column/progressbook1-2-2/</t>
  </si>
  <si>
    <t>以下のページは不自然なワードを使用しています。
これらを適切に自然な言葉に置き換えて下さい。
なお、本文の装飾や構造は絶対に変えないでください。
【対象ページURL】
https://eng-support.com/column/progressbook1-2-2/
【検出された不自然ワード】
（検出なし）
【本文】
------
&lt;p&gt;&lt;iframe title="YouTube video player" src="https://www.youtube.com/embed/aBGKFIBxpZg" width="560" height="315" frameborder="0" allowfullscreen="allowfullscreen"&gt;&lt;span data-mce-type="bookmark" style="display: inline-block; width: 0px; overflow: hidden; line-height: 0;" class="mce_SELRES_start"&gt;﻿&lt;/span&gt;&lt;/iframe&gt;&lt;/p&gt;
&lt;p&gt;このセクションでは、「YES」「NO」の答え方に焦点を当てます。英語における質問文への返答方法を理解することは、コミュニケーションにおいて重要です。&lt;/p&gt;
&lt;h3&gt;質問文への返答&lt;/h3&gt;
&lt;p&gt;疑問文に対する返答方法を学びましょう。例えば、「Is this a temple?」という質問があります。この場合、まずは「Yes」または「No」で返答します。正しい場合は「Yes」、正しくない場合は「No」と答えます。この返答が非常に重要です。&lt;/p&gt;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&lt;h4&gt;正しい場合の返答:&lt;/h4&gt;
&lt;p&gt;質問: Is this a temple?&lt;br /&gt;
返答: &lt;span style="color: red;"&gt;Yes&lt;/span&gt;, it is.&lt;/p&gt;
&lt;h4&gt;正しくない場合の返答:&lt;/h4&gt;
&lt;p&gt;質問: Is this a temple?&lt;br /&gt;
返答: &lt;span style="color: red;"&gt;No&lt;/span&gt;, it&amp;#8217;s not.&lt;/p&gt;
&lt;h3&gt;主語とbe動詞&lt;/h3&gt;
&lt;p&gt;次に、主語とbe動詞について考えましょう。質問文の場合、主語は「it」になります。そして、be動詞は「is」を使います。質問文に対する返答では、主語「it」に注意しましょう。&lt;/p&gt;
&lt;h3&gt;主語の省略&lt;/h3&gt;
&lt;p&gt;英語では、理解できる文脈の中で情報を省略することがあります。質問文で「a temple」などの情報は省略されることがあります。例えば、「Is this a temple?」に対して、「&lt;span style="color: red;"&gt;Yes&lt;/span&gt;, it is.」と答えるだけで、十分な返答です。&lt;/p&gt;
&lt;h3&gt;「I don&amp;#8217;t know.」の使用&lt;/h3&gt;
&lt;p&gt;質問に答えられない場合、正直に「I don&amp;#8217;t know.」（分かりません）と答えましょう。英語圏では、答えられないことを認めることは許容されています。&lt;/p&gt;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&lt;p&gt;返答できる場合は「Yes」または「No」を使い、分からない場合だけ「I don&amp;#8217;t know.」を使いましょう。&lt;/p&gt;
&lt;h3&gt; 神社とお寺の区別&lt;/h3&gt;
&lt;p&gt;神社とお寺の区別は重要です。神社は「a shrine」、お寺は「a temple」と言います。間違えないようにしましょう。鳥居があるのは神社の特徴です。&lt;/p&gt;
&lt;h3&gt; 他の疑問文への返答&lt;/h3&gt;
&lt;p&gt;同様に、他の疑問文に対する返答も学んでいきましょう。質問文への返答方法は基本的に同じです。主語「it」を使い、be動詞を適切に使い分けることが大切です。&lt;/p&gt;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0;"&gt;英語教室「サポート」の『過去問演習講座』：完璧な分析と対策を！&lt;/p&gt;
&lt;p&gt;        &lt;a href="https://eng-support.com/kouza/#過去問演習講座" style="background-color: #FF8C00; color: white; padding: 5px 10px; text-align: center; text-decoration: none; display: inline-block; font-size: 14px;"&gt;詳細を見る&lt;/a&gt;
    &lt;/div&gt;
&lt;/div&gt;
&lt;p&gt;この情報をしっかり理解し、疑問文への適切な返答方法を身につけることで、英語でのコミュニケーションがスムーズになります。また、返答の際には相手の言葉を尊重し、円滑なコミュニケーションを心がけましょう。&lt;/p&gt;
&lt;p&gt;&amp;nbsp;&lt;/p&gt;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</si>
  <si>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https://eng-support.com/column/progressbook1-2-3/</t>
  </si>
  <si>
    <t>以下のページは不自然なワードを使用しています。
これらを適切に自然な言葉に置き換えて下さい。
なお、本文の装飾や構造は絶対に変えないでください。
【対象ページURL】
https://eng-support.com/column/progressbook1-2-3/
【検出された不自然ワード】
（検出なし）
【本文】
------
&lt;p&gt;&lt;iframe title="YouTube video player" src="https://www.youtube.com/embed/FIgc_wLKwks" width="560" height="315" frameborder="0" allowfullscreen="allowfullscreen"&gt;&lt;/iframe&gt;&lt;/p&gt;
&lt;p&gt;&lt;strong&gt;a famous temple&lt;/strong&gt; は書けるのに、テストでは &lt;strong&gt;a temple famous&lt;/strong&gt; と並べてしまう。&lt;br /&gt;
&lt;strong&gt;Is that〜？&lt;/strong&gt; と聞かれた瞬間、返し方が分からず止まる。&lt;br /&gt;
PROGRESSを使っていると、こうしたミスが続くことは珍しくありません。&lt;/p&gt;
&lt;p&gt;実はこれらは、暗記不足ではなく、&lt;br /&gt;
&lt;strong&gt;「a・形容詞・名詞・be動詞」の並び方を一度ずらして覚えているだけ&lt;/strong&gt;で起きています。&lt;br /&gt;
順番が整理できれば、文は一気に安定します。&lt;/p&gt;
&lt;p&gt;このページでは、教科書例文（temple／bay／student）を使いながら、&lt;br /&gt;
&lt;strong&gt;a＋形容詞＋名詞の語順&lt;/strong&gt;&lt;br /&gt;
&lt;strong&gt;be動詞の疑問文と正しい返答&lt;/strong&gt;&lt;br /&gt;
&lt;strong&gt;PROGRESSの[]の意味&lt;/strong&gt;&lt;br /&gt;
を、テストで迷わず使える形にまとめて確認していきます。&lt;/p&gt;
&lt;h3&gt; 基本の文&lt;/h3&gt;
&lt;p&gt;まず、以下の文を見てください。&lt;/p&gt;
&lt;p&gt;&lt;span style="color: blue;"&gt;&amp;#8220;This is a temple.&amp;#8221;&lt;/span&gt; これはお寺です。&lt;/p&gt;
&lt;p&gt;&lt;span style="color: blue;"&gt;&amp;#8220;That is a big bay.&amp;#8221;&lt;/span&gt; これは大きな湾です。&lt;/p&gt;
&lt;p&gt;この2つの文を比べると、「これは何々です」という基本の文型です。最初にやりましたが、「This」は「これ」ではなく、「これは」を意味します。「That」は「あれは」、「is」は「です」を意味します。したがって、「これは」に対応するのが &lt;span style="color: green;"&gt;&amp;#8220;a temple&amp;#8221;&lt;/span&gt; で、「お寺」を意味します。もし &amp;#8220;a&amp;#8221; を訳すとしたら、「一つのお寺です」となります。&lt;/p&gt;
&lt;h3&gt;形容詞と名詞の組み合わせ&lt;/h3&gt;
&lt;p&gt;&lt;span style="color: green;"&gt;&amp;#8220;a 形容詞 名詞&amp;#8221;&lt;/span&gt; というパターンに従って、このような文を作ることができます。例えば、&lt;span style="color: blue;"&gt;&amp;#8220;This is a famous temple.&amp;#8221;&lt;/span&gt; とすると、前の部分は &lt;span style="color: blue;"&gt;&amp;#8220;This is a&amp;#8221;&lt;/span&gt; まで同じです。ただし、&lt;span style="color: red;"&gt;&amp;#8220;famous&amp;#8221;&lt;/span&gt; という形容詞を追加しました。こういった文が多くのテキストで見られます。しかし、PROGRESSでは名詞が異なります。そして、これが少しややこしい部分です。PROGRESSの場合、「お寺の次はなぜ湾？」と疑問に思うかもしれません。&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&lt;p&gt;それは、PROGRESSでは名詞が変化し、意味も微妙に異なるからです。例えば、2番の文 &lt;span style="color: blue;"&gt;&amp;#8220;I am&amp;#8221;&lt;/span&gt; に注目します。通常は &lt;span style="color: blue;"&gt;&amp;#8220;私は生徒です&amp;#8221;&lt;/span&gt; となりますが、「I am a bad student.」 とすると「私は悪い生徒です」となります。逆に「いいえ、私は良い生徒です」という場合は、「I am a good student.」 となります。&lt;/p&gt;
&lt;h3&gt; 疑問文の作成&lt;/h3&gt;
&lt;p&gt;次に、これらの文を疑問文に変えてみましょう。1番の文 &lt;span style="color: blue;"&gt;&amp;#8220;That is a big bay.&amp;#8221;&lt;/span&gt; を疑問文にするには、主語 &lt;span style="color: green;"&gt;&amp;#8220;that&amp;#8221;&lt;/span&gt; と be 動詞 &lt;span style="color: green;"&gt;&amp;#8220;is&amp;#8221;&lt;/span&gt; を入れ替えます。&lt;/p&gt;
&lt;p&gt;&lt;span style="color: red;"&gt;&amp;#8220;Is that a big bay?&amp;#8221;&lt;/span&gt; 返答は簡潔に &amp;#8220;Yes&amp;#8221; または &amp;#8220;No&amp;#8221; で行います。肯定の場合は &amp;#8220;Yes it is.&amp;#8221; と続けます。そして、それを説明すると &lt;span style="color: blue;"&gt;&amp;#8220;It’s a big bay.&amp;#8221;&lt;/span&gt; となります。&lt;/p&gt;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PROGRESSでは括弧が使われていますが、これは省略可能であることを示しています。英和辞典の場合、通常、括弧があってもなくても問題ありません。PROGRESSでは異なり、このような「[]」が省略可能であることを示すために使用されます。PROGRESSと通常の辞書では括弧の意味が異なるため、注意が必要です。&lt;/p&gt;
&lt;h3&gt;主語と be 動詞の省略&lt;/h3&gt;
&lt;p&gt;5番と6番の文を比較しましょう。&lt;/p&gt;
&lt;p&gt;&lt;span style="color: red;"&gt;&amp;#8220;Am I a bad student?&amp;#8221;&lt;/span&gt; 先ほど言ったように、疑問文では主語 &lt;span style="color: green;"&gt;&amp;#8220;I&amp;#8221;&lt;/span&gt; と be 動詞 &lt;span style="color: green;"&gt;&amp;#8220;am&amp;#8221;&lt;/span&gt; の順序になります。主語 &lt;span style="color: blue;"&gt;&amp;#8220;私は&amp;#8221;&lt;/span&gt; は &lt;span style="color: green;"&gt;&amp;#8220;I&amp;#8221;&lt;/span&gt; です。このことを考えないと be 動詞が正確に使えません。質問文 &lt;span style="color: red;"&gt;&amp;#8220;Am I a bad student?&amp;#8221;&lt;/span&gt; に対する返答は &amp;#8220;No.&amp;#8221; となります。この時点で聞き手は安心できます。つまり、「Yes」「No」を早く言うことが大切です。&lt;/p&gt;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&lt;p&gt;次に、「Are you」に答える場合、「No, I’m not.&amp;#8221; または &amp;#8220;Yes&amp;#8221; と続けますが、肯定の場合は &amp;#8220;Yes&amp;#8221; のままで、短縮形は使用しないでください。これに注意してください。&lt;/p&gt;
&lt;p&gt;&amp;nbsp;&lt;/p&gt;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</si>
  <si>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https://eng-support.com/column/progressbook1-3-1/</t>
  </si>
  <si>
    <t>以下のページは不自然なワードを使用しています。
これらを適切に自然な言葉に置き換えて下さい。
なお、本文の装飾や構造は絶対に変えないでください。
【対象ページURL】
https://eng-support.com/column/progressbook1-3-1/
【検出された不自然ワード】
（検出なし）
【本文】
------
&lt;p&gt;&lt;iframe title="YouTube video player" src="https://www.youtube.com/embed/6JJHCPwRY2k" width="560" height="315" frameborder="0" allowfullscreen="allowfullscreen"&gt;&lt;/iframe&gt;&lt;/p&gt;
&lt;p&gt;&lt;strong&gt;it is と they are がごちゃごちゃになる。&lt;/strong&gt;&lt;br /&gt;
these なのに is をつけてしまう。&lt;br /&gt;
否定文や疑問文になると、are の位置が分からなくなる。&lt;br /&gt;
このミスは、「複数になった瞬間に変わる場所」を整理できていないだけです。&lt;/p&gt;
&lt;p&gt;英語では、単数から複数に変わると、&lt;br /&gt;
&lt;strong&gt;this → these&lt;/strong&gt;、&lt;strong&gt;that → those&lt;/strong&gt;、&lt;strong&gt;it → they&lt;/strong&gt;、&lt;strong&gt;is → are&lt;/strong&gt;と、連動して形が動きます。&lt;br /&gt;
ここがそろわないと、文全体が不自然になります。&lt;/p&gt;
&lt;p&gt;このページでは、教科書の例文を使って、&lt;br /&gt;
&lt;strong&gt;this/these・it/they・is/are&lt;/strong&gt;の切り替え、否定文・疑問文での変化までを、テストでそのまま使える形に整理します。&lt;/p&gt;
&lt;h2&gt;this is / that is の複数形変化｜these are / those are の基本ルール&lt;/h2&gt;
&lt;h3&gt;単数と複数で文がどう変わるか&lt;/h3&gt;
&lt;p&gt;最初に、次の2つの文を比較してみましょう。&lt;/p&gt;
&lt;p&gt;&lt;span style="color: blue;"&gt;&amp;#8220;What is that?&amp;#8221;&lt;/span&gt;&lt;/p&gt;
&lt;p&gt;&lt;span style="color: blue;"&gt;&amp;#8220;What are these?&amp;#8221;&lt;/span&gt;&lt;/p&gt;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&lt;h3&gt;this / these が指しているもの&lt;/h3&gt;
&lt;p&gt;これらの文に登場する単語には、「these」と「this」という言葉があります。まず、「this」は「これ」を指します。通常、「これ」と言われると、1つの物が頭に浮かびますよね？例えば、「これは本です」と言われたら、通常は1冊の本を指すでしょう。..&lt;/p&gt;
&lt;h2&gt;it の複数形は they｜it is から they are への書き換えと注意点&lt;/h2&gt;
&lt;h3&gt;2回目以降に使われる代名詞&lt;/h3&gt;
&lt;p&gt;英語では口で言う順序と書く順序が一致しないことがよくあります。例えば、「that」は「あれ」または「これ」と訳されます。「これ」は「this」で、複数形は「these」となります。また、「those」という言葉も存在しますが、2回目に使うことは滅多にありません。2回目に使う場合は、単数形の「it」または複数形の「they」を使用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&lt;h3&gt;it から they に変わるときの動詞&lt;/h3&gt;
&lt;p&gt;注意すべきは、肯定文で「it」が「they」に置き換わる際、後ろの動詞も連動して変わることです。例えば、「It is an apron.&amp;#8221;を&amp;#8221;They are an apron.&amp;#8221;と誤って書いてしまうことがあります。&amp;#8230;&lt;/p&gt;
&lt;h2&gt;複数形の否定文と疑問文｜these are not / are these の語順を整理&lt;/h2&gt;
&lt;h3&gt;否定文の作り方｜these are not / those are not&lt;/h3&gt;
&lt;p&gt;次に、否定文を作成する際の注意点についてです。以下の文を考えてみましょう。&lt;/p&gt;
&lt;p&gt;&lt;span style="color: blue;"&gt;&amp;#8220;Those are not hawks.&amp;#8221;&lt;/span&gt;&lt;/p&gt;
&lt;p&gt;「Those」は「That」の複数形で、「あれら」という意味です。単数形は「this」で、「this」の場合、「are」は「is」となります。&lt;/p&gt;
&lt;h3&gt;疑問文の作り方｜are these ～ / are those ～ の入れ替え法則&lt;/h3&gt;
&lt;p&gt;最後に、疑問文を作成する際に注意すべき点です。以下の文を考えてみましょう。&lt;/p&gt;
&lt;p&gt;&lt;span style="color: blue;"&gt;&amp;#8220;Are you a student?&amp;#8221;&lt;/span&gt;&lt;/p&gt;
&lt;p&gt;疑問文にするためには、主語とbe動詞を入れ替える必要があります。&lt;/p&gt;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</si>
  <si>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https://eng-support.com/column/progressbook1-4-1/</t>
  </si>
  <si>
    <t>以下のページは不自然なワードを使用しています。
これらを適切に自然な言葉に置き換えて下さい。
なお、本文の装飾や構造は絶対に変えないでください。
【対象ページURL】
https://eng-support.com/column/progressbook1-4-1/
【検出された不自然ワード】
（検出なし）
【本文】
------
&lt;p&gt;&lt;iframe title="YouTube video player" src="https://www.youtube.com/embed/NEknwsjc2ac" width="560" height="315" frameborder="0" allowfullscreen="allowfullscreen"&gt;&lt;/iframe&gt;&lt;/p&gt;
&lt;h2&gt;平叙文（へいじょぶん）とは何か｜一般動詞と主語の基本構造&lt;/h2&gt;
&lt;p&gt;今回は、Book1 Lesson4 シーン1という事で一般動詞の平叙文（一人称）について説明します。このLesson4で新しい世界に入ります。&lt;/p&gt;
&lt;h3&gt;なぜ「I am」が使えないのか｜be動詞と一般動詞の切り替え&lt;/h3&gt;
&lt;p&gt;以前は、文の最初が&lt;span style="color: red;"&gt;「I」&lt;/span&gt;だったら次に&lt;span style="color: blue;"&gt;「am」&lt;/span&gt;が続いていました。例えば、&lt;span style="color: red;"&gt;「I」&lt;/span&gt;の次が&lt;span style="color: blue;"&gt;「am」&lt;/span&gt;で、&lt;span style="color: red;"&gt;「I am」&lt;/span&gt;というパターンが続いていました。しかし、今回は&lt;span style="color: red;"&gt;「I」&lt;/span&gt;の次に&lt;span style="color: blue;"&gt;「am」&lt;/span&gt;が現れません。ここに&lt;span style="color: red;"&gt;「I am」&lt;/span&gt;と書いてみましょう。&lt;/p&gt;
&lt;p&gt;&lt;span style="color: red;"&gt;「I」&lt;/span&gt;は主語です。そして、1番の&lt;span style="color: red;"&gt;「I am」&lt;/span&gt;も主語を表します。&lt;span style="color: blue;"&gt;「am」&lt;/span&gt;はbe動詞と呼ばれ、動詞の一種です。英語では動詞を&lt;span style="color: green;"&gt;「verb」&lt;/span&gt;と表現します。そして、&lt;span style="color: blue;"&gt;「am」&lt;/span&gt;もまた動詞です。英語の動詞はbe動詞とそれ以外の一般動詞に分けられます。&lt;/p&gt;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&lt;h2&gt;一般動詞の定義｜be動詞以外のすべての動詞&lt;/h2&gt;
&lt;h3&gt;英語の動詞は2種類だけ｜一般動詞とbe動詞&lt;/h3&gt;
&lt;p&gt;一般動詞とは、be動詞以外のすべての動詞を指します。要するに、be動詞以外の動詞をまとめて一般動詞と呼びます。英語の動詞はこの二つに分けられます。&lt;/p&gt;
&lt;h2&gt;be動詞と一般動詞は同時に使えない｜文の中での役割の違い&lt;/h2&gt;
&lt;h3&gt;「I am play&amp;#8230;」を防ぐ｜混同しやすいポイント&lt;/h3&gt;
&lt;p&gt;be動詞と一般動詞は、同じ文の中で同時に使うことはできません。be動詞はbe動詞の文にのみ出現し、一般動詞は一般動詞の文にのみ出現します。&lt;/p&gt;
&lt;h2&gt;一般動詞の平叙文（肯定文）の形｜主語＋動詞&lt;/h2&gt;
&lt;h3&gt;例文：I have a pet. で構造を確認&lt;/h3&gt;
&lt;p&gt;文の構造を理解するために、&lt;span style="color: red;"&gt;「I」&lt;/span&gt;が&lt;span style="color: blue;"&gt;「私は」&lt;/span&gt;に対応することを確認しましょう。&lt;span style="color: red;"&gt;「I」&lt;/span&gt;の後に&lt;span style="color: blue;"&gt;「am」&lt;/span&gt;は続きません。&lt;br /&gt;
例えば、&lt;span style="color: green;"&gt;「私はペットを飼っている。」&lt;/span&gt;は&lt;span style="color: red;"&gt;「I have a pet.」&lt;/span&gt;となり、&lt;span style="color: green;"&gt;have&lt;/span&gt;が動詞になります。&lt;/p&gt;
&lt;h2&gt;一般動詞の否定文の作り方｜do not（don&amp;#8217;t）の位置&lt;/h2&gt;
&lt;h3&gt;なぜ do not が必要なのか｜否定文の基本構造&lt;/h3&gt;
&lt;p&gt;持っていない場合は、&lt;span style="color: green;"&gt;have&lt;/span&gt;の前に&lt;span style="color: blue;"&gt;do not&lt;/span&gt;を置き、&lt;span style="color: blue;"&gt;do not have&lt;/span&gt;とします。be動詞の文と一般動詞の文は別物であり、混在しない点を押さえておきましょう。&lt;/p&gt;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</si>
  <si>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https://eng-support.com/column/progressbook1-4-2/</t>
  </si>
  <si>
    <t>以下のページは不自然なワードを使用しています。
これらを適切に自然な言葉に置き換えて下さい。
なお、本文の装飾や構造は絶対に変えないでください。
【対象ページURL】
https://eng-support.com/column/progressbook1-4-2/
【検出された不自然ワード】
（検出なし）
【本文】
------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&lt;p&gt;&lt;iframe loading="lazy" title="YouTube video player" src="https://www.youtube.com/embed/QfjUX1bXjUE" width="560" height="315" frameborder="0" allowfullscreen="allowfullscreen"&gt;&lt;span data-mce-type="bookmark" style="display: inline-block; width: 0px; overflow: hidden; line-height: 0;" class="mce_SELRES_start"&gt;﻿&lt;/span&gt;&lt;/iframe&gt;&lt;/p&gt;
&lt;p&gt;一般動詞の疑問文で止まりやすいのは、&lt;strong&gt;Do が出た瞬間に be動詞の形を書いてしまう&lt;/strong&gt;ときです。&lt;br /&gt;
たとえば &lt;strong&gt;Are you have a cat?&lt;/strong&gt; や &lt;strong&gt;Do you are a student?&lt;/strong&gt; のように、最初の1語で文全体がズレます。&lt;/p&gt;
&lt;p&gt;Book1 Lesson4 シーン2は、&lt;strong&gt;Do で始める疑問文&lt;/strong&gt;を「書ける形」にする回です。&lt;br /&gt;
このページでは、&lt;strong&gt;Do の後は主語＋動詞の原形&lt;/strong&gt;、返事は &lt;strong&gt;Yes, I do. / No, I don’t.&lt;/strong&gt; までを、同じ内容の文を並べて確認します。&lt;/p&gt;
&lt;p&gt;ポイントは3つだけです。&lt;/p&gt;
&lt;ul&gt;
&lt;li&gt;&lt;strong&gt;be動詞の文&lt;/strong&gt;→ Are you ～ ?（返事：Yes, I am. / No, I’m not.）&lt;/li&gt;
&lt;li&gt;&lt;strong&gt;一般動詞の文&lt;/strong&gt;→ Do you ～ ?（返事：Yes, I do. / No, I don’t.）&lt;/li&gt;
&lt;li&gt;&lt;strong&gt;最初の1語を見る&lt;/strong&gt;→ Do なら do/don’t、Are なら am/not で返す&lt;/li&gt;
&lt;/ul&gt;
&lt;p&gt;まずは &lt;strong&gt;I have a cat.&lt;/strong&gt; を材料に、肯定文・否定文・疑問文を並べて、Do が入ったときに動詞がどうなるかを確認していきましょう。&lt;/p&gt;
&lt;h3&gt;be動詞の疑問文&lt;/h3&gt;
&lt;p&gt;例えば、&amp;#8221;I have a cat.&amp;#8221; という文があります。ここがbe動詞の文だった場合、&amp;#8221;I am a cat.&amp;#8221; となります。ちなみに、夏目漱石の有名な作品 &amp;#8220;我が輩は猫である&amp;#8221; の英語タイトルは &amp;#8220;I am a cat.&amp;#8221; です。つまり、「我が輩は」「私は」「僕は」「俺は」すべてが &amp;#8220;I am a○○&amp;#8221; になります。例えば、&amp;#8221;I am a cat.&amp;#8221; に対して、「Are you a cat?」 となります。見ていると理解できるかもしれませんが、疑問文は &amp;#8220;Are you&amp;#8221; ではなく &amp;#8220;Do you&amp;#8221; で始まり、一般動詞の &amp;#8220;have&amp;#8221; は主語の後ろに来ます。&lt;/p&gt;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&lt;h3&gt;一般動詞の疑問文&lt;/h3&gt;
&lt;p&gt;一般動詞の場合、話が異なります。一般動詞も &amp;#8220;V&amp;#8221; と書きます。この場合、否定文はどうでしょうか？「私は猫を飼っていません。」 という文は、&amp;#8221;have&amp;#8221; の前に &amp;#8220;do not&amp;#8221; を加えて &amp;#8220;I do not have a cat.&amp;#8221; となります。一般動詞の文では、否定文や疑問文には &amp;#8220;do&amp;#8221; という言葉が出てきます。疑問文の場合は、「Are you」 ではなく、文頭に &amp;#8220;Do&amp;#8221; を追加し、一般動詞の &amp;#8220;have&amp;#8221; は主語の後ろに来ます。例えば、「Do you have a cat?」 となります。絶対に &amp;#8220;Are you a cat?&amp;#8221; と書かないようにしてください。&lt;/p&gt;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&lt;h3&gt;返事の形&lt;/h3&gt;
&lt;p&gt;返事も簡潔に &amp;#8220;Yes&amp;#8221; または &amp;#8220;No&amp;#8221; で答えましょう。たとえば、 &amp;#8220;Yes I do.&amp;#8221; または &amp;#8220;No I don’t.&amp;#8221; です。もちろん &amp;#8220;No I do not.&amp;#8221; と言っても問題ありませんが、&amp;#8221;Yes, I am.&amp;#8221; や &amp;#8220;No, I am not.&amp;#8221; にならないように注意しましょう。&lt;/p&gt;
&lt;h3&gt;よくある書き間違いパターン&lt;/h3&gt;
&lt;p&gt;一般動詞の疑問文では、be動詞の形につられて次のようなミスが非常に多く見られます。&lt;/p&gt;
&lt;ul&gt;
&lt;li&gt;× Are you have a cat?&lt;/li&gt;
&lt;li&gt;× Are you like soccer?&lt;/li&gt;
&lt;li&gt;× Do you are a student?&lt;/li&gt;
&lt;/ul&gt;
&lt;p&gt;一般動詞の文では、疑問文を作るときに &lt;strong&gt;be動詞は使わず、文頭に Do / Does を置く&lt;/strong&gt; という点を必ず確認しましょう。&lt;/p&gt;
&lt;h3&gt;肯定文・否定文・疑問文の並びで確認&lt;/h3&gt;
&lt;p&gt;同じ内容の文を、形ごとに並べて見ると違いがはっきりします。&lt;/p&gt;
&lt;ul&gt;
&lt;li&gt;肯定文：I have a cat.&lt;/li&gt;
&lt;li&gt;否定文：I do not have a cat.&lt;/li&gt;
&lt;li&gt;疑問文：Do you have a cat?&lt;/li&gt;
&lt;/ul&gt;
&lt;p&gt;疑問文でも否定文でも、&lt;strong&gt;do が先に出てくる分、have は元の形に戻る&lt;/strong&gt;点が重要です。&lt;/p&gt;
&lt;h3&gt;自分で確認できるミニ練習&lt;/h3&gt;
&lt;p&gt;次の日本語を、正しい英語の疑問文に直してみましょう。&lt;/p&gt;
&lt;ol&gt;
&lt;li&gt;あなたは英語が好きですか。&lt;/li&gt;
&lt;li&gt;あなたはサッカーをしますか。&lt;/li&gt;
&lt;li&gt;あなたは兄がいますか。&lt;/li&gt;
&lt;/ol&gt;
&lt;p style="margin-top: 10px;"&gt;&lt;strong&gt;答え例&lt;/strong&gt;&lt;/p&gt;
&lt;ul&gt;
&lt;li&gt;Do you like English?&lt;/li&gt;
&lt;li&gt;Do you play soccer?&lt;/li&gt;
&lt;li&gt;Do you have a brother?&lt;/li&gt;
&lt;/ul&gt;
&lt;h3&gt;返事の形で混乱しやすいポイント&lt;/h3&gt;
&lt;p&gt;Do で始まる疑問文には、返事も &lt;strong&gt;do / don’t&lt;/strong&gt; を使います。&lt;/p&gt;
&lt;ul&gt;
&lt;li&gt;Yes, I do.&lt;/li&gt;
&lt;li&gt;No, I don’t.&lt;/li&gt;
&lt;/ul&gt;
&lt;p&gt;be動詞の文の返事（Yes, I am. / No, I’m not.）と混ざらないように、&lt;strong&gt;疑問文の最初の単語を見る&lt;/strong&gt;習慣をつけましょう。&lt;/p&gt;
&lt;h3&gt;よくある質問（FAQ）&lt;/h3&gt;
&lt;dl&gt;
&lt;dt&gt;Q. なぜ疑問文になると do が必要なのですか？&lt;/dt&gt;
&lt;dd&gt;一般動詞の文では、動詞そのものを文頭に出せないため、代わりに do を使って疑問の形を作ります。&lt;/dd&gt;
&lt;dt&gt;Q. have は be動詞ではないのですか？&lt;/dt&gt;
&lt;dd&gt;have は一般動詞です。「持っている」「飼っている」という意味のときは be動詞にはなりません。&lt;/dd&gt;
&lt;dt&gt;Q. Yes, I am. と答えたらバツですか？&lt;/dt&gt;
&lt;dd&gt;Do で始まる疑問文への返事としては誤りになります。返事の動詞もそろえる必要があります。&lt;/dd&gt;
&lt;/dl&gt;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</si>
  <si>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https://eng-support.com/column/progressbook1-4-3/</t>
  </si>
  <si>
    <t>以下のページは不自然なワードを使用しています。
これらを適切に自然な言葉に置き換えて下さい。
なお、本文の装飾や構造は絶対に変えないでください。
【対象ページURL】
https://eng-support.com/column/progressbook1-4-3/
【検出された不自然ワード】
（検出なし）
【本文】
------
&lt;p&gt;&lt;iframe title="YouTube video player" src="https://www.youtube.com/embed/35Biv0k7kUc" width="560" height="315" frameborder="0" allowfullscreen="allowfullscreen"&gt;&lt;span data-mce-type="bookmark" style="display: inline-block; width: 0px; overflow: hidden; line-height: 0;" class="mce_SELRES_start"&gt;﻿&lt;/span&gt;&lt;/iframe&gt;&lt;/p&gt;
&lt;p&gt;Book1 Lesson4シーン3、色を尋ねる疑問詞について&lt;/p&gt;
&lt;p&gt;&lt;img decoding="async" loading="lazy" class="alignnone size-full wp-image-242" src="http://eng-support.com/wp-content/uploads/2023/04/プログレス230306-1.jpg" alt="" width="1280" height="720" srcset="https://eng-support.com/wp-content/uploads/2023/04/プログレス230306-1.jpg 1280w, https://eng-support.com/wp-content/uploads/2023/04/プログレス230306-1-300x169.jpg 300w, https://eng-support.com/wp-content/uploads/2023/04/プログレス230306-1-1024x576.jpg 1024w, https://eng-support.com/wp-content/uploads/2023/04/プログレス230306-1-768x432.jpg 768w, https://eng-support.com/wp-content/uploads/2023/04/プログレス230306-1-320x180.jpg 320w" sizes="(max-width: 1280px) 100vw, 1280px" /&gt;&lt;/p&gt;
&lt;p&gt;この文の注意点は1番の文に集約されます。&lt;/p&gt;
&lt;h3&gt;色の尋ね方&lt;/h3&gt;
&lt;p&gt;「あの男の子は誰ですか？」、「&lt;span style="color: red;"&gt;Who&lt;/span&gt; is that boy?」という文がありますが、「あれは何ですか？」の方が本来欲しい表現です。正しくは「あれは何ですか？」ならば、「&lt;span style="color: red;"&gt;What&lt;/span&gt;」です。つまり、「&lt;span style="color: red;"&gt;What&lt;/span&gt; is that?」です。ここで、「boy」と私が書いた「that」は名詞、「that」文の「that」は形容詞です。同じ単語でも品詞が違う場合、同じ所に書かず、品詞が同じものをグループ分けします。この点を覚えておいてください。&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&lt;h3&gt;色の尋ね方の注意点&lt;/h3&gt;
&lt;p&gt;1番の文では、「&lt;span style="color: red;"&gt;What&lt;/span&gt; color is your cat?」と聞いています。逆に、日本語から英語に翻訳する際、間違いやすいポイントがあります。「&lt;span style="color: red;"&gt;What&lt;/span&gt; is your cat color?」という誤った表現が多く見られますが、正しくは「&lt;span style="color: red;"&gt;What color&lt;/span&gt;」を文頭に持ってきて、「何色？」と聞くべきです。品詞にも注意が必要で、「&lt;span style="color: red;"&gt;What&lt;/span&gt;」は名詞で、「&lt;span style="color: red;"&gt;color&lt;/span&gt;」も名詞ですが、この場合、「&lt;span style="color: red;"&gt;What color&lt;/span&gt;」が名詞と形容詞の組み合わせで、色を修飾しています。したがって、先生は「that」を文中に挿入したのです。「&lt;span style="color: red;"&gt;What&lt;/span&gt;」と「&lt;span style="color: green;"&gt;that&lt;/span&gt;」は同様に、名詞と形容詞の役割を果たします。このようなポイントを押さえて、名詞と形容詞を適切に分けて考える練習をしましょう。&lt;/p&gt;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&lt;h3&gt;複数形と所有格&lt;/h3&gt;
&lt;p&gt;後半の文では、「&lt;span style="color: red;"&gt;They&lt;/span&gt; are」で複数の猫が登場します。茶色の猫とグレーの猫がいるので、「&lt;span style="color: blue;"&gt;brown and gray&lt;/span&gt;」となります。また、所有格に関しても注意が必要です。「&lt;span style="color: blue;"&gt;My&lt;/span&gt; bag」は単数形なので、「&lt;span style="color: green;"&gt;is&lt;/span&gt;」を使いますが、「&lt;span style="color: blue;"&gt;Their&lt;/span&gt; jackets」は複数形なので、「&lt;span style="color: green;"&gt;are&lt;/span&gt;」が正しい形です。疑問文の場合、be動詞を主語の前に持ってきます。&lt;/p&gt;
&lt;p&gt;このLesson4から、4-1でお話ししたように、動詞がbe動詞か一般動詞かを必ず考える習慣を身につけましょう。一般動詞の複数形の「s」と3単現の「s」を混同しないように注意しましょう。このポイントを覚えておくと、英語の問題に対処しやすく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</si>
  <si>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https://eng-support.com/column/progressbook1-5-1/</t>
  </si>
  <si>
    <t>以下のページは不自然なワードを使用しています。
これらを適切に自然な言葉に置き換えて下さい。
なお、本文の装飾や構造は絶対に変えないでください。
【対象ページURL】
https://eng-support.com/column/progressbook1-5-1/
【検出された不自然ワード】
（検出なし）
【本文】
------
&lt;p&gt;&lt;iframe title="YouTube video player" src="https://www.youtube.com/embed/YspNPo-RytM" width="560" height="315" frameborder="0" allowfullscreen="allowfullscreen"&gt;&lt;span data-mce-type="bookmark" style="display: inline-block; width: 0px; overflow: hidden; line-height: 0;" class="mce_SELRES_start"&gt;﻿&lt;/span&gt;&lt;/iframe&gt;&lt;/p&gt;
&lt;h4&gt;Book1 Lesson5シーン1、疑問詞「Where」、そして位置を表す前置詞について&lt;/h4&gt;
&lt;p&gt;&amp;nbsp;&lt;/p&gt;
&lt;h3&gt;「Where」の意味と使い方&lt;/h3&gt;
&lt;p&gt;「どこに？」とか「どこへ？」とかいう意味の「&lt;span style="color: red;"&gt;Where&lt;/span&gt;」、これが文頭にきています。疑問文が文頭というのは皆さんすぐに頭に入りますが、この後ろ、すでに勉強した星印の文も、1から4の文も全て疑問詞の次にbe動詞、主語となっています。だからこの「&lt;span style="color: red;"&gt;What&lt;/span&gt;」とか「&lt;span style="color: red;"&gt;Where&lt;/span&gt;」が一緒だと、疑問詞で同じ仲間だと思ってしまうとあとで痛い目にあいます。PROGRESSも「&lt;span style="color: red;"&gt;Where&lt;/span&gt;」の意味を「どこ？」と書いてありますが、これで将来分からなくなる人がいます。&lt;/p&gt;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&lt;p&gt;例えば、「日本の首都はどこですか？」の「どこ」が、「&lt;span style="color: red;"&gt;Where&lt;/span&gt;」でなく「&lt;span style="color: red;"&gt;What&lt;/span&gt;」なんですが、意味が分からないとなります。今日は詳しい事は説明しませんが、「&lt;span style="color: red;"&gt;Where&lt;/span&gt;」の意味をPROGRESSは「どこ」としか書いていませんが、正しくは3通りあります。どこに。&lt;span style="color: red;"&gt;Where&lt;/span&gt; is Ms. Brown? ブラウンさんどこにいらっしゃいますか？今回は全部「どこに」になりますが、あとは「どこで」、それから「どこへ」、ちょっと順番を変えて言うと、「&lt;span style="color: red;"&gt;Where&lt;/span&gt;」の意味は、一つ目「どこで」です。「どこで君勉強するの？」の「どこで」です。二つ目が「どこに」、三つ目が「どこへ」です。「どこに」、この四つは「どこに」ですが、「&lt;span style="color: red;"&gt;Where&lt;/span&gt;」の意味は「どこで」「どこに」「どこへ」とこう覚えて下さい。&lt;/p&gt;
&lt;h3&gt;前置詞「in」「on」の意味と使い方&lt;/h3&gt;
&lt;p&gt;今回前置詞という事で、前置詞のある文です。She is &lt;span style="color: green;"&gt;in&lt;/span&gt; her classroom.「彼女は」、彼女のクラスの、という事です。「教室にいます」と、「&lt;span style="color: green;"&gt;in&lt;/span&gt;」が「に」こういう「&lt;span style="color: green;"&gt;in&lt;/span&gt;」とか「&lt;span style="color: green;"&gt;on&lt;/span&gt;」とかこういう日本語の「てにをは」にあたる言葉、これを英語では前置詞と呼びます。前置詞とはなんぞや、となります。私も高校生ぐらいの人に前置詞って何か分かっている？と聞いたら、分からない、とにかく前置詞と覚えろと言われました、と言っていました。勉強する時に言葉の意味が分からないまま言葉だけ覚えてもしょうがないです。前置詞とはなんぞやです。「&lt;span style="color: green;"&gt;in&lt;/span&gt;」、「&lt;span style="color: green;"&gt;in&lt;/span&gt;」、「&lt;span style="color: green;"&gt;on&lt;/span&gt;」、「&lt;span style="color: green;"&gt;in&lt;/span&gt;」、「behind」、「by」、全て後ろは名詞です。前置詞とはなんぞやと言えない人も、後ろが名詞というのは言えたりしますが、前置詞はその逆です。名詞の前に置く言葉です、名詞の前に置く言葉の、前に置く、の所を取って前置詞という訳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&lt;p&gt;何の前というのが消えているから一瞬分かりにくいだけです。この前置詞の意味ですが、「&lt;span style="color: green;"&gt;in&lt;/span&gt;」は「何々の中」、「&lt;span style="color: green;"&gt;on&lt;/span&gt;」は「何々の上」とかそんなのがPROGRESSに書いてあります。だけど、「&lt;span style="color: green;"&gt;on&lt;/span&gt;」は今、上と覚えちゃダメだよという英語の先生がかなり増えたので有名になっていますが、中とか上とかそういう覚え方をするから前置詞が分からなくなってきます。例えば、「&lt;span style="color: green;"&gt;in&lt;/span&gt;」は内部とか包囲とかです。包囲は包み込まれるという意味です。それに対して「&lt;span style="color: green;"&gt;on&lt;/span&gt;」は接触です。よくこれが「&lt;span style="color: green;"&gt;on&lt;/span&gt;」は「何とかの上」、「私の机の上」とかです。 「&lt;span style="color: green;"&gt;on&lt;/span&gt; the wall」、「壁に」というのは例外的に「&lt;span style="color: green;"&gt;on&lt;/span&gt;」を使うなんて習っている人もいるんですが、例外ではありません。 「&lt;span style="color: green;"&gt;on&lt;/span&gt;」はそもそも、くっついている、という意味です。接触しているという意味です。「&lt;span style="color: green;"&gt;on&lt;/span&gt; my desk」と書いてあって、「私の机の上」とは限りません。机の横にシールが貼ってあったら「&lt;span style="color: green;"&gt;on&lt;/span&gt; the desk」です。机の下にシールが貼ってあっても「&lt;span style="color: green;"&gt;on&lt;/span&gt; the desk」です。上下左右関係ありません。接触していたら「&lt;span style="color: green;"&gt;on&lt;/span&gt;」していなかったら「off」です。「&lt;span style="color: green;"&gt;on&lt;/span&gt;」の反対は「off」です。この辺を正確に覚えて欲しいと思います。ちょっとこのあたりPROGRESSは弱い所がありますので、そういう所を正確に覚えていくようにして下さい。&lt;/p&gt;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</si>
  <si>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https://eng-support.com/column/progressbook1-5-2/</t>
  </si>
  <si>
    <t>以下のページは不自然なワードを使用しています。
これらを適切に自然な言葉に置き換えて下さい。
なお、本文の装飾や構造は絶対に変えないでください。
【対象ページURL】
https://eng-support.com/column/progressbook1-5-2/
【検出された不自然ワード】
（検出なし）
【本文】
------
&lt;p&gt;&lt;iframe title="YouTube video player" src="https://www.youtube.com/embed/boPOu9-RiH4" width="560" height="315" frameborder="0" allowfullscreen="allowfullscreen"&gt;&lt;/iframe&gt;&lt;/p&gt;
&lt;h3&gt;「Where&amp;#8217;s」の使い方&lt;/h3&gt;
&lt;p&gt;今回は「Where&amp;#8217;s Kevin’ dad?」という文を取り上げます。ちなみに「Where&amp;#8217;s」というのは「Where is」の短縮形です。一方、「Kevin’s」は「ケビンの」という意味で、「is」ではありませんので、見た目が同じでも全然違いますから気を付けて下さい。&lt;/p&gt;
&lt;h3&gt;定冠詞「the」の意味と使い方&lt;/h3&gt;
&lt;p&gt;問題は3番です。「Where&amp;#8217;s the cat’s dish?」この「the」は何なんだ、となる訳です。ところで、「これは猫です」と英語でなんと言うでしょうか？「This is」そのあと「cat」じゃダメです。「This is a cat」です。そうすると、「a cat」と「the cat」がどう違うんだ、という話しになる訳です。これはよく不特定だったら「a」特定だったら「the」なんて習いますが、その原則でやろうとしてうまくいかない事がよくあります。&lt;/p&gt;
&lt;p&gt;&lt;span style="color: green;"&gt;PROGRESS&lt;/span&gt;は「a」の方は不特定とそのまま書いてありますが、「the」の方は特定というのをやめて正確に書いてあります。&lt;span style="color: green;"&gt;PROGRESS&lt;/span&gt;を読みましょう。「the」、すでに話に出てきたもの。あるいは、話し手にも聞き手にもはっきり分かっているもの。すでに話しに出てきたという事は聞き手は分かりますよね？ すでに猫が話で出てきていたらさっきから登場しているその猫か、という事が分かりますよね？ つまり「the」というのは、聞き手読み手にとってどの猫か分かるんです。ただ、話し手も当然分かるので、聞き手と話し手の共通認識、中学1年生の方で共通認識という言葉が難しいという人は、話し手にも聞き手にも分かる、という事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話し手聞き手のどっちかだけではなく聞き手にも分かる状態。聞き手にどの猫の事が分かれば「the」が付きます。でも、出来たら会話している人たち皆の間でどの猫か共通認識が出来たら「the」、共通認識出来なかったら「a」という事になるんですが、「a」についてはこう思って下さい。聞き手です。聞き手がどの猫か分からなかったら「a」です。分かりやすい例で、例えば私が「I have a car.」と言ったとしましょう。私は車を持っています。じゃあ話し手の私はどの車か分かりますか？分からないですか？についてですが、自分の車だから分かるはずです。でも聞き手の方、皆さんはどんな車なんだろうな？と思う訳です。つまり、「a」か「the」かというのは聞き手、あるいは書いてある文なら読み手、聞き手読み手が分かるか分からないかで決まっています。これを特定とか不特定とか、分かるか分からないだけで覚えて、誰がというのを覚えない所為で話し手と書き手の都合だと思っている人が多いです。&lt;/p&gt;
&lt;p&gt;そうではなくて、聞き手読み手の都合で決まってきます。だから皆さんが誰かに猫について話したい時、その話し相手の人がどの猫か分かるなら「the cat」です。分からないなら「a cat」と言ってあげます。逆に誰かから「the cat」と言われたら自分はどの猫の事か分かるはずなんだ、「a cat」と言われたら聞き手の自分はどの猫の事か分からないんだ、と思って下さい。つまり聞き手にとって「the」が付くとどの猫か定まってきます。だから定冠詞です。「a cat」の場合は聞き手にとってどの猫の事か定まらないです。定まらないので不定冠詞と言います。&lt;/p&gt;
&lt;h3&gt;前置詞「in the garden」の意味&lt;/h3&gt;
&lt;p&gt;「the cat’s dish」「その猫の餌です」。「dish」は「餌」という名詞です。この「the」からその猫の餌という名詞の塊が始まります。名詞の塊のてっぺんに付きます。てっぺんと言いましたが、英語横書きですよね。これ日本語みたいに縦に書いてあったら文字通りに「the」が一番上にあります。上に冠みたい乗っているな、となりますが、これ横書きなので私ちょっと冠詞という言い方に凄い違和感があります。横書きですが縦に見立てて名詞の塊の一番上に冠みたいに乗せてあるから冠詞と言います。冠詞というのは「その猫」、「the」は「cat」、猫の名詞に掛かっています。名詞を修飾すると何詞でしたか？形容詞ですね。冠詞というのは形容詞の一種と思っておけばいいです。&lt;/p&gt;
&lt;h3&gt;場所を示す前置詞「in the garden」と「by the tree」&lt;/h3&gt;
&lt;p&gt;「a」と「the」の違いは聞き手にとってどれの事か分かるなら「the」です。当然話し手も分かるはずなので、皆で共通認識出来れば「the」です。それに対して、聞き手がどれの事か分からなかったら「a」です。蛇足ですが、例えば私が太陽と言ったとします。皆さん太陽を頭に浮かべて下さい。恐らくこの動画をご覧なっている全員と私とで皆で同じものを思い浮かべているはずです。あの空の太陽です。聞き手の皆さんもどれの事か分かります。だから必ず「the sun」て「the」が付きます。これを日本では唯一、一つしかない天体には「the」が付くとか特定、不特定とかでやるもんだからなんかうまく当てはまらないので一個しかない天体には「the」を付けるとか習ってしまいます。そうするとそういうのをいっぱい覚えなきゃいけなくなってきて非常にややこしくなります。そうではなくて、皆で一斉に同じものがポンって浮かぶなら「the」」そうじゃなかったら「a」と思っておけばいい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&lt;h3&gt;場所を表す言葉について&lt;/h3&gt;
&lt;p&gt;「in the park」というのはいつも行っている公園という意味なんですが、ちょっと最近の子供だとね「in the park」という言い方が当てはまらないかも知れません。皆さん小学生ぐらいの時に学校終わったらいつも同じ公園に行って同じ人と遊んだりしていましたか？そいう人今はあんまりいないですよね？減ってきましたよね？私が小学生ぐらいの時はそれが普通だったんですが、「in the park」というのはいつも行っている公園という意味なんです。&lt;/p&gt;
&lt;h3&gt;前置詞「by the tree」の意味&lt;/h3&gt;
&lt;p&gt;「by the tree.」、「その木のそば」です。この場合は、皆さんこの喋っている人たちの目印になっているような木があるんでしょう。例えば、その猫が野良猫ちゃんなんだけど近所の人が餌をあげています。近所の人がその猫に餌をあげる時に目印になっている木があって、野良猫ちゃん腹減ったらその木のとこに来てにゃあって鳴きながら待っていると、そういう目印になるような木があるって事でしょう。というふうに「the」が付いていたら会話をしている人同士の間ではその木と言ったら分かる木があるんだろうな、とこう考えて下さい。&lt;/p&gt;
&lt;h3&gt;動詞「is」や「are」の使い方&lt;/h3&gt;
&lt;p&gt;こちらですが、さっきの3、4、5はそのままで6、7、8と書きました。主語の「It」「They」「They」「The brooms」「The dishes」、これらを何て言いましたか？ 主語です。「is」「are」「are」「are」「are」、これがbe動詞です。後ろに「どこに？」という場所を示す言葉がきている訳です。ちなみにbe動詞のあとにこういう場所を表す言葉があって、「どこそこにある」とか、「どこそこにいる」と、こんなふうに訳すんだと覚えて下さい。そうすると最後の8番だけこれ疑問文になっている訳です。主語、be動詞です。疑問文はbe動詞を主語の前にもってくるのでこうなります。なので「Is」が前にきています。&lt;/p&gt;
&lt;h3&gt;【まとめ】Progress Book1 Lesson 5-2の重要ポイント&lt;/h3&gt;
&lt;p&gt;このレッスンで学習する内容を、テストに出やすい形で整理しました。復習に活用してください。&lt;/p&gt;
&lt;p&gt;「a」と「the」の使い分けチェック表&lt;/p&gt;
&lt;p&gt;「a」と「the」で迷ったら、聞き手（相手）が、どれのことか具体的に特定できるかで判断しましょう。&lt;/p&gt;
&lt;p&gt;冠詞：a / an 意味：1つの、ある〜 判断基準（聞き手の視点）：どれでもいい1つのもの、または、初めて話題に出るもの 例文：I have a dog. （相手は知らない犬を飼っているんだ）&lt;/p&gt;
&lt;p&gt;冠詞：the 意味：その〜 判断基準（聞き手の視点）：どれのことか特定できるもの、または、すでに話に出たもの 例文：The dog is small. （さっき話したその犬は小さいよ）&lt;/p&gt;
&lt;p&gt;場所を表す前置詞のイメージ&lt;/p&gt;
&lt;p&gt;どこにありますか？と聞くときにセットで使う前置詞をマスターしましょう。&lt;/p&gt;
&lt;p&gt;・in the garden：庭という空間の中に ・by the tree：木のそばに ・on the dish：皿という面の上に（乗って）&lt;/p&gt;
&lt;p&gt;練習問題：理解度チェック！&lt;/p&gt;
&lt;p&gt;次の（　）に a, the, is, are のいずれか、または適切な前置詞を入れなさい。&lt;/p&gt;
&lt;p&gt;問1. Where (　) my bag? — It is (　) the table. （私のカバンはどこ？ — テーブルの上にありますよ。）&lt;/p&gt;
&lt;p&gt;問2. I see (　) bird. (　) bird is blue. （1羽の鳥が見えます。その鳥は青色です。）&lt;/p&gt;
&lt;p&gt;問3. Where (　) the cats? — They are (　) the garden. （その猫たちはどこ？ — 庭の中にいます。）&lt;/p&gt;
&lt;p&gt;解答と解説&lt;/p&gt;
&lt;p&gt;is / on ：主語がmy bag（単数）なのでis。場所が「〜の上」なのでonを使います。&lt;/p&gt;
&lt;p&gt;a / The ：最初は「どれか1つの鳥」なのでa。2回目は「さっき言ったその鳥」なのでTheにします。&lt;/p&gt;
&lt;p&gt;are / in ：主語がthe cats（複数）なのでare。庭の「中」なのでinを使います。&lt;/p&gt;
&lt;p&gt;よくある質問（FAQ）&lt;/p&gt;
&lt;p&gt;質問：「Kevin&amp;#8217;s」の「&amp;#8217;s」と「Where&amp;#8217;s」の「&amp;#8217;s」は何が違うの？ 回答：形は同じですが、役割が全く違います！ ・Where&amp;#8217;s ＝ Where is の短縮形（〜はどこですか？） ・Kevin&amp;#8217;s ＝ ケビンの（所有を表す「〜の」） 文脈で見分ける必要があります。「Where&amp;#8217;s Kevin&amp;#8217;s dad?」なら「ケビンのパパはどこ？」という意味になります。&lt;/p&gt;
&lt;p&gt;質問：太陽にはなぜいつも &amp;#8220;the&amp;#8221; がつくの？ 回答：太陽は世界に一つしかなく、誰が聞いても「あの空にある太陽だ」と共通認識ができるからです。聞き手が「どの太陽？」と迷わないため、必ず the sun となります。&lt;/p&gt;
&lt;p&gt;この内容を追加することで、検索されたときに「練習問題」や「まとめ」を探しているユーザーの目に留まりやすくなります。&lt;/p&gt;
&lt;p&gt;次は、この追加した内容に合わせて「タイトル」も少し調整して、検索結果でクリックされやすくしてみませんか？&lt;/p&gt;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</si>
  <si>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https://eng-support.com/column/progressbook1-5-3/</t>
  </si>
  <si>
    <t>以下のページは不自然なワードを使用しています。
これらを適切に自然な言葉に置き換えて下さい。
なお、本文の装飾や構造は絶対に変えないでください。
【対象ページURL】
https://eng-support.com/column/progressbook1-5-3/
【検出された不自然ワード】
（検出なし）
【本文】
------
&lt;p&gt;&lt;iframe title="YouTube video player" src="https://www.youtube.com/embed/nZNhGdOrX5Y"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&lt;p&gt;&amp;nbsp;&lt;/p&gt;
&lt;h3&gt;形容詞の使い方&lt;/h3&gt;
&lt;p&gt;&lt;span style="color: blue;"&gt;I&lt;/span&gt; am busy.&lt;/p&gt;
&lt;p&gt;&lt;span style="color: green;"&gt;私&lt;/span&gt;は忙しいです。&lt;/p&gt;
&lt;p&gt;この文では、&lt;span style="color: blue;"&gt;「I」&lt;/span&gt;が主語、&lt;span style="color: blue;"&gt;「am」&lt;/span&gt;がbe動詞、&lt;span style="color: blue;"&gt;「busy」&lt;/span&gt;が形容詞です。形容詞は名詞を修飾する言葉です。たとえば、忙しい先生を英語で表現する場合、「a busy teacher」となります。名詞を修飾する形容詞として&lt;span style="color: blue;"&gt;「busy」&lt;/span&gt;が使われている場合、その名詞が制限されることになります。&lt;/p&gt;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&lt;h3&gt;形容詞の補語とは&lt;/h3&gt;
&lt;p&gt;形容詞は名詞を修飾するだけでなく、補語としても使用されます。補語は主語に対する説明を補う言葉で、形容詞が補語として使用されることがあります。例えば、「I am busy.」では、聞き手に「私」についての説明が行われます。この「busy」は主語&lt;span style="color: blue;"&gt;「私」&lt;/span&gt;に関する説明を提供しています。このように、形容詞は主語に説明を補うためにも使用されます。補語は主語に説明を補う語句のことであり、「complement」とも呼ばれます。&lt;/p&gt;
&lt;h3&gt;形容詞の制限用法と補語&lt;/h3&gt;
&lt;p&gt;形容詞には、名詞を修飾する制限用法や、主語に説明を補う補語の使い方があります。英語の文法用語としては、これらを制限用法や補語と呼ぶこともありますが、基本的には形容詞が名詞を修飾する場合と、主語に説明を補う場合の2つの使い方があります。これらの用語にこだわらず、形容詞が名詞を修飾する場合と主語に説明を補う場合という具体的な使い方を理解しておけば十分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&lt;h3&gt;形容詞「very」の使い方&lt;/h3&gt;
&lt;p&gt;「The boys aren&amp;#8217;t very hungry.」という文で&lt;span style="color: red;"&gt;「very」&lt;/span&gt;の意味が問われます。通常、「&lt;span style="color: red;"&gt;very&lt;/span&gt;」は「とても」の意味を持ちます。しかし、否定文において「&lt;span style="color: red;"&gt;very&lt;/span&gt;」は「not」と組み合わせて「あまり〜でない」という意味になります。「The boys aren&amp;#8217;t very hungry.」は「その男の子たちはあまりお腹が空いていない」と訳されます。このように「&lt;span style="color: red;"&gt;very&lt;/span&gt;」の意味は文脈によって異なります。英語を学ぶ際には、言葉の意味だけでなく、文脈に注意を払うことが重要です。&lt;/p&gt;
&lt;h3&gt;学習のアドバイス&lt;/h3&gt;
&lt;p&gt;英語の学習において、初めてつまずいた場合や難解な文法用語に出会った場合、Lesson1から再度学習を始めることをおすすめします。英語の理解は積み重ねが大切であり、基本的な構造からしっかりと理解することが後の学習の基盤となります。文法用語に困惑することはありません。その代わりに、用語の背後にある意味を理解し、英語をより深く学んでいく習慣を身につけ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</si>
  <si>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https://eng-support.com/column/progressbook1-6-1/</t>
  </si>
  <si>
    <t>以下のページは不自然なワードを使用しています。
これらを適切に自然な言葉に置き換えて下さい。
なお、本文の装飾や構造は絶対に変えないでください。
【対象ページURL】
https://eng-support.com/column/progressbook1-6-1/
【検出された不自然ワード】
（検出なし）
【本文】
------
&lt;p&gt;&lt;iframe title="YouTube video player" src="https://www.youtube.com/embed/rRB8eW-H7Mo" width="560" height="315" frameborder="0" allowfullscreen="allowfullscreen"&gt;&lt;span data-mce-type="bookmark" style="display: inline-block; width: 0px; overflow: hidden; line-height: 0;" class="mce_SELRES_start"&gt;&lt;/span&gt;&lt;/iframe&gt;&lt;/p&gt;
&lt;p&gt;「命令文の作り方」は分かるのに、&lt;strong&gt;Please&lt;/strong&gt; を入れた瞬間に語順が不安になる。&lt;br /&gt;
その結果、&lt;span style="color: red;"&gt;&lt;strong&gt;Don’t please&lt;/strong&gt;&lt;/span&gt; のように書いてしまったり、「please のあとって原形でいいの？」で止まったりします。&lt;/p&gt;
&lt;p&gt;ここで押さえるポイントはシンプルです。&lt;br /&gt;
&lt;strong&gt;肯定&lt;/strong&gt;は &lt;span style="color: blue;"&gt;&lt;strong&gt;Please + 動詞の原形&lt;/strong&gt;&lt;/span&gt;、&lt;strong&gt;否定&lt;/strong&gt;は &lt;span style="color: blue;"&gt;&lt;strong&gt;Please don’t + 動詞の原形&lt;/strong&gt;&lt;/span&gt; が基本。&lt;br /&gt;
（文末に &lt;strong&gt;please&lt;/strong&gt; を置く言い方もありますが、並び方が変わります。）&lt;/p&gt;
&lt;p&gt;このページでは、命令文の基本から、否定命令の作り方、&lt;strong&gt;Please の置き場所&lt;/strong&gt;までを例文で整理します。&lt;/p&gt;
&lt;h3&gt;命令文の基本&lt;/h3&gt;
&lt;p&gt;命令文は、英語で何かを頼んだり指示したりする場面で使用されます。通常、命令文は動詞原形で始まります。例えば、&lt;span style="color: blue;"&gt;“Close the door.”&lt;/span&gt;（ドアを閉めてください）といった文です。しかし、注意が必要なのは、&lt;span style="color: blue;"&gt;“Please”&lt;/span&gt;（お願いします）などの丁寧な表現を付けると、命令文がより穏やかな頼みごとに変わることです。&lt;span style="color: blue;"&gt;“Please”&lt;/span&gt;を加えると、命令というよりも頼みごととして受け取られます。ただし、目上の人への頼みごとやフォーマルな場面では、命令文ではなくより丁寧な表現が適しています。&lt;/p&gt;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&lt;h3&gt;人との関係による違い&lt;/h3&gt;
&lt;p&gt;英語の命令文は、相手との関係によっても異なる場合があります。親しい友人やクラスメイトとの間では、命令文を使って頼むことが一般的です。しかし、目上の人に対しては、より丁寧な表現を用いることが礼儀とされています。したがって、相手との関係に応じて適切な表現を選ぶことが重要です。&lt;/p&gt;
&lt;h3&gt;否定命令文の表現&lt;/h3&gt;
&lt;p&gt;時折、何かをしないように頼む必要があります。この場合、否定命令文を使います。例えば、&lt;span style="color: blue;"&gt;“Don’t watch TV.”&lt;/span&gt;（テレビを見るな）という文です。&lt;span style="color: red;"&gt;“Don’t”&lt;/span&gt;は&lt;span style="color: red;"&gt;“do not”&lt;/span&gt;の短縮形で、否定を表します。このように、否定命令文を使う際には、&lt;span style="color: red;"&gt;“Don’t”&lt;/span&gt;を動詞の原形に続けて使用します。ただし、シチュエーションによって訳し方が異なることもあるので、文脈に注意が必要です。&lt;/p&gt;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&lt;h3&gt;自動詞と他動詞の違い&lt;/h3&gt;
&lt;p&gt;英語の動詞は、自動詞と他動詞に分かれます。自動詞は目的語を必要とせず、文が単独で完結します。例えば、&lt;span style="color: blue;"&gt;“He looked.”&lt;/span&gt;（彼は見た）という文です。一方、他動詞は目的語を伴う動詞で、文に対象が含まれます。例えば、&lt;span style="color: blue;"&gt;“He met a friend.”&lt;/span&gt;（彼は友達に会った）という文です。自動詞と他動詞の区別は、文法的にも意味的にも重要です。しっかりと理解しましょう。&lt;/p&gt;
&lt;h3&gt;PROGRESSへの注意&lt;/h3&gt;
&lt;p&gt;最後に、英語の教材であるPROGRESSについて触れておきましょう。PROGRESSは非常に有用な教材ですが、自動詞と他動詞の区別に関する情報が不足していることがあります。自動詞と他動詞の理解は英語学習において重要な要素です。PROGRESSを使用する際には、この点に注意して学習を進めることをおすすめします。&lt;/p&gt;
&lt;p&gt;以上が命令文についての基本情報です。自動詞と他動詞の違いにも注意を払いながら、英語を習得していきましょう。&lt;/p&gt;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</si>
  <si>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https://eng-support.com/column/progressbook1-6-2/</t>
  </si>
  <si>
    <t>以下のページは不自然なワードを使用しています。
これらを適切に自然な言葉に置き換えて下さい。
なお、本文の装飾や構造は絶対に変えないでください。
【対象ページURL】
https://eng-support.com/column/progressbook1-6-2/
【検出された不自然ワード】
（検出なし）
【本文】
------
&lt;p&gt;&amp;nbsp;&lt;/p&gt;
&lt;p&gt;&lt;iframe title="YouTube video player" src="https://www.youtube.com/embed/5cqonur-Abg" width="560" height="315" frameborder="0" allowfullscreen="allowfullscreen"&gt;&lt;br /&gt;
&lt;span data-mce-type="bookmark" style="display: inline-block; width: 0px; overflow: hidden; line-height: 0;" class="mce_SELRES_start"&gt;﻿&lt;/span&gt;&lt;br /&gt;
&lt;/iframe&gt;&lt;/p&gt;
&lt;p&gt;本記事では、PROGRESS Book1 Lesson6 シーン2で扱われる&lt;br /&gt;
&lt;strong&gt;「Let’s を使う命令文」&lt;/strong&gt;について整理します。&lt;br /&gt;
中1・中2レベルの内容ですが、背後にある文法的な仕組み（第5文型・使役動詞）まで軽く触れておくことで、&lt;br /&gt;
後の学年での理解がぐっと楽になります。&lt;/p&gt;
&lt;hr /&gt;
&lt;h2&gt;命令文の基本ルール&lt;/h2&gt;
&lt;h3&gt;命令文は「動詞の原形で始まる」&lt;/h3&gt;
&lt;p&gt;まずは、すべての命令文に共通する大原則から確認します。&lt;/p&gt;
&lt;ul&gt;
&lt;li&gt;&lt;strong&gt;命令文は、動詞の原形から文を始める&lt;/strong&gt;&lt;/li&gt;
&lt;/ul&gt;
&lt;p&gt;例：&lt;/p&gt;
&lt;blockquote&gt;&lt;p&gt;&lt;strong&gt;Open your books.&lt;/strong&gt;&lt;br /&gt;
「本を開きなさい。」&lt;/p&gt;&lt;/blockquote&gt;
&lt;p&gt;文頭が &lt;strong&gt;Open&lt;/strong&gt;（動詞の原形）から始まっていることがポイントです。&lt;br /&gt;
ここに &lt;strong&gt;Please&lt;/strong&gt; を付けると、より丁寧な依頼になります。&lt;/p&gt;
&lt;blockquote&gt;&lt;p&gt;&lt;strong&gt;Please open your books.&lt;/strong&gt;&lt;br /&gt;
「本を開いてください。」&lt;/p&gt;&lt;/blockquote&gt;
&lt;p&gt;逆に、「～しないで」と伝えたいときは、&lt;/p&gt;
&lt;blockquote&gt;&lt;p&gt;&lt;strong&gt;Don’t open your books.&lt;/strong&gt;&lt;br /&gt;
「本を開かないでください。」&lt;/p&gt;&lt;/blockquote&gt;
&lt;p&gt;のように、&lt;strong&gt;Don’t ＋ 動詞の原形&lt;/strong&gt; で否定の命令文を作ります。&lt;/p&gt;
&lt;hr /&gt;
&lt;h2&gt;Let’s を使う命令文：一緒に何かをしようと誘う表現&lt;/h2&gt;
&lt;h3&gt;Let’s の基本イメージ&lt;/h3&gt;
&lt;p&gt;次に、本題の &lt;strong&gt;Let’s ～.&lt;/strong&gt; に進みます。&lt;br /&gt;
&lt;strong&gt;Let’s&lt;/strong&gt; は、&lt;strong&gt;「一緒に ～ しよう」「～しようぜ」&lt;/strong&gt;という「誘い」のニュアンスをもつ表現です。&lt;/p&gt;
&lt;blockquote&gt;&lt;p&gt;&lt;strong&gt;Let’s go.&lt;/strong&gt;&lt;br /&gt;
「行きましょう。」／「行こうぜ。」&lt;/p&gt;&lt;/blockquote&gt;
&lt;p&gt;ここでも、&lt;strong&gt;go&lt;/strong&gt; は動詞の原形になっています。&lt;/p&gt;
&lt;p&gt;教科書の例文：&lt;/p&gt;
&lt;blockquote&gt;&lt;p&gt;&lt;strong&gt;Let’s begin a new lesson today.&lt;/strong&gt;&lt;br /&gt;
「新しいレッスンを始めましょう。」&lt;br /&gt;
（日本語としては「新しいレッスンに入りましょう」と訳すと、より自然な場合もあります。）&lt;/p&gt;&lt;/blockquote&gt;
&lt;ul&gt;
&lt;li&gt;&lt;strong&gt;Let’s ＋ 動詞の原形&lt;/strong&gt; で「一緒に～しよう」の意味&lt;/li&gt;
&lt;li&gt;&lt;strong&gt;Let’s&lt;/strong&gt; は命令というより&lt;strong&gt;「提案・勧誘」&lt;/strong&gt;に近いニュアンス&lt;/li&gt;
&lt;/ul&gt;
&lt;h3&gt;Let’s を使った否定の命令文：Let’s not ～.&lt;/h3&gt;
&lt;p&gt;「それはやめておこう」「～しないでおこう」と言いたいときは、&lt;br /&gt;
&lt;strong&gt;Let’s not ＋ 動詞の原形&lt;/strong&gt; を使います。&lt;/p&gt;
&lt;blockquote&gt;&lt;p&gt;&lt;strong&gt;Let’s not stay inside.&lt;/strong&gt;&lt;br /&gt;
「中にとどまるのはやめておこう。」&lt;br /&gt;
（自然な日本語では「外に出ようぜ」のニュアンス）&lt;/p&gt;&lt;/blockquote&gt;
&lt;ul&gt;
&lt;li&gt;&lt;strong&gt;Let’s not ＋ 動詞の原形&lt;/strong&gt; ＝ 「～するのはやめておこう」&lt;/li&gt;
&lt;li&gt;肯定：Let’s ～. ／ 否定：Let’s not ～. のセットで覚える&lt;/li&gt;
&lt;/ul&gt;
&lt;hr /&gt;
&lt;p&gt;&lt;!--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&lt;h2&gt;Let’s の正体と文型の話（中2～中3向け）&lt;/h2&gt;
&lt;h3&gt;本当は「Let」が動詞の原形&lt;/h3&gt;
&lt;p&gt;中1では「Let’s ＝ 一緒に～しよう」と丸ごとフレーズで覚えることが多いですが、&lt;br /&gt;
文法的には、次のように分解できます。&lt;/p&gt;
&lt;ul&gt;
&lt;li&gt;&lt;strong&gt;Let&lt;/strong&gt; … 動詞の原形&lt;/li&gt;
&lt;li&gt;&lt;strong&gt;’s&lt;/strong&gt; … &lt;strong&gt;us&lt;/strong&gt;（私たちを）の短縮形&lt;/li&gt;
&lt;/ul&gt;
&lt;p&gt;つまり、&lt;/p&gt;
&lt;blockquote&gt;&lt;p&gt;&lt;strong&gt;Let’s ～.&lt;/strong&gt; ＝ &lt;strong&gt;Let us ～.&lt;/strong&gt;&lt;/p&gt;&lt;/blockquote&gt;
&lt;p&gt;という構造になっています。&lt;/p&gt;
&lt;h3&gt;使役動詞「Let」とのつながり&lt;/h3&gt;
&lt;p&gt;高校／中3レベルで学ぶ内容ですが、&lt;strong&gt;let&lt;/strong&gt; は「～させる／～するのを許可する」という意味を持つ&lt;br /&gt;
&lt;strong&gt;使役動詞&lt;/strong&gt;としても使われます。&lt;/p&gt;
&lt;blockquote&gt;&lt;p&gt;&lt;strong&gt;Let 人 ＋ 動詞の原形&lt;/strong&gt;&lt;br /&gt;
「人に～させる」「人が～するのを許す」&lt;/p&gt;&lt;/blockquote&gt;
&lt;p&gt;例：&lt;/p&gt;
&lt;blockquote&gt;&lt;p&gt;&lt;strong&gt;Let him go.&lt;/strong&gt;&lt;br /&gt;
「彼を行かせてやりなさい。」&lt;/p&gt;&lt;/blockquote&gt;
&lt;p&gt;このパターンに当てはめると、&lt;/p&gt;
&lt;blockquote&gt;&lt;p&gt;&lt;strong&gt;Let us go.&lt;/strong&gt;&lt;br /&gt;
「私たちを行かせてください」→ 「さあ、行きましょう」&lt;br /&gt;
→ 短縮形が &lt;strong&gt;Let’s go.&lt;/strong&gt;&lt;/p&gt;&lt;/blockquote&gt;
&lt;p&gt;となり、「Let’s ～」もまた&lt;strong&gt;命令文の一種&lt;/strong&gt;だということが分かります。&lt;/p&gt;
&lt;h3&gt;第5文型との関係（予告編）&lt;/h3&gt;
&lt;p&gt;元記事でも触れられているように、&lt;strong&gt;第5文型（SVOC）&lt;/strong&gt; など、より高度な文型の理解が進んでくると、&lt;br /&gt;
「Let’s」の説明もより正確に捉えられるようになります。&lt;/p&gt;
&lt;p&gt;ただし、中1の段階でいきなり&lt;/p&gt;
&lt;ul&gt;
&lt;li&gt;使役動詞&lt;/li&gt;
&lt;li&gt;第5文型（SVOC）&lt;/li&gt;
&lt;/ul&gt;
&lt;p&gt;まで一気に説明してしまうと、かえって混乱しやすくなります。&lt;br /&gt;
そのため、学校現場では&lt;/p&gt;
&lt;ul&gt;
&lt;li&gt;まずは「Let’s ＝ 一緒に～しよう」とフレーズで覚える&lt;/li&gt;
&lt;li&gt;中2・中3以降に「Let ＋ 目的語 ＋ 動詞原形」の正体を詳しく学ぶ&lt;/li&gt;
&lt;/ul&gt;
&lt;p&gt;という&lt;strong&gt;段階的な教え方&lt;/strong&gt;をすることが多い、という背景も押さえておくと安心です。&lt;/p&gt;
&lt;hr /&gt;
&lt;p&gt;&lt;!--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&lt;h2&gt;Let’s を使った表現を身につけるためのポイント&lt;/h2&gt;
&lt;h3&gt;よく出てくるパターンで慣れておこう&lt;/h3&gt;
&lt;p&gt;Let’s を使う文は、日常会話でも授業でも頻出です。まずは基本の形を口ならししておきましょう。&lt;/p&gt;
&lt;ul&gt;
&lt;li&gt;&lt;strong&gt;Let’s start.&lt;/strong&gt;（始めよう。）&lt;/li&gt;
&lt;li&gt;&lt;strong&gt;Let’s begin a new lesson.&lt;/strong&gt;（新しいレッスンを始めよう。）&lt;/li&gt;
&lt;li&gt;&lt;strong&gt;Let’s play soccer.&lt;/strong&gt;（サッカーをしよう。）&lt;/li&gt;
&lt;li&gt;&lt;strong&gt;Let’s not be late.&lt;/strong&gt;（遅れないようにしよう／遅れないでおこう。）&lt;/li&gt;
&lt;/ul&gt;
&lt;h3&gt;「Please」「Don’t」との違いを整理する&lt;/h3&gt;
&lt;p&gt;命令文のバリエーションは次のように整理できます。&lt;/p&gt;
&lt;ul&gt;
&lt;li&gt;&lt;strong&gt;Open the window.&lt;/strong&gt; … 窓を開けなさい。（命令）&lt;/li&gt;
&lt;li&gt;&lt;strong&gt;Please open the window.&lt;/strong&gt; … 窓を開けてください。（丁寧な依頼）&lt;/li&gt;
&lt;li&gt;&lt;strong&gt;Don’t open the window.&lt;/strong&gt; … 窓を開けないで。（禁止・否定命令）&lt;/li&gt;
&lt;li&gt;&lt;strong&gt;Let’s open the window.&lt;/strong&gt; … 窓を開けよう。（提案・勧誘）&lt;/li&gt;
&lt;li&gt;&lt;strong&gt;Let’s not open the window.&lt;/strong&gt; … 窓を開けるのはやめておこう。（否定の提案）&lt;/li&gt;
&lt;/ul&gt;
&lt;p&gt;同じ「命令文の形」でも、&lt;strong&gt;誰に何をどういう口調で伝えたいか&lt;/strong&gt;によって、&lt;br /&gt;
&lt;strong&gt;Open / Please / Don’t / Let’s / Let’s not&lt;/strong&gt; を使い分けていることが分かります。&lt;/p&gt;
&lt;hr /&gt;
&lt;h2&gt;まとめ：Let’s の文法とイメージを両方つかもう&lt;/h2&gt;
&lt;ul&gt;
&lt;li&gt;&lt;strong&gt;命令文の基本&lt;/strong&gt;は「動詞の原形で始める」こと。&lt;/li&gt;
&lt;li&gt;&lt;strong&gt;Let’s ＋ 動詞の原形&lt;/strong&gt;で、「一緒に～しよう」「～しようぜ」という&lt;strong&gt;提案の命令文&lt;/strong&gt;になる。&lt;/li&gt;
&lt;li&gt;&lt;strong&gt;Let’s not ＋ 動詞の原形&lt;/strong&gt;で、「～するのはやめておこう」「～しないでおこう」という&lt;strong&gt;否定の提案&lt;/strong&gt;を表す。&lt;/li&gt;
&lt;li&gt;文法的には、&lt;strong&gt;Let’s ＝ Let us&lt;/strong&gt; であり、「Let」が&lt;strong&gt;動詞の原形&lt;/strong&gt;、「’s」が&lt;strong&gt;us の短縮形&lt;/strong&gt;。&lt;/li&gt;
&lt;li&gt;将来的には、&lt;strong&gt;使役動詞 let（Let 人 動詞原形）&lt;/strong&gt; や &lt;strong&gt;第5文型&lt;/strong&gt;の理解につながる重要なパターン。&lt;/li&gt;
&lt;li&gt;中1の段階では、まずは&lt;strong&gt;「Let’s ～.」「Let’s not ～.」をフレーズとして自然に使える&lt;/strong&gt;ようにすることが大切。&lt;/li&gt;
&lt;/ul&gt;
&lt;p&gt;英語学習は段階的に理解が深まる科目です。&lt;br /&gt;
今は「Let’s＝一緒に～しよう」というイメージをしっかり身につけておき、&lt;br /&gt;
中2・中3で出てくる文型の学習とつなげていきましょう。&lt;br /&gt;
&lt;!--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</si>
  <si>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https://eng-support.com/column/progressbook1-6-3/</t>
  </si>
  <si>
    <t>以下のページは不自然なワードを使用しています。
これらを適切に自然な言葉に置き換えて下さい。
なお、本文の装飾や構造は絶対に変えないでください。
【対象ページURL】
https://eng-support.com/column/progressbook1-6-3/
【検出された不自然ワード】
（検出なし）
【本文】
------
&lt;p&gt;&amp;nbsp;&lt;/p&gt;
&lt;p&gt;&lt;!-- CTA：基礎力徹底講座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&lt;p&gt;&lt;!-- レッスン動画 --&gt;&lt;br /&gt;
&lt;iframe loading="lazy" title="YouTube video player" src="https://www.youtube.com/embed/4GKtvkJb4GY" width="560" height="315" frameborder="0" allowfullscreen="allowfullscreen"&gt;&lt;span data-mce-type="bookmark" style="display: inline-block; width: 0px; overflow: hidden; line-height: 0;" class="mce_SELRES_start"&gt;&lt;/span&gt;&lt;/iframe&gt;&lt;/p&gt;
&lt;p&gt;本ページでは、&lt;strong&gt;「Shall we」を使う疑問文&lt;/strong&gt;をテーマに、&lt;strong&gt;Let’s との違い・文末の記号・返答のしかた&lt;/strong&gt;を整理します。&lt;br /&gt;
中1の定期テストや入試でも頻出の単元なので、&lt;br /&gt;
「&lt;span style="color: blue;"&gt;Let’s&lt;/span&gt; と &lt;span style="color: green;"&gt;Shall we&lt;/span&gt; がごちゃごちゃになる…」という人は、このページで一度頭を整理しておきましょう。&lt;br /&gt;
&lt;!-- 不足補完ブロック（即答パート）：導入直後〜最初の「## 1.」の前に差し込み --&gt;&lt;/p&gt;
&lt;div style="border: 1px solid #e5e5e5; padding: 16px 18px; border-radius: 8px; background: #fafafa; margin: 18px 0;"&gt;
&lt;h2 style="margin: 0 0 10px; font-size: 1.25rem; line-height: 1.6;"&gt;すぐ答えが欲しい人へ：Shall we（シャルウィー）～？の要点まとめ&lt;/h2&gt;
&lt;p style="margin: 0 0 10px; line-height: 1.9;"&gt;&lt;strong&gt;結論：&lt;/strong&gt;&lt;strong&gt;Shall we + 動詞の原形 ?&lt;/strong&gt; は&lt;strong&gt;「一緒に〜しませんか？」&lt;/strong&gt;という&lt;strong&gt;提案・誘い&lt;/strong&gt;の疑問文です。&lt;/p&gt;
&lt;ul style="margin: 0 0 12px; padding-left: 1.2em; line-height: 1.9;"&gt;
&lt;li&gt;&lt;strong&gt;基本形：&lt;/strong&gt;Shall we + 動詞の原形 ?（例：Shall we begin?）&lt;/li&gt;
&lt;li&gt;&lt;strong&gt;意味：&lt;/strong&gt;「一緒に〜しよう」「〜しませんか？」（相手を誘う）&lt;/li&gt;
&lt;/ul&gt;
&lt;h3 style="margin: 14px 0 8px; font-size: 1.05rem; line-height: 1.6;"&gt;サッと確認（意味・形・返事・注意点）&lt;/h3&gt;
&lt;table style="width: 100%; border-collapse: collapse; background: #fff;"&gt;
&lt;thead&gt;
&lt;tr&gt;
&lt;th style="border: 1px solid #ddd; padding: 8px; text-align: left; width: 22%;"&gt;項目&lt;/th&gt;
&lt;th style="border: 1px solid #ddd; padding: 8px; text-align: left;"&gt;要点&lt;/th&gt;
&lt;/tr&gt;
&lt;/thead&gt;
&lt;tbody&gt;
&lt;tr&gt;
&lt;td style="border: 1px solid #ddd; padding: 8px;"&gt;意味&lt;/td&gt;
&lt;td style="border: 1px solid #ddd; padding: 8px;"&gt;「一緒に〜しませんか？」（提案・誘い）&lt;/td&gt;
&lt;/tr&gt;
&lt;tr&gt;
&lt;td style="border: 1px solid #ddd; padding: 8px;"&gt;形&lt;/td&gt;
&lt;td style="border: 1px solid #ddd; padding: 8px;"&gt;Shall we + 動詞の原形 ?&lt;/td&gt;
&lt;/tr&gt;
&lt;tr&gt;
&lt;td style="border: 1px solid #ddd; padding: 8px;"&gt;返事（テストでの模範）&lt;/td&gt;
&lt;td style="border: 1px solid #ddd; padding: 8px;"&gt;&lt;strong&gt;Yes, let’s.&lt;/strong&gt;（はい、そうしよう）／ &lt;strong&gt;No, let’s not.&lt;/strong&gt;（いいえ、やめておこう）&lt;/td&gt;
&lt;/tr&gt;
&lt;tr&gt;
&lt;td style="border: 1px solid #ddd; padding: 8px;"&gt;注意（. と ?）&lt;/td&gt;
&lt;td style="border: 1px solid #ddd; padding: 8px;"&gt;&lt;strong&gt;Let’s ～.&lt;/strong&gt; は命令文なので文末は「&lt;strong&gt;.&lt;/strong&gt;」／ &lt;strong&gt;Shall we ～?&lt;/strong&gt; は疑問文なので文末は「&lt;strong&gt;?&lt;/strong&gt;」&lt;/td&gt;
&lt;/tr&gt;
&lt;/tbody&gt;
&lt;/table&gt;
&lt;h3 style="margin: 16px 0 8px; font-size: 1.05rem; line-height: 1.6;"&gt;Let’sとの違い（結論 → 理由）&lt;/h3&gt;
&lt;p style="margin: 0 0 10px; line-height: 1.9;"&gt;&lt;strong&gt;結論：&lt;/strong&gt;どちらも「一緒に〜しよう」という&lt;strong&gt;提案&lt;/strong&gt;ですが、&lt;strong&gt;文の形&lt;/strong&gt;が違います。&lt;br /&gt;
&lt;strong&gt;理由：&lt;/strong&gt;&lt;strong&gt;Let’s ～.&lt;/strong&gt; は提案の&lt;strong&gt;命令文&lt;/strong&gt;、&lt;strong&gt;Shall we ～?&lt;/strong&gt; は提案の&lt;strong&gt;疑問文&lt;/strong&gt;です。だから文末の記号も「.／?」で分かれます。&lt;/p&gt;
&lt;h3 style="margin: 16px 0 8px; font-size: 1.05rem; line-height: 1.6;"&gt;「shall we 言い換え」「let’s shall we」への要点回答&lt;/h3&gt;
&lt;ul style="margin: 0 0 10px; padding-left: 1.2em; line-height: 1.9;"&gt;
&lt;li&gt;&lt;strong&gt;Shall we + 動詞原形 ?&lt;/strong&gt; は、だいたい&lt;strong&gt;Let’s + 動詞原形.&lt;/strong&gt;（一緒に〜しよう）と言い換えできます（意味は近い）。&lt;/li&gt;
&lt;li&gt;&lt;strong&gt;Let’s shall we&lt;/strong&gt; のように2つをつなげる形はしません。&lt;strong&gt;どちらか一方&lt;/strong&gt;を選びます。&lt;/li&gt;
&lt;/ul&gt;
&lt;h3 style="margin: 16px 0 8px; font-size: 1.05rem; line-height: 1.6;"&gt;「Shall we dance?（シャルウィダンス）」の意味&lt;/h3&gt;
&lt;p style="margin: 0; line-height: 1.9;"&gt;&lt;strong&gt;Shall we dance?&lt;/strong&gt; は文法は同じで、直訳は&lt;strong&gt;「踊りませんか？」&lt;/strong&gt;（＝踊ろうという提案）です。特別な形ではなく、&lt;strong&gt;Shall we + 動詞原形 ?&lt;/strong&gt;の例だと思えばOKです。&lt;/p&gt;
&lt;p style="margin: 12px 0 0; line-height: 1.9;"&gt;このあと本文で詳しく確認できます。&lt;/p&gt;
&lt;/div&gt;
&lt;h2&gt;1. 「Let’s」と「Shall we」の基本関係&lt;/h2&gt;
&lt;h3&gt;1-1. 例文で比べる：形は違うけれど、基本のイメージは同じ&lt;/h3&gt;
&lt;p&gt;まずは、次の2つの文を比べてみます。&lt;/p&gt;
&lt;ul&gt;
&lt;li&gt;&lt;span style="color: blue;"&gt;Let’s&lt;/span&gt; begin a new lesson today.&lt;/li&gt;
&lt;li&gt;&lt;span style="color: green;"&gt;Shall we&lt;/span&gt; begin a new lesson today?&lt;/li&gt;
&lt;/ul&gt;
&lt;p&gt;どちらの文も&lt;br /&gt;
&lt;strong&gt;&lt;span style="color: blue;"&gt;begin&lt;/span&gt; / &lt;span style="color: blue;"&gt;a new lesson today&lt;/span&gt;&lt;/strong&gt; の部分は同じで、&lt;br /&gt;
違うのは文頭の&lt;br /&gt;
&lt;strong&gt;&lt;span style="color: blue;"&gt;Let’s&lt;/span&gt;&lt;/strong&gt; と&lt;br /&gt;
&lt;strong&gt;&lt;span style="color: green;"&gt;Shall we&lt;/span&gt;&lt;/strong&gt; だけです。&lt;/p&gt;
&lt;p&gt;意味としてはいずれも、&lt;br /&gt;
&lt;strong&gt;「私たち一緒に今日新しいレッスンを始めよう」&lt;/strong&gt;&lt;br /&gt;
という&lt;strong&gt;「一緒に～しよう」の呼びかけ&lt;/strong&gt;です。&lt;/p&gt;
&lt;ul&gt;
&lt;li&gt;&lt;span style="color: blue;"&gt;Let’s + 動詞の原形&lt;/span&gt; … 「一緒に〜しよう」&lt;/li&gt;
&lt;li&gt;&lt;span style="color: green;"&gt;Shall we + 動詞の原形 ?&lt;/span&gt; … 「一緒に〜しませんか？」という&lt;strong&gt;疑問文の形の提案&lt;/strong&gt;&lt;/li&gt;
&lt;/ul&gt;
&lt;p&gt;なお、&lt;strong&gt;Let’s の ’s は we / our / us の us&lt;/strong&gt; を表していて、&lt;br /&gt;
「Let us ～.（私たちで～しよう）」が短くなった形だと考えておくと理解しやすくなります。&lt;/p&gt;
&lt;h3&gt;1-2. 文法上の違い：命令文と疑問文&lt;/h3&gt;
&lt;p&gt;文法的には、次のような違いがあります。&lt;/p&gt;
&lt;ul&gt;
&lt;li&gt;&lt;strong&gt;&lt;span style="color: blue;"&gt;Let’s ～.&lt;/span&gt;：&lt;/strong&gt;命令文（提案の命令文）&lt;/li&gt;
&lt;li&gt;&lt;strong&gt;&lt;span style="color: green;"&gt;Shall we ～?&lt;/span&gt;：&lt;/strong&gt;疑問文（提案の疑問文）&lt;/li&gt;
&lt;/ul&gt;
&lt;p&gt;ただし&lt;strong&gt;意味のイメージはほぼ同じ&lt;/strong&gt;で、どちらも&lt;br /&gt;
「一緒に〜しよう」「〜しませんか」と相手を誘う表現です。&lt;/p&gt;
&lt;blockquote&gt;&lt;p&gt;文法的には命令文と疑問文ですが、&lt;br /&gt;
&lt;strong&gt;どちらも「一緒に何かをしようよ」という提案の表現&lt;/strong&gt;と理解してOKです。&lt;/p&gt;&lt;/blockquote&gt;
&lt;p&gt;&lt;!-- CTA：過去問演習講座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&lt;h2&gt;2. 中学生がよく混同するポイント：文末の「.」と「?」&lt;/h2&gt;
&lt;h3&gt;2-1. テストでよくあるミス&lt;/h3&gt;
&lt;p&gt;意味が似ているため、中学1年生の定期テストなどでは次のような間違いが頻発します。&lt;/p&gt;
&lt;ul&gt;
&lt;li&gt;「一緒に新しいレッスンを始めましょう。」という日本語を見て、&lt;br /&gt;
&lt;span style="color: green;"&gt;Shall we ～ ?&lt;/span&gt; とすべきところを、意味だけ見て &lt;span style="color: blue;"&gt;Let’s ～.&lt;/span&gt; と書いてしまう。&lt;/li&gt;
&lt;li&gt;逆に、Let’s の文末に &lt;span style="color: blue;"&gt;.&lt;/span&gt; ではなく &lt;span style="color: green;"&gt;?&lt;/span&gt; を付けてしまう。&lt;/li&gt;
&lt;/ul&gt;
&lt;p&gt;しかし、ここには&lt;strong&gt;はっきりしたルール&lt;/strong&gt;があります。&lt;/p&gt;
&lt;ul&gt;
&lt;li&gt;&lt;strong&gt;&lt;span style="color: blue;"&gt;Let’s + 動詞の原形&lt;/span&gt; … 文末は &lt;span style="color: blue;"&gt;「.」&lt;/span&gt;&lt;/strong&gt;&lt;/li&gt;
&lt;li&gt;&lt;strong&gt;&lt;span style="color: green;"&gt;Shall we + 動詞の原形&lt;/span&gt; … 文末は &lt;span style="color: green;"&gt;「?」&lt;/span&gt;&lt;/strong&gt;&lt;/li&gt;
&lt;/ul&gt;
&lt;p&gt;つまり、&lt;strong&gt;同じように「一緒に～しよう」の意味でも、命令文なら「.」、疑問文なら「?」&lt;/strong&gt;と、文末の記号が変わります。&lt;/p&gt;
&lt;h3&gt;2-2. テスト対策としてのチェックポイント&lt;/h3&gt;
&lt;p&gt;英作文問題で次のような出題があったとき、&lt;/p&gt;
&lt;ul&gt;
&lt;li&gt;「一緒に〜しましょう。」と書きたい → &lt;strong&gt;Let’s ～.&lt;/strong&gt;（最後は&lt;strong&gt;「.」&lt;/strong&gt;）&lt;/li&gt;
&lt;li&gt;「一緒に〜しませんか。」と書きたい → &lt;strong&gt;Shall we ～?&lt;/strong&gt;（最後は&lt;strong&gt;「?」&lt;/strong&gt;）&lt;/li&gt;
&lt;/ul&gt;
&lt;p&gt;と、&lt;strong&gt;日本語のニュアンスと文末の記号をセットで確認&lt;/strong&gt;することが重要です。&lt;/p&gt;
&lt;blockquote&gt;&lt;p&gt;最後にもう一度、&lt;strong&gt;「. なのか ? なのか」&lt;/strong&gt;を必ずチェックしてから答案を提出しましょう。&lt;/p&gt;&lt;/blockquote&gt;
&lt;h2&gt;3. 「Shall we ～ ?」と聞かれたときの答え方&lt;/h2&gt;
&lt;h3&gt;3-1. Yes で答えるとき&lt;/h3&gt;
&lt;p&gt;「今日、新しいレッスンを始めましょうか。」と&lt;br /&gt;
&lt;span style="color: green;"&gt;Shall we begin a new lesson today?&lt;/span&gt;&lt;br /&gt;
と聞かれたとき、英語では次のように答えます。&lt;/p&gt;
&lt;ul&gt;
&lt;li&gt;&lt;strong&gt;Yes, let’s.&lt;/strong&gt;&lt;br /&gt;
「はい、そうしましょう。」&lt;/li&gt;
&lt;/ul&gt;
&lt;p&gt;ポイントは、&lt;strong&gt;答えの文でも Let’s を使う&lt;/strong&gt;ことです。&lt;br /&gt;
Shall we ～ ? と聞かれたときの肯定の返事は、&lt;strong&gt;Yes, let’s.&lt;/strong&gt; でまとめて覚えてしまいましょう。&lt;/p&gt;
&lt;h3&gt;3-2. No で答えるとき&lt;/h3&gt;
&lt;p&gt;やめておきたいときの返事は、&lt;/p&gt;
&lt;ul&gt;
&lt;li&gt;&lt;strong&gt;No, let’s not.&lt;/strong&gt;&lt;br /&gt;
「いいえ、やめておきましょう。」&lt;/li&gt;
&lt;/ul&gt;
&lt;p&gt;ここでも、&lt;strong&gt;let’s に not をつけた形&lt;/strong&gt;で表現します。&lt;/p&gt;
&lt;h3&gt;3-3. Let’s で誘われたときも同じ返事&lt;/h3&gt;
&lt;p&gt;実は、&lt;span style="color: blue;"&gt;Let’s ～.&lt;/span&gt; と誘われたときの返事も同じです。&lt;/p&gt;
&lt;ul&gt;
&lt;li&gt;&lt;span style="color: blue;"&gt;Let’s begin a new lesson today.&lt;/span&gt;&lt;br /&gt;
「今日、新しいレッスンを始めよう。」&lt;/li&gt;
&lt;/ul&gt;
&lt;p&gt;この文に対しても、&lt;/p&gt;
&lt;ul&gt;
&lt;li&gt;&lt;strong&gt;Yes, let’s.&lt;/strong&gt;（「うん、そうしよう。」）&lt;/li&gt;
&lt;li&gt;&lt;strong&gt;No, let’s not.&lt;/strong&gt;（「いや、やめておこう。」）&lt;/li&gt;
&lt;/ul&gt;
&lt;p&gt;と答えます。&lt;strong&gt;誘いの表現に対する返事は「Yes, let’s. / No, let’s not.」でセット&lt;/strong&gt;にしておきましょう。&lt;/p&gt;
&lt;p&gt;&lt;!-- CTA：ブレイクスルーゼミ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&lt;h2&gt;まとめ：Let’s と Shall we をテストで落とさないために&lt;/h2&gt;
&lt;p&gt;最後に、&lt;strong&gt;「Shall we を使う疑問文」&lt;/strong&gt;のポイントを整理しておきます。&lt;/p&gt;
&lt;ul&gt;
&lt;li&gt;&lt;strong&gt;Let’s + 動詞の原形&lt;/strong&gt; … 「一緒に〜しよう」＝提案の命令文（文末は &lt;span style="color: blue;"&gt;.&lt;/span&gt;）&lt;/li&gt;
&lt;li&gt;&lt;strong&gt;Shall we + 動詞の原形 ?&lt;/strong&gt; … 「一緒に〜しませんか」＝提案の疑問文（文末は &lt;span style="color: green;"&gt;?&lt;/span&gt;）&lt;/li&gt;
&lt;li&gt;意味のイメージはどちらも&lt;strong&gt;「一緒に〜しよう」&lt;/strong&gt;でほぼ同じだが、&lt;strong&gt;文法上は命令文と疑問文の違い&lt;/strong&gt;がある。&lt;/li&gt;
&lt;li&gt;&lt;strong&gt;返事はどちらも共通&lt;/strong&gt;：
&lt;ul&gt;
&lt;li&gt;肯定：&lt;strong&gt;Yes, let’s.&lt;/strong&gt;&lt;/li&gt;
&lt;li&gt;否定：&lt;strong&gt;No, let’s not.&lt;/strong&gt;&lt;/li&gt;
&lt;/ul&gt;
&lt;/li&gt;
&lt;li&gt;定期テスト・入試では、
&lt;ul&gt;
&lt;li&gt;日本語の「一緒に〜しましょう。」なのか「〜しませんか。」なのかを読み分ける。&lt;/li&gt;
&lt;li&gt;&lt;strong&gt;文末の「.」か「?」まで必ず確認&lt;/strong&gt;してから答案を書く。&lt;/li&gt;
&lt;/ul&gt;
&lt;/li&gt;
&lt;/ul&gt;
&lt;p&gt;意味だけでなんとなく書いてしまうと、&lt;br /&gt;
&lt;strong&gt;Let’s と Shall we の取り違えや、「. / ?」の書き間違い&lt;/strong&gt;で簡単に取りこぼしが出ます。&lt;br /&gt;
動画とこのページを何度か見直しながら、&lt;strong&gt;形・意味・返答のセット&lt;/strong&gt;をしっかり定着させていきましょう。&lt;/p&gt;
&lt;p&gt;&amp;nbsp;&lt;/p&gt;
&lt;section id="veu_cta-558" class="veu_cta"&gt;
&lt;div class="cta_body"&gt;
&lt;div class="cta_body_link"&gt;&lt;/div&gt;
&lt;/div&gt;
&lt;p&gt;&lt;!-- [ /.vkExUnit_cta_body ] --&gt;&lt;/p&gt;
&lt;/section&gt;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</si>
  <si>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https://eng-support.com/column/progressbook1-7-2/</t>
  </si>
  <si>
    <t>以下のページは不自然なワードを使用しています。
これらを適切に自然な言葉に置き換えて下さい。
なお、本文の装飾や構造は絶対に変えないでください。
【対象ページURL】
https://eng-support.com/column/progressbook1-7-2/
【検出された不自然ワード】
（検出なし）
【本文】
------
&lt;p&gt;&lt;iframe title="YouTube video player" src="https://www.youtube.com/embed/ocxr2FH5RDw" width="560" height="315" frameborder="0" allowfullscreen="allowfullscreen"&gt;&lt;span data-mce-type="bookmark" style="display: inline-block; width: 0px; overflow: hidden; line-height: 0;" class="mce_SELRES_start"&gt;&lt;/span&gt;&lt;/iframe&gt;&lt;/p&gt;
&lt;p&gt;&lt;img decoding="async" loading="lazy" class="alignnone size-full wp-image-279" src="http://eng-support.com/wp-content/uploads/2023/04/プログレス230313-4.jpg" sizes="(max-width: 1280px) 100vw, 1280px" srcset="https://eng-support.com/wp-content/uploads/2023/04/プログレス230313-4.jpg 1280w, https://eng-support.com/wp-content/uploads/2023/04/プログレス230313-4-300x169.jpg 300w, https://eng-support.com/wp-content/uploads/2023/04/プログレス230313-4-1024x576.jpg 1024w, https://eng-support.com/wp-content/uploads/2023/04/プログレス230313-4-768x432.jpg 768w, https://eng-support.com/wp-content/uploads/2023/04/プログレス230313-4-320x180.jpg 320w" alt="" width="1280" height="720" /&gt;&lt;/p&gt;
&lt;p&gt;&lt;strong&gt;「They doesn’t」と書きそうになる／「does not likes」にしてしまう。&lt;/strong&gt;&lt;br /&gt;
この2つは別ミスに見えますが、引っかかっている場所は同じです。&lt;/p&gt;
&lt;p&gt;&lt;span style="color: red;"&gt;&lt;strong&gt;否定の do / does を置いた瞬間、後ろの動詞は必ず原形（sなし）&lt;/strong&gt;&lt;/span&gt;。&lt;br /&gt;
三単現の&lt;strong&gt;s&lt;/strong&gt;が残るのは、&lt;strong&gt;肯定文&lt;/strong&gt;のときだけです。&lt;/p&gt;
&lt;p&gt;最初は、次の1行で判断してください。&lt;br /&gt;
&lt;strong&gt;They → do not + 原形&lt;/strong&gt; ／ &lt;strong&gt;He/She/His sister → does not + 原形&lt;/strong&gt;&lt;br /&gt;
&lt;span style="color: green;"&gt;このページでは、I/we/you/they と三単現（his sister）を同じ表で並べ、ミスが出やすい箇所（does・sの位置）だけを整理します。&lt;/span&gt;&lt;/p&gt;
&lt;h3&gt;「I」の否定文&lt;/h3&gt;
&lt;p&gt;「I do not have a cell phone.」を例に取りましょう。「私は携帯電話を持っていません。」となります。2番目が、「I do not like baseball.」です。「have」と「like」は一般動詞で、否定の時は「do not」を付けます。&lt;/p&gt;
&lt;h3&gt;主語が「we」の否定文&lt;/h3&gt;
&lt;p&gt;これの主語が「we」になっても、「We do not have school in summer.」となります。「私たちは夏には学校はありません。」&lt;/p&gt;
&lt;h3&gt;「You」の否定文&lt;/h3&gt;
&lt;p&gt;2番目は、「You do not have your book on your desk.」です。これは普通に訳すと日本語変です。&lt;span style="color: red;"&gt;あなたは、あなたの机の上にあなたの本がありません。&lt;/span&gt;要するに、机の上にまだ本を出してないんじゃないの？となり、早く出しなさいと言いたい訳です。&lt;span style="color: green;"&gt;机の上に本が出ていませんよ、あたりの訳がいいと思います。&lt;/span&gt;ただ、こういう訳し方はどの訳を○にして、どの訳を△にして、どの訳を×するかというのは英語の先生でバラバラです。なので、学校の定期テストは学校の先生がおっしゃるようにやっておきましょう。私の授業の場合は、机の上に本が出ていません、と訳してもらいます。&lt;/p&gt;
&lt;h3&gt;「His sister」の否定文&lt;/h3&gt;
&lt;p&gt;3番です。&lt;span style="color: red;"&gt;His sister does not&lt;/span&gt; like math.ここだけ&lt;span style="color: blue;"&gt;「do not」&lt;/span&gt;が&lt;span style="color: green;"&gt;「does not」&lt;/span&gt;になっています。 &lt;span style="color: red;"&gt;His sister&lt;/span&gt;から&lt;span style="color: blue;"&gt;「does not」&lt;/span&gt;はいいです。&lt;/p&gt;
&lt;h3&gt;「They」の否定文&lt;/h3&gt;
&lt;p&gt;先に4番、5番を見ておくと、「They do not play badminton every day.」、「Japanese schools do not begin in autumn.」となっています。これ全部で5行ある中で下か3行目、3番だけ「do not」ではなく&lt;span style="color: green;"&gt;「does not」&lt;/span&gt;になっています。ここがポイントですが、「do」に「es」が付いています。&lt;br /&gt;
「s」や「es」というと、3単現の「s」というのを前回勉強したと思います。3単現3単は主語の話でした。&lt;br /&gt;
主語は&lt;span style="color: red;"&gt;His sister&lt;/span&gt;です。&lt;span style="color: blue;"&gt;「彼のお姉さん」&lt;/span&gt;、または&lt;span style="color: blue;"&gt;「妹」&lt;/span&gt;です。&lt;span style="color: blue;"&gt;「sister」&lt;/span&gt;が単数形です。&lt;br /&gt;
お姉さんか妹のどちらか一人です。しかも「彼の妹」という言い方すると、この3番の会話の話し手は彼の妹じゃないです。聞き手も違います。&lt;/p&gt;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&lt;p&gt;という事で、これは第三者です。三人目の人で一人です。三人称単数です。&lt;br /&gt;
動詞の現在形についてはまだちょっと詳しく言っていませんが、&lt;span style="color: blue;"&gt;3単現「s」&lt;/span&gt;を付けます。ここからあとは覚えるしかないんですが、英語慣れない人はどうしてもの部分があります。&lt;br /&gt;
例えばこの2行目ですと、&lt;span style="color: red;"&gt;「I do not like baseball.」&lt;/span&gt;、「I」を例えば&lt;span style="color: blue;"&gt;「He」&lt;/span&gt;の&lt;span style="color: blue;"&gt;「彼は」&lt;/span&gt;とか、&lt;span style="color: blue;"&gt;「She」&lt;/span&gt;の&lt;span style="color: blue;"&gt;「彼女は」&lt;/span&gt;に換わった時に&lt;span style="color: red;"&gt;「do not likes」と書いちゃう&lt;/span&gt;間違いが結構あります。じゃなくて、&lt;span style="color: green;"&gt;「does」の方です。&lt;/span&gt;「do」に「es」を付けて&lt;span style="color: green;"&gt;「does」にします&lt;/span&gt;。ちなみに、「o」で終わっていたら&lt;span style="color: blue;"&gt;「s」&lt;/span&gt;ではなく&lt;span style="color: blue;"&gt;「es」&lt;/span&gt;を付けるというのはやりました。したがって、&lt;span style="color: green;"&gt;「do」に「es」を付けて「does」にします。&lt;/span&gt;「s」を付ける場所を間違えないようにして下さい。&lt;span style="color: red;"&gt;さらに、「does not」&lt;/span&gt;あと&lt;span style="color: blue;"&gt;「likes」&lt;/span&gt;にしてしまう人が多いです。特に、元々が肯定文の場合、&lt;span style="color: red;"&gt;「His sister likes math.」&lt;/span&gt;、「彼のお姉さんは数学が好きだ。」というのがあってこれを否定文にしなさいと言われる問題が出ます。&lt;br /&gt;
&lt;span style="color: green;"&gt;「His sister」から「does not」&lt;/span&gt;はいいです。次の「likes」のとこをそのまま写しちゃって&lt;span style="color: green;"&gt;「does not likes」&lt;/span&gt;にしてしまう人が結構います。&lt;/p&gt;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&lt;p&gt;だけど、この「do not」「does not」関わらず、とにかく「do not」「does not」の後ろの動詞は原形と言って元の形です。&lt;span style="color: red;"&gt;「s」を付けない形にしなきゃダメです。&lt;/span&gt;実はこいつら全部動詞の原形なんです。&lt;span style="color: green;"&gt;あれ？現在形じゃないんですか？と疑問をもつ人もいます。&lt;/span&gt;原形と現在形の違いを話し出すとまた長くなるので、今日はこれだけです。&lt;br /&gt;
主語が&lt;span style="color: red;"&gt;三人称単数になっても「s」が付かない場合は原形です。&lt;/span&gt;「do not」「does not」がなかったら「His sister」だけ「likes math.」になるはずです。&lt;br /&gt;
主語を三人称単数に変えたら&lt;span style="color: green;"&gt;「s」が付く場合は現在系、つかない場合は原形です。&lt;/span&gt;でも、どういう場合が現在形でどういう場合が原形なの？と思った人はおいおい勉強していけばいいと思います。この動画では&lt;span style="color: red;"&gt;三人称単数の一般動詞の否定文ですから、「does not 動詞原形」です。&lt;/span&gt;「do」を「does」に換えるのを忘れないようにして下さい。&lt;span style="color: red;"&gt;動詞原形とか「s」を付けないようにしてください。&lt;/span&gt;特に、肯定文から否定文に換える時に&lt;span style="color: red;"&gt;「s」を消すようにして下さい。&lt;/span&gt;そこを忘れないようにして下さい。&lt;br /&gt;
非常にそこの間違いが多いですので、このあたりから英語が大体分かっているんだけど細かいとこ間違うんだよな、という人が増えてきます。大体分かっているのに、あ、「s」を間違えて付けちゃった、ここさえ出来れば合っていた、しかも「s」がない、と言われてみれば分かるのに、というのをケアレスミスという言い方する人よくいます。ですが、ケアレスミスと言っている間はずっとミスが続きます。&lt;span style="color: green;"&gt;&lt;br /&gt;
&lt;/span&gt;間違えたらケアレスミスじゃないです。もう英語そのものを分かってないくらいのつもりでいて欲しいと思います。&lt;/p&gt;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</si>
  <si>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https://eng-support.com/ct/今さら聞けない？英語の基礎/</t>
  </si>
  <si>
    <t>以下のページは不自然なワードを使用しています。
これらを適切に自然な言葉に置き換えて下さい。
なお、本文の装飾や構造は絶対に変えないでください。
【対象ページURL】
https://eng-support.com/ct/今さら聞けない？英語の基礎/
【検出された不自然ワード】
（検出なし）
【本文】
------
------</t>
  </si>
  <si>
    <t>https://eng-support.com/info/</t>
  </si>
  <si>
    <t>以下のページは不自然なワードを使用しています。
これらを適切に自然な言葉に置き換えて下さい。
なお、本文の装飾や構造は絶対に変えないでください。
【対象ページURL】
https://eng-support.com/info/
【検出された不自然ワード】
（検出なし）
【本文】
------
------</t>
  </si>
  <si>
    <t>https://eng-support.com/info/20210406/</t>
  </si>
  <si>
    <t>以下のページは不自然なワードを使用しています。
これらを適切に自然な言葉に置き換えて下さい。
なお、本文の装飾や構造は絶対に変えないでください。
【対象ページURL】
https://eng-support.com/info/20210406/
【検出された不自然ワード】
（検出なし）
【本文】
------
&lt;p&gt;この度、「英語教室サポート」を開校いたします。&lt;/p&gt;
&lt;p&gt;正確な英文法の知識を身につけ、それを論理的に当てはめて英文を読むことにより、英文読解の能力と論理的思考力の双方を鍛え上げる。&lt;/p&gt;
&lt;p&gt;当塾では、代表の甲田が１対１で生徒さんに必要なことを見極めながら授業を展開していきます。&lt;/p&gt;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</si>
  <si>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https://eng-support.com/info/20210723/</t>
  </si>
  <si>
    <t>以下のページは不自然なワードを使用しています。
これらを適切に自然な言葉に置き換えて下さい。
なお、本文の装飾や構造は絶対に変えないでください。
【対象ページURL】
https://eng-support.com/info/20210723/
【検出された不自然ワード】
（検出なし）
【本文】
------
&lt;p&gt;本日は掲題の件につきましてお知らせさせて頂きます。&lt;/p&gt;
&lt;p&gt;新塾「受験理科専門塾　しゅん吉クエスト」を開校致しました。&lt;/p&gt;
&lt;p&gt;&lt;a href="https://rika-quest.com/" target="_blank" rel="noopener noreferrer"&gt;しゅん吉クエスト&lt;/a&gt;は、&lt;/p&gt;
&lt;p&gt;当塾と同様の授業システムを利用し、&lt;/p&gt;
&lt;p&gt;理科の個別講座を開講予定です。&lt;/p&gt;
&lt;p&gt;新開校の「しゅん吉クエスト」を宜しくお願い致します。&lt;/p&gt;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</si>
  <si>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https://eng-support.com/inquiry/</t>
  </si>
  <si>
    <t>以下のページは不自然なワードを使用しています。
これらを適切に自然な言葉に置き換えて下さい。
なお、本文の装飾や構造は絶対に変えないでください。
【対象ページURL】
https://eng-support.com/inquiry/
【検出された不自然ワード】
（検出なし）
【本文】
------
&lt;div role="form" class="wpcf7" id="wpcf7-f5-p37-o1" lang="ja" dir="ltr"&gt;
&lt;div class="screen-reader-response"&gt;&lt;p role="status" aria-live="polite" aria-atomic="true"&gt;&lt;/p&gt; &lt;ul&gt;&lt;/ul&gt;&lt;/div&gt;
&lt;form action="/inquiry/#wpcf7-f5-p37-o1" method="post" class="wpcf7-form init" novalidate="novalidate" data-status="init"&gt;
&lt;div style="display: none;"&gt;
&lt;input type="hidden" name="_wpcf7" value="5" /&gt;
&lt;input type="hidden" name="_wpcf7_version" value="5.3.2" /&gt;
&lt;input type="hidden" name="_wpcf7_locale" value="ja" /&gt;
&lt;input type="hidden" name="_wpcf7_unit_tag" value="wpcf7-f5-p37-o1" /&gt;
&lt;input type="hidden" name="_wpcf7_container_post" value="37" /&gt;
&lt;input type="hidden" name="_wpcf7_posted_data_hash" value="" /&gt;
&lt;/div&gt;
&lt;p&gt;&lt;label&gt; 生徒氏名 (必須)&lt;br /&gt;
    &lt;span class="wpcf7-form-control-wrap your-name"&gt;&lt;input type="text" name="your-name" value="" size="40" class="wpcf7-form-control wpcf7-text wpcf7-validates-as-required" aria-required="true" aria-invalid="false" /&gt;&lt;/span&gt; &lt;/label&gt;&lt;/p&gt;
&lt;p&gt;生徒性別 (必須)&lt;br /&gt;
&lt;span class="wpcf7-form-control-wrap 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/&gt;&lt;/span&gt;&lt;/span&gt;&lt;/span&gt;&lt;/p&gt;
&lt;p&gt;&lt;label&gt; 保護者氏名 (必須)&lt;br /&gt;
&lt;span class="wpcf7-form-control-wrap text-734"&gt;&lt;input type="text" name="text-734" value="" size="40" class="wpcf7-form-control wpcf7-text wpcf7-validates-as-required" aria-required="true" aria-invalid="false" /&gt;&lt;/span&gt;&lt;/label&gt;&lt;/p&gt;
&lt;p&gt;&lt;label&gt; メールアドレス (必須)&lt;br /&gt;
    &lt;span class="wpcf7-form-control-wrap your-email"&gt;&lt;input type="email" name="your-email" value="" size="40" class="wpcf7-form-control wpcf7-text wpcf7-email wpcf7-validates-as-required wpcf7-validates-as-email" aria-required="true" aria-invalid="false" /&gt;&lt;/span&gt; &lt;/label&gt;&lt;/p&gt;
&lt;p&gt;電話番号(必須)&lt;br /&gt;
&lt;span class="wpcf7-form-control-wrap tel-572"&gt;&lt;input type="tel" name="tel-572" value="" size="40" class="wpcf7-form-control wpcf7-text wpcf7-tel wpcf7-validates-as-required wpcf7-validates-as-tel" aria-required="true" aria-invalid="false" /&gt;&lt;/span&gt;&lt;/p&gt;
&lt;p&gt;&lt;label&gt; 備考&lt;br /&gt;
    &lt;span class="wpcf7-form-control-wrap your-message"&gt;&lt;textarea name="your-message" cols="40" rows="10" class="wpcf7-form-control wpcf7-textarea" aria-invalid="false"&gt;&lt;/textarea&gt;&lt;/span&gt; &lt;/label&gt;&lt;/p&gt;
&lt;p&gt;&lt;div class="anr_captcha_field"&gt;&lt;div id="anr_captcha_field_1" class="anr_captcha_field_div"&gt;&lt;/div&gt;&lt;/div&gt;&lt;span class="wpcf7-form-control-wrap g-recaptcha-response"&gt;&lt;/span&gt;&lt;/p&gt;
&lt;p&gt;&lt;input type="submit" value="送信" class="wpcf7-form-control wpcf7-submit" /&gt;&lt;/p&gt;
&lt;div class="wpcf7-response-output" aria-hidden="true"&gt;&lt;/div&gt;&lt;/form&gt;&lt;/div&gt;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</si>
  <si>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https://eng-support.com/strategy/</t>
  </si>
  <si>
    <t>以下のページは不自然なワードを使用しています。
これらを適切に自然な言葉に置き換えて下さい。
なお、本文の装飾や構造は絶対に変えないでください。
【対象ページURL】
https://eng-support.com/strategy/
【検出された不自然ワード】
（検出なし）
【本文】
------
&lt;p&gt;英語を上達させるためには、&lt;span style="color: #0000ff;"&gt;単語・熟語・文法などの正確な知識が不可欠&lt;/span&gt;です。ところが、この中で&lt;strong&gt;&lt;span style="color: #0000ff;"&gt;文法&lt;/span&gt;が一番おざなりになっている人も多い&lt;/strong&gt;と思われます。&lt;br /&gt;
文法をきちんと習得するには、まず動詞、名詞、形容詞、副詞といった&lt;span style="color: #ff0000;"&gt;品詞の区別&lt;/span&gt;を頭に入れる必要があります。そして次に、&lt;span style="color: #ff0000;"&gt;品詞の区別に基づいて文型をしっかり識別できる&lt;/span&gt;ようにならねばなりません。この&lt;span style="color: #ff0000;"&gt;２点がすべての基礎&lt;/span&gt;といっても過言ではないでしょう。&lt;br /&gt;
これらが理解できていれば、たとえば動詞のing形には動名詞と現在分詞がありますが、その区別も決して難しいものではありません。主語などになって名詞の役割をしていれば動名詞、形容詞か副詞の働きをしていれば現在分詞と言います。後者のうち副詞の場合を分詞構文と呼ぶのが一般的です。動名詞と現在分詞に分けて呼ぶのには、主語のつけ方が異なるなどの理由があります。&lt;/p&gt;
&lt;hr /&gt;
&lt;h2&gt;このページが役に立つ人（よくある状況）&lt;/h2&gt;
&lt;div class="rounded" style="background-color: whitesmoke; padding: 10px;"&gt;
&lt;ul style="margin: 0; padding-left: 1.2em;"&gt;
&lt;li&gt;文法問題の解説で「目的語」「補語」「修飾」が出てきた瞬間に止まる&lt;/li&gt;
&lt;li&gt;並べ替えで、語は分かるのに並びが決められない&lt;/li&gt;
&lt;li&gt;英作文で「何を主語として書くか」が毎回ぶれる&lt;/li&gt;
&lt;li&gt;ing が出ると、動名詞／現在分詞／分詞構文の区別がつかない&lt;/li&gt;
&lt;/ul&gt;
&lt;/div&gt;
&lt;h2&gt;用語が分かると何が変わるか（同じ1文で確認）&lt;/h2&gt;
&lt;div class="rounded" style="background-color: whitesmoke; padding: 10px;"&gt;
&lt;p style="margin: 0 0 8px 0;"&gt;&lt;strong&gt;The man living in this house is my uncle.&lt;/strong&gt;&lt;/p&gt;
&lt;p style="margin: 0;"&gt;・中心の動詞：&lt;strong&gt;is&lt;/strong&gt;&lt;br /&gt;
・主語：&lt;strong&gt;The man&lt;/strong&gt;&lt;br /&gt;
・補語：&lt;strong&gt;my uncle&lt;/strong&gt;（主語を説明）&lt;br /&gt;
・living in this house：&lt;strong&gt;名詞を説明&lt;/strong&gt;（形容詞のはたらき）&lt;/p&gt;
&lt;p style="margin: 8px 0 0 0;"&gt;同じ文でも「どこが何の役割か」を言葉で説明できると、問題形式が変わっても処理が安定します。&lt;/p&gt;
&lt;/div&gt;
&lt;h2&gt;ミニ用語辞典（ここだけ押さえれば読める）&lt;/h2&gt;
&lt;table style="border-collapse: collapse; width: 100%; border: 1px solid #ddd;"&gt;
&lt;thead&gt;
&lt;tr style="background-color: #f2f2f2;"&gt;
&lt;th style="padding: 10px; border: 1px solid #ddd;"&gt;用語&lt;/th&gt;
&lt;th style="padding: 10px; border: 1px solid #ddd;"&gt;意味&lt;/th&gt;
&lt;th style="padding: 10px; border: 1px solid #ddd;"&gt;例&lt;/th&gt;
&lt;/tr&gt;
&lt;/thead&gt;
&lt;tbody&gt;
&lt;tr&gt;
&lt;td style="padding: 10px; border: 1px solid #ddd;"&gt;&lt;strong&gt;主語&lt;/strong&gt;&lt;/td&gt;
&lt;td style="padding: 10px; border: 1px solid #ddd;"&gt;文の中心の動作・状態の「主体」&lt;/td&gt;
&lt;td style="padding: 10px; border: 1px solid #ddd;"&gt;The man is &amp;#8230;&lt;/td&gt;
&lt;/tr&gt;
&lt;tr&gt;
&lt;td style="padding: 10px; border: 1px solid #ddd;"&gt;&lt;strong&gt;目的語&lt;/strong&gt;&lt;/td&gt;
&lt;td style="padding: 10px; border: 1px solid #ddd;"&gt;動詞が向かう相手（名詞が多い）&lt;/td&gt;
&lt;td style="padding: 10px; border: 1px solid #ddd;"&gt;I like &lt;strong&gt;music&lt;/strong&gt;.&lt;/td&gt;
&lt;/tr&gt;
&lt;tr&gt;
&lt;td style="padding: 10px; border: 1px solid #ddd;"&gt;&lt;strong&gt;補語&lt;/strong&gt;&lt;/td&gt;
&lt;td style="padding: 10px; border: 1px solid #ddd;"&gt;主語や目的語を説明する語句&lt;/td&gt;
&lt;td style="padding: 10px; border: 1px solid #ddd;"&gt;She looks &lt;strong&gt;happy&lt;/strong&gt;.&lt;/td&gt;
&lt;/tr&gt;
&lt;tr&gt;
&lt;td style="padding: 10px; border: 1px solid #ddd;"&gt;&lt;strong&gt;修飾&lt;/strong&gt;&lt;/td&gt;
&lt;td style="padding: 10px; border: 1px solid #ddd;"&gt;名詞や文全体を「説明して足す」&lt;/td&gt;
&lt;td style="padding: 10px; border: 1px solid #ddd;"&gt;the boy &lt;strong&gt;in the room&lt;/strong&gt;&lt;/td&gt;
&lt;/tr&gt;
&lt;/tbody&gt;
&lt;/table&gt;
&lt;h2&gt;よくある勘違い（チェック付き）&lt;/h2&gt;
&lt;div class="rounded" style="background-color: whitesmoke; padding: 10px;"&gt;
&lt;p style="margin: 0 0 8px 0;"&gt;&lt;strong&gt;勘違い1：&lt;/strong&gt;「ing は全部進行形」&lt;br /&gt;
→ ing は &lt;strong&gt;名詞&lt;/strong&gt;の役割にも、&lt;strong&gt;名詞を説明&lt;/strong&gt;する役割にもなります。&lt;/p&gt;
&lt;p style="margin: 0;"&gt;&lt;strong&gt;勘違い2：&lt;/strong&gt;「be動詞の後ろ＝全部目的語」&lt;br /&gt;
→ be動詞の後ろは &lt;strong&gt;主語の説明&lt;/strong&gt;（補語）になることが多いです。&lt;/p&gt;
&lt;/div&gt;
&lt;h2&gt;演習：ing の役割を見分ける（解答つき）&lt;/h2&gt;
&lt;div class="rounded" style="background-color: whitesmoke; padding: 10px;"&gt;① I enjoy &lt;strong&gt;playing&lt;/strong&gt; tennis.&lt;br /&gt;
② The boy &lt;strong&gt;playing&lt;/strong&gt; tennis is my brother.&lt;br /&gt;
③ &lt;strong&gt;Playing&lt;/strong&gt; tennis, he forgot the time.&lt;/div&gt;
&lt;div class="rounded" style="background-color: #fff3e0; padding: 10px;"&gt;&lt;strong&gt;解答&lt;/strong&gt;&lt;br /&gt;
① 名詞の役割（enjoy の後ろ）&lt;br /&gt;
② 名詞を説明（boy を説明）&lt;br /&gt;
③ 文全体を説明（状況を足している）&lt;/div&gt;
&lt;h2&gt;演習：文型を見分ける（SV / SVC / SVO）&lt;/h2&gt;
&lt;div class="rounded" style="background-color: whitesmoke; padding: 10px;"&gt;① She &lt;strong&gt;runs&lt;/strong&gt; fast.&lt;br /&gt;
② She &lt;strong&gt;looks&lt;/strong&gt; happy.&lt;br /&gt;
③ She &lt;strong&gt;likes&lt;/strong&gt; music.&lt;/div&gt;
&lt;div class="rounded" style="background-color: #fff3e0; padding: 10px;"&gt;&lt;strong&gt;解答&lt;/strong&gt;&lt;br /&gt;
① SV（目的語なし）&lt;br /&gt;
② SVC（happy は主語を説明）&lt;br /&gt;
③ SVO（music は目的語）&lt;/div&gt;
&lt;h2&gt;FAQ（方針ページでよく聞かれること）&lt;/h2&gt;
&lt;h3&gt;Q. 用語を覚えるのが苦手でも大丈夫？&lt;/h3&gt;
&lt;p&gt;暗記ではなく、文章の中で「どの役割か」を見分けるためのラベルとして使います。言葉が分かると、説明が読めるようになり、練習の質が上がります。&lt;/p&gt;
&lt;h3&gt;Q. 品詞と文型、どちらを先に見る？&lt;/h3&gt;
&lt;p&gt;中心の動詞を見つける→主語を決める→目的語や補語を確認、の順で読むと、品詞の判断が安定しやすくなります。&lt;/p&gt;
&lt;h3&gt;Q. 参考書の解説が頭に入らないのはなぜ？&lt;/h3&gt;
&lt;p&gt;説明の途中に出てくる「目的語」「補語」「修飾」が未整理なことが多いです。用語の意味がそろうと、同じ解説でも理解が進みます。&lt;/p&gt;
&lt;p&gt;たとえば、&lt;/p&gt;
&lt;div class="rounded" style="background-color: whitesmoke; padding: 10px;"&gt;The man living in this house is my uncle.&lt;br /&gt;
「この家に住んでいる男は私のおじです。」&lt;/div&gt;
&lt;p&gt;という文では、living in this house「この家に住んでいる」は前の名詞the man「男」を修飾しています。英語では、名詞を修飾する語句を形容詞と呼びます（日本語だと形容詞・形容動詞・連体詞の区別がありますが、英語にはないのでラクですね。）が、この、形容詞の働きをする場合のVing～は現在分詞と名づけられています。分詞構文＝副詞と区別するため「現在分詞の形容詞的用法」と呼ぶ人もいます。&lt;/p&gt;
&lt;p&gt;こういった文法用語が分からないために英語が苦手な人も多いと思います。ですが、その&lt;strong&gt;用語の定義をきちんと理解することで、学習は驚くほどスムーズに進んでいきます&lt;/strong&gt;。当塾ではこのように、&lt;span style="color: #ff0000;"&gt;用語の定義をきちんと確認しながら授業を展開し、生徒さんが納得感を持てる解説&lt;/span&gt;をご提供いたします。&lt;/p&gt;
&lt;hr /&gt;
&lt;h2&gt;品詞と文型があいまいだと、どこで点が落ちるか&lt;/h2&gt;
&lt;div class="rounded" style="background-color: whitesmoke; padding: 10px;"&gt;&lt;strong&gt;症状：&lt;/strong&gt;訳は何となく合うのに、文法問題・並べ替え・英作文でミスが目立つ&lt;br /&gt;
&lt;strong&gt;原因：&lt;/strong&gt;品詞の役割（名詞/形容詞/副詞）と文型（SV/SVC/SVO/SVOO/SVOC）が曖昧で、&lt;br /&gt;
どこを「主語」「動詞」「目的語」「補語」として読んでいるかが毎回ブレる&lt;/div&gt;
&lt;h2&gt;まずはこれだけ：品詞を判定する3ステップ&lt;/h2&gt;
&lt;h3&gt;ステップ1　動詞を1つ見つける（文の骨格を把握）&lt;/h3&gt;
&lt;div class="rounded" style="background-color: whitesmoke; padding: 10px;"&gt;例：The man &lt;strong&gt;living&lt;/strong&gt; in this house &lt;strong&gt;is&lt;/strong&gt; my uncle.&lt;br /&gt;
※まずは &lt;strong&gt;is&lt;/strong&gt; が「文の中心の動詞」になっていることを確認&lt;/div&gt;
&lt;h3&gt;ステップ2　名詞を「主語候補」として囲う&lt;/h3&gt;
&lt;div class="rounded" style="background-color: whitesmoke; padding: 10px;"&gt;主語候補：The man / my uncle（どちらが「is」の主語かを次で判断）&lt;/div&gt;
&lt;h3&gt;ステップ3　名詞を修飾している部分は「形容詞（句/節）」として扱う&lt;/h3&gt;
&lt;div class="rounded" style="background-color: whitesmoke; padding: 10px;"&gt;living in this house は The man を説明 → &lt;strong&gt;形容詞の働き&lt;/strong&gt; → 現在分詞（形容詞的用法）&lt;/div&gt;
&lt;h2&gt;文型を一瞬で見極めるチェック表&lt;/h2&gt;
&lt;div class="rounded" style="background-color: whitesmoke; padding: 10px;"&gt;&lt;strong&gt;SV&lt;/strong&gt;：動詞のあとに名詞が来ない（目的語なし）&lt;br /&gt;
&lt;strong&gt;SVC&lt;/strong&gt;：動詞のあとが「主語＝？」の説明（be / become / look など）&lt;br /&gt;
&lt;strong&gt;SVO&lt;/strong&gt;：動詞のあとに目的語（名詞）が来る&lt;br /&gt;
&lt;strong&gt;SVOO&lt;/strong&gt;：目的語が2つ（give A B など）&lt;br /&gt;
&lt;strong&gt;SVOC&lt;/strong&gt;：目的語＋「目的語＝？」の説明（call A B / make A C など）&lt;/div&gt;
&lt;h2&gt;よくある誤解を、例でつぶす&lt;/h2&gt;
&lt;h3&gt;「ing＝現在進行形」と決めつけてしまう&lt;/h3&gt;
&lt;div class="rounded" style="background-color: whitesmoke; padding: 10px;"&gt;× The man &lt;strong&gt;living&lt;/strong&gt; in this house &lt;strong&gt;is&lt;/strong&gt; my uncle. を「進行形」と誤解&lt;br /&gt;
○ living は「男を説明」しているだけ（形容詞の役割）→ 現在分詞&lt;/div&gt;
&lt;h3&gt;「名詞の役割」を見ずに、動名詞/分詞を当てる&lt;/h3&gt;
&lt;div class="rounded" style="background-color: whitesmoke; padding: 10px;"&gt;
&lt;p style="margin: 0;"&gt;&lt;strong&gt;動名詞（名詞の役割）&lt;/strong&gt;：&lt;br /&gt;
&lt;em&gt;Swimming&lt;/em&gt; is fun.（主語＝名詞） / I like &lt;em&gt;reading&lt;/em&gt;.（目的語＝名詞）&lt;br /&gt;
&lt;strong&gt;現在分詞（形容詞/副詞の役割）&lt;/strong&gt;：&lt;br /&gt;
The girl &lt;em&gt;singing&lt;/em&gt; over there is my sister.（名詞を修飾＝形容詞）&lt;br /&gt;
&lt;em&gt;Walking&lt;/em&gt; to school, I met Ken.（文全体を修飾＝副詞 → 分詞構文）&lt;/p&gt;
&lt;/div&gt;
&lt;h2&gt;短時間で確認：自分で判定できるミニ練習（解答つき）&lt;/h2&gt;
&lt;h3&gt;練習1　ing は動名詞か、現在分詞か&lt;/h3&gt;
&lt;div class="rounded" style="background-color: whitesmoke; padding: 10px;"&gt;① I enjoy &lt;strong&gt;playing&lt;/strong&gt; tennis.&lt;br /&gt;
② The boy &lt;strong&gt;playing&lt;/strong&gt; tennis is my brother.&lt;br /&gt;
③ &lt;strong&gt;Playing&lt;/strong&gt; tennis, he forgot the time.&lt;/div&gt;
&lt;div class="rounded" style="background-color: #fff3e0; padding: 10px;"&gt;&lt;strong&gt;解答：&lt;/strong&gt;&lt;br /&gt;
① 動名詞（enjoy の目的語＝名詞）&lt;br /&gt;
② 現在分詞（boy を修飾＝形容詞）&lt;br /&gt;
③ 分詞構文（文全体を修飾＝副詞）&lt;/div&gt;
&lt;h3&gt;練習2　文型を判定する（SV/SVC/SVO）&lt;/h3&gt;
&lt;div class="rounded" style="background-color: whitesmoke; padding: 10px;"&gt;① She &lt;strong&gt;looks&lt;/strong&gt; happy.&lt;br /&gt;
② She &lt;strong&gt;likes&lt;/strong&gt; music.&lt;br /&gt;
③ She &lt;strong&gt;runs&lt;/strong&gt; fast.&lt;/div&gt;
&lt;div class="rounded" style="background-color: #fff3e0; padding: 10px;"&gt;&lt;strong&gt;解答：&lt;/strong&gt;&lt;br /&gt;
① SVC（happy は主語の説明＝補語）&lt;br /&gt;
② SVO（music は目的語）&lt;br /&gt;
③ SV（目的語なし／fast は副詞）&lt;/div&gt;
&lt;hr /&gt;
&lt;div style="border: 2px solid #FF8C00; background-color: #ffe5b4; padding: 12px; display: flex; align-items: center; justify-content: space-between; gap: 10px; flex-wrap: wrap;"&gt;
&lt;div style="display: flex; align-items: center; gap: 10px;"&gt;
&lt;p&gt;&lt;img decoding="async" style="max-width: 90px; height: auto;" src="http://eng-support.com/wp-content/uploads/2023/03/cropped-logo.jpg" alt="英語教室「サポート」のロゴ" /&gt;&lt;/p&gt;
&lt;div&gt;
&lt;p style="margin: 0 0 4px 0;"&gt;&lt;strong&gt;品詞・文型から基礎を固め直したい方へ&lt;/strong&gt;&lt;/p&gt;
&lt;p style="margin: 0;"&gt;用語の定義→判定の流れ→練習で「分かる」を「できる」へ。&lt;/p&gt;
&lt;/div&gt;
&lt;/div&gt;
&lt;p&gt;&lt;a style="background-color: #ff8c00; color: white; padding: 8px 12px; text-align: center; text-decoration: none; display: inline-block; font-size: 14px;" href="https://eng-support.com/kouza/"&gt;&lt;br /&gt;
講座一覧を見る&lt;br /&gt;
&lt;/a&gt;&lt;/p&gt;
&lt;/div&gt;
&lt;section id="veu_cta-557" class="veu_cta"&gt;
&lt;div class="cta_body"&gt;
&lt;div class="cta_body_link"&gt;&lt;/div&gt;
&lt;/div&gt;
&lt;/section&gt;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</si>
  <si>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https://eng-support.com/時間割/</t>
  </si>
  <si>
    <t>以下のページは不自然なワードを使用しています。
これらを適切に自然な言葉に置き換えて下さい。
なお、本文の装飾や構造は絶対に変えないでください。
【対象ページURL】
https://eng-support.com/時間割/
【検出された不自然ワード】
（検出なし）
【本文】
------
&lt;p&gt;timetable&lt;/p&gt;
&lt;p&gt;&amp;nbsp;&lt;/p&gt;
&lt;p&gt;&amp;nbsp;&lt;/p&gt;
&lt;p&gt;&amp;nbsp;&lt;/p&gt;
&lt;p&gt;&amp;nbsp;&lt;/p&gt;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</si>
  <si>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https://juku-escot.com/</t>
  </si>
  <si>
    <t>以下のページは不自然なワードを使用しています。
これらを適切に自然な言葉に置き換えて下さい。
なお、本文の装飾や構造は絶対に変えないでください。
【対象ページURL】
https://juku-escot.com/
【検出された不自然ワード】
（検出なし）
【本文】
------
&lt;div class="esc-top-wrapper"&gt;
&lt;section id="esc-about" class="esc-top-section"&gt;
&lt;h2&gt;中高一貫校専門の完全１対１個別指導塾エスコットについて&lt;/h2&gt;
&lt;p class="esc-top-lead"&gt;エスコット（Escot）は、中高一貫校に通う中学生・高校生を対象とした&lt;br /&gt;
&lt;strong&gt;英語・数学・国語の完全１対１個別指導塾&lt;/strong&gt;です。学校の授業フォローや定期試験対策はもちろん、&lt;br /&gt;
難関私大・国公立大・医歯薬系を含む大学受験まで、一人ひとりの状況に合わせた学習プランを構築します。&lt;/p&gt;
&lt;p&gt;四谷教室での対面授業に加えて、全国どこからでも受講できるオンライン個別指導にも対応しています。&lt;br /&gt;
電子黒板を用いた視覚的な解説と、細かな演習指導を組み合わせることで、「その場しのぎではない学力」を育てていきます。&lt;/p&gt;
&lt;/section&gt;
&lt;section id="esc-main-services" class="esc-top-section"&gt;
&lt;h2&gt;まずはこの３つのサービスからご検討ください&lt;/h2&gt;
&lt;div class="esc-top-card-row"&gt;
&lt;div class="esc-top-card"&gt;
&lt;h3&gt;英語教科書対策（プログレス／ニュートレジャー／バードランド）&lt;/h3&gt;
&lt;p&gt;中高一貫校で多く採用されている英語教科書&lt;br /&gt;
「プログレス」「NEW TREASURE」「Birdland」に対応する専門指導です。&lt;br /&gt;
教科書の予習・復習と、定期試験・受験につながる力の両方を育てます。&lt;/p&gt;
&lt;ul class="esc-top-list"&gt;
&lt;li&gt;教科書本文の精読と文法理解の定着&lt;/li&gt;
&lt;li&gt;定期試験対策・評定アップを意識した学習計画&lt;/li&gt;
&lt;li&gt;大学受験につながる長文読解・語彙・文法力の強化&lt;/li&gt;
&lt;/ul&gt;
&lt;p class="esc-top-card-btn"&gt;&lt;a class="esc-btn" href="/progress/"&gt;プログレス対策を見る&lt;/a&gt;&lt;/p&gt;
&lt;p class="esc-top-card-btn"&gt;&lt;a class="esc-btn" href="/newtreasure/"&gt;ニュートレジャー対策を見る&lt;/a&gt;&lt;/p&gt;
&lt;p class="esc-top-card-btn"&gt;&lt;a class="esc-btn" href="/birdland/"&gt;バードランド対策を見る&lt;/a&gt;&lt;/p&gt;
&lt;/div&gt;
&lt;div class="esc-top-card"&gt;
&lt;h3&gt;体系数学対策（中高一貫校向け）&lt;/h3&gt;
&lt;p&gt;中高一貫校で広く採用されている「体系数学」に特化した個別指導です。&lt;br /&gt;
体系的に積み上がるカリキュラムだからこそ、基礎の抜けを早期に補強することが&lt;br /&gt;
成績向上と受験力につながります。&lt;/p&gt;
&lt;ul class="esc-top-list"&gt;
&lt;li&gt;章ごとの重要ポイントを整理し、理解不足を正確に特定&lt;/li&gt;
&lt;li&gt;例題・練習問題を使い、思考プロセスを可視化しながら指導&lt;/li&gt;
&lt;li&gt;定期試験対策と高校数学への橋渡しまで見据えた学習計画&lt;/li&gt;
&lt;/ul&gt;
&lt;p class="esc-top-card-btn"&gt;&lt;a class="esc-btn" href="/taikeisuugaku/"&gt;体系数学対策の詳細を見る&lt;/a&gt;&lt;/p&gt;
&lt;/div&gt;
&lt;div class="esc-top-card"&gt;
&lt;h3&gt;定期試験対策から大学受験指導まで&lt;/h3&gt;
&lt;p&gt;英語・数学・国語の３科目について、学年別講座と受験対策講座を用意しています。&lt;br /&gt;
学校成績の挽回から、難関大・医療系学部志望まで幅広く対応します。&lt;/p&gt;
&lt;ul class="esc-top-list"&gt;
&lt;li&gt;学年別講座で日々の学習と定期試験を安定させる&lt;/li&gt;
&lt;li&gt;大学受験英語・数学・国語の専門講座で志望校対策&lt;/li&gt;
&lt;li&gt;教室／オンラインいずれのスタイルでも受講可能&lt;/li&gt;
&lt;/ul&gt;
&lt;p class="esc-top-card-btn"&gt;&lt;a class="esc-btn" href="/kouza/"&gt;開講講座の一覧を見る&lt;/a&gt;&lt;/p&gt;
&lt;/div&gt;
&lt;/div&gt;
&lt;/section&gt;
&lt;section id="esc-features" class="esc-top-section"&gt;
&lt;h2&gt;エスコットの指導思想と科目別アプローチ&lt;/h2&gt;
&lt;p&gt;中高一貫校に通う生徒は、学校ごとに進度・教科書・試験形式が大きく異なります。&lt;br /&gt;
エスコットでは、こうした環境の違いを前提に、どの生徒にも共通する&lt;br /&gt;
「学習の土台」を丁寧に固めることを最重要視しています。&lt;/p&gt;
&lt;p&gt;成績が伸びない原因は、理解不足だけとは限りません。&lt;br /&gt;
学習方法の癖、計画の立て方、科目間のバランス、課題の処理速度など、&lt;br /&gt;
さまざまな要素が絡み合っています。&lt;br /&gt;
エスコットでは、こうした“目に見えにくい壁”を一つずつ取り除くことで、&lt;br /&gt;
誰でも本来の力を発揮できるように導きます。&lt;/p&gt;
&lt;p&gt;そのうえで、英語・数学・国語はそれぞれ専門の講師が担当し、&lt;br /&gt;
科目の特性に合わせた方法で確実に成績につながる力を育てます。&lt;/p&gt;
&lt;div class="esc-top-columns"&gt;
&lt;div class="esc-top-col"&gt;
&lt;h3&gt;英語｜読解・文法・語彙を軸に「ステップアップ式」の学習&lt;/h3&gt;
&lt;p&gt;英語は、基礎の弱さが長文読解に直結しやすい科目です。&lt;br /&gt;
とくにプログレス・ニュートレジャー・バードランドなど&lt;br /&gt;
中高一貫校向け教科書では内容が高度なため、&lt;br /&gt;
精読・文法理解・語彙定着を段階的に積み上げる指導を行います。&lt;/p&gt;
&lt;p&gt;定期試験での得点力を高めつつ、大学受験にも通用する&lt;br /&gt;
「読む力」と「文法処理力」を同時に育てます。&lt;/p&gt;
&lt;/div&gt;
&lt;div class="esc-top-col"&gt;
&lt;h3&gt;数学｜体系数学に最適化した“理解の穴”を残さない指導&lt;/h3&gt;
&lt;p&gt;体系数学は、単元間のつながりが非常に強く、&lt;br /&gt;
どこか一箇所の理解不足が次の単元に波及しやすい教材です。&lt;br /&gt;
図解や思考プロセスの言語化を重視し、基礎から応用まで&lt;br /&gt;
「どこでつまずいているか」を明確にしながら授業を進めます。&lt;/p&gt;
&lt;p&gt;定期試験対策はもちろん、将来の高校数学・大学受験に備えた&lt;br /&gt;
思考力と処理力の両方を育成します。&lt;/p&gt;
&lt;/div&gt;
&lt;div class="esc-top-col"&gt;
&lt;h3&gt;国語｜構造読解と記述力の育成に重点を置いた指導&lt;/h3&gt;
&lt;p&gt;国語は「感覚」ではなく、論理的に読む力を身につけることで&lt;br /&gt;
安定して得点できる科目です。&lt;br /&gt;
現代文では文章構造の把握、古典では文法・語彙・読解プロセスの習得を軸に、&lt;br /&gt;
記述問題に対応する表現力まで段階的に伸ばします。&lt;/p&gt;
&lt;p&gt;“読んでいるつもりなのに点が取れない”状態を解消し、&lt;br /&gt;
評定対策から受験レベルまで幅広く対応します。&lt;/p&gt;
&lt;/div&gt;
&lt;/div&gt;
&lt;p&gt;３科目の専門性を連携させながら、学校・学年・目標に応じて&lt;br /&gt;
最適な学習計画を個別に作成します。&lt;br /&gt;
教室・オンラインのどちらでも同じクオリティで受講できるため、&lt;br /&gt;
学習環境に左右されず安定して成果を積み上げられる点も特徴です。&lt;/p&gt;
&lt;p class="esc-top-note"&gt;各科目のより詳しい指導内容はこちらをご覧ください。&lt;/p&gt;
&lt;ul class="esc-top-link-list"&gt;
&lt;li&gt;&lt;a href="/english/"&gt;英語の指導方針&lt;/a&gt;&lt;/li&gt;
&lt;li&gt;&lt;a href="/mathematics/"&gt;数学の指導方針&lt;/a&gt;&lt;/li&gt;
&lt;li&gt;&lt;a href="/japanese/"&gt;国語の指導方針&lt;/a&gt;&lt;/li&gt;
&lt;/ul&gt;
&lt;/section&gt;
&lt;ul class="esc-top-circle-nav"&gt;
&lt;li&gt;&lt;a href="#esc-main-services"&gt;サービスの概要へ戻る&lt;/a&gt;&lt;/li&gt;
&lt;li&gt;&lt;a href="#esc-bottom-cta"&gt;お問い合わせへ進む&lt;/a&gt;&lt;/li&gt;
&lt;/ul&gt;
&lt;section id="esc-policy" class="esc-top-section"&gt;
&lt;h2&gt;授業構成と学習サポート体制&lt;/h2&gt;
&lt;p&gt;エスコットでは、学校の授業フォロー・定期試験対策・大学受験指導を&lt;br /&gt;
「別々の取り組み」ではなく、すべてが一本のラインでつながるものとして捉えています。&lt;br /&gt;
そのために、表面的な解説だけではなく、生徒一人ひとりの理解の土台を丁寧に固めることから授業を始めます。&lt;br /&gt;
思考力・読解力・論理力といった、将来の受験にも通用する学力を育てることを最重要方針としています。&lt;/p&gt;
&lt;h3&gt;明確な到達目標と「逆算方式」の学習計画&lt;/h3&gt;
&lt;p&gt;単元、試験、学期、そして学年の区切りごとに「何ができるべきか」という到達目標を設定し、&lt;br /&gt;
そこから逆算して最適な学習計画を組み立てます。&lt;br /&gt;
ただ課題をこなすのではなく、どの力を伸ばす必要があるかを明確にしたうえで授業を構築するため、&lt;br /&gt;
日々の学習が目的と一貫して結びつきます。&lt;/p&gt;
&lt;h3&gt;電子黒板を活用した“思考の可視化”による理解の定着&lt;/h3&gt;
&lt;p&gt;授業では電子黒板を使用し、図解・流れ・思考プロセスを視覚的に整理しながら進めます。&lt;br /&gt;
生徒の頭の中にある「なんとなく理解しているつもり」を言語化・構造化することで、&lt;br /&gt;
曖昧な部分を一つずつ潰し、本質的な理解を積み上げていきます。&lt;br /&gt;
板書内容は保存して共有するため、復習しやすく定着も進みます。&lt;/p&gt;
&lt;h3&gt;小テスト・課題を通じて“わかったつもり”を防ぐ仕組み&lt;/h3&gt;
&lt;p&gt;生徒がつまずきやすいのは、「授業中は理解した気がするが、翌日できない」という状況です。&lt;br /&gt;
これを防ぐため、授業内外で小テストや確認問題を取り入れ、&lt;br /&gt;
本当に理解できているかをその場でチェックします。&lt;br /&gt;
定着の段階ごとに必要な課題量を調整し、負荷は最小限にしつつ成果を最大化する構成にしています。&lt;/p&gt;
&lt;h3&gt;オンラインでも教室と同じクオリティを担保&lt;/h3&gt;
&lt;p&gt;オンライン授業では、電子黒板・教材共有・書き込みなど、&lt;br /&gt;
教室と同等の環境で指導できるようにシステムを共通化しています。&lt;br /&gt;
通塾が難しい生徒でも、学習内容・授業の質・進捗管理のすべてが変わることなく受講でき、&lt;br /&gt;
安定した学習習慣を保てるようにしています。&lt;/p&gt;
&lt;h3&gt;３科目の連携で、学習全体の流れを最適化&lt;/h3&gt;
&lt;p&gt;英語・数学・国語の学習は、互いに影響し合う場面が多くあります。&lt;br /&gt;
例えば国語の読解力は英語長文と密接に関係し、&lt;br /&gt;
数学の論理的思考は記述問題の構造理解に直結します。&lt;br /&gt;
エスコットでは、３科目の専門講師が連携し、&lt;br /&gt;
生徒ごとの強み・弱み・目標に合わせて学習全体を最適化します。&lt;/p&gt;
&lt;p class="esc-top-note"&gt;各教科の詳細はこちらからご覧いただけます。&lt;/p&gt;
&lt;ul class="esc-top-link-list"&gt;
&lt;li&gt;&lt;a href="/subject/english/"&gt;英語&lt;/a&gt;&lt;/li&gt;
&lt;li&gt;&lt;a href="/subject/math/"&gt;数学&lt;/a&gt;&lt;/li&gt;
&lt;li&gt;&lt;a href="https://juku-escot.com/subject/janpanese/"&gt;国語&lt;/a&gt;&lt;/li&gt;
&lt;/ul&gt;
&lt;/section&gt;
&lt;section id="esc-courses" class="esc-top-section"&gt;
&lt;h2&gt;学年別・受験別の開講講座&lt;/h2&gt;
&lt;p&gt;開講講座は、教室・オンラインいずれの受講形態にも対応しています。&lt;br /&gt;
学年や現在の状況に応じて、英語・数学・国語の組み合わせや受講ペースをご提案します。&lt;/p&gt;
&lt;div class="esc-top-columns"&gt;
&lt;div class="esc-top-col"&gt;
&lt;h3&gt;中学生(中１～３)&lt;/h3&gt;
&lt;ul class="esc-top-link-list"&gt;
&lt;li&gt;&lt;a href="/kouza/j1-english/"&gt;中１英語&lt;/a&gt;&lt;/li&gt;
&lt;li&gt;&lt;a href="/kouza/j1-math/"&gt;中１数学&lt;/a&gt;&lt;/li&gt;
&lt;li&gt;&lt;a href="/kouza/j2-english/"&gt;中２英語&lt;/a&gt;&lt;/li&gt;
&lt;li&gt;&lt;a href="/kouza/j2-math/"&gt;中２数学&lt;/a&gt;&lt;/li&gt;
&lt;li&gt;&lt;a href="/kouza/j3-english/"&gt;中３英語&lt;/a&gt;&lt;/li&gt;
&lt;li&gt;&lt;a href="/kouza/j3-math/"&gt;中３数学&lt;/a&gt;&lt;/li&gt;
&lt;/ul&gt;
&lt;/div&gt;
&lt;div class="esc-top-col"&gt;
&lt;h3&gt;高校生・高卒生(大学受験)&lt;/h3&gt;
&lt;ul class="esc-top-link-list"&gt;
&lt;li&gt;&lt;a href="/kouza/h1-english/"&gt;高１英語&lt;/a&gt;&lt;/li&gt;
&lt;li&gt;&lt;a href="/kouza/h1-math/"&gt;高１数学&lt;/a&gt;&lt;/li&gt;
&lt;li&gt;&lt;a href="/kouza/jyuken-english/"&gt;大学受験英語&lt;/a&gt;&lt;/li&gt;
&lt;li&gt;&lt;a href="/kouza/jyuken-math/"&gt;大学受験数学&lt;/a&gt;&lt;/li&gt;
&lt;li&gt;&lt;a href="/kouza/jyuken-japanese/"&gt;大学受験国語&lt;/a&gt;&lt;/li&gt;
&lt;/ul&gt;
&lt;/div&gt;
&lt;/div&gt;
&lt;p class="esc-top-note"&gt;ここに挙げた以外にも、志望校や現在の学力に応じた個別プランをご提案できます。&lt;br /&gt;
詳細は&lt;a href="/kouza/"&gt;開講講座一覧&lt;/a&gt;をご確認いただくか、お問い合わせフォームよりご相談ください。&lt;/p&gt;
&lt;/section&gt;
&lt;section id="esc-textbook-school" class="esc-top-section"&gt;
&lt;h2&gt;英語教科書対策・体系数学・学校別対策&lt;/h2&gt;
&lt;div class="esc-top-columns"&gt;
&lt;div class="esc-top-col"&gt;
&lt;h3&gt;英語教科書対策&lt;/h3&gt;
&lt;p&gt;中高一貫校で採用されることの多い英語教科書については、専用の対策ページをご用意しています。&lt;br /&gt;
教科書の特性やつまずきやすいポイントを踏まえた指導を行います。&lt;/p&gt;
&lt;ul class="esc-top-link-list"&gt;
&lt;li&gt;&lt;a href="/lp_eng01/"&gt;プログレス／ニュートレジャー対策（LP）&lt;/a&gt;&lt;/li&gt;
&lt;li&gt;&lt;a href="/progress/"&gt;プログレス対策&lt;/a&gt;&lt;/li&gt;
&lt;li&gt;&lt;a href="/newtreasure/"&gt;ニュートレジャー対策&lt;/a&gt;&lt;/li&gt;
&lt;li&gt;&lt;a href="/birdland/"&gt;Birdland対策&lt;/a&gt;&lt;/li&gt;
&lt;/ul&gt;
&lt;/div&gt;
&lt;div class="esc-top-col"&gt;
&lt;h3&gt;体系数学・学校別定期試験対策&lt;/h3&gt;
&lt;p&gt;体系数学をはじめとした中高一貫校向け数学教材や、学校ごとの定期試験対策にも対応しています。&lt;br /&gt;
普段の授業とテスト・受験をつなぐ数学力を養成します。&lt;/p&gt;
&lt;ul class="esc-top-link-list"&gt;
&lt;li&gt;&lt;a href="/taikeisuugaku/"&gt;体系数学対策&lt;/a&gt;&lt;/li&gt;
&lt;li&gt;&lt;a href="/school/"&gt;学校対策（総合案内）&lt;/a&gt;&lt;/li&gt;
&lt;li&gt;&lt;a href="/school_english/"&gt;学校対策【英語】&lt;/a&gt;&lt;/li&gt;
&lt;li&gt;&lt;a href="/school_math/"&gt;学校対策【数学】&lt;/a&gt;&lt;/li&gt;
&lt;/ul&gt;
&lt;/div&gt;
&lt;/div&gt;
&lt;/section&gt;
&lt;ul class="esc-top-circle-nav"&gt;
&lt;li&gt;&lt;a href="#esc-main-services"&gt;サービスの概要へ戻る&lt;/a&gt;&lt;/li&gt;
&lt;li&gt;&lt;a href="#esc-bottom-cta"&gt;お問い合わせへ進む&lt;/a&gt;&lt;/li&gt;
&lt;/ul&gt;
&lt;section id="esc-special" class="esc-top-section"&gt;
&lt;h2&gt;ワンポイント講座・短期集中講座&lt;/h2&gt;
&lt;p&gt;通常の個別指導に加えて、テーマを絞った短期集中講座やワンポイント講座も実施しています。&lt;br /&gt;
苦手分野の克服や、試験前の総仕上げなど、ピンポイントで力を入れたい方に適した講座です。&lt;/p&gt;
&lt;ul class="esc-top-link-list"&gt;
&lt;li&gt;&lt;a href="/onepoint/"&gt;ワンポイント講座（思考力養成講座・国文法ゼミ・古典文法ゼミなど）&lt;/a&gt;&lt;/li&gt;
&lt;/ul&gt;
&lt;p class="esc-top-note"&gt;受講スタイル（教室／オンライン）や講座の内容については、&lt;br /&gt;
各ページの案内とあわせて&lt;a href="/inquiry/"&gt;お問い合わせフォーム&lt;/a&gt;からもご相談いただけます。&lt;/p&gt;
&lt;/section&gt;
&lt;section id="esc-columns" class="esc-top-section"&gt;
&lt;h2&gt;学習法・勉強法コラム&lt;/h2&gt;
&lt;p&gt;中高一貫校に通う生徒さん向けの英語・数学・国語の勉強法や、&lt;br /&gt;
定期試験・資格試験・大学受験に向けた学習計画の立て方などを、コラム形式で発信しています。&lt;/p&gt;
&lt;ul class="esc-top-link-list"&gt;
&lt;li&gt;&lt;a href="/column/"&gt;学習法・勉強法コラム一覧&lt;/a&gt;&lt;/li&gt;
&lt;/ul&gt;
&lt;p class="esc-top-note"&gt;授業だけでなく、自宅学習の質も高めたい方は、コラムもあわせてご活用ください。&lt;/p&gt;
&lt;/section&gt;
&lt;section id="esc-about-detail" class="esc-top-section"&gt;
&lt;h2&gt;エスコットについて（理念・講師・アクセス）&lt;/h2&gt;
&lt;p&gt;エスコットは、中高一貫校に通う生徒さんとご家庭に寄り添いながら、&lt;br /&gt;
長期的な視点で学習と進路をサポートすることを大切にしています。&lt;/p&gt;
&lt;div class="esc-top-columns"&gt;
&lt;div class="esc-top-col"&gt;
&lt;h3&gt;理念・代表挨拶&lt;/h3&gt;
&lt;ul class="esc-top-link-list"&gt;
&lt;li&gt;&lt;a href="/purpose/"&gt;指導方針（理念・教育方針）&lt;/a&gt;&lt;/li&gt;
&lt;li&gt;&lt;a href="/representative/"&gt;代表挨拶&lt;/a&gt;&lt;/li&gt;
&lt;/ul&gt;
&lt;/div&gt;
&lt;div class="esc-top-col"&gt;
&lt;h3&gt;講師・教室情報&lt;/h3&gt;
&lt;ul class="esc-top-link-list"&gt;
&lt;li&gt;&lt;a href="/profile/"&gt;講師プロフィール&lt;/a&gt;&lt;/li&gt;
&lt;li&gt;&lt;a href="/access/"&gt;アクセス（四谷教室）&lt;/a&gt;&lt;/li&gt;
&lt;/ul&gt;
&lt;/div&gt;
&lt;/div&gt;
&lt;/section&gt;
&lt;section id="esc-bottom-cta" class="esc-top-section"&gt;
&lt;div class="esc-top-cta-box"&gt;
&lt;div class="esc-top-cta-title"&gt;まずは体験授業・学習相談からご相談ください&lt;/div&gt;
&lt;p class="esc-top-cta-text"&gt;学校の成績を改善したい方、教科書対策と受験勉強の両立に悩んでいる方は、&lt;br /&gt;
まずは体験授業・学習相談をご利用ください。&lt;/p&gt;
&lt;div class="esc-top-cta-btns"&gt;&lt;a class="esc-btn" href="/inquiry/"&gt;体験授業・お問い合わせはこちら&lt;/a&gt;&lt;/div&gt;
&lt;/div&gt;
&lt;/section&gt;
&lt;/div&gt;
------</t>
  </si>
  <si>
    <t>https://juku-escot.com/2020-2/</t>
  </si>
  <si>
    <t>以下のページは不自然なワードを使用しています。
これらを適切に自然な言葉に置き換えて下さい。
なお、本文の装飾や構造は絶対に変えないでください。
【対象ページURL】
https://juku-escot.com/2020-2/
【検出された不自然ワード】
（検出なし）
【本文】
------
&lt;p&gt;&amp;nbsp;&lt;/p&gt;
&lt;p&gt;Coming Soon...&lt;/p&gt;
&lt;section class="veu_cta" id="veu_cta-498"&gt;&lt;h1 class="cta_title"&gt;講座案内：ワンポイント講座　思考力養成講座（5回完結）&lt;/h1&gt;&lt;div class="cta_body"&gt;&lt;div class="cta_body_image cta_body_image_right"&gt;&lt;a href="https://juku-escot.com/onepoint/" target="_blank"&gt;&lt;img width="956" height="253" src="https://juku-escot.com/wp-content/uploads/2020/05/スライドショーロゴ.png" class="attachment-large size-large" alt="" srcset="https://juku-escot.com/wp-content/uploads/2020/05/スライドショーロゴ.png 956w, https://juku-escot.com/wp-content/uploads/2020/05/スライドショーロゴ-300x79.png 300w, https://juku-escot.com/wp-content/uploads/2020/05/スライドショーロゴ-768x203.png 768w" sizes="(max-width: 956px) 100vw, 956px" /&gt;&lt;/a&gt;&lt;/div&gt;&lt;div class="cta_body_txt image_exist"&gt;【現代文】
&lt;br /&gt;比較的易しい記述問題を題材にして、授業を進めます。上記のような普遍的原理に基づいて解答を作成していきます。地頭を鍛えたい中学生や新傾向の大学入試共通テストの対策を始めたい受験生におススメの講座です。&lt;/div&gt;&lt;div class="cta_body_link"&gt;&lt;a href="https://juku-escot.com/onepoint/" class="btn btn-primary btn-block btn-lg" target="_blank"&gt;ワンポイント講座　思考力養成講座（5回完結）&lt;/a&gt;&lt;/div&gt;&lt;/div&gt;&lt;!-- [ /.vkExUnit_cta_body ] --&gt;&lt;/section&gt;			
------</t>
  </si>
  <si>
    <t>https://juku-escot.com/c_blogs/</t>
  </si>
  <si>
    <t>以下のページは不自然なワードを使用しています。
これらを適切に自然な言葉に置き換えて下さい。
なお、本文の装飾や構造は絶対に変えないでください。
【対象ページURL】
https://juku-escot.com/c_blogs/
【検出された不自然ワード】
（検出なし）
【本文】
------
------</t>
  </si>
  <si>
    <t>https://juku-escot.com/c_blogs/30minanki/</t>
  </si>
  <si>
    <t>以下のページは不自然なワードを使用しています。
これらを適切に自然な言葉に置き換えて下さい。
なお、本文の装飾や構造は絶対に変えないでください。
【対象ページURL】
https://juku-escot.com/c_blogs/30minanki/
【検出された不自然ワード】
（検出なし）
【本文】
------
&lt;p&gt;テスト勉強や受験において、&lt;strong&gt;暗記&lt;/strong&gt;は避けて通れません。ただし、暗記とは単に言葉を丸暗記することではなく、&lt;strong&gt;「言葉」と「内容」をきちんと理解したうえで覚えること&lt;/strong&gt;を指します。&lt;/p&gt;
&lt;p&gt;特に中高一貫校生は、学校の授業の予習・復習に加えて、部活動や習い事、長い通学時間などで&lt;strong&gt;まとまった勉強時間を確保しにくい&lt;/strong&gt;という現実があります。そのため、勉強時間そのものを増やすよりも、&lt;strong&gt;「短時間で効率よく暗記する工夫」&lt;/strong&gt;が重要になります。&lt;/p&gt;
&lt;p&gt;学習全体の計画の立て方については、&lt;strong&gt;&lt;a href="https://juku-escot.com/column/keikaku_tatekata/" target="_blank" rel="noopener"&gt;こちらのコラム（学習計画の立て方）&lt;/a&gt;&lt;/strong&gt;もあわせてご覧ください。&lt;/p&gt;
&lt;p&gt;このページでは、中高一貫校生を主な対象として、&lt;strong&gt;「30分で効率よく暗記する方法」&lt;/strong&gt;をわかりやすく整理してご紹介します。&lt;br /&gt;
&lt;!-- 記事冒頭：即答ブロック（導入直後〜最初のH2の前に差し込み） --&gt;&lt;/p&gt;
&lt;section class="escot-quickanswer" style="margin: 1.2em 0 1.6em; padding: 1.1em 1.1em 0.95em; border: 1px solid #e6e6e6; border-radius: 10px; background: #fafafa;"&gt;
&lt;h2 style="margin: 0 0 0.6em; font-size: 1.25em; line-height: 1.4;"&gt;短時間で確実に暗記する“30分テンプレ”（要点だけ先に）&lt;/h2&gt;
&lt;p style="margin: 0 0 0.85em; line-height: 1.85;"&gt;「一瞬で覚える」は魔法ではなく、&lt;strong&gt;少量を30分で反復&lt;/strong&gt;し、&lt;strong&gt;翌朝チェックまでセット&lt;/strong&gt;にして定着させることです。まずは下のテンプレ通りに回して、本文の4ポイント（就寝前／音読／図解／リズム）へつなげてください。&lt;/p&gt;
&lt;div style="overflow-x: auto; -webkit-overflow-scrolling: touch; margin: 0 0 0.95em;"&gt;
&lt;table style="width: 100%; border-collapse: collapse; background: #fff;"&gt;
&lt;thead&gt;
&lt;tr&gt;
&lt;th style="border: 1px solid #e6e6e6; padding: 0.55em; background: #f1f4f8; text-align: left; white-space: nowrap;"&gt;時間配分&lt;/th&gt;
&lt;th style="border: 1px solid #e6e6e6; padding: 0.55em; background: #f1f4f8; text-align: left;"&gt;やること&lt;/th&gt;
&lt;th style="border: 1px solid #e6e6e6; padding: 0.55em; background: #f1f4f8; text-align: left;"&gt;コツ&lt;/th&gt;
&lt;th style="border: 1px solid #e6e6e6; padding: 0.55em; background: #f1f4f8; text-align: left; white-space: nowrap;"&gt;向いている暗記&lt;/th&gt;
&lt;/tr&gt;
&lt;/thead&gt;
&lt;tbody&gt;
&lt;tr&gt;
&lt;td style="border: 1px solid #e6e6e6; padding: 0.55em; white-space: nowrap;"&gt;&lt;strong&gt;0〜3分&lt;/strong&gt;&lt;/td&gt;
&lt;td style="border: 1px solid #e6e6e6; padding: 0.55em; line-height: 1.8;"&gt;範囲を&lt;strong&gt;極小&lt;/strong&gt;に絞る（今日覚える“最小単位”を決める）&lt;/td&gt;
&lt;td style="border: 1px solid #e6e6e6; padding: 0.55em; line-height: 1.8;"&gt;迷ったら「まず&lt;strong&gt;5個（5行）&lt;/strong&gt;」で開始。量は増やさず、回数で勝負。&lt;/td&gt;
&lt;td style="border: 1px solid #e6e6e6; padding: 0.55em; line-height: 1.8;"&gt;英単語／社会用語／古文単語／公式の定義&lt;/td&gt;
&lt;/tr&gt;
&lt;tr&gt;
&lt;td style="border: 1px solid #e6e6e6; padding: 0.55em; white-space: nowrap;"&gt;&lt;strong&gt;3〜20分&lt;/strong&gt;&lt;/td&gt;
&lt;td style="border: 1px solid #e6e6e6; padding: 0.55em; line-height: 1.8;"&gt;音読反復（&lt;strong&gt;見て→言う&lt;/strong&gt;を高速で回す）&lt;/td&gt;
&lt;td style="border: 1px solid #e6e6e6; padding: 0.55em; line-height: 1.8;"&gt;「読むだけ」にならないよう、&lt;strong&gt;意味も一緒に口に出す&lt;/strong&gt;。途中で範囲を増やさない。&lt;/td&gt;
&lt;td style="border: 1px solid #e6e6e6; padding: 0.55em; line-height: 1.8;"&gt;英単語／社会・理科の用語／重要フレーズ／短文暗記&lt;/td&gt;
&lt;/tr&gt;
&lt;tr&gt;
&lt;td style="border: 1px solid #e6e6e6; padding: 0.55em; white-space: nowrap;"&gt;&lt;strong&gt;20〜27分&lt;/strong&gt;&lt;/td&gt;
&lt;td style="border: 1px solid #e6e6e6; padding: 0.55em; line-height: 1.8;"&gt;図解 or リズム化（&lt;strong&gt;思い出す“手がかり”&lt;/strong&gt;を作る）&lt;/td&gt;
&lt;td style="border: 1px solid #e6e6e6; padding: 0.55em; line-height: 1.8;"&gt;用語は&lt;strong&gt;矢印・関係図&lt;/strong&gt;、文章は&lt;strong&gt;段落→要点→キーワード&lt;/strong&gt;に圧縮。語呂・リズムは「自分が言いやすい形」でOK。&lt;/td&gt;
&lt;td style="border: 1px solid #e6e6e6; padding: 0.55em; line-height: 1.8;"&gt;社会（流れ）／理科（仕組み）／長文（構造）／年号・一覧&lt;/td&gt;
&lt;/tr&gt;
&lt;tr&gt;
&lt;td style="border: 1px solid #e6e6e6; padding: 0.55em; white-space: nowrap;"&gt;&lt;strong&gt;27〜30分&lt;/strong&gt;&lt;/td&gt;
&lt;td style="border: 1px solid #e6e6e6; padding: 0.55em; line-height: 1.8;"&gt;テスト形式で確認（&lt;strong&gt;見ないで言えるか&lt;/strong&gt;）&lt;/td&gt;
&lt;td style="border: 1px solid #e6e6e6; padding: 0.55em; line-height: 1.8;"&gt;「言えない所＝明日の復習リスト」。&lt;strong&gt;できなかった所だけ&lt;/strong&gt;印を付けて終了。&lt;/td&gt;
&lt;td style="border: 1px solid #e6e6e6; padding: 0.55em; line-height: 1.8;"&gt;全教科（最終チェックに万能）&lt;/td&gt;
&lt;/tr&gt;
&lt;/tbody&gt;
&lt;/table&gt;
&lt;/div&gt;
&lt;div style="margin: 0 0 0.95em;"&gt;
&lt;p style="margin: 0 0 0.45em; font-weight: bold;"&gt;本文で迷わない3ステップ&lt;/p&gt;
&lt;ul style="margin: 0; padding-left: 1.2em; line-height: 1.9;"&gt;
&lt;li&gt;① &lt;strong&gt;範囲を絞る&lt;/strong&gt;（少量化：5個・5行から）&lt;/li&gt;
&lt;li&gt;② &lt;strong&gt;反復する&lt;/strong&gt;（音読中心で、見る・言う・書くのうち「主役」を決める）&lt;/li&gt;
&lt;li&gt;③ &lt;strong&gt;翌朝チェック&lt;/strong&gt;（抜けだけ潰す：全部やり直さない）&lt;/li&gt;
&lt;/ul&gt;
&lt;/div&gt;
&lt;div style="padding: 0.85em 0.9em; background: #fff; border: 1px solid #ededed; border-radius: 8px;"&gt;
&lt;p style="margin: 0 0 0.55em; font-weight: bold;"&gt;ミニFAQ&lt;/p&gt;
&lt;p style="margin: 0 0 0.6em; line-height: 1.85;"&gt;&lt;strong&gt;Q. 「一瞬で覚える」って本当に可能？&lt;/strong&gt;&lt;br /&gt;
A. その場で「言えた」だけなら可能でも、&lt;strong&gt;テストで出せる形&lt;/strong&gt;にするには反復が必要です。30分で量を絞って回数を稼ぎ、翌朝に抜けを確認するところまで含めると、短時間でも“確実さ”が上がります。詳しくは&lt;a style="text-decoration: underline;" href="https://juku-escot.com/c_blogs/issyunanki/"&gt;一瞬で暗記する方法&lt;/a&gt;も参考にしてください。&lt;/p&gt;
&lt;p style="margin: 0 0 0.6em; line-height: 1.85;"&gt;&lt;strong&gt;Q. 文章（長文）を暗記するときは何を変える？&lt;/strong&gt;&lt;br /&gt;
A. 文章は「丸ごと」ではなく、&lt;strong&gt;構造を先に覚える&lt;/strong&gt;のが近道です。段落ごとに「要点1行＋キーワード」へ圧縮し、20〜27分で図（関係図・流れ図）にしてから、27〜30分で“見ないで再現”を確認します。&lt;/p&gt;
&lt;p style="margin: 0; line-height: 1.85;"&gt;&lt;strong&gt;Q. テスト前日しか時間がないときの最低ラインは？&lt;/strong&gt;&lt;br /&gt;
A. まずは「点に直結する範囲」を&lt;strong&gt;最小化&lt;/strong&gt;して、30分テンプレを&lt;strong&gt;2セット&lt;/strong&gt;だけ回すのが現実的です（例：英単語10個／社会用語10個など）。詰め込みより、27〜30分の&lt;strong&gt;テスト形式チェック&lt;/strong&gt;で抜けを残さないことが大切です。暗記の基本をもう一段固めたい場合は&lt;a style="text-decoration: underline;" href="https://juku-escot.com/c_blogs/kakujitsunianki/"&gt;確実に暗記する方法&lt;/a&gt;もあわせてどうぞ。&lt;/p&gt;
&lt;/div&gt;
&lt;/section&gt;
&lt;h2&gt;なぜ「30分暗記」が中高一貫校生に必要なのか&lt;/h2&gt;
&lt;p&gt;中高一貫校生は、次のような理由から&lt;strong&gt;短時間での暗記力&lt;/strong&gt;が求められます。&lt;/p&gt;
&lt;ul&gt;
&lt;li&gt;授業の進度が速く、予習・復習の量が多い&lt;/li&gt;
&lt;li&gt;部活動・習い事との両立で、自宅学習に使える時間が限られる&lt;/li&gt;
&lt;li&gt;通学に時間がかかり、まとまった学習時間を取りづらい&lt;/li&gt;
&lt;/ul&gt;
&lt;p&gt;こうした状況の中で成果を出すには、&lt;span style="color: #ff0000;"&gt;短時間で効率よく確実に暗記する力&lt;/span&gt;が不可欠です。&lt;strong&gt;「毎日30分」&lt;/strong&gt;という現実的な時間を上手に活用できれば、勉強に縛られすぎることなく、成果を積み重ねていくことができます。&lt;/p&gt;
&lt;h2&gt;30分で暗記するための4つのポイント&lt;/h2&gt;
&lt;h3&gt;① 就寝前の30分を「暗記タイム」にする&lt;/h3&gt;
&lt;p&gt;最初のポイントは、&lt;strong&gt;就寝前の30分を暗記専用の時間にする&lt;/strong&gt;ことです。&lt;/p&gt;
&lt;blockquote&gt;&lt;p&gt;寝る前は記憶が最も定着しやすい時間帯と言われています。&lt;/p&gt;&lt;/blockquote&gt;
&lt;p&gt;&lt;span style="color: #0000ff;"&gt;睡眠によって脳内の情報が整理され、記憶が定着&lt;/span&gt;します。つまり、&lt;strong&gt;就寝直前に覚えたことは、次の日も比較的忘れにくい&lt;/strong&gt;のです。&lt;/p&gt;
&lt;p&gt;おすすめの取り組み方は以下の通りです。&lt;/p&gt;
&lt;ul&gt;
&lt;li&gt;&lt;strong&gt;就寝前30分を「暗記時間」と決める&lt;/strong&gt;&lt;/li&gt;
&lt;li&gt;英単語・古文単語・社会や理科の用語など、「覚えれば点数につながる知識」に絞る&lt;/li&gt;
&lt;li&gt;同じ内容を何度も見直し、翌朝に軽く復習して抜けをチェックする&lt;/li&gt;
&lt;/ul&gt;
&lt;p&gt;一方で、&lt;strong&gt;徹夜での勉強や一夜漬け&lt;/strong&gt;は、時間だけを見ると頑張っているように見えますが、&lt;span style="color: #ff0000;"&gt;夜中に集中力を維持するのは身体的・精神的に負担が大きく、効率もよくありません&lt;/span&gt;。また、睡眠不足によって翌日の授業やテストのパフォーマンスが落ちてしまっては本末転倒です。&lt;/p&gt;
&lt;p&gt;そのため、&lt;/p&gt;
&lt;ul&gt;
&lt;li&gt;&lt;span style="color: #0000ff;"&gt;「就寝前30分の暗記」＋「しっかりとした睡眠」&lt;/span&gt;をセットにする&lt;/li&gt;
&lt;li&gt;このサイクルを毎日繰り返すことで、記憶の定着と反復練習を同時に行う&lt;/li&gt;
&lt;/ul&gt;
&lt;p&gt;というリズムを作ることが大切です。&lt;/p&gt;
&lt;h3&gt;② 音読で「少ない量」をひたすら繰り返す&lt;/h3&gt;
&lt;p&gt;次のポイントは&lt;strong&gt;音読&lt;/strong&gt;です。30分という短時間で暗記するには、&lt;/p&gt;
&lt;ul&gt;
&lt;li&gt;&lt;strong&gt;量をしぼること&lt;/strong&gt;&lt;/li&gt;
&lt;li&gt;&lt;strong&gt;声に出して繰り返すこと&lt;/strong&gt;&lt;/li&gt;
&lt;/ul&gt;
&lt;p&gt;が非常に効果的です。&lt;/p&gt;
&lt;p&gt;例えば英単語の場合、&lt;/p&gt;
&lt;ul&gt;
&lt;li&gt;最初の30分は&lt;strong&gt;5単語だけ&lt;/strong&gt;に絞る&lt;/li&gt;
&lt;li&gt;5単語を見ながら何度も音読し、意味もセットで口に出す&lt;/li&gt;
&lt;li&gt;覚えたら次の5単語へ、と小さなグループで進める&lt;/li&gt;
&lt;/ul&gt;
&lt;p&gt;というように、&lt;span style="color: #0000ff;"&gt;少ない単語を繰り返し声に出していくと効率的&lt;/span&gt;です。&lt;/p&gt;
&lt;p&gt;&lt;strong&gt;30分という制限時間を決めるからこそ、集中して反復できる&lt;/strong&gt;というメリットがあります。時間を区切らずに「ダラダラ音読」してしまうと、集中力も落ち、結局あまり覚えられなかったということになりかねません。&lt;/p&gt;
&lt;p&gt;30分で確実に暗記するには、&lt;/p&gt;
&lt;ul&gt;
&lt;li&gt;&lt;strong&gt;量をしぼる（少ない量に集中）&lt;/strong&gt;&lt;/li&gt;
&lt;li&gt;&lt;strong&gt;短時間で何度も音読し、口・耳・目をフル活用する&lt;/strong&gt;&lt;/li&gt;
&lt;/ul&gt;
&lt;p&gt;というスタイルを習慣化しましょう。&lt;/p&gt;
&lt;h3&gt;③ 絵や図に置き換えてイメージで覚える&lt;/h3&gt;
&lt;p&gt;30分で大量の文章や単語を丸ごと覚えるのは、現実的にかなり難しいことです。そこで有効なのが、&lt;span style="color: #0000ff;"&gt;単語や文章をフロー図や絵・図に置き換えて覚える方法&lt;/span&gt;です。&lt;/p&gt;
&lt;p&gt;例えば、&lt;/p&gt;
&lt;ul&gt;
&lt;li&gt;歴史の流れを「矢印付きのフロー図」にする&lt;/li&gt;
&lt;li&gt;理科の用語を「イラスト」や「模式図」にして関連づける&lt;/li&gt;
&lt;li&gt;英単語を、頭の中で具体的な「場面」や「イメージ」と結びつける&lt;/li&gt;
&lt;/ul&gt;
&lt;p&gt;といった工夫です。&lt;/p&gt;
&lt;p&gt;単語や用語だけを文字として覚えようとすると、なかなか頭に残りません。しかし、&lt;strong&gt;イメージやストーリーとセットで覚えると、記憶として定着しやすくなります&lt;/strong&gt;。&lt;/p&gt;
&lt;p&gt;30分の暗記タイムでは、&lt;/p&gt;
&lt;ul&gt;
&lt;li&gt;&lt;strong&gt;関連する内容を1つの図やイラストにまとめる&lt;/strong&gt;&lt;/li&gt;
&lt;li&gt;その図を「見ながら」「思い浮かべながら」暗唱する&lt;/li&gt;
&lt;/ul&gt;
&lt;p&gt;という流れを意識してみてください。&lt;strong&gt;単語や文章を見たときに、パッと絵や図が頭に浮かぶ状態&lt;/strong&gt;を目指しましょう。&lt;/p&gt;
&lt;h3&gt;④ 音楽・リズムに乗せて覚える（語呂合わせ・替え歌など）&lt;/h3&gt;
&lt;p&gt;最後のポイントは、&lt;strong&gt;音楽やリズムを使った暗記&lt;/strong&gt;です。メロディーやリズムと一緒に覚えたことは、あとから驚くほどスムーズに思い出せることがあります。&lt;/p&gt;
&lt;p&gt;例えば、&lt;/p&gt;
&lt;ul&gt;
&lt;li&gt;古典の助動詞の活用形をリズムに乗せて唱える&lt;/li&gt;
&lt;li&gt;元素記号や周期表を替え歌で覚える&lt;/li&gt;
&lt;li&gt;歴史の重要な年号を語呂合わせで整理する&lt;/li&gt;
&lt;/ul&gt;
&lt;p&gt;といった方法です。&lt;/p&gt;
&lt;p&gt;ただし、&lt;strong&gt;音楽を聴きながら暗記する&lt;/strong&gt;のは、集中力が散漫になりやすくおすすめできません。そうではなく、&lt;/p&gt;
&lt;ul&gt;
&lt;li&gt;&lt;span style="color: #0000ff;"&gt;自分でリズムや語呂合わせを作って口ずさむ&lt;/span&gt;&lt;/li&gt;
&lt;li&gt;同じフレーズを何度も繰り返し、体にしみ込ませる&lt;/li&gt;
&lt;/ul&gt;
&lt;p&gt;という形で活用するとよいでしょう。&lt;strong&gt;30分暗記をするときは、「音」や「リズム」の力を借りる&lt;/strong&gt;と、覚えやすさがぐっと高まります。&lt;/p&gt;
&lt;h2&gt;30分暗記を成功させるための注意点&lt;/h2&gt;
&lt;p&gt;ここまでご紹介した方法を生かすために、次のポイントも意識しておきましょう。&lt;/p&gt;
&lt;ul&gt;
&lt;li&gt;&lt;strong&gt;① 「詰め込むだけの暗記」にしない&lt;/strong&gt;&lt;br /&gt;
暗記とは、単なる丸暗記ではなく、&lt;span style="color: #ff0000;"&gt;言葉と内容をきちんと理解して覚えること&lt;/span&gt;です。意味を理解せずに言葉だけを覚えようとすると、忘れるのも早く、応用も利きません。&lt;/li&gt;
&lt;li&gt;&lt;strong&gt;② 一度に「ぼう大な量」を覚えようとしない&lt;/strong&gt;&lt;br /&gt;
&lt;span style="color: #ff0000;"&gt;30分という短時間で一度に膨大な量を覚えることはできません&lt;/span&gt;。しかし、&lt;strong&gt;「絶対に暗記しておきたいこと」を絞れば、その範囲ならしっかり覚えることができます&lt;/strong&gt;。量よりも「優先順位」を意識しましょう。&lt;/li&gt;
&lt;li&gt;&lt;strong&gt;③ 毎日の習慣にする&lt;/strong&gt;&lt;br /&gt;
30分暗記は、&lt;strong&gt;1回やって終わり&lt;/strong&gt;では意味がありません。&lt;span style="color: #0000ff;"&gt;「就寝前30分」などのタイミングを決めて、毎日の習慣として続ける&lt;/span&gt;ことで、本当の力になっていきます。&lt;/li&gt;
&lt;li&gt;&lt;strong&gt;④ 睡眠時間を削らない&lt;/strong&gt;&lt;br /&gt;
就寝前の勉強が効果的だからといって、睡眠時間を極端に削るのは逆効果です。&lt;strong&gt;勉強の質を高めるには、十分な睡眠が不可欠&lt;/strong&gt;であることも忘れないでください。&lt;/li&gt;
&lt;/ul&gt;
&lt;h2&gt;関連コラム&lt;/h2&gt;
&lt;p&gt;暗記に関する他のコラムもあわせて読むことで、勉強法の理解がより深まります。&lt;/p&gt;
&lt;blockquote&gt;&lt;p&gt;&lt;a href="https://juku-escot.com/column/anki/" target="_blank" rel="noopener"&gt;定期試験前にまとめて暗記する方法&lt;/a&gt;&lt;/p&gt;&lt;/blockquote&gt;
&lt;h2&gt;当塾での取り組み&lt;/h2&gt;
&lt;p&gt;当塾では、&lt;strong&gt;中高一貫校生専門の１対１個別指導&lt;/strong&gt;を行っています。教室での授業に加え、&lt;a href="https://juku-escot.com/online/" target="_blank" rel="noopener"&gt;オンライン&lt;/a&gt;でも同じクオリティの指導を受けていただくことが可能です。&lt;/p&gt;
&lt;ul&gt;
&lt;li&gt;学校の授業の&lt;strong&gt;予習・復習&lt;/strong&gt;を丁寧にサポート&lt;/li&gt;
&lt;li&gt;&lt;strong&gt;定期試験対策&lt;/strong&gt;で内申アップを目指す指導&lt;/li&gt;
&lt;li&gt;英検などの&lt;strong&gt;各種検定試験対策&lt;/strong&gt;&lt;/li&gt;
&lt;li&gt;生徒一人ひとりの状況に合わせた&lt;strong&gt;学習計画づくり&lt;/strong&gt;と&lt;strong&gt;勉強方法の指導&lt;/strong&gt;&lt;/li&gt;
&lt;/ul&gt;
&lt;p&gt;「暗記が苦手」「勉強時間が足りない」「何から手をつけていいかわからない」といったお悩みも、個別指導だからこそじっくり相談しながら解決していけます。お気軽に&lt;strong&gt;&lt;a href="https://juku-escot.com/inquiry/" target="_blank" rel="noopener"&gt;お問い合わせ&lt;/a&gt;&lt;/strong&gt;ください。&lt;/p&gt;
&lt;h2&gt;まとめ：30分暗記を習慣にして、効率よく学力を伸ばそう&lt;/h2&gt;
&lt;p&gt;最後に、このページのポイントを整理します。&lt;/p&gt;
&lt;ul&gt;
&lt;li&gt;暗記とは、&lt;strong&gt;言葉と内容を理解したうえで覚えること&lt;/strong&gt;であり、丸暗記とは異なる&lt;/li&gt;
&lt;li&gt;中高一貫校生は、&lt;strong&gt;限られた時間で効率よく暗記する力&lt;/strong&gt;が求められる&lt;/li&gt;
&lt;li&gt;&lt;strong&gt;就寝前30分&lt;/strong&gt;を暗記タイムにすると、睡眠とセットで記憶が定着しやすい&lt;/li&gt;
&lt;li&gt;&lt;strong&gt;音読で少ない量をくり返す&lt;/strong&gt;ことで、30分でも確実に覚えられる&lt;/li&gt;
&lt;li&gt;&lt;strong&gt;絵・図・イメージ&lt;/strong&gt;に置き換えると、内容が記憶に残りやすい&lt;/li&gt;
&lt;li&gt;&lt;strong&gt;リズム・語呂合わせ・替え歌&lt;/strong&gt;など「音」の力を使うと、楽しく暗記できる&lt;/li&gt;
&lt;li&gt;一度に膨大な量を覚えようとせず、&lt;strong&gt;「今覚えるべきこと」に絞って取り組む&lt;/strong&gt;ことが大切&lt;/li&gt;
&lt;/ul&gt;
&lt;p&gt;&lt;span style="color: #ff0000;"&gt;30分という短時間で一度に膨大な量を覚えることはできませんが、「どうしても覚えておきたいポイント」を確実に頭に入れることは十分可能です。&lt;/span&gt;自分に合った方法を組み合わせながら、&lt;strong&gt;毎日の30分暗記を習慣化していきましょう&lt;/strong&gt;。&lt;/p&gt;
&lt;div class="alert alert-primary p-3 mt-4" role="alert"&gt;
&lt;p class="mb-2"&gt;&lt;strong&gt;無意味な時間の浪費を止めなければ、合格圏には一生届きません。&lt;/strong&gt;&lt;/p&gt;
&lt;p class="mb-1"&gt;表面的な記憶が固まってしまうと、本番で大幅な減点を防げず、最終的な合計点に跳ね返る致命的な損失を招きます。&lt;/p&gt;
&lt;p class="mb-3"&gt;効率が上がらず点数が伸びない原因は、一重に判断軸が定まっていないことにあります。&lt;/p&gt;
&lt;div class="d-grid gap-2"&gt;&lt;a class="btn btn-primary btn-lg" href="https://juku-escot.com/onepoint/"&gt;短時間で成果を出す「思考のコツ」を習得する&lt;/a&gt;&lt;br /&gt;
&lt;a class="btn btn-outline-primary btn-lg" href="https://juku-escot.com/examination/"&gt;合格ラインを突破する具体的な試験対策を確認する&lt;/a&gt;&lt;/div&gt;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href="https://juku-escot.com/inquiry/"&gt;個別相談・体験授業の予約フォーム&lt;/a&gt;&lt;/div&gt;
&lt;/div&gt;
------</t>
  </si>
  <si>
    <t>https://juku-escot.com/c_blogs/eigoanki/</t>
  </si>
  <si>
    <t>以下のページは不自然なワードを使用しています。
これらを適切に自然な言葉に置き換えて下さい。
なお、本文の装飾や構造は絶対に変えないでください。
【対象ページURL】
https://juku-escot.com/c_blogs/eigoanki/
【検出された不自然ワード】
（検出なし）
【本文】
------
&lt;h2&gt;英文を覚える方法が続かない原因&lt;/h2&gt;
&lt;p&gt;英語はなかなか覚えることができない教科のうちの１つであるかと思います。日本語と比べて覚えにくくはありますが、コツを掴めばどんどん暗記ができるようになります。&lt;/p&gt;
&lt;p&gt;ただし「暗記が苦手」というより、&lt;strong&gt;触れる回数が少ない／続かない&lt;/strong&gt;ことが原因になっているケースも多いです。まずは、毎日触れる仕組みを作る前提で考えていきましょう。&lt;/p&gt;
&lt;h2&gt;英語暗記のコツは2つ（興味×毎日）&lt;/h2&gt;
&lt;h3&gt;興味を持つ（身近な日本語→英語に置き換える）&lt;/h3&gt;
&lt;p&gt;英語を暗記する上でもっとも大切なことは&lt;span style="color: #0000ff;"&gt;とにかく興味を持って、英単語や英文でも良いので毎日触れる&lt;/span&gt;ことです。これがもっともオススメの方法です。&lt;/p&gt;
&lt;p&gt;人は興味や関心を示さないことに関しては中々覚えることができません。いきなり興味がない英単語や英文法を覚えようとしても頭が拒否反応を示してしまうことがあります。まずは身近な日本語を英単語や英文法に置き換えて覚えるのも一つの手です。&lt;/p&gt;
&lt;h2&gt;イメージで覚える英単語・英文暗記&lt;/h2&gt;
&lt;h3&gt;単語にイメージをつけて関連づける&lt;/h3&gt;
&lt;p&gt;英語の暗記方法として他には、視覚情報をフル活用することであります。英単語や英文法をひたすら耳から聞き流すといったことも有効ではありますが、それに加えてイメージで覚えることも大切です。&lt;/p&gt;
&lt;p&gt;英語はイメージ、つまり視覚情報で記憶に残すという方法で暗記をしていくと思ったよりも早く覚えることができます。人は目で見た情報は記憶に残りやすいので、これを活用すると早く英単語や英文法を覚えることが可能です。&lt;span style="color: #0000ff;"&gt;単語にイメージをつけて何かと関連づけて&lt;/span&gt;覚えていきましょう。&lt;/p&gt;
&lt;h2&gt;英語暗記を続けるための回し方&lt;/h2&gt;
&lt;p&gt;英語は興味を持ち、何かと関連づけて毎日触れることが大切です。苦手意識を持ちすぎずに英語の暗記に取り組んでいきましょう。&lt;/p&gt;
&lt;h2&gt;関連コラム&lt;/h2&gt;
&lt;blockquote&gt;&lt;p&gt;&lt;a href="https://juku-escot.com/column/anki/" target="_blank" rel="noopener"&gt;定期試験前にまとめて暗記する方法&lt;/a&gt;&lt;/p&gt;&lt;/blockquote&gt;
&lt;p&gt;&amp;nbsp;&lt;/p&gt;
&lt;p&gt;&amp;nbsp;&lt;/p&gt;
------</t>
  </si>
  <si>
    <t>https://juku-escot.com/c_blogs/eikenbenkyouhou/</t>
  </si>
  <si>
    <t>以下のページは不自然なワードを使用しています。
これらを適切に自然な言葉に置き換えて下さい。
なお、本文の装飾や構造は絶対に変えないでください。
【対象ページURL】
https://juku-escot.com/c_blogs/eikenbenkyouhou/
【検出された不自然ワード】
（検出なし）
【本文】
------
&lt;h2&gt;中学生の英検の勉強法はこんなかんじでいかが&lt;/h2&gt;
&lt;p&gt;中学生の英検の勉強法は、過去問を解けるようにしておくことが重要です。これが出来るようになるだけで、かなり結果は変わってきます。もちろん、分からないところは教科書や参考書を見るなりしてしっかり潰しておくことが重要です。&lt;/p&gt;
&lt;h4&gt;過去問を解く&lt;/h4&gt;
&lt;p&gt;まずは、過去問を一通りやるとよいでしょう。そうすれば苦手なところが分かりやすくなります。そこからは&lt;span style="color: #0000ff;"&gt;苦手を重点的に潰す&lt;/span&gt;勉強に切り替えるのです。もちろん、正解できたところもちゃんとチェックするようにしてください。&lt;/p&gt;
&lt;h4&gt;教科書をおさらいする&lt;/h4&gt;
&lt;p&gt;中学生の英検の勉強法というのは何級を受けるかにもよりますが、&lt;strong&gt;学校で習った範囲であれば教科書で学んだところをおさらいするだけで点は結構取れます&lt;/strong&gt;。テストで間違ったところ、正解したけれど不安なところをノートにまとめておくとすぐに確認できるため便利です。まだ学校で習っていない範囲であれば、先ほど挙げたように過去問をやると良いでしょう。傾向がつかめますし、何度もやることで自然とコツが分かってきます。分からない言葉が出てきたときは、しっかり調べるのもポイントです。&lt;/p&gt;
&lt;p&gt;学校の授業をきちんと把握し、過去問を解くことで英検の勉強はしっかりとすることができます。まずは学校での授業を疎かにせずにしっかりと内容を理解できるようにしましょう。&lt;/p&gt;
&lt;h4&gt;関連コラム&lt;/h4&gt;
&lt;blockquote&gt;&lt;p&gt;&lt;a href="https://juku-escot.com/column/yokunaibenkyouhou/" target="_blank" rel="noopener"&gt;中学生が陥りやすい「よくない」勉強法&lt;/a&gt;&lt;/p&gt;&lt;/blockquote&gt;
------</t>
  </si>
  <si>
    <t>https://juku-escot.com/c_blogs/j-eikenbenkyouhou/</t>
  </si>
  <si>
    <t>以下のページは不自然なワードを使用しています。
これらを適切に自然な言葉に置き換えて下さい。
なお、本文の装飾や構造は絶対に変えないでください。
【対象ページURL】
https://juku-escot.com/c_blogs/j-eikenbenkyouhou/
【検出された不自然ワード】
（検出なし）
【本文】
------
&lt;h2&gt;中学生の英検準2級勉強法&lt;/h2&gt;
&lt;p&gt;中学生で英検準２級を取得することは難しいことではありますが、不可能なことではありません。しっかりとした英検対策を積み重ねていくことで中学生でも英検準２級に合格することができます。&lt;/p&gt;
&lt;h4&gt;リーディング&lt;/h4&gt;
&lt;p&gt;中学生が英検準２級を受けるなら、リーディング対策として、英語の本や英文を読んで、英語に触れる機会を多くつくりましょう。たくさん読むことで英語を読むことに慣れてきます。まずは英文を抵抗を持たずに読めるようになること、英文を読むことを習慣づけることが大切です。&lt;/p&gt;
&lt;h4&gt;英作文&lt;/h4&gt;
&lt;p&gt;英検準２級では英作文を書く問題が出題されます。英作文対策としておすすめなのが、&lt;strong&gt;「自分の意見」「その理由」「結論」&lt;/strong&gt;を英語で書く練習をすることです。&lt;span style="color: #ff0000;"&gt;英作文は難しい単語や熟語を使う必要はありません&lt;/span&gt;。&lt;span style="color: #0000ff;"&gt;自分が分かる範囲の単語や文法&lt;/span&gt;を使い、文章量を稼いでいきましょう。なるべく&lt;strong&gt;減点される内容をなくしていく&lt;/strong&gt;ということが大切です。確実に点数となるような英作文を書く練習をしていきましょう。&lt;/p&gt;
&lt;h4&gt;リスニング&lt;/h4&gt;
&lt;p&gt;英検準２級のリスニング対策のために、何度も英語のCDを聞くようにします。同じCDを繰り返し聞きましょう。中学生なら学校にネイティブの先生が来ていることがあると思います。ネイティブの先生と英語で話すこともリスニングの勉強法のひとつです。&lt;/p&gt;
&lt;h4&gt;スピーキング&lt;/h4&gt;
&lt;p&gt;英検準２級の二次試験ではスピーキングがあります。相手に聞き取りやすいように話すことが重要です。&lt;br /&gt;
そのため、中学生は普段から英語をハキハキしゃべれるように練習をしておきましょう。英語の授業で積極的に英語で発言することも慣れるという点において必要です。&lt;strong&gt;落ち着いて自分の伝えたいことを英語で発言できるように訓練&lt;/strong&gt;しましょう。&lt;/p&gt;
&lt;p&gt;中学生でも、英検対策をしっかりとこなしていくことで&lt;span style="color: #ff0000;"&gt;準２級に合格する&lt;/span&gt;ことができます。多くの英文に触れ、英語を見たり、聞いたり、話したりすることに慣れていきましょう。&lt;/p&gt;
&lt;h4&gt;関連コラム&lt;/h4&gt;
&lt;blockquote&gt;&lt;p&gt;&lt;a href="https://juku-escot.com/column/junnikyuu/" target="_blank" rel="noopener"&gt;中学生でも英検準２級に合格できる勉強法&lt;/a&gt;&lt;/p&gt;&lt;/blockquote&gt;
&lt;p&gt;&amp;nbsp;&lt;/p&gt;
&lt;p&gt;&amp;nbsp;&lt;/p&gt;
------</t>
  </si>
  <si>
    <t>https://juku-escot.com/c_blogs/j-goukakuritsu/</t>
  </si>
  <si>
    <t>以下のページは不自然なワードを使用しています。
これらを適切に自然な言葉に置き換えて下さい。
なお、本文の装飾や構造は絶対に変えないでください。
【対象ページURL】
https://juku-escot.com/c_blogs/j-goukakuritsu/
【検出された不自然ワード】
（検出なし）
【本文】
------
&lt;p&gt;「中学生で英検準２級を取りたい」「合格率はどのくらいなのか知りたい」という保護者や生徒の方は多いのではないでしょうか。英検準２級は&lt;strong&gt;高校中級程度の英語力&lt;/strong&gt;が求められる級であり、中学生にとっては決して簡単な目標ではありません。&lt;/p&gt;
&lt;p&gt;一方で、しっかりと対策を行えば&lt;strong&gt;中学生でも十分に合格できるレベル&lt;/strong&gt;でもあります。このページでは、&lt;strong&gt;中学生の英検準２級の合格率&lt;/strong&gt;と、その背景、合格するために必要な条件・勉強法を整理して解説します。&lt;br /&gt;
&lt;!-- 不足補完ブロック（即答パート）：導入直後〜最初のH2の前に貼り付け --&gt;&lt;/p&gt;
&lt;div style="margin: 1.2em 0 1.6em; padding: 1.1em 1.1em 0.9em; border: 1px solid #e6e6e6; border-radius: 10px; background: #fafafa;"&gt;
&lt;h2 style="margin: 0 0 .6em; font-size: 1.25em; line-height: 1.45;"&gt;中学生の英検準2級「合格率・取得率」要点まとめ&lt;/h2&gt;
&lt;p style="margin: 0 0 .85em; line-height: 1.9;"&gt;最初に要点をまとめると、&lt;strong&gt;中学生の英検準2級は「合格率4割未満」&lt;/strong&gt;で簡単ではありません。ただ、必要条件（文法・語彙・英作文・リスニング）をそろえて対策すれば、&lt;strong&gt;中学生でも十分に合格を狙えます&lt;/strong&gt;。このページでは&lt;strong&gt;合格率の目安&lt;/strong&gt;と、&lt;strong&gt;合格に必要な条件・勉強法&lt;/strong&gt;をまとめて整理します。&lt;/p&gt;
&lt;div style="padding: .7em .85em; background: #fff; border: 1px solid #ededed; border-radius: 8px; margin: 0 0 1em;"&gt;
&lt;p style="margin: 0; line-height: 1.9;"&gt;&lt;strong&gt;「合格率」と「取得率」の違い（ここで混乱しやすい所）&lt;/strong&gt;&lt;br /&gt;
&lt;strong&gt;合格率&lt;/strong&gt;＝受験した人のうち、何割が合格するか。&lt;br /&gt;
&lt;strong&gt;取得率&lt;/strong&gt;＝（検索では）「中学生のうち何％が持っている？」の意味で使われがち。&lt;br /&gt;
※取得率は、学校・地域・受験者層で大きく変わり、&lt;strong&gt;学年別に一律の公的データとして断定しにくい&lt;/strong&gt;ため、このページでは代わりに&lt;strong&gt;“受験の現実ライン（到達目安）”&lt;/strong&gt;で整理します。&lt;/p&gt;
&lt;/div&gt;
&lt;div style="overflow-x: auto; -webkit-overflow-scrolling: touch; margin: 0 0 1em;"&gt;
&lt;table style="width: 100%; border-collapse: collapse; background: #fff;"&gt;
&lt;thead&gt;
&lt;tr&gt;
&lt;th style="border: 1px solid #e6e6e6; padding: .6em; background: #f1f4f8; text-align: left; white-space: nowrap;"&gt;学年&lt;/th&gt;
&lt;th style="border: 1px solid #e6e6e6; padding: .6em; background: #f1f4f8; text-align: left;"&gt;受験の現実ライン（目安）&lt;/th&gt;
&lt;th style="border: 1px solid #e6e6e6; padding: .6em; background: #f1f4f8; text-align: left;"&gt;足りないと落ちやすい所&lt;/th&gt;
&lt;th style="border: 1px solid #e6e6e6; padding: .6em; background: #f1f4f8; text-align: left;"&gt;今やる優先順位&lt;/th&gt;
&lt;/tr&gt;
&lt;/thead&gt;
&lt;tbody&gt;
&lt;tr&gt;
&lt;td style="border: 1px solid #e6e6e6; padding: .6em; white-space: nowrap;"&gt;&lt;strong&gt;中1&lt;/strong&gt;&lt;/td&gt;
&lt;td style="border: 1px solid #e6e6e6; padding: .6em; line-height: 1.85;"&gt;かなり高めの目標。&lt;strong&gt;先取りが進んでいる/英語経験が厚い&lt;/strong&gt;場合に現実的。&lt;/td&gt;
&lt;td style="border: 1px solid #e6e6e6; padding: .6em; line-height: 1.85;"&gt;文法の土台不足（時制・不定詞/動名詞・受動態・関係代名詞など）／語彙不足で長文が止まる&lt;/td&gt;
&lt;td style="border: 1px solid #e6e6e6; padding: .6em; line-height: 1.85;"&gt;①中学文法の土台を固める&lt;br /&gt;
②中学単語を完全にする&lt;br /&gt;
③短い英作文を“定番の形”で書く練習&lt;/td&gt;
&lt;/tr&gt;
&lt;tr&gt;
&lt;td style="border: 1px solid #e6e6e6; padding: .6em; white-space: nowrap;"&gt;&lt;strong&gt;中2&lt;/strong&gt;&lt;/td&gt;
&lt;td style="border: 1px solid #e6e6e6; padding: .6em; line-height: 1.85;"&gt;&lt;strong&gt;最も相談が多いゾーン&lt;/strong&gt;。中学文法が一通り固まり、準2級用の語彙・英作文・面接まで回せると合格が見えてきます。&lt;/td&gt;
&lt;td style="border: 1px solid #e6e6e6; padding: .6em; line-height: 1.85;"&gt;語彙（高校レベルの頻出語）／英作文の進め方が曖昧／リスニングの復習不足／二次（面接）対策の後回し&lt;/td&gt;
&lt;td style="border: 1px solid #e6e6e6; padding: .6em; line-height: 1.85;"&gt;①中学文法を“説明できる”まで&lt;br /&gt;
②語彙を毎日（意味→文で確認）&lt;br /&gt;
③英作文は添削前提で回す&lt;br /&gt;
④過去問で一次・二次を並行&lt;/td&gt;
&lt;/tr&gt;
&lt;tr&gt;
&lt;td style="border: 1px solid #e6e6e6; padding: .6em; white-space: nowrap;"&gt;&lt;strong&gt;中3&lt;/strong&gt;&lt;/td&gt;
&lt;td style="border: 1px solid #e6e6e6; padding: .6em; line-height: 1.85;"&gt;中学範囲が完成しやすく、対策時間も確保しやすい。&lt;strong&gt;「高校1年レベル」を英検向けに整理&lt;/strong&gt;できると得点が安定します。&lt;/td&gt;
&lt;td style="border: 1px solid #e6e6e6; padding: .6em; line-height: 1.85;"&gt;過去問のやりっぱなし（復習不足）／英作文の“書き方の定番”がない／面接で沈黙が増える&lt;/td&gt;
&lt;td style="border: 1px solid #e6e6e6; padding: .6em; line-height: 1.85;"&gt;①過去問→復習（語彙/表現まで回収）&lt;br /&gt;
②英作文は「主張→理由2つ」の形で決める&lt;br /&gt;
③二次は想定問答で反射的に答える練習&lt;/td&gt;
&lt;/tr&gt;
&lt;/tbody&gt;
&lt;/table&gt;
&lt;/div&gt;
&lt;div style="margin: 0 0 1em;"&gt;
&lt;p style="margin: 0 0 .45em; font-weight: bold;"&gt;中2で受けるなら：即答チェック（ここが揃うと合格が近い）&lt;/p&gt;
&lt;ul style="margin: 0; padding-left: 1.2em; line-height: 1.9;"&gt;
&lt;li&gt;&lt;strong&gt;中学文法&lt;/strong&gt;（時制・助動詞・不定詞/動名詞・受動態・比較など）が一通り説明できる&lt;/li&gt;
&lt;li&gt;&lt;strong&gt;語彙&lt;/strong&gt;：中学単語は盤石＋準2級頻出語に毎日触れている（見た瞬間に意味が出る語を増やす）&lt;/li&gt;
&lt;li&gt;&lt;strong&gt;長文&lt;/strong&gt;：設問より先に本文が止まらない（分からない語は復習で回収できる）&lt;/li&gt;
&lt;li&gt;&lt;strong&gt;英作文&lt;/strong&gt;：書き方の定番がある（例：主張→理由→具体例）＋添削して直せる&lt;/li&gt;
&lt;li&gt;&lt;strong&gt;リスニング&lt;/strong&gt;：毎日耳に入れる習慣がある（過去問音源を復習できる）&lt;/li&gt;
&lt;li&gt;&lt;strong&gt;二次（面接）&lt;/strong&gt;：頻出質問の想定問答を声に出して練習している&lt;/li&gt;
&lt;li&gt;&lt;strong&gt;過去問&lt;/strong&gt;：解きっぱなしにせず、間違いの原因（文法/語彙/聞き取り）を分けて直せる&lt;/li&gt;
&lt;/ul&gt;
&lt;/div&gt;
&lt;p style="margin: 0; line-height: 1.9;"&gt;このあとの本文では、合格率の見方→必須条件→具体的な勉強法の順に整理します。必要なら、後半の&lt;strong&gt;「当塾での取り組み」&lt;/strong&gt;も“対策をどう組むか”の参考として見てください。&lt;/p&gt;
&lt;/div&gt;
&lt;h2&gt;中学生の英検準２級の合格率はどのくらいか&lt;/h2&gt;
&lt;p&gt;まず、多くの方が気になる&lt;strong&gt;「中学生の英検準２級の合格率」&lt;/strong&gt;についてです。&lt;/p&gt;
&lt;p&gt;&lt;span style="color: #0000ff;"&gt;中学生の英検準２級の合格率は&lt;strong&gt;４割&lt;/strong&gt;を下回っています。&lt;/span&gt;つまり、データ上は&lt;strong&gt;中学生が英検準２級に合格するのはかなり難しい&lt;/strong&gt;ということがわかります。&lt;/p&gt;
&lt;ul&gt;
&lt;li&gt;中学生全体で見ると、&lt;strong&gt;半数以上が不合格&lt;/strong&gt;となっている&lt;/li&gt;
&lt;li&gt;一方で、&lt;span style="color: #ff0000;"&gt;中学生受験者のうち４割弱は合格&lt;/span&gt;している&lt;/li&gt;
&lt;/ul&gt;
&lt;p&gt;この数字は、「ハードルは高いが、&lt;strong&gt;適切な対策をすれば決して不可能ではない&lt;/strong&gt;」ということを意味します。つまり、&lt;span style="color: #ff0000;"&gt;英検対策の勉強をしっかり行えば、中学生でも英検準２級に合格することができる&lt;/span&gt;ということです。&lt;/p&gt;
&lt;h2&gt;中学生が英検準２級に合格するための必須条件&lt;/h2&gt;
&lt;p&gt;英検準２級は、高校中級程度の英語力が求められる級です。試験は主に&lt;/p&gt;
&lt;ul&gt;
&lt;li&gt;&lt;strong&gt;リーディング（長文読解・語彙・文法）&lt;/strong&gt;&lt;/li&gt;
&lt;li&gt;&lt;strong&gt;リスニング&lt;/strong&gt;&lt;/li&gt;
&lt;li&gt;&lt;strong&gt;ライティング（英作文）&lt;/strong&gt;&lt;/li&gt;
&lt;/ul&gt;
&lt;p&gt;で構成されており、２次試験では面接（スピーキング）もあります。中学生がこのレベルに合格するための必須条件は、次の４つです。&lt;/p&gt;
&lt;ul&gt;
&lt;li&gt;&lt;strong&gt;中学校で習う文法をマスターしていること&lt;/strong&gt;&lt;/li&gt;
&lt;li&gt;&lt;strong&gt;語彙力（単語力）を強化していること&lt;/strong&gt;&lt;/li&gt;
&lt;li&gt;&lt;strong&gt;英作文に慣れていること&lt;/strong&gt;&lt;/li&gt;
&lt;li&gt;&lt;strong&gt;英文を聞いて理解できること（リスニング力）&lt;/strong&gt;&lt;/li&gt;
&lt;/ul&gt;
&lt;p&gt;&lt;span style="color: #ff0000;"&gt;中学校で習う文法をマスターできると、英検準２級合格に一気に近づきます。&lt;/span&gt;加えて、中学校で習う単語を完璧にし、高校で覚えるべき&lt;strong&gt;1800語&lt;/strong&gt;を身につけることができれば、多少文法があいまいでも「なんとなく英文の意味を推測する」ことができるようになります。&lt;/p&gt;
&lt;h2&gt;必須条件をクリアするための勉強法&lt;/h2&gt;
&lt;h3&gt;中学校で習う文法をマスターする&lt;/h3&gt;
&lt;p&gt;まず土台となるのが、&lt;strong&gt;中学校で習う全ての文法の理解&lt;/strong&gt;です。これができていない状態で準２級に挑戦すると、読解・英作文・リスニングすべてで苦戦してしまいます。&lt;/p&gt;
&lt;ul&gt;
&lt;li&gt;英検準２級の&lt;strong&gt;過去問&lt;/strong&gt;や、文法問題集を解いてみる&lt;/li&gt;
&lt;li&gt;間違えた問題は、必ず&lt;strong&gt;解説を読み込み、なぜそうなるのかを理解&lt;/strong&gt;する&lt;/li&gt;
&lt;li&gt;定期的に同じ単元を解き直し、知識の抜けをなくす&lt;/li&gt;
&lt;/ul&gt;
&lt;p&gt;&lt;strong&gt;文法をマスターすることは、英文の理解はもちろん、英作文を書く力の向上にも直結します。&lt;/strong&gt;土台となる文法が固まっていないと、「言いたいことはあるのに英語にできない」という状態になってしまいます。&lt;/p&gt;
&lt;h3&gt;語彙力（単語力）を強化する&lt;/h3&gt;
&lt;p&gt;次に重要なのが&lt;strong&gt;語彙力&lt;/strong&gt;です。中学校で習う英単語はすべて覚えたうえで、さらに&lt;strong&gt;高校で覚えるべき1800語&lt;/strong&gt;に取り組みましょう。&lt;/p&gt;
&lt;p&gt;目標としたい単語力のレベルは、&lt;/p&gt;
&lt;ul&gt;
&lt;li&gt;&lt;strong&gt;単語を見た瞬間に意味がパッと答えられる&lt;/strong&gt;&lt;/li&gt;
&lt;li&gt;文章の中で出てきても、意味でつまずかない&lt;/li&gt;
&lt;/ul&gt;
&lt;p&gt;という状態です。英文が読めない・聞き取れない原因の多くは、文法ではなく&lt;strong&gt;単語の意味がわからないこと&lt;/strong&gt;にあります。単語が分かれば、&lt;span style="color: #0000ff;"&gt;多少文法があいまいでも、前後の文脈から内容を推測し、スピーディーに解いていくことができます。&lt;/span&gt;&lt;/p&gt;
&lt;h3&gt;英作文に慣れる&lt;/h3&gt;
&lt;p&gt;準２級では、出題されたテーマについて&lt;strong&gt;英作文&lt;/strong&gt;を書く問題が出題されます。ここで重要なのは、&lt;/p&gt;
&lt;p&gt;&lt;span style="color: #ff0000;"&gt;&lt;u&gt;使わなければならない文法を指定されるわけではない&lt;/u&gt;&lt;/span&gt;という点です。つまり、&lt;/p&gt;
&lt;p&gt;&lt;span style="color: #ff0000;"&gt;自分が書ける範囲の文法・表現を使って、指定された字数をクリアすれば良い&lt;/span&gt;ということです。&lt;/p&gt;
&lt;p&gt;英作文では、&lt;/p&gt;
&lt;ul&gt;
&lt;li&gt;自分の知っている単語と文法を組み合わせて書く&lt;/li&gt;
&lt;li&gt;読み手にとって内容がわかりやすく、筋の通った文章にする&lt;/li&gt;
&lt;/ul&gt;
&lt;p&gt;ことが求められます。そのためには、前述したように&lt;strong&gt;文法をマスターすること、語彙力を高めることが極めて重要&lt;/strong&gt;です。&lt;/p&gt;
&lt;p&gt;書いた英作文は、必ず&lt;/p&gt;
&lt;ul&gt;
&lt;li&gt;学校の先生&lt;/li&gt;
&lt;li&gt;塾の先生&lt;/li&gt;
&lt;/ul&gt;
&lt;p&gt;などに&lt;strong&gt;添削してもらう&lt;/strong&gt;ようにしましょう。客観的に見てもらうことで、自分では気づきにくいクセやミスを修正できます。&lt;/p&gt;
&lt;h3&gt;英文を聞いて理解する（リスニング対策）&lt;/h3&gt;
&lt;p&gt;英検準２級のリスニングに対応するには、&lt;strong&gt;毎日英語を耳に入れる習慣&lt;/strong&gt;をつけることが大切です。&lt;/p&gt;
&lt;ul&gt;
&lt;li&gt;英検準２級の&lt;strong&gt;過去問のリスニング音源&lt;/strong&gt;を繰り返し聞く&lt;/li&gt;
&lt;li&gt;英検対策用のCDや音声教材を活用する&lt;/li&gt;
&lt;li&gt;音声を聞きながら文章を目で追い、&lt;strong&gt;一緒に発音する&lt;/strong&gt;（オーバーラッピング）&lt;/li&gt;
&lt;/ul&gt;
&lt;p&gt;さらに、音声を聞きながら少し遅れて同じように発音する&lt;span style="color: #0000ff;"&gt;シャドーイング&lt;/span&gt;を行うと、黙読だけの場合よりも多くの感覚を使うため、表現が記憶に定着しやすくなります。&lt;/p&gt;
&lt;p&gt;&lt;strong&gt;英文が聞き取れないということは、単語が理解できていない&lt;/strong&gt;ということでもあります。リスニングの復習をしながら、出てきた単語の意味をしっかり確認し、単語学習と同時に進めていきましょう。&lt;/p&gt;
&lt;p&gt;詳しい勉強法については、『&lt;strong&gt;&lt;a href="https://juku-escot.com/column/junnikyuu/" target="_blank" rel="noopener"&gt;中学生でも英検準２級に合格できる勉強法&lt;/a&gt;&lt;/strong&gt;』もあわせて参考にしてください。&lt;/p&gt;
&lt;h2&gt;中学生の英検準２級の合格率が低い原因&lt;/h2&gt;
&lt;p&gt;では、なぜ&lt;strong&gt;中学生の英検準２級の合格率が４割弱と低いのか&lt;/strong&gt;、その原因を考えてみましょう。&lt;/p&gt;
&lt;p&gt;最大の理由は、&lt;strong&gt;&lt;u&gt;中学校では英検準２級レベルの授業を受けることができない&lt;/u&gt;&lt;/strong&gt;という点にあります。&lt;/p&gt;
&lt;ul&gt;
&lt;li&gt;準２級は&lt;strong&gt;高校１年レベル&lt;/strong&gt;の内容を含んでいる&lt;/li&gt;
&lt;li&gt;中学校の授業だけでは、必要な文法・語彙・読解量が足りない&lt;/li&gt;
&lt;li&gt;英作文やリスニングへの対策が、授業内では十分に行われていないことが多い&lt;/li&gt;
&lt;/ul&gt;
&lt;p&gt;このため、英検準２級に合格するには、&lt;/p&gt;
&lt;ul&gt;
&lt;li&gt;&lt;strong&gt;独学で高校内容に先取りして取り組む&lt;/strong&gt;&lt;/li&gt;
&lt;li&gt;&lt;strong&gt;塾などで、準２級レベルの学習を追加で行う&lt;/strong&gt;&lt;/li&gt;
&lt;/ul&gt;
&lt;p&gt;必要があります。&lt;/p&gt;
&lt;p&gt;先に述べたように、&lt;span style="color: #ff0000;"&gt;学校の授業では習わない範囲をマスターすることがマスト&lt;/span&gt;となるため、&lt;strong&gt;計画的に勉強時間を確保しながら英検対策を続けていくことが重要&lt;/strong&gt;です。&lt;/p&gt;
&lt;h2&gt;まとめ：中学生でも準２級合格は十分可能&lt;/h2&gt;
&lt;p&gt;ここまでの内容を整理すると、次のようになります。&lt;/p&gt;
&lt;ul&gt;
&lt;li&gt;中学生の&lt;strong&gt;英検準２級の合格率は４割を下回る&lt;/strong&gt;ため、決して簡単ではない&lt;/li&gt;
&lt;li&gt;しかし、&lt;span style="color: #ff0000;"&gt;４割弱の中学生は実際に準２級に合格している&lt;/span&gt;ため、適切な対策をすれば十分に狙える&lt;/li&gt;
&lt;li&gt;合格の必須条件は、&lt;strong&gt;中学文法のマスター・語彙力強化・英作文への慣れ・リスニング力&lt;/strong&gt;の４つ&lt;/li&gt;
&lt;li&gt;学校の授業だけでは準２級レベルに届かないため、&lt;strong&gt;高校１年レベルの内容や準２級対策の学習&lt;/strong&gt;が必要&lt;/li&gt;
&lt;li&gt;過去問や問題集、リスニング教材を活用して、&lt;strong&gt;日常的に「準２級レベルの英語」に触れる環境&lt;/strong&gt;を作ることが大切&lt;/li&gt;
&lt;/ul&gt;
&lt;p&gt;中学生で英検準２級に合格するのは簡単ではありませんが、&lt;strong&gt;高校１年レベルの学習や英検準２級取得のための学習をきちんと積み重ねれば、十分に合格レベルに到達することができます。&lt;/strong&gt;&lt;/p&gt;
&lt;h2&gt;当塾での取り組み&lt;/h2&gt;
&lt;p&gt;当塾では、&lt;strong&gt;英検取得のための学習も可能な「二週間完結・定期試験対策ゼミ」&lt;/strong&gt;をご用意しています。定期試験対策と並行して、英検準２級レベルの文法・語彙・読解・リスニングを効率よく身につけることができます。&lt;/p&gt;
&lt;ul&gt;
&lt;li&gt;詳しい内容は&lt;strong&gt;&lt;a href="https://juku-escot.com/subject/english/" target="_blank" rel="noopener"&gt;コチラ&lt;/a&gt;&lt;/strong&gt;をご覧ください。&lt;/li&gt;
&lt;li&gt;教室同様の授業を&lt;strong&gt;&lt;a href="https://juku-escot.com/online/" target="_blank" rel="noopener"&gt;オンライン&lt;/a&gt;&lt;/strong&gt;でも受講可能です。&lt;/li&gt;
&lt;/ul&gt;
&lt;p&gt;オンライン授業であれば、&lt;/p&gt;
&lt;ul&gt;
&lt;li&gt;全国どこからでも受講できる&lt;/li&gt;
&lt;li&gt;通塾時間が不要なため、&lt;strong&gt;体力を温存しながら学習に集中できる&lt;/strong&gt;&lt;/li&gt;
&lt;li&gt;自宅など、勉強し慣れた環境で英検準２級の対策が進められる&lt;/li&gt;
&lt;/ul&gt;
&lt;p&gt;といったメリットがあります。&lt;strong&gt;学校では学習できない範囲・英検準２級取得のための学習&lt;/strong&gt;を、効率的に進めていきましょう。&lt;/p&gt;
&lt;p&gt;個別のご相談やお問い合わせは、&lt;strong&gt;&lt;a href="https://juku-escot.com/inquiry/" target="_blank" rel="noopener"&gt;お問い合わせフォーム&lt;/a&gt;&lt;/strong&gt;よりお気軽にご連絡ください。&lt;/p&gt;
&lt;p&gt;普段の英語学習全般については、&lt;strong&gt;&lt;a href="https://juku-escot.com/column/eigobenkyouhou/" target="_blank" rel="noopener"&gt;中高一貫校に通う生徒のための英語勉強法&lt;/a&gt;&lt;/strong&gt;もあわせてご覧いただくと、日々の勉強の進め方がより明確になります。&lt;/p&gt;
&lt;div class="alert alert-primary p-3 mt-4" role="alert"&gt;
&lt;p class="mb-2"&gt;&lt;strong&gt;合格率の数字に翻弄され続ければ、不合格の現実に直面します。&lt;/strong&gt;&lt;/p&gt;
&lt;p class="mb-1"&gt;志望校判定という表面的な数字を追う癖が習慣化されると、本番で奪えるはずの部分点を失い、合格を左右する合計点に跳ね返る絶望的な結果を招きます。&lt;/p&gt;
&lt;p class="mb-3"&gt;判定に一喜一憂し、真の得点力が身につかない最大の理由は、一重に判断軸が定まっていないことにあります。&lt;/p&gt;
&lt;div class="d-grid gap-2"&gt;&lt;a class="btn btn-primary btn-lg" href="https://juku-escot.com/examination/"&gt;合格を掴み取るための試験対策を確認する&lt;/a&gt;&lt;br /&gt;
&lt;a class="btn btn-outline-primary btn-lg" href="https://juku-escot.com/school/"&gt;ESCOTの指導システムと全体像を見る&lt;/a&gt;&lt;/div&gt;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href="https://juku-escot.com/inquiry/"&gt;体験授業・個別相談の予約&lt;/a&gt;&lt;/div&gt;
&lt;/div&gt;
------</t>
  </si>
  <si>
    <t>https://juku-escot.com/c_blogs/kakujitsunianki/</t>
  </si>
  <si>
    <t>以下のページは不自然なワードを使用しています。
これらを適切に自然な言葉に置き換えて下さい。
なお、本文の装飾や構造は絶対に変えないでください。
【対象ページURL】
https://juku-escot.com/c_blogs/kakujitsunianki/
【検出された不自然ワード】
（検出なし）
【本文】
------
&lt;h2&gt;確実に暗記する方法とは？&lt;/h2&gt;
&lt;p&gt;テストが近づくと、どうしても暗記をして点数を取ろうという気持ちが強くなります。そこで、確実に暗記をするための方法を紹介します。&lt;/p&gt;
&lt;h4&gt;声に出して紙に書く&lt;/h4&gt;
&lt;p&gt;確実に暗記するためには、&lt;strong&gt;何度も声に出して紙に書いて&lt;/strong&gt;覚えましょう。黙々と覚えようとするより声を出すほうが頭の中に残りやすいためです。そして声に出しながら紙に書いていきましょう。例えば、スマホで勉強しようとしても変換を勝手してくれてしまうので、書くよりも時間が早く、文字としても作業工程としても段階をあまり踏まないため、頭に残りにくいのでおすすめできません。横着せずに&lt;span style="color: #0000ff;"&gt;声に出しながら紙に書いて覚える&lt;/span&gt;ようにしましょう。&lt;/p&gt;
&lt;h4&gt;寝る前に暗記する&lt;/h4&gt;
&lt;p&gt;確実に暗記する方法として特におすすめしたいのが、寝る前に先ほどのことを行うことです。寝る前に暗記をすることで、より記憶されやすくなります。無理に徹夜をして暗記しようとするよりも、&lt;strong&gt;寝る前に暗記し、しっかり睡眠を取るほうが頭の中に残ります&lt;/strong&gt;。特に覚えておきたいことや整理したいことは&lt;span style="color: #0000ff;"&gt;寝る前に暗記&lt;/span&gt;するようにしましょう。&lt;/p&gt;
&lt;h4&gt;関連する絵をかく&lt;/h4&gt;
&lt;p&gt;確実に暗記する方法はノートに書いて声を出して覚えることが一番ですが、他にもあります。それは、&lt;span style="color: #0000ff;"&gt;絵を描いてその言葉意味に関連付ける&lt;/span&gt;ことです。人は絵で見たことのほうがより記憶されやすいために、絵に書いて覚えるようにすることで、確実に暗記できる確率が高まります。関連するデータや絵があればうまく活用し、確実に暗記していきましょう。&lt;/p&gt;
&lt;p&gt;確実に暗記するためには、記憶が定着しやすいようにものごとを関連づけたり、徹夜で無理をしたりせずに寝る前に暗記して脳を整理することがおすすめです。何度もノートに書いて声に出して覚えるようにしましょう。&lt;/p&gt;
&lt;h3&gt;中高一貫校生のための「忘れない」暗記スケジュール&lt;/h3&gt;
&lt;p&gt;確実に暗記するためには、覚える「方法」と同じくらい「タイミング」が重要です。エビングハウスの忘却曲線に基づいた、理想的な復習サイクルを実践しましょう。&lt;/p&gt;
&lt;div class="rounded" style="background-color: whitesmoke; padding: 10px; border: 1px solid #ddd;"&gt;
&lt;p&gt;&lt;strong&gt;1回目（暗記）：&lt;/strong&gt; 寝る前の30分で「声に出して書く」&lt;br /&gt;
&lt;strong&gt;2回目（復習）：&lt;/strong&gt; 翌朝、起きてすぐに昨夜の内容をセルフテスト&lt;br /&gt;
&lt;strong&gt;3回目（復習）：&lt;/strong&gt; 3日後、もう一度ノートを見ずに書き出してみる&lt;br /&gt;
&lt;strong&gt;4回目（復習）：&lt;/strong&gt; 1週間後、完璧に覚えているか最終確認&lt;/p&gt;
&lt;/div&gt;
&lt;p&gt;&amp;nbsp;&lt;/p&gt;
&lt;h3&gt;暗記に関するよくある質問（FAQ）&lt;/h3&gt;
&lt;div style="margin-bottom: 20px;"&gt;
&lt;p&gt;&lt;strong&gt;Q. 英単語がどうしても覚えられません。コツはありますか？&lt;/strong&gt;&lt;br /&gt;
A. 単語単体ではなく「例文」と一緒に覚えましょう。当塾で採用しているプログレスやニュートレジャーの単語も、教科書の本文（ストーリー）に関連付けて覚えることで、脳が「必要な情報」と判断しやすくなります。&lt;/p&gt;
&lt;p&gt;&lt;strong&gt;Q. 暗記は朝と夜、どちらが効率的ですか？&lt;/strong&gt;&lt;br /&gt;
A. 新しいことを脳に詰め込むのは「寝る前」が最適です。睡眠中に脳が情報を整理して定着させてくれます。逆に、覚えたことを思い出す（アウトプット）作業は、脳がリフレッシュしている「朝」に行うのが最も効果的です。&lt;/p&gt;
&lt;p&gt;&lt;strong&gt;Q. 覚えなければいけない範囲が多すぎてパニックになります。&lt;/strong&gt;&lt;br /&gt;
A. 一度にすべてを完璧にしようとせず、まずは「これだけは絶対に取る」という重要単語を5つ〜10個に絞りましょう。小さな「覚えた！」という成功体験を積み重ねることが、確実な暗記への近道です。&lt;/p&gt;
&lt;/div&gt;
&lt;p&gt;&amp;nbsp;&lt;/p&gt;
&lt;h4&gt;関連コラム&lt;/h4&gt;
&lt;blockquote&gt;&lt;p&gt;&lt;a href="https://juku-escot.com/column/anki/" target="_blank" rel="noopener"&gt;定期試験前にまとめて暗記する方法&lt;/a&gt;&lt;/p&gt;&lt;/blockquote&gt;
------</t>
  </si>
  <si>
    <t>https://juku-escot.com/c_blogs/note/</t>
  </si>
  <si>
    <t>以下のページは不自然なワードを使用しています。
これらを適切に自然な言葉に置き換えて下さい。
なお、本文の装飾や構造は絶対に変えないでください。
【対象ページURL】
https://juku-escot.com/c_blogs/note/
【検出された不自然ワード】
（検出なし）
【本文】
------
&lt;h2&gt;中学生の自習を効率化する勉強法とノート活用の意義&lt;/h2&gt;
&lt;p&gt;中学生が自学でする勉強法は、ノートを使うのが効果的です。今はたくさんの情報がありますから、そこで得た知識をノートに書き溜めていきます。&lt;/p&gt;
&lt;h3&gt;成績を上げるノートの書き方と工夫&lt;/h3&gt;
&lt;p&gt;ノートの書き方は、&lt;strong&gt;少し書き込みができるようなスペースを空けておく&lt;/strong&gt;ことがポイントです。スペースを多めにとる理由は、あとで理解したことを書き加えることができるからです。そして、&lt;span style="color: #ff0000;"&gt;オレンジ色のペンで重要なところを書きます&lt;/span&gt;。&lt;/p&gt;
&lt;p&gt;すると、&lt;strong&gt;赤シートで隠すとオレンジ色で描いた文字が消え&lt;/strong&gt;て&lt;span style="color: #0000ff;"&gt;反復の勉強&lt;/span&gt;になります。&lt;/p&gt;
&lt;h3&gt;知識を定着させるための「反復練習」の重要性&lt;/h3&gt;
&lt;p&gt;中学生から勉強のレベルが上がると言われています。では、中学生が自学で勉強するのにどんな勉強法がいいのでしょうか。答えはノートに書くことです。ノートは単語や数式を覚えるのに&lt;span style="color: #000000;"&gt;何回も書く&lt;/span&gt;のが効果的です。&lt;/p&gt;
&lt;p&gt;中学生の勉強で大事なのは、&lt;span style="color: #0000ff;"&gt;反復練習&lt;/span&gt;です。何回も英単語などを書くことによって、理解して覚えることができるのです。数式も難しいですが、何回も書いて解くことによって、自分のものにすることができるようになります。&lt;/p&gt;
&lt;p&gt;&lt;strong&gt;ノートは書くこと、そして確認することができる&lt;/strong&gt;ので、とても重要なアイテムです。&lt;/p&gt;
&lt;hr /&gt;
&lt;h4&gt;関連コラム&lt;/h4&gt;
&lt;blockquote&gt;&lt;p&gt;&lt;a href="https://juku-escot.com/column/yokunaibenkyouhou/" target="_blank" rel="noopener"&gt;中学生が陥りやすい「よくない」勉強法&lt;/a&gt;&lt;/p&gt;&lt;/blockquote&gt;
------</t>
  </si>
  <si>
    <t>https://juku-escot.com/c_blogs/suugakubenkyouhou/</t>
  </si>
  <si>
    <t>以下のページは不自然なワードを使用しています。
これらを適切に自然な言葉に置き換えて下さい。
なお、本文の装飾や構造は絶対に変えないでください。
【対象ページURL】
https://juku-escot.com/c_blogs/suugakubenkyouhou/
【検出された不自然ワード】
（検出なし）
【本文】
------
&lt;p&gt;&lt;!-- =============================== 中学生が行うべき数学の効果的な勉強法とは？（増補版） Bootstrap5前提／本文量：目標3000〜4000字 =============================== --&gt;&lt;/p&gt;
&lt;section class="container my-4"&gt;&lt;!-- Hero --&gt;&lt;/p&gt;
&lt;div class="p-4 p-md-5 mb-4 border rounded-3 bg-light"&gt;
&lt;div class="d-flex flex-wrap gap-2 align-items-center mb-2"&gt;&lt;span class="badge text-bg-primary"&gt;中学生&lt;/span&gt;&lt;br /&gt;
&lt;span class="badge text-bg-secondary"&gt;数学&lt;/span&gt;&lt;br /&gt;
&lt;span class="badge text-bg-info"&gt;勉強法&lt;/span&gt;&lt;/div&gt;
&lt;h2 class="mb-3"&gt;中学生が行うべき数学の効果的な勉強法とは？&lt;/h2&gt;
&lt;p class="mb-0"&gt;中学生の数学の範囲であれば、最初は難しく感じても、理解を深めることで解ける問題がほとんどのはずです。&lt;br /&gt;
したがって、中学生の数学の勉強法については基本的なやり方でOKですし、理解をすることと実践をすることを重視していきましょう。&lt;br /&gt;
ただし「基本的なやり方」といっても、やみくもに問題集を進めるだけでは伸びにくいことがあります。&lt;br /&gt;
数学は、&lt;strong&gt;分かったつもり&lt;/strong&gt;が起こりやすい教科で、授業では理解できた気がしても、いざ問題を解くと手が止まることがよくあります。&lt;br /&gt;
そこで大切なのは、「理解→演習→つまずきの原因特定→解き直し」という流れを、短い周期で回すことです。&lt;br /&gt;
ここでは、学校の授業の使い方から、解けない時の原因の探り方、解き直しの流れ、ミスの減らし方まで、実践しやすい形で整理します。&lt;/p&gt;
&lt;/div&gt;
&lt;p&gt;&lt;!-- まず押さえる3原則 --&gt;&lt;/p&gt;
&lt;div class="row g-3 mb-4"&gt;
&lt;div class="col-md-4"&gt;
&lt;div class="card h-100 border-0 shadow-sm"&gt;
&lt;div class="card-body"&gt;
&lt;h3 class="h5 mb-2"&gt;原則1：授業で“土台”を作る&lt;/h3&gt;
&lt;p class="mb-0"&gt;授業は理解の入口。ここで用語・公式・考え方の輪郭をつかむと、演習の効率が上がります。&lt;/p&gt;
&lt;/div&gt;
&lt;/div&gt;
&lt;/div&gt;
&lt;div class="col-md-4"&gt;
&lt;div class="card h-100 border-0 shadow-sm"&gt;
&lt;div class="card-body"&gt;
&lt;h3 class="h5 mb-2"&gt;原則2：演習で“再現”する&lt;/h3&gt;
&lt;p class="mb-0"&gt;分かっただけでは点になりません。自力で解き切る練習（再現）を作ると、得点が安定します。&lt;/p&gt;
&lt;/div&gt;
&lt;/div&gt;
&lt;/div&gt;
&lt;div class="col-md-4"&gt;
&lt;div class="card h-100 border-0 shadow-sm"&gt;
&lt;div class="card-body"&gt;
&lt;h3 class="h5 mb-2"&gt;原則3：つまずきは“原因別”に直す&lt;/h3&gt;
&lt;p class="mb-0"&gt;「集中不足」で片づけると改善しません。計算・条件読み・公式選択など、原因別に対策を決めていきます。&lt;/p&gt;
&lt;/div&gt;
&lt;/div&gt;
&lt;/div&gt;
&lt;/div&gt;
&lt;p&gt;&lt;!-- 学校の授業を理解する --&gt;&lt;/p&gt;
&lt;div class="card border-0 shadow-sm mb-4"&gt;
&lt;div class="card-header bg-white"&gt;
&lt;h4 class="h5 mb-0"&gt;学校の授業を理解する&lt;/h4&gt;
&lt;/div&gt;
&lt;div class="card-body"&gt;
&lt;p&gt;まずは理解をすることが大切ですが、これは普段の学校の授業が基礎となります。&lt;br /&gt;
授業中の説明を聞きながら、自分なりに数学の各単元ごと、問題ごとに関して理解をすることに努めていくべきです。&lt;br /&gt;
そして、実際にその理解した内容をもとにして、問題を解いていく実践の作業が必要になりますが、&lt;br /&gt;
恐らく分からない問題が出てくるはずです。その際、&lt;br /&gt;
&lt;span style="color: #0000ff;"&gt;理解していたつもりでできていなかった問題、曖昧な箇所について見つめ直す作業が必要&lt;/span&gt;になります。&lt;/p&gt;
&lt;div class="alert alert-primary" role="alert"&gt;&lt;strong&gt;授業の聞き方を少し変えるだけで伸びやすいです。&lt;/strong&gt;&lt;br /&gt;
「板書を写す」より、「なぜこの式になるのか」「どこで条件が変わるのか」を意識すると、演習で止まりにくくなります。&lt;/div&gt;
&lt;div class="row g-3"&gt;
&lt;div class="col-lg-6"&gt;
&lt;div class="border rounded p-3 h-100"&gt;
&lt;h5 class="h6 mb-2"&gt;授業で最低限つかむべき3点&lt;/h5&gt;
&lt;ul class="mb-0"&gt;
&lt;li&gt;&lt;strong&gt;用語・定義&lt;/strong&gt;：言葉の意味（例：比例、一次関数、相似など）&lt;/li&gt;
&lt;li&gt;&lt;strong&gt;公式の意味&lt;/strong&gt;：暗記ではなく、何を表す式か&lt;/li&gt;
&lt;li&gt;&lt;strong&gt;例題の流れ&lt;/strong&gt;：最初に何を置き、どう式にするか&lt;/li&gt;
&lt;/ul&gt;
&lt;p class="mt-2 mb-0"&gt;ここが曖昧なまま演習に入ると、問題を解くたびに詰まりやすくなります。&lt;/p&gt;
&lt;/div&gt;
&lt;/div&gt;
&lt;div class="col-lg-6"&gt;
&lt;div class="border rounded p-3 h-100"&gt;
&lt;h5 class="h6 mb-2"&gt;家に帰ってすぐやる“3分復習”&lt;/h5&gt;
&lt;ol class="mb-0"&gt;
&lt;li&gt;今日の例題を見ずに、流れだけ説明する&lt;/li&gt;
&lt;li&gt;公式や重要事項を1つだけ書く&lt;/li&gt;
&lt;li&gt;短い問題を1題だけ解く&lt;/li&gt;
&lt;/ol&gt;
&lt;p class="mt-2 mb-0"&gt;これだけでも、授業内容が「覚えた」から「使える」へ近づきます。&lt;/p&gt;
&lt;/div&gt;
&lt;/div&gt;
&lt;/div&gt;
&lt;/div&gt;
&lt;/div&gt;
&lt;p&gt;&lt;!-- 原因を探る --&gt;&lt;/p&gt;
&lt;div class="card border-0 shadow-sm mb-4"&gt;
&lt;div class="card-header bg-white"&gt;
&lt;h4 class="h5 mb-0"&gt;原因を探る&lt;/h4&gt;
&lt;/div&gt;
&lt;div class="card-body"&gt;
&lt;p&gt;ある程度理解をした状態で問題を解いても、解けない問題、解き方が分からない問題が出てくるはずです。&lt;br /&gt;
そのときには自分の理解力の足りない部分を探すことになります。&lt;br /&gt;
この場合には、1人では厳しい場合があるため、学校の先生、塾の先生、親などを頼ることが重要です。&lt;br /&gt;
そうやって&lt;span style="color: #ff0000;"&gt;なぜ解けないのか？の原因&lt;/span&gt;を探っていくと、&lt;br /&gt;
理解力が以前よりも深まり、少しずつ数学で解ける問題が増えていき、成績も上がるはずです。&lt;/p&gt;
&lt;div class="row g-3 mb-3"&gt;
&lt;div class="col-lg-7"&gt;
&lt;div class="table-responsive"&gt;
&lt;table class="table table-bordered align-middle mb-0"&gt;
&lt;thead class="table-light"&gt;
&lt;tr&gt;
&lt;th style="width: 30%;"&gt;つまずきの種類&lt;/th&gt;
&lt;th style="width: 35%;"&gt;よくある状態&lt;/th&gt;
&lt;th style="width: 35%;"&gt;対処の方向&lt;/th&gt;
&lt;/tr&gt;
&lt;/thead&gt;
&lt;tbody&gt;
&lt;tr&gt;
&lt;td&gt;理解不足&lt;/td&gt;
&lt;td&gt;例題の意味が説明できない&lt;/td&gt;
&lt;td&gt;授業ノート・教科書で定義と例題を確認&lt;/td&gt;
&lt;/tr&gt;
&lt;tr&gt;
&lt;td&gt;解き方が安定しない&lt;/td&gt;
&lt;td&gt;解き方は分かるが途中で止まる&lt;/td&gt;
&lt;td&gt;途中式を省かず、解き方を決めて練習&lt;/td&gt;
&lt;/tr&gt;
&lt;tr&gt;
&lt;td&gt;計算ミス&lt;/td&gt;
&lt;td&gt;方針は合っているのに答えが違う&lt;/td&gt;
&lt;td&gt;計算を縦に書く、途中結果の見直し&lt;/td&gt;
&lt;/tr&gt;
&lt;tr&gt;
&lt;td&gt;条件読み落とし&lt;/td&gt;
&lt;td&gt;問題文の条件を使えていない&lt;/td&gt;
&lt;td&gt;条件に線を引き、図や表に落とす&lt;/td&gt;
&lt;/tr&gt;
&lt;tr&gt;
&lt;td&gt;問題慣れ不足&lt;/td&gt;
&lt;td&gt;見たことがない形式で止まる&lt;/td&gt;
&lt;td&gt;基本のパターンを増やし、類題で確認&lt;/td&gt;
&lt;/tr&gt;
&lt;/tbody&gt;
&lt;/table&gt;
&lt;/div&gt;
&lt;/div&gt;
&lt;div class="col-lg-5"&gt;
&lt;div class="border rounded p-3 h-100"&gt;
&lt;h5 class="h6 mb-2"&gt;人に聞くときのコツ&lt;/h5&gt;
&lt;p class="mb-2"&gt;ただ「分かりません」と言うより、どこまで分かってどこから分からないかを示すと、解決が早いです。&lt;/p&gt;
&lt;ul class="mb-0"&gt;
&lt;li&gt;どの式までは立てられたか&lt;/li&gt;
&lt;li&gt;どの条件を使うべきか分からないのか&lt;/li&gt;
&lt;li&gt;計算なのか、方針なのか&lt;/li&gt;
&lt;/ul&gt;
&lt;p class="mt-2 mb-0"&gt;自分のつまずきを言語化するだけでも、理解が深まりやすいです。&lt;/p&gt;
&lt;/div&gt;
&lt;/div&gt;
&lt;/div&gt;
&lt;div id="acc_cause" class="accordion"&gt;
&lt;div class="accordion-item"&gt;
&lt;h2 id="acc_cause_h1" class="accordion-header"&gt;&lt;button class="accordion-button" type="button" data-bs-toggle="collapse" data-bs-target="#acc_cause_c1" aria-expanded="true" aria-controls="acc_cause_c1"&gt;&lt;br /&gt;
解けない問題が出たときの流れ（そのまま使える）&lt;br /&gt;
&lt;/button&gt;&lt;/h2&gt;
&lt;div id="acc_cause_c1" class="accordion-collapse collapse show" aria-labelledby="acc_cause_h1" data-bs-parent="#acc_cause"&gt;
&lt;div class="accordion-body"&gt;
&lt;ol class="mb-0"&gt;
&lt;li&gt;&lt;strong&gt;まず5〜10分&lt;/strong&gt;：条件整理と方針だけ考える&lt;/li&gt;
&lt;li&gt;&lt;strong&gt;止まった地点&lt;/strong&gt;をメモする（どの行で詰まったか）&lt;/li&gt;
&lt;li&gt;&lt;strong&gt;解答を見る&lt;/strong&gt;：最初の1行だけ見て、再び自力で進める&lt;/li&gt;
&lt;li&gt;&lt;strong&gt;最後まで見たら&lt;/strong&gt;：同日中に白紙から再現する&lt;/li&gt;
&lt;li&gt;&lt;strong&gt;翌日&lt;/strong&gt;：時間差で同じ問題を解き直す&lt;/li&gt;
&lt;/ol&gt;
&lt;p class="mt-2 mb-0"&gt;「見て分かった」で終わらず、“白紙再現→時間差”まで行くと、次は解ける問題に変わります。&lt;/p&gt;
&lt;/div&gt;
&lt;/div&gt;
&lt;/div&gt;
&lt;div class="accordion-item"&gt;
&lt;h2 id="acc_cause_h2" class="accordion-header"&gt;&lt;button class="accordion-button collapsed" type="button" data-bs-toggle="collapse" data-bs-target="#acc_cause_c2" aria-expanded="false" aria-controls="acc_cause_c2"&gt;&lt;br /&gt;
ミスが多い人の見直しチェック（決めておくと減る）&lt;br /&gt;
&lt;/button&gt;&lt;/h2&gt;
&lt;div id="acc_cause_c2" class="accordion-collapse collapse" aria-labelledby="acc_cause_h2" data-bs-parent="#acc_cause"&gt;
&lt;div class="accordion-body"&gt;
&lt;ul class="mb-0"&gt;
&lt;li&gt;&lt;strong&gt;符号&lt;/strong&gt;：マイナス、移項、括弧外し&lt;/li&gt;
&lt;li&gt;&lt;strong&gt;分数&lt;/strong&gt;：通分、約分、逆数&lt;/li&gt;
&lt;li&gt;&lt;strong&gt;条件&lt;/strong&gt;：「〜以上」「〜未満」「整数」「正の数」&lt;/li&gt;
&lt;li&gt;&lt;strong&gt;答えの形&lt;/strong&gt;：指定（最小、最大、範囲、式の形）&lt;/li&gt;
&lt;/ul&gt;
&lt;p class="mt-2 mb-0"&gt;見直しは全部を見ようとせず、“いつも落とす所だけ”を見るほうが効果的です。&lt;/p&gt;
&lt;/div&gt;
&lt;/div&gt;
&lt;/div&gt;
&lt;/div&gt;
&lt;/div&gt;
&lt;/div&gt;
&lt;p&gt;&lt;!-- 1週間の回し方 --&gt;&lt;/p&gt;
&lt;div class="card border-0 shadow-sm mb-4"&gt;
&lt;div class="card-header bg-white"&gt;
&lt;h4 class="h5 mb-0"&gt;1週間の回し方（続けるための流れ）&lt;/h4&gt;
&lt;/div&gt;
&lt;div class="card-body"&gt;
&lt;p class="mb-3"&gt;中学生の数学は、1日でまとめてやるより、短時間でも回数を増やしたほうが定着しやすいです。&lt;br /&gt;
ここでは、無理なく続けられる形の一例を示します。部活や予定に合わせて調整してください。&lt;/p&gt;
&lt;div class="row g-3"&gt;
&lt;div class="col-lg-4"&gt;
&lt;div class="border rounded p-3 h-100"&gt;
&lt;h5 class="h6 mb-2"&gt;平日（20〜30分）&lt;/h5&gt;
&lt;ul class="mb-0"&gt;
&lt;li&gt;例題の確認（5分）&lt;/li&gt;
&lt;li&gt;基本問題2〜3題（15分）&lt;/li&gt;
&lt;li&gt;前日の解き直し（5分）&lt;/li&gt;
&lt;/ul&gt;
&lt;/div&gt;
&lt;/div&gt;
&lt;div class="col-lg-4"&gt;
&lt;div class="border rounded p-3 h-100"&gt;
&lt;h5 class="h6 mb-2"&gt;休日（60分）&lt;/h5&gt;
&lt;ul class="mb-0"&gt;
&lt;li&gt;基本問題をまとめて（30分）&lt;/li&gt;
&lt;li&gt;標準問題に挑戦（20分）&lt;/li&gt;
&lt;li&gt;間違いの分類（10分）&lt;/li&gt;
&lt;/ul&gt;
&lt;/div&gt;
&lt;/div&gt;
&lt;div class="col-lg-4"&gt;
&lt;div class="border rounded p-3 h-100"&gt;
&lt;h5 class="h6 mb-2"&gt;週1回の確認&lt;/h5&gt;
&lt;ul class="mb-0"&gt;
&lt;li&gt;間違い問題だけ解き直し&lt;/li&gt;
&lt;li&gt;同じ原因が続く所を重点&lt;/li&gt;
&lt;li&gt;次週の課題を1つに絞る&lt;/li&gt;
&lt;/ul&gt;
&lt;/div&gt;
&lt;/div&gt;
&lt;/div&gt;
&lt;div class="alert alert-success mt-3 mb-0" role="alert"&gt;&lt;strong&gt;狙い：&lt;/strong&gt;「新しい問題を増やす」より「解けない問題を解けるようにする」。&lt;br /&gt;
これを続けると、数学の&lt;strong&gt;できる感覚&lt;/strong&gt;が積み上がります。&lt;/div&gt;
&lt;/div&gt;
&lt;/div&gt;
&lt;p&gt;&lt;!-- 結び（原文を活かして） --&gt;&lt;/p&gt;
&lt;div class="card border-0 shadow-sm mb-4"&gt;
&lt;div class="card-body"&gt;
&lt;p class="mb-0"&gt;中学生の数学の内容からすれば、苦手に感じる生徒であっても、こういった勉強法をとることで徐々に&lt;strong&gt;できる感覚&lt;/strong&gt;を掴めるはずです。&lt;br /&gt;
理解をして、問題を解いて、解けない部分に関しての理解を深めて、再び問題を解くというプロセスを繰り返していきましょう。&lt;br /&gt;
授業を土台にし、演習で再現し、つまずきを原因別に直して、時間差で解き直す。&lt;br /&gt;
この流れが回り始めると、点数は少しずつ安定していきます。&lt;/p&gt;
&lt;/div&gt;
&lt;/div&gt;
&lt;p&gt;&lt;!-- 関連コラム --&gt;&lt;/p&gt;
&lt;div class="border rounded p-3 p-md-4 bg-white"&gt;
&lt;h4 class="h6 mb-2"&gt;関連コラム&lt;/h4&gt;
&lt;blockquote class="mb-0"&gt;&lt;p&gt;&lt;a href="https://juku-escot.com/column/yokunaibenkyouhou/" target="_blank" rel="noopener"&gt;中学生が陥りやすい「よくない」勉強法&lt;/a&gt;&lt;/p&gt;&lt;/blockquote&gt;
&lt;/div&gt;
&lt;/section&gt;
------</t>
  </si>
  <si>
    <t>https://juku-escot.com/c_blogs/suugakukyouhu/</t>
  </si>
  <si>
    <t>以下のページは不自然なワードを使用しています。
これらを適切に自然な言葉に置き換えて下さい。
なお、本文の装飾や構造は絶対に変えないでください。
【対象ページURL】
https://juku-escot.com/c_blogs/suugakukyouhu/
【検出された不自然ワード】
（検出なし）
【本文】
------
&lt;p&gt;「数学が苦手な人の脳って、どうなっているの？」「数学を見た瞬間に頭が真っ白になるのはなぜ？」──こうした感覚は、能力の問題というより、&lt;strong&gt;過去の失敗経験が“また失敗するかも”という警戒&lt;/strong&gt;を呼び起こし、思考が止まりやすくなることで起きます。&lt;/p&gt;
&lt;p&gt;このページでは、医学的な診断としての“恐怖症”を扱うというよりも、&lt;strong&gt;学習場面で起きやすい「拒否反応」&lt;/strong&gt;を、原因の整理と学習の進め方の見直しでほどいていくための考え方をまとめます。結論から言うと、&lt;strong&gt;原因の言語化→つまずき単元の特定→基礎＋反復で慣らす&lt;/strong&gt;の3点を押さえるだけでも、やり直しは十分可能です。&lt;/p&gt;
&lt;h2&gt;数学ができないのは「脳が恐怖を感じている」から&lt;/h2&gt;
&lt;p&gt;数学がうまくいかないとき、多くの生徒さんは次のような経験をしています。&lt;/p&gt;
&lt;ul&gt;
&lt;li&gt;テストで&lt;strong&gt;見たこともないような点数&lt;/strong&gt;をとってしまった&lt;/li&gt;
&lt;li&gt;問題を見ても&lt;strong&gt;解き方がまったく浮かばず空欄のまま&lt;/strong&gt;にしてしまった&lt;/li&gt;
&lt;li&gt;&lt;strong&gt;理解できないまま授業だけが進んでいく&lt;/strong&gt;感覚を何度も味わった&lt;/li&gt;
&lt;/ul&gt;
&lt;p&gt;こうした経験が続くと、脳は数学に対して&lt;/p&gt;
&lt;ul&gt;
&lt;li&gt;「また失敗するかもしれない」&lt;/li&gt;
&lt;li&gt;「どうせやっても無理だ」&lt;/li&gt;
&lt;/ul&gt;
&lt;p&gt;といった&lt;strong&gt;“恐怖”や“拒否反応”&lt;/strong&gt;を覚えるようになります。この状態になると、問題を解く前から思考が止まりやすくなり、結果としてますます数学ができない…という悪循環に陥ってしまいます。&lt;/p&gt;
&lt;p&gt;この悪循環から抜け出すための第一歩は、&lt;strong&gt;「なぜ自分は数学が怖いのか」原因を言語化すること&lt;/strong&gt;です。&lt;/p&gt;
&lt;h2&gt;数学ができない原因を追究する&lt;/h2&gt;
&lt;p&gt;まず最初に取り組むべきは、&lt;strong&gt;自分の「つまずきポイント」をハッキリさせること&lt;/strong&gt;です。&lt;/p&gt;
&lt;h3&gt;よくある「恐怖の原因」例&lt;/h3&gt;
&lt;p&gt;数学に対して恐怖を感じる原因には、次のようなものが考えられます。&lt;/p&gt;
&lt;ul&gt;
&lt;li&gt;特定の単元（例：一次関数・証明・図形など）で大きくつまずいた経験がある&lt;/li&gt;
&lt;li&gt;その単元が原因で、テストの点数が大きく下がってしまった&lt;/li&gt;
&lt;li&gt;授業中に理解できないまま進み続け、&lt;strong&gt;「自分だけ分からない」という焦り&lt;/strong&gt;を感じた&lt;/li&gt;
&lt;li&gt;解き方がまったく浮かばず、&lt;strong&gt;問題を白紙で出した経験&lt;/strong&gt;が何度もある&lt;/li&gt;
&lt;/ul&gt;
&lt;p&gt;こうした経験が積み重なることで、数学を見るだけで脳が「危険」「失敗」と判断し、強い苦手意識につながっていきます。&lt;/p&gt;
&lt;h3&gt;原因を言葉にして整理する&lt;/h3&gt;
&lt;p&gt;恐怖心を和らげるためには、まず次のようなステップで原因を整理してみましょう。&lt;/p&gt;
&lt;ul&gt;
&lt;li&gt;「どの単元から分からなくなったか」を具体的に書き出す&lt;/li&gt;
&lt;li&gt;「どのテスト・どの問題で大きく失敗したか」を思い出す&lt;/li&gt;
&lt;li&gt;「授業のどのあたりからついていけなくなったか」を振り返る&lt;/li&gt;
&lt;/ul&gt;
&lt;p&gt;&lt;strong&gt;数学ができないと感じる原因を追究し、見える形にすること&lt;/strong&gt;で、恐怖心は少しずつ整理されていきます。原因がぼんやりしたままだと、いつまでも漠然と「数学＝こわい」のままですが、言葉にできれば&lt;strong&gt;「どこからやり直せばいいか」が見えてくる&lt;/strong&gt;ようになります。&lt;/p&gt;
&lt;h2&gt;原因を解決していくための具体的なステップ&lt;/h2&gt;
&lt;p&gt;原因がある程度見えてきたら、次は&lt;strong&gt;その根本をつぶしていく作業&lt;/strong&gt;に入ります。&lt;/p&gt;
&lt;h3&gt;① つまずいた単元を「基礎」からやり直す&lt;/h3&gt;
&lt;p&gt;恐怖の元になっている単元が特定できたら、&lt;/p&gt;
&lt;ul&gt;
&lt;li&gt;教科書・問題集を使って&lt;strong&gt;その単元の基本問題から&lt;/strong&gt;やり直す&lt;/li&gt;
&lt;li&gt;説明を飛ばさず、&lt;strong&gt;「なぜそうなるのか」&lt;/strong&gt;を意識しながら解き直す&lt;/li&gt;
&lt;li&gt;関連する過去の単元（例：方程式 → 文字式、関数 → 比例・反比例など）にも戻る&lt;/li&gt;
&lt;/ul&gt;
&lt;p&gt;といった形で、原因となる部分を一つずつ解きほぐしていきましょう。&lt;/p&gt;
&lt;h3&gt;② 関連単元もセットで見直す&lt;/h3&gt;
&lt;p&gt;数学は単元どうしがつながっているため、&lt;/p&gt;
&lt;ul&gt;
&lt;li&gt;「この分野は分かっているつもり」&lt;/li&gt;
&lt;/ul&gt;
&lt;p&gt;でも、実は&lt;/p&gt;
&lt;ul&gt;
&lt;li&gt;その前の単元があいまい&lt;/li&gt;
&lt;li&gt;周辺分野の理解が浅い&lt;/li&gt;
&lt;/ul&gt;
&lt;p&gt;というケースが少なくありません。&lt;/p&gt;
&lt;p&gt;原因となる単元だけでなく、&lt;strong&gt;そこに「付随する単元」「基礎となる単元」も合わせて確認する&lt;/strong&gt;ことで、土台からやり直すことができます。&lt;/p&gt;
&lt;h3&gt;③ 焦らず「反復演習」で定着させる&lt;/h3&gt;
&lt;p&gt;原因となる部分が見えてきたら、あとは&lt;strong&gt;反復演習で定着させる段階&lt;/strong&gt;です。&lt;/p&gt;
&lt;ul&gt;
&lt;li&gt;&lt;span style="color: #0000ff;"&gt;焦ることなく同じタイプの問題を何度も解き直す&lt;/span&gt;&lt;/li&gt;
&lt;li&gt;間違えた問題には必ず印をつけて、後日もう一度解き直す&lt;/li&gt;
&lt;li&gt;解答・解説を読んだあとに、&lt;strong&gt;自分の言葉で説明できるか&lt;/strong&gt;を確認する&lt;/li&gt;
&lt;/ul&gt;
&lt;p&gt;&lt;span style="color: #ff0000;"&gt;何度も反復することで脳が整理され、数学に対する恐怖心も徐々に薄れていきます。&lt;/span&gt;すぐに理解できなくても、反復を前提とした学習を続けていけば、少しずつ「分かる」「解ける」経験が積み重なり、苦手意識も和らいでいきます。&lt;/p&gt;
&lt;h2&gt;数学への「拒否反応」をなくすために大切なこと&lt;/h2&gt;
&lt;p&gt;数学に対する拒否反応をなくすためには、次のポイントを意識してみてください。&lt;/p&gt;
&lt;ul&gt;
&lt;li&gt;&lt;strong&gt;原因を追究し、その根本を解決する意識を持つ&lt;/strong&gt;&lt;/li&gt;
&lt;li&gt;公式をただ暗記するのではなく、&lt;strong&gt;使えるようになるまで問題演習をする&lt;/strong&gt;&lt;/li&gt;
&lt;li&gt;「すぐに覚えられないのは当たり前」と考え、&lt;strong&gt;焦らず繰り返す&lt;/strong&gt;&lt;/li&gt;
&lt;li&gt;毎日少しでも数学に触れる時間をつくり、&lt;strong&gt;まずは「慣れる」ことを目標&lt;/strong&gt;にする&lt;/li&gt;
&lt;/ul&gt;
&lt;p&gt;公式や解き方は、&lt;strong&gt;使ってはじめて「本当に覚えた」と言える状態&lt;/strong&gt;になります。できないからといって一気に完璧を目指すのではなく、&lt;/p&gt;
&lt;ul&gt;
&lt;li&gt;「昨日より少し解ける問題が増えた」&lt;/li&gt;
&lt;li&gt;「前より苦手意識が小さくなった」&lt;/li&gt;
&lt;/ul&gt;
&lt;p&gt;といった小さな変化を積み重ねていくことが大切です。&lt;/p&gt;
&lt;h2&gt;まとめ：恐怖の原因を見つけて、反復演習で乗り越える&lt;/h2&gt;
&lt;p&gt;数学ができないと感じるとき、その裏側では&lt;strong&gt;脳が「数学＝怖いもの」と判断している&lt;/strong&gt;ことが多くあります。&lt;/p&gt;
&lt;ul&gt;
&lt;li&gt;テストでの失敗や、授業についていけなかった経験が&lt;strong&gt;恐怖の原因&lt;/strong&gt;になっている&lt;/li&gt;
&lt;li&gt;まずは&lt;strong&gt;「どこから分からなくなったのか」原因を追究&lt;/strong&gt;することが出発点&lt;/li&gt;
&lt;li&gt;原因となる単元とその周辺分野を、&lt;strong&gt;基礎からやり直し＋反復演習&lt;/strong&gt;で解消していく&lt;/li&gt;
&lt;li&gt;&lt;span style="color: #ff0000;"&gt;何度も反復することで脳が整理され、数学への恐怖心は少しずつ薄れていく&lt;/span&gt;&lt;/li&gt;
&lt;li&gt;公式の丸暗記ではなく、&lt;strong&gt;問題を通して「使える形」で身につけること&lt;/strong&gt;が重要&lt;/li&gt;
&lt;/ul&gt;
&lt;p&gt;数学に触れ続ける習慣をつくり、&lt;strong&gt;「まずは慣れること」から一歩ずつ&lt;/strong&gt;はじめていきましょう。恐怖心の正体を知り、原因に正面から向き合うことで、「数学は絶対に無理」という思い込みは必ず変えていくことができます。&lt;/p&gt;
&lt;h3&gt;関連コラム&lt;/h3&gt;
&lt;blockquote&gt;&lt;p&gt;&lt;a href="https://juku-escot.com/column/suugakudekinai/" target="_blank" rel="noopener"&gt;数学ができない学生向けの学習法&lt;/a&gt;&lt;/p&gt;&lt;/blockquote&gt;
&lt;div class="alert alert-primary p-3 mt-4" role="alert"&gt;
&lt;p class="mb-2"&gt;&lt;strong&gt;数学への「恐怖心」を放置すれば、志望校合格の道は完全に断たれます。&lt;/strong&gt;&lt;/p&gt;
&lt;p class="mb-1"&gt;数学への苦手意識が強まると、本来取れるはずの部分点をことごとく失い、合格を左右する合計点に跳ね返る致命的な結果を招きます。&lt;/p&gt;
&lt;p class="mb-3"&gt;数学が解けない本質的な要因は、一重に判断軸が定まっていないことにあります。&lt;/p&gt;
&lt;div class="d-grid gap-2"&gt;&lt;a class="btn btn-primary btn-lg" href="https://juku-escot.com/onepoint/"&gt;数学の恐怖を論理で克服する「考え方のコツ」を身につける&lt;/a&gt;&lt;br /&gt;
&lt;a class="btn btn-outline-primary btn-lg" href="https://juku-escot.com/examination/"&gt;弱点を克服し合格圏へ引き上げる試験対策を確認する&lt;/a&gt;&lt;/div&gt;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href="https://juku-escot.com/inquiry/"&gt;体験授業・個別相談の予約フォーム&lt;/a&gt;&lt;/div&gt;
&lt;/div&gt;
------</t>
  </si>
  <si>
    <t>https://juku-escot.com/c_blogs/suugakunaze/</t>
  </si>
  <si>
    <t>以下のページは不自然なワードを使用しています。
これらを適切に自然な言葉に置き換えて下さい。
なお、本文の装飾や構造は絶対に変えないでください。
【対象ページURL】
https://juku-escot.com/c_blogs/suugakunaze/
【検出された不自然ワード】
（検出なし）
【本文】
------
&lt;h2&gt;数学が出来ないのはなぜなのか？&lt;/h2&gt;
&lt;p&gt;数学がとにかく苦手で、いつもテストでなかなか点数を取れないという生徒も多く目にします。その理由として、数学に対して苦手意識を持ちすぎていることが原因として挙げられます。&lt;/p&gt;
&lt;h4&gt;思い込んでしまう&lt;/h4&gt;
&lt;p&gt;数学は関数など、難しいと感じてしまう問題が多いのは事実です。しかし、それが理由で数学が出来ないと思い込むのはもったいないです。なぜ、数学を苦手と感じてしまうのかを考え、対策をしていきましょう。苦手意識を持つことでますます数学が嫌いになってしまうため、&lt;span style="font-size: 1rem;"&gt;&lt;span style="color: #0000ff;"&gt;数学は難しいと思い込みすぎない、数学に対してかまえすぎない&lt;/span&gt;ことが大切です。&lt;/span&gt;&lt;/p&gt;
&lt;h4&gt;途中からできなくなってしまった&lt;/h4&gt;
&lt;p&gt;&lt;span style="font-size: 1rem;"&gt;中には、小学校の頃の算数は得意だったのに、中学や高校で数学が苦手になった&lt;/span&gt;&lt;span style="font-size: 1rem;"&gt;というケースも少なくありません。昔は得意だったのに、急に数学が出来ないと挫折してしまう人も多いのです。その場合は、&lt;strong&gt;挫折してしまった単元の内容を再度学びなおす&lt;/strong&gt;ことで&lt;span style="color: #ff0000;"&gt;つまづいてしまったポイントを理解し、疑問点を解決&lt;/span&gt;しましょう。&lt;/span&gt;&lt;span style="font-size: 1rem;"&gt;それが解消できれば数学ができないと感じることはないはずです。&lt;/span&gt;&lt;/p&gt;
&lt;hr /&gt;
&lt;h2&gt;急に数学ができなくなったと感じるときのチェック&lt;/h2&gt;
&lt;p&gt;「急に数学ができなくなった」と感じるときは、実際には&lt;strong&gt;どこかの単元で理解が止まり、そのまま次へ進んでしまった&lt;/strong&gt;ことが多いです。まずは原因をぼんやりさせず、次の観点で整理してみましょう。&lt;/p&gt;
&lt;ul&gt;
&lt;li&gt;&lt;strong&gt;いつから&lt;/strong&gt;：中1の途中／中2の関数から／中3の証明から、など時期を決める&lt;/li&gt;
&lt;li&gt;&lt;strong&gt;どの形式が苦手か&lt;/strong&gt;：計算／文章題／図形／グラフ／証明&lt;/li&gt;
&lt;li&gt;&lt;strong&gt;何が起きているか&lt;/strong&gt;：計算ミスが増えた／解き方が浮かばない／式が立てられない&lt;/li&gt;
&lt;/ul&gt;
&lt;p&gt;原因が曖昧なままだと、「全部ダメ」に見えてしまい、苦手意識も強くなります。逆に言えば、原因が見えれば手が打てます。&lt;/p&gt;
&lt;h2&gt;挫折単元の見つけ方（手早く）&lt;/h2&gt;
&lt;p&gt;挫折単元を特定するには、&lt;strong&gt;テストや問題集を使って「解ける・解けない」を仕分ける&lt;/strong&gt;のが早いです。次の順番で確認してみてください。&lt;/p&gt;
&lt;h3&gt;① 直近のテストを「設問タイプ」で分解する&lt;/h3&gt;
&lt;ul&gt;
&lt;li&gt;計算問題は取れているか&lt;/li&gt;
&lt;li&gt;文章題で式が立つか&lt;/li&gt;
&lt;li&gt;図形で補助線や条件整理ができるか&lt;/li&gt;
&lt;li&gt;関数でグラフが読めるか&lt;/li&gt;
&lt;/ul&gt;
&lt;p&gt;ここで「計算はできるのに文章題が無理」「関数のグラフになると止まる」など、&lt;strong&gt;つまずき方&lt;/strong&gt;が見えてきます。&lt;/p&gt;
&lt;h3&gt;② 1単元だけ「基本問題3問」で当てる&lt;/h3&gt;
&lt;p&gt;候補単元が見えたら、教科書の例題レベル（または問題集の基本）を&lt;strong&gt;3問だけ&lt;/strong&gt;解いてみましょう。&lt;/p&gt;
&lt;ul&gt;
&lt;li&gt;3問とも解ける：その単元は原因ではない可能性が高い&lt;/li&gt;
&lt;li&gt;1〜2問落とす：理解があいまいで、ここが挫折点になりやすい&lt;/li&gt;
&lt;li&gt;ほぼ解けない：その単元（または前提単元）が原因になっている&lt;/li&gt;
&lt;/ul&gt;
&lt;p&gt;&lt;span style="color: #ff0000;"&gt;&lt;strong&gt;「3問で当てる」&lt;/strong&gt;&lt;/span&gt;くらいの軽さで、原因単元を絞っていくのがポイントです。&lt;/p&gt;
&lt;h3&gt;③ 「前提単元」に1つ戻って確認する&lt;/h3&gt;
&lt;p&gt;数学は積み上げなので、原因単元が分かったら、その1つ手前（前提）も確認しましょう。例えば、&lt;/p&gt;
&lt;ul&gt;
&lt;li&gt;一次関数が苦しい → 比例・反比例／式の変形が怪しい&lt;/li&gt;
&lt;li&gt;図形の証明が苦しい → 合同条件／角度の基本が怪しい&lt;/li&gt;
&lt;li&gt;文章題が苦しい → 方程式の作り方／割合の扱いが怪しい&lt;/li&gt;
&lt;/ul&gt;
&lt;hr /&gt;
&lt;h2&gt;学び直しの進め方（点数回復の入口）&lt;/h2&gt;
&lt;p&gt;挫折単元が見つかったら、次はやり直しです。やることはシンプルで、&lt;strong&gt;基礎→小問→標準&lt;/strong&gt;の順に戻すだけです。&lt;/p&gt;
&lt;h3&gt;① 基礎（例題レベル）を「解き方ごと」覚える&lt;/h3&gt;
&lt;p&gt;いきなり難問を解こうとすると、また「できない」体験が増えてしまいます。まずは、&lt;/p&gt;
&lt;ul&gt;
&lt;li&gt;教科書の例題&lt;/li&gt;
&lt;li&gt;問題集の基本問題&lt;/li&gt;
&lt;/ul&gt;
&lt;p&gt;だけで十分です。ここで大事なのは、&lt;strong&gt;答えを覚えるのではなく、解き方の定番パターンを覚える&lt;/strong&gt;ことです。&lt;/p&gt;
&lt;h3&gt;② 小問を反復して「止まらない」状態にする&lt;/h3&gt;
&lt;p&gt;基礎が分かったつもりでも、実際のテストでは時間内に解き切る必要があります。そこで、&lt;/p&gt;
&lt;ul&gt;
&lt;li&gt;同じ定番パターンの小問を5〜10題&lt;/li&gt;
&lt;li&gt;間違えた問題だけもう一周&lt;/li&gt;
&lt;/ul&gt;
&lt;p&gt;という反復で、&lt;strong&gt;手が止まらない&lt;/strong&gt;状態を作りましょう。&lt;/p&gt;
&lt;h3&gt;③ 標準問題は「条件整理」だけ意識して上げる&lt;/h3&gt;
&lt;p&gt;標準問題で急につまずく場合、計算力よりも&lt;strong&gt;条件の読み落とし&lt;/strong&gt;が原因になりやすいです。解く前に、&lt;/p&gt;
&lt;ul&gt;
&lt;li&gt;与えられている条件に下線&lt;/li&gt;
&lt;li&gt;何を求めるかを一文で言う&lt;/li&gt;
&lt;/ul&gt;
&lt;p&gt;この2つを徹底するだけでも、正答率は変わります。&lt;/p&gt;
&lt;hr /&gt;
&lt;h2&gt;数学が急にできなくなったときのNG&lt;/h2&gt;
&lt;ul&gt;
&lt;li&gt;難しい問題だけで挽回しようとする&lt;/li&gt;
&lt;li&gt;原因単元を特定せずに、あちこち手を出す&lt;/li&gt;
&lt;li&gt;解説を読んで分かった気になり、同じ定番パターンを解かない&lt;/li&gt;
&lt;/ul&gt;
&lt;p&gt;点数を戻すには、派手なことよりも&lt;strong&gt;原因単元を絞って、基礎から反復&lt;/strong&gt;が結局一番強いです。&lt;/p&gt;
&lt;hr /&gt;
&lt;p&gt;数学は解き方を理解することができれば出来るようになります。数学に対する苦手意識を持ちすぎないようにしましょう。また、途中で挫折してしまった場合は必ずその原因があります。原因を解明することで数学が出来るようになるでしょう。苦手意識が薄れていく頃には数学の点数も徐々に取れるようになっていきます。&lt;/p&gt;
&lt;h4&gt;関連コラム&lt;/h4&gt;
&lt;blockquote&gt;&lt;p&gt;&lt;a href="https://juku-escot.com/column/suugakudekinai/" target="_blank" rel="noopener"&gt;数学ができない学生向けの学習法&lt;/a&gt;&lt;/p&gt;&lt;/blockquote&gt;
&lt;div class="alert alert-primary p-3 mt-4" role="alert"&gt;
&lt;p class="mb-2"&gt;&lt;strong&gt;数学を「ただの暗記」と侮れば、入試本番で後悔することになります。&lt;/strong&gt;&lt;/p&gt;
&lt;p class="mb-1"&gt;「なぜ」を突き詰めない表面的な学習が&lt;strong&gt;癖&lt;/strong&gt;になると、記述式での容赦ない減点を防げず、合格を左右する合計点に跳ね返る致命的な損失を招きます。&lt;/p&gt;
&lt;p class="mb-3"&gt;論理的な解答が書けない本質的な理由は、一重に判断軸が定まっていないことにあります。&lt;/p&gt;
&lt;div class="d-grid gap-2"&gt;&lt;a class="btn btn-primary btn-lg" href="https://juku-escot.com/onepoint/"&gt;「なぜ」を得点に変える「思考の定番パターン」を習得する&lt;/a&gt;&lt;br /&gt;
&lt;a class="btn btn-outline-primary btn-lg" href="https://juku-escot.com/examination/"&gt;合格ラインを突破する具体的試験対策を確認する&lt;/a&gt;&lt;/div&gt;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href="https://juku-escot.com/inquiry/"&gt;体験授業・個別相談の予約フォーム&lt;/a&gt;&lt;/div&gt;
&lt;/div&gt;
------</t>
  </si>
  <si>
    <t>https://juku-escot.com/column/</t>
  </si>
  <si>
    <t>以下のページは不自然なワードを使用しています。
これらを適切に自然な言葉に置き換えて下さい。
なお、本文の装飾や構造は絶対に変えないでください。
【対象ページURL】
https://juku-escot.com/column/
【検出された不自然ワード】
（検出なし）
【本文】
------
------</t>
  </si>
  <si>
    <t>https://juku-escot.com/column/eiken/</t>
  </si>
  <si>
    <t>以下のページは不自然なワードを使用しています。
これらを適切に自然な言葉に置き換えて下さい。
なお、本文の装飾や構造は絶対に変えないでください。
【対象ページURL】
https://juku-escot.com/column/eiken/
【検出された不自然ワード】
（検出なし）
【本文】
------
&lt;p&gt;&lt;iframe title="YouTube video player" src="https://www.youtube.com/embed/K5I7VBJG7Gs?si=t27re8aLbAwKSGRW" width="560" height="315" frameborder="0" allowfullscreen="allowfullscreen"&gt;&lt;/iframe&gt;&lt;/p&gt;
&lt;p&gt;代表 夏井：今回ですが、効率の良い英検対策という事で、中学生高校生ひいては小学生、色んな生徒さんが英検を受験しているという中で、そもそもですが英検を受験する意義はどのあたりにあるんでしょうか？&lt;/p&gt;
&lt;p&gt;英語科主任 中尾：例えば中学校1年生ぐらいの段階で単語を覚えるというのが一番大きいと思います。実際文法を定着させていくとか、英作文を書けるようにするというのは正直小5とか小6ぐらいだとちょっと難しい側面があるので、その将来的にゆくゆくその読み書きがちゃんと出来るようにしていくと考えると、&lt;span style="color: #0000ff;"&gt;中1で5級、中2で4級、中3で3級&lt;/span&gt;ぐらいが取れていれば全然問題ないかなと思います。&lt;/p&gt;
&lt;p&gt;たまに先取りでどんどん英検の勉強をして、例えば中2で準2級持っていますとかという子もいますが、英作文を書いてみたり文法問題を解いてみたりすると思ったより書けないです。知識が断片的に入ってしまう状態でどんどん級を進めていっても、どこかで必ず頭打ちになってしまいます。なので、語彙を覚えるとか興味があるからやってみるというのは全然いいと思いますが、例えば中3で2級を取っているから英語は大丈夫ですか？と言われたら全然大丈夫じゃないという所が正直な所です。&lt;/p&gt;
&lt;p&gt;代表 夏井：私もよく生徒さんを拝見するとそんな気配を凄い感じます。英検2級取っているんだよね？君、みたいな事を感じる事はまあまああったりします。&lt;br /&gt;
英語科主任 中尾：だから学校の勉強と英検の勉強で両立出来ていれば問題ないし、逆に効果的だと思います。ですが、&lt;span style="color: #ff0000;"&gt;英検の勉強だけに集中しちゃうというのは大反対です。&lt;/span&gt;&lt;br /&gt;
代表 夏井：とは言いながら、例えば中学校から高校に内部進学する際にどうしても英検3級が必要だとか等々色んな事情もある方もいらっしゃると思います。なので、敢えて英検対策の話をしたいと思っております。まず、これから英検取りましょうと思ったタイミングで最初に手を付けた方がいいのは一体何でしょうか？&lt;/p&gt;
&lt;p&gt;英語科主任 中尾：&lt;strong&gt;完全に単語です。&lt;/strong&gt;正直な話、英検はもうほぼ4択の試験と、あとはリスニングとライティングになっています。大体先取りして受かっているお子さんを見ていても、文法問題はあんまり出来ていなくても大体リスニングと単語を覚えて、ある程度単語が入っていればちょっと文法が分からなくても文章が読めたり単語問題の4択は解けるというのがあります。とにかく結果を出したい、というのが優先なのであれば単語を覚えてしまうのが一番です。&lt;/p&gt;
&lt;p&gt;代表 夏井：まず単語を抑えていけばもちろんそれは急に、例えば3日で完成するような話ではないと思うので、順繰りに時間を計画的に覚えるペースだったり繰り返す頻度を考えながらという事になるかと思います。では合わせて、例えば単語はある程度覚えられるようにというラインが見えてきた時に、次に手を付けるとするとどこですか？&lt;/p&gt;
&lt;p&gt;英語科主任 中尾：次に手を付けるのが&lt;span style="color: #ff6600;"&gt;リスニング&lt;/span&gt;です。なので、単語を覚える際に赤シ―トで隠しながら、目で見て覚えていてもリスニングは出来るようにならないので、単語を覚える時に音読したりとかCDを使って学習していくのが良いです。そうすると&lt;strong&gt;リスニングは発音出来ない単語は聞き取れないんです。&lt;/strong&gt;自分が発音出来る単語は聞き取れるので、単語を覚えつつ次にリスニングでしっかり聞き取れてある程度こんな事を聞かれているからというので答えられるようにして、その次に&lt;span style="color: #ff6600;"&gt;ライティング&lt;/span&gt;だと思います。ライティングは自力で勉強するのは不可能です。なので、&lt;span style="color: #0000ff;"&gt;書いて直されて、書いて直されてというのを繰り返していくというのが多分一番近道かなと思います。&lt;/span&gt;&lt;/p&gt;
&lt;p&gt;代表 夏井：ちょっと話が戻ってしまいますが、リスニングは例えば英検だとたくさん過去問、模擬問題的なものが結構あったりするので最終的にはそれを使って対策を行っていくかと思います。ですが、それ以前にやらなきゃいけないリスニングの対策は例えばどんな事がありますか？&lt;/p&gt;
&lt;p&gt;英語科主任 中尾：それ以前にやらないといけないリスニングは&lt;span style="color: #ff0000;"&gt;学校の教科書の付属のCDを聞く&lt;/span&gt;というのが一番いいと思います。いきなり聞いた事ない初見の文章を読まれて聞ける子はほぼいないです。なので、まず読んだ事があるものを音声だけで理解出来るか？という練習をした方がいいです。そうすると、New Treasureを使っているんだったらそのNew Treasureの本文の会話文の所を最初は見ながら聞いて、次に教科書を閉じて音声だけを聞いて理解出来て、それである程度耳を慣らしてから初見の文章を読まれているもの、過去問を解いたりというふうになっていくと思います。&lt;/p&gt;
&lt;p&gt;代表 夏井：理解出来てというのが結構生徒さんによって尺度が曖昧な感じがするんですが、そこらへんはどう捉えればいいですか？&lt;/p&gt;
&lt;p&gt;英語科主任 中尾：例えば、全部覚えておくというのは無理だと思いますから、例えば途中の2文3文ぐらいで止めて、じゃあ今何読まれていたの？というのを&lt;strong&gt;復唱させる&lt;/strong&gt;という事でもいいですし、あるいは内容をちょっと言ってみてという形で、&lt;span style="color: #0000ff;"&gt;それで言えているのであれば概ね聞き取れている&lt;/span&gt;と考えていいと思います。&lt;/p&gt;
&lt;p&gt;代表 夏井：なるほど、長文については何かやる事はあります？&lt;/p&gt;
&lt;p&gt;英語科主任 中尾：そうですね、本当に全部かっちり読めるようにするにはもの凄く時間が掛かってしまいます。なので、まずは点数取れるようにというのを考えると、過去問だったり問題集を解いていく中で、出てきた単語を覚えます。結局単語になってしまいますが、それが一番近いかなと思います。&lt;/p&gt;
&lt;p&gt;あとは、あんまり学習として正しいかどうかはさておいて、&lt;span style="color: #ff0000;"&gt;最初に選択肢を見てしまいます。&lt;/span&gt;問題文を見てしまって、全部を読んでから答えるという感覚ではなく、聞かれている事を探して、それを探しながら読んでいくというのを練習するといいと思います。なので、級にもよりますが一つの文書で設問が3から5あったとして、その3題の聞かれている事をまずさっと読んで、それがもう何を聞かれているか分からなかったら答えようがないので、そういうお子さんの場合はまだこう単語が足りてないという所なので、単語に戻ります。聞かれている事が分かっているという場合であればそれを探しながら読んでいって、選択肢から探して大体正答率が6割を超えているのであればその演習を続けていって出てきた単語を覚えていけば、なんとか間に合っていくというような感じです。&lt;/p&gt;
&lt;h2&gt;効率の良い英検対策&lt;/h2&gt;
&lt;p&gt;受験や就職で英検を英語力の証明として活用される方も多いのではないでしょうか。しかし、どのように対策を進めていけば良いのか悩んでいる方や、何から手をつければよいのか分からない方もいらっしゃるかと思います。そのような方向けに、&lt;strong&gt;英検の対策を効率的に進めるための方法&lt;/strong&gt;をいくつか紹介していきます。&lt;/p&gt;
&lt;h4&gt;語彙力を高める&lt;/h4&gt;
&lt;p&gt;英検３級までに必要な語彙数は約700〜1,200単語で、語彙力さえついていれば合格できることもあります。また、英検１級に必要な語彙数は約10,000単語です。どの級の勉強を始める場合であっても、&lt;span style="color: #0000ff;"&gt;単語帳を１冊は用意して繰り返し学習する&lt;/span&gt;ことが大切です。&lt;/p&gt;
&lt;h4&gt;過去問題を利用する&lt;/h4&gt;
&lt;p&gt;英検の公式サイトには、３年分の過去問題が掲載されています。英検の過去問題を解いてみて、正答率と苦手な分野をまず把握しましょう。苦手な分野が分かれば、その単元を重点的に学習します。本文内で&lt;strong&gt;分からない単語が出てきた場合はすぐに辞書を引き、&lt;/strong&gt;分からない単語をなくしていくことも大切です。&lt;/p&gt;
&lt;h4&gt;長文対策&lt;/h4&gt;
&lt;p&gt;長文がはやく読めるようになるためには日々の積み重ねが大切です。&lt;br /&gt;
文の構造を把握しながら、読みにくい文章はくり返し読み、訓練していく必要があります。また、英検には文法の問題は出題されませんが、文を正しく理解するために文法は必要不可欠のため、&lt;strong&gt;文法のテキストを１冊用意&lt;/strong&gt;し、学習すると良いでしょう。&lt;/p&gt;
&lt;h4&gt;リスニング&lt;/h4&gt;
&lt;p&gt;リスニング問題が苦手であれば、&lt;span style="color: #0000ff;"&gt;シャドーイングや音読&lt;/span&gt;をしましょう。「言えるものは聞き取れる」というように、&lt;span style="color: #ff0000;"&gt;単語を覚える時も音を意識して覚えるとより効率的&lt;/span&gt;です。シャドーイングする前に、&lt;strong&gt;知らない単語や熟語は覚えること、文章を把握し、意味を考えながらはやく読めるようになるとより効果&lt;/strong&gt;があります。&lt;/p&gt;
&lt;h4&gt;ライティング・英作文&lt;/h4&gt;
&lt;p&gt;英作文も急に書けるようにはなりません。まずは短文から練習し、徐々に長文も書けるように訓練します。長文対策をする際に、文構造をきちんと理解するとライティングもできるようになります。日本語訳を見て正確な英文が書けるように学習しましょう。&lt;/p&gt;
&lt;p&gt;&amp;nbsp;&lt;/p&gt;
&lt;p&gt;英検の勉強はもちろんご自宅でも可能ですが、適切で効率的な学習を進めるために、当塾では二週間で英検取得のための対策ができる講座を開講しております。&lt;/p&gt;
&lt;p&gt;詳しくは&lt;a href="https://juku-escot.com/onepoint/" target="_blank" rel="noopener"&gt;コチラ&lt;/a&gt;をご覧ください。&lt;/p&gt;
&lt;section class="veu_cta" id="veu_cta-501"&gt;&lt;h1 class="cta_title"&gt;開講講座：ワンポイント講座　二週間完結・定期試験対策ゼミ【英語・数学】&lt;/h1&gt;&lt;div class="cta_body"&gt;&lt;div class="cta_body_image cta_body_image_right"&gt;&lt;a href="https://juku-escot.com/onepoint/" target="_blank"&gt;&lt;img width="956" height="253" src="https://juku-escot.com/wp-content/uploads/2020/05/スライドショーロゴ.png" class="attachment-large size-large" alt="" srcset="https://juku-escot.com/wp-content/uploads/2020/05/スライドショーロゴ.png 956w, https://juku-escot.com/wp-content/uploads/2020/05/スライドショーロゴ-300x79.png 300w, https://juku-escot.com/wp-content/uploads/2020/05/スライドショーロゴ-768x203.png 768w" sizes="(max-width: 956px) 100vw, 956px" /&gt;&lt;/a&gt;&lt;/div&gt;&lt;div class="cta_body_txt image_exist"&gt;【英語】
&lt;br /&gt;単発的に数回の授業で定期試験対策を行います。また、英語は資格試験の対策も可能です。ご相談ください。
&lt;br /&gt;
&lt;br /&gt;【数学】
&lt;br /&gt;単発的に数回の授業で定期試験対策を行います。 定期試験の範囲を一通り学習する、 もしくは試験までの時間が少ない場合でも最大限に得点を上げられるよう指導させていただきます。&lt;/div&gt;&lt;div class="cta_body_link"&gt;&lt;a href="https://juku-escot.com/onepoint/" class="btn btn-primary btn-block btn-lg" target="_blank"&gt;ワンポイント講座　二週間完結・定期試験対策ゼミ【英語・数学】&lt;/a&gt;&lt;/div&gt;&lt;/div&gt;&lt;!-- [ /.vkExUnit_cta_body ] --&gt;&lt;/section&gt;			
------</t>
  </si>
  <si>
    <t>https://juku-escot.com/column/itukara/</t>
  </si>
  <si>
    <t>以下のページは不自然なワードを使用しています。
これらを適切に自然な言葉に置き換えて下さい。
なお、本文の装飾や構造は絶対に変えないでください。
【対象ページURL】
https://juku-escot.com/column/itukara/
【検出された不自然ワード】
（検出なし）
【本文】
------
&lt;h2 class="sc-cqPOvA kUVzhD"&gt;中高一貫校に合格するにはいつから塾に通うべき？&lt;/h2&gt;
&lt;p&gt;&lt;a href="https://juku-escot.com/column/merit/" target="_blank" rel="noopener"&gt;中高一貫校に通う&lt;/a&gt;ためには、いつから受験勉強をはじめたら良いのでしょうか。&lt;/p&gt;
&lt;p&gt;中高一貫校の受験勉強は、小学校の&lt;strong&gt;基本的な知識がきちんと身についていれば小学校６年生からはじめても遅くはありません&lt;/strong&gt;。しかし、&lt;span style="color: #ff0000;"&gt;そうでない場合は小学校４年生から塾に通い、受験勉強を始める必要&lt;/span&gt;があります。４年生から受験勉強を始めることで、６年生までの３年間をかけて受験対策ができます。また、４年生で学習する単元は受験で出題される問題の基礎となる部分が多く、基礎から徹底して学ぶことでしっかりとした知識を身につけることができます。４年生から塾に通うことで、&lt;span style="color: #0000ff;"&gt;１年間で基礎を定着させ、５・６年生で応用、発展問題を学習する&lt;/span&gt;ことで、大きなつまづきをせずに受験勉強を進めることができます。&lt;br /&gt;
&lt;!-- ===================== 追記：開始時期の判断基準＋学年別ロードマップ＋FAQ ===================== --&gt;&lt;/p&gt;
&lt;div class="rounded" style="background: #f7fbff; border: 1px solid #cfe2ff; padding: 14px; margin: 18px 0;"&gt;
&lt;h3 style="margin: 0 0 10px;"&gt;いつから塾に通うべきか：開始時期を決める3分チェック&lt;/h3&gt;
&lt;p style="margin: 0 0 10px;"&gt;「小4が良い／小6でも間に合う」は、今の基礎の出来で変わります。次の項目で&lt;strong&gt;当てはまる数&lt;/strong&gt;を数えてください。&lt;/p&gt;
&lt;div class="table-responsive"&gt;
&lt;table class="table table-bordered align-middle" style="background: #fff; margin: 0;"&gt;
&lt;thead class="bg-light"&gt;
&lt;tr class="text-center"&gt;
&lt;th style="width: 18%;"&gt;領域&lt;/th&gt;
&lt;th&gt;チェック項目&lt;/th&gt;
&lt;th style="width: 18%;"&gt;目安&lt;/th&gt;
&lt;/tr&gt;
&lt;/thead&gt;
&lt;tbody&gt;
&lt;tr&gt;
&lt;td class="text-center"&gt;&lt;strong&gt;算数&lt;/strong&gt;&lt;/td&gt;
&lt;td&gt;計算ミスが多い／文章題で式が立たない／図や表に整理できない&lt;/td&gt;
&lt;td class="text-center"&gt;当てはまる→早め&lt;/td&gt;
&lt;/tr&gt;
&lt;tr&gt;
&lt;td class="text-center"&gt;&lt;strong&gt;国語&lt;/strong&gt;&lt;/td&gt;
&lt;td&gt;設問の条件を落とす／本文の根拠が取れない／記述が白紙になりやすい&lt;/td&gt;
&lt;td class="text-center"&gt;当てはまる→早め&lt;/td&gt;
&lt;/tr&gt;
&lt;tr&gt;
&lt;td class="text-center"&gt;&lt;strong&gt;学習習慣&lt;/strong&gt;&lt;/td&gt;
&lt;td&gt;平日学習が続かない／宿題が回らない／テスト直前だけになる&lt;/td&gt;
&lt;td class="text-center"&gt;当てはまる→早め&lt;/td&gt;
&lt;/tr&gt;
&lt;/tbody&gt;
&lt;/table&gt;
&lt;/div&gt;
&lt;p style="margin: 10px 0 0;"&gt;&lt;strong&gt;目安：&lt;/strong&gt;当てはまる項目が多いほど、&lt;span style="color: #ff0000;"&gt;&lt;strong&gt;小4〜小5から基礎を固めておく方が安全&lt;/strong&gt;&lt;/span&gt;です。&lt;br /&gt;
逆に、基礎が安定していて学習習慣もある場合は、&lt;strong&gt;小6スタートでも組み方次第で間に合います&lt;/strong&gt;。&lt;/p&gt;
&lt;/div&gt;
&lt;div class="rounded" style="background: whitesmoke; padding: 12px; margin: 18px 0;"&gt;
&lt;h3 style="margin: 0 0 10px;"&gt;学年別：現実的なロードマップ（何をいつやるか）&lt;/h3&gt;
&lt;h4 style="margin: 10px 0 6px;"&gt;小4から始める場合（基礎固めの年）&lt;/h4&gt;
&lt;ul style="margin: 0 0 10px; padding-left: 1.2em;"&gt;
&lt;li&gt;&lt;strong&gt;算数：&lt;/strong&gt;計算精度＋文章題の考え方（図・表・線分図など）を軸にする&lt;/li&gt;
&lt;li&gt;&lt;strong&gt;国語：&lt;/strong&gt;設問条件の取り方、根拠の取り方をルール化する&lt;/li&gt;
&lt;li&gt;&lt;strong&gt;習慣：&lt;/strong&gt;平日学習を「短時間×高頻度」にして回す&lt;/li&gt;
&lt;/ul&gt;
&lt;h4 style="margin: 10px 0 6px;"&gt;小5から始める場合（基礎→標準の切替）&lt;/h4&gt;
&lt;ul style="margin: 0 0 10px; padding-left: 1.2em;"&gt;
&lt;li&gt;&lt;strong&gt;前半：&lt;/strong&gt;基礎の穴を潰しながら標準問題に乗せる（穴の放置が減点につながる）&lt;/li&gt;
&lt;li&gt;&lt;strong&gt;後半：&lt;/strong&gt;単元別に得点源を作り、弱点を残さない&lt;/li&gt;
&lt;/ul&gt;
&lt;h4 style="margin: 10px 0 6px;"&gt;小6から始める場合（短期集中：優先順位がすべて）&lt;/h4&gt;
&lt;ul style="margin: 0; padding-left: 1.2em;"&gt;
&lt;li&gt;&lt;strong&gt;最初に：&lt;/strong&gt;志望校の出題傾向を見て「取る問題／捨てる問題」を決める&lt;/li&gt;
&lt;li&gt;&lt;strong&gt;次に：&lt;/strong&gt;頻出単元・頻出設問に学習を集中（全部やろうとしない）&lt;/li&gt;
&lt;li&gt;&lt;strong&gt;最後：&lt;/strong&gt;過去問は「解く」より「直し」で伸ばす（減点理由を毎回分類する）&lt;/li&gt;
&lt;/ul&gt;
&lt;/div&gt;
&lt;div class="card border-secondary mb-3"&gt;
&lt;div class="card-header bg-light"&gt;&lt;strong&gt;よくある質問（開始時期の不安を解消）&lt;/strong&gt;&lt;/div&gt;
&lt;div class="card-body"&gt;
&lt;p&gt;&lt;strong&gt;Q. 塾なしでも中高一貫校に合格できますか。&lt;/strong&gt;&lt;br /&gt;
A. 不可能ではありませんが、学習計画・教材選定・弱点分析・過去問運用を家庭で回す必要があります。&lt;br /&gt;
不安がある場合は、塾で「優先順位」と「修正ポイント」を明確にした方が短期でも成果が出やすくなります。&lt;/p&gt;
&lt;p&gt;&lt;strong&gt;Q. 小6からだと何から手を付けるべきですか。&lt;/strong&gt;&lt;br /&gt;
A. 「苦手単元を全部」ではなく、&lt;strong&gt;志望校で出る頻出領域&lt;/strong&gt;と&lt;strong&gt;減点が大きい部分&lt;/strong&gt;からです。&lt;br /&gt;
まず過去問（または類題）で減点を分類し、取れる問題を増やす順に並べ替えます。&lt;/p&gt;
&lt;p&gt;&lt;strong&gt;Q. 途中から受験に切り替える場合、間に合う基準はありますか。&lt;/strong&gt;&lt;br /&gt;
A. 学力そのものより、&lt;strong&gt;基礎の穴の数&lt;/strong&gt;と&lt;strong&gt;学習習慣（平日学習の稼働）&lt;/strong&gt;で決まります。&lt;br /&gt;
穴が多い場合は、短期で詰め込むほどつまずきやすいので、優先順位を絞る組み方が必要です。&lt;/p&gt;
&lt;p&gt;&lt;strong&gt;Q. 作文や面接はいつから対策すべきですか。&lt;/strong&gt;&lt;br /&gt;
A. 学校により比重が違うため、まず志望校の形式を確認します。&lt;br /&gt;
一般に、学科の土台が固まった段階で「定番（頻出テーマ・構成）」を入れると効率が上がります。&lt;/p&gt;
&lt;/div&gt;
&lt;/div&gt;
&lt;p&gt;４年生を過ぎてしまった場合でも、焦りすぎる必要はありません。短期間でもしっかりと基礎知識を身につけ、土台をかためることができれば、中高一貫校に合格することはできます。しかし、時間が限られているため、いかに効率よく勉強できるかがカギとなります。塾に通い、志望校に的を絞った対策や、弱点・苦手教科の克服をきちんと行うことができれば、中高一貫校に合格することができるできるでしょう。&lt;/p&gt;
&lt;p&gt;&lt;span style="color: #ff0000;"&gt;中高一貫校に合格するためには、小学校４年生から塾に通い、しっかりと基礎固めをすることが大切&lt;/span&gt;です。しかし、４年生を過ぎてしまった場合でも、塾に通い、&lt;a href="https://juku-escot.com/column/yaruki/" target="_blank" rel="noopener"&gt;やる気をなくさずに家庭学習&lt;/a&gt;もしっかりと行いましょう。&lt;a href="https://juku-escot.com/c_blogs/yarukitaisyohou/" target="_blank" rel="noopener"&gt;やる気をが出ない&lt;/a&gt;ときも、とにかく机に向かうという姿勢が大切です。&lt;a href="https://juku-escot.com/c_blogs/issyunanki/" target="_blank" rel="noopener"&gt;覚えられないを克服する暗記法&lt;/a&gt;などを取り入れて暗記を徹底して内容理解も深めていきましょう。&lt;/p&gt;
&lt;p&gt;エスコットでは&lt;a href="https://juku-escot.com/online/" target="_blank" rel="noopener"&gt;オンライン&lt;/a&gt;でも教室で受ける同様の授業を受講することができます。きちんと対策をすることで合格を手にすることは可能です。中高一貫校の受験はテストの他にも作文や面接がある場合も多いため、勉強だけでなくその他の対策もしっかりと行いましょう。&lt;/p&gt;
&lt;p&gt;&amp;nbsp;&lt;/p&gt;
&lt;p&gt;&amp;nbsp;&lt;/p&gt;
&lt;p&gt;&amp;nbsp;&lt;/p&gt;
&lt;p&gt;&amp;nbsp;&lt;/p&gt;
&lt;p&gt;&amp;nbsp;&lt;/p&gt;
&lt;p&gt;&amp;nbsp;&lt;/p&gt;
&lt;section id="veu_cta-501" class="veu_cta"&gt;
&lt;div class="cta_body"&gt;
&lt;div class="cta_body_link"&gt;&lt;/div&gt;
&lt;/div&gt;
&lt;p&gt;&lt;!-- [ /.vkExUnit_cta_body ] --&gt;&lt;/p&gt;
&lt;/section&gt;
&lt;section class="veu_cta" id="veu_cta-489"&gt;&lt;h1 class="cta_title"&gt;講座案内：学校対策　フォローアップコース【英語・数学】&lt;/h1&gt;&lt;div class="cta_body"&gt;&lt;div class="cta_body_image cta_body_image_right"&gt;&lt;a href="https://juku-escot.com/school/" target="_blank"&gt;&lt;img width="1024" height="267" src="https://juku-escot.com/wp-content/uploads/2019/03/学校対策その２-1024x267.png" class="attachment-large size-large" alt="" srcset="https://juku-escot.com/wp-content/uploads/2019/03/学校対策その２-1024x267.png 1024w, https://juku-escot.com/wp-content/uploads/2019/03/学校対策その２-300x78.png 300w, https://juku-escot.com/wp-content/uploads/2019/03/学校対策その２-768x201.png 768w, https://juku-escot.com/wp-content/uploads/2019/03/学校対策その２.png 1497w" sizes="(max-width: 1024px) 100vw, 1024px" /&gt;&lt;/a&gt;&lt;/div&gt;&lt;div class="cta_body_txt image_exist"&gt;【英語】
&lt;br /&gt;学校の授業進度を毎回確認し、試験日程にあわせた学習カリキュラムを作成した上で授業を進めていきます。
&lt;br /&gt;
&lt;br /&gt;【数学】
&lt;br /&gt;どの単元の学習が不十分なのかを見極めて、抜けている内容を補っていきます。学校の進度に十分に追いつくことができれば、先取りコースに変更していくのが理想的です。&lt;/div&gt;&lt;div class="cta_body_link"&gt;&lt;a href="https://juku-escot.com/school/" class="btn btn-primary btn-block btn-lg" target="_blank"&gt;学校対策　フォローアップコース【英語・数学】&lt;/a&gt;&lt;/div&gt;&lt;/div&gt;&lt;!-- [ /.vkExUnit_cta_body ] --&gt;&lt;/section&gt;			
------</t>
  </si>
  <si>
    <t>https://juku-escot.com/column/kobetsuigi_j/</t>
  </si>
  <si>
    <t>以下のページは不自然なワードを使用しています。
これらを適切に自然な言葉に置き換えて下さい。
なお、本文の装飾や構造は絶対に変えないでください。
【対象ページURL】
https://juku-escot.com/column/kobetsuigi_j/
【検出された不自然ワード】
（検出なし）
【本文】
------
&lt;p&gt;&lt;!-- =============================== 中学生が個別指導を受ける意義（3000〜4000字目標の増補版） Bootstrap5前提／JS不要（details/summary使用） =============================== --&gt;&lt;/p&gt;
&lt;section class="container my-5"&gt;&lt;!-- Hero --&gt;&lt;/p&gt;
&lt;div class="p-4 p-md-5 rounded-4 bg-light border shadow-sm"&gt;
&lt;div class="row g-4 align-items-center"&gt;
&lt;div class="col-lg-8"&gt;&lt;span class="badge text-bg-primary mb-2"&gt;中学生&lt;/span&gt;&lt;br /&gt;
&lt;span class="badge text-bg-warning text-dark mb-2"&gt;個別指導&lt;/span&gt;&lt;/p&gt;
&lt;h1 class="h3 fw-bold mb-3"&gt;中学生が個別指導を受ける意義&lt;/h1&gt;
&lt;p class="mb-0 text-secondary"&gt;参考書・動画・学習アプリが充実した今、あえて個別指導を選ぶ理由は「勉強の中身」だけではありません。&lt;br /&gt;
学習の進め方・継続・課題設定まで含めて、1対1が強く働く場面を整理します。&lt;/p&gt;
&lt;/div&gt;
&lt;div class="col-lg-4"&gt;
&lt;div class="d-grid gap-2"&gt;&lt;a class="btn btn-primary btn-lg" href="#check"&gt;必要度チェックへ&lt;/a&gt;&lt;br /&gt;
&lt;a class="btn btn-outline-primary" href="#cta"&gt;相談窓口へ&lt;/a&gt;&lt;/div&gt;
&lt;/div&gt;
&lt;/div&gt;
&lt;/div&gt;
&lt;p&gt;&lt;!-- TOC --&gt;&lt;/p&gt;
&lt;div class="card shadow-sm border-0 mt-4"&gt;
&lt;div class="card-header bg-white fw-bold"&gt;目次&lt;/div&gt;
&lt;div class="card-body"&gt;
&lt;div class="row g-2"&gt;
&lt;div class="col-md-6"&gt;
&lt;ol class="mb-0"&gt;
&lt;li&gt;&lt;a href="#main"&gt;本文&lt;/a&gt;&lt;/li&gt;
&lt;li&gt;&lt;a href="#check"&gt;個別が合いやすいサイン&lt;/a&gt;&lt;/li&gt;
&lt;li&gt;&lt;a href="#compare"&gt;独学・集団との違い&lt;/a&gt;&lt;/li&gt;
&lt;li&gt;&lt;a href="#howto"&gt;個別の効果を最大化する使い方&lt;/a&gt;&lt;/li&gt;
&lt;/ol&gt;
&lt;/div&gt;
&lt;div class="col-md-6"&gt;
&lt;ol class="mb-0" start="5"&gt;
&lt;li&gt;&lt;a href="#faq"&gt;よくある質問&lt;/a&gt;&lt;/li&gt;
&lt;li&gt;&lt;a href="#cta"&gt;当塾の受講の流れ&lt;/a&gt;&lt;/li&gt;
&lt;li&gt;&lt;a href="#links"&gt;関連リンク&lt;/a&gt;&lt;/li&gt;
&lt;/ol&gt;
&lt;/div&gt;
&lt;/div&gt;
&lt;/div&gt;
&lt;/div&gt;
&lt;p&gt;&lt;!-- 本文（提示内容を保持しつつ自然に増補） --&gt;&lt;/p&gt;
&lt;div id="main" class="mt-5"&gt;
&lt;div class="card border-0 shadow-sm"&gt;
&lt;div class="card-body p-4 p-md-5"&gt;
&lt;p&gt;参考書や勉強のための動画や学習アプリなど、今や塾に通わずとも勉強するためのコンテンツは簡単に手に入れることのできる時代です。&lt;br /&gt;
勉強しようと思えば、いくらでも自分で勉強できるツールがあります。&lt;br /&gt;
このような状況の中で、&lt;strong&gt;中学生が個別での指導を受ける意義&lt;/strong&gt;とは、何なのでしょうか。&lt;br /&gt;
中高一貫校生に塾が必要な理由については、&lt;strong&gt;&lt;a href="https://juku-escot.com/column/zaigaku/" target="_blank" rel="noopener"&gt;コチラ&lt;/a&gt;&lt;/strong&gt;もご参照ください。&lt;/p&gt;
&lt;div class="alert alert-primary"&gt;&lt;strong&gt;補足：&lt;/strong&gt;&lt;br /&gt;
ツールが増えたことで「勉強できる環境」は整いましたが、逆に&lt;strong&gt;何を・どの順番で・どの量&lt;/strong&gt;やるかが&lt;br /&gt;
判断しにくくなった面もあります。個別指導は、知識を教えるだけでなく、学習の組み立てと継続を支える点で価値があります。&lt;/div&gt;
&lt;h4&gt;ひとりひとりと向き合うことができる&lt;/h4&gt;
&lt;p&gt;中学生になると、小学生で学んだことをベースとして、&lt;strong&gt;知識を高めていくための大切な時期&lt;/strong&gt;となります。&lt;br /&gt;
新しい友人ができたり、新しい学校の先生とであったりと今までとは環境が大きく変わります。&lt;br /&gt;
環境の変化は精神的にも肉体的にも様々な変化をもたらします。&lt;br /&gt;
その中で、浮足立ってしまったり、不安に駆られることがないように、&lt;br /&gt;
&lt;span style="color: #008000;"&gt;ひとりひとりをしっかりと見守ることができるのが個人塾の特徴&lt;/span&gt;です。&lt;br /&gt;
学校や集団塾と異なり、生徒側からも、&lt;br /&gt;
&lt;span style="color: #0000ff;"&gt;自分だけと向き合ってもらえているという安心感&lt;/span&gt;を持つことができます。&lt;br /&gt;
&lt;span style="color: #ff0000;"&gt;中学生という多感な時期に、１対１だからこそ信頼関係を築きあげることができる&lt;/span&gt;という点が、&lt;br /&gt;
中学生が個別塾で指導を受ける意義であると言えます。&lt;/p&gt;
&lt;div class="row g-3 mt-2"&gt;
&lt;div class="col-md-6"&gt;
&lt;div class="p-3 border rounded-4 bg-light h-100"&gt;
&lt;div class="fw-bold mb-2"&gt;1対1で起きやすい良い変化&lt;/div&gt;
&lt;ul class="mb-0"&gt;
&lt;li&gt;「分からない」を言いやすくなる&lt;/li&gt;
&lt;li&gt;つまずきが小さいうちに修正できる&lt;/li&gt;
&lt;li&gt;勉強のやり方（ノート・復習）が整う&lt;/li&gt;
&lt;li&gt;学習の不安が減り、行動が安定する&lt;/li&gt;
&lt;/ul&gt;
&lt;/div&gt;
&lt;/div&gt;
&lt;div class="col-md-6"&gt;
&lt;div class="p-3 border rounded-4 h-100"&gt;
&lt;div class="fw-bold mb-2"&gt;集団では起きやすいズレ&lt;/div&gt;
&lt;p class="small text-secondary mb-0"&gt;授業が合う子には強い一方、理解度やペースがズレると「置いていかれる」「質問できない」&lt;br /&gt;
といった問題が出ます。個別はこのズレを早めに埋められます。&lt;/p&gt;
&lt;/div&gt;
&lt;/div&gt;
&lt;/div&gt;
&lt;h4 class="mt-4"&gt;ペースメーカーとしての役割&lt;/h4&gt;
&lt;p&gt;中高一貫校生は、厳しい受験戦争を勝ち抜いて合格を勝ち取って進学しています。&lt;br /&gt;
受験で勉強漬けの毎日から解放されたことで、勉強の次の目標が定まらず、&lt;br /&gt;
その結果中だるみしてしまうというケースを多く目にします。&lt;br /&gt;
&lt;span style="color: #0000ff;"&gt;中高一貫校は６年間という長いスパン&lt;/span&gt;の中で最終的には大学受験に向けての学習に励みます。&lt;br /&gt;
&lt;span style="color: #008000;"&gt;６年間自分だけで勉強をし続けてモチベーションを保つことが難しいというのは想像に難くありません&lt;/span&gt;。&lt;br /&gt;
&lt;span style="color: #ff0000;"&gt;中だるみさせることなく、適度な努力を継続できるようにサポート&lt;/span&gt;していく。&lt;br /&gt;
学校の先生も集団塾の先生も、１人１人に対してそこまで手厚いサポートはすることができません。&lt;br /&gt;
１対１の個別塾だからこそ生徒にしっかりと&lt;span style="color: #008000;"&gt;寄り添い続けることができる&lt;/span&gt;のです。&lt;br /&gt;
&lt;strong&gt;常にペースメーカーとして学習をサポートしていく&lt;/strong&gt;ことが中学生が個別塾で指導を受ける意義ではないでしょうか。&lt;/p&gt;
&lt;details class="border rounded-4 p-3 mt-3"&gt;
&lt;summary class="fw-bold"&gt;ペースメーカーがいると何が変わる？（具体例）&lt;/summary&gt;
&lt;div class="mt-3"&gt;
&lt;div class="row g-3"&gt;
&lt;div class="col-md-6"&gt;
&lt;div class="p-3 border rounded-4 bg-light h-100"&gt;
&lt;div class="fw-bold mb-2"&gt;勉強が続かない場合&lt;/div&gt;
&lt;ul class="mb-0"&gt;
&lt;li&gt;「今週やること」を小さく分解して提示&lt;/li&gt;
&lt;li&gt;実行できたかを次回確認（習慣化）&lt;/li&gt;
&lt;li&gt;詰まった原因を一緒に修正&lt;/li&gt;
&lt;/ul&gt;
&lt;/div&gt;
&lt;/div&gt;
&lt;div class="col-md-6"&gt;
&lt;div class="p-3 border rounded-4 h-100"&gt;
&lt;div class="fw-bold mb-2"&gt;勉強しているのに伸びない場合&lt;/div&gt;
&lt;ul class="mb-0"&gt;
&lt;li&gt;ミスの種類を分類（計算/読み/理解）&lt;/li&gt;
&lt;li&gt;弱点に直結する課題だけを出す&lt;/li&gt;
&lt;li&gt;解き直しまでをルール化&lt;/li&gt;
&lt;/ul&gt;
&lt;/div&gt;
&lt;/div&gt;
&lt;/div&gt;
&lt;/div&gt;
&lt;/details&gt;
&lt;h4 class="mt-4"&gt;的確な課題の提示&lt;/h4&gt;
&lt;p&gt;中高一貫校は授業のスピードも早く学習の難易度も高いため、ひとりで予習・復習をこなすことすら容易ではありません。&lt;br /&gt;
出題される課題の量も多く、それらをすべてひとりでこなすことができたとしても、&lt;br /&gt;
課題をとりあえず提出することでいっぱいいっぱいになってしまいます。&lt;br /&gt;
ひとりで宿題をこなしたうえで定期試験の勉強などもしなければならないとなると、&lt;br /&gt;
とてつもない時間を要することになるでしょう。&lt;br /&gt;
限られた時間の中で学習を効率的に学習を進めるためにも、&lt;br /&gt;
&lt;span style="color: #ff0000;"&gt;講師がその都度、学校の授業の進度や生徒の理解度に合わせてサポートしていくことができる&lt;/span&gt;ことが&lt;br /&gt;
個別指導の意義であると言えます。&lt;br /&gt;
仮に集団塾に通塾していたとしても、自分のペースに合っていなくてはかえって本人の負担になってしまいます。&lt;br /&gt;
塾に追われてしまって学校の授業が疎かになってしまっては本末転倒です。&lt;br /&gt;
&lt;span style="color: #ff0000;"&gt;ひとりひとりにしっかりと寄り添い、的確な課題を提示できる&lt;/span&gt;という点が&lt;br /&gt;
中学生が個別塾で指導を受ける意義として挙げられます。&lt;/p&gt;
&lt;div class="row g-3 mt-2"&gt;
&lt;div class="col-lg-4"&gt;
&lt;div class="p-3 border rounded-4 bg-light h-100"&gt;
&lt;div class="fw-bold mb-2"&gt;課題が的確だと&lt;/div&gt;
&lt;p class="small text-secondary mb-0"&gt;勉強時間が同じでも、伸びやすい範囲に時間が集まります。提出のためだけの作業が減り、理解が増えます。&lt;/p&gt;
&lt;/div&gt;
&lt;/div&gt;
&lt;div class="col-lg-4"&gt;
&lt;div class="p-3 border rounded-4 h-100"&gt;
&lt;div class="fw-bold mb-2"&gt;課題がズレると&lt;/div&gt;
&lt;p class="small text-secondary mb-0"&gt;できる所ばかり繰り返したり、逆に難しすぎて止まったりします。結果として、努力の割に成果が出ません。&lt;/p&gt;
&lt;/div&gt;
&lt;/div&gt;
&lt;div class="col-lg-4"&gt;
&lt;div class="p-3 border rounded-4 bg-light h-100"&gt;
&lt;div class="fw-bold mb-2"&gt;個別が強い点&lt;/div&gt;
&lt;p class="small text-secondary mb-0"&gt;その日の理解度に合わせて、課題の量・難度・順番を調整できます。必要な所を早めに埋められます。&lt;/p&gt;
&lt;/div&gt;
&lt;/div&gt;
&lt;/div&gt;
&lt;h4 class="mt-4"&gt;当塾での取り組み&lt;/h4&gt;
&lt;p&gt;当塾では、完全１対１の個別指導で、ひとりひとりに合わせた&lt;span style="color: #ff0000;"&gt;完全オーダーメイドの授業&lt;/span&gt;を行ってまいります。&lt;br /&gt;
学校対策につきましては、予習メインの先取りコースと、学習の足りないところを補っていくフォローアップコースがあり、&lt;br /&gt;
学習の状況に合わせた授業が受講可能となっております。&lt;br /&gt;
また、中高一貫校で多く採用されている、&lt;br /&gt;
&lt;strong&gt;&lt;a href="https://juku-escot.com/progress/" target="_blank" rel="noopener"&gt;プログレス&lt;/a&gt;&lt;/strong&gt;、&lt;br /&gt;
&lt;strong&gt;&lt;a href="https://juku-escot.com/newtreasure/" target="_blank" rel="noopener"&gt;ニュートレジャー&lt;/a&gt;&lt;/strong&gt;、&lt;br /&gt;
&lt;strong&gt;&lt;a href="https://juku-escot.com/birdland/" target="_blank" rel="noopener"&gt;バードランド&lt;/a&gt;&lt;/strong&gt;、&lt;br /&gt;
&lt;strong&gt;&lt;a href="https://juku-escot.com/taikeisuugaku/" target="_blank" rel="noopener"&gt;体系数学&lt;/a&gt;&lt;/strong&gt;&lt;br /&gt;
の対策も行っております。&lt;br /&gt;
そのため、学校の教材と異なるテキストのために、塾で学習をしているにも関わらず、学校の成績アップに直結しない、&lt;br /&gt;
ということが起こりません。&lt;br /&gt;
また、教室での授業と同様の授業を&lt;br /&gt;
&lt;strong&gt;&lt;a href="https://juku-escot.com/online/" target="_blank" rel="noopener"&gt;オンライン&lt;/a&gt;&lt;/strong&gt;で受講することができます。&lt;br /&gt;
通塾の必要もなく、全国どこからでも授業を受けることができ、効率的に学習することができます。&lt;br /&gt;
オンライン授業につきましては&lt;br /&gt;
&lt;strong&gt;&lt;a href="https://juku-escot.com/online/" target="_blank" rel="noopener"&gt;コチラ&lt;/a&gt;&lt;/strong&gt;をご覧ください。&lt;/p&gt;
&lt;div class="card border-0 bg-light mt-3"&gt;
&lt;div class="card-body"&gt;
&lt;div class="fw-bold mb-2"&gt;授業の進め方（イメージ）&lt;/div&gt;
&lt;div class="row g-3"&gt;
&lt;div class="col-md-4"&gt;
&lt;div class="p-3 border rounded-4 bg-white h-100"&gt;
&lt;div class="fw-bold mb-1"&gt;現状確認&lt;/div&gt;
&lt;p class="small text-secondary mb-0"&gt;学校の進度・提出物・テスト結果から、今の課題を整理します。&lt;/p&gt;
&lt;/div&gt;
&lt;/div&gt;
&lt;div class="col-md-4"&gt;
&lt;div class="p-3 border rounded-4 bg-white h-100"&gt;
&lt;div class="fw-bold mb-1"&gt;課題設定&lt;/div&gt;
&lt;p class="small text-secondary mb-0"&gt;今週やることを「量」と「順番」まで落とし込みます。&lt;/p&gt;
&lt;/div&gt;
&lt;/div&gt;
&lt;div class="col-md-4"&gt;
&lt;div class="p-3 border rounded-4 bg-white h-100"&gt;
&lt;div class="fw-bold mb-1"&gt;継続サポート&lt;/div&gt;
&lt;p class="small text-secondary mb-0"&gt;次回に確認し、ズレがあれば調整しながら前進します。&lt;/p&gt;
&lt;/div&gt;
&lt;/div&gt;
&lt;/div&gt;
&lt;/div&gt;
&lt;/div&gt;
&lt;h4 class="mt-4"&gt;まとめ&lt;/h4&gt;
&lt;p&gt;中学生で個別指導を受ける意義とは、中だるみをすることなく学習のモチベーションを保ち続けるために、&lt;br /&gt;
的確な課題と指導を受けることができることではないでしょうか。&lt;/p&gt;
&lt;/div&gt;
&lt;/div&gt;
&lt;/div&gt;
&lt;p&gt;&lt;!-- 個別が合いやすいサイン --&gt;&lt;/p&gt;
&lt;div id="check" class="mt-5"&gt;
&lt;div class="card shadow-sm border-0"&gt;
&lt;div class="card-body p-4"&gt;
&lt;h2 class="h4 fw-bold mb-3"&gt;個別が合いやすいサイン&lt;/h2&gt;
&lt;p class="text-secondary mb-3"&gt;「集団より個別が向く」状態には特徴があります。該当が多いほど、1対1の効果が出やすいです。&lt;/p&gt;
&lt;div class="row g-3"&gt;
&lt;div class="col-md-6"&gt;
&lt;div class="p-3 border rounded-4 bg-light h-100"&gt;
&lt;div class="fw-bold mb-2"&gt;学習面&lt;/div&gt;
&lt;div class="form-check"&gt;&lt;input id="x1" class="form-check-input" type="checkbox" /&gt;&lt;label class="form-check-label" for="x1"&gt;宿題で手一杯で復習が回らない&lt;/label&gt;&lt;/div&gt;
&lt;div class="form-check"&gt;&lt;input id="x2" class="form-check-input" type="checkbox" /&gt;&lt;label class="form-check-label" for="x2"&gt;どこから手を付けるか分からない&lt;/label&gt;&lt;/div&gt;
&lt;div class="form-check"&gt;&lt;input id="x3" class="form-check-input" type="checkbox" /&gt;&lt;label class="form-check-label" for="x3"&gt;定期テスト前に範囲が処理しきれない&lt;/label&gt;&lt;/div&gt;
&lt;div class="form-check"&gt;&lt;input id="x4" class="form-check-input" type="checkbox" /&gt;&lt;label class="form-check-label" for="x4"&gt;分からない所が増えてきた&lt;/label&gt;&lt;/div&gt;
&lt;/div&gt;
&lt;/div&gt;
&lt;div class="col-md-6"&gt;
&lt;div class="p-3 border rounded-4 h-100"&gt;
&lt;div class="fw-bold mb-2"&gt;生活面&lt;/div&gt;
&lt;div class="form-check"&gt;&lt;input id="y1" class="form-check-input" type="checkbox" /&gt;&lt;label class="form-check-label" for="y1"&gt;部活や習い事で時間が少ない&lt;/label&gt;&lt;/div&gt;
&lt;div class="form-check"&gt;&lt;input id="y2" class="form-check-input" type="checkbox" /&gt;&lt;label class="form-check-label" for="y2"&gt;家だと集中が続きにくい&lt;/label&gt;&lt;/div&gt;
&lt;div class="form-check"&gt;&lt;input id="y3" class="form-check-input" type="checkbox" /&gt;&lt;label class="form-check-label" for="y3"&gt;勉強の波が大きい&lt;/label&gt;&lt;/div&gt;
&lt;div class="form-check"&gt;&lt;input id="y4" class="form-check-input" type="checkbox" /&gt;&lt;label class="form-check-label" for="y4"&gt;質問するのが苦手&lt;/label&gt;&lt;/div&gt;
&lt;/div&gt;
&lt;/div&gt;
&lt;/div&gt;
&lt;div class="alert alert-warning mt-3 mb-0"&gt;&lt;strong&gt;目安：&lt;/strong&gt;&lt;br /&gt;
「学習面」で2つ以上当てはまる場合、課題の整理と優先順位付けを入れるだけで改善することがあります。&lt;/div&gt;
&lt;/div&gt;
&lt;/div&gt;
&lt;/div&gt;
&lt;p&gt;&lt;!-- 比較 --&gt;&lt;/p&gt;
&lt;div id="compare" class="mt-5"&gt;
&lt;div class="card shadow-sm border-0"&gt;
&lt;div class="card-body p-4"&gt;
&lt;h2 class="h4 fw-bold mb-3"&gt;独学・集団との違い&lt;/h2&gt;
&lt;div class="row g-3"&gt;
&lt;div class="col-lg-4"&gt;
&lt;div class="p-3 border rounded-4 bg-light h-100"&gt;
&lt;div class="fw-bold mb-2"&gt;独学&lt;/div&gt;
&lt;p class="small text-secondary mb-0"&gt;伸びる子は伸びますが、つまずきを放置しやすいのが弱点です。課題選びがズレると、努力が結果に直結しません。&lt;/p&gt;
&lt;/div&gt;
&lt;/div&gt;
&lt;div class="col-lg-4"&gt;
&lt;div class="p-3 border rounded-4 h-100"&gt;
&lt;div class="fw-bold mb-2"&gt;集団&lt;/div&gt;
&lt;p class="small text-secondary mb-0"&gt;ペースが合えば強い反面、合わないと質問不足・積み残しが起きやすいです。学校と塾の二重進度で負担が増えることもあります。&lt;/p&gt;
&lt;/div&gt;
&lt;/div&gt;
&lt;div class="col-lg-4"&gt;
&lt;div class="p-3 border rounded-4 bg-light h-100"&gt;
&lt;div class="fw-bold mb-2"&gt;個別&lt;/div&gt;
&lt;p class="small text-secondary mb-0"&gt;進度・理解度に合わせて調整でき、疑問をその場で解決しやすいです。継続の仕組み（ペースメーカー）になれるのが強みです。&lt;/p&gt;
&lt;/div&gt;
&lt;/div&gt;
&lt;/div&gt;
&lt;/div&gt;
&lt;/div&gt;
&lt;/div&gt;
&lt;p&gt;&lt;!-- 使い方 --&gt;&lt;/p&gt;
&lt;div id="howto" class="mt-5"&gt;
&lt;div class="card shadow-sm border-0"&gt;
&lt;div class="card-body p-4"&gt;
&lt;h2 class="h4 fw-bold mb-3"&gt;個別の効果を最大化する使い方&lt;/h2&gt;
&lt;p class="mb-3"&gt;個別は「全部教えてもらう」より、「つまずきを短時間で解決し、家庭学習が回る状態を作る」使い方が成果につながります。&lt;/p&gt;
&lt;div class="row g-3"&gt;
&lt;div class="col-md-4"&gt;
&lt;div class="p-3 border rounded-4 bg-light h-100"&gt;
&lt;div class="fw-bold mb-2"&gt;目的を1つに絞る&lt;/div&gt;
&lt;p class="small text-secondary mb-0"&gt;まずは「学校の授業理解」「宿題運用」「定期テスト」の中で最優先を決め、そこに時間を集中させます。&lt;/p&gt;
&lt;/div&gt;
&lt;/div&gt;
&lt;div class="col-md-4"&gt;
&lt;div class="p-3 border rounded-4 h-100"&gt;
&lt;div class="fw-bold mb-2"&gt;質問を持ってくる&lt;/div&gt;
&lt;p class="small text-secondary mb-0"&gt;分からない問題に印を付け、どこで止まったかを書くだけでOK。短時間で解決しやすくなります。&lt;/p&gt;
&lt;/div&gt;
&lt;/div&gt;
&lt;div class="col-md-4"&gt;
&lt;div class="p-3 border rounded-4 bg-light h-100"&gt;
&lt;div class="fw-bold mb-2"&gt;宿題を「分解」する&lt;/div&gt;
&lt;p class="small text-secondary mb-0"&gt;提出物は締切順にし、重い日は「最低ライン」を決めます。続けやすい運用を作るのが重要です。&lt;/p&gt;
&lt;/div&gt;
&lt;/div&gt;
&lt;/div&gt;
&lt;details class="border rounded-4 p-3 mt-3"&gt;
&lt;summary class="fw-bold"&gt;家庭学習の最小セット（忙しい日でも維持する）&lt;/summary&gt;
&lt;div class="mt-3"&gt;
&lt;ul class="mb-0"&gt;
&lt;li&gt;授業当日〜翌日に復習10〜20分&lt;/li&gt;
&lt;li&gt;宿題は「分からない所」を可視化（印＋メモ）&lt;/li&gt;
&lt;li&gt;暗記系を少量（英単語・用語など）&lt;/li&gt;
&lt;li&gt;週末に解き直し枠を確保&lt;/li&gt;
&lt;/ul&gt;
&lt;/div&gt;
&lt;/details&gt;
&lt;/div&gt;
&lt;/div&gt;
&lt;/div&gt;
&lt;p&gt;&lt;!-- FAQ --&gt;&lt;/p&gt;
&lt;div id="faq" class="mt-5"&gt;
&lt;div class="card shadow-sm border-0"&gt;
&lt;div class="card-body p-4"&gt;
&lt;h2 class="h4 fw-bold mb-3"&gt;よくある質問&lt;/h2&gt;
&lt;details class="border rounded-4 p-3"&gt;
&lt;summary class="fw-bold"&gt;個別だと甘くなりませんか？&lt;/summary&gt;
&lt;div class="mt-3"&gt;
&lt;p class="mb-0"&gt;目標と課題が明確で、次回に確認する仕組みがあれば甘くなりません。むしろ「逃げ道が減る」形になりやすいです。&lt;/p&gt;
&lt;/div&gt;
&lt;/details&gt;
&lt;details class="border rounded-4 p-3 mt-3"&gt;
&lt;summary class="fw-bold"&gt;集団と併用するのはあり？&lt;/summary&gt;
&lt;div class="mt-3"&gt;
&lt;p class="mb-0"&gt;可能ですが、課題が増えて回らなくなることがあります。学校・集団・個別の役割分担（目的）を決めておくのが安全です。&lt;/p&gt;
&lt;/div&gt;
&lt;/details&gt;
&lt;details class="border rounded-4 p-3 mt-3"&gt;
&lt;summary class="fw-bold"&gt;オンラインでも効果は出ますか？&lt;/summary&gt;
&lt;div class="mt-3"&gt;
&lt;p class="mb-0"&gt;通塾が不要な分、時間効率が上がります。質問を準備して短時間で解決する使い方にすると特に相性が良いです。&lt;/p&gt;
&lt;/div&gt;
&lt;/details&gt;
&lt;/div&gt;
&lt;/div&gt;
&lt;/div&gt;
&lt;p&gt;&lt;!-- CTA --&gt;&lt;/p&gt;
&lt;div id="cta" class="mt-5"&gt;
&lt;div class="p-4 rounded-4 border bg-light shadow-sm"&gt;
&lt;div class="row g-3 align-items-center"&gt;
&lt;div class="col-md-8"&gt;
&lt;div class="fw-bold mb-1"&gt;学習状況に合わせて、課題とペースを組み立てます&lt;/div&gt;
&lt;div class="text-secondary small"&gt;先取り／フォローアップ／定期テスト対策を、学校の進度と理解度に合わせて調整します。&lt;br /&gt;
教室でもオンラインでも受講可能です。&lt;/div&gt;
&lt;/div&gt;
&lt;div class="col-md-4"&gt;
&lt;div class="d-grid gap-2"&gt;&lt;a class="btn btn-primary" href="https://juku-escot.com/online/" target="_blank" rel="noopener"&gt;オンライン授業の案内&lt;/a&gt;&lt;br /&gt;
&lt;a class="btn btn-outline-primary" href="https://juku-escot.com/" target="_blank" rel="noopener"&gt;お問い合わせ&lt;/a&gt;&lt;/div&gt;
&lt;/div&gt;
&lt;/div&gt;
&lt;/div&gt;
&lt;/div&gt;
&lt;p&gt;&lt;!-- Links --&gt;&lt;/p&gt;
&lt;div id="links" class="mt-4"&gt;
&lt;h4 class="fw-bold"&gt;関連リンク&lt;/h4&gt;
&lt;div class="list-group"&gt;&lt;a class="list-group-item list-group-item-action" href="https://juku-escot.com/column/zaigaku/" target="_blank" rel="noopener"&gt;&lt;br /&gt;
中高一貫校生に塾が必要な理由&lt;br /&gt;
&lt;/a&gt;&lt;br /&gt;
&lt;a class="list-group-item list-group-item-action" href="https://juku-escot.com/online/" target="_blank" rel="noopener"&gt;&lt;br /&gt;
オンライン授業について&lt;br /&gt;
&lt;/a&gt;&lt;/div&gt;
&lt;/div&gt;
&lt;/section&gt;
&lt;section id="veu_cta-488" class="veu_cta"&gt;
&lt;div class="cta_body"&gt;
&lt;div class="cta_body_link"&gt;&lt;/div&gt;
&lt;/div&gt;
&lt;p&gt;&lt;!-- [ /.vkExUnit_cta_body ] --&gt;&lt;/p&gt;
&lt;/section&gt;
&lt;section class="veu_cta" id="veu_cta-498"&gt;&lt;h1 class="cta_title"&gt;講座案内：ワンポイント講座　思考力養成講座（5回完結）&lt;/h1&gt;&lt;div class="cta_body"&gt;&lt;div class="cta_body_image cta_body_image_right"&gt;&lt;a href="https://juku-escot.com/onepoint/" target="_blank"&gt;&lt;img width="956" height="253" src="https://juku-escot.com/wp-content/uploads/2020/05/スライドショーロゴ.png" class="attachment-large size-large" alt="" srcset="https://juku-escot.com/wp-content/uploads/2020/05/スライドショーロゴ.png 956w, https://juku-escot.com/wp-content/uploads/2020/05/スライドショーロゴ-300x79.png 300w, https://juku-escot.com/wp-content/uploads/2020/05/スライドショーロゴ-768x203.png 768w" sizes="(max-width: 956px) 100vw, 956px" /&gt;&lt;/a&gt;&lt;/div&gt;&lt;div class="cta_body_txt image_exist"&gt;【現代文】
&lt;br /&gt;比較的易しい記述問題を題材にして、授業を進めます。上記のような普遍的原理に基づいて解答を作成していきます。地頭を鍛えたい中学生や新傾向の大学入試共通テストの対策を始めたい受験生におススメの講座です。&lt;/div&gt;&lt;div class="cta_body_link"&gt;&lt;a href="https://juku-escot.com/onepoint/" class="btn btn-primary btn-block btn-lg" target="_blank"&gt;ワンポイント講座　思考力養成講座（5回完結）&lt;/a&gt;&lt;/div&gt;&lt;/div&gt;&lt;!-- [ /.vkExUnit_cta_body ] --&gt;&lt;/section&gt;			
------</t>
  </si>
  <si>
    <t>https://juku-escot.com/column/onlinejuku/</t>
  </si>
  <si>
    <t>以下のページは不自然なワードを使用しています。
これらを適切に自然な言葉に置き換えて下さい。
なお、本文の装飾や構造は絶対に変えないでください。
【対象ページURL】
https://juku-escot.com/column/onlinejuku/
【検出された不自然ワード】
（検出なし）
【本文】
------
&lt;p&gt;中高一貫校の英語や数学は進度が速く、学校独自の教材も重くなりがちです。通学や部活動で帰宅が遅い日ほど、予習・復習が後回しになり、定期テスト前に学習がバラバラになる――そんな悩みは珍しくありません。&lt;/p&gt;
&lt;p&gt;オンライン塾は移動の負担を減らせる一方で、授業が一方通行だったり、宿題や復習が回らなかったりすると「受けただけ」で終わりやすい面もあります。合う・合わないは、&lt;strong&gt;双方向のやりとり／学習の管理／学校教材との連動&lt;/strong&gt;がそろうかどうかで決まります。&lt;/p&gt;
&lt;p&gt;通塾時間を削って学習時間を確保しつつ、学校の進度に遅れない状態を作れるなら、オンラインは中高一貫校生にとって有力な選択肢になります。&lt;/p&gt;
&lt;h2&gt;中高一貫校のオンライン塾が「意味ない」と感じやすい理由&lt;/h2&gt;
&lt;p&gt;「意味ない」と感じる場面の多くは、オンラインそのものではなく、&lt;strong&gt;学習が回る条件が足りない&lt;/strong&gt;ことが原因です。中高一貫校の速い進度では、ここが弱いと理解の穴が残りやすくなります。&lt;/p&gt;
&lt;h3&gt;質問が遅れて理解の穴が残る&lt;/h3&gt;
&lt;ul&gt;
&lt;li&gt;&lt;strong&gt;起こりやすい状態&lt;/strong&gt;：その場で質問できずに先へ進む／分かったつもりで宿題が止まる&lt;/li&gt;
&lt;li&gt;&lt;strong&gt;避け方&lt;/strong&gt;：リアルタイムでやりとりできる形式を選び、授業中に「なぜそうなるか」を説明させて理解確認を入れる&lt;/li&gt;
&lt;/ul&gt;
&lt;h3&gt;学校の進度と合わず試験に結びつきにくい&lt;/h3&gt;
&lt;ul&gt;
&lt;li&gt;&lt;strong&gt;起こりやすい状態&lt;/strong&gt;：塾は進むが、学校の小テストや試験範囲とズレる&lt;/li&gt;
&lt;li&gt;&lt;strong&gt;避け方&lt;/strong&gt;：学校の進度と範囲表を前提に、予習・復習・直前対策の切り替えができるかを確認する&lt;/li&gt;
&lt;/ul&gt;
&lt;h3&gt;宿題と復習が回らず点につながりにくい&lt;/h3&gt;
&lt;ul&gt;
&lt;li&gt;&lt;strong&gt;起こりやすい状態&lt;/strong&gt;：授業は受けるが復習のタイミングが決まらない／提出物だけ終わって理解が残らない&lt;/li&gt;
&lt;li&gt;&lt;strong&gt;避け方&lt;/strong&gt;：宿題量を生活時間から逆算し、週ごとに調整できる運用（学習の管理）があるかを確認する&lt;/li&gt;
&lt;/ul&gt;
&lt;blockquote&gt;&lt;p&gt;オンラインで成果が出るかどうかは、&lt;strong&gt;双方向のやりとり&lt;/strong&gt;と&lt;strong&gt;学習の管理&lt;/strong&gt;と&lt;strong&gt;学校教材との連動&lt;/strong&gt;がそろっているかで決まります。&lt;/p&gt;&lt;/blockquote&gt;
&lt;h2&gt;定期テスト対策でオンライン塾を選ぶポイント&lt;/h2&gt;
&lt;h3&gt;学校教材・進度に合わせられる&lt;/h3&gt;
&lt;p&gt;中高一貫校では、学校独自の教材やカリキュラムにより、一般的な教科書前提の学習だけでは対応しきれないことがあります。&lt;br /&gt;
塾の学習が学校の授業や試験範囲に結びつくかは、&lt;strong&gt;学校の教材・進度・範囲表を前提に運用できるか&lt;/strong&gt;で大きく変わります。&lt;/p&gt;
&lt;p&gt;教室で教材対策をしていても、オンラインで同じ考え方が再現できなければ効果が出にくいので、オンラインでも学校ベースで進められるかを確認しましょう。&lt;/p&gt;
&lt;h3&gt;双方向でその場で質問できる&lt;/h3&gt;
&lt;p&gt;映像授業中心のオンライン学習では、分からない点を抱えたまま先へ進むことが起こりがちです。中高一貫校のペースでは、疑問を抱えたまま進むと差が広がりやすくなります。&lt;br /&gt;
そのため、&lt;strong&gt;その場で質問できる&lt;/strong&gt;環境（先生からの問いかけ、理解確認）があるかが重要です。&lt;/p&gt;
&lt;h3&gt;宿題と復習の管理がある&lt;/h3&gt;
&lt;p&gt;成果に直結するのは「授業の回数」よりも、&lt;strong&gt;復習が回るか&lt;/strong&gt;です。学習時間が限られる中高一貫校生ほど、宿題量が生活時間に合っているか、週ごとに調整できるかが効きます。&lt;/p&gt;
&lt;h3&gt;授業時間が柔軟で続けやすい&lt;/h3&gt;
&lt;p&gt;部活動・行事・通学時間の影響で、週の負荷が読みにくい時期があります。オンラインで移動がなくても、授業時間が生活に合わなければ継続が難しくなります。&lt;br /&gt;
平日・土日を含めて選べる時間帯があるか、試験前に日程の調整がしやすいかを見ておきましょう。&lt;/p&gt;
&lt;h3&gt;板書の負担を減らし見返せる&lt;/h3&gt;
&lt;p&gt;学習時間が限られている場合、書き写しに時間を取られる授業は効率が落ちます。&lt;br /&gt;
「理解に集中できる」「授業内容を見返せる」仕組みがあると、復習が回りやすくなります。&lt;/p&gt;
&lt;h2&gt;入塾前に確認したいチェックリスト&lt;/h2&gt;
&lt;p&gt;比較サイトや口コミだけで決めるより、「学習が回る条件」を先に確認した方が外しにくいです。体験授業がある場合は、下記を&lt;strong&gt;実際に試して&lt;/strong&gt;確かめてください。&lt;/p&gt;
&lt;ul&gt;
&lt;li&gt;&lt;strong&gt;双方向&lt;/strong&gt;：その場で質問できる／講師から問いかけがある／理解確認がある&lt;/li&gt;
&lt;li&gt;&lt;strong&gt;学習の管理&lt;/strong&gt;：宿題が量だけでなく回し方まで提示される（週ごとの調整ができる）&lt;/li&gt;
&lt;li&gt;&lt;strong&gt;学校連動&lt;/strong&gt;：学校の教材・進度・試験範囲に合わせた運用ができる&lt;/li&gt;
&lt;li&gt;&lt;strong&gt;復習の流れ&lt;/strong&gt;：解説が見返せる／復習ポイントが分かりやすい&lt;/li&gt;
&lt;li&gt;&lt;strong&gt;生活との相性&lt;/strong&gt;：部活や通学を前提に、継続できる時間帯で決められる&lt;/li&gt;
&lt;/ul&gt;
&lt;h2&gt;対面塾とオンライン塾の違い&lt;/h2&gt;
&lt;p&gt;どちらが良いか迷う場合は、学習環境と「時間のゆとり」の優先順位で判断しましょう。中高一貫校生に特化した比較は以下の通りです。&lt;/p&gt;
&lt;table class="table table-bordered" style="width: 100%; border-collapse: collapse;"&gt;
&lt;thead&gt;
&lt;tr style="background-color: #f8f9fa;"&gt;
&lt;th style="padding: 10px; border: 1px solid #dee2e6;"&gt;比較項目&lt;/th&gt;
&lt;th style="padding: 10px; border: 1px solid #dee2e6;"&gt;一般的な対面塾&lt;/th&gt;
&lt;th style="padding: 10px; border: 1px solid #dee2e6; color: #ff0000;"&gt;オンライン（例：エスコット）&lt;/th&gt;
&lt;/tr&gt;
&lt;/thead&gt;
&lt;tbody&gt;
&lt;tr&gt;
&lt;td style="padding: 10px; border: 1px solid #dee2e6; font-weight: bold;"&gt;移動時間&lt;/td&gt;
&lt;td style="padding: 10px; border: 1px solid #dee2e6;"&gt;往復30〜90分（夜遅くなりやすい）&lt;/td&gt;
&lt;td style="padding: 10px; border: 1px solid #dee2e6;"&gt;0分（帰宅後すぐ受講しやすい）&lt;/td&gt;
&lt;/tr&gt;
&lt;tr&gt;
&lt;td style="padding: 10px; border: 1px solid #dee2e6; font-weight: bold;"&gt;学校教材への対応&lt;/td&gt;
&lt;td style="padding: 10px; border: 1px solid #dee2e6;"&gt;塾指定の教材が中心になりやすい&lt;/td&gt;
&lt;td style="padding: 10px; border: 1px solid #dee2e6;"&gt;学校の教材・範囲表に合わせて進めやすい&lt;/td&gt;
&lt;/tr&gt;
&lt;tr&gt;
&lt;td style="padding: 10px; border: 1px solid #dee2e6; font-weight: bold;"&gt;質問のしやすさ&lt;/td&gt;
&lt;td style="padding: 10px; border: 1px solid #dee2e6;"&gt;授業後に順番待ちになりやすい&lt;/td&gt;
&lt;td style="padding: 10px; border: 1px solid #dee2e6;"&gt;1対1のリアルタイム指導ならその場で解消しやすい&lt;/td&gt;
&lt;/tr&gt;
&lt;tr&gt;
&lt;td style="padding: 10px; border: 1px solid #dee2e6; font-weight: bold;"&gt;見返し&lt;/td&gt;
&lt;td style="padding: 10px; border: 1px solid #dee2e6;"&gt;ノート中心になりやすい&lt;/td&gt;
&lt;td style="padding: 10px; border: 1px solid #dee2e6;"&gt;解説データを見返せる運用にしやすい&lt;/td&gt;
&lt;/tr&gt;
&lt;/tbody&gt;
&lt;/table&gt;
&lt;h3&gt;定期テスト2週間前の回し方例&lt;/h3&gt;
&lt;p&gt;移動時間がないオンラインなら、試験期間中の「あと30分」を作りやすくなります。&lt;/p&gt;
&lt;ul&gt;
&lt;li&gt;&lt;strong&gt;18:30 帰宅・夕食&lt;/strong&gt;：移動がない分、休息の時間を確保しやすい&lt;/li&gt;
&lt;li&gt;&lt;strong&gt;19:30 オンライン授業&lt;/strong&gt;：試験範囲表を共有し、学校教材の難所を確認&lt;/li&gt;
&lt;li&gt;&lt;strong&gt;21:00 授業後の復習&lt;/strong&gt;：授業で扱った内容を見返し、類題で確認&lt;/li&gt;
&lt;li&gt;&lt;strong&gt;22:30 就寝&lt;/strong&gt;：睡眠を削りすぎず、翌日の集中力を落としにくい&lt;/li&gt;
&lt;/ul&gt;
&lt;h2&gt;併用するなら役割分担で考える&lt;/h2&gt;
&lt;p&gt;中高一貫校生は提出物・小テスト・行事・部活などで週の負荷が読みにくい時期があります。併用は「足し算」ではなく、役割を分けて考える方が続けやすいです。&lt;/p&gt;
&lt;ul&gt;
&lt;li&gt;&lt;strong&gt;学校フォロー中心&lt;/strong&gt;：オンラインで予習・復習を習慣にし、試験前だけ演習枠を厚くする&lt;/li&gt;
&lt;li&gt;&lt;strong&gt;苦手科目だけオンライン&lt;/strong&gt;：英語・数学など負荷が大きい科目をオンラインで管理し、他は学校のペースで進める&lt;/li&gt;
&lt;li&gt;&lt;strong&gt;忙しい時期だけオンライン&lt;/strong&gt;：大会・行事が多い時期はオンライン中心、落ち着いたら通塾を再検討する&lt;/li&gt;
&lt;/ul&gt;
&lt;h2&gt;エスコットのオンライン指導&lt;/h2&gt;
&lt;h3&gt;1対1で双方向の授業&lt;/h3&gt;
&lt;p&gt;エスコットのオンライン授業は、一方的な映像視聴ではなく、&lt;span style="color: #0000ff;"&gt;&lt;strong&gt;先生・生徒間のやりとりがある形式&lt;/strong&gt;&lt;/span&gt;です。&lt;/p&gt;
&lt;ul&gt;
&lt;li&gt;リアルタイムで問いかけを行い、理解の確認を入れる&lt;/li&gt;
&lt;li&gt;分からない点をその場で質問しやすい&lt;/li&gt;
&lt;li&gt;必要に応じて類題をその場で扱い、確認まで進める&lt;/li&gt;
&lt;/ul&gt;
&lt;h3&gt;電子黒板で理解に集中しやすい&lt;/h3&gt;
&lt;p&gt;オンライン授業でも、教室で使う電子黒板の運用を活用しています。&lt;/p&gt;
&lt;ul&gt;
&lt;li&gt;板書や解説を画面共有で確認できる&lt;/li&gt;
&lt;li&gt;書き写しの負担を減らし、理解に集中しやすい&lt;/li&gt;
&lt;li&gt;授業で扱った内容を保存し、復習に使える&lt;/li&gt;
&lt;/ul&gt;
&lt;p&gt;参考：&lt;a href="https://natsui-sansu-juku.com/story002/" target="_blank" rel="noopener"&gt;電子黒板システムの紹介&lt;/a&gt;&lt;/p&gt;
&lt;p&gt;オンライン受講の詳細は &lt;a href="https://juku-escot.com/online/" target="_blank" rel="noopener"&gt;オンライン授業&lt;/a&gt; もご覧ください。&lt;/p&gt;
&lt;h3&gt;学校教材への対応&lt;/h3&gt;
&lt;p&gt;中高一貫校で使われる学校教材や進度に合わせて、予習中心・復習中心・試験前の確認など、状況に応じた運用が可能です。&lt;/p&gt;
&lt;ul&gt;
&lt;li&gt;数学：&lt;a href="https://juku-escot.com/taikeisuugaku/" target="_blank" rel="noopener"&gt;学校数学の教材対策&lt;/a&gt;&lt;/li&gt;
&lt;li&gt;英語：学校配布の教材・範囲表に合わせた進め方（体験時に確認）&lt;/li&gt;
&lt;/ul&gt;
&lt;h2&gt;よくある質問（FAQ）&lt;/h2&gt;
&lt;div style="background: #f1f8ff; padding: 20px; border-radius: 8px;"&gt;
&lt;p&gt;&lt;strong&gt;Q. 画面越しだと集中できないのでは？&lt;/strong&gt;&lt;br /&gt;
A. 一方通行の動画視聴より、1対1で問いかけと理解確認が入る形式の方が、集中が続きやすいケースがあります。&lt;/p&gt;
&lt;p&gt;&lt;strong&gt;Q. 学校の進度がかなり速いのですが合わせられますか？&lt;/strong&gt;&lt;br /&gt;
A. 学校の進度と範囲表を前提に、次の小テスト・定期テストに合わせて学習内容を調整します。&lt;/p&gt;
&lt;p&gt;&lt;strong&gt;Q. 機材は必要ですか？&lt;/strong&gt;&lt;br /&gt;
A. パソコンまたはタブレット、安定したネット環境があれば受講できます。詳細は体験時に案内します。&lt;/p&gt;
&lt;/div&gt;
&lt;h2&gt;まとめ&lt;/h2&gt;
&lt;ul&gt;
&lt;li&gt;オンライン塾が「意味ない」と感じる原因は、双方向のやりとり・学習の管理・学校教材との連動が足りないことが多い&lt;/li&gt;
&lt;li&gt;定期テスト対策では、学校の進度と範囲表に合わせて運用できるかが重要&lt;/li&gt;
&lt;li&gt;入塾前はチェック項目を体験授業で実際に確かめる方が外しにくい&lt;/li&gt;
&lt;/ul&gt;
&lt;p&gt;中高一貫校の生活は忙しく、学習時間を増やすだけでは成果が出にくい時期があります。移動の負担を減らしつつ、学校のペースに合わせて学習が回る環境を選べると、定期テスト対策も進めやすくなります。&lt;/p&gt;
&lt;section class="veu_cta" id="veu_cta-500"&gt;&lt;h1 class="cta_title"&gt;開講講座：ワンポイント講座　古典ワンポイントゼミ【国語】&lt;/h1&gt;&lt;div class="cta_body"&gt;&lt;div class="cta_body_image cta_body_image_right"&gt;&lt;a href="https://juku-escot.com/onepoint/" target="_blank"&gt;&lt;img width="956" height="253" src="https://juku-escot.com/wp-content/uploads/2020/05/スライドショーロゴ.png" class="attachment-large size-large" alt="" srcset="https://juku-escot.com/wp-content/uploads/2020/05/スライドショーロゴ.png 956w, https://juku-escot.com/wp-content/uploads/2020/05/スライドショーロゴ-300x79.png 300w, https://juku-escot.com/wp-content/uploads/2020/05/スライドショーロゴ-768x203.png 768w" sizes="(max-width: 956px) 100vw, 956px" /&gt;&lt;/a&gt;&lt;/div&gt;&lt;div class="cta_body_txt image_exist"&gt;古典文法をパート別に分け、各パート２回完結の授業としてご用意しました。定期試験の範囲の対策に、受験生の苦手範囲の克服に、とニーズに合わせた受講が可能です。&lt;/div&gt;&lt;div class="cta_body_link"&gt;&lt;a href="https://juku-escot.com/onepoint/" class="btn btn-primary btn-block btn-lg" target="_blank"&gt;ワンポイント講座　古典ワンポイントゼミ【国語】&lt;/a&gt;&lt;/div&gt;&lt;/div&gt;&lt;!-- [ /.vkExUnit_cta_body ] --&gt;&lt;/section&gt;			
------</t>
  </si>
  <si>
    <t>https://juku-escot.com/ct/コラム/</t>
  </si>
  <si>
    <t>以下のページは不自然なワードを使用しています。
これらを適切に自然な言葉に置き換えて下さい。
なお、本文の装飾や構造は絶対に変えないでください。
【対象ページURL】
https://juku-escot.com/ct/コラム/
【検出された不自然ワード】
（検出なし）
【本文】
------
------</t>
  </si>
  <si>
    <t>https://juku-escot.com/grade/exam/</t>
  </si>
  <si>
    <t>以下のページは不自然なワードを使用しています。
これらを適切に自然な言葉に置き換えて下さい。
なお、本文の装飾や構造は絶対に変えないでください。
【対象ページURL】
https://juku-escot.com/grade/exam/
【検出された不自然ワード】
（検出なし）
【本文】
------
------</t>
  </si>
  <si>
    <t>https://juku-escot.com/grade/h1/</t>
  </si>
  <si>
    <t>以下のページは不自然なワードを使用しています。
これらを適切に自然な言葉に置き換えて下さい。
なお、本文の装飾や構造は絶対に変えないでください。
【対象ページURL】
https://juku-escot.com/grade/h1/
【検出された不自然ワード】
（検出なし）
【本文】
------
------</t>
  </si>
  <si>
    <t>https://juku-escot.com/grade/jh1/</t>
  </si>
  <si>
    <t>以下のページは不自然なワードを使用しています。
これらを適切に自然な言葉に置き換えて下さい。
なお、本文の装飾や構造は絶対に変えないでください。
【対象ページURL】
https://juku-escot.com/grade/jh1/
【検出された不自然ワード】
（検出なし）
【本文】
------
------</t>
  </si>
  <si>
    <t>https://juku-escot.com/grade/jh2/</t>
  </si>
  <si>
    <t>以下のページは不自然なワードを使用しています。
これらを適切に自然な言葉に置き換えて下さい。
なお、本文の装飾や構造は絶対に変えないでください。
【対象ページURL】
https://juku-escot.com/grade/jh2/
【検出された不自然ワード】
（検出なし）
【本文】
------
------</t>
  </si>
  <si>
    <t>https://juku-escot.com/grade/jh3/</t>
  </si>
  <si>
    <t>以下のページは不自然なワードを使用しています。
これらを適切に自然な言葉に置き換えて下さい。
なお、本文の装飾や構造は絶対に変えないでください。
【対象ページURL】
https://juku-escot.com/grade/jh3/
【検出された不自然ワード】
（検出なし）
【本文】
------
------</t>
  </si>
  <si>
    <t>https://juku-escot.com/info/</t>
  </si>
  <si>
    <t>以下のページは不自然なワードを使用しています。
これらを適切に自然な言葉に置き換えて下さい。
なお、本文の装飾や構造は絶対に変えないでください。
【対象ページURL】
https://juku-escot.com/info/
【検出された不自然ワード】
（検出なし）
【本文】
------
------</t>
  </si>
  <si>
    <t>https://juku-escot.com/info/2019winter/</t>
  </si>
  <si>
    <t>以下のページは不自然なワードを使用しています。
これらを適切に自然な言葉に置き換えて下さい。
なお、本文の装飾や構造は絶対に変えないでください。
【対象ページURL】
https://juku-escot.com/info/2019winter/
【検出された不自然ワード】
（検出なし）
【本文】
------
&lt;p&gt;&amp;nbsp;&lt;/p&gt;
&lt;p&gt;当塾では冬期講習会を実施させて頂く運びとなりました。&lt;br /&gt;
現在当塾に通塾されている塾生の皆さんは勿論のこと、&lt;br /&gt;
普段は他塾に通われている生徒さんにも門戸を開放致します！&lt;/p&gt;
&lt;p&gt;この絶好の機会に読解力のフォローアップ・更なる実力アップを&lt;br /&gt;
狙っている生徒さんの参加をお待ちしております。&lt;/p&gt;
&lt;p&gt;なお、詳細については、下記をご覧下さいませ。&lt;/p&gt;
&lt;p&gt;■対象：&lt;br /&gt;
①中学１年生～中学３年生&lt;br /&gt;
②高校１年生～高校３年生&lt;/p&gt;
&lt;p&gt;■内容：志望校対策、進学塾のクラスアップ対策等、ご要望に応じて独自にカリキュラムを作成します。&lt;/p&gt;
&lt;p&gt;■日程：12/23(月)～1/6(月)　9:00～21:20&lt;/p&gt;
&lt;p&gt;■会場：中高一貫校専門塾　エスコット&lt;/p&gt;
&lt;p&gt;■費用：&lt;/p&gt;
&lt;p&gt;①中学１年生～高校１年生&lt;br /&gt;
80分：11,200円/コマ　120分：16,800円/コマ&lt;br /&gt;
＋消費税のみ(入塾金は頂戴致しません)&lt;/p&gt;
&lt;p&gt;②高校２年生～高校３年生&lt;br /&gt;
80分：14,400円/コマ　120分：21,600円/コマ&lt;br /&gt;
＋消費税のみ(入塾金は頂戴致しません)&lt;/p&gt;
&lt;p&gt;※詳細につきましてはご確認頂ければ幸いです。&lt;/p&gt;
&lt;p&gt;なお、冬期講習会については、必要なコマ数分の費用を指導開始日までにお支払頂くことをお願いしております。&lt;/p&gt;
&lt;p&gt;———————–&lt;/p&gt;
&lt;p&gt;また、受講されるかどうかは別として、日頃の学習についてのお悩みなどご相談もお待ちしております。&lt;a href="https://juku-escot.com/inquiry/"&gt;お問い合わせフォーム&lt;/a&gt;よりご連絡をお願い致します。&lt;/p&gt;
&lt;p&gt;多くの皆さんのチャレンジ、お待ちしております！&lt;/p&gt;
&lt;section class="veu_cta" id="veu_cta-488"&gt;&lt;h1 class="cta_title"&gt;講座案内：学校対策　先取りコース【英語・数学】&lt;/h1&gt;&lt;div class="cta_body"&gt;&lt;div class="cta_body_image cta_body_image_right"&gt;&lt;a href="https://juku-escot.com/school/" target="_blank"&gt;&lt;img width="1024" height="267" src="https://juku-escot.com/wp-content/uploads/2019/03/学校対策その２-1024x267.png" class="attachment-large size-large" alt="" srcset="https://juku-escot.com/wp-content/uploads/2019/03/学校対策その２-1024x267.png 1024w, https://juku-escot.com/wp-content/uploads/2019/03/学校対策その２-300x78.png 300w, https://juku-escot.com/wp-content/uploads/2019/03/学校対策その２-768x201.png 768w, https://juku-escot.com/wp-content/uploads/2019/03/学校対策その２.png 1497w" sizes="(max-width: 1024px) 100vw, 1024px" /&gt;&lt;/a&gt;&lt;/div&gt;&lt;div class="cta_body_txt image_exist"&gt;【英語】
&lt;br /&gt;学校の先取りにとどまらず、各種英語資格の対策も可能です。また、中学英語修了後は大学受験を見据えた授業になります。
&lt;br /&gt;
&lt;br /&gt;【数学】
&lt;br /&gt;学校での学習を復習として活用することにより定着率を高めていくことが可能です。単元学習が終わり次第、受験指導に移ります。&lt;/div&gt;&lt;div class="cta_body_link"&gt;&lt;a href="https://juku-escot.com/school/" class="btn btn-primary btn-block btn-lg" target="_blank"&gt;学校対策　先取りコース【英語・数学】&lt;/a&gt;&lt;/div&gt;&lt;/div&gt;&lt;!-- [ /.vkExUnit_cta_body ] --&gt;&lt;/section&gt;			
------</t>
  </si>
  <si>
    <t>https://juku-escot.com/info/20200101/</t>
  </si>
  <si>
    <t>以下のページは不自然なワードを使用しています。
これらを適切に自然な言葉に置き換えて下さい。
なお、本文の装飾や構造は絶対に変えないでください。
【対象ページURL】
https://juku-escot.com/info/20200101/
【検出された不自然ワード】
（検出なし）
【本文】
------
&lt;p&gt;本日より、2020年度の生徒募集を開始致します。&lt;/p&gt;
&lt;p&gt;２月開講講座、個別指導の詳細については、下記をご覧下さいませ。&lt;/p&gt;
&lt;p&gt;■対象：&lt;/p&gt;
&lt;p&gt;①中学１年生～中学３年生&lt;br /&gt;
②高校１年生～高校３年生&lt;/p&gt;
&lt;p&gt;■内容：志望校対策、進学塾のクラスアップ対策等、ご要望に応じて独自にカリキュラムを作成します。&lt;/p&gt;
&lt;p&gt;■日程：なお、開講日は2/1(金)を予定しております。&lt;/p&gt;
&lt;p&gt;■会場：&lt;a href="https://juku-escot.com/access/" target="_blank" rel="noopener"&gt;中高一貫校専門塾　エスコット&lt;/a&gt;&lt;/p&gt;
&lt;p&gt;指導開始までの具体的な流れについては&lt;a href="https://juku-escot.com/kouza/" target="_blank" rel="noopener"&gt;開講講座のご案内&lt;/a&gt;を、ご確認下さいませ。&lt;/p&gt;
&lt;p&gt;また、受講されるかどうかは別として、日頃の学習についてのお悩みなどのご相談もお待ちしております。こちらの&lt;a href="https://juku-escot.com/inquiry/" target="_blank" rel="noopener"&gt;お問い合わせフォーム&lt;/a&gt;よりご連絡をお願い致します。&lt;/p&gt;
&lt;p&gt;やる気を持って取り組んでくれる皆さんのチャレンジをお待ちしております！&lt;/p&gt;
&lt;section class="veu_cta" id="veu_cta-498"&gt;&lt;h1 class="cta_title"&gt;講座案内：ワンポイント講座　思考力養成講座（5回完結）&lt;/h1&gt;&lt;div class="cta_body"&gt;&lt;div class="cta_body_image cta_body_image_right"&gt;&lt;a href="https://juku-escot.com/onepoint/" target="_blank"&gt;&lt;img width="956" height="253" src="https://juku-escot.com/wp-content/uploads/2020/05/スライドショーロゴ.png" class="attachment-large size-large" alt="" srcset="https://juku-escot.com/wp-content/uploads/2020/05/スライドショーロゴ.png 956w, https://juku-escot.com/wp-content/uploads/2020/05/スライドショーロゴ-300x79.png 300w, https://juku-escot.com/wp-content/uploads/2020/05/スライドショーロゴ-768x203.png 768w" sizes="(max-width: 956px) 100vw, 956px" /&gt;&lt;/a&gt;&lt;/div&gt;&lt;div class="cta_body_txt image_exist"&gt;【現代文】
&lt;br /&gt;比較的易しい記述問題を題材にして、授業を進めます。上記のような普遍的原理に基づいて解答を作成していきます。地頭を鍛えたい中学生や新傾向の大学入試共通テストの対策を始めたい受験生におススメの講座です。&lt;/div&gt;&lt;div class="cta_body_link"&gt;&lt;a href="https://juku-escot.com/onepoint/" class="btn btn-primary btn-block btn-lg" target="_blank"&gt;ワンポイント講座　思考力養成講座（5回完結）&lt;/a&gt;&lt;/div&gt;&lt;/div&gt;&lt;!-- [ /.vkExUnit_cta_body ] --&gt;&lt;/section&gt;			
------</t>
  </si>
  <si>
    <t>https://juku-escot.com/info/20200204/</t>
  </si>
  <si>
    <t>以下のページは不自然なワードを使用しています。
これらを適切に自然な言葉に置き換えて下さい。
なお、本文の装飾や構造は絶対に変えないでください。
【対象ページURL】
https://juku-escot.com/info/20200204/
【検出された不自然ワード】
（検出なし）
【本文】
------
&lt;p&gt;本日は掲題の件につきましてお知らせさせて頂きます。&lt;/p&gt;
&lt;p&gt;新塾「古典専門塾　かきつばた」を開校致しました。&lt;/p&gt;
&lt;p&gt;&lt;a href="https://koten-kakitsubata.jp/" target="_blank" rel="noopener noreferrer"&gt;古典専門塾かきつばた&lt;/a&gt;　は、&lt;/p&gt;
&lt;p&gt;当塾と同様の授業システムを利用し、&lt;/p&gt;
&lt;p&gt;古典専門の個別講座を開講予定です。&lt;/p&gt;
&lt;p&gt;新開校の「古典専門塾　かきつばた」を宜しくお願い致します。&lt;/p&gt;
&lt;section class="veu_cta" id="veu_cta-501"&gt;&lt;h1 class="cta_title"&gt;開講講座：ワンポイント講座　二週間完結・定期試験対策ゼミ【英語・数学】&lt;/h1&gt;&lt;div class="cta_body"&gt;&lt;div class="cta_body_image cta_body_image_right"&gt;&lt;a href="https://juku-escot.com/onepoint/" target="_blank"&gt;&lt;img width="956" height="253" src="https://juku-escot.com/wp-content/uploads/2020/05/スライドショーロゴ.png" class="attachment-large size-large" alt="" srcset="https://juku-escot.com/wp-content/uploads/2020/05/スライドショーロゴ.png 956w, https://juku-escot.com/wp-content/uploads/2020/05/スライドショーロゴ-300x79.png 300w, https://juku-escot.com/wp-content/uploads/2020/05/スライドショーロゴ-768x203.png 768w" sizes="(max-width: 956px) 100vw, 956px" /&gt;&lt;/a&gt;&lt;/div&gt;&lt;div class="cta_body_txt image_exist"&gt;【英語】
&lt;br /&gt;単発的に数回の授業で定期試験対策を行います。また、英語は資格試験の対策も可能です。ご相談ください。
&lt;br /&gt;
&lt;br /&gt;【数学】
&lt;br /&gt;単発的に数回の授業で定期試験対策を行います。 定期試験の範囲を一通り学習する、 もしくは試験までの時間が少ない場合でも最大限に得点を上げられるよう指導させていただきます。&lt;/div&gt;&lt;div class="cta_body_link"&gt;&lt;a href="https://juku-escot.com/onepoint/" class="btn btn-primary btn-block btn-lg" target="_blank"&gt;ワンポイント講座　二週間完結・定期試験対策ゼミ【英語・数学】&lt;/a&gt;&lt;/div&gt;&lt;/div&gt;&lt;!-- [ /.vkExUnit_cta_body ] --&gt;&lt;/section&gt;			
------</t>
  </si>
  <si>
    <t>https://juku-escot.com/info/20210723/</t>
  </si>
  <si>
    <t>以下のページは不自然なワードを使用しています。
これらを適切に自然な言葉に置き換えて下さい。
なお、本文の装飾や構造は絶対に変えないでください。
【対象ページURL】
https://juku-escot.com/info/20210723/
【検出された不自然ワード】
（検出なし）
【本文】
------
&lt;p&gt;本日は掲題の件につきましてお知らせさせて頂きます。&lt;/p&gt;
&lt;p&gt;新塾「受験理科専門塾　しゅん吉クエスト」を開校致しました。&lt;/p&gt;
&lt;p&gt;&lt;a href="https://rika-quest.com/" target="_blank" rel="noopener noreferrer"&gt;しゅん吉クエスト&lt;/a&gt;は、&lt;/p&gt;
&lt;p&gt;当塾と同様の授業システムを利用し、&lt;/p&gt;
&lt;p&gt;理科の個別講座を開講予定です。&lt;/p&gt;
&lt;p&gt;新開校の「しゅん吉クエスト」を宜しくお願い致します。&lt;/p&gt;
&lt;section class="veu_cta" id="veu_cta-495"&gt;&lt;h1 class="cta_title"&gt;講座案内：受験対策　文系数学対策講座【数学】&lt;/h1&gt;&lt;div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image_exist"&gt;数学ⅠAⅡB、もしくは数学ⅠAのみが必要な文系の受験生のための講座です。 全範囲の基本をしっかり身に付けていただきますが、 最低限の時間で最大限の効果を得るための学習計画を立てるなど、一人一人に合わせた指導をさせていただきます。&lt;/div&gt;&lt;div class="cta_body_link"&gt;&lt;a href="https://juku-escot.com/examination/" class="btn btn-primary btn-block btn-lg" target="_blank"&gt;受験対策　文系数学対策講座【数学】&lt;/a&gt;&lt;/div&gt;&lt;/div&gt;&lt;!-- [ /.vkExUnit_cta_body ] --&gt;&lt;/section&gt;			
------</t>
  </si>
  <si>
    <t>https://juku-escot.com/info/2021年度生徒募集のお知らせ/</t>
  </si>
  <si>
    <t>以下のページは不自然なワードを使用しています。
これらを適切に自然な言葉に置き換えて下さい。
なお、本文の装飾や構造は絶対に変えないでください。
【対象ページURL】
https://juku-escot.com/info/2021年度生徒募集のお知らせ/
【検出された不自然ワード】
（検出なし）
【本文】
------
&lt;p&gt;本日より、2021年度の生徒募集を開始致します。&lt;/p&gt;
&lt;p&gt;2月開講講座、個別指導の詳細については、下記をご覧下さいませ。&lt;/p&gt;
&lt;p&gt;■対象： ①中学1年生～中学3年生&lt;br /&gt;
②高校1年生～高校3年生&lt;/p&gt;
&lt;p&gt;■内容： 志望校対策、進学塾のクラスアップ対策等、ご要望に応じて独自にカリキュラムを作成します。&lt;/p&gt;
&lt;p&gt;■日程： なお、開講日は2/1（月）を予定しております。&lt;/p&gt;
&lt;p&gt;■会場： &lt;a href="https://juku-escot.com/access/" target="_blank" rel="noopener"&gt;中高一貫校専門塾　エスコット&lt;/a&gt;&lt;/p&gt;
&lt;p&gt;指導開始までの具体的な流れについては、&lt;a href="https://juku-escot.com/kouza/" target="_blank" rel="noopener"&gt;開講講座のご案内&lt;/a&gt;をご確認下さいませ。&lt;/p&gt;
&lt;p&gt;また、受講されるかどうかは別として、日頃の学習についてのお悩みなどのご相談もお待ちしております。こちらの&lt;a href="https://juku-escot.com/inquiry/" target="_blank" rel="noopener"&gt;お問い合わせフォーム&lt;/a&gt;よりご連絡をお願い致します。&lt;/p&gt;
&lt;p&gt;やる気を持って取り組んでくれる皆さんのチャレンジをお待ちしております！&lt;/p&gt;
&lt;section class="veu_cta" id="veu_cta-491"&gt;&lt;h1 class="cta_title"&gt;講座案内：受験対策　国公立二次対策講座【英語・数学・国語】&lt;/h1&gt;&lt;div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/&gt;特に、英文和訳や要約問題など日本語運用能力を問われる物に関しては、日本語からのアプローチも重視した授業になります。
&lt;br /&gt;
&lt;br /&gt;【数学】
&lt;br /&gt;２次試験では主に記述式の解答となりますので、答案を作成する際のポイントなどを含めて総合的な指導をさせていただきます。  減点のない、丸がもらえる答案を作れるようになることを目指します。
&lt;br /&gt;
&lt;br /&gt;【国語】
&lt;br /&gt;ご本人様に合わせた難易度から始めて、高難易度のレベルでもきちんと原理を運用できる受験生を目指します。【英語】
&lt;br /&gt;論述中心の問題形式ですので、一般的な英語学習の上に、英作文、条件英作文、英文和訳、要約問題など問題形式別の対策を実施します。特に、英文和訳や要約問題など日本語運用能力を問われる物に関しては、日本語からのアプローチも重視した授業になります。
&lt;br /&gt;
&lt;br /&gt;【数学】
&lt;br /&gt;国公立大を志望する受験生のための講座です。 ２次試験では主に記述式の解答となりますので、答案を作成する際のポイントなどを含めて総合的な指導をさせていただきます。 記述式の答案では、単に答えが合っていれば良いという訳にはいきません。 授業での質疑応答の中でも、基本的な問いに対して適切に答えられる習慣を身に付けていただきます。 減点のない、丸がもらえる答案を作れるようになることを目指します。
&lt;br /&gt;
&lt;br /&gt;【国語】
&lt;br /&gt;東京大・一橋大・京都大などを志望する受験生のための講座。ご本人様に合わせた難易度から始めて、高難易度のレベルでもきちんと原理を運用できる受験生を目指します。中一から高卒生まで、あらゆる段階からスタートできます。&lt;/div&gt;&lt;div class="cta_body_link"&gt;&lt;a href="https://juku-escot.com/examination/" class="btn btn-primary btn-block btn-lg" target="_blank"&gt;受験対策　国公立二次対策講座【英語・数学・国語】&lt;/a&gt;&lt;/div&gt;&lt;/div&gt;&lt;!-- [ /.vkExUnit_cta_body ] --&gt;&lt;/section&gt;			
------</t>
  </si>
  <si>
    <t>https://juku-escot.com/info/2022年度生徒募集のお知らせ-2/</t>
  </si>
  <si>
    <t>以下のページは不自然なワードを使用しています。
これらを適切に自然な言葉に置き換えて下さい。
なお、本文の装飾や構造は絶対に変えないでください。
【対象ページURL】
https://juku-escot.com/info/2022年度生徒募集のお知らせ-2/
【検出された不自然ワード】
（検出なし）
【本文】
------
&lt;p&gt;本日より、2022年度の生徒募集を開始致します。&lt;/p&gt;
&lt;p&gt;2月開講講座、個別指導の詳細については、下記をご覧下さいませ。&lt;/p&gt;
&lt;p&gt;■対象： ①中学1年生～中学3年生&lt;br /&gt;
②高校1年生～高校3年生&lt;/p&gt;
&lt;p&gt;■内容： 志望校対策、進学塾のクラスアップ対策等、ご要望に応じて独自にカリキュラムを作成します。&lt;/p&gt;
&lt;p&gt;■日程： なお、開講日は2/1（火）を予定しております。&lt;/p&gt;
&lt;p&gt;■会場： &lt;a href="https://juku-escot.com/access/" target="_blank" rel="noopener"&gt;中高一貫校専門塾　エスコット&lt;/a&gt;&lt;/p&gt;
&lt;p&gt;指導開始までの具体的な流れについては、&lt;a href="https://juku-escot.com/kouza/" target="_blank" rel="noopener"&gt;開講講座のご案内&lt;/a&gt;をご確認下さいませ。&lt;/p&gt;
&lt;p&gt;また、受講されるかどうかは別として、日頃の学習についてのお悩みなどのご相談もお待ちしております。こちらの&lt;a href="https://juku-escot.com/inquiry/" target="_blank" rel="noopener"&gt;お問い合わせフォーム&lt;/a&gt;よりご連絡をお願い致します。&lt;/p&gt;
&lt;p&gt;やる気を持って取り組んでくれる皆さんのチャレンジをお待ちしております！&lt;/p&gt;
&lt;section class="veu_cta" id="veu_cta-496"&gt;&lt;h1 class="cta_title"&gt;講座案内：受験対策　薬学部対策講座【数学】&lt;/h1&gt;&lt;div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image_exist"&gt;【数学】
&lt;br /&gt;薬学部など、数学ⅠAⅡBで受験する理系の受験生のための講座です。 全範囲の基本をしっかり押さえた上で、目指す大学のレベルに合わせた指導をさせていただきます。&lt;/div&gt;&lt;div class="cta_body_link"&gt;&lt;a href="https://juku-escot.com/examination/" class="btn btn-primary btn-block btn-lg" target="_blank"&gt;受験対策　薬学部対策講座【数学】&lt;/a&gt;&lt;/div&gt;&lt;/div&gt;&lt;!-- [ /.vkExUnit_cta_body ] --&gt;&lt;/section&gt;			
------</t>
  </si>
  <si>
    <t>https://juku-escot.com/kouza/</t>
  </si>
  <si>
    <t>以下のページは不自然なワードを使用しています。
これらを適切に自然な言葉に置き換えて下さい。
なお、本文の装飾や構造は絶対に変えないでください。
【対象ページURL】
https://juku-escot.com/kouza/
【検出された不自然ワード】
（検出なし）
【本文】
------
------</t>
  </si>
  <si>
    <t>https://juku-escot.com/progress/</t>
  </si>
  <si>
    <t>以下のページは不自然なワードを使用しています。
これらを適切に自然な言葉に置き換えて下さい。
なお、本文の装飾や構造は絶対に変えないでください。
【対象ページURL】
https://juku-escot.com/progress/
【検出された不自然ワード】
（検出なし）
【本文】
------
&lt;p&gt;&lt;img fetchpriority="high" decoding="async" class="alignleft size-large wp-image-1050" src="https://juku-escot.com/wp-content/uploads/2024/11/progress-1024x272.png" alt="プログレス教科書の表紙、多くの中高一貫校で採用される高度な英語教材" width="1024" height="272" srcset="https://juku-escot.com/wp-content/uploads/2024/11/progress-1024x272.png 1024w, https://juku-escot.com/wp-content/uploads/2024/11/progress-300x80.png 300w, https://juku-escot.com/wp-content/uploads/2024/11/progress-768x204.png 768w, https://juku-escot.com/wp-content/uploads/2024/11/progress.png 1280w" sizes="(max-width: 1024px) 100vw, 1024px" /&gt;&lt;/p&gt;
&lt;p&gt;&lt;strong&gt;&lt;span style="color: #800080;"&gt;プログレス&lt;/span&gt;&lt;/strong&gt;は、多くの中高一貫校で採用されている、&lt;strong&gt;&lt;span style="color: #800080;"&gt;高度な英語力を養うための教材&lt;/span&gt;&lt;/strong&gt;です。文部科学省検定教科書ではないぶん、&lt;strong&gt;難易度の高い英文・豊富な語彙・速い進度&lt;/strong&gt;が特徴で、うまく使いこなせれば英語力を大きく伸ばせます。&lt;/p&gt;
&lt;p&gt;一方で、&lt;strong&gt;予習・復習の負担の大きさ&lt;/strong&gt;や&lt;strong&gt;授業進度の速さ&lt;/strong&gt;から、「ついていけない」「他教科との両立が難しい」と感じる生徒さんも少なくありません。&lt;/p&gt;
&lt;p&gt;このページでは、&lt;/p&gt;
&lt;ul&gt;
&lt;li&gt;プログレス（Progress in English 21）の特徴と検定教科書との違い&lt;/li&gt;
&lt;li&gt;BOOK 1～BOOK 5の大まかな構成&lt;/li&gt;
&lt;li&gt;多くの中高一貫生が抱えやすい課題&lt;/li&gt;
&lt;li&gt;中高一貫校専門塾エスコットでの&lt;strong&gt;プログレス攻略サポート&lt;/strong&gt;&lt;/li&gt;
&lt;/ul&gt;
&lt;p&gt;について整理し、&lt;strong&gt;効率よく実力をつけるための学習イメージ&lt;/strong&gt;をお伝えします。&lt;/p&gt;
&lt;h2&gt;１．プログレス（Progress in English 21）とは？&lt;/h2&gt;
&lt;div style="border: 1px solid #D3BCE8; padding: 5px; border-radius: 5px;"&gt;
&lt;p&gt;『プログレス』は、中高一貫校で広く採用されている&lt;strong&gt;検定外の英語教材&lt;/strong&gt;で、日常生活や実社会で必要な英語力を養うことを目的としています。多彩な英文と語彙を通じて、&lt;strong&gt;聞く・話す・読む・書く&lt;/strong&gt;の４技能を総合的に伸ばせるよう作られています。&lt;/p&gt;
&lt;details&gt;
&lt;summary style="background-color: #6a1b9a; color: #ffffff; padding: 5px; border-radius: 3px; cursor: pointer;"&gt;もっと詳しく見る&lt;/summary&gt;
&lt;p&gt;『Progress in English』または『Progress in English 21』（以下『プログレス』）は、長らく多くの中高一貫校で使用されている、イエズス会出版から発行された英語教科書です。&lt;/p&gt;
&lt;p&gt;まず、プログレスは&lt;span style="color: #0000ff;"&gt;検定教科書ではありません。&lt;/span&gt;検定教科書とは、文部科学大臣の検定を受けて正式に小学校・中学校・高等学校で使用が認められた教科書のことです。&lt;/p&gt;
&lt;p&gt;一方、プログレスは検定教科書ではない代わりに、&lt;strong&gt;高い英語力を育てること&lt;/strong&gt;を目指しています。日常生活や実社会で必要な英語表現を重視しており、そのために検定教科書よりも&lt;strong&gt;難易度が高く&lt;/strong&gt;設定されている場合があります。&lt;/p&gt;
&lt;p&gt;また、プログレスは&lt;strong&gt;豊富な英文と語彙&lt;/strong&gt;を提供しているため、検定教科書と比べてより幅広い英語表現に触れられるのも特徴です。文章は主に「小説」「物語」「会話文」から構成され、&lt;span style="color: #0000ff;"&gt;日常生活に基づいた実用的な文例が多く取り入れられています。&lt;/span&gt;&lt;/p&gt;
&lt;p&gt;さらにプログレスは、&lt;strong&gt;聞く → 話す → 読む → 書く&lt;/strong&gt;の順でスキルを積み上げていく構成になっており、反復学習を支える作りになっています。これにより、学習者は総合的な英語力を無理なく高めていくことができます。まさに「&lt;span style="color: #ff0000;"&gt;効果的な学習&lt;/span&gt;」を支える教材と言えるでしょう。&lt;/p&gt;
&lt;p&gt;詳細については、当塾英語科講師・甲田による解説動画・コラムもご参照ください。&lt;/p&gt;
&lt;ul&gt;
&lt;li style="list-style-type: none;"&gt;
&lt;ul&gt;
&lt;li&gt;&lt;a href="https://youtu.be/iNKjZUoW5JE"&gt;【PROGRESS IN ENGLISH 21 完全攻略】はじめに（YouTube）&lt;/a&gt;&lt;/li&gt;
&lt;/ul&gt;
&lt;/li&gt;
&lt;/ul&gt;
&lt;/details&gt;
&lt;/div&gt;
&lt;h2&gt;プログレス（Progress in English 21）で最初に確認すること&lt;/h2&gt;
&lt;p&gt;&lt;strong&gt;結論：&lt;/strong&gt;まず「配布されている版（従来版／REVISED）とBOOK番号・授業の進度」を確認し、学習は&lt;strong&gt;教科書で土台づくり&lt;/strong&gt;と&lt;strong&gt;入試で必要な形式（特に長文）を別建て&lt;/strong&gt;に分けて進めます。&lt;/p&gt;
&lt;table&gt;
&lt;thead&gt;
&lt;tr&gt;
&lt;th&gt;検索意図&lt;/th&gt;
&lt;th&gt;このページでの答え&lt;/th&gt;
&lt;th&gt;まず見る場所（章名）&lt;/th&gt;
&lt;th&gt;注意点&lt;/th&gt;
&lt;/tr&gt;
&lt;/thead&gt;
&lt;tbody&gt;
&lt;tr&gt;
&lt;td&gt;プログレス英語教科書とは？&lt;/td&gt;
&lt;td&gt;検定教科書より「難易度・量・進度」が重く、BOOK1〜5で段階的に伸ばす教材。&lt;/td&gt;
&lt;td&gt;「１．プログレス（Progress in English 21）とは？」&lt;br /&gt;
「プログレス21と検定教科書の３つの違い」&lt;/td&gt;
&lt;td&gt;まず“重さの理由”を把握して、やり方を変える。&lt;/td&gt;
&lt;/tr&gt;
&lt;tr&gt;
&lt;td&gt;BOOKごとの中身（どこまでやれば？）&lt;/td&gt;
&lt;td&gt;BOOK1〜3で高校基礎文法の骨格、BOOK4〜5で総整理と実用表現。&lt;/td&gt;
&lt;td&gt;「BOOK 1～BOOK 5の構成と学べる内容」&lt;/td&gt;
&lt;td&gt;今の学年＝今のBOOKとは限らない（学校の進度で判断）。&lt;/td&gt;
&lt;/tr&gt;
&lt;tr&gt;
&lt;td&gt;難しい理由（つまずき）&lt;/td&gt;
&lt;td&gt;語彙量・予習負担・構造の複雑さ・授業進度の速さなどが重なって起きる。&lt;/td&gt;
&lt;td&gt;「２．プログレスでつまずきやすいポイント（主な課題）」&lt;/td&gt;
&lt;td&gt;“全部一人でやる”前提だと行き詰まりやすい。&lt;/td&gt;
&lt;/tr&gt;
&lt;tr&gt;
&lt;td&gt;定期テスト／受験はどう両立？&lt;/td&gt;
&lt;td&gt;予習復習は「やることを絞る」仕組み化。受験で必要な長文は教科書外で補う。&lt;/td&gt;
&lt;td&gt;「３．プログレス攻略の学習法と当塾のサポート」&lt;br /&gt;
「３）長文読解と大学入試レベルへの橋渡し」&lt;/td&gt;
&lt;td&gt;教科書対策だけで受験の長文が完結するわけではない。&lt;/td&gt;
&lt;/tr&gt;
&lt;/tbody&gt;
&lt;/table&gt;
&lt;h3&gt;困りごと別：まずやること&lt;/h3&gt;
&lt;ul&gt;
&lt;li&gt;&lt;strong&gt;難しい・追いつけない&lt;/strong&gt;：先に「２．プログレスでつまずきやすいポイント（主な課題）」で“何が重いのか”を特定する。&lt;/li&gt;
&lt;li&gt;&lt;strong&gt;大学受験が不安&lt;/strong&gt;：「受験勉強とのバランスの難しさ」→「３）長文読解と大学入試レベルへの橋渡し」を先に読む。&lt;/li&gt;
&lt;li&gt;&lt;strong&gt;進め方が分からない&lt;/strong&gt;：「３．プログレス攻略の学習法と当塾のサポート」で“やることの絞り込み”から着手する。&lt;/li&gt;
&lt;/ul&gt;
&lt;h3&gt;「採用校」を調べたい場合の近道&lt;/h3&gt;
&lt;p&gt;学校名の列挙より先に、&lt;strong&gt;学校配布資料・シラバス・教科書案内&lt;/strong&gt;で「教材名（Progress in English 21）」「版（従来／REVISED）」「BOOK番号」「授業の進度」を確認してください。プログレスは中高一貫校を中心に採用が広がりやすい教材のため、まず“自分の学校の運用”を押さえるのが近道です。&lt;/p&gt;
&lt;p&gt;このあと本文で、教科書の特徴→難易度（理由）→大学入試との関係→学習法と当塾サポートの順に確認できます。&lt;/p&gt;
&lt;h3&gt;プログレス21と検定教科書の３つの違い&lt;/h3&gt;
&lt;div style="border: 1px solid #D3BCE8; padding: 5px; border-radius: 5px;"&gt;
&lt;p&gt;プログレスは、&lt;strong&gt;「難しさ」「多さ」「スピード」&lt;/strong&gt;の３点で検定教科書と大きく異なります。この３点が「大変さ」の原因であると同時に、&lt;strong&gt;習得できれば大きなアドバンテージ&lt;/strong&gt;にもなります。&lt;/p&gt;
&lt;details&gt;
&lt;summary style="background-color: #6a1b9a; color: #ffffff; padding: 5px; border-radius: 3px; cursor: pointer;"&gt;３つの違いを詳しく見る&lt;/summary&gt;
&lt;ol&gt;
&lt;li&gt;
&lt;h4&gt;&lt;strong&gt;① 難易度の高さ&lt;/strong&gt;&lt;/h4&gt;
&lt;p&gt;もっとも分かりやすい違いが&lt;span style="color: #0000ff;"&gt;難易度&lt;/span&gt;です。『プログレス21』は、BOOK 1～BOOK 3の段階から、検定教科書（中１レベル）と比べて早い時期から高度な英語表現が登場します。&lt;/p&gt;
&lt;p&gt;そのぶん、&lt;strong&gt;早い段階から本格的な英文に触れられる&lt;/strong&gt;ため、英語力を本気で伸ばしたい生徒にとっては大きな利点となります。&lt;/li&gt;
&lt;li&gt;
&lt;h4&gt;&lt;strong&gt;② 文章量・語彙量の多さ&lt;/strong&gt;&lt;/h4&gt;
&lt;p&gt;プログレスは、文章の長さ・語彙数ともに&lt;span style="color: #ff0000;"&gt;検定教科書より高い水準&lt;/span&gt;です。日常生活や実用的な場面を想定したテキストが多く、&lt;/p&gt;
&lt;ul&gt;
&lt;li&gt;実際のコミュニケーションに近い表現&lt;/li&gt;
&lt;li&gt;多彩なリーディング素材&lt;/li&gt;
&lt;/ul&gt;
&lt;p&gt;を通じて、実践的な英語運用能力を養うことができます。&lt;/li&gt;
&lt;li&gt;
&lt;h4&gt;&lt;strong&gt;③ 文法習得までのスピード&lt;/strong&gt;&lt;/h4&gt;
&lt;p&gt;検定教科書では通常、&lt;strong&gt;６年間（中１～高３）&lt;/strong&gt;かけて学ぶ文法内容を、プログレスではBOOK 1～BOOK 3の範囲で&lt;strong&gt;３年間（中１～中３）&lt;/strong&gt;で習得することを目標としています。&lt;/p&gt;
&lt;p&gt;このスピーディーなカリキュラムにより、&lt;strong&gt;短期間で高校レベルの文法力&lt;/strong&gt;を身につけることができ、その後の実践的な読解・表現の土台を早期に固めることができます。&lt;/li&gt;
&lt;/ol&gt;
&lt;p&gt;こうした特徴から、『プログレス21』は&lt;span style="color: #ff0000;"&gt;「短期間で高度な英語スキルを身につけたい方」に特に適した教材&lt;/span&gt;と言えます。&lt;/p&gt;
&lt;/details&gt;
&lt;/div&gt;
&lt;h3&gt;BOOK 1～BOOK 5の構成と学べる内容&lt;/h3&gt;
&lt;p&gt;プログレスは、&lt;strong&gt;BOOK 1～BOOK 5&lt;/strong&gt;までの５冊構成です。&lt;/p&gt;
&lt;ul&gt;
&lt;li&gt;&lt;strong&gt;BOOK 1～3：&lt;/strong&gt;基礎～標準レベルの文法・語彙の体系的な習得&lt;/li&gt;
&lt;li&gt;&lt;strong&gt;BOOK 4～5：&lt;/strong&gt;文法の総整理と高度な表現・実用的内容への発展&lt;/li&gt;
&lt;/ul&gt;
&lt;p&gt;以下では、それぞれの冊子の概略と、当塾が提供している解説コンテンツをご紹介します。&lt;/p&gt;
&lt;details style="margin-bottom: 10px;"&gt;
&lt;summary style="background-color: #4b0082; color: #ffffff; font-weight: bold; cursor: pointer; padding: 8px; border-radius: 5px; margin: -5px -5px 5px -5px;"&gt;&lt;strong&gt;BOOK 1～BOOK 3：基礎文法の習得&lt;/strong&gt;&lt;/summary&gt;
&lt;p&gt;最初の３冊（BOOK 1～3）は、&lt;strong&gt;高校の基礎文法レベル&lt;/strong&gt;までを一気に学ぶために作られています。英語初心者にも理解しやすい構成で、&lt;strong&gt;英文の基本構造・基本語彙&lt;/strong&gt;を丁寧に積み上げていきます。&lt;/p&gt;
&lt;div style="border: 1px solid #D3BCE8; padding: 5px; border-radius: 5px; margin-bottom: 10px;"&gt;
&lt;details&gt;
&lt;summary style="background-color: #6a1b9a; color: #ffffff; padding: 5px; border-radius: 3px; cursor: pointer;"&gt;プログレス21 REVISED BOOK 1（約1,290語）&lt;/summary&gt;
&lt;p&gt;成語を含む単語数は&lt;strong&gt;約1,290語&lt;/strong&gt;で、中１～中２用とされています。&lt;/p&gt;
&lt;div class="rounded" style="background-color: whitesmoke; padding: 10px;"&gt;
&lt;p&gt;&lt;strong&gt;主な単元：&lt;/strong&gt;現在形、疑問文（be動詞）、疑問詞、複数形、所有格、現在形（一般動詞）、命令文、３単現、現在進行形、代名詞の目的格、過去形、過去進行形、未来を表す表現、some・anyの使い方、数量・分量の表し方、助動詞、There is/are構文、頻度・時間の表し方、前置詞、不定詞 など&lt;/p&gt;
&lt;/div&gt;
&lt;p&gt;各項目については、当塾英語科講師・甲田による解説が公開されています（一部抜粋）。&lt;/p&gt;
&lt;table style="table-layout: fixed; line-height: 100%;" border="1"&gt;
&lt;tbody&gt;
&lt;tr align="center"&gt;
&lt;td width="10%"&gt;1&lt;/td&gt;
&lt;td width="20%"&gt;&lt;a href="https://eng-support.com/column/progressbook1-1-1/"&gt;this is~.&lt;/a&gt;&lt;/td&gt;
&lt;td width="20%"&gt;&lt;a href="https://eng-support.com/column/progressbook1-1-2/"&gt;be動詞・不定冠詞&lt;/a&gt;&lt;/td&gt;
&lt;td width="20%"&gt;&lt;a href="https://eng-support.com/column/progressbook1-1-3/"&gt;疑問文&lt;/a&gt;&lt;/td&gt;
&lt;td width="20%"&gt;&lt;/td&gt;
&lt;/tr&gt;
&lt;tr align="center"&gt;
&lt;td&gt;2&lt;/td&gt;
&lt;td&gt;&lt;a href="https://eng-support.com/column/progressbook1-2-1/"&gt;疑問詞whatで始まる疑問文&lt;/a&gt;&lt;/td&gt;
&lt;td&gt;&lt;a href="https://eng-support.com/column/progressbook1-2-2/"&gt;Yes／Noの答え方&lt;/a&gt;&lt;/td&gt;
&lt;td&gt;&lt;a href="https://eng-support.com/column/progressbook1-2-3/"&gt;名詞を修飾する形容詞&lt;/a&gt;&lt;/td&gt;
&lt;td&gt;&lt;/td&gt;
&lt;/tr&gt;
&lt;tr align="center"&gt;
&lt;td&gt;3&lt;/td&gt;
&lt;td&gt;&lt;a href="https://eng-support.com/column/progressbook1-3-1/"&gt;複数形&lt;/a&gt;&lt;/td&gt;
&lt;td&gt;&lt;a href="https://eng-support.com/column/progressbook1-3-2/"&gt;所有格&lt;/a&gt;&lt;/td&gt;
&lt;td&gt;&lt;a href="https://eng-support.com/column/progressbook1-3-3/"&gt;疑問詞what/who・指示形容詞&lt;/a&gt;&lt;/td&gt;
&lt;td&gt;&lt;/td&gt;
&lt;/tr&gt;
&lt;tr align="center"&gt;
&lt;td&gt;4&lt;/td&gt;
&lt;td&gt;&lt;a href="https://eng-support.com/column/progressbook1-4-1/"&gt;一般動詞の平叙文(１人称)&lt;/a&gt;&lt;/td&gt;
&lt;td&gt;&lt;a href="https://eng-support.com/column/progressbook1-4-2/"&gt;一般動詞の疑問文&lt;/a&gt;&lt;/td&gt;
&lt;td&gt;&lt;a href="https://eng-support.com/column/progressbook1-4-3/"&gt;色を尋ねる疑問詞&lt;/a&gt;&lt;/td&gt;
&lt;td&gt;&lt;/td&gt;
&lt;/tr&gt;
&lt;tr align="center"&gt;
&lt;td&gt;5&lt;/td&gt;
&lt;td&gt;&lt;a href="https://eng-support.com/column/progressbook1-5-1/"&gt;疑問詞where・位置を表す前置詞&lt;/a&gt;&lt;/td&gt;
&lt;td&gt;&lt;a href="https://eng-support.com/column/progressbook1-5-2/"&gt;定冠詞&lt;/a&gt;&lt;/td&gt;
&lt;td&gt;&lt;a href="https://eng-support.com/column/progressbook1-5-3/"&gt;補語としての形容詞&lt;/a&gt;&lt;/td&gt;
&lt;td&gt;&lt;/td&gt;
&lt;/tr&gt;
&lt;tr align="center"&gt;
&lt;td&gt;6&lt;/td&gt;
&lt;td&gt;&lt;a href="https://eng-support.com/column/progressbook1-6-1/"&gt;命令文&lt;/a&gt;&lt;/td&gt;
&lt;td&gt;&lt;a href="https://eng-support.com/column/progressbook1-6-2/"&gt;Let'sを使う命令文&lt;/a&gt;&lt;/td&gt;
&lt;td&gt;&lt;a href="https://eng-support.com/column/progressbook1-6-3/"&gt;Shall weを使う疑問文&lt;/a&gt;&lt;/td&gt;
&lt;td&gt;&lt;/td&gt;
&lt;/tr&gt;
&lt;tr align="center"&gt;
&lt;td&gt;7&lt;/td&gt;
&lt;td&gt;&lt;a href="https://eng-support.com/column/progressbook1-7-1/"&gt;現在形の肯定文・３単現&lt;/a&gt;&lt;/td&gt;
&lt;td&gt;&lt;a href="https://eng-support.com/column/progressbook1-7-2/"&gt;現在形の否定文&lt;/a&gt;&lt;/td&gt;
&lt;td&gt;&lt;a href="https://eng-support.com/column/progressbook1-7-3/"&gt;現在形の疑問文&lt;/a&gt;&lt;/td&gt;
&lt;td&gt;&lt;/td&gt;
&lt;/tr&gt;
&lt;tr align="center"&gt;
&lt;td&gt;8&lt;/td&gt;
&lt;td&gt;&lt;a href="https://eng-support.com/column/progress-book1-8-1/"&gt;疑問詞what、一般動詞&lt;/a&gt;&lt;/td&gt;
&lt;td&gt;&lt;a href="https://eng-support.com/column/298/"&gt;疑問詞how many&lt;/a&gt;&lt;/td&gt;
&lt;td&gt;&lt;a href="https://eng-support.com/column/progress-book1-lesson8/"&gt;疑問詞when/whereと一般動詞&lt;/a&gt;&lt;/td&gt;
&lt;td&gt;&lt;/td&gt;
&lt;/tr&gt;
&lt;tr align="center"&gt;
&lt;td&gt;9&lt;/td&gt;
&lt;td&gt;&lt;a href="https://eng-support.com/column/progress-book1-lesson9-1/"&gt;現在進行形の平叙文&lt;/a&gt;&lt;/td&gt;
&lt;td&gt;&lt;a href="https://eng-support.com/column/progress-book1-lesson9-2/"&gt;現在進行形の疑問文&lt;/a&gt;&lt;/td&gt;
&lt;td&gt;&lt;a href="https://eng-support.com/column/progress-book1-lesson9-3/"&gt;代名詞の目的格&lt;/a&gt;&lt;/td&gt;
&lt;td&gt;&lt;/td&gt;
&lt;/tr&gt;
&lt;tr align="center"&gt;
&lt;td&gt;10&lt;/td&gt;
&lt;td&gt;&lt;a href="https://eng-support.com/column/progress-book1-lesson10-1/"&gt;規則動詞の過去形&lt;/a&gt;&lt;/td&gt;
&lt;td&gt;&lt;a href="https://eng-support.com/column/progress-book1-lesson10-2/"&gt;過去形の否定文&lt;/a&gt;&lt;/td&gt;
&lt;td&gt;&lt;a href="https://eng-support.com/column/progress-book1-lesson10-3/"&gt;過去形の疑問文&lt;/a&gt;&lt;/td&gt;
&lt;td&gt;&lt;/td&gt;
&lt;/tr&gt;
&lt;tr align="center"&gt;
&lt;td&gt;11&lt;/td&gt;
&lt;td&gt;&lt;a href="https://eng-support.com/column/progress-book1-lesson11-1/"&gt;不規則動詞の過去形&lt;/a&gt;&lt;/td&gt;
&lt;td&gt;&lt;a href="https://eng-support.com/column/progress-book1-lesson11-2/"&gt;疑問詞が主語となる疑問文&lt;/a&gt;&lt;/td&gt;
&lt;td&gt;&lt;a href="https://eng-support.com/column/progress-book1-lesson11-3/"&gt;nearとfar from&lt;/a&gt;&lt;/td&gt;
&lt;td&gt;&lt;/td&gt;
&lt;/tr&gt;
&lt;tr align="center"&gt;
&lt;td&gt;12&lt;/td&gt;
&lt;td&gt;&lt;a href="https://eng-support.com/column/progress-book1-lesson12-1/"&gt;be動詞の過去形&lt;/a&gt;&lt;/td&gt;
&lt;td&gt;&lt;a href="https://eng-support.com/column/progress-book1-lesson12-2/"&gt;過去進行形&lt;/a&gt;&lt;/td&gt;
&lt;td&gt;&lt;a href="https://eng-support.com/column/progress-book1-lesson12-3/"&gt;所有代名詞&lt;/a&gt;&lt;/td&gt;
&lt;td&gt;&lt;/td&gt;
&lt;/tr&gt;
&lt;tr align="center"&gt;
&lt;td&gt;13&lt;/td&gt;
&lt;td&gt;&lt;a href="https://eng-support.com/column/progress-book1-lesson13-1/"&gt;be going to~&lt;/a&gt;&lt;/td&gt;
&lt;td&gt;&lt;a href="https://eng-support.com/column/progress-book1-lesson13-2/"&gt;未来を表す否定文&lt;/a&gt;&lt;/td&gt;
&lt;td&gt;&lt;a href="https://eng-support.com/column/progress-book1-lesson13-3/"&gt;未来を表す疑問文&lt;/a&gt;&lt;/td&gt;
&lt;td&gt;&lt;/td&gt;
&lt;/tr&gt;
&lt;tr align="center"&gt;
&lt;td&gt;14&lt;/td&gt;
&lt;td&gt;&lt;a href="https://eng-support.com/column/progress-book1-lesson14-1/"&gt;Shall Iを使う疑問文&lt;/a&gt;&lt;/td&gt;
&lt;td&gt;&lt;a href="https://eng-support.com/column/progress-book1-lesson14-2/"&gt;否定文・疑問文で使われるany&lt;/a&gt;&lt;/td&gt;
&lt;td&gt;&lt;a href="https://eng-support.com/column/progress-book1-lesson14-3/"&gt;物質名詞&lt;/a&gt;&lt;/td&gt;
&lt;td&gt;&lt;a href="https://eng-support.com/column/progress-book1-lesson14-4/"&gt;否定疑問文と答え方&lt;/a&gt;&lt;/td&gt;
&lt;/tr&gt;
&lt;tr align="center"&gt;
&lt;td&gt;15&lt;/td&gt;
&lt;td&gt;&lt;a href="https://eng-support.com/column/progress-book1-lesson15-1/"&gt;many+複数形 / much+単数形&lt;/a&gt;&lt;/td&gt;
&lt;td&gt;&lt;a href="https://eng-support.com/column/progress-book1-lesson15-2/"&gt;how much+物質名詞&lt;/a&gt;&lt;/td&gt;
&lt;td&gt;&lt;a href="https://eng-support.com/column/progress-book1-lesson15-3/"&gt;物質名詞の数量&lt;/a&gt;&lt;/td&gt;
&lt;td&gt;&lt;a href="https://eng-support.com/column/progress-book1-lesson15-4/"&gt;a few，a little，a lot of&lt;/a&gt;&lt;/td&gt;
&lt;/tr&gt;
&lt;tr align="center"&gt;
&lt;td&gt;16&lt;/td&gt;
&lt;td&gt;&lt;a href="https://eng-support.com/column/progress-book1-lesson16-1/"&gt;助動詞can&lt;/a&gt;&lt;/td&gt;
&lt;td&gt;&lt;a href="https://eng-support.com/column/progress-book1-lesson16-2/"&gt;当然・勧告を表すshould&lt;/a&gt;&lt;/td&gt;
&lt;td&gt;&lt;a href="https://eng-support.com/column/progress-book1-lesson16-3/"&gt;義務・必要を表すhave to-v&lt;/a&gt;&lt;/td&gt;
&lt;td&gt;&lt;a href="https://eng-support.com/column/progress-book1-lesson16-4/"&gt;選択疑問文&lt;/a&gt;&lt;/td&gt;
&lt;/tr&gt;
&lt;tr align="center"&gt;
&lt;td&gt;17&lt;/td&gt;
&lt;td&gt;&lt;a href="https://eng-support.com/column/progress-book1-lesson17-1/"&gt;there+be動詞&lt;/a&gt;&lt;/td&gt;
&lt;td&gt;&lt;a href="https://eng-support.com/column/progress-book1-lesson17-2/"&gt;there+be動詞の疑問文&lt;/a&gt;&lt;/td&gt;
&lt;td&gt;&lt;a href="https://eng-support.com/column/progress-book1-lesson17-3/"&gt;there+be動詞の否定文&lt;/a&gt;&lt;/td&gt;
&lt;td&gt;&lt;a href="https://eng-support.com/column/progress-book1-lesson17-4/"&gt;不規則変化の複数形&lt;/a&gt;&lt;/td&gt;
&lt;/tr&gt;
&lt;tr align="center"&gt;
&lt;td&gt;18&lt;/td&gt;
&lt;td&gt;&lt;a href="https://eng-support.com/column/progress-book1-lesson18-1/"&gt;how oftenと頻度の表し方&lt;/a&gt;&lt;/td&gt;
&lt;td&gt;&lt;a href="https://eng-support.com/column/progress-book1-lesson18-2/"&gt;how longと時間の表し方&lt;/a&gt;&lt;/td&gt;
&lt;td&gt;&lt;a href="https://eng-support.com/column/progress-book1-lesson18-3/"&gt;how+形容詞&lt;/a&gt;&lt;/td&gt;
&lt;td&gt;&lt;a href="https://eng-support.com/column/progress-book1-lesson18-4/"&gt;複数名詞の所有格&lt;/a&gt;&lt;/td&gt;
&lt;/tr&gt;
&lt;tr align="center"&gt;
&lt;td&gt;19&lt;/td&gt;
&lt;td&gt;&lt;a href="https://eng-support.com/column/progress-book1-lesson19-1/"&gt;頻度を表す副詞&lt;/a&gt;&lt;/td&gt;
&lt;td&gt;&lt;a href="https://eng-support.com/column/book1-lesson19-scene2/"&gt;前置詞のまとめ&lt;/a&gt;&lt;/td&gt;
&lt;td&gt;&lt;a href="https://eng-support.com/column/book1-lesson19-scene3/"&gt;形容詞として働く前置詞句&lt;/a&gt;&lt;/td&gt;
&lt;td&gt;&lt;a href="https://eng-support.com/column/progress-book1-lesson19-4/"&gt;所有・所属を表すof+名詞&lt;/a&gt;&lt;/td&gt;
&lt;/tr&gt;
&lt;tr align="center"&gt;
&lt;td&gt;20&lt;/td&gt;
&lt;td&gt;&lt;a href="https://eng-support.com/column/progress-book1-lesson19-1/"&gt;SVOO文型&lt;/a&gt;&lt;/td&gt;
&lt;td&gt;&lt;a href="https://eng-support.com/column/progress-book1-lesson18-2/"&gt;不定詞(動詞の目的語)&lt;/a&gt;&lt;/td&gt;
&lt;td&gt;&lt;a href="https://eng-support.com/column/progress-book1-lesson18-3/"&gt;目的を表す不定詞&lt;/a&gt;&lt;/td&gt;
&lt;td&gt;&lt;a href="https://eng-support.com/column/progress-book1-lesson19-4/"&gt;every-／some-／any-／no-&lt;/a&gt;&lt;/td&gt;
&lt;/tr&gt;
&lt;/tbody&gt;
&lt;/table&gt;
&lt;p&gt;詳しい指導内容は、&lt;a href="https://juku-escot.com/kouza/j1-english/" target="_blank" rel="noopener"&gt;&lt;button class="btn btn-primary rounded-pill" type="button"&gt;中１英語&lt;/button&gt;&lt;/a&gt;をご覧ください。&lt;/p&gt;
&lt;/details&gt;
&lt;/div&gt;
&lt;div style="border: 1px solid #D3BCE8; padding: 5px; border-radius: 5px; margin-bottom: 10px;"&gt;
&lt;details&gt;
&lt;summary style="background-color: #6a1b9a; color: #ffffff; padding: 5px; border-radius: 3px; cursor: pointer;"&gt;プログレス21 REVISED BOOK 2（約1,520語）&lt;/summary&gt;
&lt;p&gt;成語を含む単語数は&lt;strong&gt;約1,520語&lt;/strong&gt;で、中２～中３用とされています。&lt;/p&gt;
&lt;div class="rounded" style="background-color: whitesmoke; padding: 10px;"&gt;
&lt;p&gt;&lt;strong&gt;主な単元：&lt;/strong&gt;未来の表現、感嘆文、比較、関係代名詞、不定詞、現在完了・現在完了進行形、過去完了・過去完了進行形、受動態、物の成り立ちの表し方、動名詞、再帰代名詞、知覚動詞、使役動詞 など&lt;/p&gt;
&lt;/div&gt;
&lt;p&gt;一部の単元はコラム記事でも解説しています。&lt;/p&gt;
&lt;table style="table-layout: fixed; line-height: 100%;" border="1"&gt;
&lt;tbody&gt;
&lt;tr align="center"&gt;
&lt;td width="10%"&gt;1&lt;/td&gt;
&lt;td width="20%"&gt;&lt;a href="https://eng-support.com/column/progress-book2-lesson1-1/"&gt;SVC文型&lt;/a&gt;&lt;/td&gt;
&lt;td width="20%"&gt;&lt;a href="https://eng-support.com/column/b00k2-lesson1-scene2/"&gt;SVOC文型&lt;/a&gt;&lt;/td&gt;
&lt;td width="20%"&gt;&lt;a href="https://eng-support.com/column/progressbook1-1-3/"&gt;助動詞will/won't&lt;/a&gt;&lt;/td&gt;
&lt;td width="20%"&gt;&lt;/td&gt;
&lt;/tr&gt;
&lt;tr align="center"&gt;
&lt;td&gt;2&lt;/td&gt;
&lt;td&gt;&lt;a href="https://eng-support.com/column/book2-lesson2-scene1/"&gt;感嘆文&lt;/a&gt;&lt;/td&gt;
&lt;td&gt;&lt;a href="https://eng-support.com/column/book2-lesson2-scene2/"&gt;副詞節：理由と時&lt;/a&gt;&lt;/td&gt;
&lt;td&gt;&lt;a href="https://eng-support.com/column/book2-lesson2-scene3/"&gt;副詞節：条件&lt;/a&gt;&lt;/td&gt;
&lt;td&gt;&lt;/td&gt;
&lt;/tr&gt;
&lt;tr align="center"&gt;
&lt;td&gt;3&lt;/td&gt;
&lt;td&gt;&lt;a href="https://eng-support.com/column/book2-lesson3-scene1/"&gt;比較（比較級）&lt;/a&gt;&lt;/td&gt;
&lt;td&gt;&lt;a href="https://eng-support.com/column/book2-lesson3-scene2/"&gt;比較(比較級2)&lt;/a&gt;&lt;/td&gt;
&lt;td&gt;&lt;a href="https://eng-support.com/column/book2-lesson3-scene3/"&gt;比較(原級)&lt;/a&gt;&lt;/td&gt;
&lt;td&gt;&lt;/td&gt;
&lt;/tr&gt;
&lt;tr align="center"&gt;
&lt;td&gt;4&lt;/td&gt;
&lt;td&gt;&lt;a href="https://eng-support.com/column/book2-lesson4-scene1/"&gt;比較（最上級）&lt;/a&gt;&lt;/td&gt;
&lt;td&gt;&lt;a href="https://eng-support.com/column/book2-lesson4-scene2/"&gt;Get＋become＋比較級＋and＋比較級/one of the＋最上級&lt;/a&gt;&lt;/td&gt;
&lt;td&gt;&lt;a href="https://eng-support.com/column/book2-lesson4-scene3/"&gt;付加疑問&lt;/a&gt;&lt;/td&gt;
&lt;td&gt;&lt;/td&gt;
&lt;/tr&gt;
&lt;tr align="center"&gt;
&lt;td&gt;5&lt;/td&gt;
&lt;td&gt;&lt;a href="https://eng-support.com/column/book2-lesson5-scene1/"&gt;withの用法&lt;/a&gt;&lt;/td&gt;
&lt;td&gt;&lt;a href="https://eng-support.com/column/book2-lesson5-scene2/"&gt;関係詞節(関係代名詞：主格)&lt;/a&gt;&lt;/td&gt;
&lt;td&gt;&lt;a href="https://eng-support.com/column/book2-lesson5-scene3/"&gt;関係詞節(関係代名詞：目的格)&lt;/a&gt;&lt;/td&gt;
&lt;td&gt;&lt;/td&gt;
&lt;/tr&gt;
&lt;/tbody&gt;
&lt;tbody&gt;
&lt;tr align="center"&gt;
&lt;td&gt;6&lt;/td&gt;
&lt;td&gt;&lt;a href="https://eng-support.com/column/book2-lesson6-scene1/"&gt;副詞の作り方&lt;/a&gt;&lt;/td&gt;
&lt;td&gt;&lt;a href="https://eng-support.com/column/book2-lesson6-scene2/"&gt;say/think［that］SV(名詞節)&lt;/a&gt;&lt;/td&gt;
&lt;td&gt;&lt;a href="https://eng-support.com/column/book2-lesson6-scene3/"&gt;不定詞の形容詞法&lt;/a&gt;&lt;/td&gt;
&lt;td&gt;&lt;/td&gt;
&lt;/tr&gt;
&lt;tr align="center"&gt;
&lt;td&gt;7&lt;/td&gt;
&lt;td&gt;&lt;a href="https://eng-support.com/column/book2-lesson7-scene1/"&gt;現在完了(完了と結果)&lt;/a&gt;&lt;/td&gt;
&lt;td&gt;&lt;a href="https://eng-support.com/column/book2-lesson7-scene2/"&gt;現在完了(経験)&lt;/a&gt;&lt;/td&gt;
&lt;td&gt;&lt;a href="https://eng-support.com/column/book2-lesson7-scene3/"&gt;現在完了進行形(継続)&lt;/a&gt;&lt;/td&gt;
&lt;td&gt;&lt;/td&gt;
&lt;/tr&gt;
&lt;tr align="center"&gt;
&lt;td&gt;8&lt;/td&gt;
&lt;td&gt;&lt;a href="https://eng-support.com/column/book2-lesson8-scene1/"&gt;過去完了&lt;/a&gt;&lt;/td&gt;
&lt;td&gt;&lt;a href="https://eng-support.com/column/book2-lesson8-scene2/"&gt;過去完了(進行形)&lt;/a&gt;&lt;/td&gt;
&lt;td&gt;&lt;a href="https://eng-support.com/column/book2-lesson7-scene3/"&gt;過去完了(進行形)&lt;/a&gt;&lt;/td&gt;
&lt;td&gt;&lt;/td&gt;
&lt;/tr&gt;
&lt;tr align="center"&gt;
&lt;td&gt;9&lt;/td&gt;
&lt;td&gt;&lt;a href="https://eng-support.com/column/book2-lesson9-scene1/"&gt;受動態の平叙文&lt;/a&gt;&lt;/td&gt;
&lt;td&gt;&lt;a href="https://eng-support.com/column/book2-lesson9-scene2/"&gt;受動態の疑問文&lt;/a&gt;&lt;/td&gt;
&lt;td&gt;&lt;a href="https://eng-support.com/column/book2-lesson9-scene3/"&gt;代名詞one&lt;/a&gt;&lt;/td&gt;
&lt;td&gt;&lt;/td&gt;
&lt;/tr&gt;
&lt;tr align="center"&gt;
&lt;td&gt;10&lt;/td&gt;
&lt;td&gt;&lt;a href="https://eng-support.com/column/book2-lesson10-scene1/"&gt;be surprised at～&lt;/a&gt;&lt;/td&gt;
&lt;td&gt;&lt;a href="https://eng-support.com/column/book2-lesson10-scene2/"&gt;be made of/from/into～&lt;/a&gt;&lt;/td&gt;
&lt;td&gt;&lt;a href="https://eng-support.com/column/book2-lesson10-scene3/"&gt;比較級＋than　I eI expected・not as＋原級＋as I expected&lt;/a&gt;&lt;/td&gt;
&lt;td&gt;&lt;/td&gt;
&lt;/tr&gt;
&lt;tr align="center"&gt;
&lt;td&gt;11&lt;/td&gt;
&lt;td&gt;&lt;a href="https://eng-support.com/column/book2-lesson11-scene1/"&gt;不定詞の副詞用法(1)&lt;/a&gt;&lt;/td&gt;
&lt;td&gt;&lt;a href="https://eng-support.com/column/book2-lesson11-scene2/"&gt;不定詞の副詞用法(2)&lt;/a&gt;&lt;/td&gt;
&lt;td&gt;&lt;a href="https://eng-support.com/column/book2-lesson11-scene3/"&gt;不定詞の副詞用法(3)&lt;/a&gt;&lt;/td&gt;
&lt;td&gt;&lt;/td&gt;
&lt;/tr&gt;
&lt;tr align="center"&gt;
&lt;td&gt;12&lt;/td&gt;
&lt;td&gt;&lt;a href="https://eng-support.com/column/book2-lesson12-scene1/"&gt;不定詞の名詞用法(主語)&lt;/a&gt;&lt;/td&gt;
&lt;td&gt;&lt;a href="https://eng-support.com/column/book2-lesson12-scene2/"&gt;不定詞の名詞用法(補語)&lt;/a&gt;&lt;/td&gt;
&lt;td&gt;&lt;a href="https://eng-support.com/column/book2-lesson12-scene3/"&gt;不定詞の副詞用法(補語)&lt;/a&gt;&lt;/td&gt;
&lt;td&gt;&lt;/td&gt;
&lt;/tr&gt;
&lt;tr align="center"&gt;
&lt;td&gt;13&lt;/td&gt;
&lt;td&gt;&lt;a href="https://eng-support.com/column/book2-lesson13-scene1/"&gt;動名詞の主語用法&lt;/a&gt;&lt;/td&gt;
&lt;td&gt;&lt;a href="https://eng-support.com/column/book2-lesson13-scene/"&gt;動名詞の動詞、前置詞、目的語&lt;/a&gt;&lt;/td&gt;
&lt;td&gt;&lt;a href="https://eng-support.com/column/book2-lesson13-scene3/"&gt;動名詞を含む慣用句&lt;/a&gt;&lt;/td&gt;
&lt;td&gt;&lt;/td&gt;
&lt;/tr&gt;
&lt;tr align="center"&gt;
&lt;td&gt;14&lt;/td&gt;
&lt;td&gt;&lt;a href="https://eng-support.com/column/book2-lesson13-scene1/"&gt;動名詞構文&lt;/a&gt;&lt;/td&gt;
&lt;td&gt;&lt;/td&gt;
&lt;td&gt;&lt;/td&gt;
&lt;td&gt;&lt;/td&gt;
&lt;/tr&gt;
&lt;/tbody&gt;
&lt;/table&gt;
&lt;p&gt;詳しい指導内容は、&lt;a href="https://juku-escot.com/kouza/j2-english/" target="_blank" rel="noopener"&gt;&lt;button class="btn btn-primary rounded-pill" type="button"&gt;中２英語&lt;/button&gt;&lt;/a&gt;をご覧ください。&lt;/p&gt;
&lt;/details&gt;
&lt;/div&gt;
&lt;div style="border: 1px solid #D3BCE8; padding: 5px; border-radius: 5px;"&gt;
&lt;details&gt;
&lt;summary style="background-color: #6a1b9a; color: #ffffff; padding: 5px; border-radius: 3px; cursor: pointer;"&gt;プログレス21 REVISED BOOK 3（約1,570語）&lt;/summary&gt;
&lt;p&gt;成語を含む単語数は&lt;strong&gt;約1,570語&lt;/strong&gt;で、中３～高１用とされています。&lt;/p&gt;
&lt;div class="rounded" style="background-color: whitesmoke; padding: 10px;"&gt;
&lt;p&gt;&lt;strong&gt;主な単元：&lt;/strong&gt;関係代名詞、分詞、副詞節、分詞構文、未来完了、推量を表す助動詞、関係副詞、間接話法、比較、仮定法 など&lt;/p&gt;
&lt;/div&gt;
&lt;p&gt;BOOK 3まで終了すると、&lt;strong&gt;高校英文法の骨格がほぼ一通り完成&lt;/strong&gt;します。ここから、入試レベルの長文読解・英作文への移行がスムーズになります。&lt;/p&gt;
&lt;p&gt;&lt;a href="https://juku-escot.com/kouza/j3-english/" target="_blank" rel="noopener"&gt;&lt;button class="btn btn-primary rounded-pill" type="button"&gt;中３英語&lt;/button&gt;&lt;/a&gt;&lt;/p&gt;
&lt;/details&gt;
&lt;/div&gt;
&lt;/details&gt;
&lt;details&gt;
&lt;summary style="background-color: #4b0082; color: #ffffff; font-weight: bold; cursor: pointer; padding: 8px; border-radius: 5px; margin: -5px -5px 5px -5px;"&gt;&lt;strong&gt;BOOK 4～BOOK 5：文法の整理と実用的な内容&lt;/strong&gt;&lt;/summary&gt;
&lt;p&gt;BOOK 4・BOOK 5は、BOOK 1～3で学んだ文法を&lt;strong&gt;体系的に整理し直す&lt;/strong&gt;とともに、より高度で実用的な表現を身につける段階です。&lt;/p&gt;
&lt;ul&gt;
&lt;li&gt;抜けている文法事項の補完&lt;/li&gt;
&lt;li&gt;言い換え・ニュアンスの違いなど表現力の強化&lt;/li&gt;
&lt;li&gt;実社会・ビジネス場面でも通用する英語の習得&lt;/li&gt;
&lt;/ul&gt;
&lt;p&gt;改訂版である『プログレス21 REVISED版』では、レイアウトや構成がより見やすくなり、学習者の利便性が高まっています。文法内容は従来版と同じですが、&lt;strong&gt;「使いやすさ」が強化された教材&lt;/strong&gt;です。&lt;/p&gt;
&lt;div style="border: 1px solid #D3BCE8; padding: 5px; border-radius: 5px; margin-bottom: 10px;"&gt;
&lt;details&gt;
&lt;summary style="background-color: #6a1b9a; color: #ffffff; padding: 5px; border-radius: 3px; cursor: pointer;"&gt;プログレス21 REVISED BOOK 4（約1,410語）&lt;/summary&gt;
&lt;p&gt;成語を含む単語数は&lt;strong&gt;約1,410語&lt;/strong&gt;です。&lt;/p&gt;
&lt;div class="rounded" style="background-color: whitesmoke; padding: 10px;"&gt;
&lt;p&gt;&lt;strong&gt;主な単元：&lt;/strong&gt;命令・忠告・依頼の表し方／現在時制のまとめ／意見の表し方／過去時制のまとめ／感情の表し方／未来時制のまとめ／願望・祝福などの表し方／仮定法のまとめ／好き嫌いの表し方／分詞のまとめ／想像の表し方／不定詞のまとめ／主張・説得・議論の仕方／動名詞のまとめ／メールなどによる連絡の取り方／直接話法・間接話法のまとめ／数やサイズの表し方／助動詞のまとめ／感謝・謝罪の表し方／関係詞節のまとめ&lt;/p&gt;
&lt;/div&gt;
&lt;/details&gt;
&lt;/div&gt;
&lt;div style="border: 1px solid #D3BCE8; padding: 5px; border-radius: 5px;"&gt;
&lt;details&gt;
&lt;summary style="background-color: #6a1b9a; color: #ffffff; padding: 5px; border-radius: 3px; cursor: pointer;"&gt;プログレス21 REVISED BOOK 5（約2,150語）&lt;/summary&gt;
&lt;p&gt;成語を含む単語数は&lt;strong&gt;約2,150語&lt;/strong&gt;です。&lt;/p&gt;
&lt;div class="rounded" style="background-color: whitesmoke; padding: 10px;"&gt;
&lt;p&gt;&lt;strong&gt;主な単元：&lt;/strong&gt;名詞／代名詞／形容詞／関係詞節／比較表現／副詞／倒置／省略／文の主語／動詞の態／否定表現 など&lt;/p&gt;
&lt;/div&gt;
&lt;/details&gt;
&lt;/div&gt;
&lt;p&gt;総括すると、『プログレス』はBOOK 1～5を通じて、&lt;strong&gt;基礎から上級まで段階的に英語力を伸ばす包括的な教材&lt;/strong&gt;です。&lt;/p&gt;
&lt;/details&gt;
&lt;h2&gt;２．プログレスでつまずきやすいポイント（主な課題）&lt;/h2&gt;
&lt;p&gt;プログレスは優れた教材である一方、実際の現場では次のような悩みが多く聞かれます。&lt;/p&gt;
&lt;h3&gt;よくある学習上のつまずき&lt;/h3&gt;
&lt;ul&gt;
&lt;li&gt;単語数・語彙量が多く、&lt;strong&gt;覚えるだけで手一杯になってしまう&lt;/strong&gt;&lt;/li&gt;
&lt;li&gt;予習で単語の意味調べに時間がかかり、&lt;span style="color: #0000ff;"&gt;和訳まで手が回らない&lt;/span&gt;&lt;/li&gt;
&lt;li&gt;単語の意味を調べても、&lt;span style="color: #0000ff;"&gt;英文の構造が複雑で自力では訳せない&lt;/span&gt;&lt;/li&gt;
&lt;li&gt;中高一貫校の授業進度が速く、&lt;strong&gt;内容を理解しないまま授業だけが進んでしまう&lt;/strong&gt;&lt;/li&gt;
&lt;li&gt;復習しようにも、&lt;strong&gt;どこから手をつければよいのか分からない&lt;/strong&gt;&lt;/li&gt;
&lt;li&gt;プログレス専用の参考書が少なく、&lt;strong&gt;自力での復習が難しい&lt;/strong&gt;&lt;/li&gt;
&lt;li&gt;教科書内の演習問題が少なく、&lt;strong&gt;応用問題に触れる機会が少ない&lt;/strong&gt;&lt;/li&gt;
&lt;li&gt;文法の解説が細かくなく、&lt;strong&gt;授業だけでは理解が追いつかない&lt;/strong&gt;&lt;/li&gt;
&lt;/ul&gt;
&lt;h3&gt;受験勉強とのバランスの難しさ&lt;/h3&gt;
&lt;p&gt;さらに、中高一貫校生ならではの課題として、&lt;/p&gt;
&lt;ul&gt;
&lt;li&gt;プログレスの予習・復習に時間をかけすぎると、&lt;span style="color: #ff0000;"&gt;大学受験で必要な勉強との両立が難しくなる&lt;/span&gt;&lt;/li&gt;
&lt;li&gt;大学入試で頻出の&lt;strong&gt;論説文・評論文&lt;/strong&gt;がプログレスでは扱われないため、&lt;strong&gt;入試用語彙・構文が不足しがち&lt;/strong&gt;&lt;/li&gt;
&lt;/ul&gt;
&lt;p&gt;といった点も無視できません。&lt;/p&gt;
&lt;p&gt;結果として、次のような状態に陥る生徒さんが多く見られます。&lt;/p&gt;
&lt;ul&gt;
&lt;li&gt;授業の進度に追いつけない&lt;/li&gt;
&lt;li&gt;単語が多すぎて覚えきれない&lt;/li&gt;
&lt;li&gt;予習で単語調べに時間がかかり、日本語訳まで終わらない&lt;/li&gt;
&lt;li&gt;英文が難しく、自力では訳せない&lt;/li&gt;
&lt;li&gt;予習・復習に時間を取られて、他教科の学習時間が減ってしまう&lt;/li&gt;
&lt;li&gt;対応する参考書がほとんどなく、授業だけでは理解が追いつかない&lt;/li&gt;
&lt;li&gt;演習量が足りず、応用問題に対応できない&lt;/li&gt;
&lt;li&gt;教科書の内容と受験に必要な内容が異なり、受験勉強がおろそかになる&lt;/li&gt;
&lt;li&gt;受験用の語彙・文法がなかなか身につかない&lt;/li&gt;
&lt;/ul&gt;
&lt;p&gt;こうした課題を整理したうえで、&lt;strong&gt;プログレスを「使いこなす」ための学習戦略&lt;/strong&gt;が必要になります。&lt;/p&gt;
&lt;h2&gt;３．プログレス攻略の学習法と当塾のサポート&lt;/h2&gt;
&lt;p&gt;中高一貫校専門塾エスコット（Escot）では、完全１対１の個別指導で、上記のような課題に対して次のような対策を行っています。&lt;/p&gt;
&lt;h3&gt;１）予習・復習の簡略化と「やるべきこと」の明確化&lt;/h3&gt;
&lt;p&gt;プログレスを自力で予習・復習しようとすると、&lt;strong&gt;「全部を一人でやろうとして挫折する」&lt;/strong&gt;というパターンになりがちです。当塾では、&lt;/p&gt;
&lt;ul&gt;
&lt;li&gt;&lt;strong&gt;予習専用プリント&lt;/strong&gt;を用意し、「どこまで・何をやれば良いか」を明確化&lt;/li&gt;
&lt;li&gt;&lt;strong&gt;復習用プリント&lt;/strong&gt;で、授業後にやるべき内容を具体的に提示&lt;/li&gt;
&lt;li&gt;文法・構文の&lt;strong&gt;学習計画に基づいた課題指定&lt;/strong&gt;で、やることを絞り込む&lt;/li&gt;
&lt;/ul&gt;
&lt;p&gt;といった形で、&lt;strong&gt;ムダな時間を削りつつ、必要な箇所に集中できる仕組み&lt;/strong&gt;を用意しています。&lt;/p&gt;
&lt;p&gt;また、授業内で小テストを実施し、&lt;strong&gt;定着度をその場でチェック&lt;/strong&gt;することで、「やりっぱなし」を防ぎます。&lt;/p&gt;
&lt;h3&gt;２）文法・構文の反復と単語・熟語の計画的な習得&lt;/h3&gt;
&lt;p&gt;プログレスを土台に実力を伸ばすには、&lt;/p&gt;
&lt;ul&gt;
&lt;li&gt;&lt;strong&gt;文法・構文を何度も繰り返し、身体に染み込ませる&lt;/strong&gt;&lt;/li&gt;
&lt;li&gt;単語・熟語を「その場限り」ではなく、&lt;strong&gt;長期的に覚え直す仕組み&lt;/strong&gt;を作る&lt;/li&gt;
&lt;/ul&gt;
&lt;p&gt;ことが不可欠です。&lt;/p&gt;
&lt;p&gt;当塾では、&lt;/p&gt;
&lt;ul&gt;
&lt;li&gt;文法・構文：授業内外で&lt;strong&gt;繰り返し演習&lt;/strong&gt;し、定着するまで反復&lt;/li&gt;
&lt;li&gt;単語・熟語：&lt;strong&gt;長期計画に基づく学習スケジュール&lt;/strong&gt;を作成し、週単位で無理なく進める&lt;/li&gt;
&lt;/ul&gt;
&lt;p&gt;ことで、テスト前だけの詰め込みではなく、&lt;strong&gt;積み上げ式の英語力&lt;/strong&gt;を育てていきます。&lt;/p&gt;
&lt;h3&gt;３）長文読解と大学入試レベルへの橋渡し&lt;/h3&gt;
&lt;p&gt;プログレスでは扱われない、&lt;span style="color: #0000ff;"&gt;大学入試で必要となる論説文・評論文&lt;/span&gt;についても、個々のレベルや志望校に合わせて対策を行います。&lt;/p&gt;
&lt;ul&gt;
&lt;li&gt;教科書とは別に、&lt;strong&gt;入試レベルの長文問題&lt;/strong&gt;にも段階的に取り組む&lt;/li&gt;
&lt;li&gt;論説文・評論文に特有の語彙・構文を整理し、&lt;strong&gt;受験に直結する読解力&lt;/strong&gt;を育てる&lt;/li&gt;
&lt;li&gt;プログレスの学習内容と受験勉強を&lt;strong&gt;うまく連携&lt;/strong&gt;させるカリキュラムを構築&lt;/li&gt;
&lt;/ul&gt;
&lt;p&gt;教科書対策と受験対策を切り離すのではなく、&lt;strong&gt;相互に補い合う形で学習を進める&lt;/strong&gt;ことを重視しています。&lt;/p&gt;
&lt;h3&gt;４）学年別コース・オンライン授業で柔軟に対応&lt;/h3&gt;
&lt;p&gt;学年別に英語対策コースを設け、プログレスの進度・学校のカリキュラムに合わせた指導が可能です。&lt;/p&gt;
&lt;ul&gt;
&lt;li&gt;&lt;a href="https://juku-escot.com/kouza/j1-english/" target="_blank" rel="noopener"&gt;中１ 英語コース&lt;/a&gt;&lt;/li&gt;
&lt;li&gt;&lt;a href="https://juku-escot.com/kouza/j2-english/" target="_blank" rel="noopener"&gt;中２ 英語コース&lt;/a&gt;&lt;/li&gt;
&lt;li&gt;&lt;a href="https://juku-escot.com/kouza/j3-english/" target="_blank" rel="noopener"&gt;中３ 英語コース&lt;/a&gt;&lt;/li&gt;
&lt;li&gt;&lt;a href="https://juku-escot.com/kouza/h1-english/" target="_blank" rel="noopener"&gt;高１ 英語コース&lt;/a&gt;&lt;/li&gt;
&lt;/ul&gt;
&lt;p&gt;また、教室での授業に加え、&lt;strong&gt;オンラインでも同様の授業&lt;/strong&gt;を受講することができます。&lt;/p&gt;
&lt;ul&gt;
&lt;li&gt;通塾時間が不要で、&lt;strong&gt;忙しい中高一貫生でも時間を有効活用&lt;/strong&gt;できる&lt;/li&gt;
&lt;li&gt;自宅など、勉強し慣れた環境で集中しやすい&lt;/li&gt;
&lt;li&gt;全国どこからでも、当塾のプログレス対策を受けられる&lt;/li&gt;
&lt;/ul&gt;
&lt;p&gt;オンライン授業の詳細は、&lt;a href="https://juku-escot.com/online/" target="_blank" rel="noopener"&gt;&lt;strong&gt;コチラ&lt;/strong&gt;&lt;/a&gt;をご覧ください。&lt;/p&gt;
&lt;p&gt;中高一貫校専門塾エスコット（Escot）は、完全１対１の個別指導で、生徒さん１人ひとりに合わせたプログレス対策を行っています。状況はお一人ずつ異なりますので、まずはお気軽にご相談ください。&lt;/p&gt;
&lt;p&gt;&lt;a href="https://juku-escot.com/inquiry/"&gt;&lt;img decoding="async" class="aligncenter size-medium wp-image-391" src="https://juku-escot.com/wp-content/uploads/2019/06/エスコット問い合わせ-1-300x56.png" alt="エスコット塾の問い合わせボタン" width="300" height="56" srcset="https://juku-escot.com/wp-content/uploads/2019/06/エスコット問い合わせ-1-300x56.png 300w, https://juku-escot.com/wp-content/uploads/2019/06/エスコット問い合わせ-1-768x144.png 768w, https://juku-escot.com/wp-content/uploads/2019/06/エスコット問い合わせ-1-1024x192.png 1024w, https://juku-escot.com/wp-content/uploads/2019/06/エスコット問い合わせ-1.png 1122w" sizes="(max-width: 300px) 100vw, 300px" /&gt;&lt;/a&gt;&lt;/p&gt;
&lt;h3&gt;その他の採用教材への対応&lt;/h3&gt;
&lt;p&gt;当塾では、プログレス対策に加えて、中高一貫校で多く採用されている下記教材の対策も行っています。&lt;/p&gt;
&lt;ul&gt;
&lt;li&gt;&lt;strong&gt;&lt;a href="https://juku-escot.com/newtreasure/" target="_blank" rel="noopener"&gt;ニュートレジャー&lt;/a&gt;&lt;/strong&gt;&lt;/li&gt;
&lt;li&gt;&lt;strong&gt;&lt;a href="https://juku-escot.com/birdland/" target="_blank" rel="noopener"&gt;バードランド&lt;/a&gt;&lt;/strong&gt;&lt;/li&gt;
&lt;/ul&gt;
&lt;p&gt;採用教材が異なる場合でも、学校の授業・定期テスト・大学受験までを見据えた指導が可能です。&lt;/p&gt;
&lt;h2&gt;４．まとめ：プログレスを「負担」から「武器」に変える&lt;/h2&gt;
&lt;p&gt;最後に、本ページのポイントを整理します。&lt;/p&gt;
&lt;ul&gt;
&lt;li&gt;プログレスは&lt;strong&gt;難易度・量・進度&lt;/strong&gt;の３点で検定教科書よりハードだが、そのぶん&lt;strong&gt;高い英語力を身につけるチャンス&lt;/strong&gt;でもある&lt;/li&gt;
&lt;li&gt;BOOK 1～3で高校基礎文法を３年間で一気に学び、BOOK 4～5で文法の総整理と実用的表現を磨いていく構成&lt;/li&gt;
&lt;li&gt;一方で、&lt;strong&gt;語彙量の多さ・授業進度の速さ・参考書の少なさ&lt;/strong&gt;などから、自己流の学習では行き詰まりやすい&lt;/li&gt;
&lt;li&gt;大学入試で必要な論説文・評論文は教科書に少ないため、&lt;strong&gt;別途入試対策が必要&lt;/strong&gt;&lt;/li&gt;
&lt;li&gt;エスコットでは、予習・復習の簡略化、文法・構文・単語の計画的学習、入試長文対策を通じて、&lt;strong&gt;プログレスを「使いこなす」学習&lt;/strong&gt;をサポートしている&lt;/li&gt;
&lt;/ul&gt;
&lt;p&gt;プログレスは、正しい方法とサポートがあれば、&lt;strong&gt;大きな負担ではなく強力な武器&lt;/strong&gt;になります。教材に振り回されるのではなく、&lt;strong&gt;自分の受験や将来のためにどう活かすか&lt;/strong&gt;という視点で、一緒に学習計画を立てていきましょう。&lt;/p&gt;
&lt;p&gt;英語の勉強全体の進め方については、&lt;/p&gt;
&lt;ul&gt;
&lt;li&gt;&lt;strong&gt;&lt;a href="https://juku-escot.com/column/eigobenkyouhou/" target="_blank" rel="noopener"&gt;中高一貫校に通う生徒のための英語勉強法&lt;/a&gt;&lt;/strong&gt;&lt;/li&gt;
&lt;li&gt;&lt;strong&gt;&lt;a href="https://juku-escot.com/column/keikaku_tatekata/" target="_blank" rel="noopener"&gt;中高一貫校に通う生徒のための勉強計画の立て方&lt;/a&gt;&lt;/strong&gt;&lt;/li&gt;
&lt;/ul&gt;
&lt;p&gt;もあわせてご覧いただき、&lt;strong&gt;教材・勉強法・計画&lt;/strong&gt;の３つをそろえて英語学習を進めていきましょう。&lt;/p&gt;
&lt;section class="veu_cta" id="veu_cta-498"&gt;&lt;h1 class="cta_title"&gt;講座案内：ワンポイント講座　思考力養成講座（5回完結）&lt;/h1&gt;&lt;div class="cta_body"&gt;&lt;div class="cta_body_image cta_body_image_right"&gt;&lt;a href="https://juku-escot.com/onepoint/" target="_blank"&gt;&lt;img width="956" height="253" src="https://juku-escot.com/wp-content/uploads/2020/05/スライドショーロゴ.png" class="attachment-large size-large" alt="" srcset="https://juku-escot.com/wp-content/uploads/2020/05/スライドショーロゴ.png 956w, https://juku-escot.com/wp-content/uploads/2020/05/スライドショーロゴ-300x79.png 300w, https://juku-escot.com/wp-content/uploads/2020/05/スライドショーロゴ-768x203.png 768w" sizes="(max-width: 956px) 100vw, 956px" /&gt;&lt;/a&gt;&lt;/div&gt;&lt;div class="cta_body_txt image_exist"&gt;【現代文】
&lt;br /&gt;比較的易しい記述問題を題材にして、授業を進めます。上記のような普遍的原理に基づいて解答を作成していきます。地頭を鍛えたい中学生や新傾向の大学入試共通テストの対策を始めたい受験生におススメの講座です。&lt;/div&gt;&lt;div class="cta_body_link"&gt;&lt;a href="https://juku-escot.com/onepoint/" class="btn btn-primary btn-block btn-lg" target="_blank"&gt;ワンポイント講座　思考力養成講座（5回完結）&lt;/a&gt;&lt;/div&gt;&lt;/div&gt;&lt;!-- [ /.vkExUnit_cta_body ] --&gt;&lt;/section&gt;			
------</t>
  </si>
  <si>
    <t>https://juku-escot.com/subject/english/</t>
  </si>
  <si>
    <t>以下のページは不自然なワードを使用しています。
これらを適切に自然な言葉に置き換えて下さい。
なお、本文の装飾や構造は絶対に変えないでください。
【対象ページURL】
https://juku-escot.com/subject/english/
【検出された不自然ワード】
（検出なし）
【本文】
------
------</t>
  </si>
  <si>
    <t>https://juku-escot.com/subject/janpanese/</t>
  </si>
  <si>
    <t>以下のページは不自然なワードを使用しています。
これらを適切に自然な言葉に置き換えて下さい。
なお、本文の装飾や構造は絶対に変えないでください。
【対象ページURL】
https://juku-escot.com/subject/janpanese/
【検出された不自然ワード】
（検出なし）
【本文】
------
------</t>
  </si>
  <si>
    <t>https://juku-escot.com/subject/math/</t>
  </si>
  <si>
    <t>以下のページは不自然なワードを使用しています。
これらを適切に自然な言葉に置き換えて下さい。
なお、本文の装飾や構造は絶対に変えないでください。
【対象ページURL】
https://juku-escot.com/subject/math/
【検出された不自然ワード】
（検出なし）
【本文】
------
------</t>
  </si>
  <si>
    <t>https://juku-escot.com/timetable-e/</t>
  </si>
  <si>
    <t>以下のページは不自然なワードを使用しています。
これらを適切に自然な言葉に置き換えて下さい。
なお、本文の装飾や構造は絶対に変えないでください。
【対象ページURL】
https://juku-escot.com/timetable-e/
【検出された不自然ワード】
（検出なし）
【本文】
------
&lt;h2&gt;時間割【英語】&lt;/h2&gt;
&lt;p&gt;&lt;script type="text/javascript"&gt;
jQuery(document).ready(function() {
	jQuery.ajaxSetup({cache:false}); //なくても良いがキャッシュを読み込まないように?
	jQuery('.ajax').each(function(){
		var src = jQuery(this).attr('src');
		if(src !=''){
			jQuery(this).load(src);
		}
	});
});
&lt;/script&gt;&lt;/p&gt;
&lt;div id="header" class="ajax" src="/res/okabe.html"&gt;&lt;/div&gt;
&lt;blockquote&gt;&lt;p&gt;〇：空き　×：予約済み&lt;/p&gt;
&lt;p&gt;【月～金】１限 16:30～18:20　，２限 18:40～20:30&lt;br /&gt;
【土～日】Ａ限 08:00～09:50　，Ｂ限 10:30～12:20　，Ｃ限 13:10～15:00&lt;br /&gt;
１限 15:10～17:00　，２限 17:10～19:00，３限 19:10～21:00&lt;/p&gt;&lt;/blockquote&gt;
&lt;p&gt;※詳細については、お問い合わせ下さいませ。&lt;/p&gt;
&lt;section class="veu_cta" id="veu_cta-498"&gt;&lt;h1 class="cta_title"&gt;講座案内：ワンポイント講座　思考力養成講座（5回完結）&lt;/h1&gt;&lt;div class="cta_body"&gt;&lt;div class="cta_body_image cta_body_image_right"&gt;&lt;a href="https://juku-escot.com/onepoint/" target="_blank"&gt;&lt;img width="956" height="253" src="https://juku-escot.com/wp-content/uploads/2020/05/スライドショーロゴ.png" class="attachment-large size-large" alt="" srcset="https://juku-escot.com/wp-content/uploads/2020/05/スライドショーロゴ.png 956w, https://juku-escot.com/wp-content/uploads/2020/05/スライドショーロゴ-300x79.png 300w, https://juku-escot.com/wp-content/uploads/2020/05/スライドショーロゴ-768x203.png 768w" sizes="(max-width: 956px) 100vw, 956px" /&gt;&lt;/a&gt;&lt;/div&gt;&lt;div class="cta_body_txt image_exist"&gt;【現代文】
&lt;br /&gt;比較的易しい記述問題を題材にして、授業を進めます。上記のような普遍的原理に基づいて解答を作成していきます。地頭を鍛えたい中学生や新傾向の大学入試共通テストの対策を始めたい受験生におススメの講座です。&lt;/div&gt;&lt;div class="cta_body_link"&gt;&lt;a href="https://juku-escot.com/onepoint/" class="btn btn-primary btn-block btn-lg" target="_blank"&gt;ワンポイント講座　思考力養成講座（5回完結）&lt;/a&gt;&lt;/div&gt;&lt;/div&gt;&lt;!-- [ /.vkExUnit_cta_body ] --&gt;&lt;/section&gt;			
------</t>
  </si>
  <si>
    <t>https://juku-escot.com/timetable-j/</t>
  </si>
  <si>
    <t>以下のページは不自然なワードを使用しています。
これらを適切に自然な言葉に置き換えて下さい。
なお、本文の装飾や構造は絶対に変えないでください。
【対象ページURL】
https://juku-escot.com/timetable-j/
【検出された不自然ワード】
（検出なし）
【本文】
------
&lt;h2&gt;時間割【国語】&lt;/h2&gt;
&lt;p&gt;１対１個別指導の空きコマ状況です。(2019/5/7更新)&lt;/p&gt;
&lt;table width="330"&gt;
&lt;tbody&gt;
&lt;tr&gt;
&lt;th&gt;&lt;/th&gt;
&lt;th&gt;日&lt;/th&gt;
&lt;th&gt;月&lt;/th&gt;
&lt;th&gt;火&lt;/th&gt;
&lt;th&gt;水&lt;/th&gt;
&lt;th&gt;木&lt;/th&gt;
&lt;th&gt;金&lt;/th&gt;
&lt;th&gt;土&lt;/th&gt;
&lt;/tr&gt;
&lt;tr&gt;
&lt;th&gt;Ａ限&lt;/th&gt;
&lt;td&gt;×&lt;/td&gt;
&lt;td bgcolor="#aaaaaa"&gt;&lt;/td&gt;
&lt;td bgcolor="#aaaaaa"&gt;&lt;/td&gt;
&lt;td bgcolor="#aaaaaa"&gt;&lt;/td&gt;
&lt;td bgcolor="#aaaaaa"&gt;&lt;/td&gt;
&lt;td bgcolor="#aaaaaa"&gt;&lt;/td&gt;
&lt;td&gt;×&lt;/td&gt;
&lt;/tr&gt;
&lt;tr&gt;
&lt;th&gt;Ｂ限&lt;/th&gt;
&lt;td&gt;×&lt;/td&gt;
&lt;td bgcolor="#aaaaaa"&gt;&lt;/td&gt;
&lt;td bgcolor="#aaaaaa"&gt;&lt;/td&gt;
&lt;td bgcolor="#aaaaaa"&gt;&lt;/td&gt;
&lt;td bgcolor="#aaaaaa"&gt;&lt;/td&gt;
&lt;td bgcolor="#aaaaaa"&gt;&lt;/td&gt;
&lt;td&gt;×&lt;/td&gt;
&lt;/tr&gt;
&lt;tr&gt;
&lt;th&gt;Ｃ限&lt;/th&gt;
&lt;td&gt;×&lt;/td&gt;
&lt;td bgcolor="#aaaaaa"&gt;&lt;/td&gt;
&lt;td bgcolor="#aaaaaa"&gt;&lt;/td&gt;
&lt;td bgcolor="#aaaaaa"&gt;&lt;/td&gt;
&lt;td bgcolor="#aaaaaa"&gt;&lt;/td&gt;
&lt;td bgcolor="#aaaaaa"&gt;&lt;/td&gt;
&lt;td&gt;×&lt;/td&gt;
&lt;/tr&gt;
&lt;tr&gt;
&lt;th&gt;１限&lt;/th&gt;
&lt;td&gt;×&lt;/td&gt;
&lt;td&gt;×&lt;/td&gt;
&lt;td&gt;×&lt;/td&gt;
&lt;td&gt;×&lt;/td&gt;
&lt;td&gt;×&lt;/td&gt;
&lt;td&gt;×&lt;/td&gt;
&lt;td&gt;×&lt;/td&gt;
&lt;/tr&gt;
&lt;tr&gt;
&lt;th&gt;２限&lt;/th&gt;
&lt;td&gt;×&lt;/td&gt;
&lt;td&gt;×&lt;/td&gt;
&lt;td&gt;×&lt;/td&gt;
&lt;td&gt;×&lt;/td&gt;
&lt;td&gt;×&lt;/td&gt;
&lt;td&gt;×&lt;/td&gt;
&lt;td&gt;×&lt;/td&gt;
&lt;/tr&gt;
&lt;tr&gt;
&lt;th&gt;３限&lt;/th&gt;
&lt;td&gt;×&lt;/td&gt;
&lt;td&gt;–&lt;/td&gt;
&lt;td&gt;–&lt;/td&gt;
&lt;td&gt;–&lt;/td&gt;
&lt;td&gt;–&lt;/td&gt;
&lt;td&gt;–&lt;/td&gt;
&lt;td&gt;×&lt;/td&gt;
&lt;/tr&gt;
&lt;/tbody&gt;
&lt;/table&gt;
&lt;blockquote&gt;&lt;p&gt;〇：空き　×：予約済み&lt;/p&gt;
&lt;p&gt;【月～金】１限 16:30～18:20　，２限 18:40～20:30&lt;br /&gt;
【土～日】Ａ限 08:00～09:50　，Ｂ限 10:30～12:20　，Ｃ限 13:10～15:00&lt;br /&gt;
１限 15:10～17:00　，２限 17:10～19:00，３限 19:10～21:00&lt;/p&gt;&lt;/blockquote&gt;
&lt;p&gt;※詳細については、お問い合わせ下さいませ。&lt;/p&gt;
&lt;section class="veu_cta" id="veu_cta-499"&gt;&lt;h1 class="cta_title"&gt;講座案内：ワンポイント講座　国文法ワンポイントゼミ【国語】&lt;/h1&gt;&lt;div class="cta_body"&gt;&lt;div class="cta_body_image cta_body_image_right"&gt;&lt;a href="https://juku-escot.com/onepoint/" target="_blank"&gt;&lt;img width="956" height="253" src="https://juku-escot.com/wp-content/uploads/2020/05/スライドショーロゴ.png" class="attachment-large size-large" alt="" srcset="https://juku-escot.com/wp-content/uploads/2020/05/スライドショーロゴ.png 956w, https://juku-escot.com/wp-content/uploads/2020/05/スライドショーロゴ-300x79.png 300w, https://juku-escot.com/wp-content/uploads/2020/05/スライドショーロゴ-768x203.png 768w" sizes="(max-width: 956px) 100vw, 956px" /&gt;&lt;/a&gt;&lt;/div&gt;&lt;div class="cta_body_txt image_exist"&gt;家政・看護系学部や、日大芸術学部、各女子大、学芸大、成蹊大など現代語の文法が頻繁に出題される大学の受験生におすすめの講座です。
&lt;br /&gt;
&lt;br /&gt;現代語の文法は古文の文法学習をするための準備として位置づけられていますので、定期試験対策としての受講だけでなく、古典文法の学習準備として中学生が受講することも歓迎しています。&lt;/div&gt;&lt;div class="cta_body_link"&gt;&lt;a href="https://juku-escot.com/onepoint/" class="btn btn-primary btn-block btn-lg" target="_blank"&gt;ワンポイント講座　国文法ワンポイントゼミ【国語】&lt;/a&gt;&lt;/div&gt;&lt;/div&gt;&lt;!-- [ /.vkExUnit_cta_body ] --&gt;&lt;/section&gt;			
------</t>
  </si>
  <si>
    <t>https://jukureiwa.com/access/</t>
  </si>
  <si>
    <t>以下のページは不自然なワードを使用しています。
これらを適切に自然な言葉に置き換えて下さい。
なお、本文の装飾や構造は絶対に変えないでください。
【対象ページURL】
https://jukureiwa.com/access/
【検出された不自然ワード】
（検出なし）
【本文】
------
&lt;h2&gt;教室へのアクセス&lt;/h2&gt;
&lt;h3&gt;住所&lt;/h3&gt;
&lt;p class="sc-eopZyb fhMqvU"&gt;〒160-0004 東京都新宿区四谷１－７　装美ビル301&lt;/p&gt;
&lt;h3&gt;地図&lt;/h3&gt;
&lt;p&gt;&lt;iframe style="border: 0;" tabindex="0" src="https://www.google.com/maps/embed?pb=!1m18!1m12!1m3!1d3240.595095693855!2d139.72618201561212!3d35.686970737263714!2m3!1f0!2f0!3f0!3m2!1i1024!2i768!4f13.1!3m3!1m2!1s0x60188c8b0a68e053%3A0xc651f249fed562a2!2z44CSMTYwLTAwMDQg5p2x5Lqs6YO95paw5a6_5Yy65Zub6LC377yR5LiB55uu77yX4oiS77yRIOijhee-juODk-ODqw!5e0!3m2!1sja!2sjp!4v1609311998772!5m2!1sja!2sjp" width="800" height="600" frameborder="0" allowfullscreen="allowfullscreen" aria-hidden="false" data-mce-fragment="1"&gt;&lt;/iframe&gt;&lt;/p&gt;
&lt;h3&gt;道順&lt;/h3&gt;
&lt;p&gt;四ツ谷駅の四ツ谷口を出てすぐの横断歩道を渡り、四谷見附の交差点を左折し直進します。&lt;/p&gt;
&lt;p&gt;&lt;img decoding="async" src="https://natsui-sansu-juku.com/wp-content/uploads/2021/01/S__105234441-768x1024.jpg" /&gt;&lt;/p&gt;
&lt;p&gt;少し進むと左手に&lt;span style="font-size: 1rem;"&gt;「四ツ谷　胡桃屋」が見えます。&lt;/span&gt;&lt;/p&gt;
&lt;p&gt;&lt;img decoding="async" src="https://natsui-sansu-juku.com/wp-content/uploads/2021/01/S__105234439-768x1024.jpg" /&gt;&lt;/p&gt;
&lt;p&gt;&lt;span style="font-size: 1rem;"&gt;「四ツ谷　胡桃屋」、「元祖やきとり串八珍　四谷店」の間のビルの３階が当塾です。&lt;/span&gt;&lt;/p&gt;
&lt;p&gt;&lt;img decoding="async" src="https://natsui-sansu-juku.com/wp-content/uploads/2021/01/S__105234437-768x1024.jpg" /&gt;&lt;/p&gt;
&lt;p&gt;&amp;nbsp;&lt;/p&gt;
&lt;h3&gt;アクセス&lt;/h3&gt;
&lt;p&gt;JR 四ツ谷駅&lt;br /&gt;
東京メトロ南北線　四ツ谷駅&lt;br /&gt;
東京メトロ丸の内線　四ツ谷駅&lt;/p&gt;
&lt;p&gt;四ツ谷口より徒歩２分&lt;/p&gt;
&lt;p&gt;&amp;nbsp;&lt;/p&gt;
&lt;section class="veu_cta" id="veu_cta-197"&gt;&lt;h1 class="cta_title"&gt;本科「地理の完成」≪８回完結講座≫&lt;/h1&gt;&lt;div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地理分野は「どこに何があるのか」「どこで何が行われているのか」を正しく理解することに尽きます。したがって「場所」つまり「地図」をベースにおいて理解を進めないと、きちんと知識を積み上げることが出来ません。当塾では、常に「どこ」というポイントに軸足を置きながら、様々な事象・現象を正しく理解させるように指導を行っていきます。&lt;/div&gt;&lt;div class="cta_body_link"&gt;&lt;a href="https://jukureiwa.com/honka/" class="btn btn-primary btn-block btn-lg" target="_blank"&gt;開講講座：本科「地理の完成」≪８回完結講座≫&lt;/a&gt;&lt;/div&gt;&lt;/div&gt;&lt;!-- [ /.vkExUnit_cta_body ] --&gt;&lt;/section&gt;			
------</t>
  </si>
  <si>
    <t>https://jukureiwa.com/ct/コラム/</t>
  </si>
  <si>
    <t>以下のページは不自然なワードを使用しています。
これらを適切に自然な言葉に置き換えて下さい。
なお、本文の装飾や構造は絶対に変えないでください。
【対象ページURL】
https://jukureiwa.com/ct/コラム/
【検出された不自然ワード】
（検出なし）
【本文】
------
------</t>
  </si>
  <si>
    <t>https://jukureiwa.com/info/</t>
  </si>
  <si>
    <t>以下のページは不自然なワードを使用しています。
これらを適切に自然な言葉に置き換えて下さい。
なお、本文の装飾や構造は絶対に変えないでください。
【対象ページURL】
https://jukureiwa.com/info/
【検出された不自然ワード】
（検出なし）
【本文】
------
------</t>
  </si>
  <si>
    <t>https://jukureiwa.com/info/20190620/</t>
  </si>
  <si>
    <t>以下のページは不自然なワードを使用しています。
これらを適切に自然な言葉に置き換えて下さい。
なお、本文の装飾や構造は絶対に変えないでください。
【対象ページURL】
https://jukureiwa.com/info/20190620/
【検出された不自然ワード】
（検出なし）
【本文】
------
&lt;p class="entryPostTitle entry-title"&gt;夏休みは、受験生にとってはまさに天王山、受験を１年以上先に控えておられるお子様にとっては、日頃忙しくて取り組むことの出来ない課題に取り組む絶好の機会です。&lt;/p&gt;
&lt;div class="entry-content post-content"&gt;
&lt;p&gt;さて、夏休みを目前に控え、弊塾では夏期講習会を実施させて頂く運びとなりました。&lt;br /&gt;
現在当塾に通塾されている塾生の皆さんは勿論のこと、&lt;br /&gt;
普段は他塾に通われている生徒さんにも門戸を開放致します！&lt;/p&gt;
&lt;p&gt;この絶好の機会に読解力のフォローアップ・更なる実力アップを&lt;br /&gt;
狙っている生徒さんの参加をお待ちしております。&lt;/p&gt;
&lt;p&gt;なお、詳細については、下記をご覧下さいませ。&lt;/p&gt;
&lt;p&gt;■対象：&lt;br /&gt;
中学受験を目指している、小３～６年生&lt;/p&gt;
&lt;p&gt;■内容：志望校対策、進学塾のクラスアップ対策等、ご要望に応じて独自にカリキュラムを作成します。&lt;/p&gt;
&lt;p&gt;■日程：7/21(日)～8/31(土)　9:00～21:20&lt;/p&gt;
&lt;p&gt;■会場：受験社会専門塾　令和&lt;/p&gt;
&lt;p&gt;■費用：１コマ(110分)・16,500円＋消費税のみ(入塾金は頂戴致しません)&lt;/p&gt;
&lt;p&gt;複数コマ受講頂く場合は、下記の割引を適用させて頂きます。&lt;/p&gt;
&lt;p&gt;６コマPACK：  96,500円( 3％割引)＋消費税&lt;br /&gt;
12コマPACK： 182,000円( 8％割引)＋消費税&lt;br /&gt;
18コマPACK： 257,000円(12％割引)＋消費税&lt;/p&gt;
&lt;p&gt;※詳細につきましてはご確認頂ければ幸いです。&lt;/p&gt;
&lt;p&gt;なお、夏期講習会については、必要なコマ数分の費用を指導開始日までにお支払頂くことをお願いしております。&lt;/p&gt;
&lt;p&gt;———————–&lt;/p&gt;
&lt;p&gt;また、受講されるかどうかは別として、日頃の学習についてのお悩みなどご相談もお待ちしております。&lt;a href="https://jukureiwa.com/inquiry/" target="_blank" rel="noopener"&gt;お問い合わせフォーム&lt;/a&gt;よりご連絡をお願い致します。&lt;/p&gt;
&lt;p&gt;多くの皆さんのチャレンジ、お待ちしております！&lt;/p&gt;
&lt;/div&gt;
------</t>
  </si>
  <si>
    <t>https://jukureiwa.com/info/2019winter/</t>
  </si>
  <si>
    <t>以下のページは不自然なワードを使用しています。
これらを適切に自然な言葉に置き換えて下さい。
なお、本文の装飾や構造は絶対に変えないでください。
【対象ページURL】
https://jukureiwa.com/info/2019winter/
【検出された不自然ワード】
（検出なし）
【本文】
------
&lt;p&gt;&amp;nbsp;&lt;/p&gt;
&lt;p&gt;弊塾では冬期講習会を実施させて頂く運びとなりました。&lt;br /&gt;
現在当塾に通塾されている塾生の皆さんは勿論のこと、&lt;br /&gt;
普段は他塾に通われている生徒さんにも門戸を開放致します！&lt;/p&gt;
&lt;p&gt;この絶好の機会に読解力のフォローアップ・更なる実力アップを&lt;br /&gt;
狙っている生徒さんの参加をお待ちしております。&lt;/p&gt;
&lt;p&gt;なお、詳細については、下記をご覧下さいませ。&lt;/p&gt;
&lt;p&gt;■対象：&lt;br /&gt;
中学受験を目指している、小３～６年生&lt;/p&gt;
&lt;p&gt;■内容：志望校対策、進学塾のクラスアップ対策等、ご要望に応じて独自にカリキュラムを作成します。&lt;/p&gt;
&lt;p&gt;■日程：12/23(月)～1/6(月)　9:00～21:20&lt;/p&gt;
&lt;p&gt;■会場：受験社会専門塾　令和&lt;/p&gt;
&lt;p&gt;■費用：１コマ(110分)・16,500円＋消費税のみ(入塾金は頂戴致しません)&lt;/p&gt;
&lt;p&gt;※詳細につきましてはご確認頂ければ幸いです。&lt;/p&gt;
&lt;p&gt;なお、冬期講習会については、必要なコマ数分の費用を指導開始日までにお支払頂くことをお願いしております。&lt;/p&gt;
&lt;p&gt;———————–&lt;/p&gt;
&lt;p&gt;また、受講されるかどうかは別として、日頃の学習についてのお悩みなどご相談もお待ちしております。&lt;a href="https://jukureiwa.com/inquiry/" target="_blank" rel="noopener"&gt;お問い合わせフォーム&lt;/a&gt;よりご連絡をお願い致します。&lt;/p&gt;
&lt;p&gt;多くの皆さんのチャレンジ、お待ちしております！&lt;/p&gt;
------</t>
  </si>
  <si>
    <t>https://jukureiwa.com/info/２０２０/</t>
  </si>
  <si>
    <t>以下のページは不自然なワードを使用しています。
これらを適切に自然な言葉に置き換えて下さい。
なお、本文の装飾や構造は絶対に変えないでください。
【対象ページURL】
https://jukureiwa.com/info/２０２０/
【検出された不自然ワード】
（検出なし）
【本文】
------
&lt;p&gt;春休みは、短期間ながらも日頃の積み残しを解消するのに最適なタイミングです。&lt;/p&gt;
&lt;p&gt;当塾では、この春休みを有意義に過ごしていただくため、春期講習会を実施いたします。現在当塾に通塾されている塾生の皆さんはもちろん、普段は他塾に通われている生徒さんにも門戸を開放いたします！&lt;/p&gt;
&lt;div class="entry-content post-content"&gt;
&lt;p&gt;この絶好の機会に読解力のフォローアップ・更なる実力アップを&lt;br /&gt;
狙っている生徒さんの参加をお待ちしております。&lt;/p&gt;
&lt;p&gt;なお、詳細については、下記をご覧下さいませ。&lt;/p&gt;
&lt;p&gt;■対象：中学受験を目指している、小３～６年生&lt;/p&gt;
&lt;p&gt;■内容：志望校対策、進学塾のクラスアップ対策等、ご要望に応じて独自にカリキュラムを作成します。&lt;/p&gt;
&lt;p&gt;■日程：3/27（金）～4/6（月）9:00～21:20&lt;/p&gt;
&lt;p&gt;■会場：&lt;a href="https://jukureiwa.com/access/" target="_blank" rel="noopener"&gt;受験社会専門塾　令和&lt;/a&gt;&lt;/p&gt;
&lt;p&gt;■費用：１コマ(110分)・18,150円(入塾金は頂戴致しません)&lt;/p&gt;
&lt;p&gt;&amp;nbsp;&lt;/p&gt;
&lt;p&gt;なお、春期講習会については、必要なコマ数分の費用を指導開始日までにお支払頂くことをお願いしております。&lt;/p&gt;
&lt;p&gt;———————–&lt;/p&gt;
&lt;p&gt;また、受講されるかどうかは別として、日頃の学習についてのお悩みなどご相談もお待ちしております。&lt;a href="https://jukureiwa.com/inquiry/" target="_blank" rel="noopener"&gt;お問い合わせフォーム&lt;/a&gt;よりご連絡をお願い致します。&lt;/p&gt;
&lt;p&gt;多くの皆さんのチャレンジ、お待ちしております！&lt;/p&gt;
&lt;/div&gt;
------</t>
  </si>
  <si>
    <t>https://jukureiwa.com/info/20200101/</t>
  </si>
  <si>
    <t>以下のページは不自然なワードを使用しています。
これらを適切に自然な言葉に置き換えて下さい。
なお、本文の装飾や構造は絶対に変えないでください。
【対象ページURL】
https://jukureiwa.com/info/20200101/
【検出された不自然ワード】
（検出なし）
【本文】
------
&lt;p&gt;本日より、2020年度の生徒募集を開始致します。&lt;/p&gt;
&lt;p&gt;２月開講講座、個別指導の詳細については、下記をご覧下さいませ。&lt;/p&gt;
&lt;p&gt;■対象：&lt;br /&gt;
中学受験を目指している、小３～６年生&lt;/p&gt;
&lt;p&gt;■内容：志望校対策、進学塾のクラスアップ対策等、ご要望に応じて独自にカリキュラムを作成します。&lt;/p&gt;
&lt;p&gt;■日程：なお、開講日は2/1(金)を予定しております。&lt;/p&gt;
&lt;p&gt;■会場：&lt;a href="https://jukureiwa.com/access/" target="_blank" rel="noopener"&gt;受験社会専門塾　令和&lt;/a&gt;&lt;/p&gt;
&lt;p&gt;指導開始までの具体的な流れについては&lt;a href="https://jukureiwa.com/kouza/" target="_blank" rel="noopener"&gt;開講講座のご案内&lt;/a&gt;を、ご確認下さいませ。&lt;/p&gt;
&lt;p&gt;また、受講されるかどうかは別として、日頃の学習についてのお悩みなどのご相談もお待ちしております。こちらの&lt;a href="https://jukureiwa.com/inquiry/" target="_blank" rel="noopener"&gt;お問い合わせフォーム&lt;/a&gt;よりご連絡をお願い致します。&lt;/p&gt;
&lt;p&gt;やる気を持って取り組んでくれる皆さんのチャレンジをお待ちしております！&lt;/p&gt;
&lt;p&gt;&amp;nbsp;&lt;/p&gt;
------</t>
  </si>
  <si>
    <t>https://jukureiwa.com/info/20200204/</t>
  </si>
  <si>
    <t>以下のページは不自然なワードを使用しています。
これらを適切に自然な言葉に置き換えて下さい。
なお、本文の装飾や構造は絶対に変えないでください。
【対象ページURL】
https://jukureiwa.com/info/20200204/
【検出された不自然ワード】
（検出なし）
【本文】
------
&lt;p&gt;本日は掲題の件につきましてお知らせさせて頂きます。&lt;/p&gt;
&lt;p&gt;新塾「古典専門塾　かきつばた」を開校致しました。&lt;/p&gt;
&lt;p&gt;&lt;a href="https://koten-kakitsubata.jp/" target="_blank" rel="noopener noreferrer"&gt;古典専門塾かきつばた&lt;/a&gt;　は、&lt;/p&gt;
&lt;p&gt;当塾と同様の授業システムを利用し、&lt;/p&gt;
&lt;p&gt;古典専門の個別講座を開講予定です。&lt;/p&gt;
&lt;p&gt;新開校の「古典専門塾　かきつばた」を宜しくお願い致します。&lt;/p&gt;
------</t>
  </si>
  <si>
    <t>https://jukureiwa.com/info/20200410/</t>
  </si>
  <si>
    <t>以下のページは不自然なワードを使用しています。
これらを適切に自然な言葉に置き換えて下さい。
なお、本文の装飾や構造は絶対に変えないでください。
【対象ページURL】
https://jukureiwa.com/info/20200410/
【検出された不自然ワード】
（検出なし）
【本文】
------
&lt;p&gt;当塾では、オンライン１対１個別指導サービス「With You（ウィズ・ユー）」を2020年4月9日より開始致しました。&lt;/p&gt;
&lt;p&gt;当塾では開業以来、オンライン授業と非常に親和性の高い電子黒板を使用しており、ホワイトボードや机上で行う指導と比べ「視認性」「即応性」「再現性」に優れた指導を可能にしています。&lt;br /&gt;
そのような強みを持った当塾の指導を、オンライン授業にそのまま適用することで教室で受ける授業さながらの授業を、オンライン個別指導でも再現しております。&lt;br /&gt;
※参考：&lt;/p&gt;
&lt;blockquote class="wp-embedded-content" data-secret="gg41KI8klY"&gt;&lt;p&gt;&lt;a href="https://natsui-sansu-juku.com/story002/"&gt;２．今までにない、”業界初”のオンライン算数個別指導「ウィズ・ユー」&lt;/a&gt;&lt;/p&gt;&lt;/blockquote&gt;
&lt;p&gt;&lt;iframe class="wp-embedded-content" sandbox="allow-scripts" security="restricted" style="position: absolute; visibility: hidden;" title="&amp;#8220;２．今までにない、”業界初”のオンライン算数個別指導「ウィズ・ユー」&amp;#8221; &amp;#8212; 中学受験専門　夏井算数塾" src="https://natsui-sansu-juku.com/story002/embed/#?secret=vGfdbwGyzl#?secret=gg41KI8klY" data-secret="gg41KI8klY" width="600" height="338" frameborder="0" marginwidth="0" marginheight="0" scrolling="no"&gt;&lt;/iframe&gt;&lt;/p&gt;
&lt;p&gt;■指導料&lt;br /&gt;
￥8,250（税抜）/１コマ（55分）&lt;/p&gt;
&lt;p&gt;■入塾金&lt;br /&gt;
￥22,000（税込）&lt;/p&gt;
&lt;p&gt;■指導スケジュール&lt;br /&gt;
それぞれの生徒様のニーズに沿ったプランを策定致します。&lt;br /&gt;
※昨今の社会情勢に鑑み、平日昼間の時間帯についても指導を実施することが可能です。&lt;/p&gt;
&lt;p&gt;■指導科目&lt;/p&gt;
&lt;p&gt;〈本科講座〉&lt;/p&gt;
&lt;p&gt;・「地理の完成」≪８回完結講座≫&lt;br /&gt;
・「歴史の完成」≪８回完結講座≫&lt;br /&gt;
・「公民の完成」≪６回完結講座≫&lt;/p&gt;
&lt;p&gt;〈単発講座〉&lt;/p&gt;
&lt;p&gt;・受験社会の記述対策講座&lt;br /&gt;
・歴史・分野別特別講義(文化史/経済史/外交史)&lt;br /&gt;
・速習「地形図」マスター&lt;br /&gt;
・速習「資料読み取り」マスター&lt;br /&gt;
・47都道府県丸暗記講座&lt;br /&gt;
・時事問題集中講義&lt;br /&gt;
・憲法の重要条文おさらい講座&lt;/p&gt;
&lt;p&gt;&amp;nbsp;&lt;/p&gt;
------</t>
  </si>
  <si>
    <t>https://jukureiwa.com/info/20201022/</t>
  </si>
  <si>
    <t>以下のページは不自然なワードを使用しています。
これらを適切に自然な言葉に置き換えて下さい。
なお、本文の装飾や構造は絶対に変えないでください。
【対象ページURL】
https://jukureiwa.com/info/20201022/
【検出された不自然ワード】
（検出なし）
【本文】
------
&lt;p&gt;本日は掲題の件につきましてお知らせさせて頂きます。&lt;/p&gt;
&lt;p&gt;中高一貫校専門塾エスコットにて、11月3日(火)に、「早稲田大突破セミナー」が開催されます。&lt;/p&gt;
&lt;p&gt;以下、「早稲田大突破セミナー」の詳細となります。&lt;/p&gt;
&lt;pre class="sc-gldTML sfbgI"&gt;-----------------------&lt;/pre&gt;
&lt;p&gt;早稲田大学の最新入試問題(中高一貫専門塾エスコットの講師陣が徹底分析し、その結果を生徒様・保護者様に共有する「早稲田大突破セミナー」を開催する運びとなりましたので、お知らせいたします。&lt;/p&gt;
&lt;p&gt;2021年度の傾向予想や政治経済学部の総合問題の解説もいたします。受験学年・非受験学年を問わず、多くの方にお越しいただければ幸いです。また、オンラインにてライブ配信をいたしますので、ご自宅からご参加いただくことも可能です。なお、本講座は保護者様にもご参加いただける企画となっております。詳細は以下の通りです。&lt;/p&gt;
&lt;h4&gt;【対象】&lt;/h4&gt;
&lt;p&gt;早稲田大を志望する中学生・高校生・高卒生およびその保護者&lt;/p&gt;
&lt;h4&gt;【実施科目】&lt;/h4&gt;
&lt;p&gt;英語・国語・数学&lt;/p&gt;
&lt;h4&gt;【開催日時】&lt;/h4&gt;
&lt;p&gt;11月3日(火)　09：00～12:00&lt;/p&gt;
&lt;h4&gt;【タイムテーブル】&lt;/h4&gt;
&lt;p&gt;09:00～09:20　概況説明&lt;br /&gt;
09:20～10:25　英語　※文理合同&lt;br /&gt;
10:25～10:35　休憩＋移動&lt;br /&gt;
10:35～11:40　国語or数学　(文系は国語、理系は数学に分かれての説明となります。)&lt;br /&gt;
11:40～12:00　総括・質疑応答⇒(文系は岡部＋長島、理系は小林＋中尾が担当いたします。)&lt;/p&gt;
&lt;h4&gt;【定員】&lt;/h4&gt;
&lt;p&gt;会場　30名　※一家庭につき二名様までのご参加とさせていただきます。&lt;/p&gt;
&lt;h4&gt;【参加費】&lt;/h4&gt;
&lt;p&gt;会場参加・オンライン参加ともに￥1,000-(税込)&lt;/p&gt;
&lt;h4&gt;【概要紹介動画】&lt;/h4&gt;
&lt;p&gt;&lt;iframe src="https://www.youtube.com/embed/7BZ81OpjPBA?feature=oembed" width="750" height="422" frameborder="0" allowfullscreen="allowfullscreen" data-mce-fragment="1"&gt;&lt;/iframe&gt;&lt;/p&gt;
&lt;p&gt;&amp;nbsp;&lt;/p&gt;
&lt;p&gt;申し込みフォームや詳細は、以下のページをご覧ください。&lt;/p&gt;
&lt;p&gt;&amp;nbsp;&lt;/p&gt;
------</t>
  </si>
  <si>
    <t>https://jukureiwa.com/info/20210406-2/</t>
  </si>
  <si>
    <t>以下のページは不自然なワードを使用しています。
これらを適切に自然な言葉に置き換えて下さい。
なお、本文の装飾や構造は絶対に変えないでください。
【対象ページURL】
https://jukureiwa.com/info/20210406-2/
【検出された不自然ワード】
（検出なし）
【本文】
------
&lt;p&gt;本日は掲題の件につきましてお知らせさせて頂きます。&lt;/p&gt;
&lt;p&gt;新塾「基礎力Stadium　国語のトリガー」を開校致しました。&lt;/p&gt;
&lt;p&gt;&lt;a href="https://kokugo-trigger.com/" target="_blank" rel="noopener noreferrer"&gt;国語のトリガー&lt;/a&gt;　は、&lt;/p&gt;
&lt;p&gt;当塾と同様の授業システムを利用し、&lt;/p&gt;
&lt;p&gt;国語の個別講座を開講予定です。&lt;/p&gt;
&lt;p&gt;新開校の「基礎力Stadium　国語のトリガー」を宜しくお願い致します。&lt;/p&gt;
------</t>
  </si>
  <si>
    <t>https://jukureiwa.com/info/20210406/</t>
  </si>
  <si>
    <t>以下のページは不自然なワードを使用しています。
これらを適切に自然な言葉に置き換えて下さい。
なお、本文の装飾や構造は絶対に変えないでください。
【対象ページURL】
https://jukureiwa.com/info/20210406/
【検出された不自然ワード】
（検出なし）
【本文】
------
&lt;p&gt;本日は掲題の件につきましてお知らせさせて頂きます。&lt;/p&gt;
&lt;p&gt;新塾「英語教室サポート」を開校致しました。&lt;/p&gt;
&lt;p&gt;&lt;a href="http://eng-support.com/" target="_blank" rel="noopener noreferrer"&gt;英語教室サポート&lt;/a&gt;　は、&lt;/p&gt;
&lt;p&gt;当塾と同様の授業システムを利用し、&lt;/p&gt;
&lt;p&gt;英語の個別講座を開講予定です。&lt;/p&gt;
&lt;p&gt;新開校の「英語教室サポート」を宜しくお願い致します。&lt;/p&gt;
------</t>
  </si>
  <si>
    <t>https://jukureiwa.com/info/20210723/</t>
  </si>
  <si>
    <t>以下のページは不自然なワードを使用しています。
これらを適切に自然な言葉に置き換えて下さい。
なお、本文の装飾や構造は絶対に変えないでください。
【対象ページURL】
https://jukureiwa.com/info/20210723/
【検出された不自然ワード】
（検出なし）
【本文】
------
&lt;p&gt;本日は掲題の件につきましてお知らせさせて頂きます。&lt;/p&gt;
&lt;p&gt;新塾「受験理科専門塾　しゅん吉クエスト」を開校致しました。&lt;/p&gt;
&lt;p&gt;&lt;a href="https://rika-quest.com/" target="_blank" rel="noopener noreferrer"&gt;しゅん吉クエスト&lt;/a&gt;は、&lt;/p&gt;
&lt;p&gt;当塾と同様の授業システムを利用し、&lt;/p&gt;
&lt;p&gt;理科の個別講座を開講予定です。&lt;/p&gt;
&lt;p&gt;新開校の「しゅん吉クエスト」を宜しくお願い致します。&lt;/p&gt;
&lt;p&gt;&amp;nbsp;&lt;/p&gt;
------</t>
  </si>
  <si>
    <t>https://jukureiwa.com/info/2021年度夏期講習会開催のお知らせ/</t>
  </si>
  <si>
    <t>以下のページは不自然なワードを使用しています。
これらを適切に自然な言葉に置き換えて下さい。
なお、本文の装飾や構造は絶対に変えないでください。
【対象ページURL】
https://jukureiwa.com/info/2021年度夏期講習会開催のお知らせ/
【検出された不自然ワード】
（検出なし）
【本文】
------
&lt;p&gt;夏休みは、受験生にとってはまさに天王山の時期であり、受験を１年以上先に控えるお子様にとっても、普段は忙しくて取り組めない課題に集中する絶好の機会です。&lt;/p&gt;
&lt;p&gt;さて、夏休みを目前に控え、弊塾では2021年度夏期講習会を実施いたします。&lt;br /&gt;
当塾の塾生の皆さんはもちろん、他塾に通っている生徒さんも歓迎いたします！&lt;/p&gt;
&lt;p&gt;この機会に、読解力のフォローアップやさらなる実力アップを目指す皆さんのご参加をお待ちしております。&lt;/p&gt;
&lt;p&gt;詳細については、下記をご覧ください。&lt;/p&gt;
&lt;p&gt;■対象：&lt;br /&gt;
中学受験を目指している、小３～６年生&lt;/p&gt;
&lt;p&gt;■内容：志望校対策や進学塾でのクラスアップ対策など、生徒のご要望に応じて独自のカリキュラムを作成します。&lt;/p&gt;
&lt;p&gt;■日程：7月21日（水）～8月31日（火）　9:00～21:20&lt;/p&gt;
&lt;p&gt;■会場：受験社会専門塾 令和&lt;/p&gt;
&lt;p&gt;■費用：１コマ（110分）・18,150円（税込） ＊入塾金は不要です。&lt;/p&gt;
&lt;p&gt;※詳細につきましてはお問い合わせください。&lt;/p&gt;
&lt;p&gt;夏期講習会の費用は、受講開始日までにお支払いいただくようお願いしております。&lt;/p&gt;
&lt;p&gt;———————–&lt;/p&gt;
&lt;p&gt;受講に関わらず、日頃の学習に関するご相談も随時受け付けております。&lt;a href="https://jukureiwa.com/inquiry/" target="_blank" rel="noopener"&gt;お問い合わせフォーム&lt;/a&gt;よりお気軽にご連絡ください。&lt;/p&gt;
&lt;p&gt;皆さんの挑戦を心よりお待ちしております！&lt;/p&gt;
------</t>
  </si>
  <si>
    <t>https://jukureiwa.com/info/2021年度春期講習会開催のお知らせ/</t>
  </si>
  <si>
    <t>以下のページは不自然なワードを使用しています。
これらを適切に自然な言葉に置き換えて下さい。
なお、本文の装飾や構造は絶対に変えないでください。
【対象ページURL】
https://jukureiwa.com/info/2021年度春期講習会開催のお知らせ/
【検出された不自然ワード】
（検出なし）
【本文】
------
&lt;p&gt;春休みは、短期間ながらも日頃の積み残しを解消するのに最適なタイミングです。&lt;/p&gt;
&lt;p&gt;当塾では、この春休みを有意義に過ごしていただくため、春期講習会を実施いたします。現在当塾に通塾されている塾生の皆さんはもちろん、普段は他塾に通われている生徒さんにも門戸を開放いたします！&lt;/p&gt;
&lt;div class="entry-content post-content"&gt;
&lt;p&gt;この絶好の機会に読解力のフォローアップ・更なる実力アップを&lt;br /&gt;
狙っている生徒さんの参加をお待ちしております。&lt;/p&gt;
&lt;p&gt;なお、詳細については、下記をご覧下さいませ。&lt;/p&gt;
&lt;p&gt;■対象：中学受験を目指している、小３～６年生&lt;/p&gt;
&lt;p&gt;■内容：志望校対策、進学塾のクラスアップ対策等、ご要望に応じて独自にカリキュラムを作成します。&lt;/p&gt;
&lt;p&gt;■日程：3/27（土）～4/6（火）9:00～21:20&lt;/p&gt;
&lt;p&gt;■会場：&lt;a href="https://jukureiwa.com/access/" target="_blank" rel="noopener"&gt;受験社会専門塾　令和&lt;/a&gt;&lt;/p&gt;
&lt;p&gt;■費用：１コマ(110分)・18,150円(入塾金は頂戴致しません)&lt;/p&gt;
&lt;p&gt;&amp;nbsp;&lt;/p&gt;
&lt;p&gt;なお、春期講習会については、必要なコマ数分の費用を指導開始日までにお支払頂くことをお願いしております。&lt;/p&gt;
&lt;p&gt;———————–&lt;/p&gt;
&lt;p&gt;また、受講されるかどうかは別として、日頃の学習についてのお悩みなどご相談もお待ちしております。&lt;a href="https://jukureiwa.com/inquiry/" target="_blank" rel="noopener"&gt;お問い合わせフォーム&lt;/a&gt;よりご連絡をお願い致します。&lt;/p&gt;
&lt;p&gt;多くの皆さんのチャレンジ、お待ちしております！&lt;/p&gt;
&lt;/div&gt;
------</t>
  </si>
  <si>
    <t>https://jukureiwa.com/info/2021年度生徒募集のお知らせ/</t>
  </si>
  <si>
    <t>以下のページは不自然なワードを使用しています。
これらを適切に自然な言葉に置き換えて下さい。
なお、本文の装飾や構造は絶対に変えないでください。
【対象ページURL】
https://jukureiwa.com/info/2021年度生徒募集のお知らせ/
【検出された不自然ワード】
（検出なし）
【本文】
------
&lt;p&gt;本日より、2021年度の生徒募集を開始致します。&lt;/p&gt;
&lt;p&gt;２月開講講座および個別指導の詳細については、下記をご覧ください。&lt;/p&gt;
&lt;p&gt;■対象：&lt;br /&gt;
中学受験を目指している、小３～６年生&lt;/p&gt;
&lt;p&gt;■内容：志望校対策や進学塾でのクラスアップ対策など、生徒一人ひとりのご要望に応じて、独自のカリキュラムを作成します。&lt;/p&gt;
&lt;p&gt;■日程：開講日は2月1日（月）を予定しております。&lt;/p&gt;
&lt;p&gt;■会場：&lt;a href="https://jukureiwa.com/access/" target="_blank" rel="noopener"&gt;受験社会専門塾　令和&lt;/a&gt;&lt;/p&gt;
&lt;p&gt;指導開始までの具体的な流れについては、&lt;a href="https://jukureiwa.com/kouza/" target="_blank" rel="noopener"&gt;開講講座のご案内&lt;/a&gt;をご確認ください。&lt;/p&gt;
&lt;p&gt;また、受講を検討されるかどうかに関わらず、日頃の学習に関するご相談も随時受け付けております。&lt;a href="https://jukureiwa.com/inquiry/" target="_blank" rel="noopener"&gt;お問い合わせフォーム&lt;/a&gt;よりお気軽にご連絡ください。&lt;/p&gt;
&lt;p&gt;熱意を持って挑戦する皆さんとの出会いを心よりお待ちしております！&lt;/p&gt;
------</t>
  </si>
  <si>
    <t>https://jukureiwa.com/info/2022年度春期講習会開催のお知らせ/</t>
  </si>
  <si>
    <t>以下のページは不自然なワードを使用しています。
これらを適切に自然な言葉に置き換えて下さい。
なお、本文の装飾や構造は絶対に変えないでください。
【対象ページURL】
https://jukureiwa.com/info/2022年度春期講習会開催のお知らせ/
【検出された不自然ワード】
（検出なし）
【本文】
------
&lt;p&gt;春休みは、短期間ながらも日頃の積み残しを解消するのに最適なタイミングです。&lt;/p&gt;
&lt;p&gt;当塾では、この春休みを有意義に過ごしていただくため、春期講習会を実施いたします。現在当塾に通塾されている塾生の皆さんはもちろん、普段は他塾に通われている生徒さんにも門戸を開放いたします！&lt;/p&gt;
&lt;div class="entry-content post-content"&gt;
&lt;p&gt;この絶好の機会に読解力のフォローアップ・更なる実力アップを&lt;br /&gt;
狙っている生徒さんの参加をお待ちしております。&lt;/p&gt;
&lt;p&gt;なお、詳細については、下記をご覧下さいませ。&lt;/p&gt;
&lt;p&gt;■対象：中学受験を目指している、小３～６年生&lt;/p&gt;
&lt;p&gt;■内容：志望校対策、進学塾のクラスアップ対策等、ご要望に応じて独自にカリキュラムを作成します。&lt;/p&gt;
&lt;p&gt;■日程：3/27（日）～4/6（水）9:00～21:20&lt;/p&gt;
&lt;p&gt;■会場：&lt;a href="https://jukureiwa.com/access/" target="_blank" rel="noopener"&gt;受験社会専門塾　令和&lt;/a&gt;&lt;/p&gt;
&lt;p&gt;■費用：１コマ(110分)・18,150円(入塾金は頂戴致しません)&lt;/p&gt;
&lt;p&gt;&amp;nbsp;&lt;/p&gt;
&lt;p&gt;なお、春期講習会については、必要なコマ数分の費用を指導開始日までにお支払頂くことをお願いしております。&lt;/p&gt;
&lt;p&gt;———————–&lt;/p&gt;
&lt;p&gt;また、受講されるかどうかは別として、日頃の学習についてのお悩みなどご相談もお待ちしております。&lt;a href="https://jukureiwa.com/inquiry/" target="_blank" rel="noopener"&gt;お問い合わせフォーム&lt;/a&gt;よりご連絡をお願い致します。&lt;/p&gt;
&lt;p&gt;多くの皆さんのチャレンジ、お待ちしております！&lt;/p&gt;
&lt;/div&gt;
------</t>
  </si>
  <si>
    <t>https://jukureiwa.com/info/2022年度生徒募集のお知らせ/</t>
  </si>
  <si>
    <t>以下のページは不自然なワードを使用しています。
これらを適切に自然な言葉に置き換えて下さい。
なお、本文の装飾や構造は絶対に変えないでください。
【対象ページURL】
https://jukureiwa.com/info/2022年度生徒募集のお知らせ/
【検出された不自然ワード】
（検出なし）
【本文】
------
&lt;p&gt;本日より、2022年度の生徒募集を開始致します。&lt;/p&gt;
&lt;p&gt;２月開講講座および個別指導の詳細については、下記をご覧ください。&lt;/p&gt;
&lt;p&gt;■対象：&lt;br /&gt;
中学受験を目指している、小３～６年生&lt;/p&gt;
&lt;p&gt;■内容：志望校対策や進学塾でのクラスアップ対策など、生徒一人ひとりのご要望に応じて、独自のカリキュラムを作成します。&lt;/p&gt;
&lt;p&gt;■日程：開講日は2月1日（火）を予定しております。&lt;/p&gt;
&lt;p&gt;■会場：&lt;a href="https://jukureiwa.com/access/" target="_blank" rel="noopener"&gt;受験社会専門塾　令和&lt;/a&gt;&lt;/p&gt;
&lt;p&gt;指導開始までの具体的な流れについては、&lt;a href="https://jukureiwa.com/kouza/" target="_blank" rel="noopener"&gt;開講講座のご案内&lt;/a&gt;をご確認ください。&lt;/p&gt;
&lt;p&gt;また、受講を検討されるかどうかに関わらず、日頃の学習に関するご相談も随時受け付けております。&lt;a href="https://jukureiwa.com/inquiry/" target="_blank" rel="noopener"&gt;お問い合わせフォーム&lt;/a&gt;よりお気軽にご連絡ください。&lt;/p&gt;
&lt;p&gt;熱意を持って挑戦する皆さんとの出会いを心よりお待ちしております！&lt;/p&gt;
------</t>
  </si>
  <si>
    <t>https://jukureiwa.com/info/2022年度冬期講習会開催のお知らせ/</t>
  </si>
  <si>
    <t>以下のページは不自然なワードを使用しています。
これらを適切に自然な言葉に置き換えて下さい。
なお、本文の装飾や構造は絶対に変えないでください。
【対象ページURL】
https://jukureiwa.com/info/2022年度冬期講習会開催のお知らせ/
【検出された不自然ワード】
（検出なし）
【本文】
------
&lt;p&gt;弊塾では冬期講習会を実施いたします。現在当塾に通う生徒の皆さんはもちろん、普段他塾に通われている生徒さんにも参加の機会を提供いたします！&lt;/p&gt;
&lt;p&gt;この貴重な機会に、社会のフォローアップやさらなる実力アップを目指す生徒さんの参加をお待ちしております。&lt;/p&gt;
&lt;p&gt;なお、詳細については下記をご覧ください。&lt;/p&gt;
&lt;p&gt;■対象：中学受験を目指している新小3～6年生&lt;/p&gt;
&lt;p&gt;■内容：志望校対策や進学塾のクラスアップ対策など、ご要望に応じて独自のカリキュラムを作成します。&lt;/p&gt;
&lt;p&gt;■日程：12/23（金）～1/6（金）　9:00～21:20&lt;/p&gt;
&lt;p&gt;■会場：&lt;a href="https://jukureiwa.com/access/" target="_blank" rel="noopener"&gt;受験社会専門塾　令和&lt;/a&gt;&lt;/p&gt;
&lt;p&gt;■費用：1コマ(110分)・18,150円（入塾金は不要です）&lt;/p&gt;
&lt;p&gt;※詳細につきましてはご確認いただければ幸いです。&lt;/p&gt;
&lt;p&gt;なお、冬期講習会については、必要なコマ数分の費用を指導開始日までにお支払いいただくようお願い申し上げます。&lt;/p&gt;
&lt;p&gt;———————–&lt;/p&gt;
&lt;p&gt;また、受講の有無にかかわらず、日頃の学習についての悩みやご相談もお待ちしております。こちらの&lt;a href="https://jukureiwa.com/inquiry/" target="_blank" rel="noopener"&gt;お問い合わせフォーム&lt;/a&gt;よりご連絡ください。&lt;/p&gt;
&lt;p&gt;多くの皆さんのチャレンジをお待ちしております！&lt;/p&gt;
&lt;p&gt;&amp;nbsp;&lt;/p&gt;
------</t>
  </si>
  <si>
    <t>https://jukureiwa.com/info/2023年度春期講習会開催のお知らせ/</t>
  </si>
  <si>
    <t>以下のページは不自然なワードを使用しています。
これらを適切に自然な言葉に置き換えて下さい。
なお、本文の装飾や構造は絶対に変えないでください。
【対象ページURL】
https://jukureiwa.com/info/2023年度春期講習会開催のお知らせ/
【検出された不自然ワード】
（検出なし）
【本文】
------
&lt;p&gt;春休みは、短期間ながら日頃の積み残しを解消するのに最適なタイミングです。&lt;/p&gt;
&lt;p&gt;当塾では、この春休みを有意義に過ごしていただくために春期講習会を実施いたします。現在当塾に通う生徒の皆さんはもちろん、普段他塾に通われている生徒さんにも参加の機会を提供いたします！&lt;/p&gt;
&lt;p&gt;この貴重な機会に社会のフォローアップやさらなる実力アップを目指す生徒さんの参加をお待ちしております。&lt;/p&gt;
&lt;p&gt;なお、詳細については下記をご覧ください。&lt;/p&gt;
&lt;p&gt;■対象：中学受験を目指している新小3～6年生&lt;/p&gt;
&lt;p&gt;■内容：志望校対策や進学塾のクラスアップ対策など、ご要望に応じて独自のカリキュラムを作成します。&lt;/p&gt;
&lt;p&gt;■日程：3/27（月）～4/6（木）　9:00～21:20&lt;/p&gt;
&lt;p&gt;■会場：&lt;a href="https://jukureiwa.com/access/" target="_blank" rel="noopener"&gt;受験社会専門塾　令和&lt;/a&gt;&lt;/p&gt;
&lt;p&gt;■費用：1コマ(110分)・18,150円（入塾金は不要です）&lt;/p&gt;
&lt;p&gt;なお、春期講習会については、必要なコマ数分の費用を指導開始日までにお支払いいただくようお願い申し上げます。&lt;/p&gt;
&lt;p&gt;———————–&lt;/p&gt;
&lt;p&gt;また、受講の有無にかかわらず、日頃の学習についての悩みやご相談もお待ちしております。こちらの&lt;a href="https://jukureiwa.com/inquiry/" target="_blank" rel="noopener"&gt;お問い合わせフォーム&lt;/a&gt;よりご連絡ください。&lt;/p&gt;
&lt;p&gt;多くの皆さんのチャレンジをお待ちしております！&lt;/p&gt;
&lt;p&gt;&amp;nbsp;&lt;/p&gt;
------</t>
  </si>
  <si>
    <t>https://jukureiwa.com/info/2023年度生徒募集のお知らせ/</t>
  </si>
  <si>
    <t>以下のページは不自然なワードを使用しています。
これらを適切に自然な言葉に置き換えて下さい。
なお、本文の装飾や構造は絶対に変えないでください。
【対象ページURL】
https://jukureiwa.com/info/2023年度生徒募集のお知らせ/
【検出された不自然ワード】
（検出なし）
【本文】
------
&lt;p&gt;本日より、2023年度の生徒募集を開始致します。&lt;/p&gt;
&lt;p&gt;２月開講講座および個別指導の詳細については、下記をご覧ください。&lt;/p&gt;
&lt;p&gt;■対象：&lt;br /&gt;
中学受験を目指している、小３～６年生&lt;/p&gt;
&lt;p&gt;■内容：志望校対策や進学塾でのクラスアップ対策など、生徒一人ひとりのご要望に応じて、独自のカリキュラムを作成します。&lt;/p&gt;
&lt;p&gt;■日程：開講日は2月1日（水）を予定しております。&lt;/p&gt;
&lt;p&gt;■会場：&lt;a href="https://jukureiwa.com/access/" target="_blank" rel="noopener"&gt;受験社会専門塾　令和&lt;/a&gt;&lt;/p&gt;
&lt;p&gt;指導開始までの具体的な流れについては、&lt;a href="https://jukureiwa.com/kouza/" target="_blank" rel="noopener"&gt;開講講座のご案内&lt;/a&gt;をご確認ください。&lt;/p&gt;
&lt;p&gt;また、受講を検討されるかどうかに関わらず、日頃の学習に関するご相談も随時受け付けております。&lt;a href="https://jukureiwa.com/inquiry/" target="_blank" rel="noopener"&gt;お問い合わせフォーム&lt;/a&gt;よりお気軽にご連絡ください。&lt;/p&gt;
&lt;p&gt;熱意を持って挑戦する皆さんとの出会いを心よりお待ちしております！&lt;/p&gt;
------</t>
  </si>
  <si>
    <t>https://jukureiwa.com/info/2023年度冬期講習会開催のお知らせ/</t>
  </si>
  <si>
    <t>以下のページは不自然なワードを使用しています。
これらを適切に自然な言葉に置き換えて下さい。
なお、本文の装飾や構造は絶対に変えないでください。
【対象ページURL】
https://jukureiwa.com/info/2023年度冬期講習会開催のお知らせ/
【検出された不自然ワード】
（検出なし）
【本文】
------
&lt;p&gt;弊塾では冬期講習会を実施いたします。現在当塾に通う生徒の皆さんはもちろん、普段他塾に通われている生徒さんにも参加の機会を提供いたします！&lt;/p&gt;
&lt;p&gt;この貴重な機会に、社会のフォローアップやさらなる実力アップを目指す生徒さんの参加をお待ちしております。&lt;/p&gt;
&lt;p&gt;なお、詳細については下記をご覧ください。&lt;/p&gt;
&lt;p&gt;■対象：中学受験を目指している新小3～6年生&lt;/p&gt;
&lt;p&gt;■内容：志望校対策や進学塾のクラスアップ対策など、ご要望に応じて独自のカリキュラムを作成します。&lt;/p&gt;
&lt;p&gt;■日程：12/23（土）～1/6（土）　9:00～21:20&lt;/p&gt;
&lt;p&gt;■会場：&lt;a href="https://jukureiwa.com/access/" target="_blank" rel="noopener"&gt;受験社会専門塾　令和&lt;/a&gt;&lt;/p&gt;
&lt;p&gt;■費用：1コマ(110分)・18,150円（入塾金は不要です）&lt;/p&gt;
&lt;p&gt;なお、冬期講習会については、必要なコマ数分の費用を指導開始日までにお支払いいただくようお願い申し上げます。&lt;/p&gt;
&lt;p&gt;———————–&lt;/p&gt;
&lt;p&gt;また、受講の有無にかかわらず、日頃の学習についての悩みやご相談もお待ちしております。こちらの&lt;a href="https://jukureiwa.com/inquiry/" target="_blank" rel="noopener"&gt;お問い合わせフォーム&lt;/a&gt;よりご連絡ください。&lt;/p&gt;
&lt;p&gt;多くの皆さんのチャレンジをお待ちしております！&lt;/p&gt;
&lt;p&gt;&amp;nbsp;&lt;/p&gt;
------</t>
  </si>
  <si>
    <t>https://jukureiwa.com/info/2024年度春期講習会開催のお知らせ/</t>
  </si>
  <si>
    <t>以下のページは不自然なワードを使用しています。
これらを適切に自然な言葉に置き換えて下さい。
なお、本文の装飾や構造は絶対に変えないでください。
【対象ページURL】
https://jukureiwa.com/info/2024年度春期講習会開催のお知らせ/
【検出された不自然ワード】
（検出なし）
【本文】
------
&lt;p&gt;春休みは、短期間ながら日頃の積み残しを解消するのに最適なタイミングです。&lt;/p&gt;
&lt;p&gt;当塾では、この春休みを有意義に過ごしていただくために春期講習会を実施いたします。現在当塾に通う生徒の皆さんはもちろん、普段他塾に通われている生徒さんにも参加の機会を提供いたします！&lt;/p&gt;
&lt;p&gt;この貴重な機会に社会のフォローアップやさらなる実力アップを目指す生徒さんの参加をお待ちしております。&lt;/p&gt;
&lt;p&gt;なお、詳細については下記をご覧ください。&lt;/p&gt;
&lt;p&gt;■対象：中学受験を目指している新小3～6年生&lt;/p&gt;
&lt;p&gt;■内容：志望校対策や進学塾のクラスアップ対策など、ご要望に応じて独自のカリキュラムを作成します。&lt;/p&gt;
&lt;p&gt;■日程：3/25（月）～4/4（木）　9:00～21:20&lt;/p&gt;
&lt;p&gt;■会場：&lt;a href="https://jukureiwa.com/access/" target="_blank" rel="noopener"&gt;受験社会専門塾　令和&lt;/a&gt;&lt;/p&gt;
&lt;p&gt;■費用：1コマ(110分)・18,150円（入塾金は不要です）&lt;/p&gt;
&lt;p&gt;なお、春期講習会については、必要なコマ数分の費用を指導開始日までにお支払いいただくようお願い申し上げます。&lt;/p&gt;
&lt;p&gt;———————–&lt;/p&gt;
&lt;p&gt;また、受講の有無にかかわらず、日頃の学習についての悩みやご相談もお待ちしております。こちらの&lt;a href="https://jukureiwa.com/inquiry/" target="_blank" rel="noopener"&gt;お問い合わせフォーム&lt;/a&gt;よりご連絡ください。&lt;/p&gt;
&lt;p&gt;多くの皆さんのチャレンジをお待ちしております！&lt;/p&gt;
&lt;p&gt;&amp;nbsp;&lt;/p&gt;
------</t>
  </si>
  <si>
    <t>https://jukureiwa.com/info/2024年度生徒募集のお知らせ/</t>
  </si>
  <si>
    <t>以下のページは不自然なワードを使用しています。
これらを適切に自然な言葉に置き換えて下さい。
なお、本文の装飾や構造は絶対に変えないでください。
【対象ページURL】
https://jukureiwa.com/info/2024年度生徒募集のお知らせ/
【検出された不自然ワード】
（検出なし）
【本文】
------
&lt;p&gt;本日より、2024年度の生徒募集を開始致します。&lt;/p&gt;
&lt;p&gt;２月開講講座および個別指導の詳細については、下記をご覧ください。&lt;/p&gt;
&lt;p&gt;■対象：&lt;br /&gt;
中学受験を目指している、小３～６年生&lt;/p&gt;
&lt;p&gt;■内容：志望校対策や進学塾でのクラスアップ対策など、生徒一人ひとりのご要望に応じて、独自のカリキュラムを作成します。&lt;/p&gt;
&lt;p&gt;■日程：開講日は2月1日（木）を予定しております。&lt;/p&gt;
&lt;p&gt;■会場：&lt;a href="https://jukureiwa.com/access/" target="_blank" rel="noopener"&gt;受験社会専門塾　令和&lt;/a&gt;&lt;/p&gt;
&lt;p&gt;指導開始までの具体的な流れについては、&lt;a href="https://jukureiwa.com/kouza/" target="_blank" rel="noopener"&gt;開講講座のご案内&lt;/a&gt;をご確認ください。&lt;/p&gt;
&lt;p&gt;また、受講を検討されるかどうかに関わらず、日頃の学習に関するご相談も随時受け付けております。&lt;a href="https://jukureiwa.com/inquiry/" target="_blank" rel="noopener"&gt;お問い合わせフォーム&lt;/a&gt;よりお気軽にご連絡ください。&lt;/p&gt;
&lt;p&gt;熱意を持って挑戦する皆さんとの出会いを心よりお待ちしております！&lt;/p&gt;
------</t>
  </si>
  <si>
    <t>https://jukureiwa.com/info/2024年度冬期講習会開催のお知らせ/</t>
  </si>
  <si>
    <t>以下のページは不自然なワードを使用しています。
これらを適切に自然な言葉に置き換えて下さい。
なお、本文の装飾や構造は絶対に変えないでください。
【対象ページURL】
https://jukureiwa.com/info/2024年度冬期講習会開催のお知らせ/
【検出された不自然ワード】
（検出なし）
【本文】
------
&lt;p data-pm-slice="1 1 []"&gt;弊塾では冬期講習会を実施いたします。現在当塾に通う生徒の皆さんはもちろん、普段他塾に通われている生徒さんにも参加の機会を提供いたします！&lt;/p&gt;
&lt;p&gt;この貴重な機会に、社会のフォローアップやさらなる実力アップを目指す生徒さんの参加をお待ちしております。&lt;/p&gt;
&lt;p&gt;なお、詳細については下記をご覧ください。&lt;/p&gt;
&lt;p&gt;■対象：中学受験を目指している新小3〜6年生&lt;/p&gt;
&lt;p&gt;■内容：志望校対策や進学塾のクラスアップ対策など、ご要望に応じて独自のカリキュラムを作成します。&lt;/p&gt;
&lt;p&gt;■日程：12/21（土）〜1/5（日）　9:00〜21:20&lt;/p&gt;
&lt;p&gt;■会場：受験社会専門塾　令和&lt;/p&gt;
&lt;p&gt;■費用：1コマ(110分)・18,150円（入塾金は不要です）&lt;/p&gt;
&lt;p&gt;なお、冬期講習会については、必要なコマ数分の費用を指導開始日までにお支払いいただくようお願い申し上げます。&lt;/p&gt;
&lt;p&gt;———————&lt;/p&gt;
&lt;p&gt;また、受講の有無にかかわらず、日頃の学習についての悩みやご相談もお待ちしております。こちらのお問い合わせフォームよりご連絡ください。&lt;/p&gt;
&lt;p&gt;多くの皆さんのチャレンジをお待ちしております！&lt;/p&gt;
------</t>
  </si>
  <si>
    <t>https://jukureiwa.com/info/2025年-春期講習会開催のお知らせ/</t>
  </si>
  <si>
    <t>以下のページは不自然なワードを使用しています。
これらを適切に自然な言葉に置き換えて下さい。
なお、本文の装飾や構造は絶対に変えないでください。
【対象ページURL】
https://jukureiwa.com/info/2025年-春期講習会開催のお知らせ/
【検出された不自然ワード】
（検出なし）
【本文】
------
&lt;p&gt;春休みは、短い期間ながらも日頃の積み残しを解消し、次の学年に向けて力を蓄える絶好のタイミングです。&lt;/p&gt;
&lt;p&gt;受験社会専門塾 令和 では、この春休みを有意義に過ごしていただくため、&lt;br /&gt;
2025年度 春期講習会 を実施いたします。&lt;/p&gt;
&lt;p&gt;現在通塾している生徒さんはもちろん、&lt;br /&gt;
他塾に通われている生徒さんにも参加いただけるオープンな講習 です。&lt;/p&gt;
&lt;p&gt;このチャンスを活かし、社会のフォローアップや、さらなる実力アップを目指しましょう。&lt;/p&gt;
&lt;p&gt;■ 対象&lt;/p&gt;
&lt;p&gt;中学受験を目指している 新小3〜新小6&lt;/p&gt;
&lt;p&gt;■ 内容&lt;/p&gt;
&lt;p&gt;志望校対策、進学塾でのクラスアップ対策、弱点補強など、&lt;br /&gt;
ご要望に応じた独自のオリジナルカリキュラム を作成します。&lt;/p&gt;
&lt;p&gt;■ 日程&lt;/p&gt;
&lt;p&gt;2025年3月25日（火）～ 4月4日（金）&lt;br /&gt;
時間：9:00～21:20&lt;/p&gt;
&lt;p&gt;■ 会場&lt;br /&gt;
&lt;a href="https://jukureiwa.com/access/" target="_blank" rel="noopener"&gt; 受験社会専門塾 令和（四谷教室） &lt;/a&gt;&lt;br /&gt;
■ 費用&lt;/p&gt;
&lt;p&gt;1コマ（110分） … 18,150円（税込）&lt;br /&gt;
※入塾金不要&lt;/p&gt;
&lt;p&gt;必要コマ数分の受講料は 指導開始日までにお支払い をお願いいたします。&lt;/p&gt;
&lt;p&gt;受講の有無にかかわらず、&lt;br /&gt;
日頃の学習のお悩み・相談だけでも大歓迎です。&lt;/p&gt;
&lt;p&gt;お気軽にお問い合わせください。&lt;br /&gt;
👉 &lt;a href="https://jukureiwa.com/inquiry/" target="_blank" rel="noopener"&gt;お問い合わせフォームはこちら&lt;/a&gt;&lt;/p&gt;
&lt;p&gt;多くの皆さんのチャレンジをお待ちしています！&lt;/p&gt;
------</t>
  </si>
  <si>
    <t>https://jukureiwa.com/info/2025年度冬期講習会開催のお知らせ/</t>
  </si>
  <si>
    <t>以下のページは不自然なワードを使用しています。
これらを適切に自然な言葉に置き換えて下さい。
なお、本文の装飾や構造は絶対に変えないでください。
【対象ページURL】
https://jukureiwa.com/info/2025年度冬期講習会開催のお知らせ/
【検出された不自然ワード】
（検出なし）
【本文】
------
&lt;p data-pm-slice="1 1 []"&gt;弊塾では、2025年度も冬期講習会を実施いたします。現在当塾に通う生徒の皆さんはもちろん、普段他塾に通われている生徒さんにも参加の機会を提供いたします！&lt;/p&gt;
&lt;p&gt; この貴重な機会に、社会のフォローアップやさらなる実力アップを目指す生徒さんの参加をお待ちしております。&lt;/p&gt;
&lt;p&gt;なお、詳細については下記をご覧ください。&lt;/p&gt;
&lt;p&gt;■対象：中学受験を目指している新小3〜6年生&lt;/p&gt;
&lt;p&gt;■内容：志望校対策や進学塾のクラスアップ対策など、ご要望に応じて独自のカリキュラムを作成します。&lt;/p&gt;
&lt;p&gt;■日程：12/21〜1/8　9:00〜21:20&lt;/p&gt;
&lt;p&gt;■会場：受験社会専門塾　令和&lt;/p&gt;
&lt;p&gt;■費用：1コマ(110分)・18,150円（入塾金は不要です）&lt;/p&gt;
&lt;p&gt;なお、冬期講習会については、必要なコマ数分の費用を指導開始日までにお支払いいただくようお願い申し上げます。&lt;/p&gt;
&lt;p&gt;———————&lt;/p&gt;
&lt;p&gt;また、受講の有無にかかわらず、日頃の学習についての悩みやご相談もお待ちしております。こちらのお問い合わせフォームよりご連絡ください。&lt;/p&gt;
&lt;p&gt;多くの皆さんのチャレンジをお待ちしております！&lt;/p&gt;
------</t>
  </si>
  <si>
    <t>https://jukureiwa.com/info/2026/</t>
  </si>
  <si>
    <t>以下のページは不自然なワードを使用しています。
これらを適切に自然な言葉に置き換えて下さい。
なお、本文の装飾や構造は絶対に変えないでください。
【対象ページURL】
https://jukureiwa.com/info/2026/
【検出された不自然ワード】
（検出なし）
【本文】
------
&lt;p&gt;本日より、2026年度の生徒募集を開始致します。&lt;/p&gt;
&lt;p&gt;２月開講講座および個別指導の詳細については、下記をご覧ください。&lt;/p&gt;
&lt;p&gt;■対象：&lt;br /&gt;
中学受験を目指している、小３～６年生&lt;/p&gt;
&lt;p&gt;■内容：志望校対策や進学塾でのクラスアップ対策など、生徒一人ひとりのご要望に応じて、独自のカリキュラムを作成します。&lt;/p&gt;
&lt;p&gt;■日程：開講日は2月1日（日）を予定しております。&lt;/p&gt;
&lt;p&gt;■会場：&lt;a href="https://jukureiwa.com/access/" target="_blank" rel="noopener"&gt;受験社会専門塾　令和&lt;/a&gt;&lt;/p&gt;
&lt;p&gt;指導開始までの具体的な流れについては、&lt;a href="https://jukureiwa.com/kouza/" target="_blank" rel="noopener"&gt;開講講座のご案内&lt;/a&gt;をご確認ください。&lt;/p&gt;
&lt;p&gt;また、受講を検討されるかどうかに関わらず、日頃の学習に関するご相談も随時受け付けております。&lt;a href="https://jukureiwa.com/inquiry/" target="_blank" rel="noopener"&gt;お問い合わせフォーム&lt;/a&gt;よりお気軽にご連絡ください。&lt;/p&gt;
&lt;p&gt;熱意を持って挑戦する皆さんとの出会いを心よりお待ちしております！&lt;/p&gt;
------</t>
  </si>
  <si>
    <t>https://jukureiwa.com/info/388/</t>
  </si>
  <si>
    <t>以下のページは不自然なワードを使用しています。
これらを適切に自然な言葉に置き換えて下さい。
なお、本文の装飾や構造は絶対に変えないでください。
【対象ページURL】
https://jukureiwa.com/info/388/
【検出された不自然ワード】
（検出なし）
【本文】
------
&lt;p&gt;春休みは、短期間ながらも日頃の積み残しを解消するのに最適なタイミングです。&lt;/p&gt;
&lt;p&gt;当塾では、この春休みを有意義に過ごしていただくため、春期講習会を実施いたします。現在当塾に通塾されている塾生の皆さんはもちろん、普段は他塾に通われている生徒さんにも門戸を開放いたします！&lt;/p&gt;
&lt;div class="entry-content post-content"&gt;
&lt;p&gt;この絶好の機会に読解力のフォローアップ・更なる実力アップを&lt;br /&gt;
狙っている生徒さんの参加をお待ちしております。&lt;/p&gt;
&lt;p&gt;なお、詳細については、下記をご覧下さいませ。&lt;/p&gt;
&lt;p&gt;■対象：中学受験を目指している、小３～６年生&lt;/p&gt;
&lt;p&gt;■内容：志望校対策、進学塾のクラスアップ対策等、ご要望に応じて独自にカリキュラムを作成します。&lt;/p&gt;
&lt;p&gt;■日程：3/27（水）～4/6（金）&lt;span style="font-size: 1rem;"&gt;9:00～21:20&lt;/span&gt;&lt;/p&gt;
&lt;p&gt;■会場：&lt;a href="https://jukureiwa.com/access/" target="_blank" rel="noopener"&gt;受験社会専門塾　令和&lt;/a&gt;&lt;/p&gt;
&lt;p&gt;■費用：１コマ(110分)・18,150円(入塾金は頂戴致しません)&lt;/p&gt;
&lt;p&gt;&amp;nbsp;&lt;/p&gt;
&lt;p&gt;なお、春期講習会については、必要なコマ数分の費用を指導開始日までにお支払頂くことをお願いしております。&lt;/p&gt;
&lt;p&gt;———————–&lt;/p&gt;
&lt;p&gt;また、受講されるかどうかは別として、日頃の学習についてのお悩みなどご相談もお待ちしております。&lt;a href="https://jukureiwa.com/inquiry/" target="_blank" rel="noopener"&gt;お問い合わせフォーム&lt;/a&gt;よりご連絡をお願い致します。&lt;/p&gt;
&lt;p&gt;多くの皆さんのチャレンジ、お待ちしております！&lt;/p&gt;
&lt;/div&gt;
------</t>
  </si>
  <si>
    <t>https://jukureiwa.com/inquiry/</t>
  </si>
  <si>
    <t>以下のページは不自然なワードを使用しています。
これらを適切に自然な言葉に置き換えて下さい。
なお、本文の装飾や構造は絶対に変えないでください。
【対象ページURL】
https://jukureiwa.com/inquiry/
【検出された不自然ワード】
（検出なし）
【本文】
------
&lt;pre class="sc-ejGVNB gAgodP"&gt;&lt;/pre&gt;
&lt;div class="wpcf7 no-js" id="wpcf7-f265-p22-o1" lang="ja" dir="ltr" data-wpcf7-id="265"&gt;
&lt;div class="screen-reader-response"&gt;&lt;p role="status" aria-live="polite" aria-atomic="true"&gt;&lt;/p&gt; &lt;ul&gt;&lt;/ul&gt;&lt;/div&gt;
&lt;form action="/inquiry/#wpcf7-f265-p22-o1" method="post" class="wpcf7-form init" aria-label="コンタクトフォーム" novalidate="novalidate" data-status="init"&gt;
&lt;fieldset class="hidden-fields-container"&gt;&lt;input type="hidden" name="_wpcf7" value="265" /&gt;&lt;input type="hidden" name="_wpcf7_version" value="6.1.4" /&gt;&lt;input type="hidden" name="_wpcf7_locale" value="ja" /&gt;&lt;input type="hidden" name="_wpcf7_unit_tag" value="wpcf7-f265-p22-o1" /&gt;&lt;input type="hidden" name="_wpcf7_container_post" value="22" /&gt;&lt;input type="hidden" name="_wpcf7_posted_data_hash" value="" /&gt;
&lt;/fieldset&gt;
&lt;div class="wpcf7-turnstile cf-turnstile" data-sitekey="0x4AAAAAACFlZho3GFUcJZZa" data-response-field-name="_wpcf7_turnstile_response"&gt;&lt;/div&gt;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&lt;p&gt;電話番号(必須)&lt;br /&gt;
&lt;span class="wpcf7-form-control-wrap" data-name="tel-572"&gt;&lt;input size="40" maxlength="400" class="wpcf7-form-control wpcf7-tel wpcf7-validates-as-required wpcf7-text wpcf7-validates-as-tel" aria-required="true" aria-invalid="false" value="" type="tel" name="tel-572" /&gt;&lt;/span&gt;
&lt;/p&gt;
&lt;p&gt;&lt;label&gt; 備考&lt;br /&gt;
&lt;span class="wpcf7-form-control-wrap" data-name="your-message"&gt;&lt;textarea cols="40" rows="10" maxlength="2000" class="wpcf7-form-control wpcf7-textarea" aria-invalid="false" name="your-message"&gt;&lt;/textarea&gt;&lt;/span&gt; &lt;/label&gt;
&lt;/p&gt;
&lt;p&gt;[anr_nocaptcha g-recaptcha-response]
&lt;/p&gt;
&lt;p&gt;&lt;input class="wpcf7-form-control wpcf7-submit has-spinner" type="submit" value="送信" /&gt;
&lt;/p&gt;&lt;div class="wpcf7-response-output" aria-hidden="true"&gt;&lt;/div&gt;
&lt;/form&gt;
&lt;/div&gt;
&lt;section class="veu_cta" id="veu_cta-197"&gt;&lt;h1 class="cta_title"&gt;本科「地理の完成」≪８回完結講座≫&lt;/h1&gt;&lt;div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地理分野は「どこに何があるのか」「どこで何が行われているのか」を正しく理解することに尽きます。したがって「場所」つまり「地図」をベースにおいて理解を進めないと、きちんと知識を積み上げることが出来ません。当塾では、常に「どこ」というポイントに軸足を置きながら、様々な事象・現象を正しく理解させるように指導を行っていきます。&lt;/div&gt;&lt;div class="cta_body_link"&gt;&lt;a href="https://jukureiwa.com/honka/" class="btn btn-primary btn-block btn-lg" target="_blank"&gt;開講講座：本科「地理の完成」≪８回完結講座≫&lt;/a&gt;&lt;/div&gt;&lt;/div&gt;&lt;!-- [ /.vkExUnit_cta_body ] --&gt;&lt;/section&gt;			
------</t>
  </si>
  <si>
    <t>https://jukureiwa.com/timetable/</t>
  </si>
  <si>
    <t>以下のページは不自然なワードを使用しています。
これらを適切に自然な言葉に置き換えて下さい。
なお、本文の装飾や構造は絶対に変えないでください。
【対象ページURL】
https://jukureiwa.com/timetable/
【検出された不自然ワード】
（検出なし）
【本文】
------
&lt;h2&gt;時間割&lt;/h2&gt;
&lt;p&gt;１対１個別指導の空きコマ状況です。(2020/6/15更新)&lt;/p&gt;
&lt;table width="330"&gt;
&lt;tbody&gt;
&lt;tr&gt;
&lt;th&gt;&lt;/th&gt;
&lt;th&gt;日&lt;/th&gt;
&lt;th&gt;月&lt;/th&gt;
&lt;th&gt;火&lt;/th&gt;
&lt;th&gt;水&lt;/th&gt;
&lt;th&gt;木&lt;/th&gt;
&lt;th&gt;金&lt;/th&gt;
&lt;th&gt;土&lt;/th&gt;
&lt;/tr&gt;
&lt;tr&gt;
&lt;th&gt;Ａ限&lt;/th&gt;
&lt;td&gt;×&lt;/td&gt;
&lt;td bgcolor="#aaaaaa"&gt;&lt;/td&gt;
&lt;td bgcolor="#aaaaaa"&gt;&lt;/td&gt;
&lt;td bgcolor="#aaaaaa"&gt;&lt;/td&gt;
&lt;td bgcolor="#aaaaaa"&gt;&lt;/td&gt;
&lt;td bgcolor="#aaaaaa"&gt;&lt;/td&gt;
&lt;td&gt;×&lt;/td&gt;
&lt;/tr&gt;
&lt;tr&gt;
&lt;th&gt;Ｂ限&lt;/th&gt;
&lt;td&gt;×&lt;/td&gt;
&lt;td bgcolor="#aaaaaa"&gt;&lt;/td&gt;
&lt;td bgcolor="#aaaaaa"&gt;&lt;/td&gt;
&lt;td bgcolor="#aaaaaa"&gt;&lt;/td&gt;
&lt;td bgcolor="#aaaaaa"&gt;&lt;/td&gt;
&lt;td bgcolor="#aaaaaa"&gt;&lt;/td&gt;
&lt;td&gt;×&lt;/td&gt;
&lt;/tr&gt;
&lt;tr&gt;
&lt;th&gt;Ｃ限&lt;/th&gt;
&lt;td&gt;×&lt;/td&gt;
&lt;td bgcolor="#aaaaaa"&gt;&lt;/td&gt;
&lt;td bgcolor="#aaaaaa"&gt;&lt;/td&gt;
&lt;td bgcolor="#aaaaaa"&gt;&lt;/td&gt;
&lt;td bgcolor="#aaaaaa"&gt;&lt;/td&gt;
&lt;td bgcolor="#aaaaaa"&gt;&lt;/td&gt;
&lt;td&gt;×&lt;/td&gt;
&lt;/tr&gt;
&lt;tr&gt;
&lt;th&gt;１限&lt;/th&gt;
&lt;td&gt;×&lt;/td&gt;
&lt;td&gt;〇&lt;/td&gt;
&lt;td&gt;〇&lt;/td&gt;
&lt;td&gt;×&lt;/td&gt;
&lt;td&gt;〇&lt;/td&gt;
&lt;td&gt;〇&lt;/td&gt;
&lt;td&gt;×&lt;/td&gt;
&lt;/tr&gt;
&lt;tr&gt;
&lt;th&gt;２限&lt;/th&gt;
&lt;td&gt;×&lt;/td&gt;
&lt;td&gt;〇&lt;/td&gt;
&lt;td&gt;〇&lt;/td&gt;
&lt;td&gt;×&lt;/td&gt;
&lt;td&gt;〇&lt;/td&gt;
&lt;td&gt;〇&lt;/td&gt;
&lt;td&gt;×&lt;/td&gt;
&lt;/tr&gt;
&lt;tr&gt;
&lt;th&gt;３限&lt;/th&gt;
&lt;td&gt;×&lt;/td&gt;
&lt;td&gt;–&lt;/td&gt;
&lt;td&gt;–&lt;/td&gt;
&lt;td&gt;–&lt;/td&gt;
&lt;td&gt;–&lt;/td&gt;
&lt;td&gt;–&lt;/td&gt;
&lt;td&gt;×&lt;/td&gt;
&lt;/tr&gt;
&lt;/tbody&gt;
&lt;/table&gt;
&lt;blockquote&gt;&lt;p&gt;〇：空き　×：予約済み&lt;/p&gt;
&lt;p&gt;【月～金】１限 16:30～18:20　，２限 18:40～20:30&lt;br /&gt;
【土～日】Ａ限 08:00～09:50　，Ｂ限 10:30～12:20　，Ｃ限 13:10～15:00&lt;br /&gt;
１限 15:10～17:00　，２限 17:10～19:00，３限 19:10～21:00&lt;/p&gt;&lt;/blockquote&gt;
&lt;p&gt;※詳細については、お問い合わせ下さいませ。&lt;/p&gt;
&lt;section class="veu_cta" id="veu_cta-361"&gt;&lt;h1 class="cta_title"&gt;コラム&lt;/h1&gt;&lt;div class="cta_body"&gt;&lt;div class="cta_body_image cta_body_image_right"&gt;&lt;a href="https://jukureiwa.com/ct/%e3%82%b3%e3%83%a9%e3%83%a0/" target="_blank"&gt;&lt;img width="512" height="512" src="https://jukureiwa.com/wp-content/uploads/2019/06/cropped-END_tate_ver2.jpg" class="attachment-large size-large" alt="" srcset="https://jukureiwa.com/wp-content/uploads/2019/06/cropped-END_tate_ver2.jpg 512w, https://jukureiwa.com/wp-content/uploads/2019/06/cropped-END_tate_ver2-150x150.jpg 150w, https://jukureiwa.com/wp-content/uploads/2019/06/cropped-END_tate_ver2-300x300.jpg 300w, https://jukureiwa.com/wp-content/uploads/2019/06/cropped-END_tate_ver2-270x270.jpg 270w, https://jukureiwa.com/wp-content/uploads/2019/06/cropped-END_tate_ver2-192x192.jpg 192w, https://jukureiwa.com/wp-content/uploads/2019/06/cropped-END_tate_ver2-180x180.jpg 180w, https://jukureiwa.com/wp-content/uploads/2019/06/cropped-END_tate_ver2-32x32.jpg 32w" sizes="(max-width: 512px) 100vw, 512px" /&gt;&lt;/a&gt;&lt;/div&gt;&lt;div class="cta_body_txt image_exist"&gt;中学受験の社会科対策を専門にサポートし、遅れたスタートや知識整理の難しさを解決し、考える社会への興味を育て、社会人としての成長をサポートします。&lt;/div&gt;&lt;div class="cta_body_link"&gt;&lt;a href="https://jukureiwa.com/ct/%e3%82%b3%e3%83%a9%e3%83%a0/" class="btn btn-primary btn-block btn-lg" target="_blank"&gt;コラム：中学受験社会&lt;/a&gt;&lt;/div&gt;&lt;/div&gt;&lt;!-- [ /.vkExUnit_cta_body ] --&gt;&lt;/section&gt;			
------</t>
  </si>
  <si>
    <t>https://jukureiwa.com/tips/</t>
  </si>
  <si>
    <t>以下のページは不自然なワードを使用しています。
これらを適切に自然な言葉に置き換えて下さい。
なお、本文の装飾や構造は絶対に変えないでください。
【対象ページURL】
https://jukureiwa.com/tips/
【検出された不自然ワード】
（検出なし）
【本文】
------
------</t>
  </si>
  <si>
    <t>https://jukureiwa.com/tips/syakai-kirai-start/</t>
  </si>
  <si>
    <t>以下のページは不自然なワードを使用しています。
これらを適切に自然な言葉に置き換えて下さい。
なお、本文の装飾や構造は絶対に変えないでください。
【対象ページURL】
https://jukureiwa.com/tips/syakai-kirai-start/
【検出された不自然ワード】
（検出なし）
【本文】
------
&lt;style&gt;
  /* 全体設定：文字を極限まで濃くし、視認性を最大化 */
  .syakai-rewa { 
    max-width: 1020px; 
    margin: 0 auto; 
    color: #0f172a !important; 
    line-height: 1.85; 
    font-size: 16px; 
    font-family: "Helvetica Neue", Arial, "Hiragino Kaku Gothic ProN", "Hiragino Sans", Meiryo, sans-serif; 
  }&lt;/p&gt;
&lt;p&gt;  /* リンクの基本ルール：鮮やかな青＋太めの下線 */
  .syakai-rewa a:not(.btn), 
  .syakai-rewa a:not(.btn):visited {
    color: #0052cc !important; 
    text-decoration: underline !important;
    text-underline-offset: .25em;
    text-decoration-thickness: .12em;
    font-weight: 700;
  }
  .syakai-rewa a:not(.btn):hover {
    color: #003399 !important;
    text-decoration: none !important;
  }&lt;/p&gt;
&lt;p&gt;  /* ヒーローエリア */
  .rw-hero-box { border-radius: 22px; overflow: hidden; box-shadow: 0 12px 30px rgba(0,0,0,.08); background: #fff; margin-bottom: 2.5rem; border: 2px solid #b3d7ff; }
  .rw-hero-main { 
    background: linear-gradient(135deg, #002b6b 0%, #0052cc 100%); 
    padding: 3.5rem 2.5rem; 
    color: #fff; 
    position: relative; 
    overflow: hidden; 
  }
  .rw-hero-overlay { position: absolute; inset: 0; background: radial-gradient(1000px 500px at 15% 10%, rgba(255,255,255,0.15), transparent 60%); pointer-events: none; }&lt;/p&gt;
&lt;p&gt;  /* 見出し */
  .rw-h2-title { margin-top: 4rem; border-bottom: 2px solid #e0f2fe; padding-bottom: 0.5rem; margin-bottom: 1.5rem; }
  .syakai-rewa h2 { font-size: 1.6rem; font-weight: 900; color: #002b6b; margin: 0; }
  .syakai-rewa h3 { font-size: 1.25rem; font-weight: 800; color: #0f172a; margin-bottom: 0.8rem; }&lt;/p&gt;
&lt;p&gt;  /* カード・パーツ */
  .rw-card-std { border: 2px solid #cbd5e1 !important; border-radius: 18px; background: #fff; height: 100%; box-shadow: 0 4px 12px rgba(0,0,0,0.05); }
  .rw-note-blue { background: #f0f9ff; border: 1px solid #b3d7ff; border-left: 7px solid #0052cc; border-radius: 16px; padding: 1.5rem; }
  .rw-badge-label { background: #dbeafe; color: #1e3a8a; padding: .3rem .8rem; border-radius: 999px; font-weight: 900; font-size: 0.75rem; border: 1.5px solid #93c5fd; }
  .rw-step-line { border-left: 6px solid #bae6fd; padding-left: 1.5rem; margin: 2.5rem 0; }&lt;/p&gt;
&lt;p&gt;  /* テーブル */
  .rw-table-frame { border-radius: 12px; overflow: hidden; border: 2px solid #cbd5e1; }
  .rw-table-main th { background: #e0f2fe; color: #002b6b; font-weight: 800; text-align: center; border-bottom: 2px solid #cbd5e1; padding: 1rem; }
  .rw-table-main td { vertical-align: middle; border-bottom: 1px solid #f1f5f9; padding: 1rem; color: #0f172a; font-weight: 500; }&lt;/p&gt;
&lt;p&gt;  /* アコーディオン */
  .rw-details-set { border: 2px solid #cbd5e1; border-radius: 14px; background: #fff; margin-bottom: 0.8rem; overflow: hidden; }
  .rw-details-set summary { cursor: pointer; list-style: none; padding: 1.1rem 1.25rem; font-weight: 900; color: #002b6b; position: relative; background: #f8fafc; }
  .rw-details-set summary::-webkit-details-marker { display: none; }
  .rw-details-set summary::after { content: "▾"; position: absolute; right: 1.25rem; transition: transform 0.2s; }
  .rw-details-set[open] summary::after { transform: rotate(180deg); }
  .rw-details-content { padding: 1.5rem; border-top: 1px solid #f1f5f9; color: #1e293b; font-weight: 500; }&lt;/p&gt;
&lt;p&gt;  /* ボタン */
  .btn-outline-rw { border: 2.5px solid #0052cc !important; color: #0052cc !important; border-radius: 999px !important; font-weight: 800 !important; text-decoration: none !important; display: block; width: 100%; text-align: center; padding: .6rem 0; }
  .btn-primary-rw { background-color: #0052cc !important; color: #ffffff !important; border: none !important; border-radius: 999px; font-weight: 900; padding: 1rem 2.5rem; text-decoration: none !important; display: inline-block; box-shadow: 0 6px 15px rgba(0,82,204,0.2); }&lt;/p&gt;
&lt;p&gt;  .rw-list-inner { padding-left: 1.2rem; margin: 0; }
  .rw-list-inner li { margin: 0.4rem 0; }
&lt;/style&gt;
&lt;div class="syakai-rewa"&gt;
&lt;div class="mb-3"&gt;
    &lt;a class="btn-outline-rw btn-sm px-4 py-1 d-inline-block w-auto" href="https://jukureiwa.com/tips/naaymi_hub/"&gt;社会の悩み一覧（ハブ）へ&lt;/a&gt;
  &lt;/div&gt;
&lt;header class="rw-hero-box"&gt;
&lt;div class="rw-hero-main"&gt;
&lt;div class="rw-hero-overlay"&gt;&lt;/div&gt;
&lt;div class="position-relative" style="z-index: 2;"&gt;
&lt;h1 class="h2 fw-bold mb-3" style="line-height: 1.4; color: #fff !important; text-shadow: 0 2px 10px rgba(0,0,0,0.3);"&gt;
          机の前に座り、テキストを開いたままフリーズしている。&lt;br class="d-none d-md-block"&gt;やっと覚えた用語も、テストが終われば綺麗さっぱり忘れている。&lt;br /&gt;
        &lt;/h1&gt;
&lt;p class="lead mb-4" style="color: rgba(255,255,255,0.98); font-weight: 500;"&gt;
          こうした「社会嫌い」に近い状態のお子様に「根性で覚えなさい」という言葉は逆効果です。現在の社会が「自分と無関係な記号の羅列」を押し込む苦痛な作業になっているからです。社会は本来、世界のルールや壮大なドラマを学ぶ知的な分野。嫌いの原因を特定し、適切な&lt;strong&gt;「入り口（きっかけ）」&lt;/strong&gt;を作り直せば反応は変わります。
        &lt;/p&gt;
&lt;/p&gt;&lt;/div&gt;
&lt;/p&gt;&lt;/div&gt;
&lt;div class="p-4 bg-light border-top"&gt;
&lt;div class="rw-note-blue shadow-sm"&gt;
&lt;div class="fw-bold text-primary mb-3 h5"&gt;この記事で提案する「好き」への道筋&lt;/div&gt;
&lt;ul class="mb-0 small row row-cols-md-2 g-2 list-unstyled fw-bold" style="color: #0f172a;"&gt;
&lt;li&gt;・お子様のタイプに合わせた根本原因の究明&lt;/li&gt;
&lt;li&gt;・地理＝パズル、歴史＝ストーリー、公民＝自分事への変換&lt;/li&gt;
&lt;li&gt;・「暗記」の前に「理解」を置くトレーニングの進め方&lt;/li&gt;
&lt;li&gt;・親が教えるのをやめて「監督」に徹するための可視化術&lt;/li&gt;
&lt;/ul&gt;&lt;/div&gt;
&lt;/p&gt;&lt;/div&gt;
&lt;/header&gt;
&lt;section class="rw-h2-title"&gt;
&lt;h2&gt;まず状況整理：お子様の「嫌い」はどこで起きていますか？&lt;/h2&gt;
&lt;/section&gt;
&lt;p class="mb-4 fw-bold"&gt;「社会が嫌い」と言っても理由は一人ひとり異なります。以下のチェックリストでお子様の拒絶反応がどこにあるか冷静に分析してみましょう。&lt;/p&gt;
&lt;div class="row g-3 align-items-stretch mb-4"&gt;
&lt;div class="col-md-6"&gt;
&lt;div class="card rw-card-std p-4"&gt;
&lt;h3 class="h6 fw-bold text-primary mb-2"&gt;「多すぎる」パターン&lt;/h3&gt;
&lt;p class="small mb-0 fw-bold" style="color: #475569;"&gt;暗記すべき単語の量に圧倒され、どこが重要なのかわからず、最初から戦意を喪失している状態です。&lt;/p&gt;
&lt;/p&gt;&lt;/div&gt;
&lt;/p&gt;&lt;/div&gt;
&lt;div class="col-md-6"&gt;
&lt;div class="card rw-card-std p-4"&gt;
&lt;h3 class="h6 fw-bold text-primary mb-2"&gt;「意味がない」パターン&lt;/h3&gt;
&lt;p class="small mb-0 fw-bold" style="color: #475569;"&gt;「昔の人の名前を覚えて何になるの？」と、学習と自分の生活が結びつかず、価値を感じられていない状態です。&lt;/p&gt;
&lt;/p&gt;&lt;/div&gt;
&lt;/p&gt;&lt;/div&gt;
&lt;/p&gt;&lt;/div&gt;
&lt;div class="rw-note-blue border-2 text-center shadow-sm mb-5" style="border: 2px dashed #0052cc;"&gt;
&lt;p class="fw-bold text-primary mb-0"&gt;最も深刻なのは「やっても成果が出ない」ことで、自己肯定感が下がっている状態です。&lt;/p&gt;
&lt;/p&gt;&lt;/div&gt;
&lt;section class="rw-h2-title"&gt;
&lt;h2&gt;原因の切り分け：学習を阻む3つのよくあるパターン&lt;/h2&gt;
&lt;/section&gt;
&lt;div class="vstack gap-2 mb-5"&gt;
&lt;details class="rw-details-set"&gt;
&lt;summary&gt;1. 「一問一答」という記号暗記に終始している&lt;/summary&gt;
&lt;div class="rw-details-content small fw-bold"&gt;
        用語の名前だけを覚える一問一答は、脳にとって意味のない数字の暗記と同じです。社会が嫌いな子の多くは、&lt;strong&gt;「なぜそうなったのか？」という理屈（因果関係）&lt;/strong&gt;が欠落しています。理屈がない知識はフックがないためすぐに忘れてしまいます。
      &lt;/div&gt;
&lt;/details&gt;
&lt;details class="rw-details-set"&gt;
&lt;summary&gt;2. 分野別の「正しい入り口」を間違えている&lt;/summary&gt;
&lt;div class="rw-details-content small fw-bold"&gt;
        地理なら地図の位置、歴史ならストーリー、公民なら制度の目的。各分野には、知識を積み上げるための「土台」となる考え方があります。この土台を無視して、いきなり細かい統計データや年号から入ろうとすると、脳が拒絶反応を起こします。
      &lt;/div&gt;
&lt;/details&gt;
&lt;details class="rw-details-set"&gt;
&lt;summary&gt;3. 模試の点数（結果）でしか評価されていない&lt;/summary&gt;
&lt;div class="rw-details-content small fw-bold"&gt;
        社会は結果が出るまでにある程度の「知識のストック」が必要です。その途中のプロセスが評価されず偏差値ばかりを見せられると、子供は「努力しても無駄だ」と学習を放棄してしまいます。
      &lt;/div&gt;
&lt;/details&gt;&lt;/div&gt;
&lt;section class="rw-h2-title"&gt;
&lt;h2&gt;やり直しの進め方：分野別「これならできる」入り口の組み立て&lt;/h2&gt;
&lt;/section&gt;
&lt;div class="rw-step-line"&gt;
&lt;div class="mb-4"&gt;
      &lt;span class="badge bg-primary px-3 py-2 rounded-pill text-white mb-2"&gt;今日から&lt;/span&gt;&lt;/p&gt;
&lt;h3 class="h6 fw-bold"&gt;地理：地図パズルと資料の「間違い探し」&lt;/h3&gt;
&lt;p class="small fw-bold mb-0"&gt;用語暗記の前に、白地図を使った「場所当てゲーム」から始めます。その際、&lt;strong&gt;「雨温図の読み違いを直す（どの数値が決定打か？）」&lt;/strong&gt;というパズル的要素を取り入れます。資料を読み解く修正を行うことで、知識の必要性を実感させます。&lt;/p&gt;
&lt;/p&gt;&lt;/div&gt;
&lt;div class="mb-4"&gt;
      &lt;span class="badge bg-primary px-3 py-2 rounded-pill text-white mb-2"&gt;今週から&lt;/span&gt;&lt;/p&gt;
&lt;h3 class="h6 fw-bold"&gt;歴史：ストーリーを因果関係で繋ぐ&lt;/h3&gt;
&lt;p class="small fw-bold mb-0"&gt;年号の暗記は全て後回しです。まずは学習マンガや動画でドラマを追います。その上で、&lt;strong&gt;「因果・セット・対比」&lt;/strong&gt;の3点だけで整理。出来事の前後関係を納得させることに注力します。&lt;/p&gt;
&lt;/p&gt;&lt;/div&gt;
&lt;div class="mb-0"&gt;
      &lt;span class="badge bg-primary px-3 py-2 rounded-pill text-white mb-2"&gt;今月中に&lt;/span&gt;&lt;/p&gt;
&lt;h3 class="h6 fw-bold"&gt;公民：制度の「目的」を身近に引き寄せる&lt;/h3&gt;
&lt;p class="small fw-bold mb-0"&gt;用語暗記ではなく、&lt;strong&gt;「制度→目的→具体例→ひっかけ」&lt;/strong&gt;の順で理解を深めます。何のためにこのルールがあるの？という目的から入ることで、公民を「自分たちのルール」へ変えます。&lt;/p&gt;
&lt;/p&gt;&lt;/div&gt;
&lt;/p&gt;&lt;/div&gt;
&lt;section class="rw-h2-title"&gt;
&lt;h2&gt;よくあるミスと修正：お子様の心を折る「NG学習」&lt;/h2&gt;
&lt;/section&gt;
&lt;div class="rw-table-frame mb-5 shadow-sm"&gt;
&lt;div class="table-responsive"&gt;
&lt;table class="table table-sm align-middle mb-0 rw-table-main"&gt;
&lt;thead&gt;
&lt;tr&gt;
&lt;th style="width: 20%;"&gt;症状&lt;/th&gt;
&lt;th style="width: 35%;"&gt;原因（NG学習）&lt;/th&gt;
&lt;th style="width: 45%;"&gt;修正行動（今日からやること）&lt;/th&gt;
&lt;/tr&gt;
&lt;/thead&gt;
&lt;tbody class="small fw-bold"&gt;
&lt;tr&gt;
&lt;td class="text-center text-primary"&gt;覚えられない&lt;/td&gt;
&lt;td&gt;用語を書き殴って覚えようとする。&lt;/td&gt;
&lt;td&gt;&lt;strong&gt;書くのをやめて説明させる。&lt;/strong&gt;「〇〇ってどんなこと？」に自分の言葉で答えられたら合格。&lt;/td&gt;
&lt;/tr&gt;
&lt;tr&gt;
&lt;td class="text-center text-primary"&gt;やる気が起きない&lt;/td&gt;
&lt;td&gt;テキストの1ページ目から読ませる。&lt;/td&gt;
&lt;td&gt;&lt;strong&gt;一番「マシ」な分野から手をつける。&lt;/strong&gt;戦国時代、新幹線など「興味の極小点」から。&lt;/td&gt;
&lt;/tr&gt;
&lt;tr&gt;
&lt;td class="text-center text-primary"&gt;テストがボロボロ&lt;/td&gt;
&lt;td&gt;偏差値や順位だけで評価する。&lt;/td&gt;
&lt;td&gt;&lt;strong&gt;「昨日より進んだ」ことを可視化。&lt;/strong&gt;その日に覚えた5問だけをテストし、成功体験を作る。&lt;/td&gt;
&lt;/tr&gt;
&lt;/tbody&gt;
&lt;/table&gt;&lt;/div&gt;
&lt;/p&gt;&lt;/div&gt;
&lt;section class="rw-h2-title"&gt;
&lt;h2&gt;家庭での回し方：親は「教え」ず、成果を「可視化」する&lt;/h2&gt;
&lt;/section&gt;
&lt;div class="row g-4 align-items-stretch mb-5"&gt;
&lt;div class="col-md-7"&gt;
&lt;div class="card rw-card-std p-4"&gt;
&lt;h3 class="h6 fw-bold text-primary mb-3"&gt;成果が見える「15分運用」ルール&lt;/h3&gt;
&lt;ul class="small vstack gap-2 ps-3 fw-bold"&gt;
&lt;li&gt;&lt;strong&gt;5分：&lt;/strong&gt;その日のテーマを学習マンガ等でざっくりインプット。&lt;/li&gt;
&lt;li&gt;&lt;strong&gt;5分：&lt;/strong&gt;親が「これ何だっけ？」と聞き、子が10秒解説（アウトプット）。&lt;/li&gt;
&lt;li&gt;&lt;strong&gt;5分：&lt;/strong&gt;「今日覚えたことリスト」に◯をつけて、目に見える成果を記録。&lt;/li&gt;
&lt;/ul&gt;&lt;/div&gt;
&lt;/p&gt;&lt;/div&gt;
&lt;div class="col-md-5"&gt;
&lt;div class="rw-note-blue h-100"&gt;
&lt;h3 class="h6 fw-bold text-primary mb-2"&gt;親の声かけ例&lt;/h3&gt;
&lt;div class="bg-white p-2 rounded small border-start border-primary border-4 mb-2 shadow-sm fw-bold"&gt;「これ、どういう意味かお母さんに教えてくれる？」&lt;/div&gt;
&lt;div class="bg-white p-2 rounded small border-start border-primary border-4 shadow-sm fw-bold"&gt;「今日の5問は完璧だったね！明日はどこにしようか？」&lt;/div&gt;
&lt;/p&gt;&lt;/div&gt;
&lt;/p&gt;&lt;/div&gt;
&lt;/p&gt;&lt;/div&gt;
&lt;footer class="mt-5 pt-5 border-top"&gt;
&lt;h2 class="h4 fw-bold mb-4 text-center"&gt;社会を「得意」に変えるためのさらなるステップ&lt;/h2&gt;
&lt;div class="row g-3 mb-5 align-items-stretch"&gt;
&lt;div class="col-md-4"&gt;
&lt;div class="card rw-card-std p-4 text-center d-flex flex-column"&gt;
          &lt;span class="rw-badge-label mb-2 mx-auto"&gt;判断の前に&lt;/span&gt;&lt;/p&gt;
&lt;h3 class="h6 fw-bold mb-3"&gt;社会の悩みを整理する&lt;/h3&gt;
&lt;p class="small text-muted mb-3" style="font-size: 0.8rem;"&gt;暗記・資料・記述のどこに課題があるか切り分けたい場合に。&lt;/p&gt;
&lt;p&gt;          &lt;a class="btn-outline-rw mt-auto" href="https://jukureiwa.com/tips/naaymi_hub/"&gt;悩みの原因を切り分ける&lt;/a&gt;
        &lt;/div&gt;
&lt;/p&gt;&lt;/div&gt;
&lt;div class="col-md-4"&gt;
&lt;div class="card rw-card-std p-4 text-center d-flex flex-column"&gt;
          &lt;span class="rw-badge-label mb-2 mx-auto"&gt;暗記のコツ&lt;/span&gt;&lt;/p&gt;
&lt;h3 class="h6 fw-bold mb-3"&gt;一生忘れない定着のルール&lt;/h3&gt;
&lt;p class="small text-muted mb-3" style="font-size: 0.8rem;"&gt;丸暗記を卒業し、知識を「一生忘れない形」で定着させる暗記法。&lt;/p&gt;
&lt;p&gt;          &lt;a class="btn-outline-rw mt-auto" href="https://jukureiwa.com/tips/syakaianki/"&gt;暗記のルールを確認&lt;/a&gt;
        &lt;/div&gt;
&lt;/p&gt;&lt;/div&gt;
&lt;div class="col-md-4"&gt;
&lt;div class="card rw-card-std p-4 text-center d-flex flex-column" style="background-color: #f0f9ff;"&gt;
          &lt;span class="rw-badge-label mb-2 mx-auto" style="background-color: #0052cc; color: #fff;"&gt;個別指導&lt;/span&gt;&lt;/p&gt;
&lt;h3 class="h6 fw-bold mb-3"&gt;社会の「入り口」をプロと作る&lt;/h3&gt;
&lt;p class="small text-muted mb-3" style="font-size: 0.8rem;"&gt;お子様に合わせた学習の組み立てをマンツーマンでサポートします。&lt;/p&gt;
&lt;p&gt;          &lt;a class="btn-primary-rw mt-auto py-2" href="https://jukureiwa.com/honka/"&gt;体験授業・本科コース詳細へ&lt;/a&gt;
        &lt;/div&gt;
&lt;/p&gt;&lt;/div&gt;
&lt;/p&gt;&lt;/div&gt;
&lt;/footer&gt;
&lt;/div&gt;
&lt;section class="veu_cta" id="veu_cta-199"&gt;&lt;h1 class="cta_title"&gt;本科「公民の完成」≪６回完結講座≫&lt;/h1&gt;&lt;div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image_exist"&gt;公民分野は受験社会の中で最も苦手意識を持っている生徒さんの多い分野です。 また、受験社会のカリキュラムの中では一番最後に配置されていることが多いので、しっかりとした説明のないまま 急ぎ足で授業を進められることが多く、また、単純に暗記することを勧められることが多い分野でもあります。
&lt;br /&gt;
&lt;br /&gt;当塾では、地歴の知識とも絡めながら「国家の理念とその実現」「現在の統治制度の背景」を軸に、 しっかりとした理解に基づいた体系的な知識を得てもらうように指導を行っていきます。&lt;/div&gt;&lt;div class="cta_body_link"&gt;&lt;a href="https://jukureiwa.com/honka/" class="btn btn-primary btn-block btn-lg" target="_blank"&gt;開講講座：本科「公民の完成」≪６回完結講座≫&lt;/a&gt;&lt;/div&gt;&lt;/div&gt;&lt;!-- [ /.vkExUnit_cta_body ] --&gt;&lt;/section&gt;			
------</t>
  </si>
  <si>
    <t>https://jukureiwa.com/tips/syakaianki/</t>
  </si>
  <si>
    <t>以下のページは不自然なワードを使用しています。
これらを適切に自然な言葉に置き換えて下さい。
なお、本文の装飾や構造は絶対に変えないでください。
【対象ページURL】
https://jukureiwa.com/tips/syakaianki/
【検出された不自然ワード】
（検出なし）
【本文】
------
&lt;h2&gt;中学受験社会の覚え方・暗記方法&lt;/h2&gt;
&lt;div class="intro-box" style="background: #f8f9fa; padding: 25px; border-radius: 8px; border-left: 5px solid #283593; margin-bottom: 30px;"&gt;
&lt;h2 style="font-size: 1.4rem; color: #283593; margin-top: 0;"&gt;「覚えたはずなのに、模試で出てこない」――暗記量より“思い出せる状態”が足りていないだけかもしれません。&lt;/h2&gt;
&lt;p style="line-height: 1.8; color: #333;"&gt;中学受験社会は、歴史の出来事、地理の特色、公民の制度など、覚える情報が一気に増えます。ワークはやっているのに点が伸びない、覚え直しても同じ所で止まる――そんなときは「覚え方」ではなく、&lt;strong&gt;頭の中でのつながり方&lt;/strong&gt;と&lt;strong&gt;確認のしかた&lt;/strong&gt;が噛み合っていないことが多いです。&lt;/p&gt;
&lt;p style="line-height: 1.8; color: #333;"&gt;よくあるのは、用語をバラバラに入れてしまい、問題の形（資料・記述・選択）になった瞬間に取り出せなくなる状態です。必要なのは、&lt;strong&gt;流れで意味づけする&lt;/strong&gt;ことと、&lt;strong&gt;短い確認を何度も入れて“出せる”回数を増やす&lt;/strong&gt;ことです。&lt;/p&gt;
&lt;p style="line-height: 1.8; color: #333; margin-bottom: 0;"&gt;このページでは、①歴史や地理を&lt;strong&gt;流れ&lt;/strong&gt;で覚えて点につなげる考え方、②&lt;strong&gt;見て・聞いて・書いて・言う&lt;/strong&gt;を組み合わせて記憶に残しやすくする工夫、③ワークを&lt;strong&gt;答えで確認しながらテンポよく繰り返す&lt;/strong&gt;進め方をまとめます。今日の宿題から、点に近い覚え方へ切り替えられます。&lt;/p&gt;
&lt;/div&gt;
&lt;h4&gt;流れで覚える&lt;/h4&gt;
&lt;p&gt;ただ単に単語などを暗記しても時代のつながりや背景がごちゃ混ぜになってしまっては意味がありません。例えば戦争が起こったとき、年月日を覚えるのはもちろん、国名、期間、その原因、主となる人物、その後に結ばれた条約、など関連する項目がたくさんあります。&lt;span style="color: #0000ff;"&gt;まずはおおまかな流れを理解し、それから細かな内容を覚えるようにしましょう&lt;/span&gt;。ひとつひとつぶつ切りにするのではなく、&lt;span style="color: #ff0000;"&gt;連続した流れとして覚える&lt;/span&gt;ことでしっかりと暗記できるようになります。&lt;/p&gt;
&lt;h4&gt;五感を使う&lt;/h4&gt;
&lt;p&gt;教科書をただひたすら読むだけではなかなか暗記はできません。&lt;span style="color: #0000ff;"&gt;なるべく五感を多く使う&lt;/span&gt;ように工夫してみましょう。地図や絵など関連する事柄がある場合は、映像や写真として脳内に記憶されるとより情報を整理することができます。また、声に出して書きながら覚える、など動作を同時に行うとより記憶の定着率が上がります。文字情報だけでなく活用できるものは複数活用することで暗記がしやすくなります。&lt;/p&gt;
&lt;h4&gt;ワークは解答を見ながら解く&lt;/h4&gt;
&lt;p&gt;問題集やワークなどはまず問題を解き、&lt;strong&gt;答えをすぐ見て確認する&lt;/strong&gt;ということを繰り返しましょう。ワークは暗記した内容の確認作業のために活用します。問題を見て答えがぱっと浮かばない場合は、暗記ができていないということになります。正答率が低いということは知識が身についていないということになるので、しっかりと繰り返し学習しましょう。問題を解く→答えを見る→できなかった問題を再度解く→答えを見て覚える…ということを繰り返していくことで記憶が定着していきます。ワークを解く際に考え込みすぎず、分からなかったら解答を見て覚える、それに関する内容を再び学習しなおすというような学習の進め方をしましょう。&lt;/p&gt;
&lt;p&gt;社会の暗記は、真面目に考えすぎたり時間を使いすぎてしまったりする必要はありません。答えをすぐ見て無駄な時間をなくしたり、五感を使って暗記をし、前後の流れをきちんと理解することで各段に社会の暗記、記憶の定着が見込めます&lt;strong&gt;。社会は常に新しい知識を覚えていかなければならないため、同時に古い記憶を忘れないようにする反復学習&lt;/strong&gt;がとても大切になってきます。時間を有効に活用して暗記するようにしましょう。&lt;/p&gt;
&lt;p&gt;&amp;nbsp;&lt;/p&gt;
&lt;section class="veu_cta" id="veu_cta-199"&gt;&lt;h1 class="cta_title"&gt;本科「公民の完成」≪６回完結講座≫&lt;/h1&gt;&lt;div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image_exist"&gt;公民分野は受験社会の中で最も苦手意識を持っている生徒さんの多い分野です。 また、受験社会のカリキュラムの中では一番最後に配置されていることが多いので、しっかりとした説明のないまま 急ぎ足で授業を進められることが多く、また、単純に暗記することを勧められることが多い分野でもあります。
&lt;br /&gt;
&lt;br /&gt;当塾では、地歴の知識とも絡めながら「国家の理念とその実現」「現在の統治制度の背景」を軸に、 しっかりとした理解に基づいた体系的な知識を得てもらうように指導を行っていきます。&lt;/div&gt;&lt;div class="cta_body_link"&gt;&lt;a href="https://jukureiwa.com/honka/" class="btn btn-primary btn-block btn-lg" target="_blank"&gt;開講講座：本科「公民の完成」≪６回完結講座≫&lt;/a&gt;&lt;/div&gt;&lt;/div&gt;&lt;!-- [ /.vkExUnit_cta_body ] --&gt;&lt;/section&gt;			
------</t>
  </si>
  <si>
    <t>https://jukureiwa.com/tips/syakaikinkyu/</t>
  </si>
  <si>
    <t>以下のページは不自然なワードを使用しています。
これらを適切に自然な言葉に置き換えて下さい。
なお、本文の装飾や構造は絶対に変えないでください。
【対象ページURL】
https://jukureiwa.com/tips/syakaikinkyu/
【検出された不自然ワード】
（検出なし）
【本文】
------
&lt;h2&gt;中学受験社会の受験勉強が間に合わない時の緊急対処法&lt;/h2&gt;
&lt;p&gt;「社会が間に合わない」と感じた瞬間に点が遠のくのは、残り時間で全範囲を埋めようとして、何も仕上がらない状態になるときです。ここで必要なのは量ではなく、&lt;strong&gt;志望校で点になるところに時間を集める&lt;/strong&gt;こと。まず&lt;strong&gt;過去問の分野の偏り&lt;/strong&gt;を見て、出る単元を先に押さえます。そのうえで、覚える範囲をしぼり、時事は出来事名だけで終わらせず&lt;strong&gt;背景を一言で言える形&lt;/strong&gt;にして、正誤・記述に耐える知識へ寄せます。&lt;/p&gt;
&lt;ul&gt;
&lt;li&gt;&lt;strong&gt;いま最初にやること&lt;/strong&gt;：過去問で「地理／歴史／公民・時事」の出題量の偏りを確認し、出る分野から固める&lt;/li&gt;
&lt;li&gt;&lt;strong&gt;やめることも決める&lt;/strong&gt;：広げない。伸びが遅い単元に時間を使わず、取れる問題を増やす方向へ寄せる&lt;/li&gt;
&lt;li&gt;&lt;strong&gt;時事は出来事名で止めない&lt;/strong&gt;：原因・背景・影響を一言で説明できる形にして、記述にもつなげる&lt;/li&gt;
&lt;/ul&gt;
&lt;h3&gt;志望校分析をする&lt;/h3&gt;
&lt;p&gt;過去問など過去のデータから、&lt;strong&gt;志望校の頻出単元や傾向&lt;/strong&gt;を調べましょう。勉強が間に合わないと感じているのであれば、&lt;span style="color: #0000ff;"&gt;社会の全範囲を今から学習することはほとんど不可能&lt;/span&gt;でしょう。学校によって出題される問題の傾向は必ずあるので、ムダな時間を費やさないよう&lt;span style="color: #ff0000;"&gt;出題される可能性が高い分野・単元&lt;/span&gt;を集中して学習するしかありません。&lt;/p&gt;
&lt;h3&gt;優先順位をつける&lt;/h3&gt;
&lt;p&gt;志望校の中で出題される範囲で、&lt;span style="color: #ff0000;"&gt;頻出単元&lt;/span&gt;は確実に覚えましょう。本来であれば、覚えきれていない単元をきちんと時代背景や当時の情勢を踏まえて覚えるということが必要です。しかし、時間がない中でほとんど分からないような単元を学習するのは極めて困難です。全く分からないといった問題は捨て、&lt;span style="color: #ff0000;"&gt;確実に解ける問題を&lt;/span&gt;増やしましょう。捨て単元もあるうえに曖昧に覚えてしまっては合格にはほど遠くなってしまいます。&lt;strong&gt;せめて自信を持って解ける問題や単元を増やしていく&lt;/strong&gt;努力をしましょう。&lt;/p&gt;
&lt;h3&gt;思考力を養う&lt;/h3&gt;
&lt;p&gt;中学受験の社会において記述がメインの学校が志望校である場合は特に丸暗記では太刀打ちできません。社会は暗記教科ではありません。特に&lt;span style="color: #ff0000;"&gt;時事問題&lt;/span&gt;については&lt;span style="color: #0000ff;"&gt;その事柄が起こった原因や背景&lt;/span&gt;を知り、&lt;span style="color: #0000ff;"&gt;説明できるような形で理解&lt;/span&gt;しておかなければなりません。また、その問題に対して自分がどう考えるかなども問われることがあるので、時間がないなかでもニュースや新聞を見て日々日本や世界で起こっていることを把握するクセをつけましょう。&lt;/p&gt;
&lt;h4&gt;まとめ&lt;/h4&gt;
&lt;p&gt;中学受験社会の受験勉強が間に合わないといったことにならないためにも、普段からテスト前に丸暗記だけで済ませたりせず、きちんと理解し、知識として身につける必要があります。暗記教科だから後から勉強しても間に合う、と思わずに、日ごろから学習を積み重ねていきましょう。&lt;/p&gt;
&lt;section class="veu_cta" id="veu_cta-197"&gt;&lt;h1 class="cta_title"&gt;本科「地理の完成」≪８回完結講座≫&lt;/h1&gt;&lt;div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地理分野は「どこに何があるのか」「どこで何が行われているのか」を正しく理解することに尽きます。したがって「場所」つまり「地図」をベースにおいて理解を進めないと、きちんと知識を積み上げることが出来ません。当塾では、常に「どこ」というポイントに軸足を置きながら、様々な事象・現象を正しく理解させるように指導を行っていきます。&lt;/div&gt;&lt;div class="cta_body_link"&gt;&lt;a href="https://jukureiwa.com/honka/" class="btn btn-primary btn-block btn-lg" target="_blank"&gt;開講講座：本科「地理の完成」≪８回完結講座≫&lt;/a&gt;&lt;/div&gt;&lt;/div&gt;&lt;!-- [ /.vkExUnit_cta_body ] --&gt;&lt;/section&gt;			
------</t>
  </si>
  <si>
    <t>https://koten-kakitsubata.jp/</t>
  </si>
  <si>
    <t>以下のページは不自然なワードを使用しています。
これらを適切に自然な言葉に置き換えて下さい。
なお、本文の装飾や構造は絶対に変えないでください。
【対象ページURL】
https://koten-kakitsubata.jp/
【検出された不自然ワード】
（検出なし）
【本文】
------
&lt;div class="kkt-home"&gt;
&lt;figure class="kkt-hero-image"&gt;&lt;img decoding="async" src="/wp-content/uploads/2026/01/Gemini_Generated_Image_j0sadij0sadij0sa-e1767712802908-1024x411.png" alt="古典専門塾かきつばた（古文・漢文の個別指導）のイメージ" width="1024" height="411" /&gt;&lt;/figure&gt;
&lt;section class="top-hero"&gt;
&lt;h1 class="kkt-h1"&gt;古典専門塾 かきつばた&lt;br /&gt;
&lt;span class="kkt-h1-sub"&gt;古文・漢文の完全1対1個別指導&lt;/span&gt;&lt;/h1&gt;
&lt;p class="kkt-lead"&gt;「訳を覚えて終わり」ではなく、&lt;strong&gt;得点につながる読み方&lt;/strong&gt;へ。&lt;br /&gt;
定期テスト〜大学受験まで、現状と目標を整理し、必要な学習だけを積み上げます。&lt;br /&gt;
&lt;strong&gt;教室・オンライン&lt;/strong&gt;の両方に対応しています。&lt;/p&gt;
&lt;ul class="kkt-hero-bullets"&gt;
&lt;li&gt;&lt;strong&gt;定期テスト&lt;/strong&gt;：暗記だけで終わらない「読解プロセス」を構築する&lt;/li&gt;
&lt;li&gt;&lt;strong&gt;大学受験&lt;/strong&gt;：志望校形式（記述/選択/共通テスト）に合わせて効率化&lt;/li&gt;
&lt;li&gt;&lt;strong&gt;スポット&lt;/strong&gt;：助動詞/句法など“穴”を短期で集中改善&lt;/li&gt;
&lt;/ul&gt;
&lt;div class="kkt-hero-cta"&gt;&lt;a class="btn btn-primary" href="https://koten-kakitsubata.jp/inquiry/"&gt;お問い合わせ（トライアル相談）&lt;/a&gt;&lt;br /&gt;
&lt;a class="btn btn-default" href="https://koten-kakitsubata.jp/kouza/"&gt;開講講座を見る&lt;/a&gt;&lt;br /&gt;
&lt;a class="btn btn-default" href="https://koten-kakitsubata.jp/blog/"&gt;学習記事を読む&lt;/a&gt;&lt;/div&gt;
&lt;div class="kkt-quicknav"&gt;
&lt;p&gt;&lt;strong&gt;すぐ内容を確認したい方へ&lt;/strong&gt;&lt;/p&gt;
&lt;ul&gt;
&lt;li&gt;&lt;a href="#course"&gt;講座を選ぶ&lt;/a&gt;（定期テスト／大学受験／スポット）&lt;/li&gt;
&lt;li&gt;&lt;a href="#price"&gt;指導料&lt;/a&gt;と&lt;a href="#flow"&gt;受講までの流れ&lt;/a&gt;&lt;/li&gt;
&lt;li&gt;&lt;a href="#articles"&gt;テーマ別おすすめ記事&lt;/a&gt;（文法・古典常識・現代語訳）&lt;/li&gt;
&lt;/ul&gt;
&lt;/div&gt;
&lt;/section&gt;
&lt;div class="kkt-divider"&gt;&lt;/div&gt;
&lt;section id="problems"&gt;
&lt;h2&gt;こうした状況で伸び悩んでいませんか&lt;/h2&gt;
&lt;ul&gt;
&lt;li&gt;訳を暗記しても、初見になると内容がつかめない&lt;/li&gt;
&lt;li&gt;助動詞や助詞が曖昧で、読みの精度が安定しない&lt;/li&gt;
&lt;li&gt;主語や指示語が追えず、心情・理由説明で間違える&lt;/li&gt;
&lt;li&gt;選択肢を2択まで絞れるのに、最後が決められない&lt;/li&gt;
&lt;li&gt;共通テストの「読み比べ」や、古漢融合・現古融合が苦しい&lt;/li&gt;
&lt;li&gt;定期テストで毎回、範囲の丸暗記だけになっている&lt;/li&gt;
&lt;/ul&gt;
&lt;p&gt;古典が苦手なときは、原因が1つではないことが多いものです。&lt;br /&gt;
かきつばたでは、個別指導の利点を活かし、&lt;strong&gt;どこが弱点かを特定&lt;/strong&gt;したうえで、&lt;br /&gt;
&lt;strong&gt;最も効率的な学習順&lt;/strong&gt;を組み立てます。&lt;/p&gt;
&lt;div class="kkt-midcta"&gt;&lt;a class="btn btn-primary" href="https://koten-kakitsubata.jp/inquiry/"&gt;まずは現状を相談する&lt;/a&gt;&lt;br /&gt;
&lt;a class="btn btn-default" href="#course"&gt;講座を先に見る&lt;/a&gt;&lt;/div&gt;
&lt;/section&gt;
&lt;div class="kkt-divider"&gt;&lt;/div&gt;
&lt;section id="method"&gt;
&lt;h2&gt;「なんとなく読む」から「得点できる」へ&lt;/h2&gt;
&lt;figure class="kkt-section-image"&gt;&lt;img decoding="async" loading="lazy" src="/wp-content/uploads/2026/01/Gemini_Generated_Image_j0sadij0sadij0sa-1-e1767712930918-1024x484.png" alt="古典の学習を整理するイメージ" width="1024" height="484" /&gt;&lt;/figure&gt;
&lt;p&gt;古典で安定して点を取るには、次の4つをバラバラにせず、つながる形に体系化する必要があります。&lt;/p&gt;
&lt;div class="kkt-grid4"&gt;
&lt;div class="kkt-box"&gt;&lt;strong&gt;語彙&lt;/strong&gt;&lt;br /&gt;
現代語との意味のズレ、多義語、敬語語彙など「読み違えの原因」になりやすい語を整理します。&lt;/div&gt;
&lt;div class="kkt-box"&gt;&lt;strong&gt;文法&lt;/strong&gt;&lt;br /&gt;
助動詞・助詞を中心に、本文の解釈に直結する形で理解を深めます。接続・活用・判定プロセスから詰め直します。&lt;/div&gt;
&lt;div class="kkt-box"&gt;&lt;strong&gt;読解技術&lt;/strong&gt;&lt;br /&gt;
主語判定・指示語処理・構造把握など、設問処理まで届く読み方に変換します。記述でも「根拠が残る」状態を作ります。&lt;/div&gt;
&lt;div class="kkt-box"&gt;&lt;strong&gt;古典常識&lt;/strong&gt;&lt;br /&gt;
時刻・方角・月・内裏など、場面のイメージ不足で起きる取りこぼしを減らします。&lt;/div&gt;
&lt;/div&gt;
&lt;p class="kkt-note"&gt;どこから手をつけるべきかは、人によって違います。まずは現状と目標を伺い、必要な範囲から優先して改善していきます。&lt;/p&gt;
&lt;/section&gt;
&lt;div class="kkt-divider"&gt;&lt;/div&gt;
&lt;section id="course"&gt;
&lt;h2&gt;目的別に選べる講座&lt;/h2&gt;
&lt;figure class="kkt-section-image"&gt;&lt;img decoding="async" loading="lazy" src="/wp-content/uploads/2026/01/Gemini_Generated_Image_j0sadij0sadij0sa-2-e1767713084702-1024x486.png" alt="講座選択のイメージ" width="1024" height="486" /&gt;&lt;/figure&gt;
&lt;div class="kkt-card"&gt;
&lt;h3&gt;中高・定期試験対策&lt;/h3&gt;
&lt;p&gt;一貫校の古典は大学入試を意識した出題になりやすく、訳の丸暗記だけでは限界が出ます。&lt;br /&gt;
範囲学習を軸にしつつ、&lt;strong&gt;文法と読解がつながる学習習慣&lt;/strong&gt;を作り、得点を安定させます。&lt;/p&gt;
&lt;ul&gt;
&lt;li&gt;学校進度・試験範囲に合わせて、読み方と知識を整理&lt;/li&gt;
&lt;li&gt;過去の出題傾向を踏まえ、出やすいポイントに優先順位&lt;/li&gt;
&lt;li&gt;次の初見につながる「基礎」を習得する&lt;/li&gt;
&lt;/ul&gt;
&lt;p&gt;&lt;a class="btn btn-primary" href="https://koten-kakitsubata.jp/school-exam/"&gt;中高・定期試験対策の詳細&lt;/a&gt;&lt;/p&gt;
&lt;/div&gt;
&lt;div class="kkt-card"&gt;
&lt;h3&gt;大学受験対策&lt;/h3&gt;
&lt;p&gt;大学受験の古文・漢文は、傍線部訳だけでなく、要約・理由説明・心情説明・記述添削など、&lt;br /&gt;
大学ごとに必要な力が変わります。&lt;br /&gt;
志望校に合わせて、&lt;strong&gt;必要な形式を優先して&lt;/strong&gt;仕上げます。&lt;/p&gt;
&lt;ul&gt;
&lt;li&gt;記述：添削で「減点されやすい癖」を早めに解消する&lt;/li&gt;
&lt;li&gt;選択：最後の1つを決める検討プロセスを確立する&lt;/li&gt;
&lt;li&gt;共通テスト：読み比べ・設問処理の形式を磨き上げる&lt;/li&gt;
&lt;li&gt;古漢融合・現古融合・明治擬古文などにも対応&lt;/li&gt;
&lt;/ul&gt;
&lt;p&gt;&lt;a class="btn btn-primary" href="https://koten-kakitsubata.jp/enter-exam/"&gt;大学受験対策の詳細&lt;/a&gt;&lt;/p&gt;
&lt;/div&gt;
&lt;div class="kkt-card"&gt;
&lt;h3&gt;スポット個別指導&lt;/h3&gt;
&lt;p&gt;「助動詞だけ」「句法だけ」「この単元だけ」など、短期で弱点を補強したい方向けです。&lt;br /&gt;
各単元をパート別に整理し、&lt;strong&gt;2回完結&lt;/strong&gt;を基本単位として組み立てます。&lt;/p&gt;
&lt;ul&gt;
&lt;li&gt;定期テスト直前の補強&lt;/li&gt;
&lt;li&gt;受験で穴になっている単元の集中改善&lt;/li&gt;
&lt;li&gt;やり直し学習の再スタート&lt;/li&gt;
&lt;/ul&gt;
&lt;div class="kkt-card-actions"&gt;&lt;a class="btn btn-primary" href="https://koten-kakitsubata.jp/spot/"&gt;スポット個別指導の詳細&lt;/a&gt;&lt;br /&gt;
&lt;a class="btn btn-default" href="https://koten-kakitsubata.jp/timetable/"&gt;時間割&lt;/a&gt;&lt;/div&gt;
&lt;/div&gt;
&lt;p class="kkt-note"&gt;講座の一覧は、こちらからまとめて確認できます。&lt;a href="https://koten-kakitsubata.jp/kouza/"&gt;開講講座一覧&lt;/a&gt;&lt;/p&gt;
&lt;/section&gt;
&lt;div class="kkt-divider"&gt;&lt;/div&gt;
&lt;section id="online"&gt;
&lt;h2&gt;教室とオンライン&lt;/h2&gt;
&lt;p&gt;かきつばたは、教室・オンラインの両方に対応しています。&lt;br /&gt;
オンライン個別指導は、画面と音声に情報量が集約されるため集中しやすく、手元を映すことで&lt;br /&gt;
つまずきの瞬間を把握しやすい点が強みです。&lt;/p&gt;
&lt;ul&gt;
&lt;li&gt;教室でしっかり進めたい方&lt;/li&gt;
&lt;li&gt;移動時間をなくして自宅で受講したい方&lt;/li&gt;
&lt;li&gt;部活や学校の都合で時間を確保しにくい方&lt;/li&gt;
&lt;/ul&gt;
&lt;div class="kkt-midcta"&gt;&lt;a class="btn btn-default" href="https://koten-kakitsubata.jp/access/"&gt;アクセス&lt;/a&gt;&lt;br /&gt;
&lt;a class="btn btn-primary" href="https://koten-kakitsubata.jp/inquiry/"&gt;受講相談をする&lt;/a&gt;&lt;/div&gt;
&lt;/section&gt;
&lt;div class="kkt-divider"&gt;&lt;/div&gt;
&lt;section id="price"&gt;
&lt;h2&gt;指導料&lt;/h2&gt;
&lt;p&gt;指導料は各講座ページにも掲載しています。最新の条件や詳細は、該当講座ページでご確認ください。&lt;/p&gt;
&lt;div class="kkt-table-wrap"&gt;
&lt;table class="kkt-table"&gt;
&lt;thead&gt;
&lt;tr&gt;
&lt;th&gt;項目&lt;/th&gt;
&lt;th&gt;金額&lt;/th&gt;
&lt;th&gt;補足&lt;/th&gt;
&lt;/tr&gt;
&lt;/thead&gt;
&lt;tbody&gt;
&lt;tr&gt;
&lt;td&gt;トライアル指導料&lt;/td&gt;
&lt;td&gt;10,000円（税込）&lt;/td&gt;
&lt;td&gt;通常より安価に設定されています&lt;/td&gt;
&lt;/tr&gt;
&lt;tr&gt;
&lt;td&gt;入塾金&lt;/td&gt;
&lt;td&gt;22,000円（税込）&lt;/td&gt;
&lt;td&gt;兄弟姉妹は免除の規定があります&lt;/td&gt;
&lt;/tr&gt;
&lt;tr&gt;
&lt;td&gt;指導料&lt;/td&gt;
&lt;td&gt;18,150円（税込）／110分&lt;/td&gt;
&lt;td&gt;前払いのご案内があります&lt;/td&gt;
&lt;/tr&gt;
&lt;/tbody&gt;
&lt;/table&gt;
&lt;/div&gt;
&lt;p class="kkt-note"&gt;&lt;a href="https://koten-kakitsubata.jp/school-exam/"&gt;中高・定期試験対策&lt;/a&gt; ／&lt;br /&gt;
&lt;a href="https://koten-kakitsubata.jp/enter-exam/"&gt;大学受験対策&lt;/a&gt; ／&lt;br /&gt;
&lt;a href="https://koten-kakitsubata.jp/spot/"&gt;スポット個別指導&lt;/a&gt;&lt;/p&gt;
&lt;div class="kkt-midcta"&gt;&lt;a class="btn btn-primary" href="https://koten-kakitsubata.jp/inquiry/"&gt;まず相談する&lt;/a&gt;&lt;br /&gt;
&lt;a class="btn btn-default" href="#flow"&gt;受講までの流れを見る&lt;/a&gt;&lt;/div&gt;
&lt;/section&gt;
&lt;div class="kkt-divider"&gt;&lt;/div&gt;
&lt;section id="flow"&gt;
&lt;h2&gt;受講までの流れ&lt;/h2&gt;
&lt;ol&gt;
&lt;li&gt;&lt;strong&gt;事前ヒアリング&lt;/strong&gt;&lt;br /&gt;
現状と目標を伺い、大まかな指導計画を提示します。&lt;/li&gt;
&lt;li&gt;&lt;strong&gt;トライアル指導&lt;/strong&gt;&lt;br /&gt;
実際の指導で理解度や相性を確認し、計画を調整します。&lt;/li&gt;
&lt;li&gt;&lt;strong&gt;ご契約&lt;/strong&gt;&lt;br /&gt;
指導計画・曜日・時間帯などにご納得いただいたら手続きを進めます。&lt;/li&gt;
&lt;li&gt;&lt;strong&gt;指導開始&lt;/strong&gt;&lt;br /&gt;
決定した曜日・時間にて指導を開始します。&lt;/li&gt;
&lt;/ol&gt;
&lt;div class="kkt-midcta"&gt;&lt;a class="btn btn-primary" href="https://koten-kakitsubata.jp/inquiry/"&gt;トライアルの相談をする&lt;/a&gt;&lt;br /&gt;
&lt;a class="btn btn-default" href="https://koten-kakitsubata.jp/timetable/"&gt;時間割を見る&lt;/a&gt;&lt;/div&gt;
&lt;/section&gt;
&lt;div class="kkt-divider"&gt;&lt;/div&gt;
&lt;section id="articles" class="kkt-articles"&gt;&lt;/section&gt;
&lt;div class="kkt-divider"&gt;&lt;/div&gt;
&lt;section id="about"&gt;
&lt;h2&gt;代表と指導方針&lt;/h2&gt;
&lt;p&gt;かきつばたは、古典（古文・漢文）に特化した個別指導塾です。&lt;br /&gt;
指導では、感覚任せにせず、文法と構造把握に基づいて「本文の根拠を明確にする読み方」を徹底します。&lt;/p&gt;
&lt;div class="kkt-box"&gt;&lt;strong&gt;代表プロフィール&lt;/strong&gt;&lt;br /&gt;
代表：岡部 大輔（オカベ ダイスケ）&lt;br /&gt;
早稲田大学在学中より予備校等で英語・古文の指導に従事し、わかりやすい解説と論理的な授業に定評があります。&lt;/div&gt;
&lt;p class="kkt-note"&gt;方針や詳しいプロフィールは、&lt;a href="https://koten-kakitsubata.jp/greeting/"&gt;代表挨拶&lt;/a&gt;にまとめています。&lt;/p&gt;
&lt;/section&gt;
&lt;div class="kkt-divider"&gt;&lt;/div&gt;
&lt;section id="news"&gt;
&lt;h2&gt;お知らせ&lt;/h2&gt;
&lt;ul&gt;
&lt;li&gt;&lt;a href="https://koten-kakitsubata.jp/info/200201/"&gt;古典塾｜古文・漢文の完全1対1個別指導（定期テスト〜大学受験／教室・オンライン）&lt;/a&gt;&lt;/li&gt;
&lt;li&gt;&lt;a href="https://koten-kakitsubata.jp/info/20200410/"&gt;オンライン1対1個別指導サービス開始のお知らせ&lt;/a&gt;&lt;/li&gt;
&lt;/ul&gt;
&lt;/section&gt;
&lt;div class="kkt-divider"&gt;&lt;/div&gt;
&lt;figure class="kkt-section-image"&gt;&lt;img decoding="async" loading="lazy" src="/wp-content/uploads/2026/01/Gemini_Generated_Image_j0sadij0sadij0sa-3-e1767713191287-1024x346.png" alt="お問い合わせのイメージ" width="1024" height="346" /&gt;&lt;/figure&gt;
&lt;section id="cta" class="kkt-cta"&gt;
&lt;h2&gt;お問い合わせ&lt;/h2&gt;
&lt;p&gt;現状（成績・教材・志望校・試験日程）を簡単にお知らせください。&lt;br /&gt;
目標までの距離を整理し、優先順位と改善策をご提案します。&lt;/p&gt;
&lt;div class="kkt-hero-cta"&gt;&lt;a class="btn btn-primary" href="https://koten-kakitsubata.jp/inquiry/"&gt;お問い合わせフォームへ&lt;/a&gt;&lt;br /&gt;
&lt;a class="btn btn-default" href="https://koten-kakitsubata.jp/company/"&gt;会社概要&lt;/a&gt;&lt;br /&gt;
&lt;a class="btn btn-default" href="https://koten-kakitsubata.jp/access/"&gt;アクセス&lt;/a&gt;&lt;/div&gt;
&lt;/section&gt;
&lt;/div&gt;
&lt;section class="veu_cta" id="veu_cta-464"&gt;&lt;h1 class="cta_title"&gt;開講講座：大学受験対策&lt;/h1&gt;&lt;div class="cta_body"&gt;&lt;div class="cta_body_image cta_body_image_right"&gt;&lt;a href="https://koten-kakitsubata.jp/enter-exam/" target="_blank"&gt;&lt;img width="400" height="400" src="https://koten-kakitsubata.jp/wp-content/uploads/2020/03/tate_400.jpg" class="attachment-large size-large" alt="" decoding="async" loading="lazy" srcset="https://koten-kakitsubata.jp/wp-content/uploads/2020/03/tate_400.jpg 400w, https://koten-kakitsubata.jp/wp-content/uploads/2020/03/tate_400-300x300.jpg 300w, https://koten-kakitsubata.jp/wp-content/uploads/2020/03/tate_400-150x150.jpg 150w" sizes="(max-width: 400px) 100vw, 400px" /&gt;&lt;/a&gt;&lt;/div&gt;&lt;div class="cta_body_txt image_exist"&gt;古典専門塾「かきつばた」の大学受験対策です。
&lt;br /&gt;一口に古典といってもその内容は多岐にわたりますので、狙いを絞った対策が肝要です。&lt;/div&gt;&lt;div class="cta_body_link"&gt;&lt;a href="https://koten-kakitsubata.jp/enter-exam/" class="btn btn-primary btn-block btn-lg" target="_blank"&gt;開講講座：大学受験対策&lt;/a&gt;&lt;/div&gt;&lt;/div&gt;&lt;!-- [ /.vkExUnit_cta_body ] --&gt;&lt;/section&gt;						
------</t>
  </si>
  <si>
    <t>https://koten-kakitsubata.jp/access/</t>
  </si>
  <si>
    <t>以下のページは不自然なワードを使用しています。
これらを適切に自然な言葉に置き換えて下さい。
なお、本文の装飾や構造は絶対に変えないでください。
【対象ページURL】
https://koten-kakitsubata.jp/access/
【検出された不自然ワード】
（検出なし）
【本文】
------
&lt;h2&gt;教室へのアクセス&lt;/h2&gt;
&lt;h3&gt;住所&lt;/h3&gt;
&lt;p class="sc-eopZyb fhMqvU"&gt;〒160-0004 東京都新宿区四谷１－７　装美ビル301&lt;/p&gt;
&lt;h3&gt;地図&lt;/h3&gt;
&lt;p&gt;&lt;iframe style="border: 0;" tabindex="0" src="https://www.google.com/maps/embed?pb=!1m18!1m12!1m3!1d3240.595095693855!2d139.72618201561212!3d35.686970737263714!2m3!1f0!2f0!3f0!3m2!1i1024!2i768!4f13.1!3m3!1m2!1s0x60188c8b0a68e053%3A0xc651f249fed562a2!2z44CSMTYwLTAwMDQg5p2x5Lqs6YO95paw5a6_5Yy65Zub6LC377yR5LiB55uu77yX4oiS77yRIOijhee-juODk-ODqw!5e0!3m2!1sja!2sjp!4v1609311998772!5m2!1sja!2sjp" width="800" height="600" frameborder="0" allowfullscreen="allowfullscreen" aria-hidden="false" data-mce-fragment="1"&gt;&lt;/iframe&gt;&lt;/p&gt;
&lt;h3&gt;道順&lt;/h3&gt;
&lt;p&gt;四ツ谷駅の四ツ谷口を出てすぐの横断歩道を渡り、四谷見附の交差点を左折し直進します。&lt;/p&gt;
&lt;p&gt;&lt;img decoding="async" src="https://natsui-sansu-juku.com/wp-content/uploads/2021/01/S__105234441-768x1024.jpg" /&gt;&lt;/p&gt;
&lt;p&gt;少し進むと左手に&lt;span style="font-size: 1rem;"&gt;「四ツ谷　胡桃屋」が見えます。&lt;/span&gt;&lt;/p&gt;
&lt;p&gt;&lt;img decoding="async" src="https://natsui-sansu-juku.com/wp-content/uploads/2021/01/S__105234439-768x1024.jpg" /&gt;&lt;/p&gt;
&lt;p&gt;&lt;span style="font-size: 1rem;"&gt;「四ツ谷　胡桃屋」、「元祖やきとり串八珍　四谷店」の間のビルの３階が当塾です。&lt;/span&gt;&lt;/p&gt;
&lt;p&gt;&lt;img decoding="async" src="https://natsui-sansu-juku.com/wp-content/uploads/2021/01/S__105234437-768x1024.jpg" /&gt;&lt;/p&gt;
&lt;p&gt;&amp;nbsp;&lt;/p&gt;
&lt;h3&gt;アクセス&lt;/h3&gt;
&lt;p&gt;JR 四ツ谷駅&lt;br /&gt;
東京メトロ南北線　四ツ谷駅&lt;br /&gt;
東京メトロ丸の内線　四ツ谷駅&lt;/p&gt;
&lt;p&gt;四ツ谷口より徒歩２分&lt;/p&gt;
&lt;p&gt;&amp;nbsp;&lt;/p&gt;
&lt;section class="veu_cta" id="veu_cta-465"&gt;&lt;h1 class="cta_title"&gt;開講講座：ワンポイント講座&lt;/h1&gt;&lt;div class="cta_body"&gt;&lt;div class="cta_body_image cta_body_image_right"&gt;&lt;a href="https://koten-kakitsubata.jp/spot/" target="_blank"&gt;&lt;img width="400" height="400" src="https://koten-kakitsubata.jp/wp-content/uploads/2020/03/tate_400.jpg" class="attachment-large size-large" alt="" decoding="async" loading="lazy" srcset="https://koten-kakitsubata.jp/wp-content/uploads/2020/03/tate_400.jpg 400w, https://koten-kakitsubata.jp/wp-content/uploads/2020/03/tate_400-300x300.jpg 300w, https://koten-kakitsubata.jp/wp-content/uploads/2020/03/tate_400-150x150.jpg 150w" sizes="(max-width: 400px) 100vw, 400px" /&gt;&lt;/a&gt;&lt;/div&gt;&lt;div class="cta_body_txt image_exist"&gt;各単元において必要な内容をパート別に分け、各パート２回完結の授業としてご用意しました。定期試験の範囲の対策に、受験生の苦手範囲の克服に、とニーズに合わせた受講が可能です。&lt;/div&gt;&lt;div class="cta_body_link"&gt;&lt;a href="https://koten-kakitsubata.jp/spot/" class="btn btn-primary btn-block btn-lg" target="_blank"&gt;開講講座：ワンポイント講座&lt;/a&gt;&lt;/div&gt;&lt;/div&gt;&lt;!-- [ /.vkExUnit_cta_body ] --&gt;&lt;/section&gt;	
------</t>
  </si>
  <si>
    <t>https://koten-kakitsubata.jp/blog/</t>
  </si>
  <si>
    <t>以下のページは不自然なワードを使用しています。
これらを適切に自然な言葉に置き換えて下さい。
なお、本文の装飾や構造は絶対に変えないでください。
【対象ページURL】
https://koten-kakitsubata.jp/blog/
【検出された不自然ワード】
（検出なし）
【本文】
------
------</t>
  </si>
  <si>
    <t>https://koten-kakitsubata.jp/blog/【読解に役立つ古典常識】暦について/</t>
  </si>
  <si>
    <t>以下のページは不自然なワードを使用しています。
これらを適切に自然な言葉に置き換えて下さい。
なお、本文の装飾や構造は絶対に変えないでください。
【対象ページURL】
https://koten-kakitsubata.jp/blog/【読解に役立つ古典常識】暦について/
【検出された不自然ワード】
（検出なし）
【本文】
------
&lt;p&gt;&lt;iframe title="YouTube video player" src="https://www.youtube.com/embed/cYDthdM_nu8"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&lt;h2&gt;太陰暦（旧暦）と季節のずれ&lt;/h2&gt;
&lt;p&gt;&lt;strong&gt;要点：&lt;/strong&gt;古文の「春・夏・秋・冬」は、基本的に&lt;strong&gt;旧暦（太陰太陽暦）&lt;/strong&gt;前提で読めば混乱しにくくなります。&lt;strong&gt;旧暦の月＝現代の月&lt;/strong&gt;ではないため、季節が“前倒し”に見えるのがズレの正体です（年によってズレ幅は変わります）。&lt;/p&gt;
&lt;table style="border-collapse: collapse; width: 100%;" border="1" cellpadding="6"&gt;
&lt;thead&gt;
&lt;tr&gt;
&lt;th style="background: #f5f5f5;"&gt;用語&lt;/th&gt;
&lt;th style="background: #f5f5f5;"&gt;要点（1行）&lt;/th&gt;
&lt;th style="background: #f5f5f5;"&gt;テストでの見分けポイント（1行）&lt;/th&gt;
&lt;/tr&gt;
&lt;/thead&gt;
&lt;tbody&gt;
&lt;tr&gt;
&lt;td&gt;&lt;strong&gt;太陰暦&lt;/strong&gt;&lt;/td&gt;
&lt;td&gt;月の満ち欠け（朔望）を基準に日付を決める暦。&lt;/td&gt;
&lt;td&gt;「1日＝朔」「月の満ち欠け」で月日が進む説明が出たらこれ。&lt;/td&gt;
&lt;/tr&gt;
&lt;tr&gt;
&lt;td&gt;&lt;strong&gt;太陽暦&lt;/strong&gt;&lt;/td&gt;
&lt;td&gt;太陽（季節の巡り）を基準に1年を決める暦（いま私たちが使う暦）。&lt;/td&gt;
&lt;td&gt;春分・夏至などが毎年ほぼ同じ時期に来る＝季節と暦が揃う。&lt;/td&gt;
&lt;/tr&gt;
&lt;tr&gt;
&lt;td&gt;&lt;strong&gt;太陰太陽暦（旧暦）&lt;/strong&gt;&lt;/td&gt;
&lt;td&gt;基本は太陰暦だが、季節のズレを直すために調整（閏月など）を入れる暦。&lt;/td&gt;
&lt;td&gt;「旧暦」「閏月」「大小の月」など、調整の話がセットで出やすい。&lt;/td&gt;
&lt;/tr&gt;
&lt;tr&gt;
&lt;td&gt;&lt;strong&gt;大の月・小の月&lt;/strong&gt;&lt;/td&gt;
&lt;td&gt;旧暦の1か月は&lt;strong&gt;29日（小）/30日（大）&lt;/strong&gt;で動く。&lt;/td&gt;
&lt;td&gt;「29日と30日が交互」「朔望月は約29.5日」などの説明が合図。&lt;/td&gt;
&lt;/tr&gt;
&lt;tr&gt;
&lt;td&gt;&lt;strong&gt;閏月&lt;/strong&gt;&lt;/td&gt;
&lt;td&gt;太陰暦だけだと季節がずれるので、&lt;strong&gt;ときどき1か月足して&lt;/strong&gt;合わせる仕組み。&lt;/td&gt;
&lt;td&gt;「〇月のあとに“閏〇月”】【だいたい数年に一度】のように出る。&lt;/td&gt;
&lt;/tr&gt;
&lt;/tbody&gt;
&lt;/table&gt;
&lt;h3&gt;旧暦の「春夏秋冬」早見（読解で迷わない）&lt;/h3&gt;
&lt;p&gt;古文読解では、&lt;strong&gt;旧暦の季節区分&lt;/strong&gt;を“目安”として置くと安全です（年差があるので、機械的に断定しすぎないのがコツ）。&lt;/p&gt;
&lt;ul&gt;
&lt;li&gt;&lt;strong&gt;春&lt;/strong&gt;：旧暦1〜3月&lt;/li&gt;
&lt;li&gt;&lt;strong&gt;夏&lt;/strong&gt;：旧暦4〜6月&lt;/li&gt;
&lt;li&gt;&lt;strong&gt;秋&lt;/strong&gt;：旧暦7〜9月（七夕が「秋」の歌に出るのはこの感覚）&lt;/li&gt;
&lt;li&gt;&lt;strong&gt;冬&lt;/strong&gt;：旧暦10〜12月&lt;/li&gt;
&lt;/ul&gt;
&lt;p&gt;現代の感覚に引っ張られそうなときは、&lt;strong&gt;「旧暦の1か月は現代より少し後ろにずれることが多い」&lt;/strong&gt;くらいの意識で補正すると、季語・行事・情景のズレが整います。&lt;/p&gt;
&lt;h3&gt;「旧暦と新暦のずれ」ポイントだけ（なぜ起きる？）&lt;/h3&gt;
&lt;ul&gt;
&lt;li&gt;旧暦は月の満ち欠けが基準で、1か月（朔望月）は&lt;strong&gt;約29.5日&lt;/strong&gt;。&lt;/li&gt;
&lt;li&gt;12か月だと約354日になり、太陽の1年（約365日）と&lt;strong&gt;毎年ズレが積み上がる&lt;/strong&gt;。&lt;/li&gt;
&lt;li&gt;そのままだと季節がずれて農業などに不便なので、&lt;strong&gt;閏月を入れて調整&lt;/strong&gt;する（どの月に入るかは年で変わる）。&lt;/li&gt;
&lt;/ul&gt;
&lt;h3&gt;本文で混乱しない3ステップ&lt;/h3&gt;
&lt;ul&gt;
&lt;li&gt;① 用語（太陰太陽暦／閏月／大小の月）を&lt;strong&gt;先に即答で押さえる&lt;/strong&gt;&lt;/li&gt;
&lt;li&gt;② 季節語・行事が出たら、&lt;strong&gt;旧暦の季節感&lt;/strong&gt;で一度補正して読む&lt;/li&gt;
&lt;li&gt;③ 設問に入る前に、&lt;strong&gt;現代の感覚で決めつけていないか&lt;/strong&gt;を最後にチェックする&lt;/li&gt;
&lt;/ul&gt;
&lt;p&gt;このあと本文の会話パートで、旧暦→新暦のズレの出方や、季節感が「どれくらい」ずれて見えるのかを、具体例つきで順に確認していきましょう。&lt;/p&gt;
&lt;p&gt;夏井(&lt;a href="https://natsui-sansu-juku.com/"&gt;中学受験専門夏井算数塾&lt;/a&gt;代表)：本日は、暦です。&lt;br /&gt;
古典の常識の中で、カレンダーの月、日の数え方、みなし方があると思います。&lt;br /&gt;
そちらの方のお話を伺いたいと思います。&lt;/p&gt;
&lt;p&gt;岡部：という訳で、早速ですが夏井先生、春はいつから始まりますか？&lt;br /&gt;
夏井：これは三択ですよね？&lt;br /&gt;
岡部：三択です。&lt;br /&gt;
夏井：個人的な感情で言うと、多分1番の桜の咲く頃であって欲しいと私は思っています。&lt;br /&gt;
岡部：&lt;span style="color: #0000ff;"&gt;現代人の感覚としては桜が咲く頃です。&lt;/span&gt;&lt;br /&gt;
ですが、&lt;span style="color: #ff0000;"&gt;古文では1月から春がくると聞いた事がありませんか？&lt;/span&gt;&lt;br /&gt;
あれが一体何なのか、というような話を今日はしたいと思っています。&lt;br /&gt;
先ほど申した通り、古典の世界では春は1月からです。&lt;br /&gt;
年賀状によく書かれていますが、初春のお慶び申し上げます、と書いてあります。&lt;br /&gt;
あれが何で春なのか、1月はどう考えたって寒い時期です。&lt;br /&gt;
これはどうしてそういう事が起こるのか、という話をしたいのが今日のテーマです。&lt;br /&gt;
という訳で、なんでずれるのか、という所のお話からです。&lt;br /&gt;
使っているカレンダーが現代のカレンダーと違います。&lt;br /&gt;
現代、近代以前のカレンダーの事を何て言うか、夏井先生は御存じでしょうか？&lt;/p&gt;
&lt;p&gt;夏井：ユリウス暦の話ですか？&lt;br /&gt;
岡部：ユリウス暦とかグレゴリオ暦とかという話ではないです(笑)&lt;br /&gt;
現代使っているグレゴリオ暦を中心としたカレンダーをなんと言いますか？&lt;br /&gt;
夏井：現代だと太陽暦ですか？&lt;br /&gt;
岡部：太陽暦ですね。&lt;br /&gt;
それ以前のカレンダーは何て言いますか？&lt;br /&gt;
夏井：太陰暦ですか？&lt;br /&gt;
岡部：太陰暦ですね。&lt;br /&gt;
後ほどこの太陰暦も、太陰暦と太陰太陽暦というのに分かれるという話をします。&lt;br /&gt;
ですが、まずはざっくりと分かりやすい話で、&lt;strong&gt;新暦、旧暦&lt;/strong&gt;というのを聞いた事があると思います。&lt;br /&gt;
新暦、旧暦という話からしましょう。&lt;br /&gt;
旧暦で1月からが春だという事です。&lt;br /&gt;
1、2、3月、フォーシーズンズですから、12ヶ月を4で割るので3ヶ月です。&lt;br /&gt;
3ヶ月で春が終わります。そして4月からが夏です。&lt;br /&gt;
7月からが秋です。10月から冬という事になります。&lt;br /&gt;
そして、カレンダーの旧暦と新暦を直すのは実は簡単ではなく、年によって異なります。&lt;br /&gt;
なので何とも言えないですが、大体1ヶ月強、1ヶ月と10日とか、15日とかプラスされるぐらいです。&lt;br /&gt;
そうすると、&lt;span style="color: #0000ff;"&gt;現代で2月というのが旧暦の1月にあたります。&lt;/span&gt;&lt;br /&gt;
なので、2月からが春になります。&lt;br /&gt;
「五月雨を集めて早し最上川」という句があります。&lt;br /&gt;
五月雨というのは旧暦5月の雨の事です。&lt;br /&gt;
5月に降る雨といっても、5月は1年間で一番のピーカンの気持ちの良い季節ですが、&lt;br /&gt;
5月に降る雨というのは新暦で言うと6月末から7月の頭です。&lt;br /&gt;
なので、&lt;span style="color: #ff0000;"&gt;五月雨というのは梅雨の事を指します。&lt;/span&gt;&lt;br /&gt;
他にも五月晴れというものがあります。&lt;br /&gt;
五月晴れはどういう天気をイメージしますか？&lt;br /&gt;
夏井：もの凄い晴れだと思っていました。&lt;br /&gt;
岡部：GWくらいのピーカンの気持ちいい天気の事を言っていますよね？&lt;br /&gt;
それは本来は間違いになります。&lt;br /&gt;
&lt;span style="color: #000000;"&gt;梅雨の晴れ間みたいな形です。&lt;/span&gt;&lt;br /&gt;
&lt;span style="color: #0000ff;"&gt;ずっと雨が降っているのにちらっとだけ晴れる日の事を本来は五月晴れと言います。&lt;/span&gt;&lt;br /&gt;
&lt;strong&gt;ちなみに気象庁によると、五月晴れというのは現代ではGWくらいの気持ちいい天気の事を五月晴れと言うそうです。&lt;/strong&gt;&lt;br /&gt;
ですが、本来は梅雨の晴れ間の事を五月晴れと言います。&lt;br /&gt;
この旧暦の考え方でいうと、もう一つ大事なのは7月は秋祭りだ、という事です。&lt;br /&gt;
&lt;span style="color: #000000;"&gt;秋の星祭りです。&lt;/span&gt;&lt;br /&gt;
先ほど言ったように、7月というのは秋の頭です。&lt;br /&gt;
ですから、秋の頭にやる秋祭りという事です。&lt;br /&gt;
そこを覚えておかなければいけないです。&lt;br /&gt;
有名な七夕の歌ですが&lt;br /&gt;
「秋風の吹きにし日より久方の天の河原に立たぬ日はなし」というものがあります。&lt;br /&gt;
久方の、は枕詞なので訳しませんが、この歌は秋風が吹いたその日から天の川のほとりに立たない日はない、という歌です。&lt;br /&gt;
つまり、立秋の頃です。&lt;br /&gt;
現代でいうと、8月の7日の事を立秋と言います。&lt;br /&gt;
立秋の頃、そろそろもう7月7日の七夕がやってくる、そわそわして牽牛が、彦星がやってくるだろうか？とずっと天の川の河原で彦星がやってくるのを待っている、そういう織姫に自分を見立てた歌になります。&lt;br /&gt;
&lt;span style="color: #ff0000;"&gt;秋風の、と言っていますので、これは秋祭りでなければならない訳です。&lt;/span&gt;&lt;br /&gt;
ですので、&lt;strong&gt;&lt;span style="color: #000000;"&gt;七夕は秋祭りです。&lt;/span&gt;&lt;/strong&gt;&lt;br /&gt;
旧暦の7月7日ですが、新暦で言うと8月の15日とか20日とかそのぐらいにあたるという事になります。&lt;br /&gt;
&lt;!-- 中高・定期試験対策（古典専門塾かきつばた）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1.6;"&gt;【中高・定期試験対策】：&lt;br /&gt;
板書ノートや教科書ガイドの訳文暗記に頼らず、&lt;strong&gt;文法と読解を一体で鍛える個別指導&lt;/strong&gt;です。&lt;br /&gt;
定期試験の過去問や教科書本文をもとに、出題されやすいポイントを押さえながら読解演習を重ねることで、&lt;br /&gt;
一貫校の発展的なテストでも&lt;strong&gt;安定して高得点を狙える古典力&lt;/strong&gt;を身につけていきます。&lt;/p&gt;
&lt;p&gt;&lt;a style="background-color: #2e7d32; color: #ffffff; padding: 5px 10px; text-align: center; text-decoration: none; display: inline-block; font-size: 14px;" href="https://koten-kakitsubata.jp/school-exam/"&gt;&lt;br /&gt;
詳細を見る&lt;br /&gt;
&lt;/a&gt;&lt;/p&gt;
&lt;/div&gt;
&lt;/div&gt;
&lt;p&gt;例えば、東京近辺で言えば平塚が8月の後半の20日前後に行います。&lt;br /&gt;
仙台も8月7日に七夕祭りやりますが、あれは旧暦でやる訳です。&lt;br /&gt;
よくよく考えてみると、7月の新暦でやると梅雨の真っ最中です。&lt;br /&gt;
どう考えても織姫と彦星が会えないというかわいそうな事になりますので、&lt;br /&gt;
旧暦でやる方がよかろうと思います。&lt;br /&gt;
ですが、学校行事などの所為で7月にやるんだろう、とよく言われています。&lt;br /&gt;
そもそもとして、先ほどの話に戻りますが、2月から春だ、というのはカレンダーの説明としては納得頂けると思います。&lt;br /&gt;
しかし、2月から春というのは実感として合いますか？1年で一番寒いのが2月だろう、と思うと思います。&lt;br /&gt;
東京の場合1年で一番寒いのは2月です。&lt;br /&gt;
それを春と考えるのは、ちょっと無理があるんじゃないのか、とお思いの方もいるでしょう。&lt;br /&gt;
ですが、これにも一つ理由があります。&lt;br /&gt;
そもそも最初の質問の所で、桜が咲き始めた頃、3月のお尻から4月の頭ぐらいが春だと私たちは思っています。&lt;br /&gt;
私たちの季節感覚というのはそうな訳です。&lt;br /&gt;
古文の世界での季節感覚というのは、梅の花が咲くか咲かないかぐらいの時期になります。&lt;br /&gt;
現在で言うと2月です。&lt;br /&gt;
&lt;strong&gt;旧暦でいうと1月がそもそもとして春がやってくる季節だと考えている訳です。&lt;/strong&gt;&lt;br /&gt;
&lt;strong&gt;季節感が近代以前と近代以後でずれているという事です。&lt;/strong&gt;&lt;br /&gt;
ですからここまでのまとめとしては、&lt;span style="color: #0000ff;"&gt;カレンダーそのものがずれているという事です。&lt;/span&gt;&lt;br /&gt;
そして季節感覚自体も1ヶ月ずれていて、都合2ヶ月強ずれます。&lt;br /&gt;
なので、1月の頭から春が来るという古代の人たちと、3月のお尻ぐらいから春が来ると考えている私たちの間には&lt;span style="color: #ff0000;"&gt;2ヶ月強のずれ&lt;/span&gt;が生じるという事です。&lt;br /&gt;
ご理解頂けましたでしょうか？&lt;br /&gt;
という訳で、ここから先は若干おまけです。&lt;br /&gt;
太陽暦と太陰暦という話を今さらっとお話をしましたが、そもそも太陽暦と太陰暦は何なのかを理解する必要があります。&lt;br /&gt;
例えば、春分、立春、冬至、夏至という言葉を簡単に使っていますが、これは&lt;span style="color: #ff0000;"&gt;太陽と地球との関係で決まる日付です。&lt;/span&gt;&lt;br /&gt;
つまり、太陽暦基準の日付です。&lt;br /&gt;
もちろんこれは旧暦の時代にも使っていましたが、私たちは太陽暦で生活をしているので、毎年春分がやってくる日は決まっています。&lt;br /&gt;
3月の21日頃です。&lt;br /&gt;
年によって1日2日ずれる事はありますが、基本的に太陽暦で生きている私たちにとってここは変わりません。&lt;br /&gt;
春分、夏至、秋分、冬至というのは必ず決まっている訳です。&lt;br /&gt;
太陽暦では季節とカレンダーが一致します。&lt;br /&gt;
ところが太陰暦においては、月の満ち欠けで日付が決まります。&lt;br /&gt;
月の満ち欠けで日付が決まるのはどういう事かというと、毎年1日というのは朔です。&lt;br /&gt;
全く太陽が見えない日を1日と決める訳です。&lt;br /&gt;
3日、7日、15日と日付が進んでいくにつれて、月が段々満ちてきます。&lt;br /&gt;
また15日過ぎて、段々欠けていきます。&lt;br /&gt;
これについてはまた月についてお話をする際に説明をしますが、こうやって月が欠けていくと30日です。&lt;br /&gt;
30日でまた1日がやってきます。&lt;br /&gt;
欠けた段階で1日がやってきます。&lt;br /&gt;
1周するのに、大体29.5日掛かります。&lt;br /&gt;
これは理科の話です。&lt;br /&gt;
ところが、月の満ち欠けでカレンダーを作ると1ヶ月が29.5日です。&lt;br /&gt;
具体的には大の月、小の月と言いますが、30日の月と29日の月を交互においておく事になります。&lt;br /&gt;
いずれにせよ29.5日を12ヶ月で掛けると、354日です。&lt;br /&gt;
365日という太陽暦での1年から、太陰暦で1年である354日を引くと11日ずれる訳です。&lt;br /&gt;
つまり、3倍すると30日ですから、&lt;span style="color: #ff0000;"&gt;大体3年間で1ヶ月分のずれが生じます。&lt;/span&gt;&lt;br /&gt;
もっと言うと、12年で季節が1個分ずれてしまいます。&lt;br /&gt;
こんなカレンダーだと農業をやっている私たち中華文化圏の人間にとっては使い物にならないです。&lt;br /&gt;
ちなみに、月の満ち欠けだけでカレンダーにしている文化圏もあります。&lt;br /&gt;
例えば、イスラム暦、ヒジュラ暦と言われるものです。&lt;br /&gt;
これは純粋太陰暦と言いますが、月の満ち欠けだけでカレンダーを作るので、年によって、例えば断食月の9月、ラマダーンが行われる月ですが、これが日本ではずれるという事が起きます。&lt;br /&gt;
これは大砂嵐というお相撲さんですが、結構熱心なムスリムだったそうですから、夏の暑い盛りの本場所中にラマダーンがくるという事があったそうです。&lt;br /&gt;
別に戦争とか試合の場合は食べてもいいんだそうですが、彼は熱心な人だったので、決して日中にご飯を食べる事はなかったそうです。&lt;br /&gt;
カレー大好きというおじさんでした。&lt;br /&gt;
ともあれ、砂漠の文化圏においては完全な、いわゆる純粋太陰暦で作る暦を使うのは問題ない訳です。&lt;br /&gt;
ところが、農業文化圏である中華文化圏、日本も含めてですが、ここでは季節とカレンダーがずれると全く役に立たない訳です。&lt;br /&gt;
農業歴としての役に立たないんです。&lt;br /&gt;
だから、&lt;span style="color: #0000ff;"&gt;太陽暦との補正をしなければいけないという事です。&lt;/span&gt;&lt;br /&gt;
それが古文の世界で押さえておかなければいけないキーワードの一つです。&lt;br /&gt;
閏月というものがある訳です。&lt;br /&gt;
19年のうちに7回というのが正しい定義らしいですが、大体2、3年に1回おかれます。&lt;br /&gt;
どうおかれるかというと、例えば4月のあとに閏4月、4月´みたいな形で29日の4月が終わったあとの翌月にまた29日の間の閏月が続くという形になります。&lt;br /&gt;
このおかれる月は、観測所の定義で決まるので、例えばこの年が4月に閏月があったからといって、また次の月とは限りません。&lt;br /&gt;
結構ランダムにおかれます。&lt;br /&gt;
ちなみに閏月関する和歌も残っています。&lt;br /&gt;
あまり名歌、素晴らしい歌だとは思われませんが、閏月、七夕という事を詠んでいます。&lt;br /&gt;
「契りありて同じ文月の数添はば今宵もわたせ天の川舟」という歌があります。&lt;br /&gt;
これは、先月に契りを交わしたあの7月の同じ月がつまりこれは閏7月な訳です。&lt;br /&gt;
先月も会ったけど、もう一辺7月がやってきたからもう一辺会いたい、という歌になっています。&lt;br /&gt;
あまり大した歌じゃありませんが、当然七夕というのは7月7日会った翌年の7月7日まで会えない訳です。&lt;br /&gt;
次の会う機会を楽しみに待っている男女、織姫と彦星ですが、今月は閏7月だから、うまい具合に翌月もう一辺会えるのではないか、という事を読んだ歌になります。&lt;br /&gt;
&lt;!-- 大学受験対策（古典専門塾かきつばた）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1.6;"&gt;【大学受験古典対策】：&lt;br /&gt;
共通テストから難関大の個別試験まで視野に入れ、&lt;strong&gt;読解・文法・語彙をまとめて鍛える個別カリキュラム&lt;/strong&gt;です。&lt;br /&gt;
志望校の過去問分析をもとに、頻出テーマの長文読解と記述答案の添削を繰り返し、&lt;strong&gt;入試本番で得点源になる古典力&lt;/strong&gt;を仕上げていきます。&lt;/p&gt;
&lt;p&gt;&lt;a style="background-color: #2e7d32; color: #ffffff; padding: 5px 10px; text-align: center; text-decoration: none; display: inline-block; font-size: 14px;" href="https://koten-kakitsubata.jp/enter-exam/"&gt;&lt;br /&gt;
詳細を見る&lt;br /&gt;
&lt;/a&gt;&lt;/p&gt;
&lt;/div&gt;
&lt;/div&gt;
&lt;div class="veu_socialSet veu_socialSet-position-after veu_contentAddSection"&gt;
&lt;p&gt;&lt;script&gt;window.twttr=(function(d,s,id){var js,fjs=d.getElementsByTagName(s)[0],t=window.twttr||{};if(d.getElementById(id))return t;js=d.createElement(s);js.id=id;js.src="https://platform.twitter.com/widgets.js";fjs.parentNode.insertBefore(js,fjs);t._e=[];t.ready=function(f){t._e.push(f);};return t;}(document,"script","twitter-wjs"));&lt;/script&gt;&lt;/p&gt;
&lt;/div&gt;
&lt;p&gt;&amp;nbsp;&lt;/p&gt;
------</t>
  </si>
  <si>
    <t>https://koten-kakitsubata.jp/blog/2022國學院大学a日程『源氏物語』「浮舟」/</t>
  </si>
  <si>
    <t>以下のページは不自然なワードを使用しています。
これらを適切に自然な言葉に置き換えて下さい。
なお、本文の装飾や構造は絶対に変えないでください。
【対象ページURL】
https://koten-kakitsubata.jp/blog/2022國學院大学a日程『源氏物語』「浮舟」/
【検出された不自然ワード】
（検出なし）
【本文】
------
&lt;div class="container my-4"&gt;
&lt;p&gt;&lt;!-- ヒーロー・タイトル部分 --&gt;&lt;/p&gt;
&lt;div class="card shadow-sm mb-4 border-0" style="background: linear-gradient(135deg, #4a148c, #006064); color: #fff;"&gt;
&lt;div class="card-body p-4"&gt;
&lt;div class="d-flex flex-wrap justify-content-between align-items-center mb-2"&gt;&lt;span class="badge bg-warning text-dark mb-2" style="font-size: 0.8rem;"&gt;大学入試古文／源氏物語&lt;/span&gt;&lt;br /&gt;
&lt;span class="badge bg-light text-dark mb-2" style="font-size: 0.75rem;"&gt;2022年 國學院大学A日程&lt;/span&gt;&lt;/div&gt;
&lt;p&gt;&lt;!-- タイトル --&gt;&lt;/p&gt;
&lt;h1 class="card-title mb-3" style="font-size: 1.9rem; line-height: 1.5;"&gt;2022國學院大学A日程『源氏物語』「浮舟」｜本文全文・現代語訳・語注・読解ポイント&lt;/h1&gt;
&lt;p class="card-text mb-2" style="font-size: 0.98rem;"&gt;このページでは、&lt;strong&gt;2022年 國學院大学A日程 国語（古文）&lt;/strong&gt;で出題された&lt;br /&gt;
『源氏物語』浮舟巻の一節について、&lt;strong&gt;入試本文全文と現代語訳&lt;/strong&gt;を掲載し、&lt;br /&gt;
あわせて&lt;strong&gt;語句・文法のポイント&lt;/strong&gt;や&lt;strong&gt;出題のねらい・読解のポイント&lt;/strong&gt;、&lt;br /&gt;
&lt;strong&gt;復習チェックリスト&lt;/strong&gt;を整理します。&lt;/p&gt;
&lt;p class="card-text mb-0" style="font-size: 0.96rem;"&gt;場面は、&lt;strong&gt;浮舟を山里に住まわせている薫大将（男君）&lt;/strong&gt;と、&lt;br /&gt;
彼女に思いを寄せる&lt;strong&gt;匂宮（男宮）&lt;/strong&gt;とのあいだで揺れる恋模様の一コマです。&lt;br /&gt;
浮舟が自分から離れていくのではないかと感じた匂宮が、&lt;br /&gt;
抑えきれない恋心から山里へと向かう心情が描かれます。&lt;/p&gt;
&lt;/div&gt;
&lt;/div&gt;
&lt;p&gt;&lt;!-- 出典概要カード --&gt;&lt;/p&gt;
&lt;div class="card shadow-sm mb-4"&gt;
&lt;div class="card-header bg-primary text-white"&gt;リード文・出典情報&lt;/div&gt;
&lt;div class="card-body p-3 p-md-4"&gt;
&lt;p class="mb-3" style="font-size: 0.95rem;"&gt;大学受験の古典（古文・漢文）をどう伸ばすかの全体像は、&lt;a href="https://koten-kakitsubata.jp/enter-exam/"&gt;&lt;strong&gt;大学受験の古典（古文・漢文）個別指導（全体像はこちら）&lt;/strong&gt;&lt;/a&gt;で確認できます。&lt;/p&gt;
&lt;div class="row"&gt;
&lt;div class="col-md-7 mb-3 mb-md-0"&gt;
&lt;p class="mb-2" style="font-size: 0.95rem;"&gt;國學院大学の個別試験レベルの文章ですが、&lt;strong&gt;人物の心情・和歌的表現&lt;/strong&gt;、&lt;br /&gt;
&lt;strong&gt;敬語を通した視点の読み取り&lt;/strong&gt;など、共通テスト古文でも問われる力と直結しています。&lt;/p&gt;
&lt;ul class="mb-0" style="font-size: 0.9rem;"&gt;
&lt;li&gt;入試本文を使って、『源氏物語』浮舟巻のイメージをつかみたい受験生&lt;/li&gt;
&lt;li&gt;共通テストと私大古文の両方を見据えて、心情表現の読み方を鍛えたい人&lt;/li&gt;
&lt;li&gt;授業・講習で、國學院大の過去問を教材として扱いたい先生方&lt;/li&gt;
&lt;/ul&gt;
&lt;/div&gt;
&lt;div class="col-md-5"&gt;
&lt;div class="table-responsive mb-0"&gt;
&lt;table class="table table-bordered table-sm align-middle mb-0"&gt;
&lt;tbody&gt;
&lt;tr&gt;
&lt;th class="bg-light text-nowrap" style="width: 35%;"&gt;試験&lt;/th&gt;
&lt;td&gt;2022年 國學院大学A日程 国語&lt;/td&gt;
&lt;/tr&gt;
&lt;tr&gt;
&lt;th class="bg-light text-nowrap"&gt;ジャンル&lt;/th&gt;
&lt;td&gt;『源氏物語』浮舟巻（物語文学）&lt;/td&gt;
&lt;/tr&gt;
&lt;tr&gt;
&lt;th class="bg-light text-nowrap"&gt;場面&lt;/th&gt;
&lt;td&gt;浮舟をめぐる薫大将と匂宮の恋愛・三角関係の一場面&lt;/td&gt;
&lt;/tr&gt;
&lt;tr&gt;
&lt;th class="bg-light text-nowrap"&gt;読解の軸&lt;/th&gt;
&lt;td&gt;匂宮の心情・敬語・比喩表現・人物関係の整理&lt;/td&gt;
&lt;/tr&gt;
&lt;/tbody&gt;
&lt;/table&gt;
&lt;/div&gt;
&lt;/div&gt;
&lt;/div&gt;
&lt;/div&gt;
&lt;/div&gt;
&lt;p&gt;&lt;!-- 不足補完ブロック（即答パート） --&gt;&lt;/p&gt;
&lt;section style="border: 1px solid #e6e6e6; background: #fafafa; padding: 14px 16px; border-radius: 8px; margin: 16px 0;"&gt;
&lt;h2 style="margin: 0 0 10px; font-size: 1.2rem; line-height: 1.6;"&gt;すぐ確認：場面の要点・指示語・比喩・敬語（サクッと）&lt;/h2&gt;
&lt;p style="margin: 0 0 10px; line-height: 1.9;"&gt;&lt;strong&gt;結論：&lt;/strong&gt;匂宮（宮）は「女君の返事が途絶えた＝薫大将（かの人）側に心が定まった」と推測しつつも、&lt;br /&gt;
&lt;strong&gt;口惜しさと恋心の高まり&lt;/strong&gt;から山里へ向かう――この&lt;br /&gt;
&lt;strong&gt;推測（ぬるなめり）＋感情の爆発（例の、いみじく思し立ちて）&lt;/strong&gt;が、この場面の核です。&lt;/p&gt;
&lt;p&gt;&lt;!-- 追加①：検索で多いフレーズの即答（最小） --&gt;&lt;/p&gt;
&lt;h3 style="margin: 14px 0 8px; font-size: 1.05rem; line-height: 1.6;"&gt;検索で多いフレーズ（ここだけ押さえる）&lt;/h3&gt;
&lt;ul style="margin: 0 0 10px; padding-left: 1.2em; line-height: 1.9;"&gt;
&lt;li&gt;&lt;strong&gt;かの人の御気色：&lt;/strong&gt;「かの人＝薫大将」の存在（影響）を前提に、匂宮の不安と推測を読む合図。&lt;/li&gt;
&lt;li&gt;&lt;strong&gt;ぬるなめり：&lt;/strong&gt;完了「ぬ」＋推定「めり」。匂宮の「そうだ」という推測が、嫉妬・焦りの根拠になる。&lt;/li&gt;
&lt;/ul&gt;
&lt;table style="width: 100%; border-collapse: collapse; background: #fff; margin: 10px 0 0;"&gt;
&lt;thead&gt;
&lt;tr&gt;
&lt;th style="border: 1px solid #ddd; padding: 8px; text-align: left; width: 22%;"&gt;項目&lt;/th&gt;
&lt;th style="border: 1px solid #ddd; padding: 8px; text-align: left;"&gt;1行要点&lt;/th&gt;
&lt;th style="border: 1px solid #ddd; padding: 8px; text-align: left; width: 30%;"&gt;ここでの見方&lt;/th&gt;
&lt;/tr&gt;
&lt;/thead&gt;
&lt;tbody&gt;
&lt;tr&gt;
&lt;td style="border: 1px solid #ddd; padding: 8px;"&gt;&lt;strong&gt;場面&lt;/strong&gt;&lt;/td&gt;
&lt;td style="border: 1px solid #ddd; padding: 8px;"&gt;女君（浮舟）の返事が途絶えがちで、匂宮が不安と嫉妬を抱え、山里へ向かう直前〜道中。&lt;/td&gt;
&lt;td style="border: 1px solid #ddd; padding: 8px;"&gt;「口惜しくねたく」→「例の、いみじく思し立ちて」の流れで&lt;strong&gt;心情の加速&lt;/strong&gt;を押さえる。&lt;/td&gt;
&lt;/tr&gt;
&lt;tr&gt;
&lt;td style="border: 1px solid #ddd; padding: 8px;"&gt;&lt;strong&gt;指示語（人物）&lt;/strong&gt;&lt;/td&gt;
&lt;td style="border: 1px solid #ddd; padding: 8px;"&gt;宮＝匂宮／かの人＝薫大将（男君）／女君＝浮舟（山里にいる）。&lt;/td&gt;
&lt;td style="border: 1px solid #ddd; padding: 8px;"&gt;「誰が誰を思うか」で迷ったら、まず&lt;strong&gt;宮＝匂宮&lt;/strong&gt;に寄せて読む。&lt;/td&gt;
&lt;/tr&gt;
&lt;tr&gt;
&lt;td style="border: 1px solid #ddd; padding: 8px;"&gt;&lt;strong&gt;比喩&lt;/strong&gt;&lt;/td&gt;
&lt;td style="border: 1px solid #ddd; padding: 8px;"&gt;「行く方知らず、むなしき空に満ちぬる心地」＝恋心の行き場がなく、虚空いっぱいに広がる感覚（古今集を踏まえた表現）。&lt;/td&gt;
&lt;td style="border: 1px solid #ddd; padding: 8px;"&gt;直訳で止めず、&lt;strong&gt;不安・焦り・恋の暴走&lt;/strong&gt;につながる比喩として処理する。&lt;/td&gt;
&lt;/tr&gt;
&lt;tr&gt;
&lt;td style="border: 1px solid #ddd; padding: 8px;"&gt;&lt;strong&gt;敬語・助動詞&lt;/strong&gt;&lt;/td&gt;
&lt;td style="border: 1px solid #ddd; padding: 8px;"&gt;尊敬（思す・おはしましぬ等）で匂宮を高める／「ぬるなめり」で匂宮の&lt;strong&gt;推測&lt;/strong&gt;を示す。&lt;/td&gt;
&lt;td style="border: 1px solid #ddd; padding: 8px;"&gt;敬語は&lt;strong&gt;方向（誰を高めるか）&lt;/strong&gt;、助動詞は&lt;strong&gt;断定か推測か&lt;/strong&gt;を見分ける。&lt;/td&gt;
&lt;/tr&gt;
&lt;tr&gt;
&lt;td style="border: 1px solid #ddd; padding: 8px;"&gt;&lt;strong&gt;設問観点&lt;/strong&gt;&lt;/td&gt;
&lt;td style="border: 1px solid #ddd; padding: 8px;"&gt;心情（口惜しさ・ねたさ・不安）／対立（匂宮↔薫大将の力関係）／比喩の働き（古今集踏まえ）。&lt;/td&gt;
&lt;td style="border: 1px solid #ddd; padding: 8px;"&gt;会話（侍女・大夫の本音）と地の文（匂宮の心情）を&lt;strong&gt;混ぜずに根拠化&lt;/strong&gt;する。&lt;/td&gt;
&lt;/tr&gt;
&lt;/tbody&gt;
&lt;/table&gt;
&lt;h3 style="margin: 14px 0 8px; font-size: 1.05rem; line-height: 1.6;"&gt;指示語・呼び方（最小整理）&lt;/h3&gt;
&lt;ul style="margin: 0 0 10px; padding-left: 1.2em; line-height: 1.9;"&gt;
&lt;li&gt;&lt;strong&gt;宮：&lt;/strong&gt;男宮（匂宮）。地の文の尊敬語がかかる中心人物。&lt;/li&gt;
&lt;li&gt;&lt;strong&gt;かの人：&lt;/strong&gt;男君（薫大将）。京にいて、女君を山里に住まわせている側。&lt;/li&gt;
&lt;li&gt;&lt;strong&gt;女君：&lt;/strong&gt;浮舟。返事が「絶え絶え」になり、周囲（侍女たち）も匂宮を止めようとする。&lt;/li&gt;
&lt;/ul&gt;
&lt;h3 style="margin: 14px 0 8px; font-size: 1.05rem; line-height: 1.6;"&gt;敬語・助動詞で減点しないポイント（即答）&lt;/h3&gt;
&lt;ul style="margin: 0; padding-left: 1.2em; line-height: 1.9;"&gt;
&lt;li&gt;&lt;strong&gt;思す／思しためる／おはしましぬ：&lt;/strong&gt;匂宮を高める尊敬語。主語を匂宮に寄せやすい合図。&lt;/li&gt;
&lt;li&gt;&lt;strong&gt;思ひ定まりぬるなめり：&lt;/strong&gt;完了「ぬ」＋推定「めり」＝「（女君は）決めてしまった&lt;strong&gt;ようだ&lt;/strong&gt;」という匂宮の推測。&lt;/li&gt;
&lt;li&gt;&lt;strong&gt;聞こえさす・言はせたり等：&lt;/strong&gt;目下（侍女側など）の言動・取り計らい。会話の主体を取り違えない。&lt;/li&gt;
&lt;/ul&gt;
&lt;h3 style="margin: 14px 0 8px; font-size: 1.05rem; line-height: 1.6;"&gt;設問対応の見取り図（短く）&lt;/h3&gt;
&lt;ul style="margin: 0; padding-left: 1.2em; line-height: 1.9;"&gt;
&lt;li&gt;&lt;strong&gt;心情：&lt;/strong&gt;「口惜しくねたく」→比喩→「例の、いみじく思し立ちて」の順で、感情の高まりを説明する。&lt;/li&gt;
&lt;li&gt;&lt;strong&gt;対立・力関係：&lt;/strong&gt;薫大将（かの人）側に傾く不安が、匂宮の行動を押し出す。&lt;/li&gt;
&lt;li&gt;&lt;strong&gt;比喩（古今集）：&lt;/strong&gt;「むなしき空に満ちぬる」は“恋の行き場のなさ”を一言で言い換えてから心情に接続する。&lt;/li&gt;
&lt;/ul&gt;
&lt;p style="margin: 12px 0 0; line-height: 1.9;"&gt;このあと本文で、原文→現代語訳→語注→語句文法→読解ポイントの順に確認できます。&lt;/p&gt;
&lt;/section&gt;
&lt;p&gt;&lt;!-- 目次 --&gt;&lt;/p&gt;
&lt;div class="card shadow-sm mb-4"&gt;
&lt;div class="card-header bg-light"&gt;
&lt;h2 id="index" class="h5 mb-0"&gt;目次&lt;/h2&gt;
&lt;/div&gt;
&lt;div class="card-body p-3"&gt;
&lt;div class="row"&gt;
&lt;div class="col-md-6"&gt;
&lt;ul class="list-group list-group-flush mb-2"&gt;
&lt;li class="list-group-item"&gt;&lt;a href="#honbun"&gt;『源氏物語』「浮舟」【本文】（2022國學院大学A日程出題部分）&lt;/a&gt;&lt;/li&gt;
&lt;li class="list-group-item"&gt;&lt;a href="#gochu"&gt;語注（語彙・人物関係の整理）&lt;/a&gt;&lt;/li&gt;
&lt;/ul&gt;
&lt;/div&gt;
&lt;div class="col-md-6"&gt;
&lt;ul class="list-group list-group-flush mb-0"&gt;
&lt;li class="list-group-item"&gt;&lt;a href="#yaku"&gt;『源氏物語』「浮舟」【現代語訳】&lt;/a&gt;&lt;/li&gt;
&lt;li class="list-group-item"&gt;&lt;a href="#points"&gt;語句・文法のポイント&lt;/a&gt;&lt;/li&gt;
&lt;li class="list-group-item"&gt;&lt;a href="#nerai"&gt;出題のねらい・読解のポイント&lt;/a&gt;&lt;/li&gt;
&lt;li class="list-group-item"&gt;&lt;a href="#checklist"&gt;復習チェックリスト&lt;/a&gt;&lt;/li&gt;
&lt;li class="list-group-item"&gt;&lt;a href="#links"&gt;関連ページのご案内&lt;/a&gt;&lt;/li&gt;
&lt;/ul&gt;
&lt;/div&gt;
&lt;/div&gt;
&lt;/div&gt;
&lt;/div&gt;
&lt;p&gt;&lt;!-- 本文カード --&gt;&lt;/p&gt;
&lt;div id="honbun" class="card shadow-sm mb-4"&gt;
&lt;div class="card-header bg-light"&gt;
&lt;h2 class="h5 mb-0"&gt;『源氏物語』「浮舟」【本文】&lt;/h2&gt;
&lt;/div&gt;
&lt;div class="card-body p-3 p-md-4"&gt;
&lt;h3 class="h6 mb-2"&gt;古文本文（2022國學院大学A日程出題部分）&lt;/h3&gt;
&lt;p class="mb-3" style="line-height: 1.9; font-size: 0.96rem;"&gt;宮、「かくのみ、なほうけひくけしきもなくて、返り事さへ絶え絶えになるは、&lt;br /&gt;
かの人の、あるべきさまに言ひしたためて、すこし心やすかるべき方に思ひ定まりぬるなめり、&lt;br /&gt;
ことわりと思すものから、いと口惜しくねたく、「さりとも、我をばあはれと思ひたりしものを、&lt;br /&gt;
あひ見ぬとだえに、人びとの言ひ知らする方に寄るならむかしなど眺めたまふに、&lt;br /&gt;
行く方しらず、むなしき空に満ちぬる心地したまへば、例の、いみじく思し立ちておはしましぬ。&lt;/p&gt;
&lt;p class="mb-0" style="line-height: 1.9; font-size: 0.96rem;"&gt;葦垣の方を見るに、例ならず、「あれは、誰そ」と言ふ声々、いざとげなり。立ち退きて、&lt;br /&gt;
心知りの男を入れたれば、それをさへ問ふ。さきざきのけはひにも似ず。わづらはしくて、&lt;br /&gt;
「京よりとみの御文あるなり」と言ふ。右近は徒者の名を呼びて会ひたり。いとわづらはしく、&lt;br /&gt;
いとどおぼゆ。「さらに、今宵は不用なり。いみじくかたじけなきこと」と言はせたり。&lt;br /&gt;
宮、などかくもて離るらむと思すに、わりなくて、「まづ、時方入りて、侍従に会ひて、&lt;br /&gt;
さるべきさまにたばかれ」とて遣はす。かどかどしき人にて、とかく言ひ構へて、訪ねて会ひたり。&lt;br /&gt;
「いかなるにかあらむ。かの殿ののたまはすることありとて、宿直にある者どもの、&lt;br /&gt;
さかしがりだちたるころにて、いとわりなきなり。御前にも、ものをのみいみじく思しためるは、&lt;br /&gt;
かかる御ことのかたじけなきを、思し乱るるにこそ、と心苦しくなむ見たてまつる。&lt;br /&gt;
さらに、今宵は。人けしき見はべりなば、なかなかにいと悪しかりなむ。やがて、&lt;br /&gt;
さも御心づかひせさせたまひつべからむ夜、ここにも人知れず思ひ構へてなむ、&lt;br /&gt;
聞こえさすべかめる」。乳母のいざときことなども語る。大夫、「おはします道のおぼろけならず、&lt;br /&gt;
あながちなる御けしきに、あへなく聞こえさせむなむ、たいだいしき。さらば、いざ、たまへ。&lt;br /&gt;
ともにくはしく聞こえさせたまへ」といざなふ。「いとわりなからむ」と言ひしろふほどに、&lt;br /&gt;
夜もいたく更けゆく。&lt;/p&gt;
&lt;div class="text-end mt-3"&gt;&lt;a class="btn btn-outline-secondary btn-sm" href="#index"&gt;目次に戻る&lt;/a&gt;&lt;/div&gt;
&lt;/div&gt;
&lt;/div&gt;
&lt;p&gt;&lt;!-- 語注カード --&gt;&lt;/p&gt;
&lt;div id="gochu" class="card shadow-sm mb-4"&gt;
&lt;div class="card-header bg-info text-dark"&gt;
&lt;h2 class="h5 mb-0"&gt;語注・人物関係メモ&lt;/h2&gt;
&lt;/div&gt;
&lt;div class="card-body p-3 p-md-4"&gt;
&lt;div class="table-responsive"&gt;
&lt;table class="table table-bordered table-sm align-middle mb-0"&gt;
&lt;thead class="table-light"&gt;
&lt;tr&gt;
&lt;th style="width: 25%;"&gt;語・人物&lt;/th&gt;
&lt;th&gt;注釈&lt;/th&gt;
&lt;/tr&gt;
&lt;/thead&gt;
&lt;tbody&gt;
&lt;tr&gt;
&lt;td&gt;宮&lt;/td&gt;
&lt;td&gt;男宮（匂宮）。&lt;/td&gt;
&lt;/tr&gt;
&lt;tr&gt;
&lt;td&gt;かの人&lt;/td&gt;
&lt;td&gt;男君（薫大将）。男君は京にいて女君を山里に住まわせている。&lt;/td&gt;
&lt;/tr&gt;
&lt;tr&gt;
&lt;td&gt;行く方知らず、むなしき空に満ちぬる心地&lt;/td&gt;
&lt;td&gt;古今集「わが恋はむなしき空にみちぬらし思ひやれども行く方もなし」による表現。&lt;/td&gt;
&lt;/tr&gt;
&lt;tr&gt;
&lt;td&gt;葦垣&lt;/td&gt;
&lt;td&gt;女君が住む家の垣根。&lt;/td&gt;
&lt;/tr&gt;
&lt;tr&gt;
&lt;td&gt;いざとげなり&lt;/td&gt;
&lt;td&gt;すぐに目を覚ます様子をいう。&lt;/td&gt;
&lt;/tr&gt;
&lt;tr&gt;
&lt;td&gt;心知りの男&lt;/td&gt;
&lt;td&gt;男宮の従者。&lt;/td&gt;
&lt;/tr&gt;
&lt;tr&gt;
&lt;td&gt;京より&lt;/td&gt;
&lt;td&gt;京にいる女君の母から。&lt;/td&gt;
&lt;/tr&gt;
&lt;tr&gt;
&lt;td&gt;右近・侍従&lt;/td&gt;
&lt;td&gt;女君の侍女。&lt;/td&gt;
&lt;/tr&gt;
&lt;tr&gt;
&lt;td&gt;御心づかひせさせたまひつべからむ夜&lt;/td&gt;
&lt;td&gt;（宮の来訪が人目に触れれば）女君が気を遣わざるを得なくなる夜、の意。今夜はそれを避けたいという含み。&lt;/td&gt;
&lt;/tr&gt;
&lt;tr&gt;
&lt;td&gt;乳母&lt;/td&gt;
&lt;td&gt;女君の乳母。&lt;/td&gt;
&lt;/tr&gt;
&lt;tr&gt;
&lt;td&gt;大夫&lt;/td&gt;
&lt;td&gt;時方のこと。&lt;/td&gt;
&lt;/tr&gt;
&lt;/tbody&gt;
&lt;/table&gt;
&lt;/div&gt;
&lt;div class="text-end mt-3"&gt;&lt;a class="btn btn-outline-secondary btn-sm" href="#index"&gt;目次に戻る&lt;/a&gt;&lt;/div&gt;
&lt;/div&gt;
&lt;/div&gt;
&lt;p&gt;&lt;!-- 現代語訳カード --&gt;&lt;/p&gt;
&lt;div id="yaku" class="card shadow-sm mb-4"&gt;
&lt;div class="card-header bg-light"&gt;
&lt;h2 class="h5 mb-0"&gt;『源氏物語』「浮舟」【現代語訳】&lt;/h2&gt;
&lt;/div&gt;
&lt;div class="card-body p-3 p-md-4"&gt;
&lt;h3 class="h6 mb-2"&gt;現代語訳&lt;/h3&gt;
&lt;p class="mb-0" style="line-height: 1.9; font-size: 0.96rem;"&gt;男宮（匂宮）は、「（女君=浮舟が）このようでばかりでやはり聞き入れる様子もなく、返事までも途絶えがちになるのは、&lt;br /&gt;
あの男君（薫大将）が都合のいいように言い含めて、それで（女君が）多少とも安心なほうにと決心したのであるようだ。&lt;br /&gt;
それも道理である」とお思いにはなるものの、大変残念で悔しく、そうはいっても、（女君は）私を慕ってくれていたのに、&lt;br /&gt;
会わない間に、女房たちが説得する方（男君）に心が傾いたのだろう、などともの思いにふけっていらっしゃると、&lt;br /&gt;
恋しさが行方も知れず虚空に満ちてしまうような気持になられるので、いつものように、たいへんなご決心をなさって&lt;br /&gt;
（女君の元へ）お出かけになった。&lt;/p&gt;
&lt;div class="text-end mt-3"&gt;&lt;a class="btn btn-outline-secondary btn-sm" href="#index"&gt;目次に戻る&lt;/a&gt;&lt;/div&gt;
&lt;/div&gt;
&lt;/div&gt;
&lt;p&gt;&lt;!-- 語句・文法ポイント --&gt;&lt;/p&gt;
&lt;div id="points" class="card shadow-sm mb-4"&gt;
&lt;div class="card-header bg-info text-dark"&gt;
&lt;h2 class="h5 mb-0"&gt;語句・文法のポイント&lt;/h2&gt;
&lt;/div&gt;
&lt;div class="card-body p-3 p-md-4"&gt;
&lt;h3 class="h6 mt-1"&gt;語句のポイント&lt;/h3&gt;
&lt;ul style="font-size: 0.95rem;"&gt;
&lt;li&gt;&lt;strong&gt;かくのみ、なほうけひくけしきもなくて&lt;/strong&gt;…「かくのみ」＝このような状態ばかりで。「うけひくけしき」＝承諾する気配。&lt;/li&gt;
&lt;li&gt;&lt;strong&gt;あるべきさまに言ひしたためて&lt;/strong&gt;…「あるべきさま」＝そうあるのがふさわしい形・都合のよい形。&lt;/li&gt;
&lt;li&gt;&lt;strong&gt;いと口惜しくねたく&lt;/strong&gt;…「口惜し」＝残念だ。「ねたし」＝しゃくにさわる。&lt;/li&gt;
&lt;li&gt;&lt;strong&gt;行く方しらず、むなしき空に満ちぬる心地&lt;/strong&gt;…古今集の歌を踏まえた、恋の行き場のなさを表す比喩表現。&lt;/li&gt;
&lt;li&gt;&lt;strong&gt;例の、いみじく思し立ちて&lt;/strong&gt;…「例の」＝いつものように。「思し立つ」＝決心なさる。&lt;/li&gt;
&lt;li&gt;&lt;strong&gt;わづらはしくて／いとわづらはしく&lt;/strong&gt;…「わづらはし」＝やっかいだ、面倒だ。&lt;/li&gt;
&lt;li&gt;&lt;strong&gt;さらに、今宵は不用なり&lt;/strong&gt;…「さらに〜打消」＝全く〜ない（全く必要ではありません）。&lt;/li&gt;
&lt;li&gt;&lt;strong&gt;おはします道のおぼろけならず&lt;/strong&gt;…「おぼろけならず」＝並一通りではない、格別だ。&lt;/li&gt;
&lt;/ul&gt;
&lt;h3 class="h6 mt-3"&gt;文法・敬語のポイント&lt;/h3&gt;
&lt;ul style="font-size: 0.95rem;"&gt;
&lt;li&gt;&lt;strong&gt;思す・思しためる・おはしましぬ&lt;/strong&gt;…いずれも匂宮を高める尊敬語。&lt;/li&gt;
&lt;li&gt;&lt;strong&gt;ぬるなめり（思ひ定まりぬるなめり）&lt;/strong&gt;…「ぬ」完了＋「めり」推定＝「…してしまったようだ」。&lt;/li&gt;
&lt;li&gt;&lt;strong&gt;なむ／べかめる など&lt;/strong&gt;…提案・婉曲のニュアンスを作る。&lt;/li&gt;
&lt;li&gt;&lt;strong&gt;敬語の方向&lt;/strong&gt;…匂宮に対する尊敬と、浮舟側からの謙譲・丁重表現を整理。&lt;/li&gt;
&lt;li&gt;&lt;strong&gt;会話と地の文の切り替え&lt;/strong&gt;…会話は侍女や大夫の本音、地の文は匂宮の心情描写。&lt;/li&gt;
&lt;/ul&gt;
&lt;p&gt;&lt;!-- 追加②：品詞分解（頻出） --&gt;&lt;/p&gt;
&lt;h3 class="h6 mt-3"&gt;品詞分解（頻出3箇所）&lt;/h3&gt;
&lt;p class="mb-2" style="font-size: 0.92rem; line-height: 1.8;"&gt;「品詞分解」指名検索が多い箇所だけ、訳に直結する最小単位で整理します。&lt;/p&gt;
&lt;div class="table-responsive"&gt;
&lt;table class="table table-bordered table-sm align-middle mb-0" style="font-size: 0.92rem;"&gt;
&lt;thead class="table-light"&gt;
&lt;tr&gt;
&lt;th style="width: 28%;"&gt;語形&lt;/th&gt;
&lt;th&gt;分解（最小）&lt;/th&gt;
&lt;th style="width: 38%;"&gt;訳に落とすコツ&lt;/th&gt;
&lt;/tr&gt;
&lt;/thead&gt;
&lt;tbody&gt;
&lt;tr&gt;
&lt;td&gt;&lt;strong&gt;思ひ定まりぬるなめり&lt;/strong&gt;&lt;/td&gt;
&lt;td&gt;思ひ定まり（動詞 連用）＋ぬ（完了）連体形「ぬる」＋めり（推定）&lt;/td&gt;
&lt;td&gt;「決めてしまった&lt;strong&gt;ようだ&lt;/strong&gt;」＝匂宮の推測。心情説明の根拠にする。&lt;/td&gt;
&lt;/tr&gt;
&lt;tr&gt;
&lt;td&gt;&lt;strong&gt;聞こえさすべかめる&lt;/strong&gt;&lt;/td&gt;
&lt;td&gt;聞こえさす（謙譲）＋べし（助動詞）連用形「べか」＋めり（推定）連体形「める」&lt;/td&gt;
&lt;td&gt;「申し上げることになりそうだ／つもりだ」の方向で処理し、会話の意図に接続。&lt;/td&gt;
&lt;/tr&gt;
&lt;tr&gt;
&lt;td&gt;&lt;strong&gt;いかなるにかあらむ&lt;/strong&gt;&lt;/td&gt;
&lt;td&gt;いかなる（連体）＋に（格助詞）＋か（係助詞）＋あら（ラ変「あり」未然）＋む（推量・疑問）&lt;/td&gt;
&lt;td&gt;「いったいどういうことだろうか」。地の文ではなく会話の“疑問”として読む。&lt;/td&gt;
&lt;/tr&gt;
&lt;/tbody&gt;
&lt;/table&gt;
&lt;/div&gt;
&lt;div class="text-end"&gt;&lt;a class="btn btn-outline-secondary btn-sm" href="#index"&gt;目次に戻る&lt;/a&gt;&lt;/div&gt;
&lt;/div&gt;
&lt;/div&gt;
&lt;p&gt;&lt;!-- 出題のねらい・読解ポイント --&gt;&lt;/p&gt;
&lt;div id="nerai" class="card shadow-sm mb-4"&gt;
&lt;div class="card-header bg-warning"&gt;
&lt;h2 class="h5 mb-0"&gt;出題のねらい・読解のポイント&lt;/h2&gt;
&lt;/div&gt;
&lt;div class="card-body p-3 p-md-4"&gt;
&lt;h3 class="h6"&gt;浮舟巻における位置づけ&lt;/h3&gt;
&lt;ul style="font-size: 0.95rem;"&gt;
&lt;li&gt;浮舟をめぐる&lt;strong&gt;薫大将と匂宮の三角関係&lt;/strong&gt;の一場面であり、匂宮の側の焦り・執着が強く描かれている。&lt;/li&gt;
&lt;li&gt;薫大将の「あるべきさま」に対し、匂宮は自らの感情を抑えきれず山里へ向かう。→ 理性的な薫と、情熱的な匂宮の対比が浮かび上がる。&lt;/li&gt;
&lt;/ul&gt;
&lt;h3 class="h6 mt-3"&gt;國學院大学A日程で問われる力&lt;/h3&gt;
&lt;ul style="font-size: 0.95rem;"&gt;
&lt;li&gt;&lt;strong&gt;主語の把握&lt;/strong&gt;…宮／男君／浮舟／侍女たち／大夫時方など、誰の視点・発言かを整理する力。&lt;/li&gt;
&lt;li&gt;&lt;strong&gt;心情の読み取り&lt;/strong&gt;…「口惜しくねたく」「行く方しらず、むなしき空に満ちぬる心地」などから匂宮の感情を掬い取る力。&lt;/li&gt;
&lt;li&gt;&lt;strong&gt;敬語・古語表現の理解&lt;/strong&gt;…尊敬・謙譲の方向、和歌的な比喩表現から、人物関係や価値観を読み解く力。&lt;/li&gt;
&lt;/ul&gt;
&lt;h3 class="h6 mt-3"&gt;共通テスト古文にも通じる読み方&lt;/h3&gt;
&lt;ul style="font-size: 0.95rem;"&gt;
&lt;li&gt;まず「誰が・誰に・何をしているのか」を、敬語と文脈から丁寧に追う。&lt;/li&gt;
&lt;li&gt;和歌的な比喩表現が出てきたら、&lt;strong&gt;イメージ＋心情&lt;/strong&gt;をセットで押さえる。&lt;/li&gt;
&lt;li&gt;会話文と地の文の両方から、人物像・価値観を立体的に把握する。&lt;/li&gt;
&lt;li&gt;「道理では理解しているのに、感情が納得しない」というズレに注目すると、匂宮の人物像が読みやすい。&lt;/li&gt;
&lt;/ul&gt;
&lt;div class="text-end"&gt;&lt;a class="btn btn-outline-secondary btn-sm" href="#index"&gt;目次に戻る&lt;/a&gt;&lt;/div&gt;
&lt;/div&gt;
&lt;/div&gt;
&lt;p&gt;&lt;!-- 復習チェックリスト --&gt;&lt;/p&gt;
&lt;div id="checklist" class="card shadow-sm mb-4"&gt;
&lt;div class="card-header bg-success text-white"&gt;
&lt;h2 class="h5 mb-0"&gt;復習チェックリスト&lt;/h2&gt;
&lt;/div&gt;
&lt;div class="card-body p-3 p-md-4"&gt;
&lt;h3 class="h6"&gt;内容理解チェック&lt;/h3&gt;
&lt;ul class="list-group mb-3" style="font-size: 0.95rem;"&gt;
&lt;li class="list-group-item"&gt;[ ] 匂宮が「女君が返事をくれない理由」として何を推測しているか説明できる。&lt;/li&gt;
&lt;li class="list-group-item"&gt;[ ] 「行く方しらず、むなしき空に満ちぬる心地」が、どんな気持ちのたとえか言える。&lt;/li&gt;
&lt;li class="list-group-item"&gt;[ ] 宮・男君（薫）・浮舟・侍女たち・大夫時方の関係を図にして整理できる。&lt;/li&gt;
&lt;li class="list-group-item"&gt;[ ] なぜ侍女や時方が今夜の匂宮来訪を「わりなく」・「たいだいしき」と見るのか説明できる。&lt;/li&gt;
&lt;/ul&gt;
&lt;h3 class="h6"&gt;語句・文法チェック&lt;/h3&gt;
&lt;ul class="list-group mb-3" style="font-size: 0.95rem;"&gt;
&lt;li class="list-group-item"&gt;[ ] 「かくのみ」「うけひくけしき」「わづらはしくて」「さらに〜不用なり」などの意味を答えられる。&lt;/li&gt;
&lt;li class="list-group-item"&gt;[ ] 「思ひ定まりぬるなめり」「聞こえさすべかめる」などを品詞分解して訳せる。&lt;/li&gt;
&lt;li class="list-group-item"&gt;[ ] 匂宮に対する尊敬語と、浮舟側からの謙譲・丁重表現をいくつか挙げられる。&lt;/li&gt;
&lt;/ul&gt;
&lt;h3 class="h6"&gt;記述・現代語訳対策チェック&lt;/h3&gt;
&lt;ul class="list-group mb-3" style="font-size: 0.95rem;"&gt;
&lt;li class="list-group-item"&gt;[ ] この場面を、匂宮の心情の変化に注目して200〜300字で要約してみた。&lt;/li&gt;
&lt;li class="list-group-item"&gt;[ ] 自分の言葉で、匂宮という人物像（長所・短所）を本文の語句を引用しながら説明できる。&lt;/li&gt;
&lt;li class="list-group-item"&gt;[ ] 古今集の歌との関係を踏まえて、「むなしき空」というイメージの意味を説明できる。&lt;/li&gt;
&lt;/ul&gt;
&lt;div class="text-end"&gt;&lt;a class="btn btn-outline-secondary btn-sm" href="#index"&gt;目次に戻る&lt;/a&gt;&lt;/div&gt;
&lt;/div&gt;
&lt;/div&gt;
&lt;p&gt;&lt;!-- 関連ページ案内（実在URLに差し替え済み） --&gt;&lt;/p&gt;
&lt;div id="links" class="card shadow-sm mb-4"&gt;
&lt;div class="card-header bg-light"&gt;
&lt;h2 class="h5 mb-0"&gt;関連ページのご案内（関連ページへのリンク）&lt;/h2&gt;
&lt;/div&gt;
&lt;div class="card-body p-3 p-md-4"&gt;
&lt;ul class="mb-0" style="font-size: 0.95rem;"&gt;
&lt;li class="mb-2"&gt;&lt;a href="https://koten-kakitsubata.jp/blog/2022%E6%9D%B1%E4%BA%AC%E5%A4%A7%E5%AD%A6%E6%9C%AC%E6%96%87%E7%8F%BE%E4%BB%A3%E8%AA%9E%E8%A8%B3/"&gt;&lt;br /&gt;
浜松中納言物語「中納言の帰参」現代語訳｜本文全文・品詞分解・読解ポイント〖東大2022〗&lt;br /&gt;
&lt;/a&gt;&lt;br /&gt;
…同年度の難関大古文と比較して、「人物の心情描写」の読み方を鍛える。&lt;/li&gt;
&lt;li class="mb-2"&gt;&lt;a href="https://koten-kakitsubata.jp/blog/2022%E5%B9%B4%E5%85%B1%E9%80%9A%E3%83%86%E3%82%B9%E3%83%88%E6%9C%AC%E6%96%87%E3%83%BB%E8%A8%B3%E3%80%8E%E5%A2%97%E9%8F%A1%E3%80%8F%E3%80%8E%E3%81%A8%E3%81%AF%E3%81%9A%E3%81%8C%E3%81%9F%E3%82%8A/"&gt;&lt;br /&gt;
共通テスト2022古文（第3問）全文・現代語訳｜増鏡／とはずがたり 語句・敬語・文法まとめ&lt;br /&gt;
&lt;/a&gt;&lt;br /&gt;
…共通テスト本試古文と並べて、「語り手の視点」「ジャンルの違い」を意識する。&lt;/li&gt;
&lt;li class="mb-2"&gt;&lt;a href="https://koten-kakitsubata.jp/blog/jyodoushikatuyouhyou/"&gt;&lt;br /&gt;
古典文法「助動詞の活用」をマスターしよう！&lt;br /&gt;
&lt;/a&gt;&lt;br /&gt;
…「ぬ」「めり」など、本問に登場する助動詞を含めて基礎を総復習。&lt;/li&gt;
&lt;li class="mb-2"&gt;&lt;a href="https://koten-kakitsubata.jp/blog/%e5%88%9d%e8%a6%8b%e3%81%ae%e6%96%87%e7%ab%a0%e3%82%92%e8%aa%ad%e3%82%81%e3%82%8b%e3%82%88%e3%81%86%e3%81%ab%e3%81%99%e3%82%8b%e3%81%ab%e3%81%af%ef%bc%9f/"&gt;&lt;br /&gt;
古文の初見文が読めない人へ──「なんとなく読み」を脱出する3つのコツ&lt;br /&gt;
&lt;/a&gt;&lt;br /&gt;
…入試・模試の初見古文で、主語・構造を外さない読み方を固める。&lt;/li&gt;
&lt;li&gt;&lt;a href="https://koten-kakitsubata.jp/blog/teikitesuto/"&gt;&lt;br /&gt;
古典の定期テスト勉強法｜1週間で仕上げる古文テスト対策5ステップ&lt;br /&gt;
&lt;/a&gt;&lt;br /&gt;
…学校範囲と入試過去問をどうつなげて勉強するかのガイド。&lt;/li&gt;
&lt;/ul&gt;
&lt;/div&gt;
&lt;/div&gt;
&lt;p&gt;&lt;!-- CTA：関連コンテンツ＆学習相談（ダミーURL排除済み） --&gt;&lt;/p&gt;
&lt;div class="card shadow-sm mt-4 mb-4 border-0"&gt;
&lt;div class="card-body p-3 p-md-4" style="background: #f5f5f5;"&gt;
&lt;h2 class="h5 fw-bold mb-3"&gt;『源氏物語』「浮舟」を軸に、入試古文の読みを一段深めたい人へ&lt;/h2&gt;
&lt;div class="row"&gt;
&lt;p&gt;&lt;!-- 左：関連コンテンツ（※「浮舟巻の他場面〜」等、存在しないページ誘導は削除） --&gt;&lt;/p&gt;
&lt;div class="col-md-7 mb-3 mb-md-0"&gt;
&lt;p class="mb-2" style="font-size: 0.95rem;"&gt;このページでは、2022年國學院大学A日程の『源氏物語』「浮舟」本文と訳・語句を整理しました。&lt;br /&gt;
過去問を復習で“得点化”するために、次のテーマもあわせて確認しておくと効果的です。&lt;/p&gt;
&lt;ul class="mb-0" style="font-size: 0.9rem;"&gt;
&lt;li&gt;&lt;a href="https://koten-kakitsubata.jp/blog/jyodoushikatuyouhyou/"&gt;&lt;br /&gt;
古典文法「助動詞の活用」をマスターしよう！（ぬ・めり など推定／完了の整理）&lt;br /&gt;
&lt;/a&gt;&lt;/li&gt;
&lt;li&gt;&lt;a href="https://koten-kakitsubata.jp/blog/%e5%88%9d%e8%a6%8b%e3%81%ae%e6%96%87%e7%ab%a0%e3%82%92%e8%aa%ad%e3%82%81%e3%82%8b%e3%82%88%e3%81%86%e3%81%ab%e3%81%99%e3%82%8b%e3%81%ab%e3%81%af%ef%bc%9f/"&gt;&lt;br /&gt;
古文の初見文が読めない人へ──「なんとなく読み」を脱出する3つのコツ&lt;br /&gt;
&lt;/a&gt;&lt;/li&gt;
&lt;li&gt;&lt;a href="https://koten-kakitsubata.jp/blog/2022%E5%B9%B4%E5%85%B1%E9%80%9A%E3%83%86%E3%82%B9%E3%83%88%E6%9C%AC%E6%96%87%E3%83%BB%E8%A8%B3%E3%80%8E%E5%A2%97%E9%8F%A1%E3%80%8F%E3%80%8E%E3%81%A8%E3%81%AF%E3%81%9A%E3%81%8C%E3%81%9F%E3%82%8A/"&gt;&lt;br /&gt;
共通テスト2022古文（第3問）全文・現代語訳｜増鏡／とはずがたり（語句・敬語・文法）&lt;br /&gt;
&lt;/a&gt;&lt;/li&gt;
&lt;li&gt;&lt;a href="https://koten-kakitsubata.jp/blog/utokyo/"&gt;&lt;br /&gt;
東大古文・漢文 記述と現代語訳の攻略｜主語・指示語を外さない答案の作り方&lt;br /&gt;
&lt;/a&gt;&lt;/li&gt;
&lt;/ul&gt;
&lt;/div&gt;
&lt;p&gt;&lt;!-- 右：学習相談・お問い合わせ --&gt;&lt;/p&gt;
&lt;div class="col-md-5"&gt;
&lt;div class="border rounded-3 bg-white p-3 h-100"&gt;
&lt;p class="fw-bold mb-2" style="font-size: 0.95rem;"&gt;古文の学習相談・授業のご案内&lt;/p&gt;
&lt;p class="mb-2" style="font-size: 0.9rem;"&gt;「本文は読めるのに、設問で点が伸びない」「心情・敬語の読み取りに自信がない」など、&lt;br /&gt;
個別の相談があれば、下記フォームからお気軽にお問い合わせください。&lt;/p&gt;
&lt;p&gt;&lt;a class="btn btn-primary btn-sm" href="https://koten-kakitsubata.jp/inquiry/"&gt;&lt;br /&gt;
学習相談・お問い合わせはこちら&lt;br /&gt;
&lt;/a&gt;&lt;/p&gt;
&lt;p class="text-muted mt-2 mb-0" style="font-size: 0.8rem;"&gt;※無理な勧誘は行いません。志望校や現在の教材に合わせた学習プランのご相談だけでもOKです。&lt;/p&gt;
&lt;/div&gt;
&lt;/div&gt;
&lt;/div&gt;
&lt;/div&gt;
&lt;/div&gt;
&lt;/div&gt;
&lt;p&gt;&lt;!-- [ /.socialSet ] --&gt;&lt;/p&gt;
------</t>
  </si>
  <si>
    <t>https://koten-kakitsubata.jp/blog/direction/</t>
  </si>
  <si>
    <t>以下のページは不自然なワードを使用しています。
これらを適切に自然な言葉に置き換えて下さい。
なお、本文の装飾や構造は絶対に変えないでください。
【対象ページURL】
https://koten-kakitsubata.jp/blog/direction/
【検出された不自然ワード】
（検出なし）
【本文】
------
&lt;p&gt;&amp;nbsp;&lt;/p&gt;
&lt;p&gt;古典の文章には、現代の私たちから見ると一見不思議な「方角の言い方」や「鬼門」「艮（うしとら）」といった表現がたびたび登場します。これらはすべて、&lt;strong&gt;十二支と方角の結びつき&lt;/strong&gt;を知っていることが前提になっています。&lt;br /&gt;
この記事では、動画の内容をもとに、十二支と方角の関係、鬼門・桃太郎との関連までを整理し、&lt;strong&gt;古文読解のための古典常識&lt;/strong&gt;として分かりやすく解説します。&lt;/p&gt;
&lt;p&gt;&lt;iframe title="YouTube video player" src="https://www.youtube.com/embed/CxipTVe1gaA" width="560" height="315" frameborder="0" allowfullscreen="allowfullscreen"&gt;&lt;/iframe&gt;&lt;/p&gt;
&lt;hr /&gt;
&lt;h2&gt;十二支と方角の基本&lt;/h2&gt;
&lt;h3&gt;十二支は「年」だけでなく、多用途に使われる&lt;/h3&gt;
&lt;p&gt;皆さんご存知の「十二支」は、本来&lt;strong&gt;さまざまなものを表すための記号体系&lt;/strong&gt;です。&lt;/p&gt;
&lt;ul&gt;
&lt;li&gt;年（干支）… 例：今年は戌年／卯年 など &lt;span style="color: #0000ff;"&gt;（現代で一番身近な使い方）&lt;/span&gt;&lt;/li&gt;
&lt;li&gt;時刻&lt;/li&gt;
&lt;li&gt;日付&lt;/li&gt;
&lt;li&gt;方角&lt;/li&gt;
&lt;/ul&gt;
&lt;p&gt;本記事で扱うのは、特に&lt;strong&gt;「十二支が方角を表す場合」&lt;/strong&gt;です。古文・古典常識の世界では、方角を十二支で述べることがしばしばあります。&lt;/p&gt;
&lt;hr /&gt;
&lt;h2&gt;十二支が示す基本方角&lt;/h2&gt;
&lt;h3&gt;子・午・卯・酉と方角の対応&lt;/h3&gt;
&lt;p&gt;十二支を方角として使うときは、&lt;strong&gt;北を起点に時計回り&lt;/strong&gt;に配置していきます。&lt;/p&gt;
&lt;ul&gt;
&lt;li&gt;北 … 子（ね）の方角&lt;/li&gt;
&lt;li&gt;東 … 卯（う）の方角&lt;/li&gt;
&lt;li&gt;南 … 午（うま）の方角&lt;/li&gt;
&lt;li&gt;西 … 酉（とり）の方角&lt;/li&gt;
&lt;/ul&gt;
&lt;p&gt;このとき、北（子）から南（午）に向かって引いた線を&lt;strong&gt;子午線（しごせん）&lt;/strong&gt;と呼びます。&lt;/p&gt;
&lt;blockquote&gt;&lt;p&gt;地球儀に、北から南に向かって引く線を子午線と言いますが、子の方角から午の方角に線を引いたから子午線な訳です。&lt;/p&gt;&lt;/blockquote&gt;
&lt;p&gt;このように、&lt;strong&gt;十二支と方角の対応は、地理用語・地名・建築&lt;/strong&gt;などさまざまな場面に顔を出しています。&lt;br /&gt;
&lt;!-- 大学受験対策（古典専門塾かきつばた）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1.6;"&gt;【大学受験古典対策】：&lt;br /&gt;
共通テストから難関大の個別試験まで視野に入れ、&lt;strong&gt;読解・文法・語彙をまとめて鍛える個別カリキュラム&lt;/strong&gt;です。&lt;br /&gt;
志望校の過去問分析をもとに、頻出テーマの長文読解と記述答案の添削を繰り返し、&lt;strong&gt;入試本番で得点源になる古典力&lt;/strong&gt;を仕上げていきます。&lt;/p&gt;
&lt;p&gt;&lt;a style="background-color: #2e7d32; color: #ffffff; padding: 5px 10px; text-align: center; text-decoration: none; display: inline-block; font-size: 14px;" href="https://koten-kakitsubata.jp/enter-exam/"&gt;&lt;br /&gt;
詳細を見る&lt;br /&gt;
&lt;/a&gt;&lt;/p&gt;
&lt;/div&gt;
&lt;/div&gt;
&lt;h3&gt;十二支と角度のイメージ&lt;/h3&gt;
&lt;p&gt;円を12等分すると、1つあたり30°になります。&lt;/p&gt;
&lt;ul&gt;
&lt;li&gt;子の方角 … 0°（北）&lt;/li&gt;
&lt;li&gt;丑の方角 … 30°&lt;/li&gt;
&lt;li&gt;寅の方角 … 60°&lt;/li&gt;
&lt;li&gt;卯の方角 … 90°（東）&lt;/li&gt;
&lt;/ul&gt;
&lt;p&gt;しかし、日常生活で「30°の方角へ」や「一時の方向へ」といった言い方を使うのは、古文の世界でも扱いづらかったため、&lt;strong&gt;中間の方角には別の名前&lt;/strong&gt;が付けられました。&lt;/p&gt;
&lt;hr /&gt;
&lt;h2&gt;艮・巽・坤・乾：十二支から生まれた中間方角&lt;/h2&gt;
&lt;p&gt;&lt;img decoding="async" loading="lazy" class="alignnone size-medium wp-image-391" src="http://koten-kakitsubata.jp/wp-content/uploads/2023/03/方角-300x300.jpg" alt="十二支を方角に割り当てた円形図。北が子、東が卯、南が午、西が酉を指し、鬼門や艮などの特定の方角が示されている。" width="300" height="300" srcset="https://koten-kakitsubata.jp/wp-content/uploads/2023/03/方角-300x300.jpg 300w, https://koten-kakitsubata.jp/wp-content/uploads/2023/03/方角-150x150.jpg 150w, https://koten-kakitsubata.jp/wp-content/uploads/2023/03/方角.jpg 425w" sizes="(max-width: 300px) 100vw, 300px" /&gt;&lt;/p&gt;
&lt;h3&gt;艮（うしとら）：北東の方角&lt;/h3&gt;
&lt;p&gt;子（北）と卯（東）のちょうど中間、45°の方角が&lt;strong&gt;北東&lt;/strong&gt;です。ここを古典では&lt;/p&gt;
&lt;ul&gt;
&lt;li&gt;&lt;strong&gt;艮（うしとら）の方角&lt;/strong&gt;&lt;/li&gt;
&lt;li&gt;丑寅（うしとら）の方角&lt;/li&gt;
&lt;/ul&gt;
&lt;p&gt;と呼びます。&lt;/p&gt;
&lt;blockquote&gt;&lt;p&gt;こちらの字、良いという字の上の点が付かないもの、「こん」と読むんですが、これで「うしとら」と読みます。別に書ける必要は全くないですが、読めるぐらいにはして下さい。&lt;/p&gt;&lt;/blockquote&gt;
&lt;p&gt;漢字の細かい書き方まで覚える必要はありませんが、&lt;strong&gt;「艮＝丑寅＝北東」&lt;/strong&gt;という対応は、古文での方角表現を読む上で知っておきたいポイントです。&lt;/p&gt;
&lt;h3&gt;巽（たつみ）：南東の方角&lt;/h3&gt;
&lt;p&gt;卯（東）と午（南）の中間、南東の方角は&lt;/p&gt;
&lt;ul&gt;
&lt;li&gt;&lt;strong&gt;辰巳（たつみ）の方角&lt;/strong&gt;&lt;/li&gt;
&lt;li&gt;&lt;strong&gt;巽（そん／たつみ）&lt;/strong&gt;という字で表される&lt;/li&gt;
&lt;/ul&gt;
&lt;p&gt;古いお城の門や、地名にもこの呼び名が使われています。&lt;/p&gt;
&lt;blockquote&gt;&lt;p&gt;東京の地名にもあります。新木場の手前に辰巳という駅があります。あれは江戸城から見て辰巳の方角にあるからという事になります。&lt;/p&gt;&lt;/blockquote&gt;
&lt;h3&gt;坤（ひつじさる）：南西の方角&lt;/h3&gt;
&lt;p&gt;午（南）と酉（西）の中間、南西の方角は&lt;/p&gt;
&lt;ul&gt;
&lt;li&gt;&lt;strong&gt;未申（ひつじさる）の方角&lt;/strong&gt;&lt;/li&gt;
&lt;li&gt;&lt;strong&gt;坤（こん）&lt;/strong&gt;と書かれることもある&lt;/li&gt;
&lt;/ul&gt;
&lt;h3&gt;乾（いぬい）：北西の方角&lt;/h3&gt;
&lt;p&gt;酉（西）と子（北）の中間、北西の方角は&lt;/p&gt;
&lt;ul&gt;
&lt;li&gt;&lt;strong&gt;戌亥（いぬい）の方角&lt;/strong&gt;&lt;/li&gt;
&lt;li&gt;&lt;strong&gt;乾（けん／いぬい）&lt;/strong&gt;という字で表される&lt;/li&gt;
&lt;/ul&gt;
&lt;p&gt;城郭建築では、&lt;strong&gt;乾門・巽門&lt;/strong&gt;といった名称の門があり、これらはすべて&lt;strong&gt;十二支に基づいた方角名&lt;/strong&gt;から来ています。&lt;/p&gt;
&lt;hr /&gt;
&lt;h2&gt;鬼門と十二支：丑寅と「鬼」のイメージ&lt;/h2&gt;
&lt;h3&gt;丑寅の方角＝鬼門&lt;/h3&gt;
&lt;p&gt;北東、つまり&lt;strong&gt;艮（うしとら）の方角&lt;/strong&gt;は、古くから&lt;strong&gt;鬼門（きもん）&lt;/strong&gt;と呼ばれてきました。&lt;/p&gt;
&lt;ul&gt;
&lt;li&gt;鬼が入ってくるとされた不吉な方向&lt;/li&gt;
&lt;li&gt;家の間取りや寺社の配置などで、今も意識されることがある&lt;/li&gt;
&lt;/ul&gt;
&lt;p&gt;現代科学的なイメージに置き換えるなら、&lt;/p&gt;
&lt;ul&gt;
&lt;li&gt;東北方面＝日当たりが悪く湿りやすい&lt;/li&gt;
&lt;li&gt;バイ菌・雑菌が繁殖しやすい、暗くじめじめした場所&lt;/li&gt;
&lt;li&gt;病原体がやってくる方向として忌み嫌われた&lt;/li&gt;
&lt;/ul&gt;
&lt;p&gt;といった背景があったとも考えられます。&lt;/p&gt;
&lt;h3&gt;鬼のビジュアルと丑寅（うしとら）&lt;/h3&gt;
&lt;p&gt;私たちが思い浮かべる「鬼」の姿をイメージしてみてください。&lt;/p&gt;
&lt;ul&gt;
&lt;li&gt;牛のような角を生やし&lt;/li&gt;
&lt;li&gt;虎柄のパンツを履いている&lt;/li&gt;
&lt;/ul&gt;
&lt;p&gt;これはまさに&lt;strong&gt;「丑（牛）」と「寅（虎）」&lt;/strong&gt;の組み合わせであり、&lt;strong&gt;丑寅の方角＝鬼門&lt;/strong&gt;という考え方と深く結びついています。&lt;/p&gt;
&lt;hr /&gt;
&lt;h2&gt;桃太郎と十二支の「裏設定」？&lt;/h2&gt;
&lt;p&gt;ここから先は、講師自身も「話半分で聞いてください」と断りを入れている部分ですが、民間伝承や解釈として非常に興味深い話です。&lt;/p&gt;
&lt;blockquote&gt;&lt;p&gt;丑寅の方向からやってくる鬼を退治する為に桃太郎はどうしたか？というお話です。&lt;/p&gt;&lt;/blockquote&gt;
&lt;p&gt;丑寅（鬼門）の反対側の力として、未（ひつじ）と申（さる）のラインがあり、そこから発想を広げて、&lt;/p&gt;
&lt;ul&gt;
&lt;li&gt;猿（申）&lt;/li&gt;
&lt;li&gt;雉（酉）&lt;/li&gt;
&lt;li&gt;犬（戌）&lt;/li&gt;
&lt;/ul&gt;
&lt;p&gt;というメンバーを連れて鬼退治に向かった――という見方があります。&lt;/p&gt;
&lt;p&gt;もちろん、これは&lt;strong&gt;後世のこじつけ的な解釈&lt;/strong&gt;とも言えますが、&lt;/p&gt;
&lt;ul&gt;
&lt;li&gt;十二支の方角観が、昔話・民間伝承のイメージ作りにも利用されている可能性&lt;/li&gt;
&lt;li&gt;現代人の「鬼」や「鬼門」のイメージが、実は十二支と強く結びついていること&lt;/li&gt;
&lt;/ul&gt;
&lt;p&gt;を実感できる面白い例です。&lt;/p&gt;
&lt;hr /&gt;
&lt;h2&gt;古典と十二支：現代にも続く影響&lt;/h2&gt;
&lt;h3&gt;十二支の方角を知っていると古文が読みやすくなる&lt;/h3&gt;
&lt;p&gt;ここまで見てきたように、十二支による方角表現は、現代の地名・建築・民間信仰にまで影響を与えています。&lt;/p&gt;
&lt;ul&gt;
&lt;li&gt;辰巳・巽、乾・坤といった方角名が、城門や地名に残っている&lt;/li&gt;
&lt;li&gt;鬼門（丑寅）や裏鬼門（未申）といった発想が、家相などの考え方につながる&lt;/li&gt;
&lt;/ul&gt;
&lt;p&gt;古文の世界でも、&lt;/p&gt;
&lt;ul&gt;
&lt;li&gt;「丑寅の方角」「辰巳の方角」といった言い方&lt;/li&gt;
&lt;li&gt;方角名を使った比喩・暗示&lt;/li&gt;
&lt;/ul&gt;
&lt;p&gt;が登場するため、&lt;strong&gt;十二支と方角の対応を知っているかどうかで、理解のしやすさが大きく変わります。&lt;/strong&gt;&lt;/p&gt;
&lt;blockquote&gt;&lt;p&gt;こうやって十二支というのは現代とも深く結びついています。現代人のものの考え方にも強く影響を与えているという事を踏まえて古文を読んで頂ければと思います。&lt;/p&gt;&lt;/blockquote&gt;
&lt;p&gt;単なる「昔の占い用語」としてではなく、&lt;strong&gt;古典の世界観・空間感覚を支える重要な基礎知識&lt;/strong&gt;として、十二支と方角の関係を押さえておきましょう。&lt;/p&gt;
&lt;hr /&gt;
&lt;h2&gt;まとめ：十二支と方角を古典常識として身につけよう&lt;/h2&gt;
&lt;ul&gt;
&lt;li&gt;十二支は&lt;strong&gt;年・時刻・日付・方角&lt;/strong&gt;など、さまざまな対象を表す記号体系である。&lt;/li&gt;
&lt;li&gt;方角として使う場合、北から時計回りに&lt;strong&gt;子・丑・寅・卯…&lt;/strong&gt;と並び、&lt;strong&gt;北＝子／東＝卯／南＝午／西＝酉&lt;/strong&gt;となる。&lt;/li&gt;
&lt;li&gt;中間方角には&lt;strong&gt;艮（うしとら／北東）・巽（たつみ／南東）・坤（ひつじさる／南西）・乾（いぬい／北西）&lt;/strong&gt;といった名前が付いている。&lt;/li&gt;
&lt;li&gt;丑寅（艮）の方角は&lt;strong&gt;鬼門&lt;/strong&gt;とされ、牛の角・虎柄パンツという鬼のビジュアルとも結びついている。&lt;/li&gt;
&lt;li&gt;桃太郎の仲間（猿・雉・犬）を十二支で読む解釈など、十二支は昔話や民間信仰にも深く影響している。&lt;/li&gt;
&lt;li&gt;辰巳・乾・巽などの方角名は、城門の名前や地名にも残っており、&lt;strong&gt;現代の生活空間にも十二支の痕跡がある&lt;/strong&gt;。&lt;/li&gt;
&lt;li&gt;古文読解では、これらの方角表現を理解していることで、&lt;strong&gt;場面のイメージがしやすくなり、文章の理解もスムーズになる&lt;/strong&gt;。&lt;/li&gt;
&lt;/ul&gt;
&lt;p&gt;十二支と方角の関係は、一度体系的に押さえてしまえば、&lt;strong&gt;古文だけでなく日本文化全体の理解にもつながる「古典常識」&lt;/strong&gt;です。&lt;br /&gt;
地図をイメージしながら、「子＝北」「丑寅＝鬼門」「辰巳＝巽」といった対応を、ぜひ日頃から意識してみてください。&lt;br /&gt;
&lt;!-- 中高・定期試験対策（古典専門塾かきつばた）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1.6;"&gt;【中高・定期試験対策】：&lt;br /&gt;
板書ノートや教科書ガイドの訳文暗記に頼らず、&lt;strong&gt;文法と読解を一体で鍛える個別指導&lt;/strong&gt;です。&lt;br /&gt;
定期試験の過去問や教科書本文をもとに、出題されやすいポイントを押さえながら読解演習を重ねることで、&lt;br /&gt;
一貫校の発展的なテストでも&lt;strong&gt;安定して高得点を狙える古典力&lt;/strong&gt;を身につけていきます。&lt;/p&gt;
&lt;p&gt;&lt;a style="background-color: #2e7d32; color: #ffffff; padding: 5px 10px; text-align: center; text-decoration: none; display: inline-block; font-size: 14px;" href="https://koten-kakitsubata.jp/school-exam/"&gt;&lt;br /&gt;
詳細を見る&lt;br /&gt;
&lt;/a&gt;&lt;/p&gt;
&lt;/div&gt;
&lt;/div&gt;
&lt;p&gt;&amp;nbsp;&lt;/p&gt;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blog%2Fdirection%2F&amp;amp;t=%E5%8F%A4%E5%85%B8%E3%81%AE%E6%96%B9%E8%A7%92%E3%81%A8%E5%8D%81%E4%BA%8C%E6%94%AF%E3%81%AE%E8%A6%9A%E3%81%88%E6%96%B9%E2%94%80%E2%94%80%E5%8F%A4%E6%96%87%E3%81%AB%E5%87%BA%E3%82%8B%E6%98%94%E3%81%AE%E6%96%B9%E8%A7%92%E3%81%AE%E8%A8%80%E3%81%84%E6%96%B9%E3%82%92%E4%B8%80%E6%B0%97%E3%81%AB%E6%95%B4%E7%90%86%E3%80%90%E9%AB%98%E6%A0%A1%E5%8F%A4%E6%96%87%E3%80%91%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blog%2Fdirection%2F&amp;amp;text=%E5%8F%A4%E5%85%B8%E3%81%AE%E6%96%B9%E8%A7%92%E3%81%A8%E5%8D%81%E4%BA%8C%E6%94%AF%E3%81%AE%E8%A6%9A%E3%81%88%E6%96%B9%E2%94%80%E2%94%80%E5%8F%A4%E6%96%87%E3%81%AB%E5%87%BA%E3%82%8B%E6%98%94%E3%81%AE%E6%96%B9%E8%A7%92%E3%81%AE%E8%A8%80%E3%81%84%E6%96%B9%E3%82%92%E4%B8%80%E6%B0%97%E3%81%AB%E6%95%B4%E7%90%86%E3%80%90%E9%AB%98%E6%A0%A1%E5%8F%A4%E6%96%87%E3%80%91%20%7C%20%E5%8F%A4%E5%85%B8%E5%B0%82%E9%96%80%E5%A1%BE%20%E3%81%8B%E3%81%8D%E3%81%A4%E3%81%B0%E3%81%9F" target="_blank" &gt;&lt;span class="vk_icon_w_r_sns_twitter icon_sns"&gt;&lt;/span&gt;&lt;span class="sns_txt"&gt;twitter&lt;/span&gt;&lt;/a&gt;&lt;/li&gt;&lt;li class="sb_copy sb_icon"&gt;&lt;button class="copy-button sb_icon_inner"data-clipboard-text="古典の方角と十二支の覚え方──古文に出る昔の方角の言い方を一気に整理【高校古文】 | 古典専門塾 かきつばた https://koten-kakitsubata.jp/blog/direction/"&gt;&lt;span class="vk_icon_w_r_sns_copy icon_sns"&gt;&lt;i class="fas fa-copy"&gt;&lt;/i&gt;&lt;/span&gt;&lt;span class="sns_txt"&gt;Copy&lt;/span&gt;&lt;/button&gt;&lt;/li&gt;&lt;/ul&gt;&lt;/div&gt;&lt;!-- [ /.socialSet ] --&gt;		
------</t>
  </si>
  <si>
    <t>https://koten-kakitsubata.jp/blog/taketorimonogatari/</t>
  </si>
  <si>
    <t>以下のページは不自然なワードを使用しています。
これらを適切に自然な言葉に置き換えて下さい。
なお、本文の装飾や構造は絶対に変えないでください。
【対象ページURL】
https://koten-kakitsubata.jp/blog/taketorimonogatari/
【検出された不自然ワード】
（検出なし）
【本文】
------
&lt;div class="container my-4"&gt;
&lt;p&gt;&lt;!-- ヒーロー・リード部分 --&gt;&lt;/p&gt;
&lt;div class="card shadow-sm mb-4 border-0" style="background: linear-gradient(135deg, #4a148c, #006064); color: #fff;"&gt;
&lt;div class="card-body p-4"&gt;
&lt;div class="d-flex flex-wrap justify-content-between align-items-center mb-2"&gt;&lt;span class="badge bg-warning text-dark mb-2" style="font-size: 0.8rem;"&gt;高校古文／竹取物語&lt;/span&gt;&lt;br /&gt;
&lt;span class="badge bg-light text-dark mb-2" style="font-size: 0.75rem;"&gt;「翁、竹を取ること、久しくなりぬ」&lt;/span&gt;&lt;/div&gt;
&lt;h1 class="card-title mb-3" style="font-size: 1.9rem; line-height: 1.5;"&gt;&lt;/h1&gt;
&lt;p class="card-text mb-3" style="font-size: 0.98rem;"&gt;このページでは、&lt;strong&gt;『竹取物語』「翁、竹を取ること、久しくなりぬ」&lt;/strong&gt;の古文本文と現代語訳を掲載し、&lt;br /&gt;
あわせて&lt;strong&gt;語句・文法のポイント&lt;/strong&gt;や&lt;strong&gt;出題のねらい・読解のポイント&lt;/strong&gt;、&lt;br /&gt;
&lt;strong&gt;復習チェックリスト&lt;/strong&gt;を整理します。&lt;/p&gt;
&lt;p class="card-text mb-0" style="font-size: 0.96rem;"&gt;場面は、黄金の入った竹のおかげで富豪になった翁が、成長した少女に「なよ竹のかぐや姫」という名を付け、&lt;br /&gt;
三日三晩の盛大な命名の宴を開くシーンです。共通テスト国語（古文）や高校の定期テストでも頻出の作品で、&lt;br /&gt;
&lt;strong&gt;物語の流れ・語句の意味・平安貴族の文化&lt;/strong&gt;をつかむのに最適な題材です。&lt;/p&gt;
&lt;/div&gt;
&lt;/div&gt;
&lt;p&gt;&lt;!-- このページの使い方／対象読者 --&gt;&lt;/p&gt;
&lt;div class="card shadow-sm mb-4"&gt;
&lt;div class="card-header bg-secondary text-white"&gt;リード文・このページの使い方&lt;/div&gt;
&lt;div class="card-body p-3 p-md-4"&gt;
&lt;div class="row"&gt;
&lt;div class="col-md-7 mb-3"&gt;
&lt;p class="mb-2"&gt;次のような目的で使える構成になっています。&lt;/p&gt;
&lt;ul class="mb-0"&gt;
&lt;li&gt;古文本文と現代語訳を対照しながら、内容を一気に理解したい受験生&lt;/li&gt;
&lt;li&gt;共通テストや定期テストに向けて、重要語句・文法表現を短時間で確認したい人&lt;/li&gt;
&lt;li&gt;授業・講習で配布するプリントの素材として使いたい先生方&lt;/li&gt;
&lt;/ul&gt;
&lt;/div&gt;
&lt;div class="col-md-5"&gt;
&lt;div class="border rounded-3 bg-light p-3 h-100"&gt;
&lt;h3 class="h6 fw-bold mb-2"&gt;学習の進め方（おすすめ）&lt;/h3&gt;
&lt;ol class="mb-0" style="font-size: 0.9rem;"&gt;
&lt;li&gt;まず古文本文を通読し、だいたいの場面イメージをつかむ。&lt;/li&gt;
&lt;li&gt;現代語訳で意味を確認し、主語・人物の動きを整理する。&lt;/li&gt;
&lt;li&gt;語句・文法・出題のねらいを押さえてから、もう一度本文を音読する。&lt;/li&gt;
&lt;/ol&gt;
&lt;/div&gt;
&lt;/div&gt;
&lt;/div&gt;
&lt;/div&gt;
&lt;/div&gt;
&lt;h2&gt;重要語句の意味&lt;/h2&gt;
&lt;p&gt;このページでは、&lt;strong&gt;本文＋現代語訳&lt;/strong&gt;を対照しながら、&lt;strong&gt;語句（意味）・文法（助動詞/係り結び）・読解ポイント&lt;/strong&gt;をまとめて確認できます。&lt;br /&gt;
まずは下の表で「語の意味」を即答し、本文に戻って主語と文法だけ押さえると、減点が減ります。&lt;/p&gt;
&lt;table style="width: 100%; border-collapse: collapse; margin: 1em 0;"&gt;
&lt;thead&gt;
&lt;tr&gt;
&lt;th style="border: 1px solid #ddd; padding: 8px; background: #f7f7f7; text-align: left;"&gt;語句（原文）&lt;/th&gt;
&lt;th style="border: 1px solid #ddd; padding: 8px; background: #f7f7f7; text-align: left;"&gt;意味（短く）&lt;/th&gt;
&lt;th style="border: 1px solid #ddd; padding: 8px; background: #f7f7f7; text-align: left;"&gt;補足（文法・ニュアンス）&lt;/th&gt;
&lt;th style="border: 1px solid #ddd; padding: 8px; background: #f7f7f7; text-align: left;"&gt;本文での役割&lt;/th&gt;
&lt;/tr&gt;
&lt;/thead&gt;
&lt;tbody&gt;
&lt;tr&gt;
&lt;td style="border: 1px solid #ddd; padding: 8px;"&gt;&lt;strong&gt;久しくなりぬ&lt;/strong&gt;&lt;/td&gt;
&lt;td style="border: 1px solid #ddd; padding: 8px;"&gt;長く続くようになった&lt;/td&gt;
&lt;td style="border: 1px solid #ddd; padding: 8px;"&gt;「なり＋ぬ（完了）」で&lt;strong&gt;状態が成立した&lt;/strong&gt;感じ（〜になった）&lt;/td&gt;
&lt;td style="border: 1px solid #ddd; padding: 8px;"&gt;翁が竹取りを続け、&lt;strong&gt;状況が変わった&lt;/strong&gt;導入&lt;/td&gt;
&lt;/tr&gt;
&lt;tr&gt;
&lt;td style="border: 1px solid #ddd; padding: 8px;"&gt;&lt;strong&gt;いきほひ&lt;/strong&gt;／&lt;strong&gt;猛の者&lt;/strong&gt;&lt;/td&gt;
&lt;td style="border: 1px solid #ddd; padding: 8px;"&gt;勢い・財力／身分の高い有力者&lt;/td&gt;
&lt;td style="border: 1px solid #ddd; padding: 8px;"&gt;「（有力者）に&lt;strong&gt;なりにけり&lt;/strong&gt;」は完了＋過去で&lt;strong&gt;すっかり〜になった&lt;/strong&gt;&lt;/td&gt;
&lt;td style="border: 1px solid #ddd; padding: 8px;"&gt;翁の&lt;strong&gt;成り上がり&lt;/strong&gt;と宴の規模の伏線&lt;/td&gt;
&lt;/tr&gt;
&lt;tr&gt;
&lt;td style="border: 1px solid #ddd; padding: 8px;"&gt;&lt;strong&gt;御室戸斎部の秋田&lt;/strong&gt;&lt;/td&gt;
&lt;td style="border: 1px solid #ddd; padding: 8px;"&gt;名付け役として呼ばれた人物&lt;/td&gt;
&lt;td style="border: 1px solid #ddd; padding: 8px;"&gt;神社に関わる氏族（斎部）の一人、という設定を押さえる&lt;/td&gt;
&lt;td style="border: 1px solid #ddd; padding: 8px;"&gt;「名を…呼びて、つけさす」＝&lt;strong&gt;正式に名付け&lt;/strong&gt;する場面&lt;/td&gt;
&lt;/tr&gt;
&lt;tr&gt;
&lt;td style="border: 1px solid #ddd; padding: 8px;"&gt;&lt;strong&gt;なよ竹のかぐや姫&lt;/strong&gt;&lt;/td&gt;
&lt;td style="border: 1px solid #ddd; padding: 8px;"&gt;しなやかでたおやかな竹の姫&lt;/td&gt;
&lt;td style="border: 1px solid #ddd; padding: 8px;"&gt;「なよ竹」＝美しくしなやかなイメージ＋「姫」の高貴さ&lt;/td&gt;
&lt;td style="border: 1px solid #ddd; padding: 8px;"&gt;かぐや姫の&lt;strong&gt;特別さ&lt;/strong&gt;を象徴する名前&lt;/td&gt;
&lt;/tr&gt;
&lt;tr&gt;
&lt;td style="border: 1px solid #ddd; padding: 8px;"&gt;&lt;strong&gt;うちあげ遊ぶ&lt;/strong&gt;&lt;/td&gt;
&lt;td style="border: 1px solid #ddd; padding: 8px;"&gt;声を上げ、賑やかに祝う&lt;/td&gt;
&lt;td style="border: 1px solid #ddd; padding: 8px;"&gt;宴の「にぎわい」を一語で出す（歌・管弦の方向へ）&lt;/td&gt;
&lt;td style="border: 1px solid #ddd; padding: 8px;"&gt;&lt;strong&gt;三日間の祝宴&lt;/strong&gt;の様子を圧縮して表現&lt;/td&gt;
&lt;/tr&gt;
&lt;tr&gt;
&lt;td style="border: 1px solid #ddd; padding: 8px;"&gt;&lt;strong&gt;よろづの遊び&lt;/strong&gt;&lt;/td&gt;
&lt;td style="border: 1px solid #ddd; padding: 8px;"&gt;さまざまな遊び（主に管弦）&lt;/td&gt;
&lt;td style="border: 1px solid #ddd; padding: 8px;"&gt;この場面の「遊び」＝&lt;strong&gt;音楽・芸能&lt;/strong&gt;寄り&lt;/td&gt;
&lt;td style="border: 1px solid #ddd; padding: 8px;"&gt;宴の&lt;strong&gt;種類の多さ&lt;/strong&gt;（豪華さ）を示す&lt;/td&gt;
&lt;/tr&gt;
&lt;tr&gt;
&lt;td style="border: 1px solid #ddd; padding: 8px;"&gt;&lt;strong&gt;うけきらはず&lt;/strong&gt;&lt;/td&gt;
&lt;td style="border: 1px solid #ddd; padding: 8px;"&gt;選り好みせず、分け隔てなく&lt;/td&gt;
&lt;td style="border: 1px solid #ddd; padding: 8px;"&gt;「誰でも構わず」のニュアンスで読める&lt;/td&gt;
&lt;td style="border: 1px solid #ddd; padding: 8px;"&gt;参会者が&lt;strong&gt;広く集まる&lt;/strong&gt;＝富と権勢の誇示&lt;/td&gt;
&lt;/tr&gt;
&lt;tr&gt;
&lt;td style="border: 1px solid #ddd; padding: 8px;"&gt;&lt;strong&gt;かしこく&lt;/strong&gt;&lt;/td&gt;
&lt;td style="border: 1px solid #ddd; padding: 8px;"&gt;立派に／盛大に&lt;/td&gt;
&lt;td style="border: 1px solid #ddd; padding: 8px;"&gt;「かしこし」系の語感＝&lt;strong&gt;すごい・立派だ&lt;/strong&gt;方向&lt;/td&gt;
&lt;td style="border: 1px solid #ddd; padding: 8px;"&gt;宴が&lt;strong&gt;盛大&lt;/strong&gt;であることの最終強調&lt;/td&gt;
&lt;/tr&gt;
&lt;/tbody&gt;
&lt;/table&gt;
&lt;p&gt;&lt;strong&gt;本文に戻す3ステップ（迷わない）&lt;/strong&gt;&lt;/p&gt;
&lt;ul&gt;
&lt;li&gt;① まず上の表で語句の意味を即答し、場面（命名→宴）をつかむ&lt;/li&gt;
&lt;li&gt;② 助動詞（&lt;strong&gt;ぬ／けり／つ&lt;/strong&gt;）と係り結び（&lt;strong&gt;ぞ〜ける&lt;/strong&gt;）だけ機械的に拾う&lt;/li&gt;
&lt;li&gt;③ 主語（&lt;strong&gt;翁／秋田／男たち&lt;/strong&gt;）を整理して、現代語訳→設問へ戻る&lt;/li&gt;
&lt;/ul&gt;
&lt;p&gt;&lt;strong&gt;ミニFAQ（ここだけ押さえる）&lt;/strong&gt;&lt;/p&gt;
&lt;dl&gt;
&lt;dt&gt;&lt;strong&gt;Q. 「なりぬ」はどう訳す？（「〜になった／〜ようになった」）&lt;/strong&gt;&lt;/dt&gt;
&lt;dd&gt;基本は「&lt;strong&gt;〜になった&lt;/strong&gt;」でOKです。前から続く状態が“成立した”感じなら「&lt;strong&gt;〜ようになった&lt;/strong&gt;」が自然になることがあります（文脈で調整）。&lt;/dd&gt;
&lt;dt&gt;&lt;strong&gt;Q. 「御室戸斎部の秋田」は誰？なぜ呼ぶ？&lt;/strong&gt;&lt;/dt&gt;
&lt;dd&gt;本文では「&lt;strong&gt;名を…呼びて、つけさす&lt;/strong&gt;」の流れなので、秋田は&lt;strong&gt;名付け役として招かれた人物&lt;/strong&gt;と押さえれば十分です（細部は本文の語句解説へ）。&lt;/dd&gt;
&lt;dt&gt;&lt;strong&gt;Q. 「なよ竹」はどんなイメージ？テストでの聞かれ方は？&lt;/strong&gt;&lt;/dt&gt;
&lt;dd&gt;「&lt;strong&gt;しなやかでたおやか&lt;/strong&gt;」が核です。テストでは「なよ竹＝何の比喩？」「名前に込めた意味は？」の形で、&lt;strong&gt;姫の特別さ&lt;/strong&gt;に結びつけて問われやすいです。&lt;/dd&gt;
&lt;/dl&gt;
&lt;p&gt;&lt;!-- 本文（古文） --&gt;&lt;/p&gt;
&lt;div id="honbun" class="card shadow-sm mb-4"&gt;
&lt;div class="card-header bg-light"&gt;
&lt;h2 class="h5 mb-0"&gt;文章『竹取物語』翁、竹を取ること、久しくなりぬ【本文】&lt;/h2&gt;
&lt;/div&gt;
&lt;div class="card-body p-3 p-md-4"&gt;
&lt;h3 class="h6 fw-bold mb-2"&gt;古文本文【本文】&lt;/h3&gt;
&lt;div class="border rounded-3 p-3" style="background: #fafafa; line-height: 1.9; font-size: 0.96rem;"&gt;翁、竹を取ること、久しくなりぬ。いきほひ、猛の者になりにけり。この子いと大きになりぬれば、名を、御室戸斎部の秋田をよびて、つけさす。秋田、なよ竹のかぐや姫と、つけつ。このほど三日、うちあげ遊ぶ。よろづの遊びをぞしける。男はうけきらはずよびつどへて、いとかしこく遊ぶ。&lt;/div&gt;
&lt;/div&gt;
&lt;/div&gt;
&lt;p&gt;&lt;!-- 現代語訳 --&gt;&lt;/p&gt;
&lt;div id="yaku" class="card shadow-sm mb-4"&gt;
&lt;div class="card-header bg-light"&gt;
&lt;h2 class="h5 mb-0"&gt;『竹取物語』現代語訳&lt;/h2&gt;
&lt;/div&gt;
&lt;div class="card-body p-3 p-md-4"&gt;
&lt;h3 class="h6 fw-bold mb-2"&gt;現代語訳【現代語訳】&lt;/h3&gt;
&lt;div class="border rounded-3 p-3" style="background: #fafafa; line-height: 1.9; font-size: 0.96rem;"&gt;翁は、（黄金の入った）竹を取ることが、長く続いた。（そのため）富豪になった。この子が大変大きくなったので、名前を御室戸斎部の秋田を呼んでつけさせる。秋田はなよ竹のかぐや姫とつけた。このとき、三日間というもの（命名式として）声を上げて歌を歌い、管弦を演奏した。さまざまな管弦の遊びをした。男は誰でも構わず呼び集めて、たいそう盛大に音楽を奏でて楽しむ。&lt;/div&gt;
&lt;/div&gt;
&lt;/div&gt;
&lt;p&gt;&lt;!-- 語句・文法のポイント --&gt;&lt;/p&gt;
&lt;div id="points" class="card shadow-sm mb-4"&gt;
&lt;div class="card-header bg-info text-dark"&gt;
&lt;h2 class="h5 mb-0"&gt;語句・文法のポイント&lt;/h2&gt;
&lt;/div&gt;
&lt;div class="card-body p-3 p-md-4"&gt;
&lt;p&gt;&lt;!-- 語句のポイント（表） --&gt;&lt;/p&gt;
&lt;h3 class="h6 mb-2"&gt;語句のポイント&lt;/h3&gt;
&lt;div class="table-responsive mb-3"&gt;
&lt;table class="table table-bordered table-sm align-middle mb-0"&gt;
&lt;thead class="table-light"&gt;
&lt;tr&gt;
&lt;th style="width: 30%;"&gt;本文中の語句&lt;/th&gt;
&lt;th&gt;意味・ニュアンス&lt;/th&gt;
&lt;/tr&gt;
&lt;/thead&gt;
&lt;tbody&gt;
&lt;tr&gt;
&lt;td&gt;&lt;strong&gt;いきほひ、猛の者になりにけり&lt;/strong&gt;&lt;/td&gt;
&lt;td&gt;「いきほひ」＝勢い・財力、「猛の者」＝身分の高い有力者。&lt;br /&gt;
→ 竹のおかげで、一介の翁が&lt;strong&gt;富豪・有力者&lt;/strong&gt;になったことを示している。&lt;/td&gt;
&lt;/tr&gt;
&lt;tr&gt;
&lt;td&gt;&lt;strong&gt;御室戸斎部の秋田&lt;/strong&gt;&lt;/td&gt;
&lt;td&gt;神社に関係する氏族（斎部）の一人。&lt;br /&gt;
→ &lt;strong&gt;名付け役として招かれた人物&lt;/strong&gt;であることがわかる。&lt;/td&gt;
&lt;/tr&gt;
&lt;tr&gt;
&lt;td&gt;&lt;strong&gt;なよ竹のかぐや姫&lt;/strong&gt;&lt;/td&gt;
&lt;td&gt;「なよ竹」＝しなやかでたおやかな竹。&lt;br /&gt;
→ 美しくしなやかな竹のイメージと、「姫」の高貴さが合わさった名前。&lt;/td&gt;
&lt;/tr&gt;
&lt;tr&gt;
&lt;td&gt;&lt;strong&gt;このほど三日、うちあげ遊ぶ&lt;/strong&gt;&lt;/td&gt;
&lt;td&gt;「うちあげ」＝声を上げる・賑やかに騒ぐこと。&lt;br /&gt;
→ 三日間にわたって、歌や音楽で盛大に祝った様子を表す。&lt;/td&gt;
&lt;/tr&gt;
&lt;tr&gt;
&lt;td&gt;&lt;strong&gt;よろづの遊びをぞしける&lt;/strong&gt;&lt;/td&gt;
&lt;td&gt;「よろづ」＝さまざま、いろいろ。&lt;br /&gt;
「遊び」＝この場合は&lt;strong&gt;管弦の遊び（音楽・芸能）&lt;/strong&gt;を指す。&lt;/td&gt;
&lt;/tr&gt;
&lt;tr&gt;
&lt;td&gt;&lt;strong&gt;男はうけきらはずよびつどへて&lt;/strong&gt;&lt;/td&gt;
&lt;td&gt;「うけきらはず」＝選り好みしないで、分け隔てなく。&lt;br /&gt;
→ 身分や立場に関わらず、多くの男たちを招き入れた豪華さが伝わる。&lt;/td&gt;
&lt;/tr&gt;
&lt;tr&gt;
&lt;td&gt;&lt;strong&gt;いとかしこく遊ぶ&lt;/strong&gt;&lt;/td&gt;
&lt;td&gt;「かしこし」には「立派だ・盛大だ」という意味がある。&lt;br /&gt;
→ とても立派で盛大な宴であったことを強調している。&lt;/td&gt;
&lt;/tr&gt;
&lt;/tbody&gt;
&lt;/table&gt;
&lt;/div&gt;
&lt;p&gt;&lt;!-- 文法・表現のポイント --&gt;&lt;/p&gt;
&lt;h3 class="h6 mt-3 mb-2"&gt;文法・表現のポイント&lt;/h3&gt;
&lt;ul class="mb-0" style="font-size: 0.95rem;"&gt;
&lt;li class="mb-2"&gt;&lt;strong&gt;〜なりぬ・〜なりにけり&lt;/strong&gt;&lt;br /&gt;
「ぬ」「けり」はいずれも&lt;strong&gt;完了&lt;/strong&gt;の助動詞。&lt;br /&gt;
「久しくなりぬ」＝長く続くようになった（状態の成立）、&lt;br /&gt;
「猛の者になりにけり」＝すっかり有力者になってしまった（変化の完了＋過去）。&lt;/li&gt;
&lt;li class="mb-2"&gt;&lt;strong&gt;つけさす・つけつ&lt;/strong&gt;&lt;br /&gt;
「つけさす」＝「名をつけさせる」のニュアンスを含む表現。&lt;br /&gt;
「つけつ」の「つ」は完了の助動詞で、「名付けたのだ」という語り手の確認・強調。&lt;/li&gt;
&lt;li class="mb-2"&gt;&lt;strong&gt;ぞ〜ける（係り結び）&lt;/strong&gt;&lt;br /&gt;
「よろづの遊びをぞしける」…係助詞「ぞ」による&lt;strong&gt;係り結び&lt;/strong&gt;で、文末が連体形「ける」になっている。&lt;br /&gt;
「さまざまな遊びをしたのだよ」と、叙述に力点を置く働きがある。&lt;/li&gt;
&lt;li&gt;&lt;strong&gt;物語らしい語り口&lt;/strong&gt;&lt;br /&gt;
「〜なりにけり」「〜しける」など、回想的・叙述的な言い回しは、物語本文で&lt;strong&gt;状況説明＋作者の視点&lt;/strong&gt;を同時に示すサインになりやすい。&lt;/li&gt;
&lt;/ul&gt;
&lt;/div&gt;
&lt;/div&gt;
&lt;p&gt;&lt;!-- 中高・定期試験対策（古典専門塾かきつばた）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1.6;"&gt;【中高・定期試験対策】：&lt;br /&gt;
板書ノートや教科書ガイドの訳文暗記に頼らず、&lt;strong&gt;文法と読解を一体で鍛える個別指導&lt;/strong&gt;です。&lt;br /&gt;
定期試験の過去問や教科書本文をもとに、出題されやすいポイントを押さえながら読解演習を重ねることで、&lt;br /&gt;
一貫校の発展的なテストでも&lt;strong&gt;安定して高得点を狙える古典力&lt;/strong&gt;を身につけていきます。&lt;/p&gt;
&lt;p&gt;&lt;a style="background-color: #2e7d32; color: #ffffff; padding: 5px 10px; text-align: center; text-decoration: none; display: inline-block; font-size: 14px;" href="https://koten-kakitsubata.jp/school-exam/"&gt;&lt;br /&gt;
詳細を見る&lt;br /&gt;
&lt;/a&gt;&lt;/p&gt;
&lt;/div&gt;
&lt;/div&gt;
&lt;p&gt;&lt;!-- 出題のねらい・読解のポイント --&gt;&lt;/p&gt;
&lt;div id="nerai" class="card shadow-sm mb-4"&gt;
&lt;div class="card-header bg-warning"&gt;
&lt;h2 class="h5 mb-0"&gt;出題のねらい・読解のポイント&lt;/h2&gt;
&lt;/div&gt;
&lt;div class="card-body p-3 p-md-4"&gt;
&lt;h3 class="h6"&gt;物語中での位置づけとテーマ&lt;/h3&gt;
&lt;ul style="font-size: 0.95rem;"&gt;
&lt;li&gt;かぐや姫の誕生から成長・求婚・昇天へと続く物語の中で、この場面は&lt;strong&gt;「命名」と「翁の富」&lt;/strong&gt;が印象的に示される部分である。&lt;/li&gt;
&lt;li&gt;富と名誉、そして「なよ竹のかぐや姫」という&lt;strong&gt;象徴的な名前&lt;/strong&gt;を通して、かぐや姫の&lt;strong&gt;特別さ・超自然性&lt;/strong&gt;が読者に印象づけられる。&lt;/li&gt;
&lt;/ul&gt;
&lt;h3 class="h6 mt-3"&gt;共通テスト・定期テストで狙われやすい視点&lt;/h3&gt;
&lt;ul style="font-size: 0.95rem;"&gt;
&lt;li&gt;&lt;strong&gt;語句の意味&lt;/strong&gt;（いきほひ／猛の者／なよ竹／うちあげ／よろづ／うけきらはず／かしこく）。&lt;/li&gt;
&lt;li&gt;翁が「富豪・有力者」となったことと、命名式の盛大さから読み取れる、当時の&lt;strong&gt;身分社会・祝宴文化&lt;/strong&gt;についての理解。&lt;/li&gt;
&lt;li&gt;短い場面の中で、&lt;strong&gt;かぐや姫がどれほど特別な存在として扱われているか&lt;/strong&gt;を読ませる設問。&lt;/li&gt;
&lt;li&gt;現代語訳問題では、誰の行動か（主語）を取り違えないことが重要。&lt;/li&gt;
&lt;/ul&gt;
&lt;h3 class="h6 mt-3"&gt;本文をどう読み進めるか（実戦的な読み方）&lt;/h3&gt;
&lt;ul class="mb-0" style="font-size: 0.95rem;"&gt;
&lt;li&gt;まず、「誰が」「何をしたか」を主語ごとに整理する（翁／秋田／男たち）。&lt;/li&gt;
&lt;li&gt;名付け → 宴 → 参会者の広がり、という流れで、かぐや姫の&lt;strong&gt;特別さが段階的に強調されている構造&lt;/strong&gt;に注目する。&lt;/li&gt;
&lt;li&gt;「よろづの遊び」「うけきらはず」など、一語で&lt;strong&gt;場の空気やスケール感&lt;/strong&gt;を表している語を中心に読む。&lt;/li&gt;
&lt;/ul&gt;
&lt;/div&gt;
&lt;/div&gt;
&lt;p&gt;&lt;!-- 復習チェックリスト --&gt;&lt;/p&gt;
&lt;div id="checklist" class="card shadow-sm mb-4"&gt;
&lt;div class="card-header bg-success text-white"&gt;
&lt;h2 class="h5 mb-0"&gt;復習チェックリスト&lt;/h2&gt;
&lt;/div&gt;
&lt;div class="card-body p-3 p-md-4"&gt;
&lt;h3 class="h6"&gt;内容理解チェック&lt;/h3&gt;
&lt;ul class="list-group mb-3" style="font-size: 0.95rem;"&gt;
&lt;li class="list-group-item"&gt;[ ] 翁が「いきほひ、猛の者」になった理由を、自分の言葉で説明できるか。&lt;/li&gt;
&lt;li class="list-group-item"&gt;[ ] 誰がかぐや姫の名付けを行い、どのような名前が付けられたか説明できるか。&lt;/li&gt;
&lt;li class="list-group-item"&gt;[ ] 三日間の宴がどのような様子だったか、本文の語句を使ってまとめられるか。&lt;/li&gt;
&lt;/ul&gt;
&lt;h3 class="h6"&gt;語句・文法チェック&lt;/h3&gt;
&lt;ul class="list-group mb-3" style="font-size: 0.95rem;"&gt;
&lt;li class="list-group-item"&gt;[ ] 「いきほひ」「猛の者」「なよ竹」「うちあげ」「よろづ」「うけきらはず」「かしこく」の意味を言えるか。&lt;/li&gt;
&lt;li class="list-group-item"&gt;[ ] 「〜なりぬ」「〜なりにけり」「〜しける」など、完了＋過去のニュアンスを説明できるか。&lt;/li&gt;
&lt;li class="list-group-item"&gt;[ ] 「ぞ〜ける」のような係り結びに気づき、訳にどう反映するか意識できるか。&lt;/li&gt;
&lt;/ul&gt;
&lt;h3 class="h6"&gt;記述・現代語訳対策チェック&lt;/h3&gt;
&lt;ul class="list-group mb-3" style="font-size: 0.95rem;"&gt;
&lt;li class="list-group-item"&gt;[ ] この場面を3〜4行で要約してみたか。&lt;/li&gt;
&lt;li class="list-group-item"&gt;[ ] 現代語訳を、主語をはっきりさせつつ自然な日本語になるように自分の手で書き直してみたか。&lt;/li&gt;
&lt;li class="list-group-item"&gt;[ ] この短い箇所から読み取れる「かぐや姫の特別さ」を、本文の語句を引用しながら1〜2行で説明できるか。&lt;/li&gt;
&lt;/ul&gt;
&lt;/div&gt;
&lt;/div&gt;
&lt;p&gt;&lt;!-- 大学受験対策（古典専門塾かきつばた）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1.6;"&gt;【大学受験古典対策】：&lt;br /&gt;
共通テストから難関大の個別試験まで視野に入れ、&lt;strong&gt;読解・文法・語彙をまとめて鍛える個別カリキュラム&lt;/strong&gt;です。&lt;br /&gt;
志望校の過去問分析をもとに、頻出テーマの長文読解と記述答案の添削を繰り返し、&lt;strong&gt;入試本番で得点源になる古典力&lt;/strong&gt;を仕上げていきます。&lt;/p&gt;
&lt;p&gt;&lt;a style="background-color: #2e7d32; color: #ffffff; padding: 5px 10px; text-align: center; text-decoration: none; display: inline-block; font-size: 14px;" href="https://koten-kakitsubata.jp/enter-exam/"&gt;&lt;br /&gt;
詳細を見る&lt;br /&gt;
&lt;/a&gt;&lt;/p&gt;
&lt;/div&gt;
&lt;/div&gt;
&lt;/div&gt;
------</t>
  </si>
  <si>
    <t>https://koten-kakitsubata.jp/info/</t>
  </si>
  <si>
    <t>以下のページは不自然なワードを使用しています。
これらを適切に自然な言葉に置き換えて下さい。
なお、本文の装飾や構造は絶対に変えないでください。
【対象ページURL】
https://koten-kakitsubata.jp/info/
【検出された不自然ワード】
（検出なし）
【本文】
------
------</t>
  </si>
  <si>
    <t>https://koten-kakitsubata.jp/info/20200410/</t>
  </si>
  <si>
    <t>以下のページは不自然なワードを使用しています。
これらを適切に自然な言葉に置き換えて下さい。
なお、本文の装飾や構造は絶対に変えないでください。
【対象ページURL】
https://koten-kakitsubata.jp/info/20200410/
【検出された不自然ワード】
（検出なし）
【本文】
------
&lt;p&gt;当塾では、オンライン１対１個別指導サービス「With You（ウィズ・ユー）」を2020年4月9日より開始致しました。&lt;/p&gt;
&lt;p&gt;当塾では開業以来、オンライン授業と非常に親和性の高い電子黒板を使用しており、ホワイトボードや机上で行う指導と比べ「視認性」「即応性」「再現性」に優れた指導を可能にしています。&lt;br /&gt;
そのような強みを持った当塾の指導を、オンライン授業にそのまま適用することで教室で受ける授業さながらの授業を、オンライン個別指導でも再現しております。&lt;br /&gt;
※参考：&lt;/p&gt;
&lt;blockquote class="wp-embedded-content" data-secret="wzLDZysGcS"&gt;&lt;p&gt;&lt;a href="https://natsui-sansu-juku.com/story002/"&gt;２．今までにない、”業界初”のオンライン算数個別指導「ウィズ・ユー」&lt;/a&gt;&lt;/p&gt;&lt;/blockquote&gt;
&lt;p&gt;&lt;iframe title="&amp;#8220;２．今までにない、”業界初”のオンライン算数個別指導「ウィズ・ユー」&amp;#8221; &amp;#8212; 中学受験専門　夏井算数塾" class="wp-embedded-content" sandbox="allow-scripts" security="restricted" style="position: absolute; clip: rect(1px, 1px, 1px, 1px);" src="https://natsui-sansu-juku.com/story002/embed/#?secret=wzLDZysGcS" data-secret="wzLDZysGcS" width="600" height="338" frameborder="0" marginwidth="0" marginheight="0" scrolling="no"&gt;&lt;/iframe&gt;&lt;/p&gt;
&lt;p&gt;■指導料&lt;br /&gt;
￥8,250（税抜）/１コマ（55分）【ワンポイント講座向き】&lt;br /&gt;
￥12,000（税抜）/１コマ（80分）【中学生向け】&lt;br /&gt;
￥16,500（税抜）/１コマ（110分）【大学受験生向き】&lt;/p&gt;
&lt;p&gt;■入塾金&lt;br /&gt;
￥22,000（税込）&lt;/p&gt;
&lt;p&gt;■指導スケジュール&lt;br /&gt;
それぞれの生徒様のニーズに沿ったプランを策定致します。&lt;br /&gt;
※昨今の社会情勢に鑑み、平日昼間の時間帯についても指導を実施することが可能です。&lt;/p&gt;
&lt;p&gt;■指導科目&lt;/p&gt;
&lt;p&gt;・中高・定期試験対策&lt;br /&gt;
・大学受験対策&lt;br /&gt;
・ワンポイント講座&lt;/p&gt;
&lt;p&gt;&amp;nbsp;&lt;/p&gt;
&lt;h2&gt;お問い合わせフォーム&lt;/h2&gt;
&lt;div class="wpcf7 no-js" id="wpcf7-f206-p205-o1" lang="ja" dir="ltr"&gt;
&lt;div class="screen-reader-response"&gt;&lt;p role="status" aria-live="polite" aria-atomic="true"&gt;&lt;/p&gt; &lt;ul&gt;&lt;/ul&gt;&lt;/div&gt;
&lt;form action="/info/20200410/#wpcf7-f206-p205-o1" method="post" class="wpcf7-form init" aria-label="コンタクトフォーム" novalidate="novalidate" data-status="init"&gt;
&lt;div style="display: none;"&gt;
&lt;input type="hidden" name="_wpcf7" value="206" /&gt;
&lt;input type="hidden" name="_wpcf7_version" value="5.8.7" /&gt;
&lt;input type="hidden" name="_wpcf7_locale" value="ja" /&gt;
&lt;input type="hidden" name="_wpcf7_unit_tag" value="wpcf7-f206-p205-o1" /&gt;
&lt;input type="hidden" name="_wpcf7_container_post" value="205" /&gt;
&lt;input type="hidden" name="_wpcf7_posted_data_hash" value="" /&gt;
&lt;input type="hidden" name="_wpcf7_recaptcha_response" value="" /&gt;
&lt;/div&gt;
&lt;p&gt;&lt;label&gt;生徒氏名(必須)&lt;br /&gt;
&lt;span class="wpcf7-form-control-wrap" data-name="text-899"&gt;&lt;input size="40" class="wpcf7-form-control wpcf7-text wpcf7-validates-as-required" aria-required="true" aria-invalid="false" value="" type="text" name="text-899" /&gt;&lt;/span&gt;&lt;/label&gt;
&lt;/p&gt;
&lt;p&gt;&lt;label&gt;保護者氏名(必須)&lt;br /&gt;
&lt;span class="wpcf7-form-control-wrap" data-name="text-233"&gt;&lt;input size="40" class="wpcf7-form-control wpcf7-text wpcf7-validates-as-required" aria-required="true" aria-invalid="false" value="" type="text" name="text-233" /&gt;&lt;/span&gt;&lt;/label&gt;
&lt;/p&gt;
&lt;p&gt;&lt;label&gt;メールアドレス(必須)&lt;br /&gt;
&lt;span class="wpcf7-form-control-wrap" data-name="email-632"&gt;&lt;input size="40" class="wpcf7-form-control wpcf7-email wpcf7-validates-as-required wpcf7-text wpcf7-validates-as-email" aria-required="true" aria-invalid="false" value="" type="email" name="email-632" /&gt;&lt;/span&gt;&lt;/label&gt;
&lt;/p&gt;
&lt;p&gt;&lt;label&gt; 電話番号(必須)&lt;br /&gt;
&lt;span class="wpcf7-form-control-wrap" data-name="tel-748"&gt;&lt;input size="40" class="wpcf7-form-control wpcf7-tel wpcf7-validates-as-required wpcf7-text wpcf7-validates-as-tel" aria-required="true" aria-invalid="false" value="" type="tel" name="tel-748" /&gt;&lt;/span&gt;&lt;/label&gt;
&lt;/p&gt;
&lt;p&gt;&lt;label&gt; 性別(必須)&lt;/label&gt;&lt;br /&gt;
&lt;span class="wpcf7-form-control-wrap" data-name="checkbox-427"&gt;&lt;span class="wpcf7-form-control wpcf7-checkbox wpcf7-validates-as-required"&gt;&lt;span class="wpcf7-list-item first"&gt;&lt;span class="wpcf7-list-item-label"&gt;男&lt;/span&gt;&lt;input type="checkbox" name="checkbox-427[]" value="男" /&gt;&lt;/span&gt;&lt;span class="wpcf7-list-item last"&gt;&lt;span class="wpcf7-list-item-label"&gt;女&lt;/span&gt;&lt;input type="checkbox" name="checkbox-427[]" value="女" /&gt;&lt;/span&gt;&lt;/span&gt;&lt;/span&gt;
&lt;/p&gt;
&lt;p&gt;&lt;label&gt; 学年(必須)&lt;/label&gt;&lt;br /&gt;
&lt;span class="wpcf7-form-control-wrap" data-name="checkbox-226"&gt;&lt;span class="wpcf7-form-control wpcf7-checkbox wpcf7-validates-as-required"&gt;&lt;span class="wpcf7-list-item first"&gt;&lt;span class="wpcf7-list-item-label"&gt;中学１年生&lt;/span&gt;&lt;input type="checkbox" name="checkbox-226[]" value="中学１年生" /&gt;&lt;/span&gt;&lt;span class="wpcf7-list-item"&gt;&lt;span class="wpcf7-list-item-label"&gt;中学２年生&lt;/span&gt;&lt;input type="checkbox" name="checkbox-226[]" value="中学２年生" /&gt;&lt;/span&gt;&lt;span class="wpcf7-list-item"&gt;&lt;span class="wpcf7-list-item-label"&gt;中学３年生&lt;/span&gt;&lt;input type="checkbox" name="checkbox-226[]" value="中学３年生" /&gt;&lt;/span&gt;&lt;span class="wpcf7-list-item"&gt;&lt;span class="wpcf7-list-item-label"&gt;高校１年生&lt;/span&gt;&lt;input type="checkbox" name="checkbox-226[]" value="高校１年生" /&gt;&lt;/span&gt;&lt;span class="wpcf7-list-item"&gt;&lt;span class="wpcf7-list-item-label"&gt;高校２年生&lt;/span&gt;&lt;input type="checkbox" name="checkbox-226[]" value="高校２年生" /&gt;&lt;/span&gt;&lt;span class="wpcf7-list-item"&gt;&lt;span class="wpcf7-list-item-label"&gt;高校３年生&lt;/span&gt;&lt;input type="checkbox" name="checkbox-226[]" value="高校３年生" /&gt;&lt;/span&gt;&lt;span class="wpcf7-list-item last"&gt;&lt;span class="wpcf7-list-item-label"&gt;高卒生&lt;/span&gt;&lt;input type="checkbox" name="checkbox-226[]" value="高卒生" /&gt;&lt;/span&gt;&lt;/span&gt;&lt;/span&gt;
&lt;/p&gt;
&lt;p&gt;&lt;label&gt; 都道府県(必須)&lt;/label&gt;&lt;br /&gt;
&lt;span class="wpcf7-form-control-wrap" data-name="menu-161"&gt;&lt;select class="wpcf7-form-control wpcf7-select" aria-invalid="false" name="menu-161"&gt;&lt;option value="北海道"&gt;北海道&lt;/option&gt;&lt;option value="青森県"&gt;青森県&lt;/option&gt;&lt;option value="岩手県"&gt;岩手県&lt;/option&gt;&lt;option value="宮城県"&gt;宮城県&lt;/option&gt;&lt;option value="秋田県"&gt;秋田県&lt;/option&gt;&lt;option value="山形県"&gt;山形県&lt;/option&gt;&lt;option value="福島県"&gt;福島県&lt;/option&gt;&lt;option value="茨城県"&gt;茨城県&lt;/option&gt;&lt;option value="栃木県"&gt;栃木県&lt;/option&gt;&lt;option value="群馬県"&gt;群馬県&lt;/option&gt;&lt;option value="埼玉県"&gt;埼玉県&lt;/option&gt;&lt;option value="千葉県"&gt;千葉県&lt;/option&gt;&lt;option value="東京都"&gt;東京都&lt;/option&gt;&lt;option value="神奈川県"&gt;神奈川県&lt;/option&gt;&lt;option value="新潟県"&gt;新潟県&lt;/option&gt;&lt;option value="富山県"&gt;富山県&lt;/option&gt;&lt;option value="石川県"&gt;石川県&lt;/option&gt;&lt;option value="福井県"&gt;福井県&lt;/option&gt;&lt;option value="山梨県"&gt;山梨県&lt;/option&gt;&lt;option value="長野県"&gt;長野県&lt;/option&gt;&lt;option value="岐阜県"&gt;岐阜県&lt;/option&gt;&lt;option value="静岡県"&gt;静岡県&lt;/option&gt;&lt;option value="愛知県"&gt;愛知県&lt;/option&gt;&lt;option value="三重県"&gt;三重県&lt;/option&gt;&lt;option value="滋賀県"&gt;滋賀県&lt;/option&gt;&lt;option value="京都府"&gt;京都府&lt;/option&gt;&lt;option value="大阪府"&gt;大阪府&lt;/option&gt;&lt;option value="兵庫県"&gt;兵庫県&lt;/option&gt;&lt;option value="奈良県"&gt;奈良県&lt;/option&gt;&lt;option value="和歌山県"&gt;和歌山県&lt;/option&gt;&lt;option value="鳥取県"&gt;鳥取県&lt;/option&gt;&lt;option value="島根県"&gt;島根県&lt;/option&gt;&lt;option value="岡山県"&gt;岡山県&lt;/option&gt;&lt;option value="広島県"&gt;広島県&lt;/option&gt;&lt;option value="山口県"&gt;山口県&lt;/option&gt;&lt;option value="徳島県"&gt;徳島県&lt;/option&gt;&lt;option value="香川県"&gt;香川県&lt;/option&gt;&lt;option value="愛媛県"&gt;愛媛県&lt;/option&gt;&lt;option value="高知県"&gt;高知県&lt;/option&gt;&lt;option value="福岡県"&gt;福岡県&lt;/option&gt;&lt;option value="佐賀県"&gt;佐賀県&lt;/option&gt;&lt;option value="長崎県"&gt;長崎県&lt;/option&gt;&lt;option value="熊本県"&gt;熊本県&lt;/option&gt;&lt;option value="大分県"&gt;大分県&lt;/option&gt;&lt;option value="宮崎県"&gt;宮崎県&lt;/option&gt;&lt;option value="鹿児島県"&gt;鹿児島県&lt;/option&gt;&lt;option value="沖縄県"&gt;沖縄県&lt;/option&gt;&lt;/select&gt;&lt;/span&gt;
&lt;/p&gt;
&lt;p&gt;&lt;label&gt; 備考欄&lt;/label&gt;&lt;br /&gt;
&lt;span class="wpcf7-form-control-wrap" data-name="your-message"&gt;&lt;textarea cols="40" rows="10" class="wpcf7-form-control wpcf7-textarea wpcf7-validates-as-required" aria-required="true" aria-invalid="false" name="your-message"&gt;&lt;/textarea&gt;&lt;/span&gt;
&lt;/p&gt;
&lt;p&gt;&lt;input class="wpcf7-form-control wpcf7-submit has-spinner" type="submit" value="送信" /&gt;
&lt;/p&gt;&lt;div class="wpcf7-response-output" aria-hidden="true"&gt;&lt;/div&gt;
&lt;/form&gt;
&lt;/div&gt;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info%2F20200410%2F&amp;amp;t=%E3%82%AA%E3%83%B3%E3%83%A9%E3%82%A4%E3%83%B3%EF%BC%91%E5%AF%BE%EF%BC%91%E5%80%8B%E5%88%A5%E6%8C%87%E5%B0%8E%E3%82%B5%E3%83%BC%E3%83%93%E3%82%B9%E3%80%8CWith%20You%EF%BC%88%E3%82%A6%E3%82%A3%E3%82%BA%E3%83%BB%E3%83%A6%E3%83%BC%EF%BC%89%E3%80%8D%E9%96%8B%E5%A7%8B%E3%81%AE%E3%81%8A%E7%9F%A5%E3%82%89%E3%81%9B%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info%2F20200410%2F&amp;amp;text=%E3%82%AA%E3%83%B3%E3%83%A9%E3%82%A4%E3%83%B3%EF%BC%91%E5%AF%BE%EF%BC%91%E5%80%8B%E5%88%A5%E6%8C%87%E5%B0%8E%E3%82%B5%E3%83%BC%E3%83%93%E3%82%B9%E3%80%8CWith%20You%EF%BC%88%E3%82%A6%E3%82%A3%E3%82%BA%E3%83%BB%E3%83%A6%E3%83%BC%EF%BC%89%E3%80%8D%E9%96%8B%E5%A7%8B%E3%81%AE%E3%81%8A%E7%9F%A5%E3%82%89%E3%81%9B%20%7C%20%E5%8F%A4%E5%85%B8%E5%B0%82%E9%96%80%E5%A1%BE%20%E3%81%8B%E3%81%8D%E3%81%A4%E3%81%B0%E3%81%9F" target="_blank" &gt;&lt;span class="vk_icon_w_r_sns_twitter icon_sns"&gt;&lt;/span&gt;&lt;span class="sns_txt"&gt;twitter&lt;/span&gt;&lt;/a&gt;&lt;/li&gt;&lt;li class="sb_copy sb_icon"&gt;&lt;button class="copy-button sb_icon_inner"data-clipboard-text="オンライン１対１個別指導サービス「With You（ウィズ・ユー）」開始のお知らせ | 古典専門塾 かきつばた https://koten-kakitsubata.jp/info/20200410/"&gt;&lt;span class="vk_icon_w_r_sns_copy icon_sns"&gt;&lt;i class="fas fa-copy"&gt;&lt;/i&gt;&lt;/span&gt;&lt;span class="sns_txt"&gt;Copy&lt;/span&gt;&lt;/button&gt;&lt;/li&gt;&lt;/ul&gt;&lt;/div&gt;&lt;!-- [ /.socialSet ] --&gt;		
------</t>
  </si>
  <si>
    <t>https://koten-kakitsubata.jp/info/20201022/</t>
  </si>
  <si>
    <t>以下のページは不自然なワードを使用しています。
これらを適切に自然な言葉に置き換えて下さい。
なお、本文の装飾や構造は絶対に変えないでください。
【対象ページURL】
https://koten-kakitsubata.jp/info/20201022/
【検出された不自然ワード】
（検出なし）
【本文】
------
&lt;h2&gt;早稲田大突破セミナー開催のお知らせ&lt;/h2&gt;
&lt;p&gt;&lt;a href="https://juku-escot.com/" target="_blank" rel="noopener noreferrer"&gt;中高一貫校専門塾エスコット&lt;/a&gt;にて、11月3日(火)に、「早稲田大突破セミナー」が開催されます。こちらの古文の解説と概要説明を当塾代表の岡部が担当いたします。&lt;/p&gt;
&lt;p&gt;以下、「早稲田大突破セミナー」の詳細となります。&lt;/p&gt;
&lt;pre class="sc-gldTML sfbgI"&gt;-----------------------&lt;/pre&gt;
&lt;p&gt;早稲田大学の最新入試問題、中高一貫専門塾エスコットの講師陣が徹底分析し、その結果を生徒様・保護者様に共有する「早稲田大突破セミナー」を開催いたします。&lt;/p&gt;
&lt;p&gt;2021年度の傾向予想や政治経済学部の総合問題の解説もいたします。受験学年・非受験学年を問わず、多くの方にお越しいただければ幸いです。また、オンラインにてライブ配信をいたしますので、ご自宅からご参加いただくことも可能です。なお、本講座は保護者様にもご参加いただける企画となっております。詳細は以下の通りです。&lt;/p&gt;
&lt;h4&gt;【対象】&lt;/h4&gt;
&lt;p&gt;早稲田大を志望する中学生・高校生・高卒生およびその保護者&lt;/p&gt;
&lt;h4&gt;【実施科目】&lt;/h4&gt;
&lt;p&gt;英語・国語・数学&lt;/p&gt;
&lt;h4&gt;【開催日時】&lt;/h4&gt;
&lt;p&gt;11月3日(火)　09：00～12:00&lt;/p&gt;
&lt;h4&gt;【タイムテーブル】&lt;/h4&gt;
&lt;p&gt;09:00～09:20　概況説明&lt;br /&gt;
09:20～10:25　英語　※文理合同&lt;br /&gt;
10:25～10:35　休憩＋移動&lt;br /&gt;
10:35～11:40　国語or数学　(文系は国語、理系は数学に分かれての説明となります。)&lt;br /&gt;
11:40～12:00　総括・質疑応答⇒(文系は岡部＋長島、理系は小林＋中尾が担当いたします。)&lt;/p&gt;
&lt;h4&gt;【定員】&lt;/h4&gt;
&lt;p&gt;会場　30名　※一家庭につき二名様までのご参加とさせていただきます。&lt;/p&gt;
&lt;h4&gt;【参加費】&lt;/h4&gt;
&lt;p&gt;会場参加・オンライン参加ともに￥1,000-(税込)&lt;/p&gt;
&lt;h4&gt;【概要紹介動画】&lt;/h4&gt;
&lt;p&gt;&lt;iframe title="「早稲田大突破セミナー」概要紹介" src="https://www.youtube.com/embed/7BZ81OpjPBA?feature=oembed" width="750" height="422" frameborder="0" allowfullscreen="allowfullscreen" data-mce-fragment="1"&gt;&lt;/iframe&gt;&lt;/p&gt;
&lt;p&gt;&amp;nbsp;&lt;/p&gt;
&lt;p&gt;申し込みフォームや詳細は、以下のページをご覧ください。&lt;/p&gt;
&lt;p&gt;&lt;iframe class="wp-embedded-content" title="“早稲田大突破セミナー開催のお知らせ” — 中高一貫校専門塾エスコット(Escot)～定期試験対策から大学受験指導まで～" src="https://juku-escot.com/info/20200923/embed/#?secret=CTK8lboi8o" width="600" height="200" frameborder="0" marginwidth="0" marginheight="0" scrolling="no" sandbox="allow-scripts" data-secret="CTK8lboi8o" data-mce-fragment="1"&gt;&lt;/iframe&gt;&lt;/p&gt;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info%2F20201022%2F&amp;amp;t=%E3%80%8C%E6%97%A9%E7%A8%B2%E7%94%B0%E5%A4%A7%E7%AA%81%E7%A0%B4%E3%82%BB%E3%83%9F%E3%83%8A%E3%83%BC%E3%80%8D%E3%81%8C11%E6%9C%883%E6%97%A5%28%E7%81%AB%29%E3%81%AB%E9%96%8B%E5%82%AC%E3%81%95%E3%82%8C%E3%81%BE%E3%81%99%EF%BC%81%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info%2F20201022%2F&amp;amp;text=%E3%80%8C%E6%97%A9%E7%A8%B2%E7%94%B0%E5%A4%A7%E7%AA%81%E7%A0%B4%E3%82%BB%E3%83%9F%E3%83%8A%E3%83%BC%E3%80%8D%E3%81%8C11%E6%9C%883%E6%97%A5%28%E7%81%AB%29%E3%81%AB%E9%96%8B%E5%82%AC%E3%81%95%E3%82%8C%E3%81%BE%E3%81%99%EF%BC%81%20%7C%20%E5%8F%A4%E5%85%B8%E5%B0%82%E9%96%80%E5%A1%BE%20%E3%81%8B%E3%81%8D%E3%81%A4%E3%81%B0%E3%81%9F" target="_blank" &gt;&lt;span class="vk_icon_w_r_sns_twitter icon_sns"&gt;&lt;/span&gt;&lt;span class="sns_txt"&gt;twitter&lt;/span&gt;&lt;/a&gt;&lt;/li&gt;&lt;li class="sb_copy sb_icon"&gt;&lt;button class="copy-button sb_icon_inner"data-clipboard-text="「早稲田大突破セミナー」が11月3日(火)に開催されます！ | 古典専門塾 かきつばた https://koten-kakitsubata.jp/info/20201022/"&gt;&lt;span class="vk_icon_w_r_sns_copy icon_sns"&gt;&lt;i class="fas fa-copy"&gt;&lt;/i&gt;&lt;/span&gt;&lt;span class="sns_txt"&gt;Copy&lt;/span&gt;&lt;/button&gt;&lt;/li&gt;&lt;/ul&gt;&lt;/div&gt;&lt;!-- [ /.socialSet ] --&gt;		
------</t>
  </si>
  <si>
    <t>https://koten-kakitsubata.jp/info/20210406-2/</t>
  </si>
  <si>
    <t>以下のページは不自然なワードを使用しています。
これらを適切に自然な言葉に置き換えて下さい。
なお、本文の装飾や構造は絶対に変えないでください。
【対象ページURL】
https://koten-kakitsubata.jp/info/20210406-2/
【検出された不自然ワード】
（検出なし）
【本文】
------
&lt;p&gt;本日は掲題の件につきましてお知らせさせて頂きます。&lt;/p&gt;
&lt;p&gt;新塾「基礎力Stadium　国語のトリガー」を開校致しました。&lt;/p&gt;
&lt;p&gt;&lt;a href="https://kokugo-trigger.com/" target="_blank" rel="noopener noreferrer"&gt;国語のトリガー&lt;/a&gt;　は、&lt;/p&gt;
&lt;p&gt;当塾と同様の授業システムを利用し、&lt;/p&gt;
&lt;p&gt;国語の個別講座を開講予定です。&lt;/p&gt;
&lt;p&gt;新開校の「基礎力Stadium　国語のトリガー」を宜しくお願い致します。&lt;/p&gt;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info%2F20210406-2%2F&amp;amp;t=%E3%80%8C%E5%9F%BA%E7%A4%8E%E5%8A%9BStadium%E3%80%80%E5%9B%BD%E8%AA%9E%E3%81%AE%E3%83%88%E3%83%AA%E3%82%AC%E3%83%BC%E3%80%8D%E9%96%8B%E6%A0%A1%E3%81%AE%E3%81%8A%E7%9F%A5%E3%82%89%E3%81%9B%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info%2F20210406-2%2F&amp;amp;text=%E3%80%8C%E5%9F%BA%E7%A4%8E%E5%8A%9BStadium%E3%80%80%E5%9B%BD%E8%AA%9E%E3%81%AE%E3%83%88%E3%83%AA%E3%82%AC%E3%83%BC%E3%80%8D%E9%96%8B%E6%A0%A1%E3%81%AE%E3%81%8A%E7%9F%A5%E3%82%89%E3%81%9B%20%7C%20%E5%8F%A4%E5%85%B8%E5%B0%82%E9%96%80%E5%A1%BE%20%E3%81%8B%E3%81%8D%E3%81%A4%E3%81%B0%E3%81%9F" target="_blank" &gt;&lt;span class="vk_icon_w_r_sns_twitter icon_sns"&gt;&lt;/span&gt;&lt;span class="sns_txt"&gt;twitter&lt;/span&gt;&lt;/a&gt;&lt;/li&gt;&lt;li class="sb_copy sb_icon"&gt;&lt;button class="copy-button sb_icon_inner"data-clipboard-text="「基礎力Stadium　国語のトリガー」開校のお知らせ | 古典専門塾 かきつばた https://koten-kakitsubata.jp/info/20210406-2/"&gt;&lt;span class="vk_icon_w_r_sns_copy icon_sns"&gt;&lt;i class="fas fa-copy"&gt;&lt;/i&gt;&lt;/span&gt;&lt;span class="sns_txt"&gt;Copy&lt;/span&gt;&lt;/button&gt;&lt;/li&gt;&lt;/ul&gt;&lt;/div&gt;&lt;!-- [ /.socialSet ] --&gt;		
------</t>
  </si>
  <si>
    <t>https://koten-kakitsubata.jp/info/20210406/</t>
  </si>
  <si>
    <t>以下のページは不自然なワードを使用しています。
これらを適切に自然な言葉に置き換えて下さい。
なお、本文の装飾や構造は絶対に変えないでください。
【対象ページURL】
https://koten-kakitsubata.jp/info/20210406/
【検出された不自然ワード】
（検出なし）
【本文】
------
&lt;p&gt;本日は掲題の件につきましてお知らせさせて頂きます。&lt;/p&gt;
&lt;p&gt;新塾「英語教室サポート」を開校致しました。&lt;/p&gt;
&lt;p&gt;&lt;a href="http://eng-support.com/" target="_blank" rel="noopener noreferrer"&gt;英語教室サポート&lt;/a&gt;　は、&lt;/p&gt;
&lt;p&gt;当塾と同様の授業システムを利用し、&lt;/p&gt;
&lt;p&gt;英語の個別講座を開講予定です。&lt;/p&gt;
&lt;p&gt;新開校の「英語教室サポート」を宜しくお願い致します。&lt;/p&gt;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info%2F20210406%2F&amp;amp;t=%E3%80%8C%E8%8B%B1%E8%AA%9E%E6%95%99%E5%AE%A4%E3%82%B5%E3%83%9D%E3%83%BC%E3%83%88%E3%80%8D%E9%96%8B%E6%A0%A1%E3%81%AE%E3%81%8A%E7%9F%A5%E3%82%89%E3%81%9B%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info%2F20210406%2F&amp;amp;text=%E3%80%8C%E8%8B%B1%E8%AA%9E%E6%95%99%E5%AE%A4%E3%82%B5%E3%83%9D%E3%83%BC%E3%83%88%E3%80%8D%E9%96%8B%E6%A0%A1%E3%81%AE%E3%81%8A%E7%9F%A5%E3%82%89%E3%81%9B%20%7C%20%E5%8F%A4%E5%85%B8%E5%B0%82%E9%96%80%E5%A1%BE%20%E3%81%8B%E3%81%8D%E3%81%A4%E3%81%B0%E3%81%9F" target="_blank" &gt;&lt;span class="vk_icon_w_r_sns_twitter icon_sns"&gt;&lt;/span&gt;&lt;span class="sns_txt"&gt;twitter&lt;/span&gt;&lt;/a&gt;&lt;/li&gt;&lt;li class="sb_copy sb_icon"&gt;&lt;button class="copy-button sb_icon_inner"data-clipboard-text="「英語教室サポート」開校のお知らせ | 古典専門塾 かきつばた https://koten-kakitsubata.jp/info/20210406/"&gt;&lt;span class="vk_icon_w_r_sns_copy icon_sns"&gt;&lt;i class="fas fa-copy"&gt;&lt;/i&gt;&lt;/span&gt;&lt;span class="sns_txt"&gt;Copy&lt;/span&gt;&lt;/button&gt;&lt;/li&gt;&lt;/ul&gt;&lt;/div&gt;&lt;!-- [ /.socialSet ] --&gt;		
------</t>
  </si>
  <si>
    <t>https://koten-kakitsubata.jp/info/20210723/</t>
  </si>
  <si>
    <t>以下のページは不自然なワードを使用しています。
これらを適切に自然な言葉に置き換えて下さい。
なお、本文の装飾や構造は絶対に変えないでください。
【対象ページURL】
https://koten-kakitsubata.jp/info/20210723/
【検出された不自然ワード】
（検出なし）
【本文】
------
&lt;p&gt;本日は掲題の件につきましてお知らせさせて頂きます。&lt;/p&gt;
&lt;p&gt;新塾「受験理科専門塾　しゅん吉クエスト」を開校致しました。&lt;/p&gt;
&lt;p&gt;&lt;a href="https://rika-quest.com/" target="_blank" rel="noopener noreferrer"&gt;しゅん吉クエスト&lt;/a&gt;は、&lt;/p&gt;
&lt;p&gt;当塾と同様の授業システムを利用し、&lt;/p&gt;
&lt;p&gt;理科の個別講座を開講予定です。&lt;/p&gt;
&lt;p&gt;新開校の「しゅん吉クエスト」を宜しくお願い致します。&lt;/p&gt;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info%2F20210723%2F&amp;amp;t=%E5%8F%97%E9%A8%93%E7%90%86%E7%A7%91%E5%B0%82%E9%96%80%E5%A1%BE%E3%80%8C%E3%81%97%E3%82%85%E3%82%93%E5%90%89%E3%82%AF%E3%82%A8%E3%82%B9%E3%83%88%E3%80%8D%E9%96%8B%E6%A0%A1%E3%81%AE%E3%81%8A%E7%9F%A5%E3%82%89%E3%81%9B%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info%2F20210723%2F&amp;amp;text=%E5%8F%97%E9%A8%93%E7%90%86%E7%A7%91%E5%B0%82%E9%96%80%E5%A1%BE%E3%80%8C%E3%81%97%E3%82%85%E3%82%93%E5%90%89%E3%82%AF%E3%82%A8%E3%82%B9%E3%83%88%E3%80%8D%E9%96%8B%E6%A0%A1%E3%81%AE%E3%81%8A%E7%9F%A5%E3%82%89%E3%81%9B%20%7C%20%E5%8F%A4%E5%85%B8%E5%B0%82%E9%96%80%E5%A1%BE%20%E3%81%8B%E3%81%8D%E3%81%A4%E3%81%B0%E3%81%9F" target="_blank" &gt;&lt;span class="vk_icon_w_r_sns_twitter icon_sns"&gt;&lt;/span&gt;&lt;span class="sns_txt"&gt;twitter&lt;/span&gt;&lt;/a&gt;&lt;/li&gt;&lt;li class="sb_copy sb_icon"&gt;&lt;button class="copy-button sb_icon_inner"data-clipboard-text="受験理科専門塾「しゅん吉クエスト」開校のお知らせ | 古典専門塾 かきつばた https://koten-kakitsubata.jp/info/20210723/"&gt;&lt;span class="vk_icon_w_r_sns_copy icon_sns"&gt;&lt;i class="fas fa-copy"&gt;&lt;/i&gt;&lt;/span&gt;&lt;span class="sns_txt"&gt;Copy&lt;/span&gt;&lt;/button&gt;&lt;/li&gt;&lt;/ul&gt;&lt;/div&gt;&lt;!-- [ /.socialSet ] --&gt;		
------</t>
  </si>
  <si>
    <t>https://koten-kakitsubata.jp/info/2021年度生徒募集のお知らせ【個別】/</t>
  </si>
  <si>
    <t>以下のページは不自然なワードを使用しています。
これらを適切に自然な言葉に置き換えて下さい。
なお、本文の装飾や構造は絶対に変えないでください。
【対象ページURL】
https://koten-kakitsubata.jp/info/2021年度生徒募集のお知らせ【個別】/
【検出された不自然ワード】
（検出なし）
【本文】
------
&lt;p&gt;本日より、2021年度、「完全１対１」の個別指導の生徒募集を開始いたします。&lt;/p&gt;
&lt;p&gt;詳細については、下記をご覧ください。&lt;/p&gt;
&lt;p&gt;■対象：中学生・高校生・高卒生&lt;/p&gt;
&lt;p&gt;■科目：古文・漢文&lt;/p&gt;
&lt;p&gt;■内容：志望校対策、進学塾のクラスアップ対策など、ご要望に応じて独自にカリキュラムを作成します。&lt;/p&gt;
&lt;p&gt;■日程：開講日は2/1（月）を予定しております。&lt;/p&gt;
&lt;p&gt;■会場：&lt;a href="https://koten-kakitsubata.jp/"&gt;古典専門塾　かきつばた&lt;/a&gt;&lt;/p&gt;
&lt;p&gt;指導開始までの具体的な流れについては&lt;a href="https://koten-kakitsubata.jp/kouza/"&gt;開講講座&lt;/a&gt;をご確認ください。&lt;/p&gt;
&lt;p&gt;また、受講の有無にかかわらず、日頃の学習に関するお悩みや国語学習についてのご相談もお待ちしております。&lt;a href="https://koten-kakitsubata.jp/inquiry/" target="_blank" rel="noopener noreferrer"&gt;お問い合わせフォーム&lt;/a&gt;よりご連絡ください。&lt;/p&gt;
&lt;p&gt;多くの皆さんのチャレンジをお待ちしております！&lt;/p&gt;
&lt;p&gt;&amp;nbsp;&lt;/p&gt;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info%2F2021%25e5%25b9%25b4%25e5%25ba%25a6%25e7%2594%259f%25e5%25be%2592%25e5%258b%259f%25e9%259b%2586%25e3%2581%25ae%25e3%2581%258a%25e7%259f%25a5%25e3%2582%2589%25e3%2581%259b%25e3%2580%2590%25e5%2580%258b%25e5%2588%25a5%25e3%2580%2591%2F&amp;amp;t=2021%E5%B9%B4%E5%BA%A6%E7%94%9F%E5%BE%92%E5%8B%9F%E9%9B%86%E3%81%AE%E3%81%8A%E7%9F%A5%E3%82%89%E3%81%9B%E3%80%90%E5%80%8B%E5%88%A5%E3%80%91%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info%2F2021%25e5%25b9%25b4%25e5%25ba%25a6%25e7%2594%259f%25e5%25be%2592%25e5%258b%259f%25e9%259b%2586%25e3%2581%25ae%25e3%2581%258a%25e7%259f%25a5%25e3%2582%2589%25e3%2581%259b%25e3%2580%2590%25e5%2580%258b%25e5%2588%25a5%25e3%2580%2591%2F&amp;amp;text=2021%E5%B9%B4%E5%BA%A6%E7%94%9F%E5%BE%92%E5%8B%9F%E9%9B%86%E3%81%AE%E3%81%8A%E7%9F%A5%E3%82%89%E3%81%9B%E3%80%90%E5%80%8B%E5%88%A5%E3%80%91%20%7C%20%E5%8F%A4%E5%85%B8%E5%B0%82%E9%96%80%E5%A1%BE%20%E3%81%8B%E3%81%8D%E3%81%A4%E3%81%B0%E3%81%9F" target="_blank" &gt;&lt;span class="vk_icon_w_r_sns_twitter icon_sns"&gt;&lt;/span&gt;&lt;span class="sns_txt"&gt;twitter&lt;/span&gt;&lt;/a&gt;&lt;/li&gt;&lt;li class="sb_copy sb_icon"&gt;&lt;button class="copy-button sb_icon_inner"data-clipboard-text="2021年度生徒募集のお知らせ【個別】 | 古典専門塾 かきつばた https://koten-kakitsubata.jp/info/2021%e5%b9%b4%e5%ba%a6%e7%94%9f%e5%be%92%e5%8b%9f%e9%9b%86%e3%81%ae%e3%81%8a%e7%9f%a5%e3%82%89%e3%81%9b%e3%80%90%e5%80%8b%e5%88%a5%e3%80%91/"&gt;&lt;span class="vk_icon_w_r_sns_copy icon_sns"&gt;&lt;i class="fas fa-copy"&gt;&lt;/i&gt;&lt;/span&gt;&lt;span class="sns_txt"&gt;Copy&lt;/span&gt;&lt;/button&gt;&lt;/li&gt;&lt;/ul&gt;&lt;/div&gt;&lt;!-- [ /.socialSet ] --&gt;		
------</t>
  </si>
  <si>
    <t>https://koten-kakitsubata.jp/info/2022年度生徒募集のお知らせ【個別】/</t>
  </si>
  <si>
    <t>以下のページは不自然なワードを使用しています。
これらを適切に自然な言葉に置き換えて下さい。
なお、本文の装飾や構造は絶対に変えないでください。
【対象ページURL】
https://koten-kakitsubata.jp/info/2022年度生徒募集のお知らせ【個別】/
【検出された不自然ワード】
（検出なし）
【本文】
------
&lt;p&gt;本日より、2022年度、「完全１対１」の個別指導の生徒募集を開始いたします。&lt;/p&gt;
&lt;p&gt;詳細については、下記をご覧ください。&lt;/p&gt;
&lt;p&gt;■対象：中学生・高校生・高卒生&lt;/p&gt;
&lt;p&gt;■科目：古文・漢文&lt;/p&gt;
&lt;p&gt;■内容：志望校対策、進学塾のクラスアップ対策など、ご要望に応じて独自にカリキュラムを作成します。&lt;/p&gt;
&lt;p&gt;■日程：開講日は2/1（火）を予定しております。&lt;/p&gt;
&lt;p&gt;■会場：&lt;a href="https://koten-kakitsubata.jp/"&gt;古典専門塾　かきつばた&lt;/a&gt;&lt;/p&gt;
&lt;p&gt;指導開始までの具体的な流れについては&lt;a href="https://koten-kakitsubata.jp/kouza/"&gt;開講講座&lt;/a&gt;をご確認ください。&lt;/p&gt;
&lt;p&gt;また、受講の有無にかかわらず、日頃の学習に関するお悩みや国語学習についてのご相談もお待ちしております。&lt;a href="https://koten-kakitsubata.jp/inquiry/" target="_blank" rel="noopener noreferrer"&gt;お問い合わせフォーム&lt;/a&gt;よりご連絡ください。&lt;/p&gt;
&lt;p&gt;多くの皆さんのチャレンジをお待ちしております！&lt;/p&gt;
&lt;p&gt;&amp;nbsp;&lt;/p&gt;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info%2F2022%25e5%25b9%25b4%25e5%25ba%25a6%25e7%2594%259f%25e5%25be%2592%25e5%258b%259f%25e9%259b%2586%25e3%2581%25ae%25e3%2581%258a%25e7%259f%25a5%25e3%2582%2589%25e3%2581%259b%25e3%2580%2590%25e5%2580%258b%25e5%2588%25a5%25e3%2580%2591%2F&amp;amp;t=2022%E5%B9%B4%E5%BA%A6%E7%94%9F%E5%BE%92%E5%8B%9F%E9%9B%86%E3%81%AE%E3%81%8A%E7%9F%A5%E3%82%89%E3%81%9B%E3%80%90%E5%80%8B%E5%88%A5%E3%80%91%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info%2F2022%25e5%25b9%25b4%25e5%25ba%25a6%25e7%2594%259f%25e5%25be%2592%25e5%258b%259f%25e9%259b%2586%25e3%2581%25ae%25e3%2581%258a%25e7%259f%25a5%25e3%2582%2589%25e3%2581%259b%25e3%2580%2590%25e5%2580%258b%25e5%2588%25a5%25e3%2580%2591%2F&amp;amp;text=2022%E5%B9%B4%E5%BA%A6%E7%94%9F%E5%BE%92%E5%8B%9F%E9%9B%86%E3%81%AE%E3%81%8A%E7%9F%A5%E3%82%89%E3%81%9B%E3%80%90%E5%80%8B%E5%88%A5%E3%80%91%20%7C%20%E5%8F%A4%E5%85%B8%E5%B0%82%E9%96%80%E5%A1%BE%20%E3%81%8B%E3%81%8D%E3%81%A4%E3%81%B0%E3%81%9F" target="_blank" &gt;&lt;span class="vk_icon_w_r_sns_twitter icon_sns"&gt;&lt;/span&gt;&lt;span class="sns_txt"&gt;twitter&lt;/span&gt;&lt;/a&gt;&lt;/li&gt;&lt;li class="sb_copy sb_icon"&gt;&lt;button class="copy-button sb_icon_inner"data-clipboard-text="2022年度生徒募集のお知らせ【個別】 | 古典専門塾 かきつばた https://koten-kakitsubata.jp/info/2022%e5%b9%b4%e5%ba%a6%e7%94%9f%e5%be%92%e5%8b%9f%e9%9b%86%e3%81%ae%e3%81%8a%e7%9f%a5%e3%82%89%e3%81%9b%e3%80%90%e5%80%8b%e5%88%a5%e3%80%91/"&gt;&lt;span class="vk_icon_w_r_sns_copy icon_sns"&gt;&lt;i class="fas fa-copy"&gt;&lt;/i&gt;&lt;/span&gt;&lt;span class="sns_txt"&gt;Copy&lt;/span&gt;&lt;/button&gt;&lt;/li&gt;&lt;/ul&gt;&lt;/div&gt;&lt;!-- [ /.socialSet ] --&gt;		
------</t>
  </si>
  <si>
    <t>https://koten-kakitsubata.jp/info/2023年度生徒募集のお知らせ【個別】/</t>
  </si>
  <si>
    <t>以下のページは不自然なワードを使用しています。
これらを適切に自然な言葉に置き換えて下さい。
なお、本文の装飾や構造は絶対に変えないでください。
【対象ページURL】
https://koten-kakitsubata.jp/info/2023年度生徒募集のお知らせ【個別】/
【検出された不自然ワード】
（検出なし）
【本文】
------
&lt;p&gt;本日より、2023年度、「完全１対１」の個別指導の生徒募集を開始いたします。&lt;/p&gt;
&lt;p&gt;詳細については、下記をご覧ください。&lt;/p&gt;
&lt;p&gt;■対象：中学生・高校生・高卒生&lt;/p&gt;
&lt;p&gt;■科目：古文・漢文&lt;/p&gt;
&lt;p&gt;■内容：志望校対策、進学塾のクラスアップ対策など、ご要望に応じて独自にカリキュラムを作成します。&lt;/p&gt;
&lt;p&gt;■日程：開講日は2/1（水）を予定しております。&lt;/p&gt;
&lt;p&gt;■会場：&lt;a href="https://koten-kakitsubata.jp/"&gt;古典専門塾　かきつばた&lt;/a&gt;&lt;/p&gt;
&lt;p&gt;指導開始までの具体的な流れについては開講講座をご確認ください。&lt;/p&gt;
&lt;p&gt;また、受講の有無にかかわらず、日頃の学習に関するお悩みや国語学習についてのご相談もお待ちしております。&lt;a href="https://koten-kakitsubata.jp/inquiry/" target="_blank" rel="noopener noreferrer"&gt;お問い合わせフォーム&lt;/a&gt;よりご連絡ください。&lt;/p&gt;
&lt;p&gt;多くの皆さんのチャレンジをお待ちしております！&lt;/p&gt;
&lt;p&gt;&amp;nbsp;&lt;/p&gt;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info%2F2023%25e5%25b9%25b4%25e5%25ba%25a6%25e7%2594%259f%25e5%25be%2592%25e5%258b%259f%25e9%259b%2586%25e3%2581%25ae%25e3%2581%258a%25e7%259f%25a5%25e3%2582%2589%25e3%2581%259b%25e3%2580%2590%25e5%2580%258b%25e5%2588%25a5%25e3%2580%2591%2F&amp;amp;t=2023%E5%B9%B4%E5%BA%A6%E7%94%9F%E5%BE%92%E5%8B%9F%E9%9B%86%E3%81%AE%E3%81%8A%E7%9F%A5%E3%82%89%E3%81%9B%E3%80%90%E5%80%8B%E5%88%A5%E3%80%91%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info%2F2023%25e5%25b9%25b4%25e5%25ba%25a6%25e7%2594%259f%25e5%25be%2592%25e5%258b%259f%25e9%259b%2586%25e3%2581%25ae%25e3%2581%258a%25e7%259f%25a5%25e3%2582%2589%25e3%2581%259b%25e3%2580%2590%25e5%2580%258b%25e5%2588%25a5%25e3%2580%2591%2F&amp;amp;text=2023%E5%B9%B4%E5%BA%A6%E7%94%9F%E5%BE%92%E5%8B%9F%E9%9B%86%E3%81%AE%E3%81%8A%E7%9F%A5%E3%82%89%E3%81%9B%E3%80%90%E5%80%8B%E5%88%A5%E3%80%91%20%7C%20%E5%8F%A4%E5%85%B8%E5%B0%82%E9%96%80%E5%A1%BE%20%E3%81%8B%E3%81%8D%E3%81%A4%E3%81%B0%E3%81%9F" target="_blank" &gt;&lt;span class="vk_icon_w_r_sns_twitter icon_sns"&gt;&lt;/span&gt;&lt;span class="sns_txt"&gt;twitter&lt;/span&gt;&lt;/a&gt;&lt;/li&gt;&lt;li class="sb_copy sb_icon"&gt;&lt;button class="copy-button sb_icon_inner"data-clipboard-text="2023年度生徒募集のお知らせ【個別】 | 古典専門塾 かきつばた https://koten-kakitsubata.jp/info/2023%e5%b9%b4%e5%ba%a6%e7%94%9f%e5%be%92%e5%8b%9f%e9%9b%86%e3%81%ae%e3%81%8a%e7%9f%a5%e3%82%89%e3%81%9b%e3%80%90%e5%80%8b%e5%88%a5%e3%80%91/"&gt;&lt;span class="vk_icon_w_r_sns_copy icon_sns"&gt;&lt;i class="fas fa-copy"&gt;&lt;/i&gt;&lt;/span&gt;&lt;span class="sns_txt"&gt;Copy&lt;/span&gt;&lt;/button&gt;&lt;/li&gt;&lt;/ul&gt;&lt;/div&gt;&lt;!-- [ /.socialSet ] --&gt;		
------</t>
  </si>
  <si>
    <t>https://koten-kakitsubata.jp/info/2024年度生徒募集のお知らせ【個別】/</t>
  </si>
  <si>
    <t>以下のページは不自然なワードを使用しています。
これらを適切に自然な言葉に置き換えて下さい。
なお、本文の装飾や構造は絶対に変えないでください。
【対象ページURL】
https://koten-kakitsubata.jp/info/2024年度生徒募集のお知らせ【個別】/
【検出された不自然ワード】
（検出なし）
【本文】
------
&lt;p&gt;本日より、2024年度、「完全１対１」の個別指導の生徒募集を開始致します。&lt;/p&gt;
&lt;p&gt;詳細については、下記をご覧下さい。&lt;/p&gt;
&lt;p&gt;■対象：中学生・高校生・高卒生&lt;/p&gt;
&lt;p&gt;■科目：古文・漢文&lt;/p&gt;
&lt;p&gt;■内容：志望校対策、進学塾のクラスアップ対策等、ご要望に応じて独自にカリキュラムを作成します。&lt;/p&gt;
&lt;p&gt;■日程：開講日は2/1(木)を予定しております。&lt;/p&gt;
&lt;p&gt;■会場：&lt;a href="https://koten-kakitsubata.jp/"&gt;古典専門塾　かきつばた&lt;/a&gt;&lt;/p&gt;
&lt;p&gt;指導開始までの具体的な流れについては&lt;a href="https://koten-kakitsubata.jp/kouza/"&gt;開講講座&lt;/a&gt;をご確認下さい。&lt;/p&gt;
&lt;p&gt;また、受講されるかどうかに関わらず、日頃の学習に関するお悩みや国語学習についてのご相談もお待ちしております。&lt;a href="https://koten-kakitsubata.jp/inquiry/" target="_blank" rel="noopener noreferrer"&gt;お問い合わせフォーム&lt;/a&gt;よりご連絡をお願い致します。&lt;/p&gt;
&lt;p&gt;多くの皆さんのチャレンジ、お待ちしております！&lt;/p&gt;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info%2F2024%25e5%25b9%25b4%25e5%25ba%25a6%25e7%2594%259f%25e5%25be%2592%25e5%258b%259f%25e9%259b%2586%25e3%2581%25ae%25e3%2581%258a%25e7%259f%25a5%25e3%2582%2589%25e3%2581%259b%25e3%2580%2590%25e5%2580%258b%25e5%2588%25a5%25e3%2580%2591%2F&amp;amp;t=2024%E5%B9%B4%E5%BA%A6%E7%94%9F%E5%BE%92%E5%8B%9F%E9%9B%86%E3%81%AE%E3%81%8A%E7%9F%A5%E3%82%89%E3%81%9B%E3%80%90%E5%80%8B%E5%88%A5%E3%80%91%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info%2F2024%25e5%25b9%25b4%25e5%25ba%25a6%25e7%2594%259f%25e5%25be%2592%25e5%258b%259f%25e9%259b%2586%25e3%2581%25ae%25e3%2581%258a%25e7%259f%25a5%25e3%2582%2589%25e3%2581%259b%25e3%2580%2590%25e5%2580%258b%25e5%2588%25a5%25e3%2580%2591%2F&amp;amp;text=2024%E5%B9%B4%E5%BA%A6%E7%94%9F%E5%BE%92%E5%8B%9F%E9%9B%86%E3%81%AE%E3%81%8A%E7%9F%A5%E3%82%89%E3%81%9B%E3%80%90%E5%80%8B%E5%88%A5%E3%80%91%20%7C%20%E5%8F%A4%E5%85%B8%E5%B0%82%E9%96%80%E5%A1%BE%20%E3%81%8B%E3%81%8D%E3%81%A4%E3%81%B0%E3%81%9F" target="_blank" &gt;&lt;span class="vk_icon_w_r_sns_twitter icon_sns"&gt;&lt;/span&gt;&lt;span class="sns_txt"&gt;twitter&lt;/span&gt;&lt;/a&gt;&lt;/li&gt;&lt;li class="sb_copy sb_icon"&gt;&lt;button class="copy-button sb_icon_inner"data-clipboard-text="2024年度生徒募集のお知らせ【個別】 | 古典専門塾 かきつばた https://koten-kakitsubata.jp/info/2024%e5%b9%b4%e5%ba%a6%e7%94%9f%e5%be%92%e5%8b%9f%e9%9b%86%e3%81%ae%e3%81%8a%e7%9f%a5%e3%82%89%e3%81%9b%e3%80%90%e5%80%8b%e5%88%a5%e3%80%91/"&gt;&lt;span class="vk_icon_w_r_sns_copy icon_sns"&gt;&lt;i class="fas fa-copy"&gt;&lt;/i&gt;&lt;/span&gt;&lt;span class="sns_txt"&gt;Copy&lt;/span&gt;&lt;/button&gt;&lt;/li&gt;&lt;/ul&gt;&lt;/div&gt;&lt;!-- [ /.socialSet ] --&gt;		
------</t>
  </si>
  <si>
    <t>https://koten-kakitsubata.jp/info/2026/</t>
  </si>
  <si>
    <t>以下のページは不自然なワードを使用しています。
これらを適切に自然な言葉に置き換えて下さい。
なお、本文の装飾や構造は絶対に変えないでください。
【対象ページURL】
https://koten-kakitsubata.jp/info/2026/
【検出された不自然ワード】
（検出なし）
【本文】
------
&lt;p&gt;本日より、2026年度、「完全１対１」の個別指導の生徒募集を開始致します。&lt;/p&gt;
&lt;p&gt;詳細については、下記をご覧下さい。&lt;/p&gt;
&lt;p&gt;■対象：中学生・高校生・高卒生&lt;/p&gt;
&lt;p&gt;■科目：古文・漢文&lt;/p&gt;
&lt;p&gt;■内容：志望校対策、進学塾のクラスアップ対策等、ご要望に応じて独自にカリキュラムを作成します。&lt;/p&gt;
&lt;p&gt;■日程：開講日は2/1（日）を予定しております。&lt;/p&gt;
&lt;p&gt;■会場：&lt;a href="https://koten-kakitsubata.jp/"&gt;古典専門塾　かきつばた&lt;/a&gt;&lt;/p&gt;
&lt;p&gt;指導開始までの具体的な流れについては&lt;a href="https://koten-kakitsubata.jp/kouza/"&gt;開講講座&lt;/a&gt;をご確認下さい。&lt;/p&gt;
&lt;p&gt;また、受講されるかどうかに関わらず、日頃の学習に関するお悩みや国語学習についてのご相談もお待ちしております。&lt;a href="https://koten-kakitsubata.jp/inquiry/" target="_blank" rel="noopener noreferrer"&gt;お問い合わせフォーム&lt;/a&gt;よりご連絡をお願い致します。&lt;/p&gt;
&lt;p&gt;多くの皆さんのチャレンジ、お待ちしております！&lt;/p&gt;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info%2F2026%2F&amp;amp;t=2026%E5%B9%B4%E5%BA%A6%E7%94%9F%E5%BE%92%E5%8B%9F%E9%9B%86%E3%81%AE%E3%81%8A%E7%9F%A5%E3%82%89%E3%81%9B%E3%80%90%E5%80%8B%E5%88%A5%E3%80%91%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info%2F2026%2F&amp;amp;text=2026%E5%B9%B4%E5%BA%A6%E7%94%9F%E5%BE%92%E5%8B%9F%E9%9B%86%E3%81%AE%E3%81%8A%E7%9F%A5%E3%82%89%E3%81%9B%E3%80%90%E5%80%8B%E5%88%A5%E3%80%91%20%7C%20%E5%8F%A4%E5%85%B8%E5%B0%82%E9%96%80%E5%A1%BE%20%E3%81%8B%E3%81%8D%E3%81%A4%E3%81%B0%E3%81%9F" target="_blank" &gt;&lt;span class="vk_icon_w_r_sns_twitter icon_sns"&gt;&lt;/span&gt;&lt;span class="sns_txt"&gt;twitter&lt;/span&gt;&lt;/a&gt;&lt;/li&gt;&lt;li class="sb_copy sb_icon"&gt;&lt;button class="copy-button sb_icon_inner"data-clipboard-text="2026年度生徒募集のお知らせ【個別】 | 古典専門塾 かきつばた https://koten-kakitsubata.jp/info/2026/"&gt;&lt;span class="vk_icon_w_r_sns_copy icon_sns"&gt;&lt;i class="fas fa-copy"&gt;&lt;/i&gt;&lt;/span&gt;&lt;span class="sns_txt"&gt;Copy&lt;/span&gt;&lt;/button&gt;&lt;/li&gt;&lt;/ul&gt;&lt;/div&gt;&lt;!-- [ /.socialSet ] --&gt;		
------</t>
  </si>
  <si>
    <t>https://koten-kakitsubata.jp/inquiry/</t>
  </si>
  <si>
    <t>以下のページは不自然なワードを使用しています。
これらを適切に自然な言葉に置き換えて下さい。
なお、本文の装飾や構造は絶対に変えないでください。
【対象ページURL】
https://koten-kakitsubata.jp/inquiry/
【検出された不自然ワード】
（検出なし）
【本文】
------
&lt;h2&gt;お問い合わせ&lt;/h2&gt;
&lt;div class="wpcf7 no-js" id="wpcf7-f185-p38-o1" lang="ja" dir="ltr"&gt;
&lt;div class="screen-reader-response"&gt;&lt;p role="status" aria-live="polite" aria-atomic="true"&gt;&lt;/p&gt; &lt;ul&gt;&lt;/ul&gt;&lt;/div&gt;
&lt;form action="/inquiry/#wpcf7-f185-p38-o1" method="post" class="wpcf7-form init" aria-label="コンタクトフォーム" novalidate="novalidate" data-status="init"&gt;
&lt;div style="display: none;"&gt;
&lt;input type="hidden" name="_wpcf7" value="185" /&gt;
&lt;input type="hidden" name="_wpcf7_version" value="5.8.7" /&gt;
&lt;input type="hidden" name="_wpcf7_locale" value="ja" /&gt;
&lt;input type="hidden" name="_wpcf7_unit_tag" value="wpcf7-f185-p38-o1" /&gt;
&lt;input type="hidden" name="_wpcf7_container_post" value="38" /&gt;
&lt;input type="hidden" name="_wpcf7_posted_data_hash" value="" /&gt;
&lt;input type="hidden" name="_wpcf7_recaptcha_response" value="" /&gt;
&lt;/div&gt;
&lt;p&gt;&lt;label&gt; 生徒氏名 (必須)&lt;br /&gt;
&lt;span class="wpcf7-form-control-wrap" data-name="your-name"&gt;&lt;input size="40"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class="wpcf7-form-control wpcf7-text wpcf7-validates-as-required" aria-required="true" aria-invalid="false" value="" type="text" name="text-734" /&gt;&lt;/span&gt;&lt;/label&gt;
&lt;/p&gt;
&lt;p&gt;&lt;label&gt; メールアドレス (必須)&lt;br /&gt;
&lt;span class="wpcf7-form-control-wrap" data-name="your-email"&gt;&lt;input size="40" class="wpcf7-form-control wpcf7-email wpcf7-validates-as-required wpcf7-text wpcf7-validates-as-email" aria-required="true" aria-invalid="false" value="" type="email" name="your-email" /&gt;&lt;/span&gt; &lt;/label&gt;
&lt;/p&gt;
&lt;p&gt;電話番号(必須)&lt;br /&gt;
&lt;span class="wpcf7-form-control-wrap" data-name="tel-572"&gt;&lt;input size="40" class="wpcf7-form-control wpcf7-tel wpcf7-validates-as-required wpcf7-text wpcf7-validates-as-tel" aria-required="true" aria-invalid="false" value="" type="tel" name="tel-572" /&gt;&lt;/span&gt;
&lt;/p&gt;
&lt;p&gt;&lt;label&gt; 備考&lt;br /&gt;
&lt;span class="wpcf7-form-control-wrap" data-name="your-message"&gt;&lt;textarea cols="40" rows="10" class="wpcf7-form-control wpcf7-textarea" aria-invalid="false" name="your-message"&gt;&lt;/textarea&gt;&lt;/span&gt; &lt;/label&gt;
&lt;/p&gt;
&lt;p&gt;&lt;span class="wpcf7-form-control-wrap" data-name="your-consent"&gt;&lt;span class="wpcf7-form-control wpcf7-acceptance"&gt;&lt;span class="wpcf7-list-item"&gt;&lt;label&gt;&lt;input type="checkbox" name="your-consent" value="1" aria-invalid="false" /&gt;&lt;span class="wpcf7-list-item-label"&gt;この内容でメールを送信します&lt;/span&gt;&lt;/label&gt;&lt;/span&gt;&lt;/span&gt;&lt;/span&gt;
&lt;/p&gt;
&lt;p&gt;&lt;input class="wpcf7-form-control wpcf7-submit has-spinner" type="submit" value="送信" /&gt;
&lt;/p&gt;&lt;div class="wpcf7-response-output" aria-hidden="true"&gt;&lt;/div&gt;
&lt;/form&gt;
&lt;/div&gt;
&lt;section class="veu_cta" id="veu_cta-466"&gt;&lt;h1 class="cta_title"&gt;代表ブログ&lt;/h1&gt;&lt;div class="cta_body"&gt;&lt;div class="cta_body_image cta_body_image_right"&gt;&lt;a href="https://koten-kakitsubata.jp/blog/" target="_blank"&gt;&lt;img width="400" height="400" src="https://koten-kakitsubata.jp/wp-content/uploads/2020/03/tate_400.jpg" class="attachment-large size-large" alt="" decoding="async" loading="lazy" srcset="https://koten-kakitsubata.jp/wp-content/uploads/2020/03/tate_400.jpg 400w, https://koten-kakitsubata.jp/wp-content/uploads/2020/03/tate_400-300x300.jpg 300w, https://koten-kakitsubata.jp/wp-content/uploads/2020/03/tate_400-150x150.jpg 150w" sizes="(max-width: 400px) 100vw, 400px" /&gt;&lt;/a&gt;&lt;/div&gt;&lt;div class="cta_body_txt image_exist"&gt;古典の学習法に関するコラムや過去問題の現代語訳など。
&lt;br /&gt;随時更新してまいります。&lt;/div&gt;&lt;div class="cta_body_link"&gt;&lt;a href="https://koten-kakitsubata.jp/blog/" class="btn btn-primary btn-block btn-lg" target="_blank"&gt;代表ブログ&lt;/a&gt;&lt;/div&gt;&lt;/div&gt;&lt;!-- [ /.vkExUnit_cta_body ] --&gt;&lt;/section&gt;	
------</t>
  </si>
  <si>
    <t>https://koten-kakitsubata.jp/timetable/</t>
  </si>
  <si>
    <t>以下のページは不自然なワードを使用しています。
これらを適切に自然な言葉に置き換えて下さい。
なお、本文の装飾や構造は絶対に変えないでください。
【対象ページURL】
https://koten-kakitsubata.jp/timetable/
【検出された不自然ワード】
（検出なし）
【本文】
------
&lt;h2&gt;時間割&lt;/h2&gt;
&lt;section class="veu_cta" id="veu_cta-466"&gt;&lt;h1 class="cta_title"&gt;代表ブログ&lt;/h1&gt;&lt;div class="cta_body"&gt;&lt;div class="cta_body_image cta_body_image_right"&gt;&lt;a href="https://koten-kakitsubata.jp/blog/" target="_blank"&gt;&lt;img width="400" height="400" src="https://koten-kakitsubata.jp/wp-content/uploads/2020/03/tate_400.jpg" class="attachment-large size-large" alt="" decoding="async" loading="lazy" srcset="https://koten-kakitsubata.jp/wp-content/uploads/2020/03/tate_400.jpg 400w, https://koten-kakitsubata.jp/wp-content/uploads/2020/03/tate_400-300x300.jpg 300w, https://koten-kakitsubata.jp/wp-content/uploads/2020/03/tate_400-150x150.jpg 150w" sizes="(max-width: 400px) 100vw, 400px" /&gt;&lt;/a&gt;&lt;/div&gt;&lt;div class="cta_body_txt image_exist"&gt;古典の学習法に関するコラムや過去問題の現代語訳など。
&lt;br /&gt;随時更新してまいります。&lt;/div&gt;&lt;div class="cta_body_link"&gt;&lt;a href="https://koten-kakitsubata.jp/blog/" class="btn btn-primary btn-block btn-lg" target="_blank"&gt;代表ブログ&lt;/a&gt;&lt;/div&gt;&lt;/div&gt;&lt;!-- [ /.vkExUnit_cta_body ] --&gt;&lt;/section&gt;	
------</t>
  </si>
  <si>
    <t>https://natsui-sansu-juku.com/2025/09/06/japans-tokushu-san-vs-the-world-why-no-other-country-teaches-math-this-way/</t>
  </si>
  <si>
    <t>以下のページは不自然なワードを使用しています。
これらを適切に自然な言葉に置き換えて下さい。
なお、本文の装飾や構造は絶対に変えないでください。
【対象ページURL】
https://natsui-sansu-juku.com/2025/09/06/japans-tokushu-san-vs-the-world-why-no-other-country-teaches-math-this-way/
【検出された不自然ワード】
（検出なし）
【本文】
------
&lt;h2&gt;Japan’s Tokushu-san vs. the World: Why No Other Country Teaches Math This Way&lt;/h2&gt;
&lt;p&gt;In my previous article, I introduced “Tokushu-san” — the curious set of special math problems that Japanese children encounter around the age of ten. They include Tsurukame (Crane-and-Turtle), Traveler’s problems, and Kabusoku (Excess-Deficit). These problems appear almost nowhere else in the world, yet in Japan they are considered an essential part of elementary arithmetic.&lt;/p&gt;
&lt;p&gt;At first glance, Tokushu-san looks like a collection of clever puzzles for test preparation. But the reality is far deeper: these problems serve as a bridge between concrete arithmetic and abstract algebra, long before algebra is formally introduced. The question we will explore here is simple but profound: Why does only Japan have Tokushu-san? And what do other countries do instead?&lt;/p&gt;
&lt;p&gt;To answer this, we need to step outside Japan and examine how mathematics is taught in the United States, the United Kingdom, Singapore, and Finland. By comparing their systems with Japan’s, we can see not only how different the methods are, but also why Japan’s approach is unique.&lt;/p&gt;
&lt;h2&gt;The United States: Word Problems without a Canon&lt;/h2&gt;
&lt;p&gt;In the United States, mathematics education is organized state by state, but since the 2010s the &lt;em&gt;Common Core State Standards&lt;/em&gt; (CCSS) have provided a shared framework. The guiding principles are focus, coherence, and rigor. Students encounter fractions and decimals in the middle grades, and proportional reasoning in the upper grades.&lt;/p&gt;
&lt;p&gt;When it comes to thinking skills, the U.S. system emphasizes the eight &lt;em&gt;Standards for Mathematical Practice&lt;/em&gt;. These include “reason abstractly and quantitatively,” “construct viable arguments and critique the reasoning of others,” and “look for and make use of structure.” In other words, logical reasoning and abstraction are strongly encouraged.&lt;/p&gt;
&lt;p&gt;But here is the key difference: there is no fixed canon of puzzle types like Tokushu-san. American students practice solving &lt;strong&gt;complex word problems&lt;/strong&gt; that may require multiple steps and strategies, but the problems are not standardized into recurring formats. For example, a child might face a problem about mixing paint colors or sharing pizzas among friends. Each problem is unique, and success depends on reading comprehension, flexible thinking, and step-by-step reasoning.&lt;/p&gt;
&lt;p&gt;For advanced learners, there are math clubs and contests such as the Math Olympiad, where students tackle non-routine problems. However, these are extracurricular and not part of the mainstream curriculum. In everyday school life, American children do not meet an equivalent of Tsurukame or Traveler’s problems.&lt;/p&gt;
&lt;h2&gt;The United Kingdom: Mastery and the CPA Approach&lt;/h2&gt;
&lt;p&gt;In England, the mathematics curriculum is structured into &lt;em&gt;Key Stages&lt;/em&gt;. Key Stage 1 covers ages 5–7, while Key Stage 2 spans ages 7–11. The 2014 reform of the National Curriculum emphasized higher expectations, such as requiring all students to master the multiplication tables up to 12 × 12 by Year 4.&lt;/p&gt;
&lt;p&gt;The philosophy behind British math education is often described as the &lt;strong&gt;Mastery approach&lt;/strong&gt;. The idea is that every child should achieve a solid grasp of fundamental concepts before moving on. Instead of racing ahead, teachers ensure that the entire class moves forward together, revisiting topics with increasing depth.&lt;/p&gt;
&lt;p&gt;A hallmark of this approach is the &lt;em&gt;Concrete–Pictorial–Abstract&lt;/em&gt; (CPA) progression. Children first manipulate physical objects (counters, blocks, or measuring cups), then represent problems visually (pictures, diagrams), and finally move to abstract symbols and equations. This gradual transition helps secure deep conceptual understanding.&lt;/p&gt;
&lt;p&gt;Reasoning and explanation are also central. Students are encouraged to articulate not only &lt;em&gt;what&lt;/em&gt; answer they obtained, but also &lt;em&gt;why&lt;/em&gt; it works. Teachers prompt them to justify their solutions and to critique others’ reasoning. This emphasis on dialogue builds a habit of mathematical communication.&lt;/p&gt;
&lt;p&gt;Yet here too, we find no equivalent of Tokushu-san. The U.K. curriculum does not offer a set of standardized puzzle types that all students practice. There are certainly &lt;strong&gt;challenging problems&lt;/strong&gt;—for example, through the UK Mathematics Trust (UKMT) competitions—but these remain optional enrichment rather than a shared national canon. In everyday classrooms, British children practice fluency and reasoning without ever encountering a Traveler’s problem or a Crane-and-Turtle puzzle.&lt;/p&gt;
&lt;h2&gt;Singapore: The Bar Model Method and Problem-Solving Culture&lt;/h2&gt;
&lt;p&gt;Among the countries often compared to Japan, Singapore is the closest when it comes to structured approaches to word problems. Since the 1980s, the Ministry of Education has emphasized a &lt;strong&gt;spiral curriculum&lt;/strong&gt;, where concepts are introduced in a simple form and revisited with increasing sophistication at later grades. By the end of primary school, students have already encountered percentages, ratios, and even introductory algebraic expressions.&lt;/p&gt;
&lt;p&gt;Central to Singapore’s pedagogy is the &lt;strong&gt;Bar Model method&lt;/strong&gt;. When students face a word problem, they are taught to draw rectangular bars to represent quantities. For example, if Alice has twice as many apples as Ben, children sketch two bars for Alice and one bar for Ben. This visual representation makes it easier to reason about ratios, differences, and totals without immediately resorting to algebraic symbols.&lt;/p&gt;
&lt;p&gt;In this sense, the Bar Model serves a similar role to Tokushu-san: it bridges arithmetic and algebra before formal algebra is introduced. However, there is an important distinction. Tokushu-san consists of &lt;em&gt;fixed problem types&lt;/em&gt;—Tsurukame, Traveler’s problems, and so on—whereas the Bar Model is a &lt;em&gt;general tool&lt;/em&gt;. It can be applied to almost any arithmetic word problem, from sharing sweets to comparing speeds.&lt;/p&gt;
&lt;p&gt;Singaporean students also undergo high-stakes assessments, most notably the &lt;strong&gt;Primary School Leaving Examination (PSLE)&lt;/strong&gt; at the end of Grade 6. This exam includes complex word problems that require not only computation but also creative problem-solving. As a result, children spend years honing their ability to dissect problems using heuristics such as “work backwards,” “look for patterns,” and “draw a diagram.”&lt;/p&gt;
&lt;p&gt;In short, while Singapore cultivates similar skills to Japan—abstract reasoning, bridging arithmetic and algebra—it does so through &lt;strong&gt;versatile strategies&lt;/strong&gt; rather than through a fixed canon of puzzle types. If Tokushu-san represents Japan’s cultural “math drills,” the Bar Model represents Singapore’s cultural “problem-solving toolkit.”&lt;/p&gt;
&lt;h2&gt;Finland: Slow Pace and Phenomenon-Based Learning&lt;/h2&gt;
&lt;p&gt;Finland is frequently celebrated in international discussions of education, thanks to its consistently high rankings in global assessments and its reputation for child-centered learning. Mathematics in Finnish primary schools looks very different from both Japan and Singapore.&lt;/p&gt;
&lt;p&gt;The national &lt;em&gt;Core Curriculum&lt;/em&gt; provides broad goals, but teachers enjoy wide autonomy in how to implement them. Progression is intentionally gradual: for example, fractions and decimals are introduced later than in most systems, often in the middle grades rather than the early years. The aim is to ensure that all children build confidence and conceptual clarity rather than racing ahead.&lt;/p&gt;
&lt;p&gt;A distinctive feature of Finland’s approach is &lt;strong&gt;phenomenon-based learning&lt;/strong&gt;, introduced in the 2016 reform. Instead of treating mathematics as a siloed subject, students sometimes study it through real-world themes such as climate change, population statistics, or economics. For example, they might learn percentages and ratios while analyzing energy consumption or voting data. In this way, mathematics is embedded in social and scientific contexts.&lt;/p&gt;
&lt;p&gt;Assessment also differs. Finland has no nationwide standardized testing at the primary level. Teachers rely on continuous observation and provide descriptive feedback rather than numerical rankings. Retention is rare; struggling students receive additional support through special education services rather than being held back.&lt;/p&gt;
&lt;p&gt;When it comes to problem-solving, Finnish classrooms often include open-ended tasks and puzzles. Yet, like the U.S. and U.K., there is no canon of fixed puzzle types comparable to Tokushu-san. Children are encouraged to &lt;strong&gt;explore and generalize from experience&lt;/strong&gt;, rather than practice a set of codified methods. In other words, Finnish mathematics nurtures flexible thinkers, but does not provide the repeated, structured drills that characterize Japan’s special problems.&lt;/p&gt;
&lt;h2&gt;Japan: The Educational Role of Tokushu-san&lt;/h2&gt;
&lt;p&gt;Now we return to Japan, where Tokushu-san holds a central place in the upper grades of elementary arithmetic and, more prominently, in the competitive world of junior high school entrance exams. To outsiders, these problems may appear to be quirky test puzzles. But within Japan’s educational culture, they are valued as a unique training ground for mathematical thinking.&lt;/p&gt;
&lt;p&gt;Consider the classic &lt;em&gt;Tsurukame (Crane-and-Turtle)&lt;/em&gt; problem: “In a cage, there are cranes and turtles. Together they have 20 heads and 50 legs. How many cranes and how many turtles are there?” At first glance, it is a riddle. Yet beneath the surface, this is nothing less than a disguised system of linear equations. Children who have never seen algebra are learning to set up and solve simultaneous equations by reasoning about heads and legs.&lt;/p&gt;
&lt;p&gt;The &lt;em&gt;Traveler’s problem&lt;/em&gt; provides another illustration. Two people leave different towns at different times and speeds. Where will they meet? This problem foreshadows algebraic treatment of rates, time, and distance, but it is introduced through accessible narratives that ten-year-olds can grasp. By solving such puzzles, children practice reverse reasoning, estimation, and the coordination of multiple variables.&lt;/p&gt;
&lt;p&gt;In effect, Tokushu-san acts as &lt;strong&gt;algebra before algebra&lt;/strong&gt;. It provides young learners with the opportunity to manipulate abstract relationships long before they encounter the formal symbols of x and y. By presenting these relationships in the guise of animals, travelers, or baskets of fruit, the problems give children a tangible entry point into abstract structures.&lt;/p&gt;
&lt;p&gt;This approach is more than mere test preparation. It is a cultural commitment to structured problem-solving, where specific problem types serve as &lt;em&gt;mental training drills&lt;/em&gt;. Much like practicing scales in music or kata in martial arts, Tokushu-san provides a repertoire of standard forms through which deeper skills are cultivated: abstraction, logical inference, and problem decomposition.&lt;/p&gt;
&lt;h2&gt;Conclusion: What Makes Japan Unique&lt;/h2&gt;
&lt;p&gt;By comparing Japan’s Tokushu-san with mathematics education in the United States, the United Kingdom, Singapore, and Finland, a clear pattern emerges. All of these countries value reasoning, problem-solving, and abstraction. Yet none of them employ a fixed canon of puzzle types as part of their mainstream curriculum.&lt;/p&gt;
&lt;p&gt;In the United States, children wrestle with diverse word problems, but there is no recurring structure to master. In the United Kingdom, the emphasis lies on mastery and dialogue, not on standardized puzzle forms. Singapore comes closest, with its Bar Model method and problem-solving heuristics, but even here the approach is a &lt;em&gt;general tool&lt;/em&gt; rather than a set of fixed problem types. Finland, meanwhile, situates mathematics within broader social and scientific phenomena, avoiding structured drills altogether.&lt;/p&gt;
&lt;p&gt;Japan alone has cultivated a tradition of &lt;strong&gt;structured problem forms&lt;/strong&gt;. Tokushu-san are not arbitrary riddles; they are carefully designed training exercises that anticipate algebra, nurture abstraction, and sharpen logical reasoning. They are, in essence, a cultural invention—an educational heritage developed through decades of entrance exams and teaching practices.&lt;/p&gt;
&lt;p&gt;This uniqueness matters. In an era where education systems worldwide are searching for ways to balance conceptual understanding with problem-solving fluency, Japan’s Tokushu-san offers an intriguing model. They show how a well-designed set of problem archetypes can accelerate the transition from arithmetic to algebra and provide young learners with mental tools that endure beyond the classroom.&lt;/p&gt;
&lt;p&gt;Seen this way, Tokushu-san are not just “Japanese exam tricks.” They are a distinct contribution to the global conversation on mathematics education—evidence that cultural traditions can shape how children learn to think mathematically. And perhaps, they suggest that the world has something to learn from Japan’s peculiar yet powerful puzzles.&lt;/p&gt;
&lt;div class="veu_followSet"&gt;
	&lt;div class="followSet_body"&gt;
	&lt;p class="followSet_title"&gt;Follow me!&lt;/p&gt;
		&lt;div class="followSet_fb_page"&gt;
		&lt;div class="fb-like" data-href="https://ja-jp.facebook.com/natsui.juku" data-layout="button_count" data-action="like" data-show-faces="false" data-share="false"&gt;&lt;/div&gt;
		&lt;/div&gt;
&lt;div class="follow_feedly"&gt;&lt;a href="https://feedly.com/i/subscription/feed/https://natsui-sansu-juku.com/feed/" target="blank"&gt;&lt;img decoding="async" id="feedlyFollow" src="https://s3.feedly.com/img/follows/feedly-follow-rectangle-volume-small_2x.png" alt="follow us in feedly" width="66" height="20"&gt;&lt;/a&gt;&lt;/div&gt;
&lt;/div&gt;&lt;!-- [ /.followSet_body ] --&gt;&lt;/div&gt;
&lt;section class="veu_cta" id="veu_cta-31446"&gt;&lt;h1 class="cta_title"&gt;当塾のご紹介&lt;/h1&gt;&lt;div class="cta_body"&gt;&lt;div class="cta_body_image cta_body_image_right"&gt;&lt;a href="https://natsui-sansu-juku.com/ct/intro/" target="_blank"&gt;&lt;img width="750" height="422" src="https://natsui-sansu-juku.com/wp-content/uploads/2020/06/紹介-1024x576.jpg" class="attachment-large size-large" alt="" srcset="https://natsui-sansu-juku.com/wp-content/uploads/2020/06/紹介-1024x576.jpg 1024w, https://natsui-sansu-juku.com/wp-content/uploads/2020/06/紹介-300x169.jpg 300w, https://natsui-sansu-juku.com/wp-content/uploads/2020/06/紹介-768x432.jpg 768w, https://natsui-sansu-juku.com/wp-content/uploads/2020/06/紹介-320x180.jpg 320w, https://natsui-sansu-juku.com/wp-content/uploads/2020/06/紹介.jpg 1280w" sizes="(max-width: 750px) 100vw, 750px" /&gt;&lt;/a&gt;&lt;/div&gt;&lt;div class="cta_body_txt image_exist"&gt;夏井算数塾の個別指導の他塾と異なる点や、夏井算数塾にしかないオンライン個別指導の紹介をさせていただいております。当塾にしかないシステムをぜひご覧ください！&lt;/div&gt;&lt;div class="cta_body_link"&gt;&lt;a href="https://natsui-sansu-juku.com/ct/intro/" class="btn btn-primary btn-block btn-lg" target="_blank"&gt;当塾のご紹介&lt;/a&gt;&lt;/div&gt;&lt;/div&gt;&lt;!--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2025%2F09%2F06%2Fjapans-tokushu-san-vs-the-world-why-no-other-country-teaches-math-this-way%2F&amp;amp;t=Japan%E2%80%99s%20Tokushu-san%20vs.%20the%20World%3A%20Why%20No%20Other%20Country%20Teaches%20Math%20This%20Way%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2025%2F09%2F06%2Fjapans-tokushu-san-vs-the-world-why-no-other-country-teaches-math-this-way%2F&amp;amp;text=Japan%E2%80%99s%20Tokushu-san%20vs.%20the%20World%3A%20Why%20No%20Other%20Country%20Teaches%20Math%20This%20Way%20%7C%20%E4%B8%AD%E5%AD%A6%E5%8F%97%E9%A8%93%E5%B0%82%E9%96%80%E3%80%80%E5%A4%8F%E4%BA%95%E7%AE%97%E6%95%B0%E5%A1%BE" target="_blank" &gt;&lt;span class="vk_icon_w_r_sns_x_twitter icon_sns"&gt;&lt;/span&gt;&lt;span class="sns_txt"&gt;X&lt;/span&gt;&lt;/a&gt;&lt;/li&gt;&lt;li class="sb_bluesky sb_icon"&gt;&lt;a class="sb_icon_inner" href="https://bsky.app/intent/compose?text=Japan%E2%80%99s%20Tokushu-san%20vs.%20the%20World%3A%20Why%20No%20Other%20Country%20Teaches%20Math%20This%20Way%20%7C%20%E4%B8%AD%E5%AD%A6%E5%8F%97%E9%A8%93%E5%B0%82%E9%96%80%E3%80%80%E5%A4%8F%E4%BA%95%E7%AE%97%E6%95%B0%E5%A1%BE%0Ahttps%3A%2F%2Fnatsui-sansu-juku.com%2F2025%2F09%2F06%2Fjapans-tokushu-san-vs-the-world-why-no-other-country-teaches-math-this-way%2F" target="_blank" &gt;&lt;span class="vk_icon_w_r_sns_bluesky icon_sns"&gt;&lt;/span&gt;&lt;span class="sns_txt"&gt;Bluesky&lt;/span&gt;&lt;/a&gt;&lt;/li&gt;&lt;li class="sb_hatena sb_icon"&gt;&lt;a class="sb_icon_inner" href="//b.hatena.ne.jp/add?mode=confirm&amp;url=https%3A%2F%2Fnatsui-sansu-juku.com%2F2025%2F09%2F06%2Fjapans-tokushu-san-vs-the-world-why-no-other-country-teaches-math-this-way%2F&amp;amp;title=Japan%E2%80%99s%20Tokushu-san%20vs.%20the%20World%3A%20Why%20No%20Other%20Country%20Teaches%20Math%20This%20Way%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2025%2F09%2F06%2Fjapans-tokushu-san-vs-the-world-why-no-other-country-teaches-math-this-way%2F&amp;title=Japan%E2%80%99s%20Tokushu-san%20vs.%20the%20World%3A%20Why%20No%20Other%20Country%20Teaches%20Math%20This%20Way%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sb_icon_inner"data-clipboard-text="Japan’s Tokushu-san vs. the World: Why No Other Country Teaches Math This Way | 中学受験専門　夏井算数塾 https://natsui-sansu-juku.com/2025/09/06/japans-tokushu-san-vs-the-world-why-no-other-country-teaches-math-this-way/"&gt;&lt;span class="vk_icon_w_r_sns_copy icon_sns"&gt;&lt;i class="fas fa-copy"&gt;&lt;/i&gt;&lt;/span&gt;&lt;span class="sns_txt"&gt;Copy&lt;/span&gt;&lt;/button&gt;&lt;/li&gt;&lt;/ul&gt;&lt;/div&gt;&lt;!-- [ /.socialSet ] --&gt;			
------</t>
  </si>
  <si>
    <t>https://natsui-sansu-juku.com/2025/09/14/japan-and-singapore-two-paths-to-logical-thinking-in-elementary-math/</t>
  </si>
  <si>
    <t>以下のページは不自然なワードを使用しています。
これらを適切に自然な言葉に置き換えて下さい。
なお、本文の装飾や構造は絶対に変えないでください。
【対象ページURL】
https://natsui-sansu-juku.com/2025/09/14/japan-and-singapore-two-paths-to-logical-thinking-in-elementary-math/
【検出された不自然ワード】
（検出なし）
【本文】
------
&lt;p&gt;Imagine two ten-year-old children. One is in Tokyo, the other in Singapore. Both are sitting in their classrooms, facing mathematics problems that would surprise most parents around the world. While children in many countries at this age are still practicing multiplication tables or learning long division, these two are already dealing with abstraction, logic, and complex problem-solving.&lt;/p&gt;
&lt;p&gt;Japan and Singapore stand out internationally for their elementary mathematics education. Year after year, Singapore tops global assessments such as TIMSS (Trends in International Mathematics and Science Study), while Japan has a long tradition of preparing students for rigorous junior high entrance exams. What is less known outside Asia is that &lt;strong&gt;both systems introduce abstract reasoning around the age of ten&lt;/strong&gt;, but they do so in completely different ways.&lt;/p&gt;
&lt;p&gt;In Singapore, students rely on a visual method known as the &lt;em&gt;bar model&lt;/em&gt; to represent relationships between quantities. This tool makes complex problems accessible to all learners. In Japan, children encounter a family of problem types called &lt;em&gt;Tokushu-san&lt;/em&gt; (“special problems”), such as the famous &lt;em&gt;Crane and Tortoise&lt;/em&gt; puzzle, where they learn systematic procedures to reach logical solutions.&lt;/p&gt;
&lt;p&gt;These two approaches—one emphasizing visualization, the other emphasizing structured logical patterns—show how different cultural and educational philosophies can lead to the same goal: &lt;strong&gt;helping children build the foundations of mathematical reasoning earlier than almost anywhere else in the world&lt;/strong&gt;.&lt;/p&gt;
&lt;p&gt;In this article, we will explore the paths taken by Japan and Singapore, compare their methods, and reflect on what the world can learn from these two giants of elementary mathematics.&lt;/p&gt;
&lt;h2&gt;Singapore’s Bar Model: Making the Invisible Visible&lt;/h2&gt;
&lt;p&gt;One of the most distinctive features of Singapore’s mathematics curriculum is the &lt;strong&gt;bar model method&lt;/strong&gt;. This approach was introduced in the 1980s, when Singapore’s Ministry of Education restructured its curriculum to focus on problem solving rather than rote calculation. The guiding principle was clear: if students could &lt;em&gt;visualize&lt;/em&gt; a problem, they could understand it more deeply and solve it more confidently.&lt;/p&gt;
&lt;p&gt;The bar model is essentially a simple diagram—a set of rectangles used to represent quantities and their relationships. Yet this simple tool has transformed how generations of Singaporean children approach mathematics. Instead of memorizing formulas or rushing into algebraic symbols, children are taught to “draw the problem” first. This act of drawing helps them break down complex word problems into manageable parts.&lt;/p&gt;
&lt;h3&gt;How the Bar Model Works&lt;/h3&gt;
&lt;p&gt;Consider a typical problem: “Alice has 120 apples. She gives 3/5 of them to her friend. How many apples does she give away, and how many remain?”&lt;/p&gt;
&lt;p&gt;A Singaporean student would begin by drawing a bar divided into five equal parts, shading three of them to represent the portion given away. With the problem now visual, the calculations become straightforward. Instead of juggling fractions and multiplication abstractly, the child sees the ratio directly and solves with confidence.&lt;/p&gt;
&lt;p&gt;This method extends to much harder problems, including ratio, proportion, and even algebraic reasoning. By the end of primary school, students can tackle problems that would normally appear in lower secondary education elsewhere.&lt;/p&gt;
&lt;h3&gt;Strength in Accessibility&lt;/h3&gt;
&lt;p&gt;The brilliance of the bar model lies in its universality. Every child, regardless of ability, can pick up a pencil and sketch rectangles. Teachers emphasize that the diagram is not an optional aid but a core part of mathematical reasoning. In fact, many official textbooks—such as &lt;em&gt;My Pals Are Here!&lt;/em&gt;—are built around step-by-step use of the bar model. Sample problems always include illustrations, reinforcing the habit of visual thinking.&lt;/p&gt;
&lt;p&gt;This accessibility also levels the playing field. While some students might excel at symbolic manipulation, others rely more on spatial and visual strengths. The bar model allows both groups to succeed, ensuring that mathematical understanding does not depend on early algebraic fluency alone.&lt;/p&gt;
&lt;h3&gt;Assessment and National Exams&lt;/h3&gt;
&lt;p&gt;The importance of the bar model is visible in the national Primary School Leaving Examination (PSLE), taken at the end of grade six. Many word problems on this high-stakes test are practically impossible to solve quickly without bar models. As a result, drawing diagrams has become second nature for students, as natural as writing equations for children in other countries.&lt;/p&gt;
&lt;h3&gt;Philosophy Behind the Method&lt;/h3&gt;
&lt;p&gt;At its core, the bar model embodies Singapore’s philosophy of mathematics education: &lt;strong&gt;problem solving first&lt;/strong&gt;. Rather than treating problem solving as the application of learned formulas, Singapore teaches children that solving means &lt;em&gt;understanding&lt;/em&gt;—and understanding often begins with seeing. This philosophy has not only improved test scores but has also given Singaporean students a global reputation for clarity of thought.&lt;/p&gt;
&lt;h2&gt;Japan’s Tokushu-san: Training Logic Through Patterns&lt;/h2&gt;
&lt;p&gt;While Singapore makes mathematics visible through diagrams, Japan takes a very different route. Around the age of ten, Japanese children—especially those preparing for competitive junior high entrance exams—encounter a family of problems called &lt;em&gt;Tokushu-san&lt;/em&gt;, or “special problems.” These problems are not part of the official national curriculum but are deeply embedded in the country’s private education culture, shaping how students and parents think about mathematics.&lt;/p&gt;
&lt;h3&gt;The World of Tokushu-san&lt;/h3&gt;
&lt;p&gt;Tokushu-san refers to a set of problem archetypes, each with a distinctive structure and method of solution. Some of the most well-known include:&lt;/p&gt;
&lt;ul&gt;
&lt;li&gt;&lt;strong&gt;Tsurukame-zan (Crane and Tortoise problem):&lt;/strong&gt; Given the total number of heads and legs, determine how many cranes and tortoises are present. This classic problem introduces systems of equations without algebraic notation.&lt;/li&gt;
&lt;li&gt;&lt;strong&gt;Tabibito-zan (Traveler problem):&lt;/strong&gt; Two travelers start from different locations at different times and speeds. When and where do they meet? This trains children to think about relative speed and time.&lt;/li&gt;
&lt;li&gt;&lt;strong&gt;Ryuusui-zan (River current problem):&lt;/strong&gt; A boat travels upstream and downstream at different speeds. How fast is the current? This develops sensitivity to multiple conditions acting simultaneously.&lt;/li&gt;
&lt;/ul&gt;
&lt;p&gt;These problems might sound like riddles or brainteasers, but in Japan they are treated systematically. Each type has a standard diagram, a step-by-step solution procedure, and a variety of difficulty levels. Children practice them repeatedly until the logical structure becomes second nature.&lt;/p&gt;
&lt;h3&gt;Logic Through Structured Patterns&lt;/h3&gt;
&lt;p&gt;What makes Tokushu-san unique is its emphasis on &lt;strong&gt;formalized solution patterns&lt;/strong&gt;. For instance, in the Crane and Tortoise problem, students learn to visualize differences: if all animals were tortoises, how many legs would there be? How many “extra” legs appear, and how do those extras correspond to cranes? This method encourages proportional reasoning and algebraic thought, long before students formally encounter algebra in middle school.&lt;/p&gt;
&lt;p&gt;In this sense, Tokushu-san serves as a hidden bridge between arithmetic and algebra. Children manipulate numbers concretely, but the underlying reasoning mirrors the logic of equations and variables. The problems are therefore less about memorization and more about internalizing logical frameworks through practice.&lt;/p&gt;
&lt;h3&gt;Cultural and Educational Context&lt;/h3&gt;
&lt;p&gt;The prominence of Tokushu-san is closely tied to Japan’s culture of selective junior high entrance exams. Families aiming for prestigious schools invest in &lt;em&gt;juku&lt;/em&gt; (cram schools), where these problem types are a staple of preparation. The problems demand not only calculation skills but also speed, accuracy, and composure under pressure—traits valued in the competitive exam culture.&lt;/p&gt;
&lt;p&gt;Yet beyond test preparation, many Japanese educators argue that Tokushu-san nurtures essential thinking habits: breaking down conditions, handling multiple constraints, and reasoning systematically. These are skills that extend far beyond the exam hall, into science, engineering, and everyday problem solving.&lt;/p&gt;
&lt;h3&gt;Why It Works&lt;/h3&gt;
&lt;p&gt;Tokushu-san may appear old-fashioned or unnecessarily tricky to outsiders. However, its pedagogical strength lies in &lt;strong&gt;pattern recognition&lt;/strong&gt;. By solving dozens of variations of each archetype, children develop a repertoire of logical templates. When faced with a new problem, they can quickly identify its structure and recall the reasoning pathway that fits. In this way, Japanese mathematics education trains students not just to solve problems, but to &lt;em&gt;classify&lt;/em&gt; and &lt;em&gt;strategize&lt;/em&gt;—a higher-order cognitive skill rarely emphasized in elementary classrooms elsewhere.&lt;/p&gt;
&lt;h2&gt;Shared Goal, Different Tools&lt;/h2&gt;
&lt;p&gt;At first glance, Singapore’s bar model and Japan’s Tokushu-san could not be more different. One relies on &lt;strong&gt;visualization&lt;/strong&gt; through diagrams, the other on &lt;strong&gt;formalized logical patterns&lt;/strong&gt;. Yet, when viewed from a broader perspective, both share the same educational goal: introducing children to abstract reasoning around the age of ten, earlier than almost anywhere else in the world.&lt;/p&gt;
&lt;h3&gt;What They Have in Common&lt;/h3&gt;
&lt;ul&gt;
&lt;li&gt;&lt;strong&gt;Early Abstraction:&lt;/strong&gt; Both systems push students beyond basic arithmetic by the upper elementary years, requiring them to interpret and manipulate relationships rather than just numbers.&lt;/li&gt;
&lt;li&gt;&lt;strong&gt;Problem-Solving Emphasis:&lt;/strong&gt; Non-routine, multi-step problems are central. Children are encouraged to think rather than apply memorized formulas blindly.&lt;/li&gt;
&lt;li&gt;&lt;strong&gt;Logical Explanation:&lt;/strong&gt; Teachers in both contexts require students to justify their reasoning—whether by sketching a bar model or by outlining the steps of a Tokushu-san solution.&lt;/li&gt;
&lt;li&gt;&lt;strong&gt;Preparation for Secondary Math:&lt;/strong&gt; Each system bridges arithmetic to algebra in its own way, ensuring students enter middle school with a conceptual foundation already in place.&lt;/li&gt;
&lt;/ul&gt;
&lt;h3&gt;Key Differences&lt;/h3&gt;
&lt;ul&gt;
&lt;li&gt;&lt;strong&gt;Accessibility vs. Efficiency:&lt;/strong&gt; The bar model is designed as a universal tool, ensuring that every child can visualize and grasp concepts. Tokushu-san, by contrast, trains efficiency through repeated exposure to structured patterns.&lt;/li&gt;
&lt;li&gt;&lt;strong&gt;Philosophy of Learning:&lt;/strong&gt; Singapore prioritizes &lt;em&gt;understanding first&lt;/em&gt;—make the invisible visible, then calculate. Japan emphasizes &lt;em&gt;discipline through repetition&lt;/em&gt;—learn the logical form until it becomes second nature.&lt;/li&gt;
&lt;li&gt;&lt;strong&gt;Role in Curriculum:&lt;/strong&gt; The bar model is part of Singapore’s official national syllabus and appears in textbooks and exams. Tokushu-san, while deeply influential, exists mostly in the supplementary world of cram schools and entrance exams, outside the formal government curriculum.&lt;/li&gt;
&lt;/ul&gt;
&lt;h3&gt;A Complementary Pair&lt;/h3&gt;
&lt;p&gt;Interestingly, these two approaches can be seen as complementary rather than contradictory. The bar model nurtures inclusivity: no child is left behind because the visual method provides entry points for all learners. Tokushu-san cultivates sharpness: children learn to detect patterns quickly and apply structured reasoning under time pressure. Together, they represent two faces of mathematical education—accessibility and rigor—that the world often struggles to balance.&lt;/p&gt;
&lt;h2&gt;Educational Implications&lt;/h2&gt;
&lt;p&gt;What lessons can the world learn from Japan’s Tokushu-san and Singapore’s bar model? Although born in different contexts, both systems provide powerful insights into how children develop logical thinking at an early age.&lt;/p&gt;
&lt;h3&gt;Singapore’s Contribution: Universal Comprehension&lt;/h3&gt;
&lt;p&gt;The bar model shows the importance of &lt;strong&gt;accessibility&lt;/strong&gt;. By lowering the entry barrier to abstract concepts, Singapore ensures that all children—not only the mathematically gifted—can engage in problem solving. The bar model democratizes mathematics, proving that visual reasoning is not merely a crutch but a legitimate cognitive tool. This philosophy resonates strongly in international discussions on equity in education.&lt;/p&gt;
&lt;h3&gt;Japan’s Contribution: Structured Logical Training&lt;/h3&gt;
&lt;p&gt;Tokushu-san, on the other hand, highlights the value of &lt;strong&gt;discipline and structure&lt;/strong&gt;. By practicing a repertoire of problem archetypes, Japanese students develop an internal “library” of logical templates. This pattern-based training equips them with mental agility: when confronted with a new problem, they quickly identify its type and recall the appropriate reasoning pathway. Such training is invaluable not only for exams but also for science, engineering, and professional problem solving later in life.&lt;/p&gt;
&lt;h3&gt;Beyond National Borders&lt;/h3&gt;
&lt;p&gt;For educators worldwide, the key takeaway is that &lt;strong&gt;abstraction is not too advanced for children&lt;/strong&gt;. Both Japan and Singapore prove that ten-year-olds are capable of reasoning about unknowns, multiple conditions, and proportional relationships—skills many countries delay until middle school or later. The challenge is not whether children can handle abstraction, but how best to introduce it: through visualization, through structured patterns, or through a combination of both.&lt;/p&gt;
&lt;h3&gt;Bridging to the Future&lt;/h3&gt;
&lt;p&gt;In the era of STEM and artificial intelligence, these lessons are more relevant than ever. Visual modeling connects naturally to fields like data science and design thinking. Structured problem archetypes echo the logic of algorithms and programming. In this sense, what may appear to be “traditional” Asian math practices are in fact deeply aligned with the skills needed for the 21st century.&lt;/p&gt;
&lt;h2&gt;Conclusion&lt;/h2&gt;
&lt;p&gt;Japan and Singapore, two small countries on the edge of Asia, have shown the world that it is possible to introduce abstract mathematical thinking to children much earlier than many educators once believed. Their methods are different—one visual, one structural—but their impact is the same: empowering ten-year-olds to think logically and systematically about complex problems.&lt;/p&gt;
&lt;p&gt;Singapore’s bar model emphasizes inclusivity, ensuring that every student can access difficult concepts through clear visualization. Japan’s Tokushu-san emphasizes rigor, challenging students to master logical forms through disciplined practice. These are not competing approaches but complementary ones, offering valuable perspectives on how mathematics education can serve diverse goals.&lt;/p&gt;
&lt;p&gt;For policymakers and educators worldwide, the question is not &lt;em&gt;whether&lt;/em&gt; children are capable of abstraction, but &lt;em&gt;how&lt;/em&gt; we design pathways to help them succeed. Should we provide universal tools that make ideas visible, or train mental agility through structured problem types? Or perhaps the true answer lies in blending both philosophies to create a richer, more resilient mathematical education.&lt;/p&gt;
&lt;p&gt;As global challenges demand ever more analytical and logical skills, the experiences of Japan and Singapore remind us that the seeds of advanced reasoning can—and perhaps should—be planted in childhood. At age ten, the journey into abstraction begins. And how we guide that journey may determine not only test scores, but the problem-solving capacity of the next generation.&lt;/p&gt;
&lt;div class="veu_followSet"&gt;
	&lt;div class="followSet_body"&gt;
	&lt;p class="followSet_title"&gt;Follow me!&lt;/p&gt;
		&lt;div class="followSet_fb_page"&gt;
		&lt;div class="fb-like" data-href="https://ja-jp.facebook.com/natsui.juku" data-layout="button_count" data-action="like" data-show-faces="false" data-share="false"&gt;&lt;/div&gt;
		&lt;/div&gt;
&lt;div class="follow_feedly"&gt;&lt;a href="https://feedly.com/i/subscription/feed/https://natsui-sansu-juku.com/feed/" target="blank"&gt;&lt;img decoding="async" id="feedlyFollow" src="https://s3.feedly.com/img/follows/feedly-follow-rectangle-volume-small_2x.png" alt="follow us in feedly" width="66" height="20"&gt;&lt;/a&gt;&lt;/div&gt;
&lt;/div&gt;&lt;!-- [ /.followSet_body ] --&gt;&lt;/div&gt;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2025%2F09%2F14%2Fjapan-and-singapore-two-paths-to-logical-thinking-in-elementary-math%2F&amp;amp;t=Japan%20and%20Singapore%3A%20Two%20Paths%20to%20Logical%20Thinking%20in%20Elementary%20Math%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2025%2F09%2F14%2Fjapan-and-singapore-two-paths-to-logical-thinking-in-elementary-math%2F&amp;amp;text=Japan%20and%20Singapore%3A%20Two%20Paths%20to%20Logical%20Thinking%20in%20Elementary%20Math%20%7C%20%E4%B8%AD%E5%AD%A6%E5%8F%97%E9%A8%93%E5%B0%82%E9%96%80%E3%80%80%E5%A4%8F%E4%BA%95%E7%AE%97%E6%95%B0%E5%A1%BE" target="_blank" &gt;&lt;span class="vk_icon_w_r_sns_x_twitter icon_sns"&gt;&lt;/span&gt;&lt;span class="sns_txt"&gt;X&lt;/span&gt;&lt;/a&gt;&lt;/li&gt;&lt;li class="sb_bluesky sb_icon"&gt;&lt;a class="sb_icon_inner" href="https://bsky.app/intent/compose?text=Japan%20and%20Singapore%3A%20Two%20Paths%20to%20Logical%20Thinking%20in%20Elementary%20Math%20%7C%20%E4%B8%AD%E5%AD%A6%E5%8F%97%E9%A8%93%E5%B0%82%E9%96%80%E3%80%80%E5%A4%8F%E4%BA%95%E7%AE%97%E6%95%B0%E5%A1%BE%0Ahttps%3A%2F%2Fnatsui-sansu-juku.com%2F2025%2F09%2F14%2Fjapan-and-singapore-two-paths-to-logical-thinking-in-elementary-math%2F" target="_blank" &gt;&lt;span class="vk_icon_w_r_sns_bluesky icon_sns"&gt;&lt;/span&gt;&lt;span class="sns_txt"&gt;Bluesky&lt;/span&gt;&lt;/a&gt;&lt;/li&gt;&lt;li class="sb_hatena sb_icon"&gt;&lt;a class="sb_icon_inner" href="//b.hatena.ne.jp/add?mode=confirm&amp;url=https%3A%2F%2Fnatsui-sansu-juku.com%2F2025%2F09%2F14%2Fjapan-and-singapore-two-paths-to-logical-thinking-in-elementary-math%2F&amp;amp;title=Japan%20and%20Singapore%3A%20Two%20Paths%20to%20Logical%20Thinking%20in%20Elementary%20Math%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2025%2F09%2F14%2Fjapan-and-singapore-two-paths-to-logical-thinking-in-elementary-math%2F&amp;title=Japan%20and%20Singapore%3A%20Two%20Paths%20to%20Logical%20Thinking%20in%20Elementary%20Math%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sb_icon_inner"data-clipboard-text="Japan and Singapore: Two Paths to Logical Thinking in Elementary Math | 中学受験専門　夏井算数塾 https://natsui-sansu-juku.com/2025/09/14/japan-and-singapore-two-paths-to-logical-thinking-in-elementary-math/"&gt;&lt;span class="vk_icon_w_r_sns_copy icon_sns"&gt;&lt;i class="fas fa-copy"&gt;&lt;/i&gt;&lt;/span&gt;&lt;span class="sns_txt"&gt;Copy&lt;/span&gt;&lt;/button&gt;&lt;/li&gt;&lt;/ul&gt;&lt;/div&gt;&lt;!-- [ /.socialSet ] --&gt;			
------</t>
  </si>
  <si>
    <t>https://natsui-sansu-juku.com/5master/</t>
  </si>
  <si>
    <t>以下のページは不自然なワードを使用しています。
これらを適切に自然な言葉に置き換えて下さい。
なお、本文の装飾や構造は絶対に変えないでください。
【対象ページURL】
https://natsui-sansu-juku.com/5master/
【検出された不自然ワード】
（検出なし）
【本文】
------
&lt;p&gt;夏井算数塾では、小学５年生を対象とした集団授業「小５算数マスター講座」を【オンライン・集団授業】として開講します。&lt;br data-start="80" data-end="83" /&gt;小学５年生のカリキュラムも後半に入り、得意・不得意がはっきりしてくる時期です。６年生に不安を持ち越さないためにも、このタイミングでしっかりと学び直しましょう。&lt;br /&gt;
夏井算数塾の指導方針や講座の全体像は、&lt;a href="https://natsui-sansu-juku.com/" target="_blank" rel="noopener"&gt;&lt;strong&gt;全体像はこちら&lt;/strong&gt;&lt;/a&gt;でご確認ください。&lt;/p&gt;
&lt;h2&gt;実施要綱&lt;/h2&gt;
&lt;p&gt;オンラインでの講座となります。１ヶ月かけてそれぞれの単元を余すところなく復習していきます。&lt;br /&gt;
※お通いの塾によっては既習単元ではないこともありますが、初修の方も含まれている前提で授業は実施致します。&lt;/p&gt;
&lt;h3&gt;10月　小５算数マスター講座(①立体図形)&lt;/h3&gt;
&lt;p&gt;～内容～&lt;br /&gt;
・基本立体・柱体の求積(体積/表面積)&lt;br /&gt;
・すい体・回転体の求積(体積/表面積)&lt;br /&gt;
・水そうとグラフ&lt;br /&gt;
・いろいろな立体図形の問題&lt;/p&gt;
&lt;h3&gt;11月　小５算数マスター講座(②平面図形)&lt;/h3&gt;
&lt;p&gt;～内容～&lt;br /&gt;
・基本図形の求積&lt;br /&gt;
・相似と面積の関係&lt;br /&gt;
・比を使った平面図形の求積&lt;br /&gt;
・図形の回転移動・転がり移動&lt;/p&gt;
&lt;h3&gt;12月　小５算数マスター講座(③場合の数・速さと比)&lt;/h3&gt;
&lt;p&gt;～内容～&lt;br /&gt;
・場合の数の数え上げ方&lt;br /&gt;
・場合の数の計算の仕方&lt;br /&gt;
・比で解く速さ&lt;br /&gt;
・速さの難問パターン&lt;/p&gt;
&lt;h2&gt;夏井算数塾≪小５算数マスター講座≫特徴&lt;/h2&gt;
&lt;h3&gt;１．黒板授業では再現できないスピード感&lt;/h3&gt;
&lt;p&gt;黒板に授業内容を書く時間・書かれた内容をノートに写す時間を大幅に削減し、授業時間の最大効率化を目指します。&lt;/p&gt;
&lt;h3&gt;２．「聞いているだけのオンライン授業」ではない！&lt;/h3&gt;
&lt;p&gt;オンライン授業にありがちな「一方通行の授業」では理解が進まないことも多いです。&lt;br /&gt;
生徒さんの表情と手元のノートを同時に確認しながら授業を進めますので、双方向性を担保した授業を実施します。&lt;br /&gt;
(スマホ＋タブレット　または　ＰＣ＋スマホ　の２機材をご準備頂く必要があります。)&lt;/p&gt;
&lt;h3&gt;対象&lt;/h3&gt;
&lt;p&gt;中学受験を目指す小学５年生&lt;/p&gt;
&lt;h3&gt;定員&lt;/h3&gt;
&lt;p&gt;上限16名&lt;/p&gt;
&lt;h3&gt;指導料&lt;/h3&gt;
&lt;div class="rounded"&gt;全４回　￥23,760-(税込)&lt;br /&gt;
※初回指導日の前日までに、振込にてお支払い頂きますようお願い申し上げます。&lt;/div&gt;
&lt;h3&gt;スケジュール&lt;/h3&gt;
&lt;p&gt;10・11・12月の第１~第４日曜日、12:30~14:00となります。&lt;/p&gt;
&lt;h5&gt;【10月：①立体図形】&lt;/h5&gt;
&lt;p&gt;10/03(日)12:30~14:00&lt;br /&gt;
10/10(日)12:30~14:00&lt;br /&gt;
10/17(日)12:30~14:00&lt;br /&gt;
10/24(日)12:30~14:00&lt;/p&gt;
&lt;h5&gt;【11月：②平面図形】&lt;/h5&gt;
&lt;p&gt;11/07(日)12:30~14:00&lt;br /&gt;
11/14(日)12:30~14:00&lt;br /&gt;
11/21(日)12:30~14:00&lt;br /&gt;
11/28(日)12:30~14:00&lt;/p&gt;
&lt;h5&gt;【12月：③場合の数・速さと比】&lt;/h5&gt;
&lt;p&gt;12/05(日)12:30~14:00&lt;br /&gt;
12/12(日)12:30~14:00&lt;br /&gt;
12/19(日)12:30~14:00&lt;br /&gt;
12/26(日)12:30~14:00&lt;/p&gt;
&lt;h3&gt;会場&lt;/h3&gt;
&lt;p&gt;オンライン&lt;/p&gt;
&lt;h3&gt;担当講師&lt;/h3&gt;
&lt;p&gt;夏井算数塾代表の夏井が担当いたします。&lt;/p&gt;
&lt;h3&gt;夏井　一成(ナツイ　カズナリ)&lt;/h3&gt;
&lt;p&gt;&lt;img fetchpriority="high" decoding="async" class="size-medium wp-image-49 alignleft" src="https://natsui-sansu-juku.com/wp-content/uploads/2016/12/natsui-214x300.jpg" alt="natsui" width="214" height="300" srcset="https://natsui-sansu-juku.com/wp-content/uploads/2016/12/natsui-214x300.jpg 214w, https://natsui-sansu-juku.com/wp-content/uploads/2016/12/natsui-731x1024.jpg 731w, https://natsui-sansu-juku.com/wp-content/uploads/2016/12/natsui.jpg 760w" sizes="(max-width: 214px) 100vw, 214px" /&gt;&lt;/p&gt;
&lt;p&gt;私立&lt;span style="color: #008000;"&gt;ラ・サール&lt;/span&gt;中学校，同高等学校，&lt;span style="color: #008000;"&gt;京都大学教育学部&lt;/span&gt;教育科学科，&lt;span style="color: #008000;"&gt;システムエンジニア&lt;/span&gt;を経て「教育屋さん」としてのキャリアを重ねる。&lt;br /&gt;
中学受験指導キャリアの皮切りは、大学１回生の頃に始めた&lt;span style="color: #008000;"&gt;関西某大手進学塾&lt;/span&gt;の算数担当講師。主に最難関校向けの講座を担当し、多くの小学生の中学受験を指導。&lt;br /&gt;
以後、関西，関東，大手，中小を問わず様々な現場で中学受験指導に携わる。主に、最難関対策(関西：&lt;span style="color: #008000;"&gt;灘・東大寺・洛南・星光&lt;/span&gt;，関東：&lt;span style="color: #008000;"&gt;開成・麻布・駒場東邦・栄光学園・桜蔭・雙葉・慶應・早稲田など&lt;/span&gt;)の講義を担当している。&lt;/p&gt;
&lt;p&gt;また、「安価で効果の高い教育にはＩＴツールが必須」との思いから、教育のICT化についても関心を持って活動を行い、&lt;br /&gt;
■NPO法人キッズドア「Global Stream～東北の未来を創るグローバル基礎教育プロジェクト～」プロジェクトマネージャー&lt;br /&gt;
■株式会社シンドバッド・インターナショナル「StudyTown 小学生」過去問解説講義担当などを歴任。&lt;/p&gt;
&lt;p&gt;「より良い教育手法の確立」を目指して、様々な分野で精力的に活動を続けている。&lt;/p&gt;
&lt;h3&gt;講義サンプル&lt;/h3&gt;
&lt;p&gt;&lt;iframe title="510-11　立体図形(2)【サピックスの算数を15分で授業してみた】" width="750" height="422" src="https://www.youtube.com/embed/m9KbpWUobY8?feature=oembed" frameborder="0" allow="accelerometer; autoplay; clipboard-write; encrypted-media; gyroscope; picture-in-picture; web-share" referrerpolicy="strict-origin-when-cross-origin" allowfullscreen&gt;&lt;/iframe&gt;&lt;/p&gt;
&lt;h2&gt;お申込みフォーム&lt;/h2&gt;
&lt;div class="wpcf7 no-js" id="wpcf7-f31660-p31656-o1" lang="ja" dir="ltr" data-wpcf7-id="31660"&gt;
&lt;div class="screen-reader-response"&gt;&lt;p role="status" aria-live="polite" aria-atomic="true"&gt;&lt;/p&gt; &lt;ul&gt;&lt;/ul&gt;&lt;/div&gt;
&lt;form action="/5master/#wpcf7-f31660-p31656-o1" method="post" class="wpcf7-form init" aria-label="コンタクトフォーム" novalidate="novalidate" data-status="init"&gt;
&lt;fieldset class="hidden-fields-container"&gt;&lt;input type="hidden" name="_wpcf7" value="31660" /&gt;&lt;input type="hidden" name="_wpcf7_version" value="6.1.4" /&gt;&lt;input type="hidden" name="_wpcf7_locale" value="ja" /&gt;&lt;input type="hidden" name="_wpcf7_unit_tag" value="wpcf7-f31660-p31656-o1" /&gt;&lt;input type="hidden" name="_wpcf7_container_post" value="31656" /&gt;&lt;input type="hidden" name="_wpcf7_posted_data_hash" value="" /&gt;&lt;input type="hidden" name="_wpcf7_recaptcha_response" value="" /&gt;
&lt;/fieldset&gt;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&lt;p&gt;電話番号(必須)&lt;br /&gt;
&lt;span class="wpcf7-form-control-wrap" data-name="tel-572"&gt;&lt;input size="40" maxlength="400" class="wpcf7-form-control wpcf7-tel wpcf7-validates-as-required wpcf7-text wpcf7-validates-as-tel" aria-required="true" aria-invalid="false" value="" type="tel" name="tel-572" /&gt;&lt;/span&gt;
&lt;/p&gt;
&lt;p&gt;日程選択(必須・複数選択可能です)&lt;br /&gt;
&lt;span class="wpcf7-form-control-wrap" data-name="checkbox-423"&gt;&lt;span class="wpcf7-form-control wpcf7-checkbox wpcf7-validates-as-required"&gt;&lt;span class="wpcf7-list-item first"&gt;&lt;span class="wpcf7-list-item-label"&gt;10月：①立体図形&lt;/span&gt;&lt;input type="checkbox" name="checkbox-423[]" value="10月：①立体図形" /&gt;&lt;/span&gt;&lt;span class="wpcf7-list-item"&gt;&lt;span class="wpcf7-list-item-label"&gt;11月：②平面図形&lt;/span&gt;&lt;input type="checkbox" name="checkbox-423[]" value="11月：②平面図形" /&gt;&lt;/span&gt;&lt;span class="wpcf7-list-item last"&gt;&lt;span class="wpcf7-list-item-label"&gt;12月：③場合の数・速さと比&lt;/span&gt;&lt;input type="checkbox" name="checkbox-423[]" value="12月：③場合の数・速さと比" /&gt;&lt;/span&gt;&lt;/span&gt;&lt;/span&gt;
&lt;/p&gt;
&lt;p&gt;&lt;label&gt; 備考&lt;br /&gt;
&lt;span class="wpcf7-form-control-wrap" data-name="your-message"&gt;&lt;textarea cols="40" rows="10" maxlength="2000" class="wpcf7-form-control wpcf7-textarea" aria-invalid="false" name="your-message"&gt;&lt;/textarea&gt;&lt;/span&gt; &lt;/label&gt;
&lt;/p&gt;
&lt;p&gt;&lt;input class="wpcf7-form-control wpcf7-submit has-spinner" type="submit" value="送信" /&gt;
&lt;/p&gt;&lt;div class="wpcf7-response-output" aria-hidden="true"&gt;&lt;/div&gt;
&lt;/form&gt;
&lt;/div&gt;
&lt;section class="veu_cta" id="veu_cta-31796"&gt;&lt;h1 class="cta_title"&gt;動画：中学受験Q&amp;A&lt;/h1&gt;&lt;div class="cta_body"&gt;&lt;div class="cta_body_image cta_body_image_right"&gt;&lt;a href="https://natsui-sansu-juku.com/ct/%e4%b8%ad%e5%ad%a6%e5%8f%97%e9%a8%93q%ef%bc%86%ef%bd%81/"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image_exist"&gt;中学受験についての親御さんの悩みやお子さんの問題に答えるQ&amp;amp;A動画です。経験に基づくアドバイスを通じて、中学受験に関する情報とサポートを提供しています。&lt;/div&gt;&lt;div class="cta_body_link"&gt;&lt;a href="https://natsui-sansu-juku.com/ct/%e4%b8%ad%e5%ad%a6%e5%8f%97%e9%a8%93q%ef%bc%86%ef%bd%81/" class="btn btn-primary btn-block btn-lg" target="_blank"&gt;動画：中学受験Q&amp;amp;A&lt;/a&gt;&lt;/div&gt;&lt;/div&gt;&lt;!--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5master%2F&amp;amp;t=%E5%B0%8F%EF%BC%95%E7%AE%97%E6%95%B0%E3%83%9E%E3%82%B9%E3%82%BF%E3%83%BC%E8%AC%9B%E5%BA%A7%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5master%2F&amp;amp;text=%E5%B0%8F%EF%BC%95%E7%AE%97%E6%95%B0%E3%83%9E%E3%82%B9%E3%82%BF%E3%83%BC%E8%AC%9B%E5%BA%A7%20%7C%20%E4%B8%AD%E5%AD%A6%E5%8F%97%E9%A8%93%E5%B0%82%E9%96%80%E3%80%80%E5%A4%8F%E4%BA%95%E7%AE%97%E6%95%B0%E5%A1%BE" target="_blank" &gt;&lt;span class="vk_icon_w_r_sns_x_twitter icon_sns"&gt;&lt;/span&gt;&lt;span class="sns_txt"&gt;X&lt;/span&gt;&lt;/a&gt;&lt;/li&gt;&lt;li class="sb_bluesky sb_icon"&gt;&lt;a class="sb_icon_inner" href="https://bsky.app/intent/compose?text=%E5%B0%8F%EF%BC%95%E7%AE%97%E6%95%B0%E3%83%9E%E3%82%B9%E3%82%BF%E3%83%BC%E8%AC%9B%E5%BA%A7%20%7C%20%E4%B8%AD%E5%AD%A6%E5%8F%97%E9%A8%93%E5%B0%82%E9%96%80%E3%80%80%E5%A4%8F%E4%BA%95%E7%AE%97%E6%95%B0%E5%A1%BE%0Ahttps%3A%2F%2Fnatsui-sansu-juku.com%2F5master%2F" target="_blank" &gt;&lt;span class="vk_icon_w_r_sns_bluesky icon_sns"&gt;&lt;/span&gt;&lt;span class="sns_txt"&gt;Bluesky&lt;/span&gt;&lt;/a&gt;&lt;/li&gt;&lt;li class="sb_hatena sb_icon"&gt;&lt;a class="sb_icon_inner" href="//b.hatena.ne.jp/add?mode=confirm&amp;url=https%3A%2F%2Fnatsui-sansu-juku.com%2F5master%2F&amp;amp;title=%E5%B0%8F%EF%BC%95%E7%AE%97%E6%95%B0%E3%83%9E%E3%82%B9%E3%82%BF%E3%83%BC%E8%AC%9B%E5%BA%A7%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sb_icon_inner"data-clipboard-text="小５算数マスター講座 | 中学受験専門　夏井算数塾 https://natsui-sansu-juku.com/5master/"&gt;&lt;span class="vk_icon_w_r_sns_copy icon_sns"&gt;&lt;i class="fas fa-copy"&gt;&lt;/i&gt;&lt;/span&gt;&lt;span class="sns_txt"&gt;Copy&lt;/span&gt;&lt;/button&gt;&lt;/li&gt;&lt;/ul&gt;&lt;/div&gt;&lt;!-- [ /.socialSet ] --&gt;	
------</t>
  </si>
  <si>
    <t>https://natsui-sansu-juku.com/category/未分類/</t>
  </si>
  <si>
    <t>以下のページは不自然なワードを使用しています。
これらを適切に自然な言葉に置き換えて下さい。
なお、本文の装飾や構造は絶対に変えないでください。
【対象ページURL】
https://natsui-sansu-juku.com/category/未分類/
【検出された不自然ワード】
（検出なし）
【本文】
------
------</t>
  </si>
  <si>
    <t>https://natsui-sansu-juku.com/col_blog/</t>
  </si>
  <si>
    <t>以下のページは不自然なワードを使用しています。
これらを適切に自然な言葉に置き換えて下さい。
なお、本文の装飾や構造は絶対に変えないでください。
【対象ページURL】
https://natsui-sansu-juku.com/col_blog/
【検出された不自然ワード】
（検出なし）
【本文】
------
------</t>
  </si>
  <si>
    <t>https://natsui-sansu-juku.com/col_blog/bunsyoudaibenkyouhou/</t>
  </si>
  <si>
    <t>以下のページは不自然なワードを使用しています。
これらを適切に自然な言葉に置き換えて下さい。
なお、本文の装飾や構造は絶対に変えないでください。
【対象ページURL】
https://natsui-sansu-juku.com/col_blog/bunsyoudaibenkyouhou/
【検出された不自然ワード】
（検出なし）
【本文】
------
&lt;p&gt;中学受験の算数を勉強していると、計算問題はスムーズに解けるのに、文章題になると急に手が止まってしまうお子さんは少なくありません。問題文が目に入っただけで「難しそう…」と感じてしまい、最初から身構えてしまうこともあります。&lt;br /&gt;
こうした苦手意識を和らげるためには、&lt;strong&gt;日頃から文章題に触れ、解く習慣をつけること&lt;/strong&gt;がとても重要です。本ページでは、算数の文章題が苦手になる原因と、その克服につながる具体的な勉強法を整理してご紹介します。&lt;/p&gt;
&lt;p&gt;文章題の解き方・頻出パターンの整理は、&lt;a href="https://natsui-sansu-juku.com/column/hub-bunshodai/" target="_blank" rel="noopener"&gt;&lt;strong&gt;文章題の解き方まとめ（全体像はこちら）&lt;/strong&gt;&lt;/a&gt;もあわせてご確認ください。&lt;/p&gt;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&lt;h2&gt;中学受験における算数・文章題の勉強法の基本&lt;/h2&gt;
&lt;p&gt;中学受験で算数の勉強を進めていると、文章題に対して苦手意識を持つお子さんは珍しくありません。&lt;br /&gt;
しかし、文章題も&lt;strong&gt;正しいステップで練習を重ねることで必ず克服できる分野&lt;/strong&gt;です。まずは、文章題の学習で押さえておきたい基本的な考え方を整理しておきましょう。&lt;/p&gt;
&lt;ul&gt;
&lt;li&gt;&lt;strong&gt;文章題は「慣れ」が非常に重要&lt;/strong&gt;（日常的に触れることで抵抗感が減る）&lt;/li&gt;
&lt;li&gt;&lt;strong&gt;分からない問題をそのまま放置しない姿勢&lt;/strong&gt;が合否を左右する&lt;/li&gt;
&lt;li&gt;&lt;strong&gt;文章の内容を正確に理解する力＝読解力&lt;/strong&gt;が問われる&lt;/li&gt;
&lt;/ul&gt;
&lt;h2&gt;算数の文章題が苦手になる主な原因&lt;/h2&gt;
&lt;p&gt;文章題が「なんとなく苦手」という状態の裏側には、次のような原因が隠れていることが多くあります。&lt;/p&gt;
&lt;ul&gt;
&lt;li&gt;分からない問題をそのままにしてしまい、&lt;strong&gt;「なぜ分からないのか」を振り返っていない&lt;/strong&gt;&lt;/li&gt;
&lt;li&gt;一度解けた問題でも、&lt;strong&gt;理解があいまいなまま先に進んでしまっている&lt;/strong&gt;&lt;/li&gt;
&lt;li&gt;文章の内容や言葉の意味、単位などを&lt;strong&gt;正確に理解できていない&lt;/strong&gt;&lt;/li&gt;
&lt;/ul&gt;
&lt;p&gt;これらの原因を一つひとつ解消していくことが、文章題克服への近道になります。&lt;/p&gt;
&lt;h2&gt;文章題を克服するための具体的な勉強法&lt;/h2&gt;
&lt;h3&gt;① 分からない原因を見つけて、必ず解決する&lt;/h3&gt;
&lt;p&gt;中学受験の算数で文章題の勉強をする際に最も大切なのは、&lt;span style="color: #ff0000;"&gt;「分からない原因をそのままにしない」&lt;/span&gt;ということです。&lt;/p&gt;
&lt;p&gt;分からない問題にバツを付けただけで終わらせてしまうと、同じタイプの問題に出会ったときにまたつまずいてしまいます。これを繰り返すと、文章題全体に対する苦手意識が強くなり、結果として&lt;strong&gt;合格が遠のいてしまう&lt;/strong&gt;ことにもつながります。&lt;/p&gt;
&lt;p&gt;そこで、まずは次のステップを徹底しましょう。&lt;/p&gt;
&lt;ul&gt;
&lt;li&gt;間違えた問題・分からなかった問題にチェックを付ける&lt;/li&gt;
&lt;li&gt;&lt;span style="color: #0000ff;"&gt;解説をしっかり読んで理解する&lt;/span&gt;&lt;/li&gt;
&lt;li&gt;教科書やノートを振り返り、必要な知識を整理し直す&lt;/li&gt;
&lt;li&gt;「なぜその式になるのか」「なぜその考え方を使うのか」を言葉で説明できるようにする&lt;/li&gt;
&lt;/ul&gt;
&lt;p&gt;この「原因を突き止めて解決する」という作業を繰り返すことで、文章題の土台となる考え方が少しずつ定着していきます。&lt;/p&gt;
&lt;h3&gt;② 同じ問題を繰り返し解き、理解を定着させる&lt;/h3&gt;
&lt;p&gt;中学受験の算数の文章題では、&lt;strong&gt;「一度理解したつもりでも、実はそこまで理解できていなかった」&lt;/strong&gt;というケースが多く見られます。1回目でなんとなく正解してしまった問題ほど、理解が不十分なことも少なくありません。&lt;/p&gt;
&lt;p&gt;そこで大切になるのが、&lt;strong&gt;問題集を繰り返し解くこと&lt;/strong&gt;です。&lt;/p&gt;
&lt;ul&gt;
&lt;li&gt;間違えた問題だけでなく、&lt;strong&gt;「なんとなく解けた問題」も解き直す&lt;/strong&gt;&lt;/li&gt;
&lt;li&gt;2回目・3回目と解く中で、&lt;span style="color: #0000ff;"&gt;自分の苦手なパターンを再認識&lt;/span&gt;する&lt;/li&gt;
&lt;li&gt;同じ単元の問題をまとめて復習し、考え方の流れを整理する&lt;/li&gt;
&lt;/ul&gt;
&lt;p&gt;このように、繰り返し学習をすることで、知識や考え方が&lt;strong&gt;「分かったつもり」から「本当に使いこなせる状態」&lt;/strong&gt;へと変わっていきます。&lt;/p&gt;
&lt;h3&gt;③ 文章の内容を正確に理解する力をつける&lt;/h3&gt;
&lt;p&gt;中学受験の算数の文章題を解くうえで、&lt;span style="color: #ff0000;"&gt;文章の内容をどれだけ正確に理解しているか&lt;/span&gt;は非常に重要です。文章題の内容を間違って読み取ってしまったり、そもそも言葉の意味が理解できていなかったりすると、どれだけ計算力があっても正解にはたどり着けません。&lt;/p&gt;
&lt;p&gt;特に意識したいポイントは次の通りです。&lt;/p&gt;
&lt;ul&gt;
&lt;li&gt;分からない言葉はその場で調べて&lt;strong&gt;意味を覚える&lt;/strong&gt;&lt;/li&gt;
&lt;li&gt;算数に特有の表現（「～より～多い」「～を等しく分ける」など）に慣れておく&lt;/li&gt;
&lt;li&gt;単位（m、cm、km、L、mL、kg、g、分、時間など）を&lt;strong&gt;正しくイメージできるようにしておく&lt;/strong&gt;&lt;/li&gt;
&lt;/ul&gt;
&lt;p&gt;特に単位については、&lt;strong&gt;「どのくらいの大きさ・長さ・重さなのか」&lt;/strong&gt;を具体的にイメージできると、文章題の理解がぐっとスムーズになります。&lt;/p&gt;
&lt;p&gt;また、文章題を読み解くには、算数だけでなく&lt;span style="color: #ff0000;"&gt;読解力&lt;/span&gt;も必要です。日本語としての意味を正確にとらえる練習をしておくことで、「何を聞かれているのか」「どの数値を使うのか」が自然と見えてくるようになります。&lt;/p&gt;
&lt;h2&gt;日常学習で意識したいポイント&lt;/h2&gt;
&lt;p&gt;文章問題は、&lt;strong&gt;日ごろから解く習慣をつけること&lt;/strong&gt;で少しずつ苦手意識を減らしていくことができます。日常の学習では、次のようなポイントを意識して取り組んでみましょう。&lt;/p&gt;
&lt;ul&gt;
&lt;li&gt;毎日の学習の中に、少しでもよいので&lt;strong&gt;文章題の時間を組み込む&lt;/strong&gt;&lt;/li&gt;
&lt;li&gt;間違えた問題は必ずチェックし、翌日以降に&lt;strong&gt;解き直す機会&lt;/strong&gt;をつくる&lt;/li&gt;
&lt;li&gt;「分からない」をそのままにせず、解説・教科書・ノートで原因を探る&lt;/li&gt;
&lt;li&gt;問題文を声に出して読み、内容を&lt;strong&gt;自分の言葉で言い換えてみる&lt;/strong&gt;&lt;/li&gt;
&lt;/ul&gt;
&lt;p&gt;こうした地道な積み重ねが、やがて文章題全体への自信につながっていきます。&lt;/p&gt;
&lt;h2&gt;まとめ：算数の文章題は「原因分析」と「習慣化」で克服できる&lt;/h2&gt;
&lt;ul&gt;
&lt;li&gt;中学受験の算数の文章題は、最初は難しく感じても、&lt;strong&gt;正しい勉強法で必ず克服できる分野&lt;/strong&gt;です。&lt;/li&gt;
&lt;li&gt;分からない問題をバツだけ付けて終わりにせず、&lt;strong&gt;原因をしっかり分析し、解説やノートで解決する姿勢&lt;/strong&gt;が大切です。&lt;/li&gt;
&lt;li&gt;一度解けた問題も含めて、&lt;strong&gt;繰り返し解くことで理解を定着&lt;/strong&gt;させましょう。&lt;/li&gt;
&lt;li&gt;文章の内容・言葉の意味・単位を正確に理解し、&lt;strong&gt;読解力を同時に鍛える&lt;/strong&gt;ことが文章題攻略の鍵です。&lt;/li&gt;
&lt;li&gt;日ごろから文章題に触れる習慣をつけることで、「難しそう…」という気持ちが少しずつ薄れ、落ち着いて問題に向き合えるようになります。&lt;/li&gt;
&lt;/ul&gt;
&lt;p&gt;焦らず一つひとつの問題と向き合い、「なぜそう考えるのか」を大切にしながら学習を進めていきましょう。&lt;/p&gt;
&lt;h2&gt;関連コラム&lt;/h2&gt;
&lt;blockquote&gt;&lt;p&gt;&lt;a href="https://natsui-sansu-juku.com/column/bunsyoudai/" target="_blank" rel="noopener noreferrer"&gt;中学受験における算数で文章題の正答率を上げるためのポイント&lt;/a&gt;&lt;/p&gt;&lt;/blockquote&gt;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bunsyoudaibenkyouhou%2F&amp;amp;t=%E4%B8%AD%E5%AD%A6%E5%8F%97%E9%A8%93%E3%81%AB%E3%81%8A%E3%81%91%E3%82%8B%E7%AE%97%E6%95%B0%E3%80%81%E6%96%87%E7%AB%A0%E9%A1%8C%E3%81%AE%E5%8B%89%E5%BC%B7%E6%B3%95%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bunsyoudaibenkyouhou%2F&amp;amp;text=%E4%B8%AD%E5%AD%A6%E5%8F%97%E9%A8%93%E3%81%AB%E3%81%8A%E3%81%91%E3%82%8B%E7%AE%97%E6%95%B0%E3%80%81%E6%96%87%E7%AB%A0%E9%A1%8C%E3%81%AE%E5%8B%89%E5%BC%B7%E6%B3%95%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3%81%AB%E3%81%8A%E3%81%91%E3%82%8B%E7%AE%97%E6%95%B0%E3%80%81%E6%96%87%E7%AB%A0%E9%A1%8C%E3%81%AE%E5%8B%89%E5%BC%B7%E6%B3%95%20%7C%20%E4%B8%AD%E5%AD%A6%E5%8F%97%E9%A8%93%E5%B0%82%E9%96%80%E3%80%80%E5%A4%8F%E4%BA%95%E7%AE%97%E6%95%B0%E5%A1%BE%0Ahttps%3A%2F%2Fnatsui-sansu-juku.com%2Fcol_blog%2Fbunsyoudaibenkyouhou%2F" target="_blank" &gt;&lt;span class="vk_icon_w_r_sns_bluesky icon_sns"&gt;&lt;/span&gt;&lt;span class="sns_txt"&gt;Bluesky&lt;/span&gt;&lt;/a&gt;&lt;/li&gt;&lt;li class="sb_hatena sb_icon"&gt;&lt;a class="sb_icon_inner" href="//b.hatena.ne.jp/add?mode=confirm&amp;url=https%3A%2F%2Fnatsui-sansu-juku.com%2Fcol_blog%2Fbunsyoudaibenkyouhou%2F&amp;amp;title=%E4%B8%AD%E5%AD%A6%E5%8F%97%E9%A8%93%E3%81%AB%E3%81%8A%E3%81%91%E3%82%8B%E7%AE%97%E6%95%B0%E3%80%81%E6%96%87%E7%AB%A0%E9%A1%8C%E3%81%AE%E5%8B%89%E5%BC%B7%E6%B3%95%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sb_icon_inner"data-clipboard-text="中学受験における算数、文章題の勉強法 | 中学受験専門　夏井算数塾 https://natsui-sansu-juku.com/col_blog/bunsyoudaibenkyouhou/"&gt;&lt;span class="vk_icon_w_r_sns_copy icon_sns"&gt;&lt;i class="fas fa-copy"&gt;&lt;/i&gt;&lt;/span&gt;&lt;span class="sns_txt"&gt;Copy&lt;/span&gt;&lt;/button&gt;&lt;/li&gt;&lt;/ul&gt;&lt;/div&gt;&lt;!-- [ /.socialSet ] --&gt;			
------</t>
  </si>
  <si>
    <t>https://natsui-sansu-juku.com/col_blog/bunsyoudaihi/</t>
  </si>
  <si>
    <t>以下のページは不自然なワードを使用しています。
これらを適切に自然な言葉に置き換えて下さい。
なお、本文の装飾や構造は絶対に変えないでください。
【対象ページURL】
https://natsui-sansu-juku.com/col_blog/bunsyoudaihi/
【検出された不自然ワード】
（検出なし）
【本文】
------
&lt;p&gt;中学受験算数の中でも「比」は、毎年のように頻出する重要単元です。その中でも特に多くの受験生を悩ませるのが、&lt;strong&gt;比の文章題&lt;/strong&gt;です。&lt;br /&gt;
このページでは、「なぜ比の文章題が難しいのか」「どこでつまずきやすいのか」「どのように克服すればよいのか」を整理し、当塾での指導方針もあわせてご紹介します。&lt;/p&gt;
&lt;p&gt;文章題全体の頻出パターンや解き方の整理は、&lt;a href="https://natsui-sansu-juku.com/column/hub-bunshodai/" target="_blank" rel="noopener noreferrer"&gt;&lt;strong&gt;文章題の解き方まとめ（全体像はこちら）&lt;/strong&gt;&lt;/a&gt;もあわせてご確認ください。&lt;/p&gt;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&lt;h2&gt;中学受験算数における比の文章題とは&lt;/h2&gt;
&lt;p&gt;中学受験の算数では、「比」は必ずと言っていいほど出題されます。特に、&lt;/p&gt;
&lt;ul&gt;
&lt;li&gt;&lt;strong&gt;文章題として出題されるケースが非常に多い&lt;/strong&gt;&lt;/li&gt;
&lt;li&gt;単純な計算問題よりも「状況の理解」と「式立て」が求められる&lt;/li&gt;
&lt;/ul&gt;
&lt;p&gt;といった特徴があり、多くの受験生にとって&lt;strong&gt;避けて通れない分野&lt;/strong&gt;です。だからこそ、比の文章題を得意にしておくことが、安定した得点につながります。&lt;/p&gt;
&lt;h2&gt;比の文章題が苦手になる理由&lt;/h2&gt;
&lt;h3&gt;数式だけなら解けるのに、文章題になると解けない&lt;/h3&gt;
&lt;p&gt;指導の現場でよく見られるのが、次のようなパターンです。&lt;/p&gt;
&lt;ul&gt;
&lt;li&gt;&lt;span style="color: #0000ff;"&gt;比の「数式問題」なら正解できる&lt;/span&gt;のに、文章題になると手が止まってしまう&lt;/li&gt;
&lt;li&gt;計算自体はできるのに、&lt;strong&gt;そもそも式を立てる段階でつまずいてしまう&lt;/strong&gt;&lt;/li&gt;
&lt;/ul&gt;
&lt;p&gt;この場合の本当の原因は、&lt;/p&gt;
&lt;ul&gt;
&lt;li&gt;比の計算のやり方は覚えているが、&lt;/li&gt;
&lt;li&gt;&lt;strong&gt;文章の内容から「どんな比の式を立てればよいか」を取り出せていない&lt;/strong&gt;&lt;/li&gt;
&lt;/ul&gt;
&lt;p&gt;というところにあります。つまり、「計算力」よりも先に「文章の読み取り」と「式立て」の力が壁になっているのです。&lt;/p&gt;
&lt;p&gt;しかし、原因さえ分かっていれば、それに合わせた練習を積むことで、必ず克服できます。比の文章題は「感覚」ではなく&lt;strong&gt;段階的なトレーニング&lt;/strong&gt;で得意にしていける分野です。&lt;/p&gt;
&lt;h2&gt;比の文章題を克服するためのステップ&lt;/h2&gt;
&lt;h3&gt;① 文章から数字だけを抜き出す&lt;/h3&gt;
&lt;p&gt;いきなり式を立てようとせず、まずは&lt;/p&gt;
&lt;ul&gt;
&lt;li&gt;&lt;span style="color: #ff0000;"&gt;文章の中に出てくる数字をすべて抜き出して書き出す&lt;/span&gt;&lt;/li&gt;
&lt;/ul&gt;
&lt;p&gt;という作業から始めましょう。数字を書き出すことで、&lt;/p&gt;
&lt;ul&gt;
&lt;li&gt;どんな量が登場しているのか&lt;/li&gt;
&lt;li&gt;どの数字とどの数字が「比」になっているのか&lt;/li&gt;
&lt;/ul&gt;
&lt;p&gt;といった&lt;strong&gt;必要な情報が整理されやすくなります。&lt;/strong&gt;&lt;/p&gt;
&lt;h3&gt;② 数字と文章の関係を整理する&lt;/h3&gt;
&lt;p&gt;数字だけを書き出したら、続いて&lt;/p&gt;
&lt;ul&gt;
&lt;li&gt;&lt;strong&gt;文章に書かれている内容と、書き出した数字の「関係性」を見つける&lt;/strong&gt;&lt;/li&gt;
&lt;li&gt;「何と何の比なのか」「どちらが基準なのか」「増減や合計があるのか」などを整理する&lt;/li&gt;
&lt;/ul&gt;
&lt;p&gt;ことが大切です。&lt;/p&gt;
&lt;p&gt;ここで意識したいのは、&lt;/p&gt;
&lt;ul&gt;
&lt;li&gt;&lt;strong&gt;設問が何を聞いているのかを正確に読み取ること&lt;/strong&gt;&lt;/li&gt;
&lt;li&gt;「求めるべきもの」と「与えられている比・数字」を混同しないこと&lt;/li&gt;
&lt;/ul&gt;
&lt;p&gt;です。設問を取り違えてしまうと、せっかく計算が合っていても「求めるべきものが違う」というミスにつながってしまいます。&lt;/p&gt;
&lt;h3&gt;③ 立てた式と文章が合っているか必ず確認する&lt;/h3&gt;
&lt;p&gt;数字と関係が整理できたら、そこではじめて「式」を立てます。式を立てたあとは、必ず&lt;/p&gt;
&lt;ul&gt;
&lt;li&gt;&lt;span style="color: #ff0000;"&gt;文章と自分が立てた式が本当に対応しているかどうか&lt;/span&gt;をチェックする&lt;/li&gt;
&lt;/ul&gt;
&lt;p&gt;ことを徹底しましょう。&lt;/p&gt;
&lt;p&gt;式が文章内容と合ってさえいれば、あとは&lt;strong&gt;通常の数式問題と同じように計算するだけ&lt;/strong&gt;です。つまり、&lt;/p&gt;
&lt;ul&gt;
&lt;li&gt;① 正確に文章を読む&lt;/li&gt;
&lt;li&gt;② 数字の意味と関係性を整理する&lt;/li&gt;
&lt;li&gt;③ 文章に合った式を立てる&lt;/li&gt;
&lt;/ul&gt;
&lt;p&gt;この3ステップができれば、比の文章題は着実に解けるようになります。&lt;/p&gt;
&lt;h2&gt;比の文章題に強くなるための学習のコツ&lt;/h2&gt;
&lt;h3&gt;いろいろなタイプの問題に触れる&lt;/h3&gt;
&lt;p&gt;比の文章題は、表面上のパターンが変わりやすいため、&lt;/p&gt;
&lt;ul&gt;
&lt;li&gt;同じ考え方でも、見た目がまったく違う問題が出てくる&lt;/li&gt;
&lt;li&gt;一度解けたはずの内容でも、条件の書かれ方が変わると戸惑いやすい&lt;/li&gt;
&lt;/ul&gt;
&lt;p&gt;といった特徴があります。&lt;/p&gt;
&lt;p&gt;そのため、比の文章題を得意にするには、&lt;/p&gt;
&lt;ul&gt;
&lt;li&gt;教科書や塾のテキストだけでなく、&lt;strong&gt;いろいろな種類の比の文章題に触れておく&lt;/strong&gt;&lt;/li&gt;
&lt;li&gt;最初は簡単なレベルから始めて、「読み取り → 数字の整理 → 式立て」の流れを身につける&lt;/li&gt;
&lt;/ul&gt;
&lt;p&gt;ことがとても有効です。&lt;/p&gt;
&lt;h3&gt;途中式や図・表も積極的に使う&lt;/h3&gt;
&lt;p&gt;比の文章題は、頭の中だけで整理しようとすると混乱しやすくなります。必要に応じて、&lt;/p&gt;
&lt;ul&gt;
&lt;li&gt;線分図や表、メモ書きを使って整理する&lt;/li&gt;
&lt;li&gt;比の対応関係を「図」で表してみる&lt;/li&gt;
&lt;/ul&gt;
&lt;p&gt;といった工夫も取り入れていきましょう。&lt;/p&gt;
&lt;h2&gt;当塾での取り組み&lt;/h2&gt;
&lt;p&gt;当塾では、完全個別の１対１の授業で、&lt;strong&gt;比の文章題の苦手克服&lt;/strong&gt;に特化した指導を行っています。&lt;/p&gt;
&lt;p&gt;「式立てが苦手」「文章題になると手が止まる」といったお子さまには、&lt;/p&gt;
&lt;ul&gt;
&lt;li&gt;文章の読み取りから一緒に確認する&lt;/li&gt;
&lt;li&gt;数字の抜き出し方・整理の仕方をステップごとに練習する&lt;/li&gt;
&lt;li&gt;一人ひとりの理解度に合わせて問題のレベルを調整する&lt;/li&gt;
&lt;/ul&gt;
&lt;p&gt;といった形で、着実に「自分で解ける」力を育てていきます。&lt;/p&gt;
&lt;p&gt;当塾の授業の独自のシステムついては、&lt;strong&gt;&lt;a href="https://natsui-sansu-juku.com/column/kokogachigau/" target="_blank" rel="noopener noreferrer"&gt;夏井算数塾・個別指導はココが違う！&lt;/a&gt;&lt;/strong&gt;をご覧ください。&lt;/p&gt;
&lt;p&gt;また、教室での授業と同様の授業を、&lt;a href="https://natsui-sansu-juku.com/kobetsu_online/" target="_blank" rel="noopener noreferrer"&gt;&lt;strong&gt;オンライン&lt;/strong&gt;&lt;/a&gt;でも受講可能です。通塾の必要がなく、全国どこからでも&lt;strong&gt;慣れ親しんだ自宅の環境で受講できる&lt;/strong&gt;ため、勉強だけに集中して取り組むことができます。&lt;/p&gt;
&lt;p&gt;詳細は、&lt;strong&gt;&lt;a href="https://natsui-sansu-juku.com/column/withyou/" target="_blank" rel="noopener noreferrer"&gt;今までにない、”業界初”のオンライン算数個別指導「ウィズ・ユー」&lt;/a&gt;&lt;/strong&gt;をご覧ください。&lt;/p&gt;
&lt;h2&gt;関連コラム&lt;/h2&gt;
&lt;blockquote&gt;&lt;p&gt;&lt;a href="https://natsui-sansu-juku.com/column/bunsyoudai/" target="_blank" rel="noopener noreferrer"&gt;中学受験における算数で文章題の正答率を上げるためのポイント&lt;/a&gt;&lt;/p&gt;&lt;/blockquote&gt;
&lt;h2&gt;まとめ：比の文章題は「読み取り」と「整理」で必ず伸びる&lt;/h2&gt;
&lt;ul&gt;
&lt;li&gt;中学受験算数において、比の文章題は&lt;strong&gt;必ず出題される重要単元&lt;/strong&gt;である&lt;/li&gt;
&lt;li&gt;多くのつまずきは、「計算」ではなく&lt;strong&gt;文章から式を立てる過程&lt;/strong&gt;に原因がある&lt;/li&gt;
&lt;li&gt;まずは文章から数字を抜き出し、数字と条件の関係を整理してから式を立てることが大切&lt;/li&gt;
&lt;li&gt;式と文章の対応を毎回確認する習慣をつければ、比の文章題は安定して得点できるようになる&lt;/li&gt;
&lt;li&gt;一人では難しい場合は、個別指導などを活用して&lt;strong&gt;ステップごとに丁寧にトレーニングする&lt;/strong&gt;ことも有効&lt;/li&gt;
&lt;/ul&gt;
&lt;p&gt;比の文章題は、「センス」や「ひらめき」だけで解く分野ではありません。正しいステップで練習を重ねれば、どのお子さまでも必ず力を伸ばすことができます。日々の学習の中で、ぜひ&lt;strong&gt;文章の読み取りと数字の整理&lt;/strong&gt;を意識して取り組んでみてください。&lt;/p&gt;
&lt;p&gt;&amp;nbsp;&lt;/p&gt;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bunsyoudaihi%2F&amp;amp;t=%E4%B8%AD%E5%AD%A6%E5%8F%97%E9%A8%93%E3%81%A7%E9%A0%BB%E5%87%BA%E3%81%AE%E3%80%8E%E6%AF%94%E3%81%AE%E6%96%87%E7%AB%A0%E9%A1%8C%E3%80%8F%E3%81%8C%E8%8B%A6%E6%89%8B%E3%81%AA%E5%8E%9F%E5%9B%A0%E3%81%A8%E5%85%8B%E6%9C%8D%E6%96%B9%E6%B3%95%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bunsyoudaihi%2F&amp;amp;text=%E4%B8%AD%E5%AD%A6%E5%8F%97%E9%A8%93%E3%81%A7%E9%A0%BB%E5%87%BA%E3%81%AE%E3%80%8E%E6%AF%94%E3%81%AE%E6%96%87%E7%AB%A0%E9%A1%8C%E3%80%8F%E3%81%8C%E8%8B%A6%E6%89%8B%E3%81%AA%E5%8E%9F%E5%9B%A0%E3%81%A8%E5%85%8B%E6%9C%8D%E6%96%B9%E6%B3%95%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3%81%A7%E9%A0%BB%E5%87%BA%E3%81%AE%E3%80%8E%E6%AF%94%E3%81%AE%E6%96%87%E7%AB%A0%E9%A1%8C%E3%80%8F%E3%81%8C%E8%8B%A6%E6%89%8B%E3%81%AA%E5%8E%9F%E5%9B%A0%E3%81%A8%E5%85%8B%E6%9C%8D%E6%96%B9%E6%B3%95%20%7C%20%E4%B8%AD%E5%AD%A6%E5%8F%97%E9%A8%93%E5%B0%82%E9%96%80%E3%80%80%E5%A4%8F%E4%BA%95%E7%AE%97%E6%95%B0%E5%A1%BE%0Ahttps%3A%2F%2Fnatsui-sansu-juku.com%2Fcol_blog%2Fbunsyoudaihi%2F" target="_blank" &gt;&lt;span class="vk_icon_w_r_sns_bluesky icon_sns"&gt;&lt;/span&gt;&lt;span class="sns_txt"&gt;Bluesky&lt;/span&gt;&lt;/a&gt;&lt;/li&gt;&lt;li class="sb_hatena sb_icon"&gt;&lt;a class="sb_icon_inner" href="//b.hatena.ne.jp/add?mode=confirm&amp;url=https%3A%2F%2Fnatsui-sansu-juku.com%2Fcol_blog%2Fbunsyoudaihi%2F&amp;amp;title=%E4%B8%AD%E5%AD%A6%E5%8F%97%E9%A8%93%E3%81%A7%E9%A0%BB%E5%87%BA%E3%81%AE%E3%80%8E%E6%AF%94%E3%81%AE%E6%96%87%E7%AB%A0%E9%A1%8C%E3%80%8F%E3%81%8C%E8%8B%A6%E6%89%8B%E3%81%AA%E5%8E%9F%E5%9B%A0%E3%81%A8%E5%85%8B%E6%9C%8D%E6%96%B9%E6%B3%95%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sb_icon_inner"data-clipboard-text="中学受験で頻出の『比の文章題』が苦手な原因と克服方法 | 中学受験専門　夏井算数塾 https://natsui-sansu-juku.com/col_blog/bunsyoudaihi/"&gt;&lt;span class="vk_icon_w_r_sns_copy icon_sns"&gt;&lt;i class="fas fa-copy"&gt;&lt;/i&gt;&lt;/span&gt;&lt;span class="sns_txt"&gt;Copy&lt;/span&gt;&lt;/button&gt;&lt;/li&gt;&lt;/ul&gt;&lt;/div&gt;&lt;!-- [ /.socialSet ] --&gt;			
------</t>
  </si>
  <si>
    <t>https://natsui-sansu-juku.com/col_blog/bunsyoudaikokuhuku/</t>
  </si>
  <si>
    <t>以下のページは不自然なワードを使用しています。
これらを適切に自然な言葉に置き換えて下さい。
なお、本文の装飾や構造は絶対に変えないでください。
【対象ページURL】
https://natsui-sansu-juku.com/col_blog/bunsyoudaikokuhuku/
【検出された不自然ワード】
（検出なし）
【本文】
------
&lt;h2&gt;中学受験算数で文章題が苦手になりやすい理由&lt;/h2&gt;
&lt;p data-start="45" data-end="134"&gt;中学受験の算数では、文章題が合否のカギを握ります。算数は中学受験において必須科目であり、文章題を避けて通ることはできません。&lt;/p&gt;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&lt;h3&gt;計算力だけでなく読解力が求められる&lt;/h3&gt;
&lt;p data-start="136" data-end="317"&gt;文章題では計算能力に加えて「読解力」も求められます。多くの受験生が苦手意識を持っていますが、同じ問題を繰り返し解くことで克服が可能です。問題集には過去の入試問題と類似した問題も多数掲載されています。&lt;/p&gt;
&lt;h3&gt;同じ形式が繰り返し出題される&lt;/h3&gt;
&lt;p&gt;中学受験の算数では、同じ形式の文章題が繰り返し出題されることが多く、反復学習は非常に効果的です。また、文章を繰り返し読むことで、自然と読解力も身についていきます。&lt;/p&gt;
&lt;h2&gt;文章題の苦手克服には分野整理と反復が重要&lt;/h2&gt;
&lt;p data-start="319" data-end="388"&gt;文章題と一口に言っても、範囲は非常に広く、偏った学習では合格に届きません。各分野が整理されている問題集を選ぶことで、効率よく力を伸ばせます。&lt;/p&gt;
&lt;h3&gt;頻出テーマを整理して学習する&lt;/h3&gt;
&lt;p&gt;文章題の頻出テーマ別の整理や解き方の要点は、&lt;br /&gt;
&lt;a href="https://natsui-sansu-juku.com/column/hub-bunshodai/" target="_blank" rel="noopener noreferrer"&gt;&lt;br /&gt;
&lt;strong&gt;文章題の解き方まとめ（全体像はこちら）&lt;/strong&gt;&lt;br /&gt;
&lt;/a&gt;&lt;br /&gt;
もあわせてご確認ください。&lt;/p&gt;
&lt;h2&gt;独学が難しい場合は専門的な対策も選択肢&lt;/h2&gt;
&lt;p data-start="390" data-end="526"&gt;中学受験用の問題集は市販でも購入できますが、受験算数を専門に教える塾は出題傾向を把握しています。特に文章題はつまずきやすい分野のため、プロの力を借りるのも有効です。塾でしっかり対策する、または受験算数専門の塾が出版している問題集を利用し、効率よく学習を進めていきましょう。&lt;/p&gt;
&lt;h4&gt;関連コラム&lt;/h4&gt;
&lt;blockquote&gt;&lt;p&gt;&lt;a href="https://natsui-sansu-juku.com/column/bunsyoudai/" target="_blank" rel="noopener noreferrer"&gt;&lt;br /&gt;
中学受験における算数で文章題の正答率を上げるためのポイント&lt;br /&gt;
&lt;/a&gt;&lt;/p&gt;&lt;/blockquote&gt;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bunsyoudaikokuhuku%2F&amp;amp;t=%E4%B8%AD%E5%AD%A6%E5%8F%97%E9%A8%93%E7%AE%97%E6%95%B0%E3%81%AE%E6%96%87%E7%AB%A0%E9%A1%8C%E3%81%AE%E8%8B%A6%E6%89%8B%E3%82%92%E5%85%8B%E6%9C%8D%E3%81%99%E3%82%8B%E3%81%AB%E3%81%AF%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bunsyoudaikokuhuku%2F&amp;amp;text=%E4%B8%AD%E5%AD%A6%E5%8F%97%E9%A8%93%E7%AE%97%E6%95%B0%E3%81%AE%E6%96%87%E7%AB%A0%E9%A1%8C%E3%81%AE%E8%8B%A6%E6%89%8B%E3%82%92%E5%85%8B%E6%9C%8D%E3%81%99%E3%82%8B%E3%81%AB%E3%81%AF%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7%AE%97%E6%95%B0%E3%81%AE%E6%96%87%E7%AB%A0%E9%A1%8C%E3%81%AE%E8%8B%A6%E6%89%8B%E3%82%92%E5%85%8B%E6%9C%8D%E3%81%99%E3%82%8B%E3%81%AB%E3%81%AF%20%7C%20%E4%B8%AD%E5%AD%A6%E5%8F%97%E9%A8%93%E5%B0%82%E9%96%80%E3%80%80%E5%A4%8F%E4%BA%95%E7%AE%97%E6%95%B0%E5%A1%BE%0Ahttps%3A%2F%2Fnatsui-sansu-juku.com%2Fcol_blog%2Fbunsyoudaikokuhuku%2F" target="_blank" &gt;&lt;span class="vk_icon_w_r_sns_bluesky icon_sns"&gt;&lt;/span&gt;&lt;span class="sns_txt"&gt;Bluesky&lt;/span&gt;&lt;/a&gt;&lt;/li&gt;&lt;li class="sb_hatena sb_icon"&gt;&lt;a class="sb_icon_inner" href="//b.hatena.ne.jp/add?mode=confirm&amp;url=https%3A%2F%2Fnatsui-sansu-juku.com%2Fcol_blog%2Fbunsyoudaikokuhuku%2F&amp;amp;title=%E4%B8%AD%E5%AD%A6%E5%8F%97%E9%A8%93%E7%AE%97%E6%95%B0%E3%81%AE%E6%96%87%E7%AB%A0%E9%A1%8C%E3%81%AE%E8%8B%A6%E6%89%8B%E3%82%92%E5%85%8B%E6%9C%8D%E3%81%99%E3%82%8B%E3%81%AB%E3%81%AF%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sb_icon_inner"data-clipboard-text="中学受験算数の文章題の苦手を克服するには | 中学受験専門　夏井算数塾 https://natsui-sansu-juku.com/col_blog/bunsyoudaikokuhuku/"&gt;&lt;span class="vk_icon_w_r_sns_copy icon_sns"&gt;&lt;i class="fas fa-copy"&gt;&lt;/i&gt;&lt;/span&gt;&lt;span class="sns_txt"&gt;Copy&lt;/span&gt;&lt;/button&gt;&lt;/li&gt;&lt;/ul&gt;&lt;/div&gt;&lt;!-- [ /.socialSet ] --&gt;			
------</t>
  </si>
  <si>
    <t>https://natsui-sansu-juku.com/col_blog/bunsyoudaikotsu/</t>
  </si>
  <si>
    <t>以下のページは不自然なワードを使用しています。
これらを適切に自然な言葉に置き換えて下さい。
なお、本文の装飾や構造は絶対に変えないでください。
【対象ページURL】
https://natsui-sansu-juku.com/col_blog/bunsyoudaikotsu/
【検出された不自然ワード】
（検出なし）
【本文】
------
&lt;p&gt;中学受験の算数では、「計算はできるのに、文章題になると急に解けなくなる」というご相談を多くいただきます。文章題の苦手意識は放っておくとどんどん大きくなり、算数そのものへの自信を失ってしまうこともあります。本ページでは、文章題が苦手になる原因を整理しながら、家庭学習で今すぐ実践できる克服のコツを分かりやすくまとめました。&lt;/p&gt;
&lt;p&gt;文章題の考え方や頻出パターンを分野別に整理した一覧は、&lt;a href="https://natsui-sansu-juku.com/column/hub-bunshodai/" target="_blank" rel="noopener noreferrer"&gt;&lt;strong&gt;中学受験算数｜文章題の解き方まとめ（全体像はこちら）&lt;/strong&gt;&lt;/a&gt;でも確認できます。&lt;/p&gt;
&lt;h2&gt;中学受験で算数の文章題の苦手を克服するコツ&lt;/h2&gt;
&lt;p&gt;中学受験で算数の文章題を苦手に感じているお子様は少なくありません。&lt;br /&gt;
文章題への苦手意識をなくし、算数でつまずかないように、日々の学習の中で少しずつ克服していきましょう。&lt;/p&gt;
&lt;h2&gt;なぜ算数の文章題が苦手になるのか&lt;/h2&gt;
&lt;p&gt;算数の文章題が難しく感じられる背景には、次のような要因が重なっているケースが多く見られます。&lt;/p&gt;
&lt;ul&gt;
&lt;li&gt;&lt;strong&gt;文章の内容そのものが理解しづらい&lt;/strong&gt;（話の流れを追うのに時間がかかる）&lt;/li&gt;
&lt;li&gt;&lt;strong&gt;算数特有の言い回しや単語の意味が分からない&lt;/strong&gt;（「差」「割合」「比べる」といった語彙があいまい）&lt;/li&gt;
&lt;li&gt;&lt;strong&gt;頭の中で場面をイメージできない&lt;/strong&gt;（状況が浮かばないため、式に落とし込めない）&lt;/li&gt;
&lt;/ul&gt;
&lt;p&gt;このような「読み」「語彙」「イメージ」の3つの壁を一つひとつ崩していくことで、文章題は必ず解きやすくなっていきます。&lt;/p&gt;
&lt;h2&gt;苦手克服のための具体的なステップ&lt;/h2&gt;
&lt;p&gt;具体的な練習に入る前に、文章題が苦手なお子様ほど意識しておきたいのが、&lt;br /&gt;
&lt;strong&gt;毎回同じ順番で考える「考え方の流れ」&lt;/strong&gt;です。&lt;/p&gt;
&lt;p&gt;文章題を前にすると、いきなり式を立てようとして手が止まってしまうケースが多く見られます。&lt;br /&gt;
そこで、考える順番を決めておくことで、戸惑いを減らすことができます。&lt;/p&gt;
&lt;h3&gt;文章題はこの4ステップで整理する&lt;/h3&gt;
&lt;ol&gt;
&lt;li&gt;&lt;strong&gt;何が分かっていて、何を求める問題かを確認する&lt;/strong&gt;&lt;/li&gt;
&lt;li&gt;&lt;strong&gt;登場人物・物・数量を書き出す&lt;/strong&gt;&lt;/li&gt;
&lt;li&gt;&lt;strong&gt;数量の関係を絵や線分で表す&lt;/strong&gt;&lt;/li&gt;
&lt;li&gt;&lt;strong&gt;式に直して計算する&lt;/strong&gt;&lt;/li&gt;
&lt;/ol&gt;
&lt;p&gt;この流れを毎回意識することで、&lt;br /&gt;
「どこから考えればいいか分からない」という状態を防ぐことができます。&lt;/p&gt;
&lt;h3&gt;簡単な例で考え方を確認しよう&lt;/h3&gt;
&lt;p&gt;&lt;strong&gt;例題&lt;/strong&gt;&lt;br /&gt;
りんごが8こあります。3こ食べました。残りは何こですか。&lt;/p&gt;
&lt;ul&gt;
&lt;li&gt;分かっていること：りんごが8こ、3こ食べた&lt;/li&gt;
&lt;li&gt;求めたいこと：残りの数&lt;/li&gt;
&lt;li&gt;状況を整理：8こから3こ減る&lt;/li&gt;
&lt;li&gt;式：8 − 3&lt;/li&gt;
&lt;/ul&gt;
&lt;p&gt;このように、&lt;br /&gt;
&lt;strong&gt;文章 → 整理 → 図やイメージ → 式&lt;/strong&gt;&lt;br /&gt;
という順番を決めて考えることが、文章題克服の土台になります。&lt;/p&gt;
&lt;h2&gt;文章題が苦手な子のための「考え方の流れ」&lt;/h2&gt;
&lt;p&gt;文章題が苦手な場合、「どう考えるか」を頭の中だけで処理しようとすると混乱しやすくなります。&lt;br /&gt;
そこでおすすめなのが、&lt;strong&gt;毎回同じ順番で考える「流れ」&lt;/strong&gt;を作ることです。&lt;/p&gt;
&lt;h3&gt;文章題はこの4ステップで考える&lt;/h3&gt;
&lt;ol&gt;
&lt;li&gt;&lt;strong&gt;何が分かっていて、何を求める問題かを確認する&lt;/strong&gt;&lt;/li&gt;
&lt;li&gt;&lt;strong&gt;登場人物・物・数量を書き出す&lt;/strong&gt;&lt;/li&gt;
&lt;li&gt;&lt;strong&gt;数量の関係を図や線分で表す&lt;/strong&gt;&lt;/li&gt;
&lt;li&gt;&lt;strong&gt;式に直す → 計算する&lt;/strong&gt;&lt;/li&gt;
&lt;/ol&gt;
&lt;p&gt;この順番を毎回意識することで、「いきなり式を立てようとして止まる」状態を防ぐことができます。&lt;/p&gt;
&lt;h3&gt;簡単な例で確認してみよう&lt;/h3&gt;
&lt;p&gt;&lt;strong&gt;例題&lt;/strong&gt;&lt;br /&gt;
りんごが8こあります。3こ食べました。残りは何こですか。&lt;/p&gt;
&lt;ul&gt;
&lt;li&gt;分かっていること：りんごが8こ／3こ食べた&lt;/li&gt;
&lt;li&gt;求めたいこと：残りの数&lt;/li&gt;
&lt;li&gt;図にする：8こ → 3こ減る&lt;/li&gt;
&lt;li&gt;式：8 − 3&lt;/li&gt;
&lt;/ul&gt;
&lt;p&gt;このように、&lt;strong&gt;文章 → 整理 → 図 → 式&lt;/strong&gt;の流れを決めておくことが大切です。&lt;/p&gt;
&lt;h2&gt;家庭学習でよくあるつまずきと対処法（FAQ）&lt;/h2&gt;
&lt;h3&gt;Q. 音読させても、意味を分からずに読んでいます&lt;/h3&gt;
&lt;p&gt;その場合は、「読めているか」ではなく「内容を説明できるか」を確認しましょう。&lt;br /&gt;
音読のあとに、&lt;/p&gt;
&lt;ul&gt;
&lt;li&gt;どんな話だった？&lt;/li&gt;
&lt;li&gt;何を求める問題？&lt;/li&gt;
&lt;/ul&gt;
&lt;p&gt;と口頭で聞くだけでも、理解の浅さがはっきりします。&lt;/p&gt;
&lt;h3&gt;Q. 図をかくのを嫌がります&lt;/h3&gt;
&lt;p&gt;最初からきれいな図を求める必要はありません。&lt;br /&gt;
丸や線、矢印だけでも十分です。&lt;br /&gt;
「考えた跡を残す」ことが目的だと伝えましょう。&lt;/p&gt;
&lt;h3&gt;Q. 文章題の練習は毎日必要ですか&lt;/h3&gt;
&lt;p&gt;毎日大量に解く必要はありません。&lt;br /&gt;
&lt;strong&gt;1日1問でも、必ず整理して考える&lt;/strong&gt;ほうが効果的です。&lt;br /&gt;
短時間でも継続することが、文章題克服への近道になります。&lt;/p&gt;
&lt;p&gt;&lt;!-- ここに追記（タスクD：不足補完）を挿入 --&gt;&lt;/p&gt;
&lt;h2&gt;文章題が苦手な子向け：セルフチェック表&lt;/h2&gt;
&lt;p&gt;まずは、お子さまが&lt;strong&gt;どこで止まっているか&lt;/strong&gt;を確認しましょう。以下に多く当てはまるほど、文章題でつまずきやすい状態です。&lt;/p&gt;
&lt;ul&gt;
&lt;li&gt;問題文を最後まで読まずに式を書き始める&lt;/li&gt;
&lt;li&gt;「何を聞かれているか」がすぐに言えない&lt;/li&gt;
&lt;li&gt;図やメモをほとんど書かない&lt;/li&gt;
&lt;li&gt;答え合わせで間違いの理由を説明できない&lt;/li&gt;
&lt;li&gt;同じタイプの問題で何度も間違える&lt;/li&gt;
&lt;/ul&gt;
&lt;p&gt;&lt;strong&gt;3つ以上当てはまる場合&lt;/strong&gt;は、整理不足が原因になっている可能性が高いです。&lt;/p&gt;
&lt;hr /&gt;
&lt;h2&gt;よくある間違いパターン別・対処ミニ例&lt;/h2&gt;
&lt;h3&gt;① 数字だけ見て計算してしまう&lt;/h3&gt;
&lt;p&gt;&lt;strong&gt;例&lt;/strong&gt;&lt;br /&gt;
「全部で」「残り」「ちがい」などの言葉を読まず、数字だけで判断してしまうケースです。&lt;/p&gt;
&lt;p&gt;&lt;strong&gt;対処&lt;/strong&gt;&lt;br /&gt;
問題文の中で、&lt;strong&gt;聞かれている部分に下線&lt;/strong&gt;を引かせましょう。&lt;/p&gt;
&lt;hr /&gt;
&lt;h3&gt;② 何を引くか・割るかを取り違える&lt;/h3&gt;
&lt;p&gt;&lt;strong&gt;例&lt;/strong&gt;&lt;br /&gt;
差の問題で「小さい数 − 大きい数」にしてしまう。&lt;/p&gt;
&lt;p&gt;&lt;strong&gt;対処&lt;/strong&gt;&lt;br /&gt;
「大きい数」「小さい数」に○をつけてから計算します。&lt;/p&gt;
&lt;hr /&gt;
&lt;h3&gt;③ 図を書いたが使えていない&lt;/h3&gt;
&lt;p&gt;&lt;strong&gt;例&lt;/strong&gt;&lt;br /&gt;
図はあるが、どの数とどの数が関係しているか分からない。&lt;/p&gt;
&lt;p&gt;&lt;strong&gt;対処&lt;/strong&gt;&lt;br /&gt;
図の中に&lt;strong&gt;使う数字だけを囲む&lt;/strong&gt;練習を入れましょう。&lt;/p&gt;
&lt;hr /&gt;
&lt;h2&gt;間違えた問題の直し方テンプレ&lt;/h2&gt;
&lt;p&gt;文章題は「解き直しの質」で伸び方が大きく変わります。次の4点を書き残すのがおすすめです。&lt;/p&gt;
&lt;ol&gt;
&lt;li&gt;どこで間違えたか（読み／整理／式／計算）&lt;/li&gt;
&lt;li&gt;本当は何を聞かれていたか&lt;/li&gt;
&lt;li&gt;正しい考え方&lt;/li&gt;
&lt;li&gt;次に気をつける一言&lt;/li&gt;
&lt;/ol&gt;
&lt;p&gt;&lt;strong&gt;例&lt;/strong&gt;&lt;/p&gt;
&lt;ul&gt;
&lt;li&gt;原因：聞かれている数を読み飛ばした&lt;/li&gt;
&lt;li&gt;対策：「何を求める？」を必ず書く&lt;/li&gt;
&lt;/ul&gt;
&lt;hr /&gt;
&lt;h2&gt;1週間ミニ練習メニュー（家庭用）&lt;/h2&gt;
&lt;p&gt;無理なく続けるための例です。&lt;/p&gt;
&lt;table class="table table-bordered text-center align-middle"&gt;
&lt;thead style="background: #f7f7f7;"&gt;
&lt;tr&gt;
&lt;th&gt;曜日&lt;/th&gt;
&lt;th&gt;内容&lt;/th&gt;
&lt;/tr&gt;
&lt;/thead&gt;
&lt;tbody&gt;
&lt;tr&gt;
&lt;td&gt;月&lt;/td&gt;
&lt;td&gt;増減問題1問＋整理メモ&lt;/td&gt;
&lt;/tr&gt;
&lt;tr&gt;
&lt;td&gt;火&lt;/td&gt;
&lt;td&gt;差の問題1問＋図&lt;/td&gt;
&lt;/tr&gt;
&lt;tr&gt;
&lt;td&gt;水&lt;/td&gt;
&lt;td&gt;等分問題1問＋説明&lt;/td&gt;
&lt;/tr&gt;
&lt;tr&gt;
&lt;td&gt;木&lt;/td&gt;
&lt;td&gt;割合1問＋言い換え&lt;/td&gt;
&lt;/tr&gt;
&lt;tr&gt;
&lt;td&gt;金&lt;/td&gt;
&lt;td&gt;間違い直し&lt;/td&gt;
&lt;/tr&gt;
&lt;tr&gt;
&lt;td&gt;土&lt;/td&gt;
&lt;td&gt;まとめ2問&lt;/td&gt;
&lt;/tr&gt;
&lt;tr&gt;
&lt;td&gt;日&lt;/td&gt;
&lt;td&gt;復習のみ&lt;/td&gt;
&lt;/tr&gt;
&lt;/tbody&gt;
&lt;/table&gt;
&lt;p&gt;「毎日少量・必ず整理」が基本です。&lt;/p&gt;
&lt;p&gt;&lt;!-- 追記ここまで --&gt;&lt;/p&gt;
&lt;h2&gt;今日から回せる：文章題ミニ練習（4問）&lt;/h2&gt;
&lt;p&gt;「読める」だけで終わらせず、&lt;strong&gt;毎回“同じ流れ”で整理&lt;/strong&gt;して解く練習を入れます。目安は1日1問。&lt;br /&gt;
（1）分かっている数　（2）求めたい数　（3）関係（増える／減る／同じだけ）　（4）式　の順に書き残しましょう。&lt;/p&gt;
&lt;h3&gt;練習1：増える・減る（基本）&lt;/h3&gt;
&lt;p&gt;&lt;strong&gt;問題&lt;/strong&gt;&lt;br /&gt;
えんぴつが12本あります。5本あげました。残りは何本ですか。&lt;/p&gt;
&lt;ul&gt;
&lt;li&gt;分かっている数：12本、5本&lt;/li&gt;
&lt;li&gt;求めたい数：残り&lt;/li&gt;
&lt;li&gt;関係：12本から5本減る&lt;/li&gt;
&lt;li&gt;&lt;strong&gt;式&lt;/strong&gt;：12 − 5&lt;/li&gt;
&lt;li&gt;&lt;strong&gt;答え&lt;/strong&gt;：7本&lt;/li&gt;
&lt;/ul&gt;
&lt;h3&gt;練習2：「差（ちがい）」の言い方&lt;/h3&gt;
&lt;p&gt;&lt;strong&gt;問題&lt;/strong&gt;&lt;br /&gt;
Aは38cm、Bは24cmです。AはBより何cm長いですか。&lt;/p&gt;
&lt;ul&gt;
&lt;li&gt;分かっている数：38cm、24cm&lt;/li&gt;
&lt;li&gt;求めたい数：長さのちがい&lt;/li&gt;
&lt;li&gt;関係：大きい方 − 小さい方&lt;/li&gt;
&lt;li&gt;&lt;strong&gt;式&lt;/strong&gt;：38 − 24&lt;/li&gt;
&lt;li&gt;&lt;strong&gt;答え&lt;/strong&gt;：14cm&lt;/li&gt;
&lt;/ul&gt;
&lt;h3&gt;練習3：「同じだけずつ」分ける&lt;/h3&gt;
&lt;p&gt;&lt;strong&gt;問題&lt;/strong&gt;&lt;br /&gt;
みかんが27こあります。3人で同じ数ずつ分けます。1人分は何こですか。&lt;/p&gt;
&lt;ul&gt;
&lt;li&gt;分かっている数：27こ、3人&lt;/li&gt;
&lt;li&gt;求めたい数：1人分&lt;/li&gt;
&lt;li&gt;関係：全部 ÷ 人数&lt;/li&gt;
&lt;li&gt;&lt;strong&gt;式&lt;/strong&gt;：27 ÷ 3&lt;/li&gt;
&lt;li&gt;&lt;strong&gt;答え&lt;/strong&gt;：9こ&lt;/li&gt;
&lt;/ul&gt;
&lt;h3&gt;練習4：割合（ことば→式）&lt;/h3&gt;
&lt;p&gt;&lt;strong&gt;問題&lt;/strong&gt;&lt;br /&gt;
120円の2割は何円ですか。&lt;/p&gt;
&lt;ul&gt;
&lt;li&gt;分かっている数：120円、2割&lt;/li&gt;
&lt;li&gt;求めたい数：2割にあたる金額&lt;/li&gt;
&lt;li&gt;関係：もと × 割合&lt;/li&gt;
&lt;li&gt;&lt;strong&gt;式&lt;/strong&gt;：120 × 0.2&lt;/li&gt;
&lt;li&gt;&lt;strong&gt;答え&lt;/strong&gt;：24円&lt;/li&gt;
&lt;/ul&gt;
&lt;hr /&gt;
&lt;h2&gt;文章題でよく出る言い回し「言い換え表」&lt;/h2&gt;
&lt;p&gt;文章題が止まる原因が語彙のときは、&lt;strong&gt;言い換えを決めておく&lt;/strong&gt;だけで式に近づきます。まずは頻出だけ。&lt;/p&gt;
&lt;div class="table-responsive"&gt;
&lt;table class="table table-bordered align-middle"&gt;
&lt;thead class="text-center" style="background: #f7f7f7;"&gt;
&lt;tr&gt;
&lt;th&gt;問題文の言い方&lt;/th&gt;
&lt;th&gt;意味&lt;/th&gt;
&lt;th&gt;式のヒント&lt;/th&gt;
&lt;/tr&gt;
&lt;/thead&gt;
&lt;tbody&gt;
&lt;tr&gt;
&lt;td&gt;〜より多い／長い／大きい&lt;/td&gt;
&lt;td&gt;差を聞いていることが多い&lt;/td&gt;
&lt;td&gt;大きい方 − 小さい方&lt;/td&gt;
&lt;/tr&gt;
&lt;tr&gt;
&lt;td&gt;合わせて／全部で&lt;/td&gt;
&lt;td&gt;合計&lt;/td&gt;
&lt;td&gt;たす（＋）&lt;/td&gt;
&lt;/tr&gt;
&lt;tr&gt;
&lt;td&gt;残り／のこった&lt;/td&gt;
&lt;td&gt;減ったあと&lt;/td&gt;
&lt;td&gt;ひく（−）&lt;/td&gt;
&lt;/tr&gt;
&lt;tr&gt;
&lt;td&gt;同じ数ずつ／1人分&lt;/td&gt;
&lt;td&gt;等分&lt;/td&gt;
&lt;td&gt;わる（÷）&lt;/td&gt;
&lt;/tr&gt;
&lt;tr&gt;
&lt;td&gt;〜の2割／30%／0.3&lt;/td&gt;
&lt;td&gt;割合&lt;/td&gt;
&lt;td&gt;もと × 割合&lt;/td&gt;
&lt;/tr&gt;
&lt;/tbody&gt;
&lt;/table&gt;
&lt;/div&gt;
&lt;hr /&gt;
&lt;h2&gt;家庭での確認ポイント（3つだけ）&lt;/h2&gt;
&lt;ul&gt;
&lt;li&gt;&lt;strong&gt;説明できるか&lt;/strong&gt;：音読後に「何を求める？」を一言で言えるか&lt;/li&gt;
&lt;li&gt;&lt;strong&gt;書き残せているか&lt;/strong&gt;：分かっている数／求めたい数／関係／式がノートに残っているか&lt;/li&gt;
&lt;li&gt;&lt;strong&gt;言い換えられるか&lt;/strong&gt;：「合わせて＝合計」のように置き換えができるか&lt;/li&gt;
&lt;/ul&gt;
&lt;hr /&gt;
&lt;h2&gt;追加FAQ（つまずきが多い2点）&lt;/h2&gt;
&lt;h3&gt;Q. 途中までは合っているのに、式が逆になります&lt;/h3&gt;
&lt;p&gt;「差」を聞かれているのに、順番を入れ替えてしまうことが多いです。&lt;br /&gt;
&lt;strong&gt;大きい方／小さい方&lt;/strong&gt;に○をつけてから引き算に入りましょう。図は線1本でも十分です。&lt;/p&gt;
&lt;h3&gt;Q. 図をかいても、どこを見ればいいか分かりません&lt;/h3&gt;
&lt;p&gt;図は“上手に描く”ためではなく、&lt;strong&gt;どの数同士が関係するか&lt;/strong&gt;を見える形にするためのものです。&lt;br /&gt;
最初は「数に□」「増える・減るに矢印」だけでOKです。&lt;/p&gt;
&lt;h3&gt;① 音読して文章の全体像をつかむ&lt;/h3&gt;
&lt;p&gt;計算は苦手ではないのに文章題が解けない場合、まずは&lt;strong&gt;文章を正しく理解できているか&lt;/strong&gt;を確認することが大切です。その出発点としておすすめなのが、問題文の&lt;strong&gt;音読&lt;/strong&gt;です。&lt;/p&gt;
&lt;p&gt;音読をすることで、&lt;/p&gt;
&lt;ul&gt;
&lt;li&gt;目からの情報だけでなく、&lt;strong&gt;耳からの情報も同時に入る&lt;/strong&gt;&lt;/li&gt;
&lt;li&gt;一文一文をはっきり読むことで、&lt;strong&gt;言い回しの違和感や分かりにくい箇所に気付きやすくなる&lt;/strong&gt;&lt;/li&gt;
&lt;li&gt;読むリズムが生まれ、&lt;strong&gt;文章全体の流れをつかみやすくなる&lt;/strong&gt;&lt;/li&gt;
&lt;/ul&gt;
&lt;p&gt;文章の理解が追いついていないと感じたときほど、声に出してゆっくり読むことを心がけましょう。家庭学習などで音読を続けていくと、徐々に文章の理解が速くなっていきます。&lt;/p&gt;
&lt;h3&gt;② 文章を絵や図にして整理する&lt;/h3&gt;
&lt;p&gt;文章題をそのまま文字だけで追っていくのが難しいときには、&lt;strong&gt;文章を絵や図に表してみる&lt;/strong&gt;ことが効果的です。&lt;/p&gt;
&lt;p&gt;例えば、&lt;/p&gt;
&lt;ul&gt;
&lt;li&gt;登場人物やモノをイラストでかく&lt;/li&gt;
&lt;li&gt;数の増減を矢印で表す&lt;/li&gt;
&lt;li&gt;道のりや水かさを図で表現する&lt;/li&gt;
&lt;/ul&gt;
&lt;p&gt;といった形で、文字情報を視覚情報に変えていきます。絵や図にしてみると、&lt;/p&gt;
&lt;ul&gt;
&lt;li&gt;文だけで読むよりも&lt;strong&gt;状況が一目で理解しやすい&lt;/strong&gt;&lt;/li&gt;
&lt;li&gt;どの部分が「知っている数」でどこが「求めたい数」なのかが整理される&lt;/li&gt;
&lt;/ul&gt;
&lt;p&gt;といったメリットがあります。&lt;br /&gt;
絵をかくクセをつけることで、やがて&lt;strong&gt;文章を読んだだけで頭の中に場面が浮かぶように&lt;/strong&gt;なります。時間に余裕のある家庭学習のときに、意識して取り組んでみましょう。&lt;/p&gt;
&lt;h3&gt;③ 語彙力を身につける&lt;/h3&gt;
&lt;p&gt;中学受験の算数の文章題が苦手な場合、問題文に出てくる&lt;strong&gt;表現や言葉の意味があいまい&lt;/strong&gt;なことが少なくありません。算数の文章題では、次のような「算数用語」を正しく理解しているかどうかが、問題の理解に直結します。&lt;/p&gt;
&lt;ul&gt;
&lt;li&gt;「差」「合計」「残り」「割合」「比」「速さ」などの言葉&lt;/li&gt;
&lt;li&gt;「AよりBのほうが～」「AをBに分ける」といった表現&lt;/li&gt;
&lt;/ul&gt;
&lt;p&gt;言葉の意味をしっかり理解できていないと、文章問題の解釈を誤り、正しい式を立てることができません。文章問題の練習の中で、&lt;/p&gt;
&lt;ul&gt;
&lt;li&gt;分かりにくい表現や単語が出てきたらその場で調べる&lt;/li&gt;
&lt;li&gt;ノートの端などに「自分の言葉」で言い換えて書いておく&lt;/li&gt;
&lt;li&gt;同じ言葉に何度も出会うことで、&lt;strong&gt;自然と語彙力が増えていく&lt;/strong&gt;&lt;/li&gt;
&lt;/ul&gt;
&lt;p&gt;といった作業を習慣化しましょう。&lt;span style="color: #ff0000;"&gt;語彙力&lt;/span&gt;を高めることは、算数だけでなく国語力の向上にもつながります。&lt;/p&gt;
&lt;h3&gt;④ 読み解けなかった箇所に線を引き、必ず確認する&lt;/h3&gt;
&lt;p&gt;文章題の克服には、「分からなかったところをそのままにしない」学習姿勢が欠かせません。勉強している段階で、&lt;/p&gt;
&lt;ul&gt;
&lt;li&gt;&lt;span style="color: #0000ff;"&gt;読み解けなかった箇所に線や印を付ける&lt;/span&gt;&lt;/li&gt;
&lt;li&gt;模範解答や解説を参照しながら、「なぜそのように読むのか」を確認する&lt;/li&gt;
&lt;li&gt;同じタイプの文章が出てきたときに、自力で読み解けるかをチェックする&lt;/li&gt;
&lt;/ul&gt;
&lt;p&gt;といったサイクルを繰り返すことが重要です。&lt;br /&gt;
文章の意味や単語が理解できない箇所を放置せず、その都度調べて覚え、読み解けるようにしておくことで、受験本番でも落ち着いて文章問題に取り組むことができます。&lt;/p&gt;
&lt;h2&gt;毎日の習慣化が合格につながる&lt;/h2&gt;
&lt;p&gt;中学受験で算数の文章題の苦手を克服するには、&lt;/p&gt;
&lt;ul&gt;
&lt;li&gt;言葉の意味を理解し、&lt;strong&gt;語彙力を身につける&lt;/strong&gt;&lt;/li&gt;
&lt;li&gt;問題文を&lt;strong&gt;音読して読み&lt;/strong&gt;、内容を正確につかむ&lt;/li&gt;
&lt;li&gt;文章を&lt;strong&gt;絵や図にして整理する&lt;/strong&gt;&lt;/li&gt;
&lt;li&gt;読み解けなかった箇所に印をつけて、後から必ず見直す&lt;/li&gt;
&lt;/ul&gt;
&lt;p&gt;といった基本を、日々の学習の中でコツコツ続けていくことが大切です。&lt;br /&gt;
訓練を重ねるうちに、最初は時間のかかった音読や図示も、次第に頭の中で自然とできるようになっていきます。まずは、&lt;strong&gt;毎日文章題に触れる習慣&lt;/strong&gt;を身につけることから始めましょう。&lt;/p&gt;
&lt;h2&gt;まとめ：文章題を味方にして中学受験を乗り越えよう&lt;/h2&gt;
&lt;ul&gt;
&lt;li&gt;算数の文章題の苦手意識は、「読み」「語彙」「イメージ」の3つの壁から生まれやすい&lt;/li&gt;
&lt;li&gt;音読することで、文章の流れや言い回しをつかみやすくなる&lt;/li&gt;
&lt;li&gt;文章を絵や図にすることで、状況を視覚的に整理できる&lt;/li&gt;
&lt;li&gt;算数特有の語彙を一つずつ確認し、語彙力を高めていくことが重要&lt;/li&gt;
&lt;li&gt;分からなかった箇所に線を引き、解説を参照しながら「なぜそう読むのか」を確認する&lt;/li&gt;
&lt;li&gt;毎日少しずつ文章題に取り組むことで、やがて自然と文章を読み解けるようになる&lt;/li&gt;
&lt;/ul&gt;
&lt;p&gt;文章題は、慣れるまで時間がかかる分野ですが、正しいステップを踏んで練習していけば、必ず「分かる」「解ける」喜びを感じられるようになります。焦らず一つ一つの問題に向き合い、算数の文章題を合格への頼もしい味方にしていきましょう。&lt;/p&gt;
&lt;h2&gt;関連コラム&lt;/h2&gt;
&lt;blockquote&gt;&lt;p&gt;&lt;a href="https://natsui-sansu-juku.com/column/bunsyoudai/" target="_blank" rel="noopener noreferrer"&gt;中学受験における算数で文章題の正答率を上げるためのポイント&lt;/a&gt;&lt;/p&gt;&lt;/blockquote&gt;
&lt;section id="veu_cta-31443" class="veu_cta"&gt;&lt;/section&gt;
&lt;p&gt;&amp;nbsp;&lt;/p&gt;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bunsyoudaikotsu%2F&amp;amp;t=%E4%B8%AD%E5%AD%A6%E5%8F%97%E9%A8%93%E3%81%A7%E7%AE%97%E6%95%B0%E3%81%AE%E6%96%87%E7%AB%A0%E9%A1%8C%E3%81%AE%E8%8B%A6%E6%89%8B%E3%82%92%E5%85%8B%E6%9C%8D%E3%81%99%E3%82%8B%E3%82%B3%E3%83%84%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bunsyoudaikotsu%2F&amp;amp;text=%E4%B8%AD%E5%AD%A6%E5%8F%97%E9%A8%93%E3%81%A7%E7%AE%97%E6%95%B0%E3%81%AE%E6%96%87%E7%AB%A0%E9%A1%8C%E3%81%AE%E8%8B%A6%E6%89%8B%E3%82%92%E5%85%8B%E6%9C%8D%E3%81%99%E3%82%8B%E3%82%B3%E3%83%84%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3%81%A7%E7%AE%97%E6%95%B0%E3%81%AE%E6%96%87%E7%AB%A0%E9%A1%8C%E3%81%AE%E8%8B%A6%E6%89%8B%E3%82%92%E5%85%8B%E6%9C%8D%E3%81%99%E3%82%8B%E3%82%B3%E3%83%84%20%7C%20%E4%B8%AD%E5%AD%A6%E5%8F%97%E9%A8%93%E5%B0%82%E9%96%80%E3%80%80%E5%A4%8F%E4%BA%95%E7%AE%97%E6%95%B0%E5%A1%BE%0Ahttps%3A%2F%2Fnatsui-sansu-juku.com%2Fcol_blog%2Fbunsyoudaikotsu%2F" target="_blank" &gt;&lt;span class="vk_icon_w_r_sns_bluesky icon_sns"&gt;&lt;/span&gt;&lt;span class="sns_txt"&gt;Bluesky&lt;/span&gt;&lt;/a&gt;&lt;/li&gt;&lt;li class="sb_hatena sb_icon"&gt;&lt;a class="sb_icon_inner" href="//b.hatena.ne.jp/add?mode=confirm&amp;url=https%3A%2F%2Fnatsui-sansu-juku.com%2Fcol_blog%2Fbunsyoudaikotsu%2F&amp;amp;title=%E4%B8%AD%E5%AD%A6%E5%8F%97%E9%A8%93%E3%81%A7%E7%AE%97%E6%95%B0%E3%81%AE%E6%96%87%E7%AB%A0%E9%A1%8C%E3%81%AE%E8%8B%A6%E6%89%8B%E3%82%92%E5%85%8B%E6%9C%8D%E3%81%99%E3%82%8B%E3%82%B3%E3%83%84%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sb_icon_inner"data-clipboard-text="中学受験で算数の文章題の苦手を克服するコツ | 中学受験専門　夏井算数塾 https://natsui-sansu-juku.com/col_blog/bunsyoudaikotsu/"&gt;&lt;span class="vk_icon_w_r_sns_copy icon_sns"&gt;&lt;i class="fas fa-copy"&gt;&lt;/i&gt;&lt;/span&gt;&lt;span class="sns_txt"&gt;Copy&lt;/span&gt;&lt;/button&gt;&lt;/li&gt;&lt;/ul&gt;&lt;/div&gt;&lt;!-- [ /.socialSet ] --&gt;			
------</t>
  </si>
  <si>
    <t>https://natsui-sansu-juku.com/col_blog/bunsyoudaitaisaku/</t>
  </si>
  <si>
    <t>以下のページは不自然なワードを使用しています。
これらを適切に自然な言葉に置き換えて下さい。
なお、本文の装飾や構造は絶対に変えないでください。
【対象ページURL】
https://natsui-sansu-juku.com/col_blog/bunsyoudaitaisaku/
【検出された不自然ワード】
（検出なし）
【本文】
------
&lt;p&gt;このページでは、中学受験算数で多くの受験生がつまずきやすい&lt;strong&gt;「さまざまな種類の文章題」への対策&lt;/strong&gt;をまとめています。文章を正しく読み取る力、図やグラフを使って整理する力、自分の言葉で説明する力を身につけることで、文章題への苦手意識は必ず軽くしていくことができます。日々の学習で意識したいポイントを、具体的に整理して解説します。&lt;/p&gt;
&lt;p&gt;文章題全体の頻出パターンと解き方の整理は、&lt;a href="https://natsui-sansu-juku.com/column/hub-bunshodai/" target="_blank" rel="noopener noreferrer"&gt;&lt;strong&gt;中学受験算数｜文章題の解き方まとめ（全体像はこちら）&lt;/strong&gt;&lt;/a&gt;もあわせてご確認ください。&lt;/p&gt;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&lt;h2&gt;中学受験算数における様々な種類の文章題対策&lt;/h2&gt;
&lt;p&gt;中学受験で必須となる算数の文章題には、割合・速さ・仕事算・場合の数・図形・資料の活用など、実にさまざまな種類があります。そのため、&lt;/p&gt;
&lt;ul&gt;
&lt;li&gt;問題文を読むだけで疲れてしまう&lt;/li&gt;
&lt;li&gt;何を聞かれているのか分からなくなる&lt;/li&gt;
&lt;li&gt;計算はできるのに文章題になると手が止まる&lt;/li&gt;
&lt;/ul&gt;
&lt;p&gt;といった悩みを抱える受験生は少なくありません。&lt;/p&gt;
&lt;p&gt;こうした文章題を克服するためには、やみくもに問題数をこなすのではなく、&lt;strong&gt;「読み取り」「整理」「説明」の3つの力&lt;/strong&gt;をバランスよく鍛えていくことが大切です。&lt;/p&gt;
&lt;h3&gt;文章を正しく理解する&lt;/h3&gt;
&lt;p&gt;文章題を解くうえで最初の壁になるのが、問題文の理解です。特に、算数特有の言葉や、中学受験でよく使われる用語に慣れていないと、何を計算すればよいのか判断できなくなってしまいます。&lt;/p&gt;
&lt;p&gt;文章題を克服していくには、次のような意識が重要です。&lt;/p&gt;
&lt;ul&gt;
&lt;li&gt;分からない言葉・言い回しは&lt;strong&gt;その場で調べて意味を正しく覚える&lt;/strong&gt;&lt;/li&gt;
&lt;li&gt;ただ読むのではなく、&lt;span style="color: #ff0000;"&gt;「この文は何を言っているのか？」を意識して読む&lt;/span&gt;&lt;/li&gt;
&lt;li&gt;「何が与えられていて」「何を求めるのか」を線を引いたりメモしたりして整理する&lt;/li&gt;
&lt;/ul&gt;
&lt;p&gt;算数の文章題には多くの種類がありますが、どの分野でも共通して必要なのは、&lt;/p&gt;
&lt;p&gt;&lt;span style="color: #ff0000;"&gt;正確に内容を理解し、正しく文章を読み取る力&lt;/span&gt;です。&lt;/p&gt;
&lt;p&gt;この「読み取る力」が身についてくると、問題の種類が変わっても戸惑いにくくなり、文章題全体への苦手意識も減っていきます。&lt;/p&gt;
&lt;h3&gt;図やグラフを用いて整理する&lt;/h3&gt;
&lt;p&gt;文章だけを頭の中で処理しようとすると、多くの情報を同時に覚えておかなければならず、途中で混乱しやすくなります。そこで有効なのが、&lt;strong&gt;図やグラフを使って情報を「見える形」にすること&lt;/strong&gt;です。&lt;/p&gt;
&lt;p&gt;例えば、&lt;/p&gt;
&lt;ul&gt;
&lt;li&gt;割合や比の問題 → 棒グラフ・帯グラフ&lt;/li&gt;
&lt;li&gt;人数や重なり → ベン図&lt;/li&gt;
&lt;li&gt;変化のようす → 折れ線グラフ&lt;/li&gt;
&lt;li&gt;量の分け方・経路 → 線分図・図形・経路図&lt;/li&gt;
&lt;/ul&gt;
&lt;p&gt;&lt;span style="color: #0000ff;"&gt;文章を読み解きづらいときには、円グラフや棒グラフなどに置き換えると一気に分かりやすくなる&lt;/span&gt;ことがよくあります。文字だけで追いかけて分かりにくい内容も、&lt;/p&gt;
&lt;ul&gt;
&lt;li&gt;図に書き出す&lt;/li&gt;
&lt;li&gt;表に整理する&lt;/li&gt;
&lt;li&gt;簡単なイラストでイメージをつかむ&lt;/li&gt;
&lt;/ul&gt;
&lt;p&gt;といった工夫をすることで、情報の関係がはっきり見えてきます。&lt;/p&gt;
&lt;p&gt;日ごろから、&lt;/p&gt;
&lt;p&gt;&lt;strong&gt;「まず図やグラフで表してみる」クセをつける&lt;/strong&gt;ことが、文章題克服への近道です。&lt;/p&gt;
&lt;h3&gt;自分の言葉で「説明してみる」&lt;/h3&gt;
&lt;p&gt;中学受験の難関である算数の文章題を本当に得意にするためには、&lt;span style="color: #0000ff;"&gt;その問題に対する説明を自分の口でできるようになる&lt;/span&gt;ことが理想です。&lt;/p&gt;
&lt;p&gt;誰かに説明するためには、&lt;/p&gt;
&lt;ul&gt;
&lt;li&gt;どんな問題だったか&lt;/li&gt;
&lt;li&gt;何が分かっていて、何を求めたのか&lt;/li&gt;
&lt;li&gt;なぜその式・図で解けるのか&lt;/li&gt;
&lt;/ul&gt;
&lt;p&gt;を自分の頭の中で整理しておく必要があります。つまり、&lt;/p&gt;
&lt;p&gt;&lt;strong&gt;「説明できる＝きちんと理解できている」&lt;/strong&gt;ということです。&lt;/p&gt;
&lt;p&gt;勉強するときには、次のような練習がおすすめです。&lt;/p&gt;
&lt;ul&gt;
&lt;li&gt;解説を読んだあと、自分の言葉でノートに「解き方の流れ」を書いてみる&lt;/li&gt;
&lt;li&gt;保護者の方や先生、ぬいぐるみなどに向かって「この問題はね…」と声に出して説明してみる&lt;/li&gt;
&lt;li&gt;間違えた問題こそ、「どこで勘違いしたか」を説明してみる&lt;/li&gt;
&lt;/ul&gt;
&lt;p&gt;さまざまな種類の文章題について、&lt;strong&gt;「自分で説明できる」状態にまで理解が進めば、その単元はかなり得意になってきたと言えます。&lt;/strong&gt;&lt;/p&gt;
&lt;h2&gt;まとめ：文章題克服の3つのポイント&lt;/h2&gt;
&lt;p&gt;中学受験の算数における文章題は、単に計算練習を増やすだけではなかなか克服できません。次の3つのポイントを意識して学習を進めていきましょう。&lt;/p&gt;
&lt;ul&gt;
&lt;li&gt;&lt;strong&gt;① 文章を正しく理解する&lt;/strong&gt;&lt;br /&gt;
分からない用語や言い回しをそのままにせず、調べて意味を押さえる。&lt;br /&gt;
&lt;span style="color: #ff0000;"&gt;「何が分かっていて、何を聞かれているのか」&lt;/span&gt;を意識しながら読む習慣をつける。&lt;/li&gt;
&lt;li&gt;&lt;strong&gt;② 図やグラフで整理する&lt;/strong&gt;&lt;br /&gt;
棒グラフ・円グラフ・線分図などを活用し、文章の情報を「見える形」に変える。&lt;br /&gt;
文字だけで考えず、&lt;strong&gt;図・表・グラフで置き換えるクセ&lt;/strong&gt;を日常的につける。&lt;/li&gt;
&lt;li&gt;&lt;strong&gt;③ 自分で説明してみる&lt;/strong&gt;&lt;br /&gt;
解けた問題も間違えた問題も、「なぜそうなるのか」を自分の言葉で説明する。&lt;br /&gt;
説明できるようになれば、その単元の理解は一段階深まっている証拠。&lt;/li&gt;
&lt;/ul&gt;
&lt;p&gt;文章題は、&lt;span style="color: #ff0000;"&gt;文章を正しく読み取り、図やグラフを使って整理し、自分の言葉で説明できるようになることで、着実に苦手を克服していくことができます。&lt;/span&gt;日々の勉強の中で、ぜひこれらのポイントを意識して取り組んでみてください。&lt;/p&gt;
&lt;h3&gt;関連コラム&lt;/h3&gt;
&lt;blockquote&gt;&lt;p&gt;&lt;a href="https://natsui-sansu-juku.com/column/bunsyoudai/" target="_blank" rel="noopener noreferrer"&gt;中学受験における算数で文章題の正答率を上げるためのポイント&lt;/a&gt;&lt;/p&gt;&lt;/blockquote&gt;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bunsyoudaitaisaku%2F&amp;amp;t=%E4%B8%AD%E5%AD%A6%E5%8F%97%E9%A8%93%E7%AE%97%E6%95%B0%E3%81%AE%E6%96%87%E7%AB%A0%E9%A1%8C%E5%AF%BE%E7%AD%96%E2%94%80%E2%94%80%E3%80%8C%E8%AA%AD%E3%82%81%E3%81%AA%E3%81%84%E3%83%BB%E8%A7%A3%E3%81%91%E3%81%AA%E3%81%84%E3%80%8D%E3%82%92%E6%8A%9C%E3%81%91%E5%87%BA%E3%81%99%E8%AA%AD%E3%81%BF%E6%96%B9%E3%81%A8%E8%80%83%E3%81%88%E6%96%B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bunsyoudaitaisaku%2F&amp;amp;text=%E4%B8%AD%E5%AD%A6%E5%8F%97%E9%A8%93%E7%AE%97%E6%95%B0%E3%81%AE%E6%96%87%E7%AB%A0%E9%A1%8C%E5%AF%BE%E7%AD%96%E2%94%80%E2%94%80%E3%80%8C%E8%AA%AD%E3%82%81%E3%81%AA%E3%81%84%E3%83%BB%E8%A7%A3%E3%81%91%E3%81%AA%E3%81%84%E3%80%8D%E3%82%92%E6%8A%9C%E3%81%91%E5%87%BA%E3%81%99%E8%AA%AD%E3%81%BF%E6%96%B9%E3%81%A8%E8%80%83%E3%81%88%E6%96%B9%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7%AE%97%E6%95%B0%E3%81%AE%E6%96%87%E7%AB%A0%E9%A1%8C%E5%AF%BE%E7%AD%96%E2%94%80%E2%94%80%E3%80%8C%E8%AA%AD%E3%82%81%E3%81%AA%E3%81%84%E3%83%BB%E8%A7%A3%E3%81%91%E3%81%AA%E3%81%84%E3%80%8D%E3%82%92%E6%8A%9C%E3%81%91%E5%87%BA%E3%81%99%E8%AA%AD%E3%81%BF%E6%96%B9%E3%81%A8%E8%80%83%E3%81%88%E6%96%B9%20%7C%20%E4%B8%AD%E5%AD%A6%E5%8F%97%E9%A8%93%E5%B0%82%E9%96%80%E3%80%80%E5%A4%8F%E4%BA%95%E7%AE%97%E6%95%B0%E5%A1%BE%0Ahttps%3A%2F%2Fnatsui-sansu-juku.com%2Fcol_blog%2Fbunsyoudaitaisaku%2F" target="_blank" &gt;&lt;span class="vk_icon_w_r_sns_bluesky icon_sns"&gt;&lt;/span&gt;&lt;span class="sns_txt"&gt;Bluesky&lt;/span&gt;&lt;/a&gt;&lt;/li&gt;&lt;li class="sb_hatena sb_icon"&gt;&lt;a class="sb_icon_inner" href="//b.hatena.ne.jp/add?mode=confirm&amp;url=https%3A%2F%2Fnatsui-sansu-juku.com%2Fcol_blog%2Fbunsyoudaitaisaku%2F&amp;amp;title=%E4%B8%AD%E5%AD%A6%E5%8F%97%E9%A8%93%E7%AE%97%E6%95%B0%E3%81%AE%E6%96%87%E7%AB%A0%E9%A1%8C%E5%AF%BE%E7%AD%96%E2%94%80%E2%94%80%E3%80%8C%E8%AA%AD%E3%82%81%E3%81%AA%E3%81%84%E3%83%BB%E8%A7%A3%E3%81%91%E3%81%AA%E3%81%84%E3%80%8D%E3%82%92%E6%8A%9C%E3%81%91%E5%87%BA%E3%81%99%E8%AA%AD%E3%81%BF%E6%96%B9%E3%81%A8%E8%80%83%E3%81%88%E6%96%B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sb_icon_inner"data-clipboard-text="中学受験算数の文章題対策──「読めない・解けない」を抜け出す読み方と考え方 | 中学受験専門　夏井算数塾 https://natsui-sansu-juku.com/col_blog/bunsyoudaitaisaku/"&gt;&lt;span class="vk_icon_w_r_sns_copy icon_sns"&gt;&lt;i class="fas fa-copy"&gt;&lt;/i&gt;&lt;/span&gt;&lt;span class="sns_txt"&gt;Copy&lt;/span&gt;&lt;/button&gt;&lt;/li&gt;&lt;/ul&gt;&lt;/div&gt;&lt;!-- [ /.socialSet ] --&gt;			
------</t>
  </si>
  <si>
    <t>https://natsui-sansu-juku.com/col_blog/online-math/</t>
  </si>
  <si>
    <t>以下のページは不自然なワードを使用しています。
これらを適切に自然な言葉に置き換えて下さい。
なお、本文の装飾や構造は絶対に変えないでください。
【対象ページURL】
https://natsui-sansu-juku.com/col_blog/online-math/
【検出された不自然ワード】
（検出なし）
【本文】
------
&lt;div class="container my-4"&gt;
&lt;p&gt;&lt;!-- Hero Section --&gt;&lt;/p&gt;
&lt;div class="card shadow-sm mb-4 border-0" style="background: linear-gradient(135deg, #0d47a1, #1976d2); color: #fff;"&gt;
&lt;div class="card-body p-4"&gt;
&lt;div class="d-flex flex-wrap justify-content-between align-items-center mb-2"&gt;&lt;span class="badge bg-warning text-dark mb-1" style="font-size: 0.8rem;"&gt;中学受験／オンライン算数&lt;/span&gt;&lt;br /&gt;
&lt;span class="badge bg-light text-dark mb-1" style="font-size: 0.75rem;"&gt;自宅で学べる個別指導&lt;/span&gt;&lt;/div&gt;
&lt;h1 class="card-title mb-3" style="font-size: 1.9rem; line-height: 1.5;"&gt;&lt;/h1&gt;
&lt;p class="card-text mb-0" style="font-size: 0.98rem;"&gt;中学受験の塾に通っているのに、算数の宿題が毎週終わらない。寝る前になって涙目で机に向かうお子さまを見て、&lt;br /&gt;
「この量は本当に適切なのか」「うちの子だけ遅れているのでは」と不安になっていらっしゃる保護者の方は多いと思います。&lt;br /&gt;
宿題が終わらない原因は、必ずしも量ややる気だけではありません。本記事では、宿題が終わらない背景とともに、オンラインの算数個別指導がなぜ有効なのか、具体的な改善ステップと家庭でできるフォローまでを詳しくご紹介します。&lt;/p&gt;
&lt;p class="mt-3 mb-0"&gt;塾との併用も含めたオンライン算数の使い分けは、&lt;a href="https://natsui-sansu-juku.com/column/hub-online-use/" target="_blank" rel="noopener noreferrer"&gt;&lt;strong&gt;中学受験算数｜オンライン塾の使い方（全体像はこちら）&lt;/strong&gt;&lt;/a&gt;もあわせてご確認ください。&lt;/p&gt;
&lt;/div&gt;
&lt;/div&gt;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href="https://natsui-sansu-juku.com/column/kobetsu_mayoi_judge/"&gt;判断材料（まとめページ）&lt;/a&gt; を見てから戻ってきても大丈夫です。&lt;/p&gt;
&lt;div class="row"&gt;
&lt;p&gt;&lt;!-- Main Column --&gt;&lt;/p&gt;
&lt;div class="col-lg-8"&gt;
&lt;p&gt;&lt;!-- Section: 背景 --&gt;&lt;/p&gt;
&lt;section class="mb-4"&gt;
&lt;h2 class="h4 mb-3 border-start border-4 border-primary ps-2"&gt;宿題が終わらない子が増えている背景&lt;/h2&gt;
&lt;p&gt;塾の宿題が終わらないお子さまには、いくつか共通する背景があります。特に中学受験算数は内容が高度で、単純に「量が多いから終わらない」という話ではありません。&lt;/p&gt;
&lt;p&gt;中学受験の算数には、次のような特徴があります。&lt;/p&gt;
&lt;ul&gt;
&lt;li&gt;単元ごとの知識が積み上げ式でつながっている&lt;/li&gt;
&lt;li&gt;文章題や図形などでは、読む力や想像する力も強く求められる&lt;/li&gt;
&lt;li&gt;授業で分かったつもりでも、一人で同じ問題を解く段階まで到達していないことが多い&lt;/li&gt;
&lt;/ul&gt;
&lt;p&gt;このため、授業を一度聞いただけでは「家で同じ問題を一人で進める」レベルに達しておらず、その結果として宿題が終わらないという状況が生まれます。&lt;/p&gt;
&lt;div class="table-responsive mb-3"&gt;
&lt;table class="table table-bordered table-hover align-middle mb-0"&gt;
&lt;thead class="text-center" style="background-color: #e3f2fd;"&gt;
&lt;tr&gt;
&lt;th scope="col"&gt;パターン&lt;/th&gt;
&lt;th scope="col"&gt;よくある状況&lt;/th&gt;
&lt;th scope="col"&gt;背景にある問題&lt;/th&gt;
&lt;/tr&gt;
&lt;/thead&gt;
&lt;tbody&gt;
&lt;tr&gt;
&lt;td class="fw-bold"&gt;スタートできない&lt;/td&gt;
&lt;td&gt;ノートを開いたまま、最初の一問になかなか手がつかない&lt;/td&gt;
&lt;td&gt;どこから手をつければ良いか分からず、宿題の全体像が見えていない&lt;/td&gt;
&lt;/tr&gt;
&lt;tr&gt;
&lt;td class="fw-bold"&gt;作業に時間を使い過ぎる&lt;/td&gt;
&lt;td&gt;図の写し方や計算に時間がかかり、考える前に時間切れになってしまう&lt;/td&gt;
&lt;td&gt;効率の良い書き方や計算の工夫が身についていない&lt;/td&gt;
&lt;/tr&gt;
&lt;tr&gt;
&lt;td class="fw-bold"&gt;一問で完全に止まる&lt;/td&gt;
&lt;td&gt;一つの文章題で長時間固まり、その先のページに進めない&lt;/td&gt;
&lt;td&gt;「分からないときにどう対処するか」というルールがない&lt;/td&gt;
&lt;/tr&gt;
&lt;tr&gt;
&lt;td class="fw-bold"&gt;時間管理ができない&lt;/td&gt;
&lt;td&gt;気づくと寝る時間になっており、宿題が半分以上残っている&lt;/td&gt;
&lt;td&gt;時間配分の基準がなく、区切りを付ける感覚が育っていない&lt;/td&gt;
&lt;/tr&gt;
&lt;/tbody&gt;
&lt;/table&gt;
&lt;/div&gt;
&lt;p&gt;ここで大切なのは、お子さま自身は決してサボろうとしているわけではない、という点です。&lt;/p&gt;
&lt;ul&gt;
&lt;li&gt;宿題の優先順位が分からない&lt;/li&gt;
&lt;li&gt;どの問題にどれくらい時間をかけて良いかの基準がない&lt;/li&gt;
&lt;li&gt;分からないときの進め方という手がかりを持っていない&lt;/li&gt;
&lt;/ul&gt;
&lt;p&gt;これらが揃っていないことで、結果として「いつも宿題が終わらない子」という状態になってしまいます。言い換えれば、宿題が終わらない原因は、&lt;br /&gt;
&lt;strong&gt;量よりもやり方と進め方の組み立てが不足していること&lt;/strong&gt;&lt;br /&gt;
にあると言えます。ここを補うのが、オンラインの算数個別指導が得意とする領域です。&lt;/p&gt;
&lt;/section&gt;
&lt;p&gt;&lt;!-- Section: オンライン算数個別指導の効果 --&gt;&lt;/p&gt;
&lt;section class="mb-4"&gt;
&lt;h2 class="h4 mb-3 border-start border-4 border-success ps-2"&gt;オンライン算数個別指導が効果を発揮する理由&lt;/h2&gt;
&lt;p&gt;オンラインと聞くと、「対面より指導の質が落ちるのでは」と心配される保護者の方もいらっしゃいます。しかし、宿題が終わらないタイプのお子さまに限って言えば、&lt;br /&gt;
オンラインならではの強みがはっきりとあります。&lt;/p&gt;
&lt;h3 class="h5 mt-3 mb-2"&gt;手元映像で止まっているポイントが一目で分かる&lt;/h3&gt;
&lt;p&gt;オンライン算数の個別指導では、タブレットや書画カメラを使ってお子さまのノートや計算の手元をリアルタイムで映し出します。&lt;/p&gt;
&lt;ul&gt;
&lt;li&gt;式をどこまで書けているか&lt;/li&gt;
&lt;li&gt;図をどのように写しているか&lt;/li&gt;
&lt;li&gt;どの行でペンが止まっているか&lt;/li&gt;
&lt;/ul&gt;
&lt;p&gt;こうした様子がその場で見えるため、単に「解けていない」ではなく、&lt;br /&gt;
&lt;strong&gt;どの段階で止まっているのかを細かく把握できる&lt;/strong&gt;&lt;br /&gt;
点が大きな利点です。&lt;/p&gt;
&lt;h3 class="h5 mt-3 mb-2"&gt;過程指導で考え方の筋道をそろえられる&lt;/h3&gt;
&lt;p&gt;中学受験算数の弱点は、正解か不正解かではなく、途中の考え方に潜んでいることがほとんどです。オンラインの個別指導では、次のような過程そのものを講師と一緒に確認できます。&lt;/p&gt;
&lt;ul&gt;
&lt;li&gt;途中式の省略の仕方や書き方&lt;/li&gt;
&lt;li&gt;図の書き方や表の整理の仕方&lt;/li&gt;
&lt;li&gt;ヒントをもらったあとの持ち直し方&lt;/li&gt;
&lt;/ul&gt;
&lt;p&gt;授業の板書だけでは見えにくい&lt;br /&gt;
&lt;strong&gt;お子さま固有の癖や弱点&lt;/strong&gt;&lt;br /&gt;
が浮かび上がり、それに合わせた声かけができるのがオンライン個別指導の強みです。&lt;/p&gt;
&lt;h3 class="h5 mt-3 mb-2"&gt;思考の可視化と進度管理を同時に行える&lt;/h3&gt;
&lt;p&gt;オンライン授業では画面共有やデジタルホワイトボードを使い、次のような項目を視覚的に整理できます。&lt;/p&gt;
&lt;ul&gt;
&lt;li&gt;今日やる宿題の範囲&lt;/li&gt;
&lt;li&gt;必ず取り組む問題と、余裕があれば挑戦する問題の区別&lt;/li&gt;
&lt;li&gt;テスト日から逆算した一週間の学習スケジュール&lt;/li&gt;
&lt;/ul&gt;
&lt;p&gt;授業中に「今日中にここまで」「週末にここからここまで」といった具体的な宿題計画を一緒に作ることで、&lt;br /&gt;
&lt;strong&gt;家庭学習のハードルが一気に下がります&lt;/strong&gt;&lt;br /&gt;
。オンラインであれば学習記録やチェックリストもデジタルで共有しやすく、進度管理もしやすいため、宿題未完了が続くお子さまと相性が良いと言えます。&lt;/p&gt;
&lt;div class="alert alert-info mt-3" role="alert"&gt;中学受験の算数に特化した&lt;br /&gt;
&lt;a class="alert-link" href="/kobetsu_online/"&gt;オンライン算数 個別指導&lt;/a&gt;&lt;br /&gt;
を活用することで、宿題のやり方とペースメイクまで一体でサポートすることが可能になります。&lt;/div&gt;
&lt;/section&gt;
&lt;p&gt;&lt;!-- Section: 改善方法 --&gt;&lt;/p&gt;
&lt;section class="mb-4"&gt;
&lt;h2 class="h4 mb-3 border-start border-4 border-warning ps-2"&gt;宿題が終わらない子のための改善方法&lt;/h2&gt;
&lt;p&gt;ここからは、実際にオンライン算数の個別指導を活用することを前提に、どのようなステップで改善していくかを具体的に見ていきます。&lt;/p&gt;
&lt;h3 class="h5 mt-3 mb-2"&gt;ステップ1 宿題の全体像と優先順位を整理する&lt;/h3&gt;
&lt;p&gt;最初に行うべきなのは、&lt;br /&gt;
&lt;strong&gt;何をどこまでやるのかをお子さまと講師が一緒に見える化すること&lt;/strong&gt;&lt;br /&gt;
です。オンライン授業の冒頭で、次のような作業を行うと効果的です。&lt;/p&gt;
&lt;ul&gt;
&lt;li&gt;その週の宿題の範囲を一覧に書き出す&lt;/li&gt;
&lt;li&gt;基本問題、応用問題、発展問題などレベルごとに分類する&lt;/li&gt;
&lt;li&gt;テスト日や塾の授業日から逆算して、いつ何を行うか大まかに決める&lt;/li&gt;
&lt;/ul&gt;
&lt;p&gt;このとき大切なのは、いきなり全部やる前提にしないことです。&lt;/p&gt;
&lt;div class="table-responsive mb-3"&gt;
&lt;table class="table table-sm table-bordered mb-0"&gt;
&lt;thead class="text-center" style="background-color: #fff8e1;"&gt;
&lt;tr&gt;
&lt;th scope="col"&gt;区分&lt;/th&gt;
&lt;th scope="col"&gt;位置づけ&lt;/th&gt;
&lt;th scope="col"&gt;ねらい&lt;/th&gt;
&lt;/tr&gt;
&lt;/thead&gt;
&lt;tbody&gt;
&lt;tr&gt;
&lt;td class="fw-bold"&gt;必ずやる問題&lt;/td&gt;
&lt;td&gt;基礎〜標準レベルの重要問題&lt;/td&gt;
&lt;td&gt;取りこぼしを防ぎ、中学受験算数の土台を固める&lt;/td&gt;
&lt;/tr&gt;
&lt;tr&gt;
&lt;td class="fw-bold"&gt;プラスアルファの問題&lt;/td&gt;
&lt;td&gt;時間と余力があれば取り組む応用問題&lt;/td&gt;
&lt;td&gt;得意分野を伸ばし、上位校を視野に入れるための加点部分&lt;/td&gt;
&lt;/tr&gt;
&lt;/tbody&gt;
&lt;/table&gt;
&lt;/div&gt;
&lt;p&gt;このように二段階構成にすることで、宿題のハードルを下げることができます。オンラインであれば、画面上に&lt;br /&gt;
&lt;strong&gt;今週の宿題マップ&lt;/strong&gt;&lt;br /&gt;
を作成して色分けし、お子さまと共有することも可能です。&lt;/p&gt;
&lt;h3 class="h5 mt-3 mb-2"&gt;ステップ2 解き方だけでなく進め方の定番を身につける&lt;/h3&gt;
&lt;p&gt;次に重要なのは、&lt;br /&gt;
&lt;strong&gt;一問ごとの解き方だけでなく宿題全体の進め方の定番を身につけること&lt;/strong&gt;&lt;br /&gt;
です。オンラインの個別指導では、例えば次のような進め方のルールを一緒に決めていきます。&lt;/p&gt;
&lt;ul&gt;
&lt;li&gt;最初の十分で当日の宿題ページ全体をざっと眺める&lt;/li&gt;
&lt;li&gt;すぐ解けそうな計算問題から取りかかり、ウォーミングアップする&lt;/li&gt;
&lt;li&gt;文章題は条件に線を引く、図に写すなどのルールを徹底する&lt;/li&gt;
&lt;li&gt;五分以上止まったら印を付けて一旦飛ばし、後で質問する前提にしておく&lt;/li&gt;
&lt;/ul&gt;
&lt;p&gt;こうした進め方の定番が入ると、毎回一から考えずに済み、苦手な問題に引きずられて時間切れになる状況を防ぎやすくなります。&lt;br /&gt;
宿題が終わらないお子さまにとっては、解法パターンの暗記以上に&lt;br /&gt;
&lt;strong&gt;学習の進め方そのものが弱点&lt;/strong&gt;&lt;br /&gt;
になっていることが多いのです。&lt;/p&gt;
&lt;h3 class="h5 mt-3 mb-2"&gt;ステップ3 週ごとの振り返りで習慣として定着させる&lt;/h3&gt;
&lt;p&gt;最後に、&lt;br /&gt;
&lt;strong&gt;やりっぱなしにしないための振り返りの時間&lt;/strong&gt;&lt;br /&gt;
をオンラインで確保します。週に一度、短時間でも良いので、講師と一緒に次のような振り返りを行うと効果的です。&lt;/p&gt;
&lt;ul&gt;
&lt;li&gt;今週、宿題はどこまで終わったか&lt;/li&gt;
&lt;li&gt;どの問題で時間がかかりすぎたか&lt;/li&gt;
&lt;li&gt;飛ばした問題はどれだったか&lt;/li&gt;
&lt;li&gt;来週に持ち越すべきテーマは何か&lt;/li&gt;
&lt;/ul&gt;
&lt;p&gt;この振り返りを続けることで、&lt;/p&gt;
&lt;ul&gt;
&lt;li&gt;自分の弱点が具体的な単元として見えるようになる&lt;/li&gt;
&lt;li&gt;同じつまずきを繰り返す回数が減っていく&lt;/li&gt;
&lt;li&gt;宿題が終わらなかったときも、感情ではなく事実ベースで原因を話せる&lt;/li&gt;
&lt;/ul&gt;
&lt;p&gt;オンライン指導ではチェック表やグラフを画面共有しながら進められるため、お子さま本人の「できた」という実感を視覚的に残していける点も大きなメリットです。&lt;/p&gt;
&lt;/section&gt;
&lt;p&gt;&lt;!-- Section: 家庭でできるフォロー --&gt;&lt;/p&gt;
&lt;section class="mb-4"&gt;
&lt;h2 class="h4 mb-3 border-start border-4 border-info ps-2"&gt;家庭でできるフォロー&lt;/h2&gt;
&lt;p&gt;オンラインの個別指導を導入しても、家庭での声かけや環境づくりは重要です。ただし、保護者の方が先生の役割まで担う必要はありません。ポイントを絞ってサポートすることが大切です。&lt;/p&gt;
&lt;h3 class="h5 mt-3 mb-2"&gt;宿題の量ではなく進め方について会話する&lt;/h3&gt;
&lt;p&gt;「宿題、全部終わったの」と量だけを確認する声かけは、宿題が終わらないお子さまにとってプレッシャーになりやすい問いかけです。代わりに、次のような聞き方を意識してみてください。&lt;/p&gt;
&lt;ul&gt;
&lt;li&gt;「今日はどのページからやる予定ですか」&lt;/li&gt;
&lt;li&gt;「さっき先生と決めた優先順位どおりにできそうですか」&lt;/li&gt;
&lt;li&gt;「時間がかかりそうなところはどこだと話していましたか」&lt;/li&gt;
&lt;/ul&gt;
&lt;p&gt;このように、&lt;br /&gt;
&lt;strong&gt;量ではなく進め方や作戦に焦点を当てた質問&lt;/strong&gt;&lt;br /&gt;
に変えることで、お子さまの「考えながら勉強する姿勢」を支えることができます。&lt;/p&gt;
&lt;h3 class="h5 mt-3 mb-2"&gt;小さな達成を具体的な言葉でほめる&lt;/h3&gt;
&lt;p&gt;中学受験の算数は、「できて当たり前」「できないと不安」という空気になりがちです。宿題が終わらないタイプのお子さまほど、自己肯定感が下がりやすくなります。&lt;/p&gt;
&lt;ul&gt;
&lt;li&gt;「今日は苦手な速さの問題を一問やりきりましたね」&lt;/li&gt;
&lt;li&gt;「宿題マップどおりに、まず計算から始められましたね」&lt;/li&gt;
&lt;li&gt;「分からない問題に印をつけておけたのは、とても良い工夫ですね」&lt;/li&gt;
&lt;/ul&gt;
&lt;p&gt;結果よりもプロセスに光を当てて、&lt;br /&gt;
&lt;strong&gt;行動レベルで具体的にほめること&lt;/strong&gt;&lt;br /&gt;
が大切です。「次も同じようにやってみよう」という前向きな気持ちにつながります。&lt;/p&gt;
&lt;h3 class="h5 mt-3 mb-2"&gt;時間帯と場所を決めて集中しやすい環境をつくる&lt;/h3&gt;
&lt;p&gt;オンライン学習は場所の自由度が高い一方で、気が散りやすい面もあります。保護者の方には、次のような環境づくりをお願いできると理想的です。&lt;/p&gt;
&lt;ul&gt;
&lt;li&gt;毎日おおよそ同じ時間に宿題を始める&lt;/li&gt;
&lt;li&gt;算数の宿題をする机や椅子、明るさを決めておく&lt;/li&gt;
&lt;li&gt;タブレットやパソコンの置き場所を決めておく&lt;/li&gt;
&lt;/ul&gt;
&lt;p&gt;このような&lt;br /&gt;
&lt;strong&gt;環境の定着&lt;/strong&gt;&lt;br /&gt;
は、集中力の安定につながります。学習の中身よりも、時間帯と場所をそろえる部分をサポートしていただくのが、保護者の方にとって無理のないフォローの仕方です。&lt;/p&gt;
&lt;/section&gt;
&lt;p&gt;&lt;!-- Section: 教室・指導者の選び方 --&gt;&lt;/p&gt;
&lt;section class="mb-4"&gt;
&lt;h2 class="h4 mb-3 border-start border-4 border-secondary ps-2"&gt;最適なオンライン教室と指導者の選び方&lt;/h2&gt;
&lt;p&gt;最後に、オンラインで中学受験算数の個別指導を受ける際に、どのようなポイントで教室や指導者を選べば良いかを整理します。宿題が終わらないお子さまに合うかどうかは、次の観点で判断することをおすすめします。&lt;/p&gt;
&lt;h3 class="h5 mt-3 mb-2"&gt;宿題管理の仕組みがそろっているか&lt;/h3&gt;
&lt;ul&gt;
&lt;li&gt;授業ごとに宿題の内容と量を具体的に示してくれるか&lt;/li&gt;
&lt;li&gt;必ずやる問題と余裕があれば挑戦する問題を分けてくれるか&lt;/li&gt;
&lt;li&gt;宿題の進捗を次回授業で確認し、必要に応じて量や内容を調整してくれるか&lt;/li&gt;
&lt;/ul&gt;
&lt;p&gt;こうした仕組みがある教室は、&lt;br /&gt;
&lt;strong&gt;宿題そのものを指導の一部として扱っている&lt;/strong&gt;&lt;br /&gt;
と言えます。問題の解説だけでなく、勉強の進め方のサポートまで踏み込んでくれるかが重要です。&lt;/p&gt;
&lt;h3 class="h5 mt-3 mb-2"&gt;手元映像や共有ツールが充実しているか&lt;/h3&gt;
&lt;ul&gt;
&lt;li&gt;手元カメラやタブレットでノートを映しながら指導しているか&lt;/li&gt;
&lt;li&gt;デジタルホワイトボードや画面共有を活用して説明してくれるか&lt;/li&gt;
&lt;li&gt;宿題マップやチェック表をオンラインで共有できるか&lt;/li&gt;
&lt;/ul&gt;
&lt;p&gt;これらの環境がそろっているほど、&lt;br /&gt;
&lt;strong&gt;お子さまの思考過程の可視化と弱点把握&lt;/strong&gt;&lt;br /&gt;
がしやすくなります。&lt;/p&gt;
&lt;h3 class="h5 mt-3 mb-2"&gt;中学受験算数に特化した指導経験があるか&lt;/h3&gt;
&lt;ul&gt;
&lt;li&gt;中学受験算数のカリキュラム全体を見通したアドバイスができるか&lt;/li&gt;
&lt;li&gt;応用問題だけでなく、基礎の抜けや計算のつまずきも丁寧に見てくれるか&lt;/li&gt;
&lt;li&gt;過去問や模試の結果から弱点分野を整理してくれるか&lt;/li&gt;
&lt;/ul&gt;
&lt;p&gt;体験授業や面談の際には、これらの点をぜひ確認してみてください。オンラインでも、こうした条件を満たす教室は少しずつ増えています。&lt;br /&gt;
&lt;a href="/kobetsu_online/"&gt;オンライン算数 個別指導&lt;/a&gt;&lt;br /&gt;
のページなども参考にしながら、お子さまに合う指導スタイルかどうかを見比べていただければと思います。&lt;/p&gt;
&lt;/section&gt;
&lt;p&gt;&lt;!-- まとめ --&gt;&lt;/p&gt;
&lt;section class="mb-4"&gt;
&lt;h2 class="h4 mb-3 border-start border-4 border-dark ps-2"&gt;まとめ&lt;/h2&gt;
&lt;p&gt;算数の塾の宿題が終わらないのは、必ずしもお子さまのやる気や能力の問題ではありません。多くの場合、宿題の量に対して優先順位と進め方の定番が用意されていないことが原因です。&lt;/p&gt;
&lt;p&gt;オンラインの算数個別指導で手元を映し、過程を丁寧に見てもらいながら、宿題マップと振り返りの仕組みをそろえていくことで、ご家庭の負担を減らしつつ中学受験算数の弱点を着実に埋めていくことが可能になります。&lt;/p&gt;
&lt;div class="card border-0 shadow-sm mt-3"&gt;
&lt;div class="card-body p-3 p-md-4"&gt;
&lt;h3 class="h5 mb-2"&gt;宿題が終わらないお悩みをオンラインで一緒に整理しませんか&lt;/h3&gt;
&lt;p class="mb-2"&gt;「この宿題の量で本当に大丈夫なのか」「やり方を見直した方が良いのか」を一人で判断するのは難しいものです。&lt;br /&gt;
中学受験算数に特化した&lt;br /&gt;
&lt;a href="/kobetsu_online/"&gt;オンライン算数 個別指導&lt;/a&gt;&lt;br /&gt;
では、宿題の進め方や優先順位の整理からサポートいたします。&lt;/p&gt;
&lt;p class="mb-0"&gt;まずはお子さまの現状を一緒に確認し、無理のないペースで宿題を完走できる形をそろえていきましょう。&lt;/p&gt;
&lt;/div&gt;
&lt;/div&gt;
&lt;/section&gt;
&lt;/div&gt;
&lt;p&gt;&lt;!-- Side Column --&gt;&lt;/p&gt;
&lt;div class="col-lg-4"&gt;
&lt;p&gt;&lt;!-- サマリーカード --&gt;&lt;/p&gt;
&lt;div class="card shadow-sm mb-4"&gt;
&lt;div class="card-header" style="background-color: #e3f2fd;"&gt;&lt;strong&gt;この記事のポイント&lt;/strong&gt;&lt;/div&gt;
&lt;div class="card-body"&gt;
&lt;ul class="mb-0 ps-3"&gt;
&lt;li&gt;宿題が終わらない原因は量ではなく進め方の問題であることが多い&lt;/li&gt;
&lt;li&gt;オンライン算数個別指導なら手元映像でつまずきポイントを特定できる&lt;/li&gt;
&lt;li&gt;宿題マップと振り返りの仕組みで家庭学習の負担を軽減できる&lt;/li&gt;
&lt;li&gt;家庭では量を責めず進め方と環境づくりをサポートすることが大切&lt;/li&gt;
&lt;/ul&gt;
&lt;/div&gt;
&lt;/div&gt;
&lt;p&gt;&lt;!-- チェックリストカード --&gt;&lt;/p&gt;
&lt;div class="card shadow-sm mb-4"&gt;
&lt;div class="card-header" style="background-color: #fff3e0;"&gt;&lt;strong&gt;こんなお子さまにオンライン算数がおすすめ&lt;/strong&gt;&lt;/div&gt;
&lt;div class="card-body"&gt;
&lt;ul class="mb-0 ps-3"&gt;
&lt;li&gt;毎週の算数の宿題が時間内に終わらない&lt;/li&gt;
&lt;li&gt;一問で長く止まってしまい、先に進めないことが多い&lt;/li&gt;
&lt;li&gt;文章題や図形になると、何から手をつければ良いか分からない&lt;/li&gt;
&lt;li&gt;塾の授業は理解しているのに、家で同じ問題が解けない&lt;/li&gt;
&lt;/ul&gt;
&lt;/div&gt;
&lt;/div&gt;
&lt;p&gt;&lt;!-- ミニCTA --&gt;&lt;/p&gt;
&lt;div class="card shadow-sm mb-4 border-0" style="background: linear-gradient(135deg, #1e88e5, #26a69a); color: #fff;"&gt;
&lt;div class="card-body"&gt;
&lt;h3 class="h6 mb-2"&gt;宿題のやり方から見直したい方へ&lt;/h3&gt;
&lt;p class="mb-2" style="font-size: 0.9rem;"&gt;中学受験算数の弱点発見と宿題の進め方の整理をオンラインでサポートしています。&lt;/p&gt;
&lt;p&gt;&lt;a class="btn btn-light btn-sm" href="/kobetsu_online/"&gt;&lt;br /&gt;
&lt;span style="color: #000000;"&gt;オンライン算数 個別指導の詳細を見る&lt;/span&gt;&lt;br /&gt;
&lt;/a&gt;&lt;/p&gt;
&lt;/div&gt;
&lt;/div&gt;
&lt;/div&gt;
&lt;/div&gt;
&lt;/div&gt;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id="veu_cta-31446" class="veu_cta"&gt;&lt;/section&gt;
&lt;section id="veu_cta-31445" class="veu_cta"&gt;
&lt;div class="cta_body"&gt;&lt;/div&gt;
&lt;/section&gt;
&lt;div class="veu_socialSet veu_socialSet-auto veu_socialSet-position-after veu_contentAddSection"&gt;
&lt;p&gt;&amp;nbsp;&lt;/p&gt;
&lt;/div&gt;
&lt;p&gt;&lt;!-- [ /.socialSet ] --&gt;&lt;/p&gt;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math%2F&amp;amp;t=%E5%A1%BE%E3%81%AE%E5%AE%BF%E9%A1%8C%E3%81%8C%E7%B5%82%E3%82%8F%E3%82%89%E3%81%AA%E3%81%84%E5%AD%90%E3%81%8C%E3%82%AA%E3%83%B3%E3%83%A9%E3%82%A4%E3%83%B3%E7%AE%97%E6%95%B0%E3%81%A7%E6%94%B9%E5%96%84%E3%81%99%E3%82%8B%E7%90%86%E7%94%B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math%2F&amp;amp;text=%E5%A1%BE%E3%81%AE%E5%AE%BF%E9%A1%8C%E3%81%8C%E7%B5%82%E3%82%8F%E3%82%89%E3%81%AA%E3%81%84%E5%AD%90%E3%81%8C%E3%82%AA%E3%83%B3%E3%83%A9%E3%82%A4%E3%83%B3%E7%AE%97%E6%95%B0%E3%81%A7%E6%94%B9%E5%96%84%E3%81%99%E3%82%8B%E7%90%86%E7%94%B1%20%7C%20%E4%B8%AD%E5%AD%A6%E5%8F%97%E9%A8%93%E5%B0%82%E9%96%80%E3%80%80%E5%A4%8F%E4%BA%95%E7%AE%97%E6%95%B0%E5%A1%BE" target="_blank" &gt;&lt;span class="vk_icon_w_r_sns_x_twitter icon_sns"&gt;&lt;/span&gt;&lt;span class="sns_txt"&gt;X&lt;/span&gt;&lt;/a&gt;&lt;/li&gt;&lt;li class="sb_bluesky sb_icon"&gt;&lt;a class="sb_icon_inner" href="https://bsky.app/intent/compose?text=%E5%A1%BE%E3%81%AE%E5%AE%BF%E9%A1%8C%E3%81%8C%E7%B5%82%E3%82%8F%E3%82%89%E3%81%AA%E3%81%84%E5%AD%90%E3%81%8C%E3%82%AA%E3%83%B3%E3%83%A9%E3%82%A4%E3%83%B3%E7%AE%97%E6%95%B0%E3%81%A7%E6%94%B9%E5%96%84%E3%81%99%E3%82%8B%E7%90%86%E7%94%B1%20%7C%20%E4%B8%AD%E5%AD%A6%E5%8F%97%E9%A8%93%E5%B0%82%E9%96%80%E3%80%80%E5%A4%8F%E4%BA%95%E7%AE%97%E6%95%B0%E5%A1%BE%0Ahttps%3A%2F%2Fnatsui-sansu-juku.com%2Fcol_blog%2Fonline-math%2F" target="_blank" &gt;&lt;span class="vk_icon_w_r_sns_bluesky icon_sns"&gt;&lt;/span&gt;&lt;span class="sns_txt"&gt;Bluesky&lt;/span&gt;&lt;/a&gt;&lt;/li&gt;&lt;li class="sb_hatena sb_icon"&gt;&lt;a class="sb_icon_inner" href="//b.hatena.ne.jp/add?mode=confirm&amp;url=https%3A%2F%2Fnatsui-sansu-juku.com%2Fcol_blog%2Fonline-math%2F&amp;amp;title=%E5%A1%BE%E3%81%AE%E5%AE%BF%E9%A1%8C%E3%81%8C%E7%B5%82%E3%82%8F%E3%82%89%E3%81%AA%E3%81%84%E5%AD%90%E3%81%8C%E3%82%AA%E3%83%B3%E3%83%A9%E3%82%A4%E3%83%B3%E7%AE%97%E6%95%B0%E3%81%A7%E6%94%B9%E5%96%84%E3%81%99%E3%82%8B%E7%90%86%E7%94%B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sb_icon_inner"data-clipboard-text="塾の宿題が終わらない子がオンライン算数で改善する理由 | 中学受験専門　夏井算数塾 https://natsui-sansu-juku.com/col_blog/online-math/"&gt;&lt;span class="vk_icon_w_r_sns_copy icon_sns"&gt;&lt;i class="fas fa-copy"&gt;&lt;/i&gt;&lt;/span&gt;&lt;span class="sns_txt"&gt;Copy&lt;/span&gt;&lt;/button&gt;&lt;/li&gt;&lt;/ul&gt;&lt;/div&gt;&lt;!-- [ /.socialSet ] --&gt;			
------</t>
  </si>
  <si>
    <t>https://natsui-sansu-juku.com/col_blog/online-sansu-56/</t>
  </si>
  <si>
    <t>以下のページは不自然なワードを使用しています。
これらを適切に自然な言葉に置き換えて下さい。
なお、本文の装飾や構造は絶対に変えないでください。
【対象ページURL】
https://natsui-sansu-juku.com/col_blog/online-sansu-56/
【検出された不自然ワード】
（検出なし）
【本文】
------
&lt;div class="container my-4"&gt;
&lt;p&gt;&lt;!-- Hero Section --&gt;&lt;/p&gt;
&lt;div class="card shadow-sm mb-4 border-0" style="background: linear-gradient(135deg, #283593, #00897b); color: #fff;"&gt;
&lt;div class="card-body p-4"&gt;
&lt;div class="d-flex flex-wrap justify-content-between align-items-center mb-2"&gt;&lt;span class="badge bg-warning text-dark mb-1" style="font-size: 0.8rem;"&gt;小5後半〜小6／中学受験算数&lt;/span&gt;&lt;br /&gt;
&lt;span class="badge bg-light text-dark mb-1" style="font-size: 0.75rem;"&gt;志望校別対策と弱点潰し&lt;/span&gt;&lt;/div&gt;
&lt;h1 class="card-title mb-3" style="font-size: 1.9rem; line-height: 1.5;"&gt;&lt;/h1&gt;
&lt;p class="card-text mb-2" style="font-size: 0.98rem;"&gt;小5後半〜小6になると「一通り習っているはずなのに、模試や過去問で点数が安定しない」&lt;br /&gt;
「弱点はある程度分かっているが、どこから手を付ければ良いか分からない」といったご相談が一気に増えます。&lt;br /&gt;
この時期の算数は、新しい単元を増やすより、弱点潰しと過程修正で得点を安定させることが中心になります。&lt;br /&gt;
オンライン算数の個別指導は、手元映像や画面共有を通して途中式と考え方を細かく確認できるため、&lt;br /&gt;
受験学年の仕上げとの相性が非常に良い指導形態です。&lt;/p&gt;
&lt;p class="card-text mb-0" style="font-size: 0.96rem;"&gt;本記事では、小5後半〜小6の算数をオンライン個別指導でどのように仕上げていくか、&lt;br /&gt;
原因の整理、弱点の潰し方、進め方のイメージ、家庭でのフォロー、教室選びまでを体系的にまとめます。&lt;/p&gt;
&lt;p class="mt-3 mb-0" style="font-size: 0.96rem;"&gt;オンライン指導の全体像は、&lt;br /&gt;
&lt;a href="https://natsui-sansu-juku.com/column/hub-online-use/" target="_blank" rel="noopener noreferrer"&gt;&lt;br /&gt;
&lt;strong&gt;中学受験算数｜オンライン塾の使い方&lt;/strong&gt;&lt;br /&gt;
&lt;/a&gt;&lt;br /&gt;
もあわせてご確認ください。&lt;/p&gt;
&lt;/div&gt;
&lt;/div&gt;
&lt;p&gt;&lt;!-- Summary Card --&gt;&lt;/p&gt;
&lt;div class="card shadow-sm mb-4"&gt;
&lt;div class="card-header" style="background-color: #e3f2fd;"&gt;&lt;strong&gt;この記事で分かること&lt;/strong&gt;&lt;/div&gt;
&lt;div class="card-body"&gt;
&lt;div class="row gy-3"&gt;
&lt;div class="col-md-6"&gt;
&lt;ul class="mb-0"&gt;
&lt;li&gt;小5後半〜小6で算数の点数が安定しなくなる理由&lt;/li&gt;
&lt;li&gt;仕上げ期にオンライン算数 個別指導が有効な理由&lt;/li&gt;
&lt;li&gt;弱点と過去問を結び付けた具体的な組み直しの流れ&lt;/li&gt;
&lt;/ul&gt;
&lt;/div&gt;
&lt;div class="col-md-6"&gt;
&lt;ul class="mb-0"&gt;
&lt;li&gt;家庭学習で意識したい関わり方&lt;/li&gt;
&lt;li&gt;受験学年に合うオンライン個別指導の選び方&lt;/li&gt;
&lt;li&gt;直前期にあと数点を取り切る考え方&lt;/li&gt;
&lt;/ul&gt;
&lt;/div&gt;
&lt;/div&gt;
&lt;/div&gt;
&lt;/div&gt;
&lt;div class="row"&gt;
&lt;div class="col-lg-8"&gt;
&lt;p&gt;&lt;!-- H2-1 --&gt;&lt;/p&gt;
&lt;section class="mb-4"&gt;
&lt;h2 class="h4 mb-3 border-start border-4 border-primary ps-2"&gt;小5後半〜小6で算数の点数が安定しない理由&lt;/h2&gt;
&lt;p&gt;受験学年の算数では、「塾では一通り習っているはずなのに、模試や過去問になると得点が伸びない」&lt;br /&gt;
「ケアレスミスを減らしたいのに、同じようなミスを繰り返してしまう」といった悩みが目立ちます。&lt;/p&gt;
&lt;p&gt;特にこの時期は、比と割合、速さ、濃度、仕事算、場合の数、立体図形など、&lt;br /&gt;
複数の考え方を組み合わせる問題が増え、&lt;br /&gt;
「知識を当てはめる」段階から「解法を選び組み立てる」段階へと要求が変わっていきます。&lt;/p&gt;
&lt;div class="table-responsive mb-3"&gt;
&lt;table class="table table-bordered table-hover align-middle mb-0"&gt;
&lt;thead class="text-center" style="background-color: #e8eaf6;"&gt;
&lt;tr&gt;
&lt;th&gt;よくある状態&lt;/th&gt;
&lt;th&gt;表面的な見え方&lt;/th&gt;
&lt;th&gt;本当の課題&lt;/th&gt;
&lt;/tr&gt;
&lt;/thead&gt;
&lt;tbody&gt;
&lt;tr&gt;
&lt;td&gt;模試の点数が安定しない&lt;/td&gt;
&lt;td&gt;その日の出来不出来に見える&lt;/td&gt;
&lt;td&gt;解法の再現性が不足している&lt;/td&gt;
&lt;/tr&gt;
&lt;tr&gt;
&lt;td&gt;同じ単元で点が落ちる&lt;/td&gt;
&lt;td&gt;単元が苦手に見える&lt;/td&gt;
&lt;td&gt;特定パターンや過程に癖が残っている&lt;/td&gt;
&lt;/tr&gt;
&lt;tr&gt;
&lt;td&gt;復習が追いつかない&lt;/td&gt;
&lt;td&gt;量が多すぎる&lt;/td&gt;
&lt;td&gt;優先順位が整理できていない&lt;/td&gt;
&lt;/tr&gt;
&lt;/tbody&gt;
&lt;/table&gt;
&lt;/div&gt;
&lt;h3 class="h5 mt-3 mb-2"&gt;つまずきの正体は「知らない」ではなく「使いこなせない」&lt;/h3&gt;
&lt;ul&gt;
&lt;li&gt;解説を見れば分かるが、類題で止まる&lt;/li&gt;
&lt;li&gt;条件が少し変わると解けなくなる&lt;/li&gt;
&lt;li&gt;考え方は合っているのに点が落ちる&lt;/li&gt;
&lt;/ul&gt;
&lt;div class="alert alert-info" style="font-size: 0.9rem;"&gt;&lt;strong&gt;ポイント：&lt;/strong&gt;&lt;br /&gt;
受験学年では、単元名ではなく「ミスの出方」と「過程の癖」を直すことが得点安定の鍵になります。&lt;/div&gt;
&lt;/section&gt;
&lt;p&gt;&lt;!-- H2-2 --&gt;&lt;/p&gt;
&lt;section class="mb-4"&gt;
&lt;h2 class="h4 mb-3 border-start border-4 border-success ps-2"&gt;仕上げ期にオンライン算数 個別指導が向いている理由&lt;/h2&gt;
&lt;h3 class="h5 mt-3 mb-2"&gt;手元映像で途中式とミスの出どころが見える&lt;/h3&gt;
&lt;h3 class="h5 mt-3 mb-2"&gt;画面共有で考え方の整理と類題演習を同時に行える&lt;/h3&gt;
&lt;h3 class="h5 mt-3 mb-2"&gt;弱点潰しと志望校対策を同じ流れで進められる&lt;/h3&gt;
&lt;h3 class="h5 mt-3 mb-2"&gt;学習記録で「どこまで仕上がったか」を可視化できる&lt;/h3&gt;
&lt;p&gt;中学受験算数に特化した&lt;br /&gt;
&lt;a href="/kobetsu_online/"&gt;オンライン算数 個別指導&lt;/a&gt;&lt;br /&gt;
であれば、こうした仕上げ前提の組み立てがなされています。&lt;/p&gt;
&lt;/section&gt;
&lt;p&gt;&lt;!-- H2-3 --&gt;&lt;/p&gt;
&lt;section class="mb-4"&gt;
&lt;h2 class="h4 mb-3 border-start border-4 border-warning ps-2"&gt;小5後半〜小6の算数をオンライン個別で仕上げる3ステップ&lt;/h2&gt;
&lt;h3 class="h5 mt-3 mb-2"&gt;ステップ1：弱点を「単元×ミス×パターン」で整理する&lt;/h3&gt;
&lt;h3 class="h5 mt-3 mb-2"&gt;ステップ2：基礎→標準→過去問で再現性を作る&lt;/h3&gt;
&lt;h3 class="h5 mt-3 mb-2"&gt;ステップ3：志望校別に優先順位を決めて微調整する&lt;/h3&gt;
&lt;/section&gt;
&lt;p&gt;&lt;!-- H2-4 --&gt;&lt;/p&gt;
&lt;section class="mb-4"&gt;
&lt;h2 class="h4 mb-3 border-start border-4 border-info ps-2"&gt;受験学年の家庭学習で意識したいフォロー&lt;/h2&gt;
&lt;h3 class="h5 mt-3 mb-2"&gt;勉強量より「減らせたミス」を確認する&lt;/h3&gt;
&lt;h3 class="h5 mt-3 mb-2"&gt;全問正解を狙わず「取る問題」を決める&lt;/h3&gt;
&lt;h3 class="h5 mt-3 mb-2"&gt;生活リズムとメンタルを安定させる&lt;/h3&gt;
&lt;/section&gt;
&lt;p&gt;&lt;!-- H2-5 --&gt;&lt;/p&gt;
&lt;section class="mb-4"&gt;
&lt;h2 class="h4 mb-3 border-start border-4 border-secondary ps-2"&gt;小5後半〜小6に合うオンライン算数 個別指導の選び方&lt;/h2&gt;
&lt;h3 class="h5 mt-3 mb-2"&gt;弱点潰しと志望校対策を同時に組み立てられるか&lt;/h3&gt;
&lt;h3 class="h5 mt-3 mb-2"&gt;過程指導を前提にしているか&lt;/h3&gt;
&lt;h3 class="h5 mt-3 mb-2"&gt;保護者へのフィードバックが具体的か&lt;/h3&gt;
&lt;/section&gt;
&lt;p&gt;&lt;!-- まとめ --&gt;&lt;/p&gt;
&lt;section class="mb-4"&gt;
&lt;h2 class="h4 mb-3 border-start border-4 border-dark ps-2"&gt;まとめ&lt;/h2&gt;
&lt;p&gt;小5後半〜小6の算数は、知識を増やす段階から、&lt;br /&gt;
弱点潰しと過程修正で得点を安定させる段階へ移る時期です。&lt;/p&gt;
&lt;p&gt;オンライン算数の個別指導は、仕上げ期に必要な要素を一体で扱える手段です。&lt;br /&gt;
&lt;a href="/kobetsu_online/"&gt;オンライン算数 個別指導&lt;/a&gt;&lt;br /&gt;
を活用しながら、受験学年の算数を整理して仕上げていきましょう。&lt;/p&gt;
&lt;/section&gt;
&lt;/div&gt;
&lt;p&gt;&lt;!-- Side Column（既存そのまま） --&gt;&lt;/p&gt;
&lt;div class="col-lg-4"&gt;&lt;!-- ※右カラムは元のまま --&gt;&lt;/div&gt;
&lt;/div&gt;
&lt;/div&gt;
&lt;p&gt;&lt;!-- [ /.socialSet ] --&gt;&lt;/p&gt;
&lt;section id="veu_cta-31796" class="veu_cta"&gt;
&lt;div class="cta_body"&gt;
&lt;div class="cta_body_link"&gt;&lt;/div&gt;
&lt;/div&gt;
&lt;p&gt;&lt;!-- [ /.vkExUnit_cta_body ] --&gt;&lt;/p&gt;
&lt;/section&gt;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sansu-56%2F&amp;amp;t=%E5%B0%8F5%E5%BE%8C%E5%8D%8A%EF%BD%9E%E5%B0%8F6%E3%81%AE%E7%AE%97%E6%95%B0%E3%82%92%E3%82%AA%E3%83%B3%E3%83%A9%E3%82%A4%E3%83%B3%E5%80%8B%E5%88%A5%E3%81%A7%E4%BB%95%E4%B8%8A%E3%81%92%E3%82%8B%E6%96%B9%E6%B3%95%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sansu-56%2F&amp;amp;text=%E5%B0%8F5%E5%BE%8C%E5%8D%8A%EF%BD%9E%E5%B0%8F6%E3%81%AE%E7%AE%97%E6%95%B0%E3%82%92%E3%82%AA%E3%83%B3%E3%83%A9%E3%82%A4%E3%83%B3%E5%80%8B%E5%88%A5%E3%81%A7%E4%BB%95%E4%B8%8A%E3%81%92%E3%82%8B%E6%96%B9%E6%B3%95%20%7C%20%E4%B8%AD%E5%AD%A6%E5%8F%97%E9%A8%93%E5%B0%82%E9%96%80%E3%80%80%E5%A4%8F%E4%BA%95%E7%AE%97%E6%95%B0%E5%A1%BE" target="_blank" &gt;&lt;span class="vk_icon_w_r_sns_x_twitter icon_sns"&gt;&lt;/span&gt;&lt;span class="sns_txt"&gt;X&lt;/span&gt;&lt;/a&gt;&lt;/li&gt;&lt;li class="sb_bluesky sb_icon"&gt;&lt;a class="sb_icon_inner" href="https://bsky.app/intent/compose?text=%E5%B0%8F5%E5%BE%8C%E5%8D%8A%EF%BD%9E%E5%B0%8F6%E3%81%AE%E7%AE%97%E6%95%B0%E3%82%92%E3%82%AA%E3%83%B3%E3%83%A9%E3%82%A4%E3%83%B3%E5%80%8B%E5%88%A5%E3%81%A7%E4%BB%95%E4%B8%8A%E3%81%92%E3%82%8B%E6%96%B9%E6%B3%95%20%7C%20%E4%B8%AD%E5%AD%A6%E5%8F%97%E9%A8%93%E5%B0%82%E9%96%80%E3%80%80%E5%A4%8F%E4%BA%95%E7%AE%97%E6%95%B0%E5%A1%BE%0Ahttps%3A%2F%2Fnatsui-sansu-juku.com%2Fcol_blog%2Fonline-sansu-56%2F" target="_blank" &gt;&lt;span class="vk_icon_w_r_sns_bluesky icon_sns"&gt;&lt;/span&gt;&lt;span class="sns_txt"&gt;Bluesky&lt;/span&gt;&lt;/a&gt;&lt;/li&gt;&lt;li class="sb_hatena sb_icon"&gt;&lt;a class="sb_icon_inner" href="//b.hatena.ne.jp/add?mode=confirm&amp;url=https%3A%2F%2Fnatsui-sansu-juku.com%2Fcol_blog%2Fonline-sansu-56%2F&amp;amp;title=%E5%B0%8F5%E5%BE%8C%E5%8D%8A%EF%BD%9E%E5%B0%8F6%E3%81%AE%E7%AE%97%E6%95%B0%E3%82%92%E3%82%AA%E3%83%B3%E3%83%A9%E3%82%A4%E3%83%B3%E5%80%8B%E5%88%A5%E3%81%A7%E4%BB%95%E4%B8%8A%E3%81%92%E3%82%8B%E6%96%B9%E6%B3%95%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sb_icon_inner"data-clipboard-text="小5後半～小6の算数をオンライン個別で仕上げる方法 | 中学受験専門　夏井算数塾 https://natsui-sansu-juku.com/col_blog/online-sansu-56/"&gt;&lt;span class="vk_icon_w_r_sns_copy icon_sns"&gt;&lt;i class="fas fa-copy"&gt;&lt;/i&gt;&lt;/span&gt;&lt;span class="sns_txt"&gt;Copy&lt;/span&gt;&lt;/button&gt;&lt;/li&gt;&lt;/ul&gt;&lt;/div&gt;&lt;!-- [ /.socialSet ] --&gt;			
------</t>
  </si>
  <si>
    <t>https://natsui-sansu-juku.com/col_blog/online-sansu-chokuzen/</t>
  </si>
  <si>
    <t>以下のページは不自然なワードを使用しています。
これらを適切に自然な言葉に置き換えて下さい。
なお、本文の装飾や構造は絶対に変えないでください。
【対象ページURL】
https://natsui-sansu-juku.com/col_blog/online-sansu-chokuzen/
【検出された不自然ワード】
（検出なし）
【本文】
------
&lt;div class="container my-4"&gt;
&lt;p&gt;&lt;!-- Hero Section --&gt;&lt;/p&gt;
&lt;div class="card shadow-sm mb-4 border-0" style="background: linear-gradient(135deg, #0d47a1, #26a69a); color: #fff;"&gt;
&lt;div class="card-body p-4"&gt;
&lt;div class="d-flex flex-wrap justify-content-between align-items-center mb-2"&gt;&lt;span class="badge bg-warning text-dark mb-1" style="font-size: 0.8rem;"&gt;中学受験／オンライン算数&lt;/span&gt;&lt;br /&gt;
&lt;span class="badge bg-light text-dark mb-1" style="font-size: 0.75rem;"&gt;直前期対策ガイド&lt;/span&gt;&lt;/div&gt;
&lt;h1 class="card-title mb-3" style="font-size: 1.9rem; line-height: 1.5;"&gt;&lt;/h1&gt;
&lt;p class="card-text mb-0" style="font-size: 0.98rem;"&gt;入試直前のこの時期、「あと数点で合格ラインなのに、何を優先すべきか分からない」「とにかく問題量をこなしているのに点数が安定しない」と不安を感じていらっしゃる保護者の方は多いと思います。&lt;br /&gt;
直前期は、新しい単元を一から積み上げる段階ではなく、すでに持っている力を本番で発揮させる段階です。そのためには、解き方そのものよりも、途中式の癖や考え方の流れをそろえる過程指導が非常に重要になります。&lt;br /&gt;
オンラインの算数個別指導は、手元映像と画面共有を組み合わせることで、お子さまの思考を細かく可視化し、弱点に応じた類題を即時に出題できます。直前期だからこそ、オンラインならではの過程指導を活用することで、短期間での得点アップが狙いやすくなります。&lt;/p&gt;
&lt;p class="mt-3 mb-0" style="font-size: 0.96rem;"&gt;過去問の回し方や直前期の演習の組み立ては、&lt;a href="https://natsui-sansu-juku.com/column/hub-kakomon/" target="_blank" rel="noopener noreferrer"&gt;&lt;strong&gt;中学受験算数過去問の進め方（全体像はこちら）&lt;/strong&gt;&lt;/a&gt;もあわせてご確認ください。&lt;/p&gt;
&lt;/div&gt;
&lt;/div&gt;
&lt;div class="row"&gt;
&lt;p&gt;&lt;!-- Main Column --&gt;&lt;/p&gt;
&lt;div class="col-lg-8"&gt;
&lt;p&gt;&lt;!-- Section: 悩みの構造 --&gt;&lt;/p&gt;
&lt;section class="mb-4"&gt;
&lt;h2 class="h4 mb-3 border-start border-4 border-primary ps-2"&gt;直前期の悩みの構造と中学受験算数の特徴&lt;/h2&gt;
&lt;p&gt;まずは、「なぜ直前期になると点数が伸び悩むのか」を整理してみます。原因を明確にしておくことで、オンライン算数 個別指導で何をすべきかが見えてきます。&lt;/p&gt;
&lt;h3 class="h5 mt-3 mb-2"&gt;直前期は実力不足より取りこぼしが目立つ時期&lt;/h3&gt;
&lt;p&gt;中学受験算数の直前期で多く見られるのは、次のような状態です。&lt;/p&gt;
&lt;ul&gt;
&lt;li&gt;合格ラインまではあと十点前後だが、毎回どこかでケアレスミスが出てしまう。&lt;/li&gt;
&lt;li&gt;一度できたはずの問題を、テストでは取りこぼしてしまう。&lt;/li&gt;
&lt;li&gt;難問ではなく、標準レベルの問題での取りこぼしが痛い。&lt;/li&gt;
&lt;/ul&gt;
&lt;p&gt;この段階では、本当に必要なのは新しい知識を増やすことではなく、すでに知っている解き方を安定して使えるようにすることの場合がほとんどです。&lt;br /&gt;
ところが直前期の不安から、問題集を一冊やりきらせようとしたり、苦手単元を総ざらいしようとしたり、模試や過去問を量で押し切ろうとしてしまいがちです。&lt;/p&gt;
&lt;div class="table-responsive mb-3"&gt;
&lt;table class="table table-bordered table-hover align-middle mb-0"&gt;
&lt;thead class="text-center" style="background-color: #e3f2fd;"&gt;
&lt;tr&gt;
&lt;th scope="col"&gt;よくある状態&lt;/th&gt;
&lt;th scope="col"&gt;具体例&lt;/th&gt;
&lt;th scope="col"&gt;影響&lt;/th&gt;
&lt;/tr&gt;
&lt;/thead&gt;
&lt;tbody&gt;
&lt;tr&gt;
&lt;td&gt;標準問題の取りこぼし&lt;/td&gt;
&lt;td&gt;計算は合っていたのに、最後の単位を書き間違える。&lt;/td&gt;
&lt;td&gt;本来取れるはずの三〜五点を落とし、合格ラインから遠ざかる。&lt;/td&gt;
&lt;/tr&gt;
&lt;tr&gt;
&lt;td&gt;量だけ増えていく勉強&lt;/td&gt;
&lt;td&gt;新しい問題集に次々手を出し、復習が追いつかない。&lt;/td&gt;
&lt;td&gt;「やったつもり」だけが増え、得点の安定につながらない。&lt;/td&gt;
&lt;/tr&gt;
&lt;tr&gt;
&lt;td&gt;過去問のやりっぱなし&lt;/td&gt;
&lt;td&gt;解き直しをして終わり、同じパターンの確認が不足する。&lt;/td&gt;
&lt;td&gt;同タイプの問題が出ると、再び同じミスを繰り返してしまう。&lt;/td&gt;
&lt;/tr&gt;
&lt;/tbody&gt;
&lt;/table&gt;
&lt;/div&gt;
&lt;h3 class="h5 mt-3 mb-2"&gt;中学受験算数は思考のルートが問われる科目&lt;/h3&gt;
&lt;p&gt;中学受験の算数では、答えそのものだけでなく、その答えに辿り着くまでの思考のルートが非常に重要です。&lt;/p&gt;
&lt;ul&gt;
&lt;li&gt;条件を読み落としていないか。&lt;/li&gt;
&lt;li&gt;図や表に整理するプロセスを踏んでいるか。&lt;/li&gt;
&lt;li&gt;正しい式の形を選んだ理由を説明できるか。&lt;/li&gt;
&lt;/ul&gt;
&lt;p&gt;こうした過程の一つひとつに、その子特有の癖や弱点が表れます。直前期に点数が伸びない理由の多くは、解法自体を知らないというよりも、解法は知っているのに途中のどこかで思考が飛んでしまう、あるいは自分なりの省略や勘で処理してしまい安定しない、といった過程のゆがみにあります。&lt;/p&gt;
&lt;h3 class="h5 mt-3 mb-2"&gt;紙のやり直しだけでは癖が見えにくい&lt;/h3&gt;
&lt;p&gt;ご家庭でのやり直しや塾の復習では、どうしても「解き直したらできたかどうか」だけに目が行きがちです。&lt;/p&gt;
&lt;ul&gt;
&lt;li&gt;解説を見たら分かった。&lt;/li&gt;
&lt;li&gt;二回目は自力で解けた。&lt;/li&gt;
&lt;/ul&gt;
&lt;p&gt;という状態は一見すると良さそうに見えますが、一回目と二回目でどの部分の考え方を変えたのか、次に似た問題を解いたとき本当に同じミスを繰り返さないのかまでは確認しきれないことが多くあります。&lt;br /&gt;
ここを丁寧に扱えるかどうかが、直前期のあと数点を決める重要なポイントになります。&lt;/p&gt;
&lt;/section&gt;
&lt;p&gt;&lt;!-- Section: オンラインが効く理由 --&gt;&lt;/p&gt;
&lt;section class="mb-4"&gt;
&lt;h2 class="h4 mb-3 border-start border-4 border-success ps-2"&gt;直前期にオンライン算数 個別指導が効果を発揮する理由&lt;/h2&gt;
&lt;p&gt;なぜオンライン形式の算数個別指導が直前期と相性が良いのか、その理由を具体的に見ていきます。&lt;/p&gt;
&lt;h3 class="h5 mt-3 mb-2"&gt;手元映像でどこからミスが始まっているかを特定できる&lt;/h3&gt;
&lt;p&gt;オンライン算数 個別指導では、書画カメラやタブレットカメラを使ってお子さまの手元を映し出すことができます。これにより、次のような点が細かく分かります。&lt;/p&gt;
&lt;ul&gt;
&lt;li&gt;計算ミスが起きたのは、どの段階の式からなのか。&lt;/li&gt;
&lt;li&gt;条件に線を引くタイミングが遅く、読み落としにつながっていないか。&lt;/li&gt;
&lt;li&gt;図を描く前に式から入ってしまい、混乱を招いていないか。&lt;/li&gt;
&lt;/ul&gt;
&lt;p&gt;例えば、過去問の速さの問題で毎回取りこぼしてしまう場合でも、時間を分に直すタイミングでミスをしているのか、距離のイメージがあいまいなのか、式を立てる前の整理が不足しているのか、といった点を手元の動きから見抜くことができます。&lt;/p&gt;
&lt;h3 class="h5 mt-3 mb-2"&gt;過程指導で思考の流れを一緒に組み直せる&lt;/h3&gt;
&lt;p&gt;オンライン個別指導では、画面共有とホワイトボード機能を用いながら、解き方のプロセスを一緒にたどることができます。&lt;/p&gt;
&lt;ul&gt;
&lt;li&gt;今、何を求めようとしているのか。&lt;/li&gt;
&lt;li&gt;この式の数字は、問題文のどの部分に対応しているのか。&lt;/li&gt;
&lt;li&gt;まだ使っていない条件はどれか。&lt;/li&gt;
&lt;/ul&gt;
&lt;p&gt;こうした問いかけを通して、お子さまの頭の中の思考の流れを、目で見える形に並べ直すことができます。&lt;br /&gt;
解法そのものを新しく教えるのではなく、すでに知っている方法を安定させ、本番で何度でも再現できる形にそろえていくことが直前期の過程指導の役目になります。&lt;/p&gt;
&lt;h3 class="h5 mt-3 mb-2"&gt;類題を即時に出題し弱点パターンを短期間でつぶせる&lt;/h3&gt;
&lt;p&gt;直前期に重要なのは、一つの問題だけで満足せず、同じパターンを複数回練習して安定させることです。&lt;br /&gt;
オンライン算数 個別指導では、デジタル教材や過去の問題データベースを活用しながら、&lt;/p&gt;
&lt;ul&gt;
&lt;li&gt;ある過去問で見つかった弱点に対して、すぐに類題を二〜三問続けて出す。&lt;/li&gt;
&lt;li&gt;条件を少し変えた問題を提示し、理解が本物かどうかを確認する。&lt;/li&gt;
&lt;li&gt;問題のレベルを、お子さまの現状に合わせて微調整する。&lt;/li&gt;
&lt;/ul&gt;
&lt;p&gt;例えば、比の文章題で比をそろえる場面で混乱している場合、分配の問題や食塩水の問題など設定を変えた類題を立て続けに解くことで、短時間で弱点パターンをまとめて補強できます。&lt;/p&gt;
&lt;div class="table-responsive mb-3"&gt;
&lt;table class="table table-sm table-bordered mb-0"&gt;
&lt;thead class="text-center" style="background-color: #fff8e1;"&gt;
&lt;tr&gt;
&lt;th scope="col"&gt;オンライン算数 個別指導の強み&lt;/th&gt;
&lt;th scope="col"&gt;直前期での活かし方&lt;/th&gt;
&lt;/tr&gt;
&lt;/thead&gt;
&lt;tbody&gt;
&lt;tr&gt;
&lt;td&gt;手元映像&lt;/td&gt;
&lt;td&gt;ミスが生まれる瞬間を特定し、癖として把握する。&lt;/td&gt;
&lt;/tr&gt;
&lt;tr&gt;
&lt;td&gt;画面共有とホワイトボード&lt;/td&gt;
&lt;td&gt;思考の流れを図や表と結びつけて再構成する。&lt;/td&gt;
&lt;/tr&gt;
&lt;tr&gt;
&lt;td&gt;類題の即時提示&lt;/td&gt;
&lt;td&gt;同じパターンを短時間に繰り返し、安定度を高める。&lt;/td&gt;
&lt;/tr&gt;
&lt;tr&gt;
&lt;td&gt;学習記録の蓄積&lt;/td&gt;
&lt;td&gt;どの弱点にどれだけ時間を投資したかを可視化する。&lt;/td&gt;
&lt;/tr&gt;
&lt;/tbody&gt;
&lt;/table&gt;
&lt;/div&gt;
&lt;p&gt;中学受験算数に特化した&lt;br /&gt;
&lt;a href="/kobetsu_online/"&gt;オンライン算数 個別指導&lt;/a&gt;&lt;br /&gt;
のようなサービスでは、こうした進度管理や過程指導を前提にしたモデルになっていることが多く、直前期の限られた時間を効果的に使いやすくなります。&lt;/p&gt;
&lt;/section&gt;
&lt;p&gt;&lt;!-- Section: 改善ステップ --&gt;&lt;/p&gt;
&lt;section class="mb-4"&gt;
&lt;h2 class="h4 mb-3 border-start border-4 border-warning ps-2"&gt;直前期にオンライン算数 個別指導で改善するための具体ステップ&lt;/h2&gt;
&lt;p&gt;ここからは、実際に直前期にオンライン算数 個別指導を活用して「あと数点」を取りにいくための具体的な流れを、三つのステップでご紹介いたします。&lt;/p&gt;
&lt;h3 class="h5 mt-3 mb-2"&gt;ステップ1 得点ダウンの原因をパターンで整理する&lt;/h3&gt;
&lt;p&gt;最初のステップは、模試や過去問の結果を使って、「なぜ点数が足りていないのか」を感覚ではなく具体的なパターンで整理することです。&lt;/p&gt;
&lt;p class="mb-1"&gt;まずは問題を種類ごとにざっくり分類してみます。&lt;/p&gt;
&lt;ul&gt;
&lt;li&gt;本来取るべき標準問題を落としている。&lt;/li&gt;
&lt;li&gt;難問を追いかけすぎて時間を使ってしまう。&lt;/li&gt;
&lt;li&gt;最後の計算だけで落としている。&lt;/li&gt;
&lt;li&gt;条件の読み落としが繰り返されている。&lt;/li&gt;
&lt;/ul&gt;
&lt;p&gt;過去問や模試の答案を見ながら、「これは絶対取りたい問題」「これは取れたらラッキーな問題」といった区分けをしておくと、直前期の優先順位が見えやすくなります。&lt;/p&gt;
&lt;p&gt;次に、一問ごとに、知識として知らなかったのか、知っていたはずなのに途中でずれたのかをできる範囲で分けてみます。&lt;br /&gt;
直前期は特に、後者の知っていたはずの取りこぼしを減らすことが、効率の良い得点アップにつながります。&lt;/p&gt;
&lt;h3 class="h5 mt-3 mb-2"&gt;ステップ2 弱点パターンリストを作りテーマを絞る&lt;/h3&gt;
&lt;p&gt;次のステップは、分析した内容から直前期のテーマを絞り込むことです。ノートの一ページを使い、弱点パターンリストを作ると整理しやすくなります。&lt;/p&gt;
&lt;ul&gt;
&lt;li&gt;割合の文章題で、元にする量を取り違える。&lt;/li&gt;
&lt;li&gt;食塩水で、濃度の変化を表に整理できない。&lt;/li&gt;
&lt;li&gt;速さのグラフで、止まっている時間の読み取りを間違える。&lt;/li&gt;
&lt;li&gt;図形の面積で、単位変換を忘れる。&lt;/li&gt;
&lt;/ul&gt;
&lt;p&gt;何の単元のどの場面でどう間違えやすいかを一文で言えるようにすることがポイントです。&lt;br /&gt;
直前期のオンライン算数 個別指導では、一回の授業につき弱点パターンを一〜二個に絞り、そのパターンに関する問題を集中的に扱う方が結果として定着しやすくなります。&lt;/p&gt;
&lt;h3 class="h5 mt-3 mb-2"&gt;ステップ3 過程指導と類題演習で本番の動きを再現する&lt;/h3&gt;
&lt;p&gt;最後のステップは、オンラインの場で実際に過程指導と類題演習を行い、本番を意識した動きを身につけていく段階です。&lt;/p&gt;
&lt;ol&gt;
&lt;li&gt;&lt;strong&gt;最初の一問は時間を気にせず丁寧に解く。&lt;/strong&gt;&lt;br /&gt;
問題文の読み方、図や表の描き方、最初に立てる式の選び方を一つひとつ確認します。&lt;/li&gt;
&lt;li&gt;&lt;strong&gt;同じパターンの類題を続けて解く。&lt;/strong&gt;&lt;br /&gt;
条件や数値を変えた類題を二〜三問解き、そろえた考え方の進め方を自力で再現できるかを確認します。&lt;/li&gt;
&lt;li&gt;&lt;strong&gt;最後に本番を意識した時間で解いてみる。&lt;/strong&gt;&lt;br /&gt;
制限時間を決めて解き、どの部分で時間を使いすぎたのかを振り返り、次への行動指針を言葉にします。&lt;/li&gt;
&lt;/ol&gt;
&lt;p&gt;この流れを数回繰り返すだけでも、同じパターンの問題に対する安定度は直前期の数週間で大きく変わっていきます。&lt;/p&gt;
&lt;/section&gt;
&lt;p&gt;&lt;!-- Section: 家庭でのフォロー --&gt;&lt;/p&gt;
&lt;section class="mb-4"&gt;
&lt;h2 class="h4 mb-3 border-start border-4 border-info ps-2"&gt;家庭でできるフォローと直前期ならではの関わり方&lt;/h2&gt;
&lt;p&gt;オンライン算数 個別指導を直前期に効果的に使うためには、ご家庭でのちょっとした関わりが大きな支えになります。&lt;/p&gt;
&lt;h3 class="h5 mt-3 mb-2"&gt;勉強量より復習の質に目を向ける&lt;/h3&gt;
&lt;p&gt;直前期はどうしても量を増やしたくなりますが、ご家庭では次のような視点を大切にしていただくと良いと思います。&lt;/p&gt;
&lt;ul&gt;
&lt;li&gt;今日は何時間やったかではなく、どの弱点パターンが一つ減ったかを確認する。&lt;/li&gt;
&lt;li&gt;解き直した問題のうち、「次に同じ問題が出ても解ける」と自信を持てるものが何問増えたかに注目する。&lt;/li&gt;
&lt;li&gt;新しい問題集に手を付ける前に、すでに持っている教材で弱点パターンを一つずつ潰していく。&lt;/li&gt;
&lt;/ul&gt;
&lt;p&gt;「今日は何点分のミスを減らせたかな」という問いかけは、お子さまにとっても目標が具体的になりやすく、おすすめです。&lt;/p&gt;
&lt;h3 class="h5 mt-3 mb-2"&gt;オンライン授業後の三分振り返りを習慣にする&lt;/h3&gt;
&lt;p&gt;オンライン個別指導が終わったあと、三分程度の短い振り返り時間を取るだけでも、直前期の学びは大きく変わります。&lt;/p&gt;
&lt;ul&gt;
&lt;li&gt;今日、一番直ったと思う癖は何だったか。&lt;/li&gt;
&lt;li&gt;次のテストで意識したいポイントはどこか。&lt;/li&gt;
&lt;li&gt;同じパターンの問題が出たら、どんな流れで解くつもりか。&lt;/li&gt;
&lt;/ul&gt;
&lt;p&gt;これらを口に出してもらうことで、オンラインでの過程指導が、お子さま自身の言葉として定着していきます。&lt;/p&gt;
&lt;h3 class="h5 mt-3 mb-2"&gt;メンタル面では全部を完璧にしなくてよいと伝える&lt;/h3&gt;
&lt;p&gt;直前期は、保護者の方もお子さまも不安になりがちですが、中学受験算数は全部を完璧に解き切る必要はありません。&lt;/p&gt;
&lt;ul&gt;
&lt;li&gt;取るべき問題を確実に取りにいく練習をしていること。&lt;/li&gt;
&lt;li&gt;難問に時間を使いすぎない練習をしていること。&lt;/li&gt;
&lt;li&gt;同じミスを繰り返さないための見直しをしていること。&lt;/li&gt;
&lt;/ul&gt;
&lt;p&gt;こうした前向きな目的を折に触れて伝えていただくことが、お子さまの安心感につながります。&lt;/p&gt;
&lt;/section&gt;
&lt;p&gt;&lt;!-- Section: 教室・指導者選び --&gt;&lt;/p&gt;
&lt;section class="mb-4"&gt;
&lt;h2 class="h4 mb-3 border-start border-4 border-secondary ps-2"&gt;直前期に強いオンライン算数 個別指導の選び方&lt;/h2&gt;
&lt;p&gt;最後に、直前期の過程指導を任せるオンライン算数 個別指導や指導者を選ぶ際のポイントを整理いたします。&lt;/p&gt;
&lt;h3 class="h5 mt-3 mb-2"&gt;直前期用のプランや指導モデルを持っているか&lt;/h3&gt;
&lt;p&gt;問い合わせや体験の際に、次のような質問をしてみてください。&lt;/p&gt;
&lt;ul&gt;
&lt;li&gt;直前期には、通常期と比べてどのような指導の違いがありますか。&lt;/li&gt;
&lt;li&gt;過去問の解き直しや弱点パターンの整理は、どのようにサポートしてもらえますか。&lt;/li&gt;
&lt;li&gt;一回の授業では、何題くらいをどのように扱うイメージでしょうか。&lt;/li&gt;
&lt;/ul&gt;
&lt;p&gt;これらに具体的に答えてくれる教室は、時期に応じた指導の切り替えを意識している可能性が高いと言えます。&lt;/p&gt;
&lt;h3 class="h5 mt-3 mb-2"&gt;手元映像と画面共有を前提にした過程指導ができるか&lt;/h3&gt;
&lt;p&gt;過程指導を重視しているかどうかは、次のような視点で確認してみてください。&lt;/p&gt;
&lt;ul&gt;
&lt;li&gt;手元カメラや書画カメラの使用を想定した授業の組み立てになっているか。&lt;/li&gt;
&lt;li&gt;式や図だけでなく、考え方の流れを言語化させる場面を意識しているか。&lt;/li&gt;
&lt;li&gt;類題をその場で提示し、一つのパターンをまとめて補強するスタイルを取っているか。&lt;/li&gt;
&lt;/ul&gt;
&lt;p&gt;これらがそろっていると、直前期の限られた時間でも、解き方の癖に踏み込んだ個別指導が期待できます。&lt;/p&gt;
&lt;h3 class="h5 mt-3 mb-2"&gt;フィードバックと短期の進度管理が丁寧か&lt;/h3&gt;
&lt;p&gt;直前期は特に、「今どこを直していて、あと何を残すか」が重要になります。&lt;/p&gt;
&lt;ul&gt;
&lt;li&gt;授業ごとの振り返りやコメントが共有されるか。&lt;/li&gt;
&lt;li&gt;残り数週間から数か月の見通しを一緒に立ててくれるか。&lt;/li&gt;
&lt;li&gt;模試や過去問の結果を踏まえた具体的な提案があるか。&lt;/li&gt;
&lt;/ul&gt;
&lt;p&gt;中学受験算数に特化した&lt;br /&gt;
&lt;a href="/kobetsu_online/"&gt;オンライン算数 個別指導&lt;/a&gt;&lt;br /&gt;
のようなサービスでは、こうしたフィードバックと進度管理を前提とした仕組みが整っていることが多く、ご家庭だけでは難しい直前期の舵取りを一緒に担ってくれます。&lt;/p&gt;
&lt;/section&gt;
&lt;p&gt;&lt;!-- まとめ --&gt;&lt;/p&gt;
&lt;section class="mb-4"&gt;
&lt;h2 class="h4 mb-3 border-start border-4 border-dark ps-2"&gt;まとめ&lt;/h2&gt;
&lt;p&gt;直前期の算数は、新しい知識を増やす段階ではなく、すでに持っている力を安定して発揮できるようにそろえる段階です。そのためには、答え合わせだけで終わらせず、途中式や考え方の癖に踏み込む過程指導が鍵になります。&lt;/p&gt;
&lt;p&gt;オンライン算数の個別指導は、手元映像と画面共有を活用して思考を可視化し、弱点に応じた類題を即時に出題できるため、直前期のあと数点を取りにいく場として非常に有効です。&lt;br /&gt;
過去問演習の進め方や直前期の優先順位づけは、&lt;a href="https://natsui-sansu-juku.com/column/hub-kakomon/" target="_blank" rel="noopener noreferrer"&gt;&lt;strong&gt;中学受験算数過去問の進め方（全体像はこちら）&lt;/strong&gt;&lt;/a&gt;もあわせてご確認ください。&lt;br /&gt;
模試や過去問の結果をもとに弱点パターンを整理し、学習の優先順位を明確にしたうえで、&lt;br /&gt;
&lt;a href="/kobetsu_online/"&gt;オンライン算数 個別指導&lt;/a&gt;&lt;br /&gt;
のようなサービスも上手に活用しながら、限られた時間で最大限の得点アップを目指していただければと思います。&lt;/p&gt;
&lt;/section&gt;
&lt;/div&gt;
&lt;p&gt;&lt;!-- Side Column --&gt;&lt;/p&gt;
&lt;div class="col-lg-4"&gt;
&lt;p&gt;&lt;!-- Summary Card --&gt;&lt;/p&gt;
&lt;div class="card shadow-sm mb-4"&gt;
&lt;div class="card-header" style="background-color: #e3f2fd;"&gt;&lt;strong&gt;この記事のポイント&lt;/strong&gt;&lt;/div&gt;
&lt;div class="card-body"&gt;
&lt;ul class="mb-0 ps-3"&gt;
&lt;li&gt;直前期の算数は新しい知識よりも取りこぼしの削減が重要です。&lt;/li&gt;
&lt;li&gt;過程指導で途中式や思考の癖をそろえることが、あと数点を左右します。&lt;/li&gt;
&lt;li&gt;オンライン算数 個別指導は手元映像と類題提示で弱点パターンを短期間で補強できます。&lt;/li&gt;
&lt;li&gt;ご家庭では、勉強量ではなく復習の質とメンタル面のサポートが鍵になります。&lt;/li&gt;
&lt;/ul&gt;
&lt;/div&gt;
&lt;/div&gt;
&lt;p&gt;&lt;!-- 直前期チェックリスト --&gt;&lt;/p&gt;
&lt;div class="card shadow-sm mb-4"&gt;
&lt;div class="card-header" style="background-color: #fff3e0;"&gt;&lt;strong&gt;直前期チェックリスト&lt;/strong&gt;&lt;/div&gt;
&lt;div class="card-body"&gt;
&lt;ul class="mb-0 ps-3"&gt;
&lt;li&gt;弱点パターンリストを作成している。&lt;/li&gt;
&lt;li&gt;過去問のやり直しが類題演習とセットになっている。&lt;/li&gt;
&lt;li&gt;オンライン授業後に三分の振り返り時間を取っている。&lt;/li&gt;
&lt;li&gt;「全部を完璧に」ではなく「取るべき問題を確実に」に意識を置いている。&lt;/li&gt;
&lt;/ul&gt;
&lt;/div&gt;
&lt;/div&gt;
&lt;p&gt;&lt;!-- Mini CTA Card --&gt;&lt;/p&gt;
&lt;div class="card shadow-sm mb-4 border-0" style="background: linear-gradient(135deg, #1e88e5, #26a69a); color: #fff;"&gt;
&lt;div class="card-body"&gt;
&lt;h3 class="h6 mb-2"&gt;直前期のあと数点をオンライン算数 個別指導で&lt;/h3&gt;
&lt;p class="mb-2" style="font-size: 0.9rem;"&gt;手元映像と過程指導に特化したオンライン算数 個別指導なら、弱点パターンを短期間で集中的に補強しやすくなります。模試や過去問の結果をもとに、直前期専用の対策プランを一緒に考えることも可能です。&lt;/p&gt;
&lt;p&gt;&lt;a class="btn btn-light btn-sm" href="/kobetsu_online/"&gt;&lt;br /&gt;
オンライン算数 個別指導の詳細を見る&lt;br /&gt;
&lt;/a&gt;&lt;/p&gt;
&lt;/div&gt;
&lt;/div&gt;
&lt;/div&gt;
&lt;/div&gt;
&lt;/div&gt;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id="veu_cta-31445" class="veu_cta"&gt;&lt;/section&gt;
&lt;p&gt;&amp;nbsp;&lt;/p&gt;
&lt;section class="veu_cta" id="veu_cta-31446"&gt;&lt;h1 class="cta_title"&gt;当塾のご紹介&lt;/h1&gt;&lt;div class="cta_body"&gt;&lt;div class="cta_body_image cta_body_image_right"&gt;&lt;a href="https://natsui-sansu-juku.com/ct/intro/" target="_blank"&gt;&lt;img width="750" height="422" src="https://natsui-sansu-juku.com/wp-content/uploads/2020/06/紹介-1024x576.jpg" class="attachment-large size-large" alt="" srcset="https://natsui-sansu-juku.com/wp-content/uploads/2020/06/紹介-1024x576.jpg 1024w, https://natsui-sansu-juku.com/wp-content/uploads/2020/06/紹介-300x169.jpg 300w, https://natsui-sansu-juku.com/wp-content/uploads/2020/06/紹介-768x432.jpg 768w, https://natsui-sansu-juku.com/wp-content/uploads/2020/06/紹介-320x180.jpg 320w, https://natsui-sansu-juku.com/wp-content/uploads/2020/06/紹介.jpg 1280w" sizes="(max-width: 750px) 100vw, 750px" /&gt;&lt;/a&gt;&lt;/div&gt;&lt;div class="cta_body_txt image_exist"&gt;夏井算数塾の個別指導の他塾と異なる点や、夏井算数塾にしかないオンライン個別指導の紹介をさせていただいております。当塾にしかないシステムをぜひご覧ください！&lt;/div&gt;&lt;div class="cta_body_link"&gt;&lt;a href="https://natsui-sansu-juku.com/ct/intro/" class="btn btn-primary btn-block btn-lg" target="_blank"&gt;当塾のご紹介&lt;/a&gt;&lt;/div&gt;&lt;/div&gt;&lt;!--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sansu-chokuzen%2F&amp;amp;t=%E7%9B%B4%E5%89%8D%E6%9C%9F%E3%81%AB%E3%82%AA%E3%83%B3%E3%83%A9%E3%82%A4%E3%83%B3%E7%AE%97%E6%95%B0%E3%81%A7%E4%BD%95%E3%82%92%E3%81%99%E3%81%B9%E3%81%8D%E3%81%8B%EF%BC%9F%E2%94%80%E2%94%80%E9%81%8E%E7%A8%8B%E6%8C%87%E5%B0%8E%E3%81%AE%E9%87%8D%E8%A6%81%E6%80%A7%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sansu-chokuzen%2F&amp;amp;text=%E7%9B%B4%E5%89%8D%E6%9C%9F%E3%81%AB%E3%82%AA%E3%83%B3%E3%83%A9%E3%82%A4%E3%83%B3%E7%AE%97%E6%95%B0%E3%81%A7%E4%BD%95%E3%82%92%E3%81%99%E3%81%B9%E3%81%8D%E3%81%8B%EF%BC%9F%E2%94%80%E2%94%80%E9%81%8E%E7%A8%8B%E6%8C%87%E5%B0%8E%E3%81%AE%E9%87%8D%E8%A6%81%E6%80%A7%20%7C%20%E4%B8%AD%E5%AD%A6%E5%8F%97%E9%A8%93%E5%B0%82%E9%96%80%E3%80%80%E5%A4%8F%E4%BA%95%E7%AE%97%E6%95%B0%E5%A1%BE" target="_blank" &gt;&lt;span class="vk_icon_w_r_sns_x_twitter icon_sns"&gt;&lt;/span&gt;&lt;span class="sns_txt"&gt;X&lt;/span&gt;&lt;/a&gt;&lt;/li&gt;&lt;li class="sb_bluesky sb_icon"&gt;&lt;a class="sb_icon_inner" href="https://bsky.app/intent/compose?text=%E7%9B%B4%E5%89%8D%E6%9C%9F%E3%81%AB%E3%82%AA%E3%83%B3%E3%83%A9%E3%82%A4%E3%83%B3%E7%AE%97%E6%95%B0%E3%81%A7%E4%BD%95%E3%82%92%E3%81%99%E3%81%B9%E3%81%8D%E3%81%8B%EF%BC%9F%E2%94%80%E2%94%80%E9%81%8E%E7%A8%8B%E6%8C%87%E5%B0%8E%E3%81%AE%E9%87%8D%E8%A6%81%E6%80%A7%20%7C%20%E4%B8%AD%E5%AD%A6%E5%8F%97%E9%A8%93%E5%B0%82%E9%96%80%E3%80%80%E5%A4%8F%E4%BA%95%E7%AE%97%E6%95%B0%E5%A1%BE%0Ahttps%3A%2F%2Fnatsui-sansu-juku.com%2Fcol_blog%2Fonline-sansu-chokuzen%2F" target="_blank" &gt;&lt;span class="vk_icon_w_r_sns_bluesky icon_sns"&gt;&lt;/span&gt;&lt;span class="sns_txt"&gt;Bluesky&lt;/span&gt;&lt;/a&gt;&lt;/li&gt;&lt;li class="sb_hatena sb_icon"&gt;&lt;a class="sb_icon_inner" href="//b.hatena.ne.jp/add?mode=confirm&amp;url=https%3A%2F%2Fnatsui-sansu-juku.com%2Fcol_blog%2Fonline-sansu-chokuzen%2F&amp;amp;title=%E7%9B%B4%E5%89%8D%E6%9C%9F%E3%81%AB%E3%82%AA%E3%83%B3%E3%83%A9%E3%82%A4%E3%83%B3%E7%AE%97%E6%95%B0%E3%81%A7%E4%BD%95%E3%82%92%E3%81%99%E3%81%B9%E3%81%8D%E3%81%8B%EF%BC%9F%E2%94%80%E2%94%80%E9%81%8E%E7%A8%8B%E6%8C%87%E5%B0%8E%E3%81%AE%E9%87%8D%E8%A6%81%E6%80%A7%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sb_icon_inner"data-clipboard-text="直前期にオンライン算数で何をすべきか？──過程指導の重要性 | 中学受験専門　夏井算数塾 https://natsui-sansu-juku.com/col_blog/online-sansu-chokuzen/"&gt;&lt;span class="vk_icon_w_r_sns_copy icon_sns"&gt;&lt;i class="fas fa-copy"&gt;&lt;/i&gt;&lt;/span&gt;&lt;span class="sns_txt"&gt;Copy&lt;/span&gt;&lt;/button&gt;&lt;/li&gt;&lt;/ul&gt;&lt;/div&gt;&lt;!-- [ /.socialSet ] --&gt;			
------</t>
  </si>
  <si>
    <t>https://natsui-sansu-juku.com/col_blog/online-sansu-kobetsu-hayasa-kaizen/</t>
  </si>
  <si>
    <t>以下のページは不自然なワードを使用しています。
これらを適切に自然な言葉に置き換えて下さい。
なお、本文の装飾や構造は絶対に変えないでください。
【対象ページURL】
https://natsui-sansu-juku.com/col_blog/online-sansu-kobetsu-hayasa-kaizen/
【検出された不自然ワード】
（検出なし）
【本文】
------
&lt;div class="container my-4"&gt;
&lt;p&gt;&lt;!-- Hero / 導入部分 --&gt;&lt;/p&gt;
&lt;div class="card shadow-sm mb-4 border-0" style="background: linear-gradient(135deg, #0d47a1, #00838f); color: #fff;"&gt;
&lt;div class="card-body p-4"&gt;
&lt;div class="d-flex flex-wrap justify-content-between align-items-center mb-2"&gt;&lt;span class="badge bg-warning text-dark mb-2" style="font-size: 0.8rem;"&gt;中学受験／オンライン算数&lt;/span&gt;&lt;br /&gt;
&lt;span class="badge bg-light text-dark mb-2" style="font-size: 0.75rem;"&gt;速さの弱点克服ガイド&lt;/span&gt;&lt;/div&gt;
&lt;h1 class="card-title mb-3" style="font-size: 1.9rem; line-height: 1.5;"&gt;&lt;/h1&gt;
&lt;p class="card-text mb-0" style="font-size: 0.98rem; line-height: 1.8;"&gt;「速さの文章題だけ極端に正答率が下がる」「距離や時間の数字は読めているのに、どこから手をつければよいか分からない」。&lt;br /&gt;
中学受験を見据えた算数の家庭学習の中で、速さは多くの小学生にとって大きな弱点になりやすい単元です。&lt;br /&gt;
本ページでは、なぜ速さがここまで理解しにくいのかという背景から、オンラインの算数個別指導だからこそできる動きの可視化や図の指導、&lt;br /&gt;
具体的な改善ステップや家庭でのフォロー、教室選びのポイントまで、保護者の方に向けて丁寧に解説いたします。&lt;/p&gt;
&lt;p class="card-text mt-2 mb-0" style="font-size: 0.95rem; line-height: 1.8;"&gt;図形・速さ・場合の数の重要単元をまとめて整理したハブは、&lt;a class="text-decoration-underline" style="color: #fff;" href="https://natsui-sansu-juku.com/column/hub-zukei-hayasa/"&gt;全体像はこちら&lt;/a&gt;で確認できます。&lt;/p&gt;
&lt;/div&gt;
&lt;/div&gt;
&lt;p&gt;&lt;!-- 概要ボックス --&gt;&lt;/p&gt;
&lt;div class="alert alert-info border-0 shadow-sm mb-4" role="alert"&gt;
&lt;h2 class="h5 mb-2"&gt;この記事で分かること&lt;/h2&gt;
&lt;ul class="mb-0"&gt;
&lt;li&gt;なぜ小学生が速さの単元でつまずきやすいのかを中学受験算数の構造から整理します。&lt;/li&gt;
&lt;li&gt;オンライン算数の個別指導が速さの弱点を改善しやすい理由を、具体的な指導イメージと共に解説します。&lt;/li&gt;
&lt;li&gt;三つのステップで速さを基礎から入試レベルまで引き上げる学習の流れをご紹介します。&lt;/li&gt;
&lt;li&gt;家庭でできるフォロー方法と、オンライン個別指導の教室や指導者の選び方のポイントをまとめます。&lt;/li&gt;
&lt;/ul&gt;
&lt;/div&gt;
&lt;p&gt;&lt;!-- H2：背景 --&gt;&lt;/p&gt;
&lt;h2 class="h4 mt-4 mb-3 border-start border-4 border-primary ps-2"&gt;速さが苦手になる背景と中学受験算数としての難しさ&lt;/h2&gt;
&lt;p&gt;まずは、そもそもなぜ速さがここまで多くの小学生にとって大きな弱点になりやすいのか、その背景を整理しておきます。&lt;br /&gt;
四則計算や割合とは違う、速さ特有のつまずきポイントがいくつか存在します。&lt;/p&gt;
&lt;h3 class="h5 mt-3"&gt;目に見えない動きをイメージしないと理解が進まない&lt;/h3&gt;
&lt;p&gt;速さは、単なる数字の計算ではなく、物体の動きをイメージしながら理解していく単元です。&lt;/p&gt;
&lt;ul&gt;
&lt;li&gt;一秒間にどれくらい進むのか&lt;/li&gt;
&lt;li&gt;一時間あたりどれくらいの距離を進むのか&lt;/li&gt;
&lt;li&gt;どちらの方が速いのか&lt;/li&gt;
&lt;/ul&gt;
&lt;p&gt;といったことを頭の中で思い浮かべる必要があります。&lt;br /&gt;
ところが、紙の上の数字だけを追っていると、&lt;/p&gt;
&lt;ul&gt;
&lt;li&gt;速さ＝距離÷時間という形だけ覚えている&lt;/li&gt;
&lt;li&gt;時間＝距離÷速さという式だけを当てはめている&lt;/li&gt;
&lt;/ul&gt;
&lt;p&gt;という状態になりやすく、&lt;strong&gt;動きのイメージが無いまま公式に当てはめている&lt;/strong&gt;ケースが少なくありません。&lt;br /&gt;
その結果、追いかけ算や旅人算などで、誰がどこを走っているのか、どの瞬間を聞かれているのかが分からなくなってしまいます。&lt;/p&gt;
&lt;h3 class="h5 mt-3"&gt;図や数直線を描くことに慣れていない&lt;/h3&gt;
&lt;p&gt;速さの問題は、図を使うことで一気に分かりやすくなります。&lt;br /&gt;
中学受験の算数では、特に次のような図がよく用いられます。&lt;/p&gt;
&lt;ul&gt;
&lt;li&gt;数直線や線分図&lt;/li&gt;
&lt;li&gt;距離と時間を表すダイヤグラム&lt;/li&gt;
&lt;li&gt;距離と時間の関係を示すグラフ&lt;/li&gt;
&lt;/ul&gt;
&lt;p&gt;しかし、図を描く習慣がついていないお子さまの場合、&lt;/p&gt;
&lt;ul&gt;
&lt;li&gt;問題文を読んでもすぐに式を立てようとしてしまう&lt;/li&gt;
&lt;li&gt;図は描いても情報を書き込み切れていない&lt;/li&gt;
&lt;li&gt;線の長さや位置関係がバラバラで、自分でも読み返せない&lt;/li&gt;
&lt;/ul&gt;
&lt;p&gt;といった状態になりがちです。つまり、図を描くこと自体が目的になってしまい、&lt;br /&gt;
数量関係の整理につながっていないのです。&lt;/p&gt;
&lt;h3 class="h5 mt-3"&gt;公式の丸暗記で乗り切ろうとしてしまう&lt;/h3&gt;
&lt;p&gt;速さの単元でよく見られるのが、公式の丸暗記による学習です。&lt;/p&gt;
&lt;ul&gt;
&lt;li&gt;速さ＝距離÷時間の式だけを覚える&lt;/li&gt;
&lt;li&gt;追いかけ算や旅人算をパターンとして丸暗記する&lt;/li&gt;
&lt;li&gt;とりあえず三つの公式のどれかに当てはめて計算してみる&lt;/li&gt;
&lt;/ul&gt;
&lt;p&gt;このような学習では、パターンが合う問題には対応できても、&lt;/p&gt;
&lt;ul&gt;
&lt;li&gt;条件が少し変わった文章題&lt;/li&gt;
&lt;li&gt;速さと割合や図形など他の単元と組み合わされた問題&lt;/li&gt;
&lt;/ul&gt;
&lt;p&gt;といった問題に出会うと、「何を聞かれているのか」「どの量とどの量を比べているのか」が分からなくなってしまいます。&lt;br /&gt;
中学受験の算数では、&lt;strong&gt;状況を読み取り、自分で図を使って整理する力&lt;/strong&gt;が求められます。&lt;br /&gt;
速さは、その力が特に試される単元と言えるでしょう。&lt;/p&gt;
&lt;p&gt;&lt;!-- 背景まとめテーブル --&gt;&lt;/p&gt;
&lt;div class="table-responsive mb-4"&gt;
&lt;table class="table table-bordered table-hover align-middle"&gt;
&lt;thead class="text-center" style="background-color: #e3f2fd;"&gt;
&lt;tr&gt;
&lt;th scope="col"&gt;つまずきポイント&lt;/th&gt;
&lt;th scope="col"&gt;よくある様子&lt;/th&gt;
&lt;th scope="col"&gt;背景&lt;/th&gt;
&lt;/tr&gt;
&lt;/thead&gt;
&lt;tbody&gt;
&lt;tr&gt;
&lt;td class="fw-bold"&gt;動きのイメージ不足&lt;/td&gt;
&lt;td&gt;速さの式は覚えているが、追いかけ算や旅人算になると混乱する。&lt;/td&gt;
&lt;td&gt;距離と時間と速さの関係を、実際の動きとして捉えられていない。&lt;/td&gt;
&lt;/tr&gt;
&lt;tr&gt;
&lt;td class="fw-bold"&gt;図の描き方が安定しない&lt;/td&gt;
&lt;td&gt;数直線を描いても、自分で読み返したときに何を表しているか分からない。&lt;/td&gt;
&lt;td&gt;図の目的があいまいで、数量関係の整理につながっていない。&lt;/td&gt;
&lt;/tr&gt;
&lt;tr&gt;
&lt;td class="fw-bold"&gt;公式の丸暗記&lt;/td&gt;
&lt;td&gt;速さの三つの公式を暗記しているが、どれを使うべきか判断できない。&lt;/td&gt;
&lt;td&gt;言葉と図と式が結びついておらず、状況理解が追いついていない。&lt;/td&gt;
&lt;/tr&gt;
&lt;/tbody&gt;
&lt;/table&gt;
&lt;/div&gt;
&lt;p&gt;&lt;!-- H2：オンラインの効果 --&gt;&lt;/p&gt;
&lt;h2 class="h4 mt-4 mb-3 border-start border-4 border-success ps-2"&gt;オンライン算数 個別指導が速さの克服に効果を発揮する理由&lt;/h2&gt;
&lt;p&gt;ここからは、オンライン算数の個別指導だからこそできる取り組みが、速さという弱点の改善にどうつながるのかを見ていきます。&lt;br /&gt;
中学受験向けの算数指導においても、オンライン環境は速さの指導と非常に相性が良い分野です。&lt;/p&gt;
&lt;h3 class="h5 mt-3"&gt;画面上で動きを可視化できる&lt;/h3&gt;
&lt;p&gt;オンライン授業では、講師が画面共有を使って、物体の動きをアニメーションのように見せることができます。&lt;/p&gt;
&lt;ul&gt;
&lt;li&gt;一定の速さで進む車を少しずつ進めていき、距離と時間の関係を視覚化する&lt;/li&gt;
&lt;li&gt;二人が別々の地点から出発し、どのあたりで出会うのかを図形を動かしながら説明する&lt;/li&gt;
&lt;li&gt;行きと帰りの速さが違う場合、距離は同じでも時間がどう変わるかを線分の長さで比較する&lt;/li&gt;
&lt;/ul&gt;
&lt;p&gt;このように、紙面だけでは伝わりにくい感覚を視覚的に補うことで、&lt;br /&gt;
&lt;strong&gt;速さを動きとして体感しながら理解すること&lt;/strong&gt;&lt;br /&gt;
ができるようになります。&lt;/p&gt;
&lt;h3 class="h5 mt-3"&gt;手元映像で図の描き方や計算のつまずきを細かく確認できる&lt;/h3&gt;
&lt;p&gt;オンライン算数の個別指導では、手元カメラを使ってお子さまのノートを映しながら、&lt;br /&gt;
図の描き方や途中計算の様子をリアルタイムで確認できます。&lt;/p&gt;
&lt;ul&gt;
&lt;li&gt;数直線のどこにスタート地点やゴール地点を取っているか&lt;/li&gt;
&lt;li&gt;時間の目盛りや距離の目盛りをどう配置しているか&lt;/li&gt;
&lt;li&gt;誰がどの方向に動いているのかを図に反映できているか&lt;/li&gt;
&lt;li&gt;計算のどの段階で止まってしまっているか&lt;/li&gt;
&lt;/ul&gt;
&lt;p&gt;同じ速さの文章題が苦手でも、&lt;/p&gt;
&lt;ul&gt;
&lt;li&gt;図の描き出し方でつまずいているタイプ&lt;/li&gt;
&lt;li&gt;図は描けているが情報の書き込みが不十分なタイプ&lt;/li&gt;
&lt;li&gt;図は正しいが計算の途中で約分や小数処理を間違えているタイプ&lt;/li&gt;
&lt;/ul&gt;
&lt;p&gt;など原因はさまざまです。&lt;br /&gt;
オンラインの個別指導であれば、&lt;strong&gt;図と計算の両方を同時に観察し、その場で修正していく指導&lt;/strong&gt;が可能です。&lt;/p&gt;
&lt;h3 class="h5 mt-3"&gt;進度管理と弱点の記録がしやすく復習の質を高められる&lt;/h3&gt;
&lt;p&gt;オンライン環境は、授業の記録や宿題管理をデジタルで一元化しやすいという利点もあります。&lt;/p&gt;
&lt;ul&gt;
&lt;li&gt;追いかけ算と旅人算と通過算のどれが特に弱いか&lt;/li&gt;
&lt;li&gt;図が描けていないのか、計算で落としているのか&lt;/li&gt;
&lt;li&gt;速さに関する問題で時間配分がどれくらいかかっているのか&lt;/li&gt;
&lt;/ul&gt;
&lt;p&gt;といった情報を蓄積し、次回以降の授業や宿題に反映することで、「速さが苦手」という漠然とした状態から、&lt;br /&gt;
&lt;strong&gt;どの部分を重点的に鍛えるべきかが明確な状態&lt;/strong&gt;&lt;br /&gt;
に変えることができます。&lt;/p&gt;
&lt;p&gt;オンライン算数の個別指導の全体像については、&lt;br /&gt;
&lt;a class="text-decoration-underline" href="/kobetsu_online/"&gt;&lt;br /&gt;
オンライン算数 個別指導コース&lt;br /&gt;
&lt;/a&gt;&lt;br /&gt;
のような案内ページに詳しい情報が載っていることが多く、コース内容や指導スタイルを把握するのにも役立ちます。&lt;/p&gt;
&lt;p&gt;&lt;!-- H2：改善ステップ --&gt;&lt;/p&gt;
&lt;h2 class="h4 mt-5 mb-3 border-start border-4 border-warning ps-2"&gt;速さの弱点を克服するための具体的な改善ステップ&lt;/h2&gt;
&lt;p&gt;ここからは、オンライン算数の個別指導を活用しながら、速さの弱点を克服していくための学習の流れを三つのステップに分けてご紹介します。&lt;/p&gt;
&lt;p&gt;&lt;!-- ステップ概要カード --&gt;&lt;/p&gt;
&lt;div class="row g-3 mb-3"&gt;
&lt;div class="col-md-4"&gt;
&lt;div class="card h-100 border-0 shadow-sm"&gt;
&lt;div class="card-body"&gt;
&lt;h3 class="h6 text-muted mb-1"&gt;ステップ一&lt;/h3&gt;
&lt;h4 class="h6 fw-bold"&gt;動きとことばを結びつける&lt;/h4&gt;
&lt;p class="mb-0 small"&gt;公式から離れ、速さを動きとしてイメージしながら文章と対応づける段階です。&lt;/p&gt;
&lt;/div&gt;
&lt;/div&gt;
&lt;/div&gt;
&lt;div class="col-md-4"&gt;
&lt;div class="card h-100 border-0 shadow-sm"&gt;
&lt;div class="card-body"&gt;
&lt;h3 class="h6 text-muted mb-1"&gt;ステップ二&lt;/h3&gt;
&lt;h4 class="h6 fw-bold"&gt;図の描き方の流れを身につける&lt;/h4&gt;
&lt;p class="mb-0 small"&gt;数直線や線分図を使って、いつも同じ流れで図を描き出せるようにします。&lt;/p&gt;
&lt;/div&gt;
&lt;/div&gt;
&lt;/div&gt;
&lt;div class="col-md-4"&gt;
&lt;div class="card h-100 border-0 shadow-sm"&gt;
&lt;div class="card-body"&gt;
&lt;h3 class="h6 text-muted mb-1"&gt;ステップ三&lt;/h3&gt;
&lt;h4 class="h6 fw-bold"&gt;入試レベルの問題でパターン化&lt;/h4&gt;
&lt;p class="mb-0 small"&gt;過去問や応用問題を通じて、自分なりの解法パターンを作り上げる段階です。&lt;/p&gt;
&lt;/div&gt;
&lt;/div&gt;
&lt;/div&gt;
&lt;/div&gt;
&lt;h3 class="h5 mt-3"&gt;ステップ一　動きとことばを結びつける&lt;/h3&gt;
&lt;p&gt;最初のステップは、&lt;strong&gt;速さの公式からいったん離れ、動きのイメージと文章を対応づけること&lt;/strong&gt;です。&lt;br /&gt;
オンライン授業では、画面上で図形を動かしながら説明することができます。&lt;/p&gt;
&lt;ul&gt;
&lt;li&gt;一定の速さで進む図形を動かしながら、一秒ごとにどれくらい進むかを確認する&lt;/li&gt;
&lt;li&gt;時間を二倍にすると距離がどのように変わるかを、スライドで示す&lt;/li&gt;
&lt;li&gt;二人の動きを同時に表示し、どちらがどれくらい速いかを視覚的に比べる&lt;/li&gt;
&lt;/ul&gt;
&lt;p&gt;こうした説明と合わせて、簡単な文章題に戻り、&lt;/p&gt;
&lt;ul&gt;
&lt;li&gt;一時間で五キロメートル進むという文が画面上のどの動きに当たるか&lt;/li&gt;
&lt;li&gt;十分でどれくらい進むかという問いがどのような変化を聞いているか&lt;/li&gt;
&lt;/ul&gt;
&lt;p&gt;を一問ずつ確認していきます。この段階では正解そのものより、&lt;br /&gt;
&lt;strong&gt;文章と動きが頭の中でつながる感覚&lt;/strong&gt;&lt;br /&gt;
を持てるかどうかが大切です。&lt;/p&gt;
&lt;h3 class="h5 mt-3"&gt;ステップ二　図の描き方の流れを身につける&lt;/h3&gt;
&lt;p&gt;次のステップは、速さの問題で必須となる図の描き方を、いつも同じ流れでできるようにすることです。&lt;br /&gt;
オンラインの個別指導では、講師が画面に見本の図を表示しながら、お子さまの手元映像をチェックできます。&lt;/p&gt;
&lt;ul&gt;
&lt;li&gt;数直線のどこにスタート地点とゴール地点を取るかをそろえる&lt;/li&gt;
&lt;li&gt;時間の目盛りと距離の目盛りを分かりやすく配置する&lt;/li&gt;
&lt;li&gt;出発時刻の違いや距離の差を、矢印や印で表現する&lt;/li&gt;
&lt;/ul&gt;
&lt;p&gt;図を描く際に意識したいポイントは次の通りです。&lt;/p&gt;
&lt;ul&gt;
&lt;li&gt;きれいさよりも、自分で読み返して分かる図になっているかどうか&lt;/li&gt;
&lt;li&gt;速さや時間や距離の数字が、図のどの部分に対応しているかが一目で分かること&lt;/li&gt;
&lt;li&gt;同じパターンの問題では、いつも同じ描き出しから始められること&lt;/li&gt;
&lt;/ul&gt;
&lt;p&gt;この段階では、多少時間がかかっても構いません。&lt;br /&gt;
&lt;strong&gt;図を描くことで頭が整理されるという成功体験&lt;/strong&gt;&lt;br /&gt;
を積み重ねていくことが重要です。&lt;/p&gt;
&lt;h3 class="h5 mt-3"&gt;ステップ三　入試レベルの問題でパターン化する&lt;/h3&gt;
&lt;p&gt;動きのイメージと図の描き方が身についてきたら、最後は中学受験レベルの問題を通じて、&lt;br /&gt;
&lt;strong&gt;自分なりの解法パターンを作る段階&lt;/strong&gt;&lt;br /&gt;
に入ります。&lt;/p&gt;
&lt;ul&gt;
&lt;li&gt;追いかけ算と旅人算と通過算を意識的にラベリングしながら解く&lt;/li&gt;
&lt;li&gt;条件が変わっても、まずは図から描き出す習慣を徹底する&lt;/li&gt;
&lt;li&gt;間違えた問題について、どの時点で方針がずれたのかを講師と一緒に振り返る&lt;/li&gt;
&lt;/ul&gt;
&lt;p&gt;オンライン算数の個別指導では、過去問や塾のテキストを画面共有しながら、&lt;/p&gt;
&lt;ul&gt;
&lt;li&gt;問題文のどの一文がスタート地点を示しているか&lt;/li&gt;
&lt;li&gt;どの条件から速さの違いや距離の違いが読み取れるか&lt;/li&gt;
&lt;li&gt;どこで式を立てるべきか、どこまで図で整理すべきか&lt;/li&gt;
&lt;/ul&gt;
&lt;p&gt;を一問ずつ確認していくことができます。&lt;br /&gt;
この積み重ねによって、速さは単なる弱点ではなく、他の単元と組み合わさっても得点源となる分野へと変わっていきます。&lt;/p&gt;
&lt;p&gt;&lt;!-- H2：家庭でできるフォロー --&gt;&lt;/p&gt;
&lt;h2 class="h4 mt-5 mb-3 border-start border-4 border-info ps-2"&gt;家庭でできるフォローとオンライン指導との連携&lt;/h2&gt;
&lt;p&gt;オンライン算数の個別指導だけに任せるのではなく、家庭での関わり方を少し工夫することで、&lt;br /&gt;
速さの理解はさらに深まります。ここでは、保護者の方に意識していただきたいポイントをまとめます。&lt;/p&gt;
&lt;h3 class="h5 mt-3"&gt;日常の速さに目を向ける声かけをする&lt;/h3&gt;
&lt;p&gt;速さは、本来日常生活の中にたくさん存在している概念です。&lt;/p&gt;
&lt;ul&gt;
&lt;li&gt;徒歩と自転車と車では、どれがどれくらい速いかをイメージしてみる&lt;/li&gt;
&lt;li&gt;学校までの距離と通学時間から、おおよその速さを考えてみる&lt;/li&gt;
&lt;li&gt;エレベーターと階段で何分かかるかを比べてみる&lt;/li&gt;
&lt;/ul&gt;
&lt;p&gt;こうした話題を親子で共有するだけでも、「速さ＝テストに出るだけの数字」ではなく、&lt;br /&gt;
&lt;strong&gt;自分たちの生活と結びついた感覚&lt;/strong&gt;&lt;br /&gt;
が育っていきます。難しい計算をさせる必要はなく、「どっちが速いと思う」「どれくらい違うかな」といった会話で十分です。&lt;/p&gt;
&lt;h3 class="h5 mt-3"&gt;解き直しは同じ問題だけで終わらせない&lt;/h3&gt;
&lt;p&gt;速さの弱点克服には、解き直しの質が大きく影響します。&lt;br /&gt;
おすすめしたいのは、間違えた問題をもう一度解くだけではなく、&lt;br /&gt;
&lt;strong&gt;似た問題をセットで解くこと&lt;/strong&gt;&lt;br /&gt;
です。&lt;/p&gt;
&lt;ul&gt;
&lt;li&gt;一問目でつまずいたポイントを、二問目では意識して修正する&lt;/li&gt;
&lt;li&gt;異なる設定の問題でも、同じ図の描き出しで解けるか確かめる&lt;/li&gt;
&lt;li&gt;時間配分も含めて、解く流れを安定させていく&lt;/li&gt;
&lt;/ul&gt;
&lt;p&gt;オンライン授業で講師と一緒に分析した内容を、家庭学習では「似た問題で再現する場」として活用していただくと、&lt;br /&gt;
学びが一層定着しやすくなります。&lt;/p&gt;
&lt;h3 class="h5 mt-3"&gt;結果より図と途中の考え方を認める&lt;/h3&gt;
&lt;p&gt;速さの問題は、最初のうちは正解にたどり着けないことも多い単元です。&lt;br /&gt;
そのときに保護者の方に意識していただきたいのが、点数だけでなく、&lt;br /&gt;
&lt;strong&gt;図と途中の考え方への評価&lt;/strong&gt;&lt;br /&gt;
です。&lt;/p&gt;
&lt;ul&gt;
&lt;li&gt;数直線をきちんと描こうとしていたこと&lt;/li&gt;
&lt;li&gt;前回よりも矢印や印で動きを表現できていたこと&lt;/li&gt;
&lt;li&gt;誰がどこから動き出したかを図に書こうとしていたこと&lt;/li&gt;
&lt;/ul&gt;
&lt;p&gt;こうした点を言葉にして認めてあげると、お子さまは「速さは苦手なまま」ではなく、&lt;br /&gt;
&lt;strong&gt;少しずつ考え方が良くなってきている&lt;/strong&gt;&lt;br /&gt;
と感じることができます。&lt;br /&gt;
オンラインの個別指導では、授業の最後に講師から保護者へのフィードバックがあることも多く、&lt;br /&gt;
その内容を参考に声かけの方向性をそろえていくことができます。&lt;/p&gt;
&lt;p&gt;&lt;!-- H2：教室の選び方 --&gt;&lt;/p&gt;
&lt;h2 class="h4 mt-5 mb-3 border-start border-4 border-secondary ps-2"&gt;速さの弱点克服に適したオンライン算数 個別指導の教室や指導者の選び方&lt;/h2&gt;
&lt;p&gt;最後に、速さの単元の弱点克服に向いているオンライン算数の個別指導を選ぶ際のポイントを整理します。&lt;br /&gt;
中学受験算数の他の単元にも共通するチェック項目です。&lt;/p&gt;
&lt;h3 class="h5 mt-3"&gt;速さの指導実績や事例があるかどうか&lt;/h3&gt;
&lt;p&gt;速さの単元は、指導経験の有無で成果が大きく変わることがあります。&lt;br /&gt;
教室や指導者選びの際には、次のような点を確認してみるとよいでしょう。&lt;/p&gt;
&lt;ul&gt;
&lt;li&gt;追いかけ算や旅人算や通過算の指導経験が豊富かどうか&lt;/li&gt;
&lt;li&gt;速さと割合、速さと図形など、複合問題の指導事例があるかどうか&lt;/li&gt;
&lt;li&gt;速さを苦手としていた生徒が改善した具体的なエピソードを話せるかどうか&lt;/li&gt;
&lt;/ul&gt;
&lt;h3 class="h5 mt-3"&gt;手元映像と画面共有をセットで使っているか&lt;/h3&gt;
&lt;p&gt;オンライン算数の個別指導の大きな強みは、&lt;br /&gt;
&lt;strong&gt;手元映像と画面共有を組み合わせて指導できること&lt;/strong&gt;&lt;br /&gt;
です。&lt;/p&gt;
&lt;ul&gt;
&lt;li&gt;手元カメラの利用が標準になっているか&lt;/li&gt;
&lt;li&gt;講師側の画面共有で、数直線やダイヤグラムを丁寧に描いて説明してくれるか&lt;/li&gt;
&lt;li&gt;授業中にその場で図の描き方を修正してくれるかどうか&lt;/li&gt;
&lt;/ul&gt;
&lt;p&gt;これらが整っている教室は、オンラインという特性を生かした算数の個別指導を行っている可能性が高いと言えます。&lt;/p&gt;
&lt;h3 class="h5 mt-3"&gt;宿題と復習の組み立てが速さ仕様になっているか&lt;/h3&gt;
&lt;p&gt;速さの弱点を本当に克服するには、その場の授業だけでなく、&lt;br /&gt;
授業と授業の間の復習の組み立てが重要です。&lt;/p&gt;
&lt;ul&gt;
&lt;li&gt;図の描き方を反復できる類題が用意されているかどうか&lt;/li&gt;
&lt;li&gt;同じパターンで設定を少しずつ変えた問題が準備されているかどうか&lt;/li&gt;
&lt;li&gt;間違えた問題を記録し、次回の授業で確認する仕組みがあるかどうか&lt;/li&gt;
&lt;/ul&gt;
&lt;p&gt;こうした点を事前に確認しておくと安心です。&lt;br /&gt;
オンライン算数の個別指導コースの具体的な内容については、&lt;br /&gt;
&lt;a href="/kobetsu_online/"&gt;オンライン算数 個別指導コース&lt;/a&gt;&lt;br /&gt;
のような案内ページに詳しく書かれていることが多いので、一度目を通して比較検討していただくことをおすすめいたします。&lt;/p&gt;
&lt;p&gt;&lt;!-- まとめ --&gt;&lt;/p&gt;
&lt;div class="card mt-5 mb-4 border-0 shadow-sm"&gt;
&lt;div class="card-body"&gt;
&lt;h2 class="h5 mb-3"&gt;まとめ　速さは動きの可視化と図の流れで弱点から得意単元へ&lt;/h2&gt;
&lt;p&gt;速さの単元は、公式の暗記だけではなかなか成果が出にくい難しいテーマですが、&lt;br /&gt;
動きのイメージと図の描き方が身についてくると、算数全体を支える大きな武器にもなり得る分野です。&lt;/p&gt;
&lt;p&gt;オンライン算数の個別指導であれば、画面上で動きを可視化しながら、手元映像で図と計算の過程を丁寧にチェックすることができます。&lt;br /&gt;
中学受験を見据えて速さが気になり始めた段階で、&lt;br /&gt;
オンラインの算数個別指導や&lt;br /&gt;
&lt;a href="/kobetsu_online/"&gt;オンライン算数 個別指導コース&lt;/a&gt;&lt;br /&gt;
のような専門コースの活用も視野に入れつつ、&lt;br /&gt;
お子さまに合ったサポートの形を探していただければ幸いです。&lt;/p&gt;
&lt;/div&gt;
&lt;/div&gt;
&lt;/div&gt;
&lt;p&gt;&lt;!-- [ /.socialSet ] --&gt;&lt;/p&gt;
&lt;section id="veu_cta-31443" class="veu_cta"&gt;&lt;/section&gt;
&lt;div class="veu_socialSet veu_socialSet-position-after veu_contentAddSection"&gt;
&lt;p&gt;&lt;script&gt;window.twttr=(function(d,s,id){var js,fjs=d.getElementsByTagName(s)[0],t=window.twttr||{};if(d.getElementById(id))return t;js=d.createElement(s);js.id=id;js.src="https://platform.twitter.com/widgets.js";fjs.parentNode.insertBefore(js,fjs);t._e=[];t.ready=function(f){t._e.push(f);};return t;}(document,"script","twitter-wjs"));&lt;/script&gt;&lt;/p&gt;
&lt;/div&gt;
&lt;p&gt;&amp;nbsp;&lt;/p&gt;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sansu-kobetsu-hayasa-kaizen%2F&amp;amp;t=%E9%80%9F%E3%81%95%E3%81%8C%E8%8B%A6%E6%89%8B%E3%81%AA%E5%B0%8F%E5%AD%A6%E7%94%9F%E3%81%8C%E3%82%AA%E3%83%B3%E3%83%A9%E3%82%A4%E3%83%B3%E7%AE%97%E6%95%B0%E3%81%A7%E6%94%B9%E5%96%84%E3%81%99%E3%82%8B%E7%90%86%E7%94%B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sansu-kobetsu-hayasa-kaizen%2F&amp;amp;text=%E9%80%9F%E3%81%95%E3%81%8C%E8%8B%A6%E6%89%8B%E3%81%AA%E5%B0%8F%E5%AD%A6%E7%94%9F%E3%81%8C%E3%82%AA%E3%83%B3%E3%83%A9%E3%82%A4%E3%83%B3%E7%AE%97%E6%95%B0%E3%81%A7%E6%94%B9%E5%96%84%E3%81%99%E3%82%8B%E7%90%86%E7%94%B1%20%7C%20%E4%B8%AD%E5%AD%A6%E5%8F%97%E9%A8%93%E5%B0%82%E9%96%80%E3%80%80%E5%A4%8F%E4%BA%95%E7%AE%97%E6%95%B0%E5%A1%BE" target="_blank" &gt;&lt;span class="vk_icon_w_r_sns_x_twitter icon_sns"&gt;&lt;/span&gt;&lt;span class="sns_txt"&gt;X&lt;/span&gt;&lt;/a&gt;&lt;/li&gt;&lt;li class="sb_bluesky sb_icon"&gt;&lt;a class="sb_icon_inner" href="https://bsky.app/intent/compose?text=%E9%80%9F%E3%81%95%E3%81%8C%E8%8B%A6%E6%89%8B%E3%81%AA%E5%B0%8F%E5%AD%A6%E7%94%9F%E3%81%8C%E3%82%AA%E3%83%B3%E3%83%A9%E3%82%A4%E3%83%B3%E7%AE%97%E6%95%B0%E3%81%A7%E6%94%B9%E5%96%84%E3%81%99%E3%82%8B%E7%90%86%E7%94%B1%20%7C%20%E4%B8%AD%E5%AD%A6%E5%8F%97%E9%A8%93%E5%B0%82%E9%96%80%E3%80%80%E5%A4%8F%E4%BA%95%E7%AE%97%E6%95%B0%E5%A1%BE%0Ahttps%3A%2F%2Fnatsui-sansu-juku.com%2Fcol_blog%2Fonline-sansu-kobetsu-hayasa-kaizen%2F" target="_blank" &gt;&lt;span class="vk_icon_w_r_sns_bluesky icon_sns"&gt;&lt;/span&gt;&lt;span class="sns_txt"&gt;Bluesky&lt;/span&gt;&lt;/a&gt;&lt;/li&gt;&lt;li class="sb_hatena sb_icon"&gt;&lt;a class="sb_icon_inner" href="//b.hatena.ne.jp/add?mode=confirm&amp;url=https%3A%2F%2Fnatsui-sansu-juku.com%2Fcol_blog%2Fonline-sansu-kobetsu-hayasa-kaizen%2F&amp;amp;title=%E9%80%9F%E3%81%95%E3%81%8C%E8%8B%A6%E6%89%8B%E3%81%AA%E5%B0%8F%E5%AD%A6%E7%94%9F%E3%81%8C%E3%82%AA%E3%83%B3%E3%83%A9%E3%82%A4%E3%83%B3%E7%AE%97%E6%95%B0%E3%81%A7%E6%94%B9%E5%96%84%E3%81%99%E3%82%8B%E7%90%86%E7%94%B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sb_icon_inner"data-clipboard-text="速さが苦手な小学生がオンライン算数で改善する理由 | 中学受験専門　夏井算数塾 https://natsui-sansu-juku.com/col_blog/online-sansu-kobetsu-hayasa-kaizen/"&gt;&lt;span class="vk_icon_w_r_sns_copy icon_sns"&gt;&lt;i class="fas fa-copy"&gt;&lt;/i&gt;&lt;/span&gt;&lt;span class="sns_txt"&gt;Copy&lt;/span&gt;&lt;/button&gt;&lt;/li&gt;&lt;/ul&gt;&lt;/div&gt;&lt;!-- [ /.socialSet ] --&gt;			
------</t>
  </si>
  <si>
    <t>https://natsui-sansu-juku.com/col_blog/online-sansu-kobetsu-keisan-miss/</t>
  </si>
  <si>
    <t>以下のページは不自然なワードを使用しています。
これらを適切に自然な言葉に置き換えて下さい。
なお、本文の装飾や構造は絶対に変えないでください。
【対象ページURL】
https://natsui-sansu-juku.com/col_blog/online-sansu-kobetsu-keisan-miss/
【検出された不自然ワード】
（検出なし）
【本文】
------
&lt;div class="container my-4"&gt;
&lt;div class="card shadow-sm mb-4 border-0" style="background: linear-gradient(135deg, #1a237e, #00838f); color: #fff;"&gt;
&lt;div class="card-body p-4"&gt;
&lt;div class="d-flex flex-wrap justify-content-between align-items-center mb-2"&gt;&lt;span class="badge bg-warning text-dark mb-2" style="font-size: 0.8rem;"&gt;中学受験／オンライン算数&lt;/span&gt;&lt;br /&gt;
&lt;span class="badge bg-light text-dark mb-2" style="font-size: 0.75rem;"&gt;計算ミス・弱点克服ガイド&lt;/span&gt;&lt;/div&gt;
&lt;h1 class="card-title mb-3" style="font-size: 1.9rem; line-height: 1.5;"&gt;計算ミスが減らない原因とオンライン算数 個別指導での改善法&lt;/h1&gt;
&lt;p class="card-text mb-0" style="font-size: 0.98rem; line-height: 1.8;"&gt;「家ではできているのに、テストになると計算ミスばかり」「見直しをしているはずなのに、同じタイプのミスを何度もくり返してしまう」。&lt;br /&gt;
中学受験の算数では、このような計算ミスの悩みを抱えるご家庭がとても多くあります。&lt;br /&gt;
計算ミスは不注意の一言で片づけられがちですが、実際には手元の書き方や視線の動き、途中式の省略など、はっきりした原因が存在します。&lt;br /&gt;
オンライン算数の個別指導であれば、手元カメラを通してミスが生まれる瞬間をリアルタイムに観察し、根本からの改善を図ることができます。&lt;/p&gt;
&lt;p class="card-text mt-2 mb-0" style="font-size: 0.95rem; line-height: 1.8;"&gt;オンライン算数を中学受験全体の中でどう使うかは、&lt;a class="text-decoration-underline" style="color: #fff;" href="https://natsui-sansu-juku.com/column/hub-online-use/"&gt;全体像はこちら&lt;/a&gt;で整理しています。&lt;/p&gt;
&lt;/div&gt;
&lt;/div&gt;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&lt;div class="alert alert-info border-0 shadow-sm mb-4" role="alert"&gt;
&lt;h2 class="h5 mb-2"&gt;この記事で分かること&lt;/h2&gt;
&lt;ul class="mb-0"&gt;
&lt;li&gt;中学受験算数で計算ミスが減らない背景と、よくある原因が整理できます。&lt;/li&gt;
&lt;li&gt;オンライン算数 個別指導が、計算ミスの「瞬間」をとらえて改善する仕組みが分かります。&lt;/li&gt;
&lt;li&gt;三つのステップで計算ミスを減らす具体的な改善方法がイメージできます。&lt;/li&gt;
&lt;li&gt;家庭でのフォローのコツと、オンライン個別指導の教室・指導者の選び方が理解できます。&lt;/li&gt;
&lt;/ul&gt;
&lt;/div&gt;
&lt;h2 class="h4 mt-4 mb-3 border-start border-4 border-primary ps-2"&gt;計算ミスが減らない背景　中学受験算数ならではの悩みの構造&lt;/h2&gt;
&lt;p&gt;まずは、なぜお子さまの計算ミスがなかなか減っていかないのか、その背景を整理しておきましょう。&lt;br /&gt;
「集中力が足りない」だけが原因ではないことが分かると、対策の方向性が見えやすくなります。&lt;/p&gt;
&lt;h3 class="h5 mt-3"&gt;手元の癖がミスを生み出している&lt;/h3&gt;
&lt;p&gt;中学受験レベルの算数では、扱う数字の桁数も計算の量も増えていきます。&lt;br /&gt;
その中で、次のような手元の癖が計算ミスの温床になりがちです。&lt;/p&gt;
&lt;ul&gt;
&lt;li&gt;一桁ごとにマス目をそろえず、桁がずれてしまう。&lt;/li&gt;
&lt;li&gt;数字が小さく薄く、六と零、三と五などが読み取りにくい。&lt;/li&gt;
&lt;li&gt;途中式を縦にそろえず、どこがどの計算か自分でも追いづらい。&lt;/li&gt;
&lt;li&gt;途中で行を飛ばしたり、書き直しが多かったりして視線が定まらない。&lt;/li&gt;
&lt;/ul&gt;
&lt;p&gt;例えば「376＋489」を解いているつもりが、ノートでは「376＋498」と写してしまうケースがあります。&lt;br /&gt;
これは暗算力や理解の問題ではなく、ほとんどが手元の書き方と視線の使い方に原因があります。&lt;/p&gt;
&lt;h3 class="h5 mt-3"&gt;途中式の省略が思った以上に大きなリスクになっている&lt;/h3&gt;
&lt;p&gt;塾の授業が進むにつれ、「速く解かなければ」という意識が強くなりがちです。&lt;br /&gt;
その結果、次のような省略ミスが起こりやすくなります。&lt;/p&gt;
&lt;ul&gt;
&lt;li&gt;途中式を書かずに、頭の中だけで数行分の計算をまとめて行う。&lt;/li&gt;
&lt;li&gt;割り算の筆算を一行で済ませようとして、商と余りを取り違える。&lt;/li&gt;
&lt;li&gt;分数計算で通分と約分を一度にやろうとして、分子か分母を片方だけ変えてしまう。&lt;/li&gt;
&lt;/ul&gt;
&lt;p&gt;途中式を書かないと本人もどこで間違えたのか振り返ることができず、&lt;br /&gt;
「やっぱり自分はケアレスミスが多い」という自己評価だけが残ってしまいます。&lt;/p&gt;
&lt;h3 class="h5 mt-3"&gt;心理的なプレッシャーと時間制限&lt;/h3&gt;
&lt;p&gt;中学受験のテストや模試では、限られた時間内で多くの問題を処理する必要があります。&lt;/p&gt;
&lt;ul&gt;
&lt;li&gt;残り時間を気にするあまり、途中から字が雑になる。&lt;/li&gt;
&lt;li&gt;「ここで間違えたらどうしよう」と不安になり、手が震える。&lt;/li&gt;
&lt;li&gt;本来できるはずの問題ほど「急がなきゃ」と感じて雑になってしまう。&lt;/li&gt;
&lt;/ul&gt;
&lt;p&gt;このように、計算ミスの裏には手元の癖・途中式が見づらくなること・心理的なプレッシャーなど、&lt;br /&gt;
いくつもの要素が絡み合っています。&lt;/p&gt;
&lt;div class="table-responsive mb-4"&gt;
&lt;table class="table table-bordered table-hover align-middle"&gt;
&lt;thead class="text-center" style="background-color: #e8eaf6;"&gt;
&lt;tr&gt;
&lt;th scope="col"&gt;側面&lt;/th&gt;
&lt;th scope="col"&gt;よくある様子&lt;/th&gt;
&lt;th scope="col"&gt;背景にある要因&lt;/th&gt;
&lt;/tr&gt;
&lt;/thead&gt;
&lt;tbody&gt;
&lt;tr&gt;
&lt;td class="fw-bold"&gt;手元の癖&lt;/td&gt;
&lt;td&gt;数字が読みづらく、桁がそろわないため自分でも途中式を追いにくい。&lt;/td&gt;
&lt;td&gt;マス目の使い方や行間の取り方にルールがなく、視線が散りやすい。&lt;/td&gt;
&lt;/tr&gt;
&lt;tr&gt;
&lt;td class="fw-bold"&gt;途中式の省略&lt;/td&gt;
&lt;td&gt;頭の中だけでまとめて計算し、通分や約分を一度に済ませようとしてミスする。&lt;/td&gt;
&lt;td&gt;スピードを優先し過ぎて、見直し可能な形で途中式を残していない。&lt;/td&gt;
&lt;/tr&gt;
&lt;tr&gt;
&lt;td class="fw-bold"&gt;心理的負荷&lt;/td&gt;
&lt;td&gt;時間を意識し過ぎて字が雑になり、本来できる計算でも落としてしまう。&lt;/td&gt;
&lt;td&gt;本番形式の時間制限に慣れておらず、焦りが手元の雑さとして表れる。&lt;/td&gt;
&lt;/tr&gt;
&lt;/tbody&gt;
&lt;/table&gt;
&lt;/div&gt;
&lt;h2 class="h4 mt-4 mb-3 border-start border-4 border-success ps-2"&gt;オンライン算数 個別指導が計算ミス克服で効果を発揮する理由&lt;/h2&gt;
&lt;p&gt;こうした計算ミスの問題に対して、オンラインの算数個別指導はどのように力を発揮するのでしょうか。&lt;br /&gt;
ここでは、オンラインならではの三つの強みを見ていきます。&lt;/p&gt;
&lt;h3 class="h5 mt-3"&gt;手元カメラで「ミスの瞬間」をリアルタイムにとらえられる&lt;/h3&gt;
&lt;p&gt;最大の強みは、オンライン授業で手元カメラを使うことで、お子さまのノートとペンの動きをそのまま観察できることです。&lt;/p&gt;
&lt;ul&gt;
&lt;li&gt;どのタイミングで桁がずれてしまうのか。&lt;/li&gt;
&lt;li&gt;どのあたりから字が急に小さく、雑になってくるのか。&lt;/li&gt;
&lt;li&gt;余白の取り方が足りず、途中式が詰め込みになっていないか。&lt;/li&gt;
&lt;li&gt;見直しのとき、どこからどこまで目を動かしているのか。&lt;/li&gt;
&lt;/ul&gt;
&lt;p&gt;これにより、「集中しなさい」「丁寧に書きなさい」といった抽象的な注意ではなく、&lt;/p&gt;
&lt;ul&gt;
&lt;li&gt;「この段のここから、急に桁が右にずれているね。」&lt;/li&gt;
&lt;li&gt;「このあたりから数字が読みにくくなっているから、行を変えよう。」&lt;/li&gt;
&lt;/ul&gt;
&lt;p&gt;といった具体的なフィードバックが可能になります。&lt;/p&gt;
&lt;h3 class="h5 mt-3"&gt;思考過程と手の動きが同時に見えるため原因特定がしやすい&lt;/h3&gt;
&lt;p&gt;オンライン算数 個別指導では、手元カメラに加え、画面共有も併用できます。&lt;br /&gt;
講師は、自分の画面に計算の見本や整理された途中式を表示しながら、&lt;br /&gt;
お子さまのノートと見比べて指導することができます。&lt;/p&gt;
&lt;p&gt;例えば分数の通分でミスが多い場合、&lt;/p&gt;
&lt;ol&gt;
&lt;li&gt;講師側が通分の基本パターンを画面に表示する。&lt;/li&gt;
&lt;li&gt;お子さまに同じ問題をノートで解いてもらう。&lt;/li&gt;
&lt;li&gt;手元映像を見ながら、「分子と分母のどちらから書き換えているか」「通分する数を書き忘れていないか」をチェックする。&lt;/li&gt;
&lt;/ol&gt;
&lt;p&gt;このように、計算ミスが生まれる瞬間と、そのときの考え方の両方を同時に確認することができるため、&lt;br /&gt;
原因特定が非常にしやすくなります。&lt;/p&gt;
&lt;h3 class="h5 mt-3"&gt;進度管理と記録がしやすく再発防止のサイクルを回せる&lt;/h3&gt;
&lt;p&gt;オンライン指導では、授業の内容や扱った問題、指摘したポイントをデジタルで記録しやすいという利点があります。&lt;/p&gt;
&lt;ul&gt;
&lt;li&gt;毎回どのような計算ミスが出たか。&lt;/li&gt;
&lt;li&gt;特に目立った手元の癖は何だったか。&lt;/li&gt;
&lt;li&gt;改善のためにどのようなルールを決めたか。&lt;/li&gt;
&lt;/ul&gt;
&lt;p&gt;これらを蓄積していくことで、&lt;/p&gt;
&lt;ul&gt;
&lt;li&gt;「この一か月で、同じ桁のずれはどれくらい減ったか。」&lt;/li&gt;
&lt;li&gt;「分数計算のミスは、通分から約分へと変化してきたか。」&lt;/li&gt;
&lt;/ul&gt;
&lt;p&gt;といった長期的な変化も追いやすわれます。&lt;br /&gt;
こうした進度管理を保護者の方にも分かりやすい形で共有してくれる&lt;br /&gt;
&lt;a class="text-decoration-underline" href="/kobetsu_online/"&gt;オンライン算数 個別指導&lt;/a&gt;&lt;br /&gt;
であれば、家庭学習と連携しながら再発防止のサイクルを回していくことができます。&lt;/p&gt;
&lt;h2 class="h4 mt-5 mb-3 border-start border-4 border-warning ps-2"&gt;計算ミスを減らす具体的な改善方法　三つのステップ&lt;/h2&gt;
&lt;p&gt;ここからは、オンライン算数 個別指導での指導をイメージしながら、&lt;br /&gt;
計算ミスを減らしていくための具体的な三つのステップを整理します。&lt;/p&gt;
&lt;div class="row g-3 mb-3"&gt;
&lt;div class="col-md-4"&gt;
&lt;div class="card h-100 border-0 shadow-sm"&gt;
&lt;div class="card-body"&gt;
&lt;h3 class="h6 text-muted mb-1"&gt;ステップ一&lt;/h3&gt;
&lt;h4 class="h6 fw-bold"&gt;現状のミスパターンを整理する&lt;/h4&gt;
&lt;p class="mb-0 small"&gt;転記ミス・桁のずれ・進め方の混同など、どの種類の計算ミスが多いのかを分類し、弱点の輪郭をはっきりさせます。&lt;/p&gt;
&lt;/div&gt;
&lt;/div&gt;
&lt;/div&gt;
&lt;div class="col-md-4"&gt;
&lt;div class="card h-100 border-0 shadow-sm"&gt;
&lt;div class="card-body"&gt;
&lt;h3 class="h6 text-muted mb-1"&gt;ステップ二&lt;/h3&gt;
&lt;h4 class="h6 fw-bold"&gt;書き方と進め方のルールを確立する&lt;/h4&gt;
&lt;p class="mb-0 small"&gt;桁のそろえ方や行間の取り方、分数計算や筆算の進め方を、ミスの出にくい基本パターンとしてルール化していきます。&lt;/p&gt;
&lt;/div&gt;
&lt;/div&gt;
&lt;/div&gt;
&lt;div class="col-md-4"&gt;
&lt;div class="card h-100 border-0 shadow-sm"&gt;
&lt;div class="card-body"&gt;
&lt;h3 class="h6 text-muted mb-1"&gt;ステップ三&lt;/h3&gt;
&lt;h4 class="h6 fw-bold"&gt;本番に近い形で再現できる力をつける&lt;/h4&gt;
&lt;p class="mb-0 small"&gt;制限時間やテスト形式を意識した演習で、確立した書き方と進め方を本番でも再現できるようにします。&lt;/p&gt;
&lt;/div&gt;
&lt;/div&gt;
&lt;/div&gt;
&lt;/div&gt;
&lt;h3 class="h5 mt-3"&gt;ステップ一　現状のミスパターンを整理する&lt;/h3&gt;
&lt;p&gt;最初のステップは、どの種類の計算ミスが多いのかを整理することです。&lt;br /&gt;
オンライン授業では、次のような方法でミスパターンを可視化していきます。&lt;/p&gt;
&lt;ul&gt;
&lt;li&gt;直近のテストや模試、宿題プリントを画面越しに一緒に確認する。&lt;/li&gt;
&lt;li&gt;手元カメラでノートを映しながら、「どこで間違えたのか」を本人の言葉で説明してもらう。&lt;/li&gt;
&lt;li&gt;講師がミスの原因をいくつかのカテゴリに分けて記録する。&lt;/li&gt;
&lt;/ul&gt;
&lt;p&gt;代表的なカテゴリの例は、次の通りです。&lt;/p&gt;
&lt;ul&gt;
&lt;li&gt;転記ミス　…　問題の数字を書き写すときに、桁を入れ替えたり、一桁書き忘れたりする。&lt;/li&gt;
&lt;li&gt;桁のずれ・書き方の問題　…　縦の足し算や引き算で、位の位置がそろっていない。&lt;/li&gt;
&lt;li&gt;計算の順番の混同　…　分数の通分と約分、割り算の筆算の順番などを途中で入れ替えてしまう。&lt;/li&gt;
&lt;li&gt;見直し不足・確認の癖の欠如　…　答えだけを見て、途中式をさかのぼって確かめていない。&lt;/li&gt;
&lt;/ul&gt;
&lt;p&gt;このように分類することで、「なんとなくミスが多い」という状態から、&lt;br /&gt;
「転記ミスが特に多い」「桁のずれがほとんど」といった具体的な把握に変わります。&lt;/p&gt;
&lt;h3 class="h5 mt-3"&gt;ステップ二　書き方と進め方のルールを確立する&lt;/h3&gt;
&lt;p&gt;次のステップは、ミスを生み出さないための書き方と進め方のルールを整理することです。&lt;br /&gt;
オンライン算数 個別指導では、講師がお子さまの手元映像を見ながら、一人ひとりに合ったルールを提案していきます。&lt;/p&gt;
&lt;h4 class="h6 mt-2"&gt;書き方のルール例&lt;/h4&gt;
&lt;ul&gt;
&lt;li&gt;一行に書く数字は、マス目を一つずつ使い、桁がそろうようにする。&lt;/li&gt;
&lt;li&gt;足し算と引き算は、記号の左側に少し余白を取り、行をそろえる。&lt;/li&gt;
&lt;li&gt;分数の横線は少し長めに引き、分子と分母を間違えないようにする。&lt;/li&gt;
&lt;li&gt;筆算は問題のすぐ横ではなく、少し下にスペースを取ってまとめて書く。&lt;/li&gt;
&lt;/ul&gt;
&lt;h4 class="h6 mt-2"&gt;進め方のルール例&lt;/h4&gt;
&lt;ul&gt;
&lt;li&gt;分数計算では、「通分」「計算」「約分」の順番を声に出してから始める。&lt;/li&gt;
&lt;li&gt;割り算の筆算では、「商を書く」「かけ算」「引き算」「下ろす」の流れを指でなぞりながら行う。&lt;/li&gt;
&lt;li&gt;一ページに解く問題数をあらかじめ決め、ノートが詰まってきたら必ずページを変える。&lt;/li&gt;
&lt;/ul&gt;
&lt;p&gt;オンラインでは、講師が画面上に良い例と改善前の例を並べて表示し、&lt;br /&gt;
「どちらが読みやすいか」「どちらがミスしにくそうか」を一緒に確認できます。&lt;br /&gt;
これにより、お子さま自身が「なぜこの書き方に変える必要があるのか」を納得しやすくなります。&lt;/p&gt;
&lt;h3 class="h5 mt-3"&gt;ステップ三　本番に近い形で再現できる力をつける&lt;/h3&gt;
&lt;p&gt;最後のステップは、改善した書き方と進め方を、本番形式でも再現できるようにすることです。&lt;br /&gt;
「ゆっくり時間をかければできる」から一歩進み、制限時間内でも同じ質で解ける状態を目指します。&lt;/p&gt;
&lt;ul&gt;
&lt;li&gt;タイマーを画面に表示し、実際のテストに近い時間設定で問題演習を行う。&lt;/li&gt;
&lt;li&gt;一度解いた問題を数日後にもう一度解き、「同じ書き方と進め方で解けているか」を確認する。&lt;/li&gt;
&lt;li&gt;見直しの練習として、「一問につき見直しに使う時間」を事前に決めてから解く。&lt;/li&gt;
&lt;/ul&gt;
&lt;p&gt;この段階ではミスゼロを目標にするよりも、&lt;/p&gt;
&lt;ul&gt;
&lt;li&gt;ミスをしたときに、自分でどこを見直せばよいか分かる。&lt;/li&gt;
&lt;li&gt;書き方と進め方のルールをテスト本番でも意識できる。&lt;/li&gt;
&lt;/ul&gt;
&lt;p&gt;という状態を目指すことが大切です。&lt;br /&gt;
オンライン個別の講師が、テストごとの状況を見ながら、無理のないペースでこのレベルまで引き上げていきます。&lt;/p&gt;
&lt;h2 class="h4 mt-5 mb-3 border-start border-4 border-info ps-2"&gt;家庭でできるフォローと習慣化のサポート&lt;/h2&gt;
&lt;p&gt;オンライン算数 個別指導の効果を最大限にするためには、ご家庭での関わり方も大切です。&lt;br /&gt;
難しいことをしていただく必要はありませんが、次のようなポイントを意識していただくと、&lt;br /&gt;
計算ミスの改善がスムーズになります。&lt;/p&gt;
&lt;h3 class="h5 mt-3"&gt;正解・不正解だけでなく書き方にも目を向ける&lt;/h3&gt;
&lt;p&gt;テストや宿題を見るとき、つい点数や丸・バツに目が行きがちですが、&lt;br /&gt;
計算ミスを減らすうえでは「どのように書いているか」を見ることが重要です。&lt;/p&gt;
&lt;ul&gt;
&lt;li&gt;桁がそろっているかどうか。&lt;/li&gt;
&lt;li&gt;分数の線が極端に短くなく、分子と分母が読みやすいか。&lt;/li&gt;
&lt;li&gt;途中式が途中から詰め込みになっていないか。&lt;/li&gt;
&lt;/ul&gt;
&lt;p&gt;こうした点を一つでも良いのでチェックし、「ここは前より読みやすくなってきたね」と声をかけていただけると、&lt;br /&gt;
お子さまの意識が自然と書き方に向きやすくなります。&lt;/p&gt;
&lt;h3 class="h5 mt-3"&gt;見直しの声かけを具体的にする&lt;/h3&gt;
&lt;p&gt;「ちゃんと見直しをしなさい」という言葉はよく使われますが、&lt;br /&gt;
実際に何をすればよいのかがあいまいだと行動にはつながりにくいものです。&lt;br /&gt;
例えば、次のような具体的な声かけに変えてみてください。&lt;/p&gt;
&lt;ul&gt;
&lt;li&gt;「一の位と十の位を、指でなぞりながらもう一度見てみようか。」&lt;/li&gt;
&lt;li&gt;「分数の分子と分母を、上から順番に読み上げてみよう。」&lt;/li&gt;
&lt;li&gt;「筆算のかけ算のところだけ、もう一度やり直してみよう。」&lt;/li&gt;
&lt;/ul&gt;
&lt;p&gt;オンライン算数 個別指導で講師から教わった見直しの方法があれば、&lt;br /&gt;
それを家庭でも繰り返していただくことで、お子さまの中で「見直しとは何をすることなのか」がはっきりしていきます。&lt;/p&gt;
&lt;h3 class="h5 mt-3"&gt;がんばりどころと休憩どころのメリハリをつける&lt;/h3&gt;
&lt;p&gt;計算ミスは、疲れがたまってきたタイミングで増えやすくなります。&lt;br /&gt;
毎日長時間の演習をするよりも、&lt;/p&gt;
&lt;ul&gt;
&lt;li&gt;集中して解く時間と少し休む時間をあらかじめ区切っておく。&lt;/li&gt;
&lt;li&gt;一日の中で「計算に集中する時間帯」を決める。&lt;/li&gt;
&lt;li&gt;夜遅くや疲れているときの難しい計算は避ける。&lt;/li&gt;
&lt;/ul&gt;
&lt;p&gt;といった工夫のほうが、結果的にミスを減らしやすくなります。&lt;br /&gt;
オンライン算数 個別指導の担当講師と、&lt;br /&gt;
「どの時間帯なら集中しやすいか」「一日にどれくらいの量が適切か」を相談しておくと、&lt;br /&gt;
ご家庭でのスケジュールも組みやすくなるはずです。&lt;/p&gt;
&lt;h2 class="h4 mt-5 mb-3 border-start border-4 border-secondary ps-2"&gt;オンライン算数 個別指導の教室と指導者の選び方&lt;/h2&gt;
&lt;p&gt;最後に、計算ミスの克服を目的としてオンライン算数 個別指導を検討される際に、&lt;br /&gt;
ぜひ確認しておきたいポイントをまとめます。&lt;/p&gt;
&lt;h3 class="h5 mt-3"&gt;手元カメラと画面共有を標準的に使っているか&lt;/h3&gt;
&lt;p&gt;計算ミスの改善には、「どのように書いているか」を見ることが欠かせません。&lt;br /&gt;
教室選びの際には、次の点を確認してみてください。&lt;/p&gt;
&lt;ul&gt;
&lt;li&gt;手元カメラの使用が標準になっているか。&lt;/li&gt;
&lt;li&gt;画面共有で講師が見本の途中式やノートの取り方を示してくれるか。&lt;/li&gt;
&lt;li&gt;単に答え合わせをするだけでなく、書き方と進め方の指導も行っているか。&lt;/li&gt;
&lt;/ul&gt;
&lt;h3 class="h5 mt-3"&gt;ミスの記録とフィードバックの仕組みがあるか&lt;/h3&gt;
&lt;p&gt;計算ミスの改善は、一度の授業で劇的に変わるというよりも、&lt;br /&gt;
「どのミスがどのくらい減ってきたか」を少しずつ追っていく作業です。&lt;/p&gt;
&lt;ul&gt;
&lt;li&gt;毎回の授業でどのようなミスが出たのかを簡単に記録してくれるか。&lt;/li&gt;
&lt;li&gt;保護者向けに、ミスの傾向や改善の様子を共有してくれるか。&lt;/li&gt;
&lt;li&gt;ミスが減ってきたタイミングで、次のステップに進む提案をしてくれるか。&lt;/li&gt;
&lt;/ul&gt;
&lt;h3 class="h5 mt-3"&gt;中学受験算数の全体像を踏まえた指導ができているか&lt;/h3&gt;
&lt;p&gt;計算ミスは、それ自体が弱点であると同時に、応用問題や文章題の得点にも直結する重要な要素です。&lt;br /&gt;
そのため、次のような視点も大切です。&lt;/p&gt;
&lt;ul&gt;
&lt;li&gt;単発の計算練習にとどまらず、志望校レベルで必要な計算精度を見越した指導ができているか。&lt;/li&gt;
&lt;li&gt;文章題や図形問題とのバランスを取りながら、負担が偏らないカリキュラムを組んでくれるか。&lt;/li&gt;
&lt;li&gt;テストや模試の結果から、算数全体の中で計算ミスをどう位置づけるかを説明してくれるか。&lt;/li&gt;
&lt;/ul&gt;
&lt;p&gt;教室の案内ページや&lt;br /&gt;
&lt;a class="text-decoration-underline" href="/kobetsu_online/"&gt;オンライン算数 個別指導コース&lt;/a&gt;&lt;br /&gt;
の紹介などを参考に、指導方針や対象学年、中学受験への対応状況を確認されるとよいでしょう。&lt;/p&gt;
&lt;div class="card mt-5 mb-4 border-0 shadow-sm"&gt;
&lt;div class="card-body"&gt;
&lt;h2 class="h5 mb-3"&gt;まとめ　計算ミスは不注意ではなく改善できる弱点&lt;/h2&gt;
&lt;p&gt;計算ミスが減らない背景には、手元の癖や書き方が雑になること、心理的なプレッシャーなど、さまざまな要因が重なっています。&lt;br /&gt;
これらを一つひとつ切り分け、書き方と進め方のルールを整理し、テスト本番に近い環境で再現できるようにしていけば、&lt;br /&gt;
計算ミスは必ず減らしていくことができます。&lt;/p&gt;
&lt;p class="mb-0"&gt;オンライン算数の個別指導であれば、手元カメラと画面共有を活用してミスが生まれる瞬間をリアルタイムにとらえ、&lt;br /&gt;
中学受験算数の全体像を踏まえた改善策を提案することが可能です。&lt;br /&gt;
お子さまの計算ミスが気になり始めたタイミングで、&lt;br /&gt;
&lt;a href="https://natsui-sansu-juku.com/column/hub-online-use/"&gt;全体像はこちら&lt;/a&gt;&lt;br /&gt;
も確認しながら、オンラインの活用方針を整理した上で最適なサポートの形を検討してみてください。&lt;/p&gt;
&lt;/div&gt;
&lt;/div&gt;
&lt;/div&gt;
&lt;section id="veu_cta-31446" class="veu_cta"&gt;&lt;/section&gt;
&lt;p&gt;&amp;nbsp;&lt;/p&gt;
&lt;section class="veu_cta" id="veu_cta-31796"&gt;&lt;h1 class="cta_title"&gt;動画：中学受験Q&amp;A&lt;/h1&gt;&lt;div class="cta_body"&gt;&lt;div class="cta_body_image cta_body_image_right"&gt;&lt;a href="https://natsui-sansu-juku.com/ct/%e4%b8%ad%e5%ad%a6%e5%8f%97%e9%a8%93q%ef%bc%86%ef%bd%81/"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image_exist"&gt;中学受験についての親御さんの悩みやお子さんの問題に答えるQ&amp;amp;A動画です。経験に基づくアドバイスを通じて、中学受験に関する情報とサポートを提供しています。&lt;/div&gt;&lt;div class="cta_body_link"&gt;&lt;a href="https://natsui-sansu-juku.com/ct/%e4%b8%ad%e5%ad%a6%e5%8f%97%e9%a8%93q%ef%bc%86%ef%bd%81/" class="btn btn-primary btn-block btn-lg" target="_blank"&gt;動画：中学受験Q&amp;amp;A&lt;/a&gt;&lt;/div&gt;&lt;/div&gt;&lt;!--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sansu-kobetsu-keisan-miss%2F&amp;amp;t=%E8%A8%88%E7%AE%97%E3%83%9F%E3%82%B9%E3%81%8C%E6%B8%9B%E3%82%89%E3%81%AA%E3%81%84%E5%8E%9F%E5%9B%A0%E3%81%A8%E3%82%AA%E3%83%B3%E3%83%A9%E3%82%A4%E3%83%B3%E7%AE%97%E6%95%B0%20%E5%80%8B%E5%88%A5%E6%8C%87%E5%B0%8E%E3%81%A7%E3%81%AE%E6%94%B9%E5%96%84%E6%B3%95%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sansu-kobetsu-keisan-miss%2F&amp;amp;text=%E8%A8%88%E7%AE%97%E3%83%9F%E3%82%B9%E3%81%8C%E6%B8%9B%E3%82%89%E3%81%AA%E3%81%84%E5%8E%9F%E5%9B%A0%E3%81%A8%E3%82%AA%E3%83%B3%E3%83%A9%E3%82%A4%E3%83%B3%E7%AE%97%E6%95%B0%20%E5%80%8B%E5%88%A5%E6%8C%87%E5%B0%8E%E3%81%A7%E3%81%AE%E6%94%B9%E5%96%84%E6%B3%95%20%7C%20%E4%B8%AD%E5%AD%A6%E5%8F%97%E9%A8%93%E5%B0%82%E9%96%80%E3%80%80%E5%A4%8F%E4%BA%95%E7%AE%97%E6%95%B0%E5%A1%BE" target="_blank" &gt;&lt;span class="vk_icon_w_r_sns_x_twitter icon_sns"&gt;&lt;/span&gt;&lt;span class="sns_txt"&gt;X&lt;/span&gt;&lt;/a&gt;&lt;/li&gt;&lt;li class="sb_bluesky sb_icon"&gt;&lt;a class="sb_icon_inner" href="https://bsky.app/intent/compose?text=%E8%A8%88%E7%AE%97%E3%83%9F%E3%82%B9%E3%81%8C%E6%B8%9B%E3%82%89%E3%81%AA%E3%81%84%E5%8E%9F%E5%9B%A0%E3%81%A8%E3%82%AA%E3%83%B3%E3%83%A9%E3%82%A4%E3%83%B3%E7%AE%97%E6%95%B0%20%E5%80%8B%E5%88%A5%E6%8C%87%E5%B0%8E%E3%81%A7%E3%81%AE%E6%94%B9%E5%96%84%E6%B3%95%20%7C%20%E4%B8%AD%E5%AD%A6%E5%8F%97%E9%A8%93%E5%B0%82%E9%96%80%E3%80%80%E5%A4%8F%E4%BA%95%E7%AE%97%E6%95%B0%E5%A1%BE%0Ahttps%3A%2F%2Fnatsui-sansu-juku.com%2Fcol_blog%2Fonline-sansu-kobetsu-keisan-miss%2F" target="_blank" &gt;&lt;span class="vk_icon_w_r_sns_bluesky icon_sns"&gt;&lt;/span&gt;&lt;span class="sns_txt"&gt;Bluesky&lt;/span&gt;&lt;/a&gt;&lt;/li&gt;&lt;li class="sb_hatena sb_icon"&gt;&lt;a class="sb_icon_inner" href="//b.hatena.ne.jp/add?mode=confirm&amp;url=https%3A%2F%2Fnatsui-sansu-juku.com%2Fcol_blog%2Fonline-sansu-kobetsu-keisan-miss%2F&amp;amp;title=%E8%A8%88%E7%AE%97%E3%83%9F%E3%82%B9%E3%81%8C%E6%B8%9B%E3%82%89%E3%81%AA%E3%81%84%E5%8E%9F%E5%9B%A0%E3%81%A8%E3%82%AA%E3%83%B3%E3%83%A9%E3%82%A4%E3%83%B3%E7%AE%97%E6%95%B0%20%E5%80%8B%E5%88%A5%E6%8C%87%E5%B0%8E%E3%81%A7%E3%81%AE%E6%94%B9%E5%96%84%E6%B3%95%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sb_icon_inner"data-clipboard-text="計算ミスが減らない原因とオンライン算数 個別指導での改善法 | 中学受験専門　夏井算数塾 https://natsui-sansu-juku.com/col_blog/online-sansu-kobetsu-keisan-miss/"&gt;&lt;span class="vk_icon_w_r_sns_copy icon_sns"&gt;&lt;i class="fas fa-copy"&gt;&lt;/i&gt;&lt;/span&gt;&lt;span class="sns_txt"&gt;Copy&lt;/span&gt;&lt;/button&gt;&lt;/li&gt;&lt;/ul&gt;&lt;/div&gt;&lt;!-- [ /.socialSet ] --&gt;			
------</t>
  </si>
  <si>
    <t>https://natsui-sansu-juku.com/col_blog/yoshu-series-online/</t>
  </si>
  <si>
    <t>以下のページは不自然なワードを使用しています。
これらを適切に自然な言葉に置き換えて下さい。
なお、本文の装飾や構造は絶対に変えないでください。
【対象ページURL】
https://natsui-sansu-juku.com/col_blog/yoshu-series-online/
【検出された不自然ワード】
（検出なし）
【本文】
------
&lt;div class="container my-4"&gt;
&lt;p&gt;&lt;!-- Hero Section --&gt;&lt;/p&gt;
&lt;div class="card shadow-sm mb-4 border-0" style="background: linear-gradient(135deg, #0d47a1, #00838f); color: #fff;"&gt;
&lt;div class="card-body p-4"&gt;
&lt;div class="d-flex flex-wrap justify-content-between align-items-center mb-2"&gt;&lt;span class="badge bg-warning text-dark mb-2" style="font-size: 0.8rem;"&gt;四谷大塚生向け／中学受験算数&lt;/span&gt;&lt;br /&gt;
&lt;span class="badge bg-light text-dark mb-2" style="font-size: 0.75rem;"&gt;オンライン算数 個別指導ガイド&lt;/span&gt;&lt;/div&gt;
&lt;h1 class="card-title mb-3" style="font-size: 1.9rem; line-height: 1.5;"&gt;&lt;/h1&gt;
&lt;p class="card-text mb-0" style="font-size: 0.98rem; line-height: 1.8;"&gt;四谷大塚の「予習シリーズ」をお使いのご家庭からは、「量はこなしているはずなのに、テストの点数が安定しない」「やりっぱなしで、身についている実感がない」というお悩みをよく耳にします。&lt;br /&gt;
教材としてのポテンシャルは高い一方で、復習や反復の組み立てがご家庭任せになりやすいのが予習シリーズの難しさです。&lt;br /&gt;
本ページでは、予習シリーズの構造と中学受験算数の特性を整理したうえで、オンライン算数の個別指導を組み合わせて「理解から定着」までを一気に進める具体的な方法をお伝えします。&lt;br /&gt;
塾別に算数のつまずき方と対策の優先順位を整理した全体像は、&lt;a class="text-white text-decoration-underline fw-bold" href="https://natsui-sansu-juku.com/column/hub-juku/"&gt;塾別の算数対策の全体像はこちら&lt;/a&gt;もあわせてご覧ください。&lt;/p&gt;
&lt;/div&gt;
&lt;/div&gt;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&lt;p&gt;&lt;!-- Overview Box --&gt;&lt;/p&gt;
&lt;div class="alert alert-info border-0 shadow-sm mb-4" role="alert"&gt;
&lt;h2 class="h5 mb-2"&gt;この記事で分かること&lt;/h2&gt;
&lt;ul class="mb-0"&gt;
&lt;li&gt;予習シリーズと中学受験算数の特性から、なぜ「やりっぱなし」になりやすいのかが整理できます。&lt;/li&gt;
&lt;li&gt;オンライン算数 個別指導が、工程ごとのつまずきをどう可視化し、弱点を補うのかが分かります。&lt;/li&gt;
&lt;li&gt;予習シリーズを「理解→類題→定着」の流れで使い倒す三つのステップが具体的にイメージできます。&lt;/li&gt;
&lt;li&gt;家庭学習のフォロー方法と、予習シリーズに強いオンライン個別の選び方のポイントが分かります。&lt;/li&gt;
&lt;/ul&gt;
&lt;/div&gt;
&lt;p&gt;&lt;!-- 背景セクション --&gt;&lt;/p&gt;
&lt;h2 class="h4 mt-4 mb-3 border-start border-4 border-primary ps-2"&gt;テーマの背景：予習シリーズで起こりやすい悩みの構造&lt;/h2&gt;
&lt;p&gt;まずは、「なぜ予習シリーズをきちんとやっているのに結果につながりにくいのか」を、中学受験算数という科目の特性から整理してみます。&lt;br /&gt;
量の多さと反復不足、工程の多さ、そして集団授業の特性がどのように絡み合っているのかを見ていきましょう。&lt;/p&gt;
&lt;h3 class="h5 mt-3"&gt;「量は多いのに反復が足りない」という矛盾&lt;/h3&gt;
&lt;p&gt;予習シリーズの大きな特徴は、単元ごとの問題量が非常に豊富であることです。&lt;/p&gt;
&lt;ul&gt;
&lt;li&gt;基本から標準レベルまでの問題が広くカバーされている。&lt;/li&gt;
&lt;li&gt;応用・発展レベルの問題も一定数用意されている。&lt;/li&gt;
&lt;li&gt;演習問題集や実戦問題集など、周辺教材も多い。&lt;/li&gt;
&lt;/ul&gt;
&lt;p&gt;一見すると「これだけやれば十分」と感じるかもしれません。&lt;br /&gt;
ところが、中学受験算数では「一度解けた問題」でも時間が経つと忘れてしまい、類題を何度か解いて初めて定着します。&lt;br /&gt;
テスト本番では見慣れない表現の問題も出題されるため、&lt;strong&gt;一周しただけでは身についたとは言いにくい構造&lt;/strong&gt;になっています。&lt;/p&gt;
&lt;p&gt;しかし現実には、塾の授業の予習・復習、宿題、テスト直しに追われる中で、同じ単元をじっくり反復する時間はなかなか確保できません。&lt;br /&gt;
その結果、&lt;/p&gt;
&lt;ul&gt;
&lt;li&gt;予習シリーズを前から順番にこなしただけになってしまう。&lt;/li&gt;
&lt;li&gt;弱点単元を絞り込んだうえでの反復が不足している。&lt;/li&gt;
&lt;/ul&gt;
&lt;p&gt;という状態になりやすくなります。&lt;/p&gt;
&lt;h3 class="h5 mt-3"&gt;中学受験算数は「工程が多い」教科&lt;/h3&gt;
&lt;p&gt;文章題や図形問題が多い中学受験算数では、一問を解き切るまでに次のような工程を踏みます。&lt;/p&gt;
&lt;div class="table-responsive mb-3"&gt;
&lt;table class="table table-bordered table-hover align-middle"&gt;
&lt;thead class="text-center" style="background-color: #e8eaf6;"&gt;
&lt;tr&gt;
&lt;th scope="col"&gt;工程&lt;/th&gt;
&lt;th scope="col"&gt;内容&lt;/th&gt;
&lt;th scope="col"&gt;つまずきやすいポイント&lt;/th&gt;
&lt;/tr&gt;
&lt;/thead&gt;
&lt;tbody&gt;
&lt;tr&gt;
&lt;td class="fw-bold"&gt;条件整理&lt;/td&gt;
&lt;td&gt;問題文を読み、数値や関係を抜き出す。&lt;/td&gt;
&lt;td&gt;線を引かずに読んでしまい、条件を読み落とす。&lt;/td&gt;
&lt;/tr&gt;
&lt;tr&gt;
&lt;td class="fw-bold"&gt;図や表の作成&lt;/td&gt;
&lt;td&gt;線分図・表・グラフなどを自分で描く。&lt;/td&gt;
&lt;td&gt;図を描かずに暗算で進めて混乱する。&lt;/td&gt;
&lt;/tr&gt;
&lt;tr&gt;
&lt;td class="fw-bold"&gt;式の立案&lt;/td&gt;
&lt;td&gt;図や表をもとに式を立てる。&lt;/td&gt;
&lt;td&gt;どの量を何として置くかがあいまいになる。&lt;/td&gt;
&lt;/tr&gt;
&lt;tr&gt;
&lt;td class="fw-bold"&gt;計算・検算&lt;/td&gt;
&lt;td&gt;計算して答えを出し、必要に応じて検算する。&lt;/td&gt;
&lt;td&gt;途中式が雑になり、計算ミスや検算不足が起こる。&lt;/td&gt;
&lt;/tr&gt;
&lt;/tbody&gt;
&lt;/table&gt;
&lt;/div&gt;
&lt;p&gt;どこか一つの工程でつまずいても、最終的な正解にはたどり着けません。&lt;br /&gt;
予習シリーズの量をこなしているだけだと、一部の工程を飛ばして解いてしまう癖がついたり、「たまたま正解した」問題がそのまま放置されたりしがちです。&lt;/p&gt;
&lt;h3 class="h5 mt-3"&gt;集団授業では「一人ひとりのつまずき」を拾いきれない&lt;/h3&gt;
&lt;p&gt;四谷大塚の授業は、一定以上の学力層を前提としたテンポ感で進みます。クラスによってはスピードも速く、&lt;/p&gt;
&lt;ul&gt;
&lt;li&gt;授業中に自分の弱点をじっくり確認する時間がほとんどない。&lt;/li&gt;
&lt;li&gt;質問に行くタイミングを逃すと、その単元があいまいなまま進行してしまう。&lt;/li&gt;
&lt;li&gt;全員に同じ宿題が出るため、「自分にとって必要な反復量」を調整しにくい。&lt;/li&gt;
&lt;/ul&gt;
&lt;p&gt;といった状況になりがちです。&lt;/p&gt;
&lt;p&gt;&lt;!-- 背景まとめカード --&gt;&lt;/p&gt;
&lt;div class="card border-0 shadow-sm mb-4"&gt;
&lt;div class="card-body"&gt;
&lt;h3 class="h6 mb-2"&gt;予習シリーズで弱点が残りやすい主な要因&lt;/h3&gt;
&lt;ul class="mb-0"&gt;
&lt;li&gt;問題量は多いのに、単元別の反復が不足しがちである。&lt;/li&gt;
&lt;li&gt;工程が多い教科のため、どこでつまずいているかが見えにくい。&lt;/li&gt;
&lt;li&gt;集団授業では「個別のつまずき」までフォローしきれない。&lt;/li&gt;
&lt;/ul&gt;
&lt;/div&gt;
&lt;/div&gt;
&lt;p&gt;&lt;!-- オンライン効果 --&gt;&lt;/p&gt;
&lt;h2 class="h4 mt-4 mb-3 border-start border-4 border-success ps-2"&gt;オンライン算数 個別指導が効果を発揮する理由&lt;/h2&gt;
&lt;p&gt;では、こうした予習シリーズの課題に対して、オンライン算数の個別指導はどのように役立つのでしょうか。&lt;br /&gt;
ここでは、オンラインだからこそ実現しやすい三つのポイントを整理します。&lt;/p&gt;
&lt;p&gt;&lt;!-- 三つの強みカード --&gt;&lt;/p&gt;
&lt;div class="row g-3 mb-3"&gt;
&lt;div class="col-md-4"&gt;
&lt;div class="card h-100 border-0 shadow-sm"&gt;
&lt;div class="card-body"&gt;
&lt;h3 class="h6 text-muted mb-1"&gt;ポイント一&lt;/h3&gt;
&lt;h4 class="h6 fw-bold"&gt;必要な問題だけをその場で取り出せる&lt;/h4&gt;
&lt;p class="mb-0 small"&gt;予習シリーズの該当問題や類題、志望校の過去問を画面上に即座に表示できるため、&lt;br /&gt;
つまずいた直後に「似た問題」を追加し、その場で理解から定着まで一気に進めやすくなります。&lt;/p&gt;
&lt;/div&gt;
&lt;/div&gt;
&lt;/div&gt;
&lt;div class="col-md-4"&gt;
&lt;div class="card h-100 border-0 shadow-sm"&gt;
&lt;div class="card-body"&gt;
&lt;h3 class="h6 text-muted mb-1"&gt;ポイント二&lt;/h3&gt;
&lt;h4 class="h6 fw-bold"&gt;手元映像で工程ごとのつまずきを特定できる&lt;/h4&gt;
&lt;p class="mb-0 small"&gt;手元カメラを通じて、線の引き方・図や表の描き方・途中式の書き方を確認できます。&lt;br /&gt;
「読解」「図解」「式」「計算」のどこで止まっているかを見極めたうえで指導できます。&lt;/p&gt;
&lt;/div&gt;
&lt;/div&gt;
&lt;/div&gt;
&lt;div class="col-md-4"&gt;
&lt;div class="card h-100 border-0 shadow-sm"&gt;
&lt;div class="card-body"&gt;
&lt;h3 class="h6 text-muted mb-1"&gt;ポイント三&lt;/h3&gt;
&lt;h4 class="h6 fw-bold"&gt;予習シリーズを単元別パッケージとして組み直せる&lt;/h4&gt;
&lt;p class="mb-0 small"&gt;各単元について「最低限」「標準」「発展」とレベル分けし、&lt;br /&gt;
お子さまの現状と志望校に合わせて学習範囲と反復量を最適化することができます。&lt;/p&gt;
&lt;/div&gt;
&lt;/div&gt;
&lt;/div&gt;
&lt;/div&gt;
&lt;h3 class="h5 mt-3"&gt;必要な問題だけを「その場で」取り出せる強み&lt;/h3&gt;
&lt;p&gt;オンライン個別指導では、講師側に豊富な問題ストックやデータベースがあり、&lt;/p&gt;
&lt;ul&gt;
&lt;li&gt;予習シリーズの該当ページ。&lt;/li&gt;
&lt;li&gt;類題となるオリジナル問題。&lt;/li&gt;
&lt;li&gt;志望校や模試の過去問。&lt;/li&gt;
&lt;/ul&gt;
&lt;p&gt;を画面上に即座に表示できます。&lt;br /&gt;
これにより、つまずいた直後に似た問題を一〜二問追加し、その場で理解→反復→定着まで進めることが可能になります。&lt;br /&gt;
紙教材だけのときのように「探す」「コピーする」といった時間を減らし、&lt;strong&gt;授業時間のほぼ全てを思考と演習に使える&lt;/strong&gt;のがオンライン算数の強みです。&lt;/p&gt;
&lt;h3 class="h5 mt-3"&gt;手元映像で原因をピンポイントに特定できる&lt;/h3&gt;
&lt;p&gt;オンライン算数の個別指導では、手元カメラを使ってノートやテキストへの書き込みをリアルタイムで確認できます。&lt;/p&gt;
&lt;ul&gt;
&lt;li&gt;問題文にどのように線を引いているか。&lt;/li&gt;
&lt;li&gt;図や表をどのタイミングで描いているか。&lt;/li&gt;
&lt;li&gt;途中式がどのあたりから雑になっているか。&lt;/li&gt;
&lt;li&gt;検算をしているかどうか。&lt;/li&gt;
&lt;/ul&gt;
&lt;p&gt;といった工程ごとの様子がはっきり見えてきます。&lt;br /&gt;
同じ「文章題が苦手」でも、読解・図解・式・計算のどこが弱いかはお子さまによって異なります。&lt;br /&gt;
手元映像があることで、弱点の出どころを正確に押さえたオンライン個別指導がしやすくなります。&lt;/p&gt;
&lt;h3 class="h5 mt-3"&gt;予習シリーズを「単元別パッケージ」として組み直せる&lt;/h3&gt;
&lt;p&gt;オンライン個別では、予習シリーズの構造を理解したうえで、各単元を次のように整理します。&lt;/p&gt;
&lt;div class="table-responsive mb-3"&gt;
&lt;table class="table table-bordered table-hover align-middle"&gt;
&lt;thead class="text-center" style="background-color: #f3e5f5;"&gt;
&lt;tr&gt;
&lt;th scope="col"&gt;レベル&lt;/th&gt;
&lt;th scope="col"&gt;位置付け&lt;/th&gt;
&lt;th scope="col"&gt;学習方針&lt;/th&gt;
&lt;/tr&gt;
&lt;/thead&gt;
&lt;tbody&gt;
&lt;tr&gt;
&lt;td class="fw-bold"&gt;最低限&lt;/td&gt;
&lt;td&gt;その単元の基礎を押さえるために必須の問題。&lt;/td&gt;
&lt;td&gt;確実に正解できる状態まで仕上げる。&lt;/td&gt;
&lt;/tr&gt;
&lt;tr&gt;
&lt;td class="fw-bold"&gt;標準&lt;/td&gt;
&lt;td&gt;テストで頻出の標準レベル問題。&lt;/td&gt;
&lt;td&gt;時間をかければ解ける状態から、制限時間内に解ける状態へ。&lt;/td&gt;
&lt;/tr&gt;
&lt;tr&gt;
&lt;td class="fw-bold"&gt;発展&lt;/td&gt;
&lt;td&gt;志望校や上位クラスで狙いたい難問。&lt;/td&gt;
&lt;td&gt;志望校の出題状況を見て、必要なところだけに絞る。&lt;/td&gt;
&lt;/tr&gt;
&lt;/tbody&gt;
&lt;/table&gt;
&lt;/div&gt;
&lt;p&gt;こうした整理を講師と一緒に行うことで、「今週はここまでできていれば合格」「このページの発展問題はあえてやらない」といった具体的な基準を決められます。&lt;br /&gt;
指導スタイルのイメージは、例えば&lt;br /&gt;
&lt;a class="text-decoration-underline" href="/kobetsu_online/"&gt;オンライン算数 個別指導コース&lt;/a&gt;&lt;br /&gt;
の案内ページなども参考になるはずです。&lt;/p&gt;
&lt;p&gt;&lt;!-- 改善ステップ --&gt;&lt;/p&gt;
&lt;h2 class="h4 mt-5 mb-3 border-start border-4 border-warning ps-2"&gt;改善方法：予習シリーズをオンライン個別で使い倒す三つのステップ&lt;/h2&gt;
&lt;p&gt;ここからは、予習シリーズを「こなす教材」から「結果につながる教材」に変えるための具体的な進め方を、三つのステップに分けて整理します。&lt;/p&gt;
&lt;p&gt;&lt;!-- ステップ概要カード --&gt;&lt;/p&gt;
&lt;div class="row g-3 mb-3"&gt;
&lt;div class="col-md-4"&gt;
&lt;div class="card h-100 border-0 shadow-sm"&gt;
&lt;div class="card-body"&gt;
&lt;h3 class="h6 text-muted mb-1"&gt;ステップ一&lt;/h3&gt;
&lt;h4 class="h6 fw-bold"&gt;単元別に「やるべき範囲」と「優先度」を決める&lt;/h4&gt;
&lt;p class="mb-0 small"&gt;成績表とテキストから落とせない単元を整理し、どのレベルまで仕上げるかを講師と一緒に決めます。&lt;/p&gt;
&lt;/div&gt;
&lt;/div&gt;
&lt;/div&gt;
&lt;div class="col-md-4"&gt;
&lt;div class="card h-100 border-0 shadow-sm"&gt;
&lt;div class="card-body"&gt;
&lt;h3 class="h6 text-muted mb-1"&gt;ステップ二&lt;/h3&gt;
&lt;h4 class="h6 fw-bold"&gt;一問ごとに「理解→類題→定着」のサイクルを回す&lt;/h4&gt;
&lt;p class="mb-0 small"&gt;予習シリーズの問題を解いた直後に類題をオンラインで追加し、その場で定着まで持っていく仕組みを作ります。&lt;/p&gt;
&lt;/div&gt;
&lt;/div&gt;
&lt;/div&gt;
&lt;div class="col-md-4"&gt;
&lt;div class="card h-100 border-0 shadow-sm"&gt;
&lt;div class="card-body"&gt;
&lt;h3 class="h6 text-muted mb-1"&gt;ステップ三&lt;/h3&gt;
&lt;h4 class="h6 fw-bold"&gt;テスト・過去問と予習シリーズを結びつける&lt;/h4&gt;
&lt;p class="mb-0 small"&gt;テストや過去問で間違えた問題を予習シリーズの単元にひも付け、さかのぼりと類題演習を繰り返します。&lt;/p&gt;
&lt;/div&gt;
&lt;/div&gt;
&lt;/div&gt;
&lt;/div&gt;
&lt;h3 class="h5 mt-3"&gt;ステップ一　単元別に「やるべき範囲」と「優先度」を決める&lt;/h3&gt;
&lt;p&gt;最初のステップは、予習シリーズをただ前から順に進めるのではなく、単元ごとに優先度を付けることです。&lt;/p&gt;
&lt;h4 class="h6 mt-2"&gt;成績表とテキストから「落とせない単元」を洗い出す&lt;/h4&gt;
&lt;p&gt;次のような資料を準備し、ざっくりで構いませんので一覧にしてみてください。&lt;/p&gt;
&lt;ul&gt;
&lt;li&gt;組分けテストや合不合判定テストなどの成績表。&lt;/li&gt;
&lt;li&gt;塾内テストの単元別成績。&lt;/li&gt;
&lt;li&gt;予習シリーズの中で、時間がかかる・ミスが多いページ。&lt;/li&gt;
&lt;/ul&gt;
&lt;p&gt;そこから、&lt;/p&gt;
&lt;ul&gt;
&lt;li&gt;志望校でよく出題される単元。&lt;/li&gt;
&lt;li&gt;配点が高く、得点源にしたい単元。&lt;/li&gt;
&lt;li&gt;過去から何度もつまずいている単元。&lt;/li&gt;
&lt;/ul&gt;
&lt;p&gt;に印を付けていきます。比と割合・速さ・平面図形・立体図形・場合の数・規則性などが代表例です。&lt;/p&gt;
&lt;h4 class="h6 mt-2"&gt;単元ごとに「どこまで仕上げるか」のゴールを決める&lt;/h4&gt;
&lt;p&gt;そのうえで、それぞれの単元ごとに、&lt;/p&gt;
&lt;ul&gt;
&lt;li&gt;基本問題レベルまでは必ず安定させる。&lt;/li&gt;
&lt;li&gt;標準レベルは時間をかければ取れる状態から、制限時間内に取れる状態へ。&lt;/li&gt;
&lt;li&gt;発展レベルは志望校の出題状況を見て、やる範囲を絞る。&lt;/li&gt;
&lt;/ul&gt;
&lt;p&gt;といった形で「どこまで仕上げるか」のゴールを決めます。&lt;br /&gt;
このゴール設定をオンライン個別の講師と一緒に行うことで、「今週はここまでできていれば十分」「このページはあえて深追いしない」といった優先順位が明確になります。&lt;/p&gt;
&lt;h3 class="h5 mt-3"&gt;ステップ二　一問ごとに「理解→類題→定着」のサイクルを回す&lt;/h3&gt;
&lt;p&gt;二つ目のステップは、一問を解いて終わりにしないことです。&lt;br /&gt;
オンライン個別の強みを生かして、&lt;/p&gt;
&lt;ol&gt;
&lt;li&gt;予習シリーズの例題・基本問題で考え方を確認する。&lt;/li&gt;
&lt;li&gt;解けた直後に、ほぼ同じ構造の類題を一〜二問追加して解く。&lt;/li&gt;
&lt;li&gt;必要に応じて条件を少し変えた問題にも挑戦する。&lt;/li&gt;
&lt;/ol&gt;
&lt;p&gt;というサイクルを意識的に回します。&lt;/p&gt;
&lt;h4 class="h6 mt-2"&gt;具体例：割合の文章題が苦手な場合&lt;/h4&gt;
&lt;p&gt;例えば、「割合の文章題になるといつも点数が下がる」というケースでは、&lt;/p&gt;
&lt;ul&gt;
&lt;li&gt;予習シリーズの該当例題を、講師と一緒に丁寧に読み解く。&lt;/li&gt;
&lt;li&gt;線分図や表をどのタイミングで描くかを手元映像で確認する。&lt;/li&gt;
&lt;li&gt;解法が分かった直後に、ほぼ同じ構造の類題を二題ほどオンラインで提示する。&lt;/li&gt;
&lt;li&gt;少し条件を変えた問題で、考え方が本当に理解できているかを確認する。&lt;/li&gt;
&lt;/ul&gt;
&lt;p&gt;という流れで進めることで、その場で「分かったつもり」から「自分で解ける状態」へと近づけやすくなります。&lt;/p&gt;
&lt;h4 class="h6 mt-2"&gt;式だけでなく「図と日本語」をセットで確認する&lt;/h4&gt;
&lt;p&gt;中学受験算数では、解法だけでなく、&lt;/p&gt;
&lt;ul&gt;
&lt;li&gt;問題文の日本語をどう図に翻訳するか。&lt;/li&gt;
&lt;li&gt;どの段階でどんな図や表を描くか。&lt;/li&gt;
&lt;li&gt;その図や表を見て、どの式を立てるか。&lt;/li&gt;
&lt;/ul&gt;
&lt;p&gt;といった「前工程」が非常に重要です。&lt;br /&gt;
オンライン個別では手元カメラ越しにこの前工程も含めてチェックできるため、弱点になりやすい工程を集中的に鍛えやすいのが特徴です。&lt;/p&gt;
&lt;h3 class="h5 mt-3"&gt;ステップ三　テストと過去問に「予習シリーズでやったこと」を結びつける&lt;/h3&gt;
&lt;p&gt;三つ目のステップでは、予習シリーズとテスト・過去問の間に橋をかけていきます。&lt;/p&gt;
&lt;h4 class="h6 mt-2"&gt;テスト直しで「予習シリーズのどの単元か」を必ず確認する&lt;/h4&gt;
&lt;p&gt;組分けテストや合不合で間違えた問題について、&lt;/p&gt;
&lt;ul&gt;
&lt;li&gt;予習シリーズのどの単元に対応しているか。&lt;/li&gt;
&lt;li&gt;どのページのどのタイプの問題とつながっているか。&lt;/li&gt;
&lt;/ul&gt;
&lt;p&gt;を講師と一緒に確認します。そのうえで、&lt;/p&gt;
&lt;ul&gt;
&lt;li&gt;その単元の予習シリーズを、基礎〜標準の範囲で解き直す。&lt;/li&gt;
&lt;li&gt;同じテーマの類題をオンラインで数問追加する。&lt;/li&gt;
&lt;/ul&gt;
&lt;p&gt;という形で、テスト直しを単元別トレーニングの起点に変えていきます。&lt;/p&gt;
&lt;h4 class="h6 mt-2"&gt;志望校の過去問と「予習シリーズの定番パターン」を往復する&lt;/h4&gt;
&lt;p&gt;志望校が見えてきた段階では、&lt;/p&gt;
&lt;ul&gt;
&lt;li&gt;志望校の過去問で頻出のテーマ。&lt;/li&gt;
&lt;li&gt;そのテーマに対応する予習シリーズの単元。&lt;/li&gt;
&lt;/ul&gt;
&lt;p&gt;を対応表のように整理しておくと有効です。&lt;br /&gt;
オンライン個別の授業内で、&lt;/p&gt;
&lt;ul&gt;
&lt;li&gt;過去問の問題文を画面共有で示す。&lt;/li&gt;
&lt;li&gt;「これは予習シリーズのこの単元でやった定番パターンと同じだよね」と確認する。&lt;/li&gt;
&lt;li&gt;必要に応じて予習シリーズ側をさかのぼり、再トレーニングをする。&lt;/li&gt;
&lt;/ul&gt;
&lt;p&gt;という往復を繰り返すことで、予習シリーズが「過去問とつながっている教材」だとお子さま自身が実感しやすくなります。&lt;/p&gt;
&lt;p&gt;&lt;!-- 家庭でのフォロー --&gt;&lt;/p&gt;
&lt;h2 class="h4 mt-5 mb-3 border-start border-4 border-info ps-2"&gt;家庭でできるフォロー：予習シリーズとオンライン個別を両立させるコツ&lt;/h2&gt;
&lt;p&gt;ここからは、保護者の方がご家庭でできるフォローや声かけの工夫について整理します。&lt;br /&gt;
難しいテクニックではなく、日々の小さな工夫で効果が変わってきます。&lt;/p&gt;
&lt;h3 class="h5 mt-3"&gt;「全部やる」から「やるべきところを決めてやる」へ&lt;/h3&gt;
&lt;p&gt;予習シリーズを使い倒そうとすると、「全部終わらせなければ」という発想になりがちです。&lt;br /&gt;
しかし、時間も体力も限られている以上、どこかで取捨選択が必要になります。&lt;br /&gt;
オンライン算数 個別指導の講師と相談し、&lt;/p&gt;
&lt;ul&gt;
&lt;li&gt;今週はこの単元のこのレベルまでできていれば十分。&lt;/li&gt;
&lt;li&gt;発展問題にはあえて手を出さず、標準レベルまでを確実に固める。&lt;/li&gt;
&lt;li&gt;苦手単元は問題数を絞り、その代わり類題を集中的に反復する。&lt;/li&gt;
&lt;/ul&gt;
&lt;p&gt;といったラインをあらかじめ決めておくと、家庭学習の負担も大きく減ります。&lt;/p&gt;
&lt;h3 class="h5 mt-3"&gt;結果だけでなく「取り組み方」を評価する&lt;/h3&gt;
&lt;p&gt;テストの点数は短期間で上下しやすく、結果だけを見ると一喜一憂になりがちです。&lt;br /&gt;
それ以上に大切なのは、&lt;/p&gt;
&lt;ul&gt;
&lt;li&gt;前よりも図や線分図をきちんと描くようになってきた。&lt;/li&gt;
&lt;li&gt;条件に線を引く習慣が身についてきた。&lt;/li&gt;
&lt;li&gt;分からないところを質問ノートにメモできるようになってきた。&lt;/li&gt;
&lt;/ul&gt;
&lt;p&gt;といった取り組み方の変化です。&lt;br /&gt;
オンライン算数 個別指導の講師からのフィードバックも参考にしながら、&lt;br /&gt;
「図がていねいに描けていて良かった」「分からないところを自分でメモできたのは大きな成長だね」といった具体的な言葉で認めてあげてください。&lt;/p&gt;
&lt;h3 class="h5 mt-3"&gt;週に一度の「振り返りタイム」を短く設ける&lt;/h3&gt;
&lt;p&gt;忙しい中でも、週末などに10〜15分だけ、&lt;/p&gt;
&lt;ul&gt;
&lt;li&gt;今週、予習シリーズのどの単元を重点的にやったか。&lt;/li&gt;
&lt;li&gt;オンライン個別でどのような弱点補強をしたか。&lt;/li&gt;
&lt;li&gt;来週はどの単元に力を入れる予定か。&lt;/li&gt;
&lt;/ul&gt;
&lt;p&gt;を一緒に確認する時間を作ると、学習の流れが見えやすくなります。&lt;br /&gt;
すべてを詳しく把握する必要はありませんが、&lt;br /&gt;
「今は割合を強化している時期」「次のテストではここがねらい目」という共通認識を持てるだけでも、お子さまの安心感は大きく変わります。&lt;/p&gt;
&lt;p&gt;&lt;!-- 教室・指導者の選び方 --&gt;&lt;/p&gt;
&lt;h2 class="h4 mt-5 mb-3 border-start border-4 border-secondary ps-2"&gt;最適な教室・指導者の選び方：予習シリーズに強いオンライン個別とは&lt;/h2&gt;
&lt;p&gt;最後に、予習シリーズをオンライン個別指導で使い倒すうえで、どのような教室や指導者を選ぶとよいかのポイントをまとめます。&lt;/p&gt;
&lt;h3 class="h5 mt-3"&gt;予習シリーズと四谷大塚のカリキュラムに精通しているか&lt;/h3&gt;
&lt;ul&gt;
&lt;li&gt;予習シリーズの構成やレベル感を具体的に説明できるか。&lt;/li&gt;
&lt;li&gt;四谷大塚のテストやカリキュラムに基づいた話ができるか。&lt;/li&gt;
&lt;li&gt;クラスやコースによる進度の違いを理解しているか。&lt;/li&gt;
&lt;/ul&gt;
&lt;p&gt;こうした点は、四谷大塚生向けの算数個別指導では非常に重要です。&lt;br /&gt;
体験授業や面談の場で、実際にページ番号や単元名が自然に出てくるかを確認してみてください。&lt;/p&gt;
&lt;h3 class="h5 mt-3"&gt;手元映像と画面共有を活用しているか&lt;/h3&gt;
&lt;p&gt;オンライン算数個別の質は、&lt;/p&gt;
&lt;ul&gt;
&lt;li&gt;手元カメラでノートや途中式をきちんと見てくれるか。&lt;/li&gt;
&lt;li&gt;画面共有で予習シリーズや類題を見せながら工程を丁寧に説明してくれるか。&lt;/li&gt;
&lt;li&gt;正解・不正解だけでなく、「どこで迷ったのか」を一緒に言語化してくれるか。&lt;/li&gt;
&lt;/ul&gt;
&lt;p&gt;といった点で大きく変わります。&lt;br /&gt;
単に答えを教える場ではなく、工程を一緒に振り返る場になっているかどうかは、授業の様子を少し見るだけでも伝わってきます。&lt;/p&gt;
&lt;h3 class="h5 mt-3"&gt;単元別の反復計画とフィードバックがあるか&lt;/h3&gt;
&lt;p&gt;予習シリーズを使い倒すためには、&lt;/p&gt;
&lt;ul&gt;
&lt;li&gt;単元別に「どこまで仕上げるか」のゴール設定。&lt;/li&gt;
&lt;li&gt;週間・月間単位での反復計画。&lt;/li&gt;
&lt;li&gt;授業後の簡単なフィードバック。&lt;/li&gt;
&lt;/ul&gt;
&lt;p&gt;が欠かせません。&lt;br /&gt;
例えば、&lt;br /&gt;
&lt;a class="text-decoration-underline" href="/kobetsu_online/"&gt;オンライン算数 個別指導&lt;/a&gt;&lt;br /&gt;
のように、単元別・レベル別に学習計画を立て、家庭学習と連動したフィードバックを行うスタイルであれば、予習シリーズとの相性も良いと言えます。&lt;/p&gt;
&lt;p&gt;&lt;!-- まとめカード --&gt;&lt;/p&gt;
&lt;div class="card mt-5 mb-4 border-0 shadow-sm"&gt;
&lt;div class="card-body"&gt;
&lt;h2 class="h5 mb-3"&gt;まとめ：予習シリーズを「こなす教材」から「得点につながる教材」へ&lt;/h2&gt;
&lt;p&gt;予習シリーズは、中学受験算数の学習において非常に優れた教材ですが、その量の多さゆえに「やりっぱなし」になりやすい側面もあります。&lt;br /&gt;
大切なのは、単元ごとの優先度を決め、理解した直後に類題で反復し、テストや過去問とつなげていくことで、&lt;br /&gt;
予習シリーズを結果につながる教材に変えていくことです。&lt;/p&gt;
&lt;p class="mb-0"&gt;その際、オンライン算数の個別指導は、手元映像と画面共有を通じてつまずきの原因を特定し、必要な問題だけを集中的に演習できる強力なパートナーになります。&lt;br /&gt;
四谷大塚のカリキュラムを理解したオンライン個別指導や、&lt;br /&gt;
&lt;a href="/kobetsu_online/"&gt;オンライン算数 個別指導コース&lt;/a&gt;&lt;br /&gt;
などのサービスも上手に活用しながら、お子さまにとって無理のない形で「予習シリーズを使い倒す」仕組みを用意していただければと思います。&lt;/p&gt;
&lt;/div&gt;
&lt;/div&gt;
&lt;/div&gt;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id="veu_cta-31446" class="veu_cta"&gt;&lt;/section&gt;
&lt;p&gt;&amp;nbsp;&lt;/p&gt;
&lt;section class="veu_cta" id="veu_cta-31446"&gt;&lt;h1 class="cta_title"&gt;当塾のご紹介&lt;/h1&gt;&lt;div class="cta_body"&gt;&lt;div class="cta_body_image cta_body_image_right"&gt;&lt;a href="https://natsui-sansu-juku.com/ct/intro/" target="_blank"&gt;&lt;img width="750" height="422" src="https://natsui-sansu-juku.com/wp-content/uploads/2020/06/紹介-1024x576.jpg" class="attachment-large size-large" alt="" srcset="https://natsui-sansu-juku.com/wp-content/uploads/2020/06/紹介-1024x576.jpg 1024w, https://natsui-sansu-juku.com/wp-content/uploads/2020/06/紹介-300x169.jpg 300w, https://natsui-sansu-juku.com/wp-content/uploads/2020/06/紹介-768x432.jpg 768w, https://natsui-sansu-juku.com/wp-content/uploads/2020/06/紹介-320x180.jpg 320w, https://natsui-sansu-juku.com/wp-content/uploads/2020/06/紹介.jpg 1280w" sizes="(max-width: 750px) 100vw, 750px" /&gt;&lt;/a&gt;&lt;/div&gt;&lt;div class="cta_body_txt image_exist"&gt;夏井算数塾の個別指導の他塾と異なる点や、夏井算数塾にしかないオンライン個別指導の紹介をさせていただいております。当塾にしかないシステムをぜひご覧ください！&lt;/div&gt;&lt;div class="cta_body_link"&gt;&lt;a href="https://natsui-sansu-juku.com/ct/intro/" class="btn btn-primary btn-block btn-lg" target="_blank"&gt;当塾のご紹介&lt;/a&gt;&lt;/div&gt;&lt;/div&gt;&lt;!--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yoshu-series-online%2F&amp;amp;t=%E5%9B%9B%E8%B0%B7%E5%A4%A7%E5%A1%9A%E3%81%AE%E4%BA%88%E7%BF%92%E3%82%B7%E3%83%AA%E3%83%BC%E3%82%BA%E3%82%92%E3%82%AA%E3%83%B3%E3%83%A9%E3%82%A4%E3%83%B3%E5%80%8B%E5%88%A5%E3%81%A7%E4%BD%BF%E3%81%84%E5%80%92%E3%81%99%E6%96%B9%E6%B3%95%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yoshu-series-online%2F&amp;amp;text=%E5%9B%9B%E8%B0%B7%E5%A4%A7%E5%A1%9A%E3%81%AE%E4%BA%88%E7%BF%92%E3%82%B7%E3%83%AA%E3%83%BC%E3%82%BA%E3%82%92%E3%82%AA%E3%83%B3%E3%83%A9%E3%82%A4%E3%83%B3%E5%80%8B%E5%88%A5%E3%81%A7%E4%BD%BF%E3%81%84%E5%80%92%E3%81%99%E6%96%B9%E6%B3%95%20%7C%20%E4%B8%AD%E5%AD%A6%E5%8F%97%E9%A8%93%E5%B0%82%E9%96%80%E3%80%80%E5%A4%8F%E4%BA%95%E7%AE%97%E6%95%B0%E5%A1%BE" target="_blank" &gt;&lt;span class="vk_icon_w_r_sns_x_twitter icon_sns"&gt;&lt;/span&gt;&lt;span class="sns_txt"&gt;X&lt;/span&gt;&lt;/a&gt;&lt;/li&gt;&lt;li class="sb_bluesky sb_icon"&gt;&lt;a class="sb_icon_inner" href="https://bsky.app/intent/compose?text=%E5%9B%9B%E8%B0%B7%E5%A4%A7%E5%A1%9A%E3%81%AE%E4%BA%88%E7%BF%92%E3%82%B7%E3%83%AA%E3%83%BC%E3%82%BA%E3%82%92%E3%82%AA%E3%83%B3%E3%83%A9%E3%82%A4%E3%83%B3%E5%80%8B%E5%88%A5%E3%81%A7%E4%BD%BF%E3%81%84%E5%80%92%E3%81%99%E6%96%B9%E6%B3%95%20%7C%20%E4%B8%AD%E5%AD%A6%E5%8F%97%E9%A8%93%E5%B0%82%E9%96%80%E3%80%80%E5%A4%8F%E4%BA%95%E7%AE%97%E6%95%B0%E5%A1%BE%0Ahttps%3A%2F%2Fnatsui-sansu-juku.com%2Fcol_blog%2Fyoshu-series-online%2F" target="_blank" &gt;&lt;span class="vk_icon_w_r_sns_bluesky icon_sns"&gt;&lt;/span&gt;&lt;span class="sns_txt"&gt;Bluesky&lt;/span&gt;&lt;/a&gt;&lt;/li&gt;&lt;li class="sb_hatena sb_icon"&gt;&lt;a class="sb_icon_inner" href="//b.hatena.ne.jp/add?mode=confirm&amp;url=https%3A%2F%2Fnatsui-sansu-juku.com%2Fcol_blog%2Fyoshu-series-online%2F&amp;amp;title=%E5%9B%9B%E8%B0%B7%E5%A4%A7%E5%A1%9A%E3%81%AE%E4%BA%88%E7%BF%92%E3%82%B7%E3%83%AA%E3%83%BC%E3%82%BA%E3%82%92%E3%82%AA%E3%83%B3%E3%83%A9%E3%82%A4%E3%83%B3%E5%80%8B%E5%88%A5%E3%81%A7%E4%BD%BF%E3%81%84%E5%80%92%E3%81%99%E6%96%B9%E6%B3%95%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sb_icon_inner"data-clipboard-text="四谷大塚の予習シリーズをオンライン個別で使い倒す方法 | 中学受験専門　夏井算数塾 https://natsui-sansu-juku.com/col_blog/yoshu-series-online/"&gt;&lt;span class="vk_icon_w_r_sns_copy icon_sns"&gt;&lt;i class="fas fa-copy"&gt;&lt;/i&gt;&lt;/span&gt;&lt;span class="sns_txt"&gt;Copy&lt;/span&gt;&lt;/button&gt;&lt;/li&gt;&lt;/ul&gt;&lt;/div&gt;&lt;!-- [ /.socialSet ] --&gt;			
------</t>
  </si>
  <si>
    <t>https://natsui-sansu-juku.com/column/</t>
  </si>
  <si>
    <t>以下のページは不自然なワードを使用しています。
これらを適切に自然な言葉に置き換えて下さい。
なお、本文の装飾や構造は絶対に変えないでください。
【対象ページURL】
https://natsui-sansu-juku.com/column/
【検出された不自然ワード】
（検出なし）
【本文】
------
------</t>
  </si>
  <si>
    <t>https://natsui-sansu-juku.com/column/510-03/</t>
  </si>
  <si>
    <t>以下のページは不自然なワードを使用しています。
これらを適切に自然な言葉に置き換えて下さい。
なお、本文の装飾や構造は絶対に変えないでください。
【対象ページURL】
https://natsui-sansu-juku.com/column/510-03/
【検出された不自然ワード】
（検出なし）
【本文】
------
&lt;h2&gt;約数・公約数・最大公約数が不安なサピックス5年生へ&lt;/h2&gt;
&lt;p&gt;「約数って何だっけ？」「最大公約数ってどうやって見つけるの？」「約数の個数の問題がゴチャゴチャして苦手…」&lt;br /&gt;
そんなサピックス5年生のために、&lt;strong&gt;授業に入る前に押さえておきたいポイント&lt;/strong&gt;をコンパクトに整理しました。&lt;br /&gt;
本ページでは、動画講義とあわせて、&lt;br /&gt;
&lt;strong&gt;約数・公約数・最大公約数&lt;/strong&gt;の基本から、&lt;strong&gt;「わられる数とあまり」の考え方&lt;/strong&gt;、そして&lt;strong&gt;約数の個数&lt;/strong&gt;を求めるときのコツまでを体系的にまとめています。&lt;br /&gt;
サピックス小5算数の「15分まとめ」全体の一覧は、&lt;a href="https://natsui-sansu-juku.com/column/sapix-15/"&gt;全体像はこちら&lt;/a&gt;から確認できます。&lt;/p&gt;
&lt;h2&gt;動画講義：サピックス5年生向け・約数と公約数の基本&lt;/h2&gt;
&lt;p&gt;&lt;iframe title="510-03　約数【サピックスの算数を15分で授業してみた】" src="https://www.youtube.com/embed/iJffhc40Qeg?feature=oembed" width="750" height="422" frameborder="0" allowfullscreen="allowfullscreen"&gt;&lt;/iframe&gt;&lt;/p&gt;
&lt;blockquote&gt;&lt;p&gt;この動画は、サピックスに通塾している小学５年生で、算数が苦手な生徒さん向けに&lt;strong&gt;「授業に入る前に見ておいてほしいポイント」&lt;/strong&gt;をまとめた内容です。&lt;br /&gt;
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※本動画は、サピックスで使用されているテキストそのものの解説ではありません。あらかじめご了承ください。&lt;/p&gt;&lt;/blockquote&gt;
&lt;h2&gt;１．約数・公約数・最大公約数の基本&lt;/h2&gt;
&lt;p&gt;まずは、この単元の土台となる&lt;strong&gt;「約数」「公約数」「最大公約数」&lt;/strong&gt;の意味をはっきりさせておきましょう。&lt;/p&gt;
&lt;h3&gt;約数とは何か&lt;/h3&gt;
&lt;p&gt;&lt;strong&gt;約数&lt;/strong&gt;とは、「その数が割り切れる数」のことです。言いかえると、&lt;br /&gt;
&lt;strong&gt;かけ算をして元の数になるような数&lt;/strong&gt;のことです。&lt;/p&gt;
&lt;ul&gt;
&lt;li&gt;&lt;strong&gt;□の約数：&lt;/strong&gt;□が割り切れる数 ＝ かけて□になる数&lt;/li&gt;
&lt;/ul&gt;
&lt;p&gt;例えば、12の約数は次のように求められます。&lt;/p&gt;
&lt;ul&gt;
&lt;li&gt;1×12＝12&lt;/li&gt;
&lt;li&gt;2×6＝12&lt;/li&gt;
&lt;li&gt;3×4＝12&lt;/li&gt;
&lt;/ul&gt;
&lt;p&gt;したがって、12の約数は&lt;strong&gt;1, 2, 3, 4, 6, 12&lt;/strong&gt;です。&lt;br /&gt;
「かけ算のペアを全部書き出す」と、約数を見落としにくくなります。&lt;/p&gt;
&lt;h3&gt;公約数と最大公約数&lt;/h3&gt;
&lt;p&gt;&lt;strong&gt;公約数&lt;/strong&gt;とは、2つ以上の整数について&lt;strong&gt;共通している約数&lt;/strong&gt;のことです。&lt;br /&gt;
つまり、&lt;br /&gt;
&lt;strong&gt;「それぞれの約数の中で共通している数」&lt;/strong&gt;を集めたものが公約数です。&lt;/p&gt;
&lt;ul&gt;
&lt;li&gt;公約数とは…それぞれの約数の中で共通している数&lt;/li&gt;
&lt;li&gt;最大公約数とは…公約数のうち&lt;strong&gt;最大のもの&lt;/strong&gt;&lt;/li&gt;
&lt;/ul&gt;
&lt;p&gt;また、重要なポイントとして、&lt;br /&gt;
&lt;strong&gt;「公約数は最大公約数の約数になっている」&lt;/strong&gt;&lt;br /&gt;
という性質があります。&lt;/p&gt;
&lt;ul&gt;
&lt;li&gt;&lt;strong&gt;公約数 ＝ 最大公約数の約数&lt;/strong&gt;&lt;/li&gt;
&lt;/ul&gt;
&lt;p&gt;したがって、公約数を求めるときは、次の順番がおすすめです。&lt;/p&gt;
&lt;p&gt;&lt;strong&gt;「最大公約数を求める → その約数をすべて書き出す → 公約数の一覧が完成」&lt;/strong&gt;&lt;/p&gt;
&lt;p&gt;この流れで考えると、計算の見通しがよくなります。&lt;/p&gt;
&lt;h3&gt;複数の整数の最大公約数の見つけ方&lt;/h3&gt;
&lt;p&gt;複数の数の最大公約数を求めるとき、すぐに思いつかない場合があります。そのときの考え方の一つが次の２ステップです。&lt;/p&gt;
&lt;ul&gt;
&lt;li&gt;① １つだけ割ってみる&lt;/li&gt;
&lt;li&gt;② 差の約数に注目する&lt;/li&gt;
&lt;/ul&gt;
&lt;h4&gt;① １つだけ割ってみる&lt;/h4&gt;
&lt;p&gt;候補になりそうな数で、まず１つの数を割ってみて、&lt;br /&gt;
&lt;strong&gt;「この数は約数になり得るか」&lt;/strong&gt;をチェックします。&lt;br /&gt;
割り切れなければ、その数は公約数にはなりません。&lt;/p&gt;
&lt;h4&gt;② 差の約数に注目する&lt;/h4&gt;
&lt;p&gt;２つの数 &lt;em&gt;A, B&lt;/em&gt; があるとき、&lt;strong&gt;共通して割り切れる数&lt;/strong&gt;は、&lt;strong&gt;その差（A−B）の約数&lt;/strong&gt;にもなっている、という性質があります。&lt;/p&gt;
&lt;ul&gt;
&lt;li&gt;例：24と36の差は12 → 24と36の公約数は「12の約数」でもある&lt;/li&gt;
&lt;/ul&gt;
&lt;p&gt;この性質を利用すると、&lt;strong&gt;「差を小さくしてから約数を調べる」&lt;/strong&gt;ことで、最大公約数を見つけやすくなります。&lt;/p&gt;
&lt;p&gt;&lt;strong&gt;公約数を直接探すのではなく、「最大公約数」から逆算する&lt;/strong&gt;という視点を持っておくと、サピックスの応用問題にも対応しやすくなります。&lt;/p&gt;
&lt;h2&gt;２．「わられる数」とあまりの関係&lt;/h2&gt;
&lt;p&gt;約数の問題では、&lt;strong&gt;「割り切れる」ことが非常に大切&lt;/strong&gt;です。&lt;br /&gt;
そのため、問題文に「余り」や「不足」が出てきたときは、&lt;/p&gt;
&lt;p&gt;&lt;strong&gt;「どんな数だったら割り切れるのか」&lt;/strong&gt;&lt;/p&gt;
&lt;p&gt;を考え、その条件を満たす&lt;strong&gt;公約数&lt;/strong&gt;を見つけていくことになります。&lt;/p&gt;
&lt;h3&gt;わり算の基本の形&lt;/h3&gt;
&lt;p&gt;わり算は、次のような関係で表せます。&lt;/p&gt;
&lt;p&gt;&lt;strong&gt;わられる数 ＝ 割る数 × 商 ＋ 余り&lt;/strong&gt;&lt;/p&gt;
&lt;ul&gt;
&lt;li&gt;わられる数…全部の数&lt;/li&gt;
&lt;li&gt;割る数…１グループあたりの数&lt;/li&gt;
&lt;li&gt;商…グループの個数&lt;/li&gt;
&lt;li&gt;余り…整理しきれずに残った数&lt;/li&gt;
&lt;/ul&gt;
&lt;p&gt;ここで重要なのは、&lt;br /&gt;
&lt;strong&gt;「割る数は余りより大きい」&lt;/strong&gt;&lt;br /&gt;
という性質です。&lt;/p&gt;
&lt;ul&gt;
&lt;li&gt;余りが割る数以上になってしまうと、もう一回わり算ができてしまうため、わり算としておかしい&lt;/li&gt;
&lt;/ul&gt;
&lt;h3&gt;余りや不足から「どんな数なら割り切れるか」を考える&lt;/h3&gt;
&lt;p&gt;余りや不足に関する問題では、次のような流れで整理します。&lt;/p&gt;
&lt;ol&gt;
&lt;li&gt;問題文から、&lt;strong&gt;わられる数と余りの関係式&lt;/strong&gt;を立てる&lt;/li&gt;
&lt;li&gt;「もし余りがなかったら」「もしちょうど割り切れたら」という形を考える&lt;/li&gt;
&lt;li&gt;割り切れる数どうしの&lt;strong&gt;公約数&lt;/strong&gt;を求める&lt;/li&gt;
&lt;li&gt;その中から、条件（個数・範囲など）に合うものだけを答えとして選ぶ&lt;/li&gt;
&lt;/ol&gt;
&lt;p&gt;このとき、求めた公約数の中には、&lt;strong&gt;答えとしてふさわしくないもの&lt;/strong&gt;も含まれていることがあります。&lt;/p&gt;
&lt;ul&gt;
&lt;li&gt;「人数」や「個数」が小さすぎる／大きすぎる&lt;/li&gt;
&lt;li&gt;問題文で指定された条件（10人以上、50個以下など）を満たしていない&lt;/li&gt;
&lt;/ul&gt;
&lt;p&gt;したがって、&lt;br /&gt;
&lt;strong&gt;「公約数を求めたあとに、本当に条件を満たしているかどうかを必ずチェックする」&lt;/strong&gt;&lt;br /&gt;
ことがポイントです。&lt;/p&gt;
&lt;h2&gt;３．約数の個数と素因数分解&lt;/h2&gt;
&lt;p&gt;約数の個数を求める問題は、&lt;strong&gt;「素因数分解」&lt;/strong&gt;とセットで出題されます。&lt;br /&gt;
覚えるべきことや混同しやすいポイントが多い単元なので、意味をはっきり理解してから授業に臨むようにしましょう。&lt;/p&gt;
&lt;h3&gt;素因数分解とは&lt;/h3&gt;
&lt;p&gt;&lt;strong&gt;素因数分解&lt;/strong&gt;とは、「その数を素数のかけ算の形で表すこと」です。&lt;/p&gt;
&lt;ul&gt;
&lt;li&gt;素数…1と自分自身でしか割り切れない数（2, 3, 5, 7, 11, …）&lt;/li&gt;
&lt;li&gt;例：12＝2×2×3、30＝2×3×5 など&lt;/li&gt;
&lt;/ul&gt;
&lt;p&gt;約数の個数を考えるときは、&lt;strong&gt;「素因数分解したときの指数（何回かけているか）」&lt;/strong&gt;が重要な手がかりになります。&lt;/p&gt;
&lt;h3&gt;約数の個数と数の形&lt;/h3&gt;
&lt;p&gt;基本的なパターンを覚えておくと、サピックスの問題でも素早く判断できるようになります。&lt;/p&gt;
&lt;blockquote&gt;&lt;p&gt;約数の個数が１個…１のみ&lt;br /&gt;
約数の個数が２個…素数&lt;br /&gt;
約数の個数が３個…素数の平方数&lt;br /&gt;
約数の個数が４個…別々の素数を１回ずつかけたもの　or　同じ素数を３回かけたもの&lt;/p&gt;&lt;/blockquote&gt;
&lt;ul&gt;
&lt;li&gt;&lt;strong&gt;約数が３個：&lt;/strong&gt;素数の平方数（例：4＝2², 9＝3², 25＝5² など）&lt;/li&gt;
&lt;li&gt;&lt;strong&gt;約数が４個：&lt;/strong&gt;
&lt;ul&gt;
&lt;li&gt;2つの異なる素数を１回ずつかけたもの（例：6＝2×3, 10＝2×5 など）&lt;/li&gt;
&lt;li&gt;同じ素数を３回かけたもの（例：8＝2³, 27＝3³ など）&lt;/li&gt;
&lt;/ul&gt;
&lt;/li&gt;
&lt;/ul&gt;
&lt;p&gt;特に、&lt;br /&gt;
&lt;strong&gt;「約数が３個のときは素数の平方数になる」&lt;/strong&gt;&lt;br /&gt;
という性質はよく問われます。必ず覚えておきましょう。&lt;/p&gt;
&lt;p&gt;このように、&lt;/p&gt;
&lt;ul&gt;
&lt;li&gt;素因数分解の形&lt;/li&gt;
&lt;li&gt;約数の個数&lt;/li&gt;
&lt;/ul&gt;
&lt;p&gt;をセットで意識しておくと、「どんな数が条件に当てはまるのか」を逆算できるようになります。&lt;/p&gt;
&lt;h2&gt;４．サピックス5年生のための効果的な使い方&lt;/h2&gt;
&lt;p&gt;この単元は、&lt;/p&gt;
&lt;ul&gt;
&lt;li&gt;約数・公約数・最大公約数の定義&lt;/li&gt;
&lt;li&gt;「わられる数とあまり」の関係&lt;/li&gt;
&lt;li&gt;約数の個数と素因数分解&lt;/li&gt;
&lt;/ul&gt;
&lt;p&gt;など、&lt;strong&gt;覚えるべき用語やルールが多く、混同しやすい単元&lt;/strong&gt;です。&lt;/p&gt;
&lt;p&gt;算数が苦手なサピックス5年生は、いきなりテキストの問題に入る前に次の順番で学習するのがおすすめです。&lt;/p&gt;
&lt;ol&gt;
&lt;li&gt;動画を見て、&lt;strong&gt;基本用語と考え方の流れ&lt;/strong&gt;をつかむ&lt;/li&gt;
&lt;li&gt;本ページの要点を読みながら、ノートに公式やパターンを書き出す&lt;/li&gt;
&lt;li&gt;テキストや問題集の基本問題で、&lt;strong&gt;「なぜそうなるのか」を意識しながら&lt;/strong&gt;解いてみる&lt;/li&gt;
&lt;li&gt;応用問題や過去問に少しずつチャレンジし、&lt;strong&gt;「公約数の求め方」「差の約数」「約数の個数」&lt;/strong&gt;を実戦で確認する&lt;/li&gt;
&lt;/ol&gt;
&lt;p&gt;単なる暗記ではなく、&lt;strong&gt;「割り切れるとはどういうことか」「どんな数なら割り切れるのか」&lt;/strong&gt;という意味を意識することが、得点力アップにつながります。&lt;/p&gt;
&lt;h2&gt;５．当塾でのSapix対策&lt;/h2&gt;
&lt;h3&gt;サピックス算数の特徴と当塾の方針&lt;/h3&gt;
&lt;p&gt;サピックスの算数は、&lt;strong&gt;計算力だけでなく、思考力・読解力・数の性質の理解&lt;/strong&gt;をバランスよく問われるのが特徴です。&lt;br /&gt;
当塾では、&lt;/p&gt;
&lt;ul&gt;
&lt;li&gt;サピックスのカリキュラムに合わせて、&lt;strong&gt;つまずきやすい単元を事前にフォロー&lt;/strong&gt;&lt;/li&gt;
&lt;li&gt;動画と対面指導を組み合わせ、&lt;strong&gt;「わかったつもり」を防ぐ演習&lt;/strong&gt;を実施&lt;/li&gt;
&lt;li&gt;&lt;strong&gt;約数・倍数・公約数・最小公倍数&lt;/strong&gt;といった「数の性質」の基礎固めを徹底&lt;/li&gt;
&lt;/ul&gt;
&lt;p&gt;といった形で、サピックスに通塾しているお子さまの算数学習をサポートしています。&lt;/p&gt;
&lt;h3&gt;詳しいご案内はこちら&lt;/h3&gt;
&lt;p&gt;Sapixの特徴については&lt;strong&gt;&lt;a href="https://natsui-sansu-juku.com/sapix-2/" target="_blank" rel="noopener noreferrer"&gt;コチラ&lt;/a&gt;&lt;/strong&gt;、&lt;br /&gt;
当塾でのSapix対策については&lt;strong&gt;&lt;a href="https://natsui-sansu-juku.com/sapix/" target="_blank" rel="noopener noreferrer"&gt;コチラ&lt;/a&gt;&lt;/strong&gt;をご覧ください。&lt;/p&gt;
&lt;h2&gt;まとめ：意味を押さえて「約数の世界」を味方にしよう&lt;/h2&gt;
&lt;ul&gt;
&lt;li&gt;&lt;strong&gt;約数：&lt;/strong&gt;「割り切れる数」＝「かけて元の数になる数」&lt;/li&gt;
&lt;li&gt;&lt;strong&gt;公約数：&lt;/strong&gt;それぞれの約数の中で共通している数。&lt;strong&gt;最大公約数の約数が公約数&lt;/strong&gt;になる。&lt;/li&gt;
&lt;li&gt;複数の整数の最大公約数は、&lt;strong&gt;「１つだけ割ってみる」「差の約数に注目する」&lt;/strong&gt;と見つけやすい。&lt;/li&gt;
&lt;li&gt;「わられる数とあまり」の問題では、&lt;strong&gt;「どんな数なら割り切れるか」&lt;/strong&gt;を考え、公約数を求めたうえで条件に合うかをチェックする。&lt;/li&gt;
&lt;li&gt;約数の個数問題は、&lt;strong&gt;素因数分解＋パターン（約数が1・2・3・4個のとき）&lt;/strong&gt;を押さえておくと強力な武器になる。&lt;/li&gt;
&lt;li&gt;覚えることが多い単元だからこそ、動画と本ページを活用して、&lt;strong&gt;意味からしっかり理解してから授業に臨む&lt;/strong&gt;ことが大切。&lt;/li&gt;
&lt;/ul&gt;
&lt;p&gt;約数・公約数・最大公約数は、この先の&lt;strong&gt;分数・比・整数問題&lt;/strong&gt;などにもつながる重要単元です。&lt;br /&gt;
ここでしっかり土台を固めて、サピックスの応用問題にも対応できる力をつけていきましょう。&lt;/p&gt;
&lt;p&gt;&lt;!-- [ /.socialSet ] --&gt;&lt;/p&gt;
&lt;div class="ns-cta2" style="margin: 18px 0; padding: 14px 14px 12px; border: 1px solid rgba(0,0,0,.12); border-radius: 14px; background: #fbfbfb;"&gt;
&lt;p style="margin: 0 0 10px; font-weight: 800;"&gt;算数の個別指導をご検討の方へ&lt;/p&gt;
&lt;div style="display: flex; flex-wrap: wrap; gap: 10px;"&gt;&lt;a style="display: inline-flex; align-items: center; justify-content: center; text-decoration: none; font-weight: 900; border-radius: 12px; padding: 10px 12px; background: #16a34a; color: #ffffff;" href="https://natsui-sansu-juku.com/kobetsu_online/"&gt;&lt;br /&gt;
オンライン1対1を見る&lt;br /&gt;
&lt;/a&gt;&lt;br /&gt;
&lt;a style="display: inline-flex; align-items: center; justify-content: center; text-decoration: none; font-weight: 900; border-radius: 12px; padding: 10px 12px; background: #f0fdf4; color: #0f7a35; border: 1px solid rgba(22,163,74,.55);" href="https://natsui-sansu-juku.com/kobetsu/"&gt;&lt;br /&gt;
教室1対1を見る&lt;br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href="//www.facebook.com/sharer.php?src=bm&amp;u=https%3A%2F%2Fnatsui-sansu-juku.com%2Fcolumn%2F510-03%2F&amp;amp;t=%E7%B4%84%E6%95%B0%E3%80%80510-03%20%7C%20%E4%B8%AD%E5%AD%A6%E5%8F%97%E9%A8%93%E5%B0%82%E9%96%80%E3%80%80%E5%A4%8F%E4%BA%95%E7%AE%97%E6%95%B0%E5%A1%BE"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href="//twitter.com/intent/tweet?url=https%3A%2F%2Fnatsui-sansu-juku.com%2Fcolumn%2F510-03%2F&amp;amp;text=%E7%B4%84%E6%95%B0%E3%80%80510-03%20%7C%20%E4%B8%AD%E5%AD%A6%E5%8F%97%E9%A8%93%E5%B0%82%E9%96%80%E3%80%80%E5%A4%8F%E4%BA%95%E7%AE%97%E6%95%B0%E5%A1%BE" target="_blank" &gt;&lt;span class="vk_icon_w_r_sns_x_twitter icon_sns"&gt;&lt;/span&gt;&lt;span class="sns_txt"&gt;X&lt;/span&gt;&lt;/a&gt;&lt;/li&gt;&lt;li class="sb_bluesky sb_icon"&gt;&lt;a class="sb_icon_inner" href="https://bsky.app/intent/compose?text=%E7%B4%84%E6%95%B0%E3%80%80510-03%20%7C%20%E4%B8%AD%E5%AD%A6%E5%8F%97%E9%A8%93%E5%B0%82%E9%96%80%E3%80%80%E5%A4%8F%E4%BA%95%E7%AE%97%E6%95%B0%E5%A1%BE%0Ahttps%3A%2F%2Fnatsui-sansu-juku.com%2Fcolumn%2F510-03%2F" target="_blank" &gt;&lt;span class="vk_icon_w_r_sns_bluesky icon_sns"&gt;&lt;/span&gt;&lt;span class="sns_txt"&gt;Bluesky&lt;/span&gt;&lt;/a&gt;&lt;/li&gt;&lt;li class="sb_hatena sb_icon"&gt;&lt;a class="sb_icon_inner" href="//b.hatena.ne.jp/add?mode=confirm&amp;url=https%3A%2F%2Fnatsui-sansu-juku.com%2Fcolumn%2F510-03%2F&amp;amp;title=%E7%B4%84%E6%95%B0%E3%80%80510-03%20%7C%20%E4%B8%AD%E5%AD%A6%E5%8F%97%E9%A8%93%E5%B0%82%E9%96%80%E3%80%80%E5%A4%8F%E4%BA%95%E7%AE%97%E6%95%B0%E5%A1%BE"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sb_icon_inner"data-clipboard-text="約数　510-03 | 中学受験専門　夏井算数塾 https://natsui-sansu-juku.com/column/510-03/"&gt;&lt;span class="vk_icon_w_r_sns_copy icon_sns"&gt;&lt;i class="fas fa-copy"&gt;&lt;/i&gt;&lt;/span&gt;&lt;span class="sns_txt"&gt;Copy&lt;/span&gt;&lt;/button&gt;&lt;/li&gt;&lt;/ul&gt;&lt;/div&gt;&lt;!-- [ /.socialSet ] --&gt;			
------</t>
  </si>
  <si>
    <t>https://natsui-sansu-juku.com/column/510-12/</t>
  </si>
  <si>
    <t>以下のページは不自然なワードを使用しています。
これらを適切に自然な言葉に置き換えて下さい。
なお、本文の装飾や構造は絶対に変えないでください。
【対象ページURL】
https://natsui-sansu-juku.com/column/510-12/
【検出された不自然ワード】
（検出なし）
【本文】
------
&lt;h2&gt;サピックス5年生のための「点の移動と三角形の面積」基礎整理&lt;/h2&gt;
&lt;p&gt;点の移動と三角形の面積は、サピックス5年生の算数でも&lt;strong&gt;「図形のセンス」&lt;/strong&gt;が問われる単元です。&lt;br /&gt;
・点が動くと図形の形や大きさがどう変わるのかイメージできない&lt;br /&gt;
・高さが分からない三角形の面積をどう求めればよいか分からない&lt;br /&gt;
といったつまずきが起こりやすい分野でもあります。&lt;br /&gt;
このページでは、動画と連動しながら、&lt;strong&gt;点の移動と面積の関係&lt;/strong&gt;、&lt;strong&gt;高さの等しい三角形の面積の考え方&lt;/strong&gt;を授業前後の予習・復習用に整理しました。&lt;/p&gt;
&lt;p&gt;サピックス小5算数の各単元を15分で整理した全体像は、&lt;strong&gt;&lt;a href="https://natsui-sansu-juku.com/column/sapix-15/"&gt;サピックス小5算数 15分まとめ｜全体像はこちら&lt;/a&gt;&lt;/strong&gt;で確認できます。&lt;/p&gt;
&lt;h2&gt;動画講義：点の移動と三角形の面積&lt;/h2&gt;
&lt;p&gt;&lt;iframe title="510-12　点の移動【サピックスの算数を15分で授業してみた】" src="https://www.youtube.com/embed/8kwiGIK0wmI?feature=oembed" width="750" height="422" frameborder="0" allowfullscreen="allowfullscreen"&gt;&lt;/iframe&gt;&lt;/p&gt;
&lt;blockquote&gt;&lt;p&gt;この動画は、サピックスに通塾している小学５年生で、算数が苦手な生徒さん向けに&lt;strong&gt;「授業に入る前に見ておいてほしいポイント」&lt;/strong&gt;をまとめた内容です。&lt;br /&gt;
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※本動画は、サピックスで使用されているテキストそのものの解説ではありません。あらかじめご了承ください。&lt;/p&gt;&lt;/blockquote&gt;
&lt;h2&gt;１．点の移動と面積の関係&lt;/h2&gt;
&lt;p&gt;点の移動の問題では、&lt;strong&gt;「点がどのように動くか」&lt;/strong&gt;と&lt;strong&gt;「それによって三角形や四角形の面積がどう変わるか」&lt;/strong&gt;をセットで考えることが大切です。&lt;/p&gt;
&lt;h3&gt;基本の解き方：とにかく図にやってみる&lt;/h3&gt;
&lt;p&gt;元記事では、&lt;/p&gt;
&lt;p&gt;&lt;strong&gt;「点の移動の問題の基本的な解き方は、問題文に書かれていることをそのままやってみる、計算してみると答えを導くことができます。図にしっかりと書いていきましょう。」&lt;/strong&gt;&lt;/p&gt;
&lt;p&gt;と説明されています。これは、&lt;/p&gt;
&lt;ul&gt;
&lt;li&gt;まずは&lt;strong&gt;問題文どおりに点を動かして図に描く&lt;/strong&gt;&lt;/li&gt;
&lt;li&gt;「頭の中だけで考えよう」とせず、&lt;strong&gt;実際に線を引いたり、位置を移したりしてみる&lt;/strong&gt;&lt;/li&gt;
&lt;/ul&gt;
&lt;p&gt;ことが、点の移動を理解するうえでの出発点になる、という意味です。&lt;/p&gt;
&lt;h3&gt;点の移動で意識したいポイント&lt;/h3&gt;
&lt;ul&gt;
&lt;li&gt;点が移動する前後で、&lt;strong&gt;どの線の長さが変わり、どの長さは変わらないか&lt;/strong&gt;を意識する&lt;/li&gt;
&lt;li&gt;「同じ高さのまま動いているか」「底辺の長さだけ変わっているか」など、&lt;strong&gt;高さと底辺の変化&lt;/strong&gt;を見る&lt;/li&gt;
&lt;li&gt;移動の途中でできる図形（小さな三角形や平行四辺形など）に注目して、&lt;strong&gt;既に知っている面積公式に持ち込めないか&lt;/strong&gt;を考える&lt;/li&gt;
&lt;/ul&gt;
&lt;p&gt;特にサピックスの問題では、&lt;strong&gt;1回の移動だけでなく、時間とともに点が動き続ける設定&lt;/strong&gt;もよく出てきます。&lt;br /&gt;
その場合も、「今この瞬間はどんな三角形ができているか？」を図に描きながら追いかけていくことが大切です。&lt;/p&gt;
&lt;h2&gt;２．高さの等しい三角形の面積&lt;/h2&gt;
&lt;p&gt;点の移動とセットで重要なのが、&lt;strong&gt;「高さが等しい三角形の面積」&lt;/strong&gt;に関する考え方です。&lt;br /&gt;
高さが分からない三角形でも、&lt;strong&gt;底辺の変化&lt;/strong&gt;に注目することで面積を求めることができます。&lt;/p&gt;
&lt;h3&gt;高さが分からなくても面積は求められる&lt;/h3&gt;
&lt;p&gt;元記事では、&lt;/p&gt;
&lt;p&gt;&lt;strong&gt;「底辺がどれだけ縮んだかということを考えていくと面積を求めることができます。また、点の移動の問題を考えるとき、高さが分からない三角形でも面積を求めることができるという考え方を利用して問題を解いていきます。」&lt;/strong&gt;&lt;/p&gt;
&lt;p&gt;と説明されています。&lt;/p&gt;
&lt;ul&gt;
&lt;li&gt;同じ直線上に底辺をとり、&lt;strong&gt;高さが等しい位置に頂点がある三角形&lt;/strong&gt;は、&lt;strong&gt;面積の比が底辺の長さの比と同じ&lt;/strong&gt;になる&lt;/li&gt;
&lt;li&gt;つまり、高さが分からなくても、&lt;strong&gt;底辺の長さの変化だけで面積の変化をとらえられる&lt;/strong&gt;&lt;/li&gt;
&lt;/ul&gt;
&lt;p&gt;という性質を活用していくのが、この単元のポイントです。&lt;/p&gt;
&lt;h3&gt;高さが等しい三角形の面積の関係&lt;/h3&gt;
&lt;p&gt;高さが同じ三角形どうしについて、次のような事実を押さえておきましょう。&lt;/p&gt;
&lt;ul&gt;
&lt;li&gt;面積 ＝ 1/2 × 底辺 × 高さ&lt;/li&gt;
&lt;li&gt;高さが同じ三角形どうしでは、&lt;strong&gt;高さが共通&lt;/strong&gt;なので、&lt;strong&gt;面積は「底辺 × 一定の高さ」の1/2&lt;/strong&gt;&lt;/li&gt;
&lt;li&gt;したがって、&lt;strong&gt;面積の比 ＝ 底辺の長さの比&lt;/strong&gt;となる&lt;/li&gt;
&lt;/ul&gt;
&lt;p&gt;この性質を使うことで、&lt;/p&gt;
&lt;ul&gt;
&lt;li&gt;底辺がどれだけ伸びたか・縮んだか&lt;/li&gt;
&lt;li&gt;ある三角形の面積と底辺の長さが分かっているとき、別の三角形の面積&lt;/li&gt;
&lt;/ul&gt;
&lt;p&gt;などを&lt;strong&gt;高さを求めることなく計算で出す&lt;/strong&gt;ことができます。&lt;/p&gt;
&lt;h3&gt;「底辺が縮んだ分だけ面積が減る」という発想&lt;/h3&gt;
&lt;p&gt;元記事には、&lt;/p&gt;
&lt;p&gt;&lt;strong&gt;「高さが等しい三角形の場合、底辺が縮んだ分だけ面積が減る、など、工夫した考え方をしないと答えを求めることができない問題もあります。どのように工夫したら良いか考えながら問題を解いていきましょう。」&lt;/strong&gt;&lt;/p&gt;
&lt;p&gt;とあります。&lt;/p&gt;
&lt;ul&gt;
&lt;li&gt;たとえば、同じ高さをもつ2つの三角形で、底辺が&lt;strong&gt;半分&lt;/strong&gt;になれば、面積も&lt;strong&gt;半分&lt;/strong&gt;になる&lt;/li&gt;
&lt;li&gt;底辺が&lt;strong&gt;3/4倍&lt;/strong&gt;になれば、面積も&lt;strong&gt;3/4倍&lt;/strong&gt;になる&lt;/li&gt;
&lt;/ul&gt;
&lt;p&gt;というように、&lt;strong&gt;底辺の変化がそのまま面積の変化につながる&lt;/strong&gt;ことを意識しておくと、点の移動問題で&lt;strong&gt;面積を時間の関数としてとらえる&lt;/strong&gt;ときにも役立ちます。&lt;/p&gt;
&lt;h3&gt;点の移動と「高さの等しい三角形」の組み合わせ&lt;/h3&gt;
&lt;p&gt;点の移動の問題では、&lt;/p&gt;
&lt;ul&gt;
&lt;li&gt;点が辺の上を一定の速さで動き、三角形の底辺の長さが変化していく&lt;/li&gt;
&lt;li&gt;対する高さは一定のまま、という設定がよく出てくる&lt;/li&gt;
&lt;/ul&gt;
&lt;p&gt;ため、&lt;strong&gt;「高さが同じだから、面積の変化は底辺の変化だけ見ればよい」&lt;/strong&gt;という考え方が非常に有効です。&lt;br /&gt;
この発想を使えば、&lt;strong&gt;わざわざ高さを求める式を作らなくても、面積の増え方・減り方を素早く把握できます。&lt;/strong&gt;&lt;/p&gt;
&lt;h2&gt;３．サピックス5年生のための学習の進め方&lt;/h2&gt;
&lt;p&gt;点の移動と三角形の面積の単元を、サピックスのカリキュラムに合わせて身につけるには、次のようなステップがおすすめです。&lt;/p&gt;
&lt;ol&gt;
&lt;li&gt;動画を視聴し、&lt;strong&gt;点がどのように動くか・三角形の底辺や高さがどう変わるか&lt;/strong&gt;のイメージをつかむ&lt;/li&gt;
&lt;li&gt;本ページの内容をノートにまとめ、&lt;strong&gt;「点をそのまま図に動かしてみる」「高さが同じ三角形は底辺で面積比較」&lt;/strong&gt;という基本方針を書き出しておく&lt;/li&gt;
&lt;li&gt;基本問題では、必ず&lt;strong&gt;問題文どおりに点を動かして図を描く&lt;/strong&gt;練習をくり返す&lt;/li&gt;
&lt;li&gt;応用問題では、「&lt;strong&gt;高さが等しい三角形を見つけられないか&lt;/strong&gt;」を意識して図形を分解・整理する&lt;/li&gt;
&lt;/ol&gt;
&lt;p&gt;重要なのは、&lt;strong&gt;「面積＝1/2×底辺×高さ」の公式を、そのまま計算するだけで終わらせない&lt;/strong&gt;ことです。&lt;br /&gt;
高さが一定であれば、面積の変化は&lt;strong&gt;底辺の変化だけで決まる&lt;/strong&gt;、という視点を持つことで、点の移動の問題がぐっと整理しやすくなります。&lt;/p&gt;
&lt;h2&gt;当塾でのSapix対策&lt;/h2&gt;
&lt;h3&gt;サピックス算数の特徴と当塾の方針&lt;/h3&gt;
&lt;p&gt;サピックスの図形単元では、&lt;strong&gt;「図を描く力」「変化を見抜く力」&lt;/strong&gt;が非常に重視されています。&lt;br /&gt;
特に、点の移動と三角形の面積は、&lt;/p&gt;
&lt;ul&gt;
&lt;li&gt;平面図形の応用&lt;/li&gt;
&lt;li&gt;グラフや関数的な考え方（面積の増減を時間に応じてとらえる）&lt;/li&gt;
&lt;/ul&gt;
&lt;p&gt;にもつながる重要分野です。&lt;/p&gt;
&lt;p&gt;当塾では、&lt;/p&gt;
&lt;ul&gt;
&lt;li&gt;サピックスのカリキュラムに合わせて、&lt;strong&gt;点の移動・等積変形・三角形の面積&lt;/strong&gt;を段階的にフォロー&lt;/li&gt;
&lt;li&gt;動画＋演習で、&lt;strong&gt;「図にそのままやってみる」「高さが同じ三角形を探す」&lt;/strong&gt;といった具体的な解き方を定着&lt;/li&gt;
&lt;li&gt;入試レベルの図形問題にもつながるよう、&lt;strong&gt;面積の変化を式・図・言葉で説明できる力&lt;/strong&gt;を養う&lt;/li&gt;
&lt;/ul&gt;
&lt;p&gt;といった方針で、サピックスに通塾しているお子さまの図形分野の土台づくりをサポートしています。&lt;/p&gt;
&lt;h3&gt;詳しいご案内はこちら&lt;/h3&gt;
&lt;p&gt;Sapixの特徴については&lt;strong&gt;&lt;a href="https://natsui-sansu-juku.com/sapix-2/" target="_blank" rel="noopener noreferrer"&gt;コチラ&lt;/a&gt;&lt;/strong&gt;、&lt;br /&gt;
当塾でのSapix対策については&lt;strong&gt;&lt;a href="https://natsui-sansu-juku.com/sapix/" target="_blank" rel="noopener noreferrer"&gt;コチラ&lt;/a&gt;&lt;/strong&gt;をご覧ください。&lt;/p&gt;
&lt;h2&gt;まとめ：点の移動と「高さが等しい三角形」の考え方をセットで身につけよう&lt;/h2&gt;
&lt;ul&gt;
&lt;li&gt;点の移動の問題は、&lt;strong&gt;「問題文どおりに点を動かして図に描く」&lt;/strong&gt;ことが基本。頭の中だけで考えず、必ず作図する。&lt;/li&gt;
&lt;li&gt;高さが分からない三角形でも、&lt;strong&gt;高さが等しい三角形どうしなら、面積の比は底辺の比で考えられる。&lt;/strong&gt;&lt;/li&gt;
&lt;li&gt;高さが等しい三角形では、&lt;strong&gt;底辺が縮んだ分だけ面積も比例して減る&lt;/strong&gt;という考え方が重要。&lt;/li&gt;
&lt;li&gt;点の移動＋三角形の面積の問題では、&lt;strong&gt;「どの三角形の高さが共通か」「底辺がどう変化しているか」&lt;/strong&gt;に注目する。&lt;/li&gt;
&lt;li&gt;サピックスの応用問題では、図形の変化を&lt;strong&gt;図・式・言葉&lt;/strong&gt;の3つで説明できる力が大きな武器になる。&lt;/li&gt;
&lt;/ul&gt;
&lt;p&gt;動画と本ページを組み合わせて学習しながら、&lt;strong&gt;点の移動と高さの等しい三角形の考え方&lt;/strong&gt;を、自分の中で自然に使える道具にしていきましょう。それが、サピックス算数全体の図形問題への大きな一歩となります。&lt;/p&gt;
&lt;p&gt;サピックス小5算数の各単元を15分で整理した全体像は、&lt;strong&gt;&lt;a href="https://natsui-sansu-juku.com/column/sapix-15/"&gt;サピックス小5算数 15分まとめ｜全体像はこちら&lt;/a&gt;&lt;/strong&gt;で確認できます。&lt;/p&gt;
&lt;p&gt;&lt;!-- [ /.socialSet ] --&gt;&lt;/p&gt;
&lt;div style="border:1px solid rgba(22,163,74,.25); background:rgba(22,163,74,.06); border-radius:14px; padding:14px 14px; margin:18px 0;"&gt;
&lt;div style="margin:0 0 6px; font-weight:900; color:#111827; font-size:1.05rem; line-height:1.4;"&gt;
    外部の力を使うべきか迷っている方へ
  &lt;/div&gt;
&lt;p style="margin:0 0 10px; color:#6b7280; font-size:.92rem; line-height:1.7;"&gt;
    ※状況を整理するための判断材料です。
  &lt;/p&gt;
&lt;ul style="margin:0 0 12px; padding-left:18px; color:#111827; line-height:1.7;"&gt;
&lt;li style="margin:0 0 6px;"&gt;授業を聴いて帰ってきたはずだが、翌日に残らない&lt;/li&gt;
&lt;li style="margin:0 0 6px;"&gt;宿題と直しが回らず、積み残し化している&lt;/li&gt;
&lt;li style="margin:0 0 0;"&gt;後手に回りすぎて、何から手を付けるべきか分からない&lt;/li&gt;
&lt;/ul&gt;
&lt;div style="display:flex; flex-wrap:wrap; gap:10px;"&gt;
    &lt;a href="https://natsui-sansu-juku.com/column/kobetsu_mayoi_judge/"
       style="display:inline-flex; align-items:center; justify-content:center; text-decoration:none; font-weight:900; border-radius:12px; padding:10px 12px; background:#16a34a; color:#ffffff;"&gt;&lt;br /&gt;
      判断材料を見る&lt;br /&gt;
    &lt;/a&gt;&lt;br /&gt;
    &lt;a href="https://natsui-sansu-juku.com/inquiry/"
       style="display:inline-flex; align-items:center; justify-content:center; text-decoration:none; font-weight:900; border-radius:12px; padding:10px 12px; background:#ffffff; color:#0f7a35; border:1px solid rgba(22,163,74,.55);"&gt;&lt;br /&gt;
      相談する&lt;br /&gt;
    &lt;/a&gt;
  &lt;/div&gt;
&lt;/div&gt;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510-12%2F&amp;amp;t=510-12%E3%80%80%E7%82%B9%E3%81%AE%E7%A7%BB%E5%8B%95%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href="//twitter.com/intent/tweet?url=https%3A%2F%2Fnatsui-sansu-juku.com%2Fcolumn%2F510-12%2F&amp;amp;text=510-12%E3%80%80%E7%82%B9%E3%81%AE%E7%A7%BB%E5%8B%95%20%7C%20%E4%B8%AD%E5%AD%A6%E5%8F%97%E9%A8%93%E5%B0%82%E9%96%80%E3%80%80%E5%A4%8F%E4%BA%95%E7%AE%97%E6%95%B0%E5%A1%BE" target="_blank" &gt;&lt;span class="vk_icon_w_r_sns_x_twitter icon_sns"&gt;&lt;/span&gt;&lt;span class="sns_txt"&gt;X&lt;/span&gt;&lt;/a&gt;&lt;/li&gt;&lt;li class="sb_bluesky sb_icon"&gt;&lt;a class="sb_icon_inner" href="https://bsky.app/intent/compose?text=510-12%E3%80%80%E7%82%B9%E3%81%AE%E7%A7%BB%E5%8B%95%20%7C%20%E4%B8%AD%E5%AD%A6%E5%8F%97%E9%A8%93%E5%B0%82%E9%96%80%E3%80%80%E5%A4%8F%E4%BA%95%E7%AE%97%E6%95%B0%E5%A1%BE%0Ahttps%3A%2F%2Fnatsui-sansu-juku.com%2Fcolumn%2F510-12%2F" target="_blank" &gt;&lt;span class="vk_icon_w_r_sns_bluesky icon_sns"&gt;&lt;/span&gt;&lt;span class="sns_txt"&gt;Bluesky&lt;/span&gt;&lt;/a&gt;&lt;/li&gt;&lt;li class="sb_hatena sb_icon"&gt;&lt;a class="sb_icon_inner" href="//b.hatena.ne.jp/add?mode=confirm&amp;url=https%3A%2F%2Fnatsui-sansu-juku.com%2Fcolumn%2F510-12%2F&amp;amp;title=510-12%E3%80%80%E7%82%B9%E3%81%AE%E7%A7%BB%E5%8B%95%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sb_icon_inner"data-clipboard-text="510-12　点の移動 | 中学受験専門　夏井算数塾 https://natsui-sansu-juku.com/column/510-12/"&gt;&lt;span class="vk_icon_w_r_sns_copy icon_sns"&gt;&lt;i class="fas fa-copy"&gt;&lt;/i&gt;&lt;/span&gt;&lt;span class="sns_txt"&gt;Copy&lt;/span&gt;&lt;/button&gt;&lt;/li&gt;&lt;/ul&gt;&lt;/div&gt;&lt;!-- [ /.socialSet ] --&gt;			
------</t>
  </si>
  <si>
    <t>https://natsui-sansu-juku.com/column/bunsyoudai/</t>
  </si>
  <si>
    <t>以下のページは不自然なワードを使用しています。
これらを適切に自然な言葉に置き換えて下さい。
なお、本文の装飾や構造は絶対に変えないでください。
【対象ページURL】
https://natsui-sansu-juku.com/column/bunsyoudai/
【検出された不自然ワード】
（検出なし）
【本文】
------
&lt;p&gt;&lt;iframe title="YouTube video player" src="https://www.youtube.com/embed/anAxn0bqKCI?si=hIeAYmP_XCPcgzkW" width="560" height="315" frameborder="0" allowfullscreen="allowfullscreen"&gt;&lt;/iframe&gt;&lt;/p&gt;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p&gt;このページでは、上の動画で解説している&lt;strong&gt;「つるかめ算の基本と複数の解き方」&lt;/strong&gt;を中心に、&lt;strong&gt;中学受験の算数で文章題の正答率を上げるコツ&lt;/strong&gt;や、文章題を解くときに役立つ&lt;strong&gt;代表的な図・表のツール&lt;/strong&gt;をまとめて紹介します。&lt;/p&gt;
&lt;p&gt;つるかめ算は、和差算に続いて頻出の文章題単元であり、解き方も複数存在する重要テーマです。ここで整理しておくことで、他の文章題にも応用できる「考え方の軸」が身についていきます。&lt;/p&gt;
&lt;p&gt;文章題の解き方を単元別にまとめて整理する全体像は、&lt;strong&gt;&lt;a href="https://natsui-sansu-juku.com/column/hub-bunshodai/"&gt;中学受験算数｜文章題の解き方まとめ｜全体像はこちら&lt;/a&gt;&lt;/strong&gt;で確認できます。&lt;/p&gt;
&lt;h2&gt;つるかめ算の基本と複数の解き方&lt;/h2&gt;
&lt;h3&gt;つるかめ算とは？&lt;/h3&gt;
&lt;p&gt;今回は単元別のコツということで、&lt;strong&gt;つるかめ算&lt;/strong&gt;について解説します。つるかめ算は、文章題の中でも登場頻度が高く、いわゆる文章題の中では&lt;strong&gt;和差算に続いてよく扱われる単元&lt;/strong&gt;です。&lt;/p&gt;
&lt;ul&gt;
&lt;li&gt;多くの生徒がすでに学習したことのある内容&lt;/li&gt;
&lt;li&gt;問題のパターンが多く、応用問題にもつながる単元&lt;/li&gt;
&lt;li&gt;&lt;strong&gt;解き方が複数ある&lt;/strong&gt;のが大きな特徴&lt;/li&gt;
&lt;/ul&gt;
&lt;p&gt;シンプルな問題であっても、実は色々なアプローチができる点がポイントです。&lt;/p&gt;
&lt;h3&gt;例題：50円切手と80円切手の問題&lt;/h3&gt;
&lt;p&gt;代表的なつるかめ算の例として、次のような問題を考えてみましょう。&lt;/p&gt;
&lt;blockquote&gt;&lt;p&gt;50円切手と、最近あまり見かけなくなりましたが、80円切手があります。&lt;br /&gt;
合計で20枚あり、その合計金額が1240円になりました。&lt;br /&gt;
では、50円切手と80円切手はそれぞれ何枚あるでしょうか？&lt;/p&gt;&lt;/blockquote&gt;
&lt;p&gt;これが、いわゆる&lt;strong&gt;つるかめ算&lt;/strong&gt;と呼ばれる文章題です。&lt;/p&gt;
&lt;p&gt;&lt;img fetchpriority="high" decoding="async" class="alignnone size-medium wp-image-31786" src="https://natsui-sansu-juku.com/wp-content/uploads/2020/06/IMG_2312-300x268.jpg" sizes="(max-width: 300px) 100vw, 300px" srcset="https://natsui-sansu-juku.com/wp-content/uploads/2020/06/IMG_2312-300x268.jpg 300w, https://natsui-sansu-juku.com/wp-content/uploads/2020/06/IMG_2312.jpg 508w" alt="つるかめ算の基本と応用" width="300" height="268" /&gt;&lt;/p&gt;
&lt;p&gt;つるかめ算には、有名な解き方だけでもざっと&lt;strong&gt;5パターン&lt;/strong&gt;ほど存在します。&lt;/p&gt;
&lt;ul&gt;
&lt;li&gt;よく使われるメジャーな方法&lt;/li&gt;
&lt;li&gt;あまり見たことがないニッチな方法&lt;/li&gt;
&lt;/ul&gt;
&lt;p&gt;ここでは代表的な解き方を整理しながら、それぞれの考え方を確認していきます。&lt;/p&gt;
&lt;h3&gt;解法１：面積図を使った解き方&lt;/h3&gt;
&lt;p&gt;もっともよく使われるのは、&lt;strong&gt;面積図&lt;/strong&gt;を使った解き方です。これは、&lt;strong&gt;「金額＝価格×枚数」&lt;/strong&gt;を「面積」として表して考える方法です。&lt;/p&gt;
&lt;p&gt;&lt;img decoding="async" class="alignnone wp-image-31783" src="https://natsui-sansu-juku.com/wp-content/uploads/2020/06/プレゼンテーション1-3-300x169.jpg" sizes="(max-width: 570px) 100vw, 570px" srcset="https://natsui-sansu-juku.com/wp-content/uploads/2020/06/プレゼンテーション1-3-300x169.jpg 300w, https://natsui-sansu-juku.com/wp-content/uploads/2020/06/プレゼンテーション1-3-1024x576.jpg 1024w, https://natsui-sansu-juku.com/wp-content/uploads/2020/06/プレゼンテーション1-3-768x432.jpg 768w, https://natsui-sansu-juku.com/wp-content/uploads/2020/06/プレゼンテーション1-3-320x180.jpg 320w, https://natsui-sansu-juku.com/wp-content/uploads/2020/06/プレゼンテーション1-3.jpg 1280w" alt="面積図解法" width="570" height="321" /&gt;&lt;/p&gt;
&lt;ul&gt;
&lt;li&gt;50円切手：縦を50円、横を枚数（分からないので□）で表す&lt;/li&gt;
&lt;li&gt;80円切手：縦を80円、横を枚数（同じく□）で表す&lt;/li&gt;
&lt;/ul&gt;
&lt;p&gt;すると、それぞれの面積が、そのまま&lt;strong&gt;金額（＝価格 × 枚数）&lt;/strong&gt;を表すことになります。これが、いわゆる&lt;strong&gt;面積図による解法&lt;/strong&gt;です。&lt;/p&gt;
&lt;p&gt;問題より、&lt;/p&gt;
&lt;ul&gt;
&lt;li&gt;合計金額は 1240円&lt;/li&gt;
&lt;li&gt;枚数の合計は 20枚&lt;/li&gt;
&lt;/ul&gt;
&lt;p&gt;ですから、&lt;/p&gt;
&lt;ul&gt;
&lt;li&gt;2つの面積（＝金額）を足すと 1240円&lt;/li&gt;
&lt;li&gt;横の長さ（＝枚数）を足すと 20枚&lt;/li&gt;
&lt;/ul&gt;
&lt;p&gt;という条件が図で表せます。&lt;/p&gt;
&lt;p&gt;&lt;img loading="lazy" decoding="async" class="alignnone wp-image-31784" src="https://natsui-sansu-juku.com/wp-content/uploads/2020/06/プレゼンテーション2-300x169.jpg" sizes="auto, (max-width: 580px) 100vw, 580px" srcset="https://natsui-sansu-juku.com/wp-content/uploads/2020/06/プレゼンテーション2-300x169.jpg 300w, https://natsui-sansu-juku.com/wp-content/uploads/2020/06/プレゼンテーション2-1024x576.jpg 1024w, https://natsui-sansu-juku.com/wp-content/uploads/2020/06/プレゼンテーション2-768x432.jpg 768w, https://natsui-sansu-juku.com/wp-content/uploads/2020/06/プレゼンテーション2-320x180.jpg 320w, https://natsui-sansu-juku.com/wp-content/uploads/2020/06/プレゼンテーション2.jpg 1280w" alt="全体の差を利用した計算" width="580" height="327" /&gt;&lt;/p&gt;
&lt;p&gt;図をよく見ると、例えば下の部分（すべて50円切手の場合）の金額は、&lt;/p&gt;
&lt;ul&gt;
&lt;li&gt;縦が50、横が20なので、50×20＝1000円&lt;/li&gt;
&lt;/ul&gt;
&lt;p&gt;となります。実際の合計は1240円なので、&lt;/p&gt;
&lt;ul&gt;
&lt;li&gt;上側の面積（＝80円切手部分）は 1240－1000＝240円&lt;/li&gt;
&lt;/ul&gt;
&lt;p&gt;&lt;img loading="lazy" decoding="async" class="alignnone wp-image-31785" src="https://natsui-sansu-juku.com/wp-content/uploads/2020/06/プレゼンテーション3-300x169.jpg" sizes="auto, (max-width: 580px) 100vw, 580px" srcset="https://natsui-sansu-juku.com/wp-content/uploads/2020/06/プレゼンテーション3-300x169.jpg 300w, https://natsui-sansu-juku.com/wp-content/uploads/2020/06/プレゼンテーション3-1024x576.jpg 1024w, https://natsui-sansu-juku.com/wp-content/uploads/2020/06/プレゼンテーション3-768x432.jpg 768w, https://natsui-sansu-juku.com/wp-content/uploads/2020/06/プレゼンテーション3-320x180.jpg 320w, https://natsui-sansu-juku.com/wp-content/uploads/2020/06/プレゼンテーション3.jpg 1280w" alt="表解によるつるかめ算の理解" width="580" height="327" /&gt;&lt;/p&gt;
&lt;p&gt;さらに、縦の長さに注目すると、&lt;/p&gt;
&lt;ul&gt;
&lt;li&gt;80円と50円の差は 30円&lt;/li&gt;
&lt;/ul&gt;
&lt;p&gt;なので、&lt;/p&gt;
&lt;ul&gt;
&lt;li&gt;240 ÷ 30 ＝ 8枚 … 80円切手の枚数&lt;/li&gt;
&lt;li&gt;20 － 8 ＝ 12枚 … 50円切手の枚数&lt;/li&gt;
&lt;/ul&gt;
&lt;p&gt;というようにして答えが求まります。これが&lt;strong&gt;面積図を使ったつるかめ算の解き方&lt;/strong&gt;です。&lt;/p&gt;
&lt;h3&gt;解法２：式（全体の差 ÷ 1あたりの差）で解く方法&lt;/h3&gt;
&lt;p&gt;次は、図を使わず&lt;strong&gt;式だけで解く方法&lt;/strong&gt;です。考え方は面積図と同じですが、&lt;strong&gt;「全体の差を1あたりの差で割る」&lt;/strong&gt;という形に整理します。&lt;/p&gt;
&lt;p&gt;&lt;img loading="lazy" decoding="async" class="alignnone wp-image-31787" src="https://natsui-sansu-juku.com/wp-content/uploads/2020/06/IMG_2312-1-300x165.jpg" sizes="auto, (max-width: 580px) 100vw, 580px" srcset="https://natsui-sansu-juku.com/wp-content/uploads/2020/06/IMG_2312-1-300x165.jpg 300w, https://natsui-sansu-juku.com/wp-content/uploads/2020/06/IMG_2312-1.jpg 426w" alt="状況図によるつるかめ算の解法" width="580" height="319" /&gt;&lt;/p&gt;
&lt;p&gt;80円切手の枚数を求めたいとき、次のように考えます。&lt;/p&gt;
&lt;ul&gt;
&lt;li&gt;&lt;strong&gt;もし全部が50円切手だったら&lt;/strong&gt;どうなるかを考える（これを「全50」と呼ぶこともあります）。&lt;/li&gt;
&lt;li&gt;50円切手が20枚 ⇒ 50×20＝1000円&lt;/li&gt;
&lt;li&gt;しかし実際の合計は 1240円なので、&lt;strong&gt;全体の差は 240円&lt;/strong&gt;&lt;/li&gt;
&lt;li&gt;1枚あたりの差は 80－50＝&lt;strong&gt;30円&lt;/strong&gt;&lt;/li&gt;
&lt;li&gt;よって、全体の差 ÷ 1あたりの差＝240 ÷ 30＝&lt;strong&gt;8枚&lt;/strong&gt;（80円切手の枚数）&lt;/li&gt;
&lt;li&gt;残りは 20－8＝&lt;strong&gt;12枚&lt;/strong&gt;（50円切手の枚数）&lt;/li&gt;
&lt;/ul&gt;
&lt;p&gt;さきほどの面積図の答えと完全に一致しますが、&lt;strong&gt;図を書かずに式だけで完結できる&lt;/strong&gt;のがこの方法の利点です。&lt;/p&gt;
&lt;h3&gt;解法３：表解で考える方法&lt;/h3&gt;
&lt;p&gt;同じ問題を、&lt;strong&gt;表に整理して考える方法&lt;/strong&gt;もよく使われます。&lt;/p&gt;
&lt;p&gt;&lt;img loading="lazy" decoding="async" class="alignnone wp-image-31788" src="https://natsui-sansu-juku.com/wp-content/uploads/2020/06/IMG_2313-300x175.jpg" sizes="auto, (max-width: 595px) 100vw, 595px" srcset="https://natsui-sansu-juku.com/wp-content/uploads/2020/06/IMG_2313-300x175.jpg 300w, https://natsui-sansu-juku.com/wp-content/uploads/2020/06/IMG_2313.jpg 494w" alt="文章題を解くコツ" width="595" height="347" /&gt;&lt;/p&gt;
&lt;ol&gt;
&lt;li&gt;まず、「全部50円切手」のケース（20枚・0枚）からスタートする。&lt;br /&gt;
50×20＝1000円、80×0＝0円 ⇒ 合計1000円。&lt;/li&gt;
&lt;li&gt;実際は1240円なので「まだ足りない」と分かる。&lt;/li&gt;
&lt;li&gt;次に「19枚・1枚」のケースを考える。&lt;br /&gt;
50×19＝950円、80×1＝80円 ⇒ 合計1030円。&lt;/li&gt;
&lt;li&gt;1回交換するごとに金額が30円ずつ増えていくことに気づく。&lt;/li&gt;
&lt;li&gt;240円増やすには、240 ÷ 30＝&lt;strong&gt;8回&lt;/strong&gt;交換が必要。&lt;/li&gt;
&lt;li&gt;20枚あった50円切手から8枚が80円切手に変わるので、&lt;br /&gt;
50円切手：20－8＝12枚、80円切手：0＋8＝8枚。&lt;/li&gt;
&lt;/ol&gt;
&lt;p&gt;このように、&lt;strong&gt;「1回交換するごとにいくら変わるか」&lt;/strong&gt;を表で追いかけていくのが表解です。&lt;/p&gt;
&lt;h3&gt;解法４：状況図（差に注目する図）で解く方法&lt;/h3&gt;
&lt;p&gt;次は、いわゆる&lt;strong&gt;状況図&lt;/strong&gt;を使った解き方です。考え方は「全50」の式解法と似ており、&lt;strong&gt;差集め算・過不足算&lt;/strong&gt;に近い発想で解きます。&lt;/p&gt;
&lt;p&gt;&lt;img loading="lazy" decoding="async" class="alignnone wp-image-31789" src="https://natsui-sansu-juku.com/wp-content/uploads/2020/06/IMG_2313-1-300x160.jpg" sizes="auto, (max-width: 632px) 100vw, 632px" srcset="https://natsui-sansu-juku.com/wp-content/uploads/2020/06/IMG_2313-1-300x160.jpg 300w, https://natsui-sansu-juku.com/wp-content/uploads/2020/06/IMG_2313-1.jpg 566w" alt="算数文章題のヒントと正答率向上のポイント" width="632" height="337" /&gt;&lt;/p&gt;
&lt;ul&gt;
&lt;li&gt;50円切手と80円切手が何枚かずつあって、枚数は20枚、合計金額は1240円。&lt;/li&gt;
&lt;li&gt;&lt;strong&gt;「もし全部が50円切手だったら？」&lt;/strong&gt;と考えると、合計は 50×20＝1000円。&lt;/li&gt;
&lt;li&gt;実際は1240円なので、&lt;strong&gt;合計金額の差は 240円&lt;/strong&gt;。&lt;/li&gt;
&lt;li&gt;1枚あたりの差は 80－50＝30円なので、&lt;strong&gt;1枚につき30円の差&lt;/strong&gt;が生まれている。&lt;/li&gt;
&lt;li&gt;240 ÷ 30＝8枚 ⇒ もともと80円切手だったものが8枚。&lt;/li&gt;
&lt;/ul&gt;
&lt;p&gt;このように、&lt;strong&gt;「全体の差」&lt;/strong&gt;と&lt;strong&gt;「1枚あたりの差」&lt;/strong&gt;に注目して図で整理するのが状況図の解き方です。&lt;/p&gt;
&lt;h3&gt;どの解き方を覚えるべきか？おすすめはこの２つ&lt;/h3&gt;
&lt;p&gt;ここまで4つの解き方を見てきましたが、実はどの方法でも&lt;/p&gt;
&lt;ul&gt;
&lt;li&gt;&lt;strong&gt;出てくる数字はすべて同じ&lt;/strong&gt;&lt;/li&gt;
&lt;li&gt;&lt;strong&gt;計算内容もまったく同じ&lt;/strong&gt;&lt;/li&gt;
&lt;/ul&gt;
&lt;p&gt;であり、違うのは&lt;strong&gt;「表現の仕方」&lt;/strong&gt;だけです。つまり、&lt;/p&gt;
&lt;ul&gt;
&lt;li&gt;どの方法で解いても答えは変わらない&lt;/li&gt;
&lt;li&gt;計算の大変さも大きくは変わらない&lt;/li&gt;
&lt;/ul&gt;
&lt;p&gt;とはいえ、「どれを中心に身につけるべきか？」と聞かれたときの&lt;strong&gt;おすすめは次の２つ&lt;/strong&gt;です。&lt;/p&gt;
&lt;p&gt;&lt;img loading="lazy" decoding="async" class="alignnone wp-image-31790" src="https://natsui-sansu-juku.com/wp-content/uploads/2020/06/IMG_2314-300x139.jpg" sizes="auto, (max-width: 602px) 100vw, 602px" srcset="https://natsui-sansu-juku.com/wp-content/uploads/2020/06/IMG_2314-300x139.jpg 300w, https://natsui-sansu-juku.com/wp-content/uploads/2020/06/IMG_2314.jpg 506w" alt="線分図を使った問題解決" width="602" height="279" /&gt;&lt;/p&gt;
&lt;ol&gt;
&lt;li&gt;&lt;strong&gt;式（全体の差 ÷ 1あたりの差）の解法&lt;/strong&gt;&lt;br /&gt;
単純なつるかめ算であれば、図を書かなくても式だけで答えが出せるので、&lt;strong&gt;スピードと汎用性が高い&lt;/strong&gt;方法です。&lt;br /&gt;
とくに、単位がややこしい&lt;strong&gt;速さのつるかめ算&lt;/strong&gt;などは、面積図や表よりも式で整理した方が速いケースが多くなります。&lt;/li&gt;
&lt;li&gt;&lt;strong&gt;表解&lt;/strong&gt;&lt;br /&gt;
条件が増えたとき（例：50円・80円・110円の3種類、差が条件に出てくる「差のつるかめ算」など）は、&lt;strong&gt;表に書き出した方が構造を理解しやすい&lt;/strong&gt;です。&lt;br /&gt;
面積図では扱いづらい場合でも、表解ならスムーズに整理できる問題が多くなります。&lt;/li&gt;
&lt;/ol&gt;
&lt;p&gt;まずは、&lt;/p&gt;
&lt;ul&gt;
&lt;li&gt;&lt;span style="color: #ff6600;"&gt;簡単なつるかめ算は「式」でサッと解けるようになる&lt;/span&gt;&lt;/li&gt;
&lt;li&gt;&lt;span style="color: #ff6600;"&gt;複雑な条件の問題は、まず「表」で整理してみる&lt;/span&gt;&lt;/li&gt;
&lt;/ul&gt;
&lt;p&gt;という２本柱を意識しておくと、つるかめ算全体への対応力が一気に高まります。表で慣れてくると、そのうち&lt;strong&gt;表を書かなくても頭の中で整理できるように&lt;/strong&gt;なっていきます。&lt;/p&gt;
&lt;p&gt;&lt;!-- 追加（本文中盤）：文章題のつまずき診断 → SP/TPへ送客 --&gt;&lt;/p&gt;
&lt;div style="border: 2px solid #4CAF50; background-color: #e8f5e9; padding: 12px; margin: 18px 0;"&gt;
&lt;p style="margin: 0 0 8px; color: #2e7d32; font-weight: bold;"&gt;文章題が伸びないときは「どこで止まっているか」を先に切り分けます&lt;/p&gt;
&lt;ul style="margin: 0 0 10px;"&gt;
&lt;li&gt;&lt;strong&gt;日本語の読み落とし&lt;/strong&gt;（条件・聞かれていることがズレる）&lt;/li&gt;
&lt;li&gt;&lt;strong&gt;式への変換&lt;/strong&gt;（何を「全体」、何を「1あたり」と見るかが曖昧）&lt;/li&gt;
&lt;li&gt;&lt;strong&gt;図・表での整理&lt;/strong&gt;（線分図・表・てんびん等の選び方が定まらない）&lt;/li&gt;
&lt;/ul&gt;
&lt;p style="margin: 0 0 10px;"&gt;この3つのどこが原因かが分かると、練習の順番がはっきりして、得点が安定しやすくなります。&lt;/p&gt;
&lt;div style="display: flex; gap: 10px; flex-wrap: wrap; align-items: center;"&gt;&lt;a style="background-color: #4caf50; color: #fff; padding: 7px 12px; text-decoration: none; display: inline-block; font-size: 14px; border-radius: 4px;" href="https://natsui-sansu-juku.com/kobetsu_online/"&gt;文章題のつまずき解消（オンライン個別指導）&lt;/a&gt;&lt;br /&gt;
&lt;a style="background-color: #ffffff; color: #2e7d32; padding: 7px 12px; text-decoration: none; display: inline-block; font-size: 14px; border: 1px solid #4caf50; border-radius: 4px;" href="https://natsui-sansu-juku.com/"&gt;夏井算数塾（トップ）&lt;/a&gt;&lt;/div&gt;
&lt;/div&gt;
&lt;hr /&gt;
&lt;h2&gt;中学受験の算数で文章題の正答率を上げるポイント&lt;/h2&gt;
&lt;p&gt;中学受験の算数では、文章題は必ず出題されます。&lt;strong&gt;文章題の正答率が安定していること＝得点の安定に直結&lt;/strong&gt;するといっても過言ではありません。&lt;/p&gt;
&lt;p&gt;ここでは、文章題に対する基本的な取り組み方と、得点力を上げるためのポイントを整理します。&lt;/p&gt;
&lt;h3&gt;１．文章を音読する&lt;/h3&gt;
&lt;p&gt;&lt;strong&gt;目だけで読むより、五感をなるべく多く使ったほうが、脳が整理されて理解しやすくなります。&lt;/strong&gt;&lt;/p&gt;
&lt;ul&gt;
&lt;li&gt;文章題が苦手な場合ほど、&lt;span style="color: #0000ff;"&gt;一文一文を読み落とさずに丁寧に読む&lt;/span&gt;習慣が大切&lt;/li&gt;
&lt;li&gt;日頃から音読をしておくと、&lt;strong&gt;黙読でも音読と同じレベルの理解&lt;/strong&gt;ができるようになる&lt;/li&gt;
&lt;li&gt;入試本番では声を出せないため、普段からの積み重ねが重要&lt;/li&gt;
&lt;/ul&gt;
&lt;p&gt;音読の習慣が身につくと、&lt;span style="color: #ff0000;"&gt;文章を何度も読み直さなくても、一度で内容が頭に入る&lt;/span&gt;ようになり、読み間違い・条件の取りこぼしが減っていきます。&lt;/p&gt;
&lt;h3&gt;２．文章題に出てくる言葉の意味を理解する&lt;/h3&gt;
&lt;p&gt;中学受験の文章題には、さまざまな用語が登場します。&lt;/p&gt;
&lt;ul&gt;
&lt;li&gt;売上・利益・仕入れ値&lt;/li&gt;
&lt;li&gt;毎分・毎時・静水時&lt;/li&gt;
&lt;li&gt;割合・濃度・速さ など&lt;/li&gt;
&lt;/ul&gt;
&lt;p&gt;これらの言葉を正しく理解できていないと、&lt;/p&gt;
&lt;ul&gt;
&lt;li&gt;「何を求めればよいのか」が分からない&lt;/li&gt;
&lt;li&gt;文章自体が理解できず、不安になって手が止まる&lt;/li&gt;
&lt;/ul&gt;
&lt;p&gt;といった状態になりやすくなります。&lt;/p&gt;
&lt;p&gt;&lt;strong&gt;分からない言葉が出てきたときは、その場で調べて覚えること&lt;/strong&gt;が大切です。また、買い物や料理など日常生活の中で、実際に「重さ」「値段」「時間」を体感しておくと、言葉のイメージがつかみやすくなります。&lt;/p&gt;
&lt;h3&gt;３．正確に文章を把握する&lt;/h3&gt;
&lt;p&gt;算数の文章題では、&lt;/p&gt;
&lt;ul&gt;
&lt;li&gt;何が書かれているのか（条件）&lt;/li&gt;
&lt;li&gt;何を問われているのか（ゴール）&lt;/li&gt;
&lt;/ul&gt;
&lt;p&gt;を正確に読み取る必要があります。ここで読み違えると、どんなに計算ができても正答にはたどり着けません。&lt;/p&gt;
&lt;p&gt;&lt;span style="color: #0000ff;"&gt;文章題の中には解き方のヒントが書かれている&lt;/span&gt;ことが多くあります。&lt;/p&gt;
&lt;ul&gt;
&lt;li&gt;「ただし、〇〇とする」&lt;br /&gt;
⇒ 解答に必要な条件が書かれていることが多いので、必ずチェック。&lt;/li&gt;
&lt;li&gt;「たとえば」や「例」&lt;br /&gt;
⇒ それ以前に出てきた条件の具体例・規則性を示していることが多い。&lt;/li&gt;
&lt;/ul&gt;
&lt;p&gt;自分の立てた式や出した答えが、これらのヒントと&lt;strong&gt;きちんと対応しているか&lt;/strong&gt;確認する習慣をつけることで、正答率が上がっていきます。&lt;/p&gt;
&lt;h3&gt;４．文章を絵や図にする&lt;/h3&gt;
&lt;p&gt;文章だけを頭の中で処理しようとすると、複雑な条件が出てきたときに混乱しやすくなります。そこで有効なのが、&lt;/p&gt;
&lt;ul&gt;
&lt;li&gt;&lt;strong&gt;線分図・ベン図・表・概念図・てんびん図&lt;/strong&gt;などを使って、文章を「見える形」にすること&lt;/li&gt;
&lt;li&gt;りんごを〇、男の子を△など、簡単な絵や記号で置き換えること&lt;/li&gt;
&lt;/ul&gt;
&lt;p&gt;&lt;strong&gt;絵や図で表せるということは、文章の内容を理解できているということ&lt;/strong&gt;でもあります。数字だけで考えようとせず、図や表も積極的に使っていきましょう。&lt;/p&gt;
&lt;hr /&gt;
&lt;h2&gt;文章題を解くときに使う主なツールと例題&lt;/h2&gt;
&lt;p&gt;文章題を解くうえで、ただ問題数をこなすだけでなく、&lt;strong&gt;状況を整理するためのツールを使い分けること&lt;/strong&gt;が重要です。ここでは、代表的なツールとその例題・解き方を紹介します。&lt;/p&gt;
&lt;h3&gt;１．線分図&lt;/h3&gt;
&lt;h4&gt;●例題&lt;/h4&gt;
&lt;div class="rounded" style="background-color: whitesmoke; padding: 10px;"&gt;しゅうじ君は初めに持っていたお金の３/４使い、次に残りのお金の１/３を使いました。すると、残金は400円になりました。しゅうじ君は、初めに何円持っていましたか。&lt;/div&gt;
&lt;h4&gt;●解き方&lt;/h4&gt;
&lt;p&gt;&lt;img loading="lazy" decoding="async" class="alignright size-medium wp-image-31547" src="https://natsui-sansu-juku.com/wp-content/uploads/2020/06/コラム１-292x300.png" sizes="auto, (max-width: 292px) 100vw, 292px" srcset="https://natsui-sansu-juku.com/wp-content/uploads/2020/06/コラム１-292x300.png 292w, https://natsui-sansu-juku.com/wp-content/uploads/2020/06/コラム１.png 520w" alt="線分図を使った問題解決" width="292" height="300" /&gt;&lt;/p&gt;
&lt;p&gt;線分図を書いて、全体と残り・使った分の関係を整理します。&lt;/p&gt;
&lt;ul&gt;
&lt;li&gt;「全体を4つに分けたうちの3つ分を使い、残り1つが残る」&lt;/li&gt;
&lt;li&gt;さらに「残りの3分の1を使って、残金が400円になった」と考える&lt;/li&gt;
&lt;/ul&gt;
&lt;p&gt;これを線分図に表すと、右図のように&lt;strong&gt;「いくつ分＝400円なのか」&lt;/strong&gt;が読み取りやすくなります。&lt;/p&gt;
&lt;p&gt;&lt;img loading="lazy" decoding="async" class="alignright wp-image-31548 size-medium" src="https://natsui-sansu-juku.com/wp-content/uploads/2020/06/コラム２-292x300.png" sizes="auto, (max-width: 292px) 100vw, 292px" srcset="https://natsui-sansu-juku.com/wp-content/uploads/2020/06/コラム２-292x300.png 292w, https://natsui-sansu-juku.com/wp-content/uploads/2020/06/コラム２.png 520w" alt="線分図を用いて比率や金額の分配をわかりやすく解く手法" width="292" height="300" /&gt;&lt;/p&gt;
&lt;p&gt;図より、&lt;/p&gt;
&lt;ul&gt;
&lt;li&gt;400円が「2⃣」に相当することが分かる&lt;/li&gt;
&lt;li&gt;400円＝2⃣ ⇒ 1⃣＝200円&lt;/li&gt;
&lt;li&gt;3⃣＝600円 となる&lt;/li&gt;
&lt;/ul&gt;
&lt;p&gt;&lt;img loading="lazy" decoding="async" class="alignright wp-image-31549 size-medium" src="https://natsui-sansu-juku.com/wp-content/uploads/2020/06/コラム３-300x284.png" sizes="auto, (max-width: 300px) 100vw, 300px" srcset="https://natsui-sansu-juku.com/wp-content/uploads/2020/06/コラム３-300x284.png 300w, https://natsui-sansu-juku.com/wp-content/uploads/2020/06/コラム３.png 565w" alt="線分図を使った問題解決" width="300" height="284" /&gt;&lt;/p&gt;
&lt;p&gt;さらに、&lt;/p&gt;
&lt;ul&gt;
&lt;li&gt;「④」から「③」を引いた部分①と、3⃣の長さは同じ ⇒ 3⃣＝600円＝①&lt;/li&gt;
&lt;li&gt;はじめに持っていたお金は④なので、600円×4＝&lt;span style="color: #ff0000;"&gt;2400円&lt;/span&gt;&lt;/li&gt;
&lt;/ul&gt;
&lt;p&gt;線分図を使うことで、割合の関係が&lt;strong&gt;視覚的に整理&lt;/strong&gt;できるのがポイントです。&lt;/p&gt;
&lt;h3&gt;２．表&lt;/h3&gt;
&lt;h4&gt;●例題&lt;/h4&gt;
&lt;div class="rounded" style="background-color: whitesmoke; padding: 10px;"&gt;48人の生徒にＡ、Ｂ２問のテストをしたところ、Ａができた人は15人、Ｂができた人は27人で、両方できた人と１問もできなかった人の人数の比は３：５でした。このとき、Ａだけできた人は何人ですか。&lt;/div&gt;
&lt;h4&gt;●解き方&lt;/h4&gt;
&lt;p&gt;&lt;img loading="lazy" decoding="async" class="alignright wp-image-31551 size-medium" src="https://natsui-sansu-juku.com/wp-content/uploads/2020/06/コラム５-300x272.png" sizes="auto, (max-width: 300px) 100vw, 300px" srcset="https://natsui-sansu-juku.com/wp-content/uploads/2020/06/コラム５-300x272.png 300w, https://natsui-sansu-juku.com/wp-content/uploads/2020/06/コラム５.png 527w" alt="表を活用した効率的な整理" width="300" height="272" /&gt;&lt;/p&gt;
&lt;p&gt;まず、情報を&lt;strong&gt;表に整理&lt;/strong&gt;します。&lt;/p&gt;
&lt;ul&gt;
&lt;li&gt;Ａができた人：15人&lt;/li&gt;
&lt;li&gt;Ｂができた人：27人&lt;/li&gt;
&lt;li&gt;両方できた人と、どちらもできなかった人の比：3：5 ⇒ ➂、⑤ とおく&lt;/li&gt;
&lt;/ul&gt;
&lt;p&gt;&lt;img loading="lazy" decoding="async" class="alignright size-medium wp-image-31552" src="https://natsui-sansu-juku.com/wp-content/uploads/2020/06/コラム６-300x272.png" sizes="auto, (max-width: 300px) 100vw, 300px" srcset="https://natsui-sansu-juku.com/wp-content/uploads/2020/06/コラム６-300x272.png 300w, https://natsui-sansu-juku.com/wp-content/uploads/2020/06/コラム６.png 527w" alt="表を活用した効率的な整理" width="300" height="272" /&gt;&lt;/p&gt;
&lt;p&gt;次に、&lt;/p&gt;
&lt;ul&gt;
&lt;li&gt;Ａができなかった人：48－15＝33人&lt;/li&gt;
&lt;li&gt;Ｂができなかった人：48－27＝21人&lt;/li&gt;
&lt;/ul&gt;
&lt;p&gt;&lt;img loading="lazy" decoding="async" class="alignright wp-image-31554 size-medium" src="https://natsui-sansu-juku.com/wp-content/uploads/2020/06/コラム７-1-300x159.png" sizes="auto, (max-width: 300px) 100vw, 300px" srcset="https://natsui-sansu-juku.com/wp-content/uploads/2020/06/コラム７-1-300x159.png 300w, https://natsui-sansu-juku.com/wp-content/uploads/2020/06/コラム７-1-768x407.png 768w, https://natsui-sansu-juku.com/wp-content/uploads/2020/06/コラム７-1.png 902w" alt="表を活用した効率的な整理" width="300" height="159" /&gt;&lt;/p&gt;
&lt;p&gt;「分からない部分」は記号（ここでは☆）を使って式を立てます。&lt;/p&gt;
&lt;ul&gt;
&lt;li&gt;➂＋☆＝27人&lt;/li&gt;
&lt;li&gt;⑤＋☆＝33人&lt;/li&gt;
&lt;/ul&gt;
&lt;p&gt;&lt;img loading="lazy" decoding="async" class="alignright size-medium wp-image-31555" src="https://natsui-sansu-juku.com/wp-content/uploads/2020/06/コラム８-300x189.png" sizes="auto, (max-width: 300px) 100vw, 300px" srcset="https://natsui-sansu-juku.com/wp-content/uploads/2020/06/コラム８-300x189.png 300w, https://natsui-sansu-juku.com/wp-content/uploads/2020/06/コラム８-768x483.png 768w, https://natsui-sansu-juku.com/wp-content/uploads/2020/06/コラム８.png 950w" alt="表を活用した効率的な整理" width="300" height="189" /&gt;&lt;/p&gt;
&lt;p&gt;差に注目すると、&lt;/p&gt;
&lt;ul&gt;
&lt;li&gt;②＝6人 ⇒ ➂＝9人&lt;/li&gt;
&lt;li&gt;Ａができた人 15人から、ＡもＢもできた人9人を引くと、Aだけできた人は 15－9＝&lt;span style="color: #ff0000;"&gt;6人&lt;/span&gt;&lt;/li&gt;
&lt;/ul&gt;
&lt;p&gt;このように、表を使うことで&lt;strong&gt;条件の整理・式立ての流れ&lt;/strong&gt;が見えやすくなります。&lt;/p&gt;
&lt;h3&gt;３．てんびん&lt;/h3&gt;
&lt;h4&gt;●例題&lt;/h4&gt;
&lt;div class="rounded" style="background-color: whitesmoke; padding: 10px;"&gt;10％の食塩水が170ｇあります。食塩を【　　　】ｇ加えると15％の食塩水になります。&lt;/div&gt;
&lt;h4&gt;●解き方&lt;/h4&gt;
&lt;p&gt;&lt;img loading="lazy" decoding="async" class="alignright size-medium wp-image-31556" src="https://natsui-sansu-juku.com/wp-content/uploads/2020/06/コラム９-300x180.png" sizes="auto, (max-width: 300px) 100vw, 300px" srcset="https://natsui-sansu-juku.com/wp-content/uploads/2020/06/コラム９-300x180.png 300w, https://natsui-sansu-juku.com/wp-content/uploads/2020/06/コラム９.png 544w" alt="てんびん算の応用" width="300" height="180" /&gt;&lt;/p&gt;
&lt;p&gt;てんびん図を使って、濃度と重さの関係を整理します。&lt;/p&gt;
&lt;ul&gt;
&lt;li&gt;10％の食塩水 170g&lt;/li&gt;
&lt;li&gt;食塩そのもの 100％&lt;/li&gt;
&lt;li&gt;混ぜた結果が 15％&lt;/li&gt;
&lt;/ul&gt;
&lt;p&gt;&lt;img loading="lazy" decoding="async" class="alignright size-medium wp-image-31557" src="https://natsui-sansu-juku.com/wp-content/uploads/2020/06/コラム10-300x180.png" sizes="auto, (max-width: 300px) 100vw, 300px" srcset="https://natsui-sansu-juku.com/wp-content/uploads/2020/06/コラム10-300x180.png 300w, https://natsui-sansu-juku.com/wp-content/uploads/2020/06/コラム10.png 544w" alt="てんびん算を用いた濃度や割合の問題を解くアプローチ" width="300" height="180" /&gt;&lt;/p&gt;
&lt;p&gt;てんびんの腕の長さに注目すると、&lt;/p&gt;
&lt;ul&gt;
&lt;li&gt;15％と10％の差：5％&lt;/li&gt;
&lt;li&gt;100％と15％の差：85％&lt;/li&gt;
&lt;li&gt;よって比は 1：17&lt;/li&gt;
&lt;/ul&gt;
&lt;p&gt;&lt;img loading="lazy" decoding="async" class="alignright size-medium wp-image-31558" src="https://natsui-sansu-juku.com/wp-content/uploads/2020/06/コラム11-300x180.png" sizes="auto, (max-width: 300px) 100vw, 300px" srcset="https://natsui-sansu-juku.com/wp-content/uploads/2020/06/コラム11-300x180.png 300w, https://natsui-sansu-juku.com/wp-content/uploads/2020/06/コラム11.png 544w" alt="てんびん算の応用" width="300" height="180" /&gt;&lt;/p&gt;
&lt;p&gt;てんびんの場合、腕の長さの比と重さの比は&lt;span style="color: #0000ff;"&gt;逆比&lt;/span&gt;になります。&lt;/p&gt;
&lt;ul&gt;
&lt;li&gt;重さの比は 17：1&lt;/li&gt;
&lt;/ul&gt;
&lt;p&gt;&lt;img loading="lazy" decoding="async" class="alignright size-medium wp-image-31559" src="https://natsui-sansu-juku.com/wp-content/uploads/2020/06/12-300x172.png" sizes="auto, (max-width: 300px) 100vw, 300px" srcset="https://natsui-sansu-juku.com/wp-content/uploads/2020/06/12-300x172.png 300w, https://natsui-sansu-juku.com/wp-content/uploads/2020/06/12.png 600w" alt="てんびん算を用いた濃度や割合の問題を解くアプローチ" width="300" height="172" /&gt;&lt;/p&gt;
&lt;p&gt;170gが□17にあたるので、&lt;/p&gt;
&lt;ul&gt;
&lt;li&gt;1⃣＝10g ⇒ 食塩は &lt;span style="color: #ff0000;"&gt;10g&lt;/span&gt; 加えればよい&lt;/li&gt;
&lt;/ul&gt;
&lt;h3&gt;４．ベン図&lt;/h3&gt;
&lt;h4&gt;●例題&lt;/h4&gt;
&lt;div class="rounded" style="background-color: whitesmoke; padding: 10px;"&gt;１から50までの整数で、２でも５でも割り切れない数は何個ありますか。&lt;/div&gt;
&lt;h4&gt;●解き方&lt;/h4&gt;
&lt;p&gt;&lt;img loading="lazy" decoding="async" class="alignright size-medium wp-image-31560" src="https://natsui-sansu-juku.com/wp-content/uploads/2020/06/コラム13-300x278.png" sizes="auto, (max-width: 300px) 100vw, 300px" srcset="https://natsui-sansu-juku.com/wp-content/uploads/2020/06/コラム13-300x278.png 300w, https://natsui-sansu-juku.com/wp-content/uploads/2020/06/コラム13.png 397w" alt="ベン図で解く重複問題" width="300" height="278" /&gt;&lt;/p&gt;
&lt;p&gt;条件をベン図で整理します。&lt;/p&gt;
&lt;ul&gt;
&lt;li&gt;円A：2の倍数&lt;/li&gt;
&lt;li&gt;円B：5の倍数&lt;/li&gt;
&lt;li&gt;全体：1〜50の整数&lt;/li&gt;
&lt;/ul&gt;
&lt;p&gt;&lt;img loading="lazy" decoding="async" class="alignright size-medium wp-image-31561" src="https://natsui-sansu-juku.com/wp-content/uploads/2020/06/コラム14-206x300.png" sizes="auto, (max-width: 206px) 100vw, 206px" srcset="https://natsui-sansu-juku.com/wp-content/uploads/2020/06/コラム14-206x300.png 206w, https://natsui-sansu-juku.com/wp-content/uploads/2020/06/コラム14.png 397w" alt="ベン図を使用して条件が重なる部分を視覚的に整理する方法" width="206" height="300" /&gt;&lt;/p&gt;
&lt;ul&gt;
&lt;li&gt;2の倍数：50÷2＝25個&lt;/li&gt;
&lt;li&gt;5の倍数：50÷5＝10個&lt;/li&gt;
&lt;li&gt;2と5の最小公倍数は10 ⇒ 両方の倍数は 50÷10＝5個&lt;/li&gt;
&lt;/ul&gt;
&lt;p&gt;&lt;img loading="lazy" decoding="async" class="alignright size-medium wp-image-31562" src="https://natsui-sansu-juku.com/wp-content/uploads/2020/06/コラム15-206x300.png" sizes="auto, (max-width: 206px) 100vw, 206px" srcset="https://natsui-sansu-juku.com/wp-content/uploads/2020/06/コラム15-206x300.png 206w, https://natsui-sansu-juku.com/wp-content/uploads/2020/06/コラム15.png 397w" alt="ベン図で解く重複問題" width="206" height="300" /&gt;&lt;/p&gt;
&lt;ul&gt;
&lt;li&gt;2の倍数のうち、5の倍数と重なる部分5個を除くと、25－5＝20個&lt;/li&gt;
&lt;li&gt;5の倍数のうち、2の倍数と重なる部分5個を除くと、10－5＝5個&lt;/li&gt;
&lt;/ul&gt;
&lt;p&gt;&lt;img loading="lazy" decoding="async" class="alignright size-medium wp-image-31563" src="https://natsui-sansu-juku.com/wp-content/uploads/2020/06/コラム16-300x294.png" sizes="auto, (max-width: 300px) 100vw, 300px" srcset="https://natsui-sansu-juku.com/wp-content/uploads/2020/06/コラム16-300x294.png 300w, https://natsui-sansu-juku.com/wp-content/uploads/2020/06/コラム16.png 589w" alt="ベン図を使用して条件が重なる部分を視覚的に整理する方法" width="300" height="294" /&gt;&lt;/p&gt;
&lt;p&gt;1〜50のうち、2または5どちらかで割り切れる数は、&lt;/p&gt;
&lt;ul&gt;
&lt;li&gt;20＋5＋5＝30個&lt;/li&gt;
&lt;/ul&gt;
&lt;p&gt;したがって、&lt;strong&gt;2でも5でも割り切れない数&lt;/strong&gt;は、&lt;/p&gt;
&lt;ul&gt;
&lt;li&gt;50－30＝&lt;span style="color: #ff0000;"&gt;20個&lt;/span&gt;&lt;/li&gt;
&lt;/ul&gt;
&lt;h3&gt;５．概念図&lt;/h3&gt;
&lt;h4&gt;●例題&lt;/h4&gt;
&lt;div class="rounded" style="background-color: whitesmoke; padding: 10px;"&gt;何人かの子どもに折り紙を配ります。１人に４枚ずつ配ると29枚余り、１人に６枚ずつ配ると５枚余ります。子どもは何人いますか。&lt;/div&gt;
&lt;h4&gt;●解き方&lt;/h4&gt;
&lt;p&gt;この問題はいわゆる&lt;strong&gt;過不足算・差集め算&lt;/strong&gt;のタイプで、&lt;strong&gt;概念図&lt;/strong&gt;を使うと整理しやすくなります。&lt;/p&gt;
&lt;p&gt;&lt;img loading="lazy" decoding="async" class="alignright size-medium wp-image-31564" src="https://natsui-sansu-juku.com/wp-content/uploads/2020/06/コラム17-300x137.png" sizes="auto, (max-width: 300px) 100vw, 300px" srcset="https://natsui-sansu-juku.com/wp-content/uploads/2020/06/コラム17-300x137.png 300w, https://natsui-sansu-juku.com/wp-content/uploads/2020/06/コラム17.png 534w" alt="概念図で考える過不足算" width="300" height="137" /&gt;&lt;/p&gt;
&lt;ul&gt;
&lt;li&gt;1人に4枚ずつ配ると29枚余る&lt;/li&gt;
&lt;li&gt;1人に6枚ずつ配ると5枚余る&lt;/li&gt;
&lt;/ul&gt;
&lt;p&gt;&lt;img loading="lazy" decoding="async" class="alignright size-medium wp-image-31565" src="https://natsui-sansu-juku.com/wp-content/uploads/2020/06/コラム18-300x200.png" sizes="auto, (max-width: 300px) 100vw, 300px" srcset="https://natsui-sansu-juku.com/wp-content/uploads/2020/06/コラム18-300x200.png 300w, https://natsui-sansu-juku.com/wp-content/uploads/2020/06/コラム18.png 633w" alt="概念図を用いて過不足の問題を簡潔に解く方法" width="300" height="200" /&gt;&lt;/p&gt;
&lt;p&gt;1人あたりの差・全体の差に注目します。&lt;/p&gt;
&lt;ul&gt;
&lt;li&gt;1人あたりの差：6－4＝2枚&lt;/li&gt;
&lt;li&gt;全体の差：29－5＝24枚&lt;/li&gt;
&lt;/ul&gt;
&lt;p&gt;したがって、&lt;/p&gt;
&lt;ul&gt;
&lt;li&gt;24÷2＝&lt;span style="color: #ff0000;"&gt;12人&lt;/span&gt; … 子どもの人数&lt;/li&gt;
&lt;/ul&gt;
&lt;hr /&gt;
&lt;h2&gt;まとめ&lt;/h2&gt;
&lt;p&gt;当塾では、&lt;a href="https://natsui-sansu-juku.com/kobetsu/" target="_blank" rel="noopener noreferrer"&gt;完全１対１の個別指導&lt;/a&gt;で、&lt;/p&gt;
&lt;ul&gt;
&lt;li&gt;文章題のさまざまなパターンを徹底的にマスターしたい&lt;/li&gt;
&lt;li&gt;算数の苦手を克服したい&lt;/li&gt;
&lt;li&gt;自分のペースでじっくり理解を深めたい&lt;/li&gt;
&lt;/ul&gt;
&lt;p&gt;といったお子さま一人ひとりに合わせた授業を行っています。夏井塾独自の&lt;a href="https://natsui-sansu-juku.com/column/kokogachigau/" target="_blank" rel="noopener noreferrer"&gt;授業システム&lt;/a&gt;については、ぜひこちらもご覧ください。&lt;/p&gt;
&lt;p&gt;また、教室で受ける授業を&lt;a href="https://natsui-sansu-juku.com/column/withyou/" target="_blank" rel="noopener noreferrer"&gt;オンライン&lt;/a&gt;でも受講可能です。&lt;a href="https://natsui-sansu-juku.com/column/onlinekobetsu3/" target="_blank" rel="noopener noreferrer"&gt;中学受験算数の成績を「オンライン個別指導」で伸ばすことができる３つの理由&lt;/a&gt;でも紹介している通り、通塾時間が不要になり、体力を温存した状態で、慣れた環境から集中して学習に取り組むことができます。&lt;/p&gt;
&lt;p&gt;&lt;!-- 追加（末尾）：TP/SP/STへの行動メニューを明示 --&gt;&lt;/p&gt;
&lt;div style="border: 1px solid #d0d7de; background-color: #f8f9fa; padding: 12px; margin: 16px 0;"&gt;
&lt;p style="margin: 0 0 8px; font-weight: bold;"&gt;次の行動（目的別）&lt;/p&gt;
&lt;ul style="margin: 0 0 10px;"&gt;
&lt;li&gt;&lt;strong&gt;文章題のつまずき解消を優先したい&lt;/strong&gt;：&lt;a href="https://natsui-sansu-juku.com/kobetsu_online/"&gt;オンライン個別指導&lt;/a&gt;&lt;/li&gt;
&lt;li&gt;&lt;strong&gt;塾の全体像（受講形態・方針）を確認したい&lt;/strong&gt;：&lt;a href="https://natsui-sansu-juku.com/"&gt;夏井算数塾（トップ）&lt;/a&gt;&lt;/li&gt;
&lt;li&gt;&lt;strong&gt;来塾の検討を進めたい&lt;/strong&gt;：&lt;a href="https://natsui-sansu-juku.com/access/"&gt;アクセス（四ツ谷）&lt;/a&gt;&lt;/li&gt;
&lt;/ul&gt;
&lt;p style="margin: 0; font-size: 0.95em;"&gt;運営情報の確認が必要な場合は、&lt;a href="https://natsui-sansu-juku.com/corporate_data/"&gt;会社概要&lt;/a&gt;もあわせてご参照ください。&lt;/p&gt;
&lt;/div&gt;
&lt;p&gt;算数の文章題は、&lt;strong&gt;少し意識を変えるだけで格段に解きやすくなります。&lt;/strong&gt;&lt;br /&gt;
中学受験の算数で文章題の正答率を上げるためには、&lt;span style="color: #ff0000;"&gt;文章題を正しく読み解くということを常に意識して&lt;/span&gt;問題演習に取り組んでいきましょう。&lt;/p&gt;
&lt;p&gt;&lt;strong&gt;関連記事&lt;/strong&gt;&lt;/p&gt;
&lt;ul&gt;
&lt;li&gt;&lt;a href="https://natsui-sansu-juku.com/col_blog/bunsyoudaihi/" target="_blank" rel="noopener noreferrer"&gt;中学受験算数の比の文章題&lt;/a&gt;&lt;/li&gt;
&lt;li&gt;&lt;a href="https://natsui-sansu-juku.com/col_blog/bunsyoudaibenkyouhou/" target="_blank" rel="noopener noreferrer"&gt;中学受験における算数、文章題の勉強法&lt;/a&gt;&lt;/li&gt;
&lt;li&gt;&lt;a href="https://natsui-sansu-juku.com/col_blog/bunsyoudaitaisaku/" target="_blank" rel="noopener noreferrer"&gt;中学受験算数における様々な種類の文章題対策&lt;/a&gt;&lt;/li&gt;
&lt;/ul&gt;
&lt;p&gt;&lt;!-- 中学受験算数「つるかめ算」と文章題のコツ｜ページ用本文ここまで --&gt;&lt;/p&gt;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id="veu_cta-31445" class="veu_cta"&gt;&lt;/section&gt;
&lt;p&gt;&amp;nbsp;&lt;/p&gt;
&lt;section class="veu_cta" id="veu_cta-31796"&gt;&lt;h1 class="cta_title"&gt;動画：中学受験Q&amp;A&lt;/h1&gt;&lt;div class="cta_body"&gt;&lt;div class="cta_body_image cta_body_image_right"&gt;&lt;a href="https://natsui-sansu-juku.com/ct/%e4%b8%ad%e5%ad%a6%e5%8f%97%e9%a8%93q%ef%bc%86%ef%bd%81/"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image_exist"&gt;中学受験についての親御さんの悩みやお子さんの問題に答えるQ&amp;amp;A動画です。経験に基づくアドバイスを通じて、中学受験に関する情報とサポートを提供しています。&lt;/div&gt;&lt;div class="cta_body_link"&gt;&lt;a href="https://natsui-sansu-juku.com/ct/%e4%b8%ad%e5%ad%a6%e5%8f%97%e9%a8%93q%ef%bc%86%ef%bd%81/" class="btn btn-primary btn-block btn-lg" target="_blank"&gt;動画：中学受験Q&amp;amp;A&lt;/a&gt;&lt;/div&gt;&lt;/div&gt;&lt;!--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bunsyoudai%2F&amp;amp;t=%E4%B8%AD%E5%AD%A6%E5%8F%97%E9%A8%93%20%E7%AE%97%E6%95%B0%E3%81%AE%E6%96%87%E7%AB%A0%E9%A1%8C%E3%81%8C%E8%8B%A6%E6%89%8B%E3%81%AA%E5%AD%90%E3%81%B8%EF%BD%9C%E3%81%A4%E3%82%8B%E3%81%8B%E3%82%81%E7%AE%97%E3%83%BB%E5%89%B2%E5%90%88%E3%83%BB%E4%B8%A6%E3%81%B9%E6%96%B9%E3%81%AE%E8%AA%AD%E3%81%BF%E6%96%B9%E3%81%A8%E8%A7%A3%E3%81%8D%E6%96%B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bunsyoudai%2F&amp;amp;text=%E4%B8%AD%E5%AD%A6%E5%8F%97%E9%A8%93%20%E7%AE%97%E6%95%B0%E3%81%AE%E6%96%87%E7%AB%A0%E9%A1%8C%E3%81%8C%E8%8B%A6%E6%89%8B%E3%81%AA%E5%AD%90%E3%81%B8%EF%BD%9C%E3%81%A4%E3%82%8B%E3%81%8B%E3%82%81%E7%AE%97%E3%83%BB%E5%89%B2%E5%90%88%E3%83%BB%E4%B8%A6%E3%81%B9%E6%96%B9%E3%81%AE%E8%AA%AD%E3%81%BF%E6%96%B9%E3%81%A8%E8%A7%A3%E3%81%8D%E6%96%B9%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20%E7%AE%97%E6%95%B0%E3%81%AE%E6%96%87%E7%AB%A0%E9%A1%8C%E3%81%8C%E8%8B%A6%E6%89%8B%E3%81%AA%E5%AD%90%E3%81%B8%EF%BD%9C%E3%81%A4%E3%82%8B%E3%81%8B%E3%82%81%E7%AE%97%E3%83%BB%E5%89%B2%E5%90%88%E3%83%BB%E4%B8%A6%E3%81%B9%E6%96%B9%E3%81%AE%E8%AA%AD%E3%81%BF%E6%96%B9%E3%81%A8%E8%A7%A3%E3%81%8D%E6%96%B9%20%7C%20%E4%B8%AD%E5%AD%A6%E5%8F%97%E9%A8%93%E5%B0%82%E9%96%80%E3%80%80%E5%A4%8F%E4%BA%95%E7%AE%97%E6%95%B0%E5%A1%BE%0Ahttps%3A%2F%2Fnatsui-sansu-juku.com%2Fcolumn%2Fbunsyoudai%2F" target="_blank" &gt;&lt;span class="vk_icon_w_r_sns_bluesky icon_sns"&gt;&lt;/span&gt;&lt;span class="sns_txt"&gt;Bluesky&lt;/span&gt;&lt;/a&gt;&lt;/li&gt;&lt;li class="sb_hatena sb_icon"&gt;&lt;a class="sb_icon_inner" href="//b.hatena.ne.jp/add?mode=confirm&amp;url=https%3A%2F%2Fnatsui-sansu-juku.com%2Fcolumn%2Fbunsyoudai%2F&amp;amp;title=%E4%B8%AD%E5%AD%A6%E5%8F%97%E9%A8%93%20%E7%AE%97%E6%95%B0%E3%81%AE%E6%96%87%E7%AB%A0%E9%A1%8C%E3%81%8C%E8%8B%A6%E6%89%8B%E3%81%AA%E5%AD%90%E3%81%B8%EF%BD%9C%E3%81%A4%E3%82%8B%E3%81%8B%E3%82%81%E7%AE%97%E3%83%BB%E5%89%B2%E5%90%88%E3%83%BB%E4%B8%A6%E3%81%B9%E6%96%B9%E3%81%AE%E8%AA%AD%E3%81%BF%E6%96%B9%E3%81%A8%E8%A7%A3%E3%81%8D%E6%96%B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 算数の文章題が苦手な子へ｜つるかめ算・割合・並べ方の読み方と解き方 | 中学受験専門　夏井算数塾 https://natsui-sansu-juku.com/column/bunsyoudai/"&gt;&lt;span class="vk_icon_w_r_sns_copy icon_sns"&gt;&lt;i class="fas fa-copy"&gt;&lt;/i&gt;&lt;/span&gt;&lt;span class="sns_txt"&gt;Copy&lt;/span&gt;&lt;/button&gt;&lt;/li&gt;&lt;/ul&gt;&lt;/div&gt;&lt;!-- [ /.socialSet ] --&gt;			
------</t>
  </si>
  <si>
    <t>https://natsui-sansu-juku.com/column/kaisei-2/</t>
  </si>
  <si>
    <t>以下のページは不自然なワードを使用しています。
これらを適切に自然な言葉に置き換えて下さい。
なお、本文の装飾や構造は絶対に変えないでください。
【対象ページURL】
https://natsui-sansu-juku.com/column/kaisei-2/
【検出された不自然ワード】
（検出なし）
【本文】
------
&lt;h2&gt;開成中 算数 過去問｜2020（令和2）大問別 解説動画&lt;/h2&gt;
&lt;h3&gt;大問1｜開成 算数 過去問 解説（2020／令和2）&lt;/h3&gt;
&lt;p&gt;&lt;iframe title="開成中学校・令和２年度大問１【夏井算数塾の過去問解説】" width="750" height="422" src="https://www.youtube.com/embed/yIZ4GHxODyc?feature=oembed" frameborder="0" allow="accelerometer; autoplay; clipboard-write; encrypted-media; gyroscope; picture-in-picture; web-share" referrerpolicy="strict-origin-when-cross-origin" allowfullscreen&gt;&lt;/iframe&gt;&lt;/p&gt;
&lt;h3&gt;大問2｜開成 算数 過去問 解説（2020／令和2）&lt;/h3&gt;
&lt;p&gt;&lt;iframe title="開成中学校・令和２年度大問２【夏井算数塾の過去問解説】" width="750" height="422" src="https://www.youtube.com/embed/r6VqL05Jl9A?start=264&amp;#038;feature=oembed" frameborder="0" allow="accelerometer; autoplay; clipboard-write; encrypted-media; gyroscope; picture-in-picture; web-share" referrerpolicy="strict-origin-when-cross-origin" allowfullscreen&gt;&lt;/iframe&gt;&lt;/p&gt;
&lt;h3&gt;大問3｜開成 算数 過去問 解説（2020／令和2）&lt;/h3&gt;
&lt;p&gt;&lt;iframe title="開成中学校・令和２年度大問３【夏井算数塾の過去問解説】" width="750" height="422" src="https://www.youtube.com/embed/ePGz548g8v4?feature=oembed" frameborder="0" allow="accelerometer; autoplay; clipboard-write; encrypted-media; gyroscope; picture-in-picture; web-share" referrerpolicy="strict-origin-when-cross-origin" allowfullscreen&gt;&lt;/iframe&gt;&lt;/p&gt;
&lt;h3&gt;大問4｜開成 算数 過去問 解説（2020／令和2）&lt;/h3&gt;
&lt;p&gt;&lt;iframe loading="lazy" title="開成中学校・令和２年度大問４【夏井算数塾の過去問解説】" width="750" height="422" src="https://www.youtube.com/embed/77hAMrBDYAg?start=373&amp;#038;feature=oembed" frameborder="0" allow="accelerometer; autoplay; clipboard-write; encrypted-media; gyroscope; picture-in-picture; web-share" referrerpolicy="strict-origin-when-cross-origin" allowfullscreen&gt;&lt;/iframe&gt;&lt;/p&gt;
&lt;h2&gt;問題文の入手方法と復習の進め方&lt;/h2&gt;
&lt;hr data-start="26" data-end="29" /&gt;
&lt;p data-start="31" data-end="110"&gt;令和２年度 開成中学校入試より、厳選した算数の問題と解説をお届けします。&lt;br data-start="67" data-end="70" /&gt;問題文・設問につきましては、各種WEBサイト等よりご入手いただけますと幸いです。&lt;br /&gt;
過去問演習の進め方（着手時期・年数の目安・直し方・優先順位づけ）まで含めた全体像は、&lt;br /&gt;
&lt;a href="https://natsui-sansu-juku.com/column/hub-kakomon/"&gt;中学受験算数過去問の進め方｜夏井算数塾（全体像はこちら）&lt;/a&gt;&lt;br /&gt;
もあわせてご確認ください。&lt;br /&gt;
&lt;span class="style-scope yt-formatted-string" dir="auto"&gt;★全問解説Ver.は &lt;/span&gt;&lt;br /&gt;
&lt;a class="yt-simple-endpoint style-scope yt-formatted-string" dir="auto" spellcheck="false" href="https://filmuy.com/arithmetica/" target="_blank" rel="nofollow noopener noreferrer"&gt;コチラ&lt;/a&gt;&lt;br /&gt;
&lt;span class="style-scope yt-formatted-string" dir="auto"&gt; にて随時UPしております。&lt;/span&gt;&lt;/p&gt;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&lt;/a&gt;&lt;a style="display: inline-flex; align-items: center; justify-content: center; text-decoration: none; font-weight: 900; border-radius: 12px; padding: 10px 12px; background: #ffffff; color: #0f7a35; border: 1px solid rgba(22,163,74,.55);" href="https://natsui-sansu-juku.com/inquiry/"&gt;&lt;br /&gt;
相談する&lt;br /&gt;
&lt;/a&gt;&lt;/p&gt;
&lt;/div&gt;
&lt;/div&gt;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kaisei-2%2F&amp;amp;t=%E9%96%8B%E6%88%90%E4%B8%AD%E5%AD%A6%E6%A0%A1%E3%83%BB%E4%BB%A4%E5%92%8C%EF%BC%92%E5%B9%B4%E5%BA%A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kaisei-2%2F&amp;amp;text=%E9%96%8B%E6%88%90%E4%B8%AD%E5%AD%A6%E6%A0%A1%E3%83%BB%E4%BB%A4%E5%92%8C%EF%BC%92%E5%B9%B4%E5%BA%A6%20%7C%20%E4%B8%AD%E5%AD%A6%E5%8F%97%E9%A8%93%E5%B0%82%E9%96%80%E3%80%80%E5%A4%8F%E4%BA%95%E7%AE%97%E6%95%B0%E5%A1%BE" target="_blank" &gt;&lt;span class="vk_icon_w_r_sns_x_twitter icon_sns"&gt;&lt;/span&gt;&lt;span class="sns_txt"&gt;X&lt;/span&gt;&lt;/a&gt;&lt;/li&gt;&lt;li class="sb_bluesky sb_icon"&gt;&lt;a class="sb_icon_inner" href="https://bsky.app/intent/compose?text=%E9%96%8B%E6%88%90%E4%B8%AD%E5%AD%A6%E6%A0%A1%E3%83%BB%E4%BB%A4%E5%92%8C%EF%BC%92%E5%B9%B4%E5%BA%A6%20%7C%20%E4%B8%AD%E5%AD%A6%E5%8F%97%E9%A8%93%E5%B0%82%E9%96%80%E3%80%80%E5%A4%8F%E4%BA%95%E7%AE%97%E6%95%B0%E5%A1%BE%0Ahttps%3A%2F%2Fnatsui-sansu-juku.com%2Fcolumn%2Fkaisei-2%2F" target="_blank" &gt;&lt;span class="vk_icon_w_r_sns_bluesky icon_sns"&gt;&lt;/span&gt;&lt;span class="sns_txt"&gt;Bluesky&lt;/span&gt;&lt;/a&gt;&lt;/li&gt;&lt;li class="sb_hatena sb_icon"&gt;&lt;a class="sb_icon_inner" href="//b.hatena.ne.jp/add?mode=confirm&amp;url=https%3A%2F%2Fnatsui-sansu-juku.com%2Fcolumn%2Fkaisei-2%2F&amp;amp;title=%E9%96%8B%E6%88%90%E4%B8%AD%E5%AD%A6%E6%A0%A1%E3%83%BB%E4%BB%A4%E5%92%8C%EF%BC%92%E5%B9%B4%E5%BA%A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sb_icon_inner"data-clipboard-text="開成中学校・令和２年度 | 中学受験専門　夏井算数塾 https://natsui-sansu-juku.com/column/kaisei-2/"&gt;&lt;span class="vk_icon_w_r_sns_copy icon_sns"&gt;&lt;i class="fas fa-copy"&gt;&lt;/i&gt;&lt;/span&gt;&lt;span class="sns_txt"&gt;Copy&lt;/span&gt;&lt;/button&gt;&lt;/li&gt;&lt;/ul&gt;&lt;/div&gt;&lt;!-- [ /.socialSet ] --&gt;			
------</t>
  </si>
  <si>
    <t>https://natsui-sansu-juku.com/column/nanmon/</t>
  </si>
  <si>
    <t>以下のページは不自然なワードを使用しています。
これらを適切に自然な言葉に置き換えて下さい。
なお、本文の装飾や構造は絶対に変えないでください。
【対象ページURL】
https://natsui-sansu-juku.com/column/nanmon/
【検出された不自然ワード】
（検出なし）
【本文】
------
&lt;h2&gt;中学校入試の過去問に登場する「難問」の取り扱い方&lt;/h2&gt;
&lt;p&gt;過去問を解いていて「算数だけ急に難しい」と感じるとき、点が伸びない原因は&lt;strong&gt;知識不足&lt;/strong&gt;よりも&lt;strong&gt;時間の使い方&lt;/strong&gt;にあることが多いです。難しい設問に引っ張られると、後半に残っている取りやすい設問まで時間が回らなくなります。&lt;/p&gt;
&lt;p&gt;このページは、難問を全部解けるようにする話ではありません。&lt;strong&gt;合格点に届くために必要な問題を確実に取りにいく&lt;/strong&gt;ために、過去問の場で「見極め」と「配分」を決める考え方をまとめます。&lt;/p&gt;
&lt;ul&gt;
&lt;li&gt;&lt;strong&gt;1問あたりの上限時間&lt;/strong&gt;を決めて、長考を止める&lt;/li&gt;
&lt;li&gt;&lt;strong&gt;途中まで取れる設問&lt;/strong&gt;は、拾える点を取りにいく&lt;/li&gt;
&lt;li&gt;&lt;strong&gt;後半の易しめ設問&lt;/strong&gt;を残すために、序盤で粘りすぎない&lt;/li&gt;
&lt;/ul&gt;
&lt;p&gt;大問が丸ごとすべて難しいケースは多くありません。大問の中にも「取りやすい設問」と「重い設問」が混ざる前提で、&lt;strong&gt;どこまで取りにいくか&lt;/strong&gt;を過去問で決めていきましょう。過去問演習全体の進め方（着手時期・年数・優先順位づけ）の整理は、&lt;a href="https://natsui-sansu-juku.com/column/hub-kakomon/"&gt;中学受験算数過去問の進め方｜夏井算数塾（全体像はこちら）&lt;/a&gt;もあわせて見ると判断しやすくなります。&lt;/p&gt;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&lt;h4&gt;中学入試の算数&lt;/h4&gt;
&lt;p&gt;中学入試の算数の問題は、&lt;span style="color: #ff0000;"&gt;大問丸ごとが難問であることはほとんどありません&lt;/span&gt;。最後の問題が難問だったとしても、&lt;strong&gt;途中までは解きやすい問題であることが多い&lt;/strong&gt;です。また、大問が進むごとに徐々に難しくなるわけではなく、&lt;strong&gt;後半の大問だとしても、比較的易しい問題&lt;/strong&gt;があったりします。&lt;span style="color: #0000ff;"&gt;分からない難問に対して長考してしまい、その後の設問にある簡単な問題を解く時間がなくなってしまうという状況は避けましょう&lt;/span&gt;。&lt;strong&gt;１問に時間をかけてしまうと、全体としての正答率が下がってしまい、合格が遠退いて&lt;/strong&gt;しまいます。&lt;span style="color: #ff0000;"&gt;設問を読み、自分が解ける問題か否かを見極め、解けると判断した問題を確実に正解していく&lt;/span&gt;ことが必要です。そのため、様々なパターンの問題を解いて、&lt;span style="color: #0000ff;"&gt;自分が確実に解ける問題を見極める力&lt;/span&gt;を身に着ける必要があります。&lt;/p&gt;
&lt;h4&gt;文章題&lt;/h4&gt;
&lt;p&gt;文章題は、図などに表すことができる問題は&lt;strong&gt;図や自分の分かりやすい形&lt;/strong&gt;に表したり、文章を読みながら必要な数字を書き出したりしてみましょう。書き出すことで自分が何を求めるべきなのか脳が整理されて分かりやすくなります。文章題は文章の理解ができなければ問題を解くことができません。過去問に出てくる言葉で分からない言葉やあいまいな単位がある場合は、きちんと覚えましょう。&lt;span style="color: #0000ff;"&gt;&lt;strong&gt;条件&lt;/strong&gt;&lt;/span&gt;などが提示されている場合は、&lt;strong&gt;一見難問に見えても書き出すことで理解が進むこともあります&lt;/strong&gt;。文章が図式化されると文章だけではわかりにくかったことも理解できることもあります。&lt;span style="color: #0000ff;"&gt;図式した上でその図が合っているか文章を読んでチェック&lt;/span&gt;しましょう。&lt;/p&gt;
&lt;h4&gt;角度を求める問題&lt;/h4&gt;
&lt;p&gt;図がある場合は&lt;span style="color: #0000ff;"&gt;分かる角度を書き込みましょう&lt;/span&gt;。定理や公式を覚えていれば解ける問題がほとんどです。ただ覚えるだけではなくきちんと使い方を理解して、使う公式を正確に見極めて解きましょう。&lt;/p&gt;
&lt;h4&gt;図形&lt;/h4&gt;
&lt;p&gt;図形は&lt;span style="color: #0000ff;"&gt;さまざまな角度から見る&lt;/span&gt;という意識を持ちましょう。一方向から図形を眺めるだけでは解けない難問も中学入試では出題されます。&lt;strong&gt;延長線&lt;/strong&gt;を引いたり、&lt;span style="color: #0000ff;"&gt;必要な図形を抜き出してみる&lt;/span&gt;と問題が解きやすくなります。図形の難問の場合は、&lt;strong&gt;どう考えてもわからない問題&lt;/strong&gt;も存在します。解説を読んでも理解できないこともあるでしょう。分からないと思ったら考えすぎないようにして、&lt;span style="color: #ff0000;"&gt;確実に解ける問題を増やしていく&lt;/span&gt;ことに重きを置きましょう。&lt;/p&gt;
&lt;h4&gt;まとめ&lt;/h4&gt;
&lt;p&gt;もちろん、難問を解けるようにしっかりと理解して、ひとつの問題に対する正答率を上げるということも大切なことではあります。しかし、中学入試の算数の過去問を解く際は、&lt;strong&gt;中学入試の本番を想定し、確実に解ける問題を正解し、全体の正答率を上げ&lt;/strong&gt;た方が合格に近づくことができます。「&lt;span style="color: #ff0000;"&gt;解く順番を見極め&lt;/span&gt;」「&lt;span style="color: #ff0000;"&gt;確実に取れる問題を確実に解く&lt;/span&gt;」練習として、過去問演習を有意義に行いましょう。&lt;/p&gt;
&lt;h4&gt;当塾での取り組み&lt;/h4&gt;
&lt;p&gt;当塾では完全個別の１対１の授業で、完全オーダーメイドの授業を行ってまいります。当塾の授業の独自のシステムついては&lt;strong&gt;&lt;a href="https://natsui-sansu-juku.com/column/kokogachigau/" target="_blank" rel="noopener noreferrer"&gt;夏井算数塾・個別指導はココが違う！&lt;/a&gt;&lt;/strong&gt;をご覧ください。また、教室での授業と同様の授業を&lt;a href="https://natsui-sansu-juku.com/kobetsu_online/" target="_blank" rel="noopener noreferrer"&gt;&lt;strong&gt;オンライン&lt;/strong&gt;&lt;/a&gt;でも受講可能です。通塾の必要がなく、全国どこからでも勉強しなれた環境で受講可能で、勉強だけに集中して取り組むことができます。詳細は&lt;strong&gt;&lt;a href="https://natsui-sansu-juku.com/column/withyou/" target="_blank" rel="noopener noreferrer"&gt;今までにない、”業界初”のオンライン算数個別指導「ウィズ・ユー」&lt;/a&gt;&lt;/strong&gt;をご覧ください。&lt;/p&gt;
&lt;p&gt;&amp;nbsp;&lt;/p&gt;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nanmon%2F&amp;amp;t=%E4%B8%AD%E5%AD%A6%E6%A0%A1%E5%85%A5%E8%A9%A6%E3%81%AE%E9%81%8E%E5%8E%BB%E5%95%8F%E3%81%AB%E7%99%BB%E5%A0%B4%E3%81%99%E3%82%8B%E3%80%8C%E9%9B%A3%E5%95%8F%E3%80%8D%E3%81%AE%E5%8F%96%E3%82%8A%E6%89%B1%E3%81%84%E6%96%B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nanmon%2F&amp;amp;text=%E4%B8%AD%E5%AD%A6%E6%A0%A1%E5%85%A5%E8%A9%A6%E3%81%AE%E9%81%8E%E5%8E%BB%E5%95%8F%E3%81%AB%E7%99%BB%E5%A0%B4%E3%81%99%E3%82%8B%E3%80%8C%E9%9B%A3%E5%95%8F%E3%80%8D%E3%81%AE%E5%8F%96%E3%82%8A%E6%89%B1%E3%81%84%E6%96%B9%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6%A0%A1%E5%85%A5%E8%A9%A6%E3%81%AE%E9%81%8E%E5%8E%BB%E5%95%8F%E3%81%AB%E7%99%BB%E5%A0%B4%E3%81%99%E3%82%8B%E3%80%8C%E9%9B%A3%E5%95%8F%E3%80%8D%E3%81%AE%E5%8F%96%E3%82%8A%E6%89%B1%E3%81%84%E6%96%B9%20%7C%20%E4%B8%AD%E5%AD%A6%E5%8F%97%E9%A8%93%E5%B0%82%E9%96%80%E3%80%80%E5%A4%8F%E4%BA%95%E7%AE%97%E6%95%B0%E5%A1%BE%0Ahttps%3A%2F%2Fnatsui-sansu-juku.com%2Fcolumn%2Fnanmon%2F" target="_blank" &gt;&lt;span class="vk_icon_w_r_sns_bluesky icon_sns"&gt;&lt;/span&gt;&lt;span class="sns_txt"&gt;Bluesky&lt;/span&gt;&lt;/a&gt;&lt;/li&gt;&lt;li class="sb_hatena sb_icon"&gt;&lt;a class="sb_icon_inner" href="//b.hatena.ne.jp/add?mode=confirm&amp;url=https%3A%2F%2Fnatsui-sansu-juku.com%2Fcolumn%2Fnanmon%2F&amp;amp;title=%E4%B8%AD%E5%AD%A6%E6%A0%A1%E5%85%A5%E8%A9%A6%E3%81%AE%E9%81%8E%E5%8E%BB%E5%95%8F%E3%81%AB%E7%99%BB%E5%A0%B4%E3%81%99%E3%82%8B%E3%80%8C%E9%9B%A3%E5%95%8F%E3%80%8D%E3%81%AE%E5%8F%96%E3%82%8A%E6%89%B1%E3%81%84%E6%96%B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sb_icon_inner"data-clipboard-text="中学校入試の過去問に登場する「難問」の取り扱い方 | 中学受験専門　夏井算数塾 https://natsui-sansu-juku.com/column/nanmon/"&gt;&lt;span class="vk_icon_w_r_sns_copy icon_sns"&gt;&lt;i class="fas fa-copy"&gt;&lt;/i&gt;&lt;/span&gt;&lt;span class="sns_txt"&gt;Copy&lt;/span&gt;&lt;/button&gt;&lt;/li&gt;&lt;/ul&gt;&lt;/div&gt;&lt;!-- [ /.socialSet ] --&gt;			
------</t>
  </si>
  <si>
    <t>https://natsui-sansu-juku.com/column/q＆a（3）/</t>
  </si>
  <si>
    <t>以下のページは不自然なワードを使用しています。
これらを適切に自然な言葉に置き換えて下さい。
なお、本文の装飾や構造は絶対に変えないでください。
【対象ページURL】
https://natsui-sansu-juku.com/column/q＆a（3）/
【検出された不自然ワード】
（検出なし）
【本文】
------
&lt;p&gt;&lt;iframe title="YouTube video player" src="https://www.youtube.com/embed/Jrwuxsjc-oU?si=Apmoqwku1UYP9ZET" width="560" height="315" frameborder="0" allowfullscreen="allowfullscreen"&gt;&lt;span data-mce-type="bookmark" style="display: inline-block; width: 0px; overflow: hidden; line-height: 0;" class="mce_SELRES_start"&gt;&lt;/span&gt;&lt;/iframe&gt;&lt;/p&gt;
&lt;p&gt;中学受験を行う上で色んな疑問等々が出てくるかと思います。&lt;br /&gt;
それについてザクザクと答えていこうというコーナーになっております。&lt;br /&gt;
宜しくお願いいたします。&lt;/p&gt;
&lt;p&gt;中学受験の時期別の悩み（志望校・模試・過去問・伸び悩みなど）をまとめて整理した全体像は、&lt;a href="https://natsui-sansu-juku.com/column/hub-qa-jiki/"&gt;中学受験算数Q&amp;amp;A｜時期別の悩み整理（全体像はこちら）&lt;/a&gt;をご覧ください。&lt;/p&gt;
&lt;h2&gt;公開模試は9月から受けた方がいいですか？&lt;/h2&gt;
&lt;p data-start="26" data-end="172"&gt;この質問は、おそらく「9月以降、通っている塾以外の模試を受けた方がいいのか？」という内容に近いのではないかと思います。&lt;br data-start="85" data-end="88" /&gt;現在の実力を確認するために、通塾先の公開模試（マンスリー／組分けテストなど）だけでは機会が少ないのでは？と感じ、他塾の模試を追加で受けようと考えるケースはよくあります。&lt;/p&gt;
&lt;p data-start="174" data-end="200"&gt;しかし、&lt;strong data-start="178" data-end="200"&gt;基本的に強くおすすめはしていません。&lt;/strong&gt;&lt;/p&gt;
&lt;p data-start="202" data-end="318"&gt;理由は、模試ごとに &lt;strong data-start="212" data-end="235"&gt;問題の“個性”や出題傾向が大きく異なる&lt;/strong&gt; からです。&lt;br data-start="241" data-end="244" /&gt;A塾の模試では頻出の形式が、B塾では全く出ない。その逆もあります。また、A・Bどちらにもない形式がC塾だけに出る、といったケースも珍しくありません。&lt;/p&gt;
&lt;p data-start="320" data-end="442"&gt;実際の入試で、&lt;strong data-start="327" data-end="354"&gt;過去問を一切解かずに受験会場へ向かう人がいない&lt;/strong&gt; のと同じで、模試も傾向を知らずに受けると結果が出にくく、不安だけが増えてしまうことが多いのです。もし受けるなら、&lt;strong data-start="411" data-end="433"&gt;過去問を数年分見て形式を把握してから&lt;/strong&gt; にしてください。&lt;/p&gt;
&lt;p data-start="444" data-end="539"&gt;さらに、9〜10月以降は&lt;strong data-start="456" data-end="479"&gt;志望校の過去問演習が本格的に始まる時期&lt;/strong&gt;でもあります。&lt;br data-start="486" data-end="489" /&gt;この時期は「より多く模試を受けること」よりも、&lt;strong data-start="512" data-end="539"&gt;志望校対策に時間を使った方が成果に直結します。&lt;/strong&gt;&lt;/p&gt;
&lt;p data-start="541" data-end="549"&gt;結論としては――&lt;/p&gt;
&lt;blockquote data-start="551" data-end="611"&gt;
&lt;p data-start="553" data-end="611"&gt;&lt;strong data-start="553" data-end="575"&gt;他塾模試は基本的におすすめしません。&lt;/strong&gt;&lt;br data-start="575" data-end="578" /&gt;模試より、志望校の過去問に時間を投資した方が合格に近づきます。&lt;/p&gt;
&lt;/blockquote&gt;
&lt;h2&gt;公開模試はどこを受けた方がいいですか？という事になります。&lt;/h2&gt;
&lt;p&gt;これは言い方がちょっと難しい所ではありますが、&lt;span style="color: #ff0000;"&gt;一番行きたい学校の受験生が多そうな所を受ける&lt;/span&gt;というのがまず鉄則になるかと思います。&lt;br /&gt;
例えば、もの凄く難易度の高い学校を目指しているのにもの凄い簡単な模擬試験を受けても結果ってよく分からない訳です。&lt;br /&gt;
要は、&lt;strong&gt;同じ土俵で比べられる生徒さんがそんなに多くないから&lt;/strong&gt;という事になります。&lt;br /&gt;
もちろんどの模試でもこれぐらいの成績があればこれぐらいの学校には合格出来ますよ、といういわゆる合格可能性というものを判定する事は可能ですが、より精度が高いものという事を考えると、やっぱりそれは同条件、同じような、似たような成績をもった生徒さんがたくさん受験しているものという事になるかなと思います。&lt;br /&gt;
学校によってはその学校の専用の模擬試験が当然あったりします。&lt;br /&gt;
開成オープンみたいなものです。&lt;br /&gt;
というものもありますので、そういったものを受験しながらどういった結果が出るか、どれぐらいの問題が解けるか、他の生徒さんは同じような問題をどれぐらい解けているんだろうかという事が分かるという形になるので、そういったものを受験されるのも当然あるかと思います。&lt;br /&gt;
ですが、当たり前ですが&lt;span style="color: #0000ff;"&gt;レベルに合ったものをちゃんと受験する&lt;/span&gt;という事は結構徹底して欲しいなと思います。&lt;br /&gt;
その意味でも先ほど申し上げた通りで、全然別の所を一回試しに受けてみようというのはあまりお勧めしません。&lt;br /&gt;
レベルが違う、そもそも傾向も違うからという所がその回答になるかなと思っています。&lt;/p&gt;
&lt;h2&gt;伸び悩んでいる子供はどうしたらいい？&lt;/h2&gt;
&lt;p&gt;生徒さん、中学受験生は何万人もいる訳で、その中でもちろんスンスンと伸びていく生徒さんもいれば、そうじゃない生徒さんもちろんやっぱりいらっしゃいます。&lt;br /&gt;
伸びるといっても、目標設定がこの辺だという事になった時に、この辺までちゃんとこれる生徒さんもそんなに多くない訳です。&lt;br /&gt;
競争ですからそれは仕方がない部分があるんだという事になります。&lt;br /&gt;
これは色んな生徒さんを拝見していて全体的な傾向として感じる所でありますが、伸び悩んでいる生徒さんに共通している事が、基本的に僕、私はこれだけ頑張っているのに全然成績が上がらないという気持ちになってしまっている事が結構多いです。&lt;br /&gt;
要は、モチベーションに関わる勢いで出来ないなと思い込んでしまうという所はあるんじゃないかなと思います。&lt;br /&gt;
それに対する回答としてはおそらく二つあると思います。&lt;br /&gt;
一つ目が、&lt;span style="color: #0000ff;"&gt;そもそも本当に一生懸命やっているのか？&lt;/span&gt;&lt;br /&gt;
言い方が難しいですが、&lt;strong&gt;相対的に頑張っているのかどうか&lt;/strong&gt;という所は結構でかいかなと思います。&lt;br /&gt;
要は、A君の一生懸命勉強したとB君の一生懸命勉強した、は意外とレベルが違かったりするという事が多かったりします。&lt;br /&gt;
例えば、計算テキストがあって、この計算テキスト1ヶ月をやるんだよと決められていても、これを1週で済ます生徒さん、2週で済ます生徒さん、3週頑張ってやる生徒さん、当然やっている内容が違います。&lt;br /&gt;
やっている分量も違いますので、出てくる結果も相当違うんですが、計算テストやってる？と聞いたら計算テストはやっていると全員答えます。&lt;br /&gt;
その粒度の違いというものの積み重ねが最終的な結果に影響を及ぼす事は結構多いんじゃないかなと思います。&lt;br /&gt;
なので、どの程度までやったらいいのかという事はちゃんともう一回見極めて考えてもらった方がいいんじゃないかと思います。&lt;br /&gt;
実は&lt;span style="color: #ff0000;"&gt;もうちょっと頑張れる事があるんじゃないか？&lt;/span&gt;と所を考えるという所になります。&lt;br /&gt;
あと一方で、&lt;strong&gt;考え過ぎてどうしても飲み悩んでしまう&lt;/strong&gt;という事になります。&lt;br /&gt;
これもよく現場というか、授業をしている中でよく遭遇しますが、凄い頑張っているんだけど一切成績が伸びない、停滞していると言われる方が結構いらっしゃいます。&lt;br /&gt;
ですが、&lt;span style="color: #ff6600;"&gt;これは停滞じゃないんです。&lt;/span&gt;&lt;br /&gt;
全員が進化していく中でそのスピード感が若干違うというだけの話なんです。&lt;br /&gt;
ですので、伸び悩んでいる、要は、何も進んでないんだと考えてしまいがちですが、そもそも学習項目1個1個をちゃんと吸収してある程度勉強出来ている状態ではあると思いますので、そのスピード感をどうするか、という事を考えなきゃいけないっていう所になります。&lt;br /&gt;
なので、&lt;strong&gt;伸び悩んでいる＝止まっている訳ではない&lt;/strong&gt;んだ、という事も強く理解して欲しいなと思います。&lt;/p&gt;
&lt;p&gt;&lt;iframe title="YouTube video player" src="https://www.youtube.com/embed/DEu-hiPFzj0?si=0yqC8GRsauiKI6au" width="560" height="315" frameborder="0" allowfullscreen="allowfullscreen"&gt;&lt;/iframe&gt;&lt;/p&gt;
&lt;h2&gt;進学塾に通わせるべきですか？&lt;/h2&gt;
&lt;p&gt;難しい質問ですね。&lt;br /&gt;
当塾も進学塾では一応あります。&lt;br /&gt;
この質問の意図としては、おそらく通常のいわゆる補習塾というんですかね、受験を想定しないような塾に通われている中で、そこからでも受験が出来るのか。&lt;br /&gt;
あとは受験しようと思ったタイミングでそこから進学塾に移っていく事が出来るのかどうか、という所になるのかなと思います。&lt;br /&gt;
これは結構大変な部分と大変じゃない部分というのはおそらくあると思います。&lt;br /&gt;
もちろん中学受験を考えてあげると、算数で言うならば小学校4年生から2年半カリキュラムが組まれているという状態になっています。&lt;br /&gt;
なので、これにまずキャッチアップする、追いついていくという必要性はどうしても出てきます。&lt;br /&gt;
大体イメージで言いますと、小学校4年生のタイミングで多分1.5年分ぐらい普通の小学校のカリキュラムよりは進んでいる感じになります。&lt;br /&gt;
なので、それを考えていくと中々そこから&lt;span style="color: #0000ff;"&gt;追いつくという事は大変になるかな&lt;/span&gt;という話ではあるかと思います。&lt;br /&gt;
ですが、&lt;span style="color: #ff0000;"&gt;ポイントを押さえていけばそんなに量が多いという訳ではないので&lt;/span&gt;、という事は言えるのではないかなと思います。&lt;br /&gt;
そういった中でどのタイミングで受験するという事を決心するのか、決心するのであれば&lt;strong&gt;どういった方向性で受験というのを行っていくのか&lt;/strong&gt;という事を考えながらタイミングを見計らって頂ければいいかなと思っております。&lt;/p&gt;
&lt;h2&gt;低学年から受験に備えてやるべき事は？&lt;/h2&gt;
&lt;p&gt;これもよく言われる話ではあるかと思います。&lt;br /&gt;
一般的ではありますが、例えば小学校4年生から受験勉強を始めるという時に、もちろん4年生用、5年生用、6年生用のテキスト、6年生のテキストが当然圧倒的に一番多いですが、5年生、4年生用のテキストというものも世の中には沢山あったりします。&lt;br /&gt;
ただ、逆に&lt;span style="color: #0000ff;"&gt;3年生用、2年生用、1年生用のテキストはそんなに量が多くないんです。&lt;/span&gt;&lt;br /&gt;
何冊かその候補があって、その中からレベル別に応じて色んな問題を解いて、色んな学習をしていって欲しいという事になるという事になりますが、どちらかと言うとカリキュラムは先取りして勉強するというよりは、&lt;strong&gt;その段階で出来る事の深みをもうちょっと増やして欲しい&lt;/strong&gt;というのが最終的な結果から考えられるべき所ではないかなと思います。&lt;br /&gt;
例えば、足し算、引き算、掛け算、低学年だから割り算も一応含めたあたりの基本的な計算というものがありますが、それが解けるという事とスピーディに解けるという事の違いが結構あるかと思います。&lt;br /&gt;
結局その受験というか、そのテストにあたるものは基本的には制限時間が設けられていて、例えば入試であれば50分という制限時間が設定されています。&lt;br /&gt;
計算テストだったら10分ぐらいの制限時間が設定されています。&lt;br /&gt;
この制限時間の中でどれだけ解けるのかという事をちゃんとやっていかなければいけないとなった時に、ゆっくり丁寧にやって答えを出すという事ももちろん大事ですが、より重視されるべきはそれがちゃんと&lt;span style="color: #ff0000;"&gt;スピーディに正解出来るかどうか&lt;/span&gt;という所もあるかなと思います。&lt;br /&gt;
なので、何か色んな内容の事をたくさん勉強して欲しいというよりは、&lt;span style="color: #ff0000;"&gt;そのスピード感というものが養えていく&lt;/span&gt;といいんじゃないかなと思います。&lt;br /&gt;
というのがまず一つ目の回答になるかと思います。&lt;br /&gt;
それからよく言われるのが、色んな経験を積んでいた方がいいんじゃなかろうかという事で、特質するものがあるとするならば、&lt;strong&gt;色んな文章を読めている事、そして、例えばいろんな図形に対する認識が出来ている事です。&lt;/strong&gt;&lt;br /&gt;
立体図形なんかでよく言われる話ですが、立体図形は空間認知能力が弱いせいで立体図形の問題が全く解けない、歯が立たないというケースは結構多いんじゃないかなと思います。&lt;br /&gt;
最終的に受験になったタイミングでは空間認識能力云々、優位以前に解き方というものが存在するので、それに従っていれば答えが出るという問題が比較的多い訳ですが、でも能力があるに越した事はないかなと思います。&lt;br /&gt;
なので、そういった教材なりなんなりを使いながらそういった色んな能力を高めていくという事をやって頂ければいいんじゃないかなと思います。&lt;br /&gt;
ちょっと話がごちゃごちゃになったんですが、ひとまとめにしますと、要は、先取りをするかどうかでいうと、&lt;span style="color: #ff0000;"&gt;先取りをしない方がいい&lt;/span&gt;かなと思います、というような所になるのではないでしょうか。&lt;/p&gt;
&lt;h2&gt;通信教育でも大丈夫か？&lt;/h2&gt;
&lt;p&gt;色んな通信教育で中学受験のカリキュラムを勉強出来るというサービスは近年そこそこの数があるんじゃないかなと思います。&lt;br /&gt;
当塾でも&lt;a href="https://natsui-sansu-juku.com/kobetsu_online/"&gt;オンライン指導&lt;/a&gt;という形で通信教育というかどうかはちょっとさておきという所ではありますが、そういった形で通塾されなくても勉強を進める事が出来るという所は多いかと思います。&lt;br /&gt;
大丈夫かという質問についてはもちろんケースバイケース様々あったりしますが、&lt;span style="color: #ff0000;"&gt;この教材というものをどうやってうまい事使うのか&lt;/span&gt;という事が結構大事になってくるかなと思います。&lt;br /&gt;
要は、なんとなく毎月毎月送られてくるものをなんとなく毎月毎月解いて、それで毎月毎月なんかテストらしきものを受けてなんか結果が出た出なかったみたいな事を毎月毎月繰り返す。&lt;br /&gt;
それだけでやっていくと多分なんとなくどっかで追い付かなくなってくるというか、気が付いたらちんぷんかんぷんの内容を勉強しているんだけどよく分からんなこの話、という事が増えてくるんじゃないかなと思います。&lt;br /&gt;
どこかで、どこかのタイミングまでにこの内容はちゃんと勉強しておかなければいけないという事をちゃんと決めておいてもらって、それを目標にしてちゃんと勉強していく。&lt;br /&gt;
要は、通塾される場合と通信教育の大きな違いというのは、どうしても他の生徒さん、いわゆる&lt;span style="color: #0000ff;"&gt;同級生たちがどれぐらい勉強しているか&lt;/span&gt;というのが見えづらいという所が一番大きな点かなと思います。&lt;br /&gt;
なので、そういった点、要は、&lt;strong&gt;自分自身と戦う&lt;/strong&gt;という形になりますので、目標とかいわゆるここまでにこれをやるという事はちゃんとしっかり決めてやっていくのであれば特に問題なく勉強は進められるんじゃないかなと思います。&lt;/p&gt;
&lt;h2&gt;合格実績のよい塾に変えた方がいいですか？&lt;/h2&gt;
&lt;p&gt;これもよく聞かれる質問です。&lt;br /&gt;
先ほど模擬試験の話でも似たような話をしたのかも知れませんが、当然ながら同じ志望校に対してたくさん合格している塾の方がいいに決まっているというのは確かにそうです。&lt;br /&gt;
ですが、&lt;strong&gt;それだけが大事かというと別にそういう訳でもないです。&lt;/strong&gt;&lt;br /&gt;
要は、今の話は基本的には同じような環境で勉強する事が出来るよ、というメリットについてはいいだろうという話になる訳ですが、その生徒さん生徒さんによって課題感は大分違う訳です。&lt;br /&gt;
例えば、どこかの単元が凄い苦手というケースの何とかなきゃいけないという生徒さんもいる一方で、全般的に例えば凄いミスが多いなとか、凄い計算を間違うな、とかいう生徒さんもやっぱりいらっしゃる訳です。&lt;br /&gt;
そういった中で、それに対する個別個別に対するフォローというのが出来ていくのかどうかというのは塾さんによってだいぶ変わってくるんじゃないかなと思います。&lt;br /&gt;
なので、そこら辺を見極めた上で考えておいてもらった方がいいかなと思います。&lt;br /&gt;
結局はどういう感じで塾というか授業というか、というのを受けられるのかなという事が一番大事ではありますので、&lt;span style="color: #ff0000;"&gt;実績だけが全てではない&lt;/span&gt;かなという事はご認識頂けるといいとは思います。&lt;/p&gt;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q%25ef%25bc%2586a%25ef%25bc%25883%25ef%25bc%2589%2F&amp;amp;t=%E4%B8%AD%E5%AD%A6%E5%8F%97%E9%A8%93Q%EF%BC%86A%EF%BC%883%EF%BC%89%EF%BD%9E%E6%A8%A1%E8%A9%A6%E3%81%AE%E6%B4%BB%E7%94%A8%E6%B3%95%E3%81%A8%E4%BC%B8%E3%81%B3%E6%82%A9%E3%81%BF%E3%81%AE%E8%A7%A3%E6%B6%88%E6%B3%95%EF%BD%9E%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q%25ef%25bc%2586a%25ef%25bc%25883%25ef%25bc%2589%2F&amp;amp;text=%E4%B8%AD%E5%AD%A6%E5%8F%97%E9%A8%93Q%EF%BC%86A%EF%BC%883%EF%BC%89%EF%BD%9E%E6%A8%A1%E8%A9%A6%E3%81%AE%E6%B4%BB%E7%94%A8%E6%B3%95%E3%81%A8%E4%BC%B8%E3%81%B3%E6%82%A9%E3%81%BF%E3%81%AE%E8%A7%A3%E6%B6%88%E6%B3%95%EF%BD%9E%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Q%EF%BC%86A%EF%BC%883%EF%BC%89%EF%BD%9E%E6%A8%A1%E8%A9%A6%E3%81%AE%E6%B4%BB%E7%94%A8%E6%B3%95%E3%81%A8%E4%BC%B8%E3%81%B3%E6%82%A9%E3%81%BF%E3%81%AE%E8%A7%A3%E6%B6%88%E6%B3%95%EF%BD%9E%20%7C%20%E4%B8%AD%E5%AD%A6%E5%8F%97%E9%A8%93%E5%B0%82%E9%96%80%E3%80%80%E5%A4%8F%E4%BA%95%E7%AE%97%E6%95%B0%E5%A1%BE%0Ahttps%3A%2F%2Fnatsui-sansu-juku.com%2Fcolumn%2Fq%25ef%25bc%2586a%25ef%25bc%25883%25ef%25bc%2589%2F" target="_blank" &gt;&lt;span class="vk_icon_w_r_sns_bluesky icon_sns"&gt;&lt;/span&gt;&lt;span class="sns_txt"&gt;Bluesky&lt;/span&gt;&lt;/a&gt;&lt;/li&gt;&lt;li class="sb_hatena sb_icon"&gt;&lt;a class="sb_icon_inner" href="//b.hatena.ne.jp/add?mode=confirm&amp;url=https%3A%2F%2Fnatsui-sansu-juku.com%2Fcolumn%2Fq%25ef%25bc%2586a%25ef%25bc%25883%25ef%25bc%2589%2F&amp;amp;title=%E4%B8%AD%E5%AD%A6%E5%8F%97%E9%A8%93Q%EF%BC%86A%EF%BC%883%EF%BC%89%EF%BD%9E%E6%A8%A1%E8%A9%A6%E3%81%AE%E6%B4%BB%E7%94%A8%E6%B3%95%E3%81%A8%E4%BC%B8%E3%81%B3%E6%82%A9%E3%81%BF%E3%81%AE%E8%A7%A3%E6%B6%88%E6%B3%95%EF%BD%9E%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sb_icon_inner"data-clipboard-text="中学受験Q＆A（3）～模試の活用法と伸び悩みの解消法～ | 中学受験専門　夏井算数塾 https://natsui-sansu-juku.com/column/q%ef%bc%86a%ef%bc%883%ef%bc%89/"&gt;&lt;span class="vk_icon_w_r_sns_copy icon_sns"&gt;&lt;i class="fas fa-copy"&gt;&lt;/i&gt;&lt;/span&gt;&lt;span class="sns_txt"&gt;Copy&lt;/span&gt;&lt;/button&gt;&lt;/li&gt;&lt;/ul&gt;&lt;/div&gt;&lt;!-- [ /.socialSet ] --&gt;			
------</t>
  </si>
  <si>
    <t>https://natsui-sansu-juku.com/column/qa4/</t>
  </si>
  <si>
    <t>以下のページは不自然なワードを使用しています。
これらを適切に自然な言葉に置き換えて下さい。
なお、本文の装飾や構造は絶対に変えないでください。
【対象ページURL】
https://natsui-sansu-juku.com/column/qa4/
【検出された不自然ワード】
（検出なし）
【本文】
------
&lt;p&gt;&lt;iframe title="YouTube video player" src="https://www.youtube.com/embed/piIuFdOMbwg?si=Z-BOGsCppOd5grtg"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&lt;h2&gt;受験校選び：併願校の考え方と通学&lt;/h2&gt;
&lt;h3&gt;併願校とは：受験校との違いと通学優先&lt;/h3&gt;
&lt;p data-start="26" data-end="175"&gt;併願校といっても、「受験はするけれど、合格しても通うつもりはない学校」が混ざっているケースがあります。では、受験校と併願校は何が違うのでしょうか。中学受験が終われば、わずか2か月後には入学し、その学校で中学校生活が始まります。だからこそ &lt;strong data-start="145" data-end="171"&gt;実際に通える範囲で学校を選ぶことが非常に重要&lt;/strong&gt; です。&lt;/p&gt;
&lt;p data-start="177" data-end="311"&gt;数字だけを見て「偏差値的に入れるから大丈夫」「少し遠いけどなんとかなるだろう」と決めてしまうと、入学後に長時間通学を続けることになります。1年だけならまだしも、最長6年間、毎日長距離通学となると、時間的なロスや体力面の負担が大きくなり、思わぬ影響が出ることもあります。&lt;/p&gt;
&lt;p data-start="313" data-end="390" data-is-last-node="" data-is-only-node=""&gt;併願校を選ぶ際は、偏差値や合格実績だけで判断するのではなく、&lt;strong data-start="343" data-end="379"&gt;通学時間や学校生活を実際にイメージしながら、天秤にかけて選ぶこと&lt;/strong&gt; が大切だと思います。&lt;/p&gt;
&lt;p&gt;中学受験の時期別の悩み（志望校・模試・過去問・伸び悩みなど）をまとめて整理した全体像は、&lt;a href="https://natsui-sansu-juku.com/column/hub-qa-jiki/"&gt;中学受験算数Q&amp;amp;A｜時期別の悩み整理（全体像はこちら）&lt;/a&gt;をご覧ください。&lt;/p&gt;
&lt;h3&gt;併願校を決めるときに確認したいこと&lt;/h3&gt;
&lt;h2&gt;模試：結果の受け止め方と見直し&lt;/h2&gt;
&lt;h3&gt;合不合判定テストの結果が悪いとき：受け止め方&lt;/h3&gt;
&lt;p&gt;困りますね。&lt;br /&gt;
なんですが、これも模擬試験の話の中でもちょっと共通して出てくる話ではありますが、この&lt;strong&gt;合不合判定テストで合否が直結するような学校とそうじゃない学校&lt;/strong&gt;というのは結構あったりします。&lt;br /&gt;
例えば算数の問題で言うと、おそらく何も測れないというのが正直な所です。&lt;br /&gt;
合不合で出てくるような問題よりももうちょっと別の切り口の問題というのを解いてみて、これが解けるかどうかという事を確かめた方がいいよね、という事もありますので、合不合で結果が悪かったからといって別に過去問で点数が取れないかというとそういう訳でもないというようなケースもたくさんありますし、その逆も然りです。&lt;br /&gt;
近年、合不合判定テストの内容が難しくなっていますので、この中でこの問題は別に解けなくても普通の問題が解けたら合格出来る学校はちゃんとあるという事になりますので、その結果が悪かったらもちろん見直しをして何が間違ったかというのはちょっと考えて欲しい所ではありますが、模擬試験の一つでもありますので、結構癖が強い試験でもあったりします。&lt;br /&gt;
なので、そういった事を踏まえながらどこまでをちゃんと見直しして、どこまでを勉強して、どこまでを自分の糧にするのかという事を考えながらやって頂ければいいかなと思います。&lt;br /&gt;
少なくとも数字を見てとか、合格可能性だけを見て、ああ、やばいとか、ああ、よかったと思わない方がいいかなと思っています。&lt;/p&gt;
&lt;h2&gt;算数のミス：減らし方の考え方&lt;/h2&gt;
&lt;h3&gt;うっかりミスは減らせる：2つの原因&lt;/h3&gt;
&lt;p&gt;これはもう毎年毎年話題になってくる所ではあります。&lt;br /&gt;
うっかりミス、もしくは&lt;span style="color: #ff6600;"&gt;ケアレスミス&lt;/span&gt;という名前で呼ばれる事が多いのかなという所です。&lt;br /&gt;
治るんですか？と言われれば&lt;span style="color: #ff0000;"&gt;治るんです。&lt;/span&gt;&lt;br /&gt;
例えば、幼稚園生の頃に出来なかった事が小学生になったら出来るようになる。&lt;br /&gt;
それはそういう事もたくさんあります。&lt;br /&gt;
ミスなく進める事もあるだろう。&lt;br /&gt;
子供と大人といっても子供の頃はなんかもの凄いたくさんミスしたけど大人になったらミスなくなったね、みたいな事は当然あります。&lt;br /&gt;
もちろん残り続ける事も当然あったりしますが、治せるのかという話ですが、これもお子さんの傾向によって2通り考えられるかな、という所です。&lt;br /&gt;
まず一つ目によくお話しするのが、基本的に&lt;span style="color: #ff0000;"&gt;受験に近付けば近付くほどミスというのは減る傾向にあります。&lt;/span&gt;&lt;br /&gt;
なぜなら、このテストで点数が取れなかった結果、結局志望校から遠ざかっているんだという事がより強く認識出来るからという事です。&lt;br /&gt;
要は、ミスに対してミスっちゃいけないんだ、とどれだけ真剣に思えるかによってミスの数は増減していくという事になります。&lt;br /&gt;
なので、だんだん受験が近付けば近付くほど本当にうっかりのミスというのは多少減っていくんじゃないかなと思います。&lt;br /&gt;
そこは、例えば3年生、4年生の段階でミスが多いんだけどどうしたらいいんですか？という時にはそういうお話をする事が多かったりします。&lt;br /&gt;
一方で、解いた様子を拝見すると、それはミスするよね、というケースも結構多いのも実情です。&lt;br /&gt;
例えば数字が色んな所に書いてあって、どの数字がどの答えになるのかという事が書いた本人にも当然分からないし、見ているこっちも分からないというケースも結構多かったりします。&lt;br /&gt;
ですので、&lt;span style="color: #0000ff;"&gt;ミスるべくしてミスっている&lt;/span&gt;っていう事もあるんだという事も意識のうちに入れておいて頂ければいいかなと思います。&lt;br /&gt;
ちゃんと問題用紙の中でもちゃんと書き方を整理して解いていくという事でそのミスというのは減る事もあるんだよ、という話になりますので、その2面から考えて頂けると必要なミスというのはなくなっていくんじゃないかなという事になります。&lt;/p&gt;
&lt;h2&gt;学習の配分：科目差が大きいとき&lt;/h2&gt;
&lt;h3&gt;科目間の差が大きいとき：時間配分から見直す&lt;/h3&gt;
&lt;p&gt;これもよくある話です。&lt;br /&gt;
例えば、国語だけが異常に出来ていて他の教科が大変だ、みたいな事になっている。&lt;br /&gt;
逆に算数しか出来ない。&lt;br /&gt;
他はもう本当にやばいんだ、というケースも多いんじゃないかなと思います。&lt;br /&gt;
あと最近多いなと思うのが、社会だけもの凄い出来るんだけど他の教科がなんか苦手でずっと続いているなというケースというのもあるかなと思います。&lt;br /&gt;
様々なケースがあるんですが、こういった場合にどうするのかという事ですが、あくまでも受験というのは&lt;strong&gt;限られた期間の中でなんとかする&lt;/strong&gt;という所ではありますので、あまりにも差が付く場合にはどうしても志望校にだいぶ影響してしまいますので、それぞれ苦手な教科というものを一体何が苦手なのかという事をちゃんと明らかにした上で対策を講じていくという必要があるかと思います。&lt;br /&gt;
ただ、この科目間格差が起きる時の一番多いパターンはどんなパターンかと言いますと、そもそも&lt;span style="color: #0000ff;"&gt;勉強時間の配分が非常に歪&lt;/span&gt;だったりする事が多かったりします。&lt;br /&gt;
算数は好きだからもの凄く勉強するんだけど他の教科は嫌いだから全く勉強しない。&lt;br /&gt;
それは成績も差が出るよね、というのは当たり前だという話になっているようなケースもそれなりに拝見はいたします。&lt;br /&gt;
なので、勉強時間の配分というのをきっちり決めておいてもらって、そして達成のレベルというものをちゃんと決めておいてもらって、このレベルで例えば80%くらい覚えましょうとか、70%くらいを理解しましょうとか、6割の問題を解けるようになりましょうとか、いうふうに決めておいた状態その時間の中で最大限勉強してもらうという事をやってもらう中でだんだんと科目間格差というのは減少はしていく傾向にはあるかなと思います。&lt;br /&gt;
ただ、完全にそれが均一化されるかというとおそらくされないと思います。&lt;br /&gt;
元々得意と不得意がありますからとっつきが悪いのととっつきがいい科目というのは当然ある訳です。&lt;br /&gt;
という事になりますが、ある程度のでこぼこは仕方がないと割り切ってもらうのも一つの方法ではあるかと思います。&lt;br /&gt;
ただ、このケースでよく拝見するのが、例えば他の教科が悪いけど算数だけはなんとかなっているな、とじゃあ算数だけは鍛えに鍛えて鍛えまくって算数だけで100点を取って他で50点ならなんとかなるんだ、と言う勉強のされ方をされる方がたまにいらっしゃいます。&lt;br /&gt;
ですが、これは結構リスクが多いので、本当はやめた方がいいかなと思います。&lt;br /&gt;
あるテストで、60点から70点にする努力と、70点から80点にする努力、80点から90点にする努力はだいぶ違うはずです。&lt;br /&gt;
要は、もの凄い細かい所まで考えてあげないと、8割9割の点数は取れないけど、大体の事が分かっていれば7割ぐらい取れるよ、みたいなテストは結構多かったりします。&lt;br /&gt;
要は、100点にならないように難易度を配分していますので、最後のラスト10%、上積みの10%くらいの問題は結構難しい問題が各学校出ています。&lt;br /&gt;
ですので、ここでなんとか100点を取ってというのは結構勉強量を増やさなきゃいけないしやる事も増えてしまうんだという事になります。&lt;br /&gt;
なので、&lt;span style="color: #ff0000;"&gt;得意を伸ばしさえすればいいんだという事にもならないんだ&lt;/span&gt;、という事はあらかじめ注意しておいて頂けるといいのかなと思います。&lt;/p&gt;
&lt;hr /&gt;
&lt;p&gt;&lt;iframe title="YouTube video player" src="https://www.youtube.com/embed/1-6XshOQT3Q?si=iJpZUUGyE2N25AdG" width="560" height="315" frameborder="0" allowfullscreen="allowfullscreen"&gt;&lt;/iframe&gt;&lt;/p&gt;
&lt;h2&gt;親子の運用：自分から動く力と現実的な目標&lt;/h2&gt;
&lt;h3&gt;主体性を育てる：親子の役割と現実的な目標&lt;/h3&gt;
&lt;p&gt;なんかうちの子は本当に自分からは絶対勉強しないんだというお話を聞く事は日々多かったりする訳です。&lt;br /&gt;
言い方は変になりますが、例えば、お父様お母様保護者の方が子供時代にどういう過ごし方をしたか。&lt;br /&gt;
もちろん主体性をもって勉強された方もそれなりにいらっしゃると思いますが、多くはそんなに自分から進んでちゃんと勉強して、という事が出来なかった方の方が多いんじゃないでしょうか？&lt;br /&gt;
かくいう私もそうです。&lt;br /&gt;
宿題なんて多分言われるまで絶対やらないし、意地でもやるかと思っていました。&lt;br /&gt;
という事になりますので、まずお子さんだけに主体性を求めるのは結構酷だよね、という話がまず1点あるのかなと思います。&lt;br /&gt;
あと、どこかでお話したかも知れませんが、中学受験は基本的に保護者の方と生徒さんの力関係が大体50%50%ぐらいがちょうどいいというお話があります。&lt;br /&gt;
親御さんの力だけでもないし、お子さんだけの力でもないというスタイルになります。&lt;br /&gt;
なので、主体性といっても全部奪ってしまうのもよくないし、かといって全部放任してしまうのもよくないというのがまず基本ラインにあるんだと思っておいて頂ければいいかなと思います。&lt;br /&gt;
その中で、お子さんの主体性、もちろんある程度は必要ですが、例えばよくあるのは、この間違ったテストで間違った問題を眺めて、一体自分に何が足りないのか考えてごらんっていうやつです。&lt;br /&gt;
多分ほぼ無理です。&lt;br /&gt;
そこから見て、じゃあどういう傾向があって、どういう事を注意すればこれからミスらなくなるのか、という事、間違えないようになるのかというのはおそらく受験生本人からは見えない事が多過ぎます。&lt;br /&gt;
なので、そういうのを主体制とは多分呼ばないですよね、という事になるかと思います。&lt;br /&gt;
ある程度の主体性というのはとりあえずまず自分から机に座るという事、あと、欲を言えば&lt;span style="color: #ff0000;"&gt;この単元が弱いからこの単元を勉強しなきゃいけないなと自分から思えるかどうか&lt;/span&gt;、これぐらいでおそらく十分じゃないかなと思います。&lt;br /&gt;
主体性をどれぐらい重視するのかという事と、どれほどの主体性を求めるのかという事には結構その限界ラインがあるんだよ、という事は理解しておいてもらえるといいかなと思っております。&lt;/p&gt;
&lt;h2&gt;家庭の関わり：計画との付き合い方&lt;/h2&gt;
&lt;h3&gt;父親の関わり方：計画が外れる前提で持つ&lt;/h3&gt;
&lt;p&gt;近年父親母親という所で役割が変わる、変わらないという話はあんまりしない事になっていますが、ここでいう父親という事で言いますと、例えばですが、中学受験の勉強を普段やられている&lt;strong&gt;お仕事に見立てて色んな事を計画されてしまう&lt;/strong&gt;というお父様、お母様もそうですね、保護者様にお会いする事はまあまああります。&lt;br /&gt;
要は、この時間掛けてここからここまで時間やって、これがちゃんと達成されるべき。&lt;br /&gt;
これが達成したら次これが達成されて、ここからやったら次これが出来て、という感じで計画通りに話を進めていって、最終的に志望校に合格するんだ、というプランニングを重視されているケースという事になる訳です。&lt;br /&gt;
これもケースバイケースでもちろんお子様によってはそれで上手い事いったというケースももちろんあります。&lt;br /&gt;
ですが、&lt;span style="color: #ff0000;"&gt;大体の場合その計画通りいかない&lt;/span&gt;というのは多い所ではあります。&lt;br /&gt;
お仕事でもそうですよね。&lt;br /&gt;
計画通りに全部進んでいくというそんなラッキーな事は中々ない訳です。&lt;br /&gt;
ですので、ある程度は何か起きるよね。&lt;br /&gt;
もちろんそこにバッファを用意してもらって、なんかあった時用の時間はこれだ、となりますがその進行具合というものがやっぱり読み切れません。&lt;br /&gt;
例えば、もの事を理解するというのはそのタイミングで出来る事と出来ない事はやっぱりあります。&lt;br /&gt;
例えば、つるかめ算という単元があった時につるかめ算は大体10個くらいの話がギュッてまとまった文章題ではあります。&lt;br /&gt;
つるかめ算の中には差のつるかめ算もあり、三つのつるかめ算もあり、比が決まっているつるかめ算とか様々なパターンがありますが、それを一気に勉強出来るかというとそういう訳ではなくて、最初は基本的なつるかめ算に慣れた状態で初めて次のつるかめ算の話が出来るという事もあります。&lt;br /&gt;
なので、その計画の切り方によっては結構無謀な計画を立ててしまっているケースもまあまああったりするんだ、という事になります。&lt;br /&gt;
ですので、計画というのはもちろん大事な訳で、我々はその計画、指導計画に基づいて授業をしていくという事は当然あったりしますが、これが&lt;span style="color: #0000ff;"&gt;出来るかも知れませんし出来ないかも知れない&lt;/span&gt;という事も考えながら勉強の計画は進めてもらえるといいのかなと思います。&lt;br /&gt;
あくまでも仕事とは種類が違います。&lt;br /&gt;
大人相手ではない、子供なんだからという所をちょっと認識しておいて頂けるとグッと楽になる瞬間もあるんじゃないかなとは思いますのでそこら変はご承知して頂けるといいかなと思っております。&lt;/p&gt;
&lt;h2&gt;声かけ：言わない方がよい言葉&lt;/h2&gt;
&lt;h3&gt;親が言わない方がよい言葉：「なんで出来ないの」&lt;/h3&gt;
&lt;p&gt;これは多分我々もそうですが、よく言うフレーズです。&lt;/p&gt;
&lt;h6&gt;&lt;strong&gt;「なんで出来ないの？」&lt;/strong&gt;&lt;/h6&gt;
&lt;p&gt;お子様の立場に立って考えてもらえば分かると思うんですが、なんで出来ないの？と言われても分かるかい！という話です。&lt;br /&gt;
よっぽど反抗精神旺盛なお子さんじゃない限り、自分で分かっているぐらいなら多分修正するんです。&lt;br /&gt;
そうじゃないから分かんないんです。&lt;br /&gt;
だから、我々もそうですし、保護者様にもそうですが、なんで出来ないの？という言葉だけは本当に言っちゃいけないという話はよくあるんじゃないかなと思います。&lt;br /&gt;
極力、なんで？というよりは&lt;span style="color: #ff0000;"&gt;そもそもどういう事があったかと深掘りする&lt;/span&gt;というのは必要にはなってきます。&lt;br /&gt;
どうやって、こんなふうにやったから結局この問題解けなかったんだね、という事を分析する事は問題ないですが、お叱りとしてなんで出来ないの？というのは非常に宜しくないという事は認識してあげるといいかなと思います。&lt;/p&gt;
&lt;h2&gt;塾選び：大手の特徴と見極めポイント&lt;/h2&gt;
&lt;h3&gt;大手進学塾の特徴：同じ教材・同じ進度の影響&lt;/h3&gt;
&lt;p&gt;大手進学塾といっても様々ありますので、色んな傾向がもちろんあったりするとは思います。&lt;br /&gt;
少なくとも大手の場合だと、色んなレベル帯の生徒さんがいるという事を前提としている塾さんがかなり多いです。&lt;br /&gt;
要は、もの凄く難しい学校を目指している方と、そうでもない一応それなりの学校を目指している方というのが同じ塾内にいて、ここからが大事ですが、&lt;span style="color: #0000ff;"&gt;基本的に同じカリキュラムに則って、同じテキストで勉強している&lt;/span&gt;というケースがあったりします。&lt;br /&gt;
そういうケースというかこれはほとんどにはなります。&lt;br /&gt;
もちろん範囲の中で、例えば一番上のクラスだと10ページ勉強して欲しいけれども一番下のクラスだったら5ページぐらいでいいよ、という形でやっている所もあります。&lt;br /&gt;
これ当然の話ですが、各レベル帯、各状況に応じて練習しなきゃいけない問題は結構変わります。&lt;br /&gt;
例えば、その10ページと5ページと差がついている中でいうと、5ページの分量は結構少ないんです。&lt;br /&gt;
何題かペラペラって宿題をやったら宿題終わった、ラッキー、やったー、終わり、という形で勉強が終わってしまう。&lt;br /&gt;
それ以上追加される問題もないのでそれ以上勉強しません。&lt;br /&gt;
となるとどうなるかといいますと、そもそも練習量が足りていないので、この問題、1から5ページ分、5ページ分の問題も結局1週間経ったら解けなくなっているというケースが結構多いかなと思います。&lt;br /&gt;
もちろんそれは分からないでもないですが、&lt;span style="color: #ff0000;"&gt;やっぱり練習量というのは結構大事です。&lt;/span&gt;&lt;br /&gt;
そして、継続して勉強するという事はやっぱり大事なので、特徴といいますか気を付けて頂きたい所として、&lt;strong&gt;ちゃんと適切な学習量を提示出来るかどうか&lt;/strong&gt;という所が結構効いてくる所ではないかなと思います。&lt;br /&gt;
なので、そんな観点で通塾される塾を選んで頂くのも一つなのかなと思っております。&lt;/p&gt;
&lt;h3&gt;良い塾の見分け方：学習量と現状把握&lt;/h3&gt;
&lt;p&gt;当塾のような個別指導塾であれば、良い塾とは？というのはおそらく&lt;span style="color: #ff0000;"&gt;&lt;strong&gt;ちゃんと現状を的確に判断して現状に対する対策というのを的確に打つ事が出来る&lt;/strong&gt;&lt;/span&gt;という所が最たる所です。&lt;br /&gt;
おそらくこれ以外に何もないと私は思っています、そういう所になるかと思います。&lt;br /&gt;
それが例えば集団授業、もうちょっと大きな塾になった時にどういう所になるのかなという所ですが、これもやはりいろんなバリエーションをちゃんと用意出来ているかどうかという話しです。&lt;br /&gt;
外から見づらい所もあったりします。&lt;br /&gt;
もちろん全クラスあるから全クラスちゃんと面倒を見ますよ、という話はもちろん皆さんする訳です。&lt;br /&gt;
本当は上位帯の方に手厚くて、上位帯じゃない方は結構手を抜いているなと感じる塾もまあまあありますが、そんな事を例えば説明会で説明する事はない訳です。&lt;br /&gt;
ですので、実際に出てくるものを見て頂きながら、ひょっとしたらこれ面倒見悪くない？と感じてもらうというような所があるんじゃないかなと思います。&lt;br /&gt;
ご質問されれば一応私も回答は出来ますので何かあればご質問頂ければいいかと思いますが、そんな感じで塾さんによってもちろんカラーリングというのはありますが、その適切な勉強量をちゃんと提示出来るかどうかというのが結構大事な所ではないかなと思います。&lt;br /&gt;
特に大手の塾になればなるほどそうではないかと思っている次第です。&lt;/p&gt;
&lt;h2&gt;受験の意味：失うより得るに目を向ける&lt;/h2&gt;
&lt;h3&gt;中学受験と高校受験：失うより得るに目を向ける&lt;/h3&gt;
&lt;p&gt;失うのかね？という話ではありますが、もちろんある程度の時間は使って勉強していきます。&lt;br /&gt;
そして受験に対しての成果として成功失敗という言い方はあまり好きではないですが、そう言うとするならば、使った時間というのがひょっとしたら無駄に感じる時もあるんじゃないかと思います。&lt;br /&gt;
どちらの受験にしても、結局勉強はしなきゃいけないし、勉強した事によってもちろん内容が得られたか得られなかった所も当然ありますが、おそらくそれよりも大事なのは勉強する事によって&lt;span style="color: #0000ff;"&gt;知らなかった知識を知るというプロセスを知る&lt;/span&gt;事があります。&lt;br /&gt;
ちょっと言い方変になりますが、勉強の仕方を身に付けていくという意味でおそらくどちらの受験にも得るものもそれなりに多いんじゃないかなと思っています。&lt;br /&gt;
あとは受験した結果行った学校でまた得られるものもあるとは思いますし、という事になりますのでこの質問とはちょっと外れるかもしれませんが、&lt;span style="color: #0000ff;"&gt;失うものを考えるよりは得るもの考えた方がいいんじゃないかな&lt;/span&gt;と個人的には思っている所ではあります。&lt;/p&gt;
&lt;p&gt;という訳で、今回はこんな所になります。他にも色んなご質問がありましたら順番にお答えしていこうと思いますので、宜しくお願いいたします。&lt;/p&gt;
&lt;div style="border: 1px solid rgba(22,163,74,.25); background: rgba(22,163,74,.06); border-radius: 14px; padding: 14px 14px; margin: 18px 0;"&gt;
&lt;div style="margin: 0 0 6px; font-weight: 900; color: #111827; font-size: 1.05rem; line-height: 1.4;"&gt;外部の力を使うべきか悩んでいる方へ&lt;/div&gt;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href="https://natsui-sansu-juku.com/column/kobetsu_mayoi_judge/"&gt;判断材料を見る&lt;/a&gt;&lt;br /&gt;
&lt;a style="display: inline-flex; align-items: center; justify-content: center; text-decoration: none; font-weight: 900; border-radius: 12px; padding: 10px 12px; background: #ffffff; color: #0f7a35; border: 1px solid rgba(22,163,74,.55);" href="https://natsui-sansu-juku.com/inquiry/"&gt;相談する&lt;/a&gt;&lt;/div&gt;
&lt;/div&gt;
&lt;section class="veu_cta" id="veu_cta-31446"&gt;&lt;h1 class="cta_title"&gt;当塾のご紹介&lt;/h1&gt;&lt;div class="cta_body"&gt;&lt;div class="cta_body_image cta_body_image_right"&gt;&lt;a href="https://natsui-sansu-juku.com/ct/intro/" target="_blank"&gt;&lt;img width="750" height="422" src="https://natsui-sansu-juku.com/wp-content/uploads/2020/06/紹介-1024x576.jpg" class="attachment-large size-large" alt="" srcset="https://natsui-sansu-juku.com/wp-content/uploads/2020/06/紹介-1024x576.jpg 1024w, https://natsui-sansu-juku.com/wp-content/uploads/2020/06/紹介-300x169.jpg 300w, https://natsui-sansu-juku.com/wp-content/uploads/2020/06/紹介-768x432.jpg 768w, https://natsui-sansu-juku.com/wp-content/uploads/2020/06/紹介-320x180.jpg 320w, https://natsui-sansu-juku.com/wp-content/uploads/2020/06/紹介.jpg 1280w" sizes="(max-width: 750px) 100vw, 750px" /&gt;&lt;/a&gt;&lt;/div&gt;&lt;div class="cta_body_txt image_exist"&gt;夏井算数塾の個別指導の他塾と異なる点や、夏井算数塾にしかないオンライン個別指導の紹介をさせていただいております。当塾にしかないシステムをぜひご覧ください！&lt;/div&gt;&lt;div class="cta_body_link"&gt;&lt;a href="https://natsui-sansu-juku.com/ct/intro/" class="btn btn-primary btn-block btn-lg" target="_blank"&gt;当塾のご紹介&lt;/a&gt;&lt;/div&gt;&lt;/div&gt;&lt;!--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qa4%2F&amp;amp;t=%E4%B8%AD%E5%AD%A6%E5%8F%97%E9%A8%93Q%EF%BC%86A%EF%BC%884%EF%BC%89%EF%BD%9E%E4%BD%B5%E9%A1%98%E6%A0%A1%E3%81%AE%E9%81%B8%E3%81%B3%E6%96%B9%E3%81%A8%E9%80%9A%E5%AD%A6%E3%81%AE%E9%87%8D%E8%A6%81%E6%80%A7%EF%BD%9E%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qa4%2F&amp;amp;text=%E4%B8%AD%E5%AD%A6%E5%8F%97%E9%A8%93Q%EF%BC%86A%EF%BC%884%EF%BC%89%EF%BD%9E%E4%BD%B5%E9%A1%98%E6%A0%A1%E3%81%AE%E9%81%B8%E3%81%B3%E6%96%B9%E3%81%A8%E9%80%9A%E5%AD%A6%E3%81%AE%E9%87%8D%E8%A6%81%E6%80%A7%EF%BD%9E%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Q%EF%BC%86A%EF%BC%884%EF%BC%89%EF%BD%9E%E4%BD%B5%E9%A1%98%E6%A0%A1%E3%81%AE%E9%81%B8%E3%81%B3%E6%96%B9%E3%81%A8%E9%80%9A%E5%AD%A6%E3%81%AE%E9%87%8D%E8%A6%81%E6%80%A7%EF%BD%9E%20%7C%20%E4%B8%AD%E5%AD%A6%E5%8F%97%E9%A8%93%E5%B0%82%E9%96%80%E3%80%80%E5%A4%8F%E4%BA%95%E7%AE%97%E6%95%B0%E5%A1%BE%0Ahttps%3A%2F%2Fnatsui-sansu-juku.com%2Fcolumn%2Fqa4%2F" target="_blank" &gt;&lt;span class="vk_icon_w_r_sns_bluesky icon_sns"&gt;&lt;/span&gt;&lt;span class="sns_txt"&gt;Bluesky&lt;/span&gt;&lt;/a&gt;&lt;/li&gt;&lt;li class="sb_hatena sb_icon"&gt;&lt;a class="sb_icon_inner" href="//b.hatena.ne.jp/add?mode=confirm&amp;url=https%3A%2F%2Fnatsui-sansu-juku.com%2Fcolumn%2Fqa4%2F&amp;amp;title=%E4%B8%AD%E5%AD%A6%E5%8F%97%E9%A8%93Q%EF%BC%86A%EF%BC%884%EF%BC%89%EF%BD%9E%E4%BD%B5%E9%A1%98%E6%A0%A1%E3%81%AE%E9%81%B8%E3%81%B3%E6%96%B9%E3%81%A8%E9%80%9A%E5%AD%A6%E3%81%AE%E9%87%8D%E8%A6%81%E6%80%A7%EF%BD%9E%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sb_icon_inner"data-clipboard-text="中学受験Q＆A（4）～併願校の選び方と通学の重要性～ | 中学受験専門　夏井算数塾 https://natsui-sansu-juku.com/column/qa4/"&gt;&lt;span class="vk_icon_w_r_sns_copy icon_sns"&gt;&lt;i class="fas fa-copy"&gt;&lt;/i&gt;&lt;/span&gt;&lt;span class="sns_txt"&gt;Copy&lt;/span&gt;&lt;/button&gt;&lt;/li&gt;&lt;/ul&gt;&lt;/div&gt;&lt;!-- [ /.socialSet ] --&gt;			
------</t>
  </si>
  <si>
    <t>https://natsui-sansu-juku.com/column/rittaizukei/</t>
  </si>
  <si>
    <t>以下のページは不自然なワードを使用しています。
これらを適切に自然な言葉に置き換えて下さい。
なお、本文の装飾や構造は絶対に変えないでください。
【対象ページURL】
https://natsui-sansu-juku.com/column/rittaizukei/
【検出された不自然ワード】
（検出なし）
【本文】
------
&lt;p&gt;中学入試の算数では、立体図形は毎年のように出題される&lt;strong&gt;頻出分野&lt;/strong&gt;です。一方で、「イメージしづらい」「図が描けない」といった理由から苦手意識を持ちやすい単元でもあります。&lt;/p&gt;
&lt;p&gt;図形分野（立体を含む）を含めて、図形・速さ・場合の数の重要テーマをまとめて整理した全体像は、&lt;a href="https://natsui-sansu-juku.com/column/hub-zukei-hayasa/"&gt;中学受験算数｜図形・速さ・場合の数（全体像はこちら）&lt;/a&gt;をご覧ください。&lt;/p&gt;
&lt;p&gt;しかし、いくつかのポイントを押さえて学習すれば、立体図形はむしろ&lt;strong&gt;安定した得点源&lt;/strong&gt;に変えやすい分野です。このページでは、立体図形を克服するための具体的な考え方と学習のコツを整理してご紹介します。&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&lt;h2&gt;中学入試算数における立体図形の重要性&lt;/h2&gt;
&lt;p&gt;立体図形は、次のような形式で出題されることが多い分野です。&lt;/p&gt;
&lt;ul&gt;
&lt;li&gt;立方体・直方体の展開図や切断&lt;/li&gt;
&lt;li&gt;積み木の個数・見えない立体の個数&lt;/li&gt;
&lt;li&gt;体積・表面積・体積比の問題&lt;/li&gt;
&lt;li&gt;水位の変化や、入れ物の形状を利用した応用問題&lt;/li&gt;
&lt;/ul&gt;
&lt;p&gt;これらの問題を正しく解くためには、&lt;/p&gt;
&lt;ul&gt;
&lt;li&gt;頭の中で立体をイメージする力&lt;/li&gt;
&lt;li&gt;そのイメージを&lt;strong&gt;自分の手で図として再現する力&lt;/strong&gt;&lt;/li&gt;
&lt;li&gt;図形をさまざまな方向からとらえ直す柔軟さ&lt;/li&gt;
&lt;/ul&gt;
&lt;p&gt;が必要になります。つまり、立体図形は「図形センス」を育てるうえでも非常に良い訓練素材だと言えます。&lt;/p&gt;
&lt;h2&gt;立体図形を克服する３つのポイント&lt;/h2&gt;
&lt;p&gt;立体図形が苦手なお子さまに共通して言えることは、&lt;strong&gt;「図を描かない・描けないまま進めてしまう」&lt;/strong&gt;ことと、&lt;strong&gt;「１つの見方に固執してしまう」&lt;/strong&gt;ことです。ここでは、その克服のために意識したい３つのポイントをご紹介します。&lt;/p&gt;
&lt;h3&gt;① なるべく正しい図形を描く&lt;/h3&gt;
&lt;blockquote&gt;&lt;p&gt;なるべく正しい図形を描く&lt;/p&gt;&lt;/blockquote&gt;
&lt;p&gt;立体図形の問題は、正しい図形をイメージし、それを&lt;strong&gt;自分で描けるようにならなければ解くことができません&lt;/strong&gt;。提示された条件から、&lt;/p&gt;
&lt;ul&gt;
&lt;li&gt;どの辺が平行なのか&lt;/li&gt;
&lt;li&gt;どの面が手前で、どの面が奥にあるのか&lt;/li&gt;
&lt;li&gt;どこを切っているのか、どこに点や線があるのか&lt;/li&gt;
&lt;/ul&gt;
&lt;p&gt;といった情報を整理しながら、できるだけ正確な図に落とし込んでいくことが重要です。&lt;/p&gt;
&lt;p&gt;&lt;strong&gt;正しい図形を自分の手で描くことで、図形をより的確にとらえられるようになり、問題を解く手助けになります。&lt;/strong&gt;&lt;/p&gt;
&lt;p&gt;はじめは時間がかかっても構いません。日々の演習で、&lt;/p&gt;
&lt;ul&gt;
&lt;li&gt;立方体・直方体を素早く描けるようにする&lt;/li&gt;
&lt;li&gt;対角線や切断面を、見やすく描き入れる練習をする&lt;/li&gt;
&lt;/ul&gt;
&lt;p&gt;といったトレーニングを繰り返し行い、「立体を描くこと」を当たり前にしていきましょう。&lt;/p&gt;
&lt;h3&gt;② 色々な方向から眺める&lt;/h3&gt;
&lt;blockquote&gt;&lt;p&gt;色々な方向から眺める&lt;/p&gt;&lt;/blockquote&gt;
&lt;p&gt;立体図形は、&lt;span style="color: #0000ff;"&gt;上から・正面から・横からなど、さまざまな方向からとらえてみる&lt;/span&gt;ことが大切です。&lt;/p&gt;
&lt;p&gt;たとえば、&lt;/p&gt;
&lt;ul&gt;
&lt;li&gt;正面から見ると複雑に見える立体でも、上から見た図（平面図）にすると規則性が見えやすくなる&lt;/li&gt;
&lt;li&gt;横から見た図に描き直すことで、「実は一直線上に並んでいた」などの関係性に気づける&lt;/li&gt;
&lt;/ul&gt;
&lt;p&gt;といったことはよくあります。&lt;/p&gt;
&lt;p&gt;&lt;span style="color: #ff0000;"&gt;図形を色々な角度から眺めることで、図形を正しく理解できる&lt;/span&gt;ようになり、結果として問題をシンプルにとらえ直すことができるようになります。&lt;/p&gt;
&lt;p&gt;演習の際には、&lt;/p&gt;
&lt;ul&gt;
&lt;li&gt;「上から見たらどう見えるかな？」&lt;/li&gt;
&lt;li&gt;「右側から見るとどんな形になるだろう？」&lt;/li&gt;
&lt;/ul&gt;
&lt;p&gt;と自問しながら、自分で補助的な図を描き足していく習慣をつけましょう。&lt;/p&gt;
&lt;h3&gt;③ 難問は考えすぎない（捨て問を見極める）&lt;/h3&gt;
&lt;blockquote&gt;&lt;p&gt;難問は考えすぎない&lt;/p&gt;&lt;/blockquote&gt;
&lt;p&gt;中には、図形が非常に複雑で、どう考えても時間内に解ききるのが難しい問題も存在します。&lt;strong&gt;解けないわけではなくても、「テスト本番でそこに時間をかけるべきかどうか」は別問題&lt;/strong&gt;です。&lt;/p&gt;
&lt;p&gt;&lt;span style="color: #ff0000;"&gt;捨て問題をきちんと見極められるようになること&lt;/span&gt;は、受験戦略上とても重要です。&lt;/p&gt;
&lt;p&gt;限られた試験時間と、１点の差が合否を分ける可能性を考えると、&lt;/p&gt;
&lt;ul&gt;
&lt;li&gt;標準レベルの問題を確実に取り切る&lt;/li&gt;
&lt;li&gt;時間がかかりすぎる難問は、ある程度割り切って後回しにする・捨てる&lt;/li&gt;
&lt;/ul&gt;
&lt;p&gt;といった判断力が求められます。&lt;/p&gt;
&lt;p&gt;立体図形が苦手な場合ほど、難問にこだわって時間を使い果たしてしまいがちです。普段の演習から、&lt;/p&gt;
&lt;ul&gt;
&lt;li&gt;「ここまで考えても全体像が見えないなら一度飛ばす」&lt;/li&gt;
&lt;li&gt;「試験本番なら、この問題に何分かけるか」を意識して解く&lt;/li&gt;
&lt;/ul&gt;
&lt;p&gt;といった練習をしておきましょう。&lt;/p&gt;
&lt;h2&gt;日々の学習で意識したいポイント&lt;/h2&gt;
&lt;p&gt;立体図形を克服するためには、次の３点を意識した日々の演習が大切です。&lt;/p&gt;
&lt;ul&gt;
&lt;li&gt;&lt;strong&gt;「描く」ことをサボらない&lt;/strong&gt;&lt;br /&gt;
頭の中だけで済ませず、必ず紙に図を描いて確認する習慣をつける。&lt;/li&gt;
&lt;li&gt;&lt;strong&gt;「見方を変える」クセをつける&lt;/strong&gt;&lt;br /&gt;
上・横・正面など、複数の方向から描き直したり、平面図に変換するトレーニングを行う。&lt;/li&gt;
&lt;li&gt;&lt;strong&gt;「捨て問」を意識する&lt;/strong&gt;&lt;br /&gt;
すべてを完璧に解こうとせず、時間対効果を考えて取り組む問題を選ぶ感覚を養う。&lt;/li&gt;
&lt;/ul&gt;
&lt;p&gt;問題を解き始める前の段階で、&lt;strong&gt;どのような図が必要か・どの方向から見ればわかりやすいか&lt;/strong&gt;を柔軟に考えられるかどうかが、立体図形攻略の鍵になります。日々の問題演習を通して、少しずつ「立体を見る目」を育てていきましょう。&lt;/p&gt;
&lt;h2&gt;まとめ：立体図形を得点源に変えよう&lt;/h2&gt;
&lt;p&gt;中学入試算数において、立体図形は避けて通れない重要分野です。しかし、&lt;/p&gt;
&lt;ul&gt;
&lt;li&gt;なるべく正しい図形を描く&lt;/li&gt;
&lt;li&gt;色々な方向から眺めて、多方面からとらえる&lt;/li&gt;
&lt;li&gt;どう考えても解けない難問は、捨て問題として割り切る&lt;/li&gt;
&lt;/ul&gt;
&lt;p&gt;という３つのポイントを押さえて学習すれば、苦手分野から&lt;strong&gt;安定した得点源&lt;/strong&gt;へと変えていくことができます。&lt;/p&gt;
&lt;p&gt;立体図形が「よくわからない」から「意外と簡単かもしれない」に変わるまでには、少し時間がかかるかもしれません。それでも、日々の演習の中で図を描き、見方を変える練習を繰り返すことで、必ず少しずつ見え方が変わってきます。&lt;/p&gt;
&lt;p&gt;立体図形に不安がある方は、まずは今日から、&lt;strong&gt;「１問ごとに必ず図を描く」「別の方向から描き直してみる」&lt;/strong&gt;という小さな一歩から始めてみてください。&lt;/p&gt;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rittaizukei%2F&amp;amp;t=%E4%B8%AD%E5%AD%A6%E5%85%A5%E8%A9%A6%E7%AE%97%E6%95%B0%E3%81%A7%E9%A0%BB%E5%87%BA%E3%81%99%E3%82%8B%E7%AB%8B%E4%BD%93%E5%9B%B3%E5%BD%A2%E3%82%92%E5%85%8B%E6%9C%8D%E3%81%99%E3%82%8B%E6%96%B9%E6%B3%95%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rittaizukei%2F&amp;amp;text=%E4%B8%AD%E5%AD%A6%E5%85%A5%E8%A9%A6%E7%AE%97%E6%95%B0%E3%81%A7%E9%A0%BB%E5%87%BA%E3%81%99%E3%82%8B%E7%AB%8B%E4%BD%93%E5%9B%B3%E5%BD%A2%E3%82%92%E5%85%8B%E6%9C%8D%E3%81%99%E3%82%8B%E6%96%B9%E6%B3%95%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85%A5%E8%A9%A6%E7%AE%97%E6%95%B0%E3%81%A7%E9%A0%BB%E5%87%BA%E3%81%99%E3%82%8B%E7%AB%8B%E4%BD%93%E5%9B%B3%E5%BD%A2%E3%82%92%E5%85%8B%E6%9C%8D%E3%81%99%E3%82%8B%E6%96%B9%E6%B3%95%20%7C%20%E4%B8%AD%E5%AD%A6%E5%8F%97%E9%A8%93%E5%B0%82%E9%96%80%E3%80%80%E5%A4%8F%E4%BA%95%E7%AE%97%E6%95%B0%E5%A1%BE%0Ahttps%3A%2F%2Fnatsui-sansu-juku.com%2Fcolumn%2Frittaizukei%2F" target="_blank" &gt;&lt;span class="vk_icon_w_r_sns_bluesky icon_sns"&gt;&lt;/span&gt;&lt;span class="sns_txt"&gt;Bluesky&lt;/span&gt;&lt;/a&gt;&lt;/li&gt;&lt;li class="sb_hatena sb_icon"&gt;&lt;a class="sb_icon_inner" href="//b.hatena.ne.jp/add?mode=confirm&amp;url=https%3A%2F%2Fnatsui-sansu-juku.com%2Fcolumn%2Frittaizukei%2F&amp;amp;title=%E4%B8%AD%E5%AD%A6%E5%85%A5%E8%A9%A6%E7%AE%97%E6%95%B0%E3%81%A7%E9%A0%BB%E5%87%BA%E3%81%99%E3%82%8B%E7%AB%8B%E4%BD%93%E5%9B%B3%E5%BD%A2%E3%82%92%E5%85%8B%E6%9C%8D%E3%81%99%E3%82%8B%E6%96%B9%E6%B3%95%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sb_icon_inner"data-clipboard-text="中学入試算数で頻出する立体図形を克服する方法 | 中学受験専門　夏井算数塾 https://natsui-sansu-juku.com/column/rittaizukei/"&gt;&lt;span class="vk_icon_w_r_sns_copy icon_sns"&gt;&lt;i class="fas fa-copy"&gt;&lt;/i&gt;&lt;/span&gt;&lt;span class="sns_txt"&gt;Copy&lt;/span&gt;&lt;/button&gt;&lt;/li&gt;&lt;/ul&gt;&lt;/div&gt;&lt;!-- [ /.socialSet ] --&gt;			
------</t>
  </si>
  <si>
    <t>https://natsui-sansu-juku.com/column/shibushibu-2/</t>
  </si>
  <si>
    <t>以下のページは不自然なワードを使用しています。
これらを適切に自然な言葉に置き換えて下さい。
なお、本文の装飾や構造は絶対に変えないでください。
【対象ページURL】
https://natsui-sansu-juku.com/column/shibushibu-2/
【検出された不自然ワード】
（検出なし）
【本文】
------
&lt;h2&gt;渋谷教育学園渋谷中学校　令和２年度　過去問解説&lt;/h2&gt;
&lt;p&gt;過去問演習の進め方（取り組む順番・復習の基準・時間配分など）の全体像は、&lt;a href="https://natsui-sansu-juku.com/column/hub-kakomon/"&gt;&lt;strong&gt;中学受験算数過去問の進め方｜夏井算数塾（全体像はこちら）&lt;/strong&gt;&lt;/a&gt;で整理しています。&lt;/p&gt;
&lt;h3&gt;大問１&lt;/h3&gt;
&lt;p&gt;&lt;iframe title="渋谷教育学園渋谷中学校・令和２年度(第１回)大問１【夏井算数塾の過去問解説】" src="https://www.youtube.com/embed/FAR9RMPhoSo?start=837&amp;amp;feature=oembed" width="750" height="422" frameborder="0" allowfullscreen="allowfullscreen"&gt;&lt;/iframe&gt;&lt;/p&gt;
&lt;h3&gt;大問２&lt;/h3&gt;
&lt;p&gt;&lt;iframe title="渋谷教育学園渋谷中学校・令和２年度(第１回)大問２【夏井算数塾の過去問解説】" src="https://www.youtube.com/embed/9h-ydW6U8pU?feature=oembed" width="750" height="422" frameborder="0" allowfullscreen="allowfullscreen"&gt;&lt;/iframe&gt;&lt;/p&gt;
&lt;h3&gt;大問３&lt;/h3&gt;
&lt;p&gt;&lt;iframe title="渋谷教育学園渋谷中学校・令和２年度(第１回)大問３【夏井算数塾の過去問解説】" src="https://www.youtube.com/embed/R4Z2xXGO1i8?feature=oembed" width="750" height="422" frameborder="0" allowfullscreen="allowfullscreen"&gt;&lt;/iframe&gt;&lt;/p&gt;
&lt;h3&gt;大問４&lt;/h3&gt;
&lt;p&gt;&lt;iframe loading="lazy" title="渋谷教育学園渋谷中学校・令和２年度(第１回)大問４【夏井算数塾の過去問解説】" src="https://www.youtube.com/embed/YKWzxPD34vA?feature=oembed" width="750" height="422" frameborder="0" allowfullscreen="allowfullscreen"&gt;&lt;/iframe&gt;&lt;/p&gt;
&lt;p&gt;&amp;nbsp;&lt;/p&gt;
&lt;h2&gt;夏井算数塾の過去問解説動画&lt;/h2&gt;
&lt;p&gt;令和２年度 渋谷教育学園渋谷中学校の入試問題から、厳選した問題とその解説をお届けします。&lt;br data-start="70" data-end="73" /&gt;問題文・設問については、各種WEBサイト等よりご入手いただけますと幸いです。&lt;br /&gt;
&lt;span class="style-scope yt-formatted-string" dir="auto"&gt;★全問解説Ver.は &lt;/span&gt;&lt;a class="yt-simple-endpoint style-scope yt-formatted-string" dir="auto" spellcheck="false" href="https://filmuy.com/arithmetica/" target="_blank" rel="nofollow noopener noreferrer"&gt;コチラ&lt;/a&gt;&lt;span class="style-scope yt-formatted-string" dir="auto"&gt; にて随時UPしております。&lt;/span&gt;&lt;/p&gt;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shibushibu-2%2F&amp;amp;t=%E6%B8%8B%E8%B0%B7%E6%95%99%E8%82%B2%E5%AD%A6%E5%9C%92%E6%B8%8B%E8%B0%B7%E4%B8%AD%E5%AD%A6%E6%A0%A1%E3%83%BB%E4%BB%A4%E5%92%8C%EF%BC%92%E5%B9%B4%E5%BA%A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shibushibu-2%2F&amp;amp;text=%E6%B8%8B%E8%B0%B7%E6%95%99%E8%82%B2%E5%AD%A6%E5%9C%92%E6%B8%8B%E8%B0%B7%E4%B8%AD%E5%AD%A6%E6%A0%A1%E3%83%BB%E4%BB%A4%E5%92%8C%EF%BC%92%E5%B9%B4%E5%BA%A6%20%7C%20%E4%B8%AD%E5%AD%A6%E5%8F%97%E9%A8%93%E5%B0%82%E9%96%80%E3%80%80%E5%A4%8F%E4%BA%95%E7%AE%97%E6%95%B0%E5%A1%BE" target="_blank" &gt;&lt;span class="vk_icon_w_r_sns_x_twitter icon_sns"&gt;&lt;/span&gt;&lt;span class="sns_txt"&gt;X&lt;/span&gt;&lt;/a&gt;&lt;/li&gt;&lt;li class="sb_bluesky sb_icon"&gt;&lt;a class="sb_icon_inner" href="https://bsky.app/intent/compose?text=%E6%B8%8B%E8%B0%B7%E6%95%99%E8%82%B2%E5%AD%A6%E5%9C%92%E6%B8%8B%E8%B0%B7%E4%B8%AD%E5%AD%A6%E6%A0%A1%E3%83%BB%E4%BB%A4%E5%92%8C%EF%BC%92%E5%B9%B4%E5%BA%A6%20%7C%20%E4%B8%AD%E5%AD%A6%E5%8F%97%E9%A8%93%E5%B0%82%E9%96%80%E3%80%80%E5%A4%8F%E4%BA%95%E7%AE%97%E6%95%B0%E5%A1%BE%0Ahttps%3A%2F%2Fnatsui-sansu-juku.com%2Fcolumn%2Fshibushibu-2%2F" target="_blank" &gt;&lt;span class="vk_icon_w_r_sns_bluesky icon_sns"&gt;&lt;/span&gt;&lt;span class="sns_txt"&gt;Bluesky&lt;/span&gt;&lt;/a&gt;&lt;/li&gt;&lt;li class="sb_hatena sb_icon"&gt;&lt;a class="sb_icon_inner" href="//b.hatena.ne.jp/add?mode=confirm&amp;url=https%3A%2F%2Fnatsui-sansu-juku.com%2Fcolumn%2Fshibushibu-2%2F&amp;amp;title=%E6%B8%8B%E8%B0%B7%E6%95%99%E8%82%B2%E5%AD%A6%E5%9C%92%E6%B8%8B%E8%B0%B7%E4%B8%AD%E5%AD%A6%E6%A0%A1%E3%83%BB%E4%BB%A4%E5%92%8C%EF%BC%92%E5%B9%B4%E5%BA%A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sb_icon_inner"data-clipboard-text="渋谷教育学園渋谷中学校・令和２年度 | 中学受験専門　夏井算数塾 https://natsui-sansu-juku.com/column/shibushibu-2/"&gt;&lt;span class="vk_icon_w_r_sns_copy icon_sns"&gt;&lt;i class="fas fa-copy"&gt;&lt;/i&gt;&lt;/span&gt;&lt;span class="sns_txt"&gt;Copy&lt;/span&gt;&lt;/button&gt;&lt;/li&gt;&lt;/ul&gt;&lt;/div&gt;&lt;!-- [ /.socialSet ] --&gt;			
------</t>
  </si>
  <si>
    <t>https://natsui-sansu-juku.com/column/waseda_academy/</t>
  </si>
  <si>
    <t>以下のページは不自然なワードを使用しています。
これらを適切に自然な言葉に置き換えて下さい。
なお、本文の装飾や構造は絶対に変えないでください。
【対象ページURL】
https://natsui-sansu-juku.com/column/waseda_academy/
【検出された不自然ワード】
（検出なし）
【本文】
------
&lt;p&gt;塾別の算数対策を全体像から整理したい場合は、&lt;strong&gt;&lt;a href="https://natsui-sansu-juku.com/column/hub-juku/"&gt;日能研・SAPIX・早稲アカ・四谷大塚｜塾別の算数対策（全体像はこちら）&lt;/a&gt;&lt;/strong&gt;もあわせてご覧ください。&lt;/p&gt;
&lt;h2&gt;早稲田アカデミーとはどのような塾なのか&lt;/h2&gt;
&lt;p&gt;早稲田アカデミーは、中学・高校・大学受験専門の進学塾で、関東を中心に多くの校舎を展開しています。四谷大塚の予習シリーズをメイン教材として使用しているため、テストやテキストが豊富にそろっている点が特徴です。SAPIXと比較すると、大きな違いが2つあります。1つ目は、「体育会系色の強い授業スタイル」であることです。講師ごとに独自のカラーがあり、校舎ごとにまとまりがあるため、生徒のやる気を引き出すような授業が中心となりやすく、その結果、授業時間が長くなる傾向があります。2つ目は「中学受験専門ではない」という点です。同じ校舎内に、中学・高校・大学受験のクラスが併設され、1人の講師が小学生から高校生まで幅広く担当することもあるため、講師への負担が大きくなります。厳選された授業に集中するSAPIXとは、対照的なスタイルの塾と言えるでしょう。&lt;/p&gt;
&lt;p&gt;※早稲田アカデミーについての詳細は&lt;a href="https://natsui-sansu-juku.com/waseaca-2/"&gt;コチラ&lt;/a&gt;！&lt;/p&gt;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&lt;h2&gt;早稲田アカデミー生徒が抱えやすい問題点&lt;/h2&gt;
&lt;h4&gt;ケース1：授業レベルが講師ごとに異なるため、理解不足に繋がってしまう&lt;/h4&gt;
&lt;h6&gt;【問題点】&lt;/h6&gt;
&lt;p&gt;他塾と比較して、生徒のやる気を喚起することを過度に優先するような授業が多い他、講師により指導方法が異なるという特徴があります。そのため、テクニカルな部分で抜け落ちている箇所が多く見受けられます。&lt;/p&gt;
&lt;p&gt;（具体的な問題事例）&lt;br /&gt;
1.実質的な授業時間が短すぎて、宿題で取り扱っていない問題がある&lt;br /&gt;
2.担当講師との相性が良くない場合、授業内容の理解が追いつかない&lt;br /&gt;
教え方が練り切られていない・講師側で情報共有されていないことが原因で、無駄のない問題の解き方ができない生徒が多く見受けられます。講師と授業の相性が合わず、なかなか理解に繋がらないこともあります。また、授業内に解き方の指導以外の話が多くあるため、長時間授業を受けていたとしても理解できずに、家で宿題を自力で乗り切るしかないという場合もあります。&lt;/p&gt;
&lt;h6&gt;【当塾で行っている対策法】&lt;/h6&gt;
&lt;p&gt;「&lt;span style="color: #008000;"&gt;動画教材を活用し予習を行う&lt;/span&gt;」ことにより、授業内容の理解を促進します。当塾の授業内では、必要な問題については指導時間中に解説を行い、解説動画で対応できる場合は動画教材を送っています。&lt;span style="color: #0000ff;"&gt;徹底した予習を行うことで、授業内で完全に理解できずに帰宅しても、生徒は自力で宿題を解くことができるように&lt;/span&gt;なります。&lt;/p&gt;
&lt;h4&gt;ケース２：組分けテストの対策が、なかなか自力でできない&lt;/h4&gt;
&lt;h6&gt;【問題点】&lt;/h6&gt;
&lt;p&gt;５・６週間に一度、「組分けテスト」と呼ばれるクラス替え試験があります。テストの範囲が広くなるにつれ、個人での復習が難しくなる場合があります。授業内での理解が追い付かないままであったり、問題の解き方を忘れてしまっていたりするため、復習がどんどん難しくなっていくという背景があります。&lt;/p&gt;
&lt;h6&gt;【当塾で行っている対策法】&lt;/h6&gt;
&lt;p&gt;復習方法に関して「&lt;span style="color: #008000;"&gt;効率的な対策方法を提示&lt;/span&gt;」することができます。当塾では、いつ取り組んだ問題なのか・どの問題でつまずいたかなど、&lt;span style="color: #0000ff;"&gt;情報を全てデータ化&lt;/span&gt;しています。解けなかった問題をすぐに呼び出して、授業内で解説を行うほか宿題として配布することができます。さらに、&lt;span style="color: #0000ff;"&gt;復習のタイミングを組分けテストに合わせてスケジューリングし、授業に組み込んでいきます&lt;/span&gt;。効率的な学習状況をデータ化して管理しているからこそ、&lt;span style="color: #ff0000;"&gt;最適なタイミングで復習することが可能&lt;/span&gt;になったのです。&lt;/p&gt;
&lt;h4&gt;ケース３：宿題にかける時間が多すぎて、余裕がなくなってしまう&lt;/h4&gt;
&lt;h6&gt;【問題点】&lt;/h6&gt;
&lt;p&gt;早稲田アカデミーは、宿題が多い塾として有名です。しかし、宿題の量を見てみると他塾とそこまでの差はありません。なぜ宿題が多いと認識されているのかというと、問題を解く時間がかかり過ぎていることが理由です。これは、授業内で完全に理解ができていないことが原因で、いざ問題を解こうとすると想定以上の時間がかかってしまうという背景があります。&lt;/p&gt;
&lt;h6&gt;【当塾で行っている対策法】&lt;/h6&gt;
&lt;p&gt;「&lt;span style="color: #ff0000;"&gt;タイムマネジメントの方法&lt;/span&gt;」を生徒に教えます。当塾では表を作成し、この問題は○分以内に解く・解けたか解けなかったかを記載してもらいます。&lt;span style="color: #008000;"&gt;繰り返し時間を意識した上で問題に取り組むことで、生徒はタイムマネジメントの大切さを理解&lt;/span&gt;します。さらに問題を解くスピードが早くなり、時間の余裕が生まれます。毎日毎日宿題に追われてしまう…といった状況を回避できるのです。&lt;/p&gt;
&lt;p class="sc-cbPlza hJuQYC"&gt;当塾では様々な内容の個別指導を実施しております。実施詳細につきましてはコチラをご確認下さいませ。&lt;/p&gt;
&lt;p&gt;&lt;a href="https://natsui-sansu-juku.com/kobetsu/"&gt;&lt;img fetchpriority="high" decoding="async" class="alignnone wp-image-31744" src="https://natsui-sansu-juku.com/wp-content/uploads/2018/06/000000051196-300x38.jpg" alt="早稲田アカデミーの塾の特徴" width="1374" height="174" srcset="https://natsui-sansu-juku.com/wp-content/uploads/2018/06/000000051196-300x38.jpg 300w, https://natsui-sansu-juku.com/wp-content/uploads/2018/06/000000051196.jpg 468w" sizes="(max-width: 1374px) 100vw, 1374px" /&gt;&lt;/a&gt;&lt;/p&gt;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waseda_academy%2F&amp;amp;t=%E6%97%A9%E7%A8%B2%E7%94%B0%E3%82%A2%E3%82%AB%E3%83%87%E3%83%9F%E3%83%BC%E5%AF%BE%E7%AD%96%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waseda_academy%2F&amp;amp;text=%E6%97%A9%E7%A8%B2%E7%94%B0%E3%82%A2%E3%82%AB%E3%83%87%E3%83%9F%E3%83%BC%E5%AF%BE%E7%AD%96%20%7C%20%E4%B8%AD%E5%AD%A6%E5%8F%97%E9%A8%93%E5%B0%82%E9%96%80%E3%80%80%E5%A4%8F%E4%BA%95%E7%AE%97%E6%95%B0%E5%A1%BE" target="_blank" &gt;&lt;span class="vk_icon_w_r_sns_x_twitter icon_sns"&gt;&lt;/span&gt;&lt;span class="sns_txt"&gt;X&lt;/span&gt;&lt;/a&gt;&lt;/li&gt;&lt;li class="sb_bluesky sb_icon"&gt;&lt;a class="sb_icon_inner" href="https://bsky.app/intent/compose?text=%E6%97%A9%E7%A8%B2%E7%94%B0%E3%82%A2%E3%82%AB%E3%83%87%E3%83%9F%E3%83%BC%E5%AF%BE%E7%AD%96%20%7C%20%E4%B8%AD%E5%AD%A6%E5%8F%97%E9%A8%93%E5%B0%82%E9%96%80%E3%80%80%E5%A4%8F%E4%BA%95%E7%AE%97%E6%95%B0%E5%A1%BE%0Ahttps%3A%2F%2Fnatsui-sansu-juku.com%2Fcolumn%2Fwaseda_academy%2F" target="_blank" &gt;&lt;span class="vk_icon_w_r_sns_bluesky icon_sns"&gt;&lt;/span&gt;&lt;span class="sns_txt"&gt;Bluesky&lt;/span&gt;&lt;/a&gt;&lt;/li&gt;&lt;li class="sb_hatena sb_icon"&gt;&lt;a class="sb_icon_inner" href="//b.hatena.ne.jp/add?mode=confirm&amp;url=https%3A%2F%2Fnatsui-sansu-juku.com%2Fcolumn%2Fwaseda_academy%2F&amp;amp;title=%E6%97%A9%E7%A8%B2%E7%94%B0%E3%82%A2%E3%82%AB%E3%83%87%E3%83%9F%E3%83%BC%E5%AF%BE%E7%AD%96%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sb_icon_inner"data-clipboard-text="早稲田アカデミー対策 | 中学受験専門　夏井算数塾 https://natsui-sansu-juku.com/column/waseda_academy/"&gt;&lt;span class="vk_icon_w_r_sns_copy icon_sns"&gt;&lt;i class="fas fa-copy"&gt;&lt;/i&gt;&lt;/span&gt;&lt;span class="sns_txt"&gt;Copy&lt;/span&gt;&lt;/button&gt;&lt;/li&gt;&lt;/ul&gt;&lt;/div&gt;&lt;!-- [ /.socialSet ] --&gt;			
------</t>
  </si>
  <si>
    <t>https://natsui-sansu-juku.com/column/waseda-2/</t>
  </si>
  <si>
    <t>以下のページは不自然なワードを使用しています。
これらを適切に自然な言葉に置き換えて下さい。
なお、本文の装飾や構造は絶対に変えないでください。
【対象ページURL】
https://natsui-sansu-juku.com/column/waseda-2/
【検出された不自然ワード】
（検出なし）
【本文】
------
&lt;h2&gt;早稲田中学校　令和２年度　過去問解説&lt;/h2&gt;
&lt;h3&gt;大問１&lt;/h3&gt;
&lt;p&gt;&lt;iframe title="早稲田中学校・令和２年度(第１回)大問１【夏井算数塾の過去問解説】" width="750" height="422" src="https://www.youtube.com/embed/ZUH61NJ8wNo?feature=oembed" frameborder="0" allow="accelerometer; autoplay; clipboard-write; encrypted-media; gyroscope; picture-in-picture; web-share" referrerpolicy="strict-origin-when-cross-origin" allowfullscreen&gt;&lt;/iframe&gt;&lt;/p&gt;
&lt;h3&gt;大問２&lt;/h3&gt;
&lt;p&gt;&lt;iframe title="早稲田中学校・令和２年度(第１回)大問２【夏井算数塾の過去問解説】" width="750" height="422" src="https://www.youtube.com/embed/qBh9vRoj9-c?feature=oembed" frameborder="0" allow="accelerometer; autoplay; clipboard-write; encrypted-media; gyroscope; picture-in-picture; web-share" referrerpolicy="strict-origin-when-cross-origin" allowfullscreen&gt;&lt;/iframe&gt;&lt;/p&gt;
&lt;h3&gt;大問３&lt;/h3&gt;
&lt;p&gt;&lt;iframe title="早稲田中学校・令和２年度(第１回)大問３【夏井算数塾の過去問解説】" width="750" height="422" src="https://www.youtube.com/embed/JQHYHiAAu1o?feature=oembed" frameborder="0" allow="accelerometer; autoplay; clipboard-write; encrypted-media; gyroscope; picture-in-picture; web-share" referrerpolicy="strict-origin-when-cross-origin" allowfullscreen&gt;&lt;/iframe&gt;&lt;/p&gt;
&lt;h2&gt;夏井算数塾の過去問解説動画&lt;/h2&gt;
&lt;p&gt;令和２年度 早稲田中学校の入試問題から、厳選した問題とその解説をお届けします。&lt;br data-start="69" data-end="72" /&gt;問題文・設問については、各種WEBサイト等よりご入手いただけますと幸いです。&lt;br /&gt;
過去問演習の進め方（取り組む順番・復習の基準・時間配分など）の全体像は、&lt;a href="https://natsui-sansu-juku.com/column/hub-kakomon/"&gt;&lt;strong&gt;中学受験算数過去問の進め方｜夏井算数塾（全体像はこちら）&lt;/strong&gt;&lt;/a&gt;で整理しています。&lt;br /&gt;
&lt;span class="style-scope yt-formatted-string" dir="auto"&gt;★全問解説Ver.は &lt;/span&gt;&lt;a class="yt-simple-endpoint style-scope yt-formatted-string" dir="auto" spellcheck="false" href="https://filmuy.com/arithmetica/" target="_blank" rel="nofollow noopener noreferrer"&gt;コチラ&lt;/a&gt;&lt;span class="style-scope yt-formatted-string" dir="auto"&gt; にて随時UPしております。&lt;/span&gt;&lt;/p&gt;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&lt;h2&gt;このページでできること（早稲田中 令和2年度）&lt;/h2&gt;
&lt;ul&gt;
&lt;li&gt;大問1〜3を、解説動画で「考え方の筋道」まで確認できる&lt;/li&gt;
&lt;li&gt;見直しの優先度を付けて、過去問演習を「次に伸びる復習」に変えられる&lt;/li&gt;
&lt;li&gt;早稲田中の出題で起きやすい詰まりどころを、復習観点として持ち帰れる&lt;/li&gt;
&lt;/ul&gt;
&lt;h2&gt;動画を見る前にそろえるもの&lt;/h2&gt;
&lt;p&gt;動画の前に、次の3点だけ用意しておくと、理解の深さが変わります。&lt;/p&gt;
&lt;ul&gt;
&lt;li&gt;&lt;strong&gt;問題用紙&lt;/strong&gt;（設問の条件を追える状態）&lt;/li&gt;
&lt;li&gt;&lt;strong&gt;自分の解答&lt;/strong&gt;（途中式・図・メモも含む）&lt;/li&gt;
&lt;li&gt;&lt;strong&gt;時間メモ&lt;/strong&gt;（大問ごとに何分使ったか）&lt;/li&gt;
&lt;/ul&gt;
&lt;h2&gt;視聴後の復習：ここだけ拾えば意味が残る&lt;/h2&gt;
&lt;p&gt;「分かった気がする」で終わらないために、動画のあとに次を確認します。&lt;/p&gt;
&lt;ol&gt;
&lt;li&gt;&lt;strong&gt;どこで条件を取り違えたか&lt;/strong&gt;（読み落とし／思い込み／数の置き方）&lt;/li&gt;
&lt;li&gt;&lt;strong&gt;最初の一行は何だったか&lt;/strong&gt;（最初に置く数・図・関係式）&lt;/li&gt;
&lt;li&gt;&lt;strong&gt;同じ場面で次はどう動くか&lt;/strong&gt;（次回は何を書けば迷わないか）&lt;/li&gt;
&lt;/ol&gt;
&lt;h2&gt;大問1〜3の使い分け（目的別）&lt;/h2&gt;
&lt;div style="border: 1px solid rgba(0,0,0,.08); border-radius: 12px; padding: 12px 12px; margin: 12px 0;"&gt;
&lt;div style="font-weight: 900; margin: 0 0 6px;"&gt;大問1&lt;/div&gt;
&lt;p style="margin: 0;"&gt;計算・小問集合の精度確認。&lt;strong&gt;時間の使い方&lt;/strong&gt;と、取りこぼしの原因チェックに向く。&lt;/p&gt;
&lt;/div&gt;
&lt;div style="border: 1px solid rgba(0,0,0,.08); border-radius: 12px; padding: 12px 12px; margin: 12px 0;"&gt;
&lt;div style="font-weight: 900; margin: 0 0 6px;"&gt;大問2&lt;/div&gt;
&lt;p style="margin: 0;"&gt;条件整理の勝負どころ。&lt;strong&gt;何を置くか／どこから追うか&lt;/strong&gt;の選び方を確認したいときに向く。&lt;/p&gt;
&lt;/div&gt;
&lt;div style="border: 1px solid rgba(0,0,0,.08); border-radius: 12px; padding: 12px 12px; margin: 12px 0;"&gt;
&lt;div style="font-weight: 900; margin: 0 0 6px;"&gt;大問3&lt;/div&gt;
&lt;p style="margin: 0;"&gt;思考の粘りどころ。&lt;strong&gt;図に落とす／関係を分ける&lt;/strong&gt;など、見通しの立て方確認に向く。&lt;/p&gt;
&lt;/div&gt;
&lt;h2&gt;よくある質問（早稲田中の過去問解説）&lt;/h2&gt;
&lt;details style="border: 1px solid rgba(0,0,0,.08); border-radius: 12px; padding: 10px 12px; margin: 10px 0;"&gt;
&lt;summary style="font-weight: 900; cursor: pointer;"&gt;動画は「解けなかった問題」だけ見ればいい？&lt;/summary&gt;
&lt;div style="margin-top: 8px; line-height: 1.8;"&gt;
&lt;p style="margin: 0;"&gt;基本は「解けなかった／時間が足りなかった」からでOK。ただし&lt;strong&gt;解けたけど時間がかかった問題&lt;/strong&gt;も、得点が安定しにくいので優先度は高い。&lt;/p&gt;
&lt;/div&gt;
&lt;/details&gt;
&lt;details style="border: 1px solid rgba(0,0,0,.08); border-radius: 12px; padding: 10px 12px; margin: 10px 0;"&gt;
&lt;summary style="font-weight: 900; cursor: pointer;"&gt;解説を見ても自分の答案が直せないときは？&lt;/summary&gt;
&lt;div style="margin-top: 8px; line-height: 1.8;"&gt;
&lt;p style="margin: 0;"&gt;「どこで条件がズレたか」が曖昧なままになりがち。&lt;strong&gt;問題文の条件に線→自分の式・図の対応付け&lt;/strong&gt;まで戻すと直しやすい。&lt;/p&gt;
&lt;/div&gt;
&lt;/details&gt;
&lt;details style="border: 1px solid rgba(0,0,0,.08); border-radius: 12px; padding: 10px 12px; margin: 10px 0;"&gt;
&lt;summary style="font-weight: 900; cursor: pointer;"&gt;何年分やるのが目安？&lt;/summary&gt;
&lt;div style="margin-top: 8px; line-height: 1.8;"&gt;
&lt;p style="margin: 0;"&gt;志望校の相性や時期で変わるため一概には言えません。年数・着手時期・復習の基準・時間配分は、本文内で案内しているまとめページで整理しています。&lt;/p&gt;
&lt;/div&gt;
&lt;/details&gt;
&lt;h2&gt;この動画を「得点に変える」ミニチェック&lt;/h2&gt;
&lt;ul&gt;
&lt;li&gt;解説の最初の着眼点を、自分の言葉で1行にできる&lt;/li&gt;
&lt;li&gt;同じ条件が出たら、次は何を書けばよいかが決まっている&lt;/li&gt;
&lt;li&gt;自分の答案のズレ（読み取り／置き方／計算）を1つ特定できる&lt;/li&gt;
&lt;/ul&gt;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waseda-2%2F&amp;amp;t=%E6%97%A9%E7%A8%B2%E7%94%B0%E4%B8%AD%E5%AD%A6%E6%A0%A1%E3%83%BB%E4%BB%A4%E5%92%8C%EF%BC%92%E5%B9%B4%E5%BA%A6%E3%80%80%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waseda-2%2F&amp;amp;text=%E6%97%A9%E7%A8%B2%E7%94%B0%E4%B8%AD%E5%AD%A6%E6%A0%A1%E3%83%BB%E4%BB%A4%E5%92%8C%EF%BC%92%E5%B9%B4%E5%BA%A6%E3%80%80%20%7C%20%E4%B8%AD%E5%AD%A6%E5%8F%97%E9%A8%93%E5%B0%82%E9%96%80%E3%80%80%E5%A4%8F%E4%BA%95%E7%AE%97%E6%95%B0%E5%A1%BE" target="_blank" &gt;&lt;span class="vk_icon_w_r_sns_x_twitter icon_sns"&gt;&lt;/span&gt;&lt;span class="sns_txt"&gt;X&lt;/span&gt;&lt;/a&gt;&lt;/li&gt;&lt;li class="sb_bluesky sb_icon"&gt;&lt;a class="sb_icon_inner" href="https://bsky.app/intent/compose?text=%E6%97%A9%E7%A8%B2%E7%94%B0%E4%B8%AD%E5%AD%A6%E6%A0%A1%E3%83%BB%E4%BB%A4%E5%92%8C%EF%BC%92%E5%B9%B4%E5%BA%A6%E3%80%80%20%7C%20%E4%B8%AD%E5%AD%A6%E5%8F%97%E9%A8%93%E5%B0%82%E9%96%80%E3%80%80%E5%A4%8F%E4%BA%95%E7%AE%97%E6%95%B0%E5%A1%BE%0Ahttps%3A%2F%2Fnatsui-sansu-juku.com%2Fcolumn%2Fwaseda-2%2F" target="_blank" &gt;&lt;span class="vk_icon_w_r_sns_bluesky icon_sns"&gt;&lt;/span&gt;&lt;span class="sns_txt"&gt;Bluesky&lt;/span&gt;&lt;/a&gt;&lt;/li&gt;&lt;li class="sb_hatena sb_icon"&gt;&lt;a class="sb_icon_inner" href="//b.hatena.ne.jp/add?mode=confirm&amp;url=https%3A%2F%2Fnatsui-sansu-juku.com%2Fcolumn%2Fwaseda-2%2F&amp;amp;title=%E6%97%A9%E7%A8%B2%E7%94%B0%E4%B8%AD%E5%AD%A6%E6%A0%A1%E3%83%BB%E4%BB%A4%E5%92%8C%EF%BC%92%E5%B9%B4%E5%BA%A6%E3%80%80%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sb_icon_inner"data-clipboard-text="早稲田中学校・令和２年度　 | 中学受験専門　夏井算数塾 https://natsui-sansu-juku.com/column/waseda-2/"&gt;&lt;span class="vk_icon_w_r_sns_copy icon_sns"&gt;&lt;i class="fas fa-copy"&gt;&lt;/i&gt;&lt;/span&gt;&lt;span class="sns_txt"&gt;Copy&lt;/span&gt;&lt;/button&gt;&lt;/li&gt;&lt;/ul&gt;&lt;/div&gt;&lt;!-- [ /.socialSet ] --&gt;			
------</t>
  </si>
  <si>
    <t>https://natsui-sansu-juku.com/column/zukei/</t>
  </si>
  <si>
    <t>以下のページは不自然なワードを使用しています。
これらを適切に自然な言葉に置き換えて下さい。
なお、本文の装飾や構造は絶対に変えないでください。
【対象ページURL】
https://natsui-sansu-juku.com/column/zukei/
【検出された不自然ワード】
（検出なし）
【本文】
------
&lt;h2&gt;中学入試で避けて通れない「図形問題」&lt;/h2&gt;
&lt;p&gt;中学入試の算数では、&lt;strong&gt;「図形問題」は必ず出題される分野&lt;/strong&gt;です。平面図形・立体図形・図形の移動・角度・面積・体積など、様々な形式で出題されるため、&lt;strong&gt;図形が苦手なままでは合格点に届きにくくなってしまいます。&lt;/strong&gt;&lt;/p&gt;
&lt;p&gt;図形を含む主要単元（図形・速さ・場合の数）の整理は、&lt;a href="https://natsui-sansu-juku.com/column/hub-zukei-hayasa/"&gt;&lt;strong&gt;中学受験算数｜図形・速さ・場合の数（全体像はこちら）&lt;/strong&gt;&lt;/a&gt;にまとめています。&lt;/p&gt;
&lt;p&gt;一方で、実際の指導現場では、図形問題に苦手意識を持つ小学生を多く見かけます。&lt;br /&gt;
なぜ図形が難しく感じるのか。その原因を整理し、正しい対策を行うことで、図形は必ず「得点源」に変えていくことができます。&lt;/p&gt;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&lt;h2&gt;図形問題を不得意に感じる小学生の３つの特徴&lt;/h2&gt;
&lt;h3&gt;特徴１：図形をノートに写さない&lt;/h3&gt;
&lt;p&gt;図形問題を解くときに、&lt;strong&gt;問題用紙にある図だけを眺めて、すぐに式を立てようとしていませんか？&lt;/strong&gt;&lt;br /&gt;
図形をノートに写す作業には、次のような大切な意味があります。&lt;/p&gt;
&lt;ul&gt;
&lt;li&gt;どのような図形なのかを、目と手を通して&lt;strong&gt;立体的に捉え直せる&lt;/strong&gt;&lt;/li&gt;
&lt;li&gt;&lt;strong&gt;何を求めるべきなのか&lt;/strong&gt;を意識しながら図を整理できる&lt;/li&gt;
&lt;li&gt;補助線を引いたり、展開図を書いたりしながら、&lt;strong&gt;新しい見方・解き方を発見できる&lt;/strong&gt;&lt;/li&gt;
&lt;/ul&gt;
&lt;p&gt;特に、円の問題や図形の移動などでは、&lt;strong&gt;自分の手で図を書き出したり、展開図を正しく描くこと&lt;/strong&gt;が非常に重要です。角度が分かる箇所があれば、その都度書き込んでいきましょう。&lt;/p&gt;
&lt;p&gt;また、複雑に見える図形でも、&lt;span style="color: #0000ff;"&gt;&lt;span style="color: #ff0000;"&gt;必要な部分だけを抜き出すと、実はとてもシンプルな図形に分解できる&lt;/span&gt;&lt;span style="color: #000000;"&gt;ことがあります。&lt;/span&gt;&lt;/span&gt;&lt;br /&gt;
図を写さずに式だけで処理しようとすると、こうした「気づき」が生まれにくくなり、いつまでも図形が難しく感じられてしまいます。&lt;/p&gt;
&lt;p&gt;&lt;strong&gt;問題を早く正確に解けるようになるためにも、「図形をノートに写す→何を問われているかを整理する→解きやすい図に描き直す」という流れを習慣化することが大切です。&lt;/strong&gt;&lt;/p&gt;
&lt;h3&gt;特徴２：必要な数値を「きれいに」書き込めない&lt;/h3&gt;
&lt;p&gt;中学入試の図形問題では、&lt;/p&gt;
&lt;ul&gt;
&lt;li&gt;問題文の数値がすべて図に書き込まれている場合&lt;/li&gt;
&lt;li&gt;一部だけ図に書かれていて、残りは自分で書き込む必要がある場合&lt;/li&gt;
&lt;/ul&gt;
&lt;p&gt;など、さまざまなパターンがあります。&lt;/p&gt;
&lt;p&gt;&lt;strong&gt;問題文を読みながら、すでに分かっている数値や、解いていく途中で新たに分かった数値を、図に整理して書き入れること&lt;/strong&gt;で、図形の状況を正確に把握できるようになります。&lt;/p&gt;
&lt;p&gt;しかし、計算過程として出した数値が合っていても、&lt;strong&gt;図に雑に書き込んでしまうと、図形を正しく理解できません。&lt;/strong&gt;&lt;br /&gt;
線と数値の位置関係が分かりにくかったり、どの長さを示す数値なのか曖昧になったりすると、&lt;/p&gt;
&lt;ul&gt;
&lt;li&gt;計算結果が合っているか不安になる&lt;/li&gt;
&lt;li&gt;計算ミスが起きていても気づけない&lt;/li&gt;
&lt;/ul&gt;
&lt;p&gt;といった状況を招いてしまいます。&lt;/p&gt;
&lt;p&gt;&lt;span style="color: #ff0000;"&gt;確認作業をスムーズに行うためにも、「必要な数値を、誰が見てもわかるように、きれいに書き込む」ことを強く意識しましょう。&lt;/span&gt;&lt;br /&gt;
これは入試本番に限らず、日々の家庭学習や塾のテキスト演習の段階から身につけておくべき大切な習慣です。&lt;/p&gt;
&lt;h3&gt;特徴３：定理や用語を理解できていない&lt;/h3&gt;
&lt;p&gt;中学入試の算数において、図形分野で頻出となる&lt;strong&gt;定理や公式を暗記することは必要不可欠&lt;/strong&gt;です。たとえば、&lt;/p&gt;
&lt;ul&gt;
&lt;li&gt;平行線と角、円周角の定理&lt;/li&gt;
&lt;li&gt;三角形・四角形の内角の和&lt;/li&gt;
&lt;li&gt;台形の面積公式、柱や錐の体積公式&lt;/li&gt;
&lt;/ul&gt;
&lt;p&gt;などです。&lt;/p&gt;
&lt;p&gt;しかし、&lt;span style="color: #0000ff;"&gt;「言葉としては覚えているが、それが何を表しているのかが分かっていない」&lt;/span&gt;という状態だと、問題を前にしたときに、&lt;/p&gt;
&lt;ul&gt;
&lt;li&gt;どの定理・公式を使えばよいのか見当がつかない&lt;/li&gt;
&lt;li&gt;用語の意味が曖昧で、問題文自体が理解できない&lt;/li&gt;
&lt;/ul&gt;
&lt;p&gt;という状況に陥ってしまいます。&lt;/p&gt;
&lt;p&gt;例えば、図形問題に出てくる用語──&lt;strong&gt;平行・上底・下底・母線&lt;/strong&gt;などは、&lt;strong&gt;自分の言葉で説明できて初めて「分かっている」と言えます。&lt;/strong&gt;&lt;br /&gt;
曖昧なままにせず、図と結びつけながらきちんと覚えておくことが大切です。&lt;/p&gt;
&lt;p&gt;&lt;span style="color: #ff0000;"&gt;定理や公式、用語を「暗記し、意味まで理解する」ことができれば、問題に対して適切なアプローチができるようになります。&lt;/span&gt;&lt;br /&gt;
逆に、定理や公式の理解が曖昧なままだと、&lt;strong&gt;どの公式を用いるべきか正しい判断ができず、手が止まってしまう&lt;/strong&gt;原因になります。&lt;/p&gt;
&lt;p&gt;図形問題に対して正しい定理や公式を選択できるようになるには、&lt;strong&gt;毎日コツコツと図形問題を解く習慣&lt;/strong&gt;が不可欠です。問題数をこなしていくうちに、「この形ならこの定理」「この状況ならこの公式」と自然に結びつくようになっていきます。&lt;/p&gt;
&lt;h2&gt;図形問題を得意にするための学習のコツ&lt;/h2&gt;
&lt;p&gt;ここまで紹介した「３つの特徴」を裏返せば、そのまま&lt;strong&gt;図形問題を得意にするためのポイント&lt;/strong&gt;になります。&lt;/p&gt;
&lt;ul&gt;
&lt;li&gt;&lt;strong&gt;必ず図をノートに写し、自分の手で補助線や展開図を書いて考える&lt;/strong&gt;&lt;/li&gt;
&lt;li&gt;&lt;strong&gt;分かった数値や条件を、図にきれいに整理して書き込む&lt;/strong&gt;&lt;/li&gt;
&lt;li&gt;&lt;strong&gt;定理・公式・用語を暗記し、図と結びつけて意味まで理解する&lt;/strong&gt;&lt;/li&gt;
&lt;li&gt;毎日少しずつでも図形問題に触れ、「図形に慣れる時間」を確保する&lt;/li&gt;
&lt;/ul&gt;
&lt;p&gt;また、&lt;strong&gt;立体図形が特に苦手な場合&lt;/strong&gt;は、次のページもあわせてご覧ください。&lt;/p&gt;
&lt;p&gt;▶︎ &lt;a href="https://natsui-sansu-juku.com/column/rittaizukei/" target="_blank" rel="noopener noreferrer"&gt;中学入試算数で頻出する立体図形を克服する方法&lt;/a&gt;&lt;/p&gt;
&lt;h2&gt;当塾の取り組み──図形問題が苦手な生徒へのアプローチ&lt;/h2&gt;
&lt;p&gt;当塾では、&lt;a href="https://natsui-sansu-juku.com/kobetsu/" target="_blank" rel="noopener noreferrer"&gt;完全１対１の個別指導&lt;/a&gt;で、算数の図形問題が苦手な生徒さんに対して&lt;strong&gt;一人ひとりに合わせたアプローチ&lt;/strong&gt;を行っています。&lt;/p&gt;
&lt;ul&gt;
&lt;li&gt;完全オーダーメイドの授業で、&lt;strong&gt;自分では気づきにくい弱点&lt;/strong&gt;を丁寧に洗い出す&lt;/li&gt;
&lt;li&gt;苦手な図形のパターンに絞って、類似問題を繰り返し演習し、&lt;strong&gt;「分かる」から「できる」状態へ&lt;/strong&gt;定着させる&lt;/li&gt;
&lt;li&gt;図や補助線の引き方、数値の書き込み方など、&lt;strong&gt;答案の書き方レベルから指導&lt;/strong&gt;する&lt;/li&gt;
&lt;/ul&gt;
&lt;p&gt;当塾の授業は、&lt;a href="https://natsui-sansu-juku.com/column/kokogachigau/" target="_blank" rel="noopener noreferrer"&gt;夏井算数塾・個別指導はココが違う！&lt;/a&gt;にある通り、効率的な授業と復習が両立できるシステムとなっています。&lt;/p&gt;
&lt;p&gt;また、当塾の講座は&lt;a href="https://natsui-sansu-juku.com/kobetsu_online/" target="_blank" rel="noopener noreferrer"&gt;オンライン&lt;/a&gt;でも受講可能です。&lt;br /&gt;
&lt;a href="https://natsui-sansu-juku.com/column/onlinekobetsu3/" target="_blank" rel="noopener noreferrer"&gt;中学受験算数の成績を「オンライン個別指導」で伸ばすことができる３つの理由&lt;/a&gt;でも紹介しているように、&lt;/p&gt;
&lt;ul&gt;
&lt;li&gt;勉強し慣れた自宅環境で、より集中して学習できる&lt;/li&gt;
&lt;li&gt;通塾時間がゼロになり、その分を学習時間や休息に充てられる&lt;/li&gt;
&lt;li&gt;体力の消耗を抑えつつ、継続して学習を続けられる&lt;/li&gt;
&lt;/ul&gt;
&lt;p&gt;といったオンラインならではのメリットを活かしながら、図形問題の克服をサポートしています。&lt;/p&gt;
&lt;h2&gt;まとめ──図形問題は「苦手意識」から「得意分野」へ変えられる&lt;/h2&gt;
&lt;p&gt;中学入試に出てくる「図形問題」を不得意に感じる小学生には、主に次の３つの特徴があります。&lt;/p&gt;
&lt;ul&gt;
&lt;li&gt;図形をノートに写さず、式だけで解こうとしてしまう&lt;/li&gt;
&lt;li&gt;必要な数値を、図にきれいに書き込めない&lt;/li&gt;
&lt;li&gt;定理や用語を暗記していても、その意味や使い方を理解できていない&lt;/li&gt;
&lt;/ul&gt;
&lt;p&gt;これらを裏返すと、そのまま&lt;strong&gt;図形問題を得意にするための具体的な行動&lt;/strong&gt;になります。&lt;/p&gt;
&lt;ul&gt;
&lt;li&gt;必ず図を自分の手で描き、補助線や展開図を使って考える&lt;/li&gt;
&lt;li&gt;分かった数値を整理して書き込み、図から状況を読み取る力をつける&lt;/li&gt;
&lt;li&gt;定理・公式・用語を、図と結びつけて理解し、問題の中で使いこなす&lt;/li&gt;
&lt;li&gt;毎日少しでも図形問題に触れ、「図形に慣れる時間」を確保する&lt;/li&gt;
&lt;/ul&gt;
&lt;p&gt;&lt;strong&gt;図形問題は、決して「センス」だけで解く分野ではありません。&lt;/strong&gt;&lt;br /&gt;
正しい学び方と十分なトレーニングを積めば、誰でも必ず得意分野に変えていくことができます。&lt;/p&gt;
&lt;p&gt;「図形問題は苦手だ」と思い込まず、まずは&lt;strong&gt;毎日１問でも図形問題に触れること&lt;/strong&gt;から始めてみてください。&lt;br /&gt;
少しずつ視点が増え、「あ、こう考えればいいんだ」と感じられる瞬間が、確実に増えていきます。&lt;/p&gt;
&lt;p&gt;&amp;nbsp;&lt;/p&gt;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zukei%2F&amp;amp;t=%E3%80%8C%E5%9B%B3%E5%BD%A2%E3%81%A0%E3%81%91%E6%A5%B5%E7%AB%AF%E3%81%AB%E3%81%A7%E3%81%8D%E3%81%AA%E3%81%84%E3%80%8D%E5%B0%8F%E5%AD%A6%E7%94%9F%E3%81%B8%EF%BD%9C%E4%B8%AD%E5%AD%A6%E5%8F%97%E9%A8%93%E7%AE%97%E6%95%B0%E3%81%AE%E5%9B%B3%E5%BD%A2%E5%85%8B%E6%9C%8D%E3%81%AE%E3%83%9D%E3%82%A4%E3%83%B3%E3%83%88%EF%BC%93%E3%81%A4%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zukei%2F&amp;amp;text=%E3%80%8C%E5%9B%B3%E5%BD%A2%E3%81%A0%E3%81%91%E6%A5%B5%E7%AB%AF%E3%81%AB%E3%81%A7%E3%81%8D%E3%81%AA%E3%81%84%E3%80%8D%E5%B0%8F%E5%AD%A6%E7%94%9F%E3%81%B8%EF%BD%9C%E4%B8%AD%E5%AD%A6%E5%8F%97%E9%A8%93%E7%AE%97%E6%95%B0%E3%81%AE%E5%9B%B3%E5%BD%A2%E5%85%8B%E6%9C%8D%E3%81%AE%E3%83%9D%E3%82%A4%E3%83%B3%E3%83%88%EF%BC%93%E3%81%A4%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80%8C%E5%9B%B3%E5%BD%A2%E3%81%A0%E3%81%91%E6%A5%B5%E7%AB%AF%E3%81%AB%E3%81%A7%E3%81%8D%E3%81%AA%E3%81%84%E3%80%8D%E5%B0%8F%E5%AD%A6%E7%94%9F%E3%81%B8%EF%BD%9C%E4%B8%AD%E5%AD%A6%E5%8F%97%E9%A8%93%E7%AE%97%E6%95%B0%E3%81%AE%E5%9B%B3%E5%BD%A2%E5%85%8B%E6%9C%8D%E3%81%AE%E3%83%9D%E3%82%A4%E3%83%B3%E3%83%88%EF%BC%93%E3%81%A4%20%7C%20%E4%B8%AD%E5%AD%A6%E5%8F%97%E9%A8%93%E5%B0%82%E9%96%80%E3%80%80%E5%A4%8F%E4%BA%95%E7%AE%97%E6%95%B0%E5%A1%BE%0Ahttps%3A%2F%2Fnatsui-sansu-juku.com%2Fcolumn%2Fzukei%2F" target="_blank" &gt;&lt;span class="vk_icon_w_r_sns_bluesky icon_sns"&gt;&lt;/span&gt;&lt;span class="sns_txt"&gt;Bluesky&lt;/span&gt;&lt;/a&gt;&lt;/li&gt;&lt;li class="sb_hatena sb_icon"&gt;&lt;a class="sb_icon_inner" href="//b.hatena.ne.jp/add?mode=confirm&amp;url=https%3A%2F%2Fnatsui-sansu-juku.com%2Fcolumn%2Fzukei%2F&amp;amp;title=%E3%80%8C%E5%9B%B3%E5%BD%A2%E3%81%A0%E3%81%91%E6%A5%B5%E7%AB%AF%E3%81%AB%E3%81%A7%E3%81%8D%E3%81%AA%E3%81%84%E3%80%8D%E5%B0%8F%E5%AD%A6%E7%94%9F%E3%81%B8%EF%BD%9C%E4%B8%AD%E5%AD%A6%E5%8F%97%E9%A8%93%E7%AE%97%E6%95%B0%E3%81%AE%E5%9B%B3%E5%BD%A2%E5%85%8B%E6%9C%8D%E3%81%AE%E3%83%9D%E3%82%A4%E3%83%B3%E3%83%88%EF%BC%93%E3%81%A4%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sb_icon_inner"data-clipboard-text="「図形だけ極端にできない」小学生へ｜中学受験算数の図形克服のポイント３つ | 中学受験専門　夏井算数塾 https://natsui-sansu-juku.com/column/zukei/"&gt;&lt;span class="vk_icon_w_r_sns_copy icon_sns"&gt;&lt;i class="fas fa-copy"&gt;&lt;/i&gt;&lt;/span&gt;&lt;span class="sns_txt"&gt;Copy&lt;/span&gt;&lt;/button&gt;&lt;/li&gt;&lt;/ul&gt;&lt;/div&gt;&lt;!-- [ /.socialSet ] --&gt;			
------</t>
  </si>
  <si>
    <t>https://natsui-sansu-juku.com/ct/intro/</t>
  </si>
  <si>
    <t>以下のページは不自然なワードを使用しています。
これらを適切に自然な言葉に置き換えて下さい。
なお、本文の装飾や構造は絶対に変えないでください。
【対象ページURL】
https://natsui-sansu-juku.com/ct/intro/
【検出された不自然ワード】
（検出なし）
【本文】
------
------</t>
  </si>
  <si>
    <t>https://natsui-sansu-juku.com/ct/jyukubetsu/</t>
  </si>
  <si>
    <t>以下のページは不自然なワードを使用しています。
これらを適切に自然な言葉に置き換えて下さい。
なお、本文の装飾や構造は絶対に変えないでください。
【対象ページURL】
https://natsui-sansu-juku.com/ct/jyukubetsu/
【検出された不自然ワード】
（検出なし）
【本文】
------
------</t>
  </si>
  <si>
    <t>https://natsui-sansu-juku.com/ct/kakomon/</t>
  </si>
  <si>
    <t>以下のページは不自然なワードを使用しています。
これらを適切に自然な言葉に置き換えて下さい。
なお、本文の装飾や構造は絶対に変えないでください。
【対象ページURL】
https://natsui-sansu-juku.com/ct/kakomon/
【検出された不自然ワード】
（検出なし）
【本文】
------
------</t>
  </si>
  <si>
    <t>https://natsui-sansu-juku.com/ct/q＆ａ/</t>
  </si>
  <si>
    <t>以下のページは不自然なワードを使用しています。
これらを適切に自然な言葉に置き換えて下さい。
なお、本文の装飾や構造は絶対に変えないでください。
【対象ページURL】
https://natsui-sansu-juku.com/ct/q＆ａ/
【検出された不自然ワード】
（検出なし）
【本文】
------
------</t>
  </si>
  <si>
    <t>https://natsui-sansu-juku.com/ct/sapix-15/</t>
  </si>
  <si>
    <t>以下のページは不自然なワードを使用しています。
これらを適切に自然な言葉に置き換えて下さい。
なお、本文の装飾や構造は絶対に変えないでください。
【対象ページURL】
https://natsui-sansu-juku.com/ct/sapix-15/
【検出された不自然ワード】
（検出なし）
【本文】
------
------</t>
  </si>
  <si>
    <t>https://natsui-sansu-juku.com/ct/tips/</t>
  </si>
  <si>
    <t>以下のページは不自然なワードを使用しています。
これらを適切に自然な言葉に置き換えて下さい。
なお、本文の装飾や構造は絶対に変えないでください。
【対象ページURL】
https://natsui-sansu-juku.com/ct/tips/
【検出された不自然ワード】
（検出なし）
【本文】
------
------</t>
  </si>
  <si>
    <t>https://natsui-sansu-juku.com/ct/tokutenlive/</t>
  </si>
  <si>
    <t>以下のページは不自然なワードを使用しています。
これらを適切に自然な言葉に置き換えて下さい。
なお、本文の装飾や構造は絶対に変えないでください。
【対象ページURL】
https://natsui-sansu-juku.com/ct/tokutenlive/
【検出された不自然ワード】
（検出なし）
【本文】
------
------</t>
  </si>
  <si>
    <t>https://natsui-sansu-juku.com/ct/zikibetsu/</t>
  </si>
  <si>
    <t>以下のページは不自然なワードを使用しています。
これらを適切に自然な言葉に置き換えて下さい。
なお、本文の装飾や構造は絶対に変えないでください。
【対象ページURL】
https://natsui-sansu-juku.com/ct/zikibetsu/
【検出された不自然ワード】
（検出なし）
【本文】
------
------</t>
  </si>
  <si>
    <t>https://natsui-sansu-juku.com/era/</t>
  </si>
  <si>
    <t>以下のページは不自然なワードを使用しています。
これらを適切に自然な言葉に置き換えて下さい。
なお、本文の装飾や構造は絶対に変えないでください。
【対象ページURL】
https://natsui-sansu-juku.com/era/
【検出された不自然ワード】
（検出なし）
【本文】
------
&lt;p&gt;Under Costruction&amp;#8230;&lt;/p&gt;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href="//www.facebook.com/sharer.php?src=bm&amp;u=https%3A%2F%2Fnatsui-sansu-juku.com%2Fera%2F&amp;amp;t=%E6%99%82%E6%9C%9F%E5%88%A5%E5%AF%BE%E7%AD%96%20%7C%20%E4%B8%AD%E5%AD%A6%E5%8F%97%E9%A8%93%E5%B0%82%E9%96%80%E3%80%80%E5%A4%8F%E4%BA%95%E7%AE%97%E6%95%B0%E5%A1%BE"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href="//twitter.com/intent/tweet?url=https%3A%2F%2Fnatsui-sansu-juku.com%2Fera%2F&amp;amp;text=%E6%99%82%E6%9C%9F%E5%88%A5%E5%AF%BE%E7%AD%96%20%7C%20%E4%B8%AD%E5%AD%A6%E5%8F%97%E9%A8%93%E5%B0%82%E9%96%80%E3%80%80%E5%A4%8F%E4%BA%95%E7%AE%97%E6%95%B0%E5%A1%BE" target="_blank" &gt;&lt;span class="vk_icon_w_r_sns_x_twitter icon_sns"&gt;&lt;/span&gt;&lt;span class="sns_txt"&gt;X&lt;/span&gt;&lt;/a&gt;&lt;/li&gt;&lt;li class="sb_bluesky sb_icon"&gt;&lt;a class="sb_icon_inner" href="https://bsky.app/intent/compose?text=%E6%99%82%E6%9C%9F%E5%88%A5%E5%AF%BE%E7%AD%96%20%7C%20%E4%B8%AD%E5%AD%A6%E5%8F%97%E9%A8%93%E5%B0%82%E9%96%80%E3%80%80%E5%A4%8F%E4%BA%95%E7%AE%97%E6%95%B0%E5%A1%BE%0Ahttps%3A%2F%2Fnatsui-sansu-juku.com%2Fera%2F" target="_blank" &gt;&lt;span class="vk_icon_w_r_sns_bluesky icon_sns"&gt;&lt;/span&gt;&lt;span class="sns_txt"&gt;Bluesky&lt;/span&gt;&lt;/a&gt;&lt;/li&gt;&lt;li class="sb_hatena sb_icon"&gt;&lt;a class="sb_icon_inner" href="//b.hatena.ne.jp/add?mode=confirm&amp;url=https%3A%2F%2Fnatsui-sansu-juku.com%2Fera%2F&amp;amp;title=%E6%99%82%E6%9C%9F%E5%88%A5%E5%AF%BE%E7%AD%96%20%7C%20%E4%B8%AD%E5%AD%A6%E5%8F%97%E9%A8%93%E5%B0%82%E9%96%80%E3%80%80%E5%A4%8F%E4%BA%95%E7%AE%97%E6%95%B0%E5%A1%BE"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href="//getpocket.com/edit?url=https%3A%2F%2Fnatsui-sansu-juku.com%2Fera%2F&amp;title=%E6%99%82%E6%9C%9F%E5%88%A5%E5%AF%BE%E7%AD%96%20%7C%20%E4%B8%AD%E5%AD%A6%E5%8F%97%E9%A8%93%E5%B0%82%E9%96%80%E3%80%80%E5%A4%8F%E4%BA%95%E7%AE%97%E6%95%B0%E5%A1%BE"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sb_icon_inner"data-clipboard-text="時期別対策 | 中学受験専門　夏井算数塾 https://natsui-sansu-juku.com/era/"&gt;&lt;span class="vk_icon_w_r_sns_copy icon_sns"&gt;&lt;i class="fas fa-copy"&gt;&lt;/i&gt;&lt;/span&gt;&lt;span class="sns_txt"&gt;Copy&lt;/span&gt;&lt;/button&gt;&lt;/li&gt;&lt;/ul&gt;&lt;/div&gt;&lt;!-- [ /.socialSet ] --&gt;	
------</t>
  </si>
  <si>
    <t>https://natsui-sansu-juku.com/info/</t>
  </si>
  <si>
    <t>以下のページは不自然なワードを使用しています。
これらを適切に自然な言葉に置き換えて下さい。
なお、本文の装飾や構造は絶対に変えないでください。
【対象ページURL】
https://natsui-sansu-juku.com/info/
【検出された不自然ワード】
（検出なし）
【本文】
------
------</t>
  </si>
  <si>
    <t>https://natsui-sansu-juku.com/info/170101/</t>
  </si>
  <si>
    <t>以下のページは不自然なワードを使用しています。
これらを適切に自然な言葉に置き換えて下さい。
なお、本文の装飾や構造は絶対に変えないでください。
【対象ページURL】
https://natsui-sansu-juku.com/info/170101/
【検出された不自然ワード】
（検出なし）
【本文】
------
&lt;p&gt;本日より、2017年度の生徒募集を開始致します。&lt;/p&gt;
&lt;p&gt;２月開講講座は個別指導のみとなります。詳細については、下記をご覧下さいませ。&lt;/p&gt;
&lt;p&gt;■対象：&lt;/p&gt;
&lt;p&gt;①国私立中学受験を予定している新小４～小６&lt;br /&gt;
②中高一貫校に通学中・通学予定の新中１～新高２&lt;/p&gt;
&lt;p&gt;■科目：中学受験算数・中高一貫数学&lt;/p&gt;
&lt;p&gt;■内容：志望校対策、進学塾のクラスアップ対策等、ご要望に応じて独自にカリキュラムを作成します。具体例については&lt;a title="個別指導【通年】" href="https://natsui-sansu-juku.com/kobetsu/"&gt;コチラ&lt;/a&gt;をご確認下さいませ。&lt;/p&gt;
&lt;p&gt;■日程：なお、開講日は2/1(水)を予定しております。&lt;/p&gt;
&lt;p&gt;■会場：夏井算数塾 四谷教室&lt;/p&gt;
&lt;p&gt;指導開始までの具体的な流れについては&lt;a href="https://natsui-sansu-juku.com/kobetsu/"&gt;開講講座のご案内&lt;/a&gt;を、ご確認下さいませ。&lt;/p&gt;
&lt;p&gt;また、受講されるかどうかは別として、日頃の学習についてのお悩みなど算数学習についてのご相談もお待ちしております。こちらの&lt;a href="https://natsui-sansu-juku.com/inquiry/"&gt;お問い合わせフォーム&lt;/a&gt;よりご登録をお願い致します。&lt;/p&gt;
&lt;p&gt;やる気を持って取り組んでくれる小学生の皆さんのチャレンジをお待ちしております！&lt;/p&gt;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170101%2F&amp;amp;t=2017%E5%B9%B4%E5%BA%A6%E7%94%9F%E5%BE%92%E5%8B%9F%E9%9B%86%E9%96%8B%E5%A7%8B%E3%81%AE%E3%81%8A%E7%9F%A5%E3%82%89%E3%81%9B%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170101%2F&amp;amp;text=2017%E5%B9%B4%E5%BA%A6%E7%94%9F%E5%BE%92%E5%8B%9F%E9%9B%86%E9%96%8B%E5%A7%8B%E3%81%AE%E3%81%8A%E7%9F%A5%E3%82%89%E3%81%9B%20%7C%20%E4%B8%AD%E5%AD%A6%E5%8F%97%E9%A8%93%E5%B0%82%E9%96%80%E3%80%80%E5%A4%8F%E4%BA%95%E7%AE%97%E6%95%B0%E5%A1%BE" target="_blank" &gt;&lt;span class="vk_icon_w_r_sns_x_twitter icon_sns"&gt;&lt;/span&gt;&lt;span class="sns_txt"&gt;X&lt;/span&gt;&lt;/a&gt;&lt;/li&gt;&lt;li class="sb_bluesky sb_icon"&gt;&lt;a class="sb_icon_inner" href="https://bsky.app/intent/compose?text=2017%E5%B9%B4%E5%BA%A6%E7%94%9F%E5%BE%92%E5%8B%9F%E9%9B%86%E9%96%8B%E5%A7%8B%E3%81%AE%E3%81%8A%E7%9F%A5%E3%82%89%E3%81%9B%20%7C%20%E4%B8%AD%E5%AD%A6%E5%8F%97%E9%A8%93%E5%B0%82%E9%96%80%E3%80%80%E5%A4%8F%E4%BA%95%E7%AE%97%E6%95%B0%E5%A1%BE%0Ahttps%3A%2F%2Fnatsui-sansu-juku.com%2Finfo%2F170101%2F" target="_blank" &gt;&lt;span class="vk_icon_w_r_sns_bluesky icon_sns"&gt;&lt;/span&gt;&lt;span class="sns_txt"&gt;Bluesky&lt;/span&gt;&lt;/a&gt;&lt;/li&gt;&lt;li class="sb_hatena sb_icon"&gt;&lt;a class="sb_icon_inner" href="//b.hatena.ne.jp/add?mode=confirm&amp;url=https%3A%2F%2Fnatsui-sansu-juku.com%2Finfo%2F170101%2F&amp;amp;title=2017%E5%B9%B4%E5%BA%A6%E7%94%9F%E5%BE%92%E5%8B%9F%E9%9B%86%E9%96%8B%E5%A7%8B%E3%81%AE%E3%81%8A%E7%9F%A5%E3%82%89%E3%81%9B%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170101%2F&amp;title=2017%E5%B9%B4%E5%BA%A6%E7%94%9F%E5%BE%92%E5%8B%9F%E9%9B%86%E9%96%8B%E5%A7%8B%E3%81%AE%E3%81%8A%E7%9F%A5%E3%82%89%E3%81%9B%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sb_icon_inner"data-clipboard-text="2017年度生徒募集開始のお知らせ | 中学受験専門　夏井算数塾 https://natsui-sansu-juku.com/info/170101/"&gt;&lt;span class="vk_icon_w_r_sns_copy icon_sns"&gt;&lt;i class="fas fa-copy"&gt;&lt;/i&gt;&lt;/span&gt;&lt;span class="sns_txt"&gt;Copy&lt;/span&gt;&lt;/button&gt;&lt;/li&gt;&lt;/ul&gt;&lt;/div&gt;&lt;!-- [ /.socialSet ] --&gt;			
------</t>
  </si>
  <si>
    <t>https://natsui-sansu-juku.com/info/170311/</t>
  </si>
  <si>
    <t>以下のページは不自然なワードを使用しています。
これらを適切に自然な言葉に置き換えて下さい。
なお、本文の装飾や構造は絶対に変えないでください。
【対象ページURL】
https://natsui-sansu-juku.com/info/170311/
【検出された不自然ワード】
（検出なし）
【本文】
------
&lt;p&gt;春休みは、短いながらも日頃の積み残しを消化するのには最適のタイミングです。&lt;/p&gt;
&lt;p&gt;夏井算数塾では、この春休みを有意義に過ごして頂くために、&lt;br /&gt;
春期講習会を実施させて頂くこととなりました。&lt;br /&gt;
現在当塾に通塾されている塾生の皆さんは勿論のこと、&lt;br /&gt;
普段は他塾に通われている生徒さんにも門戸を開放致します！&lt;/p&gt;
&lt;p&gt;この絶好の機会に算数のフォローアップ・更なる実力アップを&lt;br /&gt;
狙っている生徒さんの参加をお待ちしております。&lt;/p&gt;
&lt;p&gt;なお、開講講座は「完全１対１個別指導」のみとなります。詳細については、下記をご覧下さいませ。&lt;/p&gt;
&lt;p&gt;■対象：中学受験を目指している、新小３～６年生&lt;/p&gt;
&lt;p&gt;■内容：志望校対策、進学塾のクラスアップ対策等、ご要望に応じて独自にカリキュラムを作成します。具体例についてはコチラをご確認下さいませ。&lt;/p&gt;
&lt;p&gt;■日程：3/26(日)～4/5(水)　8:00～20:00&lt;/p&gt;
&lt;p&gt;※現在の予約状況(3/19現在)&lt;/p&gt;
&lt;p&gt;&lt;img fetchpriority="high" decoding="async" class="alignnone size-large wp-image-117" src="https://natsui-sansu-juku.com/wp-content/uploads/2017/03/170319_01-1024x724.jpg" alt="170319_01" width="640" height="453" srcset="https://natsui-sansu-juku.com/wp-content/uploads/2017/03/170319_01-1024x724.jpg 1024w, https://natsui-sansu-juku.com/wp-content/uploads/2017/03/170319_01-300x212.jpg 300w, https://natsui-sansu-juku.com/wp-content/uploads/2017/03/170319_01-768x543.jpg 768w" sizes="(max-width: 640px) 100vw, 640px" /&gt;&lt;/p&gt;
&lt;p&gt;■会場：夏井算数塾四谷教室&lt;/p&gt;
&lt;p&gt;■費用：１コマ(110分)・16,500円＋消費税のみ(入塾金は頂戴致しません)&lt;/p&gt;
&lt;p&gt;複数コマ受講頂く場合は、下記の割引を適用させて頂きます。&lt;/p&gt;
&lt;p&gt;3コマSET： 46,500円( 5％割引)＋消費税&lt;br /&gt;
6コマSET： 89,000円(10％割引)＋消費税&lt;/p&gt;
&lt;p&gt;※詳細につきましてはご確認頂ければ幸いです。&lt;/p&gt;
&lt;p&gt;&lt;span style="font-size: 14.0799999237061px;"&gt;&amp;#8212;&amp;#8212;&amp;#8212;&amp;#8212;&amp;#8212;&amp;#8212;&amp;#8212;&amp;#8211;&lt;/span&gt;&lt;/p&gt;
&lt;p&gt;指導開始までの具体的な流れについては&lt;a href="https://natsui-sansu-juku.com/kobetsu/"&gt;開講講座一覧&lt;/a&gt;をご確認下さいませ。&lt;/p&gt;
&lt;p&gt;受講を希望される場合は&lt;a href="https://natsui-sansu-juku.com/inquiry/"&gt;お問い合わせフォーム&lt;/a&gt;にてご連絡頂ければ幸いです。&lt;/p&gt;
&lt;p&gt;また、受講されるかどうかは別として、日頃の学習についてのお悩みなど算数学習についてのご相談もお待ちしております。&lt;/p&gt;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170311%2F&amp;amp;t=2017%E5%B9%B4%E5%BA%A6%E6%98%A5%E6%9C%9F%E8%AC%9B%E7%BF%92%E4%BC%9A%E9%96%8B%E5%82%AC%E3%81%AE%E3%81%94%E6%A1%88%E5%86%85%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170311%2F&amp;amp;text=2017%E5%B9%B4%E5%BA%A6%E6%98%A5%E6%9C%9F%E8%AC%9B%E7%BF%92%E4%BC%9A%E9%96%8B%E5%82%AC%E3%81%AE%E3%81%94%E6%A1%88%E5%86%85%20%7C%20%E4%B8%AD%E5%AD%A6%E5%8F%97%E9%A8%93%E5%B0%82%E9%96%80%E3%80%80%E5%A4%8F%E4%BA%95%E7%AE%97%E6%95%B0%E5%A1%BE" target="_blank" &gt;&lt;span class="vk_icon_w_r_sns_x_twitter icon_sns"&gt;&lt;/span&gt;&lt;span class="sns_txt"&gt;X&lt;/span&gt;&lt;/a&gt;&lt;/li&gt;&lt;li class="sb_bluesky sb_icon"&gt;&lt;a class="sb_icon_inner" href="https://bsky.app/intent/compose?text=2017%E5%B9%B4%E5%BA%A6%E6%98%A5%E6%9C%9F%E8%AC%9B%E7%BF%92%E4%BC%9A%E9%96%8B%E5%82%AC%E3%81%AE%E3%81%94%E6%A1%88%E5%86%85%20%7C%20%E4%B8%AD%E5%AD%A6%E5%8F%97%E9%A8%93%E5%B0%82%E9%96%80%E3%80%80%E5%A4%8F%E4%BA%95%E7%AE%97%E6%95%B0%E5%A1%BE%0Ahttps%3A%2F%2Fnatsui-sansu-juku.com%2Finfo%2F170311%2F" target="_blank" &gt;&lt;span class="vk_icon_w_r_sns_bluesky icon_sns"&gt;&lt;/span&gt;&lt;span class="sns_txt"&gt;Bluesky&lt;/span&gt;&lt;/a&gt;&lt;/li&gt;&lt;li class="sb_hatena sb_icon"&gt;&lt;a class="sb_icon_inner" href="//b.hatena.ne.jp/add?mode=confirm&amp;url=https%3A%2F%2Fnatsui-sansu-juku.com%2Finfo%2F170311%2F&amp;amp;title=2017%E5%B9%B4%E5%BA%A6%E6%98%A5%E6%9C%9F%E8%AC%9B%E7%BF%92%E4%BC%9A%E9%96%8B%E5%82%AC%E3%81%AE%E3%81%94%E6%A1%88%E5%86%85%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170311%2F&amp;title=2017%E5%B9%B4%E5%BA%A6%E6%98%A5%E6%9C%9F%E8%AC%9B%E7%BF%92%E4%BC%9A%E9%96%8B%E5%82%AC%E3%81%AE%E3%81%94%E6%A1%88%E5%86%85%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sb_icon_inner"data-clipboard-text="2017年度春期講習会開催のご案内 | 中学受験専門　夏井算数塾 https://natsui-sansu-juku.com/info/170311/"&gt;&lt;span class="vk_icon_w_r_sns_copy icon_sns"&gt;&lt;i class="fas fa-copy"&gt;&lt;/i&gt;&lt;/span&gt;&lt;span class="sns_txt"&gt;Copy&lt;/span&gt;&lt;/button&gt;&lt;/li&gt;&lt;/ul&gt;&lt;/div&gt;&lt;!-- [ /.socialSet ] --&gt;			
------</t>
  </si>
  <si>
    <t>https://natsui-sansu-juku.com/info/170524/</t>
  </si>
  <si>
    <t>以下のページは不自然なワードを使用しています。
これらを適切に自然な言葉に置き換えて下さい。
なお、本文の装飾や構造は絶対に変えないでください。
【対象ページURL】
https://natsui-sansu-juku.com/info/170524/
【検出された不自然ワード】
（検出なし）
【本文】
------
&lt;p&gt;最新の時間割を公開致しました。&lt;span style="color: #ff0000;"&gt;2017年度については、残りのコマ数も少なくなって参りましたので、ご参加を希望される方はお早目にお問い合わせ頂ければ幸いです。&lt;/span&gt;&lt;/p&gt;
&lt;p&gt;→詳細は&lt;a href="https://natsui-sansu-juku.com/"&gt;コチラ&lt;/a&gt;をご確認下さいませ。&lt;/p&gt;
&lt;p&gt;&amp;#8212;&lt;br /&gt;
中学受験のために頑張っている受験生向けの講座、&lt;br /&gt;
「&lt;a href="https://natsui-sansu-juku.com/kobetsu/"&gt;個別指導&lt;/a&gt;」は2017年度の生徒さんを募集しています。&lt;/p&gt;
&lt;p&gt;「最後の最後まで絶対にあきらめない」&lt;br /&gt;
そんな小学生を夏井算数塾は応援します！&lt;/p&gt;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170524%2F&amp;amp;t=2017%E5%B9%B4%E5%BA%A6%E6%99%82%E9%96%93%E5%89%B2%E6%9B%B4%E6%96%B0%E3%81%AE%E3%81%8A%E7%9F%A5%E3%82%89%E3%81%9B%28%EF%BC%95%E6%9C%8824%E6%97%A5%29%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170524%2F&amp;amp;text=2017%E5%B9%B4%E5%BA%A6%E6%99%82%E9%96%93%E5%89%B2%E6%9B%B4%E6%96%B0%E3%81%AE%E3%81%8A%E7%9F%A5%E3%82%89%E3%81%9B%28%EF%BC%95%E6%9C%8824%E6%97%A5%29%20%7C%20%E4%B8%AD%E5%AD%A6%E5%8F%97%E9%A8%93%E5%B0%82%E9%96%80%E3%80%80%E5%A4%8F%E4%BA%95%E7%AE%97%E6%95%B0%E5%A1%BE" target="_blank" &gt;&lt;span class="vk_icon_w_r_sns_x_twitter icon_sns"&gt;&lt;/span&gt;&lt;span class="sns_txt"&gt;X&lt;/span&gt;&lt;/a&gt;&lt;/li&gt;&lt;li class="sb_bluesky sb_icon"&gt;&lt;a class="sb_icon_inner" href="https://bsky.app/intent/compose?text=2017%E5%B9%B4%E5%BA%A6%E6%99%82%E9%96%93%E5%89%B2%E6%9B%B4%E6%96%B0%E3%81%AE%E3%81%8A%E7%9F%A5%E3%82%89%E3%81%9B%28%EF%BC%95%E6%9C%8824%E6%97%A5%29%20%7C%20%E4%B8%AD%E5%AD%A6%E5%8F%97%E9%A8%93%E5%B0%82%E9%96%80%E3%80%80%E5%A4%8F%E4%BA%95%E7%AE%97%E6%95%B0%E5%A1%BE%0Ahttps%3A%2F%2Fnatsui-sansu-juku.com%2Finfo%2F170524%2F" target="_blank" &gt;&lt;span class="vk_icon_w_r_sns_bluesky icon_sns"&gt;&lt;/span&gt;&lt;span class="sns_txt"&gt;Bluesky&lt;/span&gt;&lt;/a&gt;&lt;/li&gt;&lt;li class="sb_hatena sb_icon"&gt;&lt;a class="sb_icon_inner" href="//b.hatena.ne.jp/add?mode=confirm&amp;url=https%3A%2F%2Fnatsui-sansu-juku.com%2Finfo%2F170524%2F&amp;amp;title=2017%E5%B9%B4%E5%BA%A6%E6%99%82%E9%96%93%E5%89%B2%E6%9B%B4%E6%96%B0%E3%81%AE%E3%81%8A%E7%9F%A5%E3%82%89%E3%81%9B%28%EF%BC%95%E6%9C%8824%E6%97%A5%29%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170524%2F&amp;title=2017%E5%B9%B4%E5%BA%A6%E6%99%82%E9%96%93%E5%89%B2%E6%9B%B4%E6%96%B0%E3%81%AE%E3%81%8A%E7%9F%A5%E3%82%89%E3%81%9B%28%EF%BC%95%E6%9C%8824%E6%97%A5%29%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sb_icon_inner"data-clipboard-text="2017年度時間割更新のお知らせ(５月24日) | 中学受験専門　夏井算数塾 https://natsui-sansu-juku.com/info/170524/"&gt;&lt;span class="vk_icon_w_r_sns_copy icon_sns"&gt;&lt;i class="fas fa-copy"&gt;&lt;/i&gt;&lt;/span&gt;&lt;span class="sns_txt"&gt;Copy&lt;/span&gt;&lt;/button&gt;&lt;/li&gt;&lt;/ul&gt;&lt;/div&gt;&lt;!-- [ /.socialSet ] --&gt;			
------</t>
  </si>
  <si>
    <t>https://natsui-sansu-juku.com/info/170611/</t>
  </si>
  <si>
    <t>以下のページは不自然なワードを使用しています。
これらを適切に自然な言葉に置き換えて下さい。
なお、本文の装飾や構造は絶対に変えないでください。
【対象ページURL】
https://natsui-sansu-juku.com/info/170611/
【検出された不自然ワード】
（検出なし）
【本文】
------
&lt;p&gt;夏休みは、受験生にとってはまさに天王山、受験を１年以上先に控えておられるお子様にとっては、日頃忙しくて取り組むことの出来ない課題に取り組む絶好の機会です。&lt;/p&gt;
&lt;p&gt;さて、夏休みを目前に控え、弊塾では夏期講習会を実施させて頂く運びとなりました。&lt;br /&gt;
現在当塾に通塾されている塾生の皆さんは勿論のこと、&lt;br /&gt;
普段は他塾に通われている生徒さんにも門戸を開放致します！&lt;/p&gt;
&lt;p&gt;この絶好の機会に算数のフォローアップ・更なる実力アップを&lt;br /&gt;
狙っている生徒さんの参加をお待ちしております。&lt;/p&gt;
&lt;p&gt;なお、開講講座は「完全１対１個別指導」のみとなります。詳細については、下記をご覧下さいませ。&lt;/p&gt;
&lt;p&gt;■対象：中学受験を目指している、新小４～６年生&lt;/p&gt;
&lt;p&gt;■内容：志望校対策、進学塾のクラスアップ対策等、ご要望に応じて独自にカリキュラムを作成します。具体例については&lt;a href="https://natsui-sansu-juku.com/kobetsu/"&gt;コチラ&lt;/a&gt;をご確認下さいませ。&lt;/p&gt;
&lt;p&gt;■日程：7/21(金)～8/31(木)　8:00～20:00&lt;/p&gt;
&lt;p&gt;※最新情報は&lt;a href="https://natsui-sansu-juku.com/timetable_season/"&gt;夏期講習時間割&lt;/a&gt;をご確認下さいませ。&lt;/p&gt;
&lt;p&gt;■会場：夏井算数塾　四谷教室&lt;/p&gt;
&lt;p&gt;■費用：１コマ(110分)・16,500円＋消費税のみ(入塾金は頂戴致しません)&lt;/p&gt;
&lt;p&gt;複数コマ受講頂く場合は、下記の割引を適用させて頂きます。&lt;/p&gt;
&lt;p&gt;６コマPACK：  96,500円( 3％割引)＋消費税&lt;br /&gt;
12コマPACK： 182,000円( 8％割引)＋消費税&lt;br /&gt;
18コマPACK： 257,000円(12％割引)＋消費税&lt;/p&gt;
&lt;p&gt;※詳細につきましてはご確認頂ければ幸いです。&lt;/p&gt;
&lt;p&gt;なお、夏期講習会については、必要なコマ数分の費用を指導開始日までにお支払頂くことをお願いしております。&lt;/p&gt;
&lt;p&gt;&amp;#8212;&amp;#8212;&amp;#8212;&amp;#8212;&amp;#8212;&amp;#8212;&amp;#8212;&amp;#8211;&lt;/p&gt;
&lt;p&gt;また、受講されるかどうかは別として、日頃の学習についてのお悩みなど算数学習についてのご相談もお待ちしております。こちらの&lt;a href="https://natsui-sansu-juku.com/inquiry/"&gt;お問い合わせフォーム&lt;/a&gt;よりご登録をお願い致します。&lt;/p&gt;
&lt;p&gt;多くの小学生の皆さんのチャレンジ、お待ちしております！&lt;/p&gt;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170611%2F&amp;amp;t=2017%E5%B9%B4%E5%BA%A6%E5%A4%8F%E6%9C%9F%E8%AC%9B%E7%BF%92%E4%BC%9A%E9%96%8B%E5%82%AC%E3%81%AE%E3%81%8A%E7%9F%A5%E3%82%89%E3%81%9B%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170611%2F&amp;amp;text=2017%E5%B9%B4%E5%BA%A6%E5%A4%8F%E6%9C%9F%E8%AC%9B%E7%BF%92%E4%BC%9A%E9%96%8B%E5%82%AC%E3%81%AE%E3%81%8A%E7%9F%A5%E3%82%89%E3%81%9B%20%7C%20%E4%B8%AD%E5%AD%A6%E5%8F%97%E9%A8%93%E5%B0%82%E9%96%80%E3%80%80%E5%A4%8F%E4%BA%95%E7%AE%97%E6%95%B0%E5%A1%BE" target="_blank" &gt;&lt;span class="vk_icon_w_r_sns_x_twitter icon_sns"&gt;&lt;/span&gt;&lt;span class="sns_txt"&gt;X&lt;/span&gt;&lt;/a&gt;&lt;/li&gt;&lt;li class="sb_bluesky sb_icon"&gt;&lt;a class="sb_icon_inner" href="https://bsky.app/intent/compose?text=2017%E5%B9%B4%E5%BA%A6%E5%A4%8F%E6%9C%9F%E8%AC%9B%E7%BF%92%E4%BC%9A%E9%96%8B%E5%82%AC%E3%81%AE%E3%81%8A%E7%9F%A5%E3%82%89%E3%81%9B%20%7C%20%E4%B8%AD%E5%AD%A6%E5%8F%97%E9%A8%93%E5%B0%82%E9%96%80%E3%80%80%E5%A4%8F%E4%BA%95%E7%AE%97%E6%95%B0%E5%A1%BE%0Ahttps%3A%2F%2Fnatsui-sansu-juku.com%2Finfo%2F170611%2F" target="_blank" &gt;&lt;span class="vk_icon_w_r_sns_bluesky icon_sns"&gt;&lt;/span&gt;&lt;span class="sns_txt"&gt;Bluesky&lt;/span&gt;&lt;/a&gt;&lt;/li&gt;&lt;li class="sb_hatena sb_icon"&gt;&lt;a class="sb_icon_inner" href="//b.hatena.ne.jp/add?mode=confirm&amp;url=https%3A%2F%2Fnatsui-sansu-juku.com%2Finfo%2F170611%2F&amp;amp;title=2017%E5%B9%B4%E5%BA%A6%E5%A4%8F%E6%9C%9F%E8%AC%9B%E7%BF%92%E4%BC%9A%E9%96%8B%E5%82%AC%E3%81%AE%E3%81%8A%E7%9F%A5%E3%82%89%E3%81%9B%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170611%2F&amp;title=2017%E5%B9%B4%E5%BA%A6%E5%A4%8F%E6%9C%9F%E8%AC%9B%E7%BF%92%E4%BC%9A%E9%96%8B%E5%82%AC%E3%81%AE%E3%81%8A%E7%9F%A5%E3%82%89%E3%81%9B%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sb_icon_inner"data-clipboard-text="2017年度夏期講習会開催のお知らせ | 中学受験専門　夏井算数塾 https://natsui-sansu-juku.com/info/170611/"&gt;&lt;span class="vk_icon_w_r_sns_copy icon_sns"&gt;&lt;i class="fas fa-copy"&gt;&lt;/i&gt;&lt;/span&gt;&lt;span class="sns_txt"&gt;Copy&lt;/span&gt;&lt;/button&gt;&lt;/li&gt;&lt;/ul&gt;&lt;/div&gt;&lt;!-- [ /.socialSet ] --&gt;			
------</t>
  </si>
  <si>
    <t>https://natsui-sansu-juku.com/info/171007/</t>
  </si>
  <si>
    <t>以下のページは不自然なワードを使用しています。
これらを適切に自然な言葉に置き換えて下さい。
なお、本文の装飾や構造は絶対に変えないでください。
【対象ページURL】
https://natsui-sansu-juku.com/info/171007/
【検出された不自然ワード】
（検出なし）
【本文】
------
&lt;p&gt;こんにちは。すっかり秋らしい気候となり、当塾の受験生たちは全力の過去問演習を日々繰り返しております。&lt;/p&gt;
&lt;p&gt;本日は掲題の件につきお知らせです。&lt;/p&gt;
&lt;p&gt;当塾では、この度「Sapix小５マンスリー確認テスト対策・WEB講座」を開講することとなりました。&lt;/p&gt;
&lt;p&gt;５年生の後半は入試問題に直結する単元が目白押しで、しかも内容も高度になり分量もかなりのものになってまいります。&lt;/p&gt;
&lt;p&gt;そのため、５年生の前半と同じレベルでテスト対策を行おうとしても中々追い付かず、結果として&lt;span style="color: #ff00ff;"&gt;準備不足の状態&lt;/span&gt;でテストに臨む受験生が後を絶ちません。&lt;/p&gt;
&lt;p&gt;そこで、効率よくテスト範囲の学習を進める一助として、&lt;span style="color: #0000ff;"&gt;「本番さながらのマンスリー確認プレテスト」&lt;/span&gt;をご準備致しました。&lt;/p&gt;
&lt;p&gt;・本番のマンスリーテストと全く同じ問題形式で、&lt;br /&gt;
&lt;img fetchpriority="high" decoding="async" class="alignnone size-medium wp-image-153" src="https://natsui-sansu-juku.com/wp-content/uploads/2017/10/10月度マンスリー確認プレテスト_01-212x300.jpg" alt="10月度マンスリー確認プレテスト_01" width="212" height="300" srcset="https://natsui-sansu-juku.com/wp-content/uploads/2017/10/10月度マンスリー確認プレテスト_01-212x300.jpg 212w, https://natsui-sansu-juku.com/wp-content/uploads/2017/10/10月度マンスリー確認プレテスト_01-768x1086.jpg 768w, https://natsui-sansu-juku.com/wp-content/uploads/2017/10/10月度マンスリー確認プレテスト_01-724x1024.jpg 724w" sizes="(max-width: 212px) 100vw, 212px" /&gt;    &lt;img decoding="async" class="alignnone size-medium wp-image-156" src="https://natsui-sansu-juku.com/wp-content/uploads/2017/10/10月度マンスリー確認プレテスト_04-212x300.jpg" alt="10月度マンスリー確認プレテスト_04" width="212" height="300" srcset="https://natsui-sansu-juku.com/wp-content/uploads/2017/10/10月度マンスリー確認プレテスト_04-212x300.jpg 212w, https://natsui-sansu-juku.com/wp-content/uploads/2017/10/10月度マンスリー確認プレテスト_04-768x1086.jpg 768w, https://natsui-sansu-juku.com/wp-content/uploads/2017/10/10月度マンスリー確認プレテスト_04-724x1024.jpg 724w" sizes="(max-width: 212px) 100vw, 212px" /&gt;&lt;/p&gt;
&lt;p&gt;・本物そっくりの解答用紙・解答と、&lt;/p&gt;
&lt;p&gt;&lt;img decoding="async" class="alignnone size-medium wp-image-157" src="https://natsui-sansu-juku.com/wp-content/uploads/2017/10/10月度マンスリー確認プレテスト_11-212x300.jpg" alt="10月度マンスリー確認プレテスト_11" width="212" height="300" srcset="https://natsui-sansu-juku.com/wp-content/uploads/2017/10/10月度マンスリー確認プレテスト_11-212x300.jpg 212w, https://natsui-sansu-juku.com/wp-content/uploads/2017/10/10月度マンスリー確認プレテスト_11-768x1086.jpg 768w, https://natsui-sansu-juku.com/wp-content/uploads/2017/10/10月度マンスリー確認プレテスト_11-724x1024.jpg 724w" sizes="(max-width: 212px) 100vw, 212px" /&gt;&lt;img loading="lazy" decoding="async" class="alignnone size-medium wp-image-155" src="https://natsui-sansu-juku.com/wp-content/uploads/2017/10/10月度マンスリー確認プレテスト_12-212x300.jpg" alt="10月度マンスリー確認プレテスト_12" width="212" height="300" srcset="https://natsui-sansu-juku.com/wp-content/uploads/2017/10/10月度マンスリー確認プレテスト_12-212x300.jpg 212w, https://natsui-sansu-juku.com/wp-content/uploads/2017/10/10月度マンスリー確認プレテスト_12-768x1086.jpg 768w, https://natsui-sansu-juku.com/wp-content/uploads/2017/10/10月度マンスリー確認プレテスト_12-724x1024.jpg 724w" sizes="auto, (max-width: 212px) 100vw, 212px" /&gt;&lt;/p&gt;
&lt;p&gt;・出題の全問に対する解説を、&lt;/p&gt;
&lt;p&gt;&lt;img loading="lazy" decoding="async" class="alignnone size-medium wp-image-158" src="https://natsui-sansu-juku.com/wp-content/uploads/2017/10/解説２-300x168.png" alt="解説２" width="300" height="168" srcset="https://natsui-sansu-juku.com/wp-content/uploads/2017/10/解説２-300x168.png 300w, https://natsui-sansu-juku.com/wp-content/uploads/2017/10/解説２-768x429.png 768w, https://natsui-sansu-juku.com/wp-content/uploads/2017/10/解説２-1024x572.png 1024w, https://natsui-sansu-juku.com/wp-content/uploads/2017/10/解説２.png 1241w" sizes="auto, (max-width: 300px) 100vw, 300px" /&gt; &lt;img loading="lazy" decoding="async" class="alignnone size-medium wp-image-159" src="https://natsui-sansu-juku.com/wp-content/uploads/2017/10/解説１-300x169.png" alt="解説１" width="300" height="169" srcset="https://natsui-sansu-juku.com/wp-content/uploads/2017/10/解説１-300x169.png 300w, https://natsui-sansu-juku.com/wp-content/uploads/2017/10/解説１-768x431.png 768w, https://natsui-sansu-juku.com/wp-content/uploads/2017/10/解説１-1024x575.png 1024w, https://natsui-sansu-juku.com/wp-content/uploads/2017/10/解説１.png 1237w" sizes="auto, (max-width: 300px) 100vw, 300px" /&gt;&lt;/p&gt;
&lt;p&gt;セットで提供致します。&lt;/p&gt;
&lt;p&gt;また、今回は開講記念として、&lt;/p&gt;
&lt;p&gt;&lt;span style="text-decoration: underline;"&gt;&lt;span style="color: #ff9900; text-decoration: underline;"&gt;「問題+解答を無料で公開」&lt;/span&gt;&lt;/span&gt;させて頂きます。&lt;/p&gt;
&lt;p&gt;&lt;a href="https://natsui-sansu-juku.com/wp-content/uploads/2017/10/10月度マンスリー確認プレテスト.pdf"&gt;10月度マンスリー確認プレテスト&lt;/a&gt;&lt;/p&gt;
&lt;p&gt;こちらのリンクよりDL頂ければ幸いです。&lt;/p&gt;
&lt;p&gt;なお、解説授業については、明日10月８日より順次UP致しますが、&lt;/p&gt;
&lt;p&gt;大問１～４：&lt;del&gt;600円&lt;/del&gt;&lt;span style="color: #ff0000;"&gt;200円(開講記念価格！)&lt;/span&gt;&lt;/p&gt;
&lt;p&gt;大問５～７：&lt;del&gt;600円&lt;/del&gt;&lt;span style="color: #ff0000;"&gt;200円(開講記念価格！)&lt;/span&gt;&lt;/p&gt;
&lt;p&gt;にて提供させて頂きます！&lt;/p&gt;
&lt;p&gt;詳細につきましては、「&lt;a href="https://filmuy.com/arithmetica/"&gt;夏井算数塾WEB～最速の算数講義～&lt;/a&gt;」をご覧下さいませ。&lt;/p&gt;
&lt;p&gt;&amp;nbsp;&lt;/p&gt;
&lt;p&gt;多くの皆さんの学習効率化の一助になれば幸いです。&lt;/p&gt;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171007%2F&amp;amp;t=Sapix%E5%B0%8F%EF%BC%95%E3%83%9E%E3%83%B3%E3%82%B9%E3%83%AA%E3%83%BC%E7%A2%BA%E8%AA%8D%E3%83%86%E3%82%B9%E3%83%88%E5%AF%BE%E7%AD%96%E3%83%BBWEB%E8%AC%9B%E5%BA%A7%E9%96%8B%E8%AC%9B%E3%81%AE%E3%81%8A%E7%9F%A5%E3%82%89%E3%81%9B%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171007%2F&amp;amp;text=Sapix%E5%B0%8F%EF%BC%95%E3%83%9E%E3%83%B3%E3%82%B9%E3%83%AA%E3%83%BC%E7%A2%BA%E8%AA%8D%E3%83%86%E3%82%B9%E3%83%88%E5%AF%BE%E7%AD%96%E3%83%BBWEB%E8%AC%9B%E5%BA%A7%E9%96%8B%E8%AC%9B%E3%81%AE%E3%81%8A%E7%9F%A5%E3%82%89%E3%81%9B%20%7C%20%E4%B8%AD%E5%AD%A6%E5%8F%97%E9%A8%93%E5%B0%82%E9%96%80%E3%80%80%E5%A4%8F%E4%BA%95%E7%AE%97%E6%95%B0%E5%A1%BE" target="_blank" &gt;&lt;span class="vk_icon_w_r_sns_x_twitter icon_sns"&gt;&lt;/span&gt;&lt;span class="sns_txt"&gt;X&lt;/span&gt;&lt;/a&gt;&lt;/li&gt;&lt;li class="sb_bluesky sb_icon"&gt;&lt;a class="sb_icon_inner" href="https://bsky.app/intent/compose?text=Sapix%E5%B0%8F%EF%BC%95%E3%83%9E%E3%83%B3%E3%82%B9%E3%83%AA%E3%83%BC%E7%A2%BA%E8%AA%8D%E3%83%86%E3%82%B9%E3%83%88%E5%AF%BE%E7%AD%96%E3%83%BBWEB%E8%AC%9B%E5%BA%A7%E9%96%8B%E8%AC%9B%E3%81%AE%E3%81%8A%E7%9F%A5%E3%82%89%E3%81%9B%20%7C%20%E4%B8%AD%E5%AD%A6%E5%8F%97%E9%A8%93%E5%B0%82%E9%96%80%E3%80%80%E5%A4%8F%E4%BA%95%E7%AE%97%E6%95%B0%E5%A1%BE%0Ahttps%3A%2F%2Fnatsui-sansu-juku.com%2Finfo%2F171007%2F" target="_blank" &gt;&lt;span class="vk_icon_w_r_sns_bluesky icon_sns"&gt;&lt;/span&gt;&lt;span class="sns_txt"&gt;Bluesky&lt;/span&gt;&lt;/a&gt;&lt;/li&gt;&lt;li class="sb_hatena sb_icon"&gt;&lt;a class="sb_icon_inner" href="//b.hatena.ne.jp/add?mode=confirm&amp;url=https%3A%2F%2Fnatsui-sansu-juku.com%2Finfo%2F171007%2F&amp;amp;title=Sapix%E5%B0%8F%EF%BC%95%E3%83%9E%E3%83%B3%E3%82%B9%E3%83%AA%E3%83%BC%E7%A2%BA%E8%AA%8D%E3%83%86%E3%82%B9%E3%83%88%E5%AF%BE%E7%AD%96%E3%83%BBWEB%E8%AC%9B%E5%BA%A7%E9%96%8B%E8%AC%9B%E3%81%AE%E3%81%8A%E7%9F%A5%E3%82%89%E3%81%9B%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171007%2F&amp;title=Sapix%E5%B0%8F%EF%BC%95%E3%83%9E%E3%83%B3%E3%82%B9%E3%83%AA%E3%83%BC%E7%A2%BA%E8%AA%8D%E3%83%86%E3%82%B9%E3%83%88%E5%AF%BE%E7%AD%96%E3%83%BBWEB%E8%AC%9B%E5%BA%A7%E9%96%8B%E8%AC%9B%E3%81%AE%E3%81%8A%E7%9F%A5%E3%82%89%E3%81%9B%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sb_icon_inner"data-clipboard-text="Sapix小５マンスリー確認テスト対策・WEB講座開講のお知らせ | 中学受験専門　夏井算数塾 https://natsui-sansu-juku.com/info/171007/"&gt;&lt;span class="vk_icon_w_r_sns_copy icon_sns"&gt;&lt;i class="fas fa-copy"&gt;&lt;/i&gt;&lt;/span&gt;&lt;span class="sns_txt"&gt;Copy&lt;/span&gt;&lt;/button&gt;&lt;/li&gt;&lt;/ul&gt;&lt;/div&gt;&lt;!-- [ /.socialSet ] --&gt;			
------</t>
  </si>
  <si>
    <t>https://natsui-sansu-juku.com/info/171105/</t>
  </si>
  <si>
    <t>以下のページは不自然なワードを使用しています。
これらを適切に自然な言葉に置き換えて下さい。
なお、本文の装飾や構造は絶対に変えないでください。
【対象ページURL】
https://natsui-sansu-juku.com/info/171105/
【検出された不自然ワード】
（検出なし）
【本文】
------
&lt;p&gt;こんにちは。&lt;/p&gt;
&lt;p&gt;先月開講いたしました「Sapix小５マンスリー確認テスト対策・WEB講座」ですが、好評につき、今月も開催致します。&lt;/p&gt;
&lt;blockquote&gt;&lt;p&gt;５年生の後半は入試問題に直結する単元が目白押しで、しかも内容も高度になり分量もかなりのものになってまいります。&lt;/p&gt;
&lt;p&gt;そのため、５年生の前半と同じレベルでテスト対策を行おうとしても中々追い付かず、結果として&lt;span style="color: #ff00ff;"&gt;準備不足の状態&lt;/span&gt;でテストに臨む受験生が後を絶ちません。&lt;/p&gt;
&lt;p&gt;そこで、効率よくテスト範囲の学習を進める一助として、&lt;span style="color: #0000ff;"&gt;「本番さながらのマンスリー確認プレテスト」&lt;/span&gt;をご準備致しました。&lt;/p&gt;&lt;/blockquote&gt;
&lt;p&gt;・本番のマンスリーテストと全く同じ問題形式で、&lt;/p&gt;
&lt;blockquote&gt;&lt;p&gt;&lt;img fetchpriority="high" decoding="async" class="alignnone size-medium wp-image-153" src="https://natsui-sansu-juku.com/wp-content/uploads/2017/10/10月度マンスリー確認プレテスト_01-212x300.jpg" alt="10月度マンスリー確認プレテスト_01" width="212" height="300" srcset="https://natsui-sansu-juku.com/wp-content/uploads/2017/10/10月度マンスリー確認プレテスト_01-212x300.jpg 212w, https://natsui-sansu-juku.com/wp-content/uploads/2017/10/10月度マンスリー確認プレテスト_01-768x1086.jpg 768w, https://natsui-sansu-juku.com/wp-content/uploads/2017/10/10月度マンスリー確認プレテスト_01-724x1024.jpg 724w" sizes="(max-width: 212px) 100vw, 212px" /&gt;    &lt;img decoding="async" class="alignnone size-medium wp-image-156" src="https://natsui-sansu-juku.com/wp-content/uploads/2017/10/10月度マンスリー確認プレテスト_04-212x300.jpg" alt="10月度マンスリー確認プレテスト_04" width="212" height="300" srcset="https://natsui-sansu-juku.com/wp-content/uploads/2017/10/10月度マンスリー確認プレテスト_04-212x300.jpg 212w, https://natsui-sansu-juku.com/wp-content/uploads/2017/10/10月度マンスリー確認プレテスト_04-768x1086.jpg 768w, https://natsui-sansu-juku.com/wp-content/uploads/2017/10/10月度マンスリー確認プレテスト_04-724x1024.jpg 724w" sizes="(max-width: 212px) 100vw, 212px" /&gt;&lt;/p&gt;&lt;/blockquote&gt;
&lt;p&gt;・本物そっくりの解答用紙・解答と、&lt;/p&gt;
&lt;blockquote&gt;&lt;p&gt;&lt;img decoding="async" class="alignnone size-medium wp-image-157" src="https://natsui-sansu-juku.com/wp-content/uploads/2017/10/10月度マンスリー確認プレテスト_11-212x300.jpg" alt="10月度マンスリー確認プレテスト_11" width="212" height="300" srcset="https://natsui-sansu-juku.com/wp-content/uploads/2017/10/10月度マンスリー確認プレテスト_11-212x300.jpg 212w, https://natsui-sansu-juku.com/wp-content/uploads/2017/10/10月度マンスリー確認プレテスト_11-768x1086.jpg 768w, https://natsui-sansu-juku.com/wp-content/uploads/2017/10/10月度マンスリー確認プレテスト_11-724x1024.jpg 724w" sizes="(max-width: 212px) 100vw, 212px" /&gt;    &lt;img loading="lazy" decoding="async" class="alignnone size-medium wp-image-155" src="https://natsui-sansu-juku.com/wp-content/uploads/2017/10/10月度マンスリー確認プレテスト_12-212x300.jpg" alt="10月度マンスリー確認プレテスト_12" width="212" height="300" srcset="https://natsui-sansu-juku.com/wp-content/uploads/2017/10/10月度マンスリー確認プレテスト_12-212x300.jpg 212w, https://natsui-sansu-juku.com/wp-content/uploads/2017/10/10月度マンスリー確認プレテスト_12-768x1086.jpg 768w, https://natsui-sansu-juku.com/wp-content/uploads/2017/10/10月度マンスリー確認プレテスト_12-724x1024.jpg 724w" sizes="auto, (max-width: 212px) 100vw, 212px" /&gt;&lt;/p&gt;&lt;/blockquote&gt;
&lt;p&gt;・出題の全問に対する解説を、&lt;/p&gt;
&lt;blockquote&gt;&lt;p&gt;&lt;img loading="lazy" decoding="async" class="alignnone size-medium wp-image-158" src="https://natsui-sansu-juku.com/wp-content/uploads/2017/10/解説２-300x168.png" alt="解説２" width="300" height="168" srcset="https://natsui-sansu-juku.com/wp-content/uploads/2017/10/解説２-300x168.png 300w, https://natsui-sansu-juku.com/wp-content/uploads/2017/10/解説２-768x429.png 768w, https://natsui-sansu-juku.com/wp-content/uploads/2017/10/解説２-1024x572.png 1024w, https://natsui-sansu-juku.com/wp-content/uploads/2017/10/解説２.png 1241w" sizes="auto, (max-width: 300px) 100vw, 300px" /&gt;    &lt;img loading="lazy" decoding="async" class="alignnone size-medium wp-image-159" src="https://natsui-sansu-juku.com/wp-content/uploads/2017/10/解説１-300x169.png" alt="解説１" width="300" height="169" srcset="https://natsui-sansu-juku.com/wp-content/uploads/2017/10/解説１-300x169.png 300w, https://natsui-sansu-juku.com/wp-content/uploads/2017/10/解説１-768x431.png 768w, https://natsui-sansu-juku.com/wp-content/uploads/2017/10/解説１-1024x575.png 1024w, https://natsui-sansu-juku.com/wp-content/uploads/2017/10/解説１.png 1237w" sizes="auto, (max-width: 300px) 100vw, 300px" /&gt;&lt;/p&gt;&lt;/blockquote&gt;
&lt;p&gt;セットで提供致します。&lt;/p&gt;
&lt;p&gt;&lt;span style="color: #ff0000;"&gt;※画像は10月度のものです。&lt;/span&gt;&lt;/p&gt;
&lt;p&gt;また、今回も２回目記念(？)として、&lt;/p&gt;
&lt;p&gt;&lt;span style="text-decoration: underline; color: #ff0000;"&gt;「問題+解答を無料で公開」&lt;/span&gt;させて頂きます。&lt;/p&gt;
&lt;p&gt;&lt;a href="https://natsui-sansu-juku.com/wp-content/uploads/2017/11/11月度マンスリー確認プレテスト【STANDARD】.pdf"&gt;11月度マンスリー確認プレテスト【STANDARD】&lt;/a&gt;&lt;br /&gt;
こちらのリンクよりDL頂ければ幸いです。&lt;/p&gt;
&lt;p&gt;なお、解説授業については、明後日11月７日より順次UP致しますが、&lt;/p&gt;
&lt;p&gt;全問解説：&lt;del&gt;1200円&lt;/del&gt;&lt;span style="color: #ff0000;"&gt;400円(開講記念価格！)&lt;/span&gt;&lt;/p&gt;
&lt;p&gt;にて提供させて頂きます！&lt;/p&gt;
&lt;p&gt;無料公開のスタンダード版の解説動画は&lt;/p&gt;
&lt;p&gt;&lt;a href="https://filmuy.com/arithmetica/video/241470357"&gt;11月マンスリー確認プレテスト・全問解説&lt;/a&gt;を、&lt;/p&gt;
&lt;p&gt;より難しい問題に挑戦したい小学生向けの問題・解説動画セットは&lt;/p&gt;
&lt;p&gt;&lt;a href="https://filmuy.com/arithmetica/video/242421268"&gt;≪ハイレベル版≫11月マンスリー確認プレテスト全問解説・ハイレベル版&lt;/a&gt;を&lt;/p&gt;
&lt;p&gt;ご覧頂ければ幸いです。&lt;/p&gt;
&lt;p&gt;&amp;nbsp;&lt;/p&gt;
&lt;p&gt;多くの皆さんの学習効率化の一助になれば幸いです。&lt;/p&gt;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171105%2F&amp;amp;t=%E3%80%90Sapix%E5%B0%8F%EF%BC%95%E3%83%9E%E3%83%B3%E3%82%B9%E3%83%AA%E3%83%BC%E5%AF%BE%E7%AD%96WEB%E8%AC%9B%E5%BA%A7%E3%80%9111%E6%9C%88%E5%BA%A6%E3%83%97%E3%83%AC%E3%83%86%E3%82%B9%E3%83%88%E5%85%AC%E9%96%8B%E3%81%AE%E3%81%8A%E7%9F%A5%E3%82%89%E3%81%9B%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171105%2F&amp;amp;text=%E3%80%90Sapix%E5%B0%8F%EF%BC%95%E3%83%9E%E3%83%B3%E3%82%B9%E3%83%AA%E3%83%BC%E5%AF%BE%E7%AD%96WEB%E8%AC%9B%E5%BA%A7%E3%80%9111%E6%9C%88%E5%BA%A6%E3%83%97%E3%83%AC%E3%83%86%E3%82%B9%E3%83%88%E5%85%AC%E9%96%8B%E3%81%AE%E3%81%8A%E7%9F%A5%E3%82%89%E3%81%9B%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80%90Sapix%E5%B0%8F%EF%BC%95%E3%83%9E%E3%83%B3%E3%82%B9%E3%83%AA%E3%83%BC%E5%AF%BE%E7%AD%96WEB%E8%AC%9B%E5%BA%A7%E3%80%9111%E6%9C%88%E5%BA%A6%E3%83%97%E3%83%AC%E3%83%86%E3%82%B9%E3%83%88%E5%85%AC%E9%96%8B%E3%81%AE%E3%81%8A%E7%9F%A5%E3%82%89%E3%81%9B%20%7C%20%E4%B8%AD%E5%AD%A6%E5%8F%97%E9%A8%93%E5%B0%82%E9%96%80%E3%80%80%E5%A4%8F%E4%BA%95%E7%AE%97%E6%95%B0%E5%A1%BE%0Ahttps%3A%2F%2Fnatsui-sansu-juku.com%2Finfo%2F171105%2F" target="_blank" &gt;&lt;span class="vk_icon_w_r_sns_bluesky icon_sns"&gt;&lt;/span&gt;&lt;span class="sns_txt"&gt;Bluesky&lt;/span&gt;&lt;/a&gt;&lt;/li&gt;&lt;li class="sb_hatena sb_icon"&gt;&lt;a class="sb_icon_inner" href="//b.hatena.ne.jp/add?mode=confirm&amp;url=https%3A%2F%2Fnatsui-sansu-juku.com%2Finfo%2F171105%2F&amp;amp;title=%E3%80%90Sapix%E5%B0%8F%EF%BC%95%E3%83%9E%E3%83%B3%E3%82%B9%E3%83%AA%E3%83%BC%E5%AF%BE%E7%AD%96WEB%E8%AC%9B%E5%BA%A7%E3%80%9111%E6%9C%88%E5%BA%A6%E3%83%97%E3%83%AC%E3%83%86%E3%82%B9%E3%83%88%E5%85%AC%E9%96%8B%E3%81%AE%E3%81%8A%E7%9F%A5%E3%82%89%E3%81%9B%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171105%2F&amp;title=%E3%80%90Sapix%E5%B0%8F%EF%BC%95%E3%83%9E%E3%83%B3%E3%82%B9%E3%83%AA%E3%83%BC%E5%AF%BE%E7%AD%96WEB%E8%AC%9B%E5%BA%A7%E3%80%9111%E6%9C%88%E5%BA%A6%E3%83%97%E3%83%AC%E3%83%86%E3%82%B9%E3%83%88%E5%85%AC%E9%96%8B%E3%81%AE%E3%81%8A%E7%9F%A5%E3%82%89%E3%81%9B%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sb_icon_inner"data-clipboard-text="【Sapix小５マンスリー対策WEB講座】11月度プレテスト公開のお知らせ | 中学受験専門　夏井算数塾 https://natsui-sansu-juku.com/info/171105/"&gt;&lt;span class="vk_icon_w_r_sns_copy icon_sns"&gt;&lt;i class="fas fa-copy"&gt;&lt;/i&gt;&lt;/span&gt;&lt;span class="sns_txt"&gt;Copy&lt;/span&gt;&lt;/button&gt;&lt;/li&gt;&lt;/ul&gt;&lt;/div&gt;&lt;!-- [ /.socialSet ] --&gt;			
------</t>
  </si>
  <si>
    <t>https://natsui-sansu-juku.com/info/180101/</t>
  </si>
  <si>
    <t>以下のページは不自然なワードを使用しています。
これらを適切に自然な言葉に置き換えて下さい。
なお、本文の装飾や構造は絶対に変えないでください。
【対象ページURL】
https://natsui-sansu-juku.com/info/180101/
【検出された不自然ワード】
（検出なし）
【本文】
------
&lt;p&gt;本日より、2018年度の生徒募集を開始致します。&lt;/p&gt;
&lt;p&gt;２月開講講座は個別指導のみとなります。詳細については、下記をご覧下さいませ。&lt;/p&gt;
&lt;p&gt;■対象：&lt;/p&gt;
&lt;p&gt;国私立中学受験を予定している新小４～小６&lt;/p&gt;
&lt;p&gt;■科目：中学受験算数&lt;/p&gt;
&lt;p&gt;■内容：志望校対策、進学塾のクラスアップ対策等、ご要望に応じて独自にカリキュラムを作成します。&lt;/p&gt;
&lt;p&gt;■日程：なお、開講日は2/1(木)を予定しております。&lt;/p&gt;
&lt;p&gt;■会場：&lt;a href="https://natsui-sansu-juku.com/access/"&gt;夏井算数塾 四谷教室&lt;/a&gt;&lt;/p&gt;
&lt;p&gt;指導開始までの具体的な流れについては&lt;a href="https://natsui-sansu-juku.com/kobetsu/"&gt;開講講座のご案内&lt;/a&gt;を、ご確認下さいませ。&lt;/p&gt;
&lt;p&gt;また、受講されるかどうかは別として、日頃の学習についてのお悩みなど算数学習についてのご相談もお待ちしております。こちらの&lt;a href="https://natsui-sansu-juku.com/inquiry/"&gt;お問い合わせフォーム&lt;/a&gt;よりご連絡をお願い致します。&lt;/p&gt;
&lt;p&gt;やる気を持って取り組んでくれる小学生の皆さんのチャレンジをお待ちしております！&lt;/p&gt;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180101%2F&amp;amp;t=2018%E5%B9%B4%E5%BA%A6%E7%94%9F%E5%BE%92%E5%8B%9F%E9%9B%86%E9%96%8B%E5%A7%8B%E3%81%AE%E3%81%8A%E7%9F%A5%E3%82%89%E3%81%9B%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180101%2F&amp;amp;text=2018%E5%B9%B4%E5%BA%A6%E7%94%9F%E5%BE%92%E5%8B%9F%E9%9B%86%E9%96%8B%E5%A7%8B%E3%81%AE%E3%81%8A%E7%9F%A5%E3%82%89%E3%81%9B%20%7C%20%E4%B8%AD%E5%AD%A6%E5%8F%97%E9%A8%93%E5%B0%82%E9%96%80%E3%80%80%E5%A4%8F%E4%BA%95%E7%AE%97%E6%95%B0%E5%A1%BE" target="_blank" &gt;&lt;span class="vk_icon_w_r_sns_x_twitter icon_sns"&gt;&lt;/span&gt;&lt;span class="sns_txt"&gt;X&lt;/span&gt;&lt;/a&gt;&lt;/li&gt;&lt;li class="sb_bluesky sb_icon"&gt;&lt;a class="sb_icon_inner" href="https://bsky.app/intent/compose?text=2018%E5%B9%B4%E5%BA%A6%E7%94%9F%E5%BE%92%E5%8B%9F%E9%9B%86%E9%96%8B%E5%A7%8B%E3%81%AE%E3%81%8A%E7%9F%A5%E3%82%89%E3%81%9B%20%7C%20%E4%B8%AD%E5%AD%A6%E5%8F%97%E9%A8%93%E5%B0%82%E9%96%80%E3%80%80%E5%A4%8F%E4%BA%95%E7%AE%97%E6%95%B0%E5%A1%BE%0Ahttps%3A%2F%2Fnatsui-sansu-juku.com%2Finfo%2F180101%2F" target="_blank" &gt;&lt;span class="vk_icon_w_r_sns_bluesky icon_sns"&gt;&lt;/span&gt;&lt;span class="sns_txt"&gt;Bluesky&lt;/span&gt;&lt;/a&gt;&lt;/li&gt;&lt;li class="sb_hatena sb_icon"&gt;&lt;a class="sb_icon_inner" href="//b.hatena.ne.jp/add?mode=confirm&amp;url=https%3A%2F%2Fnatsui-sansu-juku.com%2Finfo%2F180101%2F&amp;amp;title=2018%E5%B9%B4%E5%BA%A6%E7%94%9F%E5%BE%92%E5%8B%9F%E9%9B%86%E9%96%8B%E5%A7%8B%E3%81%AE%E3%81%8A%E7%9F%A5%E3%82%89%E3%81%9B%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180101%2F&amp;title=2018%E5%B9%B4%E5%BA%A6%E7%94%9F%E5%BE%92%E5%8B%9F%E9%9B%86%E9%96%8B%E5%A7%8B%E3%81%AE%E3%81%8A%E7%9F%A5%E3%82%89%E3%81%9B%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sb_icon_inner"data-clipboard-text="2018年度生徒募集開始のお知らせ | 中学受験専門　夏井算数塾 https://natsui-sansu-juku.com/info/180101/"&gt;&lt;span class="vk_icon_w_r_sns_copy icon_sns"&gt;&lt;i class="fas fa-copy"&gt;&lt;/i&gt;&lt;/span&gt;&lt;span class="sns_txt"&gt;Copy&lt;/span&gt;&lt;/button&gt;&lt;/li&gt;&lt;/ul&gt;&lt;/div&gt;&lt;!-- [ /.socialSet ] --&gt;			
------</t>
  </si>
  <si>
    <t>https://natsui-sansu-juku.com/info/180228/</t>
  </si>
  <si>
    <t>以下のページは不自然なワードを使用しています。
これらを適切に自然な言葉に置き換えて下さい。
なお、本文の装飾や構造は絶対に変えないでください。
【対象ページURL】
https://natsui-sansu-juku.com/info/180228/
【検出された不自然ワード】
（検出なし）
【本文】
------
&lt;p&gt;最新の時間割を公開致しました。&lt;span style="color: #ff0000;"&gt;2018年度については、残りのコマ数も少なくなって参りましたので、ご参加を希望される方はお早目にお問い合わせ頂ければ幸いです。&lt;/span&gt;&lt;/p&gt;
&lt;p&gt;→詳細は&lt;a href="https://natsui-sansu-juku.com/timetable/"&gt;コチラ&lt;/a&gt;をご確認下さいませ。&lt;/p&gt;
&lt;p&gt;&amp;#8212;&lt;br /&gt;
中学受験のために頑張っている受験生向けの講座、&lt;br /&gt;
「&lt;a href="https://natsui-sansu-juku.com/kobetsu/"&gt;個別指導&lt;/a&gt;」は2018年度の生徒さんを募集しています。&lt;/p&gt;
&lt;p&gt;「最後の最後まで絶対にあきらめない」&lt;br /&gt;
そんな小学生を夏井算数塾は応援します！&lt;/p&gt;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180228%2F&amp;amp;t=2018%E5%B9%B4%E5%BA%A6%E6%99%82%E9%96%93%E5%89%B2%E6%9B%B4%E6%96%B0%E3%81%AE%E3%81%8A%E7%9F%A5%E3%82%89%E3%81%9B%28%EF%BC%92%E6%9C%8828%E6%97%A5%29%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180228%2F&amp;amp;text=2018%E5%B9%B4%E5%BA%A6%E6%99%82%E9%96%93%E5%89%B2%E6%9B%B4%E6%96%B0%E3%81%AE%E3%81%8A%E7%9F%A5%E3%82%89%E3%81%9B%28%EF%BC%92%E6%9C%8828%E6%97%A5%29%20%7C%20%E4%B8%AD%E5%AD%A6%E5%8F%97%E9%A8%93%E5%B0%82%E9%96%80%E3%80%80%E5%A4%8F%E4%BA%95%E7%AE%97%E6%95%B0%E5%A1%BE" target="_blank" &gt;&lt;span class="vk_icon_w_r_sns_x_twitter icon_sns"&gt;&lt;/span&gt;&lt;span class="sns_txt"&gt;X&lt;/span&gt;&lt;/a&gt;&lt;/li&gt;&lt;li class="sb_bluesky sb_icon"&gt;&lt;a class="sb_icon_inner" href="https://bsky.app/intent/compose?text=2018%E5%B9%B4%E5%BA%A6%E6%99%82%E9%96%93%E5%89%B2%E6%9B%B4%E6%96%B0%E3%81%AE%E3%81%8A%E7%9F%A5%E3%82%89%E3%81%9B%28%EF%BC%92%E6%9C%8828%E6%97%A5%29%20%7C%20%E4%B8%AD%E5%AD%A6%E5%8F%97%E9%A8%93%E5%B0%82%E9%96%80%E3%80%80%E5%A4%8F%E4%BA%95%E7%AE%97%E6%95%B0%E5%A1%BE%0Ahttps%3A%2F%2Fnatsui-sansu-juku.com%2Finfo%2F180228%2F" target="_blank" &gt;&lt;span class="vk_icon_w_r_sns_bluesky icon_sns"&gt;&lt;/span&gt;&lt;span class="sns_txt"&gt;Bluesky&lt;/span&gt;&lt;/a&gt;&lt;/li&gt;&lt;li class="sb_hatena sb_icon"&gt;&lt;a class="sb_icon_inner" href="//b.hatena.ne.jp/add?mode=confirm&amp;url=https%3A%2F%2Fnatsui-sansu-juku.com%2Finfo%2F180228%2F&amp;amp;title=2018%E5%B9%B4%E5%BA%A6%E6%99%82%E9%96%93%E5%89%B2%E6%9B%B4%E6%96%B0%E3%81%AE%E3%81%8A%E7%9F%A5%E3%82%89%E3%81%9B%28%EF%BC%92%E6%9C%8828%E6%97%A5%29%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180228%2F&amp;title=2018%E5%B9%B4%E5%BA%A6%E6%99%82%E9%96%93%E5%89%B2%E6%9B%B4%E6%96%B0%E3%81%AE%E3%81%8A%E7%9F%A5%E3%82%89%E3%81%9B%28%EF%BC%92%E6%9C%8828%E6%97%A5%29%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sb_icon_inner"data-clipboard-text="2018年度時間割更新のお知らせ(２月28日) | 中学受験専門　夏井算数塾 https://natsui-sansu-juku.com/info/180228/"&gt;&lt;span class="vk_icon_w_r_sns_copy icon_sns"&gt;&lt;i class="fas fa-copy"&gt;&lt;/i&gt;&lt;/span&gt;&lt;span class="sns_txt"&gt;Copy&lt;/span&gt;&lt;/button&gt;&lt;/li&gt;&lt;/ul&gt;&lt;/div&gt;&lt;!-- [ /.socialSet ] --&gt;			
------</t>
  </si>
  <si>
    <t>https://natsui-sansu-juku.com/info/180301/</t>
  </si>
  <si>
    <t>以下のページは不自然なワードを使用しています。
これらを適切に自然な言葉に置き換えて下さい。
なお、本文の装飾や構造は絶対に変えないでください。
【対象ページURL】
https://natsui-sansu-juku.com/info/180301/
【検出された不自然ワード】
（検出なし）
【本文】
------
&lt;p&gt;春休みは、短いながらも日頃の積み残しを消化するのには最適のタイミングです。&lt;/p&gt;
&lt;p&gt;夏井算数塾では、この春休みを有意義に過ごして頂くために、&lt;br /&gt;
春期講習会を実施させて頂くこととなりました。&lt;br /&gt;
現在当塾に通塾されている塾生の皆さんは勿論のこと、&lt;br /&gt;
普段は他塾に通われている生徒さんにも門戸を開放致します！&lt;/p&gt;
&lt;p&gt;この絶好の機会に算数のフォローアップ・更なる実力アップを&lt;br /&gt;
狙っている生徒さんの参加をお待ちしております。&lt;/p&gt;
&lt;p&gt;なお、開講講座は「完全１対１個別指導」のみとなります。詳細については、下記をご覧下さいませ。&lt;/p&gt;
&lt;p&gt;■対象：中学受験を目指している、新小３～６年生&lt;/p&gt;
&lt;p&gt;■内容：志望校対策、進学塾のクラスアップ対策等、ご要望に応じて独自にカリキュラムを作成します。具体例についてはコチラをご確認下さいませ。&lt;/p&gt;
&lt;p&gt;■日程：3/26(月)～4/8(日)　8:00～20:00&lt;/p&gt;
&lt;p&gt;※現在の予約状況&lt;/p&gt;
&lt;p&gt;&lt;img fetchpriority="high" decoding="async" class="alignnone size-large wp-image-190" src="https://natsui-sansu-juku.com/wp-content/uploads/2018/03/春期-1024x560.png" alt="春期" width="640" height="350" srcset="https://natsui-sansu-juku.com/wp-content/uploads/2018/03/春期-1024x560.png 1024w, https://natsui-sansu-juku.com/wp-content/uploads/2018/03/春期-300x164.png 300w, https://natsui-sansu-juku.com/wp-content/uploads/2018/03/春期-768x420.png 768w, https://natsui-sansu-juku.com/wp-content/uploads/2018/03/春期.png 1053w" sizes="(max-width: 640px) 100vw, 640px" /&gt;&lt;/p&gt;
&lt;p&gt;■会場：夏井算数塾四谷教室&lt;/p&gt;
&lt;p&gt;■費用：１コマ(110分)・16,500円＋消費税のみ(入塾金は頂戴致しません)&lt;/p&gt;
&lt;p&gt;複数コマ受講頂く場合は、下記の割引を適用させて頂きます。&lt;/p&gt;
&lt;p&gt;3コマSET： 46,500円( 5％割引)＋消費税&lt;br /&gt;
6コマSET： 89,000円(10％割引)＋消費税&lt;/p&gt;
&lt;p&gt;※詳細につきましてはご確認頂ければ幸いです。&lt;/p&gt;
&lt;p&gt;&lt;span style="font-size: 14.0799999237061px;"&gt;&amp;#8212;&amp;#8212;&amp;#8212;&amp;#8212;&amp;#8212;&amp;#8212;&amp;#8212;&amp;#8211;&lt;/span&gt;&lt;/p&gt;
&lt;p&gt;指導開始までの具体的な流れについては&lt;a href="https://natsui-sansu-juku.com/kobetsu/"&gt;開講講座一覧&lt;/a&gt;をご確認下さいませ。&lt;/p&gt;
&lt;p&gt;受講を希望される場合は&lt;a href="https://natsui-sansu-juku.com/inquiry/"&gt;お問い合わせフォーム&lt;/a&gt;にてご連絡頂ければ幸いです。&lt;/p&gt;
&lt;p&gt;また、受講されるかどうかは別として、日頃の学習についてのお悩みなど算数学習についてのご相談もお待ちしております。&lt;/p&gt;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180301%2F&amp;amp;t=2018%E5%B9%B4%E5%BA%A6%E6%98%A5%E6%9C%9F%E8%AC%9B%E7%BF%92%E4%BC%9A%E9%96%8B%E5%82%AC%E3%81%AE%E3%81%94%E6%A1%88%E5%86%85%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180301%2F&amp;amp;text=2018%E5%B9%B4%E5%BA%A6%E6%98%A5%E6%9C%9F%E8%AC%9B%E7%BF%92%E4%BC%9A%E9%96%8B%E5%82%AC%E3%81%AE%E3%81%94%E6%A1%88%E5%86%85%20%7C%20%E4%B8%AD%E5%AD%A6%E5%8F%97%E9%A8%93%E5%B0%82%E9%96%80%E3%80%80%E5%A4%8F%E4%BA%95%E7%AE%97%E6%95%B0%E5%A1%BE" target="_blank" &gt;&lt;span class="vk_icon_w_r_sns_x_twitter icon_sns"&gt;&lt;/span&gt;&lt;span class="sns_txt"&gt;X&lt;/span&gt;&lt;/a&gt;&lt;/li&gt;&lt;li class="sb_bluesky sb_icon"&gt;&lt;a class="sb_icon_inner" href="https://bsky.app/intent/compose?text=2018%E5%B9%B4%E5%BA%A6%E6%98%A5%E6%9C%9F%E8%AC%9B%E7%BF%92%E4%BC%9A%E9%96%8B%E5%82%AC%E3%81%AE%E3%81%94%E6%A1%88%E5%86%85%20%7C%20%E4%B8%AD%E5%AD%A6%E5%8F%97%E9%A8%93%E5%B0%82%E9%96%80%E3%80%80%E5%A4%8F%E4%BA%95%E7%AE%97%E6%95%B0%E5%A1%BE%0Ahttps%3A%2F%2Fnatsui-sansu-juku.com%2Finfo%2F180301%2F" target="_blank" &gt;&lt;span class="vk_icon_w_r_sns_bluesky icon_sns"&gt;&lt;/span&gt;&lt;span class="sns_txt"&gt;Bluesky&lt;/span&gt;&lt;/a&gt;&lt;/li&gt;&lt;li class="sb_hatena sb_icon"&gt;&lt;a class="sb_icon_inner" href="//b.hatena.ne.jp/add?mode=confirm&amp;url=https%3A%2F%2Fnatsui-sansu-juku.com%2Finfo%2F180301%2F&amp;amp;title=2018%E5%B9%B4%E5%BA%A6%E6%98%A5%E6%9C%9F%E8%AC%9B%E7%BF%92%E4%BC%9A%E9%96%8B%E5%82%AC%E3%81%AE%E3%81%94%E6%A1%88%E5%86%85%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180301%2F&amp;title=2018%E5%B9%B4%E5%BA%A6%E6%98%A5%E6%9C%9F%E8%AC%9B%E7%BF%92%E4%BC%9A%E9%96%8B%E5%82%AC%E3%81%AE%E3%81%94%E6%A1%88%E5%86%85%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sb_icon_inner"data-clipboard-text="2018年度春期講習会開催のご案内 | 中学受験専門　夏井算数塾 https://natsui-sansu-juku.com/info/180301/"&gt;&lt;span class="vk_icon_w_r_sns_copy icon_sns"&gt;&lt;i class="fas fa-copy"&gt;&lt;/i&gt;&lt;/span&gt;&lt;span class="sns_txt"&gt;Copy&lt;/span&gt;&lt;/button&gt;&lt;/li&gt;&lt;/ul&gt;&lt;/div&gt;&lt;!-- [ /.socialSet ] --&gt;			
------</t>
  </si>
  <si>
    <t>https://natsui-sansu-juku.com/info/180605/</t>
  </si>
  <si>
    <t>以下のページは不自然なワードを使用しています。
これらを適切に自然な言葉に置き換えて下さい。
なお、本文の装飾や構造は絶対に変えないでください。
【対象ページURL】
https://natsui-sansu-juku.com/info/180605/
【検出された不自然ワード】
（検出なし）
【本文】
------
&lt;p&gt;こんにちは。&lt;/p&gt;
&lt;p&gt;昨年度開講いたしました「Sapix小５マンスリー確認テスト対策・WEB講座」ですが、今年度も開催することになりました！&lt;/p&gt;
&lt;p&gt;・本番のマンスリーテストと全く同じ問題形式で、&lt;/p&gt;
&lt;blockquote&gt;&lt;p&gt;&lt;img fetchpriority="high" decoding="async" class="alignnone size-medium wp-image-153" src="https://natsui-sansu-juku.com/wp-content/uploads/2017/10/10月度マンスリー確認プレテスト_01-212x300.jpg" alt="10月度マンスリー確認プレテスト_01" width="212" height="300" srcset="https://natsui-sansu-juku.com/wp-content/uploads/2017/10/10月度マンスリー確認プレテスト_01-212x300.jpg 212w, https://natsui-sansu-juku.com/wp-content/uploads/2017/10/10月度マンスリー確認プレテスト_01-768x1086.jpg 768w, https://natsui-sansu-juku.com/wp-content/uploads/2017/10/10月度マンスリー確認プレテスト_01-724x1024.jpg 724w" sizes="(max-width: 212px) 100vw, 212px" /&gt;    &lt;img decoding="async" class="alignnone size-medium wp-image-156" src="https://natsui-sansu-juku.com/wp-content/uploads/2017/10/10月度マンスリー確認プレテスト_04-212x300.jpg" alt="10月度マンスリー確認プレテスト_04" width="212" height="300" srcset="https://natsui-sansu-juku.com/wp-content/uploads/2017/10/10月度マンスリー確認プレテスト_04-212x300.jpg 212w, https://natsui-sansu-juku.com/wp-content/uploads/2017/10/10月度マンスリー確認プレテスト_04-768x1086.jpg 768w, https://natsui-sansu-juku.com/wp-content/uploads/2017/10/10月度マンスリー確認プレテスト_04-724x1024.jpg 724w" sizes="(max-width: 212px) 100vw, 212px" /&gt;&lt;/p&gt;&lt;/blockquote&gt;
&lt;p&gt;・本物そっくりの解答用紙・解答と、&lt;/p&gt;
&lt;blockquote&gt;&lt;p&gt;&lt;img decoding="async" class="alignnone size-medium wp-image-157" src="https://natsui-sansu-juku.com/wp-content/uploads/2017/10/10月度マンスリー確認プレテスト_11-212x300.jpg" alt="10月度マンスリー確認プレテスト_11" width="212" height="300" srcset="https://natsui-sansu-juku.com/wp-content/uploads/2017/10/10月度マンスリー確認プレテスト_11-212x300.jpg 212w, https://natsui-sansu-juku.com/wp-content/uploads/2017/10/10月度マンスリー確認プレテスト_11-768x1086.jpg 768w, https://natsui-sansu-juku.com/wp-content/uploads/2017/10/10月度マンスリー確認プレテスト_11-724x1024.jpg 724w" sizes="(max-width: 212px) 100vw, 212px" /&gt;    &lt;img loading="lazy" decoding="async" class="alignnone size-medium wp-image-155" src="https://natsui-sansu-juku.com/wp-content/uploads/2017/10/10月度マンスリー確認プレテスト_12-212x300.jpg" alt="10月度マンスリー確認プレテスト_12" width="212" height="300" srcset="https://natsui-sansu-juku.com/wp-content/uploads/2017/10/10月度マンスリー確認プレテスト_12-212x300.jpg 212w, https://natsui-sansu-juku.com/wp-content/uploads/2017/10/10月度マンスリー確認プレテスト_12-768x1086.jpg 768w, https://natsui-sansu-juku.com/wp-content/uploads/2017/10/10月度マンスリー確認プレテスト_12-724x1024.jpg 724w" sizes="auto, (max-width: 212px) 100vw, 212px" /&gt;&lt;/p&gt;&lt;/blockquote&gt;
&lt;p&gt;・出題の全問に対する解説を、&lt;/p&gt;
&lt;blockquote&gt;&lt;p&gt;&lt;img loading="lazy" decoding="async" class="alignnone size-medium wp-image-158" src="https://natsui-sansu-juku.com/wp-content/uploads/2017/10/解説２-300x168.png" alt="解説２" width="300" height="168" srcset="https://natsui-sansu-juku.com/wp-content/uploads/2017/10/解説２-300x168.png 300w, https://natsui-sansu-juku.com/wp-content/uploads/2017/10/解説２-768x429.png 768w, https://natsui-sansu-juku.com/wp-content/uploads/2017/10/解説２-1024x572.png 1024w, https://natsui-sansu-juku.com/wp-content/uploads/2017/10/解説２.png 1241w" sizes="auto, (max-width: 300px) 100vw, 300px" /&gt;    &lt;img loading="lazy" decoding="async" class="alignnone size-medium wp-image-159" src="https://natsui-sansu-juku.com/wp-content/uploads/2017/10/解説１-300x169.png" alt="解説１" width="300" height="169" srcset="https://natsui-sansu-juku.com/wp-content/uploads/2017/10/解説１-300x169.png 300w, https://natsui-sansu-juku.com/wp-content/uploads/2017/10/解説１-768x431.png 768w, https://natsui-sansu-juku.com/wp-content/uploads/2017/10/解説１-1024x575.png 1024w, https://natsui-sansu-juku.com/wp-content/uploads/2017/10/解説１.png 1237w" sizes="auto, (max-width: 300px) 100vw, 300px" /&gt;&lt;/p&gt;&lt;/blockquote&gt;
&lt;p&gt;セットで提供致します。&lt;/p&gt;
&lt;p&gt;&lt;span style="color: #ff0000;"&gt;※画像は昨年10月度のものです。&lt;/span&gt;&lt;/p&gt;
&lt;p&gt;また、今回も継続記念(？)として、&lt;/p&gt;
&lt;p&gt;&lt;span style="text-decoration: underline; color: #ff0000;"&gt;「問題+解答を無料で公開」&lt;/span&gt;させて頂きます。&lt;/p&gt;
&lt;p&gt;&lt;a href="https://natsui-sansu-juku.com/wp-content/uploads/2018/06/６月度マンスリー確認プレテスト.pdf"&gt;６月度マンスリー確認プレテスト&lt;/a&gt;&lt;/p&gt;
&lt;p&gt;こちらのリンクよりDL頂ければ幸いです。&lt;/p&gt;
&lt;p&gt;なお、解説授業については、本日６月５日より&lt;/p&gt;
&lt;p&gt;全問解説：&lt;del&gt;1200円&lt;/del&gt;&lt;span style="color: #ff0000;"&gt;1000円(継続記念価格！)&lt;/span&gt;&lt;/p&gt;
&lt;p&gt;にて提供させて頂きます！こちらのリンクよりご購入下さいませ。&lt;/p&gt;
&lt;p&gt;&lt;a href="https://filmuy.com/arithmetica/video/273452054"&gt;https://filmuy.com/arithmetica/video/273452054&lt;/a&gt;&lt;/p&gt;
&lt;p&gt;効率的なテスト対策で、より良い結果を目指して頂ければ幸いです！&lt;/p&gt;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180605%2F&amp;amp;t=%E3%80%90Sapix%E5%B0%8F%EF%BC%95%E3%83%9E%E3%83%B3%E3%82%B9%E3%83%AA%E3%83%BC%E5%AF%BE%E7%AD%96WEB%E8%AC%9B%E5%BA%A7%E3%80%91%EF%BC%96%E6%9C%88%E5%BA%A6%E3%83%97%E3%83%AC%E3%83%86%E3%82%B9%E3%83%88%E5%85%AC%E9%96%8B%E3%81%AE%E3%81%8A%E7%9F%A5%E3%82%89%E3%81%9B%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180605%2F&amp;amp;text=%E3%80%90Sapix%E5%B0%8F%EF%BC%95%E3%83%9E%E3%83%B3%E3%82%B9%E3%83%AA%E3%83%BC%E5%AF%BE%E7%AD%96WEB%E8%AC%9B%E5%BA%A7%E3%80%91%EF%BC%96%E6%9C%88%E5%BA%A6%E3%83%97%E3%83%AC%E3%83%86%E3%82%B9%E3%83%88%E5%85%AC%E9%96%8B%E3%81%AE%E3%81%8A%E7%9F%A5%E3%82%89%E3%81%9B%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80%90Sapix%E5%B0%8F%EF%BC%95%E3%83%9E%E3%83%B3%E3%82%B9%E3%83%AA%E3%83%BC%E5%AF%BE%E7%AD%96WEB%E8%AC%9B%E5%BA%A7%E3%80%91%EF%BC%96%E6%9C%88%E5%BA%A6%E3%83%97%E3%83%AC%E3%83%86%E3%82%B9%E3%83%88%E5%85%AC%E9%96%8B%E3%81%AE%E3%81%8A%E7%9F%A5%E3%82%89%E3%81%9B%20%7C%20%E4%B8%AD%E5%AD%A6%E5%8F%97%E9%A8%93%E5%B0%82%E9%96%80%E3%80%80%E5%A4%8F%E4%BA%95%E7%AE%97%E6%95%B0%E5%A1%BE%0Ahttps%3A%2F%2Fnatsui-sansu-juku.com%2Finfo%2F180605%2F" target="_blank" &gt;&lt;span class="vk_icon_w_r_sns_bluesky icon_sns"&gt;&lt;/span&gt;&lt;span class="sns_txt"&gt;Bluesky&lt;/span&gt;&lt;/a&gt;&lt;/li&gt;&lt;li class="sb_hatena sb_icon"&gt;&lt;a class="sb_icon_inner" href="//b.hatena.ne.jp/add?mode=confirm&amp;url=https%3A%2F%2Fnatsui-sansu-juku.com%2Finfo%2F180605%2F&amp;amp;title=%E3%80%90Sapix%E5%B0%8F%EF%BC%95%E3%83%9E%E3%83%B3%E3%82%B9%E3%83%AA%E3%83%BC%E5%AF%BE%E7%AD%96WEB%E8%AC%9B%E5%BA%A7%E3%80%91%EF%BC%96%E6%9C%88%E5%BA%A6%E3%83%97%E3%83%AC%E3%83%86%E3%82%B9%E3%83%88%E5%85%AC%E9%96%8B%E3%81%AE%E3%81%8A%E7%9F%A5%E3%82%89%E3%81%9B%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180605%2F&amp;title=%E3%80%90Sapix%E5%B0%8F%EF%BC%95%E3%83%9E%E3%83%B3%E3%82%B9%E3%83%AA%E3%83%BC%E5%AF%BE%E7%AD%96WEB%E8%AC%9B%E5%BA%A7%E3%80%91%EF%BC%96%E6%9C%88%E5%BA%A6%E3%83%97%E3%83%AC%E3%83%86%E3%82%B9%E3%83%88%E5%85%AC%E9%96%8B%E3%81%AE%E3%81%8A%E7%9F%A5%E3%82%89%E3%81%9B%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sb_icon_inner"data-clipboard-text="【Sapix小５マンスリー対策WEB講座】６月度プレテスト公開のお知らせ | 中学受験専門　夏井算数塾 https://natsui-sansu-juku.com/info/180605/"&gt;&lt;span class="vk_icon_w_r_sns_copy icon_sns"&gt;&lt;i class="fas fa-copy"&gt;&lt;/i&gt;&lt;/span&gt;&lt;span class="sns_txt"&gt;Copy&lt;/span&gt;&lt;/button&gt;&lt;/li&gt;&lt;/ul&gt;&lt;/div&gt;&lt;!-- [ /.socialSet ] --&gt;			
------</t>
  </si>
  <si>
    <t>https://natsui-sansu-juku.com/info/190303/</t>
  </si>
  <si>
    <t>以下のページは不自然なワードを使用しています。
これらを適切に自然な言葉に置き換えて下さい。
なお、本文の装飾や構造は絶対に変えないでください。
【対象ページURL】
https://natsui-sansu-juku.com/info/190303/
【検出された不自然ワード】
（検出なし）
【本文】
------
&lt;p&gt;春休みは、短いながらも日頃の積み残しを消化するのには最適のタイミングです。&lt;/p&gt;
&lt;p&gt;当塾では、この春休みを有意義に過ごして頂くために、&lt;br /&gt;
春期講習会を実施させて頂くこととなりました。&lt;br /&gt;
現在当塾に通塾されている塾生の皆さんは勿論のこと、&lt;br /&gt;
普段は他塾に通われている生徒さんにも門戸を開放致します！&lt;/p&gt;
&lt;p&gt;この絶好の機会に読解力のフォローアップ・更なる実力アップを&lt;br /&gt;
狙っている生徒さんの参加をお待ちしております。&lt;/p&gt;
&lt;p&gt;なお、開講講座は「完全１対１個別指導」のみとなります。詳細については、下記をご覧下さいませ。&lt;/p&gt;
&lt;p&gt;■対象：中学受験を目指している、新小４～６年生&lt;/p&gt;
&lt;p&gt;■内容：志望校対策、進学塾のクラスアップ対策等、ご要望に応じて独自にカリキュラムを作成します。&lt;/p&gt;
&lt;p&gt;■日程：3/25(月)～4/7(日)&lt;/p&gt;
&lt;p&gt;※最新情報は&lt;a href="https://natsui-sansu-juku.com/timetable_season/"&gt;春期講習時間割&lt;/a&gt;をご確認下さいませ。&lt;/p&gt;
&lt;p&gt;■会場：夏井算数塾　四谷教室・代々木教室&lt;/p&gt;
&lt;p&gt;■費用：１コマ(110分)・16,500円＋消費税のみ(入塾金は頂戴致しません)&lt;/p&gt;
&lt;p&gt;複数コマ受講頂く場合は、下記の割引を適用させて頂きます。&lt;/p&gt;
&lt;p&gt;3コマSET： 46,500円( 5％割引)＋消費税&lt;br /&gt;
6コマSET： 89,000円(10％割引)＋消費税&lt;/p&gt;
&lt;p&gt;※詳細につきましてはご確認頂ければ幸いです。&lt;/p&gt;
&lt;p&gt;なお、春期講習会については、必要なコマ数分の費用を指導開始日までにお支払頂くことをお願いしております。&lt;/p&gt;
&lt;p&gt;&amp;#8212;&amp;#8212;&amp;#8212;&amp;#8212;&amp;#8212;&amp;#8212;&amp;#8212;&amp;#8211;&lt;/p&gt;
&lt;p&gt;また、受講されるかどうかは別として、日頃の学習についてのお悩みなど国語学習についてのご相談もお待ちしております。お問い合わせフォームよりご連絡をお願い致します。&lt;/p&gt;
&lt;p&gt;多くの小学生の皆さんのチャレンジ、お待ちしております！&lt;/p&gt;
&lt;section class="veu_cta" id="veu_cta-31796"&gt;&lt;h1 class="cta_title"&gt;動画：中学受験Q&amp;A&lt;/h1&gt;&lt;div class="cta_body"&gt;&lt;div class="cta_body_image cta_body_image_right"&gt;&lt;a href="https://natsui-sansu-juku.com/ct/%e4%b8%ad%e5%ad%a6%e5%8f%97%e9%a8%93q%ef%bc%86%ef%bd%81/"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image_exist"&gt;中学受験についての親御さんの悩みやお子さんの問題に答えるQ&amp;amp;A動画です。経験に基づくアドバイスを通じて、中学受験に関する情報とサポートを提供しています。&lt;/div&gt;&lt;div class="cta_body_link"&gt;&lt;a href="https://natsui-sansu-juku.com/ct/%e4%b8%ad%e5%ad%a6%e5%8f%97%e9%a8%93q%ef%bc%86%ef%bd%81/" class="btn btn-primary btn-block btn-lg" target="_blank"&gt;動画：中学受験Q&amp;amp;A&lt;/a&gt;&lt;/div&gt;&lt;/div&gt;&lt;!--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190303%2F&amp;amp;t=2019%E5%B9%B4%E5%BA%A6%E6%98%A5%E6%9C%9F%E8%AC%9B%E7%BF%92%E4%BC%9A%E9%96%8B%E5%82%AC%E3%81%AE%E3%81%8A%E7%9F%A5%E3%82%89%E3%81%9B%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190303%2F&amp;amp;text=2019%E5%B9%B4%E5%BA%A6%E6%98%A5%E6%9C%9F%E8%AC%9B%E7%BF%92%E4%BC%9A%E9%96%8B%E5%82%AC%E3%81%AE%E3%81%8A%E7%9F%A5%E3%82%89%E3%81%9B%20%7C%20%E4%B8%AD%E5%AD%A6%E5%8F%97%E9%A8%93%E5%B0%82%E9%96%80%E3%80%80%E5%A4%8F%E4%BA%95%E7%AE%97%E6%95%B0%E5%A1%BE" target="_blank" &gt;&lt;span class="vk_icon_w_r_sns_x_twitter icon_sns"&gt;&lt;/span&gt;&lt;span class="sns_txt"&gt;X&lt;/span&gt;&lt;/a&gt;&lt;/li&gt;&lt;li class="sb_bluesky sb_icon"&gt;&lt;a class="sb_icon_inner" href="https://bsky.app/intent/compose?text=2019%E5%B9%B4%E5%BA%A6%E6%98%A5%E6%9C%9F%E8%AC%9B%E7%BF%92%E4%BC%9A%E9%96%8B%E5%82%AC%E3%81%AE%E3%81%8A%E7%9F%A5%E3%82%89%E3%81%9B%20%7C%20%E4%B8%AD%E5%AD%A6%E5%8F%97%E9%A8%93%E5%B0%82%E9%96%80%E3%80%80%E5%A4%8F%E4%BA%95%E7%AE%97%E6%95%B0%E5%A1%BE%0Ahttps%3A%2F%2Fnatsui-sansu-juku.com%2Finfo%2F190303%2F" target="_blank" &gt;&lt;span class="vk_icon_w_r_sns_bluesky icon_sns"&gt;&lt;/span&gt;&lt;span class="sns_txt"&gt;Bluesky&lt;/span&gt;&lt;/a&gt;&lt;/li&gt;&lt;li class="sb_hatena sb_icon"&gt;&lt;a class="sb_icon_inner" href="//b.hatena.ne.jp/add?mode=confirm&amp;url=https%3A%2F%2Fnatsui-sansu-juku.com%2Finfo%2F190303%2F&amp;amp;title=2019%E5%B9%B4%E5%BA%A6%E6%98%A5%E6%9C%9F%E8%AC%9B%E7%BF%92%E4%BC%9A%E9%96%8B%E5%82%AC%E3%81%AE%E3%81%8A%E7%9F%A5%E3%82%89%E3%81%9B%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190303%2F&amp;title=2019%E5%B9%B4%E5%BA%A6%E6%98%A5%E6%9C%9F%E8%AC%9B%E7%BF%92%E4%BC%9A%E9%96%8B%E5%82%AC%E3%81%AE%E3%81%8A%E7%9F%A5%E3%82%89%E3%81%9B%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sb_icon_inner"data-clipboard-text="2019年度春期講習会開催のお知らせ | 中学受験専門　夏井算数塾 https://natsui-sansu-juku.com/info/190303/"&gt;&lt;span class="vk_icon_w_r_sns_copy icon_sns"&gt;&lt;i class="fas fa-copy"&gt;&lt;/i&gt;&lt;/span&gt;&lt;span class="sns_txt"&gt;Copy&lt;/span&gt;&lt;/button&gt;&lt;/li&gt;&lt;/ul&gt;&lt;/div&gt;&lt;!-- [ /.socialSet ] --&gt;			
------</t>
  </si>
  <si>
    <t>https://natsui-sansu-juku.com/info/190507-2/</t>
  </si>
  <si>
    <t>以下のページは不自然なワードを使用しています。
これらを適切に自然な言葉に置き換えて下さい。
なお、本文の装飾や構造は絶対に変えないでください。
【対象ページURL】
https://natsui-sansu-juku.com/info/190507-2/
【検出された不自然ワード】
（検出なし）
【本文】
------
&lt;p&gt;本日は掲題の件につきましてお知らせさせて頂きます。&lt;/p&gt;
&lt;p&gt;新塾「受験社会専門塾　令和」を開校致しました。&lt;/p&gt;
&lt;p&gt;&lt;a href="http://jukureiwa.com/" target="_blank" rel="noopener"&gt;受験社会専門塾令和&lt;/a&gt;　は、&lt;/p&gt;
&lt;p&gt;当塾と同様の授業システムを利用し、&lt;/p&gt;
&lt;p&gt;受験社会専門の個別講座を開講予定です。&lt;/p&gt;
&lt;p&gt;新開校の「受験社会専門塾　令和」を宜しくお願い致します。&lt;/p&gt;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190507-2%2F&amp;amp;t=%E3%80%8C%E5%8F%97%E9%A8%93%E7%A4%BE%E4%BC%9A%E5%B0%82%E9%96%80%E5%A1%BE%E3%80%80%E4%BB%A4%E5%92%8C%E3%80%8D%E9%96%8B%E6%A0%A1%E3%81%AE%E3%81%8A%E7%9F%A5%E3%82%89%E3%81%9B%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190507-2%2F&amp;amp;text=%E3%80%8C%E5%8F%97%E9%A8%93%E7%A4%BE%E4%BC%9A%E5%B0%82%E9%96%80%E5%A1%BE%E3%80%80%E4%BB%A4%E5%92%8C%E3%80%8D%E9%96%8B%E6%A0%A1%E3%81%AE%E3%81%8A%E7%9F%A5%E3%82%89%E3%81%9B%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80%8C%E5%8F%97%E9%A8%93%E7%A4%BE%E4%BC%9A%E5%B0%82%E9%96%80%E5%A1%BE%E3%80%80%E4%BB%A4%E5%92%8C%E3%80%8D%E9%96%8B%E6%A0%A1%E3%81%AE%E3%81%8A%E7%9F%A5%E3%82%89%E3%81%9B%20%7C%20%E4%B8%AD%E5%AD%A6%E5%8F%97%E9%A8%93%E5%B0%82%E9%96%80%E3%80%80%E5%A4%8F%E4%BA%95%E7%AE%97%E6%95%B0%E5%A1%BE%0Ahttps%3A%2F%2Fnatsui-sansu-juku.com%2Finfo%2F190507-2%2F" target="_blank" &gt;&lt;span class="vk_icon_w_r_sns_bluesky icon_sns"&gt;&lt;/span&gt;&lt;span class="sns_txt"&gt;Bluesky&lt;/span&gt;&lt;/a&gt;&lt;/li&gt;&lt;li class="sb_hatena sb_icon"&gt;&lt;a class="sb_icon_inner" href="//b.hatena.ne.jp/add?mode=confirm&amp;url=https%3A%2F%2Fnatsui-sansu-juku.com%2Finfo%2F190507-2%2F&amp;amp;title=%E3%80%8C%E5%8F%97%E9%A8%93%E7%A4%BE%E4%BC%9A%E5%B0%82%E9%96%80%E5%A1%BE%E3%80%80%E4%BB%A4%E5%92%8C%E3%80%8D%E9%96%8B%E6%A0%A1%E3%81%AE%E3%81%8A%E7%9F%A5%E3%82%89%E3%81%9B%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190507-2%2F&amp;title=%E3%80%8C%E5%8F%97%E9%A8%93%E7%A4%BE%E4%BC%9A%E5%B0%82%E9%96%80%E5%A1%BE%E3%80%80%E4%BB%A4%E5%92%8C%E3%80%8D%E9%96%8B%E6%A0%A1%E3%81%AE%E3%81%8A%E7%9F%A5%E3%82%89%E3%81%9B%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sb_icon_inner"data-clipboard-text="「受験社会専門塾　令和」開校のお知らせ | 中学受験専門　夏井算数塾 https://natsui-sansu-juku.com/info/190507-2/"&gt;&lt;span class="vk_icon_w_r_sns_copy icon_sns"&gt;&lt;i class="fas fa-copy"&gt;&lt;/i&gt;&lt;/span&gt;&lt;span class="sns_txt"&gt;Copy&lt;/span&gt;&lt;/button&gt;&lt;/li&gt;&lt;/ul&gt;&lt;/div&gt;&lt;!-- [ /.socialSet ] --&gt;			
------</t>
  </si>
  <si>
    <t>https://natsui-sansu-juku.com/info/190507/</t>
  </si>
  <si>
    <t>以下のページは不自然なワードを使用しています。
これらを適切に自然な言葉に置き換えて下さい。
なお、本文の装飾や構造は絶対に変えないでください。
【対象ページURL】
https://natsui-sansu-juku.com/info/190507/
【検出された不自然ワード】
（検出なし）
【本文】
------
&lt;p&gt;本日は掲題の件につきましてお知らせさせて頂きます。&lt;/p&gt;
&lt;p&gt;新塾「&lt;span style="color: #0000ff;"&gt;中高一貫専門塾　エスコット&lt;/span&gt;」を開校致しました。&lt;/p&gt;
&lt;p&gt;&lt;a href="http://juku-escot.com/" rel="attachment wp-att-911"&gt;&lt;img decoding="async" class="alignnone size-medium wp-image-911" src="http://arithmetica.jp/wp/wp-content/uploads/2019/05/5920b543dbf9da891e922c6d9af75198-300x79.png" alt="スライドショーロゴ" width="300" height="79" /&gt;&lt;/a&gt;&lt;/p&gt;
&lt;p&gt;中高一貫校専門塾エスコット(Escot)～定期試験対策から大学受験指導まで～は&lt;/p&gt;
&lt;p&gt;当塾と同様の授業システムを利用し、国語・英語・数学の学校対策・受験対策等の&lt;/p&gt;
&lt;p&gt;個別講座を開講予定です。&lt;/p&gt;
&lt;p&gt;当塾とともに、新開校の「中高一貫校専門塾エスコット(Escot)～定期試験対策から大学受験指導まで～」を宜しくお願い致します。&lt;/p&gt;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190507%2F&amp;amp;t=%E3%80%8C%E4%B8%AD%E9%AB%98%E4%B8%80%E8%B2%AB%E5%B0%82%E9%96%80%E5%A1%BE%E3%80%80%E3%82%A8%E3%82%B9%E3%82%B3%E3%83%83%E3%83%88%E3%80%8D%E9%96%8B%E6%A0%A1%E3%81%AE%E3%81%8A%E7%9F%A5%E3%82%89%E3%81%9B%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190507%2F&amp;amp;text=%E3%80%8C%E4%B8%AD%E9%AB%98%E4%B8%80%E8%B2%AB%E5%B0%82%E9%96%80%E5%A1%BE%E3%80%80%E3%82%A8%E3%82%B9%E3%82%B3%E3%83%83%E3%83%88%E3%80%8D%E9%96%8B%E6%A0%A1%E3%81%AE%E3%81%8A%E7%9F%A5%E3%82%89%E3%81%9B%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80%8C%E4%B8%AD%E9%AB%98%E4%B8%80%E8%B2%AB%E5%B0%82%E9%96%80%E5%A1%BE%E3%80%80%E3%82%A8%E3%82%B9%E3%82%B3%E3%83%83%E3%83%88%E3%80%8D%E9%96%8B%E6%A0%A1%E3%81%AE%E3%81%8A%E7%9F%A5%E3%82%89%E3%81%9B%20%7C%20%E4%B8%AD%E5%AD%A6%E5%8F%97%E9%A8%93%E5%B0%82%E9%96%80%E3%80%80%E5%A4%8F%E4%BA%95%E7%AE%97%E6%95%B0%E5%A1%BE%0Ahttps%3A%2F%2Fnatsui-sansu-juku.com%2Finfo%2F190507%2F" target="_blank" &gt;&lt;span class="vk_icon_w_r_sns_bluesky icon_sns"&gt;&lt;/span&gt;&lt;span class="sns_txt"&gt;Bluesky&lt;/span&gt;&lt;/a&gt;&lt;/li&gt;&lt;li class="sb_hatena sb_icon"&gt;&lt;a class="sb_icon_inner" href="//b.hatena.ne.jp/add?mode=confirm&amp;url=https%3A%2F%2Fnatsui-sansu-juku.com%2Finfo%2F190507%2F&amp;amp;title=%E3%80%8C%E4%B8%AD%E9%AB%98%E4%B8%80%E8%B2%AB%E5%B0%82%E9%96%80%E5%A1%BE%E3%80%80%E3%82%A8%E3%82%B9%E3%82%B3%E3%83%83%E3%83%88%E3%80%8D%E9%96%8B%E6%A0%A1%E3%81%AE%E3%81%8A%E7%9F%A5%E3%82%89%E3%81%9B%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190507%2F&amp;title=%E3%80%8C%E4%B8%AD%E9%AB%98%E4%B8%80%E8%B2%AB%E5%B0%82%E9%96%80%E5%A1%BE%E3%80%80%E3%82%A8%E3%82%B9%E3%82%B3%E3%83%83%E3%83%88%E3%80%8D%E9%96%8B%E6%A0%A1%E3%81%AE%E3%81%8A%E7%9F%A5%E3%82%89%E3%81%9B%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sb_icon_inner"data-clipboard-text="「中高一貫専門塾　エスコット」開校のお知らせ | 中学受験専門　夏井算数塾 https://natsui-sansu-juku.com/info/190507/"&gt;&lt;span class="vk_icon_w_r_sns_copy icon_sns"&gt;&lt;i class="fas fa-copy"&gt;&lt;/i&gt;&lt;/span&gt;&lt;span class="sns_txt"&gt;Copy&lt;/span&gt;&lt;/button&gt;&lt;/li&gt;&lt;/ul&gt;&lt;/div&gt;&lt;!-- [ /.socialSet ] --&gt;			
------</t>
  </si>
  <si>
    <t>https://natsui-sansu-juku.com/info/200101/</t>
  </si>
  <si>
    <t>以下のページは不自然なワードを使用しています。
これらを適切に自然な言葉に置き換えて下さい。
なお、本文の装飾や構造は絶対に変えないでください。
【対象ページURL】
https://natsui-sansu-juku.com/info/200101/
【検出された不自然ワード】
（検出なし）
【本文】
------
&lt;p&gt;本日より、2020年度の生徒募集を開始致します。&lt;/p&gt;
&lt;p&gt;２月開講講座、個別指導の詳細については、下記をご覧下さいませ。&lt;/p&gt;
&lt;p&gt;■対象：&lt;/p&gt;
&lt;p&gt;国私立中学受験を予定している新小４～小６&lt;/p&gt;
&lt;p&gt;■科目：中学受験算数&lt;/p&gt;
&lt;p&gt;■内容：志望校対策、進学塾のクラスアップ対策等、ご要望に応じて独自にカリキュラムを作成します。&lt;/p&gt;
&lt;p&gt;■日程：なお、開講日は2/1(金)を予定しております。&lt;/p&gt;
&lt;p&gt;■会場：&lt;a href="https://natsui-sansu-juku.com/access/"&gt;中学受験専門　夏井算数塾 四谷教室/代々木教室&lt;/a&gt;&lt;/p&gt;
&lt;p&gt;指導開始までの具体的な流れについては&lt;a href="https://natsui-sansu-juku.com/kobetsu/"&gt;開講講座のご案内&lt;/a&gt;を、ご確認下さいませ。&lt;/p&gt;
&lt;p&gt;また、受講されるかどうかは別として、日頃の学習についてのお悩みなど算数学習についてのご相談もお待ちしております。こちらの&lt;a href="https://natsui-sansu-juku.com/inquiry/"&gt;お問い合わせフォーム&lt;/a&gt;よりご連絡をお願い致します。&lt;/p&gt;
&lt;p&gt;やる気を持って取り組んでくれる小学生の皆さんのチャレンジをお待ちしております！&lt;/p&gt;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200101%2F&amp;amp;t=2020%E5%B9%B4%E5%BA%A6%E7%94%9F%E5%BE%92%E5%8B%9F%E9%9B%86%E3%81%AE%E3%81%8A%E7%9F%A5%E3%82%89%E3%81%9B%E3%80%90%E5%80%8B%E5%88%A5%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200101%2F&amp;amp;text=2020%E5%B9%B4%E5%BA%A6%E7%94%9F%E5%BE%92%E5%8B%9F%E9%9B%86%E3%81%AE%E3%81%8A%E7%9F%A5%E3%82%89%E3%81%9B%E3%80%90%E5%80%8B%E5%88%A5%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2020%E5%B9%B4%E5%BA%A6%E7%94%9F%E5%BE%92%E5%8B%9F%E9%9B%86%E3%81%AE%E3%81%8A%E7%9F%A5%E3%82%89%E3%81%9B%E3%80%90%E5%80%8B%E5%88%A5%E3%80%91%20%7C%20%E4%B8%AD%E5%AD%A6%E5%8F%97%E9%A8%93%E5%B0%82%E9%96%80%E3%80%80%E5%A4%8F%E4%BA%95%E7%AE%97%E6%95%B0%E5%A1%BE%0Ahttps%3A%2F%2Fnatsui-sansu-juku.com%2Finfo%2F200101%2F" target="_blank" &gt;&lt;span class="vk_icon_w_r_sns_bluesky icon_sns"&gt;&lt;/span&gt;&lt;span class="sns_txt"&gt;Bluesky&lt;/span&gt;&lt;/a&gt;&lt;/li&gt;&lt;li class="sb_hatena sb_icon"&gt;&lt;a class="sb_icon_inner" href="//b.hatena.ne.jp/add?mode=confirm&amp;url=https%3A%2F%2Fnatsui-sansu-juku.com%2Finfo%2F200101%2F&amp;amp;title=2020%E5%B9%B4%E5%BA%A6%E7%94%9F%E5%BE%92%E5%8B%9F%E9%9B%86%E3%81%AE%E3%81%8A%E7%9F%A5%E3%82%89%E3%81%9B%E3%80%90%E5%80%8B%E5%88%A5%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200101%2F&amp;title=2020%E5%B9%B4%E5%BA%A6%E7%94%9F%E5%BE%92%E5%8B%9F%E9%9B%86%E3%81%AE%E3%81%8A%E7%9F%A5%E3%82%89%E3%81%9B%E3%80%90%E5%80%8B%E5%88%A5%E3%80%91%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sb_icon_inner"data-clipboard-text="2020年度生徒募集のお知らせ【個別】 | 中学受験専門　夏井算数塾 https://natsui-sansu-juku.com/info/200101/"&gt;&lt;span class="vk_icon_w_r_sns_copy icon_sns"&gt;&lt;i class="fas fa-copy"&gt;&lt;/i&gt;&lt;/span&gt;&lt;span class="sns_txt"&gt;Copy&lt;/span&gt;&lt;/button&gt;&lt;/li&gt;&lt;/ul&gt;&lt;/div&gt;&lt;!-- [ /.socialSet ] --&gt;			
------</t>
  </si>
  <si>
    <t>https://natsui-sansu-juku.com/info/20190101/</t>
  </si>
  <si>
    <t>以下のページは不自然なワードを使用しています。
これらを適切に自然な言葉に置き換えて下さい。
なお、本文の装飾や構造は絶対に変えないでください。
【対象ページURL】
https://natsui-sansu-juku.com/info/20190101/
【検出された不自然ワード】
（検出なし）
【本文】
------
&lt;p&gt;本日より、2019年度の生徒募集を開始致します。&lt;/p&gt;
&lt;p&gt;２月開講講座、個別指導の詳細については、下記をご覧下さいませ。&lt;/p&gt;
&lt;p&gt;■対象：&lt;/p&gt;
&lt;p&gt;国私立中学受験を予定している新小４～小６&lt;/p&gt;
&lt;p&gt;■科目：中学受験算数&lt;/p&gt;
&lt;p&gt;■内容：志望校対策、進学塾のクラスアップ対策等、ご要望に応じて独自にカリキュラムを作成します。&lt;/p&gt;
&lt;p&gt;■日程：なお、開講日は2/1(金)を予定しております。&lt;/p&gt;
&lt;p&gt;■会場：&lt;a href="https://natsui-sansu-juku.com/access/"&gt;夏井算数塾 四谷教室&lt;/a&gt;&lt;/p&gt;
&lt;p&gt;指導開始までの具体的な流れについては&lt;a href="https://natsui-sansu-juku.com/kobetsu/"&gt;開講講座のご案内&lt;/a&gt;を、ご確認下さいませ。&lt;/p&gt;
&lt;p&gt;また、受講されるかどうかは別として、日頃の学習についてのお悩みなど算数学習についてのご相談もお待ちしております。こちらの&lt;a href="https://natsui-sansu-juku.com/inquiry/"&gt;お問い合わせフォーム&lt;/a&gt;よりご連絡をお願い致します。&lt;/p&gt;
&lt;p&gt;やる気を持って取り組んでくれる小学生の皆さんのチャレンジをお待ちしております！&lt;/p&gt;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20190101%2F&amp;amp;t=2019%E5%B9%B4%E5%BA%A6%E7%94%9F%E5%BE%92%E5%8B%9F%E9%9B%86%E3%81%AE%E3%81%8A%E7%9F%A5%E3%82%89%E3%81%9B%E3%80%90%E5%80%8B%E5%88%A5%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20190101%2F&amp;amp;text=2019%E5%B9%B4%E5%BA%A6%E7%94%9F%E5%BE%92%E5%8B%9F%E9%9B%86%E3%81%AE%E3%81%8A%E7%9F%A5%E3%82%89%E3%81%9B%E3%80%90%E5%80%8B%E5%88%A5%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2019%E5%B9%B4%E5%BA%A6%E7%94%9F%E5%BE%92%E5%8B%9F%E9%9B%86%E3%81%AE%E3%81%8A%E7%9F%A5%E3%82%89%E3%81%9B%E3%80%90%E5%80%8B%E5%88%A5%E3%80%91%20%7C%20%E4%B8%AD%E5%AD%A6%E5%8F%97%E9%A8%93%E5%B0%82%E9%96%80%E3%80%80%E5%A4%8F%E4%BA%95%E7%AE%97%E6%95%B0%E5%A1%BE%0Ahttps%3A%2F%2Fnatsui-sansu-juku.com%2Finfo%2F20190101%2F" target="_blank" &gt;&lt;span class="vk_icon_w_r_sns_bluesky icon_sns"&gt;&lt;/span&gt;&lt;span class="sns_txt"&gt;Bluesky&lt;/span&gt;&lt;/a&gt;&lt;/li&gt;&lt;li class="sb_hatena sb_icon"&gt;&lt;a class="sb_icon_inner" href="//b.hatena.ne.jp/add?mode=confirm&amp;url=https%3A%2F%2Fnatsui-sansu-juku.com%2Finfo%2F20190101%2F&amp;amp;title=2019%E5%B9%B4%E5%BA%A6%E7%94%9F%E5%BE%92%E5%8B%9F%E9%9B%86%E3%81%AE%E3%81%8A%E7%9F%A5%E3%82%89%E3%81%9B%E3%80%90%E5%80%8B%E5%88%A5%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20190101%2F&amp;title=2019%E5%B9%B4%E5%BA%A6%E7%94%9F%E5%BE%92%E5%8B%9F%E9%9B%86%E3%81%AE%E3%81%8A%E7%9F%A5%E3%82%89%E3%81%9B%E3%80%90%E5%80%8B%E5%88%A5%E3%80%91%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sb_icon_inner"data-clipboard-text="2019年度生徒募集のお知らせ【個別】 | 中学受験専門　夏井算数塾 https://natsui-sansu-juku.com/info/20190101/"&gt;&lt;span class="vk_icon_w_r_sns_copy icon_sns"&gt;&lt;i class="fas fa-copy"&gt;&lt;/i&gt;&lt;/span&gt;&lt;span class="sns_txt"&gt;Copy&lt;/span&gt;&lt;/button&gt;&lt;/li&gt;&lt;/ul&gt;&lt;/div&gt;&lt;!-- [ /.socialSet ] --&gt;			
------</t>
  </si>
  <si>
    <t>https://natsui-sansu-juku.com/info/20190101w/</t>
  </si>
  <si>
    <t>以下のページは不自然なワードを使用しています。
これらを適切に自然な言葉に置き換えて下さい。
なお、本文の装飾や構造は絶対に変えないでください。
【対象ページURL】
https://natsui-sansu-juku.com/info/20190101w/
【検出された不自然ワード】
（検出なし）
【本文】
------
&lt;p&gt;本日より、2019年度の生徒募集を開始致します。&lt;/p&gt;
&lt;p&gt;２月開講講座、オンライン個別指導の詳細については、下記をご覧下さいませ。&lt;/p&gt;
&lt;p&gt;■対象：&lt;/p&gt;
&lt;p&gt;国私立中学受験を予定している新小４～小６&lt;/p&gt;
&lt;p&gt;■科目：中学受験算数&lt;/p&gt;
&lt;p&gt;■内容：志望校対策、進学塾のクラスアップ対策等、ご要望に応じて独自にカリキュラムを作成します。&lt;/p&gt;
&lt;p&gt;■日程：なお、開講日は2/1(金)を予定しております。&lt;/p&gt;
&lt;p&gt;指導開始までの具体的な流れについては&lt;a href="https://natsui-sansu-juku.com/kobetsu_online/"&gt;オンライン算数個別指導「ウィズ・ユー」&lt;/a&gt;を、ご確認下さいませ。&lt;/p&gt;
&lt;p&gt;また、受講されるかどうかは別として、日頃の学習についてのお悩みなど算数学習についてのご相談もお待ちしております。こちらの&lt;a href="https://natsui-sansu-juku.com/inquiry/"&gt;お問い合わせフォーム&lt;/a&gt;よりご連絡をお願い致します。&lt;/p&gt;
&lt;p&gt;やる気を持って取り組んでくれる小学生の皆さんのチャレンジをお待ちしております！&lt;/p&gt;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20190101w%2F&amp;amp;t=2019%E5%B9%B4%E5%BA%A6%E7%94%9F%E5%BE%92%E5%8B%9F%E9%9B%86%E3%81%AE%E3%81%8A%E7%9F%A5%E3%82%89%E3%81%9B%E3%80%90%E3%82%AA%E3%83%B3%E3%83%A9%E3%82%A4%E3%83%B3%E5%80%8B%E5%88%A5%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20190101w%2F&amp;amp;text=2019%E5%B9%B4%E5%BA%A6%E7%94%9F%E5%BE%92%E5%8B%9F%E9%9B%86%E3%81%AE%E3%81%8A%E7%9F%A5%E3%82%89%E3%81%9B%E3%80%90%E3%82%AA%E3%83%B3%E3%83%A9%E3%82%A4%E3%83%B3%E5%80%8B%E5%88%A5%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2019%E5%B9%B4%E5%BA%A6%E7%94%9F%E5%BE%92%E5%8B%9F%E9%9B%86%E3%81%AE%E3%81%8A%E7%9F%A5%E3%82%89%E3%81%9B%E3%80%90%E3%82%AA%E3%83%B3%E3%83%A9%E3%82%A4%E3%83%B3%E5%80%8B%E5%88%A5%E3%80%91%20%7C%20%E4%B8%AD%E5%AD%A6%E5%8F%97%E9%A8%93%E5%B0%82%E9%96%80%E3%80%80%E5%A4%8F%E4%BA%95%E7%AE%97%E6%95%B0%E5%A1%BE%0Ahttps%3A%2F%2Fnatsui-sansu-juku.com%2Finfo%2F20190101w%2F" target="_blank" &gt;&lt;span class="vk_icon_w_r_sns_bluesky icon_sns"&gt;&lt;/span&gt;&lt;span class="sns_txt"&gt;Bluesky&lt;/span&gt;&lt;/a&gt;&lt;/li&gt;&lt;li class="sb_hatena sb_icon"&gt;&lt;a class="sb_icon_inner" href="//b.hatena.ne.jp/add?mode=confirm&amp;url=https%3A%2F%2Fnatsui-sansu-juku.com%2Finfo%2F20190101w%2F&amp;amp;title=2019%E5%B9%B4%E5%BA%A6%E7%94%9F%E5%BE%92%E5%8B%9F%E9%9B%86%E3%81%AE%E3%81%8A%E7%9F%A5%E3%82%89%E3%81%9B%E3%80%90%E3%82%AA%E3%83%B3%E3%83%A9%E3%82%A4%E3%83%B3%E5%80%8B%E5%88%A5%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20190101w%2F&amp;title=2019%E5%B9%B4%E5%BA%A6%E7%94%9F%E5%BE%92%E5%8B%9F%E9%9B%86%E3%81%AE%E3%81%8A%E7%9F%A5%E3%82%89%E3%81%9B%E3%80%90%E3%82%AA%E3%83%B3%E3%83%A9%E3%82%A4%E3%83%B3%E5%80%8B%E5%88%A5%E3%80%91%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sb_icon_inner"data-clipboard-text="2019年度生徒募集のお知らせ【オンライン個別】 | 中学受験専門　夏井算数塾 https://natsui-sansu-juku.com/info/20190101w/"&gt;&lt;span class="vk_icon_w_r_sns_copy icon_sns"&gt;&lt;i class="fas fa-copy"&gt;&lt;/i&gt;&lt;/span&gt;&lt;span class="sns_txt"&gt;Copy&lt;/span&gt;&lt;/button&gt;&lt;/li&gt;&lt;/ul&gt;&lt;/div&gt;&lt;!-- [ /.socialSet ] --&gt;			
------</t>
  </si>
  <si>
    <t>https://natsui-sansu-juku.com/info/20200204/</t>
  </si>
  <si>
    <t>以下のページは不自然なワードを使用しています。
これらを適切に自然な言葉に置き換えて下さい。
なお、本文の装飾や構造は絶対に変えないでください。
【対象ページURL】
https://natsui-sansu-juku.com/info/20200204/
【検出された不自然ワード】
（検出なし）
【本文】
------
&lt;p&gt;本日は掲題の件につきましてお知らせさせて頂きます。&lt;/p&gt;
&lt;p&gt;新塾「古典専門塾　かきつばた」を開校致しました。&lt;/p&gt;
&lt;p&gt;&lt;a href="https://koten-kakitsubata.jp/" target="_blank" rel="noopener noreferrer"&gt;古典専門塾かきつばた&lt;/a&gt;　は、&lt;/p&gt;
&lt;p&gt;当塾と同様の授業システムを利用し、&lt;/p&gt;
&lt;p&gt;古典専門の個別講座を開講予定です。&lt;/p&gt;
&lt;p&gt;新開校の「古典専門塾　かきつばた」を宜しくお願い致します。&lt;/p&gt;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20200204%2F&amp;amp;t=%E3%80%8C%E5%8F%A4%E5%85%B8%E5%B0%82%E9%96%80%E5%A1%BE%E3%80%80%E3%81%8B%E3%81%8D%E3%81%A4%E3%81%B0%E3%81%9F%E3%80%8D%E9%96%8B%E6%A0%A1%E3%81%AE%E3%81%8A%E7%9F%A5%E3%82%89%E3%81%9B%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20200204%2F&amp;amp;text=%E3%80%8C%E5%8F%A4%E5%85%B8%E5%B0%82%E9%96%80%E5%A1%BE%E3%80%80%E3%81%8B%E3%81%8D%E3%81%A4%E3%81%B0%E3%81%9F%E3%80%8D%E9%96%8B%E6%A0%A1%E3%81%AE%E3%81%8A%E7%9F%A5%E3%82%89%E3%81%9B%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80%8C%E5%8F%A4%E5%85%B8%E5%B0%82%E9%96%80%E5%A1%BE%E3%80%80%E3%81%8B%E3%81%8D%E3%81%A4%E3%81%B0%E3%81%9F%E3%80%8D%E9%96%8B%E6%A0%A1%E3%81%AE%E3%81%8A%E7%9F%A5%E3%82%89%E3%81%9B%20%7C%20%E4%B8%AD%E5%AD%A6%E5%8F%97%E9%A8%93%E5%B0%82%E9%96%80%E3%80%80%E5%A4%8F%E4%BA%95%E7%AE%97%E6%95%B0%E5%A1%BE%0Ahttps%3A%2F%2Fnatsui-sansu-juku.com%2Finfo%2F20200204%2F" target="_blank" &gt;&lt;span class="vk_icon_w_r_sns_bluesky icon_sns"&gt;&lt;/span&gt;&lt;span class="sns_txt"&gt;Bluesky&lt;/span&gt;&lt;/a&gt;&lt;/li&gt;&lt;li class="sb_hatena sb_icon"&gt;&lt;a class="sb_icon_inner" href="//b.hatena.ne.jp/add?mode=confirm&amp;url=https%3A%2F%2Fnatsui-sansu-juku.com%2Finfo%2F20200204%2F&amp;amp;title=%E3%80%8C%E5%8F%A4%E5%85%B8%E5%B0%82%E9%96%80%E5%A1%BE%E3%80%80%E3%81%8B%E3%81%8D%E3%81%A4%E3%81%B0%E3%81%9F%E3%80%8D%E9%96%8B%E6%A0%A1%E3%81%AE%E3%81%8A%E7%9F%A5%E3%82%89%E3%81%9B%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20200204%2F&amp;title=%E3%80%8C%E5%8F%A4%E5%85%B8%E5%B0%82%E9%96%80%E5%A1%BE%E3%80%80%E3%81%8B%E3%81%8D%E3%81%A4%E3%81%B0%E3%81%9F%E3%80%8D%E9%96%8B%E6%A0%A1%E3%81%AE%E3%81%8A%E7%9F%A5%E3%82%89%E3%81%9B%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sb_icon_inner"data-clipboard-text="「古典専門塾　かきつばた」開校のお知らせ | 中学受験専門　夏井算数塾 https://natsui-sansu-juku.com/info/20200204/"&gt;&lt;span class="vk_icon_w_r_sns_copy icon_sns"&gt;&lt;i class="fas fa-copy"&gt;&lt;/i&gt;&lt;/span&gt;&lt;span class="sns_txt"&gt;Copy&lt;/span&gt;&lt;/button&gt;&lt;/li&gt;&lt;/ul&gt;&lt;/div&gt;&lt;!-- [ /.socialSet ] --&gt;			
------</t>
  </si>
  <si>
    <t>https://natsui-sansu-juku.com/info/20201022/</t>
  </si>
  <si>
    <t>以下のページは不自然なワードを使用しています。
これらを適切に自然な言葉に置き換えて下さい。
なお、本文の装飾や構造は絶対に変えないでください。
【対象ページURL】
https://natsui-sansu-juku.com/info/20201022/
【検出された不自然ワード】
（検出なし）
【本文】
------
&lt;p&gt;本日は掲題の件につきましてお知らせさせて頂きます。&lt;/p&gt;
&lt;p&gt;&lt;a href="https://juku-escot.com/" target="_blank" rel="noopener noreferrer"&gt;中高一貫校専門塾エスコット&lt;/a&gt;にて、11月3日(火)に、「早稲田大突破セミナー」が開催されます。&lt;/p&gt;
&lt;p&gt;以下、「早稲田大突破セミナー」の詳細となります。&lt;/p&gt;
&lt;pre class="sc-gldTML sfbgI"&gt;-----------------------&lt;/pre&gt;
&lt;p&gt;早稲田大学の最新入試問題(中高一貫専門塾エスコットの講師陣が徹底分析し、その結果を生徒様・保護者様に共有する「早稲田大突破セミナー」を開催する運びとなりましたので、お知らせいたします。&lt;/p&gt;
&lt;p&gt;2021年度の傾向予想や政治経済学部の総合問題の解説もいたします。受験学年・非受験学年を問わず、多くの方にお越しいただければ幸いです。また、オンラインにてライブ配信をいたしますので、ご自宅からご参加いただくことも可能です。なお、本講座は保護者様にもご参加いただける企画となっております。詳細は以下の通りです。&lt;/p&gt;
&lt;h4&gt;【対象】&lt;/h4&gt;
&lt;p&gt;早稲田大を志望する中学生・高校生・高卒生およびその保護者&lt;/p&gt;
&lt;h4&gt;【実施科目】&lt;/h4&gt;
&lt;p&gt;英語・国語・数学&lt;/p&gt;
&lt;h4&gt;【開催日時】&lt;/h4&gt;
&lt;p&gt;11月3日(火)　09：00～12:00&lt;/p&gt;
&lt;h4&gt;【タイムテーブル】&lt;/h4&gt;
&lt;p&gt;09:00～09:20　概況説明&lt;br /&gt;
09:20～10:25　英語　※文理合同&lt;br /&gt;
10:25～10:35　休憩＋移動&lt;br /&gt;
10:35～11:40　国語or数学　(文系は国語、理系は数学に分かれての説明となります。)&lt;br /&gt;
11:40～12:00　総括・質疑応答⇒(文系は岡部＋長島、理系は小林＋中尾が担当いたします。)&lt;/p&gt;
&lt;h4&gt;【定員】&lt;/h4&gt;
&lt;p&gt;会場　30名　※一家庭につき二名様までのご参加とさせていただきます。&lt;/p&gt;
&lt;h4&gt;【参加費】&lt;/h4&gt;
&lt;p&gt;会場参加・オンライン参加ともに￥1,000-(税込)&lt;/p&gt;
&lt;h4&gt;【概要紹介動画】&lt;/h4&gt;
&lt;p&gt;&lt;iframe src="https://www.youtube.com/embed/7BZ81OpjPBA?feature=oembed" width="750" height="422" frameborder="0" allowfullscreen="allowfullscreen" data-mce-fragment="1"&gt;&lt;/iframe&gt;&lt;/p&gt;
&lt;p&gt;&amp;nbsp;&lt;/p&gt;
&lt;p&gt;申し込みフォームや詳細は、以下のページをご覧ください。&lt;/p&gt;
&lt;blockquote class="wp-embedded-content" data-secret="CS0wPr7jF5"&gt;&lt;p&gt;&lt;a href="https://juku-escot.com/info/20200923/"&gt;早稲田大突破セミナー開催のお知らせ&lt;/a&gt;&lt;/p&gt;&lt;/blockquote&gt;
&lt;p&gt;&lt;iframe class="wp-embedded-content" sandbox="allow-scripts" security="restricted" style="position: absolute; clip: rect(1px, 1px, 1px, 1px);" title="&amp;#8220;早稲田大突破セミナー開催のお知らせ&amp;#8221; &amp;#8212; 中高一貫校専門塾エスコット(Escot)～定期試験対策から大学受験指導まで～" src="https://juku-escot.com/info/20200923/embed/#?secret=CS0wPr7jF5" data-secret="CS0wPr7jF5" width="600" height="338" frameborder="0" marginwidth="0" marginheight="0" scrolling="no"&gt;&lt;/iframe&gt;&lt;/p&gt;
&lt;p&gt;&amp;nbsp;&lt;/p&gt;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20201022%2F&amp;amp;t=11%E6%9C%883%E6%97%A5%28%E5%9C%9F%29%E3%80%8C%E6%97%A9%E7%A8%B2%E7%94%B0%E5%A4%A7%E7%AA%81%E7%A0%B4%E3%82%BB%E3%83%9F%E3%83%8A%E3%83%BC%E3%80%8D%E9%96%8B%E5%82%AC%E3%81%AE%E3%81%8A%E7%9F%A5%E3%82%89%E3%81%9B%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20201022%2F&amp;amp;text=11%E6%9C%883%E6%97%A5%28%E5%9C%9F%29%E3%80%8C%E6%97%A9%E7%A8%B2%E7%94%B0%E5%A4%A7%E7%AA%81%E7%A0%B4%E3%82%BB%E3%83%9F%E3%83%8A%E3%83%BC%E3%80%8D%E9%96%8B%E5%82%AC%E3%81%AE%E3%81%8A%E7%9F%A5%E3%82%89%E3%81%9B%20%7C%20%E4%B8%AD%E5%AD%A6%E5%8F%97%E9%A8%93%E5%B0%82%E9%96%80%E3%80%80%E5%A4%8F%E4%BA%95%E7%AE%97%E6%95%B0%E5%A1%BE" target="_blank" &gt;&lt;span class="vk_icon_w_r_sns_x_twitter icon_sns"&gt;&lt;/span&gt;&lt;span class="sns_txt"&gt;X&lt;/span&gt;&lt;/a&gt;&lt;/li&gt;&lt;li class="sb_bluesky sb_icon"&gt;&lt;a class="sb_icon_inner" href="https://bsky.app/intent/compose?text=11%E6%9C%883%E6%97%A5%28%E5%9C%9F%29%E3%80%8C%E6%97%A9%E7%A8%B2%E7%94%B0%E5%A4%A7%E7%AA%81%E7%A0%B4%E3%82%BB%E3%83%9F%E3%83%8A%E3%83%BC%E3%80%8D%E9%96%8B%E5%82%AC%E3%81%AE%E3%81%8A%E7%9F%A5%E3%82%89%E3%81%9B%20%7C%20%E4%B8%AD%E5%AD%A6%E5%8F%97%E9%A8%93%E5%B0%82%E9%96%80%E3%80%80%E5%A4%8F%E4%BA%95%E7%AE%97%E6%95%B0%E5%A1%BE%0Ahttps%3A%2F%2Fnatsui-sansu-juku.com%2Finfo%2F20201022%2F" target="_blank" &gt;&lt;span class="vk_icon_w_r_sns_bluesky icon_sns"&gt;&lt;/span&gt;&lt;span class="sns_txt"&gt;Bluesky&lt;/span&gt;&lt;/a&gt;&lt;/li&gt;&lt;li class="sb_hatena sb_icon"&gt;&lt;a class="sb_icon_inner" href="//b.hatena.ne.jp/add?mode=confirm&amp;url=https%3A%2F%2Fnatsui-sansu-juku.com%2Finfo%2F20201022%2F&amp;amp;title=11%E6%9C%883%E6%97%A5%28%E5%9C%9F%29%E3%80%8C%E6%97%A9%E7%A8%B2%E7%94%B0%E5%A4%A7%E7%AA%81%E7%A0%B4%E3%82%BB%E3%83%9F%E3%83%8A%E3%83%BC%E3%80%8D%E9%96%8B%E5%82%AC%E3%81%AE%E3%81%8A%E7%9F%A5%E3%82%89%E3%81%9B%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20201022%2F&amp;title=11%E6%9C%883%E6%97%A5%28%E5%9C%9F%29%E3%80%8C%E6%97%A9%E7%A8%B2%E7%94%B0%E5%A4%A7%E7%AA%81%E7%A0%B4%E3%82%BB%E3%83%9F%E3%83%8A%E3%83%BC%E3%80%8D%E9%96%8B%E5%82%AC%E3%81%AE%E3%81%8A%E7%9F%A5%E3%82%89%E3%81%9B%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sb_icon_inner"data-clipboard-text="11月3日(土)「早稲田大突破セミナー」開催のお知らせ | 中学受験専門　夏井算数塾 https://natsui-sansu-juku.com/info/20201022/"&gt;&lt;span class="vk_icon_w_r_sns_copy icon_sns"&gt;&lt;i class="fas fa-copy"&gt;&lt;/i&gt;&lt;/span&gt;&lt;span class="sns_txt"&gt;Copy&lt;/span&gt;&lt;/button&gt;&lt;/li&gt;&lt;/ul&gt;&lt;/div&gt;&lt;!-- [ /.socialSet ] --&gt;			
------</t>
  </si>
  <si>
    <t>https://natsui-sansu-juku.com/info/20210101/</t>
  </si>
  <si>
    <t>以下のページは不自然なワードを使用しています。
これらを適切に自然な言葉に置き換えて下さい。
なお、本文の装飾や構造は絶対に変えないでください。
【対象ページURL】
https://natsui-sansu-juku.com/info/20210101/
【検出された不自然ワード】
（検出なし）
【本文】
------
&lt;p&gt;本日は掲題の件についてお知らせさせて頂きます。&lt;/p&gt;
&lt;p&gt;当塾は、指導環境の向上を目的として&lt;br /&gt;
2021年２月１日に教室を移転する運びとなりました。&lt;/p&gt;
&lt;p&gt;現教室は四ツ谷駅麹町口から徒歩４分の場所にありますが、&lt;br /&gt;
新教室は四ツ谷駅四谷口から徒歩２分の場所になります。&lt;/p&gt;
&lt;p&gt;2月1日より、新教室での授業となります。&lt;/p&gt;
&lt;h3&gt;住所&lt;/h3&gt;
&lt;p class="sc-eopZyb fhMqvU"&gt;〒160-0004 東京都新宿区四谷１－７　装美ビル301&lt;/p&gt;
&lt;h3&gt;地図&lt;/h3&gt;
&lt;p&gt;&lt;iframe style="border: 0;" tabindex="0" src="https://www.google.com/maps/embed?pb=!1m18!1m12!1m3!1d3240.595095693855!2d139.72618201561212!3d35.686970737263714!2m3!1f0!2f0!3f0!3m2!1i1024!2i768!4f13.1!3m3!1m2!1s0x60188c8b0a68e053%3A0xc651f249fed562a2!2z44CSMTYwLTAwMDQg5p2x5Lqs6YO95paw5a6_5Yy65Zub6LC377yR5LiB55uu77yX4oiS77yRIOijhee-juODk-ODqw!5e0!3m2!1sja!2sjp!4v1609311998772!5m2!1sja!2sjp" width="800" height="600" frameborder="0" allowfullscreen="allowfullscreen" aria-hidden="false" data-mce-fragment="1"&gt;&lt;/iframe&gt;&lt;/p&gt;
&lt;p&gt;&amp;nbsp;&lt;/p&gt;
&lt;p&gt;※その他、電話番号等は特に変更ございません。また、指導環境・時間割等についても変更ございません。&lt;/p&gt;
&lt;section class="veu_cta" id="veu_cta-31796"&gt;&lt;h1 class="cta_title"&gt;動画：中学受験Q&amp;A&lt;/h1&gt;&lt;div class="cta_body"&gt;&lt;div class="cta_body_image cta_body_image_right"&gt;&lt;a href="https://natsui-sansu-juku.com/ct/%e4%b8%ad%e5%ad%a6%e5%8f%97%e9%a8%93q%ef%bc%86%ef%bd%81/"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image_exist"&gt;中学受験についての親御さんの悩みやお子さんの問題に答えるQ&amp;amp;A動画です。経験に基づくアドバイスを通じて、中学受験に関する情報とサポートを提供しています。&lt;/div&gt;&lt;div class="cta_body_link"&gt;&lt;a href="https://natsui-sansu-juku.com/ct/%e4%b8%ad%e5%ad%a6%e5%8f%97%e9%a8%93q%ef%bc%86%ef%bd%81/" class="btn btn-primary btn-block btn-lg" target="_blank"&gt;動画：中学受験Q&amp;amp;A&lt;/a&gt;&lt;/div&gt;&lt;/div&gt;&lt;!--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20210101%2F&amp;amp;t=%E5%BD%93%E5%A1%BE%E3%83%BB%E5%9B%9B%E8%B0%B7%E6%95%99%E5%AE%A4%E3%81%AE%E7%A7%BB%E8%BB%A2%E3%81%AB%E3%81%A4%E3%81%84%E3%81%A6%E3%81%AE%E3%81%8A%E7%9F%A5%E3%82%89%E3%81%9B%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20210101%2F&amp;amp;text=%E5%BD%93%E5%A1%BE%E3%83%BB%E5%9B%9B%E8%B0%B7%E6%95%99%E5%AE%A4%E3%81%AE%E7%A7%BB%E8%BB%A2%E3%81%AB%E3%81%A4%E3%81%84%E3%81%A6%E3%81%AE%E3%81%8A%E7%9F%A5%E3%82%89%E3%81%9B%20%7C%20%E4%B8%AD%E5%AD%A6%E5%8F%97%E9%A8%93%E5%B0%82%E9%96%80%E3%80%80%E5%A4%8F%E4%BA%95%E7%AE%97%E6%95%B0%E5%A1%BE" target="_blank" &gt;&lt;span class="vk_icon_w_r_sns_x_twitter icon_sns"&gt;&lt;/span&gt;&lt;span class="sns_txt"&gt;X&lt;/span&gt;&lt;/a&gt;&lt;/li&gt;&lt;li class="sb_bluesky sb_icon"&gt;&lt;a class="sb_icon_inner" href="https://bsky.app/intent/compose?text=%E5%BD%93%E5%A1%BE%E3%83%BB%E5%9B%9B%E8%B0%B7%E6%95%99%E5%AE%A4%E3%81%AE%E7%A7%BB%E8%BB%A2%E3%81%AB%E3%81%A4%E3%81%84%E3%81%A6%E3%81%AE%E3%81%8A%E7%9F%A5%E3%82%89%E3%81%9B%20%7C%20%E4%B8%AD%E5%AD%A6%E5%8F%97%E9%A8%93%E5%B0%82%E9%96%80%E3%80%80%E5%A4%8F%E4%BA%95%E7%AE%97%E6%95%B0%E5%A1%BE%0Ahttps%3A%2F%2Fnatsui-sansu-juku.com%2Finfo%2F20210101%2F" target="_blank" &gt;&lt;span class="vk_icon_w_r_sns_bluesky icon_sns"&gt;&lt;/span&gt;&lt;span class="sns_txt"&gt;Bluesky&lt;/span&gt;&lt;/a&gt;&lt;/li&gt;&lt;li class="sb_hatena sb_icon"&gt;&lt;a class="sb_icon_inner" href="//b.hatena.ne.jp/add?mode=confirm&amp;url=https%3A%2F%2Fnatsui-sansu-juku.com%2Finfo%2F20210101%2F&amp;amp;title=%E5%BD%93%E5%A1%BE%E3%83%BB%E5%9B%9B%E8%B0%B7%E6%95%99%E5%AE%A4%E3%81%AE%E7%A7%BB%E8%BB%A2%E3%81%AB%E3%81%A4%E3%81%84%E3%81%A6%E3%81%AE%E3%81%8A%E7%9F%A5%E3%82%89%E3%81%9B%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20210101%2F&amp;title=%E5%BD%93%E5%A1%BE%E3%83%BB%E5%9B%9B%E8%B0%B7%E6%95%99%E5%AE%A4%E3%81%AE%E7%A7%BB%E8%BB%A2%E3%81%AB%E3%81%A4%E3%81%84%E3%81%A6%E3%81%AE%E3%81%8A%E7%9F%A5%E3%82%89%E3%81%9B%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sb_icon_inner"data-clipboard-text="当塾・四谷教室の移転についてのお知らせ | 中学受験専門　夏井算数塾 https://natsui-sansu-juku.com/info/20210101/"&gt;&lt;span class="vk_icon_w_r_sns_copy icon_sns"&gt;&lt;i class="fas fa-copy"&gt;&lt;/i&gt;&lt;/span&gt;&lt;span class="sns_txt"&gt;Copy&lt;/span&gt;&lt;/button&gt;&lt;/li&gt;&lt;/ul&gt;&lt;/div&gt;&lt;!-- [ /.socialSet ] --&gt;			
------</t>
  </si>
  <si>
    <t>https://natsui-sansu-juku.com/info/20210406-2/</t>
  </si>
  <si>
    <t>以下のページは不自然なワードを使用しています。
これらを適切に自然な言葉に置き換えて下さい。
なお、本文の装飾や構造は絶対に変えないでください。
【対象ページURL】
https://natsui-sansu-juku.com/info/20210406-2/
【検出された不自然ワード】
（検出なし）
【本文】
------
&lt;p&gt;本日は掲題の件につきましてお知らせさせて頂きます。&lt;/p&gt;
&lt;p&gt;新塾「基礎力Stadium　国語のトリガー」を開校致しました。&lt;/p&gt;
&lt;p&gt;&lt;a href="https://kokugo-trigger.com/" target="_blank" rel="noopener noreferrer"&gt;国語のトリガー&lt;/a&gt;　は、&lt;/p&gt;
&lt;p&gt;当塾と同様の授業システムを利用し、&lt;/p&gt;
&lt;p&gt;国語の個別講座を開講予定です。&lt;/p&gt;
&lt;p&gt;新開校の「基礎力Stadium　国語のトリガー」を宜しくお願い致します。&lt;/p&gt;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20210406-2%2F&amp;amp;t=%E5%9F%BA%E7%A4%8E%E5%8A%9BStadium%E3%80%8C%E5%9B%BD%E8%AA%9E%E3%81%AE%E3%83%88%E3%83%AA%E3%82%AC%E3%83%BC%E3%80%8D%E9%96%8B%E6%A0%A1%E3%81%AE%E3%81%8A%E7%9F%A5%E3%82%89%E3%81%9B%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20210406-2%2F&amp;amp;text=%E5%9F%BA%E7%A4%8E%E5%8A%9BStadium%E3%80%8C%E5%9B%BD%E8%AA%9E%E3%81%AE%E3%83%88%E3%83%AA%E3%82%AC%E3%83%BC%E3%80%8D%E9%96%8B%E6%A0%A1%E3%81%AE%E3%81%8A%E7%9F%A5%E3%82%89%E3%81%9B%20%7C%20%E4%B8%AD%E5%AD%A6%E5%8F%97%E9%A8%93%E5%B0%82%E9%96%80%E3%80%80%E5%A4%8F%E4%BA%95%E7%AE%97%E6%95%B0%E5%A1%BE" target="_blank" &gt;&lt;span class="vk_icon_w_r_sns_x_twitter icon_sns"&gt;&lt;/span&gt;&lt;span class="sns_txt"&gt;X&lt;/span&gt;&lt;/a&gt;&lt;/li&gt;&lt;li class="sb_bluesky sb_icon"&gt;&lt;a class="sb_icon_inner" href="https://bsky.app/intent/compose?text=%E5%9F%BA%E7%A4%8E%E5%8A%9BStadium%E3%80%8C%E5%9B%BD%E8%AA%9E%E3%81%AE%E3%83%88%E3%83%AA%E3%82%AC%E3%83%BC%E3%80%8D%E9%96%8B%E6%A0%A1%E3%81%AE%E3%81%8A%E7%9F%A5%E3%82%89%E3%81%9B%20%7C%20%E4%B8%AD%E5%AD%A6%E5%8F%97%E9%A8%93%E5%B0%82%E9%96%80%E3%80%80%E5%A4%8F%E4%BA%95%E7%AE%97%E6%95%B0%E5%A1%BE%0Ahttps%3A%2F%2Fnatsui-sansu-juku.com%2Finfo%2F20210406-2%2F" target="_blank" &gt;&lt;span class="vk_icon_w_r_sns_bluesky icon_sns"&gt;&lt;/span&gt;&lt;span class="sns_txt"&gt;Bluesky&lt;/span&gt;&lt;/a&gt;&lt;/li&gt;&lt;li class="sb_hatena sb_icon"&gt;&lt;a class="sb_icon_inner" href="//b.hatena.ne.jp/add?mode=confirm&amp;url=https%3A%2F%2Fnatsui-sansu-juku.com%2Finfo%2F20210406-2%2F&amp;amp;title=%E5%9F%BA%E7%A4%8E%E5%8A%9BStadium%E3%80%8C%E5%9B%BD%E8%AA%9E%E3%81%AE%E3%83%88%E3%83%AA%E3%82%AC%E3%83%BC%E3%80%8D%E9%96%8B%E6%A0%A1%E3%81%AE%E3%81%8A%E7%9F%A5%E3%82%89%E3%81%9B%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20210406-2%2F&amp;title=%E5%9F%BA%E7%A4%8E%E5%8A%9BStadium%E3%80%8C%E5%9B%BD%E8%AA%9E%E3%81%AE%E3%83%88%E3%83%AA%E3%82%AC%E3%83%BC%E3%80%8D%E9%96%8B%E6%A0%A1%E3%81%AE%E3%81%8A%E7%9F%A5%E3%82%89%E3%81%9B%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sb_icon_inner"data-clipboard-text="基礎力Stadium「国語のトリガー」開校のお知らせ | 中学受験専門　夏井算数塾 https://natsui-sansu-juku.com/info/20210406-2/"&gt;&lt;span class="vk_icon_w_r_sns_copy icon_sns"&gt;&lt;i class="fas fa-copy"&gt;&lt;/i&gt;&lt;/span&gt;&lt;span class="sns_txt"&gt;Copy&lt;/span&gt;&lt;/button&gt;&lt;/li&gt;&lt;/ul&gt;&lt;/div&gt;&lt;!-- [ /.socialSet ] --&gt;			
------</t>
  </si>
  <si>
    <t>https://natsui-sansu-juku.com/info/20210406/</t>
  </si>
  <si>
    <t>以下のページは不自然なワードを使用しています。
これらを適切に自然な言葉に置き換えて下さい。
なお、本文の装飾や構造は絶対に変えないでください。
【対象ページURL】
https://natsui-sansu-juku.com/info/20210406/
【検出された不自然ワード】
（検出なし）
【本文】
------
&lt;p&gt;本日は掲題の件につきましてお知らせさせて頂きます。&lt;/p&gt;
&lt;p&gt;新塾「英語教室サポート」を開校致しました。&lt;/p&gt;
&lt;p&gt;&lt;a href="http://eng-support.com/" target="_blank" rel="noopener noreferrer"&gt;英語教室サポート&lt;/a&gt;　は、&lt;/p&gt;
&lt;p&gt;当塾と同様の授業システムを利用し、&lt;/p&gt;
&lt;p&gt;英語の個別講座を開講予定です。&lt;/p&gt;
&lt;p&gt;新開校の「英語教室サポート」を宜しくお願い致します。&lt;/p&gt;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20210406%2F&amp;amp;t=%E3%80%8C%E8%8B%B1%E8%AA%9E%E6%95%99%E5%AE%A4%E3%82%B5%E3%83%9D%E3%83%BC%E3%83%88%E3%80%8D%E9%96%8B%E6%A0%A1%E3%81%AE%E3%81%8A%E7%9F%A5%E3%82%89%E3%81%9B%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20210406%2F&amp;amp;text=%E3%80%8C%E8%8B%B1%E8%AA%9E%E6%95%99%E5%AE%A4%E3%82%B5%E3%83%9D%E3%83%BC%E3%83%88%E3%80%8D%E9%96%8B%E6%A0%A1%E3%81%AE%E3%81%8A%E7%9F%A5%E3%82%89%E3%81%9B%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80%8C%E8%8B%B1%E8%AA%9E%E6%95%99%E5%AE%A4%E3%82%B5%E3%83%9D%E3%83%BC%E3%83%88%E3%80%8D%E9%96%8B%E6%A0%A1%E3%81%AE%E3%81%8A%E7%9F%A5%E3%82%89%E3%81%9B%20%7C%20%E4%B8%AD%E5%AD%A6%E5%8F%97%E9%A8%93%E5%B0%82%E9%96%80%E3%80%80%E5%A4%8F%E4%BA%95%E7%AE%97%E6%95%B0%E5%A1%BE%0Ahttps%3A%2F%2Fnatsui-sansu-juku.com%2Finfo%2F20210406%2F" target="_blank" &gt;&lt;span class="vk_icon_w_r_sns_bluesky icon_sns"&gt;&lt;/span&gt;&lt;span class="sns_txt"&gt;Bluesky&lt;/span&gt;&lt;/a&gt;&lt;/li&gt;&lt;li class="sb_hatena sb_icon"&gt;&lt;a class="sb_icon_inner" href="//b.hatena.ne.jp/add?mode=confirm&amp;url=https%3A%2F%2Fnatsui-sansu-juku.com%2Finfo%2F20210406%2F&amp;amp;title=%E3%80%8C%E8%8B%B1%E8%AA%9E%E6%95%99%E5%AE%A4%E3%82%B5%E3%83%9D%E3%83%BC%E3%83%88%E3%80%8D%E9%96%8B%E6%A0%A1%E3%81%AE%E3%81%8A%E7%9F%A5%E3%82%89%E3%81%9B%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20210406%2F&amp;title=%E3%80%8C%E8%8B%B1%E8%AA%9E%E6%95%99%E5%AE%A4%E3%82%B5%E3%83%9D%E3%83%BC%E3%83%88%E3%80%8D%E9%96%8B%E6%A0%A1%E3%81%AE%E3%81%8A%E7%9F%A5%E3%82%89%E3%81%9B%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sb_icon_inner"data-clipboard-text="「英語教室サポート」開校のお知らせ | 中学受験専門　夏井算数塾 https://natsui-sansu-juku.com/info/20210406/"&gt;&lt;span class="vk_icon_w_r_sns_copy icon_sns"&gt;&lt;i class="fas fa-copy"&gt;&lt;/i&gt;&lt;/span&gt;&lt;span class="sns_txt"&gt;Copy&lt;/span&gt;&lt;/button&gt;&lt;/li&gt;&lt;/ul&gt;&lt;/div&gt;&lt;!-- [ /.socialSet ] --&gt;			
------</t>
  </si>
  <si>
    <t>https://natsui-sansu-juku.com/info/20210723/</t>
  </si>
  <si>
    <t>以下のページは不自然なワードを使用しています。
これらを適切に自然な言葉に置き換えて下さい。
なお、本文の装飾や構造は絶対に変えないでください。
【対象ページURL】
https://natsui-sansu-juku.com/info/20210723/
【検出された不自然ワード】
（検出なし）
【本文】
------
&lt;p&gt;本日は掲題の件につきましてお知らせさせて頂きます。&lt;/p&gt;
&lt;p&gt;新塾「受験理科専門塾　しゅん吉クエスト」を開校致しました。&lt;/p&gt;
&lt;p&gt;&lt;a href="https://rika-quest.com/" target="_blank" rel="noopener noreferrer"&gt;しゅん吉クエスト&lt;/a&gt;は、&lt;/p&gt;
&lt;p&gt;当塾と同様の授業システムを利用し、&lt;/p&gt;
&lt;p&gt;理科の個別講座を開講予定です。&lt;/p&gt;
&lt;p&gt;新開校の「しゅん吉クエスト」を宜しくお願い致します。&lt;/p&gt;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20210723%2F&amp;amp;t=%E5%8F%97%E9%A8%93%E7%90%86%E7%A7%91%E5%B0%82%E9%96%80%E5%A1%BE%E3%80%8C%E3%81%97%E3%82%85%E3%82%93%E5%90%89%E3%82%AF%E3%82%A8%E3%82%B9%E3%83%88%E3%80%8D%E9%96%8B%E6%A0%A1%E3%81%AE%E3%81%8A%E7%9F%A5%E3%82%89%E3%81%9B%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20210723%2F&amp;amp;text=%E5%8F%97%E9%A8%93%E7%90%86%E7%A7%91%E5%B0%82%E9%96%80%E5%A1%BE%E3%80%8C%E3%81%97%E3%82%85%E3%82%93%E5%90%89%E3%82%AF%E3%82%A8%E3%82%B9%E3%83%88%E3%80%8D%E9%96%8B%E6%A0%A1%E3%81%AE%E3%81%8A%E7%9F%A5%E3%82%89%E3%81%9B%20%7C%20%E4%B8%AD%E5%AD%A6%E5%8F%97%E9%A8%93%E5%B0%82%E9%96%80%E3%80%80%E5%A4%8F%E4%BA%95%E7%AE%97%E6%95%B0%E5%A1%BE" target="_blank" &gt;&lt;span class="vk_icon_w_r_sns_x_twitter icon_sns"&gt;&lt;/span&gt;&lt;span class="sns_txt"&gt;X&lt;/span&gt;&lt;/a&gt;&lt;/li&gt;&lt;li class="sb_bluesky sb_icon"&gt;&lt;a class="sb_icon_inner" href="https://bsky.app/intent/compose?text=%E5%8F%97%E9%A8%93%E7%90%86%E7%A7%91%E5%B0%82%E9%96%80%E5%A1%BE%E3%80%8C%E3%81%97%E3%82%85%E3%82%93%E5%90%89%E3%82%AF%E3%82%A8%E3%82%B9%E3%83%88%E3%80%8D%E9%96%8B%E6%A0%A1%E3%81%AE%E3%81%8A%E7%9F%A5%E3%82%89%E3%81%9B%20%7C%20%E4%B8%AD%E5%AD%A6%E5%8F%97%E9%A8%93%E5%B0%82%E9%96%80%E3%80%80%E5%A4%8F%E4%BA%95%E7%AE%97%E6%95%B0%E5%A1%BE%0Ahttps%3A%2F%2Fnatsui-sansu-juku.com%2Finfo%2F20210723%2F" target="_blank" &gt;&lt;span class="vk_icon_w_r_sns_bluesky icon_sns"&gt;&lt;/span&gt;&lt;span class="sns_txt"&gt;Bluesky&lt;/span&gt;&lt;/a&gt;&lt;/li&gt;&lt;li class="sb_hatena sb_icon"&gt;&lt;a class="sb_icon_inner" href="//b.hatena.ne.jp/add?mode=confirm&amp;url=https%3A%2F%2Fnatsui-sansu-juku.com%2Finfo%2F20210723%2F&amp;amp;title=%E5%8F%97%E9%A8%93%E7%90%86%E7%A7%91%E5%B0%82%E9%96%80%E5%A1%BE%E3%80%8C%E3%81%97%E3%82%85%E3%82%93%E5%90%89%E3%82%AF%E3%82%A8%E3%82%B9%E3%83%88%E3%80%8D%E9%96%8B%E6%A0%A1%E3%81%AE%E3%81%8A%E7%9F%A5%E3%82%89%E3%81%9B%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20210723%2F&amp;title=%E5%8F%97%E9%A8%93%E7%90%86%E7%A7%91%E5%B0%82%E9%96%80%E5%A1%BE%E3%80%8C%E3%81%97%E3%82%85%E3%82%93%E5%90%89%E3%82%AF%E3%82%A8%E3%82%B9%E3%83%88%E3%80%8D%E9%96%8B%E6%A0%A1%E3%81%AE%E3%81%8A%E7%9F%A5%E3%82%89%E3%81%9B%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sb_icon_inner"data-clipboard-text="受験理科専門塾「しゅん吉クエスト」開校のお知らせ | 中学受験専門　夏井算数塾 https://natsui-sansu-juku.com/info/20210723/"&gt;&lt;span class="vk_icon_w_r_sns_copy icon_sns"&gt;&lt;i class="fas fa-copy"&gt;&lt;/i&gt;&lt;/span&gt;&lt;span class="sns_txt"&gt;Copy&lt;/span&gt;&lt;/button&gt;&lt;/li&gt;&lt;/ul&gt;&lt;/div&gt;&lt;!-- [ /.socialSet ] --&gt;			
------</t>
  </si>
  <si>
    <t>https://natsui-sansu-juku.com/info/20210921/</t>
  </si>
  <si>
    <t>以下のページは不自然なワードを使用しています。
これらを適切に自然な言葉に置き換えて下さい。
なお、本文の装飾や構造は絶対に変えないでください。
【対象ページURL】
https://natsui-sansu-juku.com/info/20210921/
【検出された不自然ワード】
（検出なし）
【本文】
------
&lt;p&gt;本日は掲題の件につきましてお知らせさせて頂きます。&lt;/p&gt;
&lt;p&gt;夏井算数塾では、小学５年生を対象とした集団授業「小５算数マスター講座」を【オンライン・集団授業】で開講致します。&lt;br /&gt;
小学５年生のカリキュラムも後半にさしかかり、得意なもの・不得意なものがはっきり見えてくる頃です。 ６年生まで不得意を引きずることのないように、このタイミングでしっかり学び直しましょう。&lt;/p&gt;
&lt;h2&gt;実施要綱&lt;/h2&gt;
&lt;p&gt;オンラインでの講座となります。１ヶ月かけてそれぞれの単元を余すところなく復習していきます。&lt;br /&gt;
※お通いの塾によっては既習単元ではないこともありますが、初修の方も含まれている前提で授業は実施致します。&lt;/p&gt;
&lt;h3&gt;10月　小５算数マスター講座(①立体図形)&lt;/h3&gt;
&lt;p&gt;～内容～&lt;br /&gt;
・基本立体・柱体の求積(体積/表面積)&lt;br /&gt;
・すい体・回転体の求積(体積/表面積)&lt;br /&gt;
・水そうとグラフ&lt;br /&gt;
・いろいろな立体図形の問題&lt;/p&gt;
&lt;h3&gt;11月　小５算数マスター講座(②平面図形)&lt;/h3&gt;
&lt;p&gt;～内容～&lt;br /&gt;
・基本図形の求積&lt;br /&gt;
・相似と面積の関係&lt;br /&gt;
・比を使った平面図形の求積&lt;br /&gt;
・図形の回転移動・転がり移動&lt;/p&gt;
&lt;h3&gt;12月　小５算数マスター講座(③場合の数・速さと比)&lt;/h3&gt;
&lt;p&gt;～内容～&lt;br /&gt;
・場合の数の数え上げ方&lt;br /&gt;
・場合の数の計算の仕方&lt;br /&gt;
・比で解く速さ&lt;br /&gt;
・速さの難問パターン&lt;/p&gt;
&lt;h2&gt;夏井算数塾≪小５算数マスター講座≫特徴&lt;/h2&gt;
&lt;h3&gt;１．黒板授業では再現できないスピード感&lt;/h3&gt;
&lt;p&gt;黒板に授業内容を書く時間・書かれた内容をノートに写す時間を大幅に削減し、授業時間の最大効率化を目指します。&lt;/p&gt;
&lt;h3&gt;２．「聞いているだけのオンライン授業」ではない！&lt;/h3&gt;
&lt;p&gt;オンライン授業にありがちな「一方通行の授業」では理解が進まないことも多いです。&lt;br /&gt;
生徒さんの表情と手元のノートを同時に確認しながら授業を進めますので、双方向性を担保した授業を実施します。&lt;br /&gt;
(スマホ＋タブレット　または　ＰＣ＋スマホ　の２機材をご準備頂く必要があります。)&lt;/p&gt;
&lt;h3&gt;対象&lt;/h3&gt;
&lt;p&gt;中学受験を目指す小学５年生&lt;/p&gt;
&lt;h3&gt;定員&lt;/h3&gt;
&lt;p&gt;上限16名&lt;/p&gt;
&lt;h3&gt;指導料&lt;/h3&gt;
&lt;div class="rounded"&gt;全４回　￥23,760-(税込)&lt;br /&gt;
※初回指導日の前日までに、振込にてお支払い頂きますようお願い申し上げます。&lt;/div&gt;
&lt;h3&gt;スケジュール&lt;/h3&gt;
&lt;p&gt;10・11・12月の第１~第４日曜日、12:30~14:00となります。&lt;/p&gt;
&lt;h5&gt;【10月：①立体図形】&lt;/h5&gt;
&lt;p&gt;10/03(日)12:30~14:00&lt;br /&gt;
10/10(日)12:30~14:00&lt;br /&gt;
10/17(日)12:30~14:00&lt;br /&gt;
10/24(日)12:30~14:00&lt;/p&gt;
&lt;h5&gt;【11月：②平面図形】&lt;/h5&gt;
&lt;p&gt;11/07(日)12:30~14:00&lt;br /&gt;
11/14(日)12:30~14:00&lt;br /&gt;
11/21(日)12:30~14:00&lt;br /&gt;
11/28(日)12:30~14:00&lt;/p&gt;
&lt;h5&gt;【12月：③場合の数・速さと比】&lt;/h5&gt;
&lt;p&gt;12/05(日)12:30~14:00&lt;br /&gt;
12/12(日)12:30~14:00&lt;br /&gt;
12/19(日)12:30~14:00&lt;br /&gt;
12/26(日)12:30~14:00&lt;/p&gt;
&lt;h3&gt;会場&lt;/h3&gt;
&lt;p&gt;オンライン&lt;/p&gt;
&lt;h3&gt;担当講師&lt;/h3&gt;
&lt;p&gt;夏井算数塾代表の夏井が担当いたします。&lt;/p&gt;
&lt;h3&gt;夏井　一成(ナツイ　カズナリ)&lt;/h3&gt;
&lt;p&gt;&lt;img fetchpriority="high" decoding="async" class="size-medium wp-image-49 alignleft" src="https://natsui-sansu-juku.com/wp-content/uploads/2016/12/natsui-214x300.jpg" alt="natsui" width="214" height="300" srcset="https://natsui-sansu-juku.com/wp-content/uploads/2016/12/natsui-214x300.jpg 214w, https://natsui-sansu-juku.com/wp-content/uploads/2016/12/natsui-731x1024.jpg 731w, https://natsui-sansu-juku.com/wp-content/uploads/2016/12/natsui.jpg 760w" sizes="(max-width: 214px) 100vw, 214px" /&gt;&lt;/p&gt;
&lt;p&gt;私立&lt;span style="color: #008000;"&gt;ラ・サール&lt;/span&gt;中学校，同高等学校，&lt;span style="color: #008000;"&gt;京都大学教育学部&lt;/span&gt;教育科学科，&lt;span style="color: #008000;"&gt;システムエンジニア&lt;/span&gt;を経て「教育屋さん」としてのキャリアを重ねる。&lt;br /&gt;
中学受験指導キャリアの皮切りは、大学１回生の頃に始めた&lt;span style="color: #008000;"&gt;関西某大手進学塾&lt;/span&gt;の算数担当講師。主に最難関校向けの講座を担当し、多くの小学生の中学受験を指導。&lt;br /&gt;
以後、関西，関東，大手，中小を問わず様々な現場で中学受験指導に携わる。主に、最難関対策(関西：&lt;span style="color: #008000;"&gt;灘・東大寺・洛南・星光&lt;/span&gt;，関東：&lt;span style="color: #008000;"&gt;開成・麻布・駒場東邦・栄光学園・桜蔭・雙葉・慶應・早稲田など&lt;/span&gt;)の講義を担当している。&lt;/p&gt;
&lt;p&gt;また、「安価で効果の高い教育にはＩＴツールが必須」との思いから、教育のICT化についても関心を持って活動を行い、&lt;br /&gt;
■NPO法人キッズドア「Global Stream～東北の未来を創るグローバル基礎教育プロジェクト～」プロジェクトマネージャー&lt;br /&gt;
■株式会社シンドバッド・インターナショナル「StudyTown 小学生」過去問解説講義担当などを歴任。&lt;/p&gt;
&lt;p&gt;「より良い教育手法の確立」を目指して、様々な分野で精力的に活動を続けている。&lt;/p&gt;
&lt;h3&gt;講義サンプル&lt;/h3&gt;
&lt;p&gt;&lt;iframe title="510-11　立体図形(2)【サピックスの算数を15分で授業してみた】" width="750" height="422" src="https://www.youtube.com/embed/m9KbpWUobY8?feature=oembed" frameborder="0" allow="accelerometer; autoplay; clipboard-write; encrypted-media; gyroscope; picture-in-picture" allowfullscreen&gt;&lt;/iframe&gt;&lt;/p&gt;
&lt;h2&gt;お申込みフォーム&lt;/h2&gt;
&lt;div class="wpcf7 no-js" id="wpcf7-f31660-p31675-o1" lang="ja" dir="ltr" data-wpcf7-id="31660"&gt;
&lt;div class="screen-reader-response"&gt;&lt;p role="status" aria-live="polite" aria-atomic="true"&gt;&lt;/p&gt; &lt;ul&gt;&lt;/ul&gt;&lt;/div&gt;
&lt;form action="/info/20210921/#wpcf7-f31660-p31675-o1" method="post" class="wpcf7-form init" aria-label="コンタクトフォーム" novalidate="novalidate" data-status="init"&gt;
&lt;div style="display: none;"&gt;
&lt;input type="hidden" name="_wpcf7" value="31660" /&gt;
&lt;input type="hidden" name="_wpcf7_version" value="6.0.4" /&gt;
&lt;input type="hidden" name="_wpcf7_locale" value="ja" /&gt;
&lt;input type="hidden" name="_wpcf7_unit_tag" value="wpcf7-f31660-p31675-o1" /&gt;
&lt;input type="hidden" name="_wpcf7_container_post" value="31675" /&gt;
&lt;input type="hidden" name="_wpcf7_posted_data_hash" value="" /&gt;
&lt;input type="hidden" name="_wpcf7_recaptcha_response" value="" /&gt;
&lt;/div&gt;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&lt;p&gt;電話番号(必須)&lt;br /&gt;
&lt;span class="wpcf7-form-control-wrap" data-name="tel-572"&gt;&lt;input size="40" maxlength="400" class="wpcf7-form-control wpcf7-tel wpcf7-validates-as-required wpcf7-text wpcf7-validates-as-tel" aria-required="true" aria-invalid="false" value="" type="tel" name="tel-572" /&gt;&lt;/span&gt;
&lt;/p&gt;
&lt;p&gt;日程選択(必須・複数選択可能です)&lt;br /&gt;
&lt;span class="wpcf7-form-control-wrap" data-name="checkbox-423"&gt;&lt;span class="wpcf7-form-control wpcf7-checkbox wpcf7-validates-as-required"&gt;&lt;span class="wpcf7-list-item first"&gt;&lt;span class="wpcf7-list-item-label"&gt;10月：①立体図形&lt;/span&gt;&lt;input type="checkbox" name="checkbox-423[]" value="10月：①立体図形" /&gt;&lt;/span&gt;&lt;span class="wpcf7-list-item"&gt;&lt;span class="wpcf7-list-item-label"&gt;11月：②平面図形&lt;/span&gt;&lt;input type="checkbox" name="checkbox-423[]" value="11月：②平面図形" /&gt;&lt;/span&gt;&lt;span class="wpcf7-list-item last"&gt;&lt;span class="wpcf7-list-item-label"&gt;12月：③場合の数・速さと比&lt;/span&gt;&lt;input type="checkbox" name="checkbox-423[]" value="12月：③場合の数・速さと比" /&gt;&lt;/span&gt;&lt;/span&gt;&lt;/span&gt;
&lt;/p&gt;
&lt;p&gt;&lt;label&gt; 備考&lt;br /&gt;
&lt;span class="wpcf7-form-control-wrap" data-name="your-message"&gt;&lt;textarea cols="40" rows="10" maxlength="2000" class="wpcf7-form-control wpcf7-textarea" aria-invalid="false" name="your-message"&gt;&lt;/textarea&gt;&lt;/span&gt; &lt;/label&gt;
&lt;/p&gt;
&lt;p&gt;&lt;input class="wpcf7-form-control wpcf7-submit has-spinner" type="submit" value="送信" /&gt;
&lt;/p&gt;&lt;div class="wpcf7-response-output" aria-hidden="true"&gt;&lt;/div&gt;
&lt;/form&gt;
&lt;/div&gt;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20210921%2F&amp;amp;t=%E3%80%8C%E5%B0%8F%EF%BC%95%E7%AE%97%E6%95%B0%E3%83%9E%E3%82%B9%E3%82%BF%E3%83%BC%E8%AC%9B%E5%BA%A7%E3%80%8D%E9%96%8B%E5%82%AC%E3%81%AE%E3%81%8A%E7%9F%A5%E3%82%89%E3%81%9B%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20210921%2F&amp;amp;text=%E3%80%8C%E5%B0%8F%EF%BC%95%E7%AE%97%E6%95%B0%E3%83%9E%E3%82%B9%E3%82%BF%E3%83%BC%E8%AC%9B%E5%BA%A7%E3%80%8D%E9%96%8B%E5%82%AC%E3%81%AE%E3%81%8A%E7%9F%A5%E3%82%89%E3%81%9B%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80%8C%E5%B0%8F%EF%BC%95%E7%AE%97%E6%95%B0%E3%83%9E%E3%82%B9%E3%82%BF%E3%83%BC%E8%AC%9B%E5%BA%A7%E3%80%8D%E9%96%8B%E5%82%AC%E3%81%AE%E3%81%8A%E7%9F%A5%E3%82%89%E3%81%9B%20%7C%20%E4%B8%AD%E5%AD%A6%E5%8F%97%E9%A8%93%E5%B0%82%E9%96%80%E3%80%80%E5%A4%8F%E4%BA%95%E7%AE%97%E6%95%B0%E5%A1%BE%0Ahttps%3A%2F%2Fnatsui-sansu-juku.com%2Finfo%2F20210921%2F" target="_blank" &gt;&lt;span class="vk_icon_w_r_sns_bluesky icon_sns"&gt;&lt;/span&gt;&lt;span class="sns_txt"&gt;Bluesky&lt;/span&gt;&lt;/a&gt;&lt;/li&gt;&lt;li class="sb_hatena sb_icon"&gt;&lt;a class="sb_icon_inner" href="//b.hatena.ne.jp/add?mode=confirm&amp;url=https%3A%2F%2Fnatsui-sansu-juku.com%2Finfo%2F20210921%2F&amp;amp;title=%E3%80%8C%E5%B0%8F%EF%BC%95%E7%AE%97%E6%95%B0%E3%83%9E%E3%82%B9%E3%82%BF%E3%83%BC%E8%AC%9B%E5%BA%A7%E3%80%8D%E9%96%8B%E5%82%AC%E3%81%AE%E3%81%8A%E7%9F%A5%E3%82%89%E3%81%9B%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20210921%2F&amp;title=%E3%80%8C%E5%B0%8F%EF%BC%95%E7%AE%97%E6%95%B0%E3%83%9E%E3%82%B9%E3%82%BF%E3%83%BC%E8%AC%9B%E5%BA%A7%E3%80%8D%E9%96%8B%E5%82%AC%E3%81%AE%E3%81%8A%E7%9F%A5%E3%82%89%E3%81%9B%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sb_icon_inner"data-clipboard-text="「小５算数マスター講座」開催のお知らせ | 中学受験専門　夏井算数塾 https://natsui-sansu-juku.com/info/20210921/"&gt;&lt;span class="vk_icon_w_r_sns_copy icon_sns"&gt;&lt;i class="fas fa-copy"&gt;&lt;/i&gt;&lt;/span&gt;&lt;span class="sns_txt"&gt;Copy&lt;/span&gt;&lt;/button&gt;&lt;/li&gt;&lt;/ul&gt;&lt;/div&gt;&lt;!-- [ /.socialSet ] --&gt;			
------</t>
  </si>
  <si>
    <t>https://natsui-sansu-juku.com/info/2021年度生徒募集のお知らせ【個別】/</t>
  </si>
  <si>
    <t>以下のページは不自然なワードを使用しています。
これらを適切に自然な言葉に置き換えて下さい。
なお、本文の装飾や構造は絶対に変えないでください。
【対象ページURL】
https://natsui-sansu-juku.com/info/2021年度生徒募集のお知らせ【個別】/
【検出された不自然ワード】
（検出なし）
【本文】
------
&lt;p&gt;本日より、2021年度の生徒募集を開始いたします。&lt;/p&gt;
&lt;p&gt;2月開講講座および個別指導の詳細については、下記をご覧ください。&lt;/p&gt;
&lt;p&gt;■対象：&lt;/p&gt;
&lt;p&gt;国私立中学受験を予定している新小4～小6&lt;/p&gt;
&lt;p&gt;■科目：中学受験算数&lt;/p&gt;
&lt;p&gt;■内容：志望校対策や進学塾のクラスアップ対策など、ご要望に応じて独自のカリキュラムを作成します。&lt;/p&gt;
&lt;p&gt;■日程：開講日は2/1(火)を予定しております。&lt;/p&gt;
&lt;p&gt;■会場：&lt;a href="https://natsui-sansu-juku.com/access/"&gt;中学受験専門　夏井算数塾 &lt;/a&gt;&lt;/p&gt;
&lt;p&gt;指導開始までの具体的な流れについては、&lt;a href="https://natsui-sansu-juku.com/kobetsu/"&gt;開講講座のご案内&lt;/a&gt;をご確認ください。&lt;/p&gt;
&lt;p&gt;また、受講の有無にかかわらず、日頃の学習についての悩みや算数学習に関するご相談もお待ちしております。こちらの&lt;a href="https://natsui-sansu-juku.com/inquiry/"&gt;お問い合わせフォーム&lt;/a&gt;よりご連絡ください。&lt;/p&gt;
&lt;p&gt;やる気を持って取り組んでくれる小学生の皆さんのチャレンジをお待ちしております！&lt;/p&gt;
&lt;p&gt;&amp;nbsp;&lt;/p&gt;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2021%25e5%25b9%25b4%25e5%25ba%25a6%25e7%2594%259f%25e5%25be%2592%25e5%258b%259f%25e9%259b%2586%25e3%2581%25ae%25e3%2581%258a%25e7%259f%25a5%25e3%2582%2589%25e3%2581%259b%25e3%2580%2590%25e5%2580%258b%25e5%2588%25a5%25e3%2580%2591%2F&amp;amp;t=2021%E5%B9%B4%E5%BA%A6%E7%94%9F%E5%BE%92%E5%8B%9F%E9%9B%86%E3%81%AE%E3%81%8A%E7%9F%A5%E3%82%89%E3%81%9B%E3%80%90%E5%80%8B%E5%88%A5%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2021%25e5%25b9%25b4%25e5%25ba%25a6%25e7%2594%259f%25e5%25be%2592%25e5%258b%259f%25e9%259b%2586%25e3%2581%25ae%25e3%2581%258a%25e7%259f%25a5%25e3%2582%2589%25e3%2581%259b%25e3%2580%2590%25e5%2580%258b%25e5%2588%25a5%25e3%2580%2591%2F&amp;amp;text=2021%E5%B9%B4%E5%BA%A6%E7%94%9F%E5%BE%92%E5%8B%9F%E9%9B%86%E3%81%AE%E3%81%8A%E7%9F%A5%E3%82%89%E3%81%9B%E3%80%90%E5%80%8B%E5%88%A5%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2021%E5%B9%B4%E5%BA%A6%E7%94%9F%E5%BE%92%E5%8B%9F%E9%9B%86%E3%81%AE%E3%81%8A%E7%9F%A5%E3%82%89%E3%81%9B%E3%80%90%E5%80%8B%E5%88%A5%E3%80%91%20%7C%20%E4%B8%AD%E5%AD%A6%E5%8F%97%E9%A8%93%E5%B0%82%E9%96%80%E3%80%80%E5%A4%8F%E4%BA%95%E7%AE%97%E6%95%B0%E5%A1%BE%0Ahttps%3A%2F%2Fnatsui-sansu-juku.com%2Finfo%2F2021%25e5%25b9%25b4%25e5%25ba%25a6%25e7%2594%259f%25e5%25be%2592%25e5%258b%259f%25e9%259b%2586%25e3%2581%25ae%25e3%2581%258a%25e7%259f%25a5%25e3%2582%2589%25e3%2581%259b%25e3%2580%2590%25e5%2580%258b%25e5%2588%25a5%25e3%2580%2591%2F" target="_blank" &gt;&lt;span class="vk_icon_w_r_sns_bluesky icon_sns"&gt;&lt;/span&gt;&lt;span class="sns_txt"&gt;Bluesky&lt;/span&gt;&lt;/a&gt;&lt;/li&gt;&lt;li class="sb_hatena sb_icon"&gt;&lt;a class="sb_icon_inner" href="//b.hatena.ne.jp/add?mode=confirm&amp;url=https%3A%2F%2Fnatsui-sansu-juku.com%2Finfo%2F2021%25e5%25b9%25b4%25e5%25ba%25a6%25e7%2594%259f%25e5%25be%2592%25e5%258b%259f%25e9%259b%2586%25e3%2581%25ae%25e3%2581%258a%25e7%259f%25a5%25e3%2582%2589%25e3%2581%259b%25e3%2580%2590%25e5%2580%258b%25e5%2588%25a5%25e3%2580%2591%2F&amp;amp;title=2021%E5%B9%B4%E5%BA%A6%E7%94%9F%E5%BE%92%E5%8B%9F%E9%9B%86%E3%81%AE%E3%81%8A%E7%9F%A5%E3%82%89%E3%81%9B%E3%80%90%E5%80%8B%E5%88%A5%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2021%25e5%25b9%25b4%25e5%25ba%25a6%25e7%2594%259f%25e5%25be%2592%25e5%258b%259f%25e9%259b%2586%25e3%2581%25ae%25e3%2581%258a%25e7%259f%25a5%25e3%2582%2589%25e3%2581%259b%25e3%2580%2590%25e5%2580%258b%25e5%2588%25a5%25e3%2580%2591%2F&amp;title=2021%E5%B9%B4%E5%BA%A6%E7%94%9F%E5%BE%92%E5%8B%9F%E9%9B%86%E3%81%AE%E3%81%8A%E7%9F%A5%E3%82%89%E3%81%9B%E3%80%90%E5%80%8B%E5%88%A5%E3%80%91%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sb_icon_inner"data-clipboard-text="2021年度生徒募集のお知らせ【個別】 | 中学受験専門　夏井算数塾 https://natsui-sansu-juku.com/info/2021%e5%b9%b4%e5%ba%a6%e7%94%9f%e5%be%92%e5%8b%9f%e9%9b%86%e3%81%ae%e3%81%8a%e7%9f%a5%e3%82%89%e3%81%9b%e3%80%90%e5%80%8b%e5%88%a5%e3%80%91/"&gt;&lt;span class="vk_icon_w_r_sns_copy icon_sns"&gt;&lt;i class="fas fa-copy"&gt;&lt;/i&gt;&lt;/span&gt;&lt;span class="sns_txt"&gt;Copy&lt;/span&gt;&lt;/button&gt;&lt;/li&gt;&lt;/ul&gt;&lt;/div&gt;&lt;!-- [ /.socialSet ] --&gt;			
------</t>
  </si>
  <si>
    <t>https://natsui-sansu-juku.com/info/2022年度生徒募集のお知らせ【個別】/</t>
  </si>
  <si>
    <t>以下のページは不自然なワードを使用しています。
これらを適切に自然な言葉に置き換えて下さい。
なお、本文の装飾や構造は絶対に変えないでください。
【対象ページURL】
https://natsui-sansu-juku.com/info/2022年度生徒募集のお知らせ【個別】/
【検出された不自然ワード】
（検出なし）
【本文】
------
&lt;p&gt;本日より、2022年度の生徒募集を開始いたします。&lt;/p&gt;
&lt;p&gt;2月開講講座、個別指導の詳細については、下記をご確認ください。&lt;/p&gt;
&lt;p&gt;■対象：国私立中学受験を予定している新小4～小6&lt;/p&gt;
&lt;p&gt;■科目：中学受験算数&lt;/p&gt;
&lt;p&gt;■内容：志望校対策、進学塾のクラスアップ対策など、ご要望に応じて独自にカリキュラムを作成します。&lt;/p&gt;
&lt;p&gt;■日程：開講日は2/1（火）を予定しています。&lt;/p&gt;
&lt;p&gt;■会場：&lt;a href="https://natsui-sansu-juku.com/access/"&gt;中学受験専門　夏井算数塾 四谷教室&lt;/a&gt;&lt;/p&gt;
&lt;p&gt;指導開始までの具体的な流れについては、&lt;a href="https://natsui-sansu-juku.com/kobetsu/"&gt;開講講座のご案内&lt;/a&gt;をご確認ください。&lt;/p&gt;
&lt;p&gt;また、受講を検討されるかに関わらず、日頃の学習に関するお悩みなど、算数学習についてのご相談もお待ちしております。お問い合わせは、こちらの&lt;a href="https://natsui-sansu-juku.com/inquiry/" target="_blank" rel="noopener noreferrer"&gt;お問い合わせフォーム&lt;/a&gt;からご連絡ください。&lt;/p&gt;
&lt;p&gt;やる気を持って取り組む小学生の皆さんのチャレンジをお待ちしております！&lt;/p&gt;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2022%25e5%25b9%25b4%25e5%25ba%25a6%25e7%2594%259f%25e5%25be%2592%25e5%258b%259f%25e9%259b%2586%25e3%2581%25ae%25e3%2581%258a%25e7%259f%25a5%25e3%2582%2589%25e3%2581%259b%25e3%2580%2590%25e5%2580%258b%25e5%2588%25a5%25e3%2580%2591%2F&amp;amp;t=2022%E5%B9%B4%E5%BA%A6%E7%94%9F%E5%BE%92%E5%8B%9F%E9%9B%86%E3%81%AE%E3%81%8A%E7%9F%A5%E3%82%89%E3%81%9B%E3%80%90%E5%80%8B%E5%88%A5%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2022%25e5%25b9%25b4%25e5%25ba%25a6%25e7%2594%259f%25e5%25be%2592%25e5%258b%259f%25e9%259b%2586%25e3%2581%25ae%25e3%2581%258a%25e7%259f%25a5%25e3%2582%2589%25e3%2581%259b%25e3%2580%2590%25e5%2580%258b%25e5%2588%25a5%25e3%2580%2591%2F&amp;amp;text=2022%E5%B9%B4%E5%BA%A6%E7%94%9F%E5%BE%92%E5%8B%9F%E9%9B%86%E3%81%AE%E3%81%8A%E7%9F%A5%E3%82%89%E3%81%9B%E3%80%90%E5%80%8B%E5%88%A5%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2022%E5%B9%B4%E5%BA%A6%E7%94%9F%E5%BE%92%E5%8B%9F%E9%9B%86%E3%81%AE%E3%81%8A%E7%9F%A5%E3%82%89%E3%81%9B%E3%80%90%E5%80%8B%E5%88%A5%E3%80%91%20%7C%20%E4%B8%AD%E5%AD%A6%E5%8F%97%E9%A8%93%E5%B0%82%E9%96%80%E3%80%80%E5%A4%8F%E4%BA%95%E7%AE%97%E6%95%B0%E5%A1%BE%0Ahttps%3A%2F%2Fnatsui-sansu-juku.com%2Finfo%2F2022%25e5%25b9%25b4%25e5%25ba%25a6%25e7%2594%259f%25e5%25be%2592%25e5%258b%259f%25e9%259b%2586%25e3%2581%25ae%25e3%2581%258a%25e7%259f%25a5%25e3%2582%2589%25e3%2581%259b%25e3%2580%2590%25e5%2580%258b%25e5%2588%25a5%25e3%2580%2591%2F" target="_blank" &gt;&lt;span class="vk_icon_w_r_sns_bluesky icon_sns"&gt;&lt;/span&gt;&lt;span class="sns_txt"&gt;Bluesky&lt;/span&gt;&lt;/a&gt;&lt;/li&gt;&lt;li class="sb_hatena sb_icon"&gt;&lt;a class="sb_icon_inner" href="//b.hatena.ne.jp/add?mode=confirm&amp;url=https%3A%2F%2Fnatsui-sansu-juku.com%2Finfo%2F2022%25e5%25b9%25b4%25e5%25ba%25a6%25e7%2594%259f%25e5%25be%2592%25e5%258b%259f%25e9%259b%2586%25e3%2581%25ae%25e3%2581%258a%25e7%259f%25a5%25e3%2582%2589%25e3%2581%259b%25e3%2580%2590%25e5%2580%258b%25e5%2588%25a5%25e3%2580%2591%2F&amp;amp;title=2022%E5%B9%B4%E5%BA%A6%E7%94%9F%E5%BE%92%E5%8B%9F%E9%9B%86%E3%81%AE%E3%81%8A%E7%9F%A5%E3%82%89%E3%81%9B%E3%80%90%E5%80%8B%E5%88%A5%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2022%25e5%25b9%25b4%25e5%25ba%25a6%25e7%2594%259f%25e5%25be%2592%25e5%258b%259f%25e9%259b%2586%25e3%2581%25ae%25e3%2581%258a%25e7%259f%25a5%25e3%2582%2589%25e3%2581%259b%25e3%2580%2590%25e5%2580%258b%25e5%2588%25a5%25e3%2580%2591%2F&amp;title=2022%E5%B9%B4%E5%BA%A6%E7%94%9F%E5%BE%92%E5%8B%9F%E9%9B%86%E3%81%AE%E3%81%8A%E7%9F%A5%E3%82%89%E3%81%9B%E3%80%90%E5%80%8B%E5%88%A5%E3%80%91%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sb_icon_inner"data-clipboard-text="2022年度生徒募集のお知らせ【個別】 | 中学受験専門　夏井算数塾 https://natsui-sansu-juku.com/info/2022%e5%b9%b4%e5%ba%a6%e7%94%9f%e5%be%92%e5%8b%9f%e9%9b%86%e3%81%ae%e3%81%8a%e7%9f%a5%e3%82%89%e3%81%9b%e3%80%90%e5%80%8b%e5%88%a5%e3%80%91/"&gt;&lt;span class="vk_icon_w_r_sns_copy icon_sns"&gt;&lt;i class="fas fa-copy"&gt;&lt;/i&gt;&lt;/span&gt;&lt;span class="sns_txt"&gt;Copy&lt;/span&gt;&lt;/button&gt;&lt;/li&gt;&lt;/ul&gt;&lt;/div&gt;&lt;!-- [ /.socialSet ] --&gt;			
------</t>
  </si>
  <si>
    <t>https://natsui-sansu-juku.com/info/2023年度生徒募集のお知らせ【個別】/</t>
  </si>
  <si>
    <t>以下のページは不自然なワードを使用しています。
これらを適切に自然な言葉に置き換えて下さい。
なお、本文の装飾や構造は絶対に変えないでください。
【対象ページURL】
https://natsui-sansu-juku.com/info/2023年度生徒募集のお知らせ【個別】/
【検出された不自然ワード】
（検出なし）
【本文】
------
&lt;p&gt;本日より、2023年度の生徒募集を開始いたします。&lt;/p&gt;
&lt;p&gt;2月開講講座、個別指導の詳細については、下記をご確認ください。&lt;/p&gt;
&lt;p&gt;■対象： 国私立中学受験を予定している新小4～小6&lt;/p&gt;
&lt;p&gt;■科目：中学受験算数&lt;/p&gt;
&lt;p&gt;■内容：志望校対策、進学塾のクラスアップ対策など、ご要望に応じて独自にカリキュラムを作成いたします。&lt;/p&gt;
&lt;p&gt;■日程：開講日は2/1（水）を予定しております。&lt;/p&gt;
&lt;p&gt;■会場： &lt;a href="https://natsui-sansu-juku.com/access/"&gt;中学受験専門　夏井算数塾 四谷教室&lt;/a&gt;&lt;/p&gt;
&lt;p&gt;指導開始までの具体的な流れについては、開講講座のご案内をご確認ください。&lt;/p&gt;
&lt;p&gt;また、受講を検討されるかに関わらず、日頃の学習に関するお悩みなど、算数学習についてのご相談もお待ちしております。お問い合わせは、こちらの&lt;a href="https://natsui-sansu-juku.com/inquiry/" target="_blank" rel="noopener noreferrer"&gt;お問い合わせフォーム&lt;/a&gt;からご連絡ください。&lt;/p&gt;
&lt;p&gt;やる気を持って取り組む小学生の皆さんのチャレンジをお待ちしております！&lt;/p&gt;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2023%25e5%25b9%25b4%25e5%25ba%25a6%25e7%2594%259f%25e5%25be%2592%25e5%258b%259f%25e9%259b%2586%25e3%2581%25ae%25e3%2581%258a%25e7%259f%25a5%25e3%2582%2589%25e3%2581%259b%25e3%2580%2590%25e5%2580%258b%25e5%2588%25a5%25e3%2580%2591%2F&amp;amp;t=2023%E5%B9%B4%E5%BA%A6%E7%94%9F%E5%BE%92%E5%8B%9F%E9%9B%86%E3%81%AE%E3%81%8A%E7%9F%A5%E3%82%89%E3%81%9B%E3%80%90%E5%80%8B%E5%88%A5%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2023%25e5%25b9%25b4%25e5%25ba%25a6%25e7%2594%259f%25e5%25be%2592%25e5%258b%259f%25e9%259b%2586%25e3%2581%25ae%25e3%2581%258a%25e7%259f%25a5%25e3%2582%2589%25e3%2581%259b%25e3%2580%2590%25e5%2580%258b%25e5%2588%25a5%25e3%2580%2591%2F&amp;amp;text=2023%E5%B9%B4%E5%BA%A6%E7%94%9F%E5%BE%92%E5%8B%9F%E9%9B%86%E3%81%AE%E3%81%8A%E7%9F%A5%E3%82%89%E3%81%9B%E3%80%90%E5%80%8B%E5%88%A5%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2023%E5%B9%B4%E5%BA%A6%E7%94%9F%E5%BE%92%E5%8B%9F%E9%9B%86%E3%81%AE%E3%81%8A%E7%9F%A5%E3%82%89%E3%81%9B%E3%80%90%E5%80%8B%E5%88%A5%E3%80%91%20%7C%20%E4%B8%AD%E5%AD%A6%E5%8F%97%E9%A8%93%E5%B0%82%E9%96%80%E3%80%80%E5%A4%8F%E4%BA%95%E7%AE%97%E6%95%B0%E5%A1%BE%0Ahttps%3A%2F%2Fnatsui-sansu-juku.com%2Finfo%2F2023%25e5%25b9%25b4%25e5%25ba%25a6%25e7%2594%259f%25e5%25be%2592%25e5%258b%259f%25e9%259b%2586%25e3%2581%25ae%25e3%2581%258a%25e7%259f%25a5%25e3%2582%2589%25e3%2581%259b%25e3%2580%2590%25e5%2580%258b%25e5%2588%25a5%25e3%2580%2591%2F" target="_blank" &gt;&lt;span class="vk_icon_w_r_sns_bluesky icon_sns"&gt;&lt;/span&gt;&lt;span class="sns_txt"&gt;Bluesky&lt;/span&gt;&lt;/a&gt;&lt;/li&gt;&lt;li class="sb_hatena sb_icon"&gt;&lt;a class="sb_icon_inner" href="//b.hatena.ne.jp/add?mode=confirm&amp;url=https%3A%2F%2Fnatsui-sansu-juku.com%2Finfo%2F2023%25e5%25b9%25b4%25e5%25ba%25a6%25e7%2594%259f%25e5%25be%2592%25e5%258b%259f%25e9%259b%2586%25e3%2581%25ae%25e3%2581%258a%25e7%259f%25a5%25e3%2582%2589%25e3%2581%259b%25e3%2580%2590%25e5%2580%258b%25e5%2588%25a5%25e3%2580%2591%2F&amp;amp;title=2023%E5%B9%B4%E5%BA%A6%E7%94%9F%E5%BE%92%E5%8B%9F%E9%9B%86%E3%81%AE%E3%81%8A%E7%9F%A5%E3%82%89%E3%81%9B%E3%80%90%E5%80%8B%E5%88%A5%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2023%25e5%25b9%25b4%25e5%25ba%25a6%25e7%2594%259f%25e5%25be%2592%25e5%258b%259f%25e9%259b%2586%25e3%2581%25ae%25e3%2581%258a%25e7%259f%25a5%25e3%2582%2589%25e3%2581%259b%25e3%2580%2590%25e5%2580%258b%25e5%2588%25a5%25e3%2580%2591%2F&amp;title=2023%E5%B9%B4%E5%BA%A6%E7%94%9F%E5%BE%92%E5%8B%9F%E9%9B%86%E3%81%AE%E3%81%8A%E7%9F%A5%E3%82%89%E3%81%9B%E3%80%90%E5%80%8B%E5%88%A5%E3%80%91%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sb_icon_inner"data-clipboard-text="2023年度生徒募集のお知らせ【個別】 | 中学受験専門　夏井算数塾 https://natsui-sansu-juku.com/info/2023%e5%b9%b4%e5%ba%a6%e7%94%9f%e5%be%92%e5%8b%9f%e9%9b%86%e3%81%ae%e3%81%8a%e7%9f%a5%e3%82%89%e3%81%9b%e3%80%90%e5%80%8b%e5%88%a5%e3%80%91/"&gt;&lt;span class="vk_icon_w_r_sns_copy icon_sns"&gt;&lt;i class="fas fa-copy"&gt;&lt;/i&gt;&lt;/span&gt;&lt;span class="sns_txt"&gt;Copy&lt;/span&gt;&lt;/button&gt;&lt;/li&gt;&lt;/ul&gt;&lt;/div&gt;&lt;!-- [ /.socialSet ] --&gt;			
------</t>
  </si>
  <si>
    <t>https://natsui-sansu-juku.com/info/2024年度生徒募集のお知らせ【個別】/</t>
  </si>
  <si>
    <t>以下のページは不自然なワードを使用しています。
これらを適切に自然な言葉に置き換えて下さい。
なお、本文の装飾や構造は絶対に変えないでください。
【対象ページURL】
https://natsui-sansu-juku.com/info/2024年度生徒募集のお知らせ【個別】/
【検出された不自然ワード】
（検出なし）
【本文】
------
&lt;p&gt;本日より、2024年度の生徒募集を開始いたします。&lt;/p&gt;
&lt;p&gt;2月開講講座、個別指導の詳細については、下記をご確認ください。&lt;/p&gt;
&lt;p&gt;■対象： 国私立中学受験を予定している新小4～小6&lt;/p&gt;
&lt;p&gt;■科目： 中学受験算数&lt;/p&gt;
&lt;p&gt;■内容： 志望校対策、進学塾のクラスアップ対策など、ご要望に応じて独自にカリキュラムを作成いたします。&lt;/p&gt;
&lt;p&gt;■日程： 開講日は2/1（木）を予定しております。&lt;/p&gt;
&lt;p&gt;■会場： &lt;a href="https://natsui-sansu-juku.com/access/"&gt;中学受験専門　夏井算数塾 四谷教室&lt;/a&gt;&lt;/p&gt;
&lt;p&gt;指導開始までの具体的な流れについては、&lt;a href="https://natsui-sansu-juku.com/kobetsu/"&gt;開講講座のご案内&lt;/a&gt;をご確認ください。&lt;/p&gt;
&lt;p&gt;また、受講を検討されるかに関わらず、日頃の学習に関するお悩みなど、算数学習についてのご相談もお待ちしております。お問い合わせは、こちらの&lt;a href="https://natsui-sansu-juku.com/inquiry/"&gt;お問い合わせフォーム&lt;/a&gt;からご連絡ください。&lt;/p&gt;
&lt;p&gt;やる気を持って取り組む小学生の皆さんのチャレンジをお待ちしております！&lt;/p&gt;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2024%25e5%25b9%25b4%25e5%25ba%25a6%25e7%2594%259f%25e5%25be%2592%25e5%258b%259f%25e9%259b%2586%25e3%2581%25ae%25e3%2581%258a%25e7%259f%25a5%25e3%2582%2589%25e3%2581%259b%25e3%2580%2590%25e5%2580%258b%25e5%2588%25a5%25e3%2580%2591%2F&amp;amp;t=2024%E5%B9%B4%E5%BA%A6%E7%94%9F%E5%BE%92%E5%8B%9F%E9%9B%86%E3%81%AE%E3%81%8A%E7%9F%A5%E3%82%89%E3%81%9B%E3%80%90%E5%80%8B%E5%88%A5%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2024%25e5%25b9%25b4%25e5%25ba%25a6%25e7%2594%259f%25e5%25be%2592%25e5%258b%259f%25e9%259b%2586%25e3%2581%25ae%25e3%2581%258a%25e7%259f%25a5%25e3%2582%2589%25e3%2581%259b%25e3%2580%2590%25e5%2580%258b%25e5%2588%25a5%25e3%2580%2591%2F&amp;amp;text=2024%E5%B9%B4%E5%BA%A6%E7%94%9F%E5%BE%92%E5%8B%9F%E9%9B%86%E3%81%AE%E3%81%8A%E7%9F%A5%E3%82%89%E3%81%9B%E3%80%90%E5%80%8B%E5%88%A5%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2024%E5%B9%B4%E5%BA%A6%E7%94%9F%E5%BE%92%E5%8B%9F%E9%9B%86%E3%81%AE%E3%81%8A%E7%9F%A5%E3%82%89%E3%81%9B%E3%80%90%E5%80%8B%E5%88%A5%E3%80%91%20%7C%20%E4%B8%AD%E5%AD%A6%E5%8F%97%E9%A8%93%E5%B0%82%E9%96%80%E3%80%80%E5%A4%8F%E4%BA%95%E7%AE%97%E6%95%B0%E5%A1%BE%0Ahttps%3A%2F%2Fnatsui-sansu-juku.com%2Finfo%2F2024%25e5%25b9%25b4%25e5%25ba%25a6%25e7%2594%259f%25e5%25be%2592%25e5%258b%259f%25e9%259b%2586%25e3%2581%25ae%25e3%2581%258a%25e7%259f%25a5%25e3%2582%2589%25e3%2581%259b%25e3%2580%2590%25e5%2580%258b%25e5%2588%25a5%25e3%2580%2591%2F" target="_blank" &gt;&lt;span class="vk_icon_w_r_sns_bluesky icon_sns"&gt;&lt;/span&gt;&lt;span class="sns_txt"&gt;Bluesky&lt;/span&gt;&lt;/a&gt;&lt;/li&gt;&lt;li class="sb_hatena sb_icon"&gt;&lt;a class="sb_icon_inner" href="//b.hatena.ne.jp/add?mode=confirm&amp;url=https%3A%2F%2Fnatsui-sansu-juku.com%2Finfo%2F2024%25e5%25b9%25b4%25e5%25ba%25a6%25e7%2594%259f%25e5%25be%2592%25e5%258b%259f%25e9%259b%2586%25e3%2581%25ae%25e3%2581%258a%25e7%259f%25a5%25e3%2582%2589%25e3%2581%259b%25e3%2580%2590%25e5%2580%258b%25e5%2588%25a5%25e3%2580%2591%2F&amp;amp;title=2024%E5%B9%B4%E5%BA%A6%E7%94%9F%E5%BE%92%E5%8B%9F%E9%9B%86%E3%81%AE%E3%81%8A%E7%9F%A5%E3%82%89%E3%81%9B%E3%80%90%E5%80%8B%E5%88%A5%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2024%25e5%25b9%25b4%25e5%25ba%25a6%25e7%2594%259f%25e5%25be%2592%25e5%258b%259f%25e9%259b%2586%25e3%2581%25ae%25e3%2581%258a%25e7%259f%25a5%25e3%2582%2589%25e3%2581%259b%25e3%2580%2590%25e5%2580%258b%25e5%2588%25a5%25e3%2580%2591%2F&amp;title=2024%E5%B9%B4%E5%BA%A6%E7%94%9F%E5%BE%92%E5%8B%9F%E9%9B%86%E3%81%AE%E3%81%8A%E7%9F%A5%E3%82%89%E3%81%9B%E3%80%90%E5%80%8B%E5%88%A5%E3%80%91%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sb_icon_inner"data-clipboard-text="2024年度生徒募集のお知らせ【個別】 | 中学受験専門　夏井算数塾 https://natsui-sansu-juku.com/info/2024%e5%b9%b4%e5%ba%a6%e7%94%9f%e5%be%92%e5%8b%9f%e9%9b%86%e3%81%ae%e3%81%8a%e7%9f%a5%e3%82%89%e3%81%9b%e3%80%90%e5%80%8b%e5%88%a5%e3%80%91/"&gt;&lt;span class="vk_icon_w_r_sns_copy icon_sns"&gt;&lt;i class="fas fa-copy"&gt;&lt;/i&gt;&lt;/span&gt;&lt;span class="sns_txt"&gt;Copy&lt;/span&gt;&lt;/button&gt;&lt;/li&gt;&lt;/ul&gt;&lt;/div&gt;&lt;!-- [ /.socialSet ] --&gt;			
------</t>
  </si>
  <si>
    <t>https://natsui-sansu-juku.com/info/2026年度生徒募集のお知らせ【個別】/</t>
  </si>
  <si>
    <t>以下のページは不自然なワードを使用しています。
これらを適切に自然な言葉に置き換えて下さい。
なお、本文の装飾や構造は絶対に変えないでください。
【対象ページURL】
https://natsui-sansu-juku.com/info/2026年度生徒募集のお知らせ【個別】/
【検出された不自然ワード】
（検出なし）
【本文】
------
&lt;p&gt;本日より、2026年度の生徒募集を開始いたします。&lt;/p&gt;
&lt;p&gt;2月開講講座、個別指導の詳細については、下記をご確認ください。&lt;/p&gt;
&lt;p&gt;■対象： 国私立中学受験を予定している新小4～小6&lt;/p&gt;
&lt;p&gt;■科目： 中学受験算数&lt;/p&gt;
&lt;p&gt;■内容： 志望校対策、進学塾のクラスアップ対策など、ご要望に応じて独自にカリキュラムを作成いたします。&lt;/p&gt;
&lt;p&gt;■日程： 開講日は2/1（日）を予定しております。&lt;/p&gt;
&lt;p&gt;■会場： &lt;a href="https://natsui-sansu-juku.com/access/"&gt;中学受験専門　夏井算数塾 四谷教室&lt;/a&gt;&lt;/p&gt;
&lt;p&gt;指導開始までの具体的な流れについては、&lt;a href="https://natsui-sansu-juku.com/kobetsu/"&gt;開講講座のご案内&lt;/a&gt;をご確認ください。&lt;/p&gt;
&lt;p&gt;また、受講を検討されるかに関わらず、日頃の学習に関するお悩みなど、算数学習についてのご相談もお待ちしております。お問い合わせは、こちらの&lt;a href="https://natsui-sansu-juku.com/inquiry/"&gt;お問い合わせフォーム&lt;/a&gt;からご連絡ください。&lt;/p&gt;
&lt;p&gt;やる気を持って取り組む小学生の皆さんのチャレンジをお待ちしております！&lt;/p&gt;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2026%25e5%25b9%25b4%25e5%25ba%25a6%25e7%2594%259f%25e5%25be%2592%25e5%258b%259f%25e9%259b%2586%25e3%2581%25ae%25e3%2581%258a%25e7%259f%25a5%25e3%2582%2589%25e3%2581%259b%25e3%2580%2590%25e5%2580%258b%25e5%2588%25a5%25e3%2580%2591%2F&amp;amp;t=2026%E5%B9%B4%E5%BA%A6%E7%94%9F%E5%BE%92%E5%8B%9F%E9%9B%86%E3%81%AE%E3%81%8A%E7%9F%A5%E3%82%89%E3%81%9B%E3%80%90%E5%80%8B%E5%88%A5%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2026%25e5%25b9%25b4%25e5%25ba%25a6%25e7%2594%259f%25e5%25be%2592%25e5%258b%259f%25e9%259b%2586%25e3%2581%25ae%25e3%2581%258a%25e7%259f%25a5%25e3%2582%2589%25e3%2581%259b%25e3%2580%2590%25e5%2580%258b%25e5%2588%25a5%25e3%2580%2591%2F&amp;amp;text=2026%E5%B9%B4%E5%BA%A6%E7%94%9F%E5%BE%92%E5%8B%9F%E9%9B%86%E3%81%AE%E3%81%8A%E7%9F%A5%E3%82%89%E3%81%9B%E3%80%90%E5%80%8B%E5%88%A5%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2026%E5%B9%B4%E5%BA%A6%E7%94%9F%E5%BE%92%E5%8B%9F%E9%9B%86%E3%81%AE%E3%81%8A%E7%9F%A5%E3%82%89%E3%81%9B%E3%80%90%E5%80%8B%E5%88%A5%E3%80%91%20%7C%20%E4%B8%AD%E5%AD%A6%E5%8F%97%E9%A8%93%E5%B0%82%E9%96%80%E3%80%80%E5%A4%8F%E4%BA%95%E7%AE%97%E6%95%B0%E5%A1%BE%0Ahttps%3A%2F%2Fnatsui-sansu-juku.com%2Finfo%2F2026%25e5%25b9%25b4%25e5%25ba%25a6%25e7%2594%259f%25e5%25be%2592%25e5%258b%259f%25e9%259b%2586%25e3%2581%25ae%25e3%2581%258a%25e7%259f%25a5%25e3%2582%2589%25e3%2581%259b%25e3%2580%2590%25e5%2580%258b%25e5%2588%25a5%25e3%2580%2591%2F" target="_blank" &gt;&lt;span class="vk_icon_w_r_sns_bluesky icon_sns"&gt;&lt;/span&gt;&lt;span class="sns_txt"&gt;Bluesky&lt;/span&gt;&lt;/a&gt;&lt;/li&gt;&lt;li class="sb_hatena sb_icon"&gt;&lt;a class="sb_icon_inner" href="//b.hatena.ne.jp/add?mode=confirm&amp;url=https%3A%2F%2Fnatsui-sansu-juku.com%2Finfo%2F2026%25e5%25b9%25b4%25e5%25ba%25a6%25e7%2594%259f%25e5%25be%2592%25e5%258b%259f%25e9%259b%2586%25e3%2581%25ae%25e3%2581%258a%25e7%259f%25a5%25e3%2582%2589%25e3%2581%259b%25e3%2580%2590%25e5%2580%258b%25e5%2588%25a5%25e3%2580%2591%2F&amp;amp;title=2026%E5%B9%B4%E5%BA%A6%E7%94%9F%E5%BE%92%E5%8B%9F%E9%9B%86%E3%81%AE%E3%81%8A%E7%9F%A5%E3%82%89%E3%81%9B%E3%80%90%E5%80%8B%E5%88%A5%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2026%25e5%25b9%25b4%25e5%25ba%25a6%25e7%2594%259f%25e5%25be%2592%25e5%258b%259f%25e9%259b%2586%25e3%2581%25ae%25e3%2581%258a%25e7%259f%25a5%25e3%2582%2589%25e3%2581%259b%25e3%2580%2590%25e5%2580%258b%25e5%2588%25a5%25e3%2580%2591%2F&amp;title=2026%E5%B9%B4%E5%BA%A6%E7%94%9F%E5%BE%92%E5%8B%9F%E9%9B%86%E3%81%AE%E3%81%8A%E7%9F%A5%E3%82%89%E3%81%9B%E3%80%90%E5%80%8B%E5%88%A5%E3%80%91%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sb_icon_inner"data-clipboard-text="2026年度生徒募集のお知らせ【個別】 | 中学受験専門　夏井算数塾 https://natsui-sansu-juku.com/info/2026%e5%b9%b4%e5%ba%a6%e7%94%9f%e5%be%92%e5%8b%9f%e9%9b%86%e3%81%ae%e3%81%8a%e7%9f%a5%e3%82%89%e3%81%9b%e3%80%90%e5%80%8b%e5%88%a5%e3%80%91/"&gt;&lt;span class="vk_icon_w_r_sns_copy icon_sns"&gt;&lt;i class="fas fa-copy"&gt;&lt;/i&gt;&lt;/span&gt;&lt;span class="sns_txt"&gt;Copy&lt;/span&gt;&lt;/button&gt;&lt;/li&gt;&lt;/ul&gt;&lt;/div&gt;&lt;!-- [ /.socialSet ] --&gt;			
------</t>
  </si>
  <si>
    <t>https://natsui-sansu-juku.com/info/221212/</t>
  </si>
  <si>
    <t>以下のページは不自然なワードを使用しています。
これらを適切に自然な言葉に置き換えて下さい。
なお、本文の装飾や構造は絶対に変えないでください。
【対象ページURL】
https://natsui-sansu-juku.com/info/221212/
【検出された不自然ワード】
（検出なし）
【本文】
------
&lt;p&gt;本日は掲題の件につきましてお知らせさせて頂きます。&lt;/p&gt;
&lt;p&gt;2022年12月，ごま書房新社より『ビジュアリクス 中学受験算数』を刊行させて頂きました。&lt;br /&gt;
&lt;img fetchpriority="high" decoding="async" class="alignnone size-medium" src="https://m.media-amazon.com/images/I/51+v+7i+IxL._SX355_BO1,204,203,200_.jpg" width="357" height="499" /&gt;&lt;/p&gt;
&lt;p&gt;2022年現在、中学受験を目指す小学生は年々増加しており、それに伴い学習をサポー卜するためのテキストや参考書も沢山発行されております。様々な意図を持って作成されているものがありますので、目的に合ったものを選んで学習を進めて頂ければ良いかとは思っております。&lt;br /&gt;
筆者は長年中学受験算数の指導を行っており、生徒さんや保護者の方が選んだテキストに基づいて学習のサポートを日々進めています。そんな生徒さんを眺めていて１つ気づいたことがありました。それは、&lt;/p&gt;
&lt;p&gt;「活字で書いている解説を、そのまま真似する生徒さんって多いなぁ･････」&lt;/p&gt;
&lt;p&gt;という点です。&lt;/p&gt;
&lt;p&gt;文章や図というものは、それぞれの目的に応じて書き方は変わっていくものです。ですので、説明や解説に最適な文章・図というものと、実際に自分が問題を解いていくために書くべき文章・図というものは違っていてしかるべきです。解説では式に言葉を足しながら説明をするべきですが、実際に自分で解くときには、その説明は書く必要性はあまりありません。解説では式をならべて説明するべき問題でも、実際に自分で解くときには逆に式が解くのを邪魔することもあります。&lt;br /&gt;
その観点で世に出ているテキストを眺めてみたのですが、残念ながらその意図を持って作成されたテキストは全くと言っていいほど存在しませんでした。これでは、正しくて効率的な解き方が身につかない小学生が多くなるのも仕方がないことなのかもしれません。&lt;br /&gt;
そこで今回は、「実際に自分で解くときには、どうやって問題を解けばいいのか」 という点にフォーカスをあてて様々な単元の解き方を説明したいと思います。実際に解くときに書いてほしいものは極力手書きで書いてあります(普段の授業で書いているものそのままです)。説明部分と解き方部分を分けることで実際に自分で書いてほしいものを明示しておりますので、正しい解き方を身につける一助になろうかと思います。&lt;br /&gt;
書き方が変わることで、問題を解く正確性もスピードも格段に変えることができます。本書を通じて、そのことを体感して頂ければ幸いです。&lt;/p&gt;
&lt;p&gt;■お求めはこちら&lt;br /&gt;
&lt;a href="https://www.amazon.co.jp/dp/4341132741?SubscriptionId=AKIAIBX3OSRN6HXD25SQ&amp;amp;tag=hnzk-22&amp;amp;linkCode=xm2&amp;amp;camp=2025&amp;amp;creative=165953&amp;amp;creativeASIN=4341132741"&gt;Amazon&lt;/a&gt;&lt;br /&gt;
&lt;a href="https://books.rakuten.co.jp/search?sv=30&amp;amp;v=2&amp;amp;oid=000&amp;amp;f=A&amp;amp;g=001&amp;amp;p=0&amp;amp;s=0&amp;amp;e=0&amp;amp;sitem=9784341132743"&gt;楽天ブックス&lt;/a&gt;&lt;br /&gt;
&lt;a href="https://gomashobo.com/book/index.php?action=netshop&amp;amp;netshop_id=kinokuniya&amp;amp;netshop_no=2184&amp;amp;isbn=9784341132743"&gt;紀伊国屋書店&lt;/a&gt;&lt;/p&gt;
&lt;p&gt;■正誤表はこちら&lt;br /&gt;
&lt;a href="https://gomashobo.com/news/n50883.html"&gt;ビジュアリクス中学受験算数・正誤表&lt;/a&gt;&lt;/p&gt;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221212%2F&amp;amp;t=%E3%80%90%E5%87%BA%E7%89%88%E3%80%91%E3%80%8E%E3%83%93%E3%82%B8%E3%83%A5%E3%82%A2%E3%83%AA%E3%82%AF%E3%82%B9%20%E4%B8%AD%E5%AD%A6%E5%8F%97%E9%A8%93%E7%AE%97%E6%95%B0%E3%80%8F%E5%88%8A%E8%A1%8C%E3%81%AE%E3%81%8A%E7%9F%A5%E3%82%89%E3%81%9B%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221212%2F&amp;amp;text=%E3%80%90%E5%87%BA%E7%89%88%E3%80%91%E3%80%8E%E3%83%93%E3%82%B8%E3%83%A5%E3%82%A2%E3%83%AA%E3%82%AF%E3%82%B9%20%E4%B8%AD%E5%AD%A6%E5%8F%97%E9%A8%93%E7%AE%97%E6%95%B0%E3%80%8F%E5%88%8A%E8%A1%8C%E3%81%AE%E3%81%8A%E7%9F%A5%E3%82%89%E3%81%9B%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80%90%E5%87%BA%E7%89%88%E3%80%91%E3%80%8E%E3%83%93%E3%82%B8%E3%83%A5%E3%82%A2%E3%83%AA%E3%82%AF%E3%82%B9%20%E4%B8%AD%E5%AD%A6%E5%8F%97%E9%A8%93%E7%AE%97%E6%95%B0%E3%80%8F%E5%88%8A%E8%A1%8C%E3%81%AE%E3%81%8A%E7%9F%A5%E3%82%89%E3%81%9B%20%7C%20%E4%B8%AD%E5%AD%A6%E5%8F%97%E9%A8%93%E5%B0%82%E9%96%80%E3%80%80%E5%A4%8F%E4%BA%95%E7%AE%97%E6%95%B0%E5%A1%BE%0Ahttps%3A%2F%2Fnatsui-sansu-juku.com%2Finfo%2F221212%2F" target="_blank" &gt;&lt;span class="vk_icon_w_r_sns_bluesky icon_sns"&gt;&lt;/span&gt;&lt;span class="sns_txt"&gt;Bluesky&lt;/span&gt;&lt;/a&gt;&lt;/li&gt;&lt;li class="sb_hatena sb_icon"&gt;&lt;a class="sb_icon_inner" href="//b.hatena.ne.jp/add?mode=confirm&amp;url=https%3A%2F%2Fnatsui-sansu-juku.com%2Finfo%2F221212%2F&amp;amp;title=%E3%80%90%E5%87%BA%E7%89%88%E3%80%91%E3%80%8E%E3%83%93%E3%82%B8%E3%83%A5%E3%82%A2%E3%83%AA%E3%82%AF%E3%82%B9%20%E4%B8%AD%E5%AD%A6%E5%8F%97%E9%A8%93%E7%AE%97%E6%95%B0%E3%80%8F%E5%88%8A%E8%A1%8C%E3%81%AE%E3%81%8A%E7%9F%A5%E3%82%89%E3%81%9B%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221212%2F&amp;title=%E3%80%90%E5%87%BA%E7%89%88%E3%80%91%E3%80%8E%E3%83%93%E3%82%B8%E3%83%A5%E3%82%A2%E3%83%AA%E3%82%AF%E3%82%B9%20%E4%B8%AD%E5%AD%A6%E5%8F%97%E9%A8%93%E7%AE%97%E6%95%B0%E3%80%8F%E5%88%8A%E8%A1%8C%E3%81%AE%E3%81%8A%E7%9F%A5%E3%82%89%E3%81%9B%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sb_icon_inner"data-clipboard-text="【出版】『ビジュアリクス 中学受験算数』刊行のお知らせ | 中学受験専門　夏井算数塾 https://natsui-sansu-juku.com/info/221212/"&gt;&lt;span class="vk_icon_w_r_sns_copy icon_sns"&gt;&lt;i class="fas fa-copy"&gt;&lt;/i&gt;&lt;/span&gt;&lt;span class="sns_txt"&gt;Copy&lt;/span&gt;&lt;/button&gt;&lt;/li&gt;&lt;/ul&gt;&lt;/div&gt;&lt;!-- [ /.socialSet ] --&gt;			
------</t>
  </si>
  <si>
    <t>https://natsui-sansu-juku.com/info/481/</t>
  </si>
  <si>
    <t>以下のページは不自然なワードを使用しています。
これらを適切に自然な言葉に置き換えて下さい。
なお、本文の装飾や構造は絶対に変えないでください。
【対象ページURL】
https://natsui-sansu-juku.com/info/481/
【検出された不自然ワード】
（検出なし）
【本文】
------
&lt;p&gt;こんにちは。&lt;/p&gt;
&lt;p&gt;昨年度開講いたしました「Sapix小５マンスリー確認テスト対策・WEB講座」ですが、今年度も開催することになりました！&lt;/p&gt;
&lt;p&gt;・本番のマンスリーテストと全く同じ問題形式で、&lt;/p&gt;
&lt;blockquote&gt;&lt;p&gt;&lt;img fetchpriority="high" decoding="async" class="alignnone size-medium wp-image-153" src="https://natsui-sansu-juku.com/wp-content/uploads/2017/10/10月度マンスリー確認プレテスト_01-212x300.jpg" alt="10月度マンスリー確認プレテスト_01" width="212" height="300" srcset="https://natsui-sansu-juku.com/wp-content/uploads/2017/10/10月度マンスリー確認プレテスト_01-212x300.jpg 212w, https://natsui-sansu-juku.com/wp-content/uploads/2017/10/10月度マンスリー確認プレテスト_01-768x1086.jpg 768w, https://natsui-sansu-juku.com/wp-content/uploads/2017/10/10月度マンスリー確認プレテスト_01-724x1024.jpg 724w" sizes="(max-width: 212px) 100vw, 212px" /&gt;    &lt;img decoding="async" class="alignnone size-medium wp-image-156" src="https://natsui-sansu-juku.com/wp-content/uploads/2017/10/10月度マンスリー確認プレテスト_04-212x300.jpg" alt="10月度マンスリー確認プレテスト_04" width="212" height="300" srcset="https://natsui-sansu-juku.com/wp-content/uploads/2017/10/10月度マンスリー確認プレテスト_04-212x300.jpg 212w, https://natsui-sansu-juku.com/wp-content/uploads/2017/10/10月度マンスリー確認プレテスト_04-768x1086.jpg 768w, https://natsui-sansu-juku.com/wp-content/uploads/2017/10/10月度マンスリー確認プレテスト_04-724x1024.jpg 724w" sizes="(max-width: 212px) 100vw, 212px" /&gt;&lt;/p&gt;&lt;/blockquote&gt;
&lt;p&gt;・本物そっくりの解答用紙・解答と、&lt;/p&gt;
&lt;blockquote&gt;&lt;p&gt;&lt;img decoding="async" class="alignnone size-medium wp-image-157" src="https://natsui-sansu-juku.com/wp-content/uploads/2017/10/10月度マンスリー確認プレテスト_11-212x300.jpg" alt="10月度マンスリー確認プレテスト_11" width="212" height="300" srcset="https://natsui-sansu-juku.com/wp-content/uploads/2017/10/10月度マンスリー確認プレテスト_11-212x300.jpg 212w, https://natsui-sansu-juku.com/wp-content/uploads/2017/10/10月度マンスリー確認プレテスト_11-768x1086.jpg 768w, https://natsui-sansu-juku.com/wp-content/uploads/2017/10/10月度マンスリー確認プレテスト_11-724x1024.jpg 724w" sizes="(max-width: 212px) 100vw, 212px" /&gt;    &lt;img loading="lazy" decoding="async" class="alignnone size-medium wp-image-155" src="https://natsui-sansu-juku.com/wp-content/uploads/2017/10/10月度マンスリー確認プレテスト_12-212x300.jpg" alt="10月度マンスリー確認プレテスト_12" width="212" height="300" srcset="https://natsui-sansu-juku.com/wp-content/uploads/2017/10/10月度マンスリー確認プレテスト_12-212x300.jpg 212w, https://natsui-sansu-juku.com/wp-content/uploads/2017/10/10月度マンスリー確認プレテスト_12-768x1086.jpg 768w, https://natsui-sansu-juku.com/wp-content/uploads/2017/10/10月度マンスリー確認プレテスト_12-724x1024.jpg 724w" sizes="auto, (max-width: 212px) 100vw, 212px" /&gt;&lt;/p&gt;&lt;/blockquote&gt;
&lt;p&gt;・出題の全問に対する解説を、&lt;/p&gt;
&lt;blockquote&gt;&lt;p&gt;&lt;img loading="lazy" decoding="async" class="alignnone size-medium wp-image-158" src="https://natsui-sansu-juku.com/wp-content/uploads/2017/10/解説２-300x168.png" alt="解説２" width="300" height="168" srcset="https://natsui-sansu-juku.com/wp-content/uploads/2017/10/解説２-300x168.png 300w, https://natsui-sansu-juku.com/wp-content/uploads/2017/10/解説２-768x429.png 768w, https://natsui-sansu-juku.com/wp-content/uploads/2017/10/解説２-1024x572.png 1024w, https://natsui-sansu-juku.com/wp-content/uploads/2017/10/解説２.png 1241w" sizes="auto, (max-width: 300px) 100vw, 300px" /&gt;    &lt;img loading="lazy" decoding="async" class="alignnone size-medium wp-image-159" src="https://natsui-sansu-juku.com/wp-content/uploads/2017/10/解説１-300x169.png" alt="解説１" width="300" height="169" srcset="https://natsui-sansu-juku.com/wp-content/uploads/2017/10/解説１-300x169.png 300w, https://natsui-sansu-juku.com/wp-content/uploads/2017/10/解説１-768x431.png 768w, https://natsui-sansu-juku.com/wp-content/uploads/2017/10/解説１-1024x575.png 1024w, https://natsui-sansu-juku.com/wp-content/uploads/2017/10/解説１.png 1237w" sizes="auto, (max-width: 300px) 100vw, 300px" /&gt;&lt;/p&gt;&lt;/blockquote&gt;
&lt;p&gt;セットで提供致します。&lt;/p&gt;
&lt;p&gt;&lt;span style="color: #ff0000;"&gt;※画像は昨年10月度のものです。&lt;/span&gt;&lt;/p&gt;
&lt;p&gt;また、今回も継続記念(？)として、&lt;/p&gt;
&lt;p&gt;&lt;span style="text-decoration: underline; color: #ff0000;"&gt;「問題+解答を無料で公開」&lt;/span&gt;させて頂きます。&lt;/p&gt;
&lt;p&gt;&lt;a href="https://natsui-sansu-juku.com/wp-content/uploads/2018/04/5月度マンスリー確認プレテスト.pdf"&gt;5月度マンスリー確認プレテスト&lt;/a&gt;&lt;/p&gt;
&lt;p&gt;こちらのリンクよりDL頂ければ幸いです。&lt;/p&gt;
&lt;p&gt;なお、解説授業については、明日５月１日より&lt;/p&gt;
&lt;p&gt;全問解説：&lt;del&gt;1200円&lt;/del&gt;&lt;span style="color: #ff0000;"&gt;1000円(継続記念価格！)&lt;/span&gt;&lt;/p&gt;
&lt;p&gt;にて提供させて頂きます！こちらのリンクよりご購入下さいませ。&lt;/p&gt;
&lt;p&gt;&lt;a href="https://filmuy.com/arithmetica/video/267197283"&gt;https://filmuy.com/arithmetica/video/267197283&lt;/a&gt;&lt;/p&gt;
&lt;p&gt;効率的なテスト対策で、より良い結果を目指して頂ければ幸いです！&lt;/p&gt;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481%2F&amp;amp;t=%E3%80%90Sapix%E5%B0%8F%EF%BC%95%E3%83%9E%E3%83%B3%E3%82%B9%E3%83%AA%E3%83%BC%E5%AF%BE%E7%AD%96WEB%E8%AC%9B%E5%BA%A7%E3%80%91%EF%BC%95%E6%9C%88%E5%BA%A6%E3%83%97%E3%83%AC%E3%83%86%E3%82%B9%E3%83%88%E5%85%AC%E9%96%8B%E3%81%AE%E3%81%8A%E7%9F%A5%E3%82%89%E3%81%9B%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481%2F&amp;amp;text=%E3%80%90Sapix%E5%B0%8F%EF%BC%95%E3%83%9E%E3%83%B3%E3%82%B9%E3%83%AA%E3%83%BC%E5%AF%BE%E7%AD%96WEB%E8%AC%9B%E5%BA%A7%E3%80%91%EF%BC%95%E6%9C%88%E5%BA%A6%E3%83%97%E3%83%AC%E3%83%86%E3%82%B9%E3%83%88%E5%85%AC%E9%96%8B%E3%81%AE%E3%81%8A%E7%9F%A5%E3%82%89%E3%81%9B%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80%90Sapix%E5%B0%8F%EF%BC%95%E3%83%9E%E3%83%B3%E3%82%B9%E3%83%AA%E3%83%BC%E5%AF%BE%E7%AD%96WEB%E8%AC%9B%E5%BA%A7%E3%80%91%EF%BC%95%E6%9C%88%E5%BA%A6%E3%83%97%E3%83%AC%E3%83%86%E3%82%B9%E3%83%88%E5%85%AC%E9%96%8B%E3%81%AE%E3%81%8A%E7%9F%A5%E3%82%89%E3%81%9B%20%7C%20%E4%B8%AD%E5%AD%A6%E5%8F%97%E9%A8%93%E5%B0%82%E9%96%80%E3%80%80%E5%A4%8F%E4%BA%95%E7%AE%97%E6%95%B0%E5%A1%BE%0Ahttps%3A%2F%2Fnatsui-sansu-juku.com%2Finfo%2F481%2F" target="_blank" &gt;&lt;span class="vk_icon_w_r_sns_bluesky icon_sns"&gt;&lt;/span&gt;&lt;span class="sns_txt"&gt;Bluesky&lt;/span&gt;&lt;/a&gt;&lt;/li&gt;&lt;li class="sb_hatena sb_icon"&gt;&lt;a class="sb_icon_inner" href="//b.hatena.ne.jp/add?mode=confirm&amp;url=https%3A%2F%2Fnatsui-sansu-juku.com%2Finfo%2F481%2F&amp;amp;title=%E3%80%90Sapix%E5%B0%8F%EF%BC%95%E3%83%9E%E3%83%B3%E3%82%B9%E3%83%AA%E3%83%BC%E5%AF%BE%E7%AD%96WEB%E8%AC%9B%E5%BA%A7%E3%80%91%EF%BC%95%E6%9C%88%E5%BA%A6%E3%83%97%E3%83%AC%E3%83%86%E3%82%B9%E3%83%88%E5%85%AC%E9%96%8B%E3%81%AE%E3%81%8A%E7%9F%A5%E3%82%89%E3%81%9B%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481%2F&amp;title=%E3%80%90Sapix%E5%B0%8F%EF%BC%95%E3%83%9E%E3%83%B3%E3%82%B9%E3%83%AA%E3%83%BC%E5%AF%BE%E7%AD%96WEB%E8%AC%9B%E5%BA%A7%E3%80%91%EF%BC%95%E6%9C%88%E5%BA%A6%E3%83%97%E3%83%AC%E3%83%86%E3%82%B9%E3%83%88%E5%85%AC%E9%96%8B%E3%81%AE%E3%81%8A%E7%9F%A5%E3%82%89%E3%81%9B%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sb_icon_inner"data-clipboard-text="【Sapix小５マンスリー対策WEB講座】５月度プレテスト公開のお知らせ | 中学受験専門　夏井算数塾 https://natsui-sansu-juku.com/info/481/"&gt;&lt;span class="vk_icon_w_r_sns_copy icon_sns"&gt;&lt;i class="fas fa-copy"&gt;&lt;/i&gt;&lt;/span&gt;&lt;span class="sns_txt"&gt;Copy&lt;/span&gt;&lt;/button&gt;&lt;/li&gt;&lt;/ul&gt;&lt;/div&gt;&lt;!-- [ /.socialSet ] --&gt;			
------</t>
  </si>
  <si>
    <t>https://natsui-sansu-juku.com/info/iten/</t>
  </si>
  <si>
    <t>以下のページは不自然なワードを使用しています。
これらを適切に自然な言葉に置き換えて下さい。
なお、本文の装飾や構造は絶対に変えないでください。
【対象ページURL】
https://natsui-sansu-juku.com/info/iten/
【検出された不自然ワード】
（検出なし）
【本文】
------
&lt;p&gt;本日は掲題の件についてお知らせさせて頂きます。&lt;/p&gt;
&lt;p&gt;当塾四谷教室は、施設の老朽化に伴うビル取り壊しのため教室を移転することとなりました。&lt;/p&gt;
&lt;p&gt;7月30日より、新教室での授業となります。&lt;/p&gt;
&lt;h3&gt;住所&lt;/h3&gt;
&lt;p&gt;〒102-0085　東京都千代田区六番町６－４ 　ＬＨ番町スクエア５Ｆ&lt;/p&gt;
&lt;h3&gt;地図&lt;/h3&gt;
&lt;p&gt;&lt;iframe style="border: 0;" src="https://www.google.com/maps/embed?pb=!1m18!1m12!1m3!1d3240.519520796899!2d139.7302629729312!3d35.68883112384729!2m3!1f0!2f0!3f0!3m2!1i1024!2i768!4f13.1!3m3!1m2!1s0x60188c61d0ed7393%3A0xb5211ee4b82cde38!2z44CSMTAyLTAwODUg5p2x5Lqs6YO95Y2D5Luj55Sw5Yy65YWt55Wq55S677yW4oiS77yU!5e0!3m2!1sja!2sjp!4v1532587601692" width="600" height="450" frameborder="0"&gt;&lt;/iframe&gt;&lt;/p&gt;
&lt;p&gt;※入居施設名は従前同様「四ッ谷ビジネスラウンジ」です。&lt;/p&gt;
&lt;p&gt;※その他、電話番号等は特に変更ございません。また、指導環境・時間割等についても変更ございません。&lt;/p&gt;
&lt;h3&gt;外観&lt;/h3&gt;
&lt;p&gt;&lt;img fetchpriority="high" decoding="async" class="alignnone size-full wp-image-5239" src="https://natsui-sansu-juku.com/wp-content/uploads/2018/07/新四谷教室外観.jpg" alt="" width="482" height="493" srcset="https://natsui-sansu-juku.com/wp-content/uploads/2018/07/新四谷教室外観.jpg 482w, https://natsui-sansu-juku.com/wp-content/uploads/2018/07/新四谷教室外観-293x300.jpg 293w" sizes="(max-width: 482px) 100vw, 482px" /&gt;&lt;/p&gt;
&lt;p&gt;&amp;nbsp;&lt;/p&gt;
&lt;p&gt;&lt;img decoding="async" class="alignnone size-large wp-image-5240" src="https://natsui-sansu-juku.com/wp-content/uploads/2018/07/教室アンナイ-1024x949.png" alt="" width="640" height="593" srcset="https://natsui-sansu-juku.com/wp-content/uploads/2018/07/教室アンナイ-1024x949.png 1024w, https://natsui-sansu-juku.com/wp-content/uploads/2018/07/教室アンナイ-300x278.png 300w, https://natsui-sansu-juku.com/wp-content/uploads/2018/07/教室アンナイ-768x712.png 768w" sizes="(max-width: 640px) 100vw, 640px" /&gt;&lt;/p&gt;
&lt;p&gt;※その他、電話番号等は特に変更ございません。また、指導環境・時間割等についても変更ございません。&lt;br /&gt;
ご面倒をお掛け致しますが、ご確認の程宜しくお願い申し上げます。&lt;/p&gt;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fo%2Fiten%2F&amp;amp;t=%E5%9B%9B%E8%B0%B7%E6%95%99%E5%AE%A4%E7%A7%BB%E8%BB%A2%E3%81%AB%E3%81%A4%E3%81%84%E3%81%A6%E3%81%AE%E3%81%8A%E7%9F%A5%E3%82%89%E3%81%9B%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fo%2Fiten%2F&amp;amp;text=%E5%9B%9B%E8%B0%B7%E6%95%99%E5%AE%A4%E7%A7%BB%E8%BB%A2%E3%81%AB%E3%81%A4%E3%81%84%E3%81%A6%E3%81%AE%E3%81%8A%E7%9F%A5%E3%82%89%E3%81%9B%20%7C%20%E4%B8%AD%E5%AD%A6%E5%8F%97%E9%A8%93%E5%B0%82%E9%96%80%E3%80%80%E5%A4%8F%E4%BA%95%E7%AE%97%E6%95%B0%E5%A1%BE" target="_blank" &gt;&lt;span class="vk_icon_w_r_sns_x_twitter icon_sns"&gt;&lt;/span&gt;&lt;span class="sns_txt"&gt;X&lt;/span&gt;&lt;/a&gt;&lt;/li&gt;&lt;li class="sb_bluesky sb_icon"&gt;&lt;a class="sb_icon_inner" href="https://bsky.app/intent/compose?text=%E5%9B%9B%E8%B0%B7%E6%95%99%E5%AE%A4%E7%A7%BB%E8%BB%A2%E3%81%AB%E3%81%A4%E3%81%84%E3%81%A6%E3%81%AE%E3%81%8A%E7%9F%A5%E3%82%89%E3%81%9B%20%7C%20%E4%B8%AD%E5%AD%A6%E5%8F%97%E9%A8%93%E5%B0%82%E9%96%80%E3%80%80%E5%A4%8F%E4%BA%95%E7%AE%97%E6%95%B0%E5%A1%BE%0Ahttps%3A%2F%2Fnatsui-sansu-juku.com%2Finfo%2Fiten%2F" target="_blank" &gt;&lt;span class="vk_icon_w_r_sns_bluesky icon_sns"&gt;&lt;/span&gt;&lt;span class="sns_txt"&gt;Bluesky&lt;/span&gt;&lt;/a&gt;&lt;/li&gt;&lt;li class="sb_hatena sb_icon"&gt;&lt;a class="sb_icon_inner" href="//b.hatena.ne.jp/add?mode=confirm&amp;url=https%3A%2F%2Fnatsui-sansu-juku.com%2Finfo%2Fiten%2F&amp;amp;title=%E5%9B%9B%E8%B0%B7%E6%95%99%E5%AE%A4%E7%A7%BB%E8%BB%A2%E3%81%AB%E3%81%A4%E3%81%84%E3%81%A6%E3%81%AE%E3%81%8A%E7%9F%A5%E3%82%89%E3%81%9B%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fo%2Fiten%2F&amp;title=%E5%9B%9B%E8%B0%B7%E6%95%99%E5%AE%A4%E7%A7%BB%E8%BB%A2%E3%81%AB%E3%81%A4%E3%81%84%E3%81%A6%E3%81%AE%E3%81%8A%E7%9F%A5%E3%82%89%E3%81%9B%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sb_icon_inner"data-clipboard-text="四谷教室移転についてのお知らせ | 中学受験専門　夏井算数塾 https://natsui-sansu-juku.com/info/iten/"&gt;&lt;span class="vk_icon_w_r_sns_copy icon_sns"&gt;&lt;i class="fas fa-copy"&gt;&lt;/i&gt;&lt;/span&gt;&lt;span class="sns_txt"&gt;Copy&lt;/span&gt;&lt;/button&gt;&lt;/li&gt;&lt;/ul&gt;&lt;/div&gt;&lt;!-- [ /.socialSet ] --&gt;			
------</t>
  </si>
  <si>
    <t>https://natsui-sansu-juku.com/inquiry/</t>
  </si>
  <si>
    <t>以下のページは不自然なワードを使用しています。
これらを適切に自然な言葉に置き換えて下さい。
なお、本文の装飾や構造は絶対に変えないでください。
【対象ページURL】
https://natsui-sansu-juku.com/inquiry/
【検出された不自然ワード】
（検出なし）
【本文】
------
&lt;div class="wpcf7 no-js" id="wpcf7-f42-p37-o1" lang="ja" dir="ltr" data-wpcf7-id="42"&gt;
&lt;div class="screen-reader-response"&gt;&lt;p role="status" aria-live="polite" aria-atomic="true"&gt;&lt;/p&gt; &lt;ul&gt;&lt;/ul&gt;&lt;/div&gt;
&lt;form action="/inquiry/#wpcf7-f42-p37-o1" method="post" class="wpcf7-form init" aria-label="コンタクトフォーム" novalidate="novalidate" data-status="init"&gt;
&lt;div style="display: none;"&gt;
&lt;input type="hidden" name="_wpcf7" value="42" /&gt;
&lt;input type="hidden" name="_wpcf7_version" value="6.0.4" /&gt;
&lt;input type="hidden" name="_wpcf7_locale" value="ja" /&gt;
&lt;input type="hidden" name="_wpcf7_unit_tag" value="wpcf7-f42-p37-o1" /&gt;
&lt;input type="hidden" name="_wpcf7_container_post" value="37" /&gt;
&lt;input type="hidden" name="_wpcf7_posted_data_hash" value="" /&gt;
&lt;input type="hidden" name="_wpcf7_recaptcha_response" value="" /&gt;
&lt;/div&gt;
&lt;p&gt;お名前 (必須)
&lt;/p&gt;
&lt;p&gt;&lt;span class="wpcf7-form-control-wrap" data-name="your-name"&gt;&lt;input size="40" maxlength="400" class="wpcf7-form-control wpcf7-text wpcf7-validates-as-required" aria-required="true" aria-invalid="false" value="" type="text" name="your-name" /&gt;&lt;/span&gt;
&lt;/p&gt;
&lt;p&gt;メールアドレス (必須)
&lt;/p&gt;
&lt;p&gt;&lt;span class="wpcf7-form-control-wrap" data-name="your-email"&gt;&lt;input size="40" maxlength="400" class="wpcf7-form-control wpcf7-email wpcf7-validates-as-required wpcf7-text wpcf7-validates-as-email" aria-required="true" aria-invalid="false" value="" type="email" name="your-email" /&gt;&lt;/span&gt;
&lt;/p&gt;
&lt;p&gt;※携帯電話のアドレスの場合は、「@arithmetica.jp」からのメールを受信できるように設定をお願い致します。
&lt;/p&gt;
&lt;p&gt;電話番号
&lt;/p&gt;
&lt;p&gt;&lt;span class="wpcf7-form-control-wrap" data-name="your-phonenumber"&gt;&lt;input size="40" maxlength="400" class="wpcf7-form-control wpcf7-tel wpcf7-text wpcf7-validates-as-tel" aria-invalid="false" value="" type="tel" name="your-phonenumber" /&gt;&lt;/span&gt;
&lt;/p&gt;
&lt;p&gt;メッセージ本文(必須)
&lt;/p&gt;
&lt;p&gt;&lt;span class="wpcf7-form-control-wrap" data-name="your-message"&gt;&lt;textarea cols="40" rows="10" maxlength="2000" class="wpcf7-form-control wpcf7-textarea wpcf7-validates-as-required" aria-required="true" aria-invalid="false" name="your-message"&gt;&lt;/textarea&gt;&lt;/span&gt;
&lt;/p&gt;
&lt;p&gt;&lt;span class="wpcf7-form-control-wrap" data-name="your-consent"&gt;&lt;span class="wpcf7-form-control wpcf7-acceptance"&gt;&lt;span class="wpcf7-list-item"&gt;&lt;label&gt;&lt;input type="checkbox" name="your-consent" value="1" aria-invalid="false" /&gt;&lt;span class="wpcf7-list-item-label"&gt;この内容でメールを送信します&lt;/span&gt;&lt;/label&gt;&lt;/span&gt;&lt;/span&gt;&lt;/span&gt;
&lt;/p&gt;
&lt;p&gt;&lt;input class="wpcf7-form-control wpcf7-submit has-spinner" type="submit" value="送信" /&gt;
&lt;/p&gt;&lt;div class="wpcf7-response-output" aria-hidden="true"&gt;&lt;/div&gt;
&lt;/form&gt;
&lt;/div&gt;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inquiry%2F&amp;amp;t=%E3%81%8A%E5%95%8F%E3%81%84%E5%90%88%E3%82%8F%E3%81%9B%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href="//twitter.com/intent/tweet?url=https%3A%2F%2Fnatsui-sansu-juku.com%2Finquiry%2F&amp;amp;text=%E3%81%8A%E5%95%8F%E3%81%84%E5%90%88%E3%82%8F%E3%81%9B%20%7C%20%E4%B8%AD%E5%AD%A6%E5%8F%97%E9%A8%93%E5%B0%82%E9%96%80%E3%80%80%E5%A4%8F%E4%BA%95%E7%AE%97%E6%95%B0%E5%A1%BE"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href="https://bsky.app/intent/compose?text=%E3%81%8A%E5%95%8F%E3%81%84%E5%90%88%E3%82%8F%E3%81%9B%20%7C%20%E4%B8%AD%E5%AD%A6%E5%8F%97%E9%A8%93%E5%B0%82%E9%96%80%E3%80%80%E5%A4%8F%E4%BA%95%E7%AE%97%E6%95%B0%E5%A1%BE%0Ahttps%3A%2F%2Fnatsui-sansu-juku.com%2Finquiry%2F" target="_blank" &gt;&lt;span class="vk_icon_w_r_sns_bluesky icon_sns"&gt;&lt;/span&gt;&lt;span class="sns_txt"&gt;Bluesky&lt;/span&gt;&lt;/a&gt;&lt;/li&gt;&lt;li class="sb_hatena sb_icon"&gt;&lt;a class="sb_icon_inner" href="//b.hatena.ne.jp/add?mode=confirm&amp;url=https%3A%2F%2Fnatsui-sansu-juku.com%2Finquiry%2F&amp;amp;title=%E3%81%8A%E5%95%8F%E3%81%84%E5%90%88%E3%82%8F%E3%81%9B%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href="//getpocket.com/edit?url=https%3A%2F%2Fnatsui-sansu-juku.com%2Finquiry%2F&amp;title=%E3%81%8A%E5%95%8F%E3%81%84%E5%90%88%E3%82%8F%E3%81%9B%20%7C%20%E4%B8%AD%E5%AD%A6%E5%8F%97%E9%A8%93%E5%B0%82%E9%96%80%E3%80%80%E5%A4%8F%E4%BA%95%E7%AE%97%E6%95%B0%E5%A1%BE"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sb_icon_inner"data-clipboard-text="お問い合わせ | 中学受験専門　夏井算数塾 https://natsui-sansu-juku.com/inquiry/"&gt;&lt;span class="vk_icon_w_r_sns_copy icon_sns"&gt;&lt;i class="fas fa-copy"&gt;&lt;/i&gt;&lt;/span&gt;&lt;span class="sns_txt"&gt;Copy&lt;/span&gt;&lt;/button&gt;&lt;/li&gt;&lt;/ul&gt;&lt;/div&gt;&lt;!-- [ /.socialSet ] --&gt;	
------</t>
  </si>
  <si>
    <t>https://natsui-sansu-juku.com/keisantesuto/</t>
  </si>
  <si>
    <t>以下のページは不自然なワードを使用しています。
これらを適切に自然な言葉に置き換えて下さい。
なお、本文の装飾や構造は絶対に変えないでください。
【対象ページURL】
https://natsui-sansu-juku.com/keisantesuto/
【検出された不自然ワード】
（検出なし）
【本文】
------
&lt;div id="quiz-root" class="container" style="max-width: 540px; padding-top: 2em;"&gt;
&lt;div class="row align-items-center mb-3"&gt;
&lt;div class="col-auto"&gt;&lt;button id="start-btn" class="btn btn-primary btn-lg px-4"&gt;開始&lt;/button&gt;&lt;br /&gt;
&lt;button id="end-btn" class="btn btn-danger btn-lg px-4" style="display: none;"&gt;終了&lt;/button&gt;&lt;/div&gt;
&lt;div class="col ms-2"&gt;
&lt;div class="d-flex flex-row align-items-center gap-3" style="font-size: 1.1em;"&gt;&lt;span id="correct-count" class="badge bg-success" style="font-size: 1em;"&gt;正解: 0&lt;/span&gt;&lt;br /&gt;
&lt;span id="wrong-count" class="badge bg-danger" style="font-size: 1em;"&gt;不正解: 0&lt;/span&gt;&lt;br /&gt;
&lt;span id="accuracy" class="badge bg-info text-dark" style="font-size: 1em;"&gt;正答率: 0%&lt;/span&gt;&lt;/div&gt;
&lt;div id="timer" class="mt-1" style="font-weight: bold; color: #0057b8;"&gt;経過時間: 0秒&lt;/div&gt;
&lt;/div&gt;
&lt;/div&gt;
&lt;div class="mb-3"&gt;&lt;select id="mode-select" class="form-select form-select-lg" style="max-width: 270px;"&gt;&lt;option value="mul2x1"&gt;２けた×１けた&lt;/option&gt;&lt;option value="add2x2"&gt;２けた＋２けた&lt;/option&gt;&lt;option value="sub2x2"&gt;２けた－２けた&lt;/option&gt;&lt;/select&gt;&lt;/div&gt;
&lt;p id="question" style="font-size: 2.3em; text-align: center; font-weight: bold; color: #222; min-height: 2.5em;"&gt;準備中&amp;#8230;&lt;/p&gt;
&lt;p id="status" style="font-size: 1.2em; text-align: center; font-weight: bold; color: #1876d1;"&gt;待機中&lt;/p&gt;
&lt;p&gt;&amp;nbsp;&lt;/p&gt;
&lt;/div&gt;
&lt;p&gt;&lt;script&gt;
document.addEventListener("DOMContentLoaded", function() {
  class Speaker {
    constructor() {
      this.ctx = new (window.AudioContext || window.webkitAudioContext)();
    }
    playPattern(freqs = [], duration = 60, gap = 1) {
      freqs.forEach((freq, i) =&gt; {
        const osc = this.ctx.createOscillator();
        const gain = this.ctx.createGain();
        osc.frequency.value = freq;
        osc.type = "sine";
        osc.connect(gain);
        gain.connect(this.ctx.destination);
        const start = this.ctx.currentTime + i * (duration + gap) / 1000;
        osc.start(start);
        osc.stop(start + duration / 1000);
      });
    }
    playStartBeep() {
      this.playPattern([880], 150);
    }
    playSuccessBeep() {
      this.playPattern([659.26, 523.25, 659.26, 523.25], 100, 30);
    }
    playFailBeep1() {
      this.playPattern([523.25, 493.88, 466.16, 440.00], 100, 30);
    }
    playFailBeep2() {
      this.playPattern([392.00, 370.00, 349.23, 329.63], 100, 30);
    }
  }
  const speaker = new Speaker();
  const questionEl = document.getElementById("question");
  const statusEl = document.getElementById("status");
  const logArea = document.getElementById("logarea");
  const startBtn = document.getElementById("start-btn");
  const endBtn = document.getElementById("end-btn");
  const modeSelect = document.getElementById("mode-select");
  const correctCountEl = document.getElementById("correct-count");
  const wrongCountEl = document.getElementById("wrong-count");
  const accuracyEl = document.getElementById("accuracy");
  const timerEl = document.getElementById("timer");
  const recognition = new (window.SpeechRecognition || window.webkitSpeechRecognition)();
  recognition.lang = 'ja-JP';
  recognition.interimResults = true;
  recognition.continuous = false;
  let problems = [];
  let currentAnswer = null;
  let started = false;
  let currentMode = "mul2x1";
  let correctCount = 0;
  let wrongCount = 0;
  let startTime = null;
  let timerInterval = null;
  let ttsUtter = null;
  let ttsPending = false;
  const logLines = [];
  function getTimestamp() {
    const now = new Date();
    return now.toLocaleTimeString('ja-JP', { hour12: false }) + '.' + now.getMilliseconds().toString().padStart(3, '0');
  }
  function log(text) {
    const line = `[${getTimestamp()}] ${text}`;
    logLines.push(line);
    if (logLines.length &gt; 1000) logLines.shift();
    logArea.value = logLines.join('\n');
    logArea.scrollTop = logArea.scrollHeight;
  }
  function updateStat() {
    correctCountEl.textContent = `正解: ${correctCount}`;
    wrongCountEl.textContent = `不正解: ${wrongCount}`;
    const total = correctCount + wrongCount;
    const acc = total &gt; 0 ? Math.round((correctCount / total) * 100) : 0;
    accuracyEl.textContent = `正答率: ${acc}%`;
  }
  function startTimer() {
    startTime = Date.now();
    timerEl.textContent = `経過時間: 0秒`;
    if (timerInterval) clearInterval(timerInterval);
    timerInterval = setInterval(() =&gt; {
      const sec = Math.floor((Date.now() - startTime) / 1000);
      timerEl.textContent = `経過時間: ${sec}秒`;
    }, 1000);
  }
  function stopTimer() {
    if (timerInterval) clearInterval(timerInterval);
  }
  function getElapsedSec() {
    return startTime ? Math.floor((Date.now() - startTime) / 1000) : 0;
  }
  function makeProblems(mode) {
    const p = [];
    if (mode === "mul2x1") {
      for (let i = 10; i &lt;= 99; i++) {
        for (let j = 2; j &lt;= 9; j++) {
          p.push({ q: `${i} × ${j} ＝【　　　】`, a: i * j, speak: `${i} かける ${j} は？` });
        }
      }
    } else if (mode === "add2x2") {
      for (let i = 11; i &lt;= 99; i++) {
        for (let j = 10; j &lt;= 99; j++) {
          p.push({ q: `${i} ＋ ${j} ＝【　　　】`, a: i + j, speak: `${i} たす ${j} は？` });
        }
      }
    } else if (mode === "sub2x2") {
      for (let i = 11; i &lt;= 99; i++) {
        for (let j = 10; j &lt;= 99; j++) { if (i &gt; j) {
            p.push({ q: `${i} － ${j} ＝【　　　】`, a: i - j, speak: `${i} ひく ${j} は？` });
          }
        }
      }
    }
    return p;
  }
  function getSpeechRate() {
    const ua = navigator.userAgent;
    if (/Android/i.test(ua) &amp;&amp; /Chrome/i.test(ua)) {
      return 1.7;
    } else if (/iPhone|iPad|iPod/i.test(ua)) {
      return 3.5;
    } else {
      return 2.5;
    }
  }
  function speakText(text, callback) {
    if (ttsUtter) window.speechSynthesis.cancel();
    ttsPending = true;
    ttsUtter = new SpeechSynthesisUtterance(text);
    ttsUtter.lang = 'ja-JP';
    ttsUtter.rate = getSpeechRate();
    ttsUtter.pitch = 1.0;
    ttsUtter.volume = 1.0;
    ttsUtter.onend = () =&gt; {
      ttsPending = false;
      if (callback) callback();
    };
    window.speechSynthesis.speak(ttsUtter);
  }
  function askNext() {
    if (!problems.length) return;
    const { q, a, speak } = problems[Math.floor(Math.random() * problems.length)];
    currentAnswer = a;
    questionEl.textContent = q;
    log(`\n【問題】${q}`);
    statusEl.textContent = "読み上げ中";
    speakText(speak, () =&gt; {
      if (!started) return;
      speaker.playStartBeep();
      statusEl.textContent = "録音中";
      try {
        recognition.start();
      } catch (err) {
        log(`音声認識起動エラー: ${err.message}`);
      }
    });
  }
  recognition.onresult = (event) =&gt; {
    const candidates = Array.from(event.results[0]).map(r =&gt; r.transcript.trim());
    const cleaned = candidates.map(text =&gt; text.replace(/[^\d]/g, '')).filter(Boolean);
    const firstFinal = cleaned[0] || '';
    if (event.results[0].isFinal) {
      checkAnswer(firstFinal);
    }
  };
  recognition.onend = () =&gt; {
    if (statusEl.textContent === "録音中" &amp;&amp; started &amp;&amp; !ttsPending) {
      statusEl.textContent = "もう一度答えてください";
      setTimeout(() =&gt; {
        if (started &amp;&amp; !ttsPending) {
          statusEl.textContent = "録音中";
          try {
            recognition.start();
          } catch (err) {
            log(`音声認識再起動エラー: ${err.message}`);
          }
        }
      }, 1000);
    }
  };
  function checkAnswer(userInput) {
    const userAnswer = parseInt(userInput);
    let outcome = "";
    if (!isNaN(userAnswer)) {
      if (userAnswer === currentAnswer) {
        outcome = "正解";
        speaker.playSuccessBeep();
        correctCount++;
      } else {
        outcome = `不正解（正解：${currentAnswer}）`;
        speaker.playFailBeep1();
        wrongCount++;
      }
      log(`【判定】入力：${userInput} → ${outcome}`);
      statusEl.textContent = "判定済み";
      updateStat();
      setTimeout(() =&gt; { if (started) askNext(); }, 600);
    } else {
      outcome = `無回答または不明（再出題）`;
      speaker.playFailBeep2();
      log(`【判定】入力：${userInput} → ${outcome}`);
      statusEl.textContent = "もう一度答えてください";
      setTimeout(() =&gt; {
        if (started &amp;&amp; !ttsPending) {
          statusEl.textContent = "録音中";
          try {
            recognition.start();
          } catch (err) {
            log(`音声認識再起動エラー: ${err.message}`);
          }
        }
      }, 1000);
    }
  }
  function resetAll() {
    started = false;
    correctCount = 0;
    wrongCount = 0;
    updateStat();
    questionEl.textContent = "準備中...";
    statusEl.textContent = "待機中";
    startBtn.style.display = '';
    endBtn.style.display = 'none';
    modeSelect.disabled = false;
    stopTimer();
    timerEl.textContent = '経過時間: 0秒';
    logLines.length = 0;
    logArea.value = '';
    if (ttsUtter) window.speechSynthesis.cancel();
  }
  startBtn.addEventListener('click', () =&gt; {
    if (!started) {
      started = true;
      startBtn.style.display = 'none';
      endBtn.style.display = '';
      modeSelect.disabled = true;
      correctCount = 0;
      wrongCount = 0;
      updateStat();
      logLines.length = 0;
      log('クイズを開始します。');
      logArea.value = '';
      startTimer();
      askNext();
    }
  });
  endBtn.addEventListener('click', () =&gt; {
    if (!started) return;
    started = false;
    try { recognition.abort(); } catch (e) {}
    if (ttsUtter) window.speechSynthesis.cancel();
    stopTimer();
    const sec = getElapsedSec();
    const total = correctCount + wrongCount;
    const acc = total &gt; 0 ? Math.round((correctCount / total) * 100) : 0;
    const resultSpeak =
      `けっかを　はっぴょうします。　` +
      `せいかいすう、${correctCount}　もん。　` +
      `ふせいかいすう、${wrongCount}　もん。　` +
      `せいとうりつ、${acc}パーセント。　` +
      `けいかじかん、${sec}びょう。　おつかれさまでした。`;
    const resultText =
      `【結果】\n\n` +
      `正解数：${correctCount}\n` +
      `不正解数：${wrongCount}\n` +
      `正答率：${acc}%\n` +
      `経過時間：${sec}秒\n\n` +
      `お疲れ様でした。`;
    speakText(resultSpeak, () =&gt; {
      alert(resultText);
      resetAll();
    });
  });
  modeSelect.addEventListener('change', () =&gt; {
    currentMode = modeSelect.value;
    problems = makeProblems(currentMode);
    resetAll();
    log(`モードを「${modeSelect.options[modeSelect.selectedIndex].text}」に切り替えました。`);
  });
  problems = makeProblems(currentMode);
  window.addEventListener('beforeunload', () =&gt; {
    stopTimer();
    if (ttsUtter) window.speechSynthesis.cancel();
  });
});
&lt;/script&gt;&lt;/p&gt;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href="//www.facebook.com/sharer.php?src=bm&amp;u=https%3A%2F%2Fnatsui-sansu-juku.com%2Fkeisantesuto%2F&amp;amp;t=%E8%A8%88%E7%AE%97%E3%83%86%E3%82%B9%E3%83%88%20%7C%20%E4%B8%AD%E5%AD%A6%E5%8F%97%E9%A8%93%E5%B0%82%E9%96%80%E3%80%80%E5%A4%8F%E4%BA%95%E7%AE%97%E6%95%B0%E5%A1%BE"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href="//twitter.com/intent/tweet?url=https%3A%2F%2Fnatsui-sansu-juku.com%2Fkeisantesuto%2F&amp;amp;text=%E8%A8%88%E7%AE%97%E3%83%86%E3%82%B9%E3%83%88%20%7C%20%E4%B8%AD%E5%AD%A6%E5%8F%97%E9%A8%93%E5%B0%82%E9%96%80%E3%80%80%E5%A4%8F%E4%BA%95%E7%AE%97%E6%95%B0%E5%A1%BE" target="_blank" &gt;&lt;span class="vk_icon_w_r_sns_x_twitter icon_sns"&gt;&lt;/span&gt;&lt;span class="sns_txt"&gt;X&lt;/span&gt;&lt;/a&gt;&lt;/li&gt;&lt;li class="sb_bluesky sb_icon"&gt;&lt;a class="sb_icon_inner" href="https://bsky.app/intent/compose?text=%E8%A8%88%E7%AE%97%E3%83%86%E3%82%B9%E3%83%88%20%7C%20%E4%B8%AD%E5%AD%A6%E5%8F%97%E9%A8%93%E5%B0%82%E9%96%80%E3%80%80%E5%A4%8F%E4%BA%95%E7%AE%97%E6%95%B0%E5%A1%BE%0Ahttps%3A%2F%2Fnatsui-sansu-juku.com%2Fkeisantesuto%2F" target="_blank" &gt;&lt;span class="vk_icon_w_r_sns_bluesky icon_sns"&gt;&lt;/span&gt;&lt;span class="sns_txt"&gt;Bluesky&lt;/span&gt;&lt;/a&gt;&lt;/li&gt;&lt;li class="sb_hatena sb_icon"&gt;&lt;a class="sb_icon_inner" href="//b.hatena.ne.jp/add?mode=confirm&amp;url=https%3A%2F%2Fnatsui-sansu-juku.com%2Fkeisantesuto%2F&amp;amp;title=%E8%A8%88%E7%AE%97%E3%83%86%E3%82%B9%E3%83%88%20%7C%20%E4%B8%AD%E5%AD%A6%E5%8F%97%E9%A8%93%E5%B0%82%E9%96%80%E3%80%80%E5%A4%8F%E4%BA%95%E7%AE%97%E6%95%B0%E5%A1%BE"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sb_icon_inner"data-clipboard-text="計算テスト | 中学受験専門　夏井算数塾 https://natsui-sansu-juku.com/keisantesuto/"&gt;&lt;span class="vk_icon_w_r_sns_copy icon_sns"&gt;&lt;i class="fas fa-copy"&gt;&lt;/i&gt;&lt;/span&gt;&lt;span class="sns_txt"&gt;Copy&lt;/span&gt;&lt;/button&gt;&lt;/li&gt;&lt;/ul&gt;&lt;/div&gt;&lt;!-- [ /.socialSet ] --&gt;	
------</t>
  </si>
  <si>
    <t>https://natsui-sansu-juku.com/lp1701/</t>
  </si>
  <si>
    <t>以下のページは不自然なワードを使用しています。
これらを適切に自然な言葉に置き換えて下さい。
なお、本文の装飾や構造は絶対に変えないでください。
【対象ページURL】
https://natsui-sansu-juku.com/lp1701/
【検出された不自然ワード】
（検出なし）
【本文】
------
&lt;p&gt;「中学受験専門　夏井算数塾」は、東京都千代田区・四ツ谷駅から徒歩２分の&lt;a title="四谷教室" href="https://natsui-sansu-juku.com/access/"&gt;四谷教室&lt;/a&gt;にて「完全１対１の算数個別指導」を中心に指導を行っている進学塾です。&lt;br /&gt;
この度、2017年２月開講講座の「完全１対１個別指導」の受講受付を開始致しました。&lt;/p&gt;
&lt;h2&gt;対象&lt;/h2&gt;
&lt;p&gt;①国私立中学受験を予定している新小４～小６&lt;br /&gt;
②中高一貫校に通学中・通学予定の新中１～新高２&lt;/p&gt;
&lt;h2&gt;科目&lt;/h2&gt;
&lt;p&gt;中学受験算数・中学受験理科・中高一貫数学&lt;/p&gt;
&lt;h2&gt;特徴&lt;/h2&gt;
&lt;h3&gt;全問題を完全データ化&lt;/h3&gt;
&lt;p&gt;当塾では、全国の中学入試問題や受験頻出問題を完全にデータベースで管理しています。これにより、近年の入試傾向や生徒の弱点などを踏まえ、「今授業を受けている生徒さん」が「今の時点」で学習すべき問題のみを用いて授業を行うことが可能になります。また、生徒のニーズに合った問題を迅速かつピンポイントで検索できるので、授業の進行中でも生徒の理解度と習熟度に応じて問題を入れかえることができ、生徒さんの歩みに寄り添った授業を行っています。&lt;/p&gt;
&lt;p&gt;≪イメージ図≫&lt;/p&gt;
&lt;p&gt;&lt;img fetchpriority="high" decoding="async" class="alignnone size-large wp-image-45" src="https://natsui-sansu-juku.com/wp-content/uploads/2016/12/d129c78cfa4a40a73ab7dea583556b23-1024x576-1024x576.jpg" alt="d129c78cfa4a40a73ab7dea583556b23-1024x576" width="640" height="360" srcset="https://natsui-sansu-juku.com/wp-content/uploads/2016/12/d129c78cfa4a40a73ab7dea583556b23-1024x576.jpg 1024w, https://natsui-sansu-juku.com/wp-content/uploads/2016/12/d129c78cfa4a40a73ab7dea583556b23-1024x576-300x169.jpg 300w, https://natsui-sansu-juku.com/wp-content/uploads/2016/12/d129c78cfa4a40a73ab7dea583556b23-1024x576-768x432.jpg 768w" sizes="(max-width: 640px) 100vw, 640px" /&gt;&lt;/p&gt;
&lt;p&gt;&amp;nbsp;&lt;/p&gt;
&lt;h3&gt;電子黒板を用いた授業&lt;/h3&gt;
&lt;p&gt;&lt;img decoding="async" class="alignnone size-full wp-image-46" src="https://natsui-sansu-juku.com/wp-content/uploads/2016/12/toku01.jpg" alt="toku01" width="1015" height="540" srcset="https://natsui-sansu-juku.com/wp-content/uploads/2016/12/toku01.jpg 1015w, https://natsui-sansu-juku.com/wp-content/uploads/2016/12/toku01-300x160.jpg 300w, https://natsui-sansu-juku.com/wp-content/uploads/2016/12/toku01-768x409.jpg 768w" sizes="(max-width: 1015px) 100vw, 1015px" /&gt;&lt;/p&gt;
&lt;p&gt;&amp;nbsp;&lt;/p&gt;
&lt;p&gt;板書を書く、写すなどの余分な時間を極力排除することで、一般的な学習塾に比べて密度の非常に高い授業を実現しています。また、授業で使用した板書は、「解説付き」「問題のみ」両バージョンを配布しています。「授業の板書がそのまま残っているので、復習する際に授業の内容が思い出しやすく大変便利だ」と生徒の方々から大変好評です。また、授業の板書データ自体もデータベース管理されているので、過去に受講した授業の復習・再演習をきわめてタイムリーに行うことができます。&lt;/p&gt;
&lt;p&gt;&lt;img decoding="async" class="alignnone size-full wp-image-47" src="https://natsui-sansu-juku.com/wp-content/uploads/2016/12/toku02.jpg" alt="toku02" width="786" height="515" srcset="https://natsui-sansu-juku.com/wp-content/uploads/2016/12/toku02.jpg 786w, https://natsui-sansu-juku.com/wp-content/uploads/2016/12/toku02-300x197.jpg 300w, https://natsui-sansu-juku.com/wp-content/uploads/2016/12/toku02-768x503.jpg 768w" sizes="(max-width: 786px) 100vw, 786px" /&gt;&lt;/p&gt;
&lt;p&gt;&amp;nbsp;&lt;/p&gt;
&lt;p&gt;このようなITを駆使した当塾では、生徒の学習状況の管理も徹底しています。生徒が正解した問題、不正解した問題をチェックし、生徒の弱点やカリキュラム進捗状況を毎授業毎にアップデートしています。この蓄積されたデータを基に次回の授業を構成する、というサイクルを毎回実施していくことで、学習効率を極限まで高めた指導の実現に寄与しています。&lt;/p&gt;
&lt;h2&gt;夏井算数塾　四谷教室&lt;/h2&gt;
&lt;p&gt;〒102-0083 東京都千代田区麹町6-2-6 ユニ麹町ビル4F&lt;br /&gt;
&lt;iframe loading="lazy" style="border: 0;" src="https://www.google.com/maps/embed?pb=!1m18!1m12!1m3!1d12962.649520505356!2d139.70812147565698!3d35.685314361809816!2m3!1f0!2f0!3f0!3m2!1i1024!2i768!4f13.1!3m3!1m2!1s0x0000000000000000%3A0x698d6cb8ded51c34!2z5Lit5a2m5Y-X6aiT5bCC6ZaAIOWkj-S6leeul-aVsOWhviDlm5vosLfmlZnlrqQ!5e0!3m2!1sja!2sjp!4v1451879703519" width="600" height="450" frameborder="0"&gt;&lt;/iframe&gt;&lt;/p&gt;
&lt;p&gt;&amp;nbsp;&lt;/p&gt;
&lt;h2&gt;公開サンプル講座&lt;/h2&gt;
&lt;p&gt;&lt;iframe loading="lazy" src="https://www.youtube.com/embed/ZkXELlmNFKY" width="560" height="315" frameborder="0"&gt;&lt;/iframe&gt;&lt;/p&gt;
&lt;p&gt;&amp;nbsp;&lt;/p&gt;
&lt;h2&gt;受講までの流れ&lt;/h2&gt;
&lt;h3&gt;１．保護者様からの事前ヒアリング【無料】&lt;/h3&gt;
&lt;p&gt;まずは都合の合う時間に来塾して頂き、現在の状況等を詳細にお伺い致します(生徒さんの成績・学習の様子が分かるものを可能な限りお持ち頂ければスムーズかと思います)。また、お伺いした情報をもとに&lt;span style="color: #ff0000;"&gt;大まかな指導計画&lt;/span&gt;を提示させて頂きます。&lt;/p&gt;
&lt;p&gt;&amp;nbsp;&lt;/p&gt;
&lt;h3&gt;&lt;strong&gt;２．トライアル指導【「トライアル指導料」のみ頂戴致します】&lt;/strong&gt;&lt;/h3&gt;
&lt;p&gt;事前ヒアリングでの情報をもとに指導を行い、通常の指導同様に家庭学習用の課題も配布致します。指導後、ヒアリング時に作成した指導計画をブラッシュアップした上で、再度指導計画を提示させて頂きます。&lt;/p&gt;
&lt;h3&gt;&lt;strong&gt;３．ご契約&lt;/strong&gt;&lt;/h3&gt;
&lt;p&gt;指導計画について十分ご納得頂いてから、入塾手続きを進めて頂きます。&lt;/p&gt;
&lt;h3&gt;&lt;strong&gt;４．指導開始&lt;/strong&gt;&lt;/h3&gt;
&lt;p&gt;ご契約時に決定させて頂いた曜日/時間にて指導を開始させて頂きます。&lt;/p&gt;
&lt;h2&gt;指導料&lt;/h2&gt;
&lt;h6&gt;トライアル指導料&lt;/h6&gt;
&lt;p&gt;10,000円(税込)&lt;/p&gt;
&lt;blockquote&gt;&lt;p&gt;他塾様でいう「体験講座」の位置づけですので、通常より安価に設定させていただいております。まずは一度お試し頂ければ幸いです。&lt;/p&gt;&lt;/blockquote&gt;
&lt;h6&gt;入塾金&lt;/h6&gt;
&lt;p&gt;20,000円(税別)&lt;/p&gt;
&lt;blockquote&gt;&lt;p&gt;入塾手続の際に頂戴致します。また、その時点・もしくは過去在籍されていた生徒さんの兄弟姉妹の場合には、全額免除させて頂きます。&lt;/p&gt;&lt;/blockquote&gt;
&lt;h6&gt;指導料&lt;/h6&gt;
&lt;p&gt;16,500円(税別)/1コマ(110分)&lt;/p&gt;
&lt;blockquote&gt;&lt;p&gt;指導料は前払いです。&lt;br /&gt;
※指導予定回数分を前月20日に集計し請求書を発行させて頂きますので、前月末までにお支払い下さいませ。&lt;br /&gt;
(例)週１コマ・月４回指導：&lt;br /&gt;
⇒16,500円×４＝66,000(円)＋消費税分&lt;/p&gt;&lt;/blockquote&gt;
&lt;p&gt;&amp;nbsp;&lt;/p&gt;
&lt;p&gt;また、受講されるかどうかは別として、日頃の学習についてのお悩みなど算数学習についてのご相談もお待ちしております。こちらの&lt;a title="お問い合わせ" href="https://natsui-sansu-juku.com/inquiry/"&gt;お問い合わせフォーム&lt;/a&gt;よりご登録をお願い致します。&lt;/p&gt;
&lt;p&gt;やる気を持って取り組んでくれる小・中学生の皆さんのチャレンジをお待ちしております！&lt;/p&gt;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lp1701%2F&amp;amp;t=2017%E5%B9%B4%E5%BA%A6%E5%8B%9F%E9%9B%86%E9%96%8B%E5%A7%8B%E3%81%AE%E3%81%8A%E7%9F%A5%E3%82%89%E3%81%9B%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lp1701%2F&amp;amp;text=2017%E5%B9%B4%E5%BA%A6%E5%8B%9F%E9%9B%86%E9%96%8B%E5%A7%8B%E3%81%AE%E3%81%8A%E7%9F%A5%E3%82%89%E3%81%9B%20%7C%20%E4%B8%AD%E5%AD%A6%E5%8F%97%E9%A8%93%E5%B0%82%E9%96%80%E3%80%80%E5%A4%8F%E4%BA%95%E7%AE%97%E6%95%B0%E5%A1%BE" target="_blank" &gt;&lt;span class="vk_icon_w_r_sns_x_twitter icon_sns"&gt;&lt;/span&gt;&lt;span class="sns_txt"&gt;X&lt;/span&gt;&lt;/a&gt;&lt;/li&gt;&lt;li class="sb_bluesky sb_icon"&gt;&lt;a class="sb_icon_inner" href="https://bsky.app/intent/compose?text=2017%E5%B9%B4%E5%BA%A6%E5%8B%9F%E9%9B%86%E9%96%8B%E5%A7%8B%E3%81%AE%E3%81%8A%E7%9F%A5%E3%82%89%E3%81%9B%20%7C%20%E4%B8%AD%E5%AD%A6%E5%8F%97%E9%A8%93%E5%B0%82%E9%96%80%E3%80%80%E5%A4%8F%E4%BA%95%E7%AE%97%E6%95%B0%E5%A1%BE%0Ahttps%3A%2F%2Fnatsui-sansu-juku.com%2Flp1701%2F" target="_blank" &gt;&lt;span class="vk_icon_w_r_sns_bluesky icon_sns"&gt;&lt;/span&gt;&lt;span class="sns_txt"&gt;Bluesky&lt;/span&gt;&lt;/a&gt;&lt;/li&gt;&lt;li class="sb_hatena sb_icon"&gt;&lt;a class="sb_icon_inner" href="//b.hatena.ne.jp/add?mode=confirm&amp;url=https%3A%2F%2Fnatsui-sansu-juku.com%2Flp1701%2F&amp;amp;title=2017%E5%B9%B4%E5%BA%A6%E5%8B%9F%E9%9B%86%E9%96%8B%E5%A7%8B%E3%81%AE%E3%81%8A%E7%9F%A5%E3%82%89%E3%81%9B%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lp1701%2F&amp;title=2017%E5%B9%B4%E5%BA%A6%E5%8B%9F%E9%9B%86%E9%96%8B%E5%A7%8B%E3%81%AE%E3%81%8A%E7%9F%A5%E3%82%89%E3%81%9B%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sb_icon_inner"data-clipboard-text="2017年度募集開始のお知らせ | 中学受験専門　夏井算数塾 https://natsui-sansu-juku.com/lp1701/"&gt;&lt;span class="vk_icon_w_r_sns_copy icon_sns"&gt;&lt;i class="fas fa-copy"&gt;&lt;/i&gt;&lt;/span&gt;&lt;span class="sns_txt"&gt;Copy&lt;/span&gt;&lt;/button&gt;&lt;/li&gt;&lt;/ul&gt;&lt;/div&gt;&lt;!-- [ /.socialSet ] --&gt;	
------</t>
  </si>
  <si>
    <t>https://natsui-sansu-juku.com/lp1801/</t>
  </si>
  <si>
    <t>以下のページは不自然なワードを使用しています。
これらを適切に自然な言葉に置き換えて下さい。
なお、本文の装飾や構造は絶対に変えないでください。
【対象ページURL】
https://natsui-sansu-juku.com/lp1801/
【検出された不自然ワード】
（検出なし）
【本文】
------
&lt;p&gt;「中学受験専門　夏井算数塾」は、東京都千代田区・四ツ谷駅から徒歩２分の&lt;a title="四谷教室" href="https://natsui-sansu-juku.com/access/"&gt;四谷教室&lt;/a&gt;にて「完全１対１の算数個別指導」を中心に指導を行っている進学塾です。&lt;br /&gt;
この度、2018年２月開講講座の「完全１対１個別指導」の受講受付を開始致しました。&lt;/p&gt;
&lt;h2&gt;対象&lt;/h2&gt;
&lt;p&gt;国私立中学受験を予定している新小４～小６&lt;/p&gt;
&lt;h2&gt;科目&lt;/h2&gt;
&lt;p&gt;中学受験算数&lt;/p&gt;
&lt;h2&gt;特徴&lt;/h2&gt;
&lt;h3&gt;全問題を完全データ化&lt;/h3&gt;
&lt;p&gt;当塾では、全国の中学入試問題や受験頻出問題を完全にデータベースで管理しています。これにより、近年の入試傾向や生徒の弱点などを踏まえ、「今授業を受けている生徒さん」が「今の時点」で学習すべき問題のみを用いて授業を行うことが可能になります。また、生徒のニーズに合った問題を迅速かつピンポイントで検索できるので、授業の進行中でも生徒の理解度と習熟度に応じて問題を入れかえることができ、生徒さんの歩みに寄り添った授業を行っています。&lt;/p&gt;
&lt;p&gt;≪イメージ図≫&lt;/p&gt;
&lt;p&gt;&lt;img fetchpriority="high" decoding="async" class="alignnone size-large wp-image-45" src="https://natsui-sansu-juku.com/wp-content/uploads/2016/12/d129c78cfa4a40a73ab7dea583556b23-1024x576-1024x576.jpg" alt="d129c78cfa4a40a73ab7dea583556b23-1024x576" width="640" height="360" srcset="https://natsui-sansu-juku.com/wp-content/uploads/2016/12/d129c78cfa4a40a73ab7dea583556b23-1024x576.jpg 1024w, https://natsui-sansu-juku.com/wp-content/uploads/2016/12/d129c78cfa4a40a73ab7dea583556b23-1024x576-300x169.jpg 300w, https://natsui-sansu-juku.com/wp-content/uploads/2016/12/d129c78cfa4a40a73ab7dea583556b23-1024x576-768x432.jpg 768w" sizes="(max-width: 640px) 100vw, 640px" /&gt;&lt;/p&gt;
&lt;p&gt;&amp;nbsp;&lt;/p&gt;
&lt;h3&gt;電子黒板を用いた授業&lt;/h3&gt;
&lt;p&gt;&lt;img decoding="async" class="alignnone size-full wp-image-46" src="https://natsui-sansu-juku.com/wp-content/uploads/2016/12/toku01.jpg" alt="toku01" width="1015" height="540" srcset="https://natsui-sansu-juku.com/wp-content/uploads/2016/12/toku01.jpg 1015w, https://natsui-sansu-juku.com/wp-content/uploads/2016/12/toku01-300x160.jpg 300w, https://natsui-sansu-juku.com/wp-content/uploads/2016/12/toku01-768x409.jpg 768w" sizes="(max-width: 1015px) 100vw, 1015px" /&gt;&lt;/p&gt;
&lt;p&gt;&amp;nbsp;&lt;/p&gt;
&lt;p&gt;板書を書く、写すなどの余分な時間を極力排除することで、一般的な学習塾に比べて密度の非常に高い授業を実現しています。また、授業で使用した板書は、「解説付き」「問題のみ」両バージョンを配布しています。「授業の板書がそのまま残っているので、復習する際に授業の内容が思い出しやすく大変便利だ」と生徒の方々から大変好評です。また、授業の板書データ自体もデータベース管理されているので、過去に受講した授業の復習・再演習をきわめてタイムリーに行うことができます。&lt;/p&gt;
&lt;p&gt;&lt;img decoding="async" class="alignnone size-full wp-image-47" src="https://natsui-sansu-juku.com/wp-content/uploads/2016/12/toku02.jpg" alt="toku02" width="786" height="515" srcset="https://natsui-sansu-juku.com/wp-content/uploads/2016/12/toku02.jpg 786w, https://natsui-sansu-juku.com/wp-content/uploads/2016/12/toku02-300x197.jpg 300w, https://natsui-sansu-juku.com/wp-content/uploads/2016/12/toku02-768x503.jpg 768w" sizes="(max-width: 786px) 100vw, 786px" /&gt;&lt;/p&gt;
&lt;p&gt;&amp;nbsp;&lt;/p&gt;
&lt;p&gt;このようなITを駆使した当塾では、生徒の学習状況の管理も徹底しています。生徒が正解した問題、不正解した問題をチェックし、生徒の弱点やカリキュラム進捗状況を毎授業毎にアップデートしています。この蓄積されたデータを基に次回の授業を構成する、というサイクルを毎回実施していくことで、学習効率を極限まで高めた指導の実現に寄与しています。&lt;/p&gt;
&lt;h2&gt;夏井算数塾　四谷教室&lt;/h2&gt;
&lt;p&gt;〒102-0083 東京都千代田区麹町6-2-6 ユニ麹町ビル4F&lt;br /&gt;
&lt;iframe loading="lazy" style="border: 0;" src="https://www.google.com/maps/embed?pb=!1m18!1m12!1m3!1d12962.649520505356!2d139.70812147565698!3d35.685314361809816!2m3!1f0!2f0!3f0!3m2!1i1024!2i768!4f13.1!3m3!1m2!1s0x0000000000000000%3A0x698d6cb8ded51c34!2z5Lit5a2m5Y-X6aiT5bCC6ZaAIOWkj-S6leeul-aVsOWhviDlm5vosLfmlZnlrqQ!5e0!3m2!1sja!2sjp!4v1451879703519" width="600" height="450" frameborder="0"&gt;&lt;/iframe&gt;&lt;/p&gt;
&lt;p&gt;&amp;nbsp;&lt;/p&gt;
&lt;h2&gt;公開サンプル講座&lt;/h2&gt;
&lt;p&gt;&lt;iframe loading="lazy" src="https://www.youtube.com/embed/ZkXELlmNFKY" width="560" height="315" frameborder="0"&gt;&lt;/iframe&gt;&lt;/p&gt;
&lt;p&gt;&amp;nbsp;&lt;/p&gt;
&lt;h2&gt;受講までの流れ&lt;/h2&gt;
&lt;h3&gt;１．保護者様からの事前ヒアリング【無料】&lt;/h3&gt;
&lt;p&gt;まずは都合の合う時間に来塾して頂き、現在の状況等を詳細にお伺い致します(生徒さんの成績・学習の様子が分かるものを可能な限りお持ち頂ければスムーズかと思います)。また、お伺いした情報をもとに&lt;span style="color: #ff0000;"&gt;大まかな指導計画&lt;/span&gt;を提示させて頂きます。&lt;/p&gt;
&lt;p&gt;&amp;nbsp;&lt;/p&gt;
&lt;h3&gt;&lt;strong&gt;２．トライアル指導【「トライアル指導料」のみ頂戴致します】&lt;/strong&gt;&lt;/h3&gt;
&lt;p&gt;事前ヒアリングでの情報をもとに指導を行い、通常の指導同様に家庭学習用の課題も配布致します。指導後、ヒアリング時に作成した指導計画をブラッシュアップした上で、再度指導計画を提示させて頂きます。&lt;/p&gt;
&lt;h3&gt;&lt;strong&gt;３．ご契約&lt;/strong&gt;&lt;/h3&gt;
&lt;p&gt;指導計画について十分ご納得頂いてから、入塾手続きを進めて頂きます。&lt;/p&gt;
&lt;h3&gt;&lt;strong&gt;４．指導開始&lt;/strong&gt;&lt;/h3&gt;
&lt;p&gt;ご契約時に決定させて頂いた曜日/時間にて指導を開始させて頂きます。&lt;/p&gt;
&lt;h2&gt;指導料&lt;/h2&gt;
&lt;h6&gt;トライアル指導料&lt;/h6&gt;
&lt;p&gt;10,000円(税込)&lt;/p&gt;
&lt;blockquote&gt;&lt;p&gt;他塾様でいう「体験講座」の位置づけですので、通常より安価に設定させていただいております。まずは一度お試し頂ければ幸いです。&lt;/p&gt;&lt;/blockquote&gt;
&lt;h6&gt;入塾金&lt;/h6&gt;
&lt;p&gt;20,000円(税別)&lt;/p&gt;
&lt;blockquote&gt;&lt;p&gt;入塾手続の際に頂戴致します。また、その時点・もしくは過去在籍されていた生徒さんの兄弟姉妹の場合には、全額免除させて頂きます。&lt;/p&gt;&lt;/blockquote&gt;
&lt;h6&gt;指導料&lt;/h6&gt;
&lt;p&gt;16,500円(税別)/1コマ(110分)&lt;/p&gt;
&lt;blockquote&gt;&lt;p&gt;指導料は前払いです。&lt;br /&gt;
※指導予定回数分を前月20日に集計し請求書を発行させて頂きますので、前月末までにお支払い下さいませ。&lt;br /&gt;
(例)週１コマ・月４回指導：&lt;br /&gt;
⇒16,500円×４＝66,000(円)＋消費税分&lt;/p&gt;&lt;/blockquote&gt;
&lt;p&gt;&amp;nbsp;&lt;/p&gt;
&lt;p&gt;また、受講されるかどうかは別として、日頃の学習についてのお悩みなど算数学習についてのご相談もお待ちしております。こちらの&lt;a title="お問い合わせ" href="https://natsui-sansu-juku.com/inquiry/"&gt;お問い合わせフォーム&lt;/a&gt;よりご連絡をお願い致します。&lt;/p&gt;
&lt;p&gt;やる気を持って取り組んでくれる小学生の皆さんのチャレンジをお待ちしております！&lt;/p&gt;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lp1801%2F&amp;amp;t=2018%E5%B9%B4%E5%BA%A6%E5%8B%9F%E9%9B%86%E9%96%8B%E5%A7%8B%E3%81%AE%E3%81%8A%E7%9F%A5%E3%82%89%E3%81%9B%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lp1801%2F&amp;amp;text=2018%E5%B9%B4%E5%BA%A6%E5%8B%9F%E9%9B%86%E9%96%8B%E5%A7%8B%E3%81%AE%E3%81%8A%E7%9F%A5%E3%82%89%E3%81%9B%20%7C%20%E4%B8%AD%E5%AD%A6%E5%8F%97%E9%A8%93%E5%B0%82%E9%96%80%E3%80%80%E5%A4%8F%E4%BA%95%E7%AE%97%E6%95%B0%E5%A1%BE" target="_blank" &gt;&lt;span class="vk_icon_w_r_sns_x_twitter icon_sns"&gt;&lt;/span&gt;&lt;span class="sns_txt"&gt;X&lt;/span&gt;&lt;/a&gt;&lt;/li&gt;&lt;li class="sb_bluesky sb_icon"&gt;&lt;a class="sb_icon_inner" href="https://bsky.app/intent/compose?text=2018%E5%B9%B4%E5%BA%A6%E5%8B%9F%E9%9B%86%E9%96%8B%E5%A7%8B%E3%81%AE%E3%81%8A%E7%9F%A5%E3%82%89%E3%81%9B%20%7C%20%E4%B8%AD%E5%AD%A6%E5%8F%97%E9%A8%93%E5%B0%82%E9%96%80%E3%80%80%E5%A4%8F%E4%BA%95%E7%AE%97%E6%95%B0%E5%A1%BE%0Ahttps%3A%2F%2Fnatsui-sansu-juku.com%2Flp1801%2F" target="_blank" &gt;&lt;span class="vk_icon_w_r_sns_bluesky icon_sns"&gt;&lt;/span&gt;&lt;span class="sns_txt"&gt;Bluesky&lt;/span&gt;&lt;/a&gt;&lt;/li&gt;&lt;li class="sb_hatena sb_icon"&gt;&lt;a class="sb_icon_inner" href="//b.hatena.ne.jp/add?mode=confirm&amp;url=https%3A%2F%2Fnatsui-sansu-juku.com%2Flp1801%2F&amp;amp;title=2018%E5%B9%B4%E5%BA%A6%E5%8B%9F%E9%9B%86%E9%96%8B%E5%A7%8B%E3%81%AE%E3%81%8A%E7%9F%A5%E3%82%89%E3%81%9B%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lp1801%2F&amp;title=2018%E5%B9%B4%E5%BA%A6%E5%8B%9F%E9%9B%86%E9%96%8B%E5%A7%8B%E3%81%AE%E3%81%8A%E7%9F%A5%E3%82%89%E3%81%9B%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sb_icon_inner"data-clipboard-text="2018年度募集開始のお知らせ | 中学受験専門　夏井算数塾 https://natsui-sansu-juku.com/lp1801/"&gt;&lt;span class="vk_icon_w_r_sns_copy icon_sns"&gt;&lt;i class="fas fa-copy"&gt;&lt;/i&gt;&lt;/span&gt;&lt;span class="sns_txt"&gt;Copy&lt;/span&gt;&lt;/button&gt;&lt;/li&gt;&lt;/ul&gt;&lt;/div&gt;&lt;!-- [ /.socialSet ] --&gt;	
------</t>
  </si>
  <si>
    <t>https://natsui-sansu-juku.com/nichinouken/</t>
  </si>
  <si>
    <t>以下のページは不自然なワードを使用しています。
これらを適切に自然な言葉に置き換えて下さい。
なお、本文の装飾や構造は絶対に変えないでください。
【対象ページURL】
https://natsui-sansu-juku.com/nichinouken/
【検出された不自然ワード】
（検出なし）
【本文】
------
&lt;p&gt;&lt;img fetchpriority="high" decoding="async" class="alignnone size-medium wp-image-31810" src="https://natsui-sansu-juku.com/wp-content/uploads/2023/09/日能研対策-1-300x169.jpg" alt="日能研対策" width="300" height="169" srcset="https://natsui-sansu-juku.com/wp-content/uploads/2023/09/日能研対策-1-300x169.jpg 300w, https://natsui-sansu-juku.com/wp-content/uploads/2023/09/日能研対策-1-1024x576.jpg 1024w, https://natsui-sansu-juku.com/wp-content/uploads/2023/09/日能研対策-1-768x432.jpg 768w, https://natsui-sansu-juku.com/wp-content/uploads/2023/09/日能研対策-1-320x180.jpg 320w, https://natsui-sansu-juku.com/wp-content/uploads/2023/09/日能研対策-1.jpg 1280w" sizes="(max-width: 300px) 100vw, 300px" /&gt;&lt;/p&gt;
&lt;div id="_messageId1132225868265947136" class="_message timelineMessage timelineMessage--border timelineMessage--mention" data-rid="91693257" data-mid="1132225868265947136"&gt;
&lt;div class="_chatTimeLineMessageBox timelineMessage__body"&gt;
&lt;div class="timelineMessage__content"&gt;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 class="timelineMessage__message"&gt;日能研対応の塾を探すときに先に整理したいこと&lt;/h2&gt;
&lt;p&gt;日能研の算数で「宿題が重い」「過去問まで手が回らない」「最近の出題に慣れにくい」といった状態が続くと、努力量のわりに成果が見えにくくなります。ここでは、日能研の特徴を押さえた上で、つまずきやすいポイントと当塾の補助内容をまとめます。&lt;/p&gt;
&lt;h2 class="timelineMessage__message"&gt;日能研とはどのような塾なのか&lt;/h2&gt;
&lt;h3&gt;学力幅に合わせた授業と教材の特徴&lt;/h3&gt;
&lt;p data-start="23" data-end="174"&gt;日能研は、四谷大塚と並び、長い歴史と大きな規模を誇る教育機関の一つです。数十年にわたって蓄積された情報や教育ノウハウが非常に豊富で、この強みをもとに、日能研では学力の幅広い生徒に対応できる多様なカリキュラムを提供しています。生徒一人ひとりの学力に合わせた授業が行われている点が、日能研の大きな特徴です。&lt;/p&gt;
&lt;p&gt;日能研以外も含めた&lt;strong&gt;塾別対策&lt;/strong&gt;の全体像はこちら：&lt;a href="https://natsui-sansu-juku.com/school/"&gt;塾別対策（全体像はこちら）&lt;/a&gt;&lt;/p&gt;
&lt;h3&gt;小5以降で負担が増えやすい理由&lt;/h3&gt;
&lt;p data-start="176" data-end="309"&gt;特に中学受験を目指す小5の生徒などにとって、日能研は比較的入りやすい塾とされています。その背景には、教育への深い情熱と、生徒の未来を支援するという明確な使命感があります。日能研は、子どもたちがしっかりとした学習基盤を築けるよう、多様な教材やサポートを提供しています。&lt;/p&gt;
&lt;p data-start="311" data-end="408" data-is-last-node="" data-is-only-node=""&gt;一方で、日能研に通う生徒にもさまざまな課題が存在します。これらを乗り越えていくことが、学習の成果につながる重要なポイントです。以下では、日能研の強みと課題について、さらに詳しく解説していきます。&lt;/p&gt;
&lt;ul&gt;
&lt;li&gt;&lt;strong&gt;長い歴史と経験&lt;/strong&gt;: 日能研は、その長い歴史を通じて数多くの生徒たちに教育を提供してきました。この経験から生まれる教育ノウハウと信頼性は、多くの保護者に支持されています。&lt;/li&gt;
&lt;li&gt;&lt;strong&gt;多様性に富んだカリキュラム&lt;/strong&gt;: 日能研は、生徒たちの学力レベルに合わせたカリキュラムを展開しており、一人ひとりに適した学習体験を提供しています。これにより、生徒たちは自分のペースで学び、成長できます。&lt;/li&gt;
&lt;li&gt;&lt;strong&gt;若い生徒へのサポート&lt;/strong&gt;: 特に5年生などの若い生徒たちに対して、入塾しやすい環境と教育プログラムを提供しています。将来の学習の基盤を築く第一歩を踏み出す生徒たちをサポートする使命感が、日能研の特徴です。&lt;/li&gt;
&lt;/ul&gt;
&lt;p&gt;日能研の魅力と成功要因について詳細に掘り下げることで、保護者や生徒たちがこの塾に対する期待をより理解し、最大限に活用できるでしょう。また、生徒たちが直面する課題にも目を向け、それを克服するための戦略を検討することが、彼らの学習の道を照らす一歩となります。&lt;/p&gt;
&lt;p&gt;※日能研についての詳細は&lt;a href="https://natsui-sansu-juku.com/nichinoken-2/"&gt;コチラ&lt;/a&gt;！&lt;/p&gt;
&lt;p&gt;&amp;nbsp;&lt;/p&gt;
&lt;h2 class="timelineMessage__message"&gt;日能研生徒が抱えやすい問題点&lt;/h2&gt;
&lt;h3&gt;宿題と教材が多く、復習の優先順位がつけにくい&lt;/h3&gt;
&lt;h4&gt;&lt;strong&gt;ケース１：テキスト（本）の増加と宿題の負担&lt;/strong&gt;&lt;/h4&gt;
&lt;p&gt;【問題点】&lt;br /&gt;
SAPIXではプリント主体で教材が提供されますが、日能研ではテキスト（本）が配布されます。これらのテキストは内容がまとまっているものの、複数の種類が存在し、そのため本の数が増えてしまいます。さらに、宿題の量が1週間の中で多いため、生徒たちにとっては時間がかかることがあります。他の塾と比較すると、宿題の量が多めに設定されていることがわかります。&lt;/p&gt;
&lt;h6&gt;【当塾で行っている対策法】&lt;/h6&gt;
&lt;p&gt;当塾では、生徒が学習内容を効果的にカバーできるよう、問題を厳選し出題しています。生徒が理解するまでのステップとして、&lt;span style="color: #ff0000;"&gt;宿題プリントに問題を含めて提供します。&lt;/span&gt;さらに、&lt;span style="color: #0000ff;"&gt;生徒の学習データをデータベース化しており、どの問題につまずいたかを把握しています。&lt;/span&gt;これにより、必要な問題を素早く特定し、解説を行うことができます。&lt;span style="color: #ff0000;"&gt;この方法を活用することで、学習の効率性を向上させています。&lt;/span&gt;&lt;/p&gt;
&lt;h3&gt;過去問が進まず、得点につながる練習が不足しやすい&lt;/h3&gt;
&lt;h4&gt;&lt;strong&gt;ケース２：過去問に対する理解が不足&lt;/strong&gt;&lt;/h4&gt;
&lt;p&gt;【問題点】日能研は、生徒の学力レベルに合わせたカリキュラムを提供しています。しかし、授業進度を生徒の理解度に合わせるため、授業の進行が必然的にゆっくりになることがあります。そのため、志望校の入試に必要な過去問を完全にカバーできないケースがあります。&lt;/p&gt;
&lt;h6&gt;【当塾で行っている対策法】&lt;/h6&gt;
&lt;p&gt;​当塾では、授業内で理解できなかったまたは解説がなかった問題に対して、&lt;span style="color: #ff0000;"&gt;解説動画を制作し提供&lt;/span&gt;します。また、&lt;span style="color: #0000ff;"&gt;必要な場合は指導時間内で解説を行います。&lt;/span&gt;これにより、&lt;span style="color: #ff0000;"&gt;授業でカバーされなかった問題にも十分に対応できます。&lt;/span&gt;生徒たちが過去問に対する理解を深めるために、積極的なサポートを提供しています。&lt;/p&gt;
&lt;h3&gt;最近の出題に慣れず、初めての問題で止まりやすい&lt;/h3&gt;
&lt;h4&gt;&lt;strong&gt;ケース３：新傾向問題への対応不足&lt;/strong&gt;&lt;/h4&gt;
&lt;p&gt;​【問題点】​ 授業で扱われる問題は、数年前のものが中心です。そのため、最新の入試問題トレンドに合致した問題（新傾向問題）に対する対策が不足していることがあります。特に、複雑な問題や応用問題に生徒たちは戸惑うことがあります。&lt;/p&gt;
&lt;h6&gt;【当塾で行っている対策法】&lt;/h6&gt;
&lt;p&gt;過去問に早めに慣れることが重要です。そのため、&lt;span style="color: #0000ff;"&gt;当塾の宿題には過去問を含め、生徒たちに提供しています。&lt;/span&gt;必要な場合は指導時間内で解説を行い、&lt;span style="color: #ff0000;"&gt;解けなかった過去問に再度取り組む機会を設けます。生徒たちが最新の入試傾向に適応できるよう、適切な対策&lt;/span&gt;を早めに行っています。&lt;/p&gt;
&lt;h2 class="timelineMessage__message"&gt;日能研対応の塾を選ぶときに確認したいポイント&lt;/h2&gt;
&lt;h3&gt;日々の宿題が重くなりすぎないか&lt;/h3&gt;
&lt;h3&gt;過去問の開始時期と、解説の出し方が明確か&lt;/h3&gt;
&lt;h3&gt;初めての問題で止まる原因を言葉にできるか&lt;/h3&gt;
&lt;p class="sc-cbPlza hJuQYC"&gt;当塾では様々な内容の個別指導を実施しております。実施詳細につきましてはコチラをご確認下さいませ。&lt;/p&gt;
&lt;p&gt;&lt;a href="https://natsui-sansu-juku.com/kobetsu/"&gt;&lt;img decoding="async" class="alignnone wp-image-31744" src="https://natsui-sansu-juku.com/wp-content/uploads/2018/06/000000051196-300x38.jpg" alt="新傾向問題への対応方法を解説" width="1374" height="174" srcset="https://natsui-sansu-juku.com/wp-content/uploads/2018/06/000000051196-300x38.jpg 300w, https://natsui-sansu-juku.com/wp-content/uploads/2018/06/000000051196.jpg 468w" sizes="(max-width: 1374px) 100vw, 1374px" /&gt;&lt;/a&gt;&lt;/p&gt;
&lt;/div&gt;
&lt;/div&gt;
&lt;/div&gt;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href="//www.facebook.com/sharer.php?src=bm&amp;u=https%3A%2F%2Fnatsui-sansu-juku.com%2Fnichinouken%2F&amp;amp;t=%E6%97%A5%E8%83%BD%E7%A0%94%E5%AF%BE%E7%AD%96%20%7C%20%E4%B8%AD%E5%AD%A6%E5%8F%97%E9%A8%93%E5%B0%82%E9%96%80%E3%80%80%E5%A4%8F%E4%BA%95%E7%AE%97%E6%95%B0%E5%A1%BE"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href="//twitter.com/intent/tweet?url=https%3A%2F%2Fnatsui-sansu-juku.com%2Fnichinouken%2F&amp;amp;text=%E6%97%A5%E8%83%BD%E7%A0%94%E5%AF%BE%E7%AD%96%20%7C%20%E4%B8%AD%E5%AD%A6%E5%8F%97%E9%A8%93%E5%B0%82%E9%96%80%E3%80%80%E5%A4%8F%E4%BA%95%E7%AE%97%E6%95%B0%E5%A1%BE" target="_blank" &gt;&lt;span class="vk_icon_w_r_sns_x_twitter icon_sns"&gt;&lt;/span&gt;&lt;span class="sns_txt"&gt;X&lt;/span&gt;&lt;/a&gt;&lt;/li&gt;&lt;li class="sb_bluesky sb_icon"&gt;&lt;a class="sb_icon_inner" href="https://bsky.app/intent/compose?text=%E6%97%A5%E8%83%BD%E7%A0%94%E5%AF%BE%E7%AD%96%20%7C%20%E4%B8%AD%E5%AD%A6%E5%8F%97%E9%A8%93%E5%B0%82%E9%96%80%E3%80%80%E5%A4%8F%E4%BA%95%E7%AE%97%E6%95%B0%E5%A1%BE%0Ahttps%3A%2F%2Fnatsui-sansu-juku.com%2Fnichinouken%2F" target="_blank" &gt;&lt;span class="vk_icon_w_r_sns_bluesky icon_sns"&gt;&lt;/span&gt;&lt;span class="sns_txt"&gt;Bluesky&lt;/span&gt;&lt;/a&gt;&lt;/li&gt;&lt;li class="sb_hatena sb_icon"&gt;&lt;a class="sb_icon_inner" href="//b.hatena.ne.jp/add?mode=confirm&amp;url=https%3A%2F%2Fnatsui-sansu-juku.com%2Fnichinouken%2F&amp;amp;title=%E6%97%A5%E8%83%BD%E7%A0%94%E5%AF%BE%E7%AD%96%20%7C%20%E4%B8%AD%E5%AD%A6%E5%8F%97%E9%A8%93%E5%B0%82%E9%96%80%E3%80%80%E5%A4%8F%E4%BA%95%E7%AE%97%E6%95%B0%E5%A1%BE"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sb_icon_inner"data-clipboard-text="日能研対策 | 中学受験専門　夏井算数塾 https://natsui-sansu-juku.com/nichinouken/"&gt;&lt;span class="vk_icon_w_r_sns_copy icon_sns"&gt;&lt;i class="fas fa-copy"&gt;&lt;/i&gt;&lt;/span&gt;&lt;span class="sns_txt"&gt;Copy&lt;/span&gt;&lt;/button&gt;&lt;/li&gt;&lt;/ul&gt;&lt;/div&gt;&lt;!-- [ /.socialSet ] --&gt;	
------</t>
  </si>
  <si>
    <t>https://natsui-sansu-juku.com/timetable_season/</t>
  </si>
  <si>
    <t>以下のページは不自然なワードを使用しています。
これらを適切に自然な言葉に置き換えて下さい。
なお、本文の装飾や構造は絶対に変えないでください。
【対象ページURL】
https://natsui-sansu-juku.com/timetable_season/
【検出された不自然ワード】
（検出なし）
【本文】
------
&lt;p&gt;&lt;script type="text/javascript"&gt;
jQuery(document).ready(function() {
	jQuery.ajaxSetup({cache:false}); //なくても良いがキャッシュを読み込まないように?
	jQuery('.ajax').each(function(){
		var src = jQuery(this).attr('src');
		if(src !=''){
			jQuery(this).load(src);
		}
	});
});
&lt;/script&gt;&lt;/p&gt;
&lt;div id="header" class="ajax" src="/res/136.html"&gt;
&lt;section class="veu_cta" id="veu_cta-31446"&gt;&lt;h1 class="cta_title"&gt;当塾のご紹介&lt;/h1&gt;&lt;div class="cta_body"&gt;&lt;div class="cta_body_image cta_body_image_right"&gt;&lt;a href="https://natsui-sansu-juku.com/ct/intro/" target="_blank"&gt;&lt;img width="750" height="422" src="https://natsui-sansu-juku.com/wp-content/uploads/2020/06/紹介-1024x576.jpg" class="attachment-large size-large" alt="" srcset="https://natsui-sansu-juku.com/wp-content/uploads/2020/06/紹介-1024x576.jpg 1024w, https://natsui-sansu-juku.com/wp-content/uploads/2020/06/紹介-300x169.jpg 300w, https://natsui-sansu-juku.com/wp-content/uploads/2020/06/紹介-768x432.jpg 768w, https://natsui-sansu-juku.com/wp-content/uploads/2020/06/紹介-320x180.jpg 320w, https://natsui-sansu-juku.com/wp-content/uploads/2020/06/紹介.jpg 1280w" sizes="(max-width: 750px) 100vw, 750px" /&gt;&lt;/a&gt;&lt;/div&gt;&lt;div class="cta_body_txt image_exist"&gt;夏井算数塾の個別指導の他塾と異なる点や、夏井算数塾にしかないオンライン個別指導の紹介をさせていただいております。当塾にしかないシステムをぜひご覧ください！&lt;/div&gt;&lt;div class="cta_body_link"&gt;&lt;a href="https://natsui-sansu-juku.com/ct/intro/" class="btn btn-primary btn-block btn-lg" target="_blank"&gt;当塾のご紹介&lt;/a&gt;&lt;/div&gt;&lt;/div&gt;&lt;!--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timetable_season%2F&amp;amp;t=%E5%AD%A3%E7%AF%80%E8%AC%9B%E7%BF%92%E6%99%82%E9%96%93%E5%89%B2%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timetable_season%2F&amp;amp;text=%E5%AD%A3%E7%AF%80%E8%AC%9B%E7%BF%92%E6%99%82%E9%96%93%E5%89%B2%20%7C%20%E4%B8%AD%E5%AD%A6%E5%8F%97%E9%A8%93%E5%B0%82%E9%96%80%E3%80%80%E5%A4%8F%E4%BA%95%E7%AE%97%E6%95%B0%E5%A1%BE" target="_blank" &gt;&lt;span class="vk_icon_w_r_sns_x_twitter icon_sns"&gt;&lt;/span&gt;&lt;span class="sns_txt"&gt;X&lt;/span&gt;&lt;/a&gt;&lt;/li&gt;&lt;li class="sb_bluesky sb_icon"&gt;&lt;a class="sb_icon_inner" href="https://bsky.app/intent/compose?text=%E5%AD%A3%E7%AF%80%E8%AC%9B%E7%BF%92%E6%99%82%E9%96%93%E5%89%B2%20%7C%20%E4%B8%AD%E5%AD%A6%E5%8F%97%E9%A8%93%E5%B0%82%E9%96%80%E3%80%80%E5%A4%8F%E4%BA%95%E7%AE%97%E6%95%B0%E5%A1%BE%0Ahttps%3A%2F%2Fnatsui-sansu-juku.com%2Ftimetable_season%2F" target="_blank" &gt;&lt;span class="vk_icon_w_r_sns_bluesky icon_sns"&gt;&lt;/span&gt;&lt;span class="sns_txt"&gt;Bluesky&lt;/span&gt;&lt;/a&gt;&lt;/li&gt;&lt;li class="sb_hatena sb_icon"&gt;&lt;a class="sb_icon_inner" href="//b.hatena.ne.jp/add?mode=confirm&amp;url=https%3A%2F%2Fnatsui-sansu-juku.com%2Ftimetable_season%2F&amp;amp;title=%E5%AD%A3%E7%AF%80%E8%AC%9B%E7%BF%92%E6%99%82%E9%96%93%E5%89%B2%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sb_icon_inner"data-clipboard-text="季節講習時間割 | 中学受験専門　夏井算数塾 https://natsui-sansu-juku.com/timetable_season/"&gt;&lt;span class="vk_icon_w_r_sns_copy icon_sns"&gt;&lt;i class="fas fa-copy"&gt;&lt;/i&gt;&lt;/span&gt;&lt;span class="sns_txt"&gt;Copy&lt;/span&gt;&lt;/button&gt;&lt;/li&gt;&lt;/ul&gt;&lt;/div&gt;&lt;!-- [ /.socialSet ] --&gt;	&lt;/div&gt;
------</t>
  </si>
  <si>
    <t>https://natsui-sansu-juku.com/timetable/</t>
  </si>
  <si>
    <t>以下のページは不自然なワードを使用しています。
これらを適切に自然な言葉に置き換えて下さい。
なお、本文の装飾や構造は絶対に変えないでください。
【対象ページURL】
https://natsui-sansu-juku.com/timetable/
【検出された不自然ワード】
（検出なし）
【本文】
------
&lt;p&gt;１対１個別指導の空きコマ状況です。(2019/2/9更新)&lt;/p&gt;
&lt;table style="height: 55px;" width="330"&gt;
&lt;tbody&gt;
&lt;tr&gt;
&lt;th style="text-align: center;"&gt;&lt;/th&gt;
&lt;th style="text-align: center;"&gt;日&lt;/th&gt;
&lt;th style="text-align: center;"&gt;月&lt;/th&gt;
&lt;th style="text-align: center;"&gt;火&lt;/th&gt;
&lt;th style="text-align: center;"&gt;水&lt;/th&gt;
&lt;th style="text-align: center;"&gt;木&lt;/th&gt;
&lt;th style="text-align: center;"&gt;金&lt;/th&gt;
&lt;th style="text-align: center;"&gt;土&lt;/th&gt;
&lt;/tr&gt;
&lt;tr&gt;
&lt;th style="text-align: center;"&gt;Ａ限&lt;/th&gt;
&lt;td style="text-align: center;"&gt;〇&lt;/td&gt;
&lt;td style="text-align: center;" bgcolor="#aaaaaa"&gt;&lt;/td&gt;
&lt;td style="text-align: center;" bgcolor="#aaaaaa"&gt;&lt;/td&gt;
&lt;td style="text-align: center;" bgcolor="#aaaaaa"&gt;&lt;/td&gt;
&lt;td style="text-align: center;" bgcolor="#aaaaaa"&gt;&lt;/td&gt;
&lt;td style="text-align: center;" bgcolor="#aaaaaa"&gt;&lt;/td&gt;
&lt;td style="text-align: center;"&gt;×&lt;/td&gt;
&lt;/tr&gt;
&lt;tr&gt;
&lt;th style="text-align: center;"&gt;Ｂ限&lt;/th&gt;
&lt;td style="text-align: center;"&gt;〇&lt;/td&gt;
&lt;td style="text-align: center;" bgcolor="#aaaaaa"&gt;&lt;/td&gt;
&lt;td style="text-align: center;" bgcolor="#aaaaaa"&gt;&lt;/td&gt;
&lt;td style="text-align: center;" bgcolor="#aaaaaa"&gt;&lt;/td&gt;
&lt;td style="text-align: center;" bgcolor="#aaaaaa"&gt;&lt;/td&gt;
&lt;td style="text-align: center;" bgcolor="#aaaaaa"&gt;&lt;/td&gt;
&lt;td style="text-align: center;"&gt;×&lt;/td&gt;
&lt;/tr&gt;
&lt;tr&gt;
&lt;th style="text-align: center;"&gt;Ｃ限&lt;/th&gt;
&lt;td style="text-align: center;"&gt;×&lt;/td&gt;
&lt;td style="text-align: center;" bgcolor="#aaaaaa"&gt;&lt;/td&gt;
&lt;td style="text-align: center;" bgcolor="#aaaaaa"&gt;&lt;/td&gt;
&lt;td style="text-align: center;" bgcolor="#aaaaaa"&gt;&lt;/td&gt;
&lt;td style="text-align: center;" bgcolor="#aaaaaa"&gt;&lt;/td&gt;
&lt;td style="text-align: center;" bgcolor="#aaaaaa"&gt;&lt;/td&gt;
&lt;td style="text-align: center;"&gt;〇&lt;/td&gt;
&lt;/tr&gt;
&lt;tr&gt;
&lt;th style="text-align: center;"&gt;１限&lt;/th&gt;
&lt;td style="text-align: center;"&gt;×&lt;/td&gt;
&lt;td style="text-align: center;"&gt;×&lt;/td&gt;
&lt;td style="text-align: center;"&gt;〇&lt;/td&gt;
&lt;td style="text-align: center;"&gt;〇&lt;/td&gt;
&lt;td style="text-align: center;"&gt;〇&lt;/td&gt;
&lt;td style="text-align: center;"&gt;×&lt;/td&gt;
&lt;td style="text-align: center;"&gt;×&lt;/td&gt;
&lt;/tr&gt;
&lt;tr&gt;
&lt;th style="text-align: center;"&gt;２限&lt;/th&gt;
&lt;td style="text-align: center;"&gt;×&lt;/td&gt;
&lt;td style="text-align: center;"&gt;×&lt;/td&gt;
&lt;td style="text-align: center;"&gt;〇&lt;/td&gt;
&lt;td style="text-align: center;"&gt;×&lt;/td&gt;
&lt;td style="text-align: center;"&gt;〇&lt;/td&gt;
&lt;td style="text-align: center;"&gt;×&lt;/td&gt;
&lt;td style="text-align: center;"&gt;〇&lt;/td&gt;
&lt;/tr&gt;
&lt;/tbody&gt;
&lt;/table&gt;
&lt;blockquote&gt;&lt;p&gt;〇：空き　×：予約済み　△：その他&lt;/p&gt;
&lt;p&gt;【月～金】１限 16:30～18:20　，２限 18:40～20:30&lt;br /&gt;
【土日】Ａ限 8:00～9:50　，Ｂ限 10:30～12:20　，Ｃ限 13:10～15:00　，１限 15:40～17:30　，２限 18:10～20:00&lt;/p&gt;&lt;/blockquote&gt;
&lt;p&gt;※詳細については、お問い合せ下さいませ。&lt;/p&gt;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href="//www.facebook.com/sharer.php?src=bm&amp;u=https%3A%2F%2Fnatsui-sansu-juku.com%2Ftimetable%2F&amp;amp;t=%E6%99%82%E9%96%93%E5%89%B2%20%7C%20%E4%B8%AD%E5%AD%A6%E5%8F%97%E9%A8%93%E5%B0%82%E9%96%80%E3%80%80%E5%A4%8F%E4%BA%95%E7%AE%97%E6%95%B0%E5%A1%BE"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href="//twitter.com/intent/tweet?url=https%3A%2F%2Fnatsui-sansu-juku.com%2Ftimetable%2F&amp;amp;text=%E6%99%82%E9%96%93%E5%89%B2%20%7C%20%E4%B8%AD%E5%AD%A6%E5%8F%97%E9%A8%93%E5%B0%82%E9%96%80%E3%80%80%E5%A4%8F%E4%BA%95%E7%AE%97%E6%95%B0%E5%A1%BE" target="_blank" &gt;&lt;span class="vk_icon_w_r_sns_x_twitter icon_sns"&gt;&lt;/span&gt;&lt;span class="sns_txt"&gt;X&lt;/span&gt;&lt;/a&gt;&lt;/li&gt;&lt;li class="sb_bluesky sb_icon"&gt;&lt;a class="sb_icon_inner" href="https://bsky.app/intent/compose?text=%E6%99%82%E9%96%93%E5%89%B2%20%7C%20%E4%B8%AD%E5%AD%A6%E5%8F%97%E9%A8%93%E5%B0%82%E9%96%80%E3%80%80%E5%A4%8F%E4%BA%95%E7%AE%97%E6%95%B0%E5%A1%BE%0Ahttps%3A%2F%2Fnatsui-sansu-juku.com%2Ftimetable%2F" target="_blank" &gt;&lt;span class="vk_icon_w_r_sns_bluesky icon_sns"&gt;&lt;/span&gt;&lt;span class="sns_txt"&gt;Bluesky&lt;/span&gt;&lt;/a&gt;&lt;/li&gt;&lt;li class="sb_hatena sb_icon"&gt;&lt;a class="sb_icon_inner" href="//b.hatena.ne.jp/add?mode=confirm&amp;url=https%3A%2F%2Fnatsui-sansu-juku.com%2Ftimetable%2F&amp;amp;title=%E6%99%82%E9%96%93%E5%89%B2%20%7C%20%E4%B8%AD%E5%AD%A6%E5%8F%97%E9%A8%93%E5%B0%82%E9%96%80%E3%80%80%E5%A4%8F%E4%BA%95%E7%AE%97%E6%95%B0%E5%A1%BE"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sb_icon_inner"data-clipboard-text="時間割 | 中学受験専門　夏井算数塾 https://natsui-sansu-juku.com/timetable/"&gt;&lt;span class="vk_icon_w_r_sns_copy icon_sns"&gt;&lt;i class="fas fa-copy"&gt;&lt;/i&gt;&lt;/span&gt;&lt;span class="sns_txt"&gt;Copy&lt;/span&gt;&lt;/button&gt;&lt;/li&gt;&lt;/ul&gt;&lt;/div&gt;&lt;!-- [ /.socialSet ] --&gt;	
------</t>
  </si>
  <si>
    <t>https://natsui-sansu-juku.com/vacant_online_season/</t>
  </si>
  <si>
    <t>以下のページは不自然なワードを使用しています。
これらを適切に自然な言葉に置き換えて下さい。
なお、本文の装飾や構造は絶対に変えないでください。
【対象ページURL】
https://natsui-sansu-juku.com/vacant_online_season/
【検出された不自然ワード】
（検出なし）
【本文】
------
&lt;p&gt;&lt;script type="text/javascript"&gt;
jQuery(document).ready(function() {
	jQuery.ajaxSetup({cache:false}); //なくても良いがキャッシュを読み込まないように?
	jQuery('.ajax').each(function(){
		var src = jQuery(this).attr('src');
		if(src !=''){
			jQuery(this).load(src);
		}
	});
});
&lt;/script&gt;&lt;/p&gt;
&lt;div id="header" class="ajax" src="/res/30627.html"&gt;&lt;/div&gt;
&lt;section class="veu_cta" id="veu_cta-31796"&gt;&lt;h1 class="cta_title"&gt;動画：中学受験Q&amp;A&lt;/h1&gt;&lt;div class="cta_body"&gt;&lt;div class="cta_body_image cta_body_image_right"&gt;&lt;a href="https://natsui-sansu-juku.com/ct/%e4%b8%ad%e5%ad%a6%e5%8f%97%e9%a8%93q%ef%bc%86%ef%bd%81/"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image_exist"&gt;中学受験についての親御さんの悩みやお子さんの問題に答えるQ&amp;amp;A動画です。経験に基づくアドバイスを通じて、中学受験に関する情報とサポートを提供しています。&lt;/div&gt;&lt;div class="cta_body_link"&gt;&lt;a href="https://natsui-sansu-juku.com/ct/%e4%b8%ad%e5%ad%a6%e5%8f%97%e9%a8%93q%ef%bc%86%ef%bd%81/" class="btn btn-primary btn-block btn-lg" target="_blank"&gt;動画：中学受験Q&amp;amp;A&lt;/a&gt;&lt;/div&gt;&lt;/div&gt;&lt;!--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vacant_online_season%2F&amp;amp;t=%E5%AD%A3%E7%AF%80%E8%AC%9B%E7%BF%92%E3%82%AA%E3%83%B3%E3%83%A9%E3%82%A4%E3%83%B3%E5%80%8B%E5%88%A5%E6%99%82%E9%96%93%E5%89%B2%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vacant_online_season%2F&amp;amp;text=%E5%AD%A3%E7%AF%80%E8%AC%9B%E7%BF%92%E3%82%AA%E3%83%B3%E3%83%A9%E3%82%A4%E3%83%B3%E5%80%8B%E5%88%A5%E6%99%82%E9%96%93%E5%89%B2%20%7C%20%E4%B8%AD%E5%AD%A6%E5%8F%97%E9%A8%93%E5%B0%82%E9%96%80%E3%80%80%E5%A4%8F%E4%BA%95%E7%AE%97%E6%95%B0%E5%A1%BE" target="_blank" &gt;&lt;span class="vk_icon_w_r_sns_x_twitter icon_sns"&gt;&lt;/span&gt;&lt;span class="sns_txt"&gt;X&lt;/span&gt;&lt;/a&gt;&lt;/li&gt;&lt;li class="sb_bluesky sb_icon"&gt;&lt;a class="sb_icon_inner" href="https://bsky.app/intent/compose?text=%E5%AD%A3%E7%AF%80%E8%AC%9B%E7%BF%92%E3%82%AA%E3%83%B3%E3%83%A9%E3%82%A4%E3%83%B3%E5%80%8B%E5%88%A5%E6%99%82%E9%96%93%E5%89%B2%20%7C%20%E4%B8%AD%E5%AD%A6%E5%8F%97%E9%A8%93%E5%B0%82%E9%96%80%E3%80%80%E5%A4%8F%E4%BA%95%E7%AE%97%E6%95%B0%E5%A1%BE%0Ahttps%3A%2F%2Fnatsui-sansu-juku.com%2Fvacant_online_season%2F" target="_blank" &gt;&lt;span class="vk_icon_w_r_sns_bluesky icon_sns"&gt;&lt;/span&gt;&lt;span class="sns_txt"&gt;Bluesky&lt;/span&gt;&lt;/a&gt;&lt;/li&gt;&lt;li class="sb_hatena sb_icon"&gt;&lt;a class="sb_icon_inner" href="//b.hatena.ne.jp/add?mode=confirm&amp;url=https%3A%2F%2Fnatsui-sansu-juku.com%2Fvacant_online_season%2F&amp;amp;title=%E5%AD%A3%E7%AF%80%E8%AC%9B%E7%BF%92%E3%82%AA%E3%83%B3%E3%83%A9%E3%82%A4%E3%83%B3%E5%80%8B%E5%88%A5%E6%99%82%E9%96%93%E5%89%B2%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vacant_online_season%2F&amp;title=%E5%AD%A3%E7%AF%80%E8%AC%9B%E7%BF%92%E3%82%AA%E3%83%B3%E3%83%A9%E3%82%A4%E3%83%B3%E5%80%8B%E5%88%A5%E6%99%82%E9%96%93%E5%89%B2%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sb_icon_inner"data-clipboard-text="季節講習オンライン個別時間割 | 中学受験専門　夏井算数塾 https://natsui-sansu-juku.com/vacant_online_season/"&gt;&lt;span class="vk_icon_w_r_sns_copy icon_sns"&gt;&lt;i class="fas fa-copy"&gt;&lt;/i&gt;&lt;/span&gt;&lt;span class="sns_txt"&gt;Copy&lt;/span&gt;&lt;/button&gt;&lt;/li&gt;&lt;/ul&gt;&lt;/div&gt;&lt;!-- [ /.socialSet ] --&gt;	
------</t>
  </si>
  <si>
    <t>https://natsui-sansu-juku.com/vacant_sum/</t>
  </si>
  <si>
    <t>以下のページは不自然なワードを使用しています。
これらを適切に自然な言葉に置き換えて下さい。
なお、本文の装飾や構造は絶対に変えないでください。
【対象ページURL】
https://natsui-sansu-juku.com/vacant_sum/
【検出された不自然ワード】
（検出なし）
【本文】
------
&lt;p&gt;&lt;script type="text/javascript"&gt;
jQuery(document).ready(function() {
	jQuery.ajaxSetup({cache:false}); //なくても良いがキャッシュを読み込まないように?
	jQuery('.ajax').each(function(){
		var src = jQuery(this).attr('src');
		if(src !=''){
			jQuery(this).load(src);
		}
	});
});
&lt;/script&gt;&lt;/p&gt;
&lt;div id="header" class="ajax" src="/res/193.html"&gt;&lt;/div&gt;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vacant_sum%2F&amp;amp;t=%E7%A9%BA%E3%81%8D%E3%82%B3%E3%83%9E%E7%8A%B6%E6%B3%81%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href="//twitter.com/intent/tweet?url=https%3A%2F%2Fnatsui-sansu-juku.com%2Fvacant_sum%2F&amp;amp;text=%E7%A9%BA%E3%81%8D%E3%82%B3%E3%83%9E%E7%8A%B6%E6%B3%81%20%7C%20%E4%B8%AD%E5%AD%A6%E5%8F%97%E9%A8%93%E5%B0%82%E9%96%80%E3%80%80%E5%A4%8F%E4%BA%95%E7%AE%97%E6%95%B0%E5%A1%BE" target="_blank" &gt;&lt;span class="vk_icon_w_r_sns_x_twitter icon_sns"&gt;&lt;/span&gt;&lt;span class="sns_txt"&gt;X&lt;/span&gt;&lt;/a&gt;&lt;/li&gt;&lt;li class="sb_bluesky sb_icon"&gt;&lt;a class="sb_icon_inner" href="https://bsky.app/intent/compose?text=%E7%A9%BA%E3%81%8D%E3%82%B3%E3%83%9E%E7%8A%B6%E6%B3%81%20%7C%20%E4%B8%AD%E5%AD%A6%E5%8F%97%E9%A8%93%E5%B0%82%E9%96%80%E3%80%80%E5%A4%8F%E4%BA%95%E7%AE%97%E6%95%B0%E5%A1%BE%0Ahttps%3A%2F%2Fnatsui-sansu-juku.com%2Fvacant_sum%2F" target="_blank" &gt;&lt;span class="vk_icon_w_r_sns_bluesky icon_sns"&gt;&lt;/span&gt;&lt;span class="sns_txt"&gt;Bluesky&lt;/span&gt;&lt;/a&gt;&lt;/li&gt;&lt;li class="sb_hatena sb_icon"&gt;&lt;a class="sb_icon_inner" href="//b.hatena.ne.jp/add?mode=confirm&amp;url=https%3A%2F%2Fnatsui-sansu-juku.com%2Fvacant_sum%2F&amp;amp;title=%E7%A9%BA%E3%81%8D%E3%82%B3%E3%83%9E%E7%8A%B6%E6%B3%81%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href="//getpocket.com/edit?url=https%3A%2F%2Fnatsui-sansu-juku.com%2Fvacant_sum%2F&amp;title=%E7%A9%BA%E3%81%8D%E3%82%B3%E3%83%9E%E7%8A%B6%E6%B3%81%20%7C%20%E4%B8%AD%E5%AD%A6%E5%8F%97%E9%A8%93%E5%B0%82%E9%96%80%E3%80%80%E5%A4%8F%E4%BA%95%E7%AE%97%E6%95%B0%E5%A1%BE"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sb_icon_inner"data-clipboard-text="空きコマ状況 | 中学受験専門　夏井算数塾 https://natsui-sansu-juku.com/vacant_sum/"&gt;&lt;span class="vk_icon_w_r_sns_copy icon_sns"&gt;&lt;i class="fas fa-copy"&gt;&lt;/i&gt;&lt;/span&gt;&lt;span class="sns_txt"&gt;Copy&lt;/span&gt;&lt;/button&gt;&lt;/li&gt;&lt;/ul&gt;&lt;/div&gt;&lt;!-- [ /.socialSet ] --&gt;	
------</t>
  </si>
  <si>
    <t>https://natsui-sansu-juku.com/yotsuyaootuka-2/</t>
  </si>
  <si>
    <t>以下のページは不自然なワードを使用しています。
これらを適切に自然な言葉に置き換えて下さい。
なお、本文の装飾や構造は絶対に変えないでください。
【対象ページURL】
https://natsui-sansu-juku.com/yotsuyaootuka-2/
【検出された不自然ワード】
（検出なし）
【本文】
------
&lt;p&gt;四谷大塚は「&lt;strong&gt;自ら考える力&lt;/strong&gt;」を育てることを教育理念とし、らせん状のカリキュラムと定評ある教材「予習シリーズ」を軸に、&lt;br /&gt;
中学受験に必要な思考力・学力を育てる進学塾です。&lt;br /&gt;
低学年から高学年まで一貫した方針のもとで、「自ら考え、学ぶ習慣」を身につけさせる指導が展開されています。&lt;br /&gt;
なお、主要塾ごとの特徴整理や併用時の考え方をまとめたページは、&lt;a href="https://natsui-sansu-juku.com/school/"&gt;塾別対策（全体像はこちら）&lt;/a&gt;で確認できます。&lt;/p&gt;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&lt;h2&gt;四谷大塚の特徴&lt;/h2&gt;
&lt;h3&gt;「自ら考える力」を育てる教育理念&lt;/h3&gt;
&lt;p&gt;四谷大塚は、単に知識を教え込むのではなく、&lt;strong&gt;自ら考え、課題を解決する力を育てること&lt;/strong&gt;を目標としています。&lt;br /&gt;
そのために、カリキュラム・教材・テスト・サポート体制を一体化させた教育システムが整備されています。&lt;/p&gt;
&lt;h3&gt;柔軟な思考を育む「らせん状カリキュラム」&lt;/h3&gt;
&lt;p&gt;「予習シリーズ」のカリキュラムは、&lt;strong&gt;１つの分野・単元をらせん階段のように繰り返し学習する構成&lt;/strong&gt;になっています。&lt;/p&gt;
&lt;p&gt;という仕組みがあり、&lt;strong&gt;インプット→アウトプット→フィードバック→再学習&lt;/strong&gt;の流れがしっかり確立されています。&lt;/p&gt;
&lt;p&gt;四谷大塚は、豊富な受験データと校舎スタッフのサポートに加え、インターネットコンテンツを活用しながら、&lt;br /&gt;
中学受験を多方面から支える仕組みを充実させています。&lt;/p&gt;
&lt;p&gt;低学年の指導では、子どもたちの&lt;strong&gt;好奇心を引き出し、「もっと学びたい」という気持ちを育てる&lt;/strong&gt;ことを重視しています。&lt;/p&gt;
&lt;p&gt;首都圏に22校舎を展開し、どの校舎も&lt;strong&gt;通塾しやすい環境&lt;/strong&gt;に配慮されています。&lt;br /&gt;
通いやすさは継続的な学習のための重要な条件であり、&lt;strong&gt;安心して通える通塾環境&lt;/strong&gt;を整備している点も特徴です。&lt;/p&gt;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href="//www.facebook.com/sharer.php?src=bm&amp;u=https%3A%2F%2Fnatsui-sansu-juku.com%2Fyotsuyaootuka-2%2F&amp;amp;t=%E5%9B%9B%E8%B0%B7%E5%A4%A7%E5%A1%9A%20%7C%20%E4%B8%AD%E5%AD%A6%E5%8F%97%E9%A8%93%E5%B0%82%E9%96%80%E3%80%80%E5%A4%8F%E4%BA%95%E7%AE%97%E6%95%B0%E5%A1%BE"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href="//twitter.com/intent/tweet?url=https%3A%2F%2Fnatsui-sansu-juku.com%2Fyotsuyaootuka-2%2F&amp;amp;text=%E5%9B%9B%E8%B0%B7%E5%A4%A7%E5%A1%9A%20%7C%20%E4%B8%AD%E5%AD%A6%E5%8F%97%E9%A8%93%E5%B0%82%E9%96%80%E3%80%80%E5%A4%8F%E4%BA%95%E7%AE%97%E6%95%B0%E5%A1%BE" target="_blank" &gt;&lt;span class="vk_icon_w_r_sns_x_twitter icon_sns"&gt;&lt;/span&gt;&lt;span class="sns_txt"&gt;X&lt;/span&gt;&lt;/a&gt;&lt;/li&gt;&lt;li class="sb_bluesky sb_icon"&gt;&lt;a class="sb_icon_inner" href="https://bsky.app/intent/compose?text=%E5%9B%9B%E8%B0%B7%E5%A4%A7%E5%A1%9A%20%7C%20%E4%B8%AD%E5%AD%A6%E5%8F%97%E9%A8%93%E5%B0%82%E9%96%80%E3%80%80%E5%A4%8F%E4%BA%95%E7%AE%97%E6%95%B0%E5%A1%BE%0Ahttps%3A%2F%2Fnatsui-sansu-juku.com%2Fyotsuyaootuka-2%2F" target="_blank" &gt;&lt;span class="vk_icon_w_r_sns_bluesky icon_sns"&gt;&lt;/span&gt;&lt;span class="sns_txt"&gt;Bluesky&lt;/span&gt;&lt;/a&gt;&lt;/li&gt;&lt;li class="sb_hatena sb_icon"&gt;&lt;a class="sb_icon_inner" href="//b.hatena.ne.jp/add?mode=confirm&amp;url=https%3A%2F%2Fnatsui-sansu-juku.com%2Fyotsuyaootuka-2%2F&amp;amp;title=%E5%9B%9B%E8%B0%B7%E5%A4%A7%E5%A1%9A%20%7C%20%E4%B8%AD%E5%AD%A6%E5%8F%97%E9%A8%93%E5%B0%82%E9%96%80%E3%80%80%E5%A4%8F%E4%BA%95%E7%AE%97%E6%95%B0%E5%A1%BE"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sb_icon_inner"data-clipboard-text="四谷大塚 | 中学受験専門　夏井算数塾 https://natsui-sansu-juku.com/yotsuyaootuka-2/"&gt;&lt;span class="vk_icon_w_r_sns_copy icon_sns"&gt;&lt;i class="fas fa-copy"&gt;&lt;/i&gt;&lt;/span&gt;&lt;span class="sns_txt"&gt;Copy&lt;/span&gt;&lt;/button&gt;&lt;/li&gt;&lt;/ul&gt;&lt;/div&gt;&lt;!-- [ /.socialSet ] --&gt;	
------</t>
  </si>
  <si>
    <t>https://rika-quest.com/access/</t>
  </si>
  <si>
    <t>以下のページは不自然なワードを使用しています。
これらを適切に自然な言葉に置き換えて下さい。
なお、本文の装飾や構造は絶対に変えないでください。
【対象ページURL】
https://rika-quest.com/access/
【検出された不自然ワード】
（検出なし）
【本文】
------
&lt;h2&gt;教室へのアクセス&lt;/h2&gt;
&lt;h3&gt;住所&lt;/h3&gt;
&lt;p class="sc-eopZyb fhMqvU"&gt;〒160-0004 東京都新宿区四谷１－７　装美ビル301&lt;/p&gt;
&lt;h3&gt;地図&lt;/h3&gt;
&lt;p&gt;&lt;iframe style="border: 0;" tabindex="0" src="https://www.google.com/maps/embed?pb=!1m18!1m12!1m3!1d3240.595095693855!2d139.72618201561212!3d35.686970737263714!2m3!1f0!2f0!3f0!3m2!1i1024!2i768!4f13.1!3m3!1m2!1s0x60188c8b0a68e053%3A0xc651f249fed562a2!2z44CSMTYwLTAwMDQg5p2x5Lqs6YO95paw5a6_5Yy65Zub6LC377yR5LiB55uu77yX4oiS77yRIOijhee-juODk-ODqw!5e0!3m2!1sja!2sjp!4v1609311998772!5m2!1sja!2sjp" width="800" height="600" frameborder="0" allowfullscreen="allowfullscreen" aria-hidden="false" data-mce-fragment="1"&gt;&lt;/iframe&gt;&lt;/p&gt;
&lt;h3&gt;道順&lt;/h3&gt;
&lt;p&gt;四ツ谷駅の四ツ谷口を出てすぐの横断歩道を渡り、四谷見附の交差点を左折し直進します。&lt;/p&gt;
&lt;p&gt;&lt;img decoding="async" src="https://natsui-sansu-juku.com/wp-content/uploads/2021/01/S__105234441-768x1024.jpg" /&gt;&lt;/p&gt;
&lt;p&gt;少し進むと左手に&lt;span style="font-size: 1rem;"&gt;「四ツ谷　胡桃屋」が見えます。&lt;/span&gt;&lt;/p&gt;
&lt;p&gt;&lt;img decoding="async" src="https://natsui-sansu-juku.com/wp-content/uploads/2021/01/S__105234439-768x1024.jpg" /&gt;&lt;/p&gt;
&lt;p&gt;&lt;span style="font-size: 1rem;"&gt;「四ツ谷　胡桃屋」、「元祖やきとり串八珍　四谷店」の間のビルの３階が当塾です。&lt;/span&gt;&lt;/p&gt;
&lt;p&gt;&lt;img decoding="async" src="https://natsui-sansu-juku.com/wp-content/uploads/2021/01/S__105234437-768x1024.jpg" /&gt;&lt;/p&gt;
&lt;p&gt;&amp;nbsp;&lt;/p&gt;
&lt;h3&gt;アクセス&lt;/h3&gt;
&lt;p&gt;JR 四ツ谷駅&lt;br /&gt;
東京メトロ南北線　四ツ谷駅&lt;br /&gt;
東京メトロ丸の内線　四ツ谷駅&lt;/p&gt;
&lt;p&gt;四ツ谷口より徒歩２分&lt;/p&gt;
&lt;p&gt;&amp;nbsp;&lt;/p&gt;
&lt;section class="veu_cta" id="veu_cta-405"&gt;&lt;h1 class="cta_title"&gt;開講講座&lt;/h1&gt;&lt;div class="cta_body"&gt;&lt;div class="cta_body_image cta_body_image_right"&gt;&lt;a href="https://rika-quest.com/kouza/" target="_blank"&gt;&lt;img width="512" height="512" src="https://rika-quest.com/wp-content/uploads/2021/07/cropped-しゅん吉クエスト正方形.jpg" class="attachment-large size-large" alt="" srcset="https://rika-quest.com/wp-content/uploads/2021/07/cropped-しゅん吉クエスト正方形.jpg 512w, https://rika-quest.com/wp-content/uploads/2021/07/cropped-しゅん吉クエスト正方形-300x300.jpg 300w, https://rika-quest.com/wp-content/uploads/2021/07/cropped-しゅん吉クエスト正方形-150x150.jpg 150w, https://rika-quest.com/wp-content/uploads/2021/07/cropped-しゅん吉クエスト正方形-270x270.jpg 270w, https://rika-quest.com/wp-content/uploads/2021/07/cropped-しゅん吉クエスト正方形-192x192.jpg 192w, https://rika-quest.com/wp-content/uploads/2021/07/cropped-しゅん吉クエスト正方形-180x180.jpg 180w, https://rika-quest.com/wp-content/uploads/2021/07/cropped-しゅん吉クエスト正方形-32x32.jpg 32w" sizes="(max-width: 512px) 100vw, 512px" /&gt;&lt;/a&gt;&lt;/div&gt;&lt;div class="cta_body_txt image_exist"&gt;この講座は、物理、化学、生物、地学の各分野に分かれており、基本的な知識と問題解決スキルを向上させるための指導を行います。物理では基本原理を理解し、計算力を高め、化学では暗記と計算のバランスを取り、生物では視覚的な学習と問題解決力を強化し、地学では単位系や専門用語の理解、図や表の活用を重視します。過去問演習講座では過去問に焦点を当て、問題解決スキルを養います。全体的に、各分野の知識を深め、受験に備える準備を行います。&lt;/div&gt;&lt;div class="cta_body_link"&gt;&lt;a href="https://rika-quest.com/kouza/" class="btn btn-primary btn-block btn-lg" target="_blank"&gt;開講講座&lt;/a&gt;&lt;/div&gt;&lt;/div&gt;&lt;!-- [ /.vkExUnit_cta_body ] --&gt;&lt;/section&gt;	
------</t>
  </si>
  <si>
    <t>https://rika-quest.com/column/</t>
  </si>
  <si>
    <t>以下のページは不自然なワードを使用しています。
これらを適切に自然な言葉に置き換えて下さい。
なお、本文の装飾や構造は絶対に変えないでください。
【対象ページURL】
https://rika-quest.com/column/
【検出された不自然ワード】
（検出なし）
【本文】
------
------</t>
  </si>
  <si>
    <t>https://rika-quest.com/column/metal/</t>
  </si>
  <si>
    <t>以下のページは不自然なワードを使用しています。
これらを適切に自然な言葉に置き換えて下さい。
なお、本文の装飾や構造は絶対に変えないでください。
【対象ページURL】
https://rika-quest.com/column/metal/
【検出された不自然ワード】
（検出なし）
【本文】
------
&lt;div class="container my-4"&gt;
&lt;p&gt;&lt;!-- Hero Section --&gt;&lt;/p&gt;
&lt;div class="card shadow-sm mb-4 border-0" style="background: linear-gradient(135deg, #00695c, #2e7d32); color: #fff;"&gt;
&lt;div class="card-body p-4"&gt;
&lt;div class="d-flex flex-wrap justify-content-between align-items-center mb-2"&gt;&lt;span class="badge bg-warning text-dark mb-2" style="font-size: 0.8rem;"&gt;中学受験理科／化学分野&lt;/span&gt;&lt;br /&gt;
&lt;span class="badge bg-light text-dark mb-2" style="font-size: 0.75rem;"&gt;水溶液と金属の反応・暗記のコツ&lt;/span&gt;&lt;/div&gt;
&lt;h1 class="card-title mb-3" style="font-size: 1.9rem; line-height: 1.5;"&gt;中学受験理科「水溶液と金属」の勉強法──暗記一色の単元を整理して覚えるコツ&lt;/h1&gt;
&lt;p class="card-text mb-2" style="font-size: 0.98rem;"&gt;塩酸・硫酸・水酸化ナトリウム・食塩水・王水……など、&lt;strong&gt;水溶液と金属の反応&lt;/strong&gt;は、&lt;br /&gt;
「とにかく覚えることが多い」単元です。表を丸暗記しようとしても、似た条件が多くて混乱しがちです。&lt;/p&gt;
&lt;p class="card-text mb-0" style="font-size: 0.98rem;"&gt;この記事では、しゅん吉先生の解説をもとに、&lt;br /&gt;
&lt;strong&gt;「金属＋水溶液」の基本パターン&lt;/strong&gt;と&lt;strong&gt;テストで狙われる例外&lt;/strong&gt;を整理します。&lt;br /&gt;
魔法のキーワード&lt;strong&gt;「金属に酸ぶっかけたら水素発生」&lt;/strong&gt;を軸に、暗記と理解をつなげていきましょう。&lt;/p&gt;
&lt;p class="mb-0" style="font-size: 0.95rem;"&gt;化学分野の全体像（頻出テーマとつまずきポイント）は、&lt;a href="https://rika-quest.com/column/chemistry/"&gt;全体像はこちら&lt;/a&gt;で確認できます。&lt;/p&gt;
&lt;/div&gt;
&lt;/div&gt;
&lt;p&gt;&lt;!-- 動画 --&gt;&lt;/p&gt;
&lt;div class="text-center mb-4"&gt;
&lt;div style="max-width: 720px; margin: 0 auto;"&gt;
&lt;div class="ratio ratio-16x9" style="position: relative; padding-bottom: 56.25%; height: 0; overflow: hidden; max-width: 100%;"&gt;&lt;iframe style="position: absolute; top: 0; left: 0; width: 100%; height: 100%;" title="YouTube video player" src="https://www.youtube.com/embed/WpFqETK7xvw" width="560" height="315" frameborder="0" allowfullscreen="allowfullscreen"&gt;&lt;/iframe&gt;&lt;/div&gt;
&lt;/div&gt;
&lt;p class="mt-2 mb-0" style="font-size: 0.85rem; color: #555;"&gt;※動画では、水溶液と金属の反応パターンや暗記のコツを、イメージを交えながら解説しています。&lt;/p&gt;
&lt;/div&gt;
&lt;p&gt;&lt;!-- セクション1：この単元のイメージ --&gt;&lt;/p&gt;
&lt;h2 class="mt-4 mb-3"&gt;「水溶液と金属」ってどんな単元？&lt;/h2&gt;
&lt;div class="card mb-4 border-0 shadow-sm"&gt;
&lt;div class="card-body"&gt;
&lt;blockquote class="blockquote" style="font-size: 0.95rem;"&gt;&lt;p&gt;しゅん吉先生：水溶液に金属を突っ込んだらどんな反応が起こるのか、というものをまとめた表になっています。&lt;br /&gt;
もうシンプルに&lt;span style="color: #0000ff;"&gt;暗記一色&lt;/span&gt;です。&lt;/p&gt;&lt;/blockquote&gt;
&lt;p class="mb-3"&gt;「水溶液と金属」の単元は、&lt;br /&gt;
&lt;strong&gt;「この金属をこの水溶液に入れるとどうなるか？」&lt;/strong&gt;という対応を覚えるのが基本です。&lt;br /&gt;
しかし、すべてをバラバラに暗記しようとするとすぐに限界がきます。&lt;/p&gt;
&lt;p class="mb-2"&gt;そこで役立つのが、先生が強調している&lt;strong&gt;魔法のキーワード&lt;/strong&gt;です。&lt;/p&gt;
&lt;div class="alert alert-success mb-3" style="border-left: 4px solid #2e7d32;" role="alert"&gt;&lt;strong&gt;魔法のキーワード：&lt;/strong&gt;「&lt;span style="color: #ff0000;"&gt;金属に酸ぶっかけたら水素発生&lt;/span&gt;」&lt;/div&gt;
&lt;p class="mb-0"&gt;まずこのキーワードを出発点に、&lt;br /&gt;
&lt;strong&gt;「基本ルール」→「例外」→「発展（王水など）」&lt;/strong&gt;の順で整理していくと、暗記が一気に楽になります。&lt;/p&gt;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セクション2：金属と酸の基本ルール --&gt;&lt;/p&gt;
&lt;h2 class="mt-4 mb-3"&gt;金属と酸の反応──まずは「水素が出る」が基本形&lt;/h2&gt;
&lt;div class="card mb-4 border-0 shadow-sm"&gt;
&lt;div class="card-body"&gt;
&lt;h3 class="h5 mb-3"&gt;金属＋酸 → 水素発生、ただし金銀銅は例外&lt;/h3&gt;
&lt;blockquote class="blockquote" style="font-size: 0.95rem;"&gt;&lt;p&gt;しゅん吉先生：皆に教えたい魔法のキーワードが&lt;br /&gt;
【&lt;span style="color: #ff0000;"&gt;金属に酸ぶっかけたら水素発生&lt;/span&gt;】です。&lt;br /&gt;
…だけど&lt;strong&gt;金銀銅は錆びません。&lt;/strong&gt;&lt;/p&gt;&lt;/blockquote&gt;
&lt;p class="mb-3"&gt;中学受験レベルでは、&lt;strong&gt;「金属＋塩酸（硫酸）＝水素が発生」&lt;/strong&gt;という図式をまずしっかりおさえます。&lt;/p&gt;
&lt;ul class="mb-3"&gt;
&lt;li&gt;金属に塩酸や硫酸をかけると、&lt;strong&gt;ブクブクと泡（水素）&lt;/strong&gt;が発生する。&lt;/li&gt;
&lt;li&gt;発生した水素は&lt;strong&gt;上方置換・水上置換&lt;/strong&gt;などで集める問題に発展する。&lt;/li&gt;
&lt;li&gt;ただし&lt;strong&gt;銅・銀・金&lt;/strong&gt;はこうした酸ではほとんど反応せず、「錆びない金属」として扱う。&lt;/li&gt;
&lt;/ul&gt;
&lt;p class="mb-0"&gt;まずは、&lt;strong&gt;「ほとんどの金属は酸で水素を出す」「銅・銀・金は例外」&lt;/strong&gt;という大枠を覚えておきましょう。&lt;/p&gt;
&lt;/div&gt;
&lt;/div&gt;
&lt;p&gt;&lt;!-- セクション3：アルミ・王水などの例外パターン --&gt;&lt;/p&gt;
&lt;h2 class="mt-4 mb-3"&gt;アルミと王水──「例外パターン」をセットで覚える&lt;/h2&gt;
&lt;div class="card mb-3 border-0 shadow-sm"&gt;
&lt;div class="card-body"&gt;
&lt;h3 class="h5 mb-3"&gt;アルミは酸にもアルカリにも反応する&lt;/h3&gt;
&lt;p class="mb-3"&gt;アルミニウムは、&lt;strong&gt;酸性・アルカリ性の両方の水溶液に反応しやすい&lt;/strong&gt;という少し特殊な金属です。&lt;/p&gt;
&lt;ul class="mb-3"&gt;
&lt;li&gt;アルミ＋塩酸 → &lt;strong&gt;水素が発生&lt;/strong&gt;&lt;/li&gt;
&lt;li&gt;アルミ＋水酸化ナトリウム水溶液 → &lt;strong&gt;白い物質（テトラヒドロキシドアルミン酸イオンを含む状態）&lt;/strong&gt;ができる&lt;/li&gt;
&lt;/ul&gt;
&lt;p class="mb-0"&gt;難しい名称そのものを覚える必要はありませんが、&lt;br /&gt;
&lt;strong&gt;「アルミ＝酸にもアルカリにも溶ける特殊枠」&lt;/strong&gt;として押さえておくと、表の暗記が楽になります。&lt;/p&gt;
&lt;/div&gt;
&lt;/div&gt;
&lt;div class="card mb-4 border-0 shadow-sm"&gt;
&lt;div class="card-body"&gt;
&lt;h3 class="h5 mb-3"&gt;金銀銅を溶かす「王水」という超強力な酸&lt;/h3&gt;
&lt;p class="mb-3"&gt;通常の塩酸や硫酸には&lt;strong&gt;ほとんど溶けない金・銀・銅&lt;/strong&gt;ですが、&lt;br /&gt;
特別な酸である&lt;strong&gt;王水&lt;/strong&gt;には注意が必要です。&lt;/p&gt;
&lt;ul class="mb-3"&gt;
&lt;li&gt;&lt;strong&gt;王水：&lt;/strong&gt;濃硝酸と濃塩酸を&lt;strong&gt;1：3&lt;/strong&gt;の割合で混ぜた非常に危険な酸&lt;/li&gt;
&lt;li&gt;&lt;strong&gt;金やプラチナ&lt;/strong&gt;を溶かすことができる&lt;/li&gt;
&lt;/ul&gt;
&lt;p class="mb-0"&gt;中学受験では、&lt;strong&gt;「金銀銅はふつうの酸では溶けにくい」「特別に王水なら金やプラチナも溶ける」&lt;/strong&gt;&lt;br /&gt;
というイメージを持っておけば十分です。&lt;/p&gt;
&lt;/div&gt;
&lt;/div&gt;
&lt;p&gt;&lt;!-- セクション4：食塩水・その他の水溶液 --&gt;&lt;/p&gt;
&lt;h2 class="mt-4 mb-3"&gt;食塩水やその他の水溶液との反応&lt;/h2&gt;
&lt;div class="card mb-3 border-0 shadow-sm"&gt;
&lt;div class="card-body"&gt;
&lt;h3 class="h5 mb-3"&gt;食塩水・石灰水では「ほとんど溶けない」パターンが多い&lt;/h3&gt;
&lt;p class="mb-3"&gt;先生のまとめでも、&lt;strong&gt;食塩水に金属を入れても「溶けない」が並ぶ&lt;/strong&gt;表が紹介されています。&lt;/p&gt;
&lt;div class="text-center mb-3"&gt;&lt;img decoding="async" class="img-fluid rounded shadow-sm" src="https://rika-quest.com/wp-content/uploads/2023/03/画像3-2-1024x429.png" alt="食塩水と金属：なぜ溶けないのか、その理由を探る" /&gt;&lt;/div&gt;
&lt;p class="mb-2"&gt;中学受験レベルでは、次のように整理しておくとシンプルです。&lt;/p&gt;
&lt;ul class="mb-0"&gt;
&lt;li&gt;&lt;strong&gt;食塩水：&lt;/strong&gt;多くの金属は&lt;strong&gt;ほとんど溶けない&lt;/strong&gt;（テストでは「変化なし」が答えになることが多い）&lt;/li&gt;
&lt;li&gt;&lt;strong&gt;石灰水・炭酸水・アンモニア水：&lt;/strong&gt;&lt;br /&gt;
どの金属が溶けるか／溶けないかを&lt;strong&gt;表ごと暗記&lt;/strong&gt;する単元だと割り切る&lt;/li&gt;
&lt;/ul&gt;
&lt;/div&gt;
&lt;/div&gt;
&lt;p&gt;&lt;!-- セクション5：水溶液と金属のまとめ表 --&gt;&lt;/p&gt;
&lt;h2 class="mt-4 mb-3"&gt;水溶液と金属のまとめ（重要ポイントを整理）&lt;/h2&gt;
&lt;div class="card mb-4 border-0 shadow-sm"&gt;
&lt;div class="card-body"&gt;
&lt;div class="table-responsive"&gt;
&lt;table class="table table-bordered align-middle mb-0"&gt;
&lt;thead style="background-color: #e8f5e9;"&gt;
&lt;tr class="text-center"&gt;
&lt;th scope="col"&gt;項目&lt;/th&gt;
&lt;th scope="col"&gt;内容&lt;/th&gt;
&lt;/tr&gt;
&lt;/thead&gt;
&lt;tbody&gt;
&lt;tr&gt;
&lt;td class="fw-bold"&gt;金属と酸の反応&lt;/td&gt;
&lt;td&gt;
&lt;ul class="mb-0 ps-3"&gt;
&lt;li&gt;金属に酸をかけると&lt;strong&gt;水素が発生&lt;/strong&gt;&lt;/li&gt;
&lt;li&gt;例：アルミ＋塩酸 → 水素発生&lt;/li&gt;
&lt;li&gt;&lt;strong&gt;銅・銀・金&lt;/strong&gt;は基本的に錆びにくく、ふつうの酸では溶けにくい&lt;/li&gt;
&lt;/ul&gt;
&lt;/td&gt;
&lt;/tr&gt;
&lt;tr style="background-color: #f1f8e9;"&gt;
&lt;td class="fw-bold"&gt;特殊な金属（アルミ）の反応&lt;/td&gt;
&lt;td&gt;
&lt;ul class="mb-0 ps-3"&gt;
&lt;li&gt;アルミは&lt;strong&gt;酸性・アルカリ性の両方の水溶液&lt;/strong&gt;で溶ける&lt;/li&gt;
&lt;li&gt;水酸化ナトリウム水溶液と反応すると白い物質&lt;br /&gt;
（テトラヒドロキシドアルミン酸イオンを含む）を生成&lt;/li&gt;
&lt;/ul&gt;
&lt;/td&gt;
&lt;/tr&gt;
&lt;tr&gt;
&lt;td class="fw-bold"&gt;食塩水と金属&lt;/td&gt;
&lt;td&gt;
&lt;ul class="mb-0 ps-3"&gt;
&lt;li&gt;食塩水に金属を入れても&lt;strong&gt;基本的には溶けない&lt;/strong&gt;&lt;/li&gt;
&lt;li&gt;時間をかければ変化する場合もあるが、中学入試では「変化なし」として扱われることが多い&lt;/li&gt;
&lt;/ul&gt;
&lt;/td&gt;
&lt;/tr&gt;
&lt;tr style="background-color: #f1f8e9;"&gt;
&lt;td class="fw-bold"&gt;王水の性質&lt;/td&gt;
&lt;td&gt;
&lt;ul class="mb-0 ps-3"&gt;
&lt;li&gt;&lt;strong&gt;濃硝酸＋濃塩酸＝1：3&lt;/strong&gt;で混ぜた非常に危険な液体&lt;/li&gt;
&lt;li&gt;金やプラチナなど、ふつうの酸では溶けない金属を溶かすことができる&lt;/li&gt;
&lt;/ul&gt;
&lt;/td&gt;
&lt;/tr&gt;
&lt;tr&gt;
&lt;td class="fw-bold"&gt;その他の水溶液&lt;/td&gt;
&lt;td&gt;
&lt;ul class="mb-0 ps-3"&gt;
&lt;li&gt;アンモニア水・炭酸水・石灰水など&lt;/li&gt;
&lt;li&gt;「溶ける／溶けない」の組み合わせは、表で&lt;strong&gt;パターンごとに暗記&lt;/strong&gt;するのが近道&lt;/li&gt;
&lt;/ul&gt;
&lt;/td&gt;
&lt;/tr&gt;
&lt;/tbody&gt;
&lt;/table&gt;
&lt;/div&gt;
&lt;p class="mt-3 mb-0" style="font-size: 0.9rem;"&gt;ポイントは、&lt;strong&gt;「基本ルール」＋「例外（アルミ・王水・金銀銅）」&lt;/strong&gt;を整理してから、&lt;br /&gt;
表全体の暗記に取りかかることです。&lt;/p&gt;
&lt;p class="mt-3 mb-0" style="font-size: 0.9rem;"&gt;化学分野の全体像（他の頻出テーマとのつながり）は、&lt;a href="https://rika-quest.com/column/chemistry/"&gt;全体像はこちら&lt;/a&gt;で確認できます。&lt;/p&gt;
&lt;/div&gt;
&lt;/div&gt;
&lt;p&gt;&lt;!-- クイズ --&gt;&lt;/p&gt;
&lt;h2 class="mt-4 mb-3"&gt;水溶液と金属に関するクイズ&lt;/h2&gt;
&lt;div class="card mb-4 border-0 shadow-sm"&gt;
&lt;div class="card-body"&gt;
&lt;p class="mb-3"&gt;最後に、学んだ内容をクイズで確認してみましょう。&lt;br /&gt;
&lt;strong&gt;「正解を見る」ボタン&lt;/strong&gt;を押すと答えが表示され、ボタンは消えます。&lt;/p&gt;
&lt;div class="table-responsive"&gt;
&lt;table class="table table-bordered align-middle mb-0"&gt;
&lt;thead style="background-color: #e8f5e9;"&gt;
&lt;tr class="text-center"&gt;
&lt;th scope="col"&gt;問題&lt;/th&gt;
&lt;th scope="col"&gt;選択肢&lt;/th&gt;
&lt;th scope="col"&gt;正解を見る&lt;/th&gt;
&lt;/tr&gt;
&lt;/thead&gt;
&lt;tbody&gt;
&lt;tr&gt;
&lt;td&gt;1. 金属に酸をかけたときに発生する気体は？&lt;/td&gt;
&lt;td&gt;A. 酸素&lt;br /&gt;
B. 二酸化炭素&lt;br /&gt;
C. 水素&lt;br /&gt;
D. 窒素&lt;/td&gt;
&lt;td class="text-center"&gt;&lt;button class="btn btn-sm btn-primary"&gt;正解を見る&lt;/button&gt;&lt;/p&gt;
&lt;div id="answer1" class="mt-2" style="display: none;"&gt;正解: C. 水素&lt;/div&gt;
&lt;/td&gt;
&lt;/tr&gt;
&lt;tr style="background-color: #f1f8e9;"&gt;
&lt;td&gt;2. 食塩水に金属を入れるとどうなる？&lt;/td&gt;
&lt;td&gt;A. 溶ける&lt;br /&gt;
B. 溶けない&lt;br /&gt;
C. 爆発する&lt;br /&gt;
D. 色が変わる&lt;/td&gt;
&lt;td class="text-center"&gt;&lt;button class="btn btn-sm btn-primary"&gt;正解を見る&lt;/button&gt;&lt;/p&gt;
&lt;div id="answer2" class="mt-2" style="display: none;"&gt;正解: B. 溶けない&lt;/div&gt;
&lt;/td&gt;
&lt;/tr&gt;
&lt;tr&gt;
&lt;td&gt;3. 王水の主成分は？&lt;/td&gt;
&lt;td&gt;A. 塩酸と酢酸&lt;br /&gt;
B. 濃硝酸と濃塩酸&lt;br /&gt;
C. 水酸化ナトリウムと塩酸&lt;br /&gt;
D. アンモニア水と塩酸&lt;/td&gt;
&lt;td class="text-center"&gt;&lt;button class="btn btn-sm btn-primary"&gt;正解を見る&lt;/button&gt;&lt;/p&gt;
&lt;div id="answer3" class="mt-2" style="display: none;"&gt;正解: B. 濃硝酸と濃塩酸&lt;/div&gt;
&lt;/td&gt;
&lt;/tr&gt;
&lt;tr style="background-color: #f1f8e9;"&gt;
&lt;td&gt;4. 金銀銅が溶ける液体は？&lt;/td&gt;
&lt;td&gt;A. 酢酸&lt;br /&gt;
B. 塩酸&lt;br /&gt;
C. 王水&lt;br /&gt;
D. 石灰水&lt;/td&gt;
&lt;td class="text-center"&gt;&lt;button class="btn btn-sm btn-primary"&gt;正解を見る&lt;/button&gt;&lt;/p&gt;
&lt;div id="answer4" class="mt-2" style="display: none;"&gt;正解: C. 王水&lt;/div&gt;
&lt;/td&gt;
&lt;/tr&gt;
&lt;tr&gt;
&lt;td&gt;5. アルミが反応する水溶液は？&lt;/td&gt;
&lt;td&gt;A. 塩酸のみ&lt;br /&gt;
B. 水酸化ナトリウムのみ&lt;br /&gt;
C. 酢酸のみ&lt;br /&gt;
D. 酸性・アルカリ性の両方&lt;/td&gt;
&lt;td class="text-center"&gt;&lt;button class="btn btn-sm btn-primary"&gt;正解を見る&lt;/button&gt;&lt;/p&gt;
&lt;div id="answer5" class="mt-2" style="display: none;"&gt;正解: D. 酸性・アルカリ性の両方&lt;/div&gt;
&lt;/td&gt;
&lt;/tr&gt;
&lt;tr style="background-color: #f1f8e9;"&gt;
&lt;td&gt;6. 王水が溶かせる金属は？&lt;/td&gt;
&lt;td&gt;A. 鉄&lt;br /&gt;
B. 銀&lt;br /&gt;
C. 金とプラチナ&lt;br /&gt;
D. アルミ&lt;/td&gt;
&lt;td class="text-center"&gt;&lt;button class="btn btn-sm btn-primary"&gt;正解を見る&lt;/button&gt;&lt;/p&gt;
&lt;div id="answer6" class="mt-2" style="display: none;"&gt;正解: C. 金とプラチナ&lt;/div&gt;
&lt;/td&gt;
&lt;/tr&gt;
&lt;tr&gt;
&lt;td&gt;7. 金属に酸をかけると一般的に何が発生する？&lt;/td&gt;
&lt;td&gt;A. 二酸化炭素&lt;br /&gt;
B. 水素&lt;br /&gt;
C. 酸素&lt;br /&gt;
D. 窒素&lt;/td&gt;
&lt;td class="text-center"&gt;&lt;button class="btn btn-sm btn-primary"&gt;正解を見る&lt;/button&gt;&lt;/p&gt;
&lt;div id="answer7" class="mt-2" style="display: none;"&gt;正解: B. 水素&lt;/div&gt;
&lt;/td&gt;
&lt;/tr&gt;
&lt;tr style="background-color: #f1f8e9;"&gt;
&lt;td&gt;8. テトラヒドロキシドアルミン酸イオンは何と反応して生成？&lt;/td&gt;
&lt;td&gt;A. アルミ＋塩酸&lt;br /&gt;
B. アルミ＋水酸化ナトリウム&lt;br /&gt;
C. 銅＋塩酸&lt;br /&gt;
D. 銀＋王水&lt;/td&gt;
&lt;td class="text-center"&gt;&lt;button class="btn btn-sm btn-primary"&gt;正解を見る&lt;/button&gt;&lt;/p&gt;
&lt;div id="answer8" class="mt-2" style="display: none;"&gt;正解: B. アルミ＋水酸化ナトリウム&lt;/div&gt;
&lt;/td&gt;
&lt;/tr&gt;
&lt;tr&gt;
&lt;td&gt;9. 金属が酸で溶ける反応では、一般にどの気体が発生する？&lt;/td&gt;
&lt;td&gt;A. 酸素&lt;br /&gt;
B. 窒素&lt;br /&gt;
C. 水素&lt;br /&gt;
D. アンモニア&lt;/td&gt;
&lt;td class="text-center"&gt;&lt;button class="btn btn-sm btn-primary"&gt;正解を見る&lt;/button&gt;&lt;/p&gt;
&lt;div id="answer9" class="mt-2" style="display: none;"&gt;正解: C. 水素&lt;/div&gt;
&lt;/td&gt;
&lt;/tr&gt;
&lt;tr style="background-color: #f1f8e9;"&gt;
&lt;td&gt;10. 金属が錆びにくい例外として正しいものは？&lt;/td&gt;
&lt;td&gt;A. 鉄&lt;br /&gt;
B. 銅&lt;br /&gt;
C. アルミ&lt;br /&gt;
D. 銅・銀・金&lt;/td&gt;
&lt;td class="text-center"&gt;&lt;button class="btn btn-sm btn-primary"&gt;正解を見る&lt;/button&gt;&lt;/p&gt;
&lt;div id="answer10" class="mt-2" style="display: none;"&gt;正解: D. 銅・銀・金&lt;/div&gt;
&lt;/td&gt;
&lt;/tr&gt;
&lt;/tbody&gt;
&lt;/table&gt;
&lt;/div&gt;
&lt;/div&gt;
&lt;/div&gt;
&lt;p&gt;&lt;!-- まとめ --&gt;&lt;/p&gt;
&lt;h2 class="mt-4 mb-3"&gt;まとめ──「基本ルール＋例外」で暗記単元を攻略する&lt;/h2&gt;
&lt;div class="card mb-4 border-0 shadow-sm"&gt;
&lt;div class="card-body"&gt;
&lt;p class="mb-3"&gt;「水溶液と金属」は、確かに&lt;strong&gt;暗記要素の強い単元&lt;/strong&gt;です。&lt;br /&gt;
しかし、ただ表を丸ごと覚えようとするのではなく、次の流れで整理するとグッと取り組みやすくなります。&lt;/p&gt;
&lt;ul class="mb-3"&gt;
&lt;li&gt;&lt;span style="color: #ff0000;"&gt;基本ルール：&lt;/span&gt;金属に酸をかけると&lt;strong&gt;水素が発生&lt;/strong&gt;&lt;/li&gt;
&lt;li&gt;&lt;strong&gt;例外：&lt;/strong&gt;銅・銀・金はふつうの酸では溶けにくい、アルミは酸にもアルカリにも反応&lt;/li&gt;
&lt;li&gt;&lt;strong&gt;発展：&lt;/strong&gt;金やプラチナを溶かす&lt;strong&gt;王水&lt;/strong&gt;、食塩水・石灰水などの「ほとんど反応しない」ケース&lt;/li&gt;
&lt;li&gt;表の暗記は、&lt;strong&gt;「似た性質ごとのかたまり」で覚える&lt;/strong&gt;と効率アップ&lt;/li&gt;
&lt;/ul&gt;
&lt;p class="mb-0"&gt;動画や資料集の写真も活用しながら、&lt;strong&gt;「ただの暗記」ではなく「パターンの整理」&lt;/strong&gt;として&lt;br /&gt;
この単元に取り組んでみてください。&lt;/p&gt;
&lt;/div&gt;
&lt;/div&gt;
&lt;p&gt;&lt;!-- 四角いCTA --&gt;&lt;/p&gt;
&lt;div class="card border-0 shadow-sm mb-4" style="background-color: #e8f5e9;"&gt;
&lt;div class="card-body"&gt;
&lt;div class="row align-items-center"&gt;
&lt;div class="col-md-8"&gt;
&lt;h3 class="h5 mb-2"&gt;水溶液と金属の勉強法を、プロと一緒に整理しませんか？&lt;/h3&gt;
&lt;p class="mb-2" style="font-size: 0.95rem;"&gt;「表の暗記が覚えきれない」「例外パターンでいつも間違える」などのお悩みに対して、&lt;br class="d-none d-md-inline" /&gt;&lt;br /&gt;
当塾では、&lt;strong&gt;一人ひとりのつまずき方に合わせた中学受験理科の個別指導&lt;/strong&gt;を行っています。&lt;/p&gt;
&lt;p class="mb-0" style="font-size: 0.9rem;"&gt;単元ごとの整理・ノートの作り方・暗記の優先順位など、&lt;strong&gt;「今やるべきこと」&lt;/strong&gt;を一緒に言語化していきましょう。&lt;/p&gt;
&lt;/div&gt;
&lt;div class="col-md-4 text-md-end text-center mt-3 mt-md-0"&gt;&lt;a class="btn btn-success px-4 py-2" style="border-radius: 0.4rem; font-weight: bold;" href="https://rika-quest.com/kouza/"&gt;&lt;br /&gt;
理科個別指導の詳細を見る&lt;br /&gt;
&lt;/a&gt;&lt;/div&gt;
&lt;/div&gt;
&lt;/div&gt;
&lt;/div&gt;
&lt;/div&gt;
&lt;p&gt;&lt;!-- クイズ用スクリプト --&gt;&lt;br /&gt;
&lt;script&gt;
  function showAnswer(id, btn) {
    var el = document.getElementById(id);
    if (el) el.style.display = 'block';
    if (btn) btn.style.display = 'none';
  }
&lt;/script&gt;&lt;/p&gt;
------</t>
  </si>
  <si>
    <t>https://rika-quest.com/column/nayami-calculation-slow/</t>
  </si>
  <si>
    <t>以下のページは不自然なワードを使用しています。
これらを適切に自然な言葉に置き換えて下さい。
なお、本文の装飾や構造は絶対に変えないでください。
【対象ページURL】
https://rika-quest.com/column/nayami-calculation-slow/
【検出された不自然ワード】
（検出なし）
【本文】
------
&lt;p&gt;&lt;!-- ========================================================= MC本文（WordPress投稿用）｜しゅん吉クエスト URL想定：https://rika-quest.com/column/nayami-calculation-slow/ テーマ：理科計算が遅くて間に合わない ねらい：「計算前の整理」を習慣化して処理速度を安定させる ========================================================= --&gt;&lt;/p&gt;
&lt;div class="container my-4"&gt;
&lt;h1&gt;理科計算が遅い・間に合わないを解決する「計算前の整理術」&lt;/h1&gt;
&lt;p&gt;「最後まで解き切れない」「途中で時間が足りなくなる」――&lt;br /&gt;
理科計算が遅い生徒の多くは、計算力不足ではなく、&lt;br /&gt;
&lt;strong&gt;準備不足のまま式に入っている&lt;/strong&gt;ことが原因です。&lt;/p&gt;
&lt;p&gt;実際の入試問題では、計算そのものよりも、&lt;br /&gt;
&lt;strong&gt;計算前の整理ができているかどうか&lt;/strong&gt;で処理速度が大きく変わります。&lt;/p&gt;
&lt;div class="alert alert-primary"&gt;&lt;strong&gt;ポイント：&lt;/strong&gt;&lt;br /&gt;
速くなるかどうかは「計算前のわずかな時間」で決まる。&lt;/div&gt;
&lt;hr /&gt;
&lt;h2&gt;理科計算が遅くなる3つの原因（ビフォー状態）&lt;/h2&gt;
&lt;h3&gt;① 単位がバラバラのまま式を書く&lt;/h3&gt;
&lt;p&gt;g・kg、cm・m、分・秒などが混在したまま計算すると、&lt;br /&gt;
途中で直しが入り、時間を大きく失います。&lt;/p&gt;
&lt;h3&gt;② 図がなくイメージできていない&lt;/h3&gt;
&lt;p&gt;速さ・密度・電流・ばねなどを文章だけで処理すると、&lt;br /&gt;
条件を取り違えやすくなります。&lt;/p&gt;
&lt;h3&gt;③ 式の向きが整理されていない&lt;/h3&gt;
&lt;p&gt;「割るのか？かけるのか？」が曖昧なまま進むと、&lt;br /&gt;
考え込んで止まりやすくなります。&lt;/p&gt;
&lt;hr /&gt;
&lt;h2&gt;解決のカギは「計算前の整理」を習慣化すること&lt;/h2&gt;
&lt;p&gt;理科計算が安定する生徒は、必ず同じ準備をしています。&lt;br /&gt;
それが「計算前の整理」です。&lt;/p&gt;
&lt;div class="card shadow-sm mb-3"&gt;
&lt;div class="card-body"&gt;
&lt;p class="mb-2"&gt;&lt;strong&gt;習慣化したい整理ステップ&lt;/strong&gt;&lt;/p&gt;
&lt;ol class="mb-0"&gt;
&lt;li&gt;単位をそろえる&lt;/li&gt;
&lt;li&gt;図で対応関係を作る&lt;/li&gt;
&lt;li&gt;比例・式を確認&lt;/li&gt;
&lt;li&gt;検算視点を持つ&lt;/li&gt;
&lt;/ol&gt;
&lt;/div&gt;
&lt;/div&gt;
&lt;hr /&gt;
&lt;h2&gt;整理の流れ①：単位を先にそろえる（式の前）&lt;/h2&gt;
&lt;p&gt;最初にやるのは、必ず単位整理です。&lt;br /&gt;
ここを飛ばすと後で必ず時間を失います。&lt;/p&gt;
&lt;div class="table-responsive"&gt;
&lt;table class="table table-bordered"&gt;
&lt;thead class="table-light"&gt;
&lt;tr&gt;
&lt;th&gt;分野&lt;/th&gt;
&lt;th&gt;よくあるミス&lt;/th&gt;
&lt;th&gt;正解例&lt;/th&gt;
&lt;/tr&gt;
&lt;/thead&gt;
&lt;tbody&gt;
&lt;tr&gt;
&lt;td&gt;長さ&lt;/td&gt;
&lt;td&gt;cmとm混在&lt;/td&gt;
&lt;td&gt;すべてcmかmにそろえる&lt;/td&gt;
&lt;/tr&gt;
&lt;tr&gt;
&lt;td&gt;時間&lt;/td&gt;
&lt;td&gt;分と秒混在&lt;/td&gt;
&lt;td&gt;秒に直す&lt;/td&gt;
&lt;/tr&gt;
&lt;tr&gt;
&lt;td&gt;質量&lt;/td&gt;
&lt;td&gt;gとkg混在&lt;/td&gt;
&lt;td&gt;gにそろえる&lt;/td&gt;
&lt;/tr&gt;
&lt;tr&gt;
&lt;td&gt;電流&lt;/td&gt;
&lt;td&gt;mAとA混在&lt;/td&gt;
&lt;td&gt;Aに変換&lt;/td&gt;
&lt;/tr&gt;
&lt;/tbody&gt;
&lt;/table&gt;
&lt;/div&gt;
&lt;div class="alert alert-warning"&gt;単位は「計算前」にそろえる。計算後では遅い。&lt;/div&gt;
&lt;hr /&gt;
&lt;h2&gt;整理の流れ②：図で対応関係を習慣化する&lt;/h2&gt;
&lt;p&gt;次に、数値と条件の関係を図で整理します。&lt;/p&gt;
&lt;h3&gt;よく使う基本整理図&lt;/h3&gt;
&lt;ul&gt;
&lt;li&gt;速さ：道のり―時間―速さ&lt;/li&gt;
&lt;li&gt;密度：質量―体積&lt;/li&gt;
&lt;li&gt;ばね：重さ―伸び&lt;/li&gt;
&lt;li&gt;電流：電圧―電流―抵抗&lt;/li&gt;
&lt;/ul&gt;
&lt;p&gt;図を書くことで、条件の抜け・読み違いを防げます。&lt;/p&gt;
&lt;hr /&gt;
&lt;h2&gt;整理の流れ③：比例で処理できるか確認する&lt;/h2&gt;
&lt;p&gt;多くの理科計算は比例で素早く処理できます。&lt;br /&gt;
公式より先に、比例を疑います。&lt;/p&gt;
&lt;div class="card shadow-sm mb-3"&gt;
&lt;div class="card-body"&gt;
&lt;ul class="mb-0"&gt;
&lt;li&gt;速さ一定 → 道のり∝時間&lt;/li&gt;
&lt;li&gt;ばね → 伸び∝重さ&lt;/li&gt;
&lt;li&gt;電流 → 電流∝電圧&lt;/li&gt;
&lt;li&gt;密度一定 → 質量∝体積&lt;/li&gt;
&lt;/ul&gt;
&lt;/div&gt;
&lt;/div&gt;
&lt;p&gt;比例を使えるかどうかで、処理時間は倍以上変わります。&lt;/p&gt;
&lt;hr /&gt;
&lt;h2&gt;整理の流れ④：式は「＝」で整理して作る&lt;/h2&gt;
&lt;p&gt;式は暗記ではなく、関係式として整理します。&lt;/p&gt;
&lt;div class="card shadow-sm mb-3"&gt;
&lt;div class="card-body"&gt;
&lt;p class="mb-2"&gt;&lt;strong&gt;基本ルール&lt;/strong&gt;&lt;/p&gt;
&lt;ul class="mb-0"&gt;
&lt;li&gt;＝の左と右の意味をそろえる&lt;/li&gt;
&lt;li&gt;求めたい量を左に置く&lt;/li&gt;
&lt;li&gt;比例関係から逆算する&lt;/li&gt;
&lt;/ul&gt;
&lt;/div&gt;
&lt;/div&gt;
&lt;p&gt;式の意味を意識すると、ひっかかりが減ります。&lt;/p&gt;
&lt;hr /&gt;
&lt;h2&gt;整理の流れ⑤：検算ポイントを確認する&lt;/h2&gt;
&lt;p&gt;最後に、数字がおかしくないかを軽く確認します。&lt;/p&gt;
&lt;ul&gt;
&lt;li&gt;単位は合っているか&lt;/li&gt;
&lt;li&gt;値が極端でないか&lt;/li&gt;
&lt;li&gt;条件とズレていないか&lt;/li&gt;
&lt;/ul&gt;
&lt;p&gt;ここでの10秒が、ミス防止につながります。&lt;/p&gt;
&lt;hr /&gt;
&lt;h2&gt;よくあるミスと修正方法&lt;/h2&gt;
&lt;div class="card shadow-sm mb-3"&gt;
&lt;div class="card-body"&gt;
&lt;ul class="mb-0"&gt;
&lt;li&gt;単位後回し → 最初にそろえる&lt;/li&gt;
&lt;li&gt;図なし → 必ず対応図を書く&lt;/li&gt;
&lt;li&gt;比例無視 → まず比例確認&lt;/li&gt;
&lt;li&gt;検算省略 → 最後に単位チェック&lt;/li&gt;
&lt;/ul&gt;
&lt;/div&gt;
&lt;/div&gt;
&lt;hr /&gt;
&lt;h2&gt;家庭での回し方（7日運用モデル）&lt;/h2&gt;
&lt;div class="table-responsive"&gt;
&lt;table class="table table-striped table-bordered"&gt;
&lt;thead class="table-light"&gt;
&lt;tr&gt;
&lt;th&gt;日&lt;/th&gt;
&lt;th&gt;内容&lt;/th&gt;
&lt;/tr&gt;
&lt;/thead&gt;
&lt;tbody&gt;
&lt;tr&gt;
&lt;td&gt;1日目&lt;/td&gt;
&lt;td&gt;単位変換集中&lt;/td&gt;
&lt;/tr&gt;
&lt;tr&gt;
&lt;td&gt;2日目&lt;/td&gt;
&lt;td&gt;図整理練習&lt;/td&gt;
&lt;/tr&gt;
&lt;tr&gt;
&lt;td&gt;3日目&lt;/td&gt;
&lt;td&gt;比例問題演習&lt;/td&gt;
&lt;/tr&gt;
&lt;tr&gt;
&lt;td&gt;4日目&lt;/td&gt;
&lt;td&gt;基本計算10問&lt;/td&gt;
&lt;/tr&gt;
&lt;tr&gt;
&lt;td&gt;5日目&lt;/td&gt;
&lt;td&gt;ミス分析&lt;/td&gt;
&lt;/tr&gt;
&lt;tr&gt;
&lt;td&gt;6日目&lt;/td&gt;
&lt;td&gt;時間制限演習&lt;/td&gt;
&lt;/tr&gt;
&lt;tr&gt;
&lt;td&gt;7日目&lt;/td&gt;
&lt;td&gt;総復習&lt;/td&gt;
&lt;/tr&gt;
&lt;/tbody&gt;
&lt;/table&gt;
&lt;/div&gt;
&lt;div class="alert alert-info"&gt;短時間×反復が近道。&lt;/div&gt;
&lt;hr /&gt;
&lt;h2&gt;練習：計算前整理トレーニング&lt;/h2&gt;
&lt;div class="accordion"&gt;
&lt;details class="border rounded-3 mb-2" open=""&gt;
&lt;summary&gt;問1：1.5kmを5分で進んだ。速さは？&lt;/summary&gt;
&lt;p&gt;&lt;strong&gt;答：&lt;/strong&gt;1500m÷300s＝5m/s&lt;/p&gt;
&lt;/details&gt;
&lt;details class="border rounded-3 mb-2"&gt;
&lt;summary&gt;問2：0.8kgは何g？&lt;/summary&gt;
&lt;p&gt;&lt;strong&gt;答：&lt;/strong&gt;800g&lt;/p&gt;
&lt;/details&gt;
&lt;details class="border rounded-3 mb-2"&gt;
&lt;summary&gt;問3：3Nで6cm伸びるばね。9Nでは？&lt;/summary&gt;
&lt;p&gt;&lt;strong&gt;答：&lt;/strong&gt;18cm&lt;/p&gt;
&lt;/details&gt;
&lt;details class="border rounded-3 mb-2"&gt;
&lt;summary&gt;問4：4Vで0.4A。2Vでは？&lt;/summary&gt;
&lt;p&gt;&lt;strong&gt;答：&lt;/strong&gt;0.2A&lt;/p&gt;
&lt;/details&gt;
&lt;details class="border rounded-3"&gt;
&lt;summary&gt;問5：密度3g/cm³、体積4cm³の質量は？&lt;/summary&gt;
&lt;p&gt;&lt;strong&gt;答：&lt;/strong&gt;12g&lt;/p&gt;
&lt;/details&gt;
&lt;/div&gt;
&lt;hr /&gt;
&lt;h2&gt;FAQ&lt;/h2&gt;
&lt;div class="accordion"&gt;
&lt;details class="border rounded-3 mb-2" open=""&gt;
&lt;summary&gt;Q：計算が遅くて焦る&lt;/summary&gt;
&lt;p&gt;&lt;strong&gt;A：&lt;/strong&gt;整理を飛ばしている可能性が高い。&lt;/p&gt;
&lt;/details&gt;
&lt;details class="border rounded-3 mb-2"&gt;
&lt;summary&gt;Q：公式が出てこない&lt;/summary&gt;
&lt;p&gt;&lt;strong&gt;A：&lt;/strong&gt;比例と関係図に戻す。&lt;/p&gt;
&lt;/details&gt;
&lt;details class="border rounded-3 mb-2"&gt;
&lt;summary&gt;Q：ミスが減らない&lt;/summary&gt;
&lt;p&gt;&lt;strong&gt;A：&lt;/strong&gt;単位チェックを習慣化する。&lt;/p&gt;
&lt;/details&gt;
&lt;details class="border rounded-3"&gt;
&lt;summary&gt;Q：どこから復習すべき？&lt;/summary&gt;
&lt;p&gt;&lt;strong&gt;A：&lt;/strong&gt;単位→図→比例の順。&lt;/p&gt;
&lt;/details&gt;
&lt;/div&gt;
&lt;hr /&gt;
&lt;h2&gt;まとめ&lt;/h2&gt;
&lt;ul&gt;
&lt;li&gt;単位を先にそろえる&lt;/li&gt;
&lt;li&gt;図で整理する&lt;/li&gt;
&lt;li&gt;比例を使う&lt;/li&gt;
&lt;li&gt;式の意味を確認&lt;/li&gt;
&lt;li&gt;最後に検算&lt;/li&gt;
&lt;/ul&gt;
&lt;p&gt;この「計算前の整理」を習慣化すれば、理科計算は確実に速くなります。&lt;br /&gt;
速さは才能ではなく、準備で決まります。&lt;/p&gt;
&lt;/div&gt;
------</t>
  </si>
  <si>
    <t>https://rika-quest.com/column/nayami-classification-mixup/</t>
  </si>
  <si>
    <t>以下のページは不自然なワードを使用しています。
これらを適切に自然な言葉に置き換えて下さい。
なお、本文の装飾や構造は絶対に変えないでください。
【対象ページURL】
https://rika-quest.com/column/nayami-classification-mixup/
【検出された不自然ワード】
（検出なし）
【本文】
------
&lt;p&gt;&lt;!-- ========================================================= MC本文（WordPress投稿用）｜しゅん吉クエスト URL想定：https://rika-quest.com/column/nayami-classification-mixup/ テーマ：植物・動物の分類が混線して覚えられない ねらい：判断軸→分岐→名称の順で処理をそろえ、混乱を減らす ========================================================= --&gt;&lt;/p&gt;
&lt;div class="container my-4"&gt;
&lt;h1&gt;植物/動物の分類が混線→覚える軸と順番をそろえる（混乱を減らす）&lt;/h1&gt;
&lt;p&gt;「被子植物と裸子植物がごちゃごちゃになる」「節足動物と軟体動物が毎回あやふやになる」――分類のつまずきは、&lt;br /&gt;
覚え方の問題というより、&lt;strong&gt;見る順番と判断の基準が毎回ブレる&lt;/strong&gt;ことが原因になりがちです。&lt;/p&gt;
&lt;p&gt;分類は“名前を思い出す勝負”に見えて、実際は&lt;strong&gt;条件→分岐→名称&lt;/strong&gt;の処理がほぼ全てです。&lt;br /&gt;
このページでは、植物と動物を同じ考え方で扱えるように、覚える軸と進める順番をそろえます。&lt;/p&gt;
&lt;div class="alert alert-primary" role="alert"&gt;&lt;strong&gt;最初にこれだけ：&lt;/strong&gt;&lt;br /&gt;
分類は「名称を当てる」のではなく「条件でふるい分ける」。&lt;br /&gt;
名前が出てこないときほど、条件に戻す方が速い。&lt;/div&gt;
&lt;hr /&gt;
&lt;h2&gt;なぜ分類は混乱しやすいのか&lt;/h2&gt;
&lt;h3&gt;① 丸暗記で条件の順番がない&lt;/h3&gt;
&lt;p&gt;代表例だけを覚えると、少し形を変えた問題に対応できません。&lt;br /&gt;
分類は「例」より「分かれ道」を覚える方が安定します。&lt;/p&gt;
&lt;h3&gt;② 見る視点が毎回違う&lt;/h3&gt;
&lt;p&gt;植物は繁殖の仕組み、動物は体の構造が中心です。&lt;br /&gt;
この違いを意識しないと、情報が混ざります。&lt;/p&gt;
&lt;h3&gt;③ 似た分類を比較していない&lt;/h3&gt;
&lt;p&gt;似たグループほど、並べて違いを整理しないと入れ替わります。&lt;/p&gt;
&lt;hr /&gt;
&lt;h2&gt;分類は「判断軸→分岐→名称」で処理する&lt;/h2&gt;
&lt;div class="card shadow-sm mb-3"&gt;
&lt;div class="card-body"&gt;
&lt;ol class="mb-0"&gt;
&lt;li&gt;&lt;strong&gt;判断軸を決める&lt;/strong&gt;&lt;/li&gt;
&lt;li&gt;&lt;strong&gt;条件で分ける&lt;/strong&gt;&lt;/li&gt;
&lt;li&gt;&lt;strong&gt;最後に名称を当てる&lt;/strong&gt;&lt;/li&gt;
&lt;/ol&gt;
&lt;/div&gt;
&lt;/div&gt;
&lt;p&gt;まず条件、最後に名前。この順番を守るだけで安定します。&lt;/p&gt;
&lt;hr /&gt;
&lt;h2&gt;植物の分類：種子→子房→子葉でそろえる&lt;/h2&gt;
&lt;div class="table-responsive"&gt;
&lt;table class="table table-bordered align-middle"&gt;
&lt;thead class="table-light"&gt;
&lt;tr&gt;
&lt;th&gt;順番&lt;/th&gt;
&lt;th&gt;見るポイント&lt;/th&gt;
&lt;th&gt;分かれ方&lt;/th&gt;
&lt;/tr&gt;
&lt;/thead&gt;
&lt;tbody&gt;
&lt;tr&gt;
&lt;td&gt;① 種子&lt;/td&gt;
&lt;td&gt;種子の有無&lt;/td&gt;
&lt;td&gt;なし：コケ・シダ／あり：種子植物&lt;/td&gt;
&lt;/tr&gt;
&lt;tr&gt;
&lt;td&gt;② 子房&lt;/td&gt;
&lt;td&gt;胚珠が包まれるか&lt;/td&gt;
&lt;td&gt;包まれない：裸子／包まれる：被子&lt;/td&gt;
&lt;/tr&gt;
&lt;tr&gt;
&lt;td&gt;③ 子葉&lt;/td&gt;
&lt;td&gt;子葉の枚数&lt;/td&gt;
&lt;td&gt;1枚：単子葉／2枚：双子葉&lt;/td&gt;
&lt;/tr&gt;
&lt;/tbody&gt;
&lt;/table&gt;
&lt;/div&gt;
&lt;div class="alert alert-warning"&gt;裸子植物と被子植物は「種子の有無」で分けない。&lt;br /&gt;
違いは「子房に包まれるか」。&lt;/div&gt;
&lt;hr /&gt;
&lt;h2&gt;動物の分類：まず背骨で分ける&lt;/h2&gt;
&lt;div class="table-responsive"&gt;
&lt;table class="table table-bordered align-middle"&gt;
&lt;thead class="table-light"&gt;
&lt;tr&gt;
&lt;th&gt;順番&lt;/th&gt;
&lt;th&gt;見るポイント&lt;/th&gt;
&lt;th&gt;分かれ方&lt;/th&gt;
&lt;/tr&gt;
&lt;/thead&gt;
&lt;tbody&gt;
&lt;tr&gt;
&lt;td&gt;① 背骨&lt;/td&gt;
&lt;td&gt;脊椎／無脊椎&lt;/td&gt;
&lt;td&gt;ある：脊椎動物／ない：無脊椎動物&lt;/td&gt;
&lt;/tr&gt;
&lt;tr&gt;
&lt;td&gt;② 体の構造&lt;/td&gt;
&lt;td&gt;外骨格・節など&lt;/td&gt;
&lt;td&gt;節足・軟体など&lt;/td&gt;
&lt;/tr&gt;
&lt;/tbody&gt;
&lt;/table&gt;
&lt;/div&gt;
&lt;div class="alert alert-warning"&gt;節足動物と環形動物は混ざりやすい。&lt;br /&gt;
外骨格の有無で見分ける。&lt;/div&gt;
&lt;hr /&gt;
&lt;h2&gt;共通フォーマットで考える&lt;/h2&gt;
&lt;div class="card shadow-sm mb-3"&gt;
&lt;div class="card-body"&gt;
&lt;ul class="mb-0"&gt;
&lt;li&gt;最初の判断軸をそろえる&lt;/li&gt;
&lt;li&gt;2番目の条件を見る&lt;/li&gt;
&lt;li&gt;最後に名称&lt;/li&gt;
&lt;/ul&gt;
&lt;/div&gt;
&lt;/div&gt;
&lt;p&gt;この流れを植物・動物で共通化します。&lt;/p&gt;
&lt;hr /&gt;
&lt;h2&gt;入試で多いミス&lt;/h2&gt;
&lt;ul&gt;
&lt;li&gt;種子がある＝被子と決めつける&lt;/li&gt;
&lt;li&gt;代表例だけで判断する&lt;/li&gt;
&lt;li&gt;1条件だけで決める&lt;/li&gt;
&lt;li&gt;言葉のイメージで誤判定&lt;/li&gt;
&lt;/ul&gt;
&lt;hr /&gt;
&lt;h2&gt;7日ミニ学習プラン&lt;/h2&gt;
&lt;div class="table-responsive"&gt;
&lt;table class="table table-striped table-bordered"&gt;
&lt;thead class="table-light"&gt;
&lt;tr&gt;
&lt;th&gt;日&lt;/th&gt;
&lt;th&gt;内容&lt;/th&gt;
&lt;/tr&gt;
&lt;/thead&gt;
&lt;tbody&gt;
&lt;tr&gt;
&lt;td&gt;1&lt;/td&gt;
&lt;td&gt;植物の分岐図を書く&lt;/td&gt;
&lt;/tr&gt;
&lt;tr&gt;
&lt;td&gt;2&lt;/td&gt;
&lt;td&gt;動物の分岐図を書く&lt;/td&gt;
&lt;/tr&gt;
&lt;tr&gt;
&lt;td&gt;3&lt;/td&gt;
&lt;td&gt;例題を条件に戻す&lt;/td&gt;
&lt;/tr&gt;
&lt;tr&gt;
&lt;td&gt;4&lt;/td&gt;
&lt;td&gt;短問演習&lt;/td&gt;
&lt;/tr&gt;
&lt;tr&gt;
&lt;td&gt;5&lt;/td&gt;
&lt;td&gt;比較整理&lt;/td&gt;
&lt;/tr&gt;
&lt;tr&gt;
&lt;td&gt;6&lt;/td&gt;
&lt;td&gt;間違い直し&lt;/td&gt;
&lt;/tr&gt;
&lt;tr&gt;
&lt;td&gt;7&lt;/td&gt;
&lt;td&gt;総確認&lt;/td&gt;
&lt;/tr&gt;
&lt;/tbody&gt;
&lt;/table&gt;
&lt;/div&gt;
&lt;hr /&gt;
&lt;h2&gt;練習：条件→分岐→名称&lt;/h2&gt;
&lt;div class="accordion"&gt;
&lt;details class="border rounded-3 mb-2" open=""&gt;
&lt;summary&gt;問1：胚珠が子房に包まれている分類は？&lt;/summary&gt;
&lt;p&gt;&lt;strong&gt;答：&lt;/strong&gt;被子植物&lt;/p&gt;
&lt;/details&gt;
&lt;details class="border rounded-3 mb-2"&gt;
&lt;summary&gt;問2：種子がない植物はどこに入る？&lt;/summary&gt;
&lt;p&gt;&lt;strong&gt;答：&lt;/strong&gt;コケ植物・シダ植物&lt;/p&gt;
&lt;/details&gt;
&lt;details class="border rounded-3 mb-2"&gt;
&lt;summary&gt;問3：背骨がある動物は？&lt;/summary&gt;
&lt;p&gt;&lt;strong&gt;答：&lt;/strong&gt;脊椎動物&lt;/p&gt;
&lt;/details&gt;
&lt;details class="border rounded-3 mb-2"&gt;
&lt;summary&gt;問4：外骨格と節がある動物は？&lt;/summary&gt;
&lt;p&gt;&lt;strong&gt;答：&lt;/strong&gt;節足動物&lt;/p&gt;
&lt;/details&gt;
&lt;details class="border rounded-3"&gt;
&lt;summary&gt;問5：子葉が1枚の植物は？&lt;/summary&gt;
&lt;p&gt;&lt;strong&gt;答：&lt;/strong&gt;単子葉類&lt;/p&gt;
&lt;/details&gt;
&lt;/div&gt;
&lt;hr /&gt;
&lt;h2&gt;FAQ&lt;/h2&gt;
&lt;div class="accordion"&gt;
&lt;details class="border rounded-3 mb-2" open=""&gt;
&lt;summary&gt;Q：何から復習すべき？&lt;/summary&gt;
&lt;p&gt;&lt;strong&gt;A：&lt;/strong&gt;まず分岐図を書き直す。&lt;/p&gt;
&lt;/details&gt;
&lt;details class="border rounded-3 mb-2"&gt;
&lt;summary&gt;Q：代表例は必要？&lt;/summary&gt;
&lt;p&gt;&lt;strong&gt;A：&lt;/strong&gt;条件確認用に少数で十分。&lt;/p&gt;
&lt;/details&gt;
&lt;details class="border rounded-3 mb-2"&gt;
&lt;summary&gt;Q：写真問題が苦手&lt;/summary&gt;
&lt;p&gt;&lt;strong&gt;A：&lt;/strong&gt;条件を言語化して判断する。&lt;/p&gt;
&lt;/details&gt;
&lt;details class="border rounded-3"&gt;
&lt;summary&gt;Q：単子葉と双子葉が混ざる&lt;/summary&gt;
&lt;p&gt;&lt;strong&gt;A：&lt;/strong&gt;必ず被子植物確認→子葉。&lt;/p&gt;
&lt;/details&gt;
&lt;/div&gt;
&lt;hr /&gt;
&lt;h2&gt;まとめ&lt;/h2&gt;
&lt;ul&gt;
&lt;li&gt;植物：種子→子房→子葉&lt;/li&gt;
&lt;li&gt;動物：背骨→体の構造&lt;/li&gt;
&lt;li&gt;名称は最後&lt;/li&gt;
&lt;/ul&gt;
&lt;p&gt;この順番をそろえれば、分類は安定します。&lt;/p&gt;
&lt;/div&gt;
------</t>
  </si>
  <si>
    <t>https://rika-quest.com/column/nayami-electric-circuits/</t>
  </si>
  <si>
    <t>以下のページは不自然なワードを使用しています。
これらを適切に自然な言葉に置き換えて下さい。
なお、本文の装飾や構造は絶対に変えないでください。
【対象ページURL】
https://rika-quest.com/column/nayami-electric-circuits/
【検出された不自然ワード】
（検出なし）
【本文】
------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.rq-toc a{ text-decoration:none; }&lt;br /&gt;  .rq-toc a:hover{ text-decoration:underline; }&lt;/p&gt;
&lt;p&gt;  .rq-leftbar{ border-left: .35rem solid rgba(25,135,84,.55); }&lt;br /&gt;  .rq-bullets li{ margin-bottom:.35rem; }&lt;/p&gt;
&lt;p&gt;  .rq-stepno{&lt;br /&gt;    width: 2.2rem; height: 2.2rem;&lt;br /&gt;    display:inline-flex; align-items:center; justify-content:center;&lt;br /&gt;    border-radius: 999px;&lt;br /&gt;    background: rgba(25,135,84,.12);&lt;br /&gt;    color: #146c43;&lt;br /&gt;    font-weight: 800;&lt;br /&gt;    flex: 0 0 auto;&lt;br /&gt;  }&lt;/p&gt;
&lt;p&gt;  .rq-mini{&lt;br /&gt;    border: 1px solid rgba(0,0,0,.10);&lt;br /&gt;    border-radius: 1rem;&lt;br /&gt;    background: #fff;&lt;br /&gt;    box-shadow: 0 .125rem .25rem rgba(0,0,0,.06);&lt;br /&gt;  }&lt;/p&gt;
&lt;p&gt;  /* “条件整理”のメモ欄 */&lt;br /&gt;  .rq-scribble{&lt;br /&gt;    background: repeating-linear-gradient(&lt;br /&gt;      to bottom,&lt;br /&gt;      rgba(25,135,84,.06),&lt;br /&gt;      rgba(25,135,84,.06) 28px,&lt;br /&gt;      rgba(255,255,255,1) 28px,&lt;br /&gt;      rgba(255,255,255,1) 56px&lt;br /&gt;    );&lt;br /&gt;    border: 1px dashed rgba(25,135,84,.45);&lt;br /&gt;  }&lt;/p&gt;
&lt;p&gt;  /* “同じ/分かれる”のチップ */&lt;br /&gt;  .rq-chip{&lt;br /&gt;    display:inline-flex; align-items:center; gap:.4rem;&lt;br /&gt;    padding: .35rem .65rem;&lt;br /&gt;    border-radius: 999px;&lt;br /&gt;    border: 1px solid rgba(25,135,84,.25);&lt;br /&gt;    background: rgba(25,135,84,.06);&lt;br /&gt;    font-weight: 700;&lt;br /&gt;    font-size: .9rem;&lt;br /&gt;    white-space: nowrap;&lt;br /&gt;  }&lt;/p&gt;
&lt;p&gt;  /* FAQ（JS不要） */&lt;br /&gt;  .rq-faq details{&lt;br /&gt;    border: 1px solid rgba(0,0,0,.10);&lt;br /&gt;    border-radius: 1rem;&lt;br /&gt;    background: #fff;&lt;br /&gt;    overflow: hidden;&lt;br /&gt;    box-shadow: 0 .125rem .25rem rgba(0,0,0,.06);&lt;br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}&lt;br /&gt;&lt;/style&gt;
&lt;div class="container my-4"&gt;
&lt;section class="rq-hero rounded-4 p-4 p-lg-5 shadow-sm mb-4"&gt;
&lt;div class="row g-4 align-items-center"&gt;
&lt;div class="col-lg-8"&gt;
&lt;div class="rq-subline small mb-2"&gt;中学受験理科／物理　テーマ：回路の「同じ／分かれる」を見抜いて条件整理を身につける&lt;/div&gt;
&lt;div class="d-flex flex-wrap gap-2 mb-2"&gt;&lt;span class="badge bg-success"&gt;悩み起点&lt;/span&gt;&lt;br /&gt;
&lt;span class="badge bg-success"&gt;条件整理が主役&lt;/span&gt;&lt;br /&gt;
&lt;span class="badge bg-success"&gt;直列/並列・明るさ&lt;/span&gt;&lt;br /&gt;
&lt;span class="badge bg-success"&gt;家庭で取り組む&lt;/span&gt;&lt;/div&gt;
&lt;h1 class="h3 fw-bold lh-base mb-3"&gt;回路（直列・並列／明るさ）が苦手な原因と克服法｜「同じ／分かれる」を見抜いて条件整理を身につける&lt;/h1&gt;
&lt;p class="mb-2"&gt;直列と並列は言葉としては分かるのに、図にすると判断がぶれる。&lt;br /&gt;
明るさの問題で「どれが同じ」「どこで分かれる」が整理できず、解説を見て納得しても次で同じミスをする。&lt;br /&gt;
グラフや表が混ざると、どこから手をつけるか分からない。&lt;/p&gt;
&lt;p class="mb-0"&gt;回路が苦手なときは、知識不足よりも&lt;strong class="rq-marker"&gt;「同じ／分かれる」の判定→条件整理&lt;/strong&gt;が毎回ぶれていることが原因になりやすいです。&lt;br /&gt;
判定のルールが身につくと、式や暗記に頼らずに安定して処理できます。&lt;/p&gt;
&lt;/div&gt;
&lt;div class="col-lg-4"&gt;
&lt;div class="card border-0 shadow-sm rounded-4"&gt;
&lt;div class="card-body p-3 p-lg-4"&gt;
&lt;p class="fw-bold text-success mb-2"&gt;この記事で分かること&lt;/p&gt;
&lt;ul class="small mb-0 rq-bullets"&gt;
&lt;li&gt;どこで詰まっているか（図／条件／比較）を切り分ける&lt;/li&gt;
&lt;li&gt;「同じ」「分かれる」を見抜くチェック順&lt;/li&gt;
&lt;li&gt;条件整理のコツ（メモの取り方）&lt;/li&gt;
&lt;li&gt;よくあるミス（直列/並列の取り違え、同じ扱いの誤り）と修正&lt;/li&gt;
&lt;li&gt;家庭で取り組む練習順（短時間→週末通し）&lt;/li&gt;
&lt;/ul&gt;
&lt;/div&gt;
&lt;/div&gt;
&lt;/div&gt;
&lt;/div&gt;
&lt;div class="alert alert-success mt-4 mb-0 rounded-4 border border-success-subtle" role="alert"&gt;単元の解説ではなく、「見抜き方」と「条件整理」を定着させて回路の混乱を減らす内容です。&lt;/div&gt;
&lt;/section&gt;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href="#s2"&gt;原因の切り分け（よくあるパターン3つ）&lt;/a&gt;&lt;br /&gt;
&lt;a class="list-group-item list-group-item-action" href="#s3"&gt;克服のプロセス｜「同じ／分かれる」→条件整理&lt;/a&gt;&lt;br /&gt;
&lt;a class="list-group-item list-group-item-action" href="#s4"&gt;よくあるミスと修正（誤答例→直し方）&lt;/a&gt;&lt;br /&gt;
&lt;a class="list-group-item list-group-item-action" href="#s5"&gt;家庭での学習方法｜週の計画とチェック&lt;/a&gt;&lt;br /&gt;
&lt;a class="list-group-item list-group-item-action" href="#s6"&gt;FAQ（よくある質問）&lt;/a&gt;&lt;br /&gt;
&lt;a class="list-group-item list-group-item-action" href="#s7"&gt;次に読む記事（関連記事）＋講座・問い合わせ&lt;/a&gt;&lt;/div&gt;
&lt;/div&gt;
&lt;/nav&gt;
&lt;section class="mb-5"&gt;
&lt;h2 id="s1" class="h4 fw-bold border-bottom pb-2 mb-3"&gt;まず状況整理｜どこで詰まっているか&lt;/h2&gt;
&lt;p class="mb-3"&gt;回路の問題は、解法を知らないから解けないというよりも、&lt;br /&gt;
「図を見た瞬間の判断」と「情報の整理の順序」がぶれて点数を落とすことが多いです。&lt;br /&gt;
まず、自分のつまずき方を3つに分類します。&lt;/p&gt;
&lt;div class="row g-3"&gt;
&lt;div class="col-lg-4"&gt;
&lt;div class="rq-mini h-100 p-3 p-lg-4 rq-leftbar"&gt;
&lt;p class="fw-bold text-success mb-2"&gt;図で止まる&lt;/p&gt;
&lt;ul class="mb-0 rq-bullets"&gt;
&lt;li&gt;直列/並列の判断が毎回変わる&lt;/li&gt;
&lt;li&gt;枝分かれの「分岐点」を見落とす&lt;/li&gt;
&lt;li&gt;同じ場所だと思っていたら別ルートだった&lt;/li&gt;
&lt;/ul&gt;
&lt;/div&gt;
&lt;/div&gt;
&lt;div class="col-lg-4"&gt;
&lt;div class="rq-mini h-100 p-3 p-lg-4 rq-leftbar"&gt;
&lt;p class="fw-bold text-success mb-2"&gt;条件整理で止まる&lt;/p&gt;
&lt;ul class="mb-0 rq-bullets"&gt;
&lt;li&gt;「同じ」「分かれる」をメモできていない&lt;/li&gt;
&lt;li&gt;途中で条件が増え、整理が追いつかなくなる&lt;/li&gt;
&lt;li&gt;比較の軸（どれとどれを比べるか）が不明&lt;/li&gt;
&lt;/ul&gt;
&lt;/div&gt;
&lt;/div&gt;
&lt;div class="col-lg-4"&gt;
&lt;div class="alert alert-success rounded-4 border border-success-subtle h-100 mb-0" role="alert"&gt;
&lt;p class="fw-bold mb-2"&gt;比較で止まる&lt;/p&gt;
&lt;p class="mb-0"&gt;明るさの問題は「どれが同じ」「どれが違う」をはっきりさせてから比較に入る必要があります。&lt;br /&gt;
条件が曖昧なまま比較すると、推測で当てはめる形になりミスが増えます。&lt;/p&gt;
&lt;/div&gt;
&lt;/div&gt;
&lt;/div&gt;
&lt;div class="alert alert-success rounded-4 border border-success-subtle mt-3 mb-0" role="alert"&gt;図の情報（図・表・グラフ）が混ざると読めない場合は、&lt;br /&gt;
&lt;a class="link-success fw-bold" href="https://rika-quest.com/column/nayami-graph-table-reading/"&gt;図・表・グラフが読み取れないときの整理&lt;/a&gt;&lt;br /&gt;
を先に磨くと、回路の条件整理が進みやすくなります。&lt;/div&gt;
&lt;/section&gt;
&lt;section class="mb-5"&gt;
&lt;h2 id="s2" class="h4 fw-bold border-bottom pb-2 mb-3"&gt;原因の切り分け（よくあるパターン3つ）&lt;/h2&gt;
&lt;div class="row g-3"&gt;
&lt;div class="col-lg-4"&gt;
&lt;div class="card rounded-4 shadow-sm h-100"&gt;
&lt;div class="card-body p-3 p-lg-4"&gt;
&lt;p&gt;&lt;span class="badge bg-success mb-2"&gt;原因①&lt;/span&gt;&lt;/p&gt;
&lt;h3 class="h6 fw-bold mb-2"&gt;枝分かれの見落とし（分岐点が見えていない）&lt;/h3&gt;
&lt;p class="mb-0"&gt;並列の“分かれ目”が見えていないと、直列のつもりで処理してしまいます。&lt;br /&gt;
図を丁寧に追うほど混乱してしまう場合は、分岐点の拾い方が定まっていない可能性があります。&lt;/p&gt;
&lt;/div&gt;
&lt;/div&gt;
&lt;/div&gt;
&lt;div class="col-lg-4"&gt;
&lt;div class="card rounded-4 shadow-sm h-100"&gt;
&lt;div class="card-body p-3 p-lg-4"&gt;
&lt;p&gt;&lt;span class="badge bg-success mb-2"&gt;原因②&lt;/span&gt;&lt;/p&gt;
&lt;h3 class="h6 fw-bold mb-2"&gt;「同じ／分かれる」のメモがない（条件が頭の中だけ）&lt;/h3&gt;
&lt;p class="mb-0"&gt;条件が増えるほど、頭の中だけで整理するのは難しくなります。&lt;br /&gt;
メモがないと、途中で前提が入れ替わり、比較が混乱します。&lt;/p&gt;
&lt;/div&gt;
&lt;/div&gt;
&lt;/div&gt;
&lt;div class="col-lg-4"&gt;
&lt;div class="card rounded-4 shadow-sm h-100"&gt;
&lt;div class="card-body p-3 p-lg-4"&gt;
&lt;p&gt;&lt;span class="badge bg-success mb-2"&gt;原因③&lt;/span&gt;&lt;/p&gt;
&lt;h3 class="h6 fw-bold mb-2"&gt;比較の軸が曖昧（明るさを何で比べるか定まっていない）&lt;/h3&gt;
&lt;p class="mb-0"&gt;明るさの問題は、比較の前に「同じグループ」「別グループ」をはっきりさせる必要があります。&lt;br /&gt;
軸が曖昧だと、最終的に“それっぽい答え”に寄せる処理になり、間違いが残ります。&lt;/p&gt;
&lt;/div&gt;
&lt;/div&gt;
&lt;/div&gt;
&lt;/div&gt;
&lt;div class="alert alert-success rounded-4 border border-success-subtle mt-3 mb-0" role="alert"&gt;「図を描き直す段階で止まる」場合は、&lt;br /&gt;
&lt;a class="link-success fw-bold" href="https://rika-quest.com/column/nayami-physics-diagram/"&gt;物理の図が描けない（図→関係→式の身につけ方）&lt;/a&gt;&lt;br /&gt;
を先に整理すると、回路でも分岐点が拾いやすくなります。&lt;/div&gt;
&lt;/section&gt;
&lt;section class="mb-5"&gt;
&lt;h2 id="s3" class="h4 fw-bold border-bottom pb-2 mb-3"&gt;克服のプロセス｜「同じ／分かれる」→条件整理&lt;/h2&gt;
&lt;p class="mb-3"&gt;回路の安定は、細かな暗記よりも&lt;strong class="rq-marker"&gt;判定の順番&lt;/strong&gt;で決まります。&lt;br /&gt;
まず「同じ」「分かれる」を言葉とメモで明確にし、比較に入ります。&lt;/p&gt;
&lt;div class="row g-3"&gt;
&lt;div class="col-lg-6"&gt;
&lt;div class="card rounded-4 shadow-sm h-100 rq-leftbar"&gt;
&lt;div class="card-body p-3 p-lg-4"&gt;
&lt;div class="d-flex align-items-start gap-3 mb-2"&gt;
&lt;div class="rq-stepno"&gt;1&lt;/div&gt;
&lt;div&gt;
&lt;h3 class="h6 fw-bold mb-1"&gt;分岐点だけ拾う（枝分かれを先に特定）&lt;/h3&gt;
&lt;p class="mb-0"&gt;図を描き直す目的は、線を増やすことではありません。&lt;br /&gt;
まず「分かれる点」「合流する点」を見つけて、そこだけに印を付けます。&lt;/p&gt;
&lt;/div&gt;
&lt;/div&gt;
&lt;div class="d-flex flex-wrap gap-2"&gt;&lt;span class="rq-chip"&gt;&lt;span class="badge bg-success"&gt;同じ&lt;/span&gt; 同じ一本道&lt;/span&gt;&lt;br /&gt;
&lt;span class="rq-chip"&gt;&lt;span class="badge bg-success"&gt;分かれる&lt;/span&gt; 分岐点&lt;/span&gt;&lt;br /&gt;
&lt;span class="rq-chip"&gt;&lt;span class="badge bg-success"&gt;合流&lt;/span&gt; 合流点&lt;/span&gt;&lt;/div&gt;
&lt;/div&gt;
&lt;/div&gt;
&lt;/div&gt;
&lt;div class="col-lg-6"&gt;
&lt;div class="card rounded-4 shadow-sm h-100 rq-leftbar"&gt;
&lt;div class="card-body p-3 p-lg-4"&gt;
&lt;div class="d-flex align-items-start gap-3 mb-2"&gt;
&lt;div class="rq-stepno"&gt;2&lt;/div&gt;
&lt;div&gt;
&lt;h3 class="h6 fw-bold mb-1"&gt;「同じ／分かれる」を短文で書く（頭の中だけにしない）&lt;/h3&gt;
&lt;p class="mb-0"&gt;次に、分岐点がはっきりした状態で、条件を短文でメモします。&lt;br /&gt;
文章が長くなるほど混乱しやすいので、短文でまとめます。&lt;/p&gt;
&lt;/div&gt;
&lt;/div&gt;
&lt;div class="rq-mini rq-scribble p-3"&gt;
&lt;p class="small fw-bold text-success mb-2"&gt;条件メモ（テンプレ）&lt;/p&gt;
&lt;ul class="small mb-0 rq-bullets"&gt;
&lt;li&gt;同じ一本道の要素は「同じグループ」と書く&lt;/li&gt;
&lt;li&gt;分岐した先は「別グループ」と書く&lt;/li&gt;
&lt;li&gt;比較は「同じグループ内」→「別グループ間」の順&lt;/li&gt;
&lt;/ul&gt;
&lt;/div&gt;
&lt;/div&gt;
&lt;/div&gt;
&lt;/div&gt;
&lt;div class="col-lg-12"&gt;
&lt;div class="card rounded-4 shadow-sm rq-leftbar"&gt;
&lt;div class="card-body p-3 p-lg-4"&gt;
&lt;div class="d-flex align-items-start gap-3 mb-2"&gt;
&lt;div class="rq-stepno"&gt;3&lt;/div&gt;
&lt;div&gt;
&lt;h3 class="h6 fw-bold mb-1"&gt;比較は「同じ→分かれる」の順（答えの候補を減らす）&lt;/h3&gt;
&lt;p class="mb-0"&gt;明るさの判断は、いきなり全体を比べず、まず「同じグループ」を見極めます。&lt;br /&gt;
同じグループであることがわかると、比較対象が減って処理が速くなります。&lt;/p&gt;
&lt;/div&gt;
&lt;/div&gt;
&lt;div class="table-responsive"&gt;
&lt;table class="table table-bordered align-middle bg-white rounded-4 overflow-hidden mb-0"&gt;
&lt;thead class="table-success"&gt;
&lt;tr&gt;
&lt;th style="width: 30%;"&gt;段階&lt;/th&gt;
&lt;th&gt;やること&lt;/th&gt;
&lt;th style="width: 28%;"&gt;チェック&lt;/th&gt;
&lt;/tr&gt;
&lt;/thead&gt;
&lt;tbody&gt;
&lt;tr&gt;
&lt;th class="text-success"&gt;①同じグループを見極める&lt;/th&gt;
&lt;td&gt;同じ一本道の要素を同じグループにまとめる&lt;/td&gt;
&lt;td&gt;グループ分けが図で見える&lt;/td&gt;
&lt;/tr&gt;
&lt;tr&gt;
&lt;th class="text-success"&gt;②分岐点を特定する&lt;/th&gt;
&lt;td&gt;分岐した先は別グループとして扱う&lt;/td&gt;
&lt;td&gt;分岐点が印で明確化&lt;/td&gt;
&lt;/tr&gt;
&lt;tr&gt;
&lt;th class="text-success"&gt;③比較へ&lt;/th&gt;
&lt;td&gt;同じグループ内→別グループ間の順で比較&lt;/td&gt;
&lt;td&gt;比較対象が増えていない&lt;/td&gt;
&lt;/tr&gt;
&lt;/tbody&gt;
&lt;/table&gt;
&lt;/div&gt;
&lt;div class="alert alert-success rounded-4 border border-success-subtle mt-3 mb-0" role="alert"&gt;&lt;span class="badge bg-success me-2"&gt;ポイント&lt;/span&gt;&lt;br /&gt;
先にグループ分けができると、明るさの判断が「少ない候補」から絞れます。&lt;/div&gt;
&lt;/div&gt;
&lt;/div&gt;
&lt;/div&gt;
&lt;div class="col-lg-6"&gt;
&lt;div class="card rounded-4 shadow-sm h-100 rq-leftbar"&gt;
&lt;div class="card-body p-3 p-lg-4"&gt;
&lt;div class="d-flex align-items-start gap-3 mb-2"&gt;
&lt;div class="rq-stepno"&gt;4&lt;/div&gt;
&lt;div&gt;
&lt;h3 class="h6 fw-bold mb-1"&gt;解答は「条件→比較→答え」の順で書く&lt;/h3&gt;
&lt;p class="mb-0"&gt;回路の説明問題は、答えだけを書くと根拠が不足しやすくなります。&lt;br /&gt;
条件整理の短文をそのまま根拠にして、答えへつなぎます。&lt;/p&gt;
&lt;/div&gt;
&lt;/div&gt;
&lt;div class="alert alert-success rounded-4 border border-success-subtle mb-0" role="alert"&gt;&lt;span class="badge bg-success me-2"&gt;目標&lt;/span&gt;&lt;br /&gt;
「同じ／分かれる」のメモが、解答の根拠として使える状態を作る。&lt;/div&gt;
&lt;/div&gt;
&lt;/div&gt;
&lt;/div&gt;
&lt;div class="col-lg-6"&gt;
&lt;div class="card rounded-4 shadow-sm h-100 rq-leftbar"&gt;
&lt;div class="card-body p-3 p-lg-4"&gt;
&lt;div class="d-flex align-items-start gap-3 mb-2"&gt;
&lt;div class="rq-stepno"&gt;5&lt;/div&gt;
&lt;div&gt;
&lt;h3 class="h6 fw-bold mb-1"&gt;見直しは「グループ分けの再確認」だけ（短く）&lt;/h3&gt;
&lt;p class="mb-0"&gt;回路のミスは、計算よりもグループ分けの誤りが原因になりやすいです。&lt;br /&gt;
最後に分岐点の印と、同じグループのまとめ方だけを見直します。&lt;/p&gt;
&lt;/div&gt;
&lt;/div&gt;
&lt;ul class="mb-0 rq-bullets"&gt;
&lt;li&gt;分岐点・合流点に印が付いているか&lt;/li&gt;
&lt;li&gt;同じ一本道が同じグループとしてまとまっているか&lt;/li&gt;
&lt;li&gt;比較が「同じ→分かれる」の順で行われているか&lt;/li&gt;
&lt;/ul&gt;
&lt;/div&gt;
&lt;/div&gt;
&lt;/div&gt;
&lt;/div&gt;
&lt;div class="alert alert-success rounded-4 border border-success-subtle mt-3 mb-0" role="alert"&gt;回路のよくある考え方を「単元別解説」で確認したい場合のみ、こちらへ：&lt;br /&gt;
&lt;a class="link-success fw-bold" href="https://rika-quest.com/column/mamedenkyu/"&gt;豆電球の回路（直列・並列／明るさのコツ）&lt;/a&gt;&lt;br /&gt;
（解説記事は必要時のみ）&lt;/div&gt;
&lt;/section&gt;
&lt;section class="mb-5"&gt;
&lt;h2 id="s4" class="h4 fw-bold border-bottom pb-2 mb-3"&gt;よくあるミスと修正（誤答例→直し方）&lt;/h2&gt;
&lt;div class="row g-3"&gt;
&lt;div class="col-lg-6"&gt;
&lt;div class="card rounded-4 shadow-sm h-100"&gt;
&lt;div class="card-body p-3 p-lg-4"&gt;
&lt;div class="d-flex flex-wrap gap-2 align-items-center mb-2"&gt;
&lt;p&gt;&lt;span class="badge bg-danger"&gt;よくあるミス&lt;/span&gt;&lt;/p&gt;
&lt;h3 class="h6 fw-bold mb-0"&gt;直列/並列を言葉だけで判断してしまう&lt;/h3&gt;
&lt;/div&gt;
&lt;p class="mb-3"&gt;「直列＝一列」「並列＝並ぶ」という言葉の印象だけで判断すると、&lt;br /&gt;
図の分岐点を見落としたまま処理してしまいます。&lt;/p&gt;
&lt;div class="alert alert-success rounded-4 border border-success-subtle mb-0" role="alert"&gt;&lt;span class="badge bg-success me-2"&gt;直し方&lt;/span&gt;&lt;br /&gt;
まず分岐点・合流点に印を付ける。印が付くまで「直列/並列」の判断を一旦止める。&lt;/div&gt;
&lt;/div&gt;
&lt;/div&gt;
&lt;/div&gt;
&lt;div class="col-lg-6"&gt;
&lt;div class="card rounded-4 shadow-sm h-100"&gt;
&lt;div class="card-body p-3 p-lg-4"&gt;
&lt;div class="d-flex flex-wrap gap-2 align-items-center mb-2"&gt;
&lt;p&gt;&lt;span class="badge bg-danger"&gt;よくあるミス&lt;/span&gt;&lt;/p&gt;
&lt;h3 class="h6 fw-bold mb-0"&gt;「同じ」をはっきりさせずに全部を比べてしまう&lt;/h3&gt;
&lt;/div&gt;
&lt;p class="mb-3"&gt;明るさをいきなり全体比較すると、条件が増えて整理が追いつかなくなります。&lt;br /&gt;
結果的に推測で処理してしまい、間違いが減りません。&lt;/p&gt;
&lt;div class="alert alert-success rounded-4 border border-success-subtle mb-0" role="alert"&gt;&lt;span class="badge bg-success me-2"&gt;直し方&lt;/span&gt;&lt;br /&gt;
先に同じ一本道を同じグループにまとめる。比較は「同じ→分かれる」の順。&lt;/div&gt;
&lt;/div&gt;
&lt;/div&gt;
&lt;/div&gt;
&lt;div class="col-lg-12"&gt;
&lt;div class="card rounded-4 shadow-sm"&gt;
&lt;div class="card-body p-3 p-lg-4"&gt;
&lt;div class="d-flex flex-wrap gap-2 align-items-center mb-2"&gt;
&lt;p&gt;&lt;span class="badge bg-danger"&gt;よくあるミス&lt;/span&gt;&lt;/p&gt;
&lt;h3 class="h6 fw-bold mb-0"&gt;途中で条件が入れ替わる（メモがない／根拠が薄い）&lt;/h3&gt;
&lt;/div&gt;
&lt;p class="mb-3"&gt;条件が増えるほど、頭の中だけで保持するのは難しくなります。&lt;br /&gt;
その結果、同じグループだったはずの要素を途中で別扱いにしてしまい、答えがズレてしまいます。&lt;/p&gt;
&lt;div class="alert alert-success rounded-4 border border-success-subtle mb-0" role="alert"&gt;&lt;span class="badge bg-success me-2"&gt;直し方&lt;/span&gt;&lt;br /&gt;
「同じグループ」「別グループ」を短文で書いて残す。解答は「条件→比較→答え」で書く。&lt;/div&gt;
&lt;/div&gt;
&lt;/div&gt;
&lt;/div&gt;
&lt;/div&gt;
&lt;/section&gt;
&lt;section class="mb-5"&gt;
&lt;h2 id="s5" class="h4 fw-bold border-bottom pb-2 mb-3"&gt;家庭での学習方法｜週の計画とチェック&lt;/h2&gt;
&lt;p class="mb-3"&gt;回路は、問題数を増やすよりも&lt;strong class="rq-marker"&gt;判定の順（分岐点→同じ/分かれる→比較）&lt;/strong&gt;を身につける方が伸びやすい分野です。&lt;br /&gt;
平日は短く、週末に通しでつなげます。&lt;/p&gt;
&lt;div class="table-responsive"&gt;
&lt;table class="table table-bordered align-middle bg-white rounded-4 overflow-hidden"&gt;
&lt;thead class="table-success"&gt;
&lt;tr&gt;
&lt;th style="width: 26%;"&gt;区分&lt;/th&gt;
&lt;th&gt;やること&lt;/th&gt;
&lt;th style="width: 30%;"&gt;チェック（合格基準）&lt;/th&gt;
&lt;/tr&gt;
&lt;/thead&gt;
&lt;tbody&gt;
&lt;tr&gt;
&lt;th class="text-success"&gt;平日（短時間）&lt;/th&gt;
&lt;td&gt;1問：分岐点に印→同じ/別グループを短文でメモ（比較は最小）&lt;/td&gt;
&lt;td&gt;比べる前に「同じ/分かれる」が書けている&lt;/td&gt;
&lt;/tr&gt;
&lt;tr&gt;
&lt;th class="text-success"&gt;週末（通し）&lt;/th&gt;
&lt;td&gt;3〜5問：条件→比較→答えまで（根拠を短文で残す）&lt;/td&gt;
&lt;td&gt;解答が「条件→比較→答え」で書けている&lt;/td&gt;
&lt;/tr&gt;
&lt;tr&gt;
&lt;th class="text-success"&gt;見直し&lt;/th&gt;
&lt;td&gt;分岐点・合流点の印／グループ分けを再確認&lt;/td&gt;
&lt;td&gt;“同じ扱いの取り違え”が減っている&lt;/td&gt;
&lt;/tr&gt;
&lt;/tbody&gt;
&lt;/table&gt;
&lt;/div&gt;
&lt;p class="mb-0"&gt;回路は物理の中でも「図の扱い」で差がつきやすい分野です。&lt;br /&gt;
物理全体の悩み・コツを整理したい場合は、&lt;br /&gt;
&lt;a class="link-success fw-bold" href="https://rika-quest.com/ct/物理/"&gt;物理カテゴリ&lt;/a&gt; と&lt;br /&gt;
&lt;a class="link-success fw-bold" href="https://rika-quest.com/column/physics/"&gt;物理分野ページ&lt;/a&gt;&lt;br /&gt;
を起点に戻すと、必要な記事へ辿り直しやすくなります。&lt;/p&gt;
&lt;/section&gt;
&lt;section class="mb-5"&gt;
&lt;h2 id="s6" class="h4 fw-bold border-bottom pb-2 mb-3"&gt;FAQ（よくある質問）&lt;/h2&gt;
&lt;div class="rq-faq d-grid gap-3"&gt;
&lt;details&gt;
&lt;summary&gt;&lt;span class="badge bg-success rounded-pill flex-shrink-0"&gt;Q&lt;/span&gt;直列と並列がすぐ混ざります&lt;/summary&gt;
&lt;div class="p-3"&gt;判断を先にしようとすると混ざりやすくなります。まず分岐点・合流点に印を付けて、&lt;br /&gt;
「分かれる」がはっきりしてから整理してください。印が付くまでは言葉の判断を一旦待つと安定します。&lt;/div&gt;
&lt;/details&gt;
&lt;details&gt;
&lt;summary&gt;&lt;span class="badge bg-success rounded-pill flex-shrink-0"&gt;Q&lt;/span&gt;明るさの比較が苦手です&lt;/summary&gt;
&lt;div class="p-3"&gt;いきなり全体を比べるのではなく、先に「同じ一本道＝同じグループ」を特定してください。&lt;br /&gt;
比較は「同じ→分かれる」の順にルール化すると、比較対象が減って処理が安定します。&lt;/div&gt;
&lt;/details&gt;
&lt;details&gt;
&lt;summary&gt;&lt;span class="badge bg-success rounded-pill flex-shrink-0"&gt;Q&lt;/span&gt;解説を見ると分かるのに、次で同じミスをします&lt;/summary&gt;
&lt;div class="p-3"&gt;解説は“結論”が中心で、判定の順番が定着しないままになりやすいです。&lt;br /&gt;
家庭では「分岐点に印」「同じ/別グループの短文」の2点を毎回チェック項目にして復習すると再発が減ります。&lt;/div&gt;
&lt;/details&gt;
&lt;details&gt;
&lt;summary&gt;&lt;span class="badge bg-success rounded-pill flex-shrink-0"&gt;Q&lt;/span&gt;図・表・グラフが混ざると読めません&lt;/summary&gt;
&lt;div class="p-3"&gt;図表の読み取りがボトルネックの可能性があります。&lt;br /&gt;
先に「軸→単位→比較」の順で情報を短文化できると、回路の条件整理にも入りやすくなります。&lt;br /&gt;
&lt;a class="link-success fw-bold" href="https://rika-quest.com/column/nayami-graph-table-reading/"&gt;図・表・グラフが読み取れないときの整理&lt;/a&gt;&lt;br /&gt;
も合わせて確認してください。&lt;/div&gt;
&lt;/details&gt;
&lt;details&gt;
&lt;summary&gt;&lt;span class="badge bg-success rounded-pill flex-shrink-0"&gt;Q&lt;/span&gt;図を描き直すのに時間がかかります&lt;/summary&gt;
&lt;div class="p-3"&gt;線を増やす描き直しは逆効果になりやすいです。分岐点・合流点に印を付けるだけに絞ると、&lt;br /&gt;
条件整理が速くなります。図の書き方自体で止まる場合は&lt;br /&gt;
&lt;a class="link-success fw-bold" href="https://rika-quest.com/column/nayami-physics-diagram/"&gt;物理の図が描けない（図→関係→式）&lt;/a&gt;&lt;br /&gt;
を先に整理するとスムーズです。&lt;/div&gt;
&lt;/details&gt;
&lt;/div&gt;
&lt;/section&gt;
&lt;section class="mb-4"&gt;
&lt;h2 id="s7" class="h4 fw-bold border-bottom pb-2 mb-3"&gt;次に読む記事（関連記事）＋講座・問い合わせ&lt;/h2&gt;
&lt;div class="row g-3"&gt;
&lt;div class="col-lg-6"&gt;
&lt;div class="card rounded-4 shadow-sm h-100"&gt;
&lt;div class="card-body p-3 p-lg-4"&gt;
&lt;p class="fw-bold text-success mb-2"&gt;悩みから辿る（全体 / 物理）&lt;/p&gt;
&lt;div class="list-group"&gt;&lt;a class="list-group-item list-group-item-action" href="https://rika-quest.com/column/science-nayami/"&gt;理科の悩み一覧（全体の地図）&lt;/a&gt;&lt;br /&gt;
&lt;a class="list-group-item list-group-item-action" href="https://rika-quest.com/ct/物理/"&gt;物理カテゴリ（悩み・コツを横断）&lt;/a&gt;&lt;br /&gt;
&lt;a class="list-group-item list-group-item-action" href="https://rika-quest.com/column/physics/"&gt;物理分野ページ（学習の指針）&lt;/a&gt;&lt;/div&gt;
&lt;/div&gt;
&lt;/div&gt;
&lt;/div&gt;
&lt;div class="col-lg-6"&gt;
&lt;div class="card rounded-4 shadow-sm h-100"&gt;
&lt;div class="card-body p-3 p-lg-4"&gt;
&lt;p class="fw-bold text-success mb-2"&gt;関連する悩み（次のおすすめ）&lt;/p&gt;
&lt;div class="list-group"&gt;&lt;a class="list-group-item list-group-item-action" href="https://rika-quest.com/column/nayami-physics-diagram/"&gt;物理の図が描けない（図→関係→式の身につけ方）&lt;/a&gt;&lt;br /&gt;
&lt;a class="list-group-item list-group-item-action" href="https://rika-quest.com/column/nayami-graph-table-reading/"&gt;図・表・グラフが読み取れないときの整理&lt;/a&gt;&lt;/div&gt;
&lt;/div&gt;
&lt;/div&gt;
&lt;/div&gt;
&lt;/div&gt;
&lt;div class="card rounded-4 shadow-sm border-success-subtle mt-3"&gt;
&lt;div class="card-body p-3 p-lg-4"&gt;
&lt;p class="fw-bold text-success mb-2"&gt;条件整理から一緒に磨きたい方へ（無理のないご案内）&lt;/p&gt;
&lt;p class="mb-3"&gt;回路は、正しい知識を持っていても「同じ／分かれる」の判定と条件整理がぶれると点数を落としやすい分野です。&lt;br /&gt;
まずは、分岐点に印を付け、同じ/別グループを短文で残すところから身につけてください。&lt;br /&gt;
それでも混乱が残る場合は、問題を見ながら「どこでズレるか（図／条件整理／比較／根拠の書き方）」を切り分けて、&lt;br /&gt;
得点につながる解き方を身につける個別指導も選択肢になります。&lt;/p&gt;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</si>
  <si>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https://rika-quest.com/column/nayami-physics-diagram/</t>
  </si>
  <si>
    <t>以下のページは不自然なワードを使用しています。
これらを適切に自然な言葉に置き換えて下さい。
なお、本文の装飾や構造は絶対に変えないでください。
【対象ページURL】
https://rika-quest.com/column/nayami-physics-diagram/
【検出された不自然ワード】
（検出なし）
【本文】
------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.rq-leftbar{ border-left: .35rem solid rgba(25,135,84,.55); }&lt;br /&gt;  .rq-bullets li{ margin-bottom:.35rem; }&lt;br /&gt;  .rq-toc a{ text-decoration:none; }&lt;br /&gt;  .rq-toc a:hover{ text-decoration:underline; }&lt;/p&gt;
&lt;p&gt;  .rq-stepno{&lt;br /&gt;    width: 2.2rem; height: 2.2rem;&lt;br /&gt;    display:inline-flex; align-items:center; justify-content:center;&lt;br /&gt;    border-radius: 999px;&lt;br /&gt;    background: rgba(25,135,84,.12);&lt;br /&gt;    color: #146c43;&lt;br /&gt;    font-weight: 800;&lt;br /&gt;    flex: 0 0 auto;&lt;br /&gt;  }&lt;/p&gt;
&lt;p&gt;  .rq-mini{&lt;br /&gt;    border: 1px solid rgba(0,0,0,.10);&lt;br /&gt;    border-radius: 1rem;&lt;br /&gt;    background: #fff;&lt;br /&gt;    box-shadow: 0 .125rem .25rem rgba(0,0,0,.06);&lt;br /&gt;  }&lt;/p&gt;
&lt;p&gt;  /* 図の“書き込み欄”っぽい見た目（テキストで示す） */&lt;br /&gt;  .rq-scribble{&lt;br /&gt;    background: repeating-linear-gradient(&lt;br /&gt;      to bottom,&lt;br /&gt;      rgba(25,135,84,.06),&lt;br /&gt;      rgba(25,135,84,.06) 28px,&lt;br /&gt;      rgba(255,255,255,1) 28px,&lt;br /&gt;      rgba(255,255,255,1) 56px&lt;br /&gt;    );&lt;br /&gt;    border: 1px dashed rgba(25,135,84,.45);&lt;br /&gt;  }&lt;/p&gt;
&lt;p&gt;  /* FAQ（JS不要） */&lt;br /&gt;  .rq-faq details{&lt;br /&gt;    border: 1px solid rgba(0,0,0,.10);&lt;br /&gt;    border-radius: 1rem;&lt;br /&gt;    background: #fff;&lt;br /&gt;    overflow: hidden;&lt;br /&gt;    box-shadow: 0 .125rem .25rem rgba(0,0,0,.06);&lt;br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}&lt;br /&gt;&lt;/style&gt;
&lt;div class="container my-4"&gt;
&lt;section class="rq-hero rounded-4 p-4 p-lg-5 shadow-sm mb-4"&gt;
&lt;div class="row g-4 align-items-center"&gt;
&lt;div class="col-lg-8"&gt;
&lt;div class="rq-subline small mb-2"&gt;中学受験理科／物理　テーマ：図が描けない→関係が立たない→式が作れない、という流れを解決する&lt;/div&gt;
&lt;div class="d-flex flex-wrap gap-2 mb-2"&gt;&lt;span class="badge bg-success"&gt;悩み起点&lt;/span&gt;&lt;br /&gt;
&lt;span class="badge bg-success"&gt;図→関係→式&lt;/span&gt;&lt;br /&gt;
&lt;span class="badge bg-success"&gt;つり合い・力&lt;/span&gt;&lt;br /&gt;
&lt;span class="badge bg-success"&gt;家庭で回す&lt;/span&gt;&lt;/div&gt;
&lt;p class="mb-2"&gt;力の向きが分からず、矢印を描く手が止まってしまう。&lt;br /&gt;
つり合いの問題で、何と何を比べればよいかが曖昧になり、式が立たない。&lt;br /&gt;
解説を見ると分かるのに、次の問題で同じようなところでつまずく。&lt;/p&gt;
&lt;p class="mb-0"&gt;多くの場合、必要なのは“物理の知識を増やすこと”ではなく、&lt;br /&gt;
&lt;strong class="rq-marker"&gt;図の描き方と書く順番（図→関係→式）を毎回同じ流れにすること&lt;/strong&gt;です。&lt;br /&gt;
書く順が定まるほど、判断の戸惑いや作り直しが減り、正答に到達しやすくなります。&lt;/p&gt;
&lt;/div&gt;
&lt;div class="col-lg-4"&gt;
&lt;div class="card border-0 shadow-sm rounded-4"&gt;
&lt;div class="card-body p-3 p-lg-4"&gt;
&lt;p class="fw-bold text-success mb-2"&gt;この記事で分かること&lt;/p&gt;
&lt;ul class="small mb-0 rq-bullets"&gt;
&lt;li&gt;「図が描けない」を3つのパターンで切り分ける&lt;/li&gt;
&lt;li&gt;力・つり合いを図に落とす“最低限の部品”&lt;/li&gt;
&lt;li&gt;図→関係→式の進め方（書く順番の習慣化）&lt;/li&gt;
&lt;li&gt;矢印・ラベルのよくあるミスと修正方法&lt;/li&gt;
&lt;li&gt;家庭で回す練習メニュー（短時間→週末通し）&lt;/li&gt;
&lt;/ul&gt;
&lt;/div&gt;
&lt;/div&gt;
&lt;/div&gt;
&lt;/div&gt;
&lt;div class="alert alert-success mt-4 mb-0 rounded-4 border border-success-subtle" role="alert"&gt;単元の説明ではなく、図の“書き方と順番”を習慣にして、式づくりまでつなげる整理です。&lt;/div&gt;
&lt;/section&gt;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href="#s1"&gt;まず状況整理｜どこで手が止まっているか&lt;/a&gt;&lt;br /&gt;
&lt;a class="list-group-item list-group-item-action" href="#s2"&gt;原因の切り分け（よくあるパターン3つ）&lt;/a&gt;&lt;br /&gt;
&lt;a class="list-group-item list-group-item-action" href="#s3"&gt;改善へのステップ｜図→関係→式の習慣化&lt;/a&gt;&lt;br /&gt;
&lt;a class="list-group-item list-group-item-action" href="#s4"&gt;よくあるミスと修正（誤答例→直し方）&lt;/a&gt;&lt;br /&gt;
&lt;a class="list-group-item list-group-item-action" href="#s5"&gt;家庭での進め方｜週の組み立てとチェック&lt;/a&gt;&lt;br /&gt;
&lt;a class="list-group-item list-group-item-action" href="#s6"&gt;FAQ（よくある質問）&lt;/a&gt;&lt;br /&gt;
&lt;a class="list-group-item list-group-item-action" href="#s7"&gt;あわせて読みたい＋学習相談のご案内&lt;/a&gt;&lt;/div&gt;
&lt;/div&gt;
&lt;/nav&gt;
&lt;section class="mb-5"&gt;
&lt;h2 id="s1" class="h4 fw-bold border-bottom pb-2 mb-3"&gt;まず状況整理｜どこでつまずいているか&lt;/h2&gt;
&lt;p class="mb-3"&gt;「図が描けない」という状態は、実際には&lt;strong class="rq-marker"&gt;つまずいている場所が違う&lt;/strong&gt;ことが多いです。&lt;br /&gt;
まず、どこで手が止まっているかを特定します。&lt;/p&gt;
&lt;div class="row g-3"&gt;
&lt;div class="col-lg-4"&gt;
&lt;div class="rq-mini h-100 p-3 p-lg-4 rq-leftbar"&gt;
&lt;p class="fw-bold text-success mb-2"&gt;つまずき①：何を描けばいいか分からない&lt;/p&gt;
&lt;p class="mb-0"&gt;余計な線まで描こうとして手が止まる。必要な部品（点・線・矢印・ラベル）が決まっていない状態です。&lt;/p&gt;
&lt;/div&gt;
&lt;/div&gt;
&lt;div class="col-lg-4"&gt;
&lt;div class="rq-mini h-100 p-3 p-lg-4 rq-leftbar"&gt;
&lt;p class="fw-bold text-success mb-2"&gt;つまずき②：描けても、関係が書けない&lt;/p&gt;
&lt;p class="mb-0"&gt;図と条件がつながっていない。矢印の意味（どの力か）や、比べる軸（左右・上下）が定まっていない状態です。&lt;/p&gt;
&lt;/div&gt;
&lt;/div&gt;
&lt;div class="col-lg-4"&gt;
&lt;div class="alert alert-success rounded-4 border border-success-subtle h-100 mb-0" role="alert"&gt;
&lt;p class="fw-bold mb-2"&gt;つまずき③：関係は分かるが式に落ちない&lt;/p&gt;
&lt;p class="mb-0"&gt;関係式にする流れが定まらないと、途中で考え直す回数が増えます。図→関係→式の“書く順”を押さえるのが近道です。&lt;/p&gt;
&lt;/div&gt;
&lt;/div&gt;
&lt;/div&gt;
&lt;/section&gt;
&lt;section class="mb-5"&gt;
&lt;h2 id="s2" class="h4 fw-bold border-bottom pb-2 mb-3"&gt;原因の切り分け（よくあるパターン3つ）&lt;/h2&gt;
&lt;div class="row g-3"&gt;
&lt;div class="col-lg-4"&gt;
&lt;div class="card rounded-4 shadow-sm h-100"&gt;
&lt;div class="card-body p-3 p-lg-4"&gt;
&lt;p&gt;&lt;span class="badge bg-success mb-2"&gt;原因①&lt;/span&gt;&lt;/p&gt;
&lt;h3 class="h6 fw-bold mb-2"&gt;図の“部品”が多すぎる（描く対象が未整理）&lt;/h3&gt;
&lt;p class="mb-0"&gt;物体の形や背景まで丁寧に描こうとして、必要な情報が埋もれています。直すべきは絵の上手さではなく、描く情報の絞り込みです。&lt;/p&gt;
&lt;/div&gt;
&lt;/div&gt;
&lt;/div&gt;
&lt;div class="col-lg-4"&gt;
&lt;div class="card rounded-4 shadow-sm h-100"&gt;
&lt;div class="card-body p-3 p-lg-4"&gt;
&lt;p&gt;&lt;span class="badge bg-success mb-2"&gt;原因②&lt;/span&gt;&lt;/p&gt;
&lt;h3 class="h6 fw-bold mb-2"&gt;矢印の意味がはっきりしていない&lt;/h3&gt;
&lt;p class="mb-0"&gt;矢印を描いても、摩擦・重力・張力などの区別が曖昧だと関係が書けません。矢印は必ず“名前”とセットで捉えます。&lt;/p&gt;
&lt;/div&gt;
&lt;/div&gt;
&lt;/div&gt;
&lt;div class="col-lg-4"&gt;
&lt;div class="card rounded-4 shadow-sm h-100"&gt;
&lt;div class="card-body p-3 p-lg-4"&gt;
&lt;p&gt;&lt;span class="badge bg-success mb-2"&gt;原因③&lt;/span&gt;&lt;/p&gt;
&lt;h3 class="h6 fw-bold mb-2"&gt;比べる対象が定まらない&lt;/h3&gt;
&lt;p class="mb-0"&gt;左右・上下・支点まわりなど、どこで比べるかが定まらないと、関係と式が毎回ぶれます。比較の軸を先に決めましょう。&lt;/p&gt;
&lt;/div&gt;
&lt;/div&gt;
&lt;/div&gt;
&lt;/div&gt;
&lt;div class="alert alert-success rounded-4 border border-success-subtle mt-3 mb-0" role="alert"&gt;図が描けても計算で手が止まる場合は、&lt;br /&gt;
&lt;a class="link-success fw-bold" href="https://rika-quest.com/column/nayami-calculation-slow/"&gt;理科計算が遅い原因と改善（計算前の整理）&lt;/a&gt;&lt;br /&gt;
の「単位→図→比例→式→検算」の順が役立ちます。&lt;/div&gt;
&lt;/section&gt;
&lt;section class="mb-5"&gt;
&lt;h2 id="s3" class="h4 fw-bold border-bottom pb-2 mb-3"&gt;改善へのステップ｜図→関係→式を習慣にする&lt;/h2&gt;
&lt;p class="mb-3"&gt;図の目的は「きれいに描くこと」ではありません。&lt;br /&gt;
&lt;strong class="rq-marker"&gt;関係（つり合い・向き・比較）を整理し、式までつなげること&lt;/strong&gt;です。&lt;br /&gt;
次の順番を毎回同じにする練習をしましょう。&lt;/p&gt;
&lt;div class="row g-3"&gt;
&lt;div class="col-lg-6"&gt;
&lt;div class="card rounded-4 shadow-sm h-100 rq-leftbar"&gt;
&lt;div class="card-body p-3 p-lg-4"&gt;
&lt;div class="d-flex align-items-start gap-3 mb-2"&gt;
&lt;div class="rq-stepno"&gt;1&lt;/div&gt;
&lt;div&gt;
&lt;h3 class="h6 fw-bold mb-1"&gt;描く部品を3つに絞る（点・矢印・名前）&lt;/h3&gt;
&lt;p class="mb-0"&gt;まず「物体の正確な形」は描かずに、必要な部品だけ置きます。図の情報量を減らすほど、関係が見えやすくなります。&lt;/p&gt;
&lt;/div&gt;
&lt;/div&gt;
&lt;div class="alert alert-success rounded-4 border border-success-subtle mb-0" role="alert"&gt;&lt;span class="badge bg-success me-2"&gt;最低限&lt;/span&gt;&lt;br /&gt;
点（物体の位置）／矢印（力の向き）／名前（どの力か）&lt;/div&gt;
&lt;/div&gt;
&lt;/div&gt;
&lt;/div&gt;
&lt;div class="col-lg-6"&gt;
&lt;div class="card rounded-4 shadow-sm h-100 rq-leftbar"&gt;
&lt;div class="card-body p-3 p-lg-4"&gt;
&lt;div class="d-flex align-items-start gap-3 mb-2"&gt;
&lt;div class="rq-stepno"&gt;2&lt;/div&gt;
&lt;div&gt;
&lt;h3 class="h6 fw-bold mb-1"&gt;矢印は必ず“名前”を書いてから伸ばす&lt;/h3&gt;
&lt;p class="mb-0"&gt;矢印の向きを戸惑うより先に、その矢印が何を表すか（重力・張力・摩擦など）を決めます。&lt;br /&gt;
名前が決まれば、向きも自然とはっきりしてきます。&lt;/p&gt;
&lt;/div&gt;
&lt;/div&gt;
&lt;div class="rq-mini rq-scribble p-3"&gt;
&lt;p class="small mb-2 fw-bold text-success"&gt;書き込み例（イメージ）&lt;/p&gt;
&lt;ul class="small mb-0 rq-bullets"&gt;
&lt;li&gt;まず「W（重力）」「N（垂直抗力）」「f（摩擦）」など“名前”を書く&lt;/li&gt;
&lt;li&gt;次に短い矢印で向きをはっきりさせる&lt;/li&gt;
&lt;li&gt;必要なら矢印を伸ばして見やすくする&lt;/li&gt;
&lt;/ul&gt;
&lt;/div&gt;
&lt;/div&gt;
&lt;/div&gt;
&lt;/div&gt;
&lt;div class="col-lg-12"&gt;
&lt;div class="card rounded-4 shadow-sm rq-leftbar"&gt;
&lt;div class="card-body p-3 p-lg-4"&gt;
&lt;div class="d-flex align-items-start gap-3 mb-2"&gt;
&lt;div class="rq-stepno"&gt;3&lt;/div&gt;
&lt;div&gt;
&lt;h3 class="h6 fw-bold mb-1"&gt;比べる軸を先に決める（左右・上下・支点まわり）&lt;/h3&gt;
&lt;p class="mb-0"&gt;つり合いは「どこで比べるか」を決めると一気に整理できます。&lt;br /&gt;
まず軸を選び、次に関係を言葉にしましょう。&lt;/p&gt;
&lt;/div&gt;
&lt;/div&gt;
&lt;div class="table-responsive"&gt;
&lt;table class="table table-bordered align-middle bg-white rounded-4 overflow-hidden mb-0"&gt;
&lt;thead class="table-success"&gt;
&lt;tr&gt;
&lt;th style="width: 26%;"&gt;先に決めること&lt;/th&gt;
&lt;th&gt;書くメモの例&lt;/th&gt;
&lt;th style="width: 26%;"&gt;次の操作&lt;/th&gt;
&lt;/tr&gt;
&lt;/thead&gt;
&lt;tbody&gt;
&lt;tr&gt;
&lt;th class="text-success"&gt;上下で比べる&lt;/th&gt;
&lt;td&gt;上向きの力の合計 ＝ 下向きの力の合計&lt;/td&gt;
&lt;td&gt;“合計”の式に落とす&lt;/td&gt;
&lt;/tr&gt;
&lt;tr&gt;
&lt;th class="text-success"&gt;左右で比べる&lt;/th&gt;
&lt;td&gt;右向きの力の合計 ＝ 左向きの力の合計&lt;/td&gt;
&lt;td&gt;向きで符号を決める&lt;/td&gt;
&lt;/tr&gt;
&lt;tr&gt;
&lt;th class="text-success"&gt;支点まわり&lt;/th&gt;
&lt;td&gt;右回り ＝ 左回り（支点を決める）&lt;/td&gt;
&lt;td&gt;“モーメント”の式に落める&lt;/td&gt;
&lt;/tr&gt;
&lt;/tbody&gt;
&lt;/table&gt;
&lt;/div&gt;
&lt;div class="alert alert-success rounded-4 border border-success-subtle mt-3 mb-0" role="alert"&gt;&lt;span class="badge bg-success me-2"&gt;ポイント&lt;/span&gt;&lt;br /&gt;
軸を決めて一言でメモできると、式が1本に絞れます。判断の戸惑いや作り直しが減ります。&lt;/div&gt;
&lt;/div&gt;
&lt;/div&gt;
&lt;/div&gt;
&lt;div class="col-lg-6"&gt;
&lt;div class="card rounded-4 shadow-sm h-100 rq-leftbar"&gt;
&lt;div class="card-body p-3 p-lg-4"&gt;
&lt;div class="d-flex align-items-start gap-3 mb-2"&gt;
&lt;div class="rq-stepno"&gt;4&lt;/div&gt;
&lt;div&gt;
&lt;h3 class="h6 fw-bold mb-1"&gt;関係は“言葉→式”の順で身につける&lt;/h3&gt;
&lt;p class="mb-0"&gt;いきなり式にしようとすると、何を等しくするかがぶれてしまいます。&lt;br /&gt;
先に言葉で関係をはっきりさせ、それと同じ内容を式に置き換えましょう。&lt;/p&gt;
&lt;/div&gt;
&lt;/div&gt;
&lt;div class="alert alert-success rounded-4 border border-success-subtle mb-0" role="alert"&gt;&lt;span class="badge bg-success me-2"&gt;習慣&lt;/span&gt;&lt;br /&gt;
「（どこで比べるか）を決める → （言葉でメモ）を書く → （式）にする」&lt;/div&gt;
&lt;/div&gt;
&lt;/div&gt;
&lt;/div&gt;
&lt;div class="col-lg-6"&gt;
&lt;div class="card rounded-4 shadow-sm h-100 rq-leftbar"&gt;
&lt;div class="card-body p-3 p-lg-4"&gt;
&lt;div class="d-flex align-items-start gap-3 mb-2"&gt;
&lt;div class="rq-stepno"&gt;5&lt;/div&gt;
&lt;div&gt;
&lt;h3 class="h6 fw-bold mb-1"&gt;最後に“矢印の確認”だけする（向き・名前・数）&lt;/h3&gt;
&lt;p class="mb-0"&gt;見直しは長くせず、ポイントを絞ります。矢印が多いほどミスが増えやすいため、最小限の確認で留めましょう。&lt;/p&gt;
&lt;/div&gt;
&lt;/div&gt;
&lt;ul class="mb-0 rq-bullets"&gt;
&lt;li&gt;矢印に名前がしっかり付いているか&lt;/li&gt;
&lt;li&gt;比べる軸（左右／上下／支点）が一致しているか&lt;/li&gt;
&lt;li&gt;式に入れた力が、図の矢印と1対1で対応しているか&lt;/li&gt;
&lt;/ul&gt;
&lt;/div&gt;
&lt;/div&gt;
&lt;/div&gt;
&lt;/div&gt;
&lt;div class="alert alert-success rounded-4 border border-success-subtle mt-3 mb-0" role="alert"&gt;圧力・浮力で図の描き方がまとまらない場合は、&lt;br /&gt;
&lt;a class="link-success fw-bold" href="https://rika-quest.com/column/nayami-pressure-buoyancy/"&gt;圧力・浮力が混乱する原因と改善&lt;/a&gt;&lt;br /&gt;
も合わせて確認すると、「図→関係」の接続が作りやすくなります。&lt;/div&gt;
&lt;/section&gt;
&lt;section class="mb-5"&gt;
&lt;h2 id="s4" class="h4 fw-bold border-bottom pb-2 mb-3"&gt;よくあるミスと修正（誤答例→直し方）&lt;/h2&gt;
&lt;div class="row g-3"&gt;
&lt;div class="col-lg-6"&gt;
&lt;div class="card rounded-4 shadow-sm h-100"&gt;
&lt;div class="card-body p-3 p-lg-4"&gt;
&lt;div class="d-flex flex-wrap gap-2 align-items-center mb-2"&gt;
&lt;p&gt;&lt;span class="badge bg-danger"&gt;よくあるミス&lt;/span&gt;&lt;/p&gt;
&lt;h3 class="h6 fw-bold mb-0"&gt;矢印は描いたが、名前がない（関係が書けない）&lt;/h3&gt;
&lt;/div&gt;
&lt;p class="mb-3"&gt;矢印の意味が曖昧だと、比較の対象が定まりません。結果として式の候補が複数出てしまい、戸惑いが出ます。&lt;/p&gt;
&lt;div class="alert alert-success rounded-4 border border-success-subtle mb-0" role="alert"&gt;&lt;span class="badge bg-success me-2"&gt;直し方&lt;/span&gt;&lt;br /&gt;
矢印は「名前を付ける→向き→長さ」の順で描く。まず名前を書いてから矢印を描く癖をつけましょう。&lt;/div&gt;
&lt;/div&gt;
&lt;/div&gt;
&lt;/div&gt;
&lt;div class="col-lg-6"&gt;
&lt;div class="card rounded-4 shadow-sm h-100"&gt;
&lt;div class="card-body p-3 p-lg-4"&gt;
&lt;div class="d-flex flex-wrap gap-2 align-items-center mb-2"&gt;
&lt;p&gt;&lt;span class="badge bg-danger"&gt;よくあるミス&lt;/span&gt;&lt;/p&gt;
&lt;h3 class="h6 fw-bold mb-0"&gt;比べる軸が途中で変わってしまう&lt;/h3&gt;
&lt;/div&gt;
&lt;p class="mb-3"&gt;途中で見方が切り替わると、式の作り直しが発生します。つり合いは軸が定まるほど安定します。&lt;/p&gt;
&lt;div class="alert alert-success rounded-4 border border-success-subtle mb-0" role="alert"&gt;&lt;span class="badge bg-success me-2"&gt;直し方&lt;/span&gt;&lt;br /&gt;
先に「左右／上下／支点まわり」を決め、言葉で関係を書いてから式にします。&lt;/div&gt;
&lt;/div&gt;
&lt;/div&gt;
&lt;/div&gt;
&lt;div class="col-lg-12"&gt;
&lt;div class="card rounded-4 shadow-sm"&gt;
&lt;div class="card-body p-3 p-lg-4"&gt;
&lt;div class="d-flex flex-wrap gap-2 align-items-center mb-2"&gt;
&lt;p&gt;&lt;span class="badge bg-danger"&gt;よくあるミス&lt;/span&gt;&lt;/p&gt;
&lt;h3 class="h6 fw-bold mb-0"&gt;図が“絵”になって情報が増え、条件が埋もれる&lt;/h3&gt;
&lt;/div&gt;
&lt;p class="mb-3"&gt;図を丁寧に描くほど、必要な情報が見えなくなることがあります。目的は、関係をシンプルに捉えることです。&lt;/p&gt;
&lt;div class="alert alert-success rounded-4 border border-success-subtle mb-0" role="alert"&gt;&lt;span class="badge bg-success me-2"&gt;直し方&lt;/span&gt;&lt;br /&gt;
点・矢印・名前の3つの部品に戻りましょう。描く線を減らすほど、関係が書きやすくなります。&lt;/div&gt;
&lt;/div&gt;
&lt;/div&gt;
&lt;/div&gt;
&lt;/div&gt;
&lt;/section&gt;
&lt;section class="mb-5"&gt;
&lt;h2 id="s5" class="h4 fw-bold border-bottom pb-2 mb-3"&gt;家庭での進め方｜週の組み立てとチェック&lt;/h2&gt;
&lt;p class="mb-3"&gt;図の描き方は、知識を増やすより&lt;strong class="rq-marker"&gt;“同じ順番で描く繰り返し”&lt;/strong&gt;の方が身につきます。&lt;br /&gt;
平日は短く、週末に通しで「図→関係→式」までつなげる練習をしましょう。&lt;/p&gt;
&lt;div class="table-responsive"&gt;
&lt;table class="table table-bordered align-middle bg-white rounded-4 overflow-hidden"&gt;
&lt;thead class="table-success"&gt;
&lt;tr&gt;
&lt;th style="width: 26%;"&gt;区分&lt;/th&gt;
&lt;th&gt;やること&lt;/th&gt;
&lt;th&gt;チェック（合格基準）&lt;/th&gt;
&lt;/tr&gt;
&lt;/thead&gt;
&lt;tbody&gt;
&lt;tr&gt;
&lt;th class="text-success"&gt;平日（短時間）&lt;/th&gt;
&lt;td&gt;1問だけ「図の3部品（点・矢印・名前）」→軸決め→言葉のメモまで&lt;/td&gt;
&lt;td&gt;矢印に名前が付き、比べる軸（左右/上下/支点）が決まっている&lt;/td&gt;
&lt;/tr&gt;
&lt;tr&gt;
&lt;th class="text-success"&gt;週末（通し）&lt;/th&gt;
&lt;td&gt;3〜5問で「図→関係→式」まで一気に解く（時間を測ってもよい）&lt;/td&gt;
&lt;td&gt;式が1本に絞れ、作り直しの回数が減っている&lt;/td&gt;
&lt;/tr&gt;
&lt;tr&gt;
&lt;th class="text-success"&gt;見直し&lt;/th&gt;
&lt;td&gt;矢印の確認（向き・名前・数）だけを重点的に&lt;/td&gt;
&lt;td&gt;図の矢印と式の内容が1対1で対応している&lt;/td&gt;
&lt;/tr&gt;
&lt;/tbody&gt;
&lt;/table&gt;
&lt;/div&gt;
&lt;p class="mb-0"&gt;物理の悩みを横断して整理したい場合は、&lt;br /&gt;
&lt;a class="link-success fw-bold" href="https://rika-quest.com/ct/物理/"&gt;物理カテゴリ&lt;/a&gt;&lt;br /&gt;
と&lt;br /&gt;
&lt;a class="link-success fw-bold" href="https://rika-quest.com/column/physics/"&gt;物理分野ページ&lt;/a&gt;&lt;br /&gt;
を起点に、必要な悩み解決の記事に戻る流れが有効です。&lt;/p&gt;
&lt;/section&gt;
&lt;section class="mb-5"&gt;
&lt;h2 id="s6" class="h4 fw-bold border-bottom pb-2 mb-3"&gt;FAQ（よくある質問）&lt;/h2&gt;
&lt;div class="rq-faq d-grid gap-3"&gt;
&lt;details&gt;
&lt;summary&gt;&lt;span class="badge bg-success rounded-pill flex-shrink-0"&gt;Q&lt;/span&gt;図を描くのに時間がかかって間に合いません&lt;/summary&gt;
&lt;div class="p-3"&gt;図が“絵”になっている可能性があります。点・矢印・名前の3部品に絞り、&lt;br /&gt;
先に軸（左右/上下/支点）を決めてから言葉→式に進むと、作り直しが減り、結果的に速くなります。&lt;br /&gt;
計算全体の遅さが気になる場合は&lt;br /&gt;
&lt;a class="link-success fw-bold" href="https://rika-quest.com/column/nayami-calculation-slow/"&gt;理科計算が遅い原因と改善&lt;/a&gt;&lt;br /&gt;
も合わせて確認してください。&lt;/div&gt;
&lt;/details&gt;
&lt;details&gt;
&lt;summary&gt;&lt;span class="badge bg-success rounded-pill flex-shrink-0"&gt;Q&lt;/span&gt;力の向き（矢印）を毎回戸惑います&lt;/summary&gt;
&lt;div class="p-3"&gt;矢印は「名前を付ける→向き→長さ」の順にすると戸惑いが減ります。まず“何の力か”を決めて名前を書き、&lt;br /&gt;
次に短い矢印で向きをはっきりさせてください。向きの根拠が言葉で定まるほど安定します。&lt;/div&gt;
&lt;/details&gt;
&lt;details&gt;
&lt;summary&gt;&lt;span class="badge bg-success rounded-pill flex-shrink-0"&gt;Q&lt;/span&gt;つり合いの式が複数出てきてしまいます&lt;/summary&gt;
&lt;div class="p-3"&gt;比べる軸（左右/上下/支点まわり）が定まらないと候補が増えてしまいます。先に軸を決め、&lt;br /&gt;
「上向きの合計 ＝ 下向きの合計」など言葉で関係をはっきりさせてから式にしてください。&lt;/div&gt;
&lt;/details&gt;
&lt;details&gt;
&lt;summary&gt;&lt;span class="badge bg-success rounded-pill flex-shrink-0"&gt;Q&lt;/span&gt;圧力・浮力の図で混乱します&lt;/summary&gt;
&lt;div class="p-3"&gt;圧力・浮力は「どこを比べるか」と「矢印の意味」が曖昧になりやすい分野です。&lt;br /&gt;
図と関係のつながりを整理する場合は&lt;br /&gt;
&lt;a class="link-success fw-bold" href="https://rika-quest.com/column/nayami-pressure-buoyancy/"&gt;圧力・浮力が混乱する原因と改善&lt;/a&gt;&lt;br /&gt;
も合わせて確認すると、進め方が揃いやすくなります。&lt;/div&gt;
&lt;/details&gt;
&lt;details&gt;
&lt;summary&gt;&lt;span class="badge bg-success rounded-pill flex-shrink-0"&gt;Q&lt;/span&gt;図は描けるのに計算で得点を逃します&lt;/summary&gt;
&lt;div class="p-3"&gt;図が描けても、単位・比例・検算の進め方が定まらないとミスが残ります。&lt;br /&gt;
「計算前の整理」を固める目的で&lt;br /&gt;
&lt;a class="link-success fw-bold" href="https://rika-quest.com/column/nayami-calculation-slow/"&gt;理科計算が遅い原因と改善&lt;/a&gt;&lt;br /&gt;
の進め方（単位→図→比例→式→検算）を併用してください。&lt;/div&gt;
&lt;/details&gt;
&lt;/div&gt;
&lt;/section&gt;
&lt;section class="mb-4"&gt;
&lt;h2 id="s7" class="h4 fw-bold border-bottom pb-2 mb-3"&gt;あわせて読みたい記事＋学習相談&lt;/h2&gt;
&lt;div class="row g-3"&gt;
&lt;div class="col-lg-6"&gt;
&lt;div class="card rounded-4 shadow-sm h-100"&gt;
&lt;div class="card-body p-3 p-lg-4"&gt;
&lt;p class="fw-bold text-success mb-2"&gt;悩みから辿る（Hub / 一覧）&lt;/p&gt;
&lt;div class="list-group"&gt;&lt;a class="list-group-item list-group-item-action" href="https://rika-quest.com/column/science-nayami/"&gt;理科の悩み一覧（Hub）&lt;/a&gt;&lt;br /&gt;
&lt;a class="list-group-item list-group-item-action" href="https://rika-quest.com/column/"&gt;理科コラム一覧&lt;/a&gt;&lt;br /&gt;
&lt;a class="list-group-item list-group-item-action" href="https://rika-quest.com/ct/物理/"&gt;物理カテゴリ（悩み・コツを横断）&lt;/a&gt;&lt;br /&gt;
&lt;a class="list-group-item list-group-item-action" href="https://rika-quest.com/column/physics/"&gt;物理分野ページ（全体の地図）&lt;/a&gt;&lt;/div&gt;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href="https://rika-quest.com/column/nayami-calculation-slow/"&gt;理科計算が遅い・間に合わない（計算前の整理）&lt;/a&gt;&lt;br /&gt;
&lt;a class="list-group-item list-group-item-action" href="https://rika-quest.com/column/nayami-pressure-buoyancy/"&gt;圧力・浮力が混乱する（図→関係の接続）&lt;/a&gt;&lt;/div&gt;
&lt;/div&gt;
&lt;/div&gt;
&lt;/div&gt;
&lt;/div&gt;
&lt;div class="card rounded-4 shadow-sm border-success-subtle mt-3"&gt;
&lt;div class="card-body p-3 p-lg-4"&gt;
&lt;p class="fw-bold text-success mb-2"&gt;図の“書く順番”から整理したい方へ&lt;/p&gt;
&lt;p class="mb-3"&gt;物理は、知識の量よりも「図→関係→式」の順番が揃うほど安定します。&lt;br /&gt;
家庭学習で改善する場合も、まずは矢印に名前を付けることと比較の軸を習慣にすることが有効です。&lt;br /&gt;
もし自己流のまま不安が残る場合は、問題を見ながら「どこで手が止まっているか（部品／命名／軸／式）」を切り分け、&lt;br /&gt;
得点につながる進め方を定着させる個別指導も選択肢になります。&lt;/p&gt;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</si>
  <si>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https://rika-quest.com/column/photosynthesis/</t>
  </si>
  <si>
    <t>以下のページは不自然なワードを使用しています。
これらを適切に自然な言葉に置き換えて下さい。
なお、本文の装飾や構造は絶対に変えないでください。
【対象ページURL】
https://rika-quest.com/column/photosynthesis/
【検出された不自然ワード】
（検出なし）
【本文】
------
&lt;div class="container my-4"&gt;
&lt;p&gt;&lt;!-- Hero Section --&gt;&lt;/p&gt;
&lt;div class="card shadow-lg mb-4 border-0" style="background: linear-gradient(135deg, #2e7d32, #00796b); color: #fff;"&gt;
&lt;div class="card-body p-4"&gt;
&lt;div class="d-flex flex-wrap justify-content-between align-items-center mb-2"&gt;&lt;span class="badge bg-warning text-dark mb-1" style="font-size: 0.8rem;"&gt;小学生理科／植物と光合成&lt;/span&gt;&lt;br /&gt;
&lt;span class="badge bg-light text-dark mb-1" style="font-size: 0.75rem;"&gt;テーマ：光合成・葉緑体・維管束&lt;/span&gt;&lt;/div&gt;
&lt;h1 class="card-title mb-3" style="font-size: 1.9rem; line-height: 1.5;"&gt;光合成のしくみを完全整理｜「二酸化炭素を吸って酸素を出す」だけじゃない本当の役割&lt;/h1&gt;
&lt;p class="card-text mb-2" style="font-size: 0.98rem;"&gt;このページでは、植物の&lt;strong&gt;光合成&lt;/strong&gt;について、&lt;br /&gt;
「二酸化炭素を吸って酸素を出す」だけではない、本当のねらいである&lt;br /&gt;
&lt;strong&gt;「ごはん（でんぷん）づくり」&lt;/strong&gt;を中心に整理します。&lt;/p&gt;
&lt;p class="mb-0" style="font-size: 0.9rem;"&gt;葉緑体・でんぷん・師管・道管など、テスト頻出キーワードをまとめて確認し、&lt;br /&gt;
最後の&lt;strong&gt;確認クイズ&lt;/strong&gt;で理解度をチェックしましょう。&lt;/p&gt;
&lt;p class="mt-3 mb-0" style="font-size: 0.9rem;"&gt;光合成は生物分野の中でも頻出テーマです。植物・動物を含む&lt;strong&gt;生物分野の全体像はこちら&lt;/strong&gt;：&lt;a style="color: #fff; text-decoration: underline;" href="https://rika-quest.com/column/creature/"&gt;生物分野の特徴と引っ掛かりポイント【動画解説】&lt;/a&gt;&lt;/p&gt;
&lt;/div&gt;
&lt;/div&gt;
&lt;p&gt;&lt;!-- YouTube 動画 --&gt;&lt;/p&gt;
&lt;div class="card shadow-sm mb-4 border-0"&gt;
&lt;div class="card-body p-3 p-md-4"&gt;
&lt;h2 class="h5 mb-3"&gt;動画で学ぶ：光合成のイメージをつかもう&lt;/h2&gt;
&lt;div class="ratio ratio-16x9 mb-3"&gt;&lt;iframe title="YouTube video player" src="https://www.youtube.com/embed/070kz6rqnvQ" frameborder="0" allowfullscreen="allowfullscreen"&gt;&lt;/iframe&gt;&lt;/div&gt;
&lt;p class="mb-0" style="font-size: 0.9rem;"&gt;まずは動画で&lt;strong&gt;光合成の全体像&lt;/strong&gt;をつかんでから、&lt;br /&gt;
このページのまとめ表とクイズで理解を定着させるのがおすすめです。&lt;/p&gt;
&lt;/div&gt;
&lt;/div&gt;
&lt;p&gt;&lt;!-- 導入：光合成は何をしている？ --&gt;&lt;/p&gt;
&lt;div class="card shadow-sm mb-4 border-0"&gt;
&lt;div class="card-body p-3 p-md-4"&gt;
&lt;h2 class="h4 mb-3"&gt;1. 光合成の「本当の仕事」とは？&lt;/h2&gt;
&lt;p&gt;「光合成って、&lt;strong&gt;二酸化炭素を吸って酸素を出すこと&lt;/strong&gt;でしょ？」&lt;br /&gt;
こう覚えている人は、今日から考え方をアップデートしましょう。&lt;/p&gt;
&lt;blockquote class="border-start ps-3" style="font-size: 0.95rem;"&gt;&lt;p&gt;光合成は、&lt;strong&gt;二酸化炭素と水&lt;/strong&gt;を材料にして、&lt;br /&gt;
植物が自分の&lt;strong&gt;ごはん（栄養＝でんぷん）&lt;/strong&gt;を作る化学変化である。&lt;br /&gt;
酸素は、そのときに出る&lt;strong&gt;「いらない副産物」&lt;/strong&gt;。&lt;/p&gt;&lt;/blockquote&gt;
&lt;p&gt;つまり、植物が光合成をしている理由は、&lt;br /&gt;
&lt;strong&gt;「酸素を出したいから」ではなく「ごはんを作りたいから」&lt;/strong&gt;です。&lt;/p&gt;
&lt;p class="mb-0"&gt;授業中のイメージとしては、先生が話していたように、&lt;br /&gt;
光合成で作るでんぷんを&lt;strong&gt;「チャーハン」&lt;/strong&gt;や&lt;strong&gt;「ごはん」&lt;/strong&gt;にたとえると&lt;br /&gt;
とても覚えやすくなります。&lt;/p&gt;
&lt;/div&gt;
&lt;/div&gt;
&lt;p&gt;&lt;!-- 光合成の場所と条件 --&gt;&lt;/p&gt;
&lt;div class="card shadow-sm mb-4 border-0"&gt;
&lt;div class="card-body p-3 p-md-4"&gt;
&lt;h2 class="h4 mb-3"&gt;2. 光合成が行われる場所と必要な条件&lt;/h2&gt;
&lt;div class="row align-items-center mb-3"&gt;
&lt;div class="col-md-6 mb-3 mb-md-0"&gt;&lt;img decoding="async" class="img-fluid rounded shadow-sm" src="https://rika-quest.com/wp-content/uploads/2023/03/画像8-1024x428.png" alt="光合成のイメージ図" /&gt;&lt;/div&gt;
&lt;div class="col-md-6"&gt;
&lt;h3 class="h5 mb-2"&gt;光合成が行われる場所&lt;/h3&gt;
&lt;ul&gt;
&lt;li&gt;植物の&lt;strong&gt;葉の中&lt;/strong&gt;にある&lt;strong&gt;葉緑体&lt;/strong&gt;という緑色のつぶで行われる&lt;/li&gt;
&lt;li&gt;葉緑体があるため、葉や茎の一部は&lt;strong&gt;緑色&lt;/strong&gt;に見える&lt;/li&gt;
&lt;/ul&gt;
&lt;h3 class="h5 mb-2 mt-3"&gt;光合成に必要な3つの材料&lt;/h3&gt;
&lt;ul&gt;
&lt;li&gt;&lt;strong&gt;二酸化炭素：&lt;/strong&gt;主に葉の&lt;strong&gt;気孔&lt;/strong&gt;から取り込む&lt;/li&gt;
&lt;li&gt;&lt;strong&gt;水：&lt;/strong&gt;根から吸い上げられ、道管を通って葉まで運ばれる&lt;/li&gt;
&lt;li&gt;&lt;strong&gt;光エネルギー：&lt;/strong&gt;太陽の光（日光）を利用する&lt;/li&gt;
&lt;/ul&gt;
&lt;/div&gt;
&lt;/div&gt;
&lt;div class="alert alert-success py-2" style="font-size: 0.9rem;"&gt;&lt;strong&gt;ポイント：&lt;/strong&gt;&lt;br /&gt;
光合成の目的は&lt;strong&gt;「でんぷん（栄養）」を作ること&lt;/strong&gt;。&lt;br /&gt;
酸素はそのときに出てくる&lt;strong&gt;おまけ（副産物）&lt;/strong&gt;であると意識しておきましょう。&lt;/div&gt;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光合成の産物と行き先 --&gt;&lt;/p&gt;
&lt;div class="card shadow-sm mb-4 border-0"&gt;
&lt;div class="card-body p-3 p-md-4"&gt;
&lt;h2 class="h4 mb-3"&gt;3. 光合成でできた「ごはん」はどこへ行く？&lt;/h2&gt;
&lt;p&gt;葉で作られたでんぷん（栄養）は、その場で全部使われてしまうわけではありません。&lt;br /&gt;
植物の&lt;strong&gt;体全体&lt;/strong&gt;に運ばれ、さまざまな場所に蓄えられます。&lt;/p&gt;
&lt;div class="table-responsive mb-3"&gt;
&lt;table class="table table-bordered align-middle mb-0"&gt;
&lt;thead class="table-success text-center"&gt;
&lt;tr&gt;
&lt;th&gt;行き先&lt;/th&gt;
&lt;th&gt;役割・イメージ&lt;/th&gt;
&lt;/tr&gt;
&lt;/thead&gt;
&lt;tbody&gt;
&lt;tr&gt;
&lt;td&gt;葉っぱ&lt;/td&gt;
&lt;td&gt;作りたての&lt;strong&gt;エネルギー源&lt;/strong&gt;として、その場で使われる&lt;/td&gt;
&lt;/tr&gt;
&lt;tr style="background-color: #f1f8e9;"&gt;
&lt;td&gt;根（いもなど）&lt;/td&gt;
&lt;td&gt;でんぷんをたくさん貯める&lt;strong&gt;貯蔵庫&lt;/strong&gt;。&lt;br /&gt;
私たちが食べているジャガイモやサツマイモは、植物が自分のごはんとして&lt;br /&gt;
蓄えたものを&lt;strong&gt;人間が横取りしている&lt;/strong&gt;イメージ。&lt;/td&gt;
&lt;/tr&gt;
&lt;tr&gt;
&lt;td&gt;種子・果実&lt;/td&gt;
&lt;td&gt;次の世代のための&lt;strong&gt;エネルギー源&lt;/strong&gt;として保存。&lt;br /&gt;
特に種子の内部には、有胚乳種子・無胚乳種子などに応じて、&lt;br /&gt;
発芽のための栄養が詰め込まれている。&lt;/td&gt;
&lt;/tr&gt;
&lt;/tbody&gt;
&lt;/table&gt;
&lt;/div&gt;
&lt;p class="mb-0" style="font-size: 0.9rem;"&gt;実際には、でんぷんは&lt;strong&gt;いったんグルコースなど水に溶けやすい形&lt;/strong&gt;に変えられて&lt;br /&gt;
体の中を移動し、必要な場所で再びでんぷんなどの形で蓄えられます。&lt;/p&gt;
&lt;/div&gt;
&lt;/div&gt;
&lt;p&gt;&lt;!-- 道管・師管と維管束 --&gt;&lt;/p&gt;
&lt;div class="card shadow-sm mb-4 border-0"&gt;
&lt;div class="card-body p-3 p-md-4"&gt;
&lt;h2 class="h4 mb-3"&gt;4. 道管・師管と「維管束」のはたらき&lt;/h2&gt;
&lt;p&gt;植物には、動物のような「血管」はありませんが、&lt;br /&gt;
かわりに&lt;strong&gt;道管と師管&lt;/strong&gt;という管が通っていて、&lt;br /&gt;
まとめて&lt;strong&gt;維管束（いかんそく）&lt;/strong&gt;と呼ばれます。&lt;/p&gt;
&lt;div class="table-responsive mb-3"&gt;
&lt;table class="table table-bordered align-middle mb-0"&gt;
&lt;thead class="table-success text-center"&gt;
&lt;tr&gt;
&lt;th&gt;名前&lt;/th&gt;
&lt;th&gt;運ぶもの&lt;/th&gt;
&lt;th&gt;覚え方&lt;/th&gt;
&lt;/tr&gt;
&lt;/thead&gt;
&lt;tbody&gt;
&lt;tr&gt;
&lt;td class="fw-bold text-center"&gt;道管&lt;/td&gt;
&lt;td&gt;根から吸い上げた&lt;strong&gt;水や無機養分&lt;/strong&gt;&lt;/td&gt;
&lt;td&gt;「水道管」のイメージで、&lt;strong&gt;水を運ぶ管&lt;/strong&gt;と覚える&lt;/td&gt;
&lt;/tr&gt;
&lt;tr style="background-color: #f1f8e9;"&gt;
&lt;td class="fw-bold text-center"&gt;師管&lt;/td&gt;
&lt;td&gt;光合成で作られた&lt;strong&gt;栄養分（グルコース・でんぷんなど）&lt;/strong&gt;&lt;/td&gt;
&lt;td&gt;先生（師）が&lt;strong&gt;栄養を配る&lt;/strong&gt;イメージで覚えると楽&lt;/td&gt;
&lt;/tr&gt;
&lt;/tbody&gt;
&lt;/table&gt;
&lt;/div&gt;
&lt;p&gt;葉で作られた栄養分は、師管を通って&lt;strong&gt;根・茎・実・種子&lt;/strong&gt;などへ運ばれます。&lt;br /&gt;
葉の表面に見える&lt;strong&gt;葉脈&lt;/strong&gt;は、この維管束が集まって通っている部分だと思うとイメージしやすいです。&lt;/p&gt;
&lt;p class="mb-0" style="font-size: 0.9rem;"&gt;植物は、歩いてコンビニに行くこともできないかわりに、&lt;br /&gt;
&lt;strong&gt;光合成で自分のごはんを作り、維管束で体中に配送している&lt;/strong&gt;というイメージを持っておきましょう。&lt;/p&gt;
&lt;/div&gt;
&lt;/div&gt;
&lt;p&gt;&lt;!-- まとめ表 --&gt;&lt;/p&gt;
&lt;div class="card shadow-sm mb-4 border-0"&gt;
&lt;div class="card-body p-3 p-md-4"&gt;
&lt;h2 class="h4 mb-3"&gt;5. 光合成のポイントを表で整理&lt;/h2&gt;
&lt;div class="table-responsive"&gt;
&lt;table class="table table-bordered align-middle"&gt;
&lt;thead class="table-success text-center"&gt;
&lt;tr&gt;
&lt;th&gt;項目&lt;/th&gt;
&lt;th&gt;内容&lt;/th&gt;
&lt;/tr&gt;
&lt;/thead&gt;
&lt;tbody&gt;
&lt;tr&gt;
&lt;td&gt;光合成とは&lt;/td&gt;
&lt;td&gt;
&lt;ul class="mb-0"&gt;
&lt;li&gt;植物が&lt;strong&gt;光エネルギー&lt;/strong&gt;を利用して&lt;strong&gt;栄養（でんぷん）&lt;/strong&gt;を作る化学反応&lt;/li&gt;
&lt;li&gt;原料は&lt;strong&gt;二酸化炭素と水&lt;/strong&gt;&lt;/li&gt;
&lt;li&gt;&lt;strong&gt;副産物として酸素&lt;/strong&gt;を放出する&lt;/li&gt;
&lt;/ul&gt;
&lt;/td&gt;
&lt;/tr&gt;
&lt;tr style="background-color: #f1f8e9;"&gt;
&lt;td&gt;光合成の場所&lt;/td&gt;
&lt;td&gt;葉の中にある&lt;strong&gt;葉緑体&lt;/strong&gt;で行われる&lt;/td&gt;
&lt;/tr&gt;
&lt;tr&gt;
&lt;td&gt;光合成の産物&lt;/td&gt;
&lt;td&gt;
&lt;ul class="mb-0"&gt;
&lt;li&gt;&lt;strong&gt;栄養素：&lt;/strong&gt;グルコース → でんぷんなど&lt;/li&gt;
&lt;li&gt;&lt;strong&gt;副産物：&lt;/strong&gt;酸素&lt;/li&gt;
&lt;/ul&gt;
&lt;/td&gt;
&lt;/tr&gt;
&lt;tr style="background-color: #f1f8e9;"&gt;
&lt;td&gt;栄養の移動と蓄積&lt;/td&gt;
&lt;td&gt;
&lt;ul class="mb-0"&gt;
&lt;li&gt;栄養は&lt;strong&gt;師管&lt;/strong&gt;を通じて植物全体に運ばれる&lt;/li&gt;
&lt;li&gt;根・種子・果実などに&lt;strong&gt;エネルギー源として蓄えられる&lt;/strong&gt;&lt;/li&gt;
&lt;/ul&gt;
&lt;/td&gt;
&lt;/tr&gt;
&lt;tr&gt;
&lt;td&gt;維管束の構造&lt;/td&gt;
&lt;td&gt;
&lt;ul class="mb-0"&gt;
&lt;li&gt;&lt;strong&gt;師管：&lt;/strong&gt;栄養分を運ぶ&lt;/li&gt;
&lt;li&gt;&lt;strong&gt;道管：&lt;/strong&gt;水分を運ぶ&lt;/li&gt;
&lt;li&gt;この2つをまとめて&lt;strong&gt;維管束&lt;/strong&gt;と呼ぶ&lt;/li&gt;
&lt;/ul&gt;
&lt;/td&gt;
&lt;/tr&gt;
&lt;/tbody&gt;
&lt;/table&gt;
&lt;/div&gt;
&lt;/div&gt;
&lt;/div&gt;
&lt;p&gt;&lt;!-- ここまでのまとめ --&gt;&lt;/p&gt;
&lt;div class="card shadow-sm mb-4 border-0"&gt;
&lt;div class="card-body p-3 p-md-4"&gt;
&lt;h2 class="h4 mb-3"&gt;6. ここまでのまとめ&lt;/h2&gt;
&lt;ul&gt;
&lt;li&gt;光合成は&lt;strong&gt;「酸素づくり」ではなく「ごはんづくり」&lt;/strong&gt;が本来の目的&lt;/li&gt;
&lt;li&gt;原料は&lt;strong&gt;二酸化炭素と水&lt;/strong&gt;で、&lt;strong&gt;光エネルギー&lt;/strong&gt;を利用する&lt;/li&gt;
&lt;li&gt;葉緑体で作られた栄養は&lt;strong&gt;グルコース→でんぷん&lt;/strong&gt;などに変化して蓄えられる&lt;/li&gt;
&lt;li&gt;栄養分は&lt;strong&gt;師管&lt;/strong&gt;を通じて、根・茎・実・種子など全身に運ばれる&lt;/li&gt;
&lt;li&gt;水や無機養分は&lt;strong&gt;道管&lt;/strong&gt;を通って根から葉へ運ばれる&lt;/li&gt;
&lt;li&gt;師管と道管をまとめて&lt;strong&gt;維管束&lt;/strong&gt;と呼び、葉脈などとして目に見える&lt;/li&gt;
&lt;/ul&gt;
&lt;p class="mb-2" style="font-size: 0.9rem;"&gt;植物は動けないかわりに、&lt;strong&gt;光合成というすごい技&lt;/strong&gt;で自分のごはんを作っています。&lt;br /&gt;
私たちが食べているいもやお米、果物などは、植物が一生懸命ためたエネルギーだと考えると、&lt;br /&gt;
&lt;strong&gt;植物への感謝の気持ち&lt;/strong&gt;も生まれてきますね。&lt;/p&gt;
&lt;p class="mb-0" style="font-size: 0.9rem;"&gt;光合成を含む生物分野の全体像は、&lt;a href="https://rika-quest.com/column/creature/"&gt;生物分野の特徴と引っ掛かりポイント【全体像はこちら】&lt;/a&gt;でまとめています。&lt;/p&gt;
&lt;/div&gt;
&lt;/div&gt;
&lt;p&gt;&lt;!-- クイズセクション --&gt;&lt;/p&gt;
&lt;div class="card shadow-lg mb-4 border-0"&gt;
&lt;div class="card-body p-3 p-md-4"&gt;
&lt;h2 class="h4 mb-3"&gt;7. 光合成に関するクイズで理解度チェック&lt;/h2&gt;
&lt;p&gt;ここまでの内容をもとにした&lt;strong&gt;確認クイズ10問&lt;/strong&gt;です。&lt;br /&gt;
「正解を見る」ボタンをクリックして、理解できているかチェックしてみましょう。&lt;/p&gt;
&lt;div class="table-responsive"&gt;
&lt;table class="table table-bordered align-middle"&gt;
&lt;thead class="table-success"&gt;
&lt;tr&gt;
&lt;th&gt;問題&lt;/th&gt;
&lt;th&gt;選択肢&lt;/th&gt;
&lt;th&gt;正解&lt;/th&gt;
&lt;/tr&gt;
&lt;/thead&gt;
&lt;tbody&gt;
&lt;tr&gt;
&lt;td&gt;1. 光合成の主な原料は何ですか？&lt;/td&gt;
&lt;td&gt;A. 酸素と水&lt;br /&gt;
B. 二酸化炭素と水&lt;br /&gt;
C. 酸素と糖分&lt;br /&gt;
D. 二酸化炭素と酸素&lt;/td&gt;
&lt;td&gt;&lt;button class="btn btn-sm btn-success" type="button"&gt;正解を見る&lt;/button&gt;&lt;br /&gt;
&lt;span id="qa1" style="display: none; margin-left: 8px;"&gt;B. 二酸化炭素と水&lt;/span&gt;&lt;/td&gt;
&lt;/tr&gt;
&lt;tr&gt;
&lt;td&gt;2. 光合成の副産物は何ですか？&lt;/td&gt;
&lt;td&gt;A. 二酸化炭素&lt;br /&gt;
B. 酸素&lt;br /&gt;
C. 水&lt;br /&gt;
D. 塩分&lt;/td&gt;
&lt;td&gt;&lt;button class="btn btn-sm btn-success" type="button"&gt;正解を見る&lt;/button&gt;&lt;br /&gt;
&lt;span id="qa2" style="display: none; margin-left: 8px;"&gt;B. 酸素&lt;/span&gt;&lt;/td&gt;
&lt;/tr&gt;
&lt;tr&gt;
&lt;td&gt;3. 光合成が行われる場所はどこですか？&lt;/td&gt;
&lt;td&gt;A. 茎&lt;br /&gt;
B. 葉緑体&lt;br /&gt;
C. 根&lt;br /&gt;
D. 師管&lt;/td&gt;
&lt;td&gt;&lt;button class="btn btn-sm btn-success" type="button"&gt;正解を見る&lt;/button&gt;&lt;br /&gt;
&lt;span id="qa3" style="display: none; margin-left: 8px;"&gt;B. 葉緑体&lt;/span&gt;&lt;/td&gt;
&lt;/tr&gt;
&lt;tr&gt;
&lt;td&gt;4. 光合成でまず作られる主な栄養素はどれですか？&lt;/td&gt;
&lt;td&gt;A. グルコース&lt;br /&gt;
B. 水&lt;br /&gt;
C. 酸素&lt;br /&gt;
D. 塩分&lt;/td&gt;
&lt;td&gt;&lt;button class="btn btn-sm btn-success" type="button"&gt;正解を見る&lt;/button&gt;&lt;br /&gt;
&lt;span id="qa4" style="display: none; margin-left: 8px;"&gt;A. グルコース&lt;/span&gt;&lt;/td&gt;
&lt;/tr&gt;
&lt;tr&gt;
&lt;td&gt;5. 栄養を運ぶ管は何と呼ばれますか？&lt;/td&gt;
&lt;td&gt;A. 葉脈&lt;br /&gt;
B. 道管&lt;br /&gt;
C. 師管&lt;br /&gt;
D. 維管束&lt;/td&gt;
&lt;td&gt;&lt;button class="btn btn-sm btn-success" type="button"&gt;正解を見る&lt;/button&gt;&lt;br /&gt;
&lt;span id="qa5" style="display: none; margin-left: 8px;"&gt;C. 師管&lt;/span&gt;&lt;/td&gt;
&lt;/tr&gt;
&lt;tr&gt;
&lt;td&gt;6. 水分を運ぶ管は何ですか？&lt;/td&gt;
&lt;td&gt;A. 師管&lt;br /&gt;
B. 葉脈&lt;br /&gt;
C. 道管&lt;br /&gt;
D. 維管束&lt;/td&gt;
&lt;td&gt;&lt;button class="btn btn-sm btn-success" type="button"&gt;正解を見る&lt;/button&gt;&lt;br /&gt;
&lt;span id="qa6" style="display: none; margin-left: 8px;"&gt;C. 道管&lt;/span&gt;&lt;/td&gt;
&lt;/tr&gt;
&lt;tr&gt;
&lt;td&gt;7. 植物が光合成を行うために必要なエネルギー源はどれですか？&lt;/td&gt;
&lt;td&gt;A. 水&lt;br /&gt;
B. 太陽光&lt;br /&gt;
C. 酸素&lt;br /&gt;
D. 土壌&lt;/td&gt;
&lt;td&gt;&lt;button class="btn btn-sm btn-success" type="button"&gt;正解を見る&lt;/button&gt;&lt;br /&gt;
&lt;span id="qa7" style="display: none; margin-left: 8px;"&gt;B. 太陽光&lt;/span&gt;&lt;/td&gt;
&lt;/tr&gt;
&lt;tr&gt;
&lt;td&gt;8. 光合成によって最初にできる物質として正しいものは？&lt;/td&gt;
&lt;td&gt;A. 酸素&lt;br /&gt;
B. グルコース&lt;br /&gt;
C. 水&lt;br /&gt;
D. でんぷん&lt;/td&gt;
&lt;td&gt;&lt;button class="btn btn-sm btn-success" type="button"&gt;正解を見る&lt;/button&gt;&lt;br /&gt;
&lt;span id="qa8" style="display: none; margin-left: 8px;"&gt;B. グルコース&lt;/span&gt;&lt;/td&gt;
&lt;/tr&gt;
&lt;tr&gt;
&lt;td&gt;9. 光合成の結果、栄養分が蓄積される場所として正しいものはどれですか？&lt;/td&gt;
&lt;td&gt;A. 根&lt;br /&gt;
B. 茎&lt;br /&gt;
C. 果実や種子&lt;br /&gt;
D. 上のすべて&lt;/td&gt;
&lt;td&gt;&lt;button class="btn btn-sm btn-success" type="button"&gt;正解を見る&lt;/button&gt;&lt;br /&gt;
&lt;span id="qa9" style="display: none; margin-left: 8px;"&gt;D. 上のすべて&lt;/span&gt;&lt;/td&gt;
&lt;/tr&gt;
&lt;tr&gt;
&lt;td&gt;10. 維管束に含まれる構造の組み合わせとして正しいものは？&lt;/td&gt;
&lt;td&gt;A. 葉脈と根&lt;br /&gt;
B. 師管と道管&lt;br /&gt;
C. 葉緑体と根&lt;br /&gt;
D. 水とグルコース&lt;/td&gt;
&lt;td&gt;&lt;button class="btn btn-sm btn-success" type="button"&gt;正解を見る&lt;/button&gt;&lt;br /&gt;
&lt;span id="qa10" style="display: none; margin-left: 8px;"&gt;B. 師管と道管&lt;/span&gt;&lt;/td&gt;
&lt;/tr&gt;
&lt;/tbody&gt;
&lt;/table&gt;
&lt;/div&gt;
&lt;/div&gt;
&lt;/div&gt;
&lt;p&gt;&lt;!-- CTA セクション --&gt;&lt;/p&gt;
&lt;div class="card shadow-lg mb-5 border-0" style="background: linear-gradient(135deg, #43a047, #00796b); color: #fff;"&gt;
&lt;div class="card-body p-4 p-md-5"&gt;
&lt;div class="row align-items-center"&gt;
&lt;div class="col-md-8 mb-3 mb-md-0"&gt;
&lt;h2 class="h4 mb-3"&gt;光合成だけで終わらせない「植物分野」対策をしたい方へ&lt;/h2&gt;
&lt;p class="mb-2" style="font-size: 0.97rem;"&gt;光合成・呼吸・蒸散・植物の分類など、植物分野は&lt;strong&gt;用語としくみ&lt;/strong&gt;を&lt;br /&gt;
セットで理解できると、一気に得点源になります。&lt;/p&gt;
&lt;p class="mb-0" style="font-size: 0.95rem;"&gt;受験理科専門塾しゅん吉クエストでは、動画授業と演習プリントで、&lt;br /&gt;
理科が苦手な子でも&lt;strong&gt;「わかった！できた！」&lt;/strong&gt;まで丁寧にサポート。&lt;br /&gt;
植物・生物分野をまとめて復習したい方は、ぜひ一度詳細をご覧ください。&lt;/p&gt;
&lt;/div&gt;
&lt;div class="col-md-4 text-md-end text-center"&gt;&lt;a class="btn btn-warning text-dark fw-bold px-4 py-2 mb-2" href="https://rika-quest.com/"&gt;&lt;br /&gt;
受験理科専門塾しゅん吉クエストのご案内を見る&lt;br /&gt;
&lt;/a&gt;&lt;/p&gt;
&lt;p class="mb-0" style="font-size: 0.8rem;"&gt;※外部サイトへ移動します&lt;/p&gt;
&lt;/div&gt;
&lt;/div&gt;
&lt;/div&gt;
&lt;/div&gt;
&lt;/div&gt;
&lt;p&gt;&lt;script&gt;
  function showAnswer(id, btn) {
    var el = document.getElementById(id);
    if (el) {
      el.style.display = 'inline';
    }
    if (btn) {
      btn.style.display = 'none';
    }
  }
&lt;/script&gt;&lt;/p&gt;
------</t>
  </si>
  <si>
    <t>https://rika-quest.com/column/pressures/</t>
  </si>
  <si>
    <t>以下のページは不自然なワードを使用しています。
これらを適切に自然な言葉に置き換えて下さい。
なお、本文の装飾や構造は絶対に変えないでください。
【対象ページURL】
https://rika-quest.com/column/pressures/
【検出された不自然ワード】
（検出なし）
【本文】
------
&lt;div class="container my-4"&gt;
&lt;p&gt;&lt;!-- Hero Section --&gt;&lt;/p&gt;
&lt;div class="card shadow-sm mb-4 border-0" style="background: linear-gradient(135deg, #004d40, #00796b); color: #fff;"&gt;
&lt;div class="card-body p-4"&gt;
&lt;div class="d-flex flex-wrap justify-content-between align-items-center mb-2"&gt;&lt;span class="badge bg-warning text-dark mb-2" style="font-size: 0.8rem;"&gt;中学受験理科／物理分野&lt;/span&gt;&lt;br /&gt;
&lt;span class="badge bg-light text-dark mb-2" style="font-size: 0.75rem;"&gt;圧力・水圧・気圧&lt;/span&gt;&lt;/div&gt;
&lt;h1 class="card-title mb-3" style="font-size: 1.9rem; line-height: 1.5;"&gt;圧力・水圧・気圧とは？──「力÷面積」の感覚から理解する物理入門&lt;/h1&gt;
&lt;p class="card-text mb-2" style="font-size: 0.98rem;"&gt;「圧力って力と何が違うの？」「気圧や水圧って、どうやってイメージすればいい？」──&lt;br /&gt;
そんな疑問を、&lt;strong&gt;式（圧力＝力÷面積）&lt;/strong&gt;と&lt;strong&gt;身近なたとえ&lt;/strong&gt;で整理していきます。&lt;/p&gt;
&lt;p class="card-text mb-0" style="font-size: 0.98rem;"&gt;この記事では、しゅん吉先生の動画解説をもとに、&lt;strong&gt;圧力・気圧・水圧の基本&lt;/strong&gt;と&lt;br /&gt;
&lt;strong&gt;「面積が広いと圧力が小さく感じる」感覚&lt;/strong&gt;をセットでまとめました。最後にクイズもあるので、&lt;br /&gt;
入試レベルまで一気にチェックしていきましょう。&lt;/p&gt;
&lt;p class="card-text mt-3 mb-0" style="font-size: 0.92rem;"&gt;物理分野のつまずきポイントをまとめて整理したい方は、&lt;a style="color: #fff; text-decoration: underline;" href="https://rika-quest.com/column/physics/"&gt;&lt;strong&gt;全体像はこちら&lt;/strong&gt;&lt;/a&gt;で確認できます。&lt;/p&gt;
&lt;/div&gt;
&lt;/div&gt;
&lt;p&gt;&lt;!-- 動画 --&gt;&lt;/p&gt;
&lt;div class="text-center mb-4"&gt;
&lt;div style="max-width: 720px; margin: 0 auto;"&gt;
&lt;div class="ratio ratio-16x9" style="position: relative; padding-bottom: 56.25%; height: 0; overflow: hidden; max-width: 100%;"&gt;&lt;iframe style="position: absolute; top: 0; left: 0; width: 100%; height: 100%;" title="YouTube video player" src="https://www.youtube.com/embed/s4w6IFRay_w" width="560" height="315" frameborder="0" allowfullscreen="allowfullscreen"&gt;&lt;/iframe&gt;&lt;/div&gt;
&lt;/div&gt;
&lt;p class="mt-2 mb-0" style="font-size: 0.85rem; color: #555;"&gt;※動画では、圧力・水圧・気圧のイメージと公式を、身近なたとえを使って解説しています。&lt;/p&gt;
&lt;/div&gt;
&lt;p&gt;&lt;!-- 圧力と力の違い --&gt;&lt;/p&gt;
&lt;h2 class="mt-4 mb-3"&gt;圧力と力の違い──「どれだけ」「どのくらいの面積で」&lt;/h2&gt;
&lt;div class="card mb-4 border-0 shadow-sm"&gt;
&lt;div class="card-body"&gt;
&lt;h3 class="h5 mb-3"&gt;力の単位と圧力の単位&lt;/h3&gt;
&lt;p class="mb-2"&gt;まずは、&lt;strong&gt;「力」と「圧力」は別物&lt;/strong&gt;であることをはっきり区別しましょう。&lt;/p&gt;
&lt;ul class="mb-3"&gt;
&lt;li&gt;&lt;strong&gt;力：&lt;/strong&gt;ものを押したり引いたりする「ぐいっ」の大きさ。&lt;strong&gt;N（ニュートン）&lt;/strong&gt;で表す。&lt;/li&gt;
&lt;li&gt;&lt;strong&gt;圧力：&lt;/strong&gt;その力が、&lt;strong&gt;どれくらいの面積にかかっているか&lt;/strong&gt;まで含めた量。&lt;strong&gt;Pa（パスカル）&lt;/strong&gt;で表す。&lt;/li&gt;
&lt;/ul&gt;
&lt;h3 class="h5 mb-3"&gt;圧力の式とイメージ&lt;/h3&gt;
&lt;p class="mb-2"&gt;圧力は、次の式で定義されます。&lt;/p&gt;
&lt;p class="mb-3 text-center" style="font-size: 1.1rem;"&gt;&lt;span style="color: #ff0000; font-weight: bold;"&gt;圧力 ＝ 力 ÷ 面積&lt;/span&gt;&lt;br /&gt;
（単位： 1 Pa ＝ 1 N/m²）&lt;/p&gt;
&lt;p class="mb-2"&gt;分数で見ると難しく感じますが、イメージはとてもシンプルです。&lt;/p&gt;
&lt;ul class="mb-3"&gt;
&lt;li&gt;同じ力でも、&lt;strong&gt;面積が狭いほど&lt;/strong&gt;「グサッ」と食い込む → 圧力が&lt;strong&gt;大きい&lt;/strong&gt;&lt;/li&gt;
&lt;li&gt;同じ力でも、&lt;strong&gt;面積が広いほど&lt;/strong&gt;「ふわっと」分散 → 圧力が&lt;strong&gt;小さい&lt;/strong&gt;&lt;/li&gt;
&lt;/ul&gt;
&lt;p class="mb-0"&gt;先生のたとえで言うと、&lt;br /&gt;
&lt;strong&gt;1人だけでお説教を受ける&lt;/strong&gt;より、&lt;strong&gt;5人兄弟で一緒に怒られた方が「1人あたりの圧力」は軽く感じる&lt;/strong&gt;……というイメージです。&lt;/p&gt;
&lt;/div&gt;
&lt;/div&gt;
&lt;p&gt;&lt;!-- 元の物理講座CTA（原文をそのまま保持） --&gt;&lt;/p&gt;
&lt;div class="mb-4"&gt;
&lt;div style="border: 2px solid #008000; background-color: #e0ffe0; padding: 10px; display: flex; align-items: center; justify-content: center;"&gt;&lt;img decoding="async" style="max-width: 100px; height: auto; margin-right: 10px;" src="https://rika-quest.com/wp-content/uploads/2021/07/しゅん吉クエスト正方形.jpg" alt="受験理科専門塾「しゅん吉クエスト」のロゴ" /&gt;&lt;/p&gt;
&lt;div&gt;
&lt;p style="margin: 5px 0;"&gt;受験理科専門塾「しゅん吉クエスト」の『物理攻略講座』：「公式覚えれば終わり」ではありません。感覚的理解は点数に直結します&lt;/p&gt;
&lt;p&gt;&lt;a style="background-color: #008000; color: white; padding: 5px 10px; text-align: center; text-decoration: none; display: inline-block; font-size: 14px;" href="https://rika-quest.com/kouza/#物理攻略講座"&gt;詳細を見る&lt;/a&gt;&lt;/p&gt;
&lt;/div&gt;
&lt;/div&gt;
&lt;/div&gt;
&lt;p&gt;&lt;!-- 気圧（大気圧） --&gt;&lt;/p&gt;
&lt;h2 class="mt-4 mb-3"&gt;気圧・大気圧──「空気の重さ」による圧力&lt;/h2&gt;
&lt;div class="card mb-4 border-0 shadow-sm"&gt;
&lt;div class="card-body"&gt;
&lt;p class="mb-3"&gt;私たちは、常に&lt;strong&gt;空気の重さ&lt;/strong&gt;によって押されています。この空気による圧力を&lt;br /&gt;
&lt;strong&gt;大気圧（気圧）&lt;/strong&gt;といいます。&lt;/p&gt;
&lt;ul class="mb-3"&gt;
&lt;li&gt;手のひらの上には、実は&lt;strong&gt;約10kg分の空気の重さ&lt;/strong&gt;が乗っているイメージ。&lt;/li&gt;
&lt;li&gt;しかし、&lt;strong&gt;上下左右あらゆる方向から空気に押されている&lt;/strong&gt;ため、ふだんは押されている実感がありません。&lt;/li&gt;
&lt;li&gt;これを先生は、&lt;span style="color: #008000; font-weight: bold;"&gt;「プラマイゼロの状態」&lt;/span&gt;と説明しています。&lt;/li&gt;
&lt;/ul&gt;
&lt;p class="mb-0"&gt;気圧は、物理だけでなく&lt;strong&gt;地学（天気）の単元&lt;/strong&gt;でも登場します。&lt;br /&gt;
「等圧線」「高気圧・低気圧」などの用語とセットで、&lt;strong&gt;入試で頻出の重要キーワード&lt;/strong&gt;です。&lt;/p&gt;
&lt;/div&gt;
&lt;/div&gt;
&lt;p&gt;&lt;!-- 水圧 --&gt;&lt;/p&gt;
&lt;h2 class="mt-4 mb-3"&gt;水圧──水の重さによる圧力&lt;/h2&gt;
&lt;div class="card mb-4 border-0 shadow-sm"&gt;
&lt;div class="card-body"&gt;
&lt;p class="mb-3"&gt;水の中に潜ると、体全体が水から&lt;strong&gt;ぐっと押される感覚&lt;/strong&gt;があります。これが&lt;strong&gt;水圧&lt;/strong&gt;です。&lt;/p&gt;
&lt;ul class="mb-3"&gt;
&lt;li&gt;&lt;strong&gt;水圧：&lt;/strong&gt;水によって加えられる圧力。&lt;/li&gt;
&lt;li&gt;&lt;strong&gt;深く潜るほど&lt;/strong&gt;、上からの水の量（重さ）が増える → 水圧は&lt;strong&gt;大きくなる&lt;/strong&gt;。&lt;/li&gt;
&lt;li&gt;水槽の側面に穴を開けると、&lt;strong&gt;深いところの穴ほど水が勢いよく飛び出す&lt;/strong&gt;ことで確かめられる。&lt;/li&gt;
&lt;/ul&gt;
&lt;p class="mb-0"&gt;実験や映像で、&lt;strong&gt;穴の高さと水の勢い&lt;/strong&gt;をセットで見ておくと、入試問題でもイメージしやすくなります。&lt;/p&gt;
&lt;/div&gt;
&lt;/div&gt;
&lt;p&gt;&lt;!-- 圧力と面積の関係 --&gt;&lt;/p&gt;
&lt;h2 class="mt-4 mb-3"&gt;圧力と面積の関係──「同じ力でも感じ方が違う」&lt;/h2&gt;
&lt;div class="card mb-4 border-0 shadow-sm"&gt;
&lt;div class="card-body"&gt;
&lt;p class="mb-3"&gt;圧力の式 &lt;strong&gt;「圧力＝力÷面積」&lt;/strong&gt;から分かるように、&lt;br /&gt;
&lt;strong&gt;面積が広いか狭いか&lt;/strong&gt;で圧力の大きさは大きく変わります。&lt;/p&gt;
&lt;ul class="mb-3"&gt;
&lt;li&gt;面積が&lt;strong&gt;広い&lt;/strong&gt; → 力が分散 → 圧力は&lt;strong&gt;小さく&lt;/strong&gt;感じる&lt;/li&gt;
&lt;li&gt;面積が&lt;strong&gt;狭い&lt;/strong&gt; → 力が集中 → 圧力は&lt;strong&gt;大きく&lt;/strong&gt;感じる&lt;/li&gt;
&lt;/ul&gt;
&lt;p class="mb-0"&gt;ハイヒールのかかと・画びょうの針先・雪に沈みにくいスノーシューなど、&lt;br /&gt;
日常の例を思い出しながら「面積と圧力」の関係を押さえておきましょう。&lt;/p&gt;
&lt;/div&gt;
&lt;/div&gt;
&lt;p&gt;&lt;!-- まとめ表（元のまとめをBootstrapで整理） --&gt;&lt;/p&gt;
&lt;h2 class="mt-4 mb-3"&gt;圧力・水圧・気圧のポイントまとめ&lt;/h2&gt;
&lt;div class="card mb-4 border-0 shadow-sm"&gt;
&lt;div class="card-body"&gt;
&lt;div class="table-responsive"&gt;
&lt;table class="table table-bordered align-middle mb-0"&gt;
&lt;thead style="background-color: #c8e6c9;"&gt;
&lt;tr class="text-center"&gt;
&lt;th scope="col"&gt;ポイント&lt;/th&gt;
&lt;th scope="col"&gt;内容&lt;/th&gt;
&lt;/tr&gt;
&lt;/thead&gt;
&lt;tbody&gt;
&lt;tr style="background-color: #ffffff;"&gt;
&lt;td style="width: 25%;"&gt;圧力とは？&lt;/td&gt;
&lt;td&gt;・力を面積で割った値。&lt;br /&gt;
・単位は&lt;strong&gt;Pa（パスカル）&lt;/strong&gt;。&lt;br /&gt;
・計算式：&lt;span style="color: #ff0000; font-weight: bold;"&gt;圧力 ＝ 力 ÷ 面積&lt;/span&gt;&lt;br /&gt;
・1 Pa ＝ 1 N/m² と表せる。&lt;/td&gt;
&lt;/tr&gt;
&lt;tr style="background-color: #dfffd6;"&gt;
&lt;td&gt;気圧（大気圧）&lt;/td&gt;
&lt;td&gt;・空気による圧力。&lt;br /&gt;
・手の上には約10kg分の空気が乗っているイメージ。&lt;br /&gt;
・上下左右から押されていて、&lt;strong&gt;プラマイゼロ&lt;/strong&gt;のためふだんは感じにくい。&lt;/td&gt;
&lt;/tr&gt;
&lt;tr style="background-color: #ffffff;"&gt;
&lt;td&gt;水圧&lt;/td&gt;
&lt;td&gt;・水中で水から受ける圧力。&lt;br /&gt;
・&lt;strong&gt;深くなるほど水圧は大きくなる&lt;/strong&gt;。&lt;br /&gt;
・水槽の深い位置の穴ほど、水が勢いよく飛び出す現象で体感できる。&lt;/td&gt;
&lt;/tr&gt;
&lt;tr style="background-color: #dfffd6;"&gt;
&lt;td&gt;圧力と面積の関係&lt;/td&gt;
&lt;td&gt;・面積が&lt;strong&gt;広いほど&lt;/strong&gt;、圧力は小さく感じる。&lt;br /&gt;
・面積が&lt;strong&gt;狭いほど&lt;/strong&gt;、圧力は大きく感じる。&lt;/td&gt;
&lt;/tr&gt;
&lt;tr style="background-color: #ffffff;"&gt;
&lt;td&gt;応用分野&lt;/td&gt;
&lt;td&gt;・気圧は地学（天気）の単元でも登場。&lt;br /&gt;
・実験や身近な例と結びつけると、体感的に理解しやすくなる。&lt;br /&gt;
・物理分野の他、地学分野の入試問題でも頻出。&lt;/td&gt;
&lt;/tr&gt;
&lt;/tbody&gt;
&lt;/table&gt;
&lt;/div&gt;
&lt;/div&gt;
&lt;/div&gt;
&lt;p&gt;&lt;!-- クイズ --&gt;&lt;/p&gt;
&lt;h2 class="mt-4 mb-3"&gt;クイズでチェック！圧力・水圧・気圧&lt;/h2&gt;
&lt;div class="card mb-4 border-0 shadow-sm"&gt;
&lt;div class="card-body"&gt;
&lt;p class="mb-3"&gt;学んだ内容をクイズで確認してみましょう。&lt;br /&gt;
&lt;strong&gt;「正解を見る」ボタン&lt;/strong&gt;を押すと答えが表示され、ボタンは消えます。&lt;/p&gt;
&lt;div class="table-responsive"&gt;
&lt;table class="table table-bordered align-middle mb-0"&gt;
&lt;thead style="background-color: #dfffd6;"&gt;
&lt;tr class="text-center"&gt;
&lt;th scope="col"&gt;問題&lt;/th&gt;
&lt;th scope="col"&gt;選択肢&lt;/th&gt;
&lt;th scope="col"&gt;正解を見る&lt;/th&gt;
&lt;/tr&gt;
&lt;/thead&gt;
&lt;tbody&gt;
&lt;tr style="background-color: #ffffff;"&gt;
&lt;td&gt;1. 圧力の単位は？&lt;/td&gt;
&lt;td&gt;A. N（ニュートン）&lt;br /&gt;
B. Pa（パスカル）&lt;br /&gt;
C. kg&lt;br /&gt;
D. m²&lt;/td&gt;
&lt;td class="text-center"&gt;&lt;button class="btn btn-sm btn-primary"&gt;正解を見る&lt;/button&gt;&lt;/p&gt;
&lt;div id="answer1" class="mt-1" style="display: none;"&gt;正解: B. Pa（パスカル）&lt;/div&gt;
&lt;/td&gt;
&lt;/tr&gt;
&lt;tr style="background-color: #dfffd6;"&gt;
&lt;td&gt;2. 圧力の計算式として正しいものは？&lt;/td&gt;
&lt;td&gt;A. 力 × 面積&lt;br /&gt;
B. 力 ÷ 面積&lt;br /&gt;
C. 面積 ÷ 力&lt;br /&gt;
D. 面積 × 体積&lt;/td&gt;
&lt;td class="text-center"&gt;&lt;button class="btn btn-sm btn-primary"&gt;正解を見る&lt;/button&gt;&lt;/p&gt;
&lt;div id="answer2" class="mt-1" style="display: none;"&gt;正解: B. 力 ÷ 面積&lt;/div&gt;
&lt;/td&gt;
&lt;/tr&gt;
&lt;tr style="background-color: #ffffff;"&gt;
&lt;td&gt;3. 気圧とは何による圧力ですか？&lt;/td&gt;
&lt;td&gt;A. 水&lt;br /&gt;
B. 空気&lt;br /&gt;
C. 重力&lt;br /&gt;
D. 温度&lt;/td&gt;
&lt;td class="text-center"&gt;&lt;button class="btn btn-sm btn-primary"&gt;正解を見る&lt;/button&gt;&lt;/p&gt;
&lt;div id="answer3" class="mt-1" style="display: none;"&gt;正解: B. 空気&lt;/div&gt;
&lt;/td&gt;
&lt;/tr&gt;
&lt;tr style="background-color: #dfffd6;"&gt;
&lt;td&gt;4. 深い水中で水圧はどうなりますか？&lt;/td&gt;
&lt;td&gt;A. 減少する&lt;br /&gt;
B. 増加する&lt;br /&gt;
C. 変わらない&lt;br /&gt;
D. 温度に依存する&lt;/td&gt;
&lt;td class="text-center"&gt;&lt;button class="btn btn-sm btn-primary"&gt;正解を見る&lt;/button&gt;&lt;/p&gt;
&lt;div id="answer4" class="mt-1" style="display: none;"&gt;正解: B. 増加する&lt;/div&gt;
&lt;/td&gt;
&lt;/tr&gt;
&lt;tr style="background-color: #ffffff;"&gt;
&lt;td&gt;5. 面積が広いほど圧力はどうなりますか？&lt;/td&gt;
&lt;td&gt;A. 増加する&lt;br /&gt;
B. 減少する&lt;br /&gt;
C. 変わらない&lt;br /&gt;
D. 面積と無関係&lt;/td&gt;
&lt;td class="text-center"&gt;&lt;button class="btn btn-sm btn-primary"&gt;正解を見る&lt;/button&gt;&lt;/p&gt;
&lt;div id="answer5" class="mt-1" style="display: none;"&gt;正解: B. 減少する&lt;/div&gt;
&lt;/td&gt;
&lt;/tr&gt;
&lt;tr style="background-color: #dfffd6;"&gt;
&lt;td&gt;6. 1平方メートルあたりの力を表す物理量は？&lt;/td&gt;
&lt;td&gt;A. 力&lt;br /&gt;
B. 圧力&lt;br /&gt;
C. 重量&lt;br /&gt;
D. エネルギー&lt;/td&gt;
&lt;td class="text-center"&gt;&lt;button class="btn btn-sm btn-primary"&gt;正解を見る&lt;/button&gt;&lt;/p&gt;
&lt;div id="answer6" class="mt-1" style="display: none;"&gt;正解: B. 圧力&lt;/div&gt;
&lt;/td&gt;
&lt;/tr&gt;
&lt;tr style="background-color: #ffffff;"&gt;
&lt;td&gt;7. 水圧が発生する主な理由は？&lt;/td&gt;
&lt;td&gt;A. 水の重さ&lt;br /&gt;
B. 空気の密度&lt;br /&gt;
C. 重力の減少&lt;br /&gt;
D. 温度変化&lt;/td&gt;
&lt;td class="text-center"&gt;&lt;button class="btn btn-sm btn-primary"&gt;正解を見る&lt;/button&gt;&lt;/p&gt;
&lt;div id="answer7" class="mt-1" style="display: none;"&gt;正解: A. 水の重さ&lt;/div&gt;
&lt;/td&gt;
&lt;/tr&gt;
&lt;tr style="background-color: #dfffd6;"&gt;
&lt;td&gt;8. 気圧の単位は何ですか？&lt;/td&gt;
&lt;td&gt;A. ニュートン&lt;br /&gt;
B. パスカル&lt;br /&gt;
C. グラム&lt;br /&gt;
D. キログラム&lt;/td&gt;
&lt;td class="text-center"&gt;&lt;button class="btn btn-sm btn-primary"&gt;正解を見る&lt;/button&gt;&lt;/p&gt;
&lt;div id="answer8" class="mt-1" style="display: none;"&gt;正解: B. パスカル&lt;/div&gt;
&lt;/td&gt;
&lt;/tr&gt;
&lt;tr style="background-color: #ffffff;"&gt;
&lt;td&gt;9. 気圧と水圧の主な違いは？&lt;/td&gt;
&lt;td&gt;A. 液体か気体か&lt;br /&gt;
B. 温度の影響&lt;br /&gt;
C. 力の方向&lt;br /&gt;
D. 体積の変化&lt;/td&gt;
&lt;td class="text-center"&gt;&lt;button class="btn btn-sm btn-primary"&gt;正解を見る&lt;/button&gt;&lt;/p&gt;
&lt;div id="answer9" class="mt-1" style="display: none;"&gt;正解: A. 液体か気体か&lt;/div&gt;
&lt;/td&gt;
&lt;/tr&gt;
&lt;tr style="background-color: #dfffd6;"&gt;
&lt;td&gt;10. 特に「気圧」が多く出題される分野は？&lt;/td&gt;
&lt;td&gt;A. 化学&lt;br /&gt;
B. 生物学&lt;br /&gt;
C. 地学（天気）&lt;br /&gt;
D. 数学&lt;/td&gt;
&lt;td class="text-center"&gt;&lt;button class="btn btn-sm btn-primary"&gt;正解を見る&lt;/button&gt;&lt;/p&gt;
&lt;div id="answer10" class="mt-1" style="display: none;"&gt;正解: C. 地学（天気）&lt;/div&gt;
&lt;/td&gt;
&lt;/tr&gt;
&lt;/tbody&gt;
&lt;/table&gt;
&lt;/div&gt;
&lt;/div&gt;
&lt;/div&gt;
&lt;p&gt;&lt;!-- 最終まとめ --&gt;&lt;/p&gt;
&lt;h2 class="mt-4 mb-3"&gt;まとめ──「式＋イメージ」で圧力を味方にする&lt;/h2&gt;
&lt;div class="card mb-4 border-0 shadow-sm"&gt;
&lt;div class="card-body"&gt;
&lt;p class="mb-3"&gt;圧力・水圧・気圧の単元は、&lt;strong&gt;公式を覚えるだけでは点数が伸びにくい&lt;/strong&gt;ところです。&lt;br /&gt;
だからこそ、&lt;/p&gt;
&lt;ul class="mb-3"&gt;
&lt;li&gt;&lt;strong&gt;圧力＝力÷面積&lt;/strong&gt;という式を、身近な例でイメージし直す&lt;/li&gt;
&lt;li&gt;&lt;strong&gt;気圧は空気、水圧は水の重さ&lt;/strong&gt;というシンプルな本質をおさえる&lt;/li&gt;
&lt;li&gt;地学（天気）と物理の両方で出てくることを意識して復習する&lt;/li&gt;
&lt;/ul&gt;
&lt;p class="mb-0"&gt;この3点を意識すると、計算問題だけでなく&lt;strong&gt;文章問題や実験問題にも強くなる&lt;/strong&gt;はずです。&lt;br /&gt;
ぜひ動画とセットで、何度も確認してみてください。&lt;/p&gt;
&lt;/div&gt;
&lt;/div&gt;
&lt;p&gt;&lt;!-- 四角いCTA --&gt;&lt;/p&gt;
&lt;div class="card border-0 shadow-sm mb-4" style="background-color: #e3f2fd;"&gt;
&lt;div class="card-body"&gt;
&lt;div class="row align-items-center"&gt;
&lt;div class="col-md-8"&gt;
&lt;h3 class="h5 mb-2"&gt;物理が「公式丸暗記」になっているなら、一度立ち止まってみませんか？&lt;/h3&gt;
&lt;p class="mb-2" style="font-size: 0.95rem;"&gt;圧力・浮力・力学的エネルギーなど、&lt;strong&gt;イメージが大事な単元&lt;/strong&gt;は、&lt;br /&gt;
図やたとえ話を通して「なぜそうなるのか」を理解すると、一気に得点源になります。&lt;/p&gt;
&lt;p class="mb-0" style="font-size: 0.9rem;"&gt;受験理科専門塾「しゅん吉クエスト」では、&lt;strong&gt;中学受験の物理分野をゼロから言語化&lt;/strong&gt;し、&lt;br /&gt;
公式の背景までていねいに解説しています。&lt;br /&gt;
お子さまの状況に合わせた学び方を知りたい方は、ぜひ講座案内をご覧ください。&lt;/p&gt;
&lt;/div&gt;
&lt;div class="col-md-4 text-md-end text-center mt-3 mt-md-0"&gt;&lt;a class="btn btn-primary px-4 py-2" style="border-radius: 0.4rem; font-weight: bold;" href="https://rika-quest.com/kouza/#物理攻略講座"&gt;&lt;br /&gt;
物理攻略講座の詳細を見る&lt;br /&gt;
&lt;/a&gt;&lt;/div&gt;
&lt;/div&gt;
&lt;/div&gt;
&lt;/div&gt;
&lt;/div&gt;
&lt;p&gt;&lt;!-- クイズ用スクリプト --&gt;&lt;br /&gt;
&lt;script&gt;
  function showAnswer(id, btn) {
    var el = document.getElementById(id);
    if (el) el.style.display = 'block';
    if (btn) btn.style.display = 'none';
  }
&lt;/script&gt;&lt;/p&gt;
------</t>
  </si>
  <si>
    <t>https://rika-quest.com/column/rotation/</t>
  </si>
  <si>
    <t>以下のページは不自然なワードを使用しています。
これらを適切に自然な言葉に置き換えて下さい。
なお、本文の装飾や構造は絶対に変えないでください。
【対象ページURL】
https://rika-quest.com/column/rotation/
【検出された不自然ワード】
（検出なし）
【本文】
------
&lt;div class="container my-4"&gt;
&lt;p&gt;&lt;!-- ヒーローセクション --&gt;&lt;/p&gt;
&lt;div class="card shadow-sm mb-4 border-0" style="background: linear-gradient(135deg, #1565c0, #00796b); color: #fff;"&gt;
&lt;div class="card-body p-4"&gt;
&lt;div class="d-flex flex-wrap justify-content-between align-items-center mb-2"&gt;&lt;span class="badge bg-light text-dark mb-2" style="font-size: 0.8rem;"&gt;中学受験理科／地学分野&lt;/span&gt;&lt;br /&gt;
&lt;span class="badge bg-warning text-dark mb-2" style="font-size: 0.75rem;"&gt;単元：太陽と1日の動き&lt;/span&gt;&lt;/div&gt;
&lt;h1 class="card-title mb-3" style="font-size: 1.9rem; line-height: 1.5;"&gt;太陽と1日の動き──太陽の正体と「東から西」のわけを図で理解しよう&lt;/h1&gt;
&lt;p class="card-text mb-0" style="font-size: 0.98rem;"&gt;太陽の大きさや温度、黒点の正体から、&lt;strong&gt;太陽が1日のうちにどう見えて動くか&lt;/strong&gt;までを、&lt;br /&gt;
地球の自転や標準時のしくみとあわせて整理します。暗記ではなく&lt;strong&gt;「イメージで理解」&lt;/strong&gt;することがねらいです。&lt;/p&gt;
&lt;p class="mt-3 mb-0" style="font-size: 0.95rem;"&gt;地学分野は単元ごとに覚えるより、天体・気象・地層まで含めた「引っ掛かり方」をまとめて押さえると得点が安定します。地学分野の全体像は、&lt;a href="https://rika-quest.com/column/geoscience/"&gt;&lt;strong&gt;全体像はこちら&lt;/strong&gt;&lt;/a&gt;で整理しています。&lt;/p&gt;
&lt;/div&gt;
&lt;/div&gt;
&lt;p&gt;&lt;!-- YouTube 埋め込み --&gt;&lt;/p&gt;
&lt;div class="mb-4"&gt;
&lt;div class="embed-responsive embed-responsive-16by9"&gt;&lt;iframe class="embed-responsive-item" title="YouTube video player" src="https://www.youtube.com/embed/rxaFCoKB6no" width="560" height="315" frameborder="0" allowfullscreen="allowfullscreen"&gt;&lt;/iframe&gt;&lt;/div&gt;
&lt;/div&gt;
&lt;p&gt;&lt;!-- 学習のねらいボックス --&gt;&lt;/p&gt;
&lt;div class="card border-0 shadow-sm mb-4" style="background-color: #e3f2fd;"&gt;
&lt;div class="card-body p-3"&gt;
&lt;h2 class="h5 mb-2"&gt;このページでわかること&lt;/h2&gt;
&lt;ul class="mb-0"&gt;
&lt;li&gt;太陽の&lt;strong&gt;大きさ・温度・黒点&lt;/strong&gt;などの基本データ&lt;/li&gt;
&lt;li&gt;地球が&lt;strong&gt;「丸い」とわかった理由&lt;/strong&gt;と北半球・南半球のイメージ&lt;/li&gt;
&lt;li&gt;太陽が&lt;strong&gt;東から南を通って西に沈む&lt;/strong&gt;ように見えるわけ&lt;/li&gt;
&lt;li&gt;地球の&lt;strong&gt;自転&lt;/strong&gt;と天体の「見かけの動き」の関係&lt;/li&gt;
&lt;li&gt;日本の&lt;strong&gt;標準時（135°E・明石）&lt;/strong&gt;と東京の南中時刻の考え方&lt;/li&gt;
&lt;li&gt;まとめ表と&lt;strong&gt;○×で確認できる10問クイズ&lt;/strong&gt;で最終チェック&lt;/li&gt;
&lt;/ul&gt;
&lt;/div&gt;
&lt;/div&gt;
&lt;p&gt;&lt;!-- 1. 太陽の基本データ --&gt;&lt;/p&gt;
&lt;h2 class="mt-4 mb-3"&gt;太陽の基本データ──地球の109倍の「熱々の星」&lt;/h2&gt;
&lt;div class="row"&gt;
&lt;div class="col-md-7"&gt;
&lt;p&gt;空に浮かんでいる、まぶしくてじっと見てはいけない天体が&lt;strong&gt;太陽&lt;/strong&gt;です。&lt;br /&gt;
私たちの1日の明るさや気温を支えている、とても重要な星です。&lt;/p&gt;
&lt;div class="table-responsive mb-3"&gt;
&lt;table class="table table-bordered table-sm align-middle mb-0"&gt;
&lt;thead style="background-color: #ffe082;"&gt;
&lt;tr class="text-center"&gt;
&lt;th&gt;項目&lt;/th&gt;
&lt;th&gt;値・特徴&lt;/th&gt;
&lt;/tr&gt;
&lt;/thead&gt;
&lt;tbody&gt;
&lt;tr&gt;
&lt;td class="fw-bold"&gt;直径&lt;/td&gt;
&lt;td&gt;地球の&lt;strong&gt;約109倍&lt;/strong&gt;（地球が縦に109個並ぶイメージ）&lt;/td&gt;
&lt;/tr&gt;
&lt;tr&gt;
&lt;td class="fw-bold"&gt;表面温度&lt;/td&gt;
&lt;td&gt;約&lt;strong&gt;6000℃&lt;/strong&gt;&lt;/td&gt;
&lt;/tr&gt;
&lt;tr&gt;
&lt;td class="fw-bold"&gt;黒点&lt;/td&gt;
&lt;td&gt;太陽表面の黒い点。周りより温度が低く、約&lt;strong&gt;4000℃&lt;/strong&gt;。&lt;br /&gt;
&lt;span style="color: #ff0000;"&gt;強い磁場&lt;/span&gt;が発生している場所でもある。&lt;/td&gt;
&lt;/tr&gt;
&lt;/tbody&gt;
&lt;/table&gt;
&lt;/div&gt;
&lt;p class="mb-0"&gt;黒点は「黒くて冷たそう」に見えますが、それでも&lt;strong&gt;4000℃&lt;/strong&gt;。&lt;br /&gt;
周りの6000℃よりは低い、という意味で黒く見えていると考えましょう。&lt;/p&gt;
&lt;/div&gt;
&lt;div class="col-md-5"&gt;
&lt;div class="card border-0 shadow-sm h-100"&gt;
&lt;div class="card-body p-3"&gt;
&lt;h3 class="h6 mb-2"&gt;コラム：温度をどうやって測る？&lt;/h3&gt;
&lt;p class="mb-0" style="font-size: 0.9rem;"&gt;太陽の温度は、もちろん体温計をさして測るわけではありません。&lt;br /&gt;
実際には、太陽からの光の&lt;strong&gt;色や強さ&lt;/strong&gt;を観測し、物理法則を使って温度を逆算しています。&lt;br /&gt;
非接触の体温計を「宇宙スケール」にしたようなイメージです。&lt;/p&gt;
&lt;/div&gt;
&lt;/div&gt;
&lt;/div&gt;
&lt;/div&gt;
&lt;p&gt;&lt;!-- 2. 地球は丸い？ --&gt;&lt;/p&gt;
&lt;h2 class="mt-5 mb-3"&gt;地球は丸い──どうやってわかったの？&lt;/h2&gt;
&lt;div class="row"&gt;
&lt;div class="col-md-6"&gt;
&lt;p&gt;当たり前のように「地球は丸い」と習いますが、昔の人たちは&lt;strong&gt;観察&lt;/strong&gt;からそれに気付きました。&lt;/p&gt;
&lt;ul&gt;
&lt;li&gt;&lt;strong&gt;月食のとき&lt;/strong&gt;、月に映る地球の影が丸い。&lt;/li&gt;
&lt;li&gt;遠くから近づいてくる&lt;strong&gt;船&lt;/strong&gt;が、全体ではなく「マスト → 船体」の順に見える。&lt;/li&gt;
&lt;/ul&gt;
&lt;p class="mb-0"&gt;これらの観察から、&lt;strong&gt;地球は平らではなく、球に近い形&lt;/strong&gt;だと考えられるようになったのです。&lt;/p&gt;
&lt;/div&gt;
&lt;div class="col-md-6 text-center"&gt;
&lt;p&gt;&lt;img decoding="async" class="img-fluid mb-2" src="https://rika-quest.com/wp-content/uploads/2023/04/IMG_9606.png" alt="船の見え方から地球が丸いことに気づく図" /&gt;&lt;/p&gt;
&lt;p class="text-muted mb-0" style="font-size: 0.85rem;"&gt;▲ 船の見え方から「地球は丸い」と気づいたイメージ図&lt;/p&gt;
&lt;/div&gt;
&lt;/div&gt;
&lt;h3 class="mt-4 mb-2"&gt;赤道・北半球・南半球&lt;/h3&gt;
&lt;p&gt;地球を真ん中でぐるりと一周している線を&lt;strong&gt;赤道&lt;/strong&gt;といいます。&lt;br /&gt;
赤道より北側を&lt;strong&gt;北半球&lt;/strong&gt;、南側を&lt;strong&gt;南半球&lt;/strong&gt;とよび、日本は北半球にあります。&lt;/p&gt;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&lt;p&gt;&lt;!-- 3. 太陽と地球・光の当たり方 --&gt;&lt;/p&gt;
&lt;h2 class="mt-5 mb-3"&gt;太陽の光と地球の位置関係&lt;/h2&gt;
&lt;div class="row"&gt;
&lt;div class="col-md-7"&gt;
&lt;p&gt;地球は太陽のまわりを回りながら、さらに自分自身も回転しています（自転）。&lt;br /&gt;
太陽の光は本当は&lt;strong&gt;放射状&lt;/strong&gt;に広がっていますが、地球は太陽に比べてとても小さいため、&lt;br /&gt;
地球に届く光は&lt;strong&gt;平行な光&lt;/strong&gt;として考えることができます。&lt;/p&gt;
&lt;ul&gt;
&lt;li&gt;地球は少し傾いた「地軸」を持って自転している。&lt;/li&gt;
&lt;li&gt;北半球にいる私たちから見ると、太陽は&lt;strong&gt;南の空&lt;/strong&gt;に見える。&lt;/li&gt;
&lt;li&gt;天体（太陽・星など）は、基本的に&lt;strong&gt;東から登って南を通り、西に沈む&lt;/strong&gt;ように見える。&lt;/li&gt;
&lt;/ul&gt;
&lt;blockquote class="border-start ps-3 my-2" style="border-color: #42a5f5 !important; font-size: 0.9rem;"&gt;&lt;p&gt;北半球の多くの場所では、太陽は&lt;br /&gt;
&lt;strong&gt;「東 → 南 → 西」&lt;/strong&gt;の順に動いていくように見えます。&lt;/p&gt;&lt;/blockquote&gt;
&lt;/div&gt;
&lt;div class="col-md-5 text-center"&gt;
&lt;p&gt;&lt;img decoding="async" class="img-fluid mb-2" src="https://rika-quest.com/wp-content/uploads/2023/04/画像12-1024x834.png" alt="地球と太陽の位置関係を示す図" /&gt;&lt;/p&gt;
&lt;p class="text-muted mb-0" style="font-size: 0.85rem;"&gt;▲ 地軸が傾いた地球と、平行に飛んでくる太陽光のイメージ&lt;/p&gt;
&lt;/div&gt;
&lt;/div&gt;
&lt;p&gt;&lt;!-- 4. 地球の自転と見かけの動き --&gt;&lt;/p&gt;
&lt;h2 class="mt-5 mb-3"&gt;地球の自転と「見かけの動き」&lt;/h2&gt;
&lt;p&gt;実際に&lt;strong&gt;動いているのは地球&lt;/strong&gt;の方です。地球は&lt;strong&gt;西から東へ&lt;/strong&gt;回転（自転）しています。&lt;/p&gt;
&lt;ul&gt;
&lt;li&gt;地球が&lt;strong&gt;西 → 東&lt;/strong&gt;へ回る。&lt;/li&gt;
&lt;li&gt;その結果、私たちから見ると&lt;strong&gt;天体が東から西へ&lt;/strong&gt;動いているように見える。&lt;/li&gt;
&lt;/ul&gt;
&lt;p&gt;車に乗って前に進むと、外の景色が後ろへ流れていくように見えます。&lt;br /&gt;
これと同じように、&lt;strong&gt;動いている自分の側から見ると、外のものが逆向きに動いて見える&lt;/strong&gt;わけです。&lt;/p&gt;
&lt;div class="card border-0 shadow-sm mb-4"&gt;
&lt;div class="card-body p-3"&gt;
&lt;h3 class="h6 mb-2"&gt;物理の「相対運動」とは？&lt;/h3&gt;
&lt;p class="mb-0" style="font-size: 0.9rem;"&gt;地球から見た天体の動きは、&lt;strong&gt;相対運動&lt;/strong&gt;の代表例です。&lt;br /&gt;
「どちらが動いていると考えるか」で見え方が変わる、という考え方は、物理のいろいろなところで出てきます。&lt;/p&gt;
&lt;/div&gt;
&lt;/div&gt;
&lt;p&gt;&lt;!-- 5. 日本の標準時と南中時刻 --&gt;&lt;/p&gt;
&lt;h2 class="mt-5 mb-3"&gt;日本の標準時と南中──なぜ東京は11時40分ごろ？&lt;/h2&gt;
&lt;div class="row"&gt;
&lt;div class="col-md-7"&gt;
&lt;p&gt;日本では、&lt;strong&gt;兵庫県明石市&lt;/strong&gt;を通る&lt;strong&gt;東経135度&lt;/strong&gt;の経線が、&lt;strong&gt;日本の標準時&lt;/strong&gt;として決められています。&lt;/p&gt;
&lt;ul&gt;
&lt;li&gt;明石を通る経線：東経135度 → ここを&lt;strong&gt;日本の時間の基準&lt;/strong&gt;とする。&lt;/li&gt;
&lt;li&gt;太陽が真南にくるときを&lt;strong&gt;南中&lt;/strong&gt;といい、明石での南中を&lt;strong&gt;12時&lt;/strong&gt;と決めている。&lt;/li&gt;
&lt;li&gt;東京は明石よりも&lt;strong&gt;東側&lt;/strong&gt;にあるので、太陽が&lt;strong&gt;少し早く&lt;/strong&gt;南中する。&lt;/li&gt;
&lt;/ul&gt;
&lt;p class="mb-0"&gt;その結果、東京では太陽が真南にくるのは、およそ&lt;strong&gt;11時40分ごろ&lt;/strong&gt;になります。&lt;br /&gt;
「東京の南中時刻は11時40分」と丸暗記するのではなく、&lt;br /&gt;
&lt;strong&gt;「東にある場所ほど先に太陽が南中する」&lt;/strong&gt;という考え方で理解しておきましょう。&lt;/p&gt;
&lt;/div&gt;
&lt;div class="col-md-5 text-center"&gt;
&lt;p&gt;&lt;img decoding="async" class="img-fluid mb-2" src="https://rika-quest.com/wp-content/uploads/2023/04/画像11.png" alt="日本の標準時と太陽の動きを示す図" /&gt;&lt;/p&gt;
&lt;p class="text-muted mb-0" style="font-size: 0.85rem;"&gt;▲ 明石（標準時）と東京の位置関係と南中時刻のイメージ&lt;/p&gt;
&lt;/div&gt;
&lt;/div&gt;
&lt;p&gt;&lt;!-- 6. まとめ --&gt;&lt;/p&gt;
&lt;h2 class="mt-5 mb-3"&gt;まとめ：太陽と地球の動き&lt;/h2&gt;
&lt;div class="table-responsive mb-4"&gt;
&lt;table class="table table-bordered align-middle mb-0"&gt;
&lt;thead&gt;
&lt;tr style="background-color: #d9f2d9;"&gt;
&lt;th&gt;ポイント&lt;/th&gt;
&lt;th&gt;説明&lt;/th&gt;
&lt;/tr&gt;
&lt;/thead&gt;
&lt;tbody&gt;
&lt;tr style="background-color: #ffffff;"&gt;
&lt;td class="fw-bold"&gt;太陽の大きさと温度&lt;/td&gt;
&lt;td&gt;太陽の直径は地球の&lt;strong&gt;約109倍&lt;/strong&gt;。表面温度は約&lt;strong&gt;6000℃&lt;/strong&gt;。&lt;br /&gt;
黒点の温度は約&lt;strong&gt;4000℃&lt;/strong&gt;で、周囲より温度が低く、&lt;span style="color: #ff0000;"&gt;磁場が強い&lt;/span&gt;場所。&lt;/td&gt;
&lt;/tr&gt;
&lt;tr style="background-color: #d9f2d9;"&gt;
&lt;td class="fw-bold"&gt;地球の形&lt;/td&gt;
&lt;td&gt;地球は球に近い形をしており、&lt;strong&gt;月食の影&lt;/strong&gt;や&lt;strong&gt;船の見え方&lt;/strong&gt;からそのことがわかった。&lt;br /&gt;
赤道を中心に、&lt;strong&gt;北半球&lt;/strong&gt;と&lt;strong&gt;南半球&lt;/strong&gt;に分かれる。&lt;/td&gt;
&lt;/tr&gt;
&lt;tr style="background-color: #ffffff;"&gt;
&lt;td class="fw-bold"&gt;太陽の光&lt;/td&gt;
&lt;td&gt;太陽の光は本来放射状だが、地球が小さいため、&lt;strong&gt;地球に届く光は平行線として扱う&lt;/strong&gt;。&lt;/td&gt;
&lt;/tr&gt;
&lt;tr style="background-color: #d9f2d9;"&gt;
&lt;td class="fw-bold"&gt;地球の自転と天体の動き&lt;/td&gt;
&lt;td&gt;地球は&lt;strong&gt;西から東へ自転&lt;/strong&gt;しているため、天体は&lt;strong&gt;東から西へ&lt;/strong&gt;動くように見える。&lt;br /&gt;
北半球では太陽は&lt;strong&gt;東 → 南 → 西&lt;/strong&gt;と動いて見える。&lt;/td&gt;
&lt;/tr&gt;
&lt;tr style="background-color: #ffffff;"&gt;
&lt;td class="fw-bold"&gt;日本の標準時&lt;/td&gt;
&lt;td&gt;兵庫県明石市を通る&lt;strong&gt;東経135度&lt;/strong&gt;の経線が、日本の標準時刻の基準。&lt;br /&gt;
明石で太陽が真南にくるときを&lt;strong&gt;12時&lt;/strong&gt;とし、東京では約&lt;strong&gt;11時40分ごろ&lt;/strong&gt;に南中する。&lt;/td&gt;
&lt;/tr&gt;
&lt;/tbody&gt;
&lt;/table&gt;
&lt;/div&gt;
&lt;p class="mt-3 mb-4" style="font-size: 0.95rem;"&gt;太陽の「見かけの動き」は地学分野の基本で、ここが固まると月・星・季節まで一気につながります。地学分野の全体像は、&lt;a href="https://rika-quest.com/column/geoscience/"&gt;&lt;strong&gt;全体像はこちら&lt;/strong&gt;&lt;/a&gt;で確認できます。&lt;/p&gt;
&lt;p&gt;&lt;!-- 7. クイズ --&gt;&lt;/p&gt;
&lt;h2 class="mt-4 mb-3"&gt;クイズ：太陽と地球の動きを確認しよう&lt;/h2&gt;
&lt;div class="table-responsive mb-4"&gt;
&lt;table class="table table-bordered align-middle mb-0"&gt;
&lt;thead&gt;
&lt;tr style="background-color: #d9f2d9;"&gt;
&lt;th&gt;問題&lt;/th&gt;
&lt;th&gt;選択肢&lt;/th&gt;
&lt;th&gt;答え&lt;/th&gt;
&lt;/tr&gt;
&lt;/thead&gt;
&lt;tbody&gt;
&lt;tr style="background-color: #ffffff;"&gt;
&lt;td&gt;1. 太陽の直径は地球の何倍ですか？&lt;/td&gt;
&lt;td&gt;A. 10倍&lt;br /&gt;
B. 50倍&lt;br /&gt;
C. 109倍&lt;br /&gt;
D. 200倍&lt;/td&gt;
&lt;td&gt;&lt;button class="btn btn-sm btn-primary"&gt;正解を見る&lt;/button&gt;&lt;br /&gt;
&lt;span id="sun_answer1" style="display: none; margin-left: 6px;"&gt;正解: C. 109倍&lt;/span&gt;&lt;/td&gt;
&lt;/tr&gt;
&lt;tr style="background-color: #d9f2d9;"&gt;
&lt;td&gt;2. 太陽の表面温度は何℃ですか？&lt;/td&gt;
&lt;td&gt;A. 4000℃&lt;br /&gt;
B. 6000℃&lt;br /&gt;
C. 8000℃&lt;br /&gt;
D. 10000℃&lt;/td&gt;
&lt;td&gt;&lt;button class="btn btn-sm btn-primary"&gt;正解を見る&lt;/button&gt;&lt;br /&gt;
&lt;span id="sun_answer2" style="display: none; margin-left: 6px;"&gt;正解: B. 6000℃&lt;/span&gt;&lt;/td&gt;
&lt;/tr&gt;
&lt;tr style="background-color: #ffffff;"&gt;
&lt;td&gt;3. 地球が「丸い」とわかるきっかけとなった観察として適切なのは？&lt;/td&gt;
&lt;td&gt;A. 月食の影&lt;br /&gt;
B. 船の見え方&lt;br /&gt;
C. AとBの両方&lt;br /&gt;
D. 特にない&lt;/td&gt;
&lt;td&gt;&lt;button class="btn btn-sm btn-primary"&gt;正解を見る&lt;/button&gt;&lt;br /&gt;
&lt;span id="sun_answer3" style="display: none; margin-left: 6px;"&gt;正解: C. AとBの両方&lt;/span&gt;&lt;/td&gt;
&lt;/tr&gt;
&lt;tr style="background-color: #d9f2d9;"&gt;
&lt;td&gt;4. 地球が自転している方向は？&lt;/td&gt;
&lt;td&gt;A. 東から西&lt;br /&gt;
B. 西から東&lt;br /&gt;
C. 北から南&lt;br /&gt;
D. 南から北&lt;/td&gt;
&lt;td&gt;&lt;button class="btn btn-sm btn-primary"&gt;正解を見る&lt;/button&gt;&lt;br /&gt;
&lt;span id="sun_answer4" style="display: none; margin-left: 6px;"&gt;正解: B. 西から東&lt;/span&gt;&lt;/td&gt;
&lt;/tr&gt;
&lt;tr style="background-color: #ffffff;"&gt;
&lt;td&gt;5. 日本の標準時は何度の経線に基づいていますか？&lt;/td&gt;
&lt;td&gt;A. 120度&lt;br /&gt;
B. 135度&lt;br /&gt;
C. 150度&lt;br /&gt;
D. 180度&lt;/td&gt;
&lt;td&gt;&lt;button class="btn btn-sm btn-primary"&gt;正解を見る&lt;/button&gt;&lt;br /&gt;
&lt;span id="sun_answer5" style="display: none; margin-left: 6px;"&gt;正解: B. 135度&lt;/span&gt;&lt;/td&gt;
&lt;/tr&gt;
&lt;tr style="background-color: #d9f2d9;"&gt;
&lt;td&gt;6. 太陽の光は地球にどのように届くと考えてよいですか？&lt;/td&gt;
&lt;td&gt;A. 放射状&lt;br /&gt;
B. 平行&lt;br /&gt;
C. 波状&lt;br /&gt;
D. ランダム&lt;/td&gt;
&lt;td&gt;&lt;button class="btn btn-sm btn-primary"&gt;正解を見る&lt;/button&gt;&lt;br /&gt;
&lt;span id="sun_answer6" style="display: none; margin-left: 6px;"&gt;正解: B. 平行&lt;/span&gt;&lt;/td&gt;
&lt;/tr&gt;
&lt;tr style="background-color: #ffffff;"&gt;
&lt;td&gt;7. 北半球で太陽はどの方角を通っていきますか？&lt;/td&gt;
&lt;td&gt;A. 東 → 南 → 西&lt;br /&gt;
B. 北 → 東 → 南&lt;br /&gt;
C. 西 → 北 → 南&lt;br /&gt;
D. 東 → 北 → 西&lt;/td&gt;
&lt;td&gt;&lt;button class="btn btn-sm btn-primary"&gt;正解を見る&lt;/button&gt;&lt;br /&gt;
&lt;span id="sun_answer7" style="display: none; margin-left: 6px;"&gt;正解: A. 東 → 南 → 西&lt;/span&gt;&lt;/td&gt;
&lt;/tr&gt;
&lt;tr style="background-color: #d9f2d9;"&gt;
&lt;td&gt;8. 太陽がその日の中で最も高くなるときを何といいますか？&lt;/td&gt;
&lt;td&gt;A. 日没&lt;br /&gt;
B. 日の出&lt;br /&gt;
C. 南中&lt;br /&gt;
D. 正午&lt;/td&gt;
&lt;td&gt;&lt;button class="btn btn-sm btn-primary"&gt;正解を見る&lt;/button&gt;&lt;br /&gt;
&lt;span id="sun_answer8" style="display: none; margin-left: 6px;"&gt;正解: C. 南中&lt;/span&gt;&lt;/td&gt;
&lt;/tr&gt;
&lt;tr style="background-color: #ffffff;"&gt;
&lt;td&gt;9. 東京の南中時刻はおよそ何時ごろですか？&lt;/td&gt;
&lt;td&gt;A. 11:30ごろ&lt;br /&gt;
B. 11:40ごろ&lt;br /&gt;
C. 12:00ごろ&lt;br /&gt;
D. 12:10ごろ&lt;/td&gt;
&lt;td&gt;&lt;button class="btn btn-sm btn-primary"&gt;正解を見る&lt;/button&gt;&lt;br /&gt;
&lt;span id="sun_answer9" style="display: none; margin-left: 6px;"&gt;正解: B. 11:40ごろ&lt;/span&gt;&lt;/td&gt;
&lt;/tr&gt;
&lt;tr style="background-color: #d9f2d9;"&gt;
&lt;td&gt;10. 地球の自転が作り出す天体の「見かけの動き」として正しいのは？&lt;/td&gt;
&lt;td&gt;A. 東から西へ動いて見える&lt;br /&gt;
B. 西から東へ動いて見える&lt;br /&gt;
C. 北から南へ動いて見える&lt;br /&gt;
D. 動かないように見える&lt;/td&gt;
&lt;td&gt;&lt;button class="btn btn-sm btn-primary"&gt;正解を見る&lt;/button&gt;&lt;br /&gt;
&lt;span id="sun_answer10" style="display: none; margin-left: 6px;"&gt;正解: A. 東から西へ動いて見える&lt;/span&gt;&lt;/td&gt;
&lt;/tr&gt;
&lt;/tbody&gt;
&lt;/table&gt;
&lt;/div&gt;
&lt;p&gt;&lt;!-- 四角いCTAボックス --&gt;&lt;/p&gt;
&lt;div class="card shadow-sm border-0 my-4" style="border-radius: 0.75rem; background-color: #fff3e0;"&gt;
&lt;div class="card-body p-4"&gt;
&lt;h2 class="h5 mb-3"&gt;「空の動き」がわかると理科がもっとおもしろくなる&lt;/h2&gt;
&lt;p class="mb-3"&gt;太陽の動きや地球の自転は、&lt;strong&gt;毎日必ず起きている現象&lt;/strong&gt;です。&lt;br /&gt;
地球儀や実際の空を見ながら学ぶと、公式や用語も&lt;strong&gt;一気に覚えやすく&lt;/strong&gt;なります。&lt;br /&gt;
しゅん吉クエストでは、こうした地学分野も、&lt;strong&gt;ユーモアと図解&lt;/strong&gt;で分かりやすく解説しています。&lt;/p&gt;
&lt;div class="row align-items-center"&gt;
&lt;div class="col-md-8"&gt;
&lt;ul class="mb-0"&gt;
&lt;li&gt;動画とスライドで&lt;strong&gt;立体的にイメージ&lt;/strong&gt;できる授業&lt;/li&gt;
&lt;li&gt;中学受験に出るポイントを&lt;strong&gt;まとめ＋クイズ&lt;/strong&gt;で定着&lt;/li&gt;
&lt;li&gt;「何となく暗記」から&lt;strong&gt;「理由までわかる理科」&lt;/strong&gt;へ&lt;/li&gt;
&lt;/ul&gt;
&lt;/div&gt;
&lt;div class="col-md-4 text-md-end mt-3 mt-md-0"&gt;&lt;a class="btn btn-warning fw-bold px-4 py-2" style="border-radius: 999px;" href="https://rika-quest.com/"&gt;&lt;br /&gt;
しゅん吉クエストの理科を見てみる&lt;br /&gt;
&lt;/a&gt;&lt;/div&gt;
&lt;/div&gt;
&lt;/div&gt;
&lt;/div&gt;
&lt;/div&gt;
&lt;p&gt;&lt;script&gt;
  function showSunAnswer(button, answerId) {
    var answer = document.getElementById(answerId);
    if (answer) {
      answer.style.display = 'inline';
    }
    if (button) {
      button.style.display = 'none';
    }
  }
&lt;/script&gt;&lt;/p&gt;
------</t>
  </si>
  <si>
    <t>https://rika-quest.com/column/weather/</t>
  </si>
  <si>
    <t>以下のページは不自然なワードを使用しています。
これらを適切に自然な言葉に置き換えて下さい。
なお、本文の装飾や構造は絶対に変えないでください。
【対象ページURL】
https://rika-quest.com/column/weather/
【検出された不自然ワード】
（検出なし）
【本文】
------
&lt;div class="container my-4"&gt;
&lt;p&gt;&lt;!-- Hero Section --&gt;&lt;/p&gt;
&lt;div class="card shadow-lg mb-4 border-0" style="background: linear-gradient(135deg, #0d47a1, #00838f); color: #fff;"&gt;
&lt;div class="card-body p-4"&gt;
&lt;div class="d-flex flex-wrap justify-content-between align-items-center mb-2"&gt;&lt;span class="badge bg-warning text-dark mb-1" style="font-size: 0.8rem;"&gt;小学生理科／天気の観測&lt;/span&gt;&lt;br /&gt;
&lt;span class="badge bg-light text-dark mb-1" style="font-size: 0.75rem;"&gt;テーマ：基本用語の総整理&lt;/span&gt;&lt;/div&gt;
&lt;h1 class="card-title mb-3" style="font-size: 1.9rem; line-height: 1.5;"&gt;天気の観測と基本用語｜百葉箱・湿度・風向き・天気記号をまとめて整理&lt;/h1&gt;
&lt;p class="card-text mb-2" style="font-size: 0.98rem;"&gt;このページでは、天気の観測で必ず登場する&lt;br /&gt;
&lt;strong&gt;百葉箱・乾球・湿球温度計・十六方位・風向き・天気図記号（快晴／晴れ／くもり）&lt;/strong&gt;&lt;br /&gt;
などの基本用語を、テストで使えるレベルまで一気に整理します。&lt;/p&gt;
&lt;p class="mb-0" style="font-size: 0.9rem;"&gt;「なんとなく聞いたことはあるけれど、ちゃんと説明できない…」という状態を卒業して、&lt;br /&gt;
&lt;strong&gt;用語問題・記述問題のどちらにも対応できる理解&lt;/strong&gt;を目指しましょう。&lt;/p&gt;
&lt;/div&gt;
&lt;/div&gt;
&lt;p&gt;&lt;!-- YouTube 動画 --&gt;&lt;/p&gt;
&lt;div class="card shadow-sm mb-4 border-0"&gt;
&lt;div class="card-body p-3 p-md-4"&gt;
&lt;h2 class="h5 mb-3"&gt;動画で学ぶ：天気の観測と基本用語&lt;/h2&gt;
&lt;div class="ratio ratio-16x9 mb-3"&gt;&lt;iframe title="YouTube video player" src="https://www.youtube.com/embed/S57guj90Cxw" frameborder="0" allowfullscreen="allowfullscreen"&gt;&lt;/iframe&gt;&lt;/div&gt;
&lt;p class="mb-0" style="font-size: 0.9rem;"&gt;しゅん吉先生の解説動画とあわせて、このページのまとめやクイズを活用すると、&lt;br /&gt;
&lt;strong&gt;インプット＋アウトプット&lt;/strong&gt;のバランスよく学習できます。&lt;/p&gt;
&lt;/div&gt;
&lt;/div&gt;
&lt;p&gt;&lt;!-- 導入・全体像 --&gt;&lt;/p&gt;
&lt;div class="row mb-4"&gt;
&lt;div class="col-lg-8 mb-3"&gt;
&lt;h2 class="h4 mb-3"&gt;天気の観測でおさえるべき「3つの柱」&lt;/h2&gt;
&lt;p&gt;天気の観測の単元では、難しい計算よりもまず&lt;br /&gt;
&lt;strong&gt;「言葉の意味」と「決まりごと」&lt;/strong&gt;を正しく理解しているかが問われます。&lt;/p&gt;
&lt;ul&gt;
&lt;li&gt;&lt;strong&gt;気象を測る道具&lt;/strong&gt;：百葉箱・乾球／湿球温度計 など&lt;/li&gt;
&lt;li&gt;&lt;strong&gt;方角・風向き&lt;/strong&gt;：十六方位・風向の表し方&lt;/li&gt;
&lt;li&gt;&lt;strong&gt;天気の表し方&lt;/strong&gt;：雲量と天気図記号（快晴・晴れ・くもり）&lt;/li&gt;
&lt;/ul&gt;
&lt;p class="mb-0"&gt;この記事では、この3つを軸にして&lt;br /&gt;
&lt;strong&gt;入試・テストでそのまま使えるレベル&lt;/strong&gt;まで整理していきます。&lt;/p&gt;
&lt;p class="mt-3 mb-0" style="font-size: 0.9rem;"&gt;地学分野の全体像はこちら：&lt;a href="https://rika-quest.com/column/geoscience/"&gt;地学分野の特徴と引っ掛かりポイント【動画解説】&lt;/a&gt;&lt;/p&gt;
&lt;/div&gt;
&lt;div class="col-lg-4"&gt;
&lt;div class="card border-0 shadow-sm h-100"&gt;
&lt;div class="card-body p-3"&gt;
&lt;h3 class="h6 mb-2"&gt;この記事でできるようになること&lt;/h3&gt;
&lt;ul class="mb-0" style="font-size: 0.9rem;"&gt;
&lt;li&gt;百葉箱の役割と設置条件を説明できる&lt;/li&gt;
&lt;li&gt;乾球・湿球温度計から湿度のイメージをつかめる&lt;/li&gt;
&lt;li&gt;十六方位と風向きの読み間違いを防げる&lt;/li&gt;
&lt;li&gt;快晴・晴れ・くもりの基準を雲量で説明できる&lt;/li&gt;
&lt;/ul&gt;
&lt;/div&gt;
&lt;/div&gt;
&lt;/div&gt;
&lt;/div&gt;
&lt;p&gt;&lt;!-- 百葉箱と温度・湿度の観測 --&gt;&lt;/p&gt;
&lt;div class="card shadow-sm mb-4 border-0"&gt;
&lt;div class="card-body p-3 p-md-4"&gt;
&lt;h2 class="h4 mb-3"&gt;1. 百葉箱と温度・湿度の観測&lt;/h2&gt;
&lt;div class="row align-items-center mb-3"&gt;
&lt;div class="col-md-6 mb-3 mb-md-0"&gt;&lt;img decoding="async" class="img-fluid rounded shadow-sm" src="https://rika-quest.com/wp-content/uploads/2023/04/画像1-4-1024x577.png" alt="百葉箱の写真" /&gt;&lt;/div&gt;
&lt;div class="col-md-6"&gt;
&lt;h3 class="h5"&gt;百葉箱とは？&lt;/h3&gt;
&lt;p&gt;校庭のすみなどに置いてある白い小屋のような箱を&lt;br /&gt;
&lt;strong&gt;「百葉箱（ひゃくようばこ）」&lt;/strong&gt;といいます。&lt;/p&gt;
&lt;blockquote class="border-start ps-3" style="font-size: 0.9rem;"&gt;&lt;p&gt;「俺の家ではないです。夢や希望も入っていません。」という冗談とは裏腹に、&lt;br /&gt;
中には&lt;strong&gt;気温と湿度を測るための大事な器具&lt;/strong&gt;が入っています。&lt;/p&gt;&lt;/blockquote&gt;
&lt;/div&gt;
&lt;/div&gt;
&lt;div class="table-responsive mb-3"&gt;
&lt;table class="table table-bordered align-middle mb-0"&gt;
&lt;thead class="table-success"&gt;
&lt;tr class="text-center"&gt;
&lt;th scope="col"&gt;項目&lt;/th&gt;
&lt;th scope="col"&gt;ポイント&lt;/th&gt;
&lt;/tr&gt;
&lt;/thead&gt;
&lt;tbody&gt;
&lt;tr&gt;
&lt;td class="fw-bold"&gt;役割&lt;/td&gt;
&lt;td&gt;気温・湿度を &lt;strong&gt;できるだけ正確に測定&lt;/strong&gt; するための小さな「観測室」。&lt;/td&gt;
&lt;/tr&gt;
&lt;tr style="background-color: #f1f8e9;"&gt;
&lt;td class="fw-bold"&gt;設置場所&lt;/td&gt;
&lt;td&gt;
&lt;ul class="mb-0"&gt;
&lt;li&gt;地面から &lt;strong&gt;1.2〜1.5m&lt;/strong&gt; の高さ&lt;/li&gt;
&lt;li&gt;風通しがよく、日陰になりにくい場所&lt;/li&gt;
&lt;li&gt;地面の熱の影響を受けすぎない位置&lt;/li&gt;
&lt;/ul&gt;
&lt;/td&gt;
&lt;/tr&gt;
&lt;tr&gt;
&lt;td class="fw-bold"&gt;中に入っているもの&lt;/td&gt;
&lt;td&gt;温度計・乾球湿球温度計など、気温と湿度を測る器具。&lt;/td&gt;
&lt;/tr&gt;
&lt;/tbody&gt;
&lt;/table&gt;
&lt;/div&gt;
&lt;h3 class="h5 mt-4 mb-2"&gt;乾球・湿球温度計と湿度のしくみ&lt;/h3&gt;
&lt;div class="row align-items-center mb-3"&gt;
&lt;div class="col-md-6 mb-3 mb-md-0"&gt;&lt;img decoding="async" class="img-fluid rounded shadow-sm" src="https://rika-quest.com/wp-content/uploads/2023/04/画像2-2-1024x635.png" alt="乾球・湿球温度計の図" /&gt;&lt;/div&gt;
&lt;div class="col-md-6"&gt;
&lt;p&gt;百葉箱の中には、&lt;strong&gt;乾球（かんきゅう）温度計&lt;/strong&gt;と&lt;br /&gt;
&lt;strong&gt;湿球（しつきゅう）温度計&lt;/strong&gt;がセットになった温度計が入っています。&lt;/p&gt;
&lt;ul&gt;
&lt;li&gt;&lt;strong&gt;乾球温度計：&lt;/strong&gt;普通の温度計&lt;/li&gt;
&lt;li&gt;&lt;strong&gt;湿球温度計：&lt;/strong&gt;&lt;br /&gt;
先端に&lt;strong&gt;湿った布&lt;/strong&gt;が巻かれていて、水が蒸発するときに&lt;br /&gt;
&lt;strong&gt;周りの熱をうばう（気化熱）&lt;/strong&gt;ため、乾球より温度が低くなる&lt;/li&gt;
&lt;/ul&gt;
&lt;/div&gt;
&lt;/div&gt;
&lt;p class="mb-2"&gt;乾球と湿球の温度差が大きいほど&lt;br /&gt;
&lt;strong&gt;「水がどんどん蒸発している＝空気が乾燥している」&lt;/strong&gt;ことを表します。&lt;/p&gt;
&lt;div class="table-responsive mb-3"&gt;
&lt;table class="table table-bordered table-sm align-middle mb-0"&gt;
&lt;thead class="table-success"&gt;
&lt;tr class="text-center"&gt;
&lt;th&gt;乾球と湿球の関係&lt;/th&gt;
&lt;th&gt;湿度のイメージ&lt;/th&gt;
&lt;/tr&gt;
&lt;/thead&gt;
&lt;tbody&gt;
&lt;tr&gt;
&lt;td&gt;乾球と湿球の温度差が &lt;strong&gt;ない&lt;/strong&gt;（同じ温度）&lt;/td&gt;
&lt;td&gt;これ以上水が蒸発できない → &lt;strong&gt;湿度100％&lt;/strong&gt; に近い&lt;/td&gt;
&lt;/tr&gt;
&lt;tr style="background-color: #f1f8e9;"&gt;
&lt;td&gt;温度差が &lt;strong&gt;大きい&lt;/strong&gt;&lt;/td&gt;
&lt;td&gt;水がどんどん蒸発 → &lt;strong&gt;空気が乾燥している&lt;/strong&gt;&lt;/td&gt;
&lt;/tr&gt;
&lt;/tbody&gt;
&lt;/table&gt;
&lt;/div&gt;
&lt;p class="mb-0" style="font-size: 0.9rem;"&gt;実際の湿度は、&lt;strong&gt;乾球温度・湿球との温度差&lt;/strong&gt;をもとにした&lt;br /&gt;
一覧表から読み取ります。仕組みを知っておくと、ただの暗記ではなく&lt;br /&gt;
&lt;strong&gt;「なぜそうなるか」&lt;/strong&gt;までイメージしやすくなります。&lt;/p&gt;
&lt;/div&gt;
&lt;/div&gt;
&lt;p&gt;&lt;!-- 十六方位と風向き --&gt;&lt;/p&gt;
&lt;div class="card shadow-sm mb-4 border-0"&gt;
&lt;div class="card-body p-3 p-md-4"&gt;
&lt;h2 class="h4 mb-3"&gt;2. 十六方位と風向きの表し方&lt;/h2&gt;
&lt;div class="row align-items-center mb-3"&gt;
&lt;div class="col-md-5 mb-3 mb-md-0"&gt;&lt;img decoding="async" class="img-fluid rounded shadow-sm" src="https://rika-quest.com/wp-content/uploads/2023/04/IMG_9677-1024x973.png" alt="十六方位の図" /&gt;&lt;/div&gt;
&lt;div class="col-md-7"&gt;
&lt;h3 class="h5 mb-2"&gt;十六方位とは？&lt;/h3&gt;
&lt;p&gt;普段は &lt;strong&gt;東・西・南・北&lt;/strong&gt; の4つの方位で考えますが、&lt;br /&gt;
天気の観測では、より細かい方向を表す&lt;strong&gt;「十六方位」&lt;/strong&gt;を使います。&lt;/p&gt;
&lt;p&gt;たとえば、&lt;br /&gt;
&lt;strong&gt;北（N）と西（W）の間は「北西」&lt;/strong&gt;ですが、&lt;br /&gt;
さらにそこから細かく分けて&lt;br /&gt;
&lt;strong&gt;「北北西」「西北西」&lt;/strong&gt; などと呼びます。&lt;/p&gt;
&lt;blockquote class="border-start ps-3" style="font-size: 0.9rem;"&gt;&lt;p&gt;「北と北西の間だから北北西」「北西と西の間だから西北西」など、&lt;br /&gt;
&lt;strong&gt;先に来る方角ほど“えらい方角”&lt;/strong&gt;と覚えておくと整理しやすくなります。&lt;/p&gt;&lt;/blockquote&gt;
&lt;/div&gt;
&lt;/div&gt;
&lt;h3 class="h5 mt-3 mb-2"&gt;風向きの読み方でよくある勘違い&lt;/h3&gt;
&lt;div class="row align-items-center mb-3"&gt;
&lt;div class="col-md-5 mb-3 mb-md-0"&gt;&lt;img decoding="async" class="img-fluid rounded shadow-sm" src="https://rika-quest.com/wp-content/uploads/2023/04/IMG_9677-1-911x1024.png" alt="風向と雲の図" /&gt;&lt;/div&gt;
&lt;div class="col-md-7"&gt;
&lt;p&gt;天気でよく出てくる&lt;strong&gt;「南東の風」&lt;/strong&gt;。&lt;br /&gt;
次のうち、どちらの意味でしょうか？&lt;/p&gt;
&lt;ul&gt;
&lt;li&gt;① 南東に向かって吹く風&lt;/li&gt;
&lt;li&gt;② 南東から吹いてくる風&lt;/li&gt;
&lt;/ul&gt;
&lt;p class="mb-2"&gt;正解は &lt;strong&gt;② 南東から吹いてくる風&lt;/strong&gt; です。&lt;/p&gt;
&lt;div class="alert alert-info py-2" style="font-size: 0.9rem;"&gt;&lt;strong&gt;ポイント：&lt;/strong&gt;&lt;br /&gt;
「〇〇の風」＝ &lt;strong&gt;〇〇の方向から&lt;/strong&gt; 吹いてくる風&lt;br /&gt;
例：&lt;br /&gt;
・北風 … 北から南へ向かって吹く風&lt;br /&gt;
・南東の風 … 南東から北西へ向かって吹く風&lt;/div&gt;
&lt;p class="mb-0" style="font-size: 0.9rem;"&gt;風向きの問題では、&lt;strong&gt;矢印の向き&lt;/strong&gt;と&lt;br /&gt;
&lt;strong&gt;「どこから吹いてきたか」&lt;/strong&gt;を&lt;br /&gt;
しっかり対応させて読むクセをつけましょう。&lt;/p&gt;
&lt;/div&gt;
&lt;/div&gt;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雲量と天気図記号 --&gt;&lt;/p&gt;
&lt;div class="card shadow-sm mb-4 border-0"&gt;
&lt;div class="card-body p-3 p-md-4"&gt;
&lt;h2 class="h4 mb-3"&gt;3. 雲量と天気図記号（快晴・晴れ・くもり）&lt;/h2&gt;
&lt;p&gt;空を見上げたとき、雲がどのくらい広がっているかを&lt;br /&gt;
&lt;strong&gt;「雲量（うんりょう）」&lt;/strong&gt;といい、&lt;br /&gt;
空全体を「10」としたときの割合で表します。&lt;/p&gt;
&lt;div class="alert alert-success py-2" style="font-size: 0.9rem;"&gt;たとえば、&lt;strong&gt;半分くらい雲がある（5/10）&lt;/strong&gt;ときの天気は「晴れ」です。&lt;br /&gt;
「快晴と晴れ、くもりの境目はどこか？」をはっきり覚えておきましょう。&lt;/div&gt;
&lt;div class="row text-center mb-3"&gt;
&lt;div class="col-4 mb-3"&gt;&lt;img decoding="async" class="img-fluid mb-2" src="https://rika-quest.com/wp-content/uploads/2023/04/IMG_9678-1.png" alt="快晴の天気記号" /&gt;&lt;/p&gt;
&lt;p class="mb-0" style="font-size: 0.9rem;"&gt;&lt;strong&gt;快晴&lt;/strong&gt;&lt;br /&gt;
雲量0〜1 / 記号：○（雲がほぼない「からっ晴れ」）&lt;/p&gt;
&lt;/div&gt;
&lt;div class="col-4 mb-3"&gt;&lt;img decoding="async" class="img-fluid mb-2" src="https://rika-quest.com/wp-content/uploads/2023/04/IMG_9678.png" alt="晴れの天気記号" /&gt;&lt;/p&gt;
&lt;p class="mb-0" style="font-size: 0.9rem;"&gt;&lt;strong&gt;晴れ&lt;/strong&gt;&lt;br /&gt;
雲量2〜8 / 記号：○に縦線&lt;/p&gt;
&lt;/div&gt;
&lt;div class="col-4 mb-3"&gt;&lt;img decoding="async" class="img-fluid mb-2" src="https://rika-quest.com/wp-content/uploads/2023/04/IMG_9678-2.png" alt="くもりの天気記号" /&gt;&lt;/p&gt;
&lt;p class="mb-0" style="font-size: 0.9rem;"&gt;&lt;strong&gt;くもり&lt;/strong&gt;&lt;br /&gt;
雲量9〜10 / 記号：◎（ほぼ雲でおおわれている）&lt;/p&gt;
&lt;/div&gt;
&lt;/div&gt;
&lt;div class="table-responsive mb-3"&gt;
&lt;table class="table table-bordered align-middle mb-0"&gt;
&lt;thead class="table-success text-center"&gt;
&lt;tr&gt;
&lt;th&gt;天気&lt;/th&gt;
&lt;th&gt;雲量の目安&lt;/th&gt;
&lt;th&gt;イメージ&lt;/th&gt;
&lt;/tr&gt;
&lt;/thead&gt;
&lt;tbody&gt;
&lt;tr&gt;
&lt;td class="fw-bold text-center"&gt;快晴&lt;/td&gt;
&lt;td class="text-center"&gt;0〜1割&lt;/td&gt;
&lt;td&gt;雲がほとんどない。真っ青な空に、ちょっとだけ雲がある程度。&lt;/td&gt;
&lt;/tr&gt;
&lt;tr style="background-color: #f1f8e9;"&gt;
&lt;td class="fw-bold text-center"&gt;晴れ&lt;/td&gt;
&lt;td class="text-center"&gt;2〜8割&lt;/td&gt;
&lt;td&gt;半分以上雲があってもOK。&lt;strong&gt;「雲が多い晴れ」&lt;/strong&gt;も、天気としては晴れ扱い。&lt;/td&gt;
&lt;/tr&gt;
&lt;tr&gt;
&lt;td class="fw-bold text-center"&gt;くもり&lt;/td&gt;
&lt;td class="text-center"&gt;9〜10割&lt;/td&gt;
&lt;td&gt;空のほとんどが雲でおおわれている状態。&lt;/td&gt;
&lt;/tr&gt;
&lt;/tbody&gt;
&lt;/table&gt;
&lt;/div&gt;
&lt;p class="mb-0" style="font-size: 0.9rem;"&gt;テストでは、&lt;br /&gt;
&lt;strong&gt;「雲が空の半分くらい → 晴れ」「雲がほとんど → くもり」&lt;/strong&gt;&lt;br /&gt;
という基準がそのまま出題されることも多いので、必ず言葉で説明できるようにしておきましょう。&lt;/p&gt;
&lt;/div&gt;
&lt;/div&gt;
&lt;p&gt;&lt;!-- まとめ --&gt;&lt;/p&gt;
&lt;div class="card shadow-sm mb-4 border-0"&gt;
&lt;div class="card-body p-3 p-md-4"&gt;
&lt;h2 class="h4 mb-3"&gt;4. ここまでのまとめ&lt;/h2&gt;
&lt;p&gt;天気の観測の単元では、まず次のポイントを押さえておきましょう。&lt;/p&gt;
&lt;ul&gt;
&lt;li&gt;&lt;strong&gt;百葉箱：&lt;/strong&gt;気温・湿度を正しく測るための「観測室」。高さ1.2〜1.5m・風通しのよい場所に設置。&lt;/li&gt;
&lt;li&gt;&lt;strong&gt;乾球・湿球温度計：&lt;/strong&gt;水の蒸発（気化熱）を利用して湿度を調べる。差が大きいほど空気は乾燥。&lt;/li&gt;
&lt;li&gt;&lt;strong&gt;十六方位：&lt;/strong&gt;東西南北をさらに細かく分けた方位。北北西・西北西など、呼び名のルールを理解する。&lt;/li&gt;
&lt;li&gt;&lt;strong&gt;風向き：&lt;/strong&gt;「〇〇の風」＝〇〇&lt;strong&gt;から&lt;/strong&gt;吹いてくる風（行き先ではなく「出発地」に注目）。&lt;/li&gt;
&lt;li&gt;&lt;strong&gt;雲量と天気：&lt;/strong&gt;快晴＝0〜1割、晴れ＝2〜8割、くもり＝9〜10割。&lt;br /&gt;
特に「半分くらい雲があるときも晴れ」という点がよく問われる。&lt;/li&gt;
&lt;/ul&gt;
&lt;p class="mb-0" style="font-size: 0.9rem;"&gt;用語の暗記だけでなく、&lt;br /&gt;
&lt;strong&gt;「なぜそのような決まりになっているのか」&lt;/strong&gt;まで理解しておくと、&lt;br /&gt;
応用問題にも強くなります。&lt;/p&gt;
&lt;/div&gt;
&lt;/div&gt;
&lt;p&gt;&lt;!-- クイズセクション --&gt;&lt;/p&gt;
&lt;div class="card shadow-lg mb-4 border-0"&gt;
&lt;div class="card-body p-3 p-md-4"&gt;
&lt;h2 class="h4 mb-3"&gt;5. 天気の観測に関するクイズで最終チェック&lt;/h2&gt;
&lt;p&gt;最後に、この記事の内容をもとにした &lt;strong&gt;確認クイズ10問&lt;/strong&gt; です。&lt;br /&gt;
「正解を見る」ボタンをクリックして、理解度をチェックしてみましょう。&lt;/p&gt;
&lt;div class="table-responsive"&gt;
&lt;table class="table table-bordered align-middle"&gt;
&lt;thead class="table-success"&gt;
&lt;tr&gt;
&lt;th&gt;問題&lt;/th&gt;
&lt;th&gt;選択肢&lt;/th&gt;
&lt;th&gt;回答&lt;/th&gt;
&lt;/tr&gt;
&lt;/thead&gt;
&lt;tbody&gt;
&lt;tr&gt;
&lt;td&gt;1. 百葉箱が設置される高さは？&lt;/td&gt;
&lt;td&gt;A. 地面すれすれ&lt;br /&gt;
B. 1.2～1.5m&lt;br /&gt;
C. 3～5m&lt;br /&gt;
D. 高さは関係ない&lt;/td&gt;
&lt;td&gt;&lt;button class="btn btn-sm btn-primary" type="button"&gt;正解を見る&lt;/button&gt;&lt;br /&gt;
&lt;span id="answer1" style="display: none; margin-left: 8px;"&gt;B. 1.2～1.5m&lt;/span&gt;&lt;/td&gt;
&lt;/tr&gt;
&lt;tr&gt;
&lt;td&gt;2. 湿球温度計の温度が下がる理由は？&lt;/td&gt;
&lt;td&gt;A. 日光の影響&lt;br /&gt;
B. 水の蒸発が熱を奪うため&lt;br /&gt;
C. 空気の冷却作用&lt;br /&gt;
D. 温度計の位置の違い&lt;/td&gt;
&lt;td&gt;&lt;button class="btn btn-sm btn-primary" type="button"&gt;正解を見る&lt;/button&gt;&lt;br /&gt;
&lt;span id="answer2" style="display: none; margin-left: 8px;"&gt;B. 水の蒸発が熱を奪うため&lt;/span&gt;&lt;/td&gt;
&lt;/tr&gt;
&lt;tr&gt;
&lt;td&gt;3. 快晴と判断される雲の割合は？&lt;/td&gt;
&lt;td&gt;A. 0～1割&lt;br /&gt;
B. 2～5割&lt;br /&gt;
C. 5～8割&lt;br /&gt;
D. 8～10割&lt;/td&gt;
&lt;td&gt;&lt;button class="btn btn-sm btn-primary" type="button"&gt;正解を見る&lt;/button&gt;&lt;br /&gt;
&lt;span id="answer3" style="display: none; margin-left: 8px;"&gt;A. 0～1割&lt;/span&gt;&lt;/td&gt;
&lt;/tr&gt;
&lt;tr&gt;
&lt;td&gt;4. 南東の風の意味は？&lt;/td&gt;
&lt;td&gt;A. 南東へ向かう風&lt;br /&gt;
B. 南東から吹いてくる風&lt;br /&gt;
C. 北西へ向かう風&lt;br /&gt;
D. 北西から吹いてくる風&lt;/td&gt;
&lt;td&gt;&lt;button class="btn btn-sm btn-primary" type="button"&gt;正解を見る&lt;/button&gt;&lt;br /&gt;
&lt;span id="answer4" style="display: none; margin-left: 8px;"&gt;B. 南東から吹いてくる風&lt;/span&gt;&lt;/td&gt;
&lt;/tr&gt;
&lt;tr&gt;
&lt;td&gt;5. 曇りと判断される雲の割合は？&lt;/td&gt;
&lt;td&gt;A. 0～1割&lt;br /&gt;
B. 2～8割&lt;br /&gt;
C. 9～10割&lt;br /&gt;
D. 8割以上&lt;/td&gt;
&lt;td&gt;&lt;button class="btn btn-sm btn-primary" type="button"&gt;正解を見る&lt;/button&gt;&lt;br /&gt;
&lt;span id="answer5" style="display: none; margin-left: 8px;"&gt;C. 9～10割&lt;/span&gt;&lt;/td&gt;
&lt;/tr&gt;
&lt;tr&gt;
&lt;td&gt;6. 湿度100%の状態では何が起こる？&lt;/td&gt;
&lt;td&gt;A. 水が蒸発しない&lt;br /&gt;
B. 温度が上昇する&lt;br /&gt;
C. 水がすぐ蒸発する&lt;br /&gt;
D. 温度が一定になる&lt;/td&gt;
&lt;td&gt;&lt;button class="btn btn-sm btn-primary" type="button"&gt;正解を見る&lt;/button&gt;&lt;br /&gt;
&lt;span id="answer6" style="display: none; margin-left: 8px;"&gt;A. 水が蒸発しない&lt;/span&gt;&lt;/td&gt;
&lt;/tr&gt;
&lt;tr&gt;
&lt;td&gt;7. 十六方位の北北西はどの間の方角？&lt;/td&gt;
&lt;td&gt;A. 北と北東&lt;br /&gt;
B. 北と北西&lt;br /&gt;
C. 北東と東&lt;br /&gt;
D. 北西と西&lt;/td&gt;
&lt;td&gt;&lt;button class="btn btn-sm btn-primary" type="button"&gt;正解を見る&lt;/button&gt;&lt;br /&gt;
&lt;span id="answer7" style="display: none; margin-left: 8px;"&gt;B. 北と北西&lt;/span&gt;&lt;/td&gt;
&lt;/tr&gt;
&lt;tr&gt;
&lt;td&gt;8. 天気図記号で快晴を表すものは？&lt;/td&gt;
&lt;td&gt;A. ○&lt;br /&gt;
B. ◎&lt;br /&gt;
C. ×&lt;br /&gt;
D. ●&lt;/td&gt;
&lt;td&gt;&lt;button class="btn btn-sm btn-primary" type="button"&gt;正解を見る&lt;/button&gt;&lt;br /&gt;
&lt;span id="answer8" style="display: none; margin-left: 8px;"&gt;A. ○&lt;/span&gt;&lt;/td&gt;
&lt;/tr&gt;
&lt;tr&gt;
&lt;td&gt;9. 湿球と乾球の温度差が大きい場合の湿度は？&lt;/td&gt;
&lt;td&gt;A. 高い&lt;br /&gt;
B. 低い&lt;br /&gt;
C. 一定&lt;br /&gt;
D. 計測不能&lt;/td&gt;
&lt;td&gt;&lt;button class="btn btn-sm btn-primary" type="button"&gt;正解を見る&lt;/button&gt;&lt;br /&gt;
&lt;span id="answer9" style="display: none; margin-left: 8px;"&gt;B. 低い&lt;/span&gt;&lt;/td&gt;
&lt;/tr&gt;
&lt;tr&gt;
&lt;td&gt;10. 晴れと判断される雲の割合は？&lt;/td&gt;
&lt;td&gt;A. 0～1割&lt;br /&gt;
B. 2～8割&lt;br /&gt;
C. 9～10割&lt;br /&gt;
D. 8割以上&lt;/td&gt;
&lt;td&gt;&lt;button class="btn btn-sm btn-primary" type="button"&gt;正解を見る&lt;/button&gt;&lt;br /&gt;
&lt;span id="answer10" style="display: none; margin-left: 8px;"&gt;B. 2～8割&lt;/span&gt;&lt;/td&gt;
&lt;/tr&gt;
&lt;/tbody&gt;
&lt;/table&gt;
&lt;/div&gt;
&lt;/div&gt;
&lt;/div&gt;
&lt;p&gt;&lt;!-- CTA セクション --&gt;&lt;/p&gt;
&lt;div class="card shadow-lg mb-5 border-0" style="background: linear-gradient(135deg, #00897b, #004d40); color: #fff;"&gt;
&lt;div class="card-body p-4 p-md-5"&gt;
&lt;div class="row align-items-center"&gt;
&lt;div class="col-md-8 mb-3 mb-md-0"&gt;
&lt;h2 class="h4 mb-3"&gt;天気の単元を「得点源」にしたい方へ&lt;/h2&gt;
&lt;p class="mb-2" style="font-size: 0.97rem;"&gt;天気の観測は、&lt;strong&gt;用語と決まりの理解&lt;/strong&gt;さえ固めれば、&lt;br /&gt;
模試や入試本番で確実に点数を拾える“おいしい”単元です。&lt;/p&gt;
&lt;p class="mb-0" style="font-size: 0.95rem;"&gt;しゅん吉クエストでは、動画とプリント・オンライン授業を組み合わせて、&lt;br /&gt;
&lt;strong&gt;「苦手な理科を、わかる＆できる」に変えるサポート&lt;/strong&gt;を行っています。&lt;br /&gt;
もっと本格的に力をつけたい方は、ぜひ一度詳細をご覧ください。&lt;/p&gt;
&lt;/div&gt;
&lt;div class="col-md-4 text-md-end text-center"&gt;&lt;a class="btn btn-warning text-dark fw-bold px-4 py-2 mb-2" href="https://rika-quest.com/"&gt;&lt;br /&gt;
しゅん吉クエストの詳しいご案内を見る&lt;br /&gt;
&lt;/a&gt;&lt;/p&gt;
&lt;p class="mb-0" style="font-size: 0.8rem;"&gt;※外部サイト（受験理科専門塾しゅん吉クエスト）へ移動します&lt;/p&gt;
&lt;/div&gt;
&lt;/div&gt;
&lt;/div&gt;
&lt;/div&gt;
&lt;/div&gt;
&lt;p&gt;&lt;script&gt;
  function showAnswer(id, btn) {
    var el = document.getElementById(id);
    if (el) {
      el.style.display = 'inline';
    }
    if (btn) {
      btn.style.display = 'none';
    }
  }
&lt;/script&gt;&lt;/p&gt;
------</t>
  </si>
  <si>
    <t>https://rika-quest.com/ct/物理/</t>
  </si>
  <si>
    <t>以下のページは不自然なワードを使用しています。
これらを適切に自然な言葉に置き換えて下さい。
なお、本文の装飾や構造は絶対に変えないでください。
【対象ページURL】
https://rika-quest.com/ct/物理/
【検出された不自然ワード】
（検出なし）
【本文】
------
------</t>
  </si>
  <si>
    <t>https://rika-quest.com/ct/理科のコツ/</t>
  </si>
  <si>
    <t>以下のページは不自然なワードを使用しています。
これらを適切に自然な言葉に置き換えて下さい。
なお、本文の装飾や構造は絶対に変えないでください。
【対象ページURL】
https://rika-quest.com/ct/理科のコツ/
【検出された不自然ワード】
（検出なし）
【本文】
------
------</t>
  </si>
  <si>
    <t>https://rika-quest.com/greeting/</t>
  </si>
  <si>
    <t>以下のページは不自然なワードを使用しています。
これらを適切に自然な言葉に置き換えて下さい。
なお、本文の装飾や構造は絶対に変えないでください。
【対象ページURL】
https://rika-quest.com/greeting/
【検出された不自然ワード】
（検出なし）
【本文】
------
&lt;p class="sc-eePzDA clUJhw"&gt;受験理科専門塾「しゅん吉クエスト」は、&lt;span style="color: #0000ff;"&gt;理科嫌いの受験生専門の塾&lt;/span&gt;です。&lt;br /&gt;
「理科は苦手だ」「理科が嫌いだ」「理科の必要性を感じない」また、&lt;strong&gt;理科のせいで志望校を変えようとしている生徒&lt;/strong&gt;に、『&lt;span style="color: #ff0000;"&gt;理科でハンデを背負わせない！&lt;/span&gt;』をテーマに開塾しました。&lt;br /&gt;
モノに溢れ返り、生活は豊かになり、様々な情報が次から次へと入ってくる現代、子どもたちは受動的に過ごしてしまいがちで、自ら考えて、自発的に行動する機会やその必要性が薄れてきてしまっています。&lt;br /&gt;
しかし、近い将来の大学での学習や研究も踏まえて、&lt;span style="color: #008000;"&gt;考えることを習慣化すること&lt;/span&gt;。そして、&lt;span style="color: #008000;"&gt;社会に出てからの自主性や行動力を発揮すること&lt;/span&gt;など、受け身の考え方では困難なことがすぐに求められてきます。&lt;br /&gt;
理科という科目は、いくつかの分野を総合した科目であり、学習範囲が多岐にわたる科目であるため、子どもたちにとっつきにくさを与えています。そして、理科の先生や講師も、単元ごとの力量の差が出てしまうため、分野によって生徒たちが理解出来たり、出来なかったり差が生まれてしまうのです。&lt;/p&gt;
&lt;p&gt;どうやって理科を勉強すればよいか。&lt;br /&gt;
答えは明快。自分の苦手な分野だけやればいい！ 得意なこと、好きなことは勝手に学んだり、トライするが、苦手なことは先延ばしにしたり、逃げてしまう。当然のように学習時間が少なくなってしまう、成績が伸びない、より嫌いになる、の悪循環に陥ってしまうのはお分かりでしょう。&lt;br /&gt;
でも、どうやって苦手の分野を勉強すればよいか。&lt;br /&gt;
「理科が苦手だ」とひと口に言っても、物理、化学、生物、地学の&lt;span style="color: #0000ff;"&gt;どの分野のどの単元かによって勉強方法は変わります&lt;/span&gt;。例えば、植物の名前や地学の岩石に種類などについてはガッツリ暗記しなくてはいけない。一方、化学の溶解度問題や物理の滑車の問題などでは与えられた条件を読み解いて式を作らなくてはいけない。など、必要とされるポイントが変わってきます。&lt;br /&gt;
また、&lt;span style="color: #0000ff;"&gt;自分がどういったことが苦手で、どこが理解していないか、など分析できている子は少ない&lt;/span&gt;です。&lt;br /&gt;
そこで受験理科専門塾「しゅん吉クエスト」では、その子の苦手な分野や単元を見抜き、興味を持ってもらうことを先決すべきこととしています。&lt;br /&gt;
そして、興味を持ちさえすれば、問題を解くことにも抵抗がなくなり、あとは自発的にやれる良循環を作っていける。 難問などの問題解説するレッスンではなく、今学習した知識を用いてどうしたら問題が解けるか考えさせるレッスンを主体としています。&lt;br /&gt;
例えば、火山とマグマの粘り気の特徴において、「マグマは黒っぽい土と白っぽいガラスからできている」「ガラス細工を見たことある？溶かすとドロドロして、伸びて加工できるんだよ」と教えたとしたら、「粘り気が大きいマグマは何色かな？また、流れやすいかな？」のように考えさせます。そして、まとめとしてどの参考書にも書いてあるポイント「粘性が大きいマグマは白っぽく、無色鉱物の石英や長石が多く含まれる。」を理解して定着させる。といったイメージです。 思考を伴う問題など最終的には解説をしますが、それはあくまで自分の考えと合っていたか、どこに差異があったかを確認するためのものです。 とにかく「&lt;span style="color: #008000;"&gt;学力&lt;/span&gt;」をつけることが大切！&lt;br /&gt;
当たり前のことを言ってるようですが、ここで言う「&lt;span style="color: #008000;"&gt;学力&lt;/span&gt;」とは、&lt;span style="color: #ff0000;"&gt;テストの点数を取るためだけの小手先の学習ではなく、何事にも興味や好奇心、探究心を持って積極的に取り組むことができる力である&lt;/span&gt;と定義しています。&lt;strong&gt; 自ら考える力&lt;/strong&gt;、&lt;strong&gt;自ら学ぶ力&lt;/strong&gt;、&lt;strong&gt;自ら表現する力&lt;/strong&gt;、子どもたちのこれらの力を伸ばすことが、学力の本質だと考えてます。 新しい知識が増えたり、受験制度が変わったり、日々変化する社会の中で、我々を教える側も生徒たちと一緒に積極的に学習していかなければいけないのです。&lt;/p&gt;
&lt;p&gt;受験理科専門塾「しゅん吉クエスト」では、好き嫌いなくどんな分野でも興味を持ち、その理解のために行動できるような人間になってもらおうと考えています。そのために、『苦労は買ってでもしろ』&lt;strong&gt;まず苦手分野のみのレッスンだけを徹底的に&lt;/strong&gt;やっていきます。苦手分野を好きになってもらい、理科嫌いの生徒の「学力」の向上に、そして結果として理科の点数アップに貢献したいと考えています。&lt;br /&gt;
人から言われないと何もできない人間になってほしくない！何もわからない初めは教えてもらっても、そこから、あーしたい、こーしたい、これはどうか？など自分で考え創造して具現化していってほしい！そのためにも、「学力」を身につけ、様々な知識や経験を積み、幾度と壁にぶつかっても、それをクリアにしていく問題解決能力をつけていってほしい！&lt;br /&gt;
&lt;strong&gt;理科は、この世の全てを教えてくれています&lt;/strong&gt;。身の回りに起こる現象が、ある法則に則って起こっていることを知ると、人生が豊かになるのです。よく生徒たちに例えるのは、野球やサッカーなどのスポーツ観戦を、ルールや選手たちのことを知って観るのと、何も知らずに観るのとでは、面白さが断然違ってくる！人生も一緒で、法則や歴史を知って生きた方が超絶楽しくなるんだ！と話します。まさに&lt;span style="color: #0000ff;"&gt;理科は、人生を豊かにするツール&lt;/span&gt;なのです。&lt;br /&gt;
さぁ、いろんなことが楽しくなる第一歩。&lt;span style="color: #0000ff;"&gt;嫌いなものを好きになる楽しさ&lt;/span&gt;を感じましょう。&lt;br /&gt;
&lt;!-- 受験理科専門塾 しゅん吉クエスト（公式サイトCTA） --&gt;&lt;/p&gt;
&lt;div style="border: 2px solid #1976d2; background-color: #e3f2fd; padding: 10px 12px; display: flex; align-items: flex-start; justify-content: flex-start; margin-bottom: 10px;"&gt;
&lt;p&gt;  &lt;img decoding="async"
    src="https://rika-quest.com/wp-content/uploads/2021/07/%E3%81%97%E3%82%85%E3%82%93%E5%90%89%E3%82%AF%E3%82%A8%E3%82%B9%E3%83%88%E6%AD%A3%E6%96%B9%E5%BD%A2.jpg"
    alt="受験理科専門塾しゅん吉クエストのロゴ"
    style="max-width: 90px; height: auto; margin-right: 10px; flex-shrink: 0;"
  /&gt;&lt;/p&gt;
&lt;div style="text-align: left; flex: 1;"&gt;
&lt;p style="margin: 5px 0; font-size: 14px; line-height: 1.6;"&gt;
      【受験理科専門塾しゅん吉クエスト】：&lt;br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
    &lt;/p&gt;
&lt;p&gt;    &lt;a
      href="https://rika-quest.com/"
      style="background-color: #1976d2; color: #ffffff; padding: 5px 10px; text-align: center; text-decoration: none; display: inline-block; font-size: 14px;"
    &gt;&lt;br /&gt;
      しゅん吉クエスト公式サイトを見る&lt;br /&gt;
    &lt;/a&gt;
  &lt;/div&gt;
&lt;/div&gt;
&lt;h2&gt;代表プロフィール&lt;/h2&gt;
&lt;h3&gt;高野　俊吉(タカノ　シュンキチ)&lt;/h3&gt;
&lt;p&gt;&lt;img decoding="async" class="size-full wp-image-81 alignleft" src="https://rika-quest.com/wp-content/uploads/2021/07/高野先生.jpg" alt="" width="150" height="150" /&gt;&lt;/p&gt;
&lt;p&gt;東京理科大学理工学部数学科出身。様々な経歴を重ねる中で「誰にでも親しみやすい理数教育」「高度な内容をロジカルに噛み砕き切った説明」をモットーに指導を行っている。&lt;br /&gt;
通常の補習塾から有名私立中高一貫校向けの進学塾まで、様々な現場で指導を行い、幅広い支持を得ている。&lt;/p&gt;
&lt;section class="veu_cta" id="veu_cta-405"&gt;&lt;h1 class="cta_title"&gt;開講講座&lt;/h1&gt;&lt;div class="cta_body"&gt;&lt;div class="cta_body_image cta_body_image_right"&gt;&lt;a href="https://rika-quest.com/kouza/" target="_blank"&gt;&lt;img width="512" height="512" src="https://rika-quest.com/wp-content/uploads/2021/07/cropped-しゅん吉クエスト正方形.jpg" class="attachment-large size-large" alt="" srcset="https://rika-quest.com/wp-content/uploads/2021/07/cropped-しゅん吉クエスト正方形.jpg 512w, https://rika-quest.com/wp-content/uploads/2021/07/cropped-しゅん吉クエスト正方形-300x300.jpg 300w, https://rika-quest.com/wp-content/uploads/2021/07/cropped-しゅん吉クエスト正方形-150x150.jpg 150w, https://rika-quest.com/wp-content/uploads/2021/07/cropped-しゅん吉クエスト正方形-270x270.jpg 270w, https://rika-quest.com/wp-content/uploads/2021/07/cropped-しゅん吉クエスト正方形-192x192.jpg 192w, https://rika-quest.com/wp-content/uploads/2021/07/cropped-しゅん吉クエスト正方形-180x180.jpg 180w, https://rika-quest.com/wp-content/uploads/2021/07/cropped-しゅん吉クエスト正方形-32x32.jpg 32w" sizes="(max-width: 512px) 100vw, 512px" /&gt;&lt;/a&gt;&lt;/div&gt;&lt;div class="cta_body_txt image_exist"&gt;この講座は、物理、化学、生物、地学の各分野に分かれており、基本的な知識と問題解決スキルを向上させるための指導を行います。物理では基本原理を理解し、計算力を高め、化学では暗記と計算のバランスを取り、生物では視覚的な学習と問題解決力を強化し、地学では単位系や専門用語の理解、図や表の活用を重視します。過去問演習講座では過去問に焦点を当て、問題解決スキルを養います。全体的に、各分野の知識を深め、受験に備える準備を行います。&lt;/div&gt;&lt;div class="cta_body_link"&gt;&lt;a href="https://rika-quest.com/kouza/" class="btn btn-primary btn-block btn-lg" target="_blank"&gt;開講講座&lt;/a&gt;&lt;/div&gt;&lt;/div&gt;&lt;!-- [ /.vkExUnit_cta_body ] --&gt;&lt;/section&gt;	
------</t>
  </si>
  <si>
    <t>https://rika-quest.com/info/</t>
  </si>
  <si>
    <t>以下のページは不自然なワードを使用しています。
これらを適切に自然な言葉に置き換えて下さい。
なお、本文の装飾や構造は絶対に変えないでください。
【対象ページURL】
https://rika-quest.com/info/
【検出された不自然ワード】
（検出なし）
【本文】
------
------</t>
  </si>
  <si>
    <t>https://rika-quest.com/info/2022年度生徒募集のお知らせ【個別】/</t>
  </si>
  <si>
    <t>以下のページは不自然なワードを使用しています。
これらを適切に自然な言葉に置き換えて下さい。
なお、本文の装飾や構造は絶対に変えないでください。
【対象ページURL】
https://rika-quest.com/info/2022年度生徒募集のお知らせ【個別】/
【検出された不自然ワード】
（検出なし）
【本文】
------
&lt;p&gt;本日より、2022年度の生徒募集を開始いたします。&lt;/p&gt;
&lt;p&gt;2月開講講座、個別指導の詳細については、下記をご確認ください。&lt;/p&gt;
&lt;p&gt;■対象：国私立中学受験を予定している新小4～小6&lt;/p&gt;
&lt;p&gt;■科目：中学受験理科&lt;/p&gt;
&lt;p&gt;■内容：志望校対策、進学塾のクラスアップ対策など、ご要望に応じて独自にカリキュラムを作成いたします。&lt;/p&gt;
&lt;p&gt;■日程：開講日は2/1（火）を予定しております。&lt;/p&gt;
&lt;p&gt;■会場：&lt;a href="https://rika-quest.com/"&gt;受験理科専門塾　しゅん吉クエスト&lt;/a&gt;&lt;/p&gt;
&lt;p&gt;指導開始までの具体的な流れについては、開講講座のご案内をご確認ください。&lt;/p&gt;
&lt;p&gt;また、受講を検討されるかに関わらず、日頃の学習に関するお悩みなど、算数学習についてのご相談もお待ちしております。お問い合わせは、こちらのお問い合わせフォームからご連絡ください。&lt;/p&gt;
&lt;p&gt;やる気を持って取り組む小学生の皆さんのチャレンジをお待ちしております！&lt;/p&gt;
------</t>
  </si>
  <si>
    <t>https://rika-quest.com/info/2023年度生徒募集のお知らせ【個別】/</t>
  </si>
  <si>
    <t>以下のページは不自然なワードを使用しています。
これらを適切に自然な言葉に置き換えて下さい。
なお、本文の装飾や構造は絶対に変えないでください。
【対象ページURL】
https://rika-quest.com/info/2023年度生徒募集のお知らせ【個別】/
【検出された不自然ワード】
（検出なし）
【本文】
------
&lt;p&gt;本日より、2023年度の生徒募集を開始いたします。&lt;/p&gt;
&lt;p&gt;2月開講講座、個別指導の詳細については、下記をご確認ください。&lt;/p&gt;
&lt;p&gt;■対象： 国私立中学受験を予定している新小4～小6&lt;/p&gt;
&lt;p&gt;■科目：中学受験理科&lt;/p&gt;
&lt;p&gt;■内容：志望校対策、進学塾のクラスアップ対策など、ご要望に応じて独自にカリキュラムを作成いたします。&lt;/p&gt;
&lt;p&gt;■日程：開講日は2/1（水）を予定しております。&lt;/p&gt;
&lt;p&gt;■会場：受験理科専門塾　しゅん吉クエスト　四谷教室&lt;/p&gt;
&lt;p&gt;指導開始までの具体的な流れについては、開講講座のご案内をご確認ください。&lt;/p&gt;
&lt;p&gt;また、受講を検討されるかに関わらず、日頃の学習に関するお悩みなど、算数学習についてのご相談もお待ちしております。お問い合わせは、こちらのお問い合わせフォームからご連絡ください。&lt;/p&gt;
&lt;p&gt;やる気を持って取り組む小学生の皆さんのチャレンジをお待ちしております！&lt;/p&gt;
------</t>
  </si>
  <si>
    <t>https://rika-quest.com/info/2024年度生徒募集のお知らせ【個別】/</t>
  </si>
  <si>
    <t>以下のページは不自然なワードを使用しています。
これらを適切に自然な言葉に置き換えて下さい。
なお、本文の装飾や構造は絶対に変えないでください。
【対象ページURL】
https://rika-quest.com/info/2024年度生徒募集のお知らせ【個別】/
【検出された不自然ワード】
（検出なし）
【本文】
------
&lt;p&gt;本日より、2024年度の生徒募集を開始いたします。&lt;/p&gt;
&lt;p&gt;2月開講講座、個別指導の詳細については、下記をご確認ください。&lt;/p&gt;
&lt;p&gt;■対象：国私立中学受験を予定している新小4～小6&lt;/p&gt;
&lt;p&gt;■科目：中学受験理科&lt;/p&gt;
&lt;p&gt;■内容：志望校対策、進学塾のクラスアップ対策など、ご要望に応じて独自にカリキュラムを作成いたします。&lt;/p&gt;
&lt;p&gt;■日程：開講日は2/1（木）を予定しております。&lt;/p&gt;
&lt;p&gt;■会場：&lt;a href="https://rika-quest.com/access/"&gt;受験理科専門塾　しゅん吉クエスト　四谷教室&lt;/a&gt;&lt;/p&gt;
&lt;p&gt;指導開始までの具体的な流れについては、開講講座のご案内をご確認ください。&lt;/p&gt;
&lt;p&gt;また、受講を検討されるかに関わらず、日頃の学習に関するお悩みなど、算数学習についてのご相談もお待ちしております。お問い合わせは、こちらのお問い合わせフォームからご連絡ください。&lt;/p&gt;
&lt;p&gt;やる気を持って取り組む小学生の皆さんのチャレンジをお待ちしております！&lt;/p&gt;
------</t>
  </si>
  <si>
    <t>https://rika-quest.com/info/2026/</t>
  </si>
  <si>
    <t>以下のページは不自然なワードを使用しています。
これらを適切に自然な言葉に置き換えて下さい。
なお、本文の装飾や構造は絶対に変えないでください。
【対象ページURL】
https://rika-quest.com/info/2026/
【検出された不自然ワード】
（検出なし）
【本文】
------
&lt;p&gt;本日より、2026年度の生徒募集を開始いたします。&lt;/p&gt;
&lt;p&gt;2月開講講座、個別指導の詳細については、下記をご確認ください。&lt;/p&gt;
&lt;p&gt;■対象：国私立中学受験を予定している新小4～小6&lt;/p&gt;
&lt;p&gt;■科目：中学受験理科&lt;/p&gt;
&lt;p&gt;■内容：志望校対策、進学塾のクラスアップ対策など、ご要望に応じて独自にカリキュラムを作成いたします。&lt;/p&gt;
&lt;p&gt;■日程：開講日は2/1（日）を予定しております。&lt;/p&gt;
&lt;p&gt;■会場：&lt;a href="https://rika-quest.com/access/"&gt;受験理科専門塾　しゅん吉クエスト　四谷教室&lt;/a&gt;&lt;/p&gt;
&lt;p&gt;指導開始までの具体的な流れについては、開講講座のご案内をご確認ください。&lt;/p&gt;
&lt;p&gt;また、受講を検討されるかに関わらず、日頃の学習に関するお悩みなど、理科学習についてのご相談もお待ちしております。お問い合わせは、こちらのお問い合わせフォームからご連絡ください。&lt;/p&gt;
&lt;p&gt;やる気を持って取り組む小学生の皆さんのチャレンジをお待ちしております！&lt;/p&gt;
------</t>
  </si>
  <si>
    <t>https://rika-quest.com/inquiry/</t>
  </si>
  <si>
    <t>以下のページは不自然なワードを使用しています。
これらを適切に自然な言葉に置き換えて下さい。
なお、本文の装飾や構造は絶対に変えないでください。
【対象ページURL】
https://rika-quest.com/inquiry/
【検出された不自然ワード】
（検出なし）
【本文】
------
&lt;div class="wpcf7 no-js" id="wpcf7-f5-p13-o1" lang="ja" dir="ltr" data-wpcf7-id="5"&gt;
&lt;div class="screen-reader-response"&gt;&lt;p role="status" aria-live="polite" aria-atomic="true"&gt;&lt;/p&gt; &lt;ul&gt;&lt;/ul&gt;&lt;/div&gt;
&lt;form action="/inquiry/#wpcf7-f5-p13-o1" method="post" class="wpcf7-form init" aria-label="コンタクトフォーム" novalidate="novalidate" data-status="init"&gt;
&lt;fieldset class="hidden-fields-container"&gt;&lt;input type="hidden" name="_wpcf7" value="5" /&gt;&lt;input type="hidden" name="_wpcf7_version" value="6.1.5" /&gt;&lt;input type="hidden" name="_wpcf7_locale" value="ja" /&gt;&lt;input type="hidden" name="_wpcf7_unit_tag" value="wpcf7-f5-p13-o1" /&gt;&lt;input type="hidden" name="_wpcf7_container_post" value="13" /&gt;&lt;input type="hidden" name="_wpcf7_posted_data_hash" value="" /&gt;&lt;input type="hidden" name="_wpcf7_recaptcha_response" value="" /&gt;
&lt;/fieldset&gt;
&lt;p&gt;&lt;label&gt; お名前 (必須)&lt;br /&gt;
&lt;span class="wpcf7-form-control-wrap" data-name="your-name"&gt;&lt;input size="40" maxlength="400" class="wpcf7-form-control wpcf7-text wpcf7-validates-as-required" aria-required="true" aria-invalid="false" value="" type="text" name="your-name" /&gt;&lt;/span&gt; &lt;/label&gt;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&lt;p&gt;&lt;label&gt; メッセージ本文&lt;br /&gt;
&lt;span class="wpcf7-form-control-wrap" data-name="your-message"&gt;&lt;textarea cols="40" rows="10" maxlength="2000" class="wpcf7-form-control wpcf7-textarea" aria-invalid="false" name="your-message"&gt;&lt;/textarea&gt;&lt;/span&gt; &lt;/label&gt;
&lt;/p&gt;
&lt;p&gt;[anr_nocaptcha g-recaptcha-response]
&lt;/p&gt;
&lt;p&gt;&lt;input class="wpcf7-form-control wpcf7-submit has-spinner" type="submit" value="送信" /&gt;
&lt;/p&gt;&lt;div class="wpcf7-response-output" aria-hidden="true"&gt;&lt;/div&gt;
&lt;/form&gt;
&lt;/div&gt;
&lt;section class="veu_cta" id="veu_cta-406"&gt;&lt;h1 class="cta_title"&gt;動画：理科のコツ&lt;/h1&gt;&lt;div class="cta_body"&gt;&lt;div class="cta_body_image cta_body_image_right"&gt;&lt;a href="https://rika-quest.com/column/" target="_blank"&gt;&lt;img width="512" height="512" src="https://rika-quest.com/wp-content/uploads/2021/07/cropped-しゅん吉クエスト正方形.jpg" class="attachment-large size-large" alt="" srcset="https://rika-quest.com/wp-content/uploads/2021/07/cropped-しゅん吉クエスト正方形.jpg 512w, https://rika-quest.com/wp-content/uploads/2021/07/cropped-しゅん吉クエスト正方形-300x300.jpg 300w, https://rika-quest.com/wp-content/uploads/2021/07/cropped-しゅん吉クエスト正方形-150x150.jpg 150w, https://rika-quest.com/wp-content/uploads/2021/07/cropped-しゅん吉クエスト正方形-270x270.jpg 270w, https://rika-quest.com/wp-content/uploads/2021/07/cropped-しゅん吉クエスト正方形-192x192.jpg 192w, https://rika-quest.com/wp-content/uploads/2021/07/cropped-しゅん吉クエスト正方形-180x180.jpg 180w, https://rika-quest.com/wp-content/uploads/2021/07/cropped-しゅん吉クエスト正方形-32x32.jpg 32w" sizes="(max-width: 512px) 100vw, 512px" /&gt;&lt;/a&gt;&lt;/div&gt;&lt;div class="cta_body_txt image_exist"&gt;各単元の注意点や根本原理を授業形式でお届けしています。日頃こんな感じの授業を行っておりますので、是非一度ご覧下さい！&lt;/div&gt;&lt;div class="cta_body_link"&gt;&lt;a href="https://rika-quest.com/column/" class="btn btn-primary btn-block btn-lg" target="_blank"&gt;動画：理科のコツ&lt;/a&gt;&lt;/div&gt;&lt;/div&gt;&lt;!-- [ /.vkExUnit_cta_body ] --&gt;&lt;/section&gt;	
------</t>
  </si>
  <si>
    <t>https://rika-quest.com/kouza/</t>
  </si>
  <si>
    <t>以下のページは不自然なワードを使用しています。
これらを適切に自然な言葉に置き換えて下さい。
なお、本文の装飾や構造は絶対に変えないでください。
【対象ページURL】
https://rika-quest.com/kouza/
【検出された不自然ワード】
（検出なし）
【本文】
------
&lt;p&gt;中学受験理科の個別指導（オンライン対応）です。物理・化学・生物・地学を分野別に1対1で弱点から補強し、過去問まで得点化します。&lt;br /&gt;
当塾では、生徒一人ひとりのニーズに合わせた&lt;strong style="color: #336600;"&gt;多様な講座&lt;/strong&gt;をご用意しています。&lt;strong style="color: #336600;"&gt;物理、化学、生物、地学&lt;/strong&gt;といった理系科目を中心に、&lt;strong style="color: #336600;"&gt;基礎から応用まで丁寧に指導&lt;/strong&gt;。すべての講座が&lt;strong style="color: #336600;"&gt;オンライン受講&lt;/strong&gt;に対応し、&lt;strong style="color: #336600;"&gt;電子黒板&lt;/strong&gt;を活用した高い視認性と即応性で学びをサポートします。これにより、自宅でも教室と同等の授業クオリティで、集中して学習に取り組むことが可能です。&lt;br /&gt;
&lt;!-- =============================== 追記ブロック：講座の選び方／相談例／FAQ（SPの検索面を広げる） 置き場所：冒頭導入3段落の直後 =============================== --&gt;&lt;/p&gt;
&lt;section style="margin: 26px 0; padding: 18px; border: 1px solid #d9ead3; border-radius: 12px; background: #f3fff1;"&gt;
&lt;p style="margin: 0 0 10px; font-weight: 800; color: #1f4d2a;"&gt;講座を選ぶ目安（よくある相談から逆引き）&lt;/p&gt;
&lt;p style="margin: 0 0 12px; line-height: 1.9; color: #234;"&gt;どの講座が合うかは、「どこで止まっているか」で決まります。まずは下の目安で、近いものを選んでください。&lt;/p&gt;
&lt;div style="overflow-x: auto;"&gt;
&lt;table style="width: 100%; border-collapse: collapse; background: #fff; border-radius: 10px; overflow: hidden;"&gt;
&lt;thead&gt;
&lt;tr style="background: #2f6f3e; color: #fff;"&gt;
&lt;th style="padding: 12px; text-align: left; width: 34%;"&gt;こんな状態&lt;/th&gt;
&lt;th style="padding: 12px; text-align: left; width: 33%;"&gt;まず優先&lt;/th&gt;
&lt;th style="padding: 12px; text-align: left; width: 33%;"&gt;該当講座&lt;/th&gt;
&lt;/tr&gt;
&lt;/thead&gt;
&lt;tbody&gt;
&lt;tr&gt;
&lt;td style="padding: 12px; border-top: 1px solid #e6efe6;"&gt;計算が遅く、条件が増えると行き詰まる&lt;/td&gt;
&lt;td style="padding: 12px; border-top: 1px solid #e6efe6;"&gt;単位／図／条件の分解を丁寧に&lt;/td&gt;
&lt;td style="padding: 12px; border-top: 1px solid #e6efe6;"&gt;&lt;a style="color: #1f7a3a; font-weight: 800; text-decoration: underline;" href="#物理攻略講座"&gt;物理攻略講座&lt;/a&gt;&lt;/td&gt;
&lt;/tr&gt;
&lt;tr style="background: #f7fff6;"&gt;
&lt;td style="padding: 12px; border-top: 1px solid #e6efe6;"&gt;暗記はしているのに実験問題で点が伸びない&lt;/td&gt;
&lt;td style="padding: 12px; border-top: 1px solid #e6efe6;"&gt;条件→結果→理由のつなぎを練習&lt;/td&gt;
&lt;td style="padding: 12px; border-top: 1px solid #e6efe6;"&gt;&lt;a style="color: #1f7a3a; font-weight: 800; text-decoration: underline;" href="#化学攻略講座"&gt;化学攻略講座&lt;/a&gt;&lt;/td&gt;
&lt;/tr&gt;
&lt;tr&gt;
&lt;td style="padding: 12px; border-top: 1px solid #e6efe6;"&gt;用語は覚えたが、使う問題で取りこぼす&lt;/td&gt;
&lt;td style="padding: 12px; border-top: 1px solid #e6efe6;"&gt;知識をまとめて引き出す練習&lt;/td&gt;
&lt;td style="padding: 12px; border-top: 1px solid #e6efe6;"&gt;&lt;a style="color: #1f7a3a; font-weight: 800; text-decoration: underline;" href="#生物攻略講座"&gt;生物攻略講座&lt;/a&gt;&lt;/td&gt;
&lt;/tr&gt;
&lt;tr style="background: #f7fff6;"&gt;
&lt;td style="padding: 12px; border-top: 1px solid #e6efe6;"&gt;天体や地震で図・表が絡むと分からなくなる&lt;/td&gt;
&lt;td style="padding: 12px; border-top: 1px solid #e6efe6;"&gt;図で現象を押さえ、言葉にする&lt;/td&gt;
&lt;td style="padding: 12px; border-top: 1px solid #e6efe6;"&gt;&lt;a style="color: #1f7a3a; font-weight: 800; text-decoration: underline;" href="#地学攻略講座"&gt;地学攻略講座&lt;/a&gt;&lt;/td&gt;
&lt;/tr&gt;
&lt;tr&gt;
&lt;td style="padding: 12px; border-top: 1px solid #e6efe6;"&gt;志望校の問題で得点が安定しない&lt;/td&gt;
&lt;td style="padding: 12px; border-top: 1px solid #e6efe6;"&gt;出題の癖に合わせた考え方へ&lt;/td&gt;
&lt;td style="padding: 12px; border-top: 1px solid #e6efe6;"&gt;&lt;a style="color: #1f7a3a; font-weight: 800; text-decoration: underline;" href="#過去問演習講座"&gt;過去問演習講座&lt;/a&gt;&lt;/td&gt;
&lt;/tr&gt;
&lt;/tbody&gt;
&lt;/table&gt;
&lt;/div&gt;
&lt;/section&gt;
&lt;section style="margin: 26px 0; padding: 18px; border: 1px solid #d9ead3; border-radius: 12px; background: #ffffff;"&gt;
&lt;p style="margin: 0 0 12px; font-weight: 800; color: #1f4d2a;"&gt;よくある相談例（この言い方でOK）&lt;/p&gt;
&lt;div style="display: grid; grid-template-columns: repeat(auto-fit, minmax(240px, 1fr)); gap: 12px;"&gt;
&lt;div style="border: 1px solid #e6efe6; border-radius: 12px; padding: 12px; background: #f7fff6;"&gt;
&lt;p style="margin: 0 0 6px; font-weight: 800; color: #2f6f3e;"&gt;計算・条件が苦しい&lt;/p&gt;
&lt;p style="margin: 0; line-height: 1.85;"&gt;単位の変換で止まる／条件が2つ増えると式が作れない／図を描けと言われると手が止まる&lt;/p&gt;
&lt;/div&gt;
&lt;div style="border: 1px solid #e6efe6; border-radius: 12px; padding: 12px; background: #f7fff6;"&gt;
&lt;p style="margin: 0 0 6px; font-weight: 800; color: #2f6f3e;"&gt;実験問題が長い&lt;/p&gt;
&lt;p style="margin: 0; line-height: 1.85;"&gt;何を比べる実験か見失う／表は見たのに根拠が拾えない／理由が書けない&lt;/p&gt;
&lt;/div&gt;
&lt;div style="border: 1px solid #e6efe6; border-radius: 12px; padding: 12px; background: #f7fff6;"&gt;
&lt;p style="margin: 0 0 6px; font-weight: 800; color: #2f6f3e;"&gt;知識はあるのに伸びない&lt;/p&gt;
&lt;p style="margin: 0; line-height: 1.85;"&gt;覚えた用語が出てこない／問題の聞かれ方が変わると答えが揺れる／記述が短くなる&lt;/p&gt;
&lt;/div&gt;
&lt;div style="border: 1px solid #e6efe6; border-radius: 12px; padding: 12px; background: #f7fff6;"&gt;
&lt;p style="margin: 0 0 6px; font-weight: 800; color: #2f6f3e;"&gt;過去問が不安&lt;/p&gt;
&lt;p style="margin: 0; line-height: 1.85;"&gt;志望校の癖がつかめない／時間配分が狂う／解説を読んでも次に同じ所で止まる&lt;/p&gt;
&lt;/div&gt;
&lt;/div&gt;
&lt;div style="margin-top: 12px; padding: 12px; border-left: 4px solid #2f6f3e; background: #f3fff1; border-radius: 10px; line-height: 1.9;"&gt;&lt;strong style="color: #1f4d2a;"&gt;問い合わせの書き方例：&lt;/strong&gt;&lt;br /&gt;
「理科で（物理／化学／生物／地学）の（計算／実験／記述）で止まっています。今は（小5／小6）で、直近は（模試・過去問）でこういうミスが多いです。」&lt;/div&gt;
&lt;/section&gt;
&lt;section style="margin: 26px 0; padding: 18px; border: 1px solid #d9ead3; border-radius: 12px; background: #f7fff6;"&gt;
&lt;p style="margin: 0 0 12px; font-weight: 800; color: #1f4d2a;"&gt;FAQ（受講前によく聞かれること）&lt;/p&gt;
&lt;details style="border: 1px solid #e6efe6; border-radius: 12px; background: #fff; padding: 10px; margin: 0 0 10px;"&gt;
&lt;summary style="cursor: pointer; font-weight: 800; color: #2f6f3e;"&gt;どの講座から始めるのが多いですか？&lt;/summary&gt;
&lt;div style="padding-top: 8px; line-height: 1.9;"&gt;「止まる原因」が分かっている場合は該当分野から始めるのが早いです。原因が混ざっている場合は、トライアルで現状を確認してから提案します。&lt;/div&gt;
&lt;/details&gt;
&lt;details style="border: 1px solid #e6efe6; border-radius: 12px; background: #fff; padding: 10px; margin: 0 0 10px;"&gt;
&lt;summary style="cursor: pointer; font-weight: 800; color: #2f6f3e;"&gt;オンラインは、何が見える形で進みますか？&lt;/summary&gt;
&lt;div style="padding-top: 8px; line-height: 1.9;"&gt;電子黒板を使い、図・式・表の書き込みを画面上で共有しながら進めます。式の作り方や条件の拾い方を、その場で一緒に確認できます。&lt;/div&gt;
&lt;/details&gt;
&lt;details style="border: 1px solid #e6efe6; border-radius: 12px; background: #fff; padding: 10px; margin: 0 0 10px;"&gt;
&lt;summary style="cursor: pointer; font-weight: 800; color: #2f6f3e;"&gt;必要な機材は、最低限だと何が必要ですか？&lt;/summary&gt;
&lt;div style="padding-top: 8px; line-height: 1.9;"&gt;ページ下部の「必要な機材」にある通り、PC（またはタブレット）＋スマートフォンが基本です。プリントは印刷できると便利ですが、コンビニ印刷でも対応できます。&lt;/div&gt;
&lt;/details&gt;
&lt;details style="border: 1px solid #e6efe6; border-radius: 12px; background: #fff; padding: 10px; margin: 0 0 10px;"&gt;
&lt;summary style="cursor: pointer; font-weight: 800; color: #2f6f3e;"&gt;授業は「解説を聞く」中心ですか？&lt;/summary&gt;
&lt;div style="padding-top: 8px; line-height: 1.9;"&gt;その場で解けるように、条件の読み取り→図や式→答えの根拠までを一緒に進めます。理解したつもりを減らし、再現できる形にしていきます。&lt;/div&gt;
&lt;/details&gt;
&lt;details style="border: 1px solid #e6efe6; border-radius: 12px; background: #fff; padding: 10px;"&gt;
&lt;summary style="cursor: pointer; font-weight: 800; color: #2f6f3e;"&gt;過去問演習講座は、いつからが目安ですか？&lt;/summary&gt;
&lt;div style="padding-top: 8px; line-height: 1.9;"&gt;志望校が決まり、出題の癖を意識して練習したい段階が目安です。分野学習と並行して入るケースもあります。&lt;/div&gt;
&lt;/details&gt;
&lt;/section&gt;
&lt;p&gt;講座の選び方や当塾の指導方針など、しゅん吉クエストの全体像は&lt;a href="https://rika-quest.com/"&gt;全体像はこちら&lt;/a&gt;でご確認いただけます。&lt;/p&gt;
&lt;p&gt;各分野の学習ポイントや用語整理は、&lt;a href="https://rika-quest.com/column/"&gt;中学受験理科コラム一覧&lt;/a&gt;でもまとめて確認できます。分野ごとの「つまずきやすい論点」と「引っ掛かりポイント」を先に押さえたい場合は、&lt;a href="https://rika-quest.com/column/physics/" target="_blank" rel="noopener"&gt;中学受験理科の物理分野（単位換算・条件整理・図の分解）&lt;/a&gt;もあわせて参照してください。&lt;/p&gt;
&lt;h2 id="物理攻略講座"&gt;物理攻略講座&lt;/h2&gt;
&lt;p&gt;物理の基礎から応用まで、つまずきやすいポイントを押さえつつ、計算力と理解力を伸ばす講座です。単位変換や条件の多い問題にも対応できるよう徹底指導し、反復演習で自信を養います。&lt;/p&gt;
&lt;details style="padding: 10px; border-radius: 5px;"&gt;
&lt;summary style="background-color: #006600; color: white; padding: 5px; border-radius: 5px;"&gt;もっと見る&lt;/summary&gt;
&lt;div style="background-color: #ccffcc; padding: 15px; border-radius: 5px;"&gt;
&lt;p&gt;物理分野の特徴と引っ掛かりやすいポイントについて、特に「単位変換」や「複雑な条件の問題」に注意が必要です。キロやマイクロといった単位のズレに気をつけ、天秤や滑車の問題では条件を一つずつ紐解きながら進めることが重要です。また、単なる暗記に頼らず、繰り返し計算練習を行うことで本質的な理解を深めます。&lt;/p&gt;
&lt;p&gt;講座では生徒さんのタイプに合わせた指導を行い、物理を暗記科目と感じる生徒さんにも計算と実践を通じて理解力を高めます。高いレベルでのアウトプットを重視し、計算力強化をサポートします。分野別の学習方針（取りこぼしを防ぐ観点の整理）は、&lt;a href="https://rika-quest.com/column/physics/" target="_blank" rel="noopener"&gt;中学受験理科の物理分野｜単位換算・条件整理・図の分解で取りこぼしを防ぐ&lt;/a&gt;でも確認できます。&lt;/p&gt;
&lt;div style="background-color: #ccffcc; padding: 10px; border-radius: 5px;"&gt;
&lt;p&gt;ぜひ下記の動画もご覧いただき、物理の学習に役立ててください。&lt;/p&gt;
&lt;p&gt;&lt;iframe src="https://www.youtube.com/embed/39gl8gbxvj4" width="560" height="315" frameborder="0" allowfullscreen="allowfullscreen"&gt;&lt;/iframe&gt;&lt;/p&gt;
&lt;/div&gt;
&lt;/div&gt;
&lt;/details&gt;
&lt;h2 id="化学攻略講座"&gt;化学攻略講座&lt;/h2&gt;
&lt;p&gt;化学の暗記と計算分野をバランスよく学び、基礎知識と応用力を伸ばす講座です。暗記が得意な生徒さんも、計算が得意な生徒さんも、それぞれの特性に合わせた指導で自信を養います。&lt;/p&gt;
&lt;details style="padding: 10px; border-radius: 5px;"&gt;
&lt;summary style="background-color: #006600; color: white; padding: 5px; border-radius: 5px;"&gt;もっと見る&lt;/summary&gt;
&lt;div style="background-color: #ccffcc; padding: 15px; border-radius: 5px;"&gt;
&lt;p&gt;化学分野では、「単位の変換」や「暗記と計算のバランス」が特に重要です。暗記科目としての要素も強い一方で、割合計算や溶解度の計算といった算数の知識も必要となります。算数が得意な生徒さんは計算系に強く、逆に苦手な生徒さんは暗記に優れた傾向があるため、それぞれの強みを活かした学習が大切です。&lt;/p&gt;
&lt;p&gt;また、実験の理解を深めることで、問題文の意図や条件を把握しやすくなり、解答に必要な流れを理解する力が向上します。実際に実験を見たり体験したりすることが、問題の解釈や解答スキルに役立ちます。化学分野の「引っ掛かりポイント」を先に整理したい場合は、&lt;a href="https://rika-quest.com/column/chemistry/" target="_blank" rel="noopener"&gt;化学分野の特徴と引っ掛かりポイント【動画解説】&lt;/a&gt;もあわせてご覧ください。&lt;/p&gt;
&lt;div style="background-color: #ccffcc; padding: 10px; border-radius: 5px;"&gt;
&lt;p&gt;ぜひ下記の動画もご覧いただき、化学の学習に役立ててください。&lt;/p&gt;
&lt;p&gt;&lt;iframe src="https://www.youtube.com/embed/iUcawzeOebM" width="560" height="315" frameborder="0" allowfullscreen="allowfullscreen"&gt;&lt;/iframe&gt;&lt;/p&gt;
&lt;/div&gt;
&lt;/div&gt;
&lt;/details&gt;
&lt;h2 id="生物攻略講座"&gt;生物攻略講座&lt;/h2&gt;
&lt;p&gt;生物分野は知識量勝負のため、効果的な暗記法と応用力が重要です。暗記すべきポイントを体系的に整理し、実験問題にも対応できる理解力を養います。&lt;/p&gt;
&lt;details style="padding: 10px; border-radius: 5px;"&gt;
&lt;summary style="background-color: #006600; color: white; padding: 5px; border-radius: 5px;"&gt;もっと見る&lt;/summary&gt;
&lt;div style="background-color: #ccffcc; padding: 15px; border-radius: 5px;"&gt;
&lt;p&gt;生物分野は、社会科に近い「知識量が重要」な分野です。しかし単なる暗記ではなく、知識をどのように活用するかが試される「実験系問題」が多く出題されます。特に、対照実験やホルモンの働きなど、生物の現象を理解し、問題に応用する力が大切です。&lt;/p&gt;
&lt;p&gt;当塾では、生物の知識を「フォルダ」ごとに整理する学習法を用い、体系的に理解できるようサポートしています。また、授業では具体例を交えながら知識の本質を伝え、楽しみながら学べる環境づくりを重視しています。生物分野の「頻出論点」と「引っ掛かり」をまとめて確認したい場合は、&lt;a href="https://rika-quest.com/column/creature/" target="_blank" rel="noopener"&gt;生物分野の特徴と引っ掛かりポイント【動画解説】&lt;/a&gt;も参考になります。&lt;/p&gt;
&lt;div style="background-color: #ccffcc; padding: 10px; border-radius: 5px; text-align: center;"&gt;
&lt;p&gt;ぜひ下記の動画もご覧いただき、生物の学習に役立ててください。&lt;/p&gt;
&lt;div style="background-color: #ccffcc; padding: 15px; display: inline-block; border-radius: 5px;"&gt;&lt;iframe src="https://www.youtube.com/embed/YiJ-m-_fNbc" width="560" height="315" frameborder="0" allowfullscreen="allowfullscreen"&gt;&lt;/iframe&gt;&lt;/div&gt;
&lt;/div&gt;
&lt;/div&gt;
&lt;/details&gt;
&lt;h2 id="地学攻略講座"&gt;地学攻略講座&lt;/h2&gt;
&lt;p&gt;地学分野は知識と計算が半々のため、バランスの良い学習が求められます。特に空間認識が必要な天体や、図や表を活用したアウトプット練習に重点を置いて指導しています。&lt;/p&gt;
&lt;details style="padding: 10px; border-radius: 5px;"&gt;
&lt;summary style="background-color: #006600; color: white; padding: 5px; border-radius: 5px;"&gt;もっと見る&lt;/summary&gt;
&lt;div style="background-color: #ccffcc; padding: 15px; border-radius: 5px;"&gt;
&lt;p&gt;地学分野は、知識と計算の両方が重要で、特に天体の空間的な動きや地震・地層の用語理解が求められます。天体分野では三次元の動きを把握する力が必要となり、地球儀やアプリを活用することで、立体的な理解を促進しています。&lt;/p&gt;
&lt;p&gt;また、地震や天気の問題では、図や表を用いながら「ワード化」する力が重要です。図で現象を理解するだけでなく、記述問題への対応力を養うため、図や文章を使って言葉で表現できるよう指導を行っています。地学分野の「全体像」と「引っ掛かりポイント」を先に確認したい場合は、&lt;a href="https://rika-quest.com/column/geoscience/" target="_blank" rel="noopener"&gt;地学分野の特徴と引っ掛かりポイント【動画解説】&lt;/a&gt;もあわせてご覧ください。&lt;/p&gt;
&lt;div style="background-color: #ccffcc; padding: 10px; border-radius: 5px; text-align: center;"&gt;
&lt;p&gt;ぜひ下記の動画もご覧いただき、地学の学習に役立ててください。&lt;/p&gt;
&lt;div style="background-color: #ccffcc; padding: 15px; display: inline-block; border-radius: 5px;"&gt;&lt;iframe loading="lazy" src="https://www.youtube.com/embed/UxcqwSxWlVY" width="560" height="315" frameborder="0" allowfullscreen="allowfullscreen"&gt;&lt;/iframe&gt;&lt;/div&gt;
&lt;/div&gt;
&lt;/div&gt;
&lt;/details&gt;
&lt;h2 id="過去問演習講座"&gt;過去問演習講座&lt;/h2&gt;
&lt;p&gt;過去問演習講座では、実際の入試問題に取り組みながら、解き方のコツやポイントを学びます。自分の弱点を知り、過去問を通じて効率よく学力を高めることができます。&lt;/p&gt;
&lt;details style="padding: 10px; border-radius: 5px;"&gt;
&lt;summary style="background-color: #006600; color: white; padding: 5px; border-radius: 5px;"&gt;もっと見る&lt;/summary&gt;
&lt;div style="background-color: #ccffcc; padding: 15px; border-radius: 5px;"&gt;
&lt;p&gt;過去問演習講座は、志望校の入試問題に慣れることで、出題傾向を理解し、解答への自信を深めていくことを目的としています。実際の入試問題を使うことで、難易度や出題形式に慣れるだけでなく、自分の強みや弱点を知ることができます。&lt;/p&gt;
&lt;p&gt;この講座では、問題を解いた後に解説を行い、どのように考えたかを振り返ります。自分の解き方を見直すことで、「どこでミスをしたのか」「もっと効率よく解ける方法は何か」といったポイントを整理し、次回に活かせるようにサポートします。また、同じタイプの問題が再び出たときに自力で解けるように、出題パターンや考え方を身につけていきます。&lt;/p&gt;
&lt;p&gt;当講座を通じて、過去問を解くことが単なる演習にとどまらず、確実な実力向上につながるよう、丁寧にサポートしています。入試に向けた実践力を一緒に身につけましょう。&lt;/p&gt;
&lt;/div&gt;
&lt;/details&gt;
&lt;h2&gt;オンライン指導&lt;/h2&gt;
&lt;p&gt;当塾の全ての講座は、オンラインでも受講が可能です。生徒さん一人ひとりが安心して集中できる環境で、教室と同じクオリティの授業を提供しています。&lt;/p&gt;
&lt;details style="padding: 10px; border-radius: 5px;"&gt;
&lt;summary style="background-color: #006600; color: white; padding: 5px; border-radius: 5px;"&gt;もっと見る&lt;/summary&gt;
&lt;div style="background-color: #ccffcc; padding: 15px; border-radius: 5px;"&gt;
&lt;p&gt;オンライン指導では、電子黒板や双方向通信を使い、対面授業に近い形で進められるよう工夫しています。生徒さんが自宅から受講できるため、通学にかかる時間や体力を節約でき、慣れた環境でリラックスして授業に集中することが可能です。&lt;/p&gt;
&lt;p&gt;さらに、手元の作業がはっきり確認できるため、講師がリアルタイムでつまずきやすいポイントを見つけ、的確なサポートを行います。また、通塾の必要がないため、保護者の方の送迎の負担も軽減され、スムーズな学習を実現します。&lt;/p&gt;
&lt;p&gt;当塾のオンライン指導は、場所を問わず質の高い学びを提供し、生徒さんの学習効率を最大限に高めます。ぜひオンライン指導を通じて、柔軟で効果的な学習をご体験ください。&lt;/p&gt;
&lt;/div&gt;
&lt;/details&gt;
&lt;h2&gt;受講までの流れ&lt;/h2&gt;
&lt;p&gt;当塾のオンライン個別指導の受講プロセスは、事前ヒアリングから始まり、トライアル指導を経て、正式なご契約と指導開始へと進みます。安心してご利用いただけるよう、段階ごとに丁寧にサポートいたします。&lt;/p&gt;
&lt;table style="width: 100%; border-collapse: collapse;"&gt;
&lt;tbody&gt;
&lt;tr style="background-color: #7bb661; color: white;"&gt;
&lt;th style="padding: 15px; text-align: left;" width="40%"&gt;ステップ&lt;/th&gt;
&lt;th style="padding: 15px; text-align: left;" width="60%"&gt;内容&lt;/th&gt;
&lt;/tr&gt;
&lt;tr style="background-color: white;"&gt;
&lt;td style="padding: 15px; border: 1px solid #ddd;"&gt;&lt;strong&gt;1. 事前ヒアリング&lt;/strong&gt;&lt;/td&gt;
&lt;td style="padding: 15px; border: 1px solid #ddd;"&gt;保護者様からの情報を基に、大まかな指導計画を提示します。&lt;/td&gt;
&lt;/tr&gt;
&lt;tr style="background-color: #f0ffe6;"&gt;
&lt;td style="padding: 15px; border: 1px solid #ddd;"&gt;&lt;strong&gt;2. トライアル指導&lt;/strong&gt;&lt;/td&gt;
&lt;td style="padding: 15px; border: 1px solid #ddd;"&gt;事前ヒアリングの情報をもとに指導を行い、指導計画をブラッシュアップし、再度提示します。&lt;/td&gt;
&lt;/tr&gt;
&lt;tr style="background-color: white;"&gt;
&lt;td style="padding: 15px; border: 1px solid #ddd;"&gt;&lt;strong&gt;3. ご契約&lt;/strong&gt;&lt;/td&gt;
&lt;td style="padding: 15px; border: 1px solid #ddd;"&gt;指導計画にご納得いただいたら、入塾手続きを進めます。&lt;/td&gt;
&lt;/tr&gt;
&lt;tr style="background-color: #f0ffe6;"&gt;
&lt;td style="padding: 15px; border: 1px solid #ddd;"&gt;&lt;strong&gt;4. 指導開始&lt;/strong&gt;&lt;/td&gt;
&lt;td style="padding: 15px; border: 1px solid #ddd;"&gt;ご契約時に決定した曜日/時間で指導を開始します。&lt;/td&gt;
&lt;/tr&gt;
&lt;/tbody&gt;
&lt;/table&gt;
&lt;h2&gt;必要な機材&lt;/h2&gt;
&lt;p&gt;オンライン指導のため、以下の機材をご準備ください。&lt;/p&gt;
&lt;ul&gt;
&lt;li&gt;ＰＣ+スマートフォン、もしくは、タブレット+スマートフォン&lt;/li&gt;
&lt;li&gt;プリンター（お近くのコンビニ等での印刷も可能です）&lt;/li&gt;
&lt;/ul&gt;
&lt;h2&gt;指導料&lt;/h2&gt;
&lt;table style="width: 100%; border-collapse: collapse;"&gt;
&lt;tbody&gt;
&lt;tr style="background-color: #7bb661; color: white;"&gt;
&lt;th style="padding: 15px; text-align: left;" width="20%"&gt;項目&lt;/th&gt;
&lt;th style="padding: 15px; text-align: left;" width="30%"&gt;料金&lt;/th&gt;
&lt;th style="padding: 15px; text-align: left;" width="50%"&gt;詳細&lt;/th&gt;
&lt;/tr&gt;
&lt;tr style="background-color: white;"&gt;
&lt;td style="padding: 15px; border: 1px solid #ddd;"&gt;&lt;strong&gt;トライアル&lt;br /&gt;
指導料&lt;/strong&gt;&lt;/td&gt;
&lt;td style="padding: 15px; border: 1px solid #ddd;"&gt;10,000円/90分&lt;br /&gt;
(税込)&lt;/td&gt;
&lt;td style="padding: 15px; border: 1px solid #ddd;"&gt;他塾様でいう「&lt;span style="color: #7bb661;"&gt;体験講座&lt;/span&gt;」の位置づけですので、通常より安価に設定させていただいております。&lt;/td&gt;
&lt;/tr&gt;
&lt;tr style="background-color: #f0ffe6;"&gt;
&lt;td style="padding: 15px; border: 1px solid #ddd;"&gt;&lt;strong&gt;入塾金&lt;/strong&gt;&lt;/td&gt;
&lt;td style="padding: 15px; border: 1px solid #ddd;"&gt;22,000円&lt;br /&gt;
(税込)&lt;/td&gt;
&lt;td style="padding: 15px; border: 1px solid #ddd;"&gt;入塾手続の際に頂戴致します。また、その時点・もしくは過去在籍されていた生徒さんの兄弟姉妹の場合には、&lt;span style="color: #7bb661;"&gt;全額免除&lt;/span&gt;させて頂きます。&lt;/td&gt;
&lt;/tr&gt;
&lt;tr style="background-color: white;"&gt;
&lt;td style="padding: 15px; border: 1px solid #ddd;"&gt;&lt;strong&gt;指導料&lt;/strong&gt;&lt;/td&gt;
&lt;td style="padding: 15px; border: 1px solid #ddd;"&gt;18,150円/1コマ(110分)&lt;br /&gt;
(税込)&lt;/td&gt;
&lt;td style="padding: 15px; border: 1px solid #ddd;"&gt;前払い制です。指導予定回数分を前月20日に集計し請求書を発行しますので、&lt;span style="color: #7bb661;"&gt;前月末まで&lt;/span&gt;にお支払いください。&lt;/td&gt;
&lt;/tr&gt;
&lt;/tbody&gt;
&lt;/table&gt;
&lt;h2&gt;お問い合わせ&lt;/h2&gt;
&lt;div class="wpcf7 no-js" id="wpcf7-f60-p17-o1" lang="ja" dir="ltr" data-wpcf7-id="60"&gt;
&lt;div class="screen-reader-response"&gt;&lt;p role="status" aria-live="polite" aria-atomic="true"&gt;&lt;/p&gt; &lt;ul&gt;&lt;/ul&gt;&lt;/div&gt;
&lt;form action="/kouza/#wpcf7-f60-p17-o1" method="post" class="wpcf7-form init" aria-label="コンタクトフォーム" novalidate="novalidate" data-status="init"&gt;
&lt;fieldset class="hidden-fields-container"&gt;&lt;input type="hidden" name="_wpcf7" value="60" /&gt;&lt;input type="hidden" name="_wpcf7_version" value="6.1.5" /&gt;&lt;input type="hidden" name="_wpcf7_locale" value="ja" /&gt;&lt;input type="hidden" name="_wpcf7_unit_tag" value="wpcf7-f60-p17-o1" /&gt;&lt;input type="hidden" name="_wpcf7_container_post" value="17" /&gt;&lt;input type="hidden" name="_wpcf7_posted_data_hash" value="" /&gt;&lt;input type="hidden" name="_wpcf7_recaptcha_response" value="" /&gt;
&lt;/fieldset&gt;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&lt;p&gt;電話番号(必須)&lt;br /&gt;
&lt;span class="wpcf7-form-control-wrap" data-name="tel-572"&gt;&lt;input size="40" maxlength="400" class="wpcf7-form-control wpcf7-tel wpcf7-validates-as-required wpcf7-text wpcf7-validates-as-tel" aria-required="true" aria-invalid="false" value="" type="tel" name="tel-572" /&gt;&lt;/span&gt;
&lt;/p&gt;
&lt;p&gt;コース選択(必須)&lt;br /&gt;
&lt;span class="wpcf7-form-control-wrap" data-name="checkbox-511"&gt;&lt;span class="wpcf7-form-control wpcf7-checkbox wpcf7-validates-as-required"&gt;&lt;span class="wpcf7-list-item first"&gt;&lt;span class="wpcf7-list-item-label"&gt;物理攻略講座&lt;/span&gt;&lt;input type="checkbox" name="checkbox-511[]" value="物理攻略講座" /&gt;&lt;/span&gt;&lt;span class="wpcf7-list-item"&gt;&lt;span class="wpcf7-list-item-label"&gt;化学攻略講座&lt;/span&gt;&lt;input type="checkbox" name="checkbox-511[]" value="化学攻略講座" /&gt;&lt;/span&gt;&lt;span class="wpcf7-list-item"&gt;&lt;span class="wpcf7-list-item-label"&gt;生物攻略講座&lt;/span&gt;&lt;input type="checkbox" name="checkbox-511[]" value="生物攻略講座" /&gt;&lt;/span&gt;&lt;span class="wpcf7-list-item"&gt;&lt;span class="wpcf7-list-item-label"&gt;地学攻略講座&lt;/span&gt;&lt;input type="checkbox" name="checkbox-511[]" value="地学攻略講座" /&gt;&lt;/span&gt;&lt;span class="wpcf7-list-item last"&gt;&lt;span class="wpcf7-list-item-label"&gt;過去問演習講座&lt;/span&gt;&lt;input type="checkbox" name="checkbox-511[]" value="過去問演習講座" /&gt;&lt;/span&gt;&lt;/span&gt;&lt;/span&gt;
&lt;/p&gt;
&lt;p&gt;受講スタイル(必須)&lt;br /&gt;
&lt;span class="wpcf7-form-control-wrap" data-name="checkbox-387"&gt;&lt;span class="wpcf7-form-control wpcf7-checkbox wpcf7-validates-as-required"&gt;&lt;span class="wpcf7-list-item first"&gt;&lt;span class="wpcf7-list-item-label"&gt;教室&lt;/span&gt;&lt;input type="checkbox" name="checkbox-387[]" value="教室" /&gt;&lt;/span&gt;&lt;span class="wpcf7-list-item last"&gt;&lt;span class="wpcf7-list-item-label"&gt;オンライン&lt;/span&gt;&lt;input type="checkbox" name="checkbox-387[]" value="オンライン" /&gt;&lt;/span&gt;&lt;/span&gt;&lt;/span&gt;
&lt;/p&gt;
&lt;p&gt;&lt;label&gt; 備考&lt;br /&gt;
&lt;span class="wpcf7-form-control-wrap" data-name="your-message"&gt;&lt;textarea cols="40" rows="10" maxlength="2000" class="wpcf7-form-control wpcf7-textarea" aria-invalid="false" name="your-message"&gt;&lt;/textarea&gt;&lt;/span&gt; &lt;/label&gt;
&lt;/p&gt;
&lt;p&gt;[anr_nocaptcha g-recaptcha-response]
&lt;/p&gt;
&lt;p&gt;&lt;input class="wpcf7-form-control wpcf7-submit has-spinner" type="submit" value="送信" /&gt;
&lt;/p&gt;&lt;div class="wpcf7-response-output" aria-hidden="true"&gt;&lt;/div&gt;
&lt;/form&gt;
&lt;/div&gt;
&lt;p&gt;&lt;script type="application/ld+json"&gt;
{
  "@context": "https://schema.org",
  "@type": "FAQPage",
  "mainEntity": [
    {
      "@type": "Question",
      "name": "集団塾（SAPIX等）と併用できますか？",
      "acceptedAnswer": {
        "@type": "Answer",
        "text": "可能です。授業で扱う単元・テスト範囲に合わせて、弱点単元の補強と過去問演習を組み合わせます。"
      }
    },
    {
      "@type": "Question",
      "name": "物理・化学・生物・地学のどれからでも受講できますか？",
      "acceptedAnswer": {
        "@type": "Answer",
        "text": "可能です。分野別に「つまずきパターン」を確認し、必要な単元から逆算して進めます。"
      }
    },
    {
      "@type": "Question",
      "name": "オンラインでも手元は見てもらえますか？",
      "acceptedAnswer": {
        "@type": "Answer",
        "text": "はい。手元と表情を確認しながら進めるため、途中式・図・考え方のズレをその場で修正できます。"
      }
    },
    {
      "@type": "Question",
      "name": "体験はありますか？",
      "acceptedAnswer": {
        "@type": "Answer",
        "text": "はい。現状の課題を確認し、最適な講座（分野）と進め方をご提案します。"
      }
    }
  ]
}
&lt;/script&gt;&lt;/p&gt;
&lt;section class="veu_cta" id="veu_cta-405"&gt;&lt;h1 class="cta_title"&gt;開講講座&lt;/h1&gt;&lt;div class="cta_body"&gt;&lt;div class="cta_body_image cta_body_image_right"&gt;&lt;a href="https://rika-quest.com/kouza/" target="_blank"&gt;&lt;img width="512" height="512" src="https://rika-quest.com/wp-content/uploads/2021/07/cropped-しゅん吉クエスト正方形.jpg" class="attachment-large size-large" alt="" srcset="https://rika-quest.com/wp-content/uploads/2021/07/cropped-しゅん吉クエスト正方形.jpg 512w, https://rika-quest.com/wp-content/uploads/2021/07/cropped-しゅん吉クエスト正方形-300x300.jpg 300w, https://rika-quest.com/wp-content/uploads/2021/07/cropped-しゅん吉クエスト正方形-150x150.jpg 150w, https://rika-quest.com/wp-content/uploads/2021/07/cropped-しゅん吉クエスト正方形-270x270.jpg 270w, https://rika-quest.com/wp-content/uploads/2021/07/cropped-しゅん吉クエスト正方形-192x192.jpg 192w, https://rika-quest.com/wp-content/uploads/2021/07/cropped-しゅん吉クエスト正方形-180x180.jpg 180w, https://rika-quest.com/wp-content/uploads/2021/07/cropped-しゅん吉クエスト正方形-32x32.jpg 32w" sizes="(max-width: 512px) 100vw, 512px" /&gt;&lt;/a&gt;&lt;/div&gt;&lt;div class="cta_body_txt image_exist"&gt;この講座は、物理、化学、生物、地学の各分野に分かれており、基本的な知識と問題解決スキルを向上させるための指導を行います。物理では基本原理を理解し、計算力を高め、化学では暗記と計算のバランスを取り、生物では視覚的な学習と問題解決力を強化し、地学では単位系や専門用語の理解、図や表の活用を重視します。過去問演習講座では過去問に焦点を当て、問題解決スキルを養います。全体的に、各分野の知識を深め、受験に備える準備を行います。&lt;/div&gt;&lt;div class="cta_body_link"&gt;&lt;a href="https://rika-quest.com/kouza/" class="btn btn-primary btn-block btn-lg" target="_blank"&gt;開講講座&lt;/a&gt;&lt;/div&gt;&lt;/div&gt;&lt;!-- [ /.vkExUnit_cta_body ] --&gt;&lt;/section&gt;	
------</t>
  </si>
  <si>
    <t>https://rika-quest.com/timetable/</t>
  </si>
  <si>
    <t>以下のページは不自然なワードを使用しています。
これらを適切に自然な言葉に置き換えて下さい。
なお、本文の装飾や構造は絶対に変えないでください。
【対象ページURL】
https://rika-quest.com/timetable/
【検出された不自然ワード】
（検出なし）
【本文】
------
&lt;p&gt;timetable&lt;/p&gt;
&lt;section class="veu_cta" id="veu_cta-406"&gt;&lt;h1 class="cta_title"&gt;動画：理科のコツ&lt;/h1&gt;&lt;div class="cta_body"&gt;&lt;div class="cta_body_image cta_body_image_right"&gt;&lt;a href="https://rika-quest.com/column/" target="_blank"&gt;&lt;img width="512" height="512" src="https://rika-quest.com/wp-content/uploads/2021/07/cropped-しゅん吉クエスト正方形.jpg" class="attachment-large size-large" alt="" srcset="https://rika-quest.com/wp-content/uploads/2021/07/cropped-しゅん吉クエスト正方形.jpg 512w, https://rika-quest.com/wp-content/uploads/2021/07/cropped-しゅん吉クエスト正方形-300x300.jpg 300w, https://rika-quest.com/wp-content/uploads/2021/07/cropped-しゅん吉クエスト正方形-150x150.jpg 150w, https://rika-quest.com/wp-content/uploads/2021/07/cropped-しゅん吉クエスト正方形-270x270.jpg 270w, https://rika-quest.com/wp-content/uploads/2021/07/cropped-しゅん吉クエスト正方形-192x192.jpg 192w, https://rika-quest.com/wp-content/uploads/2021/07/cropped-しゅん吉クエスト正方形-180x180.jpg 180w, https://rika-quest.com/wp-content/uploads/2021/07/cropped-しゅん吉クエスト正方形-32x32.jpg 32w" sizes="(max-width: 512px) 100vw, 512px" /&gt;&lt;/a&gt;&lt;/div&gt;&lt;div class="cta_body_txt image_exist"&gt;各単元の注意点や根本原理を授業形式でお届けしています。日頃こんな感じの授業を行っておりますので、是非一度ご覧下さい！&lt;/div&gt;&lt;div class="cta_body_link"&gt;&lt;a href="https://rika-quest.com/column/" class="btn btn-primary btn-block btn-lg" target="_blank"&gt;動画：理科のコツ&lt;/a&gt;&lt;/div&gt;&lt;/div&gt;&lt;!-- [ /.vkExUnit_cta_body ] --&gt;&lt;/section&gt;	
------</t>
  </si>
  <si>
    <t>https://www.kokugo-trigger.com/</t>
  </si>
  <si>
    <t>以下のページは不自然なワードを使用しています。
これらを適切に自然な言葉に置き換えて下さい。
なお、本文の装飾や構造は絶対に変えないでください。
【対象ページURL】
https://www.kokugo-trigger.com/
【検出された不自然ワード】
（検出なし）
【本文】
------
&lt;div class="container my-4"&gt;
&lt;section class="card shadow-sm border-0 mb-4" style="background: linear-gradient(135deg, #1a237e, #006064); color: #fff;"&gt;
&lt;div class="card-body p-4 p-md-5"&gt;
&lt;div class="d-flex flex-wrap gap-2 align-items-center mb-3"&gt;&lt;span class="badge bg-warning text-dark" style="font-size: .85rem;"&gt;中学受験国語&lt;/span&gt;&lt;br /&gt;
&lt;span class="badge bg-light text-dark" style="font-size: .85rem;"&gt;完全1対1&lt;/span&gt;&lt;br /&gt;
&lt;span class="badge bg-dark" style="font-size: .85rem;"&gt;四ツ谷2分・オンライン&lt;/span&gt;&lt;/div&gt;
&lt;h2 class="h4 mb-3" style="line-height: 1.6;"&gt;国語が苦手な受験生専門｜“理解できた”を“解ける”に変える&lt;/h2&gt;
&lt;p class="mb-3" style="opacity: .95; line-height: 1.95;"&gt;基礎力Stadium「国語のトリガー」は、&lt;strong&gt;中学受験を目指す小学生（小1〜小6）&lt;/strong&gt;のうち、&lt;strong&gt;国語が苦手で勉強の仕方が噛み合っていない&lt;/strong&gt;ケースを中心に、&lt;br /&gt;
&lt;strong&gt;漢字・語彙・文法&lt;/strong&gt;の土台から、&lt;strong&gt;読解・記述&lt;/strong&gt;の処理&lt;strong&gt;流れ&lt;/strong&gt;までを&lt;strong&gt;完全1対1&lt;/strong&gt;で&lt;strong&gt;固めます&lt;/strong&gt;。&lt;/p&gt;
&lt;p class="mb-0" style="opacity: .95; line-height: 1.95;"&gt;教室（四ツ谷）・オンラインのどちらでも受講可能です。まずは、下の「短時間で把握」と「講座の選び方」から確認してください。&lt;/p&gt;
&lt;div class="d-flex flex-wrap gap-2 mt-4"&gt;&lt;a class="btn btn-warning text-dark" style="font-weight: bold;" href="/kouza/"&gt;開講講座・料金を見る&lt;/a&gt;&lt;br /&gt;
&lt;a class="btn btn-outline-light" style="font-weight: bold;" href="/inquiry/"&gt;学習相談・お問い合わせ&lt;/a&gt;&lt;/div&gt;
&lt;/div&gt;
&lt;/section&gt;
&lt;section class="card border-0 shadow-sm mb-4"&gt;
&lt;div class="card-body p-4"&gt;
&lt;h2 class="h5 mb-3"&gt;まず知りたい3点（短時間で把握）&lt;/h2&gt;
&lt;ul class="mb-0" style="line-height: 1.95;"&gt;
&lt;li&gt;&lt;strong&gt;どんな人向け？&lt;/strong&gt;：国語が苦手で、やっているのに点につつながない受験生（保護者の学習相談も可）&lt;/li&gt;
&lt;li&gt;&lt;strong&gt;どんな力がつく？&lt;/strong&gt;：知識の穴を埋める／考え方の&lt;strong&gt;流れ&lt;/strong&gt;を作る／読解処理を安定させる（答案の再現性）&lt;/li&gt;
&lt;li&gt;&lt;strong&gt;何を受ければいい？&lt;/strong&gt;：下の「講座の選び方」で目安→必要なら面談で調整&lt;/li&gt;
&lt;/ul&gt;
&lt;/div&gt;
&lt;/section&gt;
&lt;section class="card border-0 shadow-sm mb-4"&gt;
&lt;div class="card-body p-4"&gt;
&lt;h2 class="h5 mb-3"&gt;指導の考え方（知識→思考→読解をつなぐ）&lt;/h2&gt;
&lt;p class="mb-3" style="line-height: 1.95;"&gt;国語は「読む量」だけで伸び切らないことがあります。&lt;br /&gt;
トリガーでは、&lt;strong&gt;土台（漢字・語彙・文法）&lt;/strong&gt;を&lt;strong&gt;盤石にした&lt;/strong&gt;うえで、&lt;strong&gt;考え方の流れ&lt;/strong&gt;を作り、最後に&lt;strong&gt;読解・記述の処理&lt;/strong&gt;を安定させます。&lt;/p&gt;
&lt;div class="table-responsive"&gt;
&lt;table class="table table-bordered align-middle mb-0"&gt;
&lt;thead class="table-light"&gt;
&lt;tr&gt;
&lt;th style="width: 28%;"&gt;ステップ&lt;/th&gt;
&lt;th&gt;やること&lt;/th&gt;
&lt;th style="width: 34%;"&gt;よくあるつまずき&lt;/th&gt;
&lt;/tr&gt;
&lt;/thead&gt;
&lt;tbody&gt;
&lt;tr&gt;
&lt;td&gt;&lt;strong&gt;① 知識を固める&lt;/strong&gt;&lt;/td&gt;
&lt;td&gt;漢字・語彙・文法の穴を特定し、テストでミスが出やすい箇所を先に塞ぐ&lt;/td&gt;
&lt;td&gt;「知っているつもり」でミスが増える／語彙不足で本文が追えない&lt;/td&gt;
&lt;/tr&gt;
&lt;tr&gt;
&lt;td&gt;&lt;strong&gt;② 思考の枠組みを作る&lt;/strong&gt;&lt;/td&gt;
&lt;td&gt;要点・理由・条件の取り方を言語化し、本文と設問のつなぎ方を&lt;strong&gt;固める&lt;/strong&gt;&lt;/td&gt;
&lt;td&gt;線は引くが点にならない／設問で迷子になる&lt;/td&gt;
&lt;/tr&gt;
&lt;tr&gt;
&lt;td&gt;&lt;strong&gt;③ 読解処理を安定させる&lt;/strong&gt;&lt;/td&gt;
&lt;td&gt;演習→復習の回し方を&lt;strong&gt;作り&lt;/strong&gt;、答案の再現性（毎回同程度に解ける）を作る&lt;/td&gt;
&lt;td&gt;その場しのぎで波が大きい／復習が形にならない&lt;/td&gt;
&lt;/tr&gt;
&lt;/tbody&gt;
&lt;/table&gt;
&lt;/div&gt;
&lt;/div&gt;
&lt;/section&gt;
&lt;section class="card border-0 shadow-sm mb-4"&gt;
&lt;div class="card-body p-4"&gt;
&lt;h2 class="h5 mb-3"&gt;開講講座（目的別に3講座から組み合わせ）&lt;/h2&gt;
&lt;p class="mb-4" style="line-height: 1.95;"&gt;現状に合わせて、&lt;strong&gt;知識分野フォローアップ講座／演習徹底ゼミ／思考力養成講座&lt;/strong&gt;から選択・組み合わせが可能です。&lt;br /&gt;
迷う場合は、学習状況を伺った上で無理のない形をご提案します。&lt;/p&gt;
&lt;div class="row g-3"&gt;
&lt;div class="col-12 col-md-4"&gt;
&lt;div class="card h-100 border-0" style="background: #fff8f2;"&gt;
&lt;div class="card-body"&gt;
&lt;h3 class="h6 mb-2"&gt;知識分野フォローアップ講座&lt;/h3&gt;
&lt;p class="mb-0" style="line-height: 1.85;"&gt;漢字・語彙・文法など、&lt;strong&gt;土台の抜け&lt;/strong&gt;が原因で&lt;strong&gt;取りこぼして&lt;/strong&gt;いる場合に。&lt;br /&gt;
「覚えたつもり」を減らし、得点源にします。&lt;/p&gt;
&lt;/div&gt;
&lt;/div&gt;
&lt;/div&gt;
&lt;div class="col-12 col-md-4"&gt;
&lt;div class="card h-100 border-0" style="background: #f3f8ff;"&gt;
&lt;div class="card-body"&gt;
&lt;h3 class="h6 mb-2"&gt;演習徹底ゼミ&lt;/h3&gt;
&lt;p class="mb-0" style="line-height: 1.85;"&gt;読み方は分かっていても、&lt;strong&gt;実戦で安定しない&lt;/strong&gt;場合に。&lt;br /&gt;
演習量と復習の回し方を&lt;strong&gt;見直し&lt;/strong&gt;、再現性を高めます。&lt;/p&gt;
&lt;/div&gt;
&lt;/div&gt;
&lt;/div&gt;
&lt;div class="col-12 col-md-4"&gt;
&lt;div class="card h-100 border-0" style="background: #f3fbf6;"&gt;
&lt;div class="card-body"&gt;
&lt;h3 class="h6 mb-2"&gt;思考力養成講座&lt;/h3&gt;
&lt;p class="mb-0" style="line-height: 1.85;"&gt;本文を読んでも、&lt;strong&gt;要点・理由・条件が噛み合わない&lt;/strong&gt;場合に。&lt;br /&gt;
易しめの題材から思考の&lt;strong&gt;流れ&lt;/strong&gt;を作り、読解へつなげます。&lt;/p&gt;
&lt;/div&gt;
&lt;/div&gt;
&lt;/div&gt;
&lt;/div&gt;
&lt;div class="mt-4 d-flex flex-wrap gap-2"&gt;&lt;a class="btn btn-primary" style="font-weight: bold;" href="/kouza/"&gt;講座の詳細（内容・料金・流れ）へ&lt;/a&gt;&lt;br /&gt;
&lt;a class="btn btn-outline-secondary" style="font-weight: bold;" href="/inquiry/"&gt;受講の相談をする&lt;/a&gt;&lt;/div&gt;
&lt;/div&gt;
&lt;/section&gt;
&lt;section class="card border-0 shadow-sm mb-4"&gt;
&lt;div class="card-body p-4"&gt;
&lt;h2 class="h5 mb-3"&gt;教室・オンライン（どちらでも受講可）&lt;/h2&gt;
&lt;div class="row g-3"&gt;
&lt;div class="col-12 col-md-6"&gt;
&lt;div class="border rounded-3 p-3 h-100 bg-light"&gt;
&lt;h3 class="h6 fw-bold mb-2"&gt;四ツ谷教室&lt;/h3&gt;
&lt;p class="mb-0" style="line-height: 1.85;"&gt;四ツ谷駅から徒歩圏。対面で、答案・ノート・学習状況まで含めて細かく&lt;strong&gt;指導します&lt;/strong&gt;。&lt;br /&gt;
&lt;a href="/access/"&gt;アクセス・場所はこちら&lt;/a&gt;&lt;/p&gt;
&lt;/div&gt;
&lt;/div&gt;
&lt;div class="col-12 col-md-6"&gt;
&lt;div class="border rounded-3 p-3 h-100 bg-light"&gt;
&lt;h3 class="h6 fw-bold mb-2"&gt;オンライン受講&lt;/h3&gt;
&lt;p class="mb-0" style="line-height: 1.85;"&gt;遠方でも受講可能。画面共有・答案の確認を前提に、&lt;strong&gt;思考の流れの再現&lt;/strong&gt;と&lt;strong&gt;復習の回し方&lt;/strong&gt;までセットで管理します。&lt;/p&gt;
&lt;/div&gt;
&lt;/div&gt;
&lt;/div&gt;
&lt;/div&gt;
&lt;/section&gt;
&lt;section class="card border-0 shadow-sm mb-4"&gt;
&lt;div class="card-body p-4"&gt;
&lt;h2 class="h5 mb-3"&gt;お知らせ&lt;/h2&gt;
&lt;ul class="mb-0" style="line-height: 1.95;"&gt;
&lt;li&gt;&lt;a href="https://www.kokugo-trigger.com/info/2026/"&gt;2026年度生徒募集のお知らせ（個別）&lt;/a&gt;&lt;/li&gt;
&lt;li&gt;&lt;a href="https://www.kokugo-trigger.com/info/2025%e5%b9%b4%e5%ba%a6%e5%86%ac%e6%9c%9f%e8%ac%9b%e7%bf%92%e4%bc%9a%e3%81%ae%e3%81%8a%e7%9f%a5%e3%82%89%e3%81%9b/"&gt;2025年度冬期講習会のお知らせ&lt;/a&gt;&lt;/li&gt;
&lt;li&gt;&lt;a href="https://www.kokugo-trigger.com/info/2025%e5%b9%b4%e5%ba%a6-%e5%a4%8f%e6%9c%9f%e8%ac%9b%e7%bf%92%e4%bc%9a%e3%81%ae%e3%81%94%e6%a1%88%e5%86%85/"&gt;2025年度夏期講習会のお知らせ&lt;/a&gt;&lt;/li&gt;
&lt;/ul&gt;
&lt;/div&gt;
&lt;/section&gt;
&lt;section class="card border-0 shadow-sm"&gt;
&lt;div class="card-body p-4"&gt;
&lt;h2 class="h5 mb-3"&gt;国語が苦手でも、「何をどう学べば点につながるか」を見える形に&lt;/h2&gt;
&lt;p class="mb-4" style="line-height: 1.95;"&gt;受講を検討中かどうかに関わらず、学習のお悩みはご相談いただけます。現状を伺った上で、必要な講座と進め方を整理します。&lt;/p&gt;
&lt;div class="d-flex flex-wrap gap-2"&gt;&lt;a class="btn btn-warning text-dark" style="font-weight: bold;" href="/inquiry/"&gt;お問い合わせ・学習相談&lt;/a&gt;&lt;br /&gt;
&lt;a class="btn btn-outline-secondary" style="font-weight: bold;" href="/kouza/"&gt;講座・料金を確認する&lt;/a&gt;&lt;/div&gt;
&lt;/div&gt;
&lt;/section&gt;
&lt;/div&gt;
&lt;section id="veu_cta-202" class="veu_cta"&gt;&lt;/section&gt;
&lt;p&gt;&amp;nbsp;&lt;/p&gt;
&lt;section class="veu_cta" id="veu_cta-203"&gt;&lt;h1 class="cta_title"&gt;コラム&lt;/h1&gt;&lt;div class="cta_body"&gt;&lt;div class="cta_body_image cta_body_image_right"&gt;&lt;a href="https://www.kokugo-trigger.com/column/" target="_blank"&gt;&lt;img width="750" height="188" src="https://www.kokugo-trigger.com/wp-content/uploads/2021/03/トリガーyoko-1024x257.png" class="attachment-large size-large" alt="" decoding="async" loading="lazy" srcset="https://www.kokugo-trigger.com/wp-content/uploads/2021/03/トリガーyoko-1024x257.png 1024w, https://www.kokugo-trigger.com/wp-content/uploads/2021/03/トリガーyoko-300x75.png 300w, https://www.kokugo-trigger.com/wp-content/uploads/2021/03/トリガーyoko-768x193.png 768w, https://www.kokugo-trigger.com/wp-content/uploads/2021/03/トリガーyoko-1536x386.png 1536w, https://www.kokugo-trigger.com/wp-content/uploads/2021/03/トリガーyoko.png 1772w" sizes="(max-width: 750px) 100vw, 750px" /&gt;&lt;/a&gt;&lt;/div&gt;&lt;div class="cta_body_txt image_exist"&gt;～お子様に必要なのはカリスマ講師の指導ですか？～当塾は「国語が苦手な受験生」専門の国語塾です。
&lt;br /&gt;国語の成績アップや勉強法…様々なお悩みを解決します。ぜひご覧ください。&lt;/div&gt;&lt;div class="cta_body_link"&gt;&lt;a href="https://www.kokugo-trigger.com/column/" class="btn btn-primary btn-block btn-lg" target="_blank"&gt;コラム&lt;/a&gt;&lt;/div&gt;&lt;/div&gt;&lt;!-- [ /.vkExUnit_cta_body ] --&gt;&lt;/section&gt;						
------</t>
  </si>
  <si>
    <t>https://www.kokugo-trigger.com/access/</t>
  </si>
  <si>
    <t>以下のページは不自然なワードを使用しています。
これらを適切に自然な言葉に置き換えて下さい。
なお、本文の装飾や構造は絶対に変えないでください。
【対象ページURL】
https://www.kokugo-trigger.com/access/
【検出された不自然ワード】
（検出なし）
【本文】
------
&lt;h2&gt;四谷教室へのアクセス&lt;/h2&gt;
&lt;h3&gt;住所&lt;/h3&gt;
&lt;p class="sc-eopZyb fhMqvU"&gt;〒160-0004 東京都新宿区四谷１－７　装美ビル301&lt;/p&gt;
&lt;h3&gt;地図&lt;/h3&gt;
&lt;p&gt;&lt;iframe style="border: 0;" tabindex="0" src="https://www.google.com/maps/embed?pb=!1m18!1m12!1m3!1d3240.595095693855!2d139.72618201561212!3d35.686970737263714!2m3!1f0!2f0!3f0!3m2!1i1024!2i768!4f13.1!3m3!1m2!1s0x60188c8b0a68e053%3A0xc651f249fed562a2!2z44CSMTYwLTAwMDQg5p2x5Lqs6YO95paw5a6_5Yy65Zub6LC377yR5LiB55uu77yX4oiS77yRIOijhee-juODk-ODqw!5e0!3m2!1sja!2sjp!4v1609311998772!5m2!1sja!2sjp" width="800" height="600" frameborder="0" allowfullscreen="allowfullscreen" aria-hidden="false" data-mce-fragment="1"&gt;&lt;/iframe&gt;&lt;/p&gt;
&lt;h3&gt;道順&lt;/h3&gt;
&lt;p&gt;四ツ谷駅の四ツ谷口を出てすぐの横断歩道を渡り、四谷見附の交差点を左折し直進します。&lt;/p&gt;
&lt;p&gt;&lt;img decoding="async" src="https://natsui-sansu-juku.com/wp-content/uploads/2021/01/S__105234441-768x1024.jpg" /&gt;&lt;/p&gt;
&lt;p&gt;少し進むと左手に&lt;span style="font-size: 1rem;"&gt;「四ツ谷　胡桃屋」が見えます。&lt;/span&gt;&lt;/p&gt;
&lt;p&gt;&lt;img decoding="async" src="https://natsui-sansu-juku.com/wp-content/uploads/2021/01/S__105234439-768x1024.jpg" /&gt;&lt;/p&gt;
&lt;p&gt;&lt;span style="font-size: 1rem;"&gt;「四ツ谷　胡桃屋」、「元祖やきとり串八珍　四谷店」の間のビルの３階が当塾です。&lt;/span&gt;&lt;/p&gt;
&lt;p&gt;&lt;img decoding="async" src="https://natsui-sansu-juku.com/wp-content/uploads/2021/01/S__105234437-768x1024.jpg" /&gt;&lt;/p&gt;
&lt;p&gt;&amp;nbsp;&lt;/p&gt;
&lt;h3&gt;アクセス&lt;/h3&gt;
&lt;p&gt;JR 四ツ谷駅&lt;br /&gt;
東京メトロ南北線　四ツ谷駅&lt;br /&gt;
東京メトロ丸の内線　四ツ谷駅&lt;/p&gt;
&lt;p&gt;四ツ谷口より徒歩２分&lt;/p&gt;
&lt;section class="veu_cta" id="veu_cta-203"&gt;&lt;h1 class="cta_title"&gt;コラム&lt;/h1&gt;&lt;div class="cta_body"&gt;&lt;div class="cta_body_image cta_body_image_right"&gt;&lt;a href="https://www.kokugo-trigger.com/column/" target="_blank"&gt;&lt;img width="750" height="188" src="https://www.kokugo-trigger.com/wp-content/uploads/2021/03/トリガーyoko-1024x257.png" class="attachment-large size-large" alt="" decoding="async" loading="lazy" srcset="https://www.kokugo-trigger.com/wp-content/uploads/2021/03/トリガーyoko-1024x257.png 1024w, https://www.kokugo-trigger.com/wp-content/uploads/2021/03/トリガーyoko-300x75.png 300w, https://www.kokugo-trigger.com/wp-content/uploads/2021/03/トリガーyoko-768x193.png 768w, https://www.kokugo-trigger.com/wp-content/uploads/2021/03/トリガーyoko-1536x386.png 1536w, https://www.kokugo-trigger.com/wp-content/uploads/2021/03/トリガーyoko.png 1772w" sizes="(max-width: 750px) 100vw, 750px" /&gt;&lt;/a&gt;&lt;/div&gt;&lt;div class="cta_body_txt image_exist"&gt;～お子様に必要なのはカリスマ講師の指導ですか？～当塾は「国語が苦手な受験生」専門の国語塾です。
&lt;br /&gt;国語の成績アップや勉強法…様々なお悩みを解決します。ぜひご覧ください。&lt;/div&gt;&lt;div class="cta_body_link"&gt;&lt;a href="https://www.kokugo-trigger.com/column/" class="btn btn-primary btn-block btn-lg" target="_blank"&gt;コラム&lt;/a&gt;&lt;/div&gt;&lt;/div&gt;&lt;!--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</si>
  <si>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https://www.kokugo-trigger.com/column/</t>
  </si>
  <si>
    <t>以下のページは不自然なワードを使用しています。
これらを適切に自然な言葉に置き換えて下さい。
なお、本文の装飾や構造は絶対に変えないでください。
【対象ページURL】
https://www.kokugo-trigger.com/column/
【検出された不自然ワード】
（検出なし）
【本文】
------
------</t>
  </si>
  <si>
    <t>https://www.kokugo-trigger.com/column/kiso/</t>
  </si>
  <si>
    <t>以下のページは不自然なワードを使用しています。
これらを適切に自然な言葉に置き換えて下さい。
なお、本文の装飾や構造は絶対に変えないでください。
【対象ページURL】
https://www.kokugo-trigger.com/column/kiso/
【検出された不自然ワード】
（検出なし）
【本文】
------
&lt;p&gt;&lt;!-- 【SEOタイトル（titleタグ）推奨】 国語の基礎力を伸ばす方法｜小学生の学習習慣・語彙力・解説の読み方をそろえる｜国語のトリガー 【SEOメタディスクリプション（170〜180字目安）推奨】 国語は全教科の土台。小学生のうちに学習習慣を作り、短文→長文へ段階的に読解を伸ばすことが重要です。語彙力は「読める・書ける・意味を言える」をセットで積み上げ、問題演習は丸付けで終わらず解説でつまずきの原因を確認。家庭で回せる1週間モデルも紹介します。 【パーマリンク案（短くKW入り）】 kokugo-kiso-benkyou / kokugo-kiso-ryoku / kokugo-vocabulary-dokkai --&gt;&lt;/p&gt;
&lt;div class="container my-4"&gt;
&lt;p&gt;&lt;!-- Hero --&gt;&lt;/p&gt;
&lt;section class="card shadow-sm border-0 mb-4" style="background: linear-gradient(135deg,#1a237e,#006064); color: #fff;"&gt;
&lt;div class="card-body p-4 p-md-5"&gt;
&lt;div class="d-flex flex-wrap gap-2 align-items-center mb-3"&gt;&lt;span class="badge bg-warning text-dark" style="font-size: .85rem;"&gt;小学生／国語&lt;/span&gt;&lt;br /&gt;
&lt;span class="badge bg-light text-dark" style="font-size: .85rem;"&gt;基礎づくり&lt;/span&gt;&lt;br /&gt;
&lt;span class="badge bg-dark" style="font-size: .85rem;"&gt;勉強法&lt;/span&gt;&lt;/div&gt;
&lt;p&gt;&lt;!-- WordPress側でH1（記事タイトル）が出る前提 --&gt;&lt;/p&gt;
&lt;p class="mb-3" style="font-size: 1.15rem; line-height: 1.95; font-weight: bold;"&gt;国語の基礎は、どうやって身につける？&lt;/p&gt;
&lt;p class="mb-0" style="opacity: .95; line-height: 1.95;"&gt;国語は、すべての学習の土台になる教科です。国語が安定すると、算数の文章題・理科社会の資料読み取り・英語の設問理解など、&lt;br /&gt;
&lt;strong&gt;「問題文を正確に読む力」&lt;/strong&gt;が他教科にも波及します。&lt;br /&gt;
ただし国語は、一気に伸びる科目ではありません。だからこそ、&lt;strong&gt;習慣&lt;/strong&gt;と&lt;strong&gt;語彙&lt;/strong&gt;と&lt;strong&gt;振り返り&lt;/strong&gt;を「小さく確実に」積み上げるのが近道です。&lt;/p&gt;
&lt;div class="mt-4 d-flex flex-wrap gap-2"&gt;&lt;a class="btn btn-warning text-dark" style="font-weight: bold;" href="#quick"&gt;要点だけ先に&lt;/a&gt;&lt;br /&gt;
&lt;a class="btn btn-outline-light" style="font-weight: bold;" href="#weekly"&gt;1週間の回し方&lt;/a&gt;&lt;br /&gt;
&lt;a class="btn btn-light" style="font-weight: bold;" href="#mistakes"&gt;よくあるつまずき&lt;/a&gt;&lt;/div&gt;
&lt;/div&gt;
&lt;/section&gt;
&lt;p&gt;&lt;!-- Quick --&gt;&lt;/p&gt;
&lt;section id="quick" class="card border-0 shadow-sm mb-4"&gt;
&lt;div class="card-body p-4"&gt;
&lt;h2 class="h5 mb-3"&gt;まずはここから（要点だけ）&lt;/h2&gt;
&lt;div class="row g-3"&gt;
&lt;div class="col-12 col-md-4"&gt;
&lt;div class="p-3 rounded-3" style="background: #fff8f2; border: 1px solid #ffd7b8;"&gt;
&lt;h3 class="h6 mb-2"&gt;学習習慣を作る&lt;/h3&gt;
&lt;p class="mb-0" style="line-height: 1.85;"&gt;低学年ほど&lt;strong&gt;「読む・書く」&lt;/strong&gt;を短時間で習慣化。短文→長文へ段階的に。&lt;/p&gt;
&lt;/div&gt;
&lt;/div&gt;
&lt;div class="col-12 col-md-4"&gt;
&lt;div class="p-3 rounded-3" style="background: #f3f8ff; border: 1px solid #cfe1ff;"&gt;
&lt;h3 class="h6 mb-2"&gt;語彙力を積み上げる&lt;/h3&gt;
&lt;p class="mb-0" style="line-height: 1.85;"&gt;&lt;strong&gt;読める・書ける・意味を言える&lt;/strong&gt;をセットにして曖昧理解を残さない。&lt;/p&gt;
&lt;/div&gt;
&lt;/div&gt;
&lt;div class="col-12 col-md-4"&gt;
&lt;div class="p-3 rounded-3" style="background: #f3fbf6; border: 1px solid #bfe6cd;"&gt;
&lt;h3 class="h6 mb-2"&gt;解説で“つまずき”を回収&lt;/h3&gt;
&lt;p class="mb-0" style="line-height: 1.85;"&gt;丸付けで終わらず、&lt;strong&gt;なぜ引っかかったか&lt;/strong&gt;を解説で確認して次に繋げる。&lt;/p&gt;
&lt;/div&gt;
&lt;/div&gt;
&lt;/div&gt;
&lt;div class="alert alert-warning mt-4 mb-0" style="border: 0; background: #fff3cd;"&gt;&lt;strong&gt;ポイント：&lt;/strong&gt;国語の基礎づくりは、量よりも&lt;strong&gt;「続く形にして、ズレを早めに修正する」&lt;/strong&gt;方が伸びやすいです。&lt;/div&gt;
&lt;/div&gt;
&lt;/section&gt;
&lt;p&gt;&lt;!-- 1: Habit --&gt;&lt;/p&gt;
&lt;section class="card border-0 shadow-sm mb-4"&gt;
&lt;div class="card-body p-4"&gt;
&lt;h2 class="h5 mb-3"&gt;1. 学習の習慣をつける（国語は“毎日少し”が強い）&lt;/h2&gt;
&lt;p style="line-height: 1.95;"&gt;まずは&lt;strong&gt;学習の習慣づけ&lt;/strong&gt;を意識しましょう。特に小学校低学年のうちに「書くこと・読むこと」を習慣化できると、&lt;br /&gt;
国語の勉強を抵抗なく進めやすくなります。国語は急に伸びる科目ではないため、日々コツコツの積み重ねが重要です。&lt;/p&gt;
&lt;div class="row g-3"&gt;
&lt;div class="col-12 col-lg-6"&gt;
&lt;div class="p-3 rounded-3" style="background: #f3f8ff; border: 1px solid #cfe1ff;"&gt;
&lt;h3 class="h6 mb-2"&gt;段階を踏むコツ&lt;/h3&gt;
&lt;ul class="mb-0" style="line-height: 1.95;"&gt;
&lt;li&gt;最初は&lt;strong&gt;短めの文章&lt;/strong&gt;で「最後まで集中」を優先&lt;/li&gt;
&lt;li&gt;慣れたら、少しずつ長く（いきなり長文は避ける）&lt;/li&gt;
&lt;li&gt;時間は伸ばすより、&lt;strong&gt;頻度を確保&lt;/strong&gt;して続ける&lt;/li&gt;
&lt;/ul&gt;
&lt;/div&gt;
&lt;/div&gt;
&lt;div class="col-12 col-lg-6"&gt;
&lt;div class="p-3 rounded-3" style="background: #fff8f2; border: 1px solid #ffd7b8;"&gt;
&lt;h3 class="h6 mb-2"&gt;続けやすい形（おすすめ）&lt;/h3&gt;
&lt;ul class="mb-0" style="line-height: 1.95;"&gt;
&lt;li&gt;毎日10〜15分：読む（短文）＋漢字（ミスだけ）&lt;/li&gt;
&lt;li&gt;週2〜3回：読解1題（時間を測る）&lt;/li&gt;
&lt;li&gt;週1回：間違いの原因を1つだけ整理&lt;/li&gt;
&lt;/ul&gt;
&lt;/div&gt;
&lt;/div&gt;
&lt;/div&gt;
&lt;p class="mt-3 mb-0" style="line-height: 1.95;"&gt;「できるところから継続する」ことに重きを置き、少しずつ負荷を上げていきましょう。&lt;/p&gt;
&lt;/div&gt;
&lt;/section&gt;
&lt;p&gt;&lt;!-- 2: Vocabulary --&gt;&lt;/p&gt;
&lt;section class="card border-0 shadow-sm mb-4"&gt;
&lt;div class="card-body p-4"&gt;
&lt;h2 class="h5 mb-3"&gt;2. 語彙力を高める（曖昧な理解を残さない）&lt;/h2&gt;
&lt;p style="line-height: 1.95;"&gt;分からない単語があると、文章を正しく理解できません。漢字や言葉は、&lt;br /&gt;
&lt;strong&gt;読める・書ける・意味を説明できる&lt;/strong&gt;をセットにして語彙力を高めていきましょう。&lt;br /&gt;
一度にまとめて覚えるよりも、日々の積み上げの方が定着しやすいです。&lt;/p&gt;
&lt;div class="alert alert-info mb-4" style="border: 0; background: #e7f3ff;"&gt;&lt;strong&gt;注意：&lt;/strong&gt;「だいたいこんな意味だろう」で済ませると、設問（理由・言い換え・心情）でズレが出やすくなります。&lt;/div&gt;
&lt;h3 class="h6 mb-2"&gt;語彙を増やす3ステップ（最小で回す）&lt;/h3&gt;
&lt;ol style="line-height: 1.95;"&gt;
&lt;li&gt;&lt;strong&gt;印をつける&lt;/strong&gt;：本文中の「分からない語・弱い語」に丸&lt;/li&gt;
&lt;li&gt;&lt;strong&gt;調べる&lt;/strong&gt;：国語辞典で意味を確認（可能なら類義語を1つ）&lt;/li&gt;
&lt;li&gt;&lt;strong&gt;一言＋例&lt;/strong&gt;：自分の言葉で一言説明し、短い例文を1つ作る&lt;/li&gt;
&lt;/ol&gt;
&lt;div class="table-responsive mt-3"&gt;
&lt;table class="table table-bordered align-middle mb-0"&gt;
&lt;thead style="background: #1a237e; color: #fff;"&gt;
&lt;tr&gt;
&lt;th style="width: 22%;"&gt;やるタイミング&lt;/th&gt;
&lt;th&gt;やること&lt;/th&gt;
&lt;th style="width: 22%;"&gt;目安&lt;/th&gt;
&lt;/tr&gt;
&lt;/thead&gt;
&lt;tbody&gt;
&lt;tr&gt;
&lt;td&gt;&lt;strong&gt;読解中&lt;/strong&gt;&lt;/td&gt;
&lt;td&gt;分からない語に丸（推測しすぎない）&lt;/td&gt;
&lt;td&gt;数十秒〜&lt;/td&gt;
&lt;/tr&gt;
&lt;tr style="background: #f7f9ff;"&gt;
&lt;td&gt;&lt;strong&gt;読解後&lt;/strong&gt;&lt;/td&gt;
&lt;td&gt;辞書→一言説明→例文（1行）&lt;/td&gt;
&lt;td&gt;1語あたり数分&lt;/td&gt;
&lt;/tr&gt;
&lt;tr&gt;
&lt;td&gt;&lt;strong&gt;翌日&lt;/strong&gt;&lt;/td&gt;
&lt;td&gt;メモ（単語カード）で即答チェック&lt;/td&gt;
&lt;td&gt;3〜5分&lt;/td&gt;
&lt;/tr&gt;
&lt;/tbody&gt;
&lt;/table&gt;
&lt;/div&gt;
&lt;p class="mt-3 mb-0" style="line-height: 1.95;"&gt;重点は「書き続ける」より、&lt;strong&gt;見てパッと答えられる状態&lt;/strong&gt;を作ることです。&lt;/p&gt;
&lt;/div&gt;
&lt;/section&gt;
&lt;p&gt;&lt;!-- 3: Explanation --&gt;&lt;/p&gt;
&lt;section class="card border-0 shadow-sm mb-4"&gt;
&lt;div class="card-body p-4"&gt;
&lt;h2 class="h5 mb-3"&gt;3. 解説を読む（“当たった”を“分かった”に変える）&lt;/h2&gt;
&lt;p style="line-height: 1.95;"&gt;問題集を解いたら、丸付けで終わらずに&lt;strong&gt;解説まで読む&lt;/strong&gt;ようにしましょう。&lt;br /&gt;
国語は「なんとなく選んで正解だった」「引っかかったけど当たっていた」が起きやすい科目です。&lt;br /&gt;
そのままにすると、次のテストで再現できません。&lt;/p&gt;
&lt;div class="row g-3"&gt;
&lt;div class="col-12 col-lg-6"&gt;
&lt;div class="p-3 rounded-3" style="background: #fff8f2; border: 1px solid #ffd7b8;"&gt;
&lt;h3 class="h6 mb-2"&gt;解説で見るべきポイント&lt;/h3&gt;
&lt;ul class="mb-0" style="line-height: 1.95;"&gt;
&lt;li&gt;正解の&lt;strong&gt;根拠の文&lt;/strong&gt;はどこか&lt;/li&gt;
&lt;li&gt;設問の&lt;strong&gt;条件&lt;/strong&gt;（誰の気持ち／理由／言い換え等）は何か&lt;/li&gt;
&lt;li&gt;引っかかった選択肢が×な理由（言い過ぎ・不足・範囲外）&lt;/li&gt;
&lt;/ul&gt;
&lt;/div&gt;
&lt;/div&gt;
&lt;div class="col-12 col-lg-6"&gt;
&lt;div class="p-3 rounded-3" style="background: #f3fbf6; border: 1px solid #bfe6cd;"&gt;
&lt;h3 class="h6 mb-2"&gt;書けると伸びやすい一言メモ&lt;/h3&gt;
&lt;ul class="mb-0" style="line-height: 1.95;"&gt;
&lt;li&gt;「引っかかった原因：条件の見落とし」&lt;/li&gt;
&lt;li&gt;「根拠：第3段落のこの一文」&lt;/li&gt;
&lt;li&gt;「次回：条件に下線→根拠に戻る」&lt;/li&gt;
&lt;/ul&gt;
&lt;/div&gt;
&lt;/div&gt;
&lt;/div&gt;
&lt;div class="alert alert-warning mt-3 mb-0" style="border: 0; background: #fff3cd;"&gt;&lt;strong&gt;筆記（記述）問題の注意：&lt;/strong&gt;自己採点で丸をつけるとズレが残りやすいです。&lt;br /&gt;
可能なら塾や先生など第三者にチェックしてもらい、&lt;strong&gt;伝わる答案&lt;/strong&gt;に直していきましょう。&lt;/div&gt;
&lt;/div&gt;
&lt;/section&gt;
&lt;p&gt;&lt;!-- Weekly --&gt;&lt;/p&gt;
&lt;section id="weekly" class="card border-0 shadow-sm mb-4"&gt;
&lt;div class="card-body p-4"&gt;
&lt;h2 class="h5 mb-3"&gt;家庭で回せる1週間モデル（国語の基礎力づくり）&lt;/h2&gt;
&lt;p class="mb-3" style="line-height: 1.95;"&gt;国語は、まとめて長時間より&lt;strong&gt;短時間×高頻度&lt;/strong&gt;が続きやすいです。下は一例なので、学年・宿題量に合わせて調整してください。&lt;/p&gt;
&lt;div class="table-responsive"&gt;
&lt;table class="table table-bordered align-middle mb-0"&gt;
&lt;thead style="background: #006064; color: #fff;"&gt;
&lt;tr&gt;
&lt;th style="width: 18%;"&gt;頻度&lt;/th&gt;
&lt;th&gt;内容&lt;/th&gt;
&lt;th style="width: 22%;"&gt;時間目安&lt;/th&gt;
&lt;/tr&gt;
&lt;/thead&gt;
&lt;tbody&gt;
&lt;tr&gt;
&lt;td&gt;&lt;strong&gt;毎日&lt;/strong&gt;&lt;/td&gt;
&lt;td&gt;漢字（ミス中心）＋語彙（5語）＋短文を読む&lt;/td&gt;
&lt;td&gt;10〜15分&lt;/td&gt;
&lt;/tr&gt;
&lt;tr style="background: #f7f9ff;"&gt;
&lt;td&gt;&lt;strong&gt;週2〜3&lt;/strong&gt;&lt;/td&gt;
&lt;td&gt;読解1題：読む→解く→解説（つまずきの原因を1つメモ）&lt;/td&gt;
&lt;td&gt;30〜50分&lt;/td&gt;
&lt;/tr&gt;
&lt;tr&gt;
&lt;td&gt;&lt;strong&gt;週1&lt;/strong&gt;&lt;/td&gt;
&lt;td&gt;振り返り：間違いの種類→次回のルールを1つ決める&lt;/td&gt;
&lt;td&gt;15〜20分&lt;/td&gt;
&lt;/tr&gt;
&lt;/tbody&gt;
&lt;/table&gt;
&lt;/div&gt;
&lt;p class="mt-3 mb-0" style="line-height: 1.95;"&gt;まずは2週間、無理のない形で回し、続く形にそろえていきましょう。&lt;/p&gt;
&lt;/div&gt;
&lt;/section&gt;
&lt;p&gt;&lt;!-- Mistakes --&gt;&lt;/p&gt;
&lt;section id="mistakes" class="card border-0 shadow-sm mb-4"&gt;
&lt;div class="card-body p-4"&gt;
&lt;h2 class="h5 mb-3"&gt;よくあるつまずきと対策（原因を小さく分解）&lt;/h2&gt;
&lt;div class="table-responsive"&gt;
&lt;table class="table table-striped table-bordered align-middle mb-0"&gt;
&lt;thead style="background: #333; color: #fff;"&gt;
&lt;tr&gt;
&lt;th style="width: 28%;"&gt;つまずき&lt;/th&gt;
&lt;th&gt;起きやすい原因&lt;/th&gt;
&lt;th style="width: 32%;"&gt;対策（次回の1手）&lt;/th&gt;
&lt;/tr&gt;
&lt;/thead&gt;
&lt;tbody&gt;
&lt;tr&gt;
&lt;td&gt;&lt;strong&gt;文章が頭に入らない&lt;/strong&gt;&lt;/td&gt;
&lt;td&gt;いきなり長文／集中が切れる&lt;/td&gt;
&lt;td&gt;短文→長文に段階化、まず「最後まで読む」を優先&lt;/td&gt;
&lt;/tr&gt;
&lt;tr&gt;
&lt;td&gt;&lt;strong&gt;選択肢で迷う&lt;/strong&gt;&lt;/td&gt;
&lt;td&gt;根拠の文が曖昧／条件を落とす&lt;/td&gt;
&lt;td&gt;解説で根拠の一文を特定→つまずきの原因を1行メモ&lt;/td&gt;
&lt;/tr&gt;
&lt;tr&gt;
&lt;td&gt;&lt;strong&gt;語彙不足で読むのが苦しい&lt;/strong&gt;&lt;/td&gt;
&lt;td&gt;曖昧理解が蓄積&lt;/td&gt;
&lt;td&gt;「調べる→一言→例文→翌日即答」を5分で回す&lt;/td&gt;
&lt;/tr&gt;
&lt;/tbody&gt;
&lt;/table&gt;
&lt;/div&gt;
&lt;p class="mt-3 mb-0" style="line-height: 1.95;"&gt;国語は“才能”より、&lt;strong&gt;原因の切り分けと、続く仕組み&lt;/strong&gt;で伸びやすい科目です。&lt;/p&gt;
&lt;/div&gt;
&lt;/section&gt;
&lt;p&gt;&lt;!-- FAQ --&gt;&lt;/p&gt;
&lt;section class="card border-0 shadow-sm mb-4"&gt;
&lt;div class="card-body p-4"&gt;
&lt;h2 class="h5 mb-3"&gt;よくある質問&lt;/h2&gt;
&lt;div class="d-grid gap-2"&gt;
&lt;details class="border rounded-3 p-3" style="background: #fff;"&gt;
&lt;summary style="cursor: pointer; font-weight: bold; line-height: 1.7;"&gt;国語は毎日どれくらいやるべき？&lt;/summary&gt;
&lt;div class="pt-2" style="line-height: 1.95;"&gt;まずは10〜15分でも十分です。大切なのは時間より「毎日続く形」にすること。&lt;br /&gt;
語彙・漢字を短時間で回し、週2〜3回の読解で解説まで確認できると伸びやすくなります。&lt;/div&gt;
&lt;/details&gt;
&lt;details class="border rounded-3 p-3" style="background: #fff;"&gt;
&lt;summary style="cursor: pointer; font-weight: bold; line-height: 1.7;"&gt;解説は全部読む必要がありますか？&lt;/summary&gt;
&lt;div class="pt-2" style="line-height: 1.95;"&gt;すべて完璧に読む必要はありません。まずは「引っかかった問題」だけでもOKです。&lt;br /&gt;
つまずきの原因（条件の見落とし／根拠不足など）を1つメモするだけでも次に繋がります。&lt;/div&gt;
&lt;/details&gt;
&lt;/div&gt;
&lt;/div&gt;
&lt;/section&gt;
&lt;p&gt;&lt;!-- Summary --&gt;&lt;/p&gt;
&lt;section class="card border-0 shadow-sm"&gt;
&lt;div class="card-body p-4"&gt;
&lt;h2 class="h5 mb-3"&gt;まとめ：国語の基礎力は「習慣×語彙×振り返り」で作る&lt;/h2&gt;
&lt;ul class="mb-3" style="line-height: 1.95;"&gt;
&lt;li&gt;学習習慣を作り、短文→長文へ段階的に読解を伸ばす&lt;/li&gt;
&lt;li&gt;語彙は「読める・書ける・意味を言える」をセットで積み上げる&lt;/li&gt;
&lt;li&gt;演習は丸付けで終わらず、解説で「つまずきの原因」を回収する&lt;/li&gt;
&lt;/ul&gt;
&lt;div class="alert alert-warning mb-0" style="border: 0; background: #fff3cd;"&gt;&lt;strong&gt;次の一歩：&lt;/strong&gt;まずは2週間、毎日10分＋週2〜3回の読解を回してみてください。&lt;br /&gt;
続ける中で「どこで詰まるか」が見えると、改善が速くなります。&lt;/div&gt;
&lt;/div&gt;
&lt;/section&gt;
&lt;/div&gt;
&lt;p&gt;&lt;!-- =============================== 追記案：不足補完（例文・練習・チェックリスト・比較） ※既存本文はそのまま、末尾に追加 =============================== --&gt;&lt;/p&gt;
&lt;hr /&gt;
&lt;section class="card border-0 shadow-sm mb-4"&gt;
&lt;div class="card-body p-4"&gt;
&lt;h2 class="h5 mb-3"&gt;その場で直せる：国語の“基礎力”チェックリスト&lt;/h2&gt;
&lt;div class="row g-3"&gt;
&lt;div class="col-12 col-lg-6"&gt;
&lt;div class="p-3 rounded-3" style="background: #f7f9ff; border: 1px solid #cfe1ff;"&gt;
&lt;h3 class="h6 mb-2"&gt;読む前（さっと）&lt;/h3&gt;
&lt;ul class="mb-0" style="line-height: 1.95;"&gt;
&lt;li&gt;設問の条件に下線（&lt;strong&gt;誰／いつ／どこ／理由／気持ち&lt;/strong&gt;）&lt;/li&gt;
&lt;li&gt;本文の段落に軽く番号（根拠に戻るため）&lt;/li&gt;
&lt;li&gt;分からない語に丸（推測しすぎない）&lt;/li&gt;
&lt;/ul&gt;
&lt;/div&gt;
&lt;/div&gt;
&lt;div class="col-12 col-lg-6"&gt;
&lt;div class="p-3 rounded-3" style="background: #fff8f2; border: 1px solid #ffd7b8;"&gt;
&lt;h3 class="h6 mb-2"&gt;解いた後（手短に）&lt;/h3&gt;
&lt;ul class="mb-0" style="line-height: 1.95;"&gt;
&lt;li&gt;正解の根拠を本文に線（&lt;strong&gt;1文でOK&lt;/strong&gt;）&lt;/li&gt;
&lt;li&gt;つまずきの原因を一言でメモ（例：条件見落とし／言い過ぎ）&lt;/li&gt;
&lt;li&gt;次回のルールを1つだけ決める（例：&lt;strong&gt;根拠1文に戻って選ぶ&lt;/strong&gt;）&lt;/li&gt;
&lt;/ul&gt;
&lt;/div&gt;
&lt;/div&gt;
&lt;/div&gt;
&lt;div class="alert alert-warning mt-3 mb-0" style="border: 0; background: #fff3cd;"&gt;&lt;strong&gt;基礎の合格ライン：&lt;/strong&gt;「当たった」ではなく、&lt;strong&gt;根拠の1文を指させる&lt;/strong&gt;状態にする。&lt;/div&gt;
&lt;/div&gt;
&lt;/section&gt;
&lt;section class="card border-0 shadow-sm mb-4"&gt;
&lt;div class="card-body p-4"&gt;
&lt;h2 class="h5 mb-3"&gt;語彙の3ステップを“家庭で回る形”にする（テンプレ付き）&lt;/h2&gt;
&lt;p class="mb-3" style="line-height: 1.95;"&gt;語彙は量よりも、&lt;strong&gt;「説明できる状態」&lt;/strong&gt;を増やすと読解が安定します。&lt;br /&gt;
下のテンプレをそのまま使ってください。&lt;/p&gt;
&lt;div class="table-responsive"&gt;
&lt;table class="table table-bordered align-middle mb-0"&gt;
&lt;thead style="background: #1a237e; color: #fff;"&gt;
&lt;tr&gt;
&lt;th style="width: 22%;"&gt;項目&lt;/th&gt;
&lt;th&gt;書く内容（最小）&lt;/th&gt;
&lt;th style="width: 22%;"&gt;例&lt;/th&gt;
&lt;/tr&gt;
&lt;/thead&gt;
&lt;tbody&gt;
&lt;tr&gt;
&lt;td&gt;&lt;strong&gt;ことば&lt;/strong&gt;&lt;/td&gt;
&lt;td&gt;本文で丸をつけた語&lt;/td&gt;
&lt;td&gt;たとえば「解決」&lt;/td&gt;
&lt;/tr&gt;
&lt;tr style="background: #f7f9ff;"&gt;
&lt;td&gt;&lt;strong&gt;一言&lt;/strong&gt;&lt;/td&gt;
&lt;td&gt;自分の言葉で短く&lt;/td&gt;
&lt;td&gt;「困りごとを終わらせる」&lt;/td&gt;
&lt;/tr&gt;
&lt;tr&gt;
&lt;td&gt;&lt;strong&gt;例&lt;/strong&gt;&lt;/td&gt;
&lt;td&gt;5〜10文字でもOK&lt;/td&gt;
&lt;td&gt;「けんかを解決」&lt;/td&gt;
&lt;/tr&gt;
&lt;tr style="background: #f7f9ff;"&gt;
&lt;td&gt;&lt;strong&gt;反対/似た&lt;/strong&gt;&lt;/td&gt;
&lt;td&gt;どちらか1つでOK&lt;/td&gt;
&lt;td&gt;反：悪化／似：解消&lt;/td&gt;
&lt;/tr&gt;
&lt;/tbody&gt;
&lt;/table&gt;
&lt;/div&gt;
&lt;div class="alert alert-info mt-3 mb-0" style="border: 0; background: #e7f3ff;"&gt;&lt;strong&gt;回し方：&lt;/strong&gt;1日5語まで。翌日は&lt;strong&gt;「一言が言えるか」&lt;/strong&gt;だけチェック（書き直しは不要）。&lt;/div&gt;
&lt;/div&gt;
&lt;/section&gt;
&lt;section class="card border-0 shadow-sm mb-4"&gt;
&lt;div class="card-body p-4"&gt;
&lt;h2 class="h5 mb-3"&gt;選択肢で迷う子のための“3分類”&lt;/h2&gt;
&lt;p class="mb-3" style="line-height: 1.95;"&gt;国語の選択肢は、だいたいこの3つの理由で×になります。引っかかったときは分類して捨てます。&lt;/p&gt;
&lt;div class="row g-3"&gt;
&lt;div class="col-12 col-md-4"&gt;
&lt;div class="p-3 rounded-3" style="background: #fff; border: 1px solid #e0e0e0;"&gt;
&lt;h3 class="h6 mb-2"&gt;言い過ぎ（強すぎる）&lt;/h3&gt;
&lt;p class="mb-0" style="line-height: 1.85;"&gt;「必ず」「いつも」「すべて」など。本文に&lt;strong&gt;同じ強さ&lt;/strong&gt;がなければ疑う。&lt;/p&gt;
&lt;/div&gt;
&lt;/div&gt;
&lt;div class="col-12 col-md-4"&gt;
&lt;div class="p-3 rounded-3" style="background: #fff; border: 1px solid #e0e0e0;"&gt;
&lt;h3 class="h6 mb-2"&gt;不足（条件が足りない）&lt;/h3&gt;
&lt;p class="mb-0" style="line-height: 1.85;"&gt;設問が「理由」なのに、理由になっていない／誰の気持ちかが抜ける。&lt;/p&gt;
&lt;/div&gt;
&lt;/div&gt;
&lt;div class="col-12 col-md-4"&gt;
&lt;div class="p-3 rounded-3" style="background: #fff; border: 1px solid #e0e0e0;"&gt;
&lt;h3 class="h6 mb-2"&gt;範囲外（本文にない）&lt;/h3&gt;
&lt;p class="mb-0" style="line-height: 1.85;"&gt;もっともらしいが、本文の根拠に戻れない。&lt;strong&gt;戻れない時点で×&lt;/strong&gt;。&lt;/p&gt;
&lt;/div&gt;
&lt;/div&gt;
&lt;/div&gt;
&lt;div class="alert alert-warning mt-3 mb-0" style="border: 0; background: #fff3cd;"&gt;&lt;strong&gt;運用：&lt;/strong&gt;引っかかったら「根拠の1文」→「言い過ぎ/不足/範囲外」→残った1つを選ぶ。&lt;/div&gt;
&lt;/div&gt;
&lt;/section&gt;
&lt;section class="card border-0 shadow-sm mb-4"&gt;
&lt;div class="card-body p-4"&gt;
&lt;h2 class="h5 mb-3"&gt;ミニ練習（5分）：根拠を1文で答える&lt;/h2&gt;
&lt;p class="mb-3" style="line-height: 1.95;"&gt;国語が伸びる子は「答え」より&lt;strong&gt;根拠の探し方&lt;/strong&gt;が安定しています。&lt;br /&gt;
家でできる最小練習はこれです。&lt;/p&gt;
&lt;div class="p-3 rounded-3" style="background: #f3fbf6; border: 1px solid #bfe6cd;"&gt;
&lt;h3 class="h6 mb-2"&gt;やり方&lt;/h3&gt;
&lt;ol class="mb-0" style="line-height: 1.95;"&gt;
&lt;li&gt;読解を1題解く（短めでOK）&lt;/li&gt;
&lt;li&gt;正解した問題を1つ選ぶ&lt;/li&gt;
&lt;li&gt;本文から&lt;strong&gt;根拠の1文&lt;/strong&gt;に線を引く&lt;/li&gt;
&lt;li&gt;ノートに「根拠：◯段落のこの1文」とだけ書く&lt;/li&gt;
&lt;/ol&gt;
&lt;/div&gt;
&lt;div class="alert alert-info mt-3 mb-0" style="border: 0; background: #e7f3ff;"&gt;&lt;strong&gt;ポイント：&lt;/strong&gt;解説を写す必要はありません。&lt;strong&gt;根拠の場所が特定できれば合格&lt;/strong&gt;です。&lt;/div&gt;
&lt;/div&gt;
&lt;/section&gt;
&lt;section class="card border-0 shadow-sm mb-4"&gt;
&lt;div class="card-body p-4"&gt;
&lt;h2 class="h5 mb-3"&gt;FAQ（家庭学習で詰まりやすい点）&lt;/h2&gt;
&lt;div class="d-grid gap-2"&gt;
&lt;details class="border rounded-3 p-3" style="background: #fff;"&gt;
&lt;summary style="cursor: pointer; font-weight: bold; line-height: 1.7;"&gt;読解は毎回どれくらい時間をかけるべき？&lt;/summary&gt;
&lt;div class="pt-2" style="line-height: 1.95;"&gt;まずは&lt;strong&gt;30〜50分で終わる教材&lt;/strong&gt;に絞るのが安全です。長すぎると解説まで届かず、伸びの材料が残りません。&lt;/div&gt;
&lt;/details&gt;
&lt;details class="border rounded-3 p-3" style="background: #fff;"&gt;
&lt;summary style="cursor: pointer; font-weight: bold; line-height: 1.7;"&gt;語彙ノートが続きません&lt;/summary&gt;
&lt;div class="pt-2" style="line-height: 1.95;"&gt;1日&lt;strong&gt;5語まで&lt;/strong&gt;に減らし、「一言が言えるか」チェックだけにします。書く量を増やすより、&lt;strong&gt;即答できる語&lt;/strong&gt;を増やす方が効果が出ます。&lt;/div&gt;
&lt;/details&gt;
&lt;details class="border rounded-3 p-3" style="background: #fff;"&gt;
&lt;summary style="cursor: pointer; font-weight: bold; line-height: 1.7;"&gt;丸付けは親がすべき？&lt;/summary&gt;
&lt;div class="pt-2" style="line-height: 1.95;"&gt;選択問題は本人でも回せます。重要なのは「正誤」より、&lt;strong&gt;根拠の1文に戻る&lt;/strong&gt;習慣です。記述はズレが残りやすいので、可能なら第三者チェックがあると安心です。&lt;/div&gt;
&lt;/details&gt;
&lt;/div&gt;
&lt;/div&gt;
&lt;/section&gt;
&lt;p&gt;&lt;!-- =============================== 追記ここまで =============================== --&gt;&lt;/p&gt;
&lt;p&gt;&amp;nbsp;&lt;/p&gt;
------</t>
  </si>
  <si>
    <t>https://www.kokugo-trigger.com/column/nigate/</t>
  </si>
  <si>
    <t>以下のページは不自然なワードを使用しています。
これらを適切に自然な言葉に置き換えて下さい。
なお、本文の装飾や構造は絶対に変えないでください。
【対象ページURL】
https://www.kokugo-trigger.com/column/nigate/
【検出された不自然ワード】
（検出なし）
【本文】
------
&lt;div class="container my-4"&gt;
&lt;p&gt;&lt;!-- Hero / 導入（見栄え強化） --&gt;&lt;/p&gt;
&lt;section class="card shadow-sm border-0 mb-4" style="background: linear-gradient(135deg,#1a237e,#006064); color: #fff;"&gt;
&lt;div class="card-body p-4 p-md-5"&gt;
&lt;div class="d-flex flex-wrap gap-2 align-items-center mb-3"&gt;&lt;span class="badge bg-warning text-dark" style="font-size: .85rem;"&gt;中学受験／国語&lt;/span&gt;&lt;br /&gt;
&lt;span class="badge bg-light text-dark" style="font-size: .85rem;"&gt;苦手克服&lt;/span&gt;&lt;br /&gt;
&lt;span class="badge bg-dark" style="font-size: .85rem;"&gt;家庭学習&lt;/span&gt;&lt;/div&gt;
&lt;p class="mb-3" style="font-size: 1.15rem; line-height: 1.95; font-weight: bold;"&gt;国語が急にできなくなったときは、才能よりも「読み取りと答え方の噛み合わなさ」が積み重なっている&lt;/p&gt;
&lt;p class="mb-0" style="opacity: .95; line-height: 1.95;"&gt;昨日まで解けていたのに点が落ちる。選択肢が全部それっぽく見える。記述が途中で止まって空欄になる──このパターンは珍しくありません。&lt;br /&gt;
原因は大きく3つで、&lt;strong&gt;①語彙の穴が増えて本文を追いにくい&lt;/strong&gt;、&lt;strong&gt;②設問の条件を拾えず根拠に戻れない&lt;/strong&gt;、&lt;strong&gt;③音読やイメージが足りず内容が頭に残らない&lt;/strong&gt;。&lt;br /&gt;
対策は「全部やる」より、&lt;strong&gt;毎日15分で回せる順番&lt;/strong&gt;を決めて戻すのが現実的です。まずは&lt;strong&gt;会話の要約&lt;/strong&gt;で言葉を磨き、&lt;strong&gt;短文→音読→漢字&lt;/strong&gt;で読みの土台を戻し、最後に&lt;strong&gt;設問の考え方と記述の書き方&lt;/strong&gt;で点のブレを小さくしていきます。&lt;/p&gt;
&lt;div class="mt-4 d-flex flex-wrap gap-2"&gt;&lt;a class="btn btn-warning text-dark" style="font-weight: bold;" href="#quick"&gt;要点だけ先に&lt;/a&gt;&lt;br /&gt;
&lt;a class="btn btn-outline-light" style="font-weight: bold;" href="#plan"&gt;1週間モデルを見る&lt;/a&gt;&lt;/div&gt;
&lt;/div&gt;
&lt;/section&gt;
&lt;p&gt;&lt;!-- 以下、本文は元データと同一のため省略せず続けて使用してください --&gt;&lt;/p&gt;
&lt;/div&gt;
&lt;h2 class="h5 mb-3"&gt;まずはここから&lt;/h2&gt;
&lt;div class="row g-3"&gt;
&lt;div class="col-12 col-md-4"&gt;
&lt;div class="p-3 rounded-3" style="background: #fff8f2; border: 1px solid #ffd7b8;"&gt;
&lt;h3 class="h6 mb-2"&gt;会話＋要約&lt;/h3&gt;
&lt;p class="mb-0" style="line-height: 1.85;"&gt;国語の土台は「言葉で説明する力」。&lt;strong&gt;話す→短くまとめる&lt;/strong&gt;が効きます。&lt;/p&gt;
&lt;/div&gt;
&lt;/div&gt;
&lt;div class="col-12 col-md-4"&gt;
&lt;div class="p-3 rounded-3" style="background: #f3f8ff; border: 1px solid #cfe1ff;"&gt;
&lt;h3 class="h6 mb-2"&gt;短文読書＋質問&lt;/h3&gt;
&lt;p class="mb-0" style="line-height: 1.85;"&gt;いきなり長文は負担。&lt;strong&gt;短い文章→親の質問&lt;/strong&gt;で理解を固めます。&lt;/p&gt;
&lt;/div&gt;
&lt;/div&gt;
&lt;div class="col-12 col-md-4"&gt;
&lt;div class="p-3 rounded-3" style="background: #f3fbf6; border: 1px solid #bfe6cd;"&gt;
&lt;h3 class="h6 mb-2"&gt;漢字・設問・記述&lt;/h3&gt;
&lt;p class="mb-0" style="line-height: 1.85;"&gt;&lt;strong&gt;知らない漢字は即調べる&lt;/strong&gt;。設問条件と記述の考え方で得点が安定します。&lt;/p&gt;
&lt;/div&gt;
&lt;/div&gt;
&lt;/div&gt;
&lt;div class="alert alert-warning mt-4 mb-0" style="border: 0; background: #fff3cd;"&gt;&lt;strong&gt;コツ：&lt;/strong&gt;国語は「まとめて長時間」より、&lt;strong&gt;短時間×高頻度&lt;/strong&gt;の方が続きやすく、苦手意識も減りやすいです。&lt;/div&gt;
&lt;p&gt;&lt;!-- 1. 会話 --&gt;&lt;br /&gt;
&lt;!-- ▼追加：タイプ別セルフ診断＋即効ミニ対処法 --&gt;&lt;/p&gt;
&lt;section id="type-check" class="card border-0 shadow-sm mb-4"&gt;
&lt;div class="card-body p-4"&gt;
&lt;h2 class="h5 mb-3"&gt;あなたはどのタイプ？&lt;/h2&gt;
&lt;p class="mb-3" style="line-height: 1.95;"&gt;「国語ができなくなった」と感じる原因は、大きく4つに分かれます。&lt;br /&gt;
まずは当てはまるものを選んでください。&lt;/p&gt;
&lt;div class="table-responsive"&gt;
&lt;table class="table table-bordered align-middle mb-0"&gt;
&lt;thead style="background: #1a237e; color: #fff;"&gt;
&lt;tr&gt;
&lt;th style="width: 28%;"&gt;タイプ&lt;/th&gt;
&lt;th&gt;よくある状態&lt;/th&gt;
&lt;th style="width: 28%;"&gt;最初にやること&lt;/th&gt;
&lt;/tr&gt;
&lt;/thead&gt;
&lt;tbody&gt;
&lt;tr&gt;
&lt;td&gt;&lt;strong&gt;語彙不足タイプ&lt;/strong&gt;&lt;/td&gt;
&lt;td&gt;本文がぼんやりして内容が入らない&lt;/td&gt;
&lt;td&gt;知らない語を毎日2つ調べる&lt;/td&gt;
&lt;/tr&gt;
&lt;tr style="background: #f7f9ff;"&gt;
&lt;td&gt;&lt;strong&gt;条件見落としタイプ&lt;/strong&gt;&lt;/td&gt;
&lt;td&gt;設問を読み飛ばして減点&lt;/td&gt;
&lt;td&gt;字数・理由・範囲に必ず下線&lt;/td&gt;
&lt;/tr&gt;
&lt;tr&gt;
&lt;td&gt;&lt;strong&gt;根拠不足タイプ&lt;/strong&gt;&lt;/td&gt;
&lt;td&gt;雰囲気で選択肢を選ぶ&lt;/td&gt;
&lt;td&gt;本文の一文に線を引く&lt;/td&gt;
&lt;/tr&gt;
&lt;tr style="background: #f7f9ff;"&gt;
&lt;td&gt;&lt;strong&gt;表現停止タイプ&lt;/strong&gt;&lt;/td&gt;
&lt;td&gt;記述が途中で止まる&lt;/td&gt;
&lt;td&gt;答え一文＋根拠語1つ&lt;/td&gt;
&lt;/tr&gt;
&lt;/tbody&gt;
&lt;/table&gt;
&lt;/div&gt;
&lt;div class="alert alert-info mt-3 mb-0" style="border: 0; background: #e7f3ff; line-height: 1.9;"&gt;&lt;strong&gt;ポイント：&lt;/strong&gt;まずは1タイプだけ集中して直す方が、結果が出やすいです。&lt;/div&gt;
&lt;/div&gt;
&lt;/section&gt;
&lt;section id="mini-fix" class="card border-0 shadow-sm mb-4"&gt;
&lt;div class="card-body p-4"&gt;
&lt;h2 class="h5 mb-3"&gt;点が落ちた直後にやる3分リセット&lt;/h2&gt;
&lt;p class="mb-3" style="line-height: 1.95;"&gt;テストや宿題でうまくいかなかった日は、次の3分だけやってください。&lt;/p&gt;
&lt;ol style="line-height: 1.9;"&gt;
&lt;li&gt;間違えた問題を1問選ぶ&lt;/li&gt;
&lt;li&gt;本文の根拠文に線を引く&lt;/li&gt;
&lt;li&gt;答えを一文で書き直す&lt;/li&gt;
&lt;/ol&gt;
&lt;p class="mb-0" style="line-height: 1.95;"&gt;これだけでも「なぜ間違えたか」が整理され、次に生きやすくなります。&lt;/p&gt;
&lt;/div&gt;
&lt;/section&gt;
&lt;section id="mistake-pattern" class="card border-0 shadow-sm mb-4"&gt;
&lt;div class="card-body p-4"&gt;
&lt;h2 class="h5 mb-3"&gt;国語が伸びない家庭で多い3つの例&lt;/h2&gt;
&lt;ul style="line-height: 1.95;"&gt;
&lt;li&gt;&lt;strong&gt;長時間まとめてやろうとする&lt;/strong&gt; → 続かず定着しない&lt;/li&gt;
&lt;li&gt;&lt;strong&gt;丸つけだけで終わる&lt;/strong&gt; → 原因が残る&lt;/li&gt;
&lt;li&gt;&lt;strong&gt;漢字だけに偏る&lt;/strong&gt; → 読解が伸びにくい&lt;/li&gt;
&lt;/ul&gt;
&lt;div class="alert alert-warning mt-3 mb-0" style="border: 0; background: #fff3cd; line-height: 1.9;"&gt;&lt;strong&gt;改善：&lt;/strong&gt;短時間・原因確認・読む＋答えるのセットが基本です。&lt;/div&gt;
&lt;/div&gt;
&lt;/section&gt;
&lt;p&gt;&lt;!-- ▲追加ここまで --&gt;&lt;br /&gt;
&lt;!-- =============================== 追記：症状別チェック＋家庭で回す15分メニュー＋ミニ練習＋FAQ追加 置き場所：#quick（即答ブロック）の直後 言い換えメモ：進め方/決め打ち/やり直し/いちばん早く/パターン/ためらい/決定/整理 等に置換 =============================== --&gt;&lt;/p&gt;
&lt;section id="diagnosis" class="card border-0 shadow-sm mb-4"&gt;
&lt;div class="card-body p-4"&gt;
&lt;h2 class="h5 mb-3"&gt;国語苦手な人に多い「詰まりどころ」チェック&lt;/h2&gt;
&lt;p class="mb-3" style="line-height: 1.95;"&gt;国語が急にできなくなったように見えるときも、原因はだいたい「いつもの詰まりどころ」に戻ります。&lt;br /&gt;
まずは当てはまるものを選び、家庭でやる内容を絞ってください。&lt;/p&gt;
&lt;div class="table-responsive"&gt;
&lt;table class="table table-bordered align-middle mb-0"&gt;
&lt;thead style="background: #1a237e; color: #fff;"&gt;
&lt;tr&gt;
&lt;th style="width: 34%;"&gt;よくある状態&lt;/th&gt;
&lt;th&gt;起きやすい理由&lt;/th&gt;
&lt;th style="width: 28%;"&gt;家庭で最初にやること&lt;/th&gt;
&lt;/tr&gt;
&lt;/thead&gt;
&lt;tbody&gt;
&lt;tr&gt;
&lt;td&gt;&lt;strong&gt;本文が頭に残らず、読み返しが増える&lt;/strong&gt;&lt;/td&gt;
&lt;td&gt;語彙の穴／情景や関係が浮かばない&lt;/td&gt;
&lt;td&gt;短い文章＋音読1段落（3分）&lt;/td&gt;
&lt;/tr&gt;
&lt;tr style="background: #f7f9ff;"&gt;
&lt;td&gt;&lt;strong&gt;選択肢が全部それっぽく見える&lt;/strong&gt;&lt;/td&gt;
&lt;td&gt;根拠の一文に戻らず雰囲気で決める&lt;/td&gt;
&lt;td&gt;根拠の一文に線→言い方比較（3分）&lt;/td&gt;
&lt;/tr&gt;
&lt;tr&gt;
&lt;td&gt;&lt;strong&gt;抜き出しが見つからず止まる&lt;/strong&gt;&lt;/td&gt;
&lt;td&gt;条件（字数・語尾・範囲）を後から見る&lt;/td&gt;
&lt;td&gt;条件に丸→探す範囲だけ決める（3分）&lt;/td&gt;
&lt;/tr&gt;
&lt;tr style="background: #f7f9ff;"&gt;
&lt;td&gt;&lt;strong&gt;記述が白紙になりやすい&lt;/strong&gt;&lt;/td&gt;
&lt;td&gt;要素が拾えず、書き出しで止まる&lt;/td&gt;
&lt;td&gt;答え一文→根拠語を1つ入れる（3分）&lt;/td&gt;
&lt;/tr&gt;
&lt;tr&gt;
&lt;td&gt;&lt;strong&gt;漢字や言葉で嫌になって進まない&lt;/strong&gt;&lt;/td&gt;
&lt;td&gt;読めない語が増え、気持ちが下がる&lt;/td&gt;
&lt;td&gt;知らない語を2つ調べて例文（3分）&lt;/td&gt;
&lt;/tr&gt;
&lt;/tbody&gt;
&lt;/table&gt;
&lt;/div&gt;
&lt;div class="alert alert-info mt-3 mb-0" style="border: 0; background: #e7f3ff; line-height: 1.9;"&gt;&lt;strong&gt;ポイント：&lt;/strong&gt;「全部やる」より、&lt;strong&gt;当てはまる2つ&lt;/strong&gt;だけを毎日回す方が戻りが早いです。&lt;/div&gt;
&lt;/div&gt;
&lt;/section&gt;
&lt;section id="menu15" class="card border-0 shadow-sm mb-4"&gt;
&lt;div class="card-body p-4"&gt;
&lt;h2 class="h5 mb-3"&gt;毎日15分で回すメニュー（家庭用）&lt;/h2&gt;
&lt;p class="mb-3" style="line-height: 1.95;"&gt;国語の家庭学習は、長時間より「短く・高い頻度」が続きやすいです。&lt;br /&gt;
次の3つを、順番どおりに毎日回してください（合計15分）。&lt;/p&gt;
&lt;div class="row g-3"&gt;
&lt;div class="col-12 col-lg-4"&gt;
&lt;div class="p-3 rounded-3 h-100" style="background: #fff8f2; border: 1px solid #ffd7b8;"&gt;
&lt;div class="d-flex align-items-center justify-content-between mb-2"&gt;&lt;span class="badge bg-warning text-dark"&gt;5分&lt;/span&gt;&lt;br /&gt;
&lt;span class="small text-muted"&gt;言葉&lt;/span&gt;&lt;/div&gt;
&lt;h3 class="h6 mb-2"&gt;語彙・漢字（2つだけ）&lt;/h3&gt;
&lt;ul class="mb-0" style="line-height: 1.9;"&gt;
&lt;li&gt;分からない語を2つ選ぶ&lt;/li&gt;
&lt;li&gt;意味を調べて一言で言う&lt;/li&gt;
&lt;li&gt;短い例文を1つ作る&lt;/li&gt;
&lt;/ul&gt;
&lt;/div&gt;
&lt;/div&gt;
&lt;div class="col-12 col-lg-4"&gt;
&lt;div class="p-3 rounded-3 h-100" style="background: #f3f8ff; border: 1px solid #cfe1ff;"&gt;
&lt;div class="d-flex align-items-center justify-content-between mb-2"&gt;&lt;span class="badge bg-primary"&gt;5分&lt;/span&gt;&lt;br /&gt;
&lt;span class="small text-muted"&gt;読む&lt;/span&gt;&lt;/div&gt;
&lt;h3 class="h6 mb-2"&gt;短い文章（1段落）&lt;/h3&gt;
&lt;ul class="mb-0" style="line-height: 1.9;"&gt;
&lt;li&gt;1段落だけ音読&lt;/li&gt;
&lt;li&gt;「何の話？」を一言&lt;/li&gt;
&lt;li&gt;接続語に印（しかし／だから）&lt;/li&gt;
&lt;/ul&gt;
&lt;/div&gt;
&lt;/div&gt;
&lt;div class="col-12 col-lg-4"&gt;
&lt;div class="p-3 rounded-3 h-100" style="background: #f3fbf6; border: 1px solid #bfe6cd;"&gt;
&lt;div class="d-flex align-items-center justify-content-between mb-2"&gt;&lt;span class="badge bg-success"&gt;5分&lt;/span&gt;&lt;br /&gt;
&lt;span class="small text-muted"&gt;答える&lt;/span&gt;&lt;/div&gt;
&lt;h3 class="h6 mb-2"&gt;1問だけ（選択or抜き出しor記述）&lt;/h3&gt;
&lt;ul class="mb-0" style="line-height: 1.9;"&gt;
&lt;li&gt;条件（字数・語尾・理由）に下線&lt;/li&gt;
&lt;li&gt;本文の根拠の一文に線&lt;/li&gt;
&lt;li&gt;答えを一文で書く&lt;/li&gt;
&lt;/ul&gt;
&lt;/div&gt;
&lt;/div&gt;
&lt;/div&gt;
&lt;div class="alert alert-warning mt-3 mb-0" style="border: 0; background: #fff3cd; line-height: 1.9;"&gt;&lt;strong&gt;保護者の一言：&lt;/strong&gt;「どれが要点？」「それはなぜ？」「具体的にどこ？」の3つだけで十分です。&lt;/div&gt;
&lt;/div&gt;
&lt;/section&gt;
&lt;section id="mini-practice" class="card border-0 shadow-sm mb-4"&gt;
&lt;div class="card-body p-4"&gt;
&lt;h2 class="h5 mb-3"&gt;ミニ練習（そのまま使える例）&lt;/h2&gt;
&lt;p class="mb-3" style="line-height: 1.95;"&gt;受験勉強の中で国語だけが重く感じるときは、「やる内容があいまい」になっていることが多いです。&lt;br /&gt;
下の例を、ノートにそのまま写して1〜2分でやってください。&lt;/p&gt;
&lt;div class="row g-3"&gt;
&lt;div class="col-12 col-lg-6"&gt;
&lt;div class="p-3 rounded-3" style="background: #f7f9ff; border: 1px solid #dbe3ff;"&gt;
&lt;h3 class="h6 mb-2"&gt;要約（会話→記述につながる）&lt;/h3&gt;
&lt;p class="mb-2" style="line-height: 1.9;"&gt;&lt;strong&gt;一文で言う：&lt;/strong&gt;この段落は「（　　　）について述べている」&lt;/p&gt;
&lt;p class="mb-0" style="line-height: 1.9;"&gt;&lt;strong&gt;二文にする：&lt;/strong&gt;要点は（　　　）。その理由は（　　　）。&lt;/p&gt;
&lt;/div&gt;
&lt;/div&gt;
&lt;div class="col-12 col-lg-6"&gt;
&lt;div class="p-3 rounded-3" style="background: #fff8f2; border: 1px solid #ffd7b8;"&gt;
&lt;h3 class="h6 mb-2"&gt;選択（根拠の一文から決める）&lt;/h3&gt;
&lt;ul class="mb-0" style="line-height: 1.9;"&gt;
&lt;li&gt;本文の根拠の一文に線&lt;/li&gt;
&lt;li&gt;選択肢の中で「言い方が近い」ものを選ぶ&lt;/li&gt;
&lt;li&gt;違うものは「言いすぎ／書いてない」で外す&lt;/li&gt;
&lt;/ul&gt;
&lt;/div&gt;
&lt;/div&gt;
&lt;div class="col-12 col-lg-6"&gt;
&lt;div class="p-3 rounded-3" style="background: #f3fbf6; border: 1px solid #bfe6cd;"&gt;
&lt;h3 class="h6 mb-2"&gt;抜き出し（条件を先に丸）&lt;/h3&gt;
&lt;ul class="mb-0" style="line-height: 1.9;"&gt;
&lt;li&gt;字数（　）字／語尾（　）で終わる を丸&lt;/li&gt;
&lt;li&gt;指定が「理由」「心情」なら、その語を丸&lt;/li&gt;
&lt;li&gt;見つからない時は、範囲だけメモして先へ&lt;/li&gt;
&lt;/ul&gt;
&lt;/div&gt;
&lt;/div&gt;
&lt;div class="col-12 col-lg-6"&gt;
&lt;div class="p-3 rounded-3" style="background: #f3f8ff; border: 1px solid #cfe1ff;"&gt;
&lt;h3 class="h6 mb-2"&gt;記述（白紙を減らす書き出し）&lt;/h3&gt;
&lt;p class="mb-2" style="line-height: 1.9;"&gt;&lt;strong&gt;答え：&lt;/strong&gt;（問いにそのまま返す一文）&lt;/p&gt;
&lt;p class="mb-0" style="line-height: 1.9;"&gt;&lt;strong&gt;根拠語：&lt;/strong&gt;本文の語を1つ入れてつなぐ&lt;/p&gt;
&lt;/div&gt;
&lt;/div&gt;
&lt;/div&gt;
&lt;/div&gt;
&lt;/section&gt;
&lt;section id="faq-plus" class="card border-0 shadow-sm mb-4"&gt;
&lt;div class="card-body p-4"&gt;
&lt;h2 class="h5 mb-3"&gt;よくある質問&lt;/h2&gt;
&lt;div class="d-grid gap-2"&gt;
&lt;details class="border rounded-3 p-3" style="background: #fff;"&gt;
&lt;summary style="cursor: pointer; font-weight: bold; line-height: 1.7;"&gt;国語が急にできなくなったのは、読書不足が原因ですか？&lt;/summary&gt;
&lt;div class="pt-2" style="line-height: 1.95;"&gt;読書量が関係することもありますが、それだけではありません。&lt;br /&gt;
「条件を見るのが後回し」「根拠に戻らず選ぶ」「本文が頭に残らない」など、解き方のクセで点が落ちることが多いです。&lt;br /&gt;
まずは上のチェック表で当てはまる所を2つだけ選び、毎日15分で回してください。&lt;/div&gt;
&lt;/details&gt;
&lt;details class="border rounded-3 p-3" style="background: #fff;"&gt;
&lt;summary style="cursor: pointer; font-weight: bold; line-height: 1.7;"&gt;国語苦手な人は、まず漢字からやるべきですか？&lt;/summary&gt;
&lt;div class="pt-2" style="line-height: 1.95;"&gt;漢字は大切ですが、漢字だけだと読解の点が上がりにくいことがあります。&lt;br /&gt;
「語を2つ調べる」＋「短い文章を1段落読む」＋「1問だけ答える」をセットで回すと、読解に効きやすいです。&lt;/div&gt;
&lt;/details&gt;
&lt;details class="border rounded-3 p-3" style="background: #fff;"&gt;
&lt;summary style="cursor: pointer; font-weight: bold; line-height: 1.7;"&gt;親ができる関わり方はありますか？&lt;/summary&gt;
&lt;div class="pt-2" style="line-height: 1.95;"&gt;長く教えなくて大丈夫です。&lt;br /&gt;
「要点は？」「なぜ？」「具体的には？」の3つだけを、読んだ後に短く聞くだけで、説明する力につながります。&lt;/div&gt;
&lt;/details&gt;
&lt;/div&gt;
&lt;/div&gt;
&lt;/section&gt;
&lt;section class="card border-0 shadow-sm mb-4"&gt;
&lt;div class="card-body p-4"&gt;
&lt;h2 class="h5 mb-3"&gt;1. 会話量を増やしてみよう（説明する力の土台）&lt;/h2&gt;
&lt;p style="line-height: 1.95;"&gt;家族や友達との会話を増やすと、&lt;strong&gt;自分の気持ちを分かりやすく伝える力&lt;/strong&gt;が鍛えられます。&lt;br /&gt;
「順序立てて話す」「正しい言葉を選ぶ」「語彙を増やす」など、国語に直結する力が自然に身につきます。&lt;br /&gt;
学校や塾の先生など身近な大人と話すときは、言葉遣いを意識し、&lt;strong&gt;端的に伝える&lt;/strong&gt;練習にもなります。&lt;/p&gt;
&lt;div class="p-3 rounded-3" style="background: #f3f8ff; border: 1px solid #cfe1ff;"&gt;
&lt;h3 class="h6 mb-2"&gt;おすすめ：会話を国語につなげる「3つの質問」&lt;/h3&gt;
&lt;ul class="mb-0" style="line-height: 1.95;"&gt;
&lt;li&gt;&lt;strong&gt;今日いちばん大事だったことは何？&lt;/strong&gt;（要点）&lt;/li&gt;
&lt;li&gt;&lt;strong&gt;それはなぜ？&lt;/strong&gt;（理由）&lt;/li&gt;
&lt;li&gt;&lt;strong&gt;具体的にどうだった？&lt;/strong&gt;（具体）&lt;/li&gt;
&lt;/ul&gt;
&lt;/div&gt;
&lt;p class="mt-3 mb-0" style="line-height: 1.95;"&gt;この「要点→理由→具体」は、記述の書き方にもつながります。会話を“練習の場”として使うのが効果的です。&lt;/p&gt;
&lt;/div&gt;
&lt;/section&gt;
&lt;p&gt;&lt;!-- 2. 読書 --&gt;&lt;/p&gt;
&lt;section class="card border-0 shadow-sm mb-4"&gt;
&lt;div class="card-body p-4"&gt;
&lt;h2 class="h5 mb-3"&gt;2. 文章を読もう（短い文章からでOK）&lt;/h2&gt;
&lt;p style="line-height: 1.95;"&gt;国語は文章を読み解く科目です。文章に触れることを避け続けると、苦手は克服しにくくなります。&lt;br /&gt;
長文が苦手な場合は、まず&lt;strong&gt;短い文章を読む&lt;/strong&gt;習慣を作りましょう。&lt;br /&gt;
本が苦手なら、対象年齢を少し下げた文章や、興味を持てる題材から始めるのも有効です。&lt;/p&gt;
&lt;div class="alert alert-info mb-4" style="border: 0; background: #e7f3ff;"&gt;&lt;strong&gt;保護者の関わり方：&lt;/strong&gt;「文章に触れること」と「会話」をセットにすると負担が減ります。&lt;br /&gt;
読んだ後に、短い質問で内容を言葉にする練習ができます。&lt;/div&gt;
&lt;div class="table-responsive"&gt;
&lt;table class="table table-bordered align-middle mb-0"&gt;
&lt;thead style="background: #006064; color: #fff;"&gt;
&lt;tr&gt;
&lt;th style="width: 26%;"&gt;読む素材&lt;/th&gt;
&lt;th&gt;やること&lt;/th&gt;
&lt;th style="width: 22%;"&gt;目安&lt;/th&gt;
&lt;/tr&gt;
&lt;/thead&gt;
&lt;tbody&gt;
&lt;tr&gt;
&lt;td&gt;&lt;strong&gt;短い文章&lt;/strong&gt;&lt;/td&gt;
&lt;td&gt;最後まで読む → 「何の話？」を一言で言う&lt;/td&gt;
&lt;td&gt;5〜10分&lt;/td&gt;
&lt;/tr&gt;
&lt;tr style="background: #f7f9ff;"&gt;
&lt;td&gt;&lt;strong&gt;興味のある本&lt;/strong&gt;&lt;/td&gt;
&lt;td&gt;1章だけ読む → 感想ではなく「内容」を説明する&lt;/td&gt;
&lt;td&gt;10〜15分&lt;/td&gt;
&lt;/tr&gt;
&lt;tr&gt;
&lt;td&gt;&lt;strong&gt;説明文&lt;/strong&gt;&lt;/td&gt;
&lt;td&gt;接続語（しかし／だから／つまり）に印 → 要点を2文でまとめる&lt;/td&gt;
&lt;td&gt;10〜15分&lt;/td&gt;
&lt;/tr&gt;
&lt;/tbody&gt;
&lt;/table&gt;
&lt;/div&gt;
&lt;p class="mt-3 mb-0" style="line-height: 1.95;"&gt;いきなり長文を増やすより、「短く読んで、短く説明する」を繰り返す方が、抵抗が減りやすいです。&lt;/p&gt;
&lt;/div&gt;
&lt;/section&gt;
&lt;p&gt;&lt;!-- 3. 想像・音読 --&gt;&lt;/p&gt;
&lt;section class="card border-0 shadow-sm mb-4"&gt;
&lt;div class="card-body p-4"&gt;
&lt;h2 class="h5 mb-3"&gt;3. 文章を想像してみよう（音読・イメージ化）&lt;/h2&gt;
&lt;p style="line-height: 1.95;"&gt;文章を「文字のまま」追ってしまい、言葉として理解できていないケースがあります。&lt;br /&gt;
声を出せる環境なら、黙読ではなく&lt;strong&gt;音読&lt;/strong&gt;を試してみてください。&lt;br /&gt;
目だけで読むよりも五感を使えるため、理解が安定しやすくなります。&lt;/p&gt;
&lt;div class="row g-3"&gt;
&lt;div class="col-12 col-lg-6"&gt;
&lt;div class="p-3 rounded-3" style="background: #fff8f2; border: 1px solid #ffd7b8;"&gt;
&lt;h3 class="h6 mb-2"&gt;音読のやり方（短く）&lt;/h3&gt;
&lt;ul class="mb-0" style="line-height: 1.95;"&gt;
&lt;li&gt;最初は&lt;strong&gt;1段落だけ&lt;/strong&gt;でOK&lt;/li&gt;
&lt;li&gt;区切り（句点）で一度止まり、意味を確認&lt;/li&gt;
&lt;li&gt;分からない語は印をつけて後で調べる&lt;/li&gt;
&lt;/ul&gt;
&lt;/div&gt;
&lt;/div&gt;
&lt;div class="col-12 col-lg-6"&gt;
&lt;div class="p-3 rounded-3" style="background: #f3fbf6; border: 1px solid #bfe6cd;"&gt;
&lt;h3 class="h6 mb-2"&gt;イメージ化のやり方&lt;/h3&gt;
&lt;ul class="mb-0" style="line-height: 1.95;"&gt;
&lt;li&gt;情景が浮かぶ場面は&lt;strong&gt;簡単な絵&lt;/strong&gt;にする&lt;/li&gt;
&lt;li&gt;説明文なら「原因→結果」を矢印で図にする&lt;/li&gt;
&lt;li&gt;慣れたら頭の中でイメージしてOK&lt;/li&gt;
&lt;/ul&gt;
&lt;/div&gt;
&lt;/div&gt;
&lt;/div&gt;
&lt;p class="mt-3 mb-0" style="line-height: 1.95;"&gt;「パッと情景が浮かぶ」まで、まずは描いてみるのが近道です。&lt;/p&gt;
&lt;/div&gt;
&lt;/section&gt;
&lt;p&gt;&lt;!-- 4. 漢字 --&gt;&lt;/p&gt;
&lt;section class="card border-0 shadow-sm mb-4"&gt;
&lt;div class="card-body p-4"&gt;
&lt;h2 class="h5 mb-3"&gt;4. 漢字を覚えよう（嫌な気持ちを減らす）&lt;/h2&gt;
&lt;p style="line-height: 1.95;"&gt;読めない漢字があると、それだけで嫌な気持ちになり、理解できないと思ってしまいがちです。&lt;br /&gt;
分からない単語があれば前後から推測しつつ、分からない漢字に出会ったら&lt;strong&gt;そのままにしない&lt;/strong&gt;ことが大切です。&lt;br /&gt;
読み方と意味を調べ、次に出会ったときに読める・書ける状態を目指しましょう。&lt;/p&gt;
&lt;div class="alert alert-warning mb-0" style="border: 0; background: #fff3cd;"&gt;&lt;strong&gt;習慣化：&lt;/strong&gt;中学受験だけでなく高校受験・大学受験でも漢字は必須です。&lt;br /&gt;
「知らない言葉に出会ったら調べて覚える」を日常にしましょう。&lt;/div&gt;
&lt;/div&gt;
&lt;/section&gt;
&lt;p&gt;&lt;!-- 5. 解き方 --&gt;&lt;/p&gt;
&lt;section class="card border-0 shadow-sm mb-4"&gt;
&lt;div class="card-body p-4"&gt;
&lt;h2 class="h5 mb-3"&gt;5. 問題の解き方を理解しよう（設問の条件に沿う）&lt;/h2&gt;
&lt;p style="line-height: 1.95;"&gt;国語は「読めたつもり」でも、設問で求められている形で答えられないと得点になりにくいです。&lt;br /&gt;
字数指定、抜き出し、理由説明など、それぞれ&lt;strong&gt;条件に沿った解答&lt;/strong&gt;に慣れておきましょう。&lt;/p&gt;
&lt;div class="table-responsive"&gt;
&lt;table class="table table-bordered align-middle mb-0"&gt;
&lt;thead style="background: #1a237e; color: #fff;"&gt;
&lt;tr&gt;
&lt;th style="width: 26%;"&gt;設問タイプ&lt;/th&gt;
&lt;th&gt;見るべき条件&lt;/th&gt;
&lt;th style="width: 30%;"&gt;答え方の考え方&lt;/th&gt;
&lt;/tr&gt;
&lt;/thead&gt;
&lt;tbody&gt;
&lt;tr&gt;
&lt;td&gt;&lt;strong&gt;字数指定&lt;/strong&gt;&lt;/td&gt;
&lt;td&gt;字数／何について／理由か心情か&lt;/td&gt;
&lt;td&gt;要点→理由→具体（字数に合わせて調整）&lt;/td&gt;
&lt;/tr&gt;
&lt;tr style="background: #f7f9ff;"&gt;
&lt;td&gt;&lt;strong&gt;抜き出し&lt;/strong&gt;&lt;/td&gt;
&lt;td&gt;何を抜くか／範囲／字数／文末&lt;/td&gt;
&lt;td&gt;条件に合う箇所だけを正確に抜く&lt;/td&gt;
&lt;/tr&gt;
&lt;tr&gt;
&lt;td&gt;&lt;strong&gt;理由&lt;/strong&gt;&lt;/td&gt;
&lt;td&gt;「なぜ」か／根拠の段落&lt;/td&gt;
&lt;td&gt;文末を「〜から。」にするなど、形を守る&lt;/td&gt;
&lt;/tr&gt;
&lt;/tbody&gt;
&lt;/table&gt;
&lt;/div&gt;
&lt;p class="mt-3 mb-0" style="line-height: 1.95;"&gt;「設問条件に下線→考え方に沿って答える」を習慣化すると、点が安定しやすくなります。&lt;/p&gt;
&lt;/div&gt;
&lt;/section&gt;
&lt;p&gt;&lt;!-- 6. 主観と客観 --&gt;&lt;/p&gt;
&lt;section class="card border-0 shadow-sm mb-4"&gt;
&lt;div class="card-body p-4"&gt;
&lt;h2 class="h5 mb-3"&gt;6. 本文の内容を答えられるようにしよう（主観を混ぜない）&lt;/h2&gt;
&lt;p style="line-height: 1.95;"&gt;国語の問題は、文章に書かれている内容を答えるのが基本です。&lt;br /&gt;
「あなたの意見を述べなさい」と言われない限り、自分の主観を解答に混ぜてはいけません。&lt;br /&gt;
&lt;strong&gt;本文の内容（根拠）&lt;/strong&gt;に沿って答えることを意識し、客観と主観を混合しないようにしましょう。&lt;/p&gt;
&lt;div class="p-3 rounded-3" style="background: #f3f8ff; border: 1px solid #cfe1ff;"&gt;
&lt;h3 class="h6 mb-2"&gt;チェック（簡単）&lt;/h3&gt;
&lt;ul class="mb-0" style="line-height: 1.95;"&gt;
&lt;li&gt;答えの根拠が本文のどこか、説明できる&lt;/li&gt;
&lt;li&gt;「私は〜と思う」など主観の言葉が混ざっていない&lt;/li&gt;
&lt;li&gt;本文の言葉（キーワード）が入っている&lt;/li&gt;
&lt;/ul&gt;
&lt;/div&gt;
&lt;/div&gt;
&lt;/section&gt;
&lt;p&gt;&lt;!-- 7. 記述 --&gt;&lt;/p&gt;
&lt;section class="card border-0 shadow-sm mb-4"&gt;
&lt;div class="card-body p-4"&gt;
&lt;h2 class="h5 mb-3"&gt;7. 記述は白紙にしない（部分点を拾う）&lt;/h2&gt;
&lt;p style="line-height: 1.95;"&gt;記述問題は完全解答でなくても部分点があります。&lt;br /&gt;
分からないからといって白紙にすると、部分点すら得られません。&lt;br /&gt;
まずは「書き切る」ことを目標にしましょう。&lt;/p&gt;
&lt;div class="alert alert-warning mb-0" style="border: 0; background: #fff3cd;"&gt;&lt;strong&gt;書き方：&lt;/strong&gt;引っかかったら「結論→理由→具体」。&lt;br /&gt;
まずは字数を埋め、本文に触れた要素を入れて部分点を狙います。&lt;/div&gt;
&lt;/div&gt;
&lt;/section&gt;
&lt;p&gt;&lt;!-- 1週間モデル --&gt;&lt;/p&gt;
&lt;section id="plan" class="card border-0 shadow-sm mb-4"&gt;
&lt;div class="card-body p-4"&gt;
&lt;h2 class="h5 mb-3"&gt;1週間の回し方（家庭学習モデル）&lt;/h2&gt;
&lt;p class="mb-3" style="line-height: 1.95;"&gt;国語の苦手克服は、やることを絞って継続するのが大切です。下は一例なので、宿題量に合わせて調整してください。&lt;/p&gt;
&lt;div class="table-responsive"&gt;
&lt;table class="table table-bordered align-middle mb-0"&gt;
&lt;thead style="background: #006064; color: #fff;"&gt;
&lt;tr&gt;
&lt;th style="width: 18%;"&gt;頻度&lt;/th&gt;
&lt;th&gt;やること&lt;/th&gt;
&lt;th style="width: 22%;"&gt;目安&lt;/th&gt;
&lt;/tr&gt;
&lt;/thead&gt;
&lt;tbody&gt;
&lt;tr&gt;
&lt;td&gt;&lt;strong&gt;毎日&lt;/strong&gt;&lt;/td&gt;
&lt;td&gt;漢字・語彙（知らない言葉は即調べる）＋短文読書（5分）&lt;/td&gt;
&lt;td&gt;15分&lt;/td&gt;
&lt;/tr&gt;
&lt;tr style="background: #f7f9ff;"&gt;
&lt;td&gt;&lt;strong&gt;週2〜3&lt;/strong&gt;&lt;/td&gt;
&lt;td&gt;読解1題：設問条件に下線→本文根拠→考え方に沿って答える（時間を測る）&lt;/td&gt;
&lt;td&gt;40〜60分&lt;/td&gt;
&lt;/tr&gt;
&lt;tr&gt;
&lt;td&gt;&lt;strong&gt;週1&lt;/strong&gt;&lt;/td&gt;
&lt;td&gt;会話＋要約：読んだ文章を「要点→理由→具体」で説明する&lt;/td&gt;
&lt;td&gt;10〜15分&lt;/td&gt;
&lt;/tr&gt;
&lt;/tbody&gt;
&lt;/table&gt;
&lt;/div&gt;
&lt;p class="mt-3 mb-0" style="line-height: 1.95;"&gt;毎日少しずつ積み重ねると、苦手意識が薄れ、国語の作業が“当たり前”になっていきます。&lt;/p&gt;
&lt;/div&gt;
&lt;/section&gt;
&lt;p&gt;&lt;!-- まとめ --&gt;&lt;/p&gt;
&lt;section class="card border-0 shadow-sm"&gt;
&lt;div class="card-body p-4"&gt;
&lt;h2 class="h5 mb-3"&gt;まとめ：焦らず、毎日の積み重ねで克服する&lt;/h2&gt;
&lt;ul class="mb-3" style="line-height: 1.95;"&gt;
&lt;li&gt;会話で「伝える力」を鍛え、要約につなげる&lt;/li&gt;
&lt;li&gt;短い文章から読み、質問で内容を言葉にする&lt;/li&gt;
&lt;li&gt;音読・イメージ化で理解を安定させる&lt;/li&gt;
&lt;li&gt;漢字は“即調べる”を習慣化する&lt;/li&gt;
&lt;li&gt;設問条件と答え方の考え方を守り、記述は白紙ゼロにする&lt;/li&gt;
&lt;/ul&gt;
&lt;p class="mb-0" style="line-height: 1.95;"&gt;国語力は急に身につくものではありません。毎日の積み重ねで少しずつ語彙力や読解力が伸びていきます。&lt;br /&gt;
焦らずに、コツコツと苦手を克服していきましょう。&lt;/p&gt;
&lt;/div&gt;
&lt;/section&gt;
------</t>
  </si>
  <si>
    <t>https://www.kokugo-trigger.com/column/syuuchuuryoku/</t>
  </si>
  <si>
    <t>以下のページは不自然なワードを使用しています。
これらを適切に自然な言葉に置き換えて下さい。
なお、本文の装飾や構造は絶対に変えないでください。
【対象ページURL】
https://www.kokugo-trigger.com/column/syuuchuuryoku/
【検出された不自然ワード】
（検出なし）
【本文】
------
&lt;p&gt;国語は文章をきちんと読むことができないと問題を解くことができません。国語は文章中にほとんど答えが書いてありますから、それを探し出す力が必要です。しかし、&lt;span style="color: #0000ff;"&gt;答えを探す力をつけるよりも前に身につけなくてはならない&lt;/span&gt;ものがあります。それは&lt;span style="color: #ff0000;"&gt;集中力&lt;/span&gt;です。国語は長文を読み進めたうえで設問を解かなくてはならないので、&lt;strong&gt;かなりの集中力が必要&lt;/strong&gt;になります。集中できずに問題に取り組んでしまうと、勘違いしたまま、曖昧に解釈したまま文章を読み進めることになったり、文章を一度読んだにも関わらず、設問を解くときにもう一度該当箇所を読み直すことになってしまったりしてしまいます。&lt;/p&gt;
&lt;p&gt;知識や方法論を身にをつけることはもちろん大切ですが、それ以前のことができていなければ、国語の勉強をしたとしてもそれを十分に活かせないのです。とりわけ&lt;strong&gt;国語が苦手な生徒さんは集中して学習に向き合うことができないことが多い&lt;/strong&gt;のです。では、どのようにして集中力を身に着けていけばよいのでしょうか。&lt;/p&gt;
&lt;h3&gt;学習机の上に必要なもの以外を置かない&lt;/h3&gt;
&lt;p&gt;リビングで勉強したり、学習机で勉強したりと様々だと思いますが、&lt;span style="color: #0000ff;"&gt;勉強するときは目の届く範囲に学習で必要なもの以外は置かないようにしましょう&lt;/span&gt;。スマートフォンや漫画やゲームなど学習に使わないものは見えないところに置いておきましょう。いろいろなものが置いてあると、&lt;strong&gt;視界に入ってしまうだけでいらない情報を知らず知らずのうちに取り込んでしまいます&lt;/strong&gt;。勉強だけに集中するために、学習の際に近くに置くものは&lt;span style="color: #0000ff;"&gt;必要最低限&lt;/span&gt;にしましょう。&lt;/p&gt;
&lt;h3&gt;一気にまとめて勉強しようとしない&lt;/h3&gt;
&lt;p&gt;集中力はもって「&lt;span style="color: #0000ff;"&gt;15分程度&lt;/span&gt;」です。何時間も勉強を続けても集中できなくては意味がありません。短めに集中できる時間内で無理なく学習時間を設定して国語の勉強を進めていきましょう。&lt;/p&gt;
&lt;h3&gt;適度な休憩を取る&lt;/h3&gt;
&lt;p&gt;勉強をしたら適度に休憩を取りましょう。水分補給をしたり、少し椅子から立ったりしてリフレッシュしましょう。脳は勉強をしていないときにも情報を整理しています。短時間の勉強→休憩→勉強&amp;#8230;を続けることで集中力を保ったまま学習をすることができます。無理に学習しても身につかないので、適度に休憩をはさみながら学習を進めていきましょう。&lt;/p&gt;
&lt;h4&gt;まとめ&lt;/h4&gt;
&lt;p&gt;国語を得意にするためにはまず集中力を身に着けていきましょう。集中力は急に身につくものではありません。自分が集中できる時間を知るためにも、まずは確実に集中して取り組める時間だけ勉強していきましょう。自分の集中力がどれくらいか理解することができれば、その時間を精一杯国語の学習に使うことで国語の学力を上げることができます。無理のない範囲での学習をまずは続けてみましょう。&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</si>
  <si>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https://www.kokugo-trigger.com/info/</t>
  </si>
  <si>
    <t>以下のページは不自然なワードを使用しています。
これらを適切に自然な言葉に置き換えて下さい。
なお、本文の装飾や構造は絶対に変えないでください。
【対象ページURL】
https://www.kokugo-trigger.com/info/
【検出された不自然ワード】
（検出なし）
【本文】
------
------</t>
  </si>
  <si>
    <t>https://www.kokugo-trigger.com/info/20210406/</t>
  </si>
  <si>
    <t>以下のページは不自然なワードを使用しています。
これらを適切に自然な言葉に置き換えて下さい。
なお、本文の装飾や構造は絶対に変えないでください。
【対象ページURL】
https://www.kokugo-trigger.com/info/20210406/
【検出された不自然ワード】
（検出なし）
【本文】
------
&lt;p&gt;この度、基礎力Studium「国語のトリガー」を開校いたします。&lt;/p&gt;
&lt;p&gt;当塾は「国語が苦手な受験生」専門の国語塾です。大手の集団指導だけでは彼ら、彼女らは救われない。そのように考えて当塾を開講いたしました。&lt;/p&gt;
&lt;p&gt;演習量の確保、数をこなしていくことも重要なポイントに位置づけ、確固たる思考力を養います。&lt;/p&gt;
&lt;p&gt;お子様の前向きな姿勢を形成し、学習量の確保にもつなげて参ります。&lt;/p&gt;
&lt;p&gt;&amp;nbsp;&lt;/p&gt;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</si>
  <si>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https://www.kokugo-trigger.com/info/20210723/</t>
  </si>
  <si>
    <t>以下のページは不自然なワードを使用しています。
これらを適切に自然な言葉に置き換えて下さい。
なお、本文の装飾や構造は絶対に変えないでください。
【対象ページURL】
https://www.kokugo-trigger.com/info/20210723/
【検出された不自然ワード】
（検出なし）
【本文】
------
&lt;p&gt;本日は掲題の件につきましてお知らせさせて頂きます。&lt;/p&gt;
&lt;p&gt;新塾「受験理科専門塾　しゅん吉クエスト」を開校致しました。&lt;/p&gt;
&lt;p&gt;&lt;a href="https://rika-quest.com/" target="_blank" rel="noopener noreferrer"&gt;しゅん吉クエスト&lt;/a&gt;は、&lt;/p&gt;
&lt;p&gt;当塾と同様の授業システムを利用し、&lt;/p&gt;
&lt;p&gt;理科の個別講座を開講予定です。&lt;/p&gt;
&lt;p&gt;新開校の「しゅん吉クエスト」を宜しくお願い致します。&lt;/p&gt;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</si>
  <si>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https://www.kokugo-trigger.com/inquiry/</t>
  </si>
  <si>
    <t>以下のページは不自然なワードを使用しています。
これらを適切に自然な言葉に置き換えて下さい。
なお、本文の装飾や構造は絶対に変えないでください。
【対象ページURL】
https://www.kokugo-trigger.com/inquiry/
【検出された不自然ワード】
（検出なし）
【本文】
------
&lt;div role="form" class="wpcf7" id="wpcf7-f90-p9-o1" lang="ja" dir="ltr"&gt;
&lt;div class="screen-reader-response"&gt;&lt;p role="status" aria-live="polite" aria-atomic="true"&gt;&lt;/p&gt; &lt;ul&gt;&lt;/ul&gt;&lt;/div&gt;
&lt;form action="/inquiry/#wpcf7-f90-p9-o1" method="post" class="wpcf7-form init" novalidate="novalidate" data-status="init"&gt;
&lt;div style="display: none;"&gt;
&lt;input type="hidden" name="_wpcf7" value="90" /&gt;
&lt;input type="hidden" name="_wpcf7_version" value="5.3.1" /&gt;
&lt;input type="hidden" name="_wpcf7_locale" value="ja" /&gt;
&lt;input type="hidden" name="_wpcf7_unit_tag" value="wpcf7-f90-p9-o1" /&gt;
&lt;input type="hidden" name="_wpcf7_container_post" value="9" /&gt;
&lt;input type="hidden" name="_wpcf7_posted_data_hash" value="" /&gt;
&lt;input type="hidden" name="_wpcf7_recaptcha_response" value="" /&gt;
&lt;/div&gt;
&lt;p&gt;&lt;label&gt; 生徒氏名 (必須)&lt;br /&gt;
    &lt;span class="wpcf7-form-control-wrap your-name"&gt;&lt;input type="text" name="your-name" value="" size="40" class="wpcf7-form-control wpcf7-text wpcf7-validates-as-required" aria-required="true" aria-invalid="false" /&gt;&lt;/span&gt; &lt;/label&gt;&lt;/p&gt;
&lt;p&gt;生徒性別 (必須)&lt;br /&gt;
&lt;span class="wpcf7-form-control-wrap 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/&gt;&lt;/span&gt;&lt;/span&gt;&lt;/span&gt;&lt;/p&gt;
&lt;p&gt;&lt;label&gt; 保護者氏名 (必須)&lt;br /&gt;
&lt;span class="wpcf7-form-control-wrap text-734"&gt;&lt;input type="text" name="text-734" value="" size="40" class="wpcf7-form-control wpcf7-text wpcf7-validates-as-required" aria-required="true" aria-invalid="false" /&gt;&lt;/span&gt;&lt;/label&gt;&lt;/p&gt;
&lt;p&gt;&lt;label&gt; メールアドレス (必須)&lt;br /&gt;
    &lt;span class="wpcf7-form-control-wrap your-email"&gt;&lt;input type="email" name="your-email" value="" size="40" class="wpcf7-form-control wpcf7-text wpcf7-email wpcf7-validates-as-required wpcf7-validates-as-email" aria-required="true" aria-invalid="false" /&gt;&lt;/span&gt; &lt;/label&gt;&lt;/p&gt;
&lt;p&gt;電話番号(必須)&lt;br /&gt;
&lt;span class="wpcf7-form-control-wrap tel-572"&gt;&lt;input type="tel" name="tel-572" value="" size="40" class="wpcf7-form-control wpcf7-text wpcf7-tel wpcf7-validates-as-required wpcf7-validates-as-tel" aria-required="true" aria-invalid="false" /&gt;&lt;/span&gt;&lt;/p&gt;
&lt;p&gt;&lt;label&gt; 備考&lt;br /&gt;
    &lt;span class="wpcf7-form-control-wrap your-message"&gt;&lt;textarea name="your-message" cols="40" rows="10" class="wpcf7-form-control wpcf7-textarea" aria-invalid="false"&gt;&lt;/textarea&gt;&lt;/span&gt; &lt;/label&gt;&lt;/p&gt;
&lt;p&gt;&lt;div class="anr_captcha_field"&gt;&lt;div id="anr_captcha_field_1" class="anr_captcha_field_div"&gt;&lt;/div&gt;&lt;/div&gt;&lt;span class="wpcf7-form-control-wrap g-recaptcha-response"&gt;&lt;/span&gt;&lt;/p&gt;
&lt;p&gt;&lt;input type="submit" value="送信" class="wpcf7-form-control wpcf7-submit" /&gt;&lt;/p&gt;
&lt;div class="wpcf7-response-output" aria-hidden="true"&gt;&lt;/div&gt;&lt;/form&gt;&lt;/div&gt;
&lt;section class="veu_cta" id="veu_cta-204"&gt;&lt;h1 class="cta_title"&gt;コンセプト&lt;/h1&gt;&lt;div class="cta_body"&gt;&lt;div class="cta_body_image cta_body_image_right"&gt;&lt;a href="https://www.kokugo-trigger.com/concept/" target="_blank"&gt;&lt;img width="750" height="188" src="https://www.kokugo-trigger.com/wp-content/uploads/2021/03/トリガーyoko-1024x257.png" class="attachment-large size-large" alt="" decoding="async" loading="lazy" srcset="https://www.kokugo-trigger.com/wp-content/uploads/2021/03/トリガーyoko-1024x257.png 1024w, https://www.kokugo-trigger.com/wp-content/uploads/2021/03/トリガーyoko-300x75.png 300w, https://www.kokugo-trigger.com/wp-content/uploads/2021/03/トリガーyoko-768x193.png 768w, https://www.kokugo-trigger.com/wp-content/uploads/2021/03/トリガーyoko-1536x386.png 1536w, https://www.kokugo-trigger.com/wp-content/uploads/2021/03/トリガーyoko.png 1772w" sizes="(max-width: 750px) 100vw, 750px" /&gt;&lt;/a&gt;&lt;/div&gt;&lt;div class="cta_body_txt image_exist"&gt;当塾は「国語が苦手な受験生」専門の国語塾です。大手の集団指導だけでは彼ら、彼女らは救われない。そのように考えて当塾を開講いたしました。
&lt;br /&gt;ですが、なぜ大手の集団指導塾で国語が苦手なお子様は救われないのでしょうか。&lt;/div&gt;&lt;div class="cta_body_link"&gt;&lt;a href="https://www.kokugo-trigger.com/concept/" class="btn btn-primary btn-block btn-lg" target="_blank"&gt;コンセプト&lt;/a&gt;&lt;/div&gt;&lt;/div&gt;&lt;!--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</si>
  <si>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https://www.kokugo-trigger.com/profile/</t>
  </si>
  <si>
    <t>以下のページは不自然なワードを使用しています。
これらを適切に自然な言葉に置き換えて下さい。
なお、本文の装飾や構造は絶対に変えないでください。
【対象ページURL】
https://www.kokugo-trigger.com/profile/
【検出された不自然ワード】
（検出なし）
【本文】
------
&lt;h2 style="padding-left: 30px;"&gt;代表プロフィール&lt;/h2&gt;
&lt;h3&gt;長島　康二(ナガシマ　コウジ)&lt;/h3&gt;
&lt;p&gt;&lt;img decoding="async" class="alignnone size-medium wp-image-20194" src="http://dokkai-labo.tokyo/wp-content/uploads/2016/11/nagashima-1-287x300.jpg" alt="nagashima" width="287" height="300" /&gt;&lt;/p&gt;
&lt;p&gt;大学一年生の時より、&lt;span style="color: #0000ff;"&gt;SAPIX小学部&lt;/span&gt;で国語科講師として活躍。&lt;strong&gt;若干19歳で志望校別対策講座(SS特訓)の担当講師&lt;/strong&gt;となり、&lt;span style="color: #0000ff;"&gt;開成・麻布・女子学院&lt;/span&gt;などの対策講座を歴任する。&lt;br /&gt;
現在は、大手進学塾の&lt;span style="color: #0000ff;"&gt;麻布&lt;/span&gt;中学対策クラス等で教鞭を執る。&lt;br /&gt;
あわせて、大学受験の指導も開始。&lt;span style="color: #0000ff;"&gt;東京大学&lt;/span&gt;現代文の記述対策・&lt;span style="color: #0000ff;"&gt;早稲田大学&lt;/span&gt;の難問対策から中堅大学対策講座までを、大学受験予備校・有名私立高校で担当している。&lt;/p&gt;
&lt;p&gt;あやふやで、「なぜそれが答えになるのか？」と疑問が残る国語の授業が多い中で、&lt;span style="color: #0000ff;"&gt;文章の読み方や問題の解き方を体系化&lt;/span&gt;することにより、確固たる得点力を養成する授業を展開。&lt;/p&gt;
&lt;p&gt;ロジカルな思考から繰り出される「本当に納得できる授業」は中学受験生からも大学受験生からも&lt;span style="color: #0000ff;"&gt;圧倒的な支持&lt;/span&gt;を得ており、毎年定員による締め切り講座が続出している。&lt;/p&gt;
&lt;section class="veu_cta" id="veu_cta-204"&gt;&lt;h1 class="cta_title"&gt;コンセプト&lt;/h1&gt;&lt;div class="cta_body"&gt;&lt;div class="cta_body_image cta_body_image_right"&gt;&lt;a href="https://www.kokugo-trigger.com/concept/" target="_blank"&gt;&lt;img width="750" height="188" src="https://www.kokugo-trigger.com/wp-content/uploads/2021/03/トリガーyoko-1024x257.png" class="attachment-large size-large" alt="" decoding="async" loading="lazy" srcset="https://www.kokugo-trigger.com/wp-content/uploads/2021/03/トリガーyoko-1024x257.png 1024w, https://www.kokugo-trigger.com/wp-content/uploads/2021/03/トリガーyoko-300x75.png 300w, https://www.kokugo-trigger.com/wp-content/uploads/2021/03/トリガーyoko-768x193.png 768w, https://www.kokugo-trigger.com/wp-content/uploads/2021/03/トリガーyoko-1536x386.png 1536w, https://www.kokugo-trigger.com/wp-content/uploads/2021/03/トリガーyoko.png 1772w" sizes="(max-width: 750px) 100vw, 750px" /&gt;&lt;/a&gt;&lt;/div&gt;&lt;div class="cta_body_txt image_exist"&gt;当塾は「国語が苦手な受験生」専門の国語塾です。大手の集団指導だけでは彼ら、彼女らは救われない。そのように考えて当塾を開講いたしました。
&lt;br /&gt;ですが、なぜ大手の集団指導塾で国語が苦手なお子様は救われないのでしょうか。&lt;/div&gt;&lt;div class="cta_body_link"&gt;&lt;a href="https://www.kokugo-trigger.com/concept/" class="btn btn-primary btn-block btn-lg" target="_blank"&gt;コンセプト&lt;/a&gt;&lt;/div&gt;&lt;/div&gt;&lt;!--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</si>
  <si>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https://www.kokugo-trigger.com/strategy/</t>
  </si>
  <si>
    <t>以下のページは不自然なワードを使用しています。
これらを適切に自然な言葉に置き換えて下さい。
なお、本文の装飾や構造は絶対に変えないでください。
【対象ページURL】
https://www.kokugo-trigger.com/strategy/
【検出された不自然ワード】
（検出なし）
【本文】
------
&lt;div style="background: #f3fbf6; border: 1px solid #bfe6cd; padding: 16px; border-radius: 10px; margin: 16px 0;"&gt;
&lt;p style="margin: 0 0 10px 0;"&gt;&lt;strong&gt;当塾が「方法論だけ」に寄らない理由&lt;/strong&gt;&lt;/p&gt;
&lt;ul style="margin: 0; padding-left: 1.2em; line-height: 1.9;"&gt;
&lt;li&gt;&lt;strong&gt;読解&lt;/strong&gt;：根拠の探し方に加えて、設問処理に必要な&lt;strong&gt;集中力&lt;/strong&gt;を授業内で鍛えます&lt;/li&gt;
&lt;li&gt;&lt;strong&gt;記述&lt;/strong&gt;：要素採点を前提に、解説で終わらせず&lt;strong&gt;満点答案を自分の手で完成&lt;/strong&gt;させます&lt;/li&gt;
&lt;/ul&gt;
&lt;/div&gt;
&lt;h3&gt;読解&lt;/h3&gt;
&lt;p&gt;受験における読解問題は、ほとんどの場合、&lt;span style="color: #0000ff;"&gt;本文中に答えが書かれています&lt;/span&gt;。つまり、答えになるところと合致する選択肢を選んだり、記述したりしていくのが入試問題だということです。そのため、受験業界では「答えになるところの見つけ方」をきちんと提示してくれる講師が人気を集めます。確かにそれで伸びる生徒さんもいるでしょう。当塾でももちろんそういった&lt;strong&gt;方法論に基づいて解説&lt;/strong&gt;を進めます。ですが、&lt;span style="color: #ff0000;"&gt;方法論よりもずっと大切なこと&lt;/span&gt;があるのではないでしょうか。それは「&lt;span style="color: #ff0000;"&gt;集中力&lt;/span&gt;」です。たとえば、傍線の理由を問われた時を想定しましょう。まずは傍線がどのような内容なのかを考えなくてはなりません。その後に理由となる記述を探していきます。ですが「傍線とはこういった内容なのだ、そしてその理由になるのはここだ！」と考えるためには、一定の集中力が必要です。はじめからその集中力がある方もいらっしゃいますが、多くのお子様はそうではありません。ならば、&lt;span style="color: #ff0000;"&gt;集中力の養成も受験指導に必須&lt;/span&gt;でしょう。しかし、人気講師であればあるほどそれを見落とします。教えている生徒様が、はじめから優れているからです。当塾では、（もちろん必要に応じてですが）授業の冒頭で以下のような問題をお解きいただきます。&lt;/p&gt;
&lt;div class="rounded" style="background-color: whitesmoke; padding: 10px;"&gt;問　【　】内の言葉をすべて使って適切な文章を作りなさい。&lt;br /&gt;
【に/するのに/二十分/学校/かかる/到着】&lt;/div&gt;
&lt;p&gt;一般的な問題の解説や知識分野の説明をする際にも留意いたしますが、当塾ではこういった問題を通して、&lt;span style="color: #ff0000;"&gt;受験生に必要な集中力を養成&lt;/span&gt;いたします。それによって&lt;span style="color: #ff0000;"&gt;読解問題で正解にたどり着く力&lt;/span&gt;を高めます。&lt;/p&gt;
&lt;h3&gt;記述&lt;/h3&gt;
&lt;p&gt;入試の記述問題は、原則として&lt;strong&gt;要素採点&lt;/strong&gt;です。Ａという内容を書けて３点、Ｂという内容を書けて４点…といった具合です。国語のカリスマと言われるような先生たちは、見事な方法論で「なぜこの要素を書くのか」・「ここは本文の引用では不適切で、言い換える必要がある」といったことを説明してくれます。しかし、その鮮やかさに目を奪われるばかりでいいのでしょうか。どの要素を用いるか分かったとしても、それらを文章にまとめられるかはまた別の話です。確かに国語が得意ならば、要素をまとめて記述するところでつまずきません。要素を提示すれば、スラスラと答案をまとめ上げてくれます。そのため、「実際に書く」ことをいわゆるカリスマ講師たちは軽視しています。ですが、その考えを国語が不得手なお子様に当てはめてはいけないでしょう。当塾では、記述問題の解説が終わった後、&lt;span style="color: #0000ff;"&gt;実際に生徒様ご自身の手で満点の答案を完成&lt;/span&gt;させていただきます。それによって生徒様が「&lt;span style="color: #ff0000;"&gt;どのように要素をまとめていくか&lt;/span&gt;」を体感できるシステムです。こういった指導によって、&lt;span style="color: #ff0000;"&gt;きちんと自分の手で答案を作れる受験生&lt;/span&gt;を育てて参ります。&lt;/p&gt;
&lt;section class="veu_cta" id="veu_cta-203"&gt;&lt;h1 class="cta_title"&gt;コラム&lt;/h1&gt;&lt;div class="cta_body"&gt;&lt;div class="cta_body_image cta_body_image_right"&gt;&lt;a href="https://www.kokugo-trigger.com/column/" target="_blank"&gt;&lt;img width="750" height="188" src="https://www.kokugo-trigger.com/wp-content/uploads/2021/03/トリガーyoko-1024x257.png" class="attachment-large size-large" alt="" decoding="async" loading="lazy" srcset="https://www.kokugo-trigger.com/wp-content/uploads/2021/03/トリガーyoko-1024x257.png 1024w, https://www.kokugo-trigger.com/wp-content/uploads/2021/03/トリガーyoko-300x75.png 300w, https://www.kokugo-trigger.com/wp-content/uploads/2021/03/トリガーyoko-768x193.png 768w, https://www.kokugo-trigger.com/wp-content/uploads/2021/03/トリガーyoko-1536x386.png 1536w, https://www.kokugo-trigger.com/wp-content/uploads/2021/03/トリガーyoko.png 1772w" sizes="(max-width: 750px) 100vw, 750px" /&gt;&lt;/a&gt;&lt;/div&gt;&lt;div class="cta_body_txt image_exist"&gt;～お子様に必要なのはカリスマ講師の指導ですか？～当塾は「国語が苦手な受験生」専門の国語塾です。
&lt;br /&gt;国語の成績アップや勉強法…様々なお悩みを解決します。ぜひご覧ください。&lt;/div&gt;&lt;div class="cta_body_link"&gt;&lt;a href="https://www.kokugo-trigger.com/column/" class="btn btn-primary btn-block btn-lg" target="_blank"&gt;コラム&lt;/a&gt;&lt;/div&gt;&lt;/div&gt;&lt;!--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</si>
  <si>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https://dokkai-labo.tokyo/info/2026haru/</t>
  </si>
  <si>
    <t>以下のページは不自然なワードを使用しています。
これらを適切に自然な言葉に置き換えて下さい。
なお、本文の装飾や構造は絶対に変えないでください。
【対象ページURL】
https://dokkai-labo.tokyo/info/2026haru/
【検出された不自然ワード】
（検出なし）
【本文】
------
&lt;p&gt;春休みは短い期間ですが、日頃の課題を解消し、実力をぐっと伸ばすチャンスです。&lt;/p&gt;
&lt;p&gt;読解ラボ東京では、&lt;strong&gt;2026年度 春期講習会&lt;/strong&gt;を開催します。&lt;br /&gt;
現在通っている生徒さんはもちろん、他塾に通われている方も大歓迎です。&lt;/p&gt;
&lt;p&gt;読解力のフォローアップはもちろん、志望校対策・クラスアップ対策など、&lt;br /&gt;
目的に合わせてサポートします。この春、読解力を一段階伸ばしましょう。&lt;/p&gt;
&lt;p&gt;■ 対象&lt;/p&gt;
&lt;p&gt;中学受験を目指す 新小4～新小6&lt;/p&gt;
&lt;p&gt;■ 内容&lt;/p&gt;
&lt;p&gt;志望校対策、進学塾のクラスアップ対策、弱点補強など、&lt;br /&gt;
一人ひとりに合わせたオリジナルカリキュラムを作成します。&lt;/p&gt;
&lt;p&gt;講座は 「完全1対1個別指導」 のみとなります。&lt;/p&gt;
&lt;p&gt;■ 日程&lt;/p&gt;
&lt;p&gt;&lt;strong&gt;2026年3月24日（火）～ 4月5日（日）&lt;/strong&gt;&lt;/p&gt;
&lt;p&gt;※詳細なスケジュールは「春期講習時間割」をご確認ください。&lt;/p&gt;
&lt;p&gt;■ 会場&lt;/p&gt;
&lt;p&gt;読解ラボ東京　四谷教室&lt;/p&gt;
&lt;p&gt;■ 費用&lt;/p&gt;
&lt;p&gt;1コマ（110分）… 18,150円（税込）&lt;br /&gt;
入塾金は不要です。&lt;/p&gt;
&lt;p&gt;※春期講習会費用は、受講開始前までにお支払いをお願いいたします。&lt;/p&gt;
&lt;p&gt;春休みを有意義に使い、読解力をしっかり身につけましょう。&lt;br /&gt;
皆さんのご参加をお待ちしています。&lt;/p&gt;
&lt;section class="veu_cta" id="veu_cta-20527"&gt;&lt;h1 class="cta_title"&gt;講座案内：【オンライン】長島式読解講座「Basis」【中学受験】&lt;/h1&gt;&lt;div class="cta_body"&gt;&lt;div class="cta_body_txt image_no"&gt;自由なスケジュールで受講可能。理論に裏打ちされた読解法を短期間で習得できます。オンライン授業にそのまま適用することで教室で受ける授業さながらの授業を、Basisオンラインでも再現しております。&lt;/div&gt;&lt;div class="cta_body_link"&gt;&lt;a href="https://dokkai-labo.tokyo/basisonline/" class="btn btn-primary btn-block btn-lg" target="_blank"&gt;【オンライン】長島式読解講座「Basis」【中学受験】&lt;/a&gt;&lt;/div&gt;&lt;/div&gt;&lt;!-- [ /.vkExUnit_cta_body ] --&gt;&lt;/section&gt;			
------</t>
  </si>
  <si>
    <t>https://jukureiwa.com/info/2026haru/</t>
  </si>
  <si>
    <t>以下のページは不自然なワードを使用しています。
これらを適切に自然な言葉に置き換えて下さい。
なお、本文の装飾や構造は絶対に変えないでください。
【対象ページURL】
https://jukureiwa.com/info/2026haru/
【検出された不自然ワード】
（検出なし）
【本文】
------
&lt;p&gt;春休みは、短い期間ながらも日頃の積み残しを解消し、次の学年に向けて力を蓄える絶好のタイミングです。&lt;/p&gt;
&lt;p&gt;受験社会専門塾 令和 では、この春休みを有意義に過ごしていただくため、&lt;br /&gt;
&lt;strong&gt;2026年度 春期講習会&lt;/strong&gt; を実施いたします。&lt;/p&gt;
&lt;p&gt;現在通塾している生徒さんはもちろん、&lt;br /&gt;
他塾に通われている生徒さんにも参加いただけるオープンな講習 です。&lt;/p&gt;
&lt;p&gt;このチャンスを活かし、社会のフォローアップや、さらなる実力アップを目指しましょう。&lt;/p&gt;
&lt;p&gt;■ 対象&lt;/p&gt;
&lt;p&gt;中学受験を目指している 新小3〜新小6&lt;/p&gt;
&lt;p&gt;■ 内容&lt;/p&gt;
&lt;p&gt;志望校対策、進学塾でのクラスアップ対策、弱点補強など、&lt;br /&gt;
ご要望に応じた独自のオリジナルカリキュラム を作成します。&lt;/p&gt;
&lt;p&gt;■ 日程&lt;/p&gt;
&lt;p&gt;&lt;strong&gt;2026年3月24日（火）～ 4月5日（日）&lt;/strong&gt;&lt;br /&gt;
時間：9:00～21:20&lt;/p&gt;
&lt;p&gt;■ 会場&lt;br /&gt;
&lt;a href="https://jukureiwa.com/access/" target="_blank" rel="noopener"&gt; 受験社会専門塾 令和（四谷教室） &lt;/a&gt;&lt;/p&gt;
&lt;p&gt;■ 費用&lt;/p&gt;
&lt;p&gt;1コマ（110分） … 18,150円（税込）&lt;br /&gt;
※入塾金不要&lt;/p&gt;
&lt;p&gt;必要コマ数分の受講料は 指導開始日までにお支払い をお願いいたします。&lt;/p&gt;
&lt;p&gt;受講の有無にかかわらず、&lt;br /&gt;
日頃の学習のお悩み・相談だけでも大歓迎です。&lt;/p&gt;
&lt;p&gt;お気軽にお問い合わせください。&lt;br /&gt;
👉 &lt;a href="https://jukureiwa.com/inquiry/" target="_blank" rel="noopener"&gt;お問い合わせフォームはこちら&lt;/a&gt;&lt;/p&gt;
&lt;p&gt;多くの皆さんのチャレンジをお待ちしています！&lt;/p&gt;
------</t>
  </si>
  <si>
    <t>以下のページは不自然なワードを使用しています。
これらを適切に自然な言葉に置き換えて下さい。
なお、本文の装飾や構造は絶対に変えないでください。
【対象ページURL】
https://dokkai-labo.tokyo/col_blog/fuan-aseri-shikouteishi/
【検出された不自然ワード】
- 崩れ
- 型
- 迷い
- 保留
- 固定
- 手順
- 立て直
- 最短
- 結論だけ
- 乱れ
- 設計
- 整え
【本文】
------
&lt;style&gt;
/* =========================================================&lt;br /&gt;  読解ラボ東京：中学受験国語サブコラム（読解×メンタルケア）&lt;br /&gt;  - Bootstrap前提（WordPress固定ページ貼り付け用）&lt;br /&gt;  - dl- プレフィックスでテーマCSS干渉を最小化&lt;br /&gt;  - PC/スマホ両対応：table-layout fixed + 折り返し強制&lt;br /&gt;========================================================= */&lt;br /&gt;.dl-wrap{max-width:1040px;margin:0 auto;}&lt;br /&gt;.dl-card{border:0;border-radius:18px;}&lt;br /&gt;.dl-soft{background:#f6f7fb;border:1px solid #e6e9f5;border-radius:14px;}&lt;br /&gt;.dl-anchor{scroll-margin-top:84px;}&lt;br /&gt;.dl-hero-title{font-size:1.9rem;line-height:1.55;margin:0;}&lt;br /&gt;@media (min-width:992px){.dl-hero-title{font-size:2.2rem;}}&lt;br /&gt;.dl-h2{font-size:1.55rem;margin:1.25rem 0 .75rem;}&lt;br /&gt;.dl-h3{font-size:1.15rem;margin:1rem 0 .5rem;}&lt;br /&gt;.dl-lead{color:#6c757d;margin-top:-.2rem;}&lt;br /&gt;.dl-badge{display:inline-block;margin:0 .35rem .35rem 0;}&lt;br /&gt;.dl-note{font-size:.92rem;color:#6c757d;}&lt;br /&gt;.dl-table{table-layout:fixed;width:100%;}&lt;br /&gt;.dl-table th,.dl-table td{&lt;br /&gt;  white-space:normal !important;&lt;br /&gt;  word-break:break-word;&lt;br /&gt;  overflow-wrap:anywhere;&lt;br /&gt;  vertical-align:top;&lt;br /&gt;}&lt;br /&gt;.dl-thead{background:#eef2ff;}&lt;br /&gt;.dl-details summary{cursor:pointer;list-style:none;}&lt;br /&gt;.dl-details summary::-webkit-details-marker{display:none;}&lt;br /&gt;.dl-kicker{letter-spacing:.02em;opacity:.92;}&lt;br /&gt;.dl-chip{border:1px solid #e5e7eb;border-radius:999px;padding:.35rem .6rem;font-size:.85rem;background:#fff;}&lt;br /&gt;&lt;/style&gt;
&lt;div class="container my-4"&gt;
&lt;div class="dl-wrap"&gt;
&lt;p&gt;&lt;!-- Hero --&gt;&lt;/p&gt;
&lt;div class="card dl-card shadow-sm mb-4" style="background: linear-gradient(135deg,#4f46e5,#0f766e); color: #fff;"&gt;
&lt;div class="card-body p-4 p-lg-5"&gt;
&lt;div class="row align-items-center g-3"&gt;
&lt;div class="col-12 col-lg-8"&gt;
&lt;div class="mb-2"&gt;&lt;span class="badge bg-warning text-dark dl-badge"&gt;中学受験／国語&lt;/span&gt;&lt;br /&gt;
&lt;span class="badge bg-light text-dark dl-badge"&gt;読解力&lt;/span&gt;&lt;br /&gt;
&lt;span class="badge bg-dark dl-badge"&gt;メンタル&lt;/span&gt;&lt;br /&gt;
&lt;span class="badge bg-info text-dark dl-badge"&gt;不安&lt;/span&gt;&lt;br /&gt;
&lt;span class="badge bg-warning text-dark dl-badge"&gt;焦り&lt;/span&gt;&lt;br /&gt;
&lt;span class="badge bg-secondary dl-badge"&gt;思考停止&lt;/span&gt;&lt;br /&gt;
&lt;span class="badge bg-light text-dark dl-badge"&gt;オンライン国語&lt;/span&gt;&lt;br /&gt;
&lt;span class="badge bg-secondary dl-badge"&gt;過去問&lt;/span&gt;&lt;/div&gt;
&lt;div class="dl-kicker small mb-2"&gt;読解とメンタルケア&lt;/div&gt;
&lt;h1 class="dl-hero-title mb-3"&gt;&lt;/h1&gt;
&lt;p class="mb-0" style="opacity: .92;"&gt;中学受験の国語は、実力があっても&lt;strong&gt;不安&lt;/strong&gt;や&lt;strong&gt;焦り&lt;/strong&gt;で急に崩れることがあります。&lt;br /&gt;
文章を読み始めた瞬間に頭が真っ白になり根拠が取れない、記述の手が止まる──こうした現象は珍しくありません。&lt;br /&gt;
本記事では、メンタル要因で読解が乱れる典型パターンを整理し、家庭での声かけと学習設計、オンライン国語の個別指導での立て直し方まで、&lt;br /&gt;
具体的な手順として紹介します。&lt;br /&gt;
国語が苦手な状態からの立て直し（原因整理〜克服ステップ）を先に確認したい場合は、&lt;a style="color: #fff; text-decoration: underline;" href="https://dokkai-labo.tokyo/blog/gakusyuuhou/"&gt;全体像はこちら&lt;/a&gt;もあわせてご覧ください。&lt;/p&gt;
&lt;/div&gt;
&lt;div class="col-12 col-lg-4"&gt;
&lt;div class="p-3 p-lg-4 mt-2 mt-lg-0" style="background: rgba(255,255,255,.12); border: 1px solid rgba(255,255,255,.22); border-radius: 14px;"&gt;
&lt;div class="fw-bold mb-2"&gt;結論だけ先に&lt;/div&gt;
&lt;ul class="mb-3 ps-3 small" style="opacity: .92;"&gt;
&lt;li&gt;崩れは能力ではなく手順が飛ぶことが原因&lt;/li&gt;
&lt;li&gt;戻れる型を短く作るほど安定する&lt;/li&gt;
&lt;li&gt;過去問は負荷を段階化して再現性を作る&lt;/li&gt;
&lt;/ul&gt;
&lt;p&gt;&lt;a class="btn btn-outline-light w-100" href="#steps"&gt;立て直しの手順へ&lt;/a&gt;&lt;/p&gt;
&lt;div class="dl-note mt-2" style="color: rgba(255,255,255,.85);"&gt;読解の型と安心の設計を同時に整えます。&lt;/div&gt;
&lt;/div&gt;
&lt;/div&gt;
&lt;/div&gt;
&lt;div class="mt-4 d-flex flex-wrap gap-2"&gt;&lt;span class="dl-chip"&gt;読む前30秒ルーティン&lt;/span&gt;&lt;br /&gt;
&lt;span class="dl-chip"&gt;本文処理の最小ルール&lt;/span&gt;&lt;br /&gt;
&lt;span class="dl-chip"&gt;設問分解の固定&lt;/span&gt;&lt;br /&gt;
&lt;span class="dl-chip"&gt;記述の工程分離&lt;/span&gt;&lt;/div&gt;
&lt;/div&gt;
&lt;/div&gt;
&lt;p&gt;&lt;!-- 目次 --&gt;&lt;/p&gt;
&lt;div class="card dl-card shadow-sm mb-4"&gt;
&lt;div class="card-body p-3 p-md-4"&gt;
&lt;div class="fw-bold mb-2"&gt;目次&lt;/div&gt;
&lt;div class="row g-2"&gt;
&lt;div class="col-6 col-md-4 col-lg-2"&gt;&lt;a class="btn btn-outline-primary btn-sm w-100" href="#bg"&gt;背景&lt;/a&gt;&lt;/div&gt;
&lt;div class="col-6 col-md-4 col-lg-2"&gt;&lt;a class="btn btn-outline-primary btn-sm w-100" href="#online"&gt;オンライン&lt;/a&gt;&lt;/div&gt;
&lt;div class="col-6 col-md-4 col-lg-2"&gt;&lt;a class="btn btn-outline-primary btn-sm w-100" href="#steps"&gt;改善手順&lt;/a&gt;&lt;/div&gt;
&lt;div class="col-6 col-md-4 col-lg-2"&gt;&lt;a class="btn btn-outline-primary btn-sm w-100" href="#home"&gt;家庭の役割&lt;/a&gt;&lt;/div&gt;
&lt;div class="col-6 col-md-4 col-lg-2"&gt;&lt;a class="btn btn-outline-primary btn-sm w-100" href="#fit"&gt;相性&lt;/a&gt;&lt;/div&gt;
&lt;div class="col-6 col-md-4 col-lg-2"&gt;&lt;a class="btn btn-outline-primary btn-sm w-100" href="#summary"&gt;まとめ&lt;/a&gt;&lt;/div&gt;
&lt;/div&gt;
&lt;/div&gt;
&lt;/div&gt;
&lt;p&gt;&lt;!-- H2 背景 --&gt;&lt;/p&gt;
&lt;h2 id="bg" class="dl-anchor dl-h2"&gt;この悩みが起きる背景&lt;/h2&gt;
&lt;p class="dl-lead"&gt;国語がメンタルの影響を受けやすいのは、本文理解・設問解釈・根拠探索・言語化が同時進行で動くからです。&lt;br /&gt;
不安や焦りが入ると、処理の優先順位が崩れ、普段できている動きが止まりやすくなります。&lt;/p&gt;
&lt;div class="row g-3 mb-4"&gt;
&lt;div class="col-12 col-lg-7"&gt;
&lt;div class="card dl-card shadow-sm h-100"&gt;
&lt;div class="card-body p-3 p-md-4"&gt;
&lt;div class="mb-2"&gt;&lt;span class="badge bg-danger dl-badge"&gt;典型パターン&lt;/span&gt;&lt;br /&gt;
&lt;span class="text-muted small"&gt;メンタル要因で起きる崩れ&lt;/span&gt;&lt;/div&gt;
&lt;div class="table-responsive"&gt;
&lt;table class="table table-bordered align-middle mb-0 dl-table"&gt;
&lt;thead class="dl-thead"&gt;
&lt;tr class="text-center"&gt;
&lt;th style="width: 28%;"&gt;場面&lt;/th&gt;
&lt;th style="width: 36%;"&gt;起きること&lt;/th&gt;
&lt;th style="width: 36%;"&gt;点数への影響&lt;/th&gt;
&lt;/tr&gt;
&lt;/thead&gt;
&lt;tbody&gt;
&lt;tr&gt;
&lt;td class="fw-bold"&gt;読み始め&lt;/td&gt;
&lt;td&gt;長い、難しいと感じて心拍が上がり、線が増える&lt;/td&gt;
&lt;td&gt;要点が取れず、戻り読みが増えて時間不足&lt;/td&gt;
&lt;/tr&gt;
&lt;tr&gt;
&lt;td class="fw-bold"&gt;本文処理&lt;/td&gt;
&lt;td&gt;完璧に理解しようとして止まる、または飛ばし読みになる&lt;/td&gt;
&lt;td&gt;構造が取れず、根拠が曖昧になる&lt;/td&gt;
&lt;/tr&gt;
&lt;tr&gt;
&lt;td class="fw-bold"&gt;設問処理&lt;/td&gt;
&lt;td&gt;条件分解を飛ばして本文を探し回る&lt;/td&gt;
&lt;td&gt;参照範囲が定まらず、選択肢が絞れない&lt;/td&gt;
&lt;/tr&gt;
&lt;tr&gt;
&lt;td class="fw-bold"&gt;記述&lt;/td&gt;
&lt;td&gt;完璧主義で書き出せない、材料不足で固まる&lt;/td&gt;
&lt;td&gt;白紙、要素不足、条件漏れで部分点止まり&lt;/td&gt;
&lt;/tr&gt;
&lt;tr&gt;
&lt;td class="fw-bold"&gt;後半&lt;/td&gt;
&lt;td&gt;1問のミスを引きずり、次の条件読みが雑になる&lt;/td&gt;
&lt;td&gt;連鎖的に失点が増える&lt;/td&gt;
&lt;/tr&gt;
&lt;/tbody&gt;
&lt;/table&gt;
&lt;/div&gt;
&lt;div class="alert alert-warning mt-3 mb-0"&gt;
&lt;div class="fw-bold mb-1"&gt;重要&lt;/div&gt;
&lt;div class="mb-0"&gt;ここで起きているのは&lt;strong&gt;能力不足&lt;/strong&gt;ではなく、&lt;strong&gt;手順が飛ぶ&lt;/strong&gt;ことです。&lt;br /&gt;
だから、立て直しは「落ち着け」ではなく、&lt;strong&gt;戻れる型を用意する&lt;/strong&gt;が正解になります。&lt;/div&gt;
&lt;/div&gt;
&lt;/div&gt;
&lt;/div&gt;
&lt;/div&gt;
&lt;div class="col-12 col-lg-5"&gt;
&lt;div class="card dl-card shadow-sm h-100"&gt;
&lt;div class="card-body p-3 p-md-4"&gt;
&lt;div class="mb-2"&gt;&lt;span class="badge bg-success dl-badge"&gt;具体例&lt;/span&gt;&lt;br /&gt;
&lt;span class="text-muted small"&gt;読み負けの連鎖&lt;/span&gt;&lt;/div&gt;
&lt;div class="dl-soft p-3"&gt;
&lt;div class="fw-bold mb-2"&gt;よくある流れ&lt;/div&gt;
&lt;ol class="mb-0 ps-3"&gt;
&lt;li&gt;文章量を見て不安が立ち上がる&lt;/li&gt;
&lt;li&gt;線が増え、情報が整理できない&lt;/li&gt;
&lt;li&gt;設問から本文を探し回り戻り読みが増える&lt;/li&gt;
&lt;li&gt;時間不足→印象で選択→さらに不安&lt;/li&gt;
&lt;/ol&gt;
&lt;/div&gt;
&lt;div class="alert alert-info mt-3 mb-0"&gt;
&lt;div class="fw-bold mb-1"&gt;立て直しの視点&lt;/div&gt;
&lt;div class="mb-0"&gt;先に全文理解を狙わず、段落要点と構造を取ってから設問へ進むだけで、&lt;br /&gt;
不安の波が小さくなる子が多いです。&lt;/div&gt;
&lt;/div&gt;
&lt;/div&gt;
&lt;/div&gt;
&lt;/div&gt;
&lt;/div&gt;
&lt;p&gt;&lt;!-- H2 オンライン --&gt;&lt;/p&gt;
&lt;h2 id="online" class="dl-anchor dl-h2"&gt;オンライン国語個別指導が効果を発揮する理由&lt;/h2&gt;
&lt;p class="dl-lead"&gt;メンタル要因の崩れは、気合や根性で解決するより、処理手順を短い単位に分けて反復し、&lt;br /&gt;
崩れても戻れる形を作る方が改善が早い傾向があります。オンラインはその調整がしやすい環境です。&lt;/p&gt;
&lt;div class="card dl-card shadow-sm mb-4"&gt;
&lt;div class="card-body p-3 p-md-4"&gt;
&lt;div class="row g-3"&gt;
&lt;div class="col-12 col-lg-7"&gt;
&lt;div class="p-3 rounded" style="border: 1px solid #e5e7eb; background: #fff;"&gt;
&lt;div class="fw-bold mb-2"&gt;オンラインでできること&lt;/div&gt;
&lt;ul class="mb-0 ps-3"&gt;
&lt;li&gt;&lt;strong&gt;手元カメラ&lt;/strong&gt;で、筆が止まる瞬間、戻り読み、線の引き方の乱れを早期に察知&lt;/li&gt;
&lt;li&gt;本文処理→設問分解→根拠回収の順序を&lt;strong&gt;毎回同じ型&lt;/strong&gt;で固定&lt;/li&gt;
&lt;li&gt;記述は材料回収に戻して&lt;strong&gt;工程を分離&lt;/strong&gt;し、白紙からの思考停止を防ぐ&lt;/li&gt;
&lt;li&gt;過去問は&lt;strong&gt;負荷を段階化&lt;/strong&gt;し、安心して再現性を作ってから時間制限を戻す&lt;/li&gt;
&lt;/ul&gt;
&lt;/div&gt;
&lt;p&gt;&lt;!-- メインリンク：1回 --&gt;&lt;/p&gt;
&lt;div class="alert alert-primary mt-3 mb-0"&gt;
&lt;div class="fw-bold mb-1"&gt;案内&lt;/div&gt;
&lt;div class="mb-0"&gt;中学受験国語をオンラインで整えたい場合は、&lt;br /&gt;
&lt;a class="fw-bold" href="https://dokkai-labo.tokyo/kobetsuonline01/"&gt;オンライン国語の個別指導&lt;/a&gt;&lt;br /&gt;
が有効です。読解の型と、崩れても戻れる手順を同時に整えます。&lt;/div&gt;
&lt;/div&gt;
&lt;/div&gt;
&lt;div class="col-12 col-lg-5"&gt;
&lt;div class="dl-soft p-3 h-100"&gt;
&lt;div class="fw-bold mb-2"&gt;崩れを小さくする設計&lt;/div&gt;
&lt;div class="table-responsive"&gt;
&lt;table class="table table-bordered align-middle mb-0 dl-table"&gt;
&lt;thead style="background: #ffffff;"&gt;
&lt;tr class="text-center"&gt;
&lt;th style="width: 26%;"&gt;観点&lt;/th&gt;
&lt;th&gt;具体策&lt;/th&gt;
&lt;/tr&gt;
&lt;/thead&gt;
&lt;tbody&gt;
&lt;tr&gt;
&lt;td class="fw-bold text-center"&gt;観察&lt;/td&gt;
&lt;td&gt;固まる瞬間、線の増加、戻り読みの増加を見える化&lt;/td&gt;
&lt;/tr&gt;
&lt;tr&gt;
&lt;td class="fw-bold text-center"&gt;分解&lt;/td&gt;
&lt;td&gt;本文処理と設問処理を短い手順に分け、迷いを減らす&lt;/td&gt;
&lt;/tr&gt;
&lt;tr&gt;
&lt;td class="fw-bold text-center"&gt;固定&lt;/td&gt;
&lt;td&gt;毎回同じ順序で解くことで、焦っても戻れる&lt;/td&gt;
&lt;/tr&gt;
&lt;tr&gt;
&lt;td class="fw-bold text-center"&gt;段階化&lt;/td&gt;
&lt;td&gt;過去問の負荷を上げ下げし、成功体験を積む&lt;/td&gt;
&lt;/tr&gt;
&lt;/tbody&gt;
&lt;/table&gt;
&lt;/div&gt;
&lt;div class="dl-note mt-3"&gt;「落ち着け」ではなく、「戻れる型」を作るのが最短ルートになりやすいです。&lt;/div&gt;
&lt;/div&gt;
&lt;/div&gt;
&lt;/div&gt;
&lt;/div&gt;
&lt;/div&gt;
&lt;p&gt;&lt;!-- H2 改善手順 --&gt;&lt;/p&gt;
&lt;h2 id="steps" class="dl-anchor dl-h2"&gt;改善方法（実践ステップ）&lt;/h2&gt;
&lt;p class="dl-lead"&gt;ここからは、不安や思考停止が出ても立て直せるように、本文処理・設問処理・記述を「短い型」に落とします。&lt;br /&gt;
ポイントは、落ち着きそのものを求めるのではなく、崩れた時に戻れる手順を用意することです。&lt;/p&gt;
&lt;p&gt;&lt;!-- Step 0: 30秒ルーティン --&gt;&lt;/p&gt;
&lt;div class="card dl-card shadow-sm mb-3"&gt;
&lt;div class="card-body p-3 p-md-4"&gt;
&lt;div class="mb-2"&gt;&lt;span class="badge bg-success dl-badge"&gt;最優先&lt;/span&gt;&lt;br /&gt;
&lt;span class="text-muted small"&gt;読む前30秒ルーティン&lt;/span&gt;&lt;/div&gt;
&lt;div class="dl-soft p-3"&gt;
&lt;div class="row g-2"&gt;
&lt;div class="col-12 col-md-4"&gt;
&lt;div class="fw-bold"&gt;1 回深呼吸&lt;/div&gt;
&lt;div class="dl-note"&gt;呼吸を整え、焦りの立ち上がりを抑える&lt;/div&gt;
&lt;/div&gt;
&lt;div class="col-12 col-md-4"&gt;
&lt;div class="fw-bold"&gt;今日の印は2種類だけ&lt;/div&gt;
&lt;div class="dl-note"&gt;対比と言い換えなど、数を限定する&lt;/div&gt;
&lt;/div&gt;
&lt;div class="col-12 col-md-4"&gt;
&lt;div class="fw-bold"&gt;段落要点を一言&lt;/div&gt;
&lt;div class="dl-note"&gt;全文理解ではなく骨組みから入る&lt;/div&gt;
&lt;/div&gt;
&lt;/div&gt;
&lt;/div&gt;
&lt;div class="alert alert-warning mt-3 mb-0"&gt;
&lt;div class="fw-bold mb-1"&gt;狙い&lt;/div&gt;
&lt;div class="mb-0"&gt;焦りをなくすのではなく、&lt;strong&gt;焦っても同じ動きに戻す&lt;/strong&gt;ためのスイッチを作ります。&lt;/div&gt;
&lt;/div&gt;
&lt;/div&gt;
&lt;/div&gt;
&lt;p&gt;&lt;!-- Step 1 --&gt;&lt;/p&gt;
&lt;details class="dl-details card dl-card shadow-sm mb-3" open=""&gt;
&lt;summary class="card-header fw-bold" style="background: #eefaf4;"&gt;ステップ1：本文処理の改善 &lt;span class="badge bg-success"&gt;最小ルール&lt;/span&gt;&lt;/summary&gt;
&lt;div class="card-body p-3 p-md-4"&gt;
&lt;p class="mb-3"&gt;メンタルが乱れると、細部に囚われて止まるか、飛ばし読みになるかに振れます。&lt;br /&gt;
そこで本文処理は、最小限のルールに絞ります。&lt;/p&gt;
&lt;div class="row g-3"&gt;
&lt;div class="col-12 col-lg-6"&gt;
&lt;div class="dl-soft p-3 h-100"&gt;
&lt;div class="fw-bold mb-2"&gt;本文処理の四原則&lt;/div&gt;
&lt;ul class="mb-0 ps-3"&gt;
&lt;li&gt;段落ごとに要点を一言で置く&lt;/li&gt;
&lt;li&gt;対比・言い換え・因果だけに印を付ける&lt;/li&gt;
&lt;li&gt;印の数を増やさない&lt;/li&gt;
&lt;li&gt;迷ったら次段落へ進む&lt;/li&gt;
&lt;/ul&gt;
&lt;/div&gt;
&lt;/div&gt;
&lt;div class="col-12 col-lg-6"&gt;
&lt;div class="p-3 rounded h-100" style="border: 1px solid #e5e7eb; background: #fff;"&gt;
&lt;div class="fw-bold mb-2"&gt;不安を増やす行動の置き換え&lt;/div&gt;
&lt;div class="table-responsive"&gt;
&lt;table class="table table-bordered align-middle mb-0 dl-table"&gt;
&lt;thead style="background: #ffffff;"&gt;
&lt;tr class="text-center"&gt;
&lt;th style="width: 45%;"&gt;やりがち&lt;/th&gt;
&lt;th&gt;置き換え&lt;/th&gt;
&lt;/tr&gt;
&lt;/thead&gt;
&lt;tbody&gt;
&lt;tr&gt;
&lt;td&gt;線を引きすぎる&lt;/td&gt;
&lt;td&gt;印を2種類に限定し、要点を短く置く&lt;/td&gt;
&lt;/tr&gt;
&lt;tr&gt;
&lt;td&gt;1文ずつ完璧に理解したい&lt;/td&gt;
&lt;td&gt;段落要点だけ置いて進む&lt;/td&gt;
&lt;/tr&gt;
&lt;tr&gt;
&lt;td&gt;分からない語で止まる&lt;/td&gt;
&lt;td&gt;前後から推測して仮置きし先へ進む&lt;/td&gt;
&lt;/tr&gt;
&lt;/tbody&gt;
&lt;/table&gt;
&lt;/div&gt;
&lt;div class="dl-note mt-2"&gt;読む量を減らすのではなく、処理の迷いを減らします。&lt;/div&gt;
&lt;/div&gt;
&lt;/div&gt;
&lt;/div&gt;
&lt;/div&gt;
&lt;/details&gt;
&lt;p&gt;&lt;!-- Step 2 --&gt;&lt;/p&gt;
&lt;details class="dl-details card dl-card shadow-sm mb-3"&gt;
&lt;summary class="card-header fw-bold" style="background: #eef2ff;"&gt;ステップ2：設問処理の改善 &lt;span class="badge bg-primary"&gt;三点固定&lt;/span&gt;&lt;/summary&gt;
&lt;div class="card-body p-3 p-md-4"&gt;
&lt;p class="mb-3"&gt;焦る子ほど、条件分解を飛ばして本文探索に入ります。そこで設問処理を短い型にします。&lt;/p&gt;
&lt;div class="dl-soft p-3 mb-3"&gt;
&lt;div class="fw-bold mb-2"&gt;設問分解はこの三点だけ&lt;/div&gt;
&lt;div class="row g-2"&gt;
&lt;div class="col-12 col-md-4"&gt;
&lt;div class="fw-bold"&gt;何を答える&lt;/div&gt;
&lt;div class="dl-note"&gt;内容、理由、心情などの種類を決める&lt;/div&gt;
&lt;/div&gt;
&lt;div class="col-12 col-md-4"&gt;
&lt;div class="fw-bold"&gt;どこから拾う&lt;/div&gt;
&lt;div class="dl-note"&gt;参照範囲、該当段落を決める&lt;/div&gt;
&lt;/div&gt;
&lt;div class="col-12 col-md-4"&gt;
&lt;div class="fw-bold"&gt;どの条件で整える&lt;/div&gt;
&lt;div class="dl-note"&gt;字数、要素、言い換え、対比など&lt;/div&gt;
&lt;/div&gt;
&lt;/div&gt;
&lt;/div&gt;
&lt;div class="table-responsive"&gt;
&lt;table class="table table-bordered align-middle mb-0 dl-table"&gt;
&lt;thead style="background: #ffffff;"&gt;
&lt;tr class="text-center"&gt;
&lt;th style="width: 28%;"&gt;よくある迷い&lt;/th&gt;
&lt;th style="width: 36%;"&gt;起きること&lt;/th&gt;
&lt;th&gt;対策&lt;/th&gt;
&lt;/tr&gt;
&lt;/thead&gt;
&lt;tbody&gt;
&lt;tr&gt;
&lt;td class="fw-bold"&gt;本文を探し回る&lt;/td&gt;
&lt;td&gt;戻り読みが増え、時間不足が加速&lt;/td&gt;
&lt;td&gt;参照範囲を決めてから本文へ戻る&lt;/td&gt;
&lt;/tr&gt;
&lt;tr&gt;
&lt;td class="fw-bold"&gt;解く順が悪い&lt;/td&gt;
&lt;td&gt;最初でつまずき、不安が増幅&lt;/td&gt;
&lt;td&gt;取りやすい設問で安心を作ってから難問へ&lt;/td&gt;
&lt;/tr&gt;
&lt;tr&gt;
&lt;td class="fw-bold"&gt;迷いを抱えたまま進む&lt;/td&gt;
&lt;td&gt;後半で条件読みが雑になり連鎖失点&lt;/td&gt;
&lt;td&gt;迷いは印をつけて一旦保留し、戻る&lt;/td&gt;
&lt;/tr&gt;
&lt;/tbody&gt;
&lt;/table&gt;
&lt;/div&gt;
&lt;/div&gt;
&lt;/details&gt;
&lt;p&gt;&lt;!-- Step 3 --&gt;&lt;/p&gt;
&lt;details class="dl-details card dl-card shadow-sm mb-4"&gt;
&lt;summary class="card-header fw-bold" style="background: #fff7ed;"&gt;ステップ3：記述改善 &lt;span class="badge bg-warning text-dark"&gt;工程分離&lt;/span&gt;&lt;/summary&gt;
&lt;div class="card-body p-3 p-md-4"&gt;
&lt;p class="mb-3"&gt;記述の思考停止は、材料不足、文章化の詰まり、完璧主義の三つが原因になりやすいです。&lt;br /&gt;
対策は、文章を書く前に骨組みを置き、工程を混ぜないことです。&lt;/p&gt;
&lt;div class="row g-3"&gt;
&lt;div class="col-12 col-lg-6"&gt;
&lt;div class="dl-soft p-3 h-100"&gt;
&lt;div class="fw-bold mb-2"&gt;記述の三工程&lt;/div&gt;
&lt;ol class="mb-0 ps-3"&gt;
&lt;li&gt;材料の抜き出し&lt;/li&gt;
&lt;li&gt;要素の並び替え&lt;/li&gt;
&lt;li&gt;文章化&lt;/li&gt;
&lt;/ol&gt;
&lt;div class="dl-note mt-2"&gt;材料が揃うまで文章を書かない、と決めるだけでも安定します。&lt;/div&gt;
&lt;/div&gt;
&lt;/div&gt;
&lt;div class="col-12 col-lg-6"&gt;
&lt;div class="p-3 rounded h-100" style="border: 1px solid #e5e7eb; background: #fff;"&gt;
&lt;div class="fw-bold mb-2"&gt;書き出しの型&lt;/div&gt;
&lt;ul class="mb-0 ps-3"&gt;
&lt;li&gt;その理由は、本文で述べられているように&lt;/li&gt;
&lt;li&gt;筆者は、という点で&lt;/li&gt;
&lt;li&gt;登場人物は、から&lt;/li&gt;
&lt;/ul&gt;
&lt;div class="dl-note mt-2"&gt;型は内容より、手を動かすスイッチとして使います。&lt;/div&gt;
&lt;/div&gt;
&lt;/div&gt;
&lt;/div&gt;
&lt;div class="alert alert-warning mt-3 mb-0"&gt;
&lt;div class="fw-bold mb-1"&gt;注意&lt;/div&gt;
&lt;div class="mb-0"&gt;「上手く書こう」とすると止まります。まず骨組みを短く置き、条件と要素だけを満たす答案を作り、&lt;br /&gt;
余裕があれば表現を整える、の順にしてください。&lt;/div&gt;
&lt;/div&gt;
&lt;/div&gt;
&lt;/details&gt;
&lt;p&gt;&lt;!-- 1週間プラン --&gt;&lt;/p&gt;
&lt;div class="card dl-card shadow-sm mb-4"&gt;
&lt;div class="card-body p-3 p-md-4"&gt;
&lt;div class="mb-2"&gt;&lt;span class="badge bg-primary dl-badge"&gt;家庭用&lt;/span&gt;&lt;br /&gt;
&lt;span class="badge bg-light text-dark dl-badge"&gt;1週間で安定させる&lt;/span&gt;&lt;/div&gt;
&lt;div class="fw-bold mb-2"&gt;崩れを小さくする7日プラン&lt;/div&gt;
&lt;div class="dl-note mb-3"&gt;毎回同じ型で回すことで、焦っても戻れる状態を作ります。各日の分量は小さく固定してください。&lt;/div&gt;
&lt;div class="table-responsive"&gt;
&lt;table class="table table-bordered align-middle mb-0 dl-table"&gt;
&lt;thead style="background: #f6f7fb;"&gt;
&lt;tr class="text-center"&gt;
&lt;th style="width: 14%;"&gt;日&lt;/th&gt;
&lt;th style="width: 44%;"&gt;やること&lt;/th&gt;
&lt;th style="width: 18%;"&gt;時間&lt;/th&gt;
&lt;th&gt;狙い&lt;/th&gt;
&lt;/tr&gt;
&lt;/thead&gt;
&lt;tbody&gt;
&lt;tr&gt;
&lt;td class="fw-bold text-center"&gt;1&lt;/td&gt;
&lt;td&gt;読む前30秒ルーティン＋段落要点を一言&lt;/td&gt;
&lt;td class="text-center"&gt;15分&lt;/td&gt;
&lt;td&gt;最初の安定を作る&lt;/td&gt;
&lt;/tr&gt;
&lt;tr&gt;
&lt;td class="fw-bold text-center"&gt;2&lt;/td&gt;
&lt;td&gt;対比と言い換えだけ印を付けて要点を取る&lt;/td&gt;
&lt;td class="text-center"&gt;15分&lt;/td&gt;
&lt;td&gt;印の数を制御&lt;/td&gt;
&lt;/tr&gt;
&lt;tr&gt;
&lt;td class="fw-bold text-center"&gt;3&lt;/td&gt;
&lt;td&gt;設問分解の三点固定で2問だけ解く&lt;/td&gt;
&lt;td class="text-center"&gt;15分&lt;/td&gt;
&lt;td&gt;戻り読みを減らす&lt;/td&gt;
&lt;/tr&gt;
&lt;tr&gt;
&lt;td class="fw-bold text-center"&gt;4&lt;/td&gt;
&lt;td&gt;迷った設問は保留印→後回しの練習&lt;/td&gt;
&lt;td class="text-center"&gt;15分&lt;/td&gt;
&lt;td&gt;連鎖失点を防ぐ&lt;/td&gt;
&lt;/tr&gt;
&lt;tr&gt;
&lt;td class="fw-bold text-center"&gt;5&lt;/td&gt;
&lt;td&gt;記述は材料→並び替え→文章化で1問&lt;/td&gt;
&lt;td class="text-center"&gt;20分&lt;/td&gt;
&lt;td&gt;工程分離を固定&lt;/td&gt;
&lt;/tr&gt;
&lt;tr&gt;
&lt;td class="fw-bold text-center"&gt;6&lt;/td&gt;
&lt;td&gt;同じ設問で記述を再提出&lt;/td&gt;
&lt;td class="text-center"&gt;15分&lt;/td&gt;
&lt;td&gt;再現性を作る&lt;/td&gt;
&lt;/tr&gt;
&lt;tr&gt;
&lt;td class="fw-bold text-center"&gt;7&lt;/td&gt;
&lt;td&gt;過去問のミスを型で分類して改善点を一言で残す&lt;/td&gt;
&lt;td class="text-center"&gt;15分&lt;/td&gt;
&lt;td&gt;不安の原因を見える化&lt;/td&gt;
&lt;/tr&gt;
&lt;/tbody&gt;
&lt;/table&gt;
&lt;/div&gt;
&lt;/div&gt;
&lt;/div&gt;
&lt;p&gt;&lt;!-- =============================== 追加D：不足補完（例/練習/チェック/FAQ） 挿入位置：#steps（改善方法）〜「7日プラン」ブロックの“後”〜 #home の“前” =============================== --&gt;&lt;/p&gt;
&lt;p&gt;&lt;!-- 追加：崩れ別「復帰カード」 --&gt;&lt;/p&gt;
&lt;section id="recovery" class="card dl-card shadow-sm mb-4"&gt;
&lt;div class="card-body p-3 p-md-4"&gt;
&lt;div class="d-flex align-items-center justify-content-between flex-wrap gap-2 mb-2"&gt;
&lt;div class="fw-bold"&gt;崩れた瞬間に戻る「復帰カード」&lt;/div&gt;
&lt;p&gt;&lt;span class="badge bg-dark"&gt;30秒で復帰&lt;/span&gt;&lt;/p&gt;
&lt;/div&gt;
&lt;p class="dl-note mb-3"&gt;「落ち着け」ではなく、いま何をすれば戻るかを短文で固定します。印刷して机に置くと再現性が上がります。&lt;/p&gt;
&lt;div class="row g-3"&gt;
&lt;div class="col-12 col-lg-4"&gt;
&lt;div class="dl-soft p-3 h-100"&gt;
&lt;div class="fw-bold mb-2"&gt;①読み始めで心拍が上がる&lt;/div&gt;
&lt;ul class="mb-0 ps-3"&gt;
&lt;li&gt;深呼吸1回→印は2種類だけ&lt;/li&gt;
&lt;li&gt;段落要点を一言（全文理解を狙わない）&lt;/li&gt;
&lt;li&gt;迷った語は仮置きして次段落へ&lt;/li&gt;
&lt;/ul&gt;
&lt;/div&gt;
&lt;/div&gt;
&lt;div class="col-12 col-lg-4"&gt;
&lt;div class="dl-soft p-3 h-100"&gt;
&lt;div class="fw-bold mb-2"&gt;②設問で探し回って止まる&lt;/div&gt;
&lt;ul class="mb-0 ps-3"&gt;
&lt;li&gt;三点固定：何を／どこから／条件&lt;/li&gt;
&lt;li&gt;参照範囲を先に決めてから本文へ&lt;/li&gt;
&lt;li&gt;迷いは保留印→次へ進む&lt;/li&gt;
&lt;/ul&gt;
&lt;/div&gt;
&lt;/div&gt;
&lt;div class="col-12 col-lg-4"&gt;
&lt;div class="dl-soft p-3 h-100"&gt;
&lt;div class="fw-bold mb-2"&gt;③記述で白紙になる&lt;/div&gt;
&lt;ul class="mb-0 ps-3"&gt;
&lt;li&gt;材料3つだけ抜く（文章化禁止）&lt;/li&gt;
&lt;li&gt;並び替え→一文で骨組み&lt;/li&gt;
&lt;li&gt;条件（字数・要素）を最後に照合&lt;/li&gt;
&lt;/ul&gt;
&lt;/div&gt;
&lt;/div&gt;
&lt;/div&gt;
&lt;div class="alert alert-warning mt-3 mb-0"&gt;
&lt;div class="fw-bold mb-1"&gt;復帰の合言葉&lt;/div&gt;
&lt;div class="mb-0"&gt;いまの自分に必要なのは「理解の深さ」ではなく「手順への帰還」です。&lt;/div&gt;
&lt;/div&gt;
&lt;/div&gt;
&lt;/section&gt;
&lt;p&gt;&lt;!-- 追加：ミニ練習（10分×週3） --&gt;&lt;/p&gt;
&lt;section id="drill" class="card dl-card shadow-sm mb-4"&gt;
&lt;div class="card-body p-3 p-md-4"&gt;
&lt;div class="d-flex align-items-center justify-content-between flex-wrap gap-2 mb-2"&gt;
&lt;div class="fw-bold"&gt;不安・焦りを小さくするミニ練習（10分×週3）&lt;/div&gt;
&lt;p&gt;&lt;span class="badge bg-primary"&gt;家庭用&lt;/span&gt;&lt;/p&gt;
&lt;/div&gt;
&lt;p class="dl-note mb-3"&gt;「わかった」で終わると再発します。短時間で“同じ手順に戻る”反復を作ります。&lt;/p&gt;
&lt;div class="row g-3"&gt;
&lt;div class="col-12 col-lg-4"&gt;
&lt;div class="p-3 rounded h-100" style="border: 1px solid #e5e7eb; background: #fff;"&gt;
&lt;div class="fw-bold mb-2"&gt;練習1：本文処理の最小化&lt;/div&gt;
&lt;ol class="mb-0 ps-3"&gt;
&lt;li&gt;段落要点を一言で置く&lt;/li&gt;
&lt;li&gt;印は「対比」「言い換え」だけ&lt;/li&gt;
&lt;li&gt;迷ったら次段落へ（止まらない）&lt;/li&gt;
&lt;/ol&gt;
&lt;/div&gt;
&lt;/div&gt;
&lt;div class="col-12 col-lg-4"&gt;
&lt;div class="p-3 rounded h-100" style="border: 1px solid #e5e7eb; background: #fff;"&gt;
&lt;div class="fw-bold mb-2"&gt;練習2：設問三点固定&lt;/div&gt;
&lt;ol class="mb-0 ps-3"&gt;
&lt;li&gt;何を答える（内容／理由／心情）&lt;/li&gt;
&lt;li&gt;どこから拾う（範囲）&lt;/li&gt;
&lt;li&gt;条件（字数／要素）&lt;/li&gt;
&lt;/ol&gt;
&lt;/div&gt;
&lt;/div&gt;
&lt;div class="col-12 col-lg-4"&gt;
&lt;div class="p-3 rounded h-100" style="border: 1px solid #e5e7eb; background: #fff;"&gt;
&lt;div class="fw-bold mb-2"&gt;練習3：記述の工程分離&lt;/div&gt;
&lt;ol class="mb-0 ps-3"&gt;
&lt;li&gt;材料を3つ抜く（ここまで）&lt;/li&gt;
&lt;li&gt;並び替え（因果→順序）&lt;/li&gt;
&lt;li&gt;文章化→条件照合&lt;/li&gt;
&lt;/ol&gt;
&lt;/div&gt;
&lt;/div&gt;
&lt;/div&gt;
&lt;div class="dl-soft p-3 mt-3"&gt;
&lt;div class="fw-bold mb-2"&gt;判定基準（できたかどうか）&lt;/div&gt;
&lt;ul class="mb-0 ps-3"&gt;
&lt;li&gt;線や印が増えすぎていない&lt;/li&gt;
&lt;li&gt;本文に戻る前に三点固定ができた&lt;/li&gt;
&lt;li&gt;記述は材料が揃ってから文章化した&lt;/li&gt;
&lt;/ul&gt;
&lt;/div&gt;
&lt;/div&gt;
&lt;/section&gt;
&lt;p&gt;&lt;!-- 追加：チェックリスト（印刷用） --&gt;&lt;/p&gt;
&lt;section id="checklist" class="card dl-card shadow-sm mb-4"&gt;
&lt;div class="card-body p-3 p-md-4"&gt;
&lt;div class="fw-bold mb-2"&gt;当日の崩れを防ぐチェックリスト（前日〜当日）&lt;/div&gt;
&lt;p class="dl-note mb-3"&gt;メンタルは気合で整わないので、崩れる要因（負荷）を先に減らします。&lt;/p&gt;
&lt;div class="table-responsive"&gt;
&lt;table class="table table-bordered align-middle mb-0 dl-table"&gt;
&lt;thead style="background: #f6f7fb;"&gt;
&lt;tr class="text-center"&gt;
&lt;th style="width: 22%;"&gt;タイミング&lt;/th&gt;
&lt;th style="width: 48%;"&gt;確認&lt;/th&gt;
&lt;th&gt;チェック&lt;/th&gt;
&lt;/tr&gt;
&lt;/thead&gt;
&lt;tbody&gt;
&lt;tr&gt;
&lt;td class="fw-bold"&gt;前日&lt;/td&gt;
&lt;td&gt;過去問は“本番形式”ではなく、型が回る負荷で終了（安心を残す）&lt;/td&gt;
&lt;td&gt;□ OK □ 未&lt;/td&gt;
&lt;/tr&gt;
&lt;tr&gt;
&lt;td class="fw-bold"&gt;開始前&lt;/td&gt;
&lt;td&gt;読む前30秒ルーティン（印2種／段落要点一言）を口で言える&lt;/td&gt;
&lt;td&gt;□ OK □ 未&lt;/td&gt;
&lt;/tr&gt;
&lt;tr&gt;
&lt;td class="fw-bold"&gt;途中&lt;/td&gt;
&lt;td&gt;迷いは保留印→次へ（1問で固まらない）&lt;/td&gt;
&lt;td&gt;□ OK □ 未&lt;/td&gt;
&lt;/tr&gt;
&lt;tr&gt;
&lt;td class="fw-bold"&gt;記述&lt;/td&gt;
&lt;td&gt;材料→並び替え→文章化（材料が揃うまで文章化しない）&lt;/td&gt;
&lt;td&gt;□ OK □ 未&lt;/td&gt;
&lt;/tr&gt;
&lt;tr&gt;
&lt;td class="fw-bold"&gt;終了前&lt;/td&gt;
&lt;td&gt;条件（字数・要素）を最後に照合してから提出&lt;/td&gt;
&lt;td&gt;□ OK □ 未&lt;/td&gt;
&lt;/tr&gt;
&lt;/tbody&gt;
&lt;/table&gt;
&lt;/div&gt;
&lt;div class="alert alert-info mt-3 mb-0"&gt;
&lt;div class="fw-bold mb-1"&gt;ポイント&lt;/div&gt;
&lt;div class="mb-0"&gt;当日は「うまくやる」より「同じ手順に戻る」を優先した方が点が安定します。&lt;/div&gt;
&lt;/div&gt;
&lt;/div&gt;
&lt;/section&gt;
&lt;p&gt;&lt;!-- 追加：FAQ（検索面拡張） --&gt;&lt;/p&gt;
&lt;section id="faq" class="card dl-card shadow-sm mb-4"&gt;
&lt;div class="card-body p-3 p-md-4"&gt;
&lt;div class="fw-bold mb-2"&gt;よくある質問（不安・焦り・思考停止）&lt;/div&gt;
&lt;details class="dl-details dl-soft p-3 mb-2"&gt;
&lt;summary class="fw-bold"&gt;不安が強い日は国語を休ませた方がいいか&lt;/summary&gt;
&lt;div class="mt-2"&gt;休むより、負荷を下げて「型が回る量」に落とす方が安定しやすいです。短時間で“戻れる手順”だけ当てて終了すると、不安の連鎖が小さくなります。&lt;/div&gt;
&lt;/details&gt;
&lt;details class="dl-details dl-soft p-3 mb-2"&gt;
&lt;summary class="fw-bold"&gt;過去問で崩れるとき、何から直すべきか&lt;/summary&gt;
&lt;div class="mt-2"&gt;①読み始めの30秒ルーティン、②設問三点固定、③記述の工程分離、の順が効果的です。最初に「1問で固まらない」設計を作ると連鎖失点が減ります。&lt;/div&gt;
&lt;/details&gt;
&lt;details class="dl-details dl-soft p-3 mb-2"&gt;
&lt;summary class="fw-bold"&gt;線を引きすぎて混乱するのを止めたい&lt;/summary&gt;
&lt;div class="mt-2"&gt;印は2種類までに限定し、段落要点を一言で置く運用に切り替えるのが有効です。「情報を増やす」のではなく「迷いを減らす」方向に寄せます。&lt;/div&gt;
&lt;/details&gt;
&lt;details class="dl-details dl-soft p-3 mb-2"&gt;
&lt;summary class="fw-bold"&gt;記述が白紙になる子への声かけはどうするか&lt;/summary&gt;
&lt;div class="mt-2"&gt;「書け」ではなく、「材料を3つ抜こう」「並べ替えよう」と工程に戻す声かけが効きます。答えを教えると安心は一瞬で、再現性が残りません。&lt;/div&gt;
&lt;/details&gt;
&lt;details class="dl-details dl-soft p-3"&gt;
&lt;summary class="fw-bold"&gt;オンライン個別はメンタルにどう効くのか&lt;/summary&gt;
&lt;div class="mt-2"&gt;崩れのサイン（戻り読み・線増・固まり）を早期に捉え、本文→設問→記述の順序を毎回同じ型で固定しやすい点が強みです。過去問負荷も段階化しやすく、安心と再現性を作ってから本番形式へ戻せます。&lt;/div&gt;
&lt;/details&gt;
&lt;/div&gt;
&lt;/section&gt;
&lt;p&gt;&lt;!-- =============================== /追加Dここまで =============================== --&gt;&lt;/p&gt;
&lt;p&gt;&lt;!-- H2 家庭の役割 --&gt;&lt;/p&gt;
&lt;h2 id="home" class="dl-anchor dl-h2"&gt;家庭でできるフォローと役割分担&lt;/h2&gt;
&lt;p class="dl-lead"&gt;メンタル要因の崩れは、家庭の声かけ次第で改善も悪化もします。家庭が担うべきは、技術の指導より、&lt;br /&gt;
&lt;strong&gt;手順が回る環境づくり&lt;/strong&gt;です。&lt;/p&gt;
&lt;div class="card dl-card shadow-sm mb-4"&gt;
&lt;div class="card-body p-3 p-md-4"&gt;
&lt;div class="table-responsive"&gt;
&lt;table class="table table-bordered align-middle mb-0 dl-table"&gt;
&lt;thead style="background: #f6f7fb;"&gt;
&lt;tr class="text-center"&gt;
&lt;th style="width: 28%;"&gt;家庭が担うと効果的&lt;/th&gt;
&lt;th&gt;やること&lt;/th&gt;
&lt;th style="width: 30%;"&gt;やりすぎ注意&lt;/th&gt;
&lt;/tr&gt;
&lt;/thead&gt;
&lt;tbody&gt;
&lt;tr&gt;
&lt;td class="fw-bold"&gt;毎日の語彙・漢字&lt;/td&gt;
&lt;td&gt;短時間で継続し、できた実感を積む&lt;/td&gt;
&lt;td&gt;量を増やしてプレッシャーにしない&lt;/td&gt;
&lt;/tr&gt;
&lt;tr&gt;
&lt;td class="fw-bold"&gt;音読&lt;/td&gt;
&lt;td&gt;句読点・接続語で止まれるかを確認&lt;/td&gt;
&lt;td&gt;上手に読むより構造が取れているか&lt;/td&gt;
&lt;/tr&gt;
&lt;tr&gt;
&lt;td class="fw-bold"&gt;過去問の管理&lt;/td&gt;
&lt;td&gt;点数より失点の型と再提出の有無を残す&lt;/td&gt;
&lt;td&gt;本番形式をやらせすぎて不安を増やさない&lt;/td&gt;
&lt;/tr&gt;
&lt;tr&gt;
&lt;td class="fw-bold"&gt;声かけ&lt;/td&gt;
&lt;td&gt;条件・根拠・言えることの三点に戻す&lt;/td&gt;
&lt;td&gt;答えを教えて安心を買わない&lt;/td&gt;
&lt;/tr&gt;
&lt;/tbody&gt;
&lt;/table&gt;
&lt;/div&gt;
&lt;div class="alert alert-info mt-3 mb-0"&gt;
&lt;div class="fw-bold mb-1"&gt;家庭の問いかけを固定する&lt;/div&gt;
&lt;div class="mb-0"&gt;条件は何か。根拠はどこか。その根拠で言えることは何か。ここに戻すだけで、思考停止からの復帰が早くなります。&lt;/div&gt;
&lt;/div&gt;
&lt;/div&gt;
&lt;/div&gt;
&lt;p&gt;&lt;!-- H2 相性 --&gt;&lt;/p&gt;
&lt;h2 id="fit" class="dl-anchor dl-h2"&gt;どんな子に相性が良いか&lt;/h2&gt;
&lt;p class="dl-lead"&gt;メンタル要因で国語が崩れる子は、成績だけでは判断しにくいことがあります。次のタイプは、オンライン国語の個別指導と相性が良い傾向があります。&lt;/p&gt;
&lt;div class="row g-3 mb-4"&gt;
&lt;div class="col-12 col-lg-7"&gt;
&lt;div class="card dl-card shadow-sm h-100"&gt;
&lt;div class="card-body p-3 p-md-4"&gt;
&lt;div class="fw-bold mb-2"&gt;相性が良いタイプ&lt;/div&gt;
&lt;ul class="mb-0 ps-3"&gt;
&lt;li&gt;模試や過去問で急に点が落ちることがある&lt;/li&gt;
&lt;li&gt;文章量が多いと、手が止まりやすい&lt;/li&gt;
&lt;li&gt;記述で完璧を狙って書けなくなる&lt;/li&gt;
&lt;li&gt;設問処理で迷いが増え、戻り読みが多い&lt;/li&gt;
&lt;li&gt;国語の直しで親子が衝突しやすい&lt;/li&gt;
&lt;/ul&gt;
&lt;hr class="my-3" /&gt;
&lt;div class="fw-bold mb-2"&gt;記述で止まりやすい場合&lt;/div&gt;
&lt;div class="dl-note"&gt;記述の工程を固定すると、思考停止が起きにくくなります。記述の型を強化したい場合は、下記の専門記事も参考になります。&lt;/div&gt;
&lt;p&gt;&lt;!-- サブリンク：1回 --&gt;&lt;br /&gt;
&lt;a class="btn btn-outline-primary mt-2" href="https://dokkai-labo.tokyo/kijutsuryoku/"&gt;&lt;br /&gt;
記述力を鍛える（専門記事）&lt;br /&gt;
&lt;/a&gt;&lt;/p&gt;
&lt;/div&gt;
&lt;/div&gt;
&lt;/div&gt;
&lt;div class="col-12 col-lg-5"&gt;
&lt;div class="card dl-card shadow-sm h-100"&gt;
&lt;div class="card-body p-3 p-md-4"&gt;
&lt;div class="fw-bold mb-2"&gt;オンラインでの進め方の例&lt;/div&gt;
&lt;div class="dl-soft p-3"&gt;
&lt;ol class="mb-0 ps-3"&gt;
&lt;li&gt;崩れのサインを観察し、起点を特定&lt;/li&gt;
&lt;li&gt;本文処理と設問処理を短い型に分解&lt;/li&gt;
&lt;li&gt;同じ順序で反復し、成功体験を積む&lt;/li&gt;
&lt;li&gt;過去問の負荷を段階的に上げて本番へ&lt;/li&gt;
&lt;/ol&gt;
&lt;/div&gt;
&lt;div class="dl-note mt-2"&gt;目標は、落ち着くことではなく、焦っても同じ手順に戻れる状態を作ることです。&lt;/div&gt;
&lt;/div&gt;
&lt;/div&gt;
&lt;/div&gt;
&lt;/div&gt;
&lt;p&gt;&lt;!-- H2 まとめ --&gt;&lt;/p&gt;
&lt;h2 id="summary" class="dl-anchor dl-h2"&gt;まとめ&lt;/h2&gt;
&lt;div class="card dl-card shadow-sm"&gt;
&lt;div class="card-body p-3 p-md-4"&gt;
&lt;div class="row align-items-center g-3"&gt;
&lt;div class="col-12 col-lg-8"&gt;
&lt;p class="mb-2"&gt;国語の崩れは、能力ではなく不安や焦りで&lt;strong&gt;手順が飛ぶ&lt;/strong&gt;ことが原因になりがちです。&lt;br /&gt;
本文処理、設問分解、記述の工程を短い型にして、崩れても戻れる手順を作ると得点は安定します。&lt;br /&gt;
過去問は負荷を段階化し、成功体験と再現性を先に作ってから時間制限を戻してください。&lt;/p&gt;
&lt;div class="dl-soft p-3"&gt;
&lt;div class="fw-bold mb-1"&gt;最後に確認したいチェック&lt;/div&gt;
&lt;ul class="mb-0 ps-3"&gt;
&lt;li&gt;読む前30秒ルーティンがある&lt;/li&gt;
&lt;li&gt;本文の印は限定できている&lt;/li&gt;
&lt;li&gt;設問は三点分解してから本文へ戻る&lt;/li&gt;
&lt;li&gt;記述は材料→並び替え→文章化を守れている&lt;/li&gt;
&lt;/ul&gt;
&lt;/div&gt;
&lt;/div&gt;
&lt;div class="col-12 col-lg-4"&gt;
&lt;p&gt;&lt;a class="btn btn-primary btn-lg w-100" href="https://dokkai-labo.tokyo/kobetsuonline01/"&gt;&lt;br /&gt;
オンライン国語の個別指導へ&lt;br /&gt;
&lt;/a&gt;&lt;/p&gt;
&lt;div class="dl-note mt-2"&gt;読解の型と、崩れても戻れる手順を同時に整え、過去問で得点を安定させます。&lt;/div&gt;
&lt;/div&gt;
&lt;/div&gt;
&lt;hr class="my-4" /&gt;
&lt;div class="dl-note"&gt;※本ページは保護者向けに、読解とメンタルの関係を「再現可能な手順」として整理したサブコラムです。&lt;br /&gt;
国語が苦手な状態からの立て直し（原因整理〜克服ステップ）をまとめて確認する場合は、&lt;a href="https://dokkai-labo.tokyo/blog/gakusyuuhou/"&gt;全体像はこちら&lt;/a&gt;もあわせてご参照ください。&lt;/div&gt;
&lt;/div&gt;
&lt;/div&gt;
&lt;/div&gt;
&lt;/div&gt;
&lt;p&gt;&lt;!-- [ /.socialSet ] --&gt;&lt;/p&gt;
------</t>
  </si>
  <si>
    <t>以下のページは不自然なワードを使用しています。
これらを適切に自然な言葉に置き換えて下さい。
なお、本文の装飾や構造は絶対に変えないでください。
【対象ページURL】
https://rika-quest.com/column/nayami-light-optics/
【検出された不自然ワード】
- 崩れ
- 型
- 迷い
- 固定
- 手順
- 立て直
- 内部リンク
- 設計
- 整え
【本文】
------
&lt;p&gt;&lt;!-- =========================================================
MC本文HTML（WordPress投稿用）｜受験理科専門塾 しゅん吉クエスト
URL：https://rika-quest.com/column/nayami-light-optics/
テーマ：光の作図が苦手（悩み起点）※単元解説しない（理科のコツとカニバリ回避）
ねらい：作図手順の固定 → 間違えやすい形の整理 → 家庭で回す
内部回遊：悩みHub→悩み記事→物理分野/物理カテゴリ→講座/問い合わせ
テーマカラー：緑（Bootstrap success）
注意：WordPress「テキスト（HTML）」で貼り付け推奨（style内に
混入すると崩れます）
========================================================= --&gt;&lt;/p&gt;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.rq-toc a{ text-decoration:none; }&lt;br /&gt;
  .rq-toc a:hover{ text-decoration:underline; }&lt;br /&gt;
  .rq-leftbar{ border-left: .35rem solid rgba(25,135,84,.55); }&lt;br /&gt;
  .rq-bullets li{ margin-bottom:.35rem; }&lt;/p&gt;
&lt;p&gt;  .rq-stepno{&lt;br /&gt;
    width: 2.2rem; height: 2.2rem;&lt;br /&gt;
    display:inline-flex; align-items:center; justify-content:center;&lt;br /&gt;
    border-radius: 999px;&lt;br /&gt;
    background: rgba(25,135,84,.12);&lt;br /&gt;
    color: #146c43;&lt;br /&gt;
    font-weight: 800;&lt;br /&gt;
    flex: 0 0 auto;&lt;br /&gt;
  }&lt;/p&gt;
&lt;p&gt;  .rq-mini{&lt;br /&gt;
    border: 1px solid rgba(0,0,0,.10);&lt;br /&gt;
    border-radius: 1rem;&lt;br /&gt;
    background: #fff;&lt;br /&gt;
    box-shadow: 0 .125rem .25rem rgba(0,0,0,.06);&lt;br /&gt;
  }&lt;/p&gt;
&lt;p&gt;  /* 作図の“手順カード” */&lt;br /&gt;
  .rq-flowcard{&lt;br /&gt;
    border: 1px solid rgba(25,135,84,.20);&lt;br /&gt;
    background: linear-gradient(180deg, rgba(25,135,84,.05), #fff);&lt;br /&gt;
  }&lt;/p&gt;
&lt;p&gt;  /* “作図メモ”欄 */&lt;br /&gt;
  .rq-scribble{&lt;br /&gt;
    background: repeating-linear-gradient(&lt;br /&gt;
      to bottom,&lt;br /&gt;
      rgba(25,135,84,.06),&lt;br /&gt;
      rgba(25,135,84,.06) 28px,&lt;br /&gt;
      rgba(255,255,255,1) 28px,&lt;br /&gt;
      rgba(255,255,255,1) 56px&lt;br /&gt;
    );&lt;br /&gt;
    border: 1px dashed rgba(25,135,84,.45);&lt;br /&gt;
  }&lt;/p&gt;
&lt;p&gt;  /* 間違えやすい形（注意） */&lt;br /&gt;
  .rq-warn{&lt;br /&gt;
    border-left: .35rem solid rgba(220,53,69,.6);&lt;br /&gt;
  }&lt;/p&gt;
&lt;p&gt;  /* FAQ（JS不要） */&lt;br /&gt;
  .rq-faq details{&lt;br /&gt;
    border: 1px solid rgba(0,0,0,.10);&lt;br /&gt;
    border-radius: 1rem;&lt;br /&gt;
    background: #fff;&lt;br /&gt;
    overflow: hidden;&lt;br /&gt;
    box-shadow: 0 .125rem .25rem rgba(0,0,0,.06);&lt;br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}&lt;br /&gt;
&lt;/style&gt;
&lt;div class="container my-4"&gt;
&lt;p&gt;&lt;!-- ========================= Hero ========================== --&gt;&lt;/p&gt;
&lt;section class="rq-hero rounded-4 p-4 p-lg-5 shadow-sm mb-4"&gt;
&lt;div class="row g-4 align-items-center"&gt;
&lt;div class="col-lg-8"&gt;
&lt;div class="rq-subline small mb-2"&gt;中学受験理科／物理　テーマ：光の作図「手順」を固定して迷いを減らす&lt;/div&gt;
&lt;div class="d-flex flex-wrap gap-2 mb-2"&gt;&lt;span class="badge bg-success"&gt;悩み起点&lt;/span&gt;&lt;br /&gt;
&lt;span class="badge bg-success"&gt;作図手順の固定&lt;/span&gt;&lt;br /&gt;
&lt;span class="badge bg-success"&gt;間違えやすい形を整理&lt;/span&gt;&lt;br /&gt;
&lt;span class="badge bg-success"&gt;家庭で回す&lt;/span&gt;&lt;/div&gt;
&lt;h1 class="h3 fw-bold lh-base mb-3"&gt;光の作図が苦手な原因と立て直し方｜作図手順を固定して「どこから描くか」を迷わない&lt;/h1&gt;
&lt;p class="mb-2"&gt;反射・屈折の作図は、解説を見ると理解できる。&lt;br /&gt;
しかし本番では、線の引き始めで迷い、補助線が増えすぎて図が崩れる。&lt;br /&gt;
鏡・水面・レンズなど、形が変わると同じように描けなくなる。&lt;/p&gt;
&lt;p class="mb-0"&gt;光の作図で詰まるときは、知識不足よりも&lt;strong class="rq-marker"&gt;「作図の手順」が毎回変わっている&lt;/strong&gt;ことが原因になりやすいです。&lt;br /&gt;
手順が固定されると、形が変わっても迷いが減り、線の数も必要最小限で済みます。&lt;/p&gt;
&lt;/div&gt;
&lt;div class="col-lg-4"&gt;
&lt;div class="card border-0 shadow-sm rounded-4"&gt;
&lt;div class="card-body p-3 p-lg-4"&gt;
&lt;p class="fw-bold text-success mb-2"&gt;この記事で分かること&lt;/p&gt;
&lt;ul class="small mb-0 rq-bullets"&gt;
&lt;li&gt;作図が崩れる原因（3パターン）&lt;/li&gt;
&lt;li&gt;作図の順番（入口→基準→条件→確定）を固定する&lt;/li&gt;
&lt;li&gt;間違えやすい形（鏡面・境界・曲面）でのミス回避&lt;/li&gt;
&lt;li&gt;家庭で回す練習順（短時間→週末通し）&lt;/li&gt;
&lt;/ul&gt;
&lt;/div&gt;
&lt;/div&gt;
&lt;/div&gt;
&lt;/div&gt;
&lt;div class="alert alert-success mt-4 mb-0 rounded-4 border border-success-subtle" role="alert"&gt;単元の解説ではなく、「作図の処理手順」と「典型ミスの止め方」を固定する整理です。&lt;/div&gt;
&lt;/section&gt;
&lt;p&gt;&lt;!-- ========================= 目次 ==========================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href="#s2"&gt;原因の切り分け（典型パターン3つ）&lt;/a&gt;&lt;br /&gt;
&lt;a class="list-group-item list-group-item-action" href="#s3"&gt;立て直しの手順（ステップで）&lt;/a&gt;&lt;br /&gt;
&lt;a class="list-group-item list-group-item-action" href="#s4"&gt;よくあるミスと修正（誤答例→直し方）&lt;/a&gt;&lt;br /&gt;
&lt;a class="list-group-item list-group-item-action" href="#s5"&gt;家庭での回し方（週の設計／チェック）&lt;/a&gt;&lt;br /&gt;
&lt;a class="list-group-item list-group-item-action" href="#s6"&gt;FAQ（よくある質問）&lt;/a&gt;&lt;br /&gt;
&lt;a class="list-group-item list-group-item-action" href="#s7"&gt;次に読む（内部リンク）＋講座・問い合わせ&lt;/a&gt;&lt;/div&gt;
&lt;/div&gt;
&lt;/nav&gt;
&lt;p&gt;&lt;!-- ========================= Section 1 ========================== --&gt;&lt;/p&gt;
&lt;section class="mb-5"&gt;
&lt;h2 id="s1" class="h4 fw-bold border-bottom pb-2 mb-3"&gt;まず状況整理｜どこで詰まっているか&lt;/h2&gt;
&lt;p class="mb-3"&gt;光の作図は、公式よりも「図の処理」で失点が決まりやすい分野です。&lt;br /&gt;
まず、自分の詰まり方を3つに分けて、直すポイントを明確にします。&lt;/p&gt;
&lt;div class="row g-3"&gt;
&lt;div class="col-lg-4"&gt;
&lt;div class="rq-mini h-100 p-3 p-lg-4 rq-leftbar"&gt;
&lt;p class="fw-bold text-success mb-2"&gt;線の引き始めで止まる&lt;/p&gt;
&lt;ul class="mb-0 rq-bullets"&gt;
&lt;li&gt;どこから描けばよいか迷う&lt;/li&gt;
&lt;li&gt;補助線が増えすぎる&lt;/li&gt;
&lt;li&gt;最後に整合しなくなる&lt;/li&gt;
&lt;/ul&gt;
&lt;/div&gt;
&lt;/div&gt;
&lt;div class="col-lg-4"&gt;
&lt;div class="rq-mini h-100 p-3 p-lg-4 rq-leftbar"&gt;
&lt;p class="fw-bold text-success mb-2"&gt;基準（面・法線）が曖昧&lt;/p&gt;
&lt;ul class="mb-0 rq-bullets"&gt;
&lt;li&gt;どの面で反射/屈折しているかズレる&lt;/li&gt;
&lt;li&gt;法線の位置を間違える&lt;/li&gt;
&lt;li&gt;角度の対応が崩れる&lt;/li&gt;
&lt;/ul&gt;
&lt;/div&gt;
&lt;/div&gt;
&lt;div class="col-lg-4"&gt;
&lt;div class="alert alert-success rounded-4 border border-success-subtle h-100 mb-0" role="alert"&gt;
&lt;p class="fw-bold mb-2"&gt;条件の読み落とし&lt;/p&gt;
&lt;p class="mb-0"&gt;「入射方向」「境界（空気/水）」「鏡の向き」などの条件が抜けると、&lt;br /&gt;
作図は合っているように見えても結論が崩れます。&lt;/p&gt;
&lt;/div&gt;
&lt;/div&gt;
&lt;/div&gt;
&lt;div class="alert alert-success rounded-4 border border-success-subtle mt-3 mb-0" role="alert"&gt;図そのものを描き直す段階で止まる場合は、&lt;br /&gt;
&lt;a class="link-success fw-bold" href="https://rika-quest.com/column/nayami-physics-diagram/"&gt;物理の図が描けない（図→関係→式の固定）&lt;/a&gt;&lt;br /&gt;
を先に整えると、作図の入り口が作りやすくなります。&lt;/div&gt;
&lt;/section&gt;
&lt;p&gt;&lt;!-- ========================= Section 2 ========================== --&gt;&lt;/p&gt;
&lt;section class="mb-5"&gt;
&lt;h2 id="s2" class="h4 fw-bold border-bottom pb-2 mb-3"&gt;原因の切り分け（典型パターン3つ）&lt;/h2&gt;
&lt;div class="row g-3"&gt;
&lt;div class="col-lg-4"&gt;
&lt;div class="card rounded-4 shadow-sm h-100"&gt;
&lt;div class="card-body p-3 p-lg-4"&gt;&lt;span class="badge bg-success mb-2"&gt;原因①&lt;/span&gt;&lt;/p&gt;
&lt;h3 class="h6 fw-bold mb-2"&gt;作図の順番が毎回変わる（場当たりで線を増やす）&lt;/h3&gt;
&lt;p class="mb-0"&gt;同じ問題でも、引き始めを毎回変えると補助線が増え、図が複雑化します。&lt;br /&gt;
結果として「合っているはずなのに確信が持てない」状態になりやすいです。&lt;/p&gt;
&lt;/div&gt;
&lt;/div&gt;
&lt;/div&gt;
&lt;div class="col-lg-4"&gt;
&lt;div class="card rounded-4 shadow-sm h-100"&gt;
&lt;div class="card-body p-3 p-lg-4"&gt;&lt;span class="badge bg-success mb-2"&gt;原因②&lt;/span&gt;&lt;/p&gt;
&lt;h3 class="h6 fw-bold mb-2"&gt;基準がズレる（どの面・どの点で起きるか未固定）&lt;/h3&gt;
&lt;p class="mb-0"&gt;反射・屈折は「どの境界で」「どの点で」起きているかが基準です。&lt;br /&gt;
基準が曖昧だと、法線や角度の対応が崩れます。&lt;/p&gt;
&lt;/div&gt;
&lt;/div&gt;
&lt;/div&gt;
&lt;div class="col-lg-4"&gt;
&lt;div class="card rounded-4 shadow-sm h-100"&gt;
&lt;div class="card-body p-3 p-lg-4"&gt;&lt;span class="badge bg-success mb-2"&gt;原因③&lt;/span&gt;&lt;/p&gt;
&lt;h3 class="h6 fw-bold mb-2"&gt;形が変わると別問題に見える（典型形の整理不足）&lt;/h3&gt;
&lt;p class="mb-0"&gt;鏡面、水面、境界、曲面など、見た目が変わると処理手順が飛びやすくなります。&lt;br /&gt;
“形の違い”を“同じ手順”で処理できるように整理すると安定します。&lt;/p&gt;
&lt;/div&gt;
&lt;/div&gt;
&lt;/div&gt;
&lt;/div&gt;
&lt;div class="alert alert-success rounded-4 border border-success-subtle mt-3 mb-0" role="alert"&gt;「グラフや表が混ざると状況が追えない」場合は、&lt;br /&gt;
&lt;a class="link-success fw-bold" href="https://rika-quest.com/column/nayami-physics-graph/"&gt;物理のグラフが読めないときの整理&lt;/a&gt;&lt;br /&gt;
を先に固めると、条件の抜けが減ります。&lt;/div&gt;
&lt;/section&gt;
&lt;p&gt;&lt;!-- ========================= Section 3 ========================== --&gt;&lt;/p&gt;
&lt;section class="mb-5"&gt;
&lt;h2 id="s3" class="h4 fw-bold border-bottom pb-2 mb-3"&gt;立て直しの手順（ステップで）&lt;/h2&gt;
&lt;p class="mb-3"&gt;光の作図は、知識を増やすよりも&lt;strong class="rq-marker"&gt;作図の順番&lt;/strong&gt;を固定する方が効果が出やすいです。&lt;br /&gt;
ここでは「入口→基準→条件→確定」の流れにそろえます。&lt;/p&gt;
&lt;div class="row g-3"&gt;&lt;!-- Step 1 --&gt;&lt;/p&gt;
&lt;div class="col-lg-6"&gt;
&lt;div class="card rounded-4 shadow-sm h-100 rq-leftbar rq-flowcard"&gt;
&lt;div class="card-body p-3 p-lg-4"&gt;
&lt;div class="d-flex align-items-start gap-3 mb-2"&gt;
&lt;div class="rq-stepno"&gt;1&lt;/div&gt;
&lt;div&gt;
&lt;h3 class="h6 fw-bold mb-1"&gt;入口を決める（光線は「入る向き」から始める）&lt;/h3&gt;
&lt;p class="mb-0"&gt;まず、光が「どちらから来るか」を確定します。作図の線は、入口が決まると迷いが減ります。&lt;br /&gt;
“とりあえず線を引く”をやめて、入口を固定します。&lt;/p&gt;
&lt;/div&gt;
&lt;/div&gt;
&lt;div class="alert alert-success rounded-4 border border-success-subtle mb-0" role="alert"&gt;&lt;span class="badge bg-success me-2"&gt;チェック&lt;/span&gt;&lt;br /&gt;
入射する向き（矢印）が書けているか。&lt;/div&gt;
&lt;/div&gt;
&lt;/div&gt;
&lt;/div&gt;
&lt;p&gt;&lt;!-- Step 2 --&gt;&lt;/p&gt;
&lt;div class="col-lg-6"&gt;
&lt;div class="card rounded-4 shadow-sm h-100 rq-leftbar rq-flowcard"&gt;
&lt;div class="card-body p-3 p-lg-4"&gt;
&lt;div class="d-flex align-items-start gap-3 mb-2"&gt;
&lt;div class="rq-stepno"&gt;2&lt;/div&gt;
&lt;div&gt;
&lt;h3 class="h6 fw-bold mb-1"&gt;基準を作る（境界と「点」を確定）&lt;/h3&gt;
&lt;p class="mb-0"&gt;反射・屈折は「どの面で」「どの点で」起きるかが基準です。&lt;br /&gt;
まず境界（鏡面/水面など）と、光が当たる点を確定します。&lt;/p&gt;
&lt;/div&gt;
&lt;/div&gt;
&lt;div class="rq-mini rq-scribble p-3"&gt;
&lt;p class="small fw-bold text-success mb-2"&gt;作図メモ（最低限）&lt;/p&gt;
&lt;ul class="small mb-0 rq-bullets"&gt;
&lt;li&gt;境界（面）＝どこで起きるか&lt;/li&gt;
&lt;li&gt;点＝どこで曲がる/跳ね返るか&lt;/li&gt;
&lt;li&gt;この2つが確定してから次へ&lt;/li&gt;
&lt;/ul&gt;
&lt;/div&gt;
&lt;/div&gt;
&lt;/div&gt;
&lt;/div&gt;
&lt;p&gt;&lt;!-- Step 3 --&gt;&lt;/p&gt;
&lt;div class="col-lg-12"&gt;
&lt;div class="card rounded-4 shadow-sm rq-leftbar rq-flowcard"&gt;
&lt;div class="card-body p-3 p-lg-4"&gt;
&lt;div class="d-flex align-items-start gap-3 mb-2"&gt;
&lt;div class="rq-stepno"&gt;3&lt;/div&gt;
&lt;div&gt;
&lt;h3 class="h6 fw-bold mb-1"&gt;条件を短文化する（増える線を止める）&lt;/h3&gt;
&lt;p class="mb-0"&gt;作図が崩れるのは、条件が図に反映されていないまま線を増やすからです。&lt;br /&gt;
次の3点を短文にしてから線を引きます。&lt;/p&gt;
&lt;/div&gt;
&lt;/div&gt;
&lt;div class="table-responsive"&gt;
&lt;table class="table table-bordered align-middle bg-white rounded-4 overflow-hidden mb-0"&gt;
&lt;thead class="table-success"&gt;
&lt;tr&gt;
&lt;th style="width: 28%;"&gt;短文化する項目&lt;/th&gt;
&lt;th&gt;書く短文（例）&lt;/th&gt;
&lt;th style="width: 28%;"&gt;次の操作&lt;/th&gt;
&lt;/tr&gt;
&lt;/thead&gt;
&lt;tbody&gt;
&lt;tr&gt;
&lt;th class="text-success"&gt;方向&lt;/th&gt;
&lt;td&gt;（左から右へ入射する）&lt;/td&gt;
&lt;td&gt;入口の矢印を固定&lt;/td&gt;
&lt;/tr&gt;
&lt;tr&gt;
&lt;th class="text-success"&gt;境界&lt;/th&gt;
&lt;td&gt;（空気→水／水→空気）&lt;/td&gt;
&lt;td&gt;屈折の向きを判断しやすくする&lt;/td&gt;
&lt;/tr&gt;
&lt;tr&gt;
&lt;th class="text-success"&gt;ゴール&lt;/th&gt;
&lt;td&gt;（この点に届く／この位置に像）&lt;/td&gt;
&lt;td&gt;不要な補助線を増やさない&lt;/td&gt;
&lt;/tr&gt;
&lt;/tbody&gt;
&lt;/table&gt;
&lt;/div&gt;
&lt;div class="alert alert-success rounded-4 border border-success-subtle mt-3 mb-0" role="alert"&gt;&lt;span class="badge bg-success me-2"&gt;ポイント&lt;/span&gt;&lt;br /&gt;
条件が短文化できると、引くべき線が絞れます。線を増やす前に、条件を確定します。&lt;/div&gt;
&lt;/div&gt;
&lt;/div&gt;
&lt;/div&gt;
&lt;p&gt;&lt;!-- Step 4 --&gt;&lt;/p&gt;
&lt;div class="col-lg-6"&gt;
&lt;div class="card rounded-4 shadow-sm h-100 rq-leftbar rq-flowcard"&gt;
&lt;div class="card-body p-3 p-lg-4"&gt;
&lt;div class="d-flex align-items-start gap-3 mb-2"&gt;
&lt;div class="rq-stepno"&gt;4&lt;/div&gt;
&lt;div&gt;
&lt;h3 class="h6 fw-bold mb-1"&gt;確定作業をする（線は“確定のため”に引く）&lt;/h3&gt;
&lt;p class="mb-0"&gt;補助線は、状況を増やすためではなく「確定する」ために引きます。&lt;br /&gt;
何を確定したいのかを決めてから線を足すと、図が崩れにくくなります。&lt;/p&gt;
&lt;/div&gt;
&lt;/div&gt;
&lt;div class="alert alert-success rounded-4 border border-success-subtle mb-0" role="alert"&gt;&lt;span class="badge bg-success me-2"&gt;目標&lt;/span&gt;&lt;br /&gt;
1本線を増やすたびに「何が確定したか」を言える状態にする。&lt;/div&gt;
&lt;/div&gt;
&lt;/div&gt;
&lt;/div&gt;
&lt;p&gt;&lt;!-- Step 5 --&gt;&lt;/p&gt;
&lt;div class="col-lg-6"&gt;
&lt;div class="card rounded-4 shadow-sm h-100 rq-leftbar rq-flowcard"&gt;
&lt;div class="card-body p-3 p-lg-4"&gt;
&lt;div class="d-flex align-items-start gap-3 mb-2"&gt;
&lt;div class="rq-stepno"&gt;5&lt;/div&gt;
&lt;div&gt;
&lt;h3 class="h6 fw-bold mb-1"&gt;検算は「入口・境界・ゴール」の3点だけ&lt;/h3&gt;
&lt;p class="mb-0"&gt;見直しが長いと時間切れになります。光の作図は、&lt;br /&gt;
入口（方向）／境界（面と点）／ゴール（到達条件）だけを短く確認します。&lt;/p&gt;
&lt;/div&gt;
&lt;/div&gt;
&lt;ul class="mb-0 rq-bullets"&gt;
&lt;li&gt;入口の向きが条件どおりか&lt;/li&gt;
&lt;li&gt;境界の点がズレていないか&lt;/li&gt;
&lt;li&gt;ゴール（届く/像の位置）の条件が反映されているか&lt;/li&gt;
&lt;/ul&gt;
&lt;/div&gt;
&lt;/div&gt;
&lt;/div&gt;
&lt;/div&gt;
&lt;p&gt;&lt;!-- 任意（単元直リンク最大1本） --&gt;&lt;/p&gt;
&lt;div class="alert alert-success rounded-4 border border-success-subtle mt-3 mb-0" role="alert"&gt;反射・屈折の典型例を「コツ（単元側）」で確認したい場合のみ、こちらへ：&lt;br /&gt;
&lt;a class="link-success fw-bold" href="https://rika-quest.com/column/reflectionandrefraction/"&gt;光の反射と屈折（典型の整理）&lt;/a&gt;&lt;br /&gt;
（単元直リンクは必要時のみ）&lt;/div&gt;
&lt;/section&gt;
&lt;p&gt;&lt;!-- ========================= Section 4 ========================== --&gt;&lt;/p&gt;
&lt;section class="mb-5"&gt;
&lt;h2 id="s4" class="h4 fw-bold border-bottom pb-2 mb-3"&gt;よくあるミスと修正（誤答例→直し方）&lt;/h2&gt;
&lt;div class="row g-3"&gt;
&lt;div class="col-lg-6"&gt;
&lt;div class="card rounded-4 shadow-sm h-100 rq-warn"&gt;
&lt;div class="card-body p-3 p-lg-4"&gt;
&lt;div class="d-flex flex-wrap gap-2 align-items-center mb-2"&gt;&lt;span class="badge bg-danger"&gt;典型ミス&lt;/span&gt;&lt;/p&gt;
&lt;h3 class="h6 fw-bold mb-0"&gt;入口が曖昧で、線を引き始める&lt;/h3&gt;
&lt;/div&gt;
&lt;p class="mb-3"&gt;最初に入口（入射方向）を確定しないと、後から修正が増えて図が崩れます。&lt;br /&gt;
“合っていそうな線”を増やすほど迷いが増えます。&lt;/p&gt;
&lt;div class="alert alert-success rounded-4 border border-success-subtle mb-0" role="alert"&gt;&lt;span class="badge bg-success me-2"&gt;直し方&lt;/span&gt;&lt;br /&gt;
入口の矢印（どちらから来るか）を先に書く。矢印がない状態で線を増やさない。&lt;/div&gt;
&lt;/div&gt;
&lt;/div&gt;
&lt;/div&gt;
&lt;div class="col-lg-6"&gt;
&lt;div class="card rounded-4 shadow-sm h-100 rq-warn"&gt;
&lt;div class="card-body p-3 p-lg-4"&gt;
&lt;div class="d-flex flex-wrap gap-2 align-items-center mb-2"&gt;&lt;span class="badge bg-danger"&gt;典型ミス&lt;/span&gt;&lt;/p&gt;
&lt;h3 class="h6 fw-bold mb-0"&gt;境界（面）と点がズレる&lt;/h3&gt;
&lt;/div&gt;
&lt;p class="mb-3"&gt;作図の基準は「どの面で」「どの点で」起きるかです。&lt;br /&gt;
点がズレると、角度や到達条件が合わなくなります。&lt;/p&gt;
&lt;div class="alert alert-success rounded-4 border border-success-subtle mb-0" role="alert"&gt;&lt;span class="badge bg-success me-2"&gt;直し方&lt;/span&gt;&lt;br /&gt;
境界の点を先に確定し、点が確定してから線を引く。点が増えたら一度戻る。&lt;/div&gt;
&lt;/div&gt;
&lt;/div&gt;
&lt;/div&gt;
&lt;div class="col-lg-12"&gt;
&lt;div class="card rounded-4 shadow-sm rq-warn"&gt;
&lt;div class="card-body p-3 p-lg-4"&gt;
&lt;div class="d-flex flex-wrap gap-2 align-items-center mb-2"&gt;&lt;span class="badge bg-danger"&gt;典型ミス&lt;/span&gt;&lt;/p&gt;
&lt;h3 class="h6 fw-bold mb-0"&gt;条件を図に反映しないまま補助線を増やす&lt;/h3&gt;
&lt;/div&gt;
&lt;p class="mb-3"&gt;「空気→水」「水→空気」「鏡の向き」「ゴールの点」などの条件が短文化できていないと、&lt;br /&gt;
補助線が“確認”ではなく“試行錯誤”になります。図が複雑化して崩れやすくなります。&lt;/p&gt;
&lt;div class="alert alert-success rounded-4 border border-success-subtle mb-0" role="alert"&gt;&lt;span class="badge bg-success me-2"&gt;直し方&lt;/span&gt;&lt;br /&gt;
条件を短文（方向・境界・ゴール）にしてから作図へ。線を1本増やすたびに「何が確定したか」を確認する。&lt;/div&gt;
&lt;/div&gt;
&lt;/div&gt;
&lt;/div&gt;
&lt;/div&gt;
&lt;/section&gt;
&lt;p&gt;&lt;!-- ========================= Section 5 ========================== --&gt;&lt;/p&gt;
&lt;section class="mb-5"&gt;
&lt;h2 id="s5" class="h4 fw-bold border-bottom pb-2 mb-3"&gt;家庭での回し方（週の設計／チェック）&lt;/h2&gt;
&lt;p class="mb-3"&gt;光の作図は、難問を粘るよりも&lt;strong class="rq-marker"&gt;手順固定（入口→基準→条件→確定）&lt;/strong&gt;を短時間で反復する方が安定します。&lt;br /&gt;
平日は“手順だけ”、週末に“通し”を入れます。&lt;/p&gt;
&lt;div class="table-responsive"&gt;
&lt;table class="table table-bordered align-middle bg-white rounded-4 overflow-hidden"&gt;
&lt;thead class="table-success"&gt;
&lt;tr&gt;
&lt;th style="width: 26%;"&gt;区分&lt;/th&gt;
&lt;th&gt;やること&lt;/th&gt;
&lt;th style="width: 30%;"&gt;チェック（合格基準）&lt;/th&gt;
&lt;/tr&gt;
&lt;/thead&gt;
&lt;tbody&gt;
&lt;tr&gt;
&lt;th class="text-success"&gt;平日（短時間）&lt;/th&gt;
&lt;td&gt;1問：入口の矢印→境界の点→条件短文（方向/境界/ゴール）まで&lt;/td&gt;
&lt;td&gt;補助線を増やす前に条件短文が書けている&lt;/td&gt;
&lt;/tr&gt;
&lt;tr&gt;
&lt;th class="text-success"&gt;週末（通し）&lt;/th&gt;
&lt;td&gt;3〜5問：条件短文→作図→結論（検算は3点チェック）&lt;/td&gt;
&lt;td&gt;図が複雑化せず、線の追加が“確定のため”になっている&lt;/td&gt;
&lt;/tr&gt;
&lt;tr&gt;
&lt;th class="text-success"&gt;見直し&lt;/th&gt;
&lt;td&gt;入口・境界・ゴールが条件どおりかを確認&lt;/td&gt;
&lt;td&gt;点ズレ・入口ズレの再発が減る&lt;/td&gt;
&lt;/tr&gt;
&lt;/tbody&gt;
&lt;/table&gt;
&lt;/div&gt;
&lt;p class="mb-0"&gt;光の作図は物理の中でも「図で失点が決まる」分野です。&lt;br /&gt;
物理全体の動線は&lt;br /&gt;
&lt;a class="link-success fw-bold" href="https://rika-quest.com/ct/物理/"&gt;物理カテゴリ&lt;/a&gt; と&lt;br /&gt;
&lt;a class="link-success fw-bold" href="https://rika-quest.com/column/physics/"&gt;物理分野ページ&lt;/a&gt;&lt;br /&gt;
から戻すと、必要な記事へ辿り直しやすくなります。&lt;/p&gt;
&lt;/section&gt;
&lt;p&gt;&lt;!-- ========================= Section 6（FAQ：JS不要） ========================== --&gt;&lt;/p&gt;
&lt;section class="mb-5"&gt;
&lt;h2 id="s6" class="h4 fw-bold border-bottom pb-2 mb-3"&gt;FAQ（よくある質問）&lt;/h2&gt;
&lt;div class="rq-faq d-grid gap-3"&gt;
&lt;details&gt;
&lt;summary&gt;&lt;span class="badge bg-success rounded-pill flex-shrink-0"&gt;Q&lt;/span&gt;作図は理解できるのに、テストだと崩れます&lt;/summary&gt;
&lt;div class="p-3"&gt;多くは知識不足ではなく、作図の順番が固定されていないことが原因です。&lt;br /&gt;
入口（矢印）→境界の点→条件短文（方向/境界/ゴール）を毎回同じ順で行うと、&lt;br /&gt;
補助線の増えすぎが減り、図が安定します。&lt;/div&gt;
&lt;/details&gt;
&lt;details&gt;
&lt;summary&gt;&lt;span class="badge bg-success rounded-pill flex-shrink-0"&gt;Q&lt;/span&gt;補助線を引くほど分からなくなります&lt;/summary&gt;
&lt;div class="p-3"&gt;補助線が“確定のため”ではなく“試行錯誤”になっている状態です。&lt;br /&gt;
先に条件を短文で固定し、線を1本増やすたびに「何が確定したか」を確認すると、&lt;br /&gt;
図が複雑化しにくくなります。&lt;/div&gt;
&lt;/details&gt;
&lt;details&gt;
&lt;summary&gt;&lt;span class="badge bg-success rounded-pill flex-shrink-0"&gt;Q&lt;/span&gt;法線や角度の対応でミスします&lt;/summary&gt;
&lt;div class="p-3"&gt;基準（どの面で・どの点で起きるか）がズレている可能性があります。&lt;br /&gt;
境界の点を先に確定し、点が確定してから線を引く順にすると、角度の対応が崩れにくくなります。&lt;/div&gt;
&lt;/details&gt;
&lt;details&gt;
&lt;summary&gt;&lt;span class="badge bg-success rounded-pill flex-shrink-0"&gt;Q&lt;/span&gt;グラフや表が混ざると条件が抜けます&lt;/summary&gt;
&lt;div class="p-3"&gt;条件整理がボトルネックの可能性があります。&lt;br /&gt;
先に「軸→単位→比較」を短文化できると、作図の前提が安定します。&lt;br /&gt;
&lt;a class="link-success fw-bold" href="https://rika-quest.com/column/nayami-physics-graph/"&gt;物理のグラフが読めないときの整理&lt;/a&gt;&lt;br /&gt;
も合わせて確認してください。&lt;/div&gt;
&lt;/details&gt;
&lt;details&gt;
&lt;summary&gt;&lt;span class="badge bg-success rounded-pill flex-shrink-0"&gt;Q&lt;/span&gt;図を描くのが苦手で、作図以前で止まります&lt;/summary&gt;
&lt;div class="p-3"&gt;光だけでなく、物理全般の「図→関係→式」の流れが未固定かもしれません。&lt;br /&gt;
入口の作り方（どこから描くか）を整えるなら&lt;br /&gt;
&lt;a class="link-success fw-bold" href="https://rika-quest.com/column/nayami-physics-diagram/"&gt;物理の図が描けない（図→関係→式の固定）&lt;/a&gt;&lt;br /&gt;
を先に固めると進めやすくなります。&lt;/div&gt;
&lt;/details&gt;
&lt;/div&gt;
&lt;/section&gt;
&lt;p&gt;&lt;!-- ========================= Section 7（内部リンク＋CTA） ========================== --&gt;&lt;/p&gt;
&lt;section class="mb-4"&gt;
&lt;h2 id="s7" class="h4 fw-bold border-bottom pb-2 mb-3"&gt;次に読む（内部リンク）＋講座・問い合わせ&lt;/h2&gt;
&lt;div class="row g-3"&gt;
&lt;div class="col-lg-6"&gt;
&lt;div class="card rounded-4 shadow-sm h-100"&gt;
&lt;div class="card-body p-3 p-lg-4"&gt;
&lt;p class="fw-bold text-success mb-2"&gt;悩みから辿る（Hub / 物理）&lt;/p&gt;
&lt;div class="list-group"&gt;&lt;a class="list-group-item list-group-item-action" href="https://rika-quest.com/column/science-nayami/"&gt;理科の悩み一覧（Hub）&lt;/a&gt;&lt;br /&gt;
&lt;a class="list-group-item list-group-item-action" href="https://rika-quest.com/ct/物理/"&gt;物理カテゴリ（悩み・コツを横断）&lt;/a&gt;&lt;br /&gt;
&lt;a class="list-group-item list-group-item-action" href="https://rika-quest.com/column/physics/"&gt;物理分野ページ（全体の地図）&lt;/a&gt;&lt;br /&gt;
&lt;a class="list-group-item list-group-item-action" href="https://rika-quest.com/column/"&gt;理科コラム一覧&lt;/a&gt;&lt;br /&gt;
&lt;a class="list-group-item list-group-item-action" href="https://rika-quest.com/ct/理科のコツ/"&gt;理科のコツ（カテゴリ）&lt;/a&gt;&lt;/div&gt;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href="https://rika-quest.com/column/nayami-physics-diagram/"&gt;物理の図が描けない（図→関係→式の固定）&lt;/a&gt;&lt;br /&gt;
&lt;a class="list-group-item list-group-item-action" href="https://rika-quest.com/column/nayami-physics-graph/"&gt;物理のグラフが読めないときの整理&lt;/a&gt;&lt;/div&gt;
&lt;/div&gt;
&lt;/div&gt;
&lt;/div&gt;
&lt;/div&gt;
&lt;div class="card rounded-4 shadow-sm border-success-subtle mt-3"&gt;
&lt;div class="card-body p-3 p-lg-4"&gt;
&lt;p class="fw-bold text-success mb-2"&gt;作図手順の固定から一緒に整えたい方へ（押し付けない案内）&lt;/p&gt;
&lt;p class="mb-3"&gt;光の作図は、正しい知識があっても「入口→基準→条件→確定」の順が崩れると、&lt;br /&gt;
迷いと線の増えすぎで失点が残りやすい分野です。&lt;br /&gt;
まずは、入口の矢印と条件短文化を固定してください。&lt;br /&gt;
それでも不安定な場合は、問題を見ながら「どこで崩れるか（入口/基準/条件/確定/検算）」を切り分けて、&lt;br /&gt;
得点につながる作図手順を定着させる個別指導も選択肢になります。&lt;/p&gt;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</si>
  <si>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以下のページは不自然なワードを使用しています。
これらを適切に自然な言葉に置き換えて下さい。
なお、本文の装飾や構造は絶対に変えないでください。
【対象ページURL】
https://rika-quest.com/column/nayami-last-2weeks/
【検出された不自然ワード】
- 崩れ
- 型
- 迷い
- 固定
- 手順
- 立て直
- 内部リンク
- 設計
- 整え
【本文】
------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.rq-leftbar{ border-left: .35rem solid rgba(25,135,84,.55); }&lt;br /&gt;  .rq-bullets li{ margin-bottom:.35rem; }&lt;/p&gt;
&lt;p&gt;  .rq-stepno{&lt;br /&gt;    width: 2.2rem; height: 2.2rem;&lt;br /&gt;    display:inline-flex; align-items:center; justify-content:center;&lt;br /&gt;    border-radius: 999px;&lt;br /&gt;    background: rgba(25,135,84,.12);&lt;br /&gt;    color: #146c43;&lt;br /&gt;    font-weight: 800;&lt;br /&gt;    flex: 0 0 auto;&lt;br /&gt;  }&lt;/p&gt;
&lt;p&gt;  .rq-card{&lt;br /&gt;    border: 1px solid rgba(0,0,0,.10);&lt;br /&gt;    border-radius: 1rem;&lt;br /&gt;    background: #fff;&lt;br /&gt;    box-shadow: 0 .125rem .25rem rgba(0,0,0,.06);&lt;br /&gt;  }&lt;/p&gt;
&lt;p&gt;  .rq-faq details{&lt;br /&gt;    border: 1px solid rgba(0,0,0,.10);&lt;br /&gt;    border-radius: 1rem;&lt;br /&gt;    background: #fff;&lt;br /&gt;    overflow: hidden;&lt;br /&gt;    box-shadow: 0 .125rem .25rem rgba(0,0,0,.06);&lt;br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}&lt;/p&gt;
&lt;p&gt;  .rq-toc a{ text-decoration:none; }&lt;br /&gt;  .rq-toc a:hover{ text-decoration:underline; }&lt;br /&gt;&lt;/style&gt;
&lt;div class="container my-4"&gt;
&lt;p&gt;&lt;!-- ========================= Hero ========================== --&gt;&lt;/p&gt;
&lt;section class="rq-hero rounded-4 p-4 p-lg-5 shadow-sm mb-4"&gt;
&lt;div class="row g-4 align-items-center"&gt;
&lt;div class="col-lg-8"&gt;
&lt;div class="rq-subline small mb-2"&gt;中学受験理科／直前期　テーマ：過去問の回し方を「失点分類→優先順位」で組み直す&lt;/div&gt;
&lt;div class="d-flex flex-wrap gap-2 mb-2"&gt;&lt;span class="badge bg-success"&gt;悩み起点&lt;/span&gt;&lt;br /&gt;
&lt;span class="badge bg-success"&gt;過去問を回しても伸びない&lt;/span&gt;&lt;br /&gt;
&lt;span class="badge bg-success"&gt;失点分類&lt;/span&gt;&lt;br /&gt;
&lt;span class="badge bg-success"&gt;1週間の設計&lt;/span&gt;&lt;/div&gt;
&lt;p class="mb-2"&gt;過去問は回しているのに、点が上がらない。&lt;br /&gt;
間違い直しに時間を使うほど、次の回で同じ形で落ちる。&lt;br /&gt;
焦りが出て、復習が広がり、結局「何を直せばいいか」が分からなくなる。&lt;/p&gt;
&lt;p class="mb-0"&gt;直前期に伸びない理由は、知識不足よりも&lt;strong class="rq-marker"&gt;「失点の種類が混ざったまま、復習の優先順位が決まっていない」&lt;/strong&gt;ことが多いです。&lt;br /&gt;
まず失点を分類し、「直すと点になるところ」から順に回すと、残り2週間でも得点は安定しやすくなります。&lt;/p&gt;
&lt;/div&gt;
&lt;div class="col-lg-4"&gt;
&lt;div class="card border-0 shadow-sm rounded-4"&gt;
&lt;div class="card-body p-3 p-lg-4"&gt;
&lt;p class="fw-bold text-success mb-2"&gt;この記事で分かること&lt;/p&gt;
&lt;ul class="small mb-0 rq-bullets"&gt;
&lt;li&gt;直前期に点が伸びない“詰まり所”の見つけ方&lt;/li&gt;
&lt;li&gt;過去問の失点を3分類して、直す順番を決める&lt;/li&gt;
&lt;li&gt;「復習が広がる」を止める優先順位の作り方&lt;/li&gt;
&lt;li&gt;1週間の回し方（平日短時間→週末通し）&lt;/li&gt;
&lt;li&gt;記述・計算・資料問題の“落ち方”の止め方&lt;/li&gt;
&lt;/ul&gt;
&lt;/div&gt;
&lt;/div&gt;
&lt;/div&gt;
&lt;/div&gt;
&lt;div class="alert alert-success mt-4 mb-0 rounded-4 border border-success-subtle" role="alert"&gt;単元を増やす直前対策ではなく、「失点の直し方」を固定して過去問を得点に変える整理です。&lt;/div&gt;
&lt;/section&gt;
&lt;p&gt;&lt;!-- ========================= 目次 ==========================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href="#s2"&gt;原因の切り分け（典型パターン3つ）&lt;/a&gt;&lt;br /&gt;
&lt;a class="list-group-item list-group-item-action" href="#s3"&gt;立て直しの手順（失点分類→優先順位→回し方）&lt;/a&gt;&lt;br /&gt;
&lt;a class="list-group-item list-group-item-action" href="#s4"&gt;よくあるミスと修正（直前期に崩れる形）&lt;/a&gt;&lt;br /&gt;
&lt;a class="list-group-item list-group-item-action" href="#s5"&gt;家庭での回し方（1週間の設計／チェック）&lt;/a&gt;&lt;br /&gt;
&lt;a class="list-group-item list-group-item-action" href="#s6"&gt;FAQ（よくある質問）&lt;/a&gt;&lt;br /&gt;
&lt;a class="list-group-item list-group-item-action" href="#s7"&gt;次に読む（内部リンク）＋講座・問い合わせ&lt;/a&gt;&lt;/div&gt;
&lt;/div&gt;
&lt;/nav&gt;
&lt;p&gt;&lt;!-- ========================= Section 1 ========================== --&gt;&lt;/p&gt;
&lt;section class="mb-5"&gt;
&lt;h2 id="s1" class="h4 fw-bold border-bottom pb-2 mb-3"&gt;まず状況整理｜どこで詰まっているか&lt;/h2&gt;
&lt;p class="mb-3"&gt;直前期の「伸びない」は、過去問の量ではなく、&lt;strong class="rq-marker"&gt;直し方が得点に直結していない&lt;/strong&gt;状態です。&lt;br /&gt;
まず、次のどこで止まっているかを確認します。&lt;/p&gt;
&lt;div class="row g-3"&gt;
&lt;div class="col-lg-4"&gt;
&lt;div class="rq-card h-100 p-3 p-lg-4"&gt;
&lt;p class="fw-bold text-success mb-2"&gt;詰まり①：間違い直しが広がる&lt;/p&gt;
&lt;p class="mb-0"&gt;1問の復習から関連単元に飛び、復習範囲が増え続ける。結果として“確実に取るべき点”が固まりません。&lt;/p&gt;
&lt;/div&gt;
&lt;/div&gt;
&lt;div class="col-lg-4"&gt;
&lt;div class="rq-card h-100 p-3 p-lg-4"&gt;
&lt;p class="fw-bold text-success mb-2"&gt;詰まり②：失点の種類が混ざっている&lt;/p&gt;
&lt;p class="mb-0"&gt;知識不足・読み取り不足・手順不足が区別されず、同じ直し方を繰り返す。次の回で同じ形で落ちます。&lt;/p&gt;
&lt;/div&gt;
&lt;/div&gt;
&lt;div class="col-lg-4"&gt;
&lt;div class="rq-card h-100 p-3 p-lg-4"&gt;
&lt;p class="fw-bold text-success mb-2"&gt;詰まり③：再挑戦（チェック）がない&lt;/p&gt;
&lt;p class="mb-0"&gt;解説を読んで納得して終わる。翌日・翌週に同じ観点で再挑戦しないため、過去問が得点に変わりません。&lt;/p&gt;
&lt;/div&gt;
&lt;/div&gt;
&lt;/div&gt;
&lt;div class="alert alert-success rounded-4 border border-success-subtle mt-3 mb-0" role="alert"&gt;直前期でも「復習が回らない」状態が強い場合は、&lt;br /&gt;
&lt;a class="link-success fw-bold" href="https://rika-quest.com/column/nayami-review-not-working/"&gt;復習しているのに伸びない原因と立て直し&lt;/a&gt;&lt;br /&gt;
の「範囲の絞り方」と合わせて設計すると、迷いが減ります。&lt;/div&gt;
&lt;/section&gt;
&lt;p&gt;&lt;!-- ========================= Section 2 ========================== --&gt;&lt;/p&gt;
&lt;section class="mb-5"&gt;
&lt;h2 id="s2" class="h4 fw-bold border-bottom pb-2 mb-3"&gt;原因の切り分け（典型パターン3つ）&lt;/h2&gt;
&lt;p class="mb-3"&gt;残り2週間は、弱点を“増やす”時期ではありません。&lt;br /&gt;
失点を分類し、「直すと点になるもの」から優先的に直す時期です。典型は次の3つです。&lt;/p&gt;
&lt;div class="row g-3"&gt;
&lt;div class="col-lg-4"&gt;
&lt;div class="card rounded-4 shadow-sm h-100"&gt;
&lt;div class="card-body p-3 p-lg-4"&gt;
&lt;p&gt;&lt;span class="badge bg-success mb-2"&gt;パターンA&lt;/span&gt;&lt;/p&gt;
&lt;h3 class="h6 fw-bold mb-2"&gt;知識不足（用語・法則・条件が曖昧）&lt;/h3&gt;
&lt;p class="mb-0"&gt;その場で思い出せずに落とす。直前期は“新規の深掘り”より、頻出の穴を埋めて取りこぼしを止めます。&lt;/p&gt;
&lt;/div&gt;
&lt;/div&gt;
&lt;/div&gt;
&lt;div class="col-lg-4"&gt;
&lt;div class="card rounded-4 shadow-sm h-100"&gt;
&lt;div class="card-body p-3 p-lg-4"&gt;
&lt;p&gt;&lt;span class="badge bg-success mb-2"&gt;パターンB&lt;/span&gt;&lt;/p&gt;
&lt;h3 class="h6 fw-bold mb-2"&gt;読み取り不足（条件・図表・単位・比較を落とす）&lt;/h3&gt;
&lt;p class="mb-0"&gt;知識はあるのに、問題の条件に接続できず落ちる。直すべきは知識量ではなく、問題文処理の順番です。&lt;/p&gt;
&lt;/div&gt;
&lt;/div&gt;
&lt;/div&gt;
&lt;div class="col-lg-4"&gt;
&lt;div class="card rounded-4 shadow-sm h-100"&gt;
&lt;div class="card-body p-3 p-lg-4"&gt;
&lt;p&gt;&lt;span class="badge bg-success mb-2"&gt;パターンC&lt;/span&gt;&lt;/p&gt;
&lt;h3 class="h6 fw-bold mb-2"&gt;手順不足（計算前整理／検算／記述の型が崩れる）&lt;/h3&gt;
&lt;p class="mb-0"&gt;途中まで合っているのに失点する。直前期に伸びるのは、ここを“型”で止められる人です。&lt;/p&gt;
&lt;/div&gt;
&lt;/div&gt;
&lt;/div&gt;
&lt;/div&gt;
&lt;div class="alert alert-success rounded-4 border border-success-subtle mt-3 mb-0" role="alert"&gt;記述（理由・説明）が落ち方の中心なら、&lt;br /&gt;
&lt;a class="link-success fw-bold" href="https://rika-quest.com/column/nayami-writing/"&gt;「理由を答えよ」で書けない原因と立て直し&lt;/a&gt;&lt;br /&gt;
の「条件→変化→理由」の型を直前期の必修に入れると、答案が安定しやすくなります。&lt;/div&gt;
&lt;/section&gt;
&lt;p&gt;&lt;!-- ========================= Section 3 ========================== --&gt;&lt;/p&gt;
&lt;section class="mb-5"&gt;
&lt;h2 id="s3" class="h4 fw-bold border-bottom pb-2 mb-3"&gt;立て直しの手順（失点分類→優先順位→回し方）&lt;/h2&gt;
&lt;p class="mb-3"&gt;残り2週間でやることは、「弱点の発見」ではなく「得点の安定」です。&lt;br /&gt;
失点を分類し、優先順位を固定し、同じ直し方を繰り返します。&lt;/p&gt;
&lt;div class="row g-3"&gt;
&lt;p&gt;&lt;!-- Step 1 --&gt;&lt;/p&gt;
&lt;div class="col-lg-6"&gt;
&lt;div class="card rounded-4 shadow-sm h-100 rq-leftbar"&gt;
&lt;div class="card-body p-3 p-lg-4"&gt;
&lt;div class="d-flex align-items-start gap-3 mb-2"&gt;
&lt;div class="rq-stepno"&gt;1&lt;/div&gt;
&lt;div&gt;
&lt;h3 class="h6 fw-bold mb-1"&gt;過去問の失点を「3分類」だけでメモする&lt;/h3&gt;
&lt;p class="mb-0"&gt;直前期は記録を増やしません。失点の横に、A（知識）／B（読み取り）／C（手順）だけを書きます。&lt;br /&gt;
これで直し方が分岐します。&lt;/p&gt;
&lt;/div&gt;
&lt;/div&gt;
&lt;div class="table-responsive"&gt;
&lt;table class="table table-bordered align-middle bg-white rounded-4 overflow-hidden mb-0"&gt;
&lt;thead class="table-success"&gt;
&lt;tr&gt;
&lt;th style="width: 22%;"&gt;記号&lt;/th&gt;
&lt;th&gt;意味&lt;/th&gt;
&lt;th style="width: 34%;"&gt;直し方の方向&lt;/th&gt;
&lt;/tr&gt;
&lt;/thead&gt;
&lt;tbody&gt;
&lt;tr&gt;
&lt;th class="text-success"&gt;A&lt;/th&gt;
&lt;td&gt;知識不足&lt;/td&gt;
&lt;td&gt;頻出の穴だけ埋める（範囲を増やさない）&lt;/td&gt;
&lt;/tr&gt;
&lt;tr&gt;
&lt;th class="text-success"&gt;B&lt;/th&gt;
&lt;td&gt;読み取り不足&lt;/td&gt;
&lt;td&gt;条件→比較→単位→根拠の順を固定&lt;/td&gt;
&lt;/tr&gt;
&lt;tr&gt;
&lt;th class="text-success"&gt;C&lt;/th&gt;
&lt;td&gt;手順不足&lt;/td&gt;
&lt;td&gt;計算前整理／検算／記述の型を固定&lt;/td&gt;
&lt;/tr&gt;
&lt;/tbody&gt;
&lt;/table&gt;
&lt;/div&gt;
&lt;/div&gt;
&lt;/div&gt;
&lt;/div&gt;
&lt;p&gt;&lt;!-- Step 2 --&gt;&lt;/p&gt;
&lt;div class="col-lg-6"&gt;
&lt;div class="card rounded-4 shadow-sm h-100 rq-leftbar"&gt;
&lt;div class="card-body p-3 p-lg-4"&gt;
&lt;div class="d-flex align-items-start gap-3 mb-2"&gt;
&lt;div class="rq-stepno"&gt;2&lt;/div&gt;
&lt;div&gt;
&lt;h3 class="h6 fw-bold mb-1"&gt;優先順位は「直すと点になる順」で固定する&lt;/h3&gt;
&lt;p class="mb-0"&gt;直前期の優先順位は、苦手順ではなく“点に直結する順”です。&lt;br /&gt;
迷いが出ると復習が広がるため、順番を固定します。&lt;/p&gt;
&lt;/div&gt;
&lt;/div&gt;
&lt;div class="alert alert-success rounded-4 border border-success-subtle mb-0" role="alert"&gt;&lt;span class="badge bg-success me-2"&gt;おすすめ順&lt;/span&gt;&lt;br /&gt;
C（手順）→ B（読み取り）→ A（知識）&lt;br /&gt;
※「同じ形で落ちる」失点は、手順と読み取りで止まりやすい。&lt;/div&gt;
&lt;/div&gt;
&lt;/div&gt;
&lt;/div&gt;
&lt;p&gt;&lt;!-- Step 3 --&gt;&lt;/p&gt;
&lt;div class="col-lg-12"&gt;
&lt;div class="card rounded-4 shadow-sm rq-leftbar"&gt;
&lt;div class="card-body p-3 p-lg-4"&gt;
&lt;div class="d-flex align-items-start gap-3 mb-2"&gt;
&lt;div class="rq-stepno"&gt;3&lt;/div&gt;
&lt;div&gt;
&lt;h3 class="h6 fw-bold mb-1"&gt;直し方は「1周目（短い）→2周目（再挑戦）」の2段で回す&lt;/h3&gt;
&lt;p class="mb-0"&gt;直前期に「完璧な復習」を目指すと回らなくなります。&lt;br /&gt;
1周目は短く原因を固定し、2周目で“できるようになったか”だけ判定します。&lt;/p&gt;
&lt;/div&gt;
&lt;/div&gt;
&lt;div class="row g-3"&gt;
&lt;div class="col-lg-6"&gt;
&lt;div class="rq-card h-100 p-3 p-lg-4"&gt;
&lt;p class="fw-bold text-success mb-2"&gt;1周目（短い：当日）&lt;/p&gt;
&lt;ul class="mb-0 rq-bullets"&gt;
&lt;li&gt;失点にA/B/Cを付ける&lt;/li&gt;
&lt;li&gt;直し方を1つだけ決める（例：単位を先に揃える、条件を先に書く）&lt;/li&gt;
&lt;li&gt;必要語句・条件を最小限で補う&lt;/li&gt;
&lt;/ul&gt;
&lt;/div&gt;
&lt;/div&gt;
&lt;div class="col-lg-6"&gt;
&lt;div class="alert alert-success rounded-4 border border-success-subtle h-100 mb-0" role="alert"&gt;
&lt;p class="fw-bold mb-2"&gt;2周目（再挑戦：翌日〜週末）&lt;/p&gt;
&lt;ul class="mb-0 rq-bullets"&gt;
&lt;li&gt;同じ観点で解き直す（時間は短く）&lt;/li&gt;
&lt;li&gt;まだ落ちるなら“必修”に残す&lt;/li&gt;
&lt;li&gt;できたら外す（範囲を増やさない）&lt;/li&gt;
&lt;/ul&gt;
&lt;/div&gt;
&lt;/div&gt;
&lt;/div&gt;
&lt;div class="alert alert-success rounded-4 border border-success-subtle mt-3 mb-0" role="alert"&gt;&lt;span class="badge bg-success me-2"&gt;狙い&lt;/span&gt;&lt;br /&gt;
直前期は「広げない」。必修だけを2周構造で固め、得点の下振れを止めます。&lt;/div&gt;
&lt;/div&gt;
&lt;/div&gt;
&lt;/div&gt;
&lt;p&gt;&lt;!-- Step 4 --&gt;&lt;/p&gt;
&lt;div class="col-lg-6"&gt;
&lt;div class="card rounded-4 shadow-sm h-100 rq-leftbar"&gt;
&lt;div class="card-body p-3 p-lg-4"&gt;
&lt;div class="d-flex align-items-start gap-3 mb-2"&gt;
&lt;div class="rq-stepno"&gt;4&lt;/div&gt;
&lt;div&gt;
&lt;h3 class="h6 fw-bold mb-1"&gt;「分野ページ」を復習の置き場所にする&lt;/h3&gt;
&lt;p class="mb-0"&gt;直前期に復習が散るのを防ぐため、弱点を“置く場所”を決めます。&lt;br /&gt;
物理・化学・生物・地学の分野ページを、復習の地図として使います。&lt;/p&gt;
&lt;/div&gt;
&lt;/div&gt;
&lt;div class="list-group"&gt;&lt;a class="list-group-item list-group-item-action" href="https://rika-quest.com/column/physics/"&gt;物理分野（計算・手順の失点を置く）&lt;/a&gt;&lt;br /&gt;
&lt;a class="list-group-item list-group-item-action" href="https://rika-quest.com/column/chemistry/"&gt;化学分野（条件→変化の接続を置く）&lt;/a&gt;&lt;br /&gt;
&lt;a class="list-group-item list-group-item-action" href="https://rika-quest.com/column/creature/"&gt;生物分野（用語の言い換え・根拠を置く）&lt;/a&gt;&lt;br /&gt;
&lt;a class="list-group-item list-group-item-action" href="https://rika-quest.com/column/geoscience/"&gt;地学分野（資料読み取りの失点を置く）&lt;/a&gt;&lt;/div&gt;
&lt;/div&gt;
&lt;/div&gt;
&lt;/div&gt;
&lt;p&gt;&lt;!-- Step 5 --&gt;&lt;/p&gt;
&lt;div class="col-lg-6"&gt;
&lt;div class="card rounded-4 shadow-sm h-100 rq-leftbar"&gt;
&lt;div class="card-body p-3 p-lg-4"&gt;
&lt;div class="d-flex align-items-start gap-3 mb-2"&gt;
&lt;div class="rq-stepno"&gt;5&lt;/div&gt;
&lt;div&gt;
&lt;h3 class="h6 fw-bold mb-1"&gt;直前期は「減点を止める固定チェック」を入れる&lt;/h3&gt;
&lt;p class="mb-0"&gt;点が伸びないときは、新しい知識より“同じ落ち方”を止める方が効果が出ます。&lt;br /&gt;
最後に短いチェックを入れて、失点の再発を減らします。&lt;/p&gt;
&lt;/div&gt;
&lt;/div&gt;
&lt;ul class="mb-0 rq-bullets"&gt;
&lt;li&gt;条件の読み落とし：比較対象と単位が揃っているか&lt;/li&gt;
&lt;li&gt;計算の失点：計算前の整理（単位・図・比例）が固定できているか&lt;/li&gt;
&lt;li&gt;記述の失点：条件→変化→理由の順で書けているか&lt;/li&gt;
&lt;/ul&gt;
&lt;/div&gt;
&lt;/div&gt;
&lt;/div&gt;
&lt;/div&gt;
&lt;/section&gt;
&lt;p&gt;&lt;!-- ========================= Section 4 ========================== --&gt;&lt;/p&gt;
&lt;section class="mb-5"&gt;
&lt;h2 id="s4" class="h4 fw-bold border-bottom pb-2 mb-3"&gt;よくあるミスと修正（直前期に崩れる形）&lt;/h2&gt;
&lt;div class="row g-3"&gt;
&lt;div class="col-lg-6"&gt;
&lt;div class="card rounded-4 shadow-sm h-100"&gt;
&lt;div class="card-body p-3 p-lg-4"&gt;
&lt;div class="d-flex flex-wrap gap-2 align-items-center mb-2"&gt;
&lt;p&gt;&lt;span class="badge bg-danger"&gt;崩れ&lt;/span&gt;&lt;/p&gt;
&lt;h3 class="h6 fw-bold mb-0"&gt;復習範囲が増え続けて、必修が薄くなる&lt;/h3&gt;
&lt;/div&gt;
&lt;p class="mb-2"&gt;直前期は「できない箇所」を全部拾うほど、復習が回らなくなります。結果として確実に取るべき点が固まりません。&lt;/p&gt;
&lt;div class="alert alert-success rounded-4 border border-success-subtle mb-0" role="alert"&gt;&lt;span class="badge bg-success me-2"&gt;直し方&lt;/span&gt;&lt;br /&gt;
過去問の失点をA/B/Cで分類し、C→B→Aの順で“必修だけ”を2周する。&lt;/div&gt;
&lt;/div&gt;
&lt;/div&gt;
&lt;/div&gt;
&lt;div class="col-lg-6"&gt;
&lt;div class="card rounded-4 shadow-sm h-100"&gt;
&lt;div class="card-body p-3 p-lg-4"&gt;
&lt;div class="d-flex flex-wrap gap-2 align-items-center mb-2"&gt;
&lt;p&gt;&lt;span class="badge bg-danger"&gt;崩れ&lt;/span&gt;&lt;/p&gt;
&lt;h3 class="h6 fw-bold mb-0"&gt;解説を読んで納得→次も同じ形で落ちる&lt;/h3&gt;
&lt;/div&gt;
&lt;p class="mb-2"&gt;「理解」と「再現」は別です。原因が固定されないと、直前期でも失点は残ります。&lt;/p&gt;
&lt;div class="alert alert-success rounded-4 border border-success-subtle mb-0" role="alert"&gt;&lt;span class="badge bg-success me-2"&gt;直し方&lt;/span&gt;&lt;br /&gt;
1周目で“直す動作を1つ”決め、翌日〜週末に2周目（再挑戦）で判定する。&lt;/div&gt;
&lt;/div&gt;
&lt;/div&gt;
&lt;/div&gt;
&lt;div class="col-lg-12"&gt;
&lt;div class="card rounded-4 shadow-sm"&gt;
&lt;div class="card-body p-3 p-lg-4"&gt;
&lt;div class="d-flex flex-wrap gap-2 align-items-center mb-2"&gt;
&lt;p&gt;&lt;span class="badge bg-danger"&gt;崩れ&lt;/span&gt;&lt;/p&gt;
&lt;h3 class="h6 fw-bold mb-0"&gt;得点差が大きい問題で粘りすぎて時間が溶ける&lt;/h3&gt;
&lt;/div&gt;
&lt;p class="mb-2"&gt;直前期ほど「難しい問題を取ろう」としがちですが、過去問で点が伸びないときは、まず下振れを止める方が優先です。&lt;/p&gt;
&lt;div class="alert alert-success rounded-4 border border-success-subtle mb-0" role="alert"&gt;&lt;span class="badge bg-success me-2"&gt;直し方&lt;/span&gt;&lt;br /&gt;
失点分類でC（手順）とB（読み取り）の再発を止め、確実に取る問題の精度を上げる。&lt;/div&gt;
&lt;/div&gt;
&lt;/div&gt;
&lt;/div&gt;
&lt;/div&gt;
&lt;/section&gt;
&lt;p&gt;&lt;!-- ========================= Section 5 ========================== --&gt;&lt;/p&gt;
&lt;section class="mb-5"&gt;
&lt;h2 id="s5" class="h4 fw-bold border-bottom pb-2 mb-3"&gt;家庭での回し方（1週間の設計／チェック）&lt;/h2&gt;
&lt;p class="mb-3"&gt;直前期は、復習の“内容”より“枠”を固定した方が回ります。&lt;br /&gt;
平日は短く、週末に通しを入れて、必修を2周する設計にします。&lt;/p&gt;
&lt;div class="table-responsive"&gt;
&lt;table class="table table-bordered align-middle bg-white rounded-4 overflow-hidden"&gt;
&lt;thead class="table-success"&gt;
&lt;tr&gt;
&lt;th style="width: 26%;"&gt;区分&lt;/th&gt;
&lt;th&gt;やること&lt;/th&gt;
&lt;th&gt;チェック（合格基準）&lt;/th&gt;
&lt;/tr&gt;
&lt;/thead&gt;
&lt;tbody&gt;
&lt;tr&gt;
&lt;th class="text-success"&gt;平日（短時間）&lt;/th&gt;
&lt;td&gt;過去問の誤答をA/B/C分類→C→B→Aの順で「直す動作」を1つ決める&lt;/td&gt;
&lt;td&gt;復習が広がらず、必修が回る量になっている&lt;/td&gt;
&lt;/tr&gt;
&lt;tr&gt;
&lt;th class="text-success"&gt;週末（通し）&lt;/th&gt;
&lt;td&gt;2周目（再挑戦）を入れる。まだ落ちるものだけ必修に残す&lt;/td&gt;
&lt;td&gt;同じ形の再発が減り、得点の下振れが止まる&lt;/td&gt;
&lt;/tr&gt;
&lt;tr&gt;
&lt;th class="text-success"&gt;直前3日&lt;/th&gt;
&lt;td&gt;新規は増やさず、必修のチェック（条件・単位・手順・記述の型）だけに絞る&lt;/td&gt;
&lt;td&gt;迷いが減り、実戦の処理順が安定している&lt;/td&gt;
&lt;/tr&gt;
&lt;/tbody&gt;
&lt;/table&gt;
&lt;/div&gt;
&lt;div class="alert alert-success rounded-4 border border-success-subtle mt-3 mb-0" role="alert"&gt;直前期は「できたら外す／再発したら残す」の入れ替え運用が有効です。必修を増やし続けない設計にします。&lt;/div&gt;
&lt;/section&gt;
&lt;p&gt;&lt;!-- ========================= Section 6（FAQ） ========================== --&gt;&lt;/p&gt;
&lt;section class="mb-5"&gt;
&lt;h2 id="s6" class="h4 fw-bold border-bottom pb-2 mb-3"&gt;FAQ（よくある質問）&lt;/h2&gt;
&lt;div class="rq-faq d-grid gap-3"&gt;
&lt;details&gt;
&lt;summary&gt;&lt;span class="badge bg-success rounded-pill flex-shrink-0"&gt;Q&lt;/span&gt;直前期は新しい問題集に手を出すべきですか？&lt;/summary&gt;
&lt;div class="p-3"&gt;点が伸びない状態では、新しい教材を増やすより、過去問の失点をA/B/Cで分類して「直す動作」を固定する方が得点につながりやすいです。&lt;br /&gt;
直前期は“広げない”設計が重要です。&lt;/div&gt;
&lt;/details&gt;
&lt;details&gt;
&lt;summary&gt;&lt;span class="badge bg-success rounded-pill flex-shrink-0"&gt;Q&lt;/span&gt;過去問の復習で、どこまで細かく直すべきですか？&lt;/summary&gt;
&lt;div class="p-3"&gt;1回で完璧を狙うと回らなくなります。1周目は短く原因（A/B/C）と直す動作を1つ決め、&lt;br /&gt;
2周目（再挑戦）で“できたか”だけを判定する運用にすると、積み上がりやすくなります。&lt;/div&gt;
&lt;/details&gt;
&lt;details&gt;
&lt;summary&gt;&lt;span class="badge bg-success rounded-pill flex-shrink-0"&gt;Q&lt;/span&gt;計算や資料問題で時間が足りません&lt;/summary&gt;
&lt;div class="p-3"&gt;直前期の時間不足は、計算力より「条件・単位・手順」が固定されていないことが原因になりやすいです。&lt;br /&gt;
C（手順）とB（読み取り）の再発を止めると、処理が安定し、時間も改善しやすくなります。&lt;/div&gt;
&lt;/details&gt;
&lt;details&gt;
&lt;summary&gt;&lt;span class="badge bg-success rounded-pill flex-shrink-0"&gt;Q&lt;/span&gt;記述が不安で点が伸びません&lt;/summary&gt;
&lt;div class="p-3"&gt;記述は表現力より、型の固定が優先です。条件→変化→理由の順で書けるようにすると、減点が止まりやすくなります。&lt;br /&gt;
詳しくは&lt;br /&gt;
&lt;a class="link-success fw-bold" href="https://rika-quest.com/column/nayami-writing/"&gt;「理由を答えよ」で書けない原因と立て直し&lt;/a&gt;&lt;br /&gt;
を参照してください。&lt;/div&gt;
&lt;/details&gt;
&lt;details&gt;
&lt;summary&gt;&lt;span class="badge bg-success rounded-pill flex-shrink-0"&gt;Q&lt;/span&gt;焦って復習が広がってしまいます&lt;/summary&gt;
&lt;div class="p-3"&gt;焦りの正体は「優先順位が決まっていない」ことです。失点をA/B/Cで分類し、&lt;br /&gt;
C→B→Aの順で必修だけを2周する、と決めると復習が広がりにくくなります。&lt;/div&gt;
&lt;/details&gt;
&lt;/div&gt;
&lt;/section&gt;
&lt;p&gt;&lt;!-- ========================= Section 7（内部リンク＋CTA） ========================== --&gt;&lt;/p&gt;
&lt;section class="mb-4"&gt;
&lt;h2 id="s7" class="h4 fw-bold border-bottom pb-2 mb-3"&gt;次に読む（内部リンク）＋講座・問い合わせ&lt;/h2&gt;
&lt;div class="row g-3"&gt;
&lt;div class="col-lg-6"&gt;
&lt;div class="card rounded-4 shadow-sm h-100"&gt;
&lt;div class="card-body p-3 p-lg-4"&gt;
&lt;p class="fw-bold text-success mb-2"&gt;全体像・一覧から辿る&lt;/p&gt;
&lt;div class="list-group"&gt;&lt;a class="list-group-item list-group-item-action" href="https://rika-quest.com/"&gt;受験理科専門塾 しゅん吉クエスト（トップ）&lt;/a&gt;&lt;br /&gt;
&lt;a class="list-group-item list-group-item-action" href="https://rika-quest.com/column/"&gt;理科コラム一覧&lt;/a&gt;&lt;br /&gt;
&lt;a class="list-group-item list-group-item-action" href="https://rika-quest.com/column/science-nayami/"&gt;理科の悩み一覧（Hub）&lt;/a&gt;&lt;br /&gt;
&lt;a class="list-group-item list-group-item-action" href="https://rika-quest.com/kouza/"&gt;開講講座のご案内&lt;/a&gt;&lt;/div&gt;
&lt;/div&gt;
&lt;/div&gt;
&lt;/div&gt;
&lt;div class="col-lg-6"&gt;
&lt;div class="card rounded-4 shadow-sm h-100"&gt;
&lt;div class="card-body p-3 p-lg-4"&gt;
&lt;p class="fw-bold text-success mb-2"&gt;分野ページ（直前期の整理に）&lt;/p&gt;
&lt;div class="list-group"&gt;&lt;a class="list-group-item list-group-item-action" href="https://rika-quest.com/column/physics/"&gt;物理分野&lt;/a&gt;&lt;br /&gt;
&lt;a class="list-group-item list-group-item-action" href="https://rika-quest.com/column/chemistry/"&gt;化学分野&lt;/a&gt;&lt;br /&gt;
&lt;a class="list-group-item list-group-item-action" href="https://rika-quest.com/column/creature/"&gt;生物分野&lt;/a&gt;&lt;br /&gt;
&lt;a class="list-group-item list-group-item-action" href="https://rika-quest.com/column/geoscience/"&gt;地学分野&lt;/a&gt;&lt;/div&gt;
&lt;/div&gt;
&lt;/div&gt;
&lt;/div&gt;
&lt;/div&gt;
&lt;div class="alert alert-success rounded-4 border border-success-subtle mt-3" role="alert"&gt;関連する悩みとして、&lt;br /&gt;
&lt;a class="link-success fw-bold" href="https://rika-quest.com/column/nayami-review-not-working/"&gt;復習しているのに伸びない原因と立て直し&lt;/a&gt;&lt;br /&gt;
と&lt;br /&gt;
&lt;a class="link-success fw-bold" href="https://rika-quest.com/column/nayami-writing/"&gt;「理由を答えよ」で書けない原因と立て直し&lt;/a&gt;&lt;br /&gt;
を合わせて読むと、直前期の「直し方」がつながります。&lt;/div&gt;
&lt;div class="card rounded-4 shadow-sm border-success-subtle"&gt;
&lt;div class="card-body p-3 p-lg-4"&gt;
&lt;p class="fw-bold text-success mb-2"&gt;過去問の「失点の形」から優先順位を作りたい方へ&lt;/p&gt;
&lt;p class="mb-3"&gt;直前期に点が伸びないときは、弱点を増やすより、失点を分類して“直すと点になる順”で回す方が得点が安定します。&lt;br /&gt;
もし家庭運用だけでは、復習が広がる／同じ形で落ち続ける場合は、&lt;br /&gt;
過去問を見ながら「知識・読み取り・手順」のどこで崩れているかを切り分け、1週間の設計まで整える個別指導も選択肢になります。&lt;/p&gt;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&lt;div class="text-center mt-3"&gt;&lt;a class="btn btn-success btn-lg px-5" href="https://rika-quest.com/inquiry/"&gt;直前期の学習相談をする&lt;/a&gt;&lt;/div&gt;
&lt;/section&gt;
&lt;/div&gt;
------</t>
  </si>
  <si>
    <t>以下のページは不自然なワードを使用しています。
これらを適切に自然な言葉に置き換えて下さい。
なお、本文の装飾や構造は絶対に変えないでください。
【対象ページURL】
https://rika-quest.com/column/nayami-classification-mixup/
【検出された不自然ワード】
- 崩れ
- 型
- 迷い
- 固定
- 手順
- 立て直
- 内部リンク
- 設計
【本文】
------
&lt;p&gt;&lt;!-- =========================================================
MC本文HTML（WordPress投稿用）｜しゅん吉クエスト
URL想定：https://rika-quest.com/column/nayami-calculation-slow/
テーマ：理科計算が遅い・間に合わない（悩み起点／単元解説しない）
ねらい：計算前の整理（単位/図/比例）→練習の順番→家庭で回す
内部回遊：悩みHub→関連悩み→分野ページ→講座/問い合わせ
注意：
- WordPressは「テキスト（HTML）」で貼り付け推奨（style内に
混入すると崩れます）
- FAQは
&lt;details&gt;（JS不要）
テーマカラー：緑（Bootstrap success）
========================================================= --&gt;&lt;/p&gt;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.rq-toc a{ text-decoration:none; }&lt;br /&gt;  .rq-toc a:hover{ text-decoration:underline; }&lt;/p&gt;
&lt;p&gt;  .rq-leftbar{ border-left: .35rem solid rgba(25,135,84,.55); }&lt;br /&gt;  .rq-bullets li{ margin-bottom:.35rem; }&lt;/p&gt;
&lt;p&gt;  /* 手順カードの“番号バッジ”を少し強く */&lt;br /&gt;  .rq-stepno{&lt;br /&gt;    width: 2.2rem; height: 2.2rem;&lt;br /&gt;    display:inline-flex; align-items:center; justify-content:center;&lt;br /&gt;    border-radius: 999px;&lt;br /&gt;    background: rgba(25,135,84,.12);&lt;br /&gt;    color: #146c43;&lt;br /&gt;    font-weight: 800;&lt;br /&gt;  }&lt;/p&gt;
&lt;p&gt;  /* 追加：小さな補足カード（参考ページ風） */&lt;br /&gt;  .rq-mini{&lt;br /&gt;    border: 1px solid rgba(0,0,0,.10);&lt;br /&gt;    border-radius: 1rem;&lt;br /&gt;    background: #fff;&lt;br /&gt;    box-shadow: 0 .125rem .25rem rgba(0,0,0,.075);&lt;br /&gt;  }&lt;/p&gt;
&lt;p&gt;  /* 追加：型（テンプレ）を見せるボックス */&lt;br /&gt;  .rq-template{&lt;br /&gt;    border: 1px dashed rgba(25,135,84,.45);&lt;br /&gt;    background: rgba(25,135,84,.04);&lt;br /&gt;    border-radius: 1rem;&lt;br /&gt;  }&lt;/p&gt;
&lt;p&gt;  /* 追加：注意（赤）を最小で目立たせる */&lt;br /&gt;  .rq-warn{ border-left: .35rem solid rgba(220,53,69,.6); }&lt;/p&gt;
&lt;p&gt;  /* FAQ（JS不要） */&lt;br /&gt;  .rq-faq details{&lt;br /&gt;    border: 1px solid rgba(0,0,0,.10);&lt;br /&gt;    border-radius: 1rem;&lt;br /&gt;    background: #fff;&lt;br /&gt;    overflow: hidden;&lt;br /&gt;    box-shadow: 0 .125rem .25rem rgba(0,0,0,.075);&lt;br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}&lt;br /&gt;&lt;/style&gt;
&lt;div class="container my-4"&gt;
&lt;p&gt;&lt;!-- ========================= Hero ========================== --&gt;&lt;/p&gt;
&lt;section class="rq-hero rounded-4 p-4 p-lg-5 shadow-sm mb-4"&gt;
&lt;div class="row g-4 align-items-center"&gt;
&lt;div class="col-lg-8"&gt;
&lt;div class="rq-subline small mb-2"&gt;中学受験理科／計算　テーマ：整理→式→検算までの“処理順”を固定&lt;/div&gt;
&lt;div class="d-flex flex-wrap gap-2 mb-2"&gt;&lt;span class="badge bg-success"&gt;悩み起点&lt;/span&gt;&lt;br /&gt;
&lt;span class="badge bg-success"&gt;計算前の整理が主役&lt;/span&gt;&lt;br /&gt;
&lt;span class="badge bg-success"&gt;練習順を固定&lt;/span&gt;&lt;br /&gt;
&lt;span class="badge bg-success"&gt;家庭で回す&lt;/span&gt;&lt;/div&gt;
&lt;p class="mb-2"&gt;途中までは合っているのに、時間が足りず最後まで到達できない。&lt;br /&gt;
式を作るまでに迷い、数値の扱い（単位・比・グラフ）で手が止まる。&lt;br /&gt;
見直しができず、ケアレスミスが点に直結する。&lt;/p&gt;
&lt;p class="mb-0"&gt;多くの場合、問題は「計算力そのもの」ではなく、&lt;strong class="rq-marker"&gt;計算前の整理（単位/図/比例）が毎回バラバラ&lt;/strong&gt;なことです。&lt;br /&gt;
整理が固定されると、式づくりと検算が速くなり、時間内に得点へつながります。&lt;/p&gt;
&lt;/div&gt;
&lt;div class="col-lg-4"&gt;
&lt;div class="card border-0 shadow-sm rounded-4"&gt;
&lt;div class="card-body p-3 p-lg-4"&gt;
&lt;p class="fw-bold text-success mb-2"&gt;この記事で分かること&lt;/p&gt;
&lt;ul class="small mb-0 rq-bullets"&gt;
&lt;li&gt;「遅い」の原因を3パターンに切り分ける&lt;/li&gt;
&lt;li&gt;計算前の整理（単位/図/比例）を固定する手順&lt;/li&gt;
&lt;li&gt;典型ミス（単位落ち・比の逆・式の作り直し）の直し方&lt;/li&gt;
&lt;li&gt;家庭で回す練習順（短時間→週末通し）&lt;/li&gt;
&lt;/ul&gt;
&lt;/div&gt;
&lt;/div&gt;
&lt;p&gt;&lt;!-- 追加：参考（地震ページ風の“関連メモ”） --&gt;&lt;/p&gt;
&lt;div class="rq-mini p-3 p-lg-4 mt-3"&gt;
&lt;div class="d-flex align-items-start gap-2"&gt;
&lt;p&gt;&lt;span class="badge bg-success flex-shrink-0"&gt;要点&lt;/span&gt;&lt;/p&gt;
&lt;div class="small"&gt;&lt;strong&gt;速さは「処理順の固定」&lt;/strong&gt;で上がります。&lt;br /&gt;
まずは「単位→図→比例→式→検算」の順番を、毎回同じにします。&lt;/div&gt;
&lt;/div&gt;
&lt;/div&gt;
&lt;/div&gt;
&lt;/div&gt;
&lt;div class="alert alert-success mt-4 mb-0 rounded-4 border border-success-subtle" role="alert"&gt;単元の解説ではなく、「計算前の処理手順」と「練習の順番」を固定して遅さを改善する整理です。&lt;/div&gt;
&lt;/section&gt;
&lt;p&gt;&lt;!-- ========================= 目次 ==========================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href="#s1"&gt;まず状況整理｜どこで時間が溶けているか&lt;/a&gt;&lt;br /&gt;
&lt;a class="list-group-item list-group-item-action" href="#s2"&gt;原因の切り分け（典型3パターン）&lt;/a&gt;&lt;br /&gt;
&lt;a class="list-group-item list-group-item-action" href="#s3"&gt;立て直しの手順｜単位→図→比例→式→検算&lt;/a&gt;&lt;br /&gt;
&lt;a class="list-group-item list-group-item-action" href="#s4"&gt;よくあるミスと修正（誤答例→直し方）&lt;/a&gt;&lt;br /&gt;
&lt;a class="list-group-item list-group-item-action" href="#s5"&gt;家庭での回し方｜週設計と練習順&lt;/a&gt;&lt;br /&gt;
&lt;a class="list-group-item list-group-item-action" href="#s6"&gt;FAQ（よくある質問）&lt;/a&gt;&lt;br /&gt;
&lt;a class="list-group-item list-group-item-action" href="#s7"&gt;次に読む（内部リンク）＋講座・問い合わせ&lt;/a&gt;&lt;/div&gt;
&lt;/div&gt;
&lt;/nav&gt;
&lt;p&gt;&lt;!-- ========================= Section 1 ========================== --&gt;&lt;/p&gt;
&lt;section class="mb-5"&gt;
&lt;h2 id="s1" class="h4 fw-bold border-bottom pb-2 mb-3"&gt;まず状況整理｜どこで時間が溶けているか&lt;/h2&gt;
&lt;div class="row g-3"&gt;
&lt;div class="col-lg-6"&gt;
&lt;div class="card rounded-4 shadow-sm h-100 rq-leftbar"&gt;
&lt;div class="card-body p-3 p-lg-4"&gt;
&lt;p class="fw-bold text-success mb-2"&gt;遅くなりやすいポイント&lt;/p&gt;
&lt;ul class="mb-0 rq-bullets"&gt;
&lt;li&gt;単位を揃えずに式を立て、途中で作り直す&lt;/li&gt;
&lt;li&gt;図（回路/てこ/面積/密度のイメージ）がなく、条件の対応が曖昧&lt;/li&gt;
&lt;li&gt;比例関係の確認を飛ばし、比の向きが逆になる&lt;/li&gt;
&lt;li&gt;計算が終わった後の検算がなく、ミスが残る&lt;/li&gt;
&lt;/ul&gt;
&lt;/div&gt;
&lt;/div&gt;
&lt;/div&gt;
&lt;div class="col-lg-6"&gt;
&lt;div class="alert alert-success rounded-4 border border-success-subtle h-100 mb-0" role="alert"&gt;
&lt;p class="fw-bold mb-2"&gt;「計算が遅い」の正体&lt;/p&gt;
&lt;p class="mb-2"&gt;計算スピードは、手元の計算力だけで決まりません。&lt;br /&gt;
&lt;strong&gt;計算前の整理（単位/図/比例）&lt;/strong&gt;が固定されるほど、式づくりが速くなり、&lt;br /&gt;
作り直しが減ります。&lt;/p&gt;
&lt;p class="mb-0"&gt;まず「どこで止まるか」を決めて、そこだけを手順化するのが立て直しの近道です。&lt;/p&gt;
&lt;/div&gt;
&lt;/div&gt;
&lt;/div&gt;
&lt;p&gt;&lt;!-- 追加：チェックリスト --&gt;&lt;/p&gt;
&lt;div class="card rounded-4 shadow-sm mt-3"&gt;
&lt;div class="card-body p-3 p-lg-4"&gt;
&lt;div class="d-flex align-items-center gap-2 mb-2"&gt;&lt;span class="badge bg-success"&gt;チェック&lt;/span&gt;&lt;br /&gt;
&lt;span class="fw-bold"&gt;まずはここだけ自己診断&lt;/span&gt;&lt;/div&gt;
&lt;div class="row g-2 small"&gt;
&lt;div class="col-md-6"&gt;
&lt;div class="p-3 rq-mini"&gt;
&lt;ul class="mb-0 rq-bullets"&gt;
&lt;li&gt;式の前に単位を揃えている&lt;/li&gt;
&lt;li&gt;図に「対応（どれとどれ）」が書ける&lt;/li&gt;
&lt;li&gt;増える/減る/一定が一言で言える&lt;/li&gt;
&lt;/ul&gt;
&lt;/div&gt;
&lt;/div&gt;
&lt;div class="col-md-6"&gt;
&lt;div class="p-3 rq-mini rq-warn"&gt;
&lt;ul class="mb-0 rq-bullets"&gt;
&lt;li&gt;毎回、どこから手を付けるか変わる&lt;/li&gt;
&lt;li&gt;比の向きが“後で”不安になる&lt;/li&gt;
&lt;li&gt;検算が長く、時間が足りない&lt;/li&gt;
&lt;/ul&gt;
&lt;/div&gt;
&lt;/div&gt;
&lt;/div&gt;
&lt;/div&gt;
&lt;/div&gt;
&lt;/section&gt;
&lt;p&gt;&lt;!-- ========================= Section 2 ========================== --&gt;&lt;/p&gt;
&lt;section class="mb-5"&gt;
&lt;h2 id="s2" class="h4 fw-bold border-bottom pb-2 mb-3"&gt;原因の切り分け（典型3パターン）&lt;/h2&gt;
&lt;div class="row g-3"&gt;
&lt;div class="col-lg-4"&gt;
&lt;div class="card rounded-4 shadow-sm h-100"&gt;
&lt;div class="card-body p-3 p-lg-4"&gt;
&lt;p&gt;&lt;span class="badge bg-success mb-2"&gt;原因①&lt;/span&gt;&lt;/p&gt;
&lt;h3 class="h6 fw-bold mb-2"&gt;単位が揃っていない（途中で崩れる）&lt;/h3&gt;
&lt;p class="mb-0"&gt;gとkg、mLとL、cm²とm²などが混在したまま進み、最後に直して時間がかかるパターンです。&lt;br /&gt;
「式は合っているのに時間が足りない」の典型になりやすい原因です。&lt;/p&gt;
&lt;/div&gt;
&lt;/div&gt;
&lt;/div&gt;
&lt;div class="col-lg-4"&gt;
&lt;div class="card rounded-4 shadow-sm h-100"&gt;
&lt;div class="card-body p-3 p-lg-4"&gt;
&lt;p&gt;&lt;span class="badge bg-success mb-2"&gt;原因②&lt;/span&gt;&lt;/p&gt;
&lt;h3 class="h6 fw-bold mb-2"&gt;図がなく、条件対応が曖昧（式が立たない）&lt;/h3&gt;
&lt;p class="mb-0"&gt;何と何が対応するか（回路の枝、てこの左右、密度の「質量↔体積」など）が曖昧なまま進み、&lt;br /&gt;
式の候補を行ったり来たりして時間を消費します。&lt;/p&gt;
&lt;/div&gt;
&lt;/div&gt;
&lt;/div&gt;
&lt;div class="col-lg-4"&gt;
&lt;div class="card rounded-4 shadow-sm h-100"&gt;
&lt;div class="card-body p-3 p-lg-4"&gt;
&lt;p&gt;&lt;span class="badge bg-success mb-2"&gt;原因③&lt;/span&gt;&lt;/p&gt;
&lt;h3 class="h6 fw-bold mb-2"&gt;比例の向きが不安定（比・グラフで迷う）&lt;/h3&gt;
&lt;p class="mb-0"&gt;「増える/減る」の関係が固定されず、比の向きを毎回迷うパターンです。&lt;br /&gt;
正しい式に到達しても、検算がないとミスが残りやすくなります。&lt;/p&gt;
&lt;/div&gt;
&lt;/div&gt;
&lt;/div&gt;
&lt;/div&gt;
&lt;div class="alert alert-success rounded-4 border border-success-subtle mt-3 mb-0" role="alert"&gt;図表の読み取り自体で止まる場合は、&lt;br /&gt;
&lt;a class="link-success fw-bold" href="https://rika-quest.com/column/nayami-graph-table-reading/"&gt;図・表・グラフが読み取れないときの整理&lt;/a&gt;&lt;br /&gt;
を先に固めると、計算がつながりやすくなります。&lt;/div&gt;
&lt;/section&gt;
&lt;p&gt;&lt;!-- ========================= Section 3 ========================== --&gt;&lt;/p&gt;
&lt;section class="mb-5"&gt;
&lt;h2 id="s3" class="h4 fw-bold border-bottom pb-2 mb-3"&gt;立て直しの手順｜単位→図→比例→式→検算&lt;/h2&gt;
&lt;p&gt;&lt;!-- 追加：手順の“型”を最初に提示 --&gt;&lt;/p&gt;
&lt;div class="rq-template p-3 p-lg-4 mb-3"&gt;
&lt;div class="d-flex align-items-center gap-2 mb-2"&gt;&lt;span class="badge bg-success"&gt;型&lt;/span&gt;&lt;br /&gt;
&lt;span class="fw-bold"&gt;この順番だけ固定します&lt;/span&gt;&lt;/div&gt;
&lt;div class="row g-2 small"&gt;
&lt;div class="col-md-2"&gt;
&lt;div class="rq-mini p-2 text-center"&gt;&lt;strong&gt;①単位&lt;/strong&gt;&lt;/div&gt;
&lt;/div&gt;
&lt;div class="col-md-2"&gt;
&lt;div class="rq-mini p-2 text-center"&gt;&lt;strong&gt;②図&lt;/strong&gt;&lt;/div&gt;
&lt;/div&gt;
&lt;div class="col-md-2"&gt;
&lt;div class="rq-mini p-2 text-center"&gt;&lt;strong&gt;③比例&lt;/strong&gt;&lt;/div&gt;
&lt;/div&gt;
&lt;div class="col-md-3"&gt;
&lt;div class="rq-mini p-2 text-center"&gt;&lt;strong&gt;④式（型）&lt;/strong&gt;&lt;/div&gt;
&lt;/div&gt;
&lt;div class="col-md-3"&gt;
&lt;div class="rq-mini p-2 text-center"&gt;&lt;strong&gt;⑤検算（短く）&lt;/strong&gt;&lt;/div&gt;
&lt;/div&gt;
&lt;/div&gt;
&lt;/div&gt;
&lt;div class="row g-3"&gt;
&lt;p&gt;&lt;!-- Step 1 --&gt;&lt;/p&gt;
&lt;div class="col-lg-6"&gt;
&lt;div class="card rounded-4 shadow-sm h-100 rq-leftbar"&gt;
&lt;div class="card-body p-3 p-lg-4"&gt;
&lt;div class="d-flex align-items-start gap-3 mb-2"&gt;
&lt;div class="rq-stepno"&gt;1&lt;/div&gt;
&lt;div&gt;
&lt;h3 class="h6 fw-bold mb-1"&gt;単位を先に揃える（式の前）&lt;/h3&gt;
&lt;p class="mb-0"&gt;数値を書き写す前に、単位だけ先にチェックします。&lt;br /&gt;
揃える単位を決めてから数値を扱うと、作り直しが減ります。&lt;/p&gt;
&lt;/div&gt;
&lt;/div&gt;
&lt;div class="alert alert-success rounded-4 border border-success-subtle mb-0" role="alert"&gt;&lt;span class="badge bg-success me-2"&gt;最低限&lt;/span&gt;&lt;br /&gt;
長さ（cm/m）・体積（mL/L）・質量（g/kg）・温度（℃）を先に統一。&lt;/div&gt;
&lt;/div&gt;
&lt;/div&gt;
&lt;/div&gt;
&lt;p&gt;&lt;!-- Step 2 --&gt;&lt;/p&gt;
&lt;div class="col-lg-6"&gt;
&lt;div class="card rounded-4 shadow-sm h-100 rq-leftbar"&gt;
&lt;div class="card-body p-3 p-lg-4"&gt;
&lt;div class="d-flex align-items-start gap-3 mb-2"&gt;
&lt;div class="rq-stepno"&gt;2&lt;/div&gt;
&lt;div&gt;
&lt;h3 class="h6 fw-bold mb-1"&gt;図で対応を固定する（何と何がつながるか）&lt;/h3&gt;
&lt;p class="mb-0"&gt;複雑に描く必要はありません。矢印・箱・左右の配置で、&lt;br /&gt;
「どれとどれが対応するか」を1枚で固定します。&lt;/p&gt;
&lt;/div&gt;
&lt;/div&gt;
&lt;ul class="mb-0 rq-bullets"&gt;
&lt;li&gt;回路：枝分かれ・合流だけを描く&lt;/li&gt;
&lt;li&gt;てこ：支点・力点・作用点の位置だけを書く&lt;/li&gt;
&lt;li&gt;密度：質量↔体積を矢印で結ぶ&lt;/li&gt;
&lt;/ul&gt;
&lt;/div&gt;
&lt;/div&gt;
&lt;/div&gt;
&lt;p&gt;&lt;!-- Step 3 --&gt;&lt;/p&gt;
&lt;div class="col-lg-12"&gt;
&lt;div class="card rounded-4 shadow-sm rq-leftbar"&gt;
&lt;div class="card-body p-3 p-lg-4"&gt;
&lt;div class="d-flex align-items-start gap-3 mb-2"&gt;
&lt;div class="rq-stepno"&gt;3&lt;/div&gt;
&lt;div&gt;
&lt;h3 class="h6 fw-bold mb-1"&gt;比例関係を一言で確定（比の向きを迷わない）&lt;/h3&gt;
&lt;p class="mb-0"&gt;比・グラフ・表で迷う原因は「増える/減る」が言葉で固定されていないことです。&lt;br /&gt;
式を立てる前に、まず関係を短文にします。&lt;/p&gt;
&lt;/div&gt;
&lt;/div&gt;
&lt;div class="table-responsive"&gt;
&lt;table class="table table-bordered align-middle bg-white rounded-4 overflow-hidden mb-0"&gt;
&lt;thead class="table-success"&gt;
&lt;tr&gt;
&lt;th style="width: 28%;"&gt;やること&lt;/th&gt;
&lt;th&gt;書く短文（例）&lt;/th&gt;
&lt;th style="width: 28%;"&gt;次の操作&lt;/th&gt;
&lt;/tr&gt;
&lt;/thead&gt;
&lt;tbody&gt;
&lt;tr&gt;
&lt;th class="text-success"&gt;比例/反比例&lt;/th&gt;
&lt;td&gt;（Aが増えるとBは増える／減る）&lt;/td&gt;
&lt;td&gt;比の向きをここで決める&lt;/td&gt;
&lt;/tr&gt;
&lt;tr&gt;
&lt;th class="text-success"&gt;一定&lt;/th&gt;
&lt;td&gt;（Aが変わってもBは一定）&lt;/td&gt;
&lt;td&gt;「一定量」を式の軸にする&lt;/td&gt;
&lt;/tr&gt;
&lt;tr&gt;
&lt;th class="text-success"&gt;差&lt;/th&gt;
&lt;td&gt;（同じ条件でBの差を見る）&lt;/td&gt;
&lt;td&gt;比較対象を固定して計算へ&lt;/td&gt;
&lt;/tr&gt;
&lt;/tbody&gt;
&lt;/table&gt;
&lt;/div&gt;
&lt;div class="alert alert-success rounded-4 border border-success-subtle mt-3 mb-0" role="alert"&gt;&lt;span class="badge bg-success me-2"&gt;ポイント&lt;/span&gt;&lt;br /&gt;
この短文が書けると、式が「1本」に絞れます。迷いが減る＝速くなります。&lt;/div&gt;
&lt;/div&gt;
&lt;/div&gt;
&lt;/div&gt;
&lt;p&gt;&lt;!-- Step 4 --&gt;&lt;/p&gt;
&lt;div class="col-lg-6"&gt;
&lt;div class="card rounded-4 shadow-sm h-100 rq-leftbar"&gt;
&lt;div class="card-body p-3 p-lg-4"&gt;
&lt;div class="d-flex align-items-start gap-3 mb-2"&gt;
&lt;div class="rq-stepno"&gt;4&lt;/div&gt;
&lt;div&gt;
&lt;h3 class="h6 fw-bold mb-1"&gt;式は「型」で作る（毎回同じ並べ方）&lt;/h3&gt;
&lt;p class="mb-2"&gt;公式を増やすより、式の並べ方を固定します。&lt;br /&gt;
たとえば「求めたいもの＝（分かっているもの）÷（比/係数）」の形に寄せると、&lt;br /&gt;
迷いが減ります。&lt;/p&gt;
&lt;p&gt;&lt;!-- 追加：式の型（短いテンプレ） --&gt;&lt;/p&gt;
&lt;div class="rq-template p-3"&gt;
&lt;div class="small fw-bold text-success mb-1"&gt;式の置き方（テンプレ）&lt;/div&gt;
&lt;ul class="small mb-0 rq-bullets"&gt;
&lt;li&gt;求める量 ＝ 既知の量 ÷（比・係数）&lt;/li&gt;
&lt;li&gt;求める量 ＝ 既知の量 ×（比・係数）&lt;/li&gt;
&lt;li&gt;まず「何を一定にするか」を決めてから式へ&lt;/li&gt;
&lt;/ul&gt;
&lt;/div&gt;
&lt;/div&gt;
&lt;/div&gt;
&lt;div class="alert alert-success rounded-4 border border-success-subtle mb-0 mt-3" role="alert"&gt;&lt;span class="badge bg-success me-2"&gt;目標&lt;/span&gt;&lt;br /&gt;
式づくりに入る前に、単位・図・比例が揃っている状態を作る。&lt;/div&gt;
&lt;/div&gt;
&lt;/div&gt;
&lt;/div&gt;
&lt;p&gt;&lt;!-- Step 5 --&gt;&lt;/p&gt;
&lt;div class="col-lg-6"&gt;
&lt;div class="card rounded-4 shadow-sm h-100 rq-leftbar"&gt;
&lt;div class="card-body p-3 p-lg-4"&gt;
&lt;div class="d-flex align-items-start gap-3 mb-2"&gt;
&lt;div class="rq-stepno"&gt;5&lt;/div&gt;
&lt;div&gt;
&lt;h3 class="h6 fw-bold mb-1"&gt;検算は「単位と桁」だけ（短く）&lt;/h3&gt;
&lt;p class="mb-0"&gt;見直しが長いと時間切れになります。理科計算の検算は、&lt;br /&gt;
まず&lt;strong&gt;単位&lt;/strong&gt;と&lt;strong&gt;桁（大きさ）&lt;/strong&gt;だけを確認します。&lt;/p&gt;
&lt;/div&gt;
&lt;/div&gt;
&lt;ul class="mb-0 rq-bullets"&gt;
&lt;li&gt;単位が答えの指定と一致しているか&lt;/li&gt;
&lt;li&gt;桁が不自然に大きい/小さいになっていないか&lt;/li&gt;
&lt;/ul&gt;
&lt;p&gt;&lt;!-- 追加：よくある“検算のやりすぎ”注意 --&gt;&lt;/p&gt;
&lt;div class="rq-mini rq-warn p-3 mt-3 small"&gt;&lt;strong class="d-block mb-1"&gt;注意&lt;/strong&gt;&lt;br /&gt;
計算を最初からやり直す検算は、直前期ほど逆効果になりやすいです。&lt;br /&gt;
「単位」「桁」「指定」だけを固定し、短く終わらせます。&lt;/div&gt;
&lt;/div&gt;
&lt;/div&gt;
&lt;/div&gt;
&lt;/div&gt;
&lt;p&gt;&lt;!-- 任意：単元直リンク（最大1本） --&gt;&lt;/p&gt;
&lt;div class="alert alert-success rounded-4 border border-success-subtle mt-3 mb-0" role="alert"&gt;計算で「体積」「温度」「単位変換」が絡んで崩れやすい場合のみ、具体例で型を当てはめます：&lt;br /&gt;
&lt;a class="link-success fw-bold" href="https://rika-quest.com/column/volume-and-temperature/"&gt;体積と温度（計算前の整理を練習）&lt;/a&gt;&lt;/div&gt;
&lt;/section&gt;
&lt;p&gt;&lt;!-- ========================= Section 4 ========================== --&gt;&lt;/p&gt;
&lt;section class="mb-5"&gt;
&lt;h2 id="s4" class="h4 fw-bold border-bottom pb-2 mb-3"&gt;よくあるミスと修正（誤答例→直し方）&lt;/h2&gt;
&lt;div class="row g-3"&gt;
&lt;div class="col-lg-6"&gt;
&lt;div class="card rounded-4 shadow-sm h-100"&gt;
&lt;div class="card-body p-3 p-lg-4"&gt;
&lt;div class="d-flex flex-wrap gap-2 align-items-center mb-2"&gt;
&lt;p&gt;&lt;span class="badge bg-danger"&gt;典型ミス&lt;/span&gt;&lt;/p&gt;
&lt;h3 class="h6 fw-bold mb-0"&gt;単位を後回しにして式を作り直す&lt;/h3&gt;
&lt;/div&gt;
&lt;p class="mb-3"&gt;最後に単位を揃えようとして、数値が合わず式からやり直すパターンです。&lt;br /&gt;
「遅い」だけでなく、途中の作業がすべて無駄になりやすい失点要因です。&lt;/p&gt;
&lt;div class="alert alert-success rounded-4 border border-success-subtle mb-0" role="alert"&gt;&lt;span class="badge bg-success me-2"&gt;直し方&lt;/span&gt;&lt;br /&gt;
数値を書く前に、揃える単位を決める（cm/m、mL/L、g/kgなど）。&lt;/div&gt;
&lt;/div&gt;
&lt;/div&gt;
&lt;/div&gt;
&lt;div class="col-lg-6"&gt;
&lt;div class="card rounded-4 shadow-sm h-100"&gt;
&lt;div class="card-body p-3 p-lg-4"&gt;
&lt;div class="d-flex flex-wrap gap-2 align-items-center mb-2"&gt;
&lt;p&gt;&lt;span class="badge bg-danger"&gt;典型ミス&lt;/span&gt;&lt;/p&gt;
&lt;h3 class="h6 fw-bold mb-0"&gt;比の向きが逆で答えが反転する&lt;/h3&gt;
&lt;/div&gt;
&lt;p class="mb-3"&gt;「増える/減る」の関係が言葉で固定されていないと、比の向きを毎回迷います。&lt;br /&gt;
迷いは時間を奪い、ミスも増えます。&lt;/p&gt;
&lt;div class="alert alert-success rounded-4 border border-success-subtle mb-0" role="alert"&gt;&lt;span class="badge bg-success me-2"&gt;直し方&lt;/span&gt;&lt;br /&gt;
式の前に短文で関係を確定（Aが増えるとBは増える/減る/一定）。&lt;/div&gt;
&lt;/div&gt;
&lt;/div&gt;
&lt;/div&gt;
&lt;div class="col-lg-12"&gt;
&lt;div class="card rounded-4 shadow-sm"&gt;
&lt;div class="card-body p-3 p-lg-4"&gt;
&lt;div class="d-flex flex-wrap gap-2 align-items-center mb-2"&gt;
&lt;p&gt;&lt;span class="badge bg-danger"&gt;典型ミス&lt;/span&gt;&lt;/p&gt;
&lt;h3 class="h6 fw-bold mb-0"&gt;途中まで合っているのに失点（検算なし）&lt;/h3&gt;
&lt;/div&gt;
&lt;p class="mb-3"&gt;計算の途中は合っていても、最後の単位・桁・指定の確認がなく失点するパターンです。&lt;br /&gt;
見直しを長くするのではなく、短く固定します。&lt;/p&gt;
&lt;div class="alert alert-success rounded-4 border border-success-subtle mb-0" role="alert"&gt;&lt;span class="badge bg-success me-2"&gt;直し方&lt;/span&gt;&lt;br /&gt;
検算は「単位」と「桁」だけ。答えの指定（小数/整数/単位）を最後に1回見る。&lt;/div&gt;
&lt;/div&gt;
&lt;/div&gt;
&lt;/div&gt;
&lt;/div&gt;
&lt;/section&gt;
&lt;p&gt;&lt;!-- ========================= Section 5 ========================== --&gt;&lt;/p&gt;
&lt;section class="mb-5"&gt;
&lt;h2 id="s5" class="h4 fw-bold border-bottom pb-2 mb-3"&gt;家庭での回し方｜週設計と練習順&lt;/h2&gt;
&lt;p&gt;家庭学習では、難問で粘るよりも&lt;strong class="rq-marker"&gt;「計算前の整理」を短時間で反復&lt;/strong&gt;します。&lt;br /&gt;
週末にだけ通し演習を入れると、型が得点につながりやすくなります。&lt;/p&gt;
&lt;div class="table-responsive"&gt;
&lt;table class="table table-bordered align-middle bg-white rounded-4 overflow-hidden"&gt;
&lt;thead class="table-success"&gt;
&lt;tr&gt;
&lt;th style="width: 26%;"&gt;区分&lt;/th&gt;
&lt;th&gt;やること&lt;/th&gt;
&lt;th&gt;チェック（合格基準）&lt;/th&gt;
&lt;/tr&gt;
&lt;/thead&gt;
&lt;tbody&gt;
&lt;tr&gt;
&lt;th class="text-success"&gt;平日（短時間）&lt;/th&gt;
&lt;td&gt;単位→図→比例の3点だけ確認してから式へ（1問）&lt;/td&gt;
&lt;td&gt;式の前に「単位」「関係の短文」が書けている&lt;/td&gt;
&lt;/tr&gt;
&lt;tr&gt;
&lt;th class="text-success"&gt;週末（通し）&lt;/th&gt;
&lt;td&gt;整理→式→検算までを時間内で（3〜5問）&lt;/td&gt;
&lt;td&gt;検算が「単位・桁」に固定され、時間を使いすぎない&lt;/td&gt;
&lt;/tr&gt;
&lt;/tbody&gt;
&lt;/table&gt;
&lt;/div&gt;
&lt;p class="mb-0"&gt;計算問題が多い出題形式は、&lt;br /&gt;
&lt;a class="link-success fw-bold" href="https://rika-quest.com/column/physics/"&gt;物理分野&lt;/a&gt;と&lt;br /&gt;
&lt;a class="link-success fw-bold" href="https://rika-quest.com/column/chemistry/"&gt;化学分野&lt;/a&gt;&lt;br /&gt;
で頻出です。分野ごとの典型パターンが分かると、整理の型が作りやすくなります。&lt;/p&gt;
&lt;div class="alert alert-success rounded-4 border border-success-subtle mt-3 mb-0" role="alert"&gt;復習しても点が戻らない（やり直しが空回りする）場合は、&lt;br /&gt;
&lt;a class="link-success fw-bold" href="https://rika-quest.com/column/nayami-review-not-working/"&gt;復習しているのに伸びない原因と立て直し&lt;/a&gt;&lt;br /&gt;
も合わせて確認すると、練習の順番が整理しやすくなります。&lt;/div&gt;
&lt;/section&gt;
&lt;p&gt;&lt;!-- ========================= Section 6（FAQ：JS不要） ========================== --&gt;&lt;/p&gt;
&lt;section class="mb-5"&gt;
&lt;h2 id="s6" class="h4 fw-bold border-bottom pb-2 mb-3"&gt;FAQ（よくある質問）&lt;/h2&gt;
&lt;div class="rq-faq d-grid gap-3"&gt;
&lt;details&gt;
&lt;summary&gt;&lt;span class="badge bg-success rounded-pill flex-shrink-0"&gt;Q&lt;/span&gt;計算が遅いのは暗算力の問題ですか？&lt;/summary&gt;
&lt;div class="p-3"&gt;暗算力も影響しますが、多くは「式を作る前の整理」が固定されていないことが原因です。&lt;br /&gt;
単位→図→比例を先に決めると、作り直しが減り、結果的に速くなります。&lt;/div&gt;
&lt;/details&gt;
&lt;details&gt;
&lt;summary&gt;&lt;span class="badge bg-success rounded-pill flex-shrink-0"&gt;Q&lt;/span&gt;比の向きが毎回不安です&lt;/summary&gt;
&lt;div class="p-3"&gt;式の前に「Aが増えるとBは増える/減る/一定」を短文で確定してください。&lt;br /&gt;
短文が書けると、比の向きが決まり、迷いが減ります。&lt;/div&gt;
&lt;/details&gt;
&lt;details&gt;
&lt;summary&gt;&lt;span class="badge bg-success rounded-pill flex-shrink-0"&gt;Q&lt;/span&gt;検算をすると時間が足りません&lt;/summary&gt;
&lt;div class="p-3"&gt;検算は「単位」と「桁」だけに絞ります。答えの指定（単位・小数/整数）を最後に1回見るだけでも失点が減ります。&lt;/div&gt;
&lt;/details&gt;
&lt;details&gt;
&lt;summary&gt;&lt;span class="badge bg-success rounded-pill flex-shrink-0"&gt;Q&lt;/span&gt;図や表が絡むと計算に入れません&lt;/summary&gt;
&lt;div class="p-3"&gt;図表の読み取りがボトルネックの可能性があります。&lt;br /&gt;
先に「軸→単位→比較」の順で情報を短文化できると、計算につながりやすくなります。&lt;br /&gt;
&lt;a class="link-success fw-bold" href="https://rika-quest.com/column/nayami-graph-table-reading/"&gt;図・表・グラフが読み取れないときの整理&lt;/a&gt;&lt;br /&gt;
も合わせて確認してください。&lt;/div&gt;
&lt;/details&gt;
&lt;/div&gt;
&lt;/section&gt;
&lt;p&gt;&lt;!-- ========================= Section 7（内部リンク＋CTA） ========================== --&gt;&lt;/p&gt;
&lt;section class="mb-4"&gt;
&lt;h2 id="s7" class="h4 fw-bold border-bottom pb-2 mb-3"&gt;次に読む（内部リンク）＋講座・問い合わせ&lt;/h2&gt;
&lt;div class="row g-3"&gt;
&lt;div class="col-lg-6"&gt;
&lt;div class="card rounded-4 shadow-sm h-100"&gt;
&lt;div class="card-body p-3 p-lg-4"&gt;
&lt;p class="fw-bold text-success mb-2"&gt;悩みから辿る（Hub / 一覧）&lt;/p&gt;
&lt;div class="list-group"&gt;&lt;a class="list-group-item list-group-item-action" href="https://rika-quest.com/column/science-nayami/"&gt;理科の悩み一覧（Hub）&lt;/a&gt;&lt;br /&gt;
&lt;a class="list-group-item list-group-item-action" href="https://rika-quest.com/column/"&gt;理科コラム一覧&lt;/a&gt;&lt;br /&gt;
&lt;a class="list-group-item list-group-item-action" href="https://rika-quest.com/ct/理科のコツ/"&gt;理科のコツ（カテゴリ）&lt;/a&gt;&lt;/div&gt;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href="https://rika-quest.com/column/nayami-graph-table-reading/"&gt;図・表・グラフが読み取れないときの整理&lt;/a&gt;&lt;br /&gt;
&lt;a class="list-group-item list-group-item-action" href="https://rika-quest.com/column/nayami-review-not-working/"&gt;復習しているのに伸びない原因と立て直し&lt;/a&gt;&lt;/div&gt;
&lt;/div&gt;
&lt;/div&gt;
&lt;/div&gt;
&lt;/div&gt;
&lt;div class="card rounded-4 shadow-sm border-success-subtle mt-3"&gt;
&lt;div class="card-body p-3 p-lg-4"&gt;
&lt;p class="fw-bold text-success mb-2"&gt;学習状況の整理から進めたい方へ（押し付けない案内）&lt;/p&gt;
&lt;p class="mb-3"&gt;計算は「手順」が整うと速くなりますが、自己流のままだと遅さとミスが固定化しやすい分野です。&lt;br /&gt;
どこで時間が溶けているか（単位/図/比例/検算）を整理し、得点につながる処理順を定着させる個別指導も選択肢になります。&lt;/p&gt;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</si>
  <si>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以下のページは不自然なワードを使用しています。
これらを適切に自然な言葉に置き換えて下さい。
なお、本文の装飾や構造は絶対に変えないでください。
【対象ページURL】
https://rika-quest.com/column/nayami-calculation-slow/
【検出された不自然ワード】
- 崩れ
- 型
- 迷い
- 固定
- 手順
- 立て直
- 内部リンク
- 設計
【本文】
------
&lt;p&gt;&lt;!-- =========================================================
MC本文HTML（WordPress投稿用）｜しゅん吉クエスト
URL想定：https://rika-quest.com/column/nayami-calculation-slow/
テーマ：理科計算が遅い・間に合わない（悩み起点／単元解説しない）
ねらい：計算前の整理（単位/図/比例）→練習の順番→家庭で回す
内部回遊：悩みHub→関連悩み→分野ページ→講座/問い合わせ
注意：
- WordPressは「テキスト（HTML）」で貼り付け推奨（style内に
混入すると崩れます）
- FAQは
&lt;details&gt;（JS不要）
テーマカラー：緑（Bootstrap success）
========================================================= --&gt;&lt;/p&gt;
&lt;style&gt;
  :root{&lt;br /&gt;
    --rq-green:#198754;          /* Bootstrap success */&lt;br /&gt;
    --rq-green-dark:#146c43;     /* successの濃いめ */&lt;br /&gt;
  }&lt;/p&gt;
&lt;p&gt;  /* 全体の“見栄え”を底上げする小物 */&lt;br /&gt;
  .rq-hero{&lt;br /&gt;
    background: linear-gradient(180deg, rgba(25,135,84,.12), #fff);&lt;br /&gt;
    border: 1px solid rgba(0,0,0,.08);&lt;br /&gt;
  }&lt;br /&gt;
  .rq-subline{ opacity:.9; }&lt;/p&gt;
&lt;p&gt;  .rq-marker{&lt;br /&gt;
    background: linear-gradient(transparent 62%, rgba(25,135,84,.22) 62%);&lt;br /&gt;
    font-weight: 800;&lt;br /&gt;
    padding: 0 .12em;&lt;br /&gt;
  }&lt;/p&gt;
&lt;p&gt;  .rq-leftbar{ border-left: .35rem solid rgba(25,135,84,.55); }&lt;/p&gt;
&lt;p&gt;  .rq-bullets li{ margin-bottom:.35rem; }&lt;/p&gt;
&lt;p&gt;  /* 目次：PCはサイドで固定 */&lt;br /&gt;
  .rq-toc a{ text-decoration:none; }&lt;br /&gt;
  .rq-toc a:hover{ text-decoration:underline; }&lt;br /&gt;
  .rq-sticky{&lt;br /&gt;
    position: sticky;&lt;br /&gt;
    top: 1rem;&lt;br /&gt;
  }&lt;/p&gt;
&lt;p&gt;  /* セクション見出しをカード風に */&lt;br /&gt;
  .rq-section{&lt;br /&gt;
    border: 1px solid rgba(0,0,0,.08);&lt;br /&gt;
    border-radius: 1.25rem;&lt;br /&gt;
    background: #fff;&lt;br /&gt;
    box-shadow: 0 .125rem .25rem rgba(0,0,0,.06);&lt;br /&gt;
  }&lt;br /&gt;
  .rq-section-h{&lt;br /&gt;
    padding: 1rem 1.25rem;&lt;br /&gt;
    border-bottom: 1px solid rgba(0,0,0,.07);&lt;br /&gt;
    background: linear-gradient(180deg, rgba(25,135,84,.08), #fff);&lt;br /&gt;
    border-top-left-radius: 1.25rem;&lt;br /&gt;
    border-top-right-radius: 1.25rem;&lt;br /&gt;
  }&lt;br /&gt;
  .rq-section-b{ padding: 1.25rem; }&lt;/p&gt;
&lt;p&gt;  /* 手順カード：番号バッジを少し強く */&lt;br /&gt;
  .rq-stepno{&lt;br /&gt;
    width: 2.2rem; height: 2.2rem;&lt;br /&gt;
    display:inline-flex; align-items:center; justify-content:center;&lt;br /&gt;
    border-radius: 999px;&lt;br /&gt;
    background: rgba(25,135,84,.12);&lt;br /&gt;
    color: var(--rq-green-dark);&lt;br /&gt;
    font-weight: 800;&lt;br /&gt;
    flex: 0 0 auto;&lt;br /&gt;
  }&lt;/p&gt;
&lt;p&gt;  /* 手順を“縦の流れ”っぽく見せる */&lt;br /&gt;
  .rq-step{&lt;br /&gt;
    border: 1px solid rgba(0,0,0,.08);&lt;br /&gt;
    border-radius: 1.25rem;&lt;br /&gt;
    background: #fff;&lt;br /&gt;
    box-shadow: 0 .125rem .25rem rgba(0,0,0,.06);&lt;br /&gt;
  }&lt;br /&gt;
  .rq-step + .rq-step{ margin-top: .9rem; }&lt;br /&gt;
  .rq-step .rq-step-head{&lt;br /&gt;
    padding: 1rem 1.25rem;&lt;br /&gt;
    border-bottom: 1px solid rgba(0,0,0,.07);&lt;br /&gt;
    background: linear-gradient(180deg, rgba(25,135,84,.07), #fff);&lt;br /&gt;
    border-top-left-radius: 1.25rem;&lt;br /&gt;
    border-top-right-radius: 1.25rem;&lt;br /&gt;
  }&lt;br /&gt;
  .rq-step .rq-step-body{ padding: 1.1rem 1.25rem; }&lt;/p&gt;
&lt;p&gt;  /* FAQ（JS不要） */&lt;br /&gt;
  .rq-faq details{&lt;br /&gt;
    border: 1px solid rgba(0,0,0,.10);&lt;br /&gt;
    border-radius: 1rem;&lt;br /&gt;
    background: #fff;&lt;br /&gt;
    overflow: hidden;&lt;br /&gt;
    box-shadow: 0 .125rem .25rem rgba(0,0,0,.06);&lt;br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}&lt;/p&gt;
&lt;p&gt;  /* 小さな“タグカード” */&lt;br /&gt;
  .rq-chip{&lt;br /&gt;
    display:inline-flex;&lt;br /&gt;
    gap:.4rem;&lt;br /&gt;
    align-items:center;&lt;br /&gt;
    padding: .35rem .6rem;&lt;br /&gt;
    border: 1px solid rgba(25,135,84,.25);&lt;br /&gt;
    background: rgba(25,135,84,.06);&lt;br /&gt;
    border-radius: 999px;&lt;br /&gt;
    font-weight: 700;&lt;br /&gt;
    color: var(--rq-green-dark);&lt;br /&gt;
    font-size: .9rem;&lt;br /&gt;
  }&lt;/p&gt;
&lt;p&gt;  /* テーブルの角を綺麗に */&lt;br /&gt;
  .rq-table{&lt;br /&gt;
    border-radius: 1rem;&lt;br /&gt;
    overflow: hidden;&lt;br /&gt;
  }&lt;/p&gt;
&lt;p&gt;  /* 余白：スマホの読みやすさ */&lt;br /&gt;
  @media (max-width: 576px){&lt;br /&gt;
    .rq-section-b{ padding: 1rem; }&lt;br /&gt;
    .rq-step .rq-step-head{ padding: .9rem 1rem; }&lt;br /&gt;
    .rq-step .rq-step-body{ padding: 1rem; }&lt;br /&gt;
  }&lt;br /&gt;
&lt;/style&gt;
&lt;div class="container my-4"&gt;
&lt;p&gt;&lt;!-- ========================= Hero ========================== --&gt;&lt;/p&gt;
&lt;section class="rq-hero rounded-4 p-4 p-lg-5 shadow-sm mb-4"&gt;
&lt;div class="row g-4 align-items-center"&gt;
&lt;div class="col-lg-8"&gt;
&lt;div class="rq-subline small mb-2"&gt;中学受験理科／計算　テーマ：整理→式→検算までの“処理順”を固定&lt;/div&gt;
&lt;div class="d-flex flex-wrap gap-2 mb-3"&gt;&lt;span class="badge bg-success"&gt;悩み起点&lt;/span&gt;&lt;br /&gt;
&lt;span class="badge bg-success"&gt;計算前の整理が主役&lt;/span&gt;&lt;br /&gt;
&lt;span class="badge bg-success"&gt;練習順を固定&lt;/span&gt;&lt;br /&gt;
&lt;span class="badge bg-success"&gt;家庭で回す&lt;/span&gt;&lt;/div&gt;
&lt;p class="mb-2"&gt;途中までは合っているのに、時間が足りず最後まで到達できない。&lt;br /&gt;
式を作るまでに迷い、数値の扱い（単位・比・グラフ）で手が止まる。&lt;br /&gt;
見直しができず、ケアレスミスが点に直結する。&lt;/p&gt;
&lt;p class="mb-3"&gt;多くの場合、問題は「計算力そのもの」ではなく、&lt;strong class="rq-marker"&gt;計算前の整理（単位/図/比例）が毎回バラバラ&lt;/strong&gt;なことです。&lt;br /&gt;
整理が固定されると、式づくりと検算が速くなり、時間内に得点へつながります。&lt;/p&gt;
&lt;p&gt;&lt;!-- ここだけ“見栄え”のためのナビ（中身は増やさない） --&gt;&lt;/p&gt;
&lt;div class="d-flex flex-wrap gap-2"&gt;&lt;span class="rq-chip"&gt;単位→図→比例&lt;/span&gt;&lt;br /&gt;
&lt;span class="rq-chip"&gt;式は型で作る&lt;/span&gt;&lt;br /&gt;
&lt;span class="rq-chip"&gt;検算は短く&lt;/span&gt;&lt;/div&gt;
&lt;/div&gt;
&lt;div class="col-lg-4"&gt;
&lt;div class="card border-0 shadow-sm rounded-4"&gt;
&lt;div class="card-body p-3 p-lg-4"&gt;
&lt;p class="fw-bold text-success mb-2"&gt;この記事で分かること&lt;/p&gt;
&lt;ul class="small mb-3 rq-bullets"&gt;
&lt;li&gt;「遅い」の原因を3パターンに切り分ける&lt;/li&gt;
&lt;li&gt;計算前の整理（単位/図/比例）を固定する手順&lt;/li&gt;
&lt;li&gt;典型ミス（単位落ち・比の逆・式の作り直し）の直し方&lt;/li&gt;
&lt;li&gt;家庭で回す練習順（短時間→週末通し）&lt;/li&gt;
&lt;/ul&gt;
&lt;div class="alert alert-success rounded-4 border border-success-subtle mb-0" role="alert"&gt;単元の解説ではなく、「計算前の処理手順」と「練習の順番」を固定して遅さを改善する整理です。&lt;/div&gt;
&lt;/div&gt;
&lt;/div&gt;
&lt;/div&gt;
&lt;/div&gt;
&lt;/section&gt;
&lt;p&gt;&lt;!-- ========================= 2カラム（本文＋サイド目次） ========================== --&gt;&lt;/p&gt;
&lt;div class="row g-4"&gt;
&lt;p&gt;&lt;!-- Main --&gt;&lt;/p&gt;
&lt;div class="col-lg-8"&gt;
&lt;p&gt;&lt;!-- ========================= 目次（モバイル用：上に出す） ========================== --&gt;&lt;/p&gt;
&lt;nav class="card rounded-4 shadow-sm mb-4 rq-toc d-lg-none"&gt;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href="#s1"&gt;まず状況整理｜どこで時間が溶けているか&lt;/a&gt;&lt;br /&gt;
&lt;a class="list-group-item list-group-item-action" href="#s2"&gt;原因の切り分け（典型3パターン）&lt;/a&gt;&lt;br /&gt;
&lt;a class="list-group-item list-group-item-action" href="#s3"&gt;立て直しの手順｜単位→図→比例→式→検算&lt;/a&gt;&lt;br /&gt;
&lt;a class="list-group-item list-group-item-action" href="#s4"&gt;よくあるミスと修正（誤答例→直し方）&lt;/a&gt;&lt;br /&gt;
&lt;a class="list-group-item list-group-item-action" href="#s5"&gt;家庭での回し方｜週設計と練習順&lt;/a&gt;&lt;br /&gt;
&lt;a class="list-group-item list-group-item-action" href="#s6"&gt;FAQ（よくある質問）&lt;/a&gt;&lt;br /&gt;
&lt;a class="list-group-item list-group-item-action" href="#s7"&gt;次に読む（内部リンク）＋講座・問い合わせ&lt;/a&gt;&lt;/div&gt;
&lt;/div&gt;
&lt;/nav&gt;
&lt;p&gt;&lt;!-- ========================= Section 1 ========================== --&gt;&lt;/p&gt;
&lt;section id="s1" class="rq-section mb-4"&gt;
&lt;div class="rq-section-h"&gt;
&lt;h2 class="h5 fw-bold mb-0"&gt;まず状況整理｜どこで時間が溶けているか&lt;/h2&gt;
&lt;/div&gt;
&lt;div class="rq-section-b"&gt;
&lt;div class="row g-3"&gt;
&lt;div class="col-md-6"&gt;
&lt;div class="card rounded-4 shadow-sm h-100 rq-leftbar"&gt;
&lt;div class="card-body p-3 p-lg-4"&gt;
&lt;p class="fw-bold text-success mb-2"&gt;遅くなりやすいポイント&lt;/p&gt;
&lt;ul class="mb-0 rq-bullets"&gt;
&lt;li&gt;単位を揃えずに式を立て、途中で作り直す&lt;/li&gt;
&lt;li&gt;図（回路/てこ/面積/密度のイメージ）がなく、条件の対応が曖昧&lt;/li&gt;
&lt;li&gt;比例関係の確認を飛ばし、比の向きが逆になる&lt;/li&gt;
&lt;li&gt;計算が終わった後の検算がなく、ミスが残る&lt;/li&gt;
&lt;/ul&gt;
&lt;/div&gt;
&lt;/div&gt;
&lt;/div&gt;
&lt;div class="col-md-6"&gt;
&lt;div class="alert alert-success rounded-4 border border-success-subtle h-100 mb-0" role="alert"&gt;
&lt;p class="fw-bold mb-2"&gt;「計算が遅い」の正体&lt;/p&gt;
&lt;p class="mb-2"&gt;計算スピードは、手元の計算力だけで決まりません。&lt;br /&gt;
&lt;strong&gt;計算前の整理（単位/図/比例）&lt;/strong&gt;が固定されるほど、式づくりが速くなり、&lt;br /&gt;
作り直しが減ります。&lt;/p&gt;
&lt;p class="mb-0"&gt;まず「どこで止まるか」を決めて、そこだけを手順化するのが立て直しの近道です。&lt;/p&gt;
&lt;/div&gt;
&lt;/div&gt;
&lt;/div&gt;
&lt;/div&gt;
&lt;/section&gt;
&lt;p&gt;&lt;!-- ========================= Section 2 ========================== --&gt;&lt;/p&gt;
&lt;section id="s2" class="rq-section mb-4"&gt;
&lt;div class="rq-section-h"&gt;
&lt;h2 class="h5 fw-bold mb-0"&gt;原因の切り分け（典型3パターン）&lt;/h2&gt;
&lt;/div&gt;
&lt;div class="rq-section-b"&gt;
&lt;div class="row g-3"&gt;
&lt;div class="col-md-4"&gt;
&lt;div class="card rounded-4 shadow-sm h-100"&gt;
&lt;div class="card-body p-3 p-lg-4"&gt;&lt;span class="badge bg-success mb-2"&gt;原因①&lt;/span&gt;&lt;/p&gt;
&lt;h3 class="h6 fw-bold mb-2"&gt;単位が揃っていない（途中で崩れる）&lt;/h3&gt;
&lt;p class="mb-0"&gt;gとkg、mLとL、cm²とm²などが混在したまま進み、最後に直して時間がかかるパターンです。&lt;br /&gt;
「式は合っているのに時間が足りない」の典型になりやすい原因です。&lt;/p&gt;
&lt;/div&gt;
&lt;/div&gt;
&lt;/div&gt;
&lt;div class="col-md-4"&gt;
&lt;div class="card rounded-4 shadow-sm h-100"&gt;
&lt;div class="card-body p-3 p-lg-4"&gt;&lt;span class="badge bg-success mb-2"&gt;原因②&lt;/span&gt;&lt;/p&gt;
&lt;h3 class="h6 fw-bold mb-2"&gt;図がなく、条件対応が曖昧（式が立たない）&lt;/h3&gt;
&lt;p class="mb-0"&gt;何と何が対応するか（回路の枝、てこの左右、密度の「質量↔体積」など）が曖昧なまま進み、&lt;br /&gt;
式の候補を行ったり来たりして時間を消費します。&lt;/p&gt;
&lt;/div&gt;
&lt;/div&gt;
&lt;/div&gt;
&lt;div class="col-md-4"&gt;
&lt;div class="card rounded-4 shadow-sm h-100"&gt;
&lt;div class="card-body p-3 p-lg-4"&gt;&lt;span class="badge bg-success mb-2"&gt;原因③&lt;/span&gt;&lt;/p&gt;
&lt;h3 class="h6 fw-bold mb-2"&gt;比例の向きが不安定（比・グラフで迷う）&lt;/h3&gt;
&lt;p class="mb-0"&gt;「増える/減る」の関係が固定されず、比の向きを毎回迷うパターンです。&lt;br /&gt;
正しい式に到達しても、検算がないとミスが残りやすくなります。&lt;/p&gt;
&lt;/div&gt;
&lt;/div&gt;
&lt;/div&gt;
&lt;/div&gt;
&lt;div class="alert alert-success rounded-4 border border-success-subtle mt-3 mb-0" role="alert"&gt;図表の読み取り自体で止まる場合は、&lt;br /&gt;
&lt;a class="link-success fw-bold" href="https://rika-quest.com/column/nayami-graph-table-reading/"&gt;図・表・グラフが読み取れないときの整理&lt;/a&gt;&lt;br /&gt;
を先に固めると、計算がつながりやすくなります。&lt;/div&gt;
&lt;/div&gt;
&lt;/section&gt;
&lt;p&gt;&lt;!-- ========================= Section 3 ========================== --&gt;&lt;/p&gt;
&lt;section id="s3" class="rq-section mb-4"&gt;
&lt;div class="rq-section-h"&gt;
&lt;h2 class="h5 fw-bold mb-0"&gt;立て直しの手順｜単位→図→比例→式→検算&lt;/h2&gt;
&lt;/div&gt;
&lt;div class="rq-section-b"&gt;
&lt;p&gt;&lt;!-- Step 1 --&gt;&lt;/p&gt;
&lt;div class="rq-step rq-leftbar"&gt;
&lt;div class="rq-step-head"&gt;
&lt;div class="d-flex align-items-start gap-3"&gt;
&lt;div class="rq-stepno"&gt;1&lt;/div&gt;
&lt;div&gt;
&lt;h3 class="h6 fw-bold mb-1"&gt;単位を先に揃える（式の前）&lt;/h3&gt;
&lt;p class="mb-0"&gt;数値を書き写す前に、単位だけ先にチェックします。&lt;br /&gt;
揃える単位を決めてから数値を扱うと、作り直しが減ります。&lt;/p&gt;
&lt;/div&gt;
&lt;/div&gt;
&lt;/div&gt;
&lt;div class="rq-step-body"&gt;
&lt;div class="alert alert-success rounded-4 border border-success-subtle mb-0" role="alert"&gt;&lt;span class="badge bg-success me-2"&gt;最低限&lt;/span&gt;&lt;br /&gt;
長さ（cm/m）・体積（mL/L）・質量（g/kg）・温度（℃）を先に統一。&lt;/div&gt;
&lt;/div&gt;
&lt;/div&gt;
&lt;p&gt;&lt;!-- Step 2 --&gt;&lt;/p&gt;
&lt;div class="rq-step rq-leftbar"&gt;
&lt;div class="rq-step-head"&gt;
&lt;div class="d-flex align-items-start gap-3"&gt;
&lt;div class="rq-stepno"&gt;2&lt;/div&gt;
&lt;div&gt;
&lt;h3 class="h6 fw-bold mb-1"&gt;図で対応を固定する（何と何がつながるか）&lt;/h3&gt;
&lt;p class="mb-0"&gt;複雑に描く必要はありません。矢印・箱・左右の配置で、&lt;br /&gt;
「どれとどれが対応するか」を1枚で固定します。&lt;/p&gt;
&lt;/div&gt;
&lt;/div&gt;
&lt;/div&gt;
&lt;div class="rq-step-body"&gt;
&lt;ul class="mb-0 rq-bullets"&gt;
&lt;li&gt;回路：枝分かれ・合流だけを描く&lt;/li&gt;
&lt;li&gt;てこ：支点・力点・作用点の位置だけを書く&lt;/li&gt;
&lt;li&gt;密度：質量↔体積を矢印で結ぶ&lt;/li&gt;
&lt;/ul&gt;
&lt;/div&gt;
&lt;/div&gt;
&lt;p&gt;&lt;!-- Step 3 --&gt;&lt;/p&gt;
&lt;div class="rq-step rq-leftbar"&gt;
&lt;div class="rq-step-head"&gt;
&lt;div class="d-flex align-items-start gap-3"&gt;
&lt;div class="rq-stepno"&gt;3&lt;/div&gt;
&lt;div&gt;
&lt;h3 class="h6 fw-bold mb-1"&gt;比例関係を一言で確定（比の向きを迷わない）&lt;/h3&gt;
&lt;p class="mb-0"&gt;比・グラフ・表で迷う原因は「増える/減る」が言葉で固定されていないことです。&lt;br /&gt;
式を立てる前に、まず関係を短文にします。&lt;/p&gt;
&lt;/div&gt;
&lt;/div&gt;
&lt;/div&gt;
&lt;div class="rq-step-body"&gt;
&lt;div class="table-responsive rq-table"&gt;
&lt;table class="table table-bordered table-hover align-middle bg-white mb-0"&gt;
&lt;thead class="table-success"&gt;
&lt;tr&gt;
&lt;th style="width: 28%;"&gt;やること&lt;/th&gt;
&lt;th&gt;書く短文（例）&lt;/th&gt;
&lt;th style="width: 28%;"&gt;次の操作&lt;/th&gt;
&lt;/tr&gt;
&lt;/thead&gt;
&lt;tbody&gt;
&lt;tr&gt;
&lt;th class="text-success"&gt;比例/反比例&lt;/th&gt;
&lt;td&gt;（Aが増えるとBは増える／減る）&lt;/td&gt;
&lt;td&gt;比の向きをここで決める&lt;/td&gt;
&lt;/tr&gt;
&lt;tr&gt;
&lt;th class="text-success"&gt;一定&lt;/th&gt;
&lt;td&gt;（Aが変わってもBは一定）&lt;/td&gt;
&lt;td&gt;「一定量」を式の軸にする&lt;/td&gt;
&lt;/tr&gt;
&lt;tr&gt;
&lt;th class="text-success"&gt;差&lt;/th&gt;
&lt;td&gt;（同じ条件でBの差を見る）&lt;/td&gt;
&lt;td&gt;比較対象を固定して計算へ&lt;/td&gt;
&lt;/tr&gt;
&lt;/tbody&gt;
&lt;/table&gt;
&lt;/div&gt;
&lt;div class="alert alert-success rounded-4 border border-success-subtle mt-3 mb-0" role="alert"&gt;&lt;span class="badge bg-success me-2"&gt;ポイント&lt;/span&gt;&lt;br /&gt;
この短文が書けると、式が「1本」に絞れます。迷いが減る＝速くなります。&lt;/div&gt;
&lt;/div&gt;
&lt;/div&gt;
&lt;p&gt;&lt;!-- Step 4 --&gt;&lt;/p&gt;
&lt;div class="rq-step rq-leftbar"&gt;
&lt;div class="rq-step-head"&gt;
&lt;div class="d-flex align-items-start gap-3"&gt;
&lt;div class="rq-stepno"&gt;4&lt;/div&gt;
&lt;div&gt;
&lt;h3 class="h6 fw-bold mb-1"&gt;式は「型」で作る（毎回同じ並べ方）&lt;/h3&gt;
&lt;p class="mb-0"&gt;公式を増やすより、式の並べ方を固定します。&lt;br /&gt;
たとえば「求めたいもの＝（分かっているもの）÷（比/係数）」の形に寄せると、&lt;br /&gt;
迷いが減ります。&lt;/p&gt;
&lt;/div&gt;
&lt;/div&gt;
&lt;/div&gt;
&lt;div class="rq-step-body"&gt;
&lt;div class="alert alert-success rounded-4 border border-success-subtle mb-0" role="alert"&gt;&lt;span class="badge bg-success me-2"&gt;目標&lt;/span&gt;&lt;br /&gt;
式づくりに入る前に、単位・図・比例が揃っている状態を作る。&lt;/div&gt;
&lt;/div&gt;
&lt;/div&gt;
&lt;p&gt;&lt;!-- Step 5 --&gt;&lt;/p&gt;
&lt;div class="rq-step rq-leftbar"&gt;
&lt;div class="rq-step-head"&gt;
&lt;div class="d-flex align-items-start gap-3"&gt;
&lt;div class="rq-stepno"&gt;5&lt;/div&gt;
&lt;div&gt;
&lt;h3 class="h6 fw-bold mb-1"&gt;検算は「単位と桁」だけ（短く）&lt;/h3&gt;
&lt;p class="mb-0"&gt;見直しが長いと時間切れになります。理科計算の検算は、&lt;br /&gt;
まず&lt;strong&gt;単位&lt;/strong&gt;と&lt;strong&gt;桁（大きさ）&lt;/strong&gt;だけを確認します。&lt;/p&gt;
&lt;/div&gt;
&lt;/div&gt;
&lt;/div&gt;
&lt;div class="rq-step-body"&gt;
&lt;ul class="mb-0 rq-bullets"&gt;
&lt;li&gt;単位が答えの指定と一致しているか&lt;/li&gt;
&lt;li&gt;桁が不自然に大きい/小さいになっていないか&lt;/li&gt;
&lt;/ul&gt;
&lt;/div&gt;
&lt;/div&gt;
&lt;p&gt;&lt;!-- 任意：単元直リンク（最大1本） --&gt;&lt;/p&gt;
&lt;div class="alert alert-success rounded-4 border border-success-subtle mt-3 mb-0" role="alert"&gt;計算で「体積」「温度」「単位変換」が絡んで崩れやすい場合のみ、具体例で型を当てはめます：&lt;br /&gt;
&lt;a class="link-success fw-bold" href="https://rika-quest.com/column/volume-and-temperature/"&gt;体積と温度（計算前の整理を練習）&lt;/a&gt;&lt;/div&gt;
&lt;/div&gt;
&lt;/section&gt;
&lt;p&gt;&lt;!-- ========================= Section 4 ========================== --&gt;&lt;/p&gt;
&lt;section id="s4" class="rq-section mb-4"&gt;
&lt;div class="rq-section-h"&gt;
&lt;h2 class="h5 fw-bold mb-0"&gt;よくあるミスと修正（誤答例→直し方）&lt;/h2&gt;
&lt;/div&gt;
&lt;div class="rq-section-b"&gt;
&lt;div class="row g-3"&gt;
&lt;div class="col-md-6"&gt;
&lt;div class="card rounded-4 shadow-sm h-100"&gt;
&lt;div class="card-body p-3 p-lg-4"&gt;
&lt;div class="d-flex flex-wrap gap-2 align-items-center mb-2"&gt;&lt;span class="badge bg-danger"&gt;典型ミス&lt;/span&gt;&lt;/p&gt;
&lt;h3 class="h6 fw-bold mb-0"&gt;単位を後回しにして式を作り直す&lt;/h3&gt;
&lt;/div&gt;
&lt;p class="mb-3"&gt;最後に単位を揃えようとして、数値が合わず式からやり直すパターンです。&lt;br /&gt;
「遅い」だけでなく、途中の作業がすべて無駄になりやすい失点要因です。&lt;/p&gt;
&lt;div class="alert alert-success rounded-4 border border-success-subtle mb-0" role="alert"&gt;&lt;span class="badge bg-success me-2"&gt;直し方&lt;/span&gt;&lt;br /&gt;
数値を書く前に、揃える単位を決める（cm/m、mL/L、g/kgなど）。&lt;/div&gt;
&lt;/div&gt;
&lt;/div&gt;
&lt;/div&gt;
&lt;div class="col-md-6"&gt;
&lt;div class="card rounded-4 shadow-sm h-100"&gt;
&lt;div class="card-body p-3 p-lg-4"&gt;
&lt;div class="d-flex flex-wrap gap-2 align-items-center mb-2"&gt;&lt;span class="badge bg-danger"&gt;典型ミス&lt;/span&gt;&lt;/p&gt;
&lt;h3 class="h6 fw-bold mb-0"&gt;比の向きが逆で答えが反転する&lt;/h3&gt;
&lt;/div&gt;
&lt;p class="mb-3"&gt;「増える/減る」の関係が言葉で固定されていないと、比の向きを毎回迷います。&lt;br /&gt;
迷いは時間を奪い、ミスも増えます。&lt;/p&gt;
&lt;div class="alert alert-success rounded-4 border border-success-subtle mb-0" role="alert"&gt;&lt;span class="badge bg-success me-2"&gt;直し方&lt;/span&gt;&lt;br /&gt;
式の前に短文で関係を確定（Aが増えるとBは増える/減る/一定）。&lt;/div&gt;
&lt;/div&gt;
&lt;/div&gt;
&lt;/div&gt;
&lt;div class="col-12"&gt;
&lt;div class="card rounded-4 shadow-sm"&gt;
&lt;div class="card-body p-3 p-lg-4"&gt;
&lt;div class="d-flex flex-wrap gap-2 align-items-center mb-2"&gt;&lt;span class="badge bg-danger"&gt;典型ミス&lt;/span&gt;&lt;/p&gt;
&lt;h3 class="h6 fw-bold mb-0"&gt;途中まで合っているのに失点（検算なし）&lt;/h3&gt;
&lt;/div&gt;
&lt;p class="mb-3"&gt;計算の途中は合っていても、最後の単位・桁・指定の確認がなく失点するパターンです。&lt;br /&gt;
見直しを長くするのではなく、短く固定します。&lt;/p&gt;
&lt;div class="alert alert-success rounded-4 border border-success-subtle mb-0" role="alert"&gt;&lt;span class="badge bg-success me-2"&gt;直し方&lt;/span&gt;&lt;br /&gt;
検算は「単位」と「桁」だけ。答えの指定（小数/整数/単位）を最後に1回見る。&lt;/div&gt;
&lt;/div&gt;
&lt;/div&gt;
&lt;/div&gt;
&lt;/div&gt;
&lt;/div&gt;
&lt;/section&gt;
&lt;p&gt;&lt;!-- ========================= Section 5 ========================== --&gt;&lt;/p&gt;
&lt;section id="s5" class="rq-section mb-4"&gt;
&lt;div class="rq-section-h"&gt;
&lt;h2 class="h5 fw-bold mb-0"&gt;家庭での回し方｜週設計と練習順&lt;/h2&gt;
&lt;/div&gt;
&lt;div class="rq-section-b"&gt;
&lt;p&gt;家庭学習では、難問で粘るよりも&lt;strong class="rq-marker"&gt;「計算前の整理」を短時間で反復&lt;/strong&gt;します。&lt;br /&gt;
週末にだけ通し演習を入れると、型が得点につながりやすくなります。&lt;/p&gt;
&lt;div class="table-responsive rq-table mb-3"&gt;
&lt;table class="table table-bordered table-hover align-middle bg-white mb-0"&gt;
&lt;thead class="table-success"&gt;
&lt;tr&gt;
&lt;th style="width: 26%;"&gt;区分&lt;/th&gt;
&lt;th&gt;やること&lt;/th&gt;
&lt;th&gt;チェック（合格基準）&lt;/th&gt;
&lt;/tr&gt;
&lt;/thead&gt;
&lt;tbody&gt;
&lt;tr&gt;
&lt;th class="text-success"&gt;平日（短時間）&lt;/th&gt;
&lt;td&gt;単位→図→比例の3点だけ確認してから式へ（1問）&lt;/td&gt;
&lt;td&gt;式の前に「単位」「関係の短文」が書けている&lt;/td&gt;
&lt;/tr&gt;
&lt;tr&gt;
&lt;th class="text-success"&gt;週末（通し）&lt;/th&gt;
&lt;td&gt;整理→式→検算までを時間内で（3〜5問）&lt;/td&gt;
&lt;td&gt;検算が「単位・桁」に固定され、時間を使いすぎない&lt;/td&gt;
&lt;/tr&gt;
&lt;/tbody&gt;
&lt;/table&gt;
&lt;/div&gt;
&lt;p class="mb-0"&gt;計算問題が多い出題形式は、&lt;br /&gt;
&lt;a class="link-success fw-bold" href="https://rika-quest.com/column/physics/"&gt;物理分野&lt;/a&gt;と&lt;br /&gt;
&lt;a class="link-success fw-bold" href="https://rika-quest.com/column/chemistry/"&gt;化学分野&lt;/a&gt;&lt;br /&gt;
で頻出です。分野ごとの典型パターンが分かると、整理の型が作りやすくなります。&lt;/p&gt;
&lt;div class="alert alert-success rounded-4 border border-success-subtle mt-3 mb-0" role="alert"&gt;復習しても点が戻らない（やり直しが空回りする）場合は、&lt;br /&gt;
&lt;a class="link-success fw-bold" href="https://rika-quest.com/column/nayami-review-not-working/"&gt;復習しているのに伸びない原因と立て直し&lt;/a&gt;&lt;br /&gt;
も合わせて確認すると、練習の順番が整理しやすくなります。&lt;/div&gt;
&lt;/div&gt;
&lt;/section&gt;
&lt;p&gt;&lt;!-- ========================= Section 6（FAQ：JS不要） ========================== --&gt;&lt;/p&gt;
&lt;section id="s6" class="rq-section mb-4"&gt;
&lt;div class="rq-section-h"&gt;
&lt;h2 class="h5 fw-bold mb-0"&gt;FAQ（よくある質問）&lt;/h2&gt;
&lt;/div&gt;
&lt;div class="rq-section-b"&gt;
&lt;div class="rq-faq d-grid gap-3"&gt;
&lt;details&gt;
&lt;summary&gt;&lt;span class="badge bg-success rounded-pill flex-shrink-0"&gt;Q&lt;/span&gt;計算が遅いのは暗算力の問題ですか？&lt;/summary&gt;
&lt;div class="p-3"&gt;暗算力も影響しますが、多くは「式を作る前の整理」が固定されていないことが原因です。&lt;br /&gt;
単位→図→比例を先に決めると、作り直しが減り、結果的に速くなります。&lt;/div&gt;
&lt;/details&gt;
&lt;details&gt;
&lt;summary&gt;&lt;span class="badge bg-success rounded-pill flex-shrink-0"&gt;Q&lt;/span&gt;比の向きが毎回不安です&lt;/summary&gt;
&lt;div class="p-3"&gt;式の前に「Aが増えるとBは増える/減る/一定」を短文で確定してください。&lt;br /&gt;
短文が書けると、比の向きが決まり、迷いが減ります。&lt;/div&gt;
&lt;/details&gt;
&lt;details&gt;
&lt;summary&gt;&lt;span class="badge bg-success rounded-pill flex-shrink-0"&gt;Q&lt;/span&gt;検算をすると時間が足りません&lt;/summary&gt;
&lt;div class="p-3"&gt;検算は「単位」と「桁」だけに絞ります。答えの指定（単位・小数/整数）を最後に1回見るだけでも失点が減ります。&lt;/div&gt;
&lt;/details&gt;
&lt;details&gt;
&lt;summary&gt;&lt;span class="badge bg-success rounded-pill flex-shrink-0"&gt;Q&lt;/span&gt;図や表が絡むと計算に入れません&lt;/summary&gt;
&lt;div class="p-3"&gt;図表の読み取りがボトルネックの可能性があります。&lt;br /&gt;
先に「軸→単位→比較」の順で情報を短文化できると、計算につながりやすくなります。&lt;br /&gt;
&lt;a class="link-success fw-bold" href="https://rika-quest.com/column/nayami-graph-table-reading/"&gt;図・表・グラフが読み取れないときの整理&lt;/a&gt;&lt;br /&gt;
も合わせて確認してください。&lt;/div&gt;
&lt;/details&gt;
&lt;/div&gt;
&lt;/div&gt;
&lt;/section&gt;
&lt;p&gt;&lt;!-- ========================= Section 7（内部リンク＋CTA） ========================== --&gt;&lt;/p&gt;
&lt;section id="s7" class="rq-section mb-4"&gt;
&lt;div class="rq-section-h"&gt;
&lt;h2 class="h5 fw-bold mb-0"&gt;次に読む（内部リンク）＋講座・問い合わせ&lt;/h2&gt;
&lt;/div&gt;
&lt;div class="rq-section-b"&gt;
&lt;div class="row g-3"&gt;
&lt;div class="col-md-6"&gt;
&lt;div class="card rounded-4 shadow-sm h-100"&gt;
&lt;div class="card-body p-3 p-lg-4"&gt;
&lt;p class="fw-bold text-success mb-2"&gt;悩みから辿る（Hub / 一覧）&lt;/p&gt;
&lt;div class="list-group"&gt;&lt;a class="list-group-item list-group-item-action" href="https://rika-quest.com/column/science-nayami/"&gt;理科の悩み一覧（Hub）&lt;/a&gt;&lt;br /&gt;
&lt;a class="list-group-item list-group-item-action" href="https://rika-quest.com/column/"&gt;理科コラム一覧&lt;/a&gt;&lt;br /&gt;
&lt;a class="list-group-item list-group-item-action" href="https://rika-quest.com/ct/理科のコツ/"&gt;理科のコツ（カテゴリ）&lt;/a&gt;&lt;/div&gt;
&lt;/div&gt;
&lt;/div&gt;
&lt;/div&gt;
&lt;div class="col-md-6"&gt;
&lt;div class="card rounded-4 shadow-sm h-100"&gt;
&lt;div class="card-body p-3 p-lg-4"&gt;
&lt;p class="fw-bold text-success mb-2"&gt;関連する悩み（次の1本）&lt;/p&gt;
&lt;div class="list-group"&gt;&lt;a class="list-group-item list-group-item-action" href="https://rika-quest.com/column/nayami-graph-table-reading/"&gt;図・表・グラフが読み取れないときの整理&lt;/a&gt;&lt;br /&gt;
&lt;a class="list-group-item list-group-item-action" href="https://rika-quest.com/column/nayami-review-not-working/"&gt;復習しているのに伸びない原因と立て直し&lt;/a&gt;&lt;/div&gt;
&lt;/div&gt;
&lt;/div&gt;
&lt;/div&gt;
&lt;/div&gt;
&lt;div class="card rounded-4 shadow-sm border-success-subtle mt-3"&gt;
&lt;div class="card-body p-3 p-lg-4"&gt;
&lt;p class="fw-bold text-success mb-2"&gt;学習状況の整理から進めたい方へ（押し付けない案内）&lt;/p&gt;
&lt;p class="mb-3"&gt;計算は「手順」が整うと速くなりますが、自己流のままだと遅さとミスが固定化しやすい分野です。&lt;br /&gt;
どこで時間が溶けているか（単位/図/比例/検算）を整理し、得点につながる処理順を定着させる個別指導も選択肢になります。&lt;/p&gt;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&lt;/div&gt;
&lt;/section&gt;
&lt;/div&gt;
&lt;p&gt;&lt;!-- Sidebar（PCの目次固定） --&gt;&lt;/p&gt;
&lt;div class="col-lg-4 d-none d-lg-block"&gt;
&lt;aside class="rq-sticky"&gt;
&lt;nav class="card rounded-4 shadow-sm rq-toc"&gt;
&lt;div class="card-body p-3 p-lg-4"&gt;
&lt;div class="d-flex align-items-center gap-2 mb-2"&gt;&lt;span class="badge bg-success"&gt;目次&lt;/span&gt;&lt;br /&gt;
&lt;span class="fw-bold"&gt;必要なところから&lt;/span&gt;&lt;/div&gt;
&lt;div class="list-group mb-3"&gt;&lt;a class="list-group-item list-group-item-action" href="#s1"&gt;まず状況整理&lt;/a&gt;&lt;br /&gt;
&lt;a class="list-group-item list-group-item-action" href="#s2"&gt;原因の切り分け&lt;/a&gt;&lt;br /&gt;
&lt;a class="list-group-item list-group-item-action" href="#s3"&gt;立て直し手順&lt;/a&gt;&lt;br /&gt;
&lt;a class="list-group-item list-group-item-action" href="#s4"&gt;よくあるミス&lt;/a&gt;&lt;br /&gt;
&lt;a class="list-group-item list-group-item-action" href="#s5"&gt;家庭での回し方&lt;/a&gt;&lt;br /&gt;
&lt;a class="list-group-item list-group-item-action" href="#s6"&gt;FAQ&lt;/a&gt;&lt;br /&gt;
&lt;a class="list-group-item list-group-item-action" href="#s7"&gt;次に読む＋案内&lt;/a&gt;&lt;/div&gt;
&lt;div class="alert alert-success rounded-4 border border-success-subtle mb-0" role="alert"&gt;
&lt;div class="fw-bold mb-1"&gt;今日の最優先&lt;/div&gt;
&lt;p&gt;単位→図→比例を「式の前」に固定する&lt;/p&gt;
&lt;/div&gt;
&lt;/div&gt;
&lt;/nav&gt;
&lt;/aside&gt;
&lt;/div&gt;
&lt;/div&gt;
&lt;/div&gt;
------</t>
  </si>
  <si>
    <t>以下のページは不自然なワードを使用しています。
これらを適切に自然な言葉に置き換えて下さい。
なお、本文の装飾や構造は絶対に変えないでください。
【対象ページURL】
https://eigo-rewrite.com/column/stage2-lesson6-3/
【検出された不自然ワード】
- 型
- 手順
【本文】
------
&lt;p&gt;&lt;iframe title="YouTube video player" src="https://www.youtube.com/embed/uFUzgkany1Y" width="560" height="315" frameborder="0" allowfullscreen="allowfullscreen"&gt;&lt;/iframe&gt;&lt;/p&gt;
&lt;p data-start="26" data-end="134"&gt;NEW TREASURE STAGE2 の文法事項・Lesson一覧の全体像は、&lt;strong&gt;&lt;a href="https://eigo-rewrite.com/column/hub_stage2/"&gt;NEW TREASURE STAGE2｜中2英文法 総括＋Lesson一覧（全体像はこちら）&lt;/a&gt;&lt;/strong&gt;で確認できます。&lt;br data-start="60" data-end="63" /&gt;前回までで受動態の基本形は学習済みですが、今回は &lt;strong data-start="88" data-end="102" data-is-only-node=""&gt;第4文型（SVOO）&lt;/strong&gt; と &lt;strong data-start="105" data-end="119"&gt;第5文型（SVOC）&lt;/strong&gt; の受動態の作り方を扱います。&lt;/p&gt;
&lt;p data-start="136" data-end="172" data-is-last-node="" data-is-only-node=""&gt;まずは、下の &lt;strong data-start="143" data-end="159"&gt;第4文型（SVOO）の文&lt;/strong&gt; を受動態にしていきます。&lt;/p&gt;
&lt;p&gt;&lt;img decoding="async" fetchpriority="high" class="alignnone wp-image-695" src="https://eigo-rewrite.com/wp-content/uploads/2023/08/スライド用-5-300x169.jpg" alt="" width="769" height="433" srcset="https://eigo-rewrite.com/wp-content/uploads/2023/08/スライド用-5-300x169.jpg 300w, https://eigo-rewrite.com/wp-content/uploads/2023/08/スライド用-5-1024x576.jpg 1024w, https://eigo-rewrite.com/wp-content/uploads/2023/08/スライド用-5-768x432.jpg 768w, https://eigo-rewrite.com/wp-content/uploads/2023/08/スライド用-5-320x180.jpg 320w, https://eigo-rewrite.com/wp-content/uploads/2023/08/スライド用-5.jpg 1280w" sizes="(max-width: 769px) 100vw, 769px" /&gt;&lt;/p&gt;
&lt;p&gt;第4文型というのは、主語この場合だと&amp;#8221;The school&amp;#8221;があって、次に&amp;#8221;gave&amp;#8221;という動詞があり、その次に主に「人」がきてその人にこの「ものをあげる」とか「伝える」といったような形、これを第4文型と言いました。&lt;br /&gt;
この文の場合ですと、「学校がアンさんに金メダルをあげた。」というような文になっています。&lt;br /&gt;
ここで、まずこちらが「人」を表す目的語として「O1」となっていて、ここのものにあたる部分、こちらが「ものを」という事で目的語の二つ目になっています。&lt;br /&gt;
受動態という単元は、目的語を受動態の主語に出して「be動詞 + 過去分詞」、これで「何々される」とか「された」といった意味になりました。&lt;br /&gt;
ですから、この第4文型の場合は目的語が二つありますので、動詞によってにはなりますが、基本的には&lt;span style="color: #ff0000;"&gt;「O1」を前に出すという作り方と「O2」を前に出すという作り方の二つ&lt;/span&gt;があります。&lt;br /&gt;
まずは「O1」、人を前に出した時です。&lt;br /&gt;
もちろん目的を前に出します。&lt;br /&gt;
そのあとでここ、元の動詞が&amp;#8221;gave&amp;#8221;と過去形になっていますからbe動詞も過去形に揃えてあげて、&amp;#8221;was given&amp;#8221;となります。&lt;br /&gt;
そして、元々ここにあった「O2」の部分というのは特に何も変えずにそのまま残しておいて、最後に&amp;#8221;by the school&amp;#8221;元の文の主語を「by + 目的格」という形にして文末におきます。&lt;br /&gt;
このような形で第4文型の受動態の一つ目が作れました。&lt;/p&gt;
&lt;p&gt;二つ目はこちらの「O2」を前に出す場合です。&lt;br /&gt;
「O2」を前に出してもこちらは主語になりまして、その次はまた&amp;#8221;was given&amp;#8221;で同じです。&lt;br /&gt;
先ほどは残った「O2」の部分というのはそのまま何も変えずに置いていましたが、このように「もの」を前に出しておいて、その「ものが誰々に与えられる」といった場合は、一般的にはここのアンさんという人名をそのまま置くのではなくて、ここに&amp;#8221;to&amp;#8221;であったりあるいは&amp;#8221;make&amp;#8221;とか&amp;#8221;by&amp;#8221;のような形であれば&lt;span style="color: #0000ff;"&gt;&amp;#8220;for&amp;#8221;&lt;/span&gt;を置きます。&lt;br /&gt;
&lt;span style="color: #0000ff;"&gt;「前置詞 + 人」といった形にして、最後に「by + 行為者」といった形で作っていきます。&lt;/span&gt;&lt;br /&gt;
このように、&lt;span style="color: #ff0000;"&gt;人を前に出す事も出来るしものを前に出す事も出来る&lt;/span&gt;、これは基本的に&lt;strong&gt;「give型」&lt;/strong&gt;と言われる動詞になっています。&lt;br /&gt;
これは文型の時に学習したように、この動詞によって第3文型に変えた時に、この人の所に&amp;#8221;to&amp;#8221;を付けたりとか&amp;#8221;for&amp;#8221;を付けたりというのを区別していました。&lt;br /&gt;
このように「give型」というのはこの&amp;#8221;to&amp;#8221;、第4文型を第3文型にした際に人に対して&amp;#8221;to&amp;#8221;とか&amp;#8221;for&amp;#8221;を付けると言った時の&amp;#8221;to&amp;#8221;を付けるタイプの動詞、このタイプの動詞に関しては人を前に出す事も出来るし、ものを前に出す事も出来るというような形になります。&lt;br /&gt;
という事は、この&amp;#8221;to&amp;#8221;ではなくて&amp;#8221;for&amp;#8221;を使う動詞の場合、例えばこちらでいうと&amp;#8221;make&amp;#8221;という動詞は第4文型を第3文型にした時に、これで言うと&amp;#8221;made these cookies for us&amp;#8221;という形で、&amp;#8221;to&amp;#8221;ではなくて&amp;#8221;for&amp;#8221;を使いました。&lt;br /&gt;
このように、第3文型にした際に人に対して&amp;#8221;for&amp;#8221;を使う動詞に関しては、基本的にはこちらのもののみを主語の方に出してきて、そのあとは「give型」の場合と同じです。&lt;br /&gt;
たまたまこちらの場合は&amp;#8221;cookies&amp;#8221;と複数になっていますから、&amp;#8221;was&amp;#8221;ではなくて&amp;#8221;were made&amp;#8221;となります。&lt;br /&gt;
ものを前に出した訳ですから、人こちらには&amp;#8221;forという&amp;#8221;前置詞を付けまして、これで受動態というものを作ります。&lt;br /&gt;
このように、「give型」&amp;#8221;to&amp;#8221;を使うものと、それから「make型」&amp;#8221;for&amp;#8221;を使うもので、&lt;strong&gt;人ともののどちらも出せるのか、ものだけ出せるのかという事が変わってきますからこちらの区別のみに注意して下さい。&lt;/strong&gt;&lt;/p&gt;
&lt;p&gt;&lt;img decoding="async" class="alignnone wp-image-696" src="https://eigo-rewrite.com/wp-content/uploads/2023/08/スライド用2-3-300x169.jpg" alt="" width="705" height="397" srcset="https://eigo-rewrite.com/wp-content/uploads/2023/08/スライド用2-3-300x169.jpg 300w, https://eigo-rewrite.com/wp-content/uploads/2023/08/スライド用2-3-1024x576.jpg 1024w, https://eigo-rewrite.com/wp-content/uploads/2023/08/スライド用2-3-768x432.jpg 768w, https://eigo-rewrite.com/wp-content/uploads/2023/08/スライド用2-3-320x180.jpg 320w, https://eigo-rewrite.com/wp-content/uploads/2023/08/スライド用2-3.jpg 1280w" sizes="(max-width: 705px) 100vw, 705px" /&gt;&lt;/p&gt;
&lt;p&gt;次に「SVOC」第五文型というものに関して見ていきましょう。&lt;br /&gt;
第5文型というのは「SVOC」となっていて、&lt;span style="color: #ff0000;"&gt;「O」と「C」がイコールの関係になっているもの&lt;/span&gt;、これを第5文型と言っていました。&lt;br /&gt;
これで言いますと、&amp;#8221;My grandfather&amp;#8221;という主語があって&amp;#8221;named&amp;#8221;という動詞「名付ける」この場合は過去形なので「名付けた」、そのあとで&amp;#8221;my mother&amp;#8221;「私のお母さんを」「クリスティンと名付けた」となっています。&lt;br /&gt;
そうすると、「お母さんをクリスティンと名付けた」という事は、「お母さん＝クリスティン」になる訳ですから、そうするとこれ「SVOC」イコールの関係になっているというふうに判断をします。&lt;br /&gt;
この場合、「O」と「C」となっていて&lt;span style="color: #0000ff;"&gt;受動態で主語になるものというのは「C」ではなくて「O」の方だけ&lt;/span&gt;ですから、この文を受動態にしましょうと言った時に、クリスティンの方を前出してはいけません。&lt;br /&gt;
こちらの目的語、&amp;#8221;my mother&amp;#8221;の方だけを出しますから、こちらに&amp;#8221;my mother&amp;#8221;というのがあって、移動して「be動詞 + 過去分詞」です。&lt;br /&gt;
「私のお母さんは名付けられました」となります。&lt;br /&gt;
先ほどの第4文型と違いまして、ここは&lt;span style="color: #0000ff;"&gt;「C」補語なので&amp;#8221;to&amp;#8221;とか&amp;#8221;for&amp;#8221;を付ける必要はなく、そのまま&amp;#8221;Christine&amp;#8221;と人名を書いていきます。&lt;/span&gt;&lt;br /&gt;
そして最後に、「by + 行為者」を置いて終了という形になります。&lt;br /&gt;
下の文は誤りの例になっていますが、もしこの文が正しいとすると「クリスティンはマイマザーと名付けられました。」といった意味になってしまいます。&lt;br /&gt;
これがもし主語だとしたらこれは&lt;strong&gt;「は」&lt;/strong&gt;を付けないといけない訳です。&lt;br /&gt;
「クリスティンは」で、目的語が主語になる訳ですからもしこれが前に出て正しいとすると、これが元々目的語であったという事になります。&lt;br /&gt;
そうすると、こちらの&amp;#8221;my mother&amp;#8221;というのが元々「C」になっていたというふうになってしまいます。&lt;br /&gt;
そうすると、これは「と」なってしまいますから「クリスティンはマイマザーと名付けられた」となって明らかにおかしい状況になってしまう訳です。&lt;br /&gt;
このように、「SVOC」といった場合は必ず目的語の方「O」の方、動詞の直後にある名詞のみが主語になりますから、こちらの「C」の補語の方を前に出さないように気を付けて下さい。&lt;br /&gt;
Lesson6は受動態という事で&lt;span style="color: #ff0000;"&gt;文を操作する&lt;/span&gt;という事が非常に多くなっています。&lt;br /&gt;
なので、文法問題集を通して是非形を覚えるのではなくて目的語を主語に出す、そして「be動詞 + 過去分詞」にするといった手順を覚えるように学習を進めて下さい。&lt;br /&gt;
それではセクション3に関しては以上となります。&lt;/p&gt;
&lt;h2&gt;Lesson6 セクション3（SVOO・SVOCの受動態）まとめ&lt;/h2&gt;
&lt;table style="width: 100%; border-collapse: collapse;"&gt;
&lt;thead&gt;
&lt;tr&gt;
&lt;th style="background-color: #dd8500; color: #ffffff; padding: 8px; border: 1px solid #ccc; width: 20%;"&gt;項目&lt;/th&gt;
&lt;th style="background-color: #dd8500; color: #ffffff; padding: 8px; border: 1px solid #ccc; width: 80%;"&gt;内容&lt;/th&gt;
&lt;/tr&gt;
&lt;/thead&gt;
&lt;tbody&gt;
&lt;tr style="background-color: #f0b464; color: #000000;"&gt;
&lt;td style="padding: 8px; border: 1px solid #ccc;"&gt;学習範囲&lt;/td&gt;
&lt;td style="padding: 8px; border: 1px solid #ccc;"&gt;
&lt;ul&gt;
&lt;li&gt;受動態の応用：&lt;strong&gt;第4文型（SVOO）&lt;/strong&gt; と &lt;strong&gt;第5文型（SVOC）&lt;/strong&gt; の受動態&lt;/li&gt;
&lt;li&gt;「&lt;strong&gt;give型&lt;/strong&gt;」「&lt;strong&gt;make型&lt;/strong&gt;」の動詞による受動態の違い&lt;/li&gt;
&lt;li&gt;SVOC 文でどの語を主語にできるかの見極め&lt;/li&gt;
&lt;/ul&gt;
&lt;/td&gt;
&lt;/tr&gt;
&lt;tr style="background-color: #ffffff; color: #000000;"&gt;
&lt;td style="padding: 8px; border: 1px solid #ccc;"&gt;第4文型（SVOO）の基本&lt;/td&gt;
&lt;td style="padding: 8px; border: 1px solid #ccc;"&gt;
&lt;ul&gt;
&lt;li&gt;S（主語）＋ V（動詞）＋ O&lt;sub&gt;1&lt;/sub&gt;（&lt;strong&gt;人&lt;/strong&gt;）＋ O&lt;sub&gt;2&lt;/sub&gt;（&lt;strong&gt;物&lt;/strong&gt;）の形&lt;/li&gt;
&lt;li&gt;例：The school gave Ann a gold medal.&lt;/li&gt;
&lt;li&gt;「学校がアンさんに金メダルをあげた。」のように「人に物を〜する」文&lt;/li&gt;
&lt;/ul&gt;
&lt;/td&gt;
&lt;/tr&gt;
&lt;tr style="background-color: #f0b464; color: #000000;"&gt;
&lt;td style="padding: 8px; border: 1px solid #ccc;"&gt;第4文型の受動態①&lt;br /&gt;
（人 O&lt;sub&gt;1&lt;/sub&gt; を主語）&lt;/td&gt;
&lt;td style="padding: 8px; border: 1px solid #ccc;"&gt;
&lt;ul&gt;
&lt;li&gt;O&lt;sub&gt;1&lt;/sub&gt;（人）を主語に出す形&lt;/li&gt;
&lt;li&gt;Ann was given a gold medal by the school.&lt;/li&gt;
&lt;li&gt;O&lt;sub&gt;2&lt;/sub&gt;（物）はそのまま残し、元の主語は「by＋目的格」で文末へ&lt;/li&gt;
&lt;/ul&gt;
&lt;/td&gt;
&lt;/tr&gt;
&lt;tr style="background-color: #ffffff; color: #000000;"&gt;
&lt;td style="padding: 8px; border: 1px solid #ccc;"&gt;第4文型の受動態②&lt;br /&gt;
（物 O&lt;sub&gt;2&lt;/sub&gt; を主語）&lt;/td&gt;
&lt;td style="padding: 8px; border: 1px solid #ccc;"&gt;
&lt;ul&gt;
&lt;li&gt;O&lt;sub&gt;2&lt;/sub&gt;（物）を主語に出す形&lt;/li&gt;
&lt;li&gt;A gold medal was given to Ann by the school. のように、&lt;strong&gt;「前置詞＋人」&lt;/strong&gt;を使う&lt;/li&gt;
&lt;li&gt;「to / for ＋ 人」を使うかどうかは動詞の種類（give型 / make型）で決まる&lt;/li&gt;
&lt;/ul&gt;
&lt;/td&gt;
&lt;/tr&gt;
&lt;tr style="background-color: #f0b464; color: #000000;"&gt;
&lt;td style="padding: 8px; border: 1px solid #ccc;"&gt;give型 / make型 の違い&lt;/td&gt;
&lt;td style="padding: 8px; border: 1px solid #ccc;"&gt;
&lt;ul&gt;
&lt;li&gt;&lt;strong&gt;give型：&lt;/strong&gt;第3文型にすると「V ＋ 物 ＋ to 人」になるタイプ&lt;/li&gt;
&lt;li&gt;例：give, send, show など → 人も物も主語に出せる（O&lt;sub&gt;1&lt;/sub&gt;, O&lt;sub&gt;2&lt;/sub&gt; どちらも可）&lt;/li&gt;
&lt;li&gt;&lt;strong&gt;make型：&lt;/strong&gt;第3文型にすると「V ＋ 物 ＋ for 人」になるタイプ&lt;/li&gt;
&lt;li&gt;例：make, buy, cook など → &lt;strong&gt;基本的に物（O&lt;sub&gt;2&lt;/sub&gt;）だけ&lt;/strong&gt;を主語に出す&lt;/li&gt;
&lt;/ul&gt;
&lt;/td&gt;
&lt;/tr&gt;
&lt;tr style="background-color: #ffffff; color: #000000;"&gt;
&lt;td style="padding: 8px; border: 1px solid #ccc;"&gt;第5文型（SVOC）の基本&lt;/td&gt;
&lt;td style="padding: 8px; border: 1px solid #ccc;"&gt;
&lt;ul&gt;
&lt;li&gt;形：S ＋ V ＋ O ＋ C&lt;/li&gt;
&lt;li&gt;&lt;strong&gt;O と C がイコールの関係&lt;/strong&gt;（O = C）になっている文&lt;/li&gt;
&lt;li&gt;例：My grandfather named my mother Christine.&lt;/li&gt;
&lt;li&gt;「祖父は母をクリスティンと名付けた」→ 「母 ＝ クリスティン」&lt;/li&gt;
&lt;/ul&gt;
&lt;/td&gt;
&lt;/tr&gt;
&lt;tr style="background-color: #f0b464; color: #000000;"&gt;
&lt;td style="padding: 8px; border: 1px solid #ccc;"&gt;SVOC の受動態&lt;/td&gt;
&lt;td style="padding: 8px; border: 1px solid #ccc;"&gt;
&lt;ul&gt;
&lt;li&gt;受動態の主語になれるのは&lt;strong&gt;O（目的語）だけ&lt;/strong&gt;で、&lt;strong&gt;C は主語に出さない&lt;/strong&gt;&lt;/li&gt;
&lt;li&gt;My mother was named Christine by my grandfather.&lt;/li&gt;
&lt;li&gt;C はそのまま置き、&lt;strong&gt;to / for などの前置詞は不要&lt;/strong&gt;&lt;/li&gt;
&lt;/ul&gt;
&lt;/td&gt;
&lt;/tr&gt;
&lt;tr style="background-color: #ffffff; color: #000000;"&gt;
&lt;td style="padding: 8px; border: 1px solid #ccc;"&gt;誤りやすい点&lt;/td&gt;
&lt;td style="padding: 8px; border: 1px solid #ccc;"&gt;
&lt;ul&gt;
&lt;li&gt;SVOC で C を主語に出してしまうと意味が崩壊する&lt;/li&gt;
&lt;li&gt;例（誤り）：Christine was named my mother by my grandfather.&lt;/li&gt;
&lt;li&gt;「クリスティンは『私の母』と名付けられた」というおかしな意味になってしまう&lt;/li&gt;
&lt;/ul&gt;
&lt;/td&gt;
&lt;/tr&gt;
&lt;tr style="background-color: #f0b464; color: #000000;"&gt;
&lt;td style="padding: 8px; border: 1px solid #ccc;"&gt;受動態作成の手順&lt;/td&gt;
&lt;td style="padding: 8px; border: 1px solid #ccc;"&gt;
&lt;ul&gt;
&lt;li&gt;① 主語・動詞・目的語・補語の役割を確認する（文型を意識）&lt;/li&gt;
&lt;li&gt;② 主語にしたい語（O または O&lt;sub&gt;1&lt;/sub&gt; / O&lt;sub&gt;2&lt;/sub&gt;）を先頭に出す&lt;/li&gt;
&lt;li&gt;③ 動詞を「be動詞＋過去分詞」に変える（時制・数に注意）&lt;/li&gt;
&lt;li&gt;④ 必要に応じて「to / for ＋ 人」や「by ＋ 行為者」を付ける&lt;/li&gt;
&lt;/ul&gt;
&lt;/td&gt;
&lt;/tr&gt;
&lt;tr style="background-color: #ffffff; color: #000000;"&gt;
&lt;td style="padding: 8px; border: 1px solid #ccc;"&gt;学習のポイント&lt;/td&gt;
&lt;td style="padding: 8px; border: 1px solid #ccc;"&gt;
&lt;ul&gt;
&lt;li&gt;形だけ暗記するのではなく、「&lt;strong&gt;どの語を主語に出すのか&lt;/strong&gt;」という手順を定着させる&lt;/li&gt;
&lt;li&gt;問題集で文を実際に変形しながら、SVOO / SVOC の構造を体で覚える&lt;/li&gt;
&lt;li&gt;特に「give型」「make型」の区別と、SVOC で主語に出せるのは O のみというルールを意識する&lt;/li&gt;
&lt;/ul&gt;
&lt;/td&gt;
&lt;/tr&gt;
&lt;/tbody&gt;
&lt;/table&gt;
&lt;hr /&gt;
&lt;h2&gt;Lesson6 セクション3 クイズ（SVOO・SVOCの受動態）&lt;/h2&gt;
&lt;table style="width: 100%; border-collapse: collapse; margin-top: 10px;"&gt;
&lt;thead&gt;
&lt;tr&gt;
&lt;th style="background-color: #dd8500; color: #ffffff; padding: 8px; border: 1px solid #ccc; width: 8%;"&gt;No.&lt;/th&gt;
&lt;th style="background-color: #dd8500; color: #ffffff; padding: 8px; border: 1px solid #ccc; width: 57%;"&gt;問題&lt;/th&gt;
&lt;th style="background-color: #dd8500; color: #ffffff; padding: 8px; border: 1px solid #ccc; width: 25%;"&gt;選択肢（A～D）&lt;/th&gt;
&lt;th style="background-color: #dd8500; color: #ffffff; padding: 8px; border: 1px solid #ccc; width: 10%;"&gt;正解&lt;/th&gt;
&lt;/tr&gt;
&lt;/thead&gt;
&lt;tbody&gt;&lt;!-- Q1 --&gt;&lt;/p&gt;
&lt;tr style="background-color: #f0b464; color: #000000;"&gt;
&lt;td style="padding: 8px; border: 1px solid #ccc;"&gt;1&lt;/td&gt;
&lt;td style="padding: 8px; border: 1px solid #ccc;"&gt;第4文型（SVOO）を最もよく表している説明はどれですか。&lt;/td&gt;
&lt;td style="padding: 8px; border: 1px solid #ccc;"&gt;A. S＋V＋O&lt;br /&gt;
B. S＋V＋O＋C&lt;br /&gt;
C. S＋V＋O＋O（人＋物）&lt;br /&gt;
D. S＋V＋C&lt;/td&gt;
&lt;td style="padding: 8px; border: 1px solid #ccc; text-align: center;"&gt;&lt;button&gt;正解を見る&lt;/button&gt;&lt;br /&gt;
&lt;span id="q1" style="display: none;"&gt;C&lt;/span&gt;&lt;/td&gt;
&lt;/tr&gt;
&lt;p&gt;&lt;!-- Q2 --&gt;&lt;/p&gt;
&lt;tr style="background-color: #ffffff; color: #000000;"&gt;
&lt;td style="padding: 8px; border: 1px solid #ccc;"&gt;2&lt;/td&gt;
&lt;td style="padding: 8px; border: 1px solid #ccc;"&gt;文「The school gave Ann a gold medal.」において、O&lt;sub&gt;1&lt;/sub&gt; と O&lt;sub&gt;2&lt;/sub&gt; の組み合わせとして正しいものはどれですか。&lt;/td&gt;
&lt;td style="padding: 8px; border: 1px solid #ccc;"&gt;A. O&lt;sub&gt;1&lt;/sub&gt; = The school, O&lt;sub&gt;2&lt;/sub&gt; = Ann&lt;br /&gt;
B. O&lt;sub&gt;1&lt;/sub&gt; = Ann, O&lt;sub&gt;2&lt;/sub&gt; = a gold medal&lt;br /&gt;
C. O&lt;sub&gt;1&lt;/sub&gt; = a gold medal, O&lt;sub&gt;2&lt;/sub&gt; = Ann&lt;br /&gt;
D. O&lt;sub&gt;1&lt;/sub&gt; = gave, O&lt;sub&gt;2&lt;/sub&gt; = a gold medal&lt;/td&gt;
&lt;td style="padding: 8px; border: 1px solid #ccc; text-align: center;"&gt;&lt;button&gt;正解を見る&lt;/button&gt;&lt;br /&gt;
&lt;span id="q2" style="display: none;"&gt;B&lt;/span&gt;&lt;/td&gt;
&lt;/tr&gt;
&lt;p&gt;&lt;!-- Q3 --&gt;&lt;/p&gt;
&lt;tr style="background-color: #f0b464; color: #000000;"&gt;
&lt;td style="padding: 8px; border: 1px solid #ccc;"&gt;3&lt;/td&gt;
&lt;td style="padding: 8px; border: 1px solid #ccc;"&gt;「The school gave Ann a gold medal.」を、Ann を主語にした受動態にした文として最も適切なものを選びなさい。&lt;/td&gt;
&lt;td style="padding: 8px; border: 1px solid #ccc;"&gt;A. Ann was given a gold medal by the school.&lt;br /&gt;
B. Ann gave a gold medal by the school.&lt;br /&gt;
C. Ann was gave a gold medal by the school.&lt;br /&gt;
D. Ann is given a gold medal by the school last year.&lt;/td&gt;
&lt;td style="padding: 8px; border: 1px solid #ccc; text-align: center;"&gt;&lt;button&gt;正解を見る&lt;/button&gt;&lt;br /&gt;
&lt;span id="q3" style="display: none;"&gt;A&lt;/span&gt;&lt;/td&gt;
&lt;/tr&gt;
&lt;p&gt;&lt;!-- Q4 --&gt;&lt;/p&gt;
&lt;tr style="background-color: #ffffff; color: #000000;"&gt;
&lt;td style="padding: 8px; border: 1px solid #ccc;"&gt;4&lt;/td&gt;
&lt;td style="padding: 8px; border: 1px solid #ccc;"&gt;「The school gave Ann a gold medal.」を、a gold medal を主語にした受動態にした場合、正しい文はどれですか。&lt;/td&gt;
&lt;td style="padding: 8px; border: 1px solid #ccc;"&gt;A. A gold medal was given Ann by the school.&lt;br /&gt;
B. A gold medal was given to Ann by the school.&lt;br /&gt;
C. A gold medal gave to Ann by the school.&lt;br /&gt;
D. A gold medal was given for Ann by the school.（give 型）&lt;/td&gt;
&lt;td style="padding: 8px; border: 1px solid #ccc; text-align: center;"&gt;&lt;button&gt;正解を見る&lt;/button&gt;&lt;br /&gt;
&lt;span id="q4" style="display: none;"&gt;B&lt;/span&gt;&lt;/td&gt;
&lt;/tr&gt;
&lt;p&gt;&lt;!-- Q5 --&gt;&lt;/p&gt;
&lt;tr style="background-color: #f0b464; color: #000000;"&gt;
&lt;td style="padding: 8px; border: 1px solid #ccc;"&gt;5&lt;/td&gt;
&lt;td style="padding: 8px; border: 1px solid #ccc;"&gt;「give 型」と「make 型」の説明として正しいものを選びなさい。&lt;/td&gt;
&lt;td style="padding: 8px; border: 1px solid #ccc;"&gt;A. give 型は for、人に to を使うのが make 型&lt;br /&gt;
B. give 型は「V＋物＋to 人」、make 型は「V＋物＋for 人」になる&lt;br /&gt;
C. give 型・make 型ともに常に for を使う&lt;br /&gt;
D. give 型・make 型ともに常に to を使う&lt;/td&gt;
&lt;td style="padding: 8px; border: 1px solid #ccc; text-align: center;"&gt;&lt;button&gt;正解を見る&lt;/button&gt;&lt;br /&gt;
&lt;span id="q5" style="display: none;"&gt;B&lt;/span&gt;&lt;/td&gt;
&lt;/tr&gt;
&lt;p&gt;&lt;!-- Q6 --&gt;&lt;/p&gt;
&lt;tr style="background-color: #ffffff; color: #000000;"&gt;
&lt;td style="padding: 8px; border: 1px solid #ccc;"&gt;6&lt;/td&gt;
&lt;td style="padding: 8px; border: 1px solid #ccc;"&gt;文「My grandfather made these cookies for us.」を受動態にしたとき、正しい文はどれですか。（make 型）&lt;/td&gt;
&lt;td style="padding: 8px; border: 1px solid #ccc;"&gt;A. We were made these cookies by my grandfather.&lt;br /&gt;
B. These cookies were made for us by my grandfather.&lt;br /&gt;
C. These cookies were made to us by my grandfather.&lt;br /&gt;
D. Us were made these cookies by my grandfather.&lt;/td&gt;
&lt;td style="padding: 8px; border: 1px solid #ccc; text-align: center;"&gt;&lt;button&gt;正解を見る&lt;/button&gt;&lt;br /&gt;
&lt;span id="q6" style="display: none;"&gt;B&lt;/span&gt;&lt;/td&gt;
&lt;/tr&gt;
&lt;p&gt;&lt;!-- Q7 --&gt;&lt;/p&gt;
&lt;tr style="background-color: #f0b464; color: #000000;"&gt;
&lt;td style="padding: 8px; border: 1px solid #ccc;"&gt;7&lt;/td&gt;
&lt;td style="padding: 8px; border: 1px solid #ccc;"&gt;第5文型（SVOC）の文「My grandfather named my mother Christine.」について、受動態の主語になれる語はどれですか。&lt;/td&gt;
&lt;td style="padding: 8px; border: 1px solid #ccc;"&gt;A. My grandfather&lt;br /&gt;
B. named&lt;br /&gt;
C. my mother&lt;br /&gt;
D. Christine&lt;/td&gt;
&lt;td style="padding: 8px; border: 1px solid #ccc; text-align: center;"&gt;&lt;button&gt;正解を見る&lt;/button&gt;&lt;br /&gt;
&lt;span id="q7" style="display: none;"&gt;C&lt;/span&gt;&lt;/td&gt;
&lt;/tr&gt;
&lt;p&gt;&lt;!-- Q8 --&gt;&lt;/p&gt;
&lt;tr style="background-color: #ffffff; color: #000000;"&gt;
&lt;td style="padding: 8px; border: 1px solid #ccc;"&gt;8&lt;/td&gt;
&lt;td style="padding: 8px; border: 1px solid #ccc;"&gt;「My grandfather named my mother Christine.」の受動態として正しいものを選びなさい。&lt;/td&gt;
&lt;td style="padding: 8px; border: 1px solid #ccc;"&gt;A. Christine was named my mother by my grandfather.&lt;br /&gt;
B. My mother was named Christine by my grandfather.&lt;br /&gt;
C. My mother was named as Christine for my grandfather.&lt;br /&gt;
D. Christine was named by my mother my grandfather.&lt;/td&gt;
&lt;td style="padding: 8px; border: 1px solid #ccc; text-align: center;"&gt;&lt;button&gt;正解を見る&lt;/button&gt;&lt;br /&gt;
&lt;span id="q8" style="display: none;"&gt;B&lt;/span&gt;&lt;/td&gt;
&lt;/tr&gt;
&lt;p&gt;&lt;!-- Q9 --&gt;&lt;/p&gt;
&lt;tr style="background-color: #f0b464; color: #000000;"&gt;
&lt;td style="padding: 8px; border: 1px solid #ccc;"&gt;9&lt;/td&gt;
&lt;td style="padding: 8px; border: 1px solid #ccc;"&gt;第5文型（SVOC）の特徴として最も適切なものはどれですか。&lt;/td&gt;
&lt;td style="padding: 8px; border: 1px solid #ccc;"&gt;A. O と C がまったく関係ない&lt;br /&gt;
B. O と C がイコールの関係になっている&lt;br /&gt;
C. S と C がイコールの関係になっている&lt;br /&gt;
D. S と O がイコールの関係になっている&lt;/td&gt;
&lt;td style="padding: 8px; border: 1px solid #ccc; text-align: center;"&gt;&lt;button&gt;正解を見る&lt;/button&gt;&lt;br /&gt;
&lt;span id="q9" style="display: none;"&gt;B&lt;/span&gt;&lt;/td&gt;
&lt;/tr&gt;
&lt;p&gt;&lt;!-- Q10 --&gt;&lt;/p&gt;
&lt;tr style="background-color: #ffffff; color: #000000;"&gt;
&lt;td style="padding: 8px; border: 1px solid #ccc;"&gt;10&lt;/td&gt;
&lt;td style="padding: 8px; border: 1px solid #ccc;"&gt;受動態を作る一般的な手順として正しいものを選びなさい。&lt;/td&gt;
&lt;td style="padding: 8px; border: 1px solid #ccc;"&gt;A. 動詞だけを過去分詞に変えればよい&lt;br /&gt;
B. 目的語を主語に出し、「be動詞＋過去分詞」にし、必要なら「by＋行為者」を付ける&lt;br /&gt;
C. 常に主語と目的語を入れ替えず、「by＋主語」を先頭に置く&lt;br /&gt;
D. すべての文を SVOC に変えてから受動態にする&lt;/td&gt;
&lt;td style="padding: 8px; border: 1px solid #ccc; text-align: center;"&gt;&lt;button&gt;正解を見る&lt;/button&gt;&lt;br /&gt;
&lt;span id="q10" style="display: none;"&gt;B&lt;/span&gt;&lt;/td&gt;
&lt;/tr&gt;
&lt;/tbody&gt;
&lt;/table&gt;
&lt;p&gt;&lt;script&gt;
function showAnswer(id, btn) {
  var ans = document.getElementById(id);
  if (ans) {
    ans.style.display = 'inline';
  }
  if (btn) {
    btn.style.display = 'none';
  }
}
&lt;/script&gt;&lt;/p&gt;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t>
  </si>
  <si>
    <t>以下のページは不自然なワードを使用しています。
これらを適切に自然な言葉に置き換えて下さい。
なお、本文の装飾や構造は絶対に変えないでください。
【対象ページURL】
https://rika-quest.com/column/nayami-lever-pulley/
【検出された不自然ワード】
- 崩れ
- 型
- 迷い
- 固定
- 手順
- 立て直
- 内部リンク
- 設計
- 整え
【本文】
------
&lt;p&gt;&lt;!-- =========================================================
MC本文HTML（WordPress投稿用）｜受験理科専門塾 しゅん吉クエスト
URL：https://rika-quest.com/column/nayami-lever-pulley/
テーマ：てこ／かっ車で混乱（悩み起点）※単元解説しない（理科のコツとカニバリ回避）
ねらい：比と図の「そろえる場所」を固定してミスを止める／家庭で回す
内部回遊：悩みHub→悩み記事→物理分野→講座/問い合わせ
テーマカラー：緑（Bootstrap success）
注意：WordPress「テキスト（HTML）」で貼り付け推奨（style内に
混入すると崩れます）
========================================================= --&gt;&lt;/p&gt;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.rq-toc a{ text-decoration:none; }&lt;br /&gt;
  .rq-toc a:hover{ text-decoration:underline; }&lt;/p&gt;
&lt;p&gt;  .rq-leftbar{ border-left: .35rem solid rgba(25,135,84,.55); }&lt;br /&gt;
  .rq-bullets li{ margin-bottom:.35rem; }&lt;/p&gt;
&lt;p&gt;  .rq-stepno{&lt;br /&gt;
    width: 2.2rem; height: 2.2rem;&lt;br /&gt;
    display:inline-flex; align-items:center; justify-content:center;&lt;br /&gt;
    border-radius: 999px;&lt;br /&gt;
    background: rgba(25,135,84,.12);&lt;br /&gt;
    color: #146c43;&lt;br /&gt;
    font-weight: 800;&lt;br /&gt;
    flex: 0 0 auto;&lt;br /&gt;
  }&lt;/p&gt;
&lt;p&gt;  .rq-mini{&lt;br /&gt;
    border: 1px solid rgba(0,0,0,.10);&lt;br /&gt;
    border-radius: 1rem;&lt;br /&gt;
    background: #fff;&lt;br /&gt;
    box-shadow: 0 .125rem .25rem rgba(0,0,0,.06);&lt;br /&gt;
  }&lt;/p&gt;
&lt;p&gt;  /* “図に書き込む”欄の見た目 */&lt;br /&gt;
  .rq-scribble{&lt;br /&gt;
    background: repeating-linear-gradient(&lt;br /&gt;
      to bottom,&lt;br /&gt;
      rgba(25,135,84,.06),&lt;br /&gt;
      rgba(25,135,84,.06) 28px,&lt;br /&gt;
      rgba(255,255,255,1) 28px,&lt;br /&gt;
      rgba(255,255,255,1) 56px&lt;br /&gt;
    );&lt;br /&gt;
    border: 1px dashed rgba(25,135,84,.45);&lt;br /&gt;
  }&lt;/p&gt;
&lt;p&gt;  /* FAQ（JS不要） */&lt;br /&gt;
  .rq-faq details{&lt;br /&gt;
    border: 1px solid rgba(0,0,0,.10);&lt;br /&gt;
    border-radius: 1rem;&lt;br /&gt;
    background: #fff;&lt;br /&gt;
    overflow: hidden;&lt;br /&gt;
    box-shadow: 0 .125rem .25rem rgba(0,0,0,.06);&lt;br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}&lt;br /&gt;
&lt;/style&gt;
&lt;div class="container my-4"&gt;
&lt;p&gt;&lt;!-- ========================= Hero ========================== --&gt;&lt;/p&gt;
&lt;section class="rq-hero rounded-4 p-4 p-lg-5 shadow-sm mb-4"&gt;
&lt;div class="row g-4 align-items-center"&gt;
&lt;div class="col-lg-8"&gt;
&lt;div class="rq-subline small mb-2"&gt;中学受験理科／物理　テーマ：てこ・かっ車の混乱を「そろえる場所」で止める&lt;/div&gt;
&lt;div class="d-flex flex-wrap gap-2 mb-2"&gt;&lt;span class="badge bg-success"&gt;悩み起点&lt;/span&gt;&lt;br /&gt;
&lt;span class="badge bg-success"&gt;比と図の置き方&lt;/span&gt;&lt;br /&gt;
&lt;span class="badge bg-success"&gt;どこをそろえるか&lt;/span&gt;&lt;br /&gt;
&lt;span class="badge bg-success"&gt;家庭で回す&lt;/span&gt;&lt;/div&gt;
&lt;p class="mb-2"&gt;てこは「左右どっちに何を書くか」で迷い、比が逆になる。&lt;br /&gt;
かっ車は「何本で支えているか」が整理できず、力が合わない。&lt;br /&gt;
解説を見ると分かるのに、次の問題で同じところで混乱する。&lt;/p&gt;
&lt;p class="mb-0"&gt;てこ・かっ車の失点は、計算力よりも&lt;strong class="rq-marker"&gt;図に比を置く位置（どこをそろえるか）が毎回ぶれる&lt;/strong&gt;ことから起きます。&lt;br /&gt;
そろえる場所が固定されると、比の向き・式の形・検算が安定し、迷いが減ります。&lt;/p&gt;
&lt;/div&gt;
&lt;div class="col-lg-4"&gt;
&lt;div class="card border-0 shadow-sm rounded-4"&gt;
&lt;div class="card-body p-3 p-lg-4"&gt;
&lt;p class="fw-bold text-success mb-2"&gt;この記事で分かること&lt;/p&gt;
&lt;ul class="small mb-0 rq-bullets"&gt;
&lt;li&gt;混乱の原因を3パターンに切り分ける&lt;/li&gt;
&lt;li&gt;「どこをそろえるか」を決めるチェック項目&lt;/li&gt;
&lt;li&gt;図→比→式の手順（書く順番）&lt;/li&gt;
&lt;li&gt;典型ミス（比の逆・支点/支える本数・単位）と修正&lt;/li&gt;
&lt;li&gt;家庭で回す練習順（短時間→週末通し）&lt;/li&gt;
&lt;/ul&gt;
&lt;/div&gt;
&lt;/div&gt;
&lt;/div&gt;
&lt;/div&gt;
&lt;div class="alert alert-success mt-4 mb-0 rounded-4 border border-success-subtle" role="alert"&gt;単元の説明ではなく、「図と比の置き方（そろえる場所）」を固定して混乱を減らす整理です。&lt;/div&gt;
&lt;/section&gt;
&lt;p&gt;&lt;!-- ========================= 目次 ==========================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href="#s1"&gt;まず状況整理｜どこで混乱しているか&lt;/a&gt;&lt;br /&gt;
&lt;a class="list-group-item list-group-item-action" href="#s2"&gt;原因の切り分け（典型パターン3つ）&lt;/a&gt;&lt;br /&gt;
&lt;a class="list-group-item list-group-item-action" href="#s3"&gt;立て直しの手順｜そろえる場所→比→式&lt;/a&gt;&lt;br /&gt;
&lt;a class="list-group-item list-group-item-action" href="#s4"&gt;よくあるミスと修正（誤答例→直し方）&lt;/a&gt;&lt;br /&gt;
&lt;a class="list-group-item list-group-item-action" href="#s5"&gt;家庭での回し方｜週設計とチェック&lt;/a&gt;&lt;br /&gt;
&lt;a class="list-group-item list-group-item-action" href="#s6"&gt;FAQ（よくある質問）&lt;/a&gt;&lt;br /&gt;
&lt;a class="list-group-item list-group-item-action" href="#s7"&gt;次に読む（内部リンク）＋講座・問い合わせ&lt;/a&gt;&lt;/div&gt;
&lt;/div&gt;
&lt;/nav&gt;
&lt;p&gt;&lt;!-- ========================= Section 1 ========================== --&gt;&lt;/p&gt;
&lt;section class="mb-5"&gt;
&lt;h2 id="s1" class="h4 fw-bold border-bottom pb-2 mb-3"&gt;まず状況整理｜どこで混乱しているか&lt;/h2&gt;
&lt;p class="mb-3"&gt;てこ・かっ車の混乱は「理解不足」よりも、手順のぶれで起きることが多いです。&lt;br /&gt;
まず、どこで止まるかを特定します。&lt;/p&gt;
&lt;div class="row g-3"&gt;
&lt;div class="col-lg-6"&gt;
&lt;div class="rq-mini h-100 p-3 p-lg-4 rq-leftbar"&gt;
&lt;p class="fw-bold text-success mb-2"&gt;図で止まる（書く順が決まっていない）&lt;/p&gt;
&lt;ul class="mb-0 rq-bullets"&gt;
&lt;li&gt;支点・力点・作用点（てこ）をどこに置くか迷う&lt;/li&gt;
&lt;li&gt;ひもや支える本数（かっ車）を数え切れない&lt;/li&gt;
&lt;li&gt;図を描くほど情報が増え、条件が埋もれる&lt;/li&gt;
&lt;/ul&gt;
&lt;/div&gt;
&lt;/div&gt;
&lt;div class="col-lg-6"&gt;
&lt;div class="alert alert-success rounded-4 border border-success-subtle h-100 mb-0" role="alert"&gt;
&lt;p class="fw-bold mb-2"&gt;比・式で止まる（そろえる場所が未固定）&lt;/p&gt;
&lt;p class="mb-0"&gt;てこは「左右を比べる」のに、どちらに何をそろえるかが未固定だと比が逆になりやすい。&lt;br /&gt;
かっ車は「支える本数」を軸にするのに、数え方が毎回変わると式がぶれます。&lt;/p&gt;
&lt;/div&gt;
&lt;/div&gt;
&lt;/div&gt;
&lt;/section&gt;
&lt;p&gt;&lt;!-- ========================= Section 2 ========================== --&gt;&lt;/p&gt;
&lt;section class="mb-5"&gt;
&lt;h2 id="s2" class="h4 fw-bold border-bottom pb-2 mb-3"&gt;原因の切り分け（典型パターン3つ）&lt;/h2&gt;
&lt;div class="row g-3"&gt;
&lt;div class="col-lg-4"&gt;
&lt;div class="card rounded-4 shadow-sm h-100"&gt;
&lt;div class="card-body p-3 p-lg-4"&gt;&lt;span class="badge bg-success mb-2"&gt;原因①&lt;/span&gt;&lt;/p&gt;
&lt;h3 class="h6 fw-bold mb-2"&gt;「そろえる場所」が決まっていない（比が逆になる）&lt;/h3&gt;
&lt;p class="mb-0"&gt;てこは“左右の何を等しくして比を作るか”が固定されると安定します。&lt;br /&gt;
ここが毎回ぶれると、比の向きが反転して失点が増えます。&lt;/p&gt;
&lt;/div&gt;
&lt;/div&gt;
&lt;/div&gt;
&lt;div class="col-lg-4"&gt;
&lt;div class="card rounded-4 shadow-sm h-100"&gt;
&lt;div class="card-body p-3 p-lg-4"&gt;&lt;span class="badge bg-success mb-2"&gt;原因②&lt;/span&gt;&lt;/p&gt;
&lt;h3 class="h6 fw-bold mb-2"&gt;かっ車の“支える本数”が未固定（力が合わない）&lt;/h3&gt;
&lt;p class="mb-0"&gt;ひもが何本でおもりを支えているかを数える視点がないと、&lt;br /&gt;
いつの間にか別の式を立ててしまい、答えが合いません。&lt;/p&gt;
&lt;/div&gt;
&lt;/div&gt;
&lt;/div&gt;
&lt;div class="col-lg-4"&gt;
&lt;div class="card rounded-4 shadow-sm h-100"&gt;
&lt;div class="card-body p-3 p-lg-4"&gt;&lt;span class="badge bg-success mb-2"&gt;原因③&lt;/span&gt;&lt;/p&gt;
&lt;h3 class="h6 fw-bold mb-2"&gt;計算前の整理不足（単位・検算が抜けて崩れる）&lt;/h3&gt;
&lt;p class="mb-0"&gt;比や式が合っていても、単位・桁・答えの指定が抜けると失点が残ります。&lt;br /&gt;
立て直しは「図→比→式」だけで終わらせず、最後に短い検算まで入れます。&lt;/p&gt;
&lt;/div&gt;
&lt;/div&gt;
&lt;/div&gt;
&lt;/div&gt;
&lt;div class="alert alert-success rounded-4 border border-success-subtle mt-3 mb-0" role="alert"&gt;図が描けないこと自体がボトルネックの場合は、&lt;br /&gt;
&lt;a class="link-success fw-bold" href="https://rika-quest.com/column/nayami-physics-diagram/"&gt;物理の図が描けない原因と立て直し（図→関係→式）&lt;/a&gt;&lt;br /&gt;
を先に固めると、てこ・かっ車にもつながりやすくなります。&lt;/div&gt;
&lt;/section&gt;
&lt;p&gt;&lt;!-- ========================= Section 3 ========================== --&gt;&lt;/p&gt;
&lt;section class="mb-5"&gt;
&lt;h2 id="s3" class="h4 fw-bold border-bottom pb-2 mb-3"&gt;立て直しの手順｜そろえる場所→比→式&lt;/h2&gt;
&lt;p class="mb-3"&gt;てこ・かっ車は、知識の追加よりも&lt;strong class="rq-marker"&gt;図に書く順番と「そろえる場所」を固定&lt;/strong&gt;する方が安定します。&lt;br /&gt;
次のステップを毎回同じにします。&lt;/p&gt;
&lt;div class="row g-3"&gt;&lt;!-- Step 1 --&gt;&lt;/p&gt;
&lt;div class="col-lg-6"&gt;
&lt;div class="card rounded-4 shadow-sm h-100 rq-leftbar"&gt;
&lt;div class="card-body p-3 p-lg-4"&gt;
&lt;div class="d-flex align-items-start gap-3 mb-2"&gt;
&lt;div class="rq-stepno"&gt;1&lt;/div&gt;
&lt;div&gt;
&lt;h3 class="h6 fw-bold mb-1"&gt;図は“部品だけ”描く（描きすぎない）&lt;/h3&gt;
&lt;p class="mb-0"&gt;てこは「支点・左右の位置」、かっ車は「おもりとひも」だけ。&lt;br /&gt;
まず“余計な線を描かない”ところから固定します。&lt;/p&gt;
&lt;/div&gt;
&lt;/div&gt;
&lt;div class="alert alert-success rounded-4 border border-success-subtle mb-0" role="alert"&gt;&lt;span class="badge bg-success me-2"&gt;目標&lt;/span&gt;&lt;br /&gt;
図は、情報を増やすためではなく、比較の軸を1つに絞るために使う。&lt;/div&gt;
&lt;/div&gt;
&lt;/div&gt;
&lt;/div&gt;
&lt;p&gt;&lt;!-- Step 2 --&gt;&lt;/p&gt;
&lt;div class="col-lg-6"&gt;
&lt;div class="card rounded-4 shadow-sm h-100 rq-leftbar"&gt;
&lt;div class="card-body p-3 p-lg-4"&gt;
&lt;div class="d-flex align-items-start gap-3 mb-2"&gt;
&lt;div class="rq-stepno"&gt;2&lt;/div&gt;
&lt;div&gt;
&lt;h3 class="h6 fw-bold mb-1"&gt;「そろえる場所」を先に決めてから比を書く&lt;/h3&gt;
&lt;p class="mb-0"&gt;比を先に書くのではなく、どこを同じ土俵にそろえるかを決めます。&lt;br /&gt;
ここが固定されると、比の向きが反転しにくくなります。&lt;/p&gt;
&lt;/div&gt;
&lt;/div&gt;
&lt;div class="rq-mini rq-scribble p-3"&gt;
&lt;p class="small fw-bold text-success mb-2"&gt;書き込み（固定ルール）&lt;/p&gt;
&lt;ul class="small mb-0 rq-bullets"&gt;
&lt;li&gt;てこ：左右を比べると決めたら、左右の“比べる対象”を図の同じ高さに置く&lt;/li&gt;
&lt;li&gt;かっ車：力の大きさを出す前に、まず“支える本数”を数えて丸で囲む&lt;/li&gt;
&lt;/ul&gt;
&lt;/div&gt;
&lt;/div&gt;
&lt;/div&gt;
&lt;/div&gt;
&lt;p&gt;&lt;!-- Step 3 --&gt;&lt;/p&gt;
&lt;div class="col-lg-12"&gt;
&lt;div class="card rounded-4 shadow-sm rq-leftbar"&gt;
&lt;div class="card-body p-3 p-lg-4"&gt;
&lt;div class="d-flex align-items-start gap-3 mb-2"&gt;
&lt;div class="rq-stepno"&gt;3&lt;/div&gt;
&lt;div&gt;
&lt;h3 class="h6 fw-bold mb-1"&gt;関係は短文で1本に絞る（式の候補を増やさない）&lt;/h3&gt;
&lt;p class="mb-0"&gt;てこ・かっ車は、関係が複数に見えるときほど“そろえる場所”が未固定です。&lt;br /&gt;
まず短文で関係を1本にしてから式へ進みます。&lt;/p&gt;
&lt;/div&gt;
&lt;/div&gt;
&lt;div class="table-responsive"&gt;
&lt;table class="table table-bordered align-middle bg-white rounded-4 overflow-hidden mb-0"&gt;
&lt;thead class="table-success"&gt;
&lt;tr&gt;
&lt;th style="width: 30%;"&gt;場面&lt;/th&gt;
&lt;th&gt;短文（例）&lt;/th&gt;
&lt;th style="width: 28%;"&gt;次の操作&lt;/th&gt;
&lt;/tr&gt;
&lt;/thead&gt;
&lt;tbody&gt;
&lt;tr&gt;
&lt;th class="text-success"&gt;てこ&lt;/th&gt;
&lt;td&gt;支点を固定して、右と左を同じ土俵で比べる&lt;/td&gt;
&lt;td&gt;右＝左の形にする&lt;/td&gt;
&lt;/tr&gt;
&lt;tr&gt;
&lt;th class="text-success"&gt;かっ車&lt;/th&gt;
&lt;td&gt;おもりを“支えているひも”の本数で力が分かれる&lt;/td&gt;
&lt;td&gt;本数を式の軸にする&lt;/td&gt;
&lt;/tr&gt;
&lt;tr&gt;
&lt;th class="text-success"&gt;共通&lt;/th&gt;
&lt;td&gt;まず「何を比べるか」を固定し、次に数値を入れる&lt;/td&gt;
&lt;td&gt;比→式へ&lt;/td&gt;
&lt;/tr&gt;
&lt;/tbody&gt;
&lt;/table&gt;
&lt;/div&gt;
&lt;div class="alert alert-success rounded-4 border border-success-subtle mt-3 mb-0" role="alert"&gt;&lt;span class="badge bg-success me-2"&gt;ポイント&lt;/span&gt;&lt;br /&gt;
短文が書けると、式が「1本」に絞れます。比の向き・支える本数の取り違えが減ります。&lt;/div&gt;
&lt;/div&gt;
&lt;/div&gt;
&lt;/div&gt;
&lt;p&gt;&lt;!-- Step 4 --&gt;&lt;/p&gt;
&lt;div class="col-lg-6"&gt;
&lt;div class="card rounded-4 shadow-sm h-100 rq-leftbar"&gt;
&lt;div class="card-body p-3 p-lg-4"&gt;
&lt;div class="d-flex align-items-start gap-3 mb-2"&gt;
&lt;div class="rq-stepno"&gt;4&lt;/div&gt;
&lt;div&gt;
&lt;h3 class="h6 fw-bold mb-1"&gt;式は“比の形”を固定する（並べ方を同じにする）&lt;/h3&gt;
&lt;p class="mb-0"&gt;式を毎回作り直すと迷いが増えます。&lt;br /&gt;
先に決めた「そろえる場所」に合わせて、式の並べ方を固定します。&lt;/p&gt;
&lt;/div&gt;
&lt;/div&gt;
&lt;div class="alert alert-success rounded-4 border border-success-subtle mb-0" role="alert"&gt;&lt;span class="badge bg-success me-2"&gt;目標&lt;/span&gt;&lt;br /&gt;
図に置いた比と、式の左右が1対1で対応している状態を作る。&lt;/div&gt;
&lt;/div&gt;
&lt;/div&gt;
&lt;/div&gt;
&lt;p&gt;&lt;!-- Step 5 --&gt;&lt;/p&gt;
&lt;div class="col-lg-6"&gt;
&lt;div class="card rounded-4 shadow-sm h-100 rq-leftbar"&gt;
&lt;div class="card-body p-3 p-lg-4"&gt;
&lt;div class="d-flex align-items-start gap-3 mb-2"&gt;
&lt;div class="rq-stepno"&gt;5&lt;/div&gt;
&lt;div&gt;
&lt;h3 class="h6 fw-bold mb-1"&gt;検算は短く（単位・桁・“あり得る範囲”）&lt;/h3&gt;
&lt;p class="mb-0"&gt;見直しを長くしないために、検算は最小に固定します。&lt;br /&gt;
比が逆だと答えが極端になりやすいので、桁チェックが効きます。&lt;/p&gt;
&lt;/div&gt;
&lt;/div&gt;
&lt;ul class="mb-0 rq-bullets"&gt;
&lt;li&gt;単位が答えの指定と一致しているか&lt;/li&gt;
&lt;li&gt;答えが不自然に大きい/小さいになっていないか&lt;/li&gt;
&lt;li&gt;図の「そろえる場所」と式の左右が一致しているか&lt;/li&gt;
&lt;/ul&gt;
&lt;/div&gt;
&lt;/div&gt;
&lt;/div&gt;
&lt;/div&gt;
&lt;p&gt;&lt;!-- 任意（単元直リンク最大1本） --&gt;&lt;/p&gt;
&lt;div class="alert alert-success rounded-4 border border-success-subtle mt-3 mb-0" role="alert"&gt;てこ・かっ車の代表的な形式を「コツ（単元側）」で確認したい場合のみ、こちらへ：&lt;br /&gt;
&lt;a class="link-success fw-bold" href="https://rika-quest.com/column/teko_kassya_furiko/"&gt;【理科のコツ】てこ・かっ車・ふりこ（典型形式）&lt;/a&gt;&lt;br /&gt;
（単元直リンクは必要時のみ）&lt;/div&gt;
&lt;/section&gt;
&lt;p&gt;&lt;!-- ========================= Section 4 ========================== --&gt;&lt;/p&gt;
&lt;section class="mb-5"&gt;
&lt;h2 id="s4" class="h4 fw-bold border-bottom pb-2 mb-3"&gt;よくあるミスと修正（誤答例→直し方）&lt;/h2&gt;
&lt;div class="row g-3"&gt;
&lt;div class="col-lg-6"&gt;
&lt;div class="card rounded-4 shadow-sm h-100"&gt;
&lt;div class="card-body p-3 p-lg-4"&gt;
&lt;div class="d-flex flex-wrap gap-2 align-items-center mb-2"&gt;&lt;span class="badge bg-danger"&gt;典型ミス&lt;/span&gt;&lt;/p&gt;
&lt;h3 class="h6 fw-bold mb-0"&gt;比の向きが逆（左右が反転）&lt;/h3&gt;
&lt;/div&gt;
&lt;p class="mb-3"&gt;てこで多い失点です。図のどこをそろえるかが未固定だと、比だけをいじってしまい反転が起きます。&lt;br /&gt;
その場しのぎで直すほど、次の問題で再発しやすくなります。&lt;/p&gt;
&lt;div class="alert alert-success rounded-4 border border-success-subtle mb-0" role="alert"&gt;&lt;span class="badge bg-success me-2"&gt;直し方&lt;/span&gt;&lt;br /&gt;
まず「そろえる場所」を図に書く（同じ高さに置く／丸で囲む）。&lt;br /&gt;
比はその後に書く。図と式の左右が1対1で対応しているかを確認する。&lt;/div&gt;
&lt;/div&gt;
&lt;/div&gt;
&lt;/div&gt;
&lt;div class="col-lg-6"&gt;
&lt;div class="card rounded-4 shadow-sm h-100"&gt;
&lt;div class="card-body p-3 p-lg-4"&gt;
&lt;div class="d-flex flex-wrap gap-2 align-items-center mb-2"&gt;&lt;span class="badge bg-danger"&gt;典型ミス&lt;/span&gt;&lt;/p&gt;
&lt;h3 class="h6 fw-bold mb-0"&gt;かっ車の“支える本数”を数え間違える&lt;/h3&gt;
&lt;/div&gt;
&lt;p class="mb-3"&gt;ひもの見た目に引っ張られて、本数の数え方が毎回変わると混乱します。&lt;br /&gt;
ここがずれると、その後の式が合わなくなります。&lt;/p&gt;
&lt;div class="alert alert-success rounded-4 border border-success-subtle mb-0" role="alert"&gt;&lt;span class="badge bg-success me-2"&gt;直し方&lt;/span&gt;&lt;br /&gt;
「おもりを支えているひも」を数え、数えた本数を図で丸囲みする。&lt;br /&gt;
計算より先に本数を確定させる。&lt;/div&gt;
&lt;/div&gt;
&lt;/div&gt;
&lt;/div&gt;
&lt;div class="col-lg-12"&gt;
&lt;div class="card rounded-4 shadow-sm"&gt;
&lt;div class="card-body p-3 p-lg-4"&gt;
&lt;div class="d-flex flex-wrap gap-2 align-items-center mb-2"&gt;&lt;span class="badge bg-danger"&gt;典型ミス&lt;/span&gt;&lt;/p&gt;
&lt;h3 class="h6 fw-bold mb-0"&gt;途中まで合っているのに失点（検算なし／単位・桁）&lt;/h3&gt;
&lt;/div&gt;
&lt;p class="mb-3"&gt;比の反転や本数のミスは、答えが極端になりやすいのが特徴です。&lt;br /&gt;
見直しを長くするのではなく、短い検算で止めます。&lt;/p&gt;
&lt;div class="alert alert-success rounded-4 border border-success-subtle mb-0" role="alert"&gt;&lt;span class="badge bg-success me-2"&gt;直し方&lt;/span&gt;&lt;br /&gt;
検算は「単位」「桁」「そろえる場所↔式の左右一致」だけ。&lt;br /&gt;
これだけで反転ミスの検出率が上がります。&lt;/div&gt;
&lt;/div&gt;
&lt;/div&gt;
&lt;/div&gt;
&lt;/div&gt;
&lt;div class="alert alert-success rounded-4 border border-success-subtle mt-3 mb-0" role="alert"&gt;計算そのものが遅く、式に入る前に時間が溶ける場合は、&lt;br /&gt;
&lt;a class="link-success fw-bold" href="https://rika-quest.com/column/nayami-calculation-slow/"&gt;理科計算が遅い原因と立て直し（計算前の整理）&lt;/a&gt;&lt;br /&gt;
の「単位→図→比例→式→検算」も併用すると、処理が揃いやすくなります。&lt;/div&gt;
&lt;/section&gt;
&lt;p&gt;&lt;!-- ========================= Section 5 ========================== --&gt;&lt;/p&gt;
&lt;section class="mb-5"&gt;
&lt;h2 id="s5" class="h4 fw-bold border-bottom pb-2 mb-3"&gt;家庭での回し方｜週設計とチェック&lt;/h2&gt;
&lt;p class="mb-3"&gt;てこ・かっ車は、難問で粘るよりも&lt;strong class="rq-marker"&gt;「そろえる場所→比→式」だけを短時間で反復&lt;/strong&gt;した方が安定します。&lt;br /&gt;
平日は短く、週末に通しでつなげます。&lt;/p&gt;
&lt;div class="table-responsive"&gt;
&lt;table class="table table-bordered align-middle bg-white rounded-4 overflow-hidden"&gt;
&lt;thead class="table-success"&gt;
&lt;tr&gt;
&lt;th style="width: 26%;"&gt;区分&lt;/th&gt;
&lt;th&gt;やること&lt;/th&gt;
&lt;th&gt;チェック（合格基準）&lt;/th&gt;
&lt;/tr&gt;
&lt;/thead&gt;
&lt;tbody&gt;
&lt;tr&gt;
&lt;th class="text-success"&gt;平日（短時間）&lt;/th&gt;
&lt;td&gt;1問だけ：図に「そろえる場所」を書く→比→短文まで&lt;/td&gt;
&lt;td&gt;比の前に“そろえる場所”が図に書けている&lt;/td&gt;
&lt;/tr&gt;
&lt;tr&gt;
&lt;th class="text-success"&gt;週末（通し）&lt;/th&gt;
&lt;td&gt;3〜5問：図→比→式→検算（単位・桁）まで&lt;/td&gt;
&lt;td&gt;式の左右が図の左右（比較対象）と1対1で対応している&lt;/td&gt;
&lt;/tr&gt;
&lt;tr&gt;
&lt;th class="text-success"&gt;見直し&lt;/th&gt;
&lt;td&gt;反転チェック：答えの桁が極端になっていないか&lt;/td&gt;
&lt;td&gt;検算が長くならず、短く固定できている&lt;/td&gt;
&lt;/tr&gt;
&lt;/tbody&gt;
&lt;/table&gt;
&lt;/div&gt;
&lt;p class="mb-0"&gt;物理の悩みをまとめて確認したい場合は、&lt;br /&gt;
&lt;a class="link-success fw-bold" href="https://rika-quest.com/ct/物理/"&gt;物理カテゴリ&lt;/a&gt;&lt;br /&gt;
と&lt;br /&gt;
&lt;a class="link-success fw-bold" href="https://rika-quest.com/column/physics/"&gt;物理分野ページ&lt;/a&gt;&lt;br /&gt;
を起点に、必要な悩み記事へ戻す設計が有効です。&lt;/p&gt;
&lt;/section&gt;
&lt;p&gt;&lt;!-- ========================= Section 6（FAQ：JS不要） ========================== --&gt;&lt;/p&gt;
&lt;section class="mb-5"&gt;
&lt;h2 id="s6" class="h4 fw-bold border-bottom pb-2 mb-3"&gt;FAQ（よくある質問）&lt;/h2&gt;
&lt;div class="rq-faq d-grid gap-3"&gt;
&lt;details&gt;
&lt;summary&gt;&lt;span class="badge bg-success rounded-pill flex-shrink-0"&gt;Q&lt;/span&gt;てこは毎回比が逆になります&lt;/summary&gt;
&lt;div class="p-3"&gt;比だけを先に書くと反転が起きやすくなります。まず「そろえる場所」を図に書き、&lt;br /&gt;
図の左右（比較対象）が決まってから比を書いてください。&lt;br /&gt;
図と式の左右が1対1で対応しているかを最後に確認すると、再発が減ります。&lt;/div&gt;
&lt;/details&gt;
&lt;details&gt;
&lt;summary&gt;&lt;span class="badge bg-success rounded-pill flex-shrink-0"&gt;Q&lt;/span&gt;かっ車の本数の数え方が分かりません&lt;/summary&gt;
&lt;div class="p-3"&gt;先に「おもりを支えているひも」を数えるのが基本です。見た目の輪っかではなく、&lt;br /&gt;
おもりに“直接効いている”ひもの本数を図で丸囲みして固定してください。&lt;br /&gt;
本数が確定すると、式の形がぶれにくくなります。&lt;/div&gt;
&lt;/details&gt;
&lt;details&gt;
&lt;summary&gt;&lt;span class="badge bg-success rounded-pill flex-shrink-0"&gt;Q&lt;/span&gt;図は描けても式に落ちません&lt;/summary&gt;
&lt;div class="p-3"&gt;「そろえる場所→短文→式」の順を固定してください。&lt;br /&gt;
いきなり式にすると、比べる軸がぶれて候補が増えます。短文で関係を1本に絞ると式が安定します。&lt;/div&gt;
&lt;/details&gt;
&lt;details&gt;
&lt;summary&gt;&lt;span class="badge bg-success rounded-pill flex-shrink-0"&gt;Q&lt;/span&gt;解説を見ると分かるのに、次で迷います&lt;/summary&gt;
&lt;div class="p-3"&gt;解説は“結果”が書かれているため、手順が固定されないままになりやすいです。&lt;br /&gt;
家庭では「そろえる場所を先に書けたか」「比の前に書けたか」をチェック項目にして復習すると、&lt;br /&gt;
同じ迷いが減っていきます。&lt;/div&gt;
&lt;/details&gt;
&lt;details&gt;
&lt;summary&gt;&lt;span class="badge bg-success rounded-pill flex-shrink-0"&gt;Q&lt;/span&gt;計算が遅くて最後まで行けません&lt;/summary&gt;
&lt;div class="p-3"&gt;てこ・かっ車は図が整うと式が速くなりますが、計算前の整理（単位・図・比例）が崩れると時間が溶けます。&lt;br /&gt;
全体の処理順を固める目的で、&lt;br /&gt;
&lt;a class="link-success fw-bold" href="https://rika-quest.com/column/nayami-calculation-slow/"&gt;理科計算が遅い原因と立て直し&lt;/a&gt;&lt;br /&gt;
の手順も併用してください。&lt;/div&gt;
&lt;/details&gt;
&lt;/div&gt;
&lt;/section&gt;
&lt;p&gt;&lt;!-- ========================= Section 7（内部リンク＋CTA） ========================== --&gt;&lt;/p&gt;
&lt;section class="mb-4"&gt;
&lt;h2 id="s7" class="h4 fw-bold border-bottom pb-2 mb-3"&gt;次に読む（内部リンク）＋講座・問い合わせ&lt;/h2&gt;
&lt;div class="row g-3"&gt;
&lt;div class="col-lg-6"&gt;
&lt;div class="card rounded-4 shadow-sm h-100"&gt;
&lt;div class="card-body p-3 p-lg-4"&gt;
&lt;p class="fw-bold text-success mb-2"&gt;悩みから辿る（Hub / 分野）&lt;/p&gt;
&lt;div class="list-group"&gt;&lt;a class="list-group-item list-group-item-action" href="https://rika-quest.com/column/science-nayami/"&gt;理科の悩み一覧（Hub）&lt;/a&gt;&lt;br /&gt;
&lt;a class="list-group-item list-group-item-action" href="https://rika-quest.com/ct/物理/"&gt;物理カテゴリ（悩み・コツを横断）&lt;/a&gt;&lt;br /&gt;
&lt;a class="list-group-item list-group-item-action" href="https://rika-quest.com/column/physics/"&gt;物理分野ページ（全体の地図）&lt;/a&gt;&lt;/div&gt;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href="https://rika-quest.com/column/nayami-physics-diagram/"&gt;物理の図が描けない（図→関係→式）&lt;/a&gt;&lt;br /&gt;
&lt;a class="list-group-item list-group-item-action" href="https://rika-quest.com/column/nayami-calculation-slow/"&gt;理科計算が遅い（計算前の整理を固定）&lt;/a&gt;&lt;/div&gt;
&lt;/div&gt;
&lt;/div&gt;
&lt;/div&gt;
&lt;/div&gt;
&lt;div class="card rounded-4 shadow-sm border-success-subtle mt-3"&gt;
&lt;div class="card-body p-3 p-lg-4"&gt;
&lt;p class="fw-bold text-success mb-2"&gt;「そろえる場所」から一緒に整えたい方へ（押し付けない案内）&lt;/p&gt;
&lt;p class="mb-3"&gt;てこ・かっ車は、解ける／解けないよりも「比と図の置き方」が揃うかどうかで安定度が変わります。&lt;br /&gt;
家庭で改善する場合も、まずは“比の前にそろえる場所を書く”という手順固定が有効です。&lt;br /&gt;
もし混乱が残る場合は、問題を見ながら「どこでズレるか（図／そろえる場所／比／式／検算）」を切り分けて、&lt;br /&gt;
得点につながる手順を定着させる個別指導も選択肢になります。&lt;/p&gt;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</si>
  <si>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以下のページは不自然なワードを使用しています。
これらを適切に自然な言葉に置き換えて下さい。
なお、本文の装飾や構造は絶対に変えないでください。
【対象ページURL】
https://dokkai-labo.tokyo/col_blog/shallow-comprehension/
【検出された不自然ワード】
- 崩れ
- 型
- 迷い
- 固定
- 手順
- 最短
- 設計
- 整え
【本文】
------
&lt;div class="container my-4"&gt;
&lt;p&gt;&lt;!-- Hero --&gt;&lt;/p&gt;
&lt;div class="card border-0 shadow-sm mb-4" style="background: linear-gradient(135deg,#1e3c72,#2a5298); color: #fff;"&gt;
&lt;div class="card-body p-4 p-md-5"&gt;
&lt;div class="d-flex flex-wrap gap-2 align-items-center mb-3"&gt;&lt;span class="badge bg-warning text-dark"&gt;中学受験／オンライン国語&lt;/span&gt;&lt;br /&gt;
&lt;span class="badge bg-light text-dark"&gt;国語専門塾の個別指導&lt;/span&gt;&lt;br /&gt;
&lt;span class="badge bg-dark"&gt;読解力・記述・過去問&lt;/span&gt;&lt;/div&gt;
&lt;h1 class="h3 fw-bold mb-3" style="line-height: 1.5;"&gt;&lt;/h1&gt;
&lt;p class="mb-0" style="opacity: .95;"&gt;本文自体は読めているのに内容が浅い場合、要点の抽出と関係性の把握という処理の仕組みが未整備なことが原因になりやすいです。&lt;br /&gt;
オンライン国語の個別指導では、段落メモと図解をリアルタイムで行い、読解力と記述の再現性を根本から整えます。&lt;/p&gt;
&lt;/div&gt;
&lt;/div&gt;
&lt;p&gt;&lt;!-- Quick nav --&gt;&lt;/p&gt;
&lt;div class="card border-0 shadow-sm mb-4"&gt;
&lt;div class="card-body p-3 p-md-4"&gt;
&lt;div class="row g-3"&gt;
&lt;div class="col-12 col-md-7"&gt;
&lt;div class="d-flex align-items-center gap-2 mb-2"&gt;&lt;span class="badge bg-primary"&gt;この記事で分かること&lt;/span&gt;&lt;br /&gt;
&lt;span class="text-muted small"&gt;保護者向けに整理&lt;/span&gt;&lt;/div&gt;
&lt;ul class="mb-0"&gt;
&lt;li&gt;読めているのに理解が浅くなる構造的な原因&lt;/li&gt;
&lt;li&gt;オンライン国語の個別指導が強い理由&lt;/li&gt;
&lt;li&gt;本文処理・設問処理・記述の改善ステップ&lt;/li&gt;
&lt;li&gt;家庭でのフォローと役割分担&lt;/li&gt;
&lt;/ul&gt;
&lt;/div&gt;
&lt;div class="col-12 col-md-5"&gt;
&lt;div class="alert alert-info mb-0"&gt;
&lt;div class="fw-bold mb-1"&gt;よくある検索意図&lt;/div&gt;
&lt;div class="small"&gt;本文は読んでいるのに点が伸びない／説明できない／選択肢で迷う／記述が薄い&lt;/div&gt;
&lt;/div&gt;
&lt;/div&gt;
&lt;/div&gt;
&lt;/div&gt;
&lt;/div&gt;
&lt;p&gt;&lt;!-- 導入文 --&gt;&lt;/p&gt;
&lt;div class="card border-0 shadow-sm mb-4"&gt;
&lt;div class="card-body p-3 p-md-4"&gt;
&lt;p class="mb-0"&gt;中学受験の国語で「本文は一応読めているのに、内容が浅い」「設問になると急に崩れる」と悩むご家庭は少なくありません。&lt;br /&gt;
これは学力や才能の問題というより、要点の抽出と関係性の把握という処理の型が未整備な状態で起きやすい現象です。&lt;br /&gt;
読みの精度に加えて&lt;strong&gt;時間の使い方（どこで立ち止まり、どこで進めるか）&lt;/strong&gt;を整えると改善が加速します。全体の時間配分や二度読みを減らす設計までまとめた記事として、&lt;a href="https://dokkai-labo.tokyo/blog/jikanhaibun/" target="_blank" rel="noopener"&gt;中学受験国語の時間配分・時短術【全体像はこちら】&lt;/a&gt;も併せて確認してください。&lt;/p&gt;
&lt;/div&gt;
&lt;/div&gt;
&lt;p&gt;&lt;!-- =============================== 追加：セルフ診断（理解の浅さの型）＋ミニ例題＋練習メニュー＋家庭3分チェック＋FAQ 挿入位置：導入文カード（「中学受験の国語で…」）直後 =============================== --&gt;&lt;/p&gt;
&lt;div class="card border-0 shadow-sm mb-4"&gt;
&lt;div class="card-body p-3 p-md-4"&gt;
&lt;h2 class="h5 fw-bold mb-3"&gt;まず3分で判定：理解が浅い原因はどの型か&lt;/h2&gt;
&lt;p class="small text-muted mb-3"&gt;「読めているのに点が伸びない」は、読む量ではなく“処理のどこが抜けているか”で対処が変わります。&lt;/p&gt;
&lt;div class="table-responsive"&gt;
&lt;table class="table table-bordered align-middle mb-0"&gt;
&lt;thead class="table-light"&gt;
&lt;tr class="text-center"&gt;
&lt;th style="min-width: 160px;"&gt;理解が浅い型&lt;/th&gt;
&lt;th&gt;よくある見え方&lt;/th&gt;
&lt;th&gt;今すぐの対処（最小）&lt;/th&gt;
&lt;/tr&gt;
&lt;/thead&gt;
&lt;tbody&gt;
&lt;tr&gt;
&lt;td class="fw-bold"&gt;① 要点が残らない型&lt;/td&gt;
&lt;td&gt;段落の内容は言えるが、全体の主張が言えない&lt;/td&gt;
&lt;td&gt;段落メモを「名詞＋動詞」で一言化（例：○○は△△だ）&lt;/td&gt;
&lt;/tr&gt;
&lt;tr&gt;
&lt;td class="fw-bold"&gt;② つながりが切れる型&lt;/td&gt;
&lt;td&gt;具体例は分かるが「何の例か」を説明できない&lt;/td&gt;
&lt;td&gt;言い換え・対比・因果をペアで線引き（対応関係を作る）&lt;/td&gt;
&lt;/tr&gt;
&lt;tr&gt;
&lt;td class="fw-bold"&gt;③ 設問で崩れる型&lt;/td&gt;
&lt;td&gt;本文は読めるが、選択肢で迷う／条件落ちが多い&lt;/td&gt;
&lt;td&gt;条件語に印→根拠範囲を先に固定→二点比較&lt;/td&gt;
&lt;/tr&gt;
&lt;tr&gt;
&lt;td class="fw-bold"&gt;④ 記述が薄い型&lt;/td&gt;
&lt;td&gt;本文語句はあるが、要素が足りず点が伸びない&lt;/td&gt;
&lt;td&gt;材料抽出→並べ替え→文章化（順番を先に決める）&lt;/td&gt;
&lt;/tr&gt;
&lt;/tbody&gt;
&lt;/table&gt;
&lt;/div&gt;
&lt;div class="alert alert-warning mt-3 mb-0"&gt;
&lt;div class="fw-bold mb-1"&gt;目安&lt;/div&gt;
&lt;div class="small"&gt;①②が中心なら本文処理の強化、③が中心なら設問処理の固定、④が中心なら記述の回転数を増やすのが近道です。&lt;/div&gt;
&lt;/div&gt;
&lt;/div&gt;
&lt;/div&gt;
&lt;div class="card border-0 shadow-sm mb-4"&gt;
&lt;div class="card-body p-3 p-md-4"&gt;
&lt;h2 class="h5 fw-bold mb-3"&gt;ミニ例題：表面的理解から抜ける「要点→関係性」の作り方&lt;/h2&gt;
&lt;p class="small text-muted mb-3"&gt;長文でなくても、型は作れます。次の短文で練習します。&lt;/p&gt;
&lt;div class="border rounded-3 p-3" style="background: #f8f9fa;"&gt;
&lt;p class="mb-2 small"&gt;&lt;strong&gt;本文（短文）&lt;/strong&gt;&lt;br /&gt;
近年、読書量が多い子でも国語の点が伸びないことがある。理由の一つは、文章を読みながら要点を整理する習慣が弱いことだ。&lt;br /&gt;
例えば、具体例だけを追って満足し、筆者の主張を一言で言えないまま設問に進むと、選択肢で迷いやすい。&lt;br /&gt;
したがって、段落ごとに要点を一言化し、言い換えや対比の関係を押さえる練習が必要である。&lt;/p&gt;
&lt;div class="table-responsive mb-0"&gt;
&lt;table class="table table-sm table-bordered align-middle mb-0"&gt;
&lt;thead class="table-light"&gt;
&lt;tr class="text-center"&gt;
&lt;th style="min-width: 160px;"&gt;作業&lt;/th&gt;
&lt;th&gt;答えの作り方&lt;/th&gt;
&lt;th style="min-width: 220px;"&gt;例（この短文の場合）&lt;/th&gt;
&lt;/tr&gt;
&lt;/thead&gt;
&lt;tbody&gt;
&lt;tr&gt;
&lt;td class="fw-bold"&gt;要点（一言）&lt;/td&gt;
&lt;td&gt;「何について」「どう言っているか」を名詞＋動詞で&lt;/td&gt;
&lt;td&gt;要点整理の習慣が弱いと点が伸びにくい&lt;/td&gt;
&lt;/tr&gt;
&lt;tr&gt;
&lt;td class="fw-bold"&gt;関係性&lt;/td&gt;
&lt;td&gt;理由→具体例→結論の順に骨組み化&lt;/td&gt;
&lt;td&gt;理由：要点整理が弱い → 例：具体例追いで迷う → 結論：一言化が必要&lt;/td&gt;
&lt;/tr&gt;
&lt;tr&gt;
&lt;td class="fw-bold"&gt;設問に備える&lt;/td&gt;
&lt;td&gt;主張を支える「理由」と「例」をセットで持つ&lt;/td&gt;
&lt;td&gt;主張：練習が必要／理由：習慣が弱い／例：迷う&lt;/td&gt;
&lt;/tr&gt;
&lt;/tbody&gt;
&lt;/table&gt;
&lt;/div&gt;
&lt;/div&gt;
&lt;div class="mt-3"&gt;
&lt;div class="fw-bold mb-2"&gt;この練習が効く理由&lt;/div&gt;
&lt;ul class="small mb-0"&gt;
&lt;li&gt;「読んだつもり」を防ぎ、主張を一言で固定できる&lt;/li&gt;
&lt;li&gt;具体例を“材料”として扱え、設問で根拠が揺れにくい&lt;/li&gt;
&lt;li&gt;結果的に二度読みが減り、時間配分も改善しやすい&lt;/li&gt;
&lt;/ul&gt;
&lt;/div&gt;
&lt;/div&gt;
&lt;/div&gt;
&lt;div class="card border-0 shadow-sm mb-4"&gt;
&lt;div class="card-body p-3 p-md-4"&gt;
&lt;h2 class="h5 fw-bold mb-3"&gt;家庭で回る「週3回・10分」練習メニュー&lt;/h2&gt;
&lt;p class="small text-muted mb-3"&gt;家庭は“解説役”ではなく、型を回して残す役にすると続きます。&lt;/p&gt;
&lt;div class="row g-3"&gt;
&lt;div class="col-12 col-md-4"&gt;
&lt;div class="border rounded-3 p-3 h-100" style="background: #f5faff;"&gt;
&lt;div class="fw-bold mb-2"&gt;A：段落メモ（10分）&lt;/div&gt;
&lt;ul class="small mb-0"&gt;
&lt;li&gt;1段落ごとに一言（名詞＋動詞）&lt;/li&gt;
&lt;li&gt;役割ラベル：問題提起／理由／具体例／結論&lt;/li&gt;
&lt;li&gt;最後に全体主張を一言で&lt;/li&gt;
&lt;/ul&gt;
&lt;/div&gt;
&lt;/div&gt;
&lt;div class="col-12 col-md-4"&gt;
&lt;div class="border rounded-3 p-3 h-100" style="background: #fff7f0;"&gt;
&lt;div class="fw-bold mb-2"&gt;B：関係性チェック（10分）&lt;/div&gt;
&lt;ul class="small mb-0"&gt;
&lt;li&gt;言い換えをペアで囲む&lt;/li&gt;
&lt;li&gt;対比は左右セットで矢印&lt;/li&gt;
&lt;li&gt;因果は「原因→結果」を一本線&lt;/li&gt;
&lt;/ul&gt;
&lt;/div&gt;
&lt;/div&gt;
&lt;div class="col-12 col-md-4"&gt;
&lt;div class="border rounded-3 p-3 h-100" style="background: #f7fff5;"&gt;
&lt;div class="fw-bold mb-2"&gt;C：設問1問だけ（10分）&lt;/div&gt;
&lt;ul class="small mb-0"&gt;
&lt;li&gt;条件語に印（例：最も／正しい／適切）&lt;/li&gt;
&lt;li&gt;根拠範囲を先に固定&lt;/li&gt;
&lt;li&gt;選択肢は二点比較で切る&lt;/li&gt;
&lt;/ul&gt;
&lt;/div&gt;
&lt;/div&gt;
&lt;/div&gt;
&lt;div class="alert alert-info mt-3 mb-0"&gt;
&lt;div class="fw-bold mb-1"&gt;保護者が確認するのは1点だけ&lt;/div&gt;
&lt;div class="small"&gt;答えが合っているかではなく、「型（手順）を守っているか」を確認してください。&lt;/div&gt;
&lt;/div&gt;
&lt;/div&gt;
&lt;/div&gt;
&lt;div class="card border-0 shadow-sm mb-4" style="background: #fffde7;"&gt;
&lt;div class="card-body p-3 p-md-4"&gt;
&lt;h2 class="h5 fw-bold mb-3"&gt;よくある質問（FAQ）&lt;/h2&gt;
&lt;p class="mb-2 small"&gt;&lt;strong&gt;Q. 本文は読めているのに、なぜ点が伸びないのですか？&lt;/strong&gt;&lt;br /&gt;
A. “理解した気”は、具体例や強い表現を拾って満足している状態で起きやすいです。要点を一言で固定し、関係性（言い換え・対比・因果）を作ると設問で崩れにくくなります。&lt;/p&gt;
&lt;p class="mb-2 small"&gt;&lt;strong&gt;Q. 要点を一言で言わせると嫌がります。&lt;/strong&gt;&lt;br /&gt;
A. 最初は保護者が候補を2つ出し、子どもに選ばせる形が続きやすいです。「名詞＋動詞」で短くするルールにすると負担が下がります。&lt;/p&gt;
&lt;p class="mb-2 small"&gt;&lt;strong&gt;Q. 記述が薄いのは語彙不足ですか？&lt;/strong&gt;&lt;br /&gt;
A. 語彙も影響しますが、まずは材料不足と順番ミスが多いです。材料を箇条書き→並べ替え→文章化の順を守るだけで点が安定しやすいです。&lt;/p&gt;
&lt;p class="mb-0 small"&gt;&lt;strong&gt;Q. 家庭で教えられないのですが大丈夫ですか？&lt;/strong&gt;&lt;br /&gt;
A. 大丈夫です。家庭は解説ではなく、段落メモ・関係性チェック・設問1問の“型を回す係”に徹すると、オンライン個別の効果が出やすくなります。&lt;/p&gt;
&lt;/div&gt;
&lt;/div&gt;
&lt;p&gt;&lt;!-- =============================== /追加ここまで =============================== --&gt;&lt;/p&gt;
&lt;p&gt;&lt;!-- H2：背景 --&gt;&lt;/p&gt;
&lt;div class="card border-0 shadow-sm mb-4"&gt;
&lt;div class="card-body p-3 p-md-4"&gt;
&lt;h2 class="h5 fw-bold mb-3"&gt;この悩みが起きる背景&lt;/h2&gt;
&lt;div class="row g-3"&gt;
&lt;div class="col-12 col-lg-6"&gt;
&lt;div class="border rounded-3 p-3 h-100" style="background: #f8f9fa;"&gt;
&lt;div class="fw-bold mb-2"&gt;子どもがつまずく典型パターン&lt;/div&gt;
&lt;ul class="mb-0"&gt;
&lt;li&gt;段落の役割をつかまず、同じ熱量で全部読んでしまう&lt;/li&gt;
&lt;li&gt;言い換え・対比・因果のつながりを追わない&lt;/li&gt;
&lt;li&gt;設問に出そうな箇所探しに逃げ、主張が組み立たない&lt;/li&gt;
&lt;li&gt;読んだ内容が消え、設問で根拠が曖昧になる&lt;/li&gt;
&lt;/ul&gt;
&lt;/div&gt;
&lt;/div&gt;
&lt;div class="col-12 col-lg-6"&gt;
&lt;div class="border rounded-3 p-3 h-100" style="background: #fff;"&gt;
&lt;div class="fw-bold mb-2"&gt;止まりやすい処理ポイント&lt;/div&gt;
&lt;div class="table-responsive"&gt;
&lt;table class="table table-sm table-bordered align-middle mb-0"&gt;
&lt;thead class="table-light"&gt;
&lt;tr class="text-center"&gt;
&lt;th style="min-width: 120px;"&gt;段階&lt;/th&gt;
&lt;th&gt;本来やること&lt;/th&gt;
&lt;th&gt;理解が浅い子の崩れ方&lt;/th&gt;
&lt;/tr&gt;
&lt;/thead&gt;
&lt;tbody&gt;
&lt;tr&gt;
&lt;td class="fw-bold text-center"&gt;本文処理&lt;/td&gt;
&lt;td&gt;段落要点と関係性を短い言葉で再現&lt;/td&gt;
&lt;td&gt;キーワード拾いで満足し、骨組みが残らない&lt;/td&gt;
&lt;/tr&gt;
&lt;tr&gt;
&lt;td class="fw-bold text-center"&gt;設問処理&lt;/td&gt;
&lt;td&gt;条件語を押さえ、根拠範囲を特定&lt;/td&gt;
&lt;td&gt;条件落ちで、本文にあるのに不正解を選ぶ&lt;/td&gt;
&lt;/tr&gt;
&lt;tr&gt;
&lt;td class="fw-bold text-center"&gt;記述&lt;/td&gt;
&lt;td&gt;材料抽出→並べ替え→文章化&lt;/td&gt;
&lt;td&gt;本文語句の貼り付けで薄い答案になる&lt;/td&gt;
&lt;/tr&gt;
&lt;/tbody&gt;
&lt;/table&gt;
&lt;/div&gt;
&lt;/div&gt;
&lt;/div&gt;
&lt;/div&gt;
&lt;div class="alert alert-warning mt-3 mb-0"&gt;
&lt;div class="fw-bold mb-1"&gt;具体例&lt;/div&gt;
&lt;div class="small"&gt;説明文で筆者の主張を問われたとき、強い言い回しを見つけて答えにしてしまうケースがあります。&lt;br /&gt;
本来は言い換えで繰り返される主張、対比で浮かび上がる結論、因果で支えられる論理を確認し、&lt;br /&gt;
段落の役割と全体の流れから主張を確定させる必要があります。&lt;/div&gt;
&lt;/div&gt;
&lt;/div&gt;
&lt;/div&gt;
&lt;p&gt;&lt;!-- H2：オンラインが効く理由 + CTA --&gt;&lt;/p&gt;
&lt;div class="card border-0 shadow-sm mb-4"&gt;
&lt;div class="card-body p-3 p-md-4"&gt;
&lt;h2 class="h5 fw-bold mb-3"&gt;オンライン国語個別指導が効果を発揮する理由&lt;/h2&gt;
&lt;div class="row g-3"&gt;
&lt;div class="col-12 col-lg-4"&gt;
&lt;div class="card h-100 border-0" style="background: #f5faff;"&gt;
&lt;div class="card-body"&gt;
&lt;div class="fw-bold mb-2"&gt;思考のズレを可視化&lt;/div&gt;
&lt;p class="small mb-0"&gt;手元カメラや画面共有で、どこに線を引いたか、どの語を根拠だと思ったかが把握できます。&lt;br /&gt;
結果ではなく、判断がズレた瞬間を特定して修正できます。&lt;/p&gt;
&lt;/div&gt;
&lt;/div&gt;
&lt;/div&gt;
&lt;div class="col-12 col-lg-4"&gt;
&lt;div class="card h-100 border-0" style="background: #fff7f0;"&gt;
&lt;div class="card-body"&gt;
&lt;div class="fw-bold mb-2"&gt;本文と設問の往復を一本化&lt;/div&gt;
&lt;p class="small mb-0"&gt;条件語の抽出、根拠範囲の特定、比較の手順を毎回同じ型で再現します。&lt;br /&gt;
型が固定されるほど、読解力と得点が安定します。&lt;/p&gt;
&lt;/div&gt;
&lt;/div&gt;
&lt;/div&gt;
&lt;div class="col-12 col-lg-4"&gt;
&lt;div class="card h-100 border-0" style="background: #f7fff5;"&gt;
&lt;div class="card-body"&gt;
&lt;div class="fw-bold mb-2"&gt;記述の回転が上がる&lt;/div&gt;
&lt;p class="small mb-0"&gt;添削して終わりではなく、その場で書き直しまで進められます。&lt;br /&gt;
再提出の回数が増えるほど、記述の再現性が上がります。&lt;/p&gt;
&lt;/div&gt;
&lt;/div&gt;
&lt;/div&gt;
&lt;/div&gt;
&lt;p&gt;&lt;!-- Main link CTA --&gt;&lt;/p&gt;
&lt;div class="border rounded-4 p-3 p-md-4 mt-3" style="background: linear-gradient(135deg,#0f172a,#1f2937); color: #fff;"&gt;
&lt;div class="row g-3 align-items-center"&gt;
&lt;div class="col-12 col-md-8"&gt;
&lt;div class="fw-bold mb-1"&gt;オンライン国語を個別指導で整えたいご家庭へ&lt;/div&gt;
&lt;div class="small" style="opacity: .9;"&gt;読解力・記述・過去問の扱いを、処理手順として一本化していく設計が重要です。&lt;br /&gt;
学習の土台から整える場合は、下記をご覧ください。&lt;/div&gt;
&lt;/div&gt;
&lt;div class="col-12 col-md-4 text-md-end"&gt;&lt;a class="btn btn-warning fw-bold w-100 w-md-auto" href="https://dokkai-labo.tokyo/kobetsuonline01/" target="_blank" rel="noopener"&gt;&lt;br /&gt;
オンライン個別指導を見る&lt;br /&gt;
&lt;/a&gt;&lt;/div&gt;
&lt;/div&gt;
&lt;/div&gt;
&lt;div class="mt-3"&gt;
&lt;div class="fw-bold mb-2"&gt;過去問を段階的に補強できる理由&lt;/div&gt;
&lt;div class="table-responsive"&gt;
&lt;table class="table table-bordered align-middle mb-0"&gt;
&lt;thead class="table-light"&gt;
&lt;tr class="text-center"&gt;
&lt;th style="min-width: 160px;"&gt;失点の型&lt;/th&gt;
&lt;th&gt;ありがちな状態&lt;/th&gt;
&lt;th&gt;個別指導での整え方&lt;/th&gt;
&lt;/tr&gt;
&lt;/thead&gt;
&lt;tbody&gt;
&lt;tr&gt;
&lt;td class="fw-bold"&gt;要点抽出が弱い&lt;/td&gt;
&lt;td&gt;段落の役割が残らず、設問で迷う&lt;/td&gt;
&lt;td&gt;段落メモと要点再現を固定&lt;/td&gt;
&lt;/tr&gt;
&lt;tr&gt;
&lt;td class="fw-bold"&gt;条件読みの漏れ&lt;/td&gt;
&lt;td&gt;本文にあるのに条件違いで失点&lt;/td&gt;
&lt;td&gt;条件語マーキングと判定手順を統一&lt;/td&gt;
&lt;/tr&gt;
&lt;tr&gt;
&lt;td class="fw-bold"&gt;根拠比較が不足&lt;/td&gt;
&lt;td&gt;それっぽい選択肢を選ぶ&lt;/td&gt;
&lt;td&gt;根拠二点比較の型を導入&lt;/td&gt;
&lt;/tr&gt;
&lt;tr&gt;
&lt;td class="fw-bold"&gt;記述が薄い&lt;/td&gt;
&lt;td&gt;本文語句の貼り付けで要素不足&lt;/td&gt;
&lt;td&gt;材料抽出→並べ替え→文章化を徹底&lt;/td&gt;
&lt;/tr&gt;
&lt;/tbody&gt;
&lt;/table&gt;
&lt;/div&gt;
&lt;/div&gt;
&lt;/div&gt;
&lt;/div&gt;
&lt;p&gt;&lt;!-- H2：改善方法 --&gt;&lt;/p&gt;
&lt;div class="card border-0 shadow-sm mb-4"&gt;
&lt;div class="card-body p-3 p-md-4"&gt;
&lt;h2 class="h5 fw-bold mb-3"&gt;改善方法&lt;/h2&gt;
&lt;div class="alert alert-primary"&gt;
&lt;div class="fw-bold mb-1"&gt;ポイント&lt;/div&gt;
&lt;div class="small mb-0"&gt;結果ではなく手順を固定します。本文処理→設問処理→記述の順で型を作ると、読解力が安定しやすくなります。&lt;/div&gt;
&lt;/div&gt;
&lt;h3 class="h6 fw-bold mt-3"&gt;ステップ1：本文処理の改善&lt;/h3&gt;
&lt;div class="row g-3"&gt;
&lt;div class="col-12 col-lg-6"&gt;
&lt;div class="border rounded-3 p-3 h-100" style="background: #f8f9fa;"&gt;
&lt;div class="fw-bold mb-2"&gt;段落メモ&lt;/div&gt;
&lt;ul class="mb-0 small"&gt;
&lt;li&gt;各段落を一言で要約して役割をつかむ&lt;/li&gt;
&lt;li&gt;問題提起／具体例／反論／結論の確定を意識&lt;/li&gt;
&lt;li&gt;設問に戻ったとき迷わず要点に復帰できる状態を作る&lt;/li&gt;
&lt;/ul&gt;
&lt;/div&gt;
&lt;/div&gt;
&lt;div class="col-12 col-lg-6"&gt;
&lt;div class="border rounded-3 p-3 h-100" style="background: #fff;"&gt;
&lt;div class="fw-bold mb-2"&gt;関係性の抽出&lt;/div&gt;
&lt;div class="small"&gt;
&lt;div class="mb-2"&gt;&lt;span class="badge bg-secondary"&gt;言い換え&lt;/span&gt; つまり／要するに／言い換えると&lt;/div&gt;
&lt;div class="mb-2"&gt;&lt;span class="badge bg-secondary"&gt;対比&lt;/span&gt; しかし／一方で／対照的に&lt;/div&gt;
&lt;div class="mb-0"&gt;&lt;span class="badge bg-secondary"&gt;因果&lt;/span&gt; なぜなら／だから／その結果&lt;/div&gt;
&lt;/div&gt;
&lt;/div&gt;
&lt;/div&gt;
&lt;/div&gt;
&lt;div class="mt-3"&gt;
&lt;div class="fw-bold mb-2"&gt;おすすめのマーク例&lt;/div&gt;
&lt;div class="table-responsive"&gt;
&lt;table class="table table-sm table-striped table-bordered align-middle mb-0"&gt;
&lt;thead class="table-light"&gt;
&lt;tr class="text-center"&gt;
&lt;th style="min-width: 140px;"&gt;要素&lt;/th&gt;
&lt;th&gt;目印&lt;/th&gt;
&lt;th&gt;狙い&lt;/th&gt;
&lt;/tr&gt;
&lt;/thead&gt;
&lt;tbody&gt;
&lt;tr&gt;
&lt;td class="fw-bold"&gt;主張&lt;/td&gt;
&lt;td&gt;二重線&lt;/td&gt;
&lt;td&gt;文章の核を残す&lt;/td&gt;
&lt;/tr&gt;
&lt;tr&gt;
&lt;td class="fw-bold"&gt;理由&lt;/td&gt;
&lt;td&gt;下線&lt;/td&gt;
&lt;td&gt;因果の根っこを固定&lt;/td&gt;
&lt;/tr&gt;
&lt;tr&gt;
&lt;td class="fw-bold"&gt;具体例&lt;/td&gt;
&lt;td&gt;波線&lt;/td&gt;
&lt;td&gt;主張を支える材料として管理&lt;/td&gt;
&lt;/tr&gt;
&lt;tr&gt;
&lt;td class="fw-bold"&gt;対比&lt;/td&gt;
&lt;td&gt;左右矢印&lt;/td&gt;
&lt;td&gt;結論を浮かび上がらせる&lt;/td&gt;
&lt;/tr&gt;
&lt;tr&gt;
&lt;td class="fw-bold"&gt;言い換え&lt;/td&gt;
&lt;td&gt;同じ印でペア&lt;/td&gt;
&lt;td&gt;主張を確定させる&lt;/td&gt;
&lt;/tr&gt;
&lt;/tbody&gt;
&lt;/table&gt;
&lt;/div&gt;
&lt;/div&gt;
&lt;h3 class="h6 fw-bold mt-4"&gt;ステップ2：設問処理の改善&lt;/h3&gt;
&lt;div class="row g-3"&gt;
&lt;div class="col-12 col-lg-7"&gt;
&lt;div class="border rounded-3 p-3 h-100" style="background: #fff7f0;"&gt;
&lt;div class="fw-bold mb-2"&gt;設問の処理手順&lt;/div&gt;
&lt;ol class="mb-0 small"&gt;
&lt;li&gt;設問を一言で言い直す&lt;/li&gt;
&lt;li&gt;条件語に印をつける&lt;/li&gt;
&lt;li&gt;根拠範囲を先に決める&lt;/li&gt;
&lt;li&gt;比較が必要なら二点比較する&lt;/li&gt;
&lt;li&gt;条件に合うかで選択肢を切る&lt;/li&gt;
&lt;/ol&gt;
&lt;/div&gt;
&lt;/div&gt;
&lt;div class="col-12 col-lg-5"&gt;
&lt;div class="border rounded-3 p-3 h-100" style="background: #f5faff;"&gt;
&lt;div class="fw-bold mb-2"&gt;よくある失点&lt;/div&gt;
&lt;ul class="mb-0 small"&gt;
&lt;li&gt;本文にあるが条件を満たさない&lt;/li&gt;
&lt;li&gt;一部は合うが結論がすり替わる&lt;/li&gt;
&lt;li&gt;根拠比較をせず雰囲気で選ぶ&lt;/li&gt;
&lt;/ul&gt;
&lt;/div&gt;
&lt;/div&gt;
&lt;/div&gt;
&lt;h3 class="h6 fw-bold mt-4"&gt;ステップ3：記述改善&lt;/h3&gt;
&lt;div class="border rounded-3 p-3" style="background: #f7fff5;"&gt;
&lt;div class="fw-bold mb-2"&gt;記述の型&lt;/div&gt;
&lt;div class="row g-3"&gt;
&lt;div class="col-12 col-md-4"&gt;
&lt;div class="p-3 rounded-3 h-100" style="background: #ffffff;"&gt;
&lt;div class="fw-bold"&gt;材料を抜き出す&lt;/div&gt;
&lt;div class="small text-muted"&gt;必須要素を確定する&lt;/div&gt;
&lt;/div&gt;
&lt;/div&gt;
&lt;div class="col-12 col-md-4"&gt;
&lt;div class="p-3 rounded-3 h-100" style="background: #ffffff;"&gt;
&lt;div class="fw-bold"&gt;要素を並べ替える&lt;/div&gt;
&lt;div class="small text-muted"&gt;因果／対比の順を守る&lt;/div&gt;
&lt;/div&gt;
&lt;/div&gt;
&lt;div class="col-12 col-md-4"&gt;
&lt;div class="p-3 rounded-3 h-100" style="background: #ffffff;"&gt;
&lt;div class="fw-bold"&gt;文章化する&lt;/div&gt;
&lt;div class="small text-muted"&gt;主語と指示語を補う&lt;/div&gt;
&lt;/div&gt;
&lt;/div&gt;
&lt;/div&gt;
&lt;div class="mt-3"&gt;
&lt;div class="fw-bold mb-2"&gt;添削後に必ず行うこと&lt;/div&gt;
&lt;ul class="mb-0 small"&gt;
&lt;li&gt;指摘箇所だけ直して終わらない&lt;/li&gt;
&lt;li&gt;追加すべき要素を箇条書きにする&lt;/li&gt;
&lt;li&gt;文章全体を組み直して再提出する&lt;/li&gt;
&lt;/ul&gt;
&lt;/div&gt;
&lt;/div&gt;
&lt;/div&gt;
&lt;/div&gt;
&lt;p&gt;&lt;!-- H2：家庭の役割 --&gt;&lt;/p&gt;
&lt;div class="card border-0 shadow-sm mb-4"&gt;
&lt;div class="card-body p-3 p-md-4"&gt;
&lt;h2 class="h5 fw-bold mb-3"&gt;家庭でできるフォローと役割分担&lt;/h2&gt;
&lt;div class="row g-3"&gt;
&lt;div class="col-12 col-lg-6"&gt;
&lt;div class="alert alert-secondary mb-0"&gt;
&lt;div class="fw-bold mb-1"&gt;家庭は継続系を支える&lt;/div&gt;
&lt;div class="small mb-0"&gt;読解や記述の型づくりは個別指導で整えつつ、家庭は語彙・漢字・過去問管理などの継続領域を支えると効率が上がります。&lt;/div&gt;
&lt;/div&gt;
&lt;/div&gt;
&lt;div class="col-12 col-lg-6"&gt;
&lt;div class="alert alert-danger mb-0"&gt;
&lt;div class="fw-bold mb-1"&gt;やりすぎ注意&lt;/div&gt;
&lt;div class="small mb-0"&gt;親が解説しすぎる、答えを誘導する、本人の言葉で説明させない、は逆効果になりやすいです。&lt;br /&gt;
正解にする係ではなく、手順を守れているか確認する係が理想です。&lt;/div&gt;
&lt;/div&gt;
&lt;/div&gt;
&lt;/div&gt;
&lt;div class="mt-3 table-responsive"&gt;
&lt;table class="table table-bordered align-middle mb-0"&gt;
&lt;thead class="table-light"&gt;
&lt;tr class="text-center"&gt;
&lt;th style="min-width: 150px;"&gt;項目&lt;/th&gt;
&lt;th&gt;家庭での役割&lt;/th&gt;
&lt;th&gt;狙い&lt;/th&gt;
&lt;/tr&gt;
&lt;/thead&gt;
&lt;tbody&gt;
&lt;tr&gt;
&lt;td class="fw-bold"&gt;語彙・漢字&lt;/td&gt;
&lt;td&gt;短時間で毎日、誤字の原因を残す&lt;/td&gt;
&lt;td&gt;抽象語の理解を底上げし読解力の土台を作る&lt;/td&gt;
&lt;/tr&gt;
&lt;tr&gt;
&lt;td class="fw-bold"&gt;音読&lt;/td&gt;
&lt;td&gt;文構造を崩さず読む練習として使う&lt;/td&gt;
&lt;td&gt;係り受け・句読点の切れ目を安定させる&lt;/td&gt;
&lt;/tr&gt;
&lt;tr&gt;
&lt;td class="fw-bold"&gt;過去問管理&lt;/td&gt;
&lt;td&gt;実施日・得点・失点理由・再提出回数を記録&lt;/td&gt;
&lt;td&gt;過去問を消耗戦から改善サイクルへ変える&lt;/td&gt;
&lt;/tr&gt;
&lt;/tbody&gt;
&lt;/table&gt;
&lt;/div&gt;
&lt;/div&gt;
&lt;/div&gt;
&lt;p&gt;&lt;!-- H2：相性 --&gt;&lt;/p&gt;
&lt;div class="card border-0 shadow-sm mb-4"&gt;
&lt;div class="card-body p-3 p-md-4"&gt;
&lt;h2 class="h5 fw-bold mb-3"&gt;どんな子に相性が良いか&lt;/h2&gt;
&lt;div class="row g-3"&gt;
&lt;div class="col-12 col-lg-7"&gt;
&lt;div class="border rounded-3 p-3 h-100" style="background: #f8f9fa;"&gt;
&lt;div class="fw-bold mb-2"&gt;オンライン国語の個別指導が合いやすいタイプ&lt;/div&gt;
&lt;div class="d-flex flex-wrap gap-2 mb-2"&gt;&lt;span class="badge bg-success"&gt;読む速度はあるが設問で崩れる&lt;/span&gt;&lt;br /&gt;
&lt;span class="badge bg-success"&gt;説明を聞けば分かるが再現できない&lt;/span&gt;&lt;br /&gt;
&lt;span class="badge bg-success"&gt;記述で要素漏れ・順番ミスが多い&lt;/span&gt;&lt;br /&gt;
&lt;span class="badge bg-success"&gt;集団塾で伸び悩む&lt;/span&gt;&lt;/div&gt;
&lt;div class="small mb-0"&gt;1対1では、ミスの瞬間を逃さず、読解力と記述を手順として整えられます。&lt;br /&gt;
過程の可視化が必要な子ほど効果が出やすい傾向があります。&lt;/div&gt;
&lt;/div&gt;
&lt;/div&gt;
&lt;div class="col-12 col-lg-5"&gt;
&lt;div class="border rounded-3 p-3 h-100" style="background: #fff;"&gt;
&lt;div class="fw-bold mb-2"&gt;説明文が苦手な場合&lt;/div&gt;
&lt;p class="small mb-2"&gt;説明文では論理語・言い換え・対比・因果の処理が得点を左右します。&lt;br /&gt;
読み方の体系を後半で確認したい方は、専門記事も併せてご覧ください。&lt;/p&gt;
&lt;p&gt;&lt;a class="btn btn-outline-primary w-100" href="https://dokkai-labo.tokyo/setsumeibun/" target="_blank" rel="noopener"&gt;&lt;br /&gt;
説明文の読み方をチェック&lt;br /&gt;
&lt;/a&gt;&lt;/p&gt;
&lt;/div&gt;
&lt;/div&gt;
&lt;/div&gt;
&lt;p&gt;&lt;!-- mini checklist --&gt;&lt;/p&gt;
&lt;div class="mt-3"&gt;
&lt;div class="fw-bold mb-2"&gt;家庭での確認チェック&lt;/div&gt;
&lt;div class="table-responsive"&gt;
&lt;table class="table table-sm table-hover table-bordered align-middle mb-0"&gt;
&lt;thead class="table-light"&gt;
&lt;tr class="text-center"&gt;
&lt;th style="min-width: 220px;"&gt;確認項目&lt;/th&gt;
&lt;th&gt;できている&lt;/th&gt;
&lt;th&gt;要改善&lt;/th&gt;
&lt;/tr&gt;
&lt;/thead&gt;
&lt;tbody&gt;
&lt;tr&gt;
&lt;td&gt;段落ごとに一言で要点を言える&lt;/td&gt;
&lt;td class="text-center"&gt;□&lt;/td&gt;
&lt;td class="text-center"&gt;□&lt;/td&gt;
&lt;/tr&gt;
&lt;tr&gt;
&lt;td&gt;対比・言い換え・因果を本文から拾える&lt;/td&gt;
&lt;td class="text-center"&gt;□&lt;/td&gt;
&lt;td class="text-center"&gt;□&lt;/td&gt;
&lt;/tr&gt;
&lt;tr&gt;
&lt;td&gt;設問の条件語に必ず印をつけている&lt;/td&gt;
&lt;td class="text-center"&gt;□&lt;/td&gt;
&lt;td class="text-center"&gt;□&lt;/td&gt;
&lt;/tr&gt;
&lt;tr&gt;
&lt;td&gt;選択肢は根拠と条件で切れている&lt;/td&gt;
&lt;td class="text-center"&gt;□&lt;/td&gt;
&lt;td class="text-center"&gt;□&lt;/td&gt;
&lt;/tr&gt;
&lt;tr&gt;
&lt;td&gt;記述は材料抽出→並べ替え→文章化の順で書ける&lt;/td&gt;
&lt;td class="text-center"&gt;□&lt;/td&gt;
&lt;td class="text-center"&gt;□&lt;/td&gt;
&lt;/tr&gt;
&lt;/tbody&gt;
&lt;/table&gt;
&lt;/div&gt;
&lt;/div&gt;
&lt;/div&gt;
&lt;/div&gt;
&lt;p&gt;&lt;!-- まとめ + Final CTA --&gt;&lt;/p&gt;
&lt;div class="card border-0 shadow-sm"&gt;
&lt;div class="card-body p-3 p-md-4"&gt;
&lt;h2 class="h5 fw-bold mb-3"&gt;まとめ&lt;/h2&gt;
&lt;p class="mb-3"&gt;本文を読めていても理解が浅い場合、要点抽出と関係性把握という処理の型が未整備なことが原因になりがちです。&lt;br /&gt;
オンライン国語の個別指導では、思考のズレを可視化し、本文処理・設問処理・記述を手順として一本化できます。&lt;/p&gt;
&lt;p class="mb-3"&gt;理解の浅さが「読むのに時間がかかる」「長文が終わらない」に直結しているケースも多いです。二度読みを減らす手当てや、設問10秒の判断、時間配分の作り方まで含めて整理した記事は、&lt;a href="https://dokkai-labo.tokyo/blog/jikanhaibun/" target="_blank" rel="noopener"&gt;中学受験国語の時間配分・時短術【全体像はこちら】&lt;/a&gt;にまとめています。&lt;/p&gt;
&lt;div class="border rounded-4 p-3 p-md-4" style="background: linear-gradient(135deg,#111827,#374151); color: #fff;"&gt;
&lt;div class="row g-3 align-items-center"&gt;
&lt;div class="col-12 col-md-8"&gt;
&lt;div class="fw-bold mb-1"&gt;読解力と記述を最短で整えたい方へ&lt;/div&gt;
&lt;div class="small" style="opacity: .9;"&gt;中学受験の国語でお困りの方は、オンライン国語の個別指導で処理手順を整えることが改善の近道です。&lt;/div&gt;
&lt;/div&gt;
&lt;div class="col-12 col-md-4 text-md-end"&gt;&lt;a class="btn btn-warning fw-bold w-100 w-md-auto" href="https://dokkai-labo.tokyo/kobetsuonline01/" target="_blank" rel="noopener"&gt;&lt;br /&gt;
オンライン個別を確認する&lt;br /&gt;
&lt;/a&gt;&lt;/div&gt;
&lt;/div&gt;
&lt;/div&gt;
&lt;p class="text-muted small mt-3 mb-0"&gt;
&lt;/div&gt;
&lt;/div&gt;
&lt;/div&gt;
&lt;p&gt;&lt;!-- [ /.socialSet ] --&gt;&lt;/p&gt;
------</t>
  </si>
  <si>
    <t>以下のページは不自然なワードを使用しています。
これらを適切に自然な言葉に置き換えて下さい。
なお、本文の装飾や構造は絶対に変えないでください。
【対象ページURL】
https://rika-quest.com/column/nayami-physics-diagram/
【検出された不自然ワード】
- 崩れ
- 型
- 迷い
- 固定
- 手順
- 立て直
- 内部リンク
- 設計
- 整え
【本文】
------
&lt;p&gt;&lt;!-- ========================================================= MC本文HTML（WordPress投稿用）｜受験理科専門塾 しゅん吉クエスト URL：https://rika-quest.com/column/nayami-physics-diagram/ テーマ：物理の図が描けない（力・つり合い）※単元解説しない／悩み起点 ねらい：図→関係→式 の順番を固定（原因切り分け／典型ミス／立て直し手順／家庭運用） 内部回遊：悩みHub→悩み記事→物理分野→講座/問い合わせ テーマカラー：緑（Bootstrap success） 注意：WordPress「テキスト（HTML）」で貼り付け推奨（style内に 混入すると崩れます） ========================================================= --&gt;&lt;/p&gt;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.rq-leftbar{ border-left: .35rem solid rgba(25,135,84,.55); }&lt;br /&gt;  .rq-bullets li{ margin-bottom:.35rem; }&lt;br /&gt;  .rq-toc a{ text-decoration:none; }&lt;br /&gt;  .rq-toc a:hover{ text-decoration:underline; }&lt;/p&gt;
&lt;p&gt;  .rq-stepno{&lt;br /&gt;    width: 2.2rem; height: 2.2rem;&lt;br /&gt;    display:inline-flex; align-items:center; justify-content:center;&lt;br /&gt;    border-radius: 999px;&lt;br /&gt;    background: rgba(25,135,84,.12);&lt;br /&gt;    color: #146c43;&lt;br /&gt;    font-weight: 800;&lt;br /&gt;    flex: 0 0 auto;&lt;br /&gt;  }&lt;/p&gt;
&lt;p&gt;  .rq-mini{&lt;br /&gt;    border: 1px solid rgba(0,0,0,.10);&lt;br /&gt;    border-radius: 1rem;&lt;br /&gt;    background: #fff;&lt;br /&gt;    box-shadow: 0 .125rem .25rem rgba(0,0,0,.06);&lt;br /&gt;  }&lt;/p&gt;
&lt;p&gt;  /* 図の“書き込み欄”っぽい見た目（テキストで示す） */&lt;br /&gt;  .rq-scribble{&lt;br /&gt;    background: repeating-linear-gradient(&lt;br /&gt;      to bottom,&lt;br /&gt;      rgba(25,135,84,.06),&lt;br /&gt;      rgba(25,135,84,.06) 28px,&lt;br /&gt;      rgba(255,255,255,1) 28px,&lt;br /&gt;      rgba(255,255,255,1) 56px&lt;br /&gt;    );&lt;br /&gt;    border: 1px dashed rgba(25,135,84,.45);&lt;br /&gt;  }&lt;/p&gt;
&lt;p&gt;  /* FAQ（JS不要） */&lt;br /&gt;  .rq-faq details{&lt;br /&gt;    border: 1px solid rgba(0,0,0,.10);&lt;br /&gt;    border-radius: 1rem;&lt;br /&gt;    background: #fff;&lt;br /&gt;    overflow: hidden;&lt;br /&gt;    box-shadow: 0 .125rem .25rem rgba(0,0,0,.06);&lt;br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}&lt;br /&gt;&lt;/style&gt;
&lt;div class="container my-4"&gt;
&lt;p&gt;&lt;!-- ========================= Hero ========================== --&gt;&lt;/p&gt;
&lt;section class="rq-hero rounded-4 p-4 p-lg-5 shadow-sm mb-4"&gt;
&lt;div class="row g-4 align-items-center"&gt;
&lt;div class="col-lg-8"&gt;
&lt;div class="rq-subline small mb-2"&gt;中学受験理科／物理　テーマ：図が描けない→関係が立たない→式が作れないを順番で止める&lt;/div&gt;
&lt;div class="d-flex flex-wrap gap-2 mb-2"&gt;&lt;span class="badge bg-success"&gt;悩み起点&lt;/span&gt;&lt;br /&gt;
&lt;span class="badge bg-success"&gt;図→関係→式&lt;/span&gt;&lt;br /&gt;
&lt;span class="badge bg-success"&gt;つり合い・力&lt;/span&gt;&lt;br /&gt;
&lt;span class="badge bg-success"&gt;家庭で回す&lt;/span&gt;&lt;/div&gt;
&lt;p class="mb-2"&gt;力の向きが分からず、矢印を描く手が止まる。&lt;br /&gt;
つり合いの問題で、何と何を比べるかが曖昧になり、式が立たない。&lt;br /&gt;
解説を見ると分かるのに、次の問題で同じ形で迷う。&lt;/p&gt;
&lt;p class="mb-0"&gt;多くの場合、必要なのは“物理の知識を増やすこと”ではなく、&lt;br /&gt;
&lt;strong class="rq-marker"&gt;図の描き方と書く順番（図→関係→式）を毎回同じにすること&lt;/strong&gt;です。&lt;br /&gt;
書く順が固定されるほど、迷いと作り直しが減り、正答に到達しやすくなります。&lt;/p&gt;
&lt;/div&gt;
&lt;div class="col-lg-4"&gt;
&lt;div class="card border-0 shadow-sm rounded-4"&gt;
&lt;div class="card-body p-3 p-lg-4"&gt;
&lt;p class="fw-bold text-success mb-2"&gt;この記事で分かること&lt;/p&gt;
&lt;ul class="small mb-0 rq-bullets"&gt;
&lt;li&gt;「図が描けない」を3パターンで切り分ける&lt;/li&gt;
&lt;li&gt;力・つり合いを図に落とす“最低限の部品”&lt;/li&gt;
&lt;li&gt;図→関係→式の手順（書く順番）&lt;/li&gt;
&lt;li&gt;矢印・ラベルの典型ミスと修正&lt;/li&gt;
&lt;li&gt;家庭で回す練習順（短時間→週末通し）&lt;/li&gt;
&lt;/ul&gt;
&lt;/div&gt;
&lt;/div&gt;
&lt;/div&gt;
&lt;/div&gt;
&lt;div class="alert alert-success mt-4 mb-0 rounded-4 border border-success-subtle" role="alert"&gt;単元の説明ではなく、図の“書き方と順番”を固定して、式づくりまでつなげる整理です。&lt;/div&gt;
&lt;/section&gt;
&lt;p&gt;&lt;!-- ========================= 目次 ==========================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href="#s1"&gt;まず状況整理｜どこで止まっているか&lt;/a&gt;&lt;br /&gt;
&lt;a class="list-group-item list-group-item-action" href="#s2"&gt;原因の切り分け（典型パターン3つ）&lt;/a&gt;&lt;br /&gt;
&lt;a class="list-group-item list-group-item-action" href="#s3"&gt;立て直しの手順｜図→関係→式を固定&lt;/a&gt;&lt;br /&gt;
&lt;a class="list-group-item list-group-item-action" href="#s4"&gt;よくあるミスと修正（誤答例→直し方）&lt;/a&gt;&lt;br /&gt;
&lt;a class="list-group-item list-group-item-action" href="#s5"&gt;家庭での回し方｜週設計とチェック&lt;/a&gt;&lt;br /&gt;
&lt;a class="list-group-item list-group-item-action" href="#s6"&gt;FAQ（よくある質問）&lt;/a&gt;&lt;br /&gt;
&lt;a class="list-group-item list-group-item-action" href="#s7"&gt;次に読む（内部リンク）＋講座・問い合わせ&lt;/a&gt;&lt;/div&gt;
&lt;/div&gt;
&lt;/nav&gt;
&lt;p&gt;&lt;!-- ========================= Section 1 ========================== --&gt;&lt;/p&gt;
&lt;section class="mb-5"&gt;
&lt;h2 id="s1" class="h4 fw-bold border-bottom pb-2 mb-3"&gt;まず状況整理｜どこで止まっているか&lt;/h2&gt;
&lt;p class="mb-3"&gt;「図が描けない」は、実際には&lt;strong class="rq-marker"&gt;止まっている場所が違う&lt;/strong&gt;ことが多いです。&lt;br /&gt;
まず、どこで詰まるかを特定します。&lt;/p&gt;
&lt;div class="row g-3"&gt;
&lt;div class="col-lg-4"&gt;
&lt;div class="rq-mini h-100 p-3 p-lg-4 rq-leftbar"&gt;
&lt;p class="fw-bold text-success mb-2"&gt;止まり①：何を描けばいいか分からない&lt;/p&gt;
&lt;p class="mb-0"&gt;余計な線を描こうとして手が止まる。必要な部品（点・線・矢印・ラベル）が決まっていない状態です。&lt;/p&gt;
&lt;/div&gt;
&lt;/div&gt;
&lt;div class="col-lg-4"&gt;
&lt;div class="rq-mini h-100 p-3 p-lg-4 rq-leftbar"&gt;
&lt;p class="fw-bold text-success mb-2"&gt;止まり②：描けても、関係が書けない&lt;/p&gt;
&lt;p class="mb-0"&gt;図と条件がつながっていない。矢印の意味（どの力か）や、比較対象（左右・上下）が未固定の状態です。&lt;/p&gt;
&lt;/div&gt;
&lt;/div&gt;
&lt;div class="col-lg-4"&gt;
&lt;div class="alert alert-success rounded-4 border border-success-subtle h-100 mb-0" role="alert"&gt;
&lt;p class="fw-bold mb-2"&gt;止まり③：関係は分かるが式に落ちない&lt;/p&gt;
&lt;p class="mb-0"&gt;関係式にする順番が未固定だと、途中で作り直しが増えます。図→関係→式の“書く順”を固めるのが近道です。&lt;/p&gt;
&lt;/div&gt;
&lt;/div&gt;
&lt;/div&gt;
&lt;/section&gt;
&lt;p&gt;&lt;!-- ========================= Section 2 ========================== --&gt;&lt;/p&gt;
&lt;section class="mb-5"&gt;
&lt;h2 id="s2" class="h4 fw-bold border-bottom pb-2 mb-3"&gt;原因の切り分け（典型パターン3つ）&lt;/h2&gt;
&lt;div class="row g-3"&gt;
&lt;div class="col-lg-4"&gt;
&lt;div class="card rounded-4 shadow-sm h-100"&gt;
&lt;div class="card-body p-3 p-lg-4"&gt;
&lt;p&gt;&lt;span class="badge bg-success mb-2"&gt;原因①&lt;/span&gt;&lt;/p&gt;
&lt;h3 class="h6 fw-bold mb-2"&gt;図の“部品”が多すぎる（描く対象が未整理）&lt;/h3&gt;
&lt;p class="mb-0"&gt;物体の形や背景まで描こうとして、必要情報が埋もれます。直すべきは絵の上手さではなく、描く部品の削減です。&lt;/p&gt;
&lt;/div&gt;
&lt;/div&gt;
&lt;/div&gt;
&lt;div class="col-lg-4"&gt;
&lt;div class="card rounded-4 shadow-sm h-100"&gt;
&lt;div class="card-body p-3 p-lg-4"&gt;
&lt;p&gt;&lt;span class="badge bg-success mb-2"&gt;原因②&lt;/span&gt;&lt;/p&gt;
&lt;h3 class="h6 fw-bold mb-2"&gt;矢印の意味が曖昧（どの力か未命名）&lt;/h3&gt;
&lt;p class="mb-0"&gt;矢印を描いても、摩擦・重力・張力などの区別が曖昧だと関係が書けません。矢印は必ず“名前”とセットにします。&lt;/p&gt;
&lt;/div&gt;
&lt;/div&gt;
&lt;/div&gt;
&lt;div class="col-lg-4"&gt;
&lt;div class="card rounded-4 shadow-sm h-100"&gt;
&lt;div class="card-body p-3 p-lg-4"&gt;
&lt;p&gt;&lt;span class="badge bg-success mb-2"&gt;原因③&lt;/span&gt;&lt;/p&gt;
&lt;h3 class="h6 fw-bold mb-2"&gt;比較対象が固定されていない（つり合いの軸がズレる）&lt;/h3&gt;
&lt;p class="mb-0"&gt;左右・上下・支点まわりなど、どこで比べるかが未固定だと、関係と式が毎回ぶれます。比較の軸を先に決めます。&lt;/p&gt;
&lt;/div&gt;
&lt;/div&gt;
&lt;/div&gt;
&lt;/div&gt;
&lt;div class="alert alert-success rounded-4 border border-success-subtle mt-3 mb-0" role="alert"&gt;図が描けても計算で手が止まる場合は、&lt;br /&gt;
&lt;a class="link-success fw-bold" href="https://rika-quest.com/column/nayami-calculation-slow/"&gt;理科計算が遅い原因と立て直し（計算前の整理）&lt;/a&gt;&lt;br /&gt;
の「単位→図→比例→式→検算」の順が役立ちます。&lt;/div&gt;
&lt;/section&gt;
&lt;p&gt;&lt;!-- ========================= Section 3 ========================== --&gt;&lt;/p&gt;
&lt;section class="mb-5"&gt;
&lt;h2 id="s3" class="h4 fw-bold border-bottom pb-2 mb-3"&gt;立て直しの手順｜図→関係→式を固定&lt;/h2&gt;
&lt;p class="mb-3"&gt;図の目的は「きれいに描くこと」ではありません。&lt;br /&gt;
&lt;strong class="rq-marker"&gt;関係（つり合い・向き・比較）を1本に絞り、式までつなぐこと&lt;/strong&gt;です。&lt;br /&gt;
次の順番を毎回同じにします。&lt;/p&gt;
&lt;div class="row g-3"&gt;
&lt;p&gt;&lt;!-- Step 1 --&gt;&lt;/p&gt;
&lt;div class="col-lg-6"&gt;
&lt;div class="card rounded-4 shadow-sm h-100 rq-leftbar"&gt;
&lt;div class="card-body p-3 p-lg-4"&gt;
&lt;div class="d-flex align-items-start gap-3 mb-2"&gt;
&lt;div class="rq-stepno"&gt;1&lt;/div&gt;
&lt;div&gt;
&lt;h3 class="h6 fw-bold mb-1"&gt;描く部品を3つに限定する（点・矢印・ラベル）&lt;/h3&gt;
&lt;p class="mb-0"&gt;まず「物体の形」を描かずに、必要な部品だけ置きます。図の情報量を減らすほど、関係が見えます。&lt;/p&gt;
&lt;/div&gt;
&lt;/div&gt;
&lt;div class="alert alert-success rounded-4 border border-success-subtle mb-0" role="alert"&gt;&lt;span class="badge bg-success me-2"&gt;最低限&lt;/span&gt;&lt;br /&gt;
点（物体の位置）／矢印（力の向き）／ラベル（どの力か）&lt;/div&gt;
&lt;/div&gt;
&lt;/div&gt;
&lt;/div&gt;
&lt;p&gt;&lt;!-- Step 2 --&gt;&lt;/p&gt;
&lt;div class="col-lg-6"&gt;
&lt;div class="card rounded-4 shadow-sm h-100 rq-leftbar"&gt;
&lt;div class="card-body p-3 p-lg-4"&gt;
&lt;div class="d-flex align-items-start gap-3 mb-2"&gt;
&lt;div class="rq-stepno"&gt;2&lt;/div&gt;
&lt;div&gt;
&lt;h3 class="h6 fw-bold mb-1"&gt;矢印は必ず“命名”してから伸ばす&lt;/h3&gt;
&lt;p class="mb-0"&gt;矢印の向きを迷うより先に、矢印が何を表すか（重力・支持・摩擦など）を決めます。&lt;br /&gt;
命名できると、向きも決まりやすくなります。&lt;/p&gt;
&lt;/div&gt;
&lt;/div&gt;
&lt;div class="rq-mini rq-scribble p-3"&gt;
&lt;p class="small mb-2 fw-bold text-success"&gt;書き込み例（イメージ）&lt;/p&gt;
&lt;ul class="small mb-0 rq-bullets"&gt;
&lt;li&gt;まず「W（重力）」「N（垂直抗力）」「f（摩擦）」など“名前”を書く&lt;/li&gt;
&lt;li&gt;次に矢印を短く描いて向きを確定する&lt;/li&gt;
&lt;li&gt;必要なら矢印を伸ばして見やすくする&lt;/li&gt;
&lt;/ul&gt;
&lt;/div&gt;
&lt;/div&gt;
&lt;/div&gt;
&lt;/div&gt;
&lt;p&gt;&lt;!-- Step 3 --&gt;&lt;/p&gt;
&lt;div class="col-lg-12"&gt;
&lt;div class="card rounded-4 shadow-sm rq-leftbar"&gt;
&lt;div class="card-body p-3 p-lg-4"&gt;
&lt;div class="d-flex align-items-start gap-3 mb-2"&gt;
&lt;div class="rq-stepno"&gt;3&lt;/div&gt;
&lt;div&gt;
&lt;h3 class="h6 fw-bold mb-1"&gt;比較の軸を先に決める（左右・上下・支点まわり）&lt;/h3&gt;
&lt;p class="mb-0"&gt;つり合いは「どこで比べるか」を決めると一気に整理できます。&lt;br /&gt;
まず軸を選び、次に関係を書きます。&lt;/p&gt;
&lt;/div&gt;
&lt;/div&gt;
&lt;div class="table-responsive"&gt;
&lt;table class="table table-bordered align-middle bg-white rounded-4 overflow-hidden mb-0"&gt;
&lt;thead class="table-success"&gt;
&lt;tr&gt;
&lt;th style="width: 26%;"&gt;先に決めること&lt;/th&gt;
&lt;th&gt;書く短文（例）&lt;/th&gt;
&lt;th style="width: 26%;"&gt;次の操作&lt;/th&gt;
&lt;/tr&gt;
&lt;/thead&gt;
&lt;tbody&gt;
&lt;tr&gt;
&lt;th class="text-success"&gt;上下で比べる&lt;/th&gt;
&lt;td&gt;上向きの力の合計＝下向きの力の合計&lt;/td&gt;
&lt;td&gt;“合計”の式に落とす&lt;/td&gt;
&lt;/tr&gt;
&lt;tr&gt;
&lt;th class="text-success"&gt;左右で比べる&lt;/th&gt;
&lt;td&gt;右向きの力の合計＝左向きの力の合計&lt;/td&gt;
&lt;td&gt;向きで符号を固定する&lt;/td&gt;
&lt;/tr&gt;
&lt;tr&gt;
&lt;th class="text-success"&gt;支点まわり&lt;/th&gt;
&lt;td&gt;右回り＝左回り（支点を固定）&lt;/td&gt;
&lt;td&gt;“回り”の式に落とす&lt;/td&gt;
&lt;/tr&gt;
&lt;/tbody&gt;
&lt;/table&gt;
&lt;/div&gt;
&lt;div class="alert alert-success rounded-4 border border-success-subtle mt-3 mb-0" role="alert"&gt;&lt;span class="badge bg-success me-2"&gt;ポイント&lt;/span&gt;&lt;br /&gt;
軸を決めて短文にできると、式が1本に絞れます。迷いと作り直しが減ります。&lt;/div&gt;
&lt;/div&gt;
&lt;/div&gt;
&lt;/div&gt;
&lt;p&gt;&lt;!-- Step 4 --&gt;&lt;/p&gt;
&lt;div class="col-lg-6"&gt;
&lt;div class="card rounded-4 shadow-sm h-100 rq-leftbar"&gt;
&lt;div class="card-body p-3 p-lg-4"&gt;
&lt;div class="d-flex align-items-start gap-3 mb-2"&gt;
&lt;div class="rq-stepno"&gt;4&lt;/div&gt;
&lt;div&gt;
&lt;h3 class="h6 fw-bold mb-1"&gt;関係は“短文→式”の順で固定する&lt;/h3&gt;
&lt;p class="mb-0"&gt;いきなり式にすると、何を等しくするかがぶれます。&lt;br /&gt;
先に短文で関係を確定し、同じ内容を式に置き換えます。&lt;/p&gt;
&lt;/div&gt;
&lt;/div&gt;
&lt;div class="alert alert-success rounded-4 border border-success-subtle mb-0" role="alert"&gt;&lt;span class="badge bg-success me-2"&gt;型&lt;/span&gt;&lt;br /&gt;
「（どこで比べるか）を決める → （短文）を書く → （式）にする」&lt;/div&gt;
&lt;/div&gt;
&lt;/div&gt;
&lt;/div&gt;
&lt;p&gt;&lt;!-- Step 5 --&gt;&lt;/p&gt;
&lt;div class="col-lg-6"&gt;
&lt;div class="card rounded-4 shadow-sm h-100 rq-leftbar"&gt;
&lt;div class="card-body p-3 p-lg-4"&gt;
&lt;div class="d-flex align-items-start gap-3 mb-2"&gt;
&lt;div class="rq-stepno"&gt;5&lt;/div&gt;
&lt;div&gt;
&lt;h3 class="h6 fw-bold mb-1"&gt;最後に“矢印チェック”だけする（向き・名前・数）&lt;/h3&gt;
&lt;p class="mb-0"&gt;直前の確認は長くしません。矢印が多いほどミスが増えるため、最小のチェックで止めます。&lt;/p&gt;
&lt;/div&gt;
&lt;/div&gt;
&lt;ul class="mb-0 rq-bullets"&gt;
&lt;li&gt;矢印に名前（ラベル）が付いているか&lt;/li&gt;
&lt;li&gt;比較の軸（左右／上下／支点）が一致しているか&lt;/li&gt;
&lt;li&gt;式に入れた力が、図の矢印と1対1で対応しているか&lt;/li&gt;
&lt;/ul&gt;
&lt;/div&gt;
&lt;/div&gt;
&lt;/div&gt;
&lt;/div&gt;
&lt;div class="alert alert-success rounded-4 border border-success-subtle mt-3 mb-0" role="alert"&gt;圧力・浮力で図の描き方が崩れやすい場合は、&lt;br /&gt;
&lt;a class="link-success fw-bold" href="https://rika-quest.com/column/nayami-pressure-buoyancy/"&gt;圧力・浮力が混乱する原因と立て直し&lt;/a&gt;&lt;br /&gt;
も合わせて確認すると、「図→関係」の接続が作りやすくなります。&lt;/div&gt;
&lt;/section&gt;
&lt;p&gt;&lt;!-- ========================= Section 4 ========================== --&gt;&lt;/p&gt;
&lt;section class="mb-5"&gt;
&lt;h2 id="s4" class="h4 fw-bold border-bottom pb-2 mb-3"&gt;よくあるミスと修正（誤答例→直し方）&lt;/h2&gt;
&lt;div class="row g-3"&gt;
&lt;div class="col-lg-6"&gt;
&lt;div class="card rounded-4 shadow-sm h-100"&gt;
&lt;div class="card-body p-3 p-lg-4"&gt;
&lt;div class="d-flex flex-wrap gap-2 align-items-center mb-2"&gt;
&lt;p&gt;&lt;span class="badge bg-danger"&gt;典型ミス&lt;/span&gt;&lt;/p&gt;
&lt;h3 class="h6 fw-bold mb-0"&gt;矢印は描いたが、名前がない（関係が書けない）&lt;/h3&gt;
&lt;/div&gt;
&lt;p class="mb-3"&gt;矢印の意味が曖昧だと、比較の対象が定まりません。結果として式が複数候補になり、迷いが増えます。&lt;/p&gt;
&lt;div class="alert alert-success rounded-4 border border-success-subtle mb-0" role="alert"&gt;&lt;span class="badge bg-success me-2"&gt;直し方&lt;/span&gt;&lt;br /&gt;
矢印は「命名→向き→長さ」の順で描く。まずラベルを書いてから矢印を描く。&lt;/div&gt;
&lt;/div&gt;
&lt;/div&gt;
&lt;/div&gt;
&lt;div class="col-lg-6"&gt;
&lt;div class="card rounded-4 shadow-sm h-100"&gt;
&lt;div class="card-body p-3 p-lg-4"&gt;
&lt;div class="d-flex flex-wrap gap-2 align-items-center mb-2"&gt;
&lt;p&gt;&lt;span class="badge bg-danger"&gt;典型ミス&lt;/span&gt;&lt;/p&gt;
&lt;h3 class="h6 fw-bold mb-0"&gt;比較の軸が途中で変わる（上下→支点まわり等）&lt;/h3&gt;
&lt;/div&gt;
&lt;p class="mb-3"&gt;途中で見方が切り替わると、式の作り直しが発生します。つり合いは軸が固定されるほど安定します。&lt;/p&gt;
&lt;div class="alert alert-success rounded-4 border border-success-subtle mb-0" role="alert"&gt;&lt;span class="badge bg-success me-2"&gt;直し方&lt;/span&gt;&lt;br /&gt;
先に「左右／上下／支点まわり」を決め、短文で関係を書いてから式にする。&lt;/div&gt;
&lt;/div&gt;
&lt;/div&gt;
&lt;/div&gt;
&lt;div class="col-lg-12"&gt;
&lt;div class="card rounded-4 shadow-sm"&gt;
&lt;div class="card-body p-3 p-lg-4"&gt;
&lt;div class="d-flex flex-wrap gap-2 align-items-center mb-2"&gt;
&lt;p&gt;&lt;span class="badge bg-danger"&gt;典型ミス&lt;/span&gt;&lt;/p&gt;
&lt;h3 class="h6 fw-bold mb-0"&gt;図が“絵”になって情報が増え、条件が埋もれる&lt;/h3&gt;
&lt;/div&gt;
&lt;p class="mb-3"&gt;図を丁寧に描くほど、必要情報が見えなくなることがあります。目的は、関係を1本に絞ることです。&lt;/p&gt;
&lt;div class="alert alert-success rounded-4 border border-success-subtle mb-0" role="alert"&gt;&lt;span class="badge bg-success me-2"&gt;直し方&lt;/span&gt;&lt;br /&gt;
点・矢印・ラベルの3部品に戻す。描く線を減らすほど、関係が書きやすくなる。&lt;/div&gt;
&lt;/div&gt;
&lt;/div&gt;
&lt;/div&gt;
&lt;/div&gt;
&lt;/section&gt;
&lt;p&gt;&lt;!-- ========================= Section 5 ========================== --&gt;&lt;/p&gt;
&lt;section class="mb-5"&gt;
&lt;h2 id="s5" class="h4 fw-bold border-bottom pb-2 mb-3"&gt;家庭での回し方｜週設計とチェック&lt;/h2&gt;
&lt;p class="mb-3"&gt;図は、知識を増やすより&lt;strong class="rq-marker"&gt;“同じ順番で描く反復”&lt;/strong&gt;の方が定着します。&lt;br /&gt;
平日は短く、週末に通しで「図→関係→式」までつなげます。&lt;/p&gt;
&lt;div class="table-responsive"&gt;
&lt;table class="table table-bordered align-middle bg-white rounded-4 overflow-hidden"&gt;
&lt;thead class="table-success"&gt;
&lt;tr&gt;
&lt;th style="width: 26%;"&gt;区分&lt;/th&gt;
&lt;th&gt;やること&lt;/th&gt;
&lt;th&gt;チェック（合格基準）&lt;/th&gt;
&lt;/tr&gt;
&lt;/thead&gt;
&lt;tbody&gt;
&lt;tr&gt;
&lt;th class="text-success"&gt;平日（短時間）&lt;/th&gt;
&lt;td&gt;1問だけ「図の3部品（点・矢印・ラベル）」→軸決め→短文まで&lt;/td&gt;
&lt;td&gt;矢印に名前が付き、軸（左右/上下/支点）が決まっている&lt;/td&gt;
&lt;/tr&gt;
&lt;tr&gt;
&lt;th class="text-success"&gt;週末（通し）&lt;/th&gt;
&lt;td&gt;3〜5問で「図→関係→式」まで一気通貫（時間を測ってもよい）&lt;/td&gt;
&lt;td&gt;式が1本に絞れ、作り直しが減っている&lt;/td&gt;
&lt;/tr&gt;
&lt;tr&gt;
&lt;th class="text-success"&gt;見直し&lt;/th&gt;
&lt;td&gt;矢印チェック（向き・名前・数）だけ&lt;/td&gt;
&lt;td&gt;図の矢印と式の項が1対1で対応する&lt;/td&gt;
&lt;/tr&gt;
&lt;/tbody&gt;
&lt;/table&gt;
&lt;/div&gt;
&lt;p class="mb-0"&gt;物理の悩みを横断して整理したい場合は、&lt;br /&gt;
&lt;a class="link-success fw-bold" href="https://rika-quest.com/ct/物理/"&gt;物理カテゴリ&lt;/a&gt;&lt;br /&gt;
と&lt;br /&gt;
&lt;a class="link-success fw-bold" href="https://rika-quest.com/column/physics/"&gt;物理分野ページ&lt;/a&gt;&lt;br /&gt;
を起点に、必要な悩み記事へ戻す設計が有効です。&lt;/p&gt;
&lt;/section&gt;
&lt;p&gt;&lt;!-- ========================= Section 6（FAQ） ========================== --&gt;&lt;/p&gt;
&lt;section class="mb-5"&gt;
&lt;h2 id="s6" class="h4 fw-bold border-bottom pb-2 mb-3"&gt;FAQ（よくある質問）&lt;/h2&gt;
&lt;div class="rq-faq d-grid gap-3"&gt;
&lt;details&gt;
&lt;summary&gt;&lt;span class="badge bg-success rounded-pill flex-shrink-0"&gt;Q&lt;/span&gt;図を描くのに時間がかかって間に合いません&lt;/summary&gt;
&lt;div class="p-3"&gt;図が“絵”になっている可能性があります。点・矢印・ラベルの3部品に限定し、&lt;br /&gt;
先に軸（左右/上下/支点）を決めてから短文→式に進むと、作り直しが減り、結果的に速くなります。&lt;br /&gt;
計算全体の遅さが強い場合は&lt;br /&gt;
&lt;a class="link-success fw-bold" href="https://rika-quest.com/column/nayami-calculation-slow/"&gt;理科計算が遅い原因と立て直し&lt;/a&gt;&lt;br /&gt;
も合わせて確認してください。&lt;/div&gt;
&lt;/details&gt;
&lt;details&gt;
&lt;summary&gt;&lt;span class="badge bg-success rounded-pill flex-shrink-0"&gt;Q&lt;/span&gt;力の向き（矢印）を毎回迷います&lt;/summary&gt;
&lt;div class="p-3"&gt;矢印は「命名→向き→長さ」の順にすると迷いが減ります。まず“何の力か”を決めてラベルを書き、&lt;br /&gt;
次に短い矢印で向きを確定してください。向きの根拠が言葉で固定されるほど安定します。&lt;/div&gt;
&lt;/details&gt;
&lt;details&gt;
&lt;summary&gt;&lt;span class="badge bg-success rounded-pill flex-shrink-0"&gt;Q&lt;/span&gt;つり合いの式が複数候補になってしまいます&lt;/summary&gt;
&lt;div class="p-3"&gt;比べる軸（左右/上下/支点まわり）が未固定だと候補が増えます。先に軸を決め、&lt;br /&gt;
「上向き合計＝下向き合計」など短文で関係を確定してから式にしてください。&lt;/div&gt;
&lt;/details&gt;
&lt;details&gt;
&lt;summary&gt;&lt;span class="badge bg-success rounded-pill flex-shrink-0"&gt;Q&lt;/span&gt;圧力・浮力の図で混乱します&lt;/summary&gt;
&lt;div class="p-3"&gt;圧力・浮力は「どこを比べるか」と「矢印の意味」が崩れやすい分野です。&lt;br /&gt;
図→関係の接続を整理する場合は&lt;br /&gt;
&lt;a class="link-success fw-bold" href="https://rika-quest.com/column/nayami-pressure-buoyancy/"&gt;圧力・浮力が混乱する原因と立て直し&lt;/a&gt;&lt;br /&gt;
も合わせて確認すると、手順が揃いやすくなります。&lt;/div&gt;
&lt;/details&gt;
&lt;details&gt;
&lt;summary&gt;&lt;span class="badge bg-success rounded-pill flex-shrink-0"&gt;Q&lt;/span&gt;図は描けるのに計算で落ちます&lt;/summary&gt;
&lt;div class="p-3"&gt;図が描けても、単位・比例・検算の手順が未固定だと失点が残ります。&lt;br /&gt;
「計算前の整理」を固める目的で&lt;br /&gt;
&lt;a class="link-success fw-bold" href="https://rika-quest.com/column/nayami-calculation-slow/"&gt;理科計算が遅い原因と立て直し&lt;/a&gt;&lt;br /&gt;
の手順（単位→図→比例→式→検算）を併用してください。&lt;/div&gt;
&lt;/details&gt;
&lt;/div&gt;
&lt;/section&gt;
&lt;p&gt;&lt;!-- ========================= Section 7（内部リンク＋CTA） ========================== --&gt;&lt;/p&gt;
&lt;section class="mb-4"&gt;
&lt;h2 id="s7" class="h4 fw-bold border-bottom pb-2 mb-3"&gt;次に読む（内部リンク）＋講座・問い合わせ&lt;/h2&gt;
&lt;div class="row g-3"&gt;
&lt;div class="col-lg-6"&gt;
&lt;div class="card rounded-4 shadow-sm h-100"&gt;
&lt;div class="card-body p-3 p-lg-4"&gt;
&lt;p class="fw-bold text-success mb-2"&gt;悩みから辿る（Hub / 一覧）&lt;/p&gt;
&lt;div class="list-group"&gt;&lt;a class="list-group-item list-group-item-action" href="https://rika-quest.com/column/science-nayami/"&gt;理科の悩み一覧（Hub）&lt;/a&gt;&lt;br /&gt;
&lt;a class="list-group-item list-group-item-action" href="https://rika-quest.com/column/"&gt;理科コラム一覧&lt;/a&gt;&lt;br /&gt;
&lt;a class="list-group-item list-group-item-action" href="https://rika-quest.com/ct/物理/"&gt;物理カテゴリ（悩み・コツを横断）&lt;/a&gt;&lt;br /&gt;
&lt;a class="list-group-item list-group-item-action" href="https://rika-quest.com/column/physics/"&gt;物理分野ページ（全体の地図）&lt;/a&gt;&lt;/div&gt;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href="https://rika-quest.com/column/nayami-calculation-slow/"&gt;理科計算が遅い・間に合わない（計算前の整理）&lt;/a&gt;&lt;br /&gt;
&lt;a class="list-group-item list-group-item-action" href="https://rika-quest.com/column/nayami-pressure-buoyancy/"&gt;圧力・浮力が混乱する（図→関係の接続）&lt;/a&gt;&lt;/div&gt;
&lt;/div&gt;
&lt;/div&gt;
&lt;/div&gt;
&lt;/div&gt;
&lt;div class="card rounded-4 shadow-sm border-success-subtle mt-3"&gt;
&lt;div class="card-body p-3 p-lg-4"&gt;
&lt;p class="fw-bold text-success mb-2"&gt;図の“書く順番”から整えたい方へ（押し付けない案内）&lt;/p&gt;
&lt;p class="mb-3"&gt;物理は、知識の量よりも「図→関係→式」の順番が揃うほど安定します。&lt;br /&gt;
家庭学習で改善する場合も、まずは矢印の命名と比較の軸を固定することが有効です。&lt;br /&gt;
もし自己流のまま迷いが残る場合は、問題を見ながら「どこで止まっているか（部品／命名／軸／式）」を切り分け、&lt;br /&gt;
得点につながる手順を定着させる個別指導も選択肢になります。&lt;/p&gt;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</si>
  <si>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以下のページは不自然なワードを使用しています。
これらを適切に自然な言葉に置き換えて下さい。
なお、本文の装飾や構造は絶対に変えないでください。
【対象ページURL】
https://dokkai-labo.tokyo/col_blog/kijutsu-process/
【検出された不自然ワード】
- 崩れ
- 型
- 固定
- 手順
- 立て直
- 導線
- 整え
【本文】
------
&lt;div class="container my-4"&gt;
&lt;p&gt;&lt;!-- Minimal CSS helpers（PC/スマホ両対応の補助） --&gt;&lt;/p&gt;
&lt;style&gt;
    .hero-title { font-size: 1.9rem; line-height: 1.5; }&lt;br /&gt;    @media (min-width: 992px){ .hero-title { font-size: 2.15rem; } }&lt;/p&gt;
&lt;p&gt;    .p-lg-5-soft { padding: 1.5rem; }&lt;br /&gt;    @media (min-width: 992px){ .p-lg-5-soft { padding: 3rem; } }&lt;/p&gt;
&lt;p&gt;    .btn-responsive { width: 100%; }&lt;br /&gt;    @media (min-width: 992px){ .btn-responsive { width: auto; } }&lt;/p&gt;
&lt;p&gt;    .table-fixed { table-layout: fixed; }&lt;br /&gt;    .table-fixed th, .table-fixed td { overflow-wrap: anywhere; word-break: break-word; }&lt;/p&gt;
&lt;p&gt;    .toc-list .list-group-item { border-radius: .75rem; margin-bottom: .5rem; }&lt;br /&gt;    .toc-list .list-group-item:last-child { margin-bottom: 0; }&lt;/p&gt;
&lt;p&gt;    .soft-border { border: 1px solid rgba(0,0,0,.06); }&lt;br /&gt;    .small-note { font-size: .92rem; }&lt;/p&gt;
&lt;p&gt;    .icon-badge {&lt;br /&gt;      width: 36px; height: 36px; display: inline-flex; align-items:center; justify-content:center;&lt;br /&gt;      border-radius: 999px; background: rgba(0,0,0,.06);&lt;br /&gt;      font-weight: 700;&lt;br /&gt;    }&lt;br /&gt;  &lt;/style&gt;
&lt;p&gt;&lt;!-- Hero --&gt;&lt;/p&gt;
&lt;div class="card shadow-sm mb-4 border-0" style="background: linear-gradient(135deg,#4a148c,#006064); color: #fff;"&gt;
&lt;div class="card-body p-4 p-lg-5-soft"&gt;
&lt;div class="d-flex flex-wrap gap-2 mb-3"&gt;&lt;span class="badge bg-warning text-dark"&gt;中学受験／国語&lt;/span&gt;&lt;br /&gt;
&lt;span class="badge bg-light text-dark"&gt;記述&lt;/span&gt;&lt;br /&gt;
&lt;span class="badge bg-dark"&gt;型は分かるのに書けない&lt;/span&gt;&lt;/div&gt;
&lt;h1 class="mb-3 hero-title"&gt;記述の型を理解しているのに書けない子の原因と改善法&lt;/h1&gt;
&lt;p class="mb-0" style="font-size: 1.02rem; opacity: .95;"&gt;「書き方の型は知っているのに、答案になると表現が崩れる」状態は、才能ではなく&lt;br /&gt;
&lt;strong&gt;本文の材料を答案用の文脈へ移す変換工程&lt;/strong&gt;が弱いサインであることが多いです。&lt;br /&gt;
この記事では、型と実戦の乖離が起きる理由を整理し、書ける答案へ橋渡しする具体ステップを解説します。&lt;/p&gt;
&lt;p class="mt-3 mb-0" style="opacity: .95;"&gt;記述の型（説明＝内容＋理由／心情＝背景→出来事→心情）と字数調整まで含む整理は &lt;a style="color: #fff; text-decoration: underline;" href="https://dokkai-labo.tokyo/blog/17022403/"&gt;全体像はこちら&lt;/a&gt;&lt;/p&gt;
&lt;div class="row g-3 mt-4 align-items-stretch"&gt;
&lt;div class="col-lg-7"&gt;
&lt;div class="p-3 rounded-3" style="background: rgba(255,255,255,.12); height: 100%;"&gt;
&lt;div class="fw-bold mb-2"&gt;この記事で解決できること&lt;/div&gt;
&lt;ul class="mb-0 ps-3"&gt;
&lt;li&gt;型があるのに崩れる「原因の見分け方」&lt;/li&gt;
&lt;li&gt;材料の抜き出しから文章化までの手順固定&lt;/li&gt;
&lt;li&gt;変換を鍛える小さなトレーニング&lt;/li&gt;
&lt;li&gt;添削の活かし方と家庭での役割分担&lt;/li&gt;
&lt;/ul&gt;
&lt;/div&gt;
&lt;/div&gt;
&lt;div class="col-lg-5"&gt;
&lt;div class="p-3 rounded-3" style="background: rgba(0,0,0,.18); height: 100%;"&gt;
&lt;div class="fw-bold mb-2"&gt;よくある症状&lt;/div&gt;
&lt;ul class="mb-0 ps-3"&gt;
&lt;li&gt;書き出しは良いが途中で止まる&lt;/li&gt;
&lt;li&gt;本文の貼り付けで不自然になる&lt;/li&gt;
&lt;li&gt;条件の要素数が揃わない&lt;/li&gt;
&lt;li&gt;添削しても次で再発する&lt;/li&gt;
&lt;/ul&gt;
&lt;/div&gt;
&lt;/div&gt;
&lt;/div&gt;
&lt;div class="d-flex flex-wrap gap-2 mt-4"&gt;&lt;span style="color: #000000;"&gt;&lt;a class="btn btn-light btn-sm" style="color: #000000;" href="#toc"&gt;目次へ&lt;/a&gt;&lt;/span&gt;&lt;br /&gt;
&lt;a class="btn btn-outline-light btn-sm" href="#cta-mid"&gt;オンライン活用&lt;/a&gt;&lt;/div&gt;
&lt;/div&gt;
&lt;/div&gt;
&lt;p&gt;&lt;!-- TOC --&gt;&lt;/p&gt;
&lt;div id="toc" class="card shadow-sm mb-4"&gt;
&lt;div class="card-body p-4"&gt;
&lt;h2 class="h5 mb-3"&gt;目次&lt;/h2&gt;
&lt;div class="row g-3"&gt;
&lt;div class="col-md-6"&gt;
&lt;div class="list-group toc-list"&gt;&lt;a class="list-group-item list-group-item-action" href="#bg"&gt;この悩みが起きる背景&lt;/a&gt;&lt;br /&gt;
&lt;a class="list-group-item list-group-item-action" href="#online"&gt;オンライン国語個別指導が効果を発揮する理由&lt;/a&gt;&lt;br /&gt;
&lt;a class="list-group-item list-group-item-action" href="#steps"&gt;改善方法（実践ステップ）&lt;/a&gt;&lt;/div&gt;
&lt;/div&gt;
&lt;div class="col-md-6"&gt;
&lt;div class="list-group toc-list"&gt;&lt;a class="list-group-item list-group-item-action" href="#home"&gt;家庭でできるフォローと役割分担&lt;/a&gt;&lt;br /&gt;
&lt;a class="list-group-item list-group-item-action" href="#fit"&gt;どんな子に相性が良いか&lt;/a&gt;&lt;br /&gt;
&lt;a class="list-group-item list-group-item-action" href="#summary"&gt;まとめ&lt;/a&gt;&lt;br /&gt;
&lt;a class="list-group-item list-group-item-action" href="#practice"&gt;練習テンプレ（変換が回る答案メモ）&lt;/a&gt;&lt;br /&gt;
&lt;a class="list-group-item list-group-item-action" href="#faq"&gt;よくある質問（添削が再現できない等）&lt;/a&gt;&lt;/div&gt;
&lt;/div&gt;
&lt;/div&gt;
&lt;/div&gt;
&lt;/div&gt;
&lt;p&gt;&lt;!-- Background --&gt;&lt;/p&gt;
&lt;div id="bg" class="card shadow-sm mb-4 border-0"&gt;
&lt;div class="card-body p-4 p-lg-5-soft"&gt;
&lt;div class="d-flex align-items-center gap-2 mb-2"&gt;&lt;span class="badge bg-primary"&gt;背景&lt;/span&gt;&lt;br /&gt;
&lt;span class="text-muted small"&gt;型と実戦の間に「変換」がある&lt;/span&gt;&lt;/div&gt;
&lt;h2 class="mb-3"&gt;この悩みが起きる背景（構造的な原因）&lt;/h2&gt;
&lt;p&gt;記述は「型を覚える」ところで止まる学習では伸びません。&lt;br /&gt;
実戦で得点するためには、本文の材料を集め、条件に合わせて並べ替え、答案として自然な文に整える必要があります。&lt;br /&gt;
型を理解しているのに書けない子は、次の処理フローの&lt;strong&gt;途中工程&lt;/strong&gt;で止まっていることが多いです。&lt;/p&gt;
&lt;div class="row g-3 mt-2 align-items-stretch"&gt;
&lt;div class="col-lg-7"&gt;
&lt;div class="card soft-border h-100" style="background: #f7f9ff;"&gt;
&lt;div class="card-body"&gt;
&lt;div class="fw-bold mb-2"&gt;記述答案ができるまでの流れ&lt;/div&gt;
&lt;ol class="mb-0 ps-3"&gt;
&lt;li&gt;設問の条件を確定する&lt;/li&gt;
&lt;li&gt;本文から材料を集める&lt;/li&gt;
&lt;li&gt;材料を短いメモに分解する&lt;/li&gt;
&lt;li&gt;条件に合う順に並べ替える&lt;/li&gt;
&lt;li&gt;短文で文章化し、接続で整える&lt;/li&gt;
&lt;li&gt;条件と本文根拠に照らして見直す&lt;/li&gt;
&lt;/ol&gt;
&lt;/div&gt;
&lt;/div&gt;
&lt;/div&gt;
&lt;div class="col-lg-5"&gt;
&lt;div class="card soft-border h-100" style="background: #fff;"&gt;
&lt;div class="card-body"&gt;
&lt;div class="fw-bold mb-2"&gt;止まりやすいポイント&lt;/div&gt;
&lt;ul class="mb-0 ps-3"&gt;
&lt;li&gt;材料を集めても分解できない&lt;/li&gt;
&lt;li&gt;本文の言葉を貼り付けて不自然&lt;/li&gt;
&lt;li&gt;要素が一つ欠けて条件違反&lt;/li&gt;
&lt;li&gt;主語述語がねじれて崩れる&lt;/li&gt;
&lt;/ul&gt;
&lt;/div&gt;
&lt;/div&gt;
&lt;/div&gt;
&lt;/div&gt;
&lt;div class="alert alert-warning mt-4 mb-0"&gt;
&lt;div class="fw-bold mb-1"&gt;具体例（型は知っているのに崩れる）&lt;/div&gt;
&lt;div&gt;「理由を二つ説明せよ」で、書き出しの型として「〜だから」を知っていても、&lt;br /&gt;
本文の理由が別段落に散っている場合、見つけた一文をそのまま写すと要素が欠けます。&lt;br /&gt;
必要なのは、本文の材料を短いメモに分解し、二つの理由が並列になるように&lt;strong&gt;組み替える変換&lt;/strong&gt;です。&lt;/div&gt;
&lt;/div&gt;
&lt;div class="table-responsive mt-4"&gt;
&lt;table class="table table-bordered align-middle mb-0 table-fixed"&gt;
&lt;thead style="background: #ede7f6;"&gt;
&lt;tr class="text-center"&gt;
&lt;th style="width: 18%;"&gt;問題の種類&lt;/th&gt;
&lt;th&gt;起きていること&lt;/th&gt;
&lt;th style="width: 28%;"&gt;典型症状&lt;/th&gt;
&lt;th style="width: 26%;"&gt;改善の方向性&lt;/th&gt;
&lt;/tr&gt;
&lt;/thead&gt;
&lt;tbody&gt;
&lt;tr&gt;
&lt;td class="fw-bold"&gt;材料不足&lt;/td&gt;
&lt;td&gt;本文から必要要素を拾えていない&lt;/td&gt;
&lt;td&gt;一要素しか書けない／条件落ち&lt;/td&gt;
&lt;td&gt;設問分解→本文範囲当て→候補を複数拾う&lt;/td&gt;
&lt;/tr&gt;
&lt;tr&gt;
&lt;td class="fw-bold"&gt;変換不足&lt;/td&gt;
&lt;td&gt;拾った材料を答案用に組み替えられない&lt;/td&gt;
&lt;td&gt;貼り付けで不自然／文が途切れる&lt;/td&gt;
&lt;td&gt;材料を短いメモへ分解し、並列に揃える&lt;/td&gt;
&lt;/tr&gt;
&lt;tr&gt;
&lt;td class="fw-bold"&gt;表現崩れ&lt;/td&gt;
&lt;td&gt;主語述語・指示語・接続が不安定&lt;/td&gt;
&lt;td&gt;何を言う文か曖昧／読みづらい&lt;/td&gt;
&lt;td&gt;短文化→主語補う→接続で結ぶ&lt;/td&gt;
&lt;/tr&gt;
&lt;/tbody&gt;
&lt;/table&gt;
&lt;/div&gt;
&lt;/div&gt;
&lt;/div&gt;
&lt;p&gt;&lt;!-- Online --&gt;&lt;/p&gt;
&lt;div id="online" class="card shadow-sm mb-4 border-0"&gt;
&lt;div class="card-body p-4 p-lg-5-soft"&gt;
&lt;div class="d-flex align-items-center gap-2 mb-2"&gt;&lt;span class="badge bg-success"&gt;オンライン国語&lt;/span&gt;&lt;br /&gt;
&lt;span class="text-muted small"&gt;途中工程を見て直す&lt;/span&gt;&lt;/div&gt;
&lt;h2 class="mb-3"&gt;オンライン国語個別指導が効果を発揮する理由&lt;/h2&gt;
&lt;p&gt;変換工程は、解説を読むだけでは身につきにくく、実際の答案作成プロセスを見ながら修正する必要があります。&lt;br /&gt;
オンライン国語の個別指導では、本文該当箇所を画面上で確認しつつ、材料の分解・並び替え・文章化を逐一指導できます。&lt;/p&gt;
&lt;div class="row g-3 mt-2 align-items-stretch"&gt;
&lt;div class="col-md-6"&gt;
&lt;div class="card h-100 border-0" style="background: #e3f2fd;"&gt;
&lt;div class="card-body"&gt;
&lt;div class="d-flex align-items-center gap-2 mb-2"&gt;
&lt;p&gt;&lt;span class="icon-badge"&gt;1&lt;/span&gt;&lt;/p&gt;
&lt;div class="fw-bold"&gt;手元カメラでズレを把握&lt;/div&gt;
&lt;/div&gt;
&lt;ul class="mb-0 ps-3"&gt;
&lt;li&gt;条件語に線を引けているか&lt;/li&gt;
&lt;li&gt;材料をどこから拾っているか&lt;/li&gt;
&lt;li&gt;材料メモを作れているか&lt;/li&gt;
&lt;li&gt;どこで詰まって止まるか&lt;/li&gt;
&lt;/ul&gt;
&lt;/div&gt;
&lt;/div&gt;
&lt;/div&gt;
&lt;div class="col-md-6"&gt;
&lt;div class="card h-100 border-0" style="background: #f1f8e9;"&gt;
&lt;div class="card-body"&gt;
&lt;div class="d-flex align-items-center gap-2 mb-2"&gt;
&lt;p&gt;&lt;span class="icon-badge"&gt;2&lt;/span&gt;&lt;/p&gt;
&lt;div class="fw-bold"&gt;書き換えと添削の即時性&lt;/div&gt;
&lt;/div&gt;
&lt;ul class="mb-0 ps-3"&gt;
&lt;li&gt;材料を短いメモに分解して再構成&lt;/li&gt;
&lt;li&gt;自然な語句選びと指示語の具体化&lt;/li&gt;
&lt;li&gt;主語述語のねじれをその場で修正&lt;/li&gt;
&lt;li&gt;直しを完結し、次で再現する&lt;/li&gt;
&lt;/ul&gt;
&lt;/div&gt;
&lt;/div&gt;
&lt;/div&gt;
&lt;/div&gt;
&lt;p&gt;&lt;!-- CTA Mid --&gt;&lt;/p&gt;
&lt;div id="cta-mid" class="card border-0 shadow-sm mt-4" style="background: linear-gradient(135deg,#ffffff,#f7fbff);"&gt;
&lt;div class="card-body p-4"&gt;
&lt;div class="row g-3 align-items-center"&gt;
&lt;div class="col-lg-8"&gt;
&lt;div class="fw-bold mb-1" style="font-size: 1.05rem;"&gt;記述を「型」から「得点」に変える&lt;/div&gt;
&lt;div class="text-muted"&gt;材料の集め方、組み替え方、文章化の手順を固定し、添削を次の答案に再現できる形にします。&lt;br /&gt;
中学受験国語の記述をオンラインで立て直したい方に適しています。&lt;/div&gt;
&lt;/div&gt;
&lt;div class="col-lg-4"&gt;
&lt;div class="d-grid d-lg-flex justify-content-lg-end"&gt;&lt;a class="btn btn-primary btn-responsive" href="https://dokkai-labo.tokyo/kobetsuonline01/"&gt;&lt;br /&gt;
オンライン国語個別指導を確認する&lt;br /&gt;
&lt;/a&gt;&lt;/div&gt;
&lt;div class="small text-muted mt-2"&gt;オンライン国語／記述／個別指導&lt;/div&gt;
&lt;/div&gt;
&lt;/div&gt;
&lt;/div&gt;
&lt;/div&gt;
&lt;p class="mt-4 mb-0"&gt;中学受験国語をオンラインで整えたい場合は、&lt;br /&gt;
&lt;a href="https://dokkai-labo.tokyo/kobetsuonline01/"&gt;オンライン個別指導&lt;/a&gt;&lt;br /&gt;
を軸に、変換工程を含めた答案作成の手順を作り直すのが効果的です。&lt;/p&gt;
&lt;/div&gt;
&lt;/div&gt;
&lt;p&gt;&lt;!-- Steps --&gt;&lt;/p&gt;
&lt;div id="steps" class="card shadow-sm mb-4 border-0"&gt;
&lt;div class="card-body p-4 p-lg-5-soft"&gt;
&lt;div class="d-flex align-items-center gap-2 mb-2"&gt;&lt;span class="badge bg-dark"&gt;実践&lt;/span&gt;&lt;br /&gt;
&lt;span class="text-muted small"&gt;材料 → 変換 → 文章化&lt;/span&gt;&lt;/div&gt;
&lt;h2 class="mb-3"&gt;改善方法（実践ステップ）&lt;/h2&gt;
&lt;div class="table-responsive mb-4"&gt;
&lt;table class="table table-hover table-bordered align-middle mb-0 table-fixed"&gt;
&lt;thead style="background: #eceff1;"&gt;
&lt;tr class="text-center"&gt;
&lt;th style="width: 16%;"&gt;ステップ&lt;/th&gt;
&lt;th style="width: 24%;"&gt;目的&lt;/th&gt;
&lt;th&gt;具体的にやること&lt;/th&gt;
&lt;th style="width: 24%;"&gt;つまずきサイン&lt;/th&gt;
&lt;/tr&gt;
&lt;/thead&gt;
&lt;tbody&gt;
&lt;tr&gt;
&lt;td class="fw-bold"&gt;本文処理&lt;/td&gt;
&lt;td&gt;材料を取り切る&lt;/td&gt;
&lt;td&gt;段落要点、対比・言い換え・因果、主張と例の区別&lt;/td&gt;
&lt;td&gt;要点が言えない／材料が一つ&lt;/td&gt;
&lt;/tr&gt;
&lt;tr&gt;
&lt;td class="fw-bold"&gt;設問処理&lt;/td&gt;
&lt;td&gt;条件を固定する&lt;/td&gt;
&lt;td&gt;設問分解、条件語の線引き、要素数の確定、本文範囲当て&lt;/td&gt;
&lt;td&gt;条件落ち／書く前に迷う&lt;/td&gt;
&lt;/tr&gt;
&lt;tr&gt;
&lt;td class="fw-bold"&gt;変換&lt;/td&gt;
&lt;td&gt;答案用に組み替える&lt;/td&gt;
&lt;td&gt;材料を短いメモに分解、並列に揃える、指示語を具体化&lt;/td&gt;
&lt;td&gt;貼り付けで不自然／途切れる&lt;/td&gt;
&lt;/tr&gt;
&lt;tr&gt;
&lt;td class="fw-bold"&gt;文章化&lt;/td&gt;
&lt;td&gt;読みやすく整える&lt;/td&gt;
&lt;td&gt;短文化→主語述語→接続で結ぶ→条件確認&lt;/td&gt;
&lt;td&gt;ねじれ／長文で崩れる&lt;/td&gt;
&lt;/tr&gt;
&lt;/tbody&gt;
&lt;/table&gt;
&lt;/div&gt;
&lt;div class="row g-3 align-items-stretch"&gt;
&lt;div class="col-lg-4"&gt;
&lt;div class="card h-100 border-0" style="background: #f7f9ff;"&gt;
&lt;div class="card-body"&gt;
&lt;h3 class="h5"&gt;ステップ1：本文処理の改善&lt;/h3&gt;
&lt;ul class="ps-3 mb-0"&gt;
&lt;li&gt;段落を一言で要約する&lt;/li&gt;
&lt;li&gt;接続語の前後をセットで読む&lt;/li&gt;
&lt;li&gt;主張と理由、例を線で分ける&lt;/li&gt;
&lt;/ul&gt;
&lt;div class="small text-muted mt-3"&gt;変換の前に、材料が揃っていることが前提です。材料不足は最初に潰します。&lt;/div&gt;
&lt;/div&gt;
&lt;/div&gt;
&lt;/div&gt;
&lt;div class="col-lg-4"&gt;
&lt;div class="card h-100 border-0" style="background: #e8f5e9;"&gt;
&lt;div class="card-body"&gt;
&lt;h3 class="h5"&gt;ステップ2：設問処理の改善&lt;/h3&gt;
&lt;ul class="ps-3 mb-0"&gt;
&lt;li&gt;何を書くか、条件、範囲に分解&lt;/li&gt;
&lt;li&gt;要素数を先に決める&lt;/li&gt;
&lt;li&gt;材料候補を複数拾って絞る&lt;/li&gt;
&lt;/ul&gt;
&lt;div class="small text-muted mt-3"&gt;書き始める前に骨格が決まるほど、表現崩れが減ります。&lt;/div&gt;
&lt;/div&gt;
&lt;/div&gt;
&lt;/div&gt;
&lt;div class="col-lg-4"&gt;
&lt;div class="card h-100 border-0" style="background: #fff3e0;"&gt;
&lt;div class="card-body"&gt;
&lt;h3 class="h5"&gt;ステップ3：記述改善（変換＋文章化）&lt;/h3&gt;
&lt;ul class="ps-3 mb-0"&gt;
&lt;li&gt;材料を短いメモに分解する&lt;/li&gt;
&lt;li&gt;二要素は同じ文型に揃える&lt;/li&gt;
&lt;li&gt;短文を作って接続でつなぐ&lt;/li&gt;
&lt;/ul&gt;
&lt;div class="small text-muted mt-3"&gt;変換は「小さく練習」すると伸びます。いきなり長く書くより、分解と並列を先に固めます。&lt;/div&gt;
&lt;/div&gt;
&lt;/div&gt;
&lt;/div&gt;
&lt;/div&gt;
&lt;div id="accConvert" class="accordion mt-4"&gt;
&lt;div class="accordion-item"&gt;
&lt;h3 id="hConvert" class="accordion-header"&gt;&lt;button class="accordion-button collapsed" type="button" data-bs-toggle="collapse" data-bs-target="#cConvert" aria-expanded="false" aria-controls="cConvert"&gt;&lt;br /&gt;
変換を鍛えるミニトレーニング（家庭でも可）&lt;br /&gt;
&lt;/button&gt;&lt;/h3&gt;
&lt;div id="cConvert" class="accordion-collapse collapse" aria-labelledby="hConvert" data-bs-parent="#accConvert"&gt;
&lt;div class="accordion-body"&gt;
&lt;ul class="mb-0 ps-3"&gt;
&lt;li&gt;本文の一文を「短い材料」に言い換える&lt;/li&gt;
&lt;li&gt;材料を二つ並べて「同じ文型」に揃える&lt;/li&gt;
&lt;li&gt;指示語を具体化して書き直す&lt;/li&gt;
&lt;li&gt;抽象語を本文の言葉に寄せて言い換える&lt;/li&gt;
&lt;li&gt;主語を補って一文を完成させる&lt;/li&gt;
&lt;/ul&gt;
&lt;div class="text-muted small mt-2"&gt;目標は「長文を書く」ではなく、答案の自然さを作る工程を体に入れることです。&lt;/div&gt;
&lt;/div&gt;
&lt;/div&gt;
&lt;/div&gt;
&lt;/div&gt;
&lt;/div&gt;
&lt;/div&gt;
&lt;/div&gt;
&lt;p&gt;&lt;!-- Home --&gt;&lt;/p&gt;
&lt;div id="home" class="card shadow-sm mb-4 border-0"&gt;
&lt;div class="card-body p-4 p-lg-5-soft"&gt;
&lt;div class="d-flex align-items-center gap-2 mb-2"&gt;&lt;span class="badge bg-secondary"&gt;家庭&lt;/span&gt;&lt;br /&gt;
&lt;span class="text-muted small"&gt;工程の支援に寄せる&lt;/span&gt;&lt;/div&gt;
&lt;p&gt;&lt;!-- ===== (2) #steps 内：accordion（#accConvert）直後に追加 ===== --&gt;&lt;/p&gt;
&lt;div id="practice" class="mt-4"&gt;&lt;/div&gt;
&lt;div class="card shadow-sm border-0 mt-3" style="background: #ffffff;"&gt;
&lt;div class="card-body p-4 p-lg-5-soft"&gt;
&lt;div class="d-flex align-items-center gap-2 mb-2"&gt;&lt;span class="badge bg-primary"&gt;練習テンプレ&lt;/span&gt;&lt;br /&gt;
&lt;span class="text-muted small"&gt;材料→変換→文章化が「紙で」回る形&lt;/span&gt;&lt;/div&gt;
&lt;h2 class="mb-3"&gt;練習テンプレ（変換が回る答案メモ）&lt;/h2&gt;
&lt;p class="mb-3"&gt;「型は知っているのに書けない」子が詰まるのは、本文材料を答案用の形に&lt;strong&gt;変換して並べる&lt;/strong&gt;工程です。&lt;br /&gt;
下のテンプレを、過去問でも普段の教材でも同じ形で使うと、工程が固定されます。&lt;/p&gt;
&lt;div class="row g-3 align-items-stretch"&gt;
&lt;div class="col-lg-6"&gt;
&lt;div class="p-3 rounded-3 border h-100" style="background: #f7fbff;"&gt;
&lt;div class="fw-bold mb-2"&gt;テンプレ①：条件の固定（書く前に決める）&lt;/div&gt;
&lt;ul class="mb-0 ps-3"&gt;
&lt;li&gt;&lt;strong&gt;設問の型&lt;/strong&gt;：内容／理由／心情／対比／要約&lt;/li&gt;
&lt;li&gt;&lt;strong&gt;要素数&lt;/strong&gt;：理由は（　）個、心情は（　）個&lt;/li&gt;
&lt;li&gt;&lt;strong&gt;範囲&lt;/strong&gt;：段落（　）〜（　）／該当の言い換え箇所&lt;/li&gt;
&lt;li&gt;&lt;strong&gt;禁止&lt;/strong&gt;：本文語句の貼り付けのみ／条件漏れ&lt;/li&gt;
&lt;/ul&gt;
&lt;div class="small text-muted mt-2"&gt;ここが空欄のまま書き出すと、途中で止まりやすいです。&lt;/div&gt;
&lt;/div&gt;
&lt;/div&gt;
&lt;div class="col-lg-6"&gt;
&lt;div class="p-3 rounded-3 border h-100" style="background: #fff;"&gt;
&lt;div class="fw-bold mb-2"&gt;テンプレ②：材料メモ（短く分解→並列に揃える）&lt;/div&gt;
&lt;div class="table-responsive"&gt;
&lt;table class="table table-bordered align-middle mb-0 table-fixed"&gt;
&lt;thead style="background: #ede7f6;"&gt;
&lt;tr class="text-center"&gt;
&lt;th style="width: 18%;"&gt;要素&lt;/th&gt;
&lt;th&gt;本文材料（短いメモ）&lt;/th&gt;
&lt;th style="width: 26%;"&gt;同じ文型に揃える&lt;/th&gt;
&lt;/tr&gt;
&lt;/thead&gt;
&lt;tbody&gt;
&lt;tr&gt;
&lt;td class="fw-bold"&gt;要素A&lt;/td&gt;
&lt;td&gt;（例）〜が□□である／〜を△△と捉える&lt;/td&gt;
&lt;td&gt;「〜なので…」or「〜ため…」に統一&lt;/td&gt;
&lt;/tr&gt;
&lt;tr&gt;
&lt;td class="fw-bold"&gt;要素B&lt;/td&gt;
&lt;td&gt;（例）一方で〜は□□になりやすい&lt;/td&gt;
&lt;td&gt;文末・主語をAと同型に&lt;/td&gt;
&lt;/tr&gt;
&lt;/tbody&gt;
&lt;/table&gt;
&lt;/div&gt;
&lt;div class="small text-muted mt-2"&gt;材料は「短いメモ」まで落としてから文章化に入ります。&lt;/div&gt;
&lt;/div&gt;
&lt;/div&gt;
&lt;/div&gt;
&lt;div class="alert alert-warning mt-4 mb-0"&gt;
&lt;div class="fw-bold mb-1"&gt;テンプレの使いどころ&lt;/div&gt;
&lt;div&gt;&lt;strong&gt;添削で直された箇所&lt;/strong&gt;は、このテンプレ②の「材料メモ」段階でズレていることが多いです。&lt;br /&gt;
次の答案は、まず材料メモを書き直してから文章化に進むと再現性が上がります。&lt;/div&gt;
&lt;/div&gt;
&lt;hr class="my-4" /&gt;
&lt;div class="d-flex align-items-center gap-2 mb-2"&gt;&lt;span class="badge bg-dark"&gt;練習問題&lt;/span&gt;&lt;br /&gt;
&lt;span class="text-muted small"&gt;短く回して「変換」を鍛える&lt;/span&gt;&lt;/div&gt;
&lt;h3 class="h5 mb-3"&gt;変換ミニ問題（5分×2本）&lt;/h3&gt;
&lt;div class="row g-3"&gt;
&lt;div class="col-lg-6"&gt;
&lt;div class="p-3 rounded-3 border h-100" style="background: #f1f8e9;"&gt;
&lt;div class="fw-bold mb-2"&gt;問題1：貼り付けを「材料メモ」に直す&lt;/div&gt;
&lt;p class="mb-2 small"&gt;次の本文材料（そのまま写し）を、答案用の短いメモに直す。&lt;/p&gt;
&lt;div class="p-2 rounded" style="background: #fff; border: 1px solid rgba(0,0,0,.08);"&gt;
&lt;div class="small text-muted mb-1"&gt;材料（写し）&lt;/div&gt;
&lt;div&gt;「筆者は、便利さが人の判断を奪う危険を指摘している。」&lt;/div&gt;
&lt;/div&gt;
&lt;ul class="mt-2 mb-0 ps-3 small"&gt;
&lt;li&gt;短いメモ（主語・述語が立つ形）にする&lt;/li&gt;
&lt;li&gt;抽象語は本文語句に寄せる（便利さ→何の便利さ？）&lt;/li&gt;
&lt;/ul&gt;
&lt;/div&gt;
&lt;/div&gt;
&lt;div class="col-lg-6"&gt;
&lt;div class="p-3 rounded-3 border h-100" style="background: #fff3e0;"&gt;
&lt;div class="fw-bold mb-2"&gt;問題2：二要素を「同じ文型」で並列にする&lt;/div&gt;
&lt;p class="mb-2 small"&gt;要素A・Bを、同じ文型に揃えて並べる。&lt;/p&gt;
&lt;div class="p-2 rounded" style="background: #fff; border: 1px solid rgba(0,0,0,.08);"&gt;
&lt;div class="small text-muted mb-1"&gt;要素A&lt;/div&gt;
&lt;div&gt;「周囲の評価を気にして本音を言えない」&lt;/div&gt;
&lt;div class="small text-muted mt-2 mb-1"&gt;要素B&lt;/div&gt;
&lt;div&gt;「失敗を恐れて挑戦を避ける」&lt;/div&gt;
&lt;/div&gt;
&lt;div class="small text-muted mt-2"&gt;狙い：AとBの形が揃うと、文章化で崩れにくくなります。&lt;/div&gt;
&lt;/div&gt;
&lt;/div&gt;
&lt;/div&gt;
&lt;details class="mt-3"&gt;
&lt;summary class="fw-bold" style="cursor: pointer;"&gt;解答例（クリックで表示）&lt;/summary&gt;
&lt;div class="mt-2 small"&gt;
&lt;div class="fw-bold"&gt;問題1 解答例&lt;/div&gt;
&lt;ul class="ps-3"&gt;
&lt;li&gt;便利さ（具体）→「手軽さ・自動化」など本文語句に寄せる&lt;/li&gt;
&lt;li&gt;短いメモ例：&lt;strong&gt;手軽さが判断を省略させる&lt;/strong&gt;／&lt;strong&gt;便利さが考える手間を消す&lt;/strong&gt;&lt;/li&gt;
&lt;/ul&gt;
&lt;div class="fw-bold mt-2"&gt;問題2 解答例&lt;/div&gt;
&lt;ul class="ps-3 mb-0"&gt;
&lt;li&gt;文型統一例：「〜ため、…できない」&lt;br /&gt;
A：周囲の評価を気にするため、本音を言えない。&lt;br /&gt;
B：失敗を恐れるため、挑戦を避ける。&lt;/li&gt;
&lt;/ul&gt;
&lt;/div&gt;
&lt;/details&gt;
&lt;/div&gt;
&lt;/div&gt;
&lt;h2 class="mb-3"&gt;家庭でできるフォローと役割分担&lt;/h2&gt;
&lt;p&gt;変換工程は、家庭が正解を教えるほど依存が強くなりがちです。&lt;br /&gt;
家庭は&lt;strong&gt;語彙・漢字の習慣化&lt;/strong&gt;と&lt;strong&gt;工程の管理&lt;/strong&gt;に寄せ、処理修正と添削は指導側で行うと安定します。&lt;/p&gt;
&lt;div class="table-responsive mt-3"&gt;
&lt;table class="table table-bordered align-middle mb-0 table-fixed"&gt;
&lt;thead style="background: #f5f5f5;"&gt;
&lt;tr class="text-center"&gt;
&lt;th style="width: 50%;"&gt;家庭が担うと効果的&lt;/th&gt;
&lt;th style="width: 50%;"&gt;指導で担うと効果的&lt;/th&gt;
&lt;/tr&gt;
&lt;/thead&gt;
&lt;tbody&gt;
&lt;tr&gt;
&lt;td&gt;
&lt;ul class="mb-0 ps-3"&gt;
&lt;li&gt;語彙・漢字を短時間で毎日回す&lt;/li&gt;
&lt;li&gt;音読の頻度管理と要点の一言確認&lt;/li&gt;
&lt;li&gt;過去問の実施日と直し回数の管理&lt;/li&gt;
&lt;li&gt;材料メモを作ったかのチェック&lt;/li&gt;
&lt;/ul&gt;
&lt;/td&gt;
&lt;td&gt;
&lt;ul class="mb-0 ps-3"&gt;
&lt;li&gt;設問分解と条件読みの矯正&lt;/li&gt;
&lt;li&gt;材料の分解・並び替えの定着&lt;/li&gt;
&lt;li&gt;変換と文章化の書き換え指導&lt;/li&gt;
&lt;li&gt;添削の読み取りと次への再現&lt;/li&gt;
&lt;/ul&gt;
&lt;/td&gt;
&lt;/tr&gt;
&lt;/tbody&gt;
&lt;/table&gt;
&lt;/div&gt;
&lt;div class="alert alert-info mt-4 mb-0"&gt;
&lt;div class="fw-bold mb-1"&gt;家庭での声かけ例&lt;/div&gt;
&lt;div&gt;「それ、本文のどこを材料にした？」→「材料を短いメモにするとどうなる？」→「二つの要素を同じ形で並べられる？」&lt;br /&gt;
と工程に戻す声かけが、変換の力を伸ばします。&lt;/div&gt;
&lt;/div&gt;
&lt;/div&gt;
&lt;/div&gt;
&lt;p&gt;&lt;!-- Fit --&gt;&lt;/p&gt;
&lt;div id="fit" class="card shadow-sm mb-4 border-0"&gt;
&lt;div class="card-body p-4 p-lg-5-soft"&gt;
&lt;div class="d-flex align-items-center gap-2 mb-2"&gt;&lt;span class="badge bg-info text-dark"&gt;相性&lt;/span&gt;&lt;br /&gt;
&lt;span class="text-muted small"&gt;型→得点の橋渡しが必要&lt;/span&gt;&lt;/div&gt;
&lt;h2 class="mb-3"&gt;どんな子に相性が良いか&lt;/h2&gt;
&lt;div class="row g-3 align-items-stretch"&gt;
&lt;div class="col-lg-6"&gt;
&lt;div class="p-3 rounded-3 border" style="background: #f9fbff; height: 100%;"&gt;
&lt;div class="fw-bold mb-2"&gt;個別指導の効果が出やすい子&lt;/div&gt;
&lt;ul class="mb-0 ps-3"&gt;
&lt;li&gt;型は覚えたが、答案で崩れる&lt;/li&gt;
&lt;li&gt;本文の貼り付けで不自然になりやすい&lt;/li&gt;
&lt;li&gt;要素数が揃わず条件落ちする&lt;/li&gt;
&lt;li&gt;添削後も同じ崩れ方を繰り返す&lt;/li&gt;
&lt;/ul&gt;
&lt;/div&gt;
&lt;/div&gt;
&lt;div class="col-lg-6"&gt;
&lt;div class="p-3 rounded-3 border" style="background: #fff; height: 100%;"&gt;
&lt;div class="fw-bold mb-2"&gt;家庭が支えやすい条件&lt;/div&gt;
&lt;ul class="mb-0 ps-3"&gt;
&lt;li&gt;語彙・漢字がルーティン化できる&lt;/li&gt;
&lt;li&gt;材料メモの有無を確認できる&lt;/li&gt;
&lt;li&gt;直し回数を決めて回せる&lt;/li&gt;
&lt;li&gt;過去問の管理を担える&lt;/li&gt;
&lt;/ul&gt;
&lt;/div&gt;
&lt;/div&gt;
&lt;/div&gt;
&lt;div class="mt-4"&gt;
&lt;p class="mb-2"&gt;記述を体系的に伸ばす全体像を押さえたい場合は、&lt;br /&gt;
&lt;a href="https://dokkai-labo.tokyo/blog/17022403/"&gt;全体像はこちら&lt;/a&gt;&lt;/p&gt;
&lt;/div&gt;
&lt;/div&gt;
&lt;/div&gt;
&lt;p&gt;&lt;!-- ===== FAQ（JS不要：details版） ===== --&gt;&lt;/p&gt;
&lt;div id="faq" class="card shadow-sm mb-4 border-0"&gt;
&lt;div class="card-body p-4 p-lg-5-soft"&gt;
&lt;div class="d-flex align-items-center gap-2 mb-2"&gt;&lt;span class="badge bg-secondary"&gt;FAQ&lt;/span&gt;&lt;br /&gt;
&lt;span class="text-muted small"&gt;「添削が次で再発」問題の詰まりどころ&lt;/span&gt;&lt;/div&gt;
&lt;h2 class="mb-3"&gt;よくある質問&lt;/h2&gt;
&lt;style&gt;
      /* FAQ only（テーマ干渉を避ける最小限） */&lt;br /&gt;
      .dl-faq details{border:1px solid rgba(0,0,0,.08); border-radius:14px; background:#fff; overflow:hidden;}&lt;br /&gt;
      .dl-faq details + details{margin-top:.75rem;}&lt;br /&gt;
      .dl-faq summary{cursor:pointer; list-style:none; padding:14px 16px; font-weight:800; line-height:1.6; background:linear-gradient(180deg,#f7fbff,#ffffff);}&lt;br /&gt;
      .dl-faq summary::-webkit-details-marker{display:none;}&lt;br /&gt;
      .dl-faq summary:after{content:"＋"; float:right; font-weight:900; opacity:.65;}&lt;br /&gt;
      .dl-faq details[open] summary:after{content:"－";}&lt;br /&gt;
      .dl-faq .dl-faq-body{padding:12px 16px 16px; color:#111827; line-height:1.85;}&lt;br /&gt;
      .dl-faq .dl-faq-body p{margin:0;}&lt;br /&gt;
    &lt;/style&gt;
&lt;div class="dl-faq"&gt;
&lt;details open=""&gt;
&lt;summary&gt;添削しても次の答案で同じ崩れ方をします。何を直せばいい？&lt;/summary&gt;
&lt;div class="dl-faq-body"&gt;
&lt;p&gt;多くは「文章化」ではなく、その前の&lt;strong&gt;材料メモ（分解・並列）&lt;/strong&gt;でズレています。&lt;br /&gt;
直された一文を暗記するのではなく、&lt;strong&gt;#practice のテンプレ②&lt;/strong&gt;に戻して&lt;br /&gt;
「材料がどういう意味で、どう並列になるか」を作り直すと再現が出ます。&lt;/p&gt;
&lt;/div&gt;
&lt;/details&gt;
&lt;details&gt;
&lt;summary&gt;本文の言葉を使えと言われると、貼り付け答案になります&lt;/summary&gt;
&lt;div class="dl-faq-body"&gt;
&lt;p&gt;本文語句は「そのまま一文」ではなく、&lt;strong&gt;材料メモの部品&lt;/strong&gt;として使います。&lt;br /&gt;
まず短いメモに落とし、主語述語を立ててから接続で整えると「貼り付け感」が減ります。&lt;/p&gt;
&lt;/div&gt;
&lt;/details&gt;
&lt;details&gt;
&lt;summary&gt;「理由を二つ」など要素数が揃いません&lt;/summary&gt;
&lt;div class="dl-faq-body"&gt;
&lt;p&gt;要素数は「書きながら探す」のではなく、&lt;strong&gt;書く前に仮決め&lt;/strong&gt;します。&lt;br /&gt;
その上で材料候補を複数拾い、テンプレ②でA・Bを並列に揃えます。揃わない場合は、&lt;br /&gt;
材料不足か範囲ミスの可能性が高いです。&lt;/p&gt;
&lt;/div&gt;
&lt;/details&gt;
&lt;details&gt;
&lt;summary&gt;家庭はどこまで見ればいい？（教えると揉めます）&lt;/summary&gt;
&lt;div class="dl-faq-body"&gt;
&lt;p&gt;家庭は正解提示より、&lt;strong&gt;工程チェック&lt;/strong&gt;に寄せるのが安全です。&lt;br /&gt;
「条件は書いた？」「材料メモはA/Bで揃ってる？」の確認だけでも、変換の定着が進みます。&lt;/p&gt;
&lt;/div&gt;
&lt;/details&gt;
&lt;/div&gt;
&lt;div class="alert alert-primary mt-4 mb-0"&gt;
&lt;div class="fw-bold mb-1"&gt;導線&lt;/div&gt;
&lt;div&gt;「材料メモ→並列→文章化」を実戦答案で一緒に作り直す場合は、&lt;br /&gt;
&lt;a class="fw-bold" href="https://dokkai-labo.tokyo/kobetsuonline01/"&gt;オンライン国語個別指導&lt;/a&gt;で工程ごと矯正できます。&lt;/div&gt;
&lt;/div&gt;
&lt;/div&gt;
&lt;/div&gt;
&lt;p&gt;&lt;!-- Summary --&gt;&lt;/p&gt;
&lt;div id="summary" class="card shadow-sm border-0"&gt;
&lt;div class="card-body p-4 p-lg-5-soft"&gt;
&lt;h2 class="mb-3"&gt;まとめ&lt;/h2&gt;
&lt;p class="mb-4"&gt;記述の型を理解しているのに書けない原因は、本文の材料を答案の文脈へ移す変換工程が弱いことにあります。&lt;br /&gt;
材料を短いメモに分解し、条件に合わせて並べ替え、短文で文章化する手順を固定すると、記述は安定します。&lt;/p&gt;
&lt;div class="p-4 rounded-3 border" style="background: linear-gradient(135deg,#f7fbff,#ffffff);"&gt;
&lt;div class="row g-3 align-items-center"&gt;
&lt;div class="col-lg-8"&gt;
&lt;div class="fw-bold mb-1" style="font-size: 1.05rem;"&gt;次の一手&lt;/div&gt;
&lt;div class="text-muted"&gt;中学受験国語の記述をオンライン国語の個別指導で立て直し、過去問でも再現できる手順を作りたい方は、下記をご覧ください。&lt;/div&gt;
&lt;/div&gt;
&lt;div class="col-lg-4"&gt;
&lt;div class="d-grid d-lg-flex justify-content-lg-end"&gt;&lt;a class="btn btn-success btn-responsive" href="https://dokkai-labo.tokyo/kobetsuonline01/"&gt;&lt;br /&gt;
オンライン国語個別へ&lt;br /&gt;
&lt;/a&gt;&lt;/div&gt;
&lt;/div&gt;
&lt;/div&gt;
&lt;/div&gt;
&lt;/div&gt;
&lt;/div&gt;
&lt;p&gt;&lt;!-- [ /.socialSet ] --&gt;&lt;/p&gt;
------</t>
  </si>
  <si>
    <t>以下のページは不自然なワードを使用しています。
これらを適切に自然な言葉に置き換えて下さい。
なお、本文の装飾や構造は絶対に変えないでください。
【対象ページURL】
https://dokkai-labo.tokyo/col_blog/kokugo-speed-up/
【検出された不自然ワード】
- 崩れ
- 型
- 迷い
- 固定
- 手順
- 最短
- 結論だけ
- 設計
- 整え
【本文】
------
&lt;div class="container my-4"&gt;
&lt;p&gt;&lt;!-- Hero --&gt;&lt;/p&gt;
&lt;section class="card shadow-sm border-0 mb-4" style="background: linear-gradient(135deg, #4a148c, #006064); color: #fff;"&gt;
&lt;div class="card-body p-4 p-md-5"&gt;
&lt;div class="d-flex flex-wrap gap-2 align-items-center mb-3"&gt;&lt;span class="badge bg-warning text-dark" style="font-size: .85rem;"&gt;中学受験／国語&lt;/span&gt;&lt;br /&gt;
&lt;span class="badge bg-light text-dark" style="font-size: .8rem;"&gt;時間不足の改善&lt;/span&gt;&lt;br /&gt;
&lt;span class="badge bg-dark" style="font-size: .8rem;"&gt;処理速度&lt;/span&gt;&lt;/div&gt;
&lt;h1 class="h3 h2-md mb-3" style="line-height: 1.55;"&gt;&lt;/h1&gt;
&lt;p class="mb-4" style="opacity: .96; font-size: 1.02rem; line-height: 1.95;"&gt;試験時間が足りない子は、読解力そのものよりも&lt;strong&gt;処理順序&lt;/strong&gt;・&lt;strong&gt;要点整理&lt;/strong&gt;・&lt;strong&gt;設問先読み&lt;/strong&gt;など&lt;br /&gt;
作業面がボトルネックになっているケースが多いです。オンラインではテンポよく反復できるため、迷いと読み直しを減らし、&lt;br /&gt;
最後まで解き切るための処理速度を整えやすくなります。&lt;/p&gt;
&lt;div class="d-flex flex-column flex-md-row gap-2"&gt;&lt;a class="btn btn-warning btn-lg fw-bold" href="https://dokkai-labo.tokyo/kobetsuonline01/" target="_blank" rel="noopener"&gt;&lt;br /&gt;
オンライン国語個別の詳細を見る&lt;br /&gt;
&lt;/a&gt;&lt;br /&gt;
&lt;a class="btn btn-outline-light btn-lg" style="border-width: 2px;" href="#steps"&gt;&lt;br /&gt;
改善ステップへ&lt;br /&gt;
&lt;/a&gt;&lt;/div&gt;
&lt;div class="mt-4 p-3 p-md-4 rounded" style="background: rgba(255,255,255,.12); border: 1px solid rgba(255,255,255,.25);"&gt;
&lt;div class="row g-3"&gt;
&lt;div class="col-md-4"&gt;
&lt;div class="fw-bold mb-1"&gt;この記事で分かること&lt;/div&gt;
&lt;ul class="mb-0 ps-3" style="line-height: 1.85;"&gt;
&lt;li&gt;時間不足の構造的原因&lt;/li&gt;
&lt;li&gt;処理順序の整え方&lt;/li&gt;
&lt;li&gt;オンラインで反復する方法&lt;/li&gt;
&lt;/ul&gt;
&lt;/div&gt;
&lt;div class="col-md-4"&gt;
&lt;div class="fw-bold mb-1"&gt;よくある悩み&lt;/div&gt;
&lt;ul class="mb-0 ps-3" style="line-height: 1.85;"&gt;
&lt;li&gt;最後まで解ききれない&lt;/li&gt;
&lt;li&gt;読み直しが多い&lt;/li&gt;
&lt;li&gt;記述に手が回らない&lt;/li&gt;
&lt;/ul&gt;
&lt;/div&gt;
&lt;div class="col-md-4"&gt;
&lt;div class="fw-bold mb-1"&gt;SEOキーワード&lt;/div&gt;
&lt;div class="d-flex flex-wrap gap-2"&gt;&lt;span class="badge bg-light text-dark"&gt;オンライン国語&lt;/span&gt;&lt;br /&gt;
&lt;span class="badge bg-light text-dark"&gt;中学受験&lt;/span&gt;&lt;br /&gt;
&lt;span class="badge bg-light text-dark"&gt;国語専門塾&lt;/span&gt;&lt;br /&gt;
&lt;span class="badge bg-light text-dark"&gt;記述&lt;/span&gt;&lt;br /&gt;
&lt;span class="badge bg-light text-dark"&gt;読解力&lt;/span&gt;&lt;br /&gt;
&lt;span class="badge bg-light text-dark"&gt;個別指導&lt;/span&gt;&lt;br /&gt;
&lt;span class="badge bg-light text-dark"&gt;過去問&lt;/span&gt;&lt;/div&gt;
&lt;/div&gt;
&lt;/div&gt;
&lt;/div&gt;
&lt;/div&gt;
&lt;/section&gt;
&lt;p&gt;&lt;!-- TOC --&gt;&lt;/p&gt;
&lt;section class="card shadow-sm border-0 mb-4"&gt;
&lt;div class="card-body p-3 p-md-4"&gt;
&lt;div class="d-flex align-items-center justify-content-between flex-wrap gap-2 mb-2"&gt;
&lt;h2 class="h5 mb-0"&gt;この記事の構成&lt;/h2&gt;
&lt;p&gt;&lt;span class="text-muted" style="font-size: .92rem;"&gt;読み時間目安：10〜15分&lt;/span&gt;&lt;/p&gt;
&lt;/div&gt;
&lt;div class="d-flex flex-wrap gap-2"&gt;&lt;a class="btn btn-sm btn-outline-primary" href="#intro"&gt;導入&lt;/a&gt;&lt;br /&gt;
&lt;a class="btn btn-sm btn-outline-primary" href="#bg"&gt;背景&lt;/a&gt;&lt;br /&gt;
&lt;a class="btn btn-sm btn-outline-primary" href="#why"&gt;オンラインが効く理由&lt;/a&gt;&lt;br /&gt;
&lt;a class="btn btn-sm btn-outline-primary" href="#steps"&gt;改善ステップ&lt;/a&gt;&lt;br /&gt;
&lt;a class="btn btn-sm btn-outline-primary" href="#home"&gt;家庭のフォロー&lt;/a&gt;&lt;br /&gt;
&lt;a class="btn btn-sm btn-outline-primary" href="#fit"&gt;相性&lt;/a&gt;&lt;br /&gt;
&lt;a class="btn btn-sm btn-outline-primary" href="#sum"&gt;まとめ&lt;/a&gt;&lt;/div&gt;
&lt;/div&gt;
&lt;/section&gt;
&lt;p&gt;&lt;!-- Intro --&gt;&lt;/p&gt;
&lt;section id="intro" class="card shadow-sm border-0 mb-4"&gt;
&lt;div class="card-header border-0 py-3" style="background: #ede7f6;"&gt;
&lt;h2 class="h5 mb-0"&gt;導入&lt;/h2&gt;
&lt;/div&gt;
&lt;div class="card-body p-3 p-md-4"&gt;
&lt;p style="line-height: 1.95;"&gt;中学受験の国語で「時間が足りない」と感じると、つい「読むのが遅い」「読解力が弱い」と考えがちです。&lt;br /&gt;
しかし実際には、読む速さよりも&lt;strong&gt;作業の順番&lt;/strong&gt;と&lt;strong&gt;迷い&lt;/strong&gt;、そして&lt;strong&gt;読み直し回数&lt;/strong&gt;が時間を奪っています。&lt;br /&gt;
この記事では、時間不足が起きる構造を分解し、処理速度を上げるための具体手順を提示します。&lt;/p&gt;
&lt;p class="mb-3" style="line-height: 1.95;"&gt;接続詞・指示語などの「迷い」を減らす読み方の整理（説明文の長文読解）も含めて押さえたい場合は、&lt;a href="https://dokkai-labo.tokyo/blog/chobunkotsu/" target="_blank" rel="noopener"&gt;国語の長文読解のコツ【全体像はこちら】&lt;/a&gt;もあわせて確認してください。&lt;/p&gt;
&lt;div class="alert alert-primary mb-0" style="border-left: 6px solid #1565c0;"&gt;
&lt;div class="fw-bold mb-1"&gt;結論&lt;/div&gt;
&lt;div&gt;速さは「急ぐ」より「迷わない設計」で作れます。&lt;strong&gt;処理順序を固定&lt;/strong&gt;し、根拠探索と出力のムダを減らすことが最短ルートです。&lt;/div&gt;
&lt;/div&gt;
&lt;/div&gt;
&lt;/section&gt;
&lt;p&gt;&lt;!-- Background --&gt;&lt;/p&gt;
&lt;section id="bg" class="card shadow-sm border-0 mb-4"&gt;
&lt;div class="card-header border-0 py-3" style="background: #e3f2fd;"&gt;
&lt;h2 class="h5 mb-0"&gt;この悩みが起きる背景（構造的な原因）&lt;/h2&gt;
&lt;/div&gt;
&lt;div class="card-body p-3 p-md-4"&gt;
&lt;h3 class="h6 mb-2"&gt;子どもがつまずく典型パターン&lt;/h3&gt;
&lt;div class="row g-2"&gt;
&lt;div class="col-md-6"&gt;
&lt;div class="p-3 rounded border h-100" style="background: #fafafa;"&gt;
&lt;div class="fw-bold mb-2"&gt;読みで時間を失う&lt;/div&gt;
&lt;ul class="mb-0" style="line-height: 1.9;"&gt;
&lt;li&gt;全文を同じ密度で読む&lt;/li&gt;
&lt;li&gt;段落要点を取らず読み直す&lt;/li&gt;
&lt;li&gt;構造語の見落としで迷う&lt;/li&gt;
&lt;li&gt;戻る場所が分からず探す&lt;/li&gt;
&lt;/ul&gt;
&lt;/div&gt;
&lt;/div&gt;
&lt;div class="col-md-6"&gt;
&lt;div class="p-3 rounded border h-100" style="background: #fafafa;"&gt;
&lt;div class="fw-bold mb-2"&gt;解答で時間を失う&lt;/div&gt;
&lt;ul class="mb-0" style="line-height: 1.9;"&gt;
&lt;li&gt;設問を見ずに読み始める&lt;/li&gt;
&lt;li&gt;条件語が曖昧で手戻り&lt;/li&gt;
&lt;li&gt;選択肢を語感で比較し続ける&lt;/li&gt;
&lt;li&gt;記述で材料整理を飛ばして書く&lt;/li&gt;
&lt;/ul&gt;
&lt;/div&gt;
&lt;/div&gt;
&lt;/div&gt;
&lt;div class="mt-3 p-3 p-md-4 rounded" style="background: #fff8e1; border: 1px solid #ffe082; line-height: 1.95;"&gt;
&lt;div class="fw-bold mb-2"&gt;処理が遅くなるポイントはここ&lt;/div&gt;
&lt;ol class="mb-0" style="line-height: 1.9;"&gt;
&lt;li&gt;設問条件を確定する&lt;/li&gt;
&lt;li&gt;本文の根拠範囲を絞る&lt;/li&gt;
&lt;li&gt;根拠を一文または二文に固定する&lt;/li&gt;
&lt;li&gt;&lt;strong&gt;選択なら照合、記述なら材料整理&lt;/strong&gt;&lt;/li&gt;
&lt;li&gt;条件に戻って最終チェックする&lt;/li&gt;
&lt;/ol&gt;
&lt;div class="mt-2 small"&gt;時間不足の多くは、2〜4で渋滞します。根拠範囲が絞れないと、本文への往復回数が増えます。&lt;/div&gt;
&lt;/div&gt;
&lt;h3 class="h6 mt-4 mb-2"&gt;具体例：読めているのに時間が消えるケース&lt;/h3&gt;
&lt;div class="p-3 p-md-4 rounded" style="background: #fff3e0; border: 1px solid #ffe0b2; line-height: 1.95;"&gt;
&lt;div class="fw-bold mb-2"&gt;よくある二度手間&lt;/div&gt;
&lt;ul class="mb-3" style="line-height: 1.9;"&gt;
&lt;li&gt;設問を見ずに全文を丁寧に読む&lt;/li&gt;
&lt;li&gt;あとで設問を見て、理由・対比・具体例を探し直す&lt;/li&gt;
&lt;li&gt;同じ段落を2〜3回読み直して材料を集める&lt;/li&gt;
&lt;li&gt;記述で書き始めてから条件を思い出し、書き直す&lt;/li&gt;
&lt;/ul&gt;
&lt;div class="alert alert-warning mb-0" style="border-left: 6px solid #f57c00;"&gt;
&lt;div class="fw-bold mb-1"&gt;改善の方向性&lt;/div&gt;
&lt;div&gt;読む力を上げる前に、&lt;strong&gt;処理順序を固定&lt;/strong&gt;して二度手間を消します。&lt;/div&gt;
&lt;/div&gt;
&lt;/div&gt;
&lt;/div&gt;
&lt;/section&gt;
&lt;p&gt;&lt;!-- Why online --&gt;&lt;/p&gt;
&lt;section id="why" class="card shadow-sm border-0 mb-4"&gt;
&lt;div class="card-header border-0 py-3" style="background: #e0f2f1;"&gt;
&lt;h2 class="h5 mb-0"&gt;オンライン国語個別指導が効果を発揮する理由&lt;/h2&gt;
&lt;/div&gt;
&lt;div class="card-body p-3 p-md-4"&gt;
&lt;p style="line-height: 1.95;"&gt;処理速度は「読めるようになれば自然に上がる」ものではありません。手順を決め、反復し、迷いの癖を修正して再現性を作る必要があります。&lt;br /&gt;
オンライン国語の個別指導は、手順の可視化とテンポの反復に向いています。&lt;/p&gt;
&lt;div class="row g-3"&gt;
&lt;div class="col-md-6"&gt;
&lt;div class="h-100 p-3 rounded border" style="background: #fafafa;"&gt;
&lt;div class="fw-bold mb-2"&gt;手元カメラで迷いの原因を特定&lt;/div&gt;
&lt;ul class="mb-0" style="line-height: 1.9;"&gt;
&lt;li&gt;条件読み落としの発見&lt;/li&gt;
&lt;li&gt;根拠固定の不足を修正&lt;/li&gt;
&lt;li&gt;選択肢照合の弱点を特定&lt;/li&gt;
&lt;li&gt;記述の材料整理不足を是正&lt;/li&gt;
&lt;/ul&gt;
&lt;/div&gt;
&lt;/div&gt;
&lt;div class="col-md-6"&gt;
&lt;div class="h-100 p-3 rounded border" style="background: #fafafa;"&gt;
&lt;div class="fw-bold mb-2"&gt;本文と設問を並べて動線を整理&lt;/div&gt;
&lt;ul class="mb-0" style="line-height: 1.9;"&gt;
&lt;li&gt;往復の目的を明確化&lt;/li&gt;
&lt;li&gt;戻る段落を最短化&lt;/li&gt;
&lt;li&gt;根拠を一文に固定&lt;/li&gt;
&lt;li&gt;見直し観点を定型化&lt;/li&gt;
&lt;/ul&gt;
&lt;/div&gt;
&lt;/div&gt;
&lt;div class="col-md-6"&gt;
&lt;div class="h-100 p-3 rounded border" style="background: #fafafa;"&gt;
&lt;div class="fw-bold mb-2"&gt;記述は材料整理→文章化の順で定着&lt;/div&gt;
&lt;ul class="mb-0" style="line-height: 1.9;"&gt;
&lt;li&gt;箇条書きで要素出し&lt;/li&gt;
&lt;li&gt;不要要素を先に捨てる&lt;/li&gt;
&lt;li&gt;主語と因果を整える&lt;/li&gt;
&lt;li&gt;再提出で再現性確認&lt;/li&gt;
&lt;/ul&gt;
&lt;/div&gt;
&lt;/div&gt;
&lt;div class="col-md-6"&gt;
&lt;div class="h-100 p-3 rounded border" style="background: #fafafa;"&gt;
&lt;div class="fw-bold mb-2"&gt;過去問を改善履歴として運用&lt;/div&gt;
&lt;ul class="mb-0" style="line-height: 1.9;"&gt;
&lt;li&gt;時間不足の原因を分類&lt;/li&gt;
&lt;li&gt;同タイプ問題で反復&lt;/li&gt;
&lt;li&gt;手順のブレを修正&lt;/li&gt;
&lt;li&gt;点と時間を同時に安定&lt;/li&gt;
&lt;/ul&gt;
&lt;/div&gt;
&lt;/div&gt;
&lt;/div&gt;
&lt;div class="mt-4 p-3 p-md-4 rounded" style="background: linear-gradient(135deg, rgba(74,20,140,.10), rgba(0,96,100,.10)); border: 1px solid rgba(0,0,0,.08);"&gt;
&lt;div class="d-flex flex-column flex-md-row align-items-start align-items-md-center justify-content-between gap-2"&gt;
&lt;div&gt;
&lt;div class="fw-bold mb-1"&gt;オンラインで処理速度を整えるなら&lt;/div&gt;
&lt;div style="line-height: 1.95;"&gt;中学受験国語をオンラインで整えたい場合は、&lt;br /&gt;
&lt;a href="https://dokkai-labo.tokyo/kobetsuonline01/" target="_blank" rel="noopener"&gt;オンライン個別指導&lt;/a&gt;&lt;br /&gt;
が最も適しています。読み直し回数と迷い時間を減らし、最後まで解き切る力を作ります。&lt;/div&gt;
&lt;/div&gt;
&lt;p&gt;&lt;a class="btn btn-primary fw-bold" href="https://dokkai-labo.tokyo/kobetsuonline01/" target="_blank" rel="noopener"&gt;&lt;br /&gt;
指導の流れを見る&lt;br /&gt;
&lt;/a&gt;&lt;/p&gt;
&lt;/div&gt;
&lt;/div&gt;
&lt;/div&gt;
&lt;/section&gt;
&lt;p&gt;&lt;!-- Steps --&gt;&lt;/p&gt;
&lt;section id="steps" class="card shadow-sm border-0 mb-4"&gt;
&lt;div class="card-header border-0 py-3" style="background: #f1f8e9;"&gt;
&lt;h2 class="h5 mb-0"&gt;改善方法（実践ステップ）&lt;/h2&gt;
&lt;/div&gt;
&lt;div class="card-body p-3 p-md-4"&gt;
&lt;p style="line-height: 1.95;"&gt;速読のように「読む速度」だけを追うと、内容理解が崩れやすくなります。&lt;br /&gt;
処理速度は、読む前後の作業設計を整えることで大きく改善します。&lt;/p&gt;
&lt;div class="row g-3 mb-3"&gt;
&lt;div class="col-md-4"&gt;
&lt;div class="h-100 p-3 rounded border" style="background: #fafafa;"&gt;
&lt;div class="fw-bold mb-2"&gt;ステップ1：本文処理&lt;/div&gt;
&lt;ul class="mb-0" style="line-height: 1.9;"&gt;
&lt;li&gt;一段落一文の要点メモ&lt;/li&gt;
&lt;li&gt;対比・因果・言い換えを最小でマーク&lt;/li&gt;
&lt;li&gt;戻る場所の地図を作る&lt;/li&gt;
&lt;/ul&gt;
&lt;/div&gt;
&lt;/div&gt;
&lt;div class="col-md-4"&gt;
&lt;div class="h-100 p-3 rounded border" style="background: #fafafa;"&gt;
&lt;div class="fw-bold mb-2"&gt;ステップ2：設問処理&lt;/div&gt;
&lt;ul class="mb-0" style="line-height: 1.9;"&gt;
&lt;li&gt;設問を4点分解&lt;/li&gt;
&lt;li&gt;条件語をチェック欄化&lt;/li&gt;
&lt;li&gt;根拠範囲→根拠固定の順に進める&lt;/li&gt;
&lt;/ul&gt;
&lt;/div&gt;
&lt;/div&gt;
&lt;div class="col-md-4"&gt;
&lt;div class="h-100 p-3 rounded border" style="background: #fafafa;"&gt;
&lt;div class="fw-bold mb-2"&gt;ステップ3：記述&lt;/div&gt;
&lt;ul class="mb-0" style="line-height: 1.9;"&gt;
&lt;li&gt;材料を箇条書きで抜く&lt;/li&gt;
&lt;li&gt;不要要素を先に捨てる&lt;/li&gt;
&lt;li&gt;文章化→字数調整の順&lt;/li&gt;
&lt;/ul&gt;
&lt;/div&gt;
&lt;/div&gt;
&lt;/div&gt;
&lt;h3 class="h6 mb-2"&gt;時間を短縮するチェック表&lt;/h3&gt;
&lt;p&gt;&lt;!-- Desktop table --&gt;&lt;/p&gt;
&lt;div class="d-none d-md-block mb-3"&gt;
&lt;div class="table-responsive"&gt;
&lt;table class="table table-bordered table-hover align-middle mb-0"&gt;
&lt;thead style="background: #e8f5e9;"&gt;
&lt;tr class="text-center"&gt;
&lt;th style="width: 20%;"&gt;場面&lt;/th&gt;
&lt;th style="width: 40%;"&gt;やること&lt;/th&gt;
&lt;th style="width: 40%;"&gt;減らせるムダ&lt;/th&gt;
&lt;/tr&gt;
&lt;/thead&gt;
&lt;tbody&gt;
&lt;tr&gt;
&lt;td class="fw-bold"&gt;読む前&lt;/td&gt;
&lt;td&gt;設問で条件を確定し、探す目的を作る&lt;/td&gt;
&lt;td&gt;読み直しの増加、戻り場所迷い&lt;/td&gt;
&lt;/tr&gt;
&lt;tr&gt;
&lt;td class="fw-bold"&gt;読む最中&lt;/td&gt;
&lt;td&gt;段落要点を一文、対比と結論だけ最小マーク&lt;/td&gt;
&lt;td&gt;情報過多の線引き、ノート作りの時間&lt;/td&gt;
&lt;/tr&gt;
&lt;tr&gt;
&lt;td class="fw-bold"&gt;選択肢&lt;/td&gt;
&lt;td&gt;強さ・否定・範囲・観点で照合して消去&lt;/td&gt;
&lt;td&gt;語感比較の迷い時間&lt;/td&gt;
&lt;/tr&gt;
&lt;tr&gt;
&lt;td class="fw-bold"&gt;記述&lt;/td&gt;
&lt;td&gt;材料整理→並べ替え→文章化の順で固定&lt;/td&gt;
&lt;td&gt;書き直し、条件落ちの手戻り&lt;/td&gt;
&lt;/tr&gt;
&lt;/tbody&gt;
&lt;/table&gt;
&lt;/div&gt;
&lt;/div&gt;
&lt;p&gt;&lt;!-- Mobile cards --&gt;&lt;/p&gt;
&lt;div class="d-md-none"&gt;
&lt;div class="row g-2"&gt;
&lt;div class="col-12"&gt;
&lt;div class="p-3 rounded border" style="background: #fafafa;"&gt;
&lt;div class="fw-bold"&gt;読む前&lt;/div&gt;
&lt;div class="small text-muted"&gt;やること：条件確定→探す目的を作る&lt;/div&gt;
&lt;div class="mt-2"&gt;&lt;span class="badge bg-warning text-dark"&gt;減らす&lt;/span&gt; 読み直し／戻り場所迷い&lt;/div&gt;
&lt;/div&gt;
&lt;/div&gt;
&lt;div class="col-12"&gt;
&lt;div class="p-3 rounded border" style="background: #fafafa;"&gt;
&lt;div class="fw-bold"&gt;読む最中&lt;/div&gt;
&lt;div class="small text-muted"&gt;やること：段落要点一文＋最小マーク&lt;/div&gt;
&lt;div class="mt-2"&gt;&lt;span class="badge bg-warning text-dark"&gt;減らす&lt;/span&gt; 線引き過多／ノート時間&lt;/div&gt;
&lt;/div&gt;
&lt;/div&gt;
&lt;div class="col-12"&gt;
&lt;div class="p-3 rounded border" style="background: #fafafa;"&gt;
&lt;div class="fw-bold"&gt;選択肢&lt;/div&gt;
&lt;div class="small text-muted"&gt;やること：強さ・否定・範囲・観点で消去&lt;/div&gt;
&lt;div class="mt-2"&gt;&lt;span class="badge bg-warning text-dark"&gt;減らす&lt;/span&gt; 語感比較の迷い&lt;/div&gt;
&lt;/div&gt;
&lt;/div&gt;
&lt;div class="col-12"&gt;
&lt;div class="p-3 rounded border" style="background: #fafafa;"&gt;
&lt;div class="fw-bold"&gt;記述&lt;/div&gt;
&lt;div class="small text-muted"&gt;やること：材料整理→並べ替え→文章化&lt;/div&gt;
&lt;div class="mt-2"&gt;&lt;span class="badge bg-warning text-dark"&gt;減らす&lt;/span&gt; 書き直し／手戻り&lt;/div&gt;
&lt;/div&gt;
&lt;/div&gt;
&lt;/div&gt;
&lt;/div&gt;
&lt;div class="alert alert-warning mt-4 mb-0" style="border-left: 6px solid #f57c00;"&gt;
&lt;div class="fw-bold mb-1"&gt;ポイント&lt;/div&gt;
&lt;div&gt;処理速度は、読む速さではなく「迷い」と「手戻り」を減らすことで上がります。手順を固定し、同じ型で反復します。&lt;/div&gt;
&lt;/div&gt;
&lt;/div&gt;
&lt;/section&gt;
&lt;p&gt;&lt;!-- Home --&gt;&lt;/p&gt;
&lt;section id="home" class="card shadow-sm border-0 mb-4"&gt;
&lt;div class="card-header border-0 py-3" style="background: #fff3e0;"&gt;
&lt;h2 class="h5 mb-0"&gt;家庭でできるフォローと役割分担&lt;/h2&gt;
&lt;/div&gt;
&lt;div class="card-body p-3 p-md-4"&gt;
&lt;p style="line-height: 1.95;"&gt;家庭は答えを教えるより、手順を守らせる役割に寄せるほど効果的です。&lt;br /&gt;
「条件は何」「根拠は一文に固定できたか」「選択肢の強い語と否定語は見たか」を問い返す支援が有効です。&lt;/p&gt;
&lt;div class="row g-3"&gt;
&lt;div class="col-md-6"&gt;
&lt;div class="h-100 p-3 rounded border" style="background: #fafafa;"&gt;
&lt;div class="fw-bold mb-2"&gt;毎日の語彙・漢字&lt;/div&gt;
&lt;ul class="mb-0" style="line-height: 1.95;"&gt;
&lt;li&gt;設問語彙を短く説明できる&lt;/li&gt;
&lt;li&gt;言い換え語彙を増やす&lt;/li&gt;
&lt;li&gt;漢字で記述の部分点を守る&lt;/li&gt;
&lt;/ul&gt;
&lt;/div&gt;
&lt;/div&gt;
&lt;div class="col-md-6"&gt;
&lt;div class="h-100 p-3 rounded border" style="background: #fafafa;"&gt;
&lt;div class="fw-bold mb-2"&gt;音読の扱い&lt;/div&gt;
&lt;ul class="mb-0" style="line-height: 1.95;"&gt;
&lt;li&gt;対比語と結論を強調して読む&lt;/li&gt;
&lt;li&gt;段落要点を一文で言う&lt;/li&gt;
&lt;li&gt;指示語の指す先を確認する&lt;/li&gt;
&lt;/ul&gt;
&lt;/div&gt;
&lt;/div&gt;
&lt;/div&gt;
&lt;div class="mt-3 p-3 rounded" style="background: #fce4ec; border: 1px solid #f8bbd0; line-height: 1.95;"&gt;
&lt;div class="fw-bold mb-1"&gt;やりすぎない注意点&lt;/div&gt;
&lt;div&gt;家庭が先に根拠箇所を示すと、子どもの探し方が育ちません。&lt;br /&gt;
位置を教えるより、&lt;strong&gt;条件と照合の手順&lt;/strong&gt;を問い返す支援に留めるのが安全です。&lt;/div&gt;
&lt;/div&gt;
&lt;/div&gt;
&lt;/section&gt;
&lt;p&gt;&lt;!-- Fit --&gt;&lt;/p&gt;
&lt;section id="fit" class="card shadow-sm border-0 mb-4"&gt;
&lt;div class="card-header border-0 py-3" style="background: #e8eaf6;"&gt;
&lt;h2 class="h5 mb-0"&gt;どんな子に相性が良いか&lt;/h2&gt;
&lt;/div&gt;
&lt;div class="card-body p-3 p-md-4"&gt;
&lt;p style="line-height: 1.95;"&gt;処理速度は「速く読め」では伸びません。考える過程を可視化し、手順を固定できる子ほど改善が速いです。&lt;/p&gt;
&lt;div class="row g-3"&gt;
&lt;div class="col-md-6"&gt;
&lt;div class="h-100 p-3 rounded border" style="background: #fafafa;"&gt;
&lt;div class="fw-bold mb-2"&gt;相性が良いタイプ&lt;/div&gt;
&lt;ul class="mb-0" style="line-height: 1.95;"&gt;
&lt;li&gt;内容は分かるのに最後まで解けない&lt;/li&gt;
&lt;li&gt;読み直し回数が多い&lt;/li&gt;
&lt;li&gt;選択肢で迷いが長い&lt;/li&gt;
&lt;li&gt;記述で書き直しが多い&lt;/li&gt;
&lt;li&gt;過去問で点が乱高下する&lt;/li&gt;
&lt;/ul&gt;
&lt;/div&gt;
&lt;/div&gt;
&lt;div class="col-md-6"&gt;
&lt;div class="h-100 p-3 rounded border" style="background: #fafafa;"&gt;
&lt;div class="fw-bold mb-2"&gt;説明文が遅い場合の補強&lt;/div&gt;
&lt;div style="line-height: 1.95;"&gt;説明文で要点整理が遅くなる場合は、説明文に特化した読み方の整理が有効です。&lt;br /&gt;
専門記事も併せて確認すると、戻り場所が作りやすくなります。&lt;/div&gt;
&lt;div class="mt-2"&gt;&lt;a class="btn btn-sm btn-outline-primary" href="https://dokkai-labo.tokyo/setsumeibun/" target="_blank" rel="noopener"&gt;&lt;br /&gt;
説明文の読み方を見る&lt;br /&gt;
&lt;/a&gt;&lt;/div&gt;
&lt;/div&gt;
&lt;/div&gt;
&lt;/div&gt;
&lt;/div&gt;
&lt;/section&gt;
&lt;p&gt;&lt;!-- Summary --&gt;&lt;/p&gt;
&lt;section id="sum" class="card shadow-sm border-0"&gt;
&lt;div class="card-body p-4 p-md-5"&gt;
&lt;h2 class="h5 mb-3"&gt;まとめ&lt;/h2&gt;
&lt;p class="mb-4" style="line-height: 1.95;"&gt;時間不足の原因は読解力ではなく、処理順序・要点整理・設問先読みの未整備であることが多いです。&lt;br /&gt;
手順を固定し反復すれば、迷いと読み直しが減り、得点と時間の両方が安定します。&lt;/p&gt;
&lt;div class="p-3 p-md-4 rounded" style="background: linear-gradient(135deg, rgba(74,20,140,.10), rgba(0,96,100,.10)); border: 1px solid rgba(0,0,0,.08);"&gt;
&lt;div class="d-flex flex-column flex-md-row align-items-start align-items-md-center justify-content-between gap-2"&gt;
&lt;div&gt;
&lt;div class="fw-bold mb-1"&gt;次の一歩&lt;/div&gt;
&lt;div style="line-height: 1.95;"&gt;中学受験国語の処理速度をオンラインで整えたい場合は、こちらをご覧ください。&lt;/div&gt;
&lt;/div&gt;
&lt;p&gt;&lt;a class="btn btn-warning btn-lg fw-bold" href="https://dokkai-labo.tokyo/kobetsuonline01/" target="_blank" rel="noopener"&gt;&lt;br /&gt;
オンライン個別へ進む&lt;br /&gt;
&lt;/a&gt;&lt;/p&gt;
&lt;/div&gt;
&lt;/div&gt;
&lt;div class="mt-3 small text-muted"&gt;※ 速さは「急ぐ」ではなく「迷わない設計」で作れます。処理順序を固定し、再現性を作ることが最短ルートです。&lt;/div&gt;
&lt;/div&gt;
&lt;/section&gt;
&lt;/div&gt;
&lt;p&gt;&lt;!-- [ /.socialSet ] --&gt;&lt;/p&gt;
&lt;div class="alert alert-primary p-3 mt-4" role="alert"&gt;
&lt;p class="mb-2"&gt;&lt;strong&gt;制限時間内に解き終えられない現状は、国語の不合格を意味します。&lt;/strong&gt;&lt;/p&gt;
&lt;p class="mb-1"&gt;設問を吟味せず解答する癖が固定化されると、記述での減点が止まらなくなり、入試本番の合計点に跳ね返る致命的な損失となります。&lt;/p&gt;
&lt;p class="mb-3"&gt;読むのが遅いのではなく、一重に判断軸の未固定が原因で迷いが生じています。&lt;/p&gt;
&lt;div class="d-grid gap-2"&gt;&lt;a class="btn btn-primary btn-lg" href="https://dokkai-labo.tokyo/reading-lesson/"&gt;合格力を叩き込む個別指導の受講はこちら&lt;/a&gt;&lt;br /&gt;
&lt;a class="btn btn-outline-primary btn-lg" href="https://dokkai-labo.tokyo/policy/"&gt;読解ラボの指導方針を詳しく知る&lt;/a&gt;&lt;/div&gt;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t>
  </si>
  <si>
    <t>以下のページは不自然なワードを使用しています。
これらを適切に自然な言葉に置き換えて下さい。
なお、本文の装飾や構造は絶対に変えないでください。
【対象ページURL】
https://eng-support.com/column/book2-lesson12-scene3/
【検出された不自然ワード】
- 崩れ
- 型
- 固定
- 手順
【本文】
------
&lt;p&gt;&lt;iframe title="YouTube video player" src="https://www.youtube.com/embed/8j4AlnBfYdo?si=awFrBA6sdaPWBmCI" width="560" height="315" frameborder="0" allowfullscreen="allowfullscreen"&gt;&lt;span data-mce-type="bookmark" style="display: inline-block; width: 0px; overflow: hidden; line-height: 0;" class="mce_SELRES_start"&gt;&lt;/span&gt;&lt;/iframe&gt;&lt;/p&gt;
&lt;h3&gt;Book2 Lesson12 シーン3 「V人不定詞」&lt;/h3&gt;
&lt;p&gt;今回は、Book2 Lesson12シーン3 「V人不定詞」というタイトルになっていますが、これは第5文型のことです。どういう事か順番に説明していきましょう。まずは1番の文を見ていきます。&lt;/p&gt;
&lt;h3&gt;文の理解&lt;/h3&gt;
&lt;p&gt;&lt;span style="color: red;"&gt;&amp;#8220;Ms. Stone&amp;#8221;&lt;/span&gt; wanted Jiro to give a speech in class. この文ですが、訳は後回しにします。文法的にこの文をちゃんと理解しましょう。主語は&lt;span style="color: red;"&gt;&amp;#8220;Ms. Stone&amp;#8221;&lt;/span&gt;、他動詞は&lt;span style="color: red;"&gt;&amp;#8220;wanted&amp;#8221;&lt;/span&gt;です。今日からは&lt;span style="color: red;"&gt;&amp;#8220;want&amp;#8221;&lt;/span&gt;が来たら「何が欲しいの」とか「何がしたいの」だけではなく、これは第5文型かもしれないと思ってください。&lt;/p&gt;
&lt;h3&gt;第5文型の定義&lt;/h3&gt;
&lt;p&gt;第5文型とはどういうことかというと、後ろが「OC」主語、述語です。「OC」の「O」は絶対に名詞です。まず&lt;span style="color: red;"&gt;&amp;#8220;Jiro&amp;#8221;&lt;/span&gt;は名詞です。次に&lt;span style="color: red;"&gt;&amp;#8220;to give&amp;#8221;&lt;/span&gt;、この&lt;span style="color: red;"&gt;&amp;#8220;Jiro&amp;#8221;&lt;/span&gt;という名詞の後に「to 動詞原形」がきています。動詞のあとに「名詞 to 動詞原形」ときたら、一部の例外を除いて基本的に第5文型です。&lt;span style="color: red;"&gt;&amp;#8220;want&amp;#8221;&lt;/span&gt;のあとに「名詞 to V原」になっていたら、もう絶対第5文型だと思ってください。&lt;/p&gt;
&lt;h3&gt;補語の役割&lt;/h3&gt;
&lt;p&gt;第5文型において、この「to V原」は補語となります。不定詞が補語だった場合、名詞的用法として理解できます。学校によっては形容詞的用法と習うこともありますが、名詞的用法なのか形容詞的用法なのかは決め付けることはできません。名詞や形容詞よりも動詞と考える方が早いです。&lt;/p&gt;
&lt;h3&gt;例文の訳&lt;/h3&gt;
&lt;p&gt;&lt;span style="color: red;"&gt;&amp;#8220;Ms. Stone wanted&amp;#8221;&lt;/span&gt;の後に続く文は、ストーンさんがどんなことを望んでいたかを示しています。&lt;span style="color: red;"&gt;&amp;#8220;Jiro&amp;#8221;&lt;/span&gt;と&lt;span style="color: red;"&gt;&amp;#8220;to give&amp;#8221;&lt;/span&gt;以下は主語、述語ですので、「ジローが授業でスピーチをすることを望んでいた」となります。このストーンさんはおそらく先生でしょう。より手っ取り早く訳すと「ストーン先生はジローに授業でスピーチをして欲しかった」となります。&lt;/p&gt;
&lt;p&gt;ここで重要なのは「want 人 to 動詞原形」、つまり「人に何々して欲しい」という表現です。英語を苦手な人は、この表現だけを覚えてしまいがちですが、肝心な第5文型や主語、述語を飛ばしてしまうと、結果的にできなく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&lt;h3&gt;第5文型の復習&lt;/h3&gt;
&lt;p&gt;第5文型とは、主語と述語の関係がしっかりしていることがポイントです。直訳では「ジローが授業でスピーチすることを望んでいた」となりますが、より自然な日本語にすると「ジローに授業でスピーチして欲しかった」となります。こういった考え方をしてみてください。&lt;/p&gt;
&lt;p&gt;&lt;iframe loading="lazy" title="YouTube video player" src="https://www.youtube.com/embed/48gfO9jVBg8?si=qrj3_6N5HW-FXZ9W" width="560" height="315" frameborder="0" allowfullscreen="allowfullscreen"&gt;&lt;/iframe&gt;&lt;/p&gt;
&lt;h3&gt;第5文型の概要&lt;/h3&gt;
&lt;p&gt;第5文型についてですが、これは「SVt」主語、述語の関係を持っています。主語と述語は別名&lt;span style="color: blue;"&gt;「OC」&lt;/span&gt;と呼ばれることを理解してください。動詞が他動詞の場合、これは&lt;span style="color: red;"&gt;「SVtOC」&lt;/span&gt;と表現されます。ここでの&lt;span style="color: blue;"&gt;「O」&lt;/span&gt;と&lt;span style="color: blue;"&gt;「C」&lt;/span&gt;は主語、述語の関係で、主語と目的語は必ず名詞でなければなりません。&lt;/p&gt;
&lt;h3&gt;補語の種類&lt;/h3&gt;
&lt;p&gt;最後の述語&lt;span style="color: blue;"&gt;「C」&lt;/span&gt;の部分には、名詞、形容詞、現在分詞、過去分詞、動詞原形、&lt;span style="color: red;"&gt;「to 動詞原形」&lt;/span&gt;の6種類があります。現在分詞と過去分詞は、動詞と形容詞の機能を持つため、分詞と呼ばれています。補語は基本的に名詞または形容詞で、これらを細分化するとこの6種類になります。&lt;/p&gt;
&lt;h3&gt;「want 人 to 動詞原形」&lt;/h3&gt;
&lt;p&gt;ここで&lt;span style="color: red;"&gt;「want 人 to 動詞原形」&lt;/span&gt;の表現があります。「この人が何々するということを、Sの人が望む」という形です。「S」は&lt;span style="color: blue;"&gt;「O」&lt;/span&gt;に何々してほしいという意訳になります。動詞原形と&lt;span style="color: red;"&gt;「to 動詞原形」&lt;/span&gt;には意味の違いがありますが、これは後述します。&lt;/p&gt;
&lt;h3&gt;動詞原形と「to 動詞原形」&lt;/h3&gt;
&lt;p&gt;補語の部分&lt;span style="color: blue;"&gt;「C」&lt;/span&gt;において、動詞原形と&lt;span style="color: red;"&gt;「to 動詞原形」&lt;/span&gt;には異なる意味がある場合がありますが、基本的には&lt;span style="color: red;"&gt;「Vt」&lt;/span&gt;の動詞によって決まります。「Vt」が使役動詞や知覚動詞である場合、&lt;span style="color: red;"&gt;&amp;#8220;to&amp;#8221;&lt;/span&gt;がつかないことが一般的です。使役動詞には&lt;span style="color: red;"&gt;「make」「let」「have」&lt;/span&gt;の3つがあり、知覚動詞には&lt;span style="color: red;"&gt;「see」「hear」&lt;/span&gt;などがあります。&lt;/p&gt;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&lt;h3&gt;特例と用語の違い&lt;/h3&gt;
&lt;p&gt;動詞&lt;span style="color: red;"&gt;「help」&lt;/span&gt;には特例があり、「help 人 to 動詞原形」と「help 人 動詞原形」の両方が使えます。例として、「&lt;span style="color: red;"&gt;I helped him do his homework&lt;/span&gt;」と「&lt;span style="color: red;"&gt;I helped him to do his homework&lt;/span&gt;」がありますが、どちらも同じ意味です。このような特例を除けば、基本的に&lt;span style="color: red;"&gt;&amp;#8220;to&amp;#8221;&lt;/span&gt;を付けるのが普通です。&lt;/p&gt;
&lt;h3&gt;補語の例文&lt;/h3&gt;
&lt;p&gt;「SVtO to V原」という構造を持つ例文をいくつか紹介します。まず、「&lt;span style="color: red;"&gt;want O to V原&lt;/span&gt;」は「Oに何々して欲しい」という意味です。例文として「&lt;span style="color: red;"&gt;I want you to go there.&lt;/span&gt;」があります。次に「&lt;span style="color: red;"&gt;ask O to V原&lt;/span&gt;」は「Oに何々するように頼む」という意味です。動詞&lt;span style="color: red;"&gt;「ask」&lt;/span&gt;は「尋ねる」と「頼む」という意味を持っており、両方の意味を意識することが重要です。続いて「&lt;span style="color: red;"&gt;tell O to V原&lt;/span&gt;」や「&lt;span style="color: red;"&gt;invite O to V原&lt;/span&gt;」、最後に「&lt;span style="color: red;"&gt;allow O to V原&lt;/span&gt;」はそれぞれ「Oに何々するように言う」「Oを何々するように誘う」「Oに何々することを許可する」という意味です。&lt;/p&gt;
&lt;p&gt;以上の5種類の構文が、第12章の内容で、具体的な例文も140ページに掲載されています。&lt;/p&gt;
&lt;p&gt;&lt;iframe loading="lazy" title="YouTube video player" src="https://www.youtube.com/embed/oIy7fQ9Wz4A?si=Gh4-OsZ9zhqk22OR" width="560" height="315" frameborder="0" allowfullscreen="allowfullscreen"&gt;&lt;/iframe&gt;&lt;/p&gt;
&lt;h3&gt;第6文型の解説&lt;/h3&gt;
&lt;p&gt;では、そのうちの第6文型を見ていきましょう。「&lt;span style="color: red;"&gt;allow&lt;/span&gt; O to V原」、「&lt;span style="color: red;"&gt;allow&lt;/span&gt; 人 to V原」、「人が何々する事を許可する」という構造です。まず、例文を見てみましょう。&lt;/p&gt;
&lt;h3&gt;例文の考察&lt;/h3&gt;
&lt;p&gt;「&lt;span style="color: red;"&gt;Our parents&lt;/span&gt; &lt;span style="color: red;"&gt;allow&lt;/span&gt; us to stay up late on &lt;span style="color: red;"&gt;New Year’s Eve&lt;/span&gt;。」この文の構造を理解するために、少し飛ばして考えても大丈夫です。まず、「&lt;span style="color: red;"&gt;Our parents&lt;/span&gt;」が主語、「&lt;span style="color: red;"&gt;allow&lt;/span&gt;」が他動詞です。これが第5文型であると考えましょう。&lt;/p&gt;
&lt;h3&gt;動詞「allow」の理解&lt;/h3&gt;
&lt;p&gt;動詞「&lt;span style="color: red;"&gt;allow&lt;/span&gt;」を見た瞬間、「&lt;span style="color: red;"&gt;allow&lt;/span&gt; O to V原」が思い浮かぶようにしてください。英語が苦手な方は「&lt;span style="color: red;"&gt;allow&lt;/span&gt;」を見て「許可する」と直訳してしまうかもしれませんが、そうではなく、「&lt;span style="color: red;"&gt;allow&lt;/span&gt; O to V原」や「&lt;span style="color: red;"&gt;allow&lt;/span&gt; 人 to V原」という形をまず思い描くことが重要です。訳としては「Oが何々する事をSの人が許可する」となります。&lt;/p&gt;
&lt;p&gt;例えば、「私たちの両親は私たちが「to stay up late on &lt;span style="color: red;"&gt;New Year’s Eve&lt;/span&gt;」するのを許可した」といった具合です。ここで、主語は「私たちの両親」、そして「&lt;span style="color: red;"&gt;allow&lt;/span&gt;」を見た瞬間に「&lt;span style="color: red;"&gt;allow&lt;/span&gt; 人 to V原」と考えることがポイントです。&lt;/p&gt;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&lt;h3&gt;時制と文化的背景&lt;/h3&gt;
&lt;p&gt;「&lt;span style="color: red;"&gt;allow&lt;/span&gt;」は現在形ですので、「許可します」となります。現在形は過去、現在、未来を含むため、普段から使っていることを意識しましょう。特に「&lt;span style="color: red;"&gt;New Year’s Eve&lt;/span&gt;」は毎年訪れるイベントです。言語や文化の違いにより、時間の捉え方が異なることも理解しておくべきです。&lt;/p&gt;
&lt;h3&gt;使役動詞の予習&lt;/h3&gt;
&lt;p&gt;ここから少し予習として、「&lt;span style="color: red;"&gt;allow&lt;/span&gt; 人 to V原」の場合、「Vt 人 to V原」という形の動詞もあることに触れておきます。これは第5文型の一例であり、知覚動詞や使役動詞の「&lt;span style="color: red;"&gt;let&lt;/span&gt;」を予習しておきたいと思います。&lt;/p&gt;
&lt;p&gt;例文として、「&lt;span style="color: red;"&gt;Our parents let us stay up late on New Year’s Eve&lt;/span&gt;」を考えましょう。「&lt;span style="color: red;"&gt;allow&lt;/span&gt;」が「&lt;span style="color: red;"&gt;let&lt;/span&gt;」に変わり、「to stay up late」の「to」が消えましたが、訳は同じです。「私たちの両親は私たちが大晦日に夜更かしするのを毎年許可してくれている」となります。&lt;br /&gt;
&lt;!-- =============================== 不足補完ブロック：型・比較・練習・FAQ（IMP拡張用） （既存本文は変更せず、ここを追記） =============================== --&gt;&lt;/p&gt;
&lt;h3&gt;まず型で固定：want＋人＋to不定詞はSVtOC&lt;/h3&gt;
&lt;p&gt;「want 人 to V」は、意味で覚えるより&lt;span style="color: red;"&gt;形（SVtOC）&lt;/span&gt;で固定すると読み間違いが止まります。&lt;/p&gt;
&lt;ul&gt;
&lt;li&gt;&lt;span style="color: blue;"&gt;S&lt;/span&gt; want &lt;span style="color: blue;"&gt;O&lt;/span&gt; to &lt;span style="color: blue;"&gt;V&lt;/span&gt; …（OがVすることをSが望む）&lt;/li&gt;
&lt;li&gt;意訳：SはOにVしてほしい&lt;/li&gt;
&lt;/ul&gt;
&lt;p&gt;&lt;strong&gt;判定のコツ：&lt;/strong&gt;動詞の直後に「名詞（人）＋to V」が来たら、まず第5文型を疑います。&lt;/p&gt;
&lt;h3&gt;to有無の比較：allowとlet／make／seeの違い&lt;/h3&gt;
&lt;div class="table-responsive"&gt;
&lt;table class="table table-bordered"&gt;
&lt;thead&gt;
&lt;tr&gt;
&lt;th&gt;種類&lt;/th&gt;
&lt;th&gt;形&lt;/th&gt;
&lt;th&gt;代表動詞&lt;/th&gt;
&lt;th&gt;訳の方向（目安）&lt;/th&gt;
&lt;/tr&gt;
&lt;/thead&gt;
&lt;tbody&gt;
&lt;tr&gt;
&lt;td&gt;第5文型（toあり）&lt;/td&gt;
&lt;td&gt;V＋O＋&lt;span style="color: red;"&gt;to V&lt;/span&gt;&lt;/td&gt;
&lt;td&gt;want / ask / tell / invite / allow&lt;/td&gt;
&lt;td&gt;OにVしてほしい／するよう頼む・言う／許可する&lt;/td&gt;
&lt;/tr&gt;
&lt;tr&gt;
&lt;td&gt;使役（toなし）&lt;/td&gt;
&lt;td&gt;V＋O＋&lt;span style="color: red;"&gt;V原&lt;/span&gt;&lt;/td&gt;
&lt;td&gt;make / let / have&lt;/td&gt;
&lt;td&gt;OにVさせる／させてあげる&lt;/td&gt;
&lt;/tr&gt;
&lt;tr&gt;
&lt;td&gt;知覚（toなしが基本）&lt;/td&gt;
&lt;td&gt;V＋O＋&lt;span style="color: red;"&gt;V原&lt;/span&gt;&lt;/td&gt;
&lt;td&gt;see / hear / feel&lt;/td&gt;
&lt;td&gt;OがVするのを見聞きする&lt;/td&gt;
&lt;/tr&gt;
&lt;tr&gt;
&lt;td&gt;例外&lt;/td&gt;
&lt;td&gt;help＋O＋V原 / help＋O＋to V&lt;/td&gt;
&lt;td&gt;help&lt;/td&gt;
&lt;td&gt;どちらも「OがVするのを手伝う」&lt;/td&gt;
&lt;/tr&gt;
&lt;/tbody&gt;
&lt;/table&gt;
&lt;/div&gt;
&lt;h3&gt;例文追加：want／ask／tell／allow／letを並べて確認&lt;/h3&gt;
&lt;ul&gt;
&lt;li&gt;&lt;span style="color: red;"&gt;I want you to go&lt;/span&gt; there.（君にそこへ行ってほしい）&lt;/li&gt;
&lt;li&gt;&lt;span style="color: red;"&gt;I asked him to help&lt;/span&gt; me.（彼に手伝うよう頼んだ）&lt;/li&gt;
&lt;li&gt;&lt;span style="color: red;"&gt;She told me to wait&lt;/span&gt;.（私に待つよう言った）&lt;/li&gt;
&lt;li&gt;&lt;span style="color: red;"&gt;Our parents allow us to stay up&lt;/span&gt; late.（夜更かしを許可する）&lt;/li&gt;
&lt;li&gt;&lt;span style="color: red;"&gt;Our parents let us stay up&lt;/span&gt; late.（夜更かしさせてくれる）&lt;/li&gt;
&lt;/ul&gt;
&lt;p&gt;allowとletは訳が似ても、&lt;span style="color: red;"&gt;形（toがある/ない）で区別&lt;/span&gt;します。&lt;/p&gt;
&lt;h3&gt;練習問題：第5文型かどうかを見抜く（解答つき）&lt;/h3&gt;
&lt;p&gt;&lt;strong&gt;Q1&lt;/strong&gt; She wanted Tom ( ) her. 〔A: help / B: to help〕&lt;/p&gt;
&lt;p&gt;&lt;strong&gt;Q2&lt;/strong&gt; I saw him ( ) the room. 〔A: enter / B: to enter〕&lt;/p&gt;
&lt;p&gt;&lt;strong&gt;Q3&lt;/strong&gt; They allowed us ( ) photos here. 〔A: take / B: to take〕&lt;/p&gt;
&lt;p&gt;&lt;strong&gt;Q4&lt;/strong&gt; I helped her ( ) the boxes. 〔A: carry / B: to carry〕&lt;/p&gt;
&lt;div style="border: 1px solid #ccc; padding: 10px; background: #f8f8f8;"&gt;
&lt;p&gt;&lt;strong&gt;解答&lt;/strong&gt;&lt;/p&gt;
&lt;ul&gt;
&lt;li&gt;Q1：B（want＋O＋to V）&lt;/li&gt;
&lt;li&gt;Q2：A（知覚動詞seeは原形が基本）&lt;/li&gt;
&lt;li&gt;Q3：B（allow＋O＋to V）&lt;/li&gt;
&lt;li&gt;Q4：A/Bどちらも可（helpは例外）&lt;/li&gt;
&lt;/ul&gt;
&lt;/div&gt;
&lt;h3&gt;よくある誤解FAQ&lt;/h3&gt;
&lt;h4&gt;Q. wantは「欲しい」だから第3文型じゃないの？&lt;/h4&gt;
&lt;p&gt;A. want＋名詞（I want a pen）は第3文型ですが、&lt;span style="color: red;"&gt;want＋人＋to V&lt;/span&gt;は「人＋to V」がセットでOCになり、第5文型になります。&lt;/p&gt;
&lt;h4&gt;Q. 「Oに〜してほしい」は全部wantでいい？&lt;/h4&gt;
&lt;p&gt;A. 意味が近くても、英文は動詞で形が決まります。&lt;span style="color: red;"&gt;ask/tell/invite/allow&lt;/span&gt;などは同じ「O＋to V」でもニュアンス（頼む/命じる/誘う/許可）が異なります。&lt;/p&gt;
&lt;h4&gt;Q. allowとletの訳が同じに見える…&lt;/h4&gt;
&lt;p&gt;A. まず形です。&lt;span style="color: red;"&gt;allow＋O＋to V&lt;/span&gt;、&lt;span style="color: red;"&gt;let＋O＋V原&lt;/span&gt;。訳で当てに行くとto有無で崩れます。&lt;/p&gt;
&lt;h3&gt;第4文型と第5文型の見分けミニ手順（3チェック）&lt;/h3&gt;
&lt;ol&gt;
&lt;li&gt;動詞の直後に名詞が2つ続くなら第4文型の可能性（give＋人＋物）。&lt;/li&gt;
&lt;li&gt;動詞の直後が「名詞＋to V」なら第5文型の可能性が高い（SVtOC）。&lt;/li&gt;
&lt;li&gt;OC関係が作れるか確認：&lt;span style="color: blue;"&gt;OがVする&lt;/span&gt;／OがCである、が成立するか。&lt;/li&gt;
&lt;/ol&gt;
&lt;h3&gt;まとめ&lt;/h3&gt;
&lt;p&gt;このように、動詞によって「to」が付くかどうかが決まるため、訳で判断することは難しいです。「&lt;span style="color: red;"&gt;allow&lt;/span&gt;」は「&lt;span style="color: red;"&gt;allow&lt;/span&gt; 人 to V原」、「&lt;span style="color: red;"&gt;let&lt;/span&gt;」は「&lt;span style="color: red;"&gt;let&lt;/span&gt; 人 V原」と明確に決まっています。これらの内容は、次回のレッスンでも比較して学ぶ予定ですので、基本をしっかり復習し、理解を深めていきましょう。&lt;/p&gt;
&lt;hr /&gt;
&lt;p&gt;&lt;iframe loading="lazy" title="YouTube video player" src="https://www.youtube.com/embed/QlFXebY5zXM?si=Ny76qP2nm2gxKyYN" width="560" height="315" frameborder="0" allowfullscreen="allowfullscreen"&gt;&lt;/iframe&gt;&lt;/p&gt;
&lt;h3 style="color: black;"&gt;「V 人 to 不定詞」の理解&lt;/h3&gt;
&lt;p&gt;「V 人 to 不定詞」について、さらに詳しく考えてみましょう。この構造は、本来「Vt 人 to V原」として第5文型に分類されます。「人に何々して欲しい」という意味を持っています。例えば、次の文を見てみましょう。&lt;/p&gt;
&lt;h3 style="color: black;"&gt;例文の分析&lt;/h3&gt;
&lt;p&gt;&lt;span style="color: red;"&gt;&amp;#8220;The news made her happy.&amp;#8221;&lt;/span&gt; これは第5文型の例です。「The news」が主語で、「made」が他動詞です。この動詞が来たら、第5文型の可能性を考えましょう。実は&lt;span style="color: red;"&gt;「make」&lt;/span&gt;は第1文型から第5文型まで使用される珍しい動詞ですが、第5文型の代表的な動詞です。文の構造を確認するためには、他動詞の後に続く2つの要素の品詞を見ます。&lt;span style="color: red;"&gt;&amp;#8220;her&amp;#8221;&lt;/span&gt;が名詞、&lt;span style="color: red;"&gt;&amp;#8220;happy&amp;#8221;&lt;/span&gt;が形容詞であるため、この文は第5文型です。主語と述語の関係は、「OC」と呼ばれ、因果関係を示しています。&lt;/p&gt;
&lt;h3 style="color: black;"&gt;因果関係の確認&lt;/h3&gt;
&lt;p&gt;「その知らせ」が原因となり、「彼女は&lt;span style="color: red;"&gt;happy&lt;/span&gt;」となります。ここで「made」が過去形であるため、「彼女は嬉しかった」と訳すことができます。「その知らせを聞いて彼女は嬉しかった」という訳も可能ですが、より自然な表現として「その知らせに彼女は喜んだ」とするのが良いでしょう。&lt;/p&gt;
&lt;h3 style="color: black;"&gt;第5文型の他の例&lt;/h3&gt;
&lt;p&gt;次に考えるのは、&lt;span style="color: red;"&gt;&amp;#8220;Jiro asked Tom to help him with his speech.&amp;#8221;&lt;/span&gt;という文です。ここでは「Jiro」が主語で、「ask」が動詞です。動詞&lt;span style="color: red;"&gt;「ask」&lt;/span&gt;が来たら第5文型の可能性を意識しましょう。「ask 人 to V原」または「ask O to V原」の形で、&lt;span style="color: red;"&gt;&amp;#8220;Tom&amp;#8221;&lt;/span&gt;が「人」であり、&lt;span style="color: red;"&gt;&amp;#8220;to help&amp;#8221;&lt;/span&gt;が「to V原」です。この文は第5文型であると確認できます。&lt;/p&gt;
&lt;h3 style="color: black;"&gt;第4文型の復習&lt;/h3&gt;
&lt;p&gt;第5文型の話が続きますが、時には第4文型の文が含まれることもあります。例えば、&lt;span style="color: red;"&gt;&amp;#8220;My aunt gave me a watch.&amp;#8221;&lt;/span&gt; この文は第4文型の典型であり、&lt;span style="color: red;"&gt;&amp;#8220;My aunt&amp;#8221;&lt;/span&gt;が主語、&lt;span style="color: red;"&gt;&amp;#8220;gave&amp;#8221;&lt;/span&gt;が他動詞です。第4文型の特徴は、「人にものを与える」という構造です。&lt;/p&gt;
&lt;h3 style="color: black;"&gt;不定詞の使い方&lt;/h3&gt;
&lt;p&gt;不定詞の部分が「人にものを」の「O」になる場合もあります。特に&lt;span style="color: red;"&gt;「promise」&lt;/span&gt;はその例です。&lt;span style="color: red;"&gt;&amp;#8220;I promised Mom never to come home after midnight again.&amp;#8221;&lt;/span&gt; この文では「人にものを約束する」という形を取っています。主語と述語の関係を確認することで、第4文型と第5文型を区別できます。&lt;/p&gt;
&lt;h3 style="color: black;"&gt;結論&lt;/h3&gt;
&lt;p&gt;「Jiro asked Tom to help him with his speech」という文を考えると、主語、述語の関係が成り立っています。また、「私はママに二度と真夜中過ぎてから家に帰ってくるような事がないよう約束した」という文では、主語は「私」であり、述語との関係は成立しません。主語を考慮することで、文が第5文型か第4文型かを判断することができます。このセクションを通じて、文の構造を理解し、正確に使い分けることができるようになりましょう。&lt;/p&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</si>
  <si>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https://rika-quest.com/column/nayami-review-not-working/
【検出された不自然ワード】
- 崩れ
- 型
- 迷い
- 固定
- 手順
- 立て直
- 内部リンク
- 設計
- 整え
【本文】
------
&lt;p&gt;&lt;!-- ========================================================= MC本文HTML（WordPress投稿用）｜受験理科専門塾 しゅん吉クエスト URL：https://rika-quest.com/column/nayami-review-not-working/ テーマ：復習しているのに伸びない／復習が回らない（悩み起点／単元解説しない） ねらい：範囲の絞り方→解き直しの型→週次ルーティン（家庭運用） 内部回遊：悩みHub→悩み記事→分野ページ→講座/問い合わせ カニバリ回避：単元ページ直リンクは必要時のみ（最大1本）※今回は入れない テーマカラー：緑（Bootstrap success） ========================================================= --&gt;&lt;/p&gt;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.rq-leftbar{ border-left: .35rem solid rgba(25,135,84,.55); }&lt;br /&gt;
  .rq-bullets li{ margin-bottom:.35rem; }&lt;/p&gt;
&lt;p&gt;  .rq-stepno{&lt;br /&gt;
    width: 2.2rem; height: 2.2rem;&lt;br /&gt;
    display:inline-flex; align-items:center; justify-content:center;&lt;br /&gt;
    border-radius: 999px;&lt;br /&gt;
    background: rgba(25,135,84,.12);&lt;br /&gt;
    color: #146c43;&lt;br /&gt;
    font-weight: 800;&lt;br /&gt;
    flex: 0 0 auto;&lt;br /&gt;
  }&lt;/p&gt;
&lt;p&gt;  .rq-card{&lt;br /&gt;
    border: 1px solid rgba(0,0,0,.10);&lt;br /&gt;
    border-radius: 1rem;&lt;br /&gt;
    background: #fff;&lt;br /&gt;
    box-shadow: 0 .125rem .25rem rgba(0,0,0,.06);&lt;br /&gt;
  }&lt;/p&gt;
&lt;p&gt;  .rq-faq details{&lt;br /&gt;
    border: 1px solid rgba(0,0,0,.10);&lt;br /&gt;
    border-radius: 1rem;&lt;br /&gt;
    background: #fff;&lt;br /&gt;
    overflow: hidden;&lt;br /&gt;
    box-shadow: 0 .125rem .25rem rgba(0,0,0,.06);&lt;br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}&lt;/p&gt;
&lt;p&gt;  .rq-toc a{ text-decoration:none; }&lt;br /&gt;
  .rq-toc a:hover{ text-decoration:underline; }&lt;br /&gt;
&lt;/style&gt;
&lt;div class="container my-4"&gt;
&lt;p&gt;&lt;!-- ========================= Hero ========================== --&gt;&lt;/p&gt;
&lt;section class="rq-hero rounded-4 p-4 p-lg-5 shadow-sm mb-4"&gt;
&lt;div class="row g-4 align-items-center"&gt;
&lt;div class="col-lg-8"&gt;
&lt;div class="rq-subline small mb-2"&gt;中学受験理科／復習　テーマ：範囲を絞る→解き直しの型→週で回す&lt;/div&gt;
&lt;div class="d-flex flex-wrap gap-2 mb-2"&gt;&lt;span class="badge bg-success"&gt;悩み起点&lt;/span&gt;&lt;br /&gt;
&lt;span class="badge bg-success"&gt;復習が回らない&lt;/span&gt;&lt;br /&gt;
&lt;span class="badge bg-success"&gt;解き直しの型&lt;/span&gt;&lt;br /&gt;
&lt;span class="badge bg-success"&gt;家庭運用&lt;/span&gt;&lt;/div&gt;
&lt;p class="mb-2"&gt;「復習はしているはずなのに、次のテストで同じところを落とす」。&lt;br /&gt;
直前にまとめ直しても、知識がつながらず、問題になると手が止まる。&lt;br /&gt;
量が多くて回らず、結局“できるところの確認”で終わってしまう。&lt;/p&gt;
&lt;p class="mb-0"&gt;多くの場合、原因は努力不足ではなく、&lt;strong class="rq-marker"&gt;復習の対象が広すぎる／解き直しが「作業」になっている&lt;/strong&gt;ことです。&lt;br /&gt;
まず範囲を絞り、次に「どこで崩れたか」を型で直すと、同じ時間でも得点が安定しやすくなります。&lt;/p&gt;
&lt;/div&gt;
&lt;div class="col-lg-4"&gt;
&lt;div class="card border-0 shadow-sm rounded-4"&gt;
&lt;div class="card-body p-3 p-lg-4"&gt;
&lt;p class="fw-bold text-success mb-2"&gt;この記事で分かること&lt;/p&gt;
&lt;ul class="small mb-0 rq-bullets"&gt;
&lt;li&gt;復習が回らない“詰まり所”を先に特定する&lt;/li&gt;
&lt;li&gt;範囲を絞るための優先順位（捨てる基準）&lt;/li&gt;
&lt;li&gt;解き直しを得点に変える「型」（原因→修正）&lt;/li&gt;
&lt;li&gt;週次ルーティン（平日短時間→週末まとめ）&lt;/li&gt;
&lt;li&gt;直前期に崩さない復習の置き方&lt;/li&gt;
&lt;/ul&gt;
&lt;/div&gt;
&lt;/div&gt;
&lt;/div&gt;
&lt;/div&gt;
&lt;div class="alert alert-success mt-4 mb-0 rounded-4 border border-success-subtle" role="alert"&gt;単元を増やす記事ではなく、「復習を回す仕組み」を作って伸びない状態を止める整理です。&lt;/div&gt;
&lt;/section&gt;
&lt;p&gt;&lt;!-- ========================= 目次 ==========================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href="#s2"&gt;原因の切り分け（典型パターン3つ）&lt;/a&gt;&lt;br /&gt;
&lt;a class="list-group-item list-group-item-action" href="#s3"&gt;立て直しの手順（範囲→解き直し→定着）&lt;/a&gt;&lt;br /&gt;
&lt;a class="list-group-item list-group-item-action" href="#s4"&gt;よくあるミスと修正（復習が空回りする形）&lt;/a&gt;&lt;br /&gt;
&lt;a class="list-group-item list-group-item-action" href="#s5"&gt;家庭での回し方（週の設計／チェック）&lt;/a&gt;&lt;br /&gt;
&lt;a class="list-group-item list-group-item-action" href="#s6"&gt;FAQ（よくある質問）&lt;/a&gt;&lt;br /&gt;
&lt;a class="list-group-item list-group-item-action" href="#s7"&gt;次に読む＋講座・問い合わせ&lt;/a&gt;&lt;/div&gt;
&lt;/div&gt;
&lt;/nav&gt;
&lt;p&gt;&lt;!-- ========================= Section 1 ========================== --&gt;&lt;/p&gt;
&lt;section class="mb-5"&gt;
&lt;h2 id="s1" class="h4 fw-bold border-bottom pb-2 mb-3"&gt;まず状況整理｜どこで詰まっているか&lt;/h2&gt;
&lt;p class="mb-3"&gt;「復習しているのに伸びない」は、復習の量ではなく&lt;strong class="rq-marker"&gt;“復習の中身”がズレている&lt;/strong&gt;状態です。&lt;br /&gt;
まず、次のどこで詰まっているかを決めます。&lt;/p&gt;
&lt;div class="row g-3"&gt;
&lt;div class="col-lg-4"&gt;
&lt;div class="rq-card h-100 p-3 p-lg-4"&gt;
&lt;p class="fw-bold text-success mb-2"&gt;詰まり①：範囲が広すぎる&lt;/p&gt;
&lt;p class="mb-0"&gt;すべてをやり直そうとして、復習が分散します。&lt;br /&gt;
結果として「中途半端な確認」が増え、点に直結する穴が残ります。&lt;/p&gt;
&lt;/div&gt;
&lt;/div&gt;
&lt;div class="col-lg-4"&gt;
&lt;div class="rq-card h-100 p-3 p-lg-4"&gt;
&lt;p class="fw-bold text-success mb-2"&gt;詰まり②：解き直しが作業になっている&lt;/p&gt;
&lt;p class="mb-0"&gt;答え合わせ→解説を読む→「分かった気」になって終わる状態です。&lt;br /&gt;
“どこで崩れたか”が残らず、次に同じ形で落ちます。&lt;/p&gt;
&lt;/div&gt;
&lt;/div&gt;
&lt;div class="col-lg-4"&gt;
&lt;div class="rq-card h-100 p-3 p-lg-4"&gt;
&lt;p class="fw-bold text-success mb-2"&gt;詰まり③：定着チェックがない&lt;/p&gt;
&lt;p class="mb-0"&gt;間違い直しはするが、翌日・翌週に同じ観点で確認しない。&lt;br /&gt;
復習が積み上がらず、毎回「やり直しのやり直し」になります。&lt;/p&gt;
&lt;/div&gt;
&lt;/div&gt;
&lt;/div&gt;
&lt;div class="alert alert-success rounded-4 border border-success-subtle mt-3 mb-0" role="alert"&gt;「そもそも理科をどう始めればいいか」で止まっている場合は、&lt;br /&gt;
&lt;a class="link-success fw-bold" href="https://rika-quest.com/column/nayami-how-to-start/"&gt;理科の勉強の始め方（つまずき別）&lt;/a&gt;&lt;br /&gt;
を先に確認すると、復習の土台が作りやすくなります。&lt;/div&gt;
&lt;/section&gt;
&lt;p&gt;&lt;!-- ========================= Section 2 ========================== --&gt;&lt;/p&gt;
&lt;section class="mb-5"&gt;
&lt;h2 id="s2" class="h4 fw-bold border-bottom pb-2 mb-3"&gt;原因の切り分け（典型パターン3つ）&lt;/h2&gt;
&lt;p class="mb-3"&gt;復習が空回りする原因は「時間が足りない」ではなく、優先順位と直し方が固定されていないことが多いです。&lt;br /&gt;
典型パターンを3つに分けます。&lt;/p&gt;
&lt;div class="row g-3"&gt;
&lt;div class="col-lg-4"&gt;
&lt;div class="card rounded-4 shadow-sm h-100"&gt;
&lt;div class="card-body p-3 p-lg-4"&gt;&lt;span class="badge bg-success mb-2"&gt;パターンA&lt;/span&gt;&lt;/p&gt;
&lt;h3 class="h6 fw-bold mb-2"&gt;「全部やる」→結局どれも仕上がらない&lt;/h3&gt;
&lt;p class="mb-0"&gt;理科は範囲が広く、復習対象を増やすほど回らなくなります。&lt;br /&gt;
まず“捨てる基準”を決めないと、穴が残り続けます。&lt;/p&gt;
&lt;/div&gt;
&lt;/div&gt;
&lt;/div&gt;
&lt;div class="col-lg-4"&gt;
&lt;div class="card rounded-4 shadow-sm h-100"&gt;
&lt;div class="card-body p-3 p-lg-4"&gt;&lt;span class="badge bg-success mb-2"&gt;パターンB&lt;/span&gt;&lt;/p&gt;
&lt;h3 class="h6 fw-bold mb-2"&gt;「理解した」つもりで次に進む&lt;/h3&gt;
&lt;p class="mb-0"&gt;解説を読んで納得しても、次に同じ形で解けるとは限りません。&lt;br /&gt;
“解けなかった理由”を残さないと、復習は記録になりません。&lt;/p&gt;
&lt;/div&gt;
&lt;/div&gt;
&lt;/div&gt;
&lt;div class="col-lg-4"&gt;
&lt;div class="card rounded-4 shadow-sm h-100"&gt;
&lt;div class="card-body p-3 p-lg-4"&gt;&lt;span class="badge bg-success mb-2"&gt;パターンC&lt;/span&gt;&lt;/p&gt;
&lt;h3 class="h6 fw-bold mb-2"&gt;弱点が「分野」ではなく「動作」なのに気づかない&lt;/h3&gt;
&lt;p class="mb-0"&gt;たとえば「計算」「図表読み取り」「用語の言い換え」など、失点は動作で起きます。&lt;br /&gt;
分野だけで復習すると、同じ動作ミスが残ります。&lt;/p&gt;
&lt;/div&gt;
&lt;/div&gt;
&lt;/div&gt;
&lt;/div&gt;
&lt;/section&gt;
&lt;p&gt;&lt;!-- ========================= Section 3 ========================== --&gt;&lt;/p&gt;
&lt;section class="mb-5"&gt;
&lt;h2 id="s3" class="h4 fw-bold border-bottom pb-2 mb-3"&gt;立て直しの手順（範囲→解き直し→定着）&lt;/h2&gt;
&lt;p class="mb-3"&gt;復習は「やる気」よりも設計で回ります。&lt;br /&gt;
ここでは、範囲を絞り、解き直しを型にして、週で回すまでをステップにします。&lt;/p&gt;
&lt;div class="row g-3"&gt;&lt;!-- Step 1 --&gt;&lt;/p&gt;
&lt;div class="col-lg-6"&gt;
&lt;div class="card rounded-4 shadow-sm h-100 rq-leftbar"&gt;
&lt;div class="card-body p-3 p-lg-4"&gt;
&lt;div class="d-flex align-items-start gap-3 mb-2"&gt;
&lt;div class="rq-stepno"&gt;1&lt;/div&gt;
&lt;div&gt;
&lt;h3 class="h6 fw-bold mb-1"&gt;復習範囲を3段階に分ける（やらないを決める）&lt;/h3&gt;
&lt;p class="mb-0"&gt;復習対象を「必修」「余裕があれば」「今は捨てる」に分けます。&lt;br /&gt;
“捨てる”は放棄ではなく、得点を安定させるための選択です。&lt;/p&gt;
&lt;/div&gt;
&lt;/div&gt;
&lt;div class="table-responsive"&gt;
&lt;table class="table table-bordered align-middle bg-white rounded-4 overflow-hidden mb-0"&gt;
&lt;thead class="table-success"&gt;
&lt;tr&gt;
&lt;th style="width: 28%;"&gt;区分&lt;/th&gt;
&lt;th&gt;入れる基準&lt;/th&gt;
&lt;th style="width: 28%;"&gt;目的&lt;/th&gt;
&lt;/tr&gt;
&lt;/thead&gt;
&lt;tbody&gt;
&lt;tr&gt;
&lt;th class="text-success"&gt;必修&lt;/th&gt;
&lt;td&gt;頻出／失点が大きい／次の単元に接続する&lt;/td&gt;
&lt;td&gt;取りこぼし停止&lt;/td&gt;
&lt;/tr&gt;
&lt;tr&gt;
&lt;th class="text-success"&gt;余裕があれば&lt;/th&gt;
&lt;td&gt;出題頻度は中／時間がかかる&lt;/td&gt;
&lt;td&gt;上積み&lt;/td&gt;
&lt;/tr&gt;
&lt;tr&gt;
&lt;th class="text-success"&gt;今は捨てる&lt;/th&gt;
&lt;td&gt;頻度が低い／時間対効果が悪い&lt;/td&gt;
&lt;td&gt;復習が回る状態を作る&lt;/td&gt;
&lt;/tr&gt;
&lt;/tbody&gt;
&lt;/table&gt;
&lt;/div&gt;
&lt;/div&gt;
&lt;/div&gt;
&lt;/div&gt;
&lt;p&gt;&lt;!-- Step 2 --&gt;&lt;/p&gt;
&lt;div class="col-lg-6"&gt;
&lt;div class="card rounded-4 shadow-sm h-100 rq-leftbar"&gt;
&lt;div class="card-body p-3 p-lg-4"&gt;
&lt;div class="d-flex align-items-start gap-3 mb-2"&gt;
&lt;div class="rq-stepno"&gt;2&lt;/div&gt;
&lt;div&gt;
&lt;h3 class="h6 fw-bold mb-1"&gt;「解けなかった理由」を3分類して残す&lt;/h3&gt;
&lt;p class="mb-0"&gt;解き直しは、答えを写す作業ではなく“失点の原因を固定する作業”です。&lt;br /&gt;
次の3つだけに分類すると、直し方が決まります。&lt;/p&gt;
&lt;/div&gt;
&lt;/div&gt;
&lt;ul class="mb-0 rq-bullets"&gt;
&lt;li&gt;&lt;strong&gt;知識不足&lt;/strong&gt;：用語・法則・条件が曖昧&lt;/li&gt;
&lt;li&gt;&lt;strong&gt;読み取り不足&lt;/strong&gt;：条件・図表・単位・比較を取り違え&lt;/li&gt;
&lt;li&gt;&lt;strong&gt;手順不足&lt;/strong&gt;：計算前整理／途中式／検算／書き方が崩れ&lt;/li&gt;
&lt;/ul&gt;
&lt;/div&gt;
&lt;/div&gt;
&lt;/div&gt;
&lt;p&gt;&lt;!-- Step 3 --&gt;&lt;/p&gt;
&lt;div class="col-lg-12"&gt;
&lt;div class="card rounded-4 shadow-sm rq-leftbar"&gt;
&lt;div class="card-body p-3 p-lg-4"&gt;
&lt;div class="d-flex align-items-start gap-3 mb-2"&gt;
&lt;div class="rq-stepno"&gt;3&lt;/div&gt;
&lt;div&gt;
&lt;h3 class="h6 fw-bold mb-1"&gt;解き直しは「1回で完成」を狙わない（2周構造にする）&lt;/h3&gt;
&lt;p class="mb-0"&gt;1回の復習で完璧にしようとすると時間が足りなくなり、回らなくなります。&lt;br /&gt;
そこで、解き直しを2周に分けて“回る設計”にします。&lt;/p&gt;
&lt;/div&gt;
&lt;/div&gt;
&lt;div class="row g-3"&gt;
&lt;div class="col-lg-6"&gt;
&lt;div class="alert alert-success rounded-4 border border-success-subtle h-100 mb-0" role="alert"&gt;
&lt;p class="fw-bold mb-2"&gt;1周目（短い）&lt;/p&gt;
&lt;ul class="mb-0 rq-bullets"&gt;
&lt;li&gt;誤答原因を3分類する&lt;/li&gt;
&lt;li&gt;必要語句・条件・単位だけを補う&lt;/li&gt;
&lt;li&gt;“次に同じ形を落とさない一手”だけ決める&lt;/li&gt;
&lt;/ul&gt;
&lt;/div&gt;
&lt;/div&gt;
&lt;div class="col-lg-6"&gt;
&lt;div class="rq-card h-100 p-3 p-lg-4"&gt;
&lt;p class="fw-bold text-success mb-2"&gt;2周目（チェック）&lt;/p&gt;
&lt;ul class="mb-0 rq-bullets"&gt;
&lt;li&gt;翌日または週末に同じ観点で再挑戦&lt;/li&gt;
&lt;li&gt;条件読み・手順・検算の抜けを確認&lt;/li&gt;
&lt;li&gt;まだ落ちるなら「必修」に残し続ける&lt;/li&gt;
&lt;/ul&gt;
&lt;/div&gt;
&lt;/div&gt;
&lt;/div&gt;
&lt;div class="alert alert-success rounded-4 border border-success-subtle mt-3 mb-0" role="alert"&gt;&lt;span class="badge bg-success me-2"&gt;狙い&lt;/span&gt;&lt;br /&gt;
1周目で“原因と直し方”を固定し、2周目で“定着したか”を判定する。これで復習が積み上がります。&lt;/div&gt;
&lt;/div&gt;
&lt;/div&gt;
&lt;/div&gt;
&lt;p&gt;&lt;!-- Step 4 --&gt;&lt;/p&gt;
&lt;div class="col-lg-6"&gt;
&lt;div class="card rounded-4 shadow-sm h-100 rq-leftbar"&gt;
&lt;div class="card-body p-3 p-lg-4"&gt;
&lt;div class="d-flex align-items-start gap-3 mb-2"&gt;
&lt;div class="rq-stepno"&gt;4&lt;/div&gt;
&lt;div&gt;
&lt;h3 class="h6 fw-bold mb-1"&gt;「弱点は分野」ではなく「動作」で管理する&lt;/h3&gt;
&lt;p class="mb-0"&gt;同じ分野でも失点の原因は違います。復習ノートやメモは、&lt;br /&gt;
分野名より「読み取り」「計算前整理」「用語の言い換え」など動作で残す方が再発が減ります。&lt;/p&gt;
&lt;/div&gt;
&lt;/div&gt;
&lt;p class="mb-0"&gt;たとえば計算が絡む失点は&lt;br /&gt;
&lt;a class="link-success fw-bold" href="https://rika-quest.com/column/physics/"&gt;物理分野&lt;/a&gt;で起こりやすく、&lt;br /&gt;
条件と変化の結びつきは&lt;br /&gt;
&lt;a class="link-success fw-bold" href="https://rika-quest.com/column/chemistry/"&gt;化学分野&lt;/a&gt;&lt;br /&gt;
で整理しやすい、というように「復習対象の置き場所」が決まります。&lt;/p&gt;
&lt;/div&gt;
&lt;/div&gt;
&lt;/div&gt;
&lt;p&gt;&lt;!-- Step 5 --&gt;&lt;/p&gt;
&lt;div class="col-lg-6"&gt;
&lt;div class="card rounded-4 shadow-sm h-100 rq-leftbar"&gt;
&lt;div class="card-body p-3 p-lg-4"&gt;
&lt;div class="d-flex align-items-start gap-3 mb-2"&gt;
&lt;div class="rq-stepno"&gt;5&lt;/div&gt;
&lt;div&gt;
&lt;h3 class="h6 fw-bold mb-1"&gt;週の“枠”を先に確保して、そこに流し込む&lt;/h3&gt;
&lt;p class="mb-0"&gt;復習は気合で入れると崩れます。先に「平日短時間」「週末まとめ」の枠を決め、&lt;br /&gt;
必修→余裕の順で入れます。&lt;/p&gt;
&lt;/div&gt;
&lt;/div&gt;
&lt;div class="alert alert-success rounded-4 border border-success-subtle mb-0" role="alert"&gt;&lt;span class="badge bg-success me-2"&gt;ポイント&lt;/span&gt;&lt;br /&gt;
“やる教材”ではなく、“やる動作（分類→直し→再挑戦）”を固定します。&lt;/div&gt;
&lt;/div&gt;
&lt;/div&gt;
&lt;/div&gt;
&lt;/div&gt;
&lt;/section&gt;
&lt;p&gt;&lt;!-- ========================= Section 4 ========================== --&gt;&lt;/p&gt;
&lt;section class="mb-5"&gt;
&lt;h2 id="s4" class="h4 fw-bold border-bottom pb-2 mb-3"&gt;よくあるミスと修正（復習が空回りする形）&lt;/h2&gt;
&lt;div class="row g-3"&gt;
&lt;div class="col-lg-6"&gt;
&lt;div class="card rounded-4 shadow-sm h-100"&gt;
&lt;div class="card-body p-3 p-lg-4"&gt;
&lt;div class="d-flex flex-wrap gap-2 align-items-center mb-2"&gt;&lt;span class="badge bg-danger"&gt;空回り&lt;/span&gt;&lt;/p&gt;
&lt;h3 class="h6 fw-bold mb-0"&gt;解説を読んで満足して終わる&lt;/h3&gt;
&lt;/div&gt;
&lt;p class="mb-2"&gt;理解したつもりでも、次に同じ形で解けるかは別問題です。復習が“知識の確認”で止まると、失点は残ります。&lt;/p&gt;
&lt;div class="alert alert-success rounded-4 border border-success-subtle mb-0" role="alert"&gt;&lt;span class="badge bg-success me-2"&gt;直し方&lt;/span&gt;&lt;br /&gt;
誤答原因を「知識／読み取り／手順」に分類し、次の一手（条件を先に書く等）を1つだけ決める。&lt;/div&gt;
&lt;/div&gt;
&lt;/div&gt;
&lt;/div&gt;
&lt;div class="col-lg-6"&gt;
&lt;div class="card rounded-4 shadow-sm h-100"&gt;
&lt;div class="card-body p-3 p-lg-4"&gt;
&lt;div class="d-flex flex-wrap gap-2 align-items-center mb-2"&gt;&lt;span class="badge bg-danger"&gt;空回り&lt;/span&gt;&lt;/p&gt;
&lt;h3 class="h6 fw-bold mb-0"&gt;間違い直しが“答えの写経”になる&lt;/h3&gt;
&lt;/div&gt;
&lt;p class="mb-2"&gt;答えを写しても、条件読み・手順・検算が直っていなければ再発します。復習の記録が残りません。&lt;/p&gt;
&lt;div class="alert alert-success rounded-4 border border-success-subtle mb-0" role="alert"&gt;&lt;span class="badge bg-success me-2"&gt;直し方&lt;/span&gt;&lt;br /&gt;
「落ちた動作」を1行で残し、翌日に同じ観点で再挑戦する（2周目を必ず入れる）。&lt;/div&gt;
&lt;/div&gt;
&lt;/div&gt;
&lt;/div&gt;
&lt;div class="col-lg-12"&gt;
&lt;div class="card rounded-4 shadow-sm"&gt;
&lt;div class="card-body p-3 p-lg-4"&gt;
&lt;div class="d-flex flex-wrap gap-2 align-items-center mb-2"&gt;&lt;span class="badge bg-danger"&gt;空回り&lt;/span&gt;&lt;/p&gt;
&lt;h3 class="h6 fw-bold mb-0"&gt;復習範囲が増え続けて回らなくなる&lt;/h3&gt;
&lt;/div&gt;
&lt;p class="mb-2"&gt;できなかった箇所をすべて拾うと、復習が崩れます。結果として必修が薄くなり、点が安定しません。&lt;/p&gt;
&lt;div class="alert alert-success rounded-4 border border-success-subtle mb-0" role="alert"&gt;&lt;span class="badge bg-success me-2"&gt;直し方&lt;/span&gt;&lt;br /&gt;
復習を「必修／余裕があれば／今は捨てる」に分け、必修が回る状態を優先する。&lt;/div&gt;
&lt;/div&gt;
&lt;/div&gt;
&lt;/div&gt;
&lt;/div&gt;
&lt;div class="alert alert-success rounded-4 border border-success-subtle mt-3 mb-0" role="alert"&gt;直前期に復習が崩れやすい場合は、&lt;br /&gt;
&lt;a class="link-success fw-bold" href="https://rika-quest.com/column/nayami-last-2weeks/"&gt;入試直前2週間の理科の立て直し&lt;/a&gt;&lt;br /&gt;
とセットで「必修の枠」を先に作ると、焦りが減ります。&lt;/div&gt;
&lt;/section&gt;
&lt;p&gt;&lt;!-- ========================= Section 5 ========================== --&gt;&lt;/p&gt;
&lt;section class="mb-5"&gt;
&lt;h2 id="s5" class="h4 fw-bold border-bottom pb-2 mb-3"&gt;家庭での回し方（週の設計／チェック）&lt;/h2&gt;
&lt;p class="mb-3"&gt;家庭運用では、復習の中身を増やすより、&lt;strong class="rq-marker"&gt;“回る枠”を固定して必修を積む&lt;/strong&gt;ことが重要です。&lt;br /&gt;
下の表は、復習が回らない状態から立て直すための週次テンプレです。&lt;/p&gt;
&lt;div class="table-responsive"&gt;
&lt;table class="table table-bordered align-middle bg-white rounded-4 overflow-hidden"&gt;
&lt;thead class="table-success"&gt;
&lt;tr&gt;
&lt;th style="width: 26%;"&gt;区分&lt;/th&gt;
&lt;th&gt;やること&lt;/th&gt;
&lt;th&gt;チェック（合格基準）&lt;/th&gt;
&lt;/tr&gt;
&lt;/thead&gt;
&lt;tbody&gt;
&lt;tr&gt;
&lt;th class="text-success"&gt;平日（短時間）&lt;/th&gt;
&lt;td&gt;必修から1〜2問だけ。誤答は「知識／読み取り／手順」に分類して1行残す&lt;/td&gt;
&lt;td&gt;“原因の分類”ができていて、直し方が1つに決まる&lt;/td&gt;
&lt;/tr&gt;
&lt;tr&gt;
&lt;th class="text-success"&gt;週末（まとめ）&lt;/th&gt;
&lt;td&gt;2周目（再挑戦）を入れる。できないものだけ必修に残す&lt;/td&gt;
&lt;td&gt;同じ形での再発が減る／必修が増えすぎない&lt;/td&gt;
&lt;/tr&gt;
&lt;tr&gt;
&lt;th class="text-success"&gt;週明け（調整）&lt;/th&gt;
&lt;td&gt;必修の入れ替え（できた→外す／再発→残す）&lt;/td&gt;
&lt;td&gt;復習の対象が固定され、回る量になっている&lt;/td&gt;
&lt;/tr&gt;
&lt;/tbody&gt;
&lt;/table&gt;
&lt;/div&gt;
&lt;div class="alert alert-success rounded-4 border border-success-subtle mt-3 mb-0" role="alert"&gt;復習は「増やす」より「入れ替える」。必修を固定し、できたら外す運用にすると回りやすくなります。&lt;/div&gt;
&lt;/section&gt;
&lt;p&gt;&lt;!-- ========================= Section 6（FAQ） ========================== --&gt;&lt;/p&gt;
&lt;section class="mb-5"&gt;
&lt;h2 id="s6" class="h4 fw-bold border-bottom pb-2 mb-3"&gt;FAQ（よくある質問）&lt;/h2&gt;
&lt;div class="rq-faq d-grid gap-3"&gt;
&lt;details&gt;
&lt;summary&gt;&lt;span class="badge bg-success rounded-pill flex-shrink-0"&gt;Q&lt;/span&gt;復習は「ノートまとめ」をした方がいいですか？&lt;/summary&gt;
&lt;div class="p-3"&gt;目的が「原因の分類」と「再発防止」なら、ノートを作り込むより、誤答を3分類して直し方を1行残す方が回りやすいです。&lt;br /&gt;
まとめは“作るほど増える”ため、必修が回らない場合は負担になりやすくなります。&lt;/div&gt;
&lt;/details&gt;
&lt;details&gt;
&lt;summary&gt;&lt;span class="badge bg-success rounded-pill flex-shrink-0"&gt;Q&lt;/span&gt;どれを「必修」に入れるか決められません&lt;/summary&gt;
&lt;div class="p-3"&gt;まずは「失点が大きい」「頻出」「次に接続する」のどれかに当てはまるものを必修に入れます。&lt;br /&gt;
迷うものは“余裕があれば”に置き、必修が回る量を優先すると、復習が崩れにくくなります。&lt;/div&gt;
&lt;/details&gt;
&lt;details&gt;
&lt;summary&gt;&lt;span class="badge bg-success rounded-pill flex-shrink-0"&gt;Q&lt;/span&gt;解説を読めば分かるのに、次に解けません&lt;/summary&gt;
&lt;div class="p-3"&gt;「理解」と「再現」は別です。誤答原因を「知識／読み取り／手順」に分類し、&lt;br /&gt;
次回の一手（条件を先に書く、単位を揃える等）を1つ決めてから再挑戦を入れると、再現が上がります。&lt;/div&gt;
&lt;/details&gt;
&lt;details&gt;
&lt;summary&gt;&lt;span class="badge bg-success rounded-pill flex-shrink-0"&gt;Q&lt;/span&gt;復習の時間が足りません&lt;/summary&gt;
&lt;div class="p-3"&gt;時間が足りないときほど、範囲を「必修／余裕／捨てる」に分けるのが有効です。&lt;br /&gt;
1周で完成を狙わず、短い1周目→翌日や週末の2周目に分けると回りやすくなります。&lt;/div&gt;
&lt;/details&gt;
&lt;details&gt;
&lt;summary&gt;&lt;span class="badge bg-success rounded-pill flex-shrink-0"&gt;Q&lt;/span&gt;直前期は復習のやり方を変えるべきですか？&lt;/summary&gt;
&lt;div class="p-3"&gt;新しいことを増やすより、必修を固定して再発を止める方が得点が安定します。&lt;br /&gt;
直前期の設計は&lt;br /&gt;
&lt;a class="link-success fw-bold" href="https://rika-quest.com/column/nayami-last-2weeks/"&gt;入試直前2週間の理科の立て直し&lt;/a&gt;&lt;br /&gt;
と合わせると、やる範囲の迷いが減ります。&lt;/div&gt;
&lt;/details&gt;
&lt;/div&gt;
&lt;/section&gt;
&lt;p&gt;&lt;!-- ========================= Section 7（内部リンク＋CTA） ========================== --&gt;&lt;/p&gt;
&lt;section class="mb-4"&gt;
&lt;h2 id="s7" class="h4 fw-bold border-bottom pb-2 mb-3"&gt;次に読む＋講座・問い合わせ&lt;/h2&gt;
&lt;div class="row g-3"&gt;
&lt;div class="col-lg-6"&gt;
&lt;div class="card rounded-4 shadow-sm h-100"&gt;
&lt;div class="card-body p-3 p-lg-4"&gt;
&lt;p class="fw-bold text-success mb-2"&gt;全体像・一覧から辿る&lt;/p&gt;
&lt;div class="list-group"&gt;&lt;a class="list-group-item list-group-item-action" href="https://rika-quest.com/"&gt;受験理科専門塾 しゅん吉クエスト（トップ）&lt;/a&gt;&lt;br /&gt;
&lt;a class="list-group-item list-group-item-action" href="https://rika-quest.com/column/"&gt;理科コラム一覧&lt;/a&gt;&lt;br /&gt;
&lt;a class="list-group-item list-group-item-action" href="https://rika-quest.com/column/science-nayami/"&gt;理科の悩み一覧（Hub）&lt;/a&gt;&lt;br /&gt;
&lt;a class="list-group-item list-group-item-action" href="https://rika-quest.com/ct/理科のコツ/"&gt;理科のコツ（カテゴリ）&lt;/a&gt;&lt;/div&gt;
&lt;/div&gt;
&lt;/div&gt;
&lt;/div&gt;
&lt;div class="col-lg-6"&gt;
&lt;div class="card rounded-4 shadow-sm h-100"&gt;
&lt;div class="card-body p-3 p-lg-4"&gt;
&lt;p class="fw-bold text-success mb-2"&gt;分野ページ（復習の置き場所）&lt;/p&gt;
&lt;div class="list-group"&gt;&lt;a class="list-group-item list-group-item-action" href="https://rika-quest.com/column/physics/"&gt;物理分野&lt;/a&gt;&lt;br /&gt;
&lt;a class="list-group-item list-group-item-action" href="https://rika-quest.com/column/chemistry/"&gt;化学分野&lt;/a&gt;&lt;/div&gt;
&lt;/div&gt;
&lt;/div&gt;
&lt;/div&gt;
&lt;/div&gt;
&lt;div class="alert alert-success rounded-4 border border-success-subtle mt-3" role="alert"&gt;関連する悩みとして、&lt;br /&gt;
&lt;a class="link-success fw-bold" href="https://rika-quest.com/column/nayami-how-to-start/"&gt;理科の勉強の始め方（つまずき別）&lt;/a&gt;&lt;br /&gt;
と&lt;br /&gt;
&lt;a class="link-success fw-bold" href="https://rika-quest.com/column/nayami-last-2weeks/"&gt;入試直前2週間の理科の立て直し&lt;/a&gt;&lt;br /&gt;
を合わせて読むと、復習の設計がつながります。&lt;/div&gt;
&lt;div class="card rounded-4 shadow-sm border-success-subtle"&gt;
&lt;div class="card-body p-3 p-lg-4"&gt;
&lt;p class="fw-bold text-success mb-2"&gt;復習の「回らない理由」から一緒に整理したい方へ&lt;/p&gt;
&lt;p class="mb-3"&gt;復習は、範囲の絞り方と解き直しの型が固定されると、同じ時間でも得点が安定しやすくなります。&lt;br /&gt;
もし家庭運用だけでは必修が回らない／同じ形で落ち続ける場合は、&lt;br /&gt;
誤答を見ながら「知識・読み取り・手順」のどこで崩れているかを切り分け、週の設計まで整える個別指導も選択肢になります。&lt;/p&gt;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</si>
  <si>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以下のページは不自然なワードを使用しています。
これらを適切に自然な言葉に置き換えて下さい。
なお、本文の装飾や構造は絶対に変えないでください。
【対象ページURL】
https://rika-quest.com/column/nayami-gas-experiment/
【検出された不自然ワード】
- 崩れ
- 型
- 迷い
- 固定
- 手順
- 立て直
- 内部リンク
- 設計
- 整え
【本文】
------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.rq-toc a{ text-decoration:none; }&lt;br /&gt;  .rq-toc a:hover{ text-decoration:underline; }&lt;br /&gt;  .rq-leftbar{ border-left: .35rem solid rgba(25,135,84,.55); }&lt;br /&gt;  .rq-bullets li{ margin-bottom:.35rem; }&lt;/p&gt;
&lt;p&gt;  .rq-stepno{&lt;br /&gt;    width: 2.2rem; height: 2.2rem;&lt;br /&gt;    display:inline-flex; align-items:center; justify-content:center;&lt;br /&gt;    border-radius: 999px;&lt;br /&gt;    background: rgba(25,135,84,.12);&lt;br /&gt;    color: #146c43;&lt;br /&gt;    font-weight: 800;&lt;br /&gt;    flex: 0 0 auto;&lt;br /&gt;  }&lt;/p&gt;
&lt;p&gt;  .rq-mini{&lt;br /&gt;    border: 1px solid rgba(0,0,0,.10);&lt;br /&gt;    border-radius: 1rem;&lt;br /&gt;    background: #fff;&lt;br /&gt;    box-shadow: 0 .125rem .25rem rgba(0,0,0,.06);&lt;br /&gt;  }&lt;/p&gt;
&lt;p&gt;  .rq-template{&lt;br /&gt;    border: 1px dashed rgba(25,135,84,.45);&lt;br /&gt;    background: rgba(25,135,84,.04);&lt;br /&gt;    border-radius: 1rem;&lt;br /&gt;  }&lt;/p&gt;
&lt;p&gt;  .rq-warn{ border-left: .35rem solid rgba(220,53,69,.6); }&lt;/p&gt;
&lt;p&gt;  /* FAQ（JS不要） */&lt;br /&gt;  .rq-faq details{&lt;br /&gt;    border: 1px solid rgba(0,0,0,.10);&lt;span data-mce-type="bookmark" style="display: inline-block; width: 0px; overflow: hidden; line-height: 0;" class="mce_SELRES_start"&gt;&lt;/span&gt;&lt;br /&gt;    border-radius: 1rem;&lt;br /&gt;    background: #fff;&lt;br /&gt;    overflow: hidden;&lt;br /&gt;    box-shadow: 0 .125rem .25rem rgba(0,0,0,.06);&lt;br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}&lt;br /&gt;&lt;/style&gt;
&lt;div class="container my-4"&gt;
&lt;p&gt;&lt;!-- ========================= Hero ========================== --&gt;&lt;/p&gt;
&lt;section class="rq-hero rounded-4 p-4 p-lg-5 shadow-sm mb-4"&gt;
&lt;div class="row g-4 align-items-center"&gt;
&lt;div class="col-lg-8"&gt;
&lt;div class="rq-subline small mb-2"&gt;中学受験理科／化学　テーマ：気体を「暗記」ではなく「実験問題の視点」で整理して失点を止める&lt;/div&gt;
&lt;div class="d-flex flex-wrap gap-2 mb-2"&gt;&lt;span class="badge bg-success"&gt;悩み起点&lt;/span&gt;&lt;br /&gt;
&lt;span class="badge bg-success"&gt;実験問題の視点&lt;/span&gt;&lt;br /&gt;
&lt;span class="badge bg-success"&gt;集め方の判断&lt;/span&gt;&lt;br /&gt;
&lt;span class="badge bg-success"&gt;家庭で回す&lt;/span&gt;&lt;/div&gt;
&lt;p class="mb-2"&gt;気体の名前は覚えたつもりなのに、実験問題になると答えがズレる。&lt;br /&gt;
集め方（水上置換・上方/下方置換）の判断で迷い、根拠が書けない。&lt;br /&gt;
反応後に「何が残るか」「どこにたまるか」で混乱する。&lt;/p&gt;
&lt;p class="mb-0"&gt;多くの場合、つまずきは暗記量ではなく、&lt;br /&gt;
&lt;strong class="rq-marker"&gt;実験問題で必要な情報（発生→集め方→確かめ方）の見方が固定されていない&lt;/strong&gt;ことです。&lt;br /&gt;
視点を固定すると、気体は「当てずっぽう」から外れ、根拠をつけて解けるようになります。&lt;/p&gt;
&lt;/div&gt;
&lt;div class="col-lg-4"&gt;
&lt;div class="card border-0 shadow-sm rounded-4"&gt;
&lt;div class="card-body p-3 p-lg-4"&gt;
&lt;p class="fw-bold text-success mb-2"&gt;この記事で分かること&lt;/p&gt;
&lt;ul class="small mb-0 rq-bullets"&gt;
&lt;li&gt;気体で詰まる場所（発生／集め方／性質）の切り分け&lt;/li&gt;
&lt;li&gt;実験問題の処理順（見る順番）と判断の軸&lt;/li&gt;
&lt;li&gt;典型ミス（置換の選択・水への溶け方・順序）と修正&lt;/li&gt;
&lt;li&gt;家庭で回す復習設計（短時間→週末通し）&lt;/li&gt;
&lt;/ul&gt;
&lt;/div&gt;
&lt;/div&gt;
&lt;/div&gt;
&lt;/div&gt;
&lt;div class="alert alert-success mt-4 mb-0 rounded-4 border border-success-subtle" role="alert"&gt;単元解説ではなく、「実験問題での見方」を固定して気体の失点を減らす整理です。&lt;/div&gt;
&lt;/section&gt;
&lt;p&gt;&lt;!-- ========================= 目次 ==========================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href="#s2"&gt;原因の切り分け（典型パターン3つ）&lt;/a&gt;&lt;br /&gt;
&lt;a class="list-group-item list-group-item-action" href="#s3"&gt;立て直しの手順｜発生→集め方→確かめ方&lt;/a&gt;&lt;br /&gt;
&lt;a class="list-group-item list-group-item-action" href="#s4"&gt;よくあるミスと修正（誤答例→直し方）&lt;/a&gt;&lt;br /&gt;
&lt;a class="list-group-item list-group-item-action" href="#s5"&gt;家庭での回し方（週の設計／チェック）&lt;/a&gt;&lt;br /&gt;
&lt;a class="list-group-item list-group-item-action" href="#s6"&gt;FAQ（よくある質問）&lt;/a&gt;&lt;br /&gt;
&lt;a class="list-group-item list-group-item-action" href="#s7"&gt;次に読む（内部リンク）＋講座・問い合わせ&lt;/a&gt;&lt;/div&gt;
&lt;/div&gt;
&lt;/nav&gt;
&lt;p&gt;&lt;!-- ========================= Section 1 ========================== --&gt;&lt;/p&gt;
&lt;section class="mb-5"&gt;
&lt;h2 id="s1" class="h4 fw-bold border-bottom pb-2 mb-3"&gt;まず状況整理｜どこで詰まっているか&lt;/h2&gt;
&lt;p class="mb-3"&gt;気体の問題は、名称を当てるだけでなく「実験の場面」がセットです。&lt;br /&gt;
まずは、止まっている地点を3つに分けます。原因が違うのに同じ復習をすると、点が戻りにくくなります。&lt;/p&gt;
&lt;div class="row g-3"&gt;
&lt;div class="col-lg-6"&gt;
&lt;div class="rq-mini h-100 p-3 p-lg-4 rq-leftbar"&gt;
&lt;p class="fw-bold text-success mb-2"&gt;詰まりポイント（自己チェック）&lt;/p&gt;
&lt;ul class="mb-0 rq-bullets"&gt;
&lt;li&gt;&lt;strong&gt;発生&lt;/strong&gt;：何を混ぜたら何が出るかが曖昧&lt;/li&gt;
&lt;li&gt;&lt;strong&gt;集め方&lt;/strong&gt;：水上置換／上方・下方置換の判断が揺れる&lt;/li&gt;
&lt;li&gt;&lt;strong&gt;性質&lt;/strong&gt;：確かめ方（火・石灰水等）と結論がつながらない&lt;/li&gt;
&lt;li&gt;&lt;strong&gt;読み取り&lt;/strong&gt;：装置図の意味（導管・集気びんの向き）で迷う&lt;/li&gt;
&lt;/ul&gt;
&lt;/div&gt;
&lt;/div&gt;
&lt;div class="col-lg-6"&gt;
&lt;div class="alert alert-success rounded-4 border border-success-subtle h-100 mb-0" role="alert"&gt;
&lt;p class="fw-bold mb-2"&gt;気体が安定しない「よくある誤解」&lt;/p&gt;
&lt;p class="mb-2"&gt;「気体＝暗記科目」と捉えると、実験問題の判断が増えた瞬間に手が止まりやすくなります。&lt;br /&gt;
重要なのは暗記量より、&lt;strong&gt;問題文のどこを見て判断するか&lt;/strong&gt;です。&lt;/p&gt;
&lt;p class="mb-0"&gt;発生→集め方→確かめ方の順で処理を固定すると、根拠が書ける形に整います。&lt;/p&gt;
&lt;/div&gt;
&lt;/div&gt;
&lt;/div&gt;
&lt;/section&gt;
&lt;p&gt;&lt;!-- ========================= Section 2 ========================== --&gt;&lt;/p&gt;
&lt;section class="mb-5"&gt;
&lt;h2 id="s2" class="h4 fw-bold border-bottom pb-2 mb-3"&gt;原因の切り分け（典型パターン3つ）&lt;/h2&gt;
&lt;div class="row g-3"&gt;
&lt;div class="col-lg-4"&gt;
&lt;div class="card rounded-4 shadow-sm h-100"&gt;
&lt;div class="card-body p-3 p-lg-4"&gt;
&lt;p&gt;&lt;span class="badge bg-success mb-2"&gt;原因①&lt;/span&gt;&lt;/p&gt;
&lt;h3 class="h6 fw-bold mb-2"&gt;「発生」は覚えたが、条件が増えると崩れる&lt;/h3&gt;
&lt;p class="mb-0"&gt;反応の組み合わせは覚えていても、「反応後に残るもの」「別の液体に通す」など条件が追加されると、&lt;br /&gt;
どこまでが発生でどこからが確認なのかが曖昧になります。&lt;/p&gt;
&lt;/div&gt;
&lt;/div&gt;
&lt;/div&gt;
&lt;div class="col-lg-4"&gt;
&lt;div class="card rounded-4 shadow-sm h-100"&gt;
&lt;div class="card-body p-3 p-lg-4"&gt;
&lt;p&gt;&lt;span class="badge bg-success mb-2"&gt;原因②&lt;/span&gt;&lt;/p&gt;
&lt;h3 class="h6 fw-bold mb-2"&gt;集め方の判断軸が「軽い/重い」だけになっている&lt;/h3&gt;
&lt;p class="mb-0"&gt;置換の選び方は「空気より軽い/重い」だけでなく、&lt;br /&gt;
&lt;strong&gt;水に溶けやすいか&lt;/strong&gt;・&lt;strong&gt;反応しやすいか&lt;/strong&gt;も絡みます。&lt;br /&gt;
軸が1本だと迷いが増えます。&lt;/p&gt;
&lt;/div&gt;
&lt;/div&gt;
&lt;/div&gt;
&lt;div class="col-lg-4"&gt;
&lt;div class="card rounded-4 shadow-sm h-100"&gt;
&lt;div class="card-body p-3 p-lg-4"&gt;
&lt;p&gt;&lt;span class="badge bg-success mb-2"&gt;原因③&lt;/span&gt;&lt;/p&gt;
&lt;h3 class="h6 fw-bold mb-2"&gt;確かめ方（性質）が「結論」になっている&lt;/h3&gt;
&lt;p class="mb-0"&gt;「石灰水が白くなるから二酸化炭素」だけに頼ると、混合気体や途中生成物で判断が揺れます。&lt;br /&gt;
性質は“確認”に回し、先に実験の流れで候補を絞る方が安定します。&lt;/p&gt;
&lt;/div&gt;
&lt;/div&gt;
&lt;/div&gt;
&lt;/div&gt;
&lt;div class="alert alert-success rounded-4 border border-success-subtle mt-3 mb-0" role="alert"&gt;実験問題そのもの（手順・器具・条件の読み取り）で止まる場合は、&lt;br /&gt;
&lt;a class="link-success fw-bold" href="https://rika-quest.com/column/nayami-experiment-reading/"&gt;実験問題が読めないときの整理（条件→操作→結果）&lt;/a&gt;&lt;br /&gt;
を先に整えると、気体の判断もつながりやすくなります。&lt;/div&gt;
&lt;/section&gt;
&lt;p&gt;&lt;!-- ========================= Section 3 ========================== --&gt;&lt;/p&gt;
&lt;section class="mb-5"&gt;
&lt;h2 id="s3" class="h4 fw-bold border-bottom pb-2 mb-3"&gt;立て直しの手順｜発生→集め方→確かめ方&lt;/h2&gt;
&lt;p class="mb-3"&gt;気体の実験問題は、知識を増やすよりも&lt;strong class="rq-marker"&gt;処理順&lt;/strong&gt;を固定すると得点が安定します。&lt;br /&gt;
ここでは「発生→集め方→確かめ方」の順で、判断を増やさずに進める型を作ります。&lt;/p&gt;
&lt;div class="row g-3"&gt;
&lt;p&gt;&lt;!-- Step 1 --&gt;&lt;/p&gt;
&lt;div class="col-lg-6"&gt;
&lt;div class="card rounded-4 shadow-sm h-100 rq-leftbar"&gt;
&lt;div class="card-body p-3 p-lg-4"&gt;
&lt;div class="d-flex align-items-start gap-3 mb-2"&gt;
&lt;div class="rq-stepno"&gt;1&lt;/div&gt;
&lt;div&gt;
&lt;h3 class="h6 fw-bold mb-1"&gt;まず「発生」の場面を切り出す（何を混ぜたか）&lt;/h3&gt;
&lt;p class="mb-0"&gt;反応前の物質・操作（加熱する／混ぜる／水に入れる）だけを抜き出し、&lt;br /&gt;
ここで発生する気体の候補を先に絞ります。&lt;/p&gt;
&lt;/div&gt;
&lt;/div&gt;
&lt;div class="rq-template p-3"&gt;
&lt;p class="small fw-bold text-success mb-2"&gt;書くメモ（短く）&lt;/p&gt;
&lt;ul class="small mb-0 rq-bullets"&gt;
&lt;li&gt;混ぜた（　）＋（　）／加熱した（　）&lt;/li&gt;
&lt;li&gt;ここで出る気体候補：（　）（　）&lt;/li&gt;
&lt;/ul&gt;
&lt;/div&gt;
&lt;/div&gt;
&lt;/div&gt;
&lt;/div&gt;
&lt;p&gt;&lt;!-- Step 2 --&gt;&lt;/p&gt;
&lt;div class="col-lg-6"&gt;
&lt;div class="card rounded-4 shadow-sm h-100 rq-leftbar"&gt;
&lt;div class="card-body p-3 p-lg-4"&gt;
&lt;div class="d-flex align-items-start gap-3 mb-2"&gt;
&lt;div class="rq-stepno"&gt;2&lt;/div&gt;
&lt;div&gt;
&lt;h3 class="h6 fw-bold mb-1"&gt;次に「集め方」を決める（判断軸は2本にする）&lt;/h3&gt;
&lt;p class="mb-0"&gt;集め方は、&lt;strong&gt;（1）水に溶けやすいか&lt;/strong&gt;と&lt;strong&gt;（2）空気との重さの関係&lt;/strong&gt;の2本で決めます。&lt;br /&gt;
片方だけだと迷いが残ります。&lt;/p&gt;
&lt;/div&gt;
&lt;/div&gt;
&lt;div class="row g-2"&gt;
&lt;div class="col-12"&gt;
&lt;div class="alert alert-success rounded-4 border border-success-subtle mb-0" role="alert"&gt;&lt;span class="badge bg-success me-2"&gt;固定ルール&lt;/span&gt;&lt;br /&gt;
まず「水に溶けやすいか」を確認し、次に「軽い/重い」で上方・下方を決める。&lt;/div&gt;
&lt;/div&gt;
&lt;/div&gt;
&lt;/div&gt;
&lt;/div&gt;
&lt;/div&gt;
&lt;p&gt;&lt;!-- Step 3 --&gt;&lt;/p&gt;
&lt;div class="col-lg-12"&gt;
&lt;div class="card rounded-4 shadow-sm rq-leftbar"&gt;
&lt;div class="card-body p-3 p-lg-4"&gt;
&lt;div class="d-flex align-items-start gap-3 mb-2"&gt;
&lt;div class="rq-stepno"&gt;3&lt;/div&gt;
&lt;div&gt;
&lt;h3 class="h6 fw-bold mb-1"&gt;最後に「確かめ方」で1つに絞る（性質は“確認”）&lt;/h3&gt;
&lt;p class="mb-0"&gt;先に候補が絞れていれば、確かめ方は短く使えます。&lt;br /&gt;
逆に、確かめ方だけで決めようとすると、混ざった条件に弱くなります。&lt;/p&gt;
&lt;/div&gt;
&lt;/div&gt;
&lt;div class="table-responsive"&gt;
&lt;table class="table table-bordered align-middle bg-white rounded-4 overflow-hidden mb-0"&gt;
&lt;thead class="table-success"&gt;
&lt;tr&gt;
&lt;th style="width: 24%;"&gt;見る情報&lt;/th&gt;
&lt;th&gt;やること&lt;/th&gt;
&lt;th style="width: 28%;"&gt;結論の出し方&lt;/th&gt;
&lt;/tr&gt;
&lt;/thead&gt;
&lt;tbody&gt;
&lt;tr&gt;
&lt;th class="text-success"&gt;実験操作&lt;/th&gt;
&lt;td&gt;何を混ぜた/加熱したか（発生の候補を絞る）&lt;/td&gt;
&lt;td&gt;候補を2つまでにする&lt;/td&gt;
&lt;/tr&gt;
&lt;tr&gt;
&lt;th class="text-success"&gt;集め方&lt;/th&gt;
&lt;td&gt;水に溶けやすいか→軽い/重いの順で判断&lt;/td&gt;
&lt;td&gt;置換の根拠を1行で書く&lt;/td&gt;
&lt;/tr&gt;
&lt;tr&gt;
&lt;th class="text-success"&gt;性質&lt;/th&gt;
&lt;td&gt;確かめ方（火・石灰水など）で最終確認&lt;/td&gt;
&lt;td&gt;候補を1つに確定する&lt;/td&gt;
&lt;/tr&gt;
&lt;/tbody&gt;
&lt;/table&gt;
&lt;/div&gt;
&lt;div class="alert alert-success rounded-4 border border-success-subtle mt-3 mb-0" role="alert"&gt;&lt;span class="badge bg-success me-2"&gt;ポイント&lt;/span&gt;&lt;br /&gt;
「性質から始めない」。まず発生で候補を絞り、集め方で根拠を作ってから確認に回す。&lt;/div&gt;
&lt;/div&gt;
&lt;/div&gt;
&lt;/div&gt;
&lt;p&gt;&lt;!-- Step 4 --&gt;&lt;/p&gt;
&lt;div class="col-lg-6"&gt;
&lt;div class="card rounded-4 shadow-sm h-100 rq-leftbar"&gt;
&lt;div class="card-body p-3 p-lg-4"&gt;
&lt;div class="d-flex align-items-start gap-3 mb-2"&gt;
&lt;div class="rq-stepno"&gt;4&lt;/div&gt;
&lt;div&gt;
&lt;h3 class="h6 fw-bold mb-1"&gt;根拠は「条件→判断」で1行に固定する&lt;/h3&gt;
&lt;p class="mb-0"&gt;実験問題は説明（理由）が問われやすい分野です。&lt;br /&gt;
根拠は長く書かず、「条件→判断」の順で1行に固定します。&lt;/p&gt;
&lt;/div&gt;
&lt;/div&gt;
&lt;div class="rq-template p-3 mb-0"&gt;
&lt;p class="small fw-bold text-success mb-2"&gt;根拠テンプレ&lt;/p&gt;
&lt;ul class="small mb-0 rq-bullets"&gt;
&lt;li&gt;（水に溶けにくい／溶けやすい）ので（　）置換を用いる。&lt;/li&gt;
&lt;li&gt;空気より（軽い／重い）ので（上方／下方）置換で集める。&lt;/li&gt;
&lt;/ul&gt;
&lt;/div&gt;
&lt;/div&gt;
&lt;/div&gt;
&lt;/div&gt;
&lt;p&gt;&lt;!-- Step 5 --&gt;&lt;/p&gt;
&lt;div class="col-lg-6"&gt;
&lt;div class="card rounded-4 shadow-sm h-100 rq-leftbar"&gt;
&lt;div class="card-body p-3 p-lg-4"&gt;
&lt;div class="d-flex align-items-start gap-3 mb-2"&gt;
&lt;div class="rq-stepno"&gt;5&lt;/div&gt;
&lt;div&gt;
&lt;h3 class="h6 fw-bold mb-1"&gt;最後に「よくある条件の落とし穴」を確認する&lt;/h3&gt;
&lt;p class="mb-0"&gt;気体実験は、途中の操作（別の液体に通す／加熱を止める等）で条件が変わります。&lt;br /&gt;
ここを見落とすと、正しい知識でも誤答になります。&lt;/p&gt;
&lt;/div&gt;
&lt;/div&gt;
&lt;ul class="mb-0 rq-bullets"&gt;
&lt;li&gt;発生した気体を「別の液体に通す」操作があるか&lt;/li&gt;
&lt;li&gt;最初に出た気体を捨てる（空気を追い出す）場面がないか&lt;/li&gt;
&lt;li&gt;集気びんの向き（口が上/下）と置換の種類が一致しているか&lt;/li&gt;
&lt;/ul&gt;
&lt;/div&gt;
&lt;/div&gt;
&lt;/div&gt;
&lt;/div&gt;
&lt;p&gt;&lt;!-- 任意：単元直リンク（最大1本） --&gt;&lt;/p&gt;
&lt;div class="alert alert-success rounded-4 border border-success-subtle mt-3 mb-0" role="alert"&gt;基本事項（気体と水溶液の関係）の確認が必要な場合だけ、単元ページで補助します（リンクは1本に絞ります）：&lt;br /&gt;
&lt;a class="link-success fw-bold" href="https://rika-quest.com/column/gas_and_aqueous_liquid/"&gt;気体と水溶液（基本の確認）&lt;/a&gt;&lt;/div&gt;
&lt;/section&gt;
&lt;p&gt;&lt;!-- ========================= Section 4 ========================== --&gt;&lt;/p&gt;
&lt;section class="mb-5"&gt;
&lt;h2 id="s4" class="h4 fw-bold border-bottom pb-2 mb-3"&gt;よくあるミスと修正（誤答例→直し方）&lt;/h2&gt;
&lt;div class="row g-3"&gt;
&lt;div class="col-lg-6"&gt;
&lt;div class="card rounded-4 shadow-sm h-100 rq-warn"&gt;
&lt;div class="card-body p-3 p-lg-4"&gt;
&lt;div class="d-flex flex-wrap gap-2 align-items-center mb-2"&gt;
&lt;p&gt;&lt;span class="badge bg-danger"&gt;典型ミス&lt;/span&gt;&lt;/p&gt;
&lt;h3 class="h6 fw-bold mb-0"&gt;集め方を「軽い/重い」だけで決めてズレる&lt;/h3&gt;
&lt;/div&gt;
&lt;p class="mb-3"&gt;空気との重さだけで上方・下方を決めると、水に溶けやすさの条件でズレます。&lt;br /&gt;
実験問題では「水に溶けやすい気体は水上置換が不適」など、判断が追加されやすいです。&lt;/p&gt;
&lt;div class="alert alert-success rounded-4 border border-success-subtle mb-0" role="alert"&gt;&lt;span class="badge bg-success me-2"&gt;直し方&lt;/span&gt;&lt;br /&gt;
置換は「水に溶けやすいか」→「軽い/重い」の順で決める（順番固定）。&lt;/div&gt;
&lt;/div&gt;
&lt;/div&gt;
&lt;/div&gt;
&lt;div class="col-lg-6"&gt;
&lt;div class="card rounded-4 shadow-sm h-100 rq-warn"&gt;
&lt;div class="card-body p-3 p-lg-4"&gt;
&lt;div class="d-flex flex-wrap gap-2 align-items-center mb-2"&gt;
&lt;p&gt;&lt;span class="badge bg-danger"&gt;典型ミス&lt;/span&gt;&lt;/p&gt;
&lt;h3 class="h6 fw-bold mb-0"&gt;確かめ方（性質）だけで気体名を決めて崩れる&lt;/h3&gt;
&lt;/div&gt;
&lt;p class="mb-3"&gt;石灰水や火の反応だけで決めようとすると、条件が増えたときに混乱します。&lt;br /&gt;
まず発生で候補を絞り、集め方で根拠を作ってから確認に回すと安定します。&lt;/p&gt;
&lt;div class="alert alert-success rounded-4 border border-success-subtle mb-0" role="alert"&gt;&lt;span class="badge bg-success me-2"&gt;直し方&lt;/span&gt;&lt;br /&gt;
「発生→集め方→性質」の順に固定し、性質は“最後の確認”として使う。&lt;/div&gt;
&lt;/div&gt;
&lt;/div&gt;
&lt;/div&gt;
&lt;div class="col-lg-12"&gt;
&lt;div class="card rounded-4 shadow-sm rq-warn"&gt;
&lt;div class="card-body p-3 p-lg-4"&gt;
&lt;div class="d-flex flex-wrap gap-2 align-items-center mb-2"&gt;
&lt;p&gt;&lt;span class="badge bg-danger"&gt;典型ミス&lt;/span&gt;&lt;/p&gt;
&lt;h3 class="h6 fw-bold mb-0"&gt;装置図の向き（集気びん・導管）を読み落とす&lt;/h3&gt;
&lt;/div&gt;
&lt;p class="mb-3"&gt;置換の種類を知っていても、図の向きが読み取れないと誤答になります。&lt;br /&gt;
図は細部より、口の向き・導管の位置・水の有無だけを先に確認します。&lt;/p&gt;
&lt;div class="alert alert-success rounded-4 border border-success-subtle mb-0" role="alert"&gt;&lt;span class="badge bg-success me-2"&gt;直し方&lt;/span&gt;&lt;br /&gt;
図を見る順番を固定（集気びんの口→導管の先→水の有無）し、置換の種類と一致するかを確認する。&lt;/div&gt;
&lt;/div&gt;
&lt;/div&gt;
&lt;/div&gt;
&lt;/div&gt;
&lt;div class="alert alert-success rounded-4 border border-success-subtle mt-3 mb-0" role="alert"&gt;「燃える/燃えない」「火が消える」など燃焼とセットの問題で崩れる場合は、&lt;br /&gt;
&lt;a class="link-success fw-bold" href="https://rika-quest.com/column/nayami-combustion/"&gt;燃焼が苦手（条件→結果→理由の型）&lt;/a&gt;&lt;br /&gt;
も合わせて確認すると、気体の性質がつながりやすくなります。&lt;/div&gt;
&lt;/section&gt;
&lt;p&gt;&lt;!-- ========================= Section 5 ========================== --&gt;&lt;/p&gt;
&lt;section class="mb-5"&gt;
&lt;h2 id="s5" class="h4 fw-bold border-bottom pb-2 mb-3"&gt;家庭での回し方（週の設計／チェック）&lt;/h2&gt;
&lt;p class="mb-3"&gt;気体は「全部を覚える」より、実験問題の処理順を固定して反復する方が得点に直結します。&lt;br /&gt;
平日は短く、週末に通しで確認し、失点を分類して再挑戦します。&lt;/p&gt;
&lt;div class="table-responsive"&gt;
&lt;table class="table table-bordered align-middle bg-white rounded-4 overflow-hidden"&gt;
&lt;thead class="table-success"&gt;
&lt;tr&gt;
&lt;th style="width: 26%;"&gt;区分&lt;/th&gt;
&lt;th&gt;やること&lt;/th&gt;
&lt;th style="width: 32%;"&gt;チェック（合格基準）&lt;/th&gt;
&lt;/tr&gt;
&lt;/thead&gt;
&lt;tbody&gt;
&lt;tr&gt;
&lt;th class="text-success"&gt;平日（短時間）&lt;/th&gt;
&lt;td&gt;1問：発生で候補を2つまで→集め方を2軸で決定→性質で確認&lt;/td&gt;
&lt;td&gt;置換の根拠を1行で書ける&lt;/td&gt;
&lt;/tr&gt;
&lt;tr&gt;
&lt;th class="text-success"&gt;週末（通し）&lt;/th&gt;
&lt;td&gt;3〜5問：装置図つき・条件変化つきの実験問題を一気に処理&lt;/td&gt;
&lt;td&gt;図の確認順（口→導管→水）を崩さない&lt;/td&gt;
&lt;/tr&gt;
&lt;tr&gt;
&lt;th class="text-success"&gt;解き直し&lt;/th&gt;
&lt;td&gt;失点を「発生」「集め方」「性質」「図の読み取り」に分類して再挑戦&lt;/td&gt;
&lt;td&gt;同じ分類の失点が連続しない&lt;/td&gt;
&lt;/tr&gt;
&lt;/tbody&gt;
&lt;/table&gt;
&lt;/div&gt;
&lt;p class="mb-0"&gt;気体実験は化学分野で頻出です。全体の地図は&lt;br /&gt;
&lt;a class="link-success fw-bold" href="https://rika-quest.com/column/chemistry/"&gt;化学分野ページ&lt;/a&gt;&lt;br /&gt;
から整理できます。悩み記事→分野ページを往復し、必要な補強だけ追加すると復習が回りやすくなります。&lt;/p&gt;
&lt;/section&gt;
&lt;p&gt;&lt;!-- ========================= Section 6（FAQ：JS不要） ========================== --&gt;&lt;/p&gt;
&lt;section class="mb-5"&gt;
&lt;h2 id="s6" class="h4 fw-bold border-bottom pb-2 mb-3"&gt;FAQ（よくある質問）&lt;/h2&gt;
&lt;div class="rq-faq d-grid gap-3"&gt;
&lt;details&gt;
&lt;summary&gt;&lt;span class="badge bg-success rounded-pill flex-shrink-0"&gt;Q&lt;/span&gt;気体はどこから覚え直せばよいですか？&lt;/summary&gt;
&lt;div class="p-3"&gt;まず「実験問題の処理順」を固定してください。発生→集め方→確かめ方の順が整うと、&lt;br /&gt;
暗記が不十分でも根拠をつけて候補を絞れるようになります。知識の追加は、その後に必要分だけ行う方が効率的です。&lt;/div&gt;
&lt;/details&gt;
&lt;details&gt;
&lt;summary&gt;&lt;span class="badge bg-success rounded-pill flex-shrink-0"&gt;Q&lt;/span&gt;水上置換と上方・下方置換の判断が曖昧です&lt;/summary&gt;
&lt;div class="p-3"&gt;判断軸を1本にせず、「水に溶けやすいか」→「空気より軽い/重い」の順で決めてください。&lt;br /&gt;
この順番を固定すると、迷いが減り、根拠も書きやすくなります。&lt;/div&gt;
&lt;/details&gt;
&lt;details&gt;
&lt;summary&gt;&lt;span class="badge bg-success rounded-pill flex-shrink-0"&gt;Q&lt;/span&gt;装置図を見ると混乱します&lt;/summary&gt;
&lt;div class="p-3"&gt;図は細部より、まず「集気びんの口の向き」→「導管の先」→「水の有無」の順で確認します。&lt;br /&gt;
読み取りで止まる場合は、&lt;br /&gt;
&lt;a class="link-success fw-bold" href="https://rika-quest.com/column/nayami-experiment-reading/"&gt;実験問題が読めないときの整理&lt;/a&gt;&lt;br /&gt;
を先に整えると進めやすくなります。&lt;/div&gt;
&lt;/details&gt;
&lt;details&gt;
&lt;summary&gt;&lt;span class="badge bg-success rounded-pill flex-shrink-0"&gt;Q&lt;/span&gt;燃焼と一緒に出る気体で混乱します&lt;/summary&gt;
&lt;div class="p-3"&gt;「燃える/燃えない」「火が消える」などは気体の性質とセットで問われます。&lt;br /&gt;
条件→結果→理由の型で整理すると、判断が一本化します。&lt;br /&gt;
&lt;a class="link-success fw-bold" href="https://rika-quest.com/column/nayami-combustion/"&gt;燃焼が苦手（条件→結果→理由の型）&lt;/a&gt;&lt;br /&gt;
も合わせて確認してください。&lt;/div&gt;
&lt;/details&gt;
&lt;details&gt;
&lt;summary&gt;&lt;span class="badge bg-success rounded-pill flex-shrink-0"&gt;Q&lt;/span&gt;知識が増えるほど逆に迷います&lt;/summary&gt;
&lt;div class="p-3"&gt;気体は知識が増えるほど「判断」が増え、順番が崩れると迷いが増えます。&lt;br /&gt;
まず処理順（発生→集め方→性質）を固定し、性質は最後の確認に回すと安定します。&lt;/div&gt;
&lt;/details&gt;
&lt;/div&gt;
&lt;/section&gt;
&lt;p&gt;&lt;!-- ========================= Section 7（内部リンク＋CTA） ========================== --&gt;&lt;/p&gt;
&lt;section class="mb-4"&gt;
&lt;h2 id="s7" class="h4 fw-bold border-bottom pb-2 mb-3"&gt;次に読む（内部リンク）＋講座・問い合わせ&lt;/h2&gt;
&lt;div class="row g-3"&gt;
&lt;div class="col-lg-6"&gt;
&lt;div class="card rounded-4 shadow-sm h-100"&gt;
&lt;div class="card-body p-3 p-lg-4"&gt;
&lt;p class="fw-bold text-success mb-2"&gt;悩みから辿る（Hub / 化学）&lt;/p&gt;
&lt;div class="list-group"&gt;&lt;a class="list-group-item list-group-item-action" href="https://rika-quest.com/column/science-nayami/"&gt;理科の悩み一覧（Hub）&lt;/a&gt;&lt;br /&gt;
&lt;a class="list-group-item list-group-item-action" href="https://rika-quest.com/column/chemistry/"&gt;化学分野ページ（全体の地図）&lt;/a&gt;&lt;br /&gt;
&lt;a class="list-group-item list-group-item-action" href="https://rika-quest.com/ct/理科のコツ/"&gt;理科のコツ（カテゴリ）&lt;/a&gt;&lt;br /&gt;
&lt;a class="list-group-item list-group-item-action" href="https://rika-quest.com/column/"&gt;理科コラム一覧&lt;/a&gt;&lt;/div&gt;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href="https://rika-quest.com/column/nayami-combustion/"&gt;燃焼が苦手（条件→結果→理由の型）&lt;/a&gt;&lt;br /&gt;
&lt;a class="list-group-item list-group-item-action" href="https://rika-quest.com/column/nayami-experiment-reading/"&gt;実験問題が読めない（条件→操作→結果）&lt;/a&gt;&lt;/div&gt;
&lt;/div&gt;
&lt;/div&gt;
&lt;/div&gt;
&lt;/div&gt;
&lt;div class="card rounded-4 shadow-sm border-success-subtle mt-3"&gt;
&lt;div class="card-body p-3 p-lg-4"&gt;
&lt;p class="fw-bold text-success mb-2"&gt;実験問題の「見方」から整えたい方へ（押し付けない案内）&lt;/p&gt;
&lt;p class="mb-3"&gt;気体は、暗記を増やしても実験問題での処理順が崩れていると、得点に結びつきにくい分野です。&lt;br /&gt;
まずは発生→集め方→確かめ方の順で、根拠を付けて解ける形に整えてください。&lt;br /&gt;
それでも不安定な場合は、問題を見ながら「どこで止まるか（発生/集め方/性質/図の読み取り）」を切り分け、&lt;br /&gt;
得点につながる処理順を定着させる個別指導も選択肢になります。&lt;/p&gt;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</si>
  <si>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以下のページは不自然なワードを使用しています。
これらを適切に自然な言葉に置き換えて下さい。
なお、本文の装飾や構造は絶対に変えないでください。
【対象ページURL】
https://rika-quest.com/column/nayami-combustion/
【検出された不自然ワード】
- 崩れ
- 型
- 固定
- 手順
- 立て直
- 内部リンク
- 設計
- 整え
【本文】
------
&lt;p&gt;&lt;!-- =========================================================
MC本文HTML（WordPress投稿用）｜受験理科専門塾 しゅん吉クエスト
URL：https://rika-quest.com/column/nayami-combustion/
テーマ：ものの燃え方で落とす（悩み起点／単元解説しない＝理科のコツとカニバリ回避）
ねらい：結果→空気の変化→理由 の“説明の型”を固定（記述対策）／典型ミス回避／家庭で回す
内部回遊：悩みHub→悩み記事→化学分野→理科のコツ→講座/問い合わせ
単元直リンク：必要時のみ・最大1本（how-to-burn/）
テーマカラー：緑（Bootstrap success）
注意：WordPress「テキスト（HTML）」で貼り付け推奨（style内に&lt;br /&gt;混入すると崩れます）
========================================================= --&gt;&lt;/p&gt;
&lt;style&gt;
  .rq-hero{
    background: linear-gradient(180deg, rgba(25,135,84,.12), #fff);
    border: 1px solid rgba(0,0,0,.08);
  }
  .rq-subline{ opacity:.9; }
  .rq-marker{
    background: linear-gradient(transparent 62%, rgba(25,135,84,.22) 62%);
    font-weight: 800;
    padding: 0 .12em;
  }
  .rq-toc a{ text-decoration:none; }
  .rq-toc a:hover{ text-decoration:underline; }&lt;/p&gt;
&lt;p&gt;  .rq-leftbar{ border-left: .35rem solid rgba(25,135,84,.55); }
  .rq-bullets li{ margin-bottom:.35rem; }&lt;/p&gt;
&lt;p&gt;  .rq-stepno{
    width: 2.2rem; height: 2.2rem;
    display:inline-flex; align-items:center; justify-content:center;
    border-radius: 999px;
    background: rgba(25,135,84,.12);
    color: #146c43;
    font-weight: 800;
    flex: 0 0 auto;
  }&lt;/p&gt;
&lt;p&gt;  .rq-mini{
    border: 1px solid rgba(0,0,0,.10);
    border-radius: 1rem;
    background: #fff;
    box-shadow: 0 .125rem .25rem rgba(0,0,0,.06);
  }&lt;/p&gt;
&lt;p&gt;  .rq-template{
    border: 1px dashed rgba(25,135,84,.45);
    background: rgba(25,135,84,.04);
    border-radius: 1rem;
  }&lt;/p&gt;
&lt;p&gt;  .rq-warn{ border-left: .35rem solid rgba(220,53,69,.6); }&lt;/p&gt;
&lt;p&gt;  /* FAQ（JS不要） */
  .rq-faq details{
    border: 1px solid rgba(0,0,0,.10);
    border-radius: 1rem;
    background: #fff;
    overflow: hidden;
    box-shadow: 0 .125rem .25rem rgba(0,0,0,.06);
  }
  .rq-faq summary{
    cursor:pointer;
    list-style:none;
    padding: 1rem;
    display:flex;
    gap:.75rem;
    align-items:flex-start;
    font-weight: 800;
  }
  .rq-faq summary::-webkit-details-marker{ display:none; }
  .rq-faq details[open] summary{
    background: linear-gradient(180deg, rgba(25,135,84,.10), #fff);
    border-bottom: 1px solid rgba(0,0,0,.08);
  }
&lt;/style&gt;
&lt;div class="container my-4"&gt;
&lt;p&gt;  &lt;!-- =========================
  Hero
  ========================== --&gt;&lt;/p&gt;
&lt;section class="rq-hero rounded-4 p-4 p-lg-5 shadow-sm mb-4"&gt;
&lt;div class="row g-4 align-items-center"&gt;
&lt;div class="col-lg-8"&gt;
&lt;div class="rq-subline small mb-2"&gt;
          中学受験理科／化学　テーマ：燃え方の記述を「結果→空気→理由」の順で固定して失点を止める
        &lt;/div&gt;
&lt;div class="d-flex flex-wrap gap-2 mb-2"&gt;
          &lt;span class="badge bg-success"&gt;悩み起点&lt;/span&gt;&lt;br /&gt;
          &lt;span class="badge bg-success"&gt;記述対策&lt;/span&gt;&lt;br /&gt;
          &lt;span class="badge bg-success"&gt;空気の変化&lt;/span&gt;&lt;br /&gt;
          &lt;span class="badge bg-success"&gt;家庭で回す&lt;/span&gt;
        &lt;/div&gt;
&lt;h1 class="h3 fw-bold lh-base mb-3"&gt;
          ものの燃え方で落とす原因と立て直し方｜結果から「空気の変化」を説明する型を固定する&lt;br /&gt;
        &lt;/h1&gt;
&lt;p class="mb-2"&gt;
          実験の結果は書けるのに、「なぜそうなるか（理由）」になると手が止まる。&lt;br /&gt;
          びんの中でろうそくが消える／石灰水が白くにごる、といった現象の説明がばらつく。&lt;br /&gt;
          「酸素が減った」「二酸化炭素が増えた」は言えるのに、文章として点にならない。
        &lt;/p&gt;
&lt;p class="mb-0"&gt;
          多くの場合、つまずきは知識量ではなく、&lt;br /&gt;
          &lt;strong class="rq-marker"&gt;結果と空気の変化（酸素・二酸化炭素）を結ぶ“説明の順番”が固定されていない&lt;/strong&gt;ことです。&lt;br /&gt;
          書く順を決めると、理由の記述が安定し、選択問題でも判断が速くなります。
        &lt;/p&gt;
&lt;/p&gt;&lt;/div&gt;
&lt;div class="col-lg-4"&gt;
&lt;div class="card border-0 shadow-sm rounded-4"&gt;
&lt;div class="card-body p-3 p-lg-4"&gt;
&lt;p class="fw-bold text-success mb-2"&gt;この記事で分かること&lt;/p&gt;
&lt;ul class="small mb-0 rq-bullets"&gt;
&lt;li&gt;燃え方で止まる場所（観察／空気の変化／理由）の切り分け&lt;/li&gt;
&lt;li&gt;記述の型：結果→空気の変化→理由（必要語句の置き場）&lt;/li&gt;
&lt;li&gt;典型ミス（主語不足・語句の順序・“増減”の取り違え）の直し方&lt;/li&gt;
&lt;li&gt;家庭で回す練習順（短文→本文→過去問）&lt;/li&gt;
&lt;/ul&gt;&lt;/div&gt;
&lt;/p&gt;&lt;/div&gt;
&lt;/p&gt;&lt;/div&gt;
&lt;/p&gt;&lt;/div&gt;
&lt;div class="alert alert-success mt-4 mb-0 rounded-4 border border-success-subtle" role="alert"&gt;
      単元のまとめ直しではなく、「結果から空気の変化を説明する」記述の型を固定する整理です。
    &lt;/div&gt;
&lt;/section&gt;
&lt;p&gt;  &lt;!-- =========================
  目次
  ========================== --&gt;&lt;/p&gt;
&lt;nav class="card rounded-4 shadow-sm mb-4 rq-toc"&gt;
&lt;div class="card-body p-3 p-lg-4"&gt;
&lt;div class="d-flex align-items-center gap-2 mb-2"&gt;
        &lt;span class="badge bg-success"&gt;目次&lt;/span&gt;&lt;br /&gt;
        &lt;span class="fw-bold"&gt;必要なところから確認できます&lt;/span&gt;
      &lt;/div&gt;
&lt;div class="list-group"&gt;
        &lt;a class="list-group-item list-group-item-action" href="#s1"&gt;まず状況整理｜どこで詰まっているか&lt;/a&gt;&lt;br /&gt;
        &lt;a class="list-group-item list-group-item-action" href="#s2"&gt;原因の切り分け（典型パターン3つ）&lt;/a&gt;&lt;br /&gt;
        &lt;a class="list-group-item list-group-item-action" href="#s3"&gt;立て直しの手順｜結果→空気→理由の型&lt;/a&gt;&lt;br /&gt;
        &lt;a class="list-group-item list-group-item-action" href="#s4"&gt;よくあるミスと修正（誤答例→直し方）&lt;/a&gt;&lt;br /&gt;
        &lt;a class="list-group-item list-group-item-action" href="#s5"&gt;家庭での回し方（週の設計／チェック）&lt;/a&gt;&lt;br /&gt;
        &lt;a class="list-group-item list-group-item-action" href="#s6"&gt;FAQ（よくある質問）&lt;/a&gt;&lt;br /&gt;
        &lt;a class="list-group-item list-group-item-action" href="#s7"&gt;次に読む（内部リンク）＋講座・問い合わせ&lt;/a&gt;
      &lt;/div&gt;
&lt;/p&gt;&lt;/div&gt;
&lt;/nav&gt;
&lt;p&gt;  &lt;!-- =========================
  Section 1
  ========================== --&gt;&lt;/p&gt;
&lt;section class="mb-5"&gt;
&lt;h2 id="s1" class="h4 fw-bold border-bottom pb-2 mb-3"&gt;まず状況整理｜どこで詰まっているか&lt;/h2&gt;
&lt;p class="mb-3"&gt;
      「ものの燃え方」で失点する場面は、知識不足だけではありません。&lt;br /&gt;
      多くは&lt;strong&gt;説明の手順&lt;/strong&gt;が崩れて、必要語句があっても点にならない形で起きます。&lt;br /&gt;
      まず、止まっている地点を分けます。
    &lt;/p&gt;
&lt;div class="row g-3"&gt;
&lt;div class="col-lg-6"&gt;
&lt;div class="rq-mini h-100 p-3 p-lg-4 rq-leftbar"&gt;
&lt;p class="fw-bold text-success mb-2"&gt;詰まりポイント（自己チェック）&lt;/p&gt;
&lt;ul class="mb-0 rq-bullets"&gt;
&lt;li&gt;&lt;strong&gt;観察&lt;/strong&gt;：実験の結果（消える／にごる／水位が上がる等）が曖昧&lt;/li&gt;
&lt;li&gt;&lt;strong&gt;空気の変化&lt;/strong&gt;：酸素・二酸化炭素の増減が結びつかない&lt;/li&gt;
&lt;li&gt;&lt;strong&gt;理由&lt;/strong&gt;：語句（酸素・二酸化炭素・燃焼）を並べるだけで終わる&lt;/li&gt;
&lt;li&gt;&lt;strong&gt;文章化&lt;/strong&gt;：主語・因果（〜ので／そのため）が抜けて減点&lt;/li&gt;
&lt;/ul&gt;&lt;/div&gt;
&lt;/p&gt;&lt;/div&gt;
&lt;div class="col-lg-6"&gt;
&lt;div class="alert alert-success rounded-4 border border-success-subtle h-100 mb-0" role="alert"&gt;
&lt;p class="fw-bold mb-2"&gt;「理由が書けない」の正体&lt;/p&gt;
&lt;p class="mb-2"&gt;
            記述は、知識を思い出すだけでなく「順番どおりに置く」作業です。&lt;br /&gt;
            &lt;strong&gt;結果→空気の変化→理由&lt;/strong&gt;の並べ方が固定されるほど、文章が短くても点になります。
          &lt;/p&gt;
&lt;p class="mb-0"&gt;
            まずは「空気（酸素・二酸化炭素）」を中継地点にして説明を組み立てるのが近道です。
          &lt;/p&gt;
&lt;/p&gt;&lt;/div&gt;
&lt;/p&gt;&lt;/div&gt;
&lt;/p&gt;&lt;/div&gt;
&lt;/section&gt;
&lt;p&gt;  &lt;!-- =========================
  Section 2
  ========================== --&gt;&lt;/p&gt;
&lt;section class="mb-5"&gt;
&lt;h2 id="s2" class="h4 fw-bold border-bottom pb-2 mb-3"&gt;原因の切り分け（典型パターン3つ）&lt;/h2&gt;
&lt;div class="row g-3"&gt;
&lt;div class="col-lg-4"&gt;
&lt;div class="card rounded-4 shadow-sm h-100"&gt;
&lt;div class="card-body p-3 p-lg-4"&gt;
            &lt;span class="badge bg-success mb-2"&gt;原因①&lt;/span&gt;&lt;/p&gt;
&lt;h3 class="h6 fw-bold mb-2"&gt;結果を先に書けず、理由から入ってしまう&lt;/h3&gt;
&lt;p class="mb-0"&gt;
              「酸素が減るから…」と始めると、何が起きたのかが曖昧になり、採点側が意図を読み取れません。&lt;br /&gt;
              記述はまず結果（観察）を置くと、短くても点が入りやすくなります。
            &lt;/p&gt;
&lt;/p&gt;&lt;/div&gt;
&lt;/p&gt;&lt;/div&gt;
&lt;/p&gt;&lt;/div&gt;
&lt;div class="col-lg-4"&gt;
&lt;div class="card rounded-4 shadow-sm h-100"&gt;
&lt;div class="card-body p-3 p-lg-4"&gt;
            &lt;span class="badge bg-success mb-2"&gt;原因②&lt;/span&gt;&lt;/p&gt;
&lt;h3 class="h6 fw-bold mb-2"&gt;空気の変化（酸素・二酸化炭素）が中継になっていない&lt;/h3&gt;
&lt;p class="mb-0"&gt;
              燃え方の問題は「空気の変化」を説明できるかが核になります。&lt;br /&gt;
              ここを飛ばすと、語句は合っていても因果がつながらず減点になりやすいです。
            &lt;/p&gt;
&lt;/p&gt;&lt;/div&gt;
&lt;/p&gt;&lt;/div&gt;
&lt;/p&gt;&lt;/div&gt;
&lt;div class="col-lg-4"&gt;
&lt;div class="card rounded-4 shadow-sm h-100"&gt;
&lt;div class="card-body p-3 p-lg-4"&gt;
            &lt;span class="badge bg-success mb-2"&gt;原因③&lt;/span&gt;&lt;/p&gt;
&lt;h3 class="h6 fw-bold mb-2"&gt;文章の骨格（主語・因果）が抜けて“語句の羅列”になる&lt;/h3&gt;
&lt;p class="mb-0"&gt;
              「酸素減少・二酸化炭素増加・燃焼」などを並べるだけで終わると、説明になりません。&lt;br /&gt;
              主語（何が）と因果（〜ので／そのため）を固定すると安定します。
            &lt;/p&gt;
&lt;/p&gt;&lt;/div&gt;
&lt;/p&gt;&lt;/div&gt;
&lt;/p&gt;&lt;/div&gt;
&lt;/p&gt;&lt;/div&gt;
&lt;div class="alert alert-success rounded-4 border border-success-subtle mt-3 mb-0" role="alert"&gt;
      実験問題の読み取り（条件→結果→考察）自体で止まる場合は、&lt;br /&gt;
      &lt;a class="link-success fw-bold" href="https://rika-quest.com/column/nayami-experiment-reading/"&gt;実験問題が読めないときの整理&lt;/a&gt;&lt;br /&gt;
      を先に固めると、燃え方の記述も組み立てやすくなります。
    &lt;/div&gt;
&lt;/section&gt;
&lt;p&gt;  &lt;!-- =========================
  Section 3
  ========================== --&gt;&lt;/p&gt;
&lt;section class="mb-5"&gt;
&lt;h2 id="s3" class="h4 fw-bold border-bottom pb-2 mb-3"&gt;立て直しの手順｜結果→空気→理由の型&lt;/h2&gt;
&lt;p class="mb-3"&gt;
      燃え方の記述は、長文で説明する必要はありません。&lt;br /&gt;
      &lt;strong class="rq-marker"&gt;結果→空気の変化→理由&lt;/strong&gt;の順に、必要語句を置く型を固定します。&lt;br /&gt;
      この型ができると、選択問題でも判断が速くなります。
    &lt;/p&gt;
&lt;div class="row g-3"&gt;
      &lt;!-- Step 1 --&gt;&lt;/p&gt;
&lt;div class="col-lg-6"&gt;
&lt;div class="card rounded-4 shadow-sm h-100 rq-leftbar"&gt;
&lt;div class="card-body p-3 p-lg-4"&gt;
&lt;div class="d-flex align-items-start gap-3 mb-2"&gt;
&lt;div class="rq-stepno"&gt;1&lt;/div&gt;
&lt;div&gt;
&lt;h3 class="h6 fw-bold mb-1"&gt;結果（観察）を1行で確定&lt;/h3&gt;
&lt;p class="mb-0"&gt;
                  まず「何が起きたか」を短く書きます。ここが曖昧だと後ろの説明が点になりません。
                &lt;/p&gt;
&lt;/p&gt;&lt;/div&gt;
&lt;/p&gt;&lt;/div&gt;
&lt;div class="rq-template p-3 mb-0"&gt;
&lt;p class="small fw-bold text-success mb-2"&gt;結果のテンプレ（例）&lt;/p&gt;
&lt;ul class="small mb-0 rq-bullets"&gt;
&lt;li&gt;ろうそくの火が（弱くなり/消え）た。&lt;/li&gt;
&lt;li&gt;石灰水が（白くにごっ）た。&lt;/li&gt;
&lt;li&gt;びんの中の水位が（上がっ）た。&lt;/li&gt;
&lt;/ul&gt;&lt;/div&gt;
&lt;/p&gt;&lt;/div&gt;
&lt;/p&gt;&lt;/div&gt;
&lt;/p&gt;&lt;/div&gt;
&lt;p&gt;      &lt;!-- Step 2 --&gt;&lt;/p&gt;
&lt;div class="col-lg-6"&gt;
&lt;div class="card rounded-4 shadow-sm h-100 rq-leftbar"&gt;
&lt;div class="card-body p-3 p-lg-4"&gt;
&lt;div class="d-flex align-items-start gap-3 mb-2"&gt;
&lt;div class="rq-stepno"&gt;2&lt;/div&gt;
&lt;div&gt;
&lt;h3 class="h6 fw-bold mb-1"&gt;空気の変化を2語で固定（酸素↓／二酸化炭素↑）&lt;/h3&gt;
&lt;p class="mb-0"&gt;
                  次に、燃焼による空気の変化を“短く”書きます。ここが中継地点です。
                &lt;/p&gt;
&lt;/p&gt;&lt;/div&gt;
&lt;/p&gt;&lt;/div&gt;
&lt;div class="alert alert-success rounded-4 border border-success-subtle mb-0" role="alert"&gt;
              &lt;span class="badge bg-success me-2"&gt;固定&lt;/span&gt;&lt;br /&gt;
              燃えると（酸素が減り）、（二酸化炭素が増える）。
            &lt;/div&gt;
&lt;/p&gt;&lt;/div&gt;
&lt;/p&gt;&lt;/div&gt;
&lt;/p&gt;&lt;/div&gt;
&lt;p&gt;      &lt;!-- Step 3 --&gt;&lt;/p&gt;
&lt;div class="col-lg-12"&gt;
&lt;div class="card rounded-4 shadow-sm rq-leftbar"&gt;
&lt;div class="card-body p-3 p-lg-4"&gt;
&lt;div class="d-flex align-items-start gap-3 mb-2"&gt;
&lt;div class="rq-stepno"&gt;3&lt;/div&gt;
&lt;div&gt;
&lt;h3 class="h6 fw-bold mb-1"&gt;理由を「そのため」でつなぐ（点になる文章）&lt;/h3&gt;
&lt;p class="mb-0"&gt;
                  最後に因果で結びます。主語を立てて「〜ので／そのため」を入れると、語句の羅列が説明文に変わります。
                &lt;/p&gt;
&lt;/p&gt;&lt;/div&gt;
&lt;/p&gt;&lt;/div&gt;
&lt;div class="row g-2"&gt;
&lt;div class="col-lg-5"&gt;
&lt;div class="rq-template p-3 h-100"&gt;
&lt;p class="small fw-bold text-success mb-2"&gt;文章の骨格（型）&lt;/p&gt;
&lt;ul class="small mb-0 rq-bullets"&gt;
&lt;li&gt;（結果）。&lt;/li&gt;
&lt;li&gt;（空気の変化：酸素↓／二酸化炭素↑）。&lt;/li&gt;
&lt;li&gt;そのため、（理由：燃えるには酸素が必要／二酸化炭素は燃えにくい）&lt;/li&gt;
&lt;/ul&gt;&lt;/div&gt;
&lt;/p&gt;&lt;/div&gt;
&lt;div class="col-lg-7"&gt;
&lt;div class="alert alert-success rounded-4 border border-success-subtle h-100 mb-0" role="alert"&gt;
                  &lt;span class="badge bg-success me-2"&gt;使い分け&lt;/span&gt;&lt;br /&gt;
                  「消える」説明は&lt;strong&gt;酸素の減少&lt;/strong&gt;を主役に、「にごる」説明は&lt;strong&gt;二酸化炭素の増加&lt;/strong&gt;を主役にして書くと短くまとまります。
                &lt;/div&gt;
&lt;/p&gt;&lt;/div&gt;
&lt;/p&gt;&lt;/div&gt;
&lt;/p&gt;&lt;/div&gt;
&lt;/p&gt;&lt;/div&gt;
&lt;/p&gt;&lt;/div&gt;
&lt;p&gt;      &lt;!-- Step 4 --&gt;&lt;/p&gt;
&lt;div class="col-lg-6"&gt;
&lt;div class="card rounded-4 shadow-sm h-100 rq-leftbar"&gt;
&lt;div class="card-body p-3 p-lg-4"&gt;
&lt;div class="d-flex align-items-start gap-3 mb-2"&gt;
&lt;div class="rq-stepno"&gt;4&lt;/div&gt;
&lt;div&gt;
&lt;h3 class="h6 fw-bold mb-1"&gt;問題文の“指示”に合わせて語句を配置&lt;/h3&gt;
&lt;p class="mb-0"&gt;
                  「理由を答えよ」は、何を書けばよいかが指定されています。&lt;br /&gt;
                  指示語（〜を用いて／〜を含めて）に合わせ、必要語句を型の中に入れます。
                &lt;/p&gt;
&lt;/p&gt;&lt;/div&gt;
&lt;/p&gt;&lt;/div&gt;
&lt;div class="rq-template p-3 mb-0"&gt;
&lt;p class="small fw-bold text-success mb-2"&gt;チェック（ここだけ見る）&lt;/p&gt;
&lt;ul class="small mb-0 rq-bullets"&gt;
&lt;li&gt;指定語句（酸素／二酸化炭素／燃焼）が文章内に入っている&lt;/li&gt;
&lt;li&gt;因果（〜ので／そのため）が1回入っている&lt;/li&gt;
&lt;li&gt;結果が先に書けている&lt;/li&gt;
&lt;/ul&gt;&lt;/div&gt;
&lt;/p&gt;&lt;/div&gt;
&lt;/p&gt;&lt;/div&gt;
&lt;/p&gt;&lt;/div&gt;
&lt;p&gt;      &lt;!-- Step 5 --&gt;&lt;/p&gt;
&lt;div class="col-lg-6"&gt;
&lt;div class="card rounded-4 shadow-sm h-100 rq-leftbar"&gt;
&lt;div class="card-body p-3 p-lg-4"&gt;
&lt;div class="d-flex align-items-start gap-3 mb-2"&gt;
&lt;div class="rq-stepno"&gt;5&lt;/div&gt;
&lt;div&gt;
&lt;h3 class="h6 fw-bold mb-1"&gt;最後に「主語」と「何が増減したか」だけ検算&lt;/h3&gt;
&lt;p class="mb-0"&gt;
                  書き直しを長くすると時間切れになります。最後は主語と増減だけを確認し、短く直します。
                &lt;/p&gt;
&lt;/p&gt;&lt;/div&gt;
&lt;/p&gt;&lt;/div&gt;
&lt;div class="alert alert-success rounded-4 border border-success-subtle mb-0" role="alert"&gt;
              &lt;span class="badge bg-success me-2"&gt;短く確認&lt;/span&gt;&lt;br /&gt;
              「酸素は減る」「二酸化炭素は増える」が逆になっていないかだけを見る。
            &lt;/div&gt;
&lt;/p&gt;&lt;/div&gt;
&lt;/p&gt;&lt;/div&gt;
&lt;/p&gt;&lt;/div&gt;
&lt;/p&gt;&lt;/div&gt;
&lt;p&gt;    &lt;!-- 任意：単元直リンク（最大1本） --&gt;&lt;/p&gt;
&lt;div class="alert alert-success rounded-4 border border-success-subtle mt-3 mb-0" role="alert"&gt;
      基本事項の確認が必要な場合だけ、単元ページで補助します（リンクは1本に絞ります）：&lt;br /&gt;
      &lt;a class="link-success fw-bold" href="https://rika-quest.com/column/how-to-burn/"&gt;ものの燃え方（確認用）&lt;/a&gt;
    &lt;/div&gt;
&lt;/section&gt;
&lt;p&gt;  &lt;!-- =========================
  Section 4
  ========================== --&gt;&lt;/p&gt;
&lt;section class="mb-5"&gt;
&lt;h2 id="s4" class="h4 fw-bold border-bottom pb-2 mb-3"&gt;よくあるミスと修正（誤答例→直し方）&lt;/h2&gt;
&lt;div class="row g-3"&gt;
&lt;div class="col-lg-6"&gt;
&lt;div class="card rounded-4 shadow-sm h-100 rq-warn"&gt;
&lt;div class="card-body p-3 p-lg-4"&gt;
&lt;div class="d-flex flex-wrap gap-2 align-items-center mb-2"&gt;
              &lt;span class="badge bg-danger"&gt;典型ミス&lt;/span&gt;&lt;/p&gt;
&lt;h3 class="h6 fw-bold mb-0"&gt;「酸素」「二酸化炭素」を書いたが、因果がない&lt;/h3&gt;
&lt;/p&gt;&lt;/div&gt;
&lt;p class="mb-3"&gt;
              語句は合っていても、「なぜその結果になるか」が文章になっていないと点が入りにくくなります。&lt;br /&gt;
              特に「理由を答えよ」では、因果の欠落が減点になりやすいです。
            &lt;/p&gt;
&lt;div class="alert alert-success rounded-4 border border-success-subtle mb-0" role="alert"&gt;
              &lt;span class="badge bg-success me-2"&gt;直し方&lt;/span&gt;&lt;br /&gt;
              「そのため」「〜ので」を1回入れて、結果→空気→理由の順に並べる。
            &lt;/div&gt;
&lt;/p&gt;&lt;/div&gt;
&lt;/p&gt;&lt;/div&gt;
&lt;/p&gt;&lt;/div&gt;
&lt;div class="col-lg-6"&gt;
&lt;div class="card rounded-4 shadow-sm h-100 rq-warn"&gt;
&lt;div class="card-body p-3 p-lg-4"&gt;
&lt;div class="d-flex flex-wrap gap-2 align-items-center mb-2"&gt;
              &lt;span class="badge bg-danger"&gt;典型ミス&lt;/span&gt;&lt;/p&gt;
&lt;h3 class="h6 fw-bold mb-0"&gt;結果より先に理由を書き、何が起きたかが不明&lt;/h3&gt;
&lt;/p&gt;&lt;/div&gt;
&lt;p class="mb-3"&gt;
              採点は「観察→理由」の順を求めることが多いです。&lt;br /&gt;
              理由から入ると、何を説明しているのかが曖昧になり、部分点を落としやすくなります。
            &lt;/p&gt;
&lt;div class="alert alert-success rounded-4 border border-success-subtle mb-0" role="alert"&gt;
              &lt;span class="badge bg-success me-2"&gt;直し方&lt;/span&gt;&lt;br /&gt;
              まず結果を1行で書く。その後に酸素↓／二酸化炭素↑を置いて理由へ。
            &lt;/div&gt;
&lt;/p&gt;&lt;/div&gt;
&lt;/p&gt;&lt;/div&gt;
&lt;/p&gt;&lt;/div&gt;
&lt;div class="col-lg-12"&gt;
&lt;div class="card rounded-4 shadow-sm rq-warn"&gt;
&lt;div class="card-body p-3 p-lg-4"&gt;
&lt;div class="d-flex flex-wrap gap-2 align-items-center mb-2"&gt;
              &lt;span class="badge bg-danger"&gt;典型ミス&lt;/span&gt;&lt;/p&gt;
&lt;h3 class="h6 fw-bold mb-0"&gt;増減が逆（酸素↑／二酸化炭素↓）になって説明が破綻&lt;/h3&gt;
&lt;/p&gt;&lt;/div&gt;
&lt;p class="mb-3"&gt;
              焦って書くと増減が入れ替わり、文章全体が崩れます。&lt;br /&gt;
              とくに複数の結果（消える＋にごる等）が同時に問われる問題で起きやすいミスです。
            &lt;/p&gt;
&lt;div class="alert alert-success rounded-4 border border-success-subtle mb-0" role="alert"&gt;
              &lt;span class="badge bg-success me-2"&gt;直し方&lt;/span&gt;&lt;br /&gt;
              最後に「酸素は減る」「二酸化炭素は増える」だけを確認し、逆なら1語だけ直す。
            &lt;/div&gt;
&lt;/p&gt;&lt;/div&gt;
&lt;/p&gt;&lt;/div&gt;
&lt;/p&gt;&lt;/div&gt;
&lt;/p&gt;&lt;/div&gt;
&lt;div class="alert alert-success rounded-4 border border-success-subtle mt-3 mb-0" role="alert"&gt;
      気体の扱い（発生・集め方・性質）が混ざって混乱する場合は、&lt;br /&gt;
      &lt;a class="link-success fw-bold" href="https://rika-quest.com/column/nayami-gas-experiment/"&gt;気体が苦手（実験問題の視点で整理）&lt;/a&gt;&lt;br /&gt;
      を挟むと、燃え方の説明が組み立てやすくなります。
    &lt;/div&gt;
&lt;/section&gt;
&lt;p&gt;  &lt;!-- =========================
  Section 5
  ========================== --&gt;&lt;/p&gt;
&lt;section class="mb-5"&gt;
&lt;h2 id="s5" class="h4 fw-bold border-bottom pb-2 mb-3"&gt;家庭での回し方（週の設計／チェック）&lt;/h2&gt;
&lt;p class="mb-3"&gt;
      燃え方の記述は、知識を追加するよりも&lt;strong class="rq-marker"&gt;書く順番を固定して反復&lt;/strong&gt;した方が点に結びつきやすい分野です。&lt;br /&gt;
      家庭では「短文→本文→過去問」の順で段階を上げます。
    &lt;/p&gt;
&lt;div class="table-responsive"&gt;
&lt;table class="table table-bordered align-middle bg-white rounded-4 overflow-hidden"&gt;
&lt;thead class="table-success"&gt;
&lt;tr&gt;
&lt;th style="width:26%;"&gt;区分&lt;/th&gt;
&lt;th&gt;やること&lt;/th&gt;
&lt;th style="width:32%;"&gt;チェック（合格基準）&lt;/th&gt;
&lt;/tr&gt;
&lt;/thead&gt;
&lt;tbody&gt;
&lt;tr&gt;
&lt;th class="text-success"&gt;平日（短時間）&lt;/th&gt;
&lt;td&gt;1問：結果→酸素↓/二酸化炭素↑→そのため（理由）を30〜60字で書く&lt;/td&gt;
&lt;td&gt;因果（〜ので／そのため）が1回入っている&lt;/td&gt;
&lt;/tr&gt;
&lt;tr&gt;
&lt;th class="text-success"&gt;週末（通し）&lt;/th&gt;
&lt;td&gt;3〜5問：実験条件が増える問題（複数の結果、対照実験）で型を維持&lt;/td&gt;
&lt;td&gt;結果が先／増減が逆にならない&lt;/td&gt;
&lt;/tr&gt;
&lt;tr&gt;
&lt;th class="text-success"&gt;解き直し&lt;/th&gt;
&lt;td&gt;失点を「結果不足」「空気の変化不足」「因果不足」に分類して書き直す&lt;/td&gt;
&lt;td&gt;同じ分類の失点が続かない&lt;/td&gt;
&lt;/tr&gt;
&lt;/tbody&gt;
&lt;/table&gt;&lt;/div&gt;
&lt;p class="mb-0"&gt;
      燃え方は化学分野の中で「実験→考察」の出題が多いテーマです。全体の地図は&lt;br /&gt;
      &lt;a class="link-success fw-bold" href="https://rika-quest.com/column/chemistry/"&gt;化学分野ページ&lt;/a&gt;&lt;br /&gt;
      から整理できます。悩み記事を挟んで往復すると、復習の優先順位がつきやすくなります。
    &lt;/p&gt;
&lt;/section&gt;
&lt;p&gt;  &lt;!-- =========================
  Section 6（FAQ：JS不要）
  ========================== --&gt;&lt;/p&gt;
&lt;section class="mb-5"&gt;
&lt;h2 id="s6" class="h4 fw-bold border-bottom pb-2 mb-3"&gt;FAQ（よくある質問）&lt;/h2&gt;
&lt;div class="rq-faq d-grid gap-3"&gt;
&lt;details&gt;
&lt;summary&gt;&lt;span class="badge bg-success rounded-pill flex-shrink-0"&gt;Q&lt;/span&gt;「理由を答えよ」で何を書けばよいか分かりません&lt;/summary&gt;
&lt;div class="p-3"&gt;
          まず結果（観察）を1行で書き、その後に空気の変化（酸素↓／二酸化炭素↑）を置きます。&lt;br /&gt;
          最後に「そのため〜」で理由をつなぐと、短くても説明になります。語句は型の中に入れる意識で十分です。
        &lt;/div&gt;
&lt;/details&gt;
&lt;details&gt;
&lt;summary&gt;&lt;span class="badge bg-success rounded-pill flex-shrink-0"&gt;Q&lt;/span&gt;語句は覚えているのに点になりません&lt;/summary&gt;
&lt;div class="p-3"&gt;
          多くは因果（〜ので／そのため）と主語が抜けて、語句の羅列になっています。&lt;br /&gt;
          因果を1回入れて「結果→空気→理由」の順に並べると、同じ語句でも点になりやすくなります。
        &lt;/div&gt;
&lt;/details&gt;
&lt;details&gt;
&lt;summary&gt;&lt;span class="badge bg-success rounded-pill flex-shrink-0"&gt;Q&lt;/span&gt;石灰水がにごる説明がまとまりません&lt;/summary&gt;
&lt;div class="p-3"&gt;
          まず「石灰水が白くにごった」を結果として書き、次に「二酸化炭素が増えた」を空気の変化として置きます。&lt;br /&gt;
          最後に「そのため（二酸化炭素が原因で）にごる」と因果でつなぐと短く整理できます。
        &lt;/div&gt;
&lt;/details&gt;
&lt;details&gt;
&lt;summary&gt;&lt;span class="badge bg-success rounded-pill flex-shrink-0"&gt;Q&lt;/span&gt;実験問題の条件整理が苦手です&lt;/summary&gt;
&lt;div class="p-3"&gt;
          条件→結果→考察の順で整理できないと、燃え方の説明もばらつきます。&lt;br /&gt;
          &lt;a class="link-success fw-bold" href="https://rika-quest.com/column/nayami-experiment-reading/"&gt;実験問題が読めないときの整理&lt;/a&gt;&lt;br /&gt;
          を先に固めると、記述の型が作りやすくなります。
        &lt;/div&gt;
&lt;/details&gt;
&lt;details&gt;
&lt;summary&gt;&lt;span class="badge bg-success rounded-pill flex-shrink-0"&gt;Q&lt;/span&gt;直前期はどこから優先して直せばいいですか？&lt;/summary&gt;
&lt;div class="p-3"&gt;
          まず「結果不足」「空気の変化不足」「因果不足」のどれで落としているかを分類し、&lt;br /&gt;
          1週間で同じ分類の失点が続かないように回すのが効果的です。&lt;br /&gt;
          計画の立て方は&lt;br /&gt;
          &lt;a class="link-success fw-bold" href="https://rika-quest.com/column/nayami-last-2weeks/"&gt;直前2週間で点が伸びないときの立て直し&lt;/a&gt;&lt;br /&gt;
          も参考になります。
        &lt;/div&gt;
&lt;/details&gt;&lt;/div&gt;
&lt;/section&gt;
&lt;p&gt;  &lt;!-- =========================
  Section 7（内部リンク＋CTA）
  ========================== --&gt;&lt;/p&gt;
&lt;section class="mb-4"&gt;
&lt;h2 id="s7" class="h4 fw-bold border-bottom pb-2 mb-3"&gt;次に読む（内部リンク）＋講座・問い合わせ&lt;/h2&gt;
&lt;div class="row g-3"&gt;
&lt;div class="col-lg-6"&gt;
&lt;div class="card rounded-4 shadow-sm h-100"&gt;
&lt;div class="card-body p-3 p-lg-4"&gt;
&lt;p class="fw-bold text-success mb-2"&gt;悩みから辿る（Hub / 化学）&lt;/p&gt;
&lt;div class="list-group"&gt;
              &lt;a class="list-group-item list-group-item-action" href="https://rika-quest.com/column/science-nayami/"&gt;理科の悩み一覧（Hub）&lt;/a&gt;&lt;br /&gt;
              &lt;a class="list-group-item list-group-item-action" href="https://rika-quest.com/column/chemistry/"&gt;化学分野ページ（全体の地図）&lt;/a&gt;&lt;br /&gt;
              &lt;a class="list-group-item list-group-item-action" href="https://rika-quest.com/ct/理科のコツ/"&gt;理科のコツ（カテゴリ）&lt;/a&gt;&lt;br /&gt;
              &lt;a class="list-group-item list-group-item-action" href="https://rika-quest.com/column/"&gt;理科コラム一覧&lt;/a&gt;
            &lt;/div&gt;
&lt;/p&gt;&lt;/div&gt;
&lt;/p&gt;&lt;/div&gt;
&lt;/p&gt;&lt;/div&gt;
&lt;div class="col-lg-6"&gt;
&lt;div class="card rounded-4 shadow-sm h-100"&gt;
&lt;div class="card-body p-3 p-lg-4"&gt;
&lt;p class="fw-bold text-success mb-2"&gt;関連する悩み（次の1本）&lt;/p&gt;
&lt;div class="list-group"&gt;
              &lt;a class="list-group-item list-group-item-action" href="https://rika-quest.com/column/nayami-gas-experiment/"&gt;気体が苦手（実験問題の視点で整理）&lt;/a&gt;&lt;br /&gt;
              &lt;a class="list-group-item list-group-item-action" href="https://rika-quest.com/column/nayami-writing/"&gt;「理由を答えよ」で書けないときの型&lt;/a&gt;
            &lt;/div&gt;
&lt;/p&gt;&lt;/div&gt;
&lt;/p&gt;&lt;/div&gt;
&lt;/p&gt;&lt;/div&gt;
&lt;/p&gt;&lt;/div&gt;
&lt;div class="card rounded-4 shadow-sm border-success-subtle mt-3"&gt;
&lt;div class="card-body p-3 p-lg-4"&gt;
&lt;p class="fw-bold text-success mb-2"&gt;記述の「型」から整えたい方へ（押し付けない案内）&lt;/p&gt;
&lt;p class="mb-3"&gt;
          ものの燃え方は、知識を増やすよりも「結果→空気→理由」の順を固定した方が得点に直結しやすい分野です。&lt;br /&gt;
          それでも不安定な場合は、答案を見ながら「どこが欠けているか（結果／空気の変化／因果）」を切り分け、&lt;br /&gt;
          点になる文章の型を定着させる個別指導も選択肢になります。
        &lt;/p&gt;
&lt;div class="d-flex flex-wrap gap-2"&gt;
          &lt;a class="btn btn-success px-4" href="https://rika-quest.com/kouza/"&gt;開講講座のご案内&lt;/a&gt;&lt;br /&gt;
          &lt;a class="btn btn-outline-success px-4" href="https://rika-quest.com/inquiry/"&gt;お問い合わせ・学習相談&lt;/a&gt;
        &lt;/div&gt;
&lt;/p&gt;&lt;/div&gt;
&lt;/p&gt;&lt;/div&gt;
&lt;/section&gt;
&lt;/div&gt;
------</t>
  </si>
  <si>
    <t>以下のページは不自然なワードを使用しています。
これらを適切に自然な言葉に置き換えて下さい。
なお、本文の装飾や構造は絶対に変えないでください。
【対象ページURL】
https://rika-quest.com/column/nayami-astronomy-diagram/
【検出された不自然ワード】
- 崩れ
- 型
- 迷い
- 固定
- 手順
- 立て直
- 内部リンク
- 設計
【本文】
------
&lt;p&gt;&lt;!-- ========================================================= MC本文HTML（WordPress投稿用）｜しゅん吉クエスト URL想定：https://rika-quest.com/column/nayami-astronomy-diagram/ テーマ：天体がイメージできない（悩み起点／単元解説しない） ねらい：太陽-地球-月／星の動きを「位置関係→視点→図」の手順で固定し、設問処理へ 内部回遊：悩みHub→関連悩み→地学分野ページ→講座/問い合わせ テーマカラー：緑（Bootstrap success） 任意の単元直リンク最大1本：phases-of-the-moon を採用（図の型の練習先として1本のみ） ========================================================= --&gt;&lt;/p&gt;
&lt;style&gt;
  .rq-hero{&lt;br /&gt;    background: linear-gradient(180deg, rgba(25,135,84,.12), #fff);&lt;br /&gt;    border: 1px solid rgba(0,0,0,.08);&lt;br /&gt;&lt;span data-mce-type="bookmark" style="display: inline-block; width: 0px; overflow: hidden; line-height: 0;" class="mce_SELRES_start"&gt;&lt;/span&gt;&lt;br /&gt;
  }&lt;br /&gt;  .rq-subline{ opacity:.9; }&lt;br /&gt;  .rq-marker{&lt;br /&gt;    background: linear-gradient(transparent 62%, rgba(25,135,84,.22) 62%);&lt;br /&gt;    font-weight: 800;&lt;br /&gt;    padding: 0 .12em;&lt;br /&gt;  }&lt;br /&gt;  .rq-leftbar{ border-left: .35rem solid rgba(25,135,84,.55); }&lt;/p&gt;
&lt;p&gt;  .rq-bullets li{ margin-bottom:.35rem; }&lt;/p&gt;
&lt;p&gt;  .rq-mini{&lt;br /&gt;    border: 1px solid rgba(0,0,0,.10);&lt;br /&gt;    border-radius: 1rem;&lt;br /&gt;    background: #fff;&lt;br /&gt;    box-shadow: 0 .125rem .25rem rgba(0,0,0,.075);&lt;br /&gt;  }&lt;/p&gt;
&lt;p&gt;  .rq-template{&lt;br /&gt;    border: 1px dashed rgba(25,135,84,.45);&lt;br /&gt;    background: rgba(25,135,84,.04);&lt;br /&gt;    border-radius: 1rem;&lt;br /&gt;  }&lt;/p&gt;
&lt;p&gt;  .rq-stepno{&lt;br /&gt;    width: 2.2rem; height: 2.2rem;&lt;br /&gt;    display:inline-flex; align-items:center; justify-content:center;&lt;br /&gt;    border-radius: 999px;&lt;br /&gt;    background: rgba(25,135,84,.12);&lt;br /&gt;    color: #146c43;&lt;br /&gt;    font-weight: 800;&lt;br /&gt;    flex-shrink: 0;&lt;br /&gt;  }&lt;/p&gt;
&lt;p&gt;  .rq-warn{ border-left: .35rem solid rgba(220,53,69,.6); }&lt;/p&gt;
&lt;p&gt;  .rq-toc a{ text-decoration:none; }&lt;br /&gt;  .rq-toc a:hover{ text-decoration:underline; }&lt;/p&gt;
&lt;p&gt;  /* FAQ（details） */&lt;br /&gt;  .rq-faq details{&lt;br /&gt;    border: 1px solid rgba(0,0,0,.10);&lt;br /&gt;    border-radius: 1rem;&lt;br /&gt;    background: #fff;&lt;br /&gt;    overflow: hidden;&lt;br /&gt;    box-shadow: 0 .125rem .25rem rgba(0,0,0,.075);&lt;br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}&lt;/p&gt;
&lt;p&gt;  .rq-chip{&lt;br /&gt;    display:inline-flex;&lt;br /&gt;    align-items:center;&lt;br /&gt;    gap:.4rem;&lt;br /&gt;    padding:.18rem .6rem;&lt;br /&gt;    border-radius:999px;&lt;br /&gt;    border:1px solid rgba(25,135,84,.35);&lt;br /&gt;    background: rgba(25,135,84,.08);&lt;br /&gt;    color:#146c43;&lt;br /&gt;    font-weight:800;&lt;br /&gt;    font-size:.9rem;&lt;br /&gt;  }&lt;/p&gt;
&lt;p&gt;  .rq-note{&lt;br /&gt;    border: 1px solid rgba(0,0,0,.10);&lt;br /&gt;    border-radius: 1rem;&lt;br /&gt;    background:#fff;&lt;br /&gt;    padding: 1rem;&lt;br /&gt;  }&lt;/p&gt;
&lt;p&gt;  .rq-grid2{&lt;br /&gt;    display:grid;&lt;br /&gt;    gap:.75rem;&lt;br /&gt;  }&lt;br /&gt;  @media(min-width:992px){&lt;br /&gt;    .rq-grid2{ grid-template-columns: 1fr 1fr; }&lt;br /&gt;  }&lt;/p&gt;
&lt;p&gt;  .rq-kata{&lt;br /&gt;    border:1px solid rgba(0,0,0,.10);&lt;br /&gt;    border-radius: 1rem;&lt;br /&gt;    background:#fff;&lt;br /&gt;    padding: 1rem;&lt;br /&gt;  }&lt;br /&gt;&lt;/style&gt;
&lt;div class="container my-4"&gt;
&lt;p&gt;&lt;!-- ========================= Hero ========================== --&gt;&lt;/p&gt;
&lt;section class="rq-hero rounded-4 p-4 p-lg-5 shadow-sm mb-4"&gt;
&lt;div class="row g-4 align-items-center"&gt;
&lt;div class="col-lg-8"&gt;
&lt;div class="rq-subline small mb-2"&gt;中学受験理科／地学　テーマ：天体が「イメージできない」を図で止める（悩み起点）&lt;/div&gt;
&lt;div class="d-flex flex-wrap gap-2 mb-2"&gt;&lt;span class="badge bg-success"&gt;悩み起点&lt;/span&gt;&lt;br /&gt;
&lt;span class="badge bg-success"&gt;位置関係→視点→図&lt;/span&gt;&lt;br /&gt;
&lt;span class="badge bg-success"&gt;太陽・地球・月&lt;/span&gt;&lt;br /&gt;
&lt;span class="badge bg-success"&gt;星の動き&lt;/span&gt;&lt;/div&gt;
&lt;p class="mb-2"&gt;天体分野の失点は、「知識がない」よりも&lt;br /&gt;
&lt;strong class="rq-marker"&gt;頭の中の映像が毎回変わる&lt;/strong&gt;ことから起きます。&lt;br /&gt;
太陽・地球・月の位置関係と、地上から見える動きを同時に扱うため、&lt;br /&gt;
文章だけで追うと混乱しやすい分野です。&lt;/p&gt;
&lt;p class="mb-0"&gt;この記事では、天体問題を&lt;br /&gt;
&lt;strong class="rq-marker"&gt;①何を求めるか → ②視点を決める → ③位置関係を図にする → ④言葉で確認&lt;/strong&gt;&lt;br /&gt;
の順に固定し、作図で迷いを減らします。&lt;/p&gt;
&lt;/div&gt;
&lt;div class="col-lg-4"&gt;
&lt;div class="card border-0 shadow-sm rounded-4"&gt;
&lt;div class="card-body p-3 p-lg-4"&gt;
&lt;p class="fw-bold text-success mb-2"&gt;この記事で分かること&lt;/p&gt;
&lt;ul class="small mb-0 rq-bullets"&gt;
&lt;li&gt;「天体がイメージできない」の詰まり位置チェック&lt;/li&gt;
&lt;li&gt;原因の切り分け（典型パターン3つ）&lt;/li&gt;
&lt;li&gt;位置関係を図にする“共通手順”&lt;/li&gt;
&lt;li&gt;よくあるミスと修正（誤答例→直し方）&lt;/li&gt;
&lt;li&gt;家庭で回す週次ルーティン&lt;/li&gt;
&lt;/ul&gt;
&lt;/div&gt;
&lt;/div&gt;
&lt;div class="rq-mini p-3 p-lg-4 mt-3"&gt;
&lt;div class="d-flex align-items-start gap-2"&gt;
&lt;p&gt;&lt;span class="badge bg-success flex-shrink-0"&gt;要点&lt;/span&gt;&lt;/p&gt;
&lt;div class="small"&gt;天体は「現象を暗記」ではなく「位置関係で説明」する分野です。&lt;br /&gt;
先に視点（宇宙から／地上から）を決めて図に落とすと、設問が安定します。&lt;/div&gt;
&lt;/div&gt;
&lt;/div&gt;
&lt;/div&gt;
&lt;/div&gt;
&lt;div class="alert alert-success mt-4 mb-0 rounded-4 border border-success-subtle" role="alert"&gt;迷ったときは「何を求める？（見え方／位置／時刻）→ 視点（宇宙／地上）→ 図（位置関係）→ 言葉で確認」に戻します。&lt;/div&gt;
&lt;/section&gt;
&lt;p&gt;&lt;!-- ========================= 目次 ==========================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href="#s2"&gt;原因の切り分け（典型パターン3つ）&lt;/a&gt;&lt;br /&gt;
&lt;a class="list-group-item list-group-item-action" href="#s3"&gt;立て直しの手順（ステップで）&lt;/a&gt;&lt;br /&gt;
&lt;a class="list-group-item list-group-item-action" href="#s4"&gt;よくあるミスと修正（誤答例→直し方）&lt;/a&gt;&lt;br /&gt;
&lt;a class="list-group-item list-group-item-action" href="#s5"&gt;家庭での回し方（週の設計／チェック）&lt;/a&gt;&lt;br /&gt;
&lt;a class="list-group-item list-group-item-action" href="#s6"&gt;FAQ（よくある質問）&lt;/a&gt;&lt;br /&gt;
&lt;a class="list-group-item list-group-item-action" href="#s7"&gt;次に読む（内部リンク）＋講座・問い合わせ&lt;/a&gt;&lt;/div&gt;
&lt;/div&gt;
&lt;/nav&gt;
&lt;p&gt;&lt;!-- ========================= Section 1 ========================== --&gt;&lt;/p&gt;
&lt;section class="mb-5"&gt;
&lt;h2 id="s1" class="h4 fw-bold border-bottom pb-2 mb-3"&gt;まず状況整理｜どこで詰まっているか&lt;/h2&gt;
&lt;p class="mb-3"&gt;「天体がイメージできない」は、次の3つのどれかで止まっています。&lt;br /&gt;
どこが原因かで、練習の当て方が変わります。&lt;/p&gt;
&lt;div class="row g-3"&gt;
&lt;div class="col-lg-4"&gt;
&lt;div class="card rounded-4 shadow-sm h-100 rq-leftbar"&gt;
&lt;div class="card-body p-3 p-lg-4"&gt;
&lt;p class="fw-bold text-success mb-2"&gt;A：視点が毎回入れ替わる&lt;/p&gt;
&lt;ul class="mb-0 rq-bullets"&gt;
&lt;li&gt;宇宙から見た図と、地上から見える現象が混線する&lt;/li&gt;
&lt;li&gt;「誰が見ている？」が曖昧なまま解き始める&lt;/li&gt;
&lt;li&gt;図が描けても、答えが反対になる&lt;/li&gt;
&lt;/ul&gt;
&lt;/div&gt;
&lt;/div&gt;
&lt;/div&gt;
&lt;div class="col-lg-4"&gt;
&lt;div class="card rounded-4 shadow-sm h-100 rq-leftbar"&gt;
&lt;div class="card-body p-3 p-lg-4"&gt;
&lt;p class="fw-bold text-success mb-2"&gt;B：位置関係（太陽・地球・月）が置けない&lt;/p&gt;
&lt;ul class="mb-0 rq-bullets"&gt;
&lt;li&gt;「新月・満月」は知っているが、配置が安定しない&lt;/li&gt;
&lt;li&gt;「どこが明るい面か」を図に落とせない&lt;/li&gt;
&lt;li&gt;方位や時間条件で図が崩れる&lt;/li&gt;
&lt;/ul&gt;
&lt;/div&gt;
&lt;/div&gt;
&lt;/div&gt;
&lt;div class="col-lg-4"&gt;
&lt;div class="card rounded-4 shadow-sm h-100 rq-leftbar"&gt;
&lt;div class="card-body p-3 p-lg-4"&gt;
&lt;p class="fw-bold text-success mb-2"&gt;C：星の動き（方位・時刻）の処理が不安定&lt;/p&gt;
&lt;ul class="mb-0 rq-bullets"&gt;
&lt;li&gt;東→南→西の動きは分かるが、時刻問題で迷う&lt;/li&gt;
&lt;li&gt;北（北極星）の周りの回転がつながらない&lt;/li&gt;
&lt;li&gt;「見え方」を言葉にできず減点される&lt;/li&gt;
&lt;/ul&gt;
&lt;/div&gt;
&lt;/div&gt;
&lt;/div&gt;
&lt;/div&gt;
&lt;div class="alert alert-success rounded-4 border border-success-subtle mt-3 mb-0" role="alert"&gt;天体は「知識を足す」よりも、「&lt;strong&gt;視点を固定して図に落とす&lt;/strong&gt;」方が効きます。まずは視点（宇宙／地上）を決めてから描きます。&lt;/div&gt;
&lt;/section&gt;
&lt;p&gt;&lt;!-- ========================= Section 2 ========================== --&gt;&lt;/p&gt;
&lt;section class="mb-5"&gt;
&lt;h2 id="s2" class="h4 fw-bold border-bottom pb-2 mb-3"&gt;原因の切り分け（典型パターン3つ）&lt;/h2&gt;
&lt;div class="row g-3"&gt;
&lt;div class="col-lg-4"&gt;
&lt;div class="card rounded-4 shadow-sm h-100"&gt;
&lt;div class="card-body p-3 p-lg-4"&gt;
&lt;p&gt;&lt;span class="badge bg-success mb-2"&gt;原因①&lt;/span&gt;&lt;/p&gt;
&lt;h3 class="h6 fw-bold mb-2"&gt;「視点」が問題文で固定できていない&lt;/h3&gt;
&lt;p class="mb-0"&gt;天体は、同じ現象でも「宇宙からの配置」と「地上からの見え方」が別物です。&lt;br /&gt;
まず&lt;strong class="rq-marker"&gt;誰の目線か&lt;/strong&gt;を決めないと、図が正しくても答えが逆になります。&lt;/p&gt;
&lt;/div&gt;
&lt;/div&gt;
&lt;/div&gt;
&lt;div class="col-lg-4"&gt;
&lt;div class="card rounded-4 shadow-sm h-100"&gt;
&lt;div class="card-body p-3 p-lg-4"&gt;
&lt;p&gt;&lt;span class="badge bg-success mb-2"&gt;原因②&lt;/span&gt;&lt;/p&gt;
&lt;h3 class="h6 fw-bold mb-2"&gt;「明るい面」が図に乗らない&lt;/h3&gt;
&lt;p class="mb-0"&gt;月の満ち欠けや見え方は、「太陽の光が当たる面」を置けるかで決まります。&lt;br /&gt;
位置関係を描く前に、まず光の向きを決めます。&lt;/p&gt;
&lt;/div&gt;
&lt;/div&gt;
&lt;/div&gt;
&lt;div class="col-lg-4"&gt;
&lt;div class="card rounded-4 shadow-sm h-100"&gt;
&lt;div class="card-body p-3 p-lg-4"&gt;
&lt;p&gt;&lt;span class="badge bg-success mb-2"&gt;原因③&lt;/span&gt;&lt;/p&gt;
&lt;h3 class="h6 fw-bold mb-2"&gt;条件（方位・時刻）を“図のルール”に変換できない&lt;/h3&gt;
&lt;p class="mb-0"&gt;「東」「南中」「北の空」などの条件を、図のどこに置くかが決まっていないと混乱します。&lt;br /&gt;
条件は図に書き込み、言葉だけで処理しない方が安定します。&lt;/p&gt;
&lt;/div&gt;
&lt;/div&gt;
&lt;/div&gt;
&lt;/div&gt;
&lt;div class="rq-template p-3 p-lg-4 mt-3"&gt;
&lt;div class="fw-bold text-success mb-2"&gt;天体作図を“設問処理”に落とすための4点セット&lt;/div&gt;
&lt;div class="row g-2 small"&gt;
&lt;div class="col-lg-3"&gt;
&lt;div class="rq-note h-100"&gt;
&lt;div class="rq-chip mb-2"&gt;求めるもの&lt;/div&gt;
&lt;div&gt;見え方／位置／時刻のどれかを先に確定&lt;/div&gt;
&lt;/div&gt;
&lt;/div&gt;
&lt;div class="col-lg-3"&gt;
&lt;div class="rq-note h-100"&gt;
&lt;div class="rq-chip mb-2"&gt;視点&lt;/div&gt;
&lt;div&gt;宇宙（配置）か、地上（見え方）かを固定&lt;/div&gt;
&lt;/div&gt;
&lt;/div&gt;
&lt;div class="col-lg-3"&gt;
&lt;div class="rq-note h-100"&gt;
&lt;div class="rq-chip mb-2"&gt;位置関係&lt;/div&gt;
&lt;div&gt;太陽の光の向き→地球→月（または星）を置く&lt;/div&gt;
&lt;/div&gt;
&lt;/div&gt;
&lt;div class="col-lg-3"&gt;
&lt;div class="rq-note h-100"&gt;
&lt;div class="rq-chip mb-2"&gt;言語化&lt;/div&gt;
&lt;div&gt;根拠（図）→結論（答え）を1〜2文で&lt;/div&gt;
&lt;/div&gt;
&lt;/div&gt;
&lt;/div&gt;
&lt;/div&gt;
&lt;/section&gt;
&lt;p&gt;&lt;!-- ========================= Section 3 ========================== --&gt;&lt;/p&gt;
&lt;section class="mb-5"&gt;
&lt;h2 id="s3" class="h4 fw-bold border-bottom pb-2 mb-3"&gt;立て直しの手順（ステップで）&lt;/h2&gt;
&lt;div class="rq-template p-3 p-lg-4 mb-3"&gt;
&lt;div class="d-flex align-items-center gap-2 mb-2"&gt;&lt;span class="badge bg-success"&gt;手順&lt;/span&gt;&lt;br /&gt;
&lt;span class="fw-bold"&gt;求めるもの→視点→光→位置関係→見え方&lt;/span&gt;&lt;/div&gt;
&lt;div class="row g-2 small"&gt;
&lt;div class="col-md-4"&gt;
&lt;div class="rq-mini p-2 text-center"&gt;&lt;strong&gt;①求めるもの&lt;/strong&gt;&lt;br /&gt;
見え方/位置/時刻&lt;/div&gt;
&lt;/div&gt;
&lt;div class="col-md-4"&gt;
&lt;div class="rq-mini p-2 text-center"&gt;&lt;strong&gt;②視点を固定&lt;/strong&gt;&lt;br /&gt;
宇宙/地上&lt;/div&gt;
&lt;/div&gt;
&lt;div class="col-md-4"&gt;
&lt;div class="rq-mini p-2 text-center"&gt;&lt;strong&gt;③図→言葉&lt;/strong&gt;&lt;br /&gt;
根拠→結論&lt;/div&gt;
&lt;/div&gt;
&lt;/div&gt;
&lt;/div&gt;
&lt;p&gt;&lt;!-- 共通ステップ --&gt;&lt;/p&gt;
&lt;div class="row g-3"&gt;
&lt;div class="col-lg-6"&gt;
&lt;div class="card rounded-4 shadow-sm h-100 rq-leftbar"&gt;
&lt;div class="card-body p-3 p-lg-4"&gt;
&lt;div class="d-flex align-items-start gap-3 mb-2"&gt;
&lt;div class="rq-stepno"&gt;1&lt;/div&gt;
&lt;div&gt;
&lt;h3 class="h6 fw-bold mb-1"&gt;「求めるもの」を先に囲む&lt;/h3&gt;
&lt;p class="mb-0"&gt;天体問題は、答える対象が「見え方（形）」「位置関係」「時刻」のどれかで図が変わります。&lt;br /&gt;
最初にここを囲み、余計な情報を見ないようにします。&lt;/p&gt;
&lt;/div&gt;
&lt;/div&gt;
&lt;div class="rq-template p-3 small"&gt;
&lt;p&gt;&lt;strong class="text-success d-block mb-1"&gt;チェック項目&lt;/strong&gt;&lt;/p&gt;
&lt;ul class="mb-0 rq-bullets"&gt;
&lt;li&gt;「どの方向に見えるか」か「どの形に見えるか」か&lt;/li&gt;
&lt;li&gt;「何時ごろ」か「どこにあるか」か&lt;/li&gt;
&lt;li&gt;地点（観測者）・日付があるなら先に図へ書く&lt;/li&gt;
&lt;/ul&gt;
&lt;/div&gt;
&lt;/div&gt;
&lt;/div&gt;
&lt;/div&gt;
&lt;div class="col-lg-6"&gt;
&lt;div class="card rounded-4 shadow-sm h-100 rq-leftbar"&gt;
&lt;div class="card-body p-3 p-lg-4"&gt;
&lt;div class="d-flex align-items-start gap-3 mb-2"&gt;
&lt;div class="rq-stepno"&gt;2&lt;/div&gt;
&lt;div&gt;
&lt;h3 class="h6 fw-bold mb-1"&gt;視点を固定（宇宙から／地上から）&lt;/h3&gt;
&lt;p class="mb-0"&gt;ここが最大の分岐点です。宇宙からの図（配置）を描くのか、地上からの見え方（方位）を描くのかを決めます。&lt;/p&gt;
&lt;/div&gt;
&lt;/div&gt;
&lt;div class="rq-note small"&gt;
&lt;div class="rq-chip mb-2"&gt;視点の決め方&lt;/div&gt;
&lt;ul class="mb-0 rq-bullets"&gt;
&lt;li&gt;配置（太陽・地球・月の並び）→ &lt;strong&gt;宇宙視点&lt;/strong&gt;&lt;/li&gt;
&lt;li&gt;東西南北・空のどこに見える → &lt;strong&gt;地上視点&lt;/strong&gt;&lt;/li&gt;
&lt;li&gt;「地上の見え方」でも、根拠として宇宙視点図を小さく描くのは有効&lt;/li&gt;
&lt;/ul&gt;
&lt;/div&gt;
&lt;/div&gt;
&lt;/div&gt;
&lt;/div&gt;
&lt;div class="col-lg-12"&gt;
&lt;div class="card rounded-4 shadow-sm rq-leftbar"&gt;
&lt;div class="card-body p-3 p-lg-4"&gt;
&lt;div class="d-flex align-items-start gap-3 mb-2"&gt;
&lt;div class="rq-stepno"&gt;3&lt;/div&gt;
&lt;div&gt;
&lt;h3 class="h6 fw-bold mb-1"&gt;光（太陽の向き）を最初に書く → 位置関係を置く&lt;/h3&gt;
&lt;p class="mb-2"&gt;月の満ち欠け・見え方は「太陽の光が当たる面」から決まります。&lt;br /&gt;
先に太陽の方向（光の向き）を決め、地球→月の順に置きます。&lt;/p&gt;
&lt;div class="rq-grid2"&gt;
&lt;div class="rq-kata"&gt;
&lt;div class="fw-bold text-success mb-2"&gt;月（満ち欠け）の型&lt;/div&gt;
&lt;ol class="mb-0 rq-bullets"&gt;
&lt;li&gt;太陽を置き、光の向きを矢印で書く&lt;/li&gt;
&lt;li&gt;地球を中心に置く（観測者の位置もメモ）&lt;/li&gt;
&lt;li&gt;月の位置（どこにいるか）を置く&lt;/li&gt;
&lt;li&gt;月の明るい面（太陽側）を塗り分ける&lt;/li&gt;
&lt;li&gt;地球から見える部分を抜き出し、形で答える&lt;/li&gt;
&lt;/ol&gt;
&lt;/div&gt;
&lt;div class="rq-kata"&gt;
&lt;div class="fw-bold text-success mb-2"&gt;星の動き（方位・時刻）の型&lt;/div&gt;
&lt;ol class="mb-0 rq-bullets"&gt;
&lt;li&gt;方位（東・西・南・北）を先に図へ固定&lt;/li&gt;
&lt;li&gt;「時間が進む向き」を矢印で書く（迷い止め）&lt;/li&gt;
&lt;li&gt;南中・高度など“基準点”を先に決める&lt;/li&gt;
&lt;li&gt;星の位置を移動させ、同じルールで追う&lt;/li&gt;
&lt;li&gt;最後に言葉で「どちらへ動くか」を確認&lt;/li&gt;
&lt;/ol&gt;
&lt;/div&gt;
&lt;/div&gt;
&lt;div class="rq-mini rq-warn p-3 small mt-3"&gt;&lt;strong class="d-block mb-1"&gt;注意&lt;/strong&gt;&lt;br /&gt;
図を描かずに頭の中で回すと、視点が入れ替わりやすいです。小さくてもよいので、必ず「光の向き」と「観測者」を図に書き込みます。&lt;/div&gt;
&lt;/div&gt;
&lt;/div&gt;
&lt;/div&gt;
&lt;/div&gt;
&lt;/div&gt;
&lt;p&gt;&lt;!-- Step 4 --&gt;&lt;/p&gt;
&lt;div class="col-lg-12"&gt;
&lt;div class="card rounded-4 shadow-sm rq-leftbar"&gt;
&lt;div class="card-body p-3 p-lg-4"&gt;
&lt;div class="d-flex align-items-start gap-3 mb-2"&gt;
&lt;div class="rq-stepno"&gt;4&lt;/div&gt;
&lt;div&gt;
&lt;h3 class="h6 fw-bold mb-1"&gt;最後に「根拠（図）→結論（答え）」で短く仕上げる&lt;/h3&gt;
&lt;p class="mb-2"&gt;天体は“図が描けた”で終わると、設問の言い方の違いで落とします。&lt;br /&gt;
図から根拠を1つ取り、結論を短く書く形にします。&lt;/p&gt;
&lt;div class="rq-template p-3 p-lg-4"&gt;
&lt;div class="small fw-bold text-success mb-2"&gt;答案の型（1〜2文）&lt;/div&gt;
&lt;ul class="mb-0 rq-bullets"&gt;
&lt;li&gt;&lt;strong&gt;根拠：&lt;/strong&gt;（太陽の光は右から当たり、月の明るい面は右側になる 等）&lt;/li&gt;
&lt;li&gt;&lt;strong&gt;結論：&lt;/strong&gt;（地球から見える明るい部分が右側なので、○○の形に見える 等）&lt;/li&gt;
&lt;/ul&gt;
&lt;/div&gt;
&lt;div class="alert alert-success rounded-4 border border-success-subtle mt-3 mb-0" role="alert"&gt;条件整理で迷いやすい場合は、&lt;br /&gt;
&lt;a class="link-success fw-bold" href="https://rika-quest.com/column/nayami-graph-table-reading/"&gt;表・グラフの読み取り（条件整理）&lt;/a&gt;&lt;br /&gt;
と同じ手順で「どこで／いつ／何を比べる」を先に確定してから作図すると安定します。&lt;/div&gt;
&lt;/div&gt;
&lt;/div&gt;
&lt;/div&gt;
&lt;/div&gt;
&lt;/div&gt;
&lt;/div&gt;
&lt;p&gt;&lt;!-- 任意：単元直リンク最大1本（採用：phases-of-the-moon） --&gt;&lt;/p&gt;
&lt;div class="alert alert-success rounded-4 border border-success-subtle mt-3 mb-0" role="alert"&gt;図の型を“練習用に1本だけ”確認するなら、&lt;br /&gt;
&lt;a class="link-success fw-bold" href="https://rika-quest.com/column/phases-of-the-moon/"&gt;月の満ち欠け（基礎の確認）&lt;/a&gt;&lt;br /&gt;
を参照し、本文の「求めるもの→視点→光→位置関係→言葉」の順に戻ってください。&lt;/div&gt;
&lt;/section&gt;
&lt;p&gt;&lt;!-- ========================= Section 4 ========================== --&gt;&lt;/p&gt;
&lt;section class="mb-5"&gt;
&lt;h2 id="s4" class="h4 fw-bold border-bottom pb-2 mb-3"&gt;よくあるミスと修正（誤答例→直し方）&lt;/h2&gt;
&lt;div class="row g-3"&gt;
&lt;div class="col-lg-6"&gt;
&lt;div class="card rounded-4 shadow-sm h-100"&gt;
&lt;div class="card-body p-3 p-lg-4"&gt;
&lt;div class="d-flex flex-wrap gap-2 align-items-center mb-2"&gt;
&lt;p&gt;&lt;span class="badge bg-danger"&gt;誤答例&lt;/span&gt;&lt;/p&gt;
&lt;h3 class="h6 fw-bold mb-0"&gt;宇宙の図を描いたのに、地上の見え方をそのまま答える&lt;/h3&gt;
&lt;/div&gt;
&lt;p class="mb-3"&gt;「配置」と「見え方」は別の図です。宇宙視点で描いた図は“根拠”で、&lt;br /&gt;
最後に地球から見える部分だけを抜き出す必要があります。&lt;/p&gt;
&lt;div class="alert alert-success rounded-4 border border-success-subtle mb-0" role="alert"&gt;&lt;span class="badge bg-success me-2"&gt;修正&lt;/span&gt;&lt;br /&gt;
図の最後に「地球→月を見る線」を1本引き、&lt;strong&gt;見える側だけ&lt;/strong&gt;を抜き出して結論を書く。&lt;/div&gt;
&lt;/div&gt;
&lt;/div&gt;
&lt;/div&gt;
&lt;div class="col-lg-6"&gt;
&lt;div class="card rounded-4 shadow-sm h-100"&gt;
&lt;div class="card-body p-3 p-lg-4"&gt;
&lt;div class="d-flex flex-wrap gap-2 align-items-center mb-2"&gt;
&lt;p&gt;&lt;span class="badge bg-danger"&gt;誤答例&lt;/span&gt;&lt;/p&gt;
&lt;h3 class="h6 fw-bold mb-0"&gt;光の向きを書かずに月の形だけ暗記で答える&lt;/h3&gt;
&lt;/div&gt;
&lt;p class="mb-3"&gt;形だけ暗記すると、方位や時間条件が入った瞬間に崩れます。&lt;br /&gt;
月は「太陽側が明るい」を図に乗せると安定します。&lt;/p&gt;
&lt;div class="alert alert-success rounded-4 border border-success-subtle mb-0" role="alert"&gt;&lt;span class="badge bg-success me-2"&gt;修正&lt;/span&gt;&lt;br /&gt;
太陽（光の矢印）→地球→月の順に置き、&lt;strong&gt;明るい面（太陽側）&lt;/strong&gt;を塗ってから答える。&lt;/div&gt;
&lt;/div&gt;
&lt;/div&gt;
&lt;/div&gt;
&lt;div class="col-lg-12"&gt;
&lt;div class="card rounded-4 shadow-sm"&gt;
&lt;div class="card-body p-3 p-lg-4"&gt;
&lt;div class="d-flex flex-wrap gap-2 align-items-center mb-2"&gt;
&lt;p&gt;&lt;span class="badge bg-danger"&gt;誤答例&lt;/span&gt;&lt;/p&gt;
&lt;h3 class="h6 fw-bold mb-0"&gt;星の動きで「どちらへ動くか」をその都度迷う&lt;/h3&gt;
&lt;/div&gt;
&lt;p class="mb-3"&gt;星の動きは、方位と時間の進み方が図に固定できていないと迷います。&lt;br /&gt;
「東→南→西」の言葉だけでは、位置の問題で止まります。&lt;/p&gt;
&lt;div class="rq-template p-3 p-lg-4"&gt;
&lt;div class="fw-bold text-success mb-2"&gt;星の動きの修正（迷い止め）&lt;/div&gt;
&lt;ul class="mb-0 rq-bullets"&gt;
&lt;li&gt;最初に方位を図へ書く（東・西・南・北）&lt;/li&gt;
&lt;li&gt;時間が進む向きの矢印を1本書いて固定する&lt;/li&gt;
&lt;li&gt;基準点（南中・北極星など）を先に決め、そこから動かす&lt;/li&gt;
&lt;/ul&gt;
&lt;/div&gt;
&lt;/div&gt;
&lt;/div&gt;
&lt;/div&gt;
&lt;/div&gt;
&lt;/section&gt;
&lt;p&gt;&lt;!-- ========================= Section 5 ========================== --&gt;&lt;/p&gt;
&lt;section class="mb-5"&gt;
&lt;h2 id="s5" class="h4 fw-bold border-bottom pb-2 mb-3"&gt;家庭での回し方（週の設計／チェック）&lt;/h2&gt;
&lt;p&gt;天体は、解説を読んで理解した気になっても、別の条件（方位・時刻・季節）で迷いが戻りやすい分野です。&lt;br /&gt;
家庭では「同じ手順で図が描けるか」を短時間で回します。&lt;/p&gt;
&lt;div class="table-responsive"&gt;
&lt;table class="table table-bordered align-middle bg-white rounded-4 overflow-hidden"&gt;
&lt;thead class="table-success"&gt;
&lt;tr&gt;
&lt;th style="width: 26%;"&gt;区分&lt;/th&gt;
&lt;th&gt;やること&lt;/th&gt;
&lt;th style="width: 30%;"&gt;チェック（合格基準）&lt;/th&gt;
&lt;/tr&gt;
&lt;/thead&gt;
&lt;tbody&gt;
&lt;tr&gt;
&lt;th class="text-success"&gt;平日（7〜10分）&lt;/th&gt;
&lt;td&gt;天体1題を「&lt;strong&gt;求めるもの→視点→光&lt;/strong&gt;」までで止める。&lt;br /&gt;
迷いを「視点」「光」「条件（方位・時刻）」「抜き出し（見え方）」に分類する。&lt;/td&gt;
&lt;td&gt;視点（宇宙／地上）を言葉で宣言でき、図に書き込める。&lt;/td&gt;
&lt;/tr&gt;
&lt;tr&gt;
&lt;th class="text-success"&gt;週末（30〜45分）&lt;/th&gt;
&lt;td&gt;条件付きの問題を2〜3題（方位・時刻・季節のいずれか）。&lt;br /&gt;
答えは「&lt;strong&gt;根拠（図）→結論&lt;/strong&gt;」で1〜2文にまとめる。&lt;/td&gt;
&lt;td&gt;図に「光の矢印」「観測者」「条件（方位・時刻）」が必ず入っている。&lt;/td&gt;
&lt;/tr&gt;
&lt;/tbody&gt;
&lt;/table&gt;
&lt;/div&gt;
&lt;div class="rq-mini p-3 p-lg-4 mt-3"&gt;
&lt;div class="d-flex align-items-start gap-2"&gt;
&lt;p&gt;&lt;span class="badge bg-success flex-shrink-0"&gt;運用&lt;/span&gt;&lt;/p&gt;
&lt;div class="small"&gt;家庭学習では、正解数より「手順が守れたか」を優先します。&lt;br /&gt;
迷ったら必ず&lt;strong&gt;求めるもの→視点→光→位置関係→言語化&lt;/strong&gt;に戻し、条件（方位・時刻）を図へ書き込みます。&lt;/div&gt;
&lt;/div&gt;
&lt;/div&gt;
&lt;/section&gt;
&lt;p&gt;&lt;!-- ========================= Section 6（FAQ） ========================== --&gt;&lt;/p&gt;
&lt;section class="mb-5"&gt;
&lt;h2 id="s6" class="h4 fw-bold border-bottom pb-2 mb-3"&gt;FAQ（よくある質問）&lt;/h2&gt;
&lt;div class="rq-faq d-grid gap-3"&gt;
&lt;details&gt;
&lt;summary&gt;&lt;span class="badge bg-success rounded-pill flex-shrink-0"&gt;Q&lt;/span&gt;天体は何から描けばいいですか？&lt;/summary&gt;
&lt;div class="p-3"&gt;迷ったら「求めるもの→視点→太陽の光→位置関係→見え方」です。特に月は、形を先に決めず「太陽側が明るい」を図に乗せると安定します。&lt;/div&gt;
&lt;/details&gt;
&lt;details&gt;
&lt;summary&gt;&lt;span class="badge bg-success rounded-pill flex-shrink-0"&gt;Q&lt;/span&gt;図は描けるのに答えが反対になります&lt;/summary&gt;
&lt;div class="p-3"&gt;視点が混線していることが多いです。宇宙視点（配置）で描いた図は根拠で、最後に「地球から見える部分」を抜き出します。抜き出しを省くと左右が反転しやすいです。&lt;/div&gt;
&lt;/details&gt;
&lt;details&gt;
&lt;summary&gt;&lt;span class="badge bg-success rounded-pill flex-shrink-0"&gt;Q&lt;/span&gt;星の動きが時刻問題になると止まります&lt;/summary&gt;
&lt;div class="p-3"&gt;方位と時間の進み方を図に固定できていない可能性があります。最初に東西南北を書き、時間が進む向きを矢印で固定してから星を動かします。言葉だけで追うと迷いが戻りやすいです。&lt;/div&gt;
&lt;/details&gt;
&lt;details&gt;
&lt;summary&gt;&lt;span class="badge bg-success rounded-pill flex-shrink-0"&gt;Q&lt;/span&gt;条件（方位・時刻・季節）を落とします&lt;/summary&gt;
&lt;div class="p-3"&gt;条件は図へ書き込むのが基本です。問題文から「どこ（観測者）」「いつ（時刻・季節）」「どの方向（方位）」を先に囲み、図に反映してから作図します。&lt;br /&gt;
条件整理が弱い場合は &lt;a class="link-success fw-bold" href="https://rika-quest.com/column/nayami-graph-table-reading/"&gt;表・グラフが読めない&lt;/a&gt; の手順と同じ発想で強化できます。&lt;/div&gt;
&lt;/details&gt;
&lt;/div&gt;
&lt;/section&gt;
&lt;p&gt;&lt;!-- ========================= Section 7（内部リンク＋CTA） ========================== --&gt;&lt;/p&gt;
&lt;section class="mb-4"&gt;
&lt;h2 id="s7" class="h4 fw-bold border-bottom pb-2 mb-3"&gt;次に読む（内部リンク）＋講座・問い合わせ&lt;/h2&gt;
&lt;div class="row g-3"&gt;
&lt;div class="col-lg-6"&gt;
&lt;div class="card rounded-4 shadow-sm h-100"&gt;
&lt;div class="card-body p-3 p-lg-4"&gt;
&lt;p class="fw-bold text-success mb-2"&gt;悩みから辿る（Hub / 分野 / カテゴリ）&lt;/p&gt;
&lt;div class="list-group"&gt;&lt;a class="list-group-item list-group-item-action" href="https://rika-quest.com/column/science-nayami/"&gt;理科の悩み一覧（Hub）&lt;/a&gt;&lt;br /&gt;
&lt;a class="list-group-item list-group-item-action" href="https://rika-quest.com/column/geoscience/"&gt;地学分野ページ（全体像）&lt;/a&gt;&lt;br /&gt;
&lt;a class="list-group-item list-group-item-action" href="https://rika-quest.com/ct/理科のコツ/"&gt;理科のコツ（カテゴリ）&lt;/a&gt;&lt;/div&gt;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href="https://rika-quest.com/column/nayami-graph-table-reading/"&gt;表・グラフが読めない（条件整理）&lt;/a&gt;&lt;br /&gt;
&lt;a class="list-group-item list-group-item-action" href="https://rika-quest.com/column/nayami-earthquake-volcano/"&gt;地震・火山で混乱する（地学の読み取り）&lt;/a&gt;&lt;/div&gt;
&lt;/div&gt;
&lt;/div&gt;
&lt;/div&gt;
&lt;/div&gt;
&lt;div class="card rounded-4 shadow-sm border-success-subtle mt-3"&gt;
&lt;div class="card-body p-3 p-lg-4"&gt;
&lt;p class="fw-bold text-success mb-2"&gt;天体の作図を「手順」で安定させたい方へ（押し付けない案内）&lt;/p&gt;
&lt;p class="mb-3"&gt;天体は、知識の量より「視点固定」と「図の手順」で得点が変わります。&lt;br /&gt;
しゅん吉クエストでは、答案を見て&lt;strong&gt;どこで混線しているか&lt;/strong&gt;（視点／光／条件／抜き出し）を切り分け、&lt;br /&gt;
その子が再現できる作図手順として固定していきます。&lt;/p&gt;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</si>
  <si>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以下のページは不自然なワードを使用しています。
これらを適切に自然な言葉に置き換えて下さい。
なお、本文の装飾や構造は絶対に変えないでください。
【対象ページURL】
https://rika-quest.com/column/nayami-earthquake-volcano/
【検出された不自然ワード】
- 崩れ
- 型
- 迷い
- 固定
- 手順
- 立て直
- 結論だけ
- 内部リンク
- 設計
- 整え
【本文】
------
&lt;p&gt;&lt;!-- ========================================================= MC本文HTML（WordPress投稿用）｜しゅん吉クエスト URL想定：https://rika-quest.com/column/nayami-earthquake-volcano/ テーマ：地震・火山が混乱（悩み起点／単元解説しない） ねらい：用語→図→計算/記述の順で処理を固定し、失点パターンを止める 内部回遊：悩みHub→関連悩み→地学分野ページ→講座/問い合わせ テーマカラー：緑（Bootstrap success） 単元直リンク最大1本：earthquake を採用（図・用語の確認先として1本のみ） ========================================================= --&gt;&lt;/p&gt;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.rq-leftbar{ border-left: .35rem solid rgba(25,135,84,.55); }&lt;/p&gt;
&lt;p&gt;  .rq-bullets li{ margin-bottom:.35rem; }&lt;/p&gt;
&lt;p&gt;  .rq-mini{&lt;br /&gt;
    border: 1px solid rgba(0,0,0,.10);&lt;br /&gt;
    border-radius: 1rem;&lt;br /&gt;
    background: #fff;&lt;br /&gt;
    box-shadow: 0 .125rem .25rem rgba(0,0,0,.075);&lt;br /&gt;
  }&lt;/p&gt;
&lt;p&gt;  .rq-template{&lt;br /&gt;
    border: 1px dashed rgba(25,135,84,.45);&lt;br /&gt;
    background: rgba(25,135,84,.04);&lt;br /&gt;
    border-radius: 1rem;&lt;br /&gt;
  }&lt;/p&gt;
&lt;p&gt;  .rq-stepno{&lt;br /&gt;
    width: 2.2rem; height: 2.2rem;&lt;br /&gt;
    display:inline-flex; align-items:center; justify-content:center;&lt;br /&gt;
    border-radius: 999px;&lt;br /&gt;
    background: rgba(25,135,84,.12);&lt;br /&gt;
    color: #146c43;&lt;br /&gt;
    font-weight: 800;&lt;br /&gt;
    flex-shrink: 0;&lt;br /&gt;
  }&lt;/p&gt;
&lt;p&gt;  .rq-warn{ border-left: .35rem solid rgba(220,53,69,.6); }&lt;/p&gt;
&lt;p&gt;  .rq-toc a{ text-decoration:none; }&lt;br /&gt;
  .rq-toc a:hover{ text-decoration:underline; }&lt;/p&gt;
&lt;p&gt;  /* FAQ（details） */&lt;br /&gt;
  .rq-faq details{&lt;br /&gt;
    border: 1px solid rgba(0,0,0,.10);&lt;br /&gt;
    border-radius: 1rem;&lt;br /&gt;
    background: #fff;&lt;br /&gt;
    overflow: hidden;&lt;br /&gt;
    box-shadow: 0 .125rem .25rem rgba(0,0,0,.075);&lt;br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}&lt;/p&gt;
&lt;p&gt;  .rq-chip{&lt;br /&gt;
    display:inline-flex;&lt;br /&gt;
    align-items:center;&lt;br /&gt;
    gap:.4rem;&lt;br /&gt;
    padding:.18rem .6rem;&lt;br /&gt;
    border-radius:999px;&lt;br /&gt;
    border:1px solid rgba(25,135,84,.35);&lt;br /&gt;
    background: rgba(25,135,84,.08);&lt;br /&gt;
    color:#146c43;&lt;br /&gt;
    font-weight:800;&lt;br /&gt;
    font-size:.9rem;&lt;br /&gt;
  }&lt;/p&gt;
&lt;p&gt;  .rq-note{&lt;br /&gt;
    border: 1px solid rgba(0,0,0,.10);&lt;br /&gt;
    border-radius: 1rem;&lt;br /&gt;
    background:#fff;&lt;br /&gt;
    padding: 1rem;&lt;br /&gt;
  }&lt;/p&gt;
&lt;p&gt;  .rq-grid2{ display:grid; gap:.75rem; }&lt;br /&gt;
  @media(min-width:992px){&lt;br /&gt;
    .rq-grid2{ grid-template-columns: 1fr 1fr; }&lt;br /&gt;
  }&lt;/p&gt;
&lt;p&gt;  .rq-kata{&lt;br /&gt;
    border:1px solid rgba(0,0,0,.10);&lt;br /&gt;
    border-radius: 1rem;&lt;br /&gt;
    background:#fff;&lt;br /&gt;
    padding: 1rem;&lt;br /&gt;
  }&lt;br /&gt;
&lt;/style&gt;
&lt;div class="container my-4"&gt;
&lt;p&gt;&lt;!-- ========================= Hero ========================== --&gt;&lt;/p&gt;
&lt;section class="rq-hero rounded-4 p-4 p-lg-5 shadow-sm mb-4"&gt;
&lt;div class="row g-4 align-items-center"&gt;
&lt;div class="col-lg-8"&gt;
&lt;div class="rq-subline small mb-2"&gt;中学受験理科／地学　テーマ：地震・火山が「混ざって混乱する」を処理手順で止める（悩み起点）&lt;/div&gt;
&lt;div class="d-flex flex-wrap gap-2 mb-2"&gt;&lt;span class="badge bg-success"&gt;悩み起点&lt;/span&gt;&lt;br /&gt;
&lt;span class="badge bg-success"&gt;用語→図→計算/記述&lt;/span&gt;&lt;br /&gt;
&lt;span class="badge bg-success"&gt;失点パターン固定&lt;/span&gt;&lt;br /&gt;
&lt;span class="badge bg-success"&gt;地震・火山&lt;/span&gt;&lt;/div&gt;
&lt;p class="mb-2"&gt;地震と火山は、図・用語・数字が同時に出てきます。&lt;br /&gt;
そのため「分かったつもり」でも、問題を解く段階で&lt;br /&gt;
&lt;strong class="rq-marker"&gt;どこから処理すべきか&lt;/strong&gt;が曖昧になり、失点が増えます。&lt;/p&gt;
&lt;p class="mb-0"&gt;この記事では、地震・火山の問題を&lt;br /&gt;
&lt;strong class="rq-marker"&gt;①用語を置く → ②図に変換する → ③計算/記述に落とす&lt;/strong&gt;&lt;br /&gt;
の順に固定し、混乱を最小化します。&lt;/p&gt;
&lt;/div&gt;
&lt;div class="col-lg-4"&gt;
&lt;div class="card border-0 shadow-sm rounded-4"&gt;
&lt;div class="card-body p-3 p-lg-4"&gt;
&lt;p class="fw-bold text-success mb-2"&gt;この記事で分かること&lt;/p&gt;
&lt;ul class="small mb-0 rq-bullets"&gt;
&lt;li&gt;「地震・火山が混ざる」詰まり位置のチェック&lt;/li&gt;
&lt;li&gt;原因の切り分け（典型パターン3つ）&lt;/li&gt;
&lt;li&gt;用語→図→計算/記述の固定手順&lt;/li&gt;
&lt;li&gt;よくあるミスと修正（誤答例→直し方）&lt;/li&gt;
&lt;li&gt;家庭での週次ルーティン（短時間で回す）&lt;/li&gt;
&lt;/ul&gt;
&lt;/div&gt;
&lt;/div&gt;
&lt;div class="rq-mini p-3 p-lg-4 mt-3"&gt;
&lt;div class="d-flex align-items-start gap-2"&gt;&lt;span class="badge bg-success flex-shrink-0"&gt;要点&lt;/span&gt;&lt;/p&gt;
&lt;div class="small"&gt;地震・火山は「暗記量」よりも「処理の順番」で得点が変わります。&lt;br /&gt;
用語を先に置いて、図で整理してから計算・記述に進むと安定します。&lt;/div&gt;
&lt;/div&gt;
&lt;/div&gt;
&lt;/div&gt;
&lt;/div&gt;
&lt;div class="alert alert-success mt-4 mb-0 rounded-4 border border-success-subtle" role="alert"&gt;迷ったら「&lt;strong&gt;用語 → 図 → 計算/記述&lt;/strong&gt;」の順に戻します。図を描かずに文章だけで追うのが混乱の入口です。&lt;/div&gt;
&lt;/section&gt;
&lt;p&gt;&lt;!-- ========================= 目次 ==========================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href="#s2"&gt;原因の切り分け（典型パターン3つ）&lt;/a&gt;&lt;br /&gt;
&lt;a class="list-group-item list-group-item-action" href="#s3"&gt;立て直しの手順（ステップで）&lt;/a&gt;&lt;br /&gt;
&lt;a class="list-group-item list-group-item-action" href="#s4"&gt;よくあるミスと修正（誤答例→直し方）&lt;/a&gt;&lt;br /&gt;
&lt;a class="list-group-item list-group-item-action" href="#s5"&gt;家庭での回し方（週の設計／チェック）&lt;/a&gt;&lt;br /&gt;
&lt;a class="list-group-item list-group-item-action" href="#s6"&gt;FAQ（よくある質問）&lt;/a&gt;&lt;br /&gt;
&lt;a class="list-group-item list-group-item-action" href="#s7"&gt;次に読む（内部リンク）＋講座・問い合わせ&lt;/a&gt;&lt;/div&gt;
&lt;/div&gt;
&lt;/nav&gt;
&lt;p&gt;&lt;!-- ========================= Section 1 ========================== --&gt;&lt;/p&gt;
&lt;section class="mb-5"&gt;
&lt;h2 id="s1" class="h4 fw-bold border-bottom pb-2 mb-3"&gt;まず状況整理｜どこで詰まっているか&lt;/h2&gt;
&lt;p class="mb-3"&gt;「地震・火山が混乱する」は、次の3つのどれかで止まっています。&lt;br /&gt;
まずは、どこで詰まっているかを言語化すると、修正が早くなります。&lt;/p&gt;
&lt;div class="row g-3"&gt;
&lt;div class="col-lg-4"&gt;
&lt;div class="card rounded-4 shadow-sm h-100 rq-leftbar"&gt;
&lt;div class="card-body p-3 p-lg-4"&gt;
&lt;p class="fw-bold text-success mb-2"&gt;A：用語が“セット”で出てくると崩れる&lt;/p&gt;
&lt;ul class="mb-0 rq-bullets"&gt;
&lt;li&gt;震源・震央・P波/S波・初期微動…が同時に出ると混ざる&lt;/li&gt;
&lt;li&gt;火山の用語（火成岩、噴出物など）が“場面”と結びつかない&lt;/li&gt;
&lt;li&gt;言葉は覚えたが、図やグラフに対応できない&lt;/li&gt;
&lt;/ul&gt;
&lt;/div&gt;
&lt;/div&gt;
&lt;/div&gt;
&lt;div class="col-lg-4"&gt;
&lt;div class="card rounded-4 shadow-sm h-100 rq-leftbar"&gt;
&lt;div class="card-body p-3 p-lg-4"&gt;
&lt;p class="fw-bold text-success mb-2"&gt;B：図に変換できず、文章のまま処理している&lt;/p&gt;
&lt;ul class="mb-0 rq-bullets"&gt;
&lt;li&gt;震源からの距離や到達時刻を、図を描かずに追っている&lt;/li&gt;
&lt;li&gt;断面図・柱状図・地形図が出ると手が止まる&lt;/li&gt;
&lt;li&gt;火山・地震の「起き方」を図にできない&lt;/li&gt;
&lt;/ul&gt;
&lt;/div&gt;
&lt;/div&gt;
&lt;/div&gt;
&lt;div class="col-lg-4"&gt;
&lt;div class="card rounded-4 shadow-sm h-100 rq-leftbar"&gt;
&lt;div class="card-body p-3 p-lg-4"&gt;
&lt;p class="fw-bold text-success mb-2"&gt;C：計算・記述の“型”がなく、設問で迷う&lt;/p&gt;
&lt;ul class="mb-0 rq-bullets"&gt;
&lt;li&gt;距離・速さ・時間のどれを求めるかで迷う&lt;/li&gt;
&lt;li&gt;記述で「何を根拠に書くか」が曖昧&lt;/li&gt;
&lt;li&gt;結論だけ書いて理由が抜ける／逆に説明が散らかる&lt;/li&gt;
&lt;/ul&gt;
&lt;/div&gt;
&lt;/div&gt;
&lt;/div&gt;
&lt;/div&gt;
&lt;div class="alert alert-success rounded-4 border border-success-subtle mt-3 mb-0" role="alert"&gt;この分野は「知識を増やす」より、&lt;strong&gt;処理の順番を固定する&lt;/strong&gt;方が得点に直結します。次で原因を3パターンに分けます。&lt;/div&gt;
&lt;/section&gt;
&lt;p&gt;&lt;!-- ========================= Section 2 ========================== --&gt;&lt;/p&gt;
&lt;section class="mb-5"&gt;
&lt;h2 id="s2" class="h4 fw-bold border-bottom pb-2 mb-3"&gt;原因の切り分け（典型パターン3つ）&lt;/h2&gt;
&lt;div class="row g-3"&gt;
&lt;div class="col-lg-4"&gt;
&lt;div class="card rounded-4 shadow-sm h-100"&gt;
&lt;div class="card-body p-3 p-lg-4"&gt;&lt;span class="badge bg-success mb-2"&gt;原因①&lt;/span&gt;&lt;/p&gt;
&lt;h3 class="h6 fw-bold mb-2"&gt;用語が“場面”と結びついていない&lt;/h3&gt;
&lt;p class="mb-0"&gt;地震・火山は、用語単体より「&lt;strong class="rq-marker"&gt;どの図・どの実験・どの場面で使うか&lt;/strong&gt;」が重要です。&lt;br /&gt;
場面が固定できると、用語が並んでも混線しにくくなります。&lt;/p&gt;
&lt;/div&gt;
&lt;/div&gt;
&lt;/div&gt;
&lt;div class="col-lg-4"&gt;
&lt;div class="card rounded-4 shadow-sm h-100"&gt;
&lt;div class="card-body p-3 p-lg-4"&gt;&lt;span class="badge bg-success mb-2"&gt;原因②&lt;/span&gt;&lt;/p&gt;
&lt;h3 class="h6 fw-bold mb-2"&gt;図の「何をどこに書くか」が決まっていない&lt;/h3&gt;
&lt;p class="mb-0"&gt;地震は到達時刻や差（初期微動継続時間など）を図に落とすと一気に整理できます。&lt;br /&gt;
ただ、書き込み位置が決まっていないと、図が“飾り”になります。&lt;/p&gt;
&lt;/div&gt;
&lt;/div&gt;
&lt;/div&gt;
&lt;div class="col-lg-4"&gt;
&lt;div class="card rounded-4 shadow-sm h-100"&gt;
&lt;div class="card-body p-3 p-lg-4"&gt;&lt;span class="badge bg-success mb-2"&gt;原因③&lt;/span&gt;&lt;/p&gt;
&lt;h3 class="h6 fw-bold mb-2"&gt;計算・記述が「根拠→結論」になっていない&lt;/h3&gt;
&lt;p class="mb-0"&gt;計算は「何を求めるか」を先に確定し、必要な値だけ拾う。&lt;br /&gt;
記述は「根拠（図・用語）→結論」の順で短く仕上げる。&lt;br /&gt;
ここが曖昧だと、毎回時間がかかります。&lt;/p&gt;
&lt;/div&gt;
&lt;/div&gt;
&lt;/div&gt;
&lt;/div&gt;
&lt;div class="rq-template p-3 p-lg-4 mt-3"&gt;
&lt;div class="fw-bold text-success mb-2"&gt;地震・火山を“設問処理”に落とすための3点セット&lt;/div&gt;
&lt;div class="row g-2 small"&gt;
&lt;div class="col-lg-4"&gt;
&lt;div class="rq-note h-100"&gt;
&lt;div class="rq-chip mb-2"&gt;用語&lt;/div&gt;
&lt;div&gt;場面で覚える（どの図・どの条件で出るか）&lt;/div&gt;
&lt;/div&gt;
&lt;/div&gt;
&lt;div class="col-lg-4"&gt;
&lt;div class="rq-note h-100"&gt;
&lt;div class="rq-chip mb-2"&gt;図&lt;/div&gt;
&lt;div&gt;何をどこに書くかを固定（条件→書き込み）&lt;/div&gt;
&lt;/div&gt;
&lt;/div&gt;
&lt;div class="col-lg-4"&gt;
&lt;div class="rq-note h-100"&gt;
&lt;div class="rq-chip mb-2"&gt;計算/記述&lt;/div&gt;
&lt;div&gt;根拠→結論（必要な値だけ拾い、短く仕上げる）&lt;/div&gt;
&lt;/div&gt;
&lt;/div&gt;
&lt;/div&gt;
&lt;/div&gt;
&lt;/section&gt;
&lt;p&gt;&lt;!-- ========================= Section 3 ========================== --&gt;&lt;/p&gt;
&lt;section class="mb-5"&gt;
&lt;h2 id="s3" class="h4 fw-bold border-bottom pb-2 mb-3"&gt;立て直しの手順（ステップで）&lt;/h2&gt;
&lt;div class="rq-template p-3 p-lg-4 mb-3"&gt;
&lt;div class="d-flex align-items-center gap-2 mb-2"&gt;&lt;span class="badge bg-success"&gt;手順&lt;/span&gt;&lt;br /&gt;
&lt;span class="fw-bold"&gt;用語 → 図 → 計算/記述（順番固定）&lt;/span&gt;&lt;/div&gt;
&lt;div class="row g-2 small"&gt;
&lt;div class="col-md-4"&gt;
&lt;div class="rq-mini p-2 text-center"&gt;&lt;strong&gt;①用語を置く&lt;/strong&gt;&lt;br /&gt;
場面を固定&lt;/div&gt;
&lt;/div&gt;
&lt;div class="col-md-4"&gt;
&lt;div class="rq-mini p-2 text-center"&gt;&lt;strong&gt;②図にする&lt;/strong&gt;&lt;br /&gt;
条件→書き込み&lt;/div&gt;
&lt;/div&gt;
&lt;div class="col-md-4"&gt;
&lt;div class="rq-mini p-2 text-center"&gt;&lt;strong&gt;③計算/記述&lt;/strong&gt;&lt;br /&gt;
根拠→結論&lt;/div&gt;
&lt;/div&gt;
&lt;/div&gt;
&lt;/div&gt;
&lt;div class="row g-3"&gt;
&lt;p&gt;&lt;!-- Step 1 --&gt;&lt;/p&gt;
&lt;div class="col-lg-6"&gt;
&lt;div class="card rounded-4 shadow-sm h-100 rq-leftbar"&gt;
&lt;div class="card-body p-3 p-lg-4"&gt;
&lt;div class="d-flex align-items-start gap-3 mb-2"&gt;
&lt;div class="rq-stepno"&gt;1&lt;/div&gt;
&lt;div&gt;
&lt;h3 class="h6 fw-bold mb-1"&gt;用語は「場面」で置く（単語帳式にしない）&lt;/h3&gt;
&lt;p class="mb-2"&gt;地震・火山は用語が多いですが、覚え方の主役は「意味」より「出方」です。&lt;br /&gt;
まず、出題で頻出の“場面”に紐づけます。&lt;/p&gt;
&lt;div class="rq-grid2"&gt;
&lt;div class="rq-kata"&gt;
&lt;div class="fw-bold text-success mb-2"&gt;地震の場面（例）&lt;/div&gt;
&lt;ul class="mb-0 rq-bullets"&gt;
&lt;li&gt;地図（地点A・B…）＋到達時刻&lt;/li&gt;
&lt;li&gt;波形／グラフ（P波→S波の順）&lt;/li&gt;
&lt;li&gt;震源・震央・距離の関係（同心円のイメージ）&lt;/li&gt;
&lt;/ul&gt;
&lt;/div&gt;
&lt;div class="rq-kata"&gt;
&lt;div class="fw-bold text-success mb-2"&gt;火山の場面（例）&lt;/div&gt;
&lt;ul class="mb-0 rq-bullets"&gt;
&lt;li&gt;噴火の様子（噴出物・溶岩・火山灰）&lt;/li&gt;
&lt;li&gt;岩石・粒の違い（見分け・特徴）&lt;/li&gt;
&lt;li&gt;地形・断面図（火山の形／噴火の跡）&lt;/li&gt;
&lt;/ul&gt;
&lt;/div&gt;
&lt;/div&gt;
&lt;div class="rq-mini p-3 small mt-3"&gt;&lt;span class="badge bg-success me-2"&gt;コツ&lt;/span&gt;&lt;br /&gt;
用語は「図が出たらこの言葉」の順に置くと、混線しにくくなります。&lt;/div&gt;
&lt;/div&gt;
&lt;/div&gt;
&lt;/div&gt;
&lt;/div&gt;
&lt;/div&gt;
&lt;p&gt;&lt;!-- Step 2 --&gt;&lt;/p&gt;
&lt;div class="col-lg-6"&gt;
&lt;div class="card rounded-4 shadow-sm h-100 rq-leftbar"&gt;
&lt;div class="card-body p-3 p-lg-4"&gt;
&lt;div class="d-flex align-items-start gap-3 mb-2"&gt;
&lt;div class="rq-stepno"&gt;2&lt;/div&gt;
&lt;div&gt;
&lt;h3 class="h6 fw-bold mb-1"&gt;条件を図に変換（何をどこに書くかを固定）&lt;/h3&gt;
&lt;p class="mb-2"&gt;「混乱」しているときは、条件が文章のまま頭に残っています。&lt;br /&gt;
まずは&lt;strong class="rq-marker"&gt;図に書く位置&lt;/strong&gt;を固定して、視覚で整理します。&lt;/p&gt;
&lt;div class="rq-template p-3 small"&gt;&lt;strong class="text-success d-block mb-1"&gt;図への書き込み（地震の基本）&lt;/strong&gt;&lt;/p&gt;
&lt;ul class="mb-0 rq-bullets"&gt;
&lt;li&gt;地点（A・B…）を置く → そこに到達時刻を書く&lt;/li&gt;
&lt;li&gt;P波・S波の順番を必ず明記（どちらの話か）&lt;/li&gt;
&lt;li&gt;「差（初期微動継続時間など）」は“引き算する矢印”で示す&lt;/li&gt;
&lt;/ul&gt;
&lt;/div&gt;
&lt;div class="rq-template p-3 small mt-2"&gt;&lt;strong class="text-success d-block mb-1"&gt;図への書き込み（火山の基本）&lt;/strong&gt;&lt;/p&gt;
&lt;ul class="mb-0 rq-bullets"&gt;
&lt;li&gt;図が地形なのか断面なのかを先に確認&lt;/li&gt;
&lt;li&gt;噴出物・溶岩など「何が出ているか」をラベル化&lt;/li&gt;
&lt;li&gt;粒の違いが問われるときは「大→小」の軸で整理&lt;/li&gt;
&lt;/ul&gt;
&lt;/div&gt;
&lt;div class="rq-mini rq-warn p-3 small mt-3"&gt;&lt;strong class="d-block mb-1"&gt;注意&lt;/strong&gt;&lt;br /&gt;
図があるのに「見ているだけ」で進むと、結局は文章処理になり混乱が残ります。条件は必ず図に書き込みます。&lt;/div&gt;
&lt;/div&gt;
&lt;/div&gt;
&lt;/div&gt;
&lt;/div&gt;
&lt;/div&gt;
&lt;p&gt;&lt;!-- Step 3 --&gt;&lt;/p&gt;
&lt;div class="col-lg-12"&gt;
&lt;div class="card rounded-4 shadow-sm rq-leftbar"&gt;
&lt;div class="card-body p-3 p-lg-4"&gt;
&lt;div class="d-flex align-items-start gap-3 mb-2"&gt;
&lt;div class="rq-stepno"&gt;3&lt;/div&gt;
&lt;div&gt;
&lt;h3 class="h6 fw-bold mb-1"&gt;計算・記述は「根拠→結論」で短く仕上げる&lt;/h3&gt;
&lt;p class="mb-3"&gt;図が整ったら、計算と記述は“必要な情報だけ”を拾います。&lt;br /&gt;
ここで全情報を使おうとすると、手順が崩れます。&lt;/p&gt;
&lt;div class="rq-grid2"&gt;
&lt;div class="rq-kata"&gt;
&lt;div class="fw-bold text-success mb-2"&gt;計算の型（地震で多い形）&lt;/div&gt;
&lt;ol class="mb-0 rq-bullets"&gt;
&lt;li&gt;求めるものを囲む（距離／速さ／時間）&lt;/li&gt;
&lt;li&gt;必要な数値だけ拾う（到達時刻・差 など）&lt;/li&gt;
&lt;li&gt;図の上で「何の差」を使うか確認してから計算&lt;/li&gt;
&lt;li&gt;答えの単位を最後にチェック&lt;/li&gt;
&lt;/ol&gt;
&lt;/div&gt;
&lt;div class="rq-kata"&gt;
&lt;div class="fw-bold text-success mb-2"&gt;記述の型（地震・火山共通）&lt;/div&gt;
&lt;ul class="mb-0 rq-bullets"&gt;
&lt;li&gt;&lt;strong&gt;根拠：&lt;/strong&gt;図（条件）＋用語（現象）を1つ示す&lt;/li&gt;
&lt;li&gt;&lt;strong&gt;結論：&lt;/strong&gt;設問の聞かれ方に合わせて1文で言い切る&lt;/li&gt;
&lt;li&gt;長く書かない（根拠を増やしすぎない）&lt;/li&gt;
&lt;/ul&gt;
&lt;/div&gt;
&lt;/div&gt;
&lt;div class="alert alert-success rounded-4 border border-success-subtle mt-3 mb-0" role="alert"&gt;記述の整理が苦手な場合は、&lt;br /&gt;
&lt;a class="link-success fw-bold" href="https://rika-quest.com/column/nayami-writing/"&gt;「理由を答えよ」で書けない（記述の型）&lt;/a&gt;&lt;br /&gt;
と同じ発想で、根拠→結論の順を固定すると安定します。&lt;/div&gt;
&lt;/div&gt;
&lt;/div&gt;
&lt;/div&gt;
&lt;/div&gt;
&lt;/div&gt;
&lt;/div&gt;
&lt;p&gt;&lt;!-- 任意：単元直リンク最大1本（採用：earthquake） --&gt;&lt;/p&gt;
&lt;div class="alert alert-success rounded-4 border border-success-subtle mt-3 mb-0" role="alert"&gt;用語と図の基礎を“確認用に1本だけ”見直すなら、&lt;br /&gt;
&lt;a class="link-success fw-bold" href="https://rika-quest.com/column/earthquake/"&gt;地震（基礎の整理）&lt;/a&gt;&lt;br /&gt;
を参照し、本文の「用語→図→計算/記述」の順に戻ってください。&lt;/div&gt;
&lt;/section&gt;
&lt;p&gt;&lt;!-- ========================= Section 4 ========================== --&gt;&lt;/p&gt;
&lt;section class="mb-5"&gt;
&lt;h2 id="s4" class="h4 fw-bold border-bottom pb-2 mb-3"&gt;よくあるミスと修正（誤答例→直し方）&lt;/h2&gt;
&lt;div class="row g-3"&gt;
&lt;div class="col-lg-6"&gt;
&lt;div class="card rounded-4 shadow-sm h-100"&gt;
&lt;div class="card-body p-3 p-lg-4"&gt;
&lt;div class="d-flex flex-wrap gap-2 align-items-center mb-2"&gt;&lt;span class="badge bg-danger"&gt;誤答例&lt;/span&gt;&lt;/p&gt;
&lt;h3 class="h6 fw-bold mb-0"&gt;用語を暗記したのに、図が出ると答えられない&lt;/h3&gt;
&lt;/div&gt;
&lt;p class="mb-3"&gt;用語の意味は合っていても、「どの図でその言葉が必要か」が固定されていないと、選べません。&lt;br /&gt;
特に地震は、到達時刻や差の扱いが図とセットで問われます。&lt;/p&gt;
&lt;div class="alert alert-success rounded-4 border border-success-subtle mb-0" role="alert"&gt;&lt;span class="badge bg-success me-2"&gt;修正&lt;/span&gt;&lt;br /&gt;
用語を「場面」でカード化する（例：地図＋到達時刻 → P波/S波 → 差を取る）。言葉単体で覚えない。&lt;/div&gt;
&lt;/div&gt;
&lt;/div&gt;
&lt;/div&gt;
&lt;div class="col-lg-6"&gt;
&lt;div class="card rounded-4 shadow-sm h-100"&gt;
&lt;div class="card-body p-3 p-lg-4"&gt;
&lt;div class="d-flex flex-wrap gap-2 align-items-center mb-2"&gt;&lt;span class="badge bg-danger"&gt;誤答例&lt;/span&gt;&lt;/p&gt;
&lt;h3 class="h6 fw-bold mb-0"&gt;図があるのに、文章だけで計算しようとして混乱する&lt;/h3&gt;
&lt;/div&gt;
&lt;p class="mb-3"&gt;条件が複数あると、文章処理は破綻しやすいです。&lt;br /&gt;
まず図に「条件」を書き込み、どの値を使うかを見える化します。&lt;/p&gt;
&lt;div class="alert alert-success rounded-4 border border-success-subtle mb-0" role="alert"&gt;&lt;span class="badge bg-success me-2"&gt;修正&lt;/span&gt;&lt;br /&gt;
条件は図へ書き込む。差（引き算）を取るときは、矢印で「何−何」を図上で明示する。&lt;/div&gt;
&lt;/div&gt;
&lt;/div&gt;
&lt;/div&gt;
&lt;div class="col-lg-12"&gt;
&lt;div class="card rounded-4 shadow-sm"&gt;
&lt;div class="card-body p-3 p-lg-4"&gt;
&lt;div class="d-flex flex-wrap gap-2 align-items-center mb-2"&gt;&lt;span class="badge bg-danger"&gt;誤答例&lt;/span&gt;&lt;/p&gt;
&lt;h3 class="h6 fw-bold mb-0"&gt;記述が長いのに点が取れない（根拠が散らかる）&lt;/h3&gt;
&lt;/div&gt;
&lt;p class="mb-3"&gt;地震・火山の記述は「説明しよう」とすると長くなりがちです。&lt;br /&gt;
しかし採点は、根拠が明確で、結論が設問に合っているかを見ます。&lt;/p&gt;
&lt;div class="rq-template p-3 p-lg-4"&gt;
&lt;div class="fw-bold text-success mb-2"&gt;記述の修正（失点を止める）&lt;/div&gt;
&lt;ul class="mb-0 rq-bullets"&gt;
&lt;li&gt;根拠は1つに絞る（図の条件＋用語）&lt;/li&gt;
&lt;li&gt;結論は設問の聞き方に合わせて言い切る&lt;/li&gt;
&lt;li&gt;「だから」「そのため」でつなぎ、2文以内に収める&lt;/li&gt;
&lt;/ul&gt;
&lt;/div&gt;
&lt;/div&gt;
&lt;/div&gt;
&lt;/div&gt;
&lt;/div&gt;
&lt;/section&gt;
&lt;p&gt;&lt;!-- ========================= Section 5 ========================== --&gt;&lt;/p&gt;
&lt;section class="mb-5"&gt;
&lt;h2 id="s5" class="h4 fw-bold border-bottom pb-2 mb-3"&gt;家庭での回し方（週の設計／チェック）&lt;/h2&gt;
&lt;p&gt;地震・火山は、短期間で「用語だけ」を詰め込むと、図・計算・記述で崩れます。&lt;br /&gt;
家庭では、&lt;strong&gt;処理手順（用語→図→計算/記述）を守れたか&lt;/strong&gt;を軸に回します。&lt;/p&gt;
&lt;div class="table-responsive"&gt;
&lt;table class="table table-bordered align-middle bg-white rounded-4 overflow-hidden"&gt;
&lt;thead class="table-success"&gt;
&lt;tr&gt;
&lt;th style="width: 26%;"&gt;区分&lt;/th&gt;
&lt;th&gt;やること&lt;/th&gt;
&lt;th style="width: 30%;"&gt;チェック（合格基準）&lt;/th&gt;
&lt;/tr&gt;
&lt;/thead&gt;
&lt;tbody&gt;
&lt;tr&gt;
&lt;th class="text-success"&gt;平日（7〜10分）&lt;/th&gt;
&lt;td&gt;1題だけでよいので、&lt;strong&gt;用語→図&lt;/strong&gt;までで止める。&lt;br /&gt;
条件を図に書き込み、「差を取る」「どの値を使う」を見える化する。&lt;/td&gt;
&lt;td&gt;図に条件が書き込まれ、使う値が“選べている”状態になっている。&lt;/td&gt;
&lt;/tr&gt;
&lt;tr&gt;
&lt;th class="text-success"&gt;週末（30〜45分）&lt;/th&gt;
&lt;td&gt;地震（計算系）1題＋火山（記述/選択）1題など、タイプを分けて2題。&lt;br /&gt;
記述は「&lt;strong&gt;根拠→結論&lt;/strong&gt;」で2文以内に整える。&lt;/td&gt;
&lt;td&gt;記述が短く、根拠が図または条件に基づいている（説明の羅列になっていない）。&lt;/td&gt;
&lt;/tr&gt;
&lt;/tbody&gt;
&lt;/table&gt;
&lt;/div&gt;
&lt;div class="rq-mini p-3 p-lg-4 mt-3"&gt;
&lt;div class="d-flex align-items-start gap-2"&gt;&lt;span class="badge bg-success flex-shrink-0"&gt;運用&lt;/span&gt;&lt;/p&gt;
&lt;div class="small"&gt;正解数より「手順が守れたか」を優先します。特に平日は、最後まで解かなくても構いません。&lt;br /&gt;
混乱した瞬間に「用語→図」に戻す練習が、直前期の安定につながります。&lt;/div&gt;
&lt;/div&gt;
&lt;/div&gt;
&lt;/section&gt;
&lt;p&gt;&lt;!-- ========================= Section 6（FAQ） ========================== --&gt;&lt;/p&gt;
&lt;section class="mb-5"&gt;
&lt;h2 id="s6" class="h4 fw-bold border-bottom pb-2 mb-3"&gt;FAQ（よくある質問）&lt;/h2&gt;
&lt;div class="rq-faq d-grid gap-3"&gt;
&lt;details&gt;
&lt;summary&gt;&lt;span class="badge bg-success rounded-pill flex-shrink-0"&gt;Q&lt;/span&gt;地震と火山、どちらから立て直すべきですか？&lt;/summary&gt;
&lt;div class="p-3"&gt;まずは「混乱が大きい方」からで構いません。ただ、地震は図と計算で手順が固定しやすいので、時間がない場合は地震（用語→図→計算）から手順を固めると、他分野にも波及します。&lt;/div&gt;
&lt;/details&gt;
&lt;details&gt;
&lt;summary&gt;&lt;span class="badge bg-success rounded-pill flex-shrink-0"&gt;Q&lt;/span&gt;用語が多すぎて覚えきれません&lt;/summary&gt;
&lt;div class="p-3"&gt;用語単体で覚えるより、「場面」でまとめた方が少ない記憶で回ります。地図（地点＋到達時刻）、波形（P波→S波）、断面図（噴出物・地形）など、出題形式ごとに用語をセット化してください。&lt;/div&gt;
&lt;/details&gt;
&lt;details&gt;
&lt;summary&gt;&lt;span class="badge bg-success rounded-pill flex-shrink-0"&gt;Q&lt;/span&gt;図は描いたのに計算で迷います&lt;/summary&gt;
&lt;div class="p-3"&gt;「求めるもの」が曖昧なまま進んでいることが多いです。距離・速さ・時間のどれを求めるかを先に囲み、必要な値だけ拾います。差を取るときは図に矢印で「何−何」を明示すると安定します。&lt;/div&gt;
&lt;/details&gt;
&lt;details&gt;
&lt;summary&gt;&lt;span class="badge bg-success rounded-pill flex-shrink-0"&gt;Q&lt;/span&gt;記述が書けない／減点されます&lt;/summary&gt;
&lt;div class="p-3"&gt;記述は「根拠→結論」の順で短く仕上げます。根拠は1つ（図の条件＋用語）に絞り、結論は設問の聞き方に合わせて言い切ります。型の作り方は&lt;br /&gt;
&lt;a class="link-success fw-bold" href="https://rika-quest.com/column/nayami-writing/"&gt;記述の悩み記事&lt;/a&gt;&lt;br /&gt;
も参照できます。&lt;/div&gt;
&lt;/details&gt;
&lt;/div&gt;
&lt;/section&gt;
&lt;p&gt;&lt;!-- ========================= Section 7（内部リンク＋CTA） ========================== --&gt;&lt;/p&gt;
&lt;section class="mb-4"&gt;
&lt;h2 id="s7" class="h4 fw-bold border-bottom pb-2 mb-3"&gt;次に読む（内部リンク）＋講座・問い合わせ&lt;/h2&gt;
&lt;div class="row g-3"&gt;
&lt;div class="col-lg-6"&gt;
&lt;div class="card rounded-4 shadow-sm h-100"&gt;
&lt;div class="card-body p-3 p-lg-4"&gt;
&lt;p class="fw-bold text-success mb-2"&gt;悩みから辿る（Hub / 分野 / カテゴリ）&lt;/p&gt;
&lt;div class="list-group"&gt;&lt;a class="list-group-item list-group-item-action" href="https://rika-quest.com/column/science-nayami/"&gt;理科の悩み一覧（Hub）&lt;/a&gt;&lt;br /&gt;
&lt;a class="list-group-item list-group-item-action" href="https://rika-quest.com/column/geoscience/"&gt;地学分野ページ（全体像）&lt;/a&gt;&lt;br /&gt;
&lt;a class="list-group-item list-group-item-action" href="https://rika-quest.com/ct/理科のコツ/"&gt;理科のコツ（カテゴリ）&lt;/a&gt;&lt;/div&gt;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href="https://rika-quest.com/column/nayami-strata-column/"&gt;地層・柱状図が読めない（地学の読み取り）&lt;/a&gt;&lt;br /&gt;
&lt;a class="list-group-item list-group-item-action" href="https://rika-quest.com/column/nayami-writing/"&gt;「理由を答えよ」で書けない（記述の型）&lt;/a&gt;&lt;/div&gt;
&lt;/div&gt;
&lt;/div&gt;
&lt;/div&gt;
&lt;/div&gt;
&lt;div class="card rounded-4 shadow-sm border-success-subtle mt-3"&gt;
&lt;div class="card-body p-3 p-lg-4"&gt;
&lt;p class="fw-bold text-success mb-2"&gt;地震・火山を「手順」で安定させたい方へ（押し付けない案内）&lt;/p&gt;
&lt;p class="mb-3"&gt;地学は、用語・図・計算/記述が絡むため、間違い方が固定されやすい分野です。&lt;br /&gt;
しゅん吉クエストでは、答案を見て「どこで混線しているか」（用語／図／計算／記述）を切り分け、&lt;br /&gt;
再現できる手順として整えたうえで、入試で落としにくい形に仕上げます。&lt;/p&gt;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</si>
  <si>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以下のページは不自然なワードを使用しています。
これらを適切に自然な言葉に置き換えて下さい。
なお、本文の装飾や構造は絶対に変えないでください。
【対象ページURL】
https://rika-quest.com/column/science-nayami/
【検出された不自然ワード】
- 崩れ
- 型
- 迷い
- 固定
- 手順
- 立て直
- 結論だけ
- 内部リンク
- 設計
- 整え
【本文】
------
&lt;p&gt;&lt;!-- =========================================================
しゅん吉クエスト｜MC（Hub）：「中学受験理科の悩み」総合案内（Bootstrap版：縦長対策込み）
貼り付け先：固定ページ / 投稿（https://rika-quest.com/column/science-nayami/）
※Bootstrap（CSS/JS）がサイト側で読み込まれている前提です
========================================================= --&gt;&lt;/p&gt;
&lt;style&gt;
  /* Bootstrapを主役にしつつ「縦長になりにくい」最小追加CSSのみ */
  .rq-hub-bs{
    --rq-green:#1f8f5a;
    --rq-green2:rgba(31,143,90,.10);
    --rq-border:#e6efe9;
    --rq-text:#0f172a;
  }&lt;/p&gt;
&lt;p&gt;  .rq-hub-bs a{ text-decoration-thickness:.08em; text-underline-offset:.18em; }
  .rq-hub-bs .rq-hero{
    background: linear-gradient(135deg, rgba(31,143,90,.14), rgba(31,143,90,.04));
    border: 1px solid var(--rq-border);
  }
  .rq-hub-bs .rq-badge{
    background: rgba(31,143,90,.10);
    color: var(--rq-green);
    border: 1px solid rgba(31,143,90,.20);
    font-weight: 700;
  }
  .rq-hub-bs .rq-pill{
    background: rgba(31,143,90,.12);
    color: var(--rq-green);
    border: 1px solid rgba(31,143,90,.25);
    font-weight:700;
  }
  .rq-hub-bs .rq-callout{
    border-left: .35rem solid var(--rq-green);
    background: #fbfdfc;
    border: 1px solid var(--rq-border);
  }
  .rq-hub-bs .rq-card-hover{ transition: transform .12s ease, box-shadow .12s ease; }
  .rq-hub-bs .rq-card-hover:hover{
    transform: translateY(-2px);
    box-shadow: 0 .5rem 1.25rem rgba(0,0,0,.08);
  }
  .rq-hub-bs .btn-rq{
    background: var(--rq-green);
    border-color: var(--rq-green);
    color:#fff;
  }
  .rq-hub-bs .btn-rq:hover{ filter:brightness(.96); color:#fff; }
  .rq-hub-bs .border-rq{ border-color: rgba(31,143,90,.25) !important; }&lt;/p&gt;
&lt;p&gt;  /* ▼ 縦長対策：カードの余白/行数/リスト余白を圧縮 */
  .rq-hub-bs .rq-card-compact .card-body{ padding: 1.05rem !important; }
  .rq-hub-bs .rq-desc{ font-size:.92rem; line-height:1.45; color:#475569; }
  .rq-hub-bs .list-group-item{ padding:.45rem .75rem; }
  .rq-hub-bs .btn{ white-space:nowrap; }&lt;/p&gt;
&lt;p&gt;  /* 行数制限（長文でカードが伸びるのを防ぐ） */
  .rq-hub-bs .rq-clamp-2,
  .rq-hub-bs .rq-clamp-3{
    display:-webkit-box;
    -webkit-box-orient:vertical;
    overflow:hidden;
  }
  .rq-hub-bs .rq-clamp-2{ -webkit-line-clamp:2; }
  .rq-hub-bs .rq-clamp-3{ -webkit-line-clamp:3; }
&lt;/style&gt;
&lt;div class="rq-hub-bs"&gt;
&lt;div class="container my-4 my-lg-5"&gt;
&lt;p&gt;    &lt;!-- Hero --&gt;&lt;/p&gt;
&lt;section class="rq-hero rounded-4 p-4 p-lg-5 mb-4"&gt;
&lt;div class="row align-items-center g-4"&gt;
&lt;div class="col-lg-8"&gt;
&lt;h1 class="mb-3" style="color:var(--rq-text);"&gt;
            中学受験理科の悩みを「原因→手順」でほどく総合案内（物理・化学・生物・地学）&lt;br /&gt;
          &lt;/h1&gt;
&lt;p class="mb-3" style="color:var(--rq-text);"&gt;
            理科が伸びないときは、暗記量や努力量の問題ではなく、&lt;strong&gt;つまずき方の種類&lt;/strong&gt;と&lt;strong&gt;復習の回し方&lt;/strong&gt;が合っていないケースがよくあります。&lt;br /&gt;
            たとえば「用語は覚えたのに点が取れない」「実験問題だけ落とす」「グラフが出ると手が止まる」など、症状は似ていても原因は別です。
          &lt;/p&gt;
&lt;div class="rq-callout rounded-4 p-3 p-lg-4"&gt;
&lt;div class="fw-bold mb-2"&gt;このページで分かること&lt;/div&gt;
&lt;ul class="mb-0"&gt;
&lt;li&gt;いまの悩みが「どこで詰まっているか」を整理する観点&lt;/li&gt;
&lt;li&gt;原因の典型パターン（3つ）と、立て直しの順番&lt;/li&gt;
&lt;li&gt;よくある誤答の直し方（読み方・根拠・計算・記述）&lt;/li&gt;
&lt;li&gt;家庭での週設計（テスト直し／復習／演習の配分）&lt;/li&gt;
&lt;li&gt;症状別の記事・分野ページへの案内（回遊）&lt;/li&gt;
&lt;/ul&gt;&lt;/div&gt;
&lt;/p&gt;&lt;/div&gt;
&lt;div class="col-lg-4"&gt;
&lt;div class="bg-white rounded-4 border border-rq p-3 p-lg-4"&gt;
&lt;div class="fw-bold mb-2"&gt;クイックメニュー&lt;/div&gt;
&lt;div class="d-flex flex-wrap gap-2"&gt;
              &lt;a class="btn btn-rq btn-sm px-3" href="https://rika-quest.com/kouza/"&gt;講座の案内&lt;/a&gt;&lt;br /&gt;
              &lt;a class="btn btn-outline-success btn-sm px-3" href="https://rika-quest.com/inquiry/"&gt;問い合わせ&lt;/a&gt;&lt;br /&gt;
              &lt;a class="btn btn-outline-secondary btn-sm px-3" href="https://rika-quest.com/column/"&gt;コラム一覧&lt;/a&gt;&lt;br /&gt;
              &lt;a class="btn btn-outline-secondary btn-sm px-3" href="https://rika-quest.com/"&gt;トップ&lt;/a&gt;
            &lt;/div&gt;
&lt;hr class="my-3"&gt;
&lt;div class="fw-bold mb-2"&gt;このページの目次&lt;/div&gt;
&lt;div class="list-group list-group-flush small"&gt;
              &lt;a class="list-group-item list-group-item-action" href="#rq-skill"&gt;まず状況整理（4つの技術）&lt;/a&gt;&lt;br /&gt;
              &lt;a class="list-group-item list-group-item-action" href="#rq-cause"&gt;原因の切り分け（3パターン）&lt;/a&gt;&lt;br /&gt;
              &lt;a class="list-group-item list-group-item-action" href="#rq-steps"&gt;立て直しの手順（週の回し方）&lt;/a&gt;&lt;br /&gt;
              &lt;a class="list-group-item list-group-item-action" href="#rq-miss"&gt;よくあるミスと修正&lt;/a&gt;&lt;br /&gt;
              &lt;a class="list-group-item list-group-item-action" href="#rq-home"&gt;家庭での回し方&lt;/a&gt;&lt;br /&gt;
              &lt;a class="list-group-item list-group-item-action" href="#rq-faq"&gt;FAQ&lt;/a&gt;&lt;br /&gt;
              &lt;a class="list-group-item list-group-item-action" href="#rq-next"&gt;次に読む（内部リンク）&lt;/a&gt;&lt;br /&gt;
              &lt;a class="list-group-item list-group-item-action" href="#rq-cta"&gt;講座・問い合わせ&lt;/a&gt;
            &lt;/div&gt;
&lt;/p&gt;&lt;/div&gt;
&lt;/p&gt;&lt;/div&gt;
&lt;/p&gt;&lt;/div&gt;
&lt;/section&gt;
&lt;p&gt;    &lt;!-- まず状況整理 --&gt;&lt;/p&gt;
&lt;section id="rq-skill" class="mb-5"&gt;
&lt;div class="d-flex align-items-center gap-2 mb-2"&gt;
        &lt;span class="badge rq-badge rounded-pill"&gt;STEP 1&lt;/span&gt;&lt;/p&gt;
&lt;h2 class="mb-0"&gt;まず状況整理：理科は「4つの技術」で詰まります&lt;/h2&gt;
&lt;/p&gt;&lt;/div&gt;
&lt;p class="text-secondary mb-3"&gt;
        中学受験理科の得点は、知識量だけで決まるわけではありません。多くの失点は、次の4つのどこかで起きています。&lt;br /&gt;
        最近の答案を見ながら「自分はどこが弱いのか」を言語化してください。
      &lt;/p&gt;
&lt;p&gt;      &lt;!-- ★縦長対策：row-colsをやめ、最大2列（md以上）に固定 --&gt;&lt;/p&gt;
&lt;div class="row g-3"&gt;
&lt;div class="col-12 col-md-6"&gt;
&lt;div class="card rq-card-hover rq-card-compact h-100 border-0 shadow-sm rounded-4"&gt;
&lt;div class="card-body"&gt;
&lt;div class="d-flex align-items-center gap-2 mb-2"&gt;
                &lt;span class="badge rq-pill rounded-pill"&gt;① 読む&lt;/span&gt;&lt;br /&gt;
                &lt;span class="text-secondary small"&gt;条件・図表・実験手順&lt;/span&gt;
              &lt;/div&gt;
&lt;p class="rq-desc mb-2 rq-clamp-3"&gt;実験・観察の文章、グラフ、表、模式図から「根拠」を拾う力&lt;/p&gt;
&lt;div class="list-group list-group-flush"&gt;
                &lt;a class="list-group-item list-group-item-action" href="https://rika-quest.com/column/nayami-experiment-reading/"&gt;実験問題の読み取りで落とす&lt;/a&gt;&lt;br /&gt;
                &lt;a class="list-group-item list-group-item-action" href="https://rika-quest.com/column/nayami-graph-table-reading/"&gt;グラフ・表の読み取りが苦手&lt;/a&gt;
              &lt;/div&gt;
&lt;/p&gt;&lt;/div&gt;
&lt;/p&gt;&lt;/div&gt;
&lt;/p&gt;&lt;/div&gt;
&lt;div class="col-12 col-md-6"&gt;
&lt;div class="card rq-card-hover rq-card-compact h-100 border-0 shadow-sm rounded-4"&gt;
&lt;div class="card-body"&gt;
&lt;div class="d-flex align-items-center gap-2 mb-2"&gt;
                &lt;span class="badge rq-pill rounded-pill"&gt;② つなぐ&lt;/span&gt;&lt;br /&gt;
                &lt;span class="text-secondary small"&gt;知識の適用&lt;/span&gt;
              &lt;/div&gt;
&lt;p class="rq-desc mb-2 rq-clamp-3"&gt;覚えた知識を、問題の条件に合わせて使い分ける力&lt;/p&gt;
&lt;div class="list-group list-group-flush"&gt;
                &lt;a class="list-group-item list-group-item-action" href="https://rika-quest.com/column/nayami-cant-apply-knowledge/"&gt;知識があっても解けない&lt;/a&gt;&lt;br /&gt;
                &lt;a class="list-group-item list-group-item-action" href="https://rika-quest.com/column/nayami-solution-classification/"&gt;水溶液の分類が混乱する&lt;/a&gt;
              &lt;/div&gt;
&lt;/p&gt;&lt;/div&gt;
&lt;/p&gt;&lt;/div&gt;
&lt;/p&gt;&lt;/div&gt;
&lt;div class="col-12 col-md-6"&gt;
&lt;div class="card rq-card-hover rq-card-compact h-100 border-0 shadow-sm rounded-4"&gt;
&lt;div class="card-body"&gt;
&lt;div class="d-flex align-items-center gap-2 mb-2"&gt;
                &lt;span class="badge rq-pill rounded-pill"&gt;③ 処理する&lt;/span&gt;&lt;br /&gt;
                &lt;span class="text-secondary small"&gt;計算・作業スピード&lt;/span&gt;
              &lt;/div&gt;
&lt;p class="rq-desc mb-2 rq-clamp-3"&gt;単位・比例・グラフ処理などを、ミスなく時間内に回す力&lt;/p&gt;
&lt;div class="list-group list-group-flush"&gt;
                &lt;a class="list-group-item list-group-item-action" href="https://rika-quest.com/column/nayami-calculation-slow/"&gt;計算が遅くて間に合わない&lt;/a&gt;&lt;br /&gt;
                &lt;a class="list-group-item list-group-item-action" href="https://rika-quest.com/column/nayami-physics-graph/"&gt;物理のグラフ問題が苦手&lt;/a&gt;
              &lt;/div&gt;
&lt;/p&gt;&lt;/div&gt;
&lt;/p&gt;&lt;/div&gt;
&lt;/p&gt;&lt;/div&gt;
&lt;div class="col-12 col-md-6"&gt;
&lt;div class="card rq-card-hover rq-card-compact h-100 border-0 shadow-sm rounded-4"&gt;
&lt;div class="card-body"&gt;
&lt;div class="d-flex align-items-center gap-2 mb-2"&gt;
                &lt;span class="badge rq-pill rounded-pill"&gt;④ 書く&lt;/span&gt;&lt;br /&gt;
                &lt;span class="text-secondary small"&gt;理由説明・記述&lt;/span&gt;
              &lt;/div&gt;
&lt;p class="rq-desc mb-2 rq-clamp-3"&gt;根拠→結論の順に短く正確に書く力（部分点を狙う）&lt;/p&gt;
&lt;div class="list-group list-group-flush"&gt;
                &lt;a class="list-group-item list-group-item-action" href="https://rika-quest.com/column/nayami-writing/"&gt;理科の記述で点が取れない&lt;/a&gt;&lt;br /&gt;
                &lt;a class="list-group-item list-group-item-action" href="https://rika-quest.com/column/nayami-review-not-working/"&gt;復習しているのに次で同じミス&lt;/a&gt;
              &lt;/div&gt;
&lt;/p&gt;&lt;/div&gt;
&lt;/p&gt;&lt;/div&gt;
&lt;/p&gt;&lt;/div&gt;
&lt;/p&gt;&lt;/div&gt;
&lt;div class="alert rq-callout rounded-4 p-4 mt-4 mb-0"&gt;
&lt;div class="fw-bold mb-2"&gt;「理科が嫌い／手が止まる」も、原因は分解できます。&lt;/div&gt;
&lt;ul class="mb-2"&gt;
&lt;li&gt;範囲が広く、優先順位が立たない（学習設計の問題）&lt;/li&gt;
&lt;li&gt;読めない・つながらない・処理できない（技術の欠落）&lt;/li&gt;
&lt;li&gt;直し方が分からず、復習が空回りしている（復習設計の問題）&lt;/li&gt;
&lt;/ul&gt;
&lt;div class="small text-secondary mb-2"&gt;
          まずは「始め方」や「苦手意識」から整理したい場合は、次の記事から入るとスムーズです。
        &lt;/div&gt;
&lt;div class="d-flex flex-wrap gap-2"&gt;
          &lt;a class="btn btn-outline-success btn-sm" href="https://rika-quest.com/column/nayami-how-to-start/"&gt;何から始めるべきか分からない&lt;/a&gt;&lt;br /&gt;
          &lt;a class="btn btn-outline-success btn-sm" href="https://rika-quest.com/column/nayami-dislike-science/"&gt;理科が苦手・嫌いになってしまった&lt;/a&gt;
        &lt;/div&gt;
&lt;/p&gt;&lt;/div&gt;
&lt;/section&gt;
&lt;p&gt;    &lt;!-- 原因の切り分け --&gt;&lt;/p&gt;
&lt;section id="rq-cause" class="mb-5"&gt;
&lt;div class="d-flex align-items-center gap-2 mb-2"&gt;
        &lt;span class="badge rq-badge rounded-pill"&gt;STEP 2&lt;/span&gt;&lt;/p&gt;
&lt;h2 class="mb-0"&gt;原因の切り分け：典型パターンは3つです&lt;/h2&gt;
&lt;/p&gt;&lt;/div&gt;
&lt;p class="text-secondary"&gt;
        悩みは細かく見えても、原因は大きく3つに収束します。いまの症状に近いものを選ぶと、対策の順番が決まります。
      &lt;/p&gt;
&lt;p&gt;      &lt;!-- ★縦長対策：1列縦積みをやめ、PCでは3列にして1枚の幅を確保 --&gt;&lt;/p&gt;
&lt;div class="row g-3"&gt;
&lt;div class="col-12 col-lg-4"&gt;
&lt;div class="card rq-card-hover rq-card-compact h-100 border-0 shadow-sm rounded-4"&gt;
&lt;div class="card-body d-flex flex-column"&gt;
&lt;div class="d-flex flex-wrap align-items-center gap-2 mb-2"&gt;
                &lt;span class="badge bg-success rounded-pill"&gt;パターンA&lt;/span&gt;&lt;br /&gt;
                &lt;span class="fw-bold"&gt;定着していない（覚えても抜ける）&lt;/span&gt;
              &lt;/div&gt;
&lt;ul class="mb-2 small"&gt;
&lt;li&gt;「言える」けれど、選択肢になると迷う&lt;/li&gt;
&lt;li&gt;似たもの（気体・水溶液・分類）で取り違える&lt;/li&gt;
&lt;/ul&gt;
&lt;p class="mb-2 rq-desc rq-clamp-3"&gt;
                暗記量より、&lt;strong&gt;分類の軸&lt;/strong&gt;と&lt;strong&gt;確認テストの作り方&lt;/strong&gt;を見直す方が効きます。
              &lt;/p&gt;
&lt;div class="mt-auto d-flex flex-wrap gap-2"&gt;
                &lt;a class="btn btn-outline-success btn-sm" href="https://rika-quest.com/column/nayami-memorize-not-sticking/"&gt;暗記しても身につかない&lt;/a&gt;&lt;br /&gt;
                &lt;a class="btn btn-outline-success btn-sm" href="https://rika-quest.com/column/nayami-classification-mixup/"&gt;分類問題で混乱する&lt;/a&gt;
              &lt;/div&gt;
&lt;/p&gt;&lt;/div&gt;
&lt;/p&gt;&lt;/div&gt;
&lt;/p&gt;&lt;/div&gt;
&lt;div class="col-12 col-lg-4"&gt;
&lt;div class="card rq-card-hover rq-card-compact h-100 border-0 shadow-sm rounded-4"&gt;
&lt;div class="card-body d-flex flex-column"&gt;
&lt;div class="d-flex flex-wrap align-items-center gap-2 mb-2"&gt;
                &lt;span class="badge bg-success rounded-pill"&gt;パターンB&lt;/span&gt;&lt;br /&gt;
                &lt;span class="fw-bold"&gt;適用できない（条件に合わせて使えない）&lt;/span&gt;
              &lt;/div&gt;
&lt;ul class="mb-2 small"&gt;
&lt;li&gt;単元は分かるのに、初見で点が落ちる&lt;/li&gt;
&lt;li&gt;条件を読み飛ばして、ズレた答えになる&lt;/li&gt;
&lt;/ul&gt;
&lt;p class="mb-2 rq-desc rq-clamp-3"&gt;
                &lt;strong&gt;条件→根拠→結論&lt;/strong&gt;の順に「使う情報」を選ぶ練習が必要です。
              &lt;/p&gt;
&lt;div class="mt-auto d-flex flex-wrap gap-2"&gt;
                &lt;a class="btn btn-outline-success btn-sm" href="https://rika-quest.com/column/nayami-cant-apply-knowledge/"&gt;知識があっても解けない&lt;/a&gt;&lt;br /&gt;
                &lt;a class="btn btn-outline-success btn-sm" href="https://rika-quest.com/column/nayami-experiment-reading/"&gt;実験問題の読み取りで落とす&lt;/a&gt;
              &lt;/div&gt;
&lt;/p&gt;&lt;/div&gt;
&lt;/p&gt;&lt;/div&gt;
&lt;/p&gt;&lt;/div&gt;
&lt;div class="col-12 col-lg-4"&gt;
&lt;div class="card rq-card-hover rq-card-compact h-100 border-0 shadow-sm rounded-4"&gt;
&lt;div class="card-body d-flex flex-column"&gt;
&lt;div class="d-flex flex-wrap align-items-center gap-2 mb-2"&gt;
                &lt;span class="badge bg-success rounded-pill"&gt;パターンC&lt;/span&gt;&lt;br /&gt;
                &lt;span class="fw-bold"&gt;処理が遅い／ミスが多い（時間内に回らない）&lt;/span&gt;
              &lt;/div&gt;
&lt;ul class="mb-2 small"&gt;
&lt;li&gt;計算・グラフ・作図が絡むと時間が足りない&lt;/li&gt;
&lt;li&gt;単位・比例・読み取りの小ミスで落とす&lt;/li&gt;
&lt;/ul&gt;
&lt;p class="mb-2 rq-desc rq-clamp-3"&gt;
                難問を増やすより、&lt;strong&gt;基本処理の型&lt;/strong&gt;を固定して安定させます。
              &lt;/p&gt;
&lt;div class="mt-auto d-flex flex-wrap gap-2"&gt;
                &lt;a class="btn btn-outline-success btn-sm" href="https://rika-quest.com/column/nayami-calculation-slow/"&gt;計算が遅い&lt;/a&gt;&lt;br /&gt;
                &lt;a class="btn btn-outline-success btn-sm" href="https://rika-quest.com/column/nayami-graph-table-reading/"&gt;図表で止まる&lt;/a&gt;
              &lt;/div&gt;
&lt;/p&gt;&lt;/div&gt;
&lt;/p&gt;&lt;/div&gt;
&lt;/p&gt;&lt;/div&gt;
&lt;/p&gt;&lt;/div&gt;
&lt;/section&gt;
&lt;p&gt;    &lt;!-- 立て直しの手順 --&gt;&lt;/p&gt;
&lt;section id="rq-steps" class="mb-5"&gt;
&lt;div class="d-flex align-items-center gap-2 mb-2"&gt;
        &lt;span class="badge rq-badge rounded-pill"&gt;STEP 3&lt;/span&gt;&lt;/p&gt;
&lt;h2 class="mb-0"&gt;立て直しの手順：1週間単位で「戻す→積む→確かめる」&lt;/h2&gt;
&lt;/p&gt;&lt;/div&gt;
&lt;p class="text-secondary"&gt;
        理科は「その場で分かったつもり」になりやすい科目です。立て直すときは、次の順で回すと再現性が上がります。
      &lt;/p&gt;
&lt;div class="card rq-callout rounded-4 p-0"&gt;
&lt;div class="card-body p-4"&gt;
&lt;ol class="list-group list-group-numbered"&gt;
&lt;li class="list-group-item"&gt;
&lt;div class="fw-bold"&gt;戻す&lt;/div&gt;
&lt;p&gt;              直近の答案から「失点の型」を3つに絞る（読み／適用／処理）
            &lt;/li&gt;
&lt;li class="list-group-item"&gt;
&lt;div class="fw-bold"&gt;積む&lt;/div&gt;
&lt;p&gt;              弱点の型だけを、短い演習で集中補強（単元を広げすぎない）
            &lt;/li&gt;
&lt;li class="list-group-item"&gt;
&lt;div class="fw-bold"&gt;確かめる&lt;/div&gt;
&lt;p&gt;              翌日～3日後に「同型チェック」で再テスト（忘却の穴を埋める）
            &lt;/li&gt;
&lt;li class="list-group-item"&gt;
&lt;div class="fw-bold"&gt;混ぜる&lt;/div&gt;
&lt;p&gt;              週末に分野ミックスで小テスト（本番形式に寄せる）
            &lt;/li&gt;
&lt;/ol&gt;
&lt;div class="mt-3 small text-secondary"&gt;
            「復習しているのに同じミス」を減らしたい場合は、復習の設計を先に直す方が早いです。&lt;br /&gt;
            → &lt;a href="https://rika-quest.com/column/nayami-review-not-working/"&gt;復習が効かないときの整理&lt;/a&gt;
          &lt;/div&gt;
&lt;/p&gt;&lt;/div&gt;
&lt;/p&gt;&lt;/div&gt;
&lt;div class="mt-4"&gt;
&lt;p class="mb-2"&gt;
          分野別に補強したい場合は、下の分野ページ（物理／化学／生物／地学）を入口にしてください。&lt;br /&gt;
          単元解説ではなく、悩み記事から必要なところだけ選んで学べるように設計しています。
        &lt;/p&gt;
&lt;div class="d-flex flex-wrap gap-2"&gt;
          &lt;a class="btn btn-outline-success btn-sm" href="https://rika-quest.com/column/physics/"&gt;物理（力・電気・光・圧力 など）&lt;/a&gt;&lt;br /&gt;
          &lt;a class="btn btn-outline-success btn-sm" href="https://rika-quest.com/column/chemistry/"&gt;化学（水溶液・気体・燃焼 など）&lt;/a&gt;&lt;br /&gt;
          &lt;a class="btn btn-outline-success btn-sm" href="https://rika-quest.com/column/creature/"&gt;生物（植物・人体・生態系 など）&lt;/a&gt;&lt;br /&gt;
          &lt;a class="btn btn-outline-success btn-sm" href="https://rika-quest.com/column/geoscience/"&gt;地学（天体・天気・地層・地震火山 など）&lt;/a&gt;
        &lt;/div&gt;
&lt;/p&gt;&lt;/div&gt;
&lt;/section&gt;
&lt;p&gt;    &lt;!-- よくあるミスと修正 --&gt;&lt;/p&gt;
&lt;section id="rq-miss" class="mb-5"&gt;
&lt;div class="d-flex align-items-center gap-2 mb-2"&gt;
        &lt;span class="badge rq-badge rounded-pill"&gt;STEP 4&lt;/span&gt;&lt;/p&gt;
&lt;h2 class="mb-0"&gt;よくあるミスと修正：誤答の「理由」を言えるようにする&lt;/h2&gt;
&lt;/p&gt;&lt;/div&gt;
&lt;p class="text-secondary"&gt;
        失点が続くときは、答え合わせの時間が「正解を見て終わり」になっています。&lt;br /&gt;
        直すべきは、答えではなく&lt;strong&gt;誤答の理由&lt;/strong&gt;です。次の観点でメモを残すと、同型が出たときに戻れます。
      &lt;/p&gt;
&lt;div class="row g-3 mb-3"&gt;
&lt;div class="col-12 col-lg-6"&gt;
&lt;div class="card border-0 shadow-sm rounded-4 h-100"&gt;
&lt;div class="card-body p-4"&gt;
&lt;div class="fw-bold mb-2"&gt;直しメモの観点（4つ）&lt;/div&gt;
&lt;ul class="mb-0"&gt;
&lt;li&gt;&lt;strong&gt;読み落とし：&lt;/strong&gt;条件（増やした／減らした、温度、時間、向き）を拾えていたか&lt;/li&gt;
&lt;li&gt;&lt;strong&gt;根拠不足：&lt;/strong&gt;グラフ・表・図から「言える情報」を抜き出せていたか&lt;/li&gt;
&lt;li&gt;&lt;strong&gt;使い分け：&lt;/strong&gt;似た知識を区別する軸を言語化できるか&lt;/li&gt;
&lt;li&gt;&lt;strong&gt;処理ミス：&lt;/strong&gt;単位、比例、読み取り、計算手順のどこで崩れたか&lt;/li&gt;
&lt;/ul&gt;&lt;/div&gt;
&lt;/p&gt;&lt;/div&gt;
&lt;/p&gt;&lt;/div&gt;
&lt;div class="col-12 col-lg-6"&gt;
&lt;div class="card rq-callout rounded-4 h-100"&gt;
&lt;div class="card-body p-4"&gt;
&lt;div class="fw-bold mb-2"&gt;ここから「症状別」へ進む&lt;/div&gt;
&lt;div class="d-flex flex-wrap gap-2"&gt;
                &lt;a class="btn btn-outline-success btn-sm" href="https://rika-quest.com/column/nayami-experiment-reading/"&gt;実験の読み取り&lt;/a&gt;&lt;br /&gt;
                &lt;a class="btn btn-outline-success btn-sm" href="https://rika-quest.com/column/nayami-graph-table-reading/"&gt;図表の読み取り&lt;/a&gt;&lt;br /&gt;
                &lt;a class="btn btn-outline-success btn-sm" href="https://rika-quest.com/column/nayami-calculation-slow/"&gt;計算が遅い&lt;/a&gt;&lt;br /&gt;
                &lt;a class="btn btn-outline-success btn-sm" href="https://rika-quest.com/column/nayami-writing/"&gt;記述が苦手&lt;/a&gt;
              &lt;/div&gt;
&lt;div class="small text-secondary mt-2"&gt;
                「どれが自分に当てはまるか分からない」場合は、上から順に読み、該当する記事にだけ進むのが効率的です。
              &lt;/div&gt;
&lt;/p&gt;&lt;/div&gt;
&lt;/p&gt;&lt;/div&gt;
&lt;/p&gt;&lt;/div&gt;
&lt;/p&gt;&lt;/div&gt;
&lt;p&gt;      &lt;!-- ★縦長対策：カード群は最大3列（lg）に固定。タイトル/説明はclampで高さ暴れを抑止 --&gt;&lt;/p&gt;
&lt;div class="row g-3"&gt;
&lt;p&gt;        &lt;!-- 物理系 --&gt;&lt;/p&gt;
&lt;div class="col-12 col-md-6 col-lg-4"&gt;
&lt;div class="card rq-card-hover rq-card-compact h-100 border-0 shadow-sm rounded-4"&gt;
&lt;div class="card-body d-flex flex-column"&gt;
&lt;div class="d-flex justify-content-between align-items-center mb-2"&gt;
                &lt;span class="badge rq-pill rounded-pill"&gt;物理&lt;/span&gt;&lt;br /&gt;
                &lt;small class="text-secondary"&gt;図・模式図&lt;/small&gt;
              &lt;/div&gt;
&lt;h3 class="h6 mb-2 rq-clamp-2"&gt;図・模式図が読めない&lt;/h3&gt;
&lt;p class="rq-desc mb-3 rq-clamp-3"&gt;図の情報を根拠にできず、条件整理が崩れる&lt;/p&gt;
&lt;p&gt;              &lt;a class="mt-auto fw-bold stretched-link" href="https://rika-quest.com/column/nayami-physics-diagram/"&gt;記事へ&lt;/a&gt;
            &lt;/div&gt;
&lt;/p&gt;&lt;/div&gt;
&lt;/p&gt;&lt;/div&gt;
&lt;div class="col-12 col-md-6 col-lg-4"&gt;
&lt;div class="card rq-card-hover rq-card-compact h-100 border-0 shadow-sm rounded-4"&gt;
&lt;div class="card-body d-flex flex-column"&gt;
&lt;div class="d-flex justify-content-between align-items-center mb-2"&gt;
                &lt;span class="badge rq-pill rounded-pill"&gt;物理&lt;/span&gt;&lt;br /&gt;
                &lt;small class="text-secondary"&gt;てこ・滑車&lt;/small&gt;
              &lt;/div&gt;
&lt;h3 class="h6 mb-2 rq-clamp-2"&gt;てこ・滑車が混乱する&lt;/h3&gt;
&lt;p class="rq-desc mb-3 rq-clamp-3"&gt;そろえる量が曖昧で、式の立て方が揺れる&lt;/p&gt;
&lt;p&gt;              &lt;a class="mt-auto fw-bold stretched-link" href="https://rika-quest.com/column/nayami-lever-pulley/"&gt;記事へ&lt;/a&gt;
            &lt;/div&gt;
&lt;/p&gt;&lt;/div&gt;
&lt;/p&gt;&lt;/div&gt;
&lt;div class="col-12 col-md-6 col-lg-4"&gt;
&lt;div class="card rq-card-hover rq-card-compact h-100 border-0 shadow-sm rounded-4"&gt;
&lt;div class="card-body d-flex flex-column"&gt;
&lt;div class="d-flex justify-content-between align-items-center mb-2"&gt;
                &lt;span class="badge rq-pill rounded-pill"&gt;物理&lt;/span&gt;&lt;br /&gt;
                &lt;small class="text-secondary"&gt;回路&lt;/small&gt;
              &lt;/div&gt;
&lt;h3 class="h6 mb-2 rq-clamp-2"&gt;電気回路が分からない&lt;/h3&gt;
&lt;p class="rq-desc mb-3 rq-clamp-3"&gt;直列・並列の条件整理が崩れる&lt;/p&gt;
&lt;p&gt;              &lt;a class="mt-auto fw-bold stretched-link" href="https://rika-quest.com/column/nayami-electric-circuits/"&gt;記事へ&lt;/a&gt;
            &lt;/div&gt;
&lt;/p&gt;&lt;/div&gt;
&lt;/p&gt;&lt;/div&gt;
&lt;div class="col-12 col-md-6 col-lg-4"&gt;
&lt;div class="card rq-card-hover rq-card-compact h-100 border-0 shadow-sm rounded-4"&gt;
&lt;div class="card-body d-flex flex-column"&gt;
&lt;div class="d-flex justify-content-between align-items-center mb-2"&gt;
                &lt;span class="badge rq-pill rounded-pill"&gt;物理&lt;/span&gt;&lt;br /&gt;
                &lt;small class="text-secondary"&gt;光&lt;/small&gt;
              &lt;/div&gt;
&lt;h3 class="h6 mb-2 rq-clamp-2"&gt;光・レンズが苦手&lt;/h3&gt;
&lt;p class="rq-desc mb-3 rq-clamp-3"&gt;作図の約束を手順として固定できない&lt;/p&gt;
&lt;p&gt;              &lt;a class="mt-auto fw-bold stretched-link" href="https://rika-quest.com/column/nayami-light-optics/"&gt;記事へ&lt;/a&gt;
            &lt;/div&gt;
&lt;/p&gt;&lt;/div&gt;
&lt;/p&gt;&lt;/div&gt;
&lt;div class="col-12 col-md-6 col-lg-4"&gt;
&lt;div class="card rq-card-hover rq-card-compact h-100 border-0 shadow-sm rounded-4"&gt;
&lt;div class="card-body d-flex flex-column"&gt;
&lt;div class="d-flex justify-content-between align-items-center mb-2"&gt;
                &lt;span class="badge rq-pill rounded-pill"&gt;物理&lt;/span&gt;&lt;br /&gt;
                &lt;small class="text-secondary"&gt;圧力・浮力&lt;/small&gt;
              &lt;/div&gt;
&lt;h3 class="h6 mb-2 rq-clamp-2"&gt;圧力・浮力が不安&lt;/h3&gt;
&lt;p class="rq-desc mb-3 rq-clamp-3"&gt;どの量が増減するか整理できない&lt;/p&gt;
&lt;p&gt;              &lt;a class="mt-auto fw-bold stretched-link" href="https://rika-quest.com/column/nayami-pressure-buoyancy/"&gt;記事へ&lt;/a&gt;
            &lt;/div&gt;
&lt;/p&gt;&lt;/div&gt;
&lt;/p&gt;&lt;/div&gt;
&lt;div class="col-12 col-md-6 col-lg-4"&gt;
&lt;div class="card rq-card-hover rq-card-compact h-100 border-0 shadow-sm rounded-4"&gt;
&lt;div class="card-body d-flex flex-column"&gt;
&lt;div class="d-flex justify-content-between align-items-center mb-2"&gt;
                &lt;span class="badge rq-pill rounded-pill"&gt;物理&lt;/span&gt;&lt;br /&gt;
                &lt;small class="text-secondary"&gt;グラフ&lt;/small&gt;
              &lt;/div&gt;
&lt;h3 class="h6 mb-2 rq-clamp-2"&gt;物理のグラフが苦手&lt;/h3&gt;
&lt;p class="rq-desc mb-3 rq-clamp-3"&gt;読み替え・比較の順番が定まらない&lt;/p&gt;
&lt;p&gt;              &lt;a class="mt-auto fw-bold stretched-link" href="https://rika-quest.com/column/nayami-physics-graph/"&gt;記事へ&lt;/a&gt;
            &lt;/div&gt;
&lt;/p&gt;&lt;/div&gt;
&lt;/p&gt;&lt;/div&gt;
&lt;p&gt;        &lt;!-- 化学系 --&gt;&lt;/p&gt;
&lt;div class="col-12 col-md-6 col-lg-4"&gt;
&lt;div class="card rq-card-hover rq-card-compact h-100 border-0 shadow-sm rounded-4"&gt;
&lt;div class="card-body d-flex flex-column"&gt;
&lt;div class="d-flex justify-content-between align-items-center mb-2"&gt;
                &lt;span class="badge rq-pill rounded-pill"&gt;化学&lt;/span&gt;&lt;br /&gt;
                &lt;small class="text-secondary"&gt;中和&lt;/small&gt;
              &lt;/div&gt;
&lt;h3 class="h6 mb-2 rq-clamp-2"&gt;中和が苦手&lt;/h3&gt;
&lt;p class="rq-desc mb-3 rq-clamp-3"&gt;条件を追えず、変化点が曖昧になる&lt;/p&gt;
&lt;p&gt;              &lt;a class="mt-auto fw-bold stretched-link" href="https://rika-quest.com/column/nayami-neutralization/"&gt;記事へ&lt;/a&gt;
            &lt;/div&gt;
&lt;/p&gt;&lt;/div&gt;
&lt;/p&gt;&lt;/div&gt;
&lt;div class="col-12 col-md-6 col-lg-4"&gt;
&lt;div class="card rq-card-hover rq-card-compact h-100 border-0 shadow-sm rounded-4"&gt;
&lt;div class="card-body d-flex flex-column"&gt;
&lt;div class="d-flex justify-content-between align-items-center mb-2"&gt;
                &lt;span class="badge rq-pill rounded-pill"&gt;化学&lt;/span&gt;&lt;br /&gt;
                &lt;small class="text-secondary"&gt;水溶液&lt;/small&gt;
              &lt;/div&gt;
&lt;h3 class="h6 mb-2 rq-clamp-2"&gt;水溶液の分類が混乱&lt;/h3&gt;
&lt;p class="rq-desc mb-3 rq-clamp-3"&gt;似た性質の区別がつかない&lt;/p&gt;
&lt;p&gt;              &lt;a class="mt-auto fw-bold stretched-link" href="https://rika-quest.com/column/nayami-solution-classification/"&gt;記事へ&lt;/a&gt;
            &lt;/div&gt;
&lt;/p&gt;&lt;/div&gt;
&lt;/p&gt;&lt;/div&gt;
&lt;div class="col-12 col-md-6 col-lg-4"&gt;
&lt;div class="card rq-card-hover rq-card-compact h-100 border-0 shadow-sm rounded-4"&gt;
&lt;div class="card-body d-flex flex-column"&gt;
&lt;div class="d-flex justify-content-between align-items-center mb-2"&gt;
                &lt;span class="badge rq-pill rounded-pill"&gt;化学&lt;/span&gt;&lt;br /&gt;
                &lt;small class="text-secondary"&gt;気体実験&lt;/small&gt;
              &lt;/div&gt;
&lt;h3 class="h6 mb-2 rq-clamp-2"&gt;気体の実験が苦手&lt;/h3&gt;
&lt;p class="rq-desc mb-3 rq-clamp-3"&gt;発生→集め方→性質確認がつながらない&lt;/p&gt;
&lt;p&gt;              &lt;a class="mt-auto fw-bold stretched-link" href="https://rika-quest.com/column/nayami-gas-experiment/"&gt;記事へ&lt;/a&gt;
            &lt;/div&gt;
&lt;/p&gt;&lt;/div&gt;
&lt;/p&gt;&lt;/div&gt;
&lt;div class="col-12 col-md-6 col-lg-4"&gt;
&lt;div class="card rq-card-hover rq-card-compact h-100 border-0 shadow-sm rounded-4"&gt;
&lt;div class="card-body d-flex flex-column"&gt;
&lt;div class="d-flex justify-content-between align-items-center mb-2"&gt;
                &lt;span class="badge rq-pill rounded-pill"&gt;化学&lt;/span&gt;&lt;br /&gt;
                &lt;small class="text-secondary"&gt;溶解度&lt;/small&gt;
              &lt;/div&gt;
&lt;h3 class="h6 mb-2 rq-clamp-2"&gt;溶解度曲線が苦手&lt;/h3&gt;
&lt;p class="rq-desc mb-3 rq-clamp-3"&gt;析出量の追い方が不安定&lt;/p&gt;
&lt;p&gt;              &lt;a class="mt-auto fw-bold stretched-link" href="https://rika-quest.com/column/nayami-solubility-graph/"&gt;記事へ&lt;/a&gt;
            &lt;/div&gt;
&lt;/p&gt;&lt;/div&gt;
&lt;/p&gt;&lt;/div&gt;
&lt;div class="col-12 col-md-6 col-lg-4"&gt;
&lt;div class="card rq-card-hover rq-card-compact h-100 border-0 shadow-sm rounded-4"&gt;
&lt;div class="card-body d-flex flex-column"&gt;
&lt;div class="d-flex justify-content-between align-items-center mb-2"&gt;
                &lt;span class="badge rq-pill rounded-pill"&gt;化学&lt;/span&gt;&lt;br /&gt;
                &lt;small class="text-secondary"&gt;燃焼&lt;/small&gt;
              &lt;/div&gt;
&lt;h3 class="h6 mb-2 rq-clamp-2"&gt;燃焼が苦手&lt;/h3&gt;
&lt;p class="rq-desc mb-3 rq-clamp-3"&gt;条件と結果の因果がつながらない&lt;/p&gt;
&lt;p&gt;              &lt;a class="mt-auto fw-bold stretched-link" href="https://rika-quest.com/column/nayami-combustion/"&gt;記事へ&lt;/a&gt;
            &lt;/div&gt;
&lt;/p&gt;&lt;/div&gt;
&lt;/p&gt;&lt;/div&gt;
&lt;p&gt;        &lt;!-- 生物系 --&gt;&lt;/p&gt;
&lt;div class="col-12 col-md-6 col-lg-4"&gt;
&lt;div class="card rq-card-hover rq-card-compact h-100 border-0 shadow-sm rounded-4"&gt;
&lt;div class="card-body d-flex flex-column"&gt;
&lt;div class="d-flex justify-content-between align-items-center mb-2"&gt;
                &lt;span class="badge rq-pill rounded-pill"&gt;生物&lt;/span&gt;&lt;br /&gt;
                &lt;small class="text-secondary"&gt;植物&lt;/small&gt;
              &lt;/div&gt;
&lt;h3 class="h6 mb-2 rq-clamp-2"&gt;光合成・蒸散が苦手&lt;/h3&gt;
&lt;p class="rq-desc mb-3 rq-clamp-3"&gt;条件による変化を整理できない&lt;/p&gt;
&lt;p&gt;              &lt;a class="mt-auto fw-bold stretched-link" href="https://rika-quest.com/column/nayami-photosynthesis-transpiration/"&gt;記事へ&lt;/a&gt;
            &lt;/div&gt;
&lt;/p&gt;&lt;/div&gt;
&lt;/p&gt;&lt;/div&gt;
&lt;div class="col-12 col-md-6 col-lg-4"&gt;
&lt;div class="card rq-card-hover rq-card-compact h-100 border-0 shadow-sm rounded-4"&gt;
&lt;div class="card-body d-flex flex-column"&gt;
&lt;div class="d-flex justify-content-between align-items-center mb-2"&gt;
                &lt;span class="badge rq-pill rounded-pill"&gt;生物&lt;/span&gt;&lt;br /&gt;
                &lt;small class="text-secondary"&gt;生物実験&lt;/small&gt;
              &lt;/div&gt;
&lt;h3 class="h6 mb-2 rq-clamp-2"&gt;生物実験の読み取りが苦手&lt;/h3&gt;
&lt;p class="rq-desc mb-3 rq-clamp-3"&gt;操作・結果・結論の対応が弱い&lt;/p&gt;
&lt;p&gt;              &lt;a class="mt-auto fw-bold stretched-link" href="https://rika-quest.com/column/nayami-biology-experiment/"&gt;記事へ&lt;/a&gt;
            &lt;/div&gt;
&lt;/p&gt;&lt;/div&gt;
&lt;/p&gt;&lt;/div&gt;
&lt;div class="col-12 col-md-6 col-lg-4"&gt;
&lt;div class="card rq-card-hover rq-card-compact h-100 border-0 shadow-sm rounded-4"&gt;
&lt;div class="card-body d-flex flex-column"&gt;
&lt;div class="d-flex justify-content-between align-items-center mb-2"&gt;
                &lt;span class="badge rq-pill rounded-pill"&gt;生物&lt;/span&gt;&lt;br /&gt;
                &lt;small class="text-secondary"&gt;人体&lt;/small&gt;
              &lt;/div&gt;
&lt;h3 class="h6 mb-2 rq-clamp-2"&gt;人体が苦手&lt;/h3&gt;
&lt;p class="rq-desc mb-3 rq-clamp-3"&gt;器官名で止まり、働きとつながらない&lt;/p&gt;
&lt;p&gt;              &lt;a class="mt-auto fw-bold stretched-link" href="https://rika-quest.com/column/nayami-human-body/"&gt;記事へ&lt;/a&gt;
            &lt;/div&gt;
&lt;/p&gt;&lt;/div&gt;
&lt;/p&gt;&lt;/div&gt;
&lt;div class="col-12 col-md-6 col-lg-4"&gt;
&lt;div class="card rq-card-hover rq-card-compact h-100 border-0 shadow-sm rounded-4"&gt;
&lt;div class="card-body d-flex flex-column"&gt;
&lt;div class="d-flex justify-content-between align-items-center mb-2"&gt;
                &lt;span class="badge rq-pill rounded-pill"&gt;生物&lt;/span&gt;&lt;br /&gt;
                &lt;small class="text-secondary"&gt;生態系&lt;/small&gt;
              &lt;/div&gt;
&lt;h3 class="h6 mb-2 rq-clamp-2"&gt;生態系（増減）が苦手&lt;/h3&gt;
&lt;p class="rq-desc mb-3 rq-clamp-3"&gt;矢印で因果を追う訓練が不足&lt;/p&gt;
&lt;p&gt;              &lt;a class="mt-auto fw-bold stretched-link" href="https://rika-quest.com/column/nayami-ecosystem-increase-decrease/"&gt;記事へ&lt;/a&gt;
            &lt;/div&gt;
&lt;/p&gt;&lt;/div&gt;
&lt;/p&gt;&lt;/div&gt;
&lt;p&gt;        &lt;!-- 地学系 --&gt;&lt;/p&gt;
&lt;div class="col-12 col-md-6 col-lg-4"&gt;
&lt;div class="card rq-card-hover rq-card-compact h-100 border-0 shadow-sm rounded-4"&gt;
&lt;div class="card-body d-flex flex-column"&gt;
&lt;div class="d-flex justify-content-between align-items-center mb-2"&gt;
                &lt;span class="badge rq-pill rounded-pill"&gt;地学&lt;/span&gt;&lt;br /&gt;
                &lt;small class="text-secondary"&gt;地層&lt;/small&gt;
              &lt;/div&gt;
&lt;h3 class="h6 mb-2 rq-clamp-2"&gt;地層・柱状図が苦手&lt;/h3&gt;
&lt;p class="rq-desc mb-3 rq-clamp-3"&gt;上下関係の根拠が言えない&lt;/p&gt;
&lt;p&gt;              &lt;a class="mt-auto fw-bold stretched-link" href="https://rika-quest.com/column/nayami-strata-column/"&gt;記事へ&lt;/a&gt;
            &lt;/div&gt;
&lt;/p&gt;&lt;/div&gt;
&lt;/p&gt;&lt;/div&gt;
&lt;div class="col-12 col-md-6 col-lg-4"&gt;
&lt;div class="card rq-card-hover rq-card-compact h-100 border-0 shadow-sm rounded-4"&gt;
&lt;div class="card-body d-flex flex-column"&gt;
&lt;div class="d-flex justify-content-between align-items-center mb-2"&gt;
                &lt;span class="badge rq-pill rounded-pill"&gt;地学&lt;/span&gt;&lt;br /&gt;
                &lt;small class="text-secondary"&gt;天気図&lt;/small&gt;
              &lt;/div&gt;
&lt;h3 class="h6 mb-2 rq-clamp-2"&gt;天気図が苦手&lt;/h3&gt;
&lt;p class="rq-desc mb-3 rq-clamp-3"&gt;ルールを手順にできていない&lt;/p&gt;
&lt;p&gt;              &lt;a class="mt-auto fw-bold stretched-link" href="https://rika-quest.com/column/nayami-weather-map/"&gt;記事へ&lt;/a&gt;
            &lt;/div&gt;
&lt;/p&gt;&lt;/div&gt;
&lt;/p&gt;&lt;/div&gt;
&lt;div class="col-12 col-md-6 col-lg-4"&gt;
&lt;div class="card rq-card-hover rq-card-compact h-100 border-0 shadow-sm rounded-4"&gt;
&lt;div class="card-body d-flex flex-column"&gt;
&lt;div class="d-flex justify-content-between align-items-center mb-2"&gt;
                &lt;span class="badge rq-pill rounded-pill"&gt;地学&lt;/span&gt;&lt;br /&gt;
                &lt;small class="text-secondary"&gt;天体&lt;/small&gt;
              &lt;/div&gt;
&lt;h3 class="h6 mb-2 rq-clamp-2"&gt;天体の図が苦手&lt;/h3&gt;
&lt;p class="rq-desc mb-3 rq-clamp-3"&gt;視点切替ができず位置関係が崩れる&lt;/p&gt;
&lt;p&gt;              &lt;a class="mt-auto fw-bold stretched-link" href="https://rika-quest.com/column/nayami-astronomy-diagram/"&gt;記事へ&lt;/a&gt;
            &lt;/div&gt;
&lt;/p&gt;&lt;/div&gt;
&lt;/p&gt;&lt;/div&gt;
&lt;div class="col-12 col-md-6 col-lg-4"&gt;
&lt;div class="card rq-card-hover rq-card-compact h-100 border-0 shadow-sm rounded-4"&gt;
&lt;div class="card-body d-flex flex-column"&gt;
&lt;div class="d-flex justify-content-between align-items-center mb-2"&gt;
                &lt;span class="badge rq-pill rounded-pill"&gt;地学&lt;/span&gt;&lt;br /&gt;
                &lt;small class="text-secondary"&gt;地震・火山&lt;/small&gt;
              &lt;/div&gt;
&lt;h3 class="h6 mb-2 rq-clamp-2"&gt;地震・火山が苦手&lt;/h3&gt;
&lt;p class="rq-desc mb-3 rq-clamp-3"&gt;観測データと現象が結び付かない&lt;/p&gt;
&lt;p&gt;              &lt;a class="mt-auto fw-bold stretched-link" href="https://rika-quest.com/column/nayami-earthquake-volcano/"&gt;記事へ&lt;/a&gt;
            &lt;/div&gt;
&lt;/p&gt;&lt;/div&gt;
&lt;/p&gt;&lt;/div&gt;
&lt;/p&gt;&lt;/div&gt;
&lt;/section&gt;
&lt;p&gt;    &lt;!-- 家庭での回し方 --&gt;&lt;/p&gt;
&lt;section id="rq-home" class="mb-5"&gt;
&lt;div class="d-flex align-items-center gap-2 mb-2"&gt;
        &lt;span class="badge rq-badge rounded-pill"&gt;STEP 5&lt;/span&gt;&lt;/p&gt;
&lt;h2 class="mb-0"&gt;家庭での回し方：週の設計（テスト直し→弱点補強→確認）&lt;/h2&gt;
&lt;/p&gt;&lt;/div&gt;
&lt;p class="text-secondary"&gt;
        家庭学習で最も差がつくのは「どれだけやったか」ではなく、「同じ失点が減る仕組みになっているか」です。&lt;br /&gt;
        次の3点だけでも意識すると、復習の効きが変わります。
      &lt;/p&gt;
&lt;div class="card rq-callout rounded-4"&gt;
&lt;div class="card-body p-4"&gt;
&lt;div class="row g-3"&gt;
&lt;div class="col-12 col-lg-8"&gt;
&lt;ul class="mb-2"&gt;
&lt;li&gt;&lt;strong&gt;テスト直しは“原因メモ”まで：&lt;/strong&gt;「なぜ誤ったか」を1行で書く（読み落とし／根拠不足／使い分け／処理ミス）&lt;/li&gt;
&lt;li&gt;&lt;strong&gt;直しは“同型チェック”で終える：&lt;/strong&gt;翌日～3日後に、同じ型の問題で再テストする&lt;/li&gt;
&lt;li&gt;&lt;strong&gt;増やすのは“弱点の型”だけ：&lt;/strong&gt;範囲を広げすぎない（苦手が散らばるほど、復習が追いつかない）&lt;/li&gt;
&lt;/ul&gt;
&lt;div class="small text-secondary mb-0"&gt;
                直前期の回し方（残り2週間の優先順位）に悩む場合は、こちらから入ってください。&lt;br /&gt;
                → &lt;a href="https://rika-quest.com/column/nayami-last-2weeks/"&gt;残り2週間、理科をどう伸ばすか&lt;/a&gt;
              &lt;/div&gt;
&lt;/p&gt;&lt;/div&gt;
&lt;div class="col-12 col-lg-4"&gt;
&lt;div class="bg-white border border-rq rounded-4 p-3 h-100"&gt;
&lt;div class="fw-bold mb-2"&gt;週の最小セット&lt;/div&gt;
&lt;div class="small text-secondary mb-2"&gt;迷ったら、まずこれだけで十分です。&lt;/div&gt;
&lt;div class="list-group list-group-flush small"&gt;
&lt;div class="list-group-item"&gt;① テスト直し（原因メモ）&lt;/div&gt;
&lt;div class="list-group-item"&gt;② 弱点の型だけ演習&lt;/div&gt;
&lt;div class="list-group-item"&gt;③ 同型チェック（再テスト）&lt;/div&gt;
&lt;/p&gt;&lt;/div&gt;
&lt;/p&gt;&lt;/div&gt;
&lt;/p&gt;&lt;/div&gt;
&lt;/p&gt;&lt;/div&gt;
&lt;/p&gt;&lt;/div&gt;
&lt;/p&gt;&lt;/div&gt;
&lt;/section&gt;
&lt;p&gt;&lt;!-- FAQ（Bootstrap 4 Collapse） --&gt;&lt;/p&gt;
&lt;section id="rq-faq" class="mb-5"&gt;
&lt;div class="d-flex align-items-center gap-2 mb-2"&gt;
    &lt;span class="badge rq-badge rounded-pill"&gt;FAQ&lt;/span&gt;&lt;/p&gt;
&lt;h2 class="mb-0"&gt;よくある質問&lt;/h2&gt;
&lt;/p&gt;&lt;/div&gt;
&lt;div id="rqFaq" class="accordion"&gt;
&lt;div class="card"&gt;
&lt;div class="card-header" id="rqFaqH1"&gt;
&lt;h3 class="mb-0"&gt;
          &lt;button class="btn btn-link text-left w-100" type="button"
            data-toggle="collapse" data-target="#rqFaqC1"
            aria-expanded="true" aria-controls="rqFaqC1"&gt;&lt;br /&gt;
            Q1. 理科は「暗記」だけで間に合いますか？&lt;br /&gt;
          &lt;/button&gt;&lt;br /&gt;
        &lt;/h3&gt;
&lt;/p&gt;&lt;/div&gt;
&lt;div id="rqFaqC1" class="collapse show" aria-labelledby="rqFaqH1" data-parent="#rqFaq"&gt;
&lt;div class="card-body"&gt;
          用語暗記は必要ですが、得点を分けるのは「条件を読む」「根拠を拾う」「知識を適用する」「図表を処理する」部分です。&lt;br /&gt;
          暗記を増やす前に、失点がどこで起きているかを分類すると、対策の順番が見えます。
        &lt;/div&gt;
&lt;/p&gt;&lt;/div&gt;
&lt;/p&gt;&lt;/div&gt;
&lt;div class="card"&gt;
&lt;div class="card-header" id="rqFaqH2"&gt;
&lt;h3 class="mb-0"&gt;
          &lt;button class="btn btn-link text-left w-100 collapsed" type="button"
            data-toggle="collapse" data-target="#rqFaqC2"
            aria-expanded="false" aria-controls="rqFaqC2"&gt;&lt;br /&gt;
            Q2. 実験問題が苦手です。どこから直せばいいですか？&lt;br /&gt;
          &lt;/button&gt;&lt;br /&gt;
        &lt;/h3&gt;
&lt;/p&gt;&lt;/div&gt;
&lt;div id="rqFaqC2" class="collapse" aria-labelledby="rqFaqH2" data-parent="#rqFaq"&gt;
&lt;div class="card-body"&gt;
          まずは「手順・条件・結果」を線で結ぶ読み方に戻すのが有効です。結論だけを見るのではなく、表やグラフの“根拠”を言葉にする練習から始めてください。&lt;br /&gt;
          → &lt;a href="https://rika-quest.com/column/nayami-experiment-reading/"&gt;実験問題の読み取り&lt;/a&gt;
        &lt;/div&gt;
&lt;/p&gt;&lt;/div&gt;
&lt;/p&gt;&lt;/div&gt;
&lt;div class="card"&gt;
&lt;div class="card-header" id="rqFaqH3"&gt;
&lt;h3 class="mb-0"&gt;
          &lt;button class="btn btn-link text-left w-100 collapsed" type="button"
            data-toggle="collapse" data-target="#rqFaqC3"
            aria-expanded="false" aria-controls="rqFaqC3"&gt;&lt;br /&gt;
            Q3. グラフが出ると時間が足りません。&lt;br /&gt;
          &lt;/button&gt;&lt;br /&gt;
        &lt;/h3&gt;
&lt;/p&gt;&lt;/div&gt;
&lt;div id="rqFaqC3" class="collapse" aria-labelledby="rqFaqH3" data-parent="#rqFaq"&gt;
&lt;div class="card-body"&gt;
          読み取りに迷いが出ている可能性が高いです。「増える／減る」「比例」「単位」を最初に固定し、どの量を比較するかを決めてから読み始めると安定します。&lt;br /&gt;
          → &lt;a href="https://rika-quest.com/column/nayami-graph-table-reading/"&gt;グラフ・表の読み方&lt;/a&gt; ／ &lt;a href="https://rika-quest.com/column/nayami-physics-graph/"&gt;物理のグラフ&lt;/a&gt;
        &lt;/div&gt;
&lt;/p&gt;&lt;/div&gt;
&lt;/p&gt;&lt;/div&gt;
&lt;div class="card"&gt;
&lt;div class="card-header" id="rqFaqH4"&gt;
&lt;h3 class="mb-0"&gt;
          &lt;button class="btn btn-link text-left w-100 collapsed" type="button"
            data-toggle="collapse" data-target="#rqFaqC4"
            aria-expanded="false" aria-controls="rqFaqC4"&gt;&lt;br /&gt;
            Q4. どの記事から読むべきか迷います。&lt;br /&gt;
          &lt;/button&gt;&lt;br /&gt;
        &lt;/h3&gt;
&lt;/p&gt;&lt;/div&gt;
&lt;div id="rqFaqC4" class="collapse" aria-labelledby="rqFaqH4" data-parent="#rqFaq"&gt;
&lt;div class="card-body"&gt;
          「何から始めるか分からない」場合は、まず学習の入口を整えてから、症状に合う記事へ進むのがスムーズです。&lt;br /&gt;
          → &lt;a href="https://rika-quest.com/column/nayami-how-to-start/"&gt;理科の勉強の始め方&lt;/a&gt;
        &lt;/div&gt;
&lt;/p&gt;&lt;/div&gt;
&lt;/p&gt;&lt;/div&gt;
&lt;div class="card"&gt;
&lt;div class="card-header" id="rqFaqH5"&gt;
&lt;h3 class="mb-0"&gt;
          &lt;button class="btn btn-link text-left w-100 collapsed" type="button"
            data-toggle="collapse" data-target="#rqFaqC5"
            aria-expanded="false" aria-controls="rqFaqC5"&gt;&lt;br /&gt;
            Q5. 復習しているのに点が変わりません。&lt;br /&gt;
          &lt;/button&gt;&lt;br /&gt;
        &lt;/h3&gt;
&lt;/p&gt;&lt;/div&gt;
&lt;div id="rqFaqC5" class="collapse" aria-labelledby="rqFaqH5" data-parent="#rqFaq"&gt;
&lt;div class="card-body"&gt;
          直しが「理解で終わっている」可能性があります。翌日～数日後に同型で再テストし、同じ失点が減るかを確認してください。&lt;br /&gt;
          → &lt;a href="https://rika-quest.com/column/nayami-review-not-working/"&gt;復習が効かないときの整理&lt;/a&gt;
        &lt;/div&gt;
&lt;/p&gt;&lt;/div&gt;
&lt;/p&gt;&lt;/div&gt;
&lt;/p&gt;&lt;/div&gt;
&lt;/section&gt;
&lt;p&gt;    &lt;!-- 次に読む（内部リンク） --&gt;&lt;/p&gt;
&lt;section id="rq-next" class="mb-5"&gt;
&lt;div class="d-flex align-items-center gap-2 mb-2"&gt;
        &lt;span class="badge rq-badge rounded-pill"&gt;NEXT&lt;/span&gt;&lt;/p&gt;
&lt;h2 class="mb-0"&gt;次に読む：悩み別＋分野別（物理/化学/生物/地学）&lt;/h2&gt;
&lt;/p&gt;&lt;/div&gt;
&lt;div class="row g-3"&gt;
&lt;div class="col-12 col-lg-4"&gt;
&lt;div class="card border-0 shadow-sm rounded-4 h-100"&gt;
&lt;div class="card-body p-4"&gt;
&lt;div class="fw-bold mb-2"&gt;まずは全体像&lt;/div&gt;
&lt;div class="list-group list-group-flush"&gt;
                &lt;a class="list-group-item list-group-item-action" href="https://rika-quest.com/column/"&gt;コラム一覧&lt;/a&gt;&lt;br /&gt;
                &lt;a class="list-group-item list-group-item-action" href="https://rika-quest.com/ct/理科のコツ/"&gt;「理科のコツ」カテゴリ&lt;/a&gt;
              &lt;/div&gt;
&lt;hr class="my-3"&gt;
&lt;div class="fw-bold mb-2"&gt;悩みの入口&lt;/div&gt;
&lt;div class="d-flex flex-wrap gap-2"&gt;
                &lt;a class="btn btn-outline-success btn-sm" href="https://rika-quest.com/column/nayami-how-to-start/"&gt;何から始める&lt;/a&gt;&lt;br /&gt;
                &lt;a class="btn btn-outline-success btn-sm" href="https://rika-quest.com/column/nayami-dislike-science/"&gt;苦手・嫌い&lt;/a&gt;&lt;br /&gt;
                &lt;a class="btn btn-outline-success btn-sm" href="https://rika-quest.com/column/nayami-last-2weeks/"&gt;残り2週間&lt;/a&gt;
              &lt;/div&gt;
&lt;/p&gt;&lt;/div&gt;
&lt;/p&gt;&lt;/div&gt;
&lt;/p&gt;&lt;/div&gt;
&lt;div class="col-12 col-lg-8"&gt;
&lt;div class="card border-0 shadow-sm rounded-4"&gt;
&lt;div class="card-body p-4"&gt;
&lt;div class="fw-bold mb-3"&gt;悩み別に読む（入口）&lt;/div&gt;
&lt;div class="row g-2 small"&gt;
&lt;div class="col-12 col-md-6"&gt;&lt;a href="https://rika-quest.com/column/nayami-how-to-start/"&gt;何から始めるべきか分からない&lt;/a&gt;&lt;/div&gt;
&lt;div class="col-12 col-md-6"&gt;&lt;a href="https://rika-quest.com/column/nayami-dislike-science/"&gt;理科が苦手・嫌い&lt;/a&gt;&lt;/div&gt;
&lt;div class="col-12 col-md-6"&gt;&lt;a href="https://rika-quest.com/column/nayami-memorize-not-sticking/"&gt;暗記しても身につかない&lt;/a&gt;&lt;/div&gt;
&lt;div class="col-12 col-md-6"&gt;&lt;a href="https://rika-quest.com/column/nayami-cant-apply-knowledge/"&gt;知識があっても解けない&lt;/a&gt;&lt;/div&gt;
&lt;div class="col-12 col-md-6"&gt;&lt;a href="https://rika-quest.com/column/nayami-calculation-slow/"&gt;計算が遅い／間に合わない&lt;/a&gt;&lt;/div&gt;
&lt;div class="col-12 col-md-6"&gt;&lt;a href="https://rika-quest.com/column/nayami-graph-table-reading/"&gt;グラフ・表が読めない&lt;/a&gt;&lt;/div&gt;
&lt;div class="col-12 col-md-6"&gt;&lt;a href="https://rika-quest.com/column/nayami-experiment-reading/"&gt;実験問題の読み取りが苦手&lt;/a&gt;&lt;/div&gt;
&lt;div class="col-12 col-md-6"&gt;&lt;a href="https://rika-quest.com/column/nayami-writing/"&gt;記述で点が取れない&lt;/a&gt;&lt;/div&gt;
&lt;div class="col-12 col-md-6"&gt;&lt;a href="https://rika-quest.com/column/nayami-review-not-working/"&gt;復習が効かない&lt;/a&gt;&lt;/div&gt;
&lt;div class="col-12 col-md-6"&gt;&lt;a href="https://rika-quest.com/column/nayami-last-2weeks/"&gt;残り2週間の立て直し&lt;/a&gt;&lt;/div&gt;
&lt;/p&gt;&lt;/div&gt;
&lt;hr class="my-4"&gt;
&lt;div class="fw-bold mb-2"&gt;分野別に進む&lt;/div&gt;
&lt;div class="d-flex flex-wrap gap-2"&gt;
                &lt;a class="btn btn-outline-success btn-sm" href="https://rika-quest.com/column/physics/"&gt;物理 分野ページ&lt;/a&gt;&lt;br /&gt;
                &lt;a class="btn btn-outline-success btn-sm" href="https://rika-quest.com/column/chemistry/"&gt;化学 分野ページ&lt;/a&gt;&lt;br /&gt;
                &lt;a class="btn btn-outline-success btn-sm" href="https://rika-quest.com/column/creature/"&gt;生物 分野ページ&lt;/a&gt;&lt;br /&gt;
                &lt;a class="btn btn-outline-success btn-sm" href="https://rika-quest.com/column/geoscience/"&gt;地学 分野ページ&lt;/a&gt;
              &lt;/div&gt;
&lt;/p&gt;&lt;/div&gt;
&lt;/p&gt;&lt;/div&gt;
&lt;/p&gt;&lt;/div&gt;
&lt;/p&gt;&lt;/div&gt;
&lt;p&gt;      &lt;!-- 分野別：個別リンク（一覧） --&gt;&lt;/p&gt;
&lt;div class="row g-3 mt-3"&gt;
&lt;div class="col-12 col-lg-6"&gt;
&lt;div class="card border-0 shadow-sm rounded-4 h-100"&gt;
&lt;div class="card-body p-4"&gt;
&lt;div class="fw-bold mb-2"&gt;物理の悩み（図・回路・光・圧力・グラフ）&lt;/div&gt;
&lt;div class="row g-2 small"&gt;
&lt;div class="col-12 col-md-6"&gt;&lt;a href="https://rika-quest.com/column/nayami-physics-diagram/"&gt;物理の図が読めない&lt;/a&gt;&lt;/div&gt;
&lt;div class="col-12 col-md-6"&gt;&lt;a href="https://rika-quest.com/column/nayami-lever-pulley/"&gt;てこ・滑車が苦手&lt;/a&gt;&lt;/div&gt;
&lt;div class="col-12 col-md-6"&gt;&lt;a href="https://rika-quest.com/column/nayami-electric-circuits/"&gt;電気回路が苦手&lt;/a&gt;&lt;/div&gt;
&lt;div class="col-12 col-md-6"&gt;&lt;a href="https://rika-quest.com/column/nayami-light-optics/"&gt;光・レンズが苦手&lt;/a&gt;&lt;/div&gt;
&lt;div class="col-12 col-md-6"&gt;&lt;a href="https://rika-quest.com/column/nayami-pressure-buoyancy/"&gt;圧力・浮力が苦手&lt;/a&gt;&lt;/div&gt;
&lt;div class="col-12 col-md-6"&gt;&lt;a href="https://rika-quest.com/column/nayami-physics-graph/"&gt;物理のグラフが苦手&lt;/a&gt;&lt;/div&gt;
&lt;/p&gt;&lt;/div&gt;
&lt;/p&gt;&lt;/div&gt;
&lt;/p&gt;&lt;/div&gt;
&lt;/p&gt;&lt;/div&gt;
&lt;div class="col-12 col-lg-6"&gt;
&lt;div class="card border-0 shadow-sm rounded-4 h-100"&gt;
&lt;div class="card-body p-4"&gt;
&lt;div class="fw-bold mb-2"&gt;化学の悩み（水溶液・中和・気体・溶解度・燃焼）&lt;/div&gt;
&lt;div class="row g-2 small"&gt;
&lt;div class="col-12 col-md-6"&gt;&lt;a href="https://rika-quest.com/column/nayami-neutralization/"&gt;中和が苦手&lt;/a&gt;&lt;/div&gt;
&lt;div class="col-12 col-md-6"&gt;&lt;a href="https://rika-quest.com/column/nayami-solution-classification/"&gt;水溶液の分類が混乱&lt;/a&gt;&lt;/div&gt;
&lt;div class="col-12 col-md-6"&gt;&lt;a href="https://rika-quest.com/column/nayami-gas-experiment/"&gt;気体の実験が苦手&lt;/a&gt;&lt;/div&gt;
&lt;div class="col-12 col-md-6"&gt;&lt;a href="https://rika-quest.com/column/nayami-solubility-graph/"&gt;溶解度曲線が苦手&lt;/a&gt;&lt;/div&gt;
&lt;div class="col-12"&gt;&lt;a href="https://rika-quest.com/column/nayami-combustion/"&gt;燃焼が苦手&lt;/a&gt;&lt;/div&gt;
&lt;/p&gt;&lt;/div&gt;
&lt;/p&gt;&lt;/div&gt;
&lt;/p&gt;&lt;/div&gt;
&lt;/p&gt;&lt;/div&gt;
&lt;div class="col-12 col-lg-6"&gt;
&lt;div class="card border-0 shadow-sm rounded-4 h-100"&gt;
&lt;div class="card-body p-4"&gt;
&lt;div class="fw-bold mb-2"&gt;生物の悩み（植物・人体・生態系・実験）&lt;/div&gt;
&lt;div class="row g-2 small"&gt;
&lt;div class="col-12 col-md-6"&gt;&lt;a href="https://rika-quest.com/column/nayami-classification-mixup/"&gt;分類で混乱する&lt;/a&gt;&lt;/div&gt;
&lt;div class="col-12 col-md-6"&gt;&lt;a href="https://rika-quest.com/column/nayami-photosynthesis-transpiration/"&gt;光合成・蒸散が苦手&lt;/a&gt;&lt;/div&gt;
&lt;div class="col-12 col-md-6"&gt;&lt;a href="https://rika-quest.com/column/nayami-biology-experiment/"&gt;生物実験の読み取りが苦手&lt;/a&gt;&lt;/div&gt;
&lt;div class="col-12 col-md-6"&gt;&lt;a href="https://rika-quest.com/column/nayami-human-body/"&gt;人体が苦手&lt;/a&gt;&lt;/div&gt;
&lt;div class="col-12"&gt;&lt;a href="https://rika-quest.com/column/nayami-ecosystem-increase-decrease/"&gt;生態系（増減）が苦手&lt;/a&gt;&lt;/div&gt;
&lt;/p&gt;&lt;/div&gt;
&lt;/p&gt;&lt;/div&gt;
&lt;/p&gt;&lt;/div&gt;
&lt;/p&gt;&lt;/div&gt;
&lt;div class="col-12 col-lg-6"&gt;
&lt;div class="card border-0 shadow-sm rounded-4 h-100"&gt;
&lt;div class="card-body p-4"&gt;
&lt;div class="fw-bold mb-2"&gt;地学の悩み（地層・天気・天体・地震火山）&lt;/div&gt;
&lt;div class="row g-2 small"&gt;
&lt;div class="col-12 col-md-6"&gt;&lt;a href="https://rika-quest.com/column/nayami-strata-column/"&gt;地層・柱状図が苦手&lt;/a&gt;&lt;/div&gt;
&lt;div class="col-12 col-md-6"&gt;&lt;a href="https://rika-quest.com/column/nayami-weather-map/"&gt;天気図が苦手&lt;/a&gt;&lt;/div&gt;
&lt;div class="col-12 col-md-6"&gt;&lt;a href="https://rika-quest.com/column/nayami-astronomy-diagram/"&gt;天体の図が苦手&lt;/a&gt;&lt;/div&gt;
&lt;div class="col-12 col-md-6"&gt;&lt;a href="https://rika-quest.com/column/nayami-earthquake-volcano/"&gt;地震・火山が苦手&lt;/a&gt;&lt;/div&gt;
&lt;/p&gt;&lt;/div&gt;
&lt;/p&gt;&lt;/div&gt;
&lt;/p&gt;&lt;/div&gt;
&lt;/p&gt;&lt;/div&gt;
&lt;/p&gt;&lt;/div&gt;
&lt;/section&gt;
&lt;p&gt;    &lt;!-- CTA --&gt;&lt;/p&gt;
&lt;section id="rq-cta" class="mb-2"&gt;
&lt;div class="card border-0 shadow-sm rounded-4"&gt;
&lt;div class="card-body p-4 p-lg-5"&gt;
&lt;div class="row align-items-center g-3"&gt;
&lt;div class="col-12 col-lg-8"&gt;
&lt;h2 class="h4 mb-2"&gt;講座・問い合わせ&lt;/h2&gt;
&lt;p class="text-secondary mb-0"&gt;
                もし「原因の切り分けはできたが、手順を家庭だけで回し切れない」「答案の直し方（根拠の言語化）を定着させたい」と感じる場合は、&lt;br /&gt;
                1対1で状況整理から一緒に行うことも可能です。必要な範囲だけ、無理のない形でご相談ください。
              &lt;/p&gt;
&lt;/p&gt;&lt;/div&gt;
&lt;div class="col-12 col-lg-4"&gt;
&lt;div class="d-flex flex-wrap gap-2 justify-content-lg-end"&gt;
                &lt;a class="btn btn-rq" href="https://rika-quest.com/kouza/"&gt;講座の案内を見る&lt;/a&gt;&lt;br /&gt;
                &lt;a class="btn btn-outline-success" href="https://rika-quest.com/inquiry/"&gt;問い合わせる&lt;/a&gt;
              &lt;/div&gt;
&lt;div class="small text-secondary mt-2 text-lg-end"&gt;
                まずは状況だけ共有いただく形でも問題ありません。
              &lt;/div&gt;
&lt;/p&gt;&lt;/div&gt;
&lt;/p&gt;&lt;/div&gt;
&lt;/p&gt;&lt;/div&gt;
&lt;/p&gt;&lt;/div&gt;
&lt;/section&gt;&lt;/div&gt;
&lt;/div&gt;
------</t>
  </si>
  <si>
    <t>以下のページは不自然なワードを使用しています。
これらを適切に自然な言葉に置き換えて下さい。
なお、本文の装飾や構造は絶対に変えないでください。
【対象ページURL】
https://rika-quest.com/column/nayami-solution-classification/
【検出された不自然ワード】
- 崩れ
- 型
- 迷い
- 固定
- 手順
- 立て直
- 内部リンク
- 設計
- 整え
【本文】
------
&lt;p&gt;&lt;!-- ========================================================= MC本文HTML（WordPress投稿用）｜受験理科専門塾 しゅん吉クエスト URL：https://rika-quest.com/column/nayami-solution-classification/ テーマ：水溶液が覚えられない（悩み起点）※単元解説しない（理科のコツとカニバリ回避） ねらい：分類（性質）→代表例→実験での問われ方（見分け手順）→家庭で回す 内部回遊：悩みHub→悩み記事→化学分野→理科のコツ→講座/問い合わせ テーマカラー：緑（Bootstrap success） 注意：WordPress「テキスト（HTML）」で貼り付け推奨（style内に 混入すると崩れます） ========================================================= --&gt;&lt;/p&gt;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.rq-toc a{ text-decoration:none; }&lt;br /&gt;  .rq-toc a:hover{ text-decoration:underline; }&lt;br /&gt;  .rq-leftbar{ border-left: .35rem solid rgba(25,135,84,.55); }&lt;br /&gt;  .rq-bullets li{ margin-bottom:.35rem; }&lt;/p&gt;
&lt;p&gt;  .rq-stepno{&lt;br /&gt;    width: 2.2rem; height: 2.2rem;&lt;br /&gt;    display:inline-flex; align-items:center; justify-content:center;&lt;br /&gt;    border-radius: 999px;&lt;br /&gt;    background: rgba(25,135,84,.12);&lt;br /&gt;    color: #146c43;&lt;br /&gt;    font-weight: 800;&lt;br /&gt;    flex: 0 0 auto;&lt;br /&gt;  }&lt;/p&gt;
&lt;p&gt;  .rq-mini{&lt;br /&gt;    border: 1px solid rgba(0,0,0,.10);&lt;br /&gt;    border-radius: 1rem;&lt;br /&gt;    background: #fff;&lt;br /&gt;    box-shadow: 0 .125rem .25rem rgba(0,0,0,.06);&lt;br /&gt;  }&lt;/p&gt;
&lt;p&gt;  .rq-chip{&lt;br /&gt;    display:inline-flex;&lt;br /&gt;    align-items:center;&lt;br /&gt;    gap:.5rem;&lt;br /&gt;    padding:.35rem .6rem;&lt;br /&gt;    border-radius: 999px;&lt;br /&gt;    border: 1px solid rgba(25,135,84,.25);&lt;br /&gt;    background: rgba(25,135,84,.06);&lt;br /&gt;    font-weight: 700;&lt;br /&gt;    font-size: .9rem;&lt;br /&gt;    white-space: nowrap;&lt;br /&gt;  }&lt;/p&gt;
&lt;p&gt;  .rq-template{&lt;br /&gt;    border: 1px dashed rgba(25,135,84,.45);&lt;br /&gt;    background: rgba(25,135,84,.04);&lt;br /&gt;  }&lt;/p&gt;
&lt;p&gt;  .rq-warn{ border-left: .35rem solid rgba(220,53,69,.6); }&lt;/p&gt;
&lt;p&gt;  /* FAQ（JS不要） */&lt;br /&gt;  .rq-faq details{&lt;br /&gt;    border: 1px solid rgba(0,0,0,.10);&lt;br /&gt;    border-radius: 1rem;&lt;br /&gt;    background: #fff;&lt;br /&gt;    overflow: hidden;&lt;br /&gt;    box-shadow: 0 .125rem .25rem rgba(0,0,0,.06);&lt;br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}&lt;br /&gt;&lt;/style&gt;
&lt;div class="container my-4"&gt;
&lt;p&gt;&lt;!-- ========================= Hero ========================== --&gt;&lt;/p&gt;
&lt;section class="rq-hero rounded-4 p-4 p-lg-5 shadow-sm mb-4"&gt;
&lt;div class="row g-4 align-items-center"&gt;
&lt;div class="col-lg-8"&gt;
&lt;div class="rq-subline small mb-2"&gt;中学受験理科／化学　テーマ：水溶液は「名前暗記」ではなく「分類→代表→実験での見分け順」を固定する&lt;/div&gt;
&lt;div class="d-flex flex-wrap gap-2 mb-2"&gt;&lt;span class="badge bg-success"&gt;悩み起点&lt;/span&gt;&lt;br /&gt;
&lt;span class="badge bg-success"&gt;分類（性質）で整理&lt;/span&gt;&lt;br /&gt;
&lt;span class="badge bg-success"&gt;実験での問われ方&lt;/span&gt;&lt;br /&gt;
&lt;span class="badge bg-success"&gt;家庭で回す&lt;/span&gt;&lt;/div&gt;
&lt;p class="mb-2"&gt;代表例を覚えたつもりでも、テストになると混ざってしまう。&lt;br /&gt;
「酸性・アルカリ性」は分かるのに、実験の結果から答えに結びつかない。&lt;br /&gt;
中和や気体の発生の問題で、何を手がかりにすればよいか迷う。&lt;/p&gt;
&lt;p class="mb-0"&gt;多くの場合、つまずきは「暗記量」ではなく、&lt;br /&gt;
&lt;strong class="rq-marker"&gt;分類の軸（性質）と、問題での問われ方（実験の手がかり）が結びついていない&lt;/strong&gt;ことです。&lt;br /&gt;
先に分類を固定し、代表例を「枠」に置くと、見分けが安定します。&lt;/p&gt;
&lt;/div&gt;
&lt;div class="col-lg-4"&gt;
&lt;div class="card border-0 shadow-sm rounded-4"&gt;
&lt;div class="card-body p-3 p-lg-4"&gt;
&lt;p class="fw-bold text-success mb-2"&gt;この記事で分かること&lt;/p&gt;
&lt;ul class="small mb-0 rq-bullets"&gt;
&lt;li&gt;「覚えられない」を3パターンに切り分ける&lt;/li&gt;
&lt;li&gt;分類（性質）→代表例の置き方（暗記の枠）&lt;/li&gt;
&lt;li&gt;実験問題での見分け順（何を先に見るか）&lt;/li&gt;
&lt;li&gt;家庭で回す復習ルーティン（短時間→週末通し）&lt;/li&gt;
&lt;/ul&gt;
&lt;/div&gt;
&lt;/div&gt;
&lt;/div&gt;
&lt;/div&gt;
&lt;div class="alert alert-success mt-4 mb-0 rounded-4 border border-success-subtle" role="alert"&gt;単元の詳しい解説ではなく、「分類の軸」と「実験での見分け順」を固定して得点につなげる整理です。&lt;/div&gt;
&lt;/section&gt;
&lt;p&gt;&lt;!-- ========================= 目次 ==========================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href="#s2"&gt;原因の切り分け（典型パターン3つ）&lt;/a&gt;&lt;br /&gt;
&lt;a class="list-group-item list-group-item-action" href="#s3"&gt;立て直しの手順（分類→代表→見分け順）&lt;/a&gt;&lt;br /&gt;
&lt;a class="list-group-item list-group-item-action" href="#s4"&gt;よくあるミスと修正（誤答例→直し方）&lt;/a&gt;&lt;br /&gt;
&lt;a class="list-group-item list-group-item-action" href="#s5"&gt;家庭での回し方（週の設計／チェック）&lt;/a&gt;&lt;br /&gt;
&lt;a class="list-group-item list-group-item-action" href="#s6"&gt;FAQ（よくある質問）&lt;/a&gt;&lt;br /&gt;
&lt;a class="list-group-item list-group-item-action" href="#s7"&gt;次に読む（内部リンク）＋講座・問い合わせ&lt;/a&gt;&lt;/div&gt;
&lt;/div&gt;
&lt;/nav&gt;
&lt;p&gt;&lt;!-- ========================= Section 1 ========================== --&gt;&lt;/p&gt;
&lt;section class="mb-5"&gt;
&lt;h2 id="s1" class="h4 fw-bold border-bottom pb-2 mb-3"&gt;まず状況整理｜どこで詰まっているか&lt;/h2&gt;
&lt;p class="mb-3"&gt;「水溶液が覚えられない」は、暗記の量が多いから起きるとは限りません。&lt;br /&gt;
どこで止まっているかを整理すると、対策の優先順位が決まります。&lt;/p&gt;
&lt;div class="row g-3"&gt;
&lt;div class="col-lg-6"&gt;
&lt;div class="rq-mini h-100 p-3 p-lg-4 rq-leftbar"&gt;
&lt;p class="fw-bold text-success mb-2"&gt;止まり方チェック&lt;/p&gt;
&lt;ul class="mb-0 rq-bullets"&gt;
&lt;li&gt;「酸性/アルカリ性/中性」は言えるが、代表例が混ざる&lt;/li&gt;
&lt;li&gt;指示薬や金属反応など、実験結果を見ても分類できない&lt;/li&gt;
&lt;li&gt;中和や気体発生で、手がかりの優先順位が分からない&lt;/li&gt;
&lt;li&gt;同じ水溶液でも、問題の聞き方が変わると答えられない&lt;/li&gt;
&lt;/ul&gt;
&lt;/div&gt;
&lt;/div&gt;
&lt;div class="col-lg-6"&gt;
&lt;div class="alert alert-success rounded-4 border border-success-subtle h-100 mb-0" role="alert"&gt;
&lt;p class="fw-bold mb-2"&gt;この分野で安定させる順番&lt;/p&gt;
&lt;p class="mb-2"&gt;まずは「分類（性質）」を固定し、代表例は分類の枠に置きます。&lt;br /&gt;
次に、実験問題では「何を先に見るか」を手順化します。&lt;/p&gt;
&lt;p class="mb-0"&gt;先に手順が決まると、暗記は“後から必要な分だけ”で足ります。&lt;/p&gt;
&lt;/div&gt;
&lt;/div&gt;
&lt;/div&gt;
&lt;div class="alert alert-success rounded-4 border border-success-subtle mt-3 mb-0" role="alert"&gt;実験問題の読み取りそのものが不安な場合は、こちらで「条件→結果→結論」の順を整えると進めやすくなります：&lt;br /&gt;
&lt;a class="link-success fw-bold" href="https://rika-quest.com/column/nayami-experiment-reading/"&gt;実験問題が読めない（条件整理の型）&lt;/a&gt;&lt;/div&gt;
&lt;/section&gt;
&lt;p&gt;&lt;!-- ========================= Section 2 ========================== --&gt;&lt;/p&gt;
&lt;section class="mb-5"&gt;
&lt;h2 id="s2" class="h4 fw-bold border-bottom pb-2 mb-3"&gt;原因の切り分け（典型パターン3つ）&lt;/h2&gt;
&lt;div class="row g-3"&gt;
&lt;div class="col-lg-4"&gt;
&lt;div class="card rounded-4 shadow-sm h-100"&gt;
&lt;div class="card-body p-3 p-lg-4"&gt;
&lt;p&gt;&lt;span class="badge bg-success mb-2"&gt;原因①&lt;/span&gt;&lt;/p&gt;
&lt;h3 class="h6 fw-bold mb-2"&gt;分類の軸が1つだけ（代表例が横並び）&lt;/h3&gt;
&lt;p class="mb-0"&gt;「酸性/アルカリ性/中性」だけで覚えようとすると、代表例が横に並び、&lt;br /&gt;
似た名前が混ざりやすくなります。分類の軸を増やして“置き場所”を作ります。&lt;/p&gt;
&lt;/div&gt;
&lt;/div&gt;
&lt;/div&gt;
&lt;div class="col-lg-4"&gt;
&lt;div class="card rounded-4 shadow-sm h-100"&gt;
&lt;div class="card-body p-3 p-lg-4"&gt;
&lt;p&gt;&lt;span class="badge bg-success mb-2"&gt;原因②&lt;/span&gt;&lt;/p&gt;
&lt;h3 class="h6 fw-bold mb-2"&gt;代表例と「問われ方」が接続していない&lt;/h3&gt;
&lt;p class="mb-0"&gt;名前は見たことがあるのに、実験結果から答えに行けないパターンです。&lt;br /&gt;
問題は「性質を答える」「見分ける」「中和で変化する」など、形が違います。&lt;br /&gt;
先に“見分け順”を固定します。&lt;/p&gt;
&lt;/div&gt;
&lt;/div&gt;
&lt;/div&gt;
&lt;div class="col-lg-4"&gt;
&lt;div class="card rounded-4 shadow-sm h-100"&gt;
&lt;div class="card-body p-3 p-lg-4"&gt;
&lt;p&gt;&lt;span class="badge bg-success mb-2"&gt;原因③&lt;/span&gt;&lt;/p&gt;
&lt;h3 class="h6 fw-bold mb-2"&gt;手がかりの優先順位が逆（遠い情報から使う）&lt;/h3&gt;
&lt;p class="mb-0"&gt;たとえば、いきなり「この水溶液は何か」を当てに行くと迷います。&lt;br /&gt;
まずは「酸性/アルカリ性/中性」など“近い結論”に落とし、そこから絞ると安定します。&lt;/p&gt;
&lt;/div&gt;
&lt;/div&gt;
&lt;/div&gt;
&lt;/div&gt;
&lt;div class="card rounded-4 shadow-sm mt-3"&gt;
&lt;div class="card-body p-3 p-lg-4"&gt;
&lt;p class="fw-bold text-success mb-2"&gt;暗記を減らす考え方：代表例は「分類の枠」に置く&lt;/p&gt;
&lt;p class="mb-3"&gt;代表例を単独で覚えるほど混ざります。先に“枠”を作り、そこに代表例を置きます。&lt;br /&gt;
ここでは、覚える量を増やすのではなく、置き場所を固定して再現性を上げます。&lt;/p&gt;
&lt;div class="d-flex flex-wrap gap-2 mb-3"&gt;&lt;span class="rq-chip text-success"&gt;酸性 / アルカリ性 / 中性&lt;/span&gt;&lt;br /&gt;
&lt;span class="rq-chip text-success"&gt;金属と反応（気体が出るか）&lt;/span&gt;&lt;br /&gt;
&lt;span class="rq-chip text-success"&gt;中和でどうなるか&lt;/span&gt;&lt;br /&gt;
&lt;span class="rq-chip text-success"&gt;指示薬でどう見えるか&lt;/span&gt;&lt;/div&gt;
&lt;div class="alert alert-success rounded-4 border border-success-subtle mb-0" role="alert"&gt;&lt;span class="badge bg-success me-2"&gt;狙い&lt;/span&gt;&lt;br /&gt;
「性質の分類」→「実験の結果」→「代表例」の順に結びつけると、混同が減ります。&lt;/div&gt;
&lt;/div&gt;
&lt;/div&gt;
&lt;/section&gt;
&lt;p&gt;&lt;!-- ========================= Section 3 ========================== --&gt;&lt;/p&gt;
&lt;section class="mb-5"&gt;
&lt;h2 id="s3" class="h4 fw-bold border-bottom pb-2 mb-3"&gt;立て直しの手順（分類→代表→見分け順）&lt;/h2&gt;
&lt;p class="mb-3"&gt;ここでは「水溶液の名前」を増やすのではなく、&lt;br /&gt;
&lt;strong class="rq-marker"&gt;実験問題で迷わない処理順&lt;/strong&gt;を固定します。&lt;br /&gt;
一度順番が決まると、代表例の暗記は必要な分だけで済みます。&lt;/p&gt;
&lt;div class="row g-3"&gt;
&lt;p&gt;&lt;!-- Step 1 --&gt;&lt;/p&gt;
&lt;div class="col-lg-6"&gt;
&lt;div class="card rounded-4 shadow-sm h-100 rq-leftbar"&gt;
&lt;div class="card-body p-3 p-lg-4"&gt;
&lt;div class="d-flex align-items-start gap-3 mb-2"&gt;
&lt;div class="rq-stepno"&gt;1&lt;/div&gt;
&lt;div&gt;
&lt;h3 class="h6 fw-bold mb-1"&gt;まず「近い結論」に落とす（酸性/アルカリ性/中性）&lt;/h3&gt;
&lt;p class="mb-0"&gt;いきなり“名称当て”をしないで、まずは性質の分類に落とします。&lt;br /&gt;
分類が決まると、次に見るべき情報が絞れます。&lt;/p&gt;
&lt;/div&gt;
&lt;/div&gt;
&lt;div class="rq-template rounded-4 p-3 mb-0"&gt;
&lt;p class="small fw-bold text-success mb-2"&gt;書くこと（短く）&lt;/p&gt;
&lt;ul class="small mb-0 rq-bullets"&gt;
&lt;li&gt;この水溶液は（酸性／アルカリ性／中性）。&lt;/li&gt;
&lt;li&gt;根拠は（指示薬／反応／中和）である。&lt;/li&gt;
&lt;/ul&gt;
&lt;/div&gt;
&lt;/div&gt;
&lt;/div&gt;
&lt;/div&gt;
&lt;p&gt;&lt;!-- Step 2 --&gt;&lt;/p&gt;
&lt;div class="col-lg-6"&gt;
&lt;div class="card rounded-4 shadow-sm h-100 rq-leftbar"&gt;
&lt;div class="card-body p-3 p-lg-4"&gt;
&lt;div class="d-flex align-items-start gap-3 mb-2"&gt;
&lt;div class="rq-stepno"&gt;2&lt;/div&gt;
&lt;div&gt;
&lt;h3 class="h6 fw-bold mb-1"&gt;「見分けの手がかり」を優先順位つきで並べる&lt;/h3&gt;
&lt;p class="mb-0"&gt;問題文に出ている情報を、使う順に並べます。&lt;br /&gt;
“遠い情報”から使うと迷いが増えるため、順番を固定します。&lt;/p&gt;
&lt;/div&gt;
&lt;/div&gt;
&lt;div class="rq-template rounded-4 p-3 mb-0"&gt;
&lt;p class="small fw-bold text-success mb-2"&gt;優先順位の例&lt;/p&gt;
&lt;ol class="small mb-0"&gt;
&lt;li&gt;指示薬（色の変化）&lt;/li&gt;
&lt;li&gt;金属を入れた反応（気体・変化）&lt;/li&gt;
&lt;li&gt;中和（混ぜた後の性質）&lt;/li&gt;
&lt;li&gt;蒸発・加熱後に残るもの（ある/ない等）&lt;/li&gt;
&lt;/ol&gt;
&lt;/div&gt;
&lt;/div&gt;
&lt;/div&gt;
&lt;/div&gt;
&lt;p&gt;&lt;!-- Step 3 --&gt;&lt;/p&gt;
&lt;div class="col-lg-12"&gt;
&lt;div class="card rounded-4 shadow-sm rq-leftbar"&gt;
&lt;div class="card-body p-3 p-lg-4"&gt;
&lt;div class="d-flex align-items-start gap-3 mb-2"&gt;
&lt;div class="rq-stepno"&gt;3&lt;/div&gt;
&lt;div&gt;
&lt;h3 class="h6 fw-bold mb-1"&gt;代表例は「枠」に置く（覚える順番を逆にしない）&lt;/h3&gt;
&lt;p class="mb-0"&gt;代表例は、分類の枠ができてから置きます。枠なしで増やすほど混ざります。&lt;br /&gt;
“分類が決まったら候補が絞れる”状態を作るのが目標です。&lt;/p&gt;
&lt;/div&gt;
&lt;/div&gt;
&lt;div class="row g-3"&gt;
&lt;div class="col-lg-4"&gt;
&lt;div class="rq-mini p-3 h-100"&gt;
&lt;p class="fw-bold text-success mb-2"&gt;枠A：酸性&lt;/p&gt;
&lt;ul class="small mb-0 rq-bullets"&gt;
&lt;li&gt;指示薬で酸性の反応&lt;/li&gt;
&lt;li&gt;（必要なら）金属との反応の有無&lt;/li&gt;
&lt;li&gt;→ここに代表例を置く&lt;/li&gt;
&lt;/ul&gt;
&lt;/div&gt;
&lt;/div&gt;
&lt;div class="col-lg-4"&gt;
&lt;div class="rq-mini p-3 h-100"&gt;
&lt;p class="fw-bold text-success mb-2"&gt;枠B：アルカリ性&lt;/p&gt;
&lt;ul class="small mb-0 rq-bullets"&gt;
&lt;li&gt;指示薬でアルカリ性の反応&lt;/li&gt;
&lt;li&gt;中和後にどう変わるか&lt;/li&gt;
&lt;li&gt;→ここに代表例を置く&lt;/li&gt;
&lt;/ul&gt;
&lt;/div&gt;
&lt;/div&gt;
&lt;div class="col-lg-4"&gt;
&lt;div class="rq-mini p-3 h-100"&gt;
&lt;p class="fw-bold text-success mb-2"&gt;枠C：中性&lt;/p&gt;
&lt;ul class="small mb-0 rq-bullets"&gt;
&lt;li&gt;指示薬で中性の反応&lt;/li&gt;
&lt;li&gt;蒸発後に残る/残らない等&lt;/li&gt;
&lt;li&gt;→ここに代表例を置く&lt;/li&gt;
&lt;/ul&gt;
&lt;/div&gt;
&lt;/div&gt;
&lt;/div&gt;
&lt;div class="alert alert-success rounded-4 border border-success-subtle mt-3 mb-0" role="alert"&gt;&lt;span class="badge bg-success me-2"&gt;狙い&lt;/span&gt;&lt;br /&gt;
代表例の暗記は「枠に置く作業」です。枠がないと、名前だけが横並びになって混ざります。&lt;/div&gt;
&lt;/div&gt;
&lt;/div&gt;
&lt;/div&gt;
&lt;p&gt;&lt;!-- Step 4 --&gt;&lt;/p&gt;
&lt;div class="col-lg-6"&gt;
&lt;div class="card rounded-4 shadow-sm h-100 rq-leftbar"&gt;
&lt;div class="card-body p-3 p-lg-4"&gt;
&lt;div class="d-flex align-items-start gap-3 mb-2"&gt;
&lt;div class="rq-stepno"&gt;4&lt;/div&gt;
&lt;div&gt;
&lt;h3 class="h6 fw-bold mb-1"&gt;実験の聞かれ方を3種類に分ける&lt;/h3&gt;
&lt;p class="mb-0"&gt;同じ水溶液でも、問題の形が変わると混乱します。&lt;br /&gt;
先に「何を答える問題か」を分類してから処理します。&lt;/p&gt;
&lt;/div&gt;
&lt;/div&gt;
&lt;ul class="mb-0 rq-bullets"&gt;
&lt;li&gt;&lt;strong&gt;性質&lt;/strong&gt;を答える（酸性/アルカリ性/中性）&lt;/li&gt;
&lt;li&gt;&lt;strong&gt;見分け&lt;/strong&gt;る（どの実験を行うか・結果は何か）&lt;/li&gt;
&lt;li&gt;&lt;strong&gt;変化&lt;/strong&gt;を追う（中和・混合後にどうなるか）&lt;/li&gt;
&lt;/ul&gt;
&lt;/div&gt;
&lt;/div&gt;
&lt;/div&gt;
&lt;p&gt;&lt;!-- Step 5 --&gt;&lt;/p&gt;
&lt;div class="col-lg-6"&gt;
&lt;div class="card rounded-4 shadow-sm h-100 rq-leftbar"&gt;
&lt;div class="card-body p-3 p-lg-4"&gt;
&lt;div class="d-flex align-items-start gap-3 mb-2"&gt;
&lt;div class="rq-stepno"&gt;5&lt;/div&gt;
&lt;div&gt;
&lt;h3 class="h6 fw-bold mb-1"&gt;最後に「根拠」を1行で固定する&lt;/h3&gt;
&lt;p class="mb-0"&gt;実験問題は、答えだけでなく根拠が問われやすい分野です。&lt;br /&gt;
根拠は長く書く必要はなく、手がかりを1つに絞ります。&lt;/p&gt;
&lt;/div&gt;
&lt;/div&gt;
&lt;div class="rq-template rounded-4 p-3 mb-0"&gt;
&lt;p class="small fw-bold text-success mb-2"&gt;根拠の書き方（テンプレ）&lt;/p&gt;
&lt;ul class="small mb-0 rq-bullets"&gt;
&lt;li&gt;（指示薬）の色が（　）なので（酸性/アルカリ性/中性）。&lt;/li&gt;
&lt;li&gt;（金属）を入れると（　）が発生するので（　）。&lt;/li&gt;
&lt;li&gt;（中和）で（　）に変化するので（　）。&lt;/li&gt;
&lt;/ul&gt;
&lt;/div&gt;
&lt;/div&gt;
&lt;/div&gt;
&lt;/div&gt;
&lt;/div&gt;
&lt;p&gt;&lt;!-- 任意：単元直リンク（最大1本） --&gt;&lt;/p&gt;
&lt;div class="alert alert-success rounded-4 border border-success-subtle mt-3 mb-0" role="alert"&gt;代表例の一覧や用語の確認が必要な場合だけ、単元ページで補助します（リンクは1本に絞ります）：&lt;br /&gt;
&lt;a class="link-success fw-bold" href="https://rika-quest.com/column/aqueous-solution/"&gt;水溶液（用語・代表例の整理）&lt;/a&gt;&lt;/div&gt;
&lt;/section&gt;
&lt;p&gt;&lt;!-- ========================= Section 4 ========================== --&gt;&lt;/p&gt;
&lt;section class="mb-5"&gt;
&lt;h2 id="s4" class="h4 fw-bold border-bottom pb-2 mb-3"&gt;よくあるミスと修正（誤答例→直し方）&lt;/h2&gt;
&lt;div class="row g-3"&gt;
&lt;div class="col-lg-6"&gt;
&lt;div class="card rounded-4 shadow-sm h-100 rq-warn"&gt;
&lt;div class="card-body p-3 p-lg-4"&gt;
&lt;div class="d-flex flex-wrap gap-2 align-items-center mb-2"&gt;
&lt;p&gt;&lt;span class="badge bg-danger"&gt;典型ミス&lt;/span&gt;&lt;/p&gt;
&lt;h3 class="h6 fw-bold mb-0"&gt;いきなり名称当てに行って迷う&lt;/h3&gt;
&lt;/div&gt;
&lt;p class="mb-3"&gt;「この水溶液は何か」を当てようとして、候補が増えて止まるパターンです。&lt;br /&gt;
実験問題は、先に性質（酸性/アルカリ性/中性）へ落とす方が安定します。&lt;/p&gt;
&lt;div class="alert alert-success rounded-4 border border-success-subtle mb-0" role="alert"&gt;&lt;span class="badge bg-success me-2"&gt;直し方&lt;/span&gt;&lt;br /&gt;
まず分類（性質）→次に代表例（候補）という順番を固定する。&lt;/div&gt;
&lt;/div&gt;
&lt;/div&gt;
&lt;/div&gt;
&lt;div class="col-lg-6"&gt;
&lt;div class="card rounded-4 shadow-sm h-100 rq-warn"&gt;
&lt;div class="card-body p-3 p-lg-4"&gt;
&lt;div class="d-flex flex-wrap gap-2 align-items-center mb-2"&gt;
&lt;p&gt;&lt;span class="badge bg-danger"&gt;典型ミス&lt;/span&gt;&lt;/p&gt;
&lt;h3 class="h6 fw-bold mb-0"&gt;手がかりの優先順位が逆（遠い情報から使う）&lt;/h3&gt;
&lt;/div&gt;
&lt;p class="mb-3"&gt;たとえば、蒸発後に残るかどうかを先に考えてしまい、指示薬の情報を後回しにすると、&lt;br /&gt;
分類が決まらず時間が溶けます。&lt;/p&gt;
&lt;div class="alert alert-success rounded-4 border border-success-subtle mb-0" role="alert"&gt;&lt;span class="badge bg-success me-2"&gt;直し方&lt;/span&gt;&lt;br /&gt;
指示薬→反応→中和→蒸発のように、手がかりを使う順を固定する。&lt;/div&gt;
&lt;/div&gt;
&lt;/div&gt;
&lt;/div&gt;
&lt;div class="col-lg-12"&gt;
&lt;div class="card rounded-4 shadow-sm rq-warn"&gt;
&lt;div class="card-body p-3 p-lg-4"&gt;
&lt;div class="d-flex flex-wrap gap-2 align-items-center mb-2"&gt;
&lt;p&gt;&lt;span class="badge bg-danger"&gt;典型ミス&lt;/span&gt;&lt;/p&gt;
&lt;h3 class="h6 fw-bold mb-0"&gt;「根拠」が増えて文章が長くなる（結論が曖昧）&lt;/h3&gt;
&lt;/div&gt;
&lt;p class="mb-3"&gt;根拠を全部書こうとして、何を言いたいかがぼやけるパターンです。&lt;br /&gt;
根拠は1つに絞って短く固定します。&lt;/p&gt;
&lt;div class="alert alert-success rounded-4 border border-success-subtle mb-0" role="alert"&gt;&lt;span class="badge bg-success me-2"&gt;直し方&lt;/span&gt;&lt;br /&gt;
指示薬・反応・中和のうち、決め手になった情報を1つ選び、テンプレで1行にする。&lt;/div&gt;
&lt;/div&gt;
&lt;/div&gt;
&lt;/div&gt;
&lt;/div&gt;
&lt;div class="alert alert-success rounded-4 border border-success-subtle mt-3 mb-0" role="alert"&gt;中和の問題で、混ぜた後の性質が追えない場合は、&lt;br /&gt;
&lt;a class="link-success fw-bold" href="https://rika-quest.com/column/nayami-neutralization/"&gt;中和が混乱する（条件→変化→結論の型）&lt;/a&gt;&lt;br /&gt;
で「変化の追い方」を先に固めると安定します。&lt;/div&gt;
&lt;/section&gt;
&lt;p&gt;&lt;!-- ========================= Section 5 ========================== --&gt;&lt;/p&gt;
&lt;section class="mb-5"&gt;
&lt;h2 id="s5" class="h4 fw-bold border-bottom pb-2 mb-3"&gt;家庭での回し方（週の設計／チェック）&lt;/h2&gt;
&lt;p class="mb-3"&gt;家庭学習では、代表例を増やすよりも、&lt;br /&gt;
&lt;strong class="rq-marker"&gt;「分類→見分け順→根拠1行」&lt;/strong&gt;を短時間で反復します。&lt;br /&gt;
週末にだけ通し演習を入れると、実験問題で迷いにくくなります。&lt;/p&gt;
&lt;div class="table-responsive"&gt;
&lt;table class="table table-bordered align-middle bg-white rounded-4 overflow-hidden"&gt;
&lt;thead class="table-success"&gt;
&lt;tr&gt;
&lt;th style="width: 26%;"&gt;区分&lt;/th&gt;
&lt;th&gt;やること&lt;/th&gt;
&lt;th style="width: 30%;"&gt;チェック（合格基準）&lt;/th&gt;
&lt;/tr&gt;
&lt;/thead&gt;
&lt;tbody&gt;
&lt;tr&gt;
&lt;th class="text-success"&gt;平日（短時間）&lt;/th&gt;
&lt;td&gt;1問：性質（酸/アルカリ/中性）→手がかり順→根拠1行まで&lt;/td&gt;
&lt;td&gt;名称当てに行かず、分類で止まらない&lt;/td&gt;
&lt;/tr&gt;
&lt;tr&gt;
&lt;th class="text-success"&gt;週末（通し）&lt;/th&gt;
&lt;td&gt;3〜5問：見分け→変化（中和/混合）→結論までを一気通貫で&lt;/td&gt;
&lt;td&gt;手がかりの優先順位が崩れない&lt;/td&gt;
&lt;/tr&gt;
&lt;tr&gt;
&lt;th class="text-success"&gt;復習&lt;/th&gt;
&lt;td&gt;失点を「分類」「手がかり順」「根拠」「代表例混同」に分類して再挑戦&lt;/td&gt;
&lt;td&gt;同じ分類ミスが連続しない&lt;/td&gt;
&lt;/tr&gt;
&lt;/tbody&gt;
&lt;/table&gt;
&lt;/div&gt;
&lt;p class="mb-0"&gt;化学分野の全体像は&lt;br /&gt;
&lt;a class="link-success fw-bold" href="https://rika-quest.com/column/chemistry/"&gt;化学分野ページ&lt;/a&gt;&lt;br /&gt;
から整理できます。悩み記事→分野ページを往復しながら、必要な部分だけを補強してください。&lt;/p&gt;
&lt;/section&gt;
&lt;p&gt;&lt;!-- ========================= Section 6（FAQ：JS不要） ========================== --&gt;&lt;/p&gt;
&lt;section class="mb-5"&gt;
&lt;h2 id="s6" class="h4 fw-bold border-bottom pb-2 mb-3"&gt;FAQ（よくある質問）&lt;/h2&gt;
&lt;div class="rq-faq d-grid gap-3"&gt;
&lt;details&gt;
&lt;summary&gt;&lt;span class="badge bg-success rounded-pill flex-shrink-0"&gt;Q&lt;/span&gt;水溶液は結局、全部暗記が必要ですか？&lt;/summary&gt;
&lt;div class="p-3"&gt;代表例の暗記は必要ですが、先に分類（性質）と見分けの手順が固定されるほど、&lt;br /&gt;
“必要な分だけ”で足ります。枠を作らずに増やすと混ざりやすくなります。&lt;/div&gt;
&lt;/details&gt;
&lt;details&gt;
&lt;summary&gt;&lt;span class="badge bg-success rounded-pill flex-shrink-0"&gt;Q&lt;/span&gt;実験結果から性質を判断できません&lt;/summary&gt;
&lt;div class="p-3"&gt;まず「指示薬→反応→中和→蒸発」のように、手がかりを使う順を固定してください。&lt;br /&gt;
読み取りの型は&lt;br /&gt;
&lt;a class="link-success fw-bold" href="https://rika-quest.com/column/nayami-experiment-reading/"&gt;実験問題が読めない（条件整理の型）&lt;/a&gt;&lt;br /&gt;
で補強できます。&lt;/div&gt;
&lt;/details&gt;
&lt;details&gt;
&lt;summary&gt;&lt;span class="badge bg-success rounded-pill flex-shrink-0"&gt;Q&lt;/span&gt;中和の問題になると混乱します&lt;/summary&gt;
&lt;div class="p-3"&gt;中和は「混ぜる前の性質」→「混ぜた後の性質」→「根拠」の順で追うと整理できます。&lt;br /&gt;
変化の追い方は&lt;br /&gt;
&lt;a class="link-success fw-bold" href="https://rika-quest.com/column/nayami-neutralization/"&gt;中和が混乱する（条件→変化→結論の型）&lt;/a&gt;&lt;br /&gt;
で体系化しておくと安定します。&lt;/div&gt;
&lt;/details&gt;
&lt;details&gt;
&lt;summary&gt;&lt;span class="badge bg-success rounded-pill flex-shrink-0"&gt;Q&lt;/span&gt;根拠を書けずに減点されます&lt;/summary&gt;
&lt;div class="p-3"&gt;根拠は“全部”を書かず、決め手になった情報を1つに絞ってテンプレで1行にします。&lt;br /&gt;
指示薬・反応・中和のどれが決め手かを選ぶのがポイントです。&lt;/div&gt;
&lt;/details&gt;
&lt;details&gt;
&lt;summary&gt;&lt;span class="badge bg-success rounded-pill flex-shrink-0"&gt;Q&lt;/span&gt;化学全体の中で何を優先すべきですか？&lt;/summary&gt;
&lt;div class="p-3"&gt;まずは「分類（性質）」「実験の読み取り」「変化（中和など）」を優先すると、&lt;br /&gt;
多くの問題に横展開できます。全体像は&lt;br /&gt;
&lt;a class="link-success fw-bold" href="https://rika-quest.com/column/chemistry/"&gt;化学分野ページ&lt;/a&gt;&lt;br /&gt;
から確認できます。&lt;/div&gt;
&lt;/details&gt;
&lt;/div&gt;
&lt;/section&gt;
&lt;p&gt;&lt;!-- ========================= Section 7（内部リンク＋CTA） ========================== --&gt;&lt;/p&gt;
&lt;section class="mb-4"&gt;
&lt;h2 id="s7" class="h4 fw-bold border-bottom pb-2 mb-3"&gt;次に読む（内部リンク）＋講座・問い合わせ&lt;/h2&gt;
&lt;div class="row g-3"&gt;
&lt;div class="col-lg-6"&gt;
&lt;div class="card rounded-4 shadow-sm h-100"&gt;
&lt;div class="card-body p-3 p-lg-4"&gt;
&lt;p class="fw-bold text-success mb-2"&gt;悩みから辿る（Hub / 化学）&lt;/p&gt;
&lt;div class="list-group"&gt;&lt;a class="list-group-item list-group-item-action" href="https://rika-quest.com/column/science-nayami/"&gt;理科の悩み一覧（Hub）&lt;/a&gt;&lt;br /&gt;
&lt;a class="list-group-item list-group-item-action" href="https://rika-quest.com/column/chemistry/"&gt;化学分野ページ（全体の地図）&lt;/a&gt;&lt;br /&gt;
&lt;a class="list-group-item list-group-item-action" href="https://rika-quest.com/ct/理科のコツ/"&gt;理科のコツ（カテゴリ）&lt;/a&gt;&lt;br /&gt;
&lt;a class="list-group-item list-group-item-action" href="https://rika-quest.com/column/"&gt;理科コラム一覧&lt;/a&gt;&lt;/div&gt;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href="https://rika-quest.com/column/nayami-neutralization/"&gt;中和が混乱する（条件→変化→結論の型）&lt;/a&gt;&lt;br /&gt;
&lt;a class="list-group-item list-group-item-action" href="https://rika-quest.com/column/nayami-experiment-reading/"&gt;実験問題が読めない（条件整理の型）&lt;/a&gt;&lt;/div&gt;
&lt;/div&gt;
&lt;/div&gt;
&lt;/div&gt;
&lt;/div&gt;
&lt;div class="card rounded-4 shadow-sm border-success-subtle mt-3"&gt;
&lt;div class="card-body p-3 p-lg-4"&gt;
&lt;p class="fw-bold text-success mb-2"&gt;分類と手順から一緒に整えたい方へ（押し付けない案内）&lt;/p&gt;
&lt;p class="mb-3"&gt;水溶液は、代表例を増やしても「分類の軸」と「見分け順」が固定されていないと、&lt;br /&gt;
実験問題で迷いが残りやすい分野です。まずは分類→手がかり順→根拠1行を型として定着させてください。&lt;br /&gt;
それでも不安定な場合は、問題を見ながら「どこで止まるか（分類/読み取り/変化/根拠）」を切り分け、&lt;br /&gt;
得点につながる処理順を定着させる個別指導も選択肢になります。&lt;/p&gt;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</si>
  <si>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以下のページは不自然なワードを使用しています。
これらを適切に自然な言葉に置き換えて下さい。
なお、本文の装飾や構造は絶対に変えないでください。
【対象ページURL】
https://dokkai-labo.tokyo/col_blog/sentakushi-kijutsu/
【検出された不自然ワード】
- 崩れ
- 型
- 迷い
- 固定
- 手順
- 設計
- 整え
【本文】
------
&lt;div class="container my-4"&gt;
&lt;p&gt;&lt;!-- Hero --&gt;&lt;/p&gt;
&lt;section class="card shadow-sm border-0 mb-4" style="background: linear-gradient(135deg, #0d47a1, #006064); color: #fff;"&gt;
&lt;div class="card-body p-4 p-md-5"&gt;
&lt;div class="d-flex flex-wrap gap-2 align-items-center mb-3"&gt;&lt;span class="badge bg-warning text-dark" style="font-size: .85rem;"&gt;中学受験／国語&lt;/span&gt;&lt;br /&gt;
&lt;span class="badge bg-light text-dark" style="font-size: .8rem;"&gt;選択式×記述式&lt;/span&gt;&lt;br /&gt;
&lt;span class="badge bg-dark" style="font-size: .8rem;"&gt;答え方の切り替え&lt;/span&gt;&lt;/div&gt;
&lt;h1 class="h3 h2-md mb-3" style="line-height: 1.55;"&gt;記述式とは｜選択式から切り替える要素抽出と文章化の型&lt;/h1&gt;
&lt;p class="mb-4" style="opacity: .96; font-size: 1.02rem; line-height: 1.95;"&gt;同じ文章を読んでいても、選択式と記述式では要求される技術が異なります。&lt;br /&gt;
選択式は&lt;strong&gt;根拠照合の精度&lt;/strong&gt;、記述式は&lt;strong&gt;要素の取捨選択&lt;/strong&gt;と&lt;strong&gt;文章化&lt;/strong&gt;が重要です。&lt;br /&gt;
オンライン授業ではこの違いを画面上で比較し、どのように思考を切り替えるべきかを明確に指導します。&lt;br /&gt;
この記事では、両形式の本質的な違いを分かりやすい例で示します。&lt;/p&gt;
&lt;p class="mb-4" style="line-height: 1.95;"&gt;記述式の「要素の選び方」「文章化の型」「字数調整」まで含めて体系的に押さえるなら、&lt;br /&gt;
&lt;a style="color: #fff; text-decoration: underline;" href="https://dokkai-labo.tokyo/blog/17022403/"&gt;全体像はこちら&lt;/a&gt;&lt;/p&gt;
&lt;div class="d-flex flex-column flex-md-row gap-2"&gt;&lt;a class="btn btn-warning btn-lg fw-bold" href="https://dokkai-labo.tokyo/kobetsuonline01/" target="_blank" rel="noopener"&gt;&lt;br /&gt;
オンライン国語個別の詳細を見る&lt;br /&gt;
&lt;/a&gt;&lt;br /&gt;
&lt;a class="btn btn-outline-light btn-lg" style="border-width: 2px;" href="#steps"&gt;&lt;br /&gt;
改善ステップへ&lt;br /&gt;
&lt;/a&gt;&lt;/div&gt;
&lt;div class="mt-4 p-3 p-md-4 rounded" style="background: rgba(255,255,255,.12); border: 1px solid rgba(255,255,255,.25);"&gt;
&lt;div class="row g-3"&gt;
&lt;div class="col-md-4"&gt;
&lt;div class="fw-bold mb-1"&gt;この記事で分かること&lt;/div&gt;
&lt;ul class="mb-0 ps-3" style="line-height: 1.85;"&gt;
&lt;li&gt;選択式と記述式の違い&lt;/li&gt;
&lt;li&gt;形式別の失点パターン&lt;/li&gt;
&lt;li&gt;切り替えを定着させる手順&lt;/li&gt;
&lt;/ul&gt;
&lt;/div&gt;
&lt;div class="col-md-4"&gt;
&lt;div class="fw-bold mb-1"&gt;よくある悩み&lt;/div&gt;
&lt;ul class="mb-0 ps-3" style="line-height: 1.85;"&gt;
&lt;li&gt;選択式は取れるが記述が弱い&lt;/li&gt;
&lt;li&gt;記述は書けるが選択肢で落とす&lt;/li&gt;
&lt;li&gt;過去問で点が安定しない&lt;/li&gt;
&lt;/ul&gt;
&lt;/div&gt;
&lt;div class="col-md-4"&gt;
&lt;div class="fw-bold mb-1"&gt;SEOキーワード&lt;/div&gt;
&lt;div class="d-flex flex-wrap gap-2"&gt;&lt;span class="badge bg-light text-dark"&gt;オンライン国語&lt;/span&gt;&lt;br /&gt;
&lt;span class="badge bg-light text-dark"&gt;中学受験&lt;/span&gt;&lt;br /&gt;
&lt;span class="badge bg-light text-dark"&gt;国語専門塾&lt;/span&gt;&lt;br /&gt;
&lt;span class="badge bg-light text-dark"&gt;記述&lt;/span&gt;&lt;br /&gt;
&lt;span class="badge bg-light text-dark"&gt;読解力&lt;/span&gt;&lt;br /&gt;
&lt;span class="badge bg-light text-dark"&gt;個別指導&lt;/span&gt;&lt;br /&gt;
&lt;span class="badge bg-light text-dark"&gt;過去問&lt;/span&gt;&lt;/div&gt;
&lt;/div&gt;
&lt;/div&gt;
&lt;/div&gt;
&lt;/div&gt;
&lt;/section&gt;
&lt;p&gt;&lt;!-- TOC --&gt;&lt;/p&gt;
&lt;section class="card shadow-sm border-0 mb-4"&gt;
&lt;div class="card-body p-3 p-md-4"&gt;
&lt;div class="d-flex align-items-center justify-content-between flex-wrap gap-2 mb-2"&gt;
&lt;h2 class="h5 mb-0"&gt;この記事の構成&lt;/h2&gt;
&lt;p&gt;&lt;span class="text-muted" style="font-size: .92rem;"&gt;読み時間目安：10〜15分&lt;/span&gt;&lt;/p&gt;
&lt;/div&gt;
&lt;div class="d-flex flex-wrap gap-2"&gt;&lt;a class="btn btn-sm btn-outline-primary" href="#bg"&gt;つまずく原因&lt;/a&gt;&lt;br /&gt;
&lt;a class="btn btn-sm btn-outline-primary" href="#diff"&gt;記述式とは／選択式との違い&lt;/a&gt;&lt;br /&gt;
&lt;a class="btn btn-sm btn-outline-primary" href="#why"&gt;オンラインが効く理由&lt;/a&gt;&lt;br /&gt;
&lt;a class="btn btn-sm btn-outline-primary" href="#steps"&gt;記述式の解き方（3手順）&lt;/a&gt;&lt;br /&gt;
&lt;a class="btn btn-sm btn-outline-primary" href="#practice"&gt;ミニ演習&lt;/a&gt;&lt;br /&gt;
&lt;a class="btn btn-sm btn-outline-primary" href="#home"&gt;家庭のフォロー&lt;/a&gt;&lt;br /&gt;
&lt;a class="btn btn-sm btn-outline-primary" href="#fit"&gt;相性&lt;/a&gt;&lt;br /&gt;
&lt;a class="btn btn-sm btn-outline-primary" href="#sum"&gt;まとめ&lt;/a&gt;&lt;/div&gt;
&lt;/div&gt;
&lt;/section&gt;
&lt;p&gt;&lt;!-- H2: 背景 --&gt;&lt;/p&gt;
&lt;section id="bg" class="card shadow-sm border-0 mb-4"&gt;
&lt;div class="card-header border-0 py-3" style="background: #e3f2fd;"&gt;
&lt;h2 class="h5 mb-0"&gt;選択式から記述式へ切り替えると崩れる理由&lt;/h2&gt;
&lt;/div&gt;
&lt;div class="card-body p-3 p-md-4"&gt;
&lt;p style="line-height: 1.95;"&gt;選択式と記述式は、どちらも本文を根拠にします。しかし、求められる技術は同じではありません。&lt;br /&gt;
形式の違いを意識せずに演習量だけを増やすと、選択式では&lt;strong&gt;部分一致&lt;/strong&gt;、記述式では&lt;strong&gt;条件落ち&lt;/strong&gt;が起きやすくなります。&lt;br /&gt;
つまり、読解力不足というより&lt;strong&gt;処理の切り替え&lt;/strong&gt;が未整備で点が伸びません。&lt;/p&gt;
&lt;div class="alert alert-primary" style="border-left: 6px solid #1565c0;"&gt;
&lt;div class="fw-bold mb-1"&gt;要点&lt;/div&gt;
&lt;div&gt;選択式は「&lt;strong&gt;照合して消す&lt;/strong&gt;」、記述式は「&lt;strong&gt;要素を選んで組む&lt;/strong&gt;」。&lt;br /&gt;
この切り替えを型にすると、得点のブレが減ります。&lt;/div&gt;
&lt;/div&gt;
&lt;h3 class="h6 mb-2"&gt;形式別の失点パターン（選択式／記述式）&lt;/h3&gt;
&lt;div class="row g-2"&gt;
&lt;div class="col-md-6"&gt;
&lt;div class="p-3 rounded border h-100" style="background: #fafafa;"&gt;
&lt;div class="fw-bold mb-2"&gt;選択式で起きやすい失点&lt;/div&gt;
&lt;ul class="mb-0" style="line-height: 1.9;"&gt;
&lt;li&gt;本文っぽい言い回しで確定する&lt;/li&gt;
&lt;li&gt;強い語や否定語を見落とす&lt;/li&gt;
&lt;li&gt;根拠が一文に固定できない&lt;/li&gt;
&lt;li&gt;部分一致で迷い続ける&lt;/li&gt;
&lt;/ul&gt;
&lt;/div&gt;
&lt;/div&gt;
&lt;div class="col-md-6"&gt;
&lt;div class="p-3 rounded border h-100" style="background: #fafafa;"&gt;
&lt;div class="fw-bold mb-2"&gt;記述式で起きやすい失点&lt;/div&gt;
&lt;ul class="mb-0" style="line-height: 1.9;"&gt;
&lt;li&gt;書きたいことが先に立つ&lt;/li&gt;
&lt;li&gt;要素の取捨選択が曖昧&lt;/li&gt;
&lt;li&gt;主語や因果がズレる&lt;/li&gt;
&lt;li&gt;条件語や字数条件が落ちる&lt;/li&gt;
&lt;/ul&gt;
&lt;/div&gt;
&lt;/div&gt;
&lt;/div&gt;
&lt;div class="mt-3 p-3 p-md-4 rounded" style="background: #fff8e1; border: 1px solid #ffe082; line-height: 1.95;"&gt;
&lt;div class="fw-bold mb-2"&gt;どこで止まるか（処理の流れ）&lt;/div&gt;
&lt;ol class="mb-0" style="line-height: 1.9;"&gt;
&lt;li&gt;設問条件を確定する&lt;/li&gt;
&lt;li&gt;本文の根拠範囲を絞る&lt;/li&gt;
&lt;li&gt;根拠を一文または二文に固定する&lt;/li&gt;
&lt;li&gt;&lt;strong&gt;形式に合う答え方で出力する&lt;/strong&gt;&lt;/li&gt;
&lt;li&gt;条件と根拠で最終照合する&lt;/li&gt;
&lt;/ol&gt;
&lt;div class="mt-2 small"&gt;多くの子が止まるのは4です。同じ読み方のまま答え方を変えられず、得点が安定しません。&lt;/div&gt;
&lt;/div&gt;
&lt;/div&gt;
&lt;/section&gt;
&lt;p&gt;&lt;!-- H2: 違いの整理 --&gt;&lt;/p&gt;
&lt;section id="diff" class="card shadow-sm border-0 mb-4"&gt;
&lt;div class="card-header border-0 py-3" style="background: #e0f2f1;"&gt;
&lt;h2 class="h5 mb-0"&gt;記述式とは何か｜選択式との違い（勝ち筋・失点）&lt;/h2&gt;
&lt;/div&gt;
&lt;div class="card-body p-3 p-md-4"&gt;
&lt;h3 class="h6 mb-2"&gt;記述式の定義（根拠→要素→文章化）&lt;/h3&gt;
&lt;p style="line-height: 1.95;"&gt;同じ本文でも、選択式と記述式では「正解の作り方」が異なります。&lt;br /&gt;
選択式は&lt;strong&gt;一致不一致を判定して消去&lt;/strong&gt;、記述式は&lt;strong&gt;必要要素を選んで文章化&lt;/strong&gt;です。&lt;/p&gt;
&lt;p&gt;&lt;!-- Desktop table --&gt;&lt;/p&gt;
&lt;div class="d-none d-md-block mb-3"&gt;
&lt;div class="table-responsive"&gt;
&lt;table class="table table-bordered table-hover align-middle mb-0"&gt;
&lt;thead style="background: #e3f2fd;"&gt;
&lt;tr class="text-center"&gt;
&lt;th style="width: 22%;"&gt;形式&lt;/th&gt;
&lt;th style="width: 28%;"&gt;勝ち筋&lt;/th&gt;
&lt;th style="width: 25%;"&gt;よくある失点&lt;/th&gt;
&lt;th style="width: 25%;"&gt;見直し観点&lt;/th&gt;
&lt;/tr&gt;
&lt;/thead&gt;
&lt;tbody&gt;
&lt;tr&gt;
&lt;td class="fw-bold"&gt;選択式&lt;/td&gt;
&lt;td&gt;根拠照合で消去する&lt;/td&gt;
&lt;td&gt;部分一致／強い語／否定語の見落とし&lt;/td&gt;
&lt;td&gt;強さ・否定・範囲・観点の一致&lt;/td&gt;
&lt;/tr&gt;
&lt;tr&gt;
&lt;td class="fw-bold"&gt;記述式&lt;/td&gt;
&lt;td&gt;要素を選んで組む&lt;/td&gt;
&lt;td&gt;条件落ち／要素不足／因果ズレ&lt;/td&gt;
&lt;td&gt;条件語・要素・主語・因果・字数&lt;/td&gt;
&lt;/tr&gt;
&lt;/tbody&gt;
&lt;/table&gt;
&lt;/div&gt;
&lt;/div&gt;
&lt;p&gt;&lt;!-- Mobile cards --&gt;&lt;/p&gt;
&lt;div class="d-md-none"&gt;
&lt;div class="row g-2"&gt;
&lt;div class="col-12"&gt;
&lt;div class="p-3 rounded border" style="background: #fafafa;"&gt;
&lt;div class="fw-bold"&gt;選択式&lt;/div&gt;
&lt;div class="small text-muted"&gt;勝ち筋：根拠照合で消去&lt;/div&gt;
&lt;div class="mt-2"&gt;&lt;span class="badge bg-danger"&gt;失点&lt;/span&gt; 部分一致／強い語／否定語&lt;br /&gt;
&lt;span class="badge bg-primary"&gt;見直し&lt;/span&gt; 強さ・否定・範囲・観点&lt;/div&gt;
&lt;/div&gt;
&lt;/div&gt;
&lt;div class="col-12"&gt;
&lt;div class="p-3 rounded border" style="background: #fafafa;"&gt;
&lt;div class="fw-bold"&gt;記述式&lt;/div&gt;
&lt;div class="small text-muted"&gt;勝ち筋：要素を選んで組む&lt;/div&gt;
&lt;div class="mt-2"&gt;&lt;span class="badge bg-danger"&gt;失点&lt;/span&gt; 条件落ち／要素不足／因果ズレ&lt;br /&gt;
&lt;span class="badge bg-primary"&gt;見直し&lt;/span&gt; 条件語・要素・主語・因果・字数&lt;/div&gt;
&lt;/div&gt;
&lt;/div&gt;
&lt;/div&gt;
&lt;/div&gt;
&lt;h3 class="h6 mt-4 mb-2"&gt;選択式と記述式の答え方の違い（例）&lt;/h3&gt;
&lt;div class="p-3 p-md-4 rounded" style="background: #fff3e0; border: 1px solid #ffe0b2; line-height: 1.95;"&gt;
&lt;div class="fw-bold mb-2"&gt;例のイメージ&lt;/div&gt;
&lt;div class="mb-3"&gt;本文が「失敗は避けるべきものではなく、扱い方が重要」と述べているとします。&lt;/div&gt;
&lt;div class="row g-2"&gt;
&lt;div class="col-md-6"&gt;
&lt;div class="p-3 rounded border bg-white h-100"&gt;
&lt;div class="fw-bold mb-2"&gt;選択式の答え方&lt;/div&gt;
&lt;ul class="mb-0" style="line-height: 1.85;"&gt;
&lt;li&gt;根拠文を一文に固定&lt;/li&gt;
&lt;li&gt;選択肢の強い語・否定語に下線&lt;/li&gt;
&lt;li&gt;一致不一致で消去して残す&lt;/li&gt;
&lt;/ul&gt;
&lt;/div&gt;
&lt;/div&gt;
&lt;div class="col-md-6"&gt;
&lt;div class="p-3 rounded border bg-white h-100"&gt;
&lt;div class="fw-bold mb-2"&gt;記述式の答え方&lt;/div&gt;
&lt;ul class="mb-0" style="line-height: 1.85;"&gt;
&lt;li&gt;必要要素を箇条書きで抜く&lt;/li&gt;
&lt;li&gt;条件語に合う要素だけ残す&lt;/li&gt;
&lt;li&gt;主語と因果を整えて文章化&lt;/li&gt;
&lt;/ul&gt;
&lt;/div&gt;
&lt;/div&gt;
&lt;/div&gt;
&lt;div class="mt-3"&gt;&lt;span class="badge bg-warning text-dark"&gt;結論&lt;/span&gt;&lt;br /&gt;
選択式は「消す」、記述式は「組む」。この切り替えを練習の中心にします。&lt;/div&gt;
&lt;/div&gt;
&lt;/div&gt;
&lt;/section&gt;
&lt;p&gt;&lt;!-- H2: オンラインが効く理由 --&gt;&lt;/p&gt;
&lt;section id="why" class="card shadow-sm border-0 mb-4"&gt;
&lt;div class="card-header border-0 py-3" style="background: #ede7f6;"&gt;
&lt;h2 class="h5 mb-0"&gt;オンライン国語個別指導が効果を発揮する理由&lt;/h2&gt;
&lt;/div&gt;
&lt;div class="card-body p-3 p-md-4"&gt;
&lt;p style="line-height: 1.95;"&gt;形式の切り替えは、説明を聞くだけでは定着しません。実際の答案を使い、「どこで何をしたか」を見える形にして、&lt;br /&gt;
同じ手順を再現できるようにする必要があります。オンライン国語の個別指導は、その設計に向いています。&lt;/p&gt;
&lt;div class="row g-3"&gt;
&lt;div class="col-md-6"&gt;
&lt;div class="h-100 p-3 rounded border" style="background: #fafafa;"&gt;
&lt;div class="fw-bold mb-2"&gt;手元カメラで思考のズレを把握&lt;/div&gt;
&lt;ul class="mb-0" style="line-height: 1.9;"&gt;
&lt;li&gt;どこで確定したかが分かる&lt;/li&gt;
&lt;li&gt;見落とし語の特定ができる&lt;/li&gt;
&lt;li&gt;根拠の固定不足を修正できる&lt;/li&gt;
&lt;/ul&gt;
&lt;/div&gt;
&lt;/div&gt;
&lt;div class="col-md-6"&gt;
&lt;div class="h-100 p-3 rounded border" style="background: #fafafa;"&gt;
&lt;div class="fw-bold mb-2"&gt;本文と答えを並べて照合&lt;/div&gt;
&lt;ul class="mb-0" style="line-height: 1.9;"&gt;
&lt;li&gt;本文根拠に番号を付ける&lt;/li&gt;
&lt;li&gt;選択肢・要素と対応づける&lt;/li&gt;
&lt;li&gt;一致不一致を言語化できる&lt;/li&gt;
&lt;/ul&gt;
&lt;/div&gt;
&lt;/div&gt;
&lt;div class="col-md-6"&gt;
&lt;div class="h-100 p-3 rounded border" style="background: #fafafa;"&gt;
&lt;div class="fw-bold mb-2"&gt;記述の書き換えをその場で完結&lt;/div&gt;
&lt;ul class="mb-0" style="line-height: 1.9;"&gt;
&lt;li&gt;要素の過不足を即時修正&lt;/li&gt;
&lt;li&gt;主語・因果のズレを整える&lt;/li&gt;
&lt;li&gt;再提出で再現性を確認&lt;/li&gt;
&lt;/ul&gt;
&lt;/div&gt;
&lt;/div&gt;
&lt;div class="col-md-6"&gt;
&lt;div class="h-100 p-3 rounded border" style="background: #fafafa;"&gt;
&lt;div class="fw-bold mb-2"&gt;過去問を改善履歴として管理&lt;/div&gt;
&lt;ul class="mb-0" style="line-height: 1.9;"&gt;
&lt;li&gt;形式別に誤答タイプを分類&lt;/li&gt;
&lt;li&gt;同タイプ問題で反復&lt;/li&gt;
&lt;li&gt;点数に直結する直し方へ&lt;/li&gt;
&lt;/ul&gt;
&lt;/div&gt;
&lt;/div&gt;
&lt;/div&gt;
&lt;div class="mt-4 p-3 p-md-4 rounded" style="background: linear-gradient(135deg, rgba(13,71,161,.10), rgba(0,96,100,.10)); border: 1px solid rgba(0,0,0,.08);"&gt;
&lt;div class="d-flex flex-column flex-md-row align-items-start align-items-md-center justify-content-between gap-2"&gt;
&lt;div&gt;
&lt;div class="fw-bold mb-1"&gt;オンラインで整えるなら&lt;/div&gt;
&lt;div style="line-height: 1.95;"&gt;中学受験国語をオンラインで整えたい場合は、&lt;br /&gt;
&lt;a href="https://dokkai-labo.tokyo/kobetsuonline01/" target="_blank" rel="noopener"&gt;オンライン個別指導&lt;/a&gt;&lt;br /&gt;
が最も適しています。形式ごとの切り替えを型として身につけ、得点のブレを減らします。&lt;/div&gt;
&lt;/div&gt;
&lt;p&gt;&lt;a class="btn btn-primary fw-bold" href="https://dokkai-labo.tokyo/kobetsuonline01/" target="_blank" rel="noopener"&gt;&lt;br /&gt;
指導の流れを見る&lt;br /&gt;
&lt;/a&gt;&lt;/p&gt;
&lt;/div&gt;
&lt;/div&gt;
&lt;/div&gt;
&lt;/section&gt;
&lt;p&gt;&lt;!-- H2: 改善ステップ --&gt;&lt;/p&gt;
&lt;section id="steps" class="card shadow-sm border-0 mb-4"&gt;
&lt;div class="card-header border-0 py-3" style="background: #f1f8e9;"&gt;
&lt;h2 class="h5 mb-0"&gt;記述式の解き方｜要素抽出→整理→文章化の3手順&lt;/h2&gt;
&lt;/div&gt;
&lt;div class="card-body p-3 p-md-4"&gt;
&lt;p style="line-height: 1.95;"&gt;ポイントは、読解力を抽象的に鍛えるのではなく、形式ごとの&lt;strong&gt;処理手順&lt;/strong&gt;を固定することです。&lt;br /&gt;
以下の3ステップで整えると、選択式と記述式の両方で安定して点が取りやすくなります。&lt;/p&gt;
&lt;div class="row g-3 mb-3"&gt;
&lt;div class="col-md-4"&gt;
&lt;div class="h-100 p-3 rounded border" style="background: #fafafa;"&gt;
&lt;div class="fw-bold mb-2"&gt;手順1：要素を拾う（本文処理）&lt;/div&gt;
&lt;ul class="mb-0" style="line-height: 1.9;"&gt;
&lt;li&gt;段落要点を一文で&lt;/li&gt;
&lt;li&gt;対比をペアで押さえる&lt;/li&gt;
&lt;li&gt;因果をセットで取る&lt;/li&gt;
&lt;li&gt;言い換えを結んで確認&lt;/li&gt;
&lt;/ul&gt;
&lt;/div&gt;
&lt;/div&gt;
&lt;div class="col-md-4"&gt;
&lt;div class="h-100 p-3 rounded border" style="background: #fafafa;"&gt;
&lt;div class="fw-bold mb-2"&gt;手順2：条件で削る（設問処理）&lt;/div&gt;
&lt;ul class="mb-0" style="line-height: 1.9;"&gt;
&lt;li&gt;設問を4点分解&lt;/li&gt;
&lt;li&gt;条件語をチェック欄化&lt;/li&gt;
&lt;li&gt;根拠範囲を先に決める&lt;/li&gt;
&lt;li&gt;形式別に見直し観点を変える&lt;/li&gt;
&lt;/ul&gt;
&lt;/div&gt;
&lt;/div&gt;
&lt;div class="col-md-4"&gt;
&lt;div class="h-100 p-3 rounded border" style="background: #fafafa;"&gt;
&lt;div class="fw-bold mb-2"&gt;手順3：主語と因果で組む（文章化）&lt;/div&gt;
&lt;ul class="mb-0" style="line-height: 1.9;"&gt;
&lt;li&gt;材料を抜き出す&lt;/li&gt;
&lt;li&gt;要素を取捨選択&lt;/li&gt;
&lt;li&gt;主語と因果を整える&lt;/li&gt;
&lt;li&gt;字数に収めて再提出&lt;/li&gt;
&lt;/ul&gt;
&lt;/div&gt;
&lt;/div&gt;
&lt;/div&gt;
&lt;h3 class="h6 mb-2"&gt;最小チェックリスト（選択式／記述式）&lt;/h3&gt;
&lt;div class="row g-2"&gt;
&lt;div class="col-md-6"&gt;
&lt;div class="p-3 p-md-4 rounded border" style="background: #fff;"&gt;
&lt;div class="d-flex align-items-center gap-2 mb-2"&gt;&lt;span class="badge bg-primary"&gt;選択式&lt;/span&gt;&lt;/p&gt;
&lt;div class="fw-bold"&gt;一致不一致で消すチェック&lt;/div&gt;
&lt;/div&gt;
&lt;ul class="mb-0" style="line-height: 1.95;"&gt;
&lt;li&gt;強い語：必ず・いつも・全て&lt;/li&gt;
&lt;li&gt;否定語：ない・必ずしも・とは限らない&lt;/li&gt;
&lt;li&gt;範囲：全体か一部か&lt;/li&gt;
&lt;li&gt;観点：理由か要旨か心情か&lt;/li&gt;
&lt;/ul&gt;
&lt;/div&gt;
&lt;/div&gt;
&lt;div class="col-md-6"&gt;
&lt;div class="p-3 p-md-4 rounded border" style="background: #fff;"&gt;
&lt;div class="d-flex align-items-center gap-2 mb-2"&gt;&lt;span class="badge bg-success"&gt;記述式&lt;/span&gt;&lt;/p&gt;
&lt;div class="fw-bold"&gt;要素を組むチェック&lt;/div&gt;
&lt;/div&gt;
&lt;ul class="mb-0" style="line-height: 1.95;"&gt;
&lt;li&gt;条件語：二つ・一文・字数・語句指定&lt;/li&gt;
&lt;li&gt;要素：必要な材料が揃っているか&lt;/li&gt;
&lt;li&gt;主語：誰の心情／行動か&lt;/li&gt;
&lt;li&gt;因果：理由→結論が本文一致か&lt;/li&gt;
&lt;/ul&gt;
&lt;/div&gt;
&lt;/div&gt;
&lt;/div&gt;
&lt;div class="alert alert-warning mt-4 mb-0" style="border-left: 6px solid #f57c00;"&gt;
&lt;div class="fw-bold mb-1"&gt;改善のコツ&lt;/div&gt;
&lt;div&gt;同じ問題を「直して終わり」にせず、形式別のチェックを通した上で再提出し、手順の再現性を作ります。&lt;/div&gt;
&lt;/div&gt;
&lt;/div&gt;
&lt;/section&gt;
&lt;p&gt;&lt;!-- =============================== 追加（ここから）：ミニ演習＋誤答→直し方＋FAQ（D：不足補完） 推奨位置：#steps の直後（#home の前） =============================== --&gt;&lt;/p&gt;
&lt;section id="practice" class="card shadow-sm border-0 mb-4"&gt;
&lt;div class="card-header border-0 py-3" style="background: #e8eaf6;"&gt;
&lt;h2 class="h5 mb-0"&gt;ミニ演習｜選択式と記述式の切り替えを手元で試す&lt;/h2&gt;
&lt;/div&gt;
&lt;div class="card-body p-3 p-md-4"&gt;
&lt;p style="line-height: 1.95;"&gt;形式の理解は「分かったつもり」で終わりやすいので、短い素材で&lt;strong&gt;同じ本文から両形式を解く&lt;/strong&gt;練習に落とします。&lt;br /&gt;
ここでは、&lt;strong&gt;根拠固定→照合（選択）&lt;/strong&gt;と、&lt;strong&gt;要素抽出→条件で削る→文章化（記述）&lt;/strong&gt;を同じ手順で回します。&lt;/p&gt;
&lt;div class="p-3 p-md-4 rounded mb-3" style="background: #fafafa; border: 1px solid rgba(0,0,0,.10); line-height: 1.95;"&gt;
&lt;div class="fw-bold mb-2"&gt;素材（短文）&lt;/div&gt;
&lt;div&gt;失敗は避けるべきものではない。失敗を恐れて挑戦をやめれば、成長の機会は失われる。&lt;br /&gt;
大切なのは、失敗した理由を振り返り、次の行動を変えることである。&lt;/div&gt;
&lt;div class="mt-2 small text-muted"&gt;※ 実戦では本文が長くなりますが、ここでは手順確認が目的です。&lt;/div&gt;
&lt;/div&gt;
&lt;div class="row g-3"&gt;&lt;!-- 選択式 --&gt;&lt;/p&gt;
&lt;div class="col-lg-6"&gt;
&lt;div class="h-100 p-3 p-md-4 rounded border" style="background: #fff;"&gt;
&lt;div class="d-flex align-items-center gap-2 mb-2"&gt;&lt;span class="badge bg-primary"&gt;選択式&lt;/span&gt;&lt;/p&gt;
&lt;div class="fw-bold"&gt;根拠固定→照合→消去&lt;/div&gt;
&lt;/div&gt;
&lt;div class="fw-bold mb-2" style="font-size: .98rem;"&gt;設問&lt;/div&gt;
&lt;div class="mb-3" style="line-height: 1.95;"&gt;筆者の考えとして最も適切なものを選びなさい。&lt;/div&gt;
&lt;ol class="mb-3" style="line-height: 1.9;"&gt;
&lt;li&gt;失敗はできるだけ避けるべきだ。&lt;/li&gt;
&lt;li&gt;失敗は成長の機会になり得る。&lt;/li&gt;
&lt;li&gt;失敗の理由は考えなくてもよい。&lt;/li&gt;
&lt;li&gt;挑戦をやめても成長の機会は失われない。&lt;/li&gt;
&lt;/ol&gt;
&lt;div class="p-3 rounded" style="background: #e3f2fd; border: 1px solid rgba(21,101,192,.18);"&gt;
&lt;div class="fw-bold mb-2"&gt;手順メモ（選択式）&lt;/div&gt;
&lt;ol class="mb-0" style="line-height: 1.9;"&gt;
&lt;li&gt;根拠になりそうな一文を固定（本文のどこかを1〜2文に）&lt;/li&gt;
&lt;li&gt;強い語・否定語に注目（避ける／失われない 等）&lt;/li&gt;
&lt;li&gt;一致しない語があれば消す&lt;/li&gt;
&lt;/ol&gt;
&lt;/div&gt;
&lt;details class="mt-3"&gt;
&lt;summary class="fw-bold" style="cursor: pointer;"&gt;解答と根拠（クリックで開く）&lt;/summary&gt;
&lt;div class="mt-2" style="line-height: 1.95;"&gt;
&lt;div class="fw-bold"&gt;正解：2&lt;/div&gt;
&lt;div class="small text-muted"&gt;根拠：失敗を恐れて挑戦をやめれば成長の機会は失われる／大切なのは失敗理由を振り返り次の行動を変える&lt;/div&gt;
&lt;ul class="mt-2 mb-0" style="line-height: 1.9;"&gt;
&lt;li&gt;1：本文は「避けるべきではない」なので不一致&lt;/li&gt;
&lt;li&gt;3：本文は「振り返ることが大切」なので不一致&lt;/li&gt;
&lt;li&gt;4：本文は「失われる」なので否定語の不一致&lt;/li&gt;
&lt;/ul&gt;
&lt;/div&gt;
&lt;/details&gt;
&lt;/div&gt;
&lt;/div&gt;
&lt;p&gt;&lt;!-- 記述式 --&gt;&lt;/p&gt;
&lt;div class="col-lg-6"&gt;
&lt;div class="h-100 p-3 p-md-4 rounded border" style="background: #fff;"&gt;
&lt;div class="d-flex align-items-center gap-2 mb-2"&gt;&lt;span class="badge bg-success"&gt;記述式&lt;/span&gt;&lt;/p&gt;
&lt;div class="fw-bold"&gt;要素抽出→条件で削る→文章化&lt;/div&gt;
&lt;/div&gt;
&lt;div class="fw-bold mb-2" style="font-size: .98rem;"&gt;設問&lt;/div&gt;
&lt;div class="mb-3" style="line-height: 1.95;"&gt;筆者は、失敗をどう扱うことが大切だと述べているか。本文の内容に基づき、&lt;strong&gt;40字以内&lt;/strong&gt;で説明しなさい。&lt;/div&gt;
&lt;div class="p-3 rounded mb-3" style="background: #f1f8e9; border: 1px solid rgba(46,125,50,.18);"&gt;
&lt;div class="fw-bold mb-2"&gt;手順メモ（記述式）&lt;/div&gt;
&lt;ol class="mb-0" style="line-height: 1.9;"&gt;
&lt;li&gt;要素を箇条書きで抜く（例：挑戦をやめると機会喪失／理由を振り返る／次の行動を変える）&lt;/li&gt;
&lt;li&gt;条件で削る（40字・説明・筆者の大切だとする点）&lt;/li&gt;
&lt;li&gt;主語と因果を整えて文章化（「失敗は〜。だから〜。」になっているか）&lt;/li&gt;
&lt;/ol&gt;
&lt;/div&gt;
&lt;details&gt;
&lt;summary class="fw-bold" style="cursor: pointer;"&gt;解答例（クリックで開く）&lt;/summary&gt;
&lt;div class="mt-2" style="line-height: 1.95;"&gt;
&lt;div class="fw-bold"&gt;解答例&lt;/div&gt;
&lt;div class="border rounded p-3" style="background: #fafafa;"&gt;失敗を恐れず、理由を振り返って次の行動を変えること。&lt;/div&gt;
&lt;div class="mt-2 small text-muted"&gt;目安：要素（恐れない／理由を振り返る／次の行動を変える）＋主語因果が通る形にまとめる&lt;/div&gt;
&lt;/div&gt;
&lt;/details&gt;
&lt;div class="mt-3 p-3 rounded" style="background: #fff3e0; border: 1px solid rgba(245,124,0,.20);"&gt;
&lt;div class="fw-bold mb-1"&gt;最小見直し（記述）&lt;/div&gt;
&lt;ul class="mb-0" style="line-height: 1.9;"&gt;
&lt;li&gt;&lt;strong&gt;条件語&lt;/strong&gt;：字数／語句指定／理由の数&lt;/li&gt;
&lt;li&gt;&lt;strong&gt;要素&lt;/strong&gt;：必要材料が揃っているか（抜け・入れ過ぎ）&lt;/li&gt;
&lt;li&gt;&lt;strong&gt;主語&lt;/strong&gt;：誰が何をするのかが明確か&lt;/li&gt;
&lt;li&gt;&lt;strong&gt;因果&lt;/strong&gt;：理由→結論が本文一致か&lt;/li&gt;
&lt;/ul&gt;
&lt;/div&gt;
&lt;/div&gt;
&lt;/div&gt;
&lt;/div&gt;
&lt;div class="mt-4"&gt;
&lt;h3 class="h6 mb-2"&gt;よくある誤答を「直し方」まで固定する&lt;/h3&gt;
&lt;div class="table-responsive"&gt;
&lt;table class="table table-bordered align-middle mb-0"&gt;
&lt;thead style="background: #e3f2fd;"&gt;
&lt;tr class="text-center"&gt;
&lt;th style="width: 28%;"&gt;失点タイプ&lt;/th&gt;
&lt;th style="width: 36%;"&gt;起きる現象&lt;/th&gt;
&lt;th style="width: 36%;"&gt;直し方（手順化）&lt;/th&gt;
&lt;/tr&gt;
&lt;/thead&gt;
&lt;tbody&gt;
&lt;tr&gt;
&lt;td class="fw-bold"&gt;条件落ち（記述）&lt;/td&gt;
&lt;td&gt;字数・理由の数・語句指定を満たさない&lt;/td&gt;
&lt;td&gt;設問文の条件語をチェック欄にし、書いた後に&lt;strong&gt;条件→本文根拠&lt;/strong&gt;の順で照合する&lt;/td&gt;
&lt;/tr&gt;
&lt;tr&gt;
&lt;td class="fw-bold"&gt;要素不足（記述）&lt;/td&gt;
&lt;td&gt;気持ち・理由・結果のどれかが抜ける&lt;/td&gt;
&lt;td&gt;先に要素を箇条書き→必要要素が2〜3個揃ってから文章化する&lt;/td&gt;
&lt;/tr&gt;
&lt;tr&gt;
&lt;td class="fw-bold"&gt;因果ズレ（記述）&lt;/td&gt;
&lt;td&gt;本文と逆の因果や、飛躍した結論になる&lt;/td&gt;
&lt;td&gt;根拠文を1〜2文に固定し、その文の&lt;strong&gt;原因語・結果語&lt;/strong&gt;を拾って並べ替える&lt;/td&gt;
&lt;/tr&gt;
&lt;tr&gt;
&lt;td class="fw-bold"&gt;部分一致（選択）&lt;/td&gt;
&lt;td&gt;本文っぽい言葉だけで確定する&lt;/td&gt;
&lt;td&gt;強い語・否定語・範囲語を先にマークし、そこが一致しない選択肢を消す&lt;/td&gt;
&lt;/tr&gt;
&lt;/tbody&gt;
&lt;/table&gt;
&lt;/div&gt;
&lt;/div&gt;
&lt;/div&gt;
&lt;/section&gt;
&lt;section class="card shadow-sm border-0 mb-4"&gt;
&lt;div class="card-header border-0 py-3" style="background: #f3e5f5;"&gt;
&lt;h2 class="h5 mb-0"&gt;よくある質問｜記述式と選択式の切り替え&lt;/h2&gt;
&lt;/div&gt;
&lt;div class="card-body p-3 p-md-4" style="line-height: 1.95;"&gt;
&lt;details class="mb-2"&gt;
&lt;summary class="fw-bold" style="cursor: pointer;"&gt;選択は取れるのに記述だけ伸びません&lt;/summary&gt;
&lt;div class="mt-2"&gt;記述は「要素を選んで組む」競技です。本文理解ではなく、&lt;strong&gt;要素抽出→条件で削る→文章化&lt;/strong&gt;が固定できていないと点が安定しません。&lt;br /&gt;
先に箇条書きで材料を出し、条件語で削ってから文章化すると改善しやすくなります。&lt;/div&gt;
&lt;/details&gt;
&lt;details class="mb-2"&gt;
&lt;summary class="fw-bold" style="cursor: pointer;"&gt;記述は書けるのに選択肢で落とします&lt;/summary&gt;
&lt;div class="mt-2"&gt;選択式は「照合して消す」競技です。強い語・否定語・範囲語を見落とすと部分一致で落ちます。&lt;br /&gt;
根拠文を1〜2文に固定し、選択肢の&lt;strong&gt;強さ・否定・範囲&lt;/strong&gt;が一致するかを先に確認してください。&lt;/div&gt;
&lt;/details&gt;
&lt;details class="mb-2"&gt;
&lt;summary class="fw-bold" style="cursor: pointer;"&gt;字数調整が苦手で、最後に削って意味が崩れます&lt;/summary&gt;
&lt;div class="mt-2"&gt;最後に削るのではなく、最初に要素を出した段階で「残す要素」を2〜3個に絞ります。&lt;br /&gt;
&lt;strong&gt;結論語（〜こと／〜から）&lt;/strong&gt;を残し、修飾語を削る順にすると意味が崩れにくくなります。&lt;/div&gt;
&lt;/details&gt;
&lt;details&gt;
&lt;summary class="fw-bold" style="cursor: pointer;"&gt;家庭では何を声かけすればいいですか&lt;/summary&gt;
&lt;div class="mt-2"&gt;答えを教えるより、手順の確認が有効です。選択式は「根拠は一文に固定できた？」、記述式は「条件語を満たした？」の一言が効きます。&lt;br /&gt;
根拠箇所を先に示す支援は照合力が育ちにくいので避けます。&lt;/div&gt;
&lt;/details&gt;
&lt;/div&gt;
&lt;/section&gt;
&lt;p&gt;&lt;!-- H2: 家庭 --&gt;&lt;/p&gt;
&lt;section id="home" class="card shadow-sm border-0 mb-4"&gt;
&lt;div class="card-header border-0 py-3" style="background: #fff3e0;"&gt;
&lt;h2 class="h5 mb-0"&gt;家庭でできるフォローと役割分担&lt;/h2&gt;
&lt;/div&gt;
&lt;div class="card-body p-3 p-md-4"&gt;
&lt;p style="line-height: 1.95;"&gt;家庭は答えを教えるより、手順の習慣化を支える役割に寄せるのが効果的です。&lt;br /&gt;
特に選択式は「照合」、記述式は「条件チェック」の声かけが効きます。&lt;/p&gt;
&lt;div class="row g-3"&gt;
&lt;div class="col-md-6"&gt;
&lt;div class="h-100 p-3 rounded border" style="background: #fafafa;"&gt;
&lt;div class="fw-bold mb-2"&gt;毎日の語彙・漢字&lt;/div&gt;
&lt;ul class="mb-0" style="line-height: 1.95;"&gt;
&lt;li&gt;設問語彙を整理する&lt;/li&gt;
&lt;li&gt;言い換え語彙を増やす&lt;/li&gt;
&lt;li&gt;漢字で部分点を守る&lt;/li&gt;
&lt;/ul&gt;
&lt;/div&gt;
&lt;/div&gt;
&lt;div class="col-md-6"&gt;
&lt;div class="h-100 p-3 rounded border" style="background: #fafafa;"&gt;
&lt;div class="fw-bold mb-2"&gt;音読の扱い&lt;/div&gt;
&lt;ul class="mb-0" style="line-height: 1.95;"&gt;
&lt;li&gt;対比語・否定語を強調&lt;/li&gt;
&lt;li&gt;段落要点を一文で要約&lt;/li&gt;
&lt;li&gt;指示語の指す先を確認&lt;/li&gt;
&lt;/ul&gt;
&lt;/div&gt;
&lt;/div&gt;
&lt;/div&gt;
&lt;div class="alert alert-warning mt-3 mb-0" style="border-left: 6px solid #f57c00;"&gt;
&lt;div class="fw-bold mb-1"&gt;やりすぎない注意点&lt;/div&gt;
&lt;div&gt;家庭が根拠箇所を先に示すと照合力が育ちません。「どの一文が根拠」「条件に合うか」を問い返す支援に留めます。&lt;/div&gt;
&lt;/div&gt;
&lt;/div&gt;
&lt;/section&gt;
&lt;p&gt;&lt;!-- H2: 相性 --&gt;&lt;/p&gt;
&lt;section id="fit" class="card shadow-sm border-0 mb-4"&gt;
&lt;div class="card-header border-0 py-3" style="background: #f3e5f5;"&gt;
&lt;h2 class="h5 mb-0"&gt;どんな子に相性が良いか&lt;/h2&gt;
&lt;/div&gt;
&lt;div class="card-body p-3 p-md-4"&gt;
&lt;p style="line-height: 1.95;"&gt;形式の切り替えは集団授業では個別に補足しづらい領域です。オンライン国語の個別指導は次のタイプに特に相性が良いです。&lt;/p&gt;
&lt;div class="row g-3"&gt;
&lt;div class="col-md-6"&gt;
&lt;div class="h-100 p-3 rounded border" style="background: #fafafa;"&gt;
&lt;div class="fw-bold mb-2"&gt;相性が良いタイプ&lt;/div&gt;
&lt;ul class="mb-0" style="line-height: 1.95;"&gt;
&lt;li&gt;選択式は取れるが記述が弱い&lt;/li&gt;
&lt;li&gt;記述は書けるが選択肢で落とす&lt;/li&gt;
&lt;li&gt;点が乱高下して安定しない&lt;/li&gt;
&lt;li&gt;解説で分かるが再発する&lt;/li&gt;
&lt;/ul&gt;
&lt;/div&gt;
&lt;/div&gt;
&lt;div class="col-md-6"&gt;
&lt;div class="h-100 p-3 rounded border" style="background: #fafafa;"&gt;
&lt;div class="fw-bold mb-2"&gt;記述を本格的に伸ばす場合&lt;/div&gt;
&lt;div style="line-height: 1.95;"&gt;要素の取捨選択と文章化をさらに深めたい場合は、記述に特化した内容も併せて確認すると改善が早くなります。&lt;/div&gt;
&lt;div class="mt-2"&gt;&lt;a class="btn btn-sm btn-outline-primary" href="https://dokkai-labo.tokyo/kijutsuryoku/" target="_blank" rel="noopener"&gt;&lt;br /&gt;
記述力の専門記事を見る&lt;br /&gt;
&lt;/a&gt;&lt;/div&gt;
&lt;/div&gt;
&lt;/div&gt;
&lt;/div&gt;
&lt;/div&gt;
&lt;/section&gt;
&lt;p&gt;&lt;!-- Summary --&gt;&lt;/p&gt;
&lt;section id="sum" class="card shadow-sm border-0"&gt;
&lt;div class="card-body p-4 p-md-5"&gt;
&lt;h2 class="h5 mb-3"&gt;まとめ&lt;/h2&gt;
&lt;p class="mb-4" style="line-height: 1.95;"&gt;選択式は根拠照合の精度、記述式は要素の取捨選択と文章化が勝負です。形式ごとの処理を切り替える型を作ると、&lt;br /&gt;
得点のブレが減ります。オンライン国語の個別指導で、本文と設問の往復・照合・書き換えまでを一貫して整えます。&lt;/p&gt;
&lt;div class="p-3 p-md-4 rounded" style="background: linear-gradient(135deg, rgba(13,71,161,.10), rgba(0,96,100,.10)); border: 1px solid rgba(0,0,0,.08);"&gt;
&lt;div class="d-flex flex-column flex-md-row align-items-start align-items-md-center justify-content-between gap-2"&gt;
&lt;div&gt;
&lt;div class="fw-bold mb-1"&gt;次の一歩&lt;/div&gt;
&lt;div style="line-height: 1.95;"&gt;中学受験国語をオンラインで整えたい場合は、こちらをご覧ください。&lt;/div&gt;
&lt;/div&gt;
&lt;p&gt;&lt;a class="btn btn-warning btn-lg fw-bold" href="https://dokkai-labo.tokyo/kobetsuonline01/" target="_blank" rel="noopener"&gt;&lt;br /&gt;
オンライン個別へ進む&lt;br /&gt;
&lt;/a&gt;&lt;/p&gt;
&lt;/div&gt;
&lt;/div&gt;
&lt;div class="mt-3 small text-muted"&gt;※ 形式の切り替えは「解説を読んで理解する」より「同じ手順で再現する」方が定着が速くなります。&lt;/div&gt;
&lt;/div&gt;
&lt;/section&gt;
&lt;p&gt;&lt;!-- [ /.socialSet ] --&gt;&lt;/p&gt;
&lt;/div&gt;
------</t>
  </si>
  <si>
    <t>以下のページは不自然なワードを使用しています。
これらを適切に自然な言葉に置き換えて下さい。
なお、本文の装飾や構造は絶対に変えないでください。
【対象ページURL】
https://rika-quest.com/column/nayami-pressure-buoyancy/
【検出された不自然ワード】
- 崩れ
- 型
- 迷い
- 固定
- 手順
- 立て直
- 内部リンク
- 設計
- 整え
【本文】
------
&lt;p&gt;&lt;!-- =========================================================
MC本文HTML（WordPress投稿用）｜受験理科専門塾 しゅん吉クエスト
URL：https://rika-quest.com/column/nayami-pressure-buoyancy/
テーマ：圧力・水圧・浮力が混乱（悩み起点）※単元解説しない（理科のコツとカニバリ回避）
ねらい：「比べる量（面積/深さ/体積）」を固定 → 条件整理 → ミスの止め方 → 家庭で回す
内部回遊：悩みHub→悩み記事→物理カテゴリ/物理分野→講座/問い合わせ
テーマカラー：緑（Bootstrap success）
注意：WordPress「テキスト（HTML）」で貼り付け推奨（style内に
混入すると崩れます）
========================================================= --&gt;&lt;/p&gt;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.rq-toc a{ text-decoration:none; }&lt;br /&gt;
  .rq-toc a:hover{ text-decoration:underline; }&lt;br /&gt;
  .rq-leftbar{ border-left: .35rem solid rgba(25,135,84,.55); }&lt;br /&gt;
  .rq-bullets li{ margin-bottom:.35rem; }&lt;/p&gt;
&lt;p&gt;  .rq-stepno{&lt;br /&gt;
    width: 2.2rem; height: 2.2rem;&lt;br /&gt;
    display:inline-flex; align-items:center; justify-content:center;&lt;br /&gt;
    border-radius: 999px;&lt;br /&gt;
    background: rgba(25,135,84,.12);&lt;br /&gt;
    color: #146c43;&lt;br /&gt;
    font-weight: 800;&lt;br /&gt;
    flex: 0 0 auto;&lt;br /&gt;
  }&lt;/p&gt;
&lt;p&gt;  .rq-mini{&lt;br /&gt;
    border: 1px solid rgba(0,0,0,.10);&lt;br /&gt;
    border-radius: 1rem;&lt;br /&gt;
    background: #fff;&lt;br /&gt;
    box-shadow: 0 .125rem .25rem rgba(0,0,0,.06);&lt;br /&gt;
  }&lt;/p&gt;
&lt;p&gt;  /* 比べる量を固定する“チェックカード” */&lt;br /&gt;
  .rq-compare{&lt;br /&gt;
    border: 1px solid rgba(25,135,84,.20);&lt;br /&gt;
    background: linear-gradient(180deg, rgba(25,135,84,.06), #fff);&lt;br /&gt;
  }&lt;/p&gt;
&lt;p&gt;  /* 図の型（簡易スケッチ欄） */&lt;br /&gt;
  .rq-scribble{&lt;br /&gt;
    background: repeating-linear-gradient(&lt;br /&gt;
      to bottom,&lt;br /&gt;
      rgba(25,135,84,.06),&lt;br /&gt;
      rgba(25,135,84,.06) 28px,&lt;br /&gt;
      rgba(255,255,255,1) 28px,&lt;br /&gt;
      rgba(255,255,255,1) 56px&lt;br /&gt;
    );&lt;br /&gt;
    border: 1px dashed rgba(25,135,84,.45);&lt;br /&gt;
  }&lt;/p&gt;
&lt;p&gt;  /* 注意（典型ミス） */&lt;br /&gt;
  .rq-warn{&lt;br /&gt;
    border-left: .35rem solid rgba(220,53,69,.6);&lt;br /&gt;
  }&lt;/p&gt;
&lt;p&gt;  /* FAQ（JS不要） */&lt;br /&gt;
  .rq-faq details{&lt;br /&gt;
    border: 1px solid rgba(0,0,0,.10);&lt;br /&gt;
    border-radius: 1rem;&lt;br /&gt;
    background: #fff;&lt;br /&gt;
    overflow: hidden;&lt;br /&gt;
    box-shadow: 0 .125rem .25rem rgba(0,0,0,.06);&lt;br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}&lt;br /&gt;
&lt;/style&gt;
&lt;div class="container my-4"&gt;
&lt;p&gt;&lt;!-- ========================= Hero ========================== --&gt;&lt;/p&gt;
&lt;section class="rq-hero rounded-4 p-4 p-lg-5 shadow-sm mb-4"&gt;
&lt;div class="row g-4 align-items-center"&gt;
&lt;div class="col-lg-8"&gt;
&lt;div class="rq-subline small mb-2"&gt;中学受験理科／物理　テーマ：圧力・水圧・浮力は「比べる量」を固定して混乱を止める&lt;/div&gt;
&lt;div class="d-flex flex-wrap gap-2 mb-2"&gt;&lt;span class="badge bg-success"&gt;悩み起点&lt;/span&gt;&lt;br /&gt;
&lt;span class="badge bg-success"&gt;比べる量の整理&lt;/span&gt;&lt;br /&gt;
&lt;span class="badge bg-success"&gt;条件→図→式の順を固定&lt;/span&gt;&lt;br /&gt;
&lt;span class="badge bg-success"&gt;家庭で回す&lt;/span&gt;&lt;/div&gt;
&lt;p class="mb-2"&gt;同じ水の中なのに、どちらが圧力が大きいのかが迷う。&lt;br /&gt;
水圧の問題で「面積」が出てくると混乱し、式が増える。&lt;br /&gt;
浮力の問題になると、急に別単元に見えて手が止まる。&lt;/p&gt;
&lt;p class="mb-0"&gt;圧力・水圧・浮力の混乱は、知識不足というより&lt;strong class="rq-marker"&gt;「何を比べる問題か」が毎回ズレる&lt;/strong&gt;ことが原因になりやすいです。&lt;br /&gt;
先に比べる量（面積／深さ／体積）を固定すると、条件整理と式が1本にまとまりやすくなります。&lt;/p&gt;
&lt;/div&gt;
&lt;div class="col-lg-4"&gt;
&lt;div class="card border-0 shadow-sm rounded-4"&gt;
&lt;div class="card-body p-3 p-lg-4"&gt;
&lt;p class="fw-bold text-success mb-2"&gt;この記事で分かること&lt;/p&gt;
&lt;ul class="small mb-0 rq-bullets"&gt;
&lt;li&gt;混乱の原因を3パターンに切り分ける&lt;/li&gt;
&lt;li&gt;「面積・深さ・体積」どれを見るかの決め方&lt;/li&gt;
&lt;li&gt;典型ミス（面積の扱い、深さの読み落とし、体積の取り違え）の止め方&lt;/li&gt;
&lt;li&gt;家庭で回す練習順（短時間→週末通し）&lt;/li&gt;
&lt;/ul&gt;
&lt;/div&gt;
&lt;/div&gt;
&lt;/div&gt;
&lt;/div&gt;
&lt;div class="alert alert-success mt-4 mb-0 rounded-4 border border-success-subtle" role="alert"&gt;単元の解説ではなく、「比べる量を固定して解く手順」と「減点パターンの回避」を整理します。&lt;/div&gt;
&lt;/section&gt;
&lt;p&gt;&lt;!-- ========================= 目次 ==========================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href="#s2"&gt;原因の切り分け（典型パターン3つ）&lt;/a&gt;&lt;br /&gt;
&lt;a class="list-group-item list-group-item-action" href="#s3"&gt;立て直しの手順（ステップで）&lt;/a&gt;&lt;br /&gt;
&lt;a class="list-group-item list-group-item-action" href="#s4"&gt;よくあるミスと修正（誤答例→直し方）&lt;/a&gt;&lt;br /&gt;
&lt;a class="list-group-item list-group-item-action" href="#s5"&gt;家庭での回し方（週の設計／チェック）&lt;/a&gt;&lt;br /&gt;
&lt;a class="list-group-item list-group-item-action" href="#s6"&gt;FAQ（よくある質問）&lt;/a&gt;&lt;br /&gt;
&lt;a class="list-group-item list-group-item-action" href="#s7"&gt;次に読む（内部リンク）＋講座・問い合わせ&lt;/a&gt;&lt;/div&gt;
&lt;/div&gt;
&lt;/nav&gt;
&lt;p&gt;&lt;!-- ========================= Section 1 ========================== --&gt;&lt;/p&gt;
&lt;section class="mb-5"&gt;
&lt;h2 id="s1" class="h4 fw-bold border-bottom pb-2 mb-3"&gt;まず状況整理｜どこで詰まっているか&lt;/h2&gt;
&lt;p class="mb-3"&gt;圧力・水圧・浮力は、公式よりも「条件の見方」で得点が決まりやすい分野です。&lt;br /&gt;
まず、自分がどこで迷っているかを言語化して、直す場所を1つに絞ります。&lt;/p&gt;
&lt;div class="row g-3"&gt;
&lt;div class="col-lg-6"&gt;
&lt;div class="rq-mini h-100 p-3 p-lg-4 rq-leftbar"&gt;
&lt;p class="fw-bold text-success mb-2"&gt;迷いが出やすい場面&lt;/p&gt;
&lt;ul class="mb-0 rq-bullets"&gt;
&lt;li&gt;面積が出ると「水圧」と混ざって式が増える&lt;/li&gt;
&lt;li&gt;深さが変わる問題で、どの深さを使うか迷う&lt;/li&gt;
&lt;li&gt;浮力で「体積」をどこから取るか分からなくなる&lt;/li&gt;
&lt;li&gt;同じ水中でも「比べる対象」がズレる&lt;/li&gt;
&lt;/ul&gt;
&lt;/div&gt;
&lt;/div&gt;
&lt;div class="col-lg-6"&gt;
&lt;div class="alert alert-success rounded-4 border border-success-subtle h-100 mb-0" role="alert"&gt;
&lt;p class="fw-bold mb-2"&gt;混乱の正体&lt;/p&gt;
&lt;p class="mb-2"&gt;この分野の混乱は、多くの場合&lt;strong&gt;計算力&lt;/strong&gt;ではなく、&lt;br /&gt;
&lt;strong&gt;比べる量（面積／深さ／体積）&lt;/strong&gt;の選択が毎回ブレることから起きます。&lt;/p&gt;
&lt;p class="mb-0"&gt;先に「どれを比べる問題か」を決めると、式が1本にまとまりやすくなります。&lt;/p&gt;
&lt;/div&gt;
&lt;/div&gt;
&lt;/div&gt;
&lt;div class="alert alert-success rounded-4 border border-success-subtle mt-3 mb-0" role="alert"&gt;図を描く段階で止まる場合は、&lt;br /&gt;
&lt;a class="link-success fw-bold" href="https://rika-quest.com/column/nayami-physics-diagram/"&gt;物理の図が描けない（図→関係→式の固定）&lt;/a&gt;&lt;br /&gt;
を先に整えると、条件整理が進めやすくなります。&lt;/div&gt;
&lt;/section&gt;
&lt;p&gt;&lt;!-- ========================= Section 2 ========================== --&gt;&lt;/p&gt;
&lt;section class="mb-5"&gt;
&lt;h2 id="s2" class="h4 fw-bold border-bottom pb-2 mb-3"&gt;原因の切り分け（典型パターン3つ）&lt;/h2&gt;
&lt;div class="row g-3"&gt;
&lt;div class="col-lg-4"&gt;
&lt;div class="card rounded-4 shadow-sm h-100"&gt;
&lt;div class="card-body p-3 p-lg-4"&gt;&lt;span class="badge bg-success mb-2"&gt;原因①&lt;/span&gt;&lt;/p&gt;
&lt;h3 class="h6 fw-bold mb-2"&gt;「面積」を見る場面が未固定（圧力と混ざる）&lt;/h3&gt;
&lt;p class="mb-0"&gt;圧力の問題なのに、面積を後から入れたり外したりして式を作り直すパターンです。&lt;br /&gt;
まず「面積が必要な比較か」を決めてから進むと、式が増えにくくなります。&lt;/p&gt;
&lt;/div&gt;
&lt;/div&gt;
&lt;/div&gt;
&lt;div class="col-lg-4"&gt;
&lt;div class="card rounded-4 shadow-sm h-100"&gt;
&lt;div class="card-body p-3 p-lg-4"&gt;&lt;span class="badge bg-success mb-2"&gt;原因②&lt;/span&gt;&lt;/p&gt;
&lt;h3 class="h6 fw-bold mb-2"&gt;「深さ」を取り違える（同じ深さかどうか未確認）&lt;/h3&gt;
&lt;p class="mb-0"&gt;水圧の比較で、深さが同じか違うかを確認せずに計算へ入ると、&lt;br /&gt;
条件の読み落としで結論が反転しやすくなります。&lt;/p&gt;
&lt;/div&gt;
&lt;/div&gt;
&lt;/div&gt;
&lt;div class="col-lg-4"&gt;
&lt;div class="card rounded-4 shadow-sm h-100"&gt;
&lt;div class="card-body p-3 p-lg-4"&gt;&lt;span class="badge bg-success mb-2"&gt;原因③&lt;/span&gt;&lt;/p&gt;
&lt;h3 class="h6 fw-bold mb-2"&gt;「体積」をどこから取るか曖昧（浮力が別物に見える）&lt;/h3&gt;
&lt;p class="mb-0"&gt;浮力は「沈んでいる部分（液体に押しのけられる部分）」に注目します。&lt;br /&gt;
ここが曖昧だと、体積の取り方が毎回変わり、混乱が固定化します。&lt;/p&gt;
&lt;/div&gt;
&lt;/div&gt;
&lt;/div&gt;
&lt;/div&gt;
&lt;div class="card rounded-4 shadow-sm mt-3 rq-compare"&gt;
&lt;div class="card-body p-3 p-lg-4"&gt;
&lt;p class="fw-bold text-success mb-2"&gt;この分野は「比べる量」を先に決める&lt;/p&gt;
&lt;div class="row g-3"&gt;
&lt;div class="col-lg-4"&gt;
&lt;div class="rq-mini p-3 h-100"&gt;
&lt;div class="fw-bold mb-1"&gt;圧力&lt;/div&gt;
&lt;div class="small"&gt;面積に対して比べる（同じ力でも面積で変わる）&lt;/div&gt;
&lt;/div&gt;
&lt;/div&gt;
&lt;div class="col-lg-4"&gt;
&lt;div class="rq-mini p-3 h-100"&gt;
&lt;div class="fw-bold mb-1"&gt;水圧&lt;/div&gt;
&lt;div class="small"&gt;深さ（位置）で比べる（同じ深さなら同じ）&lt;/div&gt;
&lt;/div&gt;
&lt;/div&gt;
&lt;div class="col-lg-4"&gt;
&lt;div class="rq-mini p-3 h-100"&gt;
&lt;div class="fw-bold mb-1"&gt;浮力&lt;/div&gt;
&lt;div class="small"&gt;沈んでいる部分の体積で比べる（押しのける量）&lt;/div&gt;
&lt;/div&gt;
&lt;/div&gt;
&lt;/div&gt;
&lt;div class="alert alert-success rounded-4 border border-success-subtle mt-3 mb-0" role="alert"&gt;&lt;span class="badge bg-success me-2"&gt;狙い&lt;/span&gt;&lt;br /&gt;
まず「面積／深さ／体積」のどれで比べる問題かを決めると、解き方が1本に絞れます。&lt;/div&gt;
&lt;/div&gt;
&lt;/div&gt;
&lt;/section&gt;
&lt;p&gt;&lt;!-- ========================= Section 3 ========================== --&gt;&lt;/p&gt;
&lt;section class="mb-5"&gt;
&lt;h2 id="s3" class="h4 fw-bold border-bottom pb-2 mb-3"&gt;立て直しの手順（ステップで）&lt;/h2&gt;
&lt;p class="mb-3"&gt;ここでは、圧力・水圧・浮力を同じ流れで処理できるように、&lt;br /&gt;
&lt;strong class="rq-marker"&gt;「比べる量→図→条件→式→検算」&lt;/strong&gt;の順番を固定します。&lt;/p&gt;
&lt;div class="row g-3"&gt;&lt;!-- Step 1 --&gt;&lt;/p&gt;
&lt;div class="col-lg-6"&gt;
&lt;div class="card rounded-4 shadow-sm h-100 rq-leftbar rq-compare"&gt;
&lt;div class="card-body p-3 p-lg-4"&gt;
&lt;div class="d-flex align-items-start gap-3 mb-2"&gt;
&lt;div class="rq-stepno"&gt;1&lt;/div&gt;
&lt;div&gt;
&lt;h3 class="h6 fw-bold mb-1"&gt;比べる量を宣言する（面積／深さ／体積）&lt;/h3&gt;
&lt;p class="mb-0"&gt;計算に入る前に、まず「何を比べる問題か」を1語で決めます。&lt;br /&gt;
ここが決まると、必要な条件の拾い方が揃います。&lt;/p&gt;
&lt;/div&gt;
&lt;/div&gt;
&lt;div class="alert alert-success rounded-4 border border-success-subtle mb-0" role="alert"&gt;&lt;span class="badge bg-success me-2"&gt;書く&lt;/span&gt;&lt;br /&gt;
「この問題は（面積／深さ／体積）を見る」&lt;/div&gt;
&lt;/div&gt;
&lt;/div&gt;
&lt;/div&gt;
&lt;p&gt;&lt;!-- Step 2 --&gt;&lt;/p&gt;
&lt;div class="col-lg-6"&gt;
&lt;div class="card rounded-4 shadow-sm h-100 rq-leftbar rq-compare"&gt;
&lt;div class="card-body p-3 p-lg-4"&gt;
&lt;div class="d-flex align-items-start gap-3 mb-2"&gt;
&lt;div class="rq-stepno"&gt;2&lt;/div&gt;
&lt;div&gt;
&lt;h3 class="h6 fw-bold mb-1"&gt;図で「比較対象」を2つに固定する&lt;/h3&gt;
&lt;p class="mb-0"&gt;比べる問題は、対象が増えるほど混乱します。まずは比較対象を2つに絞り、&lt;br /&gt;
それぞれの条件（面積／深さ／体積）だけを書き込みます。&lt;/p&gt;
&lt;/div&gt;
&lt;/div&gt;
&lt;div class="rq-scribble rounded-4 p-3"&gt;
&lt;p class="small fw-bold text-success mb-2"&gt;図の最低限（メモ）&lt;/p&gt;
&lt;ul class="small mb-0 rq-bullets"&gt;
&lt;li&gt;対象A／対象B（どれとどれを比べるか）&lt;/li&gt;
&lt;li&gt;面積：接している面（底面など）だけ&lt;/li&gt;
&lt;li&gt;深さ：水面からの距離（同じか違うか）&lt;/li&gt;
&lt;li&gt;体積：水に沈んでいる部分だけ&lt;/li&gt;
&lt;/ul&gt;
&lt;/div&gt;
&lt;/div&gt;
&lt;/div&gt;
&lt;/div&gt;
&lt;p&gt;&lt;!-- Step 3 --&gt;&lt;/p&gt;
&lt;div class="col-lg-12"&gt;
&lt;div class="card rounded-4 shadow-sm rq-leftbar rq-compare"&gt;
&lt;div class="card-body p-3 p-lg-4"&gt;
&lt;div class="d-flex align-items-start gap-3 mb-2"&gt;
&lt;div class="rq-stepno"&gt;3&lt;/div&gt;
&lt;div&gt;
&lt;h3 class="h6 fw-bold mb-1"&gt;条件を短文化する（式を増やさない）&lt;/h3&gt;
&lt;p class="mb-0"&gt;式が増えるのは、条件が文章のまま残っているからです。&lt;br /&gt;
次の短文にしてから式へ進むと、途中の作り直しが減ります。&lt;/p&gt;
&lt;/div&gt;
&lt;/div&gt;
&lt;div class="table-responsive"&gt;
&lt;table class="table table-bordered align-middle bg-white rounded-4 overflow-hidden mb-0"&gt;
&lt;thead class="table-success"&gt;
&lt;tr&gt;
&lt;th style="width: 26%;"&gt;見る量&lt;/th&gt;
&lt;th&gt;短文（例）&lt;/th&gt;
&lt;th style="width: 28%;"&gt;式に入る前の確認&lt;/th&gt;
&lt;/tr&gt;
&lt;/thead&gt;
&lt;tbody&gt;
&lt;tr&gt;
&lt;th class="text-success"&gt;面積&lt;/th&gt;
&lt;td&gt;（Aの接している面積はBより大きい／小さい／同じ）&lt;/td&gt;
&lt;td&gt;どの面の面積か（底面など）を固定&lt;/td&gt;
&lt;/tr&gt;
&lt;tr&gt;
&lt;th class="text-success"&gt;深さ&lt;/th&gt;
&lt;td&gt;（AはBより深い／同じ深さ）&lt;/td&gt;
&lt;td&gt;水面からの距離で比べているか確認&lt;/td&gt;
&lt;/tr&gt;
&lt;tr&gt;
&lt;th class="text-success"&gt;体積&lt;/th&gt;
&lt;td&gt;（沈んでいる部分の体積はAがBより大きい）&lt;/td&gt;
&lt;td&gt;水に入っている部分だけを取れているか確認&lt;/td&gt;
&lt;/tr&gt;
&lt;/tbody&gt;
&lt;/table&gt;
&lt;/div&gt;
&lt;div class="alert alert-success rounded-4 border border-success-subtle mt-3 mb-0" role="alert"&gt;&lt;span class="badge bg-success me-2"&gt;ポイント&lt;/span&gt;&lt;br /&gt;
「どの面積？」「どの深さ？」「どの体積？」が短文で確定すると、式が1本にまとまりやすくなります。&lt;/div&gt;
&lt;/div&gt;
&lt;/div&gt;
&lt;/div&gt;
&lt;p&gt;&lt;!-- Step 4 --&gt;&lt;/p&gt;
&lt;div class="col-lg-6"&gt;
&lt;div class="card rounded-4 shadow-sm h-100 rq-leftbar rq-compare"&gt;
&lt;div class="card-body p-3 p-lg-4"&gt;
&lt;div class="d-flex align-items-start gap-3 mb-2"&gt;
&lt;div class="rq-stepno"&gt;4&lt;/div&gt;
&lt;div&gt;
&lt;h3 class="h6 fw-bold mb-1"&gt;式は「比較の形」で書く（AとBを並べる）&lt;/h3&gt;
&lt;p class="mb-0"&gt;求める値を単独で追うより、AとBを並べて比較する方が迷いが減ります。&lt;br /&gt;
先に短文で確定した量（面積／深さ／体積）に沿って式を1本にします。&lt;/p&gt;
&lt;/div&gt;
&lt;/div&gt;
&lt;div class="alert alert-success rounded-4 border border-success-subtle mb-0" role="alert"&gt;&lt;span class="badge bg-success me-2"&gt;目標&lt;/span&gt;&lt;br /&gt;
式は「AとBの違い」が見える書き方にする（途中で作り直さない）。&lt;/div&gt;
&lt;/div&gt;
&lt;/div&gt;
&lt;/div&gt;
&lt;p&gt;&lt;!-- Step 5 --&gt;&lt;/p&gt;
&lt;div class="col-lg-6"&gt;
&lt;div class="card rounded-4 shadow-sm h-100 rq-leftbar rq-compare"&gt;
&lt;div class="card-body p-3 p-lg-4"&gt;
&lt;div class="d-flex align-items-start gap-3 mb-2"&gt;
&lt;div class="rq-stepno"&gt;5&lt;/div&gt;
&lt;div&gt;
&lt;h3 class="h6 fw-bold mb-1"&gt;検算は「見る量」と「対象の取り方」だけ&lt;/h3&gt;
&lt;p class="mb-0"&gt;この分野の失点は、計算ミスよりも「取り方のズレ」で起きやすいです。&lt;br /&gt;
面積・深さ・体積の取り方が合っているかを短く確認します。&lt;/p&gt;
&lt;/div&gt;
&lt;/div&gt;
&lt;ul class="mb-0 rq-bullets"&gt;
&lt;li&gt;面積：どの面を使っているか（底面など）&lt;/li&gt;
&lt;li&gt;深さ：水面からの距離で比較できているか&lt;/li&gt;
&lt;li&gt;体積：沈んでいる部分だけを取っているか&lt;/li&gt;
&lt;/ul&gt;
&lt;/div&gt;
&lt;/div&gt;
&lt;/div&gt;
&lt;/div&gt;
&lt;p&gt;&lt;!-- 任意（単元直リンク最大1本） --&gt;&lt;/p&gt;
&lt;div class="alert alert-success rounded-4 border border-success-subtle mt-3 mb-0" role="alert"&gt;圧力・水圧の典型整理を「コツ（単元側）」で確認したい場合のみ、こちらへ：&lt;br /&gt;
&lt;a class="link-success fw-bold" href="https://rika-quest.com/column/pressures/"&gt;圧力・水圧（単元の要点）&lt;/a&gt;&lt;br /&gt;
（単元直リンクは必要時のみ）&lt;/div&gt;
&lt;/section&gt;
&lt;p&gt;&lt;!-- ========================= Section 4 ========================== --&gt;&lt;/p&gt;
&lt;section class="mb-5"&gt;
&lt;h2 id="s4" class="h4 fw-bold border-bottom pb-2 mb-3"&gt;よくあるミスと修正（誤答例→直し方）&lt;/h2&gt;
&lt;div class="row g-3"&gt;
&lt;div class="col-lg-6"&gt;
&lt;div class="card rounded-4 shadow-sm h-100 rq-warn"&gt;
&lt;div class="card-body p-3 p-lg-4"&gt;
&lt;div class="d-flex flex-wrap gap-2 align-items-center mb-2"&gt;&lt;span class="badge bg-danger"&gt;典型ミス&lt;/span&gt;&lt;/p&gt;
&lt;h3 class="h6 fw-bold mb-0"&gt;面積が必要かどうかを途中で変える&lt;/h3&gt;
&lt;/div&gt;
&lt;p class="mb-3"&gt;途中で「面積も関係あるのでは」と不安になり、式を増やして作り直すパターンです。&lt;br /&gt;
結果として時間が足りず、条件の取り違えも増えやすくなります。&lt;/p&gt;
&lt;div class="alert alert-success rounded-4 border border-success-subtle mb-0" role="alert"&gt;&lt;span class="badge bg-success me-2"&gt;直し方&lt;/span&gt;&lt;br /&gt;
最初に「見る量」を宣言（面積／深さ／体積）。宣言した量以外を途中で足さない。&lt;/div&gt;
&lt;/div&gt;
&lt;/div&gt;
&lt;/div&gt;
&lt;div class="col-lg-6"&gt;
&lt;div class="card rounded-4 shadow-sm h-100 rq-warn"&gt;
&lt;div class="card-body p-3 p-lg-4"&gt;
&lt;div class="d-flex flex-wrap gap-2 align-items-center mb-2"&gt;&lt;span class="badge bg-danger"&gt;典型ミス&lt;/span&gt;&lt;/p&gt;
&lt;h3 class="h6 fw-bold mb-0"&gt;深さの基準がズレる（水面からの距離を見ていない）&lt;/h3&gt;
&lt;/div&gt;
&lt;p class="mb-3"&gt;位置関係を図に落とし込まず、文章の印象で深さを判断してしまうと、&lt;br /&gt;
「同じ深さなのに違う」といった反転が起きやすくなります。&lt;/p&gt;
&lt;div class="alert alert-success rounded-4 border border-success-subtle mb-0" role="alert"&gt;&lt;span class="badge bg-success me-2"&gt;直し方&lt;/span&gt;&lt;br /&gt;
図に「水面」を書き、水面からの距離でA/Bを比較する（同じか違うかを先に確定）。&lt;/div&gt;
&lt;/div&gt;
&lt;/div&gt;
&lt;/div&gt;
&lt;div class="col-lg-12"&gt;
&lt;div class="card rounded-4 shadow-sm rq-warn"&gt;
&lt;div class="card-body p-3 p-lg-4"&gt;
&lt;div class="d-flex flex-wrap gap-2 align-items-center mb-2"&gt;&lt;span class="badge bg-danger"&gt;典型ミス&lt;/span&gt;&lt;/p&gt;
&lt;h3 class="h6 fw-bold mb-0"&gt;浮力の体積を「全体」で取ってしまう（沈んでいる部分を見ていない）&lt;/h3&gt;
&lt;/div&gt;
&lt;p class="mb-3"&gt;浮力の比較で多いのは、体積の取り方が毎回変わることです。&lt;br /&gt;
“沈んでいる部分”が基準になるのに、全体の体積で計算して結論が崩れます。&lt;/p&gt;
&lt;div class="alert alert-success rounded-4 border border-success-subtle mb-0" role="alert"&gt;&lt;span class="badge bg-success me-2"&gt;直し方&lt;/span&gt;&lt;br /&gt;
体積は「水に入っている部分だけ」。図で沈んでいる範囲を四角で囲ってから式へ。&lt;/div&gt;
&lt;/div&gt;
&lt;/div&gt;
&lt;/div&gt;
&lt;/div&gt;
&lt;div class="alert alert-success rounded-4 border border-success-subtle mt-3 mb-0" role="alert"&gt;計算で手が止まりやすい場合は、&lt;br /&gt;
&lt;a class="link-success fw-bold" href="https://rika-quest.com/column/nayami-calculation-slow/"&gt;理科計算が遅い（単位→図→比例→式→検算の固定）&lt;/a&gt;&lt;br /&gt;
と合わせると、処理順が整理しやすくなります。&lt;/div&gt;
&lt;/section&gt;
&lt;p&gt;&lt;!-- ========================= Section 5 ========================== --&gt;&lt;/p&gt;
&lt;section class="mb-5"&gt;
&lt;h2 id="s5" class="h4 fw-bold border-bottom pb-2 mb-3"&gt;家庭での回し方（週の設計／チェック）&lt;/h2&gt;
&lt;p class="mb-3"&gt;この分野は、難問を粘るよりも&lt;strong class="rq-marker"&gt;「見る量の宣言」→「対象を2つに固定」&lt;/strong&gt;を短時間で反復する方が安定します。&lt;br /&gt;
平日は手順だけ、週末に通し演習を入れます。&lt;/p&gt;
&lt;div class="table-responsive"&gt;
&lt;table class="table table-bordered align-middle bg-white rounded-4 overflow-hidden"&gt;
&lt;thead class="table-success"&gt;
&lt;tr&gt;
&lt;th style="width: 26%;"&gt;区分&lt;/th&gt;
&lt;th&gt;やること&lt;/th&gt;
&lt;th style="width: 30%;"&gt;チェック（合格基準）&lt;/th&gt;
&lt;/tr&gt;
&lt;/thead&gt;
&lt;tbody&gt;
&lt;tr&gt;
&lt;th class="text-success"&gt;平日（短時間）&lt;/th&gt;
&lt;td&gt;1問：見る量の宣言（面積/深さ/体積）→A/B比較図→短文まで&lt;/td&gt;
&lt;td&gt;式の前に「見る量」が書けている&lt;/td&gt;
&lt;/tr&gt;
&lt;tr&gt;
&lt;th class="text-success"&gt;週末（通し）&lt;/th&gt;
&lt;td&gt;3〜5問：短文→式→検算（取り方確認）まで&lt;/td&gt;
&lt;td&gt;途中で式を増やさず、1本で完走できる&lt;/td&gt;
&lt;/tr&gt;
&lt;tr&gt;
&lt;th class="text-success"&gt;やり直し&lt;/th&gt;
&lt;td&gt;失点を「見る量のズレ」「深さズレ」「体積ズレ」に分類して再挑戦&lt;/td&gt;
&lt;td&gt;同じ種類のミスが続かない&lt;/td&gt;
&lt;/tr&gt;
&lt;/tbody&gt;
&lt;/table&gt;
&lt;/div&gt;
&lt;p class="mb-0"&gt;物理の中で迷いやすいテーマは、&lt;br /&gt;
&lt;a class="link-success fw-bold" href="https://rika-quest.com/ct/物理/"&gt;物理カテゴリ&lt;/a&gt; と&lt;br /&gt;
&lt;a class="link-success fw-bold" href="https://rika-quest.com/column/physics/"&gt;物理分野ページ&lt;/a&gt;&lt;br /&gt;
からまとめて戻せます。必要な悩み記事へ辿り直すときに活用してください。&lt;/p&gt;
&lt;/section&gt;
&lt;p&gt;&lt;!-- ========================= Section 6（FAQ：JS不要） ========================== --&gt;&lt;/p&gt;
&lt;section class="mb-5"&gt;
&lt;h2 id="s6" class="h4 fw-bold border-bottom pb-2 mb-3"&gt;FAQ（よくある質問）&lt;/h2&gt;
&lt;div class="rq-faq d-grid gap-3"&gt;
&lt;details&gt;
&lt;summary&gt;&lt;span class="badge bg-success rounded-pill flex-shrink-0"&gt;Q&lt;/span&gt;圧力と水圧がごちゃごちゃになります&lt;/summary&gt;
&lt;div class="p-3"&gt;まず「何を比べる問題か」を固定します。圧力は面積、水圧は深さ（位置）です。&lt;br /&gt;
先に「この問題は面積／深さ」と宣言してから図に落とすと、式が増えにくくなります。&lt;/div&gt;
&lt;/details&gt;
&lt;details&gt;
&lt;summary&gt;&lt;span class="badge bg-success rounded-pill flex-shrink-0"&gt;Q&lt;/span&gt;同じ水中なのに、どっちが大きいか迷います&lt;/summary&gt;
&lt;div class="p-3"&gt;比較対象（A/B）が増えている可能性があります。まず対象を2つに絞り、&lt;br /&gt;
深さが「同じか違うか」を水面からの距離で確定してから判断してください。&lt;/div&gt;
&lt;/details&gt;
&lt;details&gt;
&lt;summary&gt;&lt;span class="badge bg-success rounded-pill flex-shrink-0"&gt;Q&lt;/span&gt;浮力の体積をどこから取ればいいですか&lt;/summary&gt;
&lt;div class="p-3"&gt;基準は「沈んでいる部分」です。体積は全体ではなく、水に入っている部分だけを取ります。&lt;br /&gt;
図で沈んでいる範囲を囲ってから式へ進むと、取り違えが減ります。&lt;/div&gt;
&lt;/details&gt;
&lt;details&gt;
&lt;summary&gt;&lt;span class="badge bg-success rounded-pill flex-shrink-0"&gt;Q&lt;/span&gt;面積が出てくると、式を作り直して時間が足りません&lt;/summary&gt;
&lt;div class="p-3"&gt;面積が必要かどうかを途中で変えてしまうのが原因になりやすいです。&lt;br /&gt;
最初に「見る量」を宣言し、宣言した量以外を途中で足さないルールで進めると安定します。&lt;/div&gt;
&lt;/details&gt;
&lt;details&gt;
&lt;summary&gt;&lt;span class="badge bg-success rounded-pill flex-shrink-0"&gt;Q&lt;/span&gt;図を描くのが苦手で、条件が整理できません&lt;/summary&gt;
&lt;div class="p-3"&gt;図の作り方（どこから描くか）が未固定かもしれません。&lt;br /&gt;
まず「図→関係→式」の順番を整えるなら&lt;br /&gt;
&lt;a class="link-success fw-bold" href="https://rika-quest.com/column/nayami-physics-diagram/"&gt;物理の図が描けない（図→関係→式の固定）&lt;/a&gt;&lt;br /&gt;
を先に固めると進めやすくなります。&lt;/div&gt;
&lt;/details&gt;
&lt;/div&gt;
&lt;/section&gt;
&lt;p&gt;&lt;!-- ========================= Section 7（内部リンク＋CTA） ========================== --&gt;&lt;/p&gt;
&lt;section class="mb-4"&gt;
&lt;h2 id="s7" class="h4 fw-bold border-bottom pb-2 mb-3"&gt;次に読む（内部リンク）＋講座・問い合わせ&lt;/h2&gt;
&lt;div class="row g-3"&gt;
&lt;div class="col-lg-6"&gt;
&lt;div class="card rounded-4 shadow-sm h-100"&gt;
&lt;div class="card-body p-3 p-lg-4"&gt;
&lt;p class="fw-bold text-success mb-2"&gt;悩みから辿る（Hub / 物理）&lt;/p&gt;
&lt;div class="list-group"&gt;&lt;a class="list-group-item list-group-item-action" href="https://rika-quest.com/column/science-nayami/"&gt;理科の悩み一覧（Hub）&lt;/a&gt;&lt;br /&gt;
&lt;a class="list-group-item list-group-item-action" href="https://rika-quest.com/ct/物理/"&gt;物理カテゴリ（悩み・コツを横断）&lt;/a&gt;&lt;br /&gt;
&lt;a class="list-group-item list-group-item-action" href="https://rika-quest.com/column/physics/"&gt;物理分野ページ（全体の地図）&lt;/a&gt;&lt;br /&gt;
&lt;a class="list-group-item list-group-item-action" href="https://rika-quest.com/column/"&gt;理科コラム一覧&lt;/a&gt;&lt;br /&gt;
&lt;a class="list-group-item list-group-item-action" href="https://rika-quest.com/ct/理科のコツ/"&gt;理科のコツ（カテゴリ）&lt;/a&gt;&lt;/div&gt;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href="https://rika-quest.com/column/nayami-physics-diagram/"&gt;物理の図が描けない（図→関係→式の固定）&lt;/a&gt;&lt;br /&gt;
&lt;a class="list-group-item list-group-item-action" href="https://rika-quest.com/column/nayami-calculation-slow/"&gt;理科計算が遅い（処理順の固定）&lt;/a&gt;&lt;/div&gt;
&lt;/div&gt;
&lt;/div&gt;
&lt;/div&gt;
&lt;/div&gt;
&lt;div class="card rounded-4 shadow-sm border-success-subtle mt-3"&gt;
&lt;div class="card-body p-3 p-lg-4"&gt;
&lt;p class="fw-bold text-success mb-2"&gt;条件整理から一緒に整えたい方へ（押し付けない案内）&lt;/p&gt;
&lt;p class="mb-3"&gt;圧力・水圧・浮力は、知識があっても「面積／深さ／体積」の選択がブレると、&lt;br /&gt;
図と式が増えて失点が残りやすい分野です。&lt;br /&gt;
まずは「見る量の宣言」と「比較対象を2つに固定」を徹底してください。&lt;br /&gt;
それでも不安定な場合は、問題を見ながら「どこでズレるか（見る量／深さ／体積／図／検算）」を切り分けて、&lt;br /&gt;
得点につながる処理順を定着させる個別指導も選択肢になります。&lt;/p&gt;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</si>
  <si>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以下のページは不自然なワードを使用しています。
これらを適切に自然な言葉に置き換えて下さい。
なお、本文の装飾や構造は絶対に変えないでください。
【対象ページURL】
https://rika-quest.com/column/nayami-physics-graph/
【検出された不自然ワード】
- 崩れ
- 型
- 迷い
- 固定
- 手順
- 立て直
- 内部リンク
- 設計
- 整え
【本文】
------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.rq-toc a{ text-decoration:none; }&lt;br /&gt;  .rq-toc a:hover{ text-decoration:underline; }&lt;br /&gt;  .rq-leftbar{ border-left: .35rem solid rgba(25,135,84,.55); }&lt;br /&gt;  .rq-bullets li{ margin-bottom:.35rem; }&lt;/p&gt;
&lt;p&gt;  .rq-stepno{&lt;br /&gt;    width: 2.2rem; height: 2.2rem;&lt;br /&gt;    display:inline-flex; align-items:center; justify-content:center;&lt;br /&gt;    border-radius: 999px;&lt;br /&gt;    background: rgba(25,135,84,.12);&lt;br /&gt;    color: #146c43;&lt;br /&gt;    font-weight: 800;&lt;br /&gt;    flex: 0 0 auto;&lt;br /&gt;  }&lt;/p&gt;
&lt;p&gt;  .rq-mini{&lt;br /&gt;    border: 1px solid rgba(0,0,0,.10);&lt;br /&gt;    border-radius: 1rem;&lt;br /&gt;    background: #fff;&lt;br /&gt;    box-shadow: 0 .125rem .25rem rgba(0,0,0,.06);&lt;br /&gt;  }&lt;/p&gt;
&lt;p&gt;  .rq-chip{&lt;br /&gt;    display:inline-flex;&lt;br /&gt;    align-items:center;&lt;br /&gt;    gap:.5rem;&lt;br /&gt;    padding:.35rem .6rem;&lt;br /&gt;    border-radius: 999px;&lt;br /&gt;    border: 1px solid rgba(25,135,84,.25);&lt;br /&gt;    background: rgba(25,135,84,.06);&lt;br /&gt;    font-weight: 700;&lt;br /&gt;    font-size: .9rem;&lt;br /&gt;    white-space: nowrap;&lt;br /&gt;  }&lt;/p&gt;
&lt;p&gt;  /* グラフ用：軸チェックカード */&lt;br /&gt;  .rq-axis{&lt;br /&gt;    border: 1px solid rgba(25,135,84,.20);&lt;br /&gt;    background: linear-gradient(180deg, rgba(25,135,84,.06), #fff);&lt;br /&gt;  }&lt;br /&gt;  .rq-kv{&lt;br /&gt;    display:grid;&lt;br /&gt;    grid-template-columns: 1fr;&lt;br /&gt;    gap:.5rem;&lt;br /&gt;  }&lt;br /&gt;  @media (min-width: 992px){&lt;br /&gt;    .rq-kv{ grid-template-columns: 1fr 1fr; }&lt;br /&gt;  }&lt;br /&gt;  .rq-kv .rq-mini{ padding: .85rem 1rem; }&lt;br /&gt;  .rq-kv .label{ font-size:.85rem; opacity:.8; }&lt;br /&gt;  .rq-kv .value{ font-weight:800; }&lt;/p&gt;
&lt;p&gt;  /* 典型ミス（赤） */&lt;br /&gt;  .rq-warn{ border-left: .35rem solid rgba(220,53,69,.6); }&lt;/p&gt;
&lt;p&gt;  /* 手順の“テンプレ枠” */&lt;br /&gt;  .rq-template{&lt;br /&gt;    border: 1px dashed rgba(25,135,84,.45);&lt;br /&gt;    background: rgba(25,135,84,.04);&lt;br /&gt;  }&lt;/p&gt;
&lt;p&gt;  /* FAQ（JS不要） */&lt;br /&gt;  .rq-faq details{&lt;br /&gt;    border: 1px solid rgba(0,0,0,.10);&lt;br /&gt;    border-radius: 1rem;&lt;br /&gt;    background: #fff;&lt;br /&gt;    overflow: hidden;&lt;br /&gt;    box-shadow: 0 .125rem .25rem rgba(0,0,0,.06);&lt;br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}&lt;br /&gt;&lt;/style&gt;
&lt;div class="container my-4"&gt;
&lt;p&gt;&lt;!-- ========================= Hero ========================== --&gt;&lt;/p&gt;
&lt;section class="rq-hero rounded-4 p-4 p-lg-5 shadow-sm mb-4"&gt;
&lt;div class="row g-4 align-items-center"&gt;
&lt;div class="col-lg-8"&gt;
&lt;div class="rq-subline small mb-2"&gt;中学受験理科／物理　テーマ：グラフは「変化を言葉→式」の順で処理して迷いを止める&lt;/div&gt;
&lt;div class="d-flex flex-wrap gap-2 mb-2"&gt;&lt;span class="badge bg-success"&gt;悩み起点&lt;/span&gt;&lt;br /&gt;
&lt;span class="badge bg-success"&gt;言葉→式の順番&lt;/span&gt;&lt;br /&gt;
&lt;span class="badge bg-success"&gt;比例/反比例/増減の判定&lt;/span&gt;&lt;br /&gt;
&lt;span class="badge bg-success"&gt;家庭で回す&lt;/span&gt;&lt;/div&gt;
&lt;p class="mb-2"&gt;グラフを見ると、どこを読めばいいか分からない。&lt;br /&gt;
比例・反比例の判定が曖昧で、式が立たない。&lt;br /&gt;
目盛りの読み間違いで、計算は合っているのに失点する。&lt;/p&gt;
&lt;p class="mb-0"&gt;物理のグラフで止まるのは、計算力というより&lt;br /&gt;
&lt;strong class="rq-marker"&gt;「変化を言葉で固定せず、いきなり式に飛ぶ」&lt;/strong&gt;ことが原因になりやすいです。&lt;br /&gt;
先に「増える/減る」「一定」「比例/反比例」を短文にすると、式が1本にまとまりやすくなります。&lt;/p&gt;
&lt;/div&gt;
&lt;div class="col-lg-4"&gt;
&lt;div class="card border-0 shadow-sm rounded-4"&gt;
&lt;div class="card-body p-3 p-lg-4"&gt;
&lt;p class="fw-bold text-success mb-2"&gt;この記事で分かること&lt;/p&gt;
&lt;ul class="small mb-0 rq-bullets"&gt;
&lt;li&gt;「苦手」の原因を3パターンに切り分ける&lt;/li&gt;
&lt;li&gt;軸→変化→関係（比例/反比例/増減）を短文で固定する方法&lt;/li&gt;
&lt;li&gt;典型ミス（軸/単位/目盛り/傾きの解釈）の止め方&lt;/li&gt;
&lt;li&gt;家庭で回す練習順（短時間→週末通し）&lt;/li&gt;
&lt;/ul&gt;
&lt;/div&gt;
&lt;/div&gt;
&lt;/div&gt;
&lt;/div&gt;
&lt;div class="alert alert-success mt-4 mb-0 rounded-4 border border-success-subtle" role="alert"&gt;単元の解説ではなく、「グラフを処理する順番」と「減点パターンの回避」を整理します。&lt;/div&gt;
&lt;/section&gt;
&lt;p&gt;&lt;!-- ========================= 目次 ==========================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href="#s2"&gt;原因の切り分け（典型パターン3つ）&lt;/a&gt;&lt;br /&gt;
&lt;a class="list-group-item list-group-item-action" href="#s3"&gt;立て直しの手順（ステップで）&lt;/a&gt;&lt;br /&gt;
&lt;a class="list-group-item list-group-item-action" href="#s4"&gt;よくあるミスと修正（誤答例→直し方）&lt;/a&gt;&lt;br /&gt;
&lt;a class="list-group-item list-group-item-action" href="#s5"&gt;家庭での回し方（週の設計／チェック）&lt;/a&gt;&lt;br /&gt;
&lt;a class="list-group-item list-group-item-action" href="#s6"&gt;FAQ（よくある質問）&lt;/a&gt;&lt;br /&gt;
&lt;a class="list-group-item list-group-item-action" href="#s7"&gt;次に読む（内部リンク）＋講座・問い合わせ&lt;/a&gt;&lt;/div&gt;
&lt;/div&gt;
&lt;/nav&gt;
&lt;p&gt;&lt;!-- ========================= Section 1 ========================== --&gt;&lt;/p&gt;
&lt;section class="mb-5"&gt;
&lt;h2 id="s1" class="h4 fw-bold border-bottom pb-2 mb-3"&gt;まず状況整理｜どこで詰まっているか&lt;/h2&gt;
&lt;p class="mb-3"&gt;物理のグラフ問題は、「公式を知っているか」よりも、&lt;br /&gt;
&lt;strong class="rq-marker"&gt;読み取りの順番が固定されているか&lt;/strong&gt;で結果が変わります。&lt;br /&gt;
まず、どこで止まっているかを切り分けます。&lt;/p&gt;
&lt;div class="row g-3"&gt;
&lt;div class="col-lg-6"&gt;
&lt;div class="rq-mini h-100 p-3 p-lg-4 rq-leftbar"&gt;
&lt;p class="fw-bold text-success mb-2"&gt;止まり方の例&lt;/p&gt;
&lt;ul class="mb-0 rq-bullets"&gt;
&lt;li&gt;軸（何を表すか）を読まず、式に飛んでしまう&lt;/li&gt;
&lt;li&gt;「増える/減る」を言葉にできず、比例/反比例が判定できない&lt;/li&gt;
&lt;li&gt;傾き・切片・面積など“どこを使うか”が毎回変わる&lt;/li&gt;
&lt;li&gt;目盛りの読み落とし（単位/倍率）で数字がズレる&lt;/li&gt;
&lt;/ul&gt;
&lt;/div&gt;
&lt;/div&gt;
&lt;div class="col-lg-6"&gt;
&lt;div class="alert alert-success rounded-4 border border-success-subtle h-100 mb-0" role="alert"&gt;
&lt;p class="fw-bold mb-2"&gt;この分野の優先順位&lt;/p&gt;
&lt;p class="mb-2"&gt;まずは「軸→変化→関係（比例/反比例/増減）」を言葉で固定し、&lt;br /&gt;
その後に式へ進みます。&lt;/p&gt;
&lt;p class="mb-0"&gt;グラフは、式づくりの前に「文章化」できるほどミスが減ります。&lt;/p&gt;
&lt;/div&gt;
&lt;/div&gt;
&lt;/div&gt;
&lt;div class="alert alert-success rounded-4 border border-success-subtle mt-3 mb-0" role="alert"&gt;図・表・グラフの読み取り自体で止まる場合は、先にこちらで整理すると進めやすくなります：&lt;br /&gt;
&lt;a class="link-success fw-bold" href="https://rika-quest.com/column/nayami-graph-table-reading/"&gt;図・表・グラフが読み取れないときの整理&lt;/a&gt;&lt;/div&gt;
&lt;/section&gt;
&lt;p&gt;&lt;!-- ========================= Section 2 ========================== --&gt;&lt;/p&gt;
&lt;section class="mb-5"&gt;
&lt;h2 id="s2" class="h4 fw-bold border-bottom pb-2 mb-3"&gt;原因の切り分け（典型パターン3つ）&lt;/h2&gt;
&lt;div class="row g-3"&gt;
&lt;div class="col-lg-4"&gt;
&lt;div class="card rounded-4 shadow-sm h-100"&gt;
&lt;div class="card-body p-3 p-lg-4"&gt;
&lt;p&gt;&lt;span class="badge bg-success mb-2"&gt;原因①&lt;/span&gt;&lt;/p&gt;
&lt;h3 class="h6 fw-bold mb-2"&gt;軸・単位が未確認（何の変化か分からない）&lt;/h3&gt;
&lt;p class="mb-0"&gt;x軸/y軸が何を表すか、単位や目盛りの倍率を確認しないまま進み、&lt;br /&gt;
途中で読み直して手が止まるパターンです。最初の10秒の確認不足が失点を作ります。&lt;/p&gt;
&lt;/div&gt;
&lt;/div&gt;
&lt;/div&gt;
&lt;div class="col-lg-4"&gt;
&lt;div class="card rounded-4 shadow-sm h-100"&gt;
&lt;div class="card-body p-3 p-lg-4"&gt;
&lt;p&gt;&lt;span class="badge bg-success mb-2"&gt;原因②&lt;/span&gt;&lt;/p&gt;
&lt;h3 class="h6 fw-bold mb-2"&gt;変化を言葉にできない（比例/反比例が判定できない）&lt;/h3&gt;
&lt;p class="mb-0"&gt;「増える/減る」「一定」「増え方が一定」などを短文で固定できないと、&lt;br /&gt;
式の候補が複数に分かれ、迷いが増えます。式づくりの前に言葉で整理します。&lt;/p&gt;
&lt;/div&gt;
&lt;/div&gt;
&lt;/div&gt;
&lt;div class="col-lg-4"&gt;
&lt;div class="card rounded-4 shadow-sm h-100"&gt;
&lt;div class="card-body p-3 p-lg-4"&gt;
&lt;p&gt;&lt;span class="badge bg-success mb-2"&gt;原因③&lt;/span&gt;&lt;/p&gt;
&lt;h3 class="h6 fw-bold mb-2"&gt;使う情報が未固定（傾き/切片/面積を毎回迷う）&lt;/h3&gt;
&lt;p class="mb-0"&gt;グラフから何を取り出すか（傾き、差、交点、面積など）が決まっていないと、&lt;br /&gt;
目についた情報を使って失敗しやすくなります。先に「何を使うか」を宣言します。&lt;/p&gt;
&lt;/div&gt;
&lt;/div&gt;
&lt;/div&gt;
&lt;/div&gt;
&lt;div class="card rounded-4 shadow-sm mt-3 rq-axis"&gt;
&lt;div class="card-body p-3 p-lg-4"&gt;
&lt;p class="fw-bold text-success mb-2"&gt;まずは「軸」を固定する（この1分が後半を楽にする）&lt;/p&gt;
&lt;div class="rq-kv"&gt;
&lt;div class="rq-mini"&gt;
&lt;div class="label"&gt;x軸は何？（単位は？）&lt;/div&gt;
&lt;div class="value"&gt;＿＿＿＿＿＿（＿＿）&lt;/div&gt;
&lt;/div&gt;
&lt;div class="rq-mini"&gt;
&lt;div class="label"&gt;y軸は何？（単位は？）&lt;/div&gt;
&lt;div class="value"&gt;＿＿＿＿＿＿（＿＿）&lt;/div&gt;
&lt;/div&gt;
&lt;div class="rq-mini"&gt;
&lt;div class="label"&gt;目盛りの倍率（10倍/100倍/1/2など）&lt;/div&gt;
&lt;div class="value"&gt;＿＿＿＿＿＿&lt;/div&gt;
&lt;/div&gt;
&lt;div class="rq-mini"&gt;
&lt;div class="label"&gt;グラフは「何の関係」を見ている？&lt;/div&gt;
&lt;div class="value"&gt;＿＿＿＿＿＿と＿＿＿＿＿＿&lt;/div&gt;
&lt;/div&gt;
&lt;/div&gt;
&lt;div class="alert alert-success rounded-4 border border-success-subtle mt-3 mb-0" role="alert"&gt;&lt;span class="badge bg-success me-2"&gt;ポイント&lt;/span&gt;&lt;br /&gt;
ここが書けると、「何を比べるか」「何を計算するか」が自然に決まります。&lt;/div&gt;
&lt;/div&gt;
&lt;/div&gt;
&lt;/section&gt;
&lt;p&gt;&lt;!-- ========================= Section 3 ========================== --&gt;&lt;/p&gt;
&lt;section class="mb-5"&gt;
&lt;h2 id="s3" class="h4 fw-bold border-bottom pb-2 mb-3"&gt;立て直しの手順（ステップで）&lt;/h2&gt;
&lt;p class="mb-3"&gt;グラフは、いきなり式に入るほど迷いが増えます。&lt;br /&gt;
ここでは、&lt;strong class="rq-marker"&gt;「言葉→式」&lt;/strong&gt;の順を固定して、式を1本に絞る流れを作ります。&lt;/p&gt;
&lt;div class="row g-3"&gt;
&lt;p&gt;&lt;!-- Step 1 --&gt;&lt;/p&gt;
&lt;div class="col-lg-6"&gt;
&lt;div class="card rounded-4 shadow-sm h-100 rq-leftbar rq-axis"&gt;
&lt;div class="card-body p-3 p-lg-4"&gt;
&lt;div class="d-flex align-items-start gap-3 mb-2"&gt;
&lt;div class="rq-stepno"&gt;1&lt;/div&gt;
&lt;div&gt;
&lt;h3 class="h6 fw-bold mb-1"&gt;軸・単位・倍率を最初に確認する&lt;/h3&gt;
&lt;p class="mb-0"&gt;x軸/y軸、単位、目盛りの倍率を最初に書きます。&lt;br /&gt;
途中で読み直さないことが、時間とミスを減らす近道です。&lt;/p&gt;
&lt;/div&gt;
&lt;/div&gt;
&lt;div class="d-flex flex-wrap gap-2"&gt;&lt;span class="rq-chip text-success"&gt;軸&lt;/span&gt;&lt;br /&gt;
&lt;span class="rq-chip text-success"&gt;単位&lt;/span&gt;&lt;br /&gt;
&lt;span class="rq-chip text-success"&gt;倍率&lt;/span&gt;&lt;br /&gt;
&lt;span class="rq-chip text-success"&gt;比較対象&lt;/span&gt;&lt;/div&gt;
&lt;/div&gt;
&lt;/div&gt;
&lt;/div&gt;
&lt;p&gt;&lt;!-- Step 2 --&gt;&lt;/p&gt;
&lt;div class="col-lg-6"&gt;
&lt;div class="card rounded-4 shadow-sm h-100 rq-leftbar rq-axis"&gt;
&lt;div class="card-body p-3 p-lg-4"&gt;
&lt;div class="d-flex align-items-start gap-3 mb-2"&gt;
&lt;div class="rq-stepno"&gt;2&lt;/div&gt;
&lt;div&gt;
&lt;h3 class="h6 fw-bold mb-1"&gt;変化を短文にする（増える/減る/一定）&lt;/h3&gt;
&lt;p class="mb-0"&gt;グラフを見たら、まずは「増える」「減る」「一定」を短文で固定します。&lt;br /&gt;
これが書けると、式が勝手に1本に寄ります。&lt;/p&gt;
&lt;/div&gt;
&lt;/div&gt;
&lt;div class="rq-template rounded-4 p-3"&gt;
&lt;p class="small fw-bold text-success mb-2"&gt;短文テンプレ（そのまま写す）&lt;/p&gt;
&lt;ul class="small mb-0 rq-bullets"&gt;
&lt;li&gt;xが増えると、yは（増える／減る／一定）。&lt;/li&gt;
&lt;li&gt;増え方は（一定／一定でない）。&lt;/li&gt;
&lt;li&gt;0のときのyは（0／0でない）。&lt;/li&gt;
&lt;/ul&gt;
&lt;/div&gt;
&lt;/div&gt;
&lt;/div&gt;
&lt;/div&gt;
&lt;p&gt;&lt;!-- Step 3 --&gt;&lt;/p&gt;
&lt;div class="col-lg-12"&gt;
&lt;div class="card rounded-4 shadow-sm rq-leftbar rq-axis"&gt;
&lt;div class="card-body p-3 p-lg-4"&gt;
&lt;div class="d-flex align-items-start gap-3 mb-2"&gt;
&lt;div class="rq-stepno"&gt;3&lt;/div&gt;
&lt;div&gt;
&lt;h3 class="h6 fw-bold mb-1"&gt;関係を判定する（比例/反比例/増減の区別）&lt;/h3&gt;
&lt;p class="mb-0"&gt;「何となく直線」ではなく、短文から判定します。&lt;br /&gt;
ここで関係が決まると、使う情報（傾き・差など）が固定されます。&lt;/p&gt;
&lt;/div&gt;
&lt;/div&gt;
&lt;div class="table-responsive"&gt;
&lt;table class="table table-bordered align-middle bg-white rounded-4 overflow-hidden mb-0"&gt;
&lt;thead class="table-success"&gt;
&lt;tr&gt;
&lt;th style="width: 22%;"&gt;判定&lt;/th&gt;
&lt;th&gt;言葉の手がかり（短文）&lt;/th&gt;
&lt;th style="width: 30%;"&gt;次の操作&lt;/th&gt;
&lt;/tr&gt;
&lt;/thead&gt;
&lt;tbody&gt;
&lt;tr&gt;
&lt;th class="text-success"&gt;比例&lt;/th&gt;
&lt;td&gt;増え方が一定／原点を通る&lt;/td&gt;
&lt;td&gt;「同じ倍率」で増えることを使う&lt;/td&gt;
&lt;/tr&gt;
&lt;tr&gt;
&lt;th class="text-success"&gt;反比例&lt;/th&gt;
&lt;td&gt;xが増えるとyが減る／積が一定になりそう&lt;/td&gt;
&lt;td&gt;「積が一定」を確認してから式へ&lt;/td&gt;
&lt;/tr&gt;
&lt;tr&gt;
&lt;th class="text-success"&gt;増減&lt;/th&gt;
&lt;td&gt;増え方が一定でない／直線でも原点を通らない&lt;/td&gt;
&lt;td&gt;「差」「変化の割合」を使う&lt;/td&gt;
&lt;/tr&gt;
&lt;/tbody&gt;
&lt;/table&gt;
&lt;/div&gt;
&lt;div class="alert alert-success rounded-4 border border-success-subtle mt-3 mb-0" role="alert"&gt;&lt;span class="badge bg-success me-2"&gt;ポイント&lt;/span&gt;&lt;br /&gt;
判定がつくと、式の候補が1本になり、どこを読むか（傾き/差/交点）が決まります。&lt;/div&gt;
&lt;/div&gt;
&lt;/div&gt;
&lt;/div&gt;
&lt;p&gt;&lt;!-- Step 4 --&gt;&lt;/p&gt;
&lt;div class="col-lg-6"&gt;
&lt;div class="card rounded-4 shadow-sm h-100 rq-leftbar rq-axis"&gt;
&lt;div class="card-body p-3 p-lg-4"&gt;
&lt;div class="d-flex align-items-start gap-3 mb-2"&gt;
&lt;div class="rq-stepno"&gt;4&lt;/div&gt;
&lt;div&gt;
&lt;h3 class="h6 fw-bold mb-1"&gt;読む点を2つに固定する（適当な点を選ばない）&lt;/h3&gt;
&lt;p class="mb-0"&gt;目盛りが読みやすい点を2つ選び、数値を丁寧に写します。&lt;br /&gt;
中途半端な点を選ぶと、読取ミスが増えます。&lt;/p&gt;
&lt;/div&gt;
&lt;/div&gt;
&lt;div class="rq-template rounded-4 p-3 mb-0"&gt;
&lt;p class="small fw-bold text-success mb-2"&gt;固定ルール&lt;/p&gt;
&lt;ul class="small mb-0 rq-bullets"&gt;
&lt;li&gt;読みやすい整数の点を優先（端点・交点など）&lt;/li&gt;
&lt;li&gt;単位と倍率を書いた上で数値を写す&lt;/li&gt;
&lt;li&gt;点は「2つ」まで（増やすほどズレる）&lt;/li&gt;
&lt;/ul&gt;
&lt;/div&gt;
&lt;/div&gt;
&lt;/div&gt;
&lt;/div&gt;
&lt;p&gt;&lt;!-- Step 5 --&gt;&lt;/p&gt;
&lt;div class="col-lg-6"&gt;
&lt;div class="card rounded-4 shadow-sm h-100 rq-leftbar rq-axis"&gt;
&lt;div class="card-body p-3 p-lg-4"&gt;
&lt;div class="d-flex align-items-start gap-3 mb-2"&gt;
&lt;div class="rq-stepno"&gt;5&lt;/div&gt;
&lt;div&gt;
&lt;h3 class="h6 fw-bold mb-1"&gt;検算は「単位・倍率・増減の向き」だけ&lt;/h3&gt;
&lt;p class="mb-0"&gt;グラフの失点は、計算ミスよりも読み取りズレが原因になりやすいです。&lt;br /&gt;
単位・倍率・増減の向きが合っているかを短く確認します。&lt;/p&gt;
&lt;/div&gt;
&lt;/div&gt;
&lt;ul class="mb-0 rq-bullets"&gt;
&lt;li&gt;単位が設問指定と一致しているか&lt;/li&gt;
&lt;li&gt;倍率（10倍/100倍など）を反映できているか&lt;/li&gt;
&lt;li&gt;増える/減るの向きと答えの増減が一致するか&lt;/li&gt;
&lt;/ul&gt;
&lt;/div&gt;
&lt;/div&gt;
&lt;/div&gt;
&lt;/div&gt;
&lt;/section&gt;
&lt;p&gt;&lt;!-- ========================= Section 4 ========================== --&gt;&lt;/p&gt;
&lt;section class="mb-5"&gt;
&lt;h2 id="s4" class="h4 fw-bold border-bottom pb-2 mb-3"&gt;よくあるミスと修正（誤答例→直し方）&lt;/h2&gt;
&lt;div class="row g-3"&gt;
&lt;div class="col-lg-6"&gt;
&lt;div class="card rounded-4 shadow-sm h-100 rq-warn"&gt;
&lt;div class="card-body p-3 p-lg-4"&gt;
&lt;div class="d-flex flex-wrap gap-2 align-items-center mb-2"&gt;
&lt;p&gt;&lt;span class="badge bg-danger"&gt;典型ミス&lt;/span&gt;&lt;/p&gt;
&lt;h3 class="h6 fw-bold mb-0"&gt;軸・単位を見ずに数字を拾う&lt;/h3&gt;
&lt;/div&gt;
&lt;p class="mb-3"&gt;「それっぽい点」を拾って計算してしまい、途中で軸を読み直して崩れるパターンです。&lt;br /&gt;
時間が溶けるだけでなく、倍率の見落としで結論がズレます。&lt;/p&gt;
&lt;div class="alert alert-success rounded-4 border border-success-subtle mb-0" role="alert"&gt;&lt;span class="badge bg-success me-2"&gt;直し方&lt;/span&gt;&lt;br /&gt;
最初に「x軸/ y軸/単位/倍率」を書いてから数値を拾う（順番を逆にしない）。&lt;/div&gt;
&lt;/div&gt;
&lt;/div&gt;
&lt;/div&gt;
&lt;div class="col-lg-6"&gt;
&lt;div class="card rounded-4 shadow-sm h-100 rq-warn"&gt;
&lt;div class="card-body p-3 p-lg-4"&gt;
&lt;div class="d-flex flex-wrap gap-2 align-items-center mb-2"&gt;
&lt;p&gt;&lt;span class="badge bg-danger"&gt;典型ミス&lt;/span&gt;&lt;/p&gt;
&lt;h3 class="h6 fw-bold mb-0"&gt;比例/反比例を“見た目”で判断する&lt;/h3&gt;
&lt;/div&gt;
&lt;p class="mb-3"&gt;直線っぽいから比例、と決めると、原点を通るかの確認が抜けやすくなります。&lt;br /&gt;
判定を言葉で固定できないと、式の候補が増えます。&lt;/p&gt;
&lt;div class="alert alert-success rounded-4 border border-success-subtle mb-0" role="alert"&gt;&lt;span class="badge bg-success me-2"&gt;直し方&lt;/span&gt;&lt;br /&gt;
「増え方が一定」「原点を通る」を短文で確認してから比例判定へ進む。&lt;/div&gt;
&lt;/div&gt;
&lt;/div&gt;
&lt;/div&gt;
&lt;div class="col-lg-12"&gt;
&lt;div class="card rounded-4 shadow-sm rq-warn"&gt;
&lt;div class="card-body p-3 p-lg-4"&gt;
&lt;div class="d-flex flex-wrap gap-2 align-items-center mb-2"&gt;
&lt;p&gt;&lt;span class="badge bg-danger"&gt;典型ミス&lt;/span&gt;&lt;/p&gt;
&lt;h3 class="h6 fw-bold mb-0"&gt;読む点を増やしすぎてズレる（目盛りミスが累積）&lt;/h3&gt;
&lt;/div&gt;
&lt;p class="mb-3"&gt;不安で点を増やすほど、読み取りズレが増えやすくなります。&lt;br /&gt;
グラフは「読みやすい点を2つ」に固定すると、ミスが減ります。&lt;/p&gt;
&lt;div class="alert alert-success rounded-4 border border-success-subtle mb-0" role="alert"&gt;&lt;span class="badge bg-success me-2"&gt;直し方&lt;/span&gt;&lt;br /&gt;
端点・交点など「読みやすい整数の点」を2つだけ選び、単位と倍率を書いてから写す。&lt;/div&gt;
&lt;/div&gt;
&lt;/div&gt;
&lt;/div&gt;
&lt;/div&gt;
&lt;div class="alert alert-success rounded-4 border border-success-subtle mt-3 mb-0" role="alert"&gt;作図が絡む問題（反射・屈折など）でグラフ以前に止まる場合は、&lt;br /&gt;
&lt;a class="link-success fw-bold" href="https://rika-quest.com/column/nayami-light-optics/"&gt;光の作図が苦手（作図手順の固定）&lt;/a&gt;&lt;br /&gt;
で「図→条件→処理順」を先に整えると進めやすくなります。&lt;/div&gt;
&lt;/section&gt;
&lt;p&gt;&lt;!-- ========================= Section 5 ========================== --&gt;&lt;/p&gt;
&lt;section class="mb-5"&gt;
&lt;h2 id="s5" class="h4 fw-bold border-bottom pb-2 mb-3"&gt;家庭での回し方（週の設計／チェック）&lt;/h2&gt;
&lt;p class="mb-3"&gt;家庭学習では、難問で粘るよりも、&lt;strong class="rq-marker"&gt;「軸→短文→判定」&lt;/strong&gt;を短時間で反復します。&lt;br /&gt;
週末に通し演習を入れて、読み取りから計算までをつなげます。&lt;/p&gt;
&lt;div class="table-responsive"&gt;
&lt;table class="table table-bordered align-middle bg-white rounded-4 overflow-hidden"&gt;
&lt;thead class="table-success"&gt;
&lt;tr&gt;
&lt;th style="width: 26%;"&gt;区分&lt;/th&gt;
&lt;th&gt;やること&lt;/th&gt;
&lt;th style="width: 30%;"&gt;チェック（合格基準）&lt;/th&gt;
&lt;/tr&gt;
&lt;/thead&gt;
&lt;tbody&gt;
&lt;tr&gt;
&lt;th class="text-success"&gt;平日（短時間）&lt;/th&gt;
&lt;td&gt;1問：軸/単位/倍率→短文（増減）→比例/反比例/増減の判定まで&lt;/td&gt;
&lt;td&gt;式の前に短文が書けている&lt;/td&gt;
&lt;/tr&gt;
&lt;tr&gt;
&lt;th class="text-success"&gt;週末（通し）&lt;/th&gt;
&lt;td&gt;3〜5問：判定→点2つ固定→計算→検算（単位/倍率/向き）&lt;/td&gt;
&lt;td&gt;読む点が2つに固定され、途中で増やさない&lt;/td&gt;
&lt;/tr&gt;
&lt;tr&gt;
&lt;th class="text-success"&gt;やり直し&lt;/th&gt;
&lt;td&gt;失点を「軸/倍率」「短文不足」「判定ミス」「点選び」で分類して再挑戦&lt;/td&gt;
&lt;td&gt;同じ種類のミスが続かない&lt;/td&gt;
&lt;/tr&gt;
&lt;/tbody&gt;
&lt;/table&gt;
&lt;/div&gt;
&lt;p class="mb-0"&gt;物理全体の中で、どのタイプの問題が多いかは&lt;br /&gt;
&lt;a class="link-success fw-bold" href="https://rika-quest.com/ct/物理/"&gt;物理カテゴリ&lt;/a&gt; と&lt;br /&gt;
&lt;a class="link-success fw-bold" href="https://rika-quest.com/column/physics/"&gt;物理分野ページ&lt;/a&gt;&lt;br /&gt;
から整理できます。必要な悩み記事へ戻るときに活用してください。&lt;/p&gt;
&lt;/section&gt;
&lt;p&gt;&lt;!-- ========================= Section 6（FAQ：JS不要） ========================== --&gt;&lt;/p&gt;
&lt;section class="mb-5"&gt;
&lt;h2 id="s6" class="h4 fw-bold border-bottom pb-2 mb-3"&gt;FAQ（よくある質問）&lt;/h2&gt;
&lt;div class="rq-faq d-grid gap-3"&gt;
&lt;details&gt;
&lt;summary&gt;&lt;span class="badge bg-success rounded-pill flex-shrink-0"&gt;Q&lt;/span&gt;グラフ問題はどこから見ればいいですか？&lt;/summary&gt;
&lt;div class="p-3"&gt;まずは軸（何を表すか）と単位、倍率を確認します。その後に「xが増えるとyは増える/減る/一定」を短文にして、&lt;br /&gt;
比例/反比例/増減を判定してから式へ進むと、迷いが減ります。&lt;/div&gt;
&lt;/details&gt;
&lt;details&gt;
&lt;summary&gt;&lt;span class="badge bg-success rounded-pill flex-shrink-0"&gt;Q&lt;/span&gt;比例と増減（直線）をよく間違えます&lt;/summary&gt;
&lt;div class="p-3"&gt;見た目ではなく「原点を通るか」「増え方が一定か」を短文で確認してください。&lt;br /&gt;
「原点を通る」が言えない場合は、比例ではなく増減として処理する方が安定します。&lt;/div&gt;
&lt;/details&gt;
&lt;details&gt;
&lt;summary&gt;&lt;span class="badge bg-success rounded-pill flex-shrink-0"&gt;Q&lt;/span&gt;読む点はどこを選べばいいですか？&lt;/summary&gt;
&lt;div class="p-3"&gt;端点・交点など、目盛りが読みやすい整数の点を優先します。点は2つまでに固定し、&lt;br /&gt;
単位と倍率を書いてから数値を写すとズレが減ります。&lt;/div&gt;
&lt;/details&gt;
&lt;details&gt;
&lt;summary&gt;&lt;span class="badge bg-success rounded-pill flex-shrink-0"&gt;Q&lt;/span&gt;短文にするのに時間がかかります&lt;/summary&gt;
&lt;div class="p-3"&gt;いきなり長文にしなくて構いません。「増える/減る/一定」だけを先に書いて、&lt;br /&gt;
次に「増え方が一定か」を足すと、短時間で判定につながります。&lt;/div&gt;
&lt;/details&gt;
&lt;details&gt;
&lt;summary&gt;&lt;span class="badge bg-success rounded-pill flex-shrink-0"&gt;Q&lt;/span&gt;図・表・グラフが全体的に苦手です&lt;/summary&gt;
&lt;div class="p-3"&gt;物理のグラフ以前に「軸→単位→比較」が未固定な可能性があります。&lt;br /&gt;
先に&lt;br /&gt;
&lt;a class="link-success fw-bold" href="https://rika-quest.com/column/nayami-graph-table-reading/"&gt;図・表・グラフが読み取れないときの整理&lt;/a&gt;&lt;br /&gt;
で読み取りの土台を整えると、グラフ問題が進めやすくなります。&lt;/div&gt;
&lt;/details&gt;
&lt;/div&gt;
&lt;/section&gt;
&lt;p&gt;&lt;!-- ========================= Section 7（内部リンク＋CTA） ========================== --&gt;&lt;/p&gt;
&lt;section class="mb-4"&gt;
&lt;h2 id="s7" class="h4 fw-bold border-bottom pb-2 mb-3"&gt;次に読む（内部リンク）＋講座・問い合わせ&lt;/h2&gt;
&lt;div class="row g-3"&gt;
&lt;div class="col-lg-6"&gt;
&lt;div class="card rounded-4 shadow-sm h-100"&gt;
&lt;div class="card-body p-3 p-lg-4"&gt;
&lt;p class="fw-bold text-success mb-2"&gt;悩みから辿る（Hub / 物理）&lt;/p&gt;
&lt;div class="list-group"&gt;&lt;a class="list-group-item list-group-item-action" href="https://rika-quest.com/column/science-nayami/"&gt;理科の悩み一覧（Hub）&lt;/a&gt;&lt;br /&gt;
&lt;a class="list-group-item list-group-item-action" href="https://rika-quest.com/ct/物理/"&gt;物理カテゴリ（悩み・コツを横断）&lt;/a&gt;&lt;br /&gt;
&lt;a class="list-group-item list-group-item-action" href="https://rika-quest.com/column/physics/"&gt;物理分野ページ（全体の地図）&lt;/a&gt;&lt;br /&gt;
&lt;a class="list-group-item list-group-item-action" href="https://rika-quest.com/column/"&gt;理科コラム一覧&lt;/a&gt;&lt;br /&gt;
&lt;a class="list-group-item list-group-item-action" href="https://rika-quest.com/ct/理科のコツ/"&gt;理科のコツ（カテゴリ）&lt;/a&gt;&lt;/div&gt;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href="https://rika-quest.com/column/nayami-graph-table-reading/"&gt;図・表・グラフが読み取れないときの整理&lt;/a&gt;&lt;br /&gt;
&lt;a class="list-group-item list-group-item-action" href="https://rika-quest.com/column/nayami-light-optics/"&gt;光の作図が苦手（作図手順の固定）&lt;/a&gt;&lt;/div&gt;
&lt;/div&gt;
&lt;/div&gt;
&lt;/div&gt;
&lt;/div&gt;
&lt;div class="card rounded-4 shadow-sm border-success-subtle mt-3"&gt;
&lt;div class="card-body p-3 p-lg-4"&gt;
&lt;p class="fw-bold text-success mb-2"&gt;読み取りの順番から一緒に整えたい方へ（押し付けない案内）&lt;/p&gt;
&lt;p class="mb-3"&gt;グラフ問題は、知識があっても「軸→短文→判定」が崩れると、式が増えて失点が残りやすい分野です。&lt;br /&gt;
まずは読む順番を固定し、点の選び方を2点に絞ってください。&lt;br /&gt;
それでも不安定な場合は、問題を見ながら「どこで止まるか（軸/倍率/短文/判定/点選び/検算）」を切り分けて、&lt;br /&gt;
得点につながる処理順を定着させる個別指導も選択肢になります。&lt;/p&gt;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</si>
  <si>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以下のページは不自然なワードを使用しています。
これらを適切に自然な言葉に置き換えて下さい。
なお、本文の装飾や構造は絶対に変えないでください。
【対象ページURL】
https://dokkai-labo.tokyo/col_blog/kakomon-tsumazuki/
【検出された不自然ワード】
- 崩れ
- 型
- 固定
- 手順
- 立て直
- 最短
- 乱れ
- 整え
【本文】
------
&lt;style&gt;
/* =========================================================&lt;br /&gt;  読解ラボ東京：サブコラム（過去問が解けない理由をオンライン個別で見抜く）&lt;br /&gt;  - Bootstrap前提（WP固定ページ貼り付け用）&lt;br /&gt;  - dl- プレフィックスで干渉を最小化&lt;br /&gt;  - PC/スマホ両対応：table-layout fixed + 折り返し強制&lt;br /&gt;========================================================= */&lt;br /&gt;.dl-wrap{max-width:1040px;margin:0 auto;}&lt;br /&gt;.dl-card{border:0;border-radius:18px;}&lt;br /&gt;.dl-soft{background:#f6f7fb;border:1px solid #e6e9f5;border-radius:14px;}&lt;br /&gt;.dl-anchor{scroll-margin-top:84px;}&lt;br /&gt;.dl-hero-title{font-size:1.9rem;line-height:1.55;margin:0;}&lt;br /&gt;@media (min-width:992px){.dl-hero-title{font-size:2.2rem;}}&lt;br /&gt;.dl-h2{font-size:1.55rem;margin:1.25rem 0 .75rem;}&lt;br /&gt;.dl-h3{font-size:1.15rem;margin:1rem 0 .5rem;}&lt;br /&gt;.dl-lead{color:#6c757d;margin-top:-.2rem;}&lt;br /&gt;.dl-badge{display:inline-block;margin:0 .35rem .35rem 0;}&lt;br /&gt;.dl-note{font-size:.92rem;color:#6c757d;}&lt;br /&gt;.dl-table{table-layout:fixed;width:100%;}&lt;br /&gt;.dl-table th,.dl-table td{&lt;br /&gt;  white-space:normal !important;&lt;br /&gt;  word-break:break-word;&lt;br /&gt;  overflow-wrap:anywhere;&lt;br /&gt;  vertical-align:top;&lt;br /&gt;}&lt;br /&gt;.dl-thead{background:#eef2ff;}&lt;br /&gt;.dl-details summary{cursor:pointer;list-style:none;}&lt;br /&gt;.dl-details summary::-webkit-details-marker{display:none;}&lt;br /&gt;.dl-chip{border:1px solid #e5e7eb;border-radius:999px;padding:.35rem .6rem;font-size:.85rem;background:#fff;}&lt;br /&gt;.dl-callout{border-left:6px solid rgba(79,70,229,.7);background:#f3f4ff;}&lt;br /&gt;&lt;/style&gt;
&lt;div class="container my-4"&gt;
&lt;div class="dl-wrap"&gt;
&lt;p&gt;&lt;!-- Hero --&gt;&lt;/p&gt;
&lt;div class="card dl-card shadow-sm mb-4" style="background: linear-gradient(135deg,#1d4ed8,#0f766e); color: #fff;"&gt;
&lt;div class="card-body p-4 p-lg-5"&gt;
&lt;div class="row align-items-center g-3"&gt;
&lt;div class="col-12 col-lg-8"&gt;
&lt;div class="mb-2"&gt;&lt;span class="badge bg-warning text-dark dl-badge"&gt;中学受験／国語&lt;/span&gt;&lt;br /&gt;
&lt;span class="badge bg-light text-dark dl-badge"&gt;過去問&lt;/span&gt;&lt;br /&gt;
&lt;span class="badge bg-dark dl-badge"&gt;読解力&lt;/span&gt;&lt;br /&gt;
&lt;span class="badge bg-info text-dark dl-badge"&gt;記述&lt;/span&gt;&lt;br /&gt;
&lt;span class="badge bg-secondary dl-badge"&gt;個別指導&lt;/span&gt;&lt;br /&gt;
&lt;span class="badge bg-light text-dark dl-badge"&gt;オンライン国語&lt;/span&gt;&lt;/div&gt;
&lt;div class="small mb-2" style="opacity: .92;"&gt;失点理由を分類し、つまずき地点を特定して改善へ&lt;/div&gt;
&lt;h1 class="dl-hero-title mb-3"&gt;&lt;/h1&gt;
&lt;p class="mb-0" style="opacity: .92;"&gt;「通常授業は何とかなるのに、過去問に入った途端に点が落ちる」──この現象は、&lt;br /&gt;
本文処理のズレ、設問条件の扱い、選択肢の吟味、記述のまとめ方、語彙の欠けなどが&lt;br /&gt;
&lt;strong&gt;複合して&lt;/strong&gt;起きていることが多いです。&lt;br /&gt;
本記事では、失点原因を分類し、オンライン国語の個別指導でどこで止まっているかを精密に見抜いて、&lt;br /&gt;
改善を積み上げる手順を整理します。&lt;/p&gt;
&lt;p style="margin: 12px 0 0; opacity: .92;"&gt;過去問演習の回数・順番・復習の組み立てまで含めた&lt;strong&gt;全体像はこちら：&lt;/strong&gt;&lt;a style="color: #ffffff; text-decoration: underline; font-weight: bold;" href="https://dokkai-labo.tokyo/blog/kokugo-kakomon/"&gt;中学受験 国語の過去問は何回？繰り返しの効果と限界／類題演習との順番まで整理&lt;/a&gt;&lt;/p&gt;
&lt;/div&gt;
&lt;div class="col-12 col-lg-4"&gt;
&lt;div class="p-3 p-lg-4 mt-2 mt-lg-0" style="background: rgba(255,255,255,.12); border: 1px solid rgba(255,255,255,.22); border-radius: 14px;"&gt;
&lt;div class="fw-bold mb-2"&gt;この記事で分かること&lt;/div&gt;
&lt;ul class="mb-3 ps-3 small" style="opacity: .92;"&gt;
&lt;li&gt;過去問で崩れる原因の分類&lt;/li&gt;
&lt;li&gt;どの工程で止まっているかの見抜き方&lt;/li&gt;
&lt;li&gt;本文→設問→記述を整える具体ステップ&lt;/li&gt;
&lt;/ul&gt;
&lt;p&gt;&lt;a class="btn btn-outline-light w-100" href="#steps"&gt;改善ステップへ&lt;/a&gt;&lt;/p&gt;
&lt;div class="dl-note mt-2" style="color: rgba(255,255,255,.85);"&gt;目的は「解ける」より先に「手順を固定する」ことです。&lt;/div&gt;
&lt;/div&gt;
&lt;/div&gt;
&lt;/div&gt;
&lt;div class="mt-4 d-flex flex-wrap gap-2"&gt;&lt;span class="dl-chip"&gt;本文の骨組み&lt;/span&gt;&lt;br /&gt;
&lt;span class="dl-chip"&gt;設問の三点分解&lt;/span&gt;&lt;br /&gt;
&lt;span class="dl-chip"&gt;選択肢の消去&lt;/span&gt;&lt;br /&gt;
&lt;span class="dl-chip"&gt;記述の工程分離&lt;/span&gt;&lt;br /&gt;
&lt;span class="dl-chip"&gt;過去問の段階化&lt;/span&gt;&lt;/div&gt;
&lt;/div&gt;
&lt;/div&gt;
&lt;p&gt;&lt;!-- 目次 --&gt;&lt;/p&gt;
&lt;div class="card dl-card shadow-sm mb-4"&gt;
&lt;div class="card-body p-3 p-md-4"&gt;
&lt;div class="fw-bold mb-2"&gt;目次&lt;/div&gt;
&lt;div class="row g-2"&gt;
&lt;div class="col-6 col-md-4 col-lg-2"&gt;&lt;a class="btn btn-outline-primary btn-sm w-100" href="#bg"&gt;背景&lt;/a&gt;&lt;/div&gt;
&lt;div class="col-6 col-md-4 col-lg-2"&gt;&lt;a class="btn btn-outline-primary btn-sm w-100" href="#online"&gt;オンライン&lt;/a&gt;&lt;/div&gt;
&lt;div class="col-6 col-md-4 col-lg-2"&gt;&lt;a class="btn btn-outline-primary btn-sm w-100" href="#steps"&gt;改善手順&lt;/a&gt;&lt;/div&gt;
&lt;div class="col-6 col-md-4 col-lg-2"&gt;&lt;a class="btn btn-outline-primary btn-sm w-100" href="#home"&gt;家庭の役割&lt;/a&gt;&lt;/div&gt;
&lt;div class="col-6 col-md-4 col-lg-2"&gt;&lt;a class="btn btn-outline-primary btn-sm w-100" href="#fit"&gt;相性&lt;/a&gt;&lt;/div&gt;
&lt;div class="col-6 col-md-4 col-lg-2"&gt;&lt;a class="btn btn-outline-primary btn-sm w-100" href="#summary"&gt;まとめ&lt;/a&gt;&lt;/div&gt;
&lt;/div&gt;
&lt;/div&gt;
&lt;/div&gt;
&lt;p&gt;&lt;!-- 背景 --&gt;&lt;/p&gt;
&lt;h2 id="bg" class="dl-anchor dl-h2"&gt;この悩みが起きる背景&lt;/h2&gt;
&lt;p class="dl-lead"&gt;過去問で点が落ちるのは、単に難しくなるからではありません。国語は「読む力」よりも、&lt;br /&gt;
&lt;strong&gt;処理の再現性&lt;/strong&gt;が点数に直結します。学校ごとの文章量・設問指示・選択肢の癖・記述要求によって、&lt;br /&gt;
普段あいまいだった工程が一気に露出しやすくなります。&lt;/p&gt;
&lt;div class="row g-3 mb-4"&gt;
&lt;div class="col-12 col-lg-7"&gt;
&lt;div class="card dl-card shadow-sm h-100"&gt;
&lt;div class="card-body p-3 p-md-4"&gt;
&lt;div class="mb-2"&gt;&lt;span class="badge bg-danger dl-badge"&gt;失点の分類&lt;/span&gt;&lt;br /&gt;
&lt;span class="text-muted small"&gt;原因が混在すると対策がズレます&lt;/span&gt;&lt;/div&gt;
&lt;div class="table-responsive"&gt;
&lt;table class="table table-bordered align-middle mb-0 dl-table"&gt;
&lt;thead class="dl-thead"&gt;
&lt;tr class="text-center"&gt;
&lt;th style="width: 18%;"&gt;分類&lt;/th&gt;
&lt;th style="width: 42%;"&gt;ありがちな状態&lt;/th&gt;
&lt;th&gt;具体的な失点&lt;/th&gt;
&lt;/tr&gt;
&lt;/thead&gt;
&lt;tbody&gt;
&lt;tr&gt;
&lt;td class="fw-bold text-center"&gt;本文処理&lt;/td&gt;
&lt;td&gt;要点が取れず、線が増える／段落の役割が曖昧&lt;/td&gt;
&lt;td&gt;根拠段落がズレ、選択肢が絞れない&lt;/td&gt;
&lt;/tr&gt;
&lt;tr&gt;
&lt;td class="fw-bold text-center"&gt;設問処理&lt;/td&gt;
&lt;td&gt;条件分解せず本文へ戻る／参照範囲が揺れる&lt;/td&gt;
&lt;td&gt;条件漏れ・取り違えで失点が増える&lt;/td&gt;
&lt;/tr&gt;
&lt;tr&gt;
&lt;td class="fw-bold text-center"&gt;選択肢吟味&lt;/td&gt;
&lt;td&gt;本文照合が弱く、語感で決める&lt;/td&gt;
&lt;td&gt;消去ができず「残った中から当てる」になる&lt;/td&gt;
&lt;/tr&gt;
&lt;tr&gt;
&lt;td class="fw-bold text-center"&gt;記述&lt;/td&gt;
&lt;td&gt;材料不足のまま文章化／条件チェックがない&lt;/td&gt;
&lt;td&gt;要素不足・条件漏れで部分点止まり&lt;/td&gt;
&lt;/tr&gt;
&lt;tr&gt;
&lt;td class="fw-bold text-center"&gt;語彙&lt;/td&gt;
&lt;td&gt;抽象語・評価語が曖昧で言い換えが作れない&lt;/td&gt;
&lt;td&gt;本文一致の判定ミス、記述の表現が弱い&lt;/td&gt;
&lt;/tr&gt;
&lt;/tbody&gt;
&lt;/table&gt;
&lt;/div&gt;
&lt;div class="alert alert-warning mt-3 mb-0"&gt;
&lt;div class="fw-bold mb-1"&gt;重要&lt;/div&gt;
&lt;div class="mb-0"&gt;過去問で崩れるのは&lt;strong&gt;学力&lt;/strong&gt;ではなく、工程が増えたことで&lt;strong&gt;ズレが点数に直結&lt;/strong&gt;するからです。&lt;br /&gt;
まずは「どの工程で止まるか」を特定する必要があります。&lt;/div&gt;
&lt;/div&gt;
&lt;/div&gt;
&lt;/div&gt;
&lt;/div&gt;
&lt;div class="col-12 col-lg-5"&gt;
&lt;div class="card dl-card shadow-sm h-100"&gt;
&lt;div class="card-body p-3 p-md-4"&gt;
&lt;div class="mb-2"&gt;&lt;span class="badge bg-success dl-badge"&gt;具体例&lt;/span&gt;&lt;br /&gt;
&lt;span class="text-muted small"&gt;過去問で急に点が落ちる流れ&lt;/span&gt;&lt;/div&gt;
&lt;div class="dl-soft p-3"&gt;
&lt;div class="fw-bold mb-2"&gt;よくある連鎖&lt;/div&gt;
&lt;ol class="mb-0 ps-3"&gt;
&lt;li&gt;段落要点を取らずに設問へ&lt;/li&gt;
&lt;li&gt;条件分解を飛ばし、本文を探し回る&lt;/li&gt;
&lt;li&gt;言い換え確認が弱く、選択肢が残る&lt;/li&gt;
&lt;li&gt;時間不足→語感で決める→失点が増える&lt;/li&gt;
&lt;li&gt;記述は材料不足のまま書き始めて白紙・要素不足&lt;/li&gt;
&lt;/ol&gt;
&lt;/div&gt;
&lt;div class="alert alert-info mt-3 mb-0"&gt;
&lt;div class="fw-bold mb-1"&gt;立て直しの視点&lt;/div&gt;
&lt;div class="mb-0"&gt;点数を追う前に、本文→設問→根拠→記述の順序を固定し、工程ごとに整える方が改善が速いです。&lt;/div&gt;
&lt;/div&gt;
&lt;/div&gt;
&lt;/div&gt;
&lt;/div&gt;
&lt;/div&gt;
&lt;p&gt;&lt;!-- ===================== 追記：｢過去問に入ると急に解けない｣専用の切り分け＆テンプレ ===================== --&gt;&lt;/p&gt;
&lt;h2 id="suddenly" class="dl-anchor dl-h2"&gt;過去問に入ると急に解けない：まず15分で原因を切り分ける&lt;/h2&gt;
&lt;p class="dl-lead"&gt;「普段は解けるのに、過去問だと急に解けない」は、学力の問題というより&lt;strong&gt;工程のどこかが崩れている&lt;/strong&gt;ケースが大半です。まずは次のチェックで、原因を混ぜずに分けます。&lt;/p&gt;
&lt;div class="card dl-card shadow-sm mb-4"&gt;
&lt;div class="card-body p-3 p-md-4"&gt;
&lt;div class="mb-2"&gt;&lt;span class="badge bg-danger dl-badge"&gt;切り分けチェック&lt;/span&gt;&lt;br /&gt;
&lt;span class="text-muted small"&gt;当てはまる行が「主因候補」です&lt;/span&gt;&lt;/div&gt;
&lt;div class="table-responsive"&gt;
&lt;table class="table table-bordered align-middle mb-0 dl-table"&gt;
&lt;thead class="dl-thead"&gt;
&lt;tr class="text-center"&gt;
&lt;th style="width: 28%;"&gt;症状（急に解けない時の見え方）&lt;/th&gt;
&lt;th style="width: 22%;"&gt;主因候補&lt;/th&gt;
&lt;th&gt;最初の一手（家庭でも可能）&lt;/th&gt;
&lt;/tr&gt;
&lt;/thead&gt;
&lt;tbody&gt;
&lt;tr&gt;
&lt;td&gt;線が増える／段落の要点が置けない&lt;/td&gt;
&lt;td class="fw-bold text-center"&gt;本文処理&lt;/td&gt;
&lt;td&gt;段落ごとに「一言要点」だけ置く。対比・因果・言い換え以外は印を増やさない。&lt;/td&gt;
&lt;/tr&gt;
&lt;tr&gt;
&lt;td&gt;設問を読んだ瞬間に本文へ戻る&lt;/td&gt;
&lt;td class="fw-bold text-center"&gt;設問条件&lt;/td&gt;
&lt;td&gt;設問を&lt;strong&gt;三点分解&lt;/strong&gt;（何を／どこから／条件）してから本文へ。&lt;/td&gt;
&lt;/tr&gt;
&lt;tr&gt;
&lt;td&gt;選択肢が2〜3個残り、最後は勘になる&lt;/td&gt;
&lt;td class="fw-bold text-center"&gt;選択肢吟味&lt;/td&gt;
&lt;td&gt;本文の一致を「言い換え」で確認。1つは必ず&lt;strong&gt;“不一致理由”&lt;/strong&gt;を書いて消す。&lt;/td&gt;
&lt;/tr&gt;
&lt;tr&gt;
&lt;td&gt;記述が白紙／書いたが要素不足と言われる&lt;/td&gt;
&lt;td class="fw-bold text-center"&gt;記述工程&lt;/td&gt;
&lt;td&gt;材料→並び替え→文章化の順を固定。材料が揃う前に文章を書かない。&lt;/td&gt;
&lt;/tr&gt;
&lt;tr&gt;
&lt;td&gt;本文の言い換えが作れず、選択肢判定が揺れる&lt;/td&gt;
&lt;td class="fw-bold text-center"&gt;語彙&lt;/td&gt;
&lt;td&gt;抽象語・評価語を「本文の具体」に落とす。分からない語は“仮置き”して前後で確定。&lt;/td&gt;
&lt;/tr&gt;
&lt;/tbody&gt;
&lt;/table&gt;
&lt;/div&gt;
&lt;div class="alert alert-warning mt-3 mb-0"&gt;
&lt;div class="fw-bold mb-1"&gt;ポイント&lt;/div&gt;
&lt;div class="mb-0"&gt;「本文も設問も記述も全部ダメ」に見えるときほど、主因は&lt;strong&gt;1〜2工程&lt;/strong&gt;です。主因を先に直すと、他の工程も連鎖的に安定します。&lt;/div&gt;
&lt;/div&gt;
&lt;/div&gt;
&lt;/div&gt;
&lt;h3 class="dl-h3"&gt;家庭でできる：失点理由メモ（テンプレ）&lt;/h3&gt;
&lt;p class="dl-lead"&gt;過去問は「回数」よりも「同じ崩れを潰す履歴」が成果を決めます。次のテンプレで十分です。&lt;/p&gt;
&lt;div class="card dl-card shadow-sm mb-4"&gt;
&lt;div class="card-body p-3 p-md-4"&gt;
&lt;div class="dl-soft p-3"&gt;
&lt;div class="fw-bold mb-2"&gt;コピーして使えるメモ&lt;/div&gt;
&lt;ul class="mb-0 ps-3"&gt;
&lt;li&gt;学校名・年度：&lt;/li&gt;
&lt;li&gt;得点（/満点）：&lt;/li&gt;
&lt;li&gt;急に解けないと感じた場面：本文／設問／選択肢／記述&lt;/li&gt;
&lt;li&gt;主因（上の表から1つ選ぶ）：本文処理／設問条件／選択肢吟味／記述工程／語彙&lt;/li&gt;
&lt;li&gt;次回のルール（1行）：例）設問は三点分解してから本文へ戻る&lt;/li&gt;
&lt;li&gt;書き直し対象：記述だけ／選択肢の消去理由だけ／段落要点だけ&lt;/li&gt;
&lt;/ul&gt;
&lt;/div&gt;
&lt;div class="dl-note mt-2"&gt;※「全部やり直す」ではなく、主因に直結する部品だけを直す方が再現性が育ちます。&lt;/div&gt;
&lt;/div&gt;
&lt;/div&gt;
&lt;h3 class="dl-h3"&gt;よくある質問（急に解けない編）&lt;/h3&gt;
&lt;div class="card dl-card shadow-sm mb-4"&gt;
&lt;div class="card-body p-3 p-md-4"&gt;
&lt;dl class="mb-0"&gt;
&lt;dt class="fw-bold"&gt;Q. 過去問に入った途端に急に解けないのは、実力不足ですか？&lt;/dt&gt;
&lt;dd class="mb-3"&gt;多くは「実力」より&lt;strong&gt;処理手順の未固定&lt;/strong&gt;です。文章量・設問条件・記述要求が増えると、普段あいまいだった工程が失点として露出します。まずは工程別に主因を切り分けます。&lt;/dd&gt;
&lt;dt class="fw-bold"&gt;Q. 家庭学習では何を見れば原因が分かりますか？&lt;/dt&gt;
&lt;dd class="mb-3"&gt;答案よりも「途中の動き」です。線の増え方、設問を分解しているか、選択肢を本文で照合しているか、記述で材料回収しているか。この4点だけで主因が見えてきます。&lt;/dd&gt;
&lt;dt class="fw-bold"&gt;Q. 過去問は何回も解けば伸びますか？&lt;/dt&gt;
&lt;dd class="mb-3"&gt;回数だけ増やすと、崩れた工程が固定されることがあります。&lt;strong&gt;主因を1つ直す→同型で再現→最後に通し&lt;/strong&gt;の順にすると伸びが速いです（全体像は本文中のリンク先で整理しています）。&lt;/dd&gt;
&lt;dt class="fw-bold"&gt;Q. 記述が特に弱い場合、何から直しますか？&lt;/dt&gt;
&lt;dd class="mb-0"&gt;文章の上手さではなく、&lt;strong&gt;材料→並び替え→文章化&lt;/strong&gt;の工程を固定します。要素不足・条件漏れは、この工程分離で改善しやすいです。&lt;/dd&gt;
&lt;/dl&gt;
&lt;/div&gt;
&lt;/div&gt;
&lt;p&gt;&lt;!-- ===================== /追記 ===================== --&gt;&lt;/p&gt;
&lt;p&gt;&lt;!-- オンライン --&gt;&lt;/p&gt;
&lt;h2 id="online" class="dl-anchor dl-h2"&gt;オンライン国語個別指導が効果を発揮する理由&lt;/h2&gt;
&lt;p class="dl-lead"&gt;過去問の失点は、答案だけ見ても原因が特定しづらいことがあります。オンライン国語の個別指導では、&lt;br /&gt;
&lt;strong&gt;解く途中の動き&lt;/strong&gt;を見て、どの工程で止まるかを切り分けられます。&lt;/p&gt;
&lt;div class="card dl-card shadow-sm mb-4"&gt;
&lt;div class="card-body p-3 p-md-4"&gt;
&lt;div class="row g-3"&gt;
&lt;div class="col-12 col-lg-7"&gt;
&lt;div class="p-3 rounded" style="border: 1px solid #e5e7eb; background: #fff;"&gt;
&lt;div class="fw-bold mb-2"&gt;オンラインで見抜けるポイント&lt;/div&gt;
&lt;ul class="mb-0 ps-3"&gt;
&lt;li&gt;本文の線が増える、要点が置けないなど&lt;strong&gt;本文処理の乱れ&lt;/strong&gt;&lt;/li&gt;
&lt;li&gt;設問を分解せず本文へ戻る&lt;strong&gt;条件読みの飛び&lt;/strong&gt;&lt;/li&gt;
&lt;li&gt;選択肢を本文で照合せずに決める&lt;strong&gt;吟味不足&lt;/strong&gt;&lt;/li&gt;
&lt;li&gt;記述で材料回収をせず文章化する&lt;strong&gt;工程混在&lt;/strong&gt;&lt;/li&gt;
&lt;/ul&gt;
&lt;/div&gt;
&lt;p&gt;&lt;!-- メインリンク：1回 --&gt;&lt;/p&gt;
&lt;div class="alert alert-primary mt-3 mb-0"&gt;
&lt;div class="fw-bold mb-1"&gt;案内&lt;/div&gt;
&lt;div class="mb-0"&gt;中学受験国語をオンラインで整えたい場合は、&lt;br /&gt;
&lt;a class="fw-bold" href="https://dokkai-labo.tokyo/kobetsuonline01/"&gt;オンライン国語の個別指導&lt;/a&gt;&lt;br /&gt;
が有効です。過去問で止まる工程を特定し、型を固定して得点を安定させます。&lt;/div&gt;
&lt;/div&gt;
&lt;/div&gt;
&lt;div class="col-12 col-lg-5"&gt;
&lt;div class="dl-soft p-3 h-100"&gt;
&lt;div class="fw-bold mb-2"&gt;過去問の段階化&lt;/div&gt;
&lt;div class="table-responsive"&gt;
&lt;table class="table table-bordered align-middle mb-0 dl-table"&gt;
&lt;thead style="background: #ffffff;"&gt;
&lt;tr class="text-center"&gt;
&lt;th style="width: 22%;"&gt;段階&lt;/th&gt;
&lt;th&gt;目的&lt;/th&gt;
&lt;th style="width: 34%;"&gt;具体策&lt;/th&gt;
&lt;/tr&gt;
&lt;/thead&gt;
&lt;tbody&gt;
&lt;tr&gt;
&lt;td class="fw-bold text-center"&gt;1&lt;/td&gt;
&lt;td&gt;本文の骨組みを安定&lt;/td&gt;
&lt;td&gt;段落要点と対比・言い換えだけを固定&lt;/td&gt;
&lt;/tr&gt;
&lt;tr&gt;
&lt;td class="fw-bold text-center"&gt;2&lt;/td&gt;
&lt;td&gt;設問分解を固定&lt;/td&gt;
&lt;td&gt;三点分解→参照範囲決定→根拠回収&lt;/td&gt;
&lt;/tr&gt;
&lt;tr&gt;
&lt;td class="fw-bold text-center"&gt;3&lt;/td&gt;
&lt;td&gt;記述工程を固定&lt;/td&gt;
&lt;td&gt;材料→並び替え→文章化の順を守る&lt;/td&gt;
&lt;/tr&gt;
&lt;tr&gt;
&lt;td class="fw-bold text-center"&gt;4&lt;/td&gt;
&lt;td&gt;時間配分を戻す&lt;/td&gt;
&lt;td&gt;最後に本番形式で通し、負荷を調整&lt;/td&gt;
&lt;/tr&gt;
&lt;/tbody&gt;
&lt;/table&gt;
&lt;/div&gt;
&lt;div class="dl-note mt-2"&gt;いきなり本番形式を回すより、工程を整えてから時間制限を戻します。&lt;/div&gt;
&lt;/div&gt;
&lt;/div&gt;
&lt;/div&gt;
&lt;/div&gt;
&lt;/div&gt;
&lt;p&gt;&lt;!-- 改善手順 --&gt;&lt;/p&gt;
&lt;h2 id="steps" class="dl-anchor dl-h2"&gt;改善方法（実践ステップ）&lt;/h2&gt;
&lt;p class="dl-lead"&gt;目的は「解ける」より先に「手順を固定する」ことです。本文処理、設問処理、記述を工程別に整えます。&lt;/p&gt;
&lt;p&gt;&lt;!-- Step 1 --&gt;&lt;/p&gt;
&lt;details class="dl-details card dl-card shadow-sm mb-3" open=""&gt;
&lt;summary class="card-header fw-bold" style="background: #eefaf4;"&gt;ステップ1：本文処理の改善 &lt;span class="badge bg-success"&gt;骨組み最優先&lt;/span&gt;&lt;/summary&gt;
&lt;div class="card-body p-3 p-md-4"&gt;
&lt;div class="row g-3"&gt;
&lt;div class="col-12 col-lg-6"&gt;
&lt;div class="dl-soft p-3 h-100"&gt;
&lt;div class="fw-bold mb-2"&gt;やること&lt;/div&gt;
&lt;ul class="mb-0 ps-3"&gt;
&lt;li&gt;段落ごとに&lt;strong&gt;一言要点&lt;/strong&gt;を置く&lt;/li&gt;
&lt;li&gt;対比・言い換え・因果だけに印&lt;/li&gt;
&lt;li&gt;印の種類を増やさない&lt;/li&gt;
&lt;li&gt;迷ったら次段落へ進む&lt;/li&gt;
&lt;/ul&gt;
&lt;/div&gt;
&lt;/div&gt;
&lt;div class="col-12 col-lg-6"&gt;
&lt;div class="p-3 rounded h-100" style="border: 1px solid #e5e7eb; background: #fff;"&gt;
&lt;div class="fw-bold mb-2"&gt;チェック&lt;/div&gt;
&lt;div class="table-responsive"&gt;
&lt;table class="table table-bordered align-middle mb-0 dl-table"&gt;
&lt;thead style="background: #ffffff;"&gt;
&lt;tr class="text-center"&gt;
&lt;th style="width: 44%;"&gt;乱れのサイン&lt;/th&gt;
&lt;th&gt;修正&lt;/th&gt;
&lt;/tr&gt;
&lt;/thead&gt;
&lt;tbody&gt;
&lt;tr&gt;
&lt;td&gt;線が増え続ける&lt;/td&gt;
&lt;td&gt;印を2種類に限定し、要点を短く置く&lt;/td&gt;
&lt;/tr&gt;
&lt;tr&gt;
&lt;td&gt;要点が長文になる&lt;/td&gt;
&lt;td&gt;一言にする。理由は設問で拾う&lt;/td&gt;
&lt;/tr&gt;
&lt;tr&gt;
&lt;td&gt;分からない語で止まる&lt;/td&gt;
&lt;td&gt;仮置きして先へ。後で根拠と照合&lt;/td&gt;
&lt;/tr&gt;
&lt;/tbody&gt;
&lt;/table&gt;
&lt;/div&gt;
&lt;div class="dl-note mt-2"&gt;本文処理が安定すると、根拠回収と記述が一気に整いやすくなります。&lt;/div&gt;
&lt;/div&gt;
&lt;/div&gt;
&lt;/div&gt;
&lt;/div&gt;
&lt;/details&gt;
&lt;p&gt;&lt;!-- Step 2 --&gt;&lt;/p&gt;
&lt;details class="dl-details card dl-card shadow-sm mb-3"&gt;
&lt;summary class="card-header fw-bold" style="background: #eef2ff;"&gt;ステップ2：設問処理の改善 &lt;span class="badge bg-primary"&gt;三点分解&lt;/span&gt;&lt;/summary&gt;
&lt;div class="card-body p-3 p-md-4"&gt;
&lt;div class="dl-soft p-3 mb-3"&gt;
&lt;div class="fw-bold mb-2"&gt;設問分解は三点だけ&lt;/div&gt;
&lt;div class="row g-2"&gt;
&lt;div class="col-12 col-md-4"&gt;
&lt;div class="fw-bold"&gt;何を答える&lt;/div&gt;
&lt;div class="dl-note"&gt;内容、理由、心情など種類を確定&lt;/div&gt;
&lt;/div&gt;
&lt;div class="col-12 col-md-4"&gt;
&lt;div class="fw-bold"&gt;どこから拾う&lt;/div&gt;
&lt;div class="dl-note"&gt;参照範囲を決めてから本文へ&lt;/div&gt;
&lt;/div&gt;
&lt;div class="col-12 col-md-4"&gt;
&lt;div class="fw-bold"&gt;どの条件で整える&lt;/div&gt;
&lt;div class="dl-note"&gt;字数、要素、言い換え、対比など&lt;/div&gt;
&lt;/div&gt;
&lt;/div&gt;
&lt;/div&gt;
&lt;div class="table-responsive"&gt;
&lt;table class="table table-bordered align-middle mb-0 dl-table"&gt;
&lt;thead style="background: #ffffff;"&gt;
&lt;tr class="text-center"&gt;
&lt;th style="width: 30%;"&gt;よくあるズレ&lt;/th&gt;
&lt;th style="width: 38%;"&gt;起きること&lt;/th&gt;
&lt;th&gt;対策&lt;/th&gt;
&lt;/tr&gt;
&lt;/thead&gt;
&lt;tbody&gt;
&lt;tr&gt;
&lt;td class="fw-bold"&gt;本文へ直行&lt;/td&gt;
&lt;td&gt;参照範囲が揺れ、戻り読みが増える&lt;/td&gt;
&lt;td&gt;三点分解→範囲決定→本文&lt;/td&gt;
&lt;/tr&gt;
&lt;tr&gt;
&lt;td class="fw-bold"&gt;条件を見落とす&lt;/td&gt;
&lt;td&gt;内容は合うが条件漏れで失点&lt;/td&gt;
&lt;td&gt;条件を箇条書き→満たしたかチェック&lt;/td&gt;
&lt;/tr&gt;
&lt;tr&gt;
&lt;td class="fw-bold"&gt;根拠が曖昧&lt;/td&gt;
&lt;td&gt;選択肢が残り、当てる判断になる&lt;/td&gt;
&lt;td&gt;言い換えで一致を確認して消去&lt;/td&gt;
&lt;/tr&gt;
&lt;/tbody&gt;
&lt;/table&gt;
&lt;/div&gt;
&lt;/div&gt;
&lt;/details&gt;
&lt;p&gt;&lt;!-- Step 3 --&gt;&lt;/p&gt;
&lt;details class="dl-details card dl-card shadow-sm mb-4"&gt;
&lt;summary class="card-header fw-bold" style="background: #fff7ed;"&gt;ステップ3：記述改善 &lt;span class="badge bg-warning text-dark"&gt;工程分離&lt;/span&gt;&lt;/summary&gt;
&lt;div class="card-body p-3 p-md-4"&gt;
&lt;p class="mb-3"&gt;記述は才能ではなく工程です。材料が揃う前に文章化すると、要素不足と条件漏れが起きます。&lt;/p&gt;
&lt;div class="row g-3"&gt;
&lt;div class="col-12 col-lg-6"&gt;
&lt;div class="dl-soft p-3 h-100"&gt;
&lt;div class="fw-bold mb-2"&gt;記述の三工程&lt;/div&gt;
&lt;ol class="mb-0 ps-3"&gt;
&lt;li&gt;材料の抜き出し&lt;/li&gt;
&lt;li&gt;要素の並び替え&lt;/li&gt;
&lt;li&gt;文章化&lt;/li&gt;
&lt;/ol&gt;
&lt;div class="dl-note mt-2"&gt;材料が揃うまで文章を書かない、をルール化します。&lt;/div&gt;
&lt;/div&gt;
&lt;/div&gt;
&lt;div class="col-12 col-lg-6"&gt;
&lt;div class="p-3 rounded h-100" style="border: 1px solid #e5e7eb; background: #fff;"&gt;
&lt;div class="fw-bold mb-2"&gt;添削後の最短ルート&lt;/div&gt;
&lt;ul class="mb-0 ps-3"&gt;
&lt;li&gt;直された理由を一言で言える&lt;/li&gt;
&lt;li&gt;同じ設問で書き直す&lt;/li&gt;
&lt;li&gt;同型の設問で再現する&lt;/li&gt;
&lt;/ul&gt;
&lt;div class="dl-note mt-2"&gt;「写す」より「同じ手順で再現する」が得点に直結します。&lt;/div&gt;
&lt;/div&gt;
&lt;/div&gt;
&lt;/div&gt;
&lt;div class="alert alert-warning mt-3 mb-0"&gt;
&lt;div class="fw-bold mb-1"&gt;よくある崩れ方と対処&lt;/div&gt;
&lt;ul class="mb-0 ps-3"&gt;
&lt;li&gt;抽象語で終わる → 本文の具体を一つ入れる&lt;/li&gt;
&lt;li&gt;条件漏れ → 条件を箇条書きしてチェックする&lt;/li&gt;
&lt;li&gt;要素不足 → 理由と具体をセットにする&lt;/li&gt;
&lt;/ul&gt;
&lt;/div&gt;
&lt;/div&gt;
&lt;/details&gt;
&lt;p&gt;&lt;!-- 家庭の役割 --&gt;&lt;/p&gt;
&lt;h2 id="home" class="dl-anchor dl-h2"&gt;家庭でできるフォローと役割分担&lt;/h2&gt;
&lt;p class="dl-lead"&gt;家庭は指導者になるより、学習の運用者になる方が成果が出やすくなります。過去問対策は「履歴」が鍵です。&lt;/p&gt;
&lt;div class="card dl-card shadow-sm mb-4"&gt;
&lt;div class="card-body p-3 p-md-4"&gt;
&lt;div class="row g-3"&gt;
&lt;div class="col-12 col-lg-6"&gt;
&lt;div class="dl-soft p-3 h-100"&gt;
&lt;div class="fw-bold mb-2"&gt;家庭が担いやすい部分&lt;/div&gt;
&lt;ul class="mb-0 ps-3"&gt;
&lt;li&gt;語彙・漢字を少量で毎日&lt;/li&gt;
&lt;li&gt;音読で接続語と主語述語を確認&lt;/li&gt;
&lt;li&gt;過去問の履歴を残し、同じ崩れを潰す&lt;/li&gt;
&lt;/ul&gt;
&lt;/div&gt;
&lt;/div&gt;
&lt;div class="col-12 col-lg-6"&gt;
&lt;div class="p-3 rounded h-100" style="border: 1px solid #e5e7eb; background: #fff;"&gt;
&lt;div class="fw-bold mb-2"&gt;過去問管理のテンプレ&lt;/div&gt;
&lt;div class="table-responsive"&gt;
&lt;table class="table table-bordered align-middle mb-0 dl-table"&gt;
&lt;thead style="background: #ffffff;"&gt;
&lt;tr class="text-center"&gt;
&lt;th style="width: 28%;"&gt;項目&lt;/th&gt;
&lt;th&gt;例&lt;/th&gt;
&lt;/tr&gt;
&lt;/thead&gt;
&lt;tbody&gt;
&lt;tr&gt;
&lt;td class="fw-bold"&gt;日付&lt;/td&gt;
&lt;td&gt;12/10&lt;/td&gt;
&lt;/tr&gt;
&lt;tr&gt;
&lt;td class="fw-bold"&gt;得点&lt;/td&gt;
&lt;td&gt;52/100&lt;/td&gt;
&lt;/tr&gt;
&lt;tr&gt;
&lt;td class="fw-bold"&gt;失点分類&lt;/td&gt;
&lt;td&gt;設問条件／選択肢吟味／記述要素不足&lt;/td&gt;
&lt;/tr&gt;
&lt;tr&gt;
&lt;td class="fw-bold"&gt;次回修正&lt;/td&gt;
&lt;td&gt;三点分解→範囲決定、記述は材料回収から&lt;/td&gt;
&lt;/tr&gt;
&lt;tr&gt;
&lt;td class="fw-bold"&gt;書き直し&lt;/td&gt;
&lt;td&gt;記述のみ再提出&lt;/td&gt;
&lt;/tr&gt;
&lt;/tbody&gt;
&lt;/table&gt;
&lt;/div&gt;
&lt;div class="dl-note mt-2"&gt;履歴が残ると、改善が進んでいるかが見える化できます。&lt;/div&gt;
&lt;/div&gt;
&lt;/div&gt;
&lt;/div&gt;
&lt;div class="alert mt-3 mb-0 dl-callout"&gt;
&lt;div class="fw-bold mb-1"&gt;家庭の声かけは三つに絞る&lt;/div&gt;
&lt;div class="mb-0"&gt;条件は何か。根拠はどこか。その根拠で言えることは何か。答えを教えるより、この三点に戻す方が再現性が育ちます。&lt;/div&gt;
&lt;/div&gt;
&lt;/div&gt;
&lt;/div&gt;
&lt;p&gt;&lt;!-- 相性 --&gt;&lt;/p&gt;
&lt;h2 id="fit" class="dl-anchor dl-h2"&gt;どんな子に相性が良いか&lt;/h2&gt;
&lt;p class="dl-lead"&gt;過去問で失点する原因が複合している子ほど、オンライン個別は相性が良い傾向があります。解く動きを見て工程別に修正できるからです。&lt;/p&gt;
&lt;div class="row g-3 mb-4"&gt;
&lt;div class="col-12 col-lg-7"&gt;
&lt;div class="card dl-card shadow-sm h-100"&gt;
&lt;div class="card-body p-3 p-md-4"&gt;
&lt;div class="fw-bold mb-2"&gt;相性が良いタイプ&lt;/div&gt;
&lt;ul class="mb-0 ps-3"&gt;
&lt;li&gt;過去問に入ると急に点が落ちる&lt;/li&gt;
&lt;li&gt;選択肢が残って絞れず時間が足りない&lt;/li&gt;
&lt;li&gt;記述で白紙や要素不足が多い&lt;/li&gt;
&lt;li&gt;本文を読んでいるのに根拠がズレる&lt;/li&gt;
&lt;li&gt;直しが答え合わせで終わっている&lt;/li&gt;
&lt;/ul&gt;
&lt;hr class="my-3" /&gt;
&lt;div class="fw-bold mb-2"&gt;記述がボトルネックの場合&lt;/div&gt;
&lt;div class="dl-note"&gt;記述の工程を固めるだけで得点が大きく動くことがあります。記述の型を強化したい方は、以下も参考になります。&lt;/div&gt;
&lt;p&gt;&lt;!-- サブリンク：1回 --&gt;&lt;br /&gt;
&lt;a class="btn btn-outline-primary mt-2" href="https://dokkai-labo.tokyo/kijutsuryoku/"&gt;&lt;br /&gt;
記述力を鍛える（専門記事）&lt;br /&gt;
&lt;/a&gt;&lt;/p&gt;
&lt;/div&gt;
&lt;/div&gt;
&lt;/div&gt;
&lt;div class="col-12 col-lg-5"&gt;
&lt;div class="card dl-card shadow-sm h-100"&gt;
&lt;div class="card-body p-3 p-md-4"&gt;
&lt;div class="fw-bold mb-2"&gt;オンラインでの進め方の例&lt;/div&gt;
&lt;div class="dl-soft p-3"&gt;
&lt;ol class="mb-0 ps-3"&gt;
&lt;li&gt;失点を分類し、止まる工程を特定&lt;/li&gt;
&lt;li&gt;本文→設問→根拠→記述の順序を固定&lt;/li&gt;
&lt;li&gt;同型問題で再現性を作る&lt;/li&gt;
&lt;li&gt;最後に時間配分を戻して本番形式へ&lt;/li&gt;
&lt;/ol&gt;
&lt;/div&gt;
&lt;div class="dl-note mt-2"&gt;いきなり「通し」で回すより、工程別に整えてから負荷を上げる方が安定しやすいです。&lt;/div&gt;
&lt;/div&gt;
&lt;/div&gt;
&lt;/div&gt;
&lt;/div&gt;
&lt;p&gt;&lt;!-- まとめ --&gt;&lt;/p&gt;
&lt;h2 id="summary" class="dl-anchor dl-h2"&gt;まとめ&lt;/h2&gt;
&lt;div class="card dl-card shadow-sm"&gt;
&lt;div class="card-body p-3 p-md-4"&gt;
&lt;div class="row align-items-center g-3"&gt;
&lt;div class="col-12 col-lg-8"&gt;
&lt;p class="mb-2"&gt;過去問が解けない原因は、本文処理、設問条件、選択肢吟味、記述、語彙のズレが混在して起きます。&lt;br /&gt;
工程を分解してつまずき地点を特定し、型を固定すれば得点は安定します。&lt;/p&gt;
&lt;div class="dl-soft p-3"&gt;
&lt;div class="fw-bold mb-1"&gt;最終チェック&lt;/div&gt;
&lt;ul class="mb-0 ps-3"&gt;
&lt;li&gt;段落要点を一言で置ける&lt;/li&gt;
&lt;li&gt;設問は三点分解してから本文へ戻る&lt;/li&gt;
&lt;li&gt;選択肢は本文根拠で消去できる&lt;/li&gt;
&lt;li&gt;記述は材料→並び替え→文章化の順を守る&lt;/li&gt;
&lt;/ul&gt;
&lt;/div&gt;
&lt;/div&gt;
&lt;div class="col-12 col-lg-4"&gt;
&lt;p&gt;&lt;!-- メインリンク：2回目（許容範囲） --&gt;&lt;br /&gt;
&lt;a class="btn btn-primary btn-lg w-100" href="https://dokkai-labo.tokyo/kobetsuonline01/"&gt;&lt;br /&gt;
オンライン国語の個別指導へ&lt;br /&gt;
&lt;/a&gt;&lt;/p&gt;
&lt;div class="dl-note mt-2"&gt;過去問で止まる工程を精密に特定し、処理の型を固定して得点を安定させます。&lt;/div&gt;
&lt;/div&gt;
&lt;/div&gt;
&lt;div class="dl-note"&gt;&lt;/div&gt;
&lt;/div&gt;
&lt;/div&gt;
&lt;/div&gt;
&lt;/div&gt;
&lt;p&gt;&lt;!-- [ /.socialSet ] --&gt;&lt;/p&gt;
------</t>
  </si>
  <si>
    <t>以下のページは不自然なワードを使用しています。
これらを適切に自然な言葉に置き換えて下さい。
なお、本文の装飾や構造は絶対に変えないでください。
【対象ページURL】
https://jukureiwa.com/tips/syakai-15min-routine/
【検出された不自然ワード】
- 崩れ
- 型
- 迷い
- 固定
- 手順
- 立て直
- 最短
- 導線
- 設計
- 整え
【本文】
------
&lt;style&gt;
  /* ====== Reiwa Blue UI (Blue Strong) ======&lt;br /&gt;     ねらい：&lt;br /&gt;     - 白背景×薄青をやめ、濃い青＋濃い罫線＋影で「変わった感」を出す&lt;br /&gt;     - 見出し/枠/ボタン/バッジの“青面積”を増やす&lt;br /&gt;  =========================================== */&lt;/p&gt;
&lt;p&gt;  .rw-wrap{max-width:980px;margin:0 auto;}&lt;br /&gt;  .rw-blue{&lt;br /&gt;    /* 強めの青トーン */&lt;br /&gt;    --rw:#0a58ca;              /* primary濃い目 */&lt;br /&gt;    --rw-dark:#083b8a;         /* 見出し/強調 */&lt;br /&gt;    --rw-ink:#062a63;          /* 文字の青寄せ */&lt;br /&gt;    --rw-soft:#d6e7ff;         /* 背景薄青（前より濃い） */&lt;br /&gt;    --rw-soft2:#c2ddff;        /* さらに濃い薄青 */&lt;br /&gt;    --rw-bg:#f3f8ff;           /* ページ背景 */&lt;br /&gt;    --rw-tx:#111827;&lt;br /&gt;    --rw-muted:#475569;&lt;br /&gt;    --rw-bd:rgba(10,88,202,.38); /* 枠線を濃く */&lt;br /&gt;    --rw-shadow:0 16px 34px rgba(2, 6, 23, .12);&lt;br /&gt;    --rw-shadow2:0 10px 24px rgba(10, 88, 202, .18);&lt;br /&gt;  }&lt;/p&gt;
&lt;p&gt;  .rw-blue{&lt;br /&gt;    color:var(--rw-tx);&lt;br /&gt;    line-height:1.9;&lt;br /&gt;    background:transparent;&lt;br /&gt;  }&lt;br /&gt;  .rw-blue a{&lt;br /&gt;    color:var(--rw);&lt;br /&gt;    text-decoration: underline;&lt;br /&gt;    text-decoration-thickness: 2px;&lt;br /&gt;    text-underline-offset:.22em;&lt;br /&gt;  }&lt;br /&gt;  .rw-blue a:hover{opacity:.88;}&lt;/p&gt;
&lt;p&gt;  /* 全体の“青味”を上げるためのセクション背景 */&lt;br /&gt;  .rw-surface{&lt;br /&gt;    background:linear-gradient(180deg, var(--rw-bg), #fff);&lt;br /&gt;    border-radius:18px;&lt;br /&gt;    padding:0;&lt;br /&gt;  }&lt;/p&gt;
&lt;p&gt;  /* Hero：青を強く（濃いグラデ＋縁取り＋影） */&lt;br /&gt;  .rw-hero{&lt;br /&gt;    background:&lt;br /&gt;      radial-gradient(900px 420px at 10% 0%, rgba(10,88,202,.55), transparent 60%),&lt;br /&gt;      radial-gradient(700px 360px at 90% 40%, rgba(10,88,202,.22), transparent 55%),&lt;br /&gt;      linear-gradient(180deg, #0a58ca 0%, #0b5ed7 38%, #ffffff 100%);&lt;br /&gt;    border:2px solid rgba(10,88,202,.45);&lt;br /&gt;    border-radius:22px;&lt;br /&gt;    box-shadow:var(--rw-shadow), var(--rw-shadow2);&lt;br /&gt;    overflow:hidden;&lt;br /&gt;    color:#061533;&lt;br /&gt;  }&lt;br /&gt;  /* Hero上の文字は読みやすく白寄せ */&lt;br /&gt;  .rw-hero .rw-kicker,&lt;br /&gt;  .rw-hero .rw-lead{color:rgba(255,255,255,.92);}&lt;br /&gt;  .rw-hero .rw-h1{color:#ffffff;text-shadow:0 2px 10px rgba(0,0,0,.18);}&lt;/p&gt;
&lt;p&gt;  .rw-badge{&lt;br /&gt;    display:inline-flex;align-items:center;gap:.45rem;&lt;br /&gt;    background:rgba(255,255,255,.22);&lt;br /&gt;    border:1px solid rgba(255,255,255,.35);&lt;br /&gt;    color:#ffffff;&lt;br /&gt;    padding:.38rem .7rem;border-radius:999px;&lt;br /&gt;    font-size:.85rem;font-weight:700;&lt;br /&gt;    backdrop-filter:saturate(140%) blur(3px);&lt;br /&gt;  }&lt;/p&gt;
&lt;p&gt;  .rw-kicker{font-size:.98rem;margin-bottom:.35rem;}&lt;br /&gt;  .rw-h1{font-size:1.9rem;line-height:1.35;margin:0;}&lt;br /&gt;  @media(min-width:992px){ .rw-h1{font-size:2.35rem;} }&lt;br /&gt;  .rw-lead{font-size:1.05rem;}&lt;/p&gt;
&lt;p&gt;  /* “変わった感”の主役：カードの枠とヘッダーを青面積で作る */&lt;br /&gt;  .rw-card{&lt;br /&gt;    border:2px solid rgba(10,88,202,.22);&lt;br /&gt;    border-radius:20px;&lt;br /&gt;    box-shadow:0 14px 26px rgba(2,6,23,.06);&lt;br /&gt;    overflow:hidden;&lt;br /&gt;    background:#fff;&lt;br /&gt;  }&lt;br /&gt;  .rw-card .card-header{&lt;br /&gt;    background:&lt;br /&gt;      linear-gradient(90deg, rgba(10,88,202,.18), rgba(10,88,202,.06)),&lt;br /&gt;      linear-gradient(180deg, #ffffff, #fbfdff);&lt;br /&gt;    border-bottom:2px solid rgba(10,88,202,.18);&lt;br /&gt;  }&lt;/p&gt;
&lt;p&gt;  /* 見出し：青の帯＋アイコン的角丸 */&lt;br /&gt;  .rw-h2{&lt;br /&gt;    font-size:1.36rem;margin:0;&lt;br /&gt;    display:flex;align-items:center;gap:.65rem;&lt;br /&gt;    color:var(--rw-ink);&lt;br /&gt;  }&lt;br /&gt;  .rw-h2:before{&lt;br /&gt;    content:"";&lt;br /&gt;    width:12px;height:12px;border-radius:3px;&lt;br /&gt;    background:var(--rw);&lt;br /&gt;    box-shadow:0 0 0 5px rgba(10,88,202,.22);&lt;br /&gt;    flex:0 0 auto;&lt;br /&gt;  }&lt;br /&gt;  .rw-h3{font-size:1.12rem;margin:.2rem 0 .4rem;color:var(--rw-ink);}&lt;br /&gt;  .rw-muted{color:var(--rw-muted);}&lt;/p&gt;
&lt;p&gt;  /* 区切り線を青く太く */&lt;br /&gt;  .rw-hr{&lt;br /&gt;    border:0;height:2px;&lt;br /&gt;    background:linear-gradient(90deg, transparent, rgba(10,88,202,.45), transparent);&lt;br /&gt;    margin:1.15rem 0;&lt;br /&gt;  }&lt;/p&gt;
&lt;p&gt;  /* 重要ボックス：青背景を強く */&lt;br /&gt;  .rw-mini{&lt;br /&gt;    background:linear-gradient(180deg, var(--rw-soft), #ffffff);&lt;br /&gt;    border:2px solid rgba(10,88,202,.20);&lt;br /&gt;    border-radius:16px;&lt;br /&gt;    padding:1.05rem 1.05rem;&lt;br /&gt;  }&lt;/p&gt;
&lt;p&gt;  .rw-kv{&lt;br /&gt;    background:linear-gradient(180deg, rgba(255,255,255,.20), rgba(255,255,255,.06));&lt;br /&gt;    border:1px solid rgba(255,255,255,.35);&lt;br /&gt;    border-radius:16px;&lt;br /&gt;    padding:1rem;&lt;br /&gt;  }&lt;br /&gt;  .rw-kv .fw-bold{color:#ffffff;}&lt;br /&gt;  .rw-kv ul{color:rgba(255,255,255,.92);}&lt;/p&gt;
&lt;p&gt;  /* チップも青寄せ */&lt;br /&gt;  .rw-chip{&lt;br /&gt;    display:inline-flex;align-items:center;gap:.4rem;&lt;br /&gt;    padding:.26rem .6rem;border-radius:999px;&lt;br /&gt;    background:rgba(10,88,202,.10);&lt;br /&gt;    border:1px solid rgba(10,88,202,.30);&lt;br /&gt;    color:var(--rw-ink);&lt;br /&gt;    font-size:.9rem;font-weight:700;&lt;br /&gt;  }&lt;/p&gt;
&lt;p&gt;  /* ステップ：青のラインを太く */&lt;br /&gt;  .rw-step{&lt;br /&gt;    border-left:6px solid rgba(10,88,202,.38);&lt;br /&gt;    padding-left:1rem;&lt;br /&gt;  }&lt;/p&gt;
&lt;p&gt;  /* 表：ヘッダ青面積UP */&lt;br /&gt;  .rw-table th{&lt;br /&gt;    background:rgba(10,88,202,.14) !important;&lt;br /&gt;    border-color:rgba(10,88,202,.22) !important;&lt;br /&gt;    color:var(--rw-ink);&lt;br /&gt;  }&lt;br /&gt;  .rw-table td{border-color:rgba(2,6,23,.10) !important;}&lt;/p&gt;
&lt;p&gt;  /* CTA：青背景を強め */&lt;br /&gt;  .rw-cta{&lt;br /&gt;    background:&lt;br /&gt;      radial-gradient(900px 320px at 20% 0%, rgba(10,88,202,.22), transparent 60%),&lt;br /&gt;      linear-gradient(180deg, rgba(10,88,202,.14), #ffffff);&lt;br /&gt;    border:2px solid rgba(10,88,202,.22);&lt;br /&gt;    border-radius:20px;&lt;br /&gt;    box-shadow:var(--rw-shadow2);&lt;br /&gt;  }&lt;br /&gt;  .rw-cta .btn{&lt;br /&gt;    border-radius:999px;&lt;br /&gt;    padding:.78rem 1rem;&lt;br /&gt;    font-weight:800;&lt;br /&gt;  }&lt;/p&gt;
&lt;p&gt;  /* ひとこと注釈：青ライン＋濃い */&lt;br /&gt;  .rw-note{&lt;br /&gt;    font-size:.92rem;color:var(--rw-muted);&lt;br /&gt;    border-left:4px solid rgba(10,88,202,.40);&lt;br /&gt;    padding-left:.8rem;&lt;br /&gt;  }&lt;/p&gt;
&lt;p&gt;  /* ボタン色を「濃い青」へ寄せる（Bootstrap上書き） */&lt;br /&gt;  .rw-blue .btn-primary{&lt;br /&gt;    background-color:var(--rw) !important;&lt;br /&gt;    border-color:var(--rw) !important;&lt;br /&gt;  }&lt;br /&gt;  .rw-blue .btn-outline-primary{&lt;br /&gt;    color:var(--rw) !important;&lt;br /&gt;    border-color:rgba(10,88,202,.55) !important;&lt;br /&gt;  }&lt;br /&gt;  .rw-blue .btn-outline-primary:hover{&lt;br /&gt;    background:rgba(10,88,202,.10) !important;&lt;br /&gt;  }&lt;/p&gt;
&lt;p&gt;  /* ===== FAQ（details/summary）：JS不要で必ず動く ===== */&lt;br /&gt;  .rw-faq details{&lt;br /&gt;    border:2px solid rgba(10,88,202,.22);&lt;br /&gt;    background:linear-gradient(180deg, rgba(10,88,202,.06), #fff);&lt;br /&gt;    border-radius:16px;&lt;br /&gt;    padding:0;&lt;br /&gt;    overflow:hidden;&lt;br /&gt;    box-shadow:0 10px 22px rgba(2,6,23,.06);&lt;br /&gt;    margin:0 0 .85rem 0;&lt;br /&gt;  }&lt;br /&gt;  .rw-faq summary{&lt;br /&gt;    list-style:none;&lt;br /&gt;    cursor:pointer;&lt;br /&gt;    padding:1rem 1.05rem;&lt;br /&gt;    font-weight:800;&lt;br /&gt;    color:var(--rw-ink);&lt;br /&gt;    display:flex;&lt;br /&gt;    align-items:flex-start;&lt;br /&gt;    gap:.7rem;&lt;br /&gt;    user-select:none;&lt;br /&gt;  }&lt;br /&gt;  .rw-faq summary::-webkit-details-marker{display:none;}&lt;br /&gt;  .rw-faq summary:before{&lt;br /&gt;    content:"";&lt;br /&gt;    width:12px;height:12px;border-radius:3px;&lt;br /&gt;    background:var(--rw);&lt;br /&gt;    box-shadow:0 0 0 5px rgba(10,88,202,.22);&lt;br /&gt;    margin-top:.35rem;&lt;br /&gt;    flex:0 0 auto;&lt;br /&gt;  }&lt;br /&gt;  .rw-faq details[open] summary{&lt;br /&gt;    background:linear-gradient(90deg, rgba(10,88,202,.14), rgba(10,88,202,.04));&lt;br /&gt;    border-bottom:2px solid rgba(10,88,202,.18);&lt;br /&gt;  }&lt;br /&gt;  .rw-faq .rw-faq-body{&lt;br /&gt;    padding:1rem 1.05rem 1.1rem;&lt;br /&gt;    color:var(--rw-tx);&lt;br /&gt;  }&lt;br /&gt;  .rw-faq .rw-faq-body ul,&lt;br /&gt;  .rw-faq .rw-faq-body ol{margin-bottom:0;}&lt;br /&gt;  .rw-faq .rw-faq-body .rw-note{margin-top:.6rem;}&lt;br /&gt;&lt;/style&gt;
&lt;p&gt;&lt;a class="btn btn-outline-primary btn-sm" href="https://jukureiwa.com/tips/naaymi_hub/"&gt;社会の悩み一覧（ハブ）へ&lt;/a&gt;&lt;/p&gt;
&lt;div class="rw-wrap rw-blue container my-4"&gt;
&lt;p&gt;&lt;!-- Hero --&gt;&lt;/p&gt;
&lt;section class="rw-hero p-4 p-lg-5 mb-4"&gt;
&lt;div class="row g-3 align-items-center"&gt;
&lt;div class="col-12 col-lg-8"&gt;
&lt;div class="d-flex flex-wrap gap-2 mb-2"&gt;&lt;span class="rw-badge"&gt;中学受験 社会&lt;/span&gt;&lt;br /&gt;
&lt;span class="rw-badge"&gt;家庭学習&lt;/span&gt;&lt;br /&gt;
&lt;span class="rw-badge"&gt;小5〜小6&lt;/span&gt;&lt;/div&gt;
&lt;p class="rw-kicker mb-2"&gt;平日が回らない／週末に寄せて崩れる／やりっぱなしになる——このループを止める設計。&lt;/p&gt;
&lt;p class="rw-lead mt-3 mb-0"&gt;社会は「暗記量」を増やすほど伸びる教科ではありません。短時間でも点に変える鍵は、&lt;strong style="color: #fff;"&gt;思い出す回数&lt;/strong&gt;と&lt;strong style="color: #fff;"&gt;根拠の拾い方&lt;/strong&gt;を固定すること。平日15分で「出す→判定→修正」を残し、週末で資料・選択肢・記述を深くします。&lt;/p&gt;
&lt;/div&gt;
&lt;div class="col-12 col-lg-4"&gt;
&lt;div class="rw-kv"&gt;
&lt;div class="fw-bold mb-2"&gt;15分設計で固定する4点&lt;/div&gt;
&lt;ul class="mb-0"&gt;
&lt;li&gt;15分の内訳（8＋5＋2）を毎日同じにする&lt;/li&gt;
&lt;li&gt;週の役割分担（平日＝薄く確実／週末＝深く）&lt;/li&gt;
&lt;li&gt;「やりっぱなし」を止めるチェック基準&lt;/li&gt;
&lt;li&gt;一問一答／白地図／ミス記録の使い分け&lt;/li&gt;
&lt;/ul&gt;
&lt;/div&gt;
&lt;/div&gt;
&lt;/div&gt;
&lt;/section&gt;
&lt;p&gt;&lt;!-- Intro --&gt;&lt;/p&gt;
&lt;div class="rw-mini mb-4"&gt;
&lt;p class="mb-2"&gt;平日は算数と国語で時間が消える。社会は週末にまとめて…と思ったのに、気づけば手つかず。&lt;br /&gt;
やっても一問一答を眺めて終わりになり、テストでは資料問題や選択肢処理で落とす——中学受験の社会は、この流れで点が伸びにくくなります。&lt;/p&gt;
&lt;p class="mb-0"&gt;必要なのは長い勉強時間ではなく、&lt;strong style="color: var(--rw-ink);"&gt;「毎日回る形」&lt;/strong&gt;です。&lt;br /&gt;
15分を「やる内容が固定された枠」にして、週末で深くする設計に切り替えます。まずは&lt;strong style="color: var(--rw-ink);"&gt;1週間だけ&lt;/strong&gt;、この型で回して反応を見てください。&lt;/p&gt;
&lt;/div&gt;
&lt;p&gt;&lt;!-- Section 1 --&gt;&lt;/p&gt;
&lt;section class="rw-card card mb-4"&gt;
&lt;div class="card-header p-3 p-lg-4"&gt;
&lt;h2 class="rw-h2"&gt;まず状況整理｜どこで詰まっているか（チェック）&lt;/h2&gt;
&lt;div class="rw-muted mt-2"&gt;当てはまる数が多いほど、15分が「確認まで到達していない」状態です。&lt;/div&gt;
&lt;/div&gt;
&lt;div class="card-body p-3 p-lg-4"&gt;
&lt;div class="row g-3"&gt;
&lt;div class="col-12 col-lg-6"&gt;
&lt;ul class="mb-0"&gt;
&lt;li&gt;社会の勉強が&lt;strong&gt;週0〜2回&lt;/strong&gt;に偏っている&lt;/li&gt;
&lt;li&gt;勉強した日はあるが、翌日に&lt;strong&gt;確認が残っていない&lt;/strong&gt;&lt;/li&gt;
&lt;li&gt;一問一答は回すが、テストの&lt;strong&gt;資料・表・グラフ&lt;/strong&gt;で落ちる&lt;/li&gt;
&lt;/ul&gt;
&lt;/div&gt;
&lt;div class="col-12 col-lg-6"&gt;
&lt;ul class="mb-0"&gt;
&lt;li&gt;選択肢で迷い、最後は&lt;strong&gt;雰囲気で選ぶ&lt;/strong&gt;ことが多い&lt;/li&gt;
&lt;li&gt;直しが&lt;strong&gt;その場限り&lt;/strong&gt;で再発する&lt;/li&gt;
&lt;li&gt;白地図や年表を作ろうとして&lt;strong&gt;続かない&lt;/strong&gt;&lt;/li&gt;
&lt;/ul&gt;
&lt;/div&gt;
&lt;/div&gt;
&lt;div class="rw-hr"&gt;&lt;/div&gt;
&lt;div class="p-3 border rounded-4" style="border-color: rgba(10,88,202,.22)!important; background: linear-gradient(180deg, rgba(10,88,202,.06), #fff);"&gt;
&lt;div class="fw-bold mb-2" style="color: var(--rw-ink);"&gt;目安（当てはまる数）&lt;/div&gt;
&lt;div class="row g-2"&gt;
&lt;div class="col-12 col-md-4"&gt;&lt;span class="rw-chip"&gt;0〜1個&lt;/span&gt; 仕組みは概ねOK。週末の質を上げる段階。&lt;/div&gt;
&lt;div class="col-12 col-md-4"&gt;&lt;span class="rw-chip"&gt;2〜3個&lt;/span&gt; 15分の型が必要。まず「確認」を残す。&lt;/div&gt;
&lt;div class="col-12 col-md-4"&gt;&lt;span class="rw-chip"&gt;4個以上&lt;/span&gt; 回し方が崩れている。量を増やすほど破綻する。&lt;/div&gt;
&lt;/div&gt;
&lt;/div&gt;
&lt;p class="mt-3 mb-0"&gt;この状態は努力不足ではなく、&lt;strong&gt;家庭学習の単位が大きすぎる／確認基準が曖昧&lt;/strong&gt;のどちらかです。&lt;br /&gt;
15分ルーティンは、その2点を固定して回すための枠になります。&lt;/p&gt;
&lt;/div&gt;
&lt;/section&gt;
&lt;p&gt;&lt;!-- Section 2 --&gt;&lt;/p&gt;
&lt;section class="rw-card card mb-4"&gt;
&lt;div class="card-header p-3 p-lg-4"&gt;
&lt;h2 class="rw-h2"&gt;原因の切り分け（典型パターン3つ）&lt;/h2&gt;
&lt;/div&gt;
&lt;div class="card-body p-3 p-lg-4"&gt;
&lt;div class="row g-3"&gt;
&lt;div class="col-12 col-lg-4"&gt;
&lt;div class="p-3 h-100 border rounded-4" style="border-color: rgba(10,88,202,.22)!important; background: linear-gradient(180deg, rgba(10,88,202,.08), #fff);"&gt;
&lt;div class="fw-bold mb-2"&gt;&lt;span class="rw-chip"&gt;パターン1&lt;/span&gt; 読み返し中心&lt;/div&gt;
&lt;p class="mb-2"&gt;復習が「思い出す」ではなく「眺める」になり、設問で自力再現できない。&lt;/p&gt;
&lt;div class="rw-note"&gt;対処：必ず「出す→○△×」を先に。読むのは答え合わせの後。&lt;/div&gt;
&lt;/div&gt;
&lt;/div&gt;
&lt;div class="col-12 col-lg-4"&gt;
&lt;div class="p-3 h-100 border rounded-4" style="border-color: rgba(10,88,202,.22)!important; background: linear-gradient(180deg, rgba(10,88,202,.08), #fff);"&gt;
&lt;div class="fw-bold mb-2"&gt;&lt;span class="rw-chip"&gt;パターン2&lt;/span&gt; 役割分担なし&lt;/div&gt;
&lt;p class="mb-2"&gt;平日が積み上がらず、週末が重くなって崩れる。週単位の設計が必要。&lt;/p&gt;
&lt;div class="rw-note"&gt;対処：平日は「薄く確実」、週末は「資料・選択・記述」に限定。&lt;/div&gt;
&lt;/div&gt;
&lt;/div&gt;
&lt;div class="col-12 col-lg-4"&gt;
&lt;div class="p-3 h-100 border rounded-4" style="border-color: rgba(10,88,202,.22)!important; background: linear-gradient(180deg, rgba(10,88,202,.08), #fff);"&gt;
&lt;div class="fw-bold mb-2"&gt;&lt;span class="rw-chip"&gt;パターン3&lt;/span&gt; ミスが記録されない&lt;/div&gt;
&lt;p class="mb-2"&gt;「知らない」より「読み違い・選択肢処理」で落ち続け、暗記量を増やしても点が動かない。&lt;/p&gt;
&lt;div class="rw-note"&gt;対処：1問1行で「原因→次の行動」を残す（立派に作らない）。&lt;/div&gt;
&lt;/div&gt;
&lt;/div&gt;
&lt;/div&gt;
&lt;div class="rw-hr"&gt;&lt;/div&gt;
&lt;p class="mb-0"&gt;立て直しの軸は1つです。&lt;strong&gt;「出す→○×をつける→再発を止める」&lt;/strong&gt;が毎日残る形にします。&lt;/p&gt;
&lt;/div&gt;
&lt;/section&gt;
&lt;p&gt;&lt;!-- Section 3 --&gt;&lt;/p&gt;
&lt;section class="rw-card card mb-4"&gt;
&lt;div class="card-header p-3 p-lg-4"&gt;
&lt;h2 class="rw-h2"&gt;立て直しの手順（今日／今週／今月）&lt;/h2&gt;
&lt;/div&gt;
&lt;div class="card-body p-3 p-lg-4"&gt;
&lt;p&gt;&lt;!-- 今日 --&gt;&lt;/p&gt;
&lt;div class="rw-step mb-4"&gt;
&lt;h3 class="rw-h3"&gt;今日：15分の内訳を固定（復習8分＋確認5分＋ミス修正2分）&lt;/h3&gt;
&lt;div class="table-responsive mt-2"&gt;
&lt;table class="table rw-table table-bordered align-middle"&gt;
&lt;thead&gt;
&lt;tr&gt;
&lt;th style="width: 18%;"&gt;時間&lt;/th&gt;
&lt;th&gt;やること&lt;/th&gt;
&lt;th style="width: 34%;"&gt;守るルール（破綻防止）&lt;/th&gt;
&lt;/tr&gt;
&lt;/thead&gt;
&lt;tbody&gt;
&lt;tr&gt;
&lt;td class="fw-bold"&gt;0〜8分&lt;/td&gt;
&lt;td&gt;一問一答&lt;strong&gt;10問&lt;/strong&gt;を「出す→答え→○△×」&lt;/td&gt;
&lt;td&gt;迷いは△、粘らない／読むのは答え合わせ後&lt;/td&gt;
&lt;/tr&gt;
&lt;tr&gt;
&lt;td class="fw-bold"&gt;8〜13分&lt;/td&gt;
&lt;td&gt;△と×だけ&lt;strong&gt;再テスト&lt;/strong&gt;（口頭でも可）&lt;/td&gt;
&lt;td&gt;“同じ10問”の中で回す。追加しない&lt;/td&gt;
&lt;/tr&gt;
&lt;tr&gt;
&lt;td class="fw-bold"&gt;13〜15分&lt;/td&gt;
&lt;td&gt;×（または△）を&lt;strong&gt;1問1行&lt;/strong&gt;で修正&lt;/td&gt;
&lt;td&gt;原因→次の行動に変換。長文化しない&lt;/td&gt;
&lt;/tr&gt;
&lt;/tbody&gt;
&lt;/table&gt;
&lt;/div&gt;
&lt;div class="row g-3"&gt;
&lt;div class="col-12 col-lg-4"&gt;
&lt;div class="p-3 border rounded-4 h-100" style="border-color: rgba(10,88,202,.22)!important; background: linear-gradient(180deg, rgba(10,88,202,.07), #fff);"&gt;
&lt;div class="fw-bold mb-2" style="color: var(--rw-ink);"&gt;復習8分&lt;/div&gt;
&lt;ul class="mb-0"&gt;
&lt;li&gt;一問一答は&lt;strong&gt;10問だけ&lt;/strong&gt;&lt;/li&gt;
&lt;li&gt;&lt;strong&gt;出す→判定&lt;/strong&gt;が先、読むのは後&lt;/li&gt;
&lt;li&gt;迷いは△に回す（粘らない）&lt;/li&gt;
&lt;/ul&gt;
&lt;/div&gt;
&lt;/div&gt;
&lt;div class="col-12 col-lg-4"&gt;
&lt;div class="p-3 border rounded-4 h-100" style="border-color: rgba(10,88,202,.22)!important; background: linear-gradient(180deg, rgba(10,88,202,.07), #fff);"&gt;
&lt;div class="fw-bold mb-2" style="color: var(--rw-ink);"&gt;確認5分&lt;/div&gt;
&lt;ul class="mb-0"&gt;
&lt;li&gt;△と×だけ再テスト&lt;/li&gt;
&lt;li&gt;資料系は&lt;strong&gt;根拠に印&lt;/strong&gt;をつけてから答える&lt;/li&gt;
&lt;/ul&gt;
&lt;/div&gt;
&lt;/div&gt;
&lt;div class="col-12 col-lg-4"&gt;
&lt;div class="p-3 border rounded-4 h-100" style="border-color: rgba(10,88,202,.22)!important; background: linear-gradient(180deg, rgba(10,88,202,.07), #fff);"&gt;
&lt;div class="fw-bold mb-2" style="color: var(--rw-ink);"&gt;ミス修正2分&lt;/div&gt;
&lt;ul class="mb-0"&gt;
&lt;li&gt;1問につき&lt;strong&gt;1行&lt;/strong&gt;&lt;/li&gt;
&lt;li&gt;原因→次の行動に変換&lt;/li&gt;
&lt;li&gt;「覚える」は&lt;strong&gt;覚える軸&lt;/strong&gt;まで書く&lt;/li&gt;
&lt;/ul&gt;
&lt;/div&gt;
&lt;/div&gt;
&lt;/div&gt;
&lt;div class="rw-mini mt-3"&gt;
&lt;div class="fw-bold mb-2" style="color: var(--rw-ink);"&gt;ミス修正の書き方（立派に作らない）&lt;/div&gt;
&lt;ul class="mb-0"&gt;
&lt;li&gt;×（知識不足）：&lt;strong&gt;覚える軸&lt;/strong&gt;を1行（例：地形→気候→産業）&lt;/li&gt;
&lt;li&gt;△（曖昧）：&lt;strong&gt;区別の基準&lt;/strong&gt;を1行（Aは〜／Bは〜）&lt;/li&gt;
&lt;li&gt;読み違い：&lt;strong&gt;見る場所&lt;/strong&gt;を指定（単位／凡例／注／設問条件）&lt;/li&gt;
&lt;/ul&gt;
&lt;/div&gt;
&lt;p class="rw-note mt-3 mb-0"&gt;10問の選び方に迷う場合は「直近のテストで落とした単元」から固定すると、改善が見えやすくなります。&lt;/p&gt;
&lt;/div&gt;
&lt;p&gt;&lt;!-- 今週 --&gt;&lt;/p&gt;
&lt;div class="rw-step mb-4"&gt;
&lt;h3 class="rw-h3"&gt;今週：平日＝薄く確実に／週末＝まとめて深く&lt;/h3&gt;
&lt;div class="table-responsive"&gt;
&lt;table class="table rw-table table-bordered align-middle"&gt;
&lt;thead&gt;
&lt;tr&gt;
&lt;th style="width: 18%;"&gt;区分&lt;/th&gt;
&lt;th&gt;やること&lt;/th&gt;
&lt;th style="width: 32%;"&gt;ゴール（チェック可能）&lt;/th&gt;
&lt;/tr&gt;
&lt;/thead&gt;
&lt;tbody&gt;
&lt;tr&gt;
&lt;td class="fw-bold"&gt;平日（15分）&lt;/td&gt;
&lt;td&gt;復習8分＋確認5分＋ミス修正2分&lt;/td&gt;
&lt;td&gt;翌日に持ち越す×が&lt;strong&gt;3つ以内&lt;/strong&gt;（増えない状態）&lt;/td&gt;
&lt;/tr&gt;
&lt;tr&gt;
&lt;td class="fw-bold"&gt;週末（45〜60分）&lt;/td&gt;
&lt;td&gt;資料問題／選択肢処理／短い記述をセットで練習&lt;/td&gt;
&lt;td&gt;資料は根拠に印、選択肢は「切った理由」が言える&lt;/td&gt;
&lt;/tr&gt;
&lt;/tbody&gt;
&lt;/table&gt;
&lt;/div&gt;
&lt;div class="p-3 border rounded-4 mt-3" style="border-color: rgba(10,88,202,.22)!important; background: linear-gradient(180deg, rgba(10,88,202,.06), #fff);"&gt;
&lt;div class="fw-bold mb-2" style="color: var(--rw-ink);"&gt;週末45〜60分の基本形（迷ったらこれ）&lt;/div&gt;
&lt;ul class="mb-0"&gt;
&lt;li&gt;&lt;strong&gt;資料2問&lt;/strong&gt;：単位・凡例・注→根拠に印→答える&lt;/li&gt;
&lt;li&gt;&lt;strong&gt;選択肢2問&lt;/strong&gt;：各選択肢に「切った理由」を一言&lt;/li&gt;
&lt;li&gt;&lt;strong&gt;短い記述1問&lt;/strong&gt;：条件→変化→結論の1文でまとめる&lt;/li&gt;
&lt;/ul&gt;
&lt;/div&gt;
&lt;p class="rw-note mt-3 mb-0"&gt;週末は「まとめ暗記」を増やすより、資料と選択肢の処理を入れた方が得点に直結します。&lt;/p&gt;
&lt;/div&gt;
&lt;p&gt;&lt;!-- 今月 --&gt;&lt;/p&gt;
&lt;div class="rw-step"&gt;
&lt;h3 class="rw-h3"&gt;今月：道具の使い分けを固定（一問一答／ミス記録／白地図）&lt;/h3&gt;
&lt;div class="row g-3"&gt;
&lt;div class="col-12 col-lg-4"&gt;
&lt;div class="p-3 border rounded-4 h-100" style="border-color: rgba(10,88,202,.22)!important; background: linear-gradient(180deg, rgba(10,88,202,.07), #fff);"&gt;
&lt;div class="fw-bold mb-2" style="color: var(--rw-ink);"&gt;一問一答&lt;/div&gt;
&lt;p class="mb-0"&gt;平日の主役。10問固定で「出す→判定→再テスト」を回す。&lt;/p&gt;
&lt;/div&gt;
&lt;/div&gt;
&lt;div class="col-12 col-lg-4"&gt;
&lt;div class="p-3 border rounded-4 h-100" style="border-color: rgba(10,88,202,.22)!important; background: linear-gradient(180deg, rgba(10,88,202,.07), #fff);"&gt;
&lt;div class="fw-bold mb-2" style="color: var(--rw-ink);"&gt;ミス記録&lt;/div&gt;
&lt;p class="mb-0"&gt;1問1行。原因→次の行動だけ残す（翌日に見返せる長さ）。&lt;/p&gt;
&lt;/div&gt;
&lt;/div&gt;
&lt;div class="col-12 col-lg-4"&gt;
&lt;div class="p-3 border rounded-4 h-100" style="border-color: rgba(10,88,202,.22)!important; background: linear-gradient(180deg, rgba(10,88,202,.07), #fff);"&gt;
&lt;div class="fw-bold mb-2" style="color: var(--rw-ink);"&gt;白地図&lt;/div&gt;
&lt;p class="mb-0"&gt;週末に「理由づけ」用。穴埋めより矢印で因果（地形→気候→産業）を整理。&lt;/p&gt;
&lt;/div&gt;
&lt;/div&gt;
&lt;/div&gt;
&lt;p class="rw-note mt-3 mb-0"&gt;白地図は“作品づくり”にしない。矢印が書ければ勝ちです。&lt;/p&gt;
&lt;/div&gt;
&lt;/div&gt;
&lt;/section&gt;
&lt;p&gt;&lt;!-- Section 4 --&gt;&lt;/p&gt;
&lt;section class="rw-card card mb-4"&gt;
&lt;div class="card-header p-3 p-lg-4"&gt;
&lt;h2 class="rw-h2"&gt;よくあるミスと修正（誤答例→直し方）&lt;/h2&gt;
&lt;/div&gt;
&lt;div class="card-body p-3 p-lg-4"&gt;
&lt;div class="rw-mini mb-3"&gt;
&lt;h3 class="rw-h3 mb-2"&gt;ミス1：資料を見ているのに根拠が拾えていない&lt;/h3&gt;
&lt;p class="mb-2"&gt;&lt;strong&gt;症状&lt;/strong&gt;：資料問題で「なんとなく」選ぶ。&lt;br /&gt;
&lt;strong&gt;原因&lt;/strong&gt;：資料のどこが根拠か決めずに読む。&lt;br /&gt;
&lt;strong&gt;修正行動&lt;/strong&gt;：解く前に&lt;strong&gt;単位・凡例・注&lt;/strong&gt;を先に確認し、根拠に印を残してから選ぶ。&lt;/p&gt;
&lt;div class="row g-2"&gt;
&lt;div class="col-12 col-md-4"&gt;&lt;span class="rw-chip"&gt;グラフ&lt;/span&gt; 縦軸の単位／期間／平均との差&lt;/div&gt;
&lt;div class="col-12 col-md-4"&gt;&lt;span class="rw-chip"&gt;表&lt;/span&gt; 見出しの意味／割合か実数か&lt;/div&gt;
&lt;div class="col-12 col-md-4"&gt;&lt;span class="rw-chip"&gt;地図&lt;/span&gt; 凡例／方位／境界（どこまでが同条件か）&lt;/div&gt;
&lt;/div&gt;
&lt;/div&gt;
&lt;div class="rw-mini mb-3"&gt;
&lt;h3 class="rw-h3 mb-2"&gt;ミス2：選択肢を「正しそう」で選ぶ（消去ができない）&lt;/h3&gt;
&lt;p class="mb-2"&gt;&lt;strong&gt;症状&lt;/strong&gt;：2択まで絞るが最後が運になる。&lt;br /&gt;
&lt;strong&gt;原因&lt;/strong&gt;：「違う理由」を言語化していない。&lt;br /&gt;
&lt;strong&gt;修正行動&lt;/strong&gt;：選択肢ごとに&lt;strong&gt;切った理由を一言&lt;/strong&gt;書く（3秒メモ）。&lt;/p&gt;
&lt;ul class="mb-0"&gt;
&lt;li&gt;地理：因果が逆（地形→気候→産業の順が崩れている）&lt;/li&gt;
&lt;li&gt;歴史：時代がズレる（制度・人物・出来事のセットが崩れる）&lt;/li&gt;
&lt;li&gt;公民：目的と手段が逆（制度の「何のため」が曖昧）&lt;/li&gt;
&lt;/ul&gt;
&lt;/div&gt;
&lt;div class="rw-mini"&gt;
&lt;h3 class="rw-h3 mb-2"&gt;ミス3：短い記述で点を落とす（条件が抜ける）&lt;/h3&gt;
&lt;p class="mb-2"&gt;&lt;strong&gt;症状&lt;/strong&gt;：理由を書けと言われると文が伸びず、条件が抜ける。&lt;br /&gt;
&lt;strong&gt;原因&lt;/strong&gt;：型がないため、必要な要素が固定されない。&lt;br /&gt;
&lt;strong&gt;修正行動&lt;/strong&gt;：&lt;strong&gt;条件→変化→結論&lt;/strong&gt;の順で1文にする。&lt;/p&gt;
&lt;div class="rw-note mb-0"&gt;例：山地が多く平地が少ない（条件）→大規模な稲作がしにくい（変化）→○○が多くなる（結論）&lt;/div&gt;
&lt;/div&gt;
&lt;/div&gt;
&lt;/section&gt;
&lt;p&gt;&lt;!-- Section 5 --&gt;&lt;/p&gt;
&lt;section class="rw-card card mb-4"&gt;
&lt;div class="card-header p-3 p-lg-4"&gt;
&lt;h2 class="rw-h2"&gt;家庭での回し方（週の設計／確認方法／声かけの型）&lt;/h2&gt;
&lt;/div&gt;
&lt;div class="card-body p-3 p-lg-4"&gt;
&lt;div class="row g-3"&gt;
&lt;div class="col-12 col-lg-6"&gt;
&lt;div class="p-3 border rounded-4 h-100" style="border-color: rgba(10,88,202,.22)!important; background: linear-gradient(180deg, rgba(10,88,202,.07), #fff);"&gt;
&lt;div class="fw-bold mb-2" style="color: var(--rw-ink);"&gt;週の設計（現実に合わせる）&lt;/div&gt;
&lt;ul class="mb-0"&gt;
&lt;li&gt;平日：15分×5日（社会が「毎日ある」状態）&lt;/li&gt;
&lt;li&gt;週末：45〜60分×1回（資料・選択肢・記述をまとめて）&lt;/li&gt;
&lt;/ul&gt;
&lt;/div&gt;
&lt;/div&gt;
&lt;div class="col-12 col-lg-6"&gt;
&lt;div class="p-3 border rounded-4 h-100" style="border-color: rgba(10,88,202,.22)!important; background: linear-gradient(180deg, rgba(10,88,202,.07), #fff);"&gt;
&lt;div class="fw-bold mb-2" style="color: var(--rw-ink);"&gt;確認方法（基準を固定）&lt;/div&gt;
&lt;ul class="mb-0"&gt;
&lt;li&gt;一問一答：即答○／迷い△／誤り×&lt;/li&gt;
&lt;li&gt;資料：正誤より先に&lt;strong&gt;根拠に印&lt;/strong&gt;があるか&lt;/li&gt;
&lt;li&gt;記述：条件（いつ／どこ／なぜ）が揃っているか&lt;/li&gt;
&lt;/ul&gt;
&lt;/div&gt;
&lt;/div&gt;
&lt;/div&gt;
&lt;div class="rw-hr"&gt;&lt;/div&gt;
&lt;div class="p-3 border rounded-4" style="border-color: rgba(10,88,202,.22)!important; background: linear-gradient(180deg, rgba(10,88,202,.06), #fff);"&gt;
&lt;div class="fw-bold mb-2" style="color: var(--rw-ink);"&gt;声かけの型（精神論にしない）&lt;/div&gt;
&lt;div class="row g-2"&gt;
&lt;div class="col-12 col-md-4"&gt;&lt;span class="rw-chip"&gt;置き換え&lt;/span&gt; ×は明日どれを確認する？&lt;/div&gt;
&lt;div class="col-12 col-md-4"&gt;&lt;span class="rw-chip"&gt;言語化&lt;/span&gt; 選択肢を切った理由は？&lt;/div&gt;
&lt;div class="col-12 col-md-4"&gt;&lt;span class="rw-chip"&gt;根拠&lt;/span&gt; 根拠は資料のどこ？&lt;/div&gt;
&lt;/div&gt;
&lt;div class="rw-hr"&gt;&lt;/div&gt;
&lt;div class="fw-bold mb-2" style="color: var(--rw-ink);"&gt;保護者が見るポイント（最小）&lt;/div&gt;
&lt;ul class="mb-0"&gt;
&lt;li&gt;○△×が&lt;strong&gt;残っている&lt;/strong&gt;（“やった証拠”が見える）&lt;/li&gt;
&lt;li&gt;×が&lt;strong&gt;増え続けていない&lt;/strong&gt;（翌日に回って減る流れがある）&lt;/li&gt;
&lt;li&gt;週末に「資料を見る日」が&lt;strong&gt;1回でも入っている&lt;/strong&gt;&lt;/li&gt;
&lt;/ul&gt;
&lt;p class="rw-note mt-3 mb-0"&gt;量を増やす方向の声かけは破綻しやすくなります。再発しない形に直す方向へ寄せると、短時間でも伸びやすくなります。&lt;/p&gt;
&lt;/div&gt;
&lt;/div&gt;
&lt;/section&gt;
&lt;p&gt;&lt;!-- Section 6（FAQ：JS不要） --&gt;&lt;/p&gt;
&lt;section class="rw-card card mb-4"&gt;
&lt;div class="card-header p-3 p-lg-4"&gt;
&lt;h2 class="rw-h2"&gt;FAQ｜よくある質問&lt;/h2&gt;
&lt;/div&gt;
&lt;div class="card-body p-3 p-lg-4"&gt;
&lt;div class="rw-faq"&gt;
&lt;details open=""&gt;
&lt;summary&gt;15分だけで足りますか？&lt;/summary&gt;
&lt;div class="rw-faq-body"&gt;
&lt;p&gt;15分は「全部やる時間」ではなく、社会を&lt;strong&gt;週7日存在させる枠&lt;/strong&gt;です。平日は&lt;strong&gt;出す→○△×→再テスト→1行修正&lt;/strong&gt;まで到達すれば機能します。足りているかは次の2点で判断できます。&lt;/p&gt;
&lt;ul class="mt-2"&gt;
&lt;li&gt;○△×が残り、翌日に回る×が&lt;strong&gt;増え続けない&lt;/strong&gt;&lt;/li&gt;
&lt;li&gt;週末に「資料・選択肢・短い記述」のどれかが&lt;strong&gt;1回でも入る&lt;/strong&gt;&lt;/li&gt;
&lt;/ul&gt;
&lt;/div&gt;
&lt;/details&gt;
&lt;details&gt;
&lt;summary&gt;毎日できない日が出ます。どう埋めますか？&lt;/summary&gt;
&lt;div class="rw-faq-body"&gt;
&lt;p&gt;埋め方は「倍にしない」が鉄則です。翌日は通常の15分をやり、足りない分は&lt;strong&gt;確認5分&lt;/strong&gt;だけを次のどちらかに置き換えます。&lt;/p&gt;
&lt;ul class="mt-2"&gt;
&lt;li&gt;&lt;strong&gt;×だけ再テスト&lt;/strong&gt;（前回の×を優先）&lt;/li&gt;
&lt;li&gt;&lt;strong&gt;資料1問&lt;/strong&gt;（単位・凡例・注→根拠に印→答える）&lt;/li&gt;
&lt;/ul&gt;
&lt;p class="rw-note mb-0"&gt;取り返そうとして量を増やすほど、週末が重くなって崩れやすくなります。&lt;/p&gt;
&lt;/div&gt;
&lt;/details&gt;
&lt;details&gt;
&lt;summary&gt;一問一答の「10問」はどう選べばいいですか？&lt;/summary&gt;
&lt;div class="rw-faq-body"&gt;
&lt;p&gt;迷う場合は「直近のテストで落とした所」から固定が最短です。次の順で選ぶとブレません。&lt;/p&gt;
&lt;ol class="mt-2"&gt;
&lt;li&gt;&lt;strong&gt;直近の×&lt;/strong&gt;（知識不足＋読み違い）&lt;/li&gt;
&lt;li&gt;△が多い（言い分けが曖昧）&lt;/li&gt;
&lt;li&gt;次のテスト範囲の頻出語句&lt;/li&gt;
&lt;/ol&gt;
&lt;p class="rw-note mb-0"&gt;1週間は同じ10問で回し、週末に入れ替えます（毎日変えると確認が破綻しやすいです）。&lt;/p&gt;
&lt;/div&gt;
&lt;/details&gt;
&lt;details&gt;
&lt;summary&gt;△と×が減りません。何を直すべきですか？&lt;/summary&gt;
&lt;div class="rw-faq-body"&gt;
&lt;p&gt;まず「新しく覚える」を減らし、&lt;strong&gt;再テストの回数&lt;/strong&gt;を増やします。次の2つだけ入れると動きやすくなります。&lt;/p&gt;
&lt;ul class="mt-2"&gt;
&lt;li&gt;△と×は&lt;strong&gt;翌日&lt;/strong&gt;に必ず再テスト（確認5分でOK）&lt;/li&gt;
&lt;li&gt;同じ×が3回続いたら「暗記」ではなく&lt;strong&gt;区別の基準&lt;/strong&gt;に書き換える（Aは〜／Bは〜）&lt;/li&gt;
&lt;/ul&gt;
&lt;/div&gt;
&lt;/details&gt;
&lt;details&gt;
&lt;summary&gt;資料問題が苦手です。どこから直せばいいですか？&lt;/summary&gt;
&lt;div class="rw-faq-body"&gt;
&lt;p&gt;まず「読む順番」を固定します。正解より先に、根拠が拾える形を作ります。&lt;/p&gt;
&lt;ol class="mt-2"&gt;
&lt;li&gt;&lt;strong&gt;単位・凡例・注&lt;/strong&gt;を先に見る&lt;/li&gt;
&lt;li&gt;根拠になる数字・語句に&lt;strong&gt;印&lt;/strong&gt;を残す&lt;/li&gt;
&lt;li&gt;選択肢は根拠とセットで「合う／合わない」を言う&lt;/li&gt;
&lt;/ol&gt;
&lt;p class="rw-note mb-0"&gt;家庭では「根拠に印があるか」を先に評価すると伸びやすくなります。&lt;/p&gt;
&lt;/div&gt;
&lt;/details&gt;
&lt;details&gt;
&lt;summary&gt;選択肢で迷います。消去のコツはありますか？&lt;/summary&gt;
&lt;div class="rw-faq-body"&gt;
&lt;p&gt;「正しそう」ではなく「&lt;strong&gt;切った理由&lt;/strong&gt;」を残すだけで安定します。各選択肢に3秒で一言メモを入れます。&lt;/p&gt;
&lt;ul class="mt-2"&gt;
&lt;li&gt;地理：因果が逆（地形→気候→産業の順が崩れる）&lt;/li&gt;
&lt;li&gt;歴史：時代ズレ（人物・制度・出来事の組み合わせがズレる）&lt;/li&gt;
&lt;li&gt;公民：目的と手段が逆（制度の「何のため」が曖昧）&lt;/li&gt;
&lt;/ul&gt;
&lt;/div&gt;
&lt;/details&gt;
&lt;details&gt;
&lt;summary&gt;白地図はやった方がいいですか？&lt;/summary&gt;
&lt;div class="rw-faq-body"&gt;
&lt;p&gt;平日に入れると時間が溶けやすいので、週末に「理由づけ」用として使うのが安全です。穴埋めより&lt;strong&gt;矢印で因果&lt;/strong&gt;を残すと得点につながります。&lt;/p&gt;
&lt;div class="rw-note mb-0"&gt;例：地形→気候→産業／海流→漁業／交通→工業 など&lt;/div&gt;
&lt;/div&gt;
&lt;/details&gt;
&lt;details&gt;
&lt;summary&gt;直前期（テスト前）はどう回せばいいですか？&lt;/summary&gt;
&lt;div class="rw-faq-body"&gt;
&lt;p&gt;直前期ほど、平日の15分は崩さない方が安定します。変えるのは週末（または追加枠）だけです。&lt;/p&gt;
&lt;ul class="mt-2"&gt;
&lt;li&gt;平日：通常の15分（10問固定＋×△再テスト＋1行修正）&lt;/li&gt;
&lt;li&gt;追加：資料問題を&lt;strong&gt;1日1問&lt;/strong&gt;（確認5分を置き換え）&lt;/li&gt;
&lt;li&gt;週末：新規暗記より「落とし方（資料・選択・記述）」の修正を優先&lt;/li&gt;
&lt;/ul&gt;
&lt;/div&gt;
&lt;/details&gt;
&lt;/div&gt;
&lt;/div&gt;
&lt;/section&gt;
&lt;p&gt;&lt;!-- Section 7: Next --&gt;&lt;/p&gt;
&lt;section class="rw-cta p-3 p-lg-4 mb-4"&gt;
&lt;h2 class="rw-h2 mb-3"&gt;次に読む＋講座・問い合わせ&lt;/h2&gt;
&lt;div class="row g-3"&gt;
&lt;div class="col-12 col-lg-6"&gt;
&lt;div class="card rw-card h-100"&gt;
&lt;div class="card-body"&gt;
&lt;div class="fw-bold mb-2" style="color: var(--rw-ink);"&gt;家庭学習の全体設計を整えたい&lt;/div&gt;
&lt;p class="mb-2 rw-muted"&gt;15分ルーティンが回り始めたら、配分と教材の噛み合わせで伸び方が変わります。&lt;/p&gt;
&lt;p&gt;&lt;a class="btn btn-primary w-100" href="https://jukureiwa.com/tips/syakaibenkyou/"&gt;&lt;br /&gt;
社会の勉強法（全体設計）へ&lt;br /&gt;
&lt;/a&gt;&lt;/p&gt;
&lt;p class="rw-note mt-3 mb-0"&gt;社会が「後回し」になりやすい家庭の配分の作り方を先に揃えたい場合に向きます。&lt;/p&gt;
&lt;/div&gt;
&lt;/div&gt;
&lt;/div&gt;
&lt;div class="col-12 col-lg-6"&gt;
&lt;div class="card rw-card h-100"&gt;
&lt;div class="card-body"&gt;
&lt;div class="fw-bold mb-2" style="color: var(--rw-ink);"&gt;暗記が定着せず、回しても抜ける&lt;/div&gt;
&lt;p class="mb-2 rw-muted"&gt;復習8分が機能しないときは、暗記の回し方そのものの見直しが必要です。&lt;/p&gt;
&lt;p&gt;&lt;a class="btn btn-outline-primary w-100" href="https://jukureiwa.com/tips/syakaianki/"&gt;&lt;br /&gt;
社会の暗記（回し方）へ&lt;br /&gt;
&lt;/a&gt;&lt;/p&gt;
&lt;p class="rw-note mt-3 mb-0"&gt;「△が多い」「翌日に残る×が減らない」場合は、ここから整えると安定します。&lt;/p&gt;
&lt;/div&gt;
&lt;/div&gt;
&lt;/div&gt;
&lt;/div&gt;
&lt;div class="rw-hr"&gt;&lt;/div&gt;
&lt;p class="mb-3"&gt;家庭で回してみて「どこを直すべきかの判断が難しい」「志望校の出題に合わせて優先順位を決めたい」という場合は、&lt;br /&gt;
まず &lt;a style="font-weight: bold; text-decoration: underline;" href="https://jukureiwa.com/tips/naaymi_hub/"&gt;&lt;br /&gt;
社会の悩み別整理（全体像）&lt;br /&gt;
&lt;/a&gt; で状況を切り分けてから進むと、立て直しが安定しやすくなります。&lt;/p&gt;
&lt;div class="row g-3"&gt;
&lt;div class="col-12 col-lg-6"&gt;&lt;a class="btn btn-primary w-100" href="https://jukureiwa.com/honka/"&gt;&lt;br /&gt;
本科（継続）を見る&lt;br /&gt;
&lt;/a&gt;&lt;/div&gt;
&lt;div class="col-12 col-lg-6"&gt;&lt;a class="btn btn-outline-primary w-100" href="https://jukureiwa.com/inquiry/"&gt;&lt;br /&gt;
問い合わせ（現状整理から）へ&lt;br /&gt;
&lt;/a&gt;&lt;/div&gt;
&lt;/div&gt;
&lt;p class="rw-note mt-3 mb-0"&gt;押し付けにならない範囲で、現状の整理と優先順位づけから始められる導線だけを置いています。&lt;/p&gt;
&lt;/section&gt;
&lt;/div&gt;
&lt;section class="veu_cta" id="veu_cta-198"&gt;&lt;h1 class="cta_title"&gt;本科「歴史の完成」≪８回完結講座≫&lt;/h1&gt;&lt;div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image_exist"&gt;歴史分野は「いつ」「どこで」「何が」起きたのかを有機的に理解すること、 通り一遍の言葉で言うならば「流れを意識する」ことが求められる分野です。 したがって、時代別に別々のものとして覚えようとしても、分野別(政治・文化……など)に学習を進めようとしても、 それだけでは十分な学習効果を上げることが出来ません。当塾では、時代背景とその中の様々な事象を結び付けていくことで、付け焼刃でない深く理解をさせるように指導を行っていきます。&lt;/div&gt;&lt;div class="cta_body_link"&gt;&lt;a href="https://jukureiwa.com/honka/" class="btn btn-primary btn-block btn-lg" target="_blank"&gt;開講講座：本科「歴史の完成」≪８回完結講座≫&lt;/a&gt;&lt;/div&gt;&lt;/div&gt;&lt;!--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</si>
  <si>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https://jukureiwa.com/tips/rekishi-kamakura-muromachi/
【検出された不自然ワード】
- 崩れ
- 型
- 迷い
- 保留
- 固定
- 手順
- 立て直
- 設計
- 整え
【本文】
------
&lt;style&gt;
  /* ===== Reiwa Blue UI (Bootstrap5) ===== */&lt;br /&gt;  .rw-wrap{max-width:1060px;margin:0 auto;}&lt;br /&gt;  .rw{&lt;br /&gt;    --rw:#0d6efd;            /* primary */&lt;br /&gt;    --rw-d:#052c65;          /* deep */&lt;br /&gt;    --rw-m:#0b5ed7;          /* mid */&lt;br /&gt;    --rw-n:#084298;          /* navy */&lt;br /&gt;    --rw2:#e7f1ff;           /* light */&lt;br /&gt;    --rw3:#f6f9ff;           /* ultra light */&lt;br /&gt;    --tx:#0f172a;&lt;br /&gt;    --muted:#64748b;&lt;br /&gt;    --bd:rgba(13,110,253,.25);&lt;br /&gt;    --bd2:rgba(5,44,101,.24);&lt;br /&gt;    --shadow:0 18px 50px rgba(2,6,23,.14);&lt;br /&gt;    --shadow2:0 10px 24px rgba(2,6,23,.10);&lt;br /&gt;  }&lt;br /&gt;  .rw{color:var(--tx); line-height:1.95; font-size:16px;}&lt;br /&gt;  @media (min-width: 992px){ .rw{font-size:17px;} }&lt;/p&gt;
&lt;p&gt;  .rw a{color:var(--rw-d); text-decoration: underline; text-underline-offset:.18em;}&lt;br /&gt;  .rw a:hover{opacity:.9;}&lt;/p&gt;
&lt;p&gt;  .rw-card{border:1px solid var(--bd); box-shadow:var(--shadow2); border-radius:22px; overflow:hidden; background:#fff;}&lt;br /&gt;  .rw-card.strong{box-shadow:var(--shadow);}&lt;br /&gt;  .rw-band{background:linear-gradient(135deg, var(--rw-d), var(--rw)); color:#fff;}&lt;br /&gt;  .rw-soft{background:linear-gradient(180deg, rgba(13,110,253,.16), rgba(255,255,255,.96));}&lt;/p&gt;
&lt;p&gt;  .rw-kicker{letter-spacing:.12em; font-size:.78rem; color:rgba(255,255,255,.88); font-weight:900;}&lt;br /&gt;  .rw-title{font-weight:950; letter-spacing:.01em;}&lt;br /&gt;  .rw-sub{color:rgba(255,255,255,.90);}&lt;br /&gt;  .rw-mini{color:var(--muted); font-size:.95rem;}&lt;br /&gt;  .rw-hr{border:0; height:1px; background:linear-gradient(90deg, transparent, rgba(13,110,253,.62), transparent); margin:1.4rem 0;}&lt;/p&gt;
&lt;p&gt;  .rw-chip{&lt;br /&gt;    display:inline-flex; align-items:center; gap:.42rem;&lt;br /&gt;    padding:.30rem .78rem; border-radius:999px;&lt;br /&gt;    border:1px solid rgba(255,255,255,.32);&lt;br /&gt;    background:rgba(255,255,255,.12);&lt;br /&gt;    color:#fff; font-weight:900; font-size:.86rem;&lt;br /&gt;    backdrop-filter:saturate(140%) blur(2px);&lt;br /&gt;  }&lt;br /&gt;  .rw-badge{&lt;br /&gt;    background:rgba(13,110,253,.10);&lt;br /&gt;    color:var(--rw-d);&lt;br /&gt;    border:1px solid rgba(13,110,253,.25);&lt;br /&gt;    font-weight:900;&lt;br /&gt;  }&lt;/p&gt;
&lt;p&gt;  .rw-callout{border:1px dashed rgba(13,110,253,.48); background:rgba(13,110,253,.06); border-radius:18px;}&lt;br /&gt;  .rw-rule{border:1px solid rgba(255,255,255,.28); background:linear-gradient(180deg, rgba(255,255,255,.14), rgba(255,255,255,.08)); border-radius:18px;}&lt;/p&gt;
&lt;p&gt;  .rw-toc a{text-decoration:none;}&lt;br /&gt;  .rw-toc .btn{border-radius:999px; font-weight:900; letter-spacing:.01em;}&lt;br /&gt;  .rw-toc .btn-outline-primary{border-width:2px;}&lt;/p&gt;
&lt;p&gt;  .rw-step{border:1px solid var(--bd); border-radius:18px; background:#fff; box-shadow:0 10px 18px rgba(2,6,23,.06);}&lt;br /&gt;  .rw-step .n{&lt;br /&gt;    width:44px;height:44px;border-radius:16px;&lt;br /&gt;    background:linear-gradient(180deg, rgba(13,110,253,.22), rgba(13,110,253,.10));&lt;br /&gt;    color:var(--rw-d);&lt;br /&gt;    display:flex; align-items:center; justify-content:center;&lt;br /&gt;    font-weight:950;&lt;br /&gt;    border:1px solid rgba(13,110,253,.30);&lt;br /&gt;  }&lt;/p&gt;
&lt;p&gt;  .rw-table th{&lt;br /&gt;    background:linear-gradient(180deg, rgba(13,110,253,.16), rgba(13,110,253,.08));&lt;br /&gt;    color:var(--rw-d);&lt;br /&gt;    border-bottom:1px solid rgba(13,110,253,.25);&lt;br /&gt;  }&lt;br /&gt;  .rw-list li{margin:.38rem 0;}&lt;/p&gt;
&lt;p&gt;  /* details/summary（JS不要・クリック反応担保） */&lt;br /&gt;  .rw-details{border:1px solid var(--bd); border-radius:18px; background:#fff; overflow:hidden; box-shadow:0 10px 18px rgba(2,6,23,.06);}&lt;br /&gt;  .rw-details summary{&lt;br /&gt;    cursor:pointer; list-style:none;&lt;br /&gt;    padding:14px 16px; font-weight:950;&lt;br /&gt;    background:linear-gradient(180deg, rgba(5,44,101,.12), rgba(13,110,253,.05));&lt;br /&gt;    color:var(--rw-d);&lt;br /&gt;  }&lt;br /&gt;  .rw-details summary::-webkit-details-marker{display:none;}&lt;br /&gt;  .rw-details .rw-details-body{padding:14px 16px;}&lt;br /&gt;  .rw-summary-row{display:flex; align-items:center; justify-content:space-between; gap:10px;}&lt;br /&gt;  .rw-chevron{&lt;br /&gt;    display:inline-flex; align-items:center; justify-content:center;&lt;br /&gt;    width:32px; height:32px; border-radius:12px;&lt;br /&gt;    border:1px solid rgba(13,110,253,.30);&lt;br /&gt;    background:rgba(13,110,253,.08);&lt;br /&gt;    color:var(--rw-d); font-weight:950;&lt;br /&gt;    transition:transform .15s ease;&lt;br /&gt;  }&lt;br /&gt;  .rw-details[open] .rw-chevron{transform:rotate(90deg);}&lt;/p&gt;
&lt;p&gt;  .rw-cta .btn{border-radius:18px; font-weight:950; letter-spacing:.01em;}&lt;br /&gt;  .rw-cta .btn-primary{box-shadow:0 14px 26px rgba(13,110,253,.22);}&lt;/p&gt;
&lt;p&gt;  /* 画像/図表がある場合の余白（任意） */&lt;br /&gt;  .rw-fig{border:1px solid var(--bd); border-radius:18px; background:linear-gradient(180deg, rgba(13,110,253,.06), #fff); padding:14px 16px;}&lt;br /&gt;&lt;/style&gt;
&lt;div class="rw rw-wrap container my-4"&gt;
&lt;p&gt;&lt;!-- H1 --&gt;&lt;/p&gt;
&lt;p&gt;&lt;a class="btn btn-outline-primary btn-sm" href="https://jukureiwa.com/tips/naaymi_hub/"&gt;社会の悩み一覧（ハブ）へ&lt;/a&gt;&lt;/p&gt;
&lt;p&gt;&lt;!-- HERO --&gt;&lt;/p&gt;
&lt;section class="rw-card strong mb-4"&gt;
&lt;div class="rw-band p-4 p-lg-5"&gt;
&lt;div class="row g-4 align-items-start"&gt;
&lt;div class="col-12 col-lg-8"&gt;
&lt;div class="rw-kicker mb-2"&gt;鎌倉〜室町が「用語は知ってるのに落とす」状態をほどく&lt;/div&gt;
&lt;h2 class="rw-title h3 mb-3 text-white"&gt;“原因→できごと→結果”で並べると、正誤と組み合わせが強くなる&lt;/h2&gt;
&lt;p class="rw-sub mb-3"&gt;守護と地頭、南北朝、幕府の弱体化。言葉は覚えたのに正誤問題で落ちる。&lt;br /&gt;
その失点は暗記量より、&lt;strong&gt;出来事のつながり（原因と結果）&lt;/strong&gt;が弱いサインになりやすい。&lt;/p&gt;
&lt;div class="rw-rule p-3 p-lg-4"&gt;
&lt;div class="d-flex flex-wrap gap-2 mb-2"&gt;&lt;span class="rw-chip"&gt;原因&lt;/span&gt;&lt;br /&gt;
&lt;span class="rw-chip"&gt;できごと&lt;/span&gt;&lt;br /&gt;
&lt;span class="rw-chip"&gt;結果&lt;/span&gt;&lt;br /&gt;
&lt;span class="rw-chip"&gt;対比&lt;/span&gt;&lt;br /&gt;
&lt;span class="rw-chip"&gt;セット暗記&lt;/span&gt;&lt;/div&gt;
&lt;p class="mb-0 text-white"&gt;鎌倉〜室町は「用語の暗記」で固めると混ざる。&lt;strong&gt;なぜ必要→何が起きた→何が変わった&lt;/strong&gt;で固定すると崩れにくい。&lt;/p&gt;
&lt;/div&gt;
&lt;/div&gt;
&lt;div class="col-12 col-lg-4"&gt;
&lt;div class="rw-card p-3 p-lg-4" style="border-color: rgba(255,255,255,.22); background: rgba(255,255,255,.98);"&gt;
&lt;p&gt;&lt;span class="badge rounded-pill px-3 py-2 mb-2 rw-badge"&gt;この記事で揃えること&lt;/span&gt;&lt;/p&gt;
&lt;ul class="rw-list mb-0"&gt;
&lt;li&gt;失点が出る場所（症状チェック）&lt;/li&gt;
&lt;li&gt;原因の切り分け（3パターン）&lt;/li&gt;
&lt;li&gt;頻出論点の因果のつなぎ方&lt;/li&gt;
&lt;li&gt;混同語のセット整理&lt;/li&gt;
&lt;li&gt;家庭で回す15分運用&lt;/li&gt;
&lt;/ul&gt;
&lt;/div&gt;
&lt;/div&gt;
&lt;/div&gt;
&lt;div class="rw-hr"&gt;&lt;/div&gt;
&lt;p&gt;&lt;!-- TOC --&gt;&lt;/p&gt;
&lt;div class="rw-card p-3 p-lg-4 rw-toc" style="background: rgba(255,255,255,.96); border-color: rgba(255,255,255,.22);"&gt;
&lt;div class="d-flex align-items-center justify-content-between flex-wrap gap-2 mb-2"&gt;
&lt;div class="fw-bold" style="color: var(--rw-d);"&gt;必要なところから整える&lt;/div&gt;
&lt;p&gt;&lt;span class="rw-mini"&gt;悩み→原因→手順の順に戻れる&lt;/span&gt;&lt;/p&gt;
&lt;/div&gt;
&lt;div class="d-flex flex-wrap gap-2"&gt;&lt;a class="btn btn-outline-primary btn-sm" href="#check"&gt;状況整理&lt;/a&gt;&lt;br /&gt;
&lt;a class="btn btn-outline-primary btn-sm" href="#cause"&gt;原因の切り分け&lt;/a&gt;&lt;br /&gt;
&lt;a class="btn btn-outline-primary btn-sm" href="#points"&gt;頻出論点&lt;/a&gt;&lt;br /&gt;
&lt;a class="btn btn-outline-primary btn-sm" href="#steps"&gt;立て直し手順&lt;/a&gt;&lt;br /&gt;
&lt;a class="btn btn-outline-primary btn-sm" href="#mistake"&gt;ミス修正&lt;/a&gt;&lt;br /&gt;
&lt;a class="btn btn-outline-primary btn-sm" href="#home"&gt;家庭運用&lt;/a&gt;&lt;br /&gt;
&lt;a class="btn btn-outline-primary btn-sm" href="#faq"&gt;FAQ&lt;/a&gt;&lt;br /&gt;
&lt;a class="btn btn-primary btn-sm" href="#next"&gt;次に読む&lt;/a&gt;&lt;/div&gt;
&lt;/div&gt;
&lt;/div&gt;
&lt;/section&gt;
&lt;p&gt;&lt;!-- 導入（メタ宣言なし） --&gt;&lt;/p&gt;
&lt;section class="rw-card p-4 p-lg-5 mb-4"&gt;
&lt;p class="mb-3"&gt;鎌倉〜室町は、用語がある程度入っていても点が安定しない範囲になりやすい。&lt;br /&gt;
典型は、正誤問題で「それっぽい」選択肢に引っかかる形だ。&lt;br /&gt;
この失点は、知識不足というより&lt;strong&gt;因果の根拠が作れない&lt;/strong&gt;ことが原因になっている場合が多い。&lt;/p&gt;
&lt;div class="rw-callout p-3 p-lg-4"&gt;
&lt;div class="fw-bold mb-2" style="color: var(--rw-d);"&gt;ここで整えるポイント&lt;/div&gt;
&lt;ul class="rw-list mb-0"&gt;
&lt;li&gt;制度・出来事を「原因→できごと→結果」で一文にする&lt;/li&gt;
&lt;li&gt;混同語は“似ている点”より“差”だけを固定する&lt;/li&gt;
&lt;li&gt;正誤問題は「主語→内容→結果」の根拠を作って処理する&lt;/li&gt;
&lt;li&gt;家庭で回せる短時間運用（翌日の確認つき）に落とす&lt;/li&gt;
&lt;/ul&gt;
&lt;/div&gt;
&lt;/section&gt;
&lt;p&gt;&lt;!-- 状況整理 --&gt;&lt;/p&gt;
&lt;section id="check" class="rw-card p-4 p-lg-5 mb-4"&gt;
&lt;div class="d-flex align-items-start justify-content-between flex-wrap gap-2 mb-2"&gt;
&lt;h2 class="h4 fw-bold mb-0"&gt;まず状況整理｜どこで詰まっているか&lt;/h2&gt;
&lt;p&gt;&lt;span class="badge rounded-pill px-3 py-2 rw-badge"&gt;チェック&lt;/span&gt;&lt;/p&gt;
&lt;/div&gt;
&lt;p class="rw-mini mb-3"&gt;鎌倉〜室町の失点は「暗記が足りない」だけでは説明できないことがある。該当が多いほど、因果の立て直しが効く。&lt;/p&gt;
&lt;div class="row g-3"&gt;
&lt;div class="col-12 col-lg-6"&gt;
&lt;div class="rw-callout p-3 p-lg-4 h-100"&gt;
&lt;div class="fw-bold mb-2" style="color: var(--rw-d);"&gt;正誤で落ちるサイン&lt;/div&gt;
&lt;ul class="rw-list mb-0"&gt;
&lt;li&gt;守護と地頭の違いが「説明」になると止まる&lt;/li&gt;
&lt;li&gt;南北朝は知っているが、室町につながらない&lt;/li&gt;
&lt;li&gt;幕府が弱くなる理由が「人物」だけになっている&lt;/li&gt;
&lt;li&gt;選択肢の言い回しで迷い、根拠が作れない&lt;/li&gt;
&lt;/ul&gt;
&lt;/div&gt;
&lt;/div&gt;
&lt;div class="col-12 col-lg-6"&gt;
&lt;div class="rw-callout p-3 p-lg-4 h-100"&gt;
&lt;div class="fw-bold mb-2" style="color: var(--rw-d);"&gt;整っているサイン&lt;/div&gt;
&lt;ul class="rw-list mb-0"&gt;
&lt;li&gt;制度を「目的→結果」で一文にできる&lt;/li&gt;
&lt;li&gt;南北朝を「原因→結果」で語れる&lt;/li&gt;
&lt;li&gt;弱体化を「地方の力」から説明できる&lt;/li&gt;
&lt;li&gt;正誤は「主語→内容→結果」で処理できる&lt;/li&gt;
&lt;/ul&gt;
&lt;/div&gt;
&lt;/div&gt;
&lt;/div&gt;
&lt;div class="rw-hr"&gt;&lt;/div&gt;
&lt;div class="alert alert-primary mb-0" style="border-radius: 18px;" role="alert"&gt;ここからの立て直しは追加暗記ではなく、&lt;strong&gt;因果の一文を増やす&lt;/strong&gt;作業になる。正誤の根拠が作れるようになる。&lt;/div&gt;
&lt;/section&gt;
&lt;p&gt;&lt;!-- 原因の切り分け（反応担保：details/summary） --&gt;&lt;/p&gt;
&lt;section id="cause" class="rw-card p-4 p-lg-5 mb-4"&gt;
&lt;div class="d-flex align-items-start justify-content-between flex-wrap gap-2 mb-2"&gt;
&lt;h2 class="h4 fw-bold mb-0"&gt;原因の切り分け｜典型パターン3つ&lt;/h2&gt;
&lt;p&gt;&lt;span class="badge rounded-pill px-3 py-2 rw-badge"&gt;症状→原因→修正行動&lt;/span&gt;&lt;/p&gt;
&lt;/div&gt;
&lt;div class="row g-3"&gt;
&lt;div class="col-12"&gt;
&lt;details class="rw-details" open=""&gt;
&lt;div class="rw-summary-row"&gt;パターン1：制度が「名前当て」になっている&lt;br /&gt;
&lt;span class="rw-chevron"&gt;›&lt;/span&gt;&lt;/div&gt;
&lt;div class="rw-details-body"&gt;
&lt;ul class="rw-list mb-0"&gt;
&lt;li&gt;&lt;strong&gt;症状&lt;/strong&gt;：守護・地頭などが出ると混乱する&lt;/li&gt;
&lt;li&gt;&lt;strong&gt;原因&lt;/strong&gt;：「目的」と「対象」が抜け、制度の差が固定されていない&lt;/li&gt;
&lt;li&gt;&lt;strong&gt;修正行動&lt;/strong&gt;：制度を&lt;strong&gt;目的→内容→対象→結果&lt;/strong&gt;で一文にし、似た語と並べて差だけ残す&lt;/li&gt;
&lt;/ul&gt;
&lt;/div&gt;
&lt;/details&gt;
&lt;/div&gt;
&lt;div class="col-12"&gt;
&lt;details class="rw-details"&gt;
&lt;div class="rw-summary-row"&gt;パターン2：南北朝が「出来事の暗記」で止まっている&lt;br /&gt;
&lt;span class="rw-chevron"&gt;›&lt;/span&gt;&lt;/div&gt;
&lt;div class="rw-details-body"&gt;
&lt;ul class="rw-list mb-0"&gt;
&lt;li&gt;&lt;strong&gt;症状&lt;/strong&gt;：南北朝は知っているのに室町の問題で落ちる&lt;/li&gt;
&lt;li&gt;&lt;strong&gt;原因&lt;/strong&gt;：原因（背景）と結果（統一後の影響）が抜けている&lt;/li&gt;
&lt;li&gt;&lt;strong&gt;修正行動&lt;/strong&gt;：「&lt;strong&gt;なぜ割れた→どう争った→何が残った&lt;/strong&gt;」の3点で固定する&lt;/li&gt;
&lt;/ul&gt;
&lt;/div&gt;
&lt;/details&gt;
&lt;/div&gt;
&lt;div class="col-12"&gt;
&lt;details class="rw-details"&gt;
&lt;div class="rw-summary-row"&gt;パターン3：弱体化を「人物の順番」で覚えている&lt;br /&gt;
&lt;span class="rw-chevron"&gt;›&lt;/span&gt;&lt;/div&gt;
&lt;div class="rw-details-body"&gt;
&lt;ul class="rw-list mb-0"&gt;
&lt;li&gt;&lt;strong&gt;症状&lt;/strong&gt;：室町後半が単語の並びになり、正誤で崩れる&lt;/li&gt;
&lt;li&gt;&lt;strong&gt;原因&lt;/strong&gt;：「なぜ弱くなるか」の仕組みが固定されていない&lt;/li&gt;
&lt;li&gt;&lt;strong&gt;修正行動&lt;/strong&gt;：弱体化を&lt;strong&gt;地方の力が強まる→統制が難しい→争いが増える&lt;/strong&gt;で因果固定する&lt;/li&gt;
&lt;/ul&gt;
&lt;/div&gt;
&lt;/details&gt;
&lt;/div&gt;
&lt;/div&gt;
&lt;/section&gt;
&lt;p&gt;&lt;!-- 頻出論点 --&gt;&lt;/p&gt;
&lt;section id="points" class="rw-card p-4 p-lg-5 mb-4"&gt;
&lt;div class="d-flex align-items-start justify-content-between flex-wrap gap-2 mb-2"&gt;
&lt;h2 class="h4 fw-bold mb-0"&gt;鎌倉〜室町の頻出論点｜因果で先に固定する&lt;/h2&gt;
&lt;p&gt;&lt;span class="badge rounded-pill px-3 py-2 rw-badge"&gt;点数に直結&lt;/span&gt;&lt;/p&gt;
&lt;/div&gt;
&lt;p class="mb-3"&gt;鎌倉〜室町は範囲が広く見えるが、正誤で落とさないためにまず固めたいのは4本柱になる。&lt;br /&gt;
それぞれを「原因→結果」で言えるようにすると、選択肢処理が安定する。&lt;/p&gt;
&lt;div class="table-responsive mb-3"&gt;
&lt;table class="table table-sm rw-table align-middle mb-0"&gt;
&lt;thead&gt;
&lt;tr&gt;
&lt;th style="min-width: 190px;"&gt;論点&lt;/th&gt;
&lt;th style="min-width: 320px;"&gt;原因（なぜ必要？）&lt;/th&gt;
&lt;th style="min-width: 320px;"&gt;結果（何が変わる？）&lt;/th&gt;
&lt;/tr&gt;
&lt;/thead&gt;
&lt;tbody&gt;
&lt;tr&gt;
&lt;td&gt;&lt;strong&gt;守護・地頭&lt;/strong&gt;&lt;/td&gt;
&lt;td&gt;全国を直接動かせないため、地方を管理する仕組みが必要&lt;/td&gt;
&lt;td&gt;地方に権限が広がり、のちの弱体化（統制困難）に結びつく&lt;/td&gt;
&lt;/tr&gt;
&lt;tr&gt;
&lt;td&gt;&lt;strong&gt;南北朝&lt;/strong&gt;&lt;/td&gt;
&lt;td&gt;政治の中心が割れ、正統性をめぐる対立が起きる&lt;/td&gt;
&lt;td&gt;争いの経験が残り、室町政治の動きに影響が続く&lt;/td&gt;
&lt;/tr&gt;
&lt;tr&gt;
&lt;td&gt;&lt;strong&gt;幕府の弱体化&lt;/strong&gt;&lt;/td&gt;
&lt;td&gt;地方の力が強まり、幕府の統制が効きにくくなる&lt;/td&gt;
&lt;td&gt;争いが増え、まとまりが崩れやすくなる（正誤で問われやすい）&lt;/td&gt;
&lt;/tr&gt;
&lt;tr&gt;
&lt;td&gt;&lt;strong&gt;混同語（セット）&lt;/strong&gt;&lt;/td&gt;
&lt;td&gt;似た語を同じ箱に入れると、差が消える&lt;/td&gt;
&lt;td&gt;「差」だけ固定すると、正誤の根拠が作りやすい&lt;/td&gt;
&lt;/tr&gt;
&lt;/tbody&gt;
&lt;/table&gt;
&lt;/div&gt;
&lt;div class="rw-callout p-3 p-lg-4"&gt;
&lt;div class="fw-bold mb-2" style="color: var(--rw-d);"&gt;判断ポイント&lt;/div&gt;
&lt;ul class="rw-list mb-0"&gt;
&lt;li&gt;&lt;strong&gt;制度は目的が言えるか&lt;/strong&gt;（名前だけだと崩れる）&lt;/li&gt;
&lt;li&gt;&lt;strong&gt;南北朝は結果が言えるか&lt;/strong&gt;（出来事暗記だと室町につながらない）&lt;/li&gt;
&lt;li&gt;&lt;strong&gt;弱体化は地方の力から説明できるか&lt;/strong&gt;（人物順では根拠が薄い）&lt;/li&gt;
&lt;/ul&gt;
&lt;/div&gt;
&lt;/section&gt;
&lt;p&gt;&lt;!-- 立て直し --&gt;&lt;/p&gt;
&lt;section id="steps" class="rw-card p-4 p-lg-5 mb-4"&gt;
&lt;div class="d-flex align-items-start justify-content-between flex-wrap gap-2 mb-2"&gt;
&lt;h2 class="h4 fw-bold mb-0"&gt;立て直しの手順｜今日・今週・今月&lt;/h2&gt;
&lt;p&gt;&lt;span class="badge rounded-pill px-3 py-2 rw-badge"&gt;ステップ式&lt;/span&gt;&lt;/p&gt;
&lt;/div&gt;
&lt;div class="row g-3"&gt;
&lt;div class="col-12 col-lg-4"&gt;
&lt;div class="rw-step p-3 p-lg-4 h-100"&gt;
&lt;div class="d-flex align-items-center gap-3 mb-2"&gt;
&lt;div class="n"&gt;今日&lt;/div&gt;
&lt;div class="fw-bold"&gt;4本柱を「原因→結果」で1行化&lt;/div&gt;
&lt;/div&gt;
&lt;ul class="rw-list mb-0"&gt;
&lt;li&gt;守護・地頭：なぜ必要→何が変わる&lt;/li&gt;
&lt;li&gt;南北朝：なぜ割れた→何が残る&lt;/li&gt;
&lt;li&gt;弱体化：なぜ弱い→何が増える&lt;/li&gt;
&lt;li&gt;混同語：差だけを短文で固定&lt;/li&gt;
&lt;/ul&gt;
&lt;/div&gt;
&lt;/div&gt;
&lt;div class="col-12 col-lg-4"&gt;
&lt;div class="rw-step p-3 p-lg-4 h-100"&gt;
&lt;div class="d-flex align-items-center gap-3 mb-2"&gt;
&lt;div class="n"&gt;今週&lt;/div&gt;
&lt;div class="fw-bold"&gt;セット暗記を運用に落とす&lt;/div&gt;
&lt;/div&gt;
&lt;ul class="rw-list mb-0"&gt;
&lt;li&gt;似た語は2つ並べ、差だけ口頭で言う&lt;/li&gt;
&lt;li&gt;一文が言えたら、翌日にメモなしで再現&lt;/li&gt;
&lt;li&gt;崩れたら「原因不足／結果不足」を追記&lt;/li&gt;
&lt;/ul&gt;
&lt;div class="mt-3 small text-muted"&gt;暗記を点数に変える型はここで補強：&lt;br /&gt;
&lt;a href="https://jukureiwa.com/tips/syakaianki/"&gt;社会の暗記を点数に変える手順&lt;/a&gt;&lt;/div&gt;
&lt;/div&gt;
&lt;/div&gt;
&lt;div class="col-12 col-lg-4"&gt;
&lt;div class="rw-step p-3 p-lg-4 h-100"&gt;
&lt;div class="d-flex align-items-center gap-3 mb-2"&gt;
&lt;div class="n"&gt;今月&lt;/div&gt;
&lt;div class="fw-bold"&gt;正誤問題で検証（根拠の一文）&lt;/div&gt;
&lt;/div&gt;
&lt;ul class="rw-list mb-0"&gt;
&lt;li&gt;選択肢を「主語→内容→結果」に分解&lt;/li&gt;
&lt;li&gt;根拠が作れないものは保留→消去へ&lt;/li&gt;
&lt;li&gt;外したら“差”か“因果”のどちらが弱いか記録&lt;/li&gt;
&lt;/ul&gt;
&lt;/div&gt;
&lt;/div&gt;
&lt;/div&gt;
&lt;div class="rw-hr"&gt;&lt;/div&gt;
&lt;div class="alert alert-primary mb-0" style="border-radius: 18px;" role="alert"&gt;追加暗記より、&lt;strong&gt;因果の一文&lt;/strong&gt;を増やす方が正誤の取りこぼしが減る。&lt;/div&gt;
&lt;/section&gt;
&lt;p&gt;&lt;!-- ミス修正 --&gt;&lt;/p&gt;
&lt;section id="mistake" class="rw-card p-4 p-lg-5 mb-4"&gt;
&lt;div class="d-flex align-items-start justify-content-between flex-wrap gap-2 mb-2"&gt;
&lt;h2 class="h4 fw-bold mb-0"&gt;よくあるミスと修正｜誤答例→直し方&lt;/h2&gt;
&lt;p&gt;&lt;span class="badge rounded-pill px-3 py-2 rw-badge"&gt;症状→原因→修正行動&lt;/span&gt;&lt;/p&gt;
&lt;/div&gt;
&lt;div class="row g-3"&gt;
&lt;div class="col-12 col-lg-6"&gt;
&lt;div class="rw-card p-3 p-lg-4 h-100"&gt;
&lt;div class="fw-bold mb-2" style="color: var(--rw-d);"&gt;誤答例1：守護と地頭を同じ「地方管理」で処理して外す&lt;/div&gt;
&lt;p class="mb-2"&gt;&lt;strong&gt;原因&lt;/strong&gt;：差が一文になっていない。&lt;/p&gt;
&lt;p class="mb-0"&gt;&lt;strong&gt;直し方&lt;/strong&gt;：「守護＝治安・軍事」「地頭＝土地・年貢」のように、&lt;strong&gt;役割を分けて一文&lt;/strong&gt;にする。&lt;/p&gt;
&lt;/div&gt;
&lt;/div&gt;
&lt;div class="col-12 col-lg-6"&gt;
&lt;div class="rw-card p-3 p-lg-4 h-100"&gt;
&lt;div class="fw-bold mb-2" style="color: var(--rw-d);"&gt;誤答例2：南北朝を“争いがあった”で止めて室町で崩れる&lt;/div&gt;
&lt;p class="mb-2"&gt;&lt;strong&gt;原因&lt;/strong&gt;：結果（統一後の影響）が抜ける。&lt;/p&gt;
&lt;p class="mb-0"&gt;&lt;strong&gt;直し方&lt;/strong&gt;：「なぜ割れた→どう争った→何が残った」を3点で固定し、次の時代につなげる。&lt;/p&gt;
&lt;/div&gt;
&lt;/div&gt;
&lt;div class="col-12"&gt;
&lt;div class="rw-card p-3 p-lg-4"&gt;
&lt;div class="fw-bold mb-2" style="color: var(--rw-d);"&gt;誤答例3：弱体化を“人物の並び”で覚えて正誤の根拠が作れない&lt;/div&gt;
&lt;p class="mb-2"&gt;&lt;strong&gt;原因&lt;/strong&gt;：「なぜ弱くなるか」が仕組みとして固定されていない。&lt;/p&gt;
&lt;p class="mb-0"&gt;&lt;strong&gt;直し方&lt;/strong&gt;：弱体化を「地方の力が強まる→統制が難しい→争いが増える」の因果で固定する。&lt;/p&gt;
&lt;/div&gt;
&lt;/div&gt;
&lt;/div&gt;
&lt;div class="rw-hr"&gt;&lt;/div&gt;
&lt;p class="mb-0"&gt;混同・読み違い・処理手順の落とし穴は、先に把握しておくと再発が減る。&lt;br /&gt;
&lt;a href="https://jukureiwa.com/tips/machigaeyasui/"&gt;社会で間違えやすいポイントの整理&lt;/a&gt;&lt;/p&gt;
&lt;/section&gt;
&lt;p&gt;&lt;!-- 家庭運用 --&gt;&lt;/p&gt;
&lt;section id="home" class="rw-card p-4 p-lg-5 mb-4"&gt;
&lt;div class="d-flex align-items-start justify-content-between flex-wrap gap-2 mb-2"&gt;
&lt;h2 class="h4 fw-bold mb-0"&gt;家庭での回し方｜週の設計／確認方法／声かけ&lt;/h2&gt;
&lt;p&gt;&lt;span class="badge rounded-pill px-3 py-2 rw-badge"&gt;15分運用&lt;/span&gt;&lt;/p&gt;
&lt;/div&gt;
&lt;div class="row g-3"&gt;
&lt;div class="col-12 col-lg-6"&gt;
&lt;div class="rw-callout p-3 p-lg-4 h-100"&gt;
&lt;div class="fw-bold mb-2" style="color: var(--rw-d);"&gt;1回15分の型&lt;/div&gt;
&lt;ul class="rw-list mb-0"&gt;
&lt;li&gt;5分：論点1つの「原因」を言う&lt;/li&gt;
&lt;li&gt;7分：「結果」を言い、関連語を2つだけ足す&lt;/li&gt;
&lt;li&gt;3分：翌日用に「原因→できごと→結果」を1行メモ&lt;/li&gt;
&lt;/ul&gt;
&lt;/div&gt;
&lt;/div&gt;
&lt;div class="col-12 col-lg-6"&gt;
&lt;div class="rw-callout p-3 p-lg-4 h-100"&gt;
&lt;div class="fw-bold mb-2" style="color: var(--rw-d);"&gt;丸つけ基準とミスノート（3項目）&lt;/div&gt;
&lt;ul class="rw-list mb-0"&gt;
&lt;li&gt;丸つけ：正誤より&lt;strong&gt;根拠の一文&lt;/strong&gt;が作れたか&lt;/li&gt;
&lt;li&gt;ミスノート：①不足（原因/結果）②混同語（差）③次の一文&lt;/li&gt;
&lt;li&gt;翌日：メモなしで同じ一文が言えるか確認&lt;/li&gt;
&lt;/ul&gt;
&lt;/div&gt;
&lt;/div&gt;
&lt;/div&gt;
&lt;div class="rw-hr"&gt;&lt;/div&gt;
&lt;div class="alert alert-info mb-0" style="border-radius: 18px;" role="alert"&gt;声かけは「覚えた？」より「&lt;strong&gt;なぜ必要だった？&lt;/strong&gt;」「&lt;strong&gt;その結果、何が変わった？&lt;/strong&gt;」の2つが効きやすい。&lt;/div&gt;
&lt;/section&gt;
&lt;p&gt;&lt;!-- FAQ --&gt;&lt;/p&gt;
&lt;section id="faq" class="rw-card p-4 p-lg-5 mb-4"&gt;
&lt;div class="d-flex align-items-start justify-content-between flex-wrap gap-2 mb-2"&gt;
&lt;h2 class="h4 fw-bold mb-0"&gt;FAQ&lt;/h2&gt;
&lt;p&gt;&lt;span class="badge rounded-pill px-3 py-2 rw-badge"&gt;3〜6問&lt;/span&gt;&lt;/p&gt;
&lt;/div&gt;
&lt;div class="row g-3"&gt;
&lt;div class="col-12"&gt;
&lt;details class="rw-details" open=""&gt;
&lt;div class="rw-summary-row"&gt;Q. どこから手を付けるべき？&lt;br /&gt;
&lt;span class="rw-chevron"&gt;›&lt;/span&gt;&lt;/div&gt;
&lt;div class="rw-details-body"&gt;A. まず4本柱（守護地頭／南北朝／弱体化／混同語）を「原因→結果」で一文にする。次に混同語を“差”で固定し、正誤で検証する。&lt;/div&gt;
&lt;/details&gt;
&lt;/div&gt;
&lt;div class="col-12 col-lg-6"&gt;
&lt;details class="rw-details"&gt;
&lt;div class="rw-summary-row"&gt;Q. 正誤が当てずっぽうになる&lt;br /&gt;
&lt;span class="rw-chevron"&gt;›&lt;/span&gt;&lt;/div&gt;
&lt;div class="rw-details-body"&gt;A. 選択肢を「主語→内容→結果」に分解し、根拠の一文を作る。作れないものは保留して消去へ回す。&lt;/div&gt;
&lt;/details&gt;
&lt;/div&gt;
&lt;div class="col-12 col-lg-6"&gt;
&lt;details class="rw-details"&gt;
&lt;div class="rw-summary-row"&gt;Q. 混同語が多くて整理できない&lt;br /&gt;
&lt;span class="rw-chevron"&gt;›&lt;/span&gt;&lt;/div&gt;
&lt;div class="rw-details-body"&gt;A. 2語ずつに分け、「似ている点」ではなく「差」だけを一文で固定する。差が言えれば正誤の根拠が作れる。&lt;/div&gt;
&lt;/details&gt;
&lt;/div&gt;
&lt;div class="col-12 col-lg-6"&gt;
&lt;details class="rw-details"&gt;
&lt;div class="rw-summary-row"&gt;Q. 年号はどの程度必要？&lt;br /&gt;
&lt;span class="rw-chevron"&gt;›&lt;/span&gt;&lt;/div&gt;
&lt;div class="rw-details-body"&gt;A. 因果の一文ができてから、転換点の年号を補助として乗せる。年号先行だと根拠が薄くなる。&lt;/div&gt;
&lt;/details&gt;
&lt;/div&gt;
&lt;div class="col-12 col-lg-6"&gt;
&lt;details class="rw-details"&gt;
&lt;div class="rw-summary-row"&gt;Q. 家庭での確認は何を見ればいい？&lt;br /&gt;
&lt;span class="rw-chevron"&gt;›&lt;/span&gt;&lt;/div&gt;
&lt;div class="rw-details-body"&gt;A. 正誤より「根拠の一文」が作れたかを見る。翌日にメモなしで言えれば定着が進んでいる。&lt;/div&gt;
&lt;/details&gt;
&lt;/div&gt;
&lt;/div&gt;
&lt;/section&gt;
&lt;p&gt;&lt;!-- 次に読む＋講座 --&gt;&lt;/p&gt;
&lt;section id="next" class="rw-card p-4 p-lg-5 mb-4"&gt;
&lt;div class="d-flex align-items-start justify-content-between flex-wrap gap-2 mb-2"&gt;
&lt;h2 class="h4 fw-bold mb-0"&gt;次に読む&lt;/h2&gt;
&lt;/div&gt;
&lt;p class="rw-mini mb-3"&gt;鎌倉〜室町の因果が整ったら、次は「歴史全体の土台」「暗記運用」「間違い型つぶし」の優先で選ぶと迷いにくい。&lt;br /&gt;
&lt;strong&gt;どこから直すべきか判断に迷う場合&lt;/strong&gt;は、先に全体像を整理してから進むと選びやすい。&lt;/p&gt;
&lt;div class="row g-3 rw-cta"&gt;
&lt;p&gt;&lt;!-- 判断整理：悩みHub --&gt;&lt;/p&gt;
&lt;div class="col-12 col-lg-4"&gt;
&lt;div class="rw-card p-3 p-lg-4 h-100"&gt;
&lt;div class="fw-bold mb-2" style="color: var(--rw-d);"&gt;判断の前に｜今の悩みを切り分ける&lt;/div&gt;
&lt;p class="mb-3"&gt;歴史・地理・公民のどこで点が止まっているかを整理し、次に読む1本を決める入口。&lt;/p&gt;
&lt;p&gt;&lt;a class="btn btn-outline-primary w-100" href="https://jukureiwa.com/tips/naaymi_hub/"&gt;&lt;br /&gt;
社会の悩み別整理を見る&lt;br /&gt;
&lt;/a&gt;&lt;/p&gt;
&lt;/div&gt;
&lt;/div&gt;
&lt;div class="col-12 col-lg-4"&gt;
&lt;div class="rw-card p-3 p-lg-4 h-100"&gt;
&lt;div class="fw-bold mb-2" style="color: var(--rw-d);"&gt;歴史の基礎（全体）を固め直す&lt;/div&gt;
&lt;p class="mb-3"&gt;時代のつながりを「流れ中心」で整えて、他時代の失点も減らす。&lt;/p&gt;
&lt;p&gt;&lt;a class="btn btn-primary w-100" href="https://jukureiwa.com/tips/honka_rekishi/"&gt;歴史の基礎整理へ&lt;/a&gt;&lt;/p&gt;
&lt;/div&gt;
&lt;/div&gt;
&lt;div class="col-12 col-lg-4"&gt;
&lt;div class="rw-card p-3 p-lg-4 h-100"&gt;
&lt;div class="fw-bold mb-2" style="color: var(--rw-d);"&gt;暗記を点数に変える運用&lt;/div&gt;
&lt;p class="mb-3"&gt;ミスノートと翌日チェックまで含めて、覚え方を点数仕様にする。&lt;/p&gt;
&lt;p&gt;&lt;a class="btn btn-outline-primary w-100" href="https://jukureiwa.com/tips/syakaianki/"&gt;暗記の手順を確認する&lt;/a&gt;&lt;/p&gt;
&lt;/div&gt;
&lt;/div&gt;
&lt;div class="col-12 col-lg-4"&gt;
&lt;div class="rw-card p-3 p-lg-4 h-100"&gt;
&lt;div class="fw-bold mb-2" style="color: var(--rw-d);"&gt;間違い型を先につぶす&lt;/div&gt;
&lt;p class="mb-3"&gt;混同・読み違い・選択肢処理の落とし穴をまとめて先回りする。&lt;/p&gt;
&lt;p&gt;&lt;a class="btn btn-outline-primary w-100" href="https://jukureiwa.com/tips/machigaeyasui/"&gt;間違えやすいポイントへ&lt;/a&gt;&lt;/p&gt;
&lt;/div&gt;
&lt;/div&gt;
&lt;div class="col-12"&gt;
&lt;div class="rw-card p-3 p-lg-4"&gt;
&lt;div class="d-flex align-items-center justify-content-between flex-wrap gap-2 mb-2"&gt;
&lt;div class="fw-bold" style="color: var(--rw-d);"&gt;講座・問い合わせ&lt;/div&gt;
&lt;p&gt;&lt;span class="badge text-bg-primary rounded-pill"&gt;講座&lt;/span&gt;&lt;/p&gt;
&lt;/div&gt;
&lt;p class="mb-3"&gt;家庭学習で因果の一文まで作れても模試で安定しない場合は、&lt;br /&gt;
どこで根拠が崩れているか（原因不足／結果不足／対比不足）を点検すると立て直しが早い。&lt;/p&gt;
&lt;p&gt;&lt;a class="btn btn-primary w-100" href="https://jukureiwa.com/kouza/"&gt;講座・問い合わせを見る&lt;/a&gt;&lt;/p&gt;
&lt;/div&gt;
&lt;/div&gt;
&lt;/div&gt;
&lt;p class="rw-mini mt-3 mb-0"&gt;まずは4本柱を「原因→できごと→結果」で一文にする。&lt;br /&gt;
ここが固まると、鎌倉〜室町の正誤の取りこぼしが減る。&lt;/p&gt;
&lt;/section&gt;
&lt;/div&gt;
&lt;section class="veu_cta" id="veu_cta-199"&gt;&lt;h1 class="cta_title"&gt;本科「公民の完成」≪６回完結講座≫&lt;/h1&gt;&lt;div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image_exist"&gt;公民分野は受験社会の中で最も苦手意識を持っている生徒さんの多い分野です。 また、受験社会のカリキュラムの中では一番最後に配置されていることが多いので、しっかりとした説明のないまま 急ぎ足で授業を進められることが多く、また、単純に暗記することを勧められることが多い分野でもあります。
&lt;br /&gt;
&lt;br /&gt;当塾では、地歴の知識とも絡めながら「国家の理念とその実現」「現在の統治制度の背景」を軸に、 しっかりとした理解に基づいた体系的な知識を得てもらうように指導を行っていきます。&lt;/div&gt;&lt;div class="cta_body_link"&gt;&lt;a href="https://jukureiwa.com/honka/" class="btn btn-primary btn-block btn-lg" target="_blank"&gt;開講講座：本科「公民の完成」≪６回完結講座≫&lt;/a&gt;&lt;/div&gt;&lt;/div&gt;&lt;!--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</si>
  <si>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https://eng-support.com/column/eigonokiso5/
【検出された不自然ワード】
- 型
- 手順
【本文】
------
&lt;h2&gt;【第1文型（SV）の見分け方】副詞を無視して「骨組み」を見抜く&lt;/h2&gt;
&lt;p&gt;&lt;iframe title="今さら聞けない？英語の基礎『３文型１第１文型』" width="750" height="422" src="https://www.youtube.com/embed/m0cFbVDU2kQ?feature=oembed" frameborder="0" allow="accelerometer; autoplay; clipboard-write; encrypted-media; gyroscope; picture-in-picture; web-share" referrerpolicy="strict-origin-when-cross-origin" allowfullscreen&gt;&lt;/iframe&gt;&lt;/p&gt;
&lt;h3&gt;第一文型の基本構造｜場所や時間を表す「副詞」を外す手順&lt;/h3&gt;
&lt;h5&gt;&lt;span style="color: #ff0000;"&gt;文型を考えるとき：副詞は無視&lt;/span&gt;&lt;/h5&gt;
&lt;p&gt;副詞：名詞以外を修飾する語句&lt;/p&gt;
&lt;div class="rounded" style="background-color: whitesmoke; padding: 10px;"&gt;Nancy went to school by bus with Tom yesterday.&lt;/div&gt;
&lt;div&gt;を訳します。主語を訳したあとは後ろから順に訳していくと、「ナンシーは昨日トムとバスで学校に行った。」となります。&lt;/div&gt;
&lt;div&gt;次に文型について考えていきます。&lt;/div&gt;
&lt;div&gt;&lt;img decoding="async" loading="lazy" class="alignnone size-full wp-image-151" src="http://eng-support.com/wp/wp-content/uploads/2021/07/か.jpg" alt="" width="1280" height="720" srcset="https://eng-support.com/wp-content/uploads/2021/07/か.jpg 1280w, https://eng-support.com/wp-content/uploads/2021/07/か-300x169.jpg 300w, https://eng-support.com/wp-content/uploads/2021/07/か-1024x576.jpg 1024w, https://eng-support.com/wp-content/uploads/2021/07/か-768x432.jpg 768w, https://eng-support.com/wp-content/uploads/2021/07/か-320x180.jpg 320w" sizes="(max-width: 1280px) 100vw, 1280px" /&gt;&lt;/div&gt;
&lt;div&gt;文型を考えるときは副詞を無視して考えるため、主語と動詞のみの文となります。&lt;/div&gt;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&lt;h3&gt;判定ポイント｜SV(＋副詞)の形｜副詞はいくつあっても文型は不変&lt;/h3&gt;
&lt;h5&gt;&lt;span style="color: #ff0000;"&gt;第１文型：SV(＋副詞)　※副詞はいくつあってもよい&lt;/span&gt;&lt;/h5&gt;
&lt;h4&gt;例文&lt;/h4&gt;
&lt;div class="rounded" style="background-color: whitesmoke; padding: 10px;"&gt;・Jack lives in Tokyo.&lt;br /&gt;
・Cathy is in that room.&lt;br /&gt;
・We stayed at the hotel last night.&lt;br /&gt;
・They moved to Rome last month.&lt;br /&gt;
・Mary came to Japan three years ago.&lt;br /&gt;
・The ship made for the island.&lt;/div&gt;
&lt;p&gt;これらの例文すべて動詞の後ろに場所を表す副詞がきています。&lt;/p&gt;
&lt;p&gt;&lt;img decoding="async" loading="lazy" class="alignnone size-full wp-image-153" src="http://eng-support.com/wp/wp-content/uploads/2021/07/き-1.jpg" alt="" width="1280" height="720" srcset="https://eng-support.com/wp-content/uploads/2021/07/き-1.jpg 1280w, https://eng-support.com/wp-content/uploads/2021/07/き-1-300x169.jpg 300w, https://eng-support.com/wp-content/uploads/2021/07/き-1-1024x576.jpg 1024w, https://eng-support.com/wp-content/uploads/2021/07/き-1-768x432.jpg 768w, https://eng-support.com/wp-content/uploads/2021/07/き-1-320x180.jpg 320w" sizes="(max-width: 1280px) 100vw, 1280px" /&gt;&lt;/p&gt;
&lt;h3&gt;第1文型の動詞の特徴｜「存在する・移動する」自動詞に注目&lt;/h3&gt;
&lt;h5&gt;&lt;span style="color: #ff0000;"&gt;第１文型：SV(＋副詞)&lt;/span&gt;&lt;/h5&gt;
&lt;h5&gt;&lt;span style="color: #0000ff;"&gt;特徴１　「Vi　【存在する・移動する】　＋　場所の副詞　」が多い。&lt;/span&gt;&lt;/h5&gt;
&lt;h4&gt;例文&lt;/h4&gt;
&lt;p&gt;&lt;img decoding="async" loading="lazy" class="alignnone size-full wp-image-154" src="http://eng-support.com/wp/wp-content/uploads/2021/07/く.jpg" alt="" width="1280" height="720" srcset="https://eng-support.com/wp-content/uploads/2021/07/く.jpg 1280w, https://eng-support.com/wp-content/uploads/2021/07/く-300x169.jpg 300w, https://eng-support.com/wp-content/uploads/2021/07/く-1024x576.jpg 1024w, https://eng-support.com/wp-content/uploads/2021/07/く-768x432.jpg 768w, https://eng-support.com/wp-content/uploads/2021/07/く-320x180.jpg 320w" sizes="(max-width: 1280px) 100vw, 1280px" /&gt;&lt;/p&gt;
&lt;h3&gt;副詞はどこにでも割り込む｜文型判定で迷わないための注意点&lt;/h3&gt;
&lt;p&gt;文型を考えるときに副詞は無視して考えますが、副詞はどこにきてもおかしくないということを覚えておきましょう。&lt;/p&gt;
&lt;p&gt;&lt;img decoding="async" loading="lazy" class="alignnone size-full wp-image-155" src="http://eng-support.com/wp/wp-content/uploads/2021/07/け.jpg" alt="" width="1280" height="720" srcset="https://eng-support.com/wp-content/uploads/2021/07/け.jpg 1280w, https://eng-support.com/wp-content/uploads/2021/07/け-300x169.jpg 300w, https://eng-support.com/wp-content/uploads/2021/07/け-1024x576.jpg 1024w, https://eng-support.com/wp-content/uploads/2021/07/け-768x432.jpg 768w, https://eng-support.com/wp-content/uploads/2021/07/け-320x180.jpg 320w" sizes="(max-width: 1280px) 100vw, 1280px" /&gt;&lt;/p&gt;
&lt;h2&gt;【第2文型（SVC）と第3文型（SVO）】S=CかS≠Oかで見分ける判定術&lt;/h2&gt;
&lt;p&gt;&lt;iframe loading="lazy" title="今さら聞けない？英語の基礎『３文型２第2.3文型』" width="750" height="422" src="https://www.youtube.com/embed/CZRjzLFVvh4?feature=oembed" frameborder="0" allow="accelerometer; autoplay; clipboard-write; encrypted-media; gyroscope; picture-in-picture; web-share" referrerpolicy="strict-origin-when-cross-origin" allowfullscreen&gt;&lt;/iframe&gt;&lt;/p&gt;
&lt;h3&gt;第二文型と第三文型の違い｜情報の「新旧」と文構造の役割&lt;/h3&gt;
&lt;div&gt;文章背景：Nancy がJaneに&lt;/div&gt;
&lt;div class="rounded" style="background-color: whitesmoke; padding: 10px;"&gt;″Bob is financially independent of his parents.″&lt;/div&gt;
&lt;p&gt;日本語訳は「ボブは経済的に親から独立している。」という訳になります。この文章の主語は「Bob」動詞は「is」になります。Janeは「経済的に親から独立している」ことを知らない可能性が高いが、ボブの存在は知っているだろうということがこの英文から分かりま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&lt;h3&gt;ポイント｜旧情報（主語）から新情報（補語・目的語）へ流れる英語の法則&lt;/h3&gt;
&lt;h4&gt;みんなが知っている&lt;strong&gt;旧情報&lt;/strong&gt;を(ボブ)先に言って、後から新しく伝える&lt;strong&gt;新情報&lt;/strong&gt;(経済的に親から独立している)を言います。&lt;/h4&gt;
&lt;p&gt;&lt;img decoding="async" loading="lazy" class="alignnone size-full wp-image-158" src="http://eng-support.com/wp/wp-content/uploads/2021/07/し.jpg" alt="" width="1280" height="720" srcset="https://eng-support.com/wp-content/uploads/2021/07/し.jpg 1280w, https://eng-support.com/wp-content/uploads/2021/07/し-300x169.jpg 300w, https://eng-support.com/wp-content/uploads/2021/07/し-1024x576.jpg 1024w, https://eng-support.com/wp-content/uploads/2021/07/し-768x432.jpg 768w, https://eng-support.com/wp-content/uploads/2021/07/し-320x180.jpg 320w" sizes="(max-width: 1280px) 100vw, 1280px" /&gt;&lt;/p&gt;
&lt;h4&gt;S　V　(&lt;span style="color: #ff6600;"&gt;＋副詞&lt;/span&gt;)　　⇒　第１文型　S　V&lt;/h4&gt;
&lt;h4&gt;S　V　&lt;span style="color: #0000ff;"&gt;＋形容詞&lt;/span&gt;　  ⇒　第２文型　S　Vi　C&lt;/h4&gt;
&lt;h3&gt;第二文型の見極めポイント｜主語と補語が「S＝C」の関係であること&lt;/h3&gt;
&lt;p&gt;第２文型：S　Vi　C&lt;br /&gt;
補語(C)：主語に説明を補う補語　⇒　だから、　&lt;span style="color: #ff0000;"&gt;&lt;strong&gt;S＝C&lt;/strong&gt;&lt;/span&gt;&lt;/p&gt;
&lt;p&gt;では、SV＋名詞の場合はどうなるでしょうか。&lt;/p&gt;
&lt;h5&gt;例文&lt;/h5&gt;
&lt;div class="rounded" style="background-color: whitesmoke; padding: 10px;"&gt;・Eric became a very pleasant doctor.&lt;br /&gt;
エリックはとても感じのいいお医者さんになった。・Lucy likes music very much.&lt;br /&gt;
ルーシーは音楽がとても好きです。&lt;/p&gt;
&lt;/div&gt;
&lt;h4&gt;&lt;/h4&gt;
&lt;p&gt;&lt;img decoding="async" loading="lazy" class="alignnone size-full wp-image-159" src="http://eng-support.com/wp/wp-content/uploads/2021/07/す.jpg" alt="" width="1280" height="720" srcset="https://eng-support.com/wp-content/uploads/2021/07/す.jpg 1280w, https://eng-support.com/wp-content/uploads/2021/07/す-300x169.jpg 300w, https://eng-support.com/wp-content/uploads/2021/07/す-1024x576.jpg 1024w, https://eng-support.com/wp-content/uploads/2021/07/す-768x432.jpg 768w, https://eng-support.com/wp-content/uploads/2021/07/す-320x180.jpg 320w" sizes="(max-width: 1280px) 100vw, 1280px" /&gt;&lt;/p&gt;
&lt;h3&gt;自動詞（Vi）と他動詞（Vt）による文型の違い｜公式で整理&lt;/h3&gt;
&lt;h4&gt;S　&lt;span style="color: #ff0000;"&gt;Vi&lt;/span&gt;　＋　名詞　⇒　第２文型　S　Vi　C　(S＝C)&lt;/h4&gt;
&lt;h4&gt;S　&lt;span style="color: #ff0000;"&gt;Vt&lt;/span&gt;　＋　名詞　⇒　 第３文型　S　Vt　О　(S≠О)&lt;/h4&gt;
&lt;p&gt;もしくは&lt;/p&gt;
&lt;h4&gt;SV　＋　名詞&lt;span style="color: #ff0000;"&gt;(＝S)　&lt;/span&gt;⇒　第２文型　S　Vi　C&lt;/h4&gt;
&lt;h4&gt;SV　＋　名詞(≠S)　⇒　 第３文型　S　Vt　О&lt;/h4&gt;
&lt;p&gt;&amp;nbsp;&lt;/p&gt;
&lt;h3&gt;【これまでのまとめ】第1・第2・第3文型の判定基準一覧&lt;/h3&gt;
&lt;p&gt;SV　(＋副詞)　　　 ⇒　第１文型　S　V&lt;/p&gt;
&lt;p&gt;SV　＋形容詞　　   ⇒　第２文型　S　Vi　C&lt;/p&gt;
&lt;p&gt;SV　＋名詞(＝S)　   ⇒　第２文型　S　Vi　C&lt;/p&gt;
&lt;p&gt;SV　＋名詞(≠S)　    ⇒　第３文型　S　Vt　О&lt;/p&gt;
&lt;p&gt;※副詞はどこにでも割り込むため文型を考えるときは無視します。&lt;/p&gt;
&lt;h3&gt;第二文型（SVC）によく使われる重要動詞リスト&lt;/h3&gt;
&lt;ul&gt;
&lt;li&gt;　状態　「～である」　　　　　　　　　　　　be , lie , sit ,  stand&lt;/li&gt;
&lt;li&gt;　状態の保持・持続　「～のままでいる」　　　keep , remain , stay ,  hold ,  continue ,  lie ,  rest&lt;/li&gt;
&lt;li&gt;　状態の変化　「～になる」　　　　　　　　　become , get, grow ,  turn ,  go ,  come ,  run ,  fall ,  make&lt;/li&gt;
&lt;li&gt;　判明　「～だと分かる」　　　　　　　　　　prove , turn out&lt;/li&gt;
&lt;li&gt;　五感&lt;/li&gt;
&lt;/ul&gt;
&lt;p&gt;視覚　「～に見える」　　　　　　　　　　　look , seem , appear&lt;br /&gt;
聴覚　「～に聞こえる」　　　　　　　　　    sound&lt;br /&gt;
嗅覚　「～なにおいがする」　　　　　　　　 smell&lt;br /&gt;
味覚　「～な味がする」　　　　　　　　　　 taste&lt;br /&gt;
触覚　「～な触り心地だ、～に感じる」　　　　feel&lt;/p&gt;
&lt;h2&gt;【第4文型（SVOO）】「人にものを与える」語順と第3文型への書き換え&lt;/h2&gt;
&lt;p&gt;&lt;iframe loading="lazy" title="今さら聞けない？英語の基礎『３文型３第４文型』" width="750" height="422" src="https://www.youtube.com/embed/lLAcpIZednk?feature=oembed" frameborder="0" allow="accelerometer; autoplay; clipboard-write; encrypted-media; gyroscope; picture-in-picture; web-share" referrerpolicy="strict-origin-when-cross-origin" allowfullscreen&gt;&lt;/iframe&gt;&lt;/p&gt;
&lt;h3&gt;第四文型の基本構造｜SVOO「人にものを与える、〇〇してやる」の形&lt;/h3&gt;
&lt;div class="rounded" style="background-color: whitesmoke; padding: 10px;"&gt;My aunt gave me a watch.&lt;/div&gt;
&lt;p&gt;「おばは私に時計をくれた。」という日本語訳になります。&lt;/p&gt;
&lt;p&gt;&lt;img decoding="async" loading="lazy" class="alignnone size-full wp-image-161" src="http://eng-support.com/wp-content/uploads/2021/07/せ.jpg" alt="" width="1280" height="720" srcset="https://eng-support.com/wp-content/uploads/2021/07/せ.jpg 1280w, https://eng-support.com/wp-content/uploads/2021/07/せ-300x169.jpg 300w, https://eng-support.com/wp-content/uploads/2021/07/せ-1024x576.jpg 1024w, https://eng-support.com/wp-content/uploads/2021/07/せ-768x432.jpg 768w, https://eng-support.com/wp-content/uploads/2021/07/せ-320x180.jpg 320w" sizes="(max-width: 1280px) 100vw, 1280px" /&gt;&lt;/p&gt;
&lt;h3&gt;判定ポイント｜「人に」と「ものを」が続く二重目的語の文&lt;/h3&gt;
&lt;h5&gt;第４文型：　S　Vt　O「人に」　О「ものを」&lt;/h5&gt;
&lt;h5&gt;「人にものを与える、〇〇してやる」&lt;/h5&gt;
&lt;h5&gt;&lt;img decoding="async" loading="lazy" class="alignnone size-full wp-image-162" src="http://eng-support.com/wp/wp-content/uploads/2021/07/そ.jpg" alt="" width="1280" height="720" srcset="https://eng-support.com/wp-content/uploads/2021/07/そ.jpg 1280w, https://eng-support.com/wp-content/uploads/2021/07/そ-300x169.jpg 300w, https://eng-support.com/wp-content/uploads/2021/07/そ-1024x576.jpg 1024w, https://eng-support.com/wp-content/uploads/2021/07/そ-768x432.jpg 768w, https://eng-support.com/wp-content/uploads/2021/07/そ-320x180.jpg 320w" sizes="(max-width: 1280px) 100vw, 1280px" /&gt;&lt;/h5&gt;
&lt;h4&gt;例文から学ぶ文型の違い&lt;/h4&gt;
&lt;div class="rounded" style="background-color: whitesmoke; padding: 10px;"&gt;He went to school yesterday.&lt;br /&gt;
・彼は昨日学校に着いた。He left for school this morning.&lt;br /&gt;
・彼は今朝学校に向けて家を出た。&lt;/p&gt;
&lt;/div&gt;
&lt;p&gt;He went to school yesterday.は「着いたことが確定している」He left for school this morning.は着く場合も着かない場合もあるか、到達していない。&lt;/p&gt;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&lt;h3&gt;前置詞のイメージの違い｜必ず到達する「to」と、向かっている「for」&lt;/h3&gt;
&lt;h5&gt;to&amp;#8230;必ず到達する。&lt;br /&gt;
for&amp;#8230;到達する場合もしない場合もあるか、到達しない。&lt;/h5&gt;
&lt;p&gt;&lt;img decoding="async" loading="lazy" class="alignnone size-full wp-image-163" src="http://eng-support.com/wp/wp-content/uploads/2021/07/た.jpg" alt="" width="1280" height="720" srcset="https://eng-support.com/wp-content/uploads/2021/07/た.jpg 1280w, https://eng-support.com/wp-content/uploads/2021/07/た-300x169.jpg 300w, https://eng-support.com/wp-content/uploads/2021/07/た-1024x576.jpg 1024w, https://eng-support.com/wp-content/uploads/2021/07/た-768x432.jpg 768w, https://eng-support.com/wp-content/uploads/2021/07/た-320x180.jpg 320w" sizes="(max-width: 1280px) 100vw, 1280px" /&gt;&lt;/p&gt;
&lt;h3&gt;第4文型から第3文型への書き換えルール｜to・for・ofの使い分け手順&lt;/h3&gt;
&lt;h5&gt;①　動詞が ask , inquire　⇒　of　人&lt;/h5&gt;
&lt;h5&gt;②　その行為をすればその場で相手に物が到達　⇒　to　人&lt;/h5&gt;
&lt;p&gt;give,  offer ,  pass ,  hand ,  send ,  lend ,  sell ,  tell ,  teach ,  pay ,  owe ,  promise ,  read ,  write ,&lt;br /&gt;
do「人に～をもたらす、与える」,  allow「人に～を支給する、与える」,&lt;br /&gt;
allot 「人に～を割り当てる」, 　award 「人に賞・奨学金などを与える」&lt;/p&gt;
&lt;h5&gt;③　その行為をしてもその場で相手に物が到達するとは限らない　⇒　for　人&lt;/h5&gt;
&lt;p&gt;buy ,  find ,  get ,  choose ,  leave ,  sing ,  play ,  make ,  cook ,&lt;br /&gt;
call 「人のために～を呼んでやる」,  order 「 人のために～を注文する」,&lt;br /&gt;
save 「人のために～をとっておく」,  prepare 「人のために食事を支度する」&lt;br /&gt;
spare 「人のために時間などを割いてやる、お金や物を分けてやる」&lt;/p&gt;
&lt;h3&gt;【書き換えのまとめ】相手がいなくてもできる行為なら「for」を選ぶ&lt;/h3&gt;
&lt;p&gt;①　動詞が ask , inquire　⇒　of　人&lt;br /&gt;
②　その行為をすればその場で相手に物が到達　⇒　to　人&lt;strong&gt;（相手がいないとできない行為）&lt;/strong&gt;&lt;br /&gt;
③　その行為をしてもその場で相手に物が到達するとは限らない　⇒　for　人&lt;strong&gt;（相手がいなくてもできる行為）&lt;/strong&gt;&lt;/p&gt;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</si>
  <si>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https://juku-escot.com/japanese/
【検出された不自然ワード】
- 崩れ
- 型
- 固定
- 手順
- 最短
- 設計
- 整え
【本文】
------
&lt;p&gt;&lt;!-- =============================== 導入ブロック（H1直下に差し替え） =============================== --&gt;&lt;/p&gt;
&lt;div class="rounded" style="background-color: whitesmoke; padding: 14px; margin-bottom: 18px;"&gt;
&lt;p style="margin: 0;"&gt;中高一貫校の国語は、英数ほど日々の課題に追われないように見えて、実際は&lt;span style="color: #0000ff;"&gt;&lt;strong&gt;定期試験・評定・（必要なら）大学受験&lt;/strong&gt;&lt;/span&gt;が同時進行になりやすく、「後回しにした結果、点がブレる」「なんとなく読める／読めないで終わってしまう」という悩みが起こりがちです。原因としては、本文で起きている関係（対比・因果・言い換え・具体⇔抽象）を見つける視点が整っていない／設問に落とし込む手順が固定されていない／記述で要素分解せずに書き始めてしまう、などがよくあります。エスコットでは、現代文・古典を&lt;strong&gt;同じ“手順”で扱える形&lt;/strong&gt;に整理し、授業内で「構造→根拠→答案の型→その場で修正→同タイプ反復」まで行い、学校差が出る部分は“傾向”として調整します。まずは今の答案・教材から、失点が起きている場所を一緒に特定していきましょう。&lt;/p&gt;
&lt;/div&gt;
&lt;p&gt;&lt;!-- =============================== 誰に向けた講座か（最短で理解できる表示） =============================== --&gt;&lt;/p&gt;
&lt;div class="rounded" style="border: 1px solid #e5e5e5; padding: 10px; margin-bottom: 18px;"&gt;&lt;strong&gt;対象：&lt;/strong&gt;中高一貫校の中学生・高校生（現代文／古典）&lt;br /&gt;
&lt;strong&gt;目的：&lt;/strong&gt;定期試験・評定の安定／大学受験に向けた方法論の整理（必要に応じて）&lt;/div&gt;
&lt;p&gt;&lt;!-- =============================== こんなお悩み、ありませんか =============================== --&gt;&lt;/p&gt;
&lt;h2&gt;こんなお悩み、ありませんか&lt;/h2&gt;
&lt;ul class="timelineMessage__message"&gt;
&lt;li&gt;国語が「なんとなく」で、点が安定しない（読める日と読めない日がある）&lt;/li&gt;
&lt;li&gt;定期試験が近づいても、何から手をつけるべきか迷って後回しになる&lt;/li&gt;
&lt;li&gt;本文のどこが根拠なのか分からず、選択肢や抜き出しで迷う&lt;/li&gt;
&lt;li&gt;記述で条件漏れ・言い過ぎが起きて、減点が続く&lt;/li&gt;
&lt;li&gt;現代文は読めても、設問処理の手順が毎回変わってしまう&lt;/li&gt;
&lt;li&gt;古典が暗記中心になり、文法→読解につながらない&lt;/li&gt;
&lt;li&gt;評定・提出物・他科目の勉強に押されて、国語の優先順位が決められない&lt;/li&gt;
&lt;/ul&gt;
&lt;p&gt;&lt;!-- =============================== つまずきの典型パターン（原因3分類） =============================== --&gt;&lt;/p&gt;
&lt;h2&gt;つまずきの典型パターン&lt;/h2&gt;
&lt;h3&gt;1）知識不足（語彙・文法の土台）&lt;/h3&gt;
&lt;ul class="timelineMessage__message"&gt;
&lt;li&gt;現代文：重要語彙や言い換え表現が拾えず、本文理解が曖昧になる&lt;/li&gt;
&lt;li&gt;古典：文法・単語が断片的で、読解時に結びつかない&lt;/li&gt;
&lt;/ul&gt;
&lt;h3&gt;2）手順不安定（本文処理／設問処理が固定されていない）&lt;/h3&gt;
&lt;ul class="timelineMessage__message"&gt;
&lt;li&gt;対比・因果・言い換え・具体⇔抽象など、本文の関係を見つける視点が整理されていない&lt;/li&gt;
&lt;li&gt;「どこを読んで、何を根拠に、どう答えるか」が毎回変わり再現できない&lt;/li&gt;
&lt;/ul&gt;
&lt;h3&gt;3）運用不足（演習→修正→反復が足りない）&lt;/h3&gt;
&lt;ul class="timelineMessage__message"&gt;
&lt;li&gt;解説を読んで納得しても、同タイプの問題で再現できずに失点する&lt;/li&gt;
&lt;li&gt;誤答の原因（知識／手順／条件漏れ）が整理されず、同じミスが続く&lt;/li&gt;
&lt;/ul&gt;
&lt;p&gt;&lt;!-- =============================== エスコットがやること（具体） =============================== --&gt;&lt;/p&gt;
&lt;h2&gt;エスコットがやること&lt;/h2&gt;
&lt;ul class="timelineMessage__message"&gt;
&lt;li&gt;&lt;strong&gt;診断：&lt;/strong&gt;学校教材・答案・模試などから、つまずき（語彙／構造／設問処理／記述／古典文法）を特定&lt;/li&gt;
&lt;li&gt;&lt;strong&gt;設計：&lt;/strong&gt;定期試験・評定・受験の優先順位を整理し、目的に合わせた学習計画を作成&lt;/li&gt;
&lt;li&gt;&lt;strong&gt;演習：&lt;/strong&gt;本文処理の手順を共有し、設問タイプ別に「拾う根拠」と「答案の作り方」を固定&lt;/li&gt;
&lt;li&gt;&lt;strong&gt;修正：&lt;/strong&gt;授業中に誤答の原因を言語化し、減点パターン（条件漏れ・言い過ぎ等）をチェック項目化&lt;/li&gt;
&lt;li&gt;&lt;strong&gt;定着：&lt;/strong&gt;同タイプ反復で「分かった」を「できた」に変え、初見問題でも崩れにくくする&lt;/li&gt;
&lt;/ul&gt;
&lt;p&gt;&lt;!-- =============================== ここから：既存本文（一次情報）を原則そのまま掲載 =============================== --&gt;&lt;/p&gt;
&lt;h2&gt;国語の指導方針（現代文・古典）&lt;/h2&gt;
&lt;p class="timelineMessage__message"&gt;国語は「なんとなく読める／読めない」で差がつく科目ではなく、&lt;strong&gt;文章の構造をとらえ、根拠にもとづいて答案を作る技術&lt;/strong&gt;で安定して点が取れる科目です。&lt;br /&gt;
中高一貫校では、定期試験・評定・大学受験が同時進行になりやすく、国語が後回しになりがちです。&lt;br /&gt;
エスコットでは、現代文・古典を&lt;strong&gt;同じ“手順”で扱える形&lt;/strong&gt;に整理し、学校対策から受験レベルまで、目的に合わせて指導します。&lt;/p&gt;
&lt;h3&gt;現代文：方法論を身につけ、どの文章でも再現する&lt;/h3&gt;
&lt;p class="timelineMessage__message"&gt;大学受験の現代文は、私は「&lt;span style="color: #0000ff;"&gt;方法論を身につけ、それを活用して対処する&lt;/span&gt;」科目だと考えています。&lt;br /&gt;
読み方が安定しない原因の多くは、語彙や知識以前に、本文で起きている関係（対比・因果・言い換え・具体⇔抽象など）を&lt;strong&gt;見つける視点&lt;/strong&gt;と、設問に落とし込む&lt;strong&gt;手順&lt;/strong&gt;が整理されていないことにあります。&lt;/p&gt;
&lt;p class="timelineMessage__message"&gt;そこでまず、現代文で軸になる力を次の3つに絞って固めます。&lt;/p&gt;
&lt;ul class="timelineMessage__message"&gt;
&lt;li&gt;&lt;strong&gt;文章構造の把握&lt;/strong&gt;：段落ごとの役割（主張／理由／例／反論など）を整理し、本文の「地図」を作る&lt;/li&gt;
&lt;li&gt;&lt;strong&gt;根拠の特定&lt;/strong&gt;：答えの根拠が「どの一文・どの表現」かを特定し、あいまいな解釈を減らす&lt;/li&gt;
&lt;li&gt;&lt;strong&gt;答案作成の型&lt;/strong&gt;：設問タイプごとに、拾う要素→まとめ方→チェック項目を固定する&lt;/li&gt;
&lt;/ul&gt;
&lt;h3&gt;「具体例」＝「ほぼイコールのもの」：見つけ方と答え方&lt;/h3&gt;
&lt;p class="timelineMessage__message"&gt;たとえば「傍線部の具体例を答えなさい」という設問では、具体例を私は&lt;span style="color: #008000;"&gt;「ほぼイコールのもの」&lt;/span&gt;と定義しています。&lt;br /&gt;
果物の具体例はリンゴですが、リンゴも果物の一種である以上、両者はニアリーイコールで結べます。&lt;br /&gt;
つまり具体例とは、本文中の抽象表現を&lt;strong&gt;同じ枠組みの中で具体に置き換えたもの&lt;/strong&gt;です。&lt;/p&gt;
&lt;p class="timelineMessage__message"&gt;授業では、こうした定義を「知って終わり」にせず、実際の設問処理に落とし込みます。たとえば具体例問題であれば、&lt;/p&gt;
&lt;ol class="timelineMessage__message"&gt;
&lt;li&gt;傍線部の&lt;strong&gt;抽象語（大きい言葉）&lt;/strong&gt;を特定する&lt;/li&gt;
&lt;li&gt;本文中の&lt;strong&gt;言い換え・列挙・たとえ&lt;/strong&gt;を手がかりに、同じ枠に入る語句を探す&lt;/li&gt;
&lt;li&gt;「ほぼイコール」になっているかを&lt;strong&gt;本文の論理&lt;/strong&gt;で確認する（勝手な連想を混ぜない）&lt;/li&gt;
&lt;li&gt;設問条件（字数・抜き出し・説明）に合わせて&lt;strong&gt;答案の形&lt;/strong&gt;を整える&lt;/li&gt;
&lt;/ol&gt;
&lt;p class="timelineMessage__message"&gt;この「定義→手順→チェック」の形にしておくと、文章が変わっても同じ発想で処理でき、初見問題での失点が減っていきます。&lt;/p&gt;
&lt;h3&gt;設問タイプ別：点につながる処理を固定する&lt;/h3&gt;
&lt;p class="timelineMessage__message"&gt;現代文は、設問のタイプにより「拾う根拠」と「答案の作り方」が変わります。エスコットでは、代表的な設問をタイプ分けし、解法を体系化します。&lt;/p&gt;
&lt;ul class="timelineMessage__message"&gt;
&lt;li&gt;&lt;strong&gt;内容説明／理由説明&lt;/strong&gt;：要素分解（結論・理由・条件）→本文根拠→言い換え&lt;/li&gt;
&lt;li&gt;&lt;strong&gt;指示語&lt;/strong&gt;：指示先の候補を列挙→最も近い一致を選ぶ→不要な混入を排除&lt;/li&gt;
&lt;li&gt;&lt;strong&gt;接続語&lt;/strong&gt;：前後の関係（対比・追加・因果・転換）を確定→段落の役割を修正&lt;/li&gt;
&lt;li&gt;&lt;strong&gt;内容一致（選択肢）&lt;/strong&gt;：選択肢を分解→本文で照合→ズレ方（過不足・飛躍・言い換え違い）を特定&lt;/li&gt;
&lt;li&gt;&lt;strong&gt;要旨&lt;/strong&gt;：本文の骨格（主張・理由・結論）を抽出→余計な例を落とす→一文にまとめる&lt;/li&gt;
&lt;/ul&gt;
&lt;h3&gt;記述問題：要素分解→型→減点回避で安定させる&lt;/h3&gt;
&lt;p class="timelineMessage__message"&gt;記述が苦手な場合、「何を書けばよいか分からない」状態で書き始めてしまうことが多いです。&lt;br /&gt;
まずは、設問が求める要素（&lt;strong&gt;誰が／何を／どういう関係で／なぜ&lt;/strong&gt;）を分解し、答案の骨格を作ってから文章化します。&lt;br /&gt;
さらに、減点されやすいポイント（主語のねじれ・根拠不足・言い過ぎ・条件漏れ）をチェック項目として固定し、答案の再現性を高めます。&lt;/p&gt;
&lt;h3&gt;古典・文法：定期試験と受験をつなぐ&lt;/h3&gt;
&lt;p class="timelineMessage__message"&gt;古典は、暗記だけで乗り切ろうとすると限界が来やすい一方で、文法・語彙・読解手順を順番に整えると、得点が安定しやすい分野です。&lt;br /&gt;
定期試験の範囲対策はもちろん、受験で必要になる「読める状態」へつなげるために、&lt;strong&gt;文法→単語→読解&lt;/strong&gt;の順で無理なく積み上げます。&lt;/p&gt;
&lt;h3&gt;授業の進め方（個別最適で設計します）&lt;/h3&gt;
&lt;ul class="timelineMessage__message"&gt;
&lt;li&gt;&lt;strong&gt;現状把握&lt;/strong&gt;：学校教材・答案・模試などから、つまずき（語彙／構造／設問処理／記述）を特定&lt;/li&gt;
&lt;li&gt;&lt;strong&gt;方針設計&lt;/strong&gt;：定期試験・評定・受験の優先順位を整理し、目標に合わせて学習計画を作成&lt;/li&gt;
&lt;li&gt;&lt;strong&gt;授業&lt;/strong&gt;：本文処理の手順を共有し、解き方を再現できる形に落とし込む&lt;/li&gt;
&lt;li&gt;&lt;strong&gt;復習&lt;/strong&gt;：同タイプの問題で反復し、「分かった」を「できた」に変える&lt;/li&gt;
&lt;/ul&gt;
&lt;p&gt;&lt;!-- =============================== 授業の進め方（モデル）※既存の“進め方”を補助する追記 =============================== --&gt;&lt;/p&gt;
&lt;h2&gt;授業の進め方（モデル）&lt;/h2&gt;
&lt;div class="rounded" style="background-color: whitesmoke; padding: 12px; margin-bottom: 14px;"&gt;
&lt;ol class="timelineMessage__message" style="margin-bottom: 0;"&gt;
&lt;li&gt;&lt;strong&gt;初回：&lt;/strong&gt;答案・教材確認→つまずき分類（語彙／構造／設問処理／記述／古典文法）→優先順位決定&lt;/li&gt;
&lt;li&gt;&lt;strong&gt;2回目：&lt;/strong&gt;本文の「地図」作り（段落役割・対比/因果/言い換え）→根拠特定→設問処理の型&lt;/li&gt;
&lt;li&gt;&lt;strong&gt;3回目：&lt;/strong&gt;設問タイプ別の反復（内容説明・指示語・接続語・内容一致・要旨）→誤答原因の言語化&lt;/li&gt;
&lt;li&gt;&lt;strong&gt;4回目：&lt;/strong&gt;記述（要素分解→型→減点回避チェック）／古典（文法→単語→読解の穴埋め）を調整&lt;/li&gt;
&lt;/ol&gt;
&lt;/div&gt;
&lt;p class="timelineMessage__message"&gt;※学校の定期試験が近い場合は、試験範囲と出題形式に合わせて上記の順番を入れ替え、必要な部分から着手します。&lt;/p&gt;
&lt;p&gt;&lt;!-- =============================== 対応範囲・コース案内（既存情報の整理） =============================== --&gt;&lt;/p&gt;
&lt;h2&gt;対応範囲・コース案内&lt;/h2&gt;
&lt;h3&gt;対応範囲&lt;/h3&gt;
&lt;ul class="timelineMessage__message"&gt;
&lt;li&gt;&lt;strong&gt;現代文：&lt;/strong&gt;文章構造の把握／根拠の特定／設問タイプ別処理／要旨／記述（答案の型）&lt;/li&gt;
&lt;li&gt;&lt;strong&gt;古典：&lt;/strong&gt;文法／単語／読解（定期試験対策〜受験につながる形へ）&lt;/li&gt;
&lt;/ul&gt;
&lt;h3&gt;講座案内・関連ページ&lt;/h3&gt;
&lt;p class="timelineMessage__message"&gt;国語は、目的に応じて講座をご案内しています。講座の詳細は下記をご覧ください。&lt;/p&gt;
&lt;ul class="timelineMessage__message"&gt;
&lt;li&gt;&lt;a href="https://juku-escot.com/kouza/"&gt;開講講座（一覧）&lt;/a&gt;&lt;/li&gt;
&lt;li&gt;&lt;a href="https://juku-escot.com/onepoint/"&gt;ワンポイント講座（国文法／古典／現代文 ほか）&lt;/a&gt;&lt;/li&gt;
&lt;li&gt;&lt;a href="https://juku-escot.com/column/genbun_benkyouhou/"&gt;コラム：中高一貫校生の現代文の定期テスト勉強法&lt;/a&gt;&lt;/li&gt;
&lt;/ul&gt;
&lt;p&gt;&lt;!-- =============================== 受講までの流れ（問い合わせ→面談→開始：新規追記、断定しない） =============================== --&gt;&lt;/p&gt;
&lt;h2&gt;受講までの流れ&lt;/h2&gt;
&lt;div class="container mt-4"&gt;
&lt;div class="row"&gt;
&lt;div class="col-12 col-md-6 mb-3"&gt;
&lt;div class="card bg-light"&gt;
&lt;div class="card-body"&gt;
&lt;h5 class="card-title"&gt;1. お問い合わせ&lt;/h5&gt;
&lt;p class="card-text"&gt;学年・目的（定期試験／評定／受験）・困っている状況をお知らせください。&lt;/p&gt;
&lt;/div&gt;
&lt;/div&gt;
&lt;/div&gt;
&lt;div class="col-12 col-md-6 mb-3"&gt;
&lt;div class="card bg-info text-white"&gt;
&lt;div class="card-body"&gt;
&lt;h5 class="card-title"&gt;2. ヒアリング&lt;/h5&gt;
&lt;p class="card-text"&gt;学校教材・答案・試験範囲などを確認し、優先順位と大まかな方針を整理します。&lt;/p&gt;
&lt;/div&gt;
&lt;/div&gt;
&lt;/div&gt;
&lt;div class="col-12 col-md-6 mb-3"&gt;
&lt;div class="card bg-success text-white"&gt;
&lt;div class="card-body"&gt;
&lt;h5 class="card-title"&gt;3. 方針の具体化&lt;/h5&gt;
&lt;p class="card-text"&gt;「構造→根拠→答案」の手順がどこで崩れているかを特定し、進め方を設計します。&lt;/p&gt;
&lt;/div&gt;
&lt;/div&gt;
&lt;/div&gt;
&lt;div class="col-12 col-md-6 mb-3"&gt;
&lt;div class="card bg-warning"&gt;
&lt;div class="card-body"&gt;
&lt;h5 class="card-title"&gt;4. 受講開始&lt;/h5&gt;
&lt;p class="card-text"&gt;曜日・時間などを調整し、個別最適の計画で指導を開始します。&lt;/p&gt;
&lt;/div&gt;
&lt;/div&gt;
&lt;/div&gt;
&lt;/div&gt;
&lt;/div&gt;
&lt;p&gt;&lt;!-- =============================== FAQ（中高一貫ならではを混ぜる） =============================== --&gt;&lt;/p&gt;
&lt;h2&gt;FAQ&lt;/h2&gt;
&lt;div id="faq-escot-kokugo" class="accordion"&gt;
&lt;div class="accordion-item"&gt;
&lt;h3 id="faqk1-h" class="accordion-header"&gt;&lt;button class="accordion-button" type="button" data-bs-toggle="collapse" data-bs-target="#faqk1" aria-expanded="true" aria-controls="faqk1"&gt;&lt;br /&gt;
中高一貫校は学校ごとに課題や試験形式が違いますが、対応できますか？&lt;br /&gt;
&lt;/button&gt;&lt;/h3&gt;
&lt;div id="faqk1" class="accordion-collapse collapse show" aria-labelledby="faqk1-h" data-bs-parent="#faq-escot-kokugo"&gt;
&lt;div class="accordion-body"&gt;はい。まず学校教材・試験範囲・答案を確認し、学校差が出る部分は“傾向”として整理して調整します。必要な範囲から優先順位を付けて進めます。&lt;/div&gt;
&lt;/div&gt;
&lt;/div&gt;
&lt;div class="accordion-item"&gt;
&lt;h3 id="faqk2-h" class="accordion-header"&gt;&lt;button class="accordion-button collapsed" type="button" data-bs-toggle="collapse" data-bs-target="#faqk2" aria-expanded="false" aria-controls="faqk2"&gt;&lt;br /&gt;
定期試験が近いのですが、短期でも間に合いますか？&lt;br /&gt;
&lt;/button&gt;&lt;/h3&gt;
&lt;div id="faqk2" class="accordion-collapse collapse" aria-labelledby="faqk2-h" data-bs-parent="#faq-escot-kokugo"&gt;
&lt;div class="accordion-body"&gt;可能です。範囲の網羅だけで終わらないよう、出題形式に合わせて「根拠の取り方」と「答案の型」を優先して整えます（状況により設計は変わります）。&lt;/div&gt;
&lt;/div&gt;
&lt;/div&gt;
&lt;div class="accordion-item"&gt;
&lt;h3 id="faqk3-h" class="accordion-header"&gt;&lt;button class="accordion-button collapsed" type="button" data-bs-toggle="collapse" data-bs-target="#faqk3" aria-expanded="false" aria-controls="faqk3"&gt;&lt;br /&gt;
記述が苦手です。何から始めればよいですか？&lt;br /&gt;
&lt;/button&gt;&lt;/h3&gt;
&lt;div id="faqk3" class="accordion-collapse collapse" aria-labelledby="faqk3-h" data-bs-parent="#faq-escot-kokugo"&gt;
&lt;div class="accordion-body"&gt;まずは「設問が求める要素の分解（誰が／何を／どういう関係で／なぜ）」から始め、答案の骨格を作ってから文章化します。減点されやすいポイントはチェック項目として固定します。&lt;/div&gt;
&lt;/div&gt;
&lt;/div&gt;
&lt;div class="accordion-item"&gt;
&lt;h3 id="faqk4-h" class="accordion-header"&gt;&lt;button class="accordion-button collapsed" type="button" data-bs-toggle="collapse" data-bs-target="#faqk4" aria-expanded="false" aria-controls="faqk4"&gt;&lt;br /&gt;
古典は暗記中心でも大丈夫ですか？&lt;br /&gt;
&lt;/button&gt;&lt;/h3&gt;
&lt;div id="faqk4" class="accordion-collapse collapse" aria-labelledby="faqk4-h" data-bs-parent="#faq-escot-kokugo"&gt;
&lt;div class="accordion-body"&gt;暗記だけで乗り切ろうとすると限界が来やすい一方で、文法・語彙・読解手順を順番に整えると得点が安定しやすい分野です。まずは文法→単語→読解のどこに穴があるかを確認します。&lt;/div&gt;
&lt;/div&gt;
&lt;/div&gt;
&lt;div class="accordion-item"&gt;
&lt;h3 id="faqk5-h" class="accordion-header"&gt;&lt;button class="accordion-button collapsed" type="button" data-bs-toggle="collapse" data-bs-target="#faqk5" aria-expanded="false" aria-controls="faqk5"&gt;&lt;br /&gt;
内部進学中心でも国語をやる意味はありますか？&lt;br /&gt;
&lt;/button&gt;&lt;/h3&gt;
&lt;div id="faqk5" class="accordion-collapse collapse" aria-labelledby="faqk5-h" data-bs-parent="#faq-escot-kokugo"&gt;
&lt;div class="accordion-body"&gt;あります。文章から情報を正確に取り出し、筋道立てて考える力は他科目やレポート等にもつながります。目的に合わせて範囲と負担を調整しながら進めます。&lt;/div&gt;
&lt;/div&gt;
&lt;/div&gt;
&lt;div class="accordion-item"&gt;
&lt;h3 id="faqk6-h" class="accordion-header"&gt;&lt;button class="accordion-button collapsed" type="button" data-bs-toggle="collapse" data-bs-target="#faqk6" aria-expanded="false" aria-controls="faqk6"&gt;&lt;br /&gt;
相談時に用意するとよいものはありますか？&lt;br /&gt;
&lt;/button&gt;&lt;/h3&gt;
&lt;div id="faqk6" class="accordion-collapse collapse" aria-labelledby="faqk6-h" data-bs-parent="#faq-escot-kokugo"&gt;
&lt;div class="accordion-body"&gt;可能であれば、直近の定期試験（問題・答案）／模試／学校配布プリント／使用教材があるとスムーズです。分からないものは、分かる範囲で構いません。&lt;/div&gt;
&lt;/div&gt;
&lt;/div&gt;
&lt;/div&gt;
&lt;p&gt;&lt;!-- =============================== CTA（問い合わせ誘導文：押し付けず具体） =============================== --&gt;&lt;/p&gt;
&lt;h2&gt;お問い合わせ&lt;/h2&gt;
&lt;div class="card shadow-sm border-0" style="margin-bottom: 14px;"&gt;
&lt;div class="card-body"&gt;
&lt;p class="timelineMessage__message" style="margin-bottom: 10px;"&gt;国語は「読める／読めない」を気合で埋めるより、&lt;strong&gt;構造→根拠→答案&lt;/strong&gt;の手順を整えるほうが点が安定しやすい科目です。中高一貫校は学校ごとの差も出るため、まずは現状を共有してください。学校対策（定期試験・評定）から受験レベルまで、目的に合わせて無理のない設計をご提案します。&lt;/p&gt;
&lt;div class="rounded" style="background-color: whitesmoke; padding: 12px;"&gt;
&lt;p&gt;&lt;strong&gt;お問い合わせ時に書いていただけると助かる内容（分かる範囲で構いません）&lt;/strong&gt;&lt;/p&gt;
&lt;ul class="timelineMessage__message" style="margin-bottom: 0;"&gt;
&lt;li&gt;学年（中1／中2／中3／高1 など）&lt;/li&gt;
&lt;li&gt;目的（定期試験／評定／大学受験／内部進学中心 など）&lt;/li&gt;
&lt;li&gt;困っている状況（例：根拠が取れない／選択肢で迷う／記述が書けない／古典文法が不安 など）&lt;/li&gt;
&lt;li&gt;直近の答案や失点の仕方（可能なら問題・答案の有無）&lt;/li&gt;
&lt;li&gt;使用している教材（分かれば）&lt;/li&gt;
&lt;/ul&gt;
&lt;/div&gt;
&lt;p&gt;&lt;!-- ここに既存のお問い合わせフォーム（contact-form-7 等）のショートコードを配置してください --&gt;&lt;/p&gt;
&lt;/div&gt;
&lt;/div&gt;
&lt;p&gt;&lt;!-- =============================== 既存の締め・画像リンク（一次情報の文面を保持） =============================== --&gt;&lt;/p&gt;
&lt;p class="timelineMessage__message"&gt;入試で現代文を使う方はもちろん、使わない方にとっても、文章から情報を正確に取り出し、筋道立てて考える力は他科目や将来の学習にも直結します。&lt;br /&gt;
本質を楽しめるしなやかな学力を、中高一貫校専門塾エスコットで一緒に養っていきませんか。&lt;/p&gt;
&lt;p&gt;&amp;nbsp;&lt;/p&gt;
&lt;p&gt;&lt;a href="https://juku-escot.com/kouza/"&gt;&lt;img decoding="async" class="alignnone wp-image-190 size-medium" src="https://juku-escot.com/wp/wp-content/uploads/2019/03/開講講座-2-300x52.png" alt="" width="300" height="52" srcset="https://juku-escot.com/wp-content/uploads/2019/03/開講講座-2-300x52.png 300w, https://juku-escot.com/wp-content/uploads/2019/03/開講講座-2-768x134.png 768w, https://juku-escot.com/wp-content/uploads/2019/03/開講講座-2-1024x179.png 1024w, https://juku-escot.com/wp-content/uploads/2019/03/開講講座-2.png 1459w" sizes="(max-width: 300px) 100vw, 300px" /&gt;&lt;/a&gt;&lt;br /&gt;
&lt;a href="https://juku-escot.com/profile/"&gt;&lt;img decoding="async" class="alignnone wp-image-196 size-medium" src="https://juku-escot.com/wp/wp-content/uploads/2019/03/講師-300x52.png" alt="" width="300" height="52" srcset="https://juku-escot.com/wp-content/uploads/2019/03/講師-300x52.png 300w, https://juku-escot.com/wp-content/uploads/2019/03/講師-768x134.png 768w, https://juku-escot.com/wp-content/uploads/2019/03/講師-1024x179.png 1024w, https://juku-escot.com/wp-content/uploads/2019/03/講師.png 1459w" sizes="(max-width: 300px) 100vw, 300px" /&gt;&lt;/a&gt;&lt;/p&gt;
&lt;section class="veu_cta" id="veu_cta-497"&gt;&lt;h1 class="cta_title"&gt;講座案内：受験対策　小論文講座【国語】&lt;/h1&gt;&lt;div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image_exist"&gt;【国語】
&lt;br /&gt;小論文には書き方の「型」があります。それに基づいて文章を書くことで論理的な展開の小論文を作成することができます。また、そのフォーマットがあるからこそ、何を書くかを明確にできるのです。「型」を用いて文章を書く訓練を積み、添削指導によってさらなるブラッシュアップを目指します。&lt;/div&gt;&lt;div class="cta_body_link"&gt;&lt;a href="https://juku-escot.com/examination/" class="btn btn-primary btn-block btn-lg" target="_blank"&gt;受験対策　小論文講座【国語】&lt;/a&gt;&lt;/div&gt;&lt;/div&gt;&lt;!--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</si>
  <si>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https://rika-quest.com/column/nayami-electric-circuits/
【検出された不自然ワード】
- 崩れ
- 型
- 迷い
- 保留
- 固定
- 手順
- 立て直
- 結論だけ
- 内部リンク
- 設計
- 整え
【本文】
------
&lt;p&gt;&lt;!-- =========================================================
MC本文HTML（WordPress投稿用）｜受験理科専門塾 しゅん吉クエスト
URL：https://rika-quest.com/column/nayami-electric-circuits/
テーマ：回路（直列/並列・明るさ）が苦手（悩み起点）※単元解説しない（理科のコツとカニバリ回避）
ねらい：「同じ／分かれる」を見抜く → 条件整理 → 典型ミスを止める → 家庭で回す
内部回遊：悩みHub→悩み記事→物理分野/物理カテゴリ→講座/問い合わせ
テーマカラー：緑（Bootstrap success）
注意：WordPress「テキスト（HTML）」で貼り付け推奨（style内に
混入すると崩れます）
========================================================= --&gt;&lt;/p&gt;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.rq-toc a{ text-decoration:none; }&lt;br /&gt;
  .rq-toc a:hover{ text-decoration:underline; }&lt;/p&gt;
&lt;p&gt;  .rq-leftbar{ border-left: .35rem solid rgba(25,135,84,.55); }&lt;br /&gt;
  .rq-bullets li{ margin-bottom:.35rem; }&lt;/p&gt;
&lt;p&gt;  .rq-stepno{&lt;br /&gt;
    width: 2.2rem; height: 2.2rem;&lt;br /&gt;
    display:inline-flex; align-items:center; justify-content:center;&lt;br /&gt;
    border-radius: 999px;&lt;br /&gt;
    background: rgba(25,135,84,.12);&lt;br /&gt;
    color: #146c43;&lt;br /&gt;
    font-weight: 800;&lt;br /&gt;
    flex: 0 0 auto;&lt;br /&gt;
  }&lt;/p&gt;
&lt;p&gt;  .rq-mini{&lt;br /&gt;
    border: 1px solid rgba(0,0,0,.10);&lt;br /&gt;
    border-radius: 1rem;&lt;br /&gt;
    background: #fff;&lt;br /&gt;
    box-shadow: 0 .125rem .25rem rgba(0,0,0,.06);&lt;br /&gt;
  }&lt;/p&gt;
&lt;p&gt;  /* “条件整理”のメモ欄 */&lt;br /&gt;
  .rq-scribble{&lt;br /&gt;
    background: repeating-linear-gradient(&lt;br /&gt;
      to bottom,&lt;br /&gt;
      rgba(25,135,84,.06),&lt;br /&gt;
      rgba(25,135,84,.06) 28px,&lt;br /&gt;
      rgba(255,255,255,1) 28px,&lt;br /&gt;
      rgba(255,255,255,1) 56px&lt;br /&gt;
    );&lt;br /&gt;
    border: 1px dashed rgba(25,135,84,.45);&lt;br /&gt;
  }&lt;/p&gt;
&lt;p&gt;  /* “同じ/分かれる”のチップ */&lt;br /&gt;
  .rq-chip{&lt;br /&gt;
    display:inline-flex; align-items:center; gap:.4rem;&lt;br /&gt;
    padding: .35rem .65rem;&lt;br /&gt;
    border-radius: 999px;&lt;br /&gt;
    border: 1px solid rgba(25,135,84,.25);&lt;br /&gt;
    background: rgba(25,135,84,.06);&lt;br /&gt;
    font-weight: 700;&lt;br /&gt;
    font-size: .9rem;&lt;br /&gt;
    white-space: nowrap;&lt;br /&gt;
  }&lt;/p&gt;
&lt;p&gt;  /* FAQ（JS不要） */&lt;br /&gt;
  .rq-faq details{&lt;br /&gt;
    border: 1px solid rgba(0,0,0,.10);&lt;br /&gt;
    border-radius: 1rem;&lt;br /&gt;
    background: #fff;&lt;br /&gt;
    overflow: hidden;&lt;br /&gt;
    box-shadow: 0 .125rem .25rem rgba(0,0,0,.06);&lt;br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}&lt;br /&gt;
&lt;/style&gt;
&lt;div class="container my-4"&gt;
&lt;p&gt;&lt;!-- ========================= Hero ========================== --&gt;&lt;/p&gt;
&lt;section class="rq-hero rounded-4 p-4 p-lg-5 shadow-sm mb-4"&gt;
&lt;div class="row g-4 align-items-center"&gt;
&lt;div class="col-lg-8"&gt;
&lt;div class="rq-subline small mb-2"&gt;中学受験理科／物理　テーマ：回路の「同じ／分かれる」を見抜いて条件整理を固定&lt;/div&gt;
&lt;div class="d-flex flex-wrap gap-2 mb-2"&gt;&lt;span class="badge bg-success"&gt;悩み起点&lt;/span&gt;&lt;br /&gt;
&lt;span class="badge bg-success"&gt;条件整理が主役&lt;/span&gt;&lt;br /&gt;
&lt;span class="badge bg-success"&gt;直列/並列・明るさ&lt;/span&gt;&lt;br /&gt;
&lt;span class="badge bg-success"&gt;家庭で回す&lt;/span&gt;&lt;/div&gt;
&lt;h1 class="h3 fw-bold lh-base mb-3"&gt;回路（直列・並列／明るさ）が苦手な原因と立て直し方｜「同じ／分かれる」を見抜いて条件整理を固定する&lt;/h1&gt;
&lt;p class="mb-2"&gt;直列と並列は言葉としては分かるのに、図にすると判断がぶれる。&lt;br /&gt;
明るさの問題で「どれが同じ」「どこで分かれる」が整理できず、解説を見て納得しても次で同じミスをする。&lt;br /&gt;
グラフや表が混ざると、どこから手をつけるか分からない。&lt;/p&gt;
&lt;p class="mb-0"&gt;回路が苦手なときは、知識不足よりも&lt;strong class="rq-marker"&gt;「同じ／分かれる」の判定→条件整理&lt;/strong&gt;が毎回ぶれていることが原因になりやすいです。&lt;br /&gt;
判定の順番が固定されると、式や暗記に頼らずに安定して処理できます。&lt;/p&gt;
&lt;/div&gt;
&lt;div class="col-lg-4"&gt;
&lt;div class="card border-0 shadow-sm rounded-4"&gt;
&lt;div class="card-body p-3 p-lg-4"&gt;
&lt;p class="fw-bold text-success mb-2"&gt;この記事で分かること&lt;/p&gt;
&lt;ul class="small mb-0 rq-bullets"&gt;
&lt;li&gt;どこで詰まっているか（図／条件／比較）を切り分ける&lt;/li&gt;
&lt;li&gt;「同じ」「分かれる」を見抜くチェック順&lt;/li&gt;
&lt;li&gt;条件整理の型（メモの取り方）&lt;/li&gt;
&lt;li&gt;典型ミス（直列/並列の取り違え、同じ扱いの誤り）と修正&lt;/li&gt;
&lt;li&gt;家庭で回す練習順（短時間→週末通し）&lt;/li&gt;
&lt;/ul&gt;
&lt;/div&gt;
&lt;/div&gt;
&lt;/div&gt;
&lt;/div&gt;
&lt;div class="alert alert-success mt-4 mb-0 rounded-4 border border-success-subtle" role="alert"&gt;単元の解説ではなく、「見抜き方」と「条件整理」を固定して回路の混乱を減らす整理です。&lt;/div&gt;
&lt;/section&gt;
&lt;p&gt;&lt;!-- ========================= 目次 ==========================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href="#s2"&gt;原因の切り分け（典型パターン3つ）&lt;/a&gt;&lt;br /&gt;
&lt;a class="list-group-item list-group-item-action" href="#s3"&gt;立て直しの手順｜「同じ／分かれる」→条件整理&lt;/a&gt;&lt;br /&gt;
&lt;a class="list-group-item list-group-item-action" href="#s4"&gt;よくあるミスと修正（誤答例→直し方）&lt;/a&gt;&lt;br /&gt;
&lt;a class="list-group-item list-group-item-action" href="#s5"&gt;家庭での回し方｜週設計とチェック&lt;/a&gt;&lt;br /&gt;
&lt;a class="list-group-item list-group-item-action" href="#s6"&gt;FAQ（よくある質問）&lt;/a&gt;&lt;br /&gt;
&lt;a class="list-group-item list-group-item-action" href="#s7"&gt;次に読む（内部リンク）＋講座・問い合わせ&lt;/a&gt;&lt;/div&gt;
&lt;/div&gt;
&lt;/nav&gt;
&lt;p&gt;&lt;!-- ========================= Section 1 ========================== --&gt;&lt;/p&gt;
&lt;section class="mb-5"&gt;
&lt;h2 id="s1" class="h4 fw-bold border-bottom pb-2 mb-3"&gt;まず状況整理｜どこで詰まっているか&lt;/h2&gt;
&lt;p class="mb-3"&gt;回路の問題は、解法を知らないから解けないというよりも、&lt;br /&gt;
「図を見た瞬間の判断」と「条件整理の順番」がぶれて失点につながることが多いです。&lt;br /&gt;
まず、自分の詰まり方を3つに分類します。&lt;/p&gt;
&lt;div class="row g-3"&gt;
&lt;div class="col-lg-4"&gt;
&lt;div class="rq-mini h-100 p-3 p-lg-4 rq-leftbar"&gt;
&lt;p class="fw-bold text-success mb-2"&gt;図で止まる&lt;/p&gt;
&lt;ul class="mb-0 rq-bullets"&gt;
&lt;li&gt;直列/並列の判断が毎回変わる&lt;/li&gt;
&lt;li&gt;枝分かれの「分岐点」を見落とす&lt;/li&gt;
&lt;li&gt;同じ場所だと思っていたら別ルートだった&lt;/li&gt;
&lt;/ul&gt;
&lt;/div&gt;
&lt;/div&gt;
&lt;div class="col-lg-4"&gt;
&lt;div class="rq-mini h-100 p-3 p-lg-4 rq-leftbar"&gt;
&lt;p class="fw-bold text-success mb-2"&gt;条件整理で止まる&lt;/p&gt;
&lt;ul class="mb-0 rq-bullets"&gt;
&lt;li&gt;「同じ」「分かれる」をメモできていない&lt;/li&gt;
&lt;li&gt;途中で条件が増え、整理が崩れる&lt;/li&gt;
&lt;li&gt;比較の軸（どれとどれを比べるか）が不明&lt;/li&gt;
&lt;/ul&gt;
&lt;/div&gt;
&lt;/div&gt;
&lt;div class="col-lg-4"&gt;
&lt;div class="alert alert-success rounded-4 border border-success-subtle h-100 mb-0" role="alert"&gt;
&lt;p class="fw-bold mb-2"&gt;比較で止まる&lt;/p&gt;
&lt;p class="mb-0"&gt;明るさの問題は「どれが同じ」「どれが違う」を確定してから比較に入る必要があります。&lt;br /&gt;
条件が未確定のまま比較すると、推測で当てはめる形になり失点が増えます。&lt;/p&gt;
&lt;/div&gt;
&lt;/div&gt;
&lt;/div&gt;
&lt;div class="alert alert-success rounded-4 border border-success-subtle mt-3 mb-0" role="alert"&gt;図の情報（図・表・グラフ）が混ざると読めない場合は、&lt;br /&gt;
&lt;a class="link-success fw-bold" href="https://rika-quest.com/column/nayami-graph-table-reading/"&gt;図・表・グラフが読み取れないときの整理&lt;/a&gt;&lt;br /&gt;
を先に固めると、回路の条件整理が進みやすくなります。&lt;/div&gt;
&lt;/section&gt;
&lt;p&gt;&lt;!-- ========================= Section 2 ========================== --&gt;&lt;/p&gt;
&lt;section class="mb-5"&gt;
&lt;h2 id="s2" class="h4 fw-bold border-bottom pb-2 mb-3"&gt;原因の切り分け（典型パターン3つ）&lt;/h2&gt;
&lt;div class="row g-3"&gt;
&lt;div class="col-lg-4"&gt;
&lt;div class="card rounded-4 shadow-sm h-100"&gt;
&lt;div class="card-body p-3 p-lg-4"&gt;&lt;span class="badge bg-success mb-2"&gt;原因①&lt;/span&gt;&lt;/p&gt;
&lt;h3 class="h6 fw-bold mb-2"&gt;枝分かれの見落とし（分岐点が見えていない）&lt;/h3&gt;
&lt;p class="mb-0"&gt;並列の“分かれ目”が見えていないと、直列のつもりで処理してしまいます。&lt;br /&gt;
図を丁寧に追うほど迷いが増える場合は、分岐点の拾い方が未固定になっている可能性があります。&lt;/p&gt;
&lt;/div&gt;
&lt;/div&gt;
&lt;/div&gt;
&lt;div class="col-lg-4"&gt;
&lt;div class="card rounded-4 shadow-sm h-100"&gt;
&lt;div class="card-body p-3 p-lg-4"&gt;&lt;span class="badge bg-success mb-2"&gt;原因②&lt;/span&gt;&lt;/p&gt;
&lt;h3 class="h6 fw-bold mb-2"&gt;「同じ／分かれる」のメモがない（条件が頭の中だけ）&lt;/h3&gt;
&lt;p class="mb-0"&gt;条件が増えるほど、頭の中だけで整理するのは難しくなります。&lt;br /&gt;
メモがないと、途中で前提が入れ替わり、比較が崩れます。&lt;/p&gt;
&lt;/div&gt;
&lt;/div&gt;
&lt;/div&gt;
&lt;div class="col-lg-4"&gt;
&lt;div class="card rounded-4 shadow-sm h-100"&gt;
&lt;div class="card-body p-3 p-lg-4"&gt;&lt;span class="badge bg-success mb-2"&gt;原因③&lt;/span&gt;&lt;/p&gt;
&lt;h3 class="h6 fw-bold mb-2"&gt;比較の軸が曖昧（明るさを何で比べるか未固定）&lt;/h3&gt;
&lt;p class="mb-0"&gt;明るさの問題は、比較の前に「同じグループ」「別グループ」を確定する必要があります。&lt;br /&gt;
軸が曖昧だと、最終的に“それっぽい答え”に寄せる処理になり、失点が残ります。&lt;/p&gt;
&lt;/div&gt;
&lt;/div&gt;
&lt;/div&gt;
&lt;/div&gt;
&lt;div class="alert alert-success rounded-4 border border-success-subtle mt-3 mb-0" role="alert"&gt;「図を描き直す段階で止まる」場合は、&lt;br /&gt;
&lt;a class="link-success fw-bold" href="https://rika-quest.com/column/nayami-physics-diagram/"&gt;物理の図が描けない（図→関係→式の固定）&lt;/a&gt;&lt;br /&gt;
を先に整えると、回路でも分岐点が拾いやすくなります。&lt;/div&gt;
&lt;/section&gt;
&lt;p&gt;&lt;!-- ========================= Section 3 ========================== --&gt;&lt;/p&gt;
&lt;section class="mb-5"&gt;
&lt;h2 id="s3" class="h4 fw-bold border-bottom pb-2 mb-3"&gt;立て直しの手順｜「同じ／分かれる」→条件整理&lt;/h2&gt;
&lt;p class="mb-3"&gt;回路の安定は、細かな暗記よりも&lt;strong class="rq-marker"&gt;判定の順番&lt;/strong&gt;で決まります。&lt;br /&gt;
まず「同じ」「分かれる」を言葉とメモで固定し、比較に入ります。&lt;/p&gt;
&lt;div class="row g-3"&gt;&lt;!-- Step 1 --&gt;&lt;/p&gt;
&lt;div class="col-lg-6"&gt;
&lt;div class="card rounded-4 shadow-sm h-100 rq-leftbar"&gt;
&lt;div class="card-body p-3 p-lg-4"&gt;
&lt;div class="d-flex align-items-start gap-3 mb-2"&gt;
&lt;div class="rq-stepno"&gt;1&lt;/div&gt;
&lt;div&gt;
&lt;h3 class="h6 fw-bold mb-1"&gt;分岐点だけ拾う（枝分かれを先に確定）&lt;/h3&gt;
&lt;p class="mb-0"&gt;図を描き直す目的は、線を増やすことではありません。&lt;br /&gt;
まず「分かれる点」「合流する点」を見つけて、そこだけに印を付けます。&lt;/p&gt;
&lt;/div&gt;
&lt;/div&gt;
&lt;div class="d-flex flex-wrap gap-2"&gt;&lt;span class="rq-chip"&gt;&lt;span class="badge bg-success"&gt;同じ&lt;/span&gt; 同じ一本道&lt;/span&gt;&lt;br /&gt;
&lt;span class="rq-chip"&gt;&lt;span class="badge bg-success"&gt;分かれる&lt;/span&gt; 分岐点&lt;/span&gt;&lt;br /&gt;
&lt;span class="rq-chip"&gt;&lt;span class="badge bg-success"&gt;合流&lt;/span&gt; 合流点&lt;/span&gt;&lt;/div&gt;
&lt;/div&gt;
&lt;/div&gt;
&lt;/div&gt;
&lt;p&gt;&lt;!-- Step 2 --&gt;&lt;/p&gt;
&lt;div class="col-lg-6"&gt;
&lt;div class="card rounded-4 shadow-sm h-100 rq-leftbar"&gt;
&lt;div class="card-body p-3 p-lg-4"&gt;
&lt;div class="d-flex align-items-start gap-3 mb-2"&gt;
&lt;div class="rq-stepno"&gt;2&lt;/div&gt;
&lt;div&gt;
&lt;h3 class="h6 fw-bold mb-1"&gt;「同じ／分かれる」を短文で書く（頭の中だけにしない）&lt;/h3&gt;
&lt;p class="mb-0"&gt;次に、分岐点が確定した状態で、条件を短文でメモします。&lt;br /&gt;
文章が長くなるほど崩れやすいので、短文で固定します。&lt;/p&gt;
&lt;/div&gt;
&lt;/div&gt;
&lt;div class="rq-mini rq-scribble p-3"&gt;
&lt;p class="small fw-bold text-success mb-2"&gt;条件メモ（テンプレ）&lt;/p&gt;
&lt;ul class="small mb-0 rq-bullets"&gt;
&lt;li&gt;同じ一本道の要素は「同じグループ」と書く&lt;/li&gt;
&lt;li&gt;分岐した先は「別グループ」と書く&lt;/li&gt;
&lt;li&gt;比較は「同じグループ内」→「別グループ間」の順&lt;/li&gt;
&lt;/ul&gt;
&lt;/div&gt;
&lt;/div&gt;
&lt;/div&gt;
&lt;/div&gt;
&lt;p&gt;&lt;!-- Step 3 --&gt;&lt;/p&gt;
&lt;div class="col-lg-12"&gt;
&lt;div class="card rounded-4 shadow-sm rq-leftbar"&gt;
&lt;div class="card-body p-3 p-lg-4"&gt;
&lt;div class="d-flex align-items-start gap-3 mb-2"&gt;
&lt;div class="rq-stepno"&gt;3&lt;/div&gt;
&lt;div&gt;
&lt;h3 class="h6 fw-bold mb-1"&gt;比較は「同じ→分かれる」の順（答えの候補を減らす）&lt;/h3&gt;
&lt;p class="mb-0"&gt;明るさの判断は、いきなり全体を比べず、まず「同じグループ」を確定します。&lt;br /&gt;
同じが確定すると、比較対象が減って処理が速くなります。&lt;/p&gt;
&lt;/div&gt;
&lt;/div&gt;
&lt;div class="table-responsive"&gt;
&lt;table class="table table-bordered align-middle bg-white rounded-4 overflow-hidden mb-0"&gt;
&lt;thead class="table-success"&gt;
&lt;tr&gt;
&lt;th style="width: 30%;"&gt;段階&lt;/th&gt;
&lt;th&gt;やること&lt;/th&gt;
&lt;th style="width: 28%;"&gt;チェック&lt;/th&gt;
&lt;/tr&gt;
&lt;/thead&gt;
&lt;tbody&gt;
&lt;tr&gt;
&lt;th class="text-success"&gt;①同じを確定&lt;/th&gt;
&lt;td&gt;同じ一本道の要素を同じグループにまとめる&lt;/td&gt;
&lt;td&gt;グループ分けが図で見える&lt;/td&gt;
&lt;/tr&gt;
&lt;tr&gt;
&lt;th class="text-success"&gt;②分かれるを確定&lt;/th&gt;
&lt;td&gt;分岐した先は別グループとして扱う&lt;/td&gt;
&lt;td&gt;分岐点が印で固定&lt;/td&gt;
&lt;/tr&gt;
&lt;tr&gt;
&lt;th class="text-success"&gt;③比較へ&lt;/th&gt;
&lt;td&gt;同じグループ内→別グループ間の順で比較&lt;/td&gt;
&lt;td&gt;比較対象が増えていない&lt;/td&gt;
&lt;/tr&gt;
&lt;/tbody&gt;
&lt;/table&gt;
&lt;/div&gt;
&lt;div class="alert alert-success rounded-4 border border-success-subtle mt-3 mb-0" role="alert"&gt;&lt;span class="badge bg-success me-2"&gt;ポイント&lt;/span&gt;&lt;br /&gt;
先にグループ分けができると、明るさの判断が「少ない候補」から絞れます。&lt;/div&gt;
&lt;/div&gt;
&lt;/div&gt;
&lt;/div&gt;
&lt;p&gt;&lt;!-- Step 4 --&gt;&lt;/p&gt;
&lt;div class="col-lg-6"&gt;
&lt;div class="card rounded-4 shadow-sm h-100 rq-leftbar"&gt;
&lt;div class="card-body p-3 p-lg-4"&gt;
&lt;div class="d-flex align-items-start gap-3 mb-2"&gt;
&lt;div class="rq-stepno"&gt;4&lt;/div&gt;
&lt;div&gt;
&lt;h3 class="h6 fw-bold mb-1"&gt;解答は「条件→比較→結論」の順で書く&lt;/h3&gt;
&lt;p class="mb-0"&gt;回路の説明問題は、結論だけを書くと根拠が不足しやすくなります。&lt;br /&gt;
条件整理の短文をそのまま根拠にして、結論へつなぎます。&lt;/p&gt;
&lt;/div&gt;
&lt;/div&gt;
&lt;div class="alert alert-success rounded-4 border border-success-subtle mb-0" role="alert"&gt;&lt;span class="badge bg-success me-2"&gt;目標&lt;/span&gt;&lt;br /&gt;
「同じ／分かれる」のメモが、解答の根拠として使える状態を作る。&lt;/div&gt;
&lt;/div&gt;
&lt;/div&gt;
&lt;/div&gt;
&lt;p&gt;&lt;!-- Step 5 --&gt;&lt;/p&gt;
&lt;div class="col-lg-6"&gt;
&lt;div class="card rounded-4 shadow-sm h-100 rq-leftbar"&gt;
&lt;div class="card-body p-3 p-lg-4"&gt;
&lt;div class="d-flex align-items-start gap-3 mb-2"&gt;
&lt;div class="rq-stepno"&gt;5&lt;/div&gt;
&lt;div&gt;
&lt;h3 class="h6 fw-bold mb-1"&gt;検算は「グループ分けの再確認」だけ（短く）&lt;/h3&gt;
&lt;p class="mb-0"&gt;回路の失点は、計算よりもグループ分けの誤りが原因になりやすいです。&lt;br /&gt;
最後に分岐点の印と、同じグループのまとめ方だけを見直します。&lt;/p&gt;
&lt;/div&gt;
&lt;/div&gt;
&lt;ul class="mb-0 rq-bullets"&gt;
&lt;li&gt;分岐点・合流点に印が付いているか&lt;/li&gt;
&lt;li&gt;同じ一本道が同じグループとしてまとまっているか&lt;/li&gt;
&lt;li&gt;比較が「同じ→分かれる」の順で行われているか&lt;/li&gt;
&lt;/ul&gt;
&lt;/div&gt;
&lt;/div&gt;
&lt;/div&gt;
&lt;/div&gt;
&lt;p&gt;&lt;!-- 任意（単元直リンク最大1本） --&gt;&lt;/p&gt;
&lt;div class="alert alert-success rounded-4 border border-success-subtle mt-3 mb-0" role="alert"&gt;回路の典型形式を「コツ（単元側）」で確認したい場合のみ、こちらへ：&lt;br /&gt;
&lt;a class="link-success fw-bold" href="https://rika-quest.com/column/mamedenkyu/"&gt;豆電球の回路（直列・並列／明るさの典型）&lt;/a&gt;&lt;br /&gt;
（単元直リンクは必要時のみ）&lt;/div&gt;
&lt;/section&gt;
&lt;p&gt;&lt;!-- ========================= Section 4 ========================== --&gt;&lt;/p&gt;
&lt;section class="mb-5"&gt;
&lt;h2 id="s4" class="h4 fw-bold border-bottom pb-2 mb-3"&gt;よくあるミスと修正（誤答例→直し方）&lt;/h2&gt;
&lt;div class="row g-3"&gt;
&lt;div class="col-lg-6"&gt;
&lt;div class="card rounded-4 shadow-sm h-100"&gt;
&lt;div class="card-body p-3 p-lg-4"&gt;
&lt;div class="d-flex flex-wrap gap-2 align-items-center mb-2"&gt;&lt;span class="badge bg-danger"&gt;典型ミス&lt;/span&gt;&lt;/p&gt;
&lt;h3 class="h6 fw-bold mb-0"&gt;直列/並列を言葉だけで判断してしまう&lt;/h3&gt;
&lt;/div&gt;
&lt;p class="mb-3"&gt;「直列＝一列」「並列＝並ぶ」という言葉の印象だけで判断すると、&lt;br /&gt;
図の分岐点を見落としたまま処理してしまいます。&lt;/p&gt;
&lt;div class="alert alert-success rounded-4 border border-success-subtle mb-0" role="alert"&gt;&lt;span class="badge bg-success me-2"&gt;直し方&lt;/span&gt;&lt;br /&gt;
まず分岐点・合流点に印を付ける。印が付くまで「直列/並列」の判断をしない。&lt;/div&gt;
&lt;/div&gt;
&lt;/div&gt;
&lt;/div&gt;
&lt;div class="col-lg-6"&gt;
&lt;div class="card rounded-4 shadow-sm h-100"&gt;
&lt;div class="card-body p-3 p-lg-4"&gt;
&lt;div class="d-flex flex-wrap gap-2 align-items-center mb-2"&gt;&lt;span class="badge bg-danger"&gt;典型ミス&lt;/span&gt;&lt;/p&gt;
&lt;h3 class="h6 fw-bold mb-0"&gt;「同じ」を確定せずに全部を比べてしまう&lt;/h3&gt;
&lt;/div&gt;
&lt;p class="mb-3"&gt;明るさをいきなり全体比較すると、条件が増えて整理が崩れます。&lt;br /&gt;
結果的に推測で処理してしまい、失点が残ります。&lt;/p&gt;
&lt;div class="alert alert-success rounded-4 border border-success-subtle mb-0" role="alert"&gt;&lt;span class="badge bg-success me-2"&gt;直し方&lt;/span&gt;&lt;br /&gt;
先に同じ一本道を同じグループにまとめる。比較は「同じ→分かれる」の順。&lt;/div&gt;
&lt;/div&gt;
&lt;/div&gt;
&lt;/div&gt;
&lt;div class="col-lg-12"&gt;
&lt;div class="card rounded-4 shadow-sm"&gt;
&lt;div class="card-body p-3 p-lg-4"&gt;
&lt;div class="d-flex flex-wrap gap-2 align-items-center mb-2"&gt;&lt;span class="badge bg-danger"&gt;典型ミス&lt;/span&gt;&lt;/p&gt;
&lt;h3 class="h6 fw-bold mb-0"&gt;途中で条件が入れ替わる（メモがない／根拠が薄い）&lt;/h3&gt;
&lt;/div&gt;
&lt;p class="mb-3"&gt;条件が増えるほど、頭の中だけで保持するのは難しくなります。&lt;br /&gt;
その結果、同じグループだったはずの要素を途中で別扱いにしてしまい、答えが崩れます。&lt;/p&gt;
&lt;div class="alert alert-success rounded-4 border border-success-subtle mb-0" role="alert"&gt;&lt;span class="badge bg-success me-2"&gt;直し方&lt;/span&gt;&lt;br /&gt;
「同じグループ」「別グループ」を短文で書いて残す。解答は「条件→比較→結論」で書く。&lt;/div&gt;
&lt;/div&gt;
&lt;/div&gt;
&lt;/div&gt;
&lt;/div&gt;
&lt;/section&gt;
&lt;p&gt;&lt;!-- ========================= Section 5 ========================== --&gt;&lt;/p&gt;
&lt;section class="mb-5"&gt;
&lt;h2 id="s5" class="h4 fw-bold border-bottom pb-2 mb-3"&gt;家庭での回し方｜週設計とチェック&lt;/h2&gt;
&lt;p class="mb-3"&gt;回路は、問題数を増やすよりも&lt;strong class="rq-marker"&gt;判定の順（分岐点→同じ/分かれる→比較）&lt;/strong&gt;を固定する方が伸びやすい分野です。&lt;br /&gt;
平日は短く、週末に通しでつなげます。&lt;/p&gt;
&lt;div class="table-responsive"&gt;
&lt;table class="table table-bordered align-middle bg-white rounded-4 overflow-hidden"&gt;
&lt;thead class="table-success"&gt;
&lt;tr&gt;
&lt;th style="width: 26%;"&gt;区分&lt;/th&gt;
&lt;th&gt;やること&lt;/th&gt;
&lt;th style="width: 30%;"&gt;チェック（合格基準）&lt;/th&gt;
&lt;/tr&gt;
&lt;/thead&gt;
&lt;tbody&gt;
&lt;tr&gt;
&lt;th class="text-success"&gt;平日（短時間）&lt;/th&gt;
&lt;td&gt;1問：分岐点に印→同じ/別グループを短文でメモ（比較は最小）&lt;/td&gt;
&lt;td&gt;比べる前に「同じ/分かれる」が書けている&lt;/td&gt;
&lt;/tr&gt;
&lt;tr&gt;
&lt;th class="text-success"&gt;週末（通し）&lt;/th&gt;
&lt;td&gt;3〜5問：条件→比較→結論まで（根拠を短文で残す）&lt;/td&gt;
&lt;td&gt;解答が「条件→比較→結論」で書けている&lt;/td&gt;
&lt;/tr&gt;
&lt;tr&gt;
&lt;th class="text-success"&gt;見直し&lt;/th&gt;
&lt;td&gt;分岐点・合流点の印／グループ分けを再確認&lt;/td&gt;
&lt;td&gt;“同じ扱いの取り違え”が減っている&lt;/td&gt;
&lt;/tr&gt;
&lt;/tbody&gt;
&lt;/table&gt;
&lt;/div&gt;
&lt;p class="mb-0"&gt;回路は物理の中でも「図の扱い」で差がつきやすい分野です。&lt;br /&gt;
物理全体の悩み・コツを整理したい場合は、&lt;br /&gt;
&lt;a class="link-success fw-bold" href="https://rika-quest.com/ct/物理/"&gt;物理カテゴリ&lt;/a&gt; と&lt;br /&gt;
&lt;a class="link-success fw-bold" href="https://rika-quest.com/column/physics/"&gt;物理分野ページ&lt;/a&gt;&lt;br /&gt;
を起点に戻すと、必要な記事へ辿り直しやすくなります。&lt;/p&gt;
&lt;/section&gt;
&lt;p&gt;&lt;!-- ========================= Section 6（FAQ：JS不要） ========================== --&gt;&lt;/p&gt;
&lt;section class="mb-5"&gt;
&lt;h2 id="s6" class="h4 fw-bold border-bottom pb-2 mb-3"&gt;FAQ（よくある質問）&lt;/h2&gt;
&lt;div class="rq-faq d-grid gap-3"&gt;
&lt;details&gt;
&lt;summary&gt;&lt;span class="badge bg-success rounded-pill flex-shrink-0"&gt;Q&lt;/span&gt;直列と並列がすぐ混ざります&lt;/summary&gt;
&lt;div class="p-3"&gt;判断を先にしようとすると混ざりやすくなります。まず分岐点・合流点に印を付けて、&lt;br /&gt;
「分かれる」が確定してから整理してください。印が付くまでは言葉の判断を保留すると安定します。&lt;/div&gt;
&lt;/details&gt;
&lt;details&gt;
&lt;summary&gt;&lt;span class="badge bg-success rounded-pill flex-shrink-0"&gt;Q&lt;/span&gt;明るさの比較が苦手です&lt;/summary&gt;
&lt;div class="p-3"&gt;いきなり全体を比べるのではなく、先に「同じ一本道＝同じグループ」を確定してください。&lt;br /&gt;
比較は「同じ→分かれる」の順に固定すると、比較対象が減って処理が安定します。&lt;/div&gt;
&lt;/details&gt;
&lt;details&gt;
&lt;summary&gt;&lt;span class="badge bg-success rounded-pill flex-shrink-0"&gt;Q&lt;/span&gt;解説を見ると分かるのに、次で同じミスをします&lt;/summary&gt;
&lt;div class="p-3"&gt;解説は“結論”が中心で、判定の順番が固定されないままになりやすいです。&lt;br /&gt;
家庭では「分岐点に印」「同じ/別グループの短文」の2点を毎回チェック項目にして復習すると再発が減ります。&lt;/div&gt;
&lt;/details&gt;
&lt;details&gt;
&lt;summary&gt;&lt;span class="badge bg-success rounded-pill flex-shrink-0"&gt;Q&lt;/span&gt;図・表・グラフが混ざると読めません&lt;/summary&gt;
&lt;div class="p-3"&gt;図表の読み取りがボトルネックの可能性があります。&lt;br /&gt;
先に「軸→単位→比較」の順で情報を短文化できると、回路の条件整理にも入りやすくなります。&lt;br /&gt;
&lt;a class="link-success fw-bold" href="https://rika-quest.com/column/nayami-graph-table-reading/"&gt;図・表・グラフが読み取れないときの整理&lt;/a&gt;&lt;br /&gt;
も合わせて確認してください。&lt;/div&gt;
&lt;/details&gt;
&lt;details&gt;
&lt;summary&gt;&lt;span class="badge bg-success rounded-pill flex-shrink-0"&gt;Q&lt;/span&gt;図を描き直すのに時間がかかります&lt;/summary&gt;
&lt;div class="p-3"&gt;線を増やす描き直しは逆効果になりやすいです。分岐点・合流点に印を付けるだけに絞ると、&lt;br /&gt;
条件整理が速くなります。図の書き方自体で止まる場合は&lt;br /&gt;
&lt;a class="link-success fw-bold" href="https://rika-quest.com/column/nayami-physics-diagram/"&gt;物理の図が描けない（図→関係→式）&lt;/a&gt;&lt;br /&gt;
を先に整えるとスムーズです。&lt;/div&gt;
&lt;/details&gt;
&lt;/div&gt;
&lt;/section&gt;
&lt;p&gt;&lt;!-- ========================= Section 7（内部リンク＋CTA） ========================== --&gt;&lt;/p&gt;
&lt;section class="mb-4"&gt;
&lt;h2 id="s7" class="h4 fw-bold border-bottom pb-2 mb-3"&gt;次に読む（内部リンク）＋講座・問い合わせ&lt;/h2&gt;
&lt;div class="row g-3"&gt;
&lt;div class="col-lg-6"&gt;
&lt;div class="card rounded-4 shadow-sm h-100"&gt;
&lt;div class="card-body p-3 p-lg-4"&gt;
&lt;p class="fw-bold text-success mb-2"&gt;悩みから辿る（Hub / 物理）&lt;/p&gt;
&lt;div class="list-group"&gt;&lt;a class="list-group-item list-group-item-action" href="https://rika-quest.com/column/science-nayami/"&gt;理科の悩み一覧（Hub）&lt;/a&gt;&lt;br /&gt;
&lt;a class="list-group-item list-group-item-action" href="https://rika-quest.com/ct/物理/"&gt;物理カテゴリ（悩み・コツを横断）&lt;/a&gt;&lt;br /&gt;
&lt;a class="list-group-item list-group-item-action" href="https://rika-quest.com/column/physics/"&gt;物理分野ページ（全体の地図）&lt;/a&gt;&lt;/div&gt;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href="https://rika-quest.com/column/nayami-physics-diagram/"&gt;物理の図が描けない（図→関係→式）&lt;/a&gt;&lt;br /&gt;
&lt;a class="list-group-item list-group-item-action" href="https://rika-quest.com/column/nayami-graph-table-reading/"&gt;図・表・グラフが読み取れないときの整理&lt;/a&gt;&lt;/div&gt;
&lt;/div&gt;
&lt;/div&gt;
&lt;/div&gt;
&lt;/div&gt;
&lt;div class="card rounded-4 shadow-sm border-success-subtle mt-3"&gt;
&lt;div class="card-body p-3 p-lg-4"&gt;
&lt;p class="fw-bold text-success mb-2"&gt;条件整理から一緒に整えたい方へ（押し付けない案内）&lt;/p&gt;
&lt;p class="mb-3"&gt;回路は、正しい知識を持っていても「同じ／分かれる」の判定と条件整理がぶれると失点が残りやすい分野です。&lt;br /&gt;
まずは、分岐点に印を付け、同じ/別グループを短文で残すところから固定してください。&lt;br /&gt;
それでも混乱が残る場合は、問題を見ながら「どこでズレるか（図／条件整理／比較／根拠の書き方）」を切り分けて、&lt;br /&gt;
得点につながる処理順を定着させる個別指導も選択肢になります。&lt;/p&gt;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</si>
  <si>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以下のページは不自然なワードを使用しています。
これらを適切に自然な言葉に置き換えて下さい。
なお、本文の装飾や構造は絶対に変えないでください。
【対象ページURL】
https://rika-quest.com/column/nayami-strata-column/
【検出された不自然ワード】
- 崩れ
- 型
- 迷い
- 固定
- 手順
- 立て直
- 最短
- 内部リンク
- 設計
【本文】
------
&lt;p&gt;&lt;!-- =========================================================
MC本文HTML（WordPress投稿用）｜しゅん吉クエスト
URL想定：https://rika-quest.com/column/nayami-strata-column/
テーマ：地層・柱状図が読めない（悩み起点／単元解説しない）
ねらい：新旧/上下/傾きのルールを“読み取り手順”として固定し、典型ミスを止める
内部回遊：悩みHub→関連悩み→地学分野ページ→講座/問い合わせ
テーマカラー：緑（Bootstrap success）
任意の単元直リンク最大1本：地層（stratum）をここで採用
========================================================= --&gt;&lt;/p&gt;
&lt;style&gt;
  .rq-hero{
    background: linear-gradient(180deg, rgba(25,135,84,.12), #fff);
    border: 1px solid rgba(0,0,0,.08);
  }
  .rq-subline{ opacity:.9; }
  .rq-marker{
    background: linear-gradient(transparent 62%, rgba(25,135,84,.22) 62%);
    font-weight: 800;
    padding: 0 .12em;
  }
  .rq-leftbar{ border-left: .35rem solid rgba(25,135,84,.55); }&lt;/p&gt;
&lt;p&gt;  .rq-bullets li{ margin-bottom:.35rem; }&lt;/p&gt;
&lt;p&gt;  .rq-mini{
    border: 1px solid rgba(0,0,0,.10);
    border-radius: 1rem;
    background: #fff;
    box-shadow: 0 .125rem .25rem rgba(0,0,0,.075);
  }&lt;/p&gt;
&lt;p&gt;  .rq-template{
    border: 1px dashed rgba(25,135,84,.45);
    background: rgba(25,135,84,.04);
    border-radius: 1rem;
  }&lt;/p&gt;
&lt;p&gt;  .rq-stepno{
    width: 2.2rem; height: 2.2rem;
    display:inline-flex; align-items:center; justify-content:center;
    border-radius: 999px;
    background: rgba(25,135,84,.12);
    color: #146c43;
    font-weight: 800;
    flex-shrink: 0;
  }&lt;/p&gt;
&lt;p&gt;  .rq-warn{ border-left: .35rem solid rgba(220,53,69,.6); }&lt;/p&gt;
&lt;p&gt;  .rq-toc a{ text-decoration:none; }
  .rq-toc a:hover{ text-decoration:underline; }&lt;/p&gt;
&lt;p&gt;  /* FAQ（details） */
  .rq-faq details{
    border: 1px solid rgba(0,0,0,.10);
    border-radius: 1rem;
    background: #fff;
    overflow: hidden;
    box-shadow: 0 .125rem .25rem rgba(0,0,0,.075);
  }
  .rq-faq summary{
    cursor:pointer;
    list-style:none;
    padding: 1rem;
    display:flex;
    gap:.75rem;
    align-items:flex-start;
    font-weight: 800;
  }
  .rq-faq summary::-webkit-details-marker{ display:none; }
  .rq-faq details[open] summary{
    background: linear-gradient(180deg, rgba(25,135,84,.10), #fff);
    border-bottom: 1px solid rgba(0,0,0,.08);
  }&lt;/p&gt;
&lt;p&gt;  /* ルールカード */
  .rq-rule{
    border: 1px solid rgba(0,0,0,.10);
    border-radius: 1rem;
    background:#fff;
    padding: 1rem;
  }
  .rq-chip{
    display:inline-flex;
    align-items:center;
    gap:.4rem;
    padding:.18rem .6rem;
    border-radius:999px;
    border:1px solid rgba(25,135,84,.35);
    background: rgba(25,135,84,.08);
    color:#146c43;
    font-weight:800;
    font-size:.9rem;
  }
&lt;/style&gt;
&lt;div class="container my-4"&gt;
&lt;p&gt;  &lt;!-- =========================
  Hero
  ========================== --&gt;&lt;/p&gt;
&lt;section class="rq-hero rounded-4 p-4 p-lg-5 shadow-sm mb-4"&gt;
&lt;div class="row g-4 align-items-center"&gt;
&lt;div class="col-lg-8"&gt;
&lt;div class="rq-subline small mb-2"&gt;
          中学受験理科／地学　テーマ：地層・柱状図の読み取りで失点を止める（悩み起点）
        &lt;/div&gt;
&lt;div class="d-flex flex-wrap gap-2 mb-2"&gt;
          &lt;span class="badge bg-success"&gt;悩み起点&lt;/span&gt;&lt;br /&gt;
          &lt;span class="badge bg-success"&gt;新旧/上下/傾きのルール&lt;/span&gt;&lt;br /&gt;
          &lt;span class="badge bg-success"&gt;読み取り手順の固定&lt;/span&gt;&lt;br /&gt;
          &lt;span class="badge bg-success"&gt;典型ミスの回避&lt;/span&gt;
        &lt;/div&gt;
&lt;h1 class="h3 fw-bold lh-base mb-3"&gt;
          地層・柱状図が読めないときの立て直し方｜新旧・上下・傾きのルールを手順にする&lt;br /&gt;
        &lt;/h1&gt;
&lt;p class="mb-2"&gt;
          地層や柱状図は、用語を覚えていても点が取れないことがあります。原因は知識不足というより、&lt;br /&gt;
          &lt;strong class="rq-marker"&gt;「どこから何を確定するか」&lt;/strong&gt;が毎回ぶれてしまうことです。
        &lt;/p&gt;
&lt;p class="mb-0"&gt;
          この記事では、&lt;strong class="rq-marker"&gt;新旧（いつできたか）&lt;/strong&gt;／&lt;br /&gt;
          &lt;strong class="rq-marker"&gt;上下（層の順番）&lt;/strong&gt;／&lt;br /&gt;
          &lt;strong class="rq-marker"&gt;傾き（地層が動いたあと）&lt;/strong&gt;を、&lt;br /&gt;
          &lt;strong&gt;読み取り手順&lt;/strong&gt;として固定し、選択問題・記述問題の失点を減らします。
        &lt;/p&gt;
&lt;/p&gt;&lt;/div&gt;
&lt;div class="col-lg-4"&gt;
&lt;div class="card border-0 shadow-sm rounded-4"&gt;
&lt;div class="card-body p-3 p-lg-4"&gt;
&lt;p class="fw-bold text-success mb-2"&gt;この記事で分かること&lt;/p&gt;
&lt;ul class="small mb-0 rq-bullets"&gt;
&lt;li&gt;「読めない」の正体（どこで詰まっているか）の整理&lt;/li&gt;
&lt;li&gt;原因の切り分け（典型パターン3つ）&lt;/li&gt;
&lt;li&gt;新旧・上下・傾きのルールを“手順”に落とす方法&lt;/li&gt;
&lt;li&gt;よくある誤答と修正（逆転・飛ばし・条件落ち）&lt;/li&gt;
&lt;li&gt;家庭で回す練習（週次ルーティン／チェック）&lt;/li&gt;
&lt;/ul&gt;&lt;/div&gt;
&lt;/p&gt;&lt;/div&gt;
&lt;div class="rq-mini p-3 p-lg-4 mt-3"&gt;
&lt;div class="d-flex align-items-start gap-2"&gt;
            &lt;span class="badge bg-success flex-shrink-0"&gt;要点&lt;/span&gt;&lt;/p&gt;
&lt;div class="small"&gt;
              地層・柱状図は「図を眺めて考える」ほど迷います。&lt;strong&gt;確定する順番&lt;/strong&gt;を固定すると、読む速さも正確さも上がります。
            &lt;/div&gt;
&lt;/p&gt;&lt;/div&gt;
&lt;/p&gt;&lt;/div&gt;
&lt;/p&gt;&lt;/div&gt;
&lt;/p&gt;&lt;/div&gt;
&lt;div class="alert alert-success mt-4 mb-0 rounded-4 border border-success-subtle" role="alert"&gt;
      まず「上下（積もった順）」を確定し、次に「新旧（いつ）」、最後に「傾きやずれ（あとから起きた変化）」を整理すると、逆転しにくくなります。
    &lt;/div&gt;
&lt;/section&gt;
&lt;p&gt;  &lt;!-- =========================
  目次
  ========================== --&gt;&lt;/p&gt;
&lt;nav class="card rounded-4 shadow-sm mb-4 rq-toc"&gt;
&lt;div class="card-body p-3 p-lg-4"&gt;
&lt;div class="d-flex align-items-center gap-2 mb-2"&gt;
        &lt;span class="badge bg-success"&gt;目次&lt;/span&gt;&lt;br /&gt;
        &lt;span class="fw-bold"&gt;必要なところから確認できます&lt;/span&gt;
      &lt;/div&gt;
&lt;div class="list-group"&gt;
        &lt;a class="list-group-item list-group-item-action" href="#s1"&gt;まず状況整理｜どこで詰まっているか&lt;/a&gt;&lt;br /&gt;
        &lt;a class="list-group-item list-group-item-action" href="#s2"&gt;原因の切り分け（典型パターン3つ）&lt;/a&gt;&lt;br /&gt;
        &lt;a class="list-group-item list-group-item-action" href="#s3"&gt;立て直しの手順（ステップで）&lt;/a&gt;&lt;br /&gt;
        &lt;a class="list-group-item list-group-item-action" href="#s4"&gt;よくあるミスと修正（誤答例→直し方）&lt;/a&gt;&lt;br /&gt;
        &lt;a class="list-group-item list-group-item-action" href="#s5"&gt;家庭での回し方（週の設計／チェック）&lt;/a&gt;&lt;br /&gt;
        &lt;a class="list-group-item list-group-item-action" href="#s6"&gt;FAQ（よくある質問）&lt;/a&gt;&lt;br /&gt;
        &lt;a class="list-group-item list-group-item-action" href="#s7"&gt;次に読む（内部リンク）＋講座・問い合わせ&lt;/a&gt;
      &lt;/div&gt;
&lt;/p&gt;&lt;/div&gt;
&lt;/nav&gt;
&lt;p&gt;  &lt;!-- =========================
  Section 1
  ========================== --&gt;&lt;/p&gt;
&lt;section class="mb-5"&gt;
&lt;h2 id="s1" class="h4 fw-bold border-bottom pb-2 mb-3"&gt;まず状況整理｜どこで詰まっているか&lt;/h2&gt;
&lt;p class="mb-3"&gt;
      「柱状図が読めない」は、だいたい次の3つのどこかで止まっています。&lt;br /&gt;
      自分の詰まり方が分かると、修正が最短になります。
    &lt;/p&gt;
&lt;div class="row g-3"&gt;
&lt;div class="col-lg-4"&gt;
&lt;div class="card rounded-4 shadow-sm h-100 rq-leftbar"&gt;
&lt;div class="card-body p-3 p-lg-4"&gt;
&lt;p class="fw-bold text-success mb-2"&gt;A：上下（積もった順）が混乱する&lt;/p&gt;
&lt;ul class="mb-0 rq-bullets"&gt;
&lt;li&gt;「上が新しい／下が古い」を場面で逆転する&lt;/li&gt;
&lt;li&gt;傾き・ずれがあると順番が崩れる&lt;/li&gt;
&lt;li&gt;層を“見た目の位置”で判断してしまう&lt;/li&gt;
&lt;/ul&gt;&lt;/div&gt;
&lt;/p&gt;&lt;/div&gt;
&lt;/p&gt;&lt;/div&gt;
&lt;div class="col-lg-4"&gt;
&lt;div class="card rounded-4 shadow-sm h-100 rq-leftbar"&gt;
&lt;div class="card-body p-3 p-lg-4"&gt;
&lt;p class="fw-bold text-success mb-2"&gt;B：新旧（いつ起きたか）が追えない&lt;/p&gt;
&lt;ul class="mb-0 rq-bullets"&gt;
&lt;li&gt;「どの出来事が先か」を並べ替えられない&lt;/li&gt;
&lt;li&gt;侵食・断層・傾きの“あとから”が判断できない&lt;/li&gt;
&lt;li&gt;文章条件と図の対応がズレる&lt;/li&gt;
&lt;/ul&gt;&lt;/div&gt;
&lt;/p&gt;&lt;/div&gt;
&lt;/p&gt;&lt;/div&gt;
&lt;div class="col-lg-4"&gt;
&lt;div class="card rounded-4 shadow-sm h-100 rq-leftbar"&gt;
&lt;div class="card-body p-3 p-lg-4"&gt;
&lt;p class="fw-bold text-success mb-2"&gt;C：設問処理（根拠の出し方）が不安定&lt;/p&gt;
&lt;ul class="mb-0 rq-bullets"&gt;
&lt;li&gt;答えは出たが「理由」が書けない&lt;/li&gt;
&lt;li&gt;選択肢が似ていて決めきれない&lt;/li&gt;
&lt;li&gt;柱状図・断面図・文章を行き来して迷う&lt;/li&gt;
&lt;/ul&gt;&lt;/div&gt;
&lt;/p&gt;&lt;/div&gt;
&lt;/p&gt;&lt;/div&gt;
&lt;/p&gt;&lt;/div&gt;
&lt;div class="alert alert-success rounded-4 border border-success-subtle mt-3 mb-0" role="alert"&gt;
      地層は「図の理解」より&lt;strong&gt;確定する順番&lt;/strong&gt;が点数を左右します。まず上下→次に新旧→最後に傾き・ずれの“あとから”で整理します。
    &lt;/div&gt;
&lt;/section&gt;
&lt;p&gt;  &lt;!-- =========================
  Section 2
  ========================== --&gt;&lt;/p&gt;
&lt;section class="mb-5"&gt;
&lt;h2 id="s2" class="h4 fw-bold border-bottom pb-2 mb-3"&gt;原因の切り分け（典型パターン3つ）&lt;/h2&gt;
&lt;div class="row g-3"&gt;
&lt;div class="col-lg-4"&gt;
&lt;div class="card rounded-4 shadow-sm h-100"&gt;
&lt;div class="card-body p-3 p-lg-4"&gt;
            &lt;span class="badge bg-success mb-2"&gt;原因①&lt;/span&gt;&lt;/p&gt;
&lt;h3 class="h6 fw-bold mb-2"&gt;上下＝「今の位置」だと思い込む&lt;/h3&gt;
&lt;p class="mb-0"&gt;
              傾きや断層があると、“見た目の上下”で判断すると逆転します。&lt;br /&gt;
              地層問題の上下は、基本的に&lt;strong class="rq-marker"&gt;積もった順（堆積の順）&lt;/strong&gt;で確定します。
            &lt;/p&gt;
&lt;/p&gt;&lt;/div&gt;
&lt;/p&gt;&lt;/div&gt;
&lt;/p&gt;&lt;/div&gt;
&lt;div class="col-lg-4"&gt;
&lt;div class="card rounded-4 shadow-sm h-100"&gt;
&lt;div class="card-body p-3 p-lg-4"&gt;
            &lt;span class="badge bg-success mb-2"&gt;原因②&lt;/span&gt;&lt;/p&gt;
&lt;h3 class="h6 fw-bold mb-2"&gt;“あとから起きた変化”を混ぜて考える&lt;/h3&gt;
&lt;p class="mb-0"&gt;
              侵食・断層・傾きは、堆積のあとに起きることが多いのに、最初から同列に並べてしまうと時系列が崩れます。&lt;br /&gt;
              &lt;strong&gt;堆積→変形&lt;/strong&gt;の順で整理します。
            &lt;/p&gt;
&lt;/p&gt;&lt;/div&gt;
&lt;/p&gt;&lt;/div&gt;
&lt;/p&gt;&lt;/div&gt;
&lt;div class="col-lg-4"&gt;
&lt;div class="card rounded-4 shadow-sm h-100"&gt;
&lt;div class="card-body p-3 p-lg-4"&gt;
            &lt;span class="badge bg-success mb-2"&gt;原因③&lt;/span&gt;&lt;/p&gt;
&lt;h3 class="h6 fw-bold mb-2"&gt;“根拠”が図のどこか言えない&lt;/h3&gt;
&lt;p class="mb-0"&gt;
              正解できないより多いのが、根拠が曖昧で減点・不安定になるケースです。&lt;br /&gt;
              図のどの線・どの層を根拠にしたかを、短く言語化する型が必要です。
            &lt;/p&gt;
&lt;/p&gt;&lt;/div&gt;
&lt;/p&gt;&lt;/div&gt;
&lt;/p&gt;&lt;/div&gt;
&lt;/p&gt;&lt;/div&gt;
&lt;div class="rq-template p-3 p-lg-4 mt-3"&gt;
&lt;div class="fw-bold text-success mb-2"&gt;地層・柱状図を読むための“3ルール”&lt;/div&gt;
&lt;div class="row g-2 small"&gt;
&lt;div class="col-lg-4"&gt;
&lt;div class="rq-rule h-100"&gt;
&lt;div class="rq-chip mb-2"&gt;上下のルール&lt;/div&gt;
&lt;div&gt;&lt;strong&gt;上ほど新しく、下ほど古い&lt;/strong&gt;（堆積した順）。まずここを固定する。&lt;/div&gt;
&lt;/p&gt;&lt;/div&gt;
&lt;/p&gt;&lt;/div&gt;
&lt;div class="col-lg-4"&gt;
&lt;div class="rq-rule h-100"&gt;
&lt;div class="rq-chip mb-2"&gt;新旧のルール&lt;/div&gt;
&lt;div&gt;出来事は「&lt;strong&gt;層を切る/ずらす&lt;/strong&gt;」側が&lt;strong&gt;あと&lt;/strong&gt;になりやすい。切っているものが新しい。&lt;/div&gt;
&lt;/p&gt;&lt;/div&gt;
&lt;/p&gt;&lt;/div&gt;
&lt;div class="col-lg-4"&gt;
&lt;div class="rq-rule h-100"&gt;
&lt;div class="rq-chip mb-2"&gt;傾きのルール&lt;/div&gt;
&lt;div&gt;地層が傾くのは&lt;strong&gt;堆積のあと&lt;/strong&gt;。傾きがある場合、まず「元は水平」を意識して順番を戻す。&lt;/div&gt;
&lt;/p&gt;&lt;/div&gt;
&lt;/p&gt;&lt;/div&gt;
&lt;/p&gt;&lt;/div&gt;
&lt;/p&gt;&lt;/div&gt;
&lt;/section&gt;
&lt;p&gt;  &lt;!-- =========================
  Section 3
  ========================== --&gt;&lt;/p&gt;
&lt;section class="mb-5"&gt;
&lt;h2 id="s3" class="h4 fw-bold border-bottom pb-2 mb-3"&gt;立て直しの手順（ステップで）&lt;/h2&gt;
&lt;div class="rq-template p-3 p-lg-4 mb-3"&gt;
&lt;div class="d-flex align-items-center gap-2 mb-2"&gt;
        &lt;span class="badge bg-success"&gt;手順&lt;/span&gt;&lt;br /&gt;
        &lt;span class="fw-bold"&gt;見る順番を固定（上下→新旧→変形→設問）&lt;/span&gt;
      &lt;/div&gt;
&lt;div class="row g-2 small"&gt;
&lt;div class="col-md-3"&gt;
&lt;div class="rq-mini p-2 text-center"&gt;&lt;strong&gt;①ラベル化&lt;/strong&gt;&lt;br /&gt;A/B/Cと層に名前&lt;/div&gt;
&lt;/div&gt;
&lt;div class="col-md-3"&gt;
&lt;div class="rq-mini p-2 text-center"&gt;&lt;strong&gt;②上下確定&lt;/strong&gt;&lt;br /&gt;堆積順を固定&lt;/div&gt;
&lt;/div&gt;
&lt;div class="col-md-3"&gt;
&lt;div class="rq-mini p-2 text-center"&gt;&lt;strong&gt;③新旧確定&lt;/strong&gt;&lt;br /&gt;切る/切られるで&lt;/div&gt;
&lt;/div&gt;
&lt;div class="col-md-3"&gt;
&lt;div class="rq-mini p-2 text-center"&gt;&lt;strong&gt;④設問処理&lt;/strong&gt;&lt;br /&gt;根拠→結論&lt;/div&gt;
&lt;/div&gt;&lt;/div&gt;
&lt;/p&gt;&lt;/div&gt;
&lt;div class="row g-3"&gt;
      &lt;!-- Step 1 --&gt;&lt;/p&gt;
&lt;div class="col-lg-6"&gt;
&lt;div class="card rounded-4 shadow-sm h-100 rq-leftbar"&gt;
&lt;div class="card-body p-3 p-lg-4"&gt;
&lt;div class="d-flex align-items-start gap-3 mb-2"&gt;
&lt;div class="rq-stepno"&gt;1&lt;/div&gt;
&lt;div&gt;
&lt;h3 class="h6 fw-bold mb-1"&gt;層にラベルを振る（迷いを減らす準備）&lt;/h3&gt;
&lt;p class="mb-0"&gt;
                  図の色や模様を目で追うほど混乱しやすくなります。&lt;br /&gt;
                  まず層をA/B/C…のようにラベル化し、設問の往復を減らします。
                &lt;/p&gt;
&lt;/p&gt;&lt;/div&gt;
&lt;/p&gt;&lt;/div&gt;
&lt;div class="rq-template p-3 small"&gt;
              &lt;strong class="text-success d-block mb-1"&gt;最初にやること（30秒）&lt;/strong&gt;&lt;/p&gt;
&lt;ul class="mb-0 rq-bullets"&gt;
&lt;li&gt;層をA/B/C…と名付ける（柱状図も同じ記号で統一）&lt;/li&gt;
&lt;li&gt;境界線（層の切れ目）を見失わないようにする&lt;/li&gt;
&lt;li&gt;設問で問われる地点・時期に印をつける&lt;/li&gt;
&lt;/ul&gt;&lt;/div&gt;
&lt;/p&gt;&lt;/div&gt;
&lt;/p&gt;&lt;/div&gt;
&lt;/p&gt;&lt;/div&gt;
&lt;p&gt;      &lt;!-- Step 2 --&gt;&lt;/p&gt;
&lt;div class="col-lg-6"&gt;
&lt;div class="card rounded-4 shadow-sm h-100 rq-leftbar"&gt;
&lt;div class="card-body p-3 p-lg-4"&gt;
&lt;div class="d-flex align-items-start gap-3 mb-2"&gt;
&lt;div class="rq-stepno"&gt;2&lt;/div&gt;
&lt;div&gt;
&lt;h3 class="h6 fw-bold mb-1"&gt;上下を確定（堆積の順番を固定）&lt;/h3&gt;
&lt;p class="mb-0"&gt;
                  地層問題の土台は上下です。ここが揺れると、新旧もすべて崩れます。&lt;br /&gt;
                  傾きがあっても、まず「堆積の順」を確定します。
                &lt;/p&gt;
&lt;/p&gt;&lt;/div&gt;
&lt;/p&gt;&lt;/div&gt;
&lt;div class="rq-rule small"&gt;
&lt;div class="rq-chip mb-2"&gt;上下の固定&lt;/div&gt;
&lt;div&gt;
                &lt;strong&gt;上＝新しい／下＝古い&lt;/strong&gt;を先に置き、&lt;br /&gt;
                その順番でA→B→C…と並べ替える（見た目の位置ではなく“順番”を作る）。
              &lt;/div&gt;
&lt;/p&gt;&lt;/div&gt;
&lt;div class="rq-mini rq-warn p-3 small mt-3"&gt;
              &lt;strong class="d-block mb-1"&gt;注意&lt;/strong&gt;&lt;br /&gt;
              傾いている図で「右が上」「左が下」など、見た目の上下で判断しない。まず“堆積順”を作ってから、傾き・断層を後で整理する。
            &lt;/div&gt;
&lt;/p&gt;&lt;/div&gt;
&lt;/p&gt;&lt;/div&gt;
&lt;/p&gt;&lt;/div&gt;
&lt;p&gt;      &lt;!-- Step 3 --&gt;&lt;/p&gt;
&lt;div class="col-lg-12"&gt;
&lt;div class="card rounded-4 shadow-sm rq-leftbar"&gt;
&lt;div class="card-body p-3 p-lg-4"&gt;
&lt;div class="d-flex align-items-start gap-3 mb-2"&gt;
&lt;div class="rq-stepno"&gt;3&lt;/div&gt;
&lt;div&gt;
&lt;h3 class="h6 fw-bold mb-1"&gt;新旧を確定（“切る／切られる”で時系列を作る）&lt;/h3&gt;
&lt;p class="mb-2"&gt;
                  地層の出来事（侵食・断層・傾きなど）は、時系列を問われやすいポイントです。&lt;br /&gt;
                  ここは「どっちが新しいか」を&lt;strong&gt;図の関係&lt;/strong&gt;で確定します。
                &lt;/p&gt;
&lt;div class="rq-template p-3 p-lg-4"&gt;
&lt;div class="small fw-bold text-success mb-2"&gt;新旧の決め方テンプレ&lt;/div&gt;
&lt;ul class="mb-0 rq-bullets"&gt;
&lt;li&gt;&lt;strong&gt;切る側が新しい：&lt;/strong&gt;層を切っている線・面（断層線など）は“あと”&lt;/li&gt;
&lt;li&gt;&lt;strong&gt;切られる側が古い：&lt;/strong&gt;切られている層は“先”&lt;/li&gt;
&lt;li&gt;&lt;strong&gt;傾きはあと：&lt;/strong&gt;層が傾くのは堆積後。まず堆積順→次に傾き&lt;/li&gt;
&lt;li&gt;&lt;strong&gt;侵食はあと：&lt;/strong&gt;削られた面があれば、削る出来事は堆積後&lt;/li&gt;
&lt;/ul&gt;&lt;/div&gt;
&lt;p class="small mt-3 mb-0"&gt;
                  ここまで確定すると、設問は「根拠→結論」の順で安定します（感覚で選ばない）。
                &lt;/p&gt;
&lt;/p&gt;&lt;/div&gt;
&lt;/p&gt;&lt;/div&gt;
&lt;/p&gt;&lt;/div&gt;
&lt;/p&gt;&lt;/div&gt;
&lt;/p&gt;&lt;/div&gt;
&lt;p&gt;      &lt;!-- Step 4 --&gt;&lt;/p&gt;
&lt;div class="col-lg-12"&gt;
&lt;div class="card rounded-4 shadow-sm rq-leftbar"&gt;
&lt;div class="card-body p-3 p-lg-4"&gt;
&lt;div class="d-flex align-items-start gap-3 mb-2"&gt;
&lt;div class="rq-stepno"&gt;4&lt;/div&gt;
&lt;div&gt;
&lt;h3 class="h6 fw-bold mb-1"&gt;設問処理は「根拠の指定→結論」の型で&lt;/h3&gt;
&lt;p class="mb-2"&gt;
                  地層・柱状図の失点は「結論は合っていたのに理由が弱い」「条件を読み落とす」で起きやすいです。&lt;br /&gt;
                  先に根拠を言ってから結論にします。
                &lt;/p&gt;
&lt;div class="rq-template p-3 p-lg-4"&gt;
&lt;div class="small fw-bold text-success mb-2"&gt;記述テンプレ（短く）&lt;/div&gt;
&lt;ul class="mb-0 rq-bullets"&gt;
&lt;li&gt;&lt;strong&gt;根拠：&lt;/strong&gt;（A層がB層の上にある／断層線がA層を切っている 等）&lt;/li&gt;
&lt;li&gt;&lt;strong&gt;結論：&lt;/strong&gt;（AはBより新しい／断層はAのあとに起きた 等）&lt;/li&gt;
&lt;/ul&gt;&lt;/div&gt;
&lt;div class="alert alert-success rounded-4 border border-success-subtle mt-3 mb-0" role="alert"&gt;
                  表・条件の読み落としが多い場合は、&lt;br /&gt;
                  &lt;a class="link-success fw-bold" href="https://rika-quest.com/column/nayami-graph-table-reading/"&gt;表・グラフ（条件整理）の記事&lt;/a&gt;&lt;br /&gt;
                  と同じ発想で、「どこで／どれと比べて」を先に固定すると安定します。
                &lt;/div&gt;
&lt;/p&gt;&lt;/div&gt;
&lt;/p&gt;&lt;/div&gt;
&lt;/p&gt;&lt;/div&gt;
&lt;/p&gt;&lt;/div&gt;
&lt;/p&gt;&lt;/div&gt;
&lt;/p&gt;&lt;/div&gt;
&lt;p&gt;    &lt;!-- 任意：単元直リンク最大1本（地層） --&gt;&lt;/p&gt;
&lt;div class="alert alert-success rounded-4 border border-success-subtle mt-3 mb-0" role="alert"&gt;
      ルールの背景（用語の確認）を最小限で押さえる場合は、&lt;br /&gt;
      &lt;a class="link-success fw-bold" href="https://rika-quest.com/column/stratum/"&gt;地層（基礎の確認）&lt;/a&gt;&lt;br /&gt;
      を1本だけ参照し、本文の「上下→新旧→変形→設問」の順で戻ってきてください。
    &lt;/div&gt;
&lt;/section&gt;
&lt;p&gt;  &lt;!-- =========================
  Section 4
  ========================== --&gt;&lt;/p&gt;
&lt;section class="mb-5"&gt;
&lt;h2 id="s4" class="h4 fw-bold border-bottom pb-2 mb-3"&gt;よくあるミスと修正（誤答例→直し方）&lt;/h2&gt;
&lt;div class="row g-3"&gt;
&lt;div class="col-lg-6"&gt;
&lt;div class="card rounded-4 shadow-sm h-100"&gt;
&lt;div class="card-body p-3 p-lg-4"&gt;
&lt;div class="d-flex flex-wrap gap-2 align-items-center mb-2"&gt;
              &lt;span class="badge bg-danger"&gt;誤答例&lt;/span&gt;&lt;/p&gt;
&lt;h3 class="h6 fw-bold mb-0"&gt;傾いているから「右が新しい」と決めてしまう&lt;/h3&gt;
&lt;/p&gt;&lt;/div&gt;
&lt;p class="mb-3"&gt;
              傾きは“あとから”起きるのに、最初から上下の判断に混ぜると逆転します。
            &lt;/p&gt;
&lt;div class="alert alert-success rounded-4 border border-success-subtle mb-0" role="alert"&gt;
              &lt;span class="badge bg-success me-2"&gt;修正&lt;/span&gt;&lt;br /&gt;
              まず堆積順（上新・下旧）を作り、その後で「傾きが起きた」と出来事として追加する。
            &lt;/div&gt;
&lt;/p&gt;&lt;/div&gt;
&lt;/p&gt;&lt;/div&gt;
&lt;/p&gt;&lt;/div&gt;
&lt;div class="col-lg-6"&gt;
&lt;div class="card rounded-4 shadow-sm h-100"&gt;
&lt;div class="card-body p-3 p-lg-4"&gt;
&lt;div class="d-flex flex-wrap gap-2 align-items-center mb-2"&gt;
              &lt;span class="badge bg-danger"&gt;誤答例&lt;/span&gt;&lt;/p&gt;
&lt;h3 class="h6 fw-bold mb-0"&gt;断層の前後（新旧）が分からず選択肢で迷う&lt;/h3&gt;
&lt;/p&gt;&lt;/div&gt;
&lt;p class="mb-3"&gt;
              “どっちが新しいか”は暗記ではなく、図の関係（切る／切られる）で確定できます。
            &lt;/p&gt;
&lt;div class="alert alert-success rounded-4 border border-success-subtle mb-0" role="alert"&gt;
              &lt;span class="badge bg-success me-2"&gt;修正&lt;/span&gt;&lt;br /&gt;
              断層線が層を&lt;strong&gt;切っている&lt;/strong&gt;なら断層があと。切られた層は先（古い）。
            &lt;/div&gt;
&lt;/p&gt;&lt;/div&gt;
&lt;/p&gt;&lt;/div&gt;
&lt;/p&gt;&lt;/div&gt;
&lt;div class="col-lg-12"&gt;
&lt;div class="card rounded-4 shadow-sm"&gt;
&lt;div class="card-body p-3 p-lg-4"&gt;
&lt;div class="d-flex flex-wrap gap-2 align-items-center mb-2"&gt;
              &lt;span class="badge bg-danger"&gt;誤答例&lt;/span&gt;&lt;/p&gt;
&lt;h3 class="h6 fw-bold mb-0"&gt;柱状図と断面図の対応がずれて、途中で分からなくなる&lt;/h3&gt;
&lt;/p&gt;&lt;/div&gt;
&lt;p class="mb-3"&gt;
              図を行き来するときに、層の名前（記号）が統一されていないとズレます。&lt;br /&gt;
              「A層＝柱状図のこの部分」と先に固定します。
            &lt;/p&gt;
&lt;div class="rq-template p-3 p-lg-4"&gt;
&lt;div class="fw-bold text-success mb-2"&gt;対応ズレの修正&lt;/div&gt;
&lt;ul class="mb-0 rq-bullets"&gt;
&lt;li&gt;断面図の層にA/B/C…とラベル&lt;/li&gt;
&lt;li&gt;柱状図にも同じラベルを書き込み、厚さ・境界を対応づける&lt;/li&gt;
&lt;li&gt;設問は「どのラベルを問うか」だけ追う（色・模様に戻らない）&lt;/li&gt;
&lt;/ul&gt;&lt;/div&gt;
&lt;/p&gt;&lt;/div&gt;
&lt;/p&gt;&lt;/div&gt;
&lt;/p&gt;&lt;/div&gt;
&lt;/p&gt;&lt;/div&gt;
&lt;/section&gt;
&lt;p&gt;  &lt;!-- =========================
  Section 5
  ========================== --&gt;&lt;/p&gt;
&lt;section class="mb-5"&gt;
&lt;h2 id="s5" class="h4 fw-bold border-bottom pb-2 mb-3"&gt;家庭での回し方（週の設計／チェック）&lt;/h2&gt;
&lt;p&gt;
      地層・柱状図は、解き方を“理解”したつもりでも、別の図になった瞬間に崩れがちです。&lt;br /&gt;
      家庭では&lt;strong&gt;同じ手順で確定できるか&lt;/strong&gt;を短時間で回して定着させます。
    &lt;/p&gt;
&lt;div class="table-responsive"&gt;
&lt;table class="table table-bordered align-middle bg-white rounded-4 overflow-hidden"&gt;
&lt;thead class="table-success"&gt;
&lt;tr&gt;
&lt;th style="width:26%;"&gt;区分&lt;/th&gt;
&lt;th&gt;やること&lt;/th&gt;
&lt;th style="width:30%;"&gt;チェック（合格基準）&lt;/th&gt;
&lt;/tr&gt;
&lt;/thead&gt;
&lt;tbody&gt;
&lt;tr&gt;
&lt;th class="text-success"&gt;平日（7〜10分）&lt;/th&gt;
&lt;td&gt;
              図1題を「&lt;strong&gt;ラベル→上下→新旧&lt;/strong&gt;」までで止める（答え合わせは後でよい）。&lt;br /&gt;
              間違いを「上下逆転／新旧逆転／条件落ち」に分類する。
            &lt;/td&gt;
&lt;td&gt;
              口頭で「なぜその順か」を説明できる（切る/切られる、上新下旧が言える）。
            &lt;/td&gt;
&lt;/tr&gt;
&lt;tr&gt;
&lt;th class="text-success"&gt;週末（30〜45分）&lt;/th&gt;
&lt;td&gt;
              柱状図＋文章条件がある問題を2〜3題。&lt;br /&gt;
              記述は「&lt;strong&gt;根拠（図の関係）→結論&lt;/strong&gt;」で短く書く。
            &lt;/td&gt;
&lt;td&gt;
              記述に根拠が入っている（“なんとなく”の説明になっていない）。
            &lt;/td&gt;
&lt;/tr&gt;
&lt;/tbody&gt;
&lt;/table&gt;&lt;/div&gt;
&lt;div class="rq-mini p-3 p-lg-4 mt-3"&gt;
&lt;div class="d-flex align-items-start gap-2"&gt;
        &lt;span class="badge bg-success flex-shrink-0"&gt;運用&lt;/span&gt;&lt;/p&gt;
&lt;div class="small"&gt;
          家庭学習では、解説を増やすより「同じ順番で確定できるか」をチェックします。&lt;br /&gt;
          逆転が起きる場合は、&lt;strong&gt;上下を先に固定&lt;/strong&gt;してから“あとから起きた変化”を足す形に戻します。
        &lt;/div&gt;
&lt;/p&gt;&lt;/div&gt;
&lt;/p&gt;&lt;/div&gt;
&lt;/section&gt;
&lt;p&gt;  &lt;!-- =========================
  Section 6（FAQ）
  ========================== --&gt;&lt;/p&gt;
&lt;section class="mb-5"&gt;
&lt;h2 id="s6" class="h4 fw-bold border-bottom pb-2 mb-3"&gt;FAQ（よくある質問）&lt;/h2&gt;
&lt;div class="rq-faq d-grid gap-3"&gt;
&lt;details&gt;
&lt;summary&gt;&lt;span class="badge bg-success rounded-pill flex-shrink-0"&gt;Q&lt;/span&gt;「上が新しい」を知っているのに、なぜ間違えますか？&lt;/summary&gt;
&lt;div class="p-3"&gt;
          多いのは、傾き・断層・侵食などの“あとから起きた変化”を最初から混ぜてしまうケースです。まず堆積順（上新下旧）を固定し、その後で出来事を追加すると逆転しにくくなります。
        &lt;/div&gt;
&lt;/details&gt;
&lt;details&gt;
&lt;summary&gt;&lt;span class="badge bg-success rounded-pill flex-shrink-0"&gt;Q&lt;/span&gt;断層の前後が毎回あいまいです&lt;/summary&gt;
&lt;div class="p-3"&gt;
          暗記ではなく「切る／切られる」で判断します。断層線が層を切っているなら断層が“あと”。切られた層が“先”です。図で根拠を指定してから結論にします。
        &lt;/div&gt;
&lt;/details&gt;
&lt;details&gt;
&lt;summary&gt;&lt;span class="badge bg-success rounded-pill flex-shrink-0"&gt;Q&lt;/span&gt;柱状図と断面図の対応が取れません&lt;/summary&gt;
&lt;div class="p-3"&gt;
          まず層にA/B/C…とラベルを統一し、柱状図にも同じラベルを書き込みます。色や模様で追うほどズレるので、ラベルの一致だけで往復します。
        &lt;/div&gt;
&lt;/details&gt;
&lt;details&gt;
&lt;summary&gt;&lt;span class="badge bg-success rounded-pill flex-shrink-0"&gt;Q&lt;/span&gt;文章条件（地点・時期）を読み落とします&lt;/summary&gt;
&lt;div class="p-3"&gt;
          条件落ちは地層で非常に多い失点です。「どこで／いつの話か」を最初に固定してから図を見る習慣をつけます。&lt;br /&gt;
          条件整理の考え方は &lt;a class="link-success fw-bold" href="https://rika-quest.com/column/nayami-graph-table-reading/"&gt;表・グラフの読み取り手順&lt;/a&gt; と共通です。
        &lt;/div&gt;
&lt;/details&gt;&lt;/div&gt;
&lt;/section&gt;
&lt;p&gt;  &lt;!-- =========================
  Section 7（内部リンク＋CTA）
  ========================== --&gt;&lt;/p&gt;
&lt;section class="mb-4"&gt;
&lt;h2 id="s7" class="h4 fw-bold border-bottom pb-2 mb-3"&gt;次に読む（内部リンク）＋講座・問い合わせ&lt;/h2&gt;
&lt;div class="row g-3"&gt;
&lt;div class="col-lg-6"&gt;
&lt;div class="card rounded-4 shadow-sm h-100"&gt;
&lt;div class="card-body p-3 p-lg-4"&gt;
&lt;p class="fw-bold text-success mb-2"&gt;悩みから辿る（Hub / 分野 / カテゴリ）&lt;/p&gt;
&lt;div class="list-group"&gt;
              &lt;a class="list-group-item list-group-item-action" href="https://rika-quest.com/column/science-nayami/"&gt;理科の悩み一覧（Hub）&lt;/a&gt;&lt;br /&gt;
              &lt;a class="list-group-item list-group-item-action" href="https://rika-quest.com/column/geoscience/"&gt;地学分野ページ（全体像）&lt;/a&gt;&lt;br /&gt;
              &lt;a class="list-group-item list-group-item-action" href="https://rika-quest.com/ct/理科のコツ/"&gt;理科のコツ（カテゴリ）&lt;/a&gt;
            &lt;/div&gt;
&lt;/p&gt;&lt;/div&gt;
&lt;/p&gt;&lt;/div&gt;
&lt;/p&gt;&lt;/div&gt;
&lt;div class="col-lg-6"&gt;
&lt;div class="card rounded-4 shadow-sm h-100"&gt;
&lt;div class="card-body p-3 p-lg-4"&gt;
&lt;p class="fw-bold text-success mb-2"&gt;関連する悩み（次の1本）&lt;/p&gt;
&lt;div class="list-group"&gt;
              &lt;a class="list-group-item list-group-item-action" href="https://rika-quest.com/column/nayami-graph-table-reading/"&gt;表・グラフが読めない（条件整理）&lt;/a&gt;&lt;br /&gt;
              &lt;a class="list-group-item list-group-item-action" href="https://rika-quest.com/column/nayami-earthquake-volcano/"&gt;地震・火山で混乱する（地学の整理）&lt;/a&gt;
            &lt;/div&gt;
&lt;/p&gt;&lt;/div&gt;
&lt;/p&gt;&lt;/div&gt;
&lt;/p&gt;&lt;/div&gt;
&lt;/p&gt;&lt;/div&gt;
&lt;div class="card rounded-4 shadow-sm border-success-subtle mt-3"&gt;
&lt;div class="card-body p-3 p-lg-4"&gt;
&lt;p class="fw-bold text-success mb-2"&gt;地層の失点を「読み順」で止めたい方へ（押し付けない案内）&lt;/p&gt;
&lt;p class="mb-3"&gt;
          地層・柱状図は、知識量よりも「確定する順番」が成果を左右します。&lt;br /&gt;
          しゅん吉クエストでは、答案を見て&lt;strong&gt;どこで逆転しているか&lt;/strong&gt;（上下／新旧／条件）を切り分け、&lt;br /&gt;
          その場で使える読み順に直していきます。
        &lt;/p&gt;
&lt;div class="d-flex flex-wrap gap-2"&gt;
          &lt;a class="btn btn-success px-4" href="https://rika-quest.com/kouza/"&gt;開講講座のご案内&lt;/a&gt;&lt;br /&gt;
          &lt;a class="btn btn-outline-success px-4" href="https://rika-quest.com/inquiry/"&gt;お問い合わせ・学習相談&lt;/a&gt;
        &lt;/div&gt;
&lt;/p&gt;&lt;/div&gt;
&lt;/p&gt;&lt;/div&gt;
&lt;/section&gt;
&lt;/div&gt;
------</t>
  </si>
  <si>
    <t>以下のページは不自然なワードを使用しています。
これらを適切に自然な言葉に置き換えて下さい。
なお、本文の装飾や構造は絶対に変えないでください。
【対象ページURL】
https://dokkai-labo.tokyo/col_blog/evidence-accuracy/
【検出された不自然ワード】
- 崩れ
- 型
- 迷い
- 固定
- 手順
- 最短
- 整え
【本文】
------
&lt;div class="container my-4"&gt;
&lt;p&gt;&lt;!-- Hero --&gt;&lt;/p&gt;
&lt;section class="card shadow-sm border-0 mb-4" style="background: linear-gradient(135deg, #4a148c, #006064); color: #fff;"&gt;
&lt;div class="card-body p-4 p-md-5"&gt;
&lt;div class="d-flex flex-wrap gap-2 align-items-center mb-3"&gt;&lt;span class="badge bg-warning text-dark" style="font-size: .85rem;"&gt;中学受験／国語&lt;/span&gt;&lt;br /&gt;
&lt;span class="badge bg-light text-dark" style="font-size: .8rem;"&gt;惜しい誤答対策&lt;/span&gt;&lt;br /&gt;
&lt;span class="badge bg-dark" style="font-size: .8rem;"&gt;根拠精度&lt;/span&gt;&lt;/div&gt;
&lt;h1 class="h3 h2-md mb-3" style="line-height: 1.55;"&gt;&lt;/h1&gt;
&lt;p class="mb-4" style="opacity: .96; font-size: 1.02rem; line-height: 1.95;"&gt;国語で「惜しい誤答」が多い子は、理解が足りないというより、本文と答えの対応づけが&lt;strong&gt;近いだけ&lt;/strong&gt;で止まっていることがよくあります。&lt;br /&gt;
選択肢も記述も、正解は本文の特定箇所と厳密に一致します。オンライン国語の個別指導では、本文の該当箇所と選択肢・記述を画面上で並べて比較し、&lt;br /&gt;
ズレの理由をその場で修正できます。この記事では、正答に近い誤答の典型と、根拠精度を上げる改善手順を具体的に整理します。&lt;/p&gt;
&lt;p class="mb-3" style="opacity: .96; font-size: 1.02rem; line-height: 1.95;"&gt;本文と答えを一致させるための「読み方の骨組み」（全体像はこちら）：&lt;a style="color: #fff; text-decoration: underline; font-weight: bold;" href="https://dokkai-labo.tokyo/col_blog/col_blog-iikae-taibi-inga/"&gt;言い換え・対比・因果がつかめない子のための読み方トレーニング&lt;/a&gt;&lt;/p&gt;
&lt;div class="d-flex flex-column flex-md-row gap-2"&gt;&lt;a class="btn btn-warning btn-lg fw-bold" href="https://dokkai-labo.tokyo/kobetsuonline01/" target="_blank" rel="noopener"&gt;&lt;br /&gt;
オンライン国語個別の詳細を見る&lt;br /&gt;
&lt;/a&gt;&lt;br /&gt;
&lt;a class="btn btn-outline-light btn-lg" style="border-width: 2px;" href="#steps"&gt;&lt;br /&gt;
改善ステップへ&lt;br /&gt;
&lt;/a&gt;&lt;/div&gt;
&lt;div class="mt-4 p-3 p-md-4 rounded" style="background: rgba(255,255,255,.12); border: 1px solid rgba(255,255,255,.25);"&gt;
&lt;div class="row g-3"&gt;
&lt;div class="col-md-4"&gt;
&lt;div class="fw-bold mb-1"&gt;この記事で解決すること&lt;/div&gt;
&lt;ul class="mb-0 ps-3" style="line-height: 1.85;"&gt;
&lt;li&gt;惜しい誤答が増える原因&lt;/li&gt;
&lt;li&gt;根拠の固定と照合の型&lt;/li&gt;
&lt;li&gt;選択肢・記述の直し方&lt;/li&gt;
&lt;/ul&gt;
&lt;/div&gt;
&lt;div class="col-md-4"&gt;
&lt;div class="fw-bold mb-1"&gt;よくある症状&lt;/div&gt;
&lt;ul class="mb-0 ps-3" style="line-height: 1.85;"&gt;
&lt;li&gt;本文理解はあるのに点が伸びない&lt;/li&gt;
&lt;li&gt;選択肢が2つで迷い続ける&lt;/li&gt;
&lt;li&gt;記述が近いのに減点される&lt;/li&gt;
&lt;/ul&gt;
&lt;/div&gt;
&lt;div class="col-md-4"&gt;
&lt;div class="fw-bold mb-1"&gt;SEOキーワード&lt;/div&gt;
&lt;div class="d-flex flex-wrap gap-2"&gt;&lt;span class="badge bg-light text-dark"&gt;オンライン国語&lt;/span&gt;&lt;br /&gt;
&lt;span class="badge bg-light text-dark"&gt;中学受験&lt;/span&gt;&lt;br /&gt;
&lt;span class="badge bg-light text-dark"&gt;国語専門塾&lt;/span&gt;&lt;br /&gt;
&lt;span class="badge bg-light text-dark"&gt;記述&lt;/span&gt;&lt;br /&gt;
&lt;span class="badge bg-light text-dark"&gt;読解力&lt;/span&gt;&lt;br /&gt;
&lt;span class="badge bg-light text-dark"&gt;個別指導&lt;/span&gt;&lt;br /&gt;
&lt;span class="badge bg-light text-dark"&gt;過去問&lt;/span&gt;&lt;/div&gt;
&lt;/div&gt;
&lt;/div&gt;
&lt;/div&gt;
&lt;/div&gt;
&lt;/section&gt;
&lt;/div&gt;
&lt;p&gt;&lt;!-- TOC --&gt;&lt;/p&gt;
&lt;section class="card shadow-sm border-0 mb-4"&gt;
&lt;div class="card-body p-3 p-md-4"&gt;
&lt;div class="d-flex align-items-center justify-content-between flex-wrap gap-2 mb-2"&gt;
&lt;h2 class="h5 mb-0"&gt;この記事の構成&lt;/h2&gt;
&lt;p&gt;&lt;span class="text-muted" style="font-size: .92rem;"&gt;読み時間目安：10〜15分&lt;/span&gt;&lt;/p&gt;
&lt;/div&gt;
&lt;div class="d-flex flex-wrap gap-2"&gt;&lt;a class="btn btn-sm btn-outline-primary" href="#bg"&gt;背景&lt;/a&gt;&lt;br /&gt;
&lt;a class="btn btn-sm btn-outline-primary" href="#why"&gt;オンラインが効く理由&lt;/a&gt;&lt;br /&gt;
&lt;a class="btn btn-sm btn-outline-primary" href="#steps"&gt;改善ステップ&lt;/a&gt;&lt;br /&gt;
&lt;a class="btn btn-sm btn-outline-primary" href="#drill"&gt;ミニドリル&lt;/a&gt;&lt;br /&gt;
&lt;a class="btn btn-sm btn-outline-primary" href="#checklist"&gt;チェックリスト&lt;/a&gt;&lt;br /&gt;
&lt;a class="btn btn-sm btn-outline-primary" href="#home"&gt;家庭のフォロー&lt;/a&gt;&lt;br /&gt;
&lt;a class="btn btn-sm btn-outline-primary" href="#fit"&gt;相性が良いタイプ&lt;/a&gt;&lt;br /&gt;
&lt;a class="btn btn-sm btn-outline-primary" href="#faq"&gt;FAQ&lt;/a&gt;&lt;br /&gt;
&lt;a class="btn btn-sm btn-outline-primary" href="#sum"&gt;まとめ&lt;/a&gt;&lt;/div&gt;
&lt;/div&gt;
&lt;/section&gt;
&lt;p&gt;&lt;!-- H2: 背景 --&gt;&lt;/p&gt;
&lt;section id="bg" class="card shadow-sm border-0 mb-4"&gt;
&lt;div class="card-header border-0 py-3" style="background: #f3e5f5;"&gt;
&lt;h2 class="h5 mb-0"&gt;この悩みが起きる背景（構造的な原因）&lt;/h2&gt;
&lt;/div&gt;
&lt;div class="card-body p-3 p-md-4"&gt;
&lt;p style="line-height: 1.95;"&gt;「惜しい」は伸びしろが大きい反面、放置すると点数が伸びません。理由は国語の得点が&lt;br /&gt;
&lt;strong&gt;本文根拠の一致&lt;/strong&gt;で決まるからです。正答に近い誤答が多い子は、本文を読めていないのではなく、&lt;br /&gt;
根拠を&lt;strong&gt;この一文&lt;/strong&gt;に固定しきれず、最後の照合が甘い状態になっています。&lt;/p&gt;
&lt;div class="alert alert-primary" style="border-left: 6px solid #7e57c2;"&gt;
&lt;div class="fw-bold mb-1"&gt;ポイント&lt;/div&gt;
&lt;div&gt;根拠精度は「理解の深さ」より「&lt;strong&gt;根拠の固定&lt;/strong&gt;」と「&lt;strong&gt;条件で照合&lt;/strong&gt;」で上がります。&lt;/div&gt;
&lt;/div&gt;
&lt;h3 class="h6 mb-2"&gt;子どもがつまずく典型パターン&lt;/h3&gt;
&lt;div class="row g-2 mb-3"&gt;
&lt;div class="col-md-6"&gt;
&lt;div class="h-100 p-3 rounded border" style="background: #fafafa;"&gt;
&lt;div class="fw-bold mb-2"&gt;惜しい誤答が増える原因&lt;/div&gt;
&lt;ul class="mb-0" style="line-height: 1.9;"&gt;
&lt;li&gt;根拠が一文に固定できない&lt;/li&gt;
&lt;li&gt;条件語や否定、対比の要点を拾い切れない&lt;/li&gt;
&lt;li&gt;選択肢の強い語を見落とし、部分一致で確定する&lt;/li&gt;
&lt;li&gt;記述で主語や因果がズレて減点される&lt;/li&gt;
&lt;li&gt;解説を読んで分かったで終わり、再発する&lt;/li&gt;
&lt;/ul&gt;
&lt;/div&gt;
&lt;/div&gt;
&lt;div class="col-md-6"&gt;
&lt;div class="h-100 p-3 rounded border" style="background: #fafafa;"&gt;
&lt;div class="fw-bold mb-2"&gt;止まりやすい工程&lt;/div&gt;
&lt;ol class="mb-0" style="line-height: 1.9;"&gt;
&lt;li&gt;設問条件の確定が曖昧&lt;/li&gt;
&lt;li&gt;根拠範囲が広すぎる&lt;/li&gt;
&lt;li&gt;根拠が複数箇所の雰囲気になる&lt;/li&gt;
&lt;li&gt;書いた後の条件照合がない&lt;/li&gt;
&lt;li&gt;直しが手順化されていない&lt;/li&gt;
&lt;/ol&gt;
&lt;/div&gt;
&lt;/div&gt;
&lt;/div&gt;
&lt;h3 class="h6 mb-2"&gt;具体例：近いのに不一致になるパターン&lt;/h3&gt;
&lt;div class="p-3 p-md-4 rounded" style="background: #fff8e1; border: 1px solid #ffe082; line-height: 1.95;"&gt;
&lt;div class="fw-bold mb-2"&gt;場面&lt;/div&gt;
&lt;div class="mb-3"&gt;本文が「場合によっては当てはまる」と述べているのに、選択肢が「いつも当てはまる」と強い断定になっていると、&lt;br /&gt;
内容は似ていても一致しません。惜しい子ほど「だいたい同じ」と判断しがちです。&lt;/div&gt;
&lt;div class="row g-2"&gt;
&lt;div class="col-md-6"&gt;
&lt;div class="p-3 rounded border bg-white h-100"&gt;
&lt;div class="fw-bold"&gt;ズレの原因&lt;/div&gt;
&lt;ul class="mb-0 mt-2" style="line-height: 1.85;"&gt;
&lt;li&gt;程度語の強さの差に気づかない&lt;/li&gt;
&lt;li&gt;根拠を一文に固定できていない&lt;/li&gt;
&lt;li&gt;最後の照合が省略される&lt;/li&gt;
&lt;/ul&gt;
&lt;/div&gt;
&lt;/div&gt;
&lt;div class="col-md-6"&gt;
&lt;div class="p-3 rounded border bg-white h-100"&gt;
&lt;div class="fw-bold"&gt;直す方向&lt;/div&gt;
&lt;ul class="mb-0 mt-2" style="line-height: 1.85;"&gt;
&lt;li&gt;本文の根拠を一文に固定&lt;/li&gt;
&lt;li&gt;選択肢の強い語に下線&lt;/li&gt;
&lt;li&gt;一致不一致を言語化して消去&lt;/li&gt;
&lt;/ul&gt;
&lt;/div&gt;
&lt;/div&gt;
&lt;/div&gt;
&lt;div class="mt-3"&gt;&lt;span class="badge bg-warning text-dark"&gt;結論&lt;/span&gt;&lt;br /&gt;
「近い」を捨てて、本文と&lt;strong&gt;一致するか&lt;/strong&gt;で判定する習慣が必要です。&lt;/div&gt;
&lt;/div&gt;
&lt;/div&gt;
&lt;/section&gt;
&lt;p&gt;&lt;!-- H2: オンラインが効く理由 --&gt;&lt;/p&gt;
&lt;section id="why" class="card shadow-sm border-0 mb-4"&gt;
&lt;div class="card-header border-0 py-3" style="background: #e0f2f1;"&gt;
&lt;h2 class="h5 mb-0"&gt;オンライン国語個別指導が効果を発揮する理由&lt;/h2&gt;
&lt;/div&gt;
&lt;div class="card-body p-3 p-md-4"&gt;
&lt;p style="line-height: 1.95;"&gt;根拠精度は「解き方を知った」だけでは上がりません。実際の答案を使い、ズレの発生源を特定し、&lt;br /&gt;
同じ手順で再現できる形にする必要があります。オンライン国語の個別指導は、その場で比較と修正を完結できる点が強みです。&lt;/p&gt;
&lt;div class="row g-3"&gt;
&lt;div class="col-md-6"&gt;
&lt;div class="h-100 p-3 rounded border" style="background: #fafafa;"&gt;
&lt;div class="fw-bold mb-2"&gt;手元カメラで確定の瞬間を捉える&lt;/div&gt;
&lt;ul class="mb-0" style="line-height: 1.9;"&gt;
&lt;li&gt;どこで答えを決めたかが分かる&lt;/li&gt;
&lt;li&gt;条件語・否定語の見落としを特定できる&lt;/li&gt;
&lt;li&gt;根拠が雰囲気になっている瞬間を修正できる&lt;/li&gt;
&lt;/ul&gt;
&lt;/div&gt;
&lt;/div&gt;
&lt;div class="col-md-6"&gt;
&lt;div class="h-100 p-3 rounded border" style="background: #fafafa;"&gt;
&lt;div class="fw-bold mb-2"&gt;本文と答えを並べて照合できる&lt;/div&gt;
&lt;ul class="mb-0" style="line-height: 1.9;"&gt;
&lt;li&gt;本文の根拠文に番号を付ける&lt;/li&gt;
&lt;li&gt;選択肢・記述の要素と対応づける&lt;/li&gt;
&lt;li&gt;一致不一致の理由を言語化する&lt;/li&gt;
&lt;/ul&gt;
&lt;/div&gt;
&lt;/div&gt;
&lt;div class="col-md-6"&gt;
&lt;div class="h-100 p-3 rounded border" style="background: #fafafa;"&gt;
&lt;div class="fw-bold mb-2"&gt;記述をその場で書き換えて固定&lt;/div&gt;
&lt;ul class="mb-0" style="line-height: 1.9;"&gt;
&lt;li&gt;どの条件が落ちたか即時に把握&lt;/li&gt;
&lt;li&gt;言い換えのズレをその場で修正&lt;/li&gt;
&lt;li&gt;再提出で再現性を確認する&lt;/li&gt;
&lt;/ul&gt;
&lt;/div&gt;
&lt;/div&gt;
&lt;div class="col-md-6"&gt;
&lt;div class="h-100 p-3 rounded border" style="background: #fafafa;"&gt;
&lt;div class="fw-bold mb-2"&gt;過去問を改善履歴として管理&lt;/div&gt;
&lt;ul class="mb-0" style="line-height: 1.9;"&gt;
&lt;li&gt;誤答をタイプ別に分類して蓄積&lt;/li&gt;
&lt;li&gt;同タイプ設問で反復して改善&lt;/li&gt;
&lt;li&gt;量より質で点数に直結させる&lt;/li&gt;
&lt;/ul&gt;
&lt;/div&gt;
&lt;/div&gt;
&lt;/div&gt;
&lt;div class="mt-4 p-3 p-md-4 rounded" style="background: linear-gradient(135deg, rgba(74,20,140,.10), rgba(0,96,100,.10)); border: 1px solid rgba(0,0,0,.08);"&gt;
&lt;div class="d-flex flex-column flex-md-row align-items-start align-items-md-center justify-content-between gap-2"&gt;
&lt;div&gt;
&lt;div class="fw-bold mb-1"&gt;オンラインで整えるなら&lt;/div&gt;
&lt;div style="line-height: 1.95;"&gt;中学受験国語をオンラインで整えたい場合は、&lt;br /&gt;
&lt;a href="https://dokkai-labo.tokyo/kobetsuonline01/" target="_blank" rel="noopener"&gt;オンライン個別指導&lt;/a&gt;&lt;br /&gt;
が最も適しています。根拠の固定と照合を型にして、惜しい誤答を減らします。&lt;/div&gt;
&lt;/div&gt;
&lt;p&gt;&lt;a class="btn btn-primary fw-bold" href="https://dokkai-labo.tokyo/kobetsuonline01/" target="_blank" rel="noopener"&gt;&lt;br /&gt;
指導の流れを見る&lt;br /&gt;
&lt;/a&gt;&lt;/p&gt;
&lt;/div&gt;
&lt;/div&gt;
&lt;/div&gt;
&lt;/section&gt;
&lt;p&gt;&lt;!-- H2: 改善ステップ --&gt;&lt;/p&gt;
&lt;section id="steps" class="card shadow-sm border-0 mb-4"&gt;
&lt;div class="card-header border-0 py-3" style="background: #e8eaf6;"&gt;
&lt;h2 class="h5 mb-0"&gt;改善方法（実践ステップ）&lt;/h2&gt;
&lt;/div&gt;
&lt;div class="card-body p-3 p-md-4"&gt;
&lt;p style="line-height: 1.95;"&gt;根拠精度を上げるポイントは、本文理解を深めることよりも、&lt;strong&gt;根拠の固定&lt;/strong&gt;と&lt;strong&gt;照合の精密化&lt;/strong&gt;を型にすることです。&lt;br /&gt;
以下の3ステップで整えると、同じズレの再発が減ります。&lt;/p&gt;
&lt;p&gt;&lt;!-- Step cards --&gt;&lt;/p&gt;
&lt;div class="row g-3 mb-3"&gt;
&lt;div class="col-md-4"&gt;
&lt;div class="h-100 p-3 rounded border" style="background: #fafafa;"&gt;
&lt;div class="fw-bold mb-2"&gt;ステップ1：本文処理&lt;/div&gt;
&lt;ul class="mb-0" style="line-height: 1.9;"&gt;
&lt;li&gt;段落要点を一文で&lt;/li&gt;
&lt;li&gt;対比をペアで押さえる&lt;/li&gt;
&lt;li&gt;因果を矢印で結ぶ&lt;/li&gt;
&lt;li&gt;言い換えを同義で結ぶ&lt;/li&gt;
&lt;/ul&gt;
&lt;/div&gt;
&lt;/div&gt;
&lt;div class="col-md-4"&gt;
&lt;div class="h-100 p-3 rounded border" style="background: #fafafa;"&gt;
&lt;div class="fw-bold mb-2"&gt;ステップ2：設問処理&lt;/div&gt;
&lt;ul class="mb-0" style="line-height: 1.9;"&gt;
&lt;li&gt;条件語を箇条書きにする&lt;/li&gt;
&lt;li&gt;根拠範囲を先に決める&lt;/li&gt;
&lt;li&gt;強い語・否定語に下線&lt;/li&gt;
&lt;li&gt;一致不一致を言語化する&lt;/li&gt;
&lt;/ul&gt;
&lt;/div&gt;
&lt;/div&gt;
&lt;div class="col-md-4"&gt;
&lt;div class="h-100 p-3 rounded border" style="background: #fafafa;"&gt;
&lt;div class="fw-bold mb-2"&gt;ステップ3：記述改善&lt;/div&gt;
&lt;ul class="mb-0" style="line-height: 1.9;"&gt;
&lt;li&gt;材料を抜き出す&lt;/li&gt;
&lt;li&gt;要素を並び替える&lt;/li&gt;
&lt;li&gt;文章化して圧縮する&lt;/li&gt;
&lt;li&gt;添削後は再提出で固定&lt;/li&gt;
&lt;/ul&gt;
&lt;/div&gt;
&lt;/div&gt;
&lt;/div&gt;
&lt;h3 class="h6 mb-2"&gt;惜しい誤答の原因と対処（一覧）&lt;/h3&gt;
&lt;p&gt;&lt;!-- Desktop table --&gt;&lt;/p&gt;
&lt;div class="d-none d-md-block mb-3"&gt;
&lt;div class="table-responsive"&gt;
&lt;table class="table table-bordered table-hover align-middle mb-0"&gt;
&lt;thead style="background: #ede7f6;"&gt;
&lt;tr class="text-center"&gt;
&lt;th style="width: 26%;"&gt;惜しい誤答の原因&lt;/th&gt;
&lt;th style="width: 38%;"&gt;典型例&lt;/th&gt;
&lt;th style="width: 36%;"&gt;直し方の要点&lt;/th&gt;
&lt;/tr&gt;
&lt;/thead&gt;
&lt;tbody&gt;
&lt;tr&gt;
&lt;td class="fw-bold"&gt;観点ズレ&lt;/td&gt;
&lt;td&gt;理由を聞かれているのに要旨を書く&lt;/td&gt;
&lt;td&gt;設問の核語を一語で固定し直す&lt;/td&gt;
&lt;/tr&gt;
&lt;tr&gt;
&lt;td class="fw-bold"&gt;範囲ズレ&lt;/td&gt;
&lt;td&gt;傍線部前後なのに本文全体で探す&lt;/td&gt;
&lt;td&gt;範囲指定を最優先条件にする&lt;/td&gt;
&lt;/tr&gt;
&lt;tr&gt;
&lt;td class="fw-bold"&gt;強さズレ&lt;/td&gt;
&lt;td&gt;場合によってをいつもに寄せる&lt;/td&gt;
&lt;td&gt;程度語の強さを本文にそろえる&lt;/td&gt;
&lt;/tr&gt;
&lt;tr&gt;
&lt;td class="fw-bold"&gt;否定ズレ&lt;/td&gt;
&lt;td&gt;適切でないを適切と読む&lt;/td&gt;
&lt;td&gt;否定語は二重チェックする&lt;/td&gt;
&lt;/tr&gt;
&lt;tr&gt;
&lt;td class="fw-bold"&gt;条件落ち&lt;/td&gt;
&lt;td&gt;二つ・一文・字数条件を落とす&lt;/td&gt;
&lt;td&gt;条件をチェック欄にして最後に確認&lt;/td&gt;
&lt;/tr&gt;
&lt;/tbody&gt;
&lt;/table&gt;
&lt;/div&gt;
&lt;/div&gt;
&lt;p&gt;&lt;!-- Mobile cards --&gt;&lt;/p&gt;
&lt;div class="d-md-none"&gt;
&lt;div class="row g-2"&gt;
&lt;div class="col-12"&gt;
&lt;div class="p-3 rounded border" style="background: #fafafa;"&gt;
&lt;div class="fw-bold"&gt;観点ズレ&lt;/div&gt;
&lt;div class="small text-muted"&gt;理由→要旨にすり替わる&lt;/div&gt;
&lt;div class="mt-2"&gt;&lt;span class="badge bg-primary"&gt;対処&lt;/span&gt; 核語を一語で固定&lt;/div&gt;
&lt;/div&gt;
&lt;/div&gt;
&lt;div class="col-12"&gt;
&lt;div class="p-3 rounded border" style="background: #fafafa;"&gt;
&lt;div class="fw-bold"&gt;範囲ズレ&lt;/div&gt;
&lt;div class="small text-muted"&gt;傍線部前後なのに全体で探す&lt;/div&gt;
&lt;div class="mt-2"&gt;&lt;span class="badge bg-primary"&gt;対処&lt;/span&gt; 範囲指定を最優先&lt;/div&gt;
&lt;/div&gt;
&lt;/div&gt;
&lt;div class="col-12"&gt;
&lt;div class="p-3 rounded border" style="background: #fafafa;"&gt;
&lt;div class="fw-bold"&gt;強さズレ&lt;/div&gt;
&lt;div class="small text-muted"&gt;場合によって→いつも に寄せる&lt;/div&gt;
&lt;div class="mt-2"&gt;&lt;span class="badge bg-primary"&gt;対処&lt;/span&gt; 程度語の強さをそろえる&lt;/div&gt;
&lt;/div&gt;
&lt;/div&gt;
&lt;div class="col-12"&gt;
&lt;div class="p-3 rounded border" style="background: #fafafa;"&gt;
&lt;div class="fw-bold"&gt;否定ズレ&lt;/div&gt;
&lt;div class="small text-muted"&gt;適切でない の見落とし&lt;/div&gt;
&lt;div class="mt-2"&gt;&lt;span class="badge bg-primary"&gt;対処&lt;/span&gt; 否定語は二重チェック&lt;/div&gt;
&lt;/div&gt;
&lt;/div&gt;
&lt;div class="col-12"&gt;
&lt;div class="p-3 rounded border" style="background: #fafafa;"&gt;
&lt;div class="fw-bold"&gt;条件落ち&lt;/div&gt;
&lt;div class="small text-muted"&gt;二つ・一文・字数を落とす&lt;/div&gt;
&lt;div class="mt-2"&gt;&lt;span class="badge bg-primary"&gt;対処&lt;/span&gt; 条件をチェック欄化&lt;/div&gt;
&lt;/div&gt;
&lt;/div&gt;
&lt;/div&gt;
&lt;/div&gt;
&lt;div class="alert alert-warning mt-4 mb-0" style="border-left: 6px solid #f57c00;"&gt;
&lt;div class="fw-bold mb-1"&gt;最短で効く一手&lt;/div&gt;
&lt;div&gt;「根拠を一文に固定 → 選択肢の強い語と照合 → 一致不一致を言語化」までを毎回セットにします。&lt;/div&gt;
&lt;/div&gt;
&lt;/div&gt;
&lt;/section&gt;
&lt;p&gt;&lt;!-- 追加：ミニドリル（#steps の直後） --&gt;&lt;/p&gt;
&lt;section id="drill" class="card shadow-sm border-0 mb-4"&gt;
&lt;div class="card-header border-0 py-3" style="background: #fff8e1;"&gt;
&lt;h2 class="h5 mb-0"&gt;根拠精度を上げるミニドリル（家庭で10分）&lt;/h2&gt;
&lt;/div&gt;
&lt;div class="card-body p-3 p-md-4"&gt;
&lt;p style="line-height: 1.95;"&gt;「分かった」で終わると再発します。本文と答えを&lt;strong&gt;一文で固定&lt;/strong&gt;して、条件語・否定・程度語まで一致させる練習を短時間で回します。&lt;/p&gt;
&lt;div class="row g-3"&gt;
&lt;div class="col-md-4"&gt;
&lt;div class="h-100 p-3 rounded border" style="background: #fafafa;"&gt;
&lt;div class="fw-bold mb-2"&gt;ドリル1：根拠文を一文に固定&lt;/div&gt;
&lt;ol class="mb-0" style="line-height: 1.9;"&gt;
&lt;li&gt;設問条件を3語に圧縮（例：理由／範囲／筆者）。&lt;/li&gt;
&lt;li&gt;本文から根拠を&lt;strong&gt;一文&lt;/strong&gt;だけ選び、番号を振る。&lt;/li&gt;
&lt;li&gt;根拠文を要素に分解（主語／述語／条件）。&lt;/li&gt;
&lt;/ol&gt;
&lt;div class="mt-2 small text-muted"&gt;目標：根拠が雰囲気にならない&lt;/div&gt;
&lt;/div&gt;
&lt;/div&gt;
&lt;div class="col-md-4"&gt;
&lt;div class="h-100 p-3 rounded border" style="background: #fafafa;"&gt;
&lt;div class="fw-bold mb-2"&gt;ドリル2：強い語・否定語の照合&lt;/div&gt;
&lt;ul class="mb-0" style="line-height: 1.9;"&gt;
&lt;li&gt;選択肢の&lt;strong&gt;強い語&lt;/strong&gt;に下線（必ず／常に／絶対）。&lt;/li&gt;
&lt;li&gt;&lt;strong&gt;程度語&lt;/strong&gt;に丸（多くは／しばしば／場合によって）。&lt;/li&gt;
&lt;li&gt;&lt;strong&gt;否定&lt;/strong&gt;に二重線（〜ない／〜とは限らない）。&lt;/li&gt;
&lt;li&gt;本文側に同じ強さ・否定があるかだけで合否判定する。&lt;/li&gt;
&lt;/ul&gt;
&lt;div class="mt-2 small text-muted"&gt;目標：「近い」を捨てて一致判定へ&lt;/div&gt;
&lt;/div&gt;
&lt;/div&gt;
&lt;div class="col-md-4"&gt;
&lt;div class="h-100 p-3 rounded border" style="background: #fafafa;"&gt;
&lt;div class="fw-bold mb-2"&gt;ドリル3：不一致理由を一文で言う&lt;/div&gt;
&lt;ol class="mb-0" style="line-height: 1.9;"&gt;
&lt;li&gt;選択肢の核を一語で書く（例：原因／目的／変化）。&lt;/li&gt;
&lt;li&gt;本文根拠文の核語と一致するか確認する。&lt;/li&gt;
&lt;li&gt;不一致なら理由を一文で（例：程度が強い／範囲が広い）。&lt;/li&gt;
&lt;/ol&gt;
&lt;div class="mt-2 small text-muted"&gt;目標：二択迷いを「理由」で終わらせる&lt;/div&gt;
&lt;/div&gt;
&lt;/div&gt;
&lt;/div&gt;
&lt;div class="alert alert-warning mt-4 mb-0" style="border-left: 6px solid #f57c00;"&gt;
&lt;div class="fw-bold mb-1"&gt;運用ルール（再発防止）&lt;/div&gt;
&lt;div style="line-height: 1.95;"&gt;翌日に「同じ手順でもう1問」だけ当てます。&lt;br /&gt;
&lt;strong&gt;根拠一文固定→強い語照合→不一致理由&lt;/strong&gt;の3点だけを反復します。&lt;/div&gt;
&lt;/div&gt;
&lt;/div&gt;
&lt;/section&gt;
&lt;p&gt;&lt;!-- 追加：チェックリスト（ミニドリルの直後） --&gt;&lt;/p&gt;
&lt;section id="checklist" class="card shadow-sm border-0 mb-4"&gt;
&lt;div class="card-header border-0 py-3" style="background: #e3f2fd;"&gt;
&lt;h2 class="h5 mb-0"&gt;選択肢で落とさない照合チェックリスト（印刷用）&lt;/h2&gt;
&lt;/div&gt;
&lt;div class="card-body p-3 p-md-4"&gt;
&lt;p class="mb-3" style="line-height: 1.95;"&gt;最後に&lt;strong&gt;一致判定&lt;/strong&gt;を通したかで結果が変わります。チェック欄を作って習慣化します。&lt;/p&gt;
&lt;div class="table-responsive"&gt;
&lt;table class="table table-bordered align-middle mb-0"&gt;
&lt;thead style="background: #f5f8ff;"&gt;
&lt;tr class="text-center"&gt;
&lt;th style="width: 18%;"&gt;項目&lt;/th&gt;
&lt;th style="width: 52%;"&gt;確認内容&lt;/th&gt;
&lt;th style="width: 30%;"&gt;チェック欄&lt;/th&gt;
&lt;/tr&gt;
&lt;/thead&gt;
&lt;tbody&gt;
&lt;tr&gt;
&lt;td class="fw-bold"&gt;条件&lt;/td&gt;
&lt;td&gt;設問条件を3つに圧縮して書いた（理由／範囲／立場 など）&lt;/td&gt;
&lt;td&gt;□ 書いた　□ 書いてない&lt;/td&gt;
&lt;/tr&gt;
&lt;tr&gt;
&lt;td class="fw-bold"&gt;根拠&lt;/td&gt;
&lt;td&gt;本文の根拠を&lt;strong&gt;一文&lt;/strong&gt;に固定して番号を振った&lt;/td&gt;
&lt;td&gt;□ 一文　□ 複数　□ 不明&lt;/td&gt;
&lt;/tr&gt;
&lt;tr&gt;
&lt;td class="fw-bold"&gt;強さ&lt;/td&gt;
&lt;td&gt;強い語／程度語の強さが本文と同じ&lt;/td&gt;
&lt;td&gt;□ 一致　□ 不一致　□ 未確認&lt;/td&gt;
&lt;/tr&gt;
&lt;tr&gt;
&lt;td class="fw-bold"&gt;否定&lt;/td&gt;
&lt;td&gt;否定（〜ない／〜とは限らない）を二重チェックした&lt;/td&gt;
&lt;td&gt;□ した　□ してない&lt;/td&gt;
&lt;/tr&gt;
&lt;tr&gt;
&lt;td class="fw-bold"&gt;判定&lt;/td&gt;
&lt;td&gt;不一致の理由を一文で言語化して消去した&lt;/td&gt;
&lt;td&gt;□ 書いた　□ 書いてない&lt;/td&gt;
&lt;/tr&gt;
&lt;/tbody&gt;
&lt;/table&gt;
&lt;/div&gt;
&lt;div class="mt-3 small text-muted"&gt;※チェック欄が埋まらない日は「解説を読んだ」でも改善が積み上がりません。手順が先です。&lt;/div&gt;
&lt;/div&gt;
&lt;/section&gt;
&lt;p&gt;&lt;!-- H2: 家庭 --&gt;&lt;/p&gt;
&lt;section id="home" class="card shadow-sm border-0 mb-4"&gt;
&lt;div class="card-header border-0 py-3" style="background: #f1f8e9;"&gt;
&lt;h2 class="h5 mb-0"&gt;家庭でできるフォローと役割分担&lt;/h2&gt;
&lt;/div&gt;
&lt;div class="card-body p-3 p-md-4"&gt;
&lt;p style="line-height: 1.95;"&gt;家庭は答えを教えるより、根拠精度を上げる&lt;strong&gt;手順の習慣化&lt;/strong&gt;を支える役割に寄せるのが効果的です。&lt;br /&gt;
やりすぎると本人の照合力が育たないため、確認ポイントを絞ります。&lt;/p&gt;
&lt;div class="row g-3"&gt;
&lt;div class="col-md-6"&gt;
&lt;div class="h-100 p-3 rounded border" style="background: #fafafa;"&gt;
&lt;div class="fw-bold mb-2"&gt;毎日の語彙・漢字&lt;/div&gt;
&lt;ul class="mb-0" style="line-height: 1.95;"&gt;
&lt;li&gt;設問語彙を整理して意味を確定&lt;/li&gt;
&lt;li&gt;言い換えがつながる語彙を増やす&lt;/li&gt;
&lt;li&gt;漢字は間違いノートで反復&lt;/li&gt;
&lt;/ul&gt;
&lt;/div&gt;
&lt;/div&gt;
&lt;div class="col-md-6"&gt;
&lt;div class="h-100 p-3 rounded border" style="background: #fafafa;"&gt;
&lt;div class="fw-bold mb-2"&gt;音読の扱い&lt;/div&gt;
&lt;ul class="mb-0" style="line-height: 1.95;"&gt;
&lt;li&gt;対比語・否定語を強調して読む&lt;/li&gt;
&lt;li&gt;一段落を一文で要約する&lt;/li&gt;
&lt;li&gt;指示語の指す先を言えるか確認&lt;/li&gt;
&lt;/ul&gt;
&lt;/div&gt;
&lt;/div&gt;
&lt;/div&gt;
&lt;div class="mt-3 p-3 p-md-4 rounded" style="background: #fff3e0; border: 1px solid #ffe0b2;"&gt;
&lt;div class="fw-bold mb-2"&gt;過去問の管理のコツ&lt;/div&gt;
&lt;ul class="mb-0" style="line-height: 1.95;"&gt;
&lt;li&gt;誤答をタイプ別に分類して記録する&lt;/li&gt;
&lt;li&gt;同タイプ設問で同じ手順を当てる&lt;/li&gt;
&lt;li&gt;再提出で改善の再現性を確認する&lt;/li&gt;
&lt;/ul&gt;
&lt;/div&gt;
&lt;div class="alert alert-warning mt-3 mb-0" style="border-left: 6px solid #f57c00;"&gt;
&lt;div class="fw-bold mb-1"&gt;やりすぎない家庭学習の注意点&lt;/div&gt;
&lt;div&gt;家庭が根拠箇所を先に示すと、子どもは照合する力を使いません。&lt;br /&gt;
「どの一文が根拠」「その語の強さは本文と同じか」を問い返す支援に留めるのがおすすめです。&lt;/div&gt;
&lt;/div&gt;
&lt;/div&gt;
&lt;/section&gt;
&lt;p&gt;&lt;!-- H2: 相性 --&gt;&lt;/p&gt;
&lt;section id="fit" class="card shadow-sm border-0 mb-4"&gt;
&lt;div class="card-header border-0 py-3" style="background: #e3f2fd;"&gt;
&lt;h2 class="h5 mb-0"&gt;どんな子に相性が良いか&lt;/h2&gt;
&lt;/div&gt;
&lt;div class="card-body p-3 p-md-4"&gt;
&lt;p style="line-height: 1.95;"&gt;根拠精度の改善は、間違い方を見て、その場で修正し、再現性を作るほど早く進みます。オンライン国語の個別指導は次のタイプに特に向きます。&lt;/p&gt;
&lt;div class="row g-3"&gt;
&lt;div class="col-md-6"&gt;
&lt;div class="h-100 p-3 rounded border" style="background: #fafafa;"&gt;
&lt;div class="fw-bold mb-2"&gt;相性が良いタイプ&lt;/div&gt;
&lt;ul class="mb-0" style="line-height: 1.95;"&gt;
&lt;li&gt;理解はあるのに点が伸びない&lt;/li&gt;
&lt;li&gt;選択肢で惜しいを繰り返す&lt;/li&gt;
&lt;li&gt;記述が近いのに減点される&lt;/li&gt;
&lt;li&gt;直しが解説読みで終わりがち&lt;/li&gt;
&lt;li&gt;過去問で同じ失点が続く&lt;/li&gt;
&lt;/ul&gt;
&lt;/div&gt;
&lt;/div&gt;
&lt;div class="col-md-6"&gt;
&lt;div class="h-100 p-3 rounded border" style="background: #fafafa;"&gt;
&lt;div class="fw-bold mb-2"&gt;記述をさらに強くしたい場合&lt;/div&gt;
&lt;div style="line-height: 1.95;"&gt;根拠精度が整ってきたら、次は記述で「材料整理→文章化」の精度を上げる段階です。&lt;br /&gt;
記述に特化した内容も併せて確認すると、改善の筋道が作りやすくなります。&lt;/div&gt;
&lt;div class="mt-2"&gt;&lt;a class="btn btn-sm btn-outline-primary" href="https://dokkai-labo.tokyo/kijutsuryoku/" target="_blank" rel="noopener"&gt;&lt;br /&gt;
記述力の専門記事を見る&lt;br /&gt;
&lt;/a&gt;&lt;/div&gt;
&lt;/div&gt;
&lt;/div&gt;
&lt;/div&gt;
&lt;/div&gt;
&lt;/section&gt;
&lt;p&gt;&lt;!-- 追加：FAQ（#fit の直後／まとめの直前） --&gt;&lt;/p&gt;
&lt;section id="faq" class="card shadow-sm border-0 mb-4"&gt;
&lt;div class="card-header border-0 py-3" style="background: #f1f8e9;"&gt;
&lt;h2 class="h5 mb-0"&gt;よくある質問（根拠精度・惜しい誤答）&lt;/h2&gt;
&lt;/div&gt;
&lt;div class="card-body p-3 p-md-4"&gt;
&lt;details class="p-3 rounded border mb-2" style="background: #fafafa;"&gt;
&lt;summary class="fw-bold" style="cursor: pointer;"&gt;根拠は一文ではなく複数文のこともあるのでは&lt;/summary&gt;
&lt;div class="mt-2" style="line-height: 1.95;"&gt;あります。ただし「惜しい誤答」が多い段階では、一文固定で照合の癖を先に作るのが近道です。&lt;br /&gt;
複数文が必要な設問は、固定した一文を中心に「補助の一文」を足す形にするとズレにくくなります。&lt;/div&gt;
&lt;/details&gt;
&lt;details class="p-3 rounded border mb-2" style="background: #fafafa;"&gt;
&lt;summary class="fw-bold" style="cursor: pointer;"&gt;二択で迷うとき、最後の決め手は何か&lt;/summary&gt;
&lt;div class="mt-2" style="line-height: 1.95;"&gt;決め手は雰囲気ではなく、&lt;strong&gt;強い語／否定／範囲&lt;/strong&gt;です。&lt;br /&gt;
本文と「同じ強さ・同じ否定・同じ範囲」を満たす方だけが残ります。&lt;/div&gt;
&lt;/details&gt;
&lt;details class="p-3 rounded border mb-2" style="background: #fafafa;"&gt;
&lt;summary class="fw-bold" style="cursor: pointer;"&gt;記述が近いのに減点される原因は何が多いか&lt;/summary&gt;
&lt;div class="mt-2" style="line-height: 1.95;"&gt;①主語がズレる、②因果が逆転する、③条件語（〜の場合／〜に対して）が落ちる、が典型です。&lt;br /&gt;
記述も「根拠一文固定→要素分解→条件が全部入っているか」で改善が速くなります。&lt;/div&gt;
&lt;/details&gt;
&lt;details class="p-3 rounded border mb-2" style="background: #fafafa;"&gt;
&lt;summary class="fw-bold" style="cursor: pointer;"&gt;家庭は何をすればよいか（教えすぎ問題）&lt;/summary&gt;
&lt;div class="mt-2" style="line-height: 1.95;"&gt;家庭は答えを教えるより、手順の確認に寄せます。&lt;br /&gt;
「根拠はどの一文」「強い語は本文と同じか」「不一致理由を一文で」の3点だけ問い返すのが効果的です。&lt;/div&gt;
&lt;/details&gt;
&lt;div class="mt-4 p-3 p-md-4 rounded" style="background: linear-gradient(135deg, rgba(74,20,140,.10), rgba(0,96,100,.10)); border: 1px solid rgba(0,0,0,.08);"&gt;
&lt;div class="d-flex flex-column flex-md-row align-items-start align-items-md-center justify-content-between gap-2"&gt;
&lt;div&gt;
&lt;div class="fw-bold mb-1"&gt;惜しい誤答を減らすなら&lt;/div&gt;
&lt;div style="line-height: 1.95;"&gt;実際の答案を使って「どこで一致判定が崩れたか」を特定し、同じ手順で再現できる形にするのが近道です。&lt;/div&gt;
&lt;/div&gt;
&lt;p&gt;&lt;a class="btn btn-warning btn-lg fw-bold" href="https://dokkai-labo.tokyo/kobetsuonline01/" target="_blank" rel="noopener"&gt;&lt;br /&gt;
オンライン個別へ進む&lt;br /&gt;
&lt;/a&gt;&lt;/p&gt;
&lt;/div&gt;
&lt;/div&gt;
&lt;/div&gt;
&lt;/section&gt;
&lt;p&gt;&lt;!-- Summary --&gt;&lt;/p&gt;
&lt;section id="sum" class="card shadow-sm border-0"&gt;
&lt;div class="card-body p-4 p-md-5"&gt;
&lt;h2 class="h5 mb-3"&gt;まとめ&lt;/h2&gt;
&lt;p class="mb-4" style="line-height: 1.95;"&gt;惜しい誤答が多い子は、読めていないのではなく、本文と答えの対応づけの精度が足りていないことが多いです。&lt;br /&gt;
根拠を一文に固定し、条件と照合して最終確認する型を作ると失点は減ります。&lt;/p&gt;
&lt;div class="p-3 p-md-4 rounded" style="background: linear-gradient(135deg, rgba(74,20,140,.10), rgba(0,96,100,.10)); border: 1px solid rgba(0,0,0,.08);"&gt;
&lt;div class="d-flex flex-column flex-md-row align-items-start align-items-md-center justify-content-between gap-2"&gt;
&lt;div&gt;
&lt;div class="fw-bold mb-1"&gt;次の一歩&lt;/div&gt;
&lt;div style="line-height: 1.95;"&gt;中学受験国語の読解・記述でお困りの方は、オンライン国語の個別指導をご覧ください。&lt;/div&gt;
&lt;/div&gt;
&lt;p&gt;&lt;a class="btn btn-warning btn-lg fw-bold" href="https://dokkai-labo.tokyo/kobetsuonline01/" target="_blank" rel="noopener"&gt;&lt;br /&gt;
オンライン個別へ進む&lt;br /&gt;
&lt;/a&gt;&lt;/p&gt;
&lt;/div&gt;
&lt;/div&gt;
&lt;div class="mt-3 small text-muted"&gt;※ 学年・現状により最適な補強順序は異なります。まずは「どこが一致していないか」を言語化するところから始めると効果的です。&lt;/div&gt;
&lt;/div&gt;
&lt;/section&gt;
&lt;p&gt;&lt;!-- [ /.socialSet ] --&gt;&lt;/p&gt;
------</t>
  </si>
  <si>
    <t>以下のページは不自然なワードを使用しています。
これらを適切に自然な言葉に置き換えて下さい。
なお、本文の装飾や構造は絶対に変えないでください。
【対象ページURL】
https://eigo-rewrite.com/column/stage2-lesson3-1/
【検出された不自然ワード】
- 型
【本文】
------
&lt;p&gt;&lt;iframe title="YouTube video player" src="https://www.youtube.com/embed/1cbid8QY_ZM?si=6BsDLbvE5ymiGNIl" width="560" height="315" frameborder="0" allowfullscreen="allowfullscreen"&gt;&lt;/iframe&gt;&lt;/p&gt;
&lt;p data-start="27" data-end="93"&gt;NEW TREASURE STAGE2 の文法事項・Lesson一覧の全体像は、&lt;strong&gt;&lt;a href="https://eigo-rewrite.com/column/hub_stage2/"&gt;NEW TREASURE STAGE2｜中2英文法 総括＋Lesson一覧（全体像はこちら）&lt;/a&gt;&lt;/strong&gt;で確認できます。&lt;br data-start="57" data-end="60" /&gt;この Lesson では &lt;strong data-start="73" data-end="79"&gt;文型&lt;/strong&gt; という考え方が登場します。&lt;/p&gt;
&lt;p data-start="95" data-end="190"&gt;文型とは、英語の文がどのような仕組みで成り立っているのか、&lt;strong data-start="124" data-end="143"&gt;語順と構造を理解するための単元&lt;/strong&gt;です。&lt;br data-start="146" data-end="149" /&gt;今後の英語学習を進めるうえで、この文型の理解は &lt;strong data-start="173" data-end="183"&gt;すべての土台&lt;/strong&gt; になります。&lt;/p&gt;
&lt;p data-start="192" data-end="268" data-is-last-node="" data-is-only-node=""&gt;文型が何なのかを説明する前に、文の中で使われる &lt;strong data-start="216" data-end="229"&gt;主語・目的語・補語&lt;/strong&gt; などの用語が登場します。&lt;br data-start="242" data-end="245" /&gt;まずは、それらの用語から確認していきましょう。&lt;/p&gt;
&lt;p&gt;&lt;img decoding="async" fetchpriority="high" class="alignnone wp-image-629" src="https://eigo-rewrite.com/wp-content/uploads/2023/07/スライド用-3-300x169.jpg" alt="" width="573" height="323" srcset="https://eigo-rewrite.com/wp-content/uploads/2023/07/スライド用-3-300x169.jpg 300w, https://eigo-rewrite.com/wp-content/uploads/2023/07/スライド用-3-1024x576.jpg 1024w, https://eigo-rewrite.com/wp-content/uploads/2023/07/スライド用-3-768x432.jpg 768w, https://eigo-rewrite.com/wp-content/uploads/2023/07/スライド用-3-320x180.jpg 320w, https://eigo-rewrite.com/wp-content/uploads/2023/07/スライド用-3.jpg 1280w" sizes="(max-width: 573px) 100vw, 573px" /&gt;&lt;/p&gt;
&lt;p&gt;それではこちらをご覧下さい。&lt;br /&gt;
まず主語と動詞というのは今までも何個か登場してきました。&lt;br /&gt;
主語というのは基本的に文の先頭にある名詞を言いまして、訳す時は「何々は」とか「何々が」という平仮名を付けて訳していました。&lt;br /&gt;
基本的に命令文以外の文では、全て主語とそれから動詞というものが登場します。&lt;br /&gt;
動詞というのは基本的に主語の次に出てくる動詞です。&lt;br /&gt;
本来はこれは述語動詞という言い方をしますが、ここでは動詞という言い方をします。&lt;br /&gt;
このように、なんとか語というものとなんとか詞というものが同時に登場してきてしまうので、ちょっと混乱してしまうという人もいるかと思います。&lt;/p&gt;
&lt;p&gt;まずこのなんとか詞です。&lt;br /&gt;
この、なんとか詞というのは&lt;span style="color: #0000ff;"&gt;単語の性質&lt;/span&gt;です。&lt;br /&gt;
例えば、「机」というのはものの名前を表しますから名詞です。&lt;br /&gt;
これはものの名前という性質を表していて、それは名詞と付けられています。&lt;br /&gt;
一方で、なんとか語という概念もあります。&lt;br /&gt;
このなんとか語というのは、文の中で&lt;span style="color: #0000ff;"&gt;どういう役割&lt;/span&gt;をしているかというのを表すのがこのなんとか語です。&lt;br /&gt;
例えばですが、まず日本語で考えましょう。&lt;br /&gt;
「これは机だ」という文があったとします。&lt;br /&gt;
また、「この机は私のものだ」「私のだ」という文があったとします。&lt;br /&gt;
そうすると、二つの文にそれぞれ「机」という単語が出てきていまして、この「机」というのは名詞である事には変わりません。&lt;br /&gt;
「机」はそもそも名詞なので、どんな文であっても名詞という事には変わらないです。&lt;br /&gt;
つまり、この&lt;span style="color: #0000ff;"&gt;「机」というのは名詞であるという性質は文の中でどこにあっても変わりません。&lt;/span&gt;&lt;br /&gt;
ところが、こちらの「これは机だ」と言ったら、この「机だ」のこの部分は文の中で何語というかというとこれを&lt;span style="color: #0000ff;"&gt;述語&lt;/span&gt;と言います。&lt;br /&gt;
それに対して、下の文ですと「この机は」と付いているので、これは&lt;span style="color: #0000ff;"&gt;主語&lt;/span&gt;という訳です。&lt;br /&gt;
このように、&lt;strong&gt;文の中の位置に関係なくその単語の性質を表わすものがなんとか詞、辞書に載っているのは全てなんとか詞の方になります。&lt;/strong&gt;&lt;br /&gt;
その単語というのが、&lt;strong&gt;その文の中でどの位置にくるかによってその役割が変わってしまう、これをなんとか語と言う訳です。&lt;/strong&gt;&lt;br /&gt;
なので、こちらの方は「V」以外は全て主語、目的語、補語となっていますから、文の中でどのような役割をするかというのを示していて、こちら側の名詞とか動詞というのはその単語の性質を表します。&lt;br /&gt;
そうすると主語というのは、「誰々は」とか「何々が」がというのを表していて、英語にはこの「は」とか「が」にあたるものがないので、文の中のどこに配置するかによってその役割、意味を決めるという言語になっています。&lt;/p&gt;
&lt;p&gt;次です。&lt;br /&gt;
動詞のあとに名詞がある場合です。&lt;br /&gt;
例えば&amp;#8221;I play tennis.&amp;#8221;でいう&amp;#8221;tennis&amp;#8221;です。&lt;br /&gt;
そういうと、それは目的語と言いましてその動詞の動作の対象になります。&lt;br /&gt;
例えば&amp;#8221;I play&amp;#8221;「私はします」「何を？」&lt;span style="color: #0000ff;"&gt;その「何を」にあたるのが目的語です。&lt;/span&gt;&lt;br /&gt;
あるいは、「私は彼に絵手紙を書きます。」と言った時の「彼に」です。&lt;br /&gt;
こういったものも&lt;strong&gt;目的語&lt;/strong&gt;と言います。&lt;br /&gt;
そして、日本語にない概念としてこの&lt;strong&gt;補語&lt;/strong&gt;というものがあります。&lt;br /&gt;
定義が長いですが、&lt;span style="color: #ff0000;"&gt;直前の名詞とイコール関係になる名詞、それから形容詞を補語と言います。&lt;/span&gt;&lt;br /&gt;
このイコール関係というのがちょっと分かりにくいですが、例えばこういう文があったとします。&lt;br /&gt;
その際に、&amp;#8221;I&amp;#8221;はもちろん主語です。&lt;br /&gt;
&amp;#8220;am&amp;#8221;は主語のあとにあるbe動詞ですからこれは「V」です。&lt;br /&gt;
こちらが目的語なのか補語なのかという所が大事になる訳ですが、この&amp;#8221;student&amp;#8221;という名詞から見て直前の名詞というのは&amp;#8221;I&amp;#8221;「私」という代名詞です。&lt;br /&gt;
そうすると、「私は生徒だ。」という事は「私」＝「生徒」なんです。&lt;br /&gt;
このように、直前の名詞とイコールになるこの&amp;#8221;student&amp;#8221;名詞を補語と言いまして、「C」という記号で表します。&lt;br /&gt;
こちらは文型それぞれの第1文型とか第2文型とか具体的な文系の説明の際にまた説明しますので、今はどうやらイコール関係になるものを補語というらしいと捉えておいて下さい。&lt;/p&gt;
&lt;p&gt;それでは具体的な文型に関して見ていこうと思います。&lt;br /&gt;
第1文型、第2文型、第3文型とある中で、第2文型が一番捉え難い種類が多いものになりますので、最初は第1文型と第3文型を見ていきましょう。&lt;br /&gt;
第1文型というのは基本的に主語と動詞があって、「O」目的語とか「C」補語がないものを表します。&lt;/p&gt;
&lt;p&gt;&lt;img decoding="async" class="alignnone wp-image-630" src="https://eigo-rewrite.com/wp-content/uploads/2023/07/スライド用2-1-300x169.jpg" alt="" width="662" height="373" srcset="https://eigo-rewrite.com/wp-content/uploads/2023/07/スライド用2-1-300x169.jpg 300w, https://eigo-rewrite.com/wp-content/uploads/2023/07/スライド用2-1-1024x576.jpg 1024w, https://eigo-rewrite.com/wp-content/uploads/2023/07/スライド用2-1-768x432.jpg 768w, https://eigo-rewrite.com/wp-content/uploads/2023/07/スライド用2-1-320x180.jpg 320w, https://eigo-rewrite.com/wp-content/uploads/2023/07/スライド用2-1.jpg 1280w" sizes="(max-width: 662px) 100vw, 662px" /&gt;&lt;/p&gt;
&lt;p&gt;上の例ですと、&amp;#8221;I&amp;#8221;これが主語です。「私は」です。&lt;br /&gt;
&amp;#8220;go&amp;#8221;はもちろん動詞ですから「V」です。&lt;br /&gt;
そのあとにここに色々単語がありますが、ルールとしてこれは「前置詞 + 名詞」です。&lt;br /&gt;
先ほどの「S V O C」の一覧の中にあったのは、主語は名詞しかなれない、目的語も名詞しかなれない、そして「C」補語には名詞と形容詞がなるとありました。&lt;br /&gt;
他については動詞しか出てきていませんでした。&lt;br /&gt;
そうすると、名詞、動詞、形容詞、これ以外は「S V O C」という文を構成する要素とは考えないです。&lt;br /&gt;
なので、このように「前置詞 + 名詞」であったりとか&amp;#8221;every day&amp;#8221;これ&lt;span style="color: #0000ff;"&gt;「毎日」というのは&amp;#8221;go&amp;#8221;を修飾しています。&lt;/span&gt;&lt;br /&gt;
「毎日行く」、このように先ほどの名詞、形容詞、動詞以外の品詞、前置詞とか副詞というものは全て修飾語と呼ばれていまして、この第1文型から第5文型を決める際には一切考慮に入れないとなっています。&lt;br /&gt;
その「前置詞 + 名詞」とか副詞のような修飾語は全て「M」という記号が付けられていまして、これを&lt;strong&gt;修飾語&lt;/strong&gt;と言います。&lt;br /&gt;
こういったものはいくつあったとしても「S V O C」ではないので文型を判断する際には一切考慮に入れないという事になっています。&lt;/p&gt;
&lt;p&gt;次です。第3文型ですが、これが一番英語の文では多い形になっていまして、おなじみの&amp;#8221;I play tennis.&amp;#8221;のように、主語は「O」目的語を「V」するとなります。&lt;br /&gt;
「誰々が何々を何とかする。」という形になっています。&lt;br /&gt;
これで言いますと、まず&amp;#8221;C&amp;#8221;、もちろんこれが主語になっていまして、&amp;#8221;plays&amp;#8221;が動詞です。&lt;br /&gt;
&amp;#8220;the piano&amp;#8221;&lt;br /&gt;
先ほど「C」というのを説明しましたが、もちろんここが「O」なのか「C」なのかというと、イコールかイコールじゃないかで考えます。&lt;br /&gt;
この場合、「彼女が」と「ピアノ」がイコールになっているはずがないです。&lt;br /&gt;
その場合動詞のあとにくる名詞で「何々を」という平仮名を付けられますから、これが&lt;strong&gt;目的語&lt;/strong&gt;と言います。&lt;br /&gt;
そして&amp;#8221;very well&amp;#8221;「とても上手に」という塊も、これは&amp;#8221;play&amp;#8221;という動詞を修飾していますから、副詞です。&lt;br /&gt;
そうすると、副詞というのは「S V O C」どれにもなりませんでしたから、これは修飾語として考えます。&lt;br /&gt;
結果として文の中に&lt;span style="color: #ff0000;"&gt;「S」と「V」と「O」、この3個の要素がありますので、これを第3文型と言います。&lt;/span&gt;&lt;br /&gt;
このセクション1で最後に出てくるのはこの第2文型です。&lt;br /&gt;
これを見て頂くと、「S V C」とありまして、文型というのは&lt;span style="color: #ff00ff;"&gt;文型が決まると訳し方がほぼ決まる&lt;/span&gt;というものなんです。&lt;br /&gt;
なので、「S V C」だと分かったら、「S」は「C」だ、つまりこれを記号化すると「S」＝「C」と訳すか、「SはCになる」となります。&lt;br /&gt;
なるという事は、それまでとは違った状態に変化するという事を表します。&lt;/p&gt;
&lt;p&gt;&lt;img decoding="async" loading="lazy" class="alignnone wp-image-631" src="https://eigo-rewrite.com/wp-content/uploads/2023/07/スライド用3-300x169.jpg" alt="" width="566" height="319" srcset="https://eigo-rewrite.com/wp-content/uploads/2023/07/スライド用3-300x169.jpg 300w, https://eigo-rewrite.com/wp-content/uploads/2023/07/スライド用3-1024x576.jpg 1024w, https://eigo-rewrite.com/wp-content/uploads/2023/07/スライド用3-768x432.jpg 768w, https://eigo-rewrite.com/wp-content/uploads/2023/07/スライド用3-320x180.jpg 320w, https://eigo-rewrite.com/wp-content/uploads/2023/07/スライド用3.jpg 1280w" sizes="(max-width: 566px) 100vw, 566px" /&gt;&lt;/p&gt;
&lt;p&gt;具体的に見ていきますと、最初&amp;#8221;This&amp;#8221;、もちろんこれは主語となっています。&lt;br /&gt;
次が&amp;#8221;is&amp;#8221;、もちろん動詞です。&lt;br /&gt;
そうした時に、be動詞というのは基本的に主語イコール次の状態を表わしまして、&lt;br /&gt;
これイコール「私のノート」という関係が成り立っていますから、これを「S V C」と言いまして、もちろんこちら側です。&lt;br /&gt;
「これは私のノートだ。」といった文になります。&lt;br /&gt;
また次の文ですと、この&amp;#8221;David&amp;#8221;こちらが主語になっていて、次に&amp;#8221;become&amp;#8221;「何々になる」という動詞の過去形&amp;#8221;became&amp;#8221;です。&lt;br /&gt;
もちろん動詞なので「V」になる訳ですが、次が&amp;#8221;a soccer player&amp;#8221;です。&lt;br /&gt;
そうすると、「デイビットはサッカー選手になりました。」となります。&lt;br /&gt;
つまり、「デイビット」＝「サッカー選手」というふうにやはり&lt;span style="color: #0000ff;"&gt;イコール関係が成り立っているので、この&amp;#8221;soccer player&amp;#8221;というのは「C」という形になってきます。&lt;/span&gt;&lt;br /&gt;
この場合は訳し方としてはこちらです。&lt;br /&gt;
「SはCになる」という文のそのままとなっています。&lt;/p&gt;
&lt;p&gt;最後です。&lt;br /&gt;
&amp;#8220;David&amp;#8221;はまた&amp;#8221;David&amp;#8221;です。&lt;br /&gt;
&amp;#8220;looked&amp;#8221;は動詞です。&lt;br /&gt;
&amp;#8220;tired&amp;#8221;というのは、これは「疲れている」という意味で、これは形容詞です。&lt;br /&gt;
そうすると形容詞というのは「C」補語になる事が出来て、且つ、&amp;#8221;David&amp;#8221;＝&amp;#8221;tired&amp;#8221;、「デイビットは疲れているという状態」となって、イコール関係が成り立ちますから、そうするとこれは「S V C」という形になります。&lt;br /&gt;
普通&amp;#8221;look&amp;#8221;というのは「見る」というような意味で使う訳ですが、この&amp;#8221;look&amp;#8221;のあとに形容詞がきて「S V C」の形になった際は、「何々に見える」という外見の事を言うという意味になっています。&lt;br /&gt;
なので、これは「デイヴィッドは疲れているように見えた。」と訳してあげて、こちらの&amp;#8221;after the soccer game.&amp;#8221;「そのサッカーの試合のあとで」、これは「前置詞 + 名詞」なので修飾語「M」と考えますから、これは文型には考慮しないというような形になります。&lt;br /&gt;
ここが「O」なのか「C」なのかというのがいまいち分からなかったら、またイコールというのがよく分からなかったら、一旦ここの動詞をbe動詞に変えてみて、それで例えば&amp;#8221;David is a soccer player.&amp;#8221;という文が成り立つのであれば「S V C」と考えてしまって大丈夫です。&lt;br /&gt;
ですからこちらも&amp;#8221;David is tired.&amp;#8221;「デイヴィッドは疲れている。」というふうに&lt;span style="color: #0000ff;"&gt;be動詞に変える事が出来れば基本的には第2文型と考えて、「S」は「C」だ、とか「SはCになる」というふうに訳してみましょう。&lt;/span&gt;&lt;br /&gt;
次のセクションでは第4文型を見ていきます。&lt;br /&gt;
セクション1に関しては以上となります。&lt;/p&gt;
&lt;h2&gt;Lesson3 セクション1 まとめ（文型の基本）&lt;/h2&gt;
&lt;table style="border-collapse: collapse; width: 100%; text-align: left;"&gt;
&lt;tbody&gt;
&lt;tr&gt;
&lt;th style="background-color: #dd8500; color: #ffffff; padding: 8px; border: 1px solid #000;"&gt;項目&lt;/th&gt;
&lt;th style="background-color: #dd8500; color: #ffffff; padding: 8px; border: 1px solid #000;"&gt;内容&lt;/th&gt;
&lt;/tr&gt;
&lt;tr style="background-color: #f0b464; color: #000;"&gt;
&lt;td style="padding: 8px; border: 1px solid #000;"&gt;文型とは？&lt;/td&gt;
&lt;td style="padding: 8px; border: 1px solid #000;"&gt;
&lt;ul&gt;
&lt;li&gt;英語の文がどのような仕組み・語順で成り立っているかを示す「型」のこと&lt;/li&gt;
&lt;li&gt;文の構造を「S（主語）・V（動詞）・O（目的語）・C（補語）・M（修飾語）」で整理する考え方&lt;/li&gt;
&lt;li&gt;今後の英文読解・英作文のすべての土台になる超重要単元&lt;/li&gt;
&lt;/ul&gt;
&lt;/td&gt;
&lt;/tr&gt;
&lt;tr style="background-color: #ffffff; color: #000;"&gt;
&lt;td style="padding: 8px; border: 1px solid #000;"&gt;なんとか詞となんとか語&lt;/td&gt;
&lt;td style="padding: 8px; border: 1px solid #000;"&gt;
&lt;ul&gt;
&lt;li&gt;なんとか&lt;strong&gt;詞&lt;/strong&gt;：単語の「性質」を表す（名詞・動詞・形容詞・副詞など）&lt;/li&gt;
&lt;li&gt;なんとか&lt;strong&gt;語&lt;/strong&gt;：文の中でその単語が果たす「役割」を表す（主語・目的語・補語など）&lt;/li&gt;
&lt;li&gt;例：「机」はどこにあっても名詞だが、文の中では主語になったり述語になったりして役割（〜語）が変わる&lt;/li&gt;
&lt;/ul&gt;
&lt;/td&gt;
&lt;/tr&gt;
&lt;tr style="background-color: #f0b464; color: #000;"&gt;
&lt;td style="padding: 8px; border: 1px solid #000;"&gt;主語・目的語・補語&lt;/td&gt;
&lt;td style="padding: 8px; border: 1px solid #000;"&gt;
&lt;ul&gt;
&lt;li&gt;&lt;strong&gt;主語（S）&lt;/strong&gt;：文の先頭に来る名詞。「〜は／〜が」と訳す部分&lt;/li&gt;
&lt;li&gt;&lt;strong&gt;目的語（O）&lt;/strong&gt;：動詞のあとに来る名詞。「〜を／〜に」に当たる語（I play &lt;u&gt;tennis&lt;/u&gt;. の&lt;span style="text-decoration: underline;"&gt;tennis&lt;/span&gt;など）&lt;/li&gt;
&lt;li&gt;&lt;strong&gt;補語（C）&lt;/strong&gt;：直前の名詞とイコール（＝）になる名詞・形容詞（I am &lt;u&gt;a student&lt;/u&gt;. の&lt;span style="text-decoration: underline;"&gt;student&lt;/span&gt;など）&lt;/li&gt;
&lt;/ul&gt;
&lt;/td&gt;
&lt;/tr&gt;
&lt;tr style="background-color: #ffffff; color: #000;"&gt;
&lt;td style="padding: 8px; border: 1px solid #000;"&gt;修飾語（M）&lt;/td&gt;
&lt;td style="padding: 8px; border: 1px solid #000;"&gt;
&lt;ul&gt;
&lt;li&gt;名詞・動詞・形容詞・副詞以外の語や、「前置詞＋名詞」「副詞」などは文型を作らず、すべて修飾語（M）として扱う&lt;/li&gt;
&lt;li&gt;文型（第1〜第5文型）を判定するとき、Mは数に入れない&lt;/li&gt;
&lt;li&gt;例：I go to school &lt;u&gt;every day&lt;/u&gt;. の &lt;span style="text-decoration: underline;"&gt;every day&lt;/span&gt; は go を説明する副詞句で M&lt;/li&gt;
&lt;/ul&gt;
&lt;/td&gt;
&lt;/tr&gt;
&lt;tr style="background-color: #f0b464; color: #000;"&gt;
&lt;td style="padding: 8px; border: 1px solid #000;"&gt;第1文型・第3文型・第2文型&lt;/td&gt;
&lt;td style="padding: 8px; border: 1px solid #000;"&gt;
&lt;ul&gt;
&lt;li&gt;&lt;strong&gt;第1文型（S V）&lt;/strong&gt;：主語＋動詞のみで成り立つ文（I walk. など）&lt;/li&gt;
&lt;li&gt;&lt;strong&gt;第3文型（S V O）&lt;/strong&gt;：主語は目的語をVする「S は O を Vする」（I play tennis. など）&lt;/li&gt;
&lt;li&gt;&lt;strong&gt;第2文型（S V C）&lt;/strong&gt;：S＝C もしくは S は C になる という関係の文（This is my notebook. / David became a soccer player.）&lt;/li&gt;
&lt;li&gt;第2文型では、動詞を be 動詞に置きかえても意味が通るかどうかで C かどうかを判定できる&lt;/li&gt;
&lt;/ul&gt;
&lt;/td&gt;
&lt;/tr&gt;
&lt;/tbody&gt;
&lt;/table&gt;
&lt;hr /&gt;
&lt;h2&gt;Lesson3 セクション1 確認クイズ（文型）&lt;/h2&gt;
&lt;p&gt;&lt;script type="text/javascript"&gt;
function showAnswer(ansId, btnId) {
  var ans = document.getElementById(ansId);
  var btn = document.getElementById(btnId);
  if (ans &amp;&amp; btn) {
    ans.style.display = 'block';
    btn.style.display = 'none';
  }
}
&lt;/script&gt;&lt;/p&gt;
&lt;table style="border-collapse: collapse; width: 100%; text-align: left; margin-top: 10px;"&gt;
&lt;tbody&gt;
&lt;tr&gt;
&lt;th style="background-color: #dd8500; color: #ffffff; padding: 8px; border: 1px solid #000;"&gt;No.&lt;/th&gt;
&lt;th style="background-color: #dd8500; color: #ffffff; padding: 8px; border: 1px solid #000;"&gt;問題&lt;/th&gt;
&lt;th style="background-color: #dd8500; color: #ffffff; padding: 8px; border: 1px solid #000;"&gt;選択肢（A〜D）&lt;/th&gt;
&lt;th style="background-color: #dd8500; color: #ffffff; padding: 8px; border: 1px solid #000;"&gt;解答&lt;/th&gt;
&lt;/tr&gt;
&lt;p&gt;&lt;!-- Q1 --&gt;&lt;/p&gt;
&lt;tr style="background-color: #f0b464; color: #000;"&gt;
&lt;td style="padding: 8px; border: 1px solid #000;"&gt;1&lt;/td&gt;
&lt;td style="padding: 8px; border: 1px solid #000;"&gt;文型（文の型）とは、何を理解するための考え方ですか。&lt;/td&gt;
&lt;td style="padding: 8px; border: 1px solid #000;"&gt;A. 単語のスペルだけを覚えるための仕組み&lt;br /&gt;
B. 文の語順と構造を理解するための仕組み&lt;br /&gt;
C. 発音記号を暗記するための仕組み&lt;br /&gt;
D. 辞書の引き方を練習するための仕組み&lt;/td&gt;
&lt;td style="padding: 8px; border: 1px solid #000;"&gt;&lt;button id="btn-q1"&gt;正解を見る&lt;/button&gt;&lt;/p&gt;
&lt;div id="ans-q1" style="display: none; margin-top: 4px;"&gt;正解：B&lt;/div&gt;
&lt;/td&gt;
&lt;/tr&gt;
&lt;p&gt;&lt;!-- Q2 --&gt;&lt;/p&gt;
&lt;tr style="background-color: #ffffff; color: #000;"&gt;
&lt;td style="padding: 8px; border: 1px solid #000;"&gt;2&lt;/td&gt;
&lt;td style="padding: 8px; border: 1px solid #000;"&gt;「なんとか&lt;strong&gt;詞&lt;/strong&gt;」は、何を表す分類でしたか。&lt;/td&gt;
&lt;td style="padding: 8px; border: 1px solid #000;"&gt;A. 文の中での役割（主語・目的語など）&lt;br /&gt;
B. 文の感情（嬉しい・悲しいなど）&lt;br /&gt;
C. 単語の性質（名詞・動詞・形容詞など）&lt;br /&gt;
D. 文が書かれた年代&lt;/td&gt;
&lt;td style="padding: 8px; border: 1px solid #000;"&gt;&lt;button id="btn-q2"&gt;正解を見る&lt;/button&gt;&lt;/p&gt;
&lt;div id="ans-q2" style="display: none; margin-top: 4px;"&gt;正解：C&lt;/div&gt;
&lt;/td&gt;
&lt;/tr&gt;
&lt;p&gt;&lt;!-- Q3 --&gt;&lt;/p&gt;
&lt;tr style="background-color: #f0b464; color: #000;"&gt;
&lt;td style="padding: 8px; border: 1px solid #000;"&gt;3&lt;/td&gt;
&lt;td style="padding: 8px; border: 1px solid #000;"&gt;「なんとか&lt;strong&gt;語&lt;/strong&gt;」は、何を表す分類でしたか。&lt;/td&gt;
&lt;td style="padding: 8px; border: 1px solid #000;"&gt;A. 文の中での役割（主語・目的語・補語など）&lt;br /&gt;
B. 単語のスペルの長さ&lt;br /&gt;
C. 単語のアクセント位置&lt;br /&gt;
D. 辞書に載っている順番&lt;/td&gt;
&lt;td style="padding: 8px; border: 1px solid #000;"&gt;&lt;button id="btn-q3"&gt;正解を見る&lt;/button&gt;&lt;/p&gt;
&lt;div id="ans-q3" style="display: none; margin-top: 4px;"&gt;正解：A&lt;/div&gt;
&lt;/td&gt;
&lt;/tr&gt;
&lt;p&gt;&lt;!-- Q4 --&gt;&lt;/p&gt;
&lt;tr style="background-color: #ffffff; color: #000;"&gt;
&lt;td style="padding: 8px; border: 1px solid #000;"&gt;4&lt;/td&gt;
&lt;td style="padding: 8px; border: 1px solid #000;"&gt;主語（S）として文中で使われる部分は、日本語ではどのように訳されることが多いですか。&lt;/td&gt;
&lt;td style="padding: 8px; border: 1px solid #000;"&gt;A. 「〜を」「〜に」&lt;br /&gt;
B. 「〜は」「〜が」&lt;br /&gt;
C. 「〜して」&lt;br /&gt;
D. 「〜まで」&lt;/td&gt;
&lt;td style="padding: 8px; border: 1px solid #000;"&gt;&lt;button id="btn-q4"&gt;正解を見る&lt;/button&gt;&lt;/p&gt;
&lt;div id="ans-q4" style="display: none; margin-top: 4px;"&gt;正解：B&lt;/div&gt;
&lt;/td&gt;
&lt;/tr&gt;
&lt;p&gt;&lt;!-- Q5 --&gt;&lt;/p&gt;
&lt;tr style="background-color: #f0b464; color: #000;"&gt;
&lt;td style="padding: 8px; border: 1px solid #000;"&gt;5&lt;/td&gt;
&lt;td style="padding: 8px; border: 1px solid #000;"&gt;補語（C）の定義として正しいものはどれですか。&lt;/td&gt;
&lt;td style="padding: 8px; border: 1px solid #000;"&gt;A. 文の最後に必ず来る単語&lt;br /&gt;
B. 文の中の一番長い単語&lt;br /&gt;
C. 直前の名詞とイコール関係になる名詞・形容詞&lt;br /&gt;
D. 必ず動詞の前に置かれる副詞&lt;/td&gt;
&lt;td style="padding: 8px; border: 1px solid #000;"&gt;&lt;button id="btn-q5"&gt;正解を見る&lt;/button&gt;&lt;/p&gt;
&lt;div id="ans-q5" style="display: none; margin-top: 4px;"&gt;正解：C&lt;/div&gt;
&lt;/td&gt;
&lt;/tr&gt;
&lt;p&gt;&lt;!-- Q6 --&gt;&lt;/p&gt;
&lt;tr style="background-color: #ffffff; color: #000;"&gt;
&lt;td style="padding: 8px; border: 1px solid #000;"&gt;6&lt;/td&gt;
&lt;td style="padding: 8px; border: 1px solid #000;"&gt;第1文型（S V）の特徴として正しいものはどれですか。&lt;/td&gt;
&lt;td style="padding: 8px; border: 1px solid #000;"&gt;A. 必ず目的語が 2 つある文&lt;br /&gt;
B. 主語と動詞だけで成り立っており、O や C がない文&lt;br /&gt;
C. 形容詞だけで成り立っている文&lt;br /&gt;
D. 必ず疑問文になる文&lt;/td&gt;
&lt;td style="padding: 8px; border: 1px solid #000;"&gt;&lt;button id="btn-q6"&gt;正解を見る&lt;/button&gt;&lt;/p&gt;
&lt;div id="ans-q6" style="display: none; margin-top: 4px;"&gt;正解：B&lt;/div&gt;
&lt;/td&gt;
&lt;/tr&gt;
&lt;p&gt;&lt;!-- Q7 --&gt;&lt;/p&gt;
&lt;tr style="background-color: #f0b464; color: #000;"&gt;
&lt;td style="padding: 8px; border: 1px solid #000;"&gt;7&lt;/td&gt;
&lt;td style="padding: 8px; border: 1px solid #000;"&gt;第3文型（S V O）は、一般的にどのような意味のパターンで訳されますか。&lt;/td&gt;
&lt;td style="padding: 8px; border: 1px solid #000;"&gt;A. S は C だ / S は C になる&lt;br /&gt;
B. S は O に行く&lt;br /&gt;
C. S は O を V する（S が O を何々する）&lt;br /&gt;
D. S は V される&lt;/td&gt;
&lt;td style="padding: 8px; border: 1px solid #000;"&gt;&lt;button id="btn-q7"&gt;正解を見る&lt;/button&gt;&lt;/p&gt;
&lt;div id="ans-q7" style="display: none; margin-top: 4px;"&gt;正解：C&lt;/div&gt;
&lt;/td&gt;
&lt;/tr&gt;
&lt;p&gt;&lt;!-- Q8 --&gt;&lt;/p&gt;
&lt;tr style="background-color: #ffffff; color: #000;"&gt;
&lt;td style="padding: 8px; border: 1px solid #000;"&gt;8&lt;/td&gt;
&lt;td style="padding: 8px; border: 1px solid #000;"&gt;次の文で修飾語（M）になる部分はどれですか。&lt;br /&gt;
&lt;span style="font-family: 'Courier New', monospace;"&gt;I go to school every day.&lt;/span&gt;&lt;/td&gt;
&lt;td style="padding: 8px; border: 1px solid #000;"&gt;A. I&lt;br /&gt;
B. go&lt;br /&gt;
C. to school&lt;br /&gt;
D. every day&lt;/td&gt;
&lt;td style="padding: 8px; border: 1px solid #000;"&gt;&lt;button id="btn-q8"&gt;正解を見る&lt;/button&gt;&lt;/p&gt;
&lt;div id="ans-q8" style="display: none; margin-top: 4px;"&gt;正解：D&lt;br /&gt;
（前置詞＋名詞「to school」も M ですが、本文で特に例として挙がったのは every day）&lt;/div&gt;
&lt;/td&gt;
&lt;/tr&gt;
&lt;p&gt;&lt;!-- Q9 --&gt;&lt;/p&gt;
&lt;tr style="background-color: #f0b464; color: #000;"&gt;
&lt;td style="padding: 8px; border: 1px solid #000;"&gt;9&lt;/td&gt;
&lt;td style="padding: 8px; border: 1px solid #000;"&gt;第2文型（S V C）の基本的な訳し方として最も近いものはどれですか。&lt;/td&gt;
&lt;td style="padding: 8px; border: 1px solid #000;"&gt;A. S は O を V する&lt;br /&gt;
B. S は C だ / S は C になる&lt;br /&gt;
C. S は O1 に O2 を V する&lt;br /&gt;
D. S は V される&lt;/td&gt;
&lt;td style="padding: 8px; border: 1px solid #000;"&gt;&lt;button id="btn-q9"&gt;正解を見る&lt;/button&gt;&lt;/p&gt;
&lt;div id="ans-q9" style="display: none; margin-top: 4px;"&gt;正解：B&lt;/div&gt;
&lt;/td&gt;
&lt;/tr&gt;
&lt;p&gt;&lt;!-- Q10 --&gt;&lt;/p&gt;
&lt;tr style="background-color: #ffffff; color: #000;"&gt;
&lt;td style="padding: 8px; border: 1px solid #000;"&gt;10&lt;/td&gt;
&lt;td style="padding: 8px; border: 1px solid #000;"&gt;ある名詞が目的語（O）なのか補語（C）なのか迷ったとき、本文で紹介されていた判断方法はどれですか。&lt;/td&gt;
&lt;td style="padding: 8px; border: 1px solid #000;"&gt;A. その名詞の文字数を数える&lt;br /&gt;
B. その名詞を文末に移動してみる&lt;br /&gt;
C. 動詞を be 動詞に変えて、直前の名詞とイコールになるか確かめる&lt;br /&gt;
D. その名詞を複数形にしてみる&lt;/td&gt;
&lt;td style="padding: 8px; border: 1px solid #000;"&gt;&lt;button id="btn-q10"&gt;正解を見る&lt;/button&gt;&lt;/p&gt;
&lt;div id="ans-q10" style="display: none; margin-top: 4px;"&gt;正解：C&lt;/div&gt;
&lt;/td&gt;
&lt;/tr&gt;
&lt;/tbody&gt;
&lt;/table&gt;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t>
  </si>
  <si>
    <t>以下のページは不自然なワードを使用しています。
これらを適切に自然な言葉に置き換えて下さい。
なお、本文の装飾や構造は絶対に変えないでください。
【対象ページURL】
https://juku-escot.com/school/
【検出された不自然ワード】
- 崩れ
- 型
- 固定
- 手順
- 最短
- 内部リンク
- 設計
【本文】
------
&lt;div class="escot-school"&gt;
&lt;p&gt;&lt;!-- HERO（整理＋安心材料強化） --&gt;&lt;/p&gt;
&lt;section class="p-4 p-md-5 mb-4 rounded" style="background: #f7f7f7;"&gt;
&lt;div class="row align-items-center g-4"&gt;
&lt;div class="col-lg-8"&gt;
&lt;p class="mb-2"&gt;&lt;strong&gt;中高一貫校の「進度の速さ」「難度の高さ」で、英語・数学が崩れていませんか？&lt;/strong&gt;&lt;/p&gt;
&lt;p&gt;&lt;!-- H1は1つだけに固定 --&gt;&lt;/p&gt;
&lt;h1 class="mb-3" style="line-height: 1.35;"&gt;学校対策は「次の定期試験で、失点が減る設計」がすべてです。&lt;/h1&gt;
&lt;p class="mb-3"&gt;エスコットは&lt;strong&gt;完全1対1&lt;/strong&gt;で、学校教材（ワーク・プリント・教科書）を軸に&lt;br /&gt;
&lt;strong&gt;先取り／フォローアップ／直前仕上げ&lt;/strong&gt;を組み合わせ、&lt;strong&gt;点数に直結する学習手順&lt;/strong&gt;を固定します。&lt;/p&gt;
&lt;div class="rounded p-3" style="background: #ffffff;"&gt;
&lt;div class="row row-cols-1 row-cols-md-2 g-2"&gt;
&lt;div class="col"&gt;
&lt;div class="d-flex gap-2"&gt;
&lt;div&gt;✅&lt;/div&gt;
&lt;div&gt;&lt;strong&gt;学校教材ベース&lt;/strong&gt;（追加教材を増やしません）&lt;/div&gt;
&lt;/div&gt;
&lt;/div&gt;
&lt;div class="col"&gt;
&lt;div class="d-flex gap-2"&gt;
&lt;div&gt;✅&lt;/div&gt;
&lt;div&gt;&lt;strong&gt;失点原因の特定&lt;/strong&gt;（答案・ワークから逆算）&lt;/div&gt;
&lt;/div&gt;
&lt;/div&gt;
&lt;div class="col"&gt;
&lt;div class="d-flex gap-2"&gt;
&lt;div&gt;✅&lt;/div&gt;
&lt;div&gt;&lt;strong&gt;次の試験までの設計&lt;/strong&gt;（範囲×残日数で組み直す）&lt;/div&gt;
&lt;/div&gt;
&lt;/div&gt;
&lt;div class="col"&gt;
&lt;div class="d-flex gap-2"&gt;
&lt;div&gt;✅&lt;/div&gt;
&lt;div&gt;&lt;strong&gt;再現できる手順&lt;/strong&gt;（家庭学習で回る形に落とす）&lt;/div&gt;
&lt;/div&gt;
&lt;/div&gt;
&lt;/div&gt;
&lt;/div&gt;
&lt;div id="hearing" class="mt-3 small text-muted"&gt;※まずは保護者様の事前ヒアリング（無料）→トライアル指導で、最短ルートを設計します。&lt;/div&gt;
&lt;p&gt;&lt;!-- 追加：ページ内目次（アンカー）※要件の4点に固定 --&gt;&lt;/p&gt;
&lt;div class="mt-3 rounded p-3" style="background: #ffffff; border: 1px solid rgba(0,0,0,.08);"&gt;
&lt;div class="fw-bold mb-2"&gt;このページの案内&lt;/div&gt;
&lt;div class="row row-cols-1 row-cols-md-2 g-2"&gt;
&lt;div class="col"&gt;&lt;a class="btn btn-outline-secondary w-100" href="#hearing"&gt;無料ヒアリングへ&lt;/a&gt;&lt;/div&gt;
&lt;div class="col"&gt;&lt;a class="btn btn-outline-secondary w-100" href="#trial"&gt;トライアルへ&lt;/a&gt;&lt;/div&gt;
&lt;div class="col"&gt;&lt;a class="btn btn-outline-secondary w-100" href="#fee"&gt;料金へ&lt;/a&gt;&lt;/div&gt;
&lt;div class="col"&gt;&lt;a class="btn btn-outline-secondary w-100" href="#contact"&gt;お問い合わせへ&lt;/a&gt;&lt;/div&gt;
&lt;/div&gt;
&lt;/div&gt;
&lt;/div&gt;
&lt;div class="col-lg-4"&gt;
&lt;div class="p-3 p-md-4 rounded" style="background: #ffffff;"&gt;
&lt;div class="d-grid gap-2"&gt;&lt;a class="btn btn-primary btn-lg" href="#contact"&gt;失点原因を無料診断する（ヒアリング）&lt;/a&gt;&lt;br /&gt;
&lt;a class="btn btn-outline-primary btn-lg" href="#flow"&gt;受講までの流れを見る&lt;/a&gt;&lt;/div&gt;
&lt;hr class="my-3" /&gt;
&lt;div class="d-grid gap-2"&gt;&lt;a class="btn btn-outline-secondary" href="#trial"&gt;トライアルで得られる成果物を見る&lt;/a&gt;&lt;br /&gt;
&lt;a class="btn btn-link text-decoration-none" href="#fee"&gt;料金を見る&lt;/a&gt;&lt;/div&gt;
&lt;div class="mt-2 small text-muted"&gt;初回：無料ヒアリング（教材・答案があるほど精度が上がります）&lt;/div&gt;
&lt;/div&gt;
&lt;/div&gt;
&lt;/div&gt;
&lt;/section&gt;
&lt;p&gt;&lt;!-- 講師・指導品質（安心材料） --&gt;&lt;/p&gt;
&lt;section id="quality" class="mb-4"&gt;
&lt;h2 class="h4 mb-3"&gt;「誰が」「どうやって」点数まで持っていくか&lt;/h2&gt;
&lt;div class="row row-cols-1 row-cols-md-2 g-3"&gt;
&lt;div class="col"&gt;
&lt;div class="card h-100 shadow-sm"&gt;
&lt;div class="card-body"&gt;
&lt;h3 class="h5"&gt;担当固定：設計と実行が分断されません&lt;/h3&gt;
&lt;p class="mb-0"&gt;毎回の授業が「その場の解説」で終わると、家庭学習が崩れて点数に結びつきません。&lt;br /&gt;
エスコットは、&lt;strong&gt;授業→家庭学習→小テスト／定期試験&lt;/strong&gt;まで一貫した流れで、&lt;strong&gt;失点が減る手順&lt;/strong&gt;を固定します。&lt;/p&gt;
&lt;/div&gt;
&lt;/div&gt;
&lt;/div&gt;
&lt;div class="col"&gt;
&lt;div class="card h-100 shadow-sm"&gt;
&lt;div class="card-body"&gt;
&lt;h3 class="h5"&gt;学校進度・教材に合わせて最短化します&lt;/h3&gt;
&lt;p class="mb-0"&gt;中高一貫校は進度が速く、範囲も広く、難度も上がりやすい。&lt;br /&gt;
だからこそ「教材の優先順位」「復習範囲の分割」「直前期の得点化」を先に決め、&lt;strong&gt;次の試験に間に合う設計&lt;/strong&gt;に落とします。&lt;/p&gt;
&lt;/div&gt;
&lt;/div&gt;
&lt;/div&gt;
&lt;/div&gt;
&lt;/section&gt;
&lt;p&gt;&lt;!-- 学校対策コース（教科別） --&gt;&lt;/p&gt;
&lt;section class="mb-4"&gt;
&lt;h2 class="h4 mb-3"&gt;学校対策コース（教科別）&lt;/h2&gt;
&lt;div class="row row-cols-1 row-cols-md-2 g-3"&gt;
&lt;div class="col"&gt;
&lt;div class="card h-100 shadow-sm"&gt;
&lt;div class="card-body"&gt;
&lt;h3 class="h5"&gt;英語（中高一貫）&lt;/h3&gt;
&lt;p class="mb-2"&gt;&lt;strong&gt;「覚えたのに点にならない」&lt;/strong&gt;を最短で止めます。文法・語法・長文・英作を、学校範囲に合わせて&lt;strong&gt;得点手順&lt;/strong&gt;まで落とし込みます。&lt;/p&gt;
&lt;blockquote class="mb-3"&gt;&lt;p&gt;・先取りコース&lt;br /&gt;
・フォローアップコース&lt;/p&gt;&lt;/blockquote&gt;
&lt;div class="d-grid gap-2"&gt;&lt;a class="btn btn-outline-primary" href="https://juku-escot.com/school_english/" target="_blank" rel="noopener"&gt;英語の学校対策（詳細）&lt;/a&gt;&lt;br /&gt;
&lt;a class="btn btn-primary" href="#contact"&gt;英語の失点原因を無料診断する&lt;/a&gt;&lt;/div&gt;
&lt;/div&gt;
&lt;/div&gt;
&lt;/div&gt;
&lt;div class="col"&gt;
&lt;div class="card h-100 shadow-sm"&gt;
&lt;div class="card-body"&gt;
&lt;h3 class="h5"&gt;数学（中高一貫）&lt;/h3&gt;
&lt;p class="mb-2"&gt;&lt;strong&gt;「分かったつもり」&lt;/strong&gt;を答案で再現できる形にします。条件整理・式の立て方・減点されない書き方まで含めて、&lt;strong&gt;失点を固定化させない&lt;/strong&gt;指導を行います。&lt;/p&gt;
&lt;blockquote class="mb-3"&gt;&lt;p&gt;・先取りコース&lt;br /&gt;
・フォローアップコース&lt;/p&gt;&lt;/blockquote&gt;
&lt;div class="d-grid gap-2"&gt;&lt;a class="btn btn-outline-primary" href="https://juku-escot.com/school_math/" target="_blank" rel="noopener"&gt;数学の学校対策（詳細）&lt;/a&gt;&lt;br /&gt;
&lt;a class="btn btn-primary" href="#contact"&gt;数学の失点原因を無料診断する&lt;/a&gt;&lt;/div&gt;
&lt;/div&gt;
&lt;/div&gt;
&lt;/div&gt;
&lt;/div&gt;
&lt;/section&gt;
&lt;p&gt;&lt;!-- フロント商品：二週間完結・定期試験対策ゼミ --&gt;&lt;/p&gt;
&lt;section id="exam" class="mb-4"&gt;
&lt;h2 class="h4 mb-3"&gt;二週間完結・定期試験対策ゼミ（直前仕上げ）&lt;/h2&gt;
&lt;p class="mb-3"&gt;「入塾までは迷うが、次の定期試験は落とせない」方向けに、&lt;strong&gt;範囲×残日数&lt;/strong&gt;で最短設計し、学校教材（ワーク・プリント・過去問類題）で&lt;strong&gt;得点の形&lt;/strong&gt;を作ります。&lt;/p&gt;
&lt;div class="row row-cols-1 row-cols-md-2 g-3"&gt;
&lt;div class="col"&gt;
&lt;div class="card h-100 shadow-sm"&gt;
&lt;div class="card-body"&gt;
&lt;h3 class="h5"&gt;ゼミでやること（例）&lt;/h3&gt;
&lt;ul class="mb-0"&gt;
&lt;li&gt;範囲を「点になる順」に並べ替え（優先順位化）&lt;/li&gt;
&lt;li&gt;学校ワークを「失点パターン別」に再演習&lt;/li&gt;
&lt;li&gt;答案の型（手順・書き方・時間配分）を固定&lt;/li&gt;
&lt;li&gt;直前に崩れやすい単元の「落とさない形」を作る&lt;/li&gt;
&lt;/ul&gt;
&lt;/div&gt;
&lt;/div&gt;
&lt;/div&gt;
&lt;div class="col"&gt;
&lt;div class="card h-100 shadow-sm"&gt;
&lt;div class="card-body"&gt;
&lt;h3 class="h5"&gt;料金の目安（通常コマ単価ベース）&lt;/h3&gt;
&lt;div class="table-responsive"&gt;
&lt;table class="table align-middle mb-2"&gt;
&lt;tbody&gt;
&lt;tr&gt;
&lt;td&gt;&lt;strong&gt;80分&lt;/strong&gt;&lt;/td&gt;
&lt;td&gt;&lt;strong&gt;13,200円（税込）/コマ&lt;/strong&gt;&lt;/td&gt;
&lt;/tr&gt;
&lt;tr&gt;
&lt;td&gt;&lt;strong&gt;110分&lt;/strong&gt;&lt;/td&gt;
&lt;td&gt;&lt;strong&gt;18,150円（税込）/コマ&lt;/strong&gt;&lt;/td&gt;
&lt;/tr&gt;
&lt;/tbody&gt;
&lt;/table&gt;
&lt;/div&gt;
&lt;div class="small text-muted mb-2"&gt;（例）直前2週間で増やす場合の一例&lt;/div&gt;
&lt;ul class="mb-0"&gt;
&lt;li&gt;80分×3回：13,200円×3＝&lt;strong&gt;39,600円（税込）&lt;/strong&gt;&lt;/li&gt;
&lt;li&gt;110分×3回：18,150円×3＝&lt;strong&gt;54,450円（税込）&lt;/strong&gt;&lt;/li&gt;
&lt;li&gt;80分×4回：13,200円×4＝&lt;strong&gt;52,800円（税込）&lt;/strong&gt;&lt;/li&gt;
&lt;li&gt;110分×4回：18,150円×4＝&lt;strong&gt;72,600円（税込）&lt;/strong&gt;&lt;/li&gt;
&lt;/ul&gt;
&lt;/div&gt;
&lt;/div&gt;
&lt;/div&gt;
&lt;/div&gt;
&lt;div class="mt-3 d-grid gap-2 d-md-flex"&gt;&lt;a class="btn btn-primary btn-lg" href="#contact"&gt;試験直前の最短プランを相談する（無料）&lt;/a&gt;&lt;br /&gt;
&lt;a class="btn btn-outline-primary btn-lg" href="#flow"&gt;受講までの流れを見る&lt;/a&gt;&lt;/div&gt;
&lt;/section&gt;
&lt;p&gt;&lt;!-- 追記：学校対策コースの選び方 --&gt;&lt;/p&gt;
&lt;section class="mb-4"&gt;
&lt;h2 class="h4 mb-3"&gt;学校対策コースの選び方（先取り／フォローアップ／定期試験ゼミ）&lt;/h2&gt;
&lt;p class="mb-3"&gt;学校対策は「何を伸ばしたいか」で選ぶのが最短です。エスコットでは、英語・数学ともに&lt;br /&gt;
&lt;strong&gt;先取り&lt;/strong&gt;／&lt;strong&gt;フォローアップ&lt;/strong&gt;を基本に、必要に応じて&lt;strong&gt;二週間完結の定期試験対策&lt;/strong&gt;を組み合わせます。&lt;/p&gt;
&lt;div class="row row-cols-1 row-cols-md-2 g-3"&gt;
&lt;div class="col"&gt;
&lt;div class="card h-100"&gt;
&lt;div class="card-body"&gt;
&lt;h3 class="h5"&gt;先取りコースが向くケース&lt;/h3&gt;
&lt;ul class="mb-0"&gt;
&lt;li&gt;授業が速く、学校の進度に追われて復習が回らない&lt;/li&gt;
&lt;li&gt;次単元の理解を先に作って、授業を「確認」にしたい&lt;/li&gt;
&lt;li&gt;定期試験で平均は取れるが、上位で安定させたい&lt;/li&gt;
&lt;/ul&gt;
&lt;/div&gt;
&lt;/div&gt;
&lt;/div&gt;
&lt;div class="col"&gt;
&lt;div class="card h-100"&gt;
&lt;div class="card-body"&gt;
&lt;h3 class="h5"&gt;フォローアップコースが向くケース&lt;/h3&gt;
&lt;ul class="mb-0"&gt;
&lt;li&gt;小テスト・定期試験で失点が続き、基礎の穴が疑われる&lt;/li&gt;
&lt;li&gt;授業ノートはあるが「どこをどう直すか」が分からない&lt;/li&gt;
&lt;li&gt;宿題はやっているのに点に結びつかない（解き方が崩れている）&lt;/li&gt;
&lt;/ul&gt;
&lt;/div&gt;
&lt;/div&gt;
&lt;/div&gt;
&lt;div class="col"&gt;
&lt;div class="card h-100"&gt;
&lt;div class="card-body"&gt;
&lt;h3 class="h5"&gt;二週間完結・定期試験対策ゼミが向くケース&lt;/h3&gt;
&lt;ul class="mb-0"&gt;
&lt;li&gt;試験範囲が広く、短期間で「得点の形」を作りたい&lt;/li&gt;
&lt;li&gt;学校ワーク・プリント・過去問（類題）を使って仕上げたい&lt;/li&gt;
&lt;li&gt;直前期だけ頻度を上げて、失点パターンを潰したい&lt;/li&gt;
&lt;/ul&gt;
&lt;/div&gt;
&lt;/div&gt;
&lt;/div&gt;
&lt;/div&gt;
&lt;div class="mt-3 rounded p-3" style="background: whitesmoke;"&gt;&lt;strong&gt;迷ったら：&lt;/strong&gt;&lt;br /&gt;
「先取り＝進度の先回り」「フォロー＝穴の修復」「二週間ゼミ＝直前仕上げ」の順で考えると決めやすくなります。&lt;/div&gt;
&lt;/section&gt;
&lt;p&gt;&lt;!-- よくあるつまずき別 --&gt;&lt;/p&gt;
&lt;section class="mb-4"&gt;
&lt;h2 class="h4 mb-3"&gt;よくあるつまずき別：学校対策で何をやるか&lt;/h2&gt;
&lt;div class="row row-cols-1 row-cols-md-2 g-3"&gt;
&lt;div class="col"&gt;
&lt;div class="card h-100 shadow-sm"&gt;
&lt;div class="card-body"&gt;
&lt;h3 class="h5"&gt;英語（中高一貫）&lt;/h3&gt;
&lt;ul class="mb-0"&gt;
&lt;li&gt;&lt;strong&gt;文法は覚えたのに読めない：&lt;/strong&gt;構造把握（SVOC）と和訳の型を作る&lt;/li&gt;
&lt;li&gt;&lt;strong&gt;単語は見たことあるのに点が取れない：&lt;/strong&gt;語法・熟語・品詞感覚を整理&lt;/li&gt;
&lt;li&gt;&lt;strong&gt;長文で時間切れ：&lt;/strong&gt;段落の要点取りと設問処理の手順を固定&lt;/li&gt;
&lt;li&gt;&lt;strong&gt;英作文が崩れる：&lt;/strong&gt;頻出構文のテンプレ化＋添削で修正&lt;/li&gt;
&lt;/ul&gt;
&lt;/div&gt;
&lt;/div&gt;
&lt;/div&gt;
&lt;div class="col"&gt;
&lt;div class="card h-100 shadow-sm"&gt;
&lt;div class="card-body"&gt;
&lt;h3 class="h5"&gt;数学（中高一貫）&lt;/h3&gt;
&lt;ul class="mb-0"&gt;
&lt;li&gt;&lt;strong&gt;計算はできるのに答案が合わない：&lt;/strong&gt;条件整理と式の立て方を矯正&lt;/li&gt;
&lt;li&gt;&lt;strong&gt;解法が思いつかない：&lt;/strong&gt;典型パターンの引き出し化（類題で反復）&lt;/li&gt;
&lt;li&gt;&lt;strong&gt;途中式が飛ぶ：&lt;/strong&gt;採点される書き方・減点されない答案作法を徹底&lt;/li&gt;
&lt;li&gt;&lt;strong&gt;復習が回らない：&lt;/strong&gt;学校進度に合わせて復習範囲を分割し、週内で完結&lt;/li&gt;
&lt;/ul&gt;
&lt;/div&gt;
&lt;/div&gt;
&lt;/div&gt;
&lt;/div&gt;
&lt;p&gt;&lt;!-- 追加：内部リンク（中盤でもう1か所） --&gt;&lt;/p&gt;
&lt;div class="mt-3 rounded p-3" style="background: #f7f7f7;"&gt;
&lt;div class="fw-bold mb-1"&gt;教科別の進め方を先に確認したい方へ&lt;/div&gt;
&lt;div class="small text-muted mb-2"&gt;同じ「学校対策」でも、英語と数学で設計の順番が変わります。&lt;/div&gt;
&lt;div class="d-grid gap-2 d-md-flex"&gt;&lt;a class="btn btn-outline-primary" href="https://juku-escot.com/school_english/" target="_blank" rel="noopener"&gt;英語の学校対策（詳細）&lt;/a&gt;&lt;br /&gt;
&lt;a class="btn btn-outline-primary" href="https://juku-escot.com/school_math/" target="_blank" rel="noopener"&gt;数学の学校対策（詳細）&lt;/a&gt;&lt;/div&gt;
&lt;/div&gt;
&lt;div class="mt-3 d-grid gap-2 d-md-flex"&gt;&lt;a class="btn btn-primary btn-lg" href="#contact"&gt;失点原因を無料診断する（ヒアリング）&lt;/a&gt;&lt;br /&gt;
&lt;a class="btn btn-outline-primary btn-lg" href="#trial"&gt;トライアルの成果物を見る&lt;/a&gt;&lt;/div&gt;
&lt;/section&gt;
&lt;p&gt;&lt;!-- 学年別（講座ページ） --&gt;&lt;/p&gt;
&lt;section class="mb-4"&gt;
&lt;h2 class="h4 mb-3"&gt;学年別（講座ページ）&lt;/h2&gt;
&lt;div class="rounded p-3" style="background: #f7f7f7;"&gt;
&lt;div class="row row-cols-1 row-cols-md-2 g-2"&gt;
&lt;div class="col d-grid"&gt;&lt;a class="btn btn-outline-secondary" href="https://juku-escot.com/kouza/h1-english/" target="_blank" rel="noopener"&gt;高1 英語&lt;/a&gt;&lt;/div&gt;
&lt;div class="col d-grid"&gt;&lt;a class="btn btn-outline-secondary" href="https://juku-escot.com/kouza/h1-math/" target="_blank" rel="noopener"&gt;高1 数学&lt;/a&gt;&lt;/div&gt;
&lt;div class="col d-grid"&gt;&lt;a class="btn btn-outline-secondary" href="https://juku-escot.com/kouza/j1-english/" target="_blank" rel="noopener"&gt;中1 英語&lt;/a&gt;&lt;/div&gt;
&lt;div class="col d-grid"&gt;&lt;a class="btn btn-outline-secondary" href="https://juku-escot.com/kouza/j1-math/" target="_blank" rel="noopener"&gt;中1 数学&lt;/a&gt;&lt;/div&gt;
&lt;div class="col d-grid"&gt;&lt;a class="btn btn-outline-secondary" href="https://juku-escot.com/kouza/j2-english/" target="_blank" rel="noopener"&gt;中2 英語&lt;/a&gt;&lt;/div&gt;
&lt;div class="col d-grid"&gt;&lt;a class="btn btn-outline-secondary" href="https://juku-escot.com/kouza/j2-math/" target="_blank" rel="noopener"&gt;中2 数学&lt;/a&gt;&lt;/div&gt;
&lt;div class="col d-grid"&gt;&lt;a class="btn btn-outline-secondary" href="https://juku-escot.com/kouza/j3-english/" target="_blank" rel="noopener"&gt;中3 英語&lt;/a&gt;&lt;/div&gt;
&lt;div class="col d-grid"&gt;&lt;a class="btn btn-outline-secondary" href="https://juku-escot.com/kouza/j3-math/" target="_blank" rel="noopener"&gt;中3 数学&lt;/a&gt;&lt;/div&gt;
&lt;/div&gt;
&lt;div class="mt-3 small text-muted"&gt;※学年ページの内容に沿って、学校の進度・試験範囲・教材に合わせて最短で組み直します。&lt;/div&gt;
&lt;/div&gt;
&lt;/section&gt;
&lt;p&gt;&lt;!-- トライアルの価値（成果物を明示） --&gt;&lt;/p&gt;
&lt;section id="trial" class="mb-4"&gt;
&lt;h2 class="h4 mb-3"&gt;トライアルで得られる成果物（次の試験までの「やる順」）&lt;/h2&gt;
&lt;p class="mb-3"&gt;トライアルは「体験」ではなく、失点原因を特定して&lt;strong&gt;次の定期試験までの設計図&lt;/strong&gt;を作る工程です。&lt;/p&gt;
&lt;div class="row row-cols-1 row-cols-md-3 g-3"&gt;
&lt;div class="col"&gt;
&lt;div class="card h-100 shadow-sm"&gt;
&lt;div class="card-body"&gt;
&lt;h3 class="h6"&gt;失点原因の特定&lt;/h3&gt;
&lt;p class="mb-0 small text-muted"&gt;答案・ワーク・プリントから、どこで落ちたかを分解します。&lt;/p&gt;
&lt;/div&gt;
&lt;/div&gt;
&lt;/div&gt;
&lt;div class="col"&gt;
&lt;div class="card h-100 shadow-sm"&gt;
&lt;div class="card-body"&gt;
&lt;h3 class="h6"&gt;優先順位つきの学習計画&lt;/h3&gt;
&lt;p class="mb-0 small text-muted"&gt;範囲×残日数で、点になる順に並べ替えます。&lt;/p&gt;
&lt;/div&gt;
&lt;/div&gt;
&lt;/div&gt;
&lt;div class="col"&gt;
&lt;div class="card h-100 shadow-sm"&gt;
&lt;div class="card-body"&gt;
&lt;h3 class="h6"&gt;家庭で回る手順&lt;/h3&gt;
&lt;p class="mb-0 small text-muted"&gt;授業外の運用（復習の分割・小テスト化）まで落とします。&lt;/p&gt;
&lt;/div&gt;
&lt;/div&gt;
&lt;/div&gt;
&lt;/div&gt;
&lt;div class="mt-3 d-grid gap-2 d-md-flex"&gt;&lt;a class="btn btn-primary btn-lg" href="#contact"&gt;無料ヒアリングで状況を整理する&lt;/a&gt;&lt;br /&gt;
&lt;a class="btn btn-outline-primary btn-lg" href="#fee"&gt;料金を見る&lt;/a&gt;&lt;/div&gt;
&lt;/section&gt;
&lt;p&gt;&lt;!-- 受講までの流れ --&gt;&lt;/p&gt;
&lt;section id="flow" class="mb-4"&gt;
&lt;h2 class="h4 mb-3"&gt;受講までの流れ&lt;/h2&gt;
&lt;div id="escotFlow" class="accordion"&gt;
&lt;div class="accordion-item"&gt;
&lt;h3 id="flowOne" class="accordion-header"&gt;&lt;button class="accordion-button" type="button" data-bs-toggle="collapse" data-bs-target="#flowOneBody" aria-expanded="true" aria-controls="flowOneBody"&gt;&lt;br /&gt;
1．保護者様からの事前ヒアリング【無料】&lt;br /&gt;
&lt;/button&gt;&lt;/h3&gt;
&lt;div id="flowOneBody" class="accordion-collapse collapse show" aria-labelledby="flowOne" data-bs-parent="#escotFlow"&gt;
&lt;div class="accordion-body"&gt;まずは都合の合う時間に来塾して頂き、現在の状況等を詳細にお伺い致します（生徒さんの成績・学習の様子が分かるものを可能な限りお持ち頂ければスムーズかと思います）。また、お伺いした情報をもとに大まかな指導計画を提示させて頂きます。&lt;/div&gt;
&lt;/div&gt;
&lt;/div&gt;
&lt;div class="accordion-item"&gt;
&lt;h3 id="flowTwo" class="accordion-header"&gt;&lt;button class="accordion-button collapsed" type="button" data-bs-toggle="collapse" data-bs-target="#flowTwoBody" aria-expanded="false" aria-controls="flowTwoBody"&gt;&lt;br /&gt;
2．トライアル指導【「トライアル指導料」のみ頂戴致します】&lt;br /&gt;
&lt;/button&gt;&lt;/h3&gt;
&lt;div id="flowTwoBody" class="accordion-collapse collapse" aria-labelledby="flowTwo" data-bs-parent="#escotFlow"&gt;
&lt;div class="accordion-body"&gt;事前ヒアリングでの情報をもとに指導を行い、通常の指導同様に家庭学習用の課題も配布致します。指導後、ヒアリング時に作成した指導計画をブラッシュアップした上で、再度指導計画を提示させて頂きます。&lt;/div&gt;
&lt;/div&gt;
&lt;/div&gt;
&lt;div class="accordion-item"&gt;
&lt;h3 id="flowThree" class="accordion-header"&gt;&lt;button class="accordion-button collapsed" type="button" data-bs-toggle="collapse" data-bs-target="#flowThreeBody" aria-expanded="false" aria-controls="flowThreeBody"&gt;&lt;br /&gt;
3．ご契約&lt;br /&gt;
&lt;/button&gt;&lt;/h3&gt;
&lt;div id="flowThreeBody" class="accordion-collapse collapse" aria-labelledby="flowThree" data-bs-parent="#escotFlow"&gt;
&lt;div class="accordion-body"&gt;指導計画について十分ご納得頂いてから、入塾手続きを進めて頂きます。&lt;/div&gt;
&lt;/div&gt;
&lt;/div&gt;
&lt;div class="accordion-item"&gt;
&lt;h3 id="flowFour" class="accordion-header"&gt;&lt;button class="accordion-button collapsed" type="button" data-bs-toggle="collapse" data-bs-target="#flowFourBody" aria-expanded="false" aria-controls="flowFourBody"&gt;&lt;br /&gt;
4．指導開始&lt;br /&gt;
&lt;/button&gt;&lt;/h3&gt;
&lt;div id="flowFourBody" class="accordion-collapse collapse" aria-labelledby="flowFour" data-bs-parent="#escotFlow"&gt;
&lt;div class="accordion-body"&gt;ご契約時に決定させて頂いた曜日／時間にて指導を開始させて頂きます。&lt;/div&gt;
&lt;/div&gt;
&lt;/div&gt;
&lt;/div&gt;
&lt;div class="mt-3 d-grid gap-2 d-md-flex"&gt;&lt;a class="btn btn-primary btn-lg" href="#contact"&gt;失点原因を無料診断する（ヒアリング）&lt;/a&gt;&lt;br /&gt;
&lt;a class="btn btn-outline-primary btn-lg" href="#exam"&gt;定期試験ゼミを見る&lt;/a&gt;&lt;/div&gt;
&lt;/section&gt;
&lt;p&gt;&lt;!-- 指導料 --&gt;&lt;/p&gt;
&lt;section id="fee" class="mb-4"&gt;
&lt;h2 class="h4 mb-3"&gt;指導料&lt;/h2&gt;
&lt;div class="alert alert-primary p-3" role="alert"&gt;
&lt;p class="mb-1"&gt;&lt;strong&gt;完全1対1（講師1人：生徒1人）&lt;/strong&gt;です。&lt;/p&gt;
&lt;p class="mb-0"&gt;学校進度・教材・試験範囲に合わせ、個別に設計して実行します（学校教材ベース）。&lt;/p&gt;
&lt;/div&gt;
&lt;div class="row row-cols-1 row-cols-md-2 g-3"&gt;
&lt;div class="col"&gt;
&lt;div class="card h-100"&gt;
&lt;div class="card-body"&gt;
&lt;h3 class="h5"&gt;トライアル指導料&lt;/h3&gt;
&lt;div class="fs-4"&gt;&lt;strong&gt;10,000円（税込）&lt;/strong&gt;&lt;/div&gt;
&lt;p class="mb-0"&gt;他塾様でいう「&lt;span style="color: #3366ff;"&gt;体験講座&lt;/span&gt;」の位置づけです。トライアルでは失点原因の特定と、次回試験までの設計（優先順位つき）を行います。&lt;/p&gt;
&lt;/div&gt;
&lt;/div&gt;
&lt;/div&gt;
&lt;div class="col"&gt;
&lt;div class="card h-100"&gt;
&lt;div class="card-body"&gt;
&lt;h3 class="h5"&gt;入塾金&lt;/h3&gt;
&lt;div class="fs-4"&gt;&lt;strong&gt;20,000円（税別）&lt;/strong&gt;&lt;/div&gt;
&lt;p class="mb-0"&gt;入塾手続の際に頂戴致します。また、その時点・もしくは過去在籍されていた生徒さんの兄弟姉妹の場合には、&lt;span style="color: #3366ff;"&gt;全額免除&lt;/span&gt;させて頂きます。&lt;/p&gt;
&lt;/div&gt;
&lt;/div&gt;
&lt;/div&gt;
&lt;/div&gt;
&lt;div class="card mt-3 shadow-sm"&gt;
&lt;div class="card-body"&gt;
&lt;h3 class="h5 mb-3"&gt;指導料（完全1対1）&lt;/h3&gt;
&lt;div class="table-responsive"&gt;
&lt;table class="table align-middle"&gt;
&lt;thead&gt;
&lt;tr&gt;
&lt;th&gt;時間&lt;/th&gt;
&lt;th&gt;料金&lt;/th&gt;
&lt;th&gt;おすすめの使い方&lt;/th&gt;
&lt;/tr&gt;
&lt;/thead&gt;
&lt;tbody&gt;
&lt;tr&gt;
&lt;td&gt;&lt;strong&gt;80分&lt;/strong&gt;&lt;/td&gt;
&lt;td&gt;&lt;strong&gt;13,200円（税込）/コマ&lt;/strong&gt;&lt;/td&gt;
&lt;td&gt;学校の進度に合わせて「先取り or フォロー」を安定運用&lt;/td&gt;
&lt;/tr&gt;
&lt;tr&gt;
&lt;td&gt;&lt;strong&gt;110分&lt;/strong&gt;&lt;/td&gt;
&lt;td&gt;&lt;strong&gt;18,150円（税込）/コマ&lt;/strong&gt;&lt;/td&gt;
&lt;td&gt;演習量＋解説量を確保し、答案の作り方まで仕上げる&lt;/td&gt;
&lt;/tr&gt;
&lt;/tbody&gt;
&lt;/table&gt;
&lt;/div&gt;
&lt;div class="rounded p-3" style="background: whitesmoke;"&gt;
&lt;p class="mb-2"&gt;&lt;strong&gt;指導料は前払い&lt;/strong&gt;です。&lt;/p&gt;
&lt;p class="mb-2"&gt;※指導予定回数分を前月20日に集計し請求書を発行させて頂きますので、&lt;span style="color: #3366ff;"&gt;&lt;strong&gt;前月末まで&lt;/strong&gt;&lt;/span&gt;にお支払い下さいませ。&lt;/p&gt;
&lt;div class="small"&gt;(例)80分 週1コマ・月4回：13,200円 × 4 ＝ &lt;strong&gt;52,800円（税込）&lt;/strong&gt;&lt;br /&gt;
(例)110分 週1コマ・月4回：18,150円 × 4 ＝ &lt;strong&gt;72,600円（税込）&lt;/strong&gt;&lt;/div&gt;
&lt;/div&gt;
&lt;/div&gt;
&lt;/div&gt;
&lt;/section&gt;
&lt;p&gt;&lt;!-- FAQ（5〜8問：7問） --&gt;&lt;/p&gt;
&lt;section id="faq" class="mb-4"&gt;
&lt;h2 class="h4 mb-3"&gt;FAQ（学校対策でよくある質問）&lt;/h2&gt;
&lt;div class="rounded p-3" style="background-color: whitesmoke;"&gt;
&lt;p class="mb-2"&gt;&lt;strong&gt;Q. 先取りとフォローアップは併用できますか？&lt;/strong&gt;&lt;br /&gt;
A. 可能です。例えば「穴のある単元はフォロー」「新単元は先取り」のように分けると、点数が安定しやすくなります。&lt;/p&gt;
&lt;p class="mb-2"&gt;&lt;strong&gt;Q. 何を持って行けば相談がスムーズですか？&lt;/strong&gt;&lt;br /&gt;
A. 直近の定期試験（問題・答案）／学校ワーク／授業プリント／成績が分かるものがあると、失点原因を特定しやすくなります。&lt;/p&gt;
&lt;p class="mb-2"&gt;&lt;strong&gt;Q. どれくらいで効果が出ますか？&lt;/strong&gt;&lt;br /&gt;
A. まずは「次の定期試験での改善」を一つの目安に、学習状況に合わせて計画を組みます。短期は失点パターンの修正、長期は土台の作り直しが中心です。&lt;/p&gt;
&lt;p class="mb-2"&gt;&lt;strong&gt;Q. オンラインでも学校教材で対応できますか？&lt;/strong&gt;&lt;br /&gt;
A. 可能です。学校ワーク・プリント・試験範囲を軸に進め、必要に応じて弱点補強の演習を組み合わせます。&lt;/p&gt;
&lt;p class="mb-2"&gt;&lt;strong&gt;Q. 宿題はどのくらい出ますか？&lt;/strong&gt;&lt;br /&gt;
A. 「学校課題の消化」だけで終わらないよう、授業で直したポイントが再現できる量に調整します（過多にせず、回せる形を優先）。&lt;/p&gt;
&lt;p class="mb-2"&gt;&lt;strong&gt;Q. 部活や提出物が忙しくても続けられますか？&lt;/strong&gt;&lt;br /&gt;
A. 続けられる形に落とします。週内で完結する分割（復習範囲・小テスト化）を先に決め、やる順を固定します。&lt;/p&gt;
&lt;p class="mb-0"&gt;&lt;strong&gt;Q. 定期試験前だけコマ数を増やせますか？&lt;/strong&gt;&lt;br /&gt;
A. 可能です。「二週間完結・定期試験対策ゼミ」の考え方で、範囲×残日数から最短プランを作ります。&lt;/p&gt;
&lt;/div&gt;
&lt;/section&gt;
&lt;p&gt;&lt;!-- FAQ 構造化（FAQPage） --&gt;&lt;br /&gt;
&lt;script type="application/ld+json"&gt;
{
  "@context":"https://schema.org",
  "@type":"FAQPage",
  "mainEntity":[
    {
      "@type":"Question",
      "name":"先取りとフォローアップは併用できますか？",
      "acceptedAnswer":{"@type":"Answer","text":"可能です。例えば「穴のある単元はフォロー」「新単元は先取り」のように分けると、点数が安定しやすくなります。"}
    },
    {
      "@type":"Question",
      "name":"何を持って行けば相談がスムーズですか？",
      "acceptedAnswer":{"@type":"Answer","text":"直近の定期試験（問題・答案）／学校ワーク／授業プリント／成績が分かるものがあると、失点原因を特定しやすくなります。"}
    },
    {
      "@type":"Question",
      "name":"どれくらいで効果が出ますか？",
      "acceptedAnswer":{"@type":"Answer","text":"まずは「次の定期試験での改善」を一つの目安に、学習状況に合わせて計画を組みます。短期は失点パターンの修正、長期は土台の作り直しが中心です。"}
    },
    {
      "@type":"Question",
      "name":"オンラインでも学校教材で対応できますか？",
      "acceptedAnswer":{"@type":"Answer","text":"可能です。学校ワーク・プリント・試験範囲を軸に進め、必要に応じて弱点補強の演習を組み合わせます。"}
    },
    {
      "@type":"Question",
      "name":"宿題はどのくらい出ますか？",
      "acceptedAnswer":{"@type":"Answer","text":"「学校課題の消化」だけで終わらないよう、授業で直したポイントが再現できる量に調整します（過多にせず、回せる形を優先）。"}
    },
    {
      "@type":"Question",
      "name":"部活や提出物が忙しくても続けられますか？",
      "acceptedAnswer":{"@type":"Answer","text":"続けられる形に落とします。週内で完結する分割（復習範囲・小テスト化）を先に決め、やる順を固定します。"}
    },
    {
      "@type":"Question",
      "name":"定期試験前だけコマ数を増やせますか？",
      "acceptedAnswer":{"@type":"Answer","text":"可能です。「二週間完結・定期試験対策ゼミ」の考え方で、範囲×残日数から最短プランを作ります。"}
    }
  ]
}
&lt;/script&gt;&lt;/p&gt;
&lt;p&gt;&lt;!-- お問い合わせ --&gt;&lt;/p&gt;
&lt;section id="contact" class="mb-2"&gt;
&lt;h2 class="h4 mb-3"&gt;お問い合わせ&lt;/h2&gt;
&lt;div class="alert alert-primary p-3" role="alert"&gt;
&lt;p class="mb-2"&gt;&lt;strong&gt;「次の定期試験で、何をどう直せば点が伸びるか」から整理します。&lt;/strong&gt;&lt;/p&gt;
&lt;p class="mb-0"&gt;まずは無料ヒアリングで、失点原因と優先順位を特定してください（教材・答案があるほど精度が上がります）。&lt;/p&gt;
&lt;/div&gt;
&lt;div class="wpcf7 no-js" id="wpcf7-f422-p96-o1" lang="ja" dir="ltr" data-wpcf7-id="422"&gt;
&lt;div class="screen-reader-response"&gt;&lt;p role="status" aria-live="polite" aria-atomic="true"&gt;&lt;/p&gt; &lt;ul&gt;&lt;/ul&gt;&lt;/div&gt;
&lt;form action="/school/#wpcf7-f422-p96-o1" method="post" class="wpcf7-form init" aria-label="コンタクトフォーム" novalidate="novalidate" data-status="init"&gt;
&lt;fieldset class="hidden-fields-container"&gt;&lt;input type="hidden" name="_wpcf7" value="422" /&gt;&lt;input type="hidden" name="_wpcf7_version" value="6.1.4" /&gt;&lt;input type="hidden" name="_wpcf7_locale" value="ja" /&gt;&lt;input type="hidden" name="_wpcf7_unit_tag" value="wpcf7-f422-p96-o1" /&gt;&lt;input type="hidden" name="_wpcf7_container_post" value="96" /&gt;&lt;input type="hidden" name="_wpcf7_posted_data_hash" value="" /&gt;&lt;input type="hidden" name="_wpcf7_recaptcha_response" value="" /&gt;
&lt;/fieldset&gt;
&lt;p&gt;&lt;label&gt; 保護者氏名 (必須)&lt;br /&gt;
&lt;span class="wpcf7-form-control-wrap" data-name="text-734"&gt;&lt;input size="40" maxlength="400" class="wpcf7-form-control wpcf7-text wpcf7-validates-as-required" aria-required="true" aria-invalid="false" value="" type="text" name="text-734" /&gt;&lt;/span&gt;&lt;br /&gt;
&lt;/label&gt;&lt;label&gt;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/&gt;&lt;/span&gt;&lt;br /&gt;
&lt;/label&gt;&lt;label&gt;科目(必須)&lt;br /&gt;
&lt;span class="wpcf7-form-control-wrap" data-name="menu-682"&gt;&lt;select class="wpcf7-form-control wpcf7-select wpcf7-validates-as-required" aria-required="true" aria-invalid="false" name="menu-682"&gt;&lt;option value="英語"&gt;英語&lt;/option&gt;&lt;option value="数学"&gt;数学&lt;/option&gt;&lt;/select&gt;&lt;/span&gt;&lt;br /&gt;
&lt;/label&gt;&lt;label&gt;学年&lt;br /&gt;
&lt;span class="wpcf7-form-control-wrap" data-name="menu-683"&gt;&lt;select class="wpcf7-form-control wpcf7-select" aria-invalid="false" name="menu-683"&gt;&lt;option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aria-invalid="false" name="menu-684"&gt;&lt;option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type="checkbox" name="checkbox-613[]" value="教室" /&gt;&lt;/span&gt;&lt;span class="wpcf7-list-item last"&gt;&lt;span class="wpcf7-list-item-label"&gt;オンライン&lt;/span&gt;&lt;input type="checkbox" name="checkbox-613[]" value="オンライン" /&gt;&lt;/span&gt;&lt;/span&gt;&lt;/span&gt;&lt;br /&gt;
&lt;/label&gt;&lt;label&gt; 備考&lt;br /&gt;
&lt;span class="wpcf7-form-control-wrap" data-name="your-message"&gt;&lt;textarea cols="40" rows="10" maxlength="2000" class="wpcf7-form-control wpcf7-textarea wpcf7-validates-as-required" aria-required="true" aria-invalid="false" name="your-message"&gt;&lt;/textarea&gt;&lt;/span&gt;&lt;br /&gt;
[anr_nocaptcha g-recaptcha-response]&lt;br /&gt;
&lt;input class="wpcf7-form-control wpcf7-submit has-spinner" type="submit" value="送信" /&gt;&lt;/label&gt;
&lt;/p&gt;&lt;div class="wpcf7-response-output" aria-hidden="true"&gt;&lt;/div&gt;
&lt;/form&gt;
&lt;/div&gt;
&lt;/section&gt;
&lt;/div&gt;
&lt;section class="veu_cta" id="veu_cta-496"&gt;&lt;h1 class="cta_title"&gt;講座案内：受験対策　薬学部対策講座【数学】&lt;/h1&gt;&lt;div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image_exist"&gt;【数学】
&lt;br /&gt;薬学部など、数学ⅠAⅡBで受験する理系の受験生のための講座です。 全範囲の基本をしっかり押さえた上で、目指す大学のレベルに合わせた指導をさせていただきます。&lt;/div&gt;&lt;div class="cta_body_link"&gt;&lt;a href="https://juku-escot.com/examination/" class="btn btn-primary btn-block btn-lg" target="_blank"&gt;受験対策　薬学部対策講座【数学】&lt;/a&gt;&lt;/div&gt;&lt;/div&gt;&lt;!--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</si>
  <si>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https://rika-quest.com/column/nayami-graph-table-reading/
【検出された不自然ワード】
- 崩れ
- 型
- 迷い
- 固定
- 手順
- 立て直
- 内部リンク
- 設計
【本文】
------
&lt;p&gt;&lt;!-- =========================================================
MC本文HTML（WordPress投稿用）｜しゅん吉クエスト
テーマ：図・表・グラフの読み取りで落とす（悩み起点）
参考：earthquakeページの「見出し＋補助行」「まとめ/ゴール」「確認クイズ」系の見栄え
重要：このHTMLは“テキスト（HTML）モード”で貼り付け推奨（style内に
が混入すると崩れます）
テーマカラー：緑（Bootstrap success）
・Bootstrap5（grid/card/alert/list-group/badge/table/btn）多用
・FAQ/クイズは
&lt;details&gt; で確実に開閉（JS不要）
========================================================= --&gt;&lt;/p&gt;
&lt;style&gt;
  /* ====== しゅん吉クエスト：悩みMC共通（緑） ====== */&lt;br /&gt;
  .rq-hero{&lt;br /&gt;
    background: linear-gradient(180deg, rgba(25,135,84,.12), #fff);&lt;br /&gt;
    border: 1px solid rgba(0,0,0,.08);&lt;br /&gt;
  }&lt;br /&gt;
  .rq-subline{&lt;br /&gt;
    color:#2b2b2b;&lt;br /&gt;
    opacity:.9;&lt;br /&gt;
  }&lt;br /&gt;
  .rq-marker{&lt;br /&gt;
    background: linear-gradient(transparent 62%, rgba(25,135,84,.22) 62%);&lt;br /&gt;
    font-weight: 800;&lt;br /&gt;
    padding: 0 .12em;&lt;br /&gt;
  }&lt;br /&gt;
  .rq-toc a{ text-decoration:none; }&lt;br /&gt;
  .rq-toc a:hover{ text-decoration:underline; }&lt;/p&gt;
&lt;p&gt;  /* セクション左線（earthquakeの“段落が締まる”感じ） */&lt;br /&gt;
  .rq-leftbar{&lt;br /&gt;
    border-left: .35rem solid rgba(25,135,84,.55);&lt;br /&gt;
  }&lt;/p&gt;
&lt;p&gt;  /* まとめカード（箇条書きが読みやすい） */&lt;br /&gt;
  .rq-bullets li{ margin-bottom:.35rem; }&lt;/p&gt;
&lt;p&gt;  /* FAQ/クイズ：JS不要で確実に開く */&lt;br /&gt;
  .rq-faq details{&lt;br /&gt;
    border: 1px solid rgba(0,0,0,.10);&lt;br /&gt;
    border-radius: 1rem;&lt;br /&gt;
    background: #fff;&lt;br /&gt;
    overflow: hidden;&lt;br /&gt;
    box-shadow: 0 .125rem .25rem rgba(0,0,0,.075);&lt;br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}&lt;br /&gt;
&lt;/style&gt;
&lt;div class="container my-4"&gt;
&lt;p&gt;&lt;!-- ========================= Hero（earthquake風：タイトル上の補助行＋バッジ） ========================== --&gt;&lt;/p&gt;
&lt;section class="rq-hero rounded-4 p-4 p-lg-5 shadow-sm mb-4"&gt;
&lt;div class="row g-4 align-items-center"&gt;
&lt;div class="col-lg-8"&gt;
&lt;div class="rq-subline small mb-2"&gt;中学受験理科／図表の読み取り　テーマ：軸・単位・比較の順番&lt;/div&gt;
&lt;div class="d-flex flex-wrap gap-2 mb-2"&gt;&lt;span class="badge bg-success"&gt;悩み起点&lt;/span&gt;&lt;br /&gt;
&lt;span class="badge bg-success"&gt;読む順番を固定&lt;/span&gt;&lt;br /&gt;
&lt;span class="badge bg-success"&gt;典型ミス修正&lt;/span&gt;&lt;br /&gt;
&lt;span class="badge bg-success"&gt;家庭で回す&lt;/span&gt;&lt;/div&gt;
&lt;p class="mb-2"&gt;問題文は読めるのに、図・表・グラフに入った瞬間に止まる。&lt;br /&gt;
どこを見ればいいか決まらず、計算や記述に進めない。&lt;br /&gt;
あとから「単位」や「比較条件」の見落としに気づく。&lt;/p&gt;
&lt;p class="mb-0"&gt;この失点は知識不足よりも、&lt;strong class="rq-marker"&gt;“見る順番（処理手順）が定まっていない”&lt;/strong&gt;&lt;br /&gt;
ことで起きやすい悩みです。図表は先に確認すべきポイント（軸・単位・比較）があり、&lt;br /&gt;
そこを飛ばすと読み取りが崩れます。&lt;/p&gt;
&lt;/div&gt;
&lt;div class="col-lg-4"&gt;
&lt;div class="card border-0 shadow-sm rounded-4"&gt;
&lt;div class="card-body p-3 p-lg-4"&gt;
&lt;p class="fw-bold text-success mb-2"&gt;この記事のゴール&lt;/p&gt;
&lt;ul class="small mb-0 rq-bullets"&gt;
&lt;li&gt;軸・単位・比較の順番で読める&lt;/li&gt;
&lt;li&gt;典型ミス（逆読み/単位落ち/比較ブレ）を回避できる&lt;/li&gt;
&lt;li&gt;読み取った情報を短文にして根拠化できる&lt;/li&gt;
&lt;li&gt;家庭学習で“型”を定着できる&lt;/li&gt;
&lt;/ul&gt;
&lt;/div&gt;
&lt;/div&gt;
&lt;/div&gt;
&lt;/div&gt;
&lt;div class="alert alert-success mt-4 mb-0 rounded-4 border border-success-subtle" role="alert"&gt;単元の詳しい解説ではなく、「図表を読む処理手順」を固定して失点を止めるための整理です。&lt;/div&gt;
&lt;/section&gt;
&lt;p&gt;&lt;!-- ========================= 目次（カード＋リスト） ==========================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href="#s1"&gt;まず状況整理｜どこで止まっているか&lt;/a&gt;&lt;br /&gt;
&lt;a class="list-group-item list-group-item-action" href="#s2"&gt;原因の切り分け（典型3パターン）&lt;/a&gt;&lt;br /&gt;
&lt;a class="list-group-item list-group-item-action" href="#s3"&gt;立て直しの手順｜軸→単位→比較の見る順番&lt;/a&gt;&lt;br /&gt;
&lt;a class="list-group-item list-group-item-action" href="#s4"&gt;よくあるミスと修正（誤答例→直し方）&lt;/a&gt;&lt;br /&gt;
&lt;a class="list-group-item list-group-item-action" href="#s5"&gt;家庭での回し方｜週設計とチェック&lt;/a&gt;&lt;br /&gt;
&lt;a class="list-group-item list-group-item-action" href="#s6"&gt;FAQ（よくある質問）&lt;/a&gt;&lt;br /&gt;
&lt;a class="list-group-item list-group-item-action" href="#s7"&gt;理解度チェック（クイズ）&lt;/a&gt;&lt;br /&gt;
&lt;a class="list-group-item list-group-item-action" href="#s8"&gt;次に読む（内部リンク）＋講座・問い合わせ&lt;/a&gt;&lt;/div&gt;
&lt;/div&gt;
&lt;/nav&gt;
&lt;p&gt;&lt;!-- ========================= Section 1 ========================== --&gt;&lt;/p&gt;
&lt;section class="mb-5"&gt;
&lt;h2 id="s1" class="h4 fw-bold border-bottom pb-2 mb-3"&gt;まず状況整理｜どこで止まっているか&lt;/h2&gt;
&lt;div class="row g-3"&gt;
&lt;div class="col-lg-6"&gt;
&lt;div class="card rounded-4 shadow-sm h-100 rq-leftbar"&gt;
&lt;div class="card-body p-3 p-lg-4"&gt;
&lt;p class="fw-bold text-success mb-2"&gt;図表で止まりやすい地点&lt;/p&gt;
&lt;ul class="mb-0 rq-bullets"&gt;
&lt;li&gt;軸（何を表しているか）を確認しないまま読んでいる&lt;/li&gt;
&lt;li&gt;単位（g/mL/℃/分など）を見落として比較がズレる&lt;/li&gt;
&lt;li&gt;比較対象（どれとどれ）が定まらず迷い続ける&lt;/li&gt;
&lt;li&gt;変化（増減）を言葉に直せず、結論が作れない&lt;/li&gt;
&lt;/ul&gt;
&lt;/div&gt;
&lt;/div&gt;
&lt;/div&gt;
&lt;div class="col-lg-6"&gt;
&lt;div class="alert alert-success rounded-4 border border-success-subtle h-100 mb-0" role="alert"&gt;
&lt;p class="fw-bold mb-2"&gt;「読めない」の正体&lt;/p&gt;
&lt;p class="mb-2"&gt;図表は“情報の塊”です。読むべき順番（軸→単位→比較）を飛ばすと、&lt;br /&gt;
必要な情報が拾えず、計算や記述で根拠が作れなくなります。&lt;/p&gt;
&lt;p class="mb-0"&gt;逆に、順番を固定できると、同じ図表でも「どこを見るか」がすぐ決まり、失点が減ります。&lt;/p&gt;
&lt;/div&gt;
&lt;/div&gt;
&lt;/div&gt;
&lt;/section&gt;
&lt;p&gt;&lt;!-- ========================= Section 2 ========================== --&gt;&lt;/p&gt;
&lt;section class="mb-5"&gt;
&lt;h2 id="s2" class="h4 fw-bold border-bottom pb-2 mb-3"&gt;原因の切り分け（典型3パターン）&lt;/h2&gt;
&lt;div class="row g-3"&gt;
&lt;div class="col-lg-4"&gt;
&lt;div class="card rounded-4 shadow-sm h-100"&gt;
&lt;div class="card-body p-3 p-lg-4"&gt;&lt;span class="badge bg-success mb-2"&gt;原因①&lt;/span&gt;&lt;/p&gt;
&lt;h3 class="h6 fw-bold mb-2"&gt;軸の確認が後回し&lt;/h3&gt;
&lt;p class="mb-0"&gt;横軸・縦軸の意味を押さえずに、線や棒の形だけで判断する状態です。&lt;br /&gt;
まず「何が変わっているか」を軸から確定しないと、読み取りは安定しません。&lt;/p&gt;
&lt;/div&gt;
&lt;/div&gt;
&lt;/div&gt;
&lt;div class="col-lg-4"&gt;
&lt;div class="card rounded-4 shadow-sm h-100"&gt;
&lt;div class="card-body p-3 p-lg-4"&gt;&lt;span class="badge bg-success mb-2"&gt;原因②&lt;/span&gt;&lt;/p&gt;
&lt;h3 class="h6 fw-bold mb-2"&gt;単位・目盛りの見落とし&lt;/h3&gt;
&lt;p class="mb-0"&gt;単位が違うのに同じ数値として扱ったり、目盛りの間隔を読み違えたりするパターンです。&lt;br /&gt;
計算以前に、読み取った数値がズレてしまいます。&lt;/p&gt;
&lt;/div&gt;
&lt;/div&gt;
&lt;/div&gt;
&lt;div class="col-lg-4"&gt;
&lt;div class="card rounded-4 shadow-sm h-100"&gt;
&lt;div class="card-body p-3 p-lg-4"&gt;&lt;span class="badge bg-success mb-2"&gt;原因③&lt;/span&gt;&lt;/p&gt;
&lt;h3 class="h6 fw-bold mb-2"&gt;比較対象が決まっていない&lt;/h3&gt;
&lt;p class="mb-0"&gt;「どれとどれを比べるか」が曖昧なまま読むと、結論がブレます。&lt;br /&gt;
問われ方（最大/最小/増え方/差）に合わせて比較の軸を固定する必要があります。&lt;/p&gt;
&lt;/div&gt;
&lt;/div&gt;
&lt;/div&gt;
&lt;/div&gt;
&lt;div class="alert alert-success rounded-4 border border-success-subtle mt-3 mb-0" role="alert"&gt;「図表は読めるが、知識を問題に活かせない」段階で詰まっている場合は、&lt;br /&gt;
&lt;a class="link-success fw-bold" href="https://rika-quest.com/column/nayami-cant-apply-knowledge/"&gt;用語は覚えたのに問題で使えない原因と対策&lt;/a&gt;&lt;br /&gt;
も合わせて整理すると、読み取った情報を答えに結びつけやすくなります。&lt;/div&gt;
&lt;/section&gt;
&lt;p&gt;&lt;!-- ========================= Section 3 ========================== --&gt;&lt;/p&gt;
&lt;section class="mb-5"&gt;
&lt;h2 id="s3" class="h4 fw-bold border-bottom pb-2 mb-3"&gt;立て直しの手順｜軸→単位→比較の見る順番&lt;/h2&gt;
&lt;div class="row g-3"&gt;
&lt;div class="col-lg-6"&gt;
&lt;div class="card rounded-4 shadow-sm h-100 rq-leftbar"&gt;
&lt;div class="card-body p-3 p-lg-4"&gt;
&lt;div class="d-flex flex-wrap align-items-center gap-2 mb-2"&gt;&lt;span class="badge bg-success"&gt;ステップ1&lt;/span&gt;&lt;/p&gt;
&lt;h3 class="h6 fw-bold mb-0"&gt;軸（何を表すか）を声に出して確認&lt;/h3&gt;
&lt;/div&gt;
&lt;p class="mb-2"&gt;最初に次の2つを言葉で固定します。&lt;/p&gt;
&lt;ul class="mb-0 rq-bullets"&gt;
&lt;li&gt;横軸：何の変化か（時間/温度/量/距離など）&lt;/li&gt;
&lt;li&gt;縦軸：何を測ったか（質量/体積/速さ/濃さなど）&lt;/li&gt;
&lt;/ul&gt;
&lt;/div&gt;
&lt;/div&gt;
&lt;/div&gt;
&lt;div class="col-lg-6"&gt;
&lt;div class="card rounded-4 shadow-sm h-100 rq-leftbar"&gt;
&lt;div class="card-body p-3 p-lg-4"&gt;
&lt;div class="d-flex flex-wrap align-items-center gap-2 mb-2"&gt;&lt;span class="badge bg-success"&gt;ステップ2&lt;/span&gt;&lt;/p&gt;
&lt;h3 class="h6 fw-bold mb-0"&gt;単位・目盛りを「注意書き」として残す&lt;/h3&gt;
&lt;/div&gt;
&lt;p class="mb-2"&gt;単位（℃/g/mL/min など）と目盛りの間隔を、図表の横に短く書きます。&lt;br /&gt;
これだけで、読み間違いと計算ミスが減ります。&lt;/p&gt;
&lt;div class="alert alert-success rounded-4 border border-success-subtle mb-0" role="alert"&gt;&lt;span class="badge bg-success me-2"&gt;チェック&lt;/span&gt;&lt;br /&gt;
0.5刻み／10刻み／対数目盛りなど、目盛りの癖を先に把握します。&lt;/div&gt;
&lt;/div&gt;
&lt;/div&gt;
&lt;/div&gt;
&lt;div class="col-lg-12"&gt;
&lt;div class="card rounded-4 shadow-sm rq-leftbar"&gt;
&lt;div class="card-body p-3 p-lg-4"&gt;
&lt;div class="d-flex flex-wrap align-items-center gap-2 mb-2"&gt;&lt;span class="badge bg-success"&gt;ステップ3&lt;/span&gt;&lt;/p&gt;
&lt;h3 class="h6 fw-bold mb-0"&gt;比較の型を決めて読む（最大/最小/差/増え方）&lt;/h3&gt;
&lt;/div&gt;
&lt;p class="mb-2"&gt;問いの種類ごとに「読むポイント」を固定します。迷いが減り、結論が作りやすくなります。&lt;/p&gt;
&lt;div class="table-responsive"&gt;
&lt;table class="table table-bordered align-middle bg-white rounded-4 overflow-hidden mb-0"&gt;
&lt;thead class="table-success"&gt;
&lt;tr&gt;
&lt;th style="width: 22%;"&gt;問われ方&lt;/th&gt;
&lt;th&gt;まず見る場所&lt;/th&gt;
&lt;th&gt;結論の作り方&lt;/th&gt;
&lt;/tr&gt;
&lt;/thead&gt;
&lt;tbody&gt;
&lt;tr&gt;
&lt;th class="text-success"&gt;最大・最小&lt;/th&gt;
&lt;td&gt;ピーク／底（端・山・谷）&lt;/td&gt;
&lt;td&gt;その点の軸の値を読む&lt;/td&gt;
&lt;/tr&gt;
&lt;tr&gt;
&lt;th class="text-success"&gt;差&lt;/th&gt;
&lt;td&gt;同じ横軸で縦の差&lt;/td&gt;
&lt;td&gt;差＝比較対象の固定が先&lt;/td&gt;
&lt;/tr&gt;
&lt;tr&gt;
&lt;th class="text-success"&gt;増え方&lt;/th&gt;
&lt;td&gt;傾き（変化量/時間）&lt;/td&gt;
&lt;td&gt;区間を決めて比較する&lt;/td&gt;
&lt;/tr&gt;
&lt;tr&gt;
&lt;th class="text-success"&gt;比例・反比例&lt;/th&gt;
&lt;td&gt;原点付近・形&lt;/td&gt;
&lt;td&gt;関係を言葉に直す&lt;/td&gt;
&lt;/tr&gt;
&lt;/tbody&gt;
&lt;/table&gt;
&lt;/div&gt;
&lt;div class="alert alert-success rounded-4 border border-success-subtle mt-3 mb-0" role="alert"&gt;&lt;span class="badge bg-success me-2"&gt;仕上げ&lt;/span&gt;&lt;br /&gt;
読み取ったことを「短文」に直します（例：温度が上がるほど溶ける量が増える／一定になる など）。&lt;br /&gt;
その短文が、計算や記述の根拠になります。&lt;/div&gt;
&lt;/div&gt;
&lt;/div&gt;
&lt;/div&gt;
&lt;/div&gt;
&lt;/section&gt;
&lt;p&gt;&lt;!-- ========================= Section 4 ========================== --&gt;&lt;/p&gt;
&lt;section class="mb-5"&gt;
&lt;h2 id="s4" class="h4 fw-bold border-bottom pb-2 mb-3"&gt;よくあるミスと修正（誤答例→直し方）&lt;/h2&gt;
&lt;div class="row g-3"&gt;
&lt;div class="col-lg-6"&gt;
&lt;div class="card rounded-4 shadow-sm h-100"&gt;
&lt;div class="card-body p-3 p-lg-4"&gt;
&lt;div class="d-flex flex-wrap gap-2 align-items-center mb-2"&gt;&lt;span class="badge bg-danger"&gt;典型ミス&lt;/span&gt;&lt;/p&gt;
&lt;h3 class="h6 fw-bold mb-0"&gt;軸を逆に読んで結論が反転する&lt;/h3&gt;
&lt;/div&gt;
&lt;p class="mb-3"&gt;横軸と縦軸の意味を取り違えたり、条件（A→B）を逆に捉えたりして、&lt;br /&gt;
「増える／減る」の方向が反転するパターンです。&lt;/p&gt;
&lt;div class="alert alert-success rounded-4 border border-success-subtle mb-0" role="alert"&gt;&lt;span class="badge bg-success me-2"&gt;直し方&lt;/span&gt;&lt;br /&gt;
図表の上に「横軸＝◯◯、縦軸＝◯◯」を必ず1行で書いてから読む（毎回固定）。&lt;/div&gt;
&lt;/div&gt;
&lt;/div&gt;
&lt;/div&gt;
&lt;div class="col-lg-6"&gt;
&lt;div class="card rounded-4 shadow-sm h-100"&gt;
&lt;div class="card-body p-3 p-lg-4"&gt;
&lt;div class="d-flex flex-wrap gap-2 align-items-center mb-2"&gt;&lt;span class="badge bg-danger"&gt;典型ミス&lt;/span&gt;&lt;/p&gt;
&lt;h3 class="h6 fw-bold mb-0"&gt;単位を落として数値だけを比べる&lt;/h3&gt;
&lt;/div&gt;
&lt;p class="mb-3"&gt;gとkg、mLとL、℃とKなど、単位を見落とすと比較がズレます。&lt;br /&gt;
目盛りの間隔（1目盛り＝5など）を読み違えるのも同系統の失点です。&lt;/p&gt;
&lt;div class="alert alert-success rounded-4 border border-success-subtle mb-0" role="alert"&gt;&lt;span class="badge bg-success me-2"&gt;直し方&lt;/span&gt;&lt;br /&gt;
読み取る数値の横に、必ず単位を添えてメモする（数値だけを書かない）。&lt;/div&gt;
&lt;/div&gt;
&lt;/div&gt;
&lt;/div&gt;
&lt;div class="col-lg-12"&gt;
&lt;div class="card rounded-4 shadow-sm"&gt;
&lt;div class="card-body p-3 p-lg-4"&gt;
&lt;div class="d-flex flex-wrap gap-2 align-items-center mb-2"&gt;&lt;span class="badge bg-danger"&gt;典型ミス&lt;/span&gt;&lt;/p&gt;
&lt;h3 class="h6 fw-bold mb-0"&gt;比較対象がブレて迷い続ける&lt;/h3&gt;
&lt;/div&gt;
&lt;p class="mb-3"&gt;「最大」「差」「増え方」など、問われ方に応じて比較の軸を決めないと、&lt;br /&gt;
図表を何度見ても結論が定まりません。&lt;/p&gt;
&lt;div class="alert alert-success rounded-4 border border-success-subtle mb-0" role="alert"&gt;&lt;span class="badge bg-success me-2"&gt;直し方&lt;/span&gt;&lt;br /&gt;
先に「何を比べる問題か（最大/最小/差/増え方）」を丸で囲み、&lt;br /&gt;
見る場所（ピーク・同じ横軸・傾き）を固定してから読む。&lt;/div&gt;
&lt;/div&gt;
&lt;/div&gt;
&lt;/div&gt;
&lt;/div&gt;
&lt;/section&gt;
&lt;p&gt;&lt;!-- ========================= Section 5 ========================== --&gt;&lt;/p&gt;
&lt;section class="mb-5"&gt;
&lt;h2 id="s5" class="h4 fw-bold border-bottom pb-2 mb-3"&gt;家庭での回し方｜週設計とチェック&lt;/h2&gt;
&lt;p&gt;図表の読み取りは、難問に挑むよりも&lt;strong&gt;“見る順番”の反復&lt;/strong&gt;で伸びやすい分野です。&lt;br /&gt;
家庭では「毎回同じ確認」を短時間で回し、週末に通しで仕上げます。&lt;/p&gt;
&lt;div class="table-responsive"&gt;
&lt;table class="table table-bordered align-middle bg-white rounded-4 overflow-hidden"&gt;
&lt;thead class="table-success"&gt;
&lt;tr&gt;
&lt;th style="width: 26%;"&gt;区分&lt;/th&gt;
&lt;th&gt;やること&lt;/th&gt;
&lt;th&gt;チェック&lt;/th&gt;
&lt;/tr&gt;
&lt;/thead&gt;
&lt;tbody&gt;
&lt;tr&gt;
&lt;th class="text-success"&gt;平日（短時間）&lt;/th&gt;
&lt;td&gt;軸・単位・比較の3点チェック→短文化（1～2文）&lt;/td&gt;
&lt;td&gt;短文が「横軸→縦軸」の順で言えているか&lt;/td&gt;
&lt;/tr&gt;
&lt;tr&gt;
&lt;th class="text-success"&gt;週末（通し）&lt;/th&gt;
&lt;td&gt;短文→計算/記述へ（根拠として使う練習）&lt;/td&gt;
&lt;td&gt;結論の根拠に、図表のどの差を使ったか言えるか&lt;/td&gt;
&lt;/tr&gt;
&lt;/tbody&gt;
&lt;/table&gt;
&lt;/div&gt;
&lt;p class="mb-0"&gt;図表が多い分野の整理は、&lt;br /&gt;
&lt;a class="link-success fw-bold" href="https://rika-quest.com/column/chemistry/"&gt;化学分野&lt;/a&gt;や&lt;br /&gt;
&lt;a class="link-success fw-bold" href="https://rika-quest.com/column/geoscience/"&gt;地学分野&lt;/a&gt;&lt;br /&gt;
でも役立ちます（出題形式の違いを把握すると迷いが減ります）。&lt;/p&gt;
&lt;div class="alert alert-success rounded-4 border border-success-subtle mt-3 mb-0" role="alert"&gt;計算そのものに時間がかかって図表処理が崩れる場合は、&lt;br /&gt;
&lt;a class="link-success fw-bold" href="https://rika-quest.com/column/nayami-calculation-slow/"&gt;計算が遅い・間に合わないときの立て直し&lt;/a&gt;&lt;br /&gt;
も合わせて確認すると、処理が最後までつながりやすくなります。&lt;/div&gt;
&lt;/section&gt;
&lt;p&gt;&lt;!-- ========================= Section 6（FAQ：JS不要） ========================== --&gt;&lt;/p&gt;
&lt;section class="mb-5"&gt;
&lt;h2 id="s6" class="h4 fw-bold border-bottom pb-2 mb-3"&gt;FAQ（よくある質問）&lt;/h2&gt;
&lt;div class="rq-faq d-grid gap-3"&gt;
&lt;details&gt;
&lt;summary&gt;&lt;span class="badge bg-success rounded-pill flex-shrink-0"&gt;Q&lt;/span&gt;図表はどこから見ればいいですか？&lt;/summary&gt;
&lt;div class="p-3"&gt;まず軸（横軸・縦軸）で「何の変化か」を確定し、次に単位と目盛りを確認します。&lt;br /&gt;
最後に、問われ方に合わせて比較（最大/最小/差/増え方）を固定すると迷いが減ります。&lt;/div&gt;
&lt;/details&gt;
&lt;details&gt;
&lt;summary&gt;&lt;span class="badge bg-success rounded-pill flex-shrink-0"&gt;Q&lt;/span&gt;増え方（傾き）の問題が特に苦手です&lt;/summary&gt;
&lt;div class="p-3"&gt;傾きは「変化量/横軸の変化（時間など）」です。区間を決めずに見比べるとブレます。&lt;br /&gt;
同じ区間で比較する、または“最も急”の区間を特定してから数値を読むのが基本です。&lt;/div&gt;
&lt;/details&gt;
&lt;details&gt;
&lt;summary&gt;&lt;span class="badge bg-success rounded-pill flex-shrink-0"&gt;Q&lt;/span&gt;短文化（言葉に直す）が難しいです&lt;/summary&gt;
&lt;div class="p-3"&gt;まず「横軸が増えると、縦軸は（増える/減る/一定）」の1文だけで十分です。&lt;br /&gt;
その1文が、計算や記述の根拠になります。&lt;/div&gt;
&lt;/details&gt;
&lt;details&gt;
&lt;summary&gt;&lt;span class="badge bg-success rounded-pill flex-shrink-0"&gt;Q&lt;/span&gt;実験や条件が長いと混乱します&lt;/summary&gt;
&lt;div class="p-3"&gt;条件整理が先に必要なタイプです。図表に入る前に「変える条件・変えない条件・見る結果」を分けます。&lt;br /&gt;
実験問題の読み方は&lt;br /&gt;
&lt;a class="link-success fw-bold" href="https://rika-quest.com/column/nayami-experiment-reading/"&gt;実験問題が読めないときの整理&lt;/a&gt;&lt;br /&gt;
も参考になります。&lt;/div&gt;
&lt;/details&gt;
&lt;/div&gt;
&lt;/section&gt;
&lt;p&gt;&lt;!-- ========================= Section 7（earthquake風：理解度チェック） ========================== --&gt;&lt;/p&gt;
&lt;section class="mb-5"&gt;
&lt;h2 id="s7" class="h4 fw-bold border-bottom pb-2 mb-3"&gt;理解度チェック（図表の読み取りクイズ）&lt;/h2&gt;
&lt;div class="alert alert-success rounded-4 border border-success-subtle" role="alert"&gt;図や表そのものが手元になくても、チェックの順番（軸→単位→比較）が言えるかで確認できます。&lt;br /&gt;
「正解を見る」を開き、手順が同じになっているかだけを見直してください。&lt;/div&gt;
&lt;div class="rq-faq d-grid gap-3"&gt;
&lt;details&gt;
&lt;summary&gt;&lt;span class="badge bg-success rounded-pill flex-shrink-0"&gt;Q1&lt;/span&gt;最初に確認すべき3点は何ですか？&lt;/summary&gt;
&lt;div class="p-3"&gt;&lt;strong&gt;軸（何の変化か）→単位・目盛り→比較（最大/差/増え方）&lt;/strong&gt;の順です。&lt;/div&gt;
&lt;/details&gt;
&lt;details&gt;
&lt;summary&gt;&lt;span class="badge bg-success rounded-pill flex-shrink-0"&gt;Q2&lt;/span&gt;「差」を問われたとき、どこを見ますか？&lt;/summary&gt;
&lt;div class="p-3"&gt;&lt;strong&gt;同じ横軸の位置で縦の差&lt;/strong&gt;を見ます。比較対象（どれとどれ）を先に固定してから数値を読みます。&lt;/div&gt;
&lt;/details&gt;
&lt;details&gt;
&lt;summary&gt;&lt;span class="badge bg-success rounded-pill flex-shrink-0"&gt;Q3&lt;/span&gt;目盛りの読み間違いを減らすコツは？&lt;/summary&gt;
&lt;div class="p-3"&gt;図表の横に「&lt;strong&gt;1目盛り＝◯◯&lt;/strong&gt;」とメモし、読み取った数値には&lt;strong&gt;単位&lt;/strong&gt;も添えます（数値だけを書かない）。&lt;/div&gt;
&lt;/details&gt;
&lt;details&gt;
&lt;summary&gt;&lt;span class="badge bg-success rounded-pill flex-shrink-0"&gt;Q4&lt;/span&gt;読み取った情報を“根拠”に変えるには？&lt;/summary&gt;
&lt;div class="p-3"&gt;「横軸が増えると、縦軸は（増える/減る/一定）」のように&lt;strong&gt;短文&lt;/strong&gt;にします。&lt;br /&gt;
その短文が、計算や記述の根拠になります。&lt;/div&gt;
&lt;/details&gt;
&lt;/div&gt;
&lt;p&gt;&lt;!-- 単元直リンク（最大1本：任意） --&gt;&lt;/p&gt;
&lt;div class="alert alert-success rounded-4 border border-success-subtle mt-3 mb-0" role="alert"&gt;図表の読み順を「具体例」で練習したい場合のみ、単元ページを1本だけ参照して型を当てはめます：&lt;br /&gt;
&lt;a class="link-success fw-bold" href="https://rika-quest.com/column/weather/"&gt;天気のグラフ・表（読み取りの典型で練習）&lt;/a&gt;&lt;/div&gt;
&lt;/section&gt;
&lt;p&gt;&lt;!-- ========================= Section 8（内部リンク＋CTA） ========================== --&gt;&lt;/p&gt;
&lt;section class="mb-4"&gt;
&lt;h2 id="s8" class="h4 fw-bold border-bottom pb-2 mb-3"&gt;次に読む＋講座・問い合わせ&lt;/h2&gt;
&lt;div class="row g-3"&gt;
&lt;div class="col-lg-6"&gt;
&lt;div class="card rounded-4 shadow-sm h-100"&gt;
&lt;div class="card-body p-3 p-lg-4"&gt;
&lt;p class="fw-bold text-success mb-2"&gt;悩みから辿る（Hub / 一覧）&lt;/p&gt;
&lt;div class="list-group"&gt;&lt;a class="list-group-item list-group-item-action" href="https://rika-quest.com/column/science-nayami/"&gt;理科の悩み一覧（Hub）&lt;/a&gt;&lt;br /&gt;
&lt;a class="list-group-item list-group-item-action" href="https://rika-quest.com/column/"&gt;理科コラム一覧&lt;/a&gt;&lt;br /&gt;
&lt;a class="list-group-item list-group-item-action" href="https://rika-quest.com/ct/理科のコツ/"&gt;理科のコツ（カテゴリ）&lt;/a&gt;&lt;/div&gt;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href="https://rika-quest.com/column/nayami-cant-apply-knowledge/"&gt;用語は覚えたのに問題で使えない原因と対策&lt;/a&gt;&lt;br /&gt;
&lt;a class="list-group-item list-group-item-action" href="https://rika-quest.com/column/nayami-calculation-slow/"&gt;計算が遅い・間に合わないときの立て直し&lt;/a&gt;&lt;/div&gt;
&lt;/div&gt;
&lt;/div&gt;
&lt;/div&gt;
&lt;/div&gt;
&lt;div class="card rounded-4 shadow-sm border-success-subtle mt-3"&gt;
&lt;div class="card-body p-3 p-lg-4"&gt;
&lt;p class="fw-bold text-success mb-2"&gt;学習状況の整理から進めたい方へ（押し付けない案内）&lt;/p&gt;
&lt;p class="mb-3"&gt;図表は「見る順番」が固まると伸びやすい一方、自己流のままだと見落としが固定化しやすい分野です。&lt;br /&gt;
どこで失点しているか（軸/単位/比較/短文化）を整理し、得点につながる処理手順を定着させる個別指導も選択肢になります。&lt;/p&gt;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</si>
  <si>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以下のページは不自然なワードを使用しています。
これらを適切に自然な言葉に置き換えて下さい。
なお、本文の装飾や構造は絶対に変えないでください。
【対象ページURL】
https://dokkai-labo.tokyo/col_blog/kokugo-foundation/
【検出された不自然ワード】
- 崩れ
- 型
- 迷い
- 固定
- 手順
- 立て直
- 最短
- 設計
- 整え
【本文】
------
&lt;div class="container my-4"&gt;
&lt;p&gt;&lt;!-- Hero --&gt;&lt;/p&gt;
&lt;section class="card shadow-sm border-0 mb-4" style="background: linear-gradient(135deg, #283593, #00897b); color: #fff;"&gt;
&lt;div class="card-body p-4 p-md-5"&gt;
&lt;div class="d-flex flex-wrap gap-2 align-items-center mb-3"&gt;&lt;span class="badge bg-warning text-dark" style="font-size: .85rem;"&gt;中学受験／国語&lt;/span&gt;&lt;br /&gt;
&lt;span class="badge bg-light text-dark" style="font-size: .8rem;"&gt;低学年〜小4初期&lt;/span&gt;&lt;br /&gt;
&lt;span class="badge bg-dark" style="font-size: .8rem;"&gt;土台づくり&lt;/span&gt;&lt;/div&gt;
&lt;h1 class="h3 mb-3" style="line-height: 1.55;"&gt;&lt;/h1&gt;
&lt;p class="mb-4" style="opacity: .96; font-size: 1.02rem; line-height: 1.95;"&gt;中学受験国語の成功は、低学年〜小4初期の&lt;strong&gt;語彙&lt;/strong&gt;・&lt;strong&gt;言語感覚&lt;/strong&gt;・&lt;strong&gt;文章の型&lt;/strong&gt;で決まります。&lt;br /&gt;
この記事では、家庭で育てやすい力をどう積み上げるかを整理し、オンライン国語との役割分担と、実行しやすい&lt;strong&gt;1週間モデル&lt;/strong&gt;まで具体的に示します。&lt;br /&gt;
国語が苦手になりやすい原因の全体像（読めない・解けないの整理〜克服ステップ）を先に押さえる場合は、&lt;a style="color: #fff; text-decoration: underline;" href="https://dokkai-labo.tokyo/blog/gakusyuuhou/"&gt;全体像はこちら&lt;/a&gt;もあわせてご参照ください。&lt;/p&gt;
&lt;div class="d-flex flex-column flex-md-row gap-2"&gt;&lt;a class="btn btn-warning btn-lg fw-bold" style="max-width: 360px;" href="#plan"&gt;&lt;br /&gt;
1週間モデルを見る&lt;br /&gt;
&lt;/a&gt;&lt;br /&gt;
&lt;a class="btn btn-outline-light btn-lg" style="border-width: 2px; max-width: 360px;" href="#steps"&gt;&lt;br /&gt;
実践ステップへ&lt;br /&gt;
&lt;/a&gt;&lt;/div&gt;
&lt;div class="mt-4 p-3 p-md-4 rounded" style="background: rgba(255,255,255,.12); border: 1px solid rgba(255,255,255,.25);"&gt;
&lt;div class="row g-3"&gt;
&lt;div class="col-md-4"&gt;
&lt;div class="fw-bold mb-1"&gt;よくある悩み&lt;/div&gt;
&lt;ul class="mb-0 ps-3" style="line-height: 1.9;"&gt;
&lt;li&gt;国語の勉強が何から始めるか不明&lt;/li&gt;
&lt;li&gt;読解が伸びる手応えがない&lt;/li&gt;
&lt;li&gt;文章が長くなると崩れる&lt;/li&gt;
&lt;/ul&gt;
&lt;/div&gt;
&lt;div class="col-md-4"&gt;
&lt;div class="fw-bold mb-1"&gt;この記事で分かること&lt;/div&gt;
&lt;ul class="mb-0 ps-3" style="line-height: 1.9;"&gt;
&lt;li&gt;土台不足が起こる構造&lt;/li&gt;
&lt;li&gt;家庭で回す学習の型&lt;/li&gt;
&lt;li&gt;オンラインで補強すべき点&lt;/li&gt;
&lt;/ul&gt;
&lt;/div&gt;
&lt;div class="col-md-4"&gt;
&lt;div class="fw-bold mb-1"&gt;キーワード&lt;/div&gt;
&lt;div class="d-flex flex-wrap gap-2"&gt;&lt;span class="badge bg-light text-dark"&gt;オンライン国語&lt;/span&gt;&lt;br /&gt;
&lt;span class="badge bg-light text-dark"&gt;中学受験&lt;/span&gt;&lt;br /&gt;
&lt;span class="badge bg-light text-dark"&gt;国語専門塾&lt;/span&gt;&lt;br /&gt;
&lt;span class="badge bg-light text-dark"&gt;読解力&lt;/span&gt;&lt;br /&gt;
&lt;span class="badge bg-light text-dark"&gt;記述&lt;/span&gt;&lt;br /&gt;
&lt;span class="badge bg-light text-dark"&gt;個別指導&lt;/span&gt;&lt;br /&gt;
&lt;span class="badge bg-light text-dark"&gt;過去問&lt;/span&gt;&lt;/div&gt;
&lt;/div&gt;
&lt;/div&gt;
&lt;/div&gt;
&lt;/div&gt;
&lt;/section&gt;
&lt;p&gt;&lt;!-- TOC --&gt;&lt;/p&gt;
&lt;section class="card shadow-sm border-0 mb-4"&gt;
&lt;div class="card-body p-3 p-md-4"&gt;
&lt;div class="d-flex align-items-center justify-content-between flex-wrap gap-2 mb-2"&gt;
&lt;h2 class="h5 mb-0"&gt;この記事の構成&lt;/h2&gt;
&lt;p&gt;&lt;span class="text-muted" style="font-size: .92rem;"&gt;低学年〜小4初期向け&lt;/span&gt;&lt;/p&gt;
&lt;/div&gt;
&lt;div class="d-flex flex-wrap gap-2"&gt;&lt;a class="btn btn-sm btn-outline-primary" href="#intro"&gt;導入&lt;/a&gt;&lt;br /&gt;
&lt;a class="btn btn-sm btn-outline-primary" href="#bg"&gt;背景&lt;/a&gt;&lt;br /&gt;
&lt;a class="btn btn-sm btn-outline-primary" href="#why"&gt;オンラインが効く理由&lt;/a&gt;&lt;br /&gt;
&lt;a class="btn btn-sm btn-outline-primary" href="#steps"&gt;改善ステップ&lt;/a&gt;&lt;br /&gt;
&lt;a class="btn btn-sm btn-outline-primary" href="#home"&gt;家庭のフォロー&lt;/a&gt;&lt;br /&gt;
&lt;a class="btn btn-sm btn-outline-primary" href="#fit"&gt;相性&lt;/a&gt;&lt;br /&gt;
&lt;a class="btn btn-sm btn-outline-primary" href="#plan"&gt;1週間モデル&lt;/a&gt;&lt;br /&gt;
&lt;a class="btn btn-sm btn-outline-primary" href="#sum"&gt;まとめ&lt;/a&gt;&lt;/div&gt;
&lt;/div&gt;
&lt;/section&gt;
&lt;p&gt;&lt;!-- Intro --&gt;&lt;/p&gt;
&lt;section id="intro" class="card shadow-sm border-0 mb-4"&gt;
&lt;div class="card-header border-0 py-3" style="background: #ede7f6;"&gt;
&lt;h2 class="h5 mb-0"&gt;導入&lt;/h2&gt;
&lt;/div&gt;
&lt;div class="card-body p-3 p-md-4"&gt;
&lt;p style="line-height: 1.95;"&gt;低学年や小4初期の段階で「国語が苦手になりそう」「読解が伸びる気がしない」と感じるご家庭は少なくありません。&lt;br /&gt;
しかし中学受験国語の土台は、才能よりも日々の積み上げで作れます。鍵は、&lt;strong&gt;語彙&lt;/strong&gt;と&lt;strong&gt;言語感覚&lt;/strong&gt;、&lt;br /&gt;
&lt;strong&gt;文章の型&lt;/strong&gt;、そして&lt;strong&gt;読むときの手順&lt;/strong&gt;です。この記事では、自宅でできる土台づくりの方法と、&lt;br /&gt;
オンライン授業との役割分担を示し、実行しやすい1週間モデルまで具体的に解説します。&lt;/p&gt;
&lt;div class="alert alert-primary mb-0" style="border-left: 6px solid #1565c0;"&gt;
&lt;div class="fw-bold mb-1"&gt;結論&lt;/div&gt;
&lt;div&gt;低学年期は難問よりも、&lt;strong&gt;読む前に目的を作る&lt;/strong&gt;・&lt;strong&gt;段落の要点を一言でつかむ&lt;/strong&gt;・&lt;strong&gt;条件を落とさない&lt;/strong&gt;という型を先に作ることが最短ルートです。&lt;/div&gt;
&lt;/div&gt;
&lt;/div&gt;
&lt;/section&gt;
&lt;p&gt;&lt;!-- Background --&gt;&lt;/p&gt;
&lt;section id="bg" class="card shadow-sm border-0 mb-4"&gt;
&lt;div class="card-header border-0 py-3" style="background: #e3f2fd;"&gt;
&lt;h2 class="h5 mb-0"&gt;この悩みが起きる背景（構造的な原因）&lt;/h2&gt;
&lt;/div&gt;
&lt;div class="card-body p-3 p-md-4"&gt;
&lt;h3 class="h6 mb-2"&gt;低学年でつまずきやすい典型パターン&lt;/h3&gt;
&lt;div class="row g-3"&gt;
&lt;div class="col-md-6"&gt;
&lt;div class="p-3 rounded border h-100" style="background: #fafafa;"&gt;
&lt;div class="fw-bold mb-2"&gt;基礎素材が足りない&lt;/div&gt;
&lt;ul class="mb-0" style="line-height: 1.9;"&gt;
&lt;li&gt;語彙が少なく、推測で意味をつなぐ&lt;/li&gt;
&lt;li&gt;指示語を追えず、内容が分断される&lt;/li&gt;
&lt;li&gt;言い換えができず、設問の意図が曖昧&lt;/li&gt;
&lt;li&gt;文章の型が見えず、重要と枝葉が混ざる&lt;/li&gt;
&lt;/ul&gt;
&lt;/div&gt;
&lt;/div&gt;
&lt;div class="col-md-6"&gt;
&lt;div class="p-3 rounded border h-100" style="background: #fafafa;"&gt;
&lt;div class="fw-bold mb-2"&gt;処理の仕組みが未整備&lt;/div&gt;
&lt;ul class="mb-0" style="line-height: 1.9;"&gt;
&lt;li&gt;設問を見ずに読むため二度手間が増える&lt;/li&gt;
&lt;li&gt;条件語の読み落としで解き直しが起きる&lt;/li&gt;
&lt;li&gt;根拠を固定せず、本文を往復して迷う&lt;/li&gt;
&lt;li&gt;記述で材料整理を飛ばして書き直す&lt;/li&gt;
&lt;/ul&gt;
&lt;/div&gt;
&lt;/div&gt;
&lt;/div&gt;
&lt;div class="mt-3 p-3 p-md-4 rounded" style="background: #fff8e1; border: 1px solid #ffe082; line-height: 1.95;"&gt;
&lt;div class="fw-bold mb-2"&gt;読解から解答までの基本動線&lt;/div&gt;
&lt;ol class="mb-0" style="line-height: 1.9;"&gt;
&lt;li&gt;設問の条件をつかむ&lt;/li&gt;
&lt;li&gt;本文のどこを読むか当たりをつける&lt;/li&gt;
&lt;li&gt;根拠の文を見つけて内容を確定する&lt;/li&gt;
&lt;li&gt;選択は照合、記述は材料整理&lt;/li&gt;
&lt;li&gt;条件に戻って最終チェックする&lt;/li&gt;
&lt;/ol&gt;
&lt;div class="mt-2 small"&gt;低学年〜小4初期は、1と2が曖昧なまま進みやすく、読む量と迷いが増えます。ここを先に整えると学年が上がっても崩れにくくなります。&lt;/div&gt;
&lt;/div&gt;
&lt;h3 class="h6 mt-4 mb-2"&gt;具体例：丁寧に読んでいるのに点と手応えが出ない&lt;/h3&gt;
&lt;div class="p-3 p-md-4 rounded" style="background: #fff3e0; border: 1px solid #ffe0b2; line-height: 1.95;"&gt;
&lt;ul class="mb-3" style="line-height: 1.9;"&gt;
&lt;li&gt;本文を最初から最後まで同じ密度で読む&lt;/li&gt;
&lt;li&gt;設問を見てから答えを探し直す&lt;/li&gt;
&lt;li&gt;指示語や言い換えが曖昧で段落を読み直す&lt;/li&gt;
&lt;li&gt;結果として時間がかかり、学習が疲れる方向に進む&lt;/li&gt;
&lt;/ul&gt;
&lt;div class="alert alert-warning mb-0" style="border-left: 6px solid #f57c00;"&gt;
&lt;div class="fw-bold mb-1"&gt;改善の方向性&lt;/div&gt;
&lt;div&gt;読む量を増やすより、&lt;strong&gt;読む前に目的を作る&lt;/strong&gt;・&lt;strong&gt;段落要点を一言で取る&lt;/strong&gt;・&lt;strong&gt;条件語を落とさない&lt;/strong&gt;という型を先に固定します。&lt;/div&gt;
&lt;/div&gt;
&lt;/div&gt;
&lt;/div&gt;
&lt;/section&gt;
&lt;p&gt;&lt;!-- Why online --&gt;&lt;/p&gt;
&lt;section id="why" class="card shadow-sm border-0 mb-4"&gt;
&lt;div class="card-header border-0 py-3" style="background: #e0f2f1;"&gt;
&lt;h2 class="h5 mb-0"&gt;オンライン国語個別指導が効果を発揮する理由&lt;/h2&gt;
&lt;/div&gt;
&lt;div class="card-body p-3 p-md-4"&gt;
&lt;p style="line-height: 1.95;"&gt;土台づくりは家庭でも進められますが、「どこを直せばよいか分からない」状態で空回りしやすいのも事実です。&lt;br /&gt;
オンライン国語の個別指導は、思考のズレを見える化し、最小の改善ポイントから修正しやすい点が強みです。&lt;/p&gt;
&lt;div class="row g-3"&gt;
&lt;div class="col-md-6"&gt;
&lt;div class="h-100 p-3 rounded border" style="background: #fafafa;"&gt;
&lt;div class="fw-bold mb-2"&gt;手元カメラでズレを特定&lt;/div&gt;
&lt;ul class="mb-0" style="line-height: 1.9;"&gt;
&lt;li&gt;条件語の読み落としを発見できる&lt;/li&gt;
&lt;li&gt;根拠固定ができているか分かる&lt;/li&gt;
&lt;li&gt;語感で選ぶ癖を修正できる&lt;/li&gt;
&lt;li&gt;記述が材料不足か文章化不足か切り分けられる&lt;/li&gt;
&lt;/ul&gt;
&lt;/div&gt;
&lt;/div&gt;
&lt;div class="col-md-6"&gt;
&lt;div class="h-100 p-3 rounded border" style="background: #fafafa;"&gt;
&lt;div class="fw-bold mb-2"&gt;本文と設問の往復を設計&lt;/div&gt;
&lt;ul class="mb-0" style="line-height: 1.9;"&gt;
&lt;li&gt;戻る場所を最短化できる&lt;/li&gt;
&lt;li&gt;根拠を一文に固定する練習ができる&lt;/li&gt;
&lt;li&gt;見直し観点を定型化できる&lt;/li&gt;
&lt;li&gt;段落要点をテンポよく反復できる&lt;/li&gt;
&lt;/ul&gt;
&lt;/div&gt;
&lt;/div&gt;
&lt;/div&gt;
&lt;div class="mt-3 p-3 p-md-4 rounded" style="background: #f3e5f5; border: 1px solid #e1bee7;"&gt;
&lt;div class="row g-3"&gt;
&lt;div class="col-lg-6"&gt;
&lt;div class="fw-bold mb-2"&gt;家庭とオンラインの役割分担が噛み合うと強い&lt;/div&gt;
&lt;div style="line-height: 1.95;"&gt;家庭で続けやすいのは語彙や音読などの習慣領域です。一方で、設問条件の取り方や根拠固定などの「型」は、第三者が手順として整えると一気に安定します。&lt;/div&gt;
&lt;/div&gt;
&lt;div class="col-lg-6"&gt;
&lt;div class="table-responsive"&gt;
&lt;table class="table table-bordered align-middle mb-0"&gt;
&lt;thead style="background: #ede7f6;"&gt;
&lt;tr class="text-center"&gt;
&lt;th style="width: 50%;"&gt;家庭で進めやすい&lt;/th&gt;
&lt;th style="width: 50%;"&gt;オンラインで整えやすい&lt;/th&gt;
&lt;/tr&gt;
&lt;/thead&gt;
&lt;tbody&gt;
&lt;tr&gt;
&lt;td&gt;語彙の定着、漢字、短時間音読&lt;/td&gt;
&lt;td&gt;設問分解、条件読み、根拠固定&lt;/td&gt;
&lt;/tr&gt;
&lt;tr&gt;
&lt;td&gt;日々の読書習慣、言葉遊び&lt;/td&gt;
&lt;td&gt;段落要点の型、対比・因果の抽出&lt;/td&gt;
&lt;/tr&gt;
&lt;tr&gt;
&lt;td&gt;学習時間の確保、生活リズム&lt;/td&gt;
&lt;td&gt;記述の材料整理と書き換え指導&lt;/td&gt;
&lt;/tr&gt;
&lt;/tbody&gt;
&lt;/table&gt;
&lt;/div&gt;
&lt;/div&gt;
&lt;/div&gt;
&lt;div class="mt-3 d-flex flex-column flex-md-row align-items-start align-items-md-center justify-content-between gap-2"&gt;
&lt;div style="line-height: 1.95;"&gt;中学受験国語をオンラインで整えたい場合は、&lt;br /&gt;
&lt;a href="https://dokkai-labo.tokyo/kobetsuonline01/" target="_blank" rel="noopener"&gt;オンライン個別指導&lt;/a&gt;&lt;br /&gt;
が最も適しています。土台づくりの優先順位を整理し、遠回りを減らします。&lt;/div&gt;
&lt;p&gt;&lt;a class="btn btn-primary fw-bold" href="https://dokkai-labo.tokyo/kobetsuonline01/" target="_blank" rel="noopener"&gt;&lt;br /&gt;
指導の詳細を見る&lt;br /&gt;
&lt;/a&gt;&lt;/p&gt;
&lt;/div&gt;
&lt;/div&gt;
&lt;/div&gt;
&lt;/section&gt;
&lt;p&gt;&lt;!-- Steps --&gt;&lt;/p&gt;
&lt;section id="steps" class="card shadow-sm border-0 mb-4"&gt;
&lt;div class="card-header border-0 py-3" style="background: #f1f8e9;"&gt;
&lt;h2 class="h5 mb-0"&gt;改善方法（実践ステップ）&lt;/h2&gt;
&lt;/div&gt;
&lt;div class="card-body p-3 p-md-4"&gt;
&lt;p style="line-height: 1.95;"&gt;低学年〜小4初期の土台づくりで大切なのは、難問に挑戦することよりも、毎回同じ型で処理を回すことです。&lt;br /&gt;
ここでは家庭で回しやすい順序でまとめます。&lt;/p&gt;
&lt;div id="accSteps" class="accordion"&gt;
&lt;div class="accordion-item"&gt;
&lt;h3 id="h1" class="accordion-header"&gt;&lt;button class="accordion-button" type="button" data-bs-toggle="collapse" data-bs-target="#c1" aria-expanded="true" aria-controls="c1"&gt;&lt;br /&gt;
ステップ1：本文処理の改善（段落要点と構造）&lt;br /&gt;
&lt;/button&gt;&lt;/h3&gt;
&lt;div id="c1" class="accordion-collapse collapse show" aria-labelledby="h1" data-bs-parent="#accSteps"&gt;
&lt;div class="accordion-body" style="line-height: 1.95;"&gt;
&lt;div class="fw-bold mb-2"&gt;段落の要点整理&lt;/div&gt;
&lt;ul&gt;
&lt;li&gt;一段落を一言で言う練習をします。最初は口頭で十分です。&lt;/li&gt;
&lt;li&gt;この段落は説明なのか、具体例なのか、結論なのかを区別します。&lt;/li&gt;
&lt;/ul&gt;
&lt;div class="fw-bold mb-2"&gt;対比・言い換え・因果の抽出&lt;/div&gt;
&lt;ul&gt;
&lt;li&gt;対比：しかし、一方で、対して&lt;/li&gt;
&lt;li&gt;因果：なぜなら、だから、したがって&lt;/li&gt;
&lt;li&gt;言い換え：つまり、要するに&lt;/li&gt;
&lt;/ul&gt;
&lt;div class="fw-bold mb-2"&gt;マークの付け方は最小で&lt;/div&gt;
&lt;div class="p-3 rounded border" style="background: #fafafa;"&gt;
&lt;ul class="mb-0"&gt;
&lt;li&gt;読む段階では、段落番号と対比語と結論にだけ印&lt;/li&gt;
&lt;li&gt;設問で必要になった箇所にだけ追加で印&lt;/li&gt;
&lt;li&gt;線を引きすぎないことで、読む速度と集中を守れます&lt;/li&gt;
&lt;/ul&gt;
&lt;/div&gt;
&lt;/div&gt;
&lt;/div&gt;
&lt;/div&gt;
&lt;div class="accordion-item"&gt;
&lt;h3 id="h2" class="accordion-header"&gt;&lt;button class="accordion-button collapsed" type="button" data-bs-toggle="collapse" data-bs-target="#c2" aria-expanded="false" aria-controls="c2"&gt;&lt;br /&gt;
ステップ2：設問処理の改善（条件を落とさない）&lt;br /&gt;
&lt;/button&gt;&lt;/h3&gt;
&lt;div id="c2" class="accordion-collapse collapse" aria-labelledby="h2" data-bs-parent="#accSteps"&gt;
&lt;div class="accordion-body" style="line-height: 1.95;"&gt;
&lt;div class="fw-bold mb-2"&gt;設問文の分解（4点）&lt;/div&gt;
&lt;ul&gt;
&lt;li&gt;何を答えるか&lt;/li&gt;
&lt;li&gt;どの視点か&lt;/li&gt;
&lt;li&gt;どの範囲か&lt;/li&gt;
&lt;li&gt;どの形式か&lt;/li&gt;
&lt;/ul&gt;
&lt;div class="fw-bold mb-2"&gt;条件語の3分類を習慣化&lt;/div&gt;
&lt;div class="row g-2"&gt;
&lt;div class="col-md-4"&gt;
&lt;div class="p-3 rounded border h-100" style="background: #fafafa;"&gt;
&lt;div class="fw-bold"&gt;数条件&lt;/div&gt;
&lt;div class="small text-muted"&gt;二つ、三つなど&lt;/div&gt;
&lt;/div&gt;
&lt;/div&gt;
&lt;div class="col-md-4"&gt;
&lt;div class="p-3 rounded border h-100" style="background: #fafafa;"&gt;
&lt;div class="fw-bold"&gt;形式条件&lt;/div&gt;
&lt;div class="small text-muted"&gt;理由、要点、心情など&lt;/div&gt;
&lt;/div&gt;
&lt;/div&gt;
&lt;div class="col-md-4"&gt;
&lt;div class="p-3 rounded border h-100" style="background: #fafafa;"&gt;
&lt;div class="fw-bold"&gt;指定条件&lt;/div&gt;
&lt;div class="small text-muted"&gt;四十字以内、言葉を使ってなど&lt;/div&gt;
&lt;/div&gt;
&lt;/div&gt;
&lt;/div&gt;
&lt;div class="fw-bold mt-3 mb-2"&gt;選択肢は語感を止める&lt;/div&gt;
&lt;ul class="mb-0"&gt;
&lt;li&gt;断定が強い言い方は疑う&lt;/li&gt;
&lt;li&gt;本文にない言葉が入っていたら疑う&lt;/li&gt;
&lt;li&gt;一部だけ合っている選択肢に注意する&lt;/li&gt;
&lt;/ul&gt;
&lt;/div&gt;
&lt;/div&gt;
&lt;/div&gt;
&lt;div class="accordion-item"&gt;
&lt;h3 id="h3" class="accordion-header"&gt;&lt;button class="accordion-button collapsed" type="button" data-bs-toggle="collapse" data-bs-target="#c3" aria-expanded="false" aria-controls="c3"&gt;&lt;br /&gt;
ステップ3：記述改善（材料整理→文章化）&lt;br /&gt;
&lt;/button&gt;&lt;/h3&gt;
&lt;div id="c3" class="accordion-collapse collapse" aria-labelledby="h3" data-bs-parent="#accSteps"&gt;
&lt;div class="accordion-body" style="line-height: 1.95;"&gt;
&lt;div class="fw-bold mb-2"&gt;記述の型は順序が命&lt;/div&gt;
&lt;ol&gt;
&lt;li&gt;本文の根拠を見つける&lt;/li&gt;
&lt;li&gt;要素を箇条書きで出す&lt;/li&gt;
&lt;li&gt;不要要素を捨てて並べ替える&lt;/li&gt;
&lt;li&gt;文章にする&lt;/li&gt;
&lt;/ol&gt;
&lt;div class="fw-bold mb-2"&gt;直しは本文根拠で説明できる形に&lt;/div&gt;
&lt;ul&gt;
&lt;li&gt;どの条件が抜けたか&lt;/li&gt;
&lt;li&gt;根拠の文はどこか&lt;/li&gt;
&lt;li&gt;どの言葉がズレたか&lt;/li&gt;
&lt;/ul&gt;
&lt;div class="alert alert-warning mb-0" style="border-left: 6px solid #f57c00;"&gt;
&lt;div class="fw-bold mb-1"&gt;低学年の最優先&lt;/div&gt;
&lt;div&gt;長文記述より、材料を出せるかと主語のズレを直せるかを先に固めると、後で一気に伸びやすくなります。&lt;/div&gt;
&lt;/div&gt;
&lt;/div&gt;
&lt;/div&gt;
&lt;/div&gt;
&lt;/div&gt;
&lt;/div&gt;
&lt;/section&gt;
&lt;p&gt;&lt;!-- Home --&gt;&lt;/p&gt;
&lt;section class="card shadow-sm border-0 mb-4" style="border-top: 5px solid #ffca28 !important;"&gt;
&lt;div class="card-body p-4"&gt;
&lt;h2 class="h5 mb-4"&gt;&lt;i class="bi bi-lightbulb-fill text-warning"&gt;&lt;/i&gt; 今日から使える！土台づくりの具体例と練習&lt;/h2&gt;
&lt;h3 class="h6 fw-bold mb-3"&gt;1. 「語彙の教え方」具体例（3ステップ）&lt;/h3&gt;
&lt;p class="small text-muted"&gt;単語カードを暗記するより、以下の「日常の言い換え」が効果的です。&lt;/p&gt;
&lt;div class="p-3 rounded mb-3" style="background: #fff9c4; border-left: 5px solid #fbc02d;"&gt;
&lt;ul class="mb-0 small" style="line-height: 1.8;"&gt;
&lt;li&gt;&lt;strong&gt;ステップ1（提示）：&lt;/strong&gt;「『あぜんとする』ってどういう意味か知ってる？」&lt;/li&gt;
&lt;li&gt;&lt;strong&gt;ステップ2（イメージ）：&lt;/strong&gt;「びっくりしすぎて、口がぽかんと開いて、言葉が出ない様子だよ」&lt;/li&gt;
&lt;li&gt;&lt;strong&gt;ステップ3（例文）：&lt;/strong&gt;「テストで0点を取って、お母さんが『あぜんとする』。使ってみて！」&lt;/li&gt;
&lt;/ul&gt;
&lt;/div&gt;
&lt;h3 class="h6 fw-bold mb-3"&gt;2. 「接続詞のマーク」練習用サンプル&lt;/h3&gt;
&lt;p class="small text-muted"&gt;文章の構造を可視化するために、以下の3つだけマークする練習をしましょう。&lt;/p&gt;
&lt;div class="p-3 rounded border bg-white mb-3 shadow-sm"&gt;
&lt;p class="mb-2" style="font-family: serif;"&gt;昨日は雨だった。&lt;strong&gt;&lt;span style="border: 2px solid #e91e63; padding: 0 2px;"&gt;しかし&lt;/span&gt;&lt;/strong&gt;、今日は晴れた。&lt;strong&gt;&lt;span style="border: 2px solid #e91e63; padding: 0 2px;"&gt;だから&lt;/span&gt;&lt;/strong&gt;、公園に遊びに行こう。&lt;/p&gt;
&lt;div class="d-flex gap-3 small"&gt;&lt;strong style="color: #e91e63;"&gt;しかし&lt;/strong&gt;：逆向き（対比）&lt;br /&gt;
&lt;strong style="color: #e91e63;"&gt;だから&lt;/strong&gt;：矢印（因果）&lt;/div&gt;
&lt;/div&gt;
&lt;h2 class="h5 mt-5 mb-4"&gt;&lt;i class="bi bi-question-circle-fill text-primary"&gt;&lt;/i&gt; 低学年の国語準備・よくある質問（FAQ）&lt;/h2&gt;
&lt;div id="faqAccordion" class="accordion"&gt;
&lt;div class="accordion-item"&gt;
&lt;h3 class="accordion-header"&gt;&lt;button class="accordion-button collapsed" type="button" data-bs-toggle="collapse" data-bs-target="#f1"&gt;&lt;br /&gt;
Q. 読書は好きですが、テストの読解力に繋がりません。&lt;br /&gt;
&lt;/button&gt;&lt;/h3&gt;
&lt;div id="f1" class="accordion-collapse collapse" data-bs-parent="#faqAccordion"&gt;
&lt;div class="accordion-body small" style="line-height: 1.8;"&gt;読書は「楽しむ（感情移入）」、テストは「分析する（客観視）」という別物です。読書の後に「どんなお話だった？（要約）」「なぜ主人公はこう思ったの？（根拠）」と問いかけるだけで、読書がテストに繋がる力へ変わります。&lt;/div&gt;
&lt;/div&gt;
&lt;/div&gt;
&lt;div class="accordion-item"&gt;
&lt;h3 class="accordion-header"&gt;&lt;button class="accordion-button collapsed" type="button" data-bs-toggle="collapse" data-bs-target="#f2"&gt;&lt;br /&gt;
Q. 低学年から塾の「記述対策」は必要ですか？&lt;br /&gt;
&lt;/button&gt;&lt;/h3&gt;
&lt;div id="f2" class="accordion-collapse collapse" data-bs-parent="#faqAccordion"&gt;
&lt;div class="accordion-body small" style="line-height: 1.8;"&gt;長い文章を書く練習より、まずは「主語と述語を一致させる」「『〜から。』で終わる」といった基礎的なルールを徹底することが優先です。低学年期は、記述の「材料」を本文から正しく見つけ出す練習だけで十分土台になります。&lt;/div&gt;
&lt;/div&gt;
&lt;/div&gt;
&lt;/div&gt;
&lt;/div&gt;
&lt;/section&gt;
&lt;section id="home" class="card shadow-sm border-0 mb-4"&gt;
&lt;div class="card-header border-0 py-3" style="background: #fff3e0;"&gt;
&lt;h2 class="h5 mb-0"&gt;家庭でできるフォローと役割分担&lt;/h2&gt;
&lt;/div&gt;
&lt;div class="card-body p-3 p-md-4"&gt;
&lt;p style="line-height: 1.95;"&gt;家庭は答えを教える役より、学習が回る環境を整える役に寄せるほど効果的です。&lt;br /&gt;
「何を聞かれているか」「根拠はどこか」「条件は満たしているか」を問い返す支援が、読解力の土台になります。&lt;/p&gt;
&lt;div class="row g-3"&gt;
&lt;div class="col-md-6"&gt;
&lt;div class="h-100 p-3 rounded border" style="background: #fafafa;"&gt;
&lt;div class="fw-bold mb-2"&gt;毎日の語彙・漢字&lt;/div&gt;
&lt;ul class="mb-0" style="line-height: 1.95;"&gt;
&lt;li&gt;その日出会った言葉を三つだけ説明する&lt;/li&gt;
&lt;li&gt;同じ意味の別表現や反対語を考える&lt;/li&gt;
&lt;li&gt;漢字は頻出語を繰り返し固める&lt;/li&gt;
&lt;/ul&gt;
&lt;/div&gt;
&lt;/div&gt;
&lt;div class="col-md-6"&gt;
&lt;div class="h-100 p-3 rounded border" style="background: #fafafa;"&gt;
&lt;div class="fw-bold mb-2"&gt;音読の扱い&lt;/div&gt;
&lt;ul class="mb-0" style="line-height: 1.95;"&gt;
&lt;li&gt;対比語の前後で区切って読む&lt;/li&gt;
&lt;li&gt;結論の一文だけ強めに読む&lt;/li&gt;
&lt;li&gt;指示語を見つけたら指す先を言う&lt;/li&gt;
&lt;/ul&gt;
&lt;/div&gt;
&lt;/div&gt;
&lt;/div&gt;
&lt;div class="mt-3 p-3 p-md-4 rounded" style="background: #fce4ec; border: 1px solid #f8bbd0; line-height: 1.95;"&gt;
&lt;div class="fw-bold mb-1"&gt;やりすぎない注意点&lt;/div&gt;
&lt;div&gt;根拠箇所を先に示すと、探し方が育ちにくくなります。家庭は「場所を教える」より「条件と根拠を問い返す」支援に留めるのが安全です。&lt;/div&gt;
&lt;/div&gt;
&lt;/div&gt;
&lt;/section&gt;
&lt;p&gt;&lt;!-- Fit --&gt;&lt;/p&gt;
&lt;section id="fit" class="card shadow-sm border-0 mb-4"&gt;
&lt;div class="card-header border-0 py-3" style="background: #e8eaf6;"&gt;
&lt;h2 class="h5 mb-0"&gt;どんな子に相性が良いか&lt;/h2&gt;
&lt;/div&gt;
&lt;div class="card-body p-3 p-md-4"&gt;
&lt;p style="line-height: 1.95;"&gt;土台づくりの段階でオンライン個別が特に有効なのは、「家庭学習をしているのに伸びが見えない」「どこを直すべきかが不明確」なケースです。&lt;br /&gt;
次の項目に複数当てはまる場合、型を第三者が整理することで伸びが早まります。&lt;/p&gt;
&lt;div class="row g-3"&gt;
&lt;div class="col-md-6"&gt;
&lt;div class="h-100 p-3 rounded border" style="background: #fafafa;"&gt;
&lt;div class="fw-bold mb-2"&gt;相性が良いタイプ&lt;/div&gt;
&lt;ul class="mb-0" style="line-height: 1.95;"&gt;
&lt;li&gt;語彙不足が疑われるが、やり方が分からない&lt;/li&gt;
&lt;li&gt;設問の読み違いが多い&lt;/li&gt;
&lt;li&gt;説明文で要点が取れず疲れる&lt;/li&gt;
&lt;li&gt;記述が材料不足で止まる&lt;/li&gt;
&lt;li&gt;学習が長続きしない&lt;/li&gt;
&lt;/ul&gt;
&lt;/div&gt;
&lt;/div&gt;
&lt;div class="col-md-6"&gt;
&lt;div class="h-100 p-3 rounded border" style="background: #fafafa;"&gt;
&lt;div class="fw-bold mb-2"&gt;説明文の土台を早めに整える&lt;/div&gt;
&lt;div style="line-height: 1.95;"&gt;説明文は中学受験で差がつきやすい分野です。対比・因果・言い換えの取り方を早めに整理すると、学年が上がっても崩れにくくなります。&lt;/div&gt;
&lt;div class="mt-2"&gt;&lt;a class="btn btn-sm btn-outline-primary" href="https://dokkai-labo.tokyo/setsumeibun/" target="_blank" rel="noopener"&gt;&lt;br /&gt;
説明文の読み方を確認する&lt;br /&gt;
&lt;/a&gt;&lt;/div&gt;
&lt;/div&gt;
&lt;/div&gt;
&lt;/div&gt;
&lt;/div&gt;
&lt;/section&gt;
&lt;p&gt;&lt;!-- Weekly plan --&gt;&lt;/p&gt;
&lt;section id="plan" class="card shadow-sm border-0 mb-4"&gt;
&lt;div class="card-header border-0 py-3" style="background: #f3e5f5;"&gt;
&lt;h2 class="h5 mb-0"&gt;1週間モデル：低学年〜小4初期の土台づくりプラン&lt;/h2&gt;
&lt;/div&gt;
&lt;div class="card-body p-3 p-md-4"&gt;
&lt;p style="line-height: 1.95;"&gt;1回を長くしないこと、毎回の目的を固定することが継続のコツです。教材を増やさなくても実行できます。&lt;/p&gt;
&lt;p&gt;&lt;!-- Desktop table --&gt;&lt;/p&gt;
&lt;div class="d-none d-md-block"&gt;
&lt;div class="table-responsive"&gt;
&lt;table class="table table-bordered table-hover align-middle mb-0"&gt;
&lt;thead style="background: #ede7f6;"&gt;
&lt;tr class="text-center"&gt;
&lt;th style="width: 12%;"&gt;曜日&lt;/th&gt;
&lt;th style="width: 38%;"&gt;取り組み&lt;/th&gt;
&lt;th style="width: 15%;"&gt;時間&lt;/th&gt;
&lt;th style="width: 35%;"&gt;ねらい&lt;/th&gt;
&lt;/tr&gt;
&lt;/thead&gt;
&lt;tbody&gt;
&lt;tr&gt;
&lt;td class="fw-bold text-center"&gt;月&lt;/td&gt;
&lt;td&gt;語彙三語の説明＋反対語&lt;/td&gt;
&lt;td class="text-center"&gt;10分&lt;/td&gt;
&lt;td&gt;語彙の土台を作る&lt;/td&gt;
&lt;/tr&gt;
&lt;tr&gt;
&lt;td class="fw-bold text-center"&gt;火&lt;/td&gt;
&lt;td&gt;短い音読＋指示語チェック&lt;/td&gt;
&lt;td class="text-center"&gt;10〜12分&lt;/td&gt;
&lt;td&gt;指示語の追跡習慣&lt;/td&gt;
&lt;/tr&gt;
&lt;tr&gt;
&lt;td class="fw-bold text-center"&gt;水&lt;/td&gt;
&lt;td&gt;段落要点を一言で言う&lt;/td&gt;
&lt;td class="text-center"&gt;12〜15分&lt;/td&gt;
&lt;td&gt;要点整理の型&lt;/td&gt;
&lt;/tr&gt;
&lt;tr&gt;
&lt;td class="fw-bold text-center"&gt;木&lt;/td&gt;
&lt;td&gt;対比語・言い換え語を探す&lt;/td&gt;
&lt;td class="text-center"&gt;10〜12分&lt;/td&gt;
&lt;td&gt;構造把握の入口&lt;/td&gt;
&lt;/tr&gt;
&lt;tr&gt;
&lt;td class="fw-bold text-center"&gt;金&lt;/td&gt;
&lt;td&gt;設問を四点分解する練習&lt;/td&gt;
&lt;td class="text-center"&gt;10〜12分&lt;/td&gt;
&lt;td&gt;条件読みの精度&lt;/td&gt;
&lt;/tr&gt;
&lt;tr&gt;
&lt;td class="fw-bold text-center"&gt;土&lt;/td&gt;
&lt;td&gt;短い選択肢問題で根拠照合&lt;/td&gt;
&lt;td class="text-center"&gt;15〜20分&lt;/td&gt;
&lt;td&gt;語感選びを止める&lt;/td&gt;
&lt;/tr&gt;
&lt;tr&gt;
&lt;td class="fw-bold text-center"&gt;日&lt;/td&gt;
&lt;td&gt;1週間の弱点を一つだけ復習&lt;/td&gt;
&lt;td class="text-center"&gt;10〜15分&lt;/td&gt;
&lt;td&gt;定着と修正&lt;/td&gt;
&lt;/tr&gt;
&lt;/tbody&gt;
&lt;/table&gt;
&lt;/div&gt;
&lt;/div&gt;
&lt;p&gt;&lt;!-- Mobile cards --&gt;&lt;/p&gt;
&lt;div class="d-md-none"&gt;
&lt;div class="row g-2"&gt;
&lt;div class="col-12"&gt;
&lt;div class="p-3 rounded border" style="background: #fafafa;"&gt;
&lt;div class="fw-bold"&gt;月&lt;/div&gt;
&lt;div class="small text-muted"&gt;語彙三語の説明＋反対語　10分&lt;/div&gt;
&lt;div class="mt-2"&gt;&lt;span class="badge bg-warning text-dark"&gt;ねらい&lt;/span&gt; 語彙の土台&lt;/div&gt;
&lt;/div&gt;
&lt;/div&gt;
&lt;div class="col-12"&gt;
&lt;div class="p-3 rounded border" style="background: #fafafa;"&gt;
&lt;div class="fw-bold"&gt;火&lt;/div&gt;
&lt;div class="small text-muted"&gt;短い音読＋指示語チェック　10〜12分&lt;/div&gt;
&lt;div class="mt-2"&gt;&lt;span class="badge bg-warning text-dark"&gt;ねらい&lt;/span&gt; 指示語の追跡&lt;/div&gt;
&lt;/div&gt;
&lt;/div&gt;
&lt;div class="col-12"&gt;
&lt;div class="p-3 rounded border" style="background: #fafafa;"&gt;
&lt;div class="fw-bold"&gt;水&lt;/div&gt;
&lt;div class="small text-muted"&gt;段落要点を一言　12〜15分&lt;/div&gt;
&lt;div class="mt-2"&gt;&lt;span class="badge bg-warning text-dark"&gt;ねらい&lt;/span&gt; 要点整理&lt;/div&gt;
&lt;/div&gt;
&lt;/div&gt;
&lt;div class="col-12"&gt;
&lt;div class="p-3 rounded border" style="background: #fafafa;"&gt;
&lt;div class="fw-bold"&gt;木&lt;/div&gt;
&lt;div class="small text-muted"&gt;対比語・言い換え語探し　10〜12分&lt;/div&gt;
&lt;div class="mt-2"&gt;&lt;span class="badge bg-warning text-dark"&gt;ねらい&lt;/span&gt; 構造把握&lt;/div&gt;
&lt;/div&gt;
&lt;/div&gt;
&lt;div class="col-12"&gt;
&lt;div class="p-3 rounded border" style="background: #fafafa;"&gt;
&lt;div class="fw-bold"&gt;金&lt;/div&gt;
&lt;div class="small text-muted"&gt;設問を四点分解　10〜12分&lt;/div&gt;
&lt;div class="mt-2"&gt;&lt;span class="badge bg-warning text-dark"&gt;ねらい&lt;/span&gt; 条件読み&lt;/div&gt;
&lt;/div&gt;
&lt;/div&gt;
&lt;div class="col-12"&gt;
&lt;div class="p-3 rounded border" style="background: #fafafa;"&gt;
&lt;div class="fw-bold"&gt;土&lt;/div&gt;
&lt;div class="small text-muted"&gt;選択肢問題で根拠照合　15〜20分&lt;/div&gt;
&lt;div class="mt-2"&gt;&lt;span class="badge bg-warning text-dark"&gt;ねらい&lt;/span&gt; 語感を止める&lt;/div&gt;
&lt;/div&gt;
&lt;/div&gt;
&lt;div class="col-12"&gt;
&lt;div class="p-3 rounded border" style="background: #fafafa;"&gt;
&lt;div class="fw-bold"&gt;日&lt;/div&gt;
&lt;div class="small text-muted"&gt;弱点を一つだけ復習　10〜15分&lt;/div&gt;
&lt;div class="mt-2"&gt;&lt;span class="badge bg-warning text-dark"&gt;ねらい&lt;/span&gt; 定着と修正&lt;/div&gt;
&lt;/div&gt;
&lt;/div&gt;
&lt;/div&gt;
&lt;/div&gt;
&lt;div class="alert alert-success mt-3 mb-0" style="border-left: 6px solid #2e7d32;"&gt;
&lt;div class="fw-bold mb-1"&gt;継続のコツ&lt;/div&gt;
&lt;div&gt;毎回同じ型で回るほど、読解力の基盤が安定します。長くやるより、短く確実に積み上げる方が効果が出やすいです。&lt;/div&gt;
&lt;/div&gt;
&lt;/div&gt;
&lt;/section&gt;
&lt;p&gt;&lt;!-- Summary / CTA --&gt;&lt;/p&gt;
&lt;section id="sum" class="card shadow-sm border-0"&gt;
&lt;div class="card-body p-4 p-md-5"&gt;
&lt;h2 class="h5 mb-3"&gt;まとめ&lt;/h2&gt;
&lt;p class="mb-4" style="line-height: 1.95;"&gt;低学年〜小4初期の国語は、語彙と言語感覚、文章の型、設問処理の手順という土台づくりが最重要です。&lt;br /&gt;
家庭で習慣領域を積み上げ、型の部分をオンラインで整えると、読解と記述の伸びが安定しやすくなります。&lt;/p&gt;
&lt;div class="p-3 p-md-4 rounded" style="background: linear-gradient(135deg, rgba(40,53,147,.10), rgba(0,137,123,.10)); border: 1px solid rgba(0,0,0,.08);"&gt;
&lt;div class="d-flex flex-column flex-md-row align-items-start align-items-md-center justify-content-between gap-2"&gt;
&lt;div&gt;
&lt;div class="fw-bold mb-1"&gt;オンラインで土台から整えたい方へ&lt;/div&gt;
&lt;div style="line-height: 1.95;"&gt;中学受験国語の読解力と記述の基盤を、遠回りせずに整えたい場合は、オンライン個別の案内をご確認ください。&lt;/div&gt;
&lt;/div&gt;
&lt;p&gt;&lt;a class="btn btn-warning btn-lg fw-bold" href="https://dokkai-labo.tokyo/kobetsuonline01/" target="_blank" rel="noopener"&gt;&lt;br /&gt;
オンライン個別を見る&lt;br /&gt;
&lt;/a&gt;&lt;/p&gt;
&lt;/div&gt;
&lt;/div&gt;
&lt;div class="small text-muted mt-3" style="line-height: 1.95;"&gt;国語が苦手な状態からの立て直し（読めない・解けない原因の整理〜克服ステップ）をまとめて確認したい場合は、&lt;a href="https://dokkai-labo.tokyo/blog/gakusyuuhou/"&gt;全体像はこちら&lt;/a&gt;もあわせてご参照ください。&lt;/div&gt;
&lt;/div&gt;
&lt;/section&gt;
&lt;/div&gt;
&lt;p&gt;&lt;!-- [ /.socialSet ] --&gt;&lt;/p&gt;
------</t>
  </si>
  <si>
    <t>以下のページは不自然なワードを使用しています。
これらを適切に自然な言葉に置き換えて下さい。
なお、本文の装飾や構造は絶対に変えないでください。
【対象ページURL】
https://rika-quest.com/column/nayami-how-to-start/
【検出された不自然ワード】
- 崩れ
- 型
- 迷い
- 固定
- 手順
- 立て直
- 内部リンク
- 設計
- 整え
【本文】
------
&lt;style&gt;
  .rq-wrap{margin:0 auto; max-width: 920px;}
  .rq-green{--rq:#1f8a4c; --rq2:#eaf7ef; --bd:#e6e6e6; --tx:#222; --muted:#666;}
  .rq-green a{color:var(--rq); text-decoration: underline;}
  .rq-green a:hover{opacity:.85;}
  .rq-lead{
    background: linear-gradient(180deg, var(--rq2), #fff);
    border:1px solid var(--bd);
    border-left:6px solid var(--rq);
    border-radius:14px;
    padding:16px 18px;
    margin: 10px 0 18px;
  }
  .rq-lead .rq-badge{
    display:inline-block;
    font-size:12px;
    font-weight:700;
    letter-spacing:.02em;
    color:#fff;
    background:var(--rq);
    border-radius:999px;
    padding:4px 10px;
    margin:0 0 10px;
  }
  .rq-lead p{margin:10px 0;}
  .rq-checklist{margin:10px 0 0; padding-left: 1.2em;}
  .rq-checklist li{margin:.35em 0;}
  .rq-ketsuron{
    background:#fff;
    border:1px solid var(--bd);
    border-radius:14px;
    padding:14px 16px;
    margin: 0 0 18px;
  }
  .rq-ketsuron strong{color:var(--rq);}
  .rq-toc{
    border:1px solid var(--bd);
    border-radius:14px;
    padding:14px 16px;
    margin: 0 0 22px;
    background:#fff;
  }
  .rq-toc .rq-toc__title{
    font-weight:800;
    color:var(--tx);
    margin:0 0 10px;
    display:flex;
    gap:8px;
    align-items:center;
  }
  .rq-dot{width:10px; height:10px; border-radius:50%; background:var(--rq); display:inline-block;}
  .rq-toc ul{margin:0; padding-left: 1.2em;}
  .rq-toc li{margin:.35em 0;}
  .rq-section{margin: 26px 0;}
  .rq-h2{
    margin: 26px 0 10px;
    padding: 10px 12px;
    border-radius: 12px;
    background: var(--rq2);
    border: 1px solid var(--bd);
    border-left: 6px solid var(--rq);
  }
  .rq-h2 &gt; span{font-weight:900;}
  .rq-h3{margin: 18px 0 8px;}
  .rq-grid{display:flex; flex-wrap:wrap; gap:12px; margin: 12px 0 6px;}
  .rq-card{
    flex: 1 1 220px;
    border:1px solid var(--bd);
    border-radius:14px;
    padding:12px 14px;
    background:#fff;
  }
  .rq-card .rq-card__head{
    display:flex; gap:10px; align-items:center; margin-bottom:8px;
    font-weight:900;
  }
  .rq-chip{
    width:34px; height:34px; border-radius:12px;
    display:flex; align-items:center; justify-content:center;
    background: var(--rq2);
    border:1px solid var(--bd);
    color:var(--rq);
    font-weight:900;
  }
  .rq-note{
    background: #fff;
    border:1px dashed var(--bd);
    border-radius:14px;
    padding:12px 14px;
    margin:12px 0;
    color: var(--tx);
  }
  .rq-note strong{color:var(--rq);}
  .rq-steps{
    border:1px solid var(--bd);
    border-radius:14px;
    padding:12px 14px;
    background:#fff;
    margin: 10px 0 0;
  }
  .rq-steps ol{margin:0; padding-left: 1.2em;}
  .rq-steps li{margin:.55em 0;}
  .rq-miss{
    border:1px solid var(--bd);
    border-radius:14px;
    padding:12px 14px;
    background:#fff;
    margin: 10px 0;
  }
  .rq-tag{
    display:inline-block;
    font-size:12px;
    font-weight:800;
    color: var(--rq);
    background: var(--rq2);
    border:1px solid var(--bd);
    border-radius:999px;
    padding:4px 10px;
    margin:0 0 8px;
  }
  .rq-summary{
    background: var(--rq2);
    border:1px solid var(--bd);
    border-radius:14px;
    padding:14px 16px;
    margin: 18px 0;
  }
  .rq-summary ul{margin:8px 0 0; padding-left: 1.2em;}
  .rq-summary li{margin:.35em 0;}
  .rq-faq details{
    border:1px solid var(--bd);
    border-radius:14px;
    background:#fff;
    padding:10px 12px;
    margin: 10px 0;
  }
  .rq-faq summary{
    cursor:pointer;
    font-weight:900;
    color: var(--tx);
    list-style:none;
  }
  .rq-faq summary::-webkit-details-marker{display:none;}
  .rq-faq .rq-faq__a{margin:10px 0 2px; color: var(--tx);}
  .rq-links{
    display:flex; flex-wrap:wrap; gap:12px; margin: 10px 0 0;
  }
  .rq-link{
    flex:1 1 240px;
    border:1px solid var(--bd);
    border-radius:14px;
    background:#fff;
    padding:12px 14px;
  }
  .rq-link .rq-link__title{font-weight:900; margin:0 0 6px;}
  .rq-btns{display:flex; flex-wrap:wrap; gap:10px; margin-top:10px;}
  .rq-btn{
    display:inline-block;
    background: var(--rq);
    color:#fff !important;
    text-decoration:none !important;
    padding:10px 14px;
    border-radius:12px;
    font-weight:900;
    border:1px solid rgba(0,0,0,.05);
  }
  .rq-btn--ghost{
    background:#fff;
    color:var(--rq) !important;
    border:1px solid var(--bd);
  }
  .rq-muted{color: var(--muted); font-size: 0.95em;}
&lt;/style&gt;
&lt;div class="rq-wrap rq-green"&gt;
&lt;p&gt;  &lt;!-- 導入：読みやすい「掴み」＋ゴール --&gt;&lt;/p&gt;
&lt;div class="rq-lead"&gt;
&lt;div class="rq-badge"&gt;理科が苦手なときの立て直し&lt;/div&gt;
&lt;p&gt;理科が苦手なとき、いちばんつらいのは「何をやっても手応えがない」「結局どこから手をつければいいのか分からない」という状態です。暗記を増やしても点が伸びない。問題集を進めても、次のテストで同じミスをする。——この症状は、努力不足ではなく、&lt;strong&gt;詰まりどころの切り分け&lt;/strong&gt;と&lt;strong&gt;回し方（復習の設計）&lt;/strong&gt;が合っていないだけのことが多いです。&lt;/p&gt;
&lt;p&gt;この記事では、単元の解説ではなく、&lt;strong&gt;「何から始めるか分からない」状態を抜けるための診断と手順&lt;/strong&gt;を整理します。&lt;/p&gt;
&lt;ul class="rq-checklist"&gt;
&lt;li&gt;どこで詰まっているかを短時間で整理する方法&lt;/li&gt;
&lt;li&gt;原因を3パターンに切り分け、優先順位をつける考え方&lt;/li&gt;
&lt;li&gt;1週間で「回せる形」にする具体的な手順（家庭での運用）&lt;/li&gt;
&lt;li&gt;典型ミスの直し方（誤答例の見え方／修正のしかた）&lt;/li&gt;
&lt;/ul&gt;&lt;/div&gt;
&lt;div class="rq-ketsuron"&gt;
&lt;p&gt;&lt;strong&gt;結論：&lt;/strong&gt;最初にやるべきは、苦手を「A 知識 / B 読み取り / C 復習設計」に分けて、&lt;strong&gt;今のボトルネックを1つに固定する&lt;/strong&gt;ことです。ここが決まると、迷いが一気に減ります。&lt;/p&gt;
&lt;p class="rq-muted"&gt;※ 以降は、本文の内容はほぼそのまま「見せ方」だけ整えています。&lt;/p&gt;
&lt;/p&gt;&lt;/div&gt;
&lt;p&gt;  &lt;!-- 目次（手動TOC） --&gt;&lt;/p&gt;
&lt;nav class="rq-toc" aria-label="目次"&gt;
&lt;p class="rq-toc__title"&gt;&lt;span class="rq-dot"&gt;&lt;/span&gt;目次&lt;/p&gt;
&lt;ul&gt;
&lt;li&gt;&lt;a href="#rq-1"&gt;まず状況整理（どこで詰まっているか）&lt;/a&gt;&lt;/li&gt;
&lt;li&gt;&lt;a href="#rq-2"&gt;原因の切り分け（典型パターン3つ）&lt;/a&gt;&lt;/li&gt;
&lt;li&gt;&lt;a href="#rq-3"&gt;立て直しの手順（ステップで）&lt;/a&gt;&lt;/li&gt;
&lt;li&gt;&lt;a href="#rq-4"&gt;よくあるミスと修正（誤答例→直し方）&lt;/a&gt;&lt;/li&gt;
&lt;li&gt;&lt;a href="#rq-5"&gt;家庭での回し方（週の設計／チェック）&lt;/a&gt;&lt;/li&gt;
&lt;li&gt;&lt;a href="#rq-6"&gt;FAQ（よくある質問）&lt;/a&gt;&lt;/li&gt;
&lt;li&gt;&lt;a href="#rq-7"&gt;次に読む（内部リンク）＋講座・問い合わせ&lt;/a&gt;&lt;/li&gt;
&lt;/ul&gt;
&lt;/nav&gt;
&lt;hr /&gt;
&lt;p&gt;  &lt;!-- Section 1 --&gt;&lt;/p&gt;
&lt;section class="rq-section" id="rq-1"&gt;
&lt;h2 class="rq-h2"&gt;&lt;span&gt;まず状況整理（どこで詰まっているか）&lt;/span&gt;&lt;/h2&gt;
&lt;p&gt;「何から始めるか分からない」ときは、いきなり教材を増やすより先に、詰まりを&lt;strong&gt;3つの観点&lt;/strong&gt;で分けて考えると整理が進みます。&lt;/p&gt;
&lt;div class="rq-grid"&gt;
&lt;div class="rq-card"&gt;
&lt;div class="rq-card__head"&gt;&lt;span class="rq-chip"&gt;A&lt;/span&gt;知識が足りないのか（用語・基本事項）&lt;/div&gt;
&lt;ul&gt;
&lt;li&gt;問題文の言葉（蒸発・凝結・飽和・電流・燃焼など）で止まる&lt;/li&gt;
&lt;li&gt;選択肢が全部それっぽく見えて決め手がない&lt;/li&gt;
&lt;li&gt;「覚えたつもり」でも説明できない&lt;/li&gt;
&lt;/ul&gt;&lt;/div&gt;
&lt;div class="rq-card"&gt;
&lt;div class="rq-card__head"&gt;&lt;span class="rq-chip"&gt;B&lt;/span&gt;読み取りが弱いのか（図・条件・問いの要求）&lt;/div&gt;
&lt;ul&gt;
&lt;li&gt;グラフや表から必要な情報を拾えない&lt;/li&gt;
&lt;li&gt;問題の条件を落として計算・判断してしまう&lt;/li&gt;
&lt;li&gt;問いが求めているもの（理由／結論／比較）を取り違える&lt;/li&gt;
&lt;/ul&gt;&lt;/div&gt;
&lt;div class="rq-card"&gt;
&lt;div class="rq-card__head"&gt;&lt;span class="rq-chip"&gt;C&lt;/span&gt;復習の回し方が崩れているのか（演習→直し→定着）&lt;/div&gt;
&lt;ul&gt;
&lt;li&gt;解き直しをしても、次に同じ型でまた間違える&lt;/li&gt;
&lt;li&gt;間違いを「答えを写して終わり」にしている&lt;/li&gt;
&lt;li&gt;復習の間隔が一定でなく、定着前に次へ進んでいる&lt;/li&gt;
&lt;/ul&gt;&lt;/div&gt;
&lt;/p&gt;&lt;/div&gt;
&lt;div class="rq-note"&gt;
      &lt;strong&gt;ポイント：&lt;/strong&gt;この3つのどれが強いかで、最初の一手が変わります。次で原因を切り分けます。
    &lt;/div&gt;
&lt;/section&gt;
&lt;hr /&gt;
&lt;p&gt;  &lt;!-- Section 2 --&gt;&lt;/p&gt;
&lt;section class="rq-section" id="rq-2"&gt;
&lt;h2 class="rq-h2"&gt;&lt;span&gt;原因の切り分け（典型パターン3つ）&lt;/span&gt;&lt;/h2&gt;
&lt;h3 class="rq-h3"&gt;パターン1：知識が“点”で、問題に使える形になっていない&lt;/h3&gt;
&lt;p&gt;「覚えたはずなのに解けない」は、知識そのものが不足しているより、&lt;strong&gt;使う場面と結びついていない&lt;/strong&gt;ことが多いです。用語の定義があいまい／似た語が混ざる／条件が変わったときに言い換えできない、などが起きます。&lt;/p&gt;
&lt;h3 class="rq-h3"&gt;パターン2：読み取りの型がなく、条件整理が毎回ゼロから&lt;/h3&gt;
&lt;p&gt;受験理科は、文章・図・表の情報を&lt;strong&gt;「必要な形に整える」&lt;/strong&gt;力が点数に直結します。ここが弱いと、知識があっても取り出せません。特に、比較問題（どちらが大きい・なぜそう言える）や、実験考察で詰まりやすいです。&lt;/p&gt;
&lt;h3 class="rq-h3"&gt;パターン3：復習が設計されておらず、間違いが“資産”にならない&lt;/h3&gt;
&lt;p&gt;理科が伸びる家庭は、問題を解く量よりも、&lt;strong&gt;間違いの扱い方&lt;/strong&gt;が整理されています。逆に、直しが場当たり的だと、学習が積み上がりません。結果として「何から始めても同じ」に見えてしまいます。&lt;/p&gt;
&lt;div class="rq-note"&gt;
      &lt;strong&gt;結論：&lt;/strong&gt;最優先は「自分がどのパターンに寄っているか」を見極め、そのパターンに合う立て直しをすることです。
    &lt;/div&gt;
&lt;/section&gt;
&lt;hr /&gt;
&lt;p&gt;  &lt;!-- Section 3 --&gt;&lt;/p&gt;
&lt;section class="rq-section" id="rq-3"&gt;
&lt;h2 class="rq-h2"&gt;&lt;span&gt;立て直しの手順（ステップで）&lt;/span&gt;&lt;/h2&gt;
&lt;h3 class="rq-h3"&gt;ステップ1：3分診断（A/B/Cのどれが主因か）&lt;/h3&gt;
&lt;p&gt;最近の間違いを3つ選び、各問に対して次のどれが原因か丸をつけます。&lt;/p&gt;
&lt;ul&gt;
&lt;li&gt;A：用語・基本事項が出てこない／定義があいまい&lt;/li&gt;
&lt;li&gt;B：条件・図表の読み取りミス／問いの要求の取り違え&lt;/li&gt;
&lt;li&gt;C：直し不足／同じ型で再発（復習設計の欠如）&lt;/li&gt;
&lt;/ul&gt;
&lt;p&gt;丸が多いものが、今のボトルネックです。&lt;/p&gt;
&lt;h3 class="rq-h3"&gt;ステップ2：「優先順位」を1つに絞る&lt;/h3&gt;
&lt;p&gt;最初の1週間は、欲張らずに&lt;strong&gt;優先順位を1つ&lt;/strong&gt;に固定します。&lt;/p&gt;
&lt;ul&gt;
&lt;li&gt;Aが多い：&lt;strong&gt;用語・基本事項の再整理&lt;/strong&gt;（問題で使える形に）&lt;/li&gt;
&lt;li&gt;Bが多い：&lt;strong&gt;読み取りの型&lt;/strong&gt;（条件整理→答えの根拠を言語化）&lt;/li&gt;
&lt;li&gt;Cが多い：&lt;strong&gt;直しの手順&lt;/strong&gt;（再発しない復習の仕組み）&lt;/li&gt;
&lt;/ul&gt;
&lt;h3 class="rq-h3"&gt;ステップ3：分野は「広げない」——ただし入口は決める&lt;/h3&gt;
&lt;p&gt;理科は大きく分けると、物理・化学・生物・地学の4分野です。いま迷っている段階では、&lt;strong&gt;分野を同時に広げるほど不安が増える&lt;/strong&gt;ため、入口だけ決めて回します。&lt;/p&gt;
&lt;div class="rq-links"&gt;
&lt;div class="rq-link"&gt;
&lt;p class="rq-link__title"&gt;物理が不安なら&lt;/p&gt;
&lt;p&gt;&lt;a href="https://rika-quest.com/column/physics/"&gt;物理ページ&lt;/a&gt;&lt;/p&gt;
&lt;/p&gt;&lt;/div&gt;
&lt;div class="rq-link"&gt;
&lt;p class="rq-link__title"&gt;化学が不安なら&lt;/p&gt;
&lt;p&gt;&lt;a href="https://rika-quest.com/column/chemistry/"&gt;化学ページ&lt;/a&gt;&lt;/p&gt;
&lt;/p&gt;&lt;/div&gt;
&lt;div class="rq-link"&gt;
&lt;p class="rq-link__title"&gt;生物が不安なら&lt;/p&gt;
&lt;p&gt;&lt;a href="https://rika-quest.com/column/creature/"&gt;生物ページ&lt;/a&gt;&lt;/p&gt;
&lt;/p&gt;&lt;/div&gt;
&lt;div class="rq-link"&gt;
&lt;p class="rq-link__title"&gt;地学が不安なら&lt;/p&gt;
&lt;p&gt;&lt;a href="https://rika-quest.com/column/geoscience/"&gt;地学ページ&lt;/a&gt;&lt;/p&gt;
&lt;/p&gt;&lt;/div&gt;
&lt;/p&gt;&lt;/div&gt;
&lt;p&gt;「まずはここから」という入口を決めたら、1週間は軸を変えずに続けます。&lt;/p&gt;
&lt;h3 class="rq-h3"&gt;ステップ4：1週間で“回る形”を作る（次章で具体例）&lt;/h3&gt;
&lt;p&gt;立て直しは、教材選びより&lt;strong&gt;運用&lt;/strong&gt;で決まります。次で、よくあるミスの直し方も含めて、1週間の回し方を提示します。&lt;/p&gt;
&lt;/section&gt;
&lt;hr /&gt;
&lt;p&gt;  &lt;!-- Section 4 --&gt;&lt;/p&gt;
&lt;section class="rq-section" id="rq-4"&gt;
&lt;h2 class="rq-h2"&gt;&lt;span&gt;よくあるミスと修正（誤答例→直し方）&lt;/span&gt;&lt;/h2&gt;
&lt;div class="rq-miss"&gt;
&lt;div class="rq-tag"&gt;ミス1：用語が“だいたい理解”で止まる&lt;/div&gt;
&lt;p&gt;&lt;strong&gt;誤答の形：&lt;/strong&gt;選択肢の言葉を雰囲気で選ぶ／似た語（蒸発と沸騰、融解と凝固など）を混同する。&lt;br /&gt;
      &lt;strong&gt;直し方：&lt;/strong&gt;用語は「一言定義＋例＋反例」で3点セットにします。たとえば「沸騰＝液体内部で気体になる（全体で起こる）」のように、区別点を必ず書きます。&lt;/p&gt;
&lt;/p&gt;&lt;/div&gt;
&lt;div class="rq-miss"&gt;
&lt;div class="rq-tag"&gt;ミス2：図表から“必要な情報だけ”抜けない&lt;/div&gt;
&lt;p&gt;&lt;strong&gt;誤答の形：&lt;/strong&gt;グラフを眺めて終わる／単位や軸を見落とす。&lt;br /&gt;
      &lt;strong&gt;直し方：&lt;/strong&gt;図表は「①何が変わるか（横軸）②何を測るか（縦軸）③比較している条件は何か」を先にメモします。読み取りは、目で追うのではなく&lt;strong&gt;言葉にして固定&lt;/strong&gt;すると安定します。&lt;/p&gt;
&lt;/p&gt;&lt;/div&gt;
&lt;div class="rq-miss"&gt;
&lt;div class="rq-tag"&gt;ミス3：問いの要求（理由／結論／比較）がずれる&lt;/div&gt;
&lt;p&gt;&lt;strong&gt;誤答の形：&lt;/strong&gt;理由を聞かれているのに結果を書く／「どちらが大きい」を「同じ」だと処理してしまう。&lt;br /&gt;
      &lt;strong&gt;直し方：&lt;/strong&gt;問いの文末を丸で囲み、「求めるのは①結論 ②理由 ③条件の言い換え のどれか」をラベル化します。慣れるまでは毎回やって構いません。&lt;/p&gt;
&lt;/p&gt;&lt;/div&gt;
&lt;div class="rq-miss"&gt;
&lt;div class="rq-tag"&gt;ミス4：直しが“答え合わせ”で終わる&lt;/div&gt;
&lt;p&gt;&lt;strong&gt;誤答の形：&lt;/strong&gt;解説を読んで分かった気になるが再発する。&lt;br /&gt;
      &lt;strong&gt;直し方：&lt;/strong&gt;直しは「再現→差分→再テスト」の3段階にします。&lt;/p&gt;
&lt;div class="rq-steps"&gt;
&lt;ol&gt;
&lt;li&gt;&lt;strong&gt;再現：&lt;/strong&gt;なぜその答えを選んだか（当時の根拠）を1行で書く&lt;/li&gt;
&lt;li&gt;&lt;strong&gt;差分：&lt;/strong&gt;正解に必要だった条件・知識を1つだけ特定する&lt;/li&gt;
&lt;li&gt;&lt;strong&gt;再テスト：&lt;/strong&gt;同じ型のミニ問題を作る／次回はそこだけ確認する&lt;/li&gt;
&lt;/ol&gt;&lt;/div&gt;
&lt;/p&gt;&lt;/div&gt;
&lt;/section&gt;
&lt;hr /&gt;
&lt;p&gt;  &lt;!-- Section 5 --&gt;&lt;/p&gt;
&lt;section class="rq-section" id="rq-5"&gt;
&lt;h2 class="rq-h2"&gt;&lt;span&gt;家庭での回し方（週の設計／チェック）&lt;/span&gt;&lt;/h2&gt;
&lt;p&gt;ここでは、迷いを減らすために「1週間で回る最小設計」を示します。ご家庭の事情に合わせて、量より&lt;strong&gt;順番&lt;/strong&gt;を守るのがポイントです。&lt;/p&gt;
&lt;h3 class="rq-h3"&gt;1週間の基本形（例）&lt;/h3&gt;
&lt;div class="rq-note"&gt;
&lt;ul style="margin:0; padding-left: 1.2em;"&gt;
&lt;li&gt;&lt;strong&gt;1日目：&lt;/strong&gt;診断（A/B/C）＋今週の入口を決める（分野は固定）&lt;/li&gt;
&lt;li&gt;&lt;strong&gt;2日目：&lt;/strong&gt;基礎インプット（用語整理 or 読み取り型の確認）&lt;/li&gt;
&lt;li&gt;&lt;strong&gt;3日目：&lt;/strong&gt;基礎演習（短め）＋直しは「差分」を1つに絞る&lt;/li&gt;
&lt;li&gt;&lt;strong&gt;4日目：&lt;/strong&gt;同型演習（再発チェック）＋ミスの分類を更新&lt;/li&gt;
&lt;li&gt;&lt;strong&gt;5日目：&lt;/strong&gt;ミニ確認テスト（穴だけ確認）＋翌週の課題を1行で残す&lt;/li&gt;
&lt;/ul&gt;&lt;/div&gt;
&lt;h3 class="rq-h3"&gt;家庭で見るチェック項目（親御さんが持つ“地図”）&lt;/h3&gt;
&lt;ul&gt;
&lt;li&gt;今週の優先順位はA/B/Cのどれか（言える状態か）&lt;/li&gt;
&lt;li&gt;間違いを「原因ラベル」で記録しているか（A/B/C）&lt;/li&gt;
&lt;li&gt;直しが“答え写し”になっていないか（差分が1つ書けているか）&lt;/li&gt;
&lt;li&gt;分野を同時に広げて不安を増やしていないか&lt;/li&gt;
&lt;/ul&gt;
&lt;div class="rq-summary"&gt;
      &lt;strong&gt;ここまでのまとめ&lt;/strong&gt;&lt;/p&gt;
&lt;ul&gt;
&lt;li&gt;まず「A 知識 / B 読み取り / C 復習設計」に分ける&lt;/li&gt;
&lt;li&gt;最初の1週間は、優先順位を&lt;strong&gt;1つ&lt;/strong&gt;に固定する&lt;/li&gt;
&lt;li&gt;量ではなく「順番」と「差分の特定」を守る&lt;/li&gt;
&lt;/ul&gt;&lt;/div&gt;
&lt;p&gt;このチェックが機能すると、「何から始めるか分からない」が「今週やることは決まっている」に変わります。&lt;/p&gt;
&lt;/section&gt;
&lt;hr /&gt;
&lt;p&gt;  &lt;!-- Section 6 --&gt;&lt;/p&gt;
&lt;section class="rq-section rq-faq" id="rq-6"&gt;
&lt;h2 class="rq-h2"&gt;&lt;span&gt;FAQ（よくある質問）&lt;/span&gt;&lt;/h2&gt;
&lt;details&gt;
&lt;summary&gt;Q1. 教材は何を使えばいいですか？&lt;/summary&gt;
&lt;div class="rq-faq__a"&gt;
&lt;p&gt;教材名よりも、&lt;strong&gt;「診断→優先順位→直し方」が回るか&lt;/strong&gt;が先です。今ある教材で、間違いにA/B/Cのラベルを付け、差分を1つ書けるなら十分スタートできます。&lt;/p&gt;
&lt;/p&gt;&lt;/div&gt;
&lt;/details&gt;
&lt;details&gt;
&lt;summary&gt;Q2. 理科が苦手だと、まず暗記からやるべきですか？&lt;/summary&gt;
&lt;div class="rq-faq__a"&gt;
&lt;p&gt;暗記が必要な場面はありますが、迷っているときは「暗記を増やす」より先に、&lt;strong&gt;A/B/Cのどこで落ちているか&lt;/strong&gt;を確認してください。BやCが主因なのに暗記だけ増やすと、努力が点につながりにくくなります。&lt;/p&gt;
&lt;/p&gt;&lt;/div&gt;
&lt;/details&gt;
&lt;details&gt;
&lt;summary&gt;Q3. 復習しているのに伸びません。何が起きていますか？&lt;/summary&gt;
&lt;div class="rq-faq__a"&gt;
&lt;p&gt;復習が「解説を読む」で止まっている可能性があります。直しは&lt;strong&gt;再現→差分→再テスト&lt;/strong&gt;の形にすると再発が減ります。伸び悩みが続く場合は、こちらの記事も参考にしてください：&lt;a href="https://rika-quest.com/column/nayami-review-not-working/"&gt;復習しているのに点が伸びない時の見直し方&lt;/a&gt;&lt;/p&gt;
&lt;/p&gt;&lt;/div&gt;
&lt;/details&gt;
&lt;details&gt;
&lt;summary&gt;Q4. 残り2週間など時間が限られている場合は？&lt;/summary&gt;
&lt;div class="rq-faq__a"&gt;
&lt;p&gt;短期間では「弱点を増やさない」ことが重要になります。優先順位を1つに絞り、再発しやすい型から潰す方が安定します。状況別の考え方は、こちらにまとめています：&lt;a href="https://rika-quest.com/column/nayami-last-2weeks/"&gt;残り2週間の理科の立て直し（やることの絞り方）&lt;/a&gt;&lt;/p&gt;
&lt;/p&gt;&lt;/div&gt;
&lt;/details&gt;
&lt;details&gt;
&lt;summary&gt;Q5. 分野がバラバラに苦手で、入口が決められません。&lt;/summary&gt;
&lt;div class="rq-faq__a"&gt;
&lt;p&gt;その場合は「最近の間違いが多い分野」を入口にします。迷いが強いほど、入口を固定して回すことが効果的です。分野の整理は以下から行えます（入口を1つ決めてください）。&lt;/p&gt;
&lt;ul&gt;
&lt;li&gt;&lt;a href="https://rika-quest.com/column/physics/"&gt;物理&lt;/a&gt; / &lt;a href="https://rika-quest.com/column/chemistry/"&gt;化学&lt;/a&gt; / &lt;a href="https://rika-quest.com/column/creature/"&gt;生物&lt;/a&gt; / &lt;a href="https://rika-quest.com/column/geoscience/"&gt;地学&lt;/a&gt;&lt;/li&gt;
&lt;/ul&gt;&lt;/div&gt;
&lt;/details&gt;
&lt;/section&gt;
&lt;hr /&gt;
&lt;p&gt;  &lt;!-- Section 7 --&gt;&lt;/p&gt;
&lt;section class="rq-section" id="rq-7"&gt;
&lt;h2 class="rq-h2"&gt;&lt;span&gt;次に読む（内部リンク）＋講座・問い合わせ&lt;/span&gt;&lt;/h2&gt;
&lt;p&gt;「理科の悩み検索」から来た方は、まず悩みを起点に整理すると、回遊しやすくなります。&lt;/p&gt;
&lt;div class="rq-links"&gt;
&lt;div class="rq-link"&gt;
&lt;p class="rq-link__title"&gt;理科コラム一覧&lt;/p&gt;
&lt;p&gt;&lt;a href="https://rika-quest.com/column/"&gt;https://rika-quest.com/column/&lt;/a&gt;&lt;/p&gt;
&lt;/p&gt;&lt;/div&gt;
&lt;div class="rq-link"&gt;
&lt;p class="rq-link__title"&gt;理科の悩みHub&lt;/p&gt;
&lt;p&gt;&lt;a href="https://rika-quest.com/column/science-nayami/"&gt;https://rika-quest.com/column/science-nayami/&lt;/a&gt;&lt;/p&gt;
&lt;/p&gt;&lt;/div&gt;
&lt;div class="rq-link"&gt;
&lt;p class="rq-link__title"&gt;「理科のコツ」（学び方の土台）&lt;/p&gt;
&lt;p&gt;&lt;a href="https://rika-quest.com/ct/%E7%90%86%E7%A7%91%E3%81%AE%E3%82%B3%E3%83%84/"&gt;https://rika-quest.com/ct/理科のコツ/&lt;/a&gt;&lt;/p&gt;
&lt;/p&gt;&lt;/div&gt;
&lt;/p&gt;&lt;/div&gt;
&lt;div class="rq-note" style="margin-top:14px;"&gt;
&lt;p&gt;もし、診断（A/B/C）まではできたものの、優先順位の確定や直し方の運用で迷う場合は、&lt;strong&gt;学習状況に合わせて整理する&lt;/strong&gt;形も可能です。&lt;/p&gt;
&lt;div class="rq-btns"&gt;
        &lt;a class="rq-btn" href="https://rika-quest.com/kouza/"&gt;講座案内を見る&lt;/a&gt;&lt;br /&gt;
        &lt;a class="rq-btn rq-btn--ghost" href="https://rika-quest.com/inquiry/"&gt;問い合わせはこちら&lt;/a&gt;
      &lt;/div&gt;
&lt;p style="margin-top:10px;"&gt;最後に、トップページから全体像を確認したい方はこちら：&lt;a href="https://rika-quest.com/"&gt;https://rika-quest.com/&lt;/a&gt;&lt;/p&gt;
&lt;/p&gt;&lt;/div&gt;
&lt;/section&gt;
&lt;/div&gt;
&lt;p&gt;&lt;!-- ▲ 見栄え改善：緑テーマ（ここまで） --&gt;&lt;/p&gt;
------</t>
  </si>
  <si>
    <t>以下のページは不自然なワードを使用しています。
これらを適切に自然な言葉に置き換えて下さい。
なお、本文の装飾や構造は絶対に変えないでください。
【対象ページURL】
https://rika-quest.com/column/nayami-human-body/
【検出された不自然ワード】
- 崩れ
- 型
- 迷い
- 固定
- 手順
- 立て直
- 内部リンク
- 設計
【本文】
------
&lt;p&gt;&lt;!-- ========================================================= MC本文HTML（WordPress投稿用）｜しゅん吉クエスト URL想定：https://rika-quest.com/column/nayami-human-body/ テーマ：人体が整理できない（悩み起点／単元解説しない） ねらい：流れ（入口→出口）で覚え、設問処理へ接続／典型ミス回避／家庭運用 内部回遊：悩みHub→関連悩み→分野ページ→講座/問い合わせ テーマカラー：緑（Bootstrap success） 任意の単元直リンク：消化／血液／肺（最大1本のみ、ここでは「血液」を採用） ========================================================= --&gt;&lt;/p&gt;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.rq-leftbar{ border-left: .35rem solid rgba(25,135,84,.55); }&lt;br /&gt;  .rq-bullets li{ margin-bottom:.35rem; }&lt;br /&gt;  .rq-mini{&lt;br /&gt;    border: 1px solid rgba(0,0,0,.10);&lt;br /&gt;    border-radius: 1rem;&lt;br /&gt;    background: #fff;&lt;br /&gt;    box-shadow: 0 .125rem .25rem rgba(0,0,0,.075);&lt;br /&gt;  }&lt;br /&gt;  .rq-template{&lt;br /&gt;    border: 1px dashed rgba(25,135,84,.45);&lt;br /&gt;    background: rgba(25,135,84,.04);&lt;br /&gt;    border-radius: 1rem;&lt;br /&gt;  }&lt;br /&gt;  .rq-stepno{&lt;br /&gt;    width: 2.2rem; height: 2.2rem;&lt;br /&gt;    display:inline-flex; align-items:center; justify-content:center;&lt;br /&gt;    border-radius: 999px;&lt;br /&gt;    background: rgba(25,135,84,.12);&lt;br /&gt;    color: #146c43;&lt;br /&gt;    font-weight: 800;&lt;br /&gt;    flex-shrink: 0;&lt;br /&gt;  }&lt;br /&gt;  .rq-warn{ border-left: .35rem solid rgba(220,53,69,.6); }&lt;/p&gt;
&lt;p&gt;  .rq-toc a{ text-decoration:none; }&lt;br /&gt;  .rq-toc a:hover{ text-decoration:underline; }&lt;/p&gt;
&lt;p&gt;  /* FAQ（details） */&lt;br /&gt;  .rq-faq details{&lt;br /&gt;    border: 1px solid rgba(0,0,0,.10);&lt;br /&gt;    border-radius: 1rem;&lt;br /&gt;    background: #fff;&lt;br /&gt;    overflow: hidden;&lt;br /&gt;    box-shadow: 0 .125rem .25rem rgba(0,0,0,.075);&lt;br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}&lt;/p&gt;
&lt;p&gt;  /* 入口→出口を「線」で見せる */&lt;br /&gt;  .rq-flow{&lt;br /&gt;    border: 1px solid rgba(0,0,0,.10);&lt;br /&gt;    border-radius: 1rem;&lt;br /&gt;    background: #fff;&lt;br /&gt;    padding: 1rem;&lt;br /&gt;  }&lt;br /&gt;  .rq-flow .rq-node{&lt;br /&gt;    border: 1px solid rgba(25,135,84,.25);&lt;br /&gt;    background: rgba(25,135,84,.05);&lt;br /&gt;    border-radius: .9rem;&lt;br /&gt;    padding: .75rem .9rem;&lt;br /&gt;    height: 100%;&lt;br /&gt;  }&lt;br /&gt;  .rq-flow .rq-arrow{&lt;br /&gt;    display:flex; align-items:center; justify-content:center;&lt;br /&gt;    opacity:.85;&lt;br /&gt;    font-weight:800;&lt;br /&gt;    color:#146c43;&lt;br /&gt;  }&lt;br /&gt;&lt;/style&gt;
&lt;div class="container my-4"&gt;
&lt;p&gt;&lt;!-- ========================= Hero ========================== --&gt;&lt;/p&gt;
&lt;section class="rq-hero rounded-4 p-4 p-lg-5 shadow-sm mb-4"&gt;
&lt;div class="row g-4 align-items-center"&gt;
&lt;div class="col-lg-8"&gt;
&lt;div class="rq-subline small mb-2"&gt;中学受験理科／生物　テーマ：人体（消化・呼吸・血液循環）を「流れ」で整理して設問処理へ&lt;/div&gt;
&lt;div class="d-flex flex-wrap gap-2 mb-2"&gt;&lt;span class="badge bg-success"&gt;悩み起点&lt;/span&gt;&lt;br /&gt;
&lt;span class="badge bg-success"&gt;入口→出口で整理&lt;/span&gt;&lt;br /&gt;
&lt;span class="badge bg-success"&gt;典型ミスの切り分け&lt;/span&gt;&lt;br /&gt;
&lt;span class="badge bg-success"&gt;設問処理に接続&lt;/span&gt;&lt;/div&gt;
&lt;p class="mb-2"&gt;人体は「覚える量が多い」だけでなく、&lt;strong class="rq-marker"&gt;消化&lt;/strong&gt;・&lt;strong class="rq-marker"&gt;呼吸&lt;/strong&gt;・&lt;strong class="rq-marker"&gt;血液&lt;/strong&gt;が頭の中で混線しやすい分野です。&lt;br /&gt;
さらに設問では「どこで何が起きるか」「なぜそう言えるか」を、図やグラフと一緒に処理させられます。&lt;/p&gt;
&lt;p class="mb-0"&gt;そこで、覚え方を「単語の暗記」から切り替えます。&lt;br /&gt;
人体は&lt;strong class="rq-marker"&gt;入口→出口の流れ&lt;/strong&gt;で整理し、&lt;strong class="rq-marker"&gt;設問で使う順番&lt;/strong&gt;を固定すると、得点が安定します。&lt;/p&gt;
&lt;/div&gt;
&lt;div class="col-lg-4"&gt;
&lt;div class="card border-0 shadow-sm rounded-4"&gt;
&lt;div class="card-body p-3 p-lg-4"&gt;
&lt;p class="fw-bold text-success mb-2"&gt;この記事で分かること&lt;/p&gt;
&lt;ul class="small mb-0 rq-bullets"&gt;
&lt;li&gt;「どこで詰まっているか」の診断（混線タイプを特定）&lt;/li&gt;
&lt;li&gt;人体を流れで覚えるための“3本線”の作り方&lt;/li&gt;
&lt;li&gt;設問処理の順番（図→流れ→根拠）&lt;/li&gt;
&lt;li&gt;頻出ミス（用語の取り違え／循環の向き）と修正&lt;/li&gt;
&lt;li&gt;家庭で回す週次ルーティン（短時間で型を固める）&lt;/li&gt;
&lt;/ul&gt;
&lt;/div&gt;
&lt;/div&gt;
&lt;div class="rq-mini p-3 p-lg-4 mt-3"&gt;
&lt;div class="d-flex align-items-start gap-2"&gt;
&lt;p&gt;&lt;span class="badge bg-success flex-shrink-0"&gt;要点&lt;/span&gt;&lt;/p&gt;
&lt;div class="small"&gt;人体は「部位を覚える」より、&lt;strong&gt;流れ（入口→出口）&lt;/strong&gt;と&lt;strong&gt;向き（どちらへ運ぶ）&lt;/strong&gt;を固定した方が問題で迷いません。&lt;/div&gt;
&lt;/div&gt;
&lt;/div&gt;
&lt;/div&gt;
&lt;/div&gt;
&lt;div class="alert alert-success mt-4 mb-0 rounded-4 border border-success-subtle" role="alert"&gt;まず「流れ」を1本の線にしてから、部位・はたらきを貼り付けます。線がない暗記は、設問で崩れやすくなります。&lt;/div&gt;
&lt;/section&gt;
&lt;p&gt;&lt;!-- ========================= 目次 ==========================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href="#s2"&gt;原因の切り分け（典型パターン3つ）&lt;/a&gt;&lt;br /&gt;
&lt;a class="list-group-item list-group-item-action" href="#s3"&gt;立て直しの手順（ステップで）&lt;/a&gt;&lt;br /&gt;
&lt;a class="list-group-item list-group-item-action" href="#s4"&gt;よくあるミスと修正（誤答例→直し方）&lt;/a&gt;&lt;br /&gt;
&lt;a class="list-group-item list-group-item-action" href="#s5"&gt;家庭での回し方（週の設計／チェック）&lt;/a&gt;&lt;br /&gt;
&lt;a class="list-group-item list-group-item-action" href="#s6"&gt;FAQ（よくある質問）&lt;/a&gt;&lt;br /&gt;
&lt;a class="list-group-item list-group-item-action" href="#s7"&gt;次に読む（内部リンク）＋講座・問い合わせ&lt;/a&gt;&lt;/div&gt;
&lt;/div&gt;
&lt;/nav&gt;
&lt;p&gt;&lt;!-- ========================= Section 1 ========================== --&gt;&lt;/p&gt;
&lt;section class="mb-5"&gt;
&lt;h2 id="s1" class="h4 fw-bold border-bottom pb-2 mb-3"&gt;まず状況整理｜どこで詰まっているか&lt;/h2&gt;
&lt;p class="mb-3"&gt;「人体が苦手」と言っても、つまずき方はだいたい3種類に分かれます。&lt;br /&gt;
どのタイプかを決めると、やるべき立て直しが明確になります。&lt;/p&gt;
&lt;div class="row g-3"&gt;
&lt;div class="col-lg-4"&gt;
&lt;div class="card rounded-4 shadow-sm h-100 rq-leftbar"&gt;
&lt;div class="card-body p-3 p-lg-4"&gt;
&lt;p class="fw-bold text-success mb-2"&gt;A：用語が混線する&lt;/p&gt;
&lt;ul class="mb-0 rq-bullets"&gt;
&lt;li&gt;小腸・大腸、肺・気管支などが入れ替わる&lt;/li&gt;
&lt;li&gt;血液の「動脈/静脈」「肺→心臓→全身」の向きが不安&lt;/li&gt;
&lt;li&gt;覚えているつもりでも、設問になると迷う&lt;/li&gt;
&lt;/ul&gt;
&lt;/div&gt;
&lt;/div&gt;
&lt;/div&gt;
&lt;div class="col-lg-4"&gt;
&lt;div class="card rounded-4 shadow-sm h-100 rq-leftbar"&gt;
&lt;div class="card-body p-3 p-lg-4"&gt;
&lt;p class="fw-bold text-success mb-2"&gt;B：流れ（入口→出口）が作れていない&lt;/p&gt;
&lt;ul class="mb-0 rq-bullets"&gt;
&lt;li&gt;消化・呼吸・血液を別々に暗記している&lt;/li&gt;
&lt;li&gt;「どこで起きるか」の根拠が言えない&lt;/li&gt;
&lt;li&gt;順番が崩れて、選択肢を消せない&lt;/li&gt;
&lt;/ul&gt;
&lt;/div&gt;
&lt;/div&gt;
&lt;/div&gt;
&lt;div class="col-lg-4"&gt;
&lt;div class="card rounded-4 shadow-sm h-100 rq-leftbar"&gt;
&lt;div class="card-body p-3 p-lg-4"&gt;
&lt;p class="fw-bold text-success mb-2"&gt;C：設問処理に接続できない&lt;/p&gt;
&lt;ul class="mb-0 rq-bullets"&gt;
&lt;li&gt;図・グラフ・会話文の情報を拾えない&lt;/li&gt;
&lt;li&gt;「なぜそうなるか」の説明が短く書けない&lt;/li&gt;
&lt;li&gt;暗記はしているのに点にならない&lt;/li&gt;
&lt;/ul&gt;
&lt;/div&gt;
&lt;/div&gt;
&lt;/div&gt;
&lt;/div&gt;
&lt;div class="alert alert-success rounded-4 border border-success-subtle mt-3 mb-0" role="alert"&gt;「覚えたのに点にならない」タイプは、知識不足ではなく&lt;strong&gt;設問への接続&lt;/strong&gt;で止まっていることが多いです。&lt;br /&gt;
暗記の追加よりも、まず「流れ」と「処理手順」を固定します。&lt;/div&gt;
&lt;/section&gt;
&lt;p&gt;&lt;!-- ========================= Section 2 ========================== --&gt;&lt;/p&gt;
&lt;section class="mb-5"&gt;
&lt;h2 id="s2" class="h4 fw-bold border-bottom pb-2 mb-3"&gt;原因の切り分け（典型パターン3つ）&lt;/h2&gt;
&lt;div class="row g-3"&gt;
&lt;div class="col-lg-4"&gt;
&lt;div class="card rounded-4 shadow-sm h-100"&gt;
&lt;div class="card-body p-3 p-lg-4"&gt;
&lt;p&gt;&lt;span class="badge bg-success mb-2"&gt;原因①&lt;/span&gt;&lt;/p&gt;
&lt;h3 class="h6 fw-bold mb-2"&gt;「線」ではなく「点」で覚えている&lt;/h3&gt;
&lt;p class="mb-0"&gt;部位名やはたらきをバラバラに覚えると、設問で順番を問われた瞬間に崩れます。&lt;br /&gt;
人体はまず&lt;strong class="rq-marker"&gt;流れ（入口→出口）&lt;/strong&gt;を線で作り、点は線に貼り付けて整理します。&lt;/p&gt;
&lt;/div&gt;
&lt;/div&gt;
&lt;/div&gt;
&lt;div class="col-lg-4"&gt;
&lt;div class="card rounded-4 shadow-sm h-100"&gt;
&lt;div class="card-body p-3 p-lg-4"&gt;
&lt;p&gt;&lt;span class="badge bg-success mb-2"&gt;原因②&lt;/span&gt;&lt;/p&gt;
&lt;h3 class="h6 fw-bold mb-2"&gt;「向き」が固定されていない&lt;/h3&gt;
&lt;p class="mb-0"&gt;循環の問題で失点する典型は、動脈・静脈の“言葉”より、&lt;br /&gt;
&lt;strong class="rq-marker"&gt;どちらへ運ぶか（向き）&lt;/strong&gt;が曖昧なことです。&lt;br /&gt;
向きが決まると、選択肢が消せるようになります。&lt;/p&gt;
&lt;/div&gt;
&lt;/div&gt;
&lt;/div&gt;
&lt;div class="col-lg-4"&gt;
&lt;div class="card rounded-4 shadow-sm h-100"&gt;
&lt;div class="card-body p-3 p-lg-4"&gt;
&lt;p&gt;&lt;span class="badge bg-success mb-2"&gt;原因③&lt;/span&gt;&lt;/p&gt;
&lt;h3 class="h6 fw-bold mb-2"&gt;暗記が「設問の形」になっていない&lt;/h3&gt;
&lt;p class="mb-0"&gt;人体は「どこで何が起きるか」を聞かれます。&lt;br /&gt;
暗記の段階で、&lt;strong class="rq-marker"&gt;部位→はたらき→根拠（なぜ）&lt;/strong&gt;のセットにしておかないと、&lt;br /&gt;
記述や理由問題で止まります。&lt;/p&gt;
&lt;/div&gt;
&lt;/div&gt;
&lt;/div&gt;
&lt;/div&gt;
&lt;div class="rq-flow mt-3"&gt;
&lt;div class="fw-bold text-success mb-2"&gt;人体は「3本線」で整理する&lt;/div&gt;
&lt;div class="row g-2 small align-items-stretch"&gt;
&lt;div class="col-md-3"&gt;
&lt;div class="rq-node h-100"&gt;&lt;strong&gt;消化の線&lt;/strong&gt;&lt;br /&gt;
入口→出口（食べ物の通り道）&lt;/div&gt;
&lt;/div&gt;
&lt;div class="col-md-1 rq-arrow"&gt;→&lt;/div&gt;
&lt;div class="col-md-3"&gt;
&lt;div class="rq-node h-100"&gt;&lt;strong&gt;呼吸の線&lt;/strong&gt;&lt;br /&gt;
入口→出口（空気の通り道）&lt;/div&gt;
&lt;/div&gt;
&lt;div class="col-md-1 rq-arrow"&gt;→&lt;/div&gt;
&lt;div class="col-md-4"&gt;
&lt;div class="rq-node h-100"&gt;&lt;strong&gt;血液の線&lt;/strong&gt;&lt;br /&gt;
肺↔心臓↔全身（運ぶ向き）&lt;/div&gt;
&lt;/div&gt;
&lt;/div&gt;
&lt;div class="small mt-2"&gt;まず線を作り、次に「どこで何が起きるか」を貼り付けます。線があると、設問で順番を問われても崩れにくくなります。&lt;/div&gt;
&lt;/div&gt;
&lt;/section&gt;
&lt;p&gt;&lt;!-- ========================= Section 3 ========================== --&gt;&lt;/p&gt;
&lt;section class="mb-5"&gt;
&lt;h2 id="s3" class="h4 fw-bold border-bottom pb-2 mb-3"&gt;立て直しの手順（ステップで）&lt;/h2&gt;
&lt;div class="rq-template p-3 p-lg-4 mb-3"&gt;
&lt;div class="d-flex align-items-center gap-2 mb-2"&gt;&lt;span class="badge bg-success"&gt;手順&lt;/span&gt;&lt;br /&gt;
&lt;span class="fw-bold"&gt;覚え方→解き方の順番を固定&lt;/span&gt;&lt;/div&gt;
&lt;div class="row g-2 small"&gt;
&lt;div class="col-md-3"&gt;
&lt;div class="rq-mini p-2 text-center"&gt;&lt;strong&gt;①線を作る&lt;/strong&gt;&lt;br /&gt;
入口→出口&lt;/div&gt;
&lt;/div&gt;
&lt;div class="col-md-3"&gt;
&lt;div class="rq-mini p-2 text-center"&gt;&lt;strong&gt;②貼り付ける&lt;/strong&gt;&lt;br /&gt;
部位→はたらき&lt;/div&gt;
&lt;/div&gt;
&lt;div class="col-md-4"&gt;
&lt;div class="rq-mini p-2 text-center"&gt;&lt;strong&gt;③設問型にする&lt;/strong&gt;&lt;br /&gt;
どこ？何？なぜ？&lt;/div&gt;
&lt;/div&gt;
&lt;div class="col-md-2"&gt;
&lt;div class="rq-mini p-2 text-center"&gt;&lt;strong&gt;④確認&lt;/strong&gt;&lt;br /&gt;
向き/順番&lt;/div&gt;
&lt;/div&gt;
&lt;/div&gt;
&lt;/div&gt;
&lt;div class="row g-3"&gt;
&lt;p&gt;&lt;!-- Step 1 --&gt;&lt;/p&gt;
&lt;div class="col-lg-12"&gt;
&lt;div class="card rounded-4 shadow-sm rq-leftbar"&gt;
&lt;div class="card-body p-3 p-lg-4"&gt;
&lt;div class="d-flex align-items-start gap-3 mb-2"&gt;
&lt;div class="rq-stepno"&gt;1&lt;/div&gt;
&lt;div&gt;
&lt;h3 class="h6 fw-bold mb-1"&gt;まず「入口→出口」の線だけを作る（細部は後）&lt;/h3&gt;
&lt;p class="mb-0"&gt;最初から細かいはたらきを覚えようとすると、混線が増えます。&lt;br /&gt;
先に「順番」だけの線を作り、迷いを減らしてから情報を追加します。&lt;/p&gt;
&lt;/div&gt;
&lt;/div&gt;
&lt;div class="row g-2 small"&gt;
&lt;div class="col-lg-4"&gt;
&lt;div class="rq-mini p-3"&gt;&lt;strong class="text-success d-block mb-1"&gt;消化の線（食べ物）&lt;/strong&gt;&lt;br /&gt;
入口→出口の順番を“声に出して”言える状態にする。&lt;br /&gt;
ここで大事なのは、途中のはたらきではなく&lt;strong&gt;通り道&lt;/strong&gt;。&lt;/div&gt;
&lt;/div&gt;
&lt;div class="col-lg-4"&gt;
&lt;div class="rq-mini p-3"&gt;&lt;strong class="text-success d-block mb-1"&gt;呼吸の線（空気）&lt;/strong&gt;&lt;br /&gt;
外→肺→外の流れを一本化する。&lt;br /&gt;
問題では「空気がどこへ入るか」が問われる。&lt;/div&gt;
&lt;/div&gt;
&lt;div class="col-lg-4"&gt;
&lt;div class="rq-mini p-3"&gt;&lt;strong class="text-success d-block mb-1"&gt;血液の線（運ぶ）&lt;/strong&gt;&lt;br /&gt;
肺↔心臓↔全身の向きが分かる状態にする。&lt;br /&gt;
まずは&lt;strong&gt;酸素がどこからどこへ&lt;/strong&gt;を固定。&lt;/div&gt;
&lt;/div&gt;
&lt;/div&gt;
&lt;div class="rq-template p-3 mt-3 small"&gt;&lt;strong class="text-success d-block mb-1"&gt;線づくりのコツ&lt;/strong&gt;&lt;br /&gt;
「名称を暗記する」のではなく、「入口→出口を1本の道として再生できる」ことを合格基準にします。&lt;/div&gt;
&lt;/div&gt;
&lt;/div&gt;
&lt;/div&gt;
&lt;p&gt;&lt;!-- Step 2 --&gt;&lt;/p&gt;
&lt;div class="col-lg-6"&gt;
&lt;div class="card rounded-4 shadow-sm h-100 rq-leftbar"&gt;
&lt;div class="card-body p-3 p-lg-4"&gt;
&lt;div class="d-flex align-items-start gap-3 mb-2"&gt;
&lt;div class="rq-stepno"&gt;2&lt;/div&gt;
&lt;div&gt;
&lt;h3 class="h6 fw-bold mb-1"&gt;部位とはたらきを“線に貼り付ける”&lt;/h3&gt;
&lt;p class="mb-0"&gt;次に「どこで何が起きるか」を貼り付けます。&lt;br /&gt;
ここでも暗記の形を固定します。&lt;/p&gt;
&lt;/div&gt;
&lt;/div&gt;
&lt;div class="rq-template p-3"&gt;
&lt;div class="small fw-bold text-success mb-2"&gt;貼り付けテンプレ（3点セット）&lt;/div&gt;
&lt;ul class="small mb-0 rq-bullets"&gt;
&lt;li&gt;&lt;strong&gt;部位：&lt;/strong&gt;どこ？（線のどの位置？）&lt;/li&gt;
&lt;li&gt;&lt;strong&gt;はたらき：&lt;/strong&gt;何が起きる？&lt;/li&gt;
&lt;li&gt;&lt;strong&gt;根拠：&lt;/strong&gt;なぜそう言える？（特徴・条件）&lt;/li&gt;
&lt;/ul&gt;
&lt;/div&gt;
&lt;div class="rq-mini rq-warn p-3 small mt-3"&gt;&lt;strong class="d-block mb-1"&gt;注意&lt;/strong&gt;&lt;br /&gt;
いきなり詳細（分泌液の種類、血管名など）を増やすと、線が崩れます。貼り付けは「設問で使うもの」から。&lt;/div&gt;
&lt;/div&gt;
&lt;/div&gt;
&lt;/div&gt;
&lt;p&gt;&lt;!-- Step 3 --&gt;&lt;/p&gt;
&lt;div class="col-lg-6"&gt;
&lt;div class="card rounded-4 shadow-sm h-100 rq-leftbar"&gt;
&lt;div class="card-body p-3 p-lg-4"&gt;
&lt;div class="d-flex align-items-start gap-3 mb-2"&gt;
&lt;div class="rq-stepno"&gt;3&lt;/div&gt;
&lt;div&gt;
&lt;h3 class="h6 fw-bold mb-1"&gt;設問処理は「図→流れ→根拠」の順で固定&lt;/h3&gt;
&lt;p class="mb-2"&gt;人体の問題は図がセットになりやすいです。&lt;br /&gt;
図を見たら、まず線に戻し、最後に根拠で確定します。&lt;/p&gt;
&lt;div class="rq-template p-3"&gt;
&lt;div class="small fw-bold text-success mb-1"&gt;設問処理テンプレ&lt;/div&gt;
&lt;ul class="small mb-0 rq-bullets"&gt;
&lt;li&gt;&lt;strong&gt;図：&lt;/strong&gt;どの線の話？（消化/呼吸/血液）&lt;/li&gt;
&lt;li&gt;&lt;strong&gt;流れ：&lt;/strong&gt;入口→出口で位置を確定&lt;/li&gt;
&lt;li&gt;&lt;strong&gt;根拠：&lt;/strong&gt;そこで起きるはたらきで決める&lt;/li&gt;
&lt;/ul&gt;
&lt;/div&gt;
&lt;/div&gt;
&lt;/div&gt;
&lt;div class="alert alert-success rounded-4 border border-success-subtle mt-3 mb-0" role="alert"&gt;図だけで当てにいくと混線します。線（流れ）に戻せば、選択肢が消せる状態になります。&lt;/div&gt;
&lt;/div&gt;
&lt;/div&gt;
&lt;/div&gt;
&lt;p&gt;&lt;!-- Step 4 --&gt;&lt;/p&gt;
&lt;div class="col-lg-12"&gt;
&lt;div class="card rounded-4 shadow-sm rq-leftbar"&gt;
&lt;div class="card-body p-3 p-lg-4"&gt;
&lt;div class="d-flex align-items-start gap-3 mb-2"&gt;
&lt;div class="rq-stepno"&gt;4&lt;/div&gt;
&lt;div&gt;
&lt;h3 class="h6 fw-bold mb-1"&gt;最後の確認は2点だけ（向き・順番）&lt;/h3&gt;
&lt;p class="mb-0"&gt;人体は読み違いより、向きと順番の取り違えで落ちます。&lt;br /&gt;
確認項目を絞って毎回やることで、ミスを止めます。&lt;/p&gt;
&lt;/div&gt;
&lt;/div&gt;
&lt;div class="row g-2 small"&gt;
&lt;div class="col-md-6"&gt;
&lt;div class="rq-mini p-3"&gt;&lt;strong class="text-success d-block mb-1"&gt;向き（どちらへ運ぶ）&lt;/strong&gt;&lt;br /&gt;
血液の設問は「どこからどこへ」が決まると安定します。酸素・二酸化炭素の移動方向を必ず確認する。&lt;/div&gt;
&lt;/div&gt;
&lt;div class="col-md-6"&gt;
&lt;div class="rq-mini p-3"&gt;&lt;strong class="text-success d-block mb-1"&gt;順番（入口→出口）&lt;/strong&gt;&lt;br /&gt;
迷ったら入口→出口に戻して位置を確定する。線が再生できれば、取り違えは減ります。&lt;/div&gt;
&lt;/div&gt;
&lt;/div&gt;
&lt;/div&gt;
&lt;/div&gt;
&lt;/div&gt;
&lt;/div&gt;
&lt;p&gt;&lt;!-- 任意：単元直リンク最大1本（血液） --&gt;&lt;/p&gt;
&lt;div class="alert alert-success rounded-4 border border-success-subtle mt-3 mb-0" role="alert"&gt;「血液の向き」が最後まで曖昧な場合は、代表例として&lt;br /&gt;
&lt;a class="link-success fw-bold" href="https://rika-quest.com/column/blood/"&gt;血液の循環&lt;/a&gt;&lt;br /&gt;
を1本だけ確認し、この記事の「線→貼り付け→設問処理」に当てはめてください。&lt;/div&gt;
&lt;/section&gt;
&lt;p&gt;&lt;!-- ========================= Section 4 ========================== --&gt;&lt;/p&gt;
&lt;section class="mb-5"&gt;
&lt;h2 id="s4" class="h4 fw-bold border-bottom pb-2 mb-3"&gt;よくあるミスと修正（誤答例→直し方）&lt;/h2&gt;
&lt;div class="row g-3"&gt;
&lt;div class="col-lg-6"&gt;
&lt;div class="card rounded-4 shadow-sm h-100"&gt;
&lt;div class="card-body p-3 p-lg-4"&gt;
&lt;div class="d-flex flex-wrap gap-2 align-items-center mb-2"&gt;
&lt;p&gt;&lt;span class="badge bg-danger"&gt;誤答例&lt;/span&gt;&lt;/p&gt;
&lt;h3 class="h6 fw-bold mb-0"&gt;「どこで起きるか」を部位名だけで判断する&lt;/h3&gt;
&lt;/div&gt;
&lt;p class="mb-3"&gt;部位名だけで選ぶと、似た語が多い人体では取り違えが起きます。&lt;br /&gt;
「線のどの位置か」「そこで何が起きるか」が揃っていないと、同じミスを繰り返します。&lt;/p&gt;
&lt;div class="alert alert-success rounded-4 border border-success-subtle mb-0" role="alert"&gt;&lt;span class="badge bg-success me-2"&gt;修正&lt;/span&gt;&lt;br /&gt;
まず線（入口→出口）で位置を確定し、最後に「はたらき」で決める。部位名は最後に当てはめる。&lt;/div&gt;
&lt;/div&gt;
&lt;/div&gt;
&lt;/div&gt;
&lt;div class="col-lg-6"&gt;
&lt;div class="card rounded-4 shadow-sm h-100"&gt;
&lt;div class="card-body p-3 p-lg-4"&gt;
&lt;div class="d-flex flex-wrap gap-2 align-items-center mb-2"&gt;
&lt;p&gt;&lt;span class="badge bg-danger"&gt;誤答例&lt;/span&gt;&lt;/p&gt;
&lt;h3 class="h6 fw-bold mb-0"&gt;血液の「動脈/静脈」を言葉だけで覚えて混乱する&lt;/h3&gt;
&lt;/div&gt;
&lt;p class="mb-3"&gt;用語暗記だけだと、設問で「向き」を問われたときに崩れます。&lt;br /&gt;
人体は、言葉より&lt;strong&gt;どこからどこへ&lt;/strong&gt;が優先です。&lt;/p&gt;
&lt;div class="alert alert-success rounded-4 border border-success-subtle mb-0" role="alert"&gt;&lt;span class="badge bg-success me-2"&gt;修正&lt;/span&gt;&lt;br /&gt;
酸素の移動方向で線を固定する（肺→心臓→全身）。向きが確定した後に用語を載せる。&lt;/div&gt;
&lt;/div&gt;
&lt;/div&gt;
&lt;/div&gt;
&lt;div class="col-lg-12"&gt;
&lt;div class="card rounded-4 shadow-sm"&gt;
&lt;div class="card-body p-3 p-lg-4"&gt;
&lt;div class="d-flex flex-wrap gap-2 align-items-center mb-2"&gt;
&lt;p&gt;&lt;span class="badge bg-danger"&gt;誤答例&lt;/span&gt;&lt;/p&gt;
&lt;h3 class="h6 fw-bold mb-0"&gt;暗記はできたのに、応用（設問）で使えない&lt;/h3&gt;
&lt;/div&gt;
&lt;p class="mb-3"&gt;人体の設問は、図・会話文・データが混ざりやすく、暗記のままでは処理が追いつきません。&lt;br /&gt;
ここは「暗記の追加」ではなく、設問型に変換します。&lt;/p&gt;
&lt;div class="rq-template p-3 p-lg-4"&gt;
&lt;div class="fw-bold text-success mb-2"&gt;設問に強い暗記（最小セット）&lt;/div&gt;
&lt;ul class="mb-0 rq-bullets"&gt;
&lt;li&gt;&lt;strong&gt;どこ？&lt;/strong&gt;（線のどの位置？）&lt;/li&gt;
&lt;li&gt;&lt;strong&gt;何？&lt;/strong&gt;（そこで起きるはたらき）&lt;/li&gt;
&lt;li&gt;&lt;strong&gt;なぜ？&lt;/strong&gt;（根拠：特徴・条件）&lt;/li&gt;
&lt;/ul&gt;
&lt;/div&gt;
&lt;/div&gt;
&lt;/div&gt;
&lt;/div&gt;
&lt;div class="col-lg-12"&gt;
&lt;div class="alert alert-success rounded-4 border border-success-subtle mb-0" role="alert"&gt;「覚えても定着しない」タイプは、暗記の回し方が原因になりやすいです。&lt;br /&gt;
&lt;a class="link-success fw-bold" href="https://rika-quest.com/column/nayami-memorize-not-sticking/"&gt;暗記が定着しないときの立て直し&lt;/a&gt;&lt;br /&gt;
とセットで、人体の「線→貼り付け」を回すと改善が早くなります。&lt;/div&gt;
&lt;/div&gt;
&lt;/div&gt;
&lt;/section&gt;
&lt;p&gt;&lt;!-- ========================= Section 5 ========================== --&gt;&lt;/p&gt;
&lt;section class="mb-5"&gt;
&lt;h2 id="s5" class="h4 fw-bold border-bottom pb-2 mb-3"&gt;家庭での回し方（週の設計／チェック）&lt;/h2&gt;
&lt;p&gt;人体は、長時間かけてまとめノートを作るより、短時間で「線」を再生できる状態を作る方が点に直結します。&lt;br /&gt;
家庭では&lt;strong&gt;平日は線の再生&lt;/strong&gt;、&lt;strong&gt;週末は設問で接続&lt;/strong&gt;に分けます。&lt;/p&gt;
&lt;div class="table-responsive"&gt;
&lt;table class="table table-bordered align-middle bg-white rounded-4 overflow-hidden"&gt;
&lt;thead class="table-success"&gt;
&lt;tr&gt;
&lt;th style="width: 26%;"&gt;区分&lt;/th&gt;
&lt;th&gt;やること&lt;/th&gt;
&lt;th style="width: 30%;"&gt;チェック（合格基準）&lt;/th&gt;
&lt;/tr&gt;
&lt;/thead&gt;
&lt;tbody&gt;
&lt;tr&gt;
&lt;th class="text-success"&gt;平日（7〜10分）&lt;/th&gt;
&lt;td&gt;3本線（消化／呼吸／血液）を&lt;strong&gt;入口→出口で再生&lt;/strong&gt;。&lt;br /&gt;
その日の線に「部位→はたらき」を2つだけ貼る（増やしすぎない）。&lt;/td&gt;
&lt;td&gt;何も見ずに線が言え、貼った2点が「どこ？何？なぜ？」で説明できる。&lt;/td&gt;
&lt;/tr&gt;
&lt;tr&gt;
&lt;th class="text-success"&gt;週末（30〜45分）&lt;/th&gt;
&lt;td&gt;人体の設問を2〜3問。誤答を&lt;strong&gt;用語混線／順番ミス／向きミス／根拠不足&lt;/strong&gt;に分類し、&lt;br /&gt;
次週は同じミスを1つ減らす。&lt;/td&gt;
&lt;td&gt;同じ種類のミスを繰り返さない。分類が次回の復習に使える状態になっている。&lt;/td&gt;
&lt;/tr&gt;
&lt;/tbody&gt;
&lt;/table&gt;
&lt;/div&gt;
&lt;div class="rq-mini p-3 p-lg-4 mt-3"&gt;
&lt;div class="d-flex align-items-start gap-2"&gt;
&lt;p&gt;&lt;span class="badge bg-success flex-shrink-0"&gt;運用&lt;/span&gt;&lt;/p&gt;
&lt;div class="small"&gt;人体は「まとめて覚える」より「線を毎日再生する」方が安定します。線が固まれば、設問は“線に戻す”だけで迷いが減ります。&lt;/div&gt;
&lt;/div&gt;
&lt;/div&gt;
&lt;/section&gt;
&lt;p&gt;&lt;!-- ========================= Section 6（FAQ） ========================== --&gt;&lt;/p&gt;
&lt;section class="mb-5"&gt;
&lt;h2 id="s6" class="h4 fw-bold border-bottom pb-2 mb-3"&gt;FAQ（よくある質問）&lt;/h2&gt;
&lt;div class="rq-faq d-grid gap-3"&gt;
&lt;details&gt;
&lt;summary&gt;&lt;span class="badge bg-success rounded-pill flex-shrink-0"&gt;Q&lt;/span&gt;人体は覚える量が多すぎて、どこから手を付けるべきですか？&lt;/summary&gt;
&lt;div class="p-3"&gt;まずは「3本線（消化／呼吸／血液）」の入口→出口を作ります。線ができた後に、設問で問われやすい部位・はたらきを貼り付ける方が、混線が減ります。&lt;/div&gt;
&lt;/details&gt;
&lt;details&gt;
&lt;summary&gt;&lt;span class="badge bg-success rounded-pill flex-shrink-0"&gt;Q&lt;/span&gt;図が出ると混乱して、選択肢が消せません&lt;/summary&gt;
&lt;div class="p-3"&gt;図だけで判断せず、「どの線の話か」を決めてから入口→出口で位置を確定します。最後に“そこで起きるはたらき”で決める、という順番を固定してください。&lt;/div&gt;
&lt;/details&gt;
&lt;details&gt;
&lt;summary&gt;&lt;span class="badge bg-success rounded-pill flex-shrink-0"&gt;Q&lt;/span&gt;動脈と静脈がいつも入れ替わります&lt;/summary&gt;
&lt;div class="p-3"&gt;用語暗記ではなく、「どこからどこへ運ぶか（向き）」を先に固定します。酸素の流れ（肺→心臓→全身）で向きを決めてから用語を乗せると、取り違えが減ります。&lt;/div&gt;
&lt;/details&gt;
&lt;details&gt;
&lt;summary&gt;&lt;span class="badge bg-success rounded-pill flex-shrink-0"&gt;Q&lt;/span&gt;覚えても応用で使えません&lt;/summary&gt;
&lt;div class="p-3"&gt;暗記が「設問の形」になっていない可能性があります。&lt;br /&gt;
&lt;a class="link-success fw-bold" href="https://rika-quest.com/column/nayami-cant-apply-knowledge/"&gt;知識が使えない（応用できない）ときの立て直し&lt;/a&gt;&lt;br /&gt;
と合わせて、人体を「どこ？何？なぜ？」の3点セットで固定すると、得点につながります。&lt;/div&gt;
&lt;/details&gt;
&lt;/div&gt;
&lt;/section&gt;
&lt;p&gt;&lt;!-- ========================= Section 7（内部リンク＋CTA） ========================== --&gt;&lt;/p&gt;
&lt;section class="mb-4"&gt;
&lt;h2 id="s7" class="h4 fw-bold border-bottom pb-2 mb-3"&gt;次に読む（内部リンク）＋講座・問い合わせ&lt;/h2&gt;
&lt;div class="row g-3"&gt;
&lt;div class="col-lg-6"&gt;
&lt;div class="card rounded-4 shadow-sm h-100"&gt;
&lt;div class="card-body p-3 p-lg-4"&gt;
&lt;p class="fw-bold text-success mb-2"&gt;悩みから辿る（Hub / 分野 / カテゴリ）&lt;/p&gt;
&lt;div class="list-group"&gt;&lt;a class="list-group-item list-group-item-action" href="https://rika-quest.com/column/science-nayami/"&gt;理科の悩み一覧（Hub）&lt;/a&gt;&lt;br /&gt;
&lt;a class="list-group-item list-group-item-action" href="https://rika-quest.com/column/creature/"&gt;生物分野ページ（全体像）&lt;/a&gt;&lt;br /&gt;
&lt;a class="list-group-item list-group-item-action" href="https://rika-quest.com/ct/理科のコツ/"&gt;理科のコツ（カテゴリ）&lt;/a&gt;&lt;/div&gt;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href="https://rika-quest.com/column/nayami-memorize-not-sticking/"&gt;暗記が定着しない（覚えられない）&lt;/a&gt;&lt;br /&gt;
&lt;a class="list-group-item list-group-item-action" href="https://rika-quest.com/column/nayami-cant-apply-knowledge/"&gt;知識が使えない（応用できない）&lt;/a&gt;&lt;/div&gt;
&lt;/div&gt;
&lt;/div&gt;
&lt;/div&gt;
&lt;/div&gt;
&lt;div class="card rounded-4 shadow-sm border-success-subtle mt-3"&gt;
&lt;div class="card-body p-3 p-lg-4"&gt;
&lt;p class="fw-bold text-success mb-2"&gt;人体を「流れ」で安定させたい方へ（押し付けない案内）&lt;/p&gt;
&lt;p class="mb-3"&gt;人体は、暗記の量を増やすよりも「線（入口→出口）を作る→設問の形にする」ことで得点が安定します。&lt;br /&gt;
つまずきが&lt;strong&gt;用語混線&lt;/strong&gt;なのか、&lt;strong&gt;向き&lt;/strong&gt;なのか、&lt;strong&gt;設問接続&lt;/strong&gt;なのかを切り分け、最小の修正で立て直します。&lt;/p&gt;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</si>
  <si>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以下のページは不自然なワードを使用しています。
これらを適切に自然な言葉に置き換えて下さい。
なお、本文の装飾や構造は絶対に変えないでください。
【対象ページURL】
https://rika-quest.com/column/nayami-ecosystem-increase-decrease/
【検出された不自然ワード】
- 崩れ
- 型
- 迷い
- 固定
- 手順
- 立て直
- 内部リンク
- 設計
【本文】
------
&lt;p&gt;&lt;!-- ========================================================= MC本文HTML（WordPress投稿用）｜しゅん吉クエスト URL想定：https://rika-quest.com/column/nayami-ecosystem-increase-decrease/ テーマ：増減（食物連鎖・生態系・個体数変化）が苦手（悩み起点／単元解説しない） ねらい：因果を図にして読む／表・グラフ処理の順番固定／記述の型で減点回避 内部回遊：悩みHub→関連悩み→生物分野ページ→講座/問い合わせ テーマカラー：緑（Bootstrap success） 任意の単元直リンク最大1本：プランクトン（ここで採用） ========================================================= --&gt;&lt;/p&gt;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.rq-leftbar{ border-left: .35rem solid rgba(25,135,84,.55); }&lt;/p&gt;
&lt;p&gt;  .rq-bullets li{ margin-bottom:.35rem; }&lt;/p&gt;
&lt;p&gt;  .rq-mini{&lt;br /&gt;
    border: 1px solid rgba(0,0,0,.10);&lt;br /&gt;
    border-radius: 1rem;&lt;br /&gt;
    background: #fff;&lt;br /&gt;
    box-shadow: 0 .125rem .25rem rgba(0,0,0,.075);&lt;br /&gt;
  }&lt;/p&gt;
&lt;p&gt;  .rq-template{&lt;br /&gt;
    border: 1px dashed rgba(25,135,84,.45);&lt;br /&gt;
    background: rgba(25,135,84,.04);&lt;br /&gt;
    border-radius: 1rem;&lt;br /&gt;
  }&lt;/p&gt;
&lt;p&gt;  .rq-stepno{&lt;br /&gt;
    width: 2.2rem; height: 2.2rem;&lt;br /&gt;
    display:inline-flex; align-items:center; justify-content:center;&lt;br /&gt;
    border-radius: 999px;&lt;br /&gt;
    background: rgba(25,135,84,.12);&lt;br /&gt;
    color: #146c43;&lt;br /&gt;
    font-weight: 800;&lt;br /&gt;
    flex-shrink: 0;&lt;br /&gt;
  }&lt;/p&gt;
&lt;p&gt;  .rq-warn{ border-left: .35rem solid rgba(220,53,69,.6); }&lt;/p&gt;
&lt;p&gt;  .rq-toc a{ text-decoration:none; }&lt;br /&gt;
  .rq-toc a:hover{ text-decoration:underline; }&lt;/p&gt;
&lt;p&gt;  /* FAQ（details） */&lt;br /&gt;
  .rq-faq details{&lt;br /&gt;
    border: 1px solid rgba(0,0,0,.10);&lt;br /&gt;
    border-radius: 1rem;&lt;br /&gt;
    background: #fff;&lt;br /&gt;
    overflow: hidden;&lt;br /&gt;
    box-shadow: 0 .125rem .25rem rgba(0,0,0,.075);&lt;br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}&lt;/p&gt;
&lt;p&gt;  /* 因果図（＋／－） */&lt;br /&gt;
  .rq-causal{&lt;br /&gt;
    border: 1px solid rgba(0,0,0,.10);&lt;br /&gt;
    border-radius: 1rem;&lt;br /&gt;
    background: #fff;&lt;br /&gt;
    padding: 1rem;&lt;br /&gt;
  }&lt;br /&gt;
  .rq-node{&lt;br /&gt;
    border: 1px solid rgba(25,135,84,.25);&lt;br /&gt;
    background: rgba(25,135,84,.05);&lt;br /&gt;
    border-radius: .9rem;&lt;br /&gt;
    padding: .75rem .9rem;&lt;br /&gt;
    height: 100%;&lt;br /&gt;
  }&lt;br /&gt;
  .rq-link{&lt;br /&gt;
    display:flex; align-items:center; justify-content:center;&lt;br /&gt;
    gap:.35rem;&lt;br /&gt;
    font-weight: 800;&lt;br /&gt;
    color:#146c43;&lt;br /&gt;
    opacity:.9;&lt;br /&gt;
  }&lt;br /&gt;
  .rq-pill{&lt;br /&gt;
    display:inline-flex;&lt;br /&gt;
    align-items:center;&lt;br /&gt;
    justify-content:center;&lt;br /&gt;
    min-width:2.1rem;&lt;br /&gt;
    padding:.15rem .55rem;&lt;br /&gt;
    border-radius:999px;&lt;br /&gt;
    font-weight:800;&lt;br /&gt;
    border:1px solid rgba(25,135,84,.35);&lt;br /&gt;
    background: rgba(25,135,84,.08);&lt;br /&gt;
    color:#146c43;&lt;br /&gt;
  }&lt;br /&gt;
&lt;/style&gt;
&lt;div class="container my-4"&gt;
&lt;p&gt;&lt;!-- ========================= Hero ========================== --&gt;&lt;/p&gt;
&lt;section class="rq-hero rounded-4 p-4 p-lg-5 shadow-sm mb-4"&gt;
&lt;div class="row g-4 align-items-center"&gt;
&lt;div class="col-lg-8"&gt;
&lt;div class="rq-subline small mb-2"&gt;中学受験理科／生物　テーマ：増減（食物連鎖・生態系・個体数変化）を「因果」と「読み順」で安定させる&lt;/div&gt;
&lt;div class="d-flex flex-wrap gap-2 mb-2"&gt;&lt;span class="badge bg-success"&gt;悩み起点&lt;/span&gt;&lt;br /&gt;
&lt;span class="badge bg-success"&gt;因果を図にする&lt;/span&gt;&lt;br /&gt;
&lt;span class="badge bg-success"&gt;表・グラフの読み順固定&lt;/span&gt;&lt;br /&gt;
&lt;span class="badge bg-success"&gt;記述の型で減点回避&lt;/span&gt;&lt;/div&gt;
&lt;h1 class="h3 fw-bold lh-base mb-3"&gt;生態系の増減が苦手なときの立て直し方｜因果図で読み、表・グラフで迷わない&lt;/h1&gt;
&lt;p class="mb-2"&gt;生態系（食物連鎖など）の増減問題は、知識そのものよりも&lt;br /&gt;
&lt;strong class="rq-marker"&gt;「増えると何が起きるか」&lt;/strong&gt;を一段ずつ追えるかで点差がつきます。&lt;br /&gt;
ところが実際は、文章・表・グラフが同時に出て、頭の中で因果が逆転しがちです。&lt;/p&gt;
&lt;p class="mb-0"&gt;この記事では、増減問題を&lt;strong class="rq-marker"&gt;因果図&lt;/strong&gt;に落としてから、&lt;br /&gt;
&lt;strong class="rq-marker"&gt;表→グラフ→記述&lt;/strong&gt;へ接続する手順を固定します。&lt;br /&gt;
「当て勘」を減らし、減点パターンを止めるのが目的です。&lt;/p&gt;
&lt;/div&gt;
&lt;div class="col-lg-4"&gt;
&lt;div class="card border-0 shadow-sm rounded-4"&gt;
&lt;div class="card-body p-3 p-lg-4"&gt;
&lt;p class="fw-bold text-success mb-2"&gt;この記事で分かること&lt;/p&gt;
&lt;ul class="small mb-0 rq-bullets"&gt;
&lt;li&gt;増減が崩れる原因（どこで逆転するか）の切り分け&lt;/li&gt;
&lt;li&gt;因果図（＋／－）の作り方と読み方&lt;/li&gt;
&lt;li&gt;表・グラフ問題の処理順（読む→確定→書く）&lt;/li&gt;
&lt;li&gt;よくある誤答と修正（逆転・飛ばし・根拠不足）&lt;/li&gt;
&lt;li&gt;家庭で回す週次ルーティン（短時間で再現）&lt;/li&gt;
&lt;/ul&gt;
&lt;/div&gt;
&lt;/div&gt;
&lt;div class="rq-mini p-3 p-lg-4 mt-3"&gt;
&lt;div class="d-flex align-items-start gap-2"&gt;&lt;span class="badge bg-success flex-shrink-0"&gt;要点&lt;/span&gt;&lt;/p&gt;
&lt;div class="small"&gt;増減問題は、文章を読んで考える前に&lt;strong&gt;因果を図にして&lt;/strong&gt;「＋／－」を固定すると安定します。&lt;/div&gt;
&lt;/div&gt;
&lt;/div&gt;
&lt;/div&gt;
&lt;/div&gt;
&lt;div class="alert alert-success mt-4 mb-0 rounded-4 border border-success-subtle" role="alert"&gt;増減は「知っているか」より「追えるか」。因果を1段ずつ追える形にすると、表・グラフがあっても逆転しにくくなります。&lt;/div&gt;
&lt;/section&gt;
&lt;p&gt;&lt;!-- ========================= 目次 ==========================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href="#s2"&gt;原因の切り分け（典型パターン3つ）&lt;/a&gt;&lt;br /&gt;
&lt;a class="list-group-item list-group-item-action" href="#s3"&gt;立て直しの手順（ステップで）&lt;/a&gt;&lt;br /&gt;
&lt;a class="list-group-item list-group-item-action" href="#s4"&gt;よくあるミスと修正（誤答例→直し方）&lt;/a&gt;&lt;br /&gt;
&lt;a class="list-group-item list-group-item-action" href="#s5"&gt;家庭での回し方（週の設計／チェック）&lt;/a&gt;&lt;br /&gt;
&lt;a class="list-group-item list-group-item-action" href="#s6"&gt;FAQ（よくある質問）&lt;/a&gt;&lt;br /&gt;
&lt;a class="list-group-item list-group-item-action" href="#s7"&gt;次に読む（内部リンク）＋講座・問い合わせ&lt;/a&gt;&lt;/div&gt;
&lt;/div&gt;
&lt;/nav&gt;
&lt;p&gt;&lt;!-- ========================= Section 1 ========================== --&gt;&lt;/p&gt;
&lt;section class="mb-5"&gt;
&lt;h2 id="s1" class="h4 fw-bold border-bottom pb-2 mb-3"&gt;まず状況整理｜どこで詰まっているか&lt;/h2&gt;
&lt;p class="mb-3"&gt;「増減が苦手」と言っても、止まり方はだいたい次の3つです。&lt;br /&gt;
自分のタイプが決まると、直すべきポイントが絞れます。&lt;/p&gt;
&lt;div class="row g-3"&gt;
&lt;div class="col-lg-4"&gt;
&lt;div class="card rounded-4 shadow-sm h-100 rq-leftbar"&gt;
&lt;div class="card-body p-3 p-lg-4"&gt;
&lt;p class="fw-bold text-success mb-2"&gt;A：増減の向きが逆転する&lt;/p&gt;
&lt;ul class="mb-0 rq-bullets"&gt;
&lt;li&gt;「増える→増える」が「増える→減る」になりやすい&lt;/li&gt;
&lt;li&gt;捕食・被食の関係で混乱する&lt;/li&gt;
&lt;li&gt;文章の言い回しで判断がぶれる&lt;/li&gt;
&lt;/ul&gt;
&lt;/div&gt;
&lt;/div&gt;
&lt;/div&gt;
&lt;div class="col-lg-4"&gt;
&lt;div class="card rounded-4 shadow-sm h-100 rq-leftbar"&gt;
&lt;div class="card-body p-3 p-lg-4"&gt;
&lt;p class="fw-bold text-success mb-2"&gt;B：因果を1段飛ばしで考える&lt;/p&gt;
&lt;ul class="mb-0 rq-bullets"&gt;
&lt;li&gt;途中の生物（要素）を飛ばして結論を出す&lt;/li&gt;
&lt;li&gt;「～が減るなら全部減る」とまとめてしまう&lt;/li&gt;
&lt;li&gt;選択肢が近いと決めきれない&lt;/li&gt;
&lt;/ul&gt;
&lt;/div&gt;
&lt;/div&gt;
&lt;/div&gt;
&lt;div class="col-lg-4"&gt;
&lt;div class="card rounded-4 shadow-sm h-100 rq-leftbar"&gt;
&lt;div class="card-body p-3 p-lg-4"&gt;
&lt;p class="fw-bold text-success mb-2"&gt;C：表・グラフが出ると読めなくなる&lt;/p&gt;
&lt;ul class="mb-0 rq-bullets"&gt;
&lt;li&gt;数値・割合・推移を「意味」に戻せない&lt;/li&gt;
&lt;li&gt;条件（時期／区間／比較対象）を読み落とす&lt;/li&gt;
&lt;li&gt;記述が「根拠不足」で減点される&lt;/li&gt;
&lt;/ul&gt;
&lt;/div&gt;
&lt;/div&gt;
&lt;/div&gt;
&lt;/div&gt;
&lt;div class="alert alert-success rounded-4 border border-success-subtle mt-3 mb-0" role="alert"&gt;増減は「用語暗記の追加」ではなく、&lt;strong&gt;因果を図にする手順&lt;/strong&gt;と&lt;strong&gt;表・グラフの読み順&lt;/strong&gt;を固定すると伸びやすい分野です。&lt;/div&gt;
&lt;/section&gt;
&lt;p&gt;&lt;!-- ========================= Section 2 ========================== --&gt;&lt;/p&gt;
&lt;section class="mb-5"&gt;
&lt;h2 id="s2" class="h4 fw-bold border-bottom pb-2 mb-3"&gt;原因の切り分け（典型パターン3つ）&lt;/h2&gt;
&lt;div class="row g-3"&gt;
&lt;div class="col-lg-4"&gt;
&lt;div class="card rounded-4 shadow-sm h-100"&gt;
&lt;div class="card-body p-3 p-lg-4"&gt;&lt;span class="badge bg-success mb-2"&gt;原因①&lt;/span&gt;&lt;/p&gt;
&lt;h3 class="h6 fw-bold mb-2"&gt;「＋／－」が頭の中だけで動いている&lt;/h3&gt;
&lt;p class="mb-0"&gt;文章を読みながら頭の中で追うと、途中で逆転しやすくなります。&lt;br /&gt;
因果を&lt;strong class="rq-marker"&gt;図（矢印）&lt;/strong&gt;に落として固定すると、逆転が減ります。&lt;/p&gt;
&lt;/div&gt;
&lt;/div&gt;
&lt;/div&gt;
&lt;div class="col-lg-4"&gt;
&lt;div class="card rounded-4 shadow-sm h-100"&gt;
&lt;div class="card-body p-3 p-lg-4"&gt;&lt;span class="badge bg-success mb-2"&gt;原因②&lt;/span&gt;&lt;/p&gt;
&lt;h3 class="h6 fw-bold mb-2"&gt;「直接」ではなく「間接」の影響を落とす&lt;/h3&gt;
&lt;p class="mb-0"&gt;増減は“1段先”より“2段先”が問われがちです。&lt;br /&gt;
中間の要素（生物／資源／環境）を飛ばすと、選択肢で迷います。&lt;/p&gt;
&lt;/div&gt;
&lt;/div&gt;
&lt;/div&gt;
&lt;div class="col-lg-4"&gt;
&lt;div class="card rounded-4 shadow-sm h-100"&gt;
&lt;div class="card-body p-3 p-lg-4"&gt;&lt;span class="badge bg-success mb-2"&gt;原因③&lt;/span&gt;&lt;/p&gt;
&lt;h3 class="h6 fw-bold mb-2"&gt;表・グラフの「条件」を拾えない&lt;/h3&gt;
&lt;p class="mb-0"&gt;いつ・どこで・どちらと比べるかが抜けると、正しい因果でも誤答になります。&lt;br /&gt;
条件整理を&lt;strong class="rq-marker"&gt;先に&lt;/strong&gt;やると安定します。&lt;/p&gt;
&lt;/div&gt;
&lt;/div&gt;
&lt;/div&gt;
&lt;/div&gt;
&lt;div class="rq-causal mt-3"&gt;
&lt;div class="fw-bold text-success mb-2"&gt;因果図の基本（最小形）&lt;/div&gt;
&lt;div class="row g-2 align-items-stretch small"&gt;
&lt;div class="col-md-4"&gt;
&lt;div class="rq-node h-100"&gt;&lt;strong&gt;要素A&lt;/strong&gt;&lt;br /&gt;
（例：えさ／捕食者／被食者）&lt;/div&gt;
&lt;/div&gt;
&lt;div class="col-md-2 rq-link"&gt;&lt;span class="rq-pill"&gt;＋&lt;/span&gt;または&lt;span class="rq-pill"&gt;－&lt;/span&gt;&lt;/div&gt;
&lt;div class="col-md-4"&gt;
&lt;div class="rq-node h-100"&gt;&lt;strong&gt;要素B&lt;/strong&gt;&lt;br /&gt;
（増える／減るが連動する相手）&lt;/div&gt;
&lt;/div&gt;
&lt;div class="col-md-2 rq-link"&gt;→ 次の矢印へ&lt;/div&gt;
&lt;/div&gt;
&lt;div class="small mt-2"&gt;&lt;strong&gt;＋&lt;/strong&gt;＝Aが増えるとBも増えやすい／Aが減るとBも減りやすい。&lt;br /&gt;
&lt;strong&gt;－&lt;/strong&gt;＝Aが増えるとBは減りやすい／Aが減るとBは増えやすい。&lt;br /&gt;
まず矢印ごとに＋／－を固定し、最後に全体を追います。&lt;/div&gt;
&lt;/div&gt;
&lt;/section&gt;
&lt;p&gt;&lt;!-- ========================= Section 3 ========================== --&gt;&lt;/p&gt;
&lt;section class="mb-5"&gt;
&lt;h2 id="s3" class="h4 fw-bold border-bottom pb-2 mb-3"&gt;立て直しの手順（ステップで）&lt;/h2&gt;
&lt;div class="rq-template p-3 p-lg-4 mb-3"&gt;
&lt;div class="d-flex align-items-center gap-2 mb-2"&gt;&lt;span class="badge bg-success"&gt;手順&lt;/span&gt;&lt;br /&gt;
&lt;span class="fw-bold"&gt;読む前に「因果図」→ 表・グラフ → 記述 の順を固定&lt;/span&gt;&lt;/div&gt;
&lt;div class="row g-2 small"&gt;
&lt;div class="col-md-3"&gt;
&lt;div class="rq-mini p-2 text-center"&gt;&lt;strong&gt;①条件整理&lt;/strong&gt;&lt;br /&gt;
いつ/どこ/比較&lt;/div&gt;
&lt;/div&gt;
&lt;div class="col-md-3"&gt;
&lt;div class="rq-mini p-2 text-center"&gt;&lt;strong&gt;②因果図&lt;/strong&gt;&lt;br /&gt;
矢印に＋/－&lt;/div&gt;
&lt;/div&gt;
&lt;div class="col-md-4"&gt;
&lt;div class="rq-mini p-2 text-center"&gt;&lt;strong&gt;③表・グラフ&lt;/strong&gt;&lt;br /&gt;
変化を言葉に&lt;/div&gt;
&lt;/div&gt;
&lt;div class="col-md-2"&gt;
&lt;div class="rq-mini p-2 text-center"&gt;&lt;strong&gt;④記述&lt;/strong&gt;&lt;br /&gt;
型で書く&lt;/div&gt;
&lt;/div&gt;
&lt;/div&gt;
&lt;/div&gt;
&lt;div class="row g-3"&gt;&lt;!-- Step 1 --&gt;&lt;/p&gt;
&lt;div class="col-lg-6"&gt;
&lt;div class="card rounded-4 shadow-sm h-100 rq-leftbar"&gt;
&lt;div class="card-body p-3 p-lg-4"&gt;
&lt;div class="d-flex align-items-start gap-3 mb-2"&gt;
&lt;div class="rq-stepno"&gt;1&lt;/div&gt;
&lt;div&gt;
&lt;h3 class="h6 fw-bold mb-1"&gt;条件を先に整理する（ここが抜けると誤答）&lt;/h3&gt;
&lt;p class="mb-0"&gt;表・グラフは「何を比べているか」で意味が変わります。&lt;br /&gt;
まず条件を固定してから因果を追います。&lt;/p&gt;
&lt;/div&gt;
&lt;/div&gt;
&lt;div class="rq-template p-3 small"&gt;&lt;strong class="text-success d-block mb-1"&gt;条件整理チェック（3点）&lt;/strong&gt;&lt;/p&gt;
&lt;ul class="mb-0 rq-bullets"&gt;
&lt;li&gt;&lt;strong&gt;いつ：&lt;/strong&gt;時期（季節／昼夜／年）や区間&lt;/li&gt;
&lt;li&gt;&lt;strong&gt;どこ：&lt;/strong&gt;場所（A地点／B地点／上流下流など）&lt;/li&gt;
&lt;li&gt;&lt;strong&gt;比較：&lt;/strong&gt;何と何を比べる？（対照の有無）&lt;/li&gt;
&lt;/ul&gt;
&lt;/div&gt;
&lt;/div&gt;
&lt;/div&gt;
&lt;/div&gt;
&lt;p&gt;&lt;!-- Step 2 --&gt;&lt;/p&gt;
&lt;div class="col-lg-6"&gt;
&lt;div class="card rounded-4 shadow-sm h-100 rq-leftbar"&gt;
&lt;div class="card-body p-3 p-lg-4"&gt;
&lt;div class="d-flex align-items-start gap-3 mb-2"&gt;
&lt;div class="rq-stepno"&gt;2&lt;/div&gt;
&lt;div&gt;
&lt;h3 class="h6 fw-bold mb-1"&gt;因果図を作る（矢印ごとに＋／－を確定）&lt;/h3&gt;
&lt;p class="mb-0"&gt;文章を読みながら結論を出さず、まず矢印を作って＋／－を決めます。&lt;br /&gt;
途中の要素を飛ばさないのが目的です。&lt;/p&gt;
&lt;/div&gt;
&lt;/div&gt;
&lt;div class="rq-causal small"&gt;
&lt;div class="fw-bold text-success mb-2"&gt;因果図の作り方（書く順番）&lt;/div&gt;
&lt;ol class="mb-0"&gt;
&lt;li&gt;登場する要素（生物／えさ／環境）を抜き出す&lt;/li&gt;
&lt;li&gt;「食べる／食べられる」「増えると困る／助かる」で矢印を引く&lt;/li&gt;
&lt;li&gt;矢印ごとに&lt;strong&gt;＋&lt;/strong&gt;か&lt;strong&gt;－&lt;/strong&gt;を決める&lt;/li&gt;
&lt;li&gt;最後に、変化（増/減）を1段ずつ流す&lt;/li&gt;
&lt;/ol&gt;
&lt;/div&gt;
&lt;div class="rq-mini rq-warn p-3 small mt-3"&gt;&lt;strong class="d-block mb-1"&gt;注意&lt;/strong&gt;&lt;br /&gt;
いきなり最終結果を当てにいくと、間接影響（2段先）で外れます。必ず1段ずつ追って確定します。&lt;/div&gt;
&lt;/div&gt;
&lt;/div&gt;
&lt;/div&gt;
&lt;p&gt;&lt;!-- Step 3 --&gt;&lt;/p&gt;
&lt;div class="col-lg-12"&gt;
&lt;div class="card rounded-4 shadow-sm rq-leftbar"&gt;
&lt;div class="card-body p-3 p-lg-4"&gt;
&lt;div class="d-flex align-items-start gap-3 mb-2"&gt;
&lt;div class="rq-stepno"&gt;3&lt;/div&gt;
&lt;div&gt;
&lt;h3 class="h6 fw-bold mb-1"&gt;表・グラフは「変化を言葉→因果図に戻す」で処理&lt;/h3&gt;
&lt;p class="mb-2"&gt;グラフは計算よりも、変化の読み取りが中心です。&lt;br /&gt;
まず変化を言葉にし、因果図に戻して意味を確定します。&lt;/p&gt;
&lt;div class="rq-template p-3 p-lg-4"&gt;
&lt;div class="small fw-bold text-success mb-2"&gt;読み順テンプレ（固定）&lt;/div&gt;
&lt;ul class="mb-0 rq-bullets"&gt;
&lt;li&gt;&lt;strong&gt;①何が：&lt;/strong&gt;縦軸・表の項目（個体数／割合など）&lt;/li&gt;
&lt;li&gt;&lt;strong&gt;②いつ・どこで：&lt;/strong&gt;横軸・条件（区間／地点）&lt;/li&gt;
&lt;li&gt;&lt;strong&gt;③どう変化：&lt;/strong&gt;増加／減少／横ばい（言葉にする）&lt;/li&gt;
&lt;li&gt;&lt;strong&gt;④因果図へ：&lt;/strong&gt;どの矢印（＋／－）で説明できるか&lt;/li&gt;
&lt;/ul&gt;
&lt;/div&gt;
&lt;p class="small mt-3 mb-0"&gt;変化を言葉にできると、記述も「事実（グラフ）→理由（因果）」で書けるようになります。&lt;/p&gt;
&lt;/div&gt;
&lt;/div&gt;
&lt;/div&gt;
&lt;/div&gt;
&lt;/div&gt;
&lt;p&gt;&lt;!-- Step 4 --&gt;&lt;/p&gt;
&lt;div class="col-lg-12"&gt;
&lt;div class="card rounded-4 shadow-sm rq-leftbar"&gt;
&lt;div class="card-body p-3 p-lg-4"&gt;
&lt;div class="d-flex align-items-start gap-3 mb-2"&gt;
&lt;div class="rq-stepno"&gt;4&lt;/div&gt;
&lt;div&gt;
&lt;h3 class="h6 fw-bold mb-1"&gt;記述は「結論→根拠（図/グラフ）→因果」の型で書く&lt;/h3&gt;
&lt;p class="mb-2"&gt;増減の記述は、内容よりも「根拠の出し方」で点が決まります。&lt;br /&gt;
因果図とグラフを使って、短く確定させます。&lt;/p&gt;
&lt;div class="rq-template p-3 p-lg-4"&gt;
&lt;div class="small fw-bold text-success mb-2"&gt;記述テンプレ（そのまま使う）&lt;/div&gt;
&lt;ul class="mb-0 rq-bullets"&gt;
&lt;li&gt;&lt;strong&gt;結論：&lt;/strong&gt;（Aは増える／減る）&lt;/li&gt;
&lt;li&gt;&lt;strong&gt;根拠：&lt;/strong&gt;（グラフで○○が増加／減少している）&lt;/li&gt;
&lt;li&gt;&lt;strong&gt;因果：&lt;/strong&gt;（AはBをえさにするため、Bが増えるとAも増える など）&lt;/li&gt;
&lt;/ul&gt;
&lt;/div&gt;
&lt;div class="alert alert-success rounded-4 border border-success-subtle mt-3 mb-0" role="alert"&gt;記述が苦手な場合は、先に&lt;br /&gt;
&lt;a class="link-success fw-bold" href="https://rika-quest.com/column/nayami-writing/"&gt;理由を書けないときの型（条件→変化→理由）&lt;/a&gt;&lt;br /&gt;
を当てはめると、根拠不足の減点が減ります。&lt;/div&gt;
&lt;/div&gt;
&lt;/div&gt;
&lt;/div&gt;
&lt;/div&gt;
&lt;/div&gt;
&lt;/div&gt;
&lt;p&gt;&lt;!-- 任意：単元直リンク最大1本（プランクトン） --&gt;&lt;/p&gt;
&lt;div class="alert alert-success rounded-4 border border-success-subtle mt-3 mb-0" role="alert"&gt;生態系の増減でよく出る「水中の増減」を代表例で確認したい場合は、&lt;br /&gt;
&lt;a class="link-success fw-bold" href="https://rika-quest.com/column/plankton/"&gt;プランクトンの観察&lt;/a&gt;&lt;br /&gt;
を1本だけ参照し、この記事の「因果図→表/グラフ→記述」の順に当てはめてください。&lt;/div&gt;
&lt;/section&gt;
&lt;p&gt;&lt;!-- ========================= Section 4 ========================== --&gt;&lt;/p&gt;
&lt;section class="mb-5"&gt;
&lt;h2 id="s4" class="h4 fw-bold border-bottom pb-2 mb-3"&gt;よくあるミスと修正（誤答例→直し方）&lt;/h2&gt;
&lt;div class="row g-3"&gt;
&lt;div class="col-lg-6"&gt;
&lt;div class="card rounded-4 shadow-sm h-100"&gt;
&lt;div class="card-body p-3 p-lg-4"&gt;
&lt;div class="d-flex flex-wrap gap-2 align-items-center mb-2"&gt;&lt;span class="badge bg-danger"&gt;誤答例&lt;/span&gt;&lt;/p&gt;
&lt;h3 class="h6 fw-bold mb-0"&gt;捕食者が増える→被食者も増える と判断してしまう&lt;/h3&gt;
&lt;/div&gt;
&lt;p class="mb-3"&gt;文章だけで追うと、関係が逆転しやすいです。ここは必ず「矢印」を作って＋／－を確定します。&lt;/p&gt;
&lt;div class="alert alert-success rounded-4 border border-success-subtle mb-0" role="alert"&gt;&lt;span class="badge bg-success me-2"&gt;修正&lt;/span&gt;&lt;br /&gt;
「食べる／食べられる」を図にし、矢印ごとに＋／－を決める。結論を先に出さない。&lt;/div&gt;
&lt;/div&gt;
&lt;/div&gt;
&lt;/div&gt;
&lt;div class="col-lg-6"&gt;
&lt;div class="card rounded-4 shadow-sm h-100"&gt;
&lt;div class="card-body p-3 p-lg-4"&gt;
&lt;div class="d-flex flex-wrap gap-2 align-items-center mb-2"&gt;&lt;span class="badge bg-danger"&gt;誤答例&lt;/span&gt;&lt;/p&gt;
&lt;h3 class="h6 fw-bold mb-0"&gt;2段先（間接影響）を飛ばして判断する&lt;/h3&gt;
&lt;/div&gt;
&lt;p class="mb-3"&gt;増減は“途中を飛ばす”と選択肢で外れます。特に「資源（えさ）」や「競争相手」が抜けがちです。&lt;/p&gt;
&lt;div class="alert alert-success rounded-4 border border-success-subtle mb-0" role="alert"&gt;&lt;span class="badge bg-success me-2"&gt;修正&lt;/span&gt;&lt;br /&gt;
因果図は最低でも「A→B→C」の2本の矢印を作り、1段ずつ符号を流して確定する。&lt;/div&gt;
&lt;/div&gt;
&lt;/div&gt;
&lt;/div&gt;
&lt;div class="col-lg-12"&gt;
&lt;div class="card rounded-4 shadow-sm"&gt;
&lt;div class="card-body p-3 p-lg-4"&gt;
&lt;div class="d-flex flex-wrap gap-2 align-items-center mb-2"&gt;&lt;span class="badge bg-danger"&gt;誤答例&lt;/span&gt;&lt;/p&gt;
&lt;h3 class="h6 fw-bold mb-0"&gt;グラフは読めたのに、記述で根拠が落ちる&lt;/h3&gt;
&lt;/div&gt;
&lt;p class="mb-3"&gt;記述は「理由」だけを書くと減点されやすく、グラフの事実が必要です。&lt;br /&gt;
&lt;strong&gt;事実（グラフ）→因果（図）&lt;/strong&gt;の順で書くと、根拠不足が減ります。&lt;/p&gt;
&lt;div class="rq-template p-3 p-lg-4"&gt;
&lt;div class="fw-bold text-success mb-2"&gt;書く順番（固定）&lt;/div&gt;
&lt;ul class="mb-0 rq-bullets"&gt;
&lt;li&gt;&lt;strong&gt;結論：&lt;/strong&gt;Aは増える／減る&lt;/li&gt;
&lt;li&gt;&lt;strong&gt;事実：&lt;/strong&gt;グラフでA（または関連項目）が増減している&lt;/li&gt;
&lt;li&gt;&lt;strong&gt;理由：&lt;/strong&gt;因果図の＋／－で説明する&lt;/li&gt;
&lt;/ul&gt;
&lt;/div&gt;
&lt;/div&gt;
&lt;/div&gt;
&lt;/div&gt;
&lt;div class="col-lg-12"&gt;
&lt;div class="alert alert-success rounded-4 border border-success-subtle mb-0" role="alert"&gt;表・グラフの読み落としが多い場合は、&lt;br /&gt;
&lt;a class="link-success fw-bold" href="https://rika-quest.com/column/nayami-graph-table-reading/"&gt;表・グラフが読めないときの処理手順&lt;/a&gt;&lt;br /&gt;
とセットで「条件整理→変化を言葉→因果図」を回すと安定します。&lt;/div&gt;
&lt;/div&gt;
&lt;/div&gt;
&lt;/section&gt;
&lt;p&gt;&lt;!-- ========================= Section 5 ========================== --&gt;&lt;/p&gt;
&lt;section class="mb-5"&gt;
&lt;h2 id="s5" class="h4 fw-bold border-bottom pb-2 mb-3"&gt;家庭での回し方（週の設計／チェック）&lt;/h2&gt;
&lt;p&gt;増減は「まとめノート」を作るより、&lt;strong&gt;因果図を短時間で再現&lt;/strong&gt;できることが得点に直結します。&lt;br /&gt;
家庭では平日に因果図、週末に表・グラフで接続します。&lt;/p&gt;
&lt;div class="table-responsive"&gt;
&lt;table class="table table-bordered align-middle bg-white rounded-4 overflow-hidden"&gt;
&lt;thead class="table-success"&gt;
&lt;tr&gt;
&lt;th style="width: 26%;"&gt;区分&lt;/th&gt;
&lt;th&gt;やること&lt;/th&gt;
&lt;th style="width: 30%;"&gt;チェック（合格基準）&lt;/th&gt;
&lt;/tr&gt;
&lt;/thead&gt;
&lt;tbody&gt;
&lt;tr&gt;
&lt;th class="text-success"&gt;平日（7〜10分）&lt;/th&gt;
&lt;td&gt;増減の文章1題（短め）を、&lt;strong&gt;条件整理→因果図（＋／－）&lt;/strong&gt;だけで処理。&lt;br /&gt;
その日の誤りを「逆転／飛ばし／条件落ち」に分類する。&lt;/td&gt;
&lt;td&gt;因果図が書け、＋／－が矢印ごとに説明できる。分類ができている。&lt;/td&gt;
&lt;/tr&gt;
&lt;tr&gt;
&lt;th class="text-success"&gt;週末（30〜45分）&lt;/th&gt;
&lt;td&gt;表・グラフ付き問題を2〜3問。&lt;strong&gt;変化を言葉→因果図に戻す&lt;/strong&gt;で確定し、&lt;br /&gt;
記述は「結論→事実→理由」の型で短く書く。&lt;/td&gt;
&lt;td&gt;記述にグラフの事実が入っている（根拠不足がない）。同じ逆転を繰り返さない。&lt;/td&gt;
&lt;/tr&gt;
&lt;/tbody&gt;
&lt;/table&gt;
&lt;/div&gt;
&lt;div class="rq-mini p-3 p-lg-4 mt-3"&gt;
&lt;div class="d-flex align-items-start gap-2"&gt;&lt;span class="badge bg-success flex-shrink-0"&gt;運用&lt;/span&gt;&lt;/p&gt;
&lt;div class="small"&gt;因果図は「書けたら終わり」ではなく、&lt;strong&gt;矢印ごとに＋／－を言える&lt;/strong&gt;状態が合格基準です。&lt;br /&gt;
読み順（条件→図→表/グラフ→記述）を毎回同じにします。&lt;/div&gt;
&lt;/div&gt;
&lt;/div&gt;
&lt;/section&gt;
&lt;p&gt;&lt;!-- ========================= Section 6（FAQ） ========================== --&gt;&lt;/p&gt;
&lt;section class="mb-5"&gt;
&lt;h2 id="s6" class="h4 fw-bold border-bottom pb-2 mb-3"&gt;FAQ（よくある質問）&lt;/h2&gt;
&lt;div class="rq-faq d-grid gap-3"&gt;
&lt;details&gt;
&lt;summary&gt;&lt;span class="badge bg-success rounded-pill flex-shrink-0"&gt;Q&lt;/span&gt;増減は結局、食う・食われるを覚えるだけですか？&lt;/summary&gt;
&lt;div class="p-3"&gt;関係を覚えるだけだと、文章・表・グラフが混ざったときに逆転しやすくなります。矢印ごとに＋／－を固定した因果図を作り、1段ずつ追う手順を先に身につける方が安定します。&lt;/div&gt;
&lt;/details&gt;
&lt;details&gt;
&lt;summary&gt;&lt;span class="badge bg-success rounded-pill flex-shrink-0"&gt;Q&lt;/span&gt;「増えると何が増えるか」を頭の中で追えません&lt;/summary&gt;
&lt;div class="p-3"&gt;頭の中だけで追うと逆転しやすいので、因果図に落とします。登場要素→矢印→＋／－の順に書くと、途中の飛ばしが減ります。&lt;/div&gt;
&lt;/details&gt;
&lt;details&gt;
&lt;summary&gt;&lt;span class="badge bg-success rounded-pill flex-shrink-0"&gt;Q&lt;/span&gt;表・グラフはどこを見ればよいですか？&lt;/summary&gt;
&lt;div class="p-3"&gt;まず「条件（いつ・どこ・比較）」を確定し、次に「どう変化したか」を言葉にします。その後で因果図に戻して理由を確定すると、読み落としが減ります。&lt;/div&gt;
&lt;/details&gt;
&lt;details&gt;
&lt;summary&gt;&lt;span class="badge bg-success rounded-pill flex-shrink-0"&gt;Q&lt;/span&gt;記述でいつも根拠不足になります&lt;/summary&gt;
&lt;div class="p-3"&gt;先に結論を書くだけで終わらず、「グラフの事実（増減）」を1つ入れてから因果で説明します。&lt;br /&gt;
併せて &lt;a class="link-success fw-bold" href="https://rika-quest.com/column/nayami-writing/"&gt;理由を書けないときの型&lt;/a&gt; を当てはめると整理しやすくなります。&lt;/div&gt;
&lt;/details&gt;
&lt;/div&gt;
&lt;/section&gt;
&lt;p&gt;&lt;!-- ========================= Section 7（内部リンク＋CTA） ========================== --&gt;&lt;/p&gt;
&lt;section class="mb-4"&gt;
&lt;h2 id="s7" class="h4 fw-bold border-bottom pb-2 mb-3"&gt;次に読む（内部リンク）＋講座・問い合わせ&lt;/h2&gt;
&lt;div class="row g-3"&gt;
&lt;div class="col-lg-6"&gt;
&lt;div class="card rounded-4 shadow-sm h-100"&gt;
&lt;div class="card-body p-3 p-lg-4"&gt;
&lt;p class="fw-bold text-success mb-2"&gt;悩みから辿る（Hub / 分野 / カテゴリ）&lt;/p&gt;
&lt;div class="list-group"&gt;&lt;a class="list-group-item list-group-item-action" href="https://rika-quest.com/column/science-nayami/"&gt;理科の悩み一覧（Hub）&lt;/a&gt;&lt;br /&gt;
&lt;a class="list-group-item list-group-item-action" href="https://rika-quest.com/column/creature/"&gt;生物分野ページ（全体像）&lt;/a&gt;&lt;br /&gt;
&lt;a class="list-group-item list-group-item-action" href="https://rika-quest.com/ct/理科のコツ/"&gt;理科のコツ（カテゴリ）&lt;/a&gt;&lt;/div&gt;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href="https://rika-quest.com/column/nayami-graph-table-reading/"&gt;表・グラフが読めない&lt;/a&gt;&lt;br /&gt;
&lt;a class="list-group-item list-group-item-action" href="https://rika-quest.com/column/nayami-writing/"&gt;理由（記述）が書けない&lt;/a&gt;&lt;/div&gt;
&lt;/div&gt;
&lt;/div&gt;
&lt;/div&gt;
&lt;/div&gt;
&lt;div class="card rounded-4 shadow-sm border-success-subtle mt-3"&gt;
&lt;div class="card-body p-3 p-lg-4"&gt;
&lt;p class="fw-bold text-success mb-2"&gt;増減を「手順」で安定させたい方へ（押し付けない案内）&lt;/p&gt;
&lt;p class="mb-3"&gt;増減問題は、知識の追加よりも「条件整理→因果図→表/グラフ→記述」の手順を固定すると伸びやすい分野です。&lt;br /&gt;
つまずきが&lt;strong&gt;逆転&lt;/strong&gt;なのか、&lt;strong&gt;飛ばし&lt;/strong&gt;なのか、&lt;strong&gt;条件落ち&lt;/strong&gt;なのかを切り分け、最小の修正で立て直します。&lt;/p&gt;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</si>
  <si>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以下のページは不自然なワードを使用しています。
これらを適切に自然な言葉に置き換えて下さい。
なお、本文の装飾や構造は絶対に変えないでください。
【対象ページURL】
https://jukureiwa.com/tips/rekishi-nagare/
【検出された不自然ワード】
- 崩れ
- 型
- 迷い
- 保留
- 固定
- 手順
- 立て直
- 導線
- 設計
- 整え
【本文】
------
&lt;p&gt;&lt;!-- =============================== 令和｜MC本文（WordPress貼り付け用） タイトル：歴史は年号より「流れ」｜5つの時代を1枚でつなぐ方法 URL想定：https://jukureiwa.com/tips/rekishi-nagare/ Bootstrap5前提／テーマカラー：青（見栄え強化・青面積増） 注意：開閉UIは details/summary（JS不要）で「反応しない」事故を回避 =============================== --&gt;&lt;/p&gt;
&lt;style&gt;
  /* ===== Reiwa Blue UI (Blue Strong / Bootstrap5) ===== */&lt;br /&gt;  .rw-wrap{max-width:1060px;margin:0 auto;}&lt;br /&gt;  .rw{&lt;br /&gt;    --rw:#0d6efd;            /* primary */&lt;br /&gt;    --rw-d:#052c65;          /* deep (見出し/濃枠) */&lt;br /&gt;    --rw-m:#0b5ed7;          /* mid */&lt;br /&gt;    --rw-n:#084298;          /* navy */&lt;br /&gt;    --rw2:#e7f1ff;           /* light */&lt;br /&gt;    --rw3:#f6f9ff;           /* ultra light */&lt;br /&gt;    --tx:#0f172a;&lt;br /&gt;    --muted:#64748b;&lt;br /&gt;    --bd:rgba(13,110,253,.25);&lt;br /&gt;    --bd2:rgba(5,44,101,.24);&lt;br /&gt;    --shadow:0 18px 50px rgba(2,6,23,.14);&lt;br /&gt;    --shadow2:0 10px 24px rgba(2,6,23,.10);&lt;br /&gt;  }&lt;br /&gt;  .rw{color:var(--tx); line-height:1.95; font-size:16px;}&lt;br /&gt;  @media (min-width: 992px){ .rw{font-size:17px;} }&lt;/p&gt;
&lt;p&gt;  .rw a{color:var(--rw-d); text-decoration: underline; text-underline-offset:.18em;}&lt;br /&gt;  .rw a:hover{opacity:.9;}&lt;/p&gt;
&lt;p&gt;  /* Cards */&lt;br /&gt;  .rw-card{border:1px solid var(--bd); box-shadow:var(--shadow2); border-radius:22px; overflow:hidden; background:#fff;}&lt;br /&gt;  .rw-card.strong{box-shadow:var(--shadow);}&lt;br /&gt;  .rw-soft{background:linear-gradient(180deg, rgba(13,110,253,.18), rgba(255,255,255,.96));}&lt;br /&gt;  .rw-soft2{background:linear-gradient(180deg, rgba(5,44,101,.14), rgba(13,110,253,.06));}&lt;br /&gt;  .rw-band{&lt;br /&gt;    background:linear-gradient(135deg, var(--rw-d), var(--rw));&lt;br /&gt;    color:#fff;&lt;br /&gt;  }&lt;/p&gt;
&lt;p&gt;  /* Typography */&lt;br /&gt;  .rw-kicker{letter-spacing:.12em; font-size:.78rem; color:rgba(255,255,255,.88); font-weight:900;}&lt;br /&gt;  .rw-title{font-weight:950; letter-spacing:.01em;}&lt;br /&gt;  .rw-sub{color:rgba(255,255,255,.88);}&lt;br /&gt;  .rw-mini{color:var(--muted); font-size:.95rem;}&lt;br /&gt;  .rw-hr{border:0; height:1px; background:linear-gradient(90deg, transparent, rgba(13,110,253,.62), transparent); margin:1.4rem 0;}&lt;/p&gt;
&lt;p&gt;  /* Badges / Chips */&lt;br /&gt;  .rw-badge{&lt;br /&gt;    border:1px solid rgba(255,255,255,.35);&lt;br /&gt;    background:rgba(255,255,255,.16);&lt;br /&gt;    color:#fff;&lt;br /&gt;    font-weight:900;&lt;br /&gt;  }&lt;br /&gt;  .rw-chip{&lt;br /&gt;    display:inline-flex; align-items:center; gap:.42rem;&lt;br /&gt;    padding:.30rem .78rem; border-radius:999px;&lt;br /&gt;    border:1px solid rgba(255,255,255,.32);&lt;br /&gt;    background:rgba(255,255,255,.12);&lt;br /&gt;    color:#fff; font-weight:900; font-size:.86rem;&lt;br /&gt;    backdrop-filter:saturate(140%) blur(2px);&lt;br /&gt;  }&lt;/p&gt;
&lt;p&gt;  /* Rule / Callout */&lt;br /&gt;  .rw-rule{&lt;br /&gt;    border:1px solid rgba(255,255,255,.28);&lt;br /&gt;    background:linear-gradient(180deg, rgba(255,255,255,.14), rgba(255,255,255,.08));&lt;br /&gt;    border-radius:18px;&lt;br /&gt;  }&lt;br /&gt;  .rw-callout{&lt;br /&gt;    border:1px dashed rgba(13,110,253,.48);&lt;br /&gt;    background:rgba(13,110,253,.06);&lt;br /&gt;    border-radius:18px;&lt;br /&gt;  }&lt;/p&gt;
&lt;p&gt;  /* TOC */&lt;br /&gt;  .rw-toc a{text-decoration:none;}&lt;br /&gt;  .rw-toc .btn{border-radius:999px; font-weight:900; letter-spacing:.01em;}&lt;br /&gt;  .rw-toc .btn-outline-primary{border-width:2px;}&lt;/p&gt;
&lt;p&gt;  /* Steps */&lt;br /&gt;  .rw-step{border:1px solid var(--bd); border-radius:18px; background:#fff; box-shadow:0 10px 18px rgba(2,6,23,.06);}&lt;br /&gt;  .rw-step .n{&lt;br /&gt;    width:44px;height:44px;border-radius:16px;&lt;br /&gt;    background:linear-gradient(180deg, rgba(13,110,253,.22), rgba(13,110,253,.10));&lt;br /&gt;    color:var(--rw-d);&lt;br /&gt;    display:flex; align-items:center; justify-content:center;&lt;br /&gt;    font-weight:950;&lt;br /&gt;    border:1px solid rgba(13,110,253,.30);&lt;br /&gt;  }&lt;/p&gt;
&lt;p&gt;  /* Table */&lt;br /&gt;  .rw-table th{&lt;br /&gt;    background:linear-gradient(180deg, rgba(13,110,253,.16), rgba(13,110,253,.08));&lt;br /&gt;    color:var(--rw-d);&lt;br /&gt;    border-bottom:1px solid rgba(13,110,253,.25);&lt;br /&gt;  }&lt;br /&gt;  .rw-table td{vertical-align:top;}&lt;br /&gt;  .rw-list li{margin:.38rem 0;}&lt;/p&gt;
&lt;p&gt;  /* details/summary (JS不要・クリック反応担保) */&lt;br /&gt;  .rw-details{border:1px solid var(--bd); border-radius:18px; background:#fff; overflow:hidden; box-shadow:0 10px 18px rgba(2,6,23,.06);}&lt;br /&gt;  .rw-details summary{&lt;br /&gt;    cursor:pointer; list-style:none;&lt;br /&gt;    padding:14px 16px; font-weight:950;&lt;br /&gt;    background:linear-gradient(180deg, rgba(5,44,101,.12), rgba(13,110,253,.05));&lt;br /&gt;    color:var(--rw-d);&lt;br /&gt;  }&lt;br /&gt;  .rw-details summary::-webkit-details-marker{display:none;}&lt;br /&gt;  .rw-details .rw-details-body{padding:14px 16px;}&lt;br /&gt;  .rw-summary-row{display:flex; align-items:center; justify-content:space-between; gap:10px;}&lt;br /&gt;  .rw-chevron{&lt;br /&gt;    display:inline-flex; align-items:center; justify-content:center;&lt;br /&gt;    width:32px; height:32px; border-radius:12px;&lt;br /&gt;    border:1px solid rgba(13,110,253,.30);&lt;br /&gt;    background:rgba(13,110,253,.08);&lt;br /&gt;    color:var(--rw-d); font-weight:950;&lt;br /&gt;    transition:transform .15s ease;&lt;br /&gt;  }&lt;br /&gt;  .rw-details[open] .rw-chevron{transform:rotate(90deg);}&lt;/p&gt;
&lt;p&gt;  /* CTA */&lt;br /&gt;  .rw-cta .btn{border-radius:18px; font-weight:950; letter-spacing:.01em;}&lt;br /&gt;  .rw-cta .btn-primary{box-shadow:0 14px 26px rgba(13,110,253,.22);}&lt;br /&gt;&lt;/style&gt;
&lt;p&gt;&lt;a class="btn btn-outline-primary btn-sm" href="https://jukureiwa.com/tips/naaymi_hub/"&gt;社会の悩み一覧（ハブ）へ&lt;/a&gt;&lt;/p&gt;
&lt;div class="rw rw-wrap container my-4"&gt;
&lt;h1&gt;歴史は年号より「流れ」｜5つの時代を1枚でつなぐ方法&lt;/h1&gt;
&lt;p&gt;&lt;!-- HERO（青面積を増やす：帯＋強めのコントラスト） --&gt;&lt;/p&gt;
&lt;section class="rw-card strong mb-4"&gt;
&lt;div class="rw-band p-4 p-lg-5"&gt;
&lt;div class="row g-4 align-items-start"&gt;
&lt;div class="col-12 col-lg-8"&gt;
&lt;div class="rw-kicker mb-2"&gt;年号暗記が先行して、模試の正誤で落ちる状態をほどく&lt;/div&gt;
&lt;h2 class="rw-title h3 mb-3 text-white"&gt;「何が変わったか」を軸にすると、資料と正誤が強くなる&lt;/h2&gt;
&lt;p class="rw-sub mb-3"&gt;年号・人物は覚えた。ところが、並び替え／正しい組み合わせ／資料読み取りで失点する。&lt;br /&gt;
それは暗記量よりも、出来事どうしの&lt;strong&gt;因果・セット・対比&lt;/strong&gt;が弱いサインになりやすい。&lt;/p&gt;
&lt;div class="rw-rule p-3 p-lg-4"&gt;
&lt;div class="d-flex flex-wrap gap-2 mb-2"&gt;&lt;span class="rw-chip"&gt;政治の中心&lt;/span&gt;&lt;br /&gt;
&lt;span class="rw-chip"&gt;社会の仕組み&lt;/span&gt;&lt;br /&gt;
&lt;span class="rw-chip"&gt;対外関係&lt;/span&gt;&lt;br /&gt;
&lt;span class="rw-chip"&gt;転換点&lt;/span&gt;&lt;br /&gt;
&lt;span class="rw-chip"&gt;セット暗記&lt;/span&gt;&lt;/div&gt;
&lt;p class="mb-0 text-white"&gt;5時代は、用語の羅列ではなく&lt;strong&gt;変化点&lt;/strong&gt;でつなぐ。初見の問いでも根拠が作りやすくなる。&lt;/p&gt;
&lt;/div&gt;
&lt;/div&gt;
&lt;div class="col-12 col-lg-4"&gt;
&lt;div class="rw-card p-3 p-lg-4" style="border-color: rgba(255,255,255,.22); background: rgba(255,255,255,.98);"&gt;&lt;span class="badge rounded-pill px-3 py-2 mb-2" style="background: rgba(13,110,253,.12); color: var(--rw-d); border: 1px solid rgba(13,110,253,.25); font-weight: 900;"&gt;&lt;br /&gt;
ここで揃えること&lt;br /&gt;
&lt;/span&gt;&lt;/p&gt;
&lt;ul class="rw-list mb-0"&gt;
&lt;li&gt;年号暗記で崩れる理由（流れ・因果・転換点がない）&lt;/li&gt;
&lt;li&gt;5時代を1枚にする「3軸」テンプレ&lt;/li&gt;
&lt;li&gt;模試の正誤に強い“流れ暗記”の作り方&lt;/li&gt;
&lt;li&gt;家庭で回す15分運用（翌日チェック）&lt;/li&gt;
&lt;/ul&gt;
&lt;/div&gt;
&lt;/div&gt;
&lt;/div&gt;
&lt;div class="rw-hr"&gt;&lt;/div&gt;
&lt;p&gt;&lt;!-- 目次（青の帯内に置いて視認性を上げる） --&gt;&lt;/p&gt;
&lt;div class="rw-card p-3 p-lg-4 rw-toc" style="background: rgba(255,255,255,.96); border-color: rgba(255,255,255,.22);"&gt;
&lt;div class="d-flex align-items-center justify-content-between flex-wrap gap-2 mb-2"&gt;
&lt;div class="fw-bold" style="color: var(--rw-d);"&gt;必要なところから整える&lt;/div&gt;
&lt;p&gt;&lt;span class="rw-mini"&gt;悩み→原因→手順の順に戻れる&lt;/span&gt;&lt;/p&gt;
&lt;/div&gt;
&lt;div class="d-flex flex-wrap gap-2"&gt;&lt;a class="btn btn-outline-primary btn-sm" href="#check"&gt;状況整理&lt;/a&gt;&lt;br /&gt;
&lt;a class="btn btn-outline-primary btn-sm" href="#cause"&gt;原因の切り分け&lt;/a&gt;&lt;br /&gt;
&lt;a class="btn btn-outline-primary btn-sm" href="#sheet"&gt;1枚テンプレ&lt;/a&gt;&lt;br /&gt;
&lt;a class="btn btn-outline-primary btn-sm" href="#steps"&gt;立て直し手順&lt;/a&gt;&lt;br /&gt;
&lt;a class="btn btn-outline-primary btn-sm" href="#mistake"&gt;ミス修正&lt;/a&gt;&lt;br /&gt;
&lt;a class="btn btn-outline-primary btn-sm" href="#home"&gt;家庭運用&lt;/a&gt;&lt;br /&gt;
&lt;a class="btn btn-outline-primary btn-sm" href="#faq"&gt;FAQ&lt;/a&gt;&lt;br /&gt;
&lt;a class="btn btn-primary btn-sm" href="#next"&gt;次に読む&lt;/a&gt;&lt;/div&gt;
&lt;/div&gt;
&lt;/div&gt;
&lt;/section&gt;
&lt;p&gt;&lt;!-- 状況整理 --&gt;&lt;/p&gt;
&lt;section id="check" class="rw-card p-4 p-lg-5 mb-4"&gt;
&lt;div class="d-flex align-items-start justify-content-between flex-wrap gap-2 mb-2"&gt;
&lt;h2 class="h4 fw-bold mb-0"&gt;まず状況整理｜どこで詰まっているか&lt;/h2&gt;
&lt;p&gt;&lt;span class="badge rounded-pill px-3 py-2" style="background: rgba(13,110,253,.10); color: var(--rw-d); border: 1px solid rgba(13,110,253,.25); font-weight: 900;"&gt;&lt;br /&gt;
チェック&lt;br /&gt;
&lt;/span&gt;&lt;/p&gt;
&lt;/div&gt;
&lt;p class="rw-mini mb-3"&gt;年号が弱いのではなく、「流れ」が弱いときに出る症状がある。該当が多いほど、暗記量より手順の立て直しが効きやすい。&lt;/p&gt;
&lt;div class="row g-3"&gt;
&lt;div class="col-12 col-lg-6"&gt;
&lt;div class="rw-callout p-3 p-lg-4 h-100"&gt;
&lt;div class="fw-bold mb-2" style="color: var(--rw-d);"&gt;覚えたのに失点するサイン&lt;/div&gt;
&lt;ul class="rw-list mb-0"&gt;
&lt;li&gt;年号は言えるが、前後関係が言えない&lt;/li&gt;
&lt;li&gt;正誤問題で「それっぽい」を選んで外す&lt;/li&gt;
&lt;li&gt;資料（絵・グラフ・地図）が付くと混乱する&lt;/li&gt;
&lt;li&gt;人物と出来事がバラバラで、セットが崩れる&lt;/li&gt;
&lt;/ul&gt;
&lt;/div&gt;
&lt;/div&gt;
&lt;div class="col-12 col-lg-6"&gt;
&lt;div class="rw-callout p-3 p-lg-4 h-100"&gt;
&lt;div class="fw-bold mb-2" style="color: var(--rw-d);"&gt;流れが整うと伸びるサイン&lt;/div&gt;
&lt;ul class="rw-list mb-0"&gt;
&lt;li&gt;「なぜ起きたか」を一言で言える出来事が増える&lt;/li&gt;
&lt;li&gt;似た改革を“対比”で区別できる&lt;/li&gt;
&lt;li&gt;制度を「目的→具体例」で説明できる&lt;/li&gt;
&lt;li&gt;誤答の原因を“読み違い”か“知識不足”に分けられる&lt;/li&gt;
&lt;/ul&gt;
&lt;/div&gt;
&lt;/div&gt;
&lt;/div&gt;
&lt;div class="rw-hr"&gt;&lt;/div&gt;
&lt;div class="alert alert-primary mb-0" style="border-radius: 18px;" role="alert"&gt;立て直しは年号の追加ではない。&lt;strong&gt;転換点→何が変わったか→その結果&lt;/strong&gt;の型で、暗記を「使える形」にする。&lt;/div&gt;
&lt;/section&gt;
&lt;p&gt;&lt;!-- 原因の切り分け（反応事故回避：details/summary） --&gt;&lt;/p&gt;
&lt;section id="cause" class="rw-card p-4 p-lg-5 mb-4"&gt;
&lt;div class="d-flex align-items-start justify-content-between flex-wrap gap-2 mb-2"&gt;
&lt;h2 class="h4 fw-bold mb-0"&gt;原因の切り分け｜典型パターン3つ&lt;/h2&gt;
&lt;p&gt;&lt;span class="badge rounded-pill px-3 py-2" style="background: rgba(13,110,253,.10); color: var(--rw-d); border: 1px solid rgba(13,110,253,.25); font-weight: 900;"&gt;&lt;br /&gt;
症状→原因→修正行動&lt;br /&gt;
&lt;/span&gt;&lt;/p&gt;
&lt;/div&gt;
&lt;div class="row g-3"&gt;
&lt;div class="col-12"&gt;
&lt;details class="rw-details" open=""&gt;
&lt;div class="rw-summary-row"&gt;パターン1：年号と用語が“単体”で浮いている&lt;br /&gt;
&lt;span class="rw-chevron"&gt;›&lt;/span&gt;&lt;/div&gt;
&lt;div class="rw-details-body"&gt;
&lt;ul class="rw-list mb-0"&gt;
&lt;li&gt;&lt;strong&gt;症状&lt;/strong&gt;：年号・人物は言えるのに、並び替え・正誤で落とす&lt;/li&gt;
&lt;li&gt;&lt;strong&gt;原因&lt;/strong&gt;：出来事が「前→後」とつながらず、判断の根拠が作れない&lt;/li&gt;
&lt;li&gt;&lt;strong&gt;修正行動&lt;/strong&gt;：年号の横に必ず&lt;strong&gt;前提（なぜ）&lt;/strong&gt;と&lt;strong&gt;結果（何が変わる）&lt;/strong&gt;を1行ずつ書く&lt;/li&gt;
&lt;/ul&gt;
&lt;/div&gt;
&lt;/details&gt;
&lt;/div&gt;
&lt;div class="col-12"&gt;
&lt;details class="rw-details"&gt;
&lt;div class="rw-summary-row"&gt;パターン2：改革・制度を“名前当て”で覚えている&lt;br /&gt;
&lt;span class="rw-chevron"&gt;›&lt;/span&gt;&lt;/div&gt;
&lt;div class="rw-details-body"&gt;
&lt;ul class="rw-list mb-0"&gt;
&lt;li&gt;&lt;strong&gt;症状&lt;/strong&gt;：似た政策（改革）が出ると混ざる／ひっかけで外す&lt;/li&gt;
&lt;li&gt;&lt;strong&gt;原因&lt;/strong&gt;：制度を「目的」抜きで暗記し、対比がない&lt;/li&gt;
&lt;li&gt;&lt;strong&gt;修正行動&lt;/strong&gt;：制度は&lt;strong&gt;目的→内容→対象→結果&lt;/strong&gt;の順で一文にし、似た制度と並べて差だけ確認する&lt;/li&gt;
&lt;/ul&gt;
&lt;/div&gt;
&lt;/details&gt;
&lt;/div&gt;
&lt;div class="col-12"&gt;
&lt;details class="rw-details"&gt;
&lt;div class="rw-summary-row"&gt;パターン3：時代の境目（転換点）が曖昧&lt;br /&gt;
&lt;span class="rw-chevron"&gt;›&lt;/span&gt;&lt;/div&gt;
&lt;div class="rw-details-body"&gt;
&lt;ul class="rw-list mb-0"&gt;
&lt;li&gt;&lt;strong&gt;症状&lt;/strong&gt;：「どの時代の特徴か」を外す／資料の説明ができない&lt;/li&gt;
&lt;li&gt;&lt;strong&gt;原因&lt;/strong&gt;：時代名は知っているが、「何が変わったか」が固定されていない&lt;/li&gt;
&lt;li&gt;&lt;strong&gt;修正行動&lt;/strong&gt;：時代は&lt;strong&gt;政治の中心／社会の仕組み／対外関係&lt;/strong&gt;の3軸で、変化だけを拾ってつなぐ&lt;/li&gt;
&lt;/ul&gt;
&lt;/div&gt;
&lt;/details&gt;
&lt;/div&gt;
&lt;/div&gt;
&lt;/section&gt;
&lt;p&gt;&lt;!-- 1枚テンプレ --&gt;&lt;/p&gt;
&lt;section id="sheet" class="rw-card p-4 p-lg-5 mb-4"&gt;
&lt;div class="d-flex align-items-start justify-content-between flex-wrap gap-2 mb-2"&gt;
&lt;h2 class="h4 fw-bold mb-0"&gt;5つの時代を1枚にする｜「何が変わったか」テンプレ&lt;/h2&gt;
&lt;p&gt;&lt;span class="badge rounded-pill px-3 py-2" style="background: rgba(13,110,253,.10); color: var(--rw-d); border: 1px solid rgba(13,110,253,.25); font-weight: 900;"&gt;&lt;br /&gt;
流れの骨組み&lt;br /&gt;
&lt;/span&gt;&lt;/p&gt;
&lt;/div&gt;
&lt;p class="mb-3"&gt;1枚にまとめるときは、&lt;strong&gt;政治の中心（誰が動かすか）&lt;/strong&gt;／&lt;strong&gt;社会の仕組み（どう暮らすか）&lt;/strong&gt;／&lt;br /&gt;
&lt;strong&gt;対外関係（外とどう関わるか）&lt;/strong&gt;の3軸だけを固定し、時代ごとに「変化した点」だけを足す。&lt;br /&gt;
細部は骨組みに差分として乗せれば、正誤・資料の根拠が作りやすい。&lt;/p&gt;
&lt;div class="rw-callout p-3 p-lg-4 mb-3"&gt;
&lt;div class="fw-bold mb-2" style="color: var(--rw-d);"&gt;1枚づくりのルール（迷いを減らす）&lt;/div&gt;
&lt;ul class="rw-list mb-0"&gt;
&lt;li&gt;各時代は「キーワード3つまで」＋「転換点1つ」&lt;/li&gt;
&lt;li&gt;人物は&lt;strong&gt;出来事・制度とセット&lt;/strong&gt;にする（単体暗記を避ける）&lt;/li&gt;
&lt;li&gt;年号は最後に入れる（流れができてから補助）&lt;/li&gt;
&lt;/ul&gt;
&lt;/div&gt;
&lt;div class="table-responsive"&gt;
&lt;table class="table table-sm align-middle rw-table mb-0"&gt;
&lt;thead&gt;
&lt;tr&gt;
&lt;th style="min-width: 140px;"&gt;時代（5区分）&lt;/th&gt;
&lt;th style="min-width: 270px;"&gt;政治の中心（誰が動かす）&lt;/th&gt;
&lt;th style="min-width: 270px;"&gt;社会の仕組み（どう暮らす）&lt;/th&gt;
&lt;th style="min-width: 260px;"&gt;対外関係（外とどう関わる）&lt;/th&gt;
&lt;/tr&gt;
&lt;/thead&gt;
&lt;tbody&gt;
&lt;tr&gt;
&lt;td&gt;&lt;strong&gt;古代&lt;/strong&gt;&lt;/td&gt;
&lt;td&gt;国の形づくり／都・法の整備&lt;/td&gt;
&lt;td&gt;税・役のしくみ／仏教・文化&lt;/td&gt;
&lt;td&gt;大陸文化の影響／交流の枠組み&lt;/td&gt;
&lt;/tr&gt;
&lt;tr&gt;
&lt;td&gt;&lt;strong&gt;中世&lt;/strong&gt;&lt;/td&gt;
&lt;td&gt;武士の台頭／担い手の交代&lt;/td&gt;
&lt;td&gt;武士と土地（支配）のしくみ&lt;/td&gt;
&lt;td&gt;貿易・外圧への対応（差で覚える）&lt;/td&gt;
&lt;/tr&gt;
&lt;tr&gt;
&lt;td&gt;&lt;strong&gt;近世&lt;/strong&gt;&lt;/td&gt;
&lt;td&gt;幕府中心／統治の仕組みが安定&lt;/td&gt;
&lt;td&gt;町・経済の発展／文化の広がり&lt;/td&gt;
&lt;td&gt;対外政策の管理／貿易のコントロール&lt;/td&gt;
&lt;/tr&gt;
&lt;tr&gt;
&lt;td&gt;&lt;strong&gt;近代&lt;/strong&gt;&lt;/td&gt;
&lt;td&gt;制度の作り替え（政治・社会）&lt;/td&gt;
&lt;td&gt;産業・教育の変化が加速&lt;/td&gt;
&lt;td&gt;条約・戦争・国際関係の重みが増す&lt;/td&gt;
&lt;/tr&gt;
&lt;tr&gt;
&lt;td&gt;&lt;strong&gt;現代&lt;/strong&gt;&lt;/td&gt;
&lt;td&gt;民主的な枠組み／政治参加の形&lt;/td&gt;
&lt;td&gt;生活・経済の変化／課題の多様化&lt;/td&gt;
&lt;td&gt;国際協力・課題（環境・安全保障など）&lt;/td&gt;
&lt;/tr&gt;
&lt;/tbody&gt;
&lt;/table&gt;
&lt;/div&gt;
&lt;p class="rw-mini mt-3 mb-0"&gt;ここは“教科書まとめ”ではなく、判断の骨組み。細部は骨組みに乗せて、正誤で検証する。&lt;/p&gt;
&lt;/section&gt;
&lt;p&gt;&lt;!-- 立て直し手順 --&gt;&lt;/p&gt;
&lt;section id="steps" class="rw-card p-4 p-lg-5 mb-4"&gt;
&lt;div class="d-flex align-items-start justify-content-between flex-wrap gap-2 mb-2"&gt;
&lt;h2 class="h4 fw-bold mb-0"&gt;立て直しの手順｜今日・今週・今月&lt;/h2&gt;
&lt;p&gt;&lt;span class="badge rounded-pill px-3 py-2" style="background: rgba(13,110,253,.10); color: var(--rw-d); border: 1px solid rgba(13,110,253,.25); font-weight: 900;"&gt;&lt;br /&gt;
ステップ設計&lt;br /&gt;
&lt;/span&gt;&lt;/p&gt;
&lt;/div&gt;
&lt;div class="row g-3"&gt;
&lt;div class="col-12 col-lg-4"&gt;
&lt;div class="rw-step p-3 p-lg-4 h-100"&gt;
&lt;div class="d-flex align-items-center gap-3 mb-2"&gt;
&lt;div class="n"&gt;今日&lt;/div&gt;
&lt;div class="fw-bold"&gt;転換点を3つだけ決める&lt;/div&gt;
&lt;/div&gt;
&lt;p class="mb-2"&gt;全部つなげない。境目を先に固定する。&lt;/p&gt;
&lt;ol class="mb-0"&gt;
&lt;li&gt;担い手が変わる出来事&lt;/li&gt;
&lt;li&gt;制度が変わる出来事&lt;/li&gt;
&lt;li&gt;対外関係が変わる出来事&lt;/li&gt;
&lt;/ol&gt;
&lt;/div&gt;
&lt;/div&gt;
&lt;div class="col-12 col-lg-4"&gt;
&lt;div class="rw-step p-3 p-lg-4 h-100"&gt;
&lt;div class="d-flex align-items-center gap-3 mb-2"&gt;
&lt;div class="n"&gt;今週&lt;/div&gt;
&lt;div class="fw-bold"&gt;セット暗記を作る（因果・対比）&lt;/div&gt;
&lt;/div&gt;
&lt;ul class="rw-list mb-0"&gt;
&lt;li&gt;人物＋制度（政策）＋目的を1セットに&lt;/li&gt;
&lt;li&gt;似た改革は並べて「差」だけ見る&lt;/li&gt;
&lt;li&gt;条約・戦争は「背景→結果」で固定&lt;/li&gt;
&lt;/ul&gt;
&lt;div class="mt-3 small text-muted"&gt;暗記を点数仕様に変える。&lt;br /&gt;
&lt;a href="https://jukureiwa.com/tips/syakaianki/"&gt;社会の暗記を点数に変える手順&lt;/a&gt;&lt;/div&gt;
&lt;/div&gt;
&lt;/div&gt;
&lt;div class="col-12 col-lg-4"&gt;
&lt;div class="rw-step p-3 p-lg-4 h-100"&gt;
&lt;div class="d-flex align-items-center gap-3 mb-2"&gt;
&lt;div class="n"&gt;今月&lt;/div&gt;
&lt;div class="fw-bold"&gt;正誤で“流れ”を検証する&lt;/div&gt;
&lt;/div&gt;
&lt;ul class="rw-list mb-0"&gt;
&lt;li&gt;正誤は「根拠の一文」を必ず作る&lt;/li&gt;
&lt;li&gt;誤答は「知識不足」か「流れ不足」に分ける&lt;/li&gt;
&lt;li&gt;流れ不足なら、前提と結果を1行ずつ追記&lt;/li&gt;
&lt;/ul&gt;
&lt;/div&gt;
&lt;/div&gt;
&lt;/div&gt;
&lt;div class="rw-hr"&gt;&lt;/div&gt;
&lt;div class="alert alert-primary mb-0" style="border-radius: 18px;" role="alert"&gt;年号は補助。&lt;strong&gt;なぜ→何が変わる→だから&lt;/strong&gt;が言えると、正誤・並び替え・資料で崩れにくい。&lt;/div&gt;
&lt;/section&gt;
&lt;p&gt;&lt;!-- ミスと修正 --&gt;&lt;/p&gt;
&lt;section id="mistake" class="rw-card p-4 p-lg-5 mb-4"&gt;
&lt;div class="d-flex align-items-start justify-content-between flex-wrap gap-2 mb-2"&gt;
&lt;h2 class="h4 fw-bold mb-0"&gt;よくあるミスと修正｜誤答例→直し方&lt;/h2&gt;
&lt;p&gt;&lt;span class="badge rounded-pill px-3 py-2" style="background: rgba(13,110,253,.10); color: var(--rw-d); border: 1px solid rgba(13,110,253,.25); font-weight: 900;"&gt;&lt;br /&gt;
行動で戻す&lt;br /&gt;
&lt;/span&gt;&lt;/p&gt;
&lt;/div&gt;
&lt;div class="row g-3"&gt;
&lt;div class="col-12 col-lg-6"&gt;
&lt;div class="rw-card p-3 p-lg-4 h-100"&gt;
&lt;div class="fw-bold mb-2" style="color: var(--rw-d);"&gt;誤答例1：年号は合うのに並び替えで落とす&lt;/div&gt;
&lt;p class="mb-2"&gt;&lt;strong&gt;原因&lt;/strong&gt;：年号を“点”で覚え、前後のつながりがない。&lt;/p&gt;
&lt;p class="mb-0"&gt;&lt;strong&gt;直し方&lt;/strong&gt;：各出来事に「前提（なぜ）」「結果（何が変わる）」を1行ずつ足し、つながりで判断する。&lt;/p&gt;
&lt;/div&gt;
&lt;/div&gt;
&lt;div class="col-12 col-lg-6"&gt;
&lt;div class="rw-card p-3 p-lg-4 h-100"&gt;
&lt;div class="fw-bold mb-2" style="color: var(--rw-d);"&gt;誤答例2：正誤問題で“それっぽい”を選ぶ&lt;/div&gt;
&lt;p class="mb-2"&gt;&lt;strong&gt;原因&lt;/strong&gt;：単語の印象で判断し、根拠が作れていない。&lt;/p&gt;
&lt;p class="mb-0"&gt;&lt;strong&gt;直し方&lt;/strong&gt;：選択肢を読んだら「主語→制度/出来事→結果」で一文を作って確認する。&lt;/p&gt;
&lt;/div&gt;
&lt;/div&gt;
&lt;div class="col-12"&gt;
&lt;div class="rw-card p-3 p-lg-4"&gt;
&lt;div class="fw-bold mb-2" style="color: var(--rw-d);"&gt;誤答例3：似た改革・政策が混ざる&lt;/div&gt;
&lt;p class="mb-2"&gt;&lt;strong&gt;原因&lt;/strong&gt;：名前暗記で終わり、「目的」と「対象」が固定されていない。&lt;/p&gt;
&lt;p class="mb-0"&gt;&lt;strong&gt;直し方&lt;/strong&gt;：制度は&lt;strong&gt;目的→内容→対象→結果&lt;/strong&gt;で短く整理し、似た制度と並べて“差”だけ覚える。&lt;/p&gt;
&lt;/div&gt;
&lt;/div&gt;
&lt;/div&gt;
&lt;div class="rw-hr"&gt;&lt;/div&gt;
&lt;p class="mb-0"&gt;流れが作れたら、基礎整理で「差分」を正しく乗せる。&lt;br /&gt;
&lt;a href="https://jukureiwa.com/tips/honka_rekishi/"&gt;歴史の基礎を“流れ中心”で整える&lt;/a&gt;&lt;/p&gt;
&lt;/section&gt;
&lt;p&gt;&lt;!-- 家庭運用 --&gt;&lt;/p&gt;
&lt;section id="home" class="rw-card p-4 p-lg-5 mb-4"&gt;
&lt;div class="d-flex align-items-start justify-content-between flex-wrap gap-2 mb-2"&gt;
&lt;h2 class="h4 fw-bold mb-0"&gt;家庭での回し方｜週の設計／確認方法／声かけ&lt;/h2&gt;
&lt;p&gt;&lt;span class="badge rounded-pill px-3 py-2" style="background: rgba(13,110,253,.10); color: var(--rw-d); border: 1px solid rgba(13,110,253,.25); font-weight: 900;"&gt;&lt;br /&gt;
15分運用&lt;br /&gt;
&lt;/span&gt;&lt;/p&gt;
&lt;/div&gt;
&lt;div class="row g-3"&gt;
&lt;div class="col-12 col-lg-6"&gt;
&lt;div class="rw-callout p-3 p-lg-4 h-100"&gt;
&lt;div class="fw-bold mb-2" style="color: var(--rw-d);"&gt;1回15分の型（流れ暗記）&lt;/div&gt;
&lt;ul class="rw-list mb-0"&gt;
&lt;li&gt;5分：転換点を1つ選び、前提（なぜ）を言う&lt;/li&gt;
&lt;li&gt;7分：結果（何が変わる）を言い、関連語を2つだけ足す&lt;/li&gt;
&lt;li&gt;3分：翌日の確認用に「なぜ→変化→だから」を1行メモ&lt;/li&gt;
&lt;/ul&gt;
&lt;/div&gt;
&lt;/div&gt;
&lt;div class="col-12 col-lg-6"&gt;
&lt;div class="rw-callout p-3 p-lg-4 h-100"&gt;
&lt;div class="fw-bold mb-2" style="color: var(--rw-d);"&gt;丸つけ基準とミスノート（3項目）&lt;/div&gt;
&lt;ul class="rw-list mb-0"&gt;
&lt;li&gt;丸つけ：正誤より&lt;strong&gt;根拠の一文&lt;/strong&gt;が作れたか&lt;/li&gt;
&lt;li&gt;ミスノート：①外した理由（流れ/知識）②不足（前提/結果）③次の修正&lt;/li&gt;
&lt;li&gt;翌日：メモなしで一文が言えるかを1問で確認&lt;/li&gt;
&lt;/ul&gt;
&lt;/div&gt;
&lt;/div&gt;
&lt;/div&gt;
&lt;div class="rw-hr"&gt;&lt;/div&gt;
&lt;div class="alert alert-info mb-0" style="border-radius: 18px;" role="alert"&gt;声かけは「覚えた？」より「&lt;strong&gt;なぜそうなった？&lt;/strong&gt;」「&lt;strong&gt;その結果、何が変わった？&lt;/strong&gt;」の2つが効きやすい。&lt;/div&gt;
&lt;/section&gt;
&lt;p&gt;&lt;!-- FAQ --&gt;&lt;/p&gt;
&lt;section id="faq" class="rw-card p-4 p-lg-5 mb-4"&gt;
&lt;div class="d-flex align-items-start justify-content-between flex-wrap gap-2 mb-2"&gt;
&lt;h2 class="h4 fw-bold mb-0"&gt;FAQ&lt;/h2&gt;
&lt;p&gt;&lt;span class="badge rounded-pill px-3 py-2" style="background: rgba(13,110,253,.10); color: var(--rw-d); border: 1px solid rgba(13,110,253,.25); font-weight: 900;"&gt;&lt;br /&gt;
よくある確認&lt;br /&gt;
&lt;/span&gt;&lt;/p&gt;
&lt;/div&gt;
&lt;div class="row g-3"&gt;
&lt;div class="col-12"&gt;
&lt;details class="rw-details" open=""&gt;
&lt;div class="rw-summary-row"&gt;Q. 年号は覚えなくていい？&lt;br /&gt;
&lt;span class="rw-chevron"&gt;›&lt;/span&gt;&lt;/div&gt;
&lt;div class="rw-details-body"&gt;A. 年号は必要だが、先に流れを作ると効率が上がる。転換点を「なぜ→変化→だから」で言えてから、補助として年号を乗せる。&lt;/div&gt;
&lt;/details&gt;
&lt;/div&gt;
&lt;div class="col-12 col-lg-6"&gt;
&lt;details class="rw-details"&gt;
&lt;div class="rw-summary-row"&gt;Q. 5時代の区切りが曖昧になる&lt;br /&gt;
&lt;span class="rw-chevron"&gt;›&lt;/span&gt;&lt;/div&gt;
&lt;div class="rw-details-body"&gt;A. 時代名より、境目で「担い手／制度／対外関係」のどれが変わったかで固定すると崩れにくい。&lt;/div&gt;
&lt;/details&gt;
&lt;/div&gt;
&lt;div class="col-12 col-lg-6"&gt;
&lt;details class="rw-details"&gt;
&lt;div class="rw-summary-row"&gt;Q. 正誤問題が苦手で当てずっぽうになる&lt;br /&gt;
&lt;span class="rw-chevron"&gt;›&lt;/span&gt;&lt;/div&gt;
&lt;div class="rw-details-body"&gt;A. 選択肢を読んだら「主語→出来事/制度→結果」を一文にし、根拠が作れないものは保留して消去に回す。&lt;/div&gt;
&lt;/details&gt;
&lt;/div&gt;
&lt;div class="col-12 col-lg-6"&gt;
&lt;details class="rw-details"&gt;
&lt;div class="rw-summary-row"&gt;Q. 人物が多すぎて覚えられない&lt;br /&gt;
&lt;span class="rw-chevron"&gt;›&lt;/span&gt;&lt;/div&gt;
&lt;div class="rw-details-body"&gt;A. 人物は単体暗記にしない。制度・目的・結果とセットにし、似た人物（改革）が出たら“差”だけ残す。&lt;/div&gt;
&lt;/details&gt;
&lt;/div&gt;
&lt;div class="col-12 col-lg-6"&gt;
&lt;details class="rw-details"&gt;
&lt;div class="rw-summary-row"&gt;Q. 家で何を見ればいいか分からない&lt;br /&gt;
&lt;span class="rw-chevron"&gt;›&lt;/span&gt;&lt;/div&gt;
&lt;div class="rw-details-body"&gt;A. まずは「転換点3つ」だけで十分。各転換点に前提（なぜ）と結果（変化）を1行ずつ足し、翌日に言えるかで確認する。&lt;/div&gt;
&lt;/details&gt;
&lt;/div&gt;
&lt;/div&gt;
&lt;/section&gt;
&lt;p&gt;&lt;!-- 次に読む + 講座（押し付けない） --&gt;&lt;/p&gt;
&lt;section id="next" class="rw-card p-4 p-lg-5 mb-4"&gt;
&lt;div class="d-flex align-items-start justify-content-between flex-wrap gap-2 mb-2"&gt;
&lt;h2 class="h4 fw-bold mb-0"&gt;次に読む｜流れを「得点」に変える導線&lt;/h2&gt;
&lt;p&gt;&lt;span class="badge rounded-pill px-3 py-2" style="background: rgba(13,110,253,.10); color: var(--rw-d); border: 1px solid rgba(13,110,253,.25); font-weight: 900;"&gt;&lt;br /&gt;
回遊&lt;br /&gt;
&lt;/span&gt;
&lt;/div&gt;
&lt;p class="rw-mini mb-3"&gt;
次の一手は目的別に選ぶ。基礎の整え直し、暗記の運用、社会全体の学習設計のどれを優先するかで迷いが減る。&lt;br /&gt;
&lt;strong&gt;どこから直すべきか判断がつかない場合&lt;/strong&gt;は、先に全体像を整理してから進むと選びやすい。
&lt;/p&gt;
&lt;div class="row g-3 rw-cta"&gt;
&lt;p&gt;&lt;!-- 判断整理：悩みHub --&gt;&lt;/p&gt;
&lt;div class="col-12 col-lg-6"&gt;
&lt;div class="rw-card p-3 p-lg-4 h-100"&gt;
&lt;div class="d-flex align-items-center justify-content-between mb-2"&gt;
&lt;div class="fw-bold" style="color: var(--rw-d);"&gt;判断の前に｜今の悩みを切り分ける&lt;/div&gt;
&lt;p&gt;&lt;span class="badge text-bg-primary rounded-pill"&gt;整理&lt;/span&gt;
&lt;/div&gt;
&lt;p class="mb-3"&gt;
歴史・地理・公民のどこで点が止まっているかを整理し、次に読む1本を決める入口。
&lt;/p&gt;
&lt;p&gt;&lt;a class="btn btn-outline-primary w-100" href="https://jukureiwa.com/tips/naaymi_hub/"&gt;&lt;br /&gt;
社会の悩み別整理を見る&lt;br /&gt;
&lt;/a&gt;
&lt;/div&gt;
&lt;/div&gt;
&lt;div class="col-12 col-lg-6"&gt;
&lt;div class="rw-card p-3 p-lg-4 h-100"&gt;
&lt;div class="d-flex align-items-center justify-content-between mb-2"&gt;
&lt;div class="fw-bold" style="color: var(--rw-d);"&gt;歴史の基礎を“流れ中心”で整える&lt;/div&gt;
&lt;p&gt;&lt;span class="badge text-bg-primary rounded-pill"&gt;歴史&lt;/span&gt;
&lt;/div&gt;
&lt;p class="mb-3"&gt;
今回の1枚テンプレを土台に、頻出テーマを流れで固める（差分を正しく乗せる）。
&lt;/p&gt;
&lt;p&gt;&lt;a class="btn btn-primary w-100" href="https://jukureiwa.com/tips/honka_rekishi/"&gt;&lt;br /&gt;
歴史の基礎整理へ&lt;br /&gt;
&lt;/a&gt;
&lt;/div&gt;
&lt;/div&gt;
&lt;div class="col-12 col-lg-6"&gt;
&lt;div class="rw-card p-3 p-lg-4 h-100"&gt;
&lt;div class="d-flex align-items-center justify-content-between mb-2"&gt;
&lt;div class="fw-bold" style="color: var(--rw-d);"&gt;暗記を点数に変える運用&lt;/div&gt;
&lt;p&gt;&lt;span class="badge text-bg-primary rounded-pill"&gt;学習法&lt;/span&gt;
&lt;/div&gt;
&lt;p class="mb-3"&gt;
覚えたはずが点にならない原因を、手順で修正する（翌日チェックまで）。
&lt;/p&gt;
&lt;p&gt;&lt;a class="btn btn-outline-primary w-100" href="https://jukureiwa.com/tips/syakaianki/"&gt;&lt;br /&gt;
暗記の手順を確認する&lt;br /&gt;
&lt;/a&gt;
&lt;/div&gt;
&lt;/div&gt;
&lt;div class="col-12"&gt;
&lt;div class="rw-card p-3 p-lg-4"&gt;
&lt;div class="d-flex align-items-center justify-content-between mb-2 flex-wrap gap-2"&gt;
&lt;div class="fw-bold" style="color: var(--rw-d);"&gt;社会全体を「悩み→手順」で立て直す&lt;/div&gt;
&lt;p&gt;&lt;span class="badge text-bg-primary rounded-pill"&gt;総合&lt;/span&gt;
&lt;/div&gt;
&lt;p class="mb-3"&gt;
歴史だけでなく地理・公民まで含めて、点数が伸びない症状から整え直したい場合。
&lt;/p&gt;
&lt;div class="row g-2"&gt;
&lt;div class="col-12 col-lg-6"&gt;
&lt;a class="btn btn-outline-primary w-100" href="https://jukureiwa.com/honka/"&gt;&lt;br /&gt;
本講座（全体設計）を見る&lt;br /&gt;
&lt;/a&gt;
&lt;/div&gt;
&lt;div class="col-12 col-lg-6"&gt;
&lt;a class="btn btn-primary w-100" href="https://jukureiwa.com/tips/"&gt;&lt;br /&gt;
社会のコツ一覧で近い悩みを探す&lt;br /&gt;
&lt;/a&gt;
&lt;/div&gt;
&lt;/div&gt;
&lt;/div&gt;
&lt;/div&gt;
&lt;/div&gt;
&lt;p class="rw-mini mt-3 mb-0"&gt;
最初の一歩は「転換点3つ」。流れができてから年号を補助として乗せると、模試の正誤と資料で崩れにくい。
&lt;/p&gt;
&lt;/section&gt;
&lt;/div&gt;
&lt;section class="veu_cta" id="veu_cta-199"&gt;&lt;h1 class="cta_title"&gt;本科「公民の完成」≪６回完結講座≫&lt;/h1&gt;&lt;div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image_exist"&gt;公民分野は受験社会の中で最も苦手意識を持っている生徒さんの多い分野です。 また、受験社会のカリキュラムの中では一番最後に配置されていることが多いので、しっかりとした説明のないまま 急ぎ足で授業を進められることが多く、また、単純に暗記することを勧められることが多い分野でもあります。
&lt;br /&gt;
&lt;br /&gt;当塾では、地歴の知識とも絡めながら「国家の理念とその実現」「現在の統治制度の背景」を軸に、 しっかりとした理解に基づいた体系的な知識を得てもらうように指導を行っていきます。&lt;/div&gt;&lt;div class="cta_body_link"&gt;&lt;a href="https://jukureiwa.com/honka/" class="btn btn-primary btn-block btn-lg" target="_blank"&gt;開講講座：本科「公民の完成」≪６回完結講座≫&lt;/a&gt;&lt;/div&gt;&lt;/div&gt;&lt;!--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</si>
  <si>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https://dokkai-labo.tokyo/col_blog/kijutsu-train/
【検出された不自然ワード】
- 崩れ
- 型
- 固定
- 手順
- 立て直
- 乱れ
- 設計
- 整え
【本文】
------
&lt;div class="container my-4"&gt;
&lt;p&gt;&lt;!-- PC/スマホ両対応の補助CSS（テーマに干渉しにくい最小限） --&gt;&lt;/p&gt;
&lt;style&gt;
    .hero-title { font-size: 1.9rem; line-height: 1.5; }&lt;br /&gt;
    @media (min-width: 992px){ .hero-title { font-size: 2.15rem; } }&lt;/p&gt;
&lt;p&gt;    .p-soft { padding: 1.25rem; }&lt;br /&gt;
    @media (min-width: 992px){ .p-soft { padding: 2.25rem; } }&lt;/p&gt;
&lt;p&gt;    .btn-responsive { width: 100%; }&lt;br /&gt;
    @media (min-width: 992px){ .btn-responsive { width: auto; } }&lt;/p&gt;
&lt;p&gt;    .table-fixed { table-layout: fixed; }&lt;br /&gt;
    .table-fixed th, .table-fixed td { overflow-wrap:anywhere; word-break:break-word; }&lt;/p&gt;
&lt;p&gt;    .chip { display:inline-flex; align-items:center; gap:.35rem; padding:.25rem .55rem; border-radius:999px; background: rgba(255,255,255,.14); }&lt;br /&gt;
    .chip b { font-weight: 700; }&lt;/p&gt;
&lt;p&gt;    .step-badge {&lt;br /&gt;
      width: 34px; height: 34px; border-radius: 999px;&lt;br /&gt;
      display: inline-flex; align-items:center; justify-content:center;&lt;br /&gt;
      font-weight: 800;&lt;br /&gt;
      background: rgba(0,0,0,.07);&lt;br /&gt;
    }&lt;/p&gt;
&lt;p&gt;    .soft-border { border: 1px solid rgba(0,0,0,.06); }&lt;br /&gt;
    .small-note { font-size: .92rem; }&lt;/p&gt;
&lt;p&gt;    /* 目次のタップしやすさ */&lt;br /&gt;
    .toc a.list-group-item { border-radius: .75rem; margin-bottom: .5rem; }&lt;br /&gt;
    .toc a.list-group-item:last-child { margin-bottom: 0; }&lt;br /&gt;
  &lt;/style&gt;
&lt;p&gt;&lt;!-- Hero --&gt;&lt;/p&gt;
&lt;div class="card shadow-sm mb-4 border-0" style="background: linear-gradient(135deg,#283593,#00897b); color: #fff;"&gt;
&lt;div class="card-body p-4 p-soft"&gt;
&lt;div class="d-flex flex-wrap gap-2 mb-3"&gt;&lt;span class="badge bg-warning text-dark"&gt;中学受験／国語&lt;/span&gt;&lt;br /&gt;
&lt;span class="badge bg-light text-dark"&gt;記述&lt;/span&gt;&lt;br /&gt;
&lt;span class="badge bg-dark"&gt;論理整理&lt;/span&gt;&lt;/div&gt;
&lt;h1 class="mb-3 hero-title"&gt;書き散らしになる子の論理整理トレーニング&lt;/h1&gt;
&lt;p class="mb-0" style="font-size: 1.02rem; opacity: .95;"&gt;記述が散らかる子は、文章力の問題というより&lt;strong&gt;順序&lt;/strong&gt;・&lt;strong&gt;因果&lt;/strong&gt;・&lt;strong&gt;視点&lt;/strong&gt;のどこかが乱れていることが多いです。&lt;br /&gt;
オンラインでは書き途中の画面をリアルタイムで確認し、材料の並び替えや因果の線結びを通して論理構造を整えます。&lt;br /&gt;
この記事では、書き散らしを生む思考の癖と、構造化して書ける答案へつなぐ手順を具体例つきで解説します。&lt;/p&gt;
&lt;div class="row g-3 mt-4 align-items-stretch"&gt;
&lt;div class="col-lg-7"&gt;
&lt;div class="rounded-3 p-3" style="background: rgba(255,255,255,.12); height: 100%;"&gt;
&lt;div class="fw-bold mb-2"&gt;この記事で分かること&lt;/div&gt;
&lt;div class="d-flex flex-wrap gap-2"&gt;&lt;span class="chip"&gt;&lt;b&gt;順序&lt;/b&gt;の整え方&lt;/span&gt;&lt;br /&gt;
&lt;span class="chip"&gt;&lt;b&gt;因果&lt;/b&gt;をつなぐ方法&lt;/span&gt;&lt;br /&gt;
&lt;span class="chip"&gt;&lt;b&gt;視点&lt;/b&gt;を固定するコツ&lt;/span&gt;&lt;br /&gt;
&lt;span class="chip"&gt;&lt;b&gt;添削&lt;/b&gt;の直し方&lt;/span&gt;&lt;br /&gt;
&lt;span class="chip"&gt;&lt;b&gt;家庭&lt;/b&gt;の支え方&lt;/span&gt;&lt;/div&gt;
&lt;/div&gt;
&lt;/div&gt;
&lt;div class="col-lg-5"&gt;
&lt;div class="rounded-3 p-3" style="background: rgba(0,0,0,.18); height: 100%;"&gt;
&lt;div class="fw-bold mb-2"&gt;よくある症状&lt;/div&gt;
&lt;ul class="mb-0 ps-3"&gt;
&lt;li&gt;結論が二回出る／話が戻る&lt;/li&gt;
&lt;li&gt;理由と結果がつながらない&lt;/li&gt;
&lt;li&gt;筆者と登場人物の視点が混ざる&lt;/li&gt;
&lt;li&gt;材料はあるのに点にならない&lt;/li&gt;
&lt;/ul&gt;
&lt;/div&gt;
&lt;/div&gt;
&lt;/div&gt;
&lt;div class="d-flex flex-wrap gap-2 mt-4"&gt;&lt;a class="btn btn-light btn-sm" href="#toc"&gt;目次へ&lt;/a&gt;&lt;br /&gt;
&lt;a class="btn btn-outline-light btn-sm" href="#cta-mid"&gt;オンラインの活用&lt;/a&gt;&lt;/div&gt;
&lt;/div&gt;
&lt;/div&gt;
&lt;p&gt;&lt;!-- TOC --&gt;&lt;/p&gt;
&lt;div id="toc" class="card shadow-sm mb-4"&gt;
&lt;div class="card-body p-4"&gt;
&lt;h2 class="h5 mb-3"&gt;目次&lt;/h2&gt;
&lt;div class="row g-3 toc"&gt;
&lt;div class="col-md-6"&gt;
&lt;div class="list-group"&gt;&lt;a class="list-group-item list-group-item-action" href="#bg"&gt;この悩みが起きる背景&lt;/a&gt;&lt;br /&gt;
&lt;a class="list-group-item list-group-item-action" href="#online"&gt;オンライン国語個別指導が効果を発揮する理由&lt;/a&gt;&lt;br /&gt;
&lt;a class="list-group-item list-group-item-action" href="#steps"&gt;改善方法（実践ステップ）&lt;/a&gt;&lt;/div&gt;
&lt;/div&gt;
&lt;div class="col-md-6"&gt;
&lt;div class="list-group"&gt;&lt;a class="list-group-item list-group-item-action" href="#home"&gt;家庭でできるフォローと役割分担&lt;/a&gt;&lt;br /&gt;
&lt;a class="list-group-item list-group-item-action" href="#fit"&gt;どんな子に相性が良いか&lt;/a&gt;&lt;br /&gt;
&lt;a class="list-group-item list-group-item-action" href="#summary"&gt;まとめ&lt;/a&gt;&lt;/div&gt;
&lt;/div&gt;
&lt;/div&gt;
&lt;/div&gt;
&lt;/div&gt;
&lt;p&gt;&lt;!-- Background --&gt;&lt;/p&gt;
&lt;div id="bg" class="card shadow-sm mb-4 border-0"&gt;
&lt;div class="card-body p-4 p-soft"&gt;
&lt;div class="d-flex align-items-center gap-2 mb-2"&gt;&lt;span class="badge bg-primary"&gt;背景&lt;/span&gt;&lt;br /&gt;
&lt;span class="text-muted small"&gt;書き散らしは「構造」の問題&lt;/span&gt;&lt;/div&gt;
&lt;h2 class="mb-3"&gt;この悩みが起きる背景（構造的な原因）&lt;/h2&gt;
&lt;p&gt;書き散らしは、語彙やセンスの問題ではなく、記述の処理フローの中で&lt;strong&gt;要素の関係づけ&lt;/strong&gt;と&lt;strong&gt;並べ替え&lt;/strong&gt;が抜けて起きます。&lt;br /&gt;
多くの子は本文から材料を拾うところまではできますが、材料同士の関係が整理されないまま文章化してしまい、&lt;br /&gt;
順序が往復したり、因果が切れたり、視点が揺れたりします。&lt;/p&gt;
&lt;div class="row g-3 mt-2 align-items-stretch"&gt;
&lt;div class="col-lg-7"&gt;
&lt;div class="card soft-border h-100" style="background: #f7f9ff;"&gt;
&lt;div class="card-body"&gt;
&lt;div class="fw-bold mb-2"&gt;記述が安定する処理フロー&lt;/div&gt;
&lt;ol class="mb-0 ps-3"&gt;
&lt;li&gt;設問の条件を確定する&lt;/li&gt;
&lt;li&gt;本文から材料を集める&lt;/li&gt;
&lt;li&gt;材料を要素に分解する&lt;/li&gt;
&lt;li&gt;要素の関係を整理する&lt;/li&gt;
&lt;li&gt;必要な順番に並べる&lt;/li&gt;
&lt;li&gt;文としてつなぐ&lt;/li&gt;
&lt;li&gt;条件に合うか見直す&lt;/li&gt;
&lt;/ol&gt;
&lt;/div&gt;
&lt;/div&gt;
&lt;/div&gt;
&lt;div class="col-lg-5"&gt;
&lt;div class="card soft-border h-100" style="background: #fff;"&gt;
&lt;div class="card-body"&gt;
&lt;div class="fw-bold mb-2"&gt;三つの乱れ&lt;/div&gt;
&lt;ul class="mb-0 ps-3"&gt;
&lt;li&gt;&lt;strong&gt;順序&lt;/strong&gt;：結論と理由の並びが逆転&lt;/li&gt;
&lt;li&gt;&lt;strong&gt;因果&lt;/strong&gt;：理由と結果が線でつながらない&lt;/li&gt;
&lt;li&gt;&lt;strong&gt;視点&lt;/strong&gt;：筆者／登場人物／一般論が混ざる&lt;/li&gt;
&lt;/ul&gt;
&lt;/div&gt;
&lt;/div&gt;
&lt;/div&gt;
&lt;/div&gt;
&lt;div class="alert alert-warning mt-4 mb-0"&gt;
&lt;div class="fw-bold mb-1"&gt;具体例（材料はあるのに散らかる）&lt;/div&gt;
&lt;div&gt;「主人公がそう考えた理由」を書く場面で、出来事の説明が長くなりすぎたり、&lt;br /&gt;
気持ちを先に書いてから出来事に戻ったりすると、因果と順序が崩れます。&lt;br /&gt;
まず&lt;strong&gt;理由として必要な要素&lt;/strong&gt;を短いメモに分解し、因果がつながる順に並べてから文章化する必要があります。&lt;/div&gt;
&lt;/div&gt;
&lt;div class="table-responsive mt-4"&gt;
&lt;table class="table table-bordered table-hover align-middle mb-0 table-fixed"&gt;
&lt;thead style="background: #ede7f6;"&gt;
&lt;tr class="text-center"&gt;
&lt;th style="width: 20%;"&gt;乱れ&lt;/th&gt;
&lt;th&gt;典型症状&lt;/th&gt;
&lt;th style="width: 36%;"&gt;改善の焦点&lt;/th&gt;
&lt;/tr&gt;
&lt;/thead&gt;
&lt;tbody&gt;
&lt;tr&gt;
&lt;td class="fw-bold"&gt;順序&lt;/td&gt;
&lt;td&gt;結論が二回出る／話が戻る／理由が散る&lt;/td&gt;
&lt;td&gt;結論→理由→具体の型に固定し、理由に番号を振る&lt;/td&gt;
&lt;/tr&gt;
&lt;tr&gt;
&lt;td class="fw-bold"&gt;因果&lt;/td&gt;
&lt;td&gt;なぜそう言えるかが不明／「だから」の先が飛ぶ&lt;/td&gt;
&lt;td&gt;理由と結果を線で結び、接続語の型を固定する&lt;/td&gt;
&lt;/tr&gt;
&lt;tr&gt;
&lt;td class="fw-bold"&gt;視点&lt;/td&gt;
&lt;td&gt;筆者と登場人物が混ざる／一般論が混入する&lt;/td&gt;
&lt;td&gt;誰の見方かを明示し、視点語を統一する&lt;/td&gt;
&lt;/tr&gt;
&lt;/tbody&gt;
&lt;/table&gt;
&lt;/div&gt;
&lt;/div&gt;
&lt;/div&gt;
&lt;p&gt;&lt;!-- Online --&gt;&lt;/p&gt;
&lt;div id="online" class="card shadow-sm mb-4 border-0"&gt;
&lt;div class="card-body p-4 p-soft"&gt;
&lt;div class="d-flex align-items-center gap-2 mb-2"&gt;&lt;span class="badge bg-success"&gt;オンライン国語&lt;/span&gt;&lt;br /&gt;
&lt;span class="text-muted small"&gt;途中工程の修正ができる&lt;/span&gt;&lt;/div&gt;
&lt;h2 class="mb-3"&gt;オンライン国語個別指導が効果を発揮する理由&lt;/h2&gt;
&lt;p&gt;書き散らしの改善は、完成答案だけを直すよりも、「書いている途中の判断」を矯正する方が効果的です。&lt;br /&gt;
オンライン国語の個別指導では、書き途中の画面をリアルタイムで確認し、必要な順番への並び替えや因果の線結び、&lt;br /&gt;
視点の固定をその場で行えます。&lt;/p&gt;
&lt;div class="row g-3 mt-2 align-items-stretch"&gt;
&lt;div class="col-md-6"&gt;
&lt;div class="card h-100 border-0" style="background: #e3f2fd;"&gt;
&lt;div class="card-body"&gt;
&lt;div class="d-flex align-items-center gap-2 mb-2"&gt;&lt;span class="step-badge"&gt;1&lt;/span&gt;&lt;/p&gt;
&lt;div class="fw-bold"&gt;思考のズレを可視化&lt;/div&gt;
&lt;/div&gt;
&lt;ul class="mb-0 ps-3"&gt;
&lt;li&gt;条件語に線が引けているか&lt;/li&gt;
&lt;li&gt;材料が要素として分解できているか&lt;/li&gt;
&lt;li&gt;並べ替え前に書き始めていないか&lt;/li&gt;
&lt;li&gt;視点が揺れた瞬間がどこか&lt;/li&gt;
&lt;/ul&gt;
&lt;/div&gt;
&lt;/div&gt;
&lt;/div&gt;
&lt;div class="col-md-6"&gt;
&lt;div class="card h-100 border-0" style="background: #f1f8e9;"&gt;
&lt;div class="card-body"&gt;
&lt;div class="d-flex align-items-center gap-2 mb-2"&gt;&lt;span class="step-badge"&gt;2&lt;/span&gt;&lt;/p&gt;
&lt;div class="fw-bold"&gt;構造を作ってから文章化&lt;/div&gt;
&lt;/div&gt;
&lt;ul class="mb-0 ps-3"&gt;
&lt;li&gt;理由と結果を線で結ぶ&lt;/li&gt;
&lt;li&gt;要素に番号を振って順序を固定&lt;/li&gt;
&lt;li&gt;視点語を統一して混在を防ぐ&lt;/li&gt;
&lt;li&gt;短文→接続で答案に仕上げる&lt;/li&gt;
&lt;/ul&gt;
&lt;/div&gt;
&lt;/div&gt;
&lt;/div&gt;
&lt;/div&gt;
&lt;p&gt;&lt;!-- CTA Mid --&gt;&lt;/p&gt;
&lt;div id="cta-mid" class="card border-0 shadow-sm mt-4" style="background: linear-gradient(135deg,#ffffff,#f7fbff);"&gt;
&lt;div class="card-body p-4"&gt;
&lt;div class="row g-3 align-items-center"&gt;
&lt;div class="col-lg-8"&gt;
&lt;div class="fw-bold mb-1" style="font-size: 1.05rem;"&gt;書き散らしを「論理の型」で止める&lt;/div&gt;
&lt;div class="text-muted"&gt;順序・因果・視点を整える構造化トレーニングで、記述を得点できる形に仕上げます。&lt;br /&gt;
中学受験国語のオンライン個別指導として、過去問にも段階的に接続できます。&lt;/div&gt;
&lt;/div&gt;
&lt;div class="col-lg-4"&gt;
&lt;div class="d-grid d-lg-flex justify-content-lg-end"&gt;&lt;a class="btn btn-primary btn-responsive" href="https://dokkai-labo.tokyo/kobetsuonline01/"&gt;&lt;br /&gt;
オンライン国語個別指導を確認する&lt;br /&gt;
&lt;/a&gt;&lt;/div&gt;
&lt;div class="small text-muted mt-2"&gt;オンライン国語／個別指導／記述&lt;/div&gt;
&lt;/div&gt;
&lt;/div&gt;
&lt;/div&gt;
&lt;/div&gt;
&lt;p class="mt-4 mb-0"&gt;中学受験国語をオンラインで整えたい場合は、&lt;br /&gt;
&lt;a href="https://dokkai-labo.tokyo/kobetsuonline01/"&gt;オンライン個別指導&lt;/a&gt;&lt;br /&gt;
を軸に、書く前の構造化を定着させるのが効果的です。&lt;/p&gt;
&lt;/div&gt;
&lt;/div&gt;
&lt;p&gt;&lt;!-- Steps --&gt;&lt;/p&gt;
&lt;div id="steps" class="card shadow-sm mb-4 border-0"&gt;
&lt;div class="card-body p-4 p-soft"&gt;
&lt;div class="d-flex align-items-center gap-2 mb-2"&gt;&lt;span class="badge bg-dark"&gt;実践&lt;/span&gt;&lt;br /&gt;
&lt;span class="text-muted small"&gt;構造→文章化の順に固定&lt;/span&gt;&lt;/div&gt;
&lt;h2 class="mb-3"&gt;改善方法（実践ステップ）&lt;/h2&gt;
&lt;div class="table-responsive mb-4"&gt;
&lt;table class="table table-bordered table-hover align-middle mb-0 table-fixed"&gt;
&lt;thead style="background: #eceff1;"&gt;
&lt;tr class="text-center"&gt;
&lt;th style="width: 18%;"&gt;ステップ&lt;/th&gt;
&lt;th style="width: 22%;"&gt;目的&lt;/th&gt;
&lt;th&gt;やること&lt;/th&gt;
&lt;th style="width: 24%;"&gt;つまずきサイン&lt;/th&gt;
&lt;/tr&gt;
&lt;/thead&gt;
&lt;tbody&gt;
&lt;tr&gt;
&lt;td class="fw-bold"&gt;本文処理&lt;/td&gt;
&lt;td&gt;材料を要素化&lt;/td&gt;
&lt;td&gt;段落要点、対比・言い換え・因果、主張と例の区別&lt;/td&gt;
&lt;td&gt;材料が一つ／要点が言えない&lt;/td&gt;
&lt;/tr&gt;
&lt;tr&gt;
&lt;td class="fw-bold"&gt;設問処理&lt;/td&gt;
&lt;td&gt;条件を固定&lt;/td&gt;
&lt;td&gt;設問分解、要素数の確定、本文範囲当て、条件語の線引き&lt;/td&gt;
&lt;td&gt;条件落ち／書き始めが遅い&lt;/td&gt;
&lt;/tr&gt;
&lt;tr&gt;
&lt;td class="fw-bold"&gt;構造化&lt;/td&gt;
&lt;td&gt;順序・因果・視点を整える&lt;/td&gt;
&lt;td&gt;線で結ぶ、番号を振る、視点語を統一、不要要素を削る&lt;/td&gt;
&lt;td&gt;話が戻る／視点が混ざる&lt;/td&gt;
&lt;/tr&gt;
&lt;tr&gt;
&lt;td class="fw-bold"&gt;文章化&lt;/td&gt;
&lt;td&gt;答案として成立&lt;/td&gt;
&lt;td&gt;短文→接続→条件確認、主語述語を通す&lt;/td&gt;
&lt;td&gt;ねじれ／長文化で崩れる&lt;/td&gt;
&lt;/tr&gt;
&lt;/tbody&gt;
&lt;/table&gt;
&lt;/div&gt;
&lt;div class="row g-3 align-items-stretch"&gt;
&lt;div class="col-lg-4"&gt;
&lt;div class="card h-100 border-0" style="background: #f7f9ff;"&gt;
&lt;div class="card-body"&gt;
&lt;h3 class="h5"&gt;ステップ1：本文処理の改善&lt;/h3&gt;
&lt;ul class="ps-3 mb-0"&gt;
&lt;li&gt;段落ごとに要点を一言で言う&lt;/li&gt;
&lt;li&gt;接続語の前後をセットで読む&lt;/li&gt;
&lt;li&gt;主張・理由・具体例を線で分ける&lt;/li&gt;
&lt;/ul&gt;
&lt;div class="small text-muted mt-3"&gt;材料が「要素」になっていないと、後で構造化できません。&lt;/div&gt;
&lt;/div&gt;
&lt;/div&gt;
&lt;/div&gt;
&lt;div class="col-lg-4"&gt;
&lt;div class="card h-100 border-0" style="background: #e8f5e9;"&gt;
&lt;div class="card-body"&gt;
&lt;h3 class="h5"&gt;ステップ2：設問処理の改善&lt;/h3&gt;
&lt;ul class="ps-3 mb-0"&gt;
&lt;li&gt;何を書くか、条件、範囲に分解&lt;/li&gt;
&lt;li&gt;要素数を先に決める&lt;/li&gt;
&lt;li&gt;材料候補を複数拾って絞る&lt;/li&gt;
&lt;/ul&gt;
&lt;div class="small text-muted mt-3"&gt;条件が固定されると、不要要素を削りやすくなります。&lt;/div&gt;
&lt;/div&gt;
&lt;/div&gt;
&lt;/div&gt;
&lt;div class="col-lg-4"&gt;
&lt;div class="card h-100 border-0" style="background: #fff3e0;"&gt;
&lt;div class="card-body"&gt;
&lt;h3 class="h5"&gt;ステップ3：記述改善（構造化→文章化）&lt;/h3&gt;
&lt;ul class="ps-3 mb-0"&gt;
&lt;li&gt;因果を線で結び、順序に番号&lt;/li&gt;
&lt;li&gt;視点語を統一し、主語を明示&lt;/li&gt;
&lt;li&gt;短文で作り、接続でつなぐ&lt;/li&gt;
&lt;/ul&gt;
&lt;div class="small text-muted mt-3"&gt;文章化を先にやると散らかりやすいので、構造を先に作ります。&lt;/div&gt;
&lt;/div&gt;
&lt;/div&gt;
&lt;/div&gt;
&lt;/div&gt;
&lt;p&gt;&lt;!-- 乱れ別の直し方：折りたたみ --&gt;&lt;/p&gt;
&lt;div id="accFix" class="accordion mt-4"&gt;
&lt;div class="accordion-item"&gt;
&lt;h3 id="hFix1" class="accordion-header"&gt;&lt;button class="accordion-button collapsed" type="button" data-bs-toggle="collapse" data-bs-target="#cFix1" aria-expanded="false" aria-controls="cFix1"&gt;&lt;br /&gt;
書き散らしタイプ別の直し方（順序・因果・視点）&lt;br /&gt;
&lt;/button&gt;&lt;/h3&gt;
&lt;div id="cFix1" class="accordion-collapse collapse" aria-labelledby="hFix1" data-bs-parent="#accFix"&gt;
&lt;div class="accordion-body"&gt;
&lt;div class="table-responsive"&gt;
&lt;table class="table table-bordered align-middle mb-0 table-fixed"&gt;
&lt;thead style="background: #f5f5f5;"&gt;
&lt;tr class="text-center"&gt;
&lt;th style="width: 20%;"&gt;乱れ&lt;/th&gt;
&lt;th&gt;典型症状&lt;/th&gt;
&lt;th style="width: 40%;"&gt;直し方の焦点&lt;/th&gt;
&lt;/tr&gt;
&lt;/thead&gt;
&lt;tbody&gt;
&lt;tr&gt;
&lt;td class="fw-bold"&gt;順序&lt;/td&gt;
&lt;td&gt;結論が二回／話が戻る／理由が散る&lt;/td&gt;
&lt;td&gt;結論→理由→具体に固定し、理由に番号を振って並列に揃える&lt;/td&gt;
&lt;/tr&gt;
&lt;tr&gt;
&lt;td class="fw-bold"&gt;因果&lt;/td&gt;
&lt;td&gt;なぜそう言えるかが不明／接続が飛ぶ&lt;/td&gt;
&lt;td&gt;理由と結果を線で結び、因果の接続語を固定して短文でつなぐ&lt;/td&gt;
&lt;/tr&gt;
&lt;tr&gt;
&lt;td class="fw-bold"&gt;視点&lt;/td&gt;
&lt;td&gt;筆者と登場人物が混ざる／一般論が混入&lt;/td&gt;
&lt;td&gt;誰の見方かを明示し、視点語を統一して主語を補う&lt;/td&gt;
&lt;/tr&gt;
&lt;/tbody&gt;
&lt;/table&gt;
&lt;/div&gt;
&lt;div class="text-muted small mt-2"&gt;直しは「文章を上手くする」ではなく「構造を作り直す」作業です。&lt;/div&gt;
&lt;/div&gt;
&lt;/div&gt;
&lt;/div&gt;
&lt;/div&gt;
&lt;/div&gt;
&lt;/div&gt;
&lt;p&gt;&lt;!-- Home --&gt;&lt;/p&gt;
&lt;div id="home" class="card shadow-sm mb-4 border-0"&gt;
&lt;div class="card-body p-4 p-soft"&gt;
&lt;div class="d-flex align-items-center gap-2 mb-2"&gt;&lt;span class="badge bg-secondary"&gt;家庭&lt;/span&gt;&lt;br /&gt;
&lt;span class="text-muted small"&gt;正解提示より工程管理&lt;/span&gt;&lt;/div&gt;
&lt;p&gt;&lt;!-- ===================== 追記：練習（テンプレ＋例題＋自己採点＋FAQ） ※挿入推奨位置：#steps の直後 ===================== --&gt;&lt;/p&gt;
&lt;div id="practice" class="card shadow-sm mb-4 border-0"&gt;
&lt;div class="card-body p-4 p-soft"&gt;
&lt;div class="d-flex align-items-center gap-2 mb-2"&gt;
      &lt;span class="badge bg-danger"&gt;練習&lt;/span&gt;&lt;br /&gt;
      &lt;span class="text-muted small"&gt;「構造化→文章化」を家庭でも回す&lt;/span&gt;
    &lt;/div&gt;
&lt;h2 class="mb-3"&gt;論理整理トレーニング：家庭で回せるテンプレと練習問題&lt;/h2&gt;
&lt;p class="mb-3"&gt;
      書き散らしを止めるコツは、文章を上手くすることではなく、&lt;strong&gt;書く前に構造を作る時間&lt;/strong&gt;を確保することです。&lt;br /&gt;
      まずは次のテンプレで、答案を「部品」と「順番」に分けてから文章化してください。
    &lt;/p&gt;
&lt;p&gt;    &lt;!-- テンプレ --&gt;&lt;/p&gt;
&lt;div class="rounded-3 p-3 border" style="background:#fff8f8;"&gt;
&lt;div class="fw-bold mb-2"&gt;30秒テンプレ（書く前メモ）&lt;/div&gt;
&lt;div class="row g-3"&gt;
&lt;div class="col-lg-4"&gt;
&lt;div class="small text-muted mb-1"&gt;1) 視点固定&lt;/div&gt;
&lt;div class="p-2 rounded-2" style="background:#fff;"&gt;
            誰の視点：〔筆者／主人公／周囲／一般論〕&lt;br /&gt;
            主語：〔　　　　　　〕
          &lt;/div&gt;
&lt;/p&gt;&lt;/div&gt;
&lt;div class="col-lg-4"&gt;
&lt;div class="small text-muted mb-1"&gt;2) 因果（線結び）&lt;/div&gt;
&lt;div class="p-2 rounded-2" style="background:#fff;"&gt;
            理由A → 結果（結論）&lt;br /&gt;
            理由B → 結果（結論）
          &lt;/div&gt;
&lt;/p&gt;&lt;/div&gt;
&lt;div class="col-lg-4"&gt;
&lt;div class="small text-muted mb-1"&gt;3) 順序（番号）&lt;/div&gt;
&lt;div class="p-2 rounded-2" style="background:#fff;"&gt;
            ①結論（=答え）&lt;br /&gt;
            ②理由（A→Bの順）&lt;br /&gt;
            ③具体（本文語句）&lt;br /&gt;
            ④条件チェック
          &lt;/div&gt;
&lt;/p&gt;&lt;/div&gt;
&lt;/p&gt;&lt;/div&gt;
&lt;div class="small text-muted mt-2"&gt;
        ポイント：テンプレを埋め終わるまで&lt;strong&gt;本文の言葉を一文にしない&lt;/strong&gt;（文章化は最後）。
      &lt;/div&gt;
&lt;/p&gt;&lt;/div&gt;
&lt;p&gt;    &lt;!-- 練習問題1：理由（因果） --&gt;&lt;/p&gt;
&lt;div class="mt-4"&gt;
&lt;h3 class="h5"&gt;練習1：因果が切れるタイプ（理由→結論を1本線でつなぐ）&lt;/h3&gt;
&lt;div class="rounded-3 p-3 border" style="background:#f7fbff;"&gt;
&lt;div class="fw-bold mb-2"&gt;設問（例）&lt;/div&gt;
&lt;p class="mb-2"&gt;主人公が「相手に謝ろう」と考えた理由を、本文の内容に即して書け。&lt;/p&gt;
&lt;div class="fw-bold mb-2"&gt;材料メモ（例：本文から拾えた断片）&lt;/div&gt;
&lt;ul class="mb-0 ps-3"&gt;
&lt;li&gt;相手が一人で片づけていた&lt;/li&gt;
&lt;li&gt;主人公は約束を破っていた&lt;/li&gt;
&lt;li&gt;相手は何も言わずに笑った&lt;/li&gt;
&lt;li&gt;主人公は胸が痛くなった&lt;/li&gt;
&lt;/ul&gt;&lt;/div&gt;
&lt;div class="row g-3 mt-2"&gt;
&lt;div class="col-lg-6"&gt;
&lt;div class="card border-0" style="background:#fff;"&gt;
&lt;div class="card-body border rounded-3"&gt;
&lt;div class="fw-bold mb-2"&gt;書く前メモ（例：要素→線結び）&lt;/div&gt;
&lt;div class="small"&gt;
                視点：主人公&lt;br /&gt;
                結論：謝ろうと思った&lt;br /&gt;
                理由A：自分が約束を破り迷惑をかけた&lt;br /&gt;
                理由B：相手が責めずに笑った→余計に胸が痛んだ&lt;br /&gt;
                順序：①結論 ②理由A ③理由B
              &lt;/div&gt;
&lt;/p&gt;&lt;/div&gt;
&lt;/p&gt;&lt;/div&gt;
&lt;/p&gt;&lt;/div&gt;
&lt;div class="col-lg-6"&gt;
&lt;div class="card border-0" style="background:#fff;"&gt;
&lt;div class="card-body border rounded-3"&gt;
&lt;div class="fw-bold mb-2"&gt;答案骨格（型）&lt;/div&gt;
&lt;div class="small"&gt;
                ①（結論）主人公は、〔　　　　　　〕ため謝ろうと考えた。&lt;br /&gt;
                ②（理由A）それは、〔約束を破って迷惑をかけた〕からである。&lt;br /&gt;
                ③（理由B）さらに、〔相手が責めずに笑った〕ことで〔胸が痛くなった〕ためである。
              &lt;/div&gt;
&lt;div class="text-muted small mt-2"&gt;※本文語句は〔 〕に入れる。文章化は「接続」でまとめる。&lt;/div&gt;
&lt;/p&gt;&lt;/div&gt;
&lt;/p&gt;&lt;/div&gt;
&lt;/p&gt;&lt;/div&gt;
&lt;/p&gt;&lt;/div&gt;
&lt;/p&gt;&lt;/div&gt;
&lt;p&gt;    &lt;!-- 練習問題2：順序（結論が二回出る） --&gt;&lt;/p&gt;
&lt;div class="mt-4"&gt;
&lt;h3 class="h5"&gt;練習2：順序が往復するタイプ（番号で一本道にする）&lt;/h3&gt;
&lt;div class="rounded-3 p-3 border" style="background:#fff;"&gt;
&lt;div class="fw-bold mb-2"&gt;設問（例）&lt;/div&gt;
&lt;p class="mb-2"&gt;筆者が述べる「本当の優しさ」とは何か。理由も含めてまとめよ。&lt;/p&gt;
&lt;div class="fw-bold mb-2"&gt;散らかりやすい材料（例）&lt;/div&gt;
&lt;ul class="mb-0 ps-3"&gt;
&lt;li&gt;相手の気持ちを想像する&lt;/li&gt;
&lt;li&gt;その場しのぎで慰めるのは違う&lt;/li&gt;
&lt;li&gt;相手の成長につながる言葉が必要&lt;/li&gt;
&lt;li&gt;厳しさも含めて伝えることがある&lt;/li&gt;
&lt;/ul&gt;&lt;/div&gt;
&lt;div class="card border-0 mt-2" style="background:#f1f8e9;"&gt;
&lt;div class="card-body border rounded-3"&gt;
&lt;div class="fw-bold mb-2"&gt;番号メモ（例：順序を固定）&lt;/div&gt;
&lt;div class="small"&gt;
            ①結論：本当の優しさ＝〔相手のためになる言葉や行動を選ぶこと〕&lt;br /&gt;
            ②理由：〔相手の気持ちを想像しつつ〕&lt;br /&gt;
            ③補足：〔その場しのぎの慰めは成長につながらない〕&lt;br /&gt;
            ④具体：〔必要なら厳しさも含めて伝える〕
          &lt;/div&gt;
&lt;div class="text-muted small mt-2"&gt;結論を最初に1回だけ書く。以降は②〜④で支える。&lt;/div&gt;
&lt;/p&gt;&lt;/div&gt;
&lt;/p&gt;&lt;/div&gt;
&lt;/p&gt;&lt;/div&gt;
&lt;p&gt;    &lt;!-- 自己採点チェック --&gt;&lt;/p&gt;
&lt;div class="mt-4 rounded-3 p-3 border" style="background:#fff;"&gt;
&lt;div class="fw-bold mb-2"&gt;自己採点チェック（再発防止の7項目）&lt;/div&gt;
&lt;div class="row g-2"&gt;
&lt;div class="col-md-6"&gt;
&lt;ul class="mb-0 ps-3"&gt;
&lt;li&gt;結論（答え）は1回だけで、冒頭に置けている&lt;/li&gt;
&lt;li&gt;理由→結果が「だから」でつながる（因果が切れていない）&lt;/li&gt;
&lt;li&gt;理由は2〜3個までに絞れている（材料過多になっていない）&lt;/li&gt;
&lt;li&gt;視点（筆者/主人公）が途中で混ざっていない&lt;/li&gt;
&lt;/ul&gt;&lt;/div&gt;
&lt;div class="col-md-6"&gt;
&lt;ul class="mb-0 ps-3"&gt;
&lt;li&gt;本文語句（根拠）が1つ以上入っている&lt;/li&gt;
&lt;li&gt;主語・述語のねじれがない&lt;/li&gt;
&lt;li&gt;設問条件（字数・理由含む等）を最後に確認した&lt;/li&gt;
&lt;/ul&gt;&lt;/div&gt;
&lt;/p&gt;&lt;/div&gt;
&lt;/p&gt;&lt;/div&gt;
&lt;p&gt;    &lt;!-- FAQ --&gt;&lt;/p&gt;
&lt;div class="mt-4"&gt;
&lt;h3 class="h5"&gt;よくある質問（記述が散らかる場面別）&lt;/h3&gt;
&lt;div class="accordion" id="accFAQ"&gt;
&lt;div class="accordion-item"&gt;
&lt;h4 class="accordion-header" id="faq1"&gt;
            &lt;button class="accordion-button collapsed" type="button" data-bs-toggle="collapse" data-bs-target="#faqA" aria-expanded="false" aria-controls="faqA"&gt;&lt;br /&gt;
              字数が足りない／オーバーする&lt;br /&gt;
            &lt;/button&gt;&lt;br /&gt;
          &lt;/h4&gt;
&lt;div id="faqA" class="accordion-collapse collapse" aria-labelledby="faq1" data-bs-parent="#accFAQ"&gt;
&lt;div class="accordion-body small"&gt;
              先に「要素数（理由はいくつ、具体は入れるか）」を決めると字数が安定します。足りない場合は理由を1つ足すのではなく、&lt;strong&gt;本文語句の具体&lt;/strong&gt;を1つ補う方が因果が崩れにくいです。
            &lt;/div&gt;
&lt;/p&gt;&lt;/div&gt;
&lt;/p&gt;&lt;/div&gt;
&lt;div class="accordion-item"&gt;
&lt;h4 class="accordion-header" id="faq2"&gt;
            &lt;button class="accordion-button collapsed" type="button" data-bs-toggle="collapse" data-bs-target="#faqB" aria-expanded="false" aria-controls="faqB"&gt;&lt;br /&gt;
              接続語（だから／しかし／つまり）が苦手&lt;br /&gt;
            &lt;/button&gt;&lt;br /&gt;
          &lt;/h4&gt;
&lt;div id="faqB" class="accordion-collapse collapse" aria-labelledby="faq2" data-bs-parent="#accFAQ"&gt;
&lt;div class="accordion-body small"&gt;
              接続語は「文章の飾り」ではなく&lt;strong&gt;因果の線&lt;/strong&gt;です。まず理由→結果を線で結び、線が引けた場所にだけ「だから／そのため」を入れます。線が引けない場合は材料が理由になっていません。
            &lt;/div&gt;
&lt;/p&gt;&lt;/div&gt;
&lt;/p&gt;&lt;/div&gt;
&lt;div class="accordion-item"&gt;
&lt;h4 class="accordion-header" id="faq3"&gt;
            &lt;button class="accordion-button collapsed" type="button" data-bs-toggle="collapse" data-bs-target="#faqC" aria-expanded="false" aria-controls="faqC"&gt;&lt;br /&gt;
              本文を写しすぎて長くなる&lt;br /&gt;
            &lt;/button&gt;&lt;br /&gt;
          &lt;/h4&gt;
&lt;div id="faqC" class="accordion-collapse collapse" aria-labelledby="faq3" data-bs-parent="#accFAQ"&gt;
&lt;div class="accordion-body small"&gt;
              「本文語句」は1〜2個で十分です。要素を短いメモに分解し、文章化は&lt;strong&gt;短文→接続&lt;/strong&gt;で行うと引用の暴走が止まります（先に長文で書かない）。
            &lt;/div&gt;
&lt;/p&gt;&lt;/div&gt;
&lt;/p&gt;&lt;/div&gt;
&lt;div class="accordion-item"&gt;
&lt;h4 class="accordion-header" id="faq4"&gt;
            &lt;button class="accordion-button collapsed" type="button" data-bs-toggle="collapse" data-bs-target="#faqD" aria-expanded="false" aria-controls="faqD"&gt;&lt;br /&gt;
              直しても同じ崩れ方が再発する&lt;br /&gt;
            &lt;/button&gt;&lt;br /&gt;
          &lt;/h4&gt;
&lt;div id="faqD" class="accordion-collapse collapse" aria-labelledby="faq4" data-bs-parent="#accFAQ"&gt;
&lt;div class="accordion-body small"&gt;
              完成答案の添削だけだと、崩れた原因（順序・因果・視点）が残ります。直しは「文章」ではなく、&lt;strong&gt;テンプレ（線・番号・視点）を作り直す&lt;/strong&gt;ところまで戻すと再発が減ります。
            &lt;/div&gt;
&lt;/p&gt;&lt;/div&gt;
&lt;/p&gt;&lt;/div&gt;
&lt;/p&gt;&lt;/div&gt;
&lt;/p&gt;&lt;/div&gt;
&lt;p class="mt-4 mb-0 small text-muted"&gt;
      上のテンプレと練習は、オンライン個別指導では「書き途中」の画面で同様に行います（線結び／番号付け／視点固定）。&lt;br /&gt;
      過去問の記述を得点できる形に直す運用まで含めて相談したい場合は、&lt;a href="https://dokkai-labo.tokyo/kobetsuonline01/"&gt;オンライン個別指導&lt;/a&gt;をご確認ください。
    &lt;/p&gt;
&lt;/p&gt;&lt;/div&gt;
&lt;/div&gt;
&lt;p&gt;&lt;!-- ===================== /追記 ===================== --&gt;&lt;/p&gt;
&lt;h2 class="mb-3"&gt;家庭でできるフォローと役割分担&lt;/h2&gt;
&lt;p&gt;家庭が正解を教えると、子どもが構造化せずに依存しやすくなります。&lt;br /&gt;
家庭は&lt;strong&gt;語彙・漢字の習慣&lt;/strong&gt;と&lt;strong&gt;構造化の確認&lt;/strong&gt;に寄せると、オンライン個別での改善が速くなります。&lt;/p&gt;
&lt;div class="table-responsive mt-3"&gt;
&lt;table class="table table-bordered align-middle mb-0 table-fixed"&gt;
&lt;thead style="background: #f5f5f5;"&gt;
&lt;tr class="text-center"&gt;
&lt;th style="width: 50%;"&gt;家庭が担うと効果的&lt;/th&gt;
&lt;th style="width: 50%;"&gt;指導で担うと効果的&lt;/th&gt;
&lt;/tr&gt;
&lt;/thead&gt;
&lt;tbody&gt;
&lt;tr&gt;
&lt;td&gt;
&lt;ul class="mb-0 ps-3"&gt;
&lt;li&gt;語彙・漢字を短時間で毎日回す&lt;/li&gt;
&lt;li&gt;音読の頻度管理と要点の一言確認&lt;/li&gt;
&lt;li&gt;過去問の実施日と直し回数の管理&lt;/li&gt;
&lt;li&gt;書く前に「番号」「線」「視点語」があるか確認&lt;/li&gt;
&lt;/ul&gt;
&lt;/td&gt;
&lt;td&gt;
&lt;ul class="mb-0 ps-3"&gt;
&lt;li&gt;設問分解と条件読みの矯正&lt;/li&gt;
&lt;li&gt;本文材料の要素化と取捨選択&lt;/li&gt;
&lt;li&gt;因果・順序・視点の構造化トレーニング&lt;/li&gt;
&lt;li&gt;添削の読み取りと次への再現&lt;/li&gt;
&lt;/ul&gt;
&lt;/td&gt;
&lt;/tr&gt;
&lt;/tbody&gt;
&lt;/table&gt;
&lt;/div&gt;
&lt;div class="alert alert-info mt-4 mb-0"&gt;
&lt;div class="fw-bold mb-1"&gt;家庭での声かけ例&lt;/div&gt;
&lt;div&gt;「結論はどれ？」→「理由は何個？」→「理由と結果、線でつながってる？」→「誰の視点で書いてる？」&lt;br /&gt;
と工程に戻す声かけが、書き散らしの再発を防ぎます。&lt;/div&gt;
&lt;/div&gt;
&lt;/div&gt;
&lt;/div&gt;
&lt;p&gt;&lt;!-- Fit --&gt;&lt;/p&gt;
&lt;div id="fit" class="card shadow-sm mb-4 border-0"&gt;
&lt;div class="card-body p-4 p-soft"&gt;
&lt;div class="d-flex align-items-center gap-2 mb-2"&gt;&lt;span class="badge bg-info text-dark"&gt;相性&lt;/span&gt;&lt;br /&gt;
&lt;span class="text-muted small"&gt;論理整理が必要なタイプ&lt;/span&gt;&lt;/div&gt;
&lt;h2 class="mb-3"&gt;どんな子に相性が良いか&lt;/h2&gt;
&lt;div class="row g-3 align-items-stretch"&gt;
&lt;div class="col-lg-6"&gt;
&lt;div class="p-3 rounded-3 border" style="background: #f9fbff; height: 100%;"&gt;
&lt;div class="fw-bold mb-2"&gt;オンライン個別の効果が出やすい子&lt;/div&gt;
&lt;ul class="mb-0 ps-3"&gt;
&lt;li&gt;話が行ったり来たりする&lt;/li&gt;
&lt;li&gt;理由と結果がつながらない&lt;/li&gt;
&lt;li&gt;視点が混ざってしまう&lt;/li&gt;
&lt;li&gt;添削しても同じ崩れ方が再発する&lt;/li&gt;
&lt;li&gt;過去問の記述点が安定しない&lt;/li&gt;
&lt;/ul&gt;
&lt;/div&gt;
&lt;/div&gt;
&lt;div class="col-lg-6"&gt;
&lt;div class="p-3 rounded-3 border" style="background: #fff; height: 100%;"&gt;
&lt;div class="fw-bold mb-2"&gt;家庭で支えやすい条件&lt;/div&gt;
&lt;ul class="mb-0 ps-3"&gt;
&lt;li&gt;語彙・漢字をルーティン化できる&lt;/li&gt;
&lt;li&gt;書く前の構造化を確認できる&lt;/li&gt;
&lt;li&gt;直し回数を決めて回せる&lt;/li&gt;
&lt;li&gt;過去問の管理を担える&lt;/li&gt;
&lt;/ul&gt;
&lt;/div&gt;
&lt;/div&gt;
&lt;/div&gt;
&lt;p class="mt-4 mb-0"&gt;記述全体の設計（説明＝内容＋理由／心情＝背景→出来事→心情、字数調整の考え方まで）を体系的に押さえるなら、&lt;br /&gt;
&lt;a href="https://dokkai-labo.tokyo/blog/17022403/"&gt;全体像はこちら&lt;/a&gt;&lt;/p&gt;
&lt;/div&gt;
&lt;/div&gt;
&lt;p&gt;&lt;!-- Summary --&gt;&lt;/p&gt;
&lt;div id="summary" class="card shadow-sm border-0"&gt;
&lt;div class="card-body p-4 p-soft"&gt;
&lt;h2 class="mb-3"&gt;まとめ&lt;/h2&gt;
&lt;p class="mb-4"&gt;書き散らしは、順序・因果・視点の乱れによって起きる&lt;strong&gt;構造の問題&lt;/strong&gt;です。&lt;br /&gt;
材料を要素に分解し、線で結び、番号を振って順番を整えてから文章化すると安定します。&lt;br /&gt;
中学受験国語の読解力・記述をオンラインで立て直したい方は、下記をご覧ください。&lt;/p&gt;
&lt;div class="p-4 rounded-3 border" style="background: linear-gradient(135deg,#f7fbff,#ffffff);"&gt;
&lt;div class="row g-3 align-items-center"&gt;
&lt;div class="col-lg-8"&gt;
&lt;div class="fw-bold mb-1" style="font-size: 1.05rem;"&gt;次の一手&lt;/div&gt;
&lt;div class="text-muted"&gt;途中工程を可視化し、論理整理の型を定着させるオンライン国語の個別指導。&lt;br /&gt;
過去問の記述対策にも段階的に接続できます。&lt;/div&gt;
&lt;/div&gt;
&lt;div class="col-lg-4"&gt;
&lt;div class="d-grid d-lg-flex justify-content-lg-end"&gt;&lt;a class="btn btn-success btn-responsive" href="https://dokkai-labo.tokyo/kobetsuonline01/"&gt;&lt;br /&gt;
オンライン国語個別へ&lt;br /&gt;
&lt;/a&gt;&lt;/div&gt;
&lt;/div&gt;
&lt;/div&gt;
&lt;/div&gt;
&lt;/div&gt;
&lt;/div&gt;
&lt;/div&gt;
&lt;p&gt;&lt;!-- [ /.socialSet ] --&gt;&lt;/p&gt;
------</t>
  </si>
  <si>
    <t>以下のページは不自然なワードを使用しています。
これらを適切に自然な言葉に置き換えて下さい。
なお、本文の装飾や構造は絶対に変えないでください。
【対象ページURL】
https://rika-quest.com/column/nayami-neutralization/
【検出された不自然ワード】
- 崩れ
- 型
- 迷い
- 固定
- 手順
- 立て直
- 結論だけ
- 内部リンク
- 設計
- 整え
【本文】
------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.rq-toc a{ text-decoration:none; }&lt;br /&gt;  .rq-toc a:hover{ text-decoration:underline; }&lt;br /&gt;  .rq-leftbar{ border-left: .35rem solid rgba(25,135,84,.55); }&lt;br /&gt;  .rq-bullets li{ margin-bottom:.35rem; }&lt;/p&gt;
&lt;p&gt;  .rq-stepno{&lt;br /&gt;    width: 2.2rem; height: 2.2rem;&lt;br /&gt;    display:inline-flex; align-items:center; justify-content:center;&lt;br /&gt;    border-radius: 999px;&lt;br /&gt;    background: rgba(25,135,84,.12);&lt;br /&gt;    color: #146c43;&lt;br /&gt;    font-weight: 800;&lt;br /&gt;    flex: 0 0 auto;&lt;br /&gt;  }&lt;/p&gt;
&lt;p&gt;  .rq-mini{&lt;br /&gt;    border: 1px solid rgba(0,0,0,.10);&lt;br /&gt;    border-radius: 1rem;&lt;br /&gt;    background: #fff;&lt;br /&gt;    box-shadow: 0 .125rem .25rem rgba(0,0,0,.06);&lt;br /&gt;  }&lt;/p&gt;
&lt;p&gt;  .rq-template{&lt;br /&gt;    border: 1px dashed rgba(25,135,84,.45);&lt;br /&gt;    background: rgba(25,135,84,.04);&lt;br /&gt;  }&lt;/p&gt;
&lt;p&gt;  .rq-warn{ border-left: .35rem solid rgba(220,53,69,.6); }&lt;/p&gt;
&lt;p&gt;  /* FAQ（JS不要） */&lt;br /&gt;  .rq-faq details{&lt;br /&gt;    border: 1px solid rgba(0,0,0,.10);&lt;br /&gt;    border-radius: 1rem;&lt;br /&gt;    background: #fff;&lt;br /&gt;    overflow: hidden;&lt;br /&gt;    box-shadow: 0 .125rem .25rem rgba(0,0,0,.06);&lt;br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}&lt;br /&gt;&lt;/style&gt;
&lt;div class="container my-4"&gt;
&lt;p&gt;&lt;!-- ========================= Hero ========================== --&gt;&lt;/p&gt;
&lt;section class="rq-hero rounded-4 p-4 p-lg-5 shadow-sm mb-4"&gt;
&lt;div class="row g-4 align-items-center"&gt;
&lt;div class="col-lg-8"&gt;
&lt;div class="rq-subline small mb-2"&gt;中学受験理科／化学　テーマ：「中和＝混ぜる」ではなく「何が残るか」を先に決めて迷いを止める&lt;/div&gt;
&lt;div class="d-flex flex-wrap gap-2 mb-2"&gt;&lt;span class="badge bg-success"&gt;悩み起点&lt;/span&gt;&lt;br /&gt;
&lt;span class="badge bg-success"&gt;残るものが主役&lt;/span&gt;&lt;br /&gt;
&lt;span class="badge bg-success"&gt;指示薬の読み取り&lt;/span&gt;&lt;br /&gt;
&lt;span class="badge bg-success"&gt;家庭で回す&lt;/span&gt;&lt;/div&gt;
&lt;p class="mb-2"&gt;中和の問題だけ、急に判断が増えて手が止まる。&lt;br /&gt;
「中性になるはず」と思って答えがズレる。&lt;br /&gt;
指示薬の色変化を見ても、結論に結びつかない。&lt;/p&gt;
&lt;p class="mb-0"&gt;多くの場合、つまずきは計算力や暗記量ではなく、&lt;br /&gt;
&lt;strong class="rq-marker"&gt;混ぜた後に「何が残るか」を決める順番が固定されていない&lt;/strong&gt;ことです。&lt;br /&gt;
先に残り方を決め、指示薬は“確認”として使うと、判断が一本化します。&lt;/p&gt;
&lt;/div&gt;
&lt;div class="col-lg-4"&gt;
&lt;div class="card border-0 shadow-sm rounded-4"&gt;
&lt;div class="card-body p-3 p-lg-4"&gt;
&lt;p class="fw-bold text-success mb-2"&gt;この記事で分かること&lt;/p&gt;
&lt;ul class="small mb-0 rq-bullets"&gt;
&lt;li&gt;中和で詰まるポイントの切り分け（3パターン）&lt;/li&gt;
&lt;li&gt;「何が残るか」を先に決める処理順（手順化）&lt;/li&gt;
&lt;li&gt;指示薬の読み取りで迷わないチェック方法&lt;/li&gt;
&lt;li&gt;家庭で回す復習ルーティン（短時間→週末通し）&lt;/li&gt;
&lt;/ul&gt;
&lt;/div&gt;
&lt;/div&gt;
&lt;/div&gt;
&lt;/div&gt;
&lt;div class="alert alert-success mt-4 mb-0 rounded-4 border border-success-subtle" role="alert"&gt;単元解説ではなく、「判断の順番」を固定して中和の失点を減らす整理です。&lt;/div&gt;
&lt;/section&gt;
&lt;p&gt;&lt;!-- ========================= 目次 ==========================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href="#s2"&gt;原因の切り分け（典型パターン3つ）&lt;/a&gt;&lt;br /&gt;
&lt;a class="list-group-item list-group-item-action" href="#s3"&gt;立て直しの手順｜残り方→指示薬→結論&lt;/a&gt;&lt;br /&gt;
&lt;a class="list-group-item list-group-item-action" href="#s4"&gt;よくあるミスと修正（誤答例→直し方）&lt;/a&gt;&lt;br /&gt;
&lt;a class="list-group-item list-group-item-action" href="#s5"&gt;家庭での回し方（週の設計／チェック）&lt;/a&gt;&lt;br /&gt;
&lt;a class="list-group-item list-group-item-action" href="#s6"&gt;FAQ（よくある質問）&lt;/a&gt;&lt;br /&gt;
&lt;a class="list-group-item list-group-item-action" href="#s7"&gt;次に読む（内部リンク）＋講座・問い合わせ&lt;/a&gt;&lt;/div&gt;
&lt;/div&gt;
&lt;/nav&gt;
&lt;p&gt;&lt;!-- ========================= Section 1 ========================== --&gt;&lt;/p&gt;
&lt;section class="mb-5"&gt;
&lt;h2 id="s1" class="h4 fw-bold border-bottom pb-2 mb-3"&gt;まず状況整理｜どこで詰まっているか&lt;/h2&gt;
&lt;p class="mb-3"&gt;中和は「混ぜる→色が変わる」で終わりではなく、問題の中では&lt;br /&gt;
「どちらが余るか」「混ぜた後の性質は何か」「指示薬はどうなるか」を同時に問われます。&lt;br /&gt;
まずは、どの段階で止まっているかを分けます。&lt;/p&gt;
&lt;div class="row g-3"&gt;
&lt;div class="col-lg-6"&gt;
&lt;div class="rq-mini h-100 p-3 p-lg-4 rq-leftbar"&gt;
&lt;p class="fw-bold text-success mb-2"&gt;止まり方チェック&lt;/p&gt;
&lt;ul class="mb-0 rq-bullets"&gt;
&lt;li&gt;混ぜた後が「中性」と決めつけてズレる&lt;/li&gt;
&lt;li&gt;どちらが余るかが判断できず、手が止まる&lt;/li&gt;
&lt;li&gt;指示薬の色変化は覚えたが、結論に使えない&lt;/li&gt;
&lt;li&gt;途中式（根拠）が書けず、説明で減点される&lt;/li&gt;
&lt;/ul&gt;
&lt;/div&gt;
&lt;/div&gt;
&lt;div class="col-lg-6"&gt;
&lt;div class="alert alert-success rounded-4 border border-success-subtle h-100 mb-0" role="alert"&gt;
&lt;p class="fw-bold mb-2"&gt;中和で安定させる優先順位&lt;/p&gt;
&lt;p class="mb-2"&gt;先に&lt;strong&gt;「何が残るか」&lt;/strong&gt;を決めると、混ぜた後の性質が一本化します。&lt;br /&gt;
指示薬は、その結論が合っているかを&lt;strong&gt;確認&lt;/strong&gt;する位置づけにすると、迷いが減ります。&lt;/p&gt;
&lt;p class="mb-0"&gt;つまり、指示薬を“出発点”にせず、“チェック項目”として扱うのが立て直しの近道です。&lt;/p&gt;
&lt;/div&gt;
&lt;/div&gt;
&lt;/div&gt;
&lt;/section&gt;
&lt;p&gt;&lt;!-- ========================= Section 2 ========================== --&gt;&lt;/p&gt;
&lt;section class="mb-5"&gt;
&lt;h2 id="s2" class="h4 fw-bold border-bottom pb-2 mb-3"&gt;原因の切り分け（典型パターン3つ）&lt;/h2&gt;
&lt;div class="row g-3"&gt;
&lt;div class="col-lg-4"&gt;
&lt;div class="card rounded-4 shadow-sm h-100"&gt;
&lt;div class="card-body p-3 p-lg-4"&gt;
&lt;p&gt;&lt;span class="badge bg-success mb-2"&gt;原因①&lt;/span&gt;&lt;/p&gt;
&lt;h3 class="h6 fw-bold mb-2"&gt;「中和＝中性」と思い込んでいる&lt;/h3&gt;
&lt;p class="mb-0"&gt;中和は「酸性とアルカリ性が打ち消し合う」現象ですが、問題では&lt;br /&gt;
混ぜる量が指定され、&lt;strong&gt;どちらかが余る&lt;/strong&gt;場面が頻出です。&lt;br /&gt;
余りを見抜けないと、後ろの設問が連鎖して崩れます。&lt;/p&gt;
&lt;/div&gt;
&lt;/div&gt;
&lt;/div&gt;
&lt;div class="col-lg-4"&gt;
&lt;div class="card rounded-4 shadow-sm h-100"&gt;
&lt;div class="card-body p-3 p-lg-4"&gt;
&lt;p&gt;&lt;span class="badge bg-success mb-2"&gt;原因②&lt;/span&gt;&lt;/p&gt;
&lt;h3 class="h6 fw-bold mb-2"&gt;「残り方」の決め方が固定されていない&lt;/h3&gt;
&lt;p class="mb-0"&gt;どちらが余るかを毎回“雰囲気”で判断すると、指示薬の色も揺れます。&lt;br /&gt;
先に「残るのは酸性側か、アルカリ性側か」を決める手順が必要です。&lt;/p&gt;
&lt;/div&gt;
&lt;/div&gt;
&lt;/div&gt;
&lt;div class="col-lg-4"&gt;
&lt;div class="card rounded-4 shadow-sm h-100"&gt;
&lt;div class="card-body p-3 p-lg-4"&gt;
&lt;p&gt;&lt;span class="badge bg-success mb-2"&gt;原因③&lt;/span&gt;&lt;/p&gt;
&lt;h3 class="h6 fw-bold mb-2"&gt;指示薬が“結論づけ”になっている&lt;/h3&gt;
&lt;p class="mb-0"&gt;指示薬の色だけで結論に飛ぶと、条件（混ぜた量・どちらが余るか）と矛盾したときに止まります。&lt;br /&gt;
指示薬は「結論のチェック」に回すと、処理が安定します。&lt;/p&gt;
&lt;/div&gt;
&lt;/div&gt;
&lt;/div&gt;
&lt;/div&gt;
&lt;div class="alert alert-success rounded-4 border border-success-subtle mt-3 mb-0" role="alert"&gt;水溶液の分類（酸性/アルカリ性/中性）そのものが混ざる場合は、&lt;br /&gt;
&lt;a class="link-success fw-bold" href="https://rika-quest.com/column/nayami-solution-classification/"&gt;水溶液が覚えられない（分類→代表→問われ方）&lt;/a&gt;&lt;br /&gt;
を先に固めると、中和の判断がつながりやすくなります。&lt;/div&gt;
&lt;/section&gt;
&lt;p&gt;&lt;!-- ========================= Section 3 ========================== --&gt;&lt;/p&gt;
&lt;section class="mb-5"&gt;
&lt;h2 id="s3" class="h4 fw-bold border-bottom pb-2 mb-3"&gt;立て直しの手順｜残り方→指示薬→結論&lt;/h2&gt;
&lt;p class="mb-3"&gt;中和で迷いを止めるには、判断を増やさないことが重要です。&lt;br /&gt;
ここでは、&lt;strong class="rq-marker"&gt;「何が残るか」→「指示薬で確認」→「結論と根拠」&lt;/strong&gt;の順に固定します。&lt;br /&gt;
途中で止まりやすい人ほど、順番を変えない方が得点が安定します。&lt;/p&gt;
&lt;div class="row g-3"&gt;
&lt;p&gt;&lt;!-- Step 1 --&gt;&lt;/p&gt;
&lt;div class="col-lg-6"&gt;
&lt;div class="card rounded-4 shadow-sm h-100 rq-leftbar"&gt;
&lt;div class="card-body p-3 p-lg-4"&gt;
&lt;div class="d-flex align-items-start gap-3 mb-2"&gt;
&lt;div class="rq-stepno"&gt;1&lt;/div&gt;
&lt;div&gt;
&lt;h3 class="h6 fw-bold mb-1"&gt;問題のゴールを先に確認（何を答えるか）&lt;/h3&gt;
&lt;p class="mb-0"&gt;先に「性質」「指示薬の色」「説明（理由）」など、答える対象を確認します。&lt;br /&gt;
ゴールが違うと、見るべき情報の優先順位も変わります。&lt;/p&gt;
&lt;/div&gt;
&lt;/div&gt;
&lt;div class="rq-template rounded-4 p-3 mb-0"&gt;
&lt;p class="small fw-bold text-success mb-2"&gt;チェック（短く）&lt;/p&gt;
&lt;ul class="small mb-0 rq-bullets"&gt;
&lt;li&gt;答えるのは（混合後の性質／指示薬の色／どちらが余るか／理由）&lt;/li&gt;
&lt;li&gt;条件は（混ぜた量／濃さの比較／追加で加える量）&lt;/li&gt;
&lt;/ul&gt;
&lt;/div&gt;
&lt;/div&gt;
&lt;/div&gt;
&lt;/div&gt;
&lt;p&gt;&lt;!-- Step 2 --&gt;&lt;/p&gt;
&lt;div class="col-lg-6"&gt;
&lt;div class="card rounded-4 shadow-sm h-100 rq-leftbar"&gt;
&lt;div class="card-body p-3 p-lg-4"&gt;
&lt;div class="d-flex align-items-start gap-3 mb-2"&gt;
&lt;div class="rq-stepno"&gt;2&lt;/div&gt;
&lt;div&gt;
&lt;h3 class="h6 fw-bold mb-1"&gt;「何が残るか」を先に決める（中性の決めつけを禁止）&lt;/h3&gt;
&lt;p class="mb-0"&gt;中和の中心は「残り方」です。混ぜた後は、&lt;strong&gt;酸性が残る&lt;/strong&gt;・&lt;strong&gt;アルカリ性が残る&lt;/strong&gt;・&lt;strong&gt;ちょうど打ち消し合う&lt;/strong&gt;の3択に落とします。&lt;/p&gt;
&lt;/div&gt;
&lt;/div&gt;
&lt;div class="rq-template rounded-4 p-3 mb-0"&gt;
&lt;p class="small fw-bold text-success mb-2"&gt;書く一文（固定）&lt;/p&gt;
&lt;ul class="small mb-0 rq-bullets"&gt;
&lt;li&gt;混ぜた後に残るのは（酸性側／アルカリ性側／どちらも残らない）。&lt;/li&gt;
&lt;li&gt;根拠は（混ぜた量の比較／追加量の指定）である。&lt;/li&gt;
&lt;/ul&gt;
&lt;/div&gt;
&lt;/div&gt;
&lt;/div&gt;
&lt;/div&gt;
&lt;p&gt;&lt;!-- Step 3 --&gt;&lt;/p&gt;
&lt;div class="col-lg-12"&gt;
&lt;div class="card rounded-4 shadow-sm rq-leftbar"&gt;
&lt;div class="card-body p-3 p-lg-4"&gt;
&lt;div class="d-flex align-items-start gap-3 mb-2"&gt;
&lt;div class="rq-stepno"&gt;3&lt;/div&gt;
&lt;div&gt;
&lt;h3 class="h6 fw-bold mb-1"&gt;指示薬は「結論の確認」に回す（色から逆算しない）&lt;/h3&gt;
&lt;p class="mb-0"&gt;先に残り方が決まっていれば、指示薬の色は“確認”として素早く処理できます。&lt;br /&gt;
逆に、色から結論を作ると、条件と矛盾したときに止まります。&lt;/p&gt;
&lt;/div&gt;
&lt;/div&gt;
&lt;div class="row g-3"&gt;
&lt;div class="col-lg-4"&gt;
&lt;div class="rq-mini p-3 h-100"&gt;
&lt;p class="fw-bold text-success mb-2"&gt;チェック①&lt;/p&gt;
&lt;p class="small mb-0"&gt;自分の結論は「酸性が残る／アルカリ性が残る／中性」になっているか。&lt;/p&gt;
&lt;/div&gt;
&lt;/div&gt;
&lt;div class="col-lg-4"&gt;
&lt;div class="rq-mini p-3 h-100"&gt;
&lt;p class="fw-bold text-success mb-2"&gt;チェック②&lt;/p&gt;
&lt;p class="small mb-0"&gt;指示薬の情報は、結論と矛盾していないか（矛盾したら“残り方”を見直す）。&lt;/p&gt;
&lt;/div&gt;
&lt;/div&gt;
&lt;div class="col-lg-4"&gt;
&lt;div class="rq-mini p-3 h-100"&gt;
&lt;p class="fw-bold text-success mb-2"&gt;チェック③&lt;/p&gt;
&lt;p class="small mb-0"&gt;色の暗記が不安なら、色より先に「酸性/アルカリ性/中性」へ落とす。&lt;/p&gt;
&lt;/div&gt;
&lt;/div&gt;
&lt;/div&gt;
&lt;div class="alert alert-success rounded-4 border border-success-subtle mt-3 mb-0" role="alert"&gt;&lt;span class="badge bg-success me-2"&gt;ポイント&lt;/span&gt;&lt;br /&gt;
指示薬は「確認」。結論は「残り方」で作る。この役割分担を崩さない。&lt;/div&gt;
&lt;/div&gt;
&lt;/div&gt;
&lt;/div&gt;
&lt;p&gt;&lt;!-- Step 4 --&gt;&lt;/p&gt;
&lt;div class="col-lg-6"&gt;
&lt;div class="card rounded-4 shadow-sm h-100 rq-leftbar"&gt;
&lt;div class="card-body p-3 p-lg-4"&gt;
&lt;div class="d-flex align-items-start gap-3 mb-2"&gt;
&lt;div class="rq-stepno"&gt;4&lt;/div&gt;
&lt;div&gt;
&lt;h3 class="h6 fw-bold mb-1"&gt;結論は「性質＋根拠1行」で固定する&lt;/h3&gt;
&lt;p class="mb-0"&gt;中和は説明（理由）がセットになりやすい単元です。&lt;br /&gt;
根拠は長く書く必要はなく、決め手を1つ選んで1行にします。&lt;/p&gt;
&lt;/div&gt;
&lt;/div&gt;
&lt;div class="rq-template rounded-4 p-3 mb-0"&gt;
&lt;p class="small fw-bold text-success mb-2"&gt;根拠テンプレ（例）&lt;/p&gt;
&lt;ul class="small mb-0 rq-bullets"&gt;
&lt;li&gt;（酸性/アルカリ性）が（余る/残る）ので、混合後は（　）である。&lt;/li&gt;
&lt;li&gt;指示薬が（　）の反応を示すので、混合後は（　）である。&lt;/li&gt;
&lt;/ul&gt;
&lt;/div&gt;
&lt;/div&gt;
&lt;/div&gt;
&lt;/div&gt;
&lt;p&gt;&lt;!-- Step 5 --&gt;&lt;/p&gt;
&lt;div class="col-lg-6"&gt;
&lt;div class="card rounded-4 shadow-sm h-100 rq-leftbar"&gt;
&lt;div class="card-body p-3 p-lg-4"&gt;
&lt;div class="d-flex align-items-start gap-3 mb-2"&gt;
&lt;div class="rq-stepno"&gt;5&lt;/div&gt;
&lt;div&gt;
&lt;h3 class="h6 fw-bold mb-1"&gt;最後に「減点しやすい条件」を確認する&lt;/h3&gt;
&lt;p class="mb-0"&gt;中和は条件が増えやすく、読み落としが失点に直結します。&lt;br /&gt;
見直しは長くせず、チェック項目を固定します。&lt;/p&gt;
&lt;/div&gt;
&lt;/div&gt;
&lt;ul class="mb-0 rq-bullets"&gt;
&lt;li&gt;混ぜた後ではなく「追加で加えた後」を聞かれていないか&lt;/li&gt;
&lt;li&gt;色の変化が「途中で変わる」設定になっていないか&lt;/li&gt;
&lt;li&gt;答えが「性質」なのか「水溶液名」なのか（聞かれ方の確認）&lt;/li&gt;
&lt;/ul&gt;
&lt;/div&gt;
&lt;/div&gt;
&lt;/div&gt;
&lt;/div&gt;
&lt;p&gt;&lt;!-- 任意：単元直リンク（最大1本） --&gt;&lt;/p&gt;
&lt;div class="alert alert-success rounded-4 border border-success-subtle mt-3 mb-0" role="alert"&gt;用語・基本事項の確認が必要な場合だけ、単元まとめで補助します（リンクは1本に絞ります）：&lt;br /&gt;
&lt;a class="link-success fw-bold" href="https://rika-quest.com/column/sum/"&gt;中和のまとめ（用語・基本の確認）&lt;/a&gt;&lt;/div&gt;
&lt;/section&gt;
&lt;p&gt;&lt;!-- ========================= Section 4 ========================== --&gt;&lt;/p&gt;
&lt;section class="mb-5"&gt;
&lt;h2 id="s4" class="h4 fw-bold border-bottom pb-2 mb-3"&gt;よくあるミスと修正（誤答例→直し方）&lt;/h2&gt;
&lt;div class="row g-3"&gt;
&lt;div class="col-lg-6"&gt;
&lt;div class="card rounded-4 shadow-sm h-100 rq-warn"&gt;
&lt;div class="card-body p-3 p-lg-4"&gt;
&lt;div class="d-flex flex-wrap gap-2 align-items-center mb-2"&gt;
&lt;p&gt;&lt;span class="badge bg-danger"&gt;典型ミス&lt;/span&gt;&lt;/p&gt;
&lt;h3 class="h6 fw-bold mb-0"&gt;「中和した＝中性」と決めつける&lt;/h3&gt;
&lt;/div&gt;
&lt;p class="mb-3"&gt;混ぜた量が指定されているのに、結論だけを「中性」に固定してしまう失点です。&lt;br /&gt;
このミスは、後続の指示薬・性質の設問まで連鎖します。&lt;/p&gt;
&lt;div class="alert alert-success rounded-4 border border-success-subtle mb-0" role="alert"&gt;&lt;span class="badge bg-success me-2"&gt;直し方&lt;/span&gt;&lt;br /&gt;
先に「何が残るか」を3択（酸性が残る／アルカリ性が残る／どちらも残らない）に落としてから結論へ。&lt;/div&gt;
&lt;/div&gt;
&lt;/div&gt;
&lt;/div&gt;
&lt;div class="col-lg-6"&gt;
&lt;div class="card rounded-4 shadow-sm h-100 rq-warn"&gt;
&lt;div class="card-body p-3 p-lg-4"&gt;
&lt;div class="d-flex flex-wrap gap-2 align-items-center mb-2"&gt;
&lt;p&gt;&lt;span class="badge bg-danger"&gt;典型ミス&lt;/span&gt;&lt;/p&gt;
&lt;h3 class="h6 fw-bold mb-0"&gt;指示薬の色から逆算して矛盾する&lt;/h3&gt;
&lt;/div&gt;
&lt;p class="mb-3"&gt;色だけで結論に飛ぶと、条件（どちらが余るか）と矛盾した際に判断が崩れます。&lt;br /&gt;
指示薬は“出発点”ではなく“確認”に回すのが安全です。&lt;/p&gt;
&lt;div class="alert alert-success rounded-4 border border-success-subtle mb-0" role="alert"&gt;&lt;span class="badge bg-success me-2"&gt;直し方&lt;/span&gt;&lt;br /&gt;
結論は「残り方」で作る。指示薬は結論と矛盾しないかをチェックする位置づけに固定する。&lt;/div&gt;
&lt;/div&gt;
&lt;/div&gt;
&lt;/div&gt;
&lt;div class="col-lg-12"&gt;
&lt;div class="card rounded-4 shadow-sm rq-warn"&gt;
&lt;div class="card-body p-3 p-lg-4"&gt;
&lt;div class="d-flex flex-wrap gap-2 align-items-center mb-2"&gt;
&lt;p&gt;&lt;span class="badge bg-danger"&gt;典型ミス&lt;/span&gt;&lt;/p&gt;
&lt;h3 class="h6 fw-bold mb-0"&gt;根拠を書こうとして文章が長くなり、結論が曖昧&lt;/h3&gt;
&lt;/div&gt;
&lt;p class="mb-3"&gt;中和は説明問題になりやすい反面、根拠を詰め込みすぎると“何を言いたいか”がぼやけます。&lt;br /&gt;
根拠は決め手を1つに絞って1行にします。&lt;/p&gt;
&lt;div class="alert alert-success rounded-4 border border-success-subtle mb-0" role="alert"&gt;&lt;span class="badge bg-success me-2"&gt;直し方&lt;/span&gt;&lt;br /&gt;
「残るのは（酸性/アルカリ性）→だから性質は（　）」の1文で固定し、指示薬は補助にする。&lt;/div&gt;
&lt;/div&gt;
&lt;/div&gt;
&lt;/div&gt;
&lt;/div&gt;
&lt;div class="alert alert-success rounded-4 border border-success-subtle mt-3 mb-0" role="alert"&gt;溶解度曲線など、グラフが絡む問題で止まる場合は、先に「変化→言葉→結論」の順を整えると進めやすくなります：&lt;br /&gt;
&lt;a class="link-success fw-bold" href="https://rika-quest.com/column/nayami-solubility-graph/"&gt;溶解度曲線が読めない（増減の見抜き方）&lt;/a&gt;&lt;/div&gt;
&lt;/section&gt;
&lt;p&gt;&lt;!-- ========================= Section 5 ========================== --&gt;&lt;/p&gt;
&lt;section class="mb-5"&gt;
&lt;h2 id="s5" class="h4 fw-bold border-bottom pb-2 mb-3"&gt;家庭での回し方（週の設計／チェック）&lt;/h2&gt;
&lt;p class="mb-3"&gt;家庭学習は「知識を増やす」より、&lt;br /&gt;
&lt;strong class="rq-marker"&gt;残り方→指示薬確認→結論1行&lt;/strong&gt;を短時間で反復する方が得点につながりやすい設計です。&lt;br /&gt;
週末に通し演習を入れ、判断の順番が崩れないかを確認します。&lt;/p&gt;
&lt;div class="table-responsive"&gt;
&lt;table class="table table-bordered align-middle bg-white rounded-4 overflow-hidden"&gt;
&lt;thead class="table-success"&gt;
&lt;tr&gt;
&lt;th style="width: 26%;"&gt;区分&lt;/th&gt;
&lt;th&gt;やること&lt;/th&gt;
&lt;th style="width: 30%;"&gt;チェック（合格基準）&lt;/th&gt;
&lt;/tr&gt;
&lt;/thead&gt;
&lt;tbody&gt;
&lt;tr&gt;
&lt;th class="text-success"&gt;平日（短時間）&lt;/th&gt;
&lt;td&gt;1問：残り方を3択で決める→指示薬で確認→結論＋根拠1行&lt;/td&gt;
&lt;td&gt;「中性決めつけ」をしない&lt;/td&gt;
&lt;/tr&gt;
&lt;tr&gt;
&lt;th class="text-success"&gt;週末（通し）&lt;/th&gt;
&lt;td&gt;3〜5問：追加量・条件変化つきの設問まで一気に処理&lt;/td&gt;
&lt;td&gt;「残り方→確認→結論」の順が崩れない&lt;/td&gt;
&lt;/tr&gt;
&lt;tr&gt;
&lt;th class="text-success"&gt;解き直し&lt;/th&gt;
&lt;td&gt;失点を「残り方」「指示薬」「条件読み落とし」「根拠」に分類して再挑戦&lt;/td&gt;
&lt;td&gt;同じ失点分類が連続しない&lt;/td&gt;
&lt;/tr&gt;
&lt;/tbody&gt;
&lt;/table&gt;
&lt;/div&gt;
&lt;p class="mb-0"&gt;化学分野の全体像は&lt;br /&gt;
&lt;a class="link-success fw-bold" href="https://rika-quest.com/column/chemistry/"&gt;化学分野ページ&lt;/a&gt;&lt;br /&gt;
から整理できます。悩み記事→分野ページを往復して、必要な補強だけを追加していくと復習が回りやすくなります。&lt;/p&gt;
&lt;/section&gt;
&lt;p&gt;&lt;!-- ========================= Section 6（FAQ：JS不要） ========================== --&gt;&lt;/p&gt;
&lt;section class="mb-5"&gt;
&lt;h2 id="s6" class="h4 fw-bold border-bottom pb-2 mb-3"&gt;FAQ（よくある質問）&lt;/h2&gt;
&lt;div class="rq-faq d-grid gap-3"&gt;
&lt;details&gt;
&lt;summary&gt;&lt;span class="badge bg-success rounded-pill flex-shrink-0"&gt;Q&lt;/span&gt;中和したら必ず中性になりますか？&lt;/summary&gt;
&lt;div class="p-3"&gt;量が「ちょうど」のときだけ中性になります。問題では、どちらかが余る設定が多く、&lt;br /&gt;
その場合は混合後に酸性またはアルカリ性が残ります。先に「何が残るか」を決めるのが基本です。&lt;/div&gt;
&lt;/details&gt;
&lt;details&gt;
&lt;summary&gt;&lt;span class="badge bg-success rounded-pill flex-shrink-0"&gt;Q&lt;/span&gt;指示薬の色が覚えられず不安です&lt;/summary&gt;
&lt;div class="p-3"&gt;色を出発点にせず、まずは「酸性/アルカリ性/中性」へ落としてください。&lt;br /&gt;
そのうえで指示薬は“結論の確認”として使うと、色の暗記が不安でも処理が止まりにくくなります。&lt;/div&gt;
&lt;/details&gt;
&lt;details&gt;
&lt;summary&gt;&lt;span class="badge bg-success rounded-pill flex-shrink-0"&gt;Q&lt;/span&gt;どちらが余るかの判断で毎回止まります&lt;/summary&gt;
&lt;div class="p-3"&gt;「中性の決めつけ」を禁止し、残り方を3択に落としてから進めてください。&lt;br /&gt;
まずは「酸性側が残る／アルカリ性側が残る／どちらも残らない」を短文で固定すると、判断が一本化します。&lt;/div&gt;
&lt;/details&gt;
&lt;details&gt;
&lt;summary&gt;&lt;span class="badge bg-success rounded-pill flex-shrink-0"&gt;Q&lt;/span&gt;理由（根拠）で減点されます&lt;/summary&gt;
&lt;div class="p-3"&gt;根拠は長く書かず、決め手を1つに絞って1行にします。&lt;br /&gt;
「（酸性/アルカリ性）が余る→だから性質は（　）」の形で固定すると、説明が安定します。&lt;/div&gt;
&lt;/details&gt;
&lt;details&gt;
&lt;summary&gt;&lt;span class="badge bg-success rounded-pill flex-shrink-0"&gt;Q&lt;/span&gt;水溶液の分類自体が混乱しています&lt;/summary&gt;
&lt;div class="p-3"&gt;中和は分類（酸性/アルカリ性/中性）が土台になります。&lt;br /&gt;
代表例や問われ方の整理は&lt;br /&gt;
&lt;a class="link-success fw-bold" href="https://rika-quest.com/column/nayami-solution-classification/"&gt;水溶液が覚えられない（分類→代表→問われ方）&lt;/a&gt;&lt;br /&gt;
を先に固めると、中和の判断がつながりやすくなります。&lt;/div&gt;
&lt;/details&gt;
&lt;/div&gt;
&lt;/section&gt;
&lt;p&gt;&lt;!-- ========================= Section 7（内部リンク＋CTA） ========================== --&gt;&lt;/p&gt;
&lt;section class="mb-4"&gt;
&lt;h2 id="s7" class="h4 fw-bold border-bottom pb-2 mb-3"&gt;次に読む（内部リンク）＋講座・問い合わせ&lt;/h2&gt;
&lt;div class="row g-3"&gt;
&lt;div class="col-lg-6"&gt;
&lt;div class="card rounded-4 shadow-sm h-100"&gt;
&lt;div class="card-body p-3 p-lg-4"&gt;
&lt;p class="fw-bold text-success mb-2"&gt;悩みから辿る（Hub / 化学）&lt;/p&gt;
&lt;div class="list-group"&gt;&lt;a class="list-group-item list-group-item-action" href="https://rika-quest.com/column/science-nayami/"&gt;理科の悩み一覧（Hub）&lt;/a&gt;&lt;br /&gt;
&lt;a class="list-group-item list-group-item-action" href="https://rika-quest.com/column/chemistry/"&gt;化学分野ページ（全体の地図）&lt;/a&gt;&lt;br /&gt;
&lt;a class="list-group-item list-group-item-action" href="https://rika-quest.com/ct/理科のコツ/"&gt;理科のコツ（カテゴリ）&lt;/a&gt;&lt;/div&gt;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href="https://rika-quest.com/column/nayami-solution-classification/"&gt;水溶液が覚えられない（分類→代表→問われ方）&lt;/a&gt;&lt;br /&gt;
&lt;a class="list-group-item list-group-item-action" href="https://rika-quest.com/column/nayami-solubility-graph/"&gt;溶解度曲線が読めない（増減の見抜き方）&lt;/a&gt;&lt;/div&gt;
&lt;/div&gt;
&lt;/div&gt;
&lt;/div&gt;
&lt;/div&gt;
&lt;div class="card rounded-4 shadow-sm border-success-subtle mt-3"&gt;
&lt;div class="card-body p-3 p-lg-4"&gt;
&lt;p class="fw-bold text-success mb-2"&gt;判断の順番から一緒に整えたい方へ（押し付けない案内）&lt;/p&gt;
&lt;p class="mb-3"&gt;中和は、知識が増えるほど「色」「性質」「どちらが余るか」が同時に頭に乗り、判断がぶれやすい分野です。&lt;br /&gt;
まずは、残り方→指示薬確認→結論1行の順番を固定して、失点を減らしてください。&lt;br /&gt;
それでも不安定な場合は、問題を見ながら「どこで止まるか（残り方/指示薬/条件/根拠）」を切り分け、&lt;br /&gt;
得点につながる処理順を定着させる個別指導も選択肢になります。&lt;/p&gt;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</si>
  <si>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以下のページは不自然なワードを使用しています。
これらを適切に自然な言葉に置き換えて下さい。
なお、本文の装飾や構造は絶対に変えないでください。
【対象ページURL】
https://rika-quest.com/column/nayami-biology-experiment/
【検出された不自然ワード】
- 型
- 固定
- 手順
- 立て直
- 最短
- 内部リンク
- 設計
- 整え
【本文】
------
&lt;p&gt;&lt;!-- ========================================================= MC本文HTML（WordPress投稿用）｜しゅん吉クエスト URL想定：https://rika-quest.com/column/nayami-biology-experiment/ テーマ：生物実験が苦手（悩み起点／単元解説しない） ねらい：対照の立て方／結果の読み取り／書き方（理由・考察）をセットで改善 内部回遊：悩みHub→関連悩み→分野ページ→講座/問い合わせ テーマカラー：緑（Bootstrap success） 任意の単元直リンク：発芽（最大1本） ========================================================= --&gt;&lt;/p&gt;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.rq-leftbar{ border-left: .35rem solid rgba(25,135,84,.55); }&lt;br /&gt;  .rq-bullets li{ margin-bottom:.35rem; }&lt;br /&gt;  .rq-mini{&lt;br /&gt;    border: 1px solid rgba(0,0,0,.10);&lt;br /&gt;    border-radius: 1rem;&lt;br /&gt;    background: #fff;&lt;br /&gt;    box-shadow: 0 .125rem .25rem rgba(0,0,0,.075);&lt;br /&gt;  }&lt;br /&gt;  .rq-template{&lt;br /&gt;    border: 1px dashed rgba(25,135,84,.45);&lt;br /&gt;    background: rgba(25,135,84,.04);&lt;br /&gt;    border-radius: 1rem;&lt;br /&gt;  }&lt;br /&gt;  .rq-stepno{&lt;br /&gt;    width: 2.2rem; height: 2.2rem;&lt;br /&gt;    display:inline-flex; align-items:center; justify-content:center;&lt;br /&gt;    border-radius: 999px;&lt;br /&gt;    background: rgba(25,135,84,.12);&lt;br /&gt;    color: #146c43;&lt;br /&gt;    font-weight: 800;&lt;br /&gt;    flex-shrink: 0;&lt;br /&gt;  }&lt;br /&gt;  .rq-warn{ border-left: .35rem solid rgba(220,53,69,.6); }&lt;br /&gt;  .rq-toc a{ text-decoration:none; }&lt;br /&gt;  .rq-toc a:hover{ text-decoration:underline; }&lt;/p&gt;
&lt;p&gt;  /* FAQ（details） */&lt;br /&gt;  .rq-faq details{&lt;br /&gt;    border: 1px solid rgba(0,0,0,.10);&lt;br /&gt;    border-radius: 1rem;&lt;br /&gt;    background: #fff;&lt;br /&gt;    overflow: hidden;&lt;br /&gt;    box-shadow: 0 .125rem .25rem rgba(0,0,0,.075);&lt;br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}&lt;/p&gt;
&lt;p&gt;  /* 画像なしでも見やすい「図解風」ボックス */&lt;br /&gt;  .rq-diagram{&lt;br /&gt;    border: 1px solid rgba(0,0,0,.10);&lt;br /&gt;    border-radius: 1rem;&lt;br /&gt;    background: #fff;&lt;br /&gt;    padding: 1rem;&lt;br /&gt;  }&lt;br /&gt;  .rq-diagram .rq-node{&lt;br /&gt;    border: 1px solid rgba(25,135,84,.25);&lt;br /&gt;    background: rgba(25,135,84,.05);&lt;br /&gt;    border-radius: .9rem;&lt;br /&gt;    padding: .85rem .9rem;&lt;br /&gt;  }&lt;br /&gt;&lt;/style&gt;
&lt;div class="container my-4"&gt;
&lt;p&gt;&lt;!-- ========================= Hero ========================== --&gt;&lt;/p&gt;
&lt;section class="rq-hero rounded-4 p-4 p-lg-5 shadow-sm mb-4"&gt;
&lt;div class="row g-4 align-items-center"&gt;
&lt;div class="col-lg-8"&gt;
&lt;div class="rq-subline small mb-2"&gt;中学受験理科／生物　テーマ：実験問題で「読めない・書けない」を切り分けて改善&lt;/div&gt;
&lt;div class="d-flex flex-wrap gap-2 mb-2"&gt;&lt;span class="badge bg-success"&gt;悩み起点&lt;/span&gt;&lt;br /&gt;
&lt;span class="badge bg-success"&gt;対照の立て方&lt;/span&gt;&lt;br /&gt;
&lt;span class="badge bg-success"&gt;結果の読み取り&lt;/span&gt;&lt;br /&gt;
&lt;span class="badge bg-success"&gt;書き方（理由・考察）&lt;/span&gt;&lt;/div&gt;
&lt;p class="mb-2"&gt;問題文が長く、表やグラフも出てくる。実験の条件がいくつも並び、どこを比べればよいか分からない。&lt;br /&gt;
さらに「理由を答えよ」「考察せよ」と言われると、結局何を書けばよいか迷ってしまう。&lt;/p&gt;
&lt;p class="mb-0"&gt;このタイプの失点は、知識不足だけで起きているわけではありません。&lt;br /&gt;
&lt;strong class="rq-marker"&gt;比べ方（対照）&lt;/strong&gt;と&lt;strong class="rq-marker"&gt;読み取り&lt;/strong&gt;と&lt;strong class="rq-marker"&gt;文章化&lt;/strong&gt;が混ざって止まっています。&lt;br /&gt;
この記事では、つまずきを切り分け、解く順番を固定して立て直します。&lt;/p&gt;
&lt;/div&gt;
&lt;div class="col-lg-4"&gt;
&lt;div class="card border-0 shadow-sm rounded-4"&gt;
&lt;div class="card-body p-3 p-lg-4"&gt;
&lt;p class="fw-bold text-success mb-2"&gt;この記事で分かること&lt;/p&gt;
&lt;ul class="small mb-0 rq-bullets"&gt;
&lt;li&gt;生物実験で「どこを比べるか」を一発で決める観点&lt;/li&gt;
&lt;li&gt;対照（コントロール）の作り方と、条件の拾い方&lt;/li&gt;
&lt;li&gt;結果（表・グラフ）の読み取りで落とす典型ミス&lt;/li&gt;
&lt;li&gt;「理由を答えよ」の書き方テンプレ（短く）&lt;/li&gt;
&lt;li&gt;家庭で回す週次ルーティン（実験問題の復習設計）&lt;/li&gt;
&lt;/ul&gt;
&lt;/div&gt;
&lt;/div&gt;
&lt;div class="rq-mini p-3 p-lg-4 mt-3"&gt;
&lt;div class="d-flex align-items-start gap-2"&gt;
&lt;p&gt;&lt;span class="badge bg-success flex-shrink-0"&gt;要点&lt;/span&gt;&lt;/p&gt;
&lt;div class="small"&gt;生物実験は「知識の暗記」より、&lt;strong&gt;比較の軸（対照）&lt;/strong&gt;と&lt;strong&gt;結果→理由の型&lt;/strong&gt;を固定した方が点に直結します。&lt;/div&gt;
&lt;/div&gt;
&lt;/div&gt;
&lt;/div&gt;
&lt;/div&gt;
&lt;div class="alert alert-success mt-4 mb-0 rounded-4 border border-success-subtle" role="alert"&gt;まず「対照を置く」→「変えた条件は1つに絞る」→「結果の差を一言にする」→「理由を1文で書く」。&lt;br /&gt;
この順番を固定します。&lt;/div&gt;
&lt;/section&gt;
&lt;p&gt;&lt;!-- ========================= 目次 ==========================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href="#s2"&gt;原因の切り分け（典型パターン3つ）&lt;/a&gt;&lt;br /&gt;
&lt;a class="list-group-item list-group-item-action" href="#s3"&gt;立て直しの手順（ステップで）&lt;/a&gt;&lt;br /&gt;
&lt;a class="list-group-item list-group-item-action" href="#s4"&gt;よくあるミスと修正（誤答例→直し方）&lt;/a&gt;&lt;br /&gt;
&lt;a class="list-group-item list-group-item-action" href="#s5"&gt;家庭での回し方（週の設計／チェック）&lt;/a&gt;&lt;br /&gt;
&lt;a class="list-group-item list-group-item-action" href="#s6"&gt;FAQ（よくある質問）&lt;/a&gt;&lt;br /&gt;
&lt;a class="list-group-item list-group-item-action" href="#s7"&gt;次に読む（内部リンク）＋講座・問い合わせ&lt;/a&gt;&lt;/div&gt;
&lt;/div&gt;
&lt;/nav&gt;
&lt;p&gt;&lt;!-- ========================= Section 1 ========================== --&gt;&lt;/p&gt;
&lt;section class="mb-5"&gt;
&lt;h2 id="s1" class="h4 fw-bold border-bottom pb-2 mb-3"&gt;まず状況整理｜どこで詰まっているか&lt;/h2&gt;
&lt;p class="mb-3"&gt;生物実験の失点は、実は「全部が苦手」ではなく、止まる場所が決まっていることが多いです。&lt;br /&gt;
まずは、自分がどこで止まっているかを特定します。&lt;/p&gt;
&lt;div class="row g-3"&gt;
&lt;div class="col-lg-6"&gt;
&lt;div class="card rounded-4 shadow-sm h-100 rq-leftbar"&gt;
&lt;div class="card-body p-3 p-lg-4"&gt;
&lt;p class="fw-bold text-success mb-2"&gt;A：対照が立てられない（比較の軸がない）&lt;/p&gt;
&lt;ul class="mb-0 rq-bullets"&gt;
&lt;li&gt;条件が複数あると、何と何を比べるかが分からない&lt;/li&gt;
&lt;li&gt;「変えた条件」がどれか拾えない&lt;/li&gt;
&lt;li&gt;“同じにしておく条件”が意識できず、読み取りが散る&lt;/li&gt;
&lt;/ul&gt;
&lt;/div&gt;
&lt;/div&gt;
&lt;/div&gt;
&lt;div class="col-lg-6"&gt;
&lt;div class="card rounded-4 shadow-sm h-100 rq-leftbar"&gt;
&lt;div class="card-body p-3 p-lg-4"&gt;
&lt;p class="fw-bold text-success mb-2"&gt;B：結果が読めない（差が言葉にできない）&lt;/p&gt;
&lt;ul class="mb-0 rq-bullets"&gt;
&lt;li&gt;表やグラフの「増減」を見ても、何が言えるか迷う&lt;/li&gt;
&lt;li&gt;単位・割合・平均などを飛ばして読み間違える&lt;/li&gt;
&lt;li&gt;差がある/ないの判定が曖昧で、理由もズレる&lt;/li&gt;
&lt;/ul&gt;
&lt;/div&gt;
&lt;/div&gt;
&lt;/div&gt;
&lt;div class="col-lg-12"&gt;
&lt;div class="card rounded-4 shadow-sm rq-leftbar"&gt;
&lt;div class="card-body p-3 p-lg-4"&gt;
&lt;p class="fw-bold text-success mb-2"&gt;C：理由が書けない（結果→原因の接続が切れる）&lt;/p&gt;
&lt;ul class="mb-0 rq-bullets"&gt;
&lt;li&gt;「なぜそうなるか」を知識で言い直せない&lt;/li&gt;
&lt;li&gt;用語（光合成・呼吸・発芽など）を並べて終わる&lt;/li&gt;
&lt;li&gt;条件・結果・理由が1つの文につながらない&lt;/li&gt;
&lt;/ul&gt;
&lt;/div&gt;
&lt;/div&gt;
&lt;/div&gt;
&lt;/div&gt;
&lt;div class="alert alert-success rounded-4 border border-success-subtle mt-3 mb-0" role="alert"&gt;表やグラフの読み取り自体で止まる場合は、先に&lt;br /&gt;
&lt;a class="link-success fw-bold" href="https://rika-quest.com/column/nayami-experiment-reading/"&gt;実験問題が読めないときの手順（情報整理）&lt;/a&gt;&lt;br /&gt;
を固めると、今回の「対照→差→理由」が回りやすくなります。&lt;/div&gt;
&lt;/section&gt;
&lt;p&gt;&lt;!-- ========================= Section 2 ========================== --&gt;&lt;/p&gt;
&lt;section class="mb-5"&gt;
&lt;h2 id="s2" class="h4 fw-bold border-bottom pb-2 mb-3"&gt;原因の切り分け（典型パターン3つ）&lt;/h2&gt;
&lt;div class="row g-3"&gt;
&lt;div class="col-lg-4"&gt;
&lt;div class="card rounded-4 shadow-sm h-100"&gt;
&lt;div class="card-body p-3 p-lg-4"&gt;
&lt;p&gt;&lt;span class="badge bg-success mb-2"&gt;原因①&lt;/span&gt;&lt;/p&gt;
&lt;h3 class="h6 fw-bold mb-2"&gt;「変えた条件」が1つに絞れていない&lt;/h3&gt;
&lt;p class="mb-0"&gt;実験は本来、比べるために条件を整理します。&lt;br /&gt;
ところが問題文には条件が複数書かれ、読み手が整理しないと「何の影響を見ているか」が曖昇になります。&lt;br /&gt;
まず&lt;strong class="rq-marker"&gt;変えた条件はどれか&lt;/strong&gt;を特定します。&lt;/p&gt;
&lt;/div&gt;
&lt;/div&gt;
&lt;/div&gt;
&lt;div class="col-lg-4"&gt;
&lt;div class="card rounded-4 shadow-sm h-100"&gt;
&lt;div class="card-body p-3 p-lg-4"&gt;
&lt;p&gt;&lt;span class="badge bg-success mb-2"&gt;原因②&lt;/span&gt;&lt;/p&gt;
&lt;h3 class="h6 fw-bold mb-2"&gt;結果を「差の一言」にできない&lt;/h3&gt;
&lt;p class="mb-0"&gt;表やグラフから、いきなり理由を書こうとすると失敗します。&lt;br /&gt;
先に&lt;strong class="rq-marker"&gt;差がある/ない&lt;/strong&gt;、あるなら&lt;strong class="rq-marker"&gt;どちらが大きいか&lt;/strong&gt;を一言にしてから理由へ進みます。&lt;/p&gt;
&lt;/div&gt;
&lt;/div&gt;
&lt;/div&gt;
&lt;div class="col-lg-4"&gt;
&lt;div class="card rounded-4 shadow-sm h-100"&gt;
&lt;div class="card-body p-3 p-lg-4"&gt;
&lt;p&gt;&lt;span class="badge bg-success mb-2"&gt;原因③&lt;/span&gt;&lt;/p&gt;
&lt;h3 class="h6 fw-bold mb-2"&gt;「結果→理由」の文章テンプレがない&lt;/h3&gt;
&lt;p class="mb-0"&gt;生物実験の記述は、長文よりも&lt;strong class="rq-marker"&gt;条件→差→理由&lt;/strong&gt;が揃っているかが重要です。&lt;br /&gt;
テンプレがないと、用語の羅列になりやすく、減点が増えます。&lt;/p&gt;
&lt;/div&gt;
&lt;/div&gt;
&lt;/div&gt;
&lt;/div&gt;
&lt;div class="rq-diagram mt-3"&gt;
&lt;div class="row g-2 small align-items-stretch"&gt;
&lt;div class="col-md-4"&gt;
&lt;div class="rq-node h-100"&gt;&lt;strong class="text-success"&gt;条件&lt;/strong&gt;&lt;br /&gt;
何を変えた？ 何を揃えた？&lt;/div&gt;
&lt;/div&gt;
&lt;div class="col-md-4"&gt;
&lt;div class="rq-node h-100"&gt;&lt;strong class="text-success"&gt;差&lt;/strong&gt;&lt;br /&gt;
結果はどう違う？（一言）&lt;/div&gt;
&lt;/div&gt;
&lt;div class="col-md-4"&gt;
&lt;div class="rq-node h-100"&gt;&lt;strong class="text-success"&gt;理由&lt;/strong&gt;&lt;br /&gt;
なぜその差？（1文）&lt;/div&gt;
&lt;/div&gt;
&lt;/div&gt;
&lt;div class="small mt-2"&gt;この3点が揃うと、実験が変わっても再現性のある解き方になります。&lt;/div&gt;
&lt;/div&gt;
&lt;/section&gt;
&lt;p&gt;&lt;!-- ========================= Section 3 ========================== --&gt;&lt;/p&gt;
&lt;section class="mb-5"&gt;
&lt;h2 id="s3" class="h4 fw-bold border-bottom pb-2 mb-3"&gt;立て直しの手順（ステップで）&lt;/h2&gt;
&lt;div class="rq-template p-3 p-lg-4 mb-3"&gt;
&lt;div class="d-flex align-items-center gap-2 mb-2"&gt;&lt;span class="badge bg-success"&gt;型&lt;/span&gt;&lt;br /&gt;
&lt;span class="fw-bold"&gt;解く順番は「対照→差→理由→確認」で固定&lt;/span&gt;&lt;/div&gt;
&lt;div class="row g-2 small"&gt;
&lt;div class="col-md-3"&gt;
&lt;div class="rq-mini p-2 text-center"&gt;&lt;strong&gt;①対照&lt;/strong&gt;&lt;br /&gt;
何と何を比べる？&lt;/div&gt;
&lt;/div&gt;
&lt;div class="col-md-3"&gt;
&lt;div class="rq-mini p-2 text-center"&gt;&lt;strong&gt;②差&lt;/strong&gt;&lt;br /&gt;
差を一言に&lt;/div&gt;
&lt;/div&gt;
&lt;div class="col-md-4"&gt;
&lt;div class="rq-mini p-2 text-center"&gt;&lt;strong&gt;③理由（1文）&lt;/strong&gt;&lt;br /&gt;
条件→差→理由&lt;/div&gt;
&lt;/div&gt;
&lt;div class="col-md-2"&gt;
&lt;div class="rq-mini p-2 text-center"&gt;&lt;strong&gt;④確認&lt;/strong&gt;&lt;br /&gt;
単位/条件&lt;/div&gt;
&lt;/div&gt;
&lt;/div&gt;
&lt;/div&gt;
&lt;div class="row g-3"&gt;
&lt;p&gt;&lt;!-- Step 1 --&gt;&lt;/p&gt;
&lt;div class="col-lg-12"&gt;
&lt;div class="card rounded-4 shadow-sm rq-leftbar"&gt;
&lt;div class="card-body p-3 p-lg-4"&gt;
&lt;div class="d-flex align-items-start gap-3 mb-2"&gt;
&lt;div class="rq-stepno"&gt;1&lt;/div&gt;
&lt;div&gt;
&lt;h3 class="h6 fw-bold mb-1"&gt;対照を先に作る（比べるペアを決める）&lt;/h3&gt;
&lt;p class="mb-0"&gt;生物実験は「比べる」ための問題です。読む前に、まず比べるペア（対照）を決めます。&lt;br /&gt;
ペアが決まると、必要な情報だけが残ります。&lt;/p&gt;
&lt;/div&gt;
&lt;/div&gt;
&lt;div class="table-responsive"&gt;
&lt;table class="table table-bordered align-middle bg-white rounded-4 overflow-hidden mb-0"&gt;
&lt;thead class="table-success"&gt;
&lt;tr&gt;
&lt;th style="width: 30%;"&gt;対照の作り方&lt;/th&gt;
&lt;th&gt;具体的にやること&lt;/th&gt;
&lt;th style="width: 26%;"&gt;よくある落とし穴&lt;/th&gt;
&lt;/tr&gt;
&lt;/thead&gt;
&lt;tbody&gt;
&lt;tr&gt;
&lt;th class="text-success"&gt;1条件だけ違うペア&lt;/th&gt;
&lt;td&gt;（光あり/なし）（水あり/なし）（温度高/低）など「違いが1つ」の組を探す&lt;/td&gt;
&lt;td&gt;2つ以上違う組を比べてしまう&lt;/td&gt;
&lt;/tr&gt;
&lt;tr&gt;
&lt;th class="text-success"&gt;同じ条件を確認&lt;/th&gt;
&lt;td&gt;容器・時間・量・個体数など「揃えている条件」に線を引く&lt;/td&gt;
&lt;td&gt;揃え条件を読み飛ばし、別の原因を作る&lt;/td&gt;
&lt;/tr&gt;
&lt;tr&gt;
&lt;th class="text-success"&gt;対照（何もしない）&lt;/th&gt;
&lt;td&gt;処理しない/入れない/加えない区を「基準」にして読む&lt;/td&gt;
&lt;td&gt;対照を“意味がない区”と思って捨てる&lt;/td&gt;
&lt;/tr&gt;
&lt;/tbody&gt;
&lt;/table&gt;
&lt;/div&gt;
&lt;/div&gt;
&lt;/div&gt;
&lt;/div&gt;
&lt;p&gt;&lt;!-- Step 2 --&gt;&lt;/p&gt;
&lt;div class="col-lg-6"&gt;
&lt;div class="card rounded-4 shadow-sm h-100 rq-leftbar"&gt;
&lt;div class="card-body p-3 p-lg-4"&gt;
&lt;div class="d-flex align-items-start gap-3 mb-2"&gt;
&lt;div class="rq-stepno"&gt;2&lt;/div&gt;
&lt;div&gt;
&lt;h3 class="h6 fw-bold mb-1"&gt;差を「一言」にする（理由は後）&lt;/h3&gt;
&lt;p class="mb-0"&gt;先に差を言葉にできれば、理由は短く書けます。&lt;br /&gt;
表やグラフはまず「差がある/ない」「どちらが大きい/速い」だけを確定します。&lt;/p&gt;
&lt;/div&gt;
&lt;/div&gt;
&lt;div class="rq-template p-3"&gt;
&lt;div class="small fw-bold text-success mb-1"&gt;差の一言テンプレ&lt;/div&gt;
&lt;ul class="small mb-0 rq-bullets"&gt;
&lt;li&gt;（A）は（B）より&lt;strong&gt;大きい/小さい&lt;/strong&gt;。&lt;/li&gt;
&lt;li&gt;（A）は（B）より&lt;strong&gt;増え方が速い/遅い&lt;/strong&gt;。&lt;/li&gt;
&lt;li&gt;（A）は（B）と&lt;strong&gt;ほぼ同じ&lt;/strong&gt;（差がない）。&lt;/li&gt;
&lt;/ul&gt;
&lt;/div&gt;
&lt;div class="rq-mini rq-warn p-3 small mt-3"&gt;&lt;strong class="d-block mb-1"&gt;注意&lt;/strong&gt;&lt;br /&gt;
差の一言がないまま理由を書き始めると、条件を取り違えやすくなります。&lt;/div&gt;
&lt;/div&gt;
&lt;/div&gt;
&lt;/div&gt;
&lt;p&gt;&lt;!-- Step 3 --&gt;&lt;/p&gt;
&lt;div class="col-lg-6"&gt;
&lt;div class="card rounded-4 shadow-sm h-100 rq-leftbar"&gt;
&lt;div class="card-body p-3 p-lg-4"&gt;
&lt;div class="d-flex align-items-start gap-3 mb-2"&gt;
&lt;div class="rq-stepno"&gt;3&lt;/div&gt;
&lt;div&gt;
&lt;h3 class="h6 fw-bold mb-1"&gt;理由は「条件→差→知識」の1文で書く&lt;/h3&gt;
&lt;p class="mb-2"&gt;生物実験の記述は、説明を長くするほど点が上がるわけではありません。&lt;br /&gt;
条件と差が揃っていれば、知識は最小限で通ります。&lt;/p&gt;
&lt;div class="rq-template p-3"&gt;
&lt;div class="small fw-bold text-success mb-1"&gt;理由（1文）テンプレ&lt;/div&gt;
&lt;ul class="small mb-0 rq-bullets"&gt;
&lt;li&gt;（条件）が（A）と（B）で違うため、（差）が生じた。&lt;/li&gt;
&lt;li&gt;（条件）では（生物のはたらき）が起きやすく、（差）になる。&lt;/li&gt;
&lt;li&gt;（差）があるのは、（条件）がそろっていないからである。&lt;/li&gt;
&lt;/ul&gt;
&lt;/div&gt;
&lt;/div&gt;
&lt;/div&gt;
&lt;div class="alert alert-success rounded-4 border border-success-subtle mt-3 mb-0" role="alert"&gt;「用語を言う」より「条件と差を言う」が優先です。用語は最後に添える程度で十分です。&lt;/div&gt;
&lt;/div&gt;
&lt;/div&gt;
&lt;/div&gt;
&lt;p&gt;&lt;!-- Step 4 --&gt;&lt;/p&gt;
&lt;div class="col-lg-12"&gt;
&lt;div class="card rounded-4 shadow-sm rq-leftbar"&gt;
&lt;div class="card-body p-3 p-lg-4"&gt;
&lt;div class="d-flex align-items-start gap-3 mb-2"&gt;
&lt;div class="rq-stepno"&gt;4&lt;/div&gt;
&lt;div&gt;
&lt;h3 class="h6 fw-bold mb-1"&gt;確認は2点だけ（単位・揃え条件）&lt;/h3&gt;
&lt;p class="mb-0"&gt;最後に、読み取りミスを止めるためのチェックを固定します。&lt;br /&gt;
生物実験は、ここで点が落ちます。&lt;/p&gt;
&lt;/div&gt;
&lt;/div&gt;
&lt;div class="row g-2 small"&gt;
&lt;div class="col-md-6"&gt;
&lt;div class="rq-mini p-3"&gt;&lt;strong class="text-success d-block mb-1"&gt;単位・割合の確認&lt;/strong&gt;&lt;br /&gt;
個体数が違うなら「1個体あたり」。時間が違うなら「一定時間あたり」。&lt;br /&gt;
濃度・割合の読み違いもここで止める。&lt;/div&gt;
&lt;/div&gt;
&lt;div class="col-md-6"&gt;
&lt;div class="rq-mini p-3"&gt;&lt;strong class="text-success d-block mb-1"&gt;揃え条件の確認&lt;/strong&gt;&lt;br /&gt;
容器・量・温度・光・時間など「同じにした条件」が本当に揃っているかを再確認する。&lt;/div&gt;
&lt;/div&gt;
&lt;/div&gt;
&lt;/div&gt;
&lt;/div&gt;
&lt;/div&gt;
&lt;/div&gt;
&lt;p&gt;&lt;!-- 任意：単元直リンク最大1本（発芽） --&gt;&lt;/p&gt;
&lt;div class="alert alert-success rounded-4 border border-success-subtle mt-3 mb-0" role="alert"&gt;生物実験の中でも「条件の整理」を練習しやすい代表例として、&lt;br /&gt;
&lt;a class="link-success fw-bold" href="https://rika-quest.com/column/germination/"&gt;発芽（条件の扱い）&lt;/a&gt;&lt;br /&gt;
を1本だけ確認して、今回の「対照→差→理由」の型に当てはめてください。&lt;/div&gt;
&lt;/section&gt;
&lt;p&gt;&lt;!-- ========================= Section 4 ========================== --&gt;&lt;/p&gt;
&lt;section class="mb-5"&gt;
&lt;h2 id="s4" class="h4 fw-bold border-bottom pb-2 mb-3"&gt;よくあるミスと修正（誤答例→直し方）&lt;/h2&gt;
&lt;div class="row g-3"&gt;
&lt;div class="col-lg-6"&gt;
&lt;div class="card rounded-4 shadow-sm h-100"&gt;
&lt;div class="card-body p-3 p-lg-4"&gt;
&lt;div class="d-flex flex-wrap gap-2 align-items-center mb-2"&gt;
&lt;p&gt;&lt;span class="badge bg-danger"&gt;誤答例&lt;/span&gt;&lt;/p&gt;
&lt;h3 class="h6 fw-bold mb-0"&gt;違いが複数ある区どうしを比べてしまう&lt;/h3&gt;
&lt;/div&gt;
&lt;p class="mb-3"&gt;光も温度も水も違う区を比べると、差の原因が決まりません。&lt;br /&gt;
そのまま理由を書けば、どれかが外れて減点になります。&lt;/p&gt;
&lt;div class="alert alert-success rounded-4 border border-success-subtle mb-0" role="alert"&gt;&lt;span class="badge bg-success me-2"&gt;修正&lt;/span&gt;&lt;br /&gt;
「1条件だけ違うペア」を探し、対照（基準）を作る。ペアが作れないなら、まず条件整理からやり直す。&lt;/div&gt;
&lt;/div&gt;
&lt;/div&gt;
&lt;/div&gt;
&lt;div class="col-lg-6"&gt;
&lt;div class="card rounded-4 shadow-sm h-100"&gt;
&lt;div class="card-body p-3 p-lg-4"&gt;
&lt;div class="d-flex flex-wrap gap-2 align-items-center mb-2"&gt;
&lt;p&gt;&lt;span class="badge bg-danger"&gt;誤答例&lt;/span&gt;&lt;/p&gt;
&lt;h3 class="h6 fw-bold mb-0"&gt;差を言わずに、いきなり理由（用語）を書く&lt;/h3&gt;
&lt;/div&gt;
&lt;p class="mb-3"&gt;「光合成が〜」「発芽が〜」と用語から入ると、条件を取り違えたまま文章が完成します。&lt;br /&gt;
採点は「差が説明できているか」を見ます。&lt;/p&gt;
&lt;div class="alert alert-success rounded-4 border border-success-subtle mb-0" role="alert"&gt;&lt;span class="badge bg-success me-2"&gt;修正&lt;/span&gt;&lt;br /&gt;
先に「差の一言」を作る。次に「条件→差→理由」の1文テンプレで仕上げる。&lt;/div&gt;
&lt;/div&gt;
&lt;/div&gt;
&lt;/div&gt;
&lt;div class="col-lg-12"&gt;
&lt;div class="card rounded-4 shadow-sm"&gt;
&lt;div class="card-body p-3 p-lg-4"&gt;
&lt;div class="d-flex flex-wrap gap-2 align-items-center mb-2"&gt;
&lt;p&gt;&lt;span class="badge bg-danger"&gt;誤答例&lt;/span&gt;&lt;/p&gt;
&lt;h3 class="h6 fw-bold mb-0"&gt;単位・個体数の違いを無視して結論を出す&lt;/h3&gt;
&lt;/div&gt;
&lt;p class="mb-3"&gt;個体数や時間が違うのに「量」だけを比べると、差の向きが逆になることがあります。&lt;br /&gt;
生物実験は、この読み違いが大きな失点になります。&lt;/p&gt;
&lt;div class="rq-template p-3 p-lg-4"&gt;
&lt;div class="fw-bold text-success mb-2"&gt;ミス防止チェック（最後に必ず）&lt;/div&gt;
&lt;ul class="mb-0 rq-bullets"&gt;
&lt;li&gt;個体数が違う → 「1個体あたり」に直して比較&lt;/li&gt;
&lt;li&gt;時間が違う → 「一定時間あたり」に直して比較&lt;/li&gt;
&lt;li&gt;割合・濃度が出る → 分母（全体）を見てから判断&lt;/li&gt;
&lt;/ul&gt;
&lt;/div&gt;
&lt;/div&gt;
&lt;/div&gt;
&lt;/div&gt;
&lt;div class="col-lg-12"&gt;
&lt;div class="alert alert-success rounded-4 border border-success-subtle mb-0" role="alert"&gt;記述そのものが書けずに落とす場合は、&lt;br /&gt;
&lt;a class="link-success fw-bold" href="https://rika-quest.com/column/nayami-writing/"&gt;「理由を答えよ」で書けないときの型&lt;/a&gt;&lt;br /&gt;
で文章テンプレを先に整えると、実験の考察が安定します。&lt;/div&gt;
&lt;/div&gt;
&lt;/div&gt;
&lt;/section&gt;
&lt;p&gt;&lt;!-- ========================= Section 5 ========================== --&gt;&lt;/p&gt;
&lt;section class="mb-5"&gt;
&lt;h2 id="s5" class="h4 fw-bold border-bottom pb-2 mb-3"&gt;家庭での回し方（週の設計／チェック）&lt;/h2&gt;
&lt;p&gt;生物実験は、問題数を増やすより、毎回同じ順番で処理できるようにする方が伸びます。&lt;br /&gt;
家庭では「短時間で型を回す日」と「週末にまとめて確認する日」を分けます。&lt;/p&gt;
&lt;div class="table-responsive"&gt;
&lt;table class="table table-bordered align-middle bg-white rounded-4 overflow-hidden"&gt;
&lt;thead class="table-success"&gt;
&lt;tr&gt;
&lt;th style="width: 26%;"&gt;区分&lt;/th&gt;
&lt;th&gt;やること&lt;/th&gt;
&lt;th style="width: 30%;"&gt;チェック（合格基準）&lt;/th&gt;
&lt;/tr&gt;
&lt;/thead&gt;
&lt;tbody&gt;
&lt;tr&gt;
&lt;th class="text-success"&gt;平日（10〜15分）&lt;/th&gt;
&lt;td&gt;1問だけでよいので、&lt;strong&gt;①対照→②差→③理由（1文）→④単位確認&lt;/strong&gt;を必ず通す。&lt;br /&gt;
正誤より「順番が守れたか」を重視する。&lt;/td&gt;
&lt;td&gt;対照ペアがすぐ作れ、差が一言で言える。理由が条件に触れている。&lt;/td&gt;
&lt;/tr&gt;
&lt;tr&gt;
&lt;th class="text-success"&gt;週末（30〜45分）&lt;/th&gt;
&lt;td&gt;実験問題を2〜3問。誤答は&lt;strong&gt;対照ミス／差ミス／理由ミス／単位ミス&lt;/strong&gt;に分類し、&lt;br /&gt;
同じ種類のミスを1つ減らす。&lt;/td&gt;
&lt;td&gt;同型の問題で、同じミスを繰り返さない（分類が次回に活きる）。&lt;/td&gt;
&lt;/tr&gt;
&lt;/tbody&gt;
&lt;/table&gt;
&lt;/div&gt;
&lt;div class="rq-mini p-3 p-lg-4 mt-3"&gt;
&lt;div class="d-flex align-items-start gap-2"&gt;
&lt;p&gt;&lt;span class="badge bg-success flex-shrink-0"&gt;運用&lt;/span&gt;&lt;/p&gt;
&lt;div class="small"&gt;実験は「思いつき」より「手順」です。毎回、対照→差→理由→確認の順で処理できれば、知識が少なくても点が安定します。&lt;/div&gt;
&lt;/div&gt;
&lt;/div&gt;
&lt;/section&gt;
&lt;p&gt;&lt;!-- ========================= Section 6（FAQ） ========================== --&gt;&lt;/p&gt;
&lt;section class="mb-5"&gt;
&lt;h2 id="s6" class="h4 fw-bold border-bottom pb-2 mb-3"&gt;FAQ（よくある質問）&lt;/h2&gt;
&lt;div class="rq-faq d-grid gap-3"&gt;
&lt;details&gt;
&lt;summary&gt;&lt;span class="badge bg-success rounded-pill flex-shrink-0"&gt;Q&lt;/span&gt;生物の知識が弱いと実験問題は解けませんか？&lt;/summary&gt;
&lt;div class="p-3"&gt;知識が必要な場面はありますが、失点の多くは「対照が立てられない」「差が言葉にできない」「文章化の型がない」です。&lt;br /&gt;
まず手順を固定し、知識は不足が見えたところだけ補う方が効率的です。&lt;/div&gt;
&lt;/details&gt;
&lt;details&gt;
&lt;summary&gt;&lt;span class="badge bg-success rounded-pill flex-shrink-0"&gt;Q&lt;/span&gt;問題文が長くて、条件を拾う前に疲れてしまいます&lt;/summary&gt;
&lt;div class="p-3"&gt;先に「比べるペア（対照）」を作ると、読むべき条件が減ります。&lt;br /&gt;
それでも読み取りで止まる場合は&lt;br /&gt;
&lt;a class="link-success fw-bold" href="https://rika-quest.com/column/nayami-experiment-reading/"&gt;実験問題が読めないときの手順（情報整理）&lt;/a&gt;&lt;br /&gt;
を併用してください。&lt;/div&gt;
&lt;/details&gt;
&lt;details&gt;
&lt;summary&gt;&lt;span class="badge bg-success rounded-pill flex-shrink-0"&gt;Q&lt;/span&gt;「考察せよ」で何を書けばよいか分かりません&lt;/summary&gt;
&lt;div class="p-3"&gt;まず差の一言を作り、次に「条件→差→理由」の1文テンプレに当てはめます。&lt;br /&gt;
用語の説明を増やすより、条件と差が揃っているかを優先してください。&lt;/div&gt;
&lt;/details&gt;
&lt;details&gt;
&lt;summary&gt;&lt;span class="badge bg-success rounded-pill flex-shrink-0"&gt;Q&lt;/span&gt;記述が苦手で、理由が書けずに落とします&lt;/summary&gt;
&lt;div class="p-3"&gt;記述の型がない可能性があります。&lt;br /&gt;
&lt;a class="link-success fw-bold" href="https://rika-quest.com/column/nayami-writing/"&gt;「理由を答えよ」で書けないときの型&lt;/a&gt;&lt;br /&gt;
を先に整えると、実験の考察が短く安定します。&lt;/div&gt;
&lt;/details&gt;
&lt;/div&gt;
&lt;/section&gt;
&lt;p&gt;&lt;!-- ========================= Section 7（内部リンク＋CTA） ========================== --&gt;&lt;/p&gt;
&lt;section class="mb-4"&gt;
&lt;h2 id="s7" class="h4 fw-bold border-bottom pb-2 mb-3"&gt;次に読む（内部リンク）＋講座・問い合わせ&lt;/h2&gt;
&lt;div class="row g-3"&gt;
&lt;div class="col-lg-6"&gt;
&lt;div class="card rounded-4 shadow-sm h-100"&gt;
&lt;div class="card-body p-3 p-lg-4"&gt;
&lt;p class="fw-bold text-success mb-2"&gt;悩みから辿る（Hub / 分野 / カテゴリ）&lt;/p&gt;
&lt;div class="list-group"&gt;&lt;a class="list-group-item list-group-item-action" href="https://rika-quest.com/column/science-nayami/"&gt;理科の悩み一覧（Hub）&lt;/a&gt;&lt;br /&gt;
&lt;a class="list-group-item list-group-item-action" href="https://rika-quest.com/column/creature/"&gt;生物分野ページ（全体像）&lt;/a&gt;&lt;br /&gt;
&lt;a class="list-group-item list-group-item-action" href="https://rika-quest.com/ct/理科のコツ/"&gt;理科のコツ（カテゴリ）&lt;/a&gt;&lt;/div&gt;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href="https://rika-quest.com/column/nayami-experiment-reading/"&gt;実験問題が読めないときの手順（情報整理）&lt;/a&gt;&lt;br /&gt;
&lt;a class="list-group-item list-group-item-action" href="https://rika-quest.com/column/nayami-writing/"&gt;「理由を答えよ」で書けないときの型&lt;/a&gt;&lt;/div&gt;
&lt;/div&gt;
&lt;/div&gt;
&lt;/div&gt;
&lt;/div&gt;
&lt;div class="card rounded-4 shadow-sm border-success-subtle mt-3"&gt;
&lt;div class="card-body p-3 p-lg-4"&gt;
&lt;p class="fw-bold text-success mb-2"&gt;生物実験を「手順」で安定させたい方へ（押し付けない案内）&lt;/p&gt;
&lt;p class="mb-3"&gt;生物実験は、知識の追加よりも「対照→差→理由→確認」の手順を揃えることで得点が安定します。&lt;br /&gt;
つまずきの種類（対照/読み取り/記述）を切り分け、最短の修正ポイントに絞って立て直すことができます。&lt;/p&gt;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</si>
  <si>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以下のページは不自然なワードを使用しています。
これらを適切に自然な言葉に置き換えて下さい。
なお、本文の装飾や構造は絶対に変えないでください。
【対象ページURL】
https://dokkai-labo.tokyo/col_blog/home-study-mistakes/
【検出された不自然ワード】
- 型
- 固定
- 手順
- 立て直
- 最短
- まず結論
- 整え
【本文】
------
&lt;style&gt;
  .rq-wrap{max-width:1040px;margin:0 auto;}&lt;br /&gt;
  .rq-anchor{scroll-margin-top:84px;}&lt;br /&gt;
  .rq-card{border:0;border-radius:16px;}&lt;br /&gt;
  .rq-soft{background:#f6f7fb;border:1px solid #e6e9f5;border-radius:14px;}&lt;br /&gt;
  .rq-hero-title{font-size:1.9rem;line-height:1.5;margin:0;}&lt;br /&gt;
  @media (min-width:992px){ .rq-hero-title{font-size:2.2rem;} }&lt;br /&gt;
  .rq-h2{font-size:1.5rem;margin:1.2rem 0 .8rem;}&lt;br /&gt;
  .rq-h2 + .rq-lead{margin-top:-.2rem;}&lt;br /&gt;
  .rq-table{table-layout:fixed;width:100%;}&lt;br /&gt;
  .rq-table th,.rq-table td{ white-space:normal !important; word-break:break-word; overflow-wrap:anywhere; vertical-align:top; }&lt;br /&gt;
  .rq-thead{background:#eef2ff;}&lt;br /&gt;
  .rq-details summary{cursor:pointer;list-style:none;}&lt;br /&gt;
  .rq-details summary::-webkit-details-marker{display:none;}&lt;br /&gt;
  .rq-note{font-size:.9rem;color:#6c757d;}&lt;br /&gt;
  .rq-badge{display:inline-block;margin:0 .35rem .35rem 0;}&lt;br /&gt;
&lt;/style&gt;
&lt;div class="container my-4"&gt;
&lt;div class="rq-wrap"&gt;
&lt;div class="card rq-card shadow-sm mb-4" style="background: linear-gradient(135deg,#283593,#00897b); color: #fff;"&gt;
&lt;div class="card-body p-4 p-lg-5"&gt;
&lt;div class="row align-items-center"&gt;
&lt;div class="col-12 col-lg-8"&gt;
&lt;div class="mb-2"&gt;&lt;span class="badge bg-warning text-dark rq-badge"&gt;中学受験／国語&lt;/span&gt;&lt;br /&gt;
&lt;span class="badge bg-light text-dark rq-badge"&gt;保護者向け・改善ガイド&lt;/span&gt;&lt;br /&gt;
&lt;span class="badge bg-dark rq-badge"&gt;オンライン国語／個別指導&lt;/span&gt;&lt;/div&gt;
&lt;h1 class="rq-hero-title mb-3"&gt;中学受験国語の成績が伸びない原因と家庭学習の改善手順&lt;/h1&gt;
&lt;p class="mb-0" style="opacity: .92;"&gt;答案を見ても改善点が分からない、復習が空回りする、設問の意図がつかめない――その伸び悩みは、&lt;br /&gt;
学力不足というより本文処理・設問処理・記述の手順が噛み合っていないことが原因になりがちです。&lt;br /&gt;
家庭で起こりやすいズレを整理し、読解力と記述を立て直す手順を具体的に示します。&lt;/p&gt;
&lt;p class="mt-3 mb-0" style="opacity: .92;"&gt;家庭学習の回し方（読解量・漢字の増やし方）の全体像はこちら：&lt;a class="link-light text-decoration-underline fw-bold" href="https://dokkai-labo.tokyo/blog/note/"&gt;全体像はこちら&lt;/a&gt;&lt;/p&gt;
&lt;/div&gt;
&lt;div class="col-12 col-lg-4"&gt;
&lt;div class="p-3 p-lg-4 mt-3 mt-lg-0" style="background: rgba(255,255,255,.12); border: 1px solid rgba(255,255,255,.22); border-radius: 14px;"&gt;
&lt;div class="fw-bold mb-2"&gt;まず結論&lt;/div&gt;
&lt;div class="small mb-3" style="opacity: .92;"&gt;国語は「読む力」より「処理の手順」が点数を左右します。&lt;br /&gt;
本文→設問→記述を同じ順で回せる状態を作るのが近道です。&lt;/div&gt;
&lt;p&gt;&lt;a class="btn btn-outline-light w-100" href="#online"&gt;オンラインが効く理由へ&lt;/a&gt;&lt;/p&gt;
&lt;/div&gt;
&lt;/div&gt;
&lt;/div&gt;
&lt;/div&gt;
&lt;/div&gt;
&lt;div class="card rq-card shadow-sm mb-4"&gt;
&lt;div class="card-body p-3 p-md-4"&gt;
&lt;div class="fw-bold mb-2"&gt;目次&lt;/div&gt;
&lt;div class="row g-2"&gt;
&lt;div class="col-6 col-md-4 col-lg-2"&gt;&lt;a class="btn btn-outline-primary btn-sm w-100" href="#bg"&gt;背景&lt;/a&gt;&lt;/div&gt;
&lt;div class="col-6 col-md-4 col-lg-2"&gt;&lt;a class="btn btn-outline-primary btn-sm w-100" href="#online"&gt;オンライン&lt;/a&gt;&lt;/div&gt;
&lt;div class="col-6 col-md-4 col-lg-2"&gt;&lt;a class="btn btn-outline-primary btn-sm w-100" href="#steps"&gt;改善ステップ&lt;/a&gt;&lt;/div&gt;
&lt;div class="col-6 col-md-4 col-lg-2"&gt;&lt;a class="btn btn-outline-primary btn-sm w-100" href="#home"&gt;家庭の役割&lt;/a&gt;&lt;/div&gt;
&lt;div class="col-6 col-md-4 col-lg-2"&gt;&lt;a class="btn btn-outline-primary btn-sm w-100" href="#fit"&gt;相性が良い子&lt;/a&gt;&lt;/div&gt;
&lt;div class="col-6 col-md-4 col-lg-2"&gt;&lt;a class="btn btn-outline-primary btn-sm w-100" href="#summary"&gt;まとめ&lt;/a&gt;&lt;/div&gt;
&lt;/div&gt;
&lt;/div&gt;
&lt;/div&gt;
&lt;h2 id="bg" class="rq-anchor rq-h2"&gt;国語の成績が伸びない原因と学習パターンのズレ&lt;/h2&gt;
&lt;p class="rq-lead text-muted"&gt;伸び悩みの多くは「文章が難しい」より、本文処理→設問処理→記述答案化のどこかで手順が止まることで起きます。&lt;/p&gt;
&lt;div class="row g-3 mb-4"&gt;
&lt;div class="col-12 col-lg-6"&gt;
&lt;div class="card rq-card shadow-sm h-100"&gt;
&lt;div class="card-body p-3 p-md-4"&gt;
&lt;div class="mb-2"&gt;&lt;span class="badge bg-danger rq-badge"&gt;よくあるズレ&lt;/span&gt;&lt;br /&gt;
&lt;span class="text-muted small"&gt;家庭で起こりやすい失点ループ&lt;/span&gt;&lt;/div&gt;
&lt;div class="table-responsive"&gt;
&lt;table class="table table-bordered align-middle mb-0 rq-table"&gt;
&lt;thead class="rq-thead"&gt;
&lt;tr class="text-center"&gt;
&lt;th style="width: 30%;"&gt;家庭での見方&lt;/th&gt;
&lt;th style="width: 35%;"&gt;起きること&lt;/th&gt;
&lt;th style="width: 35%;"&gt;改善の着眼点&lt;/th&gt;
&lt;/tr&gt;
&lt;/thead&gt;
&lt;tbody&gt;
&lt;tr&gt;
&lt;td class="fw-bold"&gt;正解か不正解で終わる&lt;/td&gt;
&lt;td&gt;誤答理由が分解されず、同じ失点が再発する&lt;/td&gt;
&lt;td&gt;どの手順でズレたかを特定する&lt;/td&gt;
&lt;/tr&gt;
&lt;tr&gt;
&lt;td class="fw-bold"&gt;読み直しが再読だけ&lt;/td&gt;
&lt;td&gt;根拠位置が固定されず、本文参照が毎回ブレる&lt;/td&gt;
&lt;td&gt;根拠段落番号を必ず残す&lt;/td&gt;
&lt;/tr&gt;
&lt;tr&gt;
&lt;td class="fw-bold"&gt;設問の条件を拾い切れない&lt;/td&gt;
&lt;td&gt;条件漏れで選択肢・記述がズレて失点する&lt;/td&gt;
&lt;td&gt;設問文を分解し、条件を可視化する&lt;/td&gt;
&lt;/tr&gt;
&lt;tr&gt;
&lt;td class="fw-bold"&gt;記述がそれっぽい言い換え&lt;/td&gt;
&lt;td&gt;要素不足・条件漏れで部分点止まりが続く&lt;/td&gt;
&lt;td&gt;材料→並び替え→文章化の工程化&lt;/td&gt;
&lt;/tr&gt;
&lt;/tbody&gt;
&lt;/table&gt;
&lt;/div&gt;
&lt;div class="alert alert-warning mt-3 mb-0"&gt;
&lt;div class="fw-bold mb-1"&gt;ポイント&lt;/div&gt;
&lt;div class="mb-0"&gt;国語の失点は学力不足ではなく、処理の仕組みが未整備で起きることが多いです。&lt;br /&gt;
まず「どこで止まったか」を見える形にするのが改善のスタートです。&lt;/div&gt;
&lt;/div&gt;
&lt;/div&gt;
&lt;/div&gt;
&lt;/div&gt;
&lt;div class="col-12 col-lg-6"&gt;
&lt;div class="card rq-card shadow-sm h-100"&gt;
&lt;div class="card-body p-3 p-md-4"&gt;
&lt;div class="mb-2"&gt;&lt;span class="badge bg-success rq-badge"&gt;具体例&lt;/span&gt;&lt;br /&gt;
&lt;span class="text-muted small"&gt;説明文で点がブレる典型&lt;/span&gt;&lt;/div&gt;
&lt;div class="p-3 rounded" style="background: #f6fbf9; border: 1px solid #d7f0e8;"&gt;
&lt;div class="fw-bold mb-2"&gt;設問：筆者が最も言いたいこと&lt;/div&gt;
&lt;ul class="mb-0 ps-3"&gt;
&lt;li&gt;「つまり」「しかし」「一方で」の関係が追えない&lt;/li&gt;
&lt;li&gt;要点候補が複数立ち、キーワードの印象で選ぶ&lt;/li&gt;
&lt;li&gt;理由を聞いても「なんとなく」で止まる&lt;/li&gt;
&lt;/ul&gt;
&lt;/div&gt;
&lt;div class="mt-3"&gt;
&lt;div class="fw-bold mb-2"&gt;ここを直すと安定します&lt;/div&gt;
&lt;ol class="mb-0 ps-3"&gt;
&lt;li&gt;対比構造を一度固定する&lt;/li&gt;
&lt;li&gt;主張が立つ段落を特定する&lt;/li&gt;
&lt;li&gt;根拠段落番号を答案に残す&lt;/li&gt;
&lt;/ol&gt;
&lt;/div&gt;
&lt;div class="alert alert-info mt-3 mb-0"&gt;
&lt;div class="fw-bold mb-1"&gt;結論&lt;/div&gt;
&lt;div class="mb-0"&gt;同じタイプの設問を、同じ手順で処理できるようになると、読解力と得点が安定します。&lt;/div&gt;
&lt;/div&gt;
&lt;/div&gt;
&lt;/div&gt;
&lt;/div&gt;
&lt;/div&gt;
&lt;h2 id="online" class="rq-anchor rq-h2"&gt;思考のズレを可視化するオンライン国語個別指導のメリット&lt;/h2&gt;
&lt;div class="card rq-card shadow-sm mb-4"&gt;
&lt;div class="card-body p-3 p-md-4"&gt;
&lt;div class="mb-2"&gt;&lt;span class="badge bg-primary rq-badge"&gt;オンライン国語&lt;/span&gt;&lt;br /&gt;
&lt;span class="badge bg-secondary rq-badge"&gt;国語専門塾&lt;/span&gt;&lt;br /&gt;
&lt;span class="badge bg-dark rq-badge"&gt;個別指導&lt;/span&gt;&lt;br /&gt;
&lt;span class="badge bg-warning text-dark rq-badge"&gt;記述&lt;/span&gt;&lt;br /&gt;
&lt;span class="badge bg-info text-dark rq-badge"&gt;過去問&lt;/span&gt;&lt;/div&gt;
&lt;p class="mb-3"&gt;オンライン国語の個別指導が強いのは、読解と記述の失点が「何となく」ではなく、&lt;br /&gt;
&lt;span class="fw-bold"&gt;どの手順でズレたか&lt;/span&gt;として可視化できるからです。&lt;br /&gt;
手元カメラで本文への戻り方、線の引き方、選択肢の消し方まで確認でき、ズレが起きた瞬間に修正できます。&lt;/p&gt;
&lt;div class="row g-3"&gt;
&lt;div class="col-12 col-lg-6"&gt;
&lt;div class="p-3 rounded" style="border: 1px solid #e5e7eb; background: #fff;"&gt;
&lt;div class="fw-bold mb-2"&gt;オンラインで改善が速くなる理由&lt;/div&gt;
&lt;ul class="mb-0 ps-3"&gt;
&lt;li&gt;手元カメラで思考のズレをその場で把握できる&lt;/li&gt;
&lt;li&gt;本文と設問の往復を手順として固定できる&lt;/li&gt;
&lt;li&gt;記述答案の書き換え／添削をその場で回せる&lt;/li&gt;
&lt;li&gt;過去問を段階的に扱い、穴を特定して補強できる&lt;/li&gt;
&lt;/ul&gt;
&lt;/div&gt;
&lt;/div&gt;
&lt;div class="col-12 col-lg-6"&gt;
&lt;div class="rq-soft p-3"&gt;
&lt;div class="fw-bold mb-2"&gt;失点を減らす処理フロー&lt;/div&gt;
&lt;ul class="mb-0 ps-3"&gt;
&lt;li&gt;&lt;span class="fw-bold"&gt;本文処理&lt;/span&gt;：段落要点／対比・言い換え・因果&lt;/li&gt;
&lt;li&gt;&lt;span class="fw-bold"&gt;設問処理&lt;/span&gt;：設問分解／条件管理／参照範囲&lt;/li&gt;
&lt;li&gt;&lt;span class="fw-bold"&gt;答案化&lt;/span&gt;：根拠段落番号／要素不足・条件漏れ回避&lt;/li&gt;
&lt;li&gt;&lt;span class="fw-bold"&gt;改善履歴&lt;/span&gt;：タグ付け→再演習で再現性&lt;/li&gt;
&lt;/ul&gt;
&lt;/div&gt;
&lt;/div&gt;
&lt;/div&gt;
&lt;div class="alert alert-primary mt-3 mb-0"&gt;
&lt;div class="fw-bold mb-1"&gt;案内&lt;/div&gt;
&lt;div class="mb-0"&gt;中学受験国語をオンラインで整えたい場合は、&lt;br /&gt;
&lt;a class="fw-bold" href="https://dokkai-labo.tokyo/kobetsuonline01/"&gt;オンライン国語の個別指導&lt;/a&gt;&lt;br /&gt;
が有効です。読解力・記述・過去問の扱いを、手順として組み立てていきます。&lt;/div&gt;
&lt;/div&gt;
&lt;/div&gt;
&lt;/div&gt;
&lt;h2 id="steps" class="rq-anchor rq-h2"&gt;読解力と記述力を立て直す3つの実践ステップ&lt;/h2&gt;
&lt;div class="alert alert-success mb-3"&gt;
&lt;div class="fw-bold mb-1"&gt;進め方のコツ&lt;/div&gt;
&lt;div class="mb-0"&gt;一度に全部を直さず、同じ手順で繰り返せる状態を作ります。本文処理→設問処理→記述の順に整えると、読解力と得点が安定します。&lt;/div&gt;
&lt;/div&gt;
&lt;details class="rq-details card rq-card shadow-sm mb-3" open=""&gt;
&lt;summary class="card-header fw-bold" style="background: #eefaf4;"&gt;ステップ1：本文処理の改善 &lt;span class="badge bg-success"&gt;読解力の土台&lt;/span&gt;&lt;/summary&gt;
&lt;div class="card-body p-3 p-md-4"&gt;
&lt;ul class="mb-3 ps-3"&gt;
&lt;li&gt;段落ごとに一言で要点をメモする&lt;/li&gt;
&lt;li&gt;対比・言い換え・因果を見つけたら印を統一する&lt;/li&gt;
&lt;li&gt;要点候補が出たら、根拠段落番号を添える&lt;/li&gt;
&lt;/ul&gt;
&lt;div class="rq-soft p-3"&gt;
&lt;div class="fw-bold mb-2"&gt;マークは増やし過ぎない&lt;/div&gt;
&lt;div class="rq-note"&gt;増やすほど「どれが重要か」がぼやけます。最小セットで固定します。&lt;/div&gt;
&lt;div class="table-responsive mt-2"&gt;
&lt;table class="table table-sm table-bordered align-middle mb-0 rq-table"&gt;
&lt;thead style="background: #ffffff;"&gt;
&lt;tr class="text-center"&gt;
&lt;th style="width: 22%;"&gt;観点&lt;/th&gt;
&lt;th style="width: 18%;"&gt;おすすめ&lt;/th&gt;
&lt;th&gt;狙い&lt;/th&gt;
&lt;/tr&gt;
&lt;/thead&gt;
&lt;tbody&gt;
&lt;tr&gt;
&lt;td class="fw-bold"&gt;対比&lt;/td&gt;
&lt;td class="text-center"&gt;↔&lt;/td&gt;
&lt;td&gt;主張の分岐点を押さえる&lt;/td&gt;
&lt;/tr&gt;
&lt;tr&gt;
&lt;td class="fw-bold"&gt;言い換え&lt;/td&gt;
&lt;td class="text-center"&gt;＝&lt;/td&gt;
&lt;td&gt;要点候補を固定する&lt;/td&gt;
&lt;/tr&gt;
&lt;tr&gt;
&lt;td class="fw-bold"&gt;因果&lt;/td&gt;
&lt;td class="text-center"&gt;→&lt;/td&gt;
&lt;td&gt;理由問題の根拠探索を速くする&lt;/td&gt;
&lt;/tr&gt;
&lt;/tbody&gt;
&lt;/table&gt;
&lt;/div&gt;
&lt;/div&gt;
&lt;/div&gt;
&lt;/details&gt;
&lt;details class="rq-details card rq-card shadow-sm mb-3"&gt;
&lt;summary class="card-header fw-bold" style="background: #eef2ff;"&gt;ステップ2：設問処理の改善 &lt;span class="badge bg-primary"&gt;条件管理&lt;/span&gt;&lt;/summary&gt;
&lt;div class="card-body p-3 p-md-4"&gt;
&lt;ul class="mb-3 ps-3"&gt;
&lt;li&gt;何を答えるか（要点、理由、心情、目的など）&lt;/li&gt;
&lt;li&gt;条件（字数、抜き出し範囲、言い換え指定、理由の数など）&lt;/li&gt;
&lt;li&gt;参照範囲（傍線部周辺、段落指定、全体など）&lt;/li&gt;
&lt;/ul&gt;
&lt;div class="alert alert-info mb-0"&gt;
&lt;div class="fw-bold mb-1"&gt;探す順番を固定する例（理由説明）&lt;/div&gt;
&lt;ol class="mb-0 ps-3"&gt;
&lt;li&gt;傍線部直前直後で理由語を探す&lt;/li&gt;
&lt;li&gt;同段落の言い換えを聞く&lt;/li&gt;
&lt;li&gt;対比の反対側を確認する&lt;/li&gt;
&lt;/ol&gt;
&lt;/div&gt;
&lt;/div&gt;
&lt;/details&gt;
&lt;details class="rq-details card rq-card shadow-sm mb-4"&gt;
&lt;summary class="card-header fw-bold" style="background: #fff7ed;"&gt;ステップ3：記述改善 &lt;span class="badge bg-warning text-dark"&gt;型で伸ばす&lt;/span&gt;&lt;/summary&gt;
&lt;div class="card-body p-3 p-md-4"&gt;
&lt;p class="mb-3"&gt;記述は工程です。次の3工程に分けて練習すると、要素不足や条件漏れが減ります。&lt;/p&gt;
&lt;div class="row g-3"&gt;
&lt;div class="col-12 col-md-4"&gt;
&lt;div class="p-3 rounded h-100" style="border: 1px solid #f2e2c8; background: #fff;"&gt;
&lt;div class="fw-bold mb-1"&gt;材料の抜き出し&lt;/div&gt;
&lt;div class="rq-note"&gt;必要要素を本文から回収&lt;/div&gt;
&lt;/div&gt;
&lt;/div&gt;
&lt;div class="col-12 col-md-4"&gt;
&lt;div class="p-3 rounded h-100" style="border: 1px solid #f2e2c8; background: #fff;"&gt;
&lt;div class="fw-bold mb-1"&gt;要素の並び替え&lt;/div&gt;
&lt;div class="rq-note"&gt;因果・対比の順に整列&lt;/div&gt;
&lt;/div&gt;
&lt;/div&gt;
&lt;div class="col-12 col-md-4"&gt;
&lt;div class="p-3 rounded h-100" style="border: 1px solid #f2e2c8; background: #fff;"&gt;
&lt;div class="fw-bold mb-1"&gt;文章化&lt;/div&gt;
&lt;div class="rq-note"&gt;条件チェックして完成&lt;/div&gt;
&lt;/div&gt;
&lt;/div&gt;
&lt;/div&gt;
&lt;hr class="my-3" /&gt;
&lt;div class="fw-bold mb-2"&gt;添削後に必ずやること&lt;/div&gt;
&lt;ul class="mb-0 ps-3"&gt;
&lt;li&gt;直した箇所を分類する（要素不足、条件漏れ、言い換えズレ、主語不明など）&lt;/li&gt;
&lt;li&gt;同じ設問を時間を空けて再提出し、同じミスが出ないか確認する&lt;/li&gt;
&lt;/ul&gt;
&lt;/div&gt;
&lt;/details&gt;
&lt;div class="card rq-card shadow-sm mb-4"&gt;
&lt;div class="card-body p-3 p-md-4"&gt;
&lt;div class="row align-items-center g-3"&gt;
&lt;div class="col-12 col-lg-8"&gt;
&lt;div class="fw-bold" style="font-size: 1.1rem;"&gt;復習のやり方を手順に落とし込みたいご家庭へ&lt;/div&gt;
&lt;div class="text-muted mt-1"&gt;本文と設問の往復、条件管理、記述の工程を可視化しながら整えると、読解力と得点が安定しやすくなります。&lt;/div&gt;
&lt;/div&gt;
&lt;div class="col-12 col-lg-4"&gt;
&lt;p&gt;&lt;a class="btn btn-primary btn-lg w-100" href="https://dokkai-labo.tokyo/kobetsuonline01/"&gt;&lt;br /&gt;
オンライン個別指導を確認する&lt;br /&gt;
&lt;/a&gt;&lt;/p&gt;
&lt;div class="rq-note mt-2"&gt;中学受験国語／記述／過去問の運用まで対応&lt;/div&gt;
&lt;/div&gt;
&lt;/div&gt;
&lt;/div&gt;
&lt;/div&gt;
&lt;h2 id="home" class="rq-anchor rq-h2"&gt;家庭学習でのフォローと親子の役割分担&lt;/h2&gt;
&lt;div class="card rq-card shadow-sm mb-4"&gt;
&lt;div class="card-body p-3 p-md-4"&gt;
&lt;p class="mb-3"&gt;家庭ができることは多い一方で、やり過ぎると逆効果になります。基本は&lt;br /&gt;
&lt;span class="fw-bold"&gt;家庭は継続領域&lt;/span&gt;、&lt;span class="fw-bold"&gt;指導は思考領域&lt;/span&gt;の役割分担が安全です。&lt;/p&gt;
&lt;div class="table-responsive"&gt;
&lt;table class="table table-bordered align-middle mb-0 rq-table"&gt;
&lt;thead style="background: #f6f7fb;"&gt;
&lt;tr class="text-center"&gt;
&lt;th style="width: 28%;"&gt;家庭が担うと効果的&lt;/th&gt;
&lt;th&gt;やること&lt;/th&gt;
&lt;th style="width: 30%;"&gt;注意点&lt;/th&gt;
&lt;/tr&gt;
&lt;/thead&gt;
&lt;tbody&gt;
&lt;tr&gt;
&lt;td class="fw-bold"&gt;語彙・漢字&lt;/td&gt;
&lt;td&gt;短時間でも毎日積み上げる。選択肢判断と記述の言い換えの土台になる。&lt;/td&gt;
&lt;td&gt;量より継続。ミスの原因を一言で残す。&lt;/td&gt;
&lt;/tr&gt;
&lt;tr&gt;
&lt;td class="fw-bold"&gt;音読&lt;/td&gt;
&lt;td&gt;句読点で止まれるか、主語述語を崩さず読めるかを確認。&lt;/td&gt;
&lt;td&gt;感情表現より文の切れ目を優先。&lt;/td&gt;
&lt;/tr&gt;
&lt;tr&gt;
&lt;td class="fw-bold"&gt;過去問の管理&lt;/td&gt;
&lt;td&gt;失点理由をタグ付けし、直し答案を保存。再演習日を決める。&lt;/td&gt;
&lt;td&gt;点数だけで評価しない。改善履歴を残す。&lt;/td&gt;
&lt;/tr&gt;
&lt;tr&gt;
&lt;td class="fw-bold"&gt;声かけ&lt;/td&gt;
&lt;td&gt;「条件はどれ？」「根拠段落はどこ？」のように問いで戻す。&lt;/td&gt;
&lt;td&gt;答案を作らない。再現の練習を奪わない。&lt;/td&gt;
&lt;/tr&gt;
&lt;/tbody&gt;
&lt;/table&gt;
&lt;/div&gt;
&lt;div class="alert alert-warning mt-3 mb-0"&gt;
&lt;div class="fw-bold mb-1"&gt;やり過ぎ注意&lt;/div&gt;
&lt;div class="mb-0"&gt;家庭が答案を作ると、子どもは自分で再現する練習を失います。家庭は手順に戻す問いかけに留めるのが安全です。&lt;/div&gt;
&lt;/div&gt;
&lt;/div&gt;
&lt;/div&gt;
&lt;h2 id="fit" class="rq-anchor rq-h2"&gt;個別指導・オンライン指導と相性が良い子の特徴&lt;/h2&gt;
&lt;div class="row g-3 mb-4"&gt;
&lt;div class="col-12 col-lg-7"&gt;
&lt;div class="card rq-card shadow-sm h-100"&gt;
&lt;div class="card-body p-3 p-md-4"&gt;
&lt;div class="fw-bold mb-2"&gt;相性が良いタイプ&lt;/div&gt;
&lt;ul class="mb-0 ps-3"&gt;
&lt;li&gt;集団塾で授業は聞けているのに、復習で点が伸びない&lt;/li&gt;
&lt;li&gt;本文のどこを読めばいいかが毎回変わり、根拠が固定されない&lt;/li&gt;
&lt;li&gt;記述で要素不足や条件漏れが頻発する&lt;/li&gt;
&lt;li&gt;過去問を解いても、直しが答え合わせで止まってしまう&lt;/li&gt;
&lt;li&gt;考える過程の可視化が必要で、自力の再現性を作りたい&lt;/li&gt;
&lt;/ul&gt;
&lt;hr class="my-3" /&gt;
&lt;div class="fw-bold mb-2"&gt;伸びが速い条件&lt;/div&gt;
&lt;div class="text-muted"&gt;語彙・漢字などの基礎を家庭で継続できると、整えた手順が定着しやすく、読解力と記述の安定につながります。&lt;/div&gt;
&lt;/div&gt;
&lt;/div&gt;
&lt;/div&gt;
&lt;div class="col-12 col-lg-5"&gt;
&lt;div class="card rq-card shadow-sm h-100"&gt;
&lt;div class="card-body p-3 p-md-4"&gt;
&lt;div class="fw-bold mb-2"&gt;関連：記述をもう一段具体化したい場合&lt;/div&gt;
&lt;p class="text-muted mb-3"&gt;記述の工程をさらに整理したい場合は、専門記事も参考になります。&lt;/p&gt;
&lt;p&gt;&lt;a class="btn btn-outline-primary w-100" href="https://dokkai-labo.tokyo/kijutsuryoku/"&gt;&lt;br /&gt;
記述力を伸ばす専門記事を見る&lt;br /&gt;
&lt;/a&gt;&lt;/p&gt;
&lt;div class="rq-note mt-2"&gt;材料の抜き出し、要素の並び替え、文章化、添削後の再提出までを「型」として固める視点が得られます。&lt;/div&gt;
&lt;/div&gt;
&lt;/div&gt;
&lt;/div&gt;
&lt;/div&gt;
&lt;h2 id="summary" class="rq-anchor rq-h2"&gt;正しい処理手順の固定が国語成績アップの近道&lt;/h2&gt;
&lt;div class="card rq-card shadow-sm"&gt;
&lt;div class="card-body p-3 p-md-4"&gt;
&lt;div class="row align-items-center g-3"&gt;
&lt;div class="col-12 col-lg-8"&gt;
&lt;p class="mb-2"&gt;国語が伸びない原因は、学力そのものより、本文処理・設問処理・記述の手順が噛み合っていないことにあります。&lt;br /&gt;
ズレを可視化し、同じ手順で再現できる形に整えることが最短ルートです。&lt;/p&gt;
&lt;div class="rq-soft p-3"&gt;
&lt;div class="fw-bold mb-1"&gt;最後に確認したいこと&lt;/div&gt;
&lt;ul class="mb-0 ps-3"&gt;
&lt;li&gt;根拠段落番号を残せているか&lt;/li&gt;
&lt;li&gt;設問の条件を分解できているか&lt;/li&gt;
&lt;li&gt;記述が工程で作れているか&lt;/li&gt;
&lt;li&gt;過去問の直しが改善履歴として残っているか&lt;/li&gt;
&lt;/ul&gt;
&lt;/div&gt;
&lt;/div&gt;
&lt;div class="col-12 col-lg-4"&gt;
&lt;p&gt;&lt;a class="btn btn-primary btn-lg w-100" href="https://dokkai-labo.tokyo/kobetsuonline01/"&gt;&lt;br /&gt;
オンライン国語の個別指導へ&lt;br /&gt;
&lt;/a&gt;&lt;/p&gt;
&lt;div class="rq-note mt-2"&gt;読解力・記述・過去問の運用まで、手順として整えます。&lt;/div&gt;
&lt;/div&gt;
&lt;/div&gt;
&lt;hr class="my-4" /&gt;
&lt;div class="rq-note"&gt;※本ページは保護者向けに、国語の学習パターンのズレと改善手順を整理したサブコラムです。&lt;/div&gt;
&lt;/div&gt;
&lt;/div&gt;
&lt;/div&gt;
&lt;/div&gt;
------</t>
  </si>
  <si>
    <t>以下のページは不自然なワードを使用しています。
これらを適切に自然な言葉に置き換えて下さい。
なお、本文の装飾や構造は絶対に変えないでください。
【対象ページURL】
https://dokkai-labo.tokyo/col_blog/kokugo-fix/
【検出された不自然ワード】
- 型
- 固定
- 手順
- 立て直
- 最短
- 設計
- 整え
【本文】
------
&lt;div class="container my-4"&gt;
&lt;p&gt;&lt;!-- Minimal CSS helpers（PC/スマホ両対応のための補助） --&gt;&lt;/p&gt;
&lt;style&gt;
    .hero-title { font-size: 1.9rem; line-height: 1.5; }&lt;br /&gt;    @media (min-width: 992px){ .hero-title { font-size: 2.15rem; } }&lt;/p&gt;
&lt;p&gt;    .p-lg-5-soft { padding: 1.5rem; }&lt;br /&gt;    @media (min-width: 992px){ .p-lg-5-soft { padding: 3rem; } }&lt;/p&gt;
&lt;p&gt;    .btn-responsive { width: 100%; }&lt;br /&gt;    @media (min-width: 992px){ .btn-responsive { width: auto; } }&lt;/p&gt;
&lt;p&gt;    .table-fixed { table-layout: fixed; }&lt;br /&gt;    .table-fixed th, .table-fixed td { overflow-wrap: anywhere; word-break: break-word; }&lt;/p&gt;
&lt;p&gt;    .toc-list .list-group-item { border-radius: .75rem; margin-bottom: .5rem; }&lt;br /&gt;    .toc-list .list-group-item:last-child { margin-bottom: 0; }&lt;/p&gt;
&lt;p&gt;    .soft-border { border: 1px solid rgba(0,0,0,.06); }&lt;br /&gt;    .small-note { font-size: .92rem; }&lt;br /&gt;  &lt;/style&gt;
&lt;p&gt;&lt;!-- Hero --&gt;&lt;/p&gt;
&lt;div class="card shadow-sm mb-4 border-0" style="background: linear-gradient(135deg,#283593,#00897b); color: #fff;"&gt;
&lt;div class="card-body p-4 p-lg-5-soft"&gt;
&lt;div class="d-flex flex-wrap gap-2 mb-3"&gt;&lt;span class="badge bg-warning text-dark"&gt;中学受験／国語&lt;/span&gt;&lt;br /&gt;
&lt;span class="badge bg-light text-dark"&gt;宿題はやっているのに伸びない&lt;/span&gt;&lt;br /&gt;
&lt;span class="badge bg-dark"&gt;改善パターン&lt;/span&gt;&lt;/div&gt;
&lt;h1 class="mb-3 hero-title"&gt;塾の宿題を「こなしているのに」国語が伸びない子の改善パターン&lt;/h1&gt;
&lt;p class="mb-0" style="font-size: 1.02rem; opacity: .95;"&gt;宿題をこなし、問題集も解いているのに国語だけ伸びない――多くの場合、原因は努力不足ではなく&lt;br /&gt;
&lt;strong&gt;復習のしかた&lt;/strong&gt;と&lt;strong&gt;答案の読み返し方&lt;/strong&gt;にあります。&lt;br /&gt;
この記事では、伸びない家庭の共通点と、オンラインが補うべき領域、そして具体的な改善手順を整理します。&lt;/p&gt;
&lt;p class="mt-3 mb-0" style="opacity: .95;"&gt;家庭学習（読解量・漢字の増やし方）の全体像はこちら：&lt;a class="link-light text-decoration-underline fw-bold" href="https://dokkai-labo.tokyo/blog/note/"&gt;全体像はこちら&lt;/a&gt;&lt;/p&gt;
&lt;div class="row g-3 mt-4 align-items-stretch"&gt;
&lt;div class="col-lg-7"&gt;
&lt;div class="p-3 rounded-3" style="background: rgba(255,255,255,.12); height: 100%;"&gt;
&lt;div class="fw-bold mb-2"&gt;この記事で分かること&lt;/div&gt;
&lt;ul class="mb-0 ps-3"&gt;
&lt;li&gt;宿題をやっても伸びない「構造的な原因」&lt;/li&gt;
&lt;li&gt;国語の復習を成果に変える改善パターン&lt;/li&gt;
&lt;li&gt;本文処理・設問処理・記述の手順の整え方&lt;/li&gt;
&lt;li&gt;家庭での役割分担と過去問の回し方&lt;/li&gt;
&lt;/ul&gt;
&lt;/div&gt;
&lt;/div&gt;
&lt;div class="col-lg-5"&gt;
&lt;div class="p-3 rounded-3" style="background: rgba(0,0,0,.18); height: 100%;"&gt;
&lt;div class="fw-bold mb-2"&gt;よくある症状&lt;/div&gt;
&lt;ul class="mb-0 ps-3"&gt;
&lt;li&gt;二択で外れる&lt;/li&gt;
&lt;li&gt;記述が本文とズレる&lt;/li&gt;
&lt;li&gt;直しをしても同じミスが再発&lt;/li&gt;
&lt;/ul&gt;
&lt;/div&gt;
&lt;/div&gt;
&lt;/div&gt;
&lt;div class="d-flex flex-wrap gap-2 mt-4"&gt;&lt;a class="btn btn-light btn-sm" href="#toc"&gt;目次へ&lt;/a&gt;&lt;br /&gt;
&lt;a class="btn btn-outline-light btn-sm" href="#cta-mid"&gt;オンライン活用&lt;/a&gt;&lt;/div&gt;
&lt;/div&gt;
&lt;/div&gt;
&lt;p&gt;&lt;!-- TOC --&gt;&lt;/p&gt;
&lt;div id="toc" class="card shadow-sm mb-4"&gt;
&lt;div class="card-body p-4"&gt;
&lt;h2 class="h5 mb-3"&gt;目次&lt;/h2&gt;
&lt;div class="row g-3"&gt;
&lt;div class="col-md-6"&gt;
&lt;div class="list-group toc-list"&gt;&lt;a class="list-group-item list-group-item-action" href="#bg"&gt;この悩みが起きる背景&lt;/a&gt;&lt;br /&gt;
&lt;a class="list-group-item list-group-item-action" href="#online"&gt;オンライン国語個別指導が効果を発揮する理由&lt;/a&gt;&lt;br /&gt;
&lt;a class="list-group-item list-group-item-action" href="#steps"&gt;改善方法（実践ステップ）&lt;/a&gt;&lt;/div&gt;
&lt;/div&gt;
&lt;div class="col-md-6"&gt;
&lt;div class="list-group toc-list"&gt;&lt;a class="list-group-item list-group-item-action" href="#home"&gt;家庭でできるフォローと役割分担&lt;/a&gt;&lt;br /&gt;
&lt;a class="list-group-item list-group-item-action" href="#fit"&gt;どんな子に相性が良いか&lt;/a&gt;&lt;br /&gt;
&lt;a class="list-group-item list-group-item-action" href="#summary"&gt;まとめ&lt;/a&gt;&lt;/div&gt;
&lt;/div&gt;
&lt;/div&gt;
&lt;/div&gt;
&lt;/div&gt;
&lt;p&gt;&lt;!-- Background --&gt;&lt;/p&gt;
&lt;div id="bg" class="card shadow-sm mb-4 border-0"&gt;
&lt;div class="card-body p-4 p-lg-5-soft"&gt;
&lt;div class="d-flex align-items-center gap-2 mb-2"&gt;&lt;span class="badge bg-primary"&gt;背景&lt;/span&gt;&lt;br /&gt;
&lt;span class="text-muted small"&gt;量ではなく工程が原因&lt;/span&gt;&lt;/div&gt;
&lt;h2 class="mb-3"&gt;この悩みが起きる背景（構造的な原因）&lt;/h2&gt;
&lt;p&gt;宿題をやっているのに国語が伸びない場合、学力そのものよりも&lt;strong&gt;成果につながる工程&lt;/strong&gt;が抜けているケースが多いです。&lt;br /&gt;
国語は、本文の理解だけでなく「設問条件に合わせて根拠を取り、答案に整える」処理が必要です。&lt;br /&gt;
ところが宿題中心の学習では、次のようなズレが起こりがちです。&lt;/p&gt;
&lt;div class="row g-3 mt-2"&gt;
&lt;div class="col-lg-7"&gt;
&lt;div class="card soft-border h-100" style="background: #f7f9ff;"&gt;
&lt;div class="card-body"&gt;
&lt;div class="fw-bold mb-2"&gt;伸びる学習の流れ&lt;/div&gt;
&lt;ol class="mb-0 ps-3"&gt;
&lt;li&gt;本文の骨組みを押さえる&lt;/li&gt;
&lt;li&gt;設問を分解して条件を確定&lt;/li&gt;
&lt;li&gt;本文へ戻って根拠を意味で確定&lt;/li&gt;
&lt;li&gt;選択肢・記述を条件に合わせて整える&lt;/li&gt;
&lt;li&gt;解いた後に手順を言語化して復習&lt;/li&gt;
&lt;/ol&gt;
&lt;/div&gt;
&lt;/div&gt;
&lt;/div&gt;
&lt;div class="col-lg-5"&gt;
&lt;div class="card soft-border h-100" style="background: #fff;"&gt;
&lt;div class="card-body"&gt;
&lt;div class="fw-bold mb-2"&gt;伸びない学習の共通点&lt;/div&gt;
&lt;ul class="mb-0 ps-3"&gt;
&lt;li&gt;解きっぱなしで本文に戻らない&lt;/li&gt;
&lt;li&gt;解説を読んで終わる&lt;/li&gt;
&lt;li&gt;直しが「写す」になっている&lt;/li&gt;
&lt;li&gt;同じミスが再発する&lt;/li&gt;
&lt;/ul&gt;
&lt;/div&gt;
&lt;/div&gt;
&lt;/div&gt;
&lt;/div&gt;
&lt;div class="alert alert-warning mt-4 mb-0"&gt;
&lt;div class="fw-bold mb-1"&gt;具体例（宿題は終わるのに点が伸びない）&lt;/div&gt;
&lt;div&gt;毎週の宿題を提出できているのに、模試では選択肢が二択で外れ、記述は本文とズレる。&lt;br /&gt;
この場合、量は足りています。問題は、間違えた設問について&lt;br /&gt;
&lt;strong&gt;どの条件を落としたのか&lt;/strong&gt;、&lt;strong&gt;本文のどこが根拠だったのか&lt;/strong&gt;を説明できる形で復習していないことです。&lt;br /&gt;
再現性が作れない限り、宿題を増やしても伸びにくくなります。&lt;/div&gt;
&lt;/div&gt;
&lt;div class="table-responsive mt-4"&gt;
&lt;table class="table table-bordered align-middle mb-0 table-fixed"&gt;
&lt;thead style="background: #e8eaf6;"&gt;
&lt;tr class="text-center"&gt;
&lt;th style="width: 18%;"&gt;ズレの種類&lt;/th&gt;
&lt;th&gt;起きていること&lt;/th&gt;
&lt;th style="width: 30%;"&gt;家庭で見えるサイン&lt;/th&gt;
&lt;/tr&gt;
&lt;/thead&gt;
&lt;tbody&gt;
&lt;tr&gt;
&lt;td class="fw-bold"&gt;解きっぱなし&lt;/td&gt;
&lt;td&gt;根拠確認がなく、偶然の正解と実力が混ざる&lt;/td&gt;
&lt;td&gt;丸付けで終わる／本文に戻らない&lt;/td&gt;
&lt;/tr&gt;
&lt;tr&gt;
&lt;td class="fw-bold"&gt;解説依存&lt;/td&gt;
&lt;td&gt;分かった気になるが、次の類題で再現できない&lt;/td&gt;
&lt;td&gt;解説を読むと納得／翌週も同じミス&lt;/td&gt;
&lt;/tr&gt;
&lt;tr&gt;
&lt;td class="fw-bold"&gt;直しが写し&lt;/td&gt;
&lt;td&gt;改善点が残らず、処理手順が定着しない&lt;/td&gt;
&lt;td&gt;赤字を写す／理由を言えない&lt;/td&gt;
&lt;/tr&gt;
&lt;/tbody&gt;
&lt;/table&gt;
&lt;/div&gt;
&lt;/div&gt;
&lt;/div&gt;
&lt;p&gt;&lt;!-- Online --&gt;&lt;/p&gt;
&lt;div id="online" class="card shadow-sm mb-4 border-0"&gt;
&lt;div class="card-body p-4 p-lg-5-soft"&gt;
&lt;div class="d-flex align-items-center gap-2 mb-2"&gt;&lt;span class="badge bg-success"&gt;オンライン国語&lt;/span&gt;&lt;br /&gt;
&lt;span class="text-muted small"&gt;手順の可視化で再現性を作る&lt;/span&gt;&lt;/div&gt;
&lt;h2 class="mb-3"&gt;オンライン国語個別指導が効果を発揮する理由&lt;/h2&gt;
&lt;p&gt;伸び悩みの解決には、問題数を増やすよりも&lt;strong&gt;設問ごとの処理手順&lt;/strong&gt;を整えることが重要です。&lt;br /&gt;
オンライン国語の個別指導は、手元の動きや思考のズレを可視化し、復習を「改善」に変えるのに適しています。&lt;/p&gt;
&lt;div class="row g-3 mt-2 align-items-stretch"&gt;
&lt;div class="col-md-6"&gt;
&lt;div class="card h-100 border-0" style="background: #e3f2fd;"&gt;
&lt;div class="card-body"&gt;
&lt;div class="fw-bold mb-2"&gt;手元カメラでズレを即時発見&lt;/div&gt;
&lt;ul class="mb-0 ps-3"&gt;
&lt;li&gt;条件語に線を引けているか&lt;/li&gt;
&lt;li&gt;本文へ戻る位置が適切か&lt;/li&gt;
&lt;li&gt;根拠を文で確定できているか&lt;/li&gt;
&lt;li&gt;記述の材料整理ができているか&lt;/li&gt;
&lt;/ul&gt;
&lt;/div&gt;
&lt;/div&gt;
&lt;/div&gt;
&lt;div class="col-md-6"&gt;
&lt;div class="card h-100 border-0" style="background: #f1f8e9;"&gt;
&lt;div class="card-body"&gt;
&lt;div class="fw-bold mb-2"&gt;対話で「なぜその答えか」を固定&lt;/div&gt;
&lt;ul class="mb-0 ps-3"&gt;
&lt;li&gt;設問分解 → 本文根拠 → 条件適合の確認&lt;/li&gt;
&lt;li&gt;選択肢のズレ語を特定し直し方を定着&lt;/li&gt;
&lt;li&gt;記述をその場で書き換え、直しを完結&lt;/li&gt;
&lt;li&gt;過去問も段階的に扱い、精度を上げる&lt;/li&gt;
&lt;/ul&gt;
&lt;/div&gt;
&lt;/div&gt;
&lt;/div&gt;
&lt;/div&gt;
&lt;p&gt;&lt;!-- CTA Mid --&gt;&lt;/p&gt;
&lt;div id="cta-mid" class="card border-0 shadow-sm mt-4" style="background: linear-gradient(135deg,#ffffff,#f7fbff);"&gt;
&lt;div class="card-body p-4"&gt;
&lt;div class="row g-3 align-items-center"&gt;
&lt;div class="col-lg-8"&gt;
&lt;div class="fw-bold mb-1" style="font-size: 1.05rem;"&gt;宿題を成果に変えたい方へ&lt;/div&gt;
&lt;div class="text-muted"&gt;宿題の量を増やす前に、解き方・直し方の工程を整えることで国語は伸びやすくなります。&lt;br /&gt;
中学受験の読解力・記述・過去問の精度を、1対1で立て直す設計を行います。&lt;/div&gt;
&lt;/div&gt;
&lt;div class="col-lg-4"&gt;
&lt;div class="d-grid d-lg-flex justify-content-lg-end"&gt;&lt;a class="btn btn-primary btn-responsive" href="https://dokkai-labo.tokyo/kobetsuonline01/"&gt;&lt;br /&gt;
オンライン国語個別指導を確認する&lt;br /&gt;
&lt;/a&gt;&lt;/div&gt;
&lt;div class="small text-muted mt-2"&gt;オンライン国語／個別指導／中学受験&lt;/div&gt;
&lt;/div&gt;
&lt;/div&gt;
&lt;/div&gt;
&lt;/div&gt;
&lt;p class="mt-4 mb-0"&gt;中学受験国語をオンラインで整えたい場合は、&lt;br /&gt;
&lt;a href="https://dokkai-labo.tokyo/kobetsuonline01/"&gt;オンライン個別指導&lt;/a&gt;&lt;br /&gt;
を軸に、宿題のやり方そのものを改善するのが効果的です。&lt;/p&gt;
&lt;/div&gt;
&lt;/div&gt;
&lt;p&gt;&lt;!-- Steps --&gt;&lt;/p&gt;
&lt;div id="steps" class="card shadow-sm mb-4 border-0"&gt;
&lt;div class="card-body p-4 p-lg-5-soft"&gt;
&lt;div class="d-flex align-items-center gap-2 mb-2"&gt;&lt;span class="badge bg-dark"&gt;実践&lt;/span&gt;&lt;br /&gt;
&lt;span class="text-muted small"&gt;本文処理 → 設問処理 → 記述 → 直し&lt;/span&gt;&lt;/div&gt;
&lt;h2 class="mb-3"&gt;改善方法（実践ステップ）&lt;/h2&gt;
&lt;div class="table-responsive mb-4"&gt;
&lt;table class="table table-hover table-bordered align-middle mb-0 table-fixed"&gt;
&lt;thead style="background: #eceff1;"&gt;
&lt;tr class="text-center"&gt;
&lt;th style="width: 14%;"&gt;ステップ&lt;/th&gt;
&lt;th style="width: 24%;"&gt;目的&lt;/th&gt;
&lt;th&gt;具体的にやること&lt;/th&gt;
&lt;th style="width: 24%;"&gt;よくある失敗&lt;/th&gt;
&lt;/tr&gt;
&lt;/thead&gt;
&lt;tbody&gt;
&lt;tr&gt;
&lt;td class="fw-bold"&gt;本文処理&lt;/td&gt;
&lt;td&gt;骨組みを押さえ、戻れる読みを作る&lt;/td&gt;
&lt;td&gt;段落要点、対比・言い換え・因果、主張と例の区別&lt;/td&gt;
&lt;td&gt;読んだつもり／要点が言えない&lt;/td&gt;
&lt;/tr&gt;
&lt;tr&gt;
&lt;td class="fw-bold"&gt;設問処理&lt;/td&gt;
&lt;td&gt;条件を固定し、探す視点を作る&lt;/td&gt;
&lt;td&gt;設問分解、条件語の線引き、本文範囲の当て&lt;/td&gt;
&lt;td&gt;条件落ち／部分一致で決め打ち&lt;/td&gt;
&lt;/tr&gt;
&lt;tr&gt;
&lt;td class="fw-bold"&gt;記述&lt;/td&gt;
&lt;td&gt;材料を整理し、条件に合わせて文章化&lt;/td&gt;
&lt;td&gt;材料の箇条書き、並び替え、短文で整える&lt;/td&gt;
&lt;td&gt;いきなり書く／本文ズレ&lt;/td&gt;
&lt;/tr&gt;
&lt;tr&gt;
&lt;td class="fw-bold"&gt;直し&lt;/td&gt;
&lt;td&gt;再現性を作り、次に活かす&lt;/td&gt;
&lt;td&gt;原因分類、根拠確認、手順メモ、類題で確認&lt;/td&gt;
&lt;td&gt;赤字を写す／同じミス再発&lt;/td&gt;
&lt;/tr&gt;
&lt;/tbody&gt;
&lt;/table&gt;
&lt;/div&gt;
&lt;div class="row g-3 align-items-stretch"&gt;
&lt;div class="col-lg-4"&gt;
&lt;div class="card h-100 border-0" style="background: #f7f9ff;"&gt;
&lt;div class="card-body"&gt;
&lt;h3 class="h5"&gt;ステップ1：本文処理の改善&lt;/h3&gt;
&lt;ul class="ps-3 mb-0"&gt;
&lt;li&gt;段落ごとに要点を一言で言う&lt;/li&gt;
&lt;li&gt;接続語の前後をセットで読む&lt;/li&gt;
&lt;li&gt;主張と例を線で分ける&lt;/li&gt;
&lt;/ul&gt;
&lt;div class="small text-muted mt-3"&gt;説明文・物語文を問わず、本文の骨組みが取れると設問処理が速くなり、宿題の効率が上がります。&lt;/div&gt;
&lt;/div&gt;
&lt;/div&gt;
&lt;/div&gt;
&lt;div class="col-lg-4"&gt;
&lt;div class="card h-100 border-0" style="background: #e8f5e9;"&gt;
&lt;div class="card-body"&gt;
&lt;h3 class="h5"&gt;ステップ2：設問処理の改善&lt;/h3&gt;
&lt;ul class="ps-3 mb-0"&gt;
&lt;li&gt;何を書くか、条件、本文範囲に分解&lt;/li&gt;
&lt;li&gt;条件語に線を引き、要素数を決める&lt;/li&gt;
&lt;li&gt;根拠候補を複数拾ってから絞る&lt;/li&gt;
&lt;/ul&gt;
&lt;div class="small text-muted mt-3"&gt;宿題で一番差がつくのはここです。設問分解ができると二択ミスが減り、過去問でも安定します。&lt;/div&gt;
&lt;/div&gt;
&lt;/div&gt;
&lt;/div&gt;
&lt;div class="col-lg-4"&gt;
&lt;div class="card h-100 border-0" style="background: #fff3e0;"&gt;
&lt;div class="card-body"&gt;
&lt;h3 class="h5"&gt;ステップ3：記述改善と直し&lt;/h3&gt;
&lt;ul class="ps-3 mb-0"&gt;
&lt;li&gt;材料を箇条書きにしてから書く&lt;/li&gt;
&lt;li&gt;条件に合う順に並べ替える&lt;/li&gt;
&lt;li&gt;直しは原因を分類し、手順を残す&lt;/li&gt;
&lt;/ul&gt;
&lt;div class="small text-muted mt-3"&gt;記述は文章力より工程です。材料整理と条件反映ができると、答案は見違えるほど安定します。&lt;/div&gt;
&lt;/div&gt;
&lt;/div&gt;
&lt;/div&gt;
&lt;/div&gt;
&lt;div id="accHomework" class="accordion mt-4"&gt;
&lt;div class="accordion-item"&gt;
&lt;h3 id="hHW" class="accordion-header"&gt;&lt;button class="accordion-button collapsed" type="button" data-bs-toggle="collapse" data-bs-target="#cHW" aria-expanded="false" aria-controls="cHW"&gt;&lt;br /&gt;
宿題の直しを「伸びる形」に変えるチェックリスト&lt;br /&gt;
&lt;/button&gt;&lt;/h3&gt;
&lt;div id="cHW" class="accordion-collapse collapse" aria-labelledby="hHW" data-bs-parent="#accHomework"&gt;
&lt;div class="accordion-body"&gt;
&lt;ul class="mb-0 ps-3"&gt;
&lt;li&gt;&lt;strong&gt;条件&lt;/strong&gt;：設問の条件語を線引きし、落とした条件を言える&lt;/li&gt;
&lt;li&gt;&lt;strong&gt;根拠&lt;/strong&gt;：本文の根拠箇所を段落で示せる&lt;/li&gt;
&lt;li&gt;&lt;strong&gt;ズレ語&lt;/strong&gt;：選択肢のどの語が本文とズレるか特定できる&lt;/li&gt;
&lt;li&gt;&lt;strong&gt;次の一手&lt;/strong&gt;：同タイプの設問で同じ手順を再現できる&lt;/li&gt;
&lt;/ul&gt;
&lt;/div&gt;
&lt;/div&gt;
&lt;/div&gt;
&lt;/div&gt;
&lt;/div&gt;
&lt;/div&gt;
&lt;p&gt;&lt;!-- Home --&gt;&lt;/p&gt;
&lt;div id="home" class="card shadow-sm mb-4 border-0"&gt;
&lt;div class="card-body p-4 p-lg-5-soft"&gt;
&lt;div class="d-flex align-items-center gap-2 mb-2"&gt;&lt;span class="badge bg-secondary"&gt;家庭&lt;/span&gt;&lt;br /&gt;
&lt;span class="text-muted small"&gt;やりすぎず、回す設計へ&lt;/span&gt;&lt;/div&gt;
&lt;p&gt;&lt;!-- =============================== 追記：宿題を「伸びる復習」に変えるテンプレ／ミニ演習／FAQ 挿入位置：#steps 内の「ステップ表」の直後あたり（自然） =============================== --&gt;&lt;/p&gt;
&lt;p&gt;&lt;!-- 1) 家庭で回す“直しテンプレ” --&gt;&lt;/p&gt;
&lt;div class="card border-0 shadow-sm mt-4 mb-4" style="background: #fff;"&gt;
&lt;div class="card-header text-white" style="background: #283593;"&gt;宿題の直しを「写し」から「改善」に変えるテンプレ（そのまま使える）&lt;/div&gt;
&lt;div class="card-body"&gt;
&lt;p class="mb-3 small-note"&gt;直しは長文にしなくてOKです。1問につき&lt;strong&gt;30〜60秒&lt;/strong&gt;で「原因→手順」を固定します。&lt;br /&gt;
ノートの同じ場所に毎回この形で残すと、再現性が作れます。&lt;/p&gt;
&lt;div class="table-responsive"&gt;
&lt;table class="table table-bordered align-middle mb-0 table-fixed"&gt;
&lt;thead style="background: #e8eaf6;"&gt;
&lt;tr class="text-center"&gt;
&lt;th style="width: 22%;"&gt;項目&lt;/th&gt;
&lt;th&gt;書く内容（例）&lt;/th&gt;
&lt;/tr&gt;
&lt;/thead&gt;
&lt;tbody&gt;
&lt;tr&gt;
&lt;td class="fw-bold"&gt;①設問の条件&lt;/td&gt;
&lt;td&gt;「理由を2つ」「傍線部の気持ち」「本文の言葉を使う」など、落とした条件を一言&lt;/td&gt;
&lt;/tr&gt;
&lt;tr&gt;
&lt;td class="fw-bold"&gt;②根拠（本文）&lt;/td&gt;
&lt;td&gt;段落番号／行番号、または「〜の直後の言い換え」など、本文の位置を固定&lt;/td&gt;
&lt;/tr&gt;
&lt;tr&gt;
&lt;td class="fw-bold"&gt;③ズレの種類&lt;/td&gt;
&lt;td&gt;下の4つから1つだけ選ぶ：&lt;br /&gt;
A 条件落ち／B 根拠ズレ／C まとめ方（記述）／D 選択肢のズレ語見落とし&lt;/td&gt;
&lt;/tr&gt;
&lt;tr&gt;
&lt;td class="fw-bold"&gt;④次回の手順&lt;/td&gt;
&lt;td&gt;「条件語に線→要素数を決める→根拠候補を2つ拾う」など、次に同型でやる動きだけを書く&lt;/td&gt;
&lt;/tr&gt;
&lt;/tbody&gt;
&lt;/table&gt;
&lt;/div&gt;
&lt;div class="alert alert-warning mt-3 mb-0"&gt;
&lt;div class="fw-bold mb-1"&gt;ポイント&lt;/div&gt;
&lt;div&gt;「正解を書き直す」より、&lt;strong&gt;次に再現できる手順&lt;/strong&gt;を残すことが目的です。&lt;br /&gt;
特に二択ミスは「ズレ語」を言語化すると再発が止まりやすくなります。&lt;/div&gt;
&lt;/div&gt;
&lt;/div&gt;
&lt;/div&gt;
&lt;p&gt;&lt;!-- 2) 症状別：最短で直す“1手” --&gt;&lt;/p&gt;
&lt;div class="card border-0 shadow-sm mb-4" style="background: #f7fbff;"&gt;
&lt;div class="card-header" style="background: #e3f2fd;"&gt;症状別：宿題が伸びに変わる「最短の1手」&lt;/div&gt;
&lt;div class="card-body"&gt;
&lt;ul class="mb-0 ps-3"&gt;
&lt;li&gt;&lt;strong&gt;二択で外れる&lt;/strong&gt;：正解根拠を探す前に、誤答選択肢の&lt;strong&gt;ズレ語を1語&lt;/strong&gt;だけ特定する（本文のどの語と矛盾？）&lt;/li&gt;
&lt;li&gt;&lt;strong&gt;記述が本文とズレる&lt;/strong&gt;：いきなり書かず、本文から拾った材料を&lt;strong&gt;箇条書き3点&lt;/strong&gt;にしてから並べ替える&lt;/li&gt;
&lt;li&gt;&lt;strong&gt;直しをしても再発&lt;/strong&gt;：直しノートに「ズレの種類（A〜D）」を必ず1つ付け、&lt;strong&gt;次回の手順を1行&lt;/strong&gt;だけ残す&lt;/li&gt;
&lt;/ul&gt;
&lt;/div&gt;
&lt;/div&gt;
&lt;p&gt;&lt;!-- 3) ミニ演習：5分でできる“復習トレ” --&gt;&lt;/p&gt;
&lt;div class="card border-0 shadow-sm mb-4"&gt;
&lt;div class="card-header text-white" style="background: #00897b;"&gt;5分ミニ演習：宿題の復習を「型」にするトレーニング&lt;/div&gt;
&lt;div class="card-body"&gt;
&lt;p class="mb-2 small-note"&gt;今日の宿題（または過去問）から&lt;strong&gt;間違い1問だけ&lt;/strong&gt;選んで、次を埋めてください。&lt;/p&gt;
&lt;ol class="mb-3"&gt;
&lt;li&gt;設問の条件を&lt;strong&gt;3要素に分解&lt;/strong&gt;（何を書く／条件／本文範囲）&lt;/li&gt;
&lt;li&gt;本文の根拠を&lt;strong&gt;2か所&lt;/strong&gt;候補として拾う（A案・B案）&lt;/li&gt;
&lt;li&gt;誤答の原因をA〜Dで分類（条件落ち／根拠ズレ／まとめ方／ズレ語）&lt;/li&gt;
&lt;li&gt;次回の手順を&lt;strong&gt;1行&lt;/strong&gt;で書く（例：条件語→要素数→根拠2つ→絞る）&lt;/li&gt;
&lt;/ol&gt;
&lt;details class="rounded-3 p-3" style="background: #f8f9fa;"&gt;
&lt;summary class="fw-bold" style="cursor: pointer;"&gt;うまくいかないときのコツ（クリックで表示）&lt;/summary&gt;
&lt;div class="mt-2 small-note"&gt;
&lt;ul class="mb-0 ps-3"&gt;
&lt;li&gt;条件が分解できない→設問の「〜について」「なぜ」「どのように」を丸で囲む&lt;/li&gt;
&lt;li&gt;根拠が見つからない→設問のキーワードを本文で言い換えて探す（同じ語は出ないことが多い）&lt;/li&gt;
&lt;li&gt;記述が長くなる→材料3点を「短文」で並べてから接続語でつなぐ&lt;/li&gt;
&lt;/ul&gt;
&lt;/div&gt;
&lt;/details&gt;
&lt;/div&gt;
&lt;/div&gt;
&lt;p&gt;&lt;!-- 4) FAQ：検索面を増やす（よくある詰まりどころ） --&gt;&lt;/p&gt;
&lt;h2 class="mt-4 mb-3"&gt;よくある質問（宿題はやっているのに伸びない国語）&lt;/h2&gt;
&lt;div id="faq-kokugo-fix" class="accordion mb-4"&gt;
&lt;div class="accordion-item"&gt;
&lt;h3 id="q1-fix" class="accordion-header"&gt;&lt;button class="accordion-button collapsed" type="button" data-bs-toggle="collapse" data-bs-target="#a1-fix" aria-expanded="false" aria-controls="a1-fix"&gt;&lt;br /&gt;
宿題の量を増やせば国語は伸びますか&lt;br /&gt;
&lt;/button&gt;&lt;/h3&gt;
&lt;div id="a1-fix" class="accordion-collapse collapse" aria-labelledby="q1-fix" data-bs-parent="#faq-kokugo-fix"&gt;
&lt;div class="accordion-body"&gt;量が不足しているケースもありますが、このページのテーマは「量は足りているのに伸びない」状態です。&lt;br /&gt;
この場合は、量よりも&lt;strong&gt;復習工程（条件→根拠→整える→直し）&lt;/strong&gt;を固定した方が伸びが速いです。&lt;/div&gt;
&lt;/div&gt;
&lt;/div&gt;
&lt;div class="accordion-item"&gt;
&lt;h3 id="q2-fix" class="accordion-header"&gt;&lt;button class="accordion-button collapsed" type="button" data-bs-toggle="collapse" data-bs-target="#a2-fix" aria-expanded="false" aria-controls="a2-fix"&gt;&lt;br /&gt;
二択で外れるのが一番の悩みです&lt;br /&gt;
&lt;/button&gt;&lt;/h3&gt;
&lt;div id="a2-fix" class="accordion-collapse collapse" aria-labelledby="q2-fix" data-bs-parent="#faq-kokugo-fix"&gt;
&lt;div class="accordion-body"&gt;まず誤答側の「ズレ語」を1語特定してください。本文のどの語（どの意味）と矛盾するかを言えると、再発が止まりやすくなります。&lt;br /&gt;
「正解根拠を探す」より先に「誤答の否定理由」を作るのがコツです。&lt;/div&gt;
&lt;/div&gt;
&lt;/div&gt;
&lt;div class="accordion-item"&gt;
&lt;h3 id="q3-fix" class="accordion-header"&gt;&lt;button class="accordion-button collapsed" type="button" data-bs-toggle="collapse" data-bs-target="#a3-fix" aria-expanded="false" aria-controls="a3-fix"&gt;&lt;br /&gt;
記述は添削してもらっているのに伸びません&lt;br /&gt;
&lt;/button&gt;&lt;/h3&gt;
&lt;div id="a3-fix" class="accordion-collapse collapse" aria-labelledby="q3-fix" data-bs-parent="#faq-kokugo-fix"&gt;
&lt;div class="accordion-body"&gt;添削の赤字を写すだけだと再現性が残りません。&lt;strong&gt;材料3点の箇条書き→並べ替え→短文化&lt;/strong&gt;の工程を毎回固定すると、本文ズレが減ります。&lt;/div&gt;
&lt;/div&gt;
&lt;/div&gt;
&lt;div class="accordion-item"&gt;
&lt;h3 id="q4-fix" class="accordion-header"&gt;&lt;button class="accordion-button collapsed" type="button" data-bs-toggle="collapse" data-bs-target="#a4-fix" aria-expanded="false" aria-controls="a4-fix"&gt;&lt;br /&gt;
家庭はどこまで口を出すべきですか&lt;br /&gt;
&lt;/button&gt;&lt;/h3&gt;
&lt;div id="a4-fix" class="accordion-collapse collapse" aria-labelledby="q4-fix" data-bs-parent="#faq-kokugo-fix"&gt;
&lt;div class="accordion-body"&gt;家庭は「正解を教える」より「本文のどこが根拠？」と&lt;strong&gt;場所を特定&lt;/strong&gt;する声かけが効果的です。&lt;br /&gt;
解き方の修正は個別指導、家庭は習慣化と管理、という分担が安定します。&lt;/div&gt;
&lt;/div&gt;
&lt;/div&gt;
&lt;/div&gt;
&lt;p&gt;&lt;!-- =============================== 追記ここまで =============================== --&gt;&lt;/p&gt;
&lt;h2 class="mb-3"&gt;家庭でできるフォローと役割分担&lt;/h2&gt;
&lt;p&gt;伸びない状態では、家庭が頑張りすぎるほど「正解依存」が強くなりやすい点に注意が必要です。&lt;br /&gt;
家庭は&lt;strong&gt;習慣化と管理&lt;/strong&gt;、指導は&lt;strong&gt;処理の修正&lt;/strong&gt;という役割分担が、国語の伸びを安定させます。&lt;/p&gt;
&lt;div class="table-responsive mt-3"&gt;
&lt;table class="table table-bordered align-middle mb-0 table-fixed"&gt;
&lt;thead style="background: #f5f5f5;"&gt;
&lt;tr class="text-center"&gt;
&lt;th style="width: 50%;"&gt;家庭が担うと効果的&lt;/th&gt;
&lt;th style="width: 50%;"&gt;指導で担うと効果的&lt;/th&gt;
&lt;/tr&gt;
&lt;/thead&gt;
&lt;tbody&gt;
&lt;tr&gt;
&lt;td&gt;
&lt;ul class="mb-0 ps-3"&gt;
&lt;li&gt;語彙・漢字を短時間で毎日回す&lt;/li&gt;
&lt;li&gt;音読の頻度管理と声かけ&lt;/li&gt;
&lt;li&gt;過去問のスケジュールと直し回数管理&lt;/li&gt;
&lt;li&gt;学習量の取捨選択と継続の支援&lt;/li&gt;
&lt;/ul&gt;
&lt;/td&gt;
&lt;td&gt;
&lt;ul class="mb-0 ps-3"&gt;
&lt;li&gt;本文処理と設問処理の型の定着&lt;/li&gt;
&lt;li&gt;根拠の取り方・選択肢の吟味方法&lt;/li&gt;
&lt;li&gt;記述答案の材料整理と書き換え&lt;/li&gt;
&lt;li&gt;誤答の原因分類と改善の設計&lt;/li&gt;
&lt;/ul&gt;
&lt;/td&gt;
&lt;/tr&gt;
&lt;/tbody&gt;
&lt;/table&gt;
&lt;/div&gt;
&lt;div class="alert alert-info mt-4 mb-0"&gt;
&lt;div class="fw-bold mb-1"&gt;家庭での声かけのコツ&lt;/div&gt;
&lt;div&gt;「答えはこれ」ではなく、「本文のどこが根拠？」と場所を一緒に探す声かけに変えると、読解力が育ちます。&lt;br /&gt;
直しは長時間にせず、短い回転で改善点を一つずつ潰してください。&lt;/div&gt;
&lt;/div&gt;
&lt;/div&gt;
&lt;/div&gt;
&lt;p&gt;&lt;!-- Fit --&gt;&lt;/p&gt;
&lt;div id="fit" class="card shadow-sm mb-4 border-0"&gt;
&lt;div class="card-body p-4 p-lg-5-soft"&gt;
&lt;div class="d-flex align-items-center gap-2 mb-2"&gt;&lt;span class="badge bg-info text-dark"&gt;相性&lt;/span&gt;&lt;br /&gt;
&lt;span class="text-muted small"&gt;宿題の質を上げたい子に向く&lt;/span&gt;&lt;/div&gt;
&lt;h2 class="mb-3"&gt;どんな子に相性が良いか&lt;/h2&gt;
&lt;div class="row g-3 align-items-stretch"&gt;
&lt;div class="col-lg-6"&gt;
&lt;div class="p-3 rounded-3 border" style="background: #f9fbff; height: 100%;"&gt;
&lt;div class="fw-bold mb-2"&gt;個別指導の効果が出やすい子&lt;/div&gt;
&lt;ul class="mb-0 ps-3"&gt;
&lt;li&gt;宿題は終えるが、テストで再現できない&lt;/li&gt;
&lt;li&gt;二択で外れ続け、根拠が曖昧&lt;/li&gt;
&lt;li&gt;記述が本文とズレ、添削を活かせない&lt;/li&gt;
&lt;li&gt;同じミスが繰り返される&lt;/li&gt;
&lt;/ul&gt;
&lt;/div&gt;
&lt;/div&gt;
&lt;div class="col-lg-6"&gt;
&lt;div class="p-3 rounded-3 border" style="background: #fff; height: 100%;"&gt;
&lt;div class="fw-bold mb-2"&gt;家庭が支えやすい条件&lt;/div&gt;
&lt;ul class="mb-0 ps-3"&gt;
&lt;li&gt;語彙・漢字はルーティン化できる&lt;/li&gt;
&lt;li&gt;音読は短時間でも続けられる&lt;/li&gt;
&lt;li&gt;宿題の管理を保護者が担える&lt;/li&gt;
&lt;li&gt;過去問の回す順番を決められる&lt;/li&gt;
&lt;/ul&gt;
&lt;/div&gt;
&lt;/div&gt;
&lt;/div&gt;
&lt;div class="mt-4"&gt;
&lt;p class="mb-2"&gt;説明文で主張と理由が追えず、宿題はやっているのに点が伸びない場合は、&lt;br /&gt;
文章構造の取り方を整理するのが効果的です。家庭での声かけ設計にも役立つため、&lt;br /&gt;
&lt;a href="https://dokkai-labo.tokyo/setsumeibun/"&gt;説明文&lt;/a&gt; もあわせて確認すると整理しやすくなります。&lt;/p&gt;
&lt;/div&gt;
&lt;/div&gt;
&lt;/div&gt;
&lt;p&gt;&lt;!-- Summary --&gt;&lt;/p&gt;
&lt;div id="summary" class="card shadow-sm border-0"&gt;
&lt;div class="card-body p-4 p-lg-5-soft"&gt;
&lt;h2 class="mb-3"&gt;まとめ&lt;/h2&gt;
&lt;p class="mb-4"&gt;宿題をこなしているのに国語が伸びない原因は、量ではなく復習工程と答案の読み返し方にあります。&lt;br /&gt;
本文処理・設問処理・記述・直しを型にし、間違いの原因を分類して再現性を作ると、読解力と過去問の精度が安定します。&lt;/p&gt;
&lt;div class="p-4 rounded-3 border" style="background: linear-gradient(135deg,#f7fbff,#ffffff);"&gt;
&lt;div class="row g-3 align-items-center"&gt;
&lt;div class="col-lg-8"&gt;
&lt;div class="fw-bold mb-1" style="font-size: 1.05rem;"&gt;次の一手&lt;/div&gt;
&lt;div class="text-muted"&gt;宿題のやり方を改善し、国語専門塾のオンライン個別指導で読解力と記述を立て直したい方は、下記をご覧ください。&lt;/div&gt;
&lt;/div&gt;
&lt;div class="col-lg-4"&gt;
&lt;div class="d-grid d-lg-flex justify-content-lg-end"&gt;&lt;a class="btn btn-success btn-responsive" href="https://dokkai-labo.tokyo/kobetsuonline01/"&gt;&lt;br /&gt;
オンライン国語個別へ&lt;br /&gt;
&lt;/a&gt;&lt;/div&gt;
&lt;/div&gt;
&lt;/div&gt;
&lt;/div&gt;
&lt;p class="mt-4 mb-0"&gt;宿題中心の家庭学習を成果につなげる回し方（読解量・漢字の増やし方）の全体像はこちら：&lt;a class="fw-bold" href="https://dokkai-labo.tokyo/blog/note/"&gt;全体像はこちら&lt;/a&gt;&lt;/p&gt;
&lt;/div&gt;
&lt;/div&gt;
&lt;/div&gt;
&lt;p&gt;&lt;!-- [ /.socialSet ] --&gt;&lt;/p&gt;
------</t>
  </si>
  <si>
    <t>以下のページは不自然なワードを使用しています。
これらを適切に自然な言葉に置き換えて下さい。
なお、本文の装飾や構造は絶対に変えないでください。
【対象ページURL】
https://juku-escot.com/school_english/
【検出された不自然ワード】
- 崩れ
- 型
- 固定
- 手順
- 立て直
- 最短
- 内部リンク
- 導線
- 設計
【本文】
------
&lt;p&gt;&lt;!-- =============================== 学校対策（英語）本文：改稿版 目的：英語ページならではの強み（小テスト→ワーク→定期試験の設計／教材別最短化／資格併走）を前面に H2構成：指定の並びに合わせて検索語を広げる 内部リンク：本文内 最低5本（/school /onepoint /examination /progress /newtreasure ＋birdland） =============================== --&gt;&lt;/p&gt;
&lt;section class="p-4 p-md-5 mb-4 rounded" style="background: #f7f7f7;"&gt;
&lt;div class="row align-items-center g-4"&gt;
&lt;div class="col-lg-8"&gt;
&lt;p class="mb-2"&gt;&lt;strong&gt;中高一貫校の英語は、進度が速く、小テスト・ワーク・定期試験が連動して一気に崩れやすい教科です。&lt;/strong&gt;&lt;/p&gt;
&lt;h1 class="h3 mb-3" style="line-height: 1.35;"&gt;「授業は聞いているのに点が取れない」を、次の定期試験で止める。&lt;/h1&gt;
&lt;p class="mb-3"&gt;「ワークが終わらない」「本文量が多くて訳が崩れる」「英作の減点が固定化する」──&lt;br /&gt;
努力量を増やしても安定しにくいときは、英語が&lt;strong&gt;“分解されないまま”&lt;/strong&gt;回っているのが原因です。&lt;/p&gt;
&lt;p class="mb-0"&gt;エスコットの&lt;strong&gt;１対１個別&lt;/strong&gt;では、学校の進度と試験日程から逆算して、&lt;br /&gt;
&lt;strong&gt;小テスト→ワーク→定期試験&lt;/strong&gt;を一本の学習計画にまとめ、毎回の授業で「次に何をどこまでやるか」を固定します。&lt;br /&gt;
方針の全体像は&lt;a href="https://juku-escot.com/onepoint/" target="_blank" rel="noopener"&gt;指導の考え方&lt;/a&gt;でも整理しています。&lt;/p&gt;
&lt;div id="hearing" class="mt-3 small text-muted"&gt;※まずは保護者様の事前ヒアリング（無料）→トライアル指導で、最短ルートを設計します。&lt;/div&gt;
&lt;p&gt;&lt;!-- ページ内目次 --&gt;&lt;/p&gt;
&lt;div class="mt-3 rounded p-3" style="background: #fff; border: 1px solid rgba(0,0,0,.08);"&gt;
&lt;div class="fw-bold mb-2"&gt;このページの案内&lt;/div&gt;
&lt;div class="row row-cols-1 row-cols-md-2 g-2"&gt;
&lt;div class="col"&gt;&lt;a class="btn btn-outline-secondary w-100" href="#scene"&gt;伸び悩む場面&lt;/a&gt;&lt;/div&gt;
&lt;div class="col"&gt;&lt;a class="btn btn-outline-secondary w-100" href="#materials"&gt;最初に確認する材料&lt;/a&gt;&lt;/div&gt;
&lt;div class="col"&gt;&lt;a class="btn btn-outline-secondary w-100" href="#home"&gt;家庭学習の回し方&lt;/a&gt;&lt;/div&gt;
&lt;div class="col"&gt;&lt;a class="btn btn-outline-secondary w-100" href="#textbook"&gt;教材別の対応&lt;/a&gt;&lt;/div&gt;
&lt;div class="col"&gt;&lt;a class="btn btn-outline-secondary w-100" href="#cert"&gt;資格を挟む進め方&lt;/a&gt;&lt;/div&gt;
&lt;div class="col"&gt;&lt;a class="btn btn-outline-secondary w-100" href="#faq"&gt;よくある質問&lt;/a&gt;&lt;/div&gt;
&lt;div class="col"&gt;&lt;a class="btn btn-outline-secondary w-100" href="#flow"&gt;受講までの流れ&lt;/a&gt;&lt;/div&gt;
&lt;div class="col"&gt;&lt;a class="btn btn-primary w-100" href="#contact"&gt;お問い合わせ&lt;/a&gt;&lt;/div&gt;
&lt;/div&gt;
&lt;/div&gt;
&lt;/div&gt;
&lt;div class="col-lg-4"&gt;
&lt;div class="p-3 p-md-4 rounded" style="background: #ffffff;"&gt;
&lt;div class="d-grid gap-2"&gt;&lt;a class="btn btn-primary btn-lg" href="#contact"&gt;失点原因を無料診断する（ヒアリング）&lt;/a&gt;&lt;br /&gt;
&lt;a class="btn btn-outline-primary btn-lg" href="#textbook"&gt;教材別の対応を見る&lt;/a&gt;&lt;/div&gt;
&lt;hr class="my-3" /&gt;
&lt;div class="d-grid gap-2"&gt;&lt;a class="btn btn-outline-secondary" href="https://juku-escot.com/school/" target="_blank" rel="noopener"&gt;学校対策（総合）を見る&lt;/a&gt;&lt;br /&gt;
&lt;a class="btn btn-link text-decoration-none" href="#fee"&gt;料金を見る&lt;/a&gt;&lt;/div&gt;
&lt;div class="mt-2 small text-muted"&gt;教材・答案があるほど、設計の精度が上がります。&lt;/div&gt;
&lt;/div&gt;
&lt;/div&gt;
&lt;/div&gt;
&lt;/section&gt;
&lt;p&gt;&lt;!-- 1) 伸び悩みやすい場面 --&gt;&lt;/p&gt;
&lt;section id="scene" class="mb-4"&gt;
&lt;h2 class="h4 mb-3"&gt;英語で点が伸び悩みやすい場面（崩れ方のパターン）&lt;/h2&gt;
&lt;div class="row row-cols-1 row-cols-md-2 g-3"&gt;
&lt;div class="col"&gt;
&lt;div class="card h-100 shadow-sm"&gt;
&lt;div class="card-body"&gt;
&lt;h3 class="h5"&gt;小テストが不安定（単語・熟語・例文）&lt;/h3&gt;
&lt;p class="mb-0"&gt;小テストが落ちると、本文理解→ワーク→定期試験が連鎖して崩れます。暗記量ではなく、&lt;strong&gt;出題形式に合わせた回し方&lt;/strong&gt;が必要です。&lt;/p&gt;
&lt;/div&gt;
&lt;/div&gt;
&lt;/div&gt;
&lt;div class="col"&gt;
&lt;div class="card h-100 shadow-sm"&gt;
&lt;div class="card-body"&gt;
&lt;h3 class="h5"&gt;ワークが「終わる」だけで点に直結しない&lt;/h3&gt;
&lt;p class="mb-0"&gt;丸付け→直しが作業化すると、試験で同じ落とし方を繰り返します。ワークを&lt;strong&gt;失点パターン別&lt;/strong&gt;に分解して再演習します。&lt;/p&gt;
&lt;/div&gt;
&lt;/div&gt;
&lt;/div&gt;
&lt;div class="col"&gt;
&lt;div class="card h-100 shadow-sm"&gt;
&lt;div class="card-body"&gt;
&lt;h3 class="h5"&gt;英作文の減点が固定化（語順・時制・語法）&lt;/h3&gt;
&lt;p class="mb-0"&gt;英作は「知っている」だけだと減点が止まりません。頻出の型を&lt;strong&gt;テンプレ化→添削→再提出&lt;/strong&gt;で固めます。&lt;/p&gt;
&lt;/div&gt;
&lt;/div&gt;
&lt;/div&gt;
&lt;div class="col"&gt;
&lt;div class="card h-100 shadow-sm"&gt;
&lt;div class="card-body"&gt;
&lt;h3 class="h5"&gt;本文量が多くて精読が崩れる（構文・訳の精度）&lt;/h3&gt;
&lt;p class="mb-0"&gt;訳が曖昧なまま進むと、内容一致・並び替え・文挿入で失点します。本文は&lt;strong&gt;構文の骨格&lt;/strong&gt;から止血します。&lt;/p&gt;
&lt;/div&gt;
&lt;/div&gt;
&lt;/div&gt;
&lt;/div&gt;
&lt;div class="mt-3 rounded p-3" style="background: #f7f7f7;"&gt;
&lt;div class="fw-bold mb-1"&gt;学校対策の全体像も確認したい方へ&lt;/div&gt;
&lt;div class="small text-muted mb-2"&gt;英語以外も含めた「学校対策（総合）」の整理ページです。&lt;/div&gt;
&lt;p&gt;&lt;a class="btn btn-outline-primary" href="https://juku-escot.com/school/" target="_blank" rel="noopener"&gt;学校対策（総合）を見る&lt;/a&gt;&lt;/p&gt;
&lt;/div&gt;
&lt;/section&gt;
&lt;p&gt;&lt;!-- 2) 最初に確認する材料 --&gt;&lt;/p&gt;
&lt;section id="materials" class="mb-4"&gt;
&lt;h2 class="h4 mb-3"&gt;最初に確認する材料（答案・ノート・ワーク・小テスト）&lt;/h2&gt;
&lt;p class="mb-3"&gt;最短で立て直すには「頑張り方」ではなく、&lt;strong&gt;失点が起きた場所&lt;/strong&gt;を特定するのが先です。&lt;br /&gt;
ヒアリングでは次を見ます（揃っているほど設計が速い）。&lt;/p&gt;
&lt;ul class="mb-3"&gt;
&lt;li&gt;&lt;strong&gt;定期試験の問題・答案&lt;/strong&gt;：どの形式（語彙／文法／英作／本文）で落ちたか&lt;/li&gt;
&lt;li&gt;&lt;strong&gt;小テスト&lt;/strong&gt;：頻出形式と、落ち方（誤答の型）&lt;/li&gt;
&lt;li&gt;&lt;strong&gt;ワーク&lt;/strong&gt;：どこまで回っているか／直しが機能しているか&lt;/li&gt;
&lt;li&gt;&lt;strong&gt;ノート・授業プリント&lt;/strong&gt;：授業で何を要求されているか（学校ごとの差）&lt;/li&gt;
&lt;/ul&gt;
&lt;p class="mb-0"&gt;定期試験の考え方（範囲×残日数の組み方）は&lt;a href="https://juku-escot.com/examination/" target="_blank" rel="noopener"&gt;試験・対策&lt;/a&gt;でも整理しています。&lt;/p&gt;
&lt;/section&gt;
&lt;p&gt;&lt;!-- 3) 家庭学習の回し方 --&gt;&lt;/p&gt;
&lt;section id="home" class="mb-4"&gt;
&lt;h2 class="h4 mb-3"&gt;家庭学習の回し方（小テスト→ワーク→定期試験を逆算）&lt;/h2&gt;
&lt;p class="mb-3"&gt;英語は「やったのに点にならない」が起きやすい教科です。ポイントは、家庭学習を&lt;br /&gt;
&lt;strong&gt;提出物の消化&lt;/strong&gt;ではなく、&lt;strong&gt;試験形式の再現&lt;/strong&gt;に寄せること。&lt;/p&gt;
&lt;div class="row row-cols-1 row-cols-md-3 g-3"&gt;
&lt;div class="col"&gt;
&lt;div class="card h-100 shadow-sm"&gt;
&lt;div class="card-body"&gt;
&lt;div class="badge bg-secondary mb-2"&gt;STEP 1&lt;/div&gt;
&lt;h3 class="h6"&gt;小テスト（語彙・例文）を固定&lt;/h3&gt;
&lt;p class="mb-0 small text-muted"&gt;出題形式に合わせて、毎回“同じ回し方”に落とします。&lt;/p&gt;
&lt;/div&gt;
&lt;/div&gt;
&lt;/div&gt;
&lt;div class="col"&gt;
&lt;div class="card h-100 shadow-sm"&gt;
&lt;div class="card-body"&gt;
&lt;div class="badge bg-secondary mb-2"&gt;STEP 2&lt;/div&gt;
&lt;h3 class="h6"&gt;ワークは「失点型」で再演習&lt;/h3&gt;
&lt;p class="mb-0 small text-muted"&gt;間違いの種類で分け、同じ落とし方を潰します。&lt;/p&gt;
&lt;/div&gt;
&lt;/div&gt;
&lt;/div&gt;
&lt;div class="col"&gt;
&lt;div class="card h-100 shadow-sm"&gt;
&lt;div class="card-body"&gt;
&lt;div class="badge bg-secondary mb-2"&gt;STEP 3&lt;/div&gt;
&lt;h3 class="h6"&gt;定期試験は「形式別」に仕上げる&lt;/h3&gt;
&lt;p class="mb-0 small text-muted"&gt;英作／本文／文法など、配点の大きい所から固めます。&lt;/p&gt;
&lt;/div&gt;
&lt;/div&gt;
&lt;/div&gt;
&lt;/div&gt;
&lt;div class="mt-3 rounded p-3" style="background: #f7f7f7;"&gt;
&lt;div class="fw-bold mb-1"&gt;設計を崩さないための「一貫運用」&lt;/div&gt;
&lt;div class="small text-muted mb-2"&gt;授業→家庭→小テスト→定期試験を一本化する運用の詳細です。&lt;/div&gt;
&lt;p&gt;&lt;a class="btn btn-outline-primary" href="https://juku-escot.com/onepoint/" target="_blank" rel="noopener"&gt;指導の考え方を見る&lt;/a&gt;&lt;/p&gt;
&lt;/div&gt;
&lt;/section&gt;
&lt;p&gt;&lt;!-- 4) 教材別の対応 --&gt;&lt;/p&gt;
&lt;section id="textbook" class="mb-4"&gt;
&lt;h2 class="h4 mb-3"&gt;教材別の対応（各ページへ送客）&lt;/h2&gt;
&lt;p class="mb-3"&gt;中高一貫校の英語は、教材によって「予習でやるべき範囲」「本文の処理順」「ワークの使い方」が変わります。&lt;br /&gt;
ここを揃えるだけで、家庭学習が回り出すケースが多いです。&lt;/p&gt;
&lt;div class="row row-cols-1 row-cols-md-3 g-3"&gt;
&lt;div class="col"&gt;
&lt;div class="card h-100 shadow-sm"&gt;
&lt;div class="card-body"&gt;
&lt;h3 class="h5"&gt;Progress&lt;/h3&gt;
&lt;p class="mb-2"&gt;本文の密度が高く、予習が膨張しやすい教材。&lt;strong&gt;構文の核&lt;/strong&gt;から優先順位を付けて止血します。&lt;/p&gt;
&lt;p&gt;&lt;a class="btn btn-outline-primary w-100" href="https://juku-escot.com/progress/" target="_blank" rel="noopener"&gt;Progress対策ページへ&lt;/a&gt;&lt;/p&gt;
&lt;/div&gt;
&lt;/div&gt;
&lt;/div&gt;
&lt;div class="col"&gt;
&lt;div class="card h-100 shadow-sm"&gt;
&lt;div class="card-body"&gt;
&lt;h3 class="h5"&gt;New Treasure&lt;/h3&gt;
&lt;p class="mb-2"&gt;量が多く「全部やる」で詰まりやすい教材。予習範囲を絞り、&lt;strong&gt;得点に直結する文&lt;/strong&gt;から処理します。&lt;/p&gt;
&lt;p&gt;&lt;a class="btn btn-outline-primary w-100" href="https://juku-escot.com/newtreasure/" target="_blank" rel="noopener"&gt;New Treasure対策ページへ&lt;/a&gt;&lt;/p&gt;
&lt;/div&gt;
&lt;/div&gt;
&lt;/div&gt;
&lt;div class="col"&gt;
&lt;div class="card h-100 shadow-sm"&gt;
&lt;div class="card-body"&gt;
&lt;h3 class="h5"&gt;Birdland&lt;/h3&gt;
&lt;p class="mb-2"&gt;進度に合わせて、予習・復習が「完了しない」状態から崩れやすい教材。手順を固定して回し切ります。&lt;/p&gt;
&lt;p&gt;&lt;a class="btn btn-outline-primary w-100" href="https://juku-escot.com/birdland/" target="_blank" rel="noopener"&gt;Birdland対策ページへ&lt;/a&gt;&lt;/p&gt;
&lt;/div&gt;
&lt;/div&gt;
&lt;/div&gt;
&lt;/div&gt;
&lt;div class="mt-3 small text-muted"&gt;※英語以外の学校対策の導線も含めた全体像は &lt;a href="https://juku-escot.com/school/" target="_blank" rel="noopener"&gt;学校対策（総合）&lt;/a&gt; にまとめています。&lt;/div&gt;
&lt;/section&gt;
&lt;p&gt;&lt;!-- 5) 資格を挟む場合（先取りコース統合） --&gt;&lt;/p&gt;
&lt;section id="cert" class="mb-4"&gt;
&lt;h2 class="h4 mb-3"&gt;英検など資格を挟む場合の進め方（先取りを“点につなぐ”）&lt;/h2&gt;
&lt;p class="mb-3"&gt;先取りは「予習を増やすこと」ではなく、目的に合わせて&lt;strong&gt;文法・精読・長文&lt;/strong&gt;の比重を調整し、&lt;br /&gt;
学校の点数と将来の入試につながる力を同時に育てるための設計です。&lt;/p&gt;
&lt;div class="row row-cols-1 row-cols-md-2 g-3"&gt;
&lt;div class="col"&gt;
&lt;div class="card h-100 shadow-sm"&gt;
&lt;div class="card-body"&gt;
&lt;h3 class="h5"&gt;資格を挟む（英検など）&lt;/h3&gt;
&lt;ul class="mb-0"&gt;
&lt;li&gt;学校範囲を崩さない（小テスト→ワーク→定期試験は維持）&lt;/li&gt;
&lt;li&gt;不足する技能（語彙／長文／英作）を資格パートで補う&lt;/li&gt;
&lt;li&gt;直前期は“学校点数”の配点が大きい所に戻す&lt;/li&gt;
&lt;/ul&gt;
&lt;/div&gt;
&lt;/div&gt;
&lt;/div&gt;
&lt;div class="col"&gt;
&lt;div class="card h-100 shadow-sm"&gt;
&lt;div class="card-body"&gt;
&lt;h3 class="h5"&gt;フォローアップ（立て直し）&lt;/h3&gt;
&lt;ul class="mb-0"&gt;
&lt;li&gt;学校の進度を毎回確認し、試験日程に合わせてカリキュラムを再構成&lt;/li&gt;
&lt;li&gt;小テスト／宿題／ワークの回し方を“再現できる形”に固定&lt;/li&gt;
&lt;li&gt;失点の型（英作・本文・語法）を分解して潰す&lt;/li&gt;
&lt;/ul&gt;
&lt;/div&gt;
&lt;/div&gt;
&lt;/div&gt;
&lt;/div&gt;
&lt;div class="mt-3 rounded p-3" style="background: #f7f7f7;"&gt;
&lt;div class="fw-bold mb-1"&gt;定期試験の設計を先に掴みたい方へ&lt;/div&gt;
&lt;div class="small text-muted mb-2"&gt;範囲×残日数で「何を優先するか」を整理します。&lt;/div&gt;
&lt;p&gt;&lt;a class="btn btn-outline-primary" href="https://juku-escot.com/examination/" target="_blank" rel="noopener"&gt;試験・対策を見る&lt;/a&gt;&lt;/p&gt;
&lt;/div&gt;
&lt;/section&gt;
&lt;p&gt;&lt;!-- 6) よくある質問 --&gt;&lt;/p&gt;
&lt;section id="faq" class="mb-4"&gt;
&lt;h2 class="h4 mb-3"&gt;よくある質問&lt;/h2&gt;
&lt;div class="rounded p-3" style="background-color: whitesmoke;"&gt;
&lt;p class="mb-2"&gt;&lt;strong&gt;Q. 何を持って行けば相談がスムーズですか？&lt;/strong&gt;&lt;br /&gt;
A. 直近の定期試験（問題・答案）／小テスト／学校ワーク／授業プリント（ノート）があると、失点原因を特定しやすくなります。&lt;/p&gt;
&lt;p class="mb-2"&gt;&lt;strong&gt;Q. 先取りとフォローアップは併用できますか？&lt;/strong&gt;&lt;br /&gt;
A. 可能です。「穴のある単元はフォロー」「新単元は先取り」のように分けると、学校の点数が安定しやすくなります。&lt;/p&gt;
&lt;p class="mb-2"&gt;&lt;strong&gt;Q. ワークを全部やっているのに点が伸びません。&lt;/strong&gt;&lt;br /&gt;
A. “量”ではなく“型”の問題が多いです。ワークを失点パターン別に分け、同じ落とし方を潰す回し方に変えます。&lt;/p&gt;
&lt;p class="mb-2"&gt;&lt;strong&gt;Q. 英作文の減点が止まりません。&lt;/strong&gt;&lt;br /&gt;
A. 典型の語順・時制・語法をテンプレ化し、添削→再提出で「減点されない型」を固定します。&lt;/p&gt;
&lt;p class="mb-2"&gt;&lt;strong&gt;Q. 試験前だけコマ数を増やせますか？&lt;/strong&gt;&lt;br /&gt;
A. 可能です。範囲×残日数で優先順位を付け、直前期に点数へ直結する形で組み直します。&lt;/p&gt;
&lt;p class="mb-0"&gt;&lt;strong&gt;Q. 英語以外もまとめて相談できますか？&lt;/strong&gt;&lt;br /&gt;
A. 可能です。全体像は &lt;a href="https://juku-escot.com/school/" target="_blank" rel="noopener"&gt;学校対策（総合）&lt;/a&gt; に整理しています。&lt;/p&gt;
&lt;/div&gt;
&lt;/section&gt;
&lt;p&gt;&lt;!-- 7) 受講までの流れ（短め：詳細は /school へ） --&gt;&lt;/p&gt;
&lt;section id="flow" class="mb-4"&gt;
&lt;h2 class="h4 mb-3"&gt;受講までの流れ（詳細は総合ページへ）&lt;/h2&gt;
&lt;ol class="mb-3"&gt;
&lt;li&gt;&lt;strong&gt;事前ヒアリング【無料】&lt;/strong&gt;：現状と教材・答案を確認し、次の試験までの設計を作成&lt;/li&gt;
&lt;li&gt;&lt;strong&gt;トライアル指導&lt;/strong&gt;：設計をもとに指導＋家庭学習課題を提示（設計図を精密化）&lt;/li&gt;
&lt;li&gt;&lt;strong&gt;ご契約&lt;/strong&gt;：方針に納得してから開始&lt;/li&gt;
&lt;li&gt;&lt;strong&gt;指導開始&lt;/strong&gt;：毎回「次に何をどこまで」を固定して運用&lt;/li&gt;
&lt;/ol&gt;
&lt;div class="d-grid gap-2 d-md-flex"&gt;&lt;a class="btn btn-outline-primary" href="https://juku-escot.com/school/" target="_blank" rel="noopener"&gt;学校対策（総合）で流れを確認する&lt;/a&gt;&lt;br /&gt;
&lt;a class="btn btn-primary" href="#contact"&gt;無料ヒアリングを申し込む&lt;/a&gt;&lt;/div&gt;
&lt;/section&gt;
&lt;p&gt;&lt;!-- 料金（既存情報を維持） --&gt;&lt;/p&gt;
&lt;section id="fee" class="mb-4"&gt;
&lt;h2 class="h4 mb-3"&gt;指導料&lt;/h2&gt;
&lt;div class="row row-cols-1 row-cols-md-2 g-3"&gt;
&lt;div class="col"&gt;
&lt;div class="card h-100 shadow-sm"&gt;
&lt;div class="card-body"&gt;
&lt;h3 class="h5"&gt;トライアル指導料&lt;/h3&gt;
&lt;div class="fs-4"&gt;&lt;strong&gt;10,000円(税込)&lt;/strong&gt;&lt;/div&gt;
&lt;p class="mb-0"&gt;他塾様でいう「&lt;span style="color: #3366ff;"&gt;体験講座&lt;/span&gt;」の位置づけです。まずは一度、学習設計と進め方をご確認ください。&lt;/p&gt;
&lt;/div&gt;
&lt;/div&gt;
&lt;/div&gt;
&lt;div class="col"&gt;
&lt;div class="card h-100 shadow-sm"&gt;
&lt;div class="card-body"&gt;
&lt;h3 class="h5"&gt;入塾金&lt;/h3&gt;
&lt;div class="fs-4"&gt;&lt;strong&gt;20,000円(税別)&lt;/strong&gt;&lt;/div&gt;
&lt;p class="mb-0"&gt;入塾手続の際に頂戴致します。兄弟姉妹の場合は &lt;span style="color: #3366ff;"&gt;全額免除&lt;/span&gt; させて頂きます。&lt;/p&gt;
&lt;/div&gt;
&lt;/div&gt;
&lt;/div&gt;
&lt;/div&gt;
&lt;div class="card mt-3 shadow-sm"&gt;
&lt;div class="card-body"&gt;
&lt;h3 class="h5 mb-3"&gt;指導料&lt;/h3&gt;
&lt;div class="table-responsive"&gt;
&lt;table class="table align-middle"&gt;
&lt;thead&gt;
&lt;tr&gt;
&lt;th&gt;時間&lt;/th&gt;
&lt;th&gt;料金&lt;/th&gt;
&lt;/tr&gt;
&lt;/thead&gt;
&lt;tbody&gt;
&lt;tr&gt;
&lt;td&gt;&lt;strong&gt;80分&lt;/strong&gt;&lt;/td&gt;
&lt;td&gt;&lt;strong&gt;11,200円/コマ&lt;/strong&gt;&lt;/td&gt;
&lt;/tr&gt;
&lt;tr&gt;
&lt;td&gt;&lt;strong&gt;120分&lt;/strong&gt;&lt;/td&gt;
&lt;td&gt;&lt;strong&gt;16,800円/コマ&lt;/strong&gt;&lt;/td&gt;
&lt;/tr&gt;
&lt;/tbody&gt;
&lt;/table&gt;
&lt;/div&gt;
&lt;blockquote class="mb-0"&gt;&lt;p&gt;指導料は&lt;span style="color: #3366ff;"&gt;前払い&lt;/span&gt;です。&lt;br /&gt;
※指導予定回数分を前月20日に集計し請求書を発行させて頂きますので、&lt;span style="color: #3366ff;"&gt;前月末まで&lt;/span&gt;にお支払い下さいませ。&lt;br /&gt;
(例)80分週１コマ・月４回指導：⇒11,200円×４＝44,800(円)＋消費税分&lt;br /&gt;
(例)120分週１コマ・月４回指導：⇒16,800円×４＝67,200(円)＋消費税分&lt;/p&gt;&lt;/blockquote&gt;
&lt;/div&gt;
&lt;/div&gt;
&lt;/section&gt;
&lt;p&gt;&lt;!-- お問い合わせ --&gt;&lt;/p&gt;
&lt;section id="contact" class="mb-2"&gt;
&lt;h2 class="h4 mb-3"&gt;お問い合わせ&lt;/h2&gt;
&lt;div class="alert alert-primary p-3" role="alert"&gt;
&lt;p class="mb-2"&gt;&lt;strong&gt;「次の定期試験で、何をどう直せば点が伸びるか」から整理します。&lt;/strong&gt;&lt;/p&gt;
&lt;p class="mb-0"&gt;まずは無料ヒアリングで、失点原因と優先順位を特定してください（教材・答案があるほど精度が上がります）。&lt;/p&gt;
&lt;/div&gt;
&lt;div class="wpcf7 no-js" id="wpcf7-f422-p528-o1" lang="ja" dir="ltr" data-wpcf7-id="422"&gt;
&lt;div class="screen-reader-response"&gt;&lt;p role="status" aria-live="polite" aria-atomic="true"&gt;&lt;/p&gt; &lt;ul&gt;&lt;/ul&gt;&lt;/div&gt;
&lt;form action="/school_english/#wpcf7-f422-p528-o1" method="post" class="wpcf7-form init" aria-label="コンタクトフォーム" novalidate="novalidate" data-status="init"&gt;
&lt;fieldset class="hidden-fields-container"&gt;&lt;input type="hidden" name="_wpcf7" value="422" /&gt;&lt;input type="hidden" name="_wpcf7_version" value="6.1.4" /&gt;&lt;input type="hidden" name="_wpcf7_locale" value="ja" /&gt;&lt;input type="hidden" name="_wpcf7_unit_tag" value="wpcf7-f422-p528-o1" /&gt;&lt;input type="hidden" name="_wpcf7_container_post" value="528" /&gt;&lt;input type="hidden" name="_wpcf7_posted_data_hash" value="" /&gt;&lt;input type="hidden" name="_wpcf7_recaptcha_response" value="" /&gt;
&lt;/fieldset&gt;
&lt;p&gt;&lt;label&gt; 保護者氏名 (必須)&lt;br /&gt;
&lt;span class="wpcf7-form-control-wrap" data-name="text-734"&gt;&lt;input size="40" maxlength="400" class="wpcf7-form-control wpcf7-text wpcf7-validates-as-required" aria-required="true" aria-invalid="false" value="" type="text" name="text-734" /&gt;&lt;/span&gt;&lt;br /&gt;
&lt;/label&gt;&lt;label&gt;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/&gt;&lt;/span&gt;&lt;br /&gt;
&lt;/label&gt;&lt;label&gt;科目(必須)&lt;br /&gt;
&lt;span class="wpcf7-form-control-wrap" data-name="menu-682"&gt;&lt;select class="wpcf7-form-control wpcf7-select wpcf7-validates-as-required" aria-required="true" aria-invalid="false" name="menu-682"&gt;&lt;option value="英語"&gt;英語&lt;/option&gt;&lt;option value="数学"&gt;数学&lt;/option&gt;&lt;/select&gt;&lt;/span&gt;&lt;br /&gt;
&lt;/label&gt;&lt;label&gt;学年&lt;br /&gt;
&lt;span class="wpcf7-form-control-wrap" data-name="menu-683"&gt;&lt;select class="wpcf7-form-control wpcf7-select" aria-invalid="false" name="menu-683"&gt;&lt;option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aria-invalid="false" name="menu-684"&gt;&lt;option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type="checkbox" name="checkbox-613[]" value="教室" /&gt;&lt;/span&gt;&lt;span class="wpcf7-list-item last"&gt;&lt;span class="wpcf7-list-item-label"&gt;オンライン&lt;/span&gt;&lt;input type="checkbox" name="checkbox-613[]" value="オンライン" /&gt;&lt;/span&gt;&lt;/span&gt;&lt;/span&gt;&lt;br /&gt;
&lt;/label&gt;&lt;label&gt; 備考&lt;br /&gt;
&lt;span class="wpcf7-form-control-wrap" data-name="your-message"&gt;&lt;textarea cols="40" rows="10" maxlength="2000" class="wpcf7-form-control wpcf7-textarea wpcf7-validates-as-required" aria-required="true" aria-invalid="false" name="your-message"&gt;&lt;/textarea&gt;&lt;/span&gt;&lt;br /&gt;
[anr_nocaptcha g-recaptcha-response]&lt;br /&gt;
&lt;input class="wpcf7-form-control wpcf7-submit has-spinner" type="submit" value="送信" /&gt;&lt;/label&gt;
&lt;/p&gt;&lt;div class="wpcf7-response-output" aria-hidden="true"&gt;&lt;/div&gt;
&lt;/form&gt;
&lt;/div&gt;
&lt;/section&gt;
&lt;section class="veu_cta" id="veu_cta-491"&gt;&lt;h1 class="cta_title"&gt;講座案内：受験対策　国公立二次対策講座【英語・数学・国語】&lt;/h1&gt;&lt;div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/&gt;特に、英文和訳や要約問題など日本語運用能力を問われる物に関しては、日本語からのアプローチも重視した授業になります。
&lt;br /&gt;
&lt;br /&gt;【数学】
&lt;br /&gt;２次試験では主に記述式の解答となりますので、答案を作成する際のポイントなどを含めて総合的な指導をさせていただきます。  減点のない、丸がもらえる答案を作れるようになることを目指します。
&lt;br /&gt;
&lt;br /&gt;【国語】
&lt;br /&gt;ご本人様に合わせた難易度から始めて、高難易度のレベルでもきちんと原理を運用できる受験生を目指します。【英語】
&lt;br /&gt;論述中心の問題形式ですので、一般的な英語学習の上に、英作文、条件英作文、英文和訳、要約問題など問題形式別の対策を実施します。特に、英文和訳や要約問題など日本語運用能力を問われる物に関しては、日本語からのアプローチも重視した授業になります。
&lt;br /&gt;
&lt;br /&gt;【数学】
&lt;br /&gt;国公立大を志望する受験生のための講座です。 ２次試験では主に記述式の解答となりますので、答案を作成する際のポイントなどを含めて総合的な指導をさせていただきます。 記述式の答案では、単に答えが合っていれば良いという訳にはいきません。 授業での質疑応答の中でも、基本的な問いに対して適切に答えられる習慣を身に付けていただきます。 減点のない、丸がもらえる答案を作れるようになることを目指します。
&lt;br /&gt;
&lt;br /&gt;【国語】
&lt;br /&gt;東京大・一橋大・京都大などを志望する受験生のための講座。ご本人様に合わせた難易度から始めて、高難易度のレベルでもきちんと原理を運用できる受験生を目指します。中一から高卒生まで、あらゆる段階からスタートできます。&lt;/div&gt;&lt;div class="cta_body_link"&gt;&lt;a href="https://juku-escot.com/examination/" class="btn btn-primary btn-block btn-lg" target="_blank"&gt;受験対策　国公立二次対策講座【英語・数学・国語】&lt;/a&gt;&lt;/div&gt;&lt;/div&gt;&lt;!--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</si>
  <si>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https://rika-quest.com/column/nayami-solubility-graph/
【検出された不自然ワード】
- 崩れ
- 型
- 迷い
- 固定
- 手順
- 立て直
- 内部リンク
- 設計
- 整え
【本文】
------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.rq-toc a{ text-decoration:none; }&lt;br /&gt;  .rq-toc a:hover{ text-decoration:underline; }&lt;/p&gt;
&lt;p&gt;  .rq-leftbar{ border-left: .35rem solid rgba(25,135,84,.55); }&lt;br /&gt;  .rq-bullets li{ margin-bottom:.35rem; }&lt;/p&gt;
&lt;p&gt;  .rq-stepno{&lt;br /&gt;    width: 2.2rem; height: 2.2rem;&lt;br /&gt;    display:inline-flex; align-items:center; justify-content:center;&lt;br /&gt;    border-radius: 999px;&lt;br /&gt;    background: rgba(25,135,84,.12);&lt;br /&gt;    color: #146c43;&lt;br /&gt;    font-weight: 800;&lt;br /&gt;    flex: 0 0 auto;&lt;br /&gt;  }&lt;/p&gt;
&lt;p&gt;  .rq-mini{&lt;br /&gt;    border: 1px solid rgba(0,0,0,.10);&lt;br /&gt;    border-radius: 1rem;&lt;br /&gt;    background: #fff;&lt;br /&gt;    box-shadow: 0 .125rem .25rem rgba(0,0,0,.06);&lt;br /&gt;  }&lt;/p&gt;
&lt;p&gt;  .rq-template{&lt;br /&gt;    border: 1px dashed rgba(25,135,84,.45);&lt;br /&gt;    background: rgba(25,135,84,.04);&lt;br /&gt;    border-radius: 1rem;&lt;br /&gt;  }&lt;/p&gt;
&lt;p&gt;  .rq-warn{ border-left: .35rem solid rgba(220,53,69,.6); }&lt;/p&gt;
&lt;p&gt;  /* FAQ（JS不要） */&lt;br /&gt;  .rq-faq details{&lt;br /&gt;    border: 1px solid rgba(0,0,0,.10);&lt;br /&gt;    border-radius: 1rem;&lt;br /&gt;    background: #fff;&lt;br /&gt;    overflow: hidden;&lt;br /&gt;    box-shadow: 0 .125rem .25rem rgba(0,0,0,.06);&lt;br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}&lt;br /&gt;&lt;/style&gt;
&lt;div class="container my-4"&gt;
&lt;p&gt;&lt;!-- ========================= Hero ========================== --&gt;&lt;/p&gt;
&lt;section class="rq-hero rounded-4 p-4 p-lg-5 shadow-sm mb-4"&gt;
&lt;div class="row g-4 align-items-center"&gt;
&lt;div class="col-lg-8"&gt;
&lt;div class="rq-subline small mb-2"&gt;中学受験理科／化学　テーマ：溶解度グラフを「読む→言葉→計算」の順で固定して失点を止める&lt;/div&gt;
&lt;div class="d-flex flex-wrap gap-2 mb-2"&gt;&lt;span class="badge bg-success"&gt;悩み起点&lt;/span&gt;&lt;br /&gt;
&lt;span class="badge bg-success"&gt;グラフ読解&lt;/span&gt;&lt;br /&gt;
&lt;span class="badge bg-success"&gt;言葉→計算&lt;/span&gt;&lt;br /&gt;
&lt;span class="badge bg-success"&gt;家庭で回す&lt;/span&gt;&lt;/div&gt;
&lt;p class="mb-2"&gt;グラフは見ているのに、どの値を読めばよいか分からない。&lt;br /&gt;
温度を変えたときに「溶ける／出てくる（結晶が出る）」の判断が不安定。&lt;br /&gt;
飽和・不飽和の区別や「何g出てくるか」の計算で式が作れない。&lt;/p&gt;
&lt;p class="mb-0"&gt;多くの場合、つまずきは計算力ではなく、&lt;br /&gt;
&lt;strong class="rq-marker"&gt;グラフの変化を言葉で固定せず、いきなり式に入っている&lt;/strong&gt;ことが原因です。&lt;br /&gt;
「何が増えると何が起きるか」を短文にしてから計算へ進むと、読み違いと式の迷いが減ります。&lt;/p&gt;
&lt;/div&gt;
&lt;div class="col-lg-4"&gt;
&lt;div class="card border-0 shadow-sm rounded-4"&gt;
&lt;div class="card-body p-3 p-lg-4"&gt;
&lt;p class="fw-bold text-success mb-2"&gt;この記事で分かること&lt;/p&gt;
&lt;ul class="small mb-0 rq-bullets"&gt;
&lt;li&gt;溶解度グラフで止まる場所（読む／判断／計算）の切り分け&lt;/li&gt;
&lt;li&gt;「言葉→数→計算」の処理順（型）&lt;/li&gt;
&lt;li&gt;典型ミス（読み取り・飽和判定・結晶量）の直し方&lt;/li&gt;
&lt;li&gt;家庭で回す練習順（短時間→週末通し）&lt;/li&gt;
&lt;/ul&gt;
&lt;/div&gt;
&lt;/div&gt;
&lt;/div&gt;
&lt;/div&gt;
&lt;div class="alert alert-success mt-4 mb-0 rounded-4 border border-success-subtle" role="alert"&gt;単元解説ではなく、「グラフを読んで計算につなぐ処理順」を固定する整理です。&lt;/div&gt;
&lt;/section&gt;
&lt;p&gt;&lt;!-- ========================= 目次 ==========================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href="#s2"&gt;原因の切り分け（典型パターン3つ）&lt;/a&gt;&lt;br /&gt;
&lt;a class="list-group-item list-group-item-action" href="#s3"&gt;立て直しの手順｜読む→言葉→計算&lt;/a&gt;&lt;br /&gt;
&lt;a class="list-group-item list-group-item-action" href="#s4"&gt;よくあるミスと修正（誤答例→直し方）&lt;/a&gt;&lt;br /&gt;
&lt;a class="list-group-item list-group-item-action" href="#s5"&gt;家庭での回し方（週の設計／チェック）&lt;/a&gt;&lt;br /&gt;
&lt;a class="list-group-item list-group-item-action" href="#s6"&gt;FAQ（よくある質問）&lt;/a&gt;&lt;br /&gt;
&lt;a class="list-group-item list-group-item-action" href="#s7"&gt;次に読む（内部リンク）＋講座・問い合わせ&lt;/a&gt;&lt;/div&gt;
&lt;/div&gt;
&lt;/nav&gt;
&lt;p&gt;&lt;!-- ========================= Section 1 ========================== --&gt;&lt;/p&gt;
&lt;section class="mb-5"&gt;
&lt;h2 id="s1" class="h4 fw-bold border-bottom pb-2 mb-3"&gt;まず状況整理｜どこで詰まっているか&lt;/h2&gt;
&lt;p class="mb-3"&gt;溶解度グラフの問題は、&lt;strong&gt;「読む」&lt;/strong&gt;と&lt;strong&gt;「判断する」&lt;/strong&gt;と&lt;strong&gt;「計算する」&lt;/strong&gt;が同時に出てきます。&lt;br /&gt;
まず、止まっている地点を分けます。復習すべき箇所が見えると、時間をかける場所が絞れます。&lt;/p&gt;
&lt;div class="row g-3"&gt;
&lt;div class="col-lg-6"&gt;
&lt;div class="rq-mini h-100 p-3 p-lg-4 rq-leftbar"&gt;
&lt;p class="fw-bold text-success mb-2"&gt;詰まりポイント（自己チェック）&lt;/p&gt;
&lt;ul class="mb-0 rq-bullets"&gt;
&lt;li&gt;&lt;strong&gt;読む&lt;/strong&gt;：温度と溶解度の値を正しく拾えない（軸・単位が曖昧）&lt;/li&gt;
&lt;li&gt;&lt;strong&gt;判断&lt;/strong&gt;：飽和／不飽和／結晶が出るの判定が揺れる&lt;/li&gt;
&lt;li&gt;&lt;strong&gt;計算&lt;/strong&gt;：水の量が変わるとき、どの量を基準にするか迷う&lt;/li&gt;
&lt;li&gt;&lt;strong&gt;言語化&lt;/strong&gt;：温度変化で「何が増減したか」を短文で言えない&lt;/li&gt;
&lt;/ul&gt;
&lt;/div&gt;
&lt;/div&gt;
&lt;div class="col-lg-6"&gt;
&lt;div class="alert alert-success rounded-4 border border-success-subtle h-100 mb-0" role="alert"&gt;
&lt;p class="fw-bold mb-2"&gt;「読めない」の正体&lt;/p&gt;
&lt;p class="mb-2"&gt;多くの失点は、グラフ自体が難しいのではなく、&lt;br /&gt;
&lt;strong&gt;読み取った数値が“何を表すか”を言葉で固定できていない&lt;/strong&gt;ことから起きます。&lt;/p&gt;
&lt;p class="mb-0"&gt;先に短文（何が増えると何が起きるか）を作ってから計算に入ると、読み違いと式の迷いが減ります。&lt;/p&gt;
&lt;/div&gt;
&lt;/div&gt;
&lt;/div&gt;
&lt;/section&gt;
&lt;p&gt;&lt;!-- ========================= Section 2 ========================== --&gt;&lt;/p&gt;
&lt;section class="mb-5"&gt;
&lt;h2 id="s2" class="h4 fw-bold border-bottom pb-2 mb-3"&gt;原因の切り分け（典型パターン3つ）&lt;/h2&gt;
&lt;div class="row g-3"&gt;
&lt;div class="col-lg-4"&gt;
&lt;div class="card rounded-4 shadow-sm h-100"&gt;
&lt;div class="card-body p-3 p-lg-4"&gt;
&lt;p&gt;&lt;span class="badge bg-success mb-2"&gt;原因①&lt;/span&gt;&lt;/p&gt;
&lt;h3 class="h6 fw-bold mb-2"&gt;軸（温度）と単位（g/100g水）が曖昧なまま読む&lt;/h3&gt;
&lt;p class="mb-0"&gt;グラフの値は「水100gあたりに溶ける溶質の質量」など、基準が決まっています。&lt;br /&gt;
ここが曖昧だと、読み取りは合っていても計算で崩れます。&lt;/p&gt;
&lt;/div&gt;
&lt;/div&gt;
&lt;/div&gt;
&lt;div class="col-lg-4"&gt;
&lt;div class="card rounded-4 shadow-sm h-100"&gt;
&lt;div class="card-body p-3 p-lg-4"&gt;
&lt;p&gt;&lt;span class="badge bg-success mb-2"&gt;原因②&lt;/span&gt;&lt;/p&gt;
&lt;h3 class="h6 fw-bold mb-2"&gt;温度変化を「溶解度の変化」として言葉にできない&lt;/h3&gt;
&lt;p class="mb-0"&gt;温度が上がる/下がるとき、「溶ける量が増える/減る」を短文にできないと、&lt;br /&gt;
結晶が出る・出ないの判定が不安定になり、式も立ちません。&lt;/p&gt;
&lt;/div&gt;
&lt;/div&gt;
&lt;/div&gt;
&lt;div class="col-lg-4"&gt;
&lt;div class="card rounded-4 shadow-sm h-100"&gt;
&lt;div class="card-body p-3 p-lg-4"&gt;
&lt;p&gt;&lt;span class="badge bg-success mb-2"&gt;原因③&lt;/span&gt;&lt;/p&gt;
&lt;h3 class="h6 fw-bold mb-2"&gt;「基準の水の量」を固定できず、式が行ったり来たりする&lt;/h3&gt;
&lt;p class="mb-0"&gt;100g水あたりの値を、問題の水の量へ換算する段階で混乱するパターンです。&lt;br /&gt;
先に「何gの水が基準か」を固定すると、式が1本になります。&lt;/p&gt;
&lt;/div&gt;
&lt;/div&gt;
&lt;/div&gt;
&lt;/div&gt;
&lt;div class="alert alert-success rounded-4 border border-success-subtle mt-3 mb-0" role="alert"&gt;グラフや表の読み取り全般で止まる場合は、&lt;br /&gt;
&lt;a class="link-success fw-bold" href="https://rika-quest.com/column/nayami-graph-table-reading/"&gt;図・表・グラフが読み取れないときの整理&lt;/a&gt;&lt;br /&gt;
を先に固めると、溶解度グラフもつながりやすくなります。&lt;/div&gt;
&lt;/section&gt;
&lt;p&gt;&lt;!-- ========================= Section 3 ========================== --&gt;&lt;/p&gt;
&lt;section class="mb-5"&gt;
&lt;h2 id="s3" class="h4 fw-bold border-bottom pb-2 mb-3"&gt;立て直しの手順｜読む→言葉→計算&lt;/h2&gt;
&lt;p class="mb-3"&gt;溶解度グラフは、値を読むだけでは得点になりません。&lt;br /&gt;
&lt;strong class="rq-marker"&gt;「読む→言葉→計算」&lt;/strong&gt;の順で処理を固定すると、&lt;br /&gt;
飽和判定と結晶量の計算が安定します。&lt;/p&gt;
&lt;div class="row g-3"&gt;
&lt;p&gt;&lt;!-- Step 1 --&gt;&lt;/p&gt;
&lt;div class="col-lg-6"&gt;
&lt;div class="card rounded-4 shadow-sm h-100 rq-leftbar"&gt;
&lt;div class="card-body p-3 p-lg-4"&gt;
&lt;div class="d-flex align-items-start gap-3 mb-2"&gt;
&lt;div class="rq-stepno"&gt;1&lt;/div&gt;
&lt;div&gt;
&lt;h3 class="h6 fw-bold mb-1"&gt;軸と単位を先に確定（読解の土台）&lt;/h3&gt;
&lt;p class="mb-0"&gt;最初に「横軸＝温度」「縦軸＝溶解度（基準：水100gあたり等）」を確認し、&lt;br /&gt;
読む値が何を表すかを固定します。&lt;/p&gt;
&lt;/div&gt;
&lt;/div&gt;
&lt;div class="rq-template p-3 mb-0"&gt;
&lt;p class="small fw-bold text-success mb-2"&gt;書くメモ（10秒で足りる形）&lt;/p&gt;
&lt;ul class="small mb-0 rq-bullets"&gt;
&lt;li&gt;横：温度（　）℃&lt;/li&gt;
&lt;li&gt;縦：溶解度（　）g /（水（　）g）&lt;/li&gt;
&lt;/ul&gt;
&lt;/div&gt;
&lt;/div&gt;
&lt;/div&gt;
&lt;/div&gt;
&lt;p&gt;&lt;!-- Step 2 --&gt;&lt;/p&gt;
&lt;div class="col-lg-6"&gt;
&lt;div class="card rounded-4 shadow-sm h-100 rq-leftbar"&gt;
&lt;div class="card-body p-3 p-lg-4"&gt;
&lt;div class="d-flex align-items-start gap-3 mb-2"&gt;
&lt;div class="rq-stepno"&gt;2&lt;/div&gt;
&lt;div&gt;
&lt;h3 class="h6 fw-bold mb-1"&gt;読む値は2つだけに絞る（温度Aと温度B）&lt;/h3&gt;
&lt;p class="mb-0"&gt;温度が変わる問題は、基本的に「前（A℃）」「後（B℃）」の2点を読めば足ります。&lt;br /&gt;
先に2点を読み切り、あとから計算に進みます。&lt;/p&gt;
&lt;/div&gt;
&lt;/div&gt;
&lt;div class="alert alert-success rounded-4 border border-success-subtle mb-0" role="alert"&gt;&lt;span class="badge bg-success me-2"&gt;固定&lt;/span&gt;&lt;br /&gt;
A℃の溶解度（　）g／B℃の溶解度（　）g を先に書いてから進む。&lt;/div&gt;
&lt;/div&gt;
&lt;/div&gt;
&lt;/div&gt;
&lt;p&gt;&lt;!-- Step 3 --&gt;&lt;/p&gt;
&lt;div class="col-lg-12"&gt;
&lt;div class="card rounded-4 shadow-sm rq-leftbar"&gt;
&lt;div class="card-body p-3 p-lg-4"&gt;
&lt;div class="d-flex align-items-start gap-3 mb-2"&gt;
&lt;div class="rq-stepno"&gt;3&lt;/div&gt;
&lt;div&gt;
&lt;h3 class="h6 fw-bold mb-1"&gt;温度変化を「言葉」で確定（判断の軸）&lt;/h3&gt;
&lt;p class="mb-0"&gt;計算に入る前に、変化を短文にします。ここが固定されると、結晶が出る/出ないの判定が安定します。&lt;/p&gt;
&lt;/div&gt;
&lt;/div&gt;
&lt;div class="row g-2"&gt;
&lt;div class="col-lg-4"&gt;
&lt;div class="rq-template p-3 h-100"&gt;
&lt;p class="small fw-bold text-success mb-2"&gt;短文テンプレ&lt;/p&gt;
&lt;ul class="small mb-0 rq-bullets"&gt;
&lt;li&gt;温度が（上がる/下がる）&lt;/li&gt;
&lt;li&gt;溶解度は（増える/減る）&lt;/li&gt;
&lt;li&gt;溶ける上限が（増える/減る）&lt;/li&gt;
&lt;/ul&gt;
&lt;/div&gt;
&lt;/div&gt;
&lt;div class="col-lg-8"&gt;
&lt;div class="alert alert-success rounded-4 border border-success-subtle h-100 mb-0" role="alert"&gt;&lt;span class="badge bg-success me-2"&gt;狙い&lt;/span&gt;&lt;br /&gt;
「上限が減る」なら、もともと溶けていた量の一部があふれて&lt;strong&gt;結晶が出る&lt;/strong&gt;可能性が高い。&lt;br /&gt;
「上限が増える」なら、追加で溶ける余地ができる（結晶が出るとは限らない）。&lt;/div&gt;
&lt;/div&gt;
&lt;/div&gt;
&lt;/div&gt;
&lt;/div&gt;
&lt;/div&gt;
&lt;p&gt;&lt;!-- Step 4 --&gt;&lt;/p&gt;
&lt;div class="col-lg-6"&gt;
&lt;div class="card rounded-4 shadow-sm h-100 rq-leftbar"&gt;
&lt;div class="card-body p-3 p-lg-4"&gt;
&lt;div class="d-flex align-items-start gap-3 mb-2"&gt;
&lt;div class="rq-stepno"&gt;4&lt;/div&gt;
&lt;div&gt;
&lt;h3 class="h6 fw-bold mb-1"&gt;計算は「基準の水の量」を固定してから換算&lt;/h3&gt;
&lt;p class="mb-0"&gt;グラフが示す基準（例：水100gあたり）を、問題の水の量へ換算します。&lt;br /&gt;
先に“水の量”を基準化すると、式が1本になります。&lt;/p&gt;
&lt;/div&gt;
&lt;/div&gt;
&lt;div class="rq-template p-3 mb-0"&gt;
&lt;p class="small fw-bold text-success mb-2"&gt;計算の型（メモ）&lt;/p&gt;
&lt;ul class="small mb-0 rq-bullets"&gt;
&lt;li&gt;グラフ：水（100g）あたりの上限（　）g&lt;/li&gt;
&lt;li&gt;問題：水（　）g → 上限（　）g に換算&lt;/li&gt;
&lt;/ul&gt;
&lt;/div&gt;
&lt;/div&gt;
&lt;/div&gt;
&lt;/div&gt;
&lt;p&gt;&lt;!-- Step 5 --&gt;&lt;/p&gt;
&lt;div class="col-lg-6"&gt;
&lt;div class="card rounded-4 shadow-sm h-100 rq-leftbar"&gt;
&lt;div class="card-body p-3 p-lg-4"&gt;
&lt;div class="d-flex align-items-start gap-3 mb-2"&gt;
&lt;div class="rq-stepno"&gt;5&lt;/div&gt;
&lt;div&gt;
&lt;h3 class="h6 fw-bold mb-1"&gt;結晶量は「溶けていた量 − 新しい上限」で決める&lt;/h3&gt;
&lt;p class="mb-0"&gt;結晶が出る場面では、最後に残るのは「新しい温度で溶ける上限」までです。&lt;br /&gt;
もともと溶けていた量との差が結晶量になります。&lt;/p&gt;
&lt;/div&gt;
&lt;/div&gt;
&lt;div class="alert alert-success rounded-4 border border-success-subtle mb-0" role="alert"&gt;&lt;span class="badge bg-success me-2"&gt;固定&lt;/span&gt;&lt;br /&gt;
結晶量＝（溶けていた量）−（その温度の上限）※どちらも同じ水の量にそろえてから。&lt;/div&gt;
&lt;/div&gt;
&lt;/div&gt;
&lt;/div&gt;
&lt;/div&gt;
&lt;p&gt;&lt;!-- 任意：単元直リンク（最大1本） --&gt;&lt;/p&gt;
&lt;div class="alert alert-success rounded-4 border border-success-subtle mt-3 mb-0" role="alert"&gt;溶解度・溶ける/出てくるの基本確認が必要な場合だけ、単元ページで補助します（リンクは1本に絞ります）：&lt;br /&gt;
&lt;a class="link-success fw-bold" href="https://rika-quest.com/column/solubility/"&gt;溶解度の基本（確認用）&lt;/a&gt;&lt;/div&gt;
&lt;/section&gt;
&lt;p&gt;&lt;!-- ========================= Section 4 ========================== --&gt;&lt;/p&gt;
&lt;section class="mb-5"&gt;
&lt;h2 id="s4" class="h4 fw-bold border-bottom pb-2 mb-3"&gt;よくあるミスと修正（誤答例→直し方）&lt;/h2&gt;
&lt;div class="row g-3"&gt;
&lt;div class="col-lg-6"&gt;
&lt;div class="card rounded-4 shadow-sm h-100 rq-warn"&gt;
&lt;div class="card-body p-3 p-lg-4"&gt;
&lt;div class="d-flex flex-wrap gap-2 align-items-center mb-2"&gt;
&lt;p&gt;&lt;span class="badge bg-danger"&gt;典型ミス&lt;/span&gt;&lt;/p&gt;
&lt;h3 class="h6 fw-bold mb-0"&gt;縦軸の意味（g/100g水）を落としてそのまま計算する&lt;/h3&gt;
&lt;/div&gt;
&lt;p class="mb-3"&gt;グラフの値をそのまま「溶けた量」と思い込むと、問題の水の量が100gでないときにズレます。&lt;br /&gt;
読み取りは合っているのに、換算が抜けて失点するパターンです。&lt;/p&gt;
&lt;div class="alert alert-success rounded-4 border border-success-subtle mb-0" role="alert"&gt;&lt;span class="badge bg-success me-2"&gt;直し方&lt;/span&gt;&lt;br /&gt;
先に「基準の水の量」を書き、問題の水の量へ換算してから計算する。&lt;/div&gt;
&lt;/div&gt;
&lt;/div&gt;
&lt;/div&gt;
&lt;div class="col-lg-6"&gt;
&lt;div class="card rounded-4 shadow-sm h-100 rq-warn"&gt;
&lt;div class="card-body p-3 p-lg-4"&gt;
&lt;div class="d-flex flex-wrap gap-2 align-items-center mb-2"&gt;
&lt;p&gt;&lt;span class="badge bg-danger"&gt;典型ミス&lt;/span&gt;&lt;/p&gt;
&lt;h3 class="h6 fw-bold mb-0"&gt;温度変化を言葉にせず、結晶が出る/出ないが揺れる&lt;/h3&gt;
&lt;/div&gt;
&lt;p class="mb-3"&gt;温度が下がる→溶解度が下がる→上限が減る、という短文が固定されていないと、&lt;br /&gt;
どの温度の上限を使うかがブレます。&lt;/p&gt;
&lt;div class="alert alert-success rounded-4 border border-success-subtle mb-0" role="alert"&gt;&lt;span class="badge bg-success me-2"&gt;直し方&lt;/span&gt;&lt;br /&gt;
計算前に「温度変化→溶解度の増減→上限の増減」を1行で書いてから式へ。&lt;/div&gt;
&lt;/div&gt;
&lt;/div&gt;
&lt;/div&gt;
&lt;div class="col-lg-12"&gt;
&lt;div class="card rounded-4 shadow-sm rq-warn"&gt;
&lt;div class="card-body p-3 p-lg-4"&gt;
&lt;div class="d-flex flex-wrap gap-2 align-items-center mb-2"&gt;
&lt;p&gt;&lt;span class="badge bg-danger"&gt;典型ミス&lt;/span&gt;&lt;/p&gt;
&lt;h3 class="h6 fw-bold mb-0"&gt;「結晶量」の式が（上限−溶けていた量）になって符号が逆&lt;/h3&gt;
&lt;/div&gt;
&lt;p class="mb-3"&gt;結晶は「溶けていた量の一部があふれて出てくる」ので、&lt;br /&gt;
引き算の向きが逆になると答えが反転します。特に、上限を複数温度で読む問題で起きやすいです。&lt;/p&gt;
&lt;div class="alert alert-success rounded-4 border border-success-subtle mb-0" role="alert"&gt;&lt;span class="badge bg-success me-2"&gt;直し方&lt;/span&gt;&lt;br /&gt;
結晶量＝（溶けていた量）−（新しい温度での上限）。どちらも同じ水の量にそろえてから引く。&lt;/div&gt;
&lt;/div&gt;
&lt;/div&gt;
&lt;/div&gt;
&lt;/div&gt;
&lt;div class="alert alert-success rounded-4 border border-success-subtle mt-3 mb-0" role="alert"&gt;溶解度グラフの計算が「中和」と混ざって混乱する場合は、&lt;br /&gt;
&lt;a class="link-success fw-bold" href="https://rika-quest.com/column/nayami-neutralization/"&gt;中和が苦手（何が残るか／指示薬の読み取り）&lt;/a&gt;&lt;br /&gt;
も合わせて確認すると、条件整理の型が作りやすくなります。&lt;/div&gt;
&lt;/section&gt;
&lt;p&gt;&lt;!-- ========================= Section 5 ========================== --&gt;&lt;/p&gt;
&lt;section class="mb-5"&gt;
&lt;h2 id="s5" class="h4 fw-bold border-bottom pb-2 mb-3"&gt;家庭での回し方（週の設計／チェック）&lt;/h2&gt;
&lt;p class="mb-3"&gt;溶解度グラフは「問題の種類」が限られる分、型が固まると得点源になります。&lt;br /&gt;
家庭学習では、難問で粘るよりも&lt;strong class="rq-marker"&gt;処理順（読む→言葉→計算）を短時間で反復&lt;/strong&gt;します。&lt;/p&gt;
&lt;div class="table-responsive"&gt;
&lt;table class="table table-bordered align-middle bg-white rounded-4 overflow-hidden"&gt;
&lt;thead class="table-success"&gt;
&lt;tr&gt;
&lt;th style="width: 26%;"&gt;区分&lt;/th&gt;
&lt;th&gt;やること&lt;/th&gt;
&lt;th style="width: 32%;"&gt;チェック（合格基準）&lt;/th&gt;
&lt;/tr&gt;
&lt;/thead&gt;
&lt;tbody&gt;
&lt;tr&gt;
&lt;th class="text-success"&gt;平日（短時間）&lt;/th&gt;
&lt;td&gt;1問：A℃とB℃の2点を読む→短文→換算→結晶量（または溶け残り）&lt;/td&gt;
&lt;td&gt;計算前に短文（増える/減る）が書けている&lt;/td&gt;
&lt;/tr&gt;
&lt;tr&gt;
&lt;th class="text-success"&gt;週末（通し）&lt;/th&gt;
&lt;td&gt;3〜5問：条件が増える問題（複数温度・水の量変更）をまとめて処理&lt;/td&gt;
&lt;td&gt;「基準の水の量」→換算が毎回入っている&lt;/td&gt;
&lt;/tr&gt;
&lt;tr&gt;
&lt;th class="text-success"&gt;解き直し&lt;/th&gt;
&lt;td&gt;失点を「読む」「判断（飽和）」「換算」「引き算の向き」に分類して再挑戦&lt;/td&gt;
&lt;td&gt;同じ分類の失点が続かない&lt;/td&gt;
&lt;/tr&gt;
&lt;/tbody&gt;
&lt;/table&gt;
&lt;/div&gt;
&lt;p class="mb-0"&gt;溶解度グラフは化学分野の中でも頻出テーマです。全体の地図は&lt;br /&gt;
&lt;a class="link-success fw-bold" href="https://rika-quest.com/column/chemistry/"&gt;化学分野ページ&lt;/a&gt;&lt;br /&gt;
から整理できます。必要な悩み記事を挟んで往復すると、復習が回りやすくなります。&lt;/p&gt;
&lt;/section&gt;
&lt;p&gt;&lt;!-- ========================= Section 6（FAQ：JS不要） ========================== --&gt;&lt;/p&gt;
&lt;section class="mb-5"&gt;
&lt;h2 id="s6" class="h4 fw-bold border-bottom pb-2 mb-3"&gt;FAQ（よくある質問）&lt;/h2&gt;
&lt;div class="rq-faq d-grid gap-3"&gt;
&lt;details&gt;
&lt;summary&gt;&lt;span class="badge bg-success rounded-pill flex-shrink-0"&gt;Q&lt;/span&gt;溶解度グラフは「どこを読めばいいか」が分かりません&lt;/summary&gt;
&lt;div class="p-3"&gt;まず温度A℃と温度B℃の2点に絞って読みます。次に、その変化を「溶解度が増える/減る」と短文にしてから計算へ進んでください。&lt;br /&gt;
いきなり式に入ると、使う値や引き算の向きが揺れやすくなります。&lt;/div&gt;
&lt;/details&gt;
&lt;details&gt;
&lt;summary&gt;&lt;span class="badge bg-success rounded-pill flex-shrink-0"&gt;Q&lt;/span&gt;飽和・不飽和の判断が不安定です&lt;/summary&gt;
&lt;div class="p-3"&gt;先に「その温度で溶ける上限」を、問題の水の量に換算して確定します。&lt;br /&gt;
実際に溶けている量が上限を超えるなら結晶が出ます。判断は短文（上限が増える/減る）を挟むと安定します。&lt;/div&gt;
&lt;/details&gt;
&lt;details&gt;
&lt;summary&gt;&lt;span class="badge bg-success rounded-pill flex-shrink-0"&gt;Q&lt;/span&gt;結晶量の計算で引き算の向きが分からなくなります&lt;/summary&gt;
&lt;div class="p-3"&gt;結晶は「溶けていた量の一部があふれて出てくる」ので、&lt;br /&gt;
結晶量＝（溶けていた量）−（新しい温度での上限）です。&lt;br /&gt;
どちらも同じ水の量にそろえてから引く、を固定してください。&lt;/div&gt;
&lt;/details&gt;
&lt;details&gt;
&lt;summary&gt;&lt;span class="badge bg-success rounded-pill flex-shrink-0"&gt;Q&lt;/span&gt;グラフの読み取り全般が苦手です&lt;/summary&gt;
&lt;div class="p-3"&gt;まず「軸→単位→比較」の順で情報を短文化できると、計算につながりやすくなります。&lt;br /&gt;
&lt;a class="link-success fw-bold" href="https://rika-quest.com/column/nayami-graph-table-reading/"&gt;図・表・グラフが読み取れないときの整理&lt;/a&gt;&lt;br /&gt;
も合わせて確認してください。&lt;/div&gt;
&lt;/details&gt;
&lt;details&gt;
&lt;summary&gt;&lt;span class="badge bg-success rounded-pill flex-shrink-0"&gt;Q&lt;/span&gt;中和や水溶液の問題と混ざると混乱します&lt;/summary&gt;
&lt;div class="p-3"&gt;条件整理（何が増えると何が起きるか）が共通のボトルネックになっている可能性があります。&lt;br /&gt;
「何が残るか」で止まる場合は、&lt;br /&gt;
&lt;a class="link-success fw-bold" href="https://rika-quest.com/column/nayami-neutralization/"&gt;中和が苦手（何が残るか／指示薬の読み取り）&lt;/a&gt;&lt;br /&gt;
も合わせて確認すると、整理の型が作りやすくなります。&lt;/div&gt;
&lt;/details&gt;
&lt;/div&gt;
&lt;/section&gt;
&lt;p&gt;&lt;!-- ========================= Section 7（内部リンク＋CTA） ========================== --&gt;&lt;/p&gt;
&lt;section class="mb-4"&gt;
&lt;h2 id="s7" class="h4 fw-bold border-bottom pb-2 mb-3"&gt;次に読む（内部リンク）＋講座・問い合わせ&lt;/h2&gt;
&lt;div class="row g-3"&gt;
&lt;div class="col-lg-6"&gt;
&lt;div class="card rounded-4 shadow-sm h-100"&gt;
&lt;div class="card-body p-3 p-lg-4"&gt;
&lt;p class="fw-bold text-success mb-2"&gt;悩みから辿る（Hub / 化学）&lt;/p&gt;
&lt;div class="list-group"&gt;&lt;a class="list-group-item list-group-item-action" href="https://rika-quest.com/column/science-nayami/"&gt;理科の悩み一覧（Hub）&lt;/a&gt;&lt;br /&gt;
&lt;a class="list-group-item list-group-item-action" href="https://rika-quest.com/column/chemistry/"&gt;化学分野ページ（全体の地図）&lt;/a&gt;&lt;br /&gt;
&lt;a class="list-group-item list-group-item-action" href="https://rika-quest.com/ct/理科のコツ/"&gt;理科のコツ（カテゴリ）&lt;/a&gt;&lt;br /&gt;
&lt;a class="list-group-item list-group-item-action" href="https://rika-quest.com/column/"&gt;理科コラム一覧&lt;/a&gt;&lt;/div&gt;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href="https://rika-quest.com/column/nayami-graph-table-reading/"&gt;図・表・グラフが読み取れないときの整理&lt;/a&gt;&lt;br /&gt;
&lt;a class="list-group-item list-group-item-action" href="https://rika-quest.com/column/nayami-neutralization/"&gt;中和が苦手（何が残るか／指示薬の読み取り）&lt;/a&gt;&lt;/div&gt;
&lt;/div&gt;
&lt;/div&gt;
&lt;/div&gt;
&lt;/div&gt;
&lt;div class="card rounded-4 shadow-sm border-success-subtle mt-3"&gt;
&lt;div class="card-body p-3 p-lg-4"&gt;
&lt;p class="fw-bold text-success mb-2"&gt;グラフ問題の「処理順」から整えたい方へ（押し付けない案内）&lt;/p&gt;
&lt;p class="mb-3"&gt;溶解度グラフは、知識を増やすよりも「読む→言葉→計算」の順を固定した方が得点に直結しやすい分野です。&lt;br /&gt;
それでも不安定な場合は、解いた問題を見ながら「どこで止まるか（読み取り／飽和判定／換算／結晶量）」を切り分け、&lt;br /&gt;
失点を減らす処理順を定着させる個別指導も選択肢になります。&lt;/p&gt;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</si>
  <si>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以下のページは不自然なワードを使用しています。
これらを適切に自然な言葉に置き換えて下さい。
なお、本文の装飾や構造は絶対に変えないでください。
【対象ページURL】
https://rika-quest.com/column/nayami-photosynthesis-transpiration/
【検出された不自然ワード】
- 崩れ
- 型
- 迷い
- 固定
- 手順
- 立て直
- 内部リンク
- 設計
- 整え
【本文】
------
&lt;style&gt;
  .rq-hero{&lt;br /&gt;    background: linear-gradient(180deg, rgba(25,135,84,.12), #fff);&lt;br /&gt;    border: 1px solid rgba(0,0,0,.08);&lt;br /&gt;  }&lt;br /&gt;  .rq-subline{ opacity:.9; }&lt;br /&gt;  .rq-marker{&lt;br /&gt;    background: linear-gradient(transparent 62%, rgba(25,135,84,.22) 62%);&lt;br /&gt;    font-weight: 800;&lt;br /&gt;    padding: 0 .12em;&lt;br /&gt;  }&lt;br /&gt;  .rq-leftbar{ border-left: .35rem solid rgba(25,135,84,.55); }&lt;br /&gt;  .rq-bullets li{ margin-bottom:.35rem; }&lt;br /&gt;  .rq-mini{&lt;br /&gt;    border: 1px solid rgba(0,0,0,.10);&lt;br /&gt;    border-radius: 1rem;&lt;br /&gt;    background: #fff;&lt;br /&gt;    box-shadow: 0 .125rem .25rem rgba(0,0,0,.075);&lt;br /&gt;  }&lt;br /&gt;  .rq-template{&lt;br /&gt;    border: 1px dashed rgba(25,135,84,.45);&lt;br /&gt;    background: rgba(25,135,84,.04);&lt;br /&gt;    border-radius: 1rem;&lt;br /&gt;  }&lt;br /&gt;  .rq-stepno{&lt;br /&gt;    width: 2.2rem; height: 2.2rem;&lt;br /&gt;    display:inline-flex; align-items:center; justify-content:center;&lt;br /&gt;    border-radius: 999px;&lt;br /&gt;    background: rgba(25,135,84,.12);&lt;br /&gt;    color: #146c43;&lt;br /&gt;    font-weight: 800;&lt;br /&gt;    flex-shrink: 0;&lt;br /&gt;  }&lt;br /&gt;  .rq-warn{ border-left: .35rem solid rgba(220,53,69,.6); }&lt;br /&gt;  .rq-toc a{ text-decoration:none; }&lt;br /&gt;  .rq-toc a:hover{ text-decoration:underline; }&lt;/p&gt;
&lt;p&gt;  /* FAQ（details） */&lt;br /&gt;  .rq-faq details{&lt;br /&gt;    border: 1px solid rgba(0,0,0,.10);&lt;br /&gt;    border-radius: 1rem;&lt;br /&gt;    background: #fff;&lt;br /&gt;    overflow: hidden;&lt;br /&gt;    box-shadow: 0 .125rem .25rem rgba(0,0,0,.075);&lt;br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}&lt;br /&gt;&lt;/style&gt;
&lt;div class="container my-4"&gt;
&lt;p&gt;&lt;!-- ========================= Hero ========================== --&gt;&lt;/p&gt;
&lt;section class="rq-hero rounded-4 p-4 p-lg-5 shadow-sm mb-4"&gt;
&lt;div class="row g-4 align-items-center"&gt;
&lt;div class="col-lg-8"&gt;
&lt;div class="rq-subline small mb-2"&gt;中学受験理科／生物　テーマ：暗記量を増やさず「混線」をほどく整理&lt;/div&gt;
&lt;div class="d-flex flex-wrap gap-2 mb-2"&gt;&lt;span class="badge bg-success"&gt;悩み起点&lt;/span&gt;&lt;br /&gt;
&lt;span class="badge bg-success"&gt;出入りする物質で整理&lt;/span&gt;&lt;br /&gt;
&lt;span class="badge bg-success"&gt;条件（光・葉・気孔）で判定&lt;/span&gt;&lt;br /&gt;
&lt;span class="badge bg-success"&gt;実験問題につなぐ&lt;/span&gt;&lt;/div&gt;
&lt;p class="mb-2"&gt;光合成は酸素が出る？　二酸化炭素が出る？　呼吸と何が違う？&lt;br /&gt;
蒸散は呼吸の一部？　気孔が開く条件は？　実験問題になると混乱する。&lt;br /&gt;
こうしたつまずきは、単語を追加で覚えるよりも、&lt;strong class="rq-marker"&gt;判定の順番&lt;/strong&gt;を固定すると改善します。&lt;/p&gt;
&lt;p class="mb-0"&gt;この記事では、「出入りする物質」と「条件（光・葉・気孔・水）」を軸に、混線をほどく手順をまとめます。&lt;br /&gt;
単元解説ではなく、&lt;strong class="rq-marker"&gt;誤答が生まれるポイントを先に潰す&lt;/strong&gt;設計です。&lt;/p&gt;
&lt;/div&gt;
&lt;div class="col-lg-4"&gt;
&lt;div class="card border-0 shadow-sm rounded-4"&gt;
&lt;div class="card-body p-3 p-lg-4"&gt;
&lt;p class="fw-bold text-success mb-2"&gt;この記事で分かること&lt;/p&gt;
&lt;ul class="small mb-0 rq-bullets"&gt;
&lt;li&gt;「何がごちゃごちゃか」を3パターンに切り分ける&lt;/li&gt;
&lt;li&gt;出入りする物質（CO₂/O₂/水蒸気）で一発整理する&lt;/li&gt;
&lt;li&gt;光・葉・気孔などの条件で判定する順番&lt;/li&gt;
&lt;li&gt;実験問題の典型ミス（でんぷん/BTB/石灰水/気孔）を止める&lt;/li&gt;
&lt;li&gt;家庭で回す週次ルーティン（短時間→週末チェック）&lt;/li&gt;
&lt;/ul&gt;
&lt;/div&gt;
&lt;/div&gt;
&lt;div class="rq-mini p-3 p-lg-4 mt-3"&gt;
&lt;div class="d-flex align-items-start gap-2"&gt;
&lt;p&gt;&lt;span class="badge bg-success flex-shrink-0"&gt;要点&lt;/span&gt;&lt;/p&gt;
&lt;div class="small"&gt;&lt;strong&gt;混線の原因は「場面（条件）」と「物質」を混ぜて覚えること&lt;/strong&gt;です。&lt;br /&gt;
まず物質の出入りを固定し、次に条件で判定します。&lt;/div&gt;
&lt;/div&gt;
&lt;/div&gt;
&lt;/div&gt;
&lt;/div&gt;
&lt;div class="alert alert-success mt-4 mb-0 rounded-4 border border-success-subtle" role="alert"&gt;覚える量を増やす前に、「何が入って何が出るか」と「いつ起きるか（条件）」を分けて整理します。&lt;/div&gt;
&lt;/section&gt;
&lt;p&gt;&lt;!-- ========================= 目次 ==========================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href="#s1"&gt;まず状況整理｜どこで混線しているか&lt;/a&gt;&lt;br /&gt;
&lt;a class="list-group-item list-group-item-action" href="#s2"&gt;原因の切り分け（典型パターン3つ）&lt;/a&gt;&lt;br /&gt;
&lt;a class="list-group-item list-group-item-action" href="#s3"&gt;立て直しの手順（ステップで）&lt;/a&gt;&lt;br /&gt;
&lt;a class="list-group-item list-group-item-action" href="#s4"&gt;よくあるミスと修正（誤答例→直し方）&lt;/a&gt;&lt;br /&gt;
&lt;a class="list-group-item list-group-item-action" href="#s5"&gt;家庭での回し方（週の設計／チェック）&lt;/a&gt;&lt;br /&gt;
&lt;a class="list-group-item list-group-item-action" href="#s6"&gt;FAQ（よくある質問）&lt;/a&gt;&lt;br /&gt;
&lt;a class="list-group-item list-group-item-action" href="#s7"&gt;次に読む（内部リンク）＋講座・問い合わせ&lt;/a&gt;&lt;/div&gt;
&lt;/div&gt;
&lt;/nav&gt;
&lt;p&gt;&lt;!-- ========================= Section 1 ========================== --&gt;&lt;/p&gt;
&lt;section class="mb-5"&gt;
&lt;h2 id="s1" class="h4 fw-bold border-bottom pb-2 mb-3"&gt;まず状況整理｜どこで混線しているか&lt;/h2&gt;
&lt;div class="row g-3"&gt;
&lt;div class="col-lg-6"&gt;
&lt;div class="card rounded-4 shadow-sm h-100 rq-leftbar"&gt;
&lt;div class="card-body p-3 p-lg-4"&gt;
&lt;p class="fw-bold text-success mb-2"&gt;混線の症状（よくある）&lt;/p&gt;
&lt;ul class="mb-0 rq-bullets"&gt;
&lt;li&gt;光合成と呼吸で「CO₂」「O₂」の向きが入れ替わる&lt;/li&gt;
&lt;li&gt;蒸散＝呼吸だと思ってしまい、水蒸気の扱いが崩れる&lt;/li&gt;
&lt;li&gt;「昼/夜」「明るい/暗い」で何が起きるかを誤判定する&lt;/li&gt;
&lt;li&gt;実験の結果（BTB/石灰水/でんぷん）から理由が言えない&lt;/li&gt;
&lt;/ul&gt;
&lt;/div&gt;
&lt;/div&gt;
&lt;/div&gt;
&lt;div class="col-lg-6"&gt;
&lt;div class="alert alert-success rounded-4 border border-success-subtle h-100 mb-0" role="alert"&gt;
&lt;p class="fw-bold mb-2"&gt;混線が起きる理由&lt;/p&gt;
&lt;p class="mb-2"&gt;光合成・呼吸・蒸散は、同じ「植物」で扱うため、まとめて暗記すると混線します。&lt;br /&gt;
さらに、問題は「場面（条件）」を変えてくるので、暗記がそのまま得点に結びつきにくくなります。&lt;/p&gt;
&lt;p class="mb-0"&gt;まず&lt;strong class="rq-marker"&gt;出入りする物質だけ&lt;/strong&gt;で整理し、次に&lt;strong class="rq-marker"&gt;条件&lt;/strong&gt;で判定する順番にすると、&lt;br /&gt;
迷いが減ります。&lt;/p&gt;
&lt;/div&gt;
&lt;/div&gt;
&lt;/div&gt;
&lt;div class="card rounded-4 shadow-sm mt-3"&gt;
&lt;div class="card-body p-3 p-lg-4"&gt;
&lt;div class="d-flex align-items-center gap-2 mb-2"&gt;&lt;span class="badge bg-success"&gt;チェック&lt;/span&gt;&lt;br /&gt;
&lt;span class="fw-bold"&gt;ここでつまずくなら、今回の整理が効きます&lt;/span&gt;&lt;/div&gt;
&lt;div class="row g-2 small"&gt;
&lt;div class="col-md-6"&gt;
&lt;div class="rq-mini p-3"&gt;
&lt;ul class="mb-0 rq-bullets"&gt;
&lt;li&gt;「昼/夜」でCO₂とO₂の向きを即答できない&lt;/li&gt;
&lt;li&gt;気孔が開く条件が曖昧（昼？夜？乾燥？）&lt;/li&gt;
&lt;li&gt;実験の結果を見て、理由が1文で書けない&lt;/li&gt;
&lt;/ul&gt;
&lt;/div&gt;
&lt;/div&gt;
&lt;div class="col-md-6"&gt;
&lt;div class="rq-mini rq-warn p-3"&gt;
&lt;ul class="mb-0 rq-bullets"&gt;
&lt;li&gt;覚え直しを増やしても点が伸びない&lt;/li&gt;
&lt;li&gt;同じ問題でも、条件が変わると別物に見える&lt;/li&gt;
&lt;li&gt;「蒸散」「呼吸」を同じ“気体の出入り”と誤解する&lt;/li&gt;
&lt;/ul&gt;
&lt;/div&gt;
&lt;/div&gt;
&lt;/div&gt;
&lt;/div&gt;
&lt;/div&gt;
&lt;/section&gt;
&lt;p&gt;&lt;!-- ========================= Section 2 ========================== --&gt;&lt;/p&gt;
&lt;section class="mb-5"&gt;
&lt;h2 id="s2" class="h4 fw-bold border-bottom pb-2 mb-3"&gt;原因の切り分け（典型パターン3つ）&lt;/h2&gt;
&lt;div class="row g-3"&gt;
&lt;div class="col-lg-4"&gt;
&lt;div class="card rounded-4 shadow-sm h-100"&gt;
&lt;div class="card-body p-3 p-lg-4"&gt;
&lt;p&gt;&lt;span class="badge bg-success mb-2"&gt;原因①&lt;/span&gt;&lt;/p&gt;
&lt;h3 class="h6 fw-bold mb-2"&gt;「物質」と「働き」をセット暗記している&lt;/h3&gt;
&lt;p class="mb-0"&gt;光合成＝酸素、呼吸＝二酸化炭素、と一語で覚えると、条件が変わった瞬間に崩れます。&lt;br /&gt;
まずは「何が入って何が出るか」を固定してから、働きの説明へ進めます。&lt;/p&gt;
&lt;/div&gt;
&lt;/div&gt;
&lt;/div&gt;
&lt;div class="col-lg-4"&gt;
&lt;div class="card rounded-4 shadow-sm h-100"&gt;
&lt;div class="card-body p-3 p-lg-4"&gt;
&lt;p&gt;&lt;span class="badge bg-success mb-2"&gt;原因②&lt;/span&gt;&lt;/p&gt;
&lt;h3 class="h6 fw-bold mb-2"&gt;条件（光・葉・気孔）で判定していない&lt;/h3&gt;
&lt;p class="mb-0"&gt;同じ植物でも、明るい/暗い、葉がある/ない、気孔が開く/閉じるで結果が変わります。&lt;br /&gt;
条件が読めないと、実験問題で失点しやすくなります。&lt;/p&gt;
&lt;/div&gt;
&lt;/div&gt;
&lt;/div&gt;
&lt;div class="col-lg-4"&gt;
&lt;div class="card rounded-4 shadow-sm h-100"&gt;
&lt;div class="card-body p-3 p-lg-4"&gt;
&lt;p&gt;&lt;span class="badge bg-success mb-2"&gt;原因③&lt;/span&gt;&lt;/p&gt;
&lt;h3 class="h6 fw-bold mb-2"&gt;「結果→理由」の文章化ができない&lt;/h3&gt;
&lt;p class="mb-0"&gt;BTBの色、石灰水の変化、でんぷんの有無などを見ても、&lt;br /&gt;
“何が出入りしたか”に戻れないと記述で落とします。&lt;br /&gt;
先に理由の型を作ると、説明が安定します。&lt;/p&gt;
&lt;/div&gt;
&lt;/div&gt;
&lt;/div&gt;
&lt;/div&gt;
&lt;div class="alert alert-success rounded-4 border border-success-subtle mt-3 mb-0" role="alert"&gt;実験問題の文章が長くて情報整理で止まる場合は、&lt;br /&gt;
&lt;a class="link-success fw-bold" href="https://rika-quest.com/column/nayami-graph-table-reading/"&gt;図・表・グラフが読み取れないときの整理&lt;/a&gt;&lt;br /&gt;
を先に固めると、条件判定がしやすくなります。&lt;/div&gt;
&lt;/section&gt;
&lt;p&gt;&lt;!-- ========================= Section 3 ========================== --&gt;&lt;/p&gt;
&lt;section class="mb-5"&gt;
&lt;h2 id="s3" class="h4 fw-bold border-bottom pb-2 mb-3"&gt;立て直しの手順（ステップで）&lt;/h2&gt;
&lt;p&gt;&lt;!-- 型の提示 --&gt;&lt;/p&gt;
&lt;div class="rq-template p-3 p-lg-4 mb-3"&gt;
&lt;div class="d-flex align-items-center gap-2 mb-2"&gt;&lt;span class="badge bg-success"&gt;型&lt;/span&gt;&lt;br /&gt;
&lt;span class="fw-bold"&gt;判定は「物質→条件→文章」の順で固定します&lt;/span&gt;&lt;/div&gt;
&lt;div class="row g-2 small"&gt;
&lt;div class="col-md-3"&gt;
&lt;div class="rq-mini p-2 text-center"&gt;&lt;strong&gt;①物質の出入り&lt;/strong&gt;&lt;br /&gt;
CO₂ / O₂ / 水蒸気&lt;/div&gt;
&lt;/div&gt;
&lt;div class="col-md-4"&gt;
&lt;div class="rq-mini p-2 text-center"&gt;&lt;strong&gt;②条件&lt;/strong&gt;&lt;br /&gt;
光・葉・気孔・水&lt;/div&gt;
&lt;/div&gt;
&lt;div class="col-md-5"&gt;
&lt;div class="rq-mini p-2 text-center"&gt;&lt;strong&gt;③結果→理由の一文&lt;/strong&gt;&lt;br /&gt;
（条件）だから（物質）が（増減）&lt;/div&gt;
&lt;/div&gt;
&lt;/div&gt;
&lt;/div&gt;
&lt;div class="row g-3"&gt;
&lt;p&gt;&lt;!-- Step 1 --&gt;&lt;/p&gt;
&lt;div class="col-lg-12"&gt;
&lt;div class="card rounded-4 shadow-sm rq-leftbar"&gt;
&lt;div class="card-body p-3 p-lg-4"&gt;
&lt;div class="d-flex align-items-start gap-3 mb-2"&gt;
&lt;div class="rq-stepno"&gt;1&lt;/div&gt;
&lt;div&gt;
&lt;h3 class="h6 fw-bold mb-1"&gt;まず「出入りする物質」を3つに限定する&lt;/h3&gt;
&lt;p class="mb-0"&gt;混線を止めるコツは、最初から説明を覚えないことです。&lt;br /&gt;
先に「出入りする物質」を固定し、そこから働きを区別します。&lt;/p&gt;
&lt;/div&gt;
&lt;/div&gt;
&lt;div class="table-responsive"&gt;
&lt;table class="table table-bordered align-middle bg-white rounded-4 overflow-hidden mb-0"&gt;
&lt;thead class="table-success"&gt;
&lt;tr&gt;
&lt;th style="width: 25%;"&gt;見る物質&lt;/th&gt;
&lt;th&gt;まず決めること&lt;/th&gt;
&lt;th style="width: 28%;"&gt;混線しやすい点&lt;/th&gt;
&lt;/tr&gt;
&lt;/thead&gt;
&lt;tbody&gt;
&lt;tr&gt;
&lt;th class="text-success"&gt;二酸化炭素（CO₂）&lt;/th&gt;
&lt;td&gt;“入る/出る”の向きを条件で決める&lt;/td&gt;
&lt;td&gt;昼夜の判定を飛ばす&lt;/td&gt;
&lt;/tr&gt;
&lt;tr&gt;
&lt;th class="text-success"&gt;酸素（O₂）&lt;/th&gt;
&lt;td&gt;CO₂とセットで向きを決める&lt;/td&gt;
&lt;td&gt;「光合成＝酸素」固定で崩れる&lt;/td&gt;
&lt;/tr&gt;
&lt;tr&gt;
&lt;th class="text-success"&gt;水蒸気（H₂O）&lt;/th&gt;
&lt;td&gt;蒸散（気孔）として別枠で扱う&lt;/td&gt;
&lt;td&gt;呼吸と同じ“気体の出入り”と混同&lt;/td&gt;
&lt;/tr&gt;
&lt;/tbody&gt;
&lt;/table&gt;
&lt;/div&gt;
&lt;div class="alert alert-success rounded-4 border border-success-subtle mt-3 mb-0" role="alert"&gt;&lt;span class="badge bg-success me-2"&gt;ポイント&lt;/span&gt;&lt;br /&gt;
まずは「CO₂」「O₂」「水蒸気」以外を増やさない。ここが固定されると、実験の結果が読みやすくなります。&lt;/div&gt;
&lt;/div&gt;
&lt;/div&gt;
&lt;/div&gt;
&lt;p&gt;&lt;!-- Step 2 --&gt;&lt;/p&gt;
&lt;div class="col-lg-6"&gt;
&lt;div class="card rounded-4 shadow-sm h-100 rq-leftbar"&gt;
&lt;div class="card-body p-3 p-lg-4"&gt;
&lt;div class="d-flex align-items-start gap-3 mb-2"&gt;
&lt;div class="rq-stepno"&gt;2&lt;/div&gt;
&lt;div&gt;
&lt;h3 class="h6 fw-bold mb-1"&gt;条件を4つだけ見る（光・葉・気孔・水）&lt;/h3&gt;
&lt;p class="mb-0"&gt;問題文が長くても、見る条件は絞れます。&lt;br /&gt;
ここを拾えると、CO₂/O₂の向きが決まり、迷いが減ります。&lt;/p&gt;
&lt;/div&gt;
&lt;/div&gt;
&lt;ul class="mb-0 rq-bullets"&gt;
&lt;li&gt;&lt;strong&gt;光&lt;/strong&gt;：明るい/暗い（光合成が関わるか）&lt;/li&gt;
&lt;li&gt;&lt;strong&gt;葉&lt;/strong&gt;：葉がある/ない（葉緑体の働きが関わるか）&lt;/li&gt;
&lt;li&gt;&lt;strong&gt;気孔&lt;/strong&gt;：開く/閉じる（気体・水蒸気の出入りが起きるか）&lt;/li&gt;
&lt;li&gt;&lt;strong&gt;水&lt;/strong&gt;：十分/不足（蒸散・しおれ・気孔の状態に影響）&lt;/li&gt;
&lt;/ul&gt;
&lt;/div&gt;
&lt;/div&gt;
&lt;/div&gt;
&lt;p&gt;&lt;!-- Step 3 --&gt;&lt;/p&gt;
&lt;div class="col-lg-6"&gt;
&lt;div class="card rounded-4 shadow-sm h-100 rq-leftbar"&gt;
&lt;div class="card-body p-3 p-lg-4"&gt;
&lt;div class="d-flex align-items-start gap-3 mb-2"&gt;
&lt;div class="rq-stepno"&gt;3&lt;/div&gt;
&lt;div&gt;
&lt;h3 class="h6 fw-bold mb-1"&gt;結果→理由の一文テンプレを作る&lt;/h3&gt;
&lt;p class="mb-2"&gt;記述で落ちるのは、説明が長いからではなく、&lt;br /&gt;
“どの条件で何が増減したか”が書けていないからです。&lt;br /&gt;
先に一文の型を用意します。&lt;/p&gt;
&lt;div class="rq-template p-3"&gt;
&lt;div class="small fw-bold text-success mb-1"&gt;一文テンプレ（そのまま使えます）&lt;/div&gt;
&lt;ul class="small mb-0 rq-bullets"&gt;
&lt;li&gt;（条件：明るい/暗い、葉あり等）なので、（CO₂/O₂）が（増える/減る）。&lt;/li&gt;
&lt;li&gt;（気孔が開く/閉じる）ため、（水蒸気の放出/気体の出入り）が（起きる/起きにくい）。&lt;/li&gt;
&lt;li&gt;（実験結果）より、（物質の増減）が分かる。&lt;/li&gt;
&lt;/ul&gt;
&lt;/div&gt;
&lt;/div&gt;
&lt;/div&gt;
&lt;div class="rq-mini rq-warn p-3 small mt-3"&gt;&lt;strong class="d-block mb-1"&gt;注意&lt;/strong&gt;&lt;br /&gt;
「光合成だから」「呼吸だから」と名称で説明を始めると混線しやすいです。先に物質（CO₂/O₂/水蒸気）へ戻します。&lt;/div&gt;
&lt;/div&gt;
&lt;/div&gt;
&lt;/div&gt;
&lt;p&gt;&lt;!-- Step 4 --&gt;&lt;/p&gt;
&lt;div class="col-lg-12"&gt;
&lt;div class="card rounded-4 shadow-sm rq-leftbar"&gt;
&lt;div class="card-body p-3 p-lg-4"&gt;
&lt;div class="d-flex align-items-start gap-3 mb-2"&gt;
&lt;div class="rq-stepno"&gt;4&lt;/div&gt;
&lt;div&gt;
&lt;h3 class="h6 fw-bold mb-1"&gt;実験問題の読み方に落とす（条件→結果→物質へ戻す）&lt;/h3&gt;
&lt;p class="mb-0"&gt;実験問題は、条件を変えて結果の差を見せます。読む順番を固定すると、&lt;br /&gt;
“覚えているのに解けない”が減ります。&lt;/p&gt;
&lt;/div&gt;
&lt;/div&gt;
&lt;div class="row g-2 small"&gt;
&lt;div class="col-md-4"&gt;
&lt;div class="rq-mini p-3"&gt;&lt;strong class="text-success d-block mb-1"&gt;①条件を拾う&lt;/strong&gt;&lt;br /&gt;
明るい/暗い、葉の有無、ふたの有無、時間、温度など「変えた条件」を探す。&lt;/div&gt;
&lt;/div&gt;
&lt;div class="col-md-4"&gt;
&lt;div class="rq-mini p-3"&gt;&lt;strong class="text-success d-block mb-1"&gt;②結果の差を見る&lt;/strong&gt;&lt;br /&gt;
色の変化、気体量、でんぷんの有無など「差」をまず一言にする。&lt;/div&gt;
&lt;/div&gt;
&lt;div class="col-md-4"&gt;
&lt;div class="rq-mini p-3"&gt;&lt;strong class="text-success d-block mb-1"&gt;③物質へ戻す&lt;/strong&gt;&lt;br /&gt;
CO₂/O₂/水蒸気のどれが増減したかに戻し、一文テンプレで理由を書く。&lt;/div&gt;
&lt;/div&gt;
&lt;/div&gt;
&lt;/div&gt;
&lt;/div&gt;
&lt;/div&gt;
&lt;/div&gt;
&lt;p&gt;&lt;!-- 任意：単元直リンク最大1本（今回は「光合成」へ） --&gt;&lt;/p&gt;
&lt;div class="alert alert-success rounded-4 border border-success-subtle mt-3 mb-0" role="alert"&gt;具体例で「条件→物質→理由」を当てはめる練習だけしたい場合は、&lt;br /&gt;
&lt;a class="link-success fw-bold" href="https://rika-quest.com/column/photosynthesis/"&gt;光合成の基本（確認用）&lt;/a&gt;&lt;br /&gt;
を1本だけ参照し、用語を増やさずに型へ戻してください。&lt;/div&gt;
&lt;/section&gt;
&lt;p&gt;&lt;!-- ========================= Section 4 ========================== --&gt;&lt;/p&gt;
&lt;section class="mb-5"&gt;
&lt;h2 id="s4" class="h4 fw-bold border-bottom pb-2 mb-3"&gt;よくあるミスと修正（誤答例→直し方）&lt;/h2&gt;
&lt;div class="row g-3"&gt;
&lt;div class="col-lg-6"&gt;
&lt;div class="card rounded-4 shadow-sm h-100"&gt;
&lt;div class="card-body p-3 p-lg-4"&gt;
&lt;div class="d-flex flex-wrap gap-2 align-items-center mb-2"&gt;
&lt;p&gt;&lt;span class="badge bg-danger"&gt;典型ミス&lt;/span&gt;&lt;/p&gt;
&lt;h3 class="h6 fw-bold mb-0"&gt;「暗いのに酸素が増える」と判断してしまう&lt;/h3&gt;
&lt;/div&gt;
&lt;p class="mb-3"&gt;条件（明るい/暗い）を飛ばし、名称だけで判断すると起きやすい誤答です。&lt;br /&gt;
まず条件→物質へ戻します。&lt;/p&gt;
&lt;div class="alert alert-success rounded-4 border border-success-subtle mb-0" role="alert"&gt;&lt;span class="badge bg-success me-2"&gt;直し方&lt;/span&gt;&lt;br /&gt;
①明るい/暗いを先に確定 → ②CO₂/O₂の向きを決める → ③一文テンプレで理由を書く。&lt;/div&gt;
&lt;/div&gt;
&lt;/div&gt;
&lt;/div&gt;
&lt;div class="col-lg-6"&gt;
&lt;div class="card rounded-4 shadow-sm h-100"&gt;
&lt;div class="card-body p-3 p-lg-4"&gt;
&lt;div class="d-flex flex-wrap gap-2 align-items-center mb-2"&gt;
&lt;p&gt;&lt;span class="badge bg-danger"&gt;典型ミス&lt;/span&gt;&lt;/p&gt;
&lt;h3 class="h6 fw-bold mb-0"&gt;蒸散を「呼吸」と同じ扱いにしてしまう&lt;/h3&gt;
&lt;/div&gt;
&lt;p class="mb-3"&gt;蒸散は水蒸気が外へ出る現象で、CO₂/O₂の出入りとは別軸です。&lt;br /&gt;
“気孔”が絡むときは、水蒸気を別枠で扱うと混線が止まります。&lt;/p&gt;
&lt;div class="alert alert-success rounded-4 border border-success-subtle mb-0" role="alert"&gt;&lt;span class="badge bg-success me-2"&gt;直し方&lt;/span&gt;&lt;br /&gt;
物質を3つ（CO₂/O₂/水蒸気）に限定し、蒸散＝水蒸気の放出として切り分ける。&lt;/div&gt;
&lt;/div&gt;
&lt;/div&gt;
&lt;/div&gt;
&lt;div class="col-lg-12"&gt;
&lt;div class="card rounded-4 shadow-sm"&gt;
&lt;div class="card-body p-3 p-lg-4"&gt;
&lt;div class="d-flex flex-wrap gap-2 align-items-center mb-2"&gt;
&lt;p&gt;&lt;span class="badge bg-danger"&gt;典型ミス&lt;/span&gt;&lt;/p&gt;
&lt;h3 class="h6 fw-bold mb-0"&gt;実験結果（色/でんぷん）を“用語”で説明して終わる&lt;/h3&gt;
&lt;/div&gt;
&lt;p class="mb-3"&gt;「光合成したから」だけで止まると、条件の違いに対応できません。&lt;br /&gt;
結果は必ず「物質の増減」へ翻訳し、条件で理由を組み立てます。&lt;/p&gt;
&lt;div class="rq-template p-3 p-lg-4"&gt;
&lt;div class="fw-bold text-success mb-2"&gt;修正の型（短く）&lt;/div&gt;
&lt;ul class="mb-0 rq-bullets"&gt;
&lt;li&gt;（条件）→（物質）→（増減）→（結果に一致）&lt;/li&gt;
&lt;li&gt;「名称」は最後に添える（光合成/呼吸/蒸散）&lt;/li&gt;
&lt;/ul&gt;
&lt;/div&gt;
&lt;/div&gt;
&lt;/div&gt;
&lt;/div&gt;
&lt;/div&gt;
&lt;/section&gt;
&lt;p&gt;&lt;!-- ========================= Section 5 ========================== --&gt;&lt;/p&gt;
&lt;section class="mb-5"&gt;
&lt;h2 id="s5" class="h4 fw-bold border-bottom pb-2 mb-3"&gt;家庭での回し方（週の設計／チェック）&lt;/h2&gt;
&lt;p&gt;家庭学習では、知識を増やすよりも&lt;strong class="rq-marker"&gt;判定の順番&lt;/strong&gt;を固定します。&lt;br /&gt;
1回で仕上げず、短時間の反復で「混線しない状態」を作ります。&lt;/p&gt;
&lt;div class="table-responsive"&gt;
&lt;table class="table table-bordered align-middle bg-white rounded-4 overflow-hidden"&gt;
&lt;thead class="table-success"&gt;
&lt;tr&gt;
&lt;th style="width: 26%;"&gt;区分&lt;/th&gt;
&lt;th&gt;やること&lt;/th&gt;
&lt;th style="width: 30%;"&gt;チェック（合格基準）&lt;/th&gt;
&lt;/tr&gt;
&lt;/thead&gt;
&lt;tbody&gt;
&lt;tr&gt;
&lt;th class="text-success"&gt;平日（短時間）&lt;/th&gt;
&lt;td&gt;1問だけでよいので、&lt;strong&gt;①物質（3つ）→②条件（4つ）→③一文&lt;/strong&gt;を必ず通す。&lt;br /&gt;
文章が書けない日は、条件と物質の矢印だけでも残す。&lt;/td&gt;
&lt;td&gt;「明るい/暗い」「CO₂/O₂/水蒸気」のどれを扱うかが、迷わず決まる。&lt;/td&gt;
&lt;/tr&gt;
&lt;tr&gt;
&lt;th class="text-success"&gt;週末（まとめ）&lt;/th&gt;
&lt;td&gt;実験問題を2〜3問。条件の差を線で引き、結果を一言にしてから理由を書く。&lt;br /&gt;
できれば、誤答を「条件ミス/物質ミス/文章化ミス」に分類する。&lt;/td&gt;
&lt;td&gt;同じ形式で、理由の一文が安定して書ける（名称に逃げない）。&lt;/td&gt;
&lt;/tr&gt;
&lt;/tbody&gt;
&lt;/table&gt;
&lt;/div&gt;
&lt;div class="alert alert-success rounded-4 border border-success-subtle mt-3 mb-0" role="alert"&gt;実験全般の読み取りでつまずく場合は、&lt;br /&gt;
&lt;a class="link-success fw-bold" href="https://rika-quest.com/column/nayami-biology-experiment/"&gt;生物の実験問題が苦手なときの整理&lt;/a&gt;&lt;br /&gt;
とセットで回すと、条件の拾い方が安定します。&lt;/div&gt;
&lt;/section&gt;
&lt;p&gt;&lt;!-- ========================= Section 6（FAQ） ========================== --&gt;&lt;/p&gt;
&lt;section class="mb-5"&gt;
&lt;h2 id="s6" class="h4 fw-bold border-bottom pb-2 mb-3"&gt;FAQ（よくある質問）&lt;/h2&gt;
&lt;div class="rq-faq d-grid gap-3"&gt;
&lt;details&gt;
&lt;summary&gt;&lt;span class="badge bg-success rounded-pill flex-shrink-0"&gt;Q&lt;/span&gt;光合成と呼吸は、結局なにが違いますか？&lt;/summary&gt;
&lt;div class="p-3"&gt;違いを「名称」で覚えると混線します。まずは、条件（明るい/暗い、葉がある等）を拾い、&lt;br /&gt;
CO₂/O₂の出入りを決めてください。名称は最後に添えるくらいで十分です。&lt;/div&gt;
&lt;/details&gt;
&lt;details&gt;
&lt;summary&gt;&lt;span class="badge bg-success rounded-pill flex-shrink-0"&gt;Q&lt;/span&gt;蒸散は呼吸の一部だと思ってしまいます&lt;/summary&gt;
&lt;div class="p-3"&gt;蒸散は「水蒸気」の放出として別枠で扱います。CO₂/O₂の出入り（光合成・呼吸）と混ぜないことが混線回避のポイントです。&lt;br /&gt;
気孔が絡む問題では、まず水蒸気をチェックすると整理が安定します。&lt;/div&gt;
&lt;/details&gt;
&lt;details&gt;
&lt;summary&gt;&lt;span class="badge bg-success rounded-pill flex-shrink-0"&gt;Q&lt;/span&gt;実験結果（BTBやでんぷん）から理由が書けません&lt;/summary&gt;
&lt;div class="p-3"&gt;結果を“用語”で説明して止まっている可能性があります。結果は必ず「物質の増減」に翻訳し、&lt;br /&gt;
条件（明るい/暗い、葉の有無など）とセットで一文テンプレに当てはめてください。&lt;/div&gt;
&lt;/details&gt;
&lt;details&gt;
&lt;summary&gt;&lt;span class="badge bg-success rounded-pill flex-shrink-0"&gt;Q&lt;/span&gt;文章が長くて条件が拾えません&lt;/summary&gt;
&lt;div class="p-3"&gt;条件は「光・葉・気孔・水」の4点だけに絞ります。図表の整理で止まる場合は、&lt;br /&gt;
&lt;a class="link-success fw-bold" href="https://rika-quest.com/column/nayami-graph-table-reading/"&gt;図・表・グラフが読み取れないときの整理&lt;/a&gt;&lt;br /&gt;
を先に固めると、条件判定がしやすくなります。&lt;/div&gt;
&lt;/details&gt;
&lt;/div&gt;
&lt;/section&gt;
&lt;p&gt;&lt;!-- ========================= Section 7（内部リンク＋CTA） ========================== --&gt;&lt;/p&gt;
&lt;section class="mb-4"&gt;
&lt;h2 id="s7" class="h4 fw-bold border-bottom pb-2 mb-3"&gt;次に読む（内部リンク）＋講座・問い合わせ&lt;/h2&gt;
&lt;div class="row g-3"&gt;
&lt;div class="col-lg-6"&gt;
&lt;div class="card rounded-4 shadow-sm h-100"&gt;
&lt;div class="card-body p-3 p-lg-4"&gt;
&lt;p class="fw-bold text-success mb-2"&gt;悩みから辿る（Hub / 一覧）&lt;/p&gt;
&lt;div class="list-group"&gt;&lt;a class="list-group-item list-group-item-action" href="https://rika-quest.com/column/science-nayami/"&gt;理科の悩み一覧（Hub）&lt;/a&gt;&lt;br /&gt;
&lt;a class="list-group-item list-group-item-action" href="https://rika-quest.com/column/"&gt;理科コラム一覧&lt;/a&gt;&lt;br /&gt;
&lt;a class="list-group-item list-group-item-action" href="https://rika-quest.com/ct/理科のコツ/"&gt;理科のコツ（カテゴリ）&lt;/a&gt;&lt;br /&gt;
&lt;a class="list-group-item list-group-item-action" href="https://rika-quest.com/column/creature/"&gt;生物分野ページ（全体像）&lt;/a&gt;&lt;/div&gt;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href="https://rika-quest.com/column/nayami-biology-experiment/"&gt;生物の実験問題が苦手なときの整理&lt;/a&gt;&lt;br /&gt;
&lt;a class="list-group-item list-group-item-action" href="https://rika-quest.com/column/nayami-graph-table-reading/"&gt;図・表・グラフが読み取れないときの整理&lt;/a&gt;&lt;/div&gt;
&lt;/div&gt;
&lt;/div&gt;
&lt;/div&gt;
&lt;/div&gt;
&lt;div class="card rounded-4 shadow-sm border-success-subtle mt-3"&gt;
&lt;div class="card-body p-3 p-lg-4"&gt;
&lt;p class="fw-bold text-success mb-2"&gt;混線を短期間でほどきたい方へ（押し付けない案内）&lt;/p&gt;
&lt;p class="mb-3"&gt;光合成・呼吸・蒸散は、知識を足すより「判定の順番」を整える方が点に直結します。&lt;br /&gt;
条件の拾い方、結果の翻訳、理由の一文化までを一緒に整えると、実験問題の安定感が上がります。&lt;/p&gt;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</si>
  <si>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以下のページは不自然なワードを使用しています。
これらを適切に自然な言葉に置き換えて下さい。
なお、本文の装飾や構造は絶対に変えないでください。
【対象ページURL】
https://dokkai-labo.tokyo/col_blog/waseda-academy-kokugo-speed/
【検出された不自然ワード】
- 型
- 迷い
- 固定
- 手順
- 最短
- 設計
- 整え
【本文】
------
&lt;div class="container my-4"&gt;
&lt;p&gt;&amp;nbsp;&lt;/p&gt;
&lt;p&gt;&amp;nbsp;&lt;/p&gt;
&lt;div class="container my-4"&gt;
&lt;section class="card shadow-sm border-0 mb-4" style="background: linear-gradient(135deg, #4a148c, #006064); color: #fff;"&gt;
&lt;div class="card-body p-4 p-md-5"&gt;
&lt;div class="d-flex flex-wrap gap-2 align-items-center mb-3"&gt;&lt;span class="badge bg-warning text-dark" style="font-size: .85rem;"&gt;中学受験／早稲アカ&lt;/span&gt;&lt;br /&gt;
&lt;span class="badge bg-light text-dark" style="font-size: .8rem;"&gt;国語の処理速度&lt;/span&gt;&lt;br /&gt;
&lt;span class="badge bg-dark" style="font-size: .8rem;"&gt;保護者向け&lt;/span&gt;&lt;/div&gt;
&lt;h1 class="h3 h2-md mb-3" style="line-height: 1.55;"&gt;早稲アカ生の国語で「時間が足りない」を解決する処理速度の整え方&lt;/h1&gt;
&lt;p class="mb-4" style="opacity: .95; font-size: 1.02rem; line-height: 1.9;"&gt;早稲アカは宿題量が多く、処理速度が足りないと回し切れずに本文の読みが粗くなりがちです。&lt;br /&gt;
その結果、根拠が薄いまま解いてミスが増え、記述も時間切れになりやすくなります。&lt;br /&gt;
オンライン国語の個別指導では、段落要点整理や設問の先読みなど、速度を上げる具体技術を可視化し、&lt;br /&gt;
迷いと探し直しを減らして得点を安定させます。&lt;/p&gt;
&lt;p class="mb-4" style="opacity: .95; font-size: 1.0rem; line-height: 1.9;"&gt;大手塾教材の位置づけ（新演習・予習シリーズ・SAPIXの難易度/分量の比較や、併用の考え方）は、&lt;a href="https://dokkai-labo.tokyo/blog/ootechuugakuzyukunokokugotekisutohikaku/" target="_blank" rel="noopener"&gt;全体像はこちら&lt;/a&gt;で整理しています。&lt;/p&gt;
&lt;div class="d-flex flex-column flex-md-row gap-2"&gt;&lt;a class="btn btn-warning btn-lg fw-bold" href="https://dokkai-labo.tokyo/kobetsuonline01/" target="_blank" rel="noopener"&gt;&lt;br /&gt;
オンライン国語個別の詳細を見る&lt;br /&gt;
&lt;/a&gt;&lt;br /&gt;
&lt;a class="btn btn-outline-light btn-lg" style="border-width: 2px;" href="#toc"&gt;&lt;br /&gt;
改善手順を先に見る&lt;br /&gt;
&lt;/a&gt;&lt;/div&gt;
&lt;div class="mt-4 p-3 p-md-4 rounded" style="background: rgba(255,255,255,.12); border: 1px solid rgba(255,255,255,.25);"&gt;
&lt;div class="row g-3"&gt;
&lt;div class="col-md-4"&gt;
&lt;div class="fw-bold mb-1"&gt;この記事で分かること&lt;/div&gt;
&lt;ul class="mb-0 ps-3" style="line-height: 1.85;"&gt;
&lt;li&gt;処理速度が遅くなる本当の原因&lt;/li&gt;
&lt;li&gt;早稲アカ生の失点パターン&lt;/li&gt;
&lt;li&gt;オンライン個別での改善ステップ&lt;/li&gt;
&lt;/ul&gt;
&lt;/div&gt;
&lt;div class="col-md-4"&gt;
&lt;div class="fw-bold mb-1"&gt;よくある悩み&lt;/div&gt;
&lt;ul class="mb-0 ps-3" style="line-height: 1.85;"&gt;
&lt;li&gt;時間が足りず読み切れない&lt;/li&gt;
&lt;li&gt;選択肢で迷って進まない&lt;/li&gt;
&lt;li&gt;記述が間に合わない&lt;/li&gt;
&lt;/ul&gt;
&lt;/div&gt;
&lt;div class="col-md-4"&gt;
&lt;div class="fw-bold mb-1"&gt;SEOキーワード&lt;/div&gt;
&lt;div class="d-flex flex-wrap gap-2"&gt;&lt;span class="badge bg-light text-dark"&gt;オンライン国語&lt;/span&gt;&lt;br /&gt;
&lt;span class="badge bg-light text-dark"&gt;中学受験&lt;/span&gt;&lt;br /&gt;
&lt;span class="badge bg-light text-dark"&gt;国語専門塾&lt;/span&gt;&lt;br /&gt;
&lt;span class="badge bg-light text-dark"&gt;記述&lt;/span&gt;&lt;br /&gt;
&lt;span class="badge bg-light text-dark"&gt;読解力&lt;/span&gt;&lt;br /&gt;
&lt;span class="badge bg-light text-dark"&gt;個別指導&lt;/span&gt;&lt;br /&gt;
&lt;span class="badge bg-light text-dark"&gt;過去問&lt;/span&gt;&lt;/div&gt;
&lt;/div&gt;
&lt;/div&gt;
&lt;/div&gt;
&lt;/div&gt;
&lt;/section&gt;
&lt;section id="toc" class="card shadow-sm border-0 mb-4"&gt;
&lt;div class="card-body p-3 p-md-4"&gt;
&lt;div class="d-flex align-items-center justify-content-between flex-wrap gap-2 mb-2"&gt;
&lt;h2 class="h5 mb-0"&gt;この記事の構成&lt;/h2&gt;
&lt;p&gt;&lt;span class="text-muted" style="font-size: .92rem;"&gt;読み時間目安：10〜15分&lt;/span&gt;&lt;/p&gt;
&lt;/div&gt;
&lt;div class="d-flex flex-wrap gap-2"&gt;&lt;a class="btn btn-sm btn-outline-primary" href="#bg"&gt;背景（時間ロスの原因）&lt;/a&gt;&lt;br /&gt;
&lt;a class="btn btn-sm btn-outline-primary" href="#why"&gt;オンライン指導の利点&lt;/a&gt;&lt;br /&gt;
&lt;a class="btn btn-sm btn-outline-primary" href="#steps"&gt;3つの改善ステップ&lt;/a&gt;&lt;br /&gt;
&lt;a class="btn btn-sm btn-outline-primary" href="#home"&gt;家庭のフォロー&lt;/a&gt;&lt;br /&gt;
&lt;a class="btn btn-sm btn-outline-primary" href="#fit"&gt;相性の良いタイプ&lt;/a&gt;&lt;br /&gt;
&lt;a class="btn btn-sm btn-outline-primary" href="#sum"&gt;まとめ&lt;/a&gt;&lt;/div&gt;
&lt;/div&gt;
&lt;/section&gt;
&lt;section id="bg" class="card shadow-sm border-0 mb-4"&gt;
&lt;div class="card-header border-0 py-3" style="background: #ede7f6;"&gt;
&lt;h2 id="bg" class="h5 mb-0"&gt;早稲アカ国語で時間が足りなくなる構造的な原因&lt;/h2&gt;
&lt;/div&gt;
&lt;div class="card-body p-3 p-md-4"&gt;
&lt;p style="line-height: 1.95;"&gt;早稲アカ生の国語で時間が足りなくなる原因は、読む速さそのものよりも、&lt;br /&gt;
&lt;strong&gt;処理の順番&lt;/strong&gt;と&lt;strong&gt;戻り方&lt;/strong&gt;が整っておらず、探し直しと迷いが増えている点にあります。&lt;br /&gt;
宿題量が多い環境では、処理のムダがそのまま失点につながります。&lt;/p&gt;
&lt;div class="alert alert-primary mb-3" style="border-left: 6px solid #1e88e5;"&gt;
&lt;div class="fw-bold mb-1"&gt;結論&lt;/div&gt;
&lt;div&gt;処理速度の改善は速読ではなく、&lt;strong&gt;迷いと探し直しを減らす設計&lt;/strong&gt;で作れます。&lt;/div&gt;
&lt;/div&gt;
&lt;div class="d-none d-md-block"&gt;
&lt;div class="table-responsive"&gt;
&lt;table class="table table-bordered align-middle mb-0"&gt;
&lt;thead style="background: #e3f2fd;"&gt;
&lt;tr class="text-center"&gt;
&lt;th style="width: 26%;"&gt;典型パターン&lt;/th&gt;
&lt;th style="width: 37%;"&gt;時間ロスの正体&lt;/th&gt;
&lt;th style="width: 37%;"&gt;失点につながる場面&lt;/th&gt;
&lt;/tr&gt;
&lt;/thead&gt;
&lt;tbody&gt;
&lt;tr&gt;
&lt;td class="fw-bold"&gt;最初から丁寧に読み過ぎる&lt;/td&gt;
&lt;td&gt;設問処理の時間が足りなくなる&lt;/td&gt;
&lt;td&gt;後半の記述が時間切れ&lt;/td&gt;
&lt;/tr&gt;
&lt;tr&gt;
&lt;td class="fw-bold"&gt;設問を見てから本文探索が長い&lt;/td&gt;
&lt;td&gt;戻り先がズレて探し直しが発生&lt;/td&gt;
&lt;td&gt;抜き出し・理由説明で要素落ち&lt;/td&gt;
&lt;/tr&gt;
&lt;tr&gt;
&lt;td class="fw-bold"&gt;傍線部周辺だけで判断&lt;/td&gt;
&lt;td&gt;全体関係が取れず選択肢で迷う&lt;/td&gt;
&lt;td&gt;似た選択肢で失点&lt;/td&gt;
&lt;/tr&gt;
&lt;tr&gt;
&lt;td class="fw-bold"&gt;記述を探しながら書き始める&lt;/td&gt;
&lt;td&gt;途中で材料不足に気づき書き直す&lt;/td&gt;
&lt;td&gt;条件漏れ・要素不足&lt;/td&gt;
&lt;/tr&gt;
&lt;tr&gt;
&lt;td class="fw-bold"&gt;直しが解説読みで終了&lt;/td&gt;
&lt;td&gt;次回も同じ遅さを再現&lt;/td&gt;
&lt;td&gt;過去問でも点が安定しない&lt;/td&gt;
&lt;/tr&gt;
&lt;/tbody&gt;
&lt;/table&gt;
&lt;/div&gt;
&lt;/div&gt;
&lt;div class="d-md-none"&gt;
&lt;div class="row g-2"&gt;
&lt;div class="col-12"&gt;
&lt;div class="p-3 rounded border" style="background: #fafafa;"&gt;
&lt;div class="fw-bold"&gt;最初から丁寧に読み過ぎる&lt;/div&gt;
&lt;div class="small text-muted"&gt;設問処理の時間が残らない&lt;/div&gt;
&lt;div class="mt-2"&gt;&lt;span class="badge bg-primary"&gt;失点&lt;/span&gt; 後半の記述が時間切れ&lt;/div&gt;
&lt;/div&gt;
&lt;/div&gt;
&lt;div class="col-12"&gt;
&lt;div class="p-3 rounded border" style="background: #fafafa;"&gt;
&lt;div class="fw-bold"&gt;本文探索が長い&lt;/div&gt;
&lt;div class="small text-muted"&gt;戻り先がズレて探し直し&lt;/div&gt;
&lt;div class="mt-2"&gt;&lt;span class="badge bg-primary"&gt;失点&lt;/span&gt; 要素落ち、理由不足&lt;/div&gt;
&lt;/div&gt;
&lt;/div&gt;
&lt;div class="col-12"&gt;
&lt;div class="p-3 rounded border" style="background: #fafafa;"&gt;
&lt;div class="fw-bold"&gt;選択肢で迷う&lt;/div&gt;
&lt;div class="small text-muted"&gt;全体関係が取れず比較が長い&lt;/div&gt;
&lt;div class="mt-2"&gt;&lt;span class="badge bg-primary"&gt;失点&lt;/span&gt; 似た選択肢で誤答&lt;/div&gt;
&lt;/div&gt;
&lt;/div&gt;
&lt;div class="col-12"&gt;
&lt;div class="p-3 rounded border" style="background: #fafafa;"&gt;
&lt;div class="fw-bold"&gt;記述の書き直しが多い&lt;/div&gt;
&lt;div class="small text-muted"&gt;材料不足で途中修正&lt;/div&gt;
&lt;div class="mt-2"&gt;&lt;span class="badge bg-primary"&gt;失点&lt;/span&gt; 条件漏れ、字数超過&lt;/div&gt;
&lt;/div&gt;
&lt;/div&gt;
&lt;div class="col-12"&gt;
&lt;div class="p-3 rounded border" style="background: #fafafa;"&gt;
&lt;div class="fw-bold"&gt;直しが浅い&lt;/div&gt;
&lt;div class="small text-muted"&gt;遅さが固定化&lt;/div&gt;
&lt;div class="mt-2"&gt;&lt;span class="badge bg-primary"&gt;失点&lt;/span&gt; 過去問でも再発&lt;/div&gt;
&lt;/div&gt;
&lt;/div&gt;
&lt;/div&gt;
&lt;/div&gt;
&lt;hr class="my-4" /&gt;
&lt;h3 class="h6"&gt;具体例：読み終わらないのではなく探し直しが多いケース&lt;/h3&gt;
&lt;p style="line-height: 1.95;"&gt;例えば「理由を二つ」「筆者の考え」「傍線部の内容を説明」といった設問で、根拠が複数段落に散らばると、&lt;br /&gt;
戻り先が固定できない子は本文探索が長くなります。&lt;/p&gt;
&lt;ul class="mb-0" style="line-height: 1.95;"&gt;
&lt;li&gt;段落の役割を押さえずに読み進める&lt;/li&gt;
&lt;li&gt;設問を見てから戻るが、どの段落に理由があるか見当がつかない&lt;/li&gt;
&lt;li&gt;探すために斜め読みを繰り返し、同じ段落を複数回読む&lt;/li&gt;
&lt;/ul&gt;
&lt;div class="mt-3 p-3 rounded" style="background: #fff3e0; border: 1px solid #ffe0b2;"&gt;
&lt;div class="fw-bold mb-1"&gt;ポイント&lt;/div&gt;
&lt;div&gt;必要なのは速読ではなく、&lt;strong&gt;戻り先を固定するための構造把握&lt;/strong&gt;です。&lt;/div&gt;
&lt;/div&gt;
&lt;/div&gt;
&lt;/section&gt;
&lt;section id="why" class="card shadow-sm border-0 mb-4"&gt;
&lt;div class="card-header border-0 py-3" style="background: #e0f2f1;"&gt;
&lt;h2 id="why" class="h5 mb-0"&gt;早稲アカ生のスピードアップにオンライン個別が効く理由&lt;/h2&gt;
&lt;/div&gt;
&lt;div class="card-body p-3 p-md-4"&gt;
&lt;p style="line-height: 1.95;"&gt;早稲アカ生は宿題とテストの回転が速いため、短期間で改善するには&lt;br /&gt;
&lt;strong&gt;手順を可視化して固定&lt;/strong&gt;することが重要です。オンライン国語の個別指導は、その可視化に強みがあります。&lt;/p&gt;
&lt;div class="row g-3"&gt;
&lt;div class="col-md-6"&gt;
&lt;div class="h-100 p-3 rounded border" style="background: #fafafa;"&gt;
&lt;div class="fw-bold mb-2"&gt;手元カメラで遅さの発生点を特定&lt;/div&gt;
&lt;ul class="mb-0" style="line-height: 1.9;"&gt;
&lt;li&gt;設問をどう読んでいるか&lt;/li&gt;
&lt;li&gt;どこを根拠にしているか&lt;/li&gt;
&lt;li&gt;迷ったときの戻り方&lt;/li&gt;
&lt;/ul&gt;
&lt;/div&gt;
&lt;/div&gt;
&lt;div class="col-md-6"&gt;
&lt;div class="h-100 p-3 rounded border" style="background: #fafafa;"&gt;
&lt;div class="fw-bold mb-2"&gt;本文と設問の往復を画面上に残す&lt;/div&gt;
&lt;ul class="mb-0" style="line-height: 1.9;"&gt;
&lt;li&gt;段落番号で戻り先を固定&lt;/li&gt;
&lt;li&gt;対比・因果を見える化&lt;/li&gt;
&lt;li&gt;言い換え対応をメモ化&lt;/li&gt;
&lt;/ul&gt;
&lt;/div&gt;
&lt;/div&gt;
&lt;div class="col-md-6"&gt;
&lt;div class="h-100 p-3 rounded border" style="background: #fafafa;"&gt;
&lt;div class="fw-bold mb-2"&gt;記述の材料整理から文章化まで一気通貫&lt;/div&gt;
&lt;ul class="mb-0" style="line-height: 1.9;"&gt;
&lt;li&gt;材料不足を先に潰す&lt;/li&gt;
&lt;li&gt;条件を落とさない&lt;/li&gt;
&lt;li&gt;書き換えまで即時反映&lt;/li&gt;
&lt;/ul&gt;
&lt;/div&gt;
&lt;/div&gt;
&lt;div class="col-md-6"&gt;
&lt;div class="h-100 p-3 rounded border" style="background: #fafafa;"&gt;
&lt;div class="fw-bold mb-2"&gt;直しを改善履歴にして再現性を作る&lt;/div&gt;
&lt;ul class="mb-0" style="line-height: 1.9;"&gt;
&lt;li&gt;誤答理由を本文根拠で説明&lt;/li&gt;
&lt;li&gt;同じ設問の再提出&lt;/li&gt;
&lt;li&gt;失点タイプ別に直しを分ける&lt;/li&gt;
&lt;/ul&gt;
&lt;/div&gt;
&lt;/div&gt;
&lt;/div&gt;
&lt;div class="mt-4 p-3 p-md-4 rounded" style="background: linear-gradient(135deg, rgba(30,136,229,.12), rgba(0,150,136,.12)); border: 1px solid rgba(0,0,0,.08);"&gt;
&lt;div class="d-flex flex-column flex-md-row align-items-start align-items-md-center justify-content-between gap-2"&gt;
&lt;div&gt;
&lt;div class="fw-bold mb-1"&gt;オンラインで整える最短ルート&lt;/div&gt;
&lt;div style="line-height: 1.9;"&gt;中学受験国語をオンラインで整えたい場合は、&lt;br /&gt;
&lt;a href="https://dokkai-labo.tokyo/kobetsuonline01/" target="_blank" rel="noopener"&gt;オンライン個別指導&lt;/a&gt;&lt;br /&gt;
が最も適しています。処理速度は、個別で手順を固定した方が短期間で変わります。&lt;/div&gt;
&lt;/div&gt;
&lt;p&gt;&lt;a class="btn btn-primary fw-bold" href="https://dokkai-labo.tokyo/kobetsuonline01/" target="_blank" rel="noopener"&gt;&lt;br /&gt;
指導の流れを見る&lt;br /&gt;
&lt;/a&gt;&lt;/p&gt;
&lt;/div&gt;
&lt;/div&gt;
&lt;/div&gt;
&lt;/section&gt;
&lt;section id="steps" class="card shadow-sm border-0 mb-4"&gt;
&lt;div class="card-header border-0 py-3" style="background: #fff8e1;"&gt;
&lt;h2 id="steps" class="h5 mb-0"&gt;得点を安定させる3つの改善ステップ（処理速度の上げ方）&lt;/h2&gt;
&lt;/div&gt;
&lt;div class="card-body p-3 p-md-4"&gt;
&lt;p style="line-height: 1.95;"&gt;目的は速く読むことではなく、迷いと探し直しを減らして時間内に得点を安定させることです。&lt;br /&gt;
次の3ステップを固定すると、処理速度が上がりやすくなります。&lt;/p&gt;
&lt;div class="row g-3"&gt;
&lt;div class="col-12"&gt;
&lt;details class="border rounded p-3 p-md-4" style="background: #fafafa;"&gt;
&lt;summary class="fw-bold" style="cursor: pointer;"&gt;ステップ1：戻り先を迷わない本文処理の改善&lt;/summary&gt;
&lt;div class="mt-3" style="line-height: 1.95;"&gt;
&lt;ul class="mb-3"&gt;
&lt;li&gt;段落ごとの要点を一文でまとめる&lt;/li&gt;
&lt;li&gt;対比をセットで取る&lt;/li&gt;
&lt;li&gt;因果を一本にする&lt;/li&gt;
&lt;li&gt;マークは絞る　重要語は囲み、対比は同記号、因果は矢arrow&lt;/li&gt;
&lt;/ul&gt;
&lt;div class="p-3 rounded" style="background: #e3f2fd; border: 1px solid #bbdefb;"&gt;
&lt;div class="fw-bold mb-1"&gt;本文は地図化する&lt;/div&gt;
&lt;div&gt;きれいに引くより、後で戻れることが目的です。戻り先が固定できるだけで探索時間が減ります。&lt;/div&gt;
&lt;/div&gt;
&lt;/div&gt;
&lt;/details&gt;
&lt;/div&gt;
&lt;div class="col-12"&gt;
&lt;details class="border rounded p-3 p-md-4" style="background: #fafafa;"&gt;
&lt;summary class="fw-bold" style="cursor: pointer;"&gt;ステップ2：迷い時間を削る設問処理の改善&lt;/summary&gt;
&lt;div class="mt-3" style="line-height: 1.95;"&gt;
&lt;ul class="mb-3"&gt;
&lt;li&gt;設問文を分解　何を、誰について、どの観点で、どう答えるか&lt;/li&gt;
&lt;li&gt;条件チェック　指示語、対象限定、要素数、字数、理由か要約か&lt;/li&gt;
&lt;li&gt;設問の先読みで本文の探し方を決める&lt;/li&gt;
&lt;/ul&gt;
&lt;div class="row g-2"&gt;
&lt;div class="col-md-6"&gt;
&lt;div class="p-3 rounded" style="background: #fff3e0; border: 1px solid #ffe0b2;"&gt;
&lt;div class="fw-bold mb-1"&gt;選択肢は一語比較&lt;/div&gt;
&lt;div&gt;似た選択肢は違う一語だけを比べ、その一語が本文のどこに対応するかで切ります。&lt;/div&gt;
&lt;/div&gt;
&lt;/div&gt;
&lt;div class="col-md-6"&gt;
&lt;div class="p-3 rounded" style="background: #e8f5e9; border: 1px solid #c8e6c9;"&gt;
&lt;div class="fw-bold mb-1"&gt;迷い時間を短縮する&lt;/div&gt;
&lt;div&gt;雰囲気一致ではなく、本文根拠で潰すに切り替えると処理速度が安定します。&lt;/div&gt;
&lt;/div&gt;
&lt;/div&gt;
&lt;/div&gt;
&lt;/div&gt;
&lt;/details&gt;
&lt;/div&gt;
&lt;div class="col-12"&gt;
&lt;details class="border rounded p-3 p-md-4" style="background: #fafafa;"&gt;
&lt;summary class="fw-bold" style="cursor: pointer;"&gt;ステップ3：書き直しをゼロにする記述改善&lt;/summary&gt;
&lt;div class="mt-3" style="line-height: 1.95;"&gt;
&lt;ol class="mb-3"&gt;
&lt;li&gt;材料の抜き出し　必要要素を箇条書き&lt;/li&gt;
&lt;li&gt;要素の並び替え　理由→結果、具体→抽象&lt;/li&gt;
&lt;li&gt;文章化　主語補い、指示語具体化、余計を削る&lt;/li&gt;
&lt;/ol&gt;
&lt;div class="alert alert-secondary mb-0" style="border-left: 6px solid #6c757d;"&gt;
&lt;div class="fw-bold mb-1"&gt;添削後の直しも速度の一部&lt;/div&gt;
&lt;div&gt;落とした条件を一言で書き、本文のどこから取れるかを示し、同じ設問で再提出して再現性を確認します。&lt;/div&gt;
&lt;/div&gt;
&lt;/div&gt;
&lt;/details&gt;
&lt;/div&gt;
&lt;/div&gt;
&lt;hr class="my-4" /&gt;
&lt;h3 class="h6"&gt;処理速度を上げるためのチェック表&lt;/h3&gt;
&lt;div class="d-none d-md-block"&gt;
&lt;div class="table-responsive"&gt;
&lt;table class="table table-striped table-bordered align-middle mb-0"&gt;
&lt;thead style="background: #f1f8e9;"&gt;
&lt;tr class="text-center"&gt;
&lt;th style="width: 22%;"&gt;場面&lt;/th&gt;
&lt;th style="width: 38%;"&gt;できている状態&lt;/th&gt;
&lt;th style="width: 40%;"&gt;できていないと起きること&lt;/th&gt;
&lt;/tr&gt;
&lt;/thead&gt;
&lt;tbody&gt;
&lt;tr&gt;
&lt;td class="fw-bold"&gt;本文を読む&lt;/td&gt;
&lt;td&gt;段落の役割と対比・因果が取れている&lt;/td&gt;
&lt;td&gt;戻り先が定まらず探索が長くなる&lt;/td&gt;
&lt;/tr&gt;
&lt;tr&gt;
&lt;td class="fw-bold"&gt;設問を読む&lt;/td&gt;
&lt;td&gt;条件を分解してメモできる&lt;/td&gt;
&lt;td&gt;条件漏れで書き直しが増える&lt;/td&gt;
&lt;/tr&gt;
&lt;tr&gt;
&lt;td class="fw-bold"&gt;本文に戻る&lt;/td&gt;
&lt;td&gt;段落番号で戻り先を固定できる&lt;/td&gt;
&lt;td&gt;同じ段落を何度も読む&lt;/td&gt;
&lt;/tr&gt;
&lt;tr&gt;
&lt;td class="fw-bold"&gt;選択肢を吟味&lt;/td&gt;
&lt;td&gt;違う一語で比較し本文根拠で切れる&lt;/td&gt;
&lt;td&gt;雰囲気で迷い時間が膨らむ&lt;/td&gt;
&lt;/tr&gt;
&lt;tr&gt;
&lt;td class="fw-bold"&gt;記述を書く&lt;/td&gt;
&lt;td&gt;材料を箇条書きにしてから文章化&lt;/td&gt;
&lt;td&gt;材料不足で途中修正が多発&lt;/td&gt;
&lt;/tr&gt;
&lt;tr&gt;
&lt;td class="fw-bold"&gt;直しをする&lt;/td&gt;
&lt;td&gt;誤答理由を本文根拠で説明できる&lt;/td&gt;
&lt;td&gt;同じ遅さが再発しやすい&lt;/td&gt;
&lt;/tr&gt;
&lt;/tbody&gt;
&lt;/table&gt;
&lt;/div&gt;
&lt;/div&gt;
&lt;div class="d-md-none"&gt;
&lt;div class="row g-2"&gt;
&lt;div class="col-12"&gt;
&lt;div class="p-3 rounded border" style="background: #fafafa;"&gt;
&lt;div class="fw-bold"&gt;本文を読む&lt;/div&gt;
&lt;div class="small text-muted"&gt;できている：段落の役割と対比・因果が取れる&lt;/div&gt;
&lt;div class="mt-2"&gt;&lt;span class="badge bg-danger"&gt;未整備&lt;/span&gt; 探索が長くなる&lt;/div&gt;
&lt;/div&gt;
&lt;/div&gt;
&lt;div class="col-12"&gt;
&lt;div class="p-3 rounded border" style="background: #fafafa;"&gt;
&lt;div class="fw-bold"&gt;設問を読む&lt;/div&gt;
&lt;div class="small text-muted"&gt;できている：条件を分解してメモできる&lt;/div&gt;
&lt;div class="mt-2"&gt;&lt;span class="badge bg-danger"&gt;未整備&lt;/span&gt; 条件漏れで書き直し&lt;/div&gt;
&lt;/div&gt;
&lt;/div&gt;
&lt;div class="col-12"&gt;
&lt;div class="p-3 rounded border" style="background: #fafafa;"&gt;
&lt;div class="fw-bold"&gt;本文に戻る&lt;/div&gt;
&lt;div class="small text-muted"&gt;できている：段落番号で戻り先を固定&lt;/div&gt;
&lt;div class="mt-2"&gt;&lt;span class="badge bg-danger"&gt;未整備&lt;/span&gt; 同じ段落を複数回読む&lt;/div&gt;
&lt;/div&gt;
&lt;/div&gt;
&lt;div class="col-12"&gt;
&lt;div class="p-3 rounded border" style="background: #fafafa;"&gt;
&lt;div class="fw-bold"&gt;選択肢を吟味&lt;/div&gt;
&lt;div class="small text-muted"&gt;できている：一語比較で本文根拠で切る&lt;/div&gt;
&lt;div class="mt-2"&gt;&lt;span class="badge bg-danger"&gt;未整備&lt;/span&gt; 迷い時間が膨らむ&lt;/div&gt;
&lt;/div&gt;
&lt;/div&gt;
&lt;div class="col-12"&gt;
&lt;div class="p-3 rounded border" style="background: #fafafa;"&gt;
&lt;div class="fw-bold"&gt;記述を書く&lt;/div&gt;
&lt;div class="small text-muted"&gt;できている：材料→並び替え→文章化&lt;/div&gt;
&lt;div class="mt-2"&gt;&lt;span class="badge bg-danger"&gt;未整備&lt;/span&gt; 途中修正が多い&lt;/div&gt;
&lt;/div&gt;
&lt;/div&gt;
&lt;div class="col-12"&gt;
&lt;div class="p-3 rounded border" style="background: #fafafa;"&gt;
&lt;div class="fw-bold"&gt;直しをする&lt;/div&gt;
&lt;div class="small text-muted"&gt;できている：誤答理由を本文根拠で説明&lt;/div&gt;
&lt;div class="mt-2"&gt;&lt;span class="badge bg-danger"&gt;未整備&lt;/span&gt; 同じ遅さが再発&lt;/div&gt;
&lt;/div&gt;
&lt;/div&gt;
&lt;/div&gt;
&lt;/div&gt;
&lt;/div&gt;
&lt;/section&gt;
&lt;section id="home" class="card shadow-sm border-0 mb-4"&gt;
&lt;div class="card-header border-0 py-3" style="background: #e1f5fe;"&gt;
&lt;h2 id="home" class="h5 mb-0"&gt;家庭学習でできるスピードアップのフォローと役割分担&lt;/h2&gt;
&lt;/div&gt;
&lt;div class="card-body p-3 p-md-4"&gt;
&lt;p style="line-height: 1.95;"&gt;宿題量が多い環境では、家庭が頑張りすぎるほど疲労が増え、国語の処理が荒れやすくなります。&lt;br /&gt;
家庭の役割は、教えるより整えるに寄せるのが合理的です。&lt;/p&gt;
&lt;div class="row g-3"&gt;
&lt;div class="col-md-6"&gt;
&lt;div class="h-100 p-3 rounded border" style="background: #fafafa;"&gt;
&lt;div class="fw-bold mb-2"&gt;毎日の語彙・漢字&lt;/div&gt;
&lt;ul class="mb-0" style="line-height: 1.95;"&gt;
&lt;li&gt;漢字は間違いノートで同じミスを減らす&lt;/li&gt;
&lt;li&gt;語彙は短時間で毎日&lt;/li&gt;
&lt;li&gt;曖昧語は例文で意味を確定&lt;/li&gt;
&lt;/ul&gt;
&lt;/div&gt;
&lt;/div&gt;
&lt;div class="col-md-6"&gt;
&lt;div class="h-100 p-3 rounded border" style="background: #fafafa;"&gt;
&lt;div class="fw-bold mb-2"&gt;音読の扱い&lt;/div&gt;
&lt;ul class="mb-0" style="line-height: 1.95;"&gt;
&lt;li&gt;句読点と係り受けを意識する&lt;/li&gt;
&lt;li&gt;指示語の指す先を言えるか確認&lt;/li&gt;
&lt;li&gt;一段落を一文で要約する&lt;/li&gt;
&lt;/ul&gt;
&lt;/div&gt;
&lt;/div&gt;
&lt;/div&gt;
&lt;div class="mt-3 p-3 p-md-4 rounded" style="background: #fff3e0; border: 1px solid #ffe0b2;"&gt;
&lt;div class="fw-bold mb-2"&gt;過去問・直しの管理&lt;/div&gt;
&lt;ul class="mb-0" style="line-height: 1.95;"&gt;
&lt;li&gt;誤答理由を本文根拠で説明できるか&lt;/li&gt;
&lt;li&gt;同じ失点タイプを繰り返していないか&lt;/li&gt;
&lt;li&gt;記述は再提出で再現性を確認したか&lt;/li&gt;
&lt;/ul&gt;
&lt;/div&gt;
&lt;div class="alert alert-warning mt-3 mb-0" style="border-left: 6px solid #f57c00;"&gt;
&lt;div class="fw-bold mb-1"&gt;やりすぎない家庭学習の注意点&lt;/div&gt;
&lt;div&gt;家庭が答えを誘導しすぎると、本番で再現できません。&lt;br /&gt;
根拠の場所を言わせる、条件を声に出させる、手順通りにやったか確認する、までに留めると効果が最大化します。&lt;/div&gt;
&lt;/div&gt;
&lt;/div&gt;
&lt;/section&gt;
&lt;section id="fit" class="card shadow-sm border-0 mb-4"&gt;
&lt;div class="card-header border-0 py-3" style="background: #f1f8e9;"&gt;
&lt;h2 id="fit" class="h5 mb-0"&gt;処理速度の改善指導と相性が良い子の特徴&lt;/h2&gt;
&lt;/div&gt;
&lt;div class="card-body p-3 p-md-4"&gt;
&lt;p style="line-height: 1.95;"&gt;処理速度の改善は集団授業では見落とされやすい領域です。オンライン国語の個別指導は、&lt;br /&gt;
ボトルネックを一点ずつ潰して速度を整えるのに向いています。&lt;/p&gt;
&lt;div class="row g-3"&gt;
&lt;div class="col-md-6"&gt;
&lt;div class="h-100 p-3 rounded border" style="background: #fafafa;"&gt;
&lt;div class="fw-bold mb-2"&gt;相性が良いタイプ&lt;/div&gt;
&lt;ul class="mb-0" style="line-height: 1.95;"&gt;
&lt;li&gt;読めているのに時間が足りない&lt;/li&gt;
&lt;li&gt;選択肢で迷いが長い&lt;/li&gt;
&lt;li&gt;本文の戻り先が毎回ズレる&lt;/li&gt;
&lt;li&gt;記述で書き直しが多い&lt;/li&gt;
&lt;/ul&gt;
&lt;/div&gt;
&lt;/div&gt;
&lt;div class="col-md-6"&gt;
&lt;div class="h-100 p-3 rounded border" style="background: #fafafa;"&gt;
&lt;div class="fw-bold mb-2"&gt;家庭学習が回りやすいタイプ&lt;/div&gt;
&lt;ul class="mb-0" style="line-height: 1.95;"&gt;
&lt;li&gt;漢字・語彙は家庭でコツコツ進む&lt;/li&gt;
&lt;li&gt;手順が決まると継続できる&lt;/li&gt;
&lt;li&gt;直しが流れ作業になりがち&lt;/li&gt;
&lt;/ul&gt;
&lt;/div&gt;
&lt;/div&gt;
&lt;/div&gt;
&lt;div class="mt-4 p-3 p-md-4 rounded" style="background: #e1f5fe; border: 1px solid #b3e5fc;"&gt;
&lt;div class="fw-bold mb-1"&gt;説明文が不安定な場合は&lt;/div&gt;
&lt;div style="line-height: 1.95;"&gt;説明文で要旨把握や論理の追い方が不安定な場合は、&lt;br /&gt;
&lt;a href="https://dokkai-labo.tokyo/setsumeibun/" target="_blank" rel="noopener"&gt;説明文講座&lt;/a&gt;&lt;br /&gt;
を併せて確認すると、対比・因果の取り方を体系的に補強できます。&lt;/div&gt;
&lt;/div&gt;
&lt;/div&gt;
&lt;/section&gt;
&lt;section id="sum" class="card shadow-sm border-0"&gt;
&lt;div class="card-body p-4 p-md-5"&gt;
&lt;h2 id="sum" class="h5 mb-3"&gt;結論：迷いを減らす「型」の固定が早稲アカ国語の最短スピードアップ法&lt;/h2&gt;
&lt;p class="mb-4" style="line-height: 1.95;"&gt;早稲アカ生の国語で必要なのは速読ではなく、迷いと探し直しを減らす処理速度です。&lt;br /&gt;
段落要点、設問の先読み、根拠の限定、記述の材料整理を型にすると時間内に得点が安定します。&lt;/p&gt;
&lt;p class="mb-4" style="line-height: 1.95;"&gt;大手塾教材の位置づけ（新演習・予習シリーズ・SAPIXの難易度/分量の比較や、併用の考え方）は、&lt;a href="https://dokkai-labo.tokyo/blog/ootechuugakuzyukunokokugotekisutohikaku/" target="_blank" rel="noopener"&gt;全体像はこちら&lt;/a&gt;で整理しています。&lt;/p&gt;
&lt;div class="p-3 p-md-4 rounded" style="background: linear-gradient(135deg, rgba(74,20,140,.10), rgba(0,96,100,.10)); border: 1px solid rgba(0,0,0,.08);"&gt;
&lt;div class="d-flex flex-column flex-md-row align-items-start align-items-md-center justify-content-between gap-2"&gt;
&lt;div&gt;
&lt;div class="fw-bold mb-1"&gt;次の一歩&lt;/div&gt;
&lt;div style="line-height: 1.95;"&gt;中学受験国語の読解・記述でお困りの方は、オンライン国語の個別指導をご覧ください。&lt;/div&gt;
&lt;/div&gt;
&lt;p&gt;&lt;a class="btn btn-warning btn-lg fw-bold" href="https://dokkai-labo.tokyo/kobetsuonline01/" target="_blank" rel="noopener"&gt;&lt;br /&gt;
オンライン個別へ進む&lt;br /&gt;
&lt;/a&gt;&lt;/p&gt;
&lt;/div&gt;
&lt;/div&gt;
&lt;div class="mt-3 small text-muted"&gt;※ 学年・現状により最適な改善順序は異なります。まずは失点パターンの特定から始めるのが効果的です。&lt;/div&gt;
&lt;/div&gt;
&lt;/section&gt;
&lt;/div&gt;
&lt;p&gt;&amp;nbsp;&lt;/p&gt;
&lt;/div&gt;
------</t>
  </si>
  <si>
    <t>以下のページは不自然なワードを使用しています。
これらを適切に自然な言葉に置き換えて下さい。
なお、本文の装飾や構造は絶対に変えないでください。
【対象ページURL】
https://natsui-sansu-juku.com/column/hub-bunshodai/
【検出された不自然ワード】
- 崩れ
- 型
- 固定
- 手順
- 立て直
- 最短
- 設計
- 整え
【本文】
------
&lt;div class="container my-4"&gt;
&lt;div class="card shadow-sm border-0 mb-4" style="background: linear-gradient(135deg, #0d47a1, #1976d2); color: #fff;"&gt;
&lt;div class="card-body p-4"&gt;
&lt;div class="d-flex flex-wrap gap-2 mb-2"&gt;&lt;span class="badge bg-warning text-dark"&gt;中学受験算数&lt;/span&gt;&lt;br /&gt;
&lt;span class="badge bg-light text-dark"&gt;単元別：文章題&lt;/span&gt;&lt;/div&gt;
&lt;h1 class="mb-2" style="font-size: 1.8rem; line-height: 1.4;"&gt;計算はできるのに、文章題で止まる──「読み方→整理→式」の型を作る&lt;/h1&gt;
&lt;p class="mb-0" style="opacity: .95;"&gt;文章題は、計算力だけでは安定しません。どこで止まっているのかを分解し、毎回同じ手順で「文章→式」に変換できるようにしていきます。&lt;/p&gt;
&lt;/div&gt;
&lt;/div&gt;
&lt;p&gt;中学受験算数の文章題は、&lt;strong&gt;文章の情報を整理して式に直すまで&lt;/strong&gt;で勝負が決まることが多い分野です。&lt;br /&gt;
「解説を見れば分かるのに、自力だと式が立たない」「途中までは合っているのに最後がズレる」など、&lt;br /&gt;
つまずき方にもいくつかパターンがあります。&lt;/p&gt;
&lt;p&gt;当塾の指導方針や受講形態（教室／オンライン）など、サービスの全体像は&lt;a href="https://natsui-sansu-juku.com/"&gt;夏井算数塾（全体像はこちら）&lt;/a&gt;でご確認いただけます。&lt;/p&gt;
&lt;p&gt;文章題が不安定な子ほど、実は「算数が苦手」というより、&lt;strong&gt;文章を算数のルールに翻訳する工程&lt;/strong&gt;でつまずいています。&lt;br /&gt;
つまり、計算練習を増やすだけでは改善しにくく、&lt;strong&gt;読む・整理する・式にする&lt;/strong&gt;の手順を固定するのが近道です。&lt;/p&gt;
&lt;p&gt;このページでは、文章題の悩みを&lt;strong&gt;原因別・対策別&lt;/strong&gt;に整理し、&lt;br /&gt;
関連記事を「読む順番が分かる形」でまとめました。&lt;br /&gt;
今の困りごとに近いところから選んでください。&lt;/p&gt;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&lt;div class="card border-0 shadow-sm mb-4"&gt;
&lt;div class="card-body p-4"&gt;
&lt;h2 class="h5 mb-3"&gt;まず確認：どのタイプで止まっているか（簡易チェック）&lt;/h2&gt;
&lt;div class="table-responsive"&gt;
&lt;table class="table table-bordered align-middle mb-0"&gt;
&lt;thead class="table-light"&gt;
&lt;tr&gt;
&lt;th style="width: 22%;"&gt;よくある症状&lt;/th&gt;
&lt;th style="width: 38%;"&gt;起きやすい原因&lt;/th&gt;
&lt;th style="width: 40%;"&gt;最初にやること&lt;/th&gt;
&lt;/tr&gt;
&lt;/thead&gt;
&lt;tbody&gt;
&lt;tr&gt;
&lt;td&gt;何を求める問題か曖昧なまま進む&lt;/td&gt;
&lt;td&gt;設問の読み落とし／条件が多いと混乱&lt;/td&gt;
&lt;td&gt;&lt;strong&gt;求めるものを一文で言う&lt;/strong&gt;→必要な条件に線を引く&lt;/td&gt;
&lt;/tr&gt;
&lt;tr&gt;
&lt;td&gt;数字は拾えるが、式が立たない&lt;/td&gt;
&lt;td&gt;対応関係が見えていない／図・表に落とせない&lt;/td&gt;
&lt;td&gt;&lt;strong&gt;線分図・表&lt;/strong&gt;で「何と何の関係か」を先に見える化する&lt;/td&gt;
&lt;/tr&gt;
&lt;tr&gt;
&lt;td&gt;式は合っていそうだが答えがズレる&lt;/td&gt;
&lt;td&gt;途中式の意味が曖昧／単位・比べる量の取り違え&lt;/td&gt;
&lt;td&gt;式を文章に戻して&lt;strong&gt;対応づけ&lt;/strong&gt;、単位と基準（もとにする量）を明示&lt;/td&gt;
&lt;/tr&gt;
&lt;tr&gt;
&lt;td&gt;解説を見ると理解できるが自力で再現できない&lt;/td&gt;
&lt;td&gt;「分かった」で止まり、反復が足りない&lt;/td&gt;
&lt;td&gt;&lt;strong&gt;同型の類題を短いスパンで反復&lt;/strong&gt;し、手順を固定する&lt;/td&gt;
&lt;/tr&gt;
&lt;/tbody&gt;
&lt;/table&gt;
&lt;/div&gt;
&lt;p class="mt-3 mb-0"&gt;文章題は「量をこなす」より、&lt;strong&gt;止まる地点を特定して、そこだけを直す&lt;/strong&gt;方が早く伸びます。&lt;/p&gt;
&lt;/div&gt;
&lt;/div&gt;
&lt;hr class="my-4" /&gt;
&lt;h2&gt;文章題で止まりやすい地点は3つ&lt;/h2&gt;
&lt;ul&gt;
&lt;li&gt;&lt;strong&gt;読み取りで止まる&lt;/strong&gt;：条件を落とす／何を聞かれているかが曖昧なまま進む&lt;/li&gt;
&lt;li&gt;&lt;strong&gt;整理で止まる&lt;/strong&gt;：図・表に移せない／数字の関係が見えない&lt;/li&gt;
&lt;li&gt;&lt;strong&gt;式化で止まる&lt;/strong&gt;：関係を式にできない／式と文章の対応が取れない&lt;/li&gt;
&lt;/ul&gt;
&lt;p&gt;この3つは、見た目が似ていても対処が異なります。&lt;br /&gt;
たとえば「式が立たない」と感じていても、実際は読み取りの段階で条件を落としているケースも多いです。&lt;br /&gt;
まずは&lt;strong&gt;どの段階で手が止まるか&lt;/strong&gt;を観察し、直す場所を絞ります。&lt;/p&gt;
&lt;div class="card border-0 shadow-sm mb-4"&gt;
&lt;div class="card-body p-4"&gt;
&lt;h3 class="h6 mb-2"&gt;見分け方の目安&lt;/h3&gt;
&lt;ul class="mb-0"&gt;
&lt;li&gt;&lt;strong&gt;読み取り&lt;/strong&gt;：問題文を読んだ後に「何を求めるか」を言い切れない／条件が抜ける&lt;/li&gt;
&lt;li&gt;&lt;strong&gt;整理&lt;/strong&gt;：数字は拾えるが、図や表が描けず、関係が頭の中だけでグチャグチャになる&lt;/li&gt;
&lt;li&gt;&lt;strong&gt;式化&lt;/strong&gt;：図は描けるのに、そこから式へ落とせない／途中式の意味が説明できない&lt;/li&gt;
&lt;/ul&gt;
&lt;/div&gt;
&lt;/div&gt;
&lt;p class="mb-4"&gt;「文章題が苦手」と一括りにすると対策がぼやけます。まずは&lt;strong&gt;今どこで止まっているか&lt;/strong&gt;を決めるのが最短です。&lt;/p&gt;
&lt;h2&gt;まず整える：「読み方→整理→式」の型&lt;/h2&gt;
&lt;h3&gt;① 条件に線を引き、求めるものを言葉にする&lt;/h3&gt;
&lt;p&gt;文章題は、読みながら頭の中で処理しようとすると条件を落としやすくなります。&lt;br /&gt;
最初にやるべきことは、解き方探しではなく、&lt;strong&gt;問題の情報を落とさず拾う&lt;/strong&gt;ことです。&lt;/p&gt;
&lt;ul&gt;
&lt;li&gt;大事な条件（増減・差・割合・比など）に線を引く&lt;/li&gt;
&lt;li&gt;「結局、何を出す問題か」を最初に一文で言える状態にする&lt;/li&gt;
&lt;li&gt;数が出てきたら「何の数か（人数／個数／円／cm／分）」を小さくメモしておく&lt;/li&gt;
&lt;li&gt;「〜より」「〜のうち」「〜あたり」「全部で」など、関係を決める言葉に印をつける&lt;/li&gt;
&lt;/ul&gt;
&lt;h3&gt;② 図・表・線分図で、状況を1枚に落とす&lt;/h3&gt;
&lt;p&gt;文章題の「整理」は、才能ではなく手順です。状況に応じて使う道具を固定しておくと安定します。&lt;br /&gt;
図や表は、上手に描くことが目的ではなく、&lt;strong&gt;関係が一目で分かる形にする&lt;/strong&gt;ことが目的です。&lt;/p&gt;
&lt;ul&gt;
&lt;li&gt;&lt;strong&gt;線分図&lt;/strong&gt;：比・割合、増減、差の関係が見える（もとにする量／比べる量の整理）&lt;/li&gt;
&lt;li&gt;&lt;strong&gt;表&lt;/strong&gt;：条件が多い問題を並べて整理できる（対応関係、単位、合計・平均との差）&lt;/li&gt;
&lt;li&gt;&lt;strong&gt;図（面積図／模式図）&lt;/strong&gt;：文章の意味を視覚化しやすい（つるかめ、比の応用、差集め）&lt;/li&gt;
&lt;li&gt;&lt;strong&gt;番号付け&lt;/strong&gt;：条件を(1)(2)(3)と振り、図や式にも同じ番号を付ける（抜け漏れ防止）&lt;/li&gt;
&lt;/ul&gt;
&lt;div class="alert alert-primary" role="alert"&gt;&lt;strong&gt;整理の合格ライン&lt;/strong&gt;&lt;br /&gt;
図・表を見たときに、「この数は何を表すか」「どことどこの関係か」が言える状態になっているか。&lt;/div&gt;
&lt;h3&gt;③ 「この一文はどの式につながるか」を毎回確認する&lt;/h3&gt;
&lt;p&gt;式が立ったあとに崩れる子は、「式の意味」と「文章の条件」がつながっていないことが多いです。&lt;br /&gt;
式は作って終わりではなく、文章に戻って&lt;strong&gt;条件を使い切れているか&lt;/strong&gt;を点検します。&lt;/p&gt;
&lt;ul&gt;
&lt;li&gt;式を立てたら、文章に戻って「どの条件を式にしたか」を対応づける&lt;/li&gt;
&lt;li&gt;正解した問題でも「なぜこの式になるか」を説明できるか確認する&lt;/li&gt;
&lt;li&gt;単位（円／個／cm／分）と、基準（もとにする量）を最後にチェックする&lt;/li&gt;
&lt;li&gt;可能なら別解・検算（条件に戻す）で「条件を満たしているか」を確認する&lt;/li&gt;
&lt;/ul&gt;
&lt;div class="card border-0 shadow-sm mb-4"&gt;
&lt;div class="card-body p-4"&gt;
&lt;h3 class="h6 mb-2"&gt;解き直しの基本（ここで伸び方が変わる）&lt;/h3&gt;
&lt;ol class="mb-0"&gt;
&lt;li&gt;&lt;strong&gt;どこで止まったか&lt;/strong&gt;（読み取り／整理／式化／計算）を1つに決める&lt;/li&gt;
&lt;li&gt;次に同じ問題を解くときの&lt;strong&gt;手順を1つだけ増やす&lt;/strong&gt;（例：線分図を必ず描く）&lt;/li&gt;
&lt;li&gt;条件だけ変えた&lt;strong&gt;同型の類題&lt;/strong&gt;で再現できるか確認する&lt;/li&gt;
&lt;/ol&gt;
&lt;/div&gt;
&lt;/div&gt;
&lt;hr class="my-4" /&gt;
&lt;h2&gt;記事の選び方：悩み別に読む順番を決める&lt;/h2&gt;
&lt;p&gt;文章題は、必要な「直し方」が人によって違います。&lt;br /&gt;
いきなり難しい問題に挑むより、&lt;strong&gt;いま一番弱い工程&lt;/strong&gt;を補強すると効率が上がります。&lt;br /&gt;
下の分類から、近い状態のものを選んでください。&lt;/p&gt;
&lt;h3&gt;全体像から整えたい（まずは勉強法の設計）&lt;/h3&gt;
&lt;ul&gt;
&lt;li&gt;&lt;a href="https://natsui-sansu-juku.com/col_blog/bunsyoudaibenkyouhou/"&gt;中学受験における算数、文章題の勉強法&lt;/a&gt;&lt;br /&gt;
└ 文章題が伸びない理由を整理し、取り組み方の全体像をつかむ&lt;/li&gt;
&lt;li&gt;&lt;a href="https://natsui-sansu-juku.com/column/bunsyoudai/"&gt;文章題に強くなるには？&lt;/a&gt;&lt;br /&gt;
└ 文章題の読み方・語彙・図表化など、基本の道具立てを一通り確認&lt;/li&gt;
&lt;/ul&gt;
&lt;h3&gt;「読めない・整理できない」を具体的に直したい&lt;/h3&gt;
&lt;ul&gt;
&lt;li&gt;&lt;a href="https://natsui-sansu-juku.com/col_blog/bunsyoudaitaisaku/"&gt;中学受験における算数で文章題の正答率を上げるためのポイント&lt;/a&gt;&lt;br /&gt;
└ 音読・図・表など、文章題の処理を“手順化”して安定させる&lt;/li&gt;
&lt;li&gt;&lt;a href="https://natsui-sansu-juku.com/col_blog/bunsyoudaikokuhuku/"&gt;中学受験算数の文章題の苦手を克服するには&lt;/a&gt;&lt;br /&gt;
└ どこで止まるかを分解し、弱点に合わせて立て直す&lt;/li&gt;
&lt;li&gt;&lt;a href="https://natsui-sansu-juku.com/col_blog/bunsyoudaikotsu/"&gt;中学受験で算数の文章題の苦手を克服するコツ&lt;/a&gt;&lt;br /&gt;
└ 読み方・言葉の整理・イメージ化のコツを補強していく&lt;/li&gt;
&lt;/ul&gt;
&lt;h3&gt;比の文章題を固めたい（頻出単元を得点源にする）&lt;/h3&gt;
&lt;ul&gt;
&lt;li&gt;&lt;a href="https://natsui-sansu-juku.com/col_blog/bunsyoudaihi/"&gt;比の文章題の解き方｜数字→関係→式立ての整理法&lt;/a&gt;&lt;br /&gt;
└ 「計算」ではなく「式化」で落とさないための整理手順を確認&lt;/li&gt;
&lt;/ul&gt;
&lt;h3&gt;プリント・問題集の回し方を決めたい（反復で型を固定）&lt;/h3&gt;
&lt;ul&gt;
&lt;li&gt;&lt;a href="https://natsui-sansu-juku.com/col_blog/bunsyoudaipurint/"&gt;文章題対策｜配布プリントで式の立て方を固める反復手順&lt;/a&gt;&lt;br /&gt;
└ 解き直し前提で回し、「文章→式」の経験値を増やす&lt;/li&gt;
&lt;/ul&gt;
&lt;div class="card border-0 shadow-sm mb-4"&gt;
&lt;div class="card-body p-4"&gt;
&lt;h3 class="h6 mb-2"&gt;おすすめの読み順（迷う場合）&lt;/h3&gt;
&lt;ul class="mb-0"&gt;
&lt;li&gt;&lt;strong&gt;最短で全体を掴む&lt;/strong&gt;：勉強法（全体像）→文章題の基本→自分の弱点の記事&lt;/li&gt;
&lt;li&gt;&lt;strong&gt;式が立たないタイプ&lt;/strong&gt;：読み方・整理→比の整理→プリント反復&lt;/li&gt;
&lt;li&gt;&lt;strong&gt;家庭で回して伸ばしたい&lt;/strong&gt;：プリント反復→苦手の原因分解→必要な単元補強&lt;/li&gt;
&lt;/ul&gt;
&lt;/div&gt;
&lt;/div&gt;
&lt;hr class="my-4" /&gt;
&lt;h2&gt;オンライン個別で立て直すときの考え方&lt;/h2&gt;
&lt;p&gt;文章題は工程が多く、つまずきが見えにくい単元です。オンライン個別は、手元映像や画面共有で&lt;strong&gt;思考の過程を見える化&lt;/strong&gt;しやすく、&lt;br /&gt;
「図の段階」「式の段階」「検算の段階」など、止まっている地点を特定して改善しやすいのが特徴です。&lt;/p&gt;
&lt;p&gt;また、文章題は「分かったつもり」になりやすい分野でもあります。授業では、答えだけでなく、&lt;br /&gt;
&lt;strong&gt;どの条件をどう図に落とし、どの言葉をどう式に変えたか&lt;/strong&gt;をその場で確認できると、定着が速くなります。&lt;/p&gt;
&lt;h3&gt;文章題そのものが苦手（どこで止まるか分からない）&lt;/h3&gt;
&lt;ul&gt;
&lt;li&gt;&lt;a href="https://natsui-sansu-juku.com/col_blog/online-sansu-kobetsu-bunshodai/"&gt;文章題が解けない子がオンライン個別で伸びる3つの理由&lt;/a&gt;&lt;br /&gt;
└ つまずきの診断→型づくり→類題演習、の流れで実戦力に変える&lt;/li&gt;
&lt;/ul&gt;
&lt;h3&gt;比・割合が崩れて文章題が不安定&lt;/h3&gt;
&lt;ul&gt;
&lt;li&gt;&lt;a href="https://natsui-sansu-juku.com/col_blog/online-sansu-kobetsu-hi-wariai/"&gt;割合が苦手な子の共通点｜オンライン個別で「線分図→式」を安定させる手順&lt;/a&gt;&lt;br /&gt;
└ もとにする量／比べる量の取り違えを減らし、弱点記録で再発を防ぐ&lt;/li&gt;
&lt;/ul&gt;
&lt;div class="card border-0 shadow-sm mb-4"&gt;
&lt;div class="card-body p-4"&gt;
&lt;h3 class="h6 mb-2"&gt;オンライン個別で確認したいポイント（保護者向け）&lt;/h3&gt;
&lt;ul class="mb-0"&gt;
&lt;li&gt;お子さまが「どの段階で止まるか」が授業内で言語化できているか&lt;/li&gt;
&lt;li&gt;図や表を“描かせる”だけでなく、「何を表しているか」まで確認できているか&lt;/li&gt;
&lt;li&gt;同型の類題で“再現”できたか（その場で1問だけでも試す）&lt;/li&gt;
&lt;li&gt;宿題が「量」ではなく、弱点工程に合わせた“目的つき”になっているか&lt;/li&gt;
&lt;/ul&gt;
&lt;/div&gt;
&lt;/div&gt;
&lt;hr class="my-4" /&gt;
&lt;h2&gt;まず最初にやる1週間メニュー（迷ったらここから）&lt;/h2&gt;
&lt;p&gt;文章題は、短期間で劇的に変えるというより、&lt;strong&gt;毎回同じ手順で処理できる回数&lt;/strong&gt;を増やすことで安定します。&lt;br /&gt;
まずは負担の少ない形で「型」を固定します。&lt;/p&gt;
&lt;ol&gt;
&lt;li&gt;&lt;strong&gt;毎日1〜2題&lt;/strong&gt;、文章題に触れる（同じ単元でOK）&lt;/li&gt;
&lt;li&gt;解く前に&lt;strong&gt;求めるものを一文で言う&lt;/strong&gt;／条件に線を引く&lt;/li&gt;
&lt;li&gt;必ず&lt;strong&gt;図か表&lt;/strong&gt;に落としてから式にする&lt;/li&gt;
&lt;li&gt;解けた問題も&lt;strong&gt;「なぜこの式か」&lt;/strong&gt;を一言で説明する&lt;/li&gt;
&lt;li&gt;週末に、間違えた問題だけ&lt;strong&gt;解き直し&lt;/strong&gt;して型を固定する&lt;/li&gt;
&lt;/ol&gt;
&lt;div class="card border-0 shadow-sm mb-4"&gt;
&lt;div class="card-body p-4"&gt;
&lt;h3 class="h6 mb-2"&gt;1週間の進め方（例）&lt;/h3&gt;
&lt;div class="table-responsive"&gt;
&lt;table class="table table-bordered align-middle mb-0"&gt;
&lt;thead class="table-light"&gt;
&lt;tr&gt;
&lt;th style="width: 18%;"&gt;曜日&lt;/th&gt;
&lt;th&gt;やること&lt;/th&gt;
&lt;th style="width: 30%;"&gt;意識するポイント&lt;/th&gt;
&lt;/tr&gt;
&lt;/thead&gt;
&lt;tbody&gt;
&lt;tr&gt;
&lt;td&gt;月〜金&lt;/td&gt;
&lt;td&gt;文章題1〜2題（同型）＋解き直し1題&lt;/td&gt;
&lt;td&gt;図・表を必ず描く／式を文章に対応づける&lt;/td&gt;
&lt;/tr&gt;
&lt;tr&gt;
&lt;td&gt;土&lt;/td&gt;
&lt;td&gt;今週の「止まった地点」だけを復習&lt;/td&gt;
&lt;td&gt;読み取り・整理・式化のどこか1点に集中&lt;/td&gt;
&lt;/tr&gt;
&lt;tr&gt;
&lt;td&gt;日&lt;/td&gt;
&lt;td&gt;間違えた問題を再挑戦（タイムを軽く意識）&lt;/td&gt;
&lt;td&gt;同じミスが再発しない形に手順を固定&lt;/td&gt;
&lt;/tr&gt;
&lt;/tbody&gt;
&lt;/table&gt;
&lt;/div&gt;
&lt;/div&gt;
&lt;/div&gt;
&lt;p class="mt-3"&gt;文章題は「センス」ではなく、&lt;strong&gt;型と反復&lt;/strong&gt;で安定します。上のメニューを回しながら、上の関連記事で必要な部分を補強してください。&lt;/p&gt;
&lt;/div&gt;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id="veu_cta-31446"&gt;&lt;h1 class="cta_title"&gt;当塾のご紹介&lt;/h1&gt;&lt;div class="cta_body"&gt;&lt;div class="cta_body_image cta_body_image_right"&gt;&lt;a href="https://natsui-sansu-juku.com/ct/intro/" target="_blank"&gt;&lt;img width="750" height="422" src="https://natsui-sansu-juku.com/wp-content/uploads/2020/06/紹介-1024x576.jpg" class="attachment-large size-large" alt="" srcset="https://natsui-sansu-juku.com/wp-content/uploads/2020/06/紹介-1024x576.jpg 1024w, https://natsui-sansu-juku.com/wp-content/uploads/2020/06/紹介-300x169.jpg 300w, https://natsui-sansu-juku.com/wp-content/uploads/2020/06/紹介-768x432.jpg 768w, https://natsui-sansu-juku.com/wp-content/uploads/2020/06/紹介-320x180.jpg 320w, https://natsui-sansu-juku.com/wp-content/uploads/2020/06/紹介.jpg 1280w" sizes="(max-width: 750px) 100vw, 750px" /&gt;&lt;/a&gt;&lt;/div&gt;&lt;div class="cta_body_txt image_exist"&gt;夏井算数塾の個別指導の他塾と異なる点や、夏井算数塾にしかないオンライン個別指導の紹介をさせていただいております。当塾にしかないシステムをぜひご覧ください！&lt;/div&gt;&lt;div class="cta_body_link"&gt;&lt;a href="https://natsui-sansu-juku.com/ct/intro/" class="btn btn-primary btn-block btn-lg" target="_blank"&gt;当塾のご紹介&lt;/a&gt;&lt;/div&gt;&lt;/div&gt;&lt;!--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hub-bunshodai%2F&amp;amp;t=%E4%B8%AD%E5%AD%A6%E5%8F%97%E9%A8%93%E7%AE%97%E6%95%B0%EF%BD%9C%E6%96%87%E7%AB%A0%E9%A1%8C%E3%81%AE%E8%A7%A3%E3%81%8D%E6%96%B9%E3%81%BE%E3%81%A8%E3%82%81%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hub-bunshodai%2F&amp;amp;text=%E4%B8%AD%E5%AD%A6%E5%8F%97%E9%A8%93%E7%AE%97%E6%95%B0%EF%BD%9C%E6%96%87%E7%AB%A0%E9%A1%8C%E3%81%AE%E8%A7%A3%E3%81%8D%E6%96%B9%E3%81%BE%E3%81%A8%E3%82%81%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7%AE%97%E6%95%B0%EF%BD%9C%E6%96%87%E7%AB%A0%E9%A1%8C%E3%81%AE%E8%A7%A3%E3%81%8D%E6%96%B9%E3%81%BE%E3%81%A8%E3%82%81%20%7C%20%E4%B8%AD%E5%AD%A6%E5%8F%97%E9%A8%93%E5%B0%82%E9%96%80%E3%80%80%E5%A4%8F%E4%BA%95%E7%AE%97%E6%95%B0%E5%A1%BE%0Ahttps%3A%2F%2Fnatsui-sansu-juku.com%2Fcolumn%2Fhub-bunshodai%2F" target="_blank" &gt;&lt;span class="vk_icon_w_r_sns_bluesky icon_sns"&gt;&lt;/span&gt;&lt;span class="sns_txt"&gt;Bluesky&lt;/span&gt;&lt;/a&gt;&lt;/li&gt;&lt;li class="sb_hatena sb_icon"&gt;&lt;a class="sb_icon_inner" href="//b.hatena.ne.jp/add?mode=confirm&amp;url=https%3A%2F%2Fnatsui-sansu-juku.com%2Fcolumn%2Fhub-bunshodai%2F&amp;amp;title=%E4%B8%AD%E5%AD%A6%E5%8F%97%E9%A8%93%E7%AE%97%E6%95%B0%EF%BD%9C%E6%96%87%E7%AB%A0%E9%A1%8C%E3%81%AE%E8%A7%A3%E3%81%8D%E6%96%B9%E3%81%BE%E3%81%A8%E3%82%81%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sb_icon_inner"data-clipboard-text="中学受験算数｜文章題の解き方まとめ | 中学受験専門　夏井算数塾 https://natsui-sansu-juku.com/column/hub-bunshodai/"&gt;&lt;span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</si>
  <si>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https://jukureiwa.com/tips/syakai-hanpuku-system/
【検出された不自然ワード】
- 崩れ
- 型
- 固定
- 手順
- 立て直
- 内部リンク
- 導線
- 設計
【本文】
------
&lt;p&gt;&lt;!-- タイトル案（全角30以内）：暗記が苦手でも伸びる反復設計 --&gt;&lt;br /&gt;
&lt;!-- メタ案（全角80以内）：社会は暗記力より反復の設計。当日→翌日→週末の回し方と1問1答・白地図・資料問題の復習手順。 --&gt;&lt;/p&gt;
&lt;p&gt;&lt;!-- =============================== 令和｜MC本文（WordPress貼り付け用） Bootstrap5想定／テーマカラー：青 ボタン不反応対策：背景・装飾レイヤーは pointer-events:none、CTAはz-index最大化 ※FAQはJS不要のカード型（accordion不使用） =============================== --&gt;&lt;/p&gt;
&lt;style&gt;
  .rw-safe{max-width:980px;margin:0 auto;color:#1f2a37;line-height:1.9;font-size:16px;position:relative;}&lt;br /&gt;  .rw-safe a{color:#0b5ed7;text-decoration:underline;text-underline-offset:.18em;}&lt;br /&gt;  .rw-safe a:hover{opacity:.9;}&lt;/p&gt;
&lt;p&gt;  /* クリック不具合の定番原因（被さりレイヤー）を潰す */&lt;br /&gt;  .rw-safe .rw-bg-layer,&lt;br /&gt;  .rw-safe .rw-bg-layer *{pointer-events:none !important;}&lt;br /&gt;  .rw-safe a.btn,&lt;br /&gt;  .rw-safe .btn a,&lt;br /&gt;  .rw-safe .btn{pointer-events:auto !important; position:relative; z-index:50;}&lt;br /&gt;  .rw-safe *::before,&lt;br /&gt;  .rw-safe *::after{pointer-events:none;} /* 擬似要素がクリックを奪うケース対策 */&lt;/p&gt;
&lt;p&gt;  /* 見た目（青テーマ） */&lt;br /&gt;  .rw-hero{&lt;br /&gt;    border-radius:18px;&lt;br /&gt;    overflow:hidden;&lt;br /&gt;    box-shadow:0 10px 28px rgba(0,0,0,.10);&lt;br /&gt;  }&lt;br /&gt;  .rw-chip{&lt;br /&gt;    display:inline-flex;align-items:center;gap:.5rem;&lt;br /&gt;    background:rgba(255,255,255,.14);&lt;br /&gt;    border:1px solid rgba(255,255,255,.22);&lt;br /&gt;    padding:.35rem .65rem;border-radius:999px;&lt;br /&gt;    font-size:.92rem;&lt;br /&gt;  }&lt;br /&gt;  .rw-soft{&lt;br /&gt;    background:linear-gradient(180deg,#f3f8ff,#ffffff);&lt;br /&gt;    border:1px solid rgba(8,66,152,.18);&lt;br /&gt;    border-left:6px solid #0b5ed7;&lt;br /&gt;    border-radius:16px;&lt;br /&gt;  }&lt;br /&gt;  .rw-card{&lt;br /&gt;    border:1px solid rgba(8,66,152,.18);&lt;br /&gt;    border-radius:16px;&lt;br /&gt;    box-shadow:0 8px 20px rgba(0,0,0,.06);&lt;br /&gt;  }&lt;br /&gt;  .rw-tag{&lt;br /&gt;    display:inline-block;&lt;br /&gt;    padding:.22rem .55rem;&lt;br /&gt;    border-radius:999px;&lt;br /&gt;    background:#e7f1ff;&lt;br /&gt;    border:1px solid rgba(8,66,152,.18);&lt;br /&gt;    color:#084298;&lt;br /&gt;    font-weight:800;&lt;br /&gt;    font-size:.88rem;&lt;br /&gt;  }&lt;br /&gt;  .rw-h2{margin-top:2.1rem;padding-top:.2rem;border-top:1px solid rgba(8,66,152,.10);}&lt;br /&gt;  .rw-safe h2{font-size:1.35rem;letter-spacing:.02em}&lt;br /&gt;  .rw-safe h3{font-size:1.08rem}&lt;br /&gt;  .rw-kpi{&lt;br /&gt;    border:1px solid rgba(8,66,152,.18);&lt;br /&gt;    background:#fff;border-radius:16px;&lt;br /&gt;  }&lt;br /&gt;  .rw-kpi .num{font-weight:900;font-size:1.15rem;color:#084298}&lt;br /&gt;  .rw-note{background:#fff;border:1px dashed rgba(8,66,152,.35);border-radius:14px;padding:.9rem 1rem;}&lt;br /&gt;  .rw-safe .table thead th{background:#e7f1ff;}&lt;br /&gt;  .rw-safe .table{border-color:rgba(8,66,152,.18);}&lt;br /&gt;&lt;/style&gt;
&lt;p&gt;&lt;a class="btn btn-outline-primary btn-sm" href="https://jukureiwa.com/tips/naaymi_hub/"&gt;社会の悩み一覧（ハブ）へ&lt;/a&gt;&lt;/p&gt;
&lt;div class="rw-safe"&gt;
&lt;p&gt;&lt;!-- ===== Hero ===== --&gt;&lt;/p&gt;
&lt;section class="rw-hero position-relative mb-4"&gt;&lt;!-- 背景レイヤー：クリックを奪わない --&gt;&lt;/p&gt;
&lt;div class="rw-bg-layer position-absolute top-0 start-0 w-100 h-100" style="background: linear-gradient(135deg,#084298,#0b5ed7);"&gt;&lt;/div&gt;
&lt;p&gt;&lt;!-- コンテンツ --&gt;&lt;/p&gt;
&lt;div class="position-relative p-4 p-lg-5 text-white" style="z-index: 2;"&gt;
&lt;div class="row g-4 align-items-center"&gt;
&lt;div class="col-lg-8"&gt;
&lt;div class="d-flex flex-wrap gap-2 mb-3"&gt;&lt;span class="rw-chip"&gt;社会の悩み：暗記が苦手&lt;/span&gt;&lt;br /&gt;
&lt;span class="rw-chip"&gt;伸びる軸：反復の設計&lt;/span&gt;&lt;br /&gt;
&lt;span class="rw-chip"&gt;当日→翌日→週末&lt;/span&gt;&lt;/div&gt;
&lt;h1 class="h3 mb-3" style="font-weight: 900; line-height: 1.4;"&gt;暗記が苦手でも伸びる反復設計｜社会の点が上がる回し方&lt;/h1&gt;
&lt;p class="mb-0" style="color: rgba(255,255,255,.90);"&gt;一問一答をやったはずなのに翌週には出てこない。白地図は「見たことがある」で止まり、資料問題は読み違いで落とす。&lt;br /&gt;
伸び悩みの正体は、暗記力よりも&lt;strong&gt;戻ってくる回数が増えない設計&lt;/strong&gt;にあることが多いです。&lt;/p&gt;
&lt;/div&gt;
&lt;div class="col-lg-4"&gt;
&lt;div class="bg-white rounded-4 p-3 p-lg-4" style="border: 1px solid rgba(255,255,255,.35);"&gt;
&lt;div class="d-flex align-items-center justify-content-between mb-2"&gt;&lt;span class="rw-tag"&gt;この記事で分かること&lt;/span&gt;&lt;br /&gt;
&lt;span class="badge text-bg-primary"&gt;MC&lt;/span&gt;&lt;/div&gt;
&lt;ul class="mb-3 ps-3" style="color: #1f2a37;"&gt;
&lt;li&gt;反復が止まる場所の見つけ方&lt;/li&gt;
&lt;li&gt;3段階反復＋簡易間隔反復&lt;/li&gt;
&lt;li&gt;教材別の回し方（1問1答/白地図/資料）&lt;/li&gt;
&lt;li&gt;選択肢・記述の失点修正&lt;/li&gt;
&lt;li&gt;家庭運用（週設計・丸つけ・声かけ）&lt;/li&gt;
&lt;/ul&gt;
&lt;div class="d-grid gap-2"&gt;&lt;a class="btn btn-light fw-bold" style="z-index: 60;" href="#check"&gt;まずチェックから始める&lt;/a&gt;&lt;br /&gt;
&lt;a class="btn btn-outline-primary fw-bold" style="z-index: 60;" href="#next"&gt;次に読む（内部リンク）へ&lt;/a&gt;&lt;/div&gt;
&lt;/div&gt;
&lt;/div&gt;
&lt;/div&gt;
&lt;/div&gt;
&lt;/section&gt;
&lt;p&gt;&lt;!-- ===== Quick KPIs ===== --&gt;&lt;/p&gt;
&lt;section class="row g-3 mb-4"&gt;
&lt;div class="col-md-4"&gt;
&lt;div class="rw-kpi p-3 h-100"&gt;
&lt;div class="text-muted small"&gt;最優先の反復&lt;/div&gt;
&lt;div class="num"&gt;当日10〜15分&lt;/div&gt;
&lt;div class="small text-muted"&gt;短く・見ないで・答えて確認&lt;/div&gt;
&lt;/div&gt;
&lt;/div&gt;
&lt;div class="col-md-4"&gt;
&lt;div class="rw-kpi p-3 h-100"&gt;
&lt;div class="text-muted small"&gt;翌日で崩れを防ぐ&lt;/div&gt;
&lt;div class="num"&gt;5〜8分&lt;/div&gt;
&lt;div class="small text-muted"&gt;△/×だけ再回答（○は触らない）&lt;/div&gt;
&lt;/div&gt;
&lt;/div&gt;
&lt;div class="col-md-4"&gt;
&lt;div class="rw-kpi p-3 h-100"&gt;
&lt;div class="text-muted small"&gt;週末の役割&lt;/div&gt;
&lt;div class="num"&gt;確認に変える&lt;/div&gt;
&lt;div class="small text-muted"&gt;混ぜて判断（選択肢・資料・ミニ記述）&lt;/div&gt;
&lt;/div&gt;
&lt;/div&gt;
&lt;/section&gt;
&lt;p&gt;&lt;!-- ===== 導入（箇条書き） ===== --&gt;&lt;/p&gt;
&lt;section class="rw-soft p-3 p-lg-4 mb-4"&gt;
&lt;p class="mb-2"&gt;社会は範囲が広いぶん、「やった量」より「戻ってくる回数」で差がつきます。回数が増えれば暗記が弱い子でも点に変わり、回数が増えなければ得意な子でも抜けます。&lt;/p&gt;
&lt;ul class="mb-0"&gt;
&lt;li&gt;反復が止まっている場所を見つけるチェック項目&lt;/li&gt;
&lt;li&gt;当日→翌日→週末の「3段階反復」と間隔反復の簡易版&lt;/li&gt;
&lt;li&gt;1問1答／白地図／資料問題を“反復が増える形”に変える運用&lt;/li&gt;
&lt;li&gt;読み違い・選択肢処理・記述で落とす典型ミスの直し方&lt;/li&gt;
&lt;li&gt;家庭で回す週の設計、丸つけ基準、声かけの型&lt;/li&gt;
&lt;/ul&gt;
&lt;/section&gt;
&lt;p&gt;&lt;!-- ===== H2: Check ===== --&gt;&lt;/p&gt;
&lt;section id="check" class="rw-h2"&gt;
&lt;h2 class="mb-3"&gt;まず状況整理｜反復が止まっている場所をチェック&lt;/h2&gt;
&lt;div class="rw-soft p-3 p-lg-4"&gt;
&lt;p class="mb-2"&gt;次のうち当てはまる項目が多いほど、覚える以前に&lt;strong&gt;戻ってくる設計&lt;/strong&gt;が不足しています。&lt;/p&gt;
&lt;div class="row g-3"&gt;
&lt;div class="col-lg-6"&gt;
&lt;ul class="list-group"&gt;
&lt;li class="list-group-item d-flex gap-2 align-items-start"&gt;&lt;span class="badge text-bg-primary rounded-pill mt-1"&gt;1&lt;/span&gt;&lt;br /&gt;
一問一答が「通しで1回」やって終わりになっている&lt;/li&gt;
&lt;li class="list-group-item d-flex gap-2 align-items-start"&gt;&lt;span class="badge text-bg-primary rounded-pill mt-1"&gt;2&lt;/span&gt;&lt;br /&gt;
間違い直しが赤写し／最初から解き直しで作業化している&lt;/li&gt;
&lt;li class="list-group-item d-flex gap-2 align-items-start"&gt;&lt;span class="badge text-bg-primary rounded-pill mt-1"&gt;3&lt;/span&gt;&lt;br /&gt;
白地図が色塗り中心で「見ずに書く確認」がない&lt;/li&gt;
&lt;/ul&gt;
&lt;/div&gt;
&lt;div class="col-lg-6"&gt;
&lt;ul class="list-group"&gt;
&lt;li class="list-group-item d-flex gap-2 align-items-start"&gt;&lt;span class="badge text-bg-primary rounded-pill mt-1"&gt;4&lt;/span&gt;&lt;br /&gt;
資料問題は解説を読んで納得して終わり（読み取り手順が残らない）&lt;/li&gt;
&lt;li class="list-group-item d-flex gap-2 align-items-start"&gt;&lt;span class="badge text-bg-primary rounded-pill mt-1"&gt;5&lt;/span&gt;&lt;br /&gt;
復習が「時間があれば」になっている&lt;/li&gt;
&lt;li class="list-group-item d-flex gap-2 align-items-start"&gt;&lt;span class="badge text-bg-primary rounded-pill mt-1"&gt;6&lt;/span&gt;&lt;br /&gt;
週末にまとめて回収しようとして、量に押されて崩れる&lt;/li&gt;
&lt;/ul&gt;
&lt;/div&gt;
&lt;/div&gt;
&lt;/div&gt;
&lt;/section&gt;
&lt;p&gt;&lt;!-- ===== H2: Causes ===== --&gt;&lt;/p&gt;
&lt;section class="rw-h2"&gt;
&lt;h2 class="mb-3"&gt;原因の切り分け｜反復が増えない典型パターン3つ&lt;/h2&gt;
&lt;div class="row g-3"&gt;
&lt;div class="col-lg-4"&gt;
&lt;div class="rw-card card h-100"&gt;
&lt;div class="card-body"&gt;
&lt;div class="d-flex align-items-center justify-content-between mb-2"&gt;&lt;span class="rw-tag"&gt;パターン1&lt;/span&gt;&lt;br /&gt;
&lt;span class="badge text-bg-primary"&gt;当日抜け&lt;/span&gt;&lt;/div&gt;
&lt;h3 class="h6 fw-bold"&gt;その場で完結（当日復習がない）&lt;/h3&gt;
&lt;p class="mb-0"&gt;授業・宿題の直後に短く戻る時間がないと記憶は急落します。社会は範囲が広いぶん、&lt;br /&gt;
当日が抜けると翌週の負債が増え、週末で回収できなくなります。&lt;/p&gt;
&lt;/div&gt;
&lt;/div&gt;
&lt;/div&gt;
&lt;div class="col-lg-4"&gt;
&lt;div class="rw-card card h-100"&gt;
&lt;div class="card-body"&gt;
&lt;div class="d-flex align-items-center justify-content-between mb-2"&gt;&lt;span class="rw-tag"&gt;パターン2&lt;/span&gt;&lt;br /&gt;
&lt;span class="badge text-bg-primary"&gt;翌日抜け&lt;/span&gt;&lt;/div&gt;
&lt;h3 class="h6 fw-bold"&gt;間隔が極端（週末に偏る）&lt;/h3&gt;
&lt;p class="mb-0"&gt;週末だけでまとめると、忘れてからの再学習になりがちです。翌日を入れるだけで、&lt;br /&gt;
週末の負担が下がり、復習が「確認」に変わります。&lt;/p&gt;
&lt;/div&gt;
&lt;/div&gt;
&lt;/div&gt;
&lt;div class="col-lg-4"&gt;
&lt;div class="rw-card card h-100"&gt;
&lt;div class="card-body"&gt;
&lt;div class="d-flex align-items-center justify-content-between mb-2"&gt;&lt;span class="rw-tag"&gt;パターン3&lt;/span&gt;&lt;br /&gt;
&lt;span class="badge text-bg-primary"&gt;作業化&lt;/span&gt;&lt;/div&gt;
&lt;h3 class="h6 fw-bold"&gt;直しが作業（取り出し練習がない）&lt;/h3&gt;
&lt;p class="mb-0"&gt;赤写し・解説読み・最初から解き直しだけでは「自力で取り出す」回数が増えません。&lt;br /&gt;
点に直結するのは、理解より先に&lt;strong&gt;想起（取り出し）&lt;/strong&gt;の回数です。&lt;/p&gt;
&lt;/div&gt;
&lt;/div&gt;
&lt;/div&gt;
&lt;/div&gt;
&lt;/section&gt;
&lt;p&gt;&lt;!-- ===== H2: Steps ===== --&gt;&lt;/p&gt;
&lt;section class="rw-h2"&gt;
&lt;h2 class="mb-3"&gt;立て直しの手順｜今日・今週・今月で“回る形”にする&lt;/h2&gt;
&lt;div class="rw-card card"&gt;
&lt;div class="card-body"&gt;
&lt;div class="row g-3"&gt;
&lt;div class="col-lg-4"&gt;
&lt;div class="rw-soft p-3 h-100"&gt;
&lt;div class="d-flex align-items-center justify-content-between mb-2"&gt;&lt;span class="rw-tag"&gt;今日&lt;/span&gt;&lt;br /&gt;
&lt;span class="badge text-bg-primary"&gt;10〜15分&lt;/span&gt;&lt;/div&gt;
&lt;h3 class="h6 fw-bold mb-2"&gt;取り出しを1回入れる&lt;/h3&gt;
&lt;ul class="mb-0"&gt;
&lt;li&gt;一問一答：△/×だけ10問&lt;/li&gt;
&lt;li&gt;白地図：3〜5個だけ&lt;/li&gt;
&lt;li&gt;資料：軸・単位を言う&lt;/li&gt;
&lt;/ul&gt;
&lt;/div&gt;
&lt;/div&gt;
&lt;div class="col-lg-4"&gt;
&lt;div class="rw-soft p-3 h-100"&gt;
&lt;div class="d-flex align-items-center justify-content-between mb-2"&gt;&lt;span class="rw-tag"&gt;今週&lt;/span&gt;&lt;br /&gt;
&lt;span class="badge text-bg-primary"&gt;翌日＋週末&lt;/span&gt;&lt;/div&gt;
&lt;h3 class="h6 fw-bold mb-2"&gt;3段階反復を固定&lt;/h3&gt;
&lt;ul class="mb-0"&gt;
&lt;li&gt;翌日：△/×だけ（5〜8分）&lt;/li&gt;
&lt;li&gt;週末：混ぜて確認（25〜35分）&lt;/li&gt;
&lt;/ul&gt;
&lt;/div&gt;
&lt;/div&gt;
&lt;div class="col-lg-4"&gt;
&lt;div class="rw-soft p-3 h-100"&gt;
&lt;div class="d-flex align-items-center justify-content-between mb-2"&gt;&lt;span class="rw-tag"&gt;今月&lt;/span&gt;&lt;br /&gt;
&lt;span class="badge text-bg-primary"&gt;D21&lt;/span&gt;&lt;/div&gt;
&lt;h3 class="h6 fw-bold mb-2"&gt;簡易間隔反復&lt;/h3&gt;
&lt;ul class="mb-0"&gt;
&lt;li&gt;D0→D1→D7→D21&lt;/li&gt;
&lt;li&gt;3週後に10分だけ戻る&lt;/li&gt;
&lt;/ul&gt;
&lt;/div&gt;
&lt;/div&gt;
&lt;/div&gt;
&lt;div class="rw-note mt-3"&gt;&lt;strong&gt;運用のコツ：&lt;/strong&gt;D21だけ先に予定表へ入れると、忙しい週でも回数が落ちません。&lt;/div&gt;
&lt;/div&gt;
&lt;/div&gt;
&lt;/section&gt;
&lt;p&gt;&lt;!-- ===== H2: Materials ===== --&gt;&lt;/p&gt;
&lt;section class="rw-h2"&gt;
&lt;h2 class="mb-3"&gt;“反復が増える教材運用”｜1問1答／白地図／資料問題の回し方&lt;/h2&gt;
&lt;div class="row g-3"&gt;
&lt;div class="col-lg-6"&gt;
&lt;div class="rw-card card h-100"&gt;
&lt;div class="card-body"&gt;
&lt;h3 class="h6 fw-bold mb-2"&gt;1問1答：30問を1セット化し、○△×で回数を差別化&lt;/h3&gt;
&lt;ul class="mb-0"&gt;
&lt;li&gt;&lt;strong&gt;1セット：&lt;/strong&gt;30問（多すぎると翌日が崩れます）&lt;/li&gt;
&lt;li&gt;&lt;strong&gt;判定：&lt;/strong&gt;○=即答／△=迷った／×=不明&lt;/li&gt;
&lt;li&gt;&lt;strong&gt;翌日：&lt;/strong&gt;△と×だけ再回答（○は触らない）&lt;/li&gt;
&lt;li&gt;&lt;strong&gt;週末：&lt;/strong&gt;セットを2つ混ぜ、△/×が残る箇所だけ3巡目&lt;/li&gt;
&lt;/ul&gt;
&lt;/div&gt;
&lt;/div&gt;
&lt;/div&gt;
&lt;div class="col-lg-6"&gt;
&lt;div class="rw-card card h-100"&gt;
&lt;div class="card-body"&gt;
&lt;h3 class="h6 fw-bold mb-2"&gt;白地図：色塗りより「見ずに書ける確認」を主役にする&lt;/h3&gt;
&lt;ul class="mb-0"&gt;
&lt;li&gt;&lt;strong&gt;当日：&lt;/strong&gt;見本を10秒見たら閉じて、3〜5個だけ書く&lt;/li&gt;
&lt;li&gt;&lt;strong&gt;翌日：&lt;/strong&gt;同じテーマで再度3〜5個（同じでよい）&lt;/li&gt;
&lt;li&gt;&lt;strong&gt;週末：&lt;/strong&gt;近いテーマを対比で混ぜる（太平洋側と日本海側など）&lt;/li&gt;
&lt;/ul&gt;
&lt;/div&gt;
&lt;/div&gt;
&lt;/div&gt;
&lt;/div&gt;
&lt;div class="rw-card card mt-3"&gt;
&lt;div class="card-body"&gt;
&lt;div class="alert alert-primary mb-3 rounded-4" role="alert"&gt;&lt;strong&gt;資料で落ちる主因：&lt;/strong&gt;知識不足より、読み取り手順の抜け。復習は「読む」より「型で言い直す」。&lt;/div&gt;
&lt;h3 class="h6 fw-bold mb-2"&gt;資料問題：読み取りの型を固定する&lt;/h3&gt;
&lt;ol class="mb-3"&gt;
&lt;li&gt;&lt;strong&gt;何の資料か&lt;/strong&gt;（雨温図／折れ線／棒／表／地図）を宣言&lt;/li&gt;
&lt;li&gt;&lt;strong&gt;縦軸・横軸・単位・期間&lt;/strong&gt;を確認（mm、℃、万人、年次など）&lt;/li&gt;
&lt;li&gt;&lt;strong&gt;ピーク／谷／転換点&lt;/strong&gt;を2つ言う&lt;/li&gt;
&lt;li&gt;&lt;strong&gt;条件語&lt;/strong&gt;（最も／すべて／〜でない）にチェック&lt;/li&gt;
&lt;/ol&gt;
&lt;div class="row g-3"&gt;
&lt;div class="col-lg-4"&gt;
&lt;div class="rw-soft p-3 h-100"&gt;
&lt;div class="fw-bold mb-1"&gt;雨温図の決め打ち&lt;/div&gt;
&lt;div class="small"&gt;症状：夏に雨が多い＝太平洋側と決める&lt;br /&gt;
原因：ピーク月を見ず印象判断&lt;br /&gt;
修正：月を追い、季節語（梅雨/台風/冬型）で言い直す&lt;/div&gt;
&lt;/div&gt;
&lt;/div&gt;
&lt;div class="col-lg-4"&gt;
&lt;div class="rw-soft p-3 h-100"&gt;
&lt;div class="fw-bold mb-1"&gt;増減を逆に読む&lt;/div&gt;
&lt;div class="small"&gt;症状：グラフの増減を逆に読む&lt;br /&gt;
原因：単位・目盛りが入っていない&lt;br /&gt;
修正：最初に単位を声に出し、目盛り1つ分を言う&lt;/div&gt;
&lt;/div&gt;
&lt;/div&gt;
&lt;div class="col-lg-4"&gt;
&lt;div class="rw-soft p-3 h-100"&gt;
&lt;div class="fw-bold mb-1"&gt;比較の種類を外す&lt;/div&gt;
&lt;div class="small"&gt;症状：表の比較で条件を外す&lt;br /&gt;
原因：平均との差/割合など比較語が曖昧&lt;br /&gt;
修正：比較語を丸で囲み「何と比べるか」を1行メモ&lt;/div&gt;
&lt;/div&gt;
&lt;/div&gt;
&lt;/div&gt;
&lt;/div&gt;
&lt;/div&gt;
&lt;/section&gt;
&lt;p&gt;&lt;!-- ===== H2: Mistakes ===== --&gt;&lt;/p&gt;
&lt;section class="rw-h2"&gt;
&lt;h2 class="mb-3"&gt;よくあるミスと修正｜症状→原因→行動で直す&lt;/h2&gt;
&lt;div class="row g-3"&gt;
&lt;div class="col-lg-4"&gt;
&lt;div class="rw-card card h-100"&gt;
&lt;div class="card-body"&gt;
&lt;p&gt;&lt;span class="badge text-bg-primary mb-2"&gt;読み違い&lt;/span&gt;&lt;/p&gt;
&lt;h3 class="h6 fw-bold mb-2"&gt;設問条件の取りこぼし&lt;/h3&gt;
&lt;p class="mb-1"&gt;&lt;strong&gt;症状：&lt;/strong&gt;ケアレスが多い／落としやすい&lt;/p&gt;
&lt;p class="mb-1"&gt;&lt;strong&gt;原因：&lt;/strong&gt;最も・すべて・〜でない等を処理していない&lt;/p&gt;
&lt;p class="mb-0"&gt;&lt;strong&gt;修正行動：&lt;/strong&gt;条件語に線→選択肢は根拠語に線→一致しないものから消す&lt;/p&gt;
&lt;/div&gt;
&lt;/div&gt;
&lt;/div&gt;
&lt;div class="col-lg-4"&gt;
&lt;div class="rw-card card h-100"&gt;
&lt;div class="card-body"&gt;
&lt;p&gt;&lt;span class="badge text-bg-primary mb-2"&gt;選択肢&lt;/span&gt;&lt;/p&gt;
&lt;h3 class="h6 fw-bold mb-2"&gt;部分一致で決める&lt;/h3&gt;
&lt;p class="mb-1"&gt;&lt;strong&gt;症状：&lt;/strong&gt;知っている語が入っていると選ぶ&lt;/p&gt;
&lt;p class="mb-1"&gt;&lt;strong&gt;原因：&lt;/strong&gt;語止まりで、因果/対比/条件になっていない&lt;/p&gt;
&lt;p class="mb-0"&gt;&lt;strong&gt;修正行動：&lt;/strong&gt;主語→述語の1文に直し、因果・対比・条件のどれかを言語化&lt;/p&gt;
&lt;/div&gt;
&lt;/div&gt;
&lt;/div&gt;
&lt;div class="col-lg-4"&gt;
&lt;div class="rw-card card h-100"&gt;
&lt;div class="card-body"&gt;
&lt;p&gt;&lt;span class="badge text-bg-primary mb-2"&gt;記述&lt;/span&gt;&lt;/p&gt;
&lt;h3 class="h6 fw-bold mb-2"&gt;要素は知っているのに点にならない&lt;/h3&gt;
&lt;p class="mb-1"&gt;&lt;strong&gt;症状：&lt;/strong&gt;書いたのに減点が大きい&lt;/p&gt;
&lt;p class="mb-1"&gt;&lt;strong&gt;原因：&lt;/strong&gt;誰が／何を／なぜが欠ける、時期や対象が曖昧&lt;/p&gt;
&lt;p class="mb-0"&gt;&lt;strong&gt;修正行動：&lt;/strong&gt;いつ・どこ・だれ・何・なぜを箇条書き→その順で1文（40〜60字）&lt;/p&gt;
&lt;/div&gt;
&lt;/div&gt;
&lt;/div&gt;
&lt;/div&gt;
&lt;/section&gt;
&lt;p&gt;&lt;!-- ===== H2: Home Operation ===== --&gt;&lt;/p&gt;
&lt;section class="rw-h2"&gt;
&lt;h2 class="mb-3"&gt;家庭での回し方｜週の設計・確認方法・声かけの型&lt;/h2&gt;
&lt;div class="rw-card card mb-3"&gt;
&lt;div class="card-body"&gt;
&lt;h3 class="h6 fw-bold mb-2"&gt;週の設計（最小構成）&lt;/h3&gt;
&lt;div class="table-responsive"&gt;
&lt;table class="table table-bordered align-middle mb-0"&gt;
&lt;thead&gt;
&lt;tr&gt;
&lt;th style="width: 18%;"&gt;タイミング&lt;/th&gt;
&lt;th style="width: 18%;"&gt;時間&lt;/th&gt;
&lt;th&gt;やること（反復の中身）&lt;/th&gt;
&lt;/tr&gt;
&lt;/thead&gt;
&lt;tbody&gt;
&lt;tr&gt;
&lt;td&gt;&lt;span class="badge text-bg-primary"&gt;当日&lt;/span&gt;&lt;/td&gt;
&lt;td&gt;10〜15分&lt;/td&gt;
&lt;td&gt;△/×の取り出し（一問一答10問＋白地図3〜5個＋資料1つ）&lt;/td&gt;
&lt;/tr&gt;
&lt;tr&gt;
&lt;td&gt;&lt;span class="badge text-bg-primary"&gt;翌日&lt;/span&gt;&lt;/td&gt;
&lt;td&gt;5〜8分&lt;/td&gt;
&lt;td&gt;前日の△/×だけ再回答（速く・見ずに）&lt;/td&gt;
&lt;/tr&gt;
&lt;tr&gt;
&lt;td&gt;&lt;span class="badge text-bg-primary"&gt;週末&lt;/span&gt;&lt;/td&gt;
&lt;td&gt;25〜35分&lt;/td&gt;
&lt;td&gt;混ぜて確認（選択肢＋資料＋ミニ記述）&lt;/td&gt;
&lt;/tr&gt;
&lt;/tbody&gt;
&lt;/table&gt;
&lt;/div&gt;
&lt;/div&gt;
&lt;/div&gt;
&lt;div class="row g-3"&gt;
&lt;div class="col-lg-6"&gt;
&lt;div class="rw-soft p-3 p-lg-4 h-100"&gt;
&lt;h3 class="h6 fw-bold mb-2"&gt;丸つけ基準（できたを厳しくする）&lt;/h3&gt;
&lt;ul class="mb-0"&gt;
&lt;li&gt;一問一答：即答○、迷ったら△（正解でも△）&lt;/li&gt;
&lt;li&gt;白地図：場所がずれたら×（だいたい合ってるを許さない）&lt;/li&gt;
&lt;li&gt;資料：軸・単位・ピーク2点を言えなければ△&lt;/li&gt;
&lt;/ul&gt;
&lt;/div&gt;
&lt;/div&gt;
&lt;div class="col-lg-6"&gt;
&lt;div class="rw-soft p-3 p-lg-4 h-100"&gt;
&lt;h3 class="h6 fw-bold mb-2"&gt;声かけの型（行動だけ決める）&lt;/h3&gt;
&lt;ul class="mb-0"&gt;
&lt;li&gt;「今日は&lt;strong&gt;△/×を3つだけ&lt;/strong&gt;戻そう。○は触らないでいい」&lt;/li&gt;
&lt;li&gt;「白地図は&lt;strong&gt;3個書けたら終了&lt;/strong&gt;。続きは明日」&lt;/li&gt;
&lt;li&gt;「資料は読むより&lt;strong&gt;軸と単位を言う&lt;/strong&gt;のが先」&lt;/li&gt;
&lt;/ul&gt;
&lt;/div&gt;
&lt;/div&gt;
&lt;/div&gt;
&lt;/section&gt;
&lt;p&gt;&lt;!-- ===== H2: FAQ ===== --&gt;&lt;/p&gt;
&lt;section class="rw-h2"&gt;
&lt;h2 class="mb-3"&gt;FAQ&lt;/h2&gt;
&lt;div class="row g-3"&gt;
&lt;div class="col-lg-6"&gt;
&lt;div class="rw-card card h-100"&gt;
&lt;div class="card-body"&gt;
&lt;h3 class="h6 fw-bold mb-2"&gt;Q. 時間が取れません。どこを削るべきですか？&lt;/h3&gt;
&lt;p class="mb-0"&gt;A. 「当日10分」と「翌日5分」を最優先に残してください。週末の長時間復習は、当日・翌日が入るほど短くできます。&lt;/p&gt;
&lt;/div&gt;
&lt;/div&gt;
&lt;/div&gt;
&lt;div class="col-lg-6"&gt;
&lt;div class="rw-card card h-100"&gt;
&lt;div class="card-body"&gt;
&lt;h3 class="h6 fw-bold mb-2"&gt;Q. 反復が嫌がられて続きません。&lt;/h3&gt;
&lt;p class="mb-0"&gt;A. 全部やらせようとすると崩れます。△/×だけ、白地図は3個だけ、資料は1つだけのように終了条件を小さく固定してください。&lt;/p&gt;
&lt;/div&gt;
&lt;/div&gt;
&lt;/div&gt;
&lt;div class="col-lg-6"&gt;
&lt;div class="rw-card card h-100"&gt;
&lt;div class="card-body"&gt;
&lt;h3 class="h6 fw-bold mb-2"&gt;Q. ミスノートは作るべきですか？&lt;/h3&gt;
&lt;p class="mb-0"&gt;A. 厚いノートは不要です。1ミス1行で十分です（例：雨温図→単位mm/℃、ピーク月を言う）。目的化したら停止し、再回答の回数に戻します。&lt;/p&gt;
&lt;/div&gt;
&lt;/div&gt;
&lt;/div&gt;
&lt;div class="col-lg-6"&gt;
&lt;div class="rw-card card h-100"&gt;
&lt;div class="card-body"&gt;
&lt;h3 class="h6 fw-bold mb-2"&gt;Q. 週末にまとめてやる方式ではダメですか？&lt;/h3&gt;
&lt;p class="mb-0"&gt;A. 週末だけだと忘れてから再学習になりやすく、量が膨らみます。翌日5分を入れるだけで、週末は確認に変わります。&lt;/p&gt;
&lt;/div&gt;
&lt;/div&gt;
&lt;/div&gt;
&lt;/div&gt;
&lt;/section&gt;
&lt;p&gt;&lt;!-- ===== H2: Next Links + Soft CTA ===== --&gt;&lt;/p&gt;
&lt;section id="next" class="rw-h2 mb-5"&gt;
&lt;h2 class="mb-3"&gt;次に読む｜反復設計を“迷わず回す”ための導線&lt;/h2&gt;
&lt;p class="mb-3"&gt;反復の仕組みができたら、次は「何を暗記に回すか」「社会全体をどう配分するか」を固めると、運用がさらに安定します。&lt;br /&gt;
もし&lt;strong&gt;どこから手を付けるべきか迷う&lt;/strong&gt;場合は、先に全体像を整理してから進むのがおすすめです。&lt;/p&gt;
&lt;div class="row g-3"&gt;
&lt;div class="col-lg-6"&gt;
&lt;div class="rw-card card h-100"&gt;
&lt;div class="card-body"&gt;&lt;span class="badge text-bg-primary mb-2"&gt;判断整理&lt;/span&gt;&lt;/p&gt;
&lt;h3 class="h6 fw-bold mb-2"&gt;&lt;a class="text-decoration-none" href="https://jukureiwa.com/tips/naaymi_hub/"&gt;&lt;br /&gt;
社会の悩み別整理｜今つまずいている原因を切り分ける&lt;br /&gt;
&lt;/a&gt;&lt;/h3&gt;
&lt;p class="mb-3 text-muted"&gt;暗記・配分・資料・記述のどこに原因があるかを整理し、次に読む1本を決めたいときの入口です。&lt;/p&gt;
&lt;p&gt;&lt;a class="btn btn-outline-primary w-100 fw-bold" style="z-index: 60;" href="https://jukureiwa.com/tips/naaymi_hub/"&gt;&lt;br /&gt;
整理ページを見る&lt;br /&gt;
&lt;/a&gt;&lt;/p&gt;
&lt;/div&gt;
&lt;/div&gt;
&lt;/div&gt;
&lt;div class="col-lg-6"&gt;
&lt;div class="rw-card card h-100"&gt;
&lt;div class="card-body"&gt;&lt;span class="badge text-bg-primary mb-2"&gt;悩み記事&lt;/span&gt;&lt;/p&gt;
&lt;h3 class="h6 fw-bold mb-2"&gt;&lt;a class="text-decoration-none" href="https://jukureiwa.com/tips/syakaianki/"&gt;&lt;br /&gt;
社会の暗記が進まない原因と立て直し&lt;br /&gt;
&lt;/a&gt;&lt;/h3&gt;
&lt;p class="mb-3 text-muted"&gt;暗記が止まる典型パターンを整理し、△/×の扱いをさらに具体化したいときに。&lt;/p&gt;
&lt;p&gt;&lt;a class="btn btn-primary w-100 fw-bold" style="z-index: 60;" href="https://jukureiwa.com/tips/syakaianki/"&gt;&lt;br /&gt;
このページへ&lt;br /&gt;
&lt;/a&gt;&lt;/p&gt;
&lt;/div&gt;
&lt;/div&gt;
&lt;/div&gt;
&lt;div class="col-lg-6"&gt;
&lt;div class="rw-card card h-100"&gt;
&lt;div class="card-body"&gt;&lt;span class="badge text-bg-primary mb-2"&gt;学習設計&lt;/span&gt;&lt;/p&gt;
&lt;h3 class="h6 fw-bold mb-2"&gt;&lt;a class="text-decoration-none" href="https://jukureiwa.com/tips/syakaibenkyou/"&gt;&lt;br /&gt;
社会の勉強法｜伸びる順番と優先度&lt;br /&gt;
&lt;/a&gt;&lt;/h3&gt;
&lt;p class="mb-3 text-muted"&gt;地理・歴史・公民をどう配分し、何から点に変えるかを決めたいときに。&lt;/p&gt;
&lt;p&gt;&lt;a class="btn btn-primary w-100 fw-bold" style="z-index: 60;" href="https://jukureiwa.com/tips/syakaibenkyou/"&gt;&lt;br /&gt;
このページへ&lt;br /&gt;
&lt;/a&gt;&lt;/p&gt;
&lt;/div&gt;
&lt;/div&gt;
&lt;/div&gt;
&lt;div class="col-lg-6"&gt;
&lt;div class="rw-card card h-100"&gt;
&lt;div class="card-body"&gt;&lt;span class="badge text-bg-primary mb-2"&gt;一覧&lt;/span&gt;&lt;/p&gt;
&lt;h3 class="h6 fw-bold mb-2"&gt;&lt;a class="text-decoration-none" href="https://jukureiwa.com/tips/"&gt;&lt;br /&gt;
社会のコツ（Tips）一覧&lt;br /&gt;
&lt;/a&gt;&lt;/h3&gt;
&lt;p class="mb-3 text-muted"&gt;つまずき別に読み進め、家庭の運用を微調整したいときの入口に。&lt;/p&gt;
&lt;p&gt;&lt;a class="btn btn-outline-primary w-100 fw-bold" style="z-index: 60;" href="https://jukureiwa.com/tips/"&gt;&lt;br /&gt;
一覧へ&lt;br /&gt;
&lt;/a&gt;&lt;/p&gt;
&lt;/div&gt;
&lt;/div&gt;
&lt;/div&gt;
&lt;div class="col-lg-6"&gt;
&lt;div class="rw-card card h-100"&gt;
&lt;div class="card-body"&gt;&lt;span class="badge text-bg-primary mb-2"&gt;講座&lt;/span&gt;&lt;/p&gt;
&lt;h3 class="h6 fw-bold mb-2"&gt;&lt;a class="text-decoration-none" href="https://jukureiwa.com/honka/"&gt;&lt;br /&gt;
受験社会専門塾「令和」本講座&lt;br /&gt;
&lt;/a&gt;&lt;/h3&gt;
&lt;p class="mb-3 text-muted"&gt;反復の設計を個別に組み替え、資料・記述まで得点化したい場合に。&lt;/p&gt;
&lt;p&gt;&lt;a class="btn btn-primary w-100 fw-bold" style="z-index: 60;" href="https://jukureiwa.com/honka/"&gt;&lt;br /&gt;
講座ページを見る&lt;br /&gt;
&lt;/a&gt;&lt;/p&gt;
&lt;/div&gt;
&lt;/div&gt;
&lt;/div&gt;
&lt;/div&gt;
&lt;/section&gt;
&lt;/div&gt;
&lt;section class="veu_cta" id="veu_cta-198"&gt;&lt;h1 class="cta_title"&gt;本科「歴史の完成」≪８回完結講座≫&lt;/h1&gt;&lt;div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image_exist"&gt;歴史分野は「いつ」「どこで」「何が」起きたのかを有機的に理解すること、 通り一遍の言葉で言うならば「流れを意識する」ことが求められる分野です。 したがって、時代別に別々のものとして覚えようとしても、分野別(政治・文化……など)に学習を進めようとしても、 それだけでは十分な学習効果を上げることが出来ません。当塾では、時代背景とその中の様々な事象を結び付けていくことで、付け焼刃でない深く理解をさせるように指導を行っていきます。&lt;/div&gt;&lt;div class="cta_body_link"&gt;&lt;a href="https://jukureiwa.com/honka/" class="btn btn-primary btn-block btn-lg" target="_blank"&gt;開講講座：本科「歴史の完成」≪８回完結講座≫&lt;/a&gt;&lt;/div&gt;&lt;/div&gt;&lt;!--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</si>
  <si>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https://dokkai-labo.tokyo/col_blog/katei-kokugo-oshi-enai/
【検出された不自然ワード】
- 崩れ
- 型
- 迷い
- 固定
- 手順
- 整え
【本文】
------
&lt;style&gt;
/* =========================================================&lt;br /&gt;  読解ラボ東京：中学受験国語サブコラム（Bootstrap前提）&lt;br /&gt;  - テーマCSS干渉を避けるため rq- プレフィックスで局所化&lt;br /&gt;  - PCでも崩れにくい：table-layout fixed + 折り返し強制&lt;br /&gt;========================================================= */&lt;br /&gt;.rq-wrap{max-width:1040px;margin:0 auto;}&lt;br /&gt;.rq-card{border:0;border-radius:18px;}&lt;br /&gt;.rq-soft{background:#f6f7fb;border:1px solid #e6e9f5;border-radius:14px;}&lt;br /&gt;.rq-anchor{scroll-margin-top:84px;}&lt;br /&gt;.rq-hero-title{font-size:1.9rem;line-height:1.55;margin:0;}&lt;br /&gt;@media (min-width:992px){.rq-hero-title{font-size:2.2rem;}}&lt;br /&gt;.rq-h2{font-size:1.55rem;margin:1.25rem 0 .75rem;}&lt;br /&gt;.rq-h3{font-size:1.15rem;margin:1rem 0 .5rem;}&lt;br /&gt;.rq-lead{color:#6c757d;margin-top:-.2rem;}&lt;br /&gt;.rq-badge{display:inline-block;margin:0 .35rem .35rem 0;}&lt;br /&gt;.rq-note{font-size:.92rem;color:#6c757d;}&lt;br /&gt;.rq-table{table-layout:fixed;width:100%;}&lt;br /&gt;.rq-table th,.rq-table td{&lt;br /&gt;  white-space:normal !important;&lt;br /&gt;  word-break:break-word;&lt;br /&gt;  overflow-wrap:anywhere;&lt;br /&gt;  vertical-align:top;&lt;br /&gt;}&lt;br /&gt;.rq-thead{background:#eef2ff;}&lt;br /&gt;.rq-details summary{cursor:pointer;list-style:none;}&lt;br /&gt;.rq-details summary::-webkit-details-marker{display:none;}&lt;br /&gt;&lt;/style&gt;
&lt;div class="container my-4"&gt;
&lt;div class="rq-wrap"&gt;
&lt;p&gt;&lt;!-- Hero --&gt;&lt;/p&gt;
&lt;div class="card rq-card shadow-sm mb-4" style="background: linear-gradient(135deg,#283593,#00897b); color: #fff;"&gt;
&lt;div class="card-body p-4 p-lg-5"&gt;
&lt;div class="row align-items-center g-3"&gt;
&lt;div class="col-12 col-lg-8"&gt;
&lt;div class="mb-2"&gt;&lt;span class="badge bg-warning text-dark rq-badge"&gt;中学受験／国語&lt;/span&gt;&lt;br /&gt;
&lt;span class="badge bg-light text-dark rq-badge"&gt;保護者向け&lt;/span&gt;&lt;br /&gt;
&lt;span class="badge bg-dark rq-badge"&gt;オンライン国語／個別指導&lt;/span&gt;&lt;br /&gt;
&lt;span class="badge bg-info text-dark rq-badge"&gt;読解力&lt;/span&gt;&lt;br /&gt;
&lt;span class="badge bg-warning text-dark rq-badge"&gt;記述&lt;/span&gt;&lt;br /&gt;
&lt;span class="badge bg-secondary rq-badge"&gt;過去問&lt;/span&gt;&lt;/div&gt;
&lt;h1 class="rq-hero-title mb-3"&gt;&lt;/h1&gt;
&lt;p class="mb-0" style="opacity: .92;"&gt;国語の家庭学習で多いのが、&lt;strong&gt;解説しているのに成績が動かない&lt;/strong&gt;状態です。&lt;br /&gt;
本文のここだよ、と根拠を示しても子どもは納得せず、答案は「それっぽい感想」になり、直しても次の過去問で同じ失点が再発する。&lt;/p&gt;
&lt;p&gt;この行き詰まりは、保護者の教え方や本人のやる気の問題ではなく、国語が&lt;strong&gt;本文処理→設問処理→記述（答案化）&lt;/strong&gt;の工程でできていて、&lt;strong&gt;どの工程がズレたかが答案からは見えにくい&lt;/strong&gt;ことが原因です。&lt;/p&gt;
&lt;p&gt;この記事では、家庭で国語を教えるのが難しくなる「構造」を切り分け、どこを整えると得点が安定するかを、つまずきの典型→改善手順→過去問の直し方の順で整理します。&lt;/p&gt;
&lt;p class="mt-3 mb-0" style="opacity: .92;"&gt;家庭学習（読解量・漢字の回し方）の全体像はこちら：&lt;a class="link-light text-decoration-underline fw-bold" href="https://dokkai-labo.tokyo/blog/note/"&gt;全体像はこちら&lt;/a&gt;&lt;/p&gt;
&lt;/div&gt;
&lt;div class="col-12 col-lg-4"&gt;
&lt;div class="p-3 p-lg-4 mt-2 mt-lg-0" style="background: rgba(255,255,255,.12); border: 1px solid rgba(255,255,255,.22); border-radius: 14px;"&gt;
&lt;div class="fw-bold mb-2"&gt;最初に結論&lt;/div&gt;
&lt;div class="small mb-3" style="opacity: .92;"&gt;国語は「正解を教える」より、本文処理→設問処理→記述の手順を整える教科です。&lt;br /&gt;
家庭だけで完結させようとすると、見えない工程のズレが放置され、努力が点数に直結しにくくなります。&lt;/div&gt;
&lt;p&gt;&lt;a class="btn btn-outline-light w-100" href="#online"&gt;オンラインが効く理由へ&lt;/a&gt;&lt;/p&gt;
&lt;/div&gt;
&lt;/div&gt;
&lt;/div&gt;
&lt;/div&gt;
&lt;/div&gt;
&lt;p&gt;&lt;!-- 目次 --&gt;&lt;/p&gt;
&lt;div class="card rq-card shadow-sm mb-4"&gt;
&lt;div class="card-body p-3 p-md-4"&gt;
&lt;div class="fw-bold mb-2"&gt;目次&lt;/div&gt;
&lt;div class="row g-2"&gt;
&lt;div class="col-6 col-md-4 col-lg-2"&gt;&lt;a class="btn btn-outline-primary btn-sm w-100" href="#bg"&gt;背景&lt;/a&gt;&lt;/div&gt;
&lt;div class="col-6 col-md-4 col-lg-2"&gt;&lt;a class="btn btn-outline-primary btn-sm w-100" href="#online"&gt;オンライン&lt;/a&gt;&lt;/div&gt;
&lt;div class="col-6 col-md-4 col-lg-2"&gt;&lt;a class="btn btn-outline-primary btn-sm w-100" href="#steps"&gt;改善手順&lt;/a&gt;&lt;/div&gt;
&lt;div class="col-6 col-md-4 col-lg-2"&gt;&lt;a class="btn btn-outline-primary btn-sm w-100" href="#home"&gt;家庭の役割&lt;/a&gt;&lt;/div&gt;
&lt;div class="col-6 col-md-4 col-lg-2"&gt;&lt;a class="btn btn-outline-primary btn-sm w-100" href="#fit"&gt;相性&lt;/a&gt;&lt;/div&gt;
&lt;div class="col-6 col-md-4 col-lg-2"&gt;&lt;a class="btn btn-outline-primary btn-sm w-100" href="#summary"&gt;まとめ&lt;/a&gt;&lt;/div&gt;
&lt;/div&gt;
&lt;/div&gt;
&lt;/div&gt;
&lt;p&gt;&lt;!-- H2 背景 --&gt;&lt;/p&gt;
&lt;h2 id="bg" class="rq-anchor rq-h2"&gt;この悩みが起きる背景&lt;/h2&gt;
&lt;p class="rq-lead"&gt;家庭で国語が教えにくいのは、保護者の努力不足ではありません。国語は「考え方の途中」「根拠のつなぎ方」「条件管理」が見えにくく、&lt;br /&gt;
誤答の原因が一つに定まらないため、家庭の説明が空振りしやすい構造があります。&lt;/p&gt;
&lt;div class="row g-3 mb-4"&gt;
&lt;div class="col-12 col-lg-7"&gt;
&lt;div class="card rq-card shadow-sm h-100"&gt;
&lt;div class="card-body p-3 p-md-4"&gt;
&lt;div class="mb-2"&gt;&lt;span class="badge bg-danger rq-badge"&gt;家庭で起きやすい現象&lt;/span&gt;&lt;br /&gt;
&lt;span class="text-muted small"&gt;国語が伸びない家庭の典型パターン&lt;/span&gt;&lt;/div&gt;
&lt;div class="table-responsive"&gt;
&lt;table class="table table-bordered align-middle mb-0 rq-table"&gt;
&lt;thead class="rq-thead"&gt;
&lt;tr class="text-center"&gt;
&lt;th style="width: 30%;"&gt;家庭での関わり&lt;/th&gt;
&lt;th style="width: 35%;"&gt;起きること&lt;/th&gt;
&lt;th style="width: 35%;"&gt;本当の原因&lt;/th&gt;
&lt;/tr&gt;
&lt;/thead&gt;
&lt;tbody&gt;
&lt;tr&gt;
&lt;td class="fw-bold"&gt;正解か不正解だけで終わる&lt;/td&gt;
&lt;td&gt;改善点が残らず、次回も同じ失点が再発する&lt;/td&gt;
&lt;td&gt;どの工程でズレたかが未特定のまま&lt;/td&gt;
&lt;/tr&gt;
&lt;tr&gt;
&lt;td class="fw-bold"&gt;本文を読ませ直す&lt;/td&gt;
&lt;td&gt;時間だけかかり、得点が安定しない&lt;/td&gt;
&lt;td&gt;本文処理ではなく設問処理と条件管理が弱い&lt;/td&gt;
&lt;/tr&gt;
&lt;tr&gt;
&lt;td class="fw-bold"&gt;根拠を示して説明する&lt;/td&gt;
&lt;td&gt;子どもが納得せず、親子で衝突しやすい&lt;/td&gt;
&lt;td&gt;根拠と答えのつなぎ方が子どもの中で未言語化&lt;/td&gt;
&lt;/tr&gt;
&lt;tr&gt;
&lt;td class="fw-bold"&gt;記述を添削してあげる&lt;/td&gt;
&lt;td&gt;その場は直るが、次はまた崩れる&lt;/td&gt;
&lt;td&gt;材料回収→並び替え→文章化の工程が未固定&lt;/td&gt;
&lt;/tr&gt;
&lt;/tbody&gt;
&lt;/table&gt;
&lt;/div&gt;
&lt;div class="alert alert-warning mt-3 mb-0"&gt;
&lt;div class="fw-bold mb-1"&gt;ポイント&lt;/div&gt;
&lt;div class="mb-0"&gt;国語の失点は、読解力不足だけでは説明できません。本文処理、設問処理、答案化のどこかでズレが生まれ、&lt;br /&gt;
それが複合して失点になります。家庭は答案しか見えないため、原因の切り分けが難しくなります。&lt;/div&gt;
&lt;/div&gt;
&lt;/div&gt;
&lt;/div&gt;
&lt;/div&gt;
&lt;div class="col-12 col-lg-5"&gt;
&lt;div class="card rq-card shadow-sm h-100"&gt;
&lt;div class="card-body p-3 p-md-4"&gt;
&lt;div class="mb-2"&gt;&lt;span class="badge bg-success rq-badge"&gt;なぜ難しいのか&lt;/span&gt;&lt;br /&gt;
&lt;span class="text-muted small"&gt;家庭で国語が教えにくい三要因&lt;/span&gt;&lt;/div&gt;
&lt;div class="rq-soft p-3"&gt;
&lt;div class="fw-bold mb-2"&gt;国語は見えない工程が多い教科です&lt;/div&gt;
&lt;ul class="mb-0 ps-3"&gt;
&lt;li&gt;&lt;strong&gt;思考が見えない&lt;/strong&gt;：迷い方や比較の過程が答案に残りません&lt;/li&gt;
&lt;li&gt;&lt;strong&gt;根拠が抽象的&lt;/strong&gt;：言い換えや対比をまたいで根拠が成立します&lt;/li&gt;
&lt;li&gt;&lt;strong&gt;過程が複雑&lt;/strong&gt;：本文→設問→本文の往復と条件管理が同時に必要です&lt;/li&gt;
&lt;/ul&gt;
&lt;/div&gt;
&lt;div class="mt-3"&gt;
&lt;div class="fw-bold mb-2"&gt;つまずく位置が家庭ごとに違う&lt;/div&gt;
&lt;div class="rq-note"&gt;同じ点数でも、原因が本文処理なのか、設問処理なのか、記述の工程なのかで対処は変わります。&lt;br /&gt;
ここを切り分けられないまま勉強量だけ増えると、本人の自信だけが削られがちです。&lt;/div&gt;
&lt;/div&gt;
&lt;/div&gt;
&lt;/div&gt;
&lt;/div&gt;
&lt;/div&gt;
&lt;p&gt;&lt;!-- 具体例 --&gt;&lt;/p&gt;
&lt;div class="card rq-card shadow-sm mb-4"&gt;
&lt;div class="card-body p-3 p-md-4"&gt;
&lt;div class="mb-2"&gt;&lt;span class="badge bg-primary rq-badge"&gt;具体例&lt;/span&gt;&lt;br /&gt;
&lt;span class="text-muted small"&gt;家庭で説明しても噛み合いにくい場面&lt;/span&gt;&lt;/div&gt;
&lt;div class="row g-3"&gt;
&lt;div class="col-12 col-lg-6"&gt;
&lt;div class="p-3 rounded" style="background: #f6fbf9; border: 1px solid #d7f0e8;"&gt;
&lt;div class="fw-bold mb-2"&gt;物語文の心情問題&lt;/div&gt;
&lt;ul class="mb-0 ps-3"&gt;
&lt;li&gt;子どもは心情語を拾うが、根拠は行動描写や対比にある&lt;/li&gt;
&lt;li&gt;複数の選択肢がそれっぽく見え、比較の軸が立たない&lt;/li&gt;
&lt;li&gt;保護者が根拠を示しても、つなぎ方が分からず納得できない&lt;/li&gt;
&lt;/ul&gt;
&lt;/div&gt;
&lt;/div&gt;
&lt;div class="col-12 col-lg-6"&gt;
&lt;div class="p-3 rounded" style="background: #fff7ed; border: 1px solid #f2e2c8;"&gt;
&lt;div class="fw-bold mb-2"&gt;説明文の要旨問題&lt;/div&gt;
&lt;ul class="mb-0 ps-3"&gt;
&lt;li&gt;本文の言い換えや対比が取れず、要点候補が増えすぎる&lt;/li&gt;
&lt;li&gt;結局、印象の強い一文やキーワードで選んでしまう&lt;/li&gt;
&lt;li&gt;過去問で年を変えても同じミスが繰り返される&lt;/li&gt;
&lt;/ul&gt;
&lt;/div&gt;
&lt;/div&gt;
&lt;/div&gt;
&lt;div class="alert alert-info mt-3 mb-0"&gt;
&lt;div class="fw-bold mb-1"&gt;ここで伝えたいこと&lt;/div&gt;
&lt;div class="mb-0"&gt;家庭での説明が悪いのではなく、国語は「本人の頭の中の処理」を見ながら修正しないと改善しづらい教科です。&lt;br /&gt;
だからこそ、対話で思考を拾える環境が効果を発揮します。&lt;/div&gt;
&lt;/div&gt;
&lt;/div&gt;
&lt;/div&gt;
&lt;p&gt;&lt;!-- H2 オンライン --&gt;&lt;/p&gt;
&lt;h2 id="online" class="rq-anchor rq-h2"&gt;オンライン国語個別指導が効果を発揮する理由&lt;/h2&gt;
&lt;p class="rq-lead"&gt;オンライン国語の個別指導が強いのは、答案だけでなく「どこで迷ったか」「何を根拠にしたか」「条件をどう扱ったか」をその場で可視化できるからです。&lt;br /&gt;
国語専門塾の個別指導として、読解力と記述の手順を整えることに向いています。&lt;/p&gt;
&lt;div class="card rq-card shadow-sm mb-4"&gt;
&lt;div class="card-body p-3 p-md-4"&gt;
&lt;div class="row g-3"&gt;
&lt;div class="col-12 col-lg-7"&gt;
&lt;div class="p-3 rounded" style="border: 1px solid #e5e7eb; background: #fff;"&gt;
&lt;div class="fw-bold mb-2"&gt;オンラインでできること&lt;/div&gt;
&lt;ul class="mb-0 ps-3"&gt;
&lt;li&gt;&lt;strong&gt;手元カメラ&lt;/strong&gt;で本文の戻り方、線の引き方、選択肢の消し方まで確認できる&lt;/li&gt;
&lt;li&gt;&lt;strong&gt;本文と設問の往復&lt;/strong&gt;を、探す順番として固定できる&lt;/li&gt;
&lt;li&gt;&lt;strong&gt;記述&lt;/strong&gt;の材料回収から文章化までを対話で分解し、添削と修正を往復できる&lt;/li&gt;
&lt;li&gt;&lt;strong&gt;過去問&lt;/strong&gt;を段階的に扱い、失点原因をタグ化して再発を止められる&lt;/li&gt;
&lt;/ul&gt;
&lt;/div&gt;
&lt;div class="alert alert-primary mt-3 mb-0"&gt;
&lt;div class="fw-bold mb-1"&gt;案内&lt;/div&gt;
&lt;div class="mb-0"&gt;中学受験国語をオンラインで整えたい場合は、&lt;br /&gt;
&lt;a class="fw-bold" href="https://dokkai-labo.tokyo/kobetsuonline01/"&gt;オンライン国語の個別指導&lt;/a&gt;&lt;br /&gt;
が有効です。読解力、記述、過去問の運用を、手順として組み立てていきます。&lt;/div&gt;
&lt;/div&gt;
&lt;/div&gt;
&lt;div class="col-12 col-lg-5"&gt;
&lt;div class="rq-soft p-3 h-100"&gt;
&lt;div class="fw-bold mb-2"&gt;失点を減らす処理フロー&lt;/div&gt;
&lt;div class="table-responsive"&gt;
&lt;table class="table table-bordered align-middle mb-0 rq-table"&gt;
&lt;thead style="background: #ffffff;"&gt;
&lt;tr class="text-center"&gt;
&lt;th style="width: 22%;"&gt;段階&lt;/th&gt;
&lt;th&gt;見るポイント&lt;/th&gt;
&lt;/tr&gt;
&lt;/thead&gt;
&lt;tbody&gt;
&lt;tr&gt;
&lt;td class="fw-bold text-center"&gt;本文処理&lt;/td&gt;
&lt;td&gt;段落要点、対比、言い換え、因果を最小セットで固定する&lt;/td&gt;
&lt;/tr&gt;
&lt;tr&gt;
&lt;td class="fw-bold text-center"&gt;設問処理&lt;/td&gt;
&lt;td&gt;設問を分解し、条件と参照範囲を先に決めてから本文へ戻る&lt;/td&gt;
&lt;/tr&gt;
&lt;tr&gt;
&lt;td class="fw-bold text-center"&gt;答案化&lt;/td&gt;
&lt;td&gt;根拠段落番号を残し、選択肢比較や記述を工程で作る&lt;/td&gt;
&lt;/tr&gt;
&lt;tr&gt;
&lt;td class="fw-bold text-center"&gt;改善履歴&lt;/td&gt;
&lt;td&gt;ミスの型を記録し、過去問で同じ失点が再発しないか確認する&lt;/td&gt;
&lt;/tr&gt;
&lt;/tbody&gt;
&lt;/table&gt;
&lt;/div&gt;
&lt;div class="rq-note mt-3"&gt;家庭では見えない工程を見える形にして、同じ手順で再現できる状態を作るのが目的です。&lt;/div&gt;
&lt;/div&gt;
&lt;/div&gt;
&lt;/div&gt;
&lt;/div&gt;
&lt;/div&gt;
&lt;p&gt;&lt;!-- H2 改善方法 --&gt;&lt;/p&gt;
&lt;h2 id="steps" class="rq-anchor rq-h2"&gt;改善方法（実践ステップ）&lt;/h2&gt;
&lt;p class="rq-lead"&gt;国語の改善は、勉強量を増やすことより、手順のズレを切り分けて直すことが先です。ここでは家庭でも使える形に、本文処理、設問処理、記述の工程を整理します。&lt;/p&gt;
&lt;details class="rq-details card rq-card shadow-sm mb-3" open=""&gt;
&lt;summary class="card-header fw-bold" style="background: #eefaf4;"&gt;ステップ1：本文処理の改善 &lt;span class="badge bg-success"&gt;読解力の土台&lt;/span&gt;&lt;/summary&gt;
&lt;div class="card-body p-3 p-md-4"&gt;
&lt;p class="mb-3"&gt;本文処理は「丁寧に読む」ではなく、構造を取る作業です。まずは増やし過ぎないルールで固定します。&lt;/p&gt;
&lt;ul class="mb-3 ps-3"&gt;
&lt;li&gt;段落ごとに一言で要点を書く&lt;/li&gt;
&lt;li&gt;対比、言い換え、因果だけを拾う&lt;/li&gt;
&lt;li&gt;要点候補には根拠段落番号を添える&lt;/li&gt;
&lt;/ul&gt;
&lt;div class="rq-soft p-3"&gt;
&lt;div class="fw-bold mb-2"&gt;おすすめの最小マーク&lt;/div&gt;
&lt;div class="table-responsive"&gt;
&lt;table class="table table-sm table-bordered align-middle mb-0 rq-table"&gt;
&lt;thead style="background: #ffffff;"&gt;
&lt;tr class="text-center"&gt;
&lt;th style="width: 22%;"&gt;観点&lt;/th&gt;
&lt;th style="width: 18%;"&gt;記号&lt;/th&gt;
&lt;th&gt;狙い&lt;/th&gt;
&lt;/tr&gt;
&lt;/thead&gt;
&lt;tbody&gt;
&lt;tr&gt;
&lt;td class="fw-bold"&gt;対比&lt;/td&gt;
&lt;td class="text-center"&gt;↔&lt;/td&gt;
&lt;td&gt;主張の分岐点を押さえる&lt;/td&gt;
&lt;/tr&gt;
&lt;tr&gt;
&lt;td class="fw-bold"&gt;言い換え&lt;/td&gt;
&lt;td class="text-center"&gt;＝&lt;/td&gt;
&lt;td&gt;要点候補を固定する&lt;/td&gt;
&lt;/tr&gt;
&lt;tr&gt;
&lt;td class="fw-bold"&gt;因果&lt;/td&gt;
&lt;td class="text-center"&gt;→&lt;/td&gt;
&lt;td&gt;理由問題の根拠探索を速くする&lt;/td&gt;
&lt;/tr&gt;
&lt;/tbody&gt;
&lt;/table&gt;
&lt;/div&gt;
&lt;div class="rq-note mt-2"&gt;線を増やすより、同じ型で取れるようにすることが優先です。&lt;/div&gt;
&lt;/div&gt;
&lt;/div&gt;
&lt;/details&gt;
&lt;details class="rq-details card rq-card shadow-sm mb-3"&gt;
&lt;summary class="card-header fw-bold" style="background: #eef2ff;"&gt;ステップ2：設問処理の改善 &lt;span class="badge bg-primary"&gt;条件管理&lt;/span&gt;&lt;/summary&gt;
&lt;div class="card-body p-3 p-md-4"&gt;
&lt;p class="mb-3"&gt;国語が伸びない家庭で最も多いのは、設問文の分解が抜けているケースです。本文へ戻る前に、設問を次の要素に分けます。&lt;/p&gt;
&lt;ul class="mb-3 ps-3"&gt;
&lt;li&gt;何を答えるか：要点、理由、心情、目的など&lt;/li&gt;
&lt;li&gt;条件：字数、抜き出し範囲、理由の数、言い換え指定&lt;/li&gt;
&lt;li&gt;参照範囲：傍線部周辺、指定段落、全体&lt;/li&gt;
&lt;/ul&gt;
&lt;div class="alert alert-info mb-0"&gt;
&lt;div class="fw-bold mb-1"&gt;探す順番を固定する例（理由説明）&lt;/div&gt;
&lt;ol class="mb-0 ps-3"&gt;
&lt;li&gt;傍線部直前直後で理由語を探す&lt;/li&gt;
&lt;li&gt;同段落の言い換えを探す&lt;/li&gt;
&lt;li&gt;対比の反対側を確認する&lt;/li&gt;
&lt;/ol&gt;
&lt;/div&gt;
&lt;div class="rq-note mt-3"&gt;この順番が決まると、本文を読み直す回数が減り、処理時間と得点が安定しやすくなります。&lt;/div&gt;
&lt;/div&gt;
&lt;/details&gt;
&lt;details class="rq-details card rq-card shadow-sm mb-4"&gt;
&lt;summary class="card-header fw-bold" style="background: #fff7ed;"&gt;ステップ3：記述改善 &lt;span class="badge bg-warning text-dark"&gt;工程化&lt;/span&gt;&lt;/summary&gt;
&lt;div class="card-body p-3 p-md-4"&gt;
&lt;p class="mb-3"&gt;記述はセンスではなく工程です。次の三工程に分けることで、材料不足や条件漏れを減らせます。&lt;/p&gt;
&lt;div class="row g-3"&gt;
&lt;div class="col-12 col-md-4"&gt;
&lt;div class="p-3 rounded h-100" style="border: 1px solid #f2e2c8; background: #fff;"&gt;
&lt;div class="fw-bold mb-1"&gt;材料の抜き出し&lt;/div&gt;
&lt;div class="rq-note"&gt;本文から必要要素を回収し、根拠段落番号も残す&lt;/div&gt;
&lt;/div&gt;
&lt;/div&gt;
&lt;div class="col-12 col-md-4"&gt;
&lt;div class="p-3 rounded h-100" style="border: 1px solid #f2e2c8; background: #fff;"&gt;
&lt;div class="fw-bold mb-1"&gt;要素の並び替え&lt;/div&gt;
&lt;div class="rq-note"&gt;因果、対比の順に整列し、筋を作る&lt;/div&gt;
&lt;/div&gt;
&lt;/div&gt;
&lt;div class="col-12 col-md-4"&gt;
&lt;div class="p-3 rounded h-100" style="border: 1px solid #f2e2c8; background: #fff;"&gt;
&lt;div class="fw-bold mb-1"&gt;文章化&lt;/div&gt;
&lt;div class="rq-note"&gt;条件チェックをして完成させる&lt;/div&gt;
&lt;/div&gt;
&lt;/div&gt;
&lt;/div&gt;
&lt;hr class="my-3" /&gt;
&lt;div class="fw-bold mb-2"&gt;添削後に必ずやること&lt;/div&gt;
&lt;ul class="mb-0 ps-3"&gt;
&lt;li&gt;修正点を分類する：要素不足、条件漏れ、言い換えズレ、主語不明など&lt;/li&gt;
&lt;li&gt;同じ設問を再提出して、同じミスが再発しないか確認する&lt;/li&gt;
&lt;/ul&gt;
&lt;div class="alert alert-warning mt-3 mb-0"&gt;
&lt;div class="fw-bold mb-1"&gt;家庭が陥りやすい落とし穴&lt;/div&gt;
&lt;div class="mb-0"&gt;記述を直してあげると短期的には改善しますが、本人の材料回収と文章化の練習が奪われると、過去問で再発しやすくなります。&lt;br /&gt;
直しは本人が工程を回す形に寄せるのが安全です。&lt;/div&gt;
&lt;/div&gt;
&lt;/div&gt;
&lt;/details&gt;
&lt;p&gt;&lt;!-- 中盤CTA --&gt;&lt;/p&gt;
&lt;div class="card rq-card shadow-sm mb-4"&gt;
&lt;div class="card-body p-3 p-md-4"&gt;
&lt;div class="row align-items-center g-3"&gt;
&lt;div class="col-12 col-lg-8"&gt;
&lt;div class="fw-bold" style="font-size: 1.12rem;"&gt;家庭だけで抱え込まず、国語の手順を整える選択肢を&lt;/div&gt;
&lt;div class="text-muted mt-1"&gt;中学受験の国語は、読解力と記述の問題が「工程のズレ」として出ます。見える形で修正し、過去問で再現性を作ると得点が安定します。&lt;/div&gt;
&lt;/div&gt;
&lt;div class="col-12 col-lg-4"&gt;
&lt;p&gt;&lt;a class="btn btn-primary btn-lg w-100" href="https://dokkai-labo.tokyo/kobetsuonline01/"&gt;&lt;br /&gt;
オンライン個別指導を確認する&lt;br /&gt;
&lt;/a&gt;&lt;/p&gt;
&lt;div class="rq-note mt-2"&gt;国語専門塾の個別指導として、記述と過去問まで対応&lt;/div&gt;
&lt;/div&gt;
&lt;/div&gt;
&lt;/div&gt;
&lt;/div&gt;
&lt;p&gt;&lt;!-- H2 家庭 --&gt;&lt;/p&gt;
&lt;h2 id="home" class="rq-anchor rq-h2"&gt;家庭でできるフォローと役割分担&lt;/h2&gt;
&lt;p class="rq-lead"&gt;家庭が国語を教えきろうとすると、親子関係が消耗しやすくなります。家庭は継続領域に絞り、思考領域は個別指導で整える形が安全です。&lt;/p&gt;
&lt;div class="card rq-card shadow-sm mb-4"&gt;
&lt;div class="card-body p-3 p-md-4"&gt;
&lt;div class="table-responsive"&gt;
&lt;table class="table table-bordered align-middle mb-0 rq-table"&gt;
&lt;thead style="background: #f6f7fb;"&gt;
&lt;tr class="text-center"&gt;
&lt;th style="width: 28%;"&gt;家庭が担うと効果的&lt;/th&gt;
&lt;th&gt;やること&lt;/th&gt;
&lt;th style="width: 30%;"&gt;やり過ぎ注意&lt;/th&gt;
&lt;/tr&gt;
&lt;/thead&gt;
&lt;tbody&gt;
&lt;tr&gt;
&lt;td class="fw-bold"&gt;語彙・漢字&lt;/td&gt;
&lt;td&gt;短時間でも毎日積み上げる。選択肢の精度と記述の言い換えの土台になる。&lt;/td&gt;
&lt;td&gt;量を増やしすぎず、間違いの原因を一言で残す。&lt;/td&gt;
&lt;/tr&gt;
&lt;tr&gt;
&lt;td class="fw-bold"&gt;音読&lt;/td&gt;
&lt;td&gt;句読点で止まれるか、主語述語を崩さず読めるかを確認する。&lt;/td&gt;
&lt;td&gt;演技より、文の切れ目と構造の確認を優先する。&lt;/td&gt;
&lt;/tr&gt;
&lt;tr&gt;
&lt;td class="fw-bold"&gt;過去問の管理&lt;/td&gt;
&lt;td&gt;点数より失点理由を分類し、直し答案とセットで保存する。&lt;/td&gt;
&lt;td&gt;年数を増やす前に、同じ失点が再発していないか確認する。&lt;/td&gt;
&lt;/tr&gt;
&lt;tr&gt;
&lt;td class="fw-bold"&gt;声かけ&lt;/td&gt;
&lt;td&gt;答えを教えず、条件と根拠に戻す問いを投げる。&lt;/td&gt;
&lt;td&gt;答案を作らない。本人の工程を回す機会を奪わない。&lt;/td&gt;
&lt;/tr&gt;
&lt;/tbody&gt;
&lt;/table&gt;
&lt;/div&gt;
&lt;div class="alert alert-info mt-3 mb-0"&gt;
&lt;div class="fw-bold mb-1"&gt;声かけ例&lt;/div&gt;
&lt;div class="mb-0"&gt;条件はどれか。根拠はどの段落か。その根拠は設問の言葉とどうつながるか。&lt;br /&gt;
この三点に戻せると、家庭の負担を増やさずに学習が前に進みます。&lt;/div&gt;
&lt;/div&gt;
&lt;/div&gt;
&lt;/div&gt;
&lt;p&gt;&lt;!-- H2 相性 --&gt;&lt;/p&gt;
&lt;h2 id="fit" class="rq-anchor rq-h2"&gt;どんな子に相性が良いか&lt;/h2&gt;
&lt;p class="rq-lead"&gt;オンライン国語の個別指導は、集団塾で伸び悩む子や、記述と過去問で点が安定しない子に特に相性があります。見えない工程を可視化し、再現性を作る支援ができるからです。&lt;/p&gt;
&lt;div class="row g-3 mb-4"&gt;
&lt;div class="col-12 col-lg-7"&gt;
&lt;div class="card rq-card shadow-sm h-100"&gt;
&lt;div class="card-body p-3 p-md-4"&gt;
&lt;div class="fw-bold mb-2"&gt;相性が良いタイプ&lt;/div&gt;
&lt;ul class="mb-0 ps-3"&gt;
&lt;li&gt;授業は聞けているのに、復習で点が伸びない&lt;/li&gt;
&lt;li&gt;根拠の取り方が毎回変わり、得点が安定しない&lt;/li&gt;
&lt;li&gt;記述で要素不足や条件漏れが多い&lt;/li&gt;
&lt;li&gt;過去問の直しが答え合わせで止まっている&lt;/li&gt;
&lt;li&gt;読解力はあるが設問処理の手順が弱い&lt;/li&gt;
&lt;/ul&gt;
&lt;hr class="my-3" /&gt;
&lt;div class="fw-bold mb-2"&gt;伸びが速い条件&lt;/div&gt;
&lt;div class="rq-note"&gt;語彙と漢字を家庭で継続できると、個別指導で整えた手順が早く定着し、読解力と記述が安定しやすくなります。&lt;/div&gt;
&lt;/div&gt;
&lt;/div&gt;
&lt;/div&gt;
&lt;div class="col-12 col-lg-5"&gt;
&lt;div class="card rq-card shadow-sm h-100"&gt;
&lt;div class="card-body p-3 p-md-4"&gt;
&lt;div class="fw-bold mb-2"&gt;補強：物語文が不安定な場合&lt;/div&gt;
&lt;p class="text-muted mb-3"&gt;心情問題で迷いが続く場合は、根拠の取り方と比較の軸を型として整理すると改善が早いことがあります。&lt;br /&gt;
物語文の読みを固めたい方は、以下も併せて参考にしてください。&lt;/p&gt;
&lt;p&gt;&lt;!-- サブリンク：1回のみ --&gt;&lt;br /&gt;
&lt;a class="btn btn-outline-primary w-100" href="https://dokkai-labo.tokyo/monogataribun/"&gt;&lt;br /&gt;
物語文講座をチェックする&lt;br /&gt;
&lt;/a&gt;&lt;/p&gt;
&lt;div class="rq-note mt-2"&gt;心情語の拾い方だけでなく、行動描写、対比、言い換えを根拠として扱う視点が得られます。&lt;/div&gt;
&lt;/div&gt;
&lt;/div&gt;
&lt;/div&gt;
&lt;/div&gt;
&lt;p&gt;&lt;!-- H2 まとめ --&gt;&lt;/p&gt;
&lt;h2 id="summary" class="rq-anchor rq-h2"&gt;まとめ&lt;/h2&gt;
&lt;div class="card rq-card shadow-sm"&gt;
&lt;div class="card-body p-3 p-md-4"&gt;
&lt;div class="row align-items-center g-3"&gt;
&lt;div class="col-12 col-lg-8"&gt;
&lt;p class="mb-2"&gt;家庭で国語を教えるのが難しいのは、思考の途中が見えず、根拠が抽象的で、本文処理・設問処理・記述が複雑に絡むからです。&lt;br /&gt;
対処は勉強量を増やすことではなく、ズレを切り分け、手順を固定し、過去問で再現性を作ることです。&lt;/p&gt;
&lt;div class="rq-soft p-3"&gt;
&lt;div class="fw-bold mb-1"&gt;最後に確認したいこと&lt;/div&gt;
&lt;ul class="mb-0 ps-3"&gt;
&lt;li&gt;本文の構造を最小マークで取れているか&lt;/li&gt;
&lt;li&gt;設問の条件を分解してから本文へ戻れているか&lt;/li&gt;
&lt;li&gt;記述を材料回収から文章化まで工程で作れているか&lt;/li&gt;
&lt;li&gt;過去問の直しが改善履歴として残っているか&lt;/li&gt;
&lt;/ul&gt;
&lt;/div&gt;
&lt;p class="mt-3 mb-0"&gt;家庭学習（読解量・漢字の回し方）の全体像はこちら：&lt;a class="fw-bold" href="https://dokkai-labo.tokyo/blog/note/"&gt;全体像はこちら&lt;/a&gt;&lt;/p&gt;
&lt;/div&gt;
&lt;div class="col-12 col-lg-4"&gt;
&lt;p&gt;&lt;a class="btn btn-primary btn-lg w-100" href="https://dokkai-labo.tokyo/kobetsuonline01/"&gt;&lt;br /&gt;
オンライン国語の個別指導へ&lt;br /&gt;
&lt;/a&gt;&lt;/p&gt;
&lt;div class="rq-note mt-2"&gt;中学受験国語の読解力と記述を、手順として整え、過去問で得点を安定させます。&lt;/div&gt;
&lt;/div&gt;
&lt;/div&gt;
&lt;hr class="my-4" /&gt;
&lt;div class="rq-note"&gt;※本ページは保護者向けに、家庭で国語を教えにくい理由と改善手順を整理したサブコラムです。&lt;/div&gt;
&lt;/div&gt;
&lt;/div&gt;
&lt;/div&gt;
&lt;/div&gt;
&lt;p&gt;&lt;!-- [ /.socialSet ] --&gt;&lt;/p&gt;
&lt;div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col_blog%2Fkatei-kokugo-oshi-enai%2F&amp;amp;t=%E5%AE%B6%E5%BA%AD%E3%81%A7%E5%9B%BD%E8%AA%9E%E3%82%92%E6%95%99%E3%81%88%E3%82%8B%E3%81%AE%E3%81%8C%E2%80%9C%E6%A5%B5%E3%82%81%E3%81%A6%E9%9B%A3%E3%81%97%E3%81%84%E2%80%9D%E7%90%86%E7%94%B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col_blog%2Fkatei-kokugo-oshi-enai%2F&amp;amp;text=%E5%AE%B6%E5%BA%AD%E3%81%A7%E5%9B%BD%E8%AA%9E%E3%82%92%E6%95%99%E3%81%88%E3%82%8B%E3%81%AE%E3%81%8C%E2%80%9C%E6%A5%B5%E3%82%81%E3%81%A6%E9%9B%A3%E3%81%97%E3%81%84%E2%80%9D%E7%90%86%E7%94%B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5%AE%B6%E5%BA%AD%E3%81%A7%E5%9B%BD%E8%AA%9E%E3%82%92%E6%95%99%E3%81%88%E3%82%8B%E3%81%AE%E3%81%8C%E2%80%9C%E6%A5%B5%E3%82%81%E3%81%A6%E9%9B%A3%E3%81%97%E3%81%84%E2%80%9D%E7%90%86%E7%94%B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col_blog%2Fkatei-kokugo-oshi-enai%2F" target="_blank" &gt;&lt;span class="vk_icon_w_r_sns_bluesky icon_sns"&gt;&lt;/span&gt;&lt;span class="sns_txt"&gt;Bluesky&lt;/span&gt;&lt;/a&gt;&lt;/li&gt;&lt;li class="sb_copy sb_icon"&gt;&lt;button class="copy-button sb_icon_inner"data-clipboard-text="家庭で国語を教えるのが“極めて難しい”理由 | 受験国語専門 読解ラボ東京 | 中学受験・大学受験対応の個別指導国語専門塾（オンライン・教室対応） https://dokkai-labo.tokyo/col_blog/katei-kokugo-oshi-enai/"&gt;&lt;span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</si>
  <si>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https://dokkai-labo.tokyo/col_blog/sapix-kokugo-kijutsu/
【検出された不自然ワード】
- 崩れ
- 型
- 固定
- 手順
- 乱れ
- 整え
【本文】
------
&lt;div class="container my-4"&gt;
&lt;p&gt;&lt;!-- Hero --&gt;&lt;/p&gt;
&lt;div class="card shadow-sm border-0 mb-4" style="background: linear-gradient(135deg,#1e3a8a,#0f766e); color: #fff;"&gt;
&lt;div class="card-body p-4 p-md-5"&gt;
&lt;div class="d-flex flex-wrap gap-2 align-items-center mb-3"&gt;&lt;span class="badge bg-warning text-dark" style="font-size: .85rem;"&gt;中学受験／SAPIX国語&lt;/span&gt;&lt;br /&gt;
&lt;span class="badge bg-light text-dark" style="font-size: .8rem;"&gt;記述対策・読解力強化&lt;/span&gt;&lt;br /&gt;
&lt;span class="badge bg-dark" style="font-size: .8rem;"&gt;読了目安：10〜12分&lt;/span&gt;&lt;/div&gt;
&lt;h1 class="h3 mb-3" style="line-height: 1.5;"&gt;&lt;/h1&gt;
&lt;p class="mb-0" style="opacity: .95; line-height: 1.9;"&gt;SAPIX国語は文章量も密度も高く、本文を読み切るだけで体力を使う子が多いです。特に記述は&lt;br /&gt;
&lt;strong&gt;本文のどこを参照するか&lt;/strong&gt;の精度が合否を左右します。この記事では、つまずきの構造を整理し、&lt;br /&gt;
オンライン個別で段落構造と根拠箇所を可視化しながら処理速度と精度を上げる手順を具体的に示します。&lt;/p&gt;
&lt;p class="mt-3 mb-0" style="opacity: .95; line-height: 1.9;"&gt;SAPIX国語全体の伸ばし方（語彙・記述・B問題の勉強法の整理）は、&lt;a href="https://dokkai-labo.tokyo/blog/sapix/" target="_blank" rel="noopener"&gt;全体像はこちら&lt;/a&gt;でまとめています。&lt;/p&gt;
&lt;/div&gt;
&lt;/div&gt;
&lt;p&gt;&lt;!-- Quick Nav --&gt;&lt;/p&gt;
&lt;div class="card border-0 shadow-sm mb-4"&gt;
&lt;div class="card-body p-3 p-md-4"&gt;
&lt;div class="d-flex flex-wrap justify-content-between align-items-center gap-2"&gt;
&lt;div&gt;
&lt;div class="fw-bold mb-1"&gt;この記事でわかること&lt;/div&gt;
&lt;div class="text-muted small"&gt;原因 → 改善手順 → 家庭の役割分担まで、保護者向けに整理します&lt;/div&gt;
&lt;/div&gt;
&lt;div class="d-flex flex-wrap gap-2"&gt;&lt;a class="btn btn-sm btn-outline-primary" href="#cause"&gt;原因&lt;/a&gt;&lt;br /&gt;
&lt;a class="btn btn-sm btn-outline-primary" href="#online"&gt;オンラインが効く理由&lt;/a&gt;&lt;br /&gt;
&lt;a class="btn btn-sm btn-outline-primary" href="#steps"&gt;改善ステップ&lt;/a&gt;&lt;br /&gt;
&lt;a class="btn btn-sm btn-outline-primary" href="#home"&gt;家庭フォロー&lt;/a&gt;&lt;br /&gt;
&lt;a class="btn btn-sm btn-outline-primary" href="#fit"&gt;相性&lt;/a&gt;&lt;/div&gt;
&lt;/div&gt;
&lt;/div&gt;
&lt;/div&gt;
&lt;p&gt;&lt;!-- Intro (150-250字相当) --&gt;&lt;/p&gt;
&lt;div class="alert border-0 shadow-sm mb-4" style="background: #f8fafc;"&gt;
&lt;div class="d-flex gap-3"&gt;
&lt;div class="flex-shrink-0"&gt;&lt;span class="badge text-bg-primary" style="font-size: .9rem;"&gt;導入&lt;/span&gt;&lt;/div&gt;
&lt;div style="line-height: 1.9;"&gt;SAPIX国語は「読めたつもり」でも点が伸びにくく、特に記述は&lt;strong&gt;根拠の取り違え&lt;/strong&gt;で失点が続きがちです。&lt;br /&gt;
文章量が増えるほど、学力より&lt;strong&gt;処理の仕組み&lt;/strong&gt;が結果を分けます。オンライン個別なら、本文構造と根拠を見える化し、&lt;br /&gt;
思考のズレをその場で修正しながら、処理速度と精度を同時に整えられます。&lt;/div&gt;
&lt;/div&gt;
&lt;/div&gt;
&lt;p&gt;&lt;!-- H2: Cause --&gt;&lt;/p&gt;
&lt;h2 id="cause" class="h4 mt-5 mb-3"&gt;この悩みが起きる背景（構造的な原因）&lt;/h2&gt;
&lt;div class="row g-3 mb-4"&gt;
&lt;div class="col-lg-6"&gt;
&lt;div class="card h-100 border-0 shadow-sm"&gt;
&lt;div class="card-body p-3 p-md-4"&gt;
&lt;div class="fw-bold mb-2"&gt;つまずきは学力ではなく処理の崩れ&lt;/div&gt;
&lt;p class="mb-0" style="line-height: 1.9;"&gt;記述が伸びないとき、「国語力がない」よりも&lt;strong&gt;処理の流れが崩れている&lt;/strong&gt;ケースが大半です。&lt;br /&gt;
文章量が多い環境では、同じ実力でも手順が乱れるだけで点が落ちます。必要なのは、負荷の高い条件でも&lt;br /&gt;
&lt;strong&gt;毎回同じ手順で回せる仕組み&lt;/strong&gt;を作ることです。&lt;/p&gt;
&lt;/div&gt;
&lt;/div&gt;
&lt;/div&gt;
&lt;div class="col-lg-6"&gt;
&lt;div class="card h-100 border-0 shadow-sm" style="border-left: 6px solid #0ea5e9;"&gt;
&lt;div class="card-body p-3 p-md-4"&gt;
&lt;div class="fw-bold mb-2"&gt;よくある症状&lt;/div&gt;
&lt;ul class="mb-0" style="line-height: 1.9;"&gt;
&lt;li&gt;丁寧に読みすぎて、設問に入る前に集中が切れる&lt;/li&gt;
&lt;li&gt;重要段落が定まらず、本文全体の印象で書いてしまう&lt;/li&gt;
&lt;li&gt;設問の条件読みが甘く、必要要素を落として減点される&lt;/li&gt;
&lt;li&gt;本文と設問の往復が遅く、根拠探索に時間が溶ける&lt;/li&gt;
&lt;li&gt;記述を作文と捉え、本文語が薄い答案になる&lt;/li&gt;
&lt;/ul&gt;
&lt;/div&gt;
&lt;/div&gt;
&lt;/div&gt;
&lt;/div&gt;
&lt;p&gt;&lt;!-- Table: Problem structure --&gt;&lt;/p&gt;
&lt;div class="card border-0 shadow-sm mb-4"&gt;
&lt;div class="card-body p-3 p-md-4"&gt;
&lt;div class="d-flex flex-wrap justify-content-between align-items-center mb-2 gap-2"&gt;
&lt;div class="fw-bold"&gt;どこで止まるか：処理のボトルネック&lt;/div&gt;
&lt;p&gt;&lt;span class="badge text-bg-secondary"&gt;SAPIX国語／高負荷対応&lt;/span&gt;&lt;/p&gt;
&lt;/div&gt;
&lt;div class="table-responsive"&gt;
&lt;table class="table table-bordered align-middle mb-0"&gt;
&lt;thead style="background: #eef2ff;"&gt;
&lt;tr class="text-center"&gt;
&lt;th style="min-width: 130px;"&gt;工程&lt;/th&gt;
&lt;th&gt;起きやすい崩れ&lt;/th&gt;
&lt;th&gt;結果としての失点&lt;/th&gt;
&lt;th style="min-width: 220px;"&gt;改善の方向性&lt;/th&gt;
&lt;/tr&gt;
&lt;/thead&gt;
&lt;tbody&gt;
&lt;tr&gt;
&lt;td class="fw-bold"&gt;本文処理&lt;/td&gt;
&lt;td&gt;段落の役割が整理できず、情報が頭に残らない&lt;/td&gt;
&lt;td&gt;根拠段落が定まらず、ズレた内容で書く&lt;/td&gt;
&lt;td&gt;段落見出し化＋論理関係の機械的マーク&lt;/td&gt;
&lt;/tr&gt;
&lt;tr&gt;
&lt;td class="fw-bold"&gt;設問処理&lt;/td&gt;
&lt;td&gt;条件読みが甘く、要素が抜ける&lt;/td&gt;
&lt;td&gt;内容が合っていても部分点止まり&lt;/td&gt;
&lt;td&gt;条件分解＋チェック欄で落としを防ぐ&lt;/td&gt;
&lt;/tr&gt;
&lt;tr&gt;
&lt;td class="fw-bold"&gt;記述化&lt;/td&gt;
&lt;td&gt;材料はあるのに並びが崩れて文章化できない&lt;/td&gt;
&lt;td&gt;因果のねじれ、主語抜け、抽象化で減点&lt;/td&gt;
&lt;td&gt;抜き出し→並べ替え→文章化の固定手順&lt;/td&gt;
&lt;/tr&gt;
&lt;/tbody&gt;
&lt;/table&gt;
&lt;/div&gt;
&lt;div class="mt-3 p-3 rounded" style="background: #f1f5f9; line-height: 1.9;"&gt;&lt;span class="fw-bold"&gt;具体例（失点の典型）&lt;/span&gt;&lt;br /&gt;
「筆者が最も伝えたいことを、理由とともに説明」とあるのに、結論段落と理由段落を特定せず、&lt;br /&gt;
本文全体の印象でまとめてしまう。結果として&lt;strong&gt;理由が本文とズレる&lt;/strong&gt;、&lt;strong&gt;具体が薄い&lt;/strong&gt;、&lt;br /&gt;
&lt;strong&gt;条件の理由が欠ける&lt;/strong&gt;という形で減点が続きます。必要なのは表現力より先に、&lt;br /&gt;
&lt;strong&gt;結論段落と理由段落を特定する処理&lt;/strong&gt;です。&lt;/div&gt;
&lt;/div&gt;
&lt;/div&gt;
&lt;p&gt;&lt;!-- H2: Online --&gt;&lt;/p&gt;
&lt;h2 id="online" class="h4 mt-5 mb-3"&gt;オンライン国語個別指導が効果を発揮する理由&lt;/h2&gt;
&lt;div class="row g-3 mb-4"&gt;
&lt;div class="col-lg-4"&gt;
&lt;div class="card h-100 border-0 shadow-sm"&gt;
&lt;div class="card-body p-3 p-md-4"&gt;
&lt;div class="d-flex align-items-center gap-2 mb-2"&gt;
&lt;p&gt;&lt;span class="badge rounded-pill text-bg-primary"&gt;1&lt;/span&gt;&lt;/p&gt;
&lt;div class="fw-bold"&gt;思考のズレをその場で捕捉&lt;/div&gt;
&lt;/div&gt;
&lt;p class="mb-0" style="line-height: 1.9;"&gt;手元カメラで「どこに線を引いたか」「どの語に反応したか」が分かるため、&lt;br /&gt;
&lt;strong&gt;誤読・根拠選定ミス&lt;/strong&gt;をその場で修正できます。答案だけでは追えない&lt;br /&gt;
つまずきの起点が見えるのが強みです。&lt;/p&gt;
&lt;/div&gt;
&lt;/div&gt;
&lt;/div&gt;
&lt;div class="col-lg-4"&gt;
&lt;div class="card h-100 border-0 shadow-sm" style="border-top: 4px solid #16a34a;"&gt;
&lt;div class="card-body p-3 p-md-4"&gt;
&lt;div class="d-flex align-items-center gap-2 mb-2"&gt;
&lt;p&gt;&lt;span class="badge rounded-pill text-bg-success"&gt;2&lt;/span&gt;&lt;/p&gt;
&lt;div class="fw-bold"&gt;本文↔設問の往復を型にできる&lt;/div&gt;
&lt;/div&gt;
&lt;p class="mb-0" style="line-height: 1.9;"&gt;記述が苦手な子ほど往復は多いのに、根拠に辿り着けません。&lt;br /&gt;
設問キーワード→本文の対応語→段落番号メモ、という往復動作を固定化し、&lt;br /&gt;
&lt;strong&gt;処理速度と精度&lt;/strong&gt;を同時に上げます。&lt;/p&gt;
&lt;/div&gt;
&lt;/div&gt;
&lt;/div&gt;
&lt;div class="col-lg-4"&gt;
&lt;div class="card h-100 border-0 shadow-sm" style="border-top: 4px solid #f59e0b;"&gt;
&lt;div class="card-body p-3 p-md-4"&gt;
&lt;div class="d-flex align-items-center gap-2 mb-2"&gt;
&lt;p&gt;&lt;span class="badge rounded-pill text-bg-warning text-dark"&gt;3&lt;/span&gt;&lt;/p&gt;
&lt;div class="fw-bold"&gt;添削と書き換えの即時性&lt;/div&gt;
&lt;/div&gt;
&lt;p class="mb-0" style="line-height: 1.9;"&gt;記述は「直された答案を見る」だけでは伸びにくく、&lt;strong&gt;本文語に寄せる過程&lt;/strong&gt;が重要です。&lt;br /&gt;
要素不足・因果のねじれ・主語のズレを指摘し、その場で書き換えまで完了させて&lt;br /&gt;
再現性を高めます。&lt;/p&gt;
&lt;/div&gt;
&lt;/div&gt;
&lt;/div&gt;
&lt;/div&gt;
&lt;p&gt;&lt;!-- Link + CTA --&gt;&lt;/p&gt;
&lt;div class="card border-0 shadow-sm mb-5" style="background: linear-gradient(135deg,#eff6ff,#ecfeff);"&gt;
&lt;div class="card-body p-3 p-md-4"&gt;
&lt;div class="row g-3 align-items-center"&gt;
&lt;div class="col-lg-8"&gt;
&lt;div class="fw-bold mb-1"&gt;オンライン国語の個別指導で、処理手順を安定化させる&lt;/div&gt;
&lt;div class="text-muted" style="line-height: 1.9;"&gt;SAPIX国語の“重い読解”に対応するには、教材量を増やすより先に、&lt;br /&gt;
&lt;strong&gt;根拠特定と記述化の手順&lt;/strong&gt;を固定することが近道です。&lt;br /&gt;
中学受験国語をオンラインで整えたい場合は、&lt;br /&gt;
&lt;a class="fw-bold" href="https://dokkai-labo.tokyo/kobetsuonline01/"&gt;オンライン国語個別指導&lt;/a&gt;&lt;br /&gt;
が最も適しています。&lt;/div&gt;
&lt;/div&gt;
&lt;div class="col-lg-4 text-lg-end"&gt;
&lt;p&gt;&lt;a class="btn btn-primary w-100 w-lg-auto" href="https://dokkai-labo.tokyo/kobetsuonline01/"&gt;&lt;br /&gt;
オンライン個別の詳細を見る&lt;br /&gt;
&lt;/a&gt;&lt;/p&gt;
&lt;div class="small text-muted mt-2"&gt;国語専門塾／個別指導／過去問の使い方まで対応&lt;/div&gt;
&lt;/div&gt;
&lt;/div&gt;
&lt;/div&gt;
&lt;/div&gt;
&lt;p&gt;&lt;!-- H2: Steps --&gt;&lt;/p&gt;
&lt;h2 id="steps" class="h4 mt-5 mb-3"&gt;改善方法（実践ステップ）&lt;/h2&gt;
&lt;div class="card border-0 shadow-sm mb-4"&gt;
&lt;div class="card-body p-3 p-md-4"&gt;
&lt;div class="fw-bold mb-2"&gt;全体方針&lt;/div&gt;
&lt;p class="mb-0" style="line-height: 1.9;"&gt;ポイントは&lt;strong&gt;毎回同じ手順で処理する&lt;/strong&gt;ことです。国語は感覚で伸びる面もありますが、&lt;br /&gt;
SAPIXの文章量と処理密度では、感覚だけに頼ると再現性が崩れます。以下の手順を固定していきます。&lt;/p&gt;
&lt;/div&gt;
&lt;/div&gt;
&lt;p&gt;&lt;!-- Step 1 --&gt;&lt;/p&gt;
&lt;h3 class="h5 mt-4 mb-3"&gt;ステップ1：本文処理の改善&lt;/h3&gt;
&lt;div class="row g-3 mb-4"&gt;
&lt;div class="col-lg-7"&gt;
&lt;div class="card border-0 shadow-sm h-100"&gt;
&lt;div class="card-body p-3 p-md-4"&gt;
&lt;div class="fw-bold mb-2"&gt;段落見出し法で構造を作る&lt;/div&gt;
&lt;ul class="mb-3" style="line-height: 1.9;"&gt;
&lt;li&gt;各段落の頭と末尾を見て、役割を短くメモする&lt;/li&gt;
&lt;li&gt;見出しは7〜12文字程度で十分&lt;/li&gt;
&lt;li&gt;主張・具体例・反対意見・結論など役割を含める&lt;/li&gt;
&lt;/ul&gt;
&lt;div class="fw-bold mb-2"&gt;論理関係を機械的に拾う&lt;/div&gt;
&lt;div class="row g-2"&gt;
&lt;div class="col-md-4"&gt;
&lt;div class="p-2 rounded" style="background: #f1f5f9;"&gt;
&lt;div class="fw-bold"&gt;対比&lt;/div&gt;
&lt;div class="small text-muted"&gt;しかし／一方で／ところが&lt;/div&gt;
&lt;/div&gt;
&lt;/div&gt;
&lt;div class="col-md-4"&gt;
&lt;div class="p-2 rounded" style="background: #f1f5f9;"&gt;
&lt;div class="fw-bold"&gt;言い換え&lt;/div&gt;
&lt;div class="small text-muted"&gt;つまり／要するに／言い換えると&lt;/div&gt;
&lt;/div&gt;
&lt;/div&gt;
&lt;div class="col-md-4"&gt;
&lt;div class="p-2 rounded" style="background: #f1f5f9;"&gt;
&lt;div class="fw-bold"&gt;因果&lt;/div&gt;
&lt;div class="small text-muted"&gt;なぜなら／だから／〜ため&lt;/div&gt;
&lt;/div&gt;
&lt;/div&gt;
&lt;/div&gt;
&lt;div class="mt-3 text-muted small" style="line-height: 1.8;"&gt;接続語に反応するだけで、段落の骨組みが浮かび上がります。&lt;/div&gt;
&lt;/div&gt;
&lt;/div&gt;
&lt;/div&gt;
&lt;div class="col-lg-5"&gt;
&lt;div class="card border-0 shadow-sm h-100" style="border-left: 6px solid #6366f1;"&gt;
&lt;div class="card-body p-3 p-md-4"&gt;
&lt;div class="fw-bold mb-2"&gt;マークのルールを固定する&lt;/div&gt;
&lt;div class="table-responsive"&gt;
&lt;table class="table table-sm table-bordered align-middle mb-0"&gt;
&lt;thead style="background: #eef2ff;"&gt;
&lt;tr class="text-center"&gt;
&lt;th&gt;対象&lt;/th&gt;
&lt;th&gt;印の例&lt;/th&gt;
&lt;/tr&gt;
&lt;/thead&gt;
&lt;tbody&gt;
&lt;tr&gt;
&lt;td class="fw-bold"&gt;主張&lt;/td&gt;
&lt;td&gt;線&lt;/td&gt;
&lt;/tr&gt;
&lt;tr&gt;
&lt;td class="fw-bold"&gt;理由&lt;/td&gt;
&lt;td&gt;波線&lt;/td&gt;
&lt;/tr&gt;
&lt;tr&gt;
&lt;td class="fw-bold"&gt;具体例&lt;/td&gt;
&lt;td&gt;囲み&lt;/td&gt;
&lt;/tr&gt;
&lt;tr&gt;
&lt;td class="fw-bold"&gt;重要語&lt;/td&gt;
&lt;td&gt;四角&lt;/td&gt;
&lt;/tr&gt;
&lt;tr&gt;
&lt;td class="fw-bold"&gt;指示語の先&lt;/td&gt;
&lt;td&gt;矢印&lt;/td&gt;
&lt;/tr&gt;
&lt;/tbody&gt;
&lt;/table&gt;
&lt;/div&gt;
&lt;div class="mt-3 p-2 rounded" style="background: #f8fafc; line-height: 1.9;"&gt;ルールを固定すると、処理のスピードが上がり、根拠の選定も安定します。&lt;/div&gt;
&lt;/div&gt;
&lt;/div&gt;
&lt;/div&gt;
&lt;/div&gt;
&lt;p&gt;&lt;!-- Step 2 --&gt;&lt;/p&gt;
&lt;h3 class="h5 mt-4 mb-3"&gt;ステップ2：設問処理の改善&lt;/h3&gt;
&lt;div class="card border-0 shadow-sm mb-4"&gt;
&lt;div class="card-body p-3 p-md-4"&gt;
&lt;div class="row g-3"&gt;
&lt;div class="col-lg-6"&gt;
&lt;div class="fw-bold mb-2"&gt;設問文を分解して条件を落とさない&lt;/div&gt;
&lt;ul class="mb-0" style="line-height: 1.9;"&gt;
&lt;li&gt;何について：対象&lt;/li&gt;
&lt;li&gt;どうする：説明・理由・対比・要約など要求&lt;/li&gt;
&lt;li&gt;どこまで：字数・指定語句・条件&lt;/li&gt;
&lt;li&gt;何を入れる：理由・具体・心情など要素条件&lt;/li&gt;
&lt;/ul&gt;
&lt;/div&gt;
&lt;div class="col-lg-6"&gt;
&lt;div class="fw-bold mb-2"&gt;条件チェック欄で部分点を取りこぼさない&lt;/div&gt;
&lt;div class="p-3 rounded" style="background: #f1f5f9; line-height: 1.9;"&gt;
&lt;div class="row g-2"&gt;
&lt;div class="col-6"&gt;
&lt;div class="form-check"&gt;&lt;input class="form-check-input" disabled="disabled" type="checkbox" /&gt;&lt;br /&gt;
&lt;label class="form-check-label"&gt;理由を入れた&lt;/label&gt;&lt;/div&gt;
&lt;div class="form-check"&gt;&lt;input class="form-check-input" disabled="disabled" type="checkbox" /&gt;&lt;br /&gt;
&lt;label class="form-check-label"&gt;本文語を入れた&lt;/label&gt;&lt;/div&gt;
&lt;/div&gt;
&lt;div class="col-6"&gt;
&lt;div class="form-check"&gt;&lt;input class="form-check-input" disabled="disabled" type="checkbox" /&gt;&lt;br /&gt;
&lt;label class="form-check-label"&gt;指定語句を満たした&lt;/label&gt;&lt;/div&gt;
&lt;div class="form-check"&gt;&lt;input class="form-check-input" disabled="disabled" type="checkbox" /&gt;&lt;br /&gt;
&lt;label class="form-check-label"&gt;字数に収めた&lt;/label&gt;&lt;/div&gt;
&lt;/div&gt;
&lt;/div&gt;
&lt;div class="small text-muted mt-2"&gt;答案横に小さく作るだけで失点が減ります。&lt;/div&gt;
&lt;/div&gt;
&lt;/div&gt;
&lt;/div&gt;
&lt;hr class="my-4" /&gt;
&lt;div class="fw-bold mb-2"&gt;選択肢の吟味も記述に直結する&lt;/div&gt;
&lt;p class="mb-0" style="line-height: 1.9;"&gt;迷った選択肢は「違いを一語で説明」し、その違いが本文のどこで決まるかを探します。&lt;br /&gt;
この訓練が、記述の&lt;strong&gt;根拠特定&lt;/strong&gt;を強くします。&lt;/p&gt;
&lt;/div&gt;
&lt;/div&gt;
&lt;p&gt;&lt;!-- Step 3 --&gt;&lt;/p&gt;
&lt;h3 class="h5 mt-4 mb-3"&gt;ステップ3：記述改善&lt;/h3&gt;
&lt;div class="row g-3 mb-4"&gt;
&lt;div class="col-lg-7"&gt;
&lt;div class="card border-0 shadow-sm h-100"&gt;
&lt;div class="card-body p-3 p-md-4"&gt;
&lt;div class="fw-bold mb-2"&gt;固定手順：抜き出し→並べ替え→文章化&lt;/div&gt;
&lt;ol class="mb-3" style="line-height: 1.9;"&gt;
&lt;li&gt;&lt;span class="fw-bold"&gt;材料の抜き出し&lt;/span&gt;：結論に使う本文語、理由に当たる本文語を選ぶ&lt;/li&gt;
&lt;li&gt;&lt;span class="fw-bold"&gt;要素の並び替え&lt;/span&gt;：結論→理由→具体の順に整える&lt;/li&gt;
&lt;li&gt;&lt;span class="fw-bold"&gt;文章化&lt;/span&gt;：因果の接続を入れ、主語のねじれを防ぐ&lt;/li&gt;
&lt;/ol&gt;
&lt;div class="p-3 rounded" style="background: #f8fafc; line-height: 1.9;"&gt;&lt;span class="fw-bold"&gt;重要&lt;/span&gt;&lt;br /&gt;
記述は作文ではなく、本文材料を並べ替えて文章にする作業です。&lt;br /&gt;
手順が固定されると、難しい文章でも得点が安定します。&lt;/div&gt;
&lt;/div&gt;
&lt;/div&gt;
&lt;/div&gt;
&lt;div class="col-lg-5"&gt;
&lt;div class="card border-0 shadow-sm h-100" style="border-left: 6px solid #f59e0b;"&gt;
&lt;div class="card-body p-3 p-md-4"&gt;
&lt;div class="fw-bold mb-2"&gt;添削後の直し順序&lt;/div&gt;
&lt;ul class="mb-3" style="line-height: 1.9;"&gt;
&lt;li&gt;要素不足を補う&lt;/li&gt;
&lt;li&gt;因果のねじれを直す&lt;/li&gt;
&lt;li&gt;最後に表現を整える&lt;/li&gt;
&lt;/ul&gt;
&lt;div class="fw-bold mb-2"&gt;よくある崩れ方と対処&lt;/div&gt;
&lt;ul class="mb-0" style="line-height: 1.9;"&gt;
&lt;li&gt;本文語が薄い：本文キーワードを二つ以上入れる&lt;/li&gt;
&lt;li&gt;理由が抽象：理由段落の具体語を一つ入れる&lt;/li&gt;
&lt;li&gt;字数オーバー：具体を削らず重複語を削る&lt;/li&gt;
&lt;li&gt;主語が飛ぶ：筆者・人物・世間など主語を明示する&lt;/li&gt;
&lt;/ul&gt;
&lt;/div&gt;
&lt;/div&gt;
&lt;/div&gt;
&lt;/div&gt;
&lt;p&gt;&lt;!-- H2: Home --&gt;&lt;/p&gt;
&lt;h2 id="home" class="h4 mt-5 mb-3"&gt;家庭でできるフォローと役割分担&lt;/h2&gt;
&lt;div class="card border-0 shadow-sm mb-4"&gt;
&lt;div class="card-body p-3 p-md-4"&gt;
&lt;p class="mb-3" style="line-height: 1.9;"&gt;SAPIX生は教材量が多く、家庭が追加で詰めすぎると逆効果になりやすいです。&lt;br /&gt;
家庭学習は「量」ではなく&lt;strong&gt;役割&lt;/strong&gt;で分けると、継続しやすくなります。&lt;/p&gt;
&lt;div class="row g-3"&gt;
&lt;div class="col-lg-4"&gt;
&lt;div class="p-3 rounded h-100" style="background: #f1f5f9;"&gt;
&lt;div class="fw-bold mb-2"&gt;語彙・漢字&lt;/div&gt;
&lt;ul class="mb-0" style="line-height: 1.9;"&gt;
&lt;li&gt;短時間で毎日回す&lt;/li&gt;
&lt;li&gt;ミス傾向だけ記録して再発を潰す&lt;/li&gt;
&lt;li&gt;語彙は国語の底上げに直結する&lt;/li&gt;
&lt;/ul&gt;
&lt;/div&gt;
&lt;/div&gt;
&lt;div class="col-lg-4"&gt;
&lt;div class="p-3 rounded h-100" style="background: #f1f5f9;"&gt;
&lt;div class="fw-bold mb-2"&gt;音読&lt;/div&gt;
&lt;ul class="mb-0" style="line-height: 1.9;"&gt;
&lt;li&gt;接続語で区切って読む&lt;/li&gt;
&lt;li&gt;指示語の先を意識して読む&lt;/li&gt;
&lt;li&gt;一段落だけを精読する&lt;/li&gt;
&lt;/ul&gt;
&lt;/div&gt;
&lt;/div&gt;
&lt;div class="col-lg-4"&gt;
&lt;div class="p-3 rounded h-100" style="background: #f1f5f9;"&gt;
&lt;div class="fw-bold mb-2"&gt;過去問管理&lt;/div&gt;
&lt;ul class="mb-0" style="line-height: 1.9;"&gt;
&lt;li&gt;実施日・点数・失点原因・修正点をメモ&lt;/li&gt;
&lt;li&gt;記述は同設問の再提出日を作る&lt;/li&gt;
&lt;li&gt;直しをしない演習は効果が薄い&lt;/li&gt;
&lt;/ul&gt;
&lt;/div&gt;
&lt;/div&gt;
&lt;/div&gt;
&lt;div class="mt-3 p-3 rounded" style="background: #fff7ed; border: 1px solid #fed7aa; line-height: 1.9;"&gt;&lt;span class="fw-bold"&gt;やりすぎ注意&lt;/span&gt;&lt;br /&gt;
記述を毎日大量に回すより、直しに時間をかけて改善履歴を残す方が伸びやすいです。&lt;br /&gt;
疲労は読解精度を落とすため、週に一度は回復日を入れてください。&lt;/div&gt;
&lt;/div&gt;
&lt;/div&gt;
&lt;p&gt;&lt;!-- H2: Fit --&gt;&lt;/p&gt;
&lt;h2 id="fit" class="h4 mt-5 mb-3"&gt;どんな子に相性が良いか&lt;/h2&gt;
&lt;div class="row g-3 mb-4"&gt;
&lt;div class="col-lg-6"&gt;
&lt;div class="card border-0 shadow-sm h-100"&gt;
&lt;div class="card-body p-3 p-md-4"&gt;
&lt;div class="fw-bold mb-2"&gt;完全1対1のメリットが出やすい子&lt;/div&gt;
&lt;ul class="mb-0" style="line-height: 1.9;"&gt;
&lt;li&gt;設問条件を落としやすい&lt;/li&gt;
&lt;li&gt;根拠段落の選び方が毎回ズレる&lt;/li&gt;
&lt;li&gt;本文から離れて抽象化しやすい&lt;/li&gt;
&lt;li&gt;時間内に処理が終わらない&lt;/li&gt;
&lt;/ul&gt;
&lt;/div&gt;
&lt;/div&gt;
&lt;/div&gt;
&lt;div class="col-lg-6"&gt;
&lt;div class="card border-0 shadow-sm h-100" style="border-left: 6px solid #22c55e;"&gt;
&lt;div class="card-body p-3 p-md-4"&gt;
&lt;div class="fw-bold mb-2"&gt;過程の可視化が必要な子&lt;/div&gt;
&lt;p class="mb-0" style="line-height: 1.9;"&gt;答え合わせだけでは伸びにくい子ほど、&lt;strong&gt;どこを根拠にしたか&lt;/strong&gt;、&lt;br /&gt;
&lt;strong&gt;なぜその語を選んだか&lt;/strong&gt;の過程修正が必要です。オンライン個別はここを&lt;br /&gt;
ピンポイントに扱えます。漢字・語彙を家庭で回せるタイプは、授業時間を読解・記述に集中でき、&lt;br /&gt;
伸びが速くなりやすいです。&lt;/p&gt;
&lt;/div&gt;
&lt;/div&gt;
&lt;/div&gt;
&lt;/div&gt;
&lt;p&gt;&lt;!-- Sub link insertion (後半で1回) --&gt;&lt;/p&gt;
&lt;div class="card border-0 shadow-sm mb-5"&gt;
&lt;div class="card-body p-3 p-md-4"&gt;
&lt;div class="d-flex flex-wrap justify-content-between align-items-center gap-2"&gt;
&lt;div&gt;
&lt;div class="fw-bold"&gt;記述を体系的に伸ばす参考記事&lt;/div&gt;
&lt;div class="text-muted" style="line-height: 1.9;"&gt;記述の減点パターンや、直し方の考え方をもう少し深掘りしたい場合は、&lt;br /&gt;
&lt;a class="fw-bold" href="https://dokkai-labo.tokyo/kijutsuryoku/"&gt;記述力の専門記事&lt;/a&gt;&lt;br /&gt;
も併せて確認すると、家庭でのフォローがやりやすくなります。&lt;/div&gt;
&lt;/div&gt;
&lt;div class="text-lg-end"&gt;&lt;a class="btn btn-outline-secondary" href="https://dokkai-labo.tokyo/kijutsuryoku/"&gt;&lt;br /&gt;
記述力の記事を読む&lt;/a&gt;&lt;/div&gt;
&lt;/div&gt;
&lt;/div&gt;
&lt;/div&gt;
&lt;p&gt;&lt;!-- Summary --&gt;&lt;/p&gt;
&lt;h2 class="h4 mt-5 mb-3"&gt;まとめ&lt;/h2&gt;
&lt;div class="card border-0 shadow-sm"&gt;
&lt;div class="card-body p-3 p-md-4"&gt;
&lt;p class="mb-3" style="line-height: 1.9;"&gt;SAPIX国語の記述は、表現力より先に&lt;strong&gt;根拠段落を特定し、手順通りに処理できるか&lt;/strong&gt;で差がつきます。&lt;br /&gt;
オンライン国語の個別指導なら、段落構造と根拠を可視化しながらズレを即修正し、&lt;br /&gt;
処理速度と精度を同時に整えられます。&lt;/p&gt;
&lt;p class="mb-3" style="line-height: 1.9;"&gt;SAPIX国語全体の伸ばし方（語彙・記述・B問題の勉強法の整理）は、&lt;a href="https://dokkai-labo.tokyo/blog/sapix/" target="_blank" rel="noopener"&gt;全体像はこちら&lt;/a&gt;でまとめています。&lt;/p&gt;
&lt;div class="p-3 rounded" style="background: linear-gradient(135deg,#eff6ff,#ecfeff); border: 1px solid #c7d2fe;"&gt;
&lt;div class="row g-3 align-items-center"&gt;
&lt;div class="col-lg-8" style="line-height: 1.9;"&gt;
&lt;div class="fw-bold"&gt;次の一手：オンラインで読解・記述を整える&lt;/div&gt;
&lt;p&gt;中学受験国語の読解力・記述でお困りの方は、&lt;br /&gt;
&lt;a class="fw-bold" href="https://dokkai-labo.tokyo/kobetsuonline01/"&gt;オンライン個別指導&lt;/a&gt;&lt;br /&gt;
をご覧ください。過去問の扱い方まで含め、改善手順を一緒に固定していきます。&lt;/p&gt;
&lt;/div&gt;
&lt;div class="col-lg-4 text-lg-end"&gt;
&lt;p&gt;&lt;a class="btn btn-primary w-100 w-lg-auto" href="https://dokkai-labo.tokyo/kobetsuonline01/"&gt;&lt;br /&gt;
相談・講座の詳細へ&lt;br /&gt;
&lt;/a&gt;&lt;/p&gt;
&lt;div class="small text-muted mt-2"&gt;オンライン国語／国語専門塾／個別指導&lt;/div&gt;
&lt;/div&gt;
&lt;/div&gt;
&lt;/div&gt;
&lt;/div&gt;
&lt;/div&gt;
&lt;/div&gt;
&lt;p&gt;&lt;!-- [ /.socialSet ] --&gt;&lt;/p&gt;
&lt;div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col_blog%2Fsapix-kokugo-kijutsu%2F&amp;amp;t=SAPIX%E5%9B%BD%E8%AA%9E%E3%81%AE%E8%A8%98%E8%BF%B0%E5%AF%BE%E7%AD%96%E3%80%80%E6%96%87%E7%AB%A0%E9%87%8F%E3%81%A8%E5%87%A6%E7%90%86%E5%AF%86%E5%BA%A6%E3%81%AB%E3%81%A9%E3%81%86%E5%AF%BE%E5%BF%9C%E3%81%99%E3%82%8B%E3%81%8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col_blog%2Fsapix-kokugo-kijutsu%2F&amp;amp;text=SAPIX%E5%9B%BD%E8%AA%9E%E3%81%AE%E8%A8%98%E8%BF%B0%E5%AF%BE%E7%AD%96%E3%80%80%E6%96%87%E7%AB%A0%E9%87%8F%E3%81%A8%E5%87%A6%E7%90%86%E5%AF%86%E5%BA%A6%E3%81%AB%E3%81%A9%E3%81%86%E5%AF%BE%E5%BF%9C%E3%81%99%E3%82%8B%E3%81%8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SAPIX%E5%9B%BD%E8%AA%9E%E3%81%AE%E8%A8%98%E8%BF%B0%E5%AF%BE%E7%AD%96%E3%80%80%E6%96%87%E7%AB%A0%E9%87%8F%E3%81%A8%E5%87%A6%E7%90%86%E5%AF%86%E5%BA%A6%E3%81%AB%E3%81%A9%E3%81%86%E5%AF%BE%E5%BF%9C%E3%81%99%E3%82%8B%E3%81%8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col_blog%2Fsapix-kokugo-kijutsu%2F" target="_blank" &gt;&lt;span class="vk_icon_w_r_sns_bluesky icon_sns"&gt;&lt;/span&gt;&lt;span class="sns_txt"&gt;Bluesky&lt;/span&gt;&lt;/a&gt;&lt;/li&gt;&lt;li class="sb_copy sb_icon"&gt;&lt;button class="copy-button sb_icon_inner"data-clipboard-text="SAPIX国語の記述対策　文章量と処理密度にどう対応するか | 受験国語専門 読解ラボ東京 | 中学受験・大学受験対応の個別指導国語専門塾（オンライン・教室対応） https://dokkai-labo.tokyo/col_blog/sapix-kokugo-kijutsu/"&gt;&lt;span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</si>
  <si>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https://dokkai-labo.tokyo/col_blog/goi-online/
【検出された不自然ワード】
- 崩れ
- 型
- 迷い
- 固定
- 手順
- 最短
- 設計
- 整え
【本文】
------
&lt;div class="container my-4"&gt;
&lt;p&gt;&lt;!-- 最小CSS：テーマ干渉を避けつつ、PC/スマホ両対応で崩れにくく --&gt;&lt;/p&gt;
&lt;p&gt;&lt;!-- 【SEOタイトル案（titleタグ）】語彙が弱い子のオンライン記述強化｜本文語彙の回収と書き方の型｜中学受験国語 --&gt;&lt;br /&gt;
&lt;!-- 【SEOメタディスクリプション案（約168字）】 語彙が弱い子は内容理解ができても記述で言葉が出ず、理由や根拠が薄くなりがち。本記事は本文語彙の回収、類義語整理、語彙→理由→根拠で書く手順を整理。オンライン国語個別での改善の進め方と過去問へのつなげ方も解説します。 --&gt;&lt;br /&gt;
&lt;!-- 【SEOメタディスクリプション案（180字版）】 語彙が弱い子は内容理解ができても記述で言葉が出ず、理由や根拠が薄くなりがち。本記事は本文語彙の回収、類義語整理、語彙→理由→根拠で書く手順を整理。オンライン国語個別での改善の進め方と過去問へのつなげ方、直しを再現するコツまで解説します。 --&gt;&lt;/p&gt;
&lt;style&gt;
    .hero-title{font-size:1.9rem;line-height:1.5}&lt;br /&gt;    @media (min-width:992px){.hero-title{font-size:2.25rem}}&lt;br /&gt;    .p-soft{padding:1.25rem}&lt;br /&gt;    @media (min-width:992px){.p-soft{padding:2.25rem}}&lt;br /&gt;    .table-fixed{table-layout:fixed}&lt;br /&gt;    .table-fixed th,.table-fixed td{overflow-wrap:anywhere;word-break:break-word}&lt;br /&gt;    .chip{display:inline-flex;align-items:center;gap:.35rem;padding:.25rem .6rem;border-radius:999px;background:rgba(255,255,255,.16)}&lt;br /&gt;    .chip b{font-weight:800}&lt;br /&gt;    .step-badge{width:34px;height:34px;border-radius:999px;display:inline-flex;align-items:center;justify-content:center;font-weight:900;background:rgba(0,0,0,.08);flex:0 0 auto}&lt;br /&gt;    .soft-border{border:1px solid rgba(0,0,0,.06)}&lt;br /&gt;    .small-note{font-size:.92rem}&lt;br /&gt;    .toc a.list-group-item{border-radius:.75rem;margin-bottom:.5rem}&lt;br /&gt;    .toc a.list-group-item:last-child{margin-bottom:0}&lt;br /&gt;    .btn-responsive{width:100%}&lt;br /&gt;    @media (min-width:992px){.btn-responsive{width:auto}}&lt;br /&gt;    .kbd-like{display:inline-block;padding:.08rem .45rem;border-radius:.35rem;border:1px solid rgba(0,0,0,.14);background:#fff;font-size:.92em}&lt;br /&gt;  &lt;/style&gt;
&lt;p&gt;&lt;!-- Hero --&gt;&lt;/p&gt;
&lt;div class="card shadow-sm mb-4 border-0" style="background: linear-gradient(135deg,#1e3c72,#2a5298); color: #fff;"&gt;
&lt;div class="card-body p-4 p-soft"&gt;
&lt;div class="d-flex flex-wrap gap-2 mb-3"&gt;&lt;span class="badge bg-warning text-dark"&gt;中学受験／国語&lt;/span&gt;&lt;br /&gt;
&lt;span class="badge bg-light text-dark"&gt;オンライン国語&lt;/span&gt;&lt;br /&gt;
&lt;span class="badge bg-dark"&gt;記述&lt;/span&gt;&lt;br /&gt;
&lt;span class="badge bg-secondary"&gt;語彙&lt;/span&gt;&lt;br /&gt;
&lt;span class="badge bg-info text-dark"&gt;個別指導&lt;/span&gt;&lt;/div&gt;
&lt;h1 class="mb-3 hero-title"&gt;語彙が弱い子のためのオンライン記述強化法&lt;/h1&gt;
&lt;p class="mb-0" style="font-size: 1.03rem; opacity: .95;"&gt;国語の記述で手が止まる子の中には、読解力以前に&lt;strong&gt;語彙が足りず言葉が出ない&lt;/strong&gt;タイプがいます。&lt;br /&gt;
内容は分かっているのに、理由や根拠を文章にするときだけ表現が組めず、短く曖昧な答えになってしまう。&lt;br /&gt;
本記事では、語彙不足の子に必要な段階的トレーニングを、&lt;strong&gt;語彙→理由→根拠&lt;/strong&gt;の流れで整理し、&lt;br /&gt;
オンライン国語の個別指導で改善しやすい理由まで具体的に解説します。&lt;/p&gt;
&lt;p class="mt-3 mb-0 small-note" style="opacity: .95;"&gt;記述力の土台（字数調整／心情の組み立て）の整理は &lt;a style="color: #fff; text-decoration: underline;" href="https://dokkai-labo.tokyo/blog/17022403/"&gt;全体像はこちら&lt;/a&gt;&lt;/p&gt;
&lt;div class="row g-3 mt-4 align-items-stretch"&gt;
&lt;div class="col-lg-7"&gt;
&lt;div class="rounded-3 p-3" style="background: rgba(255,255,255,.12); height: 100%;"&gt;
&lt;div class="fw-bold mb-2"&gt;この記事で分かること&lt;/div&gt;
&lt;div class="d-flex flex-wrap gap-2"&gt;&lt;span class="chip"&gt;&lt;b&gt;語彙&lt;/b&gt;の不足の正体&lt;/span&gt;&lt;br /&gt;
&lt;span class="chip"&gt;&lt;b&gt;本文語&lt;/b&gt;の回収手順&lt;/span&gt;&lt;br /&gt;
&lt;span class="chip"&gt;&lt;b&gt;言い換え&lt;/b&gt;の作り方&lt;/span&gt;&lt;br /&gt;
&lt;span class="chip"&gt;&lt;b&gt;記述&lt;/b&gt;の型の運用&lt;/span&gt;&lt;br /&gt;
&lt;span class="chip"&gt;&lt;b&gt;過去問&lt;/b&gt;への接続&lt;/span&gt;&lt;/div&gt;
&lt;/div&gt;
&lt;/div&gt;
&lt;div class="col-lg-5"&gt;
&lt;div class="rounded-3 p-3" style="background: rgba(0,0,0,.18); height: 100%;"&gt;
&lt;div class="fw-bold mb-2"&gt;よくある困りごと&lt;/div&gt;
&lt;ul class="mb-0 ps-3"&gt;
&lt;li&gt;書きたい内容はあるのに言葉が出ない&lt;/li&gt;
&lt;li&gt;同じ語ばかり使い、答案が薄い&lt;/li&gt;
&lt;li&gt;本文の表現をうまく取り込めない&lt;/li&gt;
&lt;li&gt;添削が返っても表現が変わらない&lt;/li&gt;
&lt;/ul&gt;
&lt;/div&gt;
&lt;/div&gt;
&lt;/div&gt;
&lt;div class="d-flex flex-wrap gap-2 mt-4"&gt;&lt;a class="btn btn-light btn-sm" href="#toc-goi"&gt;目次へ&lt;/a&gt;&lt;br /&gt;
&lt;a class="btn btn-outline-light btn-sm" href="#quick-goi"&gt;最短の改善手順&lt;/a&gt;&lt;/div&gt;
&lt;/div&gt;
&lt;/div&gt;
&lt;p&gt;&lt;!-- TOC --&gt;&lt;/p&gt;
&lt;div id="toc-goi" class="card shadow-sm mb-4"&gt;
&lt;div class="card-body p-4"&gt;
&lt;h2 class="h5 mb-3"&gt;目次&lt;/h2&gt;
&lt;div class="row g-3 toc"&gt;
&lt;div class="col-md-6"&gt;
&lt;div class="list-group"&gt;&lt;a class="list-group-item list-group-item-action" href="#quick-goi"&gt;まずはここだけ　語彙不足タイプの最短改善手順&lt;/a&gt;&lt;br /&gt;
&lt;a class="list-group-item list-group-item-action" href="#bg-goi"&gt;この悩みが起きる背景&lt;/a&gt;&lt;br /&gt;
&lt;a class="list-group-item list-group-item-action" href="#online-goi"&gt;オンライン国語個別指導が効果を発揮する理由&lt;/a&gt;&lt;/div&gt;
&lt;/div&gt;
&lt;div class="col-md-6"&gt;
&lt;div class="list-group"&gt;&lt;a class="list-group-item list-group-item-action" href="#steps-goi"&gt;改善方法（実践ステップ）&lt;/a&gt;&lt;br /&gt;
&lt;a class="list-group-item list-group-item-action" href="#home-goi"&gt;家庭でできるフォローと役割分担&lt;/a&gt;&lt;br /&gt;
&lt;a class="list-group-item list-group-item-action" href="#fit-goi"&gt;どんな子に相性が良いか&lt;/a&gt;&lt;br /&gt;
&lt;a class="list-group-item list-group-item-action" href="#summary-goi"&gt;まとめ&lt;/a&gt;&lt;/div&gt;
&lt;/div&gt;
&lt;/div&gt;
&lt;/div&gt;
&lt;/div&gt;
&lt;p&gt;&lt;!-- Quick --&gt;&lt;/p&gt;
&lt;div id="quick-goi" class="card shadow-sm mb-4 border-0"&gt;
&lt;div class="card-body p-4 p-soft"&gt;
&lt;div class="d-flex align-items-center gap-2 mb-2"&gt;&lt;span class="badge bg-primary"&gt;最短&lt;/span&gt;&lt;br /&gt;
&lt;span class="text-muted small"&gt;語彙を増やす前に、使える状態にする&lt;/span&gt;&lt;/div&gt;
&lt;h2 class="mb-3"&gt;まずはここだけ　語彙不足タイプの最短改善手順&lt;/h2&gt;
&lt;div class="row g-3 align-items-stretch"&gt;
&lt;div class="col-lg-4"&gt;
&lt;div class="card h-100 soft-border" style="background: #f7f9ff;"&gt;
&lt;div class="card-body"&gt;
&lt;div class="d-flex align-items-center gap-2 mb-2"&gt;
&lt;p&gt;&lt;span class="step-badge"&gt;1&lt;/span&gt;&lt;/p&gt;
&lt;div class="fw-bold"&gt;本文の語を回収する&lt;/div&gt;
&lt;/div&gt;
&lt;div class="small-note"&gt;記述に使える語彙は、外から足すより本文から集めた方が得点に直結します。&lt;br /&gt;
まずは該当段落から&lt;strong&gt;使える表現を3つ&lt;/strong&gt;抜きます。&lt;/div&gt;
&lt;/div&gt;
&lt;/div&gt;
&lt;/div&gt;
&lt;div class="col-lg-4"&gt;
&lt;div class="card h-100 soft-border" style="background: #f1f8e9;"&gt;
&lt;div class="card-body"&gt;
&lt;div class="d-flex align-items-center gap-2 mb-2"&gt;
&lt;p&gt;&lt;span class="step-badge"&gt;2&lt;/span&gt;&lt;/p&gt;
&lt;div class="fw-bold"&gt;言い換え候補を作る&lt;/div&gt;
&lt;/div&gt;
&lt;div class="small-note"&gt;本文語をそのまま使うだけでなく、類義語・対義語で置き換え候補を作ると、&lt;br /&gt;
答案が薄くなりにくくなります。&lt;/div&gt;
&lt;/div&gt;
&lt;/div&gt;
&lt;/div&gt;
&lt;div class="col-lg-4"&gt;
&lt;div class="card h-100 soft-border" style="background: #fff3e0;"&gt;
&lt;div class="card-body"&gt;
&lt;div class="d-flex align-items-center gap-2 mb-2"&gt;
&lt;p&gt;&lt;span class="step-badge"&gt;3&lt;/span&gt;&lt;/p&gt;
&lt;div class="fw-bold"&gt;語彙→理由→根拠で文章化&lt;/div&gt;
&lt;/div&gt;
&lt;div class="small-note"&gt;便利語で終わらせず、理由語でつなぎ、本文根拠に戻る。&lt;br /&gt;
この順番を固定すると、国語の記述が安定します。&lt;/div&gt;
&lt;/div&gt;
&lt;/div&gt;
&lt;/div&gt;
&lt;/div&gt;
&lt;div class="alert alert-info mt-4 mb-0"&gt;
&lt;div class="fw-bold mb-1"&gt;ポイント&lt;/div&gt;
&lt;div&gt;語彙不足の改善は「単語を増やす」より「答案に使える形へ整える」ことが先です。&lt;br /&gt;
オンライン国語でも家庭学習でも、まずはこの手順で土台を作ります。&lt;/div&gt;
&lt;/div&gt;
&lt;/div&gt;
&lt;/div&gt;
&lt;p&gt;&lt;!-- Background --&gt;&lt;/p&gt;
&lt;div id="bg-goi" class="card shadow-sm mb-4 border-0"&gt;
&lt;div class="card-body p-4 p-soft"&gt;
&lt;div class="d-flex align-items-center gap-2 mb-2"&gt;&lt;span class="badge bg-secondary"&gt;背景&lt;/span&gt;&lt;br /&gt;
&lt;span class="text-muted small"&gt;語彙不足は記述の工程で顕在化する&lt;/span&gt;&lt;/div&gt;
&lt;h2 class="mb-3"&gt;この悩みが起きる背景（構造的な原因）&lt;/h2&gt;
&lt;p&gt;語彙が弱い子が国語の記述でつまずくのは、単に言葉を知らないからではありません。&lt;br /&gt;
多くは、本文の表現を回収できない、言い換えができない、理由をつなぐ語が少ないなど、&lt;br /&gt;
記述の処理工程のどこかで止まっています。学力の問題というより、&lt;strong&gt;処理の仕組み&lt;/strong&gt;が整っていない状態です。&lt;/p&gt;
&lt;div class="row g-3 mt-2 align-items-stretch"&gt;
&lt;div class="col-lg-7"&gt;
&lt;div class="card soft-border h-100" style="background: #ffffff;"&gt;
&lt;div class="card-body"&gt;
&lt;div class="fw-bold mb-2"&gt;記述の処理フロー（止まりやすい場所）&lt;/div&gt;
&lt;ol class="mb-0 ps-3"&gt;
&lt;li&gt;設問の条件を読む&lt;/li&gt;
&lt;li&gt;本文から根拠を拾う&lt;/li&gt;
&lt;li&gt;&lt;strong&gt;必要な語彙を集める&lt;/strong&gt;&lt;/li&gt;
&lt;li&gt;要素を並べ替える&lt;/li&gt;
&lt;li&gt;文章化する&lt;/li&gt;
&lt;/ol&gt;
&lt;div class="text-muted small mt-3"&gt;語彙不足タイプは、3の工程が抜け落ちやすく、文章化の段階で手が止まります。&lt;/div&gt;
&lt;/div&gt;
&lt;/div&gt;
&lt;/div&gt;
&lt;div class="col-lg-5"&gt;
&lt;div class="card soft-border h-100" style="background: #f7f9ff;"&gt;
&lt;div class="card-body"&gt;
&lt;div class="fw-bold mb-2"&gt;つまずきの典型パターン&lt;/div&gt;
&lt;ul class="mb-0 ps-3"&gt;
&lt;li&gt;本文語を拾わずに自分の言葉だけで書く&lt;/li&gt;
&lt;li&gt;同じ便利語を連発して薄い答案になる&lt;/li&gt;
&lt;li&gt;理由語が弱く、説明がつながらない&lt;/li&gt;
&lt;li&gt;根拠に戻らず抽象で終わる&lt;/li&gt;
&lt;/ul&gt;
&lt;/div&gt;
&lt;/div&gt;
&lt;/div&gt;
&lt;/div&gt;
&lt;div class="alert alert-warning mt-4 mb-0"&gt;
&lt;div class="fw-bold mb-1"&gt;具体例（失点の形）&lt;/div&gt;
&lt;div&gt;「主人公が不安になった理由を本文に即して説明せよ」で、&lt;br /&gt;
「不安だったから」のように便利語だけで終わる答案は、方向性が合っていても得点が伸びません。&lt;br /&gt;
必要なのは、本文の表現を回収し、理由語でつなぎ、根拠を見える形にすることです。&lt;/div&gt;
&lt;/div&gt;
&lt;/div&gt;
&lt;/div&gt;
&lt;p&gt;&lt;!-- Online --&gt;&lt;/p&gt;
&lt;div id="online-goi" class="card shadow-sm mb-4 border-0"&gt;
&lt;div class="card-body p-4 p-soft"&gt;
&lt;div class="d-flex align-items-center gap-2 mb-2"&gt;&lt;span class="badge bg-success"&gt;オンライン国語&lt;/span&gt;&lt;br /&gt;
&lt;span class="text-muted small"&gt;語彙を答案に接続する工程を可視化&lt;/span&gt;&lt;/div&gt;
&lt;h2 class="mb-3"&gt;オンライン国語個別指導が効果を発揮する理由&lt;/h2&gt;
&lt;p&gt;語彙不足タイプは、家庭学習で単語を増やしても記述点が伸びないことがあります。&lt;br /&gt;
それは、語彙が&lt;strong&gt;答案の材料として使える状態&lt;/strong&gt;になっていないからです。&lt;br /&gt;
オンライン国語の個別指導では、本文と設問を画面共有で並べ、語彙の回収、言い換え、文章化までを同じ画面で確認できます。&lt;br /&gt;
国語専門塾として、記述と読解力をつなぐ「工程」を作ることが可能です。&lt;/p&gt;
&lt;div class="row g-3 mt-2 align-items-stretch"&gt;
&lt;div class="col-md-6"&gt;
&lt;div class="card h-100 border-0" style="background: #e8f5e9;"&gt;
&lt;div class="card-body"&gt;
&lt;div class="d-flex align-items-center gap-2 mb-2"&gt;
&lt;p&gt;&lt;span class="step-badge"&gt;A&lt;/span&gt;&lt;/p&gt;
&lt;div class="fw-bold"&gt;止まり方が分かる&lt;/div&gt;
&lt;/div&gt;
&lt;ul class="mb-0 ps-3"&gt;
&lt;li&gt;本文語を拾えているか&lt;/li&gt;
&lt;li&gt;言い換え候補が作れているか&lt;/li&gt;
&lt;li&gt;理由語でつなげているか&lt;/li&gt;
&lt;li&gt;根拠に戻れているか&lt;/li&gt;
&lt;/ul&gt;
&lt;/div&gt;
&lt;/div&gt;
&lt;/div&gt;
&lt;div class="col-md-6"&gt;
&lt;div class="card h-100 border-0" style="background: #e3f2fd;"&gt;
&lt;div class="card-body"&gt;
&lt;div class="d-flex align-items-center gap-2 mb-2"&gt;
&lt;p&gt;&lt;span class="step-badge"&gt;B&lt;/span&gt;&lt;/p&gt;
&lt;div class="fw-bold"&gt;書き換えがその場でできる&lt;/div&gt;
&lt;/div&gt;
&lt;ul class="mb-0 ps-3"&gt;
&lt;li&gt;本文語彙を一覧化する&lt;/li&gt;
&lt;li&gt;類義語・対義語を整理する&lt;/li&gt;
&lt;li&gt;語彙→理由→根拠の型で答案化する&lt;/li&gt;
&lt;li&gt;添削を次の答案のルールにする&lt;/li&gt;
&lt;/ul&gt;
&lt;/div&gt;
&lt;/div&gt;
&lt;/div&gt;
&lt;/div&gt;
&lt;p&gt;&lt;!-- CTA（メインリンク：1回目） --&gt;&lt;/p&gt;
&lt;div class="card border-0 shadow-sm mt-4" style="background: linear-gradient(135deg,#ffffff,#f7fbff);"&gt;
&lt;div class="card-body p-4"&gt;
&lt;div class="row g-3 align-items-center"&gt;
&lt;div class="col-lg-8"&gt;
&lt;div class="fw-bold mb-1" style="font-size: 1.05rem;"&gt;語彙不足を記述点へつなげるには、工程の見える化が必要です&lt;/div&gt;
&lt;div class="text-muted"&gt;本文の表現を拾い、言い換え、理由と根拠で文章化するまでをオンラインで伴走します。&lt;br /&gt;
宿題や過去問でも再現できる形に整えたい方は、下記をご覧ください。&lt;/div&gt;
&lt;/div&gt;
&lt;div class="col-lg-4"&gt;
&lt;div class="d-grid d-lg-flex justify-content-lg-end"&gt;&lt;a class="btn btn-success btn-responsive" href="https://dokkai-labo.tokyo/kobetsuonline01/"&gt;&lt;br /&gt;
オンライン国語の個別指導を見る&lt;br /&gt;
&lt;/a&gt;&lt;/div&gt;
&lt;div class="small text-muted mt-2"&gt;オンライン国語／個別指導／記述／過去問&lt;/div&gt;
&lt;/div&gt;
&lt;/div&gt;
&lt;/div&gt;
&lt;/div&gt;
&lt;/div&gt;
&lt;/div&gt;
&lt;p&gt;&lt;!-- Steps --&gt;&lt;/p&gt;
&lt;div id="steps-goi" class="card shadow-sm mb-4 border-0"&gt;
&lt;div class="card-body p-4 p-soft"&gt;
&lt;div class="d-flex align-items-center gap-2 mb-2"&gt;&lt;span class="badge bg-dark"&gt;実践&lt;/span&gt;&lt;br /&gt;
&lt;span class="text-muted small"&gt;語彙を増やすだけで終わらせない&lt;/span&gt;&lt;/div&gt;
&lt;h2 class="mb-3"&gt;改善方法（実践ステップ）&lt;/h2&gt;
&lt;p&gt;ここからは、語彙不足タイプの子が中学受験の国語で記述点を上げるための具体的手順です。&lt;br /&gt;
キーワードは、&lt;strong&gt;本文の語彙を材料にする&lt;/strong&gt;こと、&lt;strong&gt;言い換え候補を用意する&lt;/strong&gt;こと、&lt;br /&gt;
そして&lt;strong&gt;語彙→理由→根拠&lt;/strong&gt;で答案を組み立てることです。&lt;/p&gt;
&lt;div class="row g-3 align-items-stretch"&gt;
&lt;div class="col-lg-4"&gt;
&lt;div class="card h-100 border-0" style="background: #f7f9ff;"&gt;
&lt;div class="card-body"&gt;
&lt;h3 class="h5 mb-2"&gt;ステップ1：本文処理の改善&lt;/h3&gt;
&lt;ul class="ps-3 mb-0"&gt;
&lt;li&gt;該当段落から使える表現を3つ抜く&lt;/li&gt;
&lt;li&gt;心情語、評価語、因果語、対比語を分けて拾う&lt;/li&gt;
&lt;li&gt;指示語の中身を具体語で言い換える&lt;/li&gt;
&lt;li&gt;接続語の前後をセットで確認する&lt;/li&gt;
&lt;/ul&gt;
&lt;div class="text-muted small mt-3"&gt;語彙は本文にあります。まず回収できる状態に整えます。&lt;/div&gt;
&lt;/div&gt;
&lt;/div&gt;
&lt;/div&gt;
&lt;div class="col-lg-4"&gt;
&lt;div class="card h-100 border-0" style="background: #e8f5e9;"&gt;
&lt;div class="card-body"&gt;
&lt;h3 class="h5 mb-2"&gt;ステップ2：設問処理の改善&lt;/h3&gt;
&lt;ul class="ps-3 mb-0"&gt;
&lt;li&gt;設問を 何を書くか、条件、範囲 に分解&lt;/li&gt;
&lt;li&gt;条件語に線を引き、必要な要素数を確定&lt;/li&gt;
&lt;li&gt;本文範囲を絞り、語彙回収の場所を限定&lt;/li&gt;
&lt;li&gt;語彙は条件に合うものから優先して集める&lt;/li&gt;
&lt;/ul&gt;
&lt;div class="text-muted small mt-3"&gt;条件が確定すると、必要な語彙が見えてきます。&lt;/div&gt;
&lt;/div&gt;
&lt;/div&gt;
&lt;/div&gt;
&lt;div class="col-lg-4"&gt;
&lt;div class="card h-100 border-0" style="background: #fff3e0;"&gt;
&lt;div class="card-body"&gt;
&lt;h3 class="h5 mb-2"&gt;ステップ3：記述改善&lt;/h3&gt;
&lt;ul class="ps-3 mb-0"&gt;
&lt;li&gt;材料語彙を3〜5個拾う&lt;/li&gt;
&lt;li&gt;類義語・対義語で言い換え候補を作る&lt;/li&gt;
&lt;li&gt;理由語でつなぐ&lt;/li&gt;
&lt;li&gt;根拠を本文表現で支える&lt;/li&gt;
&lt;/ul&gt;
&lt;div class="text-muted small mt-3"&gt;語彙を増やすより、使える語彙を増やすことが目的です。&lt;/div&gt;
&lt;/div&gt;
&lt;/div&gt;
&lt;/div&gt;
&lt;/div&gt;
&lt;p&gt;&lt;!-- 語彙→理由→根拠：簡易フロー --&gt;&lt;/p&gt;
&lt;div class="card border-0 shadow-sm mt-4" style="background: #ffffff;"&gt;
&lt;div class="card-body p-4"&gt;
&lt;div class="fw-bold mb-2"&gt;語彙→理由→根拠で文章化する型&lt;/div&gt;
&lt;div class="row g-3 align-items-stretch"&gt;
&lt;div class="col-md-4"&gt;
&lt;div class="p-3 rounded-3 border h-100" style="background: #f7f9ff;"&gt;
&lt;div class="fw-bold mb-1"&gt;語彙&lt;/div&gt;
&lt;div class="small-note"&gt;本文の言い回しを答案に入れる。便利語だけに頼らない。&lt;/div&gt;
&lt;div class="text-muted small mt-2"&gt;例：ためらい、迷い、焦り&lt;/div&gt;
&lt;/div&gt;
&lt;/div&gt;
&lt;div class="col-md-4"&gt;
&lt;div class="p-3 rounded-3 border h-100" style="background: #e8f5e9;"&gt;
&lt;div class="fw-bold mb-1"&gt;理由&lt;/div&gt;
&lt;div class="small-note"&gt;なぜそう言えるかを説明する語でつなぐ。筋道を作る。&lt;/div&gt;
&lt;div class="text-muted small mt-2"&gt;例：そのため、なぜなら&lt;/div&gt;
&lt;/div&gt;
&lt;/div&gt;
&lt;div class="col-md-4"&gt;
&lt;div class="p-3 rounded-3 border h-100" style="background: #fff3e0;"&gt;
&lt;div class="fw-bold mb-1"&gt;根拠&lt;/div&gt;
&lt;div class="small-note"&gt;本文の具体表現に戻り、根拠が見える形で支える。&lt;/div&gt;
&lt;div class="text-muted small mt-2"&gt;例：本文の該当箇所を言い換えて入れる&lt;/div&gt;
&lt;/div&gt;
&lt;/div&gt;
&lt;/div&gt;
&lt;div class="text-muted small mt-3"&gt;文章化の前に、上の三箱を埋めると、語彙不足でも記述が止まりにくくなります。&lt;/div&gt;
&lt;/div&gt;
&lt;/div&gt;
&lt;p&gt;&lt;!-- 役割別語彙テーブル --&gt;&lt;/p&gt;
&lt;div class="table-responsive mt-4"&gt;
&lt;table class="table table-bordered table-hover align-middle mb-0 table-fixed"&gt;
&lt;thead style="background: #f5f5f5;"&gt;
&lt;tr class="text-center"&gt;
&lt;th style="width: 22%;"&gt;役割&lt;/th&gt;
&lt;th style="width: 40%;"&gt;例&lt;/th&gt;
&lt;th&gt;使いどころ&lt;/th&gt;
&lt;/tr&gt;
&lt;/thead&gt;
&lt;tbody&gt;
&lt;tr&gt;
&lt;td class="fw-bold"&gt;理由をつなぐ&lt;/td&gt;
&lt;td&gt;そのため、だから、なぜなら&lt;/td&gt;
&lt;td&gt;因果の筋を通し、説明が飛ぶのを防ぐ&lt;/td&gt;
&lt;/tr&gt;
&lt;tr&gt;
&lt;td class="fw-bold"&gt;対比を作る&lt;/td&gt;
&lt;td&gt;しかし、一方で、反対に&lt;/td&gt;
&lt;td&gt;主張の違いを明確化し、記述を整理する&lt;/td&gt;
&lt;/tr&gt;
&lt;tr&gt;
&lt;td class="fw-bold"&gt;まとめる&lt;/td&gt;
&lt;td&gt;つまり、要するに&lt;/td&gt;
&lt;td&gt;結論を短く締め、答案の焦点を合わせる&lt;/td&gt;
&lt;/tr&gt;
&lt;tr&gt;
&lt;td class="fw-bold"&gt;心情を具体化&lt;/td&gt;
&lt;td&gt;不安、焦り、迷い、安心、ためらい&lt;/td&gt;
&lt;td&gt;心情問題で答案に厚みを出す&lt;/td&gt;
&lt;/tr&gt;
&lt;/tbody&gt;
&lt;/table&gt;
&lt;/div&gt;
&lt;div class="alert alert-light border mt-4 mb-0"&gt;
&lt;div class="fw-bold mb-1"&gt;添削で伸びる家庭の共通点&lt;/div&gt;
&lt;div&gt;添削が返ったら表現だけを直すのではなく、&lt;strong&gt;本文語彙を回収&lt;/strong&gt;し、&lt;strong&gt;言い換え候補&lt;/strong&gt;を作り、&lt;br /&gt;
&lt;strong&gt;理由語&lt;/strong&gt;でつないでから文章化する。直しも同じ型で回すと、宿題や過去問で再現できます。&lt;/div&gt;
&lt;/div&gt;
&lt;/div&gt;
&lt;/div&gt;
&lt;p&gt;&lt;!-- Home --&gt;&lt;/p&gt;
&lt;div id="home-goi" class="card shadow-sm mb-4 border-0"&gt;
&lt;div class="card-body p-4 p-soft"&gt;
&lt;div class="d-flex align-items-center gap-2 mb-2"&gt;&lt;span class="badge bg-info text-dark"&gt;家庭&lt;/span&gt;&lt;br /&gt;
&lt;span class="text-muted small"&gt;正解作成より、語彙運用の仕組み&lt;/span&gt;&lt;/div&gt;
&lt;h2 class="mb-3"&gt;家庭でできるフォローと役割分担&lt;/h2&gt;
&lt;p&gt;語彙不足の子を伸ばすとき、家庭が頑張りすぎるほど「正解の言い回し」を教えがちです。&lt;br /&gt;
ただし中学受験の国語では、正解を覚えても別題材の過去問で再現できません。&lt;br /&gt;
家庭の役割は、語彙を&lt;strong&gt;短時間で回す&lt;/strong&gt;、本文語彙を&lt;strong&gt;使う&lt;/strong&gt;、直しを&lt;strong&gt;型で管理する&lt;/strong&gt;ことです。&lt;/p&gt;
&lt;div class="row g-3 align-items-stretch"&gt;
&lt;div class="col-lg-6"&gt;
&lt;div class="p-3 rounded-3 border h-100" style="background: #f9fbff;"&gt;
&lt;div class="fw-bold mb-2"&gt;毎日の語彙・漢字&lt;/div&gt;
&lt;ul class="mb-0 ps-3"&gt;
&lt;li&gt;1日10分で固定する&lt;/li&gt;
&lt;li&gt;意味と用例をセットで確認する&lt;/li&gt;
&lt;li&gt;間違いは翌日に短く再テスト&lt;/li&gt;
&lt;/ul&gt;
&lt;div class="text-muted small mt-2"&gt;量を増やすより、回転数を増やす方が安定します。&lt;/div&gt;
&lt;/div&gt;
&lt;/div&gt;
&lt;div class="col-lg-6"&gt;
&lt;div class="p-3 rounded-3 border h-100" style="background: #f1f8e9;"&gt;
&lt;div class="fw-bold mb-2"&gt;音読の扱い&lt;/div&gt;
&lt;ul class="mb-0 ps-3"&gt;
&lt;li&gt;接続語の前後を意識して読む&lt;/li&gt;
&lt;li&gt;段落の要点を一言で言う&lt;/li&gt;
&lt;li&gt;本文語彙を3つ言えるか確認する&lt;/li&gt;
&lt;/ul&gt;
&lt;div class="text-muted small mt-2"&gt;音読後に一つだけ確認を入れると、語彙が材料になります。&lt;/div&gt;
&lt;/div&gt;
&lt;/div&gt;
&lt;/div&gt;
&lt;div class="card border-0 shadow-sm mt-4" style="background: #ffffff;"&gt;
&lt;div class="card-body p-4"&gt;
&lt;div class="fw-bold mb-2"&gt;過去問の管理（語彙不足タイプ向け）&lt;/div&gt;
&lt;ul class="mb-0 ps-3"&gt;
&lt;li&gt;記述は、書く前に本文語彙を3つ抜く&lt;/li&gt;
&lt;li&gt;直しのときに語彙リストを更新する&lt;/li&gt;
&lt;li&gt;同タイプ設問でミニ再現テストを入れる&lt;/li&gt;
&lt;/ul&gt;
&lt;div class="text-muted small mt-3"&gt;過去問は「やりっぱなし」が最も危険です。語彙を回収して使う型で管理すると伸びやすくなります。&lt;/div&gt;
&lt;/div&gt;
&lt;/div&gt;
&lt;div class="alert alert-warning mt-4 mb-0"&gt;
&lt;div class="fw-bold mb-1"&gt;やりすぎない家庭学習の注意点&lt;/div&gt;
&lt;div&gt;語彙を増やしすぎると、逆に答案で使えません。週の中で「使う語彙」を固定し、&lt;br /&gt;
直しは長時間ではなく短く回して、再現チェックを重視します。&lt;/div&gt;
&lt;/div&gt;
&lt;/div&gt;
&lt;/div&gt;
&lt;p&gt;&lt;!-- Fit --&gt;&lt;/p&gt;
&lt;div id="fit-goi" class="card shadow-sm mb-4 border-0"&gt;
&lt;div class="card-body p-4 p-soft"&gt;
&lt;div class="d-flex align-items-center gap-2 mb-2"&gt;&lt;span class="badge bg-secondary"&gt;相性&lt;/span&gt;&lt;br /&gt;
&lt;span class="text-muted small"&gt;集団塾で伸び悩む子ほど効果が出やすい&lt;/span&gt;&lt;/div&gt;
&lt;h2 class="mb-3"&gt;どんな子に相性が良いか&lt;/h2&gt;
&lt;div class="row g-3 align-items-stretch"&gt;
&lt;div class="col-lg-6"&gt;
&lt;div class="p-3 rounded-3 border h-100" style="background: #ffffff;"&gt;
&lt;div class="fw-bold mb-2"&gt;オンライン国語の個別指導が合いやすい子&lt;/div&gt;
&lt;ul class="mb-0 ps-3"&gt;
&lt;li&gt;内容理解はできるのに記述だけ止まる&lt;/li&gt;
&lt;li&gt;言い換えが苦手で同じ語を繰り返す&lt;/li&gt;
&lt;li&gt;根拠は拾えるが文章化が弱い&lt;/li&gt;
&lt;li&gt;添削が返っても表現が変わらない&lt;/li&gt;
&lt;li&gt;過去問で記述点が安定しない&lt;/li&gt;
&lt;/ul&gt;
&lt;/div&gt;
&lt;/div&gt;
&lt;div class="col-lg-6"&gt;
&lt;div class="p-3 rounded-3 border h-100" style="background: #f7f9ff;"&gt;
&lt;div class="fw-bold mb-2"&gt;家庭で整えると伸びやすい条件&lt;/div&gt;
&lt;ul class="mb-0 ps-3"&gt;
&lt;li&gt;語彙・漢字を短時間でルーティン化できる&lt;/li&gt;
&lt;li&gt;直しの型を守って回せる&lt;/li&gt;
&lt;li&gt;本文語彙を回収してから書ける&lt;/li&gt;
&lt;li&gt;宿題と過去問を同じ運用で管理できる&lt;/li&gt;
&lt;/ul&gt;
&lt;/div&gt;
&lt;/div&gt;
&lt;/div&gt;
&lt;p&gt;&lt;!-- サブリンク：後半で1回 --&gt;&lt;/p&gt;
&lt;div class="alert alert-info mt-4 mb-0"&gt;
&lt;div class="fw-bold mb-1"&gt;記述全体の設計も整理したい場合&lt;/div&gt;
&lt;div&gt;語彙強化は記述の土台ですが、設問処理や答案構造まで含めて整えるとさらに安定します。&lt;br /&gt;
体系的に確認したい方は、専門記事の&lt;br /&gt;
&lt;a href="https://dokkai-labo.tokyo/kijutsuryoku/"&gt;記述力&lt;/a&gt;&lt;br /&gt;
も併せてご覧ください。&lt;/div&gt;
&lt;/div&gt;
&lt;/div&gt;
&lt;/div&gt;
&lt;p&gt;&lt;!-- Summary --&gt;&lt;/p&gt;
&lt;div id="summary-goi" class="card shadow-sm border-0"&gt;
&lt;div class="card-body p-4 p-soft"&gt;
&lt;h2 class="mb-3"&gt;まとめ&lt;/h2&gt;
&lt;p class="mb-3"&gt;語彙が弱い子の記述は、単語を増やすよりも、本文語彙を回収し、言い換え候補を作り、&lt;br /&gt;
&lt;strong&gt;語彙→理由→根拠&lt;/strong&gt;の型で文章化することが近道です。オンライン国語では止まり方を可視化し、&lt;br /&gt;
個別指導で書き換えまで伴走できるため、宿題や過去問でも再現しやすくなります。&lt;/p&gt;
&lt;p&gt;&lt;!-- CTA（メインリンク：2回目） --&gt;&lt;/p&gt;
&lt;div class="p-4 rounded-3 border" style="background: linear-gradient(135deg,#f7fbff,#ffffff);"&gt;
&lt;div class="row g-3 align-items-center"&gt;
&lt;div class="col-lg-8"&gt;
&lt;div class="fw-bold mb-1" style="font-size: 1.05rem;"&gt;語彙不足から記述点まで、最短でつなげる&lt;/div&gt;
&lt;div class="text-muted"&gt;オンライン国語の個別指導で、本文語彙の回収・言い換え・文章化・添削の活用までを一貫して整えます。&lt;br /&gt;
中学受験の国語で記述と読解力を伸ばしたい方は、下記をご覧ください。&lt;/div&gt;
&lt;/div&gt;
&lt;div class="col-lg-4"&gt;
&lt;div class="d-grid d-lg-flex justify-content-lg-end"&gt;&lt;a class="btn btn-primary btn-responsive" href="https://dokkai-labo.tokyo/kobetsuonline01/"&gt;&lt;br /&gt;
オンライン国語個別へ&lt;br /&gt;
&lt;/a&gt;&lt;/div&gt;
&lt;/div&gt;
&lt;/div&gt;
&lt;/div&gt;
&lt;div class="text-muted small mt-3"&gt;補足：語彙は「増やす」より「使える形にする」ことが重要です。本文語彙の回収を習慣化すると、記述は伸びやすくなります。&lt;/div&gt;
&lt;/div&gt;
&lt;/div&gt;
&lt;/div&gt;
&lt;p&gt;&lt;!-- [ /.socialSet ] --&gt;&lt;/p&gt;
------</t>
  </si>
  <si>
    <t>以下のページは不自然なワードを使用しています。
これらを適切に自然な言葉に置き換えて下さい。
なお、本文の装飾や構造は絶対に変えないでください。
【対象ページURL】
https://dokkai-labo.tokyo/col_blog/dokkai-shori-junban/
【検出された不自然ワード】
- 崩れ
- 型
- 固定
- 手順
- 最短
- 設計
- 整え
【本文】
------
&lt;div class="container my-4"&gt;
&lt;p&gt;&lt;!-- Hero --&gt;&lt;/p&gt;
&lt;div class="card border-0 shadow-sm mb-4" style="background: linear-gradient(135deg,#0b3d91,#0aa6a6); color: #fff;"&gt;
&lt;div class="card-body p-4 p-md-5"&gt;
&lt;div class="d-flex flex-wrap gap-2 align-items-center mb-3"&gt;&lt;span class="badge bg-warning text-dark"&gt;中学受験／オンライン国語&lt;/span&gt;&lt;br /&gt;
&lt;span class="badge bg-light text-dark"&gt;国語専門塾の個別指導&lt;/span&gt;&lt;br /&gt;
&lt;span class="badge bg-dark"&gt;読解力・記述・過去問&lt;/span&gt;&lt;/div&gt;
&lt;h1 class="h3 fw-bold mb-3" style="line-height: 1.5;"&gt;&lt;/h1&gt;
&lt;p class="mb-0" style="opacity: .95;"&gt;本文→設問→本文の往復、段落→要点→根拠の順序など、国語は処理の順番が非常に重要です。&lt;br /&gt;
順番がつかめない子は読みの途中で迷子になり、設問処理でも混乱します。&lt;br /&gt;
オンラインでは処理順序を画面上で示しながら反復できるため、定着が早まります。&lt;/p&gt;
&lt;/div&gt;
&lt;/div&gt;
&lt;p&gt;&lt;!-- Quick guide --&gt;&lt;/p&gt;
&lt;div class="card border-0 shadow-sm mb-4"&gt;
&lt;div class="card-body p-3 p-md-4"&gt;
&lt;div class="row g-3 align-items-stretch"&gt;
&lt;div class="col-12 col-lg-8"&gt;
&lt;div class="d-flex align-items-center gap-2 mb-2"&gt;&lt;span class="badge bg-primary"&gt;この記事で分かること&lt;/span&gt;&lt;br /&gt;
&lt;span class="text-muted small"&gt;保護者向けに整理&lt;/span&gt;&lt;/div&gt;
&lt;ul class="mb-0"&gt;
&lt;li&gt;順番が崩れる構造的な原因と、つまずきの典型パターン&lt;/li&gt;
&lt;li&gt;オンライン国語の個別指導で順番を定着させる理由&lt;/li&gt;
&lt;li&gt;本文処理・設問処理・記述の改善ステップ&lt;/li&gt;
&lt;li&gt;家庭でのフォローと過去問管理のコツ&lt;/li&gt;
&lt;/ul&gt;
&lt;/div&gt;
&lt;div class="col-12 col-lg-4"&gt;
&lt;div class="alert alert-info mb-0 h-100"&gt;
&lt;div class="fw-bold mb-1"&gt;よくある状態&lt;/div&gt;
&lt;div class="small"&gt;本文を読んでも設問で迷う／根拠が見つからず読み直す／選択肢から入って混乱する／記述で材料と文章化が混ざる&lt;/div&gt;
&lt;/div&gt;
&lt;/div&gt;
&lt;/div&gt;
&lt;/div&gt;
&lt;/div&gt;
&lt;p&gt;&lt;!-- 導入 --&gt;&lt;/p&gt;
&lt;div class="card border-0 shadow-sm mb-4"&gt;
&lt;div class="card-body p-3 p-md-4"&gt;
&lt;h2 class="h5 fw-bold mb-3"&gt;導入&lt;/h2&gt;
&lt;p class="mb-0"&gt;中学受験の国語で「本文を読んでいるのに、どこから手をつけていいか分からない」&lt;br /&gt;
「本文→設問→本文の往復で迷子になる」と感じるお子さまは少なくありません。&lt;br /&gt;
これは読解力の不足というより、国語の処理の順番が頭の中で固定されていないことが原因になりがちです。&lt;br /&gt;
このタイプは読み直しが増えて時間が足りなくなりやすいので、二度読みを減らす設計や設問処理の時短まで含めて整理した記事として、&lt;a href="https://dokkai-labo.tokyo/blog/jikanhaibun/" target="_blank" rel="noopener"&gt;中学受験国語の時間配分・時短術【全体像はこちら】&lt;/a&gt;も併せて確認してください。&lt;br /&gt;
本記事では、順番がつかめない子の典型パターンを整理し、オンライン国語の個別指導で処理手順を反復しながら定着させる改善ステップをご紹介します。&lt;/p&gt;
&lt;/div&gt;
&lt;/div&gt;
&lt;p&gt;&lt;!-- H2 背景 --&gt;&lt;/p&gt;
&lt;div class="card border-0 shadow-sm mb-4"&gt;
&lt;div class="card-body p-3 p-md-4"&gt;
&lt;h2 class="h5 fw-bold mb-3"&gt;この悩みが起きる背景&lt;/h2&gt;
&lt;div class="row g-3"&gt;
&lt;div class="col-12 col-xl-6"&gt;
&lt;div class="border rounded-3 p-3 h-100" style="background: #f8f9fa;"&gt;
&lt;div class="fw-bold mb-2"&gt;つまずきの典型パターン&lt;/div&gt;
&lt;ul class="mb-0"&gt;
&lt;li&gt;本文を読みながら設問が気になり集中が切れる&lt;/li&gt;
&lt;li&gt;設問を見た瞬間に焦り、本文に戻る前に選択肢を眺める&lt;/li&gt;
&lt;li&gt;根拠探しのつもりで本文を最初から読み直して時間を失う&lt;/li&gt;
&lt;li&gt;段落要点がないため、設問で必要情報が見つからない&lt;/li&gt;
&lt;li&gt;記述で材料集めと文章化が混ざり、手が止まる&lt;/li&gt;
&lt;/ul&gt;
&lt;/div&gt;
&lt;/div&gt;
&lt;div class="col-12 col-xl-6"&gt;
&lt;div class="border rounded-3 p-3 h-100" style="background: #fff;"&gt;
&lt;div class="fw-bold mb-2"&gt;どこで止まるかを可視化する&lt;/div&gt;
&lt;div class="table-responsive"&gt;
&lt;table class="table table-bordered table-sm align-middle mb-0"&gt;
&lt;thead class="table-light"&gt;
&lt;tr class="text-center"&gt;
&lt;th style="min-width: 120px;"&gt;段階&lt;/th&gt;
&lt;th&gt;本来の順番&lt;/th&gt;
&lt;th&gt;崩れたときの症状&lt;/th&gt;
&lt;/tr&gt;
&lt;/thead&gt;
&lt;tbody&gt;
&lt;tr&gt;
&lt;td class="fw-bold text-center"&gt;本文処理&lt;/td&gt;
&lt;td&gt;段落→要点→関係性&lt;/td&gt;
&lt;td&gt;キーワード拾いで満足し、地図が残らない&lt;/td&gt;
&lt;/tr&gt;
&lt;tr&gt;
&lt;td class="fw-bold text-center"&gt;設問処理&lt;/td&gt;
&lt;td&gt;分解→条件確定→根拠範囲&lt;/td&gt;
&lt;td&gt;条件が曖昧なまま根拠探しを始める&lt;/td&gt;
&lt;/tr&gt;
&lt;tr&gt;
&lt;td class="fw-bold text-center"&gt;選択肢&lt;/td&gt;
&lt;td&gt;根拠→照合→比較&lt;/td&gt;
&lt;td&gt;選択肢から入って雰囲気で決める&lt;/td&gt;
&lt;/tr&gt;
&lt;tr&gt;
&lt;td class="fw-bold text-center"&gt;記述&lt;/td&gt;
&lt;td&gt;材料→並べ替え→文章化&lt;/td&gt;
&lt;td&gt;書き始めが早く、要素不足や論理飛躍が出る&lt;/td&gt;
&lt;/tr&gt;
&lt;/tbody&gt;
&lt;/table&gt;
&lt;/div&gt;
&lt;/div&gt;
&lt;/div&gt;
&lt;/div&gt;
&lt;div class="alert alert-warning mt-3 mb-0"&gt;
&lt;div class="fw-bold mb-1"&gt;具体例：本文と設問の往復で迷子になる&lt;/div&gt;
&lt;div class="small"&gt;設問を見た瞬間に選択肢へ飛び、強い言葉に反応して本文内を探し回ると、根拠範囲が定まらず読み直しが増えます。&lt;br /&gt;
本来は本文の段落要点で主張の位置を押さえ、設問の条件を確定してから根拠を照合する順番が必要です。&lt;/div&gt;
&lt;/div&gt;
&lt;/div&gt;
&lt;/div&gt;
&lt;p&gt;&lt;!-- H2 オンラインが効く理由 + CTA --&gt;&lt;/p&gt;
&lt;div class="card border-0 shadow-sm mb-4"&gt;
&lt;div class="card-body p-3 p-md-4"&gt;
&lt;h2 class="h5 fw-bold mb-3"&gt;オンライン国語個別指導が効果を発揮する理由&lt;/h2&gt;
&lt;div class="row g-3"&gt;
&lt;div class="col-12 col-lg-4"&gt;
&lt;div class="card h-100 border-0" style="background: #f5faff;"&gt;
&lt;div class="card-body"&gt;
&lt;div class="fw-bold mb-2"&gt;順番の崩れをその場で修正&lt;/div&gt;
&lt;p class="small mb-0"&gt;手元カメラや画面共有で、本文処理から設問処理へ移るタイミング、根拠確定の有無など、&lt;br /&gt;
処理の順番をリアルタイムで確認できます。&lt;/p&gt;
&lt;/div&gt;
&lt;/div&gt;
&lt;/div&gt;
&lt;div class="col-12 col-lg-4"&gt;
&lt;div class="card h-100 border-0" style="background: #fff7f0;"&gt;
&lt;div class="card-body"&gt;
&lt;div class="fw-bold mb-2"&gt;本文と設問の往復を型にする&lt;/div&gt;
&lt;p class="small mb-0"&gt;設問分解→条件確定→根拠範囲→本文へ復帰→比較→確定、という往復の意味を一本化します。&lt;br /&gt;
反復がそのまま定着になります。&lt;/p&gt;
&lt;/div&gt;
&lt;/div&gt;
&lt;/div&gt;
&lt;div class="col-12 col-lg-4"&gt;
&lt;div class="card h-100 border-0" style="background: #f7fff5;"&gt;
&lt;div class="card-body"&gt;
&lt;div class="fw-bold mb-2"&gt;記述の順序を回転させる&lt;/div&gt;
&lt;p class="small mb-0"&gt;材料抽出→並べ替え→文章化→添削→即書き直しまでを短いサイクルで実行し、&lt;br /&gt;
記述の処理順序を型として固めます。&lt;/p&gt;
&lt;/div&gt;
&lt;/div&gt;
&lt;/div&gt;
&lt;/div&gt;
&lt;p&gt;&lt;!-- Main link CTA --&gt;&lt;/p&gt;
&lt;div class="border rounded-4 p-3 p-md-4 mt-3" style="background: linear-gradient(135deg,#0f172a,#1f2937); color: #fff;"&gt;
&lt;div class="row g-3 align-items-center"&gt;
&lt;div class="col-12 col-md-8"&gt;
&lt;div class="fw-bold mb-1"&gt;処理の順番をオンラインで整えたいご家庭へ&lt;/div&gt;
&lt;div class="small" style="opacity: .9;"&gt;読解力を得点へ変換するには、本文処理・設問処理・記述を同じ順番で反復できる設計が重要です。&lt;br /&gt;
具体的な指導内容は下記をご覧ください。&lt;/div&gt;
&lt;/div&gt;
&lt;div class="col-12 col-md-4 text-md-end"&gt;&lt;a class="btn btn-warning fw-bold w-100 w-md-auto" href="https://dokkai-labo.tokyo/kobetsuonline01/" target="_blank" rel="noopener"&gt;&lt;br /&gt;
オンライン個別指導を見る&lt;br /&gt;
&lt;/a&gt;&lt;/div&gt;
&lt;/div&gt;
&lt;/div&gt;
&lt;/div&gt;
&lt;/div&gt;
&lt;p&gt;&lt;!-- H2 改善方法 --&gt;&lt;/p&gt;
&lt;div class="card border-0 shadow-sm mb-4"&gt;
&lt;div class="card-body p-3 p-md-4"&gt;
&lt;h2 class="h5 fw-bold mb-3"&gt;改善方法&lt;/h2&gt;
&lt;div class="alert alert-primary"&gt;
&lt;div class="fw-bold mb-1"&gt;改善の基本方針&lt;/div&gt;
&lt;div class="small mb-0"&gt;手順を増やすのではなく、順番を固定します。本文処理→設問分解→根拠比較→記述の順に、毎回同じ流れで進めます。&lt;/div&gt;
&lt;/div&gt;
&lt;p&gt;&lt;!-- Step 1 --&gt;&lt;/p&gt;
&lt;h3 class="h6 fw-bold mt-3"&gt;ステップ1：本文処理の改善&lt;/h3&gt;
&lt;div class="row g-3"&gt;
&lt;div class="col-12 col-lg-6"&gt;
&lt;div class="border rounded-3 p-3 h-100" style="background: #f8f9fa;"&gt;
&lt;div class="fw-bold mb-2"&gt;段落の要点整理&lt;/div&gt;
&lt;ul class="small mb-0"&gt;
&lt;li&gt;各段落を一言メモで要点化し、役割を押さえる&lt;/li&gt;
&lt;li&gt;問題提起／具体例／反論／結論の確定などで整理する&lt;/li&gt;
&lt;li&gt;要点は文章にせず、短いメモで十分&lt;/li&gt;
&lt;/ul&gt;
&lt;/div&gt;
&lt;/div&gt;
&lt;div class="col-12 col-lg-6"&gt;
&lt;div class="border rounded-3 p-3 h-100" style="background: #fff;"&gt;
&lt;div class="fw-bold mb-2"&gt;対比・言い換え・因果の抽出&lt;/div&gt;
&lt;div class="small"&gt;
&lt;div class="mb-2"&gt;&lt;span class="badge bg-secondary"&gt;言い換え&lt;/span&gt; つまり／要するに／言い換えると&lt;/div&gt;
&lt;div class="mb-2"&gt;&lt;span class="badge bg-secondary"&gt;対比&lt;/span&gt; しかし／一方で／逆に&lt;/div&gt;
&lt;div class="mb-0"&gt;&lt;span class="badge bg-secondary"&gt;因果&lt;/span&gt; なぜなら／だから／その結果&lt;/div&gt;
&lt;/div&gt;
&lt;/div&gt;
&lt;/div&gt;
&lt;/div&gt;
&lt;div class="mt-3"&gt;
&lt;div class="fw-bold mb-2"&gt;マークの付け方の最小セット&lt;/div&gt;
&lt;div class="table-responsive"&gt;
&lt;table class="table table-striped table-bordered align-middle mb-0"&gt;
&lt;thead class="table-light"&gt;
&lt;tr class="text-center"&gt;
&lt;th style="min-width: 140px;"&gt;要素&lt;/th&gt;
&lt;th style="min-width: 140px;"&gt;マーク例&lt;/th&gt;
&lt;th&gt;目的&lt;/th&gt;
&lt;/tr&gt;
&lt;/thead&gt;
&lt;tbody&gt;
&lt;tr&gt;
&lt;td class="fw-bold"&gt;主張&lt;/td&gt;
&lt;td&gt;二重線&lt;/td&gt;
&lt;td&gt;本文の核を残す&lt;/td&gt;
&lt;/tr&gt;
&lt;tr&gt;
&lt;td class="fw-bold"&gt;理由&lt;/td&gt;
&lt;td&gt;下線&lt;/td&gt;
&lt;td&gt;結論の支えを固定&lt;/td&gt;
&lt;/tr&gt;
&lt;tr&gt;
&lt;td class="fw-bold"&gt;対比&lt;/td&gt;
&lt;td&gt;矢印で対応&lt;/td&gt;
&lt;td&gt;結論を浮かび上がらせる&lt;/td&gt;
&lt;/tr&gt;
&lt;tr&gt;
&lt;td class="fw-bold"&gt;言い換え&lt;/td&gt;
&lt;td&gt;同じ印でペア&lt;/td&gt;
&lt;td&gt;主張を確定させる&lt;/td&gt;
&lt;/tr&gt;
&lt;/tbody&gt;
&lt;/table&gt;
&lt;/div&gt;
&lt;/div&gt;
&lt;p&gt;&lt;!-- Step 2 --&gt;&lt;/p&gt;
&lt;h3 class="h6 fw-bold mt-4"&gt;ステップ2：設問処理の改善&lt;/h3&gt;
&lt;div class="row g-3"&gt;
&lt;div class="col-12 col-lg-7"&gt;
&lt;div class="border rounded-3 p-3 h-100" style="background: #fff7f0;"&gt;
&lt;div class="fw-bold mb-2"&gt;設問文の分解手順&lt;/div&gt;
&lt;ol class="small mb-0"&gt;
&lt;li&gt;何を問われているかを一言で言い直す&lt;/li&gt;
&lt;li&gt;条件語に印をつける&lt;/li&gt;
&lt;li&gt;根拠範囲の目星をつけて本文へ戻る&lt;/li&gt;
&lt;li&gt;根拠を色分けして比較する&lt;/li&gt;
&lt;li&gt;条件に合うかで確定する&lt;/li&gt;
&lt;/ol&gt;
&lt;/div&gt;
&lt;/div&gt;
&lt;div class="col-12 col-lg-5"&gt;
&lt;div class="border rounded-3 p-3 h-100" style="background: #f5faff;"&gt;
&lt;div class="fw-bold mb-2"&gt;条件語の例&lt;/div&gt;
&lt;div class="small mb-2"&gt;なぜ／どのように／最も適切／本文全体として／傍線部の理由／筆者の主張&lt;/div&gt;
&lt;div class="fw-bold mb-2"&gt;失点の典型&lt;/div&gt;
&lt;ul class="small mb-0"&gt;
&lt;li&gt;本文にあるが条件違い&lt;/li&gt;
&lt;li&gt;一部は合うが結論がすり替わる&lt;/li&gt;
&lt;li&gt;比較をせず雰囲気で選ぶ&lt;/li&gt;
&lt;/ul&gt;
&lt;/div&gt;
&lt;/div&gt;
&lt;/div&gt;
&lt;p&gt;&lt;!-- Step 3 --&gt;&lt;/p&gt;
&lt;h3 class="h6 fw-bold mt-4"&gt;ステップ3：記述改善&lt;/h3&gt;
&lt;div class="border rounded-3 p-3" style="background: #f7fff5;"&gt;
&lt;div class="fw-bold mb-2"&gt;記述は順序がすべて&lt;/div&gt;
&lt;div class="row g-3"&gt;
&lt;div class="col-12 col-md-4"&gt;
&lt;div class="p-3 rounded-3 h-100" style="background: #ffffff;"&gt;
&lt;div class="fw-bold"&gt;材料を抜き出す&lt;/div&gt;
&lt;div class="small text-muted"&gt;根拠段落から必須要素を箇条書き&lt;/div&gt;
&lt;/div&gt;
&lt;/div&gt;
&lt;div class="col-12 col-md-4"&gt;
&lt;div class="p-3 rounded-3 h-100" style="background: #ffffff;"&gt;
&lt;div class="fw-bold"&gt;要素を並べ替える&lt;/div&gt;
&lt;div class="small text-muted"&gt;因果は理由→結論、対比はA→B&lt;/div&gt;
&lt;/div&gt;
&lt;/div&gt;
&lt;div class="col-12 col-md-4"&gt;
&lt;div class="p-3 rounded-3 h-100" style="background: #ffffff;"&gt;
&lt;div class="fw-bold"&gt;文章化する&lt;/div&gt;
&lt;div class="small text-muted"&gt;指示語と主語を補い、文末を整える&lt;/div&gt;
&lt;/div&gt;
&lt;/div&gt;
&lt;/div&gt;
&lt;div class="mt-3"&gt;
&lt;div class="fw-bold mb-2"&gt;添削後の修正手順&lt;/div&gt;
&lt;ul class="small mb-0"&gt;
&lt;li&gt;指摘箇所を直す&lt;/li&gt;
&lt;li&gt;不足要素を追加する&lt;/li&gt;
&lt;li&gt;文章全体を組み直す&lt;/li&gt;
&lt;li&gt;同じ設問を再提出して再現性を確認する&lt;/li&gt;
&lt;/ul&gt;
&lt;/div&gt;
&lt;/div&gt;
&lt;/div&gt;
&lt;/div&gt;
&lt;p&gt;&lt;!-- H2 家庭 --&gt;&lt;/p&gt;
&lt;div class="card border-0 shadow-sm mb-4"&gt;
&lt;div class="card-body p-3 p-md-4"&gt;
&lt;h2 class="h5 fw-bold mb-3"&gt;家庭でできるフォローと役割分担&lt;/h2&gt;
&lt;div class="row g-3"&gt;
&lt;div class="col-12 col-lg-6"&gt;
&lt;div class="alert alert-secondary mb-0 h-100"&gt;
&lt;div class="fw-bold mb-1"&gt;家庭は手順監督に徹する&lt;/div&gt;
&lt;div class="small mb-0"&gt;正解にする係ではなく、本文処理→設問分解→根拠比較の順番を守れているかを確認する係が理想です。&lt;br /&gt;
解説を言いすぎると本人の思考が残らず、順番が定着しにくくなります。&lt;/div&gt;
&lt;/div&gt;
&lt;/div&gt;
&lt;div class="col-12 col-lg-6"&gt;
&lt;div class="alert alert-danger mb-0 h-100"&gt;
&lt;div class="fw-bold mb-1"&gt;やりすぎ注意&lt;/div&gt;
&lt;div class="small mb-0"&gt;親が答えを誘導する、解説を先回りする、正誤だけで終える、は逆効果になりやすいです。&lt;br /&gt;
手順と理由を言語化させる声かけを優先してください。&lt;/div&gt;
&lt;/div&gt;
&lt;/div&gt;
&lt;/div&gt;
&lt;div class="mt-3 table-responsive"&gt;
&lt;table class="table table-bordered align-middle mb-0"&gt;
&lt;thead class="table-light"&gt;
&lt;tr class="text-center"&gt;
&lt;th style="min-width: 160px;"&gt;家庭で支える領域&lt;/th&gt;
&lt;th&gt;やること&lt;/th&gt;
&lt;th&gt;狙い&lt;/th&gt;
&lt;/tr&gt;
&lt;/thead&gt;
&lt;tbody&gt;
&lt;tr&gt;
&lt;td class="fw-bold"&gt;語彙・漢字&lt;/td&gt;
&lt;td&gt;短時間で毎日、誤字の原因を残す&lt;/td&gt;
&lt;td&gt;抽象語理解を底上げし、本文処理を軽くする&lt;/td&gt;
&lt;/tr&gt;
&lt;tr&gt;
&lt;td class="fw-bold"&gt;音読&lt;/td&gt;
&lt;td&gt;文構造を崩さず読む練習として使う&lt;/td&gt;
&lt;td&gt;係り受け・句読点の切れ目を安定させる&lt;/td&gt;
&lt;/tr&gt;
&lt;tr&gt;
&lt;td class="fw-bold"&gt;過去問管理&lt;/td&gt;
&lt;td&gt;失点理由を順番の崩れとして分類して記録&lt;/td&gt;
&lt;td&gt;過去問を消耗戦から改善サイクルへ変える&lt;/td&gt;
&lt;/tr&gt;
&lt;/tbody&gt;
&lt;/table&gt;
&lt;/div&gt;
&lt;/div&gt;
&lt;/div&gt;
&lt;p&gt;&lt;!-- H2 相性 + サブリンク --&gt;&lt;/p&gt;
&lt;div class="card border-0 shadow-sm mb-4"&gt;
&lt;div class="card-body p-3 p-md-4"&gt;
&lt;h2 class="h5 fw-bold mb-3"&gt;どんな子に相性が良いか&lt;/h2&gt;
&lt;div class="row g-3"&gt;
&lt;div class="col-12 col-lg-7"&gt;
&lt;div class="border rounded-3 p-3 h-100" style="background: #f8f9fa;"&gt;
&lt;div class="fw-bold mb-2"&gt;相性が良いタイプ&lt;/div&gt;
&lt;div class="d-flex flex-wrap gap-2 mb-2"&gt;&lt;span class="badge bg-success"&gt;読む速度はあるが設問で迷う&lt;/span&gt;&lt;br /&gt;
&lt;span class="badge bg-success"&gt;本文を読み直して時間が足りない&lt;/span&gt;&lt;br /&gt;
&lt;span class="badge bg-success"&gt;選択肢から入って混乱しやすい&lt;/span&gt;&lt;br /&gt;
&lt;span class="badge bg-success"&gt;記述で順番が崩れて薄い答案になる&lt;/span&gt;&lt;br /&gt;
&lt;span class="badge bg-success"&gt;集団塾で伸び悩む&lt;/span&gt;&lt;/div&gt;
&lt;div class="small mb-0"&gt;1対1では、順番が崩れた瞬間を止め、正しい手順に戻して反復できます。&lt;br /&gt;
考える過程の可視化が必要な子ほど効果が出やすい傾向があります。&lt;/div&gt;
&lt;/div&gt;
&lt;/div&gt;
&lt;div class="col-12 col-lg-5"&gt;
&lt;div class="border rounded-3 p-3 h-100" style="background: #fff;"&gt;
&lt;div class="fw-bold mb-2"&gt;記述で順番が崩れる場合&lt;/div&gt;
&lt;p class="small mb-2"&gt;材料抽出→並べ替え→文章化の順序が曖昧だと、要素不足や論理の飛躍が増えます。&lt;br /&gt;
記述の型を集中的に整理したい方は、専門記事も併せてご覧ください。&lt;/p&gt;
&lt;p&gt;&lt;a class="btn btn-outline-primary w-100" href="https://dokkai-labo.tokyo/kijutsuryoku/" target="_blank" rel="noopener"&gt;&lt;br /&gt;
記述力の改善ポイントを見る&lt;br /&gt;
&lt;/a&gt;&lt;/p&gt;
&lt;/div&gt;
&lt;/div&gt;
&lt;/div&gt;
&lt;div class="mt-3"&gt;
&lt;div class="fw-bold mb-2"&gt;順番が身についているかチェック&lt;/div&gt;
&lt;div class="table-responsive"&gt;
&lt;table class="table table-sm table-hover table-bordered align-middle mb-0"&gt;
&lt;thead class="table-light"&gt;
&lt;tr class="text-center"&gt;
&lt;th style="min-width: 260px;"&gt;チェック項目&lt;/th&gt;
&lt;th style="min-width: 120px;"&gt;できている&lt;/th&gt;
&lt;th style="min-width: 120px;"&gt;要改善&lt;/th&gt;
&lt;/tr&gt;
&lt;/thead&gt;
&lt;tbody&gt;
&lt;tr&gt;
&lt;td&gt;段落ごとに一言で要点を言える&lt;/td&gt;
&lt;td class="text-center"&gt;□&lt;/td&gt;
&lt;td class="text-center"&gt;□&lt;/td&gt;
&lt;/tr&gt;
&lt;tr&gt;
&lt;td&gt;設問の条件語に必ず印をつけている&lt;/td&gt;
&lt;td class="text-center"&gt;□&lt;/td&gt;
&lt;td class="text-center"&gt;□&lt;/td&gt;
&lt;/tr&gt;
&lt;tr&gt;
&lt;td&gt;根拠範囲を決めてから選択肢を見る&lt;/td&gt;
&lt;td class="text-center"&gt;□&lt;/td&gt;
&lt;td class="text-center"&gt;□&lt;/td&gt;
&lt;/tr&gt;
&lt;tr&gt;
&lt;td&gt;記述は材料抽出→並べ替え→文章化で進めている&lt;/td&gt;
&lt;td class="text-center"&gt;□&lt;/td&gt;
&lt;td class="text-center"&gt;□&lt;/td&gt;
&lt;/tr&gt;
&lt;tr&gt;
&lt;td&gt;過去問の失点理由を順番の崩れで記録できている&lt;/td&gt;
&lt;td class="text-center"&gt;□&lt;/td&gt;
&lt;td class="text-center"&gt;□&lt;/td&gt;
&lt;/tr&gt;
&lt;/tbody&gt;
&lt;/table&gt;
&lt;/div&gt;
&lt;/div&gt;
&lt;/div&gt;
&lt;/div&gt;
&lt;p&gt;&lt;!-- まとめ + Final CTA --&gt;&lt;/p&gt;
&lt;div class="card border-0 shadow-sm"&gt;
&lt;div class="card-body p-3 p-md-4"&gt;
&lt;h2 class="h5 fw-bold mb-3"&gt;まとめ&lt;/h2&gt;
&lt;p class="mb-3"&gt;国語で迷子になる原因は、読解力不足よりも処理の順番が固定されていないことにあります。&lt;br /&gt;
本文処理→設問分解→根拠比較→記述の型を反復し、順序を定着させることが改善の近道です。&lt;br /&gt;
読み直しの増加や長文が終わらない問題まで含めて、時間配分・設問10秒・二度読み削減の設計をまとめた記事は、&lt;a href="https://dokkai-labo.tokyo/blog/jikanhaibun/" target="_blank" rel="noopener"&gt;中学受験国語の時間配分・時短術【全体像はこちら】&lt;/a&gt;に整理しています。&lt;/p&gt;
&lt;div class="border rounded-4 p-3 p-md-4" style="background: linear-gradient(135deg,#111827,#374151); color: #fff;"&gt;
&lt;div class="row g-3 align-items-center"&gt;
&lt;div class="col-12 col-md-8"&gt;
&lt;div class="fw-bold mb-1"&gt;処理の順番を最短で整えたい方へ&lt;/div&gt;
&lt;div class="small" style="opacity: .9;"&gt;中学受験国語の読解・記述でお困りの方は、オンライン国語の個別指導で処理手順を一本化することが効果的です。&lt;/div&gt;
&lt;/div&gt;
&lt;div class="col-12 col-md-4 text-md-end"&gt;&lt;a class="btn btn-warning fw-bold w-100 w-md-auto" href="https://dokkai-labo.tokyo/kobetsuonline01/" target="_blank" rel="noopener"&gt;&lt;br /&gt;
オンライン個別指導を見る&lt;br /&gt;
&lt;/a&gt;&lt;/div&gt;
&lt;/div&gt;
&lt;/div&gt;
&lt;p class="text-muted small mt-3 mb-0"&gt;
&lt;/div&gt;
&lt;/div&gt;
&lt;/div&gt;
&lt;p&gt;&lt;!-- [ /.socialSet ] --&gt;&lt;/p&gt;
------</t>
  </si>
  <si>
    <t>以下のページは不自然なワードを使用しています。
これらを適切に自然な言葉に置き換えて下さい。
なお、本文の装飾や構造は絶対に変えないでください。
【対象ページURL】
https://dokkai-labo.tokyo/col_blog/goku-imi-dokkai/
【検出された不自然ワード】
- 崩れ
- 型
- 迷い
- 固定
- 手順
- 立て直
- 設計
- 整え
【本文】
------
&lt;style&gt;
/* =========================================================&lt;br /&gt;  読解ラボ東京：サブコラム（語句の意味が取れず読解が崩れる子の改善ポイント）&lt;br /&gt;  - Bootstrap前提（WP固定ページ貼り付け用）&lt;br /&gt;  - dl- プレフィックスで干渉を最小化&lt;br /&gt;  - PC/スマホ両対応：table-layout fixed + 折り返し強制&lt;br /&gt;========================================================= */&lt;br /&gt;.dl-wrap{max-width:1040px;margin:0 auto;}&lt;br /&gt;.dl-card{border:0;border-radius:18px;}&lt;br /&gt;.dl-soft{background:#f6f7fb;border:1px solid #e6e9f5;border-radius:14px;}&lt;br /&gt;.dl-anchor{scroll-margin-top:84px;}&lt;br /&gt;.dl-hero-title{font-size:1.9rem;line-height:1.55;margin:0;}&lt;br /&gt;@media (min-width:992px){.dl-hero-title{font-size:2.2rem;}}&lt;br /&gt;.dl-h2{font-size:1.55rem;margin:1.25rem 0 .75rem;}&lt;br /&gt;.dl-h3{font-size:1.15rem;margin:1rem 0 .5rem;}&lt;br /&gt;.dl-lead{color:#6c757d;margin-top:-.2rem;}&lt;br /&gt;.dl-badge{display:inline-block;margin:0 .35rem .35rem 0;}&lt;br /&gt;.dl-note{font-size:.92rem;color:#6c757d;}&lt;br /&gt;.dl-table{table-layout:fixed;width:100%;}&lt;br /&gt;.dl-table th,.dl-table td{&lt;br /&gt;  white-space:normal !important;&lt;br /&gt;  word-break:break-word;&lt;br /&gt;  overflow-wrap:anywhere;&lt;br /&gt;  vertical-align:top;&lt;br /&gt;}&lt;br /&gt;.dl-thead{background:#ecfeff;}&lt;br /&gt;.dl-details summary{cursor:pointer;list-style:none;}&lt;br /&gt;.dl-details summary::-webkit-details-marker{display:none;}&lt;br /&gt;.dl-chip{border:1px solid #e5e7eb;border-radius:999px;padding:.35rem .6rem;font-size:.85rem;background:#fff;}&lt;br /&gt;.dl-callout{border-left:6px solid rgba(29,78,216,.65);background:#eff6ff;}&lt;br /&gt;.dl-warn{border-left:6px solid rgba(234,179,8,.8);background:#fffbeb;}&lt;br /&gt;.dl-kpi{background:linear-gradient(135deg,#1d4ed8,#0f766e);color:#fff;border-radius:14px;}&lt;br /&gt;.dl-kpi .small{opacity:.9;}&lt;br /&gt;.dl-mini{font-size:.95rem;}&lt;br /&gt;&lt;/style&gt;
&lt;div class="container my-4"&gt;
&lt;div class="dl-wrap"&gt;
&lt;p&gt;&lt;!-- Hero --&gt;&lt;/p&gt;
&lt;div class="card dl-card shadow-sm mb-4" style="background: linear-gradient(135deg,#1d4ed8,#0f766e); color: #fff;"&gt;
&lt;div class="card-body p-4 p-lg-5"&gt;
&lt;div class="row align-items-center g-3"&gt;
&lt;div class="col-12 col-lg-8"&gt;
&lt;div class="mb-2"&gt;&lt;span class="badge bg-warning text-dark dl-badge"&gt;中学受験／国語&lt;/span&gt;&lt;br /&gt;
&lt;span class="badge bg-light text-dark dl-badge"&gt;語句の意味&lt;/span&gt;&lt;br /&gt;
&lt;span class="badge bg-dark dl-badge"&gt;読解力&lt;/span&gt;&lt;br /&gt;
&lt;span class="badge bg-info text-dark dl-badge"&gt;オンライン国語&lt;/span&gt;&lt;br /&gt;
&lt;span class="badge bg-secondary dl-badge"&gt;個別指導&lt;/span&gt;&lt;br /&gt;
&lt;span class="badge bg-light text-dark dl-badge"&gt;記述&lt;/span&gt;&lt;br /&gt;
&lt;span class="badge bg-light text-dark dl-badge"&gt;過去問&lt;/span&gt;&lt;/div&gt;
&lt;div class="small mb-2" style="opacity: .92;"&gt;語句→文脈→要点の順で、理解を積み上げ直す&lt;/div&gt;
&lt;h1 class="dl-hero-title mb-3"&gt;&lt;/h1&gt;
&lt;p class="mb-0" style="opacity: .92;"&gt;「本文は読んでいるのに話がつながらない」「選択肢が最後まで残る」「記述が的外れになる」──&lt;br /&gt;
こうした悩みは、読解力よりも&lt;strong&gt;語句の意味が取れていない&lt;/strong&gt;ことが原因のケースがあります。&lt;br /&gt;
本記事では、つまずきの構造を整理し、オンライン国語の個別指導で行う改善手順と家庭のフォローを具体的に解説します。&lt;/p&gt;
&lt;p class="mt-3 mb-0" style="opacity: .92;"&gt;読解ラボ東京の指導方針・講座の全体像は、&lt;a style="color: #fff; text-decoration: underline;" href="https://dokkai-labo.tokyo/" target="_blank" rel="noopener noreferrer"&gt;全体像はこちら&lt;/a&gt;。&lt;/p&gt;
&lt;/div&gt;
&lt;div class="col-12 col-lg-4"&gt;
&lt;div class="p-3 p-lg-4 mt-2 mt-lg-0" style="background: rgba(255,255,255,.12); border: 1px solid rgba(255,255,255,.22); border-radius: 14px;"&gt;
&lt;div class="fw-bold mb-2"&gt;この記事で分かること&lt;/div&gt;
&lt;ul class="mb-3 ps-3 small" style="opacity: .92;"&gt;
&lt;li&gt;語句理解が弱い子の典型パターン&lt;/li&gt;
&lt;li&gt;語句を本文で確定させる型&lt;/li&gt;
&lt;li&gt;記述・過去問まで崩れない運用&lt;/li&gt;
&lt;/ul&gt;
&lt;p&gt;&lt;a class="btn btn-outline-light w-100" href="#steps"&gt;改善ステップを見る&lt;/a&gt;&lt;/p&gt;
&lt;div class="dl-note mt-2" style="color: rgba(255,255,255,.85);"&gt;目的は単語帳ではなく、本文内で意味を決めることです。&lt;/div&gt;
&lt;/div&gt;
&lt;/div&gt;
&lt;/div&gt;
&lt;div class="mt-4 d-flex flex-wrap gap-2"&gt;&lt;span class="dl-chip"&gt;分からない語を可視化&lt;/span&gt;&lt;br /&gt;
&lt;span class="dl-chip"&gt;言い換えで意味決定&lt;/span&gt;&lt;br /&gt;
&lt;span class="dl-chip"&gt;段落要点を一言&lt;/span&gt;&lt;br /&gt;
&lt;span class="dl-chip"&gt;設問の三点分解&lt;/span&gt;&lt;br /&gt;
&lt;span class="dl-chip"&gt;記述は工程分離&lt;/span&gt;&lt;/div&gt;
&lt;/div&gt;
&lt;/div&gt;
&lt;p&gt;&lt;!-- 目次 --&gt;&lt;/p&gt;
&lt;div class="card dl-card shadow-sm mb-4"&gt;
&lt;div class="card-body p-3 p-md-4"&gt;
&lt;div class="fw-bold mb-2"&gt;目次&lt;/div&gt;
&lt;div class="row g-2"&gt;
&lt;div class="col-6 col-md-4 col-lg-2"&gt;&lt;a class="btn btn-outline-primary btn-sm w-100" href="#bg"&gt;背景&lt;/a&gt;&lt;/div&gt;
&lt;div class="col-6 col-md-4 col-lg-2"&gt;&lt;a class="btn btn-outline-primary btn-sm w-100" href="#online"&gt;オンライン&lt;/a&gt;&lt;/div&gt;
&lt;div class="col-6 col-md-4 col-lg-2"&gt;&lt;a class="btn btn-outline-primary btn-sm w-100" href="#steps"&gt;改善手順&lt;/a&gt;&lt;/div&gt;
&lt;div class="col-6 col-md-4 col-lg-2"&gt;&lt;a class="btn btn-outline-primary btn-sm w-100" href="#home"&gt;家庭の役割&lt;/a&gt;&lt;/div&gt;
&lt;div class="col-6 col-md-4 col-lg-2"&gt;&lt;a class="btn btn-outline-primary btn-sm w-100" href="#fit"&gt;相性&lt;/a&gt;&lt;/div&gt;
&lt;div class="col-6 col-md-4 col-lg-2"&gt;&lt;a class="btn btn-outline-primary btn-sm w-100" href="#summary"&gt;まとめ&lt;/a&gt;&lt;/div&gt;
&lt;/div&gt;
&lt;/div&gt;
&lt;/div&gt;
&lt;p&gt;&lt;!-- 背景 --&gt;&lt;/p&gt;
&lt;h2 id="bg" class="dl-anchor dl-h2"&gt;この悩みが起きる背景&lt;/h2&gt;
&lt;p class="dl-lead"&gt;語句理解の弱さは「語彙が少ない」だけではなく、&lt;strong&gt;分からない語を放置して読み進める癖&lt;/strong&gt;で崩れることが多いです。&lt;br /&gt;
抽象度が高い中学受験国語では、語句の曖昧さが段落理解に連鎖しやすくなります。&lt;/p&gt;
&lt;div class="row g-3 mb-4"&gt;
&lt;div class="col-12 col-lg-7"&gt;
&lt;div class="card dl-card shadow-sm h-100"&gt;
&lt;div class="card-body p-3 p-md-4"&gt;
&lt;div class="mb-2"&gt;&lt;span class="badge bg-danger dl-badge"&gt;典型パターン&lt;/span&gt;&lt;br /&gt;
&lt;span class="text-muted small"&gt;語句の曖昧さが点数へ直結&lt;/span&gt;&lt;/div&gt;
&lt;div class="table-responsive"&gt;
&lt;table class="table table-bordered align-middle mb-0 dl-table"&gt;
&lt;thead class="dl-thead"&gt;
&lt;tr class="text-center"&gt;
&lt;th style="width: 40%;"&gt;家庭で見えやすい症状&lt;/th&gt;
&lt;th style="width: 36%;"&gt;本文内で起きていること&lt;/th&gt;
&lt;th&gt;結果&lt;/th&gt;
&lt;/tr&gt;
&lt;/thead&gt;
&lt;tbody&gt;
&lt;tr&gt;
&lt;td class="fw-bold"&gt;話がつながらない&lt;/td&gt;
&lt;td&gt;重要語が曖昧で段落関係が取れない&lt;/td&gt;
&lt;td&gt;要点問題が不安定&lt;/td&gt;
&lt;/tr&gt;
&lt;tr&gt;
&lt;td class="fw-bold"&gt;選択肢が最後まで残る&lt;/td&gt;
&lt;td&gt;言い換え判断ができず消去が進まない&lt;/td&gt;
&lt;td&gt;当て勘が増える&lt;/td&gt;
&lt;/tr&gt;
&lt;tr&gt;
&lt;td class="fw-bold"&gt;線は多いのに点が取れない&lt;/td&gt;
&lt;td&gt;重要語と周辺情報が区別できない&lt;/td&gt;
&lt;td&gt;根拠がズレる&lt;/td&gt;
&lt;/tr&gt;
&lt;tr&gt;
&lt;td class="fw-bold"&gt;記述がそれっぽい&lt;/td&gt;
&lt;td&gt;語句の意味が違うまま文章化している&lt;/td&gt;
&lt;td&gt;方向ズレ・要素不足&lt;/td&gt;
&lt;/tr&gt;
&lt;/tbody&gt;
&lt;/table&gt;
&lt;/div&gt;
&lt;div class="alert mt-3 mb-0 dl-warn"&gt;
&lt;div class="fw-bold mb-1"&gt;重要&lt;/div&gt;
&lt;div class="mb-0"&gt;目的は語彙を増やす前に、&lt;strong&gt;本文の中で語句の意味を確定&lt;/strong&gt;させることです。&lt;br /&gt;
「分からない語を可視化→文脈で決める→要点へつなぐ」流れを型にします。&lt;/div&gt;
&lt;/div&gt;
&lt;/div&gt;
&lt;/div&gt;
&lt;/div&gt;
&lt;div class="col-12 col-lg-5"&gt;
&lt;div class="card dl-card shadow-sm h-100"&gt;
&lt;div class="card-body p-3 p-md-4"&gt;
&lt;div class="mb-2"&gt;&lt;span class="badge bg-success dl-badge"&gt;具体例&lt;/span&gt;&lt;br /&gt;
&lt;span class="text-muted small"&gt;語句一つで評価が逆になる&lt;/span&gt;&lt;/div&gt;
&lt;div class="dl-soft p-3"&gt;
&lt;div class="fw-bold mb-2"&gt;例：評価語の曖昧さ&lt;/div&gt;
&lt;div class="dl-mini"&gt;「迎合」のような語が曖昧だと、人物の態度を肯定的に読み違え、筆者の評価が逆方向にずれることがあります。&lt;/div&gt;
&lt;hr class="my-3" /&gt;
&lt;div class="fw-bold mb-2"&gt;ズレが起きる連鎖&lt;/div&gt;
&lt;ol class="mb-0 ps-3"&gt;
&lt;li&gt;語の意味を仮のまま進む&lt;/li&gt;
&lt;li&gt;段落要点が曖昧になる&lt;/li&gt;
&lt;li&gt;設問で根拠がズレる&lt;/li&gt;
&lt;li&gt;選択肢は語感で選ぶ&lt;/li&gt;
&lt;li&gt;記述は要素不足になる&lt;/li&gt;
&lt;/ol&gt;
&lt;/div&gt;
&lt;div class="alert alert-info mt-3 mb-0"&gt;
&lt;div class="fw-bold mb-1"&gt;立て直しの視点&lt;/div&gt;
&lt;div class="mb-0"&gt;分からない語を放置しない仕組みを作り、言い換え箇所で意味を確定してから要点へ進みます。&lt;/div&gt;
&lt;/div&gt;
&lt;/div&gt;
&lt;/div&gt;
&lt;/div&gt;
&lt;/div&gt;
&lt;p&gt;&lt;!-- オンライン --&gt;&lt;/p&gt;
&lt;h2 id="online" class="dl-anchor dl-h2"&gt;オンライン国語個別指導が効果を発揮する理由&lt;/h2&gt;
&lt;p class="dl-lead"&gt;語句理解の弱さは答案だけで原因特定が難しいため、オンラインでは「読む途中の処理」を観察し、&lt;br /&gt;
語句を文脈に紐付けて意味決定する手順を固定していきます。&lt;/p&gt;
&lt;div class="card dl-card shadow-sm mb-4"&gt;
&lt;div class="card-body p-3 p-md-4"&gt;
&lt;div class="row g-3"&gt;
&lt;div class="col-12 col-lg-7"&gt;
&lt;div class="p-3 rounded" style="border: 1px solid #e5e7eb; background: #fff;"&gt;
&lt;div class="fw-bold mb-2"&gt;オンラインで把握しやすい兆候&lt;/div&gt;
&lt;ul class="mb-0 ps-3"&gt;
&lt;li&gt;分からない語に印を付けず通過する&lt;/li&gt;
&lt;li&gt;重要語ではなく広範囲に線を引いてしまう&lt;/li&gt;
&lt;li&gt;「つまり」「言い換えると」で止まれない&lt;/li&gt;
&lt;li&gt;段落要点を一言で言えない&lt;/li&gt;
&lt;/ul&gt;
&lt;div class="dl-note mt-2"&gt;兆候が見えれば、語彙の量ではなく処理の癖として矯正できます。&lt;/div&gt;
&lt;/div&gt;
&lt;p&gt;&lt;!-- メインリンク：1回 --&gt;&lt;/p&gt;
&lt;div class="alert alert-primary mt-3 mb-0"&gt;
&lt;div class="fw-bold mb-1"&gt;案内&lt;/div&gt;
&lt;div class="mb-0"&gt;語句の意味が取れずに読解が崩れる場合は、&lt;br /&gt;
&lt;a class="fw-bold" href="https://dokkai-labo.tokyo/kobetsuonline01/"&gt;オンライン国語の個別指導&lt;/a&gt;&lt;br /&gt;
で「語句→文脈→要点」の順に積み上げ直すのが効果的です。&lt;/div&gt;
&lt;/div&gt;
&lt;/div&gt;
&lt;div class="col-12 col-lg-5"&gt;
&lt;div class="dl-kpi p-3 h-100"&gt;
&lt;div class="fw-bold mb-2"&gt;改善のゴール&lt;/div&gt;
&lt;ul class="mb-3 ps-3 small mb-0"&gt;
&lt;li&gt;分からない語を印で残せる&lt;/li&gt;
&lt;li&gt;言い換え箇所で意味を確定できる&lt;/li&gt;
&lt;li&gt;段落要点を一言で置ける&lt;/li&gt;
&lt;li&gt;選択肢を本文根拠で消去できる&lt;/li&gt;
&lt;li&gt;記述は材料→整形→文章化の順を守れる&lt;/li&gt;
&lt;/ul&gt;
&lt;div class="small"&gt;ゴールは「語彙の暗記」ではなく「本文で意味決定できること」です。&lt;/div&gt;
&lt;/div&gt;
&lt;/div&gt;
&lt;/div&gt;
&lt;/div&gt;
&lt;/div&gt;
&lt;p&gt;&lt;!-- 改善手順 --&gt;&lt;/p&gt;
&lt;h2 id="steps" class="dl-anchor dl-h2"&gt;改善方法（実践ステップ）&lt;/h2&gt;
&lt;p class="dl-lead"&gt;ここでは、語句を単語帳として覚える前に「本文内で意味を確定」させるための手順を、本文処理→設問→記述の順で整理します。&lt;/p&gt;
&lt;p&gt;&lt;!-- Step 1 --&gt;&lt;/p&gt;
&lt;details class="dl-details card dl-card shadow-sm mb-3" open=""&gt;
&lt;summary class="card-header fw-bold" style="background: #ecfeff;"&gt;ステップ1：本文処理の改善 &lt;span class="badge bg-info text-dark"&gt;語句を可視化&lt;/span&gt;&lt;/summary&gt;
&lt;div class="card-body p-3 p-md-4"&gt;
&lt;div class="row g-3"&gt;
&lt;div class="col-12 col-lg-6"&gt;
&lt;div class="dl-soft p-3 h-100"&gt;
&lt;div class="fw-bold mb-2"&gt;最初に固定する型&lt;/div&gt;
&lt;ul class="mb-0 ps-3"&gt;
&lt;li&gt;分からない語に下線を引く&lt;/li&gt;
&lt;li&gt;言い換え箇所を矢印で結ぶ&lt;/li&gt;
&lt;li&gt;各段落に一言要点を置く&lt;/li&gt;
&lt;li&gt;要点が置けないときは語句に戻る&lt;/li&gt;
&lt;/ul&gt;
&lt;div class="dl-note mt-2"&gt;印は増やさず、語句の意味決定に必要な情報だけ残します。&lt;/div&gt;
&lt;/div&gt;
&lt;/div&gt;
&lt;div class="col-12 col-lg-6"&gt;
&lt;div class="p-3 rounded h-100" style="border: 1px solid #e5e7eb; background: #fff;"&gt;
&lt;div class="fw-bold mb-2"&gt;意味決定のヒントになりやすい箇所&lt;/div&gt;
&lt;div class="table-responsive"&gt;
&lt;table class="table table-bordered align-middle mb-0 dl-table"&gt;
&lt;thead style="background: #ffffff;"&gt;
&lt;tr class="text-center"&gt;
&lt;th style="width: 36%;"&gt;サイン&lt;/th&gt;
&lt;th&gt;ここでやること&lt;/th&gt;
&lt;/tr&gt;
&lt;/thead&gt;
&lt;tbody&gt;
&lt;tr&gt;
&lt;td class="fw-bold"&gt;つまり／言い換えると&lt;/td&gt;
&lt;td&gt;前後を矢印でつないで語句の意味を確定&lt;/td&gt;
&lt;/tr&gt;
&lt;tr&gt;
&lt;td class="fw-bold"&gt;しかし／一方で&lt;/td&gt;
&lt;td&gt;対比の軸を一言で言う&lt;/td&gt;
&lt;/tr&gt;
&lt;tr&gt;
&lt;td class="fw-bold"&gt;なぜなら／そのため&lt;/td&gt;
&lt;td&gt;理由と結論をセットで回収する&lt;/td&gt;
&lt;/tr&gt;
&lt;tr&gt;
&lt;td class="fw-bold"&gt;具体例&lt;/td&gt;
&lt;td&gt;抽象語を具体に落とすヒントとして読む&lt;/td&gt;
&lt;/tr&gt;
&lt;/tbody&gt;
&lt;/table&gt;
&lt;/div&gt;
&lt;div class="dl-note mt-2"&gt;文脈で意味が決まる語ほど、上の箇所が手がかりになります。&lt;/div&gt;
&lt;/div&gt;
&lt;/div&gt;
&lt;/div&gt;
&lt;/div&gt;
&lt;/details&gt;
&lt;p&gt;&lt;!-- Step 2 --&gt;&lt;/p&gt;
&lt;details class="dl-details card dl-card shadow-sm mb-3"&gt;
&lt;summary class="card-header fw-bold" style="background: #eef2ff;"&gt;ステップ2：設問処理の改善 &lt;span class="badge bg-primary"&gt;条件の言語化&lt;/span&gt;&lt;/summary&gt;
&lt;div class="card-body p-3 p-md-4"&gt;
&lt;div class="dl-soft p-3 mb-3"&gt;
&lt;div class="fw-bold mb-2"&gt;設問は三点分解してから本文へ戻る&lt;/div&gt;
&lt;div class="row g-2"&gt;
&lt;div class="col-12 col-md-4"&gt;
&lt;div class="fw-bold"&gt;何を答える&lt;/div&gt;
&lt;div class="dl-note"&gt;内容・理由・心情など型を確定&lt;/div&gt;
&lt;/div&gt;
&lt;div class="col-12 col-md-4"&gt;
&lt;div class="fw-bold"&gt;どこから拾う&lt;/div&gt;
&lt;div class="dl-note"&gt;参照範囲を仮決めして迷走を減らす&lt;/div&gt;
&lt;/div&gt;
&lt;div class="col-12 col-md-4"&gt;
&lt;div class="fw-bold"&gt;どの条件で整える&lt;/div&gt;
&lt;div class="dl-note"&gt;限定語・要素数・字数を確認&lt;/div&gt;
&lt;/div&gt;
&lt;/div&gt;
&lt;/div&gt;
&lt;div class="table-responsive"&gt;
&lt;table class="table table-bordered align-middle mb-0 dl-table"&gt;
&lt;thead style="background: #ffffff;"&gt;
&lt;tr class="text-center"&gt;
&lt;th style="width: 28%;"&gt;よくあるズレ&lt;/th&gt;
&lt;th style="width: 42%;"&gt;起きること&lt;/th&gt;
&lt;th&gt;対策&lt;/th&gt;
&lt;/tr&gt;
&lt;/thead&gt;
&lt;tbody&gt;
&lt;tr&gt;
&lt;td class="fw-bold"&gt;設問語句が曖昧&lt;/td&gt;
&lt;td&gt;条件を取り違えて根拠がズレる&lt;/td&gt;
&lt;td&gt;設問語句も本文で言い換えを探す&lt;/td&gt;
&lt;/tr&gt;
&lt;tr&gt;
&lt;td class="fw-bold"&gt;限定語を落とす&lt;/td&gt;
&lt;td&gt;部分点止まりが増える&lt;/td&gt;
&lt;td&gt;限定語を囲み、最後に条件点検&lt;/td&gt;
&lt;/tr&gt;
&lt;tr&gt;
&lt;td class="fw-bold"&gt;消去が進まない&lt;/td&gt;
&lt;td&gt;最後は語感で選ぶ&lt;/td&gt;
&lt;td&gt;本文にない要素・飛躍・逆因果を消す&lt;/td&gt;
&lt;/tr&gt;
&lt;/tbody&gt;
&lt;/table&gt;
&lt;/div&gt;
&lt;div class="alert mt-3 mb-0 dl-callout"&gt;
&lt;div class="fw-bold mb-1"&gt;ポイント&lt;/div&gt;
&lt;div class="mb-0"&gt;語句が曖昧な子ほど「良い選択肢探し」ではなく「間違い消去」が安定します。&lt;/div&gt;
&lt;/div&gt;
&lt;/div&gt;
&lt;/details&gt;
&lt;p&gt;&lt;!-- Step 3 --&gt;&lt;/p&gt;
&lt;details class="dl-details card dl-card shadow-sm mb-4"&gt;
&lt;summary class="card-header fw-bold" style="background: #fff7ed;"&gt;ステップ3：記述改善 &lt;span class="badge bg-warning text-dark"&gt;意味の一致&lt;/span&gt;&lt;/summary&gt;
&lt;div class="card-body p-3 p-md-4"&gt;
&lt;p class="mb-3"&gt;語句の意味が曖昧なまま記述を書くと、本文の言い換えがズレます。表現を直す前に、材料の意味を確定する工程が必要です。&lt;/p&gt;
&lt;div class="row g-3"&gt;
&lt;div class="col-12 col-lg-6"&gt;
&lt;div class="dl-soft p-3 h-100"&gt;
&lt;div class="fw-bold mb-2"&gt;記述の三工程&lt;/div&gt;
&lt;ol class="mb-0 ps-3"&gt;
&lt;li&gt;材料の抜き出し&lt;/li&gt;
&lt;li&gt;語句の意味を文脈で確定して要素を整形&lt;/li&gt;
&lt;li&gt;文章化&lt;/li&gt;
&lt;/ol&gt;
&lt;div class="dl-note mt-2"&gt;材料が曖昧なら、本文の言い換え箇所へ戻って確定してから進みます。&lt;/div&gt;
&lt;/div&gt;
&lt;/div&gt;
&lt;div class="col-12 col-lg-6"&gt;
&lt;div class="p-3 rounded h-100" style="border: 1px solid #e5e7eb; background: #fff;"&gt;
&lt;div class="fw-bold mb-2"&gt;よくある崩れ方と対処&lt;/div&gt;
&lt;ul class="mb-0 ps-3"&gt;
&lt;li&gt;抽象語で終わる → 本文の具体を一つ入れる&lt;/li&gt;
&lt;li&gt;言い換えが飛躍 → 矢印で本文の言い換えをつなぐ&lt;/li&gt;
&lt;li&gt;条件漏れ → 条件を箇条書きにして点検&lt;/li&gt;
&lt;/ul&gt;
&lt;/div&gt;
&lt;/div&gt;
&lt;/div&gt;
&lt;div class="alert alert-warning mt-3 mb-0"&gt;
&lt;div class="fw-bold mb-1"&gt;添削後の戻し方&lt;/div&gt;
&lt;div class="mb-0"&gt;直された語句が本文でどういう意味かを言語化し、同じ設問で書き直して再現性を作ります。&lt;/div&gt;
&lt;/div&gt;
&lt;/div&gt;
&lt;p&gt;&lt;!-- =============================== 追加D：不足補完（例/練習/チェック/FAQ） 挿入位置：#steps（改善手順）セクションの直後 → #home の前 =============================== --&gt;&lt;/p&gt;
&lt;section id="drill" class="card dl-card shadow-sm mb-4"&gt;
&lt;div class="card-body p-3 p-md-4"&gt;
&lt;div class="d-flex align-items-center justify-content-between flex-wrap gap-2 mb-2"&gt;
&lt;div class="fw-bold"&gt;語句の意味が取れない子を直す「10分ドリル」（週3）&lt;/div&gt;
&lt;p&gt;&lt;span class="badge bg-primary"&gt;家庭用&lt;/span&gt;&lt;/p&gt;
&lt;/div&gt;
&lt;p class="dl-note mb-3"&gt;語彙を増やす前に、「本文で意味を決める動き」を反復して癖を上書きします。短時間で固定するほど安定します。&lt;/p&gt;
&lt;div class="row g-3"&gt;
&lt;div class="col-12 col-lg-4"&gt;
&lt;div class="dl-soft p-3 h-100"&gt;
&lt;div class="fw-bold mb-2"&gt;ドリル1：未知語を可視化&lt;/div&gt;
&lt;ol class="mb-0 ps-3"&gt;
&lt;li&gt;分からない語に下線（放置禁止）&lt;/li&gt;
&lt;li&gt;その語の前後1文を丸で囲む&lt;/li&gt;
&lt;li&gt;「何の話か」を一言で仮置き&lt;/li&gt;
&lt;/ol&gt;
&lt;div class="dl-note mt-2"&gt;目的は正解の意味より「止まれる」こと。&lt;/div&gt;
&lt;/div&gt;
&lt;/div&gt;
&lt;div class="col-12 col-lg-4"&gt;
&lt;div class="dl-soft p-3 h-100"&gt;
&lt;div class="fw-bold mb-2"&gt;ドリル2：言い換えで意味決定&lt;/div&gt;
&lt;ol class="mb-0 ps-3"&gt;
&lt;li&gt;つまり／言い換えると を探す&lt;/li&gt;
&lt;li&gt;前後を矢印で結ぶ&lt;/li&gt;
&lt;li&gt;未知語を“別の言い方”で書く&lt;/li&gt;
&lt;/ol&gt;
&lt;div class="dl-note mt-2"&gt;辞書より本文を優先。本文内で確定。&lt;/div&gt;
&lt;/div&gt;
&lt;/div&gt;
&lt;div class="col-12 col-lg-4"&gt;
&lt;div class="dl-soft p-3 h-100"&gt;
&lt;div class="fw-bold mb-2"&gt;ドリル3：段落要点へ接続&lt;/div&gt;
&lt;ol class="mb-0 ps-3"&gt;
&lt;li&gt;段落の中心語（重要語）を1つ決める&lt;/li&gt;
&lt;li&gt;その語を使って要点を一言&lt;/li&gt;
&lt;li&gt;要点が言えないなら語句へ戻る&lt;/li&gt;
&lt;/ol&gt;
&lt;div class="dl-note mt-2"&gt;要点は「短く」。長いほど曖昧。&lt;/div&gt;
&lt;/div&gt;
&lt;/div&gt;
&lt;/div&gt;
&lt;div class="alert mt-3 mb-0 dl-callout"&gt;
&lt;div class="fw-bold mb-1"&gt;判定（できたか）&lt;/div&gt;
&lt;div class="mb-0"&gt;未知語に下線が入る／言い換え箇所で矢印が引ける／段落要点が一言で言える。この3点が揃えば改善が回り始めます。&lt;/div&gt;
&lt;/div&gt;
&lt;/div&gt;
&lt;/section&gt;
&lt;section id="examples" class="card dl-card shadow-sm mb-4"&gt;
&lt;div class="card-body p-3 p-md-4"&gt;
&lt;div class="fw-bold mb-2"&gt;よくある「意味取り違え」パターンと直し方（ミニ例）&lt;/div&gt;
&lt;p class="dl-note mb-3"&gt;語句の意味を“それっぽく”処理すると、本文評価・筆者意図・人物像が逆向きになりやすいです。&lt;/p&gt;
&lt;div class="table-responsive"&gt;
&lt;table class="table table-bordered align-middle mb-0 dl-table"&gt;
&lt;thead style="background: #ffffff;"&gt;
&lt;tr class="text-center"&gt;
&lt;th style="width: 28%;"&gt;つまずく語の型&lt;/th&gt;
&lt;th style="width: 36%;"&gt;起きがち&lt;/th&gt;
&lt;th&gt;本文での直し方&lt;/th&gt;
&lt;/tr&gt;
&lt;/thead&gt;
&lt;tbody&gt;
&lt;tr&gt;
&lt;td class="fw-bold"&gt;評価語（態度）&lt;/td&gt;
&lt;td&gt;人物の評価が逆方向にズレる&lt;/td&gt;
&lt;td&gt;直後の具体例・対比（しかし/一方）で軸を確定&lt;/td&gt;
&lt;/tr&gt;
&lt;tr&gt;
&lt;td class="fw-bold"&gt;抽象語&lt;/td&gt;
&lt;td&gt;要点が“ふわっ”として選択肢が残る&lt;/td&gt;
&lt;td&gt;「具体的には」を拾い、抽象→具体をセット化&lt;/td&gt;
&lt;/tr&gt;
&lt;tr&gt;
&lt;td class="fw-bold"&gt;指示語の指す内容&lt;/td&gt;
&lt;td&gt;根拠がズレて消去が進まない&lt;/td&gt;
&lt;td&gt;指示語＝直前1〜2文を必ず参照して確定&lt;/td&gt;
&lt;/tr&gt;
&lt;tr&gt;
&lt;td class="fw-bold"&gt;因果語（そのため等）&lt;/td&gt;
&lt;td&gt;理由と結論が入れ替わる&lt;/td&gt;
&lt;td&gt;「なぜなら/だから」のセットで因果を固定&lt;/td&gt;
&lt;/tr&gt;
&lt;/tbody&gt;
&lt;/table&gt;
&lt;/div&gt;
&lt;div class="dl-soft p-3 mt-3"&gt;
&lt;div class="fw-bold mb-2"&gt;家庭での一言（答えを教えない版）&lt;/div&gt;
&lt;ul class="mb-0 ps-3"&gt;
&lt;li&gt;その語、本文のどこで言い換えてる&lt;/li&gt;
&lt;li&gt;しかしの前後、何と何が対比&lt;/li&gt;
&lt;li&gt;具体例は何を説明してる&lt;/li&gt;
&lt;/ul&gt;
&lt;/div&gt;
&lt;/div&gt;
&lt;/section&gt;
&lt;section id="check" class="card dl-card shadow-sm mb-4"&gt;
&lt;div class="card-body p-3 p-md-4"&gt;
&lt;div class="d-flex align-items-center justify-content-between flex-wrap gap-2 mb-2"&gt;
&lt;div class="fw-bold"&gt;過去問・模試で崩れないチェック（提出前30秒）&lt;/div&gt;
&lt;p&gt;&lt;span class="badge bg-dark"&gt;当日用&lt;/span&gt;&lt;/p&gt;
&lt;/div&gt;
&lt;p class="dl-note mb-3"&gt;語句の曖昧さは、最後の30秒の点検で失点が止まることがあります。&lt;/p&gt;
&lt;div class="row g-3"&gt;
&lt;div class="col-12 col-lg-6"&gt;
&lt;div class="dl-soft p-3 h-100"&gt;
&lt;div class="fw-bold mb-2"&gt;本文側チェック&lt;/div&gt;
&lt;ul class="mb-0 ps-3"&gt;
&lt;li&gt;下線を引いた未知語の“本文内の説明”に矢印がある&lt;/li&gt;
&lt;li&gt;つまり／しかし／なぜなら の前後が一言で言える&lt;/li&gt;
&lt;li&gt;段落要点が一言で置けている&lt;/li&gt;
&lt;/ul&gt;
&lt;/div&gt;
&lt;/div&gt;
&lt;div class="col-12 col-lg-6"&gt;
&lt;div class="dl-soft p-3 h-100"&gt;
&lt;div class="fw-bold mb-2"&gt;設問側チェック&lt;/div&gt;
&lt;ul class="mb-0 ps-3"&gt;
&lt;li&gt;設問のキーワード（条件語）の意味が本文で一致している&lt;/li&gt;
&lt;li&gt;消去は「本文にない／逆／飛躍」を先に切れている&lt;/li&gt;
&lt;li&gt;記述は材料→整形→文章化の順を守った&lt;/li&gt;
&lt;/ul&gt;
&lt;/div&gt;
&lt;/div&gt;
&lt;/div&gt;
&lt;div class="alert alert-warning mt-3 mb-0"&gt;
&lt;div class="fw-bold mb-1"&gt;最後に&lt;/div&gt;
&lt;div class="mb-0"&gt;語句の意味が曖昧なまま「それっぽい答案」を出すのが最大の失点源です。意味一致→根拠一致の順で点検します。&lt;/div&gt;
&lt;/div&gt;
&lt;/div&gt;
&lt;/section&gt;
&lt;section id="faq" class="card dl-card shadow-sm mb-4"&gt;
&lt;div class="card-body p-3 p-md-4"&gt;
&lt;div class="fw-bold mb-2"&gt;よくある質問（語句の意味が取れない）&lt;/div&gt;
&lt;details class="dl-details dl-soft p-3 mb-2"&gt;
&lt;summary class="fw-bold"&gt;語彙が少ないから単語帳をやるべきか&lt;/summary&gt;
&lt;div class="mt-2"&gt;単語帳は有効ですが、「本文で意味を決める癖」が弱いと定着が点数に直結しづらいです。まず本文内の言い換え・具体例で意味決定する型を作り、その後に語彙を増やす方が伸びやすいです。&lt;/div&gt;
&lt;/details&gt;
&lt;details class="dl-details dl-soft p-3 mb-2"&gt;
&lt;summary class="fw-bold"&gt;辞書を引かせると遅くなる。どうするか&lt;/summary&gt;
&lt;div class="mt-2"&gt;本文中の「つまり／具体例／対比」で意味を仮確定し、最後に必要な語だけ辞書で確認する運用が現実的です。途中で毎回辞書に行くと、構造が途切れて崩れやすくなります。&lt;/div&gt;
&lt;/details&gt;
&lt;details class="dl-details dl-soft p-3 mb-2"&gt;
&lt;summary class="fw-bold"&gt;選択肢が最後まで残るのは語句が原因か&lt;/summary&gt;
&lt;div class="mt-2"&gt;原因の一つになりやすいです。語句の意味が曖昧だと「本文根拠で否定」ができず消去が止まります。本文にない要素、逆方向、飛躍を先に切る消去基準を固定すると安定します。&lt;/div&gt;
&lt;/details&gt;
&lt;details class="dl-details dl-soft p-3 mb-2"&gt;
&lt;summary class="fw-bold"&gt;記述が“それっぽい”のに点が出ない&lt;/summary&gt;
&lt;div class="mt-2"&gt;語句の意味が本文と一致していない（言い換えズレ）ケースが多いです。材料回収→意味確定（言い換え箇所へ戻る）→要素整形→文章化の順に戻すと改善が速いです。&lt;/div&gt;
&lt;/details&gt;
&lt;details class="dl-details dl-soft p-3"&gt;
&lt;summary class="fw-bold"&gt;オンライン個別では何を見て直すのか&lt;/summary&gt;
&lt;div class="mt-2"&gt;下線が入るか（未知語を可視化できるか）、言い換えに矢印が引けるか（本文で意味決定できるか）、段落要点が一言で言えるか（要点へ接続できるか）を、読む途中で観察しながら固定します。&lt;/div&gt;
&lt;/details&gt;
&lt;/div&gt;
&lt;/section&gt;
&lt;p&gt;&lt;!-- =============================== /追加Dここまで =============================== --&gt;&lt;/p&gt;
&lt;/details&gt;
&lt;p&gt;&lt;!-- 家庭の役割 --&gt;&lt;/p&gt;
&lt;h2 id="home" class="dl-anchor dl-h2"&gt;家庭でできるフォローと役割分担&lt;/h2&gt;
&lt;p class="dl-lead"&gt;家庭は解説役よりも、語彙の継続と「本文で意味を決める癖」を支える設計者として関わる方が、衝突が減り改善が進みます。&lt;/p&gt;
&lt;div class="card dl-card shadow-sm mb-4"&gt;
&lt;div class="card-body p-3 p-md-4"&gt;
&lt;div class="row g-3"&gt;
&lt;div class="col-12 col-lg-6"&gt;
&lt;div class="dl-soft p-3 h-100"&gt;
&lt;div class="fw-bold mb-2"&gt;家庭が担いやすいこと&lt;/div&gt;
&lt;ul class="mb-0 ps-3"&gt;
&lt;li&gt;語彙・漢字を少量で毎日&lt;/li&gt;
&lt;li&gt;間違えた語は短い例文で使う&lt;/li&gt;
&lt;li&gt;抽象語は言い換えを一つ持つ&lt;/li&gt;
&lt;/ul&gt;
&lt;div class="dl-note mt-2"&gt;量より継続が効きます。1日10分以内で十分です。&lt;/div&gt;
&lt;/div&gt;
&lt;/div&gt;
&lt;div class="col-12 col-lg-6"&gt;
&lt;div class="p-3 rounded h-100" style="border: 1px solid #e5e7eb; background: #fff;"&gt;
&lt;div class="fw-bold mb-2"&gt;家庭の声かけは本文へ戻す&lt;/div&gt;
&lt;div class="table-responsive"&gt;
&lt;table class="table table-bordered align-middle mb-0 dl-table"&gt;
&lt;thead style="background: #ffffff;"&gt;
&lt;tr class="text-center"&gt;
&lt;th style="width: 36%;"&gt;声かけ&lt;/th&gt;
&lt;th&gt;狙い&lt;/th&gt;
&lt;/tr&gt;
&lt;/thead&gt;
&lt;tbody&gt;
&lt;tr&gt;
&lt;td class="fw-bold"&gt;この語はどこで説明されている&lt;/td&gt;
&lt;td&gt;分からない語を放置しない&lt;/td&gt;
&lt;/tr&gt;
&lt;tr&gt;
&lt;td class="fw-bold"&gt;つまりの後ろは何&lt;/td&gt;
&lt;td&gt;言い換えで意味決定&lt;/td&gt;
&lt;/tr&gt;
&lt;tr&gt;
&lt;td class="fw-bold"&gt;別の言い方で言える&lt;/td&gt;
&lt;td&gt;語の意味を固定する&lt;/td&gt;
&lt;/tr&gt;
&lt;/tbody&gt;
&lt;/table&gt;
&lt;/div&gt;
&lt;div class="dl-note mt-2"&gt;答えを教えるより、本文で意味を確定する経験を増やします。&lt;/div&gt;
&lt;/div&gt;
&lt;/div&gt;
&lt;/div&gt;
&lt;div class="alert mt-3 mb-0 dl-callout"&gt;
&lt;div class="fw-bold mb-1"&gt;過去問管理のコツ&lt;/div&gt;
&lt;div class="mb-0"&gt;点数よりも「分からなかった語句」「本文でどう確定したか」「その語句でどの設問がズレたか」を短く記録すると、改善が速くなります。&lt;/div&gt;
&lt;/div&gt;
&lt;/div&gt;
&lt;/div&gt;
&lt;p&gt;&lt;!-- 相性 --&gt;&lt;/p&gt;
&lt;h2 id="fit" class="dl-anchor dl-h2"&gt;どんな子に相性が良いか&lt;/h2&gt;
&lt;p class="dl-lead"&gt;語句理解が弱い子は「分からない」を自覚しづらいことがあります。オンラインの個別指導は、思考を言語化しながら進められるため相性が良い傾向があります。&lt;/p&gt;
&lt;div class="row g-3 mb-4"&gt;
&lt;div class="col-12 col-lg-7"&gt;
&lt;div class="card dl-card shadow-sm h-100"&gt;
&lt;div class="card-body p-3 p-md-4"&gt;
&lt;div class="fw-bold mb-2"&gt;相性が良いタイプ&lt;/div&gt;
&lt;ul class="mb-0 ps-3"&gt;
&lt;li&gt;本文を読んだのに内容がつながらない&lt;/li&gt;
&lt;li&gt;選択肢で迷い、最後は当て勘になる&lt;/li&gt;
&lt;li&gt;記述が抽象的で本文の要素が入らない&lt;/li&gt;
&lt;li&gt;分からない語が出ても止まらず進む&lt;/li&gt;
&lt;li&gt;家庭で教えようとすると揉めやすい&lt;/li&gt;
&lt;/ul&gt;
&lt;/div&gt;
&lt;/div&gt;
&lt;/div&gt;
&lt;div class="col-12 col-lg-5"&gt;
&lt;div class="card dl-card shadow-sm h-100"&gt;
&lt;div class="card-body p-3 p-md-4"&gt;
&lt;div class="fw-bold mb-2"&gt;説明文が特に不安定な場合&lt;/div&gt;
&lt;div class="dl-soft p-3"&gt;
&lt;div class="dl-mini mb-2"&gt;抽象語が多い説明文では、言い換え・対比・因果の軸が取れないと語句の曖昧さが増幅します。&lt;/div&gt;
&lt;p&gt;&lt;a class="btn btn-outline-primary w-100" href="https://dokkai-labo.tokyo/setsumeibun/"&gt;&lt;br /&gt;
説明文の読み方を整理する&lt;br /&gt;
&lt;/a&gt;&lt;/p&gt;
&lt;div class="dl-note mt-2"&gt;※本文の骨格を掴むための補助記事として位置付けると自然です。&lt;/div&gt;
&lt;/div&gt;
&lt;/div&gt;
&lt;/div&gt;
&lt;/div&gt;
&lt;/div&gt;
&lt;p&gt;&lt;!-- まとめ --&gt;&lt;/p&gt;
&lt;h2 id="summary" class="dl-anchor dl-h2"&gt;まとめ&lt;/h2&gt;
&lt;div class="card dl-card shadow-sm"&gt;
&lt;div class="card-body p-3 p-md-4"&gt;
&lt;div class="row align-items-center g-3"&gt;
&lt;div class="col-12 col-lg-8"&gt;
&lt;p class="mb-2"&gt;語句の意味が取れないと、文脈と要点がずれ、選択肢や記述まで連鎖的に崩れます。&lt;br /&gt;
分からない語を可視化し、本文内の言い換えや対比で意味を確定する型を作れば改善は進みます。&lt;/p&gt;
&lt;div class="dl-soft p-3"&gt;
&lt;div class="fw-bold mb-1"&gt;最終チェック&lt;/div&gt;
&lt;ul class="mb-0 ps-3"&gt;
&lt;li&gt;分からない語に印を残せる&lt;/li&gt;
&lt;li&gt;つまり・言い換えで意味を確定できる&lt;/li&gt;
&lt;li&gt;段落要点を一言で置ける&lt;/li&gt;
&lt;li&gt;選択肢は本文根拠で消去できる&lt;/li&gt;
&lt;li&gt;記述は材料→整形→文章化の順を守れる&lt;/li&gt;
&lt;/ul&gt;
&lt;/div&gt;
&lt;/div&gt;
&lt;div class="col-12 col-lg-4"&gt;
&lt;p&gt;&lt;!-- メインリンク：2回目（許容範囲） --&gt;&lt;br /&gt;
&lt;a class="btn btn-primary btn-lg w-100" href="https://dokkai-labo.tokyo/kobetsuonline01/"&gt;&lt;br /&gt;
オンライン国語の個別指導へ&lt;br /&gt;
&lt;/a&gt;&lt;/p&gt;
&lt;div class="dl-note mt-2"&gt;語句→文脈→要点の順に積み上げ直し、読解と記述を安定させます。&lt;/div&gt;
&lt;/div&gt;
&lt;/div&gt;
&lt;hr class="my-4" /&gt;
&lt;div class="dl-note"&gt;&lt;/div&gt;
&lt;/div&gt;
&lt;/div&gt;
&lt;/div&gt;
&lt;/div&gt;
&lt;p&gt;&lt;!-- [ /.socialSet ] --&gt;&lt;/p&gt;
------</t>
  </si>
  <si>
    <t>以下のページは不自然なワードを使用しています。
これらを適切に自然な言葉に置き換えて下さい。
なお、本文の装飾や構造は絶対に変えないでください。
【対象ページURL】
https://rika-quest.com/column/nayami-writing/
【検出された不自然ワード】
- 崩れ
- 型
- 固定
- 手順
- 立て直
- 内部リンク
- 設計
- まず結論
【本文】
------
&lt;p&gt;&lt;!-- ========================================================= MC本文HTML（WordPress投稿用）｜受験理科専門塾 しゅん吉クエスト URL：https://rika-quest.com/column/nayami-writing/ テーマ：「理由を答えよ」で書けない（悩み起点／単元解説しない） ねらい：条件→変化→理由の型／減点パターン回避／家庭で回す 内部回遊：悩みHub→悩み記事→分野ページ→講座/問い合わせ ========================================================= --&gt;&lt;/p&gt;
&lt;style&gt;
  /* Theme: Bootstrap success（緑）前提。テーマ干渉を避ける最小限 */&lt;br /&gt;  .rq-hero{&lt;br /&gt;    background: linear-gradient(180deg, rgba(25,135,84,.12), #fff);&lt;br /&gt;    border: 1px solid rgba(0,0,0,.08);&lt;br /&gt;  }&lt;br /&gt;  .rq-marker{&lt;br /&gt;    background: linear-gradient(transparent 62%, rgba(25,135,84,.22) 62%);&lt;br /&gt;    font-weight: 800;&lt;br /&gt;    padding: 0 .12em;&lt;br /&gt;  }&lt;br /&gt;  .rq-leftbar{ border-left: .35rem solid rgba(25,135,84,.55); }&lt;br /&gt;  .rq-bullets li{ margin-bottom:.35rem; }&lt;br /&gt;  .rq-stepno{&lt;br /&gt;    width: 2.2rem; height: 2.2rem;&lt;br /&gt;    display:inline-flex; align-items:center; justify-content:center;&lt;br /&gt;    border-radius: 999px;&lt;br /&gt;    background: rgba(25,135,84,.12);&lt;br /&gt;    color: #146c43;&lt;br /&gt;    font-weight: 800;&lt;br /&gt;    flex: 0 0 auto;&lt;br /&gt;  }&lt;br /&gt;  .rq-faq details{&lt;br /&gt;    border: 1px solid rgba(0,0,0,.10);&lt;br /&gt;    border-radius: 1rem;&lt;br /&gt;    background: #fff;&lt;br /&gt;    overflow: hidden;&lt;br /&gt;    box-shadow: 0 .125rem .25rem rgba(0,0,0,.06);&lt;br /&gt;  }&lt;br /&gt;  .rq-faq summary{&lt;br /&gt;    cursor:pointer;&lt;br /&gt;    list-style:none;&lt;br /&gt;    padding: 1rem;&lt;br /&gt;    display:flex;&lt;br /&gt;    gap:.75rem;&lt;br /&gt;    align-items:flex-start;&lt;br /&gt;    font-weight: 800;&lt;br /&gt;  }&lt;br /&gt;  .rq-faq summary::-webkit-details-marker{ display:none; }&lt;br /&gt;  .rq-faq details[open] summary{&lt;br /&gt;    background: linear-gradient(180deg, rgba(25,135,84,.10), #fff);&lt;br /&gt;    border-bottom: 1px solid rgba(0,0,0,.08);&lt;br /&gt;  }&lt;br /&gt;  .rq-minihead{&lt;br /&gt;    font-weight: 800;&lt;br /&gt;    color: #146c43;&lt;br /&gt;    margin-bottom: .35rem;&lt;br /&gt;  }&lt;br /&gt;  .rq-box{&lt;br /&gt;    border: 1px solid rgba(0,0,0,.10);&lt;br /&gt;    border-radius: 1rem;&lt;br /&gt;    background: #fff;&lt;br /&gt;    box-shadow: 0 .125rem .25rem rgba(0,0,0,.06);&lt;br /&gt;  }&lt;br /&gt;&lt;/style&gt;
&lt;div class="container my-4"&gt;
&lt;p&gt;&lt;!-- ========================= Hero ========================== --&gt;&lt;/p&gt;
&lt;section class="rq-hero rounded-4 p-4 p-lg-5 shadow-sm mb-4"&gt;
&lt;div class="row g-4 align-items-center"&gt;
&lt;div class="col-lg-8"&gt;
&lt;div class="small opacity-75 mb-2"&gt;中学受験理科／記述　テーマ：「理由」を“型”にして減点を止める&lt;/div&gt;
&lt;div class="d-flex flex-wrap gap-2 mb-3"&gt;&lt;span class="badge bg-success"&gt;悩み起点&lt;/span&gt;&lt;br /&gt;
&lt;span class="badge bg-success"&gt;条件→変化→理由&lt;/span&gt;&lt;br /&gt;
&lt;span class="badge bg-success"&gt;減点パターン回避&lt;/span&gt;&lt;br /&gt;
&lt;span class="badge bg-success"&gt;家庭で回す&lt;/span&gt;&lt;/div&gt;
&lt;p class="mb-2"&gt;理科の記述で「理由を答えよ」と言われると、何を書けばいいか分からず手が止まる。&lt;br /&gt;
書いてみても、&lt;strong&gt;説明がズレている&lt;/strong&gt;、&lt;strong&gt;必要語句が入っていない&lt;/strong&gt;、&lt;strong&gt;条件が抜ける&lt;/strong&gt;——この状態が続くと、得点が安定しません。&lt;/p&gt;
&lt;p class="mb-0"&gt;多くの場合、原因は知識不足というより、&lt;strong class="rq-marker"&gt;「何を根拠に、どの順で書くか」が毎回バラバラ&lt;/strong&gt;なことです。&lt;br /&gt;
理由問題は、書く内容を増やすよりも「型」を固定したほうが、減点が止まりやすくなります。&lt;/p&gt;
&lt;/div&gt;
&lt;div class="col-lg-4"&gt;
&lt;div class="card border-0 shadow-sm rounded-4"&gt;
&lt;div class="card-body p-3 p-lg-4"&gt;
&lt;p class="fw-bold text-success mb-2"&gt;この記事で分かること&lt;/p&gt;
&lt;ul class="small mb-0 rq-bullets"&gt;
&lt;li&gt;「書けない」の詰まり所を先に特定する方法&lt;/li&gt;
&lt;li&gt;理由問題の基本形：条件→変化→理由&lt;/li&gt;
&lt;li&gt;よくある減点（条件抜け／因果逆／言い換え不足）の直し方&lt;/li&gt;
&lt;li&gt;家庭での回し方（短時間→週末チェック）&lt;/li&gt;
&lt;li&gt;実験・資料読み取りと接続する考え方&lt;/li&gt;
&lt;/ul&gt;
&lt;/div&gt;
&lt;/div&gt;
&lt;/div&gt;
&lt;/div&gt;
&lt;div class="alert alert-success mt-4 mb-0 rounded-4 border border-success-subtle" role="alert"&gt;単元の解説ではなく、「理由の書き方（構造）」を固定して“減点を止める”整理です。&lt;/div&gt;
&lt;/section&gt;
&lt;p&gt;&lt;!-- ========================= 目次 ========================== --&gt;&lt;/p&gt;
&lt;nav class="card rounded-4 shadow-sm mb-4"&gt;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href="#s2"&gt;原因の切り分け（典型パターン3つ）&lt;/a&gt;&lt;br /&gt;
&lt;a class="list-group-item list-group-item-action" href="#s3"&gt;立て直しの手順（条件→変化→理由）&lt;/a&gt;&lt;br /&gt;
&lt;a class="list-group-item list-group-item-action" href="#s4"&gt;よくあるミスと修正（減点→直し方）&lt;/a&gt;&lt;br /&gt;
&lt;a class="list-group-item list-group-item-action" href="#s5"&gt;家庭での回し方（週の設計／チェック）&lt;/a&gt;&lt;br /&gt;
&lt;a class="list-group-item list-group-item-action" href="#s6"&gt;FAQ（よくある質問）&lt;/a&gt;&lt;br /&gt;
&lt;a class="list-group-item list-group-item-action" href="#s7"&gt;次に読む（内部リンク）＋講座・問い合わせ&lt;/a&gt;&lt;/div&gt;
&lt;/div&gt;
&lt;/nav&gt;
&lt;p&gt;&lt;!-- ========================= Section 1 ========================== --&gt;&lt;/p&gt;
&lt;section class="mb-5"&gt;
&lt;h2 id="s1" class="h4 fw-bold border-bottom pb-2 mb-3"&gt;まず状況整理｜どこで詰まっているか&lt;/h2&gt;
&lt;p class="mb-3"&gt;「理由を答えよ」で止まるとき、問題はひとつではありません。最初に&lt;strong class="rq-marker"&gt;“詰まり所”を3種類に分ける&lt;/strong&gt;と、対策が絞れます。&lt;/p&gt;
&lt;div class="row g-3"&gt;
&lt;div class="col-lg-4"&gt;
&lt;div class="rq-box h-100 p-3 p-lg-4"&gt;
&lt;div class="rq-minihead"&gt;① 何を根拠にするか分からない&lt;/div&gt;
&lt;p class="mb-0"&gt;本文・図・表・条件文のうち、どれを根拠にして書くべきかが曖昧な状態です。&lt;br /&gt;
その結果、知っている知識を並べるだけになり、採点基準とズレやすくなります。&lt;/p&gt;
&lt;/div&gt;
&lt;/div&gt;
&lt;div class="col-lg-4"&gt;
&lt;div class="rq-box h-100 p-3 p-lg-4"&gt;
&lt;div class="rq-minihead"&gt;② 変化（現象）を言葉にできない&lt;/div&gt;
&lt;p class="mb-0"&gt;「何がどう変わったか」を短く言えず、理由だけを書き始めてしまう状態です。&lt;br /&gt;
変化が曖昧だと、因果関係が成立せず減点につながります。&lt;/p&gt;
&lt;/div&gt;
&lt;/div&gt;
&lt;div class="col-lg-4"&gt;
&lt;div class="rq-box h-100 p-3 p-lg-4"&gt;
&lt;div class="rq-minihead"&gt;③ 理由が“条件”と結びついていない&lt;/div&gt;
&lt;p class="mb-0"&gt;条件（温度・濃さ・距離・時間など）を読み落とし、一般論だけで終わる状態です。&lt;br /&gt;
「それは知っているけれど、この問題の理由になっていない」という失点が起きます。&lt;/p&gt;
&lt;/div&gt;
&lt;/div&gt;
&lt;/div&gt;
&lt;div class="alert alert-success rounded-4 border border-success-subtle mt-3 mb-0" role="alert"&gt;実験や資料の読み取り自体で止まる場合は、先に&lt;br /&gt;
&lt;a class="link-success fw-bold" href="https://rika-quest.com/column/nayami-experiment-reading/"&gt;実験の読み取りが苦手なときの整理&lt;/a&gt;&lt;br /&gt;
を固めると、「理由」が根拠に接続しやすくなります。&lt;/div&gt;
&lt;/section&gt;
&lt;p&gt;&lt;!-- ========================= Section 2 ========================== --&gt;&lt;/p&gt;
&lt;section class="mb-5"&gt;
&lt;h2 id="s2" class="h4 fw-bold border-bottom pb-2 mb-3"&gt;原因の切り分け（典型パターン3つ）&lt;/h2&gt;
&lt;p class="mb-3"&gt;理由問題で点が落ちるパターンは、概ね次の3つに集約できます。&lt;br /&gt;
どれに当てはまるかを先に決めると、直すべき動作が明確になります。&lt;/p&gt;
&lt;div class="row g-3"&gt;
&lt;div class="col-lg-4"&gt;
&lt;div class="card rounded-4 shadow-sm h-100"&gt;
&lt;div class="card-body p-3 p-lg-4"&gt;
&lt;p&gt;&lt;span class="badge bg-success mb-2"&gt;パターンA&lt;/span&gt;&lt;/p&gt;
&lt;h3 class="h6 fw-bold mb-2"&gt;条件が抜ける（この問題の理由にならない）&lt;/h3&gt;
&lt;p class="mb-0"&gt;「なぜなら〜だから」と書いているのに、問題文の条件（温度差、濃度差、距離、時間、材料など）が入っていない。&lt;br /&gt;
結果として一般論になり、採点基準に乗りません。&lt;/p&gt;
&lt;/div&gt;
&lt;/div&gt;
&lt;/div&gt;
&lt;div class="col-lg-4"&gt;
&lt;div class="card rounded-4 shadow-sm h-100"&gt;
&lt;div class="card-body p-3 p-lg-4"&gt;
&lt;p&gt;&lt;span class="badge bg-success mb-2"&gt;パターンB&lt;/span&gt;&lt;/p&gt;
&lt;h3 class="h6 fw-bold mb-2"&gt;因果が逆／途中が飛ぶ（説明の順が崩れる）&lt;/h3&gt;
&lt;p class="mb-0"&gt;「理由→結論」だけを書いて、変化（何がどうなったか）が抜ける。&lt;br /&gt;
もしくは、原因と結果の向きが入れ替わり、説明として成立しません。&lt;/p&gt;
&lt;/div&gt;
&lt;/div&gt;
&lt;/div&gt;
&lt;div class="col-lg-4"&gt;
&lt;div class="card rounded-4 shadow-sm h-100"&gt;
&lt;div class="card-body p-3 p-lg-4"&gt;
&lt;p&gt;&lt;span class="badge bg-success mb-2"&gt;パターンC&lt;/span&gt;&lt;/p&gt;
&lt;h3 class="h6 fw-bold mb-2"&gt;キーワード不足（採点者が判定できない）&lt;/h3&gt;
&lt;p class="mb-0"&gt;内容は近いのに、「何が」「どこへ」「どの向きに」などの語句がなく、判定不能になります。&lt;br /&gt;
理科の理由問題は、言い回しの工夫より“必要語句”が優先です。&lt;/p&gt;
&lt;/div&gt;
&lt;/div&gt;
&lt;/div&gt;
&lt;/div&gt;
&lt;/section&gt;
&lt;p&gt;&lt;!-- ========================= Section 3 ========================== --&gt;&lt;/p&gt;
&lt;section class="mb-5"&gt;
&lt;h2 id="s3" class="h4 fw-bold border-bottom pb-2 mb-3"&gt;立て直しの手順（条件→変化→理由）&lt;/h2&gt;
&lt;p class="mb-3"&gt;理由問題は、文章の上手さで勝負する分野ではありません。&lt;br /&gt;
&lt;strong class="rq-marker"&gt;「条件→変化→理由」の順で、毎回同じ部品を並べる&lt;/strong&gt;と、減点が止まりやすくなります。&lt;br /&gt;
ここでは、答案を作る動作をステップ化します。&lt;/p&gt;
&lt;div class="row g-3"&gt;
&lt;p&gt;&lt;!-- Step 1 --&gt;&lt;/p&gt;
&lt;div class="col-lg-6"&gt;
&lt;div class="card rounded-4 shadow-sm h-100 rq-leftbar"&gt;
&lt;div class="card-body p-3 p-lg-4"&gt;
&lt;div class="d-flex align-items-start gap-3 mb-2"&gt;
&lt;div class="rq-stepno"&gt;1&lt;/div&gt;
&lt;div&gt;
&lt;h3 class="h6 fw-bold mb-1"&gt;条件を1行で抜き出す（比較点を固定）&lt;/h3&gt;
&lt;p class="mb-0"&gt;まず、問題文や図表から「違うところ」を1行にします。&lt;br /&gt;
温度・濃さ・時間・距離・材料など、比較の軸が決まると理由が絞れます。&lt;/p&gt;
&lt;/div&gt;
&lt;/div&gt;
&lt;div class="alert alert-success rounded-4 border border-success-subtle mb-0" role="alert"&gt;&lt;span class="badge bg-success me-2"&gt;書く&lt;/span&gt;&lt;br /&gt;
「Aは（条件①）、Bは（条件②）」の形で差を明示。&lt;/div&gt;
&lt;/div&gt;
&lt;/div&gt;
&lt;/div&gt;
&lt;p&gt;&lt;!-- Step 2 --&gt;&lt;/p&gt;
&lt;div class="col-lg-6"&gt;
&lt;div class="card rounded-4 shadow-sm h-100 rq-leftbar"&gt;
&lt;div class="card-body p-3 p-lg-4"&gt;
&lt;div class="d-flex align-items-start gap-3 mb-2"&gt;
&lt;div class="rq-stepno"&gt;2&lt;/div&gt;
&lt;div&gt;
&lt;h3 class="h6 fw-bold mb-1"&gt;変化（結果）を短文で言う（まず結論を固定）&lt;/h3&gt;
&lt;p class="mb-0"&gt;「何がどうなったか」を、まず1文で確定します。&lt;br /&gt;
変化が曖昧だと、理由がどれだけ正しくても点になりにくくなります。&lt;/p&gt;
&lt;/div&gt;
&lt;/div&gt;
&lt;div class="alert alert-success rounded-4 border border-success-subtle mb-0" role="alert"&gt;&lt;span class="badge bg-success me-2"&gt;書く&lt;/span&gt;&lt;br /&gt;
「その結果、（現象／数値）が（増える・減る・大きい・小さい）」。&lt;/div&gt;
&lt;/div&gt;
&lt;/div&gt;
&lt;/div&gt;
&lt;p&gt;&lt;!-- Step 3 --&gt;&lt;/p&gt;
&lt;div class="col-lg-12"&gt;
&lt;div class="card rounded-4 shadow-sm rq-leftbar"&gt;
&lt;div class="card-body p-3 p-lg-4"&gt;
&lt;div class="d-flex align-items-start gap-3 mb-2"&gt;
&lt;div class="rq-stepno"&gt;3&lt;/div&gt;
&lt;div&gt;
&lt;h3 class="h6 fw-bold mb-1"&gt;理由を“条件に結びつく言葉”で書く（根拠を接続）&lt;/h3&gt;
&lt;p class="mb-0"&gt;理由は知識の披露ではなく、条件と変化をつなぐ“橋”です。&lt;br /&gt;
条件（温度差・濃度差・時間など）に引きずられて書ける言葉を使うと、採点基準に乗りやすくなります。&lt;/p&gt;
&lt;/div&gt;
&lt;/div&gt;
&lt;div class="table-responsive"&gt;
&lt;table class="table table-bordered align-middle bg-white rounded-4 overflow-hidden mb-0"&gt;
&lt;thead class="table-success"&gt;
&lt;tr&gt;
&lt;th style="width: 30%;"&gt;条件の種類&lt;/th&gt;
&lt;th&gt;理由で使いやすい接続語（例）&lt;/th&gt;
&lt;th style="width: 28%;"&gt;落とし穴&lt;/th&gt;
&lt;/tr&gt;
&lt;/thead&gt;
&lt;tbody&gt;
&lt;tr&gt;
&lt;th class="text-success"&gt;温度・加熱&lt;/th&gt;
&lt;td&gt;「温度が高いほど〜が速い／進む」&lt;/td&gt;
&lt;td&gt;“どれが速い”が抜ける&lt;/td&gt;
&lt;/tr&gt;
&lt;tr&gt;
&lt;th class="text-success"&gt;濃さ・量&lt;/th&gt;
&lt;td&gt;「濃いほど〜が多い／起こりやすい」&lt;/td&gt;
&lt;td&gt;比較対象（AとB）が曖昧&lt;/td&gt;
&lt;/tr&gt;
&lt;tr&gt;
&lt;th class="text-success"&gt;時間・距離&lt;/th&gt;
&lt;td&gt;「時間が長いほど〜が進む」&lt;/td&gt;
&lt;td&gt;結果（変化）が先に書けていない&lt;/td&gt;
&lt;/tr&gt;
&lt;/tbody&gt;
&lt;/table&gt;
&lt;/div&gt;
&lt;div class="alert alert-success rounded-4 border border-success-subtle mt-3 mb-0" role="alert"&gt;&lt;span class="badge bg-success me-2"&gt;完成形&lt;/span&gt;&lt;br /&gt;
「（条件の差）ので、（変化）が起こる。なぜなら（理由：条件に結びつく言葉）から。」&lt;br /&gt;
という“部品の並び”を固定します。&lt;/div&gt;
&lt;/div&gt;
&lt;/div&gt;
&lt;/div&gt;
&lt;p&gt;&lt;!-- Step 4 --&gt;&lt;/p&gt;
&lt;div class="col-lg-6"&gt;
&lt;div class="card rounded-4 shadow-sm h-100 rq-leftbar"&gt;
&lt;div class="card-body p-3 p-lg-4"&gt;
&lt;div class="d-flex align-items-start gap-3 mb-2"&gt;
&lt;div class="rq-stepno"&gt;4&lt;/div&gt;
&lt;div&gt;
&lt;h3 class="h6 fw-bold mb-1"&gt;必要語句を最後に足す（判定不能を防ぐ）&lt;/h3&gt;
&lt;p class="mb-0"&gt;採点者が判断できるように、「何が」「どこへ」「どの向きに」を最後に確認します。&lt;br /&gt;
内容が合っていても、語句不足で落ちるのが理由問題のもったいない失点です。&lt;/p&gt;
&lt;/div&gt;
&lt;/div&gt;
&lt;ul class="mb-0 rq-bullets"&gt;
&lt;li&gt;主語（何が）&lt;/li&gt;
&lt;li&gt;方向・場所（どこへ）&lt;/li&gt;
&lt;li&gt;比較（AよりB、増える/減る）&lt;/li&gt;
&lt;/ul&gt;
&lt;/div&gt;
&lt;/div&gt;
&lt;/div&gt;
&lt;p&gt;&lt;!-- Step 5 --&gt;&lt;/p&gt;
&lt;div class="col-lg-6"&gt;
&lt;div class="card rounded-4 shadow-sm h-100 rq-leftbar"&gt;
&lt;div class="card-body p-3 p-lg-4"&gt;
&lt;div class="d-flex align-items-start gap-3 mb-2"&gt;
&lt;div class="rq-stepno"&gt;5&lt;/div&gt;
&lt;div&gt;
&lt;h3 class="h6 fw-bold mb-1"&gt;検算ならぬ“検文”（条件と一致しているか）&lt;/h3&gt;
&lt;p class="mb-0"&gt;理由問題の見直しは、文章を美しくする作業ではありません。&lt;br /&gt;
「条件が入っているか」「変化が先に言えているか」だけを短く確認します。&lt;/p&gt;
&lt;/div&gt;
&lt;/div&gt;
&lt;div class="alert alert-success rounded-4 border border-success-subtle mb-0" role="alert"&gt;&lt;span class="badge bg-success me-2"&gt;チェック&lt;/span&gt;&lt;br /&gt;
条件（差）→変化（結果）→理由（橋）の順に読めるか。&lt;/div&gt;
&lt;/div&gt;
&lt;/div&gt;
&lt;/div&gt;
&lt;/div&gt;
&lt;p&gt;&lt;!-- 単元直リンク：必要時のみ・最大1本（今回は入れない） --&gt;&lt;/p&gt;
&lt;/section&gt;
&lt;p&gt;&lt;!-- ========================= Section 4 ========================== --&gt;&lt;/p&gt;
&lt;section class="mb-5"&gt;
&lt;h2 id="s4" class="h4 fw-bold border-bottom pb-2 mb-3"&gt;よくあるミスと修正（減点→直し方）&lt;/h2&gt;
&lt;p class="mb-3"&gt;理由問題は、模範解答に近づけるよりも「減点の形」を潰す方が点が安定します。&lt;br /&gt;
ここでは典型的な減点を、答案の直し方として整理します。&lt;/p&gt;
&lt;div class="row g-3"&gt;
&lt;div class="col-lg-6"&gt;
&lt;div class="card rounded-4 shadow-sm h-100"&gt;
&lt;div class="card-body p-3 p-lg-4"&gt;
&lt;div class="d-flex flex-wrap gap-2 align-items-center mb-2"&gt;
&lt;p&gt;&lt;span class="badge bg-danger"&gt;減点&lt;/span&gt;&lt;/p&gt;
&lt;h3 class="h6 fw-bold mb-0"&gt;条件が抜ける（一般論で終わる）&lt;/h3&gt;
&lt;/div&gt;
&lt;p class="mb-2"&gt;それらしい理由を書いているのに点にならないときは、条件文の差が答案に入っていないことが多いです。&lt;br /&gt;
理由が正しくても、「この問題の理由」になりません。&lt;/p&gt;
&lt;div class="alert alert-success rounded-4 border border-success-subtle mb-0" role="alert"&gt;&lt;span class="badge bg-success me-2"&gt;直し方&lt;/span&gt;&lt;br /&gt;
条件を1行で冒頭に置く（Aは〜、Bは〜）。その上で理由を接続する。&lt;/div&gt;
&lt;/div&gt;
&lt;/div&gt;
&lt;/div&gt;
&lt;div class="col-lg-6"&gt;
&lt;div class="card rounded-4 shadow-sm h-100"&gt;
&lt;div class="card-body p-3 p-lg-4"&gt;
&lt;div class="d-flex flex-wrap gap-2 align-items-center mb-2"&gt;
&lt;p&gt;&lt;span class="badge bg-danger"&gt;減点&lt;/span&gt;&lt;/p&gt;
&lt;h3 class="h6 fw-bold mb-0"&gt;因果が逆／途中が飛ぶ&lt;/h3&gt;
&lt;/div&gt;
&lt;p class="mb-2"&gt;「〜だから〜」だけで、変化（結果）が書かれていないと、説明が成立しません。&lt;br /&gt;
また原因と結果が逆になると、知識があっても点が落ちます。&lt;/p&gt;
&lt;div class="alert alert-success rounded-4 border border-success-subtle mb-0" role="alert"&gt;&lt;span class="badge bg-success me-2"&gt;直し方&lt;/span&gt;&lt;br /&gt;
先に変化を1文で固定し、その後に理由を置く（条件→変化→理由）。&lt;/div&gt;
&lt;/div&gt;
&lt;/div&gt;
&lt;/div&gt;
&lt;div class="col-lg-12"&gt;
&lt;div class="card rounded-4 shadow-sm"&gt;
&lt;div class="card-body p-3 p-lg-4"&gt;
&lt;div class="d-flex flex-wrap gap-2 align-items-center mb-2"&gt;
&lt;p&gt;&lt;span class="badge bg-danger"&gt;減点&lt;/span&gt;&lt;/p&gt;
&lt;h3 class="h6 fw-bold mb-0"&gt;キーワード不足で判定不能（方向・主語・比較がない）&lt;/h3&gt;
&lt;/div&gt;
&lt;p class="mb-2"&gt;内容が近いのに落ちる場合は、「何が」「どこへ」「どの向きに」「AとBの比較」が抜けていることがあります。&lt;br /&gt;
理由問題は“言い換え”より、必要語句の充足が優先です。&lt;/p&gt;
&lt;div class="alert alert-success rounded-4 border border-success-subtle mb-0" role="alert"&gt;&lt;span class="badge bg-success me-2"&gt;直し方&lt;/span&gt;&lt;br /&gt;
答案の最後に「主語・方向・比較」を追記して判定可能にする。&lt;/div&gt;
&lt;/div&gt;
&lt;/div&gt;
&lt;/div&gt;
&lt;/div&gt;
&lt;div class="alert alert-success rounded-4 border border-success-subtle mt-3 mb-0" role="alert"&gt;記述が苦手でも、残り期間で「減点を止めて点を積む」設計は可能です。&lt;br /&gt;
直前期の回し方は&lt;br /&gt;
&lt;a class="link-success fw-bold" href="https://rika-quest.com/column/nayami-last-2weeks/"&gt;入試直前2週間の理科の立て直し&lt;/a&gt;&lt;br /&gt;
とセットで整理すると、焦りが減ります。&lt;/div&gt;
&lt;/section&gt;
&lt;p&gt;&lt;!-- ========================= Section 5 ========================== --&gt;&lt;/p&gt;
&lt;section class="mb-5"&gt;
&lt;h2 id="s5" class="h4 fw-bold border-bottom pb-2 mb-3"&gt;家庭での回し方（週の設計／チェック）&lt;/h2&gt;
&lt;p class="mb-3"&gt;理由問題は、長文の練習で伸ばすよりも、&lt;strong class="rq-marker"&gt;短い手順を固定して“同じ直し方”を繰り返す&lt;/strong&gt;ほうが安定します。&lt;br /&gt;
家庭では「書く量」より「検文（条件→変化→理由）」の回数を増やします。&lt;/p&gt;
&lt;div class="table-responsive"&gt;
&lt;table class="table table-bordered align-middle bg-white rounded-4 overflow-hidden"&gt;
&lt;thead class="table-success"&gt;
&lt;tr&gt;
&lt;th style="width: 26%;"&gt;区分&lt;/th&gt;
&lt;th&gt;やること&lt;/th&gt;
&lt;th&gt;チェック（合格基準）&lt;/th&gt;
&lt;/tr&gt;
&lt;/thead&gt;
&lt;tbody&gt;
&lt;tr&gt;
&lt;th class="text-success"&gt;平日（短時間）&lt;/th&gt;
&lt;td&gt;理由問題を1問だけ。答案は短く、条件→変化→理由の順を守る&lt;/td&gt;
&lt;td&gt;条件文の差が答案に入っている／変化が先に書けている&lt;/td&gt;
&lt;/tr&gt;
&lt;tr&gt;
&lt;th class="text-success"&gt;週末（まとめ）&lt;/th&gt;
&lt;td&gt;3〜5問を通しで。各答案に「主語・方向・比較」を最後に足す&lt;/td&gt;
&lt;td&gt;キーワード不足が減り、判定不能が起きない&lt;/td&gt;
&lt;/tr&gt;
&lt;tr&gt;
&lt;th class="text-success"&gt;復習（翌日）&lt;/th&gt;
&lt;td&gt;誤答だけ見直し。「どのパターンで落ちたか」だけ分類する&lt;/td&gt;
&lt;td&gt;次回の直し方が1つに決まっている&lt;/td&gt;
&lt;/tr&gt;
&lt;/tbody&gt;
&lt;/table&gt;
&lt;/div&gt;
&lt;p class="mt-3 mb-0"&gt;理由問題は、分野をまたいで出題されます。特に&lt;br /&gt;
&lt;a class="link-success fw-bold" href="https://rika-quest.com/column/chemistry/"&gt;化学分野&lt;/a&gt;（変化と条件の結びつき）と&lt;br /&gt;
&lt;a class="link-success fw-bold" href="https://rika-quest.com/column/geoscience/"&gt;地学分野&lt;/a&gt;（資料から条件を拾う）&lt;br /&gt;
で「条件→変化→理由」の型が効きやすくなります。&lt;/p&gt;
&lt;/section&gt;
&lt;p&gt;&lt;!-- ========================= Section 6（FAQ） ========================== --&gt;&lt;/p&gt;
&lt;section class="mb-5"&gt;
&lt;h2 id="s6" class="h4 fw-bold border-bottom pb-2 mb-3"&gt;FAQ（よくある質問）&lt;/h2&gt;
&lt;div class="rq-faq d-grid gap-3"&gt;
&lt;details&gt;
&lt;summary&gt;&lt;span class="badge bg-success rounded-pill flex-shrink-0"&gt;Q&lt;/span&gt;理由問題は長く書いた方が点が取れますか？&lt;/summary&gt;
&lt;div class="p-3"&gt;長さよりも、条件と変化が答案に入っているかが優先です。&lt;br /&gt;
「条件→変化→理由」の部品が揃っていれば、短くても判定可能になりやすく、減点が止まります。&lt;/div&gt;
&lt;/details&gt;
&lt;details&gt;
&lt;summary&gt;&lt;span class="badge bg-success rounded-pill flex-shrink-0"&gt;Q&lt;/span&gt;知識が曖昧だと理由は書けませんか？&lt;/summary&gt;
&lt;div class="p-3"&gt;知識は必要ですが、まずは根拠を問題文・図表から拾い、条件と変化を固定することで、必要な知識が絞れます。&lt;br /&gt;
実験・資料の根拠が拾えない場合は、&lt;br /&gt;
&lt;a class="link-success fw-bold" href="https://rika-quest.com/column/nayami-experiment-reading/"&gt;実験の読み取りが苦手なときの整理&lt;/a&gt;&lt;br /&gt;
を先に進めると接続しやすくなります。&lt;/div&gt;
&lt;/details&gt;
&lt;details&gt;
&lt;summary&gt;&lt;span class="badge bg-success rounded-pill flex-shrink-0"&gt;Q&lt;/span&gt;「なぜなら」を入れても減点されます&lt;/summary&gt;
&lt;div class="p-3"&gt;接続詞の有無ではなく、条件と変化が答案に入っているか、因果が逆になっていないかがポイントです。&lt;br /&gt;
まず変化（結果）を1文で確定し、その後に理由を書くと順序が崩れにくくなります。&lt;/div&gt;
&lt;/details&gt;
&lt;details&gt;
&lt;summary&gt;&lt;span class="badge bg-success rounded-pill flex-shrink-0"&gt;Q&lt;/span&gt;言葉が思いつかず、同じ表現ばかりになります&lt;/summary&gt;
&lt;div class="p-3"&gt;表現の多さより、採点者が判定できる語句（主語・方向・比較）が揃っているかが重要です。&lt;br /&gt;
最後に「主語・方向・比較」を足す確認を入れると、表現の工夫に頼らず点が安定します。&lt;/div&gt;
&lt;/details&gt;
&lt;details&gt;
&lt;summary&gt;&lt;span class="badge bg-success rounded-pill flex-shrink-0"&gt;Q&lt;/span&gt;直前期はどこまでやるべきですか？&lt;/summary&gt;
&lt;div class="p-3"&gt;新しいことを増やすより、減点の形を固定して潰す方が効果的です。&lt;br /&gt;
直前期の回し方は&lt;br /&gt;
&lt;a class="link-success fw-bold" href="https://rika-quest.com/column/nayami-last-2weeks/"&gt;入試直前2週間の理科の立て直し&lt;/a&gt;&lt;br /&gt;
と合わせて、週の設計を作るのがおすすめです。&lt;/div&gt;
&lt;/details&gt;
&lt;/div&gt;
&lt;/section&gt;
&lt;p&gt;&lt;!-- ========================= Section 7（内部リンク＋CTA） ========================== --&gt;&lt;/p&gt;
&lt;section class="mb-4"&gt;
&lt;h2 id="s7" class="h4 fw-bold border-bottom pb-2 mb-3"&gt;次に読む＋講座・問い合わせ&lt;/h2&gt;
&lt;div class="row g-3"&gt;
&lt;div class="col-lg-6"&gt;
&lt;div class="card rounded-4 shadow-sm h-100"&gt;
&lt;div class="card-body p-3 p-lg-4"&gt;
&lt;p class="fw-bold text-success mb-2"&gt;悩みから辿る（Hub / 一覧）&lt;/p&gt;
&lt;div class="list-group"&gt;&lt;a class="list-group-item list-group-item-action" href="https://rika-quest.com/column/science-nayami/"&gt;理科の悩み一覧（Hub）&lt;/a&gt;&lt;br /&gt;
&lt;a class="list-group-item list-group-item-action" href="https://rika-quest.com/column/"&gt;理科コラム一覧&lt;/a&gt;&lt;br /&gt;
&lt;a class="list-group-item list-group-item-action" href="https://rika-quest.com/ct/理科のコツ/"&gt;理科のコツ（カテゴリ）&lt;/a&gt;&lt;/div&gt;
&lt;/div&gt;
&lt;/div&gt;
&lt;/div&gt;
&lt;div class="col-lg-6"&gt;
&lt;div class="card rounded-4 shadow-sm h-100"&gt;
&lt;div class="card-body p-3 p-lg-4"&gt;
&lt;p class="fw-bold text-success mb-2"&gt;関連する悩み（次の1本）&lt;/p&gt;
&lt;div class="list-group"&gt;&lt;a class="list-group-item list-group-item-action" href="https://rika-quest.com/column/nayami-experiment-reading/"&gt;実験の読み取りが苦手なときの整理&lt;/a&gt;&lt;br /&gt;
&lt;a class="list-group-item list-group-item-action" href="https://rika-quest.com/column/nayami-last-2weeks/"&gt;入試直前2週間の理科の立て直し&lt;/a&gt;&lt;/div&gt;
&lt;/div&gt;
&lt;/div&gt;
&lt;/div&gt;
&lt;/div&gt;
&lt;div class="card rounded-4 shadow-sm border-success-subtle mt-3"&gt;
&lt;div class="card-body p-3 p-lg-4"&gt;
&lt;p class="fw-bold text-success mb-2"&gt;答案の「どこで減点されているか」から整理したい方へ&lt;/p&gt;
&lt;p class="mb-3"&gt;理由問題は、知識を増やすよりも「条件→変化→理由」の並べ方を固定し、&lt;br /&gt;
条件抜け・因果逆・語句不足といった減点を止める方が得点が安定します。&lt;br /&gt;
もし自己流のままズレが残る場合は、答案を見ながら“減点の形”を切り分けて立て直す個別指導も選択肢になります。&lt;/p&gt;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</si>
  <si>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以下のページは不自然なワードを使用しています。
これらを適切に自然な言葉に置き換えて下さい。
なお、本文の装飾や構造は絶対に変えないでください。
【対象ページURL】
https://dokkai-labo.tokyo/col_blog/kokugo-evidence/
【検出された不自然ワード】
- 崩れ
- 型
- 迷い
- 固定
- 手順
- 立て直
- 導線
- 整え
【本文】
------
&lt;div class="container my-4"&gt;
&lt;p&gt;&lt;!-- Page CSS（最小限の補助：PC/スマホ両対応） --&gt;&lt;/p&gt;
&lt;style&gt;
    .hero-title { font-size: 1.9rem; line-height: 1.5; }&lt;br /&gt;    @media (min-width: 992px){ .hero-title { font-size: 2.1rem; } }&lt;/p&gt;
&lt;p&gt;    .p-lg-5-soft { padding: 1.5rem; }&lt;br /&gt;    @media (min-width: 992px){ .p-lg-5-soft { padding: 3rem; } }&lt;/p&gt;
&lt;p&gt;    .btn-responsive { width: 100%; }&lt;br /&gt;    @media (min-width: 992px){ .btn-responsive { width: auto; } }&lt;/p&gt;
&lt;p&gt;    .table-fixed { table-layout: fixed; }&lt;br /&gt;    .table-fixed th, .table-fixed td { overflow-wrap: anywhere; word-break: break-word; }&lt;/p&gt;
&lt;p&gt;    .toc-list .list-group-item { border-radius: .75rem; margin-bottom: .5rem; }&lt;br /&gt;    .toc-list .list-group-item:last-child { margin-bottom: 0; }&lt;/p&gt;
&lt;p&gt;    .soft-card { border: 1px solid rgba(0,0,0,.06); }&lt;br /&gt;    .small-note { font-size: .92rem; }&lt;br /&gt;  &lt;/style&gt;
&lt;p&gt;&lt;!-- Hero --&gt;&lt;/p&gt;
&lt;div class="card shadow-sm mb-4 border-0" style="background: linear-gradient(135deg,#1a237e,#00695c); color: #fff;"&gt;
&lt;div class="card-body p-4 p-lg-5-soft"&gt;
&lt;div class="d-flex flex-wrap gap-2 mb-3"&gt;&lt;span class="badge bg-warning text-dark"&gt;中学受験／国語&lt;/span&gt;&lt;br /&gt;
&lt;span class="badge bg-light text-dark"&gt;根拠取りの改善&lt;/span&gt;&lt;br /&gt;
&lt;span class="badge bg-dark"&gt;オンライン個別指導&lt;/span&gt;&lt;/div&gt;
&lt;h1 class="mb-3 hero-title"&gt;文章の根拠が取れない子に共通する３つの弱点&lt;/h1&gt;
&lt;p class="mb-0" style="font-size: 1.02rem; opacity: .95;"&gt;根拠取りが苦手な子は、本文の部分一致だけを探したり、飛ばし読みで表面的な語句を拾ったりしがちです。&lt;br /&gt;
この記事では、根拠が取れない典型パターンを三つに分類し、オンライン国語の個別指導で改善しやすい理由と実践手順を整理します。&lt;/p&gt;
&lt;p class="mt-3 mb-0" style="font-size: .98rem; opacity: .95; line-height: 1.9;"&gt;接続詞・指示語などの「迷い」を減らし、説明文の長文で根拠を外さない読み方まで含めて整理したい場合は、&lt;br /&gt;
&lt;a class="fw-bold text-white" href="https://dokkai-labo.tokyo/blog/chobunkotsu/" target="_blank" rel="noopener"&gt;国語の長文読解のコツ【全体像はこちら】&lt;/a&gt;&lt;br /&gt;
もあわせて確認してください。&lt;/p&gt;
&lt;div class="row g-3 mt-4 align-items-stretch"&gt;
&lt;div class="col-lg-7"&gt;
&lt;div class="p-3 rounded-3" style="background: rgba(255,255,255,.12); height: 100%;"&gt;
&lt;div class="fw-bold mb-2"&gt;この記事で解決できること&lt;/div&gt;
&lt;ul class="mb-0 ps-3"&gt;
&lt;li&gt;根拠が取れない子の共通パターンを見分けられる&lt;/li&gt;
&lt;li&gt;本文と設問の往復動作を「型」として身につけられる&lt;/li&gt;
&lt;li&gt;中学受験の過去問でも根拠を外さない手順が分かる&lt;/li&gt;
&lt;li&gt;家庭でのフォローとやりすぎない管理法が分かる&lt;/li&gt;
&lt;/ul&gt;
&lt;/div&gt;
&lt;/div&gt;
&lt;div class="col-lg-5"&gt;
&lt;div class="p-3 rounded-3" style="background: rgba(0,0,0,.18); height: 100%;"&gt;
&lt;div class="fw-bold mb-2"&gt;保護者の方から多いお悩み&lt;/div&gt;
&lt;ul class="mb-0 ps-3"&gt;
&lt;li&gt;答え合わせでいつも根拠が違う&lt;/li&gt;
&lt;li&gt;選択肢が二択で外れる&lt;/li&gt;
&lt;li&gt;記述が本文とズレる&lt;/li&gt;
&lt;/ul&gt;
&lt;/div&gt;
&lt;/div&gt;
&lt;/div&gt;
&lt;div class="d-flex flex-wrap gap-2 mt-4"&gt;&lt;a class="btn btn-light btn-sm" href="#toc"&gt;目次へ&lt;/a&gt;&lt;br /&gt;
&lt;a class="btn btn-outline-light btn-sm" href="#cta-mid"&gt;オンライン個別の活用&lt;/a&gt;&lt;/div&gt;
&lt;/div&gt;
&lt;/div&gt;
&lt;p&gt;&lt;!-- TOC --&gt;&lt;/p&gt;
&lt;div id="toc" class="card shadow-sm mb-4"&gt;
&lt;div class="card-body p-4"&gt;
&lt;h2 class="h5 mb-3"&gt;目次&lt;/h2&gt;
&lt;div class="row g-3"&gt;
&lt;div class="col-md-6"&gt;
&lt;div class="list-group toc-list"&gt;&lt;a class="list-group-item list-group-item-action" href="#bg"&gt;この悩みが起きる背景&lt;/a&gt;&lt;br /&gt;
&lt;a class="list-group-item list-group-item-action" href="#weakness"&gt;根拠が取れない子の３つの弱点&lt;/a&gt;&lt;br /&gt;
&lt;a class="list-group-item list-group-item-action" href="#online"&gt;オンライン国語個別指導が効果を発揮する理由&lt;/a&gt;&lt;/div&gt;
&lt;/div&gt;
&lt;div class="col-md-6"&gt;
&lt;div class="list-group toc-list"&gt;&lt;a class="list-group-item list-group-item-action" href="#steps"&gt;改善方法（実践ステップ）&lt;/a&gt;&lt;br /&gt;
&lt;a class="list-group-item list-group-item-action" href="#home"&gt;家庭でできるフォローと役割分担&lt;/a&gt;&lt;br /&gt;
&lt;a class="list-group-item list-group-item-action" href="#fit"&gt;どんな子に相性が良いか&lt;/a&gt;&lt;br /&gt;
&lt;a class="list-group-item list-group-item-action" href="#summary"&gt;まとめ&lt;/a&gt;&lt;/div&gt;
&lt;/div&gt;
&lt;/div&gt;
&lt;/div&gt;
&lt;/div&gt;
&lt;p&gt;&lt;!-- Background --&gt;&lt;/p&gt;
&lt;div id="bg" class="card shadow-sm mb-4 border-0"&gt;
&lt;div class="card-body p-4 p-lg-5-soft"&gt;
&lt;div class="d-flex align-items-center gap-2 mb-2"&gt;&lt;span class="badge bg-primary"&gt;背景&lt;/span&gt;&lt;br /&gt;
&lt;span class="text-muted small"&gt;学力より処理の仕組みで起きる&lt;/span&gt;&lt;/div&gt;
&lt;h2 class="mb-3"&gt;この悩みが起きる背景（構造的な原因）&lt;/h2&gt;
&lt;p&gt;中学受験国語で「根拠が取れない」状態は、読解力の不足というより&lt;strong&gt;本文と設問をつなぐ処理&lt;/strong&gt;が整っていないことから起きます。&lt;br /&gt;
本来、根拠取りは次の流れで進みます。&lt;/p&gt;
&lt;div class="row g-3 mt-2"&gt;
&lt;div class="col-lg-7"&gt;
&lt;div class="card soft-card h-100" style="background: #f7f9ff;"&gt;
&lt;div class="card-body"&gt;
&lt;div class="fw-bold mb-2"&gt;根拠取りの基本フロー&lt;/div&gt;
&lt;ol class="mb-0 ps-3"&gt;
&lt;li&gt;設問の条件を線引きし、答える対象を決める&lt;/li&gt;
&lt;li&gt;条件に合う本文範囲を見当づける&lt;/li&gt;
&lt;li&gt;根拠候補を複数拾い、条件で絞る&lt;/li&gt;
&lt;li&gt;前後関係で意味を確定し、答案に反映する&lt;/li&gt;
&lt;/ol&gt;
&lt;/div&gt;
&lt;/div&gt;
&lt;/div&gt;
&lt;div class="col-lg-5"&gt;
&lt;div class="card soft-card h-100" style="background: #fff;"&gt;
&lt;div class="card-body"&gt;
&lt;div class="fw-bold mb-2"&gt;止まりやすいポイント&lt;/div&gt;
&lt;ul class="mb-0 ps-3"&gt;
&lt;li&gt;設問の条件が曖昧なまま本文へ行く&lt;/li&gt;
&lt;li&gt;語句だけ拾い、文意を確定しない&lt;/li&gt;
&lt;li&gt;主張と具体例の関係が見えない&lt;/li&gt;
&lt;/ul&gt;
&lt;/div&gt;
&lt;/div&gt;
&lt;/div&gt;
&lt;/div&gt;
&lt;div class="alert alert-warning mt-4 mb-0"&gt;
&lt;div class="fw-bold mb-1"&gt;具体例&lt;/div&gt;
&lt;div&gt;設問が「筆者が問題だと考える点を二つ、本文の内容に即して答えよ」のとき、&lt;br /&gt;
「問題」という語を探して周辺だけ読むと、例示や事実説明を拾ってしまい、&lt;strong&gt;筆者の主張&lt;/strong&gt;に到達できません。&lt;br /&gt;
ここは語句探しではなく、設問条件から探す視点を作ることで改善できます。&lt;/div&gt;
&lt;/div&gt;
&lt;/div&gt;
&lt;/div&gt;
&lt;p&gt;&lt;!-- Weakness --&gt;&lt;/p&gt;
&lt;div id="weakness" class="card shadow-sm mb-4 border-0"&gt;
&lt;div class="card-body p-4 p-lg-5-soft"&gt;
&lt;div class="d-flex align-items-center gap-2 mb-2"&gt;&lt;span class="badge bg-danger"&gt;原因&lt;/span&gt;&lt;br /&gt;
&lt;span class="text-muted small"&gt;弱点タイプ別に手当てする&lt;/span&gt;&lt;/div&gt;
&lt;h2 class="mb-3"&gt;根拠が取れない子に共通する３つの弱点&lt;/h2&gt;
&lt;div class="table-responsive"&gt;
&lt;table class="table table-bordered align-middle mb-0 table-fixed"&gt;
&lt;thead style="background: #ffebee;"&gt;
&lt;tr class="text-center"&gt;
&lt;th style="width: 18%;"&gt;弱点タイプ&lt;/th&gt;
&lt;th&gt;やりがちな行動&lt;/th&gt;
&lt;th style="width: 28%;"&gt;失点につながる理由&lt;/th&gt;
&lt;th style="width: 26%;"&gt;改善の方向性&lt;/th&gt;
&lt;/tr&gt;
&lt;/thead&gt;
&lt;tbody&gt;
&lt;tr&gt;
&lt;td class="fw-bold"&gt;部分一致型&lt;/td&gt;
&lt;td&gt;設問の語と似た語を本文で探し、その周辺だけ読む&lt;/td&gt;
&lt;td&gt;条件に必要な要素が欠け、主張や理由の文を外しやすい&lt;/td&gt;
&lt;td&gt;条件語を先に固定し、根拠候補を複数拾って絞る&lt;/td&gt;
&lt;/tr&gt;
&lt;tr&gt;
&lt;td class="fw-bold"&gt;飛ばし読み型&lt;/td&gt;
&lt;td&gt;本文を速く流し、目立つ語句だけ拾って選ぶ&lt;/td&gt;
&lt;td&gt;前後関係を読まず、文意が確定しないまま判断する&lt;/td&gt;
&lt;td&gt;段落要点と接続語を手がかりに、意味確定を習慣化&lt;/td&gt;
&lt;/tr&gt;
&lt;tr&gt;
&lt;td class="fw-bold"&gt;構造未把握型&lt;/td&gt;
&lt;td&gt;主張・理由・例の区別が曖昧で、条件に戻れない&lt;/td&gt;
&lt;td&gt;例だけ答える、逆に主張だけで具体性がなくなる&lt;/td&gt;
&lt;td&gt;段落役割を押さえ、主張と例の対応を図で整理する&lt;/td&gt;
&lt;/tr&gt;
&lt;/tbody&gt;
&lt;/table&gt;
&lt;/div&gt;
&lt;div class="row g-3 mt-4"&gt;
&lt;div class="col-lg-4"&gt;
&lt;div class="card soft-card h-100" style="background: #fff;"&gt;
&lt;div class="card-body"&gt;
&lt;h3 class="h5 mb-2"&gt;弱点1：部分一致型&lt;/h3&gt;
&lt;p class="mb-2 small-note"&gt;設問語と同じ言葉を本文で見つけると安心し、その周辺だけで答えを決めてしまうタイプです。&lt;/p&gt;
&lt;ul class="mb-0 ps-3"&gt;
&lt;li&gt;根拠候補を二つ以上拾う&lt;/li&gt;
&lt;li&gt;条件語に対応する要素が揃っているか確認&lt;/li&gt;
&lt;li&gt;一文だけで決めず、前後を読む&lt;/li&gt;
&lt;/ul&gt;
&lt;/div&gt;
&lt;/div&gt;
&lt;/div&gt;
&lt;div class="col-lg-4"&gt;
&lt;div class="card soft-card h-100" style="background: #f7fbff;"&gt;
&lt;div class="card-body"&gt;
&lt;h3 class="h5 mb-2"&gt;弱点2：飛ばし読み型&lt;/h3&gt;
&lt;p class="mb-2 small-note"&gt;スピード重視で進めるほど、文意確定が抜け、選択肢や記述でズレが出やすくなります。&lt;/p&gt;
&lt;ul class="mb-0 ps-3"&gt;
&lt;li&gt;接続語に反応して前後をセットで読む&lt;/li&gt;
&lt;li&gt;段落の要点を一言で言う&lt;/li&gt;
&lt;li&gt;根拠は語句ではなく文の関係で取る&lt;/li&gt;
&lt;/ul&gt;
&lt;/div&gt;
&lt;/div&gt;
&lt;/div&gt;
&lt;div class="col-lg-4"&gt;
&lt;div class="card soft-card h-100" style="background: #fff8e1;"&gt;
&lt;div class="card-body"&gt;
&lt;h3 class="h5 mb-2"&gt;弱点3：構造未把握型&lt;/h3&gt;
&lt;p class="mb-2 small-note"&gt;主張と例が混ざり、設問条件に必要な「理由」「対比」「結論」が取り切れないタイプです。&lt;/p&gt;
&lt;ul class="mb-0 ps-3"&gt;
&lt;li&gt;段落の役割を分類する&lt;/li&gt;
&lt;li&gt;主張に下線、例に波線を付ける&lt;/li&gt;
&lt;li&gt;例は必ず「だから筆者は何を言うか」に戻す&lt;/li&gt;
&lt;/ul&gt;
&lt;/div&gt;
&lt;/div&gt;
&lt;/div&gt;
&lt;/div&gt;
&lt;/div&gt;
&lt;/div&gt;
&lt;p&gt;&lt;!-- Online --&gt;&lt;/p&gt;
&lt;div id="online" class="card shadow-sm mb-4 border-0"&gt;
&lt;div class="card-body p-4 p-lg-5-soft"&gt;
&lt;div class="d-flex align-items-center gap-2 mb-2"&gt;&lt;span class="badge bg-success"&gt;オンライン国語&lt;/span&gt;&lt;br /&gt;
&lt;span class="text-muted small"&gt;往復動作と根拠の確定を固定する&lt;/span&gt;&lt;/div&gt;
&lt;h2 class="mb-3"&gt;オンライン国語個別指導が効果を発揮する理由&lt;/h2&gt;
&lt;p&gt;根拠取りは「答えを覚える勉強」では改善しにくく、本文と設問の往復動作を&lt;strong&gt;正しい順序&lt;/strong&gt;で繰り返して身につける必要があります。&lt;br /&gt;
オンライン国語の個別指導は、手元の動きと思考のズレを可視化し、その場で修正できます。&lt;/p&gt;
&lt;div class="row g-3 mt-2 align-items-stretch"&gt;
&lt;div class="col-md-6"&gt;
&lt;div class="card h-100 border-0" style="background: #e8f5e9;"&gt;
&lt;div class="card-body"&gt;
&lt;div class="fw-bold mb-2"&gt;手元カメラでズレが見える&lt;/div&gt;
&lt;ul class="mb-0 ps-3"&gt;
&lt;li&gt;条件語に線を引けているか&lt;/li&gt;
&lt;li&gt;本文のどこに戻っているか&lt;/li&gt;
&lt;li&gt;根拠を一文で押さえているか&lt;/li&gt;
&lt;/ul&gt;
&lt;/div&gt;
&lt;/div&gt;
&lt;/div&gt;
&lt;div class="col-md-6"&gt;
&lt;div class="card h-100 border-0" style="background: #e3f2fd;"&gt;
&lt;div class="card-body"&gt;
&lt;div class="fw-bold mb-2"&gt;往復動作を型にできる&lt;/div&gt;
&lt;ul class="mb-0 ps-3"&gt;
&lt;li&gt;設問分解 → 本文範囲 → 根拠候補 → 条件で絞る&lt;/li&gt;
&lt;li&gt;部分一致で決め打ちする癖を矯正&lt;/li&gt;
&lt;li&gt;過去問も段階的に扱い、再現性を作る&lt;/li&gt;
&lt;/ul&gt;
&lt;/div&gt;
&lt;/div&gt;
&lt;/div&gt;
&lt;/div&gt;
&lt;p&gt;&lt;!-- CTA Mid --&gt;&lt;/p&gt;
&lt;div id="cta-mid" class="card border-0 shadow-sm mt-4" style="background: linear-gradient(135deg,#ffffff,#f7fbff);"&gt;
&lt;div class="card-body p-4"&gt;
&lt;div class="row g-3 align-items-center"&gt;
&lt;div class="col-lg-8"&gt;
&lt;div class="fw-bold mb-1" style="font-size: 1.05rem;"&gt;根拠取りをオンラインで立て直したい方へ&lt;/div&gt;
&lt;div class="text-muted"&gt;設問条件の線引き、本文側の対応箇所探索、根拠の意味確定までを一体で指導します。&lt;br /&gt;
読解力・記述・過去問の土台として根拠取りを固めたい方に適しています。&lt;/div&gt;
&lt;/div&gt;
&lt;div class="col-lg-4"&gt;
&lt;div class="d-grid d-lg-flex justify-content-lg-end"&gt;&lt;a class="btn btn-primary btn-responsive" href="https://dokkai-labo.tokyo/kobetsuonline01/"&gt;&lt;br /&gt;
オンライン国語個別指導を確認する&lt;br /&gt;
&lt;/a&gt;&lt;/div&gt;
&lt;div class="small text-muted mt-2"&gt;オンライン国語／中学受験／個別指導&lt;/div&gt;
&lt;/div&gt;
&lt;/div&gt;
&lt;/div&gt;
&lt;/div&gt;
&lt;p class="mt-4 mb-0"&gt;中学受験国語をオンラインで整えたい場合は、&lt;br /&gt;
&lt;a href="https://dokkai-labo.tokyo/kobetsuonline01/"&gt;オンライン個別指導&lt;/a&gt;&lt;br /&gt;
を軸に、根拠取りの往復動作を固定するのが効果的です。&lt;/p&gt;
&lt;/div&gt;
&lt;/div&gt;
&lt;p&gt;&lt;!-- Steps --&gt;&lt;/p&gt;
&lt;div id="steps" class="card shadow-sm mb-4 border-0"&gt;
&lt;div class="card-body p-4 p-lg-5-soft"&gt;
&lt;div class="d-flex align-items-center gap-2 mb-2"&gt;&lt;span class="badge bg-dark"&gt;実践&lt;/span&gt;&lt;br /&gt;
&lt;span class="text-muted small"&gt;本文処理 → 設問処理 → 記述&lt;/span&gt;&lt;/div&gt;
&lt;h2 class="mb-3"&gt;改善方法（実践ステップ）&lt;/h2&gt;
&lt;div class="table-responsive mb-4"&gt;
&lt;table class="table table-hover table-bordered align-middle mb-0 table-fixed"&gt;
&lt;thead style="background: #eceff1;"&gt;
&lt;tr class="text-center"&gt;
&lt;th style="width: 16%;"&gt;ステップ&lt;/th&gt;
&lt;th style="width: 24%;"&gt;目的&lt;/th&gt;
&lt;th&gt;具体的にやること&lt;/th&gt;
&lt;th style="width: 24%;"&gt;つまずきサイン&lt;/th&gt;
&lt;/tr&gt;
&lt;/thead&gt;
&lt;tbody&gt;
&lt;tr&gt;
&lt;td class="fw-bold"&gt;本文処理&lt;/td&gt;
&lt;td&gt;構造を押さえ、根拠候補を増やす&lt;/td&gt;
&lt;td&gt;段落要点、主張と例の区別、接続語で関係を取る&lt;/td&gt;
&lt;td&gt;例だけ拾う／要点が言えない&lt;/td&gt;
&lt;/tr&gt;
&lt;tr&gt;
&lt;td class="fw-bold"&gt;設問処理&lt;/td&gt;
&lt;td&gt;条件を固定し、探す視点を作る&lt;/td&gt;
&lt;td&gt;設問分解、条件語の線引き、本文範囲の見当づけ&lt;/td&gt;
&lt;td&gt;条件落ち／二択で外れる&lt;/td&gt;
&lt;/tr&gt;
&lt;tr&gt;
&lt;td class="fw-bold"&gt;記述改善&lt;/td&gt;
&lt;td&gt;根拠を条件に合わせて文章化&lt;/td&gt;
&lt;td&gt;材料の箇条書き、要素の並び替え、短文で整える&lt;/td&gt;
&lt;td&gt;本文とズレる／冗長になる&lt;/td&gt;
&lt;/tr&gt;
&lt;/tbody&gt;
&lt;/table&gt;
&lt;/div&gt;
&lt;div class="row g-3 align-items-stretch"&gt;
&lt;div class="col-lg-4"&gt;
&lt;div class="card h-100 border-0" style="background: #f7f9ff;"&gt;
&lt;div class="card-body"&gt;
&lt;h3 class="h5"&gt;ステップ1：本文処理の改善&lt;/h3&gt;
&lt;ul class="ps-3 mb-0"&gt;
&lt;li&gt;段落の役割を一言で言えるようにする&lt;/li&gt;
&lt;li&gt;対比・言い換え・因果を接続語で拾う&lt;/li&gt;
&lt;li&gt;主張に下線、例に波線で区別する&lt;/li&gt;
&lt;/ul&gt;
&lt;div class="small text-muted mt-3"&gt;根拠は語句ではなく、文と文の関係に集まります。接続語の前後をセットで読む習慣が効きます。&lt;/div&gt;
&lt;/div&gt;
&lt;/div&gt;
&lt;/div&gt;
&lt;div class="col-lg-4"&gt;
&lt;div class="card h-100 border-0" style="background: #e8f5e9;"&gt;
&lt;div class="card-body"&gt;
&lt;h3 class="h5"&gt;ステップ2：設問処理の改善&lt;/h3&gt;
&lt;ul class="ps-3 mb-0"&gt;
&lt;li&gt;何を書くか、条件、本文範囲に分解する&lt;/li&gt;
&lt;li&gt;条件語を線引きし、要素数を決める&lt;/li&gt;
&lt;li&gt;根拠候補を複数拾ってから絞る&lt;/li&gt;
&lt;/ul&gt;
&lt;div class="small text-muted mt-3"&gt;一発勝負の決め打ちをやめるだけで、根拠の精度が上がり、選択肢の二択ミスも減ります。&lt;/div&gt;
&lt;/div&gt;
&lt;/div&gt;
&lt;/div&gt;
&lt;div class="col-lg-4"&gt;
&lt;div class="card h-100 border-0" style="background: #fff3e0;"&gt;
&lt;div class="card-body"&gt;
&lt;h3 class="h5"&gt;ステップ3：記述改善&lt;/h3&gt;
&lt;ul class="ps-3 mb-0"&gt;
&lt;li&gt;根拠を箇条書きで集める&lt;/li&gt;
&lt;li&gt;設問が求める順に並び替える&lt;/li&gt;
&lt;li&gt;短い文を作り、接続で整える&lt;/li&gt;
&lt;/ul&gt;
&lt;div class="small text-muted mt-3"&gt;書き始める前に材料を確定し、条件に合う骨格を作ってから文章化すると、本文ズレが起きにくくなります。&lt;/div&gt;
&lt;/div&gt;
&lt;/div&gt;
&lt;/div&gt;
&lt;/div&gt;
&lt;div id="accEvidence" class="accordion mt-4"&gt;
&lt;div class="accordion-item"&gt;
&lt;h3 id="hEvi" class="accordion-header"&gt;&lt;button class="accordion-button collapsed" type="button" data-bs-toggle="collapse" data-bs-target="#cEvi" aria-expanded="false" aria-controls="cEvi"&gt;&lt;br /&gt;
よくある崩れ方と対処法&lt;br /&gt;
&lt;/button&gt;&lt;/h3&gt;
&lt;div id="cEvi" class="accordion-collapse collapse" aria-labelledby="hEvi" data-bs-parent="#accEvidence"&gt;
&lt;div class="accordion-body"&gt;
&lt;ul class="mb-0 ps-3"&gt;
&lt;li&gt;&lt;strong&gt;語句が同じ&lt;/strong&gt;だけで選ぶ：条件に必要な要素が揃うかで判定する&lt;/li&gt;
&lt;li&gt;&lt;strong&gt;例だけ&lt;/strong&gt;答える：例の後に、筆者の主張を一文で付け足す&lt;/li&gt;
&lt;li&gt;&lt;strong&gt;二択で外す&lt;/strong&gt;：根拠の段落が一致しているかで比較する&lt;/li&gt;
&lt;li&gt;&lt;strong&gt;本文に戻れない&lt;/strong&gt;：設問分解で本文範囲を先に決める&lt;/li&gt;
&lt;/ul&gt;
&lt;/div&gt;
&lt;/div&gt;
&lt;/div&gt;
&lt;/div&gt;
&lt;/div&gt;
&lt;/div&gt;
&lt;p&gt;&lt;!-- Home --&gt;&lt;/p&gt;
&lt;div id="home" class="card shadow-sm mb-4 border-0"&gt;
&lt;div class="card-body p-4 p-lg-5-soft"&gt;
&lt;div class="d-flex align-items-center gap-2 mb-2"&gt;&lt;span class="badge bg-secondary"&gt;家庭学習&lt;/span&gt;&lt;br /&gt;
&lt;span class="text-muted small"&gt;習慣と管理に寄せる&lt;/span&gt;&lt;/div&gt;
&lt;p&gt;&lt;!-- ===================== 追記：根拠取りトレーニング（テンプレ＋ミニ演習＋判定表＋FAQ） 挿入推奨位置：#steps セクション（改善方法）直後 ===================== --&gt;&lt;/p&gt;
&lt;div id="practice" class="card shadow-sm mb-4 border-0"&gt;
&lt;div class="card-body p-4 p-lg-5-soft"&gt;
&lt;div class="d-flex align-items-center gap-2 mb-2"&gt;&lt;span class="badge bg-danger"&gt;練習&lt;/span&gt;&lt;br /&gt;
&lt;span class="text-muted small"&gt;根拠取りを「型」で安定させる&lt;/span&gt;&lt;/div&gt;
&lt;h2 class="mb-3"&gt;根拠が取れない子向け：家庭で回せる練習セット&lt;/h2&gt;
&lt;p class="mb-3"&gt;根拠取りは「答えを当てる技術」ではなく、&lt;strong&gt;設問条件→本文範囲→候補→絞り込み&lt;/strong&gt;の処理を固定する訓練です。&lt;br /&gt;
まずは次のテンプレを使い、毎回同じ順番で往復してください。&lt;/p&gt;
&lt;p&gt;&lt;!-- 30秒テンプレ --&gt;&lt;/p&gt;
&lt;div class="rounded-3 p-3 border" style="background: #fff8f8;"&gt;
&lt;div class="fw-bold mb-2"&gt;30秒テンプレ（根拠取りメモ）&lt;/div&gt;
&lt;div class="row g-3"&gt;
&lt;div class="col-lg-4"&gt;
&lt;div class="small text-muted mb-1"&gt;① 設問条件（線引き）&lt;/div&gt;
&lt;div class="p-2 rounded-2" style="background: #fff;"&gt;問われていること：〔　　　　　　〕&lt;br /&gt;
条件語：〔　　　　　　〕&lt;br /&gt;
要素数：〔1 / 2 / 3〕&lt;/div&gt;
&lt;/div&gt;
&lt;div class="col-lg-4"&gt;
&lt;div class="small text-muted mb-1"&gt;② 本文範囲（見当づけ）&lt;/div&gt;
&lt;div class="p-2 rounded-2" style="background: #fff;"&gt;関係しそうな段落：〔　段落〜　段落〕&lt;br /&gt;
手がかり（接続語/指示語）：〔　　　　　　〕&lt;/div&gt;
&lt;/div&gt;
&lt;div class="col-lg-4"&gt;
&lt;div class="small text-muted mb-1"&gt;③ 候補→絞り込み&lt;/div&gt;
&lt;div class="p-2 rounded-2" style="background: #fff;"&gt;候補A：〔　　　　　　〕&lt;br /&gt;
候補B：〔　　　　　　〕&lt;br /&gt;
条件に合うのは：〔A / B〕（理由：〔　　　　　　〕）&lt;/div&gt;
&lt;/div&gt;
&lt;/div&gt;
&lt;div class="text-muted small mt-2"&gt;※「似た語がある」だけで決めない。候補を必ず2つ出して、条件で落とす。&lt;/div&gt;
&lt;/div&gt;
&lt;p&gt;&lt;!-- ミニ演習：部分一致型 --&gt;&lt;/p&gt;
&lt;div class="mt-4"&gt;
&lt;h3 class="h5"&gt;ミニ演習1：部分一致で外す（候補を2つ出して条件で落とす）&lt;/h3&gt;
&lt;div class="rounded-3 p-3 border" style="background: #f7fbff;"&gt;
&lt;div class="fw-bold mb-2"&gt;設問（例）&lt;/div&gt;
&lt;p class="mb-2"&gt;筆者が「問題だ」と考える点を二つ、本文の内容に即して答えよ。&lt;/p&gt;
&lt;div class="fw-bold mb-2"&gt;やりがちなミス&lt;/div&gt;
&lt;div class="small"&gt;「問題」という語がある文だけ読む → 例示や事実説明を拾ってしまい、&lt;strong&gt;筆者の主張&lt;/strong&gt;に届かない&lt;/div&gt;
&lt;/div&gt;
&lt;div class="row g-3 mt-2"&gt;
&lt;div class="col-lg-6"&gt;
&lt;div class="card border-0" style="background: #fff;"&gt;
&lt;div class="card-body border rounded-3"&gt;
&lt;div class="fw-bold mb-2"&gt;やること（手順）&lt;/div&gt;
&lt;ol class="mb-0 ps-3 small"&gt;
&lt;li&gt;条件語に線：「問題」「二つ」「本文に即して」&lt;/li&gt;
&lt;li&gt;本文範囲を見当づけ：主張段落（結論・対比・言い換え）を探す&lt;/li&gt;
&lt;li&gt;候補を2つ拾う（例の文／主張の文）&lt;/li&gt;
&lt;li&gt;「筆者が問題だと言っているのはどちらか」で落とす&lt;/li&gt;
&lt;/ol&gt;
&lt;/div&gt;
&lt;/div&gt;
&lt;/div&gt;
&lt;div class="col-lg-6"&gt;
&lt;div class="card border-0" style="background: #fff;"&gt;
&lt;div class="card-body border rounded-3"&gt;
&lt;div class="fw-bold mb-2"&gt;判定の言い方（子どもへの声かけ）&lt;/div&gt;
&lt;div class="small"&gt;「似た語がある」ではなく、&lt;br /&gt;
「&lt;strong&gt;条件に必要な要素が揃っている&lt;/strong&gt;のはどっち？」&lt;br /&gt;
「それは筆者の主張？ 具体例？」&lt;br /&gt;
で戻すと、部分一致の決め打ちが減ります。&lt;/div&gt;
&lt;/div&gt;
&lt;/div&gt;
&lt;/div&gt;
&lt;/div&gt;
&lt;/div&gt;
&lt;p&gt;&lt;!-- ミニ演習：二択で外す --&gt;&lt;/p&gt;
&lt;div class="mt-4"&gt;
&lt;h3 class="h5"&gt;ミニ演習2：選択肢が二択で外れる（段落一致で比較する）&lt;/h3&gt;
&lt;div class="rounded-3 p-3 border" style="background: #fff;"&gt;
&lt;div class="fw-bold mb-2"&gt;二択の勝負どころ（型）&lt;/div&gt;
&lt;div class="small"&gt;二択で迷ったら、&lt;strong&gt;「根拠の段落が一致しているか」&lt;/strong&gt;で比較します。&lt;br /&gt;
片方が別段落の話を混ぜている場合、それは外れやすい選択肢です。&lt;/div&gt;
&lt;/div&gt;
&lt;div class="table-responsive mt-2"&gt;
&lt;table class="table table-bordered align-middle mb-0 table-fixed"&gt;
&lt;thead style="background: #f5f5f5;"&gt;
&lt;tr class="text-center"&gt;
&lt;th style="width: 28%;"&gt;比較観点&lt;/th&gt;
&lt;th&gt;正しい寄り&lt;/th&gt;
&lt;th&gt;外れやすい寄り&lt;/th&gt;
&lt;/tr&gt;
&lt;/thead&gt;
&lt;tbody&gt;
&lt;tr&gt;
&lt;td class="fw-bold"&gt;段落一致&lt;/td&gt;
&lt;td&gt;根拠段落が本文の同じ場所に集まる&lt;/td&gt;
&lt;td&gt;別段落の話を混ぜる／範囲が飛ぶ&lt;/td&gt;
&lt;/tr&gt;
&lt;tr&gt;
&lt;td class="fw-bold"&gt;条件一致&lt;/td&gt;
&lt;td&gt;条件語（原因/結果/目的 等）に対応する要素がある&lt;/td&gt;
&lt;td&gt;似た語だけで、条件要素が欠ける&lt;/td&gt;
&lt;/tr&gt;
&lt;tr&gt;
&lt;td class="fw-bold"&gt;主張と例&lt;/td&gt;
&lt;td&gt;主張を押さえ、必要な例だけ添える&lt;/td&gt;
&lt;td&gt;例だけ／事実だけで終わる&lt;/td&gt;
&lt;/tr&gt;
&lt;/tbody&gt;
&lt;/table&gt;
&lt;/div&gt;
&lt;/div&gt;
&lt;p&gt;&lt;!-- 自己チェック --&gt;&lt;/p&gt;
&lt;div class="mt-4 rounded-3 p-3 border" style="background: #fff;"&gt;
&lt;div class="fw-bold mb-2"&gt;自己チェック（根拠取りが安定する5項目）&lt;/div&gt;
&lt;ul class="mb-0 ps-3"&gt;
&lt;li&gt;設問条件に線が引けている（要素数も決めた）&lt;/li&gt;
&lt;li&gt;本文範囲を「段落」で言える（どこからどこまで）&lt;/li&gt;
&lt;li&gt;根拠候補を2つ以上出してから絞った&lt;/li&gt;
&lt;li&gt;語句ではなく「文意（前後関係）」で確定した&lt;/li&gt;
&lt;li&gt;二択で迷ったら「段落一致」で比較した&lt;/li&gt;
&lt;/ul&gt;
&lt;/div&gt;
&lt;p&gt;&lt;!-- FAQ --&gt;&lt;/p&gt;
&lt;div class="mt-4"&gt;
&lt;h3 class="h5"&gt;よくある質問（根拠取りのつまずき別）&lt;/h3&gt;
&lt;div id="accFAQEvidence" class="accordion"&gt;
&lt;div class="accordion-item"&gt;
&lt;h4 id="faqE1" class="accordion-header"&gt;&lt;button class="accordion-button collapsed" type="button" data-bs-toggle="collapse" data-bs-target="#faqE1Body" aria-expanded="false" aria-controls="faqE1Body"&gt;&lt;br /&gt;
本文に戻る場所が分からない&lt;br /&gt;
&lt;/button&gt;&lt;/h4&gt;
&lt;div id="faqE1Body" class="accordion-collapse collapse" aria-labelledby="faqE1" data-bs-parent="#accFAQEvidence"&gt;
&lt;div class="accordion-body small"&gt;先に「本文範囲の見当づけ」を作ります。接続語（しかし・つまり・だから）や指示語（これ・それ）が多い段落は根拠が集まりやすく、&lt;br /&gt;
まずそこから候補を出して条件で絞ると迷いが減ります。&lt;/div&gt;
&lt;/div&gt;
&lt;/div&gt;
&lt;div class="accordion-item"&gt;
&lt;h4 id="faqE2" class="accordion-header"&gt;&lt;button class="accordion-button collapsed" type="button" data-bs-toggle="collapse" data-bs-target="#faqE2Body" aria-expanded="false" aria-controls="faqE2Body"&gt;&lt;br /&gt;
根拠を取ったつもりなのにズレる&lt;br /&gt;
&lt;/button&gt;&lt;/h4&gt;
&lt;div id="faqE2Body" class="accordion-collapse collapse" aria-labelledby="faqE2" data-bs-parent="#accFAQEvidence"&gt;
&lt;div class="accordion-body small"&gt;「語句一致」になっているケースが多いです。根拠は“言葉”ではなく“関係（主張と理由／対比／言い換え）”にあります。&lt;br /&gt;
候補を2つ出して、条件要素が揃う方を残す手順に戻してください。&lt;/div&gt;
&lt;/div&gt;
&lt;/div&gt;
&lt;div class="accordion-item"&gt;
&lt;h4 id="faqE3" class="accordion-header"&gt;&lt;button class="accordion-button collapsed" type="button" data-bs-toggle="collapse" data-bs-target="#faqE3Body" aria-expanded="false" aria-controls="faqE3Body"&gt;&lt;br /&gt;
家庭はどこまで手伝うべきか&lt;br /&gt;
&lt;/button&gt;&lt;/h4&gt;
&lt;div id="faqE3Body" class="accordion-collapse collapse" aria-labelledby="faqE3" data-bs-parent="#accFAQEvidence"&gt;
&lt;div class="accordion-body small"&gt;正解を教えるより、「条件語に線」「本文範囲を段落で言う」「候補を2つ出す」までの工程確認が有効です。&lt;br /&gt;
工程が揃えば、最終判断は子どもが自分でできるようになります。&lt;/div&gt;
&lt;/div&gt;
&lt;/div&gt;
&lt;/div&gt;
&lt;/div&gt;
&lt;p class="mt-4 mb-0 small text-muted"&gt;根拠取りの処理が整うと、選択肢だけでなく記述の本文ズレも減りやすくなります。&lt;br /&gt;
途中工程（線引き・往復・候補の絞り込み）から整えたい場合は、&lt;br /&gt;
&lt;a href="https://dokkai-labo.tokyo/kobetsuonline01/"&gt;オンライン国語個別指導&lt;/a&gt;もご確認ください。&lt;/p&gt;
&lt;/div&gt;
&lt;/div&gt;
&lt;p&gt;&lt;!-- ===================== /追記 ===================== --&gt;&lt;/p&gt;
&lt;h2 class="mb-3"&gt;家庭でできるフォローと役割分担&lt;/h2&gt;
&lt;p&gt;根拠取りは、家庭が正解を教えてしまうと自走が弱くなりやすい領域です。&lt;br /&gt;
家庭は&lt;strong&gt;語彙・漢字の習慣化&lt;/strong&gt;と&lt;strong&gt;学習の回し方&lt;/strong&gt;に寄せ、読解力の処理修正は指導側に任せると安定します。&lt;/p&gt;
&lt;div class="table-responsive mt-3"&gt;
&lt;table class="table table-bordered align-middle mb-0 table-fixed"&gt;
&lt;thead style="background: #f5f5f5;"&gt;
&lt;tr class="text-center"&gt;
&lt;th style="width: 50%;"&gt;家庭が担うと効果的&lt;/th&gt;
&lt;th style="width: 50%;"&gt;指導で担うと効果的&lt;/th&gt;
&lt;/tr&gt;
&lt;/thead&gt;
&lt;tbody&gt;
&lt;tr&gt;
&lt;td&gt;
&lt;ul class="mb-0 ps-3"&gt;
&lt;li&gt;語彙・漢字を短時間で毎日回す&lt;/li&gt;
&lt;li&gt;音読の頻度管理と声かけ&lt;/li&gt;
&lt;li&gt;過去問のスケジュールと直し回数の管理&lt;/li&gt;
&lt;li&gt;学習を増やしすぎない取捨選択&lt;/li&gt;
&lt;/ul&gt;
&lt;/td&gt;
&lt;td&gt;
&lt;ul class="mb-0 ps-3"&gt;
&lt;li&gt;設問条件の線引きと本文範囲の決定&lt;/li&gt;
&lt;li&gt;根拠候補の出し方と絞り方の矯正&lt;/li&gt;
&lt;li&gt;主張と例の区別の訓練&lt;/li&gt;
&lt;li&gt;記述の材料整理と文章化の修正&lt;/li&gt;
&lt;/ul&gt;
&lt;/td&gt;
&lt;/tr&gt;
&lt;/tbody&gt;
&lt;/table&gt;
&lt;/div&gt;
&lt;div class="alert alert-info mt-4 mb-0"&gt;
&lt;div class="fw-bold mb-1"&gt;家庭での注意点&lt;/div&gt;
&lt;div&gt;正解を教える代わりに、「その答えの根拠は本文のどこ？」と場所を一緒に探す形にすると、読解力が育ちます。&lt;br /&gt;
直しは長時間にせず、短い回転で改善点を一つずつ潰してください。&lt;/div&gt;
&lt;/div&gt;
&lt;/div&gt;
&lt;/div&gt;
&lt;p&gt;&lt;!-- Fit --&gt;&lt;/p&gt;
&lt;div id="fit" class="card shadow-sm mb-4 border-0"&gt;
&lt;div class="card-body p-4 p-lg-5-soft"&gt;
&lt;div class="d-flex align-items-center gap-2 mb-2"&gt;&lt;span class="badge bg-info text-dark"&gt;相性&lt;/span&gt;&lt;br /&gt;
&lt;span class="text-muted small"&gt;完全1対1で伸びやすい&lt;/span&gt;&lt;/div&gt;
&lt;h2 class="mb-3"&gt;どんな子に相性が良いか&lt;/h2&gt;
&lt;div class="row g-3 align-items-stretch"&gt;
&lt;div class="col-lg-6"&gt;
&lt;div class="p-3 rounded-3 border" style="background: #f9fbff; height: 100%;"&gt;
&lt;div class="fw-bold mb-2"&gt;個別指導の効果が出やすい子&lt;/div&gt;
&lt;ul class="mb-0 ps-3"&gt;
&lt;li&gt;本文のどこを読めばいいか分からず迷う&lt;/li&gt;
&lt;li&gt;部分一致で選んで失点が続く&lt;/li&gt;
&lt;li&gt;過去問で点が乱高下し、再現性が低い&lt;/li&gt;
&lt;li&gt;二択で外す癖が直らない&lt;/li&gt;
&lt;/ul&gt;
&lt;/div&gt;
&lt;/div&gt;
&lt;div class="col-lg-6"&gt;
&lt;div class="p-3 rounded-3 border" style="background: #fff; height: 100%;"&gt;
&lt;div class="fw-bold mb-2"&gt;家庭で進めやすい子&lt;/div&gt;
&lt;ul class="mb-0 ps-3"&gt;
&lt;li&gt;語彙・漢字はルーティン化できる&lt;/li&gt;
&lt;li&gt;音読は短時間でも継続できる&lt;/li&gt;
&lt;li&gt;宿題管理を保護者が支えられる&lt;/li&gt;
&lt;li&gt;直し回数を決めれば回る&lt;/li&gt;
&lt;/ul&gt;
&lt;/div&gt;
&lt;/div&gt;
&lt;/div&gt;
&lt;div class="mt-4"&gt;
&lt;p class="mb-2"&gt;根拠取りを整えると、記述も安定しやすくなります。記述の改善まで体系的に進めたい場合は、&lt;br /&gt;
専門記事として &lt;a href="https://dokkai-labo.tokyo/kijutsuryoku/"&gt;記述力&lt;/a&gt; も併せて確認すると効果的です。&lt;/p&gt;
&lt;div class="small text-muted"&gt;オンライン国語／中学受験／国語専門塾／読解力／記述／個別指導／過去問の改善導線として活用できます。&lt;/div&gt;
&lt;/div&gt;
&lt;/div&gt;
&lt;/div&gt;
&lt;p&gt;&lt;!-- Summary --&gt;&lt;/p&gt;
&lt;div id="summary" class="card shadow-sm border-0"&gt;
&lt;div class="card-body p-4 p-lg-5-soft"&gt;
&lt;h2 class="mb-3"&gt;まとめ&lt;/h2&gt;
&lt;p class="mb-4"&gt;根拠が取れない子に多いのは、部分一致で決め打ちする癖、飛ばし読みで文意を確定しない癖、本文構造と条件を接続できない癖です。&lt;br /&gt;
設問条件の線引きと本文探索の往復動作を型にし、根拠候補を出して絞る手順を身につけることで改善できます。&lt;/p&gt;
&lt;p class="mb-4" style="line-height: 1.95;"&gt;根拠取りの精度を上げるには、接続詞・指示語を手がかりに「本文の関係」を取り、説明文の長文で迷わない型を持つことも重要です。&lt;br /&gt;
体系的な読み方の整理は &lt;a href="https://dokkai-labo.tokyo/blog/chobunkotsu/" target="_blank" rel="noopener"&gt;国語の長文読解のコツ【全体像はこちら】&lt;/a&gt; にまとめています。&lt;/p&gt;
&lt;div class="p-4 rounded-3 border" style="background: linear-gradient(135deg,#f7fbff,#ffffff);"&gt;
&lt;div class="row g-3 align-items-center"&gt;
&lt;div class="col-lg-8"&gt;
&lt;div class="fw-bold mb-1" style="font-size: 1.05rem;"&gt;次の一手&lt;/div&gt;
&lt;div class="text-muted"&gt;根拠取りのズレをその場で可視化し、読解力と過去問の精度を上げたい方は、オンライン国語個別をご覧ください。&lt;/div&gt;
&lt;/div&gt;
&lt;div class="col-lg-4"&gt;
&lt;div class="d-grid d-lg-flex justify-content-lg-end"&gt;&lt;a class="btn btn-success btn-responsive" href="https://dokkai-labo.tokyo/kobetsuonline01/"&gt;&lt;br /&gt;
オンライン国語個別へ&lt;br /&gt;
&lt;/a&gt;&lt;/div&gt;
&lt;/div&gt;
&lt;/div&gt;
&lt;/div&gt;
&lt;/div&gt;
&lt;/div&gt;
&lt;/div&gt;
&lt;p&gt;&lt;!-- [ /.socialSet ] --&gt;&lt;/p&gt;
------</t>
  </si>
  <si>
    <t>以下のページは不自然なワードを使用しています。
これらを適切に自然な言葉に置き換えて下さい。
なお、本文の装飾や構造は絶対に変えないでください。
【対象ページURL】
https://eigo-rewrite.com/column/stage2-lesson3-3/
【検出された不自然ワード】
- 型
【本文】
------
&lt;p&gt;&lt;iframe title="YouTube video player" src="https://www.youtube.com/embed/i5yXPEzcRro" width="560" height="315" frameborder="0" allowfullscreen="allowfullscreen"&gt;&lt;span data-mce-type="bookmark" style="display: inline-block; width: 0px; overflow: hidden; line-height: 0;" class="mce_SELRES_start"&gt;﻿&lt;/span&gt;&lt;/iframe&gt;&lt;/p&gt;
&lt;p data-start="26" data-end="86"&gt;NEW TREASURE STAGE2 の文法事項・Lesson一覧の全体像は、&lt;strong&gt;&lt;a href="https://eigo-rewrite.com/column/hub_stage2/"&gt;NEW TREASURE STAGE2｜中2英文法 総括＋Lesson一覧（全体像はこちら）&lt;/a&gt;&lt;/strong&gt;で確認できます。&lt;br data-start="56" data-end="59" /&gt;文型の最後として、&lt;strong data-start="68" data-end="76"&gt;第5文型&lt;/strong&gt; を学習します。&lt;/p&gt;
&lt;p data-start="88" data-end="122" data-is-last-node="" data-is-only-node=""&gt;前回の &lt;strong data-start="92" data-end="104"&gt;第4文型との違い&lt;/strong&gt; に注目しながら進めていきましょう。&lt;/p&gt;
&lt;p&gt;&lt;img decoding="async" fetchpriority="high" class="alignnone wp-image-653" src="https://eigo-rewrite.com/wp-content/uploads/2023/07/IMG_1797-300x37.jpg" alt="" width="868" height="107" srcset="https://eigo-rewrite.com/wp-content/uploads/2023/07/IMG_1797-300x37.jpg 300w, https://eigo-rewrite.com/wp-content/uploads/2023/07/IMG_1797-1024x126.jpg 1024w, https://eigo-rewrite.com/wp-content/uploads/2023/07/IMG_1797-768x95.jpg 768w, https://eigo-rewrite.com/wp-content/uploads/2023/07/IMG_1797.jpg 1200w" sizes="(max-width: 868px) 100vw, 868px" /&gt;&lt;/p&gt;
&lt;p&gt;こちらに「S V O C」という並び順になっているという事をまず確認して頂いて、そのあと見ると、訳の所で「S」は「O」目的語を「C2」とありますが、これは「C」の状態とか、「C」というものに「V」する。&lt;br /&gt;
あるいは「C」と「V」すると書いてあります。&lt;br /&gt;
これだけだとちょっと分かりにくいので、具体的に文を見ながら学習していきましょう。&lt;/p&gt;
&lt;p&gt;&lt;img decoding="async" class="alignnone wp-image-654" src="https://eigo-rewrite.com/wp-content/uploads/2023/07/IMG_1797-1-300x85.jpg" alt="" width="748" height="212" srcset="https://eigo-rewrite.com/wp-content/uploads/2023/07/IMG_1797-1-300x85.jpg 300w, https://eigo-rewrite.com/wp-content/uploads/2023/07/IMG_1797-1-1024x290.jpg 1024w, https://eigo-rewrite.com/wp-content/uploads/2023/07/IMG_1797-1-768x218.jpg 768w, https://eigo-rewrite.com/wp-content/uploads/2023/07/IMG_1797-1.jpg 1200w" sizes="(max-width: 748px) 100vw, 748px" /&gt;&lt;/p&gt;
&lt;p&gt;まず一つ目ですが、&amp;#8221;They&amp;#8221;主語です。&amp;#8221;call&amp;#8221;動詞です。&lt;br /&gt;
「彼らと」、あるいは「彼女たち」と「私」はイコールではないのでもちろん目的語になりまして、ここを見ると&amp;#8221;Beth&amp;#8221;という人の名前です。&lt;br /&gt;
そうすると、「私＝Beth」、「I am Beth」というふうにbe動詞を置く関係、&lt;span style="color: #0000ff;"&gt;イコールの関係&lt;/span&gt;が成り立ちますから、これを&lt;span style="color: #ff0000;"&gt;「S V O C」&lt;/span&gt;と呼びます。&lt;br /&gt;
これに当てはめてみますと、「彼らは私をベスと呼ぶ」という形になりますから、基本的にこの&lt;span style="color: #0000ff;"&gt;「C」の所は、「に」とか「と」&lt;/span&gt;という平仮名を置くと訳しやすい訳です。&lt;/p&gt;
&lt;p&gt;同様に、二つ目も、&amp;#8221;I&amp;#8221;主語、&amp;#8221;named&amp;#8221;動詞です、&amp;#8221;the dog&amp;#8221;がもちろん目的語になって、その「犬＝ポチ」、その「犬の名前＝ポチ」という関係が成り立ちますから、これを「S V O C」と認識し、当てはめてみますと「私はその犬をポチと名付けた。」という意味になります。&lt;br /&gt;
この場合&amp;#8221;name&amp;#8221;は&amp;#8221;ed&amp;#8221;が付いていますから、もちろん名詞ではなくて動詞であるという事が分かるかと思います。&lt;/p&gt;
&lt;p&gt;三つ目です。&lt;br /&gt;
&amp;#8220;We&amp;#8221;「私たちは」、&amp;#8221;found&amp;#8221;動詞、&amp;#8221;the TV program&amp;#8221;ここだけだと&amp;#8221;find&amp;#8221;は「見つける」とか「発見する」という意味になる訳ですが、ここを見ると&amp;#8221;boring&amp;#8221;「退屈な」という意味の形容詞です。&lt;br /&gt;
そうすると、「そのテレビ番組＝退屈なものだった」というふうに&amp;#8221;the TV program is boring&amp;#8221;というのが成り立ちます。&lt;br /&gt;
そうすると「S V O C」となりますから、当てはめてみると「私たちはそのテレビ番組が」あるいは「そのテレビ番組を」&amp;#8221;boring&amp;#8221;「退屈なものだと」となっていますから、ここの&amp;#8221;found&amp;#8221;は「見つける」ではなく&lt;span style="color: #0000ff;"&gt;「分かる」&lt;/span&gt;とか&lt;span style="color: #0000ff;"&gt;「思う」&lt;/span&gt;という意味になる訳です。&lt;br /&gt;
そうすると、「私たちはそのテレビ番組を退屈なものだと分かった。」となります。&lt;br /&gt;
この場合「が」と置き換えてもいいです。&lt;br /&gt;
「私たちはその番組がつまらないものだと思った。」「分かった」という意味になります。&lt;br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&lt;p&gt;&lt;img decoding="async" loading="lazy" class="alignnone wp-image-655" src="https://eigo-rewrite.com/wp-content/uploads/2023/07/スライド用2-5-300x169.jpg" alt="" width="614" height="346" srcset="https://eigo-rewrite.com/wp-content/uploads/2023/07/スライド用2-5-300x169.jpg 300w, https://eigo-rewrite.com/wp-content/uploads/2023/07/スライド用2-5-1024x576.jpg 1024w, https://eigo-rewrite.com/wp-content/uploads/2023/07/スライド用2-5-768x432.jpg 768w, https://eigo-rewrite.com/wp-content/uploads/2023/07/スライド用2-5-320x180.jpg 320w, https://eigo-rewrite.com/wp-content/uploads/2023/07/スライド用2-5.jpg 1280w" sizes="(max-width: 614px) 100vw, 614px" /&gt;&lt;/p&gt;
&lt;p&gt;このように「S V O C」というのは&lt;strong&gt;イコールなのかどうなのか&lt;/strong&gt;というのが凄く大事になってきますから、そうすると主語、動詞とあって、ここに目的語があって、当たり前ですが&amp;#8221;chocolate cookies&amp;#8221;と&amp;#8221;team&amp;#8221;ですから、イコールかどうかというのを考えた時に、これがイコールじゃないので「O1」「O2」になっている訳です。&lt;br /&gt;
そうすると、「ベスはそのチームにチョコレートクッキーを作ってあげた。」となります。&lt;br /&gt;
人にものをなんとかするという形になっていて、下の文は主語、動詞、目的語とあって、「ベス＝キャプテン」つまり、&amp;#8221;Beth is captain&amp;#8221;というのが成り立ちますので、そうすると第5文型というのが成り立つ訳です。&lt;br /&gt;
&lt;span style="color: #0000ff;"&gt;「S」は「O」を「C」と「V」する。&lt;/span&gt;&lt;br /&gt;
あるいは&lt;span style="color: #0000ff;"&gt;「C」に「V」する&lt;/span&gt;ですから、「私たちはベスをチームのキャプテンにした。」という文が成り立ちます。&lt;br /&gt;
このように、動詞のあとの名詞が2連続している場合は、イコールなのかイコールじゃないのかという点に注意して文を判断して下さい。&lt;br /&gt;
それでは、セクション3に関しては以上となります。&lt;/p&gt;
&lt;h2&gt;Lesson3 セクション3（第5文型）まとめ&lt;/h2&gt;
&lt;table style="width: 100%; border-collapse: collapse;"&gt;
&lt;thead&gt;
&lt;tr&gt;
&lt;th style="background-color: #dd8500; color: #ffffff; padding: 8px; border: 1px solid #999;"&gt;まとめ&lt;/th&gt;
&lt;/tr&gt;
&lt;/thead&gt;
&lt;tbody&gt;
&lt;tr&gt;
&lt;td style="background-color: #f0b464; color: #000000; padding: 8px; border: 1px solid #999;"&gt;
&lt;ul&gt;
&lt;li&gt;第5文型は &lt;strong&gt;S V O C&lt;/strong&gt; の形をとり、&lt;strong&gt;O（目的語）とC（補語）がイコールの関係&lt;/strong&gt;になる。&lt;/li&gt;
&lt;li&gt;意味のイメージは「&lt;strong&gt;S は O を C と V する／C に V する&lt;/strong&gt;」。C の前に「と／に」を入れると訳しやすい。&lt;/li&gt;
&lt;li&gt;&lt;strong&gt;call / name&lt;/strong&gt; 型：&lt;br /&gt;
They call me Beth.「彼らは私をベス&lt;strong&gt;と&lt;/strong&gt;呼ぶ」 / I named the dog Pochi.「私はその犬をポチ&lt;strong&gt;と&lt;/strong&gt;名付けた」&lt;/li&gt;
&lt;li&gt;&lt;strong&gt;find&lt;/strong&gt;＋形容詞：&lt;br /&gt;
We found the TV program boring. は「その番組を退屈なもの&lt;strong&gt;だと&lt;/strong&gt;思った／分かった」という意味になる（find＝「見つける」ではなく「分かる・思う」）。&lt;/li&gt;
&lt;li&gt;同じ動詞のあとに名詞が2つ並んだとき、&lt;strong&gt;イコールなら S V O C（第5文型）&lt;/strong&gt;、イコールでなければ &lt;strong&gt;S V O O（第4文型）&lt;/strong&gt; と判断する。&lt;/li&gt;
&lt;li&gt;例：&lt;br /&gt;
Beth made chocolate cookies for the team. は「ベスがチームにクッキーを作ってあげた」＝第4文型（人＋もの）。&lt;br /&gt;
We made Beth the captain. は「ベスをキャプテンにした」＝第5文型（Beth＝captain）。&lt;/li&gt;
&lt;li&gt;第5文型のCには、&lt;strong&gt;名詞・形容詞&lt;/strong&gt;などが入り、Oを詳しく説明したり、その状態・役割を表す。&lt;/li&gt;
&lt;li&gt;第5文型を見抜くコツは、&lt;strong&gt;OとCを be動詞でつないで &amp;#8220;O is C&amp;#8221; が自然かどうか&lt;/strong&gt;を確認すること。&lt;/li&gt;
&lt;/ul&gt;
&lt;/td&gt;
&lt;/tr&gt;
&lt;/tbody&gt;
&lt;/table&gt;
&lt;h2&gt;Lesson3 セクション3 クイズ（第5文型）&lt;/h2&gt;
&lt;table style="width: 100%; border-collapse: collapse; margin-top: 16px;"&gt;
&lt;thead&gt;
&lt;tr&gt;
&lt;th style="background-color: #dd8500; color: #ffffff; padding: 8px; border: 1px solid #999; width: 5%;"&gt;No.&lt;/th&gt;
&lt;th style="background-color: #dd8500; color: #ffffff; padding: 8px; border: 1px solid #999; width: 45%;"&gt;問題&lt;/th&gt;
&lt;th style="background-color: #dd8500; color: #ffffff; padding: 8px; border: 1px solid #999; width: 35%;"&gt;選択肢（A〜D）&lt;/th&gt;
&lt;th style="background-color: #dd8500; color: #ffffff; padding: 8px; border: 1px solid #999; width: 15%;"&gt;解答&lt;/th&gt;
&lt;/tr&gt;
&lt;/thead&gt;
&lt;tbody&gt;&lt;!-- Q1 --&gt;&lt;/p&gt;
&lt;tr&gt;
&lt;td style="background-color: #f0b464; color: #000000; padding: 8px; border: 1px solid #999; text-align: center;"&gt;1&lt;/td&gt;
&lt;td style="background-color: #f0b464; color: #000000; padding: 8px; border: 1px solid #999;"&gt;第5文型の基本的な語順として正しいものはどれですか。&lt;/td&gt;
&lt;td style="background-color: #f0b464; color: #000000; padding: 8px; border: 1px solid #999;"&gt;A. S V O O&lt;br /&gt;
B. S V C O&lt;br /&gt;
C. S V O C&lt;br /&gt;
D. S O V C&lt;/td&gt;
&lt;td style="background-color: #f0b464; color: #000000; padding: 8px; border: 1px solid #999; text-align: center;"&gt;&lt;button&gt;正解を見る&lt;/button&gt;&lt;br /&gt;
&lt;span id="q1" style="display: none;"&gt;C&lt;/span&gt;&lt;/td&gt;
&lt;/tr&gt;
&lt;p&gt;&lt;!-- Q2 --&gt;&lt;/p&gt;
&lt;tr&gt;
&lt;td style="background-color: #ffffff; color: #000000; padding: 8px; border: 1px solid #999; text-align: center;"&gt;2&lt;/td&gt;
&lt;td style="background-color: #ffffff; color: #000000; padding: 8px; border: 1px solid #999;"&gt;第5文型 S V O C における O と C の関係として最も近い説明はどれですか。&lt;/td&gt;
&lt;td style="background-color: #ffffff; color: #000000; padding: 8px; border: 1px solid #999;"&gt;A. O は C の一部である関係&lt;br /&gt;
B. O と C が&lt;strong&gt;イコール&lt;/strong&gt;の関係&lt;br /&gt;
C. O が C を修飾する関係&lt;br /&gt;
D. O と C は完全に無関係&lt;/td&gt;
&lt;td style="background-color: #ffffff; color: #000000; padding: 8px; border: 1px solid #999; text-align: center;"&gt;&lt;button&gt;正解を見る&lt;/button&gt;&lt;br /&gt;
&lt;span id="q2" style="display: none;"&gt;B&lt;/span&gt;&lt;/td&gt;
&lt;/tr&gt;
&lt;p&gt;&lt;!-- Q3 --&gt;&lt;/p&gt;
&lt;tr&gt;
&lt;td style="background-color: #f0b464; color: #000000; padding: 8px; border: 1px solid #999; text-align: center;"&gt;3&lt;/td&gt;
&lt;td style="background-color: #f0b464; color: #000000; padding: 8px; border: 1px solid #999;"&gt;文 They call me Beth. の文型として最も適切なものはどれですか。&lt;/td&gt;
&lt;td style="background-color: #f0b464; color: #000000; padding: 8px; border: 1px solid #999;"&gt;A. 第1文型（SV）&lt;br /&gt;
B. 第2文型（SVC）&lt;br /&gt;
C. 第4文型（SVOO）&lt;br /&gt;
D. 第5文型（SVOC）&lt;/td&gt;
&lt;td style="background-color: #f0b464; color: #000000; padding: 8px; border: 1px solid #999; text-align: center;"&gt;&lt;button&gt;正解を見る&lt;/button&gt;&lt;br /&gt;
&lt;span id="q3" style="display: none;"&gt;D&lt;/span&gt;&lt;/td&gt;
&lt;/tr&gt;
&lt;p&gt;&lt;!-- Q4 --&gt;&lt;/p&gt;
&lt;tr&gt;
&lt;td style="background-color: #ffffff; color: #000000; padding: 8px; border: 1px solid #999; text-align: center;"&gt;4&lt;/td&gt;
&lt;td style="background-color: #ffffff; color: #000000; padding: 8px; border: 1px solid #999;"&gt;They call me Beth. の自然な日本語訳として最も適切なものはどれですか。&lt;/td&gt;
&lt;td style="background-color: #ffffff; color: #000000; padding: 8px; border: 1px solid #999;"&gt;A. 彼らはベスを私と呼ぶ。&lt;br /&gt;
B. 彼らは私をベスと呼ぶ。&lt;br /&gt;
C. 彼らは私がベスだと言う。&lt;br /&gt;
D. 彼らはベスが私だと分かる。&lt;/td&gt;
&lt;td style="background-color: #ffffff; color: #000000; padding: 8px; border: 1px solid #999; text-align: center;"&gt;&lt;button&gt;正解を見る&lt;/button&gt;&lt;br /&gt;
&lt;span id="q4" style="display: none;"&gt;B&lt;/span&gt;&lt;/td&gt;
&lt;/tr&gt;
&lt;p&gt;&lt;!-- Q5 --&gt;&lt;/p&gt;
&lt;tr&gt;
&lt;td style="background-color: #f0b464; color: #000000; padding: 8px; border: 1px solid #999; text-align: center;"&gt;5&lt;/td&gt;
&lt;td style="background-color: #f0b464; color: #000000; padding: 8px; border: 1px solid #999;"&gt;文 We found the TV program boring. における found の意味として最も適切なものはどれですか。&lt;/td&gt;
&lt;td style="background-color: #f0b464; color: #000000; padding: 8px; border: 1px solid #999;"&gt;A. 見つけた&lt;br /&gt;
B. 失った&lt;br /&gt;
C. 退屈だと分かった／思った&lt;br /&gt;
D. 録画した&lt;/td&gt;
&lt;td style="background-color: #f0b464; color: #000000; padding: 8px; border: 1px solid #999; text-align: center;"&gt;&lt;button&gt;正解を見る&lt;/button&gt;&lt;br /&gt;
&lt;span id="q5" style="display: none;"&gt;C&lt;/span&gt;&lt;/td&gt;
&lt;/tr&gt;
&lt;p&gt;&lt;!-- Q6 --&gt;&lt;/p&gt;
&lt;tr&gt;
&lt;td style="background-color: #ffffff; color: #000000; padding: 8px; border: 1px solid #999; text-align: center;"&gt;6&lt;/td&gt;
&lt;td style="background-color: #ffffff; color: #000000; padding: 8px; border: 1px solid #999;"&gt;次のうち、第5文型（SVOC）の文はどれですか。&lt;/td&gt;
&lt;td style="background-color: #ffffff; color: #000000; padding: 8px; border: 1px solid #999;"&gt;A. She gave me a book.&lt;br /&gt;
B. We made Beth the captain.&lt;br /&gt;
C. I bought a new bike.&lt;br /&gt;
D. They live in Tokyo.&lt;/td&gt;
&lt;td style="background-color: #ffffff; color: #000000; padding: 8px; border: 1px solid #999; text-align: center;"&gt;&lt;button&gt;正解を見る&lt;/button&gt;&lt;br /&gt;
&lt;span id="q6" style="display: none;"&gt;B&lt;/span&gt;&lt;/td&gt;
&lt;/tr&gt;
&lt;p&gt;&lt;!-- Q7 --&gt;&lt;/p&gt;
&lt;tr&gt;
&lt;td style="background-color: #f0b464; color: #000000; padding: 8px; border: 1px solid #999; text-align: center;"&gt;7&lt;/td&gt;
&lt;td style="background-color: #f0b464; color: #000000; padding: 8px; border: 1px solid #999;"&gt;第5文型の C を日本語に訳すとき、前に入れると訳しやすい助詞の組み合わせはどれですか。&lt;/td&gt;
&lt;td style="background-color: #f0b464; color: #000000; padding: 8px; border: 1px solid #999;"&gt;A. に／へ&lt;br /&gt;
B. を／が&lt;br /&gt;
C. と／に&lt;br /&gt;
D. も／しか&lt;/td&gt;
&lt;td style="background-color: #f0b464; color: #000000; padding: 8px; border: 1px solid #999; text-align: center;"&gt;&lt;button&gt;正解を見る&lt;/button&gt;&lt;br /&gt;
&lt;span id="q7" style="display: none;"&gt;C&lt;/span&gt;&lt;/td&gt;
&lt;/tr&gt;
&lt;p&gt;&lt;!-- Q8 --&gt;&lt;/p&gt;
&lt;tr&gt;
&lt;td style="background-color: #ffffff; color: #000000; padding: 8px; border: 1px solid #999; text-align: center;"&gt;8&lt;/td&gt;
&lt;td style="background-color: #ffffff; color: #000000; padding: 8px; border: 1px solid #999;"&gt;第4文型（SVOO）と第5文型（SVOC）の見分け方として正しい説明はどれですか。&lt;/td&gt;
&lt;td style="background-color: #ffffff; color: #000000; padding: 8px; border: 1px solid #999;"&gt;A. 名詞が2つなら必ず第4文型になる。&lt;br /&gt;
B. 名詞が2つなら必ず第5文型になる。&lt;br /&gt;
C. 動詞のあとに名詞が2つ続くとき、2つがイコールなら第4文型。&lt;br /&gt;
D. 動詞のあとに名詞が2つ続くとき、2つがイコールなら第5文型。&lt;/td&gt;
&lt;td style="background-color: #ffffff; color: #000000; padding: 8px; border: 1px solid #999; text-align: center;"&gt;&lt;button&gt;正解を見る&lt;/button&gt;&lt;br /&gt;
&lt;span id="q8" style="display: none;"&gt;D&lt;/span&gt;&lt;/td&gt;
&lt;/tr&gt;
&lt;p&gt;&lt;!-- Q9 --&gt;&lt;/p&gt;
&lt;tr&gt;
&lt;td style="background-color: #f0b464; color: #000000; padding: 8px; border: 1px solid #999; text-align: center;"&gt;9&lt;/td&gt;
&lt;td style="background-color: #f0b464; color: #000000; padding: 8px; border: 1px solid #999;"&gt;文 We made Beth the captain. について正しい説明はどれですか。&lt;/td&gt;
&lt;td style="background-color: #f0b464; color: #000000; padding: 8px; border: 1px solid #999;"&gt;A. Beth と the captain はイコールなので第5文型。&lt;br /&gt;
B. Beth と the captain はイコールではないので第4文型。&lt;br /&gt;
C. 主語が複数なので第4文型。&lt;br /&gt;
D. どちらの文型にも当てはまらない。&lt;/td&gt;
&lt;td style="background-color: #f0b464; color: #000000; padding: 8px; border: 1px solid #999; text-align: center;"&gt;&lt;button&gt;正解を見る&lt;/button&gt;&lt;br /&gt;
&lt;span id="q9" style="display: none;"&gt;A&lt;/span&gt;&lt;/td&gt;
&lt;/tr&gt;
&lt;p&gt;&lt;!-- Q10 --&gt;&lt;/p&gt;
&lt;tr&gt;
&lt;td style="background-color: #ffffff; color: #000000; padding: 8px; border: 1px solid #999; text-align: center;"&gt;10&lt;/td&gt;
&lt;td style="background-color: #ffffff; color: #000000; padding: 8px; border: 1px solid #999;"&gt;第5文型を見抜くときに、特に確認すべきポイントとして最も適切なものはどれですか。&lt;/td&gt;
&lt;td style="background-color: #ffffff; color: #000000; padding: 8px; border: 1px solid #999;"&gt;A. S と V がイコールかどうか。&lt;br /&gt;
B. O と C がイコールかどうか。&lt;br /&gt;
C. S と O がイコールかどうか。&lt;br /&gt;
D. 文中に前置詞があるかどうか。&lt;/td&gt;
&lt;td style="background-color: #ffffff; color: #000000; padding: 8px; border: 1px solid #999; text-align: center;"&gt;&lt;button&gt;正解を見る&lt;/button&gt;&lt;br /&gt;
&lt;span id="q10" style="display: none;"&gt;B&lt;/span&gt;&lt;/td&gt;
&lt;/tr&gt;
&lt;/tbody&gt;
&lt;/table&gt;
&lt;p&gt;&lt;script&gt;
function showAnswer(id, btn) {
  var el = document.getElementById(id);
  if (el) {
    el.style.display = 'inline';
  }
  if (btn) {
    btn.style.display = 'none';
  }
}
&lt;/script&gt;&lt;/p&gt;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t>
  </si>
  <si>
    <t>以下のページは不自然なワードを使用しています。
これらを適切に自然な言葉に置き換えて下さい。
なお、本文の装飾や構造は絶対に変えないでください。
【対象ページURL】
https://eng-support.com/column/book2-lesson1-scene2/
【検出された不自然ワード】
- 崩れ
- 型
- 固定
- まず結論
【本文】
------
&lt;p&gt;このページでは、Book2 Lesson1シーン2で扱う&lt;strong&gt;第5文型（SVOC）&lt;/strong&gt;について解説します。&lt;br /&gt;
「第2文型（SVC）はなんとなく分かるのに、第5文型になると一気にあやしくなる…」「make や call が出てくると途端に訳せなくなる…」という人は少なくありません。&lt;br /&gt;
第5文型は&lt;strong&gt;英語が得意になるか・苦手のままか&lt;/strong&gt;を分ける重要ポイントです。動画とあわせて、文型の考え方を整理していきましょう。&lt;/p&gt;
&lt;p style="margin: 0 0 10px;"&gt;&lt;strong&gt;まず結論：SVOC（第5文型）と疑問文で迷ったら、判別はこの3ステップで整理できます。&lt;/strong&gt;&lt;/p&gt;
&lt;ul style="margin: 0 0 10px; padding-left: 20px;"&gt;
&lt;li&gt;&lt;strong&gt;平叙文に戻す&lt;/strong&gt;（疑問文の語順をいったん元に戻して S→V→O→C を並べる）&lt;/li&gt;
&lt;li&gt;&lt;strong&gt;O と C が主述関係か確認&lt;/strong&gt;（&lt;strong&gt;O was C&lt;/strong&gt; が意味として成り立つか）&lt;/li&gt;
&lt;li&gt;&lt;strong&gt;疑問詞が聞いている場所を特定&lt;/strong&gt;（O を聞いているのか、C を聞いているのかを先に決める）&lt;/li&gt;
&lt;/ul&gt;
&lt;p style="margin: 0;"&gt;「疑問文 文型」が崩れて見えるときほど、&lt;strong&gt;語順ではなく関係（O＝C）&lt;/strong&gt;に戻すと落ち着いて判別しやすくなります。&lt;/p&gt;
&lt;p&gt;&lt;!-- YouTube：第5文型導入 --&gt;&lt;br /&gt;
&lt;iframe title="YouTube video player" src="https://www.youtube.com/embed/rj92aiCdBhw" width="560" height="315" frameborder="0" allowfullscreen="allowfullscreen"&gt;&lt;/iframe&gt;&lt;br /&gt;
&lt;!-- 即答ブロック：結論（判別3ステップ） --&gt;&lt;/p&gt;
&lt;div style="border: 1px solid #e5e5e5; border-radius: 12px; background: #fafafa; padding: 14px 16px; margin: 16px 0;"&gt;&lt;/div&gt;
&lt;h2&gt;SVOCの見分け方（第5文型）｜まず結論：判別3ステップ&lt;/h2&gt;
&lt;p&gt;SVOC（第5文型）は &lt;strong&gt;S＋V＋O＋C&lt;/strong&gt;（主語＋動詞＋目的語＋補語）の形です。ポイントは、&lt;strong&gt;目的語Oと補語Cが「主語と述語」の関係&lt;/strong&gt;になることです。ここがつかめると、SVOC 見分け方が一気に安定します。&lt;/p&gt;
&lt;h3&gt;ステップ1 平叙文に戻す&lt;/h3&gt;
&lt;p&gt;疑問文は語順が動くので、まずは平叙文に戻して骨組みを作ります。&lt;/p&gt;
&lt;ul&gt;
&lt;li&gt;例：&lt;strong&gt;What did they call him?&lt;/strong&gt; → They called him ＿＿.&lt;/li&gt;
&lt;li&gt;例：&lt;strong&gt;Are you expecting him to become a doctor?&lt;/strong&gt; → You are expecting him to become a doctor.&lt;/li&gt;
&lt;/ul&gt;
&lt;p&gt;この段階では「訳」よりも、&lt;strong&gt;S / V / O / C を並べて置く&lt;/strong&gt;ことを優先します。&lt;/p&gt;
&lt;h3&gt;ステップ2 OとCが主述関係か確認&lt;/h3&gt;
&lt;p&gt;SVOCかどうかは、OとCを取り出して &lt;strong&gt;O was C&lt;/strong&gt; の形（主述関係）を作れるかで確認できます。&lt;/p&gt;
&lt;ul&gt;
&lt;li&gt;&lt;strong&gt;The soccer club made Jerry captain.&lt;/strong&gt;&lt;br /&gt;
→ Jerry was captain.（ジェリーはキャプテンだった）&lt;/li&gt;
&lt;li&gt;&lt;strong&gt;The Greens’ invitation made Jiro very happy.&lt;/strong&gt;&lt;br /&gt;
→ Jiro was very happy.（ジローはとても嬉しかった）&lt;/li&gt;
&lt;/ul&gt;
&lt;p&gt;この「&lt;strong&gt;O＝C（OがCという状態）&lt;/strong&gt;」が成り立つなら、SVOCの可能性が高いです。&lt;/p&gt;
&lt;h3&gt;ステップ3 疑問詞が聞いている場所を特定&lt;/h3&gt;
&lt;p&gt;疑問詞つきSVOC（疑問詞 SVOC）で迷う原因は、「何を聞いているのか」を後回しにすることです。先に、&lt;strong&gt;Oを聞いているのか／Cを聞いているのか&lt;/strong&gt;を決めます。&lt;/p&gt;
&lt;ul&gt;
&lt;li&gt;&lt;strong&gt;What did they call him?&lt;/strong&gt; は &lt;strong&gt;C（呼び名）&lt;/strong&gt;を聞いている（him が O）&lt;/li&gt;
&lt;li&gt;&lt;strong&gt;What did they name the baby?&lt;/strong&gt; も &lt;strong&gt;C（名前）&lt;/strong&gt;を聞いている（the baby が O）&lt;/li&gt;
&lt;/ul&gt;
&lt;h2&gt;疑問文 文型が崩れて見える理由（SVOCで起きやすいポイント）&lt;/h2&gt;
&lt;p&gt;SVOCは「OとCがセット」で意味を作るので、疑問文になると見た目が崩れて感じやすいです。ただし、&lt;strong&gt;文型そのものが変わるわけではありません&lt;/strong&gt;。&lt;/p&gt;
&lt;h3&gt;疑問文でも文型は変わらない（並びが変わるだけ）&lt;/h3&gt;
&lt;p&gt;疑問文は、do/does/did や be動詞が前に出たり、疑問詞が先頭に来たりします。けれど、骨組みは同じです。&lt;/p&gt;
&lt;ul&gt;
&lt;li&gt;平叙文：S＋V＋O＋C&lt;/li&gt;
&lt;li&gt;疑問文：&lt;strong&gt;（疑問詞）＋（助動詞/BE）＋S＋V＋O＋C&lt;/strong&gt;（見た目が動くだけ）&lt;/li&gt;
&lt;/ul&gt;
&lt;h3&gt;疑問詞つきで「どこを抜いたか」を先に確定する&lt;/h3&gt;
&lt;p&gt;疑問詞つきは「空欄がどこか」を先に決めると整理しやすいです。&lt;/p&gt;
&lt;ul&gt;
&lt;li&gt;&lt;strong&gt;What did they call him?&lt;/strong&gt;：空欄は &lt;strong&gt;C&lt;/strong&gt;（呼び名）&lt;/li&gt;
&lt;li&gt;&lt;strong&gt;What do you want me to do?&lt;/strong&gt;：空欄は &lt;strong&gt;to do の中身&lt;/strong&gt;（SVOCの C に当たる部分が不定詞で来るタイプ）&lt;/li&gt;
&lt;/ul&gt;
&lt;p&gt;「疑問文 文型」で混乱するときほど、&lt;strong&gt;空欄の位置＝聞いている場所&lt;/strong&gt;から確定すると戻りやすくなります。&lt;/p&gt;
&lt;h2&gt;SVOCとは？SVC／SVOOとの違い（見分け表つき）&lt;/h2&gt;
&lt;p&gt;SVOC（第5文型）は、見た目が似ている文型（SVC / SVOO）と混ざりやすいので、違いを表で押さえておくと安全です。&lt;/p&gt;
&lt;h3&gt;SVOCの核は「O＝C」&lt;/h3&gt;
&lt;p&gt;SVOCの中心は、&lt;strong&gt;目的語Oが補語Cの状態になる&lt;/strong&gt;ことです。教科書によってはOとCを「目的語1・目的語2」と呼ぶこともありますが、押さえるべき本質は &lt;strong&gt;OとCが主述関係&lt;/strong&gt;という点です。&lt;/p&gt;
&lt;h3&gt;SVOOとの違い（人にもの／状態にする）&lt;/h3&gt;
&lt;table style="border-collapse: collapse; width: 100%; max-width: 900px;" border="1" cellspacing="0" cellpadding="8"&gt;
&lt;thead&gt;
&lt;tr&gt;
&lt;th style="text-align: left; width: 16%;"&gt;文型&lt;/th&gt;
&lt;th style="text-align: left; width: 26%;"&gt;形&lt;/th&gt;
&lt;th style="text-align: left;"&gt;意味のイメージ&lt;/th&gt;
&lt;th style="text-align: left; width: 24%;"&gt;見分けのチェック&lt;/th&gt;
&lt;/tr&gt;
&lt;/thead&gt;
&lt;tbody&gt;
&lt;tr&gt;
&lt;td&gt;&lt;strong&gt;SVC&lt;/strong&gt;&lt;/td&gt;
&lt;td&gt;S＋V＋C&lt;/td&gt;
&lt;td&gt;主語SがCの状態（S＝C）&lt;/td&gt;
&lt;td&gt;S was C が自然&lt;/td&gt;
&lt;/tr&gt;
&lt;tr&gt;
&lt;td&gt;&lt;strong&gt;SVOO&lt;/strong&gt;&lt;/td&gt;
&lt;td&gt;S＋V＋O1＋O2&lt;/td&gt;
&lt;td&gt;「人にものを」与える/作ってあげる&lt;/td&gt;
&lt;td&gt;O1 に to/for をつけて言い換えやすい&lt;/td&gt;
&lt;/tr&gt;
&lt;tr&gt;
&lt;td&gt;&lt;strong&gt;SVOC&lt;/strong&gt;&lt;/td&gt;
&lt;td&gt;S＋V＋O＋C&lt;/td&gt;
&lt;td&gt;目的語OがCの状態（O＝C）&lt;/td&gt;
&lt;td&gt;&lt;strong&gt;O was C&lt;/strong&gt; が自然&lt;/td&gt;
&lt;/tr&gt;
&lt;/tbody&gt;
&lt;/table&gt;
&lt;p&gt;たとえば、並びが似ていても意味が違います。&lt;/p&gt;
&lt;ul&gt;
&lt;li&gt;&lt;strong&gt;He made his daughter a doll.&lt;/strong&gt;（第4文型のイメージ：娘に人形を作ってあげた）&lt;/li&gt;
&lt;li&gt;&lt;strong&gt;He made his daughter a doctor.&lt;/strong&gt;（第5文型のイメージ：娘を医者にした）&lt;/li&gt;
&lt;/ul&gt;
&lt;p&gt;「名詞＋名詞」が続いたら、まず &lt;strong&gt;O was C が成り立つか&lt;/strong&gt; を試すのが近道です。&lt;/p&gt;
&lt;h2&gt;makeで覚えるSVOCの基本パターン（例文＋言い換え）&lt;/h2&gt;
&lt;p&gt;SVOCは make の例文で整理すると理解しやすいです。訳だけを追うより、&lt;strong&gt;誰が／誰を／どんな状態にしたか&lt;/strong&gt;で見るとブレにくくなります。&lt;/p&gt;
&lt;h3&gt;OとCを抜き出して “O was C” を作る&lt;/h3&gt;
&lt;p&gt;次の2文は、典型的なSVOCです。&lt;/p&gt;
&lt;ul&gt;
&lt;li&gt;&lt;strong&gt;The Greens’ invitation made Jiro very happy.&lt;/strong&gt;&lt;br /&gt;
S：The Greens’ invitation / V：made / O：Jiro / C：very happy&lt;br /&gt;
→ &lt;strong&gt;Jiro was very happy.&lt;/strong&gt;（O＝C）&lt;/li&gt;
&lt;li&gt;&lt;strong&gt;The soccer club made Jerry captain.&lt;/strong&gt;&lt;br /&gt;
S：The soccer club / V：made / O：Jerry / C：captain&lt;br /&gt;
→ &lt;strong&gt;Jerry was captain.&lt;/strong&gt;（O＝C）&lt;/li&gt;
&lt;/ul&gt;
&lt;p&gt;この「O＝C」が見えると、和訳も自然に組み立てやすくなります。&lt;/p&gt;
&lt;h3&gt;SVOCになりやすい動詞（make/keep/find/call/name）&lt;/h3&gt;
&lt;p&gt;次の動詞が出てきたら、後ろがSVOCになっていないか確認する習慣が役立ちます。&lt;/p&gt;
&lt;ul&gt;
&lt;li&gt;&lt;strong&gt;make&lt;/strong&gt;：〜を…にする／…の状態にする&lt;/li&gt;
&lt;li&gt;&lt;strong&gt;keep&lt;/strong&gt;：〜を…のままにしておく&lt;/li&gt;
&lt;li&gt;&lt;strong&gt;find&lt;/strong&gt;：〜が…だと分かる／見つける&lt;/li&gt;
&lt;li&gt;&lt;strong&gt;call&lt;/strong&gt;：〜を…と呼ぶ&lt;/li&gt;
&lt;li&gt;&lt;strong&gt;name&lt;/strong&gt;：〜を…と名づける&lt;/li&gt;
&lt;/ul&gt;
&lt;p&gt;名詞（O）のあとに名詞・形容詞（C）が続く形は、SVOCの定番です。&lt;/p&gt;
&lt;h2&gt;SVOC 疑問文の作り方（What/Who＋call/name）&lt;/h2&gt;
&lt;p&gt;SVOC 疑問文でも、基本の疑問文ルール（do/does/did、be動詞の前出し、疑問詞を先頭に置く）は同じです。違いは、&lt;strong&gt;OとCの関係を見失わない&lt;/strong&gt;ことです。&lt;/p&gt;
&lt;h3&gt;What did they call him? は「Cを聞いている」&lt;/h3&gt;
&lt;p&gt;&lt;strong&gt;What did they call him?&lt;/strong&gt; は、call の形 &lt;strong&gt;call O C&lt;/strong&gt; のうち、&lt;strong&gt;C（呼び名）&lt;/strong&gt;を What で聞いています。&lt;/p&gt;
&lt;ul&gt;
&lt;li&gt;They called &lt;strong&gt;him&lt;/strong&gt; &lt;strong&gt;Ken&lt;/strong&gt;.（O＝him / C＝Ken）&lt;/li&gt;
&lt;li&gt;→ What did they call &lt;strong&gt;him&lt;/strong&gt; ＿＿ ?（空欄＝C）&lt;/li&gt;
&lt;/ul&gt;
&lt;p&gt;同じ考え方で、&lt;strong&gt;What did they name the baby?&lt;/strong&gt; も、name O C の &lt;strong&gt;C（名前）&lt;/strong&gt; を聞く疑問文です。&lt;/p&gt;
&lt;h3&gt;call と name の違い（O/Cの役割）&lt;/h3&gt;
&lt;p&gt;どちらも「〜を…と呼ぶ／名づける」に近い意味ですが、基本は同じく &lt;strong&gt;O と C がセット&lt;/strong&gt;です。&lt;/p&gt;
&lt;ul&gt;
&lt;li&gt;&lt;strong&gt;call O C&lt;/strong&gt;：呼ばれる対象（O）＋呼び名（C）&lt;br /&gt;
例）They called him Ken.&lt;/li&gt;
&lt;li&gt;&lt;strong&gt;name O C&lt;/strong&gt;：名づける対象（O）＋名前（C）&lt;br /&gt;
例）They named the baby Ken.&lt;/li&gt;
&lt;/ul&gt;
&lt;p&gt;疑問詞つき（疑問詞 SVOC）では、&lt;strong&gt;Oを聞いているのかCを聞いているのか&lt;/strong&gt;を最初に決めると崩れにくくなります。&lt;/p&gt;
&lt;h2&gt;つまずき原因と、テストで点を取る直し方（整序・英作文まで）&lt;/h2&gt;
&lt;p&gt;SVOCは「なんとなく訳せる」だけだと、整序問題や英作文で崩れやすい単元です。よくあるミスを先に知って、直し方を固定すると得点につながりやすくなります。&lt;/p&gt;
&lt;h3&gt;典型ミス3つ&lt;/h3&gt;
&lt;ul&gt;
&lt;li&gt;&lt;strong&gt;SVOO と SVOC を見た目で決めてしまう&lt;/strong&gt;（名詞＋名詞＝全部SVOOだと思ってしまう）&lt;/li&gt;
&lt;li&gt;&lt;strong&gt;OとCを分けずに訳を当てる&lt;/strong&gt;（O＝C が見えないまま日本語にしてしまう）&lt;/li&gt;
&lt;li&gt;&lt;strong&gt;疑問詞の位置だけ追って「何を聞いているか」を後回しにする&lt;/strong&gt;（疑問文 文型で迷子になりやすい）&lt;/li&gt;
&lt;/ul&gt;
&lt;h3&gt;直し方：判別→言い換え→再現（3回セット）&lt;/h3&gt;
&lt;p&gt;おすすめは、次の3つを&lt;strong&gt;セットで3回&lt;/strong&gt;まわすやり方です（短時間でも効果が出やすいです）。&lt;/p&gt;
&lt;ol&gt;
&lt;li&gt;&lt;strong&gt;判別&lt;/strong&gt;：平叙文に戻す → O was C が成り立つか確認&lt;/li&gt;
&lt;li&gt;&lt;strong&gt;言い換え&lt;/strong&gt;：OとCだけ抜いて「O was C」を自分で作る&lt;/li&gt;
&lt;li&gt;&lt;strong&gt;再現&lt;/strong&gt;：整序・英作文で、S/V/O/Cを意識して同型の文を作る&lt;/li&gt;
&lt;/ol&gt;
&lt;p&gt;例文は、まずは定番からで十分です。&lt;/p&gt;
&lt;ul&gt;
&lt;li&gt;The soccer club made Jerry captain.&lt;/li&gt;
&lt;li&gt;They named the baby Ken.&lt;/li&gt;
&lt;li&gt;What did they call him?&lt;/li&gt;
&lt;/ul&gt;
&lt;p&gt;この3つがスムーズに処理できるようになると、SVOC 疑問文も安定しやすくなります。&lt;/p&gt;
&lt;p&gt;&lt;!-- まとめ（3〜5行） --&gt;&lt;/p&gt;
&lt;div style="border-top: 1px solid #eee; margin-top: 18px; padding-top: 12px;"&gt;
&lt;p style="margin: 0;"&gt;&lt;strong&gt;まとめ&lt;/strong&gt;&lt;/p&gt;
&lt;p style="margin: 6px 0 0;"&gt;SVOCの見分け方は「平叙文に戻す→O was C→疑問詞が聞く場所」の3ステップが基本です。&lt;br /&gt;
疑問文 文型が崩れて見えても、文型自体は変わらず、見た目の並びが動いているだけです。&lt;br /&gt;
make/call/name の定番例文で O＝C を確認できるようにすると、整序・英作文でも再現しやすくなります。&lt;/p&gt;
&lt;/div&gt;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</si>
  <si>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以下のページは不自然なワードを使用しています。
これらを適切に自然な言葉に置き換えて下さい。
なお、本文の装飾や構造は絶対に変えないでください。
【対象ページURL】
https://www.kokugo-trigger.com/column/jikangatarinai/
【検出された不自然ワード】
- 崩れ
- 型
- 迷い
- 固定
- 手順
- 最短
- 設計
- 整え
【本文】
------
&lt;p&gt;&lt;!-- 【SEOタイトル案（titleタグ）】中学受験 国語の長文で時間が足りない対策｜読む時間・解く時間を測って配分を整える｜国語のトリガー --&gt;&lt;/p&gt;
&lt;p&gt;&lt;!-- 【SEOメタディスクリプション案（約168字）】 国語の長文で時間が足りない中学受験生向け。読む時間／解く時間／見直しを分けて計測し、理解が崩れない読むスピードを固定する練習法を整理。物語文・説明文で別々に測り、戻り読みや迷いをメモして配分と手順を整えます。家庭学習で回しやすいチェック表つき。 --&gt;&lt;/p&gt;
&lt;p&gt;&lt;!-- 【SEOメタディスクリプション案（180字版）】 国語の長文で時間が足りない中学受験生向け。読む時間／解く時間／見直しを分けて計測し、理解が崩れない読むスピードを固定する練習法を整理。物語文・説明文で別々に測り、戻り読みや迷いをメモして配分と手順を整えます。家庭学習で回しやすいチェック表つき。毎週の計測でズレを修正。 --&gt;&lt;/p&gt;
&lt;div class="container my-4"&gt;
&lt;p&gt;&lt;!-- Hero / 導入（見栄え強化） --&gt;&lt;/p&gt;
&lt;section class="card shadow-sm border-0 mb-4" style="background: linear-gradient(135deg,#1a237e,#006064); color: #fff;"&gt;
&lt;div class="card-body p-4 p-md-5"&gt;
&lt;div class="d-flex flex-wrap gap-2 align-items-center mb-3"&gt;&lt;span class="badge bg-warning text-dark" style="font-size: .85rem;"&gt;中学受験／国語&lt;/span&gt;&lt;br /&gt;
&lt;span class="badge bg-light text-dark" style="font-size: .85rem;"&gt;長文読解&lt;/span&gt;&lt;br /&gt;
&lt;span class="badge bg-dark" style="font-size: .85rem;"&gt;時間不足対策&lt;/span&gt;&lt;/div&gt;
&lt;p&gt;&lt;!-- WordPress側でH1が出る前提：ここは強めの導入コピー --&gt;&lt;/p&gt;
&lt;p class="mb-3" style="font-size: 1.15rem; line-height: 1.95; font-weight: bold;"&gt;長文で「時間が足りない」は、速読よりも“測って整える”で改善しやすい&lt;/p&gt;
&lt;p class="mb-0" style="opacity: .95; line-height: 1.95;"&gt;長文で時間が足りないとき、読む速度だけを上げるほど読み返しが増えることがあります。&lt;br /&gt;
先にやりたいのは、&lt;strong&gt;読む／解く／見直し&lt;/strong&gt;のどこで時間が溶けているかを測って、&lt;br /&gt;
&lt;strong&gt;理解が崩れないスピード&lt;/strong&gt;に合わせて配分を整えることです。&lt;/p&gt;
&lt;div class="mt-4 d-flex flex-wrap gap-2"&gt;&lt;a class="btn btn-warning text-dark" style="font-weight: bold;" href="#quick"&gt;要点だけ先に押さえる&lt;/a&gt;&lt;br /&gt;
&lt;a class="btn btn-outline-light" style="font-weight: bold;" href="#measure"&gt;時間の測り方&lt;/a&gt;&lt;/div&gt;
&lt;/div&gt;
&lt;/section&gt;
&lt;p&gt;&lt;!-- 即答ブロック --&gt;&lt;/p&gt;
&lt;section id="quick" class="card border-0 shadow-sm mb-4"&gt;
&lt;div class="card-body p-4"&gt;
&lt;h2 class="h5 mb-3"&gt;最初に押さえる要点（迷ったらここへ戻る）&lt;/h2&gt;
&lt;div class="row g-3"&gt;
&lt;div class="col-12 col-md-6"&gt;
&lt;div class="p-3 rounded-3" style="background: #fff8f2; border: 1px solid #ffd7b8;"&gt;
&lt;h3 class="h6 mb-2"&gt;やることは2つ&lt;/h3&gt;
&lt;ul class="mb-0" style="line-height: 1.95;"&gt;
&lt;li&gt;&lt;strong&gt;読む時間&lt;/strong&gt;と&lt;strong&gt;解く時間&lt;/strong&gt;を分けて測る&lt;/li&gt;
&lt;li&gt;&lt;strong&gt;理解できるスピード&lt;/strong&gt;を見つけて固定する&lt;/li&gt;
&lt;/ul&gt;
&lt;/div&gt;
&lt;/div&gt;
&lt;div class="col-12 col-md-6"&gt;
&lt;div class="p-3 rounded-3" style="background: #f3f8ff; border: 1px solid #cfe1ff;"&gt;
&lt;h3 class="h6 mb-2"&gt;改善が進みやすい状態&lt;/h3&gt;
&lt;ul class="mb-0" style="line-height: 1.95;"&gt;
&lt;li&gt;本番で焦りにくくなり、ケアレスミスが減りやすい&lt;/li&gt;
&lt;li&gt;遅い原因が見えるので、練習が的外れになりにくい&lt;/li&gt;
&lt;/ul&gt;
&lt;/div&gt;
&lt;/div&gt;
&lt;/div&gt;
&lt;div class="alert alert-warning mt-4 mb-0" style="border: 0; background: #fff3cd;"&gt;速く読むことだけに寄せると、理解が崩れて読み返しが増え、時間が足りなくなることがあります。&lt;br /&gt;
先に「測る→整える」の順で進める方が、崩れにくくなります。&lt;/div&gt;
&lt;/div&gt;
&lt;/section&gt;
&lt;p&gt;&lt;!-- 1. 時間を測る --&gt;&lt;/p&gt;
&lt;section id="measure" class="card border-0 shadow-sm mb-4"&gt;
&lt;div class="card-body p-4"&gt;
&lt;h2 class="h5 mb-3"&gt;時間を測ってみる（長文の“内訳”を見える化）&lt;/h2&gt;
&lt;p style="line-height: 1.95;"&gt;長文は「読む」だけでなく、その後の「設問処理」で時間が溶けることもあります。&lt;br /&gt;
テストのときだけ意識しても、自分の配分が分からないままだと改善点が決まりにくいので、&lt;br /&gt;
普段の演習から内訳を分けて記録しておくと調整しやすくなります。&lt;/p&gt;
&lt;div class="table-responsive mt-3"&gt;
&lt;table class="table table-bordered align-middle mb-0"&gt;
&lt;thead style="background: #1a237e; color: #fff;"&gt;
&lt;tr&gt;
&lt;th style="width: 24%;"&gt;測る項目&lt;/th&gt;
&lt;th&gt;内容&lt;/th&gt;
&lt;th style="width: 24%;"&gt;記録例&lt;/th&gt;
&lt;/tr&gt;
&lt;/thead&gt;
&lt;tbody&gt;
&lt;tr&gt;
&lt;td&gt;&lt;strong&gt;読む時間&lt;/strong&gt;&lt;/td&gt;
&lt;td&gt;本文を読み切る（途中で戻らず、段落の要点を追う）&lt;/td&gt;
&lt;td&gt;7分30秒&lt;/td&gt;
&lt;/tr&gt;
&lt;tr style="background: #f7f9ff;"&gt;
&lt;td&gt;&lt;strong&gt;解く時間&lt;/strong&gt;&lt;/td&gt;
&lt;td&gt;設問（選択・抜き出し・記述）を最後まで解く&lt;/td&gt;
&lt;td&gt;10分40秒&lt;/td&gt;
&lt;/tr&gt;
&lt;tr&gt;
&lt;td&gt;&lt;strong&gt;見直し&lt;/strong&gt;&lt;/td&gt;
&lt;td&gt;条件落ち・抜き出し範囲・記述の要素を確認&lt;/td&gt;
&lt;td&gt;1分&lt;/td&gt;
&lt;/tr&gt;
&lt;/tbody&gt;
&lt;/table&gt;
&lt;/div&gt;
&lt;div class="alert alert-info mt-3 mb-0" style="border: 0; background: #e7f3ff;"&gt;時間と一緒に「何で止まったか」を一言メモしておくと、次の直し方が決めやすいです。&lt;br /&gt;
例：戻り読みが多い／選択肢で迷う／記述で手が止まる。&lt;/div&gt;
&lt;/div&gt;
&lt;/section&gt;
&lt;p&gt;&lt;!-- =============================== 追記①：#measure セクションの直後に挿入 目的：計測→「目標配分の作り方」まで落とし込み、検索意図（配分/目標/表）を拾う =============================== --&gt;&lt;/p&gt;
&lt;section class="card border-0 shadow-sm mb-4"&gt;
&lt;div class="card-body p-4"&gt;
&lt;h2 class="h5 mb-3"&gt;目標の時間配分を作る（計測結果を“設計図”にする）&lt;/h2&gt;
&lt;p style="line-height: 1.95;"&gt;測っただけで終わると改善が進みにくいので、次は「次回の配分」を作ります。&lt;br /&gt;
やることは&lt;strong&gt;①現状→②目標→③差分の原因&lt;/strong&gt;を一度だけ書き出すことです。&lt;/p&gt;
&lt;div class="table-responsive mt-3"&gt;
&lt;table class="table table-bordered align-middle mb-0"&gt;
&lt;thead style="background: #f1f5ff;"&gt;
&lt;tr class="text-center"&gt;
&lt;th style="width: 22%;"&gt;項目&lt;/th&gt;
&lt;th style="width: 26%;"&gt;現状（計測）&lt;/th&gt;
&lt;th style="width: 26%;"&gt;目標（次回）&lt;/th&gt;
&lt;th&gt;差が出る理由（1行）&lt;/th&gt;
&lt;/tr&gt;
&lt;/thead&gt;
&lt;tbody&gt;
&lt;tr&gt;
&lt;td&gt;&lt;strong&gt;読む&lt;/strong&gt;&lt;/td&gt;
&lt;td&gt;7分30秒&lt;/td&gt;
&lt;td&gt;6分45秒&lt;/td&gt;
&lt;td&gt;段落ごとに止まりすぎ／戻り読みが多い&lt;/td&gt;
&lt;/tr&gt;
&lt;tr style="background: #f7f9ff;"&gt;
&lt;td&gt;&lt;strong&gt;解く&lt;/strong&gt;&lt;/td&gt;
&lt;td&gt;10分40秒&lt;/td&gt;
&lt;td&gt;10分00秒&lt;/td&gt;
&lt;td&gt;選択肢で迷う／根拠を取らずに比較している&lt;/td&gt;
&lt;/tr&gt;
&lt;tr&gt;
&lt;td&gt;&lt;strong&gt;見直し&lt;/strong&gt;&lt;/td&gt;
&lt;td&gt;1分&lt;/td&gt;
&lt;td&gt;1分15秒&lt;/td&gt;
&lt;td&gt;条件落ちが多いので最後にチェックを入れる&lt;/td&gt;
&lt;/tr&gt;
&lt;/tbody&gt;
&lt;/table&gt;
&lt;/div&gt;
&lt;div class="alert alert-info mt-3 mb-0" style="border: 0; background: #e7f3ff;"&gt;目標は「速読」ではなく&lt;strong&gt;“戻り読みが減ってトータルが短くなる”&lt;/strong&gt;方向で作るのが安全です。&lt;br /&gt;
1回で大きく変えず、読む時間はまず&lt;strong&gt;30〜60秒&lt;/strong&gt;の改善から始めると崩れにくいです。&lt;/div&gt;
&lt;/div&gt;
&lt;/section&gt;
&lt;p&gt;&lt;!-- 2. 読むスピードを理解する --&gt;&lt;/p&gt;
&lt;section class="card border-0 shadow-sm mb-4"&gt;
&lt;div class="card-body p-4"&gt;
&lt;h2 class="h5 mb-3"&gt;読むスピードを理解する（崩れない速さを見つける）&lt;/h2&gt;
&lt;p style="line-height: 1.95;"&gt;長文で時間が足りないからといって、速く読めば解決するとは限りません。&lt;br /&gt;
反対に、丁寧すぎて設問に時間が残らないこともあります。&lt;br /&gt;
目標は、&lt;strong&gt;理解が崩れない速さ&lt;/strong&gt;で読み進め、設問に必要な時間を確保することです。&lt;/p&gt;
&lt;div class="row g-3"&gt;
&lt;div class="col-12 col-lg-6"&gt;
&lt;div class="p-3 rounded-3" style="background: #f3f8ff; border: 1px solid #cfe1ff;"&gt;
&lt;h3 class="h6 mb-2"&gt;速すぎるサイン&lt;/h3&gt;
&lt;ul class="mb-0" style="line-height: 1.95;"&gt;
&lt;li&gt;設問のたびに本文へ戻る回数が多い&lt;/li&gt;
&lt;li&gt;指示語（これ・それ）が何を指すか曖昧&lt;/li&gt;
&lt;li&gt;理由を問われると説明できない&lt;/li&gt;
&lt;/ul&gt;
&lt;/div&gt;
&lt;/div&gt;
&lt;div class="col-12 col-lg-6"&gt;
&lt;div class="p-3 rounded-3" style="background: #fff8f2; border: 1px solid #ffd7b8;"&gt;
&lt;h3 class="h6 mb-2"&gt;遅すぎるサイン&lt;/h3&gt;
&lt;ul class="mb-0" style="line-height: 1.95;"&gt;
&lt;li&gt;細部にこだわりすぎて先に進めない&lt;/li&gt;
&lt;li&gt;段落の要点がつかめないまま読んでいる&lt;/li&gt;
&lt;li&gt;設問を解く時間が残りにくい&lt;/li&gt;
&lt;/ul&gt;
&lt;/div&gt;
&lt;/div&gt;
&lt;/div&gt;
&lt;div class="p-3 rounded-3 mt-3" style="background: #f3fbf6; border: 1px solid #bfe6cd;"&gt;
&lt;h3 class="h6 mb-2"&gt;短時間でも回しやすい練習&lt;/h3&gt;
&lt;ol class="mb-0" style="line-height: 1.95;"&gt;
&lt;li&gt;&lt;strong&gt;物語文&lt;/strong&gt;と&lt;strong&gt;説明文&lt;/strong&gt;で、読む時間を別々に測る&lt;/li&gt;
&lt;li&gt;設問で本文へ戻った回数を数える（戻り読みが多いほど理解が不安定になりやすい）&lt;/li&gt;
&lt;li&gt;次回は「接続語・指示語」だけ丁寧にして、戻り読みが減るか確認する&lt;/li&gt;
&lt;/ol&gt;
&lt;/div&gt;
&lt;p class="mt-3 mb-0" style="line-height: 1.95;"&gt;物語文は読みやすいが説明文は時間がかかる、といった得意不得意でスピードは変わります。&lt;br /&gt;
先に傾向を把握して、配分が崩れる原因から整えていく方が戻りやすいです。&lt;/p&gt;
&lt;/div&gt;
&lt;/section&gt;
&lt;p&gt;&lt;!-- =============================== 追記②：読むスピードのセクション（速すぎ/遅すぎサイン）の直後に挿入 目的：原因タイプ別（読む/解く/見直し）で検索面を広げる＋改善の手当てを具体化 =============================== --&gt;&lt;/p&gt;
&lt;section class="card border-0 shadow-sm mb-4"&gt;
&lt;div class="card-body p-4"&gt;
&lt;h2 class="h5 mb-3"&gt;時間が溶ける場所別：典型パターンと直し方&lt;/h2&gt;
&lt;p style="line-height: 1.95;"&gt;「時間が足りない」は原因が1つとは限りません。&lt;br /&gt;
どこで溶けるかを&lt;strong&gt;読む／解く／見直し&lt;/strong&gt;に分けて、対策も分けると最短で戻せます。&lt;/p&gt;
&lt;div class="table-responsive mt-3"&gt;
&lt;table class="table table-bordered align-middle mb-0"&gt;
&lt;thead style="background: #fff8f2;"&gt;
&lt;tr class="text-center"&gt;
&lt;th style="width: 18%;"&gt;溶ける場所&lt;/th&gt;
&lt;th style="width: 28%;"&gt;症状（よくある）&lt;/th&gt;
&lt;th&gt;原因の型&lt;/th&gt;
&lt;th style="width: 28%;"&gt;1回の練習でやること&lt;/th&gt;
&lt;/tr&gt;
&lt;/thead&gt;
&lt;tbody&gt;
&lt;tr&gt;
&lt;td&gt;&lt;strong&gt;読む&lt;/strong&gt;&lt;/td&gt;
&lt;td&gt;戻り読みが多い／段落で止まる&lt;/td&gt;
&lt;td&gt;要点が取れておらず、設問で探し直している&lt;/td&gt;
&lt;td&gt;&lt;strong&gt;接続語・指示語&lt;/strong&gt;だけ丁寧にして、戻り読み回数を数える&lt;/td&gt;
&lt;/tr&gt;
&lt;tr style="background: #f7f9ff;"&gt;
&lt;td&gt;&lt;strong&gt;解く&lt;/strong&gt;&lt;/td&gt;
&lt;td&gt;選択肢で迷う／根拠が決まらない&lt;/td&gt;
&lt;td&gt;本文の根拠位置が曖昧なまま比較している&lt;/td&gt;
&lt;td&gt;各選択肢に「本文の根拠箇所」を1つだけメモしてから選ぶ&lt;/td&gt;
&lt;/tr&gt;
&lt;tr&gt;
&lt;td&gt;&lt;strong&gt;記述&lt;/strong&gt;&lt;/td&gt;
&lt;td&gt;手が止まる／長くなって崩れる&lt;/td&gt;
&lt;td&gt;材料の箇条書きがなく、書きながら考えている&lt;/td&gt;
&lt;td&gt;先に&lt;strong&gt;材料を3点まで箇条書き&lt;/strong&gt;→短文2つ→接続でつなぐ&lt;/td&gt;
&lt;/tr&gt;
&lt;tr style="background: #f7f9ff;"&gt;
&lt;td&gt;&lt;strong&gt;見直し&lt;/strong&gt;&lt;/td&gt;
&lt;td&gt;時間が残らない／条件落ちが多い&lt;/td&gt;
&lt;td&gt;最後にチェックする項目が決まっていない&lt;/td&gt;
&lt;td&gt;見直しは&lt;strong&gt;条件語・設問の要求・抜き出し範囲&lt;/strong&gt;だけに絞る&lt;/td&gt;
&lt;/tr&gt;
&lt;/tbody&gt;
&lt;/table&gt;
&lt;/div&gt;
&lt;div class="alert alert-warning mt-3 mb-0" style="border: 0; background: #fff3cd;"&gt;「読むのが遅い」よりも、実際は&lt;strong&gt;“探し直し（戻り読み）”が多い&lt;/strong&gt;ことが原因になりがちです。&lt;br /&gt;
まずは戻り読み回数を減らす設計にすると、速度を上げなくても時間が戻ります。&lt;/div&gt;
&lt;/div&gt;
&lt;/section&gt;
&lt;p&gt;&lt;!-- まとめ（ラベル禁止に合わせて表現調整） --&gt;&lt;/p&gt;
&lt;section class="card border-0 shadow-sm"&gt;
&lt;div class="card-body p-4"&gt;
&lt;h2 class="h5 mb-3"&gt;最初にやるべきこと&lt;/h2&gt;
&lt;ul class="mb-3" style="line-height: 1.95;"&gt;
&lt;li&gt;国語の長文は&lt;strong&gt;読む時間／解く時間／見直し&lt;/strong&gt;に分けて、普段から測る&lt;/li&gt;
&lt;li&gt;速読ではなく、&lt;strong&gt;理解が崩れない速さ&lt;/strong&gt;を見つけて固定する&lt;/li&gt;
&lt;li&gt;物語文・説明文の違いを踏まえ、&lt;strong&gt;自分の傾向&lt;/strong&gt;に合わせて調整する&lt;/li&gt;
&lt;/ul&gt;
&lt;p class="mb-0" style="line-height: 1.95;"&gt;かかった時間の記録が残ると、「読むのが原因か」「解くのが原因か」が切り分けやすくなります。&lt;br /&gt;
次の一手（接続語・指示語、戻り読み、設問処理など）も決めやすくなります。&lt;/p&gt;
&lt;/div&gt;
&lt;/section&gt;
&lt;p&gt;&lt;!-- =============================== 追記③：記事末尾（「最初にやるべきこと」の後）に挿入 目的：実行用の練習メニュー＋記録シート＋FAQで検索面を最大化 =============================== --&gt;&lt;/p&gt;
&lt;section class="card border-0 shadow-sm mt-4"&gt;
&lt;div class="card-body p-4"&gt;
&lt;h2 class="h5 mb-3"&gt;1週間で回す練習メニュー（短時間でズレを直す）&lt;/h2&gt;
&lt;div class="rounded" style="background: #f3fbf6; border: 1px solid #bfe6cd; padding: 12px;"&gt;
&lt;ul class="mb-0" style="line-height: 1.95; padding-left: 1.2em;"&gt;
&lt;li&gt;&lt;strong&gt;Day1&lt;/strong&gt;：物語文で「読む／解く／見直し」を計測（戻り読み回数も記録）&lt;/li&gt;
&lt;li&gt;&lt;strong&gt;Day2&lt;/strong&gt;：説明文でも同じ計測（物語文との差を確認）&lt;/li&gt;
&lt;li&gt;&lt;strong&gt;Day3&lt;/strong&gt;：戻り読み対策（接続語・指示語だけ丁寧に読む）で再計測&lt;/li&gt;
&lt;li&gt;&lt;strong&gt;Day4&lt;/strong&gt;：選択肢対策（根拠メモを入れてから選ぶ）で再計測&lt;/li&gt;
&lt;li&gt;&lt;strong&gt;Day5&lt;/strong&gt;：記述対策（材料3点→短文2つ→接続）で再計測&lt;/li&gt;
&lt;li&gt;&lt;strong&gt;Day6&lt;/strong&gt;：弱い1点だけ集中（読む/解く/記述から1つ）&lt;/li&gt;
&lt;li&gt;&lt;strong&gt;Day7&lt;/strong&gt;：本番想定で通し（目標配分に近づいたか確認）&lt;/li&gt;
&lt;/ul&gt;
&lt;/div&gt;
&lt;h2 class="h5 mt-4 mb-3"&gt;家庭学習用：時間計測チェック表（コピペで使える）&lt;/h2&gt;
&lt;div class="table-responsive"&gt;
&lt;table class="table table-bordered align-middle mb-0"&gt;
&lt;thead style="background: #eef6ff;"&gt;
&lt;tr class="text-center"&gt;
&lt;th style="width: 18%;"&gt;日付&lt;/th&gt;
&lt;th style="width: 18%;"&gt;文章（物語/説明）&lt;/th&gt;
&lt;th style="width: 16%;"&gt;読む&lt;/th&gt;
&lt;th style="width: 16%;"&gt;解く&lt;/th&gt;
&lt;th style="width: 16%;"&gt;見直し&lt;/th&gt;
&lt;th&gt;メモ（止まった所）&lt;/th&gt;
&lt;/tr&gt;
&lt;/thead&gt;
&lt;tbody&gt;
&lt;tr&gt;
&lt;td&gt;／&lt;/td&gt;
&lt;td&gt;物語&lt;/td&gt;
&lt;td&gt;分秒&lt;/td&gt;
&lt;td&gt;分秒&lt;/td&gt;
&lt;td&gt;分秒&lt;/td&gt;
&lt;td&gt;戻り読み多い／迷う／記述で停止 など&lt;/td&gt;
&lt;/tr&gt;
&lt;tr style="background: #f7f9ff;"&gt;
&lt;td&gt;／&lt;/td&gt;
&lt;td&gt;説明&lt;/td&gt;
&lt;td&gt;分秒&lt;/td&gt;
&lt;td&gt;分秒&lt;/td&gt;
&lt;td&gt;分秒&lt;/td&gt;
&lt;td&gt;接続語で止まる／根拠探し など&lt;/td&gt;
&lt;/tr&gt;
&lt;/tbody&gt;
&lt;/table&gt;
&lt;/div&gt;
&lt;h2 class="h5 mt-4 mb-3"&gt;よくある質問（FAQ）&lt;/h2&gt;
&lt;div class="rounded" style="background: #fff8f2; border: 1px solid #ffd7b8; padding: 12px;"&gt;
&lt;p style="margin: 0 0 10px;"&gt;&lt;strong&gt;Q1. 読むのが遅いので、とにかく速く読めばいい？&lt;/strong&gt;&lt;br /&gt;
A. 速く読むほど戻り読みが増えるタイプもいます。まず&lt;strong&gt;読む時間&lt;/strong&gt;より&lt;strong&gt;戻り読み回数&lt;/strong&gt;を減らす設計（接続語・指示語の処理）から始めると崩れにくいです。&lt;/p&gt;
&lt;p style="margin: 0 0 10px;"&gt;&lt;strong&gt;Q2. 解く時間が長いのは頭が悪いから？&lt;/strong&gt;&lt;br /&gt;
A. 多くは「根拠が取れていないまま迷う」ことが原因です。選択肢は&lt;strong&gt;本文の根拠箇所を1つメモ&lt;/strong&gt;してから比べるだけで迷いが減りやすいです。&lt;/p&gt;
&lt;p style="margin: 0 0 10px;"&gt;&lt;strong&gt;Q3. 見直しの時間が取れません。&lt;/strong&gt;&lt;br /&gt;
A. 見直しは全部やろうとすると無理が出ます。最後は&lt;strong&gt;条件語（〜二つ／〜理由）・抜き出し範囲・記述の要素漏れ&lt;/strong&gt;だけに絞ると1分でも機能します。&lt;/p&gt;
&lt;p style="margin: 0;"&gt;&lt;strong&gt;Q4. 物語文は間に合うのに説明文だけ時間切れです。&lt;/strong&gt;&lt;br /&gt;
A. よくある差です。物語文・説明文で&lt;strong&gt;別々に計測&lt;/strong&gt;し、説明文だけ「接続語・因果・言い換え」に反応する練習を入れると改善点が定まりやすいです。&lt;/p&gt;
&lt;/div&gt;
&lt;/div&gt;
&lt;/section&gt;
&lt;/div&gt;
------</t>
  </si>
  <si>
    <t>以下のページは不自然なワードを使用しています。
これらを適切に自然な言葉に置き換えて下さい。
なお、本文の装飾や構造は絶対に変えないでください。
【対象ページURL】
https://eigo-rewrite.com/column/hub_stage2/
【検出された不自然ワード】
- 崩れ
- 型
- 固定
- 手順
- 最短
【本文】
------
&lt;div id="hub-stage2"&gt;
&lt;div id="top"&gt;&lt;/div&gt;
&lt;p&gt;NEW TREASURE STAGE2（中高一貫・中2英語）の解説記事を、&lt;strong&gt;「総括 → Lesson別」&lt;/strong&gt;でまとめました。&lt;br /&gt;
今つまずいている単元から、必要な解説へすぐに辿り着ける構成です。&lt;br /&gt;
当塾の指導方針や講座の全体像は、&lt;a href="https://eigo-rewrite.com/"&gt;受験英語専門ゼミ「Re-Write」トップ（全体像はこちら）&lt;/a&gt;でご確認いただけます。&lt;/p&gt;
&lt;p&gt;&lt;strong&gt;まず読む：&lt;/strong&gt;&lt;br /&gt;
&lt;a href="https://eigo-rewrite.com/column/stage2soukatu/"&gt;STAGE2総括【ニュートレジャーの道案内】&lt;/a&gt;&lt;/p&gt;
&lt;p&gt;&lt;strong&gt;STAGE別：&lt;/strong&gt;&lt;br /&gt;
&lt;a href="https://eigo-rewrite.com/column/hub_stage1"&gt;STAGE1 目次&lt;/a&gt; /&lt;br /&gt;
STAGE2 目次 /&lt;br /&gt;
&lt;a href="https://eigo-rewrite.com/column/stage3/"&gt;STAGE3（総まとめ）&lt;/a&gt;&lt;/p&gt;
&lt;div class="card border-primary mb-3"&gt;
&lt;div id="toc" class="card-header bg-light text-primary"&gt;目次&lt;/div&gt;
&lt;div class="card-body"&gt;
&lt;ol&gt;
&lt;li&gt;&lt;a href="#soukatu"&gt;総括（STAGE2 全体のつまずき整理）&lt;/a&gt;&lt;/li&gt;
&lt;li&gt;&lt;a href="#which"&gt;どこを読めばいい？（単元別）&lt;/a&gt;&lt;/li&gt;
&lt;li&gt;&lt;a href="#lesson1"&gt;Lesson1：接続詞（or／when・after・before／感嘆文）&lt;/a&gt;&lt;/li&gt;
&lt;li&gt;&lt;a href="#lesson2"&gt;Lesson2：接続詞（if・that・助動詞 have to など）&lt;/a&gt;&lt;/li&gt;
&lt;li&gt;&lt;a href="#lesson3"&gt;Lesson3：文型（SV〜SVOC／SVOO）&lt;/a&gt;&lt;/li&gt;
&lt;li&gt;&lt;a href="#lesson4"&gt;Lesson4：不定詞（名詞的／副詞的／形容詞的）&lt;/a&gt;&lt;/li&gt;
&lt;li&gt;&lt;a href="#lesson5"&gt;Lesson5：動名詞／to と ing の使い分け&lt;/a&gt;&lt;/li&gt;
&lt;li&gt;&lt;a href="#lesson6"&gt;Lesson6：受動態（基本／疑問文／SVOO・SVOCの受動態）&lt;/a&gt;&lt;/li&gt;
&lt;li&gt;&lt;a href="#lesson7"&gt;Lesson7：現在完了（3用法／経験／継続／完了進行形）&lt;/a&gt;&lt;/li&gt;
&lt;li&gt;&lt;a href="#lesson8"&gt;Lesson8：名詞・代名詞（可算不可算／不定代名詞／再帰代名詞）&lt;/a&gt;&lt;/li&gt;
&lt;li&gt;&lt;a href="#lesson9"&gt;Lesson9：後置修飾（基本／過去分詞）&lt;/a&gt;&lt;/li&gt;
&lt;li&gt;&lt;a href="#lesson10"&gt;Lesson10：関係代名詞（主格／that／she-her-hers）&lt;/a&gt;&lt;/li&gt;
&lt;li&gt;&lt;a href="#lesson11"&gt;Lesson11：to不定詞の発展（it to／疑問詞＋to／too-enough）&lt;/a&gt;&lt;/li&gt;
&lt;li&gt;&lt;a href="#lesson12"&gt;Lesson12：発展文法（間接疑問／付加疑問／仮定法 were）&lt;/a&gt;&lt;/li&gt;
&lt;li&gt;&lt;a href="#check"&gt;仕上げチェック（1行で説明できるか）&lt;/a&gt;&lt;/li&gt;
&lt;/ol&gt;
&lt;/div&gt;
&lt;/div&gt;
&lt;h2 id="soukatu"&gt;総括（STAGE2 全体のつまずき整理）&lt;/h2&gt;
&lt;p&gt;「何が分からないのか」を先に特定したい方は、まず総括から入るのが最短です。&lt;/p&gt;
&lt;ul&gt;
&lt;li&gt;&lt;a href="https://eigo-rewrite.com/column/stage2soukatu/"&gt;STAGE2総括【ニュートレジャーの道案内】&lt;/a&gt;&lt;/li&gt;
&lt;/ul&gt;
&lt;p&gt;&lt;a href="#toc"&gt;▲ 目次に戻る&lt;/a&gt;&lt;/p&gt;
&lt;h2 id="which"&gt;どこを読めばいい？（単元別）&lt;/h2&gt;
&lt;ul&gt;
&lt;li&gt;&lt;strong&gt;接続詞のあと、なぜ「主語＋動詞」になる？&lt;/strong&gt; → &lt;a href="#lesson1"&gt;Lesson1&lt;/a&gt;（when/after/before）→ &lt;a href="#lesson2"&gt;Lesson2&lt;/a&gt;（if / that）&lt;/li&gt;
&lt;li&gt;&lt;strong&gt;文型（SVC/SVO/SVOO/SVOC）が曖昧&lt;/strong&gt; → &lt;a href="#lesson3"&gt;Lesson3&lt;/a&gt;&lt;/li&gt;
&lt;li&gt;&lt;strong&gt;不定詞が3用法で混ざる&lt;/strong&gt; → &lt;a href="#lesson4"&gt;Lesson4&lt;/a&gt; → &lt;a href="#lesson11"&gt;Lesson11&lt;/a&gt;（発展）&lt;/li&gt;
&lt;li&gt;&lt;strong&gt;to と ing の使い分けで止まる&lt;/strong&gt; → &lt;a href="#lesson5"&gt;Lesson5&lt;/a&gt;&lt;/li&gt;
&lt;li&gt;&lt;strong&gt;受動態：疑問文やbyの扱いで崩れる&lt;/strong&gt; → &lt;a href="#lesson6"&gt;Lesson6&lt;/a&gt;&lt;/li&gt;
&lt;li&gt;&lt;strong&gt;現在完了：過去形と区別できない／for・sinceが弱い&lt;/strong&gt; → &lt;a href="#lesson7"&gt;Lesson7&lt;/a&gt;&lt;/li&gt;
&lt;li&gt;&lt;strong&gt;可算不可算／one・another・each／再帰代名詞が苦手&lt;/strong&gt; → &lt;a href="#lesson8"&gt;Lesson8&lt;/a&gt;&lt;/li&gt;
&lt;li&gt;&lt;strong&gt;後置修飾の訳順が崩れる&lt;/strong&gt; → &lt;a href="#lesson9"&gt;Lesson9&lt;/a&gt;&lt;/li&gt;
&lt;li&gt;&lt;strong&gt;関係代名詞：主格の作り方・thatのルールが曖昧&lt;/strong&gt; → &lt;a href="#lesson10"&gt;Lesson10&lt;/a&gt;&lt;/li&gt;
&lt;li&gt;&lt;strong&gt;it to / 疑問詞＋to / too-enough の書き換えができない&lt;/strong&gt; → &lt;a href="#lesson11"&gt;Lesson11&lt;/a&gt;&lt;/li&gt;
&lt;li&gt;&lt;strong&gt;間接疑問・付加疑問・仮定法 were で止まる&lt;/strong&gt; → &lt;a href="#lesson12"&gt;Lesson12&lt;/a&gt;&lt;/li&gt;
&lt;/ul&gt;
&lt;p&gt;&lt;a href="#toc"&gt;▲ 目次に戻る&lt;/a&gt;&lt;/p&gt;
&lt;hr /&gt;
&lt;h2 id="lesson1"&gt;Lesson1：接続詞（or／when・after・before／感嘆文）&lt;/h2&gt;
&lt;p&gt;接続詞は「文と文をつなぐ」。つないだ後ろが&lt;strong&gt;文（主語＋動詞）&lt;/strong&gt;になるのが基本です。感嘆文は語順の型を固定します。&lt;/p&gt;
&lt;ul&gt;
&lt;li&gt;&lt;a href="https://eigo-rewrite.com/column/stage2_lesson1-1/"&gt;orの品詞ルール｜等位接続詞（中学英語）&lt;/a&gt;&lt;/li&gt;
&lt;li&gt;&lt;a href="https://eigo-rewrite.com/column/stage2_lesson1-2/"&gt;接続詞のあとに来る形｜when after before&lt;/a&gt;&lt;/li&gt;
&lt;li&gt;&lt;a href="https://eigo-rewrite.com/column/stage2-lesson1-3/"&gt;感嘆文How/Whatの作り方｜語順・a/an・複数形のミス整理｜中学英語（New Treasure Stage2）&lt;/a&gt;&lt;/li&gt;
&lt;/ul&gt;
&lt;p&gt;&lt;a href="#toc"&gt;▲ 目次に戻る&lt;/a&gt;&lt;/p&gt;
&lt;h2 id="lesson2"&gt;Lesson2：接続詞（if・that・助動詞 have to など）&lt;/h2&gt;
&lt;p&gt;if節は「未来のことでも現在形」。that節は「名詞節かどうか」を見分けて、後ろの形を崩さないのがポイントです。&lt;/p&gt;
&lt;ul&gt;
&lt;li&gt;&lt;a href="https://eigo-rewrite.com/column/stage2-lesson2-1/"&gt;but if文頭｜if節現在形とカンマ｜中2英語&lt;/a&gt;&lt;/li&gt;
&lt;li&gt;&lt;a href="https://eigo-rewrite.com/column/stage2-lesson2-2/"&gt;接続詞thatの見分け方｜名詞節の形&lt;/a&gt;&lt;/li&gt;
&lt;li&gt;&lt;a href="https://eigo-rewrite.com/column/stage2-lesson2-3/"&gt;STAGE2 Lesson2-3 接続詞2 助動詞（have to等)【ニュートレジャーの道案内】&lt;/a&gt;&lt;/li&gt;
&lt;/ul&gt;
&lt;p&gt;&lt;a href="#toc"&gt;▲ 目次に戻る&lt;/a&gt;&lt;/p&gt;
&lt;h2 id="lesson3"&gt;Lesson3：文型（SV〜SVOC／SVOO）&lt;/h2&gt;
&lt;p&gt;文型は「動詞が何を要求するか」で決まります。SVOOとSVOCを最短で整理すると、受動態や不定詞にも効きます。&lt;/p&gt;
&lt;ul&gt;
&lt;li&gt;&lt;a href="https://eigo-rewrite.com/column/stage2-lesson3-1/"&gt;STAGE2 Lesson3-1 文型（文の要素の理解)【ニュートレジャーの道案内】&lt;/a&gt;&lt;/li&gt;
&lt;li&gt;&lt;a href="https://eigo-rewrite.com/column/stage2-lesson3-2/"&gt;第4文型SVOOを最短整理｜to/forの使い分けと代表動詞【STAGE2 3-2】&lt;/a&gt;&lt;/li&gt;
&lt;li&gt;&lt;a href="https://eigo-rewrite.com/column/stage2-lesson3-3/"&gt;STAGE2 Lesson3-3 中学英文法 第5文型SVOCをとる動詞一覧【ニュートレジャーの道案内】&lt;/a&gt;&lt;/li&gt;
&lt;/ul&gt;
&lt;p&gt;&lt;a href="#toc"&gt;▲ 目次に戻る&lt;/a&gt;&lt;/p&gt;
&lt;h2 id="lesson4"&gt;Lesson4：不定詞（名詞的／副詞的／形容詞的）&lt;/h2&gt;
&lt;p&gt;不定詞は「to＋動詞の原形」。3用法は「どこに置かれて、何の役割か」で判定します。&lt;/p&gt;
&lt;ul&gt;
&lt;li&gt;&lt;a href="https://eigo-rewrite.com/column/stage2-lesson4-1/"&gt;STAGE2 Lesson4-1 不定詞（名詞的用法)【ニュートレジャーの道案内】&lt;/a&gt;&lt;/li&gt;
&lt;li&gt;&lt;a href="https://eigo-rewrite.com/column/stage2-lesson4-2/"&gt;不定詞の副詞的用法｜目的と原因の見分け｜中2英語&lt;/a&gt;&lt;/li&gt;
&lt;li&gt;&lt;a href="https://eigo-rewrite.com/column/stage2-lesson4-3/"&gt;to不定詞 形容詞的用法｜見分け方と訳し方・語順を例文で整理｜中学英語&lt;/a&gt;&lt;/li&gt;
&lt;/ul&gt;
&lt;p&gt;&lt;a href="#toc"&gt;▲ 目次に戻る&lt;/a&gt;&lt;/p&gt;
&lt;h2 id="lesson5"&gt;Lesson5：動名詞／to と ing の使い分け&lt;/h2&gt;
&lt;p&gt;動名詞は「ingが名詞の位置」。toとingの使い分けは「目的語として取れる形」を軸に整理します。&lt;/p&gt;
&lt;ul&gt;
&lt;li&gt;&lt;a href="https://eigo-rewrite.com/column/stage2-lesson5-1/"&gt;名詞的用法とは｜動名詞の基本と置き場所&lt;/a&gt;&lt;/li&gt;
&lt;li&gt;&lt;a href="https://eigo-rewrite.com/column/stage2-lesson5-2/"&gt;toとingの使い分け｜目的語の判定ルール｜英文法（STAGE2 5-2）&lt;/a&gt;&lt;/li&gt;
&lt;/ul&gt;
&lt;p&gt;&lt;a href="#toc"&gt;▲ 目次に戻る&lt;/a&gt;&lt;/p&gt;
&lt;h2 id="lesson6"&gt;Lesson6：受動態（基本／疑問文／SVOO・SVOCの受動態）&lt;/h2&gt;
&lt;p&gt;受動態は「be＋過去分詞」。疑問文はbe動詞を前へ。SVOO/SVOCの受動態は文型理解が効きます。&lt;/p&gt;
&lt;ul&gt;
&lt;li&gt;&lt;a href="https://eigo-rewrite.com/column/stage2-lesson6-1/"&gt;受動態の作り方3手順｜by省略・否定/疑問・can beまで例文整理｜中2英語&lt;/a&gt;&lt;/li&gt;
&lt;li&gt;&lt;a href="https://eigo-rewrite.com/column/stage2-lesson6-2/"&gt;受動態の疑問文｜疑問詞の語順3パターンと答え方｜中2英語&lt;/a&gt;&lt;/li&gt;
&lt;li&gt;&lt;a href="https://eigo-rewrite.com/column/stage2-lesson6-3/"&gt;STAGE2 Lesson6-3 中学英文法SVOO・SVOCの受動態まとめ【ニュートレジャーの道案内】&lt;/a&gt;&lt;/li&gt;
&lt;/ul&gt;
&lt;p&gt;&lt;a href="#toc"&gt;▲ 目次に戻る&lt;/a&gt;&lt;/p&gt;
&lt;h2 id="lesson7"&gt;Lesson7：現在完了（3用法／経験／継続／完了進行形）&lt;/h2&gt;
&lt;p&gt;現在完了は「have/has＋過去分詞」。過去形との違いは「いつ」を言っているか。for/since/How longの型を固定します。&lt;/p&gt;
&lt;ul&gt;
&lt;li&gt;&lt;a href="https://eigo-rewrite.com/column/stage2-lesson7-1/"&gt;現在完了（have/has＋過去分詞）3用法と過去形の違い｜just・already・yetまで&lt;/a&gt;&lt;/li&gt;
&lt;li&gt;&lt;a href="https://eigo-rewrite.com/column/stage2-lesson7-2/"&gt;現在完了形〈経験〉｜been toとgone to｜中学英語&lt;/a&gt;&lt;/li&gt;
&lt;li&gt;&lt;a href="https://eigo-rewrite.com/column/stage2-lesson7-3/"&gt;【ニュートレジャーStage2】現在完了の継続用法を総整理｜forとsince・since節・How long・確認クイズ&lt;/a&gt;&lt;/li&gt;
&lt;li&gt;&lt;a href="https://eigo-rewrite.com/column/stage2-lesson7-4/"&gt;現在完了進行形（have been＋ing）｜since/for・How longと状態動詞knowの注意&lt;/a&gt;&lt;/li&gt;
&lt;/ul&gt;
&lt;p&gt;&lt;a href="#toc"&gt;▲ 目次に戻る&lt;/a&gt;&lt;/p&gt;
&lt;h2 id="lesson8"&gt;Lesson8：名詞・代名詞（可算不可算／不定代名詞／再帰代名詞）&lt;/h2&gt;
&lt;p&gt;名詞は可算/不可算の判定が土台。不定代名詞と再帰代名詞は「形と置き場所」を先に固定します。&lt;/p&gt;
&lt;ul&gt;
&lt;li&gt;&lt;a href="https://eigo-rewrite.com/column/stage2-lesson8-1/"&gt;butterは不可算名詞｜可算・不可算の見分け方と数え方｜中学英語&lt;/a&gt;&lt;/li&gt;
&lt;li&gt;&lt;a href="https://eigo-rewrite.com/column/stage2-lesson8-2/"&gt;STAGE2 Lesson8-2 中学英語の「one・another・each」完全整理──不定代名詞の基本と使い分け&lt;/a&gt;&lt;/li&gt;
&lt;li&gt;&lt;a href="https://eigo-rewrite.com/column/stage2-lesson8-3/"&gt;再帰代名詞 self / selves を整理｜myself・ourselves の形と誤りをSTAGE2向けに確認&lt;/a&gt;&lt;/li&gt;
&lt;/ul&gt;
&lt;p&gt;&lt;a href="#toc"&gt;▲ 目次に戻る&lt;/a&gt;&lt;/p&gt;
&lt;h2 id="lesson9"&gt;Lesson9：後置修飾（基本／過去分詞）&lt;/h2&gt;
&lt;p&gt;後置修飾は「後ろから前を説明する」。訳順の型を作ると、長文の安定度が上がります。&lt;/p&gt;
&lt;ul&gt;
&lt;li&gt;&lt;a href="https://eigo-rewrite.com/column/stage2-lesson9-1/"&gt;後置修飾のルール｜例文で見分ける訳順｜中学英語&lt;/a&gt;&lt;/li&gt;
&lt;li&gt;&lt;a href="https://eigo-rewrite.com/column/stage2-lesson9-2/"&gt;後置修飾の過去分詞｜受け身と区別｜中学英語&lt;/a&gt;&lt;/li&gt;
&lt;/ul&gt;
&lt;p&gt;&lt;a href="#toc"&gt;▲ 目次に戻る&lt;/a&gt;&lt;/p&gt;
&lt;h2 id="lesson10"&gt;Lesson10：関係代名詞（主格／that／she-her-hers）&lt;/h2&gt;
&lt;p&gt;関係代名詞は「2文を1文にする」。まず主格（who/which/that）の型、次にthatの使いどころを整理します。&lt;/p&gt;
&lt;ul&gt;
&lt;li&gt;&lt;a href="https://eigo-rewrite.com/column/stage2-lesson10-1/"&gt;関係代名詞 主格｜who/which/thatの作り方と訳し方｜中学英語&lt;/a&gt;&lt;/li&gt;
&lt;li&gt;&lt;a href="https://eigo-rewrite.com/column/stage2-lesson10-2/"&gt;シーハーハー英語｜she/her/hers違い&lt;/a&gt;&lt;/li&gt;
&lt;li&gt;&lt;a href="https://eigo-rewrite.com/column/stage2-lesson10-3/"&gt;関係代名詞that｜使う場合7ルール｜中学英語&lt;/a&gt;&lt;/li&gt;
&lt;/ul&gt;
&lt;p&gt;&lt;a href="#toc"&gt;▲ 目次に戻る&lt;/a&gt;&lt;/p&gt;
&lt;h2 id="lesson11"&gt;Lesson11：to不定詞の発展（it to／疑問詞＋to／too-enough）&lt;/h2&gt;
&lt;p&gt;it to は「形式主語」。疑問詞＋toは語順の固定。too/enough は書き換えの型を作ります。&lt;/p&gt;
&lt;ul&gt;
&lt;li&gt;&lt;a href="https://eigo-rewrite.com/column/stage2-lesson11-1/"&gt;it to構文｜for人の位置と訳し方｜中2英語（Stage2 L11-1）&lt;/a&gt;&lt;/li&gt;
&lt;li&gt;&lt;a href="https://eigo-rewrite.com/column/stage2-lesson11-2/"&gt;疑問詞＋to不定詞の語順と訳｜be後置きも整理｜中学英語&lt;/a&gt;&lt;/li&gt;
&lt;li&gt;&lt;a href="https://eigo-rewrite.com/column/stage2-lesson11-3/"&gt;STAGE2 Lesson11-3 enough to 構文｜too / enough to と so that の書き換え【ニュートレジャーの道案内】&lt;/a&gt;&lt;/li&gt;
&lt;/ul&gt;
&lt;p&gt;&lt;a href="#toc"&gt;▲ 目次に戻る&lt;/a&gt;&lt;/p&gt;
&lt;h2 id="lesson12"&gt;Lesson12：発展文法（間接疑問／付加疑問／仮定法 were）&lt;/h2&gt;
&lt;p&gt;間接疑問は「疑問詞＋S＋V」。付加疑問は3手順で機械的に。仮定法 were は「現実と違う」の合図を押さえます。&lt;/p&gt;
&lt;ul&gt;
&lt;li&gt;&lt;a href="https://eigo-rewrite.com/column/stage2-lesson12-1/"&gt;STAGE2 Lesson12-1 疑問文/仮定法(間接疑問)【ニュートレジャーの道案内】&lt;/a&gt;&lt;/li&gt;
&lt;li&gt;&lt;a href="https://eigo-rewrite.com/column/stage2-lesson12-2/"&gt;付加疑問文とは｜作り方3手順と例外&lt;/a&gt;&lt;/li&gt;
&lt;li&gt;&lt;a href="https://eigo-rewrite.com/column/stage2-lesson12-3/"&gt;仮定法でwasではなくwereを使う理由｜If節が過去形になる判定｜中3〜高1（New Treasure Stage2）&lt;/a&gt;&lt;/li&gt;
&lt;/ul&gt;
&lt;p&gt;&lt;a href="#toc"&gt;▲ 目次に戻る&lt;/a&gt;&lt;/p&gt;
&lt;hr /&gt;
&lt;h2 id="check"&gt;仕上げチェック（1行で説明できるか）&lt;/h2&gt;
&lt;ul&gt;
&lt;li&gt;&lt;strong&gt;接続詞：&lt;/strong&gt;「接続詞の後ろは基本、文（主語＋動詞）。if節は未来でも現在形。」&lt;/li&gt;
&lt;li&gt;&lt;strong&gt;文型：&lt;/strong&gt;「動詞が要求する形で文型が決まる。SVOOとSVOCを区別できる。」&lt;/li&gt;
&lt;li&gt;&lt;strong&gt;不定詞：&lt;/strong&gt;「to＋原形。名詞的/副詞的/形容詞的は“役割”で判定。」&lt;/li&gt;
&lt;li&gt;&lt;strong&gt;動名詞：&lt;/strong&gt;「ingが名詞の位置に入る。toとingの使い分けは目的語の形で整理。」&lt;/li&gt;
&lt;li&gt;&lt;strong&gt;受動態：&lt;/strong&gt;「be＋過去分詞。疑問文はbeを前へ。文型が分かると応用が崩れない。」&lt;/li&gt;
&lt;li&gt;&lt;strong&gt;現在完了：&lt;/strong&gt;「have/has＋過去分詞。過去形との違いは“いつ”の扱い。for/sinceの型を固定。」&lt;/li&gt;
&lt;li&gt;&lt;strong&gt;名詞・代名詞：&lt;/strong&gt;「可算/不可算を判定。不定代名詞と再帰代名詞は形と置き場所でミスが減る。」&lt;/li&gt;
&lt;li&gt;&lt;strong&gt;後置修飾：&lt;/strong&gt;「後ろから前を説明する。訳順の型を作る。」&lt;/li&gt;
&lt;li&gt;&lt;strong&gt;関係代名詞：&lt;/strong&gt;「2文を1文にする。主格の型→thatのルールの順で整理。」&lt;/li&gt;
&lt;li&gt;&lt;strong&gt;発展：&lt;/strong&gt;「間接疑問は疑問詞＋S＋V。付加疑問は手順化。仮定法wereは“現実と違う”の合図。」&lt;/li&gt;
&lt;/ul&gt;
&lt;p&gt;上のチェック項目で「どの1行が言えないか」を起点に、該当Lessonへ戻ってください。&lt;/p&gt;
&lt;p&gt;&lt;a href="#toc"&gt;▲ 目次に戻る&lt;/a&gt;&lt;/p&gt;
&lt;/div&gt;
------</t>
  </si>
  <si>
    <t>以下のページは不自然なワードを使用しています。
これらを適切に自然な言葉に置き換えて下さい。
なお、本文の装飾や構造は絶対に変えないでください。
【対象ページURL】
https://dokkai-labo.tokyo/col_blog/sapix-kokugo-tsumazuki/
【検出された不自然ワード】
- 型
- 迷い
- 固定
- 手順
- 最短
- 整え
【本文】
------
&lt;div class="container my-4"&gt;
&lt;p&gt;&lt;!-- Hero --&gt;&lt;/p&gt;
&lt;section class="card shadow-sm border-0 mb-4" style="background: linear-gradient(135deg, #4a148c, #006064); color: #fff;"&gt;
&lt;div class="card-body p-4 p-md-5"&gt;
&lt;div class="d-flex flex-wrap gap-2 align-items-center mb-3"&gt;&lt;span class="badge bg-warning text-dark" style="font-size: .85rem;"&gt;中学受験／SAPIX国語&lt;/span&gt;&lt;br /&gt;
&lt;span class="badge bg-light text-dark" style="font-size: .8rem;"&gt;オンライン国語／個別指導&lt;/span&gt;&lt;br /&gt;
&lt;span class="badge bg-dark" style="font-size: .8rem;"&gt;保護者向け&lt;/span&gt;&lt;/div&gt;
&lt;h1 class="h3 h2-md mb-3" style="line-height: 1.5;"&gt;SAPIX生がつまずきやすい設問パターンの分析とオンライン改善法&lt;/h1&gt;
&lt;p class="mb-4" style="opacity: .95; font-size: 1.02rem; line-height: 1.8;"&gt;SAPIX国語で「読めているのに点が伸びない」「記述だけが不安定」という悩みは珍しくありません。&lt;br /&gt;
原因は読解力そのものより、&lt;strong&gt;抜き出し範囲の設定&lt;/strong&gt;や&lt;strong&gt;根拠の比較&lt;/strong&gt;、&lt;strong&gt;言い換え処理&lt;/strong&gt;など、&lt;br /&gt;
SAPIX特有の細かな設問処理でズレが起きることにあります。この記事では、つまずきやすい設問パターンを整理し、&lt;br /&gt;
オンライン個別での改善ステップを具体的に示します。&lt;/p&gt;
&lt;p class="mb-4" style="opacity: .95; font-size: 1.02rem; line-height: 1.8;"&gt;SAPIX国語の勉強法（語彙・記述・B問題まで）の整理は、&lt;a class="fw-bold text-white" href="https://dokkai-labo.tokyo/blog/sapix/" target="_blank" rel="noopener"&gt;全体像はこちら&lt;/a&gt;でまとめています。&lt;/p&gt;
&lt;div class="d-flex flex-column flex-md-row gap-2"&gt;&lt;a class="btn btn-warning btn-lg fw-bold" href="https://dokkai-labo.tokyo/kobetsuonline01/" target="_blank" rel="noopener"&gt;&lt;br /&gt;
オンライン国語個別の詳細を見る&lt;br /&gt;
&lt;/a&gt;&lt;br /&gt;
&lt;a class="btn btn-outline-light btn-lg" style="border-width: 2px;" href="#toc"&gt;&lt;br /&gt;
この記事の結論から読む&lt;br /&gt;
&lt;/a&gt;&lt;/div&gt;
&lt;div class="mt-4 p-3 p-md-4 rounded" style="background: rgba(255,255,255,.12); border: 1px solid rgba(255,255,255,.25);"&gt;
&lt;div class="row g-3"&gt;
&lt;div class="col-md-4"&gt;
&lt;div class="fw-bold mb-1"&gt;この記事で分かること&lt;/div&gt;
&lt;ul class="mb-0 ps-3" style="line-height: 1.7;"&gt;
&lt;li&gt;SAPIXで失点が増える典型パターン&lt;/li&gt;
&lt;li&gt;読解ではなく処理が原因のケース&lt;/li&gt;
&lt;li&gt;オンラインでの改善手順&lt;/li&gt;
&lt;/ul&gt;
&lt;/div&gt;
&lt;div class="col-md-4"&gt;
&lt;div class="fw-bold mb-1"&gt;対象&lt;/div&gt;
&lt;ul class="mb-0 ps-3" style="line-height: 1.7;"&gt;
&lt;li&gt;中学受験の国語で伸び悩む&lt;/li&gt;
&lt;li&gt;記述の点が安定しない&lt;/li&gt;
&lt;li&gt;過去問の直しが形骸化している&lt;/li&gt;
&lt;/ul&gt;
&lt;/div&gt;
&lt;div class="col-md-4"&gt;
&lt;div class="fw-bold mb-1"&gt;キーワード&lt;/div&gt;
&lt;div class="d-flex flex-wrap gap-2"&gt;&lt;span class="badge bg-light text-dark"&gt;オンライン国語&lt;/span&gt;&lt;br /&gt;
&lt;span class="badge bg-light text-dark"&gt;中学受験&lt;/span&gt;&lt;br /&gt;
&lt;span class="badge bg-light text-dark"&gt;国語専門塾&lt;/span&gt;&lt;br /&gt;
&lt;span class="badge bg-light text-dark"&gt;記述&lt;/span&gt;&lt;br /&gt;
&lt;span class="badge bg-light text-dark"&gt;読解力&lt;/span&gt;&lt;br /&gt;
&lt;span class="badge bg-light text-dark"&gt;個別指導&lt;/span&gt;&lt;br /&gt;
&lt;span class="badge bg-light text-dark"&gt;過去問&lt;/span&gt;&lt;/div&gt;
&lt;/div&gt;
&lt;/div&gt;
&lt;/div&gt;
&lt;/div&gt;
&lt;/section&gt;
&lt;p&gt;&lt;!-- TOC --&gt;&lt;/p&gt;
&lt;section id="toc" class="card shadow-sm border-0 mb-4"&gt;
&lt;div class="card-body p-3 p-md-4"&gt;
&lt;div class="d-flex align-items-center justify-content-between flex-wrap gap-2 mb-2"&gt;
&lt;h2 class="h5 mb-0"&gt;この記事の構成&lt;/h2&gt;
&lt;p&gt;&lt;span class="text-muted" style="font-size: .92rem;"&gt;読み時間の目安：10〜15分&lt;/span&gt;&lt;/p&gt;
&lt;/div&gt;
&lt;div class="d-flex flex-wrap gap-2"&gt;&lt;a class="btn btn-sm btn-outline-primary" href="#bg"&gt;背景&lt;/a&gt;&lt;br /&gt;
&lt;a class="btn btn-sm btn-outline-primary" href="#why"&gt;オンラインが効く理由&lt;/a&gt;&lt;br /&gt;
&lt;a class="btn btn-sm btn-outline-primary" href="#steps"&gt;改善ステップ&lt;/a&gt;&lt;br /&gt;
&lt;a class="btn btn-sm btn-outline-primary" href="#home"&gt;家庭のフォロー&lt;/a&gt;&lt;br /&gt;
&lt;a class="btn btn-sm btn-outline-primary" href="#fit"&gt;相性が良いタイプ&lt;/a&gt;&lt;br /&gt;
&lt;a class="btn btn-sm btn-outline-primary" href="#sum"&gt;まとめ&lt;/a&gt;&lt;/div&gt;
&lt;/div&gt;
&lt;/section&gt;
&lt;p&gt;&lt;!-- H2: 背景 --&gt;&lt;/p&gt;
&lt;section id="bg" class="card shadow-sm border-0 mb-4"&gt;
&lt;div class="card-header border-0 py-3" style="background: #ede7f6;"&gt;
&lt;h2 class="h5 mb-0"&gt;この悩みが起きる背景（構造的な原因）&lt;/h2&gt;
&lt;/div&gt;
&lt;div class="card-body p-3 p-md-4"&gt;
&lt;p style="line-height: 1.9;"&gt;SAPIX国語は、文章量と情報密度が高いだけでなく、設問が「本文のどこをどう使うか」を細かく要求します。&lt;br /&gt;
そのため、点差がつくのは読書量よりも、&lt;strong&gt;処理の仕組み&lt;/strong&gt;の差になりやすいのが特徴です。&lt;/p&gt;
&lt;div class="alert alert-primary mb-3" style="border-left: 6px solid #1e88e5;"&gt;
&lt;div class="fw-bold mb-1"&gt;結論&lt;/div&gt;
&lt;div&gt;多くの失点は「理解不足」ではなく、&lt;strong&gt;根拠の限定&lt;/strong&gt;と&lt;strong&gt;条件の整合&lt;/strong&gt;のズレで起きます。&lt;/div&gt;
&lt;/div&gt;
&lt;p&gt;&lt;!-- Desktop table --&gt;&lt;/p&gt;
&lt;div class="d-none d-md-block"&gt;
&lt;div class="table-responsive"&gt;
&lt;table class="table table-bordered align-middle mb-0"&gt;
&lt;thead style="background: #e3f2fd;"&gt;
&lt;tr class="text-center"&gt;
&lt;th style="width: 26%;"&gt;つまずきパターン&lt;/th&gt;
&lt;th style="width: 37%;"&gt;起きやすい失点&lt;/th&gt;
&lt;th style="width: 37%;"&gt;止まりやすい場所&lt;/th&gt;
&lt;/tr&gt;
&lt;/thead&gt;
&lt;tbody&gt;
&lt;tr&gt;
&lt;td class="fw-bold"&gt;抜き出し範囲が広い／狭い&lt;/td&gt;
&lt;td&gt;要素不足、余計な情報混入&lt;/td&gt;
&lt;td&gt;本文の参照位置の決定&lt;/td&gt;
&lt;/tr&gt;
&lt;tr&gt;
&lt;td class="fw-bold"&gt;根拠の比較ができない&lt;/td&gt;
&lt;td&gt;似た選択肢で迷う&lt;/td&gt;
&lt;td&gt;選択肢の検証&lt;/td&gt;
&lt;/tr&gt;
&lt;tr&gt;
&lt;td class="fw-bold"&gt;言い換え処理が弱い&lt;/td&gt;
&lt;td&gt;本文表現を拾えない&lt;/td&gt;
&lt;td&gt;傍線部理解、要約&lt;/td&gt;
&lt;/tr&gt;
&lt;tr&gt;
&lt;td class="fw-bold"&gt;条件管理が甘い&lt;/td&gt;
&lt;td&gt;指示語、対象、時制がズレる&lt;/td&gt;
&lt;td&gt;設問文の読み&lt;/td&gt;
&lt;/tr&gt;
&lt;tr&gt;
&lt;td class="fw-bold"&gt;記述の材料整理ができない&lt;/td&gt;
&lt;td&gt;途中まで合っているが減点&lt;/td&gt;
&lt;td&gt;要素の並べ替え、文章化&lt;/td&gt;
&lt;/tr&gt;
&lt;/tbody&gt;
&lt;/table&gt;
&lt;/div&gt;
&lt;/div&gt;
&lt;p&gt;&lt;!-- Mobile cards --&gt;&lt;/p&gt;
&lt;div class="d-md-none"&gt;
&lt;div class="row g-2"&gt;
&lt;div class="col-12"&gt;
&lt;div class="p-3 rounded border" style="background: #fafafa;"&gt;
&lt;div class="fw-bold"&gt;抜き出し範囲が広い／狭い&lt;/div&gt;
&lt;div class="small text-muted"&gt;要素不足、余計な情報混入&lt;/div&gt;
&lt;div class="mt-2"&gt;&lt;span class="badge bg-primary"&gt;止まりやすい場所&lt;/span&gt; 本文の参照位置の決定&lt;/div&gt;
&lt;/div&gt;
&lt;/div&gt;
&lt;div class="col-12"&gt;
&lt;div class="p-3 rounded border" style="background: #fafafa;"&gt;
&lt;div class="fw-bold"&gt;根拠の比較ができない&lt;/div&gt;
&lt;div class="small text-muted"&gt;似た選択肢で迷う&lt;/div&gt;
&lt;div class="mt-2"&gt;&lt;span class="badge bg-primary"&gt;止まりやすい場所&lt;/span&gt; 選択肢の検証&lt;/div&gt;
&lt;/div&gt;
&lt;/div&gt;
&lt;div class="col-12"&gt;
&lt;div class="p-3 rounded border" style="background: #fafafa;"&gt;
&lt;div class="fw-bold"&gt;言い換え処理が弱い&lt;/div&gt;
&lt;div class="small text-muted"&gt;本文表現を拾えない&lt;/div&gt;
&lt;div class="mt-2"&gt;&lt;span class="badge bg-primary"&gt;止まりやすい場所&lt;/span&gt; 傍線部理解、要約&lt;/div&gt;
&lt;/div&gt;
&lt;/div&gt;
&lt;div class="col-12"&gt;
&lt;div class="p-3 rounded border" style="background: #fafafa;"&gt;
&lt;div class="fw-bold"&gt;条件管理が甘い&lt;/div&gt;
&lt;div class="small text-muted"&gt;指示語、対象、時制がズレる&lt;/div&gt;
&lt;div class="mt-2"&gt;&lt;span class="badge bg-primary"&gt;止まりやすい場所&lt;/span&gt; 設問文の読み&lt;/div&gt;
&lt;/div&gt;
&lt;/div&gt;
&lt;div class="col-12"&gt;
&lt;div class="p-3 rounded border" style="background: #fafafa;"&gt;
&lt;div class="fw-bold"&gt;記述の材料整理ができない&lt;/div&gt;
&lt;div class="small text-muted"&gt;途中まで合っているが減点&lt;/div&gt;
&lt;div class="mt-2"&gt;&lt;span class="badge bg-primary"&gt;止まりやすい場所&lt;/span&gt; 要素の並べ替え、文章化&lt;/div&gt;
&lt;/div&gt;
&lt;/div&gt;
&lt;/div&gt;
&lt;/div&gt;
&lt;hr class="my-4" /&gt;
&lt;h3 class="h6"&gt;具体例：抜き出し範囲がズレて点が落ちるケース&lt;/h3&gt;
&lt;p style="line-height: 1.9;"&gt;設問が「筆者がAを問題だと考える理由を、本文中から二つ挙げよ」というタイプだった場合、&lt;br /&gt;
本文には理由が三つ書いてあることがあります。ここで起きる失点は次の二つです。&lt;/p&gt;
&lt;ul class="mb-0" style="line-height: 1.9;"&gt;
&lt;li&gt;二つ必要なのに、三つ拾ってしまい焦点がぼける&lt;/li&gt;
&lt;li&gt;二つ拾ったが、片方が理由ではなく具体例になっている&lt;/li&gt;
&lt;/ul&gt;
&lt;div class="mt-3 p-3 rounded" style="background: #fff3e0; border: 1px solid #ffe0b2;"&gt;
&lt;div class="fw-bold mb-1"&gt;ポイント&lt;/div&gt;
&lt;div&gt;どちらも理解不足ではなく、&lt;strong&gt;理由と具体例を区別して抜き出す型&lt;/strong&gt;がないことが原因です。&lt;/div&gt;
&lt;/div&gt;
&lt;/div&gt;
&lt;/section&gt;
&lt;p&gt;&lt;!-- H2: オンラインが効く理由 --&gt;&lt;/p&gt;
&lt;section id="why" class="card shadow-sm border-0 mb-4"&gt;
&lt;div class="card-header border-0 py-3" style="background: #e0f2f1;"&gt;
&lt;h2 class="h5 mb-0"&gt;オンライン国語個別指導が効果を発揮する理由&lt;/h2&gt;
&lt;/div&gt;
&lt;div class="card-body p-3 p-md-4"&gt;
&lt;p style="line-height: 1.9;"&gt;オンライン国語の個別指導は、国語の得点を左右する「見えない工程」を、画面上で可視化して整えられる点に強みがあります。&lt;br /&gt;
中学受験の国語は、最終的に&lt;strong&gt;再現性&lt;/strong&gt;があるかどうかで安定します。&lt;/p&gt;
&lt;div class="row g-3"&gt;
&lt;div class="col-md-6"&gt;
&lt;div class="h-100 p-3 rounded border" style="background: #fafafa;"&gt;
&lt;div class="fw-bold mb-2"&gt;手元カメラで思考のズレをその場で把握&lt;/div&gt;
&lt;ul class="mb-0" style="line-height: 1.8;"&gt;
&lt;li&gt;どこを根拠だと判断したか&lt;/li&gt;
&lt;li&gt;なぜその範囲を選んだか&lt;/li&gt;
&lt;li&gt;どの条件を落としたか&lt;/li&gt;
&lt;/ul&gt;
&lt;/div&gt;
&lt;/div&gt;
&lt;div class="col-md-6"&gt;
&lt;div class="h-100 p-3 rounded border" style="background: #fafafa;"&gt;
&lt;div class="fw-bold mb-2"&gt;本文と設問の往復動作を可視化&lt;/div&gt;
&lt;ul class="mb-0" style="line-height: 1.8;"&gt;
&lt;li&gt;段落番号と根拠の色分け&lt;/li&gt;
&lt;li&gt;対比構造の図示&lt;/li&gt;
&lt;li&gt;選択肢ごとの根拠メモ&lt;/li&gt;
&lt;/ul&gt;
&lt;/div&gt;
&lt;/div&gt;
&lt;div class="col-md-6"&gt;
&lt;div class="h-100 p-3 rounded border" style="background: #fafafa;"&gt;
&lt;div class="fw-bold mb-2"&gt;記述の書き換えと添削がリアルタイム&lt;/div&gt;
&lt;ul class="mb-0" style="line-height: 1.8;"&gt;
&lt;li&gt;材料の抜き出しから文章化まで分解&lt;/li&gt;
&lt;li&gt;修正の順番を固定して再現性を作る&lt;/li&gt;
&lt;li&gt;直しの迷子を防ぐ&lt;/li&gt;
&lt;/ul&gt;
&lt;/div&gt;
&lt;/div&gt;
&lt;div class="col-md-6"&gt;
&lt;div class="h-100 p-3 rounded border" style="background: #fafafa;"&gt;
&lt;div class="fw-bold mb-2"&gt;過去問を段階的に使い、伸びを早める&lt;/div&gt;
&lt;ul class="mb-0" style="line-height: 1.8;"&gt;
&lt;li&gt;誤答理由を本文根拠で説明できる形で残す&lt;/li&gt;
&lt;li&gt;同じ設問を再提出し再現性を確認&lt;/li&gt;
&lt;li&gt;失点タイプ別に直し方を変える&lt;/li&gt;
&lt;/ul&gt;
&lt;/div&gt;
&lt;/div&gt;
&lt;/div&gt;
&lt;div class="mt-4 p-3 p-md-4 rounded" style="background: linear-gradient(135deg, rgba(30,136,229,.12), rgba(0,150,136,.12)); border: 1px solid rgba(0,0,0,.08);"&gt;
&lt;div class="d-flex flex-column flex-md-row align-items-start align-items-md-center justify-content-between gap-2"&gt;
&lt;div&gt;
&lt;div class="fw-bold mb-1"&gt;オンラインで整える最短ルート&lt;/div&gt;
&lt;div style="line-height: 1.8;"&gt;中学受験国語をオンラインで整えたい場合は、&lt;a href="https://dokkai-labo.tokyo/kobetsuonline01/" target="_blank" rel="noopener"&gt;オンライン個別指導&lt;/a&gt;が起点になります。&lt;br /&gt;
読解力と記述の処理手順を一つずつ組み上げ、得点の再現性を作ります。&lt;/div&gt;
&lt;/div&gt;
&lt;p&gt;&lt;a class="btn btn-primary fw-bold" href="https://dokkai-labo.tokyo/kobetsuonline01/" target="_blank" rel="noopener"&gt;&lt;br /&gt;
料金・進め方を見る&lt;br /&gt;
&lt;/a&gt;&lt;/p&gt;
&lt;/div&gt;
&lt;/div&gt;
&lt;/div&gt;
&lt;/section&gt;
&lt;p&gt;&lt;!-- H2: 改善ステップ --&gt;&lt;/p&gt;
&lt;section id="steps" class="card shadow-sm border-0 mb-4"&gt;
&lt;div class="card-header border-0 py-3" style="background: #fff8e1;"&gt;
&lt;h2 class="h5 mb-0"&gt;改善方法（実践ステップ）&lt;/h2&gt;
&lt;/div&gt;
&lt;div class="card-body p-3 p-md-4"&gt;
&lt;p style="line-height: 1.9;"&gt;ここからは、SAPIX生がつまずきやすい処理を、オンライン個別指導でどう改善するかをステップ化します。&lt;br /&gt;
国語専門塾の個別指導では、伸びる順番を間違えないことが重要です。&lt;/p&gt;
&lt;p&gt;&lt;!-- Details: JS不要で開閉可 --&gt;&lt;/p&gt;
&lt;div class="row g-3"&gt;
&lt;div class="col-12"&gt;
&lt;details class="border rounded p-3 p-md-4" style="background: #fafafa;"&gt;
&lt;summary class="fw-bold" style="cursor: pointer;"&gt;ステップ1：本文処理の改善&lt;/summary&gt;
&lt;div class="mt-3" style="line-height: 1.9;"&gt;
&lt;p class="mb-2"&gt;本文の読みを感覚から構造に寄せるだけで、抜き出しと記述が安定します。&lt;/p&gt;
&lt;ul class="mb-3"&gt;
&lt;li&gt;段落ごとに役割を付ける　問題提起、具体例、対比、結論&lt;/li&gt;
&lt;li&gt;対比をセットで取る　AとBを並列でメモする&lt;/li&gt;
&lt;li&gt;言い換えを拾うクセを付ける　抽象語と具体例を対応させる&lt;/li&gt;
&lt;li&gt;因果の線を一本にする　理由と結果を矢印でつなげる&lt;/li&gt;
&lt;/ul&gt;
&lt;div class="p-3 rounded" style="background: #e3f2fd; border: 1px solid #bbdefb;"&gt;
&lt;div class="fw-bold mb-1"&gt;マークのコツ&lt;/div&gt;
&lt;div&gt;きれいに引くより、後で戻れることが目的です。色は三色程度に絞ると処理が速くなります。&lt;/div&gt;
&lt;/div&gt;
&lt;/div&gt;
&lt;/details&gt;
&lt;/div&gt;
&lt;div class="col-12"&gt;
&lt;details class="border rounded p-3 p-md-4" style="background: #fafafa;"&gt;
&lt;summary class="fw-bold" style="cursor: pointer;"&gt;ステップ2：設問処理の改善&lt;/summary&gt;
&lt;div class="mt-3" style="line-height: 1.9;"&gt;
&lt;p class="mb-2"&gt;設問で失点する子は、設問文の条件を一文のまま受け取っています。まず分解します。&lt;/p&gt;
&lt;ul class="mb-3"&gt;
&lt;li&gt;設問文を要素に切る　何を、誰について、いつ、どの観点で、どう答えるか&lt;/li&gt;
&lt;li&gt;条件読みのチェックを固定する　指示語、対象の限定、理由か要約か、字数と要素数&lt;/li&gt;
&lt;/ul&gt;
&lt;div class="row g-2"&gt;
&lt;div class="col-md-6"&gt;
&lt;div class="p-3 rounded" style="background: #fff3e0; border: 1px solid #ffe0b2;"&gt;
&lt;div class="fw-bold mb-1"&gt;選択肢の吟味の型&lt;/div&gt;
&lt;div&gt;似た選択肢は、違う一語だけを比較し、その一語が本文のどこに対応するかを探します。&lt;/div&gt;
&lt;/div&gt;
&lt;/div&gt;
&lt;div class="col-md-6"&gt;
&lt;div class="p-3 rounded" style="background: #e8f5e9; border: 1px solid #c8e6c9;"&gt;
&lt;div class="fw-bold mb-1"&gt;迷いが長い子の処方箋&lt;/div&gt;
&lt;div&gt;雰囲気で合うではなく、本文根拠で潰すに切り替えると、処理速度が安定します。&lt;/div&gt;
&lt;/div&gt;
&lt;/div&gt;
&lt;/div&gt;
&lt;/div&gt;
&lt;/details&gt;
&lt;/div&gt;
&lt;div class="col-12"&gt;
&lt;details class="border rounded p-3 p-md-4" style="background: #fafafa;"&gt;
&lt;summary class="fw-bold" style="cursor: pointer;"&gt;ステップ3：記述改善&lt;/summary&gt;
&lt;div class="mt-3" style="line-height: 1.9;"&gt;
&lt;p class="mb-2"&gt;記述は文章を書く練習ではなく、材料整理の練習です。次の順番を固定します。&lt;/p&gt;
&lt;ol class="mb-3"&gt;
&lt;li&gt;材料の抜き出し　必要要素を箇条書きで並べる&lt;/li&gt;
&lt;li&gt;要素の並び替え　理由から結果、具体から抽象など順序を決める&lt;/li&gt;
&lt;li&gt;文章化　主語を補い、指示語を具体化し、余計な説明を削る&lt;/li&gt;
&lt;/ol&gt;
&lt;div class="alert alert-secondary mb-0" style="border-left: 6px solid #6c757d;"&gt;
&lt;div class="fw-bold mb-1"&gt;添削後の直しで一番大事なこと&lt;/div&gt;
&lt;div&gt;どの条件を落としたかを一言で書き、その条件が本文のどこから取れるかを示し、同じ設問で再提出して再現性を確認します。&lt;/div&gt;
&lt;/div&gt;
&lt;/div&gt;
&lt;/details&gt;
&lt;/div&gt;
&lt;/div&gt;
&lt;hr class="my-4" /&gt;
&lt;h3 class="h6"&gt;実践チェックリスト&lt;/h3&gt;
&lt;div class="table-responsive"&gt;
&lt;table class="table table-striped table-bordered align-middle mb-0"&gt;
&lt;thead style="background: #f1f8e9;"&gt;
&lt;tr class="text-center"&gt;
&lt;th style="width: 28%;"&gt;場面&lt;/th&gt;
&lt;th&gt;チェック項目&lt;/th&gt;
&lt;/tr&gt;
&lt;/thead&gt;
&lt;tbody&gt;
&lt;tr&gt;
&lt;td class="fw-bold"&gt;設問を読む&lt;/td&gt;
&lt;td&gt;条件を分解してメモできる　指示語と対象の限定がある&lt;/td&gt;
&lt;/tr&gt;
&lt;tr&gt;
&lt;td class="fw-bold"&gt;本文に戻る&lt;/td&gt;
&lt;td&gt;段落番号で戻り先を固定できる　根拠候補を一度に広げすぎない&lt;/td&gt;
&lt;/tr&gt;
&lt;tr&gt;
&lt;td class="fw-bold"&gt;選択肢を検証&lt;/td&gt;
&lt;td&gt;似た選択肢は違う一語で比較できる　本文根拠で切れる&lt;/td&gt;
&lt;/tr&gt;
&lt;tr&gt;
&lt;td class="fw-bold"&gt;記述を書く&lt;/td&gt;
&lt;td&gt;材料を箇条書きにしてから文章化する　要素の順序が明確&lt;/td&gt;
&lt;/tr&gt;
&lt;tr&gt;
&lt;td class="fw-bold"&gt;直しをする&lt;/td&gt;
&lt;td&gt;誤答理由を本文根拠で説明できる　再提出で再現性を確認する&lt;/td&gt;
&lt;/tr&gt;
&lt;/tbody&gt;
&lt;/table&gt;
&lt;/div&gt;
&lt;/div&gt;
&lt;p&gt;&lt;!-- =============================== 追記：SAPIX国語の失点を止める「型」＋ミニ演習＋FAQ 挿入位置：#steps 内（実践チェックリスト表の直後が自然） =============================== --&gt;&lt;/p&gt;
&lt;p&gt;&lt;!-- 1) 設問タイプ別：失点を止める“1手” --&gt;&lt;/p&gt;
&lt;section class="card border-0 shadow-sm mt-4 mb-4"&gt;
&lt;div class="card-header border-0 py-3" style="background: #eceff1;"&gt;
&lt;h3 class="h6 mb-0"&gt;設問タイプ別：SAPIXで失点が止まる「最短の1手」&lt;/h3&gt;
&lt;/div&gt;
&lt;div class="card-body p-3 p-md-4"&gt;
&lt;div class="row g-3"&gt;
&lt;div class="col-md-6"&gt;
&lt;div class="p-3 rounded border h-100" style="background: #fafafa;"&gt;
&lt;div class="fw-bold mb-2"&gt;抜き出し（範囲ズレ）&lt;/div&gt;
&lt;ul class="mb-0" style="line-height: 1.9;"&gt;
&lt;li&gt;先に「要素数」を決める（二つ／三つ／理由だけ など）&lt;/li&gt;
&lt;li&gt;本文は&lt;strong&gt;理由／具体例&lt;/strong&gt;を分けて線を引く&lt;/li&gt;
&lt;li&gt;抜く前に「何を抜くか」を一言で固定する&lt;/li&gt;
&lt;/ul&gt;
&lt;/div&gt;
&lt;/div&gt;
&lt;div class="col-md-6"&gt;
&lt;div class="p-3 rounded border h-100" style="background: #fafafa;"&gt;
&lt;div class="fw-bold mb-2"&gt;根拠比較（二択で迷う）&lt;/div&gt;
&lt;ul class="mb-0" style="line-height: 1.9;"&gt;
&lt;li&gt;似た選択肢は「違う一語」だけ丸で囲う&lt;/li&gt;
&lt;li&gt;その一語が本文の&lt;strong&gt;どの語（どの意味）&lt;/strong&gt;と対応するかを探す&lt;/li&gt;
&lt;li&gt;正解探しより先に「誤答の否定理由」を作る&lt;/li&gt;
&lt;/ul&gt;
&lt;/div&gt;
&lt;/div&gt;
&lt;div class="col-md-6"&gt;
&lt;div class="p-3 rounded border h-100" style="background: #fafafa;"&gt;
&lt;div class="fw-bold mb-2"&gt;言い換え（拾えない）&lt;/div&gt;
&lt;ul class="mb-0" style="line-height: 1.9;"&gt;
&lt;li&gt;本文の抽象語に対して、近くの具体例をセットで拾う&lt;/li&gt;
&lt;li&gt;同じ語は出ない前提で、&lt;strong&gt;近い意味の語&lt;/strong&gt;を3候補出す&lt;/li&gt;
&lt;li&gt;言い換えは「対比」「因果」の近くに出やすい&lt;/li&gt;
&lt;/ul&gt;
&lt;/div&gt;
&lt;/div&gt;
&lt;div class="col-md-6"&gt;
&lt;div class="p-3 rounded border h-100" style="background: #fafafa;"&gt;
&lt;div class="fw-bold mb-2"&gt;条件管理（指示語・対象ズレ）&lt;/div&gt;
&lt;ul class="mb-0" style="line-height: 1.9;"&gt;
&lt;li&gt;設問の条件語に下線（誰／何／いつ／どの観点）&lt;/li&gt;
&lt;li&gt;指示語は必ず「指す先」を本文で確定&lt;/li&gt;
&lt;li&gt;記述は主語を補い、対象のズレを先に消す&lt;/li&gt;
&lt;/ul&gt;
&lt;/div&gt;
&lt;/div&gt;
&lt;/div&gt;
&lt;div class="alert alert-warning mt-3 mb-0" style="border-left: 6px solid #f57c00;"&gt;
&lt;div class="fw-bold mb-1"&gt;重要&lt;/div&gt;
&lt;div&gt;失点の多くは「読めていない」ではなく、&lt;strong&gt;設問処理のどこでズレたか&lt;/strong&gt;が言語化されていないことが原因です。&lt;/div&gt;
&lt;/div&gt;
&lt;/div&gt;
&lt;/section&gt;
&lt;p&gt;&lt;!-- 2) そのまま使える：直しテンプレ（30〜60秒/1問） --&gt;&lt;/p&gt;
&lt;section class="card border-0 shadow-sm mb-4"&gt;
&lt;div class="card-header border-0 py-3 text-white" style="background: #4a148c;"&gt;
&lt;h3 class="h6 mb-0"&gt;直しが形骸化しない「1問テンプレ」（30〜60秒で固定）&lt;/h3&gt;
&lt;/div&gt;
&lt;div class="card-body p-3 p-md-4"&gt;
&lt;p class="mb-3" style="line-height: 1.9;"&gt;直しは長文にしなくてOKです。&lt;strong&gt;原因→手順&lt;/strong&gt;だけ残すと、次の宿題・過去問で再現性が作れます。&lt;/p&gt;
&lt;div class="table-responsive"&gt;
&lt;table class="table table-bordered align-middle mb-0"&gt;
&lt;thead style="background: #ede7f6;"&gt;
&lt;tr class="text-center"&gt;
&lt;th style="width: 22%;"&gt;書く項目&lt;/th&gt;
&lt;th&gt;内容（例）&lt;/th&gt;
&lt;/tr&gt;
&lt;/thead&gt;
&lt;tbody&gt;
&lt;tr&gt;
&lt;td class="fw-bold"&gt;①条件&lt;/td&gt;
&lt;td&gt;「理由を二つ」「本文の言葉で」「傍線部の気持ち」など、落とした条件を一言&lt;/td&gt;
&lt;/tr&gt;
&lt;tr&gt;
&lt;td class="fw-bold"&gt;②根拠&lt;/td&gt;
&lt;td&gt;段落番号／行付近／対比の前後 など「本文の場所」を固定&lt;/td&gt;
&lt;/tr&gt;
&lt;tr&gt;
&lt;td class="fw-bold"&gt;③失点タイプ&lt;/td&gt;
&lt;td&gt;A 抜き出し範囲ズレ／B 根拠比較不足／C 言い換え拾えない／D 条件管理ズレ／E 記述材料整理不足&lt;/td&gt;
&lt;/tr&gt;
&lt;tr&gt;
&lt;td class="fw-bold"&gt;④次の一手&lt;/td&gt;
&lt;td&gt;例：条件語に線 → 要素数決定 → 根拠候補2つ → 比較して絞る（1行だけ）&lt;/td&gt;
&lt;/tr&gt;
&lt;/tbody&gt;
&lt;/table&gt;
&lt;/div&gt;
&lt;div class="mt-3 p-3 rounded" style="background: #e3f2fd; border: 1px solid #bbdefb;"&gt;
&lt;div class="fw-bold mb-1"&gt;運用のコツ&lt;/div&gt;
&lt;div style="line-height: 1.9;"&gt;「正解を書き直す」より、&lt;strong&gt;次に同型で再現できる手順&lt;/strong&gt;を残すことが目的です。&lt;br /&gt;
特に二択ミスは「違う一語」を言語化すると再発が減ります。&lt;/div&gt;
&lt;/div&gt;
&lt;/div&gt;
&lt;/section&gt;
&lt;p&gt;&lt;!-- 3) 5分ミニ演習：言い換え・根拠比較の練習 --&gt;&lt;/p&gt;
&lt;section class="card border-0 shadow-sm mb-4"&gt;
&lt;div class="card-header border-0 py-3 text-white" style="background: #006064;"&gt;
&lt;h3 class="h6 mb-0"&gt;5分ミニ演習：言い換え・根拠比較を宿題で鍛える&lt;/h3&gt;
&lt;/div&gt;
&lt;div class="card-body p-3 p-md-4"&gt;
&lt;p class="mb-3" style="line-height: 1.9;"&gt;今日の宿題から&lt;strong&gt;迷った一問&lt;/strong&gt;だけ選び、次を埋めてください（5分で終わります）。&lt;/p&gt;
&lt;ol class="mb-3" style="line-height: 1.9;"&gt;
&lt;li&gt;設問の条件語に線を引き、「要素数」を決める&lt;/li&gt;
&lt;li&gt;本文から根拠候補を&lt;strong&gt;2か所&lt;/strong&gt;拾う（A案・B案）&lt;/li&gt;
&lt;li&gt;選択肢の違う一語を丸で囲い、本文の対応語を探す&lt;/li&gt;
&lt;li&gt;本文語を言い換えて「同じ意味の語」を3つ書く（例：強い→頑丈／たくましい／折れにくい）&lt;/li&gt;
&lt;li&gt;最後に「次回の一手」を1行で残す&lt;/li&gt;
&lt;/ol&gt;
&lt;details class="border rounded p-3" style="background: #fafafa;"&gt;
&lt;summary class="fw-bold" style="cursor: pointer;"&gt;つまずいたときのチェック（クリックで表示）&lt;/summary&gt;
&lt;div class="mt-2" style="line-height: 1.9;"&gt;
&lt;ul class="mb-0"&gt;
&lt;li&gt;根拠が見つからない：設問語を「言い換え」て本文で探す（同じ語は出ない前提）&lt;/li&gt;
&lt;li&gt;二択が切れない：誤答の「ズレ語」を一語だけ特定し、本文のどこが矛盾か言う&lt;/li&gt;
&lt;li&gt;言い換えが弱い：抽象語の近くにある「具体例」を先に拾って戻す&lt;/li&gt;
&lt;/ul&gt;
&lt;/div&gt;
&lt;/details&gt;
&lt;/div&gt;
&lt;/section&gt;
&lt;p&gt;&lt;!-- 4) FAQ：検索面の拡張（保護者が検索しがちな形） --&gt;&lt;/p&gt;
&lt;section class="mt-4"&gt;
&lt;h2 class="h6 mb-3"&gt;よくある質問（SAPIX国語のつまずき）&lt;/h2&gt;
&lt;div id="faq-sapix-tsumazuki" class="accordion"&gt;
&lt;div class="accordion-item"&gt;
&lt;h3 id="q1-sap" class="accordion-header"&gt;&lt;button class="accordion-button collapsed" type="button" data-bs-toggle="collapse" data-bs-target="#a1-sap" aria-expanded="false" aria-controls="a1-sap"&gt;&lt;br /&gt;
読めているのに点が伸びないのはなぜですか&lt;br /&gt;
&lt;/button&gt;&lt;/h3&gt;
&lt;div id="a1-sap" class="accordion-collapse collapse" aria-labelledby="q1-sap" data-bs-parent="#faq-sapix-tsumazuki"&gt;
&lt;div class="accordion-body" style="line-height: 1.9;"&gt;多くは理解不足ではなく、&lt;strong&gt;根拠の限定&lt;/strong&gt;と&lt;strong&gt;条件の整合&lt;/strong&gt;がズレています。&lt;br /&gt;
抜き出し範囲、根拠比較、言い換え、条件管理のどこで失点しているかを分類すると改善が速くなります。&lt;/div&gt;
&lt;/div&gt;
&lt;/div&gt;
&lt;div class="accordion-item"&gt;
&lt;h3 id="q2-sap" class="accordion-header"&gt;&lt;button class="accordion-button collapsed" type="button" data-bs-toggle="collapse" data-bs-target="#a2-sap" aria-expanded="false" aria-controls="a2-sap"&gt;&lt;br /&gt;
抜き出し問題の範囲が毎回ズレます&lt;br /&gt;
&lt;/button&gt;&lt;/h3&gt;
&lt;div id="a2-sap" class="accordion-collapse collapse" aria-labelledby="q2-sap" data-bs-parent="#faq-sapix-tsumazuki"&gt;
&lt;div class="accordion-body" style="line-height: 1.9;"&gt;先に「要素数」を決め、本文では&lt;strong&gt;理由／具体例&lt;/strong&gt;を分けて拾うとズレが減ります。&lt;br /&gt;
範囲はセンスではなく「型」で安定します。&lt;/div&gt;
&lt;/div&gt;
&lt;/div&gt;
&lt;div class="accordion-item"&gt;
&lt;h3 id="q3-sap" class="accordion-header"&gt;&lt;button class="accordion-button collapsed" type="button" data-bs-toggle="collapse" data-bs-target="#a3-sap" aria-expanded="false" aria-controls="a3-sap"&gt;&lt;br /&gt;
二択で迷って選択肢を落とせません&lt;br /&gt;
&lt;/button&gt;&lt;/h3&gt;
&lt;div id="a3-sap" class="accordion-collapse collapse" aria-labelledby="q3-sap" data-bs-parent="#faq-sapix-tsumazuki"&gt;
&lt;div class="accordion-body" style="line-height: 1.9;"&gt;似た選択肢は「違う一語」だけ比較し、その語が本文のどの語（どの意味）に対応するかを探します。&lt;br /&gt;
正解探しより先に「誤答の否定理由」を作るのがコツです。&lt;/div&gt;
&lt;/div&gt;
&lt;/div&gt;
&lt;div class="accordion-item"&gt;
&lt;h3 id="q4-sap" class="accordion-header"&gt;&lt;button class="accordion-button collapsed" type="button" data-bs-toggle="collapse" data-bs-target="#a4-sap" aria-expanded="false" aria-controls="a4-sap"&gt;&lt;br /&gt;
記述の点が安定しません&lt;br /&gt;
&lt;/button&gt;&lt;/h3&gt;
&lt;div id="a4-sap" class="accordion-collapse collapse" aria-labelledby="q4-sap" data-bs-parent="#faq-sapix-tsumazuki"&gt;
&lt;div class="accordion-body" style="line-height: 1.9;"&gt;文章力より工程です。本文から材料を&lt;strong&gt;箇条書き&lt;/strong&gt;にして並べ替え、短文化してから文章化すると安定します。&lt;br /&gt;
添削後は「次回の一手」を1行残すと再現性が作れます。&lt;/div&gt;
&lt;/div&gt;
&lt;/div&gt;
&lt;/div&gt;
&lt;/section&gt;
&lt;p&gt;&lt;!-- =============================== 追記ここまで =============================== --&gt;&lt;/p&gt;
&lt;/section&gt;
&lt;p&gt;&lt;!-- H2: 家庭のフォロー --&gt;&lt;/p&gt;
&lt;section id="home" class="card shadow-sm border-0 mb-4"&gt;
&lt;div class="card-header border-0 py-3" style="background: #f3e5f5;"&gt;
&lt;h2 class="h5 mb-0"&gt;家庭でできるフォローと役割分担&lt;/h2&gt;
&lt;/div&gt;
&lt;div class="card-body p-3 p-md-4"&gt;
&lt;p style="line-height: 1.9;"&gt;オンライン国語や個別指導を効果的にするためには、家庭が教えるより整える役割に回るのが安定します。&lt;br /&gt;
家庭は継続領域を支え、設問処理や記述の型は個別指導で固めると、過去問の伸びが速くなります。&lt;/p&gt;
&lt;div class="row g-3"&gt;
&lt;div class="col-md-6"&gt;
&lt;div class="h-100 p-3 rounded border" style="background: #fafafa;"&gt;
&lt;div class="fw-bold mb-2"&gt;毎日の語彙・漢字&lt;/div&gt;
&lt;ul class="mb-0" style="line-height: 1.9;"&gt;
&lt;li&gt;語彙は短時間で毎日&lt;/li&gt;
&lt;li&gt;漢字は間違いノートで同じミスを減らす&lt;/li&gt;
&lt;li&gt;意味が曖昧な言葉は例文で確認する&lt;/li&gt;
&lt;/ul&gt;
&lt;/div&gt;
&lt;/div&gt;
&lt;div class="col-md-6"&gt;
&lt;div class="h-100 p-3 rounded border" style="background: #fafafa;"&gt;
&lt;div class="fw-bold mb-2"&gt;音読の扱い&lt;/div&gt;
&lt;ul class="mb-0" style="line-height: 1.9;"&gt;
&lt;li&gt;速さより句読点と係り受けを意識&lt;/li&gt;
&lt;li&gt;指示語の指す先を口頭で言えるか確認&lt;/li&gt;
&lt;li&gt;一段落を一文で要約する練習につなげる&lt;/li&gt;
&lt;/ul&gt;
&lt;/div&gt;
&lt;/div&gt;
&lt;/div&gt;
&lt;div class="mt-3 p-3 p-md-4 rounded" style="background: #e8eaf6; border: 1px solid #c5cae9;"&gt;
&lt;div class="fw-bold mb-2"&gt;過去問の管理で差がつくポイント&lt;/div&gt;
&lt;ul class="mb-0" style="line-height: 1.9;"&gt;
&lt;li&gt;間違えた理由を本文根拠で説明させる&lt;/li&gt;
&lt;li&gt;設問タイプ別に失点を分類する&lt;/li&gt;
&lt;li&gt;記述は再提出して再現性を確認する&lt;/li&gt;
&lt;/ul&gt;
&lt;/div&gt;
&lt;div class="alert alert-warning mt-3 mb-0" style="border-left: 6px solid #f57c00;"&gt;
&lt;div class="fw-bold mb-1"&gt;やりすぎない家庭学習の注意点&lt;/div&gt;
&lt;div&gt;家庭が答えを誘導しすぎると、本番で再現できなくなります。&lt;br /&gt;
家庭は、根拠の場所を言わせる、条件を声に出させる、手順通りにやったかを確認する、までに留めると効果が最大化します。&lt;/div&gt;
&lt;/div&gt;
&lt;/div&gt;
&lt;/section&gt;
&lt;p&gt;&lt;!-- H2: 相性 --&gt;&lt;/p&gt;
&lt;section id="fit" class="card shadow-sm border-0 mb-4"&gt;
&lt;div class="card-header border-0 py-3" style="background: #e1f5fe;"&gt;
&lt;h2 class="h5 mb-0"&gt;どんな子に相性が良いか&lt;/h2&gt;
&lt;/div&gt;
&lt;div class="card-body p-3 p-md-4"&gt;
&lt;p style="line-height: 1.9;"&gt;オンライン国語の個別指導は、集団塾で伸び悩む子にこそ相性が良いケースがあります。&lt;br /&gt;
思考の過程を止めて確認できるため、失点が固定化する前に処理の型を整えられます。&lt;/p&gt;
&lt;div class="row g-3"&gt;
&lt;div class="col-md-6"&gt;
&lt;div class="h-100 p-3 rounded border" style="background: #fafafa;"&gt;
&lt;div class="fw-bold mb-2"&gt;考える過程の可視化が必要な子&lt;/div&gt;
&lt;ul class="mb-0" style="line-height: 1.9;"&gt;
&lt;li&gt;内容理解はあるのに点が安定しない&lt;/li&gt;
&lt;li&gt;選択肢で迷いが長い&lt;/li&gt;
&lt;li&gt;抜き出し範囲が毎回ズレる&lt;/li&gt;
&lt;li&gt;記述で要素が落ちる&lt;/li&gt;
&lt;/ul&gt;
&lt;/div&gt;
&lt;/div&gt;
&lt;div class="col-md-6"&gt;
&lt;div class="h-100 p-3 rounded border" style="background: #fafafa;"&gt;
&lt;div class="fw-bold mb-2"&gt;家庭学習が回りやすいタイプ&lt;/div&gt;
&lt;ul class="mb-0" style="line-height: 1.9;"&gt;
&lt;li&gt;漢字・語彙は家庭でコツコツ進められる&lt;/li&gt;
&lt;li&gt;直しのルールが決まると継続できる&lt;/li&gt;
&lt;li&gt;授業の復習が流れ作業になりがち&lt;/li&gt;
&lt;/ul&gt;
&lt;/div&gt;
&lt;/div&gt;
&lt;/div&gt;
&lt;div class="mt-4 p-3 p-md-4 rounded" style="background: #f1f8e9; border: 1px solid #dcedc8;"&gt;
&lt;div class="fw-bold mb-1"&gt;物語文が不安定な場合&lt;/div&gt;
&lt;div style="line-height: 1.9;"&gt;物語文の読みが安定しない場合は、&lt;br /&gt;
&lt;a href="https://dokkai-labo.tokyo/monogataribun/" target="_blank" rel="noopener"&gt;物語文講座&lt;/a&gt;&lt;br /&gt;
を併せて確認すると、心情把握や場面整理の型が補強しやすくなります。&lt;/div&gt;
&lt;/div&gt;
&lt;/div&gt;
&lt;/section&gt;
&lt;p&gt;&lt;!-- まとめ --&gt;&lt;/p&gt;
&lt;section id="sum" class="card shadow-sm border-0"&gt;
&lt;div class="card-body p-4 p-md-5"&gt;
&lt;h2 class="h5 mb-3"&gt;まとめ&lt;/h2&gt;
&lt;p class="mb-4" style="line-height: 1.9;"&gt;SAPIX国語の失点は、読解力不足よりも、抜き出し範囲、根拠比較、言い換え、条件管理といった設問処理のズレで起きやすいものです。&lt;br /&gt;
オンライン個別で手順を可視化し、再現性を作ることが最短ルートになります。&lt;/p&gt;
&lt;div class="p-3 p-md-4 rounded" style="background: linear-gradient(135deg, rgba(74,20,140,.10), rgba(0,96,100,.10)); border: 1px solid rgba(0,0,0,.08);"&gt;
&lt;div class="d-flex flex-column flex-md-row align-items-start align-items-md-center justify-content-between gap-2"&gt;
&lt;div&gt;
&lt;div class="fw-bold mb-1"&gt;次の一歩&lt;/div&gt;
&lt;div style="line-height: 1.9;"&gt;中学受験国語の読解・記述でお困りの方は、オンライン国語の個別指導の案内ページをご覧ください。&lt;/div&gt;
&lt;/div&gt;
&lt;p&gt;&lt;a class="btn btn-warning btn-lg fw-bold" href="https://dokkai-labo.tokyo/kobetsuonline01/" target="_blank" rel="noopener"&gt;&lt;br /&gt;
オンライン個別へ進む&lt;br /&gt;
&lt;/a&gt;&lt;/p&gt;
&lt;/div&gt;
&lt;/div&gt;
&lt;div class="mt-3 small text-muted"&gt;※ 記述・読解力・過去問の進め方は、学年と現状により最適解が異なります。まずは失点パターンの特定から始めるのが効果的です。&lt;/div&gt;
&lt;/div&gt;
&lt;/section&gt;
&lt;/div&gt;
&lt;p&gt;&lt;!-- [ /.socialSet ] --&gt;&lt;/p&gt;
------</t>
  </si>
  <si>
    <t>以下のページは不自然なワードを使用しています。
これらを適切に自然な言葉に置き換えて下さい。
なお、本文の装飾や構造は絶対に変えないでください。
【対象ページURL】
https://dokkai-labo.tokyo/col_blog/yomitobashi-online/
【検出された不自然ワード】
- 崩れ
- 型
- 迷い
- 固定
- 手順
- 立て直
- 最短
- 設計
- 整え
【本文】
------
&lt;style&gt;
/* =========================================================&lt;br /&gt;  読解ラボ東京：サブコラム（読み飛ばし癖をオンラインで修正する方法）&lt;br /&gt;  - Bootstrap前提（WP固定ページ貼り付け用）&lt;br /&gt;  - dl- プレフィックスで干渉を最小化&lt;br /&gt;  - PC/スマホ両対応：table-layout fixed + 折り返し強制&lt;br /&gt;========================================================= */&lt;br /&gt;.dl-wrap{max-width:1040px;margin:0 auto;}&lt;br /&gt;.dl-card{border:0;border-radius:18px;}&lt;br /&gt;.dl-soft{background:#f6f7fb;border:1px solid #e6e9f5;border-radius:14px;}&lt;br /&gt;.dl-anchor{scroll-margin-top:84px;}&lt;br /&gt;.dl-hero-title{font-size:1.9rem;line-height:1.55;margin:0;}&lt;br /&gt;@media (min-width:992px){.dl-hero-title{font-size:2.2rem;}}&lt;br /&gt;.dl-h2{font-size:1.55rem;margin:1.25rem 0 .75rem;}&lt;br /&gt;.dl-h3{font-size:1.15rem;margin:1rem 0 .5rem;}&lt;br /&gt;.dl-lead{color:#6c757d;margin-top:-.2rem;}&lt;br /&gt;.dl-badge{display:inline-block;margin:0 .35rem .35rem 0;}&lt;br /&gt;.dl-note{font-size:.92rem;color:#6c757d;}&lt;br /&gt;.dl-table{table-layout:fixed;width:100%;}&lt;br /&gt;.dl-table th,.dl-table td{&lt;br /&gt;  white-space:normal !important;&lt;br /&gt;  word-break:break-word;&lt;br /&gt;  overflow-wrap:anywhere;&lt;br /&gt;  vertical-align:top;&lt;br /&gt;}&lt;br /&gt;.dl-thead{background:#ecfeff;}&lt;br /&gt;.dl-details summary{cursor:pointer;list-style:none;}&lt;br /&gt;.dl-details summary::-webkit-details-marker{display:none;}&lt;br /&gt;.dl-chip{border:1px solid #e5e7eb;border-radius:999px;padding:.35rem .6rem;font-size:.85rem;background:#fff;}&lt;br /&gt;.dl-callout{border-left:6px solid rgba(14,116,144,.75);background:#ecfeff;}&lt;br /&gt;.dl-warn{border-left:6px solid rgba(234,179,8,.8);background:#fffbeb;}&lt;br /&gt;.dl-kpi{background:linear-gradient(135deg,#0ea5e9,#22c55e);color:#fff;border-radius:14px;}&lt;br /&gt;.dl-kpi .small{opacity:.9;}&lt;br /&gt;&lt;/style&gt;
&lt;div class="container my-4"&gt;
&lt;div class="dl-wrap"&gt;
&lt;p&gt;&lt;!-- Hero --&gt;&lt;/p&gt;
&lt;div class="card dl-card shadow-sm mb-4" style="background: linear-gradient(135deg,#0f766e,#1d4ed8); color: #fff;"&gt;
&lt;div class="card-body p-4 p-lg-5"&gt;
&lt;div class="row align-items-center g-3"&gt;
&lt;div class="col-12 col-lg-8"&gt;
&lt;div class="mb-2"&gt;&lt;span class="badge bg-warning text-dark dl-badge"&gt;中学受験／国語&lt;/span&gt;&lt;br /&gt;
&lt;span class="badge bg-light text-dark dl-badge"&gt;読解力&lt;/span&gt;&lt;br /&gt;
&lt;span class="badge bg-dark dl-badge"&gt;読み飛ばし&lt;/span&gt;&lt;br /&gt;
&lt;span class="badge bg-info text-dark dl-badge"&gt;オンライン国語&lt;/span&gt;&lt;br /&gt;
&lt;span class="badge bg-secondary dl-badge"&gt;個別指導&lt;/span&gt;&lt;br /&gt;
&lt;span class="badge bg-light text-dark dl-badge"&gt;過去問&lt;/span&gt;&lt;/div&gt;
&lt;div class="small mb-2" style="opacity: .92;"&gt;読解力の問題ではなく、視線と処理の癖を矯正する&lt;/div&gt;
&lt;h1 class="dl-hero-title mb-3"&gt;&lt;/h1&gt;
&lt;p class="mb-0" style="opacity: .92;"&gt;「読めているはずなのに要点を外す」「大事なところを見落として失点する」──こうしたケースは、&lt;br /&gt;
理解不足というより&lt;strong&gt;視線の癖&lt;/strong&gt;で起きていることがあります。&lt;br /&gt;
本記事では、読み飛ばしが起きる仕組みを整理し、オンライン国語の個別指導で行う矯正トレーニングと、&lt;br /&gt;
家庭でできるフォローを具体的に紹介します。&lt;/p&gt;
&lt;p class="mt-3 mb-0" style="opacity: .92;"&gt;接続語・指示語・否定語で迷いやすい説明文の長文読解について、設問処理まで含めた整理は、&lt;a href="https://dokkai-labo.tokyo/blog/chobunkotsu/" target="_blank" rel="noopener"&gt;国語の長文読解のコツ【全体像はこちら】&lt;/a&gt;もあわせてご確認ください。&lt;/p&gt;
&lt;/div&gt;
&lt;div class="col-12 col-lg-4"&gt;
&lt;div class="p-3 p-lg-4 mt-2 mt-lg-0" style="background: rgba(255,255,255,.12); border: 1px solid rgba(255,255,255,.22); border-radius: 14px;"&gt;
&lt;div class="fw-bold mb-2"&gt;この記事で分かること&lt;/div&gt;
&lt;ul class="mb-3 ps-3 small" style="opacity: .92;"&gt;
&lt;li&gt;読み飛ばしが起きる仕組み&lt;/li&gt;
&lt;li&gt;止まる場所を作る矯正手順&lt;/li&gt;
&lt;li&gt;過去問でも崩れない再現性&lt;/li&gt;
&lt;/ul&gt;
&lt;p&gt;&lt;a class="btn btn-outline-light w-100" href="#steps"&gt;矯正トレーニングへ&lt;/a&gt;&lt;/p&gt;
&lt;div class="dl-note mt-2" style="color: rgba(255,255,255,.85);"&gt;目的は「丁寧に読め」ではなく、止まる箇所を固定することです。&lt;/div&gt;
&lt;/div&gt;
&lt;/div&gt;
&lt;/div&gt;
&lt;div class="mt-4 d-flex flex-wrap gap-2"&gt;&lt;span class="dl-chip"&gt;接続語で止まる&lt;/span&gt;&lt;br /&gt;
&lt;span class="dl-chip"&gt;段落要点を一言&lt;/span&gt;&lt;br /&gt;
&lt;span class="dl-chip"&gt;否定語と例外&lt;/span&gt;&lt;br /&gt;
&lt;span class="dl-chip"&gt;設問の三点分解&lt;/span&gt;&lt;br /&gt;
&lt;span class="dl-chip"&gt;記述は工程分離&lt;/span&gt;&lt;/div&gt;
&lt;/div&gt;
&lt;/div&gt;
&lt;p&gt;&lt;!-- 目次 --&gt;&lt;/p&gt;
&lt;div class="card dl-card shadow-sm mb-4"&gt;
&lt;div class="card-body p-3 p-md-4"&gt;
&lt;div class="fw-bold mb-2"&gt;目次&lt;/div&gt;
&lt;div class="row g-2"&gt;
&lt;div class="col-6 col-md-4 col-lg-2"&gt;&lt;a class="btn btn-outline-primary btn-sm w-100" href="#bg"&gt;背景&lt;/a&gt;&lt;/div&gt;
&lt;div class="col-6 col-md-4 col-lg-2"&gt;&lt;a class="btn btn-outline-primary btn-sm w-100" href="#online"&gt;オンライン&lt;/a&gt;&lt;/div&gt;
&lt;div class="col-6 col-md-4 col-lg-2"&gt;&lt;a class="btn btn-outline-primary btn-sm w-100" href="#steps"&gt;改善手順&lt;/a&gt;&lt;/div&gt;
&lt;div class="col-6 col-md-4 col-lg-2"&gt;&lt;a class="btn btn-outline-primary btn-sm w-100" href="#home"&gt;家庭の役割&lt;/a&gt;&lt;/div&gt;
&lt;div class="col-6 col-md-4 col-lg-2"&gt;&lt;a class="btn btn-outline-primary btn-sm w-100" href="#fit"&gt;相性&lt;/a&gt;&lt;/div&gt;
&lt;div class="col-6 col-md-4 col-lg-2"&gt;&lt;a class="btn btn-outline-primary btn-sm w-100" href="#summary"&gt;まとめ&lt;/a&gt;&lt;/div&gt;
&lt;/div&gt;
&lt;/div&gt;
&lt;/div&gt;
&lt;p&gt;&lt;!-- 背景 --&gt;&lt;/p&gt;
&lt;h2 id="bg" class="dl-anchor dl-h2"&gt;この悩みが起きる背景&lt;/h2&gt;
&lt;p class="dl-lead"&gt;読み飛ばしは「雑に読んでいる」ではなく、&lt;strong&gt;視線の動かし方&lt;/strong&gt;と&lt;strong&gt;情報処理の優先順位&lt;/strong&gt;が崩れて起きることが多いです。&lt;br /&gt;
中学受験国語は文章量と条件が増えるため、癖が失点に直結しやすくなります。&lt;/p&gt;
&lt;div class="row g-3 mb-4"&gt;
&lt;div class="col-12 col-lg-7"&gt;
&lt;div class="card dl-card shadow-sm h-100"&gt;
&lt;div class="card-body p-3 p-md-4"&gt;
&lt;div class="mb-2"&gt;&lt;span class="badge bg-danger dl-badge"&gt;読み飛ばしが起きやすい箇所&lt;/span&gt;&lt;br /&gt;
&lt;span class="text-muted small"&gt;止まる場所を固定するのが最優先&lt;/span&gt;&lt;/div&gt;
&lt;div class="table-responsive"&gt;
&lt;table class="table table-bordered align-middle mb-0 dl-table"&gt;
&lt;thead class="dl-thead"&gt;
&lt;tr class="text-center"&gt;
&lt;th style="width: 22%;"&gt;箇所&lt;/th&gt;
&lt;th style="width: 44%;"&gt;飛ばすと何が起きるか&lt;/th&gt;
&lt;th&gt;典型的な失点&lt;/th&gt;
&lt;/tr&gt;
&lt;/thead&gt;
&lt;tbody&gt;
&lt;tr&gt;
&lt;td class="fw-bold text-center"&gt;接続語&lt;/td&gt;
&lt;td&gt;段落の関係が取れず、主張の転換に気づきにくい&lt;/td&gt;
&lt;td&gt;結論の取り違え、要点問題が不安定&lt;/td&gt;
&lt;/tr&gt;
&lt;tr&gt;
&lt;td class="fw-bold text-center"&gt;指示語&lt;/td&gt;
&lt;td&gt;指す内容が曖昧になり、根拠がズレる&lt;/td&gt;
&lt;td&gt;抜き出し・選択肢が外れる&lt;/td&gt;
&lt;/tr&gt;
&lt;tr&gt;
&lt;td class="fw-bold text-center"&gt;否定語&lt;/td&gt;
&lt;td&gt;意味の方向が逆になる&lt;/td&gt;
&lt;td&gt;選択肢の方向が逆、記述の要素がズレる&lt;/td&gt;
&lt;/tr&gt;
&lt;tr&gt;
&lt;td class="fw-bold text-center"&gt;例外条件&lt;/td&gt;
&lt;td&gt;条件管理が崩れ、当てはまる範囲を誤る&lt;/td&gt;
&lt;td&gt;条件つき設問で失点が増える&lt;/td&gt;
&lt;/tr&gt;
&lt;tr&gt;
&lt;td class="fw-bold text-center"&gt;結論部&lt;/td&gt;
&lt;td&gt;筆者主張が取れない&lt;/td&gt;
&lt;td&gt;主張一致の選択肢で迷う&lt;/td&gt;
&lt;/tr&gt;
&lt;/tbody&gt;
&lt;/table&gt;
&lt;/div&gt;
&lt;div class="alert mt-3 mb-0 dl-warn"&gt;
&lt;div class="fw-bold mb-1"&gt;重要&lt;/div&gt;
&lt;div class="mb-0"&gt;目的は「丁寧に読ませる」ではなく、&lt;strong&gt;止まるべき語&lt;/strong&gt;と&lt;strong&gt;止まれたかの確認&lt;/strong&gt;を仕組みにすることです。&lt;/div&gt;
&lt;/div&gt;
&lt;/div&gt;
&lt;/div&gt;
&lt;/div&gt;
&lt;div class="col-12 col-lg-5"&gt;
&lt;div class="card dl-card shadow-sm h-100"&gt;
&lt;div class="card-body p-3 p-md-4"&gt;
&lt;div class="mb-2"&gt;&lt;span class="badge bg-success dl-badge"&gt;具体例&lt;/span&gt;&lt;br /&gt;
&lt;span class="text-muted small"&gt;失点につながる連鎖&lt;/span&gt;&lt;/div&gt;
&lt;div class="dl-soft p-3"&gt;
&lt;div class="fw-bold mb-2"&gt;よくある連鎖&lt;/div&gt;
&lt;ol class="mb-0 ps-3"&gt;
&lt;li&gt;前半の紹介意見を「主張」と誤解&lt;/li&gt;
&lt;li&gt;接続語の転換を薄く読み、後半の否定を落とす&lt;/li&gt;
&lt;li&gt;設問の条件を曖昧にしたまま本文探索が増える&lt;/li&gt;
&lt;li&gt;時間が足りず、選択肢を語感で選ぶ&lt;/li&gt;
&lt;li&gt;記述は材料不足で要素が欠ける&lt;/li&gt;
&lt;/ol&gt;
&lt;/div&gt;
&lt;div class="alert alert-info mt-3 mb-0"&gt;
&lt;div class="fw-bold mb-1"&gt;立て直しの視点&lt;/div&gt;
&lt;div class="mb-0"&gt;接続語・否定語・例外条件を&lt;strong&gt;止まる対象&lt;/strong&gt;として固定し、段落要点を一言で置く癖を作ります。&lt;/div&gt;
&lt;/div&gt;
&lt;/div&gt;
&lt;/div&gt;
&lt;/div&gt;
&lt;/div&gt;
&lt;p&gt;&lt;!-- オンライン --&gt;&lt;/p&gt;
&lt;h2 id="online" class="dl-anchor dl-h2"&gt;オンライン国語個別指導が効果を発揮する理由&lt;/h2&gt;
&lt;p class="dl-lead"&gt;読み飛ばしは答案だけ見ても原因が特定しづらい課題です。オンライン国語の個別指導では、&lt;br /&gt;
&lt;strong&gt;読む途中の動き&lt;/strong&gt;を観察し、飛ばしが起きる瞬間を切り分けて矯正できます。&lt;/p&gt;
&lt;div class="card dl-card shadow-sm mb-4"&gt;
&lt;div class="card-body p-3 p-md-4"&gt;
&lt;div class="row g-3"&gt;
&lt;div class="col-12 col-lg-7"&gt;
&lt;div class="p-3 rounded" style="border: 1px solid #e5e7eb; background: #fff;"&gt;
&lt;div class="fw-bold mb-2"&gt;オンラインで把握しやすい兆候&lt;/div&gt;
&lt;ul class="mb-0 ps-3"&gt;
&lt;li&gt;接続語や否定語の位置で止まらず、先へ流れる&lt;/li&gt;
&lt;li&gt;段落の要点メモが作れず、速さだけが増える&lt;/li&gt;
&lt;li&gt;設問を分解せずに本文へ戻って探し回る&lt;/li&gt;
&lt;li&gt;記述で材料回収をせず文章化を始める&lt;/li&gt;
&lt;/ul&gt;
&lt;/div&gt;
&lt;p&gt;&lt;!-- メインリンク：1回 --&gt;&lt;/p&gt;
&lt;div class="alert alert-primary mt-3 mb-0"&gt;
&lt;div class="fw-bold mb-1"&gt;案内&lt;/div&gt;
&lt;div class="mb-0"&gt;読み飛ばし癖を「注意」で終わらせず、処理の型として矯正したい場合は&lt;br /&gt;
&lt;a class="fw-bold" href="https://dokkai-labo.tokyo/kobetsuonline01/"&gt;オンライン国語の個別指導&lt;/a&gt;&lt;br /&gt;
が有効です。止まる箇所を固定し、過去問でも崩れない再現性を作ります。&lt;/div&gt;
&lt;/div&gt;
&lt;/div&gt;
&lt;div class="col-12 col-lg-5"&gt;
&lt;div class="dl-kpi p-3 h-100"&gt;
&lt;div class="fw-bold mb-2"&gt;矯正のゴール設定&lt;/div&gt;
&lt;ul class="mb-3 ps-3 small mb-0"&gt;
&lt;li&gt;接続語で止まれている&lt;/li&gt;
&lt;li&gt;段落要点を一言で置ける&lt;/li&gt;
&lt;li&gt;設問は三点分解してから本文へ戻る&lt;/li&gt;
&lt;li&gt;記述は材料→並び替え→文章化の順を守る&lt;/li&gt;
&lt;/ul&gt;
&lt;div class="small"&gt;ゴールは「速さ」ではなく「止まる癖と確認」です。&lt;/div&gt;
&lt;/div&gt;
&lt;/div&gt;
&lt;/div&gt;
&lt;/div&gt;
&lt;/div&gt;
&lt;p&gt;&lt;!-- 改善手順 --&gt;&lt;/p&gt;
&lt;h2 id="steps" class="dl-anchor dl-h2"&gt;改善方法（実践ステップ）&lt;/h2&gt;
&lt;p class="dl-lead"&gt;読み飛ばしの矯正は、止まる場所を決め、止まれたかを確認する仕組みづくりです。本文処理→設問→記述の順に整えます。&lt;/p&gt;
&lt;p&gt;&lt;!-- Step 1 --&gt;&lt;/p&gt;
&lt;details class="dl-details card dl-card shadow-sm mb-3" open=""&gt;
&lt;summary class="card-header fw-bold" style="background: #ecfeff;"&gt;ステップ1：本文処理の改善 &lt;span class="badge bg-info text-dark"&gt;止まる語を固定&lt;/span&gt;&lt;/summary&gt;
&lt;div class="card-body p-3 p-md-4"&gt;
&lt;div class="row g-3"&gt;
&lt;div class="col-12 col-lg-6"&gt;
&lt;div class="dl-soft p-3 h-100"&gt;
&lt;div class="fw-bold mb-2"&gt;最初に固定するルール&lt;/div&gt;
&lt;ul class="mb-0 ps-3"&gt;
&lt;li&gt;接続語は囲む&lt;/li&gt;
&lt;li&gt;否定語と例外条件は下線&lt;/li&gt;
&lt;li&gt;段落ごとに一言要点&lt;/li&gt;
&lt;li&gt;迷った語は仮置きして先へ進む&lt;/li&gt;
&lt;/ul&gt;
&lt;div class="dl-note mt-2"&gt;印は増やさず、止まる対象だけを固定します。&lt;/div&gt;
&lt;/div&gt;
&lt;/div&gt;
&lt;div class="col-12 col-lg-6"&gt;
&lt;div class="p-3 rounded h-100" style="border: 1px solid #e5e7eb; background: #fff;"&gt;
&lt;div class="fw-bold mb-2"&gt;読み飛ばしチェック&lt;/div&gt;
&lt;div class="table-responsive"&gt;
&lt;table class="table table-bordered align-middle mb-0 dl-table"&gt;
&lt;thead style="background: #ffffff;"&gt;
&lt;tr class="text-center"&gt;
&lt;th style="width: 44%;"&gt;サイン&lt;/th&gt;
&lt;th&gt;修正&lt;/th&gt;
&lt;/tr&gt;
&lt;/thead&gt;
&lt;tbody&gt;
&lt;tr&gt;
&lt;td&gt;接続語で止まらない&lt;/td&gt;
&lt;td&gt;接続語の直後で一息入れて段落関係を言う&lt;/td&gt;
&lt;/tr&gt;
&lt;tr&gt;
&lt;td&gt;要点が置けない&lt;/td&gt;
&lt;td&gt;一言だけ書く。理由は後で拾う&lt;/td&gt;
&lt;/tr&gt;
&lt;tr&gt;
&lt;td&gt;分からない語で流す&lt;/td&gt;
&lt;td&gt;仮の意味を置き、本文根拠で後で修正&lt;/td&gt;
&lt;/tr&gt;
&lt;tr&gt;
&lt;td&gt;結論部が薄い&lt;/td&gt;
&lt;td&gt;段落末の一文だけ精読して要点を確定&lt;/td&gt;
&lt;/tr&gt;
&lt;/tbody&gt;
&lt;/table&gt;
&lt;/div&gt;
&lt;div class="dl-note mt-2"&gt;止まる箇所が固定されると、根拠回収の精度が上がります。&lt;/div&gt;
&lt;/div&gt;
&lt;/div&gt;
&lt;/div&gt;
&lt;/div&gt;
&lt;/details&gt;
&lt;p&gt;&lt;!-- Step 2 --&gt;&lt;/p&gt;
&lt;details class="dl-details card dl-card shadow-sm mb-3"&gt;
&lt;summary class="card-header fw-bold" style="background: #eef2ff;"&gt;ステップ2：設問処理の改善 &lt;span class="badge bg-primary"&gt;三点分解&lt;/span&gt;&lt;/summary&gt;
&lt;div class="card-body p-3 p-md-4"&gt;
&lt;div class="dl-soft p-3 mb-3"&gt;
&lt;div class="fw-bold mb-2"&gt;設問は三点に分解してから本文へ&lt;/div&gt;
&lt;div class="row g-2"&gt;
&lt;div class="col-12 col-md-4"&gt;
&lt;div class="fw-bold"&gt;何を答える&lt;/div&gt;
&lt;div class="dl-note"&gt;内容、理由、心情など種類を確定&lt;/div&gt;
&lt;/div&gt;
&lt;div class="col-12 col-md-4"&gt;
&lt;div class="fw-bold"&gt;どこから拾う&lt;/div&gt;
&lt;div class="dl-note"&gt;参照範囲を仮決めして探し回りを減らす&lt;/div&gt;
&lt;/div&gt;
&lt;div class="col-12 col-md-4"&gt;
&lt;div class="fw-bold"&gt;どの条件で整える&lt;/div&gt;
&lt;div class="dl-note"&gt;字数、要素、言い換え、対比など&lt;/div&gt;
&lt;/div&gt;
&lt;/div&gt;
&lt;/div&gt;
&lt;div class="table-responsive"&gt;
&lt;table class="table table-bordered align-middle mb-0 dl-table"&gt;
&lt;thead style="background: #ffffff;"&gt;
&lt;tr class="text-center"&gt;
&lt;th style="width: 28%;"&gt;よくあるズレ&lt;/th&gt;
&lt;th style="width: 40%;"&gt;起きること&lt;/th&gt;
&lt;th&gt;対策&lt;/th&gt;
&lt;/tr&gt;
&lt;/thead&gt;
&lt;tbody&gt;
&lt;tr&gt;
&lt;td class="fw-bold"&gt;本文へ直行&lt;/td&gt;
&lt;td&gt;戻り読みが増えて焦り→飛ばしが悪化&lt;/td&gt;
&lt;td&gt;三点分解→参照範囲→本文&lt;/td&gt;
&lt;/tr&gt;
&lt;tr&gt;
&lt;td class="fw-bold"&gt;限定語を落とす&lt;/td&gt;
&lt;td&gt;条件漏れで部分点止まり&lt;/td&gt;
&lt;td&gt;限定語を囲み、最後に条件点検&lt;/td&gt;
&lt;/tr&gt;
&lt;tr&gt;
&lt;td class="fw-bold"&gt;根拠が言えない&lt;/td&gt;
&lt;td&gt;選択肢が残って語感で決める&lt;/td&gt;
&lt;td&gt;根拠を一言で言ってから吟味&lt;/td&gt;
&lt;/tr&gt;
&lt;/tbody&gt;
&lt;/table&gt;
&lt;/div&gt;
&lt;/div&gt;
&lt;/details&gt;
&lt;p&gt;&lt;!-- Step 3 --&gt;&lt;/p&gt;
&lt;details class="dl-details card dl-card shadow-sm mb-4"&gt;
&lt;summary class="card-header fw-bold" style="background: #fff7ed;"&gt;ステップ3：記述改善 &lt;span class="badge bg-warning text-dark"&gt;工程分離&lt;/span&gt;&lt;/summary&gt;
&lt;div class="card-body p-3 p-md-4"&gt;
&lt;p class="mb-3"&gt;読み飛ばし癖がある場合、記述は材料不足になりやすいです。文章化を先にしないで、工程を固定します。&lt;/p&gt;
&lt;div class="row g-3"&gt;
&lt;div class="col-12 col-lg-6"&gt;
&lt;div class="dl-soft p-3 h-100"&gt;
&lt;div class="fw-bold mb-2"&gt;記述の三工程&lt;/div&gt;
&lt;ol class="mb-0 ps-3"&gt;
&lt;li&gt;材料の抜き出し&lt;/li&gt;
&lt;li&gt;要素の並び替え&lt;/li&gt;
&lt;li&gt;文章化&lt;/li&gt;
&lt;/ol&gt;
&lt;div class="dl-note mt-2"&gt;材料が揃うまで文章を書かない、をルール化します。&lt;/div&gt;
&lt;/div&gt;
&lt;/div&gt;
&lt;div class="col-12 col-lg-6"&gt;
&lt;div class="p-3 rounded h-100" style="border: 1px solid #e5e7eb; background: #fff;"&gt;
&lt;div class="fw-bold mb-2"&gt;よくある崩れ方と対処&lt;/div&gt;
&lt;ul class="mb-0 ps-3"&gt;
&lt;li&gt;抽象語で終わる → 本文の具体を一つ入れる&lt;/li&gt;
&lt;li&gt;条件漏れ → 条件を箇条書きして点検&lt;/li&gt;
&lt;li&gt;要素不足 → 理由と具体をセットで回収&lt;/li&gt;
&lt;/ul&gt;
&lt;/div&gt;
&lt;/div&gt;
&lt;/div&gt;
&lt;div class="alert alert-warning mt-3 mb-0"&gt;
&lt;div class="fw-bold mb-1"&gt;添削後の最短ルート&lt;/div&gt;
&lt;div class="mb-0"&gt;「写す」ではなく、直された理由を一言で説明し、同じ設問で書き直して再現性を作ります。&lt;/div&gt;
&lt;/div&gt;
&lt;/div&gt;
&lt;/details&gt;
&lt;p&gt;&lt;!-- 家庭の役割 --&gt;&lt;/p&gt;
&lt;h2 id="home" class="dl-anchor dl-h2"&gt;家庭でできるフォローと役割分担&lt;/h2&gt;
&lt;p class="dl-lead"&gt;家庭は指導者より、習慣化の設計者として関わる方が衝突が減り、改善が進みやすくなります。&lt;/p&gt;
&lt;div class="card dl-card shadow-sm mb-4"&gt;
&lt;div class="card-body p-3 p-md-4"&gt;
&lt;div class="row g-3"&gt;
&lt;div class="col-12 col-lg-6"&gt;
&lt;div class="dl-soft p-3 h-100"&gt;
&lt;div class="fw-bold mb-2"&gt;家庭が担いやすいこと&lt;/div&gt;
&lt;ul class="mb-0 ps-3"&gt;
&lt;li&gt;語彙・漢字を少量で毎日&lt;/li&gt;
&lt;li&gt;音読は「接続語で止まる」だけを狙う&lt;/li&gt;
&lt;li&gt;過去問は点数より「落とした語」を記録&lt;/li&gt;
&lt;/ul&gt;
&lt;/div&gt;
&lt;/div&gt;
&lt;div class="col-12 col-lg-6"&gt;
&lt;div class="p-3 rounded h-100" style="border: 1px solid #e5e7eb; background: #fff;"&gt;
&lt;div class="fw-bold mb-2"&gt;家庭の声かけは三つに絞る&lt;/div&gt;
&lt;div class="table-responsive"&gt;
&lt;table class="table table-bordered align-middle mb-0 dl-table"&gt;
&lt;thead style="background: #ffffff;"&gt;
&lt;tr class="text-center"&gt;
&lt;th style="width: 28%;"&gt;声かけ&lt;/th&gt;
&lt;th&gt;狙い&lt;/th&gt;
&lt;/tr&gt;
&lt;/thead&gt;
&lt;tbody&gt;
&lt;tr&gt;
&lt;td class="fw-bold"&gt;接続語で何が変わった&lt;/td&gt;
&lt;td&gt;段落関係の取り違えを防ぐ&lt;/td&gt;
&lt;/tr&gt;
&lt;tr&gt;
&lt;td&gt;この指示語は何を指す&lt;/td&gt;
&lt;td&gt;根拠ズレを防ぐ&lt;/td&gt;
&lt;/tr&gt;
&lt;tr&gt;
&lt;td&gt;根拠はどこ&lt;/td&gt;
&lt;td&gt;語感判断を避ける&lt;/td&gt;
&lt;/tr&gt;
&lt;/tbody&gt;
&lt;/table&gt;
&lt;/div&gt;
&lt;div class="dl-note mt-2"&gt;答えを教えるより、止まる箇所と根拠へ戻す方が再現性が育ちます。&lt;/div&gt;
&lt;/div&gt;
&lt;/div&gt;
&lt;/div&gt;
&lt;div class="alert mt-3 mb-0 dl-callout"&gt;
&lt;div class="fw-bold mb-1"&gt;音読の最小設計&lt;/div&gt;
&lt;div class="mb-0"&gt;1日3分で構いません。接続語の直後で止まり、段落関係を一言で言う練習だけでも、読み飛ばしは改善しやすくなります。&lt;/div&gt;
&lt;/div&gt;
&lt;/div&gt;
&lt;/div&gt;
&lt;p&gt;&lt;!-- 相性 --&gt;&lt;/p&gt;
&lt;h2 id="fit" class="dl-anchor dl-h2"&gt;どんな子に相性が良いか&lt;/h2&gt;
&lt;p class="dl-lead"&gt;読み飛ばし癖は、成績だけでは見抜きにくい課題です。次のタイプはオンライン個別と相性が良い傾向があります。&lt;/p&gt;
&lt;div class="row g-3 mb-4"&gt;
&lt;div class="col-12 col-lg-7"&gt;
&lt;div class="card dl-card shadow-sm h-100"&gt;
&lt;div class="card-body p-3 p-md-4"&gt;
&lt;div class="fw-bold mb-2"&gt;相性が良いタイプ&lt;/div&gt;
&lt;ul class="mb-0 ps-3"&gt;
&lt;li&gt;速く読めるが要点を外す&lt;/li&gt;
&lt;li&gt;選択肢の消去が不安定&lt;/li&gt;
&lt;li&gt;記述が要素不足になりやすい&lt;/li&gt;
&lt;li&gt;読み直しが増えて時間が足りない&lt;/li&gt;
&lt;li&gt;家庭で直そうとすると衝突しやすい&lt;/li&gt;
&lt;/ul&gt;
&lt;hr class="my-3" /&gt;
&lt;p&gt;&lt;!-- サブリンク：1回 --&gt;&lt;/p&gt;
&lt;div class="fw-bold mb-2"&gt;物語文で読み飛ばしが出る場合&lt;/div&gt;
&lt;div class="dl-note"&gt;心情変化のきっかけを落としているケースが多いです。物語文の読みを安定させたい方は、以下も参考になります。&lt;/div&gt;
&lt;p&gt;&lt;a class="btn btn-outline-primary mt-2" href="https://dokkai-labo.tokyo/monogataribun/"&gt;&lt;br /&gt;
物語文講座をチェックする&lt;br /&gt;
&lt;/a&gt;&lt;/p&gt;
&lt;/div&gt;
&lt;/div&gt;
&lt;/div&gt;
&lt;div class="col-12 col-lg-5"&gt;
&lt;div class="card dl-card shadow-sm h-100"&gt;
&lt;div class="card-body p-3 p-md-4"&gt;
&lt;div class="fw-bold mb-2"&gt;オンラインでの進め方の例&lt;/div&gt;
&lt;div class="dl-soft p-3"&gt;
&lt;ol class="mb-0 ps-3"&gt;
&lt;li&gt;止まる語を固定する&lt;/li&gt;
&lt;li&gt;段落要点を一言で置く&lt;/li&gt;
&lt;li&gt;設問三点分解を挟んで本文探索を減らす&lt;/li&gt;
&lt;li&gt;過去問で再現できるか確認する&lt;/li&gt;
&lt;/ol&gt;
&lt;/div&gt;
&lt;div class="dl-note mt-2"&gt;癖は戻りやすいので「同じ型で再現できたか」を毎回確認します。&lt;/div&gt;
&lt;/div&gt;
&lt;/div&gt;
&lt;/div&gt;
&lt;/div&gt;
&lt;p&gt;&lt;!-- まとめ --&gt;&lt;/p&gt;
&lt;h2 id="summary" class="dl-anchor dl-h2"&gt;まとめ&lt;/h2&gt;
&lt;div class="card dl-card shadow-sm"&gt;
&lt;div class="card-body p-3 p-md-4"&gt;
&lt;div class="row align-items-center g-3"&gt;
&lt;div class="col-12 col-lg-8"&gt;
&lt;p class="mb-2"&gt;読み飛ばし癖は読解力よりも視線と処理の癖として起きやすく、止まる場所を決めて型で矯正すると改善します。&lt;br /&gt;
本文処理・設問分解・記述工程を固定し、過去問にも再現できる形に整えましょう。&lt;/p&gt;
&lt;div class="dl-soft p-3"&gt;
&lt;div class="fw-bold mb-1"&gt;最終チェック&lt;/div&gt;
&lt;ul class="mb-0 ps-3"&gt;
&lt;li&gt;接続語で止まれている&lt;/li&gt;
&lt;li&gt;段落要点を一言で置ける&lt;/li&gt;
&lt;li&gt;指示語の指す内容を言える&lt;/li&gt;
&lt;li&gt;記述は材料→並び替え→文章化の順を守る&lt;/li&gt;
&lt;/ul&gt;
&lt;/div&gt;
&lt;/div&gt;
&lt;div class="col-12 col-lg-4"&gt;
&lt;p&gt;&lt;!-- メインリンク：2回目（許容範囲） --&gt;&lt;br /&gt;
&lt;a class="btn btn-primary btn-lg w-100" href="https://dokkai-labo.tokyo/kobetsuonline01/"&gt;&lt;br /&gt;
オンライン国語の個別指導へ&lt;br /&gt;
&lt;/a&gt;&lt;/p&gt;
&lt;div class="dl-note mt-2"&gt;読み飛ばしの「止まれない癖」を、処理の型として矯正します。&lt;/div&gt;
&lt;/div&gt;
&lt;/div&gt;
&lt;div class="dl-note"&gt;&lt;/div&gt;
&lt;/div&gt;
&lt;/div&gt;
&lt;/div&gt;
&lt;/div&gt;
&lt;p&gt;&lt;!-- [ /.socialSet ] --&gt;&lt;/p&gt;
&lt;div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col_blog%2Fyomitobashi-online%2F&amp;amp;t=%E2%80%9C%E8%AA%AD%E3%81%BF%E9%A3%9B%E3%81%B0%E3%81%97%E7%99%96%E2%80%9D%E3%82%92%E3%82%AA%E3%83%B3%E3%83%A9%E3%82%A4%E3%83%B3%E3%81%A7%E4%BF%AE%E6%AD%A3%E3%81%99%E3%82%8B%E6%96%B9%E6%B3%95%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col_blog%2Fyomitobashi-online%2F&amp;amp;text=%E2%80%9C%E8%AA%AD%E3%81%BF%E9%A3%9B%E3%81%B0%E3%81%97%E7%99%96%E2%80%9D%E3%82%92%E3%82%AA%E3%83%B3%E3%83%A9%E3%82%A4%E3%83%B3%E3%81%A7%E4%BF%AE%E6%AD%A3%E3%81%99%E3%82%8B%E6%96%B9%E6%B3%95%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2%80%9C%E8%AA%AD%E3%81%BF%E9%A3%9B%E3%81%B0%E3%81%97%E7%99%96%E2%80%9D%E3%82%92%E3%82%AA%E3%83%B3%E3%83%A9%E3%82%A4%E3%83%B3%E3%81%A7%E4%BF%AE%E6%AD%A3%E3%81%99%E3%82%8B%E6%96%B9%E6%B3%95%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col_blog%2Fyomitobashi-online%2F" target="_blank" &gt;&lt;span class="vk_icon_w_r_sns_bluesky icon_sns"&gt;&lt;/span&gt;&lt;span class="sns_txt"&gt;Bluesky&lt;/span&gt;&lt;/a&gt;&lt;/li&gt;&lt;li class="sb_copy sb_icon"&gt;&lt;button class="copy-button sb_icon_inner"data-clipboard-text="“読み飛ばし癖”をオンラインで修正する方法 | 受験国語専門 読解ラボ東京 | 中学受験・大学受験対応の個別指導国語専門塾（オンライン・教室対応） https://dokkai-labo.tokyo/col_blog/yomitobashi-online/"&gt;&lt;span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</si>
  <si>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https://juku-escot.com/column/eigobenkyouhou/
【検出された不自然ワード】
- 崩れ
- 型
- 固定
- 手順
- 立て直
- 整え
【本文】
------
&lt;p&gt;中高一貫校の英語は、進度が速く、扱う範囲も広いため、いったん遅れが出ると「予習と復習だけで手一杯」「定期テストが安定しない」と感じやすい教科です。&lt;/p&gt;
&lt;p&gt;ただ、学習の立て直しは不可能ではありません。ここでは、&lt;strong&gt;語彙・音読・教科書理解&lt;/strong&gt;の3本柱で、無理なく戻すための順番と、今日からの実行手順を整理します。&lt;/p&gt;
&lt;h2&gt;結論：中高一貫の英語は「語彙・音読・教科書理解」で立て直せる&lt;/h2&gt;
&lt;div style="background: #f8f9fa; border: 1px solid #e9ecef; padding: 12px; border-radius: 10px; margin: 12px 0;"&gt;
&lt;p style="margin: 0;"&gt;&lt;strong&gt;即答&lt;/strong&gt;&lt;br /&gt;
伸び悩みの多くは「単語不足」「音で処理できない」「教科書の理解が浅い」に分解できます。&lt;br /&gt;
3本柱を小さく回すだけで、授業の理解とテストの安定が戻りやすくなります。&lt;br /&gt;
まずは現状チェック→不足の柱だけを1週間、毎日短時間で回しましょう。&lt;/p&gt;
&lt;/div&gt;
&lt;ul&gt;
&lt;li&gt;&lt;strong&gt;語彙&lt;/strong&gt;：英文を読む土台。知らない単語が多いほど、読むのが苦痛になります。&lt;/li&gt;
&lt;li&gt;&lt;strong&gt;音読&lt;/strong&gt;：目で読んだ英語を「音」で処理できるようにし、読む速さと理解を底上げします。&lt;/li&gt;
&lt;li&gt;&lt;strong&gt;教科書理解&lt;/strong&gt;：学校教材（検定教科書／検定外教科書）を「分かったつもり」で終わらせない仕組みを作ります。&lt;/li&gt;
&lt;/ul&gt;
&lt;h2&gt;中高一貫校の英語がきつくなる理由（進度・範囲・課題量）&lt;/h2&gt;
&lt;div style="background: #f8f9fa; border: 1px solid #e9ecef; padding: 12px; border-radius: 10px; margin: 12px 0;"&gt;
&lt;p style="margin: 0;"&gt;&lt;strong&gt;即答&lt;/strong&gt;&lt;br /&gt;
きつさの正体は「速い進度」「早期からの高難度文法・長文」「課題量」です。&lt;br /&gt;
つまずくと復習が追いつかず、積み残しが増えやすい構造があります。&lt;br /&gt;
だからこそ、やみくもに量を増やすより、回し方（型）を先に整えるのが近道です。&lt;/p&gt;
&lt;/div&gt;
&lt;ul&gt;
&lt;li&gt;授業進度が速く、&lt;strong&gt;予習→授業→復習&lt;/strong&gt;のサイクルが崩れやすい&lt;/li&gt;
&lt;li&gt;中学段階から、文法・語彙・長文が一気に重くなりやすい&lt;/li&gt;
&lt;li&gt;学校専用の&lt;strong&gt;検定外教科書&lt;/strong&gt;を用いるケースもあり、負担が増えやすい&lt;/li&gt;
&lt;/ul&gt;
&lt;p&gt;結果として、「一度遅れると追いつきにくい」状態になりがちです。ここから先は、状況別に“最初の一手”を決めます。&lt;/p&gt;
&lt;h2&gt;まず何から始めるか（状況別チェック）&lt;/h2&gt;
&lt;div style="background: #f8f9fa; border: 1px solid #e9ecef; padding: 12px; border-radius: 10px; margin: 12px 0;"&gt;
&lt;p style="margin: 0;"&gt;&lt;strong&gt;即答&lt;/strong&gt;&lt;br /&gt;
まずは「授業」「テスト」「長文」のどこで止まっているかを切り分けます。&lt;br /&gt;
原因が違うまま同じ対策をすると、時間だけが減りやすいからです。&lt;br /&gt;
下の3パターンのうち、いちばん近いものから着手してください。&lt;/p&gt;
&lt;/div&gt;
&lt;h3&gt;授業についていけない（予習が回らない）場合&lt;/h3&gt;
&lt;p&gt;&lt;strong&gt;即答&lt;/strong&gt;&lt;br /&gt;
予習は“全文完璧”ではなく、授業で迷子にならない最低限に絞ります。&lt;br /&gt;
語彙と構造（主語・動詞）だけ押さえると、授業の理解が戻りやすいです。&lt;br /&gt;
次の週は、予習の型を固定して時間を短縮します。&lt;/p&gt;
&lt;ul&gt;
&lt;li&gt;本文を読む前に、未知語を&lt;strong&gt;5〜10個だけ&lt;/strong&gt;拾って確認（全部はやらない）&lt;/li&gt;
&lt;li&gt;各文で「&lt;strong&gt;主語・動詞&lt;/strong&gt;」に下線（構造が取れない原因の可視化）&lt;/li&gt;
&lt;li&gt;授業で扱う範囲は、音声があるなら&lt;strong&gt;1回だけ音読&lt;/strong&gt;してから授業へ&lt;/li&gt;
&lt;/ul&gt;
&lt;h3&gt;定期テストで点が取れない（暗記が抜ける）場合&lt;/h3&gt;
&lt;p&gt;&lt;strong&gt;即答&lt;/strong&gt;&lt;br /&gt;
点が取れない時は「覚えていない」より「定着していない」ことが多いです。&lt;br /&gt;
単語・例文・本文を“短い反復”で回すと、取りこぼしが減りやすくなります。&lt;br /&gt;
まずはテスト範囲を、毎日10〜15分で回す仕組みを作りましょう。&lt;/p&gt;
&lt;ul&gt;
&lt;li&gt;単語は「見て分かる」ではなく「&lt;strong&gt;即答できる&lt;/strong&gt;」まで（翌日・3日後に再テスト）&lt;/li&gt;
&lt;li&gt;教科書本文は、訳の丸暗記ではなく「&lt;strong&gt;要点を英語で言える&lt;/strong&gt;」か確認&lt;/li&gt;
&lt;li&gt;文法は“問題集を増やす”より、授業例文を使って&lt;strong&gt;同じ型を3回&lt;/strong&gt;&lt;/li&gt;
&lt;/ul&gt;
&lt;h3&gt;文法は分かるのに長文が読めない場合&lt;/h3&gt;
&lt;p&gt;&lt;strong&gt;即答&lt;/strong&gt;&lt;br /&gt;
長文が読めない原因は、語彙不足か、構造把握（どれが主語で何が動詞か）の崩れが多いです。&lt;br /&gt;
まずは教科書本文で“読解の型”を作ると、長文への転用がしやすくなります。&lt;br /&gt;
次の1週間は、本文を「段落→要点→根拠」の順で処理してみてください。&lt;/p&gt;
&lt;ul&gt;
&lt;li&gt;各段落の最初に「この段落は何の話？」を日本語で1行メモ&lt;/li&gt;
&lt;li&gt;文ごとに「主語・動詞・目的語」を取り、意味が崩れる箇所を特定&lt;/li&gt;
&lt;li&gt;音声がある場合、音読を入れて&lt;strong&gt;読む速さ&lt;/strong&gt;を一段上げる&lt;/li&gt;
&lt;/ul&gt;
&lt;h2&gt;語彙の増やし方（毎日10分の最小ループ）&lt;/h2&gt;
&lt;div style="background: #f8f9fa; border: 1px solid #e9ecef; padding: 12px; border-radius: 10px; margin: 12px 0;"&gt;
&lt;p style="margin: 0;"&gt;&lt;strong&gt;即答&lt;/strong&gt;&lt;br /&gt;
語彙は一気に増やすより、短時間で毎日回すほうが残りやすいです。&lt;br /&gt;
「新規→確認→再確認」の3点セットにすると、抜けが減ります。&lt;br /&gt;
通学などのスキマ時間に10分だけ、固定メニュー化しましょう。&lt;/p&gt;
&lt;/div&gt;
&lt;ul&gt;
&lt;li&gt;新しい単語：&lt;strong&gt;5〜10語&lt;/strong&gt;（少なくてよい）&lt;/li&gt;
&lt;li&gt;昨日分：&lt;strong&gt;即答チェック&lt;/strong&gt;（言えなければ印をつける）&lt;/li&gt;
&lt;li&gt;3日前分：&lt;strong&gt;もう一度チェック&lt;/strong&gt;（“覚えたつもり”を潰す）&lt;/li&gt;
&lt;/ul&gt;
&lt;h3&gt;単語が覚えられない時の原因と対処&lt;/h3&gt;
&lt;p&gt;&lt;strong&gt;即答&lt;/strong&gt;&lt;br /&gt;
覚えられないのは、量の問題より「確認不足」になっていることが多いです。&lt;br /&gt;
“見た回数”ではなく“言えた回数”を増やすと、定着が安定しやすいです。&lt;br /&gt;
まずは、1語につき「即答できたか」を記録してみてください。&lt;/p&gt;
&lt;ul&gt;
&lt;li&gt;対処1：意味だけでなく、&lt;strong&gt;発音（カタカナでも可）&lt;/strong&gt;を必ずセットにする&lt;/li&gt;
&lt;li&gt;対処2：書くより先に、&lt;strong&gt;口で言える&lt;/strong&gt;状態を作る（速度が上がる）&lt;/li&gt;
&lt;li&gt;対処3：例文の中で覚える（単語帳が苦しい場合は&lt;strong&gt;教科書本文&lt;/strong&gt;から拾う）&lt;/li&gt;
&lt;/ul&gt;
&lt;h2&gt;音読・シャドーイングのやり方（何回・どこまで）&lt;/h2&gt;
&lt;div style="background: #f8f9fa; border: 1px solid #e9ecef; padding: 12px; border-radius: 10px; margin: 12px 0;"&gt;
&lt;p style="margin: 0;"&gt;&lt;strong&gt;即答&lt;/strong&gt;&lt;br /&gt;
音読は「回数」より「毎日続く形」にするのが効果的です。&lt;br /&gt;
教科書本文や例文を、短く区切って3〜5分だけ回すと負担が増えません。&lt;br /&gt;
まずは“同じ範囲”を1週間だけ固定して音に慣れましょう。&lt;/p&gt;
&lt;/div&gt;
&lt;ul&gt;
&lt;li&gt;&lt;strong&gt;目安&lt;/strong&gt;：本文（または例文）を1回音読→慣れたらシャドーイング1回&lt;/li&gt;
&lt;li&gt;&lt;strong&gt;区切り&lt;/strong&gt;：段落単位・見開き半分など、短く切ってOK&lt;/li&gt;
&lt;li&gt;&lt;strong&gt;ポイント&lt;/strong&gt;：詰まる単語＝聞き取れない単語になりやすいので、そこで語彙に戻る&lt;/li&gt;
&lt;/ul&gt;
&lt;h3&gt;リスニングが伸びない時に確認すること&lt;/h3&gt;
&lt;p&gt;&lt;strong&gt;即答&lt;/strong&gt;&lt;br /&gt;
聞けない原因は「語彙」「音のつながり」「速度」のいずれかに寄りやすいです。&lt;br /&gt;
まずは教科書の音声で、聞けない箇所を特定してから練習すると効率が上がります。&lt;br /&gt;
“聞けない→読めば分かる”状態を作るのが最初の目標です。&lt;/p&gt;
&lt;ul&gt;
&lt;li&gt;スクリプトを見て意味が分かるか（語彙不足の確認）&lt;/li&gt;
&lt;li&gt;音声を0.75〜0.9倍にして追えるか（速度の問題の切り分け）&lt;/li&gt;
&lt;li&gt;1文だけ選び、シャドーイングを3回（量よりピンポイント）&lt;/li&gt;
&lt;/ul&gt;
&lt;h2&gt;教科書を「英語のまま」理解する予習→授業→復習の型&lt;/h2&gt;
&lt;div style="background: #f8f9fa; border: 1px solid #e9ecef; padding: 12px; border-radius: 10px; margin: 12px 0;"&gt;
&lt;p style="margin: 0;"&gt;&lt;strong&gt;即答&lt;/strong&gt;&lt;br /&gt;
教科書は、定期テストにも受験にも直結する“基礎の本丸”です。&lt;br /&gt;
「予習→授業→復習」を型にすると、理解が積み上がりやすくなります。&lt;br /&gt;
まずは、予習を短縮しつつ“授業で分からないを残さない”形に整えましょう。&lt;/p&gt;
&lt;/div&gt;
&lt;ul&gt;
&lt;li&gt;&lt;strong&gt;予習&lt;/strong&gt;：未知語を最小限確認／主語・動詞を取る／音読1回&lt;/li&gt;
&lt;li&gt;&lt;strong&gt;授業&lt;/strong&gt;：分からない箇所に印を付けて、授業中に回収（質問先を決める）&lt;/li&gt;
&lt;li&gt;&lt;strong&gt;復習&lt;/strong&gt;：印の箇所だけ解消→本文を音読→要点を日本語1行でまとめる&lt;/li&gt;
&lt;/ul&gt;
&lt;p&gt;宿題は「とりあえず終わらせる」になりがちですが、&lt;strong&gt;疑問点を残したまま積み上げない&lt;/strong&gt;ことが、長期的に最も効きます。&lt;/p&gt;
&lt;h3&gt;和訳で止まる／構造が取れない時の見直し順&lt;/h3&gt;
&lt;p&gt;&lt;strong&gt;即答&lt;/strong&gt;&lt;br /&gt;
止まる時は、いきなり全文訳に行くより、構造から戻すほうが早いです。&lt;br /&gt;
主語・動詞・修飾の順で確認すると、意味が安定しやすくなります。&lt;br /&gt;
迷ったら「一文だけ」を丁寧に直してから次へ進めてください。&lt;/p&gt;
&lt;ol&gt;
&lt;li&gt;主語と動詞を確定する（まず骨組み）&lt;/li&gt;
&lt;li&gt;目的語・補語を置く（SVの次に何が来ているか）&lt;/li&gt;
&lt;li&gt;前置詞句・関係詞などの修飾を足す（飾りを後から）&lt;/li&gt;
&lt;li&gt;最後に自然な日本語に整える（無理に意訳しない）&lt;/li&gt;
&lt;/ol&gt;
&lt;h2&gt;塾の使い方（先取り／フォロー）とオンラインの相性&lt;/h2&gt;
&lt;div style="background: #f8f9fa; border: 1px solid #e9ecef; padding: 12px; border-radius: 10px; margin: 12px 0;"&gt;
&lt;p style="margin: 0;"&gt;&lt;strong&gt;即答&lt;/strong&gt;&lt;br /&gt;
中高一貫の英語は、自己流での立て直しが難しい局面が出やすいです。&lt;br /&gt;
塾は「先取りで余裕を作る」か「積み残しを戻す」か、目的を決めると効果が出やすくなります。&lt;br /&gt;
通塾が負担なら、オンラインで学習管理まで含めて整える方法もあります。&lt;/p&gt;
&lt;/div&gt;
&lt;p&gt;中高一貫校では、学校ごとの教材・進度に合わせた対応が必要になることがあります（検定外教科書を含む）。そのため、学習の目的に応じて、使い方を分けるのが現実的です。&lt;/p&gt;
&lt;ul&gt;
&lt;li&gt;&lt;strong&gt;先取り&lt;/strong&gt;：学校授業を「復習」に変えて、理解の余裕を作る&lt;/li&gt;
&lt;li&gt;&lt;strong&gt;フォロー&lt;/strong&gt;：苦手単元や積み残しを、必要なら学年を戻って整理する&lt;/li&gt;
&lt;/ul&gt;
&lt;p&gt;英語講座の詳細は &lt;a href="https://juku-escot.com/subject/english/"&gt;英語講座の案内&lt;/a&gt; を、オンライン受講については &lt;a href="https://juku-escot.com/online/"&gt;オンラインの案内&lt;/a&gt; をご参照ください。&lt;/p&gt;
&lt;h3&gt;1対1でどこまで管理すると伸びやすいか&lt;/h3&gt;
&lt;p&gt;&lt;strong&gt;即答&lt;/strong&gt;&lt;br /&gt;
伸びやすいのは「何を、どの順で、いつやるか」が固定されるケースです。&lt;br /&gt;
1対1では、理解の穴だけでなく、学習の回し方そのものを整えやすい利点があります。&lt;br /&gt;
最低限、次の3点が回るように管理すると効果が出やすくなります。&lt;/p&gt;
&lt;ul&gt;
&lt;li&gt;学校教材に合わせた&lt;strong&gt;予習→授業→復習&lt;/strong&gt;の型&lt;/li&gt;
&lt;li&gt;語彙の&lt;strong&gt;反復ルール&lt;/strong&gt;（翌日・3日後チェック）&lt;/li&gt;
&lt;li&gt;音読の&lt;strong&gt;短時間ルーティン&lt;/strong&gt;（毎日3〜5分）&lt;/li&gt;
&lt;/ul&gt;
&lt;h2&gt;よくある質問（家庭での声かけ・勉強時間の目安）&lt;/h2&gt;
&lt;div style="background: #f8f9fa; border: 1px solid #e9ecef; padding: 12px; border-radius: 10px; margin: 12px 0;"&gt;
&lt;p style="margin: 0;"&gt;&lt;strong&gt;即答&lt;/strong&gt;&lt;br /&gt;
家庭は“教える役”より、“回す環境”を作るほうが負担が少ないです。&lt;br /&gt;
声かけは「量を増やす」より「どこで止まった？」の確認が有効になりやすいです。&lt;br /&gt;
勉強時間は長さより、毎日続く短時間の固定が第一歩です。&lt;/p&gt;
&lt;/div&gt;
&lt;p&gt;&lt;strong&gt;Q. 家庭では何を手伝うのが現実的ですか？&lt;/strong&gt;&lt;br /&gt;
A. 内容を教えるより、&lt;strong&gt;やる順番の確認&lt;/strong&gt;（語彙→音読→教科書）と、チェックの仕組み作り（翌日テストなど）が負担が少なめです。&lt;/p&gt;
&lt;p&gt;&lt;strong&gt;Q. 勉強時間はどれくらい必要ですか？&lt;/strong&gt;&lt;br /&gt;
A. まずは平日で&lt;strong&gt;20〜30分&lt;/strong&gt;を“固定メニュー”にするのが出発点になりやすいです。週末にまとめるより、短く毎日回すほうが遅れが戻りやすくなります。&lt;/p&gt;
&lt;p&gt;&lt;strong&gt;Q. 分からないところを放置しがちです。&lt;/strong&gt;&lt;br /&gt;
A. 「印を付ける→翌日までに回収」のルールにすると、積み残しが増えにくくなります。質問先（学校／塾）を決めておくと回りやすいです。&lt;/p&gt;
&lt;h2&gt;まとめ（3本柱と、今日からの1週間メニュー）&lt;/h2&gt;
&lt;div style="background: #f8f9fa; border: 1px solid #e9ecef; padding: 12px; border-radius: 10px; margin: 12px 0;"&gt;
&lt;p style="margin: 0;"&gt;&lt;strong&gt;即答&lt;/strong&gt;&lt;br /&gt;
中高一貫の英語は、語彙・音読・教科書理解の3本柱で立て直しやすいです。&lt;br /&gt;
まずは「現状の詰まり」を切り分け、1週間だけ固定メニューで回してみてください。&lt;br /&gt;
うまく回らない場合は、教材・進度に合わせた管理（先取り／フォロー）の導入も選択肢になります。&lt;/p&gt;
&lt;/div&gt;
&lt;ul&gt;
&lt;li&gt;&lt;strong&gt;語彙&lt;/strong&gt;：毎日10分（新規5〜10語＋確認）&lt;/li&gt;
&lt;li&gt;&lt;strong&gt;音読&lt;/strong&gt;：毎日3〜5分（本文または例文を1回、慣れたらシャドーイング）&lt;/li&gt;
&lt;li&gt;&lt;strong&gt;教科書理解&lt;/strong&gt;：予習は最小限／授業で印／復習で印を回収&lt;/li&gt;
&lt;/ul&gt;
&lt;p&gt;&lt;strong&gt;今日からの1週間メニュー（例）&lt;/strong&gt;&lt;/p&gt;
&lt;ul&gt;
&lt;li&gt;月〜金：語彙10分＋音読3分＋教科書の印回収10分&lt;/li&gt;
&lt;li&gt;土：1週間で印が多かった文を3つだけ選び、構造（主語・動詞）から整理&lt;/li&gt;
&lt;li&gt;日：テスト範囲の本文を通して読み直し（要点を日本語1行メモ）&lt;/li&gt;
&lt;/ul&gt;
&lt;p&gt;学習の仕組みを整える相談が必要な場合は、&lt;a href="https://juku-escot.com/inquiry/"&gt;お問い合わせ&lt;/a&gt;から状況を共有いただければ、教材・進度に合わせた進め方をご案内できます。&lt;/p&gt;
&lt;section style="margin-top: 40px; border-top: 2px solid #0056b3; padding-top: 20px;"&gt;
&lt;h3&gt;ニュートレジャー・プログレス21等の難関教材で「落ちこぼれ」を防ぐには&lt;/h3&gt;
&lt;p&gt;中高一貫校で多く採用される『NEW TREASURE（ニュートレジャー）』や『Progress21（プログレス21）』は、語彙数も文法レベルも検定教科書を遥かに凌駕します。これらで遅れが出た場合、以下の「絞り込み対策」が必要です。&lt;/p&gt;
&lt;table style="width: 100%; border-collapse: collapse; margin-bottom: 20px;"&gt;
&lt;tbody&gt;
&lt;tr style="background-color: #f0f4f8;"&gt;
&lt;th style="border: 1px solid #ccc; padding: 10px; text-align: left;"&gt;教材の特徴&lt;/th&gt;
&lt;th style="border: 1px solid #ccc; padding: 10px; text-align: left;"&gt;落ちこぼれないための対策&lt;/th&gt;
&lt;/tr&gt;
&lt;tr&gt;
&lt;td style="border: 1px solid #ccc; padding: 10px;"&gt;語彙が極めて多い&lt;/td&gt;
&lt;td style="border: 1px solid #ccc; padding: 10px;"&gt;Key Points（基本例文）に出てくる単語を最優先で暗記する。&lt;/td&gt;
&lt;/tr&gt;
&lt;tr&gt;
&lt;td style="border: 1px solid #ccc; padding: 10px;"&gt;文法が先取りかつ複雑&lt;/td&gt;
&lt;td style="border: 1px solid #ccc; padding: 10px;"&gt;本文の全訳に時間をかけすぎず、その課の「ターゲット文法」の構造把握に絞る。&lt;/td&gt;
&lt;/tr&gt;
&lt;/tbody&gt;
&lt;/table&gt;
&lt;/section&gt;
&lt;section style="margin-top: 30px; background-color: #fff9db; padding: 20px; border-radius: 10px;"&gt;
&lt;h3 style="margin-top: 0;"&gt;【実践練習】一文を正しく読むための「構造把握（SV）」の型&lt;/h3&gt;
&lt;p&gt;「和訳ができない」と悩む場合、まずは一文の中で&lt;strong&gt;「何が主語(S)で、何が動詞(V)か」&lt;/strong&gt;だけを特定する練習をしましょう。これが長文読解の土台になります。&lt;/p&gt;
&lt;div style="background: white; padding: 15px; border-left: 5px solid #ffae00; margin-bottom: 10px;"&gt;
&lt;p style="margin: 0;"&gt;&lt;strong&gt;例文：&lt;/strong&gt;The student who studied English every day passed the exam easily.&lt;/p&gt;
&lt;/div&gt;
&lt;ul style="list-style-type: none; padding-left: 0;"&gt;
&lt;li&gt;① &lt;strong&gt;まずV（動詞）を探す：&lt;/strong&gt; 過去形や助動詞に注目 → &lt;span style="color: #d9534f; font-weight: bold;"&gt;passed&lt;/span&gt; が動詞&lt;/li&gt;
&lt;li&gt;② &lt;strong&gt;S（主語）を特定する：&lt;/strong&gt; その前にある名詞 → &lt;span style="color: #0056b3; font-weight: bold;"&gt;The student&lt;/span&gt; が主語&lt;/li&gt;
&lt;li&gt;③ &lt;strong&gt;修飾語を（カッコ）で括る：&lt;/strong&gt; &lt;span style="color: #666;"&gt;(who studied English every day)&lt;/span&gt; はstudentの説明&lt;/li&gt;
&lt;/ul&gt;
&lt;p&gt;このように、「骨組み」を見抜く練習を毎日1文行うだけで、初見の長文への拒否反応が劇的に減ります。&lt;/p&gt;
&lt;/section&gt;
&lt;section style="margin-top: 30px; padding: 20px; border: 1px dashed #d9534f; border-radius: 10px;"&gt;
&lt;h3 style="color: #d9534f; margin-top: 0;"&gt;【チェックリスト】英語の「落ちこぼれ」サイン&lt;/h3&gt;
&lt;p&gt;以下の項目に2つ以上当てはまる場合、自己流の立て直しが限界に来ている可能性があります。&lt;/p&gt;
&lt;ul style="line-height: 1.8;"&gt;
&lt;li&gt;□ 教科書の本文を読んでも「単語の羅列」にしか見えない&lt;/li&gt;
&lt;li&gt;□ 定期テストの勉強が「和訳の丸暗記」になっている&lt;/li&gt;
&lt;li&gt;□ 単語テストは合格するが、1週間後にはほとんど忘れている&lt;/li&gt;
&lt;li&gt;□ 宿題（ワーク）を終わらせることが目的化している&lt;/li&gt;
&lt;/ul&gt;
&lt;p&gt;中高一貫校の英語は、一度「型」が崩れると雪だるま式に負債が増えます。早めに「学習の回し方」をプロに相談することをおすすめします。&lt;/p&gt;
&lt;/section&gt;
&lt;section class="veu_cta" id="veu_cta-494"&gt;&lt;h1 class="cta_title"&gt;講座案内：受験対策　難関私大対策講座【英語・数学・国語】&lt;/h1&gt;&lt;div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/&gt;基本的な英語の学力があれば合格点がとれる大学群ですが、近年の傾向として合格点が高くなりがちであるので、精度の高い学力を養うことが目標になります。
&lt;br /&gt;
&lt;br /&gt;【数学】
&lt;br /&gt; 基本レベルの問題から入試標準レベルの典型問題までを解答できる力を養うことを目指します。
&lt;br /&gt;
&lt;br /&gt;【国語】
&lt;br /&gt;どの学校でも使える、どんな文章にでも通用する普遍的な解法を伝達していきます。そして、演習と解説を通じてそれを使いこなす訓練をしていきます。&lt;/div&gt;&lt;div class="cta_body_link"&gt;&lt;a href="https://juku-escot.com/examination/" class="btn btn-primary btn-block btn-lg" target="_blank"&gt;受験対策　難関私大対策講座【英語・数学・国語】&lt;/a&gt;&lt;/div&gt;&lt;/div&gt;&lt;!--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</si>
  <si>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https://jukureiwa.com/tips/hakuchizu/
【検出された不自然ワード】
- 崩れ
- 型
- 固定
- 手順
- 立て直
- 導線
- 設計
- 整え
【本文】
------
&lt;p&gt;&lt;!-- 推奨タイトル（全角30以内）：白地図で地理を得点源に --&gt;&lt;br /&gt;
&lt;!-- 推奨メタ（全角80以内）：白地図で位置固定→地形・産業・資料問題へ接続。段階練習と週2回10分の回し方。 --&gt;&lt;/p&gt;
&lt;div class="container my-4 rw-wrap rw-blue"&gt;
&lt;style&gt;
    /* ===== Reiwa Blue UI (Bootstrap 5前提) ===== */&lt;br /&gt;    .rw-wrap{max-width:980px;}&lt;br /&gt;    .rw-blue{&lt;br /&gt;      --rw:#0d6efd; --rw-700:#0a58ca; --rw-900:#084298;&lt;br /&gt;      --tx:#1f2a37; --muted:#5b6776; --bd:rgba(13,110,253,.18);&lt;br /&gt;      --soft:rgba(13,110,253,.08); --soft2:rgba(13,110,253,.06);&lt;br /&gt;      --shadow:0 12px 28px rgba(0,0,0,.10);&lt;br /&gt;      color:var(--tx); line-height:1.9; font-size:16px;&lt;br /&gt;      position:relative;&lt;br /&gt;    }&lt;br /&gt;    .rw-blue a{color:var(--rw); text-decoration:underline; text-underline-offset:.18em;}&lt;br /&gt;    .rw-blue a:hover{opacity:.9;}&lt;br /&gt;    .rw-hero{&lt;br /&gt;      border:1px solid var(--bd);&lt;br /&gt;      border-radius:18px;&lt;br /&gt;      overflow:hidden;&lt;br /&gt;      box-shadow:var(--shadow);&lt;br /&gt;      background:&lt;br /&gt;        radial-gradient(1200px 420px at 20% 0%, rgba(13,110,253,.18), transparent 55%),&lt;br /&gt;        radial-gradient(900px 360px at 90% 20%, rgba(13,110,253,.14), transparent 55%),&lt;br /&gt;        #fff;&lt;br /&gt;    }&lt;br /&gt;    .rw-hero .rw-hero-top{&lt;br /&gt;      background:linear-gradient(135deg, rgba(13,110,253,.14), rgba(13,110,253,.06));&lt;br /&gt;      border-bottom:1px solid var(--bd);&lt;br /&gt;    }&lt;br /&gt;    .rw-chip{&lt;br /&gt;      display:inline-flex; align-items:center; gap:.4rem;&lt;br /&gt;      border:1px solid var(--bd);&lt;br /&gt;      background:rgba(255,255,255,.7);&lt;br /&gt;      padding:.28rem .6rem;&lt;br /&gt;      border-radius:999px;&lt;br /&gt;      font-size:.85rem;&lt;br /&gt;      color:var(--muted);&lt;br /&gt;    }&lt;br /&gt;    .rw-kicker{&lt;br /&gt;      letter-spacing:.04em;&lt;br /&gt;      color:var(--rw-900);&lt;br /&gt;      font-weight:700;&lt;br /&gt;      font-size:.95rem;&lt;br /&gt;    }&lt;br /&gt;    .rw-section{&lt;br /&gt;      border:1px solid var(--bd);&lt;br /&gt;      border-radius:16px;&lt;br /&gt;      background:#fff;&lt;br /&gt;      box-shadow:0 10px 22px rgba(0,0,0,.06);&lt;br /&gt;    }&lt;br /&gt;    .rw-h2{&lt;br /&gt;      display:flex; align-items:flex-start; gap:.75rem;&lt;br /&gt;      margin:0 0 .9rem 0;&lt;br /&gt;    }&lt;br /&gt;    .rw-h2 .rw-bar{&lt;br /&gt;      width:10px; min-width:10px;&lt;br /&gt;      border-radius:999px;&lt;br /&gt;      background:linear-gradient(180deg, var(--rw), var(--rw-900));&lt;br /&gt;      margin-top:.35rem;&lt;br /&gt;    }&lt;br /&gt;    .rw-h2 h2{&lt;br /&gt;      font-size:1.25rem; line-height:1.45;&lt;br /&gt;      margin:0; font-weight:800; color:var(--rw-900);&lt;br /&gt;    }&lt;br /&gt;    .rw-note{&lt;br /&gt;      background:var(--soft);&lt;br /&gt;      border:1px solid var(--bd);&lt;br /&gt;      border-radius:14px;&lt;br /&gt;      padding:14px 16px;&lt;br /&gt;      color:var(--tx);&lt;br /&gt;    }&lt;br /&gt;    .rw-list .list-group-item{&lt;br /&gt;      border-color:rgba(13,110,253,.12);&lt;br /&gt;    }&lt;br /&gt;    .rw-badge{&lt;br /&gt;      display:inline-block;&lt;br /&gt;      padding:.2rem .55rem;&lt;br /&gt;      border-radius:999px;&lt;br /&gt;      font-size:.78rem;&lt;br /&gt;      background:rgba(13,110,253,.12);&lt;br /&gt;      border:1px solid rgba(13,110,253,.22);&lt;br /&gt;      color:var(--rw-900);&lt;br /&gt;      font-weight:700;&lt;br /&gt;    }&lt;br /&gt;    .rw-step{&lt;br /&gt;      border:1px solid rgba(13,110,253,.16);&lt;br /&gt;      border-radius:16px;&lt;br /&gt;      background:linear-gradient(180deg, #fff, rgba(13,110,253,.03));&lt;br /&gt;      box-shadow:0 10px 22px rgba(0,0,0,.06);&lt;br /&gt;      overflow:hidden;&lt;br /&gt;    }&lt;br /&gt;    .rw-step .rw-step-head{&lt;br /&gt;      border-bottom:1px solid rgba(13,110,253,.14);&lt;br /&gt;      background:rgba(13,110,253,.06);&lt;br /&gt;    }&lt;br /&gt;    .rw-num{&lt;br /&gt;      width:44px; height:44px;&lt;br /&gt;      border-radius:14px;&lt;br /&gt;      display:inline-flex; align-items:center; justify-content:center;&lt;br /&gt;      background:linear-gradient(180deg, var(--rw), var(--rw-900));&lt;br /&gt;      color:#fff; font-weight:900;&lt;br /&gt;      box-shadow:0 10px 18px rgba(13,110,253,.25);&lt;br /&gt;    }&lt;br /&gt;    .rw-table thead th{&lt;br /&gt;      background:rgba(13,110,253,.12);&lt;br /&gt;      border-color:rgba(13,110,253,.16);&lt;br /&gt;      color:var(--rw-900);&lt;br /&gt;      font-weight:800;&lt;br /&gt;      text-align:center;&lt;br /&gt;      vertical-align:middle;&lt;br /&gt;    }&lt;br /&gt;    .rw-table tbody td, .rw-table tbody th{&lt;br /&gt;      border-color:rgba(13,110,253,.12);&lt;br /&gt;      vertical-align:top;&lt;br /&gt;    }&lt;br /&gt;    .rw-faq details{&lt;br /&gt;      border:1px solid rgba(13,110,253,.16);&lt;br /&gt;      border-radius:14px;&lt;br /&gt;      background:#fff;&lt;br /&gt;      box-shadow:0 10px 22px rgba(0,0,0,.05);&lt;br /&gt;      overflow:hidden;&lt;br /&gt;    }&lt;br /&gt;    .rw-faq summary{&lt;br /&gt;      list-style:none;&lt;br /&gt;      cursor:pointer;&lt;br /&gt;      padding:14px 16px;&lt;br /&gt;      background:linear-gradient(135deg, rgba(13,110,253,.10), rgba(13,110,253,.04));&lt;br /&gt;      font-weight:800;&lt;br /&gt;      color:var(--rw-900);&lt;br /&gt;      position:relative;&lt;br /&gt;    }&lt;br /&gt;    .rw-faq summary::-webkit-details-marker{display:none;}&lt;br /&gt;    .rw-faq summary:after{&lt;br /&gt;      content:"＋";&lt;br /&gt;      position:absolute; right:14px; top:50%;&lt;br /&gt;      transform:translateY(-50%);&lt;br /&gt;      font-weight:900; color:var(--rw-900);&lt;br /&gt;    }&lt;br /&gt;    .rw-faq details[open] summary:after{content:"－";}&lt;br /&gt;    .rw-faq .rw-faq-body{padding:14px 16px; color:var(--tx);}&lt;br /&gt;    .rw-cta{&lt;br /&gt;      border:1px solid rgba(13,110,253,.22);&lt;br /&gt;      border-radius:18px;&lt;br /&gt;      background:&lt;br /&gt;        radial-gradient(1100px 360px at 15% 0%, rgba(13,110,253,.18), transparent 60%),&lt;br /&gt;        radial-gradient(900px 320px at 95% 20%, rgba(13,110,253,.12), transparent 60%),&lt;br /&gt;        #fff;&lt;br /&gt;      box-shadow:var(--shadow);&lt;br /&gt;      position:relative;&lt;br /&gt;    }&lt;br /&gt;    .rw-cta .btn{position:relative; z-index:2;}&lt;br /&gt;    /* クリック阻害対策（装飾レイヤー無し／念のため） */&lt;br /&gt;    .rw-cta:before{content:""; position:absolute; inset:0; pointer-events:none;}&lt;br /&gt;  &lt;/style&gt;
&lt;p&gt;&lt;a class="btn btn-outline-primary btn-sm" href="https://jukureiwa.com/tips/naaymi_hub/"&gt;社会の悩み一覧（ハブ）へ&lt;/a&gt;&lt;br /&gt;
&lt;!-- ===== HERO ===== --&gt;&lt;/p&gt;
&lt;section class="rw-hero mb-4"&gt;
&lt;div class="rw-hero-top p-3 p-lg-4"&gt;
&lt;div class="d-flex flex-wrap gap-2 align-items-center mb-2"&gt;&lt;span class="rw-chip"&gt;受験社会｜地理&lt;/span&gt;&lt;br /&gt;
&lt;span class="rw-chip"&gt;悩み起点MC&lt;/span&gt;&lt;br /&gt;
&lt;span class="rw-chip"&gt;白地図で位置固定&lt;/span&gt;&lt;/div&gt;
&lt;p class="rw-kicker mb-2"&gt;暗記しているのに伸びないとき、最初に崩れているのは「位置」&lt;/p&gt;
&lt;h1 class="h3 fw-bold text-primary mb-0" style="line-height: 1.35;"&gt;白地図が埋まらない――地理を得点源に変える「位置の固定」&lt;/h1&gt;
&lt;/div&gt;
&lt;div class="p-3 p-lg-4"&gt;
&lt;p class="lead mb-3"&gt;都道府県名は言えるのに、白地図になると手が止まる。山地山脈や主要都市も、覚えたはずなのに場所が出てこない。&lt;br /&gt;
統計グラフや雨温図が出ると、知識をどう当てはめればいいか分からず、なんとなく選んで落とす――&lt;br /&gt;
この状態は暗記不足ではなく、&lt;strong&gt;「位置が固定されていない」&lt;/strong&gt;ことが原因で起きやすい症状です。&lt;/p&gt;
&lt;div class="rw-note"&gt;
&lt;div class="d-flex flex-wrap gap-2 mb-2"&gt;&lt;span class="rw-badge"&gt;この記事でできること&lt;/span&gt;&lt;/div&gt;
&lt;ul class="mb-0"&gt;
&lt;li&gt;白地図で詰まっている場所（県／地方／地形）の見つけ方&lt;/li&gt;
&lt;li&gt;点が伸びない子に共通する「位置があいまい」3パターン&lt;/li&gt;
&lt;li&gt;都道府県→地方→地形→都市→産業へつなぐ段階練習&lt;/li&gt;
&lt;li&gt;資料問題（統計・雨温図）に直結する使い方&lt;/li&gt;
&lt;li&gt;週2回10分で回る家庭運用と声かけの型&lt;/li&gt;
&lt;/ul&gt;
&lt;/div&gt;
&lt;/div&gt;
&lt;/section&gt;
&lt;p&gt;&lt;!-- ===== 状況整理 ===== --&gt;&lt;/p&gt;
&lt;section class="rw-section p-3 p-lg-4 mb-4"&gt;
&lt;div class="rw-h2"&gt;
&lt;div class="rw-bar"&gt;&lt;/div&gt;
&lt;h2&gt;まず状況整理：白地図はどこで止まっているか&lt;/h2&gt;
&lt;/div&gt;
&lt;p class="mb-3"&gt;白地図が苦手、と一口に言っても詰まり方は分かれます。次のうち&lt;strong&gt;3つ以上&lt;/strong&gt;当てはまる場合、&lt;br /&gt;
知識が「点」で止まり、実戦で使えない形に固まっている可能性が高いです。&lt;/p&gt;
&lt;div class="card border-primary shadow-sm rw-list"&gt;
&lt;div class="card-header bg-primary text-white fw-bold"&gt;チェック項目（当てはまるほど「位置固定」不足）&lt;/div&gt;
&lt;ul class="list-group list-group-flush"&gt;
&lt;li class="list-group-item"&gt;✅ &lt;strong&gt;都道府県名は言えるが、白地図に書けない&lt;/strong&gt;&lt;br /&gt;
&lt;small class="text-muted"&gt;位置が出ない／似た形でごまかす&lt;/small&gt;&lt;/li&gt;
&lt;li class="list-group-item"&gt;✅ &lt;strong&gt;同じ地方の県同士が入れ替わる&lt;/strong&gt;&lt;br /&gt;
&lt;small class="text-muted"&gt;境界の並びが曖昧（例：北関東／中部）&lt;/small&gt;&lt;/li&gt;
&lt;li class="list-group-item"&gt;✅ &lt;strong&gt;山地山脈・平野・盆地が「県」と結びつかない&lt;/strong&gt;&lt;br /&gt;
&lt;small class="text-muted"&gt;地形が点暗記で、線や面として出てこない&lt;/small&gt;&lt;/li&gt;
&lt;li class="list-group-item"&gt;✅ &lt;strong&gt;工業地帯や特産物は覚えたのに地図で指せない&lt;/strong&gt;&lt;br /&gt;
&lt;small class="text-muted"&gt;「どこで起きている現象か」が空中戦になっている&lt;/small&gt;&lt;/li&gt;
&lt;li class="list-group-item"&gt;✅ &lt;strong&gt;統計グラフ・雨温図になると候補が絞れず止まる&lt;/strong&gt;&lt;br /&gt;
&lt;small class="text-muted"&gt;資料→位置→用語の回路が育っていない&lt;/small&gt;&lt;/li&gt;
&lt;/ul&gt;
&lt;/div&gt;
&lt;p class="mt-3 mb-0"&gt;これは能力の問題ではなく、暗記の順番の問題です。白地図は「最後の確認」ではなく、&lt;strong&gt;地理の学びを起動させる装置&lt;/strong&gt;として扱う必要があります。&lt;/p&gt;
&lt;/section&gt;
&lt;p&gt;&lt;!-- ===== 原因の切り分け ===== --&gt;&lt;/p&gt;
&lt;section class="rw-section p-3 p-lg-4 mb-4"&gt;
&lt;div class="rw-h2"&gt;
&lt;div class="rw-bar"&gt;&lt;/div&gt;
&lt;h2&gt;原因の切り分け：点が伸びない3つの典型パターン&lt;/h2&gt;
&lt;/div&gt;
&lt;div class="row g-3"&gt;
&lt;div class="col-md-4"&gt;
&lt;div class="card h-100 border-0 shadow-sm" style="border-top: 5px solid #0d6efd;"&gt;
&lt;div class="card-body"&gt;
&lt;div class="fw-bold text-primary mb-2"&gt;1）位置が「点」で止まり周辺と結びつかない&lt;/div&gt;
&lt;p class="mb-0"&gt;「日本海側」程度で止まると、豪雪・稲作・港湾・交通などがまとまらず、資料で問われた瞬間に崩れます。&lt;br /&gt;
位置が固定されない限り、知識は増えても散らかったままです。&lt;/p&gt;
&lt;/div&gt;
&lt;/div&gt;
&lt;/div&gt;
&lt;div class="col-md-4"&gt;
&lt;div class="card h-100 border-0 shadow-sm" style="border-top: 5px solid #0d6efd;"&gt;
&lt;div class="card-body"&gt;
&lt;div class="fw-bold text-primary mb-2"&gt;2）県境より先に用語を増やしている&lt;/div&gt;
&lt;p class="mb-0"&gt;工業地帯や特産物を先に暗記すると、「どこで起きている話か」が空中戦になります。&lt;br /&gt;
設問で場所が変わった瞬間に別物に見え、選択肢処理が運任せになります。&lt;/p&gt;
&lt;/div&gt;
&lt;/div&gt;
&lt;/div&gt;
&lt;div class="col-md-4"&gt;
&lt;div class="card h-100 border-0 shadow-sm" style="border-top: 5px solid #0d6efd;"&gt;
&lt;div class="card-body"&gt;
&lt;div class="fw-bold text-primary mb-2"&gt;3）資料に当てはめる回路が育っていない&lt;/div&gt;
&lt;p class="mb-0"&gt;近年の入試は資料とセット。位置が固定されていないと候補を絞れず、用語を知っていても使えません。&lt;br /&gt;
暗記の質が&lt;strong&gt;“点数に直結しない形式”&lt;/strong&gt;で固まっているサインです。&lt;/p&gt;
&lt;/div&gt;
&lt;/div&gt;
&lt;/div&gt;
&lt;/div&gt;
&lt;div class="rw-note mt-3"&gt;
&lt;p class="mb-2"&gt;暗記そのものを否定する必要はありません。暗記の順番を&lt;strong&gt;「位置→周辺→特色→資料」&lt;/strong&gt;に組み替えるだけで、同じ努力が点数に変わります。&lt;/p&gt;
&lt;p class="mb-0"&gt;暗記の“入れ方・出し方”全体を整えるなら&lt;br /&gt;
&lt;a href="https://jukureiwa.com/tips/syakaianki/"&gt;社会暗記を点数に変える手順&lt;/a&gt;&lt;br /&gt;
が土台になります。&lt;/p&gt;
&lt;/div&gt;
&lt;/section&gt;
&lt;p&gt;&lt;!-- ===== 立て直し手順 ===== --&gt;&lt;/p&gt;
&lt;section class="rw-section p-3 p-lg-4 mb-4"&gt;
&lt;div class="rw-h2"&gt;
&lt;div class="rw-bar"&gt;&lt;/div&gt;
&lt;h2&gt;立て直しの手順：段階を切って「位置」を固定する&lt;/h2&gt;
&lt;/div&gt;
&lt;p class="mb-3"&gt;白地図は「一気に全部」を目指すほど失速します。毎回のゴールを小さく固定し、回転数で勝ちます。&lt;/p&gt;
&lt;div class="vstack gap-3"&gt;
&lt;p&gt;&lt;!-- STEP 01 --&gt;&lt;/p&gt;
&lt;div class="rw-step"&gt;
&lt;div class="rw-step-head p-3 d-flex gap-3 align-items-start"&gt;
&lt;div class="rw-num"&gt;01&lt;/div&gt;
&lt;div&gt;
&lt;div class="fw-bold text-primary"&gt;【今日から】「指して言う→逆引き→書く」の順に変える&lt;/div&gt;
&lt;div class="text-muted small"&gt;いきなり書き込みから入ると止まりやすい。まず“出せる”を作る。&lt;/div&gt;
&lt;/div&gt;
&lt;/div&gt;
&lt;div class="p-3"&gt;
&lt;ul class="mb-0"&gt;
&lt;li&gt;県名を見て&lt;strong&gt;地図上で指す&lt;/strong&gt;（指差し）&lt;/li&gt;
&lt;li&gt;県名を隠して&lt;strong&gt;指した場所の県名を言う&lt;/strong&gt;（逆引き）&lt;/li&gt;
&lt;li&gt;最後に空欄へ書き込む（書くのは3番目）&lt;/li&gt;
&lt;/ul&gt;
&lt;/div&gt;
&lt;/div&gt;
&lt;p&gt;&lt;!-- STEP 02 --&gt;&lt;/p&gt;
&lt;div class="rw-step"&gt;
&lt;div class="rw-step-head p-3 d-flex gap-3 align-items-start"&gt;
&lt;div class="rw-num"&gt;02&lt;/div&gt;
&lt;div&gt;
&lt;div class="fw-bold text-primary"&gt;【今週から】地方ブロックで「境界」を固定する&lt;/div&gt;
&lt;div class="text-muted small"&gt;候補が絞れると、資料問題の初動が速くなる。&lt;/div&gt;
&lt;/div&gt;
&lt;/div&gt;
&lt;div class="p-3"&gt;
&lt;ul class="mb-0"&gt;
&lt;li&gt;地方ごとに白地図を分け、県境の並びを覚える&lt;/li&gt;
&lt;li&gt;取り違えが出る県だけ重点反復（迷うところだけ潰す）&lt;/li&gt;
&lt;li&gt;海側/内陸、隣接県をセットで言える状態にする&lt;/li&gt;
&lt;/ul&gt;
&lt;/div&gt;
&lt;/div&gt;
&lt;p&gt;&lt;!-- STEP 03 --&gt;&lt;/p&gt;
&lt;div class="rw-step"&gt;
&lt;div class="rw-step-head p-3 d-flex gap-3 align-items-start"&gt;
&lt;div class="rw-num"&gt;03&lt;/div&gt;
&lt;div&gt;
&lt;div class="fw-bold text-primary"&gt;【今月中に】地形→主要都市→産業へ「位置の上に重ねる」&lt;/div&gt;
&lt;div class="text-muted small"&gt;“形→名称→理由”の順にすると崩れにくい。&lt;/div&gt;
&lt;/div&gt;
&lt;/div&gt;
&lt;div class="p-3"&gt;
&lt;ol class="mb-2"&gt;
&lt;li&gt;&lt;strong&gt;地形&lt;/strong&gt;：山地山脈・平野・盆地（線と面）&lt;/li&gt;
&lt;li&gt;&lt;strong&gt;主要都市&lt;/strong&gt;：県庁所在地・中核市（点）&lt;/li&gt;
&lt;li&gt;&lt;strong&gt;産業&lt;/strong&gt;：工業・農業・漁業（理由）&lt;/li&gt;
&lt;/ol&gt;
&lt;div class="rw-note mb-0"&gt;&lt;span class="rw-badge me-2"&gt;併読&lt;/span&gt;&lt;br /&gt;
地理を分野として伸ばす運用まで固めるなら&lt;br /&gt;
&lt;a href="https://jukureiwa.com/tips/honka_chiri/"&gt;本科での地理の進め方&lt;/a&gt;&lt;br /&gt;
が「演習の選び方」をぶれにくくします。&lt;/div&gt;
&lt;/div&gt;
&lt;/div&gt;
&lt;/div&gt;
&lt;/section&gt;
&lt;p&gt;&lt;!-- ===== ミスと修正 ===== --&gt;&lt;/p&gt;
&lt;section class="rw-section p-3 p-lg-4 mb-4"&gt;
&lt;div class="rw-h2"&gt;
&lt;div class="rw-bar"&gt;&lt;/div&gt;
&lt;h2&gt;よくあるミスと修正：この勘違いが失点を生む&lt;/h2&gt;
&lt;/div&gt;
&lt;div class="table-responsive shadow-sm rounded-3 overflow-hidden"&gt;
&lt;table class="table table-bordered mb-0 rw-table align-middle"&gt;
&lt;thead&gt;
&lt;tr&gt;
&lt;th style="width: 28%;"&gt;症状（ミス）&lt;/th&gt;
&lt;th style="width: 32%;"&gt;原因&lt;/th&gt;
&lt;th style="width: 40%;"&gt;修正行動（今日から）&lt;/th&gt;
&lt;/tr&gt;
&lt;/thead&gt;
&lt;tbody&gt;
&lt;tr&gt;
&lt;td&gt;&lt;strong&gt;県の形でごまかす&lt;/strong&gt;&lt;br /&gt;
&lt;small class="text-muted"&gt;なんとなくこの辺&lt;/small&gt;&lt;/td&gt;
&lt;td&gt;隣接県・海側/内陸の情報が入っていない&lt;/td&gt;
&lt;td&gt;県名を答えるときに&lt;strong&gt;隣接県を1つ&lt;/strong&gt;必ず添える（例：長野→新潟/岐阜）。&lt;/td&gt;
&lt;/tr&gt;
&lt;tr&gt;
&lt;td&gt;&lt;strong&gt;山地山脈が“線”として出ない&lt;/strong&gt;&lt;/td&gt;
&lt;td&gt;地形が点暗記で、県と結びつかない&lt;/td&gt;
&lt;td&gt;白地図に&lt;strong&gt;山地山脈だけ&lt;/strong&gt;をなぞる日を作る（県名は書かない）。&lt;/td&gt;
&lt;/tr&gt;
&lt;tr&gt;
&lt;td&gt;&lt;strong&gt;平野・盆地が混線する&lt;/strong&gt;&lt;/td&gt;
&lt;td&gt;地形と特色がセットになっていない&lt;/td&gt;
&lt;td&gt;地形名の横に&lt;strong&gt;セット語を1つ&lt;/strong&gt;（例：関東平野→人口、甲府盆地→果樹）。&lt;/td&gt;
&lt;/tr&gt;
&lt;tr&gt;
&lt;td&gt;&lt;strong&gt;工業地帯を場所だけ暗記&lt;/strong&gt;&lt;/td&gt;
&lt;td&gt;港・交通・原料/市場の理由が抜けている&lt;/td&gt;
&lt;td&gt;「なぜそこ？」を&lt;strong&gt;地図上の要素（港/平野/交通）&lt;/strong&gt;で答える練習へ。&lt;/td&gt;
&lt;/tr&gt;
&lt;/tbody&gt;
&lt;/table&gt;
&lt;/div&gt;
&lt;div class="rw-note mt-3"&gt;
&lt;div class="fw-bold text-primary mb-1"&gt;資料問題（統計・雨温図）へのつなぎ方&lt;/div&gt;
&lt;ol class="mb-0"&gt;
&lt;li&gt;資料を見たら&lt;strong&gt;単位・最大値・増減&lt;/strong&gt;を確認（グラフなら縦軸/横軸）&lt;/li&gt;
&lt;li&gt;特徴語を拾う（降水量が多い、寒暖差、第三次産業が高い など）&lt;/li&gt;
&lt;li&gt;白地図上で「候補地方」を&lt;strong&gt;2つまで&lt;/strong&gt;絞る（海側/内陸、緯度）&lt;/li&gt;
&lt;li&gt;最後に用語を当てはめる（果樹、促成栽培、工業地帯 など）&lt;/li&gt;
&lt;/ol&gt;
&lt;/div&gt;
&lt;/section&gt;
&lt;p&gt;&lt;!-- ===== 家庭運用 ===== --&gt;&lt;/p&gt;
&lt;section class="rw-section p-3 p-lg-4 mb-4"&gt;
&lt;div class="rw-h2"&gt;
&lt;div class="rw-bar"&gt;&lt;/div&gt;
&lt;h2&gt;家庭での回し方：週2回10分で“位置”を固定する&lt;/h2&gt;
&lt;/div&gt;
&lt;div class="row g-3"&gt;
&lt;div class="col-md-6"&gt;
&lt;div class="card h-100 border-primary shadow-sm"&gt;
&lt;div class="card-header bg-white border-bottom border-primary"&gt;&lt;span class="rw-badge me-2"&gt;週の設計&lt;/span&gt;&lt;span class="fw-bold text-primary"&gt;回すだけで崩れない形&lt;/span&gt;&lt;/div&gt;
&lt;div class="card-body"&gt;
&lt;ul class="mb-0"&gt;
&lt;li&gt;&lt;strong&gt;週2回&lt;/strong&gt;：白地図（都道府県・地方）を短時間で回す&lt;/li&gt;
&lt;li&gt;&lt;strong&gt;週1回&lt;/strong&gt;：地形（山地山脈・平野・盆地）だけを重ねる&lt;/li&gt;
&lt;li&gt;&lt;strong&gt;週1回&lt;/strong&gt;：資料（統計・雨温図）を1題だけ、候補絞り→解答&lt;/li&gt;
&lt;/ul&gt;
&lt;p class="mt-2 mb-0 text-muted small"&gt;「同じことを長く」ではなく「同じ型を短く繰り返す」。白地図が日によって波打たなくなります。&lt;/p&gt;
&lt;/div&gt;
&lt;/div&gt;
&lt;/div&gt;
&lt;div class="col-md-6"&gt;
&lt;div class="card h-100 border-primary shadow-sm"&gt;
&lt;div class="card-header bg-white border-bottom border-primary"&gt;&lt;span class="rw-badge me-2"&gt;声かけ&lt;/span&gt;&lt;span class="fw-bold text-primary"&gt;用語テストをやめて判断を聞く&lt;/span&gt;&lt;/div&gt;
&lt;div class="card-body"&gt;
&lt;ul class="mb-0"&gt;
&lt;li&gt;「ここは何県？」ではなく&lt;strong&gt;「どの地方？隣はどこ？」&lt;/strong&gt;&lt;/li&gt;
&lt;li&gt;「工業地帯は？」ではなく&lt;strong&gt;「なぜそこに集まる？」&lt;/strong&gt;&lt;/li&gt;
&lt;li&gt;「雨温図わかる？」ではなく&lt;strong&gt;「まずどこを見て候補を絞る？」&lt;/strong&gt;&lt;/li&gt;
&lt;/ul&gt;
&lt;p class="mt-2 mb-0 text-muted small"&gt;家庭では&lt;strong&gt;“位置＋理由が1つ”&lt;/strong&gt;言えたら合格、の基準にすると回ります。&lt;/p&gt;
&lt;/div&gt;
&lt;/div&gt;
&lt;/div&gt;
&lt;/div&gt;
&lt;/section&gt;
&lt;p&gt;&lt;!-- ===== FAQ ===== --&gt;&lt;/p&gt;
&lt;section class="rw-section p-3 p-lg-4 mb-4 rw-faq"&gt;
&lt;div class="rw-h2"&gt;
&lt;div class="rw-bar"&gt;&lt;/div&gt;
&lt;h2&gt;FAQ：よくある質問&lt;/h2&gt;
&lt;/div&gt;
&lt;div class="vstack gap-2"&gt;
&lt;details&gt;
&lt;summary&gt;Q. 白地図は毎日やるべきですか？&lt;/summary&gt;
&lt;div class="rw-faq-body"&gt;毎日でなくて構いません。重要なのは回数より「型」です。週2回でも、指差し→逆引き→書き込みの順で回せば位置は固定されます。&lt;br /&gt;
逆に毎日でも、迷って止まる練習になっているなら効果は出ません。&lt;/div&gt;
&lt;/details&gt;
&lt;details&gt;
&lt;summary&gt;Q. 県庁所在地まで全部必要ですか？&lt;/summary&gt;
&lt;div class="rw-faq-body"&gt;最初から全ては不要です。頻出の県（首都圏、工業、農業の特色が出やすい地域）から固め、最後に穴を埋める方が点数に近いです。&lt;/div&gt;
&lt;/details&gt;
&lt;details&gt;
&lt;summary&gt;Q. 山地山脈がどうしても覚えられません。&lt;/summary&gt;
&lt;div class="rw-faq-body"&gt;名称暗記を先にすると崩れます。まず白地図に「線」として引けることを優先し、線が引けるようになったら名前を乗せてください。&lt;br /&gt;
地形は“形→名称”の順が安定します。&lt;/div&gt;
&lt;/details&gt;
&lt;details&gt;
&lt;summary&gt;Q. 統計グラフが苦手で地図に結びつきません。&lt;/summary&gt;
&lt;div class="rw-faq-body"&gt;グラフを見た瞬間に用語を探さず、単位・最大値・増減→候補地方の絞り込み→用語、の順に変えてください。&lt;br /&gt;
白地図が「候補を絞る道具」になります。&lt;/div&gt;
&lt;/details&gt;
&lt;details&gt;
&lt;summary&gt;Q. どこまでやれば「白地図はOK」になりますか？&lt;/summary&gt;
&lt;div class="rw-faq-body"&gt;目安は、都道府県の位置が8割、地方はほぼ即答、主要な山地山脈・平野が白地図で引ける状態です。&lt;br /&gt;
そこまで行けば、残りは資料問題と過去問演習の中で埋まります。&lt;/div&gt;
&lt;/details&gt;
&lt;/div&gt;
&lt;/section&gt;
&lt;p&gt;&lt;!-- ===== 次に読む / CTA ===== --&gt;&lt;/p&gt;
&lt;section class="rw-cta p-3 p-lg-4 mb-4"&gt;
&lt;div class="row g-3 align-items-stretch"&gt;
&lt;div class="col-lg-7"&gt;
&lt;div class="h5 fw-bold text-primary mb-2"&gt;次に読む：白地図の固定を「点数」に変える導線&lt;/div&gt;
&lt;p class="mb-2"&gt;白地図で位置が固定されてきたら、次は「暗記の質」と「演習の回し方」を整えると得点が伸びやすくなります。&lt;br /&gt;
どこから手を入れるべきか迷う場合は、先に全体像を整理してから進むと安定します。&lt;/p&gt;
&lt;ul class="mb-0"&gt;
&lt;li&gt;まず詰まり方を整理したいなら：&lt;br /&gt;
&lt;a href="https://jukureiwa.com/tips/naaymi_hub/"&gt;社会の悩み別整理（全体像）&lt;/a&gt;&lt;/li&gt;
&lt;li&gt;暗記が作業に戻りやすいなら：&lt;br /&gt;
&lt;a href="https://jukureiwa.com/tips/syakaianki/"&gt;社会暗記を点数に変える手順&lt;/a&gt;&lt;/li&gt;
&lt;li&gt;地理を分野として伸ばす運用なら：&lt;br /&gt;
&lt;a href="https://jukureiwa.com/tips/honka_chiri/"&gt;本科での地理の進め方&lt;/a&gt;&lt;/li&gt;
&lt;/ul&gt;
&lt;/div&gt;
&lt;div class="col-lg-5"&gt;
&lt;div class="card border-primary shadow-sm h-100"&gt;
&lt;div class="card-body d-flex flex-column"&gt;
&lt;div class="fw-bold text-primary mb-2"&gt;今の詰まり方を短時間で切り分ける&lt;/div&gt;
&lt;p class="text-muted small mb-3"&gt;どの段階（都道府県／地方／地形／資料）から戻すべきかを整理し、家庭運用までセットで調整します。&lt;/p&gt;
&lt;div class="d-grid gap-2 mt-auto"&gt;&lt;a class="btn btn-primary fw-bold" href="https://jukureiwa.com/tanpatsu/"&gt;単発相談・学習診断を見る&lt;/a&gt;&lt;br /&gt;
&lt;a class="btn btn-outline-primary fw-bold" href="https://jukureiwa.com/honka/"&gt;本科講座の概要を見る&lt;/a&gt;&lt;/div&gt;
&lt;/div&gt;
&lt;/div&gt;
&lt;/div&gt;
&lt;/div&gt;
&lt;/section&gt;
&lt;p&gt;&lt;!-- ===== 締め ===== --&gt;&lt;/p&gt;
&lt;/div&gt;
&lt;section class="veu_cta" id="veu_cta-197"&gt;&lt;h1 class="cta_title"&gt;本科「地理の完成」≪８回完結講座≫&lt;/h1&gt;&lt;div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地理分野は「どこに何があるのか」「どこで何が行われているのか」を正しく理解することに尽きます。したがって「場所」つまり「地図」をベースにおいて理解を進めないと、きちんと知識を積み上げることが出来ません。当塾では、常に「どこ」というポイントに軸足を置きながら、様々な事象・現象を正しく理解させるように指導を行っていきます。&lt;/div&gt;&lt;div class="cta_body_link"&gt;&lt;a href="https://jukureiwa.com/honka/" class="btn btn-primary btn-block btn-lg" target="_blank"&gt;開講講座：本科「地理の完成」≪８回完結講座≫&lt;/a&gt;&lt;/div&gt;&lt;/div&gt;&lt;!--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</si>
  <si>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https://dokkai-labo.tokyo/col_blog/kijutsu-improve-by-type/
【検出された不自然ワード】
- 崩れ
- 型
- 固定
- 手順
- 立て直
- 最短
- 導線
- 設計
- 整え
【本文】
------
&lt;div class="container my-4"&gt;
&lt;p&gt;&lt;!-- Page CSS（PC/スマホ両対応のための補助） --&gt;&lt;/p&gt;
&lt;style&gt;
    /* 見出しの見え方をPCで崩さない */&lt;br /&gt;    .hero-title { font-size: 1.9rem; line-height: 1.5; }&lt;br /&gt;    @media (min-width: 992px){&lt;br /&gt;      .hero-title { font-size: 2.05rem; }&lt;br /&gt;    }&lt;/p&gt;
&lt;p&gt;    /* ボタン：スマホは幅100%、PCは自動幅 */&lt;br /&gt;    .btn-responsive { width: 100%; }&lt;br /&gt;    @media (min-width: 992px){&lt;br /&gt;      .btn-responsive { width: auto; }&lt;br /&gt;    }&lt;/p&gt;
&lt;p&gt;    /* PCでカード内の余白を整える */&lt;br /&gt;    .p-lg-5-soft { padding: 1.5rem; }&lt;br /&gt;    @media (min-width: 992px){&lt;br /&gt;      .p-lg-5-soft { padding: 3rem; }&lt;br /&gt;    }&lt;/p&gt;
&lt;p&gt;    /* テーブル：PCでは潰れず、長文でもはみ出しにくい */&lt;br /&gt;    @media (min-width: 992px){&lt;br /&gt;      .table-fixed { table-layout: fixed; }&lt;br /&gt;      .table-fixed th, .table-fixed td { word-wrap: break-word; overflow-wrap: anywhere; }&lt;br /&gt;    }&lt;/p&gt;
&lt;p&gt;    /* 目次：PCで横並びの余白を自然に */&lt;br /&gt;    .toc-list .list-group-item { border-radius: .75rem; margin-bottom: .5rem; }&lt;br /&gt;    .toc-list .list-group-item:last-child { margin-bottom: 0; }&lt;/p&gt;
&lt;p&gt;    /* 背景ブロック：PCで高さのバラつきを抑える */&lt;br /&gt;    @media (min-width: 992px){&lt;br /&gt;      .equal-height { height: 100%; }&lt;br /&gt;    }&lt;br /&gt;  &lt;/style&gt;
&lt;p&gt;&lt;!-- Hero --&gt;&lt;/p&gt;
&lt;div class="card shadow-sm mb-4 border-0" style="background: linear-gradient(135deg,#283593,#00897b); color: #fff;"&gt;
&lt;div class="card-body p-4 p-lg-5-soft"&gt;
&lt;div class="d-flex flex-wrap gap-2 mb-3"&gt;&lt;span class="badge bg-warning text-dark"&gt;中学受験／国語&lt;/span&gt;&lt;br /&gt;
&lt;span class="badge bg-light text-dark"&gt;オンライン個別指導で改善&lt;/span&gt;&lt;br /&gt;
&lt;span class="badge bg-dark"&gt;記述・読解力・過去問&lt;/span&gt;&lt;/div&gt;
&lt;h1 class="mb-3 hero-title"&gt;&lt;/h1&gt;
&lt;p class="mb-0" style="font-size: 1.02rem; opacity: .95;"&gt;記述問題で手が止まる子は、学力以前に「本文の根拠」「問いの条件」「自分の言葉でまとめる力」のどこかで処理が止まっています。&lt;br /&gt;
この記事では、つまずきの穴を分解し、オンライン国語の個別指導で書けるプロセスを作る具体策を整理します。&lt;/p&gt;
&lt;p class="mt-3 mb-0" style="opacity: .95;"&gt;記述の基本設計（説明＝内容＋理由／心情＝背景→出来事→心情）の整理は &lt;a style="color: #fff; text-decoration: underline;" href="https://dokkai-labo.tokyo/blog/17022403/"&gt;全体像はこちら&lt;/a&gt;&lt;/p&gt;
&lt;div class="row g-3 mt-4 align-items-stretch"&gt;
&lt;div class="col-lg-7"&gt;
&lt;div class="p-3 rounded-3 equal-height" style="background: rgba(255,255,255,.12);"&gt;
&lt;div class="fw-bold mb-2"&gt;この記事で分かること&lt;/div&gt;
&lt;ul class="mb-0 ps-3"&gt;
&lt;li&gt;記述が止まる三つの穴と、家庭で見分けるポイント&lt;/li&gt;
&lt;li&gt;オンライン国語の個別指導が効果を出しやすい理由&lt;/li&gt;
&lt;li&gt;本文処理・設問処理・記述作成を改善する手順&lt;/li&gt;
&lt;li&gt;家庭学習の役割分担と、やりすぎない管理法&lt;/li&gt;
&lt;/ul&gt;
&lt;/div&gt;
&lt;/div&gt;
&lt;div class="col-lg-5"&gt;
&lt;div class="p-3 rounded-3 equal-height" style="background: rgba(0,0,0,.18);"&gt;
&lt;div class="fw-bold mb-2"&gt;よくあるお悩み&lt;/div&gt;
&lt;ul class="mb-0 ps-3"&gt;
&lt;li&gt;何を書けばいいか分からない&lt;/li&gt;
&lt;li&gt;条件を落として減点が続く&lt;/li&gt;
&lt;li&gt;過去問で点が安定しない&lt;/li&gt;
&lt;/ul&gt;
&lt;/div&gt;
&lt;/div&gt;
&lt;/div&gt;
&lt;div class="d-flex flex-wrap gap-2 mt-4"&gt;&lt;a class="btn btn-light btn-sm" href="#toc"&gt;目次へ&lt;/a&gt;&lt;br /&gt;
&lt;a class="btn btn-outline-light btn-sm" href="#cta-mid"&gt;個別指導の活用法&lt;/a&gt;&lt;/div&gt;
&lt;/div&gt;
&lt;/div&gt;
&lt;p&gt;&lt;!-- TOC --&gt;&lt;/p&gt;
&lt;div id="toc" class="card shadow-sm mb-4"&gt;
&lt;div class="card-body p-4"&gt;
&lt;h2 class="h5 mb-3"&gt;目次&lt;/h2&gt;
&lt;div class="row g-3"&gt;
&lt;div class="col-md-6"&gt;
&lt;div class="list-group toc-list"&gt;&lt;a class="list-group-item list-group-item-action" href="#bg"&gt;この悩みが起きる背景&lt;/a&gt;&lt;br /&gt;
&lt;a class="list-group-item list-group-item-action" href="#online"&gt;オンライン国語個別指導が効果を発揮する理由&lt;/a&gt;&lt;br /&gt;
&lt;a class="list-group-item list-group-item-action" href="#steps"&gt;改善方法（実践ステップ）&lt;/a&gt;&lt;/div&gt;
&lt;/div&gt;
&lt;div class="col-md-6"&gt;
&lt;div class="list-group toc-list"&gt;&lt;a class="list-group-item list-group-item-action" href="#home"&gt;家庭でできるフォローと役割分担&lt;/a&gt;&lt;br /&gt;
&lt;a class="list-group-item list-group-item-action" href="#fit"&gt;どんな子に相性が良いか&lt;/a&gt;&lt;br /&gt;
&lt;a class="list-group-item list-group-item-action" href="#summary"&gt;まとめ&lt;/a&gt;&lt;/div&gt;
&lt;/div&gt;
&lt;/div&gt;
&lt;/div&gt;
&lt;/div&gt;
&lt;p&gt;&lt;!-- Background --&gt;&lt;/p&gt;
&lt;div id="bg" class="card shadow-sm mb-4 border-0"&gt;
&lt;div class="card-body p-4 p-lg-5-soft"&gt;
&lt;div class="d-flex align-items-center gap-2 mb-2"&gt;&lt;span class="badge bg-primary"&gt;原因分析&lt;/span&gt;&lt;br /&gt;
&lt;span class="text-muted small"&gt;読解力と記述の処理を分解する&lt;/span&gt;&lt;/div&gt;
&lt;h2 class="mb-3"&gt;この悩みが起きる背景（構造的な原因）&lt;/h2&gt;
&lt;p&gt;中学受験の国語で記述が書けないケースは、才能の差よりも&lt;strong&gt;処理の手順が噛み合っていない&lt;/strong&gt;ことが原因になりやすいです。&lt;br /&gt;
記述は「読む」「問う」「書く」という連続動作で成立します。どこか一か所で詰まると、答案作成が止まります。&lt;/p&gt;
&lt;div class="row g-3 mt-2 align-items-stretch"&gt;
&lt;div class="col-lg-7"&gt;
&lt;div class="p-3 rounded-3 border equal-height" style="background: #f7f9ff;"&gt;
&lt;div class="fw-bold mb-2"&gt;記述が止まる典型パターン&lt;/div&gt;
&lt;ul class="mb-0 ps-3"&gt;
&lt;li&gt;&lt;strong&gt;本文の根拠&lt;/strong&gt;を探さず、印象で書こうとして固まる&lt;/li&gt;
&lt;li&gt;&lt;strong&gt;問いの条件&lt;/strong&gt;を落として、方向違いの文章になる&lt;/li&gt;
&lt;li&gt;&lt;strong&gt;まとめる力&lt;/strong&gt;が弱く、材料を並べ替えられない&lt;/li&gt;
&lt;/ul&gt;
&lt;/div&gt;
&lt;/div&gt;
&lt;div class="col-lg-5"&gt;
&lt;div class="p-3 rounded-3 border equal-height" style="background: #fff;"&gt;
&lt;div class="fw-bold mb-2"&gt;チェックの視点&lt;/div&gt;
&lt;ul class="mb-0 ps-3"&gt;
&lt;li&gt;本文に戻る回数が少ない&lt;/li&gt;
&lt;li&gt;設問の条件語に印がない&lt;/li&gt;
&lt;li&gt;書き始めが毎回遅い&lt;/li&gt;
&lt;/ul&gt;
&lt;/div&gt;
&lt;/div&gt;
&lt;/div&gt;
&lt;div class="mt-4"&gt;
&lt;div class="alert alert-warning mb-0"&gt;
&lt;div class="fw-bold mb-1"&gt;具体例&lt;/div&gt;
&lt;div&gt;設問が「筆者が大切だと述べる理由を二つ、本文の内容に即して書け」という形式のとき、&lt;br /&gt;
「理由」「二つ」「本文の内容に即して」という条件を同時に処理できず、&lt;br /&gt;
本文根拠を拾う前に考え込んで時間だけが過ぎることがあります。ここは学力ではなく&lt;strong&gt;処理の設計&lt;/strong&gt;で改善できます。&lt;/div&gt;
&lt;/div&gt;
&lt;/div&gt;
&lt;div class="table-responsive mt-4"&gt;
&lt;table class="table table-bordered align-middle mb-0 table-fixed"&gt;
&lt;thead style="background: #e8eaf6;"&gt;
&lt;tr class="text-center"&gt;
&lt;th&gt;止まりやすい箇所&lt;/th&gt;
&lt;th&gt;起きていること&lt;/th&gt;
&lt;th&gt;見えるサイン&lt;/th&gt;
&lt;/tr&gt;
&lt;/thead&gt;
&lt;tbody&gt;
&lt;tr&gt;
&lt;td class="fw-bold"&gt;本文の根拠&lt;/td&gt;
&lt;td&gt;材料の段落を特定できず、抜き出しが曖昧になる&lt;/td&gt;
&lt;td&gt;本文に戻らない／線引きが散らばる&lt;/td&gt;
&lt;/tr&gt;
&lt;tr&gt;
&lt;td class="fw-bold"&gt;問いの条件&lt;/td&gt;
&lt;td&gt;字数・要素数・形式の条件が抜ける&lt;/td&gt;
&lt;td&gt;減点が続く／毎回指摘が同じ&lt;/td&gt;
&lt;/tr&gt;
&lt;tr&gt;
&lt;td class="fw-bold"&gt;まとめる力&lt;/td&gt;
&lt;td&gt;材料を並べ替えず、長い一文で崩れる&lt;/td&gt;
&lt;td&gt;主語述語が崩れる／冗長になる&lt;/td&gt;
&lt;/tr&gt;
&lt;/tbody&gt;
&lt;/table&gt;
&lt;/div&gt;
&lt;/div&gt;
&lt;/div&gt;
&lt;p&gt;&lt;!-- Online --&gt;&lt;/p&gt;
&lt;div id="online" class="card shadow-sm mb-4 border-0"&gt;
&lt;div class="card-body p-4 p-lg-5-soft"&gt;
&lt;div class="d-flex align-items-center gap-2 mb-2"&gt;&lt;span class="badge bg-success"&gt;オンライン国語&lt;/span&gt;&lt;br /&gt;
&lt;span class="text-muted small"&gt;思考のズレを即時修正&lt;/span&gt;&lt;/div&gt;
&lt;h2 class="mb-3"&gt;オンライン国語個別指導が効果を発揮する理由&lt;/h2&gt;
&lt;p&gt;記述の伸びは「答えを知る」よりも、&lt;strong&gt;書くまでの動作&lt;/strong&gt;を正しくすることで出ます。&lt;br /&gt;
オンラインの個別指導は、手元の動きや本文と設問の往復を可視化し、ズレをその場で修正できます。&lt;br /&gt;
国語専門塾として、読解力と記述を一体で鍛えやすい点が強みです。&lt;/p&gt;
&lt;div class="row g-3 mt-2 align-items-stretch"&gt;
&lt;div class="col-md-6"&gt;
&lt;div class="card h-100 border-0" style="background: #f1f8e9;"&gt;
&lt;div class="card-body"&gt;
&lt;div class="fw-bold mb-2"&gt;手元カメラでズレが見える&lt;/div&gt;
&lt;ul class="mb-0 ps-3"&gt;
&lt;li&gt;どこに線を引いたかが分かる&lt;/li&gt;
&lt;li&gt;条件語を拾えているかを確認できる&lt;/li&gt;
&lt;li&gt;止まった瞬間の思考を言語化できる&lt;/li&gt;
&lt;/ul&gt;
&lt;/div&gt;
&lt;/div&gt;
&lt;/div&gt;
&lt;div class="col-md-6"&gt;
&lt;div class="card h-100 border-0" style="background: #e3f2fd;"&gt;
&lt;div class="card-body"&gt;
&lt;div class="fw-bold mb-2"&gt;往復動作を型にできる&lt;/div&gt;
&lt;ul class="mb-0 ps-3"&gt;
&lt;li&gt;設問を分解し、本文に戻る目的を明確化&lt;/li&gt;
&lt;li&gt;根拠の段落を素早く特定する練習&lt;/li&gt;
&lt;li&gt;過去問を段階的に扱い、再現性を作る&lt;/li&gt;
&lt;/ul&gt;
&lt;/div&gt;
&lt;/div&gt;
&lt;/div&gt;
&lt;/div&gt;
&lt;p&gt;&lt;!-- CTA Mid（PCで横並び、スマホで縦並び） --&gt;&lt;/p&gt;
&lt;div id="cta-mid" class="card border-0 shadow-sm mt-4" style="background: linear-gradient(135deg,#ffffff,#f7fbff);"&gt;
&lt;div class="card-body p-4"&gt;
&lt;div class="row g-3 align-items-center"&gt;
&lt;div class="col-lg-8"&gt;
&lt;div class="fw-bold mb-1" style="font-size: 1.05rem;"&gt;中学受験国語の記述を最短で立て直したい方へ&lt;/div&gt;
&lt;div class="text-muted"&gt;記述は本文根拠・条件処理・まとめ方を一体で整えるほど伸びが安定します。&lt;br /&gt;
オンラインで手元と思考を可視化し、個別指導でプロセスから改善します。&lt;/div&gt;
&lt;/div&gt;
&lt;div class="col-lg-4"&gt;
&lt;div class="d-grid d-lg-flex justify-content-lg-end"&gt;&lt;a class="btn btn-primary btn-responsive" href="https://dokkai-labo.tokyo/kobetsuonline01/"&gt;&lt;br /&gt;
オンライン国語個別指導を確認する&lt;br /&gt;
&lt;/a&gt;&lt;/div&gt;
&lt;div class="small text-muted mt-2"&gt;オンライン国語／個別指導／過去問対策にも対応&lt;/div&gt;
&lt;/div&gt;
&lt;/div&gt;
&lt;/div&gt;
&lt;/div&gt;
&lt;p class="mt-4 mb-0"&gt;中学受験国語をオンラインで整えたい場合は、&lt;br /&gt;
&lt;a href="https://dokkai-labo.tokyo/kobetsuonline01/"&gt;オンライン国語個別指導&lt;/a&gt;&lt;br /&gt;
を軸に、読解力と記述の工程を一緒に作るのが効果的です。&lt;/p&gt;
&lt;/div&gt;
&lt;/div&gt;
&lt;p&gt;&lt;!-- Steps --&gt;&lt;/p&gt;
&lt;div id="steps" class="card shadow-sm mb-4 border-0"&gt;
&lt;div class="card-body p-4 p-lg-5-soft"&gt;
&lt;div class="d-flex align-items-center gap-2 mb-2"&gt;&lt;span class="badge bg-dark"&gt;実践&lt;/span&gt;&lt;br /&gt;
&lt;span class="text-muted small"&gt;本文処理 → 設問処理 → 記述&lt;/span&gt;&lt;/div&gt;
&lt;h2 class="mb-3"&gt;改善方法（実践ステップ）&lt;/h2&gt;
&lt;div class="table-responsive mb-4"&gt;
&lt;table class="table table-hover table-bordered align-middle mb-0 table-fixed"&gt;
&lt;thead style="background: #eceff1;"&gt;
&lt;tr class="text-center"&gt;
&lt;th style="width: 14%;"&gt;ステップ&lt;/th&gt;
&lt;th style="width: 24%;"&gt;目的&lt;/th&gt;
&lt;th&gt;具体的にやること&lt;/th&gt;
&lt;th style="width: 24%;"&gt;つまずきサイン&lt;/th&gt;
&lt;/tr&gt;
&lt;/thead&gt;
&lt;tbody&gt;
&lt;tr&gt;
&lt;td class="fw-bold"&gt;本文処理&lt;/td&gt;
&lt;td&gt;材料の位置を速く特定する&lt;/td&gt;
&lt;td&gt;段落の役割整理、対比・言い換え・因果の抽出、戻れる目印づくり&lt;/td&gt;
&lt;td&gt;本文に戻らない／線が散る／要点が言えない&lt;/td&gt;
&lt;/tr&gt;
&lt;tr&gt;
&lt;td class="fw-bold"&gt;設問処理&lt;/td&gt;
&lt;td&gt;条件と求める要素を落とさない&lt;/td&gt;
&lt;td&gt;設問分解、条件語の可視化、完成形のイメージ、本文に戻る目的化&lt;/td&gt;
&lt;td&gt;要素数の不足／字数違反／方向違い&lt;/td&gt;
&lt;/tr&gt;
&lt;tr&gt;
&lt;td class="fw-bold"&gt;記述改善&lt;/td&gt;
&lt;td&gt;材料を並べ替えて文章化する&lt;/td&gt;
&lt;td&gt;材料の箇条書き、順番の設計、短文で整える、添削の読み取りと反映&lt;/td&gt;
&lt;td&gt;一文が長い／主語述語が崩れる／根拠が薄い&lt;/td&gt;
&lt;/tr&gt;
&lt;/tbody&gt;
&lt;/table&gt;
&lt;/div&gt;
&lt;div class="row g-3 align-items-stretch"&gt;
&lt;div class="col-lg-4"&gt;
&lt;div class="card h-100 border-0" style="background: #f7f9ff;"&gt;
&lt;div class="card-body"&gt;
&lt;h3 class="h5"&gt;ステップ1：本文処理の改善&lt;/h3&gt;
&lt;ul class="ps-3 mb-0"&gt;
&lt;li&gt;段落の役割を一言でメモする&lt;/li&gt;
&lt;li&gt;対比・言い換え・因果の語に反応する&lt;/li&gt;
&lt;li&gt;条件に直結するキーワードを囲む&lt;/li&gt;
&lt;li&gt;戻れる目印として線引きを運用する&lt;/li&gt;
&lt;/ul&gt;
&lt;div class="small text-muted mt-3"&gt;ポイントはマークの量ではなく、設問に戻ったときに材料へ最短で戻れることです。&lt;/div&gt;
&lt;/div&gt;
&lt;/div&gt;
&lt;/div&gt;
&lt;div class="col-lg-4"&gt;
&lt;div class="card h-100 border-0" style="background: #e8f5e9;"&gt;
&lt;div class="card-body"&gt;
&lt;h3 class="h5"&gt;ステップ2：設問処理の改善&lt;/h3&gt;
&lt;ul class="ps-3 mb-0"&gt;
&lt;li&gt;何を書くかを特定する&lt;/li&gt;
&lt;li&gt;どこから取るかを本文範囲で決める&lt;/li&gt;
&lt;li&gt;条件語を丸で囲み落とさない&lt;/li&gt;
&lt;li&gt;完成形の骨格を先に作る&lt;/li&gt;
&lt;/ul&gt;
&lt;div class="small text-muted mt-3"&gt;設問は読むより分解するほうが正確になります。条件読みが安定すると記述の減点が激減します。&lt;/div&gt;
&lt;/div&gt;
&lt;/div&gt;
&lt;/div&gt;
&lt;div class="col-lg-4"&gt;
&lt;div class="card h-100 border-0" style="background: #fff3e0;"&gt;
&lt;div class="card-body"&gt;
&lt;h3 class="h5"&gt;ステップ3：記述改善&lt;/h3&gt;
&lt;ul class="ps-3 mb-0"&gt;
&lt;li&gt;材料を箇条書きで集める&lt;/li&gt;
&lt;li&gt;設問が求める順に並び替える&lt;/li&gt;
&lt;li&gt;短い文を作り接続でつなぐ&lt;/li&gt;
&lt;li&gt;添削の指摘を分類し修正する&lt;/li&gt;
&lt;/ul&gt;
&lt;div class="small text-muted mt-3"&gt;いきなり書き始めないことが最重要です。材料整理の工程があるだけで文章は安定します。&lt;/div&gt;
&lt;/div&gt;
&lt;/div&gt;
&lt;/div&gt;
&lt;/div&gt;
&lt;p&gt;&lt;!-- Accordion --&gt;&lt;/p&gt;
&lt;div id="accKijutsu" class="accordion mt-4"&gt;
&lt;div class="accordion-item"&gt;
&lt;h3 id="hOne" class="accordion-header"&gt;&lt;button class="accordion-button collapsed" type="button" data-bs-toggle="collapse" data-bs-target="#cOne" aria-expanded="false" aria-controls="cOne"&gt;&lt;br /&gt;
よくある崩れ方と対処法&lt;br /&gt;
&lt;/button&gt;&lt;/h3&gt;
&lt;div id="cOne" class="accordion-collapse collapse" aria-labelledby="hOne" data-bs-parent="#accKijutsu"&gt;
&lt;div class="accordion-body"&gt;
&lt;ul class="mb-0 ps-3"&gt;
&lt;li&gt;&lt;strong&gt;書き始められない&lt;/strong&gt;：書き出しの型を固定し、材料を先に箇条書きにする&lt;/li&gt;
&lt;li&gt;&lt;strong&gt;長くなりすぎる&lt;/strong&gt;：要点語だけ残し、短文を二つ作って接続でつなぐ&lt;/li&gt;
&lt;li&gt;&lt;strong&gt;根拠がズレる&lt;/strong&gt;：答案の各要素に本文箇所を紐づけ、根拠がない部分を削る&lt;/li&gt;
&lt;li&gt;&lt;strong&gt;条件を落とす&lt;/strong&gt;：設問の条件語を囲み、答案の骨格に反映してから書く&lt;/li&gt;
&lt;/ul&gt;
&lt;/div&gt;
&lt;/div&gt;
&lt;/div&gt;
&lt;/div&gt;
&lt;/div&gt;
&lt;/div&gt;
&lt;p&gt;&lt;!-- Home --&gt;&lt;/p&gt;
&lt;div id="home" class="card shadow-sm mb-4 border-0"&gt;
&lt;div class="card-body p-4 p-lg-5-soft"&gt;
&lt;div class="d-flex align-items-center gap-2 mb-2"&gt;&lt;span class="badge bg-secondary"&gt;家庭学習&lt;/span&gt;&lt;br /&gt;
&lt;span class="text-muted small"&gt;やりすぎない管理が鍵&lt;/span&gt;&lt;/div&gt;
&lt;p&gt;&lt;!-- =============================== 追記：タイプ判定（診断）＋答案テンプレ＋ミニ演習＋FAQ 挿入位置：#steps 内（#accKijutsu の直後が自然） =============================== --&gt;&lt;/p&gt;
&lt;p&gt;&lt;!-- 0) まず判定：どのタイプで止まっているか（30秒診断） --&gt;&lt;/p&gt;
&lt;section class="card border-0 shadow-sm mt-4 mb-4"&gt;
&lt;div class="card-header border-0 py-3" style="background: #eceff1;"&gt;
&lt;h3 class="h6 mb-0"&gt;30秒診断：記述が止まる原因タイプを見分ける&lt;/h3&gt;
&lt;/div&gt;
&lt;div class="card-body p-3 p-md-4"&gt;
&lt;p class="mb-3" style="line-height: 1.9;"&gt;記述の改善は「才能」より、&lt;strong&gt;止まっている場所&lt;/strong&gt;の特定が先です。次の設問にチェックしてください。&lt;/p&gt;
&lt;div class="row g-3"&gt;
&lt;div class="col-md-4"&gt;
&lt;div class="p-3 rounded border h-100" style="background: #fafafa;"&gt;
&lt;div class="fw-bold mb-2"&gt;A：本文根拠タイプ&lt;/div&gt;
&lt;ul class="mb-0 ps-3" style="line-height: 1.9;"&gt;
&lt;li&gt;本文に戻る回数が少ない&lt;/li&gt;
&lt;li&gt;線は引くが、根拠の段落が言えない&lt;/li&gt;
&lt;li&gt;書いた内容が「雰囲気」になりやすい&lt;/li&gt;
&lt;/ul&gt;
&lt;div class="small text-muted mt-2"&gt;→材料（根拠）の位置を固定する練習が最優先&lt;/div&gt;
&lt;/div&gt;
&lt;/div&gt;
&lt;div class="col-md-4"&gt;
&lt;div class="p-3 rounded border h-100" style="background: #fafafa;"&gt;
&lt;div class="fw-bold mb-2"&gt;B：条件読みタイプ&lt;/div&gt;
&lt;ul class="mb-0 ps-3" style="line-height: 1.9;"&gt;
&lt;li&gt;「二つ」「理由」「〜について」が抜ける&lt;/li&gt;
&lt;li&gt;字数・要素数を守れない&lt;/li&gt;
&lt;li&gt;方向違いの答案になる&lt;/li&gt;
&lt;/ul&gt;
&lt;div class="small text-muted mt-2"&gt;→設問分解→骨格作成を固定すると減点が止まる&lt;/div&gt;
&lt;/div&gt;
&lt;/div&gt;
&lt;div class="col-md-4"&gt;
&lt;div class="p-3 rounded border h-100" style="background: #fafafa;"&gt;
&lt;div class="fw-bold mb-2"&gt;C：要約・文章化タイプ&lt;/div&gt;
&lt;ul class="mb-0 ps-3" style="line-height: 1.9;"&gt;
&lt;li&gt;材料は拾うが、文章が崩れる&lt;/li&gt;
&lt;li&gt;一文が長く、主語述語が崩れる&lt;/li&gt;
&lt;li&gt;冗長で字数調整ができない&lt;/li&gt;
&lt;/ul&gt;
&lt;div class="small text-muted mt-2"&gt;→材料の箇条書き→並べ替え→短文化が効く&lt;/div&gt;
&lt;/div&gt;
&lt;/div&gt;
&lt;/div&gt;
&lt;div class="alert alert-warning mt-3 mb-0" style="border-left: 6px solid #f57c00;"&gt;
&lt;div class="fw-bold mb-1"&gt;判定の使い方&lt;/div&gt;
&lt;div style="line-height: 1.9;"&gt;3タイプは混ざりますが、まず&lt;strong&gt;一番強いタイプ&lt;/strong&gt;を一つ決め、そこだけ集中的に直すと伸びが速くなります。&lt;/div&gt;
&lt;/div&gt;
&lt;/div&gt;
&lt;/section&gt;
&lt;p&gt;&lt;!-- 1) タイプ別：最短で直る「1問の運用」 --&gt;&lt;/p&gt;
&lt;section class="card border-0 shadow-sm mb-4"&gt;
&lt;div class="card-header border-0 py-3 text-white" style="background: #283593;"&gt;
&lt;h3 class="h6 mb-0"&gt;タイプ別：1問で改善が進む「最短運用」&lt;/h3&gt;
&lt;/div&gt;
&lt;div class="card-body p-3 p-md-4"&gt;
&lt;div class="row g-3"&gt;
&lt;div class="col-md-4"&gt;
&lt;div class="p-3 rounded border h-100" style="background: #f7f9ff;"&gt;
&lt;div class="fw-bold mb-2"&gt;A：本文根拠タイプ&lt;/div&gt;
&lt;ol class="mb-0 ps-3" style="line-height: 1.9;"&gt;
&lt;li&gt;設問のキーワードを言い換えて本文で探す&lt;/li&gt;
&lt;li&gt;根拠の段落を&lt;strong&gt;2か所&lt;/strong&gt;に絞る（候補A/B）&lt;/li&gt;
&lt;li&gt;答案の各要素に「本文の場所」を紐づける&lt;/li&gt;
&lt;/ol&gt;
&lt;/div&gt;
&lt;/div&gt;
&lt;div class="col-md-4"&gt;
&lt;div class="p-3 rounded border h-100" style="background: #e8f5e9;"&gt;
&lt;div class="fw-bold mb-2"&gt;B：条件読みタイプ&lt;/div&gt;
&lt;ol class="mb-0 ps-3" style="line-height: 1.9;"&gt;
&lt;li&gt;設問の条件語に印（誰／何／いつ／観点）&lt;/li&gt;
&lt;li&gt;要素数・形式（理由／要約／心情）を先に決める&lt;/li&gt;
&lt;li&gt;骨格（要素の箱）を作ってから材料を入れる&lt;/li&gt;
&lt;/ol&gt;
&lt;/div&gt;
&lt;/div&gt;
&lt;div class="col-md-4"&gt;
&lt;div class="p-3 rounded border h-100" style="background: #fff3e0;"&gt;
&lt;div class="fw-bold mb-2"&gt;C：要約・文章化タイプ&lt;/div&gt;
&lt;ol class="mb-0 ps-3" style="line-height: 1.9;"&gt;
&lt;li&gt;材料を箇条書き（名詞＋動詞）で並べる&lt;/li&gt;
&lt;li&gt;順番を決める（理由→結果／背景→出来事→心情）&lt;/li&gt;
&lt;li&gt;短文を2つ作り、接続でつなぐ&lt;/li&gt;
&lt;/ol&gt;
&lt;/div&gt;
&lt;/div&gt;
&lt;/div&gt;
&lt;div class="mt-3 p-3 rounded" style="background: #e3f2fd; border: 1px solid #bbdefb;"&gt;
&lt;div class="fw-bold mb-1"&gt;家庭の声かけ（教えない管理）&lt;/div&gt;
&lt;div style="line-height: 1.9;"&gt;「それは本文のどこ？」「条件は何がある？」の2問だけでOKです。答えを誘導せず、工程が回ったかを確認します。&lt;/div&gt;
&lt;/div&gt;
&lt;/div&gt;
&lt;/section&gt;
&lt;p&gt;&lt;!-- 2) そのまま使える：記述の下書きテンプレ（説明・理由系／心情系） --&gt;&lt;/p&gt;
&lt;section class="card border-0 shadow-sm mb-4"&gt;
&lt;div class="card-header border-0 py-3 text-white" style="background: #00897b;"&gt;
&lt;h3 class="h6 mb-0"&gt;そのまま使える：記述の下書きテンプレ（2種類）&lt;/h3&gt;
&lt;/div&gt;
&lt;div class="card-body p-3 p-md-4"&gt;
&lt;div class="row g-3"&gt;
&lt;div class="col-lg-6"&gt;
&lt;div class="p-3 rounded border h-100" style="background: #fafafa;"&gt;
&lt;div class="fw-bold mb-2"&gt;テンプレ① 説明・理由系（〜はなぜか／大切な理由）&lt;/div&gt;
&lt;div class="small text-muted mb-2"&gt;「内容＋理由」で骨格を作る&lt;/div&gt;
&lt;div class="p-3 rounded" style="background: #f7f9ff; border: 1px solid #dfe6ff; line-height: 1.9;"&gt;
&lt;div&gt;&lt;strong&gt;内容：&lt;/strong&gt;（筆者は）＿＿＿＿＿＿と述べている。&lt;/div&gt;
&lt;div&gt;&lt;strong&gt;理由：&lt;/strong&gt;なぜなら、本文で＿＿＿＿＿＿＿＿と説明しているからだ。&lt;/div&gt;
&lt;div&gt;&lt;strong&gt;根拠：&lt;/strong&gt;（段落／行付近）＿＿＿＿＿＿&lt;/div&gt;
&lt;/div&gt;
&lt;div class="small text-muted mt-2"&gt;※「理由」が具体例になっていないか、最後に確認&lt;/div&gt;
&lt;/div&gt;
&lt;/div&gt;
&lt;div class="col-lg-6"&gt;
&lt;div class="p-3 rounded border h-100" style="background: #fafafa;"&gt;
&lt;div class="fw-bold mb-2"&gt;テンプレ② 心情系（傍線部の気持ち）&lt;/div&gt;
&lt;div class="small text-muted mb-2"&gt;「背景→出来事→心情」で材料を並べる&lt;/div&gt;
&lt;div class="p-3 rounded" style="background: #fff3e0; border: 1px solid #ffe0b2; line-height: 1.9;"&gt;
&lt;div&gt;&lt;strong&gt;背景：&lt;/strong&gt;＿＿＿＿＿＿＿＿（前提）&lt;/div&gt;
&lt;div&gt;&lt;strong&gt;出来事：&lt;/strong&gt;＿＿＿＿＿＿＿＿（何が起きた）&lt;/div&gt;
&lt;div&gt;&lt;strong&gt;心情：&lt;/strong&gt;そのため＿＿＿＿＿＿と感じた（思った）。&lt;/div&gt;
&lt;div&gt;&lt;strong&gt;根拠：&lt;/strong&gt;（段落／行付近）＿＿＿＿＿＿&lt;/div&gt;
&lt;/div&gt;
&lt;div class="small text-muted mt-2"&gt;※心情語だけで終わらず、根拠（背景・出来事）を必ず入れる&lt;/div&gt;
&lt;/div&gt;
&lt;/div&gt;
&lt;/div&gt;
&lt;div class="alert alert-secondary mt-3 mb-0" style="border-left: 6px solid #6c757d;"&gt;
&lt;div class="fw-bold mb-1"&gt;字数調整の鉄則&lt;/div&gt;
&lt;div style="line-height: 1.9;"&gt;まず骨格を短文で作り、足りない場合だけ「理由の具体（本文語）」を足します。削るときは形容・副詞から落とします。&lt;/div&gt;
&lt;/div&gt;
&lt;/div&gt;
&lt;/section&gt;
&lt;p&gt;&lt;!-- 3) 5分ミニ演習：過去問・テキストで回せる（家庭用） --&gt;&lt;/p&gt;
&lt;section class="card border-0 shadow-sm mb-4"&gt;
&lt;div class="card-header border-0 py-3" style="background: #f1f8e9;"&gt;
&lt;h3 class="h6 mb-0"&gt;5分ミニ演習：家庭で回せる「1問の直し」&lt;/h3&gt;
&lt;/div&gt;
&lt;div class="card-body p-3 p-md-4"&gt;
&lt;p class="mb-3" style="line-height: 1.9;"&gt;宿題・過去問のうち&lt;strong&gt;間違えた記述を1問&lt;/strong&gt;だけ選び、次の順に埋めてください（5分で終わります）。&lt;/p&gt;
&lt;ol class="mb-3" style="line-height: 1.9;"&gt;
&lt;li&gt;設問の条件語に印（要素数／形式／字数）&lt;/li&gt;
&lt;li&gt;本文の根拠を2か所に絞る（候補A/B）&lt;/li&gt;
&lt;li&gt;材料を箇条書き（3〜5個）にする&lt;/li&gt;
&lt;li&gt;テンプレ①または②で骨格を作る（短文）&lt;/li&gt;
&lt;li&gt;最後に「失点タイプ（A/B/C）」と「次の一手」を1行で残す&lt;/li&gt;
&lt;/ol&gt;
&lt;details class="border rounded p-3" style="background: #fafafa;"&gt;
&lt;summary class="fw-bold" style="cursor: pointer;"&gt;つまずいたときの救済（クリックで表示）&lt;/summary&gt;
&lt;div class="mt-2" style="line-height: 1.9;"&gt;
&lt;ul class="mb-0"&gt;
&lt;li&gt;本文根拠が見つからない：設問語を言い換えて探す（同じ語は出ない前提）&lt;/li&gt;
&lt;li&gt;条件が落ちる：条件語を答案の骨格に“そのまま入れる”&lt;/li&gt;
&lt;li&gt;文章が長い：短文を2つに分け、接続でつなぐ&lt;/li&gt;
&lt;/ul&gt;
&lt;/div&gt;
&lt;/details&gt;
&lt;/div&gt;
&lt;/section&gt;
&lt;p&gt;&lt;!-- 4) FAQ：検索面の拡張（保護者が検索しがちな形） --&gt;&lt;/p&gt;
&lt;section class="mt-4"&gt;
&lt;h2 class="h6 mb-3"&gt;よくある質問（中学受験国語の記述）&lt;/h2&gt;
&lt;div id="faq-kijutsu-type" class="accordion"&gt;
&lt;div class="accordion-item"&gt;
&lt;h3 id="q1-kij" class="accordion-header"&gt;&lt;button class="accordion-button collapsed" type="button" data-bs-toggle="collapse" data-bs-target="#a1-kij" aria-expanded="false" aria-controls="a1-kij"&gt;&lt;br /&gt;
記述が書けないのは語彙力や才能の問題ですか&lt;br /&gt;
&lt;/button&gt;&lt;/h3&gt;
&lt;div id="a1-kij" class="accordion-collapse collapse" aria-labelledby="q1-kij" data-bs-parent="#faq-kijutsu-type"&gt;
&lt;div class="accordion-body" style="line-height: 1.9;"&gt;多くは才能ではなく、&lt;strong&gt;本文根拠・条件読み・要約（文章化）&lt;/strong&gt;のどこかで工程が止まっています。&lt;br /&gt;
まずタイプ判定を行い、止まりやすい工程だけ集中的に直すと改善が速くなります。&lt;/div&gt;
&lt;/div&gt;
&lt;/div&gt;
&lt;div class="accordion-item"&gt;
&lt;h3 id="q2-kij" class="accordion-header"&gt;&lt;button class="accordion-button collapsed" type="button" data-bs-toggle="collapse" data-bs-target="#a2-kij" aria-expanded="false" aria-controls="a2-kij"&gt;&lt;br /&gt;
いつも条件を落として減点されます&lt;br /&gt;
&lt;/button&gt;&lt;/h3&gt;
&lt;div id="a2-kij" class="accordion-collapse collapse" aria-labelledby="q2-kij" data-bs-parent="#faq-kijutsu-type"&gt;
&lt;div class="accordion-body" style="line-height: 1.9;"&gt;設問を「読む」だけだと条件が抜けます。&lt;strong&gt;分解して印&lt;/strong&gt;を付け、要素数・形式を先に決め、&lt;br /&gt;
答案の骨格（箱）を作ってから材料を入れると、同じ減点が止まりやすくなります。&lt;/div&gt;
&lt;/div&gt;
&lt;/div&gt;
&lt;div class="accordion-item"&gt;
&lt;h3 id="q3-kij" class="accordion-header"&gt;&lt;button class="accordion-button collapsed" type="button" data-bs-toggle="collapse" data-bs-target="#a3-kij" aria-expanded="false" aria-controls="a3-kij"&gt;&lt;br /&gt;
添削を見ても、何をどう直せばいいか分かりません&lt;br /&gt;
&lt;/button&gt;&lt;/h3&gt;
&lt;div id="a3-kij" class="accordion-collapse collapse" aria-labelledby="q3-kij" data-bs-parent="#faq-kijutsu-type"&gt;
&lt;div class="accordion-body" style="line-height: 1.9;"&gt;直しは長文化せず、&lt;strong&gt;①落とした条件 ②本文根拠の場所 ③失点タイプ ④次の一手&lt;/strong&gt;の4点だけ残してください。&lt;br /&gt;
「同じ設問で再提出」まで行うと再現性が作れます。&lt;/div&gt;
&lt;/div&gt;
&lt;/div&gt;
&lt;div class="accordion-item"&gt;
&lt;h3 id="q4-kij" class="accordion-header"&gt;&lt;button class="accordion-button collapsed" type="button" data-bs-toggle="collapse" data-bs-target="#a4-kij" aria-expanded="false" aria-controls="a4-kij"&gt;&lt;br /&gt;
文章が長くなり、字数調整ができません&lt;br /&gt;
&lt;/button&gt;&lt;/h3&gt;
&lt;div id="a4-kij" class="accordion-collapse collapse" aria-labelledby="q4-kij" data-bs-parent="#faq-kijutsu-type"&gt;
&lt;div class="accordion-body" style="line-height: 1.9;"&gt;まず短文で骨格を作り、足りないときだけ本文語を足します。削るときは形容・副詞から落とし、&lt;br /&gt;
「理由（根拠）」を残すと点が落ちにくくなります。&lt;/div&gt;
&lt;/div&gt;
&lt;/div&gt;
&lt;/div&gt;
&lt;/section&gt;
&lt;p&gt;&lt;!-- =============================== 追記ここまで =============================== --&gt;&lt;/p&gt;
&lt;h2 class="mb-3"&gt;家庭でできるフォローと役割分担&lt;/h2&gt;
&lt;p&gt;オンライン国語の個別指導で記述の工程を整えつつ、家庭は&lt;strong&gt;量の管理と習慣化&lt;/strong&gt;に寄せると伸びが安定します。&lt;br /&gt;
逆に、家庭が解答内容に深く入りすぎると、子どもが自分で根拠を探す習慣が弱くなることがあります。&lt;/p&gt;
&lt;div class="table-responsive mt-3"&gt;
&lt;table class="table table-bordered align-middle mb-0 table-fixed"&gt;
&lt;thead style="background: #f5f5f5;"&gt;
&lt;tr class="text-center"&gt;
&lt;th style="width: 50%;"&gt;家庭が担うと効果的&lt;/th&gt;
&lt;th style="width: 50%;"&gt;指導で担うと効果的&lt;/th&gt;
&lt;/tr&gt;
&lt;/thead&gt;
&lt;tbody&gt;
&lt;tr&gt;
&lt;td&gt;
&lt;ul class="mb-0 ps-3"&gt;
&lt;li&gt;語彙・漢字の短時間ルーティン&lt;/li&gt;
&lt;li&gt;音読の頻度管理と声かけ&lt;/li&gt;
&lt;li&gt;過去問の回す順番の管理&lt;/li&gt;
&lt;li&gt;直しの回数を決めて運用&lt;/li&gt;
&lt;/ul&gt;
&lt;/td&gt;
&lt;td&gt;
&lt;ul class="mb-0 ps-3"&gt;
&lt;li&gt;本文根拠の取り方の修正&lt;/li&gt;
&lt;li&gt;設問条件の読み落とし改善&lt;/li&gt;
&lt;li&gt;記述の骨格作りと書き換え&lt;/li&gt;
&lt;li&gt;添削の意図を理解して反映&lt;/li&gt;
&lt;/ul&gt;
&lt;/td&gt;
&lt;/tr&gt;
&lt;/tbody&gt;
&lt;/table&gt;
&lt;/div&gt;
&lt;div class="alert alert-info mt-4 mb-0"&gt;
&lt;div class="fw-bold mb-1"&gt;家庭での注意点&lt;/div&gt;
&lt;div&gt;正解を教えるのではなく、本文のどこに根拠があるかを一緒に探す程度に留めると、読解力と記述の自走が育ちます。&lt;br /&gt;
やり直しは長時間にせず、短い回転で成功体験を積み上げてください。&lt;/div&gt;
&lt;/div&gt;
&lt;/div&gt;
&lt;/div&gt;
&lt;p&gt;&lt;!-- Fit --&gt;&lt;/p&gt;
&lt;div id="fit" class="card shadow-sm mb-4 border-0"&gt;
&lt;div class="card-body p-4 p-lg-5-soft"&gt;
&lt;div class="d-flex align-items-center gap-2 mb-2"&gt;&lt;span class="badge bg-info text-dark"&gt;相性&lt;/span&gt;&lt;br /&gt;
&lt;span class="text-muted small"&gt;完全1対1で伸びやすいタイプ&lt;/span&gt;&lt;/div&gt;
&lt;h2 class="mb-3"&gt;どんな子に相性が良いか&lt;/h2&gt;
&lt;div class="row g-3 align-items-stretch"&gt;
&lt;div class="col-lg-6"&gt;
&lt;div class="p-3 rounded-3 border equal-height" style="background: #f9fbff;"&gt;
&lt;div class="fw-bold mb-2"&gt;個別指導の効果が出やすい子&lt;/div&gt;
&lt;ul class="mb-0 ps-3"&gt;
&lt;li&gt;書く前に止まり、時間だけが過ぎる&lt;/li&gt;
&lt;li&gt;添削を見ても、何を直すか分からない&lt;/li&gt;
&lt;li&gt;過去問で点が乱高下し、再現性が低い&lt;/li&gt;
&lt;li&gt;集団塾の解説では自分のズレが残る&lt;/li&gt;
&lt;/ul&gt;
&lt;/div&gt;
&lt;/div&gt;
&lt;div class="col-lg-6"&gt;
&lt;div class="p-3 rounded-3 border equal-height" style="background: #fff;"&gt;
&lt;div class="fw-bold mb-2"&gt;家庭で進めやすい子&lt;/div&gt;
&lt;ul class="mb-0 ps-3"&gt;
&lt;li&gt;漢字・語彙はルーティン化できる&lt;/li&gt;
&lt;li&gt;音読は短時間でも続けられる&lt;/li&gt;
&lt;li&gt;宿題管理を保護者ができる&lt;/li&gt;
&lt;li&gt;直しは回数を決めれば回る&lt;/li&gt;
&lt;/ul&gt;
&lt;/div&gt;
&lt;/div&gt;
&lt;/div&gt;
&lt;div class="mt-4"&gt;
&lt;p class="mb-2"&gt;記述をさらに深掘りして整理したい場合は、専門記事として&lt;br /&gt;
&lt;a href="https://dokkai-labo.tokyo/kijutsuryoku/"&gt;記述力&lt;/a&gt;&lt;br /&gt;
も併せて確認すると、家庭でのフォロー設計がしやすくなります。&lt;/p&gt;
&lt;div class="small text-muted"&gt;オンライン国語／中学受験／国語専門塾／記述／読解力／個別指導／過去問のキーワードで探している方にも、整理しやすい導線です。&lt;/div&gt;
&lt;/div&gt;
&lt;/div&gt;
&lt;/div&gt;
&lt;p&gt;&lt;!-- Summary / CTA --&gt;&lt;/p&gt;
&lt;div id="summary" class="card shadow-sm border-0"&gt;
&lt;div class="card-body p-4 p-lg-5-soft"&gt;
&lt;h2 class="mb-3"&gt;まとめ&lt;/h2&gt;
&lt;p class="mb-4"&gt;記述が書けない原因の多くは、&lt;strong&gt;本文の根拠&lt;/strong&gt;、&lt;strong&gt;問いの条件&lt;/strong&gt;、&lt;strong&gt;まとめる力&lt;/strong&gt;のいずれかで処理が止まっていることです。&lt;br /&gt;
工程を分解し、本文処理・設問処理・記述作成の順で整えると、答案は再現性をもって伸びていきます。&lt;br /&gt;
中学受験国語の読解力と記述を同時に立て直したい方は、オンラインの個別指導でプロセスから改善するのが近道です。&lt;/p&gt;
&lt;p class="mb-4"&gt;記述の型（説明＝内容＋理由／心情＝背景→出来事→心情）と字数調整の考え方は &lt;a href="https://dokkai-labo.tokyo/blog/17022403/"&gt;全体像はこちら&lt;/a&gt;&lt;/p&gt;
&lt;div class="p-4 rounded-3 border" style="background: linear-gradient(135deg,#f7fbff,#ffffff);"&gt;
&lt;div class="row g-3 align-items-center"&gt;
&lt;div class="col-lg-8"&gt;
&lt;div class="fw-bold mb-1" style="font-size: 1.05rem;"&gt;次の一手&lt;/div&gt;
&lt;div class="text-muted"&gt;記述・読解力・過去問のつまずきを、1対1で可視化して改善したい場合は、オンライン国語個別の詳細をご覧ください。&lt;/div&gt;
&lt;/div&gt;
&lt;div class="col-lg-4"&gt;
&lt;div class="d-grid d-lg-flex justify-content-lg-end"&gt;&lt;a class="btn btn-success btn-responsive" href="https://dokkai-labo.tokyo/kobetsuonline01/"&gt;&lt;br /&gt;
オンライン国語個別へ&lt;br /&gt;
&lt;/a&gt;&lt;/div&gt;
&lt;/div&gt;
&lt;/div&gt;
&lt;/div&gt;
&lt;/div&gt;
&lt;/div&gt;
&lt;/div&gt;
&lt;p&gt;&lt;!-- [ /.socialSet ] --&gt;&lt;/p&gt;
------</t>
  </si>
  <si>
    <t>以下のページは不自然なワードを使用しています。
これらを適切に自然な言葉に置き換えて下さい。
なお、本文の装飾や構造は絶対に変えないでください。
【対象ページURL】
https://dokkai-labo.tokyo/col_blog/tensaku-guide/
【検出された不自然ワード】
- 崩れ
- 型
- 固定
- 手順
- 最短
- 設計
- 整え
【本文】
------
&lt;div class="container my-4"&gt;
&lt;p&gt;&lt;!-- 追加CSS：テーマ干渉を避ける最小限／PC・スマホ両対応 --&gt;&lt;/p&gt;
&lt;style&gt;
    .hero-title { font-size: 1.9rem; line-height: 1.5; }&lt;br /&gt;    @media (min-width: 992px){ .hero-title { font-size: 2.2rem; } }&lt;/p&gt;
&lt;p&gt;    .p-soft { padding: 1.25rem; }&lt;br /&gt;    @media (min-width: 992px){ .p-soft { padding: 2.25rem; } }&lt;/p&gt;
&lt;p&gt;    .btn-responsive { width: 100%; }&lt;br /&gt;    @media (min-width: 992px){ .btn-responsive { width: auto; } }&lt;/p&gt;
&lt;p&gt;    .table-fixed { table-layout: fixed; }&lt;br /&gt;    .table-fixed th, .table-fixed td { overflow-wrap:anywhere; word-break:break-word; }&lt;/p&gt;
&lt;p&gt;    .chip {&lt;br /&gt;      display:inline-flex; align-items:center; gap:.4rem;&lt;br /&gt;      padding:.28rem .6rem; border-radius:999px;&lt;br /&gt;      background: rgba(255,255,255,.16);&lt;br /&gt;    }&lt;br /&gt;    .chip b { font-weight: 800; }&lt;/p&gt;
&lt;p&gt;    .step-badge {&lt;br /&gt;      width: 34px; height: 34px; border-radius: 999px;&lt;br /&gt;      display: inline-flex; align-items:center; justify-content:center;&lt;br /&gt;      font-weight: 900; background: rgba(0,0,0,.08);&lt;br /&gt;      flex: 0 0 auto;&lt;br /&gt;    }&lt;/p&gt;
&lt;p&gt;    .soft-border { border: 1px solid rgba(0,0,0,.06); }&lt;br /&gt;    .small-note { font-size: .92rem; }&lt;br /&gt;    .toc a.list-group-item { border-radius: .75rem; margin-bottom: .5rem; }&lt;br /&gt;    .toc a.list-group-item:last-child { margin-bottom: 0; }&lt;br /&gt;    .kbd-like {&lt;br /&gt;      display:inline-block; padding:.1rem .45rem; border-radius:.35rem;&lt;br /&gt;      border:1px solid rgba(0,0,0,.12); background:#fff; font-size:.9em;&lt;br /&gt;    }&lt;br /&gt;  &lt;/style&gt;
&lt;p&gt;&lt;!-- Hero --&gt;&lt;/p&gt;
&lt;div class="card shadow-sm mb-4 border-0" style="background: linear-gradient(135deg,#283593,#00897b); color: #fff;"&gt;
&lt;div class="card-body p-4 p-soft"&gt;
&lt;div class="d-flex flex-wrap gap-2 mb-3"&gt;&lt;span class="badge bg-warning text-dark"&gt;中学受験／国語&lt;/span&gt;&lt;br /&gt;
&lt;span class="badge bg-light text-dark"&gt;記述&lt;/span&gt;&lt;br /&gt;
&lt;span class="badge bg-dark"&gt;添削&lt;/span&gt;&lt;br /&gt;
&lt;span class="badge bg-secondary"&gt;家庭学習&lt;/span&gt;&lt;/div&gt;
&lt;h1 class="mb-3 hero-title"&gt;&lt;/h1&gt;
&lt;p class="mb-0" style="font-size: 1.02rem; opacity: .95;"&gt;記述の添削が返ってきても、赤字が増えるほど&lt;strong&gt;どこを直すべきか分からない&lt;/strong&gt;、読んでも&lt;strong&gt;次の答案が変わらない&lt;/strong&gt;と悩むご家庭は少なくありません。&lt;br /&gt;
伸びない原因は、才能よりも&lt;strong&gt;添削を学習手順に接続できていない&lt;/strong&gt;ことにあります。&lt;br /&gt;
この記事では、添削をただの赤字ではなく&lt;strong&gt;改善の地図&lt;/strong&gt;に変える読み方と、家庭で回せる直しの型を整理します。&lt;/p&gt;
&lt;p class="mt-3 mb-0" style="opacity: .95;"&gt;家庭学習（読解量・漢字の増やし方）の全体像はこちら：&lt;a class="link-light text-decoration-underline fw-bold" href="https://dokkai-labo.tokyo/blog/note/"&gt;全体像はこちら&lt;/a&gt;&lt;/p&gt;
&lt;div class="row g-3 mt-4 align-items-stretch"&gt;
&lt;div class="col-lg-7"&gt;
&lt;div class="rounded-3 p-3" style="background: rgba(255,255,255,.12); height: 100%;"&gt;
&lt;div class="fw-bold mb-2"&gt;この記事で分かること&lt;/div&gt;
&lt;div class="d-flex flex-wrap gap-2"&gt;&lt;span class="chip"&gt;&lt;b&gt;赤字&lt;/b&gt;を分類する&lt;/span&gt;&lt;br /&gt;
&lt;span class="chip"&gt;&lt;b&gt;直し&lt;/b&gt;の順番を固定&lt;/span&gt;&lt;br /&gt;
&lt;span class="chip"&gt;&lt;b&gt;再発&lt;/b&gt;を防ぐ運用&lt;/span&gt;&lt;br /&gt;
&lt;span class="chip"&gt;&lt;b&gt;過去問&lt;/b&gt;へのつなげ方&lt;/span&gt;&lt;br /&gt;
&lt;span class="chip"&gt;&lt;b&gt;オンライン国語&lt;/b&gt;での改善点&lt;/span&gt;&lt;/div&gt;
&lt;/div&gt;
&lt;/div&gt;
&lt;div class="col-lg-5"&gt;
&lt;div class="rounded-3 p-3" style="background: rgba(0,0,0,.18); height: 100%;"&gt;
&lt;div class="fw-bold mb-2"&gt;よくある困りごと&lt;/div&gt;
&lt;ul class="mb-0 ps-3"&gt;
&lt;li&gt;赤字を見て落ち込み、直しが雑になる&lt;/li&gt;
&lt;li&gt;写し直しで終わってしまう&lt;/li&gt;
&lt;li&gt;何が悪いかは分かるが次が変わらない&lt;/li&gt;
&lt;li&gt;保護者が正解を作ってしまう&lt;/li&gt;
&lt;/ul&gt;
&lt;/div&gt;
&lt;/div&gt;
&lt;/div&gt;
&lt;div class="d-flex flex-wrap gap-2 mt-4"&gt;&lt;a class="btn btn-light btn-sm" href="#toc"&gt;目次へ&lt;/a&gt;&lt;br /&gt;
&lt;a class="btn btn-outline-light btn-sm" href="#quick"&gt;最短の直し方&lt;/a&gt;&lt;/div&gt;
&lt;/div&gt;
&lt;/div&gt;
&lt;p&gt;&lt;!-- TOC --&gt;&lt;/p&gt;
&lt;div id="toc" class="card shadow-sm mb-4"&gt;
&lt;div class="card-body p-4"&gt;
&lt;h2 class="h5 mb-3"&gt;目次&lt;/h2&gt;
&lt;div class="row g-3 toc"&gt;
&lt;div class="col-md-6"&gt;
&lt;div class="list-group"&gt;&lt;a class="list-group-item list-group-item-action" href="#quick"&gt;まずはここだけ　添削を改善に変える最短手順&lt;/a&gt;&lt;br /&gt;
&lt;a class="list-group-item list-group-item-action" href="#bg"&gt;この悩みが起きる背景&lt;/a&gt;&lt;br /&gt;
&lt;a class="list-group-item list-group-item-action" href="#online"&gt;オンライン国語個別指導が効果を発揮する理由&lt;/a&gt;&lt;/div&gt;
&lt;/div&gt;
&lt;div class="col-md-6"&gt;
&lt;div class="list-group"&gt;&lt;a class="list-group-item list-group-item-action" href="#steps"&gt;改善方法（実践ステップ）&lt;/a&gt;&lt;br /&gt;
&lt;a class="list-group-item list-group-item-action" href="#home"&gt;家庭でできるフォローと役割分担&lt;/a&gt;&lt;br /&gt;
&lt;a class="list-group-item list-group-item-action" href="#fit"&gt;どんな子に相性が良いか&lt;/a&gt;&lt;br /&gt;
&lt;a class="list-group-item list-group-item-action" href="#summary"&gt;まとめ&lt;/a&gt;&lt;/div&gt;
&lt;/div&gt;
&lt;/div&gt;
&lt;/div&gt;
&lt;/div&gt;
&lt;p&gt;&lt;!-- Quick --&gt;&lt;/p&gt;
&lt;div id="quick" class="card shadow-sm mb-4 border-0"&gt;
&lt;div class="card-body p-4 p-soft"&gt;
&lt;div class="d-flex align-items-center gap-2 mb-2"&gt;&lt;span class="badge bg-primary"&gt;最短&lt;/span&gt;&lt;br /&gt;
&lt;span class="text-muted small"&gt;赤字を読むだけで終わらせない&lt;/span&gt;&lt;/div&gt;
&lt;h2 class="mb-3"&gt;まずはここだけ　添削を改善に変える最短手順&lt;/h2&gt;
&lt;div class="row g-3 align-items-stretch"&gt;
&lt;div class="col-lg-4"&gt;
&lt;div class="card h-100 soft-border" style="background: #f7f9ff;"&gt;
&lt;div class="card-body"&gt;
&lt;div class="d-flex align-items-center gap-2 mb-2"&gt;
&lt;p&gt;&lt;span class="step-badge"&gt;1&lt;/span&gt;&lt;/p&gt;
&lt;div class="fw-bold"&gt;赤字を四つに分類&lt;/div&gt;
&lt;/div&gt;
&lt;div class="small-note"&gt;赤字は&lt;strong&gt;条件&lt;/strong&gt;、&lt;strong&gt;根拠&lt;/strong&gt;、&lt;strong&gt;構造&lt;/strong&gt;、&lt;strong&gt;表現&lt;/strong&gt;のどれかです。&lt;br /&gt;
まず分類しないと、直しの優先順位が決まりません。&lt;/div&gt;
&lt;/div&gt;
&lt;/div&gt;
&lt;/div&gt;
&lt;div class="col-lg-4"&gt;
&lt;div class="card h-100 soft-border" style="background: #f1f8e9;"&gt;
&lt;div class="card-body"&gt;
&lt;div class="d-flex align-items-center gap-2 mb-2"&gt;
&lt;p&gt;&lt;span class="step-badge"&gt;2&lt;/span&gt;&lt;/p&gt;
&lt;div class="fw-bold"&gt;直しの順番を固定&lt;/div&gt;
&lt;/div&gt;
&lt;div class="small-note"&gt;直しは&lt;strong&gt;条件→根拠→構造→表現&lt;/strong&gt;の順です。&lt;br /&gt;
表現から直すと散らかりやすく、同じミスが再発します。&lt;/div&gt;
&lt;/div&gt;
&lt;/div&gt;
&lt;/div&gt;
&lt;div class="col-lg-4"&gt;
&lt;div class="card h-100 soft-border" style="background: #fff3e0;"&gt;
&lt;div class="card-body"&gt;
&lt;div class="d-flex align-items-center gap-2 mb-2"&gt;
&lt;p&gt;&lt;span class="step-badge"&gt;3&lt;/span&gt;&lt;/p&gt;
&lt;div class="fw-bold"&gt;次の答案のチェック項目にする&lt;/div&gt;
&lt;/div&gt;
&lt;div class="small-note"&gt;直しの最後に、次の答案で確認する&lt;strong&gt;一行ルール&lt;/strong&gt;を作ります。&lt;br /&gt;
例：理由は二つ、本文根拠は二箇所、結論を先に置く。&lt;/div&gt;
&lt;/div&gt;
&lt;/div&gt;
&lt;/div&gt;
&lt;/div&gt;
&lt;div class="alert alert-warning mt-4 mb-0"&gt;
&lt;div class="fw-bold mb-1"&gt;家庭での合言葉&lt;/div&gt;
&lt;div&gt;「赤字を直す」ではなく「次の答案のルールを作る」。&lt;br /&gt;
この切り替えだけで、国語の記述は改善のスピードが上がります。&lt;/div&gt;
&lt;/div&gt;
&lt;/div&gt;
&lt;/div&gt;
&lt;p&gt;&lt;!-- Background --&gt;&lt;/p&gt;
&lt;div id="bg" class="card shadow-sm mb-4 border-0"&gt;
&lt;div class="card-body p-4 p-soft"&gt;
&lt;div class="d-flex align-items-center gap-2 mb-2"&gt;&lt;span class="badge bg-secondary"&gt;背景&lt;/span&gt;&lt;br /&gt;
&lt;span class="text-muted small"&gt;学力ではなく処理の仕組み&lt;/span&gt;&lt;/div&gt;
&lt;h2 class="mb-3"&gt;この悩みが起きる背景（構造的な原因）&lt;/h2&gt;
&lt;p&gt;添削が活きない原因は、子どもの読解力や語彙力だけでは説明できません。&lt;br /&gt;
記述は本来、&lt;strong&gt;設問条件の確定&lt;/strong&gt;、&lt;strong&gt;本文根拠の回収&lt;/strong&gt;、&lt;strong&gt;要素の整理&lt;/strong&gt;、&lt;strong&gt;文章化&lt;/strong&gt;の順に処理します。&lt;br /&gt;
しかし添削が返ってきた後、多くの家庭では&lt;strong&gt;文章の言い回し&lt;/strong&gt;だけを直そうとしてしまい、&lt;br /&gt;
条件や根拠や構造の修正が置き去りになります。その結果、宿題をこなしても国語の記述点が安定しません。&lt;/p&gt;
&lt;div class="row g-3 mt-2 align-items-stretch"&gt;
&lt;div class="col-lg-7"&gt;
&lt;div class="card soft-border h-100" style="background: #f7f9ff;"&gt;
&lt;div class="card-body"&gt;
&lt;div class="fw-bold mb-2"&gt;記述が改善する処理フロー&lt;/div&gt;
&lt;ol class="mb-0 ps-3"&gt;
&lt;li&gt;設問の条件を確定する&lt;/li&gt;
&lt;li&gt;本文から根拠を集める&lt;/li&gt;
&lt;li&gt;材料を要素に分解する&lt;/li&gt;
&lt;li&gt;要素の関係を整理する&lt;/li&gt;
&lt;li&gt;必要な順番に並べる&lt;/li&gt;
&lt;li&gt;文としてつなぐ&lt;/li&gt;
&lt;li&gt;条件と根拠で見直す&lt;/li&gt;
&lt;li&gt;添削を読み、次の答案のルールに変換する&lt;/li&gt;
&lt;/ol&gt;
&lt;/div&gt;
&lt;/div&gt;
&lt;/div&gt;
&lt;div class="col-lg-5"&gt;
&lt;div class="card soft-border h-100" style="background: #fff;"&gt;
&lt;div class="card-body"&gt;
&lt;div class="fw-bold mb-2"&gt;つまずきの典型&lt;/div&gt;
&lt;ul class="mb-0 ps-3"&gt;
&lt;li&gt;赤字を見て正解の文章に戻そうとする&lt;/li&gt;
&lt;li&gt;根拠不足と条件落ちが区別できない&lt;/li&gt;
&lt;li&gt;直しのゴールが曖昧で再発する&lt;/li&gt;
&lt;li&gt;保護者が正解作成に寄ってしまう&lt;/li&gt;
&lt;/ul&gt;
&lt;/div&gt;
&lt;/div&gt;
&lt;/div&gt;
&lt;/div&gt;
&lt;div class="alert alert-info mt-4 mb-0"&gt;
&lt;div class="fw-bold mb-1"&gt;具体例（赤字が多いのに伸びない理由）&lt;/div&gt;
&lt;div&gt;「理由を二つ挙げて説明せよ」という設問で、理由が一つしか書けていない答案に赤字が入っている場合、&lt;br /&gt;
表現を整えても得点は上がりません。最初に直すべきは、&lt;strong&gt;要素数&lt;/strong&gt;と&lt;strong&gt;本文根拠&lt;/strong&gt;です。&lt;br /&gt;
添削を改善の材料にするには、赤字の意味を分類し、直す順番を固定する必要があります。&lt;/div&gt;
&lt;/div&gt;
&lt;/div&gt;
&lt;/div&gt;
&lt;p&gt;&lt;!-- Online --&gt;&lt;/p&gt;
&lt;div id="online" class="card shadow-sm mb-4 border-0"&gt;
&lt;div class="card-body p-4 p-soft"&gt;
&lt;div class="d-flex align-items-center gap-2 mb-2"&gt;&lt;span class="badge bg-success"&gt;オンライン国語&lt;/span&gt;&lt;br /&gt;
&lt;span class="text-muted small"&gt;直しの工程を見える化&lt;/span&gt;&lt;/div&gt;
&lt;h2 class="mb-3"&gt;オンライン国語個別指導が効果を発揮する理由&lt;/h2&gt;
&lt;p&gt;添削を活かすために必要なのは、赤字の説明だけではなく、&lt;strong&gt;次の答案で再現できる手順&lt;/strong&gt;を作ることです。&lt;br /&gt;
オンライン国語の個別指導では、手元の答案と本文・設問を画面共有で並べ、赤字を一つずつ&lt;strong&gt;分類&lt;/strong&gt;し、&lt;br /&gt;
本文根拠へ戻る往復動作や、要素の並べ替えまで含めて指導できます。国語専門塾の添削を最大化したいご家庭ほど効果が出ます。&lt;/p&gt;
&lt;div class="row g-3 mt-2 align-items-stretch"&gt;
&lt;div class="col-md-6"&gt;
&lt;div class="card h-100 border-0" style="background: #e3f2fd;"&gt;
&lt;div class="card-body"&gt;
&lt;div class="d-flex align-items-center gap-2 mb-2"&gt;
&lt;p&gt;&lt;span class="step-badge"&gt;A&lt;/span&gt;&lt;/p&gt;
&lt;div class="fw-bold"&gt;思考のズレをその場で特定&lt;/div&gt;
&lt;/div&gt;
&lt;ul class="mb-0 ps-3"&gt;
&lt;li&gt;条件語に線が引けているか&lt;/li&gt;
&lt;li&gt;本文根拠に戻っているか&lt;/li&gt;
&lt;li&gt;要素化せず文章化していないか&lt;/li&gt;
&lt;li&gt;直しが写し直しで終わっていないか&lt;/li&gt;
&lt;/ul&gt;
&lt;/div&gt;
&lt;/div&gt;
&lt;/div&gt;
&lt;div class="col-md-6"&gt;
&lt;div class="card h-100 border-0" style="background: #f1f8e9;"&gt;
&lt;div class="card-body"&gt;
&lt;div class="d-flex align-items-center gap-2 mb-2"&gt;
&lt;p&gt;&lt;span class="step-badge"&gt;B&lt;/span&gt;&lt;/p&gt;
&lt;div class="fw-bold"&gt;答案を書き換える工程がリアルタイム&lt;/div&gt;
&lt;/div&gt;
&lt;ul class="mb-0 ps-3"&gt;
&lt;li&gt;条件→根拠→構造→表現の順で修正&lt;/li&gt;
&lt;li&gt;要素に番号を振って並べ替える&lt;/li&gt;
&lt;li&gt;不足根拠を本文から追加する&lt;/li&gt;
&lt;li&gt;最後に答案チェックを固定する&lt;/li&gt;
&lt;/ul&gt;
&lt;/div&gt;
&lt;/div&gt;
&lt;/div&gt;
&lt;/div&gt;
&lt;p&gt;&lt;!-- CTA（メインリンク：1回目） --&gt;&lt;/p&gt;
&lt;div class="card border-0 shadow-sm mt-4" style="background: linear-gradient(135deg,#ffffff,#f7fbff);"&gt;
&lt;div class="card-body p-4"&gt;
&lt;div class="row g-3 align-items-center"&gt;
&lt;div class="col-lg-8"&gt;
&lt;div class="fw-bold mb-1" style="font-size: 1.05rem;"&gt;添削を得点に変えるには、直しの工程が必要です&lt;/div&gt;
&lt;div class="text-muted"&gt;添削箇所を分類し、本文と設問へ戻り、要素を組み替えて再現できるルールに落とす。&lt;br /&gt;
この工程をオンラインで伴走すると、記述点が安定しやすくなります。&lt;/div&gt;
&lt;/div&gt;
&lt;div class="col-lg-4"&gt;
&lt;div class="d-grid d-lg-flex justify-content-lg-end"&gt;&lt;a class="btn btn-primary btn-responsive" href="https://dokkai-labo.tokyo/kobetsuonline01/"&gt;&lt;br /&gt;
オンライン国語の個別指導を見る&lt;br /&gt;
&lt;/a&gt;&lt;/div&gt;
&lt;div class="small text-muted mt-2"&gt;オンライン国語／個別指導／記述／過去問&lt;/div&gt;
&lt;/div&gt;
&lt;/div&gt;
&lt;/div&gt;
&lt;/div&gt;
&lt;/div&gt;
&lt;/div&gt;
&lt;p&gt;&lt;!-- Steps --&gt;&lt;/p&gt;
&lt;div id="steps" class="card shadow-sm mb-4 border-0"&gt;
&lt;div class="card-body p-4 p-soft"&gt;
&lt;div class="d-flex align-items-center gap-2 mb-2"&gt;&lt;span class="badge bg-dark"&gt;実践&lt;/span&gt;&lt;br /&gt;
&lt;span class="text-muted small"&gt;添削を改善の材料に変換する&lt;/span&gt;&lt;/div&gt;
&lt;h2 class="mb-3"&gt;改善方法（実践ステップ）&lt;/h2&gt;
&lt;p&gt;以下は、家庭で再現できる「添削運用の型」です。中学受験の国語は、同じ失点パターンが繰り返されやすいため、&lt;br /&gt;
一度型ができると、宿題や過去問でも改善が連鎖します。&lt;/p&gt;
&lt;div class="row g-3 align-items-stretch"&gt;
&lt;div class="col-lg-4"&gt;
&lt;div class="card h-100 border-0" style="background: #f7f9ff;"&gt;
&lt;div class="card-body"&gt;
&lt;h3 class="h5 mb-2"&gt;ステップ1：本文処理の改善&lt;/h3&gt;
&lt;ul class="ps-3 mb-0"&gt;
&lt;li&gt;段落を一言で要約する&lt;/li&gt;
&lt;li&gt;主張、理由、具体例を分ける&lt;/li&gt;
&lt;li&gt;接続語の前後をセットで取る&lt;/li&gt;
&lt;li&gt;赤字が入った箇所は本文に戻って根拠を確認する&lt;/li&gt;
&lt;/ul&gt;
&lt;div class="text-muted small mt-3"&gt;添削の読み取りは、本文根拠へ戻れるかどうかで難易度が変わります。&lt;/div&gt;
&lt;/div&gt;
&lt;/div&gt;
&lt;/div&gt;
&lt;div class="col-lg-4"&gt;
&lt;div class="card h-100 border-0" style="background: #e8f5e9;"&gt;
&lt;div class="card-body"&gt;
&lt;h3 class="h5 mb-2"&gt;ステップ2：設問処理の改善&lt;/h3&gt;
&lt;ul class="ps-3 mb-0"&gt;
&lt;li&gt;設問を 何を書くか、条件、範囲 に分解&lt;/li&gt;
&lt;li&gt;条件語に線を引き、要素数を確定&lt;/li&gt;
&lt;li&gt;赤字が多いときほど条件落ちを疑う&lt;/li&gt;
&lt;li&gt;直しの前に条件チェック表を作る&lt;/li&gt;
&lt;/ul&gt;
&lt;div class="text-muted small mt-3"&gt;表現が良くても、条件が落ちていると点になりません。&lt;/div&gt;
&lt;/div&gt;
&lt;/div&gt;
&lt;/div&gt;
&lt;div class="col-lg-4"&gt;
&lt;div class="card h-100 border-0" style="background: #fff3e0;"&gt;
&lt;div class="card-body"&gt;
&lt;h3 class="h5 mb-2"&gt;ステップ3：記述改善（添削の変換）&lt;/h3&gt;
&lt;ul class="ps-3 mb-0"&gt;
&lt;li&gt;赤字を分類し、直す順番を固定&lt;/li&gt;
&lt;li&gt;要素を短いメモに分解し並べ替える&lt;/li&gt;
&lt;li&gt;最後に短文化して文章化する&lt;/li&gt;
&lt;li&gt;次の答案のチェック項目を一行で残す&lt;/li&gt;
&lt;/ul&gt;
&lt;div class="text-muted small mt-3"&gt;直しは「良い文章」より「再現できる手順」を作る作業です。&lt;/div&gt;
&lt;/div&gt;
&lt;/div&gt;
&lt;/div&gt;
&lt;/div&gt;
&lt;p&gt;&lt;!-- 四分類テーブル --&gt;&lt;/p&gt;
&lt;div class="table-responsive mt-4"&gt;
&lt;table class="table table-bordered table-hover align-middle mb-0 table-fixed"&gt;
&lt;thead style="background: #f5f5f5;"&gt;
&lt;tr class="text-center"&gt;
&lt;th style="width: 18%;"&gt;赤字の種類&lt;/th&gt;
&lt;th&gt;よくある指摘&lt;/th&gt;
&lt;th style="width: 34%;"&gt;次の一手&lt;/th&gt;
&lt;/tr&gt;
&lt;/thead&gt;
&lt;tbody&gt;
&lt;tr&gt;
&lt;td class="fw-bold"&gt;条件&lt;/td&gt;
&lt;td&gt;理由が一つ、字数不足、問いとずれている&lt;/td&gt;
&lt;td&gt;設問分解→要素数確定→条件チェック表で再構成&lt;/td&gt;
&lt;/tr&gt;
&lt;tr&gt;
&lt;td class="fw-bold"&gt;根拠&lt;/td&gt;
&lt;td&gt;本文にない、根拠が弱い、飛躍している&lt;/td&gt;
&lt;td&gt;本文該当箇所へ戻る→材料を要素メモに分解→追加&lt;/td&gt;
&lt;/tr&gt;
&lt;tr&gt;
&lt;td class="fw-bold"&gt;構造&lt;/td&gt;
&lt;td&gt;順序が逆、因果が切れる、話が戻る&lt;/td&gt;
&lt;td&gt;要素に番号→結論→理由→具体の順に並べ替え&lt;/td&gt;
&lt;/tr&gt;
&lt;tr&gt;
&lt;td class="fw-bold"&gt;表現&lt;/td&gt;
&lt;td&gt;主語述語がねじれる、指示語が曖昧、言い換えが不自然&lt;/td&gt;
&lt;td&gt;短文化→主語補う→接続語と指示語を具体化&lt;/td&gt;
&lt;/tr&gt;
&lt;/tbody&gt;
&lt;/table&gt;
&lt;/div&gt;
&lt;p&gt;&lt;!-- 追加：不足補完（例・練習・テンプレ） --&gt;&lt;/p&gt;
&lt;div class="card border-0 shadow-sm mt-4" style="background: #ffffff;"&gt;
&lt;div class="card-body p-4"&gt;
&lt;div class="fw-bold mb-2"&gt;例で分かる：赤字を「直し」に変える（ビフォー→アフター）&lt;/div&gt;
&lt;p class="text-muted small mb-3"&gt;赤字の意味が分からないときほど、まず「どの種類の赤字か」を決めてから手を動かします。&lt;/p&gt;
&lt;div class="table-responsive"&gt;
&lt;table class="table table-bordered align-middle mb-0 table-fixed"&gt;
&lt;thead style="background: #f5f5f5;"&gt;
&lt;tr class="text-center"&gt;
&lt;th style="width: 22%;"&gt;赤字の種類&lt;/th&gt;
&lt;th style="width: 28%;"&gt;ありがちな状態（ビフォー）&lt;/th&gt;
&lt;th style="width: 28%;"&gt;直し方（作業）&lt;/th&gt;
&lt;th&gt;改善後（アフターの型）&lt;/th&gt;
&lt;/tr&gt;
&lt;/thead&gt;
&lt;tbody&gt;
&lt;tr&gt;
&lt;td class="fw-bold"&gt;条件&lt;/td&gt;
&lt;td&gt;理由を二つ書く設問で、一つしか書けていない&lt;/td&gt;
&lt;td&gt;設問を「条件語」「要素数」に分解し、不足要素を一行メモで追加&lt;/td&gt;
&lt;td&gt;結論→理由①→理由②の順で要素を確定してから文章化&lt;/td&gt;
&lt;/tr&gt;
&lt;tr&gt;
&lt;td class="fw-bold"&gt;根拠&lt;/td&gt;
&lt;td&gt;本文に戻らず、印象で説明している&lt;/td&gt;
&lt;td&gt;本文の該当段落を特定し、根拠文を2つ抜いて要素メモ化&lt;/td&gt;
&lt;td&gt;本文根拠（言い換え）を必ず1〜2箇所入れて支える&lt;/td&gt;
&lt;/tr&gt;
&lt;tr&gt;
&lt;td class="fw-bold"&gt;構造&lt;/td&gt;
&lt;td&gt;理由と結論の順が逆で、説明が飛ぶ&lt;/td&gt;
&lt;td&gt;要素に番号を振り「結論→理由→具体」に並べ替え&lt;/td&gt;
&lt;td&gt;一文を短文化し、順序で伝わる形に整える&lt;/td&gt;
&lt;/tr&gt;
&lt;tr&gt;
&lt;td class="fw-bold"&gt;表現&lt;/td&gt;
&lt;td&gt;主語述語がねじれる／指示語が曖昧&lt;/td&gt;
&lt;td&gt;短文に分割→主語補う→指示語を具体語へ&lt;/td&gt;
&lt;td&gt;「誰が／何が」「何を／どうした」を欠かさない&lt;/td&gt;
&lt;/tr&gt;
&lt;/tbody&gt;
&lt;/table&gt;
&lt;/div&gt;
&lt;div class="alert alert-info mt-3 mb-0"&gt;
&lt;div class="fw-bold mb-1"&gt;ポイント&lt;/div&gt;
&lt;div&gt;表現を先に直すと散らかります。&lt;strong&gt;条件→根拠→構造→表現&lt;/strong&gt;の順で直すと、同じ赤字が再発しにくくなります。&lt;/div&gt;
&lt;/div&gt;
&lt;/div&gt;
&lt;/div&gt;
&lt;div class="card border-0 shadow-sm mt-4" style="background: #ffffff;"&gt;
&lt;div class="card-body p-4"&gt;
&lt;div class="fw-bold mb-2"&gt;練習：赤字の種類を30秒で判定（家庭で回せる）&lt;/div&gt;
&lt;p class="text-muted small mb-3"&gt;添削を読む前に、下の「よくある指摘」を四分類に振り分けます。分類できれば、直しの作業が自動で決まります。&lt;/p&gt;
&lt;div class="row g-3"&gt;
&lt;div class="col-lg-6"&gt;
&lt;div class="p-3 rounded-3 border" style="background: #f9fbff;"&gt;
&lt;div class="fw-bold mb-2"&gt;よくある指摘（例）&lt;/div&gt;
&lt;ul class="mb-0 ps-3"&gt;
&lt;li&gt;問いに答え切れていない&lt;/li&gt;
&lt;li&gt;理由が足りない&lt;/li&gt;
&lt;li&gt;本文に即していない&lt;/li&gt;
&lt;li&gt;説明が飛ぶ&lt;/li&gt;
&lt;li&gt;主語が曖昧&lt;/li&gt;
&lt;li&gt;結論が見えない&lt;/li&gt;
&lt;/ul&gt;
&lt;/div&gt;
&lt;/div&gt;
&lt;div class="col-lg-6"&gt;
&lt;div class="p-3 rounded-3 border" style="background: #f1f8e9;"&gt;
&lt;div class="fw-bold mb-2"&gt;分類のコツ（家庭用）&lt;/div&gt;
&lt;ul class="mb-0 ps-3"&gt;
&lt;li&gt;要素数・字数・条件語 → &lt;strong&gt;条件&lt;/strong&gt;&lt;/li&gt;
&lt;li&gt;本文のどこ？が言えない → &lt;strong&gt;根拠&lt;/strong&gt;&lt;/li&gt;
&lt;li&gt;順序・因果・対比が崩れる → &lt;strong&gt;構造&lt;/strong&gt;&lt;/li&gt;
&lt;li&gt;主語述語・指示語・語彙 → &lt;strong&gt;表現&lt;/strong&gt;&lt;/li&gt;
&lt;/ul&gt;
&lt;/div&gt;
&lt;/div&gt;
&lt;/div&gt;
&lt;div class="alert alert-warning mt-3 mb-0"&gt;
&lt;div class="fw-bold mb-1"&gt;家庭での回し方（最小手数）&lt;/div&gt;
&lt;div&gt;（1）分類 →（2）該当する作業だけやる →（3）最後に「次の答案の一行ルール」を残す。&lt;br /&gt;
全部直すのではなく、再発を止める運用に寄せます。&lt;/div&gt;
&lt;/div&gt;
&lt;/div&gt;
&lt;/div&gt;
&lt;div class="card border-0 shadow-sm mt-4" style="background: #ffffff;"&gt;
&lt;div class="card-body p-4"&gt;
&lt;div class="fw-bold mb-2"&gt;テンプレ：直しを「次の答案のルール」に変換する（コピペ用）&lt;/div&gt;
&lt;p class="text-muted small mb-3"&gt;直しのたびに文章で悩むのを防ぐため、最後にルールを一行で固定します。家庭はこの一行だけ管理すればOKです。&lt;/p&gt;
&lt;div class="table-responsive"&gt;
&lt;table class="table table-bordered align-middle mb-0 table-fixed"&gt;
&lt;thead style="background: #f5f5f5;"&gt;
&lt;tr class="text-center"&gt;
&lt;th style="width: 24%;"&gt;赤字の種類&lt;/th&gt;
&lt;th&gt;次の答案の一行ルール（例）&lt;/th&gt;
&lt;/tr&gt;
&lt;/thead&gt;
&lt;tbody&gt;
&lt;tr&gt;
&lt;td class="fw-bold"&gt;条件&lt;/td&gt;
&lt;td&gt;条件語に線→要素数を先に決めてから書く（理由は二つ／字数は○〜○）&lt;/td&gt;
&lt;/tr&gt;
&lt;tr&gt;
&lt;td class="fw-bold"&gt;根拠&lt;/td&gt;
&lt;td&gt;本文根拠を2箇所メモしてから文章化する（段落番号も残す）&lt;/td&gt;
&lt;/tr&gt;
&lt;tr&gt;
&lt;td class="fw-bold"&gt;構造&lt;/td&gt;
&lt;td&gt;結論→理由→具体の順で要素番号を並べてからつなぐ&lt;/td&gt;
&lt;/tr&gt;
&lt;tr&gt;
&lt;td class="fw-bold"&gt;表現&lt;/td&gt;
&lt;td&gt;短文化→主語補う→指示語を具体語にする（誰が／何がを落とさない）&lt;/td&gt;
&lt;/tr&gt;
&lt;/tbody&gt;
&lt;/table&gt;
&lt;/div&gt;
&lt;div class="text-muted small mt-3"&gt;例：&lt;span class="kbd-like"&gt;次は「理由は二つ」＋「本文根拠は二箇所」&lt;/span&gt; を書く前に確認してから着手する。&lt;/div&gt;
&lt;/div&gt;
&lt;/div&gt;
&lt;p&gt;&lt;!-- /追加：不足補完（例・練習・テンプレ） --&gt;&lt;/p&gt;
&lt;p&gt;&lt;!-- 添削コメント→行動の変換例 --&gt;&lt;/p&gt;
&lt;div id="accConvert" class="accordion mt-4"&gt;
&lt;div class="accordion-item"&gt;
&lt;h3 id="hConvert" class="accordion-header"&gt;&lt;button class="accordion-button collapsed" type="button" data-bs-toggle="collapse" data-bs-target="#cConvert" aria-expanded="false" aria-controls="cConvert"&gt;&lt;br /&gt;
添削コメントを改善行動に変換する例&lt;br /&gt;
&lt;/button&gt;&lt;/h3&gt;
&lt;div id="cConvert" class="accordion-collapse collapse" aria-labelledby="hConvert" data-bs-parent="#accConvert"&gt;
&lt;div class="accordion-body"&gt;
&lt;div class="table-responsive"&gt;
&lt;table class="table table-bordered align-middle mb-0 table-fixed"&gt;
&lt;thead style="background: #eceff1;"&gt;
&lt;tr class="text-center"&gt;
&lt;th style="width: 30%;"&gt;よくあるコメント&lt;/th&gt;
&lt;th&gt;家庭でやる変換&lt;/th&gt;
&lt;th style="width: 30%;"&gt;次の答案でのチェック項目&lt;/th&gt;
&lt;/tr&gt;
&lt;/thead&gt;
&lt;tbody&gt;
&lt;tr&gt;
&lt;td class="fw-bold"&gt;問いに答え切れていない&lt;/td&gt;
&lt;td&gt;設問を 何を書くか、条件、範囲 に分解し、条件語に線を引く&lt;/td&gt;
&lt;td&gt;条件語を3つ確認してから書く&lt;/td&gt;
&lt;/tr&gt;
&lt;tr&gt;
&lt;td class="fw-bold"&gt;根拠が弱い&lt;/td&gt;
&lt;td&gt;本文該当段落を特定し、根拠文を要素メモに分解する&lt;/td&gt;
&lt;td&gt;本文根拠を2箇所メモしてから書く&lt;/td&gt;
&lt;/tr&gt;
&lt;tr&gt;
&lt;td class="fw-bold"&gt;説明が飛ぶ&lt;/td&gt;
&lt;td&gt;理由と結果を線で結び、要素に番号を振って順序を固定する&lt;/td&gt;
&lt;td&gt;結論→理由→具体の順で書く&lt;/td&gt;
&lt;/tr&gt;
&lt;tr&gt;
&lt;td class="fw-bold"&gt;表現が不自然&lt;/td&gt;
&lt;td&gt;短文に分割し、主語を補って接続語でつなぐ&lt;/td&gt;
&lt;td&gt;主語述語の対応を最後に確認&lt;/td&gt;
&lt;/tr&gt;
&lt;/tbody&gt;
&lt;/table&gt;
&lt;/div&gt;
&lt;div class="alert alert-light border mt-3 mb-0"&gt;
&lt;div class="fw-bold mb-1"&gt;ポイント&lt;/div&gt;
&lt;div&gt;コメントの意味を「やること」に翻訳できれば、添削は改善の地図になります。&lt;br /&gt;
逆に翻訳できないまま写し直すと、同じ失点が過去問でも再発します。&lt;/div&gt;
&lt;/div&gt;
&lt;/div&gt;
&lt;/div&gt;
&lt;/div&gt;
&lt;/div&gt;
&lt;p&gt;&lt;!-- 家庭用ミニチェックリスト --&gt;&lt;/p&gt;
&lt;div class="card border-0 shadow-sm mt-4" style="background: #ffffff;"&gt;
&lt;div class="card-body p-4"&gt;
&lt;div class="fw-bold mb-2"&gt;家庭用ミニチェックリスト（直しの前に確認）&lt;/div&gt;
&lt;div class="row g-3"&gt;
&lt;div class="col-md-6"&gt;
&lt;div class="p-3 rounded-3 border" style="background: #f9fbff;"&gt;
&lt;div class="fw-bold mb-2"&gt;答案を直す前&lt;/div&gt;
&lt;ul class="mb-0 ps-3"&gt;
&lt;li&gt;条件語に線が引けている&lt;/li&gt;
&lt;li&gt;要素数が決まっている&lt;/li&gt;
&lt;li&gt;本文根拠の段落が特定できている&lt;/li&gt;
&lt;/ul&gt;
&lt;/div&gt;
&lt;/div&gt;
&lt;div class="col-md-6"&gt;
&lt;div class="p-3 rounded-3 border" style="background: #f1f8e9;"&gt;
&lt;div class="fw-bold mb-2"&gt;答案を直した後&lt;/div&gt;
&lt;ul class="mb-0 ps-3"&gt;
&lt;li&gt;条件を満たしている&lt;/li&gt;
&lt;li&gt;根拠が本文に戻れている&lt;/li&gt;
&lt;li&gt;次の答案の一行ルールが残っている&lt;/li&gt;
&lt;/ul&gt;
&lt;/div&gt;
&lt;/div&gt;
&lt;/div&gt;
&lt;div class="text-muted small mt-3"&gt;直しは長時間やるほど伸びるわけではありません。チェックが通れば短時間でも効果が出ます。&lt;/div&gt;
&lt;/div&gt;
&lt;/div&gt;
&lt;/div&gt;
&lt;/div&gt;
&lt;p&gt;&lt;!-- Home --&gt;&lt;/p&gt;
&lt;div id="home" class="card shadow-sm mb-4 border-0"&gt;
&lt;div class="card-body p-4 p-soft"&gt;
&lt;div class="d-flex align-items-center gap-2 mb-2"&gt;&lt;span class="badge bg-info text-dark"&gt;家庭&lt;/span&gt;&lt;br /&gt;
&lt;span class="text-muted small"&gt;正解作成より運用設計&lt;/span&gt;&lt;/div&gt;
&lt;h2 class="mb-3"&gt;家庭でできるフォローと役割分担&lt;/h2&gt;
&lt;p&gt;添削の読み方が分からないとき、保護者が正解を作ってあげたくなる気持ちは自然です。&lt;br /&gt;
ただし、国語の記述は&lt;strong&gt;正解の文章&lt;/strong&gt;を覚えても、別の題材の過去問で再現できません。&lt;br /&gt;
家庭は、正解提示ではなく&lt;strong&gt;分類&lt;/strong&gt;と&lt;strong&gt;手順&lt;/strong&gt;と&lt;strong&gt;管理&lt;/strong&gt;に寄せるのが効果的です。&lt;/p&gt;
&lt;div class="table-responsive mt-3"&gt;
&lt;table class="table table-bordered align-middle mb-0 table-fixed"&gt;
&lt;thead style="background: #f5f5f5;"&gt;
&lt;tr class="text-center"&gt;
&lt;th style="width: 50%;"&gt;家庭が担うと効果的&lt;/th&gt;
&lt;th style="width: 50%;"&gt;指導で担うと効果的&lt;/th&gt;
&lt;/tr&gt;
&lt;/thead&gt;
&lt;tbody&gt;
&lt;tr&gt;
&lt;td&gt;
&lt;ul class="mb-0 ps-3"&gt;
&lt;li&gt;語彙・漢字を短時間で毎日回す&lt;/li&gt;
&lt;li&gt;音読の頻度管理と段落要点の一言確認&lt;/li&gt;
&lt;li&gt;過去問の実施日と直し回数を管理&lt;/li&gt;
&lt;li&gt;直しの順番を守る　条件→根拠→構造→表現&lt;/li&gt;
&lt;/ul&gt;
&lt;/td&gt;
&lt;td&gt;
&lt;ul class="mb-0 ps-3"&gt;
&lt;li&gt;設問分解と条件読みの矯正&lt;/li&gt;
&lt;li&gt;本文根拠の取り方と要素化&lt;/li&gt;
&lt;li&gt;答案構造の組み替えと添削の読み取り&lt;/li&gt;
&lt;li&gt;次の答案へ再現するトレーニング&lt;/li&gt;
&lt;/ul&gt;
&lt;/td&gt;
&lt;/tr&gt;
&lt;/tbody&gt;
&lt;/table&gt;
&lt;/div&gt;
&lt;div class="alert alert-warning mt-4 mb-0"&gt;
&lt;div class="fw-bold mb-1"&gt;やりすぎない家庭学習の注意点&lt;/div&gt;
&lt;div&gt;直しで最も避けたいのは、赤字をすべて直そうとして疲れ切ることです。&lt;br /&gt;
まずは&lt;strong&gt;条件&lt;/strong&gt;と&lt;strong&gt;根拠&lt;/strong&gt;の二点に絞り、構造と表現は後から整える方が、改善が続きます。&lt;/div&gt;
&lt;/div&gt;
&lt;/div&gt;
&lt;/div&gt;
&lt;p&gt;&lt;!-- Fit --&gt;&lt;/p&gt;
&lt;div id="fit" class="card shadow-sm mb-4 border-0"&gt;
&lt;div class="card-body p-4 p-soft"&gt;
&lt;div class="d-flex align-items-center gap-2 mb-2"&gt;&lt;span class="badge bg-secondary"&gt;相性&lt;/span&gt;&lt;br /&gt;
&lt;span class="text-muted small"&gt;添削の活かし方で伸びが変わる&lt;/span&gt;&lt;/div&gt;
&lt;h2 class="mb-3"&gt;どんな子に相性が良いか&lt;/h2&gt;
&lt;div class="row g-3 align-items-stretch"&gt;
&lt;div class="col-lg-6"&gt;
&lt;div class="p-3 rounded-3 border" style="background: #f9fbff; height: 100%;"&gt;
&lt;div class="fw-bold mb-2"&gt;オンライン国語の個別指導が合いやすい子&lt;/div&gt;
&lt;ul class="mb-0 ps-3"&gt;
&lt;li&gt;添削が返っても写し直しで終わる&lt;/li&gt;
&lt;li&gt;条件落ちが多いが自覚しにくい&lt;/li&gt;
&lt;li&gt;本文根拠に戻るのが苦手&lt;/li&gt;
&lt;li&gt;過去問の記述点が安定しない&lt;/li&gt;
&lt;li&gt;赤字が増えるほど自信をなくす&lt;/li&gt;
&lt;/ul&gt;
&lt;/div&gt;
&lt;/div&gt;
&lt;div class="col-lg-6"&gt;
&lt;div class="p-3 rounded-3 border" style="background: #fff; height: 100%;"&gt;
&lt;div class="fw-bold mb-2"&gt;家庭で整えると伸びやすい条件&lt;/div&gt;
&lt;ul class="mb-0 ps-3"&gt;
&lt;li&gt;語彙・漢字をルーティン化できる&lt;/li&gt;
&lt;li&gt;直しの回数を決めて回せる&lt;/li&gt;
&lt;li&gt;直しの最後に一行ルールを残せる&lt;/li&gt;
&lt;li&gt;宿題と過去問を同じ型で管理できる&lt;/li&gt;
&lt;/ul&gt;
&lt;/div&gt;
&lt;/div&gt;
&lt;/div&gt;
&lt;p class="mt-4 mb-0"&gt;記述全体の伸ばし方を体系的に整理したい場合は、専門記事として&lt;br /&gt;
&lt;a href="https://dokkai-labo.tokyo/kijutsuryoku/"&gt;記述力&lt;/a&gt;&lt;br /&gt;
も併せて確認すると、添削の位置づけと優先順位が明確になります。&lt;/p&gt;
&lt;/div&gt;
&lt;/div&gt;
&lt;p&gt;&lt;!-- Summary --&gt;&lt;/p&gt;
&lt;div id="summary" class="card shadow-sm border-0"&gt;
&lt;div class="card-body p-4 p-soft"&gt;
&lt;h2 class="mb-3"&gt;まとめ&lt;/h2&gt;
&lt;p class="mb-3"&gt;添削は赤字を直す作業ではなく、赤字を&lt;strong&gt;条件&lt;/strong&gt;、&lt;strong&gt;根拠&lt;/strong&gt;、&lt;strong&gt;構造&lt;/strong&gt;、&lt;strong&gt;表現&lt;/strong&gt;に分類し、&lt;br /&gt;
&lt;strong&gt;条件→根拠→構造→表現&lt;/strong&gt;の順で直して、次の答案の&lt;strong&gt;一行ルール&lt;/strong&gt;へ変換する作業です。&lt;br /&gt;
この型ができると、宿題も過去問も改善が連鎖し、国語の記述点が安定しやすくなります。&lt;/p&gt;
&lt;p class="mt-3 mb-0"&gt;家庭学習（読解量・漢字の増やし方）の全体像はこちら：&lt;a class="fw-bold" href="https://dokkai-labo.tokyo/blog/note/"&gt;全体像はこちら&lt;/a&gt;&lt;/p&gt;
&lt;p&gt;&lt;!-- CTA（メインリンク：2回目） --&gt;&lt;/p&gt;
&lt;div class="p-4 rounded-3 border" style="background: linear-gradient(135deg,#f7fbff,#ffffff);"&gt;
&lt;div class="row g-3 align-items-center"&gt;
&lt;div class="col-lg-8"&gt;
&lt;div class="fw-bold mb-1" style="font-size: 1.05rem;"&gt;添削を得点に変える学習設計を整える&lt;/div&gt;
&lt;div class="text-muted"&gt;添削の読み方から直しの工程まで、オンラインで可視化しながら定着させます。&lt;br /&gt;
中学受験国語の読解力・記述・過去問の運用でお困りの方は、下記をご覧ください。&lt;/div&gt;
&lt;/div&gt;
&lt;div class="col-lg-4"&gt;
&lt;div class="d-grid d-lg-flex justify-content-lg-end"&gt;&lt;a class="btn btn-success btn-responsive" href="https://dokkai-labo.tokyo/kobetsuonline01/"&gt;&lt;br /&gt;
オンライン国語個別へ&lt;br /&gt;
&lt;/a&gt;&lt;/div&gt;
&lt;/div&gt;
&lt;/div&gt;
&lt;/div&gt;
&lt;div class="text-muted small mt-3"&gt;補足：赤字が増えたときほど「全部直す」ではなく「分類して優先順位を決める」が近道です。&lt;/div&gt;
&lt;/div&gt;
&lt;/div&gt;
&lt;/div&gt;
&lt;p&gt;&lt;!-- [ /.socialSet ] --&gt;&lt;/p&gt;
------</t>
  </si>
  <si>
    <t>以下のページは不自然なワードを使用しています。
これらを適切に自然な言葉に置き換えて下さい。
なお、本文の装飾や構造は絶対に変えないでください。
【対象ページURL】
https://eigo-rewrite.com/column/stage2-lesson3-2/
【検出された不自然ワード】
- 型
【本文】
------
&lt;p&gt;&lt;iframe title="YouTube video player" src="https://www.youtube.com/embed/6Xnz32ho9qw" width="560" height="315" frameborder="0" allowfullscreen="allowfullscreen"&gt;&lt;/iframe&gt;&lt;/p&gt;
&lt;p data-start="27" data-end="100"&gt;NEW TREASURE STAGE2 の文法事項・Lesson一覧の全体像は、&lt;strong&gt;&lt;a href="https://eigo-rewrite.com/column/hub_stage2/"&gt;NEW TREASURE STAGE2｜中2英文法 総括＋Lesson一覧（全体像はこちら）&lt;/a&gt;&lt;/strong&gt;で確認できます。&lt;br data-start="59" data-end="62" /&gt;このセクションでは、第4文型 &lt;strong data-start="77" data-end="90"&gt;「S V O O」&lt;/strong&gt; の形が登場します。&lt;/p&gt;
&lt;p data-start="102" data-end="141" data-is-last-node="" data-is-only-node=""&gt;これまで学んだ文型との &lt;strong data-start="114" data-end="123"&gt;違いは何か&lt;/strong&gt; に注目しながら進めていきましょう。&lt;/p&gt;
&lt;p&gt;&lt;img decoding="async" fetchpriority="high" class="alignnone wp-image-633" src="https://eigo-rewrite.com/wp-content/uploads/2023/07/スライド用-4-300x169.jpg" alt="" width="595" height="335" srcset="https://eigo-rewrite.com/wp-content/uploads/2023/07/スライド用-4-300x169.jpg 300w, https://eigo-rewrite.com/wp-content/uploads/2023/07/スライド用-4-1024x576.jpg 1024w, https://eigo-rewrite.com/wp-content/uploads/2023/07/スライド用-4-768x432.jpg 768w, https://eigo-rewrite.com/wp-content/uploads/2023/07/スライド用-4-320x180.jpg 320w, https://eigo-rewrite.com/wp-content/uploads/2023/07/スライド用-4.jpg 1280w" sizes="(max-width: 595px) 100vw, 595px" /&gt;&lt;/p&gt;
&lt;p&gt;まずこのように、「S V O O」と「O」が二つありますので、「O1」「O2」と書きました。&lt;br /&gt;
つまり「O」というのは目的語ですから、目的語になるものが二つあります。&lt;br /&gt;
つまり、動詞のあとに名詞が二つ連続して使われている文、これを&lt;span style="color: #ff0000;"&gt;第4文型&lt;/span&gt;と言います。&lt;br /&gt;
具体的に言いますと、こちら見て頂くと、「S」は「O1」に「O2」を「V」すると書いてあります。&lt;br /&gt;
&lt;span style="color: #0000ff;"&gt;「O1」というのは基本的に人を表す語句が多くて、「O2」という方は基本的に人ではないものを表す事が多いです。&lt;/span&gt;&lt;br /&gt;
具体的に見ていきますと、最初に&amp;#8221;Maria’s father&amp;#8221;「マリアのお父さん」という主語がありまして、次に&amp;#8221;gave&amp;#8221;という動詞があります。&lt;br /&gt;
次の&amp;#8221;her&amp;#8221;「彼女」です。これも代名詞は名詞扱いします。&lt;br /&gt;
「彼女」というのは「マリアのお父さん」とイコールではないので目的語になります。&lt;br /&gt;
そのあとにさらに&amp;#8221;a new smartphone&amp;#8221;「新しいスマホ」という形で名詞があります。&lt;br /&gt;
第5文型の所でも詳しく説明しますが、ここの&lt;span style="color: #ff00ff;"&gt;名詞があった時にこの直前の名詞とイコールかどうかという事を考えます。&lt;/span&gt;&lt;br /&gt;
そうすると、「彼女」と「スマホ」がイコールな訳がないので、イコールだったら「C」になる訳ですが、イコールでなければ「O」目的語なので、これが「O2」になる訳です。&lt;br /&gt;
「O1」に「O2」を「V」するですから、「マリアのお父さんは彼女に新しいスマートフォンをあげました。」という形になっています。&lt;br /&gt;
このように「人にものを何々する」という訳で使っていくのが第4文型となります。&lt;/p&gt;
&lt;p&gt;下も見てみます。&lt;br /&gt;
&amp;#8220;Could you show me&amp;#8221;と疑問文になっていますが、基本的に主語があって動詞があるというのは疑問文でも同じです。&lt;br /&gt;
「S」「V」があって、「あなた」と「私」はイコールではないので「O」です。&lt;br /&gt;
「私」と「写真」はイコールではないので「O2」です。&lt;br /&gt;
そうすると、「私にその写真を見せてくれませんか？」という形が出来上がります。&lt;br /&gt;
&amp;#8220;Could you&amp;#8221;というのが「何々してくれませんか」「して頂けませんか」というお願いを表わす文になっていました。&lt;br /&gt;
下の方も&amp;#8221;Can you&amp;#8221;となっていて&amp;#8221;Could you&amp;#8221;より&amp;#8221;Can you&amp;#8221;の方が柔らかいイメージがありまして、「何々してくれませんか？」というちょっと軽い感じの意味になっています。&lt;br /&gt;
こちらも主語があって動詞があって「あなた」と「私」はイコールではないので「O」です。&lt;br /&gt;
「私」と「写真」もイコールではないので「O」となりまして、「私にその写真を送ってくれませんか？」というような意味になっています。&lt;br /&gt;
このように、&lt;span style="color: #0000ff;"&gt;人にものを何々する、何々にしてあげる&lt;/span&gt;というこれを&lt;span style="color: #ff0000;"&gt;第4文型&lt;/span&gt;と言います。&lt;/p&gt;
&lt;p&gt;&lt;img decoding="async" class="alignnone wp-image-635" src="https://eigo-rewrite.com/wp-content/uploads/2023/07/スライド用2-2-300x169.jpg" alt="" width="648" height="365" srcset="https://eigo-rewrite.com/wp-content/uploads/2023/07/スライド用2-2-300x169.jpg 300w, https://eigo-rewrite.com/wp-content/uploads/2023/07/スライド用2-2-1024x576.jpg 1024w, https://eigo-rewrite.com/wp-content/uploads/2023/07/スライド用2-2-768x432.jpg 768w, https://eigo-rewrite.com/wp-content/uploads/2023/07/スライド用2-2-320x180.jpg 320w, https://eigo-rewrite.com/wp-content/uploads/2023/07/スライド用2-2.jpg 1280w" sizes="(max-width: 648px) 100vw, 648px" /&gt;&lt;/p&gt;
&lt;p&gt;さて、この第4文型というものですが、こちらが先ほど説明した「S V O O」という第4文型ですが、これを書き変えて第3文型にするという事があります。&lt;br /&gt;
つまり、「S V O」ここまでだけだと第3文型で、こちらのように「前置詞 + 名詞」が付くとこれは修飾語「M」という形でしたから、扱いとしては第3文型となります。&lt;br /&gt;
具体的に見ていきますと、こういった事です。&lt;br /&gt;
&amp;#8220;My father&amp;#8221;という主語があって、&amp;#8221;bought&amp;#8221;という動詞があって、「お父さん」と「私」はイコールじゃないので「O」です。&lt;br /&gt;
「私」と「コンピューター」もイコールではないので「O」です。&lt;br /&gt;
そうすると、「お父さんは私にコンピュータを買ってくれた。」という意味になっている訳ですが、この「O1」と「O2」というのは必ず語順が決まっています。&lt;br /&gt;
ところが、下のように&amp;#8221;a computer&amp;#8221;を前に出して書くという事も出来ます。&lt;br /&gt;
そうすると、「私のお父さんは買ってくれました」&amp;#8221;a computer&amp;#8221;「コンピューターを」となり、そのあとに&amp;#8221;for me&amp;#8221;と付いていて、そうすると「私のために」「私にコンピュータを買ってくれました。」というふうに書く事も出来る訳です。&lt;br /&gt;
&lt;span style="color: #0000ff;"&gt;意味としてはほとんど差はありません。&lt;/span&gt;&lt;br /&gt;
ただ、それぞれの形で「人 + もの」であれば前置詞&amp;#8221;to&amp;#8221;とか&amp;#8221;for&amp;#8221;は全く要らないんですが、&lt;span style="color: #ff0000;"&gt;ものを最初にもってきた場合は必ずここは人だけではなくて前置詞を入れます。&lt;/span&gt;&lt;br /&gt;
これが大事になってきます。&lt;br /&gt;
今回は&amp;#8221;buy&amp;#8221;という動詞に合わせて&amp;#8221;for&amp;#8221;という前置詞を使ったんですが、&lt;strong&gt;動詞によっては&amp;#8221;for&amp;#8221;になったり&amp;#8221;to&amp;#8221;になったりしてきます。&lt;/strong&gt;&lt;br /&gt;
具体的に下の文で見てみますと、こちらです。&lt;br /&gt;
「私たちの先生は話してくれました」「私たちにあるストーリーを」となっています。&lt;br /&gt;
「私たちの先生は私たちにお話をしてくれました。」という文になっている訳ですが、これが下になってくると主語、動詞、目的語で最後が&amp;#8221;to us&amp;#8221;という形になっています。&lt;br /&gt;
この&amp;#8221;to&amp;#8221;と&amp;#8221;for&amp;#8221;の区別というのは、基本的にはこの&amp;#8221;for&amp;#8221;を使う方というのは&lt;span style="color: #0000ff;"&gt;この動作をした結果この人に対して利益というか、いい事があるとか利益が出る場合に&amp;#8221;for&amp;#8221;を使う&lt;/span&gt;という事が多いですが、一つひとつの動詞に対してそれを全部覚えていく、あるいは当てはめていくっていうのはちょっと難しいと思います。&lt;br /&gt;
数としては&amp;#8221;to&amp;#8221;を使うものの方が圧倒的に多いですから、基本線は&amp;#8221;to&amp;#8221;を使うものだとして、まずは一旦&amp;#8221;for&amp;#8221;を使うものはこれとこれとこれだというのを覚えてしまって、そこからなんとなく動詞を見てみるとこういう傾向なのかなと探っていくのがいいかと思います。&lt;br /&gt;
New Treasure本体の方に一覧表のような形でこの場合は&amp;#8221;to&amp;#8221;を使う、この場合は&amp;#8221;for&amp;#8221;を使うというのが載っていますので、そちらを見ながら覚えていって下さい。&lt;br /&gt;
それではセクション2に関しては以上となります。&lt;/p&gt;
&lt;h2&gt;Lesson3 セクション2　第4文型（S V O O）まとめ&lt;/h2&gt;
&lt;table style="width: 100%; border-collapse: collapse; text-align: left;"&gt;
&lt;thead&gt;
&lt;tr style="background-color: #dd8500; color: #ffffff;"&gt;
&lt;th style="padding: 8px; border: 1px solid #ccc;"&gt;ポイント&lt;/th&gt;
&lt;th style="padding: 8px; border: 1px solid #ccc;"&gt;内容&lt;/th&gt;
&lt;/tr&gt;
&lt;/thead&gt;
&lt;tbody&gt;
&lt;tr style="background-color: #f0b464; color: #000000;"&gt;
&lt;td style="padding: 8px; border: 1px solid #ccc;"&gt;第4文型の形&lt;/td&gt;
&lt;td style="padding: 8px; border: 1px solid #ccc;"&gt;
&lt;ul&gt;
&lt;li&gt;第4文型：&lt;strong&gt;S V O&lt;sub&gt;1&lt;/sub&gt; O&lt;sub&gt;2&lt;/sub&gt;&lt;/strong&gt;（目的語が2つ並ぶ）&lt;/li&gt;
&lt;li&gt;意味：&lt;strong&gt;S は O&lt;sub&gt;1&lt;/sub&gt; に O&lt;sub&gt;2&lt;/sub&gt; を V する&lt;/strong&gt;&lt;/li&gt;
&lt;li&gt;O&lt;sub&gt;1&lt;/sub&gt;：基本的に「人」を表す語句&lt;/li&gt;
&lt;li&gt;O&lt;sub&gt;2&lt;/sub&gt;：基本的に「物・こと」を表す語句&lt;/li&gt;
&lt;/ul&gt;
&lt;/td&gt;
&lt;/tr&gt;
&lt;tr style="background-color: #ffffff; color: #000000;"&gt;
&lt;td style="padding: 8px; border: 1px solid #ccc;"&gt;例文&lt;/td&gt;
&lt;td style="padding: 8px; border: 1px solid #ccc;"&gt;
&lt;ul&gt;
&lt;li&gt;Maria&amp;#8217;s father &lt;strong&gt;gave&lt;/strong&gt; &lt;strong&gt;her&lt;/strong&gt; &lt;strong&gt;a new smartphone&lt;/strong&gt;.&lt;br /&gt;
→「マリアのお父さんは&lt;strong&gt;彼女に&lt;/strong&gt;&lt;strong&gt;新しいスマホを&lt;/strong&gt;あげた。」&lt;/li&gt;
&lt;li&gt;Could you &lt;strong&gt;show&lt;/strong&gt; &lt;strong&gt;me&lt;/strong&gt; &lt;strong&gt;the picture&lt;/strong&gt;?&lt;br /&gt;
→「その写真を&lt;strong&gt;私に&lt;/strong&gt;見せてくれませんか。」&lt;/li&gt;
&lt;/ul&gt;
&lt;/td&gt;
&lt;/tr&gt;
&lt;tr style="background-color: #f0b464; color: #000000;"&gt;
&lt;td style="padding: 8px; border: 1px solid #ccc;"&gt;第3文型への書きかえ&lt;/td&gt;
&lt;td style="padding: 8px; border: 1px solid #ccc;"&gt;
&lt;ul&gt;
&lt;li&gt;第4文型：My father &lt;strong&gt;bought&lt;/strong&gt; &lt;strong&gt;me&lt;/strong&gt; &lt;strong&gt;a computer&lt;/strong&gt;.&lt;/li&gt;
&lt;li&gt;第3文型：My father &lt;strong&gt;bought&lt;/strong&gt; &lt;strong&gt;a computer&lt;/strong&gt; &lt;strong&gt;for me&lt;/strong&gt;.&lt;/li&gt;
&lt;li&gt;「人」が前に来るとき：&lt;strong&gt;前置詞は不要&lt;/strong&gt;（S V 人 物）&lt;/li&gt;
&lt;li&gt;「物」を先に出すとき：&lt;strong&gt;必ず前置詞（to / for）＋人&lt;/strong&gt; にする&lt;/li&gt;
&lt;/ul&gt;
&lt;/td&gt;
&lt;/tr&gt;
&lt;tr style="background-color: #ffffff; color: #000000;"&gt;
&lt;td style="padding: 8px; border: 1px solid #ccc;"&gt;to と for の使い分け&lt;/td&gt;
&lt;td style="padding: 8px; border: 1px solid #ccc;"&gt;
&lt;ul&gt;
&lt;li&gt;一般に：&lt;strong&gt;to&lt;/strong&gt; を使う動詞の方が数は多い&lt;/li&gt;
&lt;li&gt;&lt;strong&gt;for&lt;/strong&gt;：その動作が「その人の利益・ためになる」ときに使われることが多い
&lt;ul&gt;
&lt;li&gt;buy, make, cook, get などは for をとる代表例&lt;/li&gt;
&lt;/ul&gt;
&lt;/li&gt;
&lt;li&gt;tell, show, give, send などは普通 to をとる&lt;/li&gt;
&lt;li&gt;最終的には&lt;strong&gt;動詞ごとの慣用&lt;/strong&gt;として覚える必要がある&lt;/li&gt;
&lt;/ul&gt;
&lt;/td&gt;
&lt;/tr&gt;
&lt;tr style="background-color: #f0b464; color: #000000;"&gt;
&lt;td style="padding: 8px; border: 1px solid #ccc;"&gt;意味の差&lt;/td&gt;
&lt;td style="padding: 8px; border: 1px solid #ccc;"&gt;
&lt;ul&gt;
&lt;li&gt;My father bought me a computer.&lt;br /&gt;
My father bought a computer for me.&lt;br /&gt;
→意味の差はほとんどない（語順と前置詞が違うだけ）&lt;/li&gt;
&lt;li&gt;第4文型＝「人に物を何々する」型だと意識する&lt;/li&gt;
&lt;/ul&gt;
&lt;/td&gt;
&lt;/tr&gt;
&lt;/tbody&gt;
&lt;/table&gt;
&lt;h2&gt;Lesson3 セクション2　第4文型クイズ（全10問）&lt;/h2&gt;
&lt;table style="width: 100%; border-collapse: collapse; text-align: left;"&gt;
&lt;thead&gt;
&lt;tr style="background-color: #dd8500; color: #ffffff;"&gt;
&lt;th style="padding: 8px; border: 1px solid #ccc;"&gt;No.&lt;/th&gt;
&lt;th style="padding: 8px; border: 1px solid #ccc;"&gt;問題&lt;/th&gt;
&lt;th style="padding: 8px; border: 1px solid #ccc;"&gt;選択肢（A〜D）&lt;/th&gt;
&lt;th style="padding: 8px; border: 1px solid #ccc;"&gt;正解&lt;/th&gt;
&lt;/tr&gt;
&lt;/thead&gt;
&lt;tbody&gt;&lt;!-- Q1 --&gt;&lt;/p&gt;
&lt;tr style="background-color: #f0b464; color: #000000;"&gt;
&lt;td style="padding: 8px; border: 1px solid #ccc;"&gt;1&lt;/td&gt;
&lt;td style="padding: 8px; border: 1px solid #ccc;"&gt;第4文型の正しい語順を選びなさい。&lt;/td&gt;
&lt;td style="padding: 8px; border: 1px solid #ccc;"&gt;A. S O V O&lt;br /&gt;
B. S V O O&lt;br /&gt;
C. S O O V&lt;br /&gt;
D. S V C O&lt;/td&gt;
&lt;td style="padding: 8px; border: 1px solid #ccc;"&gt;&lt;button type="button"&gt;正解を見る&lt;/button&gt;&lt;br /&gt;
&lt;span class="quiz-answer" style="display: none;"&gt;正解：B&lt;/span&gt;&lt;/td&gt;
&lt;/tr&gt;
&lt;p&gt;&lt;!-- Q2 --&gt;&lt;/p&gt;
&lt;tr style="background-color: #ffffff; color: #000000;"&gt;
&lt;td style="padding: 8px; border: 1px solid #ccc;"&gt;2&lt;/td&gt;
&lt;td style="padding: 8px; border: 1px solid #ccc;"&gt;「O&lt;sub&gt;1&lt;/sub&gt;」「O&lt;sub&gt;2&lt;/sub&gt;」の組み合わせとして最もふさわしいものはどれ？&lt;/td&gt;
&lt;td style="padding: 8px; border: 1px solid #ccc;"&gt;A. O&lt;sub&gt;1&lt;/sub&gt;＝物，O&lt;sub&gt;2&lt;/sub&gt;＝人&lt;br /&gt;
B. O&lt;sub&gt;1&lt;/sub&gt;＝人，O&lt;sub&gt;2&lt;/sub&gt;＝物（こと）&lt;br /&gt;
C. O&lt;sub&gt;1&lt;/sub&gt;＝形容詞，O&lt;sub&gt;2&lt;/sub&gt;＝名詞&lt;br /&gt;
D. O&lt;sub&gt;1&lt;/sub&gt;＝名詞，O&lt;sub&gt;2&lt;/sub&gt;＝名詞（どちらでもよい）&lt;/td&gt;
&lt;td style="padding: 8px; border: 1px solid #ccc;"&gt;&lt;button type="button"&gt;正解を見る&lt;/button&gt;&lt;br /&gt;
&lt;span class="quiz-answer" style="display: none;"&gt;正解：B&lt;/span&gt;&lt;/td&gt;
&lt;/tr&gt;
&lt;p&gt;&lt;!-- Q3 --&gt;&lt;/p&gt;
&lt;tr style="background-color: #f0b464; color: #000000;"&gt;
&lt;td style="padding: 8px; border: 1px solid #ccc;"&gt;3&lt;/td&gt;
&lt;td style="padding: 8px; border: 1px solid #ccc;"&gt;次の文は第4文型で書かれています。第3文型に書きかえるとき，空欄に入る前置詞として最も適切なものはどれですか。&lt;br /&gt;
My father bought a bike (   ) me.&lt;/td&gt;
&lt;td style="padding: 8px; border: 1px solid #ccc;"&gt;A. to&lt;br /&gt;
B. from&lt;br /&gt;
C. for&lt;br /&gt;
D. of&lt;/td&gt;
&lt;td style="padding: 8px; border: 1px solid #ccc;"&gt;&lt;button type="button"&gt;正解を見る&lt;/button&gt;&lt;br /&gt;
&lt;span class="quiz-answer" style="display: none;"&gt;正解：C&lt;/span&gt;&lt;/td&gt;
&lt;/tr&gt;
&lt;p&gt;&lt;!-- Q4 --&gt;&lt;/p&gt;
&lt;tr style="background-color: #ffffff; color: #000000;"&gt;
&lt;td style="padding: 8px; border: 1px solid #ccc;"&gt;4&lt;/td&gt;
&lt;td style="padding: 8px; border: 1px solid #ccc;"&gt;「私たちの先生は私たちにその話をしてくれました。」&lt;br /&gt;
これを第4文型で表した英文として最も適切なのはどれ？&lt;/td&gt;
&lt;td style="padding: 8px; border: 1px solid #ccc;"&gt;A. Our teacher told the story to us.&lt;br /&gt;
B. Our teacher told us the story.&lt;br /&gt;
C. Our teacher told to us the story.&lt;br /&gt;
D. Our teacher told the story us.&lt;/td&gt;
&lt;td style="padding: 8px; border: 1px solid #ccc;"&gt;&lt;button type="button"&gt;正解を見る&lt;/button&gt;&lt;br /&gt;
&lt;span class="quiz-answer" style="display: none;"&gt;正解：B&lt;/span&gt;&lt;/td&gt;
&lt;/tr&gt;
&lt;p&gt;&lt;!-- Q5 --&gt;&lt;/p&gt;
&lt;tr style="background-color: #f0b464; color: #000000;"&gt;
&lt;td style="padding: 8px; border: 1px solid #ccc;"&gt;5&lt;/td&gt;
&lt;td style="padding: 8px; border: 1px solid #ccc;"&gt;Our teacher told us a story. を第3文型に書きかえるとき，正しいものはどれ？&lt;/td&gt;
&lt;td style="padding: 8px; border: 1px solid #ccc;"&gt;A. Our teacher told a story us.&lt;br /&gt;
B. Our teacher told a story for us.&lt;br /&gt;
C. Our teacher told a story to us.&lt;br /&gt;
D. Our teacher told to us a story.&lt;/td&gt;
&lt;td style="padding: 8px; border: 1px solid #ccc;"&gt;&lt;button type="button"&gt;正解を見る&lt;/button&gt;&lt;br /&gt;
&lt;span class="quiz-answer" style="display: none;"&gt;正解：C&lt;/span&gt;&lt;/td&gt;
&lt;/tr&gt;
&lt;p&gt;&lt;!-- Q6 --&gt;&lt;/p&gt;
&lt;tr style="background-color: #ffffff; color: #000000;"&gt;
&lt;td style="padding: 8px; border: 1px solid #ccc;"&gt;6&lt;/td&gt;
&lt;td style="padding: 8px; border: 1px solid #ccc;"&gt;次のうち，第4文型になっている文はどれですか。&lt;/td&gt;
&lt;td style="padding: 8px; border: 1px solid #ccc;"&gt;A. I play tennis after school.&lt;br /&gt;
B. He showed me his new bike.&lt;br /&gt;
C. They are in the library.&lt;br /&gt;
D. She is a good singer.&lt;/td&gt;
&lt;td style="padding: 8px; border: 1px solid #ccc;"&gt;&lt;button type="button"&gt;正解を見る&lt;/button&gt;&lt;br /&gt;
&lt;span class="quiz-answer" style="display: none;"&gt;正解：B&lt;/span&gt;&lt;/td&gt;
&lt;/tr&gt;
&lt;p&gt;&lt;!-- Q7 --&gt;&lt;/p&gt;
&lt;tr style="background-color: #f0b464; color: #000000;"&gt;
&lt;td style="padding: 8px; border: 1px solid #ccc;"&gt;7&lt;/td&gt;
&lt;td style="padding: 8px; border: 1px solid #ccc;"&gt;My father bought me a computer. と意味がほぼ同じになる文はどれ？&lt;/td&gt;
&lt;td style="padding: 8px; border: 1px solid #ccc;"&gt;A. My father bought for me a computer.&lt;br /&gt;
B. My father bought a computer to me.&lt;br /&gt;
C. My father bought a computer for me.&lt;br /&gt;
D. My father bought me for a computer.&lt;/td&gt;
&lt;td style="padding: 8px; border: 1px solid #ccc;"&gt;&lt;button type="button"&gt;正解を見る&lt;/button&gt;&lt;br /&gt;
&lt;span class="quiz-answer" style="display: none;"&gt;正解：C&lt;/span&gt;&lt;/td&gt;
&lt;/tr&gt;
&lt;p&gt;&lt;!-- Q8 --&gt;&lt;/p&gt;
&lt;tr style="background-color: #ffffff; color: #000000;"&gt;
&lt;td style="padding: 8px; border: 1px solid #ccc;"&gt;8&lt;/td&gt;
&lt;td style="padding: 8px; border: 1px solid #ccc;"&gt;「先生は私たちに英語を教えました。」の英文として，第4文型になっているものはどれ？&lt;/td&gt;
&lt;td style="padding: 8px; border: 1px solid #ccc;"&gt;A. Our teacher taught English to us.&lt;br /&gt;
B. Our teacher taught us English.&lt;br /&gt;
C. Our teacher taught English us.&lt;br /&gt;
D. Our teacher taught to us English.&lt;/td&gt;
&lt;td style="padding: 8px; border: 1px solid #ccc;"&gt;&lt;button type="button"&gt;正解を見る&lt;/button&gt;&lt;br /&gt;
&lt;span class="quiz-answer" style="display: none;"&gt;正解：B&lt;/span&gt;&lt;/td&gt;
&lt;/tr&gt;
&lt;p&gt;&lt;!-- Q9 --&gt;&lt;/p&gt;
&lt;tr style="background-color: #f0b464; color: #000000;"&gt;
&lt;td style="padding: 8px; border: 1px solid #ccc;"&gt;9&lt;/td&gt;
&lt;td style="padding: 8px; border: 1px solid #ccc;"&gt;「人に物を何々する」という意味を表すときに第4文型を使うが，この説明として最も適切なものはどれ？&lt;/td&gt;
&lt;td style="padding: 8px; border: 1px solid #ccc;"&gt;A. S は C を V する文型&lt;br /&gt;
B. S は O を V する文型&lt;br /&gt;
C. S は O&lt;sub&gt;1&lt;/sub&gt; を O&lt;sub&gt;2&lt;/sub&gt; に V する文型&lt;br /&gt;
D. S は O&lt;sub&gt;1&lt;/sub&gt; に O&lt;sub&gt;2&lt;/sub&gt; を V する文型&lt;/td&gt;
&lt;td style="padding: 8px; border: 1px solid #ccc;"&gt;&lt;button type="button"&gt;正解を見る&lt;/button&gt;&lt;br /&gt;
&lt;span class="quiz-answer" style="display: none;"&gt;正解：D&lt;/span&gt;&lt;/td&gt;
&lt;/tr&gt;
&lt;p&gt;&lt;!-- Q10 --&gt;&lt;/p&gt;
&lt;tr style="background-color: #ffffff; color: #000000;"&gt;
&lt;td style="padding: 8px; border: 1px solid #ccc;"&gt;10&lt;/td&gt;
&lt;td style="padding: 8px; border: 1px solid #ccc;"&gt;次の文の O&lt;sub&gt;1&lt;/sub&gt; にあたる語を選びなさい。&lt;br /&gt;
Our teacher gave my sister some books.&lt;/td&gt;
&lt;td style="padding: 8px; border: 1px solid #ccc;"&gt;A. Our teacher&lt;br /&gt;
B. my sister&lt;br /&gt;
C. some books&lt;br /&gt;
D. gave&lt;/td&gt;
&lt;td style="padding: 8px; border: 1px solid #ccc;"&gt;&lt;button type="button"&gt;正解を見る&lt;/button&gt;&lt;br /&gt;
&lt;span class="quiz-answer" style="display: none;"&gt;正解：B&lt;/span&gt;&lt;/td&gt;
&lt;/tr&gt;
&lt;/tbody&gt;
&lt;/table&gt;
&lt;p&gt;&lt;script&gt;
function showAnswer(buttonElement) {
  var parentCell = buttonElement.parentNode;
  var answerSpan = parentCell.querySelector('.quiz-answer');
  if (answerSpan) {
    answerSpan.style.display = 'inline';
    buttonElement.style.display = 'none';
  }
}
&lt;/script&gt;&lt;/p&gt;
------</t>
  </si>
  <si>
    <t>以下のページは不自然なワードを使用しています。
これらを適切に自然な言葉に置き換えて下さい。
なお、本文の装飾や構造は絶対に変えないでください。
【対象ページURL】
https://juku-escot.com/examination/
【検出された不自然ワード】
- 崩れ
- 型
- 固定
- 手順
- 立て直
- 最短
- 設計
- 整え
【本文】
------
&lt;p&gt;&amp;nbsp;&lt;/p&gt;
&lt;h2 class="timelineMessage__message"&gt;医学部対策講座【英語・数学】&lt;/h2&gt;
&lt;h4&gt;【英語】&lt;/h4&gt;
&lt;p&gt;医学部英語は大学によって問題形式が全く異なります。基本的な英語の学力をつけた上で、大学別の対策を実施します。また、生命倫理や生命科学などの医学部入試に特有のトピックに関する知識や、課題文の分析方法、論理的思考方法、解答作成に必要な文章構成能力など総合的に養成します。&lt;/p&gt;
&lt;h4 class="timelineMessage__message"&gt;【数学】&lt;/h4&gt;
&lt;p class="timelineMessage__message"&gt;医学部を志望する受験生のための講座です。 医学部受験では、典型問題までは確実に解答していく力が求められますので、 合格に必要な実力を身に付けていくための学習計画を立てるところから指導させていただきます。&lt;/p&gt;
&lt;h2 class="timelineMessage__message"&gt;国公立二次対策講座【英語・数学・国語】&lt;/h2&gt;
&lt;h4&gt;【英語】&lt;/h4&gt;
&lt;p&gt;論述中心の問題形式ですので、一般的な英語学習の上に、英作文、条件英作文、英文和訳、要約問題など問題形式別の対策を実施します。特に、英文和訳や要約問題など日本語運用能力を問われる物に関しては、日本語からのアプローチも重視した授業になります。&lt;/p&gt;
&lt;h4&gt;【数学】&lt;/h4&gt;
&lt;p&gt;国公立大を志望する受験生のための講座です。 ２次試験では主に記述式の解答となりますので、答案を作成する際のポイントなどを含めて総合的な指導をさせていただきます。 記述式の答案では、単に答えが合っていれば良いという訳にはいきません。 授業での質疑応答の中でも、基本的な問いに対して適切に答えられる習慣を身に付けていただきます。 減点のない、丸がもらえる答案を作れるようになることを目指します。&lt;/p&gt;
&lt;h4&gt;【国語】&lt;/h4&gt;
&lt;p&gt;&lt;span style="font-size: 14.08px;"&gt;東京大・一橋大・京都大などを志望する受験生のための講座。ご本人様に合わせた難易度から始めて、高難易度のレベルでもきちんと原理を運用できる受験生を目指します。中一から高卒生まで、あらゆる段階からスタートできます。&lt;/span&gt;&lt;/p&gt;
&lt;h2 class="timelineMessage__message"&gt;早慶対策講座【英語・数学・国語】&lt;/h2&gt;
&lt;h4 class="timelineMessage__message"&gt;【英語】&lt;/h4&gt;
&lt;p&gt;私大の最難関である両大学。学部により出題形式に特色がありますので基本的な英語修了後は過去問に即した演習形式の授業になります。&lt;/p&gt;
&lt;h4&gt;【数学】&lt;/h4&gt;
&lt;p&gt;早稲田大、慶応大を志望する受験生のための講座です。 典型問題に加えて、多少難度の高い問題や見新しい問題についても解答していく力を養うことを目指します。&lt;/p&gt;
&lt;h4&gt;【国語】&lt;/h4&gt;
&lt;p&gt;&lt;span style="font-size: 14.08px;"&gt;早稲田大の現代文は難しいことで有名ですが&lt;/span&gt;&lt;span style="font-size: 14.08px;"&gt;、得点可能な問題が出てくるのも確かです。そして、そこで落とさない力が合否を分けると言えるでしょう。取るべき問題、落としてよい問題の識別を提供いたします。慶応大志望の方は、小論文講座をご検討ください。&lt;/span&gt;&lt;/p&gt;
&lt;h2 class="timelineMessage__message"&gt;難関私大対策講座【英語・数学・国語】&lt;/h2&gt;
&lt;h4 class="timelineMessage__message"&gt;【英語】&lt;/h4&gt;
&lt;p&gt;GMARCHなどの難関大を志望する受験生のための講座です。基本的な英語の学力があれば合格点がとれる大学群ですが、近年の傾向として合格点が高くなりがちであるので、精度の高い学力を養うことが目標になります。&lt;/p&gt;
&lt;h4&gt;【数学】&lt;/h4&gt;
&lt;p class="timelineMessage__message"&gt;GMARCHなどの難関大を志望する受験生のための講座です。 基本レベルの問題から入試標準レベルの典型問題までを解答できる力を養うことを目指します。&lt;/p&gt;
&lt;h4&gt;【国語】&lt;/h4&gt;
&lt;p class="timelineMessage__message"&gt;GMARCHの現代文は、解き方に基づいて対処していけば得点できる問題がほとんどです。どの学校でも使える、どんな文章にでも通用する普遍的な解法を伝達していきます。そして、演習と解説を通じてそれを使いこなす訓練をしていきます。&lt;/p&gt;
&lt;p&gt;&amp;nbsp;&lt;/p&gt;
&lt;h2 class="timelineMessage__message"&gt;文系数学対策講座【数学】&lt;/h2&gt;
&lt;h4 class="timelineMessage__message"&gt;【数学】&lt;/h4&gt;
&lt;p class="timelineMessage__message"&gt;数学ⅠAⅡB、もしくは数学ⅠAのみが必要な文系の受験生のための講座です。 全範囲の基本をしっかり身に付けていただきますが、 最低限の時間で最大限の効果を得るための学習計画を立てるなど、一人一人に合わせた指導をさせていただきます。&lt;/p&gt;
&lt;h2 class="timelineMessage__message"&gt;薬学部対策講座【数学】&lt;/h2&gt;
&lt;h4 class="timelineMessage__message"&gt;【数学】&lt;/h4&gt;
&lt;p class="timelineMessage__message"&gt;薬学部など、数学ⅠAⅡBで受験する理系の受験生のための講座です。 全範囲の基本をしっかり押さえた上で、目指す大学のレベルに合わせた指導をさせていただきます。&lt;/p&gt;
&lt;p&gt;&amp;nbsp;&lt;/p&gt;
&lt;h2 class="timelineMessage__message"&gt;小論文講座【国語】&lt;/h2&gt;
&lt;h4&gt;【国語】&lt;/h4&gt;
&lt;p class="timelineMessage__message"&gt;小論文には書き方の「型」があります。それに基づいて文章を書くことで論理的な展開の小論文を作成することができます。また、そのフォーマットがあるからこそ、何を書くかを明確にできるのです。「型」を用いて文章を書く訓練を積み、添削指導によってさらなるブラッシュアップを目指します。&lt;/p&gt;
&lt;p&gt;&lt;!-- ここから：不足補完（検索面拡張：選び方/比較/手順/FAQ） --&gt;&lt;/p&gt;
&lt;h2&gt;このページで分かること&lt;/h2&gt;
&lt;ul&gt;
&lt;li&gt;医学部／国公立二次／早慶／難関私大で、対策の「やる順番」がどう違うか&lt;/li&gt;
&lt;li&gt;英語・数学・国語（小論文）の講座を、今の状況からどう選ぶか&lt;/li&gt;
&lt;li&gt;受講開始までに準備すると伸びが早いもの（過去問・答案・成績資料など）&lt;/li&gt;
&lt;/ul&gt;
&lt;h2&gt;講座の選び方（最短ルート）&lt;/h2&gt;
&lt;h3&gt;ステップ1：まず「受験形式」を確定する&lt;/h3&gt;
&lt;ul&gt;
&lt;li&gt;医学部：大学ごとに形式差が大きい（英語の題材・要約・論述など）&lt;/li&gt;
&lt;li&gt;国公立二次：記述答案の作成力（英作文／和訳／要約／数学の記述）が合否を左右&lt;/li&gt;
&lt;li&gt;早慶：学部別の出題傾向に合わせた演習設計が必要&lt;/li&gt;
&lt;li&gt;難関私大：合格点が高くなりやすく「精度」を上げる対策が重要&lt;/li&gt;
&lt;/ul&gt;
&lt;h3&gt;ステップ2：科目ごとの「ボトルネック」を1つに絞る&lt;/h3&gt;
&lt;p&gt;受験対策は、全科目を同時に厚くするより、まず失点源を1つに絞って立て直す方が伸びが速くなります。&lt;/p&gt;
&lt;ul&gt;
&lt;li&gt;英語：和訳・要約・英作文のどこで落ちているか&lt;/li&gt;
&lt;li&gt;数学：典型問題の取り切りができているか／記述の減点ポイントが多いか&lt;/li&gt;
&lt;li&gt;国語：現代文の設問処理（取る問題・捨てる問題）／小論文の型がないか&lt;/li&gt;
&lt;/ul&gt;
&lt;h3&gt;ステップ3：「講座」ではなく「成果物」で選ぶ&lt;/h3&gt;
&lt;ul&gt;
&lt;li&gt;英語：答案（英作文・要約・和訳）の添削→次に直すルール化&lt;/li&gt;
&lt;li&gt;数学：答案の書き方（途中式・論証・採点者目線）を固定&lt;/li&gt;
&lt;li&gt;国語：現代文の得点設計／小論文は型＋添削で再現性を作る&lt;/li&gt;
&lt;/ul&gt;
&lt;h2&gt;講座比較（どれを選ぶべきかが一目で分かる）&lt;/h2&gt;
&lt;div class="table-responsive"&gt;
&lt;table class="table table-bordered align-middle"&gt;
&lt;thead&gt;
&lt;tr&gt;
&lt;th style="width: 20%;"&gt;講座&lt;/th&gt;
&lt;th style="width: 28%;"&gt;向いている受験生&lt;/th&gt;
&lt;th style="width: 32%;"&gt;伸ばすポイント&lt;/th&gt;
&lt;th&gt;よくある相談&lt;/th&gt;
&lt;/tr&gt;
&lt;/thead&gt;
&lt;tbody&gt;
&lt;tr&gt;
&lt;td&gt;&lt;strong&gt;医学部対策&lt;/strong&gt;&lt;/td&gt;
&lt;td&gt;医学部志望／大学別に形式が違って迷っている&lt;/td&gt;
&lt;td&gt;大学別の出題対応＋生命倫理/生命科学系題材の処理＋論理的文章構成&lt;/td&gt;
&lt;td&gt;「英語の題材が特殊で読み切れない」「要約・論述が不安」&lt;/td&gt;
&lt;/tr&gt;
&lt;tr&gt;
&lt;td&gt;&lt;strong&gt;国公立二次&lt;/strong&gt;&lt;/td&gt;
&lt;td&gt;記述答案で減点が多い／英作文・和訳・要約が伸びない&lt;/td&gt;
&lt;td&gt;記述答案の型（英語/数学）＋日本語運用（要約・和訳）の精度&lt;/td&gt;
&lt;td&gt;「答えは合っているのに点が伸びない」「記述の書き方が不安」&lt;/td&gt;
&lt;/tr&gt;
&lt;tr&gt;
&lt;td&gt;&lt;strong&gt;早慶&lt;/strong&gt;&lt;/td&gt;
&lt;td&gt;学部別傾向に合わせて演習を組みたい&lt;/td&gt;
&lt;td&gt;過去問ベースの演習設計＋取る問題の識別&lt;/td&gt;
&lt;td&gt;「過去問の回し方が分からない」「時間配分が崩れる」&lt;/td&gt;
&lt;/tr&gt;
&lt;tr&gt;
&lt;td&gt;&lt;strong&gt;難関私大&lt;/strong&gt;&lt;/td&gt;
&lt;td&gt;GMARCH以上で合格点を取り切りたい&lt;/td&gt;
&lt;td&gt;合格点が高い中での精度（取りこぼしの削減）&lt;/td&gt;
&lt;td&gt;「ケアレスミスが減らない」「安定して点が出ない」&lt;/td&gt;
&lt;/tr&gt;
&lt;tr&gt;
&lt;td&gt;&lt;strong&gt;文系数学&lt;/strong&gt;&lt;/td&gt;
&lt;td&gt;数学I A II B（またはI A）で勝負したい文系&lt;/td&gt;
&lt;td&gt;全範囲の基礎固め＋最短で得点効率が上がる計画&lt;/td&gt;
&lt;td&gt;「範囲が広くて回せない」「何から手を付けるべきか」&lt;/td&gt;
&lt;/tr&gt;
&lt;tr&gt;
&lt;td&gt;&lt;strong&gt;薬学部数学&lt;/strong&gt;&lt;/td&gt;
&lt;td&gt;数学I A II Bで理系受験（薬学部など）&lt;/td&gt;
&lt;td&gt;全範囲の基本＋志望校レベルに合わせた演習&lt;/td&gt;
&lt;td&gt;「標準問題で落とす」「典型が抜けている」&lt;/td&gt;
&lt;/tr&gt;
&lt;tr&gt;
&lt;td&gt;&lt;strong&gt;小論文&lt;/strong&gt;&lt;/td&gt;
&lt;td&gt;小論文が未経験／添削を受けても伸びない&lt;/td&gt;
&lt;td&gt;型（構成）→素材化→文章化→添削で再現性を作る&lt;/td&gt;
&lt;td&gt;「何を書けばいいか分からない」「論理が飛ぶ」&lt;/td&gt;
&lt;/tr&gt;
&lt;/tbody&gt;
&lt;/table&gt;
&lt;/div&gt;
&lt;h2&gt;受講の進め方（最初の4週間の目安）&lt;/h2&gt;
&lt;h3&gt;Week1：現状把握（解けない理由を特定）&lt;/h3&gt;
&lt;ul&gt;
&lt;li&gt;成績・答案・過去問の状況を整理し、失点の型を1つに絞る&lt;/li&gt;
&lt;li&gt;英語：和訳／要約／英作文のどこで止まるかを分類&lt;/li&gt;
&lt;li&gt;数学：典型の落とし方（条件整理・途中式・論証）を確認&lt;/li&gt;
&lt;/ul&gt;
&lt;h3&gt;Week2：型の導入（答案のルール化）&lt;/h3&gt;
&lt;ul&gt;
&lt;li&gt;英語：和訳・要約・英作文の「書き方」を固定し、添削で修正点を明文化&lt;/li&gt;
&lt;li&gt;数学：減点されない答案の書式（途中式・結論・説明）を統一&lt;/li&gt;
&lt;/ul&gt;
&lt;h3&gt;Week3：演習の回転（量ではなく再現性）&lt;/h3&gt;
&lt;ul&gt;
&lt;li&gt;演習→添削→直し→再テストを短いサイクルで回す&lt;/li&gt;
&lt;li&gt;同じ失点を繰り返さないための「チェック項目」を作る&lt;/li&gt;
&lt;/ul&gt;
&lt;h3&gt;Week4：志望校形式へ接続（過去問の使い方を確立）&lt;/h3&gt;
&lt;ul&gt;
&lt;li&gt;時間配分・取る問題／捨てる問題の判断基準を決める&lt;/li&gt;
&lt;li&gt;科目別に「得点の作り方」を固める&lt;/li&gt;
&lt;/ul&gt;
&lt;h2&gt;よくある質問（FAQ）&lt;/h2&gt;
&lt;h3&gt;Q. まだ志望校が固まっていません。それでも受講できますか。&lt;/h3&gt;
&lt;p&gt;A. 可能です。まずは現状の学力と受験形式の相性を整理し、当面の優先順位（基礎固め／記述答案／過去問演習）を決めた上で、志望校が固まった段階で大学別対策へ接続します。&lt;/p&gt;
&lt;h3&gt;Q. 体験（トライアル）では何をしますか。&lt;/h3&gt;
&lt;p&gt;A. 事前ヒアリングの情報をもとに指導を行い、家庭学習用の課題も配布します。指導後に、指導計画をブラッシュアップして再提示します（本文記載の流れに沿います）。&lt;/p&gt;
&lt;h3&gt;Q. 英語は何を重点的に見てもらえますか。&lt;/h3&gt;
&lt;p&gt;A. 英作文・条件英作文・英文和訳・要約など、形式別に「答案の作り方」を固定し、添削を次の答案のルールに落とします。医学部の場合は題材特性（生命倫理・生命科学系など）も踏まえて扱います。&lt;/p&gt;
&lt;h3&gt;Q. 数学は「典型問題まで確実に」とありますが、何をやりますか。&lt;/h3&gt;
&lt;p&gt;A. 典型問題を取り切るための学習計画を立て、答案作成（途中式・条件整理・論証）の減点ポイントを潰します。国公立二次の記述答案は「合っている」だけでなく「丸がもらえる書き方」を重視します。&lt;/p&gt;
&lt;h3&gt;Q. 小論文は未経験でも大丈夫ですか。&lt;/h3&gt;
&lt;p&gt;A. 問題ありません。書き方の型（構成）を先に入れ、何を書くかを明確にした上で文章化し、添削で改善点を固定します。&lt;/p&gt;
&lt;h3&gt;Q. 教室とオンラインはどちらが合いますか。&lt;/h3&gt;
&lt;p&gt;A. 学習の進め方（課題管理・復習の回し方）まで含めて整える必要がある場合はオンラインでも効果を出せます。対面での密な確認が必要な場合は教室が合います。最初はトライアルで相性を確認するのが確実です。&lt;/p&gt;
&lt;p&gt;&lt;!-- ここまで：不足補完（検索面拡張） --&gt;&lt;/p&gt;
&lt;h2&gt;受講までの流れ&lt;/h2&gt;
&lt;h3&gt;１．保護者様からの事前ヒアリング【無料】&lt;/h3&gt;
&lt;blockquote&gt;&lt;p&gt;まずは都合の合う時間に来塾して頂き、現在の状況等を詳細にお伺い致します(生徒さんの成績・学習の様子が分かるものを可能な限りお持ち頂ければスムーズかと思います)。また、お伺いした情報をもとに大まかな指導計画を提示させて頂きます。&lt;/p&gt;&lt;/blockquote&gt;
&lt;h3&gt;２．トライアル指導【「トライアル指導料」のみ頂戴致します】&lt;/h3&gt;
&lt;blockquote&gt;&lt;p&gt;事前ヒアリングでの情報をもとに指導を行い、通常の指導同様に家庭学習用の課題も配布致します。指導後、ヒアリング時に作成した指導計画をブラッシュアップした上で、再度指導計画を提示させて頂きます。&lt;/p&gt;&lt;/blockquote&gt;
&lt;h3&gt;３．ご契約&lt;/h3&gt;
&lt;blockquote&gt;&lt;p&gt;指導計画について十分ご納得頂いてから、入塾手続きを進めて頂きます。&lt;/p&gt;&lt;/blockquote&gt;
&lt;h3&gt;４．指導開始&lt;/h3&gt;
&lt;blockquote&gt;&lt;p&gt;ご契約時に決定させて頂いた曜日/時間にて指導を開始させて頂きます。&lt;/p&gt;&lt;/blockquote&gt;
&lt;h2&gt;指導料&lt;/h2&gt;
&lt;h4&gt;トライアル指導料&lt;/h4&gt;
&lt;p&gt;10,000円(税込)&lt;/p&gt;
&lt;blockquote&gt;&lt;p&gt;他塾様でいう「体験講座」の位置づけですので、通常より安価に設定させていただいております。まずは一度当塾の個別指導をお試し頂ければ幸いです。&lt;/p&gt;&lt;/blockquote&gt;
&lt;h4&gt;入塾金&lt;/h4&gt;
&lt;p&gt;20,000円(税別)&lt;/p&gt;
&lt;blockquote&gt;&lt;p&gt;入塾手続の際に頂戴致します。また、その時点・もしくは過去在籍されていた生徒さんの兄弟姉妹の場合には、全額免除させて頂きます。&lt;/p&gt;&lt;/blockquote&gt;
&lt;h4&gt;指導料&lt;/h4&gt;
&lt;p&gt;80分：14,400円/コマ&lt;br /&gt;
120分：21,600円/コマ&lt;/p&gt;
&lt;blockquote&gt;&lt;p&gt;指導料は前払いです。&lt;br /&gt;
※指導予定回数分を前月20日に集計し請求書を発行させて頂きますので、前月末までにお支払い下さいませ。&lt;br /&gt;
(例)80分週１コマ・月４回指導：⇒14,400円×４＝57,600(円)＋消費税分&lt;br /&gt;
(例)120分週１コマ・月４回指導：⇒21,600円×４＝86,400(円)＋消費税分&lt;/p&gt;&lt;/blockquote&gt;
&lt;h2&gt;お問い合わせ&lt;/h2&gt;
&lt;div class="wpcf7 no-js" id="wpcf7-f429-p98-o1" lang="ja" dir="ltr" data-wpcf7-id="429"&gt;
&lt;div class="screen-reader-response"&gt;&lt;p role="status" aria-live="polite" aria-atomic="true"&gt;&lt;/p&gt; &lt;ul&gt;&lt;/ul&gt;&lt;/div&gt;
&lt;form action="/examination/#wpcf7-f429-p98-o1" method="post" class="wpcf7-form init" aria-label="コンタクトフォーム" novalidate="novalidate" data-status="init"&gt;
&lt;fieldset class="hidden-fields-container"&gt;&lt;input type="hidden" name="_wpcf7" value="429" /&gt;&lt;input type="hidden" name="_wpcf7_version" value="6.1.4" /&gt;&lt;input type="hidden" name="_wpcf7_locale" value="ja" /&gt;&lt;input type="hidden" name="_wpcf7_unit_tag" value="wpcf7-f429-p98-o1" /&gt;&lt;input type="hidden" name="_wpcf7_container_post" value="98" /&gt;&lt;input type="hidden" name="_wpcf7_posted_data_hash" value="" /&gt;&lt;input type="hidden" name="_wpcf7_recaptcha_response" value="" /&gt;
&lt;/fieldset&gt;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&lt;p&gt;&lt;label&gt;電話番号(必須)&lt;br /&gt;
&lt;span class="wpcf7-form-control-wrap" data-name="tel-572"&gt;&lt;input size="40" maxlength="400" class="wpcf7-form-control wpcf7-tel wpcf7-validates-as-required wpcf7-text wpcf7-validates-as-tel" aria-required="true" aria-invalid="false" value="" type="tel" name="tel-572" /&gt;&lt;/span&gt;&lt;/label&gt;
&lt;/p&gt;
&lt;p&gt;コース選択(必須)&lt;br /&gt;
&lt;span class="wpcf7-form-control-wrap" data-name="checkbox-925"&gt;&lt;span class="wpcf7-form-control wpcf7-checkbox"&gt;&lt;span class="wpcf7-list-item first"&gt;&lt;span class="wpcf7-list-item-label"&gt;医学部対策講座　英語&lt;/span&gt;&lt;input type="checkbox" name="checkbox-925[]" value="医学部対策講座　英語" /&gt;&lt;/span&gt;&lt;span class="wpcf7-list-item"&gt;&lt;span class="wpcf7-list-item-label"&gt;医学部対策講座　数学&lt;/span&gt;&lt;input type="checkbox" name="checkbox-925[]" value="医学部対策講座　数学" /&gt;&lt;/span&gt;&lt;span class="wpcf7-list-item"&gt;&lt;span class="wpcf7-list-item-label"&gt;国公立二次対策講座　英語&lt;/span&gt;&lt;input type="checkbox" name="checkbox-925[]" value="国公立二次対策講座　英語" /&gt;&lt;/span&gt;&lt;span class="wpcf7-list-item"&gt;&lt;span class="wpcf7-list-item-label"&gt;国公立二次対策講座　数学&lt;/span&gt;&lt;input type="checkbox" name="checkbox-925[]" value="国公立二次対策講座　数学" /&gt;&lt;/span&gt;&lt;span class="wpcf7-list-item"&gt;&lt;span class="wpcf7-list-item-label"&gt;国公立二次対策講座　国語&lt;/span&gt;&lt;input type="checkbox" name="checkbox-925[]" value="国公立二次対策講座　国語" /&gt;&lt;/span&gt;&lt;span class="wpcf7-list-item"&gt;&lt;span class="wpcf7-list-item-label"&gt;早慶対策講座　英語&lt;/span&gt;&lt;input type="checkbox" name="checkbox-925[]" value="早慶対策講座　英語" /&gt;&lt;/span&gt;&lt;span class="wpcf7-list-item"&gt;&lt;span class="wpcf7-list-item-label"&gt;早慶対策講座　数学&lt;/span&gt;&lt;input type="checkbox" name="checkbox-925[]" value="早慶対策講座　数学" /&gt;&lt;/span&gt;&lt;span class="wpcf7-list-item"&gt;&lt;span class="wpcf7-list-item-label"&gt;早慶対策講座　国語&lt;/span&gt;&lt;input type="checkbox" name="checkbox-925[]" value="早慶対策講座　国語" /&gt;&lt;/span&gt;&lt;span class="wpcf7-list-item"&gt;&lt;span class="wpcf7-list-item-label"&gt;文系数学対策講座　数学&lt;/span&gt;&lt;input type="checkbox" name="checkbox-925[]" value="文系数学対策講座　数学" /&gt;&lt;/span&gt;&lt;span class="wpcf7-list-item"&gt;&lt;span class="wpcf7-list-item-label"&gt;薬学部対策講座　数学&lt;/span&gt;&lt;input type="checkbox" name="checkbox-925[]" value="薬学部対策講座　数学" /&gt;&lt;/span&gt;&lt;span class="wpcf7-list-item last"&gt;&lt;span class="wpcf7-list-item-label"&gt;小論文講座　国語&lt;/span&gt;&lt;input type="checkbox" name="checkbox-925[]" value="小論文講座　国語" /&gt;&lt;/span&gt;&lt;/span&gt;&lt;/span&gt;
&lt;/p&gt;
&lt;p&gt;受講スタイル(必須)&lt;br /&gt;
&lt;span class="wpcf7-form-control-wrap" data-name="checkbox-618"&gt;&lt;span class="wpcf7-form-control wpcf7-checkbox wpcf7-validates-as-required"&gt;&lt;span class="wpcf7-list-item first"&gt;&lt;span class="wpcf7-list-item-label"&gt;教室&lt;/span&gt;&lt;input type="checkbox" name="checkbox-618[]" value="教室" /&gt;&lt;/span&gt;&lt;span class="wpcf7-list-item last"&gt;&lt;span class="wpcf7-list-item-label"&gt;オンライン&lt;/span&gt;&lt;input type="checkbox" name="checkbox-618[]" value="オンライン" /&gt;&lt;/span&gt;&lt;/span&gt;&lt;/span&gt;
&lt;/p&gt;
&lt;p&gt;&lt;label&gt; 備考&lt;br /&gt;
&lt;span class="wpcf7-form-control-wrap" data-name="your-message"&gt;&lt;textarea cols="40" rows="10" maxlength="2000" class="wpcf7-form-control wpcf7-textarea" aria-invalid="false" name="your-message"&gt;&lt;/textarea&gt;&lt;/span&gt; &lt;/label&gt;
&lt;/p&gt;
&lt;p&gt;[anr_nocaptcha g-recaptcha-response]
&lt;/p&gt;
&lt;p&gt;&lt;input class="wpcf7-form-control wpcf7-submit has-spinner" type="submit" value="送信" /&gt;
&lt;/p&gt;&lt;div class="wpcf7-response-output" aria-hidden="true"&gt;&lt;/div&gt;
&lt;/form&gt;
&lt;/div&gt;
&lt;section class="veu_cta" id="veu_cta-497"&gt;&lt;h1 class="cta_title"&gt;講座案内：受験対策　小論文講座【国語】&lt;/h1&gt;&lt;div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image_exist"&gt;【国語】
&lt;br /&gt;小論文には書き方の「型」があります。それに基づいて文章を書くことで論理的な展開の小論文を作成することができます。また、そのフォーマットがあるからこそ、何を書くかを明確にできるのです。「型」を用いて文章を書く訓練を積み、添削指導によってさらなるブラッシュアップを目指します。&lt;/div&gt;&lt;div class="cta_body_link"&gt;&lt;a href="https://juku-escot.com/examination/" class="btn btn-primary btn-block btn-lg" target="_blank"&gt;受験対策　小論文講座【国語】&lt;/a&gt;&lt;/div&gt;&lt;/div&gt;&lt;!--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</si>
  <si>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https://jukureiwa.com/tips/syakai-atomawashi/
【検出された不自然ワード】
- 崩れ
- 型
- 固定
- 手順
- 立て直
- 最短
- 内部リンク
- 導線
- 設計
- 整え
【本文】
------
&lt;p&gt;&lt;!-- =========================================================
差し替え用：MC本文HTML（WordPress投稿用）｜受験社会専門塾 令和
テーマ：中学受験社会が後回しになる
方針：青（primary）に統一／カード・バッジを減らす／折りたたみで縦長回避
※冒頭＆末尾に「悩みHub」導線を明示（復活）
========================================================= --&gt;&lt;/p&gt;
&lt;style&gt;
  /* ===== Reiwa Minimal (Blue / Primary) ===== */
  .rw-hero{
    background: linear-gradient(180deg, rgba(13,110,253,.10), #fff);
    border: 1px solid rgba(0,0,0,.08);
  }
  .rw-marker{
    background: linear-gradient(transparent 62%, rgba(13,110,253,.18) 62%);
    font-weight: 800;
    padding: 0 .12em;
  }
  .rw-card{
    border: 1px solid rgba(0,0,0,.08);
    border-radius: 1rem;
    background: #fff;
    box-shadow: 0 .125rem .25rem rgba(0,0,0,.06);
  }
  .rw-note{
    font-size: .95rem;
    color: rgba(33,37,41,.85);
  }
  .rw-toc a{ text-decoration:none; }
  .rw-toc a:hover{ text-decoration:underline; }&lt;/p&gt;
&lt;p&gt;  /* details (TOC/FAQ accordion) */
  .rw-details details{
    border: 1px solid rgba(0,0,0,.10);
    border-radius: 1rem;
    background: #fff;
    overflow: hidden;
    box-shadow: 0 .125rem .25rem rgba(0,0,0,.06);
  }
  .rw-details summary{
    cursor:pointer;
    list-style:none;
    padding: 1rem;
    font-weight: 800;
    display:flex;
    align-items:flex-start;
    gap:.75rem;
  }
  .rw-details summary::-webkit-details-marker{ display:none; }
  .rw-details details[open] summary{
    background: linear-gradient(180deg, rgba(13,110,253,.08), #fff);
    border-bottom: 1px solid rgba(0,0,0,.08);
  }
  .rw-details .rw-body{ padding: 1rem; }&lt;/p&gt;
&lt;p&gt;  /* table wrap */
  .rw-tablewrap{
    border-radius: 1rem;
    overflow: hidden;
    border: 1px solid rgba(0,0,0,.08);
    background: #fff;
    box-shadow: 0 .125rem .25rem rgba(0,0,0,.06);
  }
&lt;/style&gt;
&lt;div class="container my-4"&gt;
&lt;p&gt;  &lt;!-- ========================= Hub link (TOP) ========================== --&gt;&lt;/p&gt;
&lt;div class="mb-3"&gt;
    &lt;a class="btn btn-outline-primary btn-sm" href="https://jukureiwa.com/tips/naaymi_hub/"&gt;&lt;br /&gt;
      社会の悩み一覧（ハブ）へ&lt;br /&gt;
    &lt;/a&gt;
  &lt;/div&gt;
&lt;p&gt;  &lt;!-- ========================= Hero ========================== --&gt;&lt;/p&gt;
&lt;section class="rw-hero rounded-4 p-4 p-lg-5 shadow-sm mb-4"&gt;
&lt;div class="row g-4 align-items-center"&gt;
&lt;div class="col-lg-8"&gt;
&lt;div class="small text-muted mb-2"&gt;中学受験・社会｜「後回し」を止めるための最小設計（配分→毎日枠→復習の自動化）&lt;/div&gt;
&lt;h1 class="h3 fw-bold mb-3"&gt;中学受験社会が後回しになるときの立て直し&lt;/h1&gt;
&lt;p class="mb-2"&gt;
          算数と国語を優先すると、社会は「あとでまとめて」に回されがちです。&lt;br /&gt;
          ところが直前期に詰め込むほど、用語は抜け、資料問題は取りこぼし、点が安定しません。
        &lt;/p&gt;
&lt;p class="mb-0"&gt;
          社会の後回しは、気合の問題ではなく&lt;br /&gt;
          &lt;strong class="rw-marker"&gt;「配分が未決定」＋「毎日の枠がない」&lt;/strong&gt;&lt;br /&gt;
          で起きます。先に枠を固定し、復習が回る仕組みにすると、社会は伸びやすい教科に変わります。
        &lt;/p&gt;
&lt;/p&gt;&lt;/div&gt;
&lt;div class="col-lg-4"&gt;
&lt;div class="rw-card p-3 p-lg-4"&gt;
&lt;div class="fw-bold text-primary mb-2"&gt;この記事で持ち帰るもの&lt;/div&gt;
&lt;ul class="mb-0 small"&gt;
&lt;li&gt;「後回し」が発生している場所の特定&lt;/li&gt;
&lt;li&gt;立て直し3ステップ（配分→毎日枠→復習の自動化）&lt;/li&gt;
&lt;li&gt;平日15分＋週末45分の最小運用テンプレ&lt;/li&gt;
&lt;li&gt;失敗例（ノート・一問一答偏重など）の修正法&lt;/li&gt;
&lt;/ul&gt;&lt;/div&gt;
&lt;/p&gt;&lt;/div&gt;
&lt;/p&gt;&lt;/div&gt;
&lt;div class="alert alert-primary mt-4 mb-0 rounded-4 border border-primary-subtle" role="alert"&gt;
      社会は「量を増やす」より先に、配点に合わせて&lt;strong&gt;回し方&lt;/strong&gt;を固定すると安定します。
    &lt;/div&gt;
&lt;/section&gt;
&lt;p&gt;  &lt;!-- ========================= TOC (折りたたみ) ========================== --&gt;&lt;/p&gt;
&lt;div class="rw-card p-3 p-lg-4 mb-4 rw-toc rw-details"&gt;
&lt;details open&gt;
&lt;summary&gt;
        &lt;span class="badge bg-primary rounded-pill"&gt;目次&lt;/span&gt;&lt;br /&gt;
        &lt;span&gt;必要なところから確認できます&lt;/span&gt;&lt;br /&gt;
      &lt;/summary&gt;
&lt;div class="rw-body pt-0"&gt;
&lt;div class="list-group"&gt;
          &lt;a class="list-group-item list-group-item-action" href="#s1"&gt;まず状況整理｜「後回し」がどこで発生しているか&lt;/a&gt;&lt;br /&gt;
          &lt;a class="list-group-item list-group-item-action" href="#s2"&gt;原因の切り分け（典型パターン3つ）&lt;/a&gt;&lt;br /&gt;
          &lt;a class="list-group-item list-group-item-action" href="#s3"&gt;立て直しの手順（3ステップ）&lt;/a&gt;&lt;br /&gt;
          &lt;a class="list-group-item list-group-item-action" href="#s4"&gt;よくあるミスと修正（失敗例→直し方）&lt;/a&gt;&lt;br /&gt;
          &lt;a class="list-group-item list-group-item-action" href="#s5"&gt;家庭での回し方｜最小運用テンプレ&lt;/a&gt;&lt;br /&gt;
          &lt;a class="list-group-item list-group-item-action" href="#s6"&gt;FAQ（よくある質問）&lt;/a&gt;&lt;br /&gt;
          &lt;a class="list-group-item list-group-item-action" href="#s7"&gt;次に読む（内部リンク）＋講座のご案内&lt;/a&gt;
        &lt;/div&gt;
&lt;/p&gt;&lt;/div&gt;
&lt;/details&gt;&lt;/div&gt;
&lt;p&gt;  &lt;!-- ========================= Section 1 ========================== --&gt;&lt;/p&gt;
&lt;section class="mb-5"&gt;
&lt;h2 id="s1" class="h4 fw-bold border-bottom pb-2 mb-3"&gt;まず状況整理｜「後回し」がどこで発生しているか&lt;/h2&gt;
&lt;div class="row g-3"&gt;
&lt;div class="col-lg-6"&gt;
&lt;div class="rw-card p-3 p-lg-4 h-100"&gt;
&lt;div class="fw-bold text-primary mb-2"&gt;チェック（当てはまるほど後回しが固定）&lt;/div&gt;
&lt;div class="list-group"&gt;
&lt;div class="list-group-item d-flex gap-2 align-items-start"&gt;
              &lt;span class="badge bg-primary rounded-pill"&gt;1&lt;/span&gt;&lt;/p&gt;
&lt;div&gt;週の予定に「社会の固定枠」がない&lt;/div&gt;
&lt;/p&gt;&lt;/div&gt;
&lt;div class="list-group-item d-flex gap-2 align-items-start"&gt;
              &lt;span class="badge bg-primary rounded-pill"&gt;2&lt;/span&gt;&lt;/p&gt;
&lt;div&gt;復習の範囲が毎回「全部」になっている&lt;/div&gt;
&lt;/p&gt;&lt;/div&gt;
&lt;div class="list-group-item d-flex gap-2 align-items-start"&gt;
              &lt;span class="badge bg-primary rounded-pill"&gt;3&lt;/span&gt;&lt;/p&gt;
&lt;div&gt;教材が多く、どれを回すか決まっていない&lt;/div&gt;
&lt;/p&gt;&lt;/div&gt;
&lt;div class="list-group-item d-flex gap-2 align-items-start"&gt;
              &lt;span class="badge bg-primary rounded-pill"&gt;4&lt;/span&gt;&lt;/p&gt;
&lt;div&gt;一問一答で止まり、資料・理由が手つかず&lt;/div&gt;
&lt;/p&gt;&lt;/div&gt;
&lt;div class="list-group-item d-flex gap-2 align-items-start"&gt;
              &lt;span class="badge bg-primary rounded-pill"&gt;5&lt;/span&gt;&lt;/p&gt;
&lt;div&gt;直前期にまとめてやる前提で先送りしている&lt;/div&gt;
&lt;/p&gt;&lt;/div&gt;
&lt;/p&gt;&lt;/div&gt;
&lt;p class="rw-note mb-0 mt-3"&gt;この状態だと「やる気がある日だけ頑張る」運用になり、得点が安定しません。&lt;/p&gt;
&lt;/p&gt;&lt;/div&gt;
&lt;/p&gt;&lt;/div&gt;
&lt;div class="col-lg-6"&gt;
&lt;div class="alert alert-primary rounded-4 border border-primary-subtle h-100 mb-0" role="alert"&gt;
&lt;p class="fw-bold mb-2"&gt;まず押さえるべき前提&lt;/p&gt;
&lt;p class="mb-2"&gt;
            社会は、同じ時間をかけても&lt;strong&gt;回し方&lt;/strong&gt;で成果が変わります。&lt;br /&gt;
            「覚える」だけでなく、&lt;strong&gt;設問処理（資料・グラフ・並べ替え・理由）&lt;/strong&gt;までセットで回ると点になります。
          &lt;/p&gt;
&lt;p class="mb-0"&gt;後回しを止める最短ルートは、①配点に合わせて配分を決め、②毎日の枠を固定し、③復習が自動で回る仕組みにすることです。&lt;/p&gt;
&lt;/p&gt;&lt;/div&gt;
&lt;/p&gt;&lt;/div&gt;
&lt;/p&gt;&lt;/div&gt;
&lt;/section&gt;
&lt;p&gt;  &lt;!-- ========================= Section 2 ========================== --&gt;&lt;/p&gt;
&lt;section class="mb-5"&gt;
&lt;h2 id="s2" class="h4 fw-bold border-bottom pb-2 mb-3"&gt;原因の切り分け（典型パターン3つ）&lt;/h2&gt;
&lt;div class="row g-3"&gt;
&lt;div class="col-lg-4"&gt;
&lt;div class="rw-card p-3 p-lg-4 h-100"&gt;
          &lt;span class="badge bg-primary mb-2"&gt;原因①&lt;/span&gt;&lt;/p&gt;
&lt;h3 class="h6 fw-bold mb-2"&gt;算国優先が「恒常化」している&lt;/h3&gt;
&lt;p class="mb-0"&gt;算数・国語は成果が見えやすく、時間も吸い込みやすい教科です。その結果、社会が「余った時間で」になり、週ごとの量が安定しません。&lt;/p&gt;
&lt;/p&gt;&lt;/div&gt;
&lt;/p&gt;&lt;/div&gt;
&lt;div class="col-lg-4"&gt;
&lt;div class="rw-card p-3 p-lg-4 h-100"&gt;
          &lt;span class="badge bg-primary mb-2"&gt;原因②&lt;/span&gt;&lt;/p&gt;
&lt;h3 class="h6 fw-bold mb-2"&gt;時間管理がなく「やる日」が揺れる&lt;/h3&gt;
&lt;p class="mb-0"&gt;社会は短時間でも回りますが、枠がないとゼロの日が続きます。週末だけでは、用語の抜けや資料の読み取りが蓄積していきます。&lt;/p&gt;
&lt;/p&gt;&lt;/div&gt;
&lt;/p&gt;&lt;/div&gt;
&lt;div class="col-lg-4"&gt;
&lt;div class="rw-card p-3 p-lg-4 h-100"&gt;
          &lt;span class="badge bg-primary mb-2"&gt;原因③&lt;/span&gt;&lt;/p&gt;
&lt;h3 class="h6 fw-bold mb-2"&gt;「直前で間に合う」という誤解&lt;/h3&gt;
&lt;p class="mb-0"&gt;直前期は過去問・弱点補強・他科目の調整で想像以上に時間がありません。そこで社会を詰め込むと、再現できず点が伸びにくくなります。&lt;/p&gt;
&lt;/p&gt;&lt;/div&gt;
&lt;/p&gt;&lt;/div&gt;
&lt;/p&gt;&lt;/div&gt;
&lt;div class="alert alert-primary rounded-4 border border-primary-subtle mt-3 mb-0" role="alert"&gt;
      勉強法そのものを整理したい場合は、&lt;br /&gt;
      &lt;a class="link-primary fw-bold" href="https://jukureiwa.com/tips/syakaibenkyou/"&gt;中学受験社会の勉強法（全体設計）&lt;/a&gt;&lt;br /&gt;
      もあわせて参照すると、配分と教材整理がしやすくなります。
    &lt;/div&gt;
&lt;/section&gt;
&lt;p&gt;  &lt;!-- ========================= Section 3 ========================== --&gt;&lt;/p&gt;
&lt;section class="mb-5"&gt;
&lt;h2 id="s3" class="h4 fw-bold border-bottom pb-2 mb-3"&gt;立て直しの手順（3ステップ）&lt;/h2&gt;
&lt;div class="row g-3"&gt;
&lt;p&gt;      &lt;!-- Step 1 --&gt;&lt;/p&gt;
&lt;div class="col-lg-6"&gt;
&lt;div class="rw-card p-3 p-lg-4 h-100"&gt;
&lt;div class="d-flex align-items-start gap-3 mb-2"&gt;
            &lt;span class="badge bg-primary rounded-pill"&gt;1&lt;/span&gt;&lt;/p&gt;
&lt;div&gt;
&lt;h3 class="h6 fw-bold mb-1"&gt;配点と志望校から「配分」を決める&lt;/h3&gt;
&lt;p class="mb-0"&gt;「何分やるか」より、社会が合否に与える影響で配分を決めます。基準ができると、算国に吸い込まれても戻せます。&lt;/p&gt;
&lt;/p&gt;&lt;/div&gt;
&lt;/p&gt;&lt;/div&gt;
&lt;div class="rw-tablewrap mt-3"&gt;
&lt;div class="table-responsive"&gt;
&lt;table class="table table-bordered align-middle mb-0"&gt;
&lt;thead class="table-primary"&gt;
&lt;tr&gt;
&lt;th style="width:28%;"&gt;確認すること&lt;/th&gt;
&lt;th&gt;家庭での決め方&lt;/th&gt;
&lt;/tr&gt;
&lt;/thead&gt;
&lt;tbody&gt;
&lt;tr&gt;
&lt;th class="text-primary"&gt;配点・比重&lt;/th&gt;
&lt;td&gt;社会が合計点に占める割合を把握し、最低ライン（目標点）を決める&lt;/td&gt;
&lt;/tr&gt;
&lt;tr&gt;
&lt;th class="text-primary"&gt;得点源&lt;/th&gt;
&lt;td&gt;用語だけでなく、資料・グラフ・理由も「点が取れる形」にする&lt;/td&gt;
&lt;/tr&gt;
&lt;tr&gt;
&lt;th class="text-primary"&gt;今の失点&lt;/th&gt;
&lt;td&gt;暗記不足／設問処理不足／復習が回らない のどれかに分類する&lt;/td&gt;
&lt;/tr&gt;
&lt;/tbody&gt;
&lt;/table&gt;&lt;/div&gt;
&lt;/p&gt;&lt;/div&gt;
&lt;p class="rw-note mb-0 mt-3"&gt;目標は「伸ばす」より、まず&lt;strong&gt;落としすぎない状態&lt;/strong&gt;を作ることです。&lt;/p&gt;
&lt;/p&gt;&lt;/div&gt;
&lt;/p&gt;&lt;/div&gt;
&lt;p&gt;      &lt;!-- Step 2 --&gt;&lt;/p&gt;
&lt;div class="col-lg-6"&gt;
&lt;div class="rw-card p-3 p-lg-4 h-100"&gt;
&lt;div class="d-flex align-items-start gap-3 mb-2"&gt;
            &lt;span class="badge bg-primary rounded-pill"&gt;2&lt;/span&gt;&lt;/p&gt;
&lt;div&gt;
&lt;h3 class="h6 fw-bold mb-1"&gt;「毎日枠」を固定する（短時間でよい）&lt;/h3&gt;
&lt;p class="mb-0"&gt;後回しの最大要因は、社会が「やる日が揺れる」ことです。平日は短時間で構いません。ゼロの日をなくします。&lt;/p&gt;
&lt;/p&gt;&lt;/div&gt;
&lt;/p&gt;&lt;/div&gt;
&lt;div class="alert alert-primary rounded-4 border border-primary-subtle mb-0" role="alert"&gt;
            &lt;span class="badge bg-primary me-2"&gt;目安&lt;/span&gt;&lt;br /&gt;
            平日：15分（用語＋確認）／週末：45分（資料・演習まで）を固定し、まず回る形を作る。
          &lt;/div&gt;
&lt;p class="rw-note mb-0 mt-3"&gt;「長時間やる日」より、「短時間でも必ず触る日」が安定します。&lt;/p&gt;
&lt;/p&gt;&lt;/div&gt;
&lt;/p&gt;&lt;/div&gt;
&lt;p&gt;      &lt;!-- Step 3 --&gt;&lt;/p&gt;
&lt;div class="col-lg-12"&gt;
&lt;div class="rw-card p-3 p-lg-4"&gt;
&lt;div class="d-flex align-items-start gap-3 mb-2"&gt;
            &lt;span class="badge bg-primary rounded-pill"&gt;3&lt;/span&gt;&lt;/p&gt;
&lt;div&gt;
&lt;h3 class="h6 fw-bold mb-1"&gt;復習を「自動化」する（絞り方＋解き直しの型）&lt;/h3&gt;
&lt;p class="mb-0"&gt;範囲が広すぎる、解き直しが「読み返し」になっている――ここが詰まりどころです。復習は「絞る→確認→設問で再現」で固定します。&lt;/p&gt;
&lt;/p&gt;&lt;/div&gt;
&lt;/p&gt;&lt;/div&gt;
&lt;div class="row g-3 mt-1"&gt;
&lt;div class="col-lg-4"&gt;
&lt;div class="rw-card p-3 h-100"&gt;
&lt;p class="fw-bold text-primary mb-2"&gt;①絞る&lt;/p&gt;
&lt;ul class="mb-0 small"&gt;
&lt;li&gt;今日の範囲は「1テーマ」まで&lt;/li&gt;
&lt;li&gt;用語は「抜けたものだけ」&lt;/li&gt;
&lt;li&gt;資料は「1枚」でもよい&lt;/li&gt;
&lt;/ul&gt;&lt;/div&gt;
&lt;/p&gt;&lt;/div&gt;
&lt;div class="col-lg-4"&gt;
&lt;div class="rw-card p-3 h-100"&gt;
&lt;p class="fw-bold text-primary mb-2"&gt;②確認する&lt;/p&gt;
&lt;ul class="mb-0 small"&gt;
&lt;li&gt;用語：意味を短く言えるか&lt;/li&gt;
&lt;li&gt;因果：なぜそうなるか一文で&lt;/li&gt;
&lt;li&gt;時代：前後関係を言えるか&lt;/li&gt;
&lt;/ul&gt;&lt;/div&gt;
&lt;/p&gt;&lt;/div&gt;
&lt;div class="col-lg-4"&gt;
&lt;div class="rw-card p-3 h-100"&gt;
&lt;p class="fw-bold text-primary mb-2"&gt;③再現する&lt;/p&gt;
&lt;ul class="mb-0 small"&gt;
&lt;li&gt;一問一答で終わらせない&lt;/li&gt;
&lt;li&gt;資料・グラフで答えを作る&lt;/li&gt;
&lt;li&gt;理由は「条件→変化→結論」&lt;/li&gt;
&lt;/ul&gt;&lt;/div&gt;
&lt;/p&gt;&lt;/div&gt;
&lt;/p&gt;&lt;/div&gt;
&lt;div class="alert alert-primary rounded-4 border border-primary-subtle mt-3 mb-0" role="alert"&gt;
            直前期の立て直しが必要な場合は、&lt;br /&gt;
            &lt;a class="link-primary fw-bold" href="https://jukureiwa.com/tips/syakaikinkyu/"&gt;中学受験社会の直前期対策（優先順位の付け方）&lt;/a&gt;&lt;br /&gt;
            を先に当てはめると、復習範囲が整理しやすくなります。
          &lt;/div&gt;
&lt;/p&gt;&lt;/div&gt;
&lt;/p&gt;&lt;/div&gt;
&lt;/p&gt;&lt;/div&gt;
&lt;/section&gt;
&lt;p&gt;  &lt;!-- ========================= FAQ ========================== --&gt;&lt;/p&gt;
&lt;section class="mb-5"&gt;
&lt;h2 id="s6" class="h4 fw-bold border-bottom pb-2 mb-3"&gt;FAQ（よくある質問）&lt;/h2&gt;
&lt;div class="rw-details d-grid gap-3"&gt;
&lt;details&gt;
&lt;summary&gt;&lt;span class="badge bg-primary rounded-pill flex-shrink-0"&gt;Q&lt;/span&gt;社会は直前期にまとめてやっても間に合いますか？&lt;/summary&gt;
&lt;div class="rw-body"&gt;直前期は過去問・弱点補強・他科目の調整で時間が不足しやすく、まとめ学習が崩れやすい時期です。平日15分の固定枠で「ゼロの日」をなくし、週末に資料問題へ接続して、点が安定する形を先に作るのが現実的です。&lt;/div&gt;
&lt;/details&gt;
&lt;details&gt;
&lt;summary&gt;&lt;span class="badge bg-primary rounded-pill flex-shrink-0"&gt;Q&lt;/span&gt;平日15分では量が足りない気がします&lt;/summary&gt;
&lt;div class="rw-body"&gt;最初から量を増やすより、「回る形」を作るほうが優先です。毎日続くと抜けが可視化され、週末45分で設問処理へ接続できます。量は、仕組みが回ってから増やすほうが失敗しにくいです。&lt;/div&gt;
&lt;/details&gt;
&lt;details&gt;
&lt;summary&gt;&lt;span class="badge bg-primary rounded-pill flex-shrink-0"&gt;Q&lt;/span&gt;一問一答をやっているのに点が伸びません&lt;/summary&gt;
&lt;div class="rw-body"&gt;一問一答は入口として有効ですが、資料・グラフ・理由説明の設問で失点が残りやすいです。週末に「資料1枚＋設問」を固定し、根拠を拾って答えを作る練習をセットにしてください。&lt;/div&gt;
&lt;/details&gt;&lt;/div&gt;
&lt;/section&gt;
&lt;p&gt;  &lt;!-- ========================= 内部リンク＋CTA ========================== --&gt;&lt;/p&gt;
&lt;section class="mb-4"&gt;
&lt;h2 id="s7" class="h4 fw-bold border-bottom pb-2 mb-3"&gt;次に読んでほしい記事＋講座のご案内&lt;/h2&gt;
&lt;div class="row g-3"&gt;
&lt;div class="col-lg-6"&gt;
&lt;div class="rw-card p-3 p-lg-4 h-100"&gt;
&lt;p class="fw-bold text-primary mb-2"&gt;次の1本（家庭運用を整える）&lt;/p&gt;
&lt;div class="list-group"&gt;
            &lt;a class="list-group-item list-group-item-action" href="https://jukureiwa.com/tips/syakaibenkyou/"&gt;中学受験社会の勉強法（全体設計）&lt;/a&gt;&lt;br /&gt;
            &lt;a class="list-group-item list-group-item-action" href="https://jukureiwa.com/tips/syakaikinkyu/"&gt;直前期の社会（優先順位と点の作り方）&lt;/a&gt;&lt;br /&gt;
            &lt;a class="list-group-item list-group-item-action" href="https://jukureiwa.com/tips/syakaianki/"&gt;暗記が苦手な子の回し方（定着の型）&lt;/a&gt;
          &lt;/div&gt;
&lt;/p&gt;&lt;/div&gt;
&lt;/p&gt;&lt;/div&gt;
&lt;div class="col-lg-6"&gt;
&lt;div class="rw-card p-3 p-lg-4 h-100"&gt;
&lt;p class="fw-bold text-primary mb-2"&gt;講座・ご相談&lt;/p&gt;
&lt;p class="mb-3"&gt;社会は、やる量よりも「配分」と「回し方」で点が変わります。今の状況（後回しの原因／復習の詰まり／直前期の優先順位）を整理し、時間設計に合わせて運用を組み直すことも選択肢になります。&lt;/p&gt;
&lt;div class="d-flex flex-wrap gap-2"&gt;
            &lt;a class="btn btn-primary px-4" href="https://jukureiwa.com/kouza/"&gt;講座のご案内&lt;/a&gt;&lt;br /&gt;
            &lt;a class="btn btn-outline-primary px-4" href="https://jukureiwa.com/tips/naaymi_hub/"&gt;他の悩み一覧を見る&lt;/a&gt;
          &lt;/div&gt;
&lt;p class="rw-note mb-0 mt-3"&gt;まずは「平日15分＋週末45分」が回るかどうかを基準に、無理のない形から整えるのが安全です。&lt;/p&gt;
&lt;/p&gt;&lt;/div&gt;
&lt;/p&gt;&lt;/div&gt;
&lt;/p&gt;&lt;/div&gt;
&lt;/section&gt;
&lt;/div&gt;
&lt;section class="veu_cta" id="veu_cta-197"&gt;&lt;h1 class="cta_title"&gt;本科「地理の完成」≪８回完結講座≫&lt;/h1&gt;&lt;div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地理分野は「どこに何があるのか」「どこで何が行われているのか」を正しく理解することに尽きます。したがって「場所」つまり「地図」をベースにおいて理解を進めないと、きちんと知識を積み上げることが出来ません。当塾では、常に「どこ」というポイントに軸足を置きながら、様々な事象・現象を正しく理解させるように指導を行っていきます。&lt;/div&gt;&lt;div class="cta_body_link"&gt;&lt;a href="https://jukureiwa.com/honka/" class="btn btn-primary btn-block btn-lg" target="_blank"&gt;開講講座：本科「地理の完成」≪８回完結講座≫&lt;/a&gt;&lt;/div&gt;&lt;/div&gt;&lt;!--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</si>
  <si>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https://jukureiwa.com/tips/rekishi-meiji-ishin/
【検出された不自然ワード】
- 崩れ
- 型
- 迷い
- 固定
- 手順
- 立て直
- 設計
- 整え
【本文】
------
&lt;p&gt;&lt;!-- =============================== 令和｜MC本文（WordPress貼り付け用） Bootstrap5前提／テーマカラー：青（濃色＋コントラスト強め） ※「ボタンが反応しない」事故回避：開閉は details/summary（JS不要） =============================== --&gt;&lt;/p&gt;
&lt;style&gt;
  /* ===== Reiwa Blue UI (Strong) ===== */&lt;br /&gt;  .rw-wrap{max-width:1080px;margin:0 auto;}&lt;br /&gt;  .rw{&lt;br /&gt;    --rw:#0d6efd;          /* primary */&lt;br /&gt;    --rw2:#e7f1ff;         /* soft bg */&lt;br /&gt;    --rw3:#f6f9ff;         /* softer bg */&lt;br /&gt;    --rw-d:#052c65;        /* deep */&lt;br /&gt;    --tx:#0f172a;&lt;br /&gt;    --muted:#64748b;&lt;br /&gt;    --bd:rgba(13,110,253,.26);&lt;br /&gt;    --bd2:rgba(5,44,101,.22);&lt;br /&gt;    --shadow:0 18px 52px rgba(2,6,23,.16);&lt;br /&gt;    --shadow2:0 10px 22px rgba(2,6,23,.10);&lt;br /&gt;  }&lt;br /&gt;  .rw{color:var(--tx); line-height:1.95; font-size:16px;}&lt;br /&gt;  @media (min-width: 992px){ .rw{font-size:17px;} }&lt;/p&gt;
&lt;p&gt;  .rw a{color:var(--rw-d); text-decoration: underline; text-underline-offset:.18em;}&lt;br /&gt;  .rw a:hover{opacity:.9;}&lt;/p&gt;
&lt;p&gt;  /* cards */&lt;br /&gt;  .rw-card{border:1px solid var(--bd); box-shadow:var(--shadow2); border-radius:22px; overflow:hidden; background:#fff;}&lt;br /&gt;  .rw-card.strong{box-shadow:var(--shadow);}&lt;/p&gt;
&lt;p&gt;  /* hero */&lt;br /&gt;  .rw-hero{&lt;br /&gt;    background:radial-gradient(1100px 520px at 18% 8%, rgba(255,255,255,.20), transparent 60%),&lt;br /&gt;               linear-gradient(135deg, var(--rw-d), var(--rw));&lt;br /&gt;    color:#fff;&lt;br /&gt;  }&lt;br /&gt;  .rw-kicker{letter-spacing:.12em; font-size:.78rem; font-weight:900; color:rgba(255,255,255,.88);}&lt;br /&gt;  .rw-title{font-weight:950; letter-spacing:.01em;}&lt;br /&gt;  .rw-sub{color:rgba(255,255,255,.92);}&lt;br /&gt;  .rw-chip{&lt;br /&gt;    display:inline-flex; align-items:center; gap:.42rem;&lt;br /&gt;    padding:.30rem .80rem; border-radius:999px;&lt;br /&gt;    border:1px solid rgba(255,255,255,.30);&lt;br /&gt;    background:rgba(255,255,255,.12);&lt;br /&gt;    color:#fff; font-weight:900; font-size:.86rem;&lt;br /&gt;    backdrop-filter:saturate(140%) blur(2px);&lt;br /&gt;  }&lt;br /&gt;  .rw-mini{color:var(--muted); font-size:.95rem;}&lt;/p&gt;
&lt;p&gt;  /* section heading bar */&lt;br /&gt;  .rw-hbar{&lt;br /&gt;    border:1px solid var(--bd);&lt;br /&gt;    background:linear-gradient(180deg, rgba(13,110,253,.16), rgba(13,110,253,.06));&lt;br /&gt;    border-radius:18px;&lt;br /&gt;    padding:12px 14px;&lt;br /&gt;  }&lt;br /&gt;  .rw-badge{&lt;br /&gt;    background:rgba(13,110,253,.10);&lt;br /&gt;    color:var(--rw-d);&lt;br /&gt;    border:1px solid rgba(13,110,253,.25);&lt;br /&gt;    font-weight:900;&lt;br /&gt;  }&lt;/p&gt;
&lt;p&gt;  /* callouts */&lt;br /&gt;  .rw-callout{border:1px dashed rgba(13,110,253,.55); background:rgba(13,110,253,.06); border-radius:18px;}&lt;br /&gt;  .rw-note{border:1px solid rgba(5,44,101,.18); background:linear-gradient(180deg, rgba(231,241,255,.75), #fff); border-radius:18px;}&lt;/p&gt;
&lt;p&gt;  /* TOC buttons */&lt;br /&gt;  .rw-toc .btn{border-radius:999px; font-weight:900; letter-spacing:.01em;}&lt;br /&gt;  .rw-toc .btn-outline-primary{border-width:2px;}&lt;/p&gt;
&lt;p&gt;  /* step */&lt;br /&gt;  .rw-step{border:1px solid var(--bd); border-radius:18px; background:#fff; box-shadow:0 10px 18px rgba(2,6,23,.06);}&lt;br /&gt;  .rw-step .n{&lt;br /&gt;    width:44px;height:44px;border-radius:16px;&lt;br /&gt;    background:linear-gradient(180deg, rgba(13,110,253,.22), rgba(13,110,253,.10));&lt;br /&gt;    color:var(--rw-d);&lt;br /&gt;    display:flex; align-items:center; justify-content:center;&lt;br /&gt;    font-weight:950;&lt;br /&gt;    border:1px solid rgba(13,110,253,.30);&lt;br /&gt;  }&lt;/p&gt;
&lt;p&gt;  /* tables */&lt;br /&gt;  .rw-table th{&lt;br /&gt;    background:linear-gradient(180deg, rgba(13,110,253,.18), rgba(13,110,253,.08));&lt;br /&gt;    color:var(--rw-d);&lt;br /&gt;    border-bottom:1px solid rgba(13,110,253,.25);&lt;br /&gt;    white-space:nowrap;&lt;br /&gt;  }&lt;/p&gt;
&lt;p&gt;  /* lists */&lt;br /&gt;  .rw-list li{margin:.38rem 0;}&lt;/p&gt;
&lt;p&gt;  /* divider */&lt;br /&gt;  .rw-hr{border:0; height:1px; background:linear-gradient(90deg, transparent, rgba(13,110,253,.65), transparent); margin:1.4rem 0;}&lt;/p&gt;
&lt;p&gt;  /* details/summary - click works without JS */&lt;br /&gt;  .rw-details{border:1px solid var(--bd); border-radius:18px; background:#fff; overflow:hidden; box-shadow:0 10px 18px rgba(2,6,23,.06);}&lt;br /&gt;  .rw-details summary{&lt;br /&gt;    cursor:pointer; list-style:none;&lt;br /&gt;    padding:14px 16px; font-weight:950;&lt;br /&gt;    background:linear-gradient(180deg, rgba(5,44,101,.12), rgba(13,110,253,.06));&lt;br /&gt;    color:var(--rw-d);&lt;br /&gt;  }&lt;br /&gt;  .rw-details summary::-webkit-details-marker{display:none;}&lt;br /&gt;  .rw-details .rw-details-body{padding:14px 16px;}&lt;br /&gt;  .rw-summary-row{display:flex; align-items:center; justify-content:space-between; gap:10px;}&lt;br /&gt;  .rw-chevron{&lt;br /&gt;    display:inline-flex; align-items:center; justify-content:center;&lt;br /&gt;    width:32px; height:32px; border-radius:12px;&lt;br /&gt;    border:1px solid rgba(13,110,253,.30);&lt;br /&gt;    background:rgba(13,110,253,.08);&lt;br /&gt;    color:var(--rw-d); font-weight:950;&lt;br /&gt;    transition:transform .15s ease;&lt;br /&gt;  }&lt;br /&gt;  .rw-details[open] .rw-chevron{transform:rotate(90deg);}&lt;/p&gt;
&lt;p&gt;  /* CTA */&lt;br /&gt;  .rw-cta .btn{border-radius:18px; font-weight:950; letter-spacing:.01em;}&lt;br /&gt;  .rw-cta .btn-primary{box-shadow:0 14px 26px rgba(13,110,253,.22);}&lt;br /&gt;&lt;/style&gt;
&lt;p&gt;&lt;a class="btn btn-outline-primary btn-sm" href="https://jukureiwa.com/tips/naaymi_hub/"&gt;社会の悩み一覧（ハブ）へ&lt;/a&gt;&lt;/p&gt;
&lt;div class="rw rw-wrap container my-4"&gt;
&lt;p&gt;&lt;!-- HERO --&gt;&lt;/p&gt;
&lt;section class="rw-card strong mb-4"&gt;
&lt;div class="rw-hero p-4 p-lg-5"&gt;
&lt;div class="row g-4 align-items-start"&gt;
&lt;div class="col-12 col-lg-8"&gt;
&lt;div class="rw-kicker mb-2"&gt;改革が多すぎて、何が何のためか分からない状態をほどく&lt;/div&gt;
&lt;h2 class="rw-title h3 mb-3 text-white"&gt;「政治」「社会」「経済・軍事」で分けると、正誤・並べ替えが安定する&lt;/h2&gt;
&lt;p class="rw-sub mb-3"&gt;明治維新は用語を覚えても点が伸びない範囲になりやすい。&lt;br /&gt;
失点の原因は「覚えていない」より&lt;strong&gt;狙い（目的）と影響（結果）がつながっていない&lt;/strong&gt;ことにある。&lt;/p&gt;
&lt;div class="d-flex flex-wrap gap-2"&gt;&lt;span class="rw-chip"&gt;狙い&lt;/span&gt;&lt;br /&gt;
&lt;span class="rw-chip"&gt;具体策&lt;/span&gt;&lt;br /&gt;
&lt;span class="rw-chip"&gt;影響&lt;/span&gt;&lt;br /&gt;
&lt;span class="rw-chip"&gt;正誤&lt;/span&gt;&lt;br /&gt;
&lt;span class="rw-chip"&gt;並べ替え&lt;/span&gt;&lt;br /&gt;
&lt;span class="rw-chip"&gt;記述&lt;/span&gt;&lt;/div&gt;
&lt;/div&gt;
&lt;div class="col-12 col-lg-4"&gt;
&lt;div class="rw-card p-3 p-lg-4" style="border-color: rgba(255,255,255,.20); background: rgba(255,255,255,.98);"&gt;
&lt;p&gt;&lt;span class="badge rounded-pill px-3 py-2 mb-2 rw-badge"&gt;ここで整える&lt;/span&gt;&lt;/p&gt;
&lt;ul class="rw-list mb-0"&gt;
&lt;li&gt;どこで詰まるか（症状チェック）&lt;/li&gt;
&lt;li&gt;原因の切り分け（3パターン）&lt;/li&gt;
&lt;li&gt;3本柱で改革を整理する型&lt;/li&gt;
&lt;li&gt;正誤・並べ替え・記述への落とし込み&lt;/li&gt;
&lt;li&gt;家庭で回す15分運用&lt;/li&gt;
&lt;/ul&gt;
&lt;/div&gt;
&lt;/div&gt;
&lt;/div&gt;
&lt;div class="rw-hr"&gt;&lt;/div&gt;
&lt;p&gt;&lt;!-- TOC --&gt;&lt;/p&gt;
&lt;div class="rw-card p-3 p-lg-4 rw-toc" style="background: rgba(255,255,255,.96); border-color: rgba(255,255,255,.22);"&gt;
&lt;div class="d-flex align-items-center justify-content-between flex-wrap gap-2 mb-2"&gt;
&lt;div class="fw-bold" style="color: var(--rw-d);"&gt;必要なところから戻せる&lt;/div&gt;
&lt;p&gt;&lt;span class="rw-mini"&gt;悩み→原因→手順の順に立て直す&lt;/span&gt;&lt;/p&gt;
&lt;/div&gt;
&lt;div class="d-flex flex-wrap gap-2"&gt;&lt;a class="btn btn-outline-primary btn-sm" href="#check"&gt;状況整理&lt;/a&gt;&lt;br /&gt;
&lt;a class="btn btn-outline-primary btn-sm" href="#cause"&gt;原因の切り分け&lt;/a&gt;&lt;br /&gt;
&lt;a class="btn btn-outline-primary btn-sm" href="#frame"&gt;3本柱で整理&lt;/a&gt;&lt;br /&gt;
&lt;a class="btn btn-outline-primary btn-sm" href="#steps"&gt;立て直し手順&lt;/a&gt;&lt;br /&gt;
&lt;a class="btn btn-outline-primary btn-sm" href="#mistake"&gt;ミス修正&lt;/a&gt;&lt;br /&gt;
&lt;a class="btn btn-outline-primary btn-sm" href="#home"&gt;家庭運用&lt;/a&gt;&lt;br /&gt;
&lt;a class="btn btn-outline-primary btn-sm" href="#faq"&gt;FAQ&lt;/a&gt;&lt;br /&gt;
&lt;a class="btn btn-primary btn-sm" href="#next"&gt;次に読む&lt;/a&gt;&lt;/div&gt;
&lt;/div&gt;
&lt;/div&gt;
&lt;/section&gt;
&lt;p&gt;&lt;!-- 導入（メタ宣言なし） --&gt;&lt;/p&gt;
&lt;section class="rw-card p-4 p-lg-5 mb-4"&gt;
&lt;p class="mb-3"&gt;明治維新は改革の名前が多く、似た言葉も続く。&lt;br /&gt;
その結果、「学んだはずなのに問題になると判断ができない」状態が起きやすい。&lt;br /&gt;
この範囲の失点は、暗記量より&lt;strong&gt;改革の目的と影響を因果で持てているか&lt;/strong&gt;で差がつく。&lt;/p&gt;
&lt;div class="rw-callout p-3 p-lg-4"&gt;
&lt;div class="fw-bold mb-2" style="color: var(--rw-d);"&gt;整えるポイント&lt;/div&gt;
&lt;ul class="rw-list mb-0"&gt;
&lt;li&gt;改革を「政治／社会／経済・軍事」の3本柱に分ける&lt;/li&gt;
&lt;li&gt;各改革を&lt;strong&gt;狙い→具体策→影響&lt;/strong&gt;で1セット化する&lt;/li&gt;
&lt;li&gt;並べ替えは「先に必要になる条件」を根拠にする&lt;/li&gt;
&lt;li&gt;正誤は「主語→内容→影響」で根拠を作って処理する&lt;/li&gt;
&lt;li&gt;家庭運用は1回15分、翌日確認まで含めて回す&lt;/li&gt;
&lt;/ul&gt;
&lt;/div&gt;
&lt;/section&gt;
&lt;p&gt;&lt;!-- 状況整理 --&gt;&lt;/p&gt;
&lt;section id="check" class="rw-card p-4 p-lg-5 mb-4"&gt;
&lt;div class="rw-hbar d-flex align-items-center justify-content-between flex-wrap gap-2 mb-3"&gt;
&lt;h2 class="h4 fw-bold mb-0"&gt;まず状況整理｜どこで詰まっているか&lt;/h2&gt;
&lt;p&gt;&lt;span class="badge rounded-pill px-3 py-2 rw-badge"&gt;チェック&lt;/span&gt;&lt;/p&gt;
&lt;/div&gt;
&lt;p class="rw-mini mb-3"&gt;当てはまる数が多いほど、「改革の丸暗記」から「狙いと影響」への切り替えが効く。&lt;/p&gt;
&lt;div class="row g-3"&gt;
&lt;div class="col-12 col-lg-6"&gt;
&lt;div class="rw-note p-3 p-lg-4 h-100"&gt;
&lt;div class="fw-bold mb-2" style="color: var(--rw-d);"&gt;点が伸びないサイン&lt;/div&gt;
&lt;ul class="rw-list mb-0"&gt;
&lt;li&gt;年号・人物は出るのに、改革の説明ができない&lt;/li&gt;
&lt;li&gt;廃藩置県・徴兵令・地租改正が「何のためか」で止まる&lt;/li&gt;
&lt;li&gt;並べ替えは語感で選んで外す&lt;/li&gt;
&lt;li&gt;正誤で“それっぽい”選択肢に引っかかる&lt;/li&gt;
&lt;li&gt;記述は単語が出ても、因果が書けない&lt;/li&gt;
&lt;/ul&gt;
&lt;/div&gt;
&lt;/div&gt;
&lt;div class="col-12 col-lg-6"&gt;
&lt;div class="rw-note p-3 p-lg-4 h-100"&gt;
&lt;div class="fw-bold mb-2" style="color: var(--rw-d);"&gt;整っているサイン&lt;/div&gt;
&lt;ul class="rw-list mb-0"&gt;
&lt;li&gt;改革を3本柱で分類できる&lt;/li&gt;
&lt;li&gt;各改革を「狙い→具体策→影響」で一文にできる&lt;/li&gt;
&lt;li&gt;並べ替えは「条件が先」を根拠にできる&lt;/li&gt;
&lt;li&gt;正誤は「主語→内容→影響」で判断できる&lt;/li&gt;
&lt;li&gt;記述は「目的→手段→結果」を1段落で書ける&lt;/li&gt;
&lt;/ul&gt;
&lt;/div&gt;
&lt;/div&gt;
&lt;/div&gt;
&lt;div class="rw-hr"&gt;&lt;/div&gt;
&lt;div class="alert alert-primary mb-0" style="border-radius: 18px;" role="alert"&gt;明治維新は、改革名を増やすより&lt;strong&gt;狙い→影響まで言える一文&lt;/strong&gt;を増やす方が入試に強い。&lt;/div&gt;
&lt;/section&gt;
&lt;p&gt;&lt;!-- 原因の切り分け（クリック不具合対策：details/summary） --&gt;&lt;/p&gt;
&lt;section id="cause" class="rw-card p-4 p-lg-5 mb-4"&gt;
&lt;div class="rw-hbar d-flex align-items-center justify-content-between flex-wrap gap-2 mb-3"&gt;
&lt;h2 class="h4 fw-bold mb-0"&gt;原因の切り分け｜典型パターン3つ&lt;/h2&gt;
&lt;p&gt;&lt;span class="badge rounded-pill px-3 py-2 rw-badge"&gt;症状→原因→修正行動&lt;/span&gt;&lt;/p&gt;
&lt;/div&gt;
&lt;div class="row g-3"&gt;
&lt;div class="col-12"&gt;
&lt;details class="rw-details" open=""&gt;
&lt;div class="rw-summary-row"&gt;パターン1：改革が「単語の一覧」になっている&lt;br /&gt;
&lt;span class="rw-chevron"&gt;›&lt;/span&gt;&lt;/div&gt;
&lt;div class="rw-details-body"&gt;
&lt;ul class="rw-list mb-0"&gt;
&lt;li&gt;&lt;strong&gt;症状&lt;/strong&gt;：廃藩置県・徴兵令・地租改正が出ても説明できない&lt;/li&gt;
&lt;li&gt;&lt;strong&gt;原因&lt;/strong&gt;：狙い（目的）と影響（結果）が抜け、単語同士がつながっていない&lt;/li&gt;
&lt;li&gt;&lt;strong&gt;修正行動&lt;/strong&gt;：各改革を&lt;strong&gt;狙い→具体策→影響&lt;/strong&gt;で一文化し、暗記単位を「単語」から「セット」に変える&lt;/li&gt;
&lt;/ul&gt;
&lt;/div&gt;
&lt;/details&gt;
&lt;/div&gt;
&lt;div class="col-12"&gt;
&lt;details class="rw-details"&gt;
&lt;div class="rw-summary-row"&gt;パターン2：並べ替えが「雰囲気」で決まっている&lt;br /&gt;
&lt;span class="rw-chevron"&gt;›&lt;/span&gt;&lt;/div&gt;
&lt;div class="rw-details-body"&gt;
&lt;ul class="rw-list mb-0"&gt;
&lt;li&gt;&lt;strong&gt;症状&lt;/strong&gt;：並べ替えで毎回1つ落とす／根拠が説明できない&lt;/li&gt;
&lt;li&gt;&lt;strong&gt;原因&lt;/strong&gt;：「先に必要な条件」を見ずに語感で順番を決めている&lt;/li&gt;
&lt;li&gt;&lt;strong&gt;修正行動&lt;/strong&gt;：順番は「&lt;strong&gt;制度の土台（政治）→金/軍（経済・軍事）→生活の変化（社会）&lt;/strong&gt;」の条件で決める&lt;/li&gt;
&lt;/ul&gt;
&lt;/div&gt;
&lt;/details&gt;
&lt;/div&gt;
&lt;div class="col-12"&gt;
&lt;details class="rw-details"&gt;
&lt;div class="rw-summary-row"&gt;パターン3：正誤が「部分一致」で引っかかる&lt;br /&gt;
&lt;span class="rw-chevron"&gt;›&lt;/span&gt;&lt;/div&gt;
&lt;div class="rw-details-body"&gt;
&lt;ul class="rw-list mb-0"&gt;
&lt;li&gt;&lt;strong&gt;症状&lt;/strong&gt;：知っている言葉が入っている選択肢を選んで外す&lt;/li&gt;
&lt;li&gt;&lt;strong&gt;原因&lt;/strong&gt;：主語と影響（誰が／何が変わる）が曖昧なまま読んでいる&lt;/li&gt;
&lt;li&gt;&lt;strong&gt;修正行動&lt;/strong&gt;：選択肢を&lt;strong&gt;主語→内容→影響&lt;/strong&gt;に分解し、影響が合うかで判断する&lt;/li&gt;
&lt;/ul&gt;
&lt;/div&gt;
&lt;/details&gt;
&lt;/div&gt;
&lt;/div&gt;
&lt;/section&gt;
&lt;p&gt;&lt;!-- 3本柱で整理 --&gt;&lt;/p&gt;
&lt;section id="frame" class="rw-card p-4 p-lg-5 mb-4"&gt;
&lt;div class="rw-hbar d-flex align-items-center justify-content-between flex-wrap gap-2 mb-3"&gt;
&lt;h2 class="h4 fw-bold mb-0"&gt;改革が多すぎ問題を3本柱で整理する&lt;/h2&gt;
&lt;p&gt;&lt;span class="badge rounded-pill px-3 py-2 rw-badge"&gt;政治／社会／経済・軍事&lt;/span&gt;&lt;/p&gt;
&lt;/div&gt;
&lt;p class="mb-3"&gt;明治の改革は「国を作り直す作業」だ。だから、ばらばらに覚えると増え続ける。&lt;br /&gt;
3本柱に分けて、各改革を「狙い→具体策→影響」で揃えると、正誤・並べ替え・記述が同じ型で処理できる。&lt;/p&gt;
&lt;div class="table-responsive mb-3"&gt;
&lt;table class="table table-sm rw-table align-middle mb-0"&gt;
&lt;thead&gt;
&lt;tr&gt;
&lt;th style="min-width: 170px;"&gt;柱&lt;/th&gt;
&lt;th style="min-width: 240px;"&gt;狙い（目的）&lt;/th&gt;
&lt;th style="min-width: 320px;"&gt;具体策（代表）&lt;/th&gt;
&lt;th style="min-width: 280px;"&gt;影響（結果）&lt;/th&gt;
&lt;/tr&gt;
&lt;/thead&gt;
&lt;tbody&gt;
&lt;tr&gt;
&lt;td&gt;&lt;strong&gt;政治&lt;/strong&gt;&lt;/td&gt;
&lt;td&gt;中央に権力を集め、統一して動かす&lt;/td&gt;
&lt;td&gt;版籍奉還／廃藩置県（地方の支配を整理）&lt;/td&gt;
&lt;td&gt;全国が同じ仕組みで動き、政策が届きやすくなる&lt;/td&gt;
&lt;/tr&gt;
&lt;tr&gt;
&lt;td&gt;&lt;strong&gt;社会&lt;/strong&gt;&lt;/td&gt;
&lt;td&gt;身分・生活・教育を整え、人を動かす&lt;/td&gt;
&lt;td&gt;四民平等（身分の整理）／学制（学ぶ仕組み）&lt;/td&gt;
&lt;td&gt;生活や価値観が変わり、近代社会に近づく&lt;/td&gt;
&lt;/tr&gt;
&lt;tr&gt;
&lt;td&gt;&lt;strong&gt;経済・軍事&lt;/strong&gt;&lt;/td&gt;
&lt;td&gt;国を支える「金」と「軍」を作る&lt;/td&gt;
&lt;td&gt;地租改正（税の仕組み）／徴兵令（軍の仕組み）&lt;/td&gt;
&lt;td&gt;運営資金と軍事力が整い、対外関係にも影響する&lt;/td&gt;
&lt;/tr&gt;
&lt;/tbody&gt;
&lt;/table&gt;
&lt;/div&gt;
&lt;div class="rw-callout p-3 p-lg-4"&gt;
&lt;div class="fw-bold mb-2" style="color: var(--rw-d);"&gt;判断ポイント（入試で効く形）&lt;/div&gt;
&lt;ul class="rw-list mb-0"&gt;
&lt;li&gt;&lt;strong&gt;政治&lt;/strong&gt;：中央集権（国の土台）に関わるか&lt;/li&gt;
&lt;li&gt;&lt;strong&gt;経済・軍事&lt;/strong&gt;：税（お金）／兵（軍）の仕組みを作るか&lt;/li&gt;
&lt;li&gt;&lt;strong&gt;社会&lt;/strong&gt;：身分・教育・生活の変化に関わるか&lt;/li&gt;
&lt;/ul&gt;
&lt;/div&gt;
&lt;/section&gt;
&lt;p&gt;&lt;!-- 立て直し手順 --&gt;&lt;/p&gt;
&lt;section id="steps" class="rw-card p-4 p-lg-5 mb-4"&gt;
&lt;div class="rw-hbar d-flex align-items-center justify-content-between flex-wrap gap-2 mb-3"&gt;
&lt;h2 class="h4 fw-bold mb-0"&gt;立て直しの手順｜今日・今週・今月&lt;/h2&gt;
&lt;p&gt;&lt;span class="badge rounded-pill px-3 py-2 rw-badge"&gt;ステップ式&lt;/span&gt;&lt;/p&gt;
&lt;/div&gt;
&lt;div class="row g-3"&gt;
&lt;div class="col-12 col-lg-4"&gt;
&lt;div class="rw-step p-3 p-lg-4 h-100"&gt;
&lt;div class="d-flex align-items-center gap-3 mb-2"&gt;
&lt;div class="n"&gt;今日&lt;/div&gt;
&lt;div class="fw-bold"&gt;分類して、1行化する&lt;/div&gt;
&lt;/div&gt;
&lt;ul class="rw-list mb-0"&gt;
&lt;li&gt;改革を「政治／社会／経済・軍事」に振り分け&lt;/li&gt;
&lt;li&gt;狙い→具体策→影響で一文を作る&lt;/li&gt;
&lt;li&gt;一文が作れない改革は狙い（目的）から補う&lt;/li&gt;
&lt;/ul&gt;
&lt;/div&gt;
&lt;/div&gt;
&lt;div class="col-12 col-lg-4"&gt;
&lt;div class="rw-step p-3 p-lg-4 h-100"&gt;
&lt;div class="d-flex align-items-center gap-3 mb-2"&gt;
&lt;div class="n"&gt;今週&lt;/div&gt;
&lt;div class="fw-bold"&gt;並べ替えの根拠を「条件」で作る&lt;/div&gt;
&lt;/div&gt;
&lt;ul class="rw-list mb-0"&gt;
&lt;li&gt;土台（政治）→金/軍→社会の変化、で条件を作る&lt;/li&gt;
&lt;li&gt;「これがないと次が動かない」で順番を決める&lt;/li&gt;
&lt;li&gt;迷ったら「目的が先／影響が後」を確認&lt;/li&gt;
&lt;/ul&gt;
&lt;div class="mt-3 small text-muted"&gt;暗記を点数に変える運用の型：&lt;br /&gt;
&lt;a href="https://jukureiwa.com/tips/syakaianki/"&gt;社会暗記の回し方（点数仕様）&lt;/a&gt;&lt;/div&gt;
&lt;/div&gt;
&lt;/div&gt;
&lt;div class="col-12 col-lg-4"&gt;
&lt;div class="rw-step p-3 p-lg-4 h-100"&gt;
&lt;div class="d-flex align-items-center gap-3 mb-2"&gt;
&lt;div class="n"&gt;今月&lt;/div&gt;
&lt;div class="fw-bold"&gt;正誤・記述に落とし込み、再発を潰す&lt;/div&gt;
&lt;/div&gt;
&lt;ul class="rw-list mb-0"&gt;
&lt;li&gt;正誤：主語→内容→影響に分解して根拠を作る&lt;/li&gt;
&lt;li&gt;記述：目的→手段→結果を1段落で書く&lt;/li&gt;
&lt;li&gt;外したら「柱ミス／目的不足／影響不足」を記録&lt;/li&gt;
&lt;/ul&gt;
&lt;/div&gt;
&lt;/div&gt;
&lt;/div&gt;
&lt;/section&gt;
&lt;p&gt;&lt;!-- よくあるミスと修正 --&gt;&lt;/p&gt;
&lt;section id="mistake" class="rw-card p-4 p-lg-5 mb-4"&gt;
&lt;div class="rw-hbar d-flex align-items-center justify-content-between flex-wrap gap-2 mb-3"&gt;
&lt;h2 class="h4 fw-bold mb-0"&gt;よくあるミスと修正｜誤答例→直し方&lt;/h2&gt;
&lt;p&gt;&lt;span class="badge rounded-pill px-3 py-2 rw-badge"&gt;読み違い／選択肢処理&lt;/span&gt;&lt;/p&gt;
&lt;/div&gt;
&lt;div class="row g-3"&gt;
&lt;div class="col-12 col-lg-6"&gt;
&lt;div class="rw-card p-3 p-lg-4 h-100"&gt;
&lt;div class="fw-bold mb-2" style="color: var(--rw-d);"&gt;誤答例1：廃藩置県を「県を作った」で止めて正誤で落とす&lt;/div&gt;
&lt;p class="mb-2"&gt;&lt;strong&gt;原因&lt;/strong&gt;：狙い（中央集権）が欠けている。&lt;/p&gt;
&lt;p class="mb-0"&gt;&lt;strong&gt;直し方&lt;/strong&gt;：「&lt;strong&gt;中央に権力を集めるため&lt;/strong&gt;に地方支配を整理→全国へ政策が届きやすい」まで一文で固定する。&lt;/p&gt;
&lt;/div&gt;
&lt;/div&gt;
&lt;div class="col-12 col-lg-6"&gt;
&lt;div class="rw-card p-3 p-lg-4 h-100"&gt;
&lt;div class="fw-bold mb-2" style="color: var(--rw-d);"&gt;誤答例2：地租改正を「税の話」で覚えて並べ替えで崩れる&lt;/div&gt;
&lt;p class="mb-2"&gt;&lt;strong&gt;原因&lt;/strong&gt;：影響（国の運営資金の安定）が抜ける。&lt;/p&gt;
&lt;p class="mb-0"&gt;&lt;strong&gt;直し方&lt;/strong&gt;：「国を動かす&lt;strong&gt;お金&lt;/strong&gt;を安定→税制度を整える→運営と軍備に影響」の因果で固定する。&lt;/p&gt;
&lt;/div&gt;
&lt;/div&gt;
&lt;div class="col-12"&gt;
&lt;div class="rw-card p-3 p-lg-4"&gt;
&lt;div class="fw-bold mb-2" style="color: var(--rw-d);"&gt;誤答例3：徴兵令を“兵隊を集めた”で終わり、ひっかけに引っかかる&lt;/div&gt;
&lt;p class="mb-2"&gt;&lt;strong&gt;原因&lt;/strong&gt;：主語（誰が）と影響（何が変わる）が曖昧で、言い回しに負ける。&lt;/p&gt;
&lt;p class="mb-0"&gt;&lt;strong&gt;直し方&lt;/strong&gt;：「国が軍を整えるため→兵の仕組みを作る→生活や身分観にも影響」のように、影響先まで言える形にする。&lt;/p&gt;
&lt;/div&gt;
&lt;/div&gt;
&lt;/div&gt;
&lt;div class="rw-hr"&gt;&lt;/div&gt;
&lt;p class="mb-0"&gt;似た語・ひっかけの型は先に把握すると再発が減る。&lt;br /&gt;
&lt;a href="https://jukureiwa.com/tips/machigaeyasui/"&gt;間違えやすいパターンを先に潰す&lt;/a&gt;&lt;/p&gt;
&lt;/section&gt;
&lt;p&gt;&lt;!-- 家庭運用 --&gt;&lt;/p&gt;
&lt;section id="home" class="rw-card p-4 p-lg-5 mb-4"&gt;
&lt;div class="rw-hbar d-flex align-items-center justify-content-between flex-wrap gap-2 mb-3"&gt;
&lt;h2 class="h4 fw-bold mb-0"&gt;家庭での回し方｜週の設計／確認方法／声かけ&lt;/h2&gt;
&lt;p&gt;&lt;span class="badge rounded-pill px-3 py-2 rw-badge"&gt;1回15分&lt;/span&gt;&lt;/p&gt;
&lt;/div&gt;
&lt;div class="row g-3"&gt;
&lt;div class="col-12 col-lg-6"&gt;
&lt;div class="rw-callout p-3 p-lg-4 h-100"&gt;
&lt;div class="fw-bold mb-2" style="color: var(--rw-d);"&gt;1回15分の型（明治維新）&lt;/div&gt;
&lt;ul class="rw-list mb-0"&gt;
&lt;li&gt;5分：改革1つの「狙い」を言う（柱も）&lt;/li&gt;
&lt;li&gt;7分：「具体策」と「影響」を言い、一文にする&lt;/li&gt;
&lt;li&gt;3分：翌日用に「狙い→具体策→影響」を1行メモ&lt;/li&gt;
&lt;/ul&gt;
&lt;/div&gt;
&lt;/div&gt;
&lt;div class="col-12 col-lg-6"&gt;
&lt;div class="rw-callout p-3 p-lg-4 h-100"&gt;
&lt;div class="fw-bold mb-2" style="color: var(--rw-d);"&gt;丸つけ基準／ミスノート（3項目）&lt;/div&gt;
&lt;ul class="rw-list mb-0"&gt;
&lt;li&gt;丸つけ：正誤より&lt;strong&gt;根拠の一文&lt;/strong&gt;が作れたか&lt;/li&gt;
&lt;li&gt;ミスノート：①柱ミス ②目的不足/影響不足 ③次に直す一文&lt;/li&gt;
&lt;li&gt;翌日：メモなしで同じ一文が言えるか確認&lt;/li&gt;
&lt;/ul&gt;
&lt;/div&gt;
&lt;/div&gt;
&lt;/div&gt;
&lt;div class="rw-hr"&gt;&lt;/div&gt;
&lt;div class="alert alert-info mb-0" style="border-radius: 18px;" role="alert"&gt;声かけは「覚えた？」より「&lt;strong&gt;何のための改革？&lt;/strong&gt;」「&lt;strong&gt;その結果、何が変わった？&lt;/strong&gt;」の2つが効きやすい。&lt;/div&gt;
&lt;/section&gt;
&lt;p&gt;&lt;!-- FAQ --&gt;&lt;/p&gt;
&lt;section id="faq" class="rw-card p-4 p-lg-5 mb-4"&gt;
&lt;div class="rw-hbar d-flex align-items-center justify-content-between flex-wrap gap-2 mb-3"&gt;
&lt;h2 class="h4 fw-bold mb-0"&gt;FAQ&lt;/h2&gt;
&lt;p&gt;&lt;span class="badge rounded-pill px-3 py-2 rw-badge"&gt;3〜6問&lt;/span&gt;&lt;/p&gt;
&lt;/div&gt;
&lt;div class="row g-3"&gt;
&lt;div class="col-12"&gt;
&lt;details class="rw-details" open=""&gt;
&lt;div class="rw-summary-row"&gt;Q. 改革が多すぎて覚えきれない&lt;br /&gt;
&lt;span class="rw-chevron"&gt;›&lt;/span&gt;&lt;/div&gt;
&lt;div class="rw-details-body"&gt;A. 先に「政治／社会／経済・軍事」に分け、各改革を「狙い→具体策→影響」の1セットで覚える。単語を増やすよりセットを増やす方が点に直結しやすい。&lt;/div&gt;
&lt;/details&gt;
&lt;/div&gt;
&lt;div class="col-12 col-lg-6"&gt;
&lt;details class="rw-details"&gt;
&lt;div class="rw-summary-row"&gt;Q. 並べ替えが弱い&lt;br /&gt;
&lt;span class="rw-chevron"&gt;›&lt;/span&gt;&lt;/div&gt;
&lt;div class="rw-details-body"&gt;A. 「これがないと次が動かない」という条件で順番を作る。土台（政治）→金/軍→社会の変化、の発想で根拠が作れる。&lt;/div&gt;
&lt;/details&gt;
&lt;/div&gt;
&lt;div class="col-12 col-lg-6"&gt;
&lt;details class="rw-details"&gt;
&lt;div class="rw-summary-row"&gt;Q. 正誤で“知ってる語”に引っかかる&lt;br /&gt;
&lt;span class="rw-chevron"&gt;›&lt;/span&gt;&lt;/div&gt;
&lt;div class="rw-details-body"&gt;A. 選択肢を「主語→内容→影響」に分解し、影響（何が変わる）が合うかで判断する。部分一致で決めない。&lt;/div&gt;
&lt;/details&gt;
&lt;/div&gt;
&lt;div class="col-12 col-lg-6"&gt;
&lt;details class="rw-details"&gt;
&lt;div class="rw-summary-row"&gt;Q. 記述が書けない&lt;br /&gt;
&lt;span class="rw-chevron"&gt;›&lt;/span&gt;&lt;/div&gt;
&lt;div class="rw-details-body"&gt;A. 目的→手段→結果の順に並べる。改革名を入れるより、狙いと影響を言語化できると書ける。&lt;/div&gt;
&lt;/details&gt;
&lt;/div&gt;
&lt;div class="col-12 col-lg-6"&gt;
&lt;details class="rw-details"&gt;
&lt;div class="rw-summary-row"&gt;Q. 年号はどれくらい必要？&lt;br /&gt;
&lt;span class="rw-chevron"&gt;›&lt;/span&gt;&lt;/div&gt;
&lt;div class="rw-details-body"&gt;A. まず狙いと影響の一文を作り、転換点の年号を補助として乗せる。年号先行だと正誤の根拠が薄くなりやすい。&lt;/div&gt;
&lt;/details&gt;
&lt;/div&gt;
&lt;/div&gt;
&lt;/section&gt;
&lt;p&gt;&lt;!-- 次に読む＋講座 --&gt;&lt;/p&gt;
&lt;section id="next" class="rw-card p-4 p-lg-5 mb-4"&gt;
&lt;div class="rw-hbar d-flex align-items-center justify-content-between flex-wrap gap-2 mb-3"&gt;
&lt;h2 class="h4 fw-bold mb-0"&gt;次に読む&lt;/h2&gt;
&lt;/div&gt;
&lt;p class="rw-mini mb-3"&gt;明治維新が整理できたら、次は「歴史全体の土台」「暗記運用」「短期での点検」の順で選ぶと迷いにくい。&lt;br /&gt;
&lt;strong&gt;暗記が後回しになりやすい場合&lt;/strong&gt;は、回し方を先に整えると定着が安定する。&lt;/p&gt;
&lt;div class="row g-3 rw-cta"&gt;
&lt;p&gt;&lt;!-- 暗記が後回しになる対策（前段） --&gt;&lt;/p&gt;
&lt;div class="col-12 col-lg-4"&gt;
&lt;div class="rw-card p-3 p-lg-4 h-100"&gt;
&lt;div class="fw-bold mb-2" style="color: var(--rw-d);"&gt;暗記が後回しになるのを防ぐ&lt;/div&gt;
&lt;p class="mb-3"&gt;覚える量ではなく「いつ・何を・どこまでやるか」を固定して、暗記を学習ループに組み込む。&lt;/p&gt;
&lt;p&gt;&lt;a class="btn btn-outline-primary w-100" href="https://jukureiwa.com/tips/syakai-atomawashi/"&gt;&lt;br /&gt;
暗記の後回しを防ぐ設計へ&lt;br /&gt;
&lt;/a&gt;&lt;/p&gt;
&lt;/div&gt;
&lt;/div&gt;
&lt;div class="col-12 col-lg-4"&gt;
&lt;div class="rw-card p-3 p-lg-4 h-100"&gt;
&lt;div class="fw-bold mb-2" style="color: var(--rw-d);"&gt;歴史の土台を整える&lt;/div&gt;
&lt;p class="mb-3"&gt;時代のつながりを先に作ると、明治の理解も戻りやすい。&lt;/p&gt;
&lt;p&gt;&lt;a class="btn btn-primary w-100" href="https://jukureiwa.com/tips/honka_rekishi/"&gt;歴史の基礎整理へ&lt;/a&gt;&lt;/p&gt;
&lt;/div&gt;
&lt;/div&gt;
&lt;div class="col-12 col-lg-4"&gt;
&lt;div class="rw-card p-3 p-lg-4 h-100"&gt;
&lt;div class="fw-bold mb-2" style="color: var(--rw-d);"&gt;暗記を点数に変える手順&lt;/div&gt;
&lt;p class="mb-3"&gt;ミスノートと翌日確認まで含め、覚え方を点数仕様にする。&lt;/p&gt;
&lt;p&gt;&lt;a class="btn btn-outline-primary w-100" href="https://jukureiwa.com/tips/syakaianki/"&gt;暗記の回し方を見る&lt;/a&gt;&lt;/p&gt;
&lt;/div&gt;
&lt;/div&gt;
&lt;div class="col-12 col-lg-4"&gt;
&lt;div class="rw-card p-3 p-lg-4 h-100"&gt;
&lt;div class="fw-bold mb-2" style="color: var(--rw-d);"&gt;短期で点検したい&lt;/div&gt;
&lt;p class="mb-3"&gt;弱点の切り分けと修正を短期で回したいときに向く。&lt;/p&gt;
&lt;p&gt;&lt;a class="btn btn-outline-primary w-100" href="https://jukureiwa.com/tanpatsu/"&gt;短期講座を見る&lt;/a&gt;&lt;/p&gt;
&lt;/div&gt;
&lt;/div&gt;
&lt;div class="col-12"&gt;
&lt;div class="rw-card p-3 p-lg-4"&gt;
&lt;div class="d-flex align-items-center justify-content-between flex-wrap gap-2 mb-2"&gt;
&lt;div class="fw-bold" style="color: var(--rw-d);"&gt;講座・問い合わせ&lt;/div&gt;
&lt;p&gt;&lt;span class="badge text-bg-primary rounded-pill"&gt;講座&lt;/span&gt;&lt;/p&gt;
&lt;/div&gt;
&lt;p class="mb-3"&gt;家庭学習でセット暗記まで進んでも模試で安定しない場合は、&lt;br /&gt;
どこで根拠が崩れているか（柱ミス／目的不足／影響不足）を点検すると立て直しが早い。&lt;/p&gt;
&lt;p&gt;&lt;a class="btn btn-primary w-100" href="https://jukureiwa.com/honka/"&gt;本科（通年）を見る&lt;/a&gt;&lt;/p&gt;
&lt;/div&gt;
&lt;/div&gt;
&lt;/div&gt;
&lt;p class="rw-mini mt-3 mb-0"&gt;改革を3本柱に分け、各改革を「狙い→具体策→影響」で一文にする。&lt;br /&gt;
ここが固まると正誤と並べ替えが崩れにくい。&lt;/p&gt;
&lt;/section&gt;
&lt;/div&gt;
&lt;section class="veu_cta" id="veu_cta-197"&gt;&lt;h1 class="cta_title"&gt;本科「地理の完成」≪８回完結講座≫&lt;/h1&gt;&lt;div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地理分野は「どこに何があるのか」「どこで何が行われているのか」を正しく理解することに尽きます。したがって「場所」つまり「地図」をベースにおいて理解を進めないと、きちんと知識を積み上げることが出来ません。当塾では、常に「どこ」というポイントに軸足を置きながら、様々な事象・現象を正しく理解させるように指導を行っていきます。&lt;/div&gt;&lt;div class="cta_body_link"&gt;&lt;a href="https://jukureiwa.com/honka/" class="btn btn-primary btn-block btn-lg" target="_blank"&gt;開講講座：本科「地理の完成」≪８回完結講座≫&lt;/a&gt;&lt;/div&gt;&lt;/div&gt;&lt;!--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</si>
  <si>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https://rika-quest.com/column/nayami-weather-map/
【検出された不自然ワード】
- 型
- 迷い
- 固定
- 手順
- 立て直
- 内部リンク
- 設計
【本文】
------
&lt;p&gt;&lt;!-- =========================================================
MC本文HTML（WordPress投稿用）｜しゅん吉クエスト
URL想定：https://rika-quest.com/column/nayami-weather-map/
テーマ：天気図が苦手（悩み起点／単元解説しない）
ねらい：観測→前線→風→天気 の順で整理し、設問処理（根拠→結論）に落とす
内部回遊：悩みHub→関連悩み→地学分野ページ→講座/問い合わせ
テーマカラー：緑（Bootstrap success）
任意の単元直リンク最大1本：weather をここで採用
========================================================= --&gt;&lt;/p&gt;
&lt;style&gt;
  .rq-hero{
    background: linear-gradient(180deg, rgba(25,135,84,.12), #fff);
    border: 1px solid rgba(0,0,0,.08);
  }
  .rq-subline{ opacity:.9; }
  .rq-marker{
    background: linear-gradient(transparent 62%, rgba(25,135,84,.22) 62%);
    font-weight: 800;
    padding: 0 .12em;
  }
  .rq-leftbar{ border-left: .35rem solid rgba(25,135,84,.55); }&lt;/p&gt;
&lt;p&gt;  .rq-bullets li{ margin-bottom:.35rem; }&lt;/p&gt;
&lt;p&gt;  .rq-mini{
    border: 1px solid rgba(0,0,0,.10);
    border-radius: 1rem;
    background: #fff;
    box-shadow: 0 .125rem .25rem rgba(0,0,0,.075);
  }&lt;/p&gt;
&lt;p&gt;  .rq-template{
    border: 1px dashed rgba(25,135,84,.45);
    background: rgba(25,135,84,.04);
    border-radius: 1rem;
  }&lt;/p&gt;
&lt;p&gt;  .rq-stepno{
    width: 2.2rem; height: 2.2rem;
    display:inline-flex; align-items:center; justify-content:center;
    border-radius: 999px;
    background: rgba(25,135,84,.12);
    color: #146c43;
    font-weight: 800;
    flex-shrink: 0;
  }&lt;/p&gt;
&lt;p&gt;  .rq-warn{ border-left: .35rem solid rgba(220,53,69,.6); }&lt;/p&gt;
&lt;p&gt;  .rq-toc a{ text-decoration:none; }
  .rq-toc a:hover{ text-decoration:underline; }&lt;/p&gt;
&lt;p&gt;  /* FAQ（details） */
  .rq-faq details{
    border: 1px solid rgba(0,0,0,.10);
    border-radius: 1rem;
    background: #fff;
    overflow: hidden;
    box-shadow: 0 .125rem .25rem rgba(0,0,0,.075);
  }
  .rq-faq summary{
    cursor:pointer;
    list-style:none;
    padding: 1rem;
    display:flex;
    gap:.75rem;
    align-items:flex-start;
    font-weight: 800;
  }
  .rq-faq summary::-webkit-details-marker{ display:none; }
  .rq-faq details[open] summary{
    background: linear-gradient(180deg, rgba(25,135,84,.10), #fff);
    border-bottom: 1px solid rgba(0,0,0,.08);
  }&lt;/p&gt;
&lt;p&gt;  .rq-chip{
    display:inline-flex;
    align-items:center;
    gap:.4rem;
    padding:.18rem .6rem;
    border-radius:999px;
    border:1px solid rgba(25,135,84,.35);
    background: rgba(25,135,84,.08);
    color:#146c43;
    font-weight:800;
    font-size:.9rem;
  }&lt;/p&gt;
&lt;p&gt;  .rq-note{
    border: 1px solid rgba(0,0,0,.10);
    border-radius: 1rem;
    background:#fff;
    padding: 1rem;
  }
&lt;/style&gt;
&lt;div class="container my-4"&gt;
&lt;p&gt;  &lt;!-- =========================
  Hero
  ========================== --&gt;&lt;/p&gt;
&lt;section class="rq-hero rounded-4 p-4 p-lg-5 shadow-sm mb-4"&gt;
&lt;div class="row g-4 align-items-center"&gt;
&lt;div class="col-lg-8"&gt;
&lt;div class="rq-subline small mb-2"&gt;
          中学受験理科／地学　テーマ：天気図が「読めない」を止める（悩み起点）
        &lt;/div&gt;
&lt;div class="d-flex flex-wrap gap-2 mb-2"&gt;
          &lt;span class="badge bg-success"&gt;悩み起点&lt;/span&gt;&lt;br /&gt;
          &lt;span class="badge bg-success"&gt;観測→前線→風→天気&lt;/span&gt;&lt;br /&gt;
          &lt;span class="badge bg-success"&gt;設問処理の型&lt;/span&gt;&lt;br /&gt;
          &lt;span class="badge bg-success"&gt;典型ミス回避&lt;/span&gt;
        &lt;/div&gt;
&lt;h1 class="h3 fw-bold lh-base mb-3"&gt;
          天気図が苦手な子の立て直し方｜観測→前線→風→天気の順で整理して解く&lt;br /&gt;
        &lt;/h1&gt;
&lt;p class="mb-2"&gt;
          天気図の失点は、「記号を覚えていない」よりも&lt;br /&gt;
          &lt;strong class="rq-marker"&gt;読む順番が毎回変わる&lt;/strong&gt;ことから起きます。&lt;br /&gt;
          気圧配置・前線・風向風力・天気を同時に眺めるほど、根拠が曖昧になりやすい分野です。
        &lt;/p&gt;
&lt;p class="mb-0"&gt;
          この記事では、天気図を&lt;br /&gt;
          &lt;strong class="rq-marker"&gt;観測（等圧線・低高気圧）→前線→風→天気&lt;/strong&gt;&lt;br /&gt;
          の順に固定し、設問で求められる根拠を短く出せるようにします。
        &lt;/p&gt;
&lt;/p&gt;&lt;/div&gt;
&lt;div class="col-lg-4"&gt;
&lt;div class="card border-0 shadow-sm rounded-4"&gt;
&lt;div class="card-body p-3 p-lg-4"&gt;
&lt;p class="fw-bold text-success mb-2"&gt;この記事で分かること&lt;/p&gt;
&lt;ul class="small mb-0 rq-bullets"&gt;
&lt;li&gt;「天気図が読めない」の詰まり位置チェック&lt;/li&gt;
&lt;li&gt;原因の切り分け（典型パターン3つ）&lt;/li&gt;
&lt;li&gt;読む順番の固定（手順化）&lt;/li&gt;
&lt;li&gt;よくある誤答と修正（根拠の出し方）&lt;/li&gt;
&lt;li&gt;家庭で回す週次ルーティン&lt;/li&gt;
&lt;/ul&gt;&lt;/div&gt;
&lt;/p&gt;&lt;/div&gt;
&lt;div class="rq-mini p-3 p-lg-4 mt-3"&gt;
&lt;div class="d-flex align-items-start gap-2"&gt;
            &lt;span class="badge bg-success flex-shrink-0"&gt;要点&lt;/span&gt;&lt;/p&gt;
&lt;div class="small"&gt;
              天気図は「何が原因で、何が結果か」をつなぐ問題です。&lt;br /&gt;
              まず観測（気圧配置）を確定し、前線を置き、風を判断してから天気を決めます。
            &lt;/div&gt;
&lt;/p&gt;&lt;/div&gt;
&lt;/p&gt;&lt;/div&gt;
&lt;/p&gt;&lt;/div&gt;
&lt;/p&gt;&lt;/div&gt;
&lt;div class="alert alert-success mt-4 mb-0 rounded-4 border border-success-subtle" role="alert"&gt;
      迷ったときは「等圧線（低高気圧）→前線の位置→風向風力→降水・天気」の順に戻します。逆にすると当て推量になりやすいです。
    &lt;/div&gt;
&lt;/section&gt;
&lt;p&gt;  &lt;!-- =========================
  目次
  ========================== --&gt;&lt;/p&gt;
&lt;nav class="card rounded-4 shadow-sm mb-4 rq-toc"&gt;
&lt;div class="card-body p-3 p-lg-4"&gt;
&lt;div class="d-flex align-items-center gap-2 mb-2"&gt;
        &lt;span class="badge bg-success"&gt;目次&lt;/span&gt;&lt;br /&gt;
        &lt;span class="fw-bold"&gt;必要なところから確認できます&lt;/span&gt;
      &lt;/div&gt;
&lt;div class="list-group"&gt;
        &lt;a class="list-group-item list-group-item-action" href="#s1"&gt;まず状況整理｜どこで詰まっているか&lt;/a&gt;&lt;br /&gt;
        &lt;a class="list-group-item list-group-item-action" href="#s2"&gt;原因の切り分け（典型パターン3つ）&lt;/a&gt;&lt;br /&gt;
        &lt;a class="list-group-item list-group-item-action" href="#s3"&gt;立て直しの手順（ステップで）&lt;/a&gt;&lt;br /&gt;
        &lt;a class="list-group-item list-group-item-action" href="#s4"&gt;よくあるミスと修正（誤答例→直し方）&lt;/a&gt;&lt;br /&gt;
        &lt;a class="list-group-item list-group-item-action" href="#s5"&gt;家庭での回し方（週の設計／チェック）&lt;/a&gt;&lt;br /&gt;
        &lt;a class="list-group-item list-group-item-action" href="#s6"&gt;FAQ（よくある質問）&lt;/a&gt;&lt;br /&gt;
        &lt;a class="list-group-item list-group-item-action" href="#s7"&gt;次に読む（内部リンク）＋講座・問い合わせ&lt;/a&gt;
      &lt;/div&gt;
&lt;/p&gt;&lt;/div&gt;
&lt;/nav&gt;
&lt;p&gt;  &lt;!-- =========================
  Section 1
  ========================== --&gt;&lt;/p&gt;
&lt;section class="mb-5"&gt;
&lt;h2 id="s1" class="h4 fw-bold border-bottom pb-2 mb-3"&gt;まず状況整理｜どこで詰まっているか&lt;/h2&gt;
&lt;p class="mb-3"&gt;
      「天気図が苦手」は、次の3つのどこかで止まっています。&lt;br /&gt;
      どれが原因かで、練習の当て方が変わります。
    &lt;/p&gt;
&lt;div class="row g-3"&gt;
&lt;div class="col-lg-4"&gt;
&lt;div class="card rounded-4 shadow-sm h-100 rq-leftbar"&gt;
&lt;div class="card-body p-3 p-lg-4"&gt;
&lt;p class="fw-bold text-success mb-2"&gt;A：観測（等圧線・低高気圧）で止まる&lt;/p&gt;
&lt;ul class="mb-0 rq-bullets"&gt;
&lt;li&gt;低気圧・高気圧の位置は分かるが、何を言えばよいか不明&lt;/li&gt;
&lt;li&gt;等圧線の間隔（混み具合）の意味が使えない&lt;/li&gt;
&lt;li&gt;「気圧配置→風→天気」につながらない&lt;/li&gt;
&lt;/ul&gt;&lt;/div&gt;
&lt;/p&gt;&lt;/div&gt;
&lt;/p&gt;&lt;/div&gt;
&lt;div class="col-lg-4"&gt;
&lt;div class="card rounded-4 shadow-sm h-100 rq-leftbar"&gt;
&lt;div class="card-body p-3 p-lg-4"&gt;
&lt;p class="fw-bold text-success mb-2"&gt;B：前線の位置・動きが不安定&lt;/p&gt;
&lt;ul class="mb-0 rq-bullets"&gt;
&lt;li&gt;温暖前線・寒冷前線は覚えたが、設問で使えない&lt;/li&gt;
&lt;li&gt;「どこで雨か」「通過後どうなるか」で迷う&lt;/li&gt;
&lt;li&gt;前線の向き・記号から動きを読めない&lt;/li&gt;
&lt;/ul&gt;&lt;/div&gt;
&lt;/p&gt;&lt;/div&gt;
&lt;/p&gt;&lt;/div&gt;
&lt;div class="col-lg-4"&gt;
&lt;div class="card rounded-4 shadow-sm h-100 rq-leftbar"&gt;
&lt;div class="card-body p-3 p-lg-4"&gt;
&lt;p class="fw-bold text-success mb-2"&gt;C：風と天気（雲・雨）の結論が当て推量&lt;/p&gt;
&lt;ul class="mb-0 rq-bullets"&gt;
&lt;li&gt;風向が不安（矢印を見ても言えない）&lt;/li&gt;
&lt;li&gt;雨域の位置や範囲がぼんやり&lt;/li&gt;
&lt;li&gt;理由（根拠）が書けず減点される&lt;/li&gt;
&lt;/ul&gt;&lt;/div&gt;
&lt;/p&gt;&lt;/div&gt;
&lt;/p&gt;&lt;/div&gt;
&lt;/p&gt;&lt;/div&gt;
&lt;div class="alert alert-success rounded-4 border border-success-subtle mt-3 mb-0" role="alert"&gt;
      天気図は「見えたものを説明する」のではなく、「&lt;strong&gt;観測→前線→風→天気&lt;/strong&gt;」の順に根拠を積み上げると安定します。
    &lt;/div&gt;
&lt;/section&gt;
&lt;p&gt;  &lt;!-- =========================
  Section 2
  ========================== --&gt;&lt;/p&gt;
&lt;section class="mb-5"&gt;
&lt;h2 id="s2" class="h4 fw-bold border-bottom pb-2 mb-3"&gt;原因の切り分け（典型パターン3つ）&lt;/h2&gt;
&lt;div class="row g-3"&gt;
&lt;div class="col-lg-4"&gt;
&lt;div class="card rounded-4 shadow-sm h-100"&gt;
&lt;div class="card-body p-3 p-lg-4"&gt;
            &lt;span class="badge bg-success mb-2"&gt;原因①&lt;/span&gt;&lt;/p&gt;
&lt;h3 class="h6 fw-bold mb-2"&gt;“読む順番”が固定されていない&lt;/h3&gt;
&lt;p class="mb-0"&gt;
              天気図は情報量が多いので、毎回見始める場所が違うと根拠が散らばります。&lt;br /&gt;
              まず&lt;strong class="rq-marker"&gt;観測（低高気圧・等圧線）&lt;/strong&gt;から入り、次に前線を置きます。
            &lt;/p&gt;
&lt;/p&gt;&lt;/div&gt;
&lt;/p&gt;&lt;/div&gt;
&lt;/p&gt;&lt;/div&gt;
&lt;div class="col-lg-4"&gt;
&lt;div class="card rounded-4 shadow-sm h-100"&gt;
&lt;div class="card-body p-3 p-lg-4"&gt;
            &lt;span class="badge bg-success mb-2"&gt;原因②&lt;/span&gt;&lt;/p&gt;
&lt;h3 class="h6 fw-bold mb-2"&gt;“因果”が言葉になっていない&lt;/h3&gt;
&lt;p class="mb-0"&gt;
              「低気圧だから雨」だけでは設問に対応できません。&lt;br /&gt;
              どこで空気が上がるか、前線がどこにあるかを言葉にして、風・天気につなげます。
            &lt;/p&gt;
&lt;/p&gt;&lt;/div&gt;
&lt;/p&gt;&lt;/div&gt;
&lt;/p&gt;&lt;/div&gt;
&lt;div class="col-lg-4"&gt;
&lt;div class="card rounded-4 shadow-sm h-100"&gt;
&lt;div class="card-body p-3 p-lg-4"&gt;
            &lt;span class="badge bg-success mb-2"&gt;原因③&lt;/span&gt;&lt;/p&gt;
&lt;h3 class="h6 fw-bold mb-2"&gt;条件（地点・時刻・範囲）を落とす&lt;/h3&gt;
&lt;p class="mb-0"&gt;
              「どの地点の天気か」「いつの話か」を読み落とすと、正しい知識でも外れます。&lt;br /&gt;
              天気図問題は、条件整理ができるほど正答率が上がります。
            &lt;/p&gt;
&lt;/p&gt;&lt;/div&gt;
&lt;/p&gt;&lt;/div&gt;
&lt;/p&gt;&lt;/div&gt;
&lt;/p&gt;&lt;/div&gt;
&lt;div class="rq-template p-3 p-lg-4 mt-3"&gt;
&lt;div class="fw-bold text-success mb-2"&gt;天気図を“設問処理”に落とすための4点セット&lt;/div&gt;
&lt;div class="row g-2 small"&gt;
&lt;div class="col-lg-3"&gt;
&lt;div class="rq-note h-100"&gt;
&lt;div class="rq-chip mb-2"&gt;観測&lt;/div&gt;
&lt;div&gt;低高気圧の位置／等圧線の形・間隔を確定する&lt;/div&gt;
&lt;/p&gt;&lt;/div&gt;
&lt;/p&gt;&lt;/div&gt;
&lt;div class="col-lg-3"&gt;
&lt;div class="rq-note h-100"&gt;
&lt;div class="rq-chip mb-2"&gt;前線&lt;/div&gt;
&lt;div&gt;前線の種類・位置・動きを先に置く（雨域の根拠）&lt;/div&gt;
&lt;/p&gt;&lt;/div&gt;
&lt;/p&gt;&lt;/div&gt;
&lt;div class="col-lg-3"&gt;
&lt;div class="rq-note h-100"&gt;
&lt;div class="rq-chip mb-2"&gt;風&lt;/div&gt;
&lt;div&gt;どこでどちら向きに吹くかを、地点指定で言う&lt;/div&gt;
&lt;/p&gt;&lt;/div&gt;
&lt;/p&gt;&lt;/div&gt;
&lt;div class="col-lg-3"&gt;
&lt;div class="rq-note h-100"&gt;
&lt;div class="rq-chip mb-2"&gt;天気&lt;/div&gt;
&lt;div&gt;降水・雲・気温変化を、前線通過と結びつけて答える&lt;/div&gt;
&lt;/p&gt;&lt;/div&gt;
&lt;/p&gt;&lt;/div&gt;
&lt;/p&gt;&lt;/div&gt;
&lt;/p&gt;&lt;/div&gt;
&lt;/section&gt;
&lt;p&gt;  &lt;!-- =========================
  Section 3
  ========================== --&gt;&lt;/p&gt;
&lt;section class="mb-5"&gt;
&lt;h2 id="s3" class="h4 fw-bold border-bottom pb-2 mb-3"&gt;立て直しの手順（ステップで）&lt;/h2&gt;
&lt;div class="rq-template p-3 p-lg-4 mb-3"&gt;
&lt;div class="d-flex align-items-center gap-2 mb-2"&gt;
        &lt;span class="badge bg-success"&gt;手順&lt;/span&gt;&lt;br /&gt;
        &lt;span class="fw-bold"&gt;観測→前線→風→天気（最後に設問）&lt;/span&gt;
      &lt;/div&gt;
&lt;div class="row g-2 small"&gt;
&lt;div class="col-md-3"&gt;
&lt;div class="rq-mini p-2 text-center"&gt;&lt;strong&gt;①地点を固定&lt;/strong&gt;&lt;br /&gt;どこ・いつ&lt;/div&gt;
&lt;/div&gt;
&lt;div class="col-md-3"&gt;
&lt;div class="rq-mini p-2 text-center"&gt;&lt;strong&gt;②観測を読む&lt;/strong&gt;&lt;br /&gt;低高・等圧線&lt;/div&gt;
&lt;/div&gt;
&lt;div class="col-md-3"&gt;
&lt;div class="rq-mini p-2 text-center"&gt;&lt;strong&gt;③前線→風&lt;/strong&gt;&lt;br /&gt;雨域の根拠&lt;/div&gt;
&lt;/div&gt;
&lt;div class="col-md-3"&gt;
&lt;div class="rq-mini p-2 text-center"&gt;&lt;strong&gt;④天気を決める&lt;/strong&gt;&lt;br /&gt;根拠→結論&lt;/div&gt;
&lt;/div&gt;&lt;/div&gt;
&lt;/p&gt;&lt;/div&gt;
&lt;div class="row g-3"&gt;
      &lt;!-- Step 1 --&gt;&lt;/p&gt;
&lt;div class="col-lg-6"&gt;
&lt;div class="card rounded-4 shadow-sm h-100 rq-leftbar"&gt;
&lt;div class="card-body p-3 p-lg-4"&gt;
&lt;div class="d-flex align-items-start gap-3 mb-2"&gt;
&lt;div class="rq-stepno"&gt;1&lt;/div&gt;
&lt;div&gt;
&lt;h3 class="h6 fw-bold mb-1"&gt;地点・時刻を固定（条件整理が最優先）&lt;/h3&gt;
&lt;p class="mb-0"&gt;
                  天気図の問題は、まず「どこの話か」「いつの話か」を固定します。&lt;br /&gt;
                  ここが曖昧なまま読むと、知識はあっても設問に外れます。
                &lt;/p&gt;
&lt;/p&gt;&lt;/div&gt;
&lt;/p&gt;&lt;/div&gt;
&lt;div class="rq-template p-3 small"&gt;
              &lt;strong class="text-success d-block mb-1"&gt;最初のチェック&lt;/strong&gt;&lt;/p&gt;
&lt;ul class="mb-0 rq-bullets"&gt;
&lt;li&gt;地点（A地点・B地点・都市名など）に丸をつける&lt;/li&gt;
&lt;li&gt;時刻（○時／翌日など）を線で囲む&lt;/li&gt;
&lt;li&gt;「その時点の天気」か「これから変化」かを判別する&lt;/li&gt;
&lt;/ul&gt;&lt;/div&gt;
&lt;/p&gt;&lt;/div&gt;
&lt;/p&gt;&lt;/div&gt;
&lt;/p&gt;&lt;/div&gt;
&lt;p&gt;      &lt;!-- Step 2 --&gt;&lt;/p&gt;
&lt;div class="col-lg-6"&gt;
&lt;div class="card rounded-4 shadow-sm h-100 rq-leftbar"&gt;
&lt;div class="card-body p-3 p-lg-4"&gt;
&lt;div class="d-flex align-items-start gap-3 mb-2"&gt;
&lt;div class="rq-stepno"&gt;2&lt;/div&gt;
&lt;div&gt;
&lt;h3 class="h6 fw-bold mb-1"&gt;観測（低高気圧・等圧線）を読む&lt;/h3&gt;
&lt;p class="mb-0"&gt;
                  観測は“土台”です。低高気圧の位置と、等圧線の形・間隔を見て、どこが不安定かを先に決めます。
                &lt;/p&gt;
&lt;/p&gt;&lt;/div&gt;
&lt;/p&gt;&lt;/div&gt;
&lt;div class="rq-note small"&gt;
&lt;div class="rq-chip mb-2"&gt;観測の言語化&lt;/div&gt;
&lt;ul class="mb-0 rq-bullets"&gt;
&lt;li&gt;低気圧／高気圧の位置を一言で述べる（例：A地点の西に低気圧）&lt;/li&gt;
&lt;li&gt;等圧線の間隔が狭い所＝風が強くなりやすい（設問で使う）&lt;/li&gt;
&lt;li&gt;この時点では「雨」と決めない。次の前線で根拠を作る&lt;/li&gt;
&lt;/ul&gt;&lt;/div&gt;
&lt;/p&gt;&lt;/div&gt;
&lt;/p&gt;&lt;/div&gt;
&lt;/p&gt;&lt;/div&gt;
&lt;p&gt;      &lt;!-- Step 3 --&gt;&lt;/p&gt;
&lt;div class="col-lg-12"&gt;
&lt;div class="card rounded-4 shadow-sm rq-leftbar"&gt;
&lt;div class="card-body p-3 p-lg-4"&gt;
&lt;div class="d-flex align-items-start gap-3 mb-2"&gt;
&lt;div class="rq-stepno"&gt;3&lt;/div&gt;
&lt;div&gt;
&lt;h3 class="h6 fw-bold mb-1"&gt;前線を置く（どこで空気が上がるかを決める）&lt;/h3&gt;
&lt;p class="mb-2"&gt;
                  降水・雲の根拠は、前線の位置・種類・動きで作ることが多いです。&lt;br /&gt;
                  天気図が苦手な子ほど、前線を「記号として知っているだけ」で止まります。
                &lt;/p&gt;
&lt;div class="rq-template p-3 p-lg-4"&gt;
&lt;div class="small fw-bold text-success mb-2"&gt;前線処理テンプレ（短く）&lt;/div&gt;
&lt;ul class="mb-0 rq-bullets"&gt;
&lt;li&gt;&lt;strong&gt;種類：&lt;/strong&gt;温暖／寒冷／停滞 を判別する&lt;/li&gt;
&lt;li&gt;&lt;strong&gt;位置：&lt;/strong&gt;地点が前線のどちら側にあるかを見る&lt;/li&gt;
&lt;li&gt;&lt;strong&gt;動き：&lt;/strong&gt;「これから通過するか」を判断し、変化問題に備える&lt;/li&gt;
&lt;li&gt;&lt;strong&gt;雨域：&lt;/strong&gt;前線付近・低気圧付近が優先（範囲条件に合わせる）&lt;/li&gt;
&lt;/ul&gt;&lt;/div&gt;
&lt;div class="rq-mini rq-warn p-3 small mt-3"&gt;
                  &lt;strong class="d-block mb-1"&gt;注意&lt;/strong&gt;&lt;br /&gt;
                  前線の種類だけで天気を決めない。必ず「地点が前線に近いか」「これから通過するか」を入れて根拠にする。
                &lt;/div&gt;
&lt;/p&gt;&lt;/div&gt;
&lt;/p&gt;&lt;/div&gt;
&lt;/p&gt;&lt;/div&gt;
&lt;/p&gt;&lt;/div&gt;
&lt;/p&gt;&lt;/div&gt;
&lt;p&gt;      &lt;!-- Step 4 --&gt;&lt;/p&gt;
&lt;div class="col-lg-12"&gt;
&lt;div class="card rounded-4 shadow-sm rq-leftbar"&gt;
&lt;div class="card-body p-3 p-lg-4"&gt;
&lt;div class="d-flex align-items-start gap-3 mb-2"&gt;
&lt;div class="rq-stepno"&gt;4&lt;/div&gt;
&lt;div&gt;
&lt;h3 class="h6 fw-bold mb-1"&gt;風を決めて、最後に天気（結論）へ&lt;/h3&gt;
&lt;p class="mb-2"&gt;
                  風向・風力の設問は、地点指定が重要です。「日本全体の話」ではなく&lt;br /&gt;
                  &lt;strong&gt;その地点でどう吹くか&lt;/strong&gt;を答えます。
                &lt;/p&gt;
&lt;div class="rq-template p-3 p-lg-4"&gt;
&lt;div class="small fw-bold text-success mb-2"&gt;答案の型（根拠→結論）&lt;/div&gt;
&lt;ul class="mb-0 rq-bullets"&gt;
&lt;li&gt;&lt;strong&gt;根拠：&lt;/strong&gt;（地点が前線付近／低気圧に近い／等圧線が混んでいる 等）&lt;/li&gt;
&lt;li&gt;&lt;strong&gt;結論：&lt;/strong&gt;（雨・くもり・晴れ／風が強い・弱い／風向）&lt;/li&gt;
&lt;/ul&gt;&lt;/div&gt;
&lt;div class="alert alert-success rounded-4 border border-success-subtle mt-3 mb-0" role="alert"&gt;
                  条件整理（地点・時刻・範囲）が苦手な場合は、&lt;br /&gt;
                  &lt;a class="link-success fw-bold" href="https://rika-quest.com/column/nayami-graph-table-reading/"&gt;表・グラフの読み取り（条件整理）&lt;/a&gt;&lt;br /&gt;
                  と同じ手順で「どこで／いつ／何を比べる」を先に確定すると安定します。
                &lt;/div&gt;
&lt;/p&gt;&lt;/div&gt;
&lt;/p&gt;&lt;/div&gt;
&lt;/p&gt;&lt;/div&gt;
&lt;/p&gt;&lt;/div&gt;
&lt;/p&gt;&lt;/div&gt;
&lt;/p&gt;&lt;/div&gt;
&lt;p&gt;    &lt;!-- 任意：単元直リンク最大1本（weather） --&gt;&lt;/p&gt;
&lt;div class="alert alert-success rounded-4 border border-success-subtle mt-3 mb-0" role="alert"&gt;
      記号や用語の確認を最小限で押さえる場合は、&lt;br /&gt;
      &lt;a class="link-success fw-bold" href="https://rika-quest.com/column/weather/"&gt;天気（基礎の確認）&lt;/a&gt;&lt;br /&gt;
      を1本だけ参照し、本文の「観測→前線→風→天気」の順に戻ってください。
    &lt;/div&gt;
&lt;/section&gt;
&lt;p&gt;  &lt;!-- =========================
  Section 4
  ========================== --&gt;&lt;/p&gt;
&lt;section class="mb-5"&gt;
&lt;h2 id="s4" class="h4 fw-bold border-bottom pb-2 mb-3"&gt;よくあるミスと修正（誤答例→直し方）&lt;/h2&gt;
&lt;div class="row g-3"&gt;
&lt;div class="col-lg-6"&gt;
&lt;div class="card rounded-4 shadow-sm h-100"&gt;
&lt;div class="card-body p-3 p-lg-4"&gt;
&lt;div class="d-flex flex-wrap gap-2 align-items-center mb-2"&gt;
              &lt;span class="badge bg-danger"&gt;誤答例&lt;/span&gt;&lt;/p&gt;
&lt;h3 class="h6 fw-bold mb-0"&gt;低気圧があるから「雨」と即決してしまう&lt;/h3&gt;
&lt;/p&gt;&lt;/div&gt;
&lt;p class="mb-3"&gt;
              低気圧は重要ですが、設問は「どこで雨か」「いつ雨か」を問います。&lt;br /&gt;
              前線や地点条件がないと、当て推量になりやすいです。
            &lt;/p&gt;
&lt;div class="alert alert-success rounded-4 border border-success-subtle mb-0" role="alert"&gt;
              &lt;span class="badge bg-success me-2"&gt;修正&lt;/span&gt;&lt;br /&gt;
              先に前線の位置を置き、地点が前線付近（通過するか）を確認してから雨域を判断する。
            &lt;/div&gt;
&lt;/p&gt;&lt;/div&gt;
&lt;/p&gt;&lt;/div&gt;
&lt;/p&gt;&lt;/div&gt;
&lt;div class="col-lg-6"&gt;
&lt;div class="card rounded-4 shadow-sm h-100"&gt;
&lt;div class="card-body p-3 p-lg-4"&gt;
&lt;div class="d-flex flex-wrap gap-2 align-items-center mb-2"&gt;
              &lt;span class="badge bg-danger"&gt;誤答例&lt;/span&gt;&lt;/p&gt;
&lt;h3 class="h6 fw-bold mb-0"&gt;前線の種類だけで、変化（通過前後）を答える&lt;/h3&gt;
&lt;/p&gt;&lt;/div&gt;
&lt;p class="mb-3"&gt;
              「温暖前線＝雨」などの覚え方だけだと、通過の向き・時刻で外れます。&lt;br /&gt;
              変化は地点が通過するかで決まります。
            &lt;/p&gt;
&lt;div class="alert alert-success rounded-4 border border-success-subtle mb-0" role="alert"&gt;
              &lt;span class="badge bg-success me-2"&gt;修正&lt;/span&gt;&lt;br /&gt;
              「地点が前線のどちら側か」「これから通過するか」を入れて、根拠→結論で答える。
            &lt;/div&gt;
&lt;/p&gt;&lt;/div&gt;
&lt;/p&gt;&lt;/div&gt;
&lt;/p&gt;&lt;/div&gt;
&lt;div class="col-lg-12"&gt;
&lt;div class="card rounded-4 shadow-sm"&gt;
&lt;div class="card-body p-3 p-lg-4"&gt;
&lt;div class="d-flex flex-wrap gap-2 align-items-center mb-2"&gt;
              &lt;span class="badge bg-danger"&gt;誤答例&lt;/span&gt;&lt;/p&gt;
&lt;h3 class="h6 fw-bold mb-0"&gt;風向の答えが毎回ずれる（地点指定が弱い）&lt;/h3&gt;
&lt;/p&gt;&lt;/div&gt;
&lt;p class="mb-3"&gt;
              風は「どこでの風か」を外すと、正解しているつもりでもズレます。&lt;br /&gt;
              天気図は地点指定で処理する習慣が必要です。
            &lt;/p&gt;
&lt;div class="rq-template p-3 p-lg-4"&gt;
&lt;div class="fw-bold text-success mb-2"&gt;風向ズレの修正&lt;/div&gt;
&lt;ul class="mb-0 rq-bullets"&gt;
&lt;li&gt;設問の地点に丸をつけ、そこだけを見て答える（全体を眺めない）&lt;/li&gt;
&lt;li&gt;観測（等圧線）→前線の位置→最後に風の順で戻る&lt;/li&gt;
&lt;li&gt;「根拠：低気圧に近い／等圧線が混んでいる」を1行入れて結論を書く&lt;/li&gt;
&lt;/ul&gt;&lt;/div&gt;
&lt;/p&gt;&lt;/div&gt;
&lt;/p&gt;&lt;/div&gt;
&lt;/p&gt;&lt;/div&gt;
&lt;/p&gt;&lt;/div&gt;
&lt;/section&gt;
&lt;p&gt;  &lt;!-- =========================
  Section 5
  ========================== --&gt;&lt;/p&gt;
&lt;section class="mb-5"&gt;
&lt;h2 id="s5" class="h4 fw-bold border-bottom pb-2 mb-3"&gt;家庭での回し方（週の設計／チェック）&lt;/h2&gt;
&lt;p&gt;
      天気図は、解説を読んで理解した気になっても、別の図になると迷いが戻りやすい分野です。&lt;br /&gt;
      家庭では「同じ順番で根拠を積み上げられるか」を短時間で回します。
    &lt;/p&gt;
&lt;div class="table-responsive"&gt;
&lt;table class="table table-bordered align-middle bg-white rounded-4 overflow-hidden"&gt;
&lt;thead class="table-success"&gt;
&lt;tr&gt;
&lt;th style="width:26%;"&gt;区分&lt;/th&gt;
&lt;th&gt;やること&lt;/th&gt;
&lt;th style="width:30%;"&gt;チェック（合格基準）&lt;/th&gt;
&lt;/tr&gt;
&lt;/thead&gt;
&lt;tbody&gt;
&lt;tr&gt;
&lt;th class="text-success"&gt;平日（7〜10分）&lt;/th&gt;
&lt;td&gt;
              天気図1題を「&lt;strong&gt;地点固定→観測→前線&lt;/strong&gt;」までで止める（天気の結論は後でよい）。&lt;br /&gt;
              迷いを「観測／前線／風／条件落ち」に分類する。
            &lt;/td&gt;
&lt;td&gt;
              地点について、前線との位置関係を1文で言える（近い・通過する等）。
            &lt;/td&gt;
&lt;/tr&gt;
&lt;tr&gt;
&lt;th class="text-success"&gt;週末（30〜45分）&lt;/th&gt;
&lt;td&gt;
              時刻変化がある問題を2〜3題。&lt;br /&gt;
              答えは「&lt;strong&gt;根拠（観測/前線/条件）→結論&lt;/strong&gt;」で短くまとめる。
            &lt;/td&gt;
&lt;td&gt;
              “なぜそう言えるか”が答案に残る（知識だけで断定しない）。
            &lt;/td&gt;
&lt;/tr&gt;
&lt;/tbody&gt;
&lt;/table&gt;&lt;/div&gt;
&lt;div class="rq-mini p-3 p-lg-4 mt-3"&gt;
&lt;div class="d-flex align-items-start gap-2"&gt;
        &lt;span class="badge bg-success flex-shrink-0"&gt;運用&lt;/span&gt;&lt;/p&gt;
&lt;div class="small"&gt;
          家庭学習では、正解数より「順番が守れたか」を優先します。&lt;br /&gt;
          迷ったら必ず&lt;strong&gt;観測→前線→風→天気&lt;/strong&gt;に戻し、条件（地点・時刻）を先に固定します。
        &lt;/div&gt;
&lt;/p&gt;&lt;/div&gt;
&lt;/p&gt;&lt;/div&gt;
&lt;/section&gt;
&lt;p&gt;  &lt;!-- =========================
  Section 6（FAQ）
  ========================== --&gt;&lt;/p&gt;
&lt;section class="mb-5"&gt;
&lt;h2 id="s6" class="h4 fw-bold border-bottom pb-2 mb-3"&gt;FAQ（よくある質問）&lt;/h2&gt;
&lt;div class="rq-faq d-grid gap-3"&gt;
&lt;details&gt;
&lt;summary&gt;&lt;span class="badge bg-success rounded-pill flex-shrink-0"&gt;Q&lt;/span&gt;天気図は何から見ればいいですか？&lt;/summary&gt;
&lt;div class="p-3"&gt;
          迷ったら「地点・時刻の条件→低高気圧・等圧線→前線→風→天気」です。最初に結論（雨・晴れ）を決めに行くほど当て推量になりやすいので、根拠を先に積み上げます。
        &lt;/div&gt;
&lt;/details&gt;
&lt;details&gt;
&lt;summary&gt;&lt;span class="badge bg-success rounded-pill flex-shrink-0"&gt;Q&lt;/span&gt;前線の種類は覚えたのに、点が取れません&lt;/summary&gt;
&lt;div class="p-3"&gt;
          前線の種類だけでは足りません。「地点が前線のどちら側か」「これから通過するか（時刻条件）」が入ると設問に合う根拠になります。前線は“位置と動き”までセットで扱います。
        &lt;/div&gt;
&lt;/details&gt;
&lt;details&gt;
&lt;summary&gt;&lt;span class="badge bg-success rounded-pill flex-shrink-0"&gt;Q&lt;/span&gt;風向の答えが安定しません&lt;/summary&gt;
&lt;div class="p-3"&gt;
          風は地点指定で答えます。設問の地点に印をつけ、その地点の周りだけを見て「根拠（低気圧に近い／等圧線が混んでいる）→結論（風向・強弱）」の順で書くと安定します。
        &lt;/div&gt;
&lt;/details&gt;
&lt;details&gt;
&lt;summary&gt;&lt;span class="badge bg-success rounded-pill flex-shrink-0"&gt;Q&lt;/span&gt;条件（地点・時刻・範囲）を落とします&lt;/summary&gt;
&lt;div class="p-3"&gt;
          天気図は条件落ちが最大の失点源です。問題文から「どこ」「いつ」「何を比べる」を先に確定し、天気図を後で読みます。&lt;br /&gt;
          条件整理の練習は &lt;a class="link-success fw-bold" href="https://rika-quest.com/column/nayami-graph-table-reading/"&gt;表・グラフが読めない&lt;/a&gt; と同じ発想で強化できます。
        &lt;/div&gt;
&lt;/details&gt;&lt;/div&gt;
&lt;/section&gt;
&lt;p&gt;  &lt;!-- =========================
  Section 7（内部リンク＋CTA）
  ========================== --&gt;&lt;/p&gt;
&lt;section class="mb-4"&gt;
&lt;h2 id="s7" class="h4 fw-bold border-bottom pb-2 mb-3"&gt;次に読む（内部リンク）＋講座・問い合わせ&lt;/h2&gt;
&lt;div class="row g-3"&gt;
&lt;div class="col-lg-6"&gt;
&lt;div class="card rounded-4 shadow-sm h-100"&gt;
&lt;div class="card-body p-3 p-lg-4"&gt;
&lt;p class="fw-bold text-success mb-2"&gt;悩みから辿る（Hub / 分野 / カテゴリ）&lt;/p&gt;
&lt;div class="list-group"&gt;
              &lt;a class="list-group-item list-group-item-action" href="https://rika-quest.com/column/science-nayami/"&gt;理科の悩み一覧（Hub）&lt;/a&gt;&lt;br /&gt;
              &lt;a class="list-group-item list-group-item-action" href="https://rika-quest.com/column/geoscience/"&gt;地学分野ページ（全体像）&lt;/a&gt;&lt;br /&gt;
              &lt;a class="list-group-item list-group-item-action" href="https://rika-quest.com/ct/理科のコツ/"&gt;理科のコツ（カテゴリ）&lt;/a&gt;
            &lt;/div&gt;
&lt;/p&gt;&lt;/div&gt;
&lt;/p&gt;&lt;/div&gt;
&lt;/p&gt;&lt;/div&gt;
&lt;div class="col-lg-6"&gt;
&lt;div class="card rounded-4 shadow-sm h-100"&gt;
&lt;div class="card-body p-3 p-lg-4"&gt;
&lt;p class="fw-bold text-success mb-2"&gt;関連する悩み（次の1本）&lt;/p&gt;
&lt;div class="list-group"&gt;
              &lt;a class="list-group-item list-group-item-action" href="https://rika-quest.com/column/nayami-graph-table-reading/"&gt;表・グラフが読めない（条件整理）&lt;/a&gt;&lt;br /&gt;
              &lt;a class="list-group-item list-group-item-action" href="https://rika-quest.com/column/nayami-experiment-reading/"&gt;実験問題が読めない（情報整理）&lt;/a&gt;
            &lt;/div&gt;
&lt;/p&gt;&lt;/div&gt;
&lt;/p&gt;&lt;/div&gt;
&lt;/p&gt;&lt;/div&gt;
&lt;/p&gt;&lt;/div&gt;
&lt;div class="card rounded-4 shadow-sm border-success-subtle mt-3"&gt;
&lt;div class="card-body p-3 p-lg-4"&gt;
&lt;p class="fw-bold text-success mb-2"&gt;天気図を「根拠→結論」で安定させたい方へ（押し付けない案内）&lt;/p&gt;
&lt;p class="mb-3"&gt;
          天気図は、知識よりも「条件整理」と「読む順番」で得点が変わります。&lt;br /&gt;
          しゅん吉クエストでは、答案を見て&lt;strong&gt;どこで根拠が途切れているか&lt;/strong&gt;（観測／前線／風／条件）を切り分け、&lt;br /&gt;
          その子が再現できる手順として固定していきます。
        &lt;/p&gt;
&lt;div class="d-flex flex-wrap gap-2"&gt;
          &lt;a class="btn btn-success px-4" href="https://rika-quest.com/kouza/"&gt;開講講座のご案内&lt;/a&gt;&lt;br /&gt;
          &lt;a class="btn btn-outline-success px-4" href="https://rika-quest.com/inquiry/"&gt;お問い合わせ・学習相談&lt;/a&gt;
        &lt;/div&gt;
&lt;/p&gt;&lt;/div&gt;
&lt;/p&gt;&lt;/div&gt;
&lt;/section&gt;
&lt;/div&gt;
------</t>
  </si>
  <si>
    <t>以下のページは不自然なワードを使用しています。
これらを適切に自然な言葉に置き換えて下さい。
なお、本文の装飾や構造は絶対に変えないでください。
【対象ページURL】
https://jukureiwa.com/tips/chiri-tsunage/
【検出された不自然ワード】
- 崩れ
- 型
- 迷い
- 固定
- 手順
- 立て直
- 設計
- 整え
【本文】
------
&lt;p&gt;&lt;!-- 推奨タイトル（全角30以内）：地図が読めない子の地理接続 --&gt;&lt;br /&gt;
&lt;!-- 推奨メタ（全角80以内）：位置→地形→気候→産業の型で地理を得点化。資料問題の手順と週2回15分の家庭運用で、地図が読めない状態を立て直す。 --&gt;&lt;/p&gt;
&lt;p&gt;&lt;!-- ===============================
令和｜MC本文（WordPress貼付け用）
Bootstrap5想定／テーマカラー：青（固定）
※クリック不具合対策：装飾レイヤー pointer-events:none／ボタンは&lt;a&gt;＋z-index
=============================== --&gt;&lt;/p&gt;
&lt;style&gt;
  .rw-wrap{max-width:1020px;margin:0 auto;}&lt;br /&gt;  .rw-blue{&lt;br /&gt;    /* ===== Theme: Blue ===== */&lt;br /&gt;    --rw:#0b5ed7;        /* primary */&lt;br /&gt;    --rw-800:#052c65;    /* deep */&lt;br /&gt;    --rw-700:#084298;    /* dark */&lt;br /&gt;    --rw-200:#cfe2ff;    /* light */&lt;br /&gt;    --rw-100:#e7f1ff;    /* softer */&lt;br /&gt;    --rw-050:#f5f9ff;    /* bg */&lt;br /&gt;    --tx:#1f2a37; --muted:#5b6776; --bd:rgba(8,66,152,.18);&lt;br /&gt;    --shadow:0 14px 34px rgba(0,0,0,.12);&lt;br /&gt;    color:var(--tx); line-height:1.95; font-size:16px; position:relative;&lt;br /&gt;  }&lt;br /&gt;  .rw-blue a{color:var(--rw); text-decoration:underline; text-underline-offset:.18em;}&lt;br /&gt;  .rw-blue a:hover{opacity:.9;}&lt;/p&gt;
&lt;p&gt;  /* クリック阻害対策（被さりレイヤー/擬似要素） */&lt;br /&gt;  .rw-blue .rw-bg, .rw-blue .rw-bg *{pointer-events:none !important;}&lt;br /&gt;  .rw-blue a.btn{pointer-events:auto !important; position:relative; z-index:80; text-decoration:none;}&lt;br /&gt;  .rw-blue *::before, .rw-blue *::after{pointer-events:none;}&lt;/p&gt;
&lt;p&gt;  .rw-hero{border-radius:22px; overflow:hidden; box-shadow:var(--shadow); border:1px solid rgba(255,255,255,.12);}&lt;br /&gt;  .rw-hero .rw-chip{&lt;br /&gt;    display:inline-flex; align-items:center; gap:.5rem;&lt;br /&gt;    background:rgba(255,255,255,.16);&lt;br /&gt;    border:1px solid rgba(255,255,255,.22);&lt;br /&gt;    padding:.38rem .7rem; border-radius:999px; font-size:.92rem;&lt;br /&gt;    backdrop-filter: blur(6px);&lt;br /&gt;  }&lt;/p&gt;
&lt;p&gt;  .rw-card{border:1px solid var(--bd); border-radius:18px; box-shadow:0 10px 22px rgba(0,0,0,.06);}&lt;br /&gt;  .rw-soft{&lt;br /&gt;    background:linear-gradient(180deg,var(--rw-050),#fff);&lt;br /&gt;    border:1px solid var(--bd);&lt;br /&gt;    border-left:7px solid var(--rw);&lt;br /&gt;    border-radius:18px;&lt;br /&gt;  }&lt;br /&gt;  .rw-tag{&lt;br /&gt;    display:inline-block; padding:.22rem .6rem; border-radius:999px;&lt;br /&gt;    background:var(--rw-100); border:1px solid var(--bd); color:var(--rw-700);&lt;br /&gt;    font-weight:900; font-size:.88rem;&lt;br /&gt;  }&lt;br /&gt;  .rw-kpi{border:1px solid var(--bd); background:#fff; border-radius:18px;}&lt;br /&gt;  .rw-kpi .num{font-weight:950; font-size:1.15rem; color:var(--rw-800);}&lt;/p&gt;
&lt;p&gt;  .rw-h2{margin-top:2.25rem; padding-top:.35rem; border-top:1px solid rgba(8,66,152,.12);}&lt;br /&gt;  .rw-blue h2{font-size:1.38rem; letter-spacing:.02em; font-weight:900;}&lt;br /&gt;  .rw-blue h3{font-size:1.08rem; font-weight:900;}&lt;br /&gt;  .rw-note{background:#fff; border:1px dashed rgba(8,66,152,.38); border-radius:16px; padding:1rem 1.05rem;}&lt;br /&gt;  .rw-mini{font-size:.95rem; color:var(--muted);}&lt;/p&gt;
&lt;p&gt;  .rw-blue .table{border-color:rgba(8,66,152,.16);}&lt;br /&gt;  .rw-blue .table thead th{background:linear-gradient(135deg,var(--rw-100),#fff); color:var(--rw-800);}&lt;/p&gt;
&lt;p&gt;  .rw-step{display:flex; gap:12px; align-items:flex-start; padding:14px; border:1px solid var(--bd); border-radius:16px; background:#fff;}&lt;br /&gt;  .rw-step .n{width:42px;height:42px;border-radius:14px; display:grid; place-items:center; background:var(--rw-100); border:1px solid var(--bd); color:var(--rw-800); font-weight:950; flex:0 0 auto;}&lt;br /&gt;  .rw-pill{display:inline-block; padding:.22rem .6rem; border-radius:999px; background:#fff; border:1px solid var(--bd); color:var(--rw-800); font-weight:900; font-size:.88rem;}&lt;/p&gt;
&lt;p&gt;  details.rw-faq{border:1px solid var(--bd); border-radius:16px; background:#fff; padding:1rem 1.05rem;}&lt;br /&gt;  details.rw-faq + details.rw-faq{margin-top:.7rem;}&lt;br /&gt;  details.rw-faq summary{cursor:pointer; font-weight:950; color:var(--rw-800);}&lt;br /&gt;  details.rw-faq summary::-webkit-details-marker{display:none;}&lt;br /&gt;  details.rw-faq summary:after{content:"＋"; float:right; color:var(--rw-800); font-weight:950;}&lt;br /&gt;  details.rw-faq[open] summary:after{content:"－";}&lt;/p&gt;
&lt;p&gt;  .rw-cta{border-radius:20px; overflow:hidden; border:1px solid var(--bd); box-shadow:0 12px 26px rgba(0,0,0,.08);}&lt;br /&gt;  .rw-cta .rw-cta-hd{background:linear-gradient(135deg,var(--rw-800),var(--rw)); color:#fff;}&lt;br /&gt;  .rw-cta .rw-cta-hd .sub{color:rgba(255,255,255,.88); font-weight:700;}&lt;br /&gt;&lt;/style&gt;
&lt;div class="rw-wrap rw-blue"&gt;
&lt;p&gt;&lt;!-- Hero --&gt;&lt;/p&gt;
&lt;section class="rw-hero position-relative mb-4"&gt;
&lt;div class="rw-bg position-absolute top-0 start-0 w-100 h-100" style="background: radial-gradient(1200px 420px at 15% 10%, rgba(255,255,255,.22), transparent 55%), linear-gradient(135deg,var(--rw-800),var(--rw));"&gt;&lt;a class="btn btn-outline-primary btn-sm" href="https://jukureiwa.com/tips/naaymi_hub/"&gt;社会の悩み一覧（ハブ）へ&lt;/a&gt;&lt;/div&gt;
&lt;div class="position-relative p-4 p-lg-5 text-white" style="z-index: 2;"&gt;
&lt;div class="row g-4 align-items-center"&gt;
&lt;div class="col-lg-8"&gt;
&lt;div class="d-flex flex-wrap gap-2 mb-3"&gt;&lt;span class="rw-chip"&gt;地理の症状：地図が読めない&lt;/span&gt;&lt;br /&gt;
&lt;span class="rw-chip"&gt;理由で問われる&lt;/span&gt;&lt;br /&gt;
&lt;span class="rw-chip"&gt;位置→地形→気候→産業&lt;/span&gt;&lt;/div&gt;
&lt;h1 class="h3 mb-3" style="font-weight: 950; line-height: 1.38;"&gt;地図が読めない子のための「位置→地形→気候→産業」のつなげ方&lt;/h1&gt;
&lt;p class="mb-0" style="color: rgba(255,255,255,.92);"&gt;都道府県や地名は覚えたのに、雨温図・地形図・グラフが出ると手が止まる。&lt;br /&gt;
地理で必要なのは、位置を覚えること以上に&lt;strong&gt;位置から理由へ飛べること&lt;/strong&gt;です。&lt;/p&gt;
&lt;/div&gt;
&lt;div class="col-lg-4"&gt;
&lt;div class="bg-white rounded-4 p-3 p-lg-4" style="border: 1px solid rgba(255,255,255,.35);"&gt;
&lt;div class="d-flex align-items-center justify-content-between mb-2"&gt;&lt;span class="rw-tag"&gt;このページで固める&lt;/span&gt;&lt;br /&gt;
&lt;span class="badge text-bg-primary"&gt;青テーマ&lt;/span&gt;&lt;/div&gt;
&lt;ul class="mb-3 ps-3" style="color: var(--tx);"&gt;
&lt;li&gt;海沿い/内陸・山地/平野の見分け&lt;/li&gt;
&lt;li&gt;太平洋側/日本海側→気候→産業&lt;/li&gt;
&lt;li&gt;資料問題の読み解き手順&lt;/li&gt;
&lt;li&gt;週2回15分の家庭運用&lt;/li&gt;
&lt;/ul&gt;
&lt;div class="d-grid gap-2"&gt;&lt;a class="btn btn-primary fw-bold" href="#check"&gt;チェックから始める&lt;/a&gt;&lt;br /&gt;
&lt;a class="btn btn-outline-primary fw-bold" href="#procedure"&gt;手順へ進む&lt;/a&gt;&lt;/div&gt;
&lt;/div&gt;
&lt;/div&gt;
&lt;/div&gt;
&lt;/div&gt;
&lt;/section&gt;
&lt;p&gt;&lt;!-- KPI --&gt;&lt;/p&gt;
&lt;section class="row g-3 mb-4"&gt;
&lt;div class="col-md-4"&gt;
&lt;div class="rw-kpi p-3 h-100"&gt;
&lt;div class="text-muted small"&gt;まず作る&lt;/div&gt;
&lt;div class="num"&gt;地方の当たり&lt;/div&gt;
&lt;div class="text-muted small"&gt;県名当てより先に地方で絞る&lt;/div&gt;
&lt;/div&gt;
&lt;/div&gt;
&lt;div class="col-md-4"&gt;
&lt;div class="rw-kpi p-3 h-100"&gt;
&lt;div class="text-muted small"&gt;次に言える&lt;/div&gt;
&lt;div class="num"&gt;地形→気候&lt;/div&gt;
&lt;div class="text-muted small"&gt;山地/平野・海側で理由語を置く&lt;/div&gt;
&lt;/div&gt;
&lt;/div&gt;
&lt;div class="col-md-4"&gt;
&lt;div class="rw-kpi p-3 h-100"&gt;
&lt;div class="text-muted small"&gt;最後に決める&lt;/div&gt;
&lt;div class="num"&gt;気候→産業&lt;/div&gt;
&lt;div class="text-muted small"&gt;単語ではなく根拠で処理する&lt;/div&gt;
&lt;/div&gt;
&lt;/div&gt;
&lt;/section&gt;
&lt;p&gt;&lt;!-- 導入 --&gt;&lt;/p&gt;
&lt;section class="rw-soft p-3 p-lg-4 mb-4"&gt;
&lt;p class="mb-2"&gt;地理は「場所を覚える科目」と見られがちですが、入試は&lt;strong&gt;理由&lt;/strong&gt;を問います。&lt;br /&gt;
位置だけで止まると、資料が出た瞬間に判断が崩れやすい。逆に、&lt;strong&gt;位置→地形→気候→産業&lt;/strong&gt;の順番でつなげると、資料が変わっても当たりがつきます。&lt;/p&gt;
&lt;ul class="mb-0"&gt;
&lt;li&gt;地図が読めない状態の切り分け（位置／理由／資料処理）&lt;/li&gt;
&lt;li&gt;つなげ方の型（海沿い/内陸、山地/平野、太平洋/日本海）&lt;/li&gt;
&lt;li&gt;雨温図・地形図・統計の読み解き手順&lt;/li&gt;
&lt;li&gt;家庭で回せる反復メニュー（週2回15分）&lt;/li&gt;
&lt;/ul&gt;
&lt;/section&gt;
&lt;p&gt;&lt;!-- H2 Check --&gt;&lt;/p&gt;
&lt;section id="check" class="rw-h2"&gt;
&lt;h2 class="mb-3"&gt;まず状況整理｜どこで詰まっているかチェック&lt;/h2&gt;
&lt;div class="row g-3"&gt;
&lt;div class="col-lg-6"&gt;
&lt;div class="rw-card card h-100"&gt;
&lt;div class="card-body"&gt;
&lt;p&gt;&lt;span class="rw-tag"&gt;位置の詰まり&lt;/span&gt;&lt;/p&gt;
&lt;ul class="mt-2 mb-0"&gt;
&lt;li&gt;都道府県名は言えるが、地図で場所が出ない&lt;/li&gt;
&lt;li&gt;地方のまとまりで当たりがつかない&lt;/li&gt;
&lt;li&gt;海沿い/内陸が言えない&lt;/li&gt;
&lt;/ul&gt;
&lt;/div&gt;
&lt;/div&gt;
&lt;/div&gt;
&lt;div class="col-lg-6"&gt;
&lt;div class="rw-card card h-100"&gt;
&lt;div class="card-body"&gt;
&lt;p&gt;&lt;span class="rw-tag"&gt;理由の詰まり&lt;/span&gt;&lt;/p&gt;
&lt;ul class="mt-2 mb-0"&gt;
&lt;li&gt;山地/平野が気候にどう効くかが言えない&lt;/li&gt;
&lt;li&gt;太平洋側/日本海側の違いが説明できない&lt;/li&gt;
&lt;li&gt;気候と産業が結びつかない&lt;/li&gt;
&lt;/ul&gt;
&lt;/div&gt;
&lt;/div&gt;
&lt;/div&gt;
&lt;/div&gt;
&lt;div class="rw-note mt-3"&gt;&lt;strong&gt;判断ポイント：&lt;/strong&gt;位置が曖昧なまま理由だけ覚えると、選択肢を根拠で処理できません。まず「地方＋海沿い/内陸」で当たりを作り、地形・海側で理由を乗せます。&lt;/div&gt;
&lt;/section&gt;
&lt;p&gt;&lt;!-- H2 Causes --&gt;&lt;/p&gt;
&lt;section class="rw-h2"&gt;
&lt;h2 class="mb-3"&gt;原因の切り分け｜典型パターン3つ&lt;/h2&gt;
&lt;div class="row g-3"&gt;
&lt;div class="col-lg-4"&gt;
&lt;div class="rw-card card h-100"&gt;
&lt;div class="card-body"&gt;
&lt;div class="d-flex justify-content-between align-items-center mb-2"&gt;&lt;span class="rw-tag"&gt;パターン1&lt;/span&gt;&lt;span class="badge text-bg-primary"&gt;点暗記&lt;/span&gt;&lt;/div&gt;
&lt;h3 class="h6 fw-bold"&gt;位置だけ覚えて終わる&lt;/h3&gt;
&lt;p class="mb-0"&gt;位置が理由につながらないと、資料問題で「当たり→絞り込み」ができず失点します。&lt;/p&gt;
&lt;/div&gt;
&lt;/div&gt;
&lt;/div&gt;
&lt;div class="col-lg-4"&gt;
&lt;div class="rw-card card h-100"&gt;
&lt;div class="card-body"&gt;
&lt;div class="d-flex justify-content-between align-items-center mb-2"&gt;&lt;span class="rw-tag"&gt;パターン2&lt;/span&gt;&lt;span class="badge text-bg-primary"&gt;順番逆&lt;/span&gt;&lt;/div&gt;
&lt;h3 class="h6 fw-bold"&gt;気候・産業を先に暗記&lt;/h3&gt;
&lt;p class="mb-0"&gt;地域の根拠が薄くなり、同じ言葉が別の地域にも当てはまって迷いが増えます。&lt;/p&gt;
&lt;/div&gt;
&lt;/div&gt;
&lt;/div&gt;
&lt;div class="col-lg-4"&gt;
&lt;div class="rw-card card h-100"&gt;
&lt;div class="card-body"&gt;
&lt;div class="d-flex justify-content-between align-items-center mb-2"&gt;&lt;span class="rw-tag"&gt;パターン3&lt;/span&gt;&lt;span class="badge text-bg-primary"&gt;資料恐怖&lt;/span&gt;&lt;/div&gt;
&lt;h3 class="h6 fw-bold"&gt;資料を全部読もうとする&lt;/h3&gt;
&lt;p class="mb-0"&gt;処理が遅くなり、条件語の見落としが増えます。読む順番を固定すると改善します。&lt;/p&gt;
&lt;/div&gt;
&lt;/div&gt;
&lt;/div&gt;
&lt;/div&gt;
&lt;/section&gt;
&lt;p&gt;&lt;!-- H2 Steps --&gt;&lt;/p&gt;
&lt;section class="rw-h2"&gt;
&lt;h2 class="mb-3"&gt;立て直しの手順｜今日／今週／今月&lt;/h2&gt;
&lt;div class="row g-3"&gt;
&lt;div class="col-lg-4"&gt;
&lt;div class="rw-soft p-3 h-100"&gt;
&lt;div class="d-flex justify-content-between align-items-center mb-2"&gt;&lt;span class="rw-tag"&gt;今日&lt;/span&gt;&lt;span class="badge text-bg-primary"&gt;10分&lt;/span&gt;&lt;/div&gt;
&lt;h3 class="h6 fw-bold mb-2"&gt;当たりを作る&lt;/h3&gt;
&lt;ul class="mb-0"&gt;
&lt;li&gt;地方→代表県を見ずに3つ&lt;/li&gt;
&lt;li&gt;海沿い/内陸を○×&lt;/li&gt;
&lt;li&gt;山地/平野を1語添える&lt;/li&gt;
&lt;/ul&gt;
&lt;/div&gt;
&lt;/div&gt;
&lt;div class="col-lg-4"&gt;
&lt;div class="rw-soft p-3 h-100"&gt;
&lt;div class="d-flex justify-content-between align-items-center mb-2"&gt;&lt;span class="rw-tag"&gt;今週&lt;/span&gt;&lt;span class="badge text-bg-primary"&gt;週2回&lt;/span&gt;&lt;/div&gt;
&lt;h3 class="h6 fw-bold mb-2"&gt;地形→気候を言う&lt;/h3&gt;
&lt;ul class="mb-0"&gt;
&lt;li&gt;太平洋/日本海の違いを1行&lt;/li&gt;
&lt;li&gt;山地が風をさえぎる、を固定&lt;/li&gt;
&lt;li&gt;雨温図はピーク月で判断&lt;/li&gt;
&lt;/ul&gt;
&lt;/div&gt;
&lt;/div&gt;
&lt;div class="col-lg-4"&gt;
&lt;div class="rw-soft p-3 h-100"&gt;
&lt;div class="d-flex justify-content-between align-items-center mb-2"&gt;&lt;span class="rw-tag"&gt;今月&lt;/span&gt;&lt;span class="badge text-bg-primary"&gt;混ぜる&lt;/span&gt;&lt;/div&gt;
&lt;h3 class="h6 fw-bold mb-2"&gt;資料で確認する&lt;/h3&gt;
&lt;ul class="mb-0"&gt;
&lt;li&gt;資料の種類→単位→当たり&lt;/li&gt;
&lt;li&gt;理由語で産業を選ぶ（港/平野/寒暖）&lt;/li&gt;
&lt;li&gt;地図＋雨温図＋統計を混在&lt;/li&gt;
&lt;/ul&gt;
&lt;/div&gt;
&lt;/div&gt;
&lt;/div&gt;
&lt;div class="rw-note mt-3"&gt;
&lt;div class="d-flex flex-wrap gap-2 mb-2"&gt;&lt;span class="rw-pill"&gt;地方&lt;/span&gt;&lt;span class="rw-pill"&gt;海沿い/内陸&lt;/span&gt;&lt;span class="rw-pill"&gt;山地/平野&lt;/span&gt;&lt;br /&gt;
&lt;span class="rw-pill"&gt;太平洋/日本海&lt;/span&gt;&lt;span class="rw-pill"&gt;気候&lt;/span&gt;&lt;span class="rw-pill"&gt;産業&lt;/span&gt;&lt;/div&gt;
&lt;p&gt;&lt;strong&gt;ポイント：&lt;/strong&gt;県名を当てる訓練より、この順番で根拠を言える訓練を優先します。&lt;/p&gt;
&lt;/div&gt;
&lt;/section&gt;
&lt;p&gt;&lt;!-- H2 Procedure --&gt;&lt;/p&gt;
&lt;section id="procedure" class="rw-h2"&gt;
&lt;h2 class="mb-3"&gt;典型問題の読み解き手順｜資料が出ても崩れない&lt;/h2&gt;
&lt;div class="rw-card card"&gt;
&lt;div class="card-body"&gt;
&lt;div class="d-flex flex-column gap-3"&gt;
&lt;div class="rw-step"&gt;
&lt;div class="n"&gt;1&lt;/div&gt;
&lt;div&gt;
&lt;h3 class="h6 mb-1"&gt;資料の種類を決める&lt;/h3&gt;
&lt;div class="rw-mini"&gt;雨温図／地形図／統計。種類で見る場所が固定されます。&lt;/div&gt;
&lt;/div&gt;
&lt;/div&gt;
&lt;div class="rw-step"&gt;
&lt;div class="n"&gt;2&lt;/div&gt;
&lt;div&gt;
&lt;h3 class="h6 mb-1"&gt;単位・期間・比較語を押さえる&lt;/h3&gt;
&lt;div class="rw-mini"&gt;mm・℃・万人・前年差・割合。印象読みを防ぎます。&lt;/div&gt;
&lt;/div&gt;
&lt;/div&gt;
&lt;div class="rw-step"&gt;
&lt;div class="n"&gt;3&lt;/div&gt;
&lt;div&gt;
&lt;h3 class="h6 mb-1"&gt;当たり（地方→海沿い/内陸）を付ける&lt;/h3&gt;
&lt;div class="rw-mini"&gt;いきなり県名を当てず、まず地方で絞ります。&lt;/div&gt;
&lt;/div&gt;
&lt;/div&gt;
&lt;div class="rw-step"&gt;
&lt;div class="n"&gt;4&lt;/div&gt;
&lt;div&gt;
&lt;h3 class="h6 mb-1"&gt;地形・海側で理由語を置く&lt;/h3&gt;
&lt;div class="rw-mini"&gt;山地／平野、太平洋／日本海を根拠語にします。&lt;/div&gt;
&lt;/div&gt;
&lt;/div&gt;
&lt;div class="rw-step"&gt;
&lt;div class="n"&gt;5&lt;/div&gt;
&lt;div&gt;
&lt;h3 class="h6 mb-1"&gt;条件語で選択肢を消す&lt;/h3&gt;
&lt;div class="rw-mini"&gt;最も・すべて・〜でない、に線。合わないものから消します。&lt;/div&gt;
&lt;/div&gt;
&lt;/div&gt;
&lt;/div&gt;
&lt;div class="alert alert-primary mt-3 rounded-4" role="alert"&gt;&lt;strong&gt;固定：&lt;/strong&gt;単位→比較語→条件語。ここが抜けると、資料が変わるたびに失点します。&lt;/div&gt;
&lt;/div&gt;
&lt;/div&gt;
&lt;/section&gt;
&lt;p&gt;&lt;!-- H2 Home --&gt;&lt;/p&gt;
&lt;section class="rw-h2"&gt;
&lt;h2 class="mb-3"&gt;家庭での回し方｜週の設計／確認方法／声かけ&lt;/h2&gt;
&lt;div class="rw-card card mb-3"&gt;
&lt;div class="card-body"&gt;
&lt;h3 class="h6 fw-bold mb-2"&gt;週2回15分の最小メニュー&lt;/h3&gt;
&lt;div class="table-responsive"&gt;
&lt;table class="table table-bordered align-middle mb-0"&gt;
&lt;thead&gt;
&lt;tr&gt;
&lt;th style="width: 20%;"&gt;回&lt;/th&gt;
&lt;th style="width: 18%;"&gt;時間&lt;/th&gt;
&lt;th&gt;内容（チェック可能）&lt;/th&gt;
&lt;/tr&gt;
&lt;/thead&gt;
&lt;tbody&gt;
&lt;tr&gt;
&lt;td&gt;&lt;span class="badge text-bg-primary"&gt;1回目&lt;/span&gt;&lt;/td&gt;
&lt;td&gt;10〜15分&lt;/td&gt;
&lt;td&gt;白地図：地方→代表県3つ（見ずに）→海沿い/内陸○×→山地/平野を1語&lt;/td&gt;
&lt;/tr&gt;
&lt;tr&gt;
&lt;td&gt;&lt;span class="badge text-bg-primary"&gt;2回目&lt;/span&gt;&lt;/td&gt;
&lt;td&gt;15分&lt;/td&gt;
&lt;td&gt;資料：雨温図or統計を1つ。種類→単位→当たり→理由語→条件語で消す&lt;/td&gt;
&lt;/tr&gt;
&lt;/tbody&gt;
&lt;/table&gt;
&lt;/div&gt;
&lt;/div&gt;
&lt;/div&gt;
&lt;div class="rw-note"&gt;&lt;strong&gt;丸つけ基準：&lt;/strong&gt;迷ったら△（正解でも△）。理由語が出ない正解は△。次回は△だけを再回答します。&lt;/div&gt;
&lt;/section&gt;
&lt;p&gt;&lt;!-- FAQ --&gt;&lt;/p&gt;
&lt;section class="rw-h2"&gt;
&lt;h2 class="mb-3"&gt;FAQ&lt;/h2&gt;
&lt;details class="rw-faq"&gt;
&lt;summary&gt;Q. 位置を覚えれば地理は解けますか？&lt;/summary&gt;
&lt;div class="mt-2"&gt;A. 位置は土台ですが、得点差は理由に出ます。位置→地形→気候→産業の順に言えると資料が変わっても崩れません。&lt;/div&gt;
&lt;/details&gt;
&lt;details class="rw-faq"&gt;
&lt;summary&gt;Q. 資料が出ると時間が足りません。&lt;/summary&gt;
&lt;div class="mt-2"&gt;A. 全部読むほど遅くなります。種類→単位→当たり→理由語→条件語で消す、の順番を固定してください。&lt;/div&gt;
&lt;/details&gt;
&lt;details class="rw-faq"&gt;
&lt;summary&gt;Q. 家庭学習が続きません。&lt;/summary&gt;
&lt;div class="mt-2"&gt;A. 時間を伸ばすより、回数を固定します。週2回15分を守るだけで、位置が固定され資料の当たりが早くなります。&lt;/div&gt;
&lt;/details&gt;
&lt;/section&gt;
&lt;p&gt;&lt;!-- Next --&gt;&lt;/p&gt;
&lt;section class="rw-h2 mb-5"&gt;
&lt;h2 class="mb-3"&gt;次に読む＋講座&lt;/h2&gt;
&lt;p class="mb-3"&gt;つなげ方が安定したら、地理の優先順位と暗記（反復）の設計を揃えると得点が固まります。&lt;br /&gt;
&lt;strong&gt;どこから手を入れるべきか迷う場合&lt;/strong&gt;は、先に全体像を整理してから進むと判断しやすくなります。&lt;/p&gt;
&lt;div class="row g-3"&gt;
&lt;div class="col-lg-6"&gt;
&lt;div class="rw-cta"&gt;
&lt;div class="rw-cta-hd p-3 p-lg-4"&gt;
&lt;div class="fw-bold"&gt;判断整理：今の詰まり方を切り分ける&lt;/div&gt;
&lt;div class="sub small"&gt;次に読む1本を決める&lt;/div&gt;
&lt;/div&gt;
&lt;div class="p-3 p-lg-4 bg-white"&gt;
&lt;p class="text-muted mb-3"&gt;暗記・地理配分・資料・用語のどこに原因があるかを整理したいときに。&lt;/p&gt;
&lt;p&gt;&lt;a class="btn btn-outline-primary w-100 fw-bold" href="https://jukureiwa.com/tips/naaymi_hub/"&gt;&lt;br /&gt;
社会の悩み別整理を見る&lt;br /&gt;
&lt;/a&gt;&lt;/p&gt;
&lt;/div&gt;
&lt;/div&gt;
&lt;/div&gt;
&lt;div class="col-lg-6"&gt;
&lt;div class="rw-cta"&gt;
&lt;div class="rw-cta-hd p-3 p-lg-4"&gt;
&lt;div class="fw-bold"&gt;分野ページ：地理の伸ばし方&lt;/div&gt;
&lt;div class="sub small"&gt;得点化の順番を整える&lt;/div&gt;
&lt;/div&gt;
&lt;div class="p-3 p-lg-4 bg-white"&gt;
&lt;p class="text-muted mb-3"&gt;地理全体の配分と優先順位を整理したいときに。&lt;/p&gt;
&lt;p&gt;&lt;a class="btn btn-primary w-100 fw-bold" href="https://jukureiwa.com/tips/honka_chiri/"&gt;地理の伸ばし方を見る&lt;/a&gt;&lt;/p&gt;
&lt;/div&gt;
&lt;/div&gt;
&lt;/div&gt;
&lt;div class="col-lg-6"&gt;
&lt;div class="rw-cta"&gt;
&lt;div class="rw-cta-hd p-3 p-lg-4"&gt;
&lt;div class="fw-bold"&gt;暗記設計：社会の暗記が進まない&lt;/div&gt;
&lt;div class="sub small"&gt;戻ってくる回数で固める&lt;/div&gt;
&lt;/div&gt;
&lt;div class="p-3 p-lg-4 bg-white"&gt;
&lt;p class="text-muted mb-3"&gt;忘れやすい子の学習設計を整えたいときに。&lt;/p&gt;
&lt;p&gt;&lt;a class="btn btn-primary w-100 fw-bold" href="https://jukureiwa.com/tips/syakaianki/"&gt;暗記の立て直しへ&lt;/a&gt;&lt;/p&gt;
&lt;/div&gt;
&lt;/div&gt;
&lt;/div&gt;
&lt;div class="col-lg-6"&gt;
&lt;div class="rw-card card h-100"&gt;
&lt;div class="card-body"&gt;&lt;span class="badge text-bg-primary mb-2"&gt;単発&lt;/span&gt;&lt;/p&gt;
&lt;h3 class="h6 fw-bold mb-2"&gt;&lt;a class="text-decoration-none" href="https://jukureiwa.com/tanpatsu/"&gt;単発講座&lt;/a&gt;&lt;/h3&gt;
&lt;p class="text-muted mb-3"&gt;地図・資料の読み方を短期で組み替えたい場合に。&lt;/p&gt;
&lt;p&gt;&lt;a class="btn btn-outline-primary w-100 fw-bold" href="https://jukureiwa.com/tanpatsu/"&gt;講座を見る&lt;/a&gt;&lt;/p&gt;
&lt;/div&gt;
&lt;/div&gt;
&lt;/div&gt;
&lt;div class="col-lg-6"&gt;
&lt;div class="rw-card card h-100"&gt;
&lt;div class="card-body"&gt;&lt;span class="badge text-bg-primary mb-2"&gt;用語&lt;/span&gt;&lt;/p&gt;
&lt;h3 class="h6 fw-bold mb-2"&gt;&lt;a class="text-decoration-none" href="https://jukureiwa.com/tips/katakana/"&gt;カタカナ語でつまずく対策&lt;/a&gt;&lt;/h3&gt;
&lt;p class="text-muted mb-3"&gt;資料・時事で読む速度が落ちる場合の補強に。&lt;/p&gt;
&lt;p&gt;&lt;a class="btn btn-outline-primary w-100 fw-bold" href="https://jukureiwa.com/tips/katakana/"&gt;用語の補強へ&lt;/a&gt;&lt;/p&gt;
&lt;/div&gt;
&lt;/div&gt;
&lt;/div&gt;
&lt;/div&gt;
&lt;/section&gt;
&lt;/div&gt;
&lt;section class="veu_cta" id="veu_cta-361"&gt;&lt;h1 class="cta_title"&gt;コラム&lt;/h1&gt;&lt;div class="cta_body"&gt;&lt;div class="cta_body_image cta_body_image_right"&gt;&lt;a href="https://jukureiwa.com/ct/%e3%82%b3%e3%83%a9%e3%83%a0/" target="_blank"&gt;&lt;img width="512" height="512" src="https://jukureiwa.com/wp-content/uploads/2019/06/cropped-END_tate_ver2.jpg" class="attachment-large size-large" alt="" srcset="https://jukureiwa.com/wp-content/uploads/2019/06/cropped-END_tate_ver2.jpg 512w, https://jukureiwa.com/wp-content/uploads/2019/06/cropped-END_tate_ver2-150x150.jpg 150w, https://jukureiwa.com/wp-content/uploads/2019/06/cropped-END_tate_ver2-300x300.jpg 300w, https://jukureiwa.com/wp-content/uploads/2019/06/cropped-END_tate_ver2-270x270.jpg 270w, https://jukureiwa.com/wp-content/uploads/2019/06/cropped-END_tate_ver2-192x192.jpg 192w, https://jukureiwa.com/wp-content/uploads/2019/06/cropped-END_tate_ver2-180x180.jpg 180w, https://jukureiwa.com/wp-content/uploads/2019/06/cropped-END_tate_ver2-32x32.jpg 32w" sizes="(max-width: 512px) 100vw, 512px" /&gt;&lt;/a&gt;&lt;/div&gt;&lt;div class="cta_body_txt image_exist"&gt;中学受験の社会科対策を専門にサポートし、遅れたスタートや知識整理の難しさを解決し、考える社会への興味を育て、社会人としての成長をサポートします。&lt;/div&gt;&lt;div class="cta_body_link"&gt;&lt;a href="https://jukureiwa.com/ct/%e3%82%b3%e3%83%a9%e3%83%a0/" class="btn btn-primary btn-block btn-lg" target="_blank"&gt;コラム：中学受験社会&lt;/a&gt;&lt;/div&gt;&lt;/div&gt;&lt;!--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</si>
  <si>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https://jukureiwa.com/tips/tips-koumin-sanken/
【検出された不自然ワード】
- 型
- 迷い
- 固定
- 手順
- 立て直
- 設計
【本文】
------
&lt;p&gt;&lt;!-- =========================================================
令和｜MC（主力SEO記事）WordPress投稿用本文（Bootstrap 5前提）
テーマカラー：青／見栄え強化（ヒーロー・カード・図解・表・FAQ）
重要：FAQはJS不要の
&lt;details&gt;&lt;span data-mce-type="bookmark" style="display: inline-block; width: 0px; overflow: hidden; line-height: 0;" class="mce_SELRES_start"&gt;&lt;/span&gt; で確実に動作
URL案：https://jukureiwa.com/tips/koumin-sanken/
========================================================= --&gt;&lt;/p&gt;
&lt;style&gt;
  /* ===== Reiwa Blue UI (scoped / Bootstrap併用) ===== */&lt;br /&gt;  .rw-wrap{max-width:1020px;margin:0 auto;}&lt;br /&gt;  .rw-blue{&lt;br /&gt;    --rw:#0b5ed7;&lt;br /&gt;    --rw2:#084298;&lt;br /&gt;    --rw3:#e7f1ff;&lt;br /&gt;    --rw4:#f8fbff;&lt;br /&gt;    --rw5:#eef5ff;&lt;br /&gt;    --bd:rgba(13,110,253,.18);&lt;br /&gt;    --tx:#1f2937;&lt;br /&gt;    --muted:#6b7280;&lt;br /&gt;    --shadow:0 12px 30px rgba(0,0,0,.09);&lt;br /&gt;    --shadow2:0 8px 18px rgba(0,0,0,.06);&lt;br /&gt;  }&lt;br /&gt;  .rw-blue{color:var(--tx);line-height:1.9;font-size:16px;}&lt;br /&gt;  .rw-blue a{color:var(--rw);text-decoration:underline;text-underline-offset:2px;}&lt;br /&gt;  .rw-blue a:hover{opacity:.9;}&lt;/p&gt;
&lt;p&gt;  /* Hero */&lt;br /&gt;  .rw-hero{&lt;br /&gt;    border-radius:22px;&lt;br /&gt;    border:1px solid var(--bd);&lt;br /&gt;    box-shadow:var(--shadow);&lt;br /&gt;    overflow:hidden;&lt;br /&gt;    background:&lt;br /&gt;      radial-gradient(1200px 520px at 18% -10%, rgba(13,110,253,.25), transparent 60%),&lt;br /&gt;      radial-gradient(900px 420px at 100% 30%, rgba(13,110,253,.14), transparent 55%),&lt;br /&gt;      linear-gradient(180deg, var(--rw4), #fff);&lt;br /&gt;  }&lt;br /&gt;  .rw-hero-top{&lt;br /&gt;    background:linear-gradient(90deg, rgba(13,110,253,.14), rgba(13,110,253,.04));&lt;br /&gt;    border-bottom:1px solid var(--bd);&lt;br /&gt;  }&lt;br /&gt;  .rw-tag{&lt;br /&gt;    display:inline-flex;align-items:center;gap:.5rem;&lt;br /&gt;    padding:.4rem .75rem;border-radius:999px;&lt;br /&gt;    background:rgba(13,110,253,.12);&lt;br /&gt;    border:1px solid rgba(13,110,253,.22);&lt;br /&gt;    color:var(--rw2);&lt;br /&gt;    font-weight:900;&lt;br /&gt;    font-size:.92rem;&lt;br /&gt;    white-space:nowrap;&lt;br /&gt;  }&lt;br /&gt;  .rw-chip{&lt;br /&gt;    display:inline-flex;align-items:center;gap:.35rem;&lt;br /&gt;    padding:.26rem .62rem;border-radius:999px;&lt;br /&gt;    background:#fff;&lt;br /&gt;    border:1px solid rgba(13,110,253,.22);&lt;br /&gt;    color:var(--rw2);&lt;br /&gt;    font-weight:800;&lt;br /&gt;    font-size:.9rem;&lt;br /&gt;    white-space:nowrap;&lt;br /&gt;  }&lt;br /&gt;  .rw-lead{font-size:1.08rem;color:#374151;}&lt;br /&gt;  .rw-kicker{color:var(--muted);font-weight:700;}&lt;/p&gt;
&lt;p&gt;  /* Cards */&lt;br /&gt;  .rw-card{&lt;br /&gt;    border:1px solid var(--bd);&lt;br /&gt;    border-radius:18px;&lt;br /&gt;    box-shadow:var(--shadow2);&lt;br /&gt;  }&lt;br /&gt;  .rw-card .card-header{&lt;br /&gt;    background:linear-gradient(180deg, rgba(13,110,253,.11), rgba(13,110,253,.04));&lt;br /&gt;    border-bottom:1px solid var(--bd);&lt;br /&gt;    border-top-left-radius:18px;border-top-right-radius:18px;&lt;br /&gt;  }&lt;/p&gt;
&lt;p&gt;  /* Highlight box */&lt;br /&gt;  .rw-note{&lt;br /&gt;    background:linear-gradient(180deg, var(--rw3), #fff);&lt;br /&gt;    border:1px solid var(--bd);&lt;br /&gt;    border-left:7px solid var(--rw);&lt;br /&gt;    border-radius:18px;&lt;br /&gt;    padding:14px 16px;&lt;br /&gt;  }&lt;/p&gt;
&lt;p&gt;  /* Step line */&lt;br /&gt;  .rw-step{&lt;br /&gt;    border-left:5px solid rgba(13,110,253,.35);&lt;br /&gt;    padding-left:1rem;&lt;br /&gt;    margin:1.1rem 0;&lt;br /&gt;  }&lt;br /&gt;  .rw-step strong{color:var(--rw2);}&lt;/p&gt;
&lt;p&gt;  /* Diagram */&lt;br /&gt;  .rw-figure{&lt;br /&gt;    border:1px solid rgba(13,110,253,.26);&lt;br /&gt;    border-radius:18px;&lt;br /&gt;    background:&lt;br /&gt;      linear-gradient(180deg, rgba(13,110,253,.06), rgba(13,110,253,.02));&lt;br /&gt;    padding:14px 16px;&lt;br /&gt;  }&lt;br /&gt;  .rw-arrow{&lt;br /&gt;    border-radius:14px;&lt;br /&gt;    border:1px dashed rgba(13,110,253,.35);&lt;br /&gt;    background:rgba(13,110,253,.04);&lt;br /&gt;    padding:10px 12px;&lt;br /&gt;  }&lt;br /&gt;  .rw-mini{font-size:.95rem;color:var(--muted);}&lt;/p&gt;
&lt;p&gt;  /* HR */&lt;br /&gt;  .rw-hr{height:1px;background:linear-gradient(90deg, transparent, rgba(13,110,253,.30), transparent);border:0;margin:2rem 0;}&lt;/p&gt;
&lt;p&gt;  /* Table */&lt;br /&gt;  .rw-table th{white-space:nowrap;}&lt;br /&gt;  .rw-table td{vertical-align:top;}&lt;/p&gt;
&lt;p&gt;  /* CTA */&lt;br /&gt;  .rw-cta{&lt;br /&gt;    background:linear-gradient(180deg, rgba(13,110,253,.10), rgba(13,110,253,.03));&lt;br /&gt;    border:1px solid rgba(13,110,253,.22);&lt;br /&gt;    border-radius:22px;&lt;br /&gt;    box-shadow:var(--shadow);&lt;br /&gt;  }&lt;br /&gt;  .rw-cta .btn{border-radius:999px;font-weight:900;}&lt;br /&gt;  .rw-btnwide{width:100%;}&lt;br /&gt;  @media (min-width: 992px){ .rw-btnwide{width:auto;} }&lt;/p&gt;
&lt;p&gt;  /* FAQ: details (no JS) */&lt;br /&gt;  .rw-faq details{&lt;br /&gt;    border:1px solid var(--bd);&lt;br /&gt;    border-radius:16px;&lt;br /&gt;    background:#fff;&lt;br /&gt;    box-shadow:0 6px 14px rgba(0,0,0,.05);&lt;br /&gt;    overflow:hidden;&lt;br /&gt;  }&lt;br /&gt;  .rw-faq details + details{margin-top:.8rem;}&lt;br /&gt;  .rw-faq summary{&lt;br /&gt;    list-style:none;cursor:pointer;&lt;br /&gt;    padding:14px 14px;font-weight:900;color:var(--rw2);&lt;br /&gt;    background:linear-gradient(180deg, rgba(13,110,253,.11), rgba(13,110,253,.03));&lt;br /&gt;    display:flex;align-items:flex-start;gap:.65rem;&lt;br /&gt;  }&lt;br /&gt;  .rw-faq summary::-webkit-details-marker{display:none;}&lt;br /&gt;  .rw-faq .q{&lt;br /&gt;    flex:0 0 auto;width:2.2rem;height:2.2rem;border-radius:999px;&lt;br /&gt;    background:rgba(13,110,253,.14);&lt;br /&gt;    border:1px solid rgba(13,110,253,.22);&lt;br /&gt;    display:inline-flex;align-items:center;justify-content:center;&lt;br /&gt;    font-weight:900;&lt;br /&gt;  }&lt;br /&gt;  .rw-faq .chev{&lt;br /&gt;    margin-left:auto;flex:0 0 auto;width:2.2rem;height:2.2rem;border-radius:999px;&lt;br /&gt;    border:1px solid rgba(13,110,253,.22);&lt;br /&gt;    display:inline-flex;align-items:center;justify-content:center;&lt;br /&gt;    color:var(--rw2);background:#fff;&lt;br /&gt;    transition:transform .18s ease;&lt;br /&gt;  }&lt;br /&gt;  .rw-faq details[open] .chev{transform:rotate(180deg);}&lt;br /&gt;  .rw-faq .ans{padding:12px 14px 14px 14px;background:#fff;}&lt;br /&gt;  .rw-faq .ans p{margin:0;}&lt;/p&gt;
&lt;p&gt;  @media (min-width: 992px){&lt;br /&gt;    .rw-blue{font-size:16.5px;}&lt;br /&gt;    .rw-lead{font-size:1.12rem;}&lt;br /&gt;  }&lt;br /&gt;&lt;/style&gt;
&lt;p&gt;&lt;a class="btn btn-outline-primary btn-sm" href="https://jukureiwa.com/tips/naaymi_hub/"&gt;社会の悩み一覧（ハブ）へ&lt;/a&gt;&lt;/p&gt;
&lt;div class="rw-wrap rw-blue"&gt;
&lt;p&gt;&lt;!-- =================== HERO =================== --&gt;&lt;/p&gt;
&lt;section class="rw-hero mb-4"&gt;
&lt;div class="rw-hero-top p-3 p-lg-4"&gt;
&lt;div class="d-flex flex-wrap gap-2 align-items-center"&gt;&lt;span class="rw-tag"&gt;公民：政治の“しくみ”で失点を止める&lt;/span&gt;&lt;br /&gt;
&lt;span class="rw-chip"&gt;中学受験 小4〜小6&lt;/span&gt;&lt;br /&gt;
&lt;span class="rw-chip"&gt;三権分立&lt;/span&gt;&lt;/div&gt;
&lt;/div&gt;
&lt;div class="p-4 p-lg-5"&gt;
&lt;div class="row g-4 align-items-center"&gt;
&lt;div class="col-lg-8"&gt;
&lt;h1 class="h3 h2-lg mb-3" style="line-height: 1.35;"&gt;公民は「しくみ」を描ければ勝ち｜三権分立を10分で整理する方法&lt;/h1&gt;
&lt;p class="rw-lead mb-3"&gt;公民で点が伸びない子に多いのが、用語は知っているのに、問題文が少しひねられた途端に選択肢が全部それらしく見えてしまう状態です。&lt;br /&gt;
三権分立も「国会・内閣・裁判所」を覚えたつもりなのに、&lt;strong&gt;誰が何を決め、どこで止まり、何でチェックされるか&lt;/strong&gt;が曖昧なままだと、典型問題で落とします。&lt;/p&gt;
&lt;p class="rw-kicker mb-0"&gt;暗記を増やすより先に、三権分立を&lt;strong&gt;役割・関係・チェック&lt;/strong&gt;の3点で“図として固定”すると、迷いが減る。&lt;/p&gt;
&lt;/div&gt;
&lt;div class="col-lg-4"&gt;
&lt;div class="rw-note"&gt;
&lt;div class="fw-bold mb-2"&gt;このページで整理すること&lt;/div&gt;
&lt;ul class="mb-0"&gt;
&lt;li&gt;三権分立を「役割・関係・チェック」で図解する型&lt;/li&gt;
&lt;li&gt;国会・内閣・裁判所の典型出題（誰が何をする？どこで止まる？）&lt;/li&gt;
&lt;li&gt;公民全体（憲法→政治→選挙→経済）へのつなぎ&lt;/li&gt;
&lt;li&gt;家庭で回せる15分運用（丸つけ基準／ミスノート）&lt;/li&gt;
&lt;/ul&gt;
&lt;/div&gt;
&lt;/div&gt;
&lt;/div&gt;
&lt;/div&gt;
&lt;/section&gt;
&lt;p&gt;&lt;!-- =================== 導入：悩みの具体例 =================== --&gt;&lt;/p&gt;
&lt;section class="mb-4"&gt;
&lt;div class="card rw-card"&gt;
&lt;div class="card-header py-3 px-3 px-lg-4"&gt;
&lt;div class="fw-bold"&gt;「分かったつもり」なのに落ちるのは、どこが抜けているからか&lt;/div&gt;
&lt;/div&gt;
&lt;div class="card-body p-3 p-lg-4"&gt;
&lt;p class="mb-2"&gt;三権分立は、用語としては短く、覚えやすく見えます。しかしテストでは「三権の名称」よりも、&lt;br /&gt;
&lt;strong&gt;動詞&lt;/strong&gt;（指名・任命・提出・議決・執行・審査）を材料に、担当とチェックの関係を問う形が増えます。&lt;/p&gt;
&lt;p class="mb-0"&gt;つまり、三権分立は暗記の量で勝負する単元ではなく、&lt;strong&gt;しくみ（線）を描けるか&lt;/strong&gt;で勝負が決まる分野です。&lt;br /&gt;
次の章から、詰まりどころを整理し、図の型を固定していきます。&lt;/p&gt;
&lt;/div&gt;
&lt;/div&gt;
&lt;/section&gt;
&lt;hr class="rw-hr" /&gt;
&lt;p&gt;&lt;!-- =================== 状況整理 =================== --&gt;&lt;/p&gt;
&lt;section class="mb-4"&gt;
&lt;h2 class="h4 mb-3"&gt;まず状況整理｜三権分立でどこが詰まっているか&lt;/h2&gt;
&lt;div class="row g-3"&gt;
&lt;div class="col-lg-7"&gt;
&lt;div class="card rw-card"&gt;
&lt;div class="card-header py-3 px-3 px-lg-4"&gt;
&lt;div class="fw-bold"&gt;チェック項目（当てはまるほど“しくみ”が未固定）&lt;/div&gt;
&lt;/div&gt;
&lt;div class="card-body p-3 p-lg-4"&gt;
&lt;ul class="mb-0"&gt;
&lt;li&gt;「三権＝国会・内閣・裁判所」は言えるが、&lt;strong&gt;役割&lt;/strong&gt;が混ざる&lt;/li&gt;
&lt;li&gt;「法律・予算・条約」を、どこが&lt;strong&gt;最終的に決める&lt;/strong&gt;かが曖昧&lt;/li&gt;
&lt;li&gt;「指名／任命」「提出／議決」「執行／審議」が入れ替わる&lt;/li&gt;
&lt;li&gt;「違憲審査」が、チェックとして働く場面を説明できない&lt;/li&gt;
&lt;li&gt;選択肢で「決定する」を見ると、全部それらしく感じる&lt;/li&gt;
&lt;/ul&gt;
&lt;p class="rw-mini mt-3 mb-0"&gt;複数当てはまる場合、必要なのは暗記の追加ではなく、&lt;strong&gt;“箱と矢印”の固定&lt;/strong&gt;です。&lt;/p&gt;
&lt;/div&gt;
&lt;/div&gt;
&lt;/div&gt;
&lt;div class="col-lg-5"&gt;
&lt;div class="card rw-card h-100"&gt;
&lt;div class="card-header py-3 px-3 px-lg-4"&gt;
&lt;div class="fw-bold"&gt;失点の出方（症状）&lt;/div&gt;
&lt;/div&gt;
&lt;div class="card-body p-3 p-lg-4"&gt;
&lt;ul class="mb-0"&gt;
&lt;li&gt;文章題で主語を追っているうちに、動詞を見落とす&lt;/li&gt;
&lt;li&gt;「国会＝法律」だけで止まり、予算・条約・首相指名が抜ける&lt;/li&gt;
&lt;li&gt;チェック機能を忘れ、「分担」理解で選択肢に負ける&lt;/li&gt;
&lt;/ul&gt;
&lt;/div&gt;
&lt;/div&gt;
&lt;/div&gt;
&lt;/div&gt;
&lt;/section&gt;
&lt;hr class="rw-hr" /&gt;
&lt;p&gt;&lt;!-- =================== 原因の切り分け =================== --&gt;&lt;/p&gt;
&lt;section class="mb-4"&gt;
&lt;h2 class="h4 mb-3"&gt;原因の切り分け｜三権分立で迷う3パターン&lt;/h2&gt;
&lt;div class="row g-3"&gt;
&lt;div class="col-lg-4"&gt;
&lt;div class="card rw-card h-100"&gt;
&lt;div class="card-header py-3 px-3 px-lg-4"&gt;&lt;span class="rw-chip"&gt;パターン①&lt;/span&gt;&lt;span class="fw-bold ms-2"&gt;役割が“言葉”だけ&lt;/span&gt;&lt;/div&gt;
&lt;div class="card-body p-3 p-lg-4"&gt;
&lt;p class="mb-2"&gt;「立法＝法律を作る」で止まり、国会の“決める仕事”が具体で言えない。&lt;/p&gt;
&lt;p class="mb-0"&gt;&lt;strong&gt;修正行動：&lt;/strong&gt;国会は&lt;strong&gt;法律・予算・条約・首相指名&lt;/strong&gt;をセットで固定する。&lt;/p&gt;
&lt;/div&gt;
&lt;/div&gt;
&lt;/div&gt;
&lt;div class="col-lg-4"&gt;
&lt;div class="card rw-card h-100"&gt;
&lt;div class="card-header py-3 px-3 px-lg-4"&gt;&lt;span class="rw-chip"&gt;パターン②&lt;/span&gt;&lt;span class="fw-bold ms-2"&gt;関係が描けない&lt;/span&gt;&lt;/div&gt;
&lt;div class="card-body p-3 p-lg-4"&gt;
&lt;p class="mb-2"&gt;「内閣が政治をする」は言えるが、国会との行き来（法案提出）が抜ける。&lt;/p&gt;
&lt;p class="mb-0"&gt;&lt;strong&gt;修正行動：&lt;/strong&gt;「内閣→国会（法案提出）」の一本線を必ず描く。&lt;/p&gt;
&lt;/div&gt;
&lt;/div&gt;
&lt;/div&gt;
&lt;div class="col-lg-4"&gt;
&lt;div class="card rw-card h-100"&gt;
&lt;div class="card-header py-3 px-3 px-lg-4"&gt;&lt;span class="rw-chip"&gt;パターン③&lt;/span&gt;&lt;span class="fw-bold ms-2"&gt;チェックが抜ける&lt;/span&gt;&lt;/div&gt;
&lt;div class="card-body p-3 p-lg-4"&gt;
&lt;p class="mb-2"&gt;分立が“分担”に見えて、権力を止める仕組みとして理解できない。&lt;/p&gt;
&lt;p class="mb-0"&gt;&lt;strong&gt;修正行動：&lt;/strong&gt;「国会→内閣（不信任）」「裁判所→政治（違憲）」のチェックを入れる。&lt;/p&gt;
&lt;/div&gt;
&lt;/div&gt;
&lt;/div&gt;
&lt;/div&gt;
&lt;/section&gt;
&lt;hr class="rw-hr" /&gt;
&lt;p&gt;&lt;!-- =================== 立て直し手順 =================== --&gt;&lt;/p&gt;
&lt;section class="mb-4"&gt;
&lt;h2 class="h4 mb-3"&gt;立て直しの手順｜三権分立は「役割・関係・チェック」で図にする&lt;/h2&gt;
&lt;div class="rw-step"&gt;
&lt;div class="d-flex flex-wrap gap-2 align-items-center mb-2"&gt;
&lt;p&gt;&lt;span class="badge rounded-pill bg-primary"&gt;今日&lt;/span&gt;&lt;/p&gt;
&lt;div class="fw-bold"&gt;3分：役割（箱）を固定する&lt;/div&gt;
&lt;/div&gt;
&lt;div class="rw-figure"&gt;
&lt;div class="fw-bold mb-2"&gt;箱（役割）&lt;/div&gt;
&lt;ul class="mb-0"&gt;
&lt;li&gt;&lt;strong&gt;国会（立法）&lt;/strong&gt;：法律・予算・条約を審議し議決／内閣総理大臣を指名&lt;/li&gt;
&lt;li&gt;&lt;strong&gt;内閣（行政）&lt;/strong&gt;：政治を実行／国会に法案を提出／法律にもとづいて仕事を進める&lt;/li&gt;
&lt;li&gt;&lt;strong&gt;裁判所（司法）&lt;/strong&gt;：裁判を行う／&lt;strong&gt;憲法に合うか&lt;/strong&gt;を判断（違憲審査）&lt;/li&gt;
&lt;/ul&gt;
&lt;/div&gt;
&lt;p class="rw-mini mt-2 mb-0"&gt;まず「どこが何を決める場所か」を具体で言えるようにする。名称暗記はここでは主役になりません。&lt;/p&gt;
&lt;/div&gt;
&lt;div class="rw-step"&gt;
&lt;div class="d-flex flex-wrap gap-2 align-items-center mb-2"&gt;
&lt;p&gt;&lt;span class="badge rounded-pill bg-primary"&gt;今週&lt;/span&gt;&lt;/p&gt;
&lt;div class="fw-bold"&gt;5分：関係（行き来）を3本だけ入れる&lt;/div&gt;
&lt;/div&gt;
&lt;div class="row g-3"&gt;
&lt;div class="col-lg-6"&gt;
&lt;div class="rw-arrow"&gt;
&lt;div class="fw-bold mb-1"&gt;内閣 → 国会&lt;/div&gt;
&lt;div&gt;法案を提出する（起点は内閣、決めるのは国会）&lt;/div&gt;
&lt;/div&gt;
&lt;/div&gt;
&lt;div class="col-lg-6"&gt;
&lt;div class="rw-arrow"&gt;
&lt;div class="fw-bold mb-1"&gt;国会 → 内閣&lt;/div&gt;
&lt;div&gt;内閣総理大臣を指名する（国会中心の関係）&lt;/div&gt;
&lt;/div&gt;
&lt;/div&gt;
&lt;div class="col-lg-12"&gt;
&lt;div class="rw-arrow"&gt;
&lt;div class="fw-bold mb-1"&gt;国会 ↔ 裁判所&lt;/div&gt;
&lt;div&gt;法律が憲法に反すなら、裁判の場面で止まる可能性がある（違憲審査の入口）&lt;/div&gt;
&lt;/div&gt;
&lt;/div&gt;
&lt;/div&gt;
&lt;p class="mb-0 mt-3"&gt;制度は「制度→目的→具体例→ひっかけ」の順で固めると安定します。全体の型は&lt;br /&gt;
&lt;a href="https://jukureiwa.com/tips/honka_koumin/"&gt;公民の本質（制度のつかみ方）&lt;/a&gt;&lt;br /&gt;
でまとめています。&lt;/p&gt;
&lt;/div&gt;
&lt;div class="rw-step"&gt;
&lt;div class="d-flex flex-wrap gap-2 align-items-center mb-2"&gt;
&lt;p&gt;&lt;span class="badge rounded-pill bg-primary"&gt;今月&lt;/span&gt;&lt;/p&gt;
&lt;div class="fw-bold"&gt;チェックで点になる：どこで止まる？を言えるようにする&lt;/div&gt;
&lt;/div&gt;
&lt;div class="rw-figure"&gt;
&lt;div class="fw-bold mb-2"&gt;チェック（頻出3点）&lt;/div&gt;
&lt;ul class="mb-0"&gt;
&lt;li&gt;&lt;strong&gt;国会 → 内閣&lt;/strong&gt;：内閣不信任決議（内閣を続けてよいか止められる）&lt;/li&gt;
&lt;li&gt;&lt;strong&gt;裁判所 → 政治&lt;/strong&gt;：違憲審査（憲法に合わないなら止まる）&lt;/li&gt;
&lt;li&gt;&lt;strong&gt;国会の中&lt;/strong&gt;：衆議院が強い場面がある（条約・予算などの出題）&lt;/li&gt;
&lt;/ul&gt;
&lt;/div&gt;
&lt;p class="rw-mini mt-2 mb-0"&gt;「分担」ではなく「暴走を止める」仕組みとして理解すると、文章問題の判断が安定します。&lt;/p&gt;
&lt;/div&gt;
&lt;/section&gt;
&lt;hr class="rw-hr" /&gt;
&lt;p&gt;&lt;!-- =================== 典型出題 =================== --&gt;&lt;/p&gt;
&lt;section class="mb-4"&gt;
&lt;h2 class="h4 mb-3"&gt;国会・内閣・裁判所の典型出題｜誰が何をする？どこで止まる？&lt;/h2&gt;
&lt;div class="table-responsive"&gt;
&lt;table class="table rw-table align-middle"&gt;
&lt;thead class="table-light"&gt;
&lt;tr&gt;
&lt;th style="width: 30%;"&gt;問われ方（例）&lt;/th&gt;
&lt;th style="width: 36%;"&gt;判断ポイント（見る順）&lt;/th&gt;
&lt;th&gt;答えの芯（型）&lt;/th&gt;
&lt;/tr&gt;
&lt;/thead&gt;
&lt;tbody&gt;
&lt;tr&gt;
&lt;td&gt;&lt;strong&gt;法律はどこで成立？&lt;/strong&gt;&lt;/td&gt;
&lt;td&gt;「法律」を見たら国会へ。内閣は提出・執行側。&lt;/td&gt;
&lt;td&gt;&lt;strong&gt;国会で審議・議決&lt;/strong&gt;&lt;/td&gt;
&lt;/tr&gt;
&lt;tr&gt;
&lt;td&gt;&lt;strong&gt;予算・条約は誰が決める？&lt;/strong&gt;&lt;/td&gt;
&lt;td&gt;「案を作る」か「最終的に決める」かを分ける。&lt;/td&gt;
&lt;td&gt;&lt;strong&gt;国会が議決&lt;/strong&gt;／内閣は提出&lt;/td&gt;
&lt;/tr&gt;
&lt;tr&gt;
&lt;td&gt;&lt;strong&gt;首相は誰が選ぶ？&lt;/strong&gt;&lt;/td&gt;
&lt;td&gt;「指名」と「任命」を分け、動詞を先に見る。&lt;/td&gt;
&lt;td&gt;&lt;strong&gt;国会が指名&lt;/strong&gt;（任命の語も頻出）&lt;/td&gt;
&lt;/tr&gt;
&lt;tr&gt;
&lt;td&gt;&lt;strong&gt;内閣を止められるのは？&lt;/strong&gt;&lt;/td&gt;
&lt;td&gt;チェック機能（暴走を止める）に注目。&lt;/td&gt;
&lt;td&gt;&lt;strong&gt;国会（不信任決議）&lt;/strong&gt;&lt;/td&gt;
&lt;/tr&gt;
&lt;tr&gt;
&lt;td&gt;&lt;strong&gt;憲法に違反したら？&lt;/strong&gt;&lt;/td&gt;
&lt;td&gt;「憲法」が出たら違憲審査を思い出す。&lt;/td&gt;
&lt;td&gt;&lt;strong&gt;裁判所が違憲か判断&lt;/strong&gt;&lt;/td&gt;
&lt;/tr&gt;
&lt;/tbody&gt;
&lt;/table&gt;
&lt;/div&gt;
&lt;div class="rw-note mt-3"&gt;
&lt;div class="fw-bold mb-1"&gt;勝負は「動詞」&lt;/div&gt;
&lt;div&gt;提出／議決、指名／任命、執行／審議、審査――動詞で箱が決まる。主語より先に動詞に下線を引く。&lt;/div&gt;
&lt;/div&gt;
&lt;/section&gt;
&lt;hr class="rw-hr" /&gt;
&lt;p&gt;&lt;!-- =================== ミスと修正 =================== --&gt;&lt;/p&gt;
&lt;section class="mb-4"&gt;
&lt;h2 class="h4 mb-3"&gt;よくあるミスと修正｜選択肢で負ける原因を切る&lt;/h2&gt;
&lt;div class="row g-3"&gt;
&lt;div class="col-lg-6"&gt;
&lt;div class="card rw-card h-100"&gt;
&lt;div class="card-header py-3 px-3 px-lg-4"&gt;
&lt;div class="fw-bold"&gt;ミス①：主語を追って動詞を落とす&lt;/div&gt;
&lt;/div&gt;
&lt;div class="card-body p-3 p-lg-4"&gt;
&lt;p class="mb-2"&gt;&lt;strong&gt;症状：&lt;/strong&gt;文章を読んだのに、担当の判断がつかない。&lt;/p&gt;
&lt;p class="mb-2"&gt;&lt;strong&gt;原因：&lt;/strong&gt;判断に使うべき材料（動詞）を拾えていない。&lt;/p&gt;
&lt;p class="mb-0"&gt;&lt;strong&gt;修正行動：&lt;/strong&gt;選択肢の&lt;strong&gt;動詞に下線&lt;/strong&gt;→「国会語／内閣語／裁判所語」を決めてから読む。&lt;/p&gt;
&lt;/div&gt;
&lt;/div&gt;
&lt;/div&gt;
&lt;div class="col-lg-6"&gt;
&lt;div class="card rw-card h-100"&gt;
&lt;div class="card-header py-3 px-3 px-lg-4"&gt;
&lt;div class="fw-bold"&gt;ミス②：チェックを入れずに覚える&lt;/div&gt;
&lt;/div&gt;
&lt;div class="card-body p-3 p-lg-4"&gt;
&lt;p class="mb-2"&gt;&lt;strong&gt;症状：&lt;/strong&gt;三権分立が“分担”理解で止まる。&lt;/p&gt;
&lt;p class="mb-2"&gt;&lt;strong&gt;原因：&lt;/strong&gt;違憲審査・不信任決議が、用語で止まっている。&lt;/p&gt;
&lt;p class="mb-0"&gt;&lt;strong&gt;修正行動：&lt;/strong&gt;図に「止める矢印」を最低1本入れ、「どこで止まる？」を毎回言う。&lt;/p&gt;
&lt;/div&gt;
&lt;/div&gt;
&lt;/div&gt;
&lt;div class="col-lg-6"&gt;
&lt;div class="card rw-card h-100"&gt;
&lt;div class="card-header py-3 px-3 px-lg-4"&gt;
&lt;div class="fw-bold"&gt;ミス③：言葉が難しく見えて処理が遅い&lt;/div&gt;
&lt;/div&gt;
&lt;div class="card-body p-3 p-lg-4"&gt;
&lt;p class="mb-2"&gt;&lt;strong&gt;症状：&lt;/strong&gt;カタカナ語・抽象語で止まり、文章問題が遅れる。&lt;/p&gt;
&lt;p class="mb-2"&gt;&lt;strong&gt;原因：&lt;/strong&gt;語を“日本語で言い換え”できない。&lt;/p&gt;
&lt;p class="mb-0"&gt;&lt;strong&gt;修正行動：&lt;/strong&gt;頻出語を一文で言い換える。整理は&lt;br /&gt;
&lt;a href="https://jukureiwa.com/tips/katakana/"&gt;社会のカタカナ語対策&lt;/a&gt;&lt;br /&gt;
へつなげる。&lt;/p&gt;
&lt;/div&gt;
&lt;/div&gt;
&lt;/div&gt;
&lt;div class="col-lg-6"&gt;
&lt;div class="card rw-card h-100"&gt;
&lt;div class="card-header py-3 px-3 px-lg-4"&gt;
&lt;div class="fw-bold"&gt;ミス④：公民が単元ごとにバラける&lt;/div&gt;
&lt;/div&gt;
&lt;div class="card-body p-3 p-lg-4"&gt;
&lt;p class="mb-2"&gt;&lt;strong&gt;症状：&lt;/strong&gt;政治・選挙・経済が別物に感じる。&lt;/p&gt;
&lt;p class="mb-2"&gt;&lt;strong&gt;原因：&lt;/strong&gt;憲法→政治→選挙→経済の一本道で整理できていない。&lt;/p&gt;
&lt;p class="mb-0"&gt;&lt;strong&gt;修正行動：&lt;/strong&gt;「憲法（ルール）→政治（三権）→選挙（代表）→経済（暮らし）」で毎回“今どこ？”を確認する。&lt;/p&gt;
&lt;/div&gt;
&lt;/div&gt;
&lt;/div&gt;
&lt;/div&gt;
&lt;div class="rw-note mt-3"&gt;
&lt;div class="fw-bold mb-1"&gt;丸つけ基準（家庭運用で効く）&lt;/div&gt;
&lt;div&gt;正解でも「どの箱に戻して判断したか」を言えない場合は×扱い。再現性のない正解を増やさない。&lt;/div&gt;
&lt;/div&gt;
&lt;/section&gt;
&lt;hr class="rw-hr" /&gt;
&lt;p&gt;&lt;!-- =================== 家庭での回し方 =================== --&gt;&lt;/p&gt;
&lt;section class="mb-4"&gt;
&lt;h2 class="h4 mb-3"&gt;家庭での回し方｜15分で“しくみ”を固める週の設計&lt;/h2&gt;
&lt;div class="row g-3"&gt;
&lt;div class="col-lg-7"&gt;
&lt;div class="card rw-card"&gt;
&lt;div class="card-header py-3 px-3 px-lg-4"&gt;
&lt;div class="fw-bold"&gt;週2回×15分（短く固定して迷いを消す）&lt;/div&gt;
&lt;/div&gt;
&lt;div class="card-body p-3 p-lg-4"&gt;
&lt;ul class="mb-3"&gt;
&lt;li&gt;&lt;strong&gt;図を描く（3分）&lt;/strong&gt;：箱3つ＋矢印（関係1本・チェック1本）&lt;/li&gt;
&lt;li&gt;&lt;strong&gt;典型問題2問（8分）&lt;/strong&gt;：動詞に下線→箱に戻して判断&lt;/li&gt;
&lt;li&gt;&lt;strong&gt;丸つけ（4分）&lt;/strong&gt;：根拠が言えたら○、言えなければ×&lt;/li&gt;
&lt;/ul&gt;
&lt;div class="rw-figure"&gt;
&lt;div class="fw-bold mb-2"&gt;ミスノート（項目固定）&lt;/div&gt;
&lt;ul class="mb-0"&gt;
&lt;li&gt;拾い損ねた動詞（提出／議決／指名／任命／審査）&lt;/li&gt;
&lt;li&gt;チェックの抜け（不信任／違憲）&lt;/li&gt;
&lt;li&gt;次回は先に見る矢印（関係／チェック）&lt;/li&gt;
&lt;/ul&gt;
&lt;/div&gt;
&lt;p class="rw-mini mt-2 mb-0"&gt;しくみの作り方を公民全体へ広げるなら&lt;br /&gt;
&lt;a href="https://jukureiwa.com/tips/honka_koumin/"&gt;公民の本質&lt;/a&gt;&lt;br /&gt;
を次に読む理由になります。&lt;/p&gt;
&lt;/div&gt;
&lt;/div&gt;
&lt;/div&gt;
&lt;div class="col-lg-5"&gt;
&lt;div class="card rw-card h-100"&gt;
&lt;div class="card-header py-3 px-3 px-lg-4"&gt;
&lt;div class="fw-bold"&gt;声かけの型（評価ではなく確認）&lt;/div&gt;
&lt;/div&gt;
&lt;div class="card-body p-3 p-lg-4"&gt;
&lt;p class="mb-2"&gt;「分かった？」ではなく、行動を聞く。&lt;/p&gt;
&lt;ul class="mb-0"&gt;
&lt;li&gt;「動詞はどれ？」&lt;/li&gt;
&lt;li&gt;「国会語／内閣語／裁判所語のどれ？」&lt;/li&gt;
&lt;li&gt;「どこで止まる？」&lt;/li&gt;
&lt;/ul&gt;
&lt;p class="rw-mini mt-3 mb-0"&gt;この3つで、判断が図に戻る。&lt;/p&gt;
&lt;/div&gt;
&lt;/div&gt;
&lt;/div&gt;
&lt;/div&gt;
&lt;/section&gt;
&lt;hr class="rw-hr" /&gt;
&lt;p&gt;&lt;!-- =================== FAQ =================== --&gt;&lt;/p&gt;
&lt;section class="mb-4"&gt;
&lt;h2 class="h4 mb-3"&gt;FAQ&lt;/h2&gt;
&lt;div class="rw-faq"&gt;
&lt;details open=""&gt;
&lt;summary&gt;&lt;span class="q"&gt;Q&lt;/span&gt;&lt;br /&gt;
三権分立は暗記で押し切れない？&lt;br /&gt;
&lt;span class="chev"&gt;▾&lt;/span&gt;&lt;/summary&gt;
&lt;div class="ans"&gt;
&lt;p&gt;押し切れない場面が増える。差がつくのは、用語ではなく「指名／任命」「提出／議決」「違憲審査」など、関係とチェックを文章で問われる設問。図で戻れる状態にしてから暗記を足す方が安定する。&lt;/p&gt;
&lt;/div&gt;
&lt;/details&gt;
&lt;details&gt;
&lt;summary&gt;&lt;span class="q"&gt;Q&lt;/span&gt;&lt;br /&gt;
「指名」と「任命」が混乱する&lt;br /&gt;
&lt;span class="chev"&gt;▾&lt;/span&gt;&lt;/summary&gt;
&lt;div class="ans"&gt;
&lt;p&gt;&lt;strong&gt;国会が「指名」&lt;/strong&gt;（首相を決める中心）。一方で、形式として&lt;strong&gt;天皇が「任命」&lt;/strong&gt;という言い方が出やすい。問題文では主語より先に動詞に下線を引き、箱に戻して判断する。&lt;/p&gt;
&lt;/div&gt;
&lt;/details&gt;
&lt;details&gt;
&lt;summary&gt;&lt;span class="q"&gt;Q&lt;/span&gt;&lt;br /&gt;
違憲審査がピンとこない&lt;br /&gt;
&lt;span class="chev"&gt;▾&lt;/span&gt;&lt;/summary&gt;
&lt;div class="ans"&gt;
&lt;p&gt;「憲法に合うかどうかで止める仕組み」として覚える。法律が作れても、憲法に反すならそのまま通し続けられない、というチェックが“分立”の意味になる。&lt;/p&gt;
&lt;/div&gt;
&lt;/details&gt;
&lt;details&gt;
&lt;summary&gt;&lt;span class="q"&gt;Q&lt;/span&gt;&lt;br /&gt;
選択肢が全部それらしく見える&lt;br /&gt;
&lt;span class="chev"&gt;▾&lt;/span&gt;&lt;/summary&gt;
&lt;div class="ans"&gt;
&lt;p&gt;主語より先に&lt;strong&gt;動詞&lt;/strong&gt;を見る。「議決・指名」は国会寄り、「提出・執行」は内閣寄り、「審査・違憲」は裁判所寄り。動詞で箱を決めてから読むと迷いが減る。&lt;/p&gt;
&lt;/div&gt;
&lt;/details&gt;
&lt;details&gt;
&lt;summary&gt;&lt;span class="q"&gt;Q&lt;/span&gt;&lt;br /&gt;
公民全体の入口はどこから？&lt;br /&gt;
&lt;span class="chev"&gt;▾&lt;/span&gt;&lt;/summary&gt;
&lt;div class="ans"&gt;
&lt;p&gt;入口は憲法。憲法がルールの土台で、政治（三権）は運用、選挙は参加、経済は暮らしの仕組み。一本道で整理したい場合は&lt;br /&gt;
&lt;a href="https://jukureiwa.com/honka/"&gt;社会の本質（全体設計）&lt;/a&gt;&lt;br /&gt;
を先に入れると迷いが減る。&lt;/p&gt;
&lt;/div&gt;
&lt;/details&gt;
&lt;/div&gt;
&lt;/section&gt;
&lt;hr class="rw-hr" /&gt;
&lt;p&gt;&lt;!-- =================== 次に読む + 問い合わせ =================== --&gt;&lt;/p&gt;
&lt;section class="mb-5"&gt;
&lt;h2 class="h4 mb-3"&gt;次に読む｜公民の“しくみ”を得点に変えるために&lt;/h2&gt;
&lt;div class="row g-3"&gt;
&lt;p&gt;&lt;!-- 判断整理：悩みHub（前段） --&gt;&lt;/p&gt;
&lt;div class="col-lg-4"&gt;
&lt;div class="card rw-card h-100 border-primary"&gt;
&lt;div class="card-header py-3 px-3 px-lg-4"&gt;
&lt;div class="fw-bold"&gt;まずは詰まりを整理する&lt;/div&gt;
&lt;/div&gt;
&lt;div class="card-body p-3 p-lg-4"&gt;
&lt;p class="mb-3"&gt;
公民だけでなく、歴史・地理を含めて「どこで点が止まっているか」を切り分け、次に読む1本を決める入口。
&lt;/p&gt;
&lt;p&gt;&lt;a class="btn btn-outline-primary w-100" href="https://jukureiwa.com/tips/naaymi_hub/"&gt;&lt;br /&gt;
社会の悩み別整理を見る&lt;br /&gt;
&lt;/a&gt;
&lt;/div&gt;
&lt;/div&gt;
&lt;/div&gt;
&lt;div class="col-lg-4"&gt;
&lt;div class="card rw-card h-100"&gt;
&lt;div class="card-header py-3 px-3 px-lg-4"&gt;
&lt;div class="fw-bold"&gt;公民の本質を固める&lt;/div&gt;
&lt;/div&gt;
&lt;div class="card-body p-3 p-lg-4"&gt;
&lt;p class="mb-3"&gt;用語暗記ではなく「制度→目的→具体例→ひっかけ」で判断する型を作る。&lt;/p&gt;
&lt;p&gt;&lt;a class="btn btn-primary w-100" href="https://jukureiwa.com/tips/honka_koumin/"&gt;公民の本質へ&lt;/a&gt;
&lt;/div&gt;
&lt;/div&gt;
&lt;/div&gt;
&lt;div class="col-lg-4"&gt;
&lt;div class="card rw-card h-100"&gt;
&lt;div class="card-header py-3 px-3 px-lg-4"&gt;
&lt;div class="fw-bold"&gt;カタカナ語で止まらない&lt;/div&gt;
&lt;/div&gt;
&lt;div class="card-body p-3 p-lg-4"&gt;
&lt;p class="mb-3"&gt;文章問題の処理速度を落とす語を、日本語で言い換えて固める。&lt;/p&gt;
&lt;p&gt;&lt;a class="btn btn-outline-primary w-100" href="https://jukureiwa.com/tips/katakana/"&gt;カタカナ語対策へ&lt;/a&gt;
&lt;/div&gt;
&lt;/div&gt;
&lt;/div&gt;
&lt;div class="col-lg-4"&gt;
&lt;div class="card rw-card h-100"&gt;
&lt;div class="card-header py-3 px-3 px-lg-4"&gt;
&lt;div class="fw-bold"&gt;社会の全体設計へつなぐ&lt;/div&gt;
&lt;/div&gt;
&lt;div class="card-body p-3 p-lg-4"&gt;
&lt;p class="mb-3"&gt;憲法→政治→選挙→経済まで、迷いなく回す一本道を作る。&lt;/p&gt;
&lt;p&gt;&lt;a class="btn btn-outline-primary w-100" href="https://jukureiwa.com/honka/"&gt;社会の本質（全体）へ&lt;/a&gt;
&lt;/div&gt;
&lt;/div&gt;
&lt;/div&gt;
&lt;/div&gt;
&lt;div class="rw-cta p-4 p-lg-5 mt-4"&gt;
&lt;div class="row g-3 align-items-center"&gt;
&lt;div class="col-lg-8"&gt;
&lt;div class="fw-bold h5 mb-2"&gt;問い合わせ&lt;/div&gt;
&lt;p class="mb-0"&gt;
三権分立は、図で戻れるようになると公民全体の理解も進みやすい。&lt;br /&gt;
答案や現状に合わせて「どの矢印が抜けているか」「動詞で負けているか」を整理し、&lt;br /&gt;
家庭運用まで落とし込む形で進めたい場合は、問い合わせ窓口を参照してほしい。
&lt;/p&gt;
&lt;/div&gt;
&lt;div class="col-lg-4 text-lg-end"&gt;
&lt;a class="btn btn-primary btn-lg rw-btnwide" href="https://jukureiwa.com/inquiry/"&gt;問い合わせはこちら&lt;/a&gt;&lt;/p&gt;
&lt;div class="rw-mini mt-2"&gt;必要な範囲だけ相談する形でも問題ない。&lt;/div&gt;
&lt;/div&gt;
&lt;/div&gt;
&lt;/div&gt;
&lt;/section&gt;
&lt;/div&gt;
&lt;section class="veu_cta" id="veu_cta-198"&gt;&lt;h1 class="cta_title"&gt;本科「歴史の完成」≪８回完結講座≫&lt;/h1&gt;&lt;div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image_exist"&gt;歴史分野は「いつ」「どこで」「何が」起きたのかを有機的に理解すること、 通り一遍の言葉で言うならば「流れを意識する」ことが求められる分野です。 したがって、時代別に別々のものとして覚えようとしても、分野別(政治・文化……など)に学習を進めようとしても、 それだけでは十分な学習効果を上げることが出来ません。当塾では、時代背景とその中の様々な事象を結び付けていくことで、付け焼刃でない深く理解をさせるように指導を行っていきます。&lt;/div&gt;&lt;div class="cta_body_link"&gt;&lt;a href="https://jukureiwa.com/honka/" class="btn btn-primary btn-block btn-lg" target="_blank"&gt;開講講座：本科「歴史の完成」≪８回完結講座≫&lt;/a&gt;&lt;/div&gt;&lt;/div&gt;&lt;!--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</si>
  <si>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https://dokkai-labo.tokyo/col_blog/dokkai-online-kobetsu/
【検出された不自然ワード】
- 崩れ
- 型
- 迷い
- 固定
- 手順
- 立て直
- 設計
- 整え
【本文】
------
&lt;div class="container my-4"&gt;
&lt;p&gt;&lt;!-- Hero / 導入部分 --&gt;&lt;/p&gt;
&lt;div class="card shadow-sm mb-4 border-0" style="background: linear-gradient(135deg, #4a148c, #006064); color: #fff;"&gt;
&lt;div class="card-body p-4"&gt;
&lt;div class="d-flex flex-wrap justify-content-between align-items-center mb-2"&gt;&lt;span class="badge bg-warning text-dark mb-2" style="font-size: 0.8rem;"&gt;中学受験国語／オンライン個別指導&lt;/span&gt;&lt;br /&gt;
&lt;span class="badge bg-light text-dark mb-2" style="font-size: 0.75rem;"&gt;読解ラボ東京オンライン&lt;/span&gt;&lt;/div&gt;
&lt;h1 class="card-title mb-3" style="font-size: 1.9rem; line-height: 1.5;"&gt;&lt;/h1&gt;
&lt;p class="card-text mb-2" style="font-size: 0.98rem;"&gt;「オンライン国語の個別指導が増えているけれど、本当に効果があるのか」「読解ラボ東京のオンライン個別は、他のオンライン塾と何が違うのか」と不安に感じている保護者の方は多いと思います。&lt;br /&gt;
特に中学受験の国語は、ただ授業動画を見るだけでは読解力や記述力が安定しにくい教科です。&lt;/p&gt;
&lt;p class="card-text mb-0" style="font-size: 0.98rem;"&gt;読解ラボ東京のオンライン個別指導は、完全1対1で本文への線引きや設問処理、記述の書き換えをリアルタイムで行い、過去問指導や志望校別の出題分析まで含めた本番対応型の国語専門塾です。&lt;br /&gt;
本記事では、具体的な授業の進め方や指導方針、生徒のタイプ別の成功事例を通して、サービス全体のイメージを持っていただけるように解説します。&lt;/p&gt;
&lt;/div&gt;
&lt;/div&gt;
&lt;p&gt;&lt;!-- 導入の要約ボックス --&gt;&lt;/p&gt;
&lt;div class="row mb-4"&gt;
&lt;div class="col-md-8"&gt;
&lt;div class="alert alert-info mb-3"&gt;
&lt;p&gt;&lt;strong&gt;この記事で分かること&lt;/strong&gt;&lt;/p&gt;
&lt;ul class="mb-0 mt-2"&gt;
&lt;li&gt;一般的なオンライン国語と読解ラボ東京のオンライン個別指導の違い&lt;/li&gt;
&lt;li&gt;本文処理・設問処理・記述指導をオンラインで行う具体的な方法&lt;/li&gt;
&lt;li&gt;過去問指導や志望校別対策をオンラインで完結させる流れ&lt;/li&gt;
&lt;li&gt;どのようなタイプの子がオンライン国語の個別指導と相性が良いか&lt;/li&gt;
&lt;/ul&gt;
&lt;/div&gt;
&lt;/div&gt;
&lt;div class="col-md-4"&gt;
&lt;div class="card border-0 shadow-sm h-100"&gt;
&lt;div class="card-body p-3"&gt;
&lt;h2 class="h6 mb-2"&gt;結論のイメージ&lt;/h2&gt;
&lt;p class="mb-1" style="font-size: 0.9rem;"&gt;読解ラボ東京のオンライン個別指導は、映像授業ではなく「思考のプロセス」を見取り、整えていくことに特化した中学受験国語専門の個別指導です。&lt;/p&gt;
&lt;ul class="mb-1 ps-3" style="font-size: 0.9rem;"&gt;
&lt;li&gt;完全1対1の国語専門オンライン個別指導&lt;/li&gt;
&lt;li&gt;本文と設問の往復や記述の書き換えをリアルタイムで指導&lt;/li&gt;
&lt;li&gt;過去問と志望校別の出題分析を含む本番対応型カリキュラム&lt;/li&gt;
&lt;/ul&gt;
&lt;p class="mb-0" style="font-size: 0.9rem;"&gt;「オンラインだからこそ見えるもの」を最大限に生かし、読解力と記述力を実戦レベルまで引き上げていきます。&lt;/p&gt;
&lt;/div&gt;
&lt;/div&gt;
&lt;/div&gt;
&lt;/div&gt;
&lt;p&gt;&lt;!-- 背景：なぜこの悩みが生まれるのか --&gt;&lt;/p&gt;
&lt;div class="card shadow-sm mb-4"&gt;
&lt;div class="card-body p-4"&gt;
&lt;h2 class="h4 mb-3 border-start ps-3" style="border-color: #4a148c;"&gt;この悩みが起きる背景&lt;/h2&gt;
&lt;h3 class="h5 mb-2"&gt;オンラインは「ライブ解説や動画視聴」というイメージが強い&lt;/h3&gt;
&lt;p&gt;オンライン国語と言うと、多くの方が次のようなスタイルを思い浮かべます。&lt;/p&gt;
&lt;ul&gt;
&lt;li&gt;決まった時間にライブ授業を視聴するだけのスタイル&lt;/li&gt;
&lt;li&gt;録画された授業動画を好きなタイミングで再生するスタイル&lt;/li&gt;
&lt;li&gt;分からないところをチャットで質問すると、後から解説が返ってくるスタイル&lt;/li&gt;
&lt;/ul&gt;
&lt;p&gt;算数や理科であれば、こうした授業動画中心のオンライン指導でも一定の効果が出る場合があります。&lt;br /&gt;
しかし、中学受験の国語、特に記述を含む本格的な国語では、次のような問題が起きやすくなります。&lt;/p&gt;
&lt;ul&gt;
&lt;li&gt;子どもが本文にどう線を引いているかが分からない。&lt;/li&gt;
&lt;li&gt;設問をどの順番で読み、どこで思考が止まっているのかが見えない。&lt;/li&gt;
&lt;li&gt;記述答案だけを後から見ても、途中の考え方が把握しにくい。&lt;/li&gt;
&lt;/ul&gt;
&lt;p class="mb-0"&gt;結果として、「テストや過去問の答案だけがオンラインでやり取りされる」状態になり、&lt;br /&gt;
読解のプロセスや思考のズレが見えないまま演習を重ねてしまうことが大きな課題になります。&lt;/p&gt;
&lt;h3 class="h5 mt-4 mb-2"&gt;子どもがつまずく典型パターン&lt;/h3&gt;
&lt;p&gt;中学受験の国語で、子どもがどのようにつまずいているのかを整理してみると、オンライン指導で見えづらくなりやすいポイントがはっきりしてきます。&lt;/p&gt;
&lt;div class="table-responsive mb-3"&gt;
&lt;table class="table table-bordered table-hover align-middle mb-0"&gt;
&lt;thead style="background-color: #f3e5f5;"&gt;
&lt;tr class="text-center"&gt;
&lt;th style="width: 30%;"&gt;場面&lt;/th&gt;
&lt;th style="width: 70%;"&gt;よくあるつまずき方&lt;/th&gt;
&lt;/tr&gt;
&lt;/thead&gt;
&lt;tbody&gt;
&lt;tr&gt;
&lt;td&gt;本文を読む段階&lt;/td&gt;
&lt;td&gt;段落ごとの要点が整理されないまま、感覚的に読み進めてしまう。&lt;/td&gt;
&lt;/tr&gt;
&lt;tr&gt;
&lt;td&gt;設問を読む段階&lt;/td&gt;
&lt;td&gt;条件を細かく読まず、何となく本文を探し始めるため、ズレた場所を読み続けてしまう。&lt;/td&gt;
&lt;/tr&gt;
&lt;tr&gt;
&lt;td&gt;選択肢を選ぶ段階&lt;/td&gt;
&lt;td&gt;本文の根拠ではなく、「しっくりくるかどうか」で選んでしまい、説明ができない。&lt;/td&gt;
&lt;/tr&gt;
&lt;tr&gt;
&lt;td&gt;記述を書く段階&lt;/td&gt;
&lt;td&gt;材料集めと文章化がごちゃまぜになり、感想文や一要素だけの文章になってしまう。&lt;/td&gt;
&lt;/tr&gt;
&lt;tr&gt;
&lt;td&gt;過去問の復習&lt;/td&gt;
&lt;td&gt;丸付けと解答写しだけで終わり、なぜ間違えたのかが言語化されない。&lt;/td&gt;
&lt;/tr&gt;
&lt;/tbody&gt;
&lt;/table&gt;
&lt;/div&gt;
&lt;p&gt;これらは「国語が苦手」という一言で片付けられがちですが、実際には、&lt;br /&gt;
本文処理、設問処理、記述の組み立てという三つのプロセスのどこかが抜け落ちていることがほとんどです。&lt;br /&gt;
このプロセスが見えなければ、どんなに解説を聞いても読解力や記述力は安定しません。&lt;/p&gt;
&lt;h3 class="h5 mt-4 mb-2"&gt;具体例 一般的なオンライン授業で伸び悩んだケース&lt;/h3&gt;
&lt;p&gt;例えば、ある五年生のお子さまのケースをご紹介します。&lt;/p&gt;
&lt;ul&gt;
&lt;li&gt;四年生から大手塾の映像授業で国語を受講していた。&lt;/li&gt;
&lt;li&gt;模試の偏差値は四年生の終わりで50前後。&lt;/li&gt;
&lt;li&gt;五年生で動画授業とテキスト演習を続けたが、偏差値はほとんど変わらなかった。&lt;/li&gt;
&lt;/ul&gt;
&lt;p class="mb-0"&gt;読解ラボ東京のオンライン個別指導で手元カメラを通してノートを確認すると、&lt;br /&gt;
本文にはたくさん線が引いてあるのに、その理由を説明できない、&lt;br /&gt;
設問の条件を読み落としているために、正しい場所を読んでも回答がずれてしまう、&lt;br /&gt;
記述は本文の言葉を使わず感想でまとめてしまう、といったプロセスのズレが見えてきました。&lt;br /&gt;
ここから、本文処理・設問処理・記述の三つを、完全1対1のオンライン個別指導で組み立て直していくことになります。&lt;/p&gt;
&lt;/div&gt;
&lt;/div&gt;
&lt;p&gt;&lt;!-- オンライン国語個別の強み --&gt;&lt;/p&gt;
&lt;div class="card shadow-sm mb-4"&gt;
&lt;div class="card-body p-4"&gt;
&lt;h2 class="h4 mb-3 border-start ps-3" style="border-color: #006064;"&gt;オンライン国語個別指導が効果を発揮する理由&lt;/h2&gt;
&lt;h3 class="h5 mb-2"&gt;手元カメラで思考のズレをその場で把握できる&lt;/h3&gt;
&lt;p&gt;読解ラボ東京のオンライン個別指導では、画面共有に加えて手元カメラを使い、&lt;br /&gt;
ノートや問題集への書き込みをリアルタイムで映します。講師は次のような情報を細かく確認します。&lt;/p&gt;
&lt;ul&gt;
&lt;li&gt;どのタイミングでどの段落に線を引いているのか。&lt;/li&gt;
&lt;li&gt;設問番号や段落番号のメモをどのようにとっているのか。&lt;/li&gt;
&lt;li&gt;選択肢をどの順番で読み、どの選択肢で迷っているのか。&lt;/li&gt;
&lt;li&gt;記述を書くときに、本文のどの文やメモを見ながらペンを動かしているのか。&lt;/li&gt;
&lt;/ul&gt;
&lt;p&gt;紙の答案だけでは分からない途中の考え方が見えることで、&lt;br /&gt;
「そもそもこの読み方をしているからここで迷う」という原因までさかのぼって修正できます。&lt;br /&gt;
これはオンラインだからこそ可能な強みと言えます。&lt;/p&gt;
&lt;h3 class="h5 mt-4 mb-2"&gt;本文と設問の往復動作を画面上で可視化する&lt;/h3&gt;
&lt;p&gt;読解ラボ東京のオンライン国語では、本文と設問の往復を何度も繰り返します。&lt;/p&gt;
&lt;ol&gt;
&lt;li&gt;設問で聞かれていることを確認する。&lt;/li&gt;
&lt;li&gt;本文の該当段落に戻る。&lt;/li&gt;
&lt;li&gt;再び設問に戻り、条件や字数を確認する。&lt;/li&gt;
&lt;/ol&gt;
&lt;p&gt;こうした動きを、講師が画面共有上で矢印やマーカーを使って示していきます。&lt;br /&gt;
何度も同じ動線を一緒にたどることで、「設問から本文へ、そして設問へ戻る」という読解の型が少しずつ刷り込まれていきます。&lt;/p&gt;
&lt;h3 class="h5 mt-4 mb-2"&gt;記述答案の書き換えをリアルタイムで行う&lt;/h3&gt;
&lt;p&gt;読解ラボ東京のオンライン個別指導の大きな特徴が、記述答案の書き換えをその場で行う指導です。&lt;/p&gt;
&lt;ul&gt;
&lt;li&gt;お子さまが書いた記述をオンラインホワイトボードに写し出す。&lt;/li&gt;
&lt;li&gt;本文のどの部分からどの要素を取るべきだったかを色分けして示す。&lt;/li&gt;
&lt;li&gt;良い表現は残しつつ、足りない要素や順番のズレを一緒に修正する。&lt;/li&gt;
&lt;li&gt;最終的に、お子さま自身に完成版の記述を書き直してもらう。&lt;/li&gt;
&lt;/ul&gt;
&lt;p&gt;模範解答を見せるだけで終わらず、ビフォーアフターを自分の手で体験させることで、&lt;br /&gt;
記述の「型」が少しずつ身についていきます。これは記述力の土台作りにとって非常に重要なプロセスです。&lt;/p&gt;
&lt;h3 class="h5 mt-4 mb-2"&gt;過去問指導と志望校別の出題分析&lt;/h3&gt;
&lt;p&gt;六年生以降は、過去問演習の質が合否を大きく左右します。読解ラボ東京では、オンライン個別指導の中で次のような流れを取ります。&lt;/p&gt;
&lt;ul&gt;
&lt;li&gt;ご家庭で時間を計って過去問を解いてもらう。&lt;/li&gt;
&lt;li&gt;オンライン授業で答案を共有し、設問ごとに処理を巻き戻して確認する。&lt;/li&gt;
&lt;li&gt;なぜ正解したのか、なぜ間違えたのかを言語化させる。&lt;/li&gt;
&lt;li&gt;志望校の出題傾向に合わせて、必要なテーマや形式を重点的に補強する。&lt;/li&gt;
&lt;/ul&gt;
&lt;p&gt;過去問一回から得られる学びの量を最大化することで、「解いた年数」ではなく「一回あたりの学びの深さ」で合格ラインを目指します。&lt;/p&gt;
&lt;p&gt;&lt;!-- 中央CTA: オンライン国語 個別指導 --&gt;&lt;/p&gt;
&lt;div class="card mt-4 border-0 shadow-sm" style="background: linear-gradient(135deg, #e3f2fd, #e8eaf6);"&gt;
&lt;div class="card-body p-3 p-md-4"&gt;
&lt;div class="row align-items-center"&gt;
&lt;div class="col-md-8"&gt;
&lt;h3 class="h6 mb-2"&gt;中学受験国語をオンライン中心で整えたいご家庭へ&lt;/h3&gt;
&lt;p class="mb-2" style="font-size: 0.95rem;"&gt;読解ラボ東京では、読解力と記述力、過去問指導までをオンラインで一体的に扱う国語専門のオンライン個別指導を行っています。&lt;br /&gt;
手元カメラと画面共有を組み合わせて、思考のプロセスから丁寧に整えていくことを重視しています。&lt;/p&gt;
&lt;p class="mb-0" style="font-size: 0.95rem;"&gt;中学受験国語をオンラインで本格的に整えたい方は、&lt;br /&gt;
&lt;a href="https://dokkai-labo.tokyo/kobetsuonline01/" target="_blank" rel="noopener"&gt;&lt;br /&gt;
オンライン国語 個別指導&lt;br /&gt;
&lt;/a&gt;&lt;br /&gt;
の詳細も一度ご確認ください。&lt;/p&gt;
&lt;/div&gt;
&lt;div class="col-md-4 text-md-end mt-3 mt-md-0"&gt;&lt;a class="btn btn-primary" href="https://dokkai-labo.tokyo/kobetsuonline01/" target="_blank" rel="noopener"&gt;&lt;br /&gt;
オンライン国語個別を詳しく見る&lt;br /&gt;
&lt;/a&gt;&lt;/div&gt;
&lt;/div&gt;
&lt;/div&gt;
&lt;/div&gt;
&lt;/div&gt;
&lt;/div&gt;
&lt;p&gt;&lt;!-- ===================== 追記：不足補完（検索面を広げる/比較検討の不安を潰す） ===================== --&gt;&lt;/p&gt;
&lt;div class="card shadow-sm mb-4"&gt;
&lt;div class="card-body p-4"&gt;
&lt;h2 class="h4 mb-3 border-start ps-3" style="border-color: #ff6f00;"&gt;受講前に確認したいチェックリスト（向き・準備・失敗回避）&lt;/h2&gt;
&lt;h3 class="h5 mb-2"&gt;まずは「相性」を3分で判定&lt;/h3&gt;
&lt;div class="table-responsive mb-3"&gt;
&lt;table class="table table-bordered align-middle mb-0"&gt;
&lt;thead style="background-color: #fff3e0;"&gt;
&lt;tr class="text-center"&gt;
&lt;th style="width: 50%;"&gt;オンライン個別が特に向く&lt;/th&gt;
&lt;th style="width: 50%;"&gt;先に整えると伸びやすい&lt;/th&gt;
&lt;/tr&gt;
&lt;/thead&gt;
&lt;tbody&gt;
&lt;tr&gt;
&lt;td&gt;
&lt;ul class="mb-0 ps-3"&gt;
&lt;li&gt;国語だけ偏差値が不安定（乱高下する）&lt;/li&gt;
&lt;li&gt;記述が弱い（要素抜け／感想寄り／本文語彙が使えない）&lt;/li&gt;
&lt;li&gt;線は引くが「理由」を説明できない&lt;/li&gt;
&lt;li&gt;集団塾で国語だけ質問できず置いていかれる&lt;/li&gt;
&lt;/ul&gt;
&lt;/td&gt;
&lt;td&gt;
&lt;ul class="mb-0 ps-3"&gt;
&lt;li&gt;机上環境（手元カメラが固定できる）を作る&lt;/li&gt;
&lt;li&gt;授業中に声に出して説明する習慣をつける&lt;/li&gt;
&lt;li&gt;漢字・語彙は家庭で毎日回す（短時間×反復）&lt;/li&gt;
&lt;li&gt;過去問は「実施条件（時間/年度）」を記録する&lt;/li&gt;
&lt;/ul&gt;
&lt;/td&gt;
&lt;/tr&gt;
&lt;/tbody&gt;
&lt;/table&gt;
&lt;/div&gt;
&lt;h3 class="h5 mt-4 mb-2"&gt;必要な機材・環境（最低ライン）&lt;/h3&gt;
&lt;ul&gt;
&lt;li&gt;&lt;strong&gt;PCまたはタブレット&lt;/strong&gt;（画面共有が安定しやすい）&lt;/li&gt;
&lt;li&gt;&lt;strong&gt;手元カメラ&lt;/strong&gt;（スマホ可：三脚や固定具があるとスムーズ）&lt;/li&gt;
&lt;li&gt;&lt;strong&gt;筆記用具＋ノート&lt;/strong&gt;（線引き・要点メモ・答案作成を可視化）&lt;/li&gt;
&lt;li&gt;&lt;strong&gt;静かな場所&lt;/strong&gt;（「説明させる授業」なので音声が重要）&lt;/li&gt;
&lt;/ul&gt;
&lt;div class="rounded" style="background-color: whitesmoke; padding: 10px;"&gt;&lt;strong&gt;ポイント：&lt;/strong&gt;オンライン国語は「画面を見る授業」ではなく、&lt;strong&gt;手元で何をしているか（線引き/メモ/解き順）&lt;/strong&gt;を見せて整える授業です。&lt;br /&gt;
机上が映る環境を先に作るだけで、効果が出やすくなります。&lt;/div&gt;
&lt;/div&gt;
&lt;/div&gt;
&lt;div class="card shadow-sm mb-4"&gt;
&lt;div class="card-body p-4"&gt;
&lt;h2 class="h4 mb-3 border-start ps-3" style="border-color: #2e7d32;"&gt;他のオンライン国語との違い（比較で一発で理解）&lt;/h2&gt;
&lt;div class="table-responsive mb-2"&gt;
&lt;table class="table table-bordered table-hover align-middle mb-0"&gt;
&lt;thead style="background-color: #e8f5e9;"&gt;
&lt;tr class="text-center"&gt;
&lt;th style="width: 26%;"&gt;比較軸&lt;/th&gt;
&lt;th style="width: 37%;"&gt;一般的なオンライン国語&lt;/th&gt;
&lt;th style="width: 37%;"&gt;読解ラボ東京（オンライン個別）&lt;/th&gt;
&lt;/tr&gt;
&lt;/thead&gt;
&lt;tbody&gt;
&lt;tr&gt;
&lt;td&gt;授業形態&lt;/td&gt;
&lt;td&gt;動画視聴・ライブ視聴が中心&lt;/td&gt;
&lt;td&gt;&lt;strong&gt;完全1対1&lt;/strong&gt;で対話しながら進行&lt;/td&gt;
&lt;/tr&gt;
&lt;tr&gt;
&lt;td&gt;何が見えるか&lt;/td&gt;
&lt;td&gt;答案（結果）中心&lt;/td&gt;
&lt;td&gt;&lt;strong&gt;線引き/メモ/迷い&lt;/strong&gt;など思考プロセスまで&lt;/td&gt;
&lt;/tr&gt;
&lt;tr&gt;
&lt;td&gt;記述対策&lt;/td&gt;
&lt;td&gt;添削返却で完結しがち&lt;/td&gt;
&lt;td&gt;&lt;strong&gt;その場で書き換え&lt;/strong&gt;（ビフォー→修正→アフター）&lt;/td&gt;
&lt;/tr&gt;
&lt;tr&gt;
&lt;td&gt;過去問&lt;/td&gt;
&lt;td&gt;解説視聴・答え合わせ中心&lt;/td&gt;
&lt;td&gt;&lt;strong&gt;処理を巻き戻して原因特定&lt;/strong&gt;＋志望校別分析&lt;/td&gt;
&lt;/tr&gt;
&lt;tr&gt;
&lt;td&gt;狙い&lt;/td&gt;
&lt;td&gt;知識・解法の提供&lt;/td&gt;
&lt;td&gt;&lt;strong&gt;型（再現性）&lt;/strong&gt;の定着＝本番で点がブレない状態&lt;/td&gt;
&lt;/tr&gt;
&lt;/tbody&gt;
&lt;/table&gt;
&lt;/div&gt;
&lt;p class="mb-0" style="font-size: 0.95rem;"&gt;国語は「解説を聞いた量」よりも、&lt;strong&gt;同じ手順で解けるようになったか&lt;/strong&gt;が成績を決めます。&lt;br /&gt;
比較の要点は、答案だけを見るか、&lt;strong&gt;途中の考え方まで整えるか&lt;/strong&gt;です。&lt;/p&gt;
&lt;/div&gt;
&lt;/div&gt;
&lt;div class="card shadow-sm mb-4"&gt;
&lt;div class="card-body p-4"&gt;
&lt;h2 class="h4 mb-3 border-start ps-3" style="border-color: #6a1b9a;"&gt;1回の授業の流れ（何を、どこまでやる？）&lt;/h2&gt;
&lt;ol&gt;
&lt;li&gt;&lt;strong&gt;前回の復習&lt;/strong&gt;：同じミスが再発していないか（チェックリストで確認）&lt;/li&gt;
&lt;li&gt;&lt;strong&gt;本文処理&lt;/strong&gt;：段落要点／対比・因果／心情の根拠を可視化&lt;/li&gt;
&lt;li&gt;&lt;strong&gt;設問処理&lt;/strong&gt;：条件分解→該当箇所→根拠の言い換え&lt;/li&gt;
&lt;li&gt;&lt;strong&gt;記述&lt;/strong&gt;：要素抽出→並べ替え→文章化→その場で書き換え&lt;/li&gt;
&lt;li&gt;&lt;strong&gt;宿題設計&lt;/strong&gt;：翌日やる「書き直し」まで決めて再現性を作る&lt;/li&gt;
&lt;/ol&gt;
&lt;div class="rounded" style="background-color: whitesmoke; padding: 10px;"&gt;&lt;strong&gt;宿題の基本：&lt;/strong&gt;授業で直した記述は&lt;strong&gt;翌日&lt;/strong&gt;にもう一度書き直す（ここで定着が進みます）。&lt;br /&gt;
量より「同じ型で処理できるか」を優先します。&lt;/div&gt;
&lt;/div&gt;
&lt;/div&gt;
&lt;div class="card shadow-sm mb-4"&gt;
&lt;div class="card-body p-4"&gt;
&lt;h2 class="h4 mb-3 border-start ps-3" style="border-color: #006064;"&gt;よくある質問（FAQ）&lt;/h2&gt;
&lt;div class="rounded mb-3" style="background-color: whitesmoke; padding: 10px;"&gt;
&lt;p class="mb-2"&gt;&lt;strong&gt;Q. オンラインでも本当に記述は伸びますか？&lt;/strong&gt;&lt;br /&gt;
A. 伸びます。ポイントは「添削を受ける」だけでなく、&lt;strong&gt;その場で書き換える&lt;/strong&gt;ことです。どの要素が抜け、どこを本文から拾うべきかを可視化し、完成版を自分で書き直すことで型が残ります。&lt;/p&gt;
&lt;p class="mb-2"&gt;&lt;strong&gt;Q. 集団塾と併用できますか？&lt;/strong&gt;&lt;br /&gt;
A. 併用が現実的です。集団塾は演習量、オンライン個別は&lt;strong&gt;読み方・解き方の矯正&lt;/strong&gt;に向きます。国語だけ伸び悩むケースほど効果が出やすいです。&lt;/p&gt;
&lt;p class="mb-2"&gt;&lt;strong&gt;Q. 何年生から始めるのが良いですか？&lt;/strong&gt;&lt;br /&gt;
A. 4〜5年生で「線を引くが理由が言えない」「記述が崩れる」が見えた段階が始めどきです。6年生は過去問期なので、&lt;strong&gt;処理の型&lt;/strong&gt;を早く固めるほど有利です。&lt;/p&gt;
&lt;p class="mb-2"&gt;&lt;strong&gt;Q. 週1で足りますか？&lt;/strong&gt;&lt;br /&gt;
A. 週1でも伸びますが、鍵は家庭での&lt;strong&gt;書き直し&lt;/strong&gt;です。週1×80分でも、翌日に書き直しを回すと定着が速くなります。短期で立て直すなら一時的に頻度を上げる方法もあります。&lt;/p&gt;
&lt;p class="mb-0"&gt;&lt;strong&gt;Q. 体験や相談で何を準備すればいいですか？&lt;/strong&gt;&lt;br /&gt;
A. 直近の模試/テストの答案（国語）と、使用教材（問題集）をご用意ください。答案の点数より、&lt;strong&gt;どこでズレたか&lt;/strong&gt;を見て方針を立てます。&lt;/p&gt;
&lt;/div&gt;
&lt;p class="mb-0"&gt;オンライン個別指導の詳細（申込・進め方の全体像）は、&lt;a href="https://dokkai-labo.tokyo/kobetsuonline01/" target="_blank" rel="noopener"&gt;オンライン国語 個別指導&lt;/a&gt;をご確認ください。&lt;/p&gt;
&lt;/div&gt;
&lt;/div&gt;
&lt;p&gt;&lt;!-- ===================== /追記 ===================== --&gt;&lt;/p&gt;
&lt;p&gt;&lt;!-- 改善ステップ：実際の指導プロセス --&gt;&lt;/p&gt;
&lt;div class="card shadow-sm mb-4"&gt;
&lt;div class="card-body p-4"&gt;
&lt;h2 class="h4 mb-3 border-start ps-3" style="border-color: #283593;"&gt;改善方法の実践ステップ 読解ラボ東京の指導プロセス&lt;/h2&gt;
&lt;p&gt;ここからは、読解ラボ東京のオンライン国語個別指導で実際に行っている指導プロセスを、&lt;br /&gt;
本文処理・設問処理・記述の三つのステップに分けてご紹介します。&lt;/p&gt;
&lt;h3 class="h5 mt-3 mb-2"&gt;ステップ1 本文処理の改善&lt;/h3&gt;
&lt;p&gt;まずは、本文の読み方を整えます。オンライン国語の授業で特に重視しているのは次の点です。&lt;/p&gt;
&lt;ul&gt;
&lt;li&gt;段落ごとに一行の要点メモを書き、話の筋をつかむ。&lt;/li&gt;
&lt;li&gt;対比や言い換え、因果関係など、論理のつながりに統一した印を付ける。&lt;/li&gt;
&lt;li&gt;心情変化や場面転換に着目し、マークのルールを決めておく。&lt;/li&gt;
&lt;/ul&gt;
&lt;p class="mb-0"&gt;講師だけがマークするのではなく、お子さまに「なぜそこに線を引くのか」を言葉で説明してもらいながら進めます。&lt;br /&gt;
説明があいまいなときは、その場で問い直し、何となく線を引く状態から「意味のある線付け」へと変えていきます。&lt;/p&gt;
&lt;h3 class="h5 mt-4 mb-2"&gt;ステップ2 設問処理の改善&lt;/h3&gt;
&lt;p&gt;次に、設問の読み方を変えていきます。画面共有で設問文を拡大し、&lt;/p&gt;
&lt;ul&gt;
&lt;li&gt;何を聞かれているのか。&lt;/li&gt;
&lt;li&gt;どこから答えるのか。&lt;/li&gt;
&lt;li&gt;どのような形で答えるのか。&lt;/li&gt;
&lt;/ul&gt;
&lt;p&gt;という三つの観点で分解していきます。&lt;br /&gt;
例えば、「本文中の筆者の考えがよく表れている一文を三十字以内で書き抜きなさい」という設問であれば、&lt;/p&gt;
&lt;ul&gt;
&lt;li&gt;筆者の考え。&lt;/li&gt;
&lt;li&gt;本文中。&lt;/li&gt;
&lt;li&gt;三十字以内で書き抜く。&lt;/li&gt;
&lt;/ul&gt;
&lt;p class="mb-0"&gt;という三つの条件に色分けして示していきます。この色分けを何度も経験することで、&lt;br /&gt;
お子さま自身が自分で条件を分解できるようになり、条件読みの精度が大きく上がっていきます。&lt;/p&gt;
&lt;h3 class="h5 mt-4 mb-2"&gt;ステップ3 記述改善&lt;/h3&gt;
&lt;p&gt;記述の改善では、材料の抜き出し、要素の並び替え、文章化の三段階をセットで行います。&lt;/p&gt;
&lt;div class="table-responsive mb-3"&gt;
&lt;table class="table table-bordered align-middle mb-0"&gt;
&lt;thead style="background-color: #e8eaf6;"&gt;
&lt;tr class="text-center"&gt;
&lt;th style="width: 50%;"&gt;オンライン授業で行うこと&lt;/th&gt;
&lt;th style="width: 50%;"&gt;家庭学習で行うこと&lt;/th&gt;
&lt;/tr&gt;
&lt;/thead&gt;
&lt;tbody&gt;
&lt;tr&gt;
&lt;td&gt;
&lt;ul class="mb-0 ps-3"&gt;
&lt;li&gt;本文から必要な材料を抜き出し、箇条書きにする。&lt;/li&gt;
&lt;li&gt;要素の順番を整え、主語と述語をそろえる。&lt;/li&gt;
&lt;li&gt;典型的な崩れ方を具体例とともに示し、修正の仕方を解説する。&lt;/li&gt;
&lt;/ul&gt;
&lt;/td&gt;
&lt;td&gt;
&lt;ul class="mb-0 ps-3"&gt;
&lt;li&gt;授業で直した記述を翌日以降にもう一度書き直す。&lt;/li&gt;
&lt;li&gt;ビフォーアフターの答案を並べて読み比べ、違いを確認する。&lt;/li&gt;
&lt;li&gt;自分用のチェックリストを作り、次の記述で意識する観点を整理する。&lt;/li&gt;
&lt;/ul&gt;
&lt;/td&gt;
&lt;/tr&gt;
&lt;/tbody&gt;
&lt;/table&gt;
&lt;/div&gt;
&lt;p&gt;記述でよくある崩れ方としては、感想で終わってしまう、要素が一つしか入っていない、&lt;br /&gt;
主語が曖昧で誰のことか分からない、などがあります。こうしたパターンを指摘しながら、&lt;br /&gt;
自分でチェックできる観点リストを共に作っていくことで、オンライン授業と家庭学習が自然につながっていきます。&lt;/p&gt;
&lt;p class="mb-0"&gt;記述力そのものの考え方や伸ばし方については、詳しく解説した&lt;br /&gt;
&lt;a href="https://dokkai-labo.tokyo/kijutsuryoku/" target="_blank" rel="noopener"&gt;&lt;br /&gt;
記述力講座&lt;br /&gt;
&lt;/a&gt;&lt;br /&gt;
も併せてご覧いただくと、オンライン個別指導の内容がより理解しやすくなります。&lt;/p&gt;
&lt;/div&gt;
&lt;/div&gt;
&lt;p&gt;&lt;!-- 家庭でできるフォローと役割分担 --&gt;&lt;/p&gt;
&lt;div class="card shadow-sm mb-4"&gt;
&lt;div class="card-body p-4"&gt;
&lt;h2 class="h4 mb-3 border-start ps-3" style="border-color: #006064;"&gt;家庭でできるフォローと役割分担&lt;/h2&gt;
&lt;p&gt;オンライン個別指導の効果を最大限に引き出すには、家庭でのフォローと役割分担が欠かせません。&lt;br /&gt;
読解ラボ東京では、次のような分担をおすすめしています。&lt;/p&gt;
&lt;div class="table-responsive mb-3"&gt;
&lt;table class="table table-bordered align-middle mb-0"&gt;
&lt;thead style="background-color: #e0f2f1;"&gt;
&lt;tr class="text-center"&gt;
&lt;th style="width: 40%;"&gt;家庭で担いやすい学習&lt;/th&gt;
&lt;th style="width: 60%;"&gt;オンライン個別に任せたい学習&lt;/th&gt;
&lt;/tr&gt;
&lt;/thead&gt;
&lt;tbody&gt;
&lt;tr&gt;
&lt;td&gt;
&lt;ul class="mb-0 ps-3"&gt;
&lt;li&gt;漢字ドリルや語彙テキストの反復。&lt;/li&gt;
&lt;li&gt;本文や模範記述の音読。&lt;/li&gt;
&lt;li&gt;過去問の実施と答案の保管。&lt;/li&gt;
&lt;/ul&gt;
&lt;/td&gt;
&lt;td&gt;
&lt;ul class="mb-0 ps-3"&gt;
&lt;li&gt;本文の読み方と設問処理の型作り。&lt;/li&gt;
&lt;li&gt;記述答案のビフォーアフター添削。&lt;/li&gt;
&lt;li&gt;過去問の解き方と弱点分析、志望校別対策。&lt;/li&gt;
&lt;/ul&gt;
&lt;/td&gt;
&lt;/tr&gt;
&lt;/tbody&gt;
&lt;/table&gt;
&lt;/div&gt;
&lt;p&gt;語彙と漢字は、まとまった時間よりも毎日の少しずつが大切な領域です。&lt;br /&gt;
ここは家庭学習の強みを生かし、オンラインの授業では一対一の対話が必要な読解力と記述力の指導に集中することで、&lt;br /&gt;
同じ授業時間から得られる学びの量が大きく変わってきます。&lt;/p&gt;
&lt;p class="mb-0"&gt;また、過去問の「いつ、どの学校を、どのような条件で解いたか」という管理を家庭で担っていただくことで、&lt;br /&gt;
オンライン個別指導側は、その情報をもとに授業内で扱う年度や設問の優先順位を決めていくことができます。&lt;/p&gt;
&lt;/div&gt;
&lt;/div&gt;
&lt;p&gt;&lt;!-- どんな子に向いているか --&gt;&lt;/p&gt;
&lt;div class="card shadow-sm mb-4"&gt;
&lt;div class="card-body p-4"&gt;
&lt;h2 class="h4 mb-3 border-start ps-3" style="border-color: #4a148c;"&gt;どんな子に読解ラボ東京のオンライン個別指導が向いているか&lt;/h2&gt;
&lt;p&gt;最後に、読解ラボ東京のオンライン国語個別指導と特に相性が良いタイプのお子さまについて整理します。&lt;/p&gt;
&lt;h3 class="h5 mt-2 mb-2"&gt;完全1対1の環境で力を発揮しやすい子&lt;/h3&gt;
&lt;ul&gt;
&lt;li&gt;集団塾では質問しづらく、分からないままになりやすい。&lt;/li&gt;
&lt;li&gt;大勢の前で当てられると緊張してしまい、本来の力が出しにくい。&lt;/li&gt;
&lt;li&gt;自分のペースでじっくり考えたいタイプ。&lt;/li&gt;
&lt;/ul&gt;
&lt;p&gt;このタイプのお子さまにとって、完全1対1のオンライン国語個別指導は、&lt;br /&gt;
自分の言葉で考えを説明する練習を積み重ねる場として非常に相性が良いと言えます。&lt;/p&gt;
&lt;h3 class="h5 mt-3 mb-2"&gt;考える過程の可視化が必要な子&lt;/h3&gt;
&lt;ul&gt;
&lt;li&gt;選択肢問題はある程度取れるが、記述の点数が極端に低い。&lt;/li&gt;
&lt;li&gt;模試の国語の偏差値が回ごとに大きくぶれる。&lt;/li&gt;
&lt;/ul&gt;
&lt;p&gt;このタイプのお子さまは、解き終わった答案だけでは弱点が見えにくく、&lt;br /&gt;
手元カメラと画面共有を通して途中の思考のプロセスを見ることが不可欠です。&lt;br /&gt;
読解ラボ東京のオンライン指導では、この「見えにくい部分」を丁寧に言語化していきます。&lt;/p&gt;
&lt;h3 class="h5 mt-3 mb-2"&gt;漢字と語彙を家庭で進められる子&lt;/h3&gt;
&lt;p&gt;漢字テストや語彙ドリルを比較的スムーズに進められるお子さまは、&lt;br /&gt;
オンライン授業の時間を読解力と記述力の指導に集中させることができます。&lt;br /&gt;
このタイプは、中学受験国語のオンライン個別指導との相性が非常に良く、&lt;br /&gt;
授業一回あたりの伸びが大きくなりやすいと言えます。&lt;/p&gt;
&lt;h3 class="h5 mt-3 mb-2"&gt;集団塾で国語だけ伸び悩んでいる子&lt;/h3&gt;
&lt;p&gt;集団塾の算数や理科は順調なのに、国語だけ偏差値が上がらないというケースは少なくありません。&lt;/p&gt;
&lt;ul&gt;
&lt;li&gt;解説を聞くとその場では分かったつもりになる。&lt;/li&gt;
&lt;li&gt;しかしテストになると同じパターンのミスを繰り返してしまう。&lt;/li&gt;
&lt;/ul&gt;
&lt;p class="mb-0"&gt;このような場合、読解ラボ東京のオンライン国語個別指導を組み合わせることで、&lt;br /&gt;
集団塾のカリキュラムを崩さずに国語だけをピンポイントでテコ入れすることができます。&lt;br /&gt;
塾併用からスタートし、状況に応じてオンラインの比重を高めていく形も現実的な選択肢です。&lt;/p&gt;
&lt;/div&gt;
&lt;/div&gt;
&lt;p&gt;&lt;!-- まとめ ＋ 最終CTA --&gt;&lt;/p&gt;
&lt;div class="card shadow-sm mb-4 border-0" style="background: linear-gradient(135deg, #0d47a1, #1976d2); color: #fff;"&gt;
&lt;div class="card-body p-4"&gt;
&lt;h2 class="h5 mb-3"&gt;まとめ 読解ラボ東京のオンライン個別指導が選ばれる理由&lt;/h2&gt;
&lt;p class="mb-2" style="font-size: 0.96rem;"&gt;読解ラボ東京のオンライン個別指導は、単なる映像授業ではなく、&lt;br /&gt;
完全1対1で本文処理・設問処理・記述の書き換え、過去問指導や志望校別分析までを一体的に扱う中学受験国語専門塾です。&lt;br /&gt;
オンラインだからこそ、手元カメラと画面共有を通して思考のプロセスをくっきりと可視化し、&lt;br /&gt;
読解力と記述力を本番レベルまで引き上げていきます。&lt;/p&gt;
&lt;p class="mb-3" style="font-size: 0.96rem;"&gt;中学受験国語の読解や記述でお困りの方は、お子さまのタイプやご家庭の状況に合わせて、&lt;br /&gt;
読解ラボ東京のオンライン個別指導を一つの選択肢として検討してみてください。&lt;/p&gt;
&lt;div class="d-flex flex-wrap justify-content-between align-items-center"&gt;
&lt;p class="mb-3 mb-md-0" style="font-size: 0.96rem;"&gt;詳しい指導内容やカリキュラムは、&lt;br /&gt;
&lt;a class="text-warning fw-bold" href="https://dokkai-labo.tokyo/kobetsuonline01/" target="_blank" rel="noopener"&gt;&lt;br /&gt;
オンライン国語 個別指導&lt;br /&gt;
&lt;/a&gt;&lt;br /&gt;
のページからご覧いただけます。&lt;/p&gt;
&lt;/div&gt;
&lt;/div&gt;
&lt;/div&gt;
&lt;/div&gt;
------</t>
  </si>
  <si>
    <t>以下のページは不自然なワードを使用しています。
これらを適切に自然な言葉に置き換えて下さい。
なお、本文の装飾や構造は絶対に変えないでください。
【対象ページURL】
https://dokkai-labo.tokyo/col_blog/goiryoku-kyoka/
【検出された不自然ワード】
- 崩れ
- 型
- 固定
- 手順
- 設計
- 整え
【本文】
------
&lt;style&gt;
/* =========================================================&lt;br /&gt;  読解ラボ東京：中学受験国語サブコラム（語彙力強化）&lt;br /&gt;  - Bootstrap前提（WordPress固定ページ貼り付け用）&lt;br /&gt;  - rq- プレフィックスでテーマCSS干渉を最小化&lt;br /&gt;  - PC/スマホで崩れにくい：table-layout fixed + 折り返し強制&lt;br /&gt;========================================================= */&lt;br /&gt;.rq-wrap{max-width:1040px;margin:0 auto;}&lt;br /&gt;.rq-card{border:0;border-radius:18px;}&lt;br /&gt;.rq-soft{background:#f6f7fb;border:1px solid #e6e9f5;border-radius:14px;}&lt;br /&gt;.rq-anchor{scroll-margin-top:84px;}&lt;br /&gt;.rq-hero-title{font-size:1.9rem;line-height:1.55;margin:0;}&lt;br /&gt;@media (min-width:992px){.rq-hero-title{font-size:2.2rem;}}&lt;br /&gt;.rq-h2{font-size:1.55rem;margin:1.25rem 0 .75rem;}&lt;br /&gt;.rq-h3{font-size:1.15rem;margin:1rem 0 .5rem;}&lt;br /&gt;.rq-lead{color:#6c757d;margin-top:-.2rem;}&lt;br /&gt;.rq-badge{display:inline-block;margin:0 .35rem .35rem 0;}&lt;br /&gt;.rq-note{font-size:.92rem;color:#6c757d;}&lt;br /&gt;.rq-table{table-layout:fixed;width:100%;}&lt;br /&gt;.rq-table th,.rq-table td{&lt;br /&gt;  white-space:normal !important;&lt;br /&gt;  word-break:break-word;&lt;br /&gt;  overflow-wrap:anywhere;&lt;br /&gt;  vertical-align:top;&lt;br /&gt;}&lt;br /&gt;.rq-thead{background:#eef2ff;}&lt;br /&gt;.rq-details summary{cursor:pointer;list-style:none;}&lt;br /&gt;.rq-details summary::-webkit-details-marker{display:none;}&lt;br /&gt;.rq-kicker{letter-spacing:.02em;opacity:.92;}&lt;br /&gt;&lt;/style&gt;
&lt;div class="container my-4"&gt;
&lt;div class="rq-wrap"&gt;
&lt;p&gt;&lt;!-- Hero --&gt;&lt;/p&gt;
&lt;div class="card rq-card shadow-sm mb-4" style="background: linear-gradient(135deg,#1e3a8a,#0f766e); color: #fff;"&gt;
&lt;div class="card-body p-4 p-lg-5"&gt;
&lt;div class="row align-items-center g-3"&gt;
&lt;div class="col-12 col-lg-8"&gt;
&lt;div class="mb-2"&gt;&lt;span class="badge bg-warning text-dark rq-badge"&gt;中学受験／国語&lt;/span&gt;&lt;br /&gt;
&lt;span class="badge bg-light text-dark rq-badge"&gt;家庭学習で伸ばす&lt;/span&gt;&lt;br /&gt;
&lt;span class="badge bg-dark rq-badge"&gt;語彙力&lt;/span&gt;&lt;br /&gt;
&lt;span class="badge bg-info text-dark rq-badge"&gt;読解力&lt;/span&gt;&lt;br /&gt;
&lt;span class="badge bg-warning text-dark rq-badge"&gt;記述&lt;/span&gt;&lt;br /&gt;
&lt;span class="badge bg-secondary rq-badge"&gt;過去問&lt;/span&gt;&lt;br /&gt;
&lt;span class="badge bg-light text-dark rq-badge"&gt;オンライン国語&lt;/span&gt;&lt;/div&gt;
&lt;div class="rq-kicker small mb-2"&gt;自宅でできる語彙力強化&lt;/div&gt;
&lt;p class="mb-0" style="opacity: .92;"&gt;中学受験の国語で伸び悩むお子さまほど、実は&lt;strong&gt;語彙力&lt;/strong&gt;が壁になっていることが少なくありません。&lt;br /&gt;
本文を読めているつもりでも、抽象語や言い換え表現が曖昧だと、根拠の特定、選択肢比較、記述の言語化が一気に難しくなります。&lt;br /&gt;
この記事では、単語帳だけに頼らない語彙強化を、家庭で実行できる手順として整理し、読解力と記述に直結させる方法まで具体的に示します。&lt;/p&gt;
&lt;p class="mt-3 mb-0" style="opacity: .92;"&gt;読解ラボ東京の指導方針・講座の全体像は、&lt;a style="color: #fff; text-decoration: underline;" href="https://dokkai-labo.tokyo/" target="_blank" rel="noopener noreferrer"&gt;全体像はこちら&lt;/a&gt;。&lt;/p&gt;
&lt;/div&gt;
&lt;div class="col-12 col-lg-4"&gt;
&lt;div class="p-3 p-lg-4 mt-2 mt-lg-0" style="background: rgba(255,255,255,.12); border: 1px solid rgba(255,255,255,.22); border-radius: 14px;"&gt;
&lt;div class="fw-bold mb-2"&gt;最初に押さえる要点&lt;/div&gt;
&lt;ul class="mb-3 ps-3 small" style="opacity: .92;"&gt;
&lt;li&gt;語彙は暗記より本文で意味を確定する習慣が先&lt;/li&gt;
&lt;li&gt;語彙は根拠と理由の橋渡しになる&lt;/li&gt;
&lt;li&gt;記述は語彙の使い方で伸びが変わる&lt;/li&gt;
&lt;/ul&gt;
&lt;p&gt;&lt;a class="btn btn-outline-light w-100" href="#steps"&gt;今日からできる手順へ&lt;/a&gt;&lt;/p&gt;
&lt;/div&gt;
&lt;/div&gt;
&lt;/div&gt;
&lt;/div&gt;
&lt;/div&gt;
&lt;/div&gt;
&lt;p&gt;&lt;!-- 目次 --&gt;&lt;/p&gt;
&lt;div class="card rq-card shadow-sm mb-4"&gt;
&lt;div class="card-body p-3 p-md-4"&gt;
&lt;div class="fw-bold mb-2"&gt;目次&lt;/div&gt;
&lt;div class="row g-2"&gt;
&lt;div class="col-6 col-md-4 col-lg-2"&gt;&lt;a class="btn btn-outline-primary btn-sm w-100" href="#bg"&gt;背景&lt;/a&gt;&lt;/div&gt;
&lt;div class="col-6 col-md-4 col-lg-2"&gt;&lt;a class="btn btn-outline-primary btn-sm w-100" href="#online"&gt;オンライン&lt;/a&gt;&lt;/div&gt;
&lt;div class="col-6 col-md-4 col-lg-2"&gt;&lt;a class="btn btn-outline-primary btn-sm w-100" href="#steps"&gt;改善手順&lt;/a&gt;&lt;/div&gt;
&lt;div class="col-6 col-md-4 col-lg-2"&gt;&lt;a class="btn btn-outline-primary btn-sm w-100" href="#home"&gt;家庭の役割&lt;/a&gt;&lt;/div&gt;
&lt;div class="col-6 col-md-4 col-lg-2"&gt;&lt;a class="btn btn-outline-primary btn-sm w-100" href="#fit"&gt;相性&lt;/a&gt;&lt;/div&gt;
&lt;div class="col-6 col-md-4 col-lg-2"&gt;&lt;a class="btn btn-outline-primary btn-sm w-100" href="#summary"&gt;まとめ&lt;/a&gt;&lt;/div&gt;
&lt;/div&gt;
&lt;/div&gt;
&lt;/div&gt;
&lt;p&gt;&lt;!-- H2 背景 --&gt;&lt;/p&gt;
&lt;h2 id="bg" class="rq-anchor rq-h2"&gt;この悩みが起きる背景&lt;/h2&gt;
&lt;p class="rq-lead"&gt;語彙力が弱いと、国語は読めているようで読めていない状態になりやすくなります。&lt;br /&gt;
ここでいう語彙力は、難語を知っているかだけではありません。本文中での意味推測、言い換えの対応、抽象語を具体に落とす力、&lt;br /&gt;
そして設問文の指示語を正確に処理する力まで含みます。&lt;/p&gt;
&lt;div class="row g-3 mb-4"&gt;
&lt;div class="col-12 col-lg-7"&gt;
&lt;div class="card rq-card shadow-sm h-100"&gt;
&lt;div class="card-body p-3 p-md-4"&gt;
&lt;div class="mb-2"&gt;&lt;span class="badge bg-danger rq-badge"&gt;典型パターン&lt;/span&gt;&lt;br /&gt;
&lt;span class="text-muted small"&gt;語彙が曖昧だと起きる失点ループ&lt;/span&gt;&lt;/div&gt;
&lt;div class="table-responsive"&gt;
&lt;table class="table table-bordered align-middle mb-0 rq-table"&gt;
&lt;thead class="rq-thead"&gt;
&lt;tr class="text-center"&gt;
&lt;th style="width: 28%;"&gt;場面&lt;/th&gt;
&lt;th style="width: 36%;"&gt;起きること&lt;/th&gt;
&lt;th style="width: 36%;"&gt;結果&lt;/th&gt;
&lt;/tr&gt;
&lt;/thead&gt;
&lt;tbody&gt;
&lt;tr&gt;
&lt;td class="fw-bold"&gt;本文理解&lt;/td&gt;
&lt;td&gt;抽象語の意味を確定せず読み進め、要点候補が増える&lt;/td&gt;
&lt;td&gt;主張がぼやけ、根拠が定まらない&lt;/td&gt;
&lt;/tr&gt;
&lt;tr&gt;
&lt;td class="fw-bold"&gt;設問処理&lt;/td&gt;
&lt;td&gt;最も適切、理由、内容などの指示語の粒度がズレる&lt;/td&gt;
&lt;td&gt;本文参照箇所がズレて失点する&lt;/td&gt;
&lt;/tr&gt;
&lt;tr&gt;
&lt;td class="fw-bold"&gt;選択肢比較&lt;/td&gt;
&lt;td&gt;要因、目的、結果など関係語の違いを見分けられない&lt;/td&gt;
&lt;td&gt;それっぽさで選び、再現性が低い&lt;/td&gt;
&lt;/tr&gt;
&lt;tr&gt;
&lt;td class="fw-bold"&gt;記述&lt;/td&gt;
&lt;td&gt;言い換え語が出ず、同語反復や抽象語で終わる&lt;/td&gt;
&lt;td&gt;要素不足と条件漏れで部分点止まり&lt;/td&gt;
&lt;/tr&gt;
&lt;/tbody&gt;
&lt;/table&gt;
&lt;/div&gt;
&lt;div class="alert alert-warning mt-3 mb-0"&gt;
&lt;div class="fw-bold mb-1"&gt;ポイント&lt;/div&gt;
&lt;div class="mb-0"&gt;語彙が曖昧だと、本文処理、設問処理、答案化の全工程に影響します。&lt;br /&gt;
だからこそ語彙は、単語帳だけでなく本文とセットで鍛える必要があります。&lt;/div&gt;
&lt;/div&gt;
&lt;/div&gt;
&lt;/div&gt;
&lt;/div&gt;
&lt;div class="col-12 col-lg-5"&gt;
&lt;div class="card rq-card shadow-sm h-100"&gt;
&lt;div class="card-body p-3 p-md-4"&gt;
&lt;div class="mb-2"&gt;&lt;span class="badge bg-success rq-badge"&gt;具体例&lt;/span&gt;&lt;br /&gt;
&lt;span class="text-muted small"&gt;語彙が曖昧で根拠が取れない場面&lt;/span&gt;&lt;/div&gt;
&lt;div class="rq-soft p-3"&gt;
&lt;div class="fw-bold mb-2"&gt;説明文で頻出の抽象語&lt;/div&gt;
&lt;div class="rq-note mb-2"&gt;本質、要因、影響、傾向、観点、抽象、具体、前提、例外、対照など&lt;/div&gt;
&lt;div class="fw-bold mb-1"&gt;ありがちなズレ&lt;/div&gt;
&lt;ul class="mb-0 ps-3"&gt;
&lt;li&gt;本質を大事なところくらいで止めてしまう&lt;/li&gt;
&lt;li&gt;要因ときっかけ、目的と結果が混ざる&lt;/li&gt;
&lt;li&gt;観点が視点だと分かっていても、本文のどこに当てるかが曖昧&lt;/li&gt;
&lt;/ul&gt;
&lt;/div&gt;
&lt;div class="alert alert-info mt-3 mb-0"&gt;
&lt;div class="fw-bold mb-1"&gt;得点につながる理解&lt;/div&gt;
&lt;div class="mb-0"&gt;語彙は意味を知るだけでなく、本文中でどの関係を作っているかまで押さえると、&lt;br /&gt;
根拠の特定と選択肢比較が安定します。&lt;/div&gt;
&lt;/div&gt;
&lt;/div&gt;
&lt;/div&gt;
&lt;/div&gt;
&lt;/div&gt;
&lt;p&gt;&lt;!-- H2 オンライン --&gt;&lt;/p&gt;
&lt;h2 id="online" class="rq-anchor rq-h2"&gt;オンライン国語個別指導が効果を発揮する理由&lt;/h2&gt;
&lt;p class="rq-lead"&gt;語彙学習は家庭で進めやすい一方で、語彙を読解力と記述につなげる部分は家庭だけでは難しくなりがちです。&lt;br /&gt;
子どもが本文を読んでいる最中に、どの語で止まり、どう推測し、どこで誤解したかが見えにくいからです。&lt;/p&gt;
&lt;div class="card rq-card shadow-sm mb-4"&gt;
&lt;div class="card-body p-3 p-md-4"&gt;
&lt;div class="row g-3"&gt;
&lt;div class="col-12 col-lg-7"&gt;
&lt;div class="p-3 rounded" style="border: 1px solid #e5e7eb; background: #fff;"&gt;
&lt;div class="fw-bold mb-2"&gt;オンライン国語で語彙が伸びるポイント&lt;/div&gt;
&lt;ul class="mb-0 ps-3"&gt;
&lt;li&gt;&lt;strong&gt;手元カメラ&lt;/strong&gt;で、語彙が曖昧なまま読み進める瞬間を捉えられる&lt;/li&gt;
&lt;li&gt;語彙を&lt;strong&gt;根拠&lt;/strong&gt;と&lt;strong&gt;理由&lt;/strong&gt;につなげる対話ができる&lt;/li&gt;
&lt;li&gt;記述で必要な言い換えを、その場で選び直し、書き換えまで回せる&lt;/li&gt;
&lt;li&gt;過去問で失点した語彙をタグ化し、同型で再発しないか確認できる&lt;/li&gt;
&lt;/ul&gt;
&lt;/div&gt;
&lt;div class="alert alert-primary mt-3 mb-0"&gt;
&lt;div class="fw-bold mb-1"&gt;案内&lt;/div&gt;
&lt;div class="mb-0"&gt;中学受験国語をオンラインで整えたい場合は、&lt;br /&gt;
&lt;a class="fw-bold" href="https://dokkai-labo.tokyo/kobetsuonline01/"&gt;オンライン国語の個別指導&lt;/a&gt;&lt;br /&gt;
が有効です。語彙を、根拠と理由、記述の言語化へつなげる形でトレーニングします。&lt;/div&gt;
&lt;/div&gt;
&lt;/div&gt;
&lt;div class="col-12 col-lg-5"&gt;
&lt;div class="rq-soft p-3 h-100"&gt;
&lt;div class="fw-bold mb-2"&gt;語彙を得点に変える流れ&lt;/div&gt;
&lt;div class="table-responsive"&gt;
&lt;table class="table table-bordered align-middle mb-0 rq-table"&gt;
&lt;thead style="background: #ffffff;"&gt;
&lt;tr class="text-center"&gt;
&lt;th style="width: 24%;"&gt;段階&lt;/th&gt;
&lt;th&gt;やること&lt;/th&gt;
&lt;/tr&gt;
&lt;/thead&gt;
&lt;tbody&gt;
&lt;tr&gt;
&lt;td class="fw-bold text-center"&gt;語彙&lt;/td&gt;
&lt;td&gt;本文内で意味を確定し、言い換えと反対語も押さえる&lt;/td&gt;
&lt;/tr&gt;
&lt;tr&gt;
&lt;td class="fw-bold text-center"&gt;根拠&lt;/td&gt;
&lt;td&gt;該当段落を特定し、どの語が根拠として効いているか確認する&lt;/td&gt;
&lt;/tr&gt;
&lt;tr&gt;
&lt;td class="fw-bold text-center"&gt;理由&lt;/td&gt;
&lt;td&gt;因果や対比を言語化し、設問の指示語に合わせて整える&lt;/td&gt;
&lt;/tr&gt;
&lt;tr&gt;
&lt;td class="fw-bold text-center"&gt;答案&lt;/td&gt;
&lt;td&gt;選択肢比較や記述の文章化へ落とし、条件漏れを防ぐ&lt;/td&gt;
&lt;/tr&gt;
&lt;/tbody&gt;
&lt;/table&gt;
&lt;/div&gt;
&lt;div class="rq-note mt-3"&gt;語彙は単独で鍛えるより、本文処理と設問処理の中で意味を確定するほうが定着します。&lt;/div&gt;
&lt;/div&gt;
&lt;/div&gt;
&lt;/div&gt;
&lt;/div&gt;
&lt;/div&gt;
&lt;p&gt;&lt;!-- H2 改善手順 --&gt;&lt;/p&gt;
&lt;h2 id="steps" class="rq-anchor rq-h2"&gt;改善方法（実践ステップ）&lt;/h2&gt;
&lt;p class="rq-lead"&gt;語彙強化のポイントは、覚えることではなく本文で使える形にすることです。&lt;br /&gt;
ここでは、家庭で回しやすく、読解力と記述へつながる三つのステップに整理します。&lt;/p&gt;
&lt;p&gt;&lt;!-- Step 1 --&gt;&lt;/p&gt;
&lt;details class="rq-details card rq-card shadow-sm mb-3" open=""&gt;
&lt;summary class="card-header fw-bold" style="background: #eefaf4;"&gt;ステップ1：本文処理の改善 &lt;span class="badge bg-success"&gt;語彙を本文で確定&lt;/span&gt;&lt;/summary&gt;
&lt;div class="card-body p-3 p-md-4"&gt;
&lt;p class="mb-3"&gt;語彙ノートを単語帳化すると、知っていると使えるが分離しがちです。&lt;br /&gt;
本文と結びつけて、意味の確定と役割まで残す形にすると、読解力が伸びやすくなります。&lt;/p&gt;
&lt;div class="rq-soft p-3 mb-3"&gt;
&lt;div class="fw-bold mb-2"&gt;本文語彙メモの型&lt;/div&gt;
&lt;ul class="mb-0 ps-3"&gt;
&lt;li&gt;本文で出た語&lt;/li&gt;
&lt;li&gt;その場で推測した意味&lt;/li&gt;
&lt;li&gt;実際の意味&lt;/li&gt;
&lt;li&gt;近い言い換え&lt;/li&gt;
&lt;li&gt;反対側の語&lt;/li&gt;
&lt;li&gt;本文中での役割&lt;/li&gt;
&lt;/ul&gt;
&lt;/div&gt;
&lt;div class="table-responsive"&gt;
&lt;table class="table table-bordered align-middle mb-0 rq-table"&gt;
&lt;thead style="background: #ffffff;"&gt;
&lt;tr class="text-center"&gt;
&lt;th style="width: 22%;"&gt;例の語彙&lt;/th&gt;
&lt;th style="width: 26%;"&gt;言い換え&lt;/th&gt;
&lt;th style="width: 26%;"&gt;反対側&lt;/th&gt;
&lt;th&gt;本文での役割&lt;/th&gt;
&lt;/tr&gt;
&lt;/thead&gt;
&lt;tbody&gt;
&lt;tr&gt;
&lt;td class="fw-bold"&gt;傾向&lt;/td&gt;
&lt;td&gt;全体としてそうなる方向&lt;/td&gt;
&lt;td&gt;例外、逆の動き&lt;/td&gt;
&lt;td&gt;筆者が一般化して述べる合図になりやすい&lt;/td&gt;
&lt;/tr&gt;
&lt;tr&gt;
&lt;td class="fw-bold"&gt;要因&lt;/td&gt;
&lt;td&gt;原因の中でも主要な要素&lt;/td&gt;
&lt;td&gt;結果、影響&lt;/td&gt;
&lt;td&gt;理由問題で根拠を探す起点になりやすい&lt;/td&gt;
&lt;/tr&gt;
&lt;tr&gt;
&lt;td class="fw-bold"&gt;観点&lt;/td&gt;
&lt;td&gt;見る切り口、判断の軸&lt;/td&gt;
&lt;td&gt;別の軸&lt;/td&gt;
&lt;td&gt;選択肢比較の基準を立てるための言葉&lt;/td&gt;
&lt;/tr&gt;
&lt;/tbody&gt;
&lt;/table&gt;
&lt;/div&gt;
&lt;div class="alert alert-warning mt-3 mb-0"&gt;
&lt;div class="fw-bold mb-1"&gt;押さえたいコツ&lt;/div&gt;
&lt;div class="mb-0"&gt;語彙は増やすより、本文で意味を確定する回数を増やす方が得点に直結します。&lt;br /&gt;
分からない語に気づく、推測する、確定する、言い換える、この流れを毎回同じ手順で行うのが効果的です。&lt;/div&gt;
&lt;/div&gt;
&lt;/div&gt;
&lt;/details&gt;
&lt;p&gt;&lt;!-- Step 2 --&gt;&lt;/p&gt;
&lt;details class="rq-details card rq-card shadow-sm mb-3"&gt;
&lt;summary class="card-header fw-bold" style="background: #eef2ff;"&gt;ステップ2：設問処理の改善 &lt;span class="badge bg-primary"&gt;設問語彙を固定&lt;/span&gt;&lt;/summary&gt;
&lt;div class="card-body p-3 p-md-4"&gt;
&lt;p class="mb-3"&gt;設問文は短いのに、指示語が厳密です。ここが曖昧だと本文理解が合っていても失点します。&lt;br /&gt;
特に、内容、理由、最も適切、具体的にのような語は、家庭で意味を固定しておくと安定します。&lt;/p&gt;
&lt;div class="row g-3"&gt;
&lt;div class="col-12 col-lg-6"&gt;
&lt;div class="rq-soft p-3 h-100"&gt;
&lt;div class="fw-bold mb-2"&gt;設問語彙の固定例&lt;/div&gt;
&lt;ul class="mb-0 ps-3"&gt;
&lt;li&gt;&lt;strong&gt;内容&lt;/strong&gt;：何が起きたか、何を述べたか&lt;/li&gt;
&lt;li&gt;&lt;strong&gt;理由&lt;/strong&gt;：なぜそうなるか、因果の原因側&lt;/li&gt;
&lt;li&gt;&lt;strong&gt;最も適切&lt;/strong&gt;：本文と条件に最も一致するもの&lt;/li&gt;
&lt;li&gt;&lt;strong&gt;具体的に&lt;/strong&gt;：抽象語を本文の具体へ落とす&lt;/li&gt;
&lt;/ul&gt;
&lt;/div&gt;
&lt;/div&gt;
&lt;div class="col-12 col-lg-6"&gt;
&lt;div class="p-3 rounded h-100" style="border: 1px solid #e5e7eb; background: #fff;"&gt;
&lt;div class="fw-bold mb-2"&gt;設問処理のミニ手順&lt;/div&gt;
&lt;ol class="mb-0 ps-3"&gt;
&lt;li&gt;設問の指示語に線を引く&lt;/li&gt;
&lt;li&gt;指示語を自分の言葉で言い換える&lt;/li&gt;
&lt;li&gt;条件と参照範囲を決めてから本文へ戻る&lt;/li&gt;
&lt;/ol&gt;
&lt;div class="rq-note mt-2"&gt;この言い換えが、語彙を得点に変える練習になります。&lt;/div&gt;
&lt;/div&gt;
&lt;/div&gt;
&lt;/div&gt;
&lt;div class="alert alert-info mt-3 mb-0"&gt;
&lt;div class="fw-bold mb-1"&gt;よくあるズレ&lt;/div&gt;
&lt;div class="mb-0"&gt;内容と理由が混ざる、要因ときっかけが混ざる、目的と結果が混ざる。&lt;br /&gt;
このズレを早めに直すと、過去問の選択肢比較が安定しやすくなります。&lt;/div&gt;
&lt;/div&gt;
&lt;/div&gt;
&lt;/details&gt;
&lt;p&gt;&lt;!-- Step 3 --&gt;&lt;/p&gt;
&lt;details class="rq-details card rq-card shadow-sm mb-4"&gt;
&lt;summary class="card-header fw-bold" style="background: #fff7ed;"&gt;ステップ3：記述改善 &lt;span class="badge bg-warning text-dark"&gt;語彙の使い方&lt;/span&gt;&lt;/summary&gt;
&lt;div class="card-body p-3 p-md-4"&gt;
&lt;p class="mb-3"&gt;語彙が弱い子の記述は、抽象語で終わる、同語反復が多い、つなぎが弱いなどの形で崩れやすいです。&lt;br /&gt;
そこで、本文から拾う語を三種類に分けて整理します。&lt;/p&gt;
&lt;div class="table-responsive mb-3"&gt;
&lt;table class="table table-bordered align-middle mb-0 rq-table"&gt;
&lt;thead style="background: #ffffff;"&gt;
&lt;tr class="text-center"&gt;
&lt;th style="width: 22%;"&gt;分類&lt;/th&gt;
&lt;th style="width: 38%;"&gt;例&lt;/th&gt;
&lt;th&gt;使いどころ&lt;/th&gt;
&lt;/tr&gt;
&lt;/thead&gt;
&lt;tbody&gt;
&lt;tr&gt;
&lt;td class="fw-bold"&gt;評価語&lt;/td&gt;
&lt;td&gt;重要、問題、難しい、優れている、望ましい&lt;/td&gt;
&lt;td&gt;筆者の立場や結論の方向を表す&lt;/td&gt;
&lt;/tr&gt;
&lt;tr&gt;
&lt;td class="fw-bold"&gt;関係語&lt;/td&gt;
&lt;td&gt;しかし、つまり、なぜなら、一方で、したがって&lt;/td&gt;
&lt;td&gt;因果と対比、言い換えをつなぎ、理由を作る&lt;/td&gt;
&lt;/tr&gt;
&lt;tr&gt;
&lt;td class="fw-bold"&gt;中身語&lt;/td&gt;
&lt;td&gt;本文固有の具体、人物の行動、筆者の説明&lt;/td&gt;
&lt;td&gt;抽象語を具体で支え、要素不足を防ぐ&lt;/td&gt;
&lt;/tr&gt;
&lt;/tbody&gt;
&lt;/table&gt;
&lt;/div&gt;
&lt;div class="rq-soft p-3"&gt;
&lt;div class="fw-bold mb-2"&gt;記述の工程を固定する&lt;/div&gt;
&lt;ol class="mb-0 ps-3"&gt;
&lt;li&gt;材料を拾う：中身語を先に確保し、根拠段落を残す&lt;/li&gt;
&lt;li&gt;材料を言い換える：評価語と関係語で筋を作る&lt;/li&gt;
&lt;li&gt;条件に合わせてまとめる：字数と要素不足、条件漏れをチェックする&lt;/li&gt;
&lt;/ol&gt;
&lt;/div&gt;
&lt;div class="alert alert-warning mt-3 mb-0"&gt;
&lt;div class="fw-bold mb-1"&gt;添削後のルール&lt;/div&gt;
&lt;div class="mb-0"&gt;直された語を増やして終わりではなく、同じ設問で書き直すことが重要です。&lt;br /&gt;
語彙は使い直した回数で定着します。再提出までをセットにすると、過去問でも再現性が出やすくなります。&lt;/div&gt;
&lt;/div&gt;
&lt;/div&gt;
&lt;/details&gt;
&lt;p&gt;&lt;!-- 7日間プラン（見栄え強化） --&gt;&lt;/p&gt;
&lt;div class="card rq-card shadow-sm mb-4"&gt;
&lt;div class="card-body p-3 p-md-4"&gt;
&lt;div class="mb-2"&gt;&lt;span class="badge bg-primary rq-badge"&gt;家庭用&lt;/span&gt;&lt;br /&gt;
&lt;span class="badge bg-light text-dark rq-badge"&gt;7日で形にする&lt;/span&gt;&lt;/div&gt;
&lt;div class="fw-bold mb-2"&gt;語彙を本文につなげる1週間ミニプラン&lt;/div&gt;
&lt;div class="rq-note mb-3"&gt;量を増やすより、同じ手順を反復して型を作ることが目的です。無理のない分量で回してください。&lt;/div&gt;
&lt;div class="table-responsive"&gt;
&lt;table class="table table-bordered align-middle mb-0 rq-table"&gt;
&lt;thead style="background: #f6f7fb;"&gt;
&lt;tr class="text-center"&gt;
&lt;th style="width: 14%;"&gt;日&lt;/th&gt;
&lt;th style="width: 36%;"&gt;やること&lt;/th&gt;
&lt;th style="width: 26%;"&gt;時間&lt;/th&gt;
&lt;th&gt;狙い&lt;/th&gt;
&lt;/tr&gt;
&lt;/thead&gt;
&lt;tbody&gt;
&lt;tr&gt;
&lt;td class="fw-bold text-center"&gt;1&lt;/td&gt;
&lt;td&gt;本文から止まった語を2語拾い、推測と確定を書く&lt;/td&gt;
&lt;td class="text-center"&gt;15分&lt;/td&gt;
&lt;td&gt;意味確定の習慣化&lt;/td&gt;
&lt;/tr&gt;
&lt;tr&gt;
&lt;td class="fw-bold text-center"&gt;2&lt;/td&gt;
&lt;td&gt;設問文の指示語を3つ言い換え、本文参照箇所を決める&lt;/td&gt;
&lt;td class="text-center"&gt;15分&lt;/td&gt;
&lt;td&gt;設問語彙の固定&lt;/td&gt;
&lt;/tr&gt;
&lt;tr&gt;
&lt;td class="fw-bold text-center"&gt;3&lt;/td&gt;
&lt;td&gt;言い換え語と反対語を各2つ作る&lt;/td&gt;
&lt;td class="text-center"&gt;10分&lt;/td&gt;
&lt;td&gt;選択肢比較の軸&lt;/td&gt;
&lt;/tr&gt;
&lt;tr&gt;
&lt;td class="fw-bold text-center"&gt;4&lt;/td&gt;
&lt;td&gt;抽象語を本文の具体へ落とす練習を2問&lt;/td&gt;
&lt;td class="text-center"&gt;15分&lt;/td&gt;
&lt;td&gt;要素不足の予防&lt;/td&gt;
&lt;/tr&gt;
&lt;tr&gt;
&lt;td class="fw-bold text-center"&gt;5&lt;/td&gt;
&lt;td&gt;記述を1問、材料→並び替え→文章化で作る&lt;/td&gt;
&lt;td class="text-center"&gt;20分&lt;/td&gt;
&lt;td&gt;語彙を答案化&lt;/td&gt;
&lt;/tr&gt;
&lt;tr&gt;
&lt;td class="fw-bold text-center"&gt;6&lt;/td&gt;
&lt;td&gt;添削済み記述を同じ設問で再提出&lt;/td&gt;
&lt;td class="text-center"&gt;15分&lt;/td&gt;
&lt;td&gt;定着と再現性&lt;/td&gt;
&lt;/tr&gt;
&lt;tr&gt;
&lt;td class="fw-bold text-center"&gt;7&lt;/td&gt;
&lt;td&gt;過去問の失点語彙を5語だけまとめ、同型で確認&lt;/td&gt;
&lt;td class="text-center"&gt;15分&lt;/td&gt;
&lt;td&gt;過去問対策へ接続&lt;/td&gt;
&lt;/tr&gt;
&lt;/tbody&gt;
&lt;/table&gt;
&lt;/div&gt;
&lt;/div&gt;
&lt;/div&gt;
&lt;p&gt;&lt;!-- H2 家庭の役割 --&gt;&lt;/p&gt;
&lt;h2 id="home" class="rq-anchor rq-h2"&gt;家庭でできるフォローと役割分担&lt;/h2&gt;
&lt;p class="rq-lead"&gt;語彙は家庭が最も効果を出しやすい領域です。ただし、単語帳の暗記だけが増えて本文で使えない状態にならないよう、&lt;br /&gt;
推測と確定、言い換えの習慣までセットにすることが大切です。&lt;/p&gt;
&lt;div class="card rq-card shadow-sm mb-4"&gt;
&lt;div class="card-body p-3 p-md-4"&gt;
&lt;div class="table-responsive"&gt;
&lt;table class="table table-bordered align-middle mb-0 rq-table"&gt;
&lt;thead style="background: #f6f7fb;"&gt;
&lt;tr class="text-center"&gt;
&lt;th style="width: 28%;"&gt;家庭が担うと効果的&lt;/th&gt;
&lt;th&gt;やること&lt;/th&gt;
&lt;th style="width: 30%;"&gt;やりすぎ注意&lt;/th&gt;
&lt;/tr&gt;
&lt;/thead&gt;
&lt;tbody&gt;
&lt;tr&gt;
&lt;td class="fw-bold"&gt;毎日の語彙と漢字&lt;/td&gt;
&lt;td&gt;語彙は3語で十分。言い換えと反対語までセットで確認する。&lt;/td&gt;
&lt;td&gt;量を増やしすぎず、本文で使う前提で回す。&lt;/td&gt;
&lt;/tr&gt;
&lt;tr&gt;
&lt;td class="fw-bold"&gt;音読の扱い&lt;/td&gt;
&lt;td&gt;論理語で止まれるか、句読点で切れるかを確認する。&lt;/td&gt;
&lt;td&gt;上手に読むより、構造が取れているかを優先する。&lt;/td&gt;
&lt;/tr&gt;
&lt;tr&gt;
&lt;td class="fw-bold"&gt;過去問の管理&lt;/td&gt;
&lt;td&gt;失点語彙をタグ化し、同型問題で再発していないか確認する。&lt;/td&gt;
&lt;td&gt;年数を増やす前に、失点原因が改善されたかを見る。&lt;/td&gt;
&lt;/tr&gt;
&lt;tr&gt;
&lt;td class="fw-bold"&gt;声かけ&lt;/td&gt;
&lt;td&gt;意味を教えず、推測の根拠を本文から言わせる。&lt;/td&gt;
&lt;td&gt;すぐ正解を言わない。推測の筋肉を奪わない。&lt;/td&gt;
&lt;/tr&gt;
&lt;/tbody&gt;
&lt;/table&gt;
&lt;/div&gt;
&lt;div class="alert alert-info mt-3 mb-0"&gt;
&lt;div class="fw-bold mb-1"&gt;家庭の問いかけ例&lt;/div&gt;
&lt;div class="mb-0"&gt;その語は前後の文でどういう働きをしているか。言い換えるなら何が近いか。反対側の語は何か。&lt;br /&gt;
この三つに絞るだけでも、語彙が本文とつながりやすくなります。&lt;/div&gt;
&lt;/div&gt;
&lt;/div&gt;
&lt;/div&gt;
&lt;p&gt;&lt;!-- H2 相性 --&gt;&lt;/p&gt;
&lt;h2 id="fit" class="rq-anchor rq-h2"&gt;どんな子に相性が良いか&lt;/h2&gt;
&lt;p class="rq-lead"&gt;語彙強化は全員に効果がありますが、特に成果が出やすいのは、本文は読めているのに選択肢で落とす子、説明文の要点が取れない子、&lt;br /&gt;
記述で言葉が出ない子です。語彙を根拠と理由へつなげる設計を入れると、得点が安定しやすくなります。&lt;/p&gt;
&lt;div class="row g-3 mb-4"&gt;
&lt;div class="col-12 col-lg-7"&gt;
&lt;div class="card rq-card shadow-sm h-100"&gt;
&lt;div class="card-body p-3 p-md-4"&gt;
&lt;div class="fw-bold mb-2"&gt;相性が良いタイプ&lt;/div&gt;
&lt;ul class="mb-0 ps-3"&gt;
&lt;li&gt;本文を読み切っているのに、選択肢で落とすことが多い&lt;/li&gt;
&lt;li&gt;説明文で要点が取れず、主張がぼやける&lt;/li&gt;
&lt;li&gt;記述で言葉が出ず、同じ表現を繰り返す&lt;/li&gt;
&lt;li&gt;過去問の直しが答え合わせで終わっている&lt;/li&gt;
&lt;li&gt;集団塾で授業は受けているが、家庭学習が空回りしている&lt;/li&gt;
&lt;/ul&gt;
&lt;hr class="my-3" /&gt;
&lt;div class="fw-bold mb-2"&gt;伸びが速い条件&lt;/div&gt;
&lt;div class="rq-note"&gt;家庭で語彙と漢字の継続ができると、オンライン国語や個別指導で整えた本文処理と設問処理が早く定着し、&lt;br /&gt;
過去問でも得点が安定しやすくなります。&lt;/div&gt;
&lt;/div&gt;
&lt;/div&gt;
&lt;/div&gt;
&lt;div class="col-12 col-lg-5"&gt;
&lt;div class="card rq-card shadow-sm h-100"&gt;
&lt;div class="card-body p-3 p-md-4"&gt;
&lt;div class="fw-bold mb-2"&gt;補強：説明文が不安定な場合&lt;/div&gt;
&lt;p class="text-muted mb-3"&gt;語彙が原因で説明文の要点が取れない場合は、文章構造と根拠の取り方をまとめて整えると改善が早いことがあります。&lt;br /&gt;
説明文の読み方を固めたい方は、以下も併せて参考にしてください。&lt;/p&gt;
&lt;p&gt;&lt;!-- サブリンク：1回のみ --&gt;&lt;br /&gt;
&lt;a class="btn btn-outline-primary w-100" href="https://dokkai-labo.tokyo/setsumeibun/"&gt;&lt;br /&gt;
説明文の読み方を整理する&lt;br /&gt;
&lt;/a&gt;&lt;/p&gt;
&lt;div class="rq-note mt-2"&gt;つまり、しかし、一方でなどの論理語の扱いから、要点と根拠の固定までを整理できます。&lt;/div&gt;
&lt;/div&gt;
&lt;/div&gt;
&lt;/div&gt;
&lt;/div&gt;
&lt;p&gt;&lt;!-- H2 まとめ --&gt;&lt;/p&gt;
&lt;h2 id="summary" class="rq-anchor rq-h2"&gt;まとめ&lt;/h2&gt;
&lt;div class="card rq-card shadow-sm"&gt;
&lt;div class="card-body p-3 p-md-4"&gt;
&lt;div class="row align-items-center g-3"&gt;
&lt;div class="col-12 col-lg-8"&gt;
&lt;p class="mb-2"&gt;語彙力は読解力と記述の土台であり、家庭学習が最も効果を出しやすい領域です。&lt;br /&gt;
ただし単語帳だけに頼ると、知っているけれど使えない語彙が増えがちです。&lt;br /&gt;
本文内で意味を確定し、設問処理と答案化へつなげる手順を固定すると、過去問でも得点が安定しやすくなります。&lt;/p&gt;
&lt;div class="rq-soft p-3"&gt;
&lt;div class="fw-bold mb-1"&gt;最後に確認したいこと&lt;/div&gt;
&lt;ul class="mb-0 ps-3"&gt;
&lt;li&gt;本文で止まった語を推測し、意味を確定できているか&lt;/li&gt;
&lt;li&gt;言い換えと反対語までセットで押さえられているか&lt;/li&gt;
&lt;li&gt;設問の指示語を言い換えてから本文へ戻れているか&lt;/li&gt;
&lt;li&gt;記述が材料→言い換え→文章化の工程で作れているか&lt;/li&gt;
&lt;/ul&gt;
&lt;/div&gt;
&lt;/div&gt;
&lt;div class="col-12 col-lg-4"&gt;
&lt;p&gt;&lt;a class="btn btn-primary btn-lg w-100" href="https://dokkai-labo.tokyo/kobetsuonline01/"&gt;&lt;br /&gt;
オンライン国語の個別指導へ&lt;br /&gt;
&lt;/a&gt;&lt;/p&gt;
&lt;div class="rq-note mt-2"&gt;語彙を根拠と理由、記述の言語化へつなげ、過去問で得点を安定させます。&lt;/div&gt;
&lt;/div&gt;
&lt;/div&gt;
&lt;hr class="my-4" /&gt;
&lt;div class="rq-note"&gt;※本ページは保護者向けに、語彙力強化を読解力と記述へ接続するための手順を整理したサブコラムです。&lt;/div&gt;
&lt;/div&gt;
&lt;/div&gt;
&lt;/div&gt;
&lt;p&gt;&lt;!-- [ /.socialSet ] --&gt;&lt;/p&gt;
&lt;div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col_blog%2Fgoiryoku-kyoka%2F&amp;amp;t=%E8%87%AA%E5%AE%85%E3%81%A7%E3%81%A7%E3%81%8D%E3%82%8B%E2%80%9C%E8%AA%9E%E5%BD%99%E5%8A%9B%E2%80%9D%E5%BC%B7%E5%8C%96%E3%80%80%E5%9B%BD%E8%AA%9E%E3%81%AE%E4%BC%B8%E3%81%B3%E3%81%AF%E8%AA%9E%E5%BD%99%E3%81%A7%E6%B1%BA%E3%81%BE%E3%82%8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col_blog%2Fgoiryoku-kyoka%2F&amp;amp;text=%E8%87%AA%E5%AE%85%E3%81%A7%E3%81%A7%E3%81%8D%E3%82%8B%E2%80%9C%E8%AA%9E%E5%BD%99%E5%8A%9B%E2%80%9D%E5%BC%B7%E5%8C%96%E3%80%80%E5%9B%BD%E8%AA%9E%E3%81%AE%E4%BC%B8%E3%81%B3%E3%81%AF%E8%AA%9E%E5%BD%99%E3%81%A7%E6%B1%BA%E3%81%BE%E3%82%8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8%87%AA%E5%AE%85%E3%81%A7%E3%81%A7%E3%81%8D%E3%82%8B%E2%80%9C%E8%AA%9E%E5%BD%99%E5%8A%9B%E2%80%9D%E5%BC%B7%E5%8C%96%E3%80%80%E5%9B%BD%E8%AA%9E%E3%81%AE%E4%BC%B8%E3%81%B3%E3%81%AF%E8%AA%9E%E5%BD%99%E3%81%A7%E6%B1%BA%E3%81%BE%E3%82%8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col_blog%2Fgoiryoku-kyoka%2F" target="_blank" &gt;&lt;span class="vk_icon_w_r_sns_bluesky icon_sns"&gt;&lt;/span&gt;&lt;span class="sns_txt"&gt;Bluesky&lt;/span&gt;&lt;/a&gt;&lt;/li&gt;&lt;li class="sb_copy sb_icon"&gt;&lt;button class="copy-button sb_icon_inner"data-clipboard-text="自宅でできる“語彙力”強化　国語の伸びは語彙で決まる | 受験国語専門 読解ラボ東京 | 中学受験・大学受験対応の個別指導国語専門塾（オンライン・教室対応） https://dokkai-labo.tokyo/col_blog/goiryoku-kyoka/"&gt;&lt;span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</si>
  <si>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https://eng-support.com/column/progress-book2-lesson1-1/
【検出された不自然ワード】
- 型
【本文】
------
&lt;p&gt;&lt;iframe title="YouTube video player" src="https://www.youtube.com/embed/yEgk5zMTYhU" width="560" height="315" frameborder="0" allowfullscreen="allowfullscreen"&gt;&lt;span data-mce-type="bookmark" style="display: inline-block; width: 0px; overflow: hidden; line-height: 0;" class="mce_SELRES_start"&gt;&lt;/span&gt;&lt;/iframe&gt;&lt;/p&gt;
&lt;h2&gt;svc（第2文型）の基本ルール｜主語と補語が「S＝C」になる仕組み&lt;/h2&gt;
&lt;p&gt;今回は、&lt;span style="color: blue;"&gt;Book2 Lesson1&lt;/span&gt;のシーン1についてお話しします。&lt;br /&gt;
このシーンでは&lt;span style="color: green;"&gt;SVC文型&lt;/span&gt;が取り上げられます。Book1の最後で1つ目の文型を学んだ後に、2つ目の文型として紹介されます。文型とは英語の文を副詞を除いた部分だけで考えた場合、たった5つのパターンしかないことが分かって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&lt;p&gt;これが5文型です。今日はその中でも2番目に紹介される&lt;span style="color: blue;"&gt;第2文型&lt;/span&gt;について学んでいきましょう。&lt;/p&gt;
&lt;p&gt;まずは、簡単な例文から始めましょう。例えば、”&lt;span style="color: red;"&gt;Mike&lt;/span&gt; is very kind.”という文です。「マイクってとても親切なんだよ。」という意味です。私の絵の才能は限りなく0に近いので、棒人間での説明となりますがご了承ください。&lt;/p&gt;
&lt;p&gt;さて、”&lt;span style="color: red;"&gt;Mike&lt;/span&gt; is very kind.”という文を考えましょう。この文では、おそらく&lt;span style="color: blue;"&gt;Bさん&lt;/span&gt;は&lt;span style="color: red;"&gt;マイク&lt;/span&gt;がとても優しいことを知らないので、&lt;span style="color: blue;"&gt;Aさん&lt;/span&gt;は伝えたいと考えています。ただし、&lt;span style="color: blue;"&gt;Bさん&lt;/span&gt;は&lt;span style="color: red;"&gt;マイク&lt;/span&gt;という人物を知っているはずです。なぜなら、&lt;span style="color: red;"&gt;マイク&lt;/span&gt;を知らなければ「マイクって誰？」となってしまいますから。したがって、&lt;span style="color: red;"&gt;マイク&lt;/span&gt;は既に2人とも知っている人物です。主語である「&lt;span style="color: red;"&gt;Mike&lt;/span&gt;」は共通の情報です。&lt;/p&gt;
&lt;p&gt;このような会話の中で、&lt;span style="color: blue;"&gt;Aさん&lt;/span&gt;から&lt;span style="color: blue;"&gt;Bさん&lt;/span&gt;に新しい情報が伝わるのは、&lt;span style="color: red;"&gt;マイク&lt;/span&gt;がとても優しいことです。つまり、新しい情報が&lt;span style="color: blue;"&gt;Bさん&lt;/span&gt;にとっての新情報となります。このように、情報が聞き手にとって新しいか旧いかを考慮する必要があります。&lt;/p&gt;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&lt;h2&gt;svc 文型の例文解説｜becomeやbe動詞で「主語＝補語」を表現する&lt;/h2&gt;
&lt;p&gt;次に、”&lt;span style="color: red;"&gt;Lucy&lt;/span&gt; became a doctor.”という文を考えましょう。「ルーシーはお医者さんになった。」という意味です。この文でも同様に、「&lt;span style="color: red;"&gt;Lucy&lt;/span&gt;」が主語であり、「became」は自動詞であることを覚えておきましょう。補語としては、名詞の”&lt;span style="color: red;"&gt;a doctor&lt;/span&gt;“が用いられています。なぜ補語なのかになると、ルーシーが何になったかを説明しているためです。&lt;/p&gt;
&lt;p&gt;また、”&lt;span style="color: red;"&gt;Mr. Black&lt;/span&gt;’s dog is black.”という文も紹介されます。「ブラックさんの犬は黒いです。」という意味です。この文でも第2文型が使用されており、自動詞の”&lt;span style="color: blue;"&gt;black&lt;/span&gt;“が補語となっています。”&lt;span style="color: blue;"&gt;black&lt;/span&gt;“は名詞と形容詞の両方で使われる単語ですが、ここでは形容詞として使用されています。&lt;/p&gt;
&lt;p&gt;以上が第2文型の説明です。特徴としては、主語と補語がイコールの関係になることを覚えておきましょう。また、動詞の後には形容詞や名詞が続くことがあります。形容詞の場合は主語と同じく&lt;span style="color: blue;"&gt;青&lt;/span&gt;で示されます。&lt;/p&gt;
&lt;h3&gt;第2文型の特徴と概要｜五感を表す動詞（視覚・聴覚・触覚など）の役割&lt;/h3&gt;
&lt;p&gt;英語の文型には様々な種類がありますが、その中でも&lt;span style="color: blue;"&gt;第2文型&lt;/span&gt;と呼ばれる文型について説明します。第2文型は視覚、嗅覚、味覚、聴覚、触覚といった五感を表す動詞を使用して構成されます。&lt;/p&gt;
&lt;h3&gt;svc 文型の具体例｜look・seem・appearで「～のように思われる」&lt;/h3&gt;
&lt;p&gt;第2文型の典型的な動詞としては、”&lt;span style="color: red;"&gt;look&lt;/span&gt;“、”&lt;span style="color: red;"&gt;seem&lt;/span&gt;“、”&lt;span style="color: red;"&gt;appear&lt;/span&gt;“などがあります。これらの動詞は、話者が何かを見たり感じたりして「SがCのように思われる」という意味を表します。具体的な例として、次の文を考えてみましょう。&lt;/p&gt;
&lt;p&gt;例文: “&lt;span style="color: red;"&gt;The blossoms&lt;/span&gt; look beautiful.”&lt;br /&gt;
訳: 「それらの花は美しく見える。」&lt;/p&gt;
&lt;p&gt;この文では、”&lt;span style="color: red;"&gt;The blossoms&lt;/span&gt;“が主語であり、”&lt;span style="color: red;"&gt;look&lt;/span&gt;“が動詞です。しかし、花自体が見ているわけではなく、話者が花を見て美しいと思っていることを表しています。このように、第2文型では動詞の後ろに形容詞や名詞が来ることが特徴です。&lt;/p&gt;
&lt;h3&gt;第2文型の応用と判別方法｜補語が必要な自動詞の性質&lt;/h3&gt;
&lt;p&gt;第2文型の動詞は、他の文型でも使用することがあります。ただし、一部の動詞はほぼ第2文型でしか使用されないため、そのような動詞は第2文型として覚えておくことをおすすめします。&lt;/p&gt;
&lt;h3&gt;まとめ｜svc（第2文型）をマスターして英語の表現力を高める&lt;/h3&gt;
&lt;p&gt;第2文型は英語の文型の一つであり、視覚、嗅覚、味覚、聴覚、触覚を表す動詞を用いて構成されます。具体的な例を通じて、第2文型の特徴や使い方について説明しました。これらの文型をしっかりと覚えて、英語の表現力を高めましょう。&lt;/p&gt;
&lt;p&gt;以上が、第2文型についての解説でした。&lt;/p&gt;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</si>
  <si>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https://juku-escot.com/kouza/h1-math/
【検出された不自然ワード】
- 崩れ
- 型
- 固定
- 手順
- 設計
- 整え
【本文】
------
&lt;p&gt;&lt;!-- =============================== SP本文（講座ページ）リライト版：エスコット｜中高一貫校 高1数学（数Ⅱ・数B／体系数学） 目的：検索流入→問い合わせ（CV） 構成：悩み→原因→解決→流れ→FAQ→CTA ※既存HTML装飾は可能な限り維持 =============================== --&gt;&lt;/p&gt;
&lt;p&gt;&lt;!-- =============================== 導入（H1直下想定：差し替えブロック） =============================== --&gt;&lt;/p&gt;
&lt;div class="rounded" style="background-color: whitesmoke; padding: 14px; margin: 10px 0 18px 0;"&gt;
&lt;p class="timelineMessage__message" style="margin: 0;"&gt;中高一貫校の高1数学は、学校の進度が速いまま数Ⅱ・数Bに入り、&lt;span style="color: #0000ff;"&gt;複素数／指数対数／微分積分／数列／ベクトル&lt;/span&gt;など新しい概念が一気に増えて「授業は進むのに、演習が追いつかない」「定期試験の範囲が広く、点が安定しない」が起きやすい時期です。原因は、数ⅠAの土台（式変形・方程式・図形と方程式）が残ったまま先へ進むこと、途中式や条件整理が崩れて失点が増えること、学校教材（&lt;span style="color: #0000ff;"&gt;体系数学&lt;/span&gt;など）に合わせた復習の順番が作りにくいことが多いです。エスコットでは、教材・範囲・答案を確認し、授業内でつまずきを特定しながら、必要な基礎を補い、解ける形に整え、定期試験で再現できるところまでつなげます。まずは「今どこで止まっているか」を一緒に整理するところから始めましょう。&lt;/p&gt;
&lt;/div&gt;
&lt;p&gt;&lt;!-- =============================== 1. 誰に向けたページか（最初に明示） =============================== --&gt;&lt;/p&gt;
&lt;div class="rounded" style="background-color: whitesmoke; padding: 10px; margin-bottom: 16px;"&gt;
&lt;p class="timelineMessage__message" style="margin: 0;"&gt;&lt;strong&gt;対象：&lt;/strong&gt;中高一貫校 高校1年生（数学Ⅱ／数学B）&lt;br /&gt;
&lt;strong&gt;目的：&lt;/strong&gt;定期試験で点を安定させる／受験を見据えて基礎を固める（学校差があるため、まず教材と範囲を確認します）&lt;br /&gt;
&lt;strong&gt;教材例：&lt;/strong&gt;学校の教科書・問題集・プリント、&lt;span style="color: #0000ff;"&gt;体系数学&lt;/span&gt;（採用校）&lt;/p&gt;
&lt;/div&gt;
&lt;p&gt;&lt;!-- =============================== 2. 【こんなお悩み、ありませんか】（箇条書き5～7） =============================== --&gt;&lt;/p&gt;
&lt;h2&gt;よく出る状況（チェック）&lt;/h2&gt;
&lt;ul class="timelineMessage__message"&gt;
&lt;li&gt;指数・対数、微分積分で&lt;span style="color: #ff0000;"&gt;式変形が途中で止まる&lt;/span&gt;／途中式が崩れる&lt;/li&gt;
&lt;li&gt;複素数、図形と方程式、三角関数で「方針が立たない」まま手が動く&lt;/li&gt;
&lt;li&gt;数B（数列・ベクトル）で、基本事項は見たはずなのに問題になると手順が決まらない&lt;/li&gt;
&lt;li&gt;典型問題はできるのに、条件が変わると同じ解き方が再現できない&lt;/li&gt;
&lt;li&gt;定期試験の範囲が広く、復習の順番が作れず学習が散らばる&lt;/li&gt;
&lt;li&gt;学校の進度（体系数学など）に合わせた対策をしたいが、優先順位が決められない&lt;/li&gt;
&lt;/ul&gt;
&lt;p&gt;&lt;!-- =============================== 3. つまずきの典型パターン（原因3分類） =============================== --&gt;&lt;/p&gt;
&lt;h2&gt;つまずきの典型パターン&lt;/h2&gt;
&lt;h3&gt;（A）知識不足：前提の抜けが残っている&lt;/h3&gt;
&lt;ul class="timelineMessage__message"&gt;
&lt;li&gt;公式は覚えているが「使う条件」「式の意味」が曖昧で、問題ごとに迷う&lt;/li&gt;
&lt;li&gt;数列・ベクトルで用語や基本操作（一般項／漸化式、成分、条件の読み取り）が整理できていない&lt;/li&gt;
&lt;/ul&gt;
&lt;h3&gt;（B）手順が不安定：途中式・条件整理が崩れて失点が増える&lt;/h3&gt;
&lt;ul class="timelineMessage__message"&gt;
&lt;li&gt;計算が長い単元ほど、符号・展開・因数分解のミスが増える&lt;/li&gt;
&lt;li&gt;「どこまで式を整えるか」「何を置くか」が一定せず、答案が安定しない&lt;/li&gt;
&lt;/ul&gt;
&lt;h3&gt;（C）運用不足：復習の順番が作れず、再現できない&lt;/h3&gt;
&lt;ul class="timelineMessage__message"&gt;
&lt;li&gt;理解したつもりで終わり、同タイプの反復が足りず定期試験で再現できない&lt;/li&gt;
&lt;li&gt;学校ごとの進度（体系数学など）に合わせた優先順位が作れず、広く浅くになりやすい&lt;/li&gt;
&lt;/ul&gt;
&lt;p&gt;&lt;!-- =============================== 4. 【エスコットがやること】（授業内の具体） =============================== --&gt;&lt;/p&gt;
&lt;h2&gt;エスコットが授業内でやること&lt;/h2&gt;
&lt;ul class="timelineMessage__message"&gt;
&lt;li&gt;&lt;strong&gt;診断：&lt;/strong&gt;学校教材（&lt;span style="color: #0000ff;"&gt;体系数学&lt;/span&gt;など）・進度・定期試験日程・答案（途中式）を確認し、つまずきを特定します&lt;/li&gt;
&lt;li&gt;&lt;strong&gt;設計：&lt;/strong&gt;数Ⅱ／数Bの優先順位を整理し、「まず確実に取る問題」を決めて学習の順番を作ります&lt;/li&gt;
&lt;li&gt;&lt;strong&gt;演習：&lt;/strong&gt;基本～典型問題で、解き方の“型”と途中式の作り方を揃えます&lt;/li&gt;
&lt;li&gt;&lt;strong&gt;修正：&lt;/strong&gt;符号・展開・因数分解・条件読み落としなど、失点の原因をその場で潰します&lt;/li&gt;
&lt;li&gt;&lt;strong&gt;定着：&lt;/strong&gt;同タイプの反復で「分かった」を「試験でできた」へつなげます&lt;/li&gt;
&lt;/ul&gt;
&lt;p&gt;&lt;!-- =============================== 5. 【授業の進め方（モデル）】 =============================== --&gt;&lt;/p&gt;
&lt;h2&gt;授業の進め方&lt;/h2&gt;
&lt;h3&gt;初回〜数回の流れ（一般化）&lt;/h3&gt;
&lt;ul class="timelineMessage__message"&gt;
&lt;li&gt;&lt;strong&gt;初回：&lt;/strong&gt;教材・範囲・進度を確認し、数Ⅱ／数Bの「優先順位」を決めます&lt;/li&gt;
&lt;li&gt;&lt;strong&gt;2回目：&lt;/strong&gt;答案（途中式）を見ながら、知識の抜け／手順の崩れ／運用不足のどこが主因かを切り分けます&lt;/li&gt;
&lt;li&gt;&lt;strong&gt;3回目以降：&lt;/strong&gt;「型の確認→演習→修正→復習」で、同じ解き方を再現できる状態を増やします&lt;/li&gt;
&lt;/ul&gt;
&lt;h3&gt;定期試験が近い場合&lt;/h3&gt;
&lt;ul class="timelineMessage__message"&gt;
&lt;li&gt;範囲を一通り確認し、「取るべき問題」を先に固めてから広げます&lt;/li&gt;
&lt;li&gt;時間が少ないほど、途中式の作り方と条件整理（読み落とし）を優先して整えます&lt;/li&gt;
&lt;/ul&gt;
&lt;p&gt;&lt;!-- =============================== 6. 【対応範囲・コース案内】（新設せず、現状情報を整理） =============================== --&gt;&lt;/p&gt;
&lt;h2&gt;対応範囲・コース案内&lt;/h2&gt;
&lt;ul class="timelineMessage__message"&gt;
&lt;li&gt;&lt;strong&gt;単元：&lt;/strong&gt;数Ⅱ（複素数、指数対数、微分積分、図形と方程式、三角関数 など）／数B（数列、平面・空間ベクトル）&lt;/li&gt;
&lt;li&gt;&lt;strong&gt;学校教材：&lt;/strong&gt;&lt;span style="color: #0000ff;"&gt;体系数学&lt;/span&gt;（採用校）ほか、学校の教科書・問題集・プリント&lt;/li&gt;
&lt;li&gt;&lt;strong&gt;コース：&lt;/strong&gt;先取りコース／フォローアップコース／二週間完結・定期試験対策ゼミ&lt;/li&gt;
&lt;li&gt;&lt;strong&gt;オンライン：&lt;/strong&gt;開講中の講義はオンラインでも受講可能（下記リンク参照）&lt;/li&gt;
&lt;/ul&gt;
&lt;p&gt;&lt;!-- =============================== ここから下は「現状の本文」を極力そのまま残しつつ、必要最小限の補足だけを“追加” =============================== --&gt;&lt;/p&gt;
&lt;h2&gt;高校１年生の数学対策&lt;/h2&gt;
&lt;p class="timelineMessage__message"&gt;中高一貫校では学校ごとに進度や扱い方に差が出やすいため、まず&lt;span style="color: #0000ff;"&gt;使用教材と試験範囲&lt;/span&gt;を確認し、数Ⅱ／数Bのどこから整えるかを決めて進めます。&lt;/p&gt;
&lt;h3&gt;数学Ⅱ&lt;/h3&gt;
&lt;p&gt;数学Ⅰ・数Ａで学習した内容を発展させた学習と、複素数、微分積分、指数対数など新たな概念も扱います。&lt;/p&gt;
&lt;p&gt;新しい概念と今まででてきた単元を融合したものが数学Ⅱです。基礎を固めながらあらゆる問題に対応する能力を養う必要があります。&lt;/p&gt;
&lt;div class="rounded" style="background-color: whitesmoke; padding: 10px;"&gt;単元：式の計算、複素数、２次方程式、高次方程式、恒等式、図形と方程式、三角関数、指数関数、対数関数、微分法、積分法　など&lt;/div&gt;
&lt;div&gt;&lt;/div&gt;
&lt;p class="timelineMessage__message"&gt;数Ⅱは「知識そのもの」よりも、&lt;span style="color: #ff0000;"&gt;式変形の途中で崩れる／条件整理が曖昧&lt;/span&gt;といった理由で失点が増えやすい単元があります。授業では、途中式の作り方とチェックの仕方まで揃え、同タイプで再現できる形に落とし込みます。&lt;/p&gt;
&lt;h3&gt;数学Ｂ&lt;/h3&gt;
&lt;p&gt;数学Ｂは入試問題に出題される頻度が高い分野です。複雑に感じるかもしれませんが、基本をしっかり押さえれば解くことができる問題がほとんどです。&lt;/p&gt;
&lt;p&gt;基本的な理解を深めながら学習を進めることが大切です。&lt;/p&gt;
&lt;div class="rounded" style="background-color: whitesmoke; padding: 10px;"&gt;単元：数列、平面ベクトル、空間ベクトル&lt;/div&gt;
&lt;div&gt;&lt;/div&gt;
&lt;p class="timelineMessage__message"&gt;数Bは、最初に「基本操作（どう扱うか）」を整理できると伸びやすい分野です。数列・ベクトルともに、まず典型問題で手順を固定し、少し条件が変わっても同じ発想で解けるところまで練習します。&lt;/p&gt;
&lt;h3&gt;体系数学対策&lt;/h3&gt;
&lt;p&gt;中高一貫校の上位校で主に採用されている、体系数学の対策を当塾では行っております。&lt;br /&gt;
詳細は&lt;a class="btn btn-info" href="https://juku-escot.com/taikeisuugaku/"&gt;当塾の体系数学対策&lt;/a&gt;をご覧ください。&lt;/p&gt;
&lt;p&gt;さらに、当塾では高1の生徒さんに向けて２つのコースを設けております。コースの中でも１人１人に合わせて授業を進めてまいります。&lt;/p&gt;
&lt;p&gt;また、当塾で開講中の講義をオンラインでも受講可能です。&lt;/p&gt;
&lt;p&gt;詳しくは&lt;a class="btn btn-info" href="https://juku-escot.com/online/"&gt;オンライン個別指導について&lt;/a&gt;をご覧ください。&lt;/p&gt;
&lt;p class="timelineMessage__message"&gt;体系数学は学校の進度・扱い方に差が出ることがあるため、章・例題・宿題の出方（プリントの有無など）を確認し、定期試験で点につながる順番に整えていきます。&lt;/p&gt;
&lt;h3&gt;先取りコース&lt;/h3&gt;
&lt;p&gt;学校での学習を復習として活用することにより定着率を高めていくことが可能です。&lt;/p&gt;
&lt;p&gt;&lt;span style="color: #ff6600;"&gt;定期試験で高得点を目指すこと、もしくは受験を見据えて基礎を作っていくことを目指します。&lt;/span&gt;単元学習が終わり次第、受験指導に移ります。&lt;/p&gt;
&lt;p class="timelineMessage__message"&gt;「先取り」は、土台がある程度そろっている場合に効果が出やすい傾向があります。事前ヒアリングとトライアル指導で、先取りが適切かどうかも含めて整理します。&lt;/p&gt;
&lt;h3&gt;フォローアップコース&lt;/h3&gt;
&lt;p&gt;数学は積み重ねの学問になりますので、過去に習っている単元の理解が不十分なことが原因で現在習っている内容が十分に理解できていないという可能性もあります。&lt;/p&gt;
&lt;p&gt;どの単元の学習が不十分なのかを見極めて、抜けている内容を補っていきます。学校の進度に十分に追いつくことができれば、先取りコースに変更していくのが理想的です。&lt;/p&gt;
&lt;p class="timelineMessage__message"&gt;フォローアップでは、単に「戻る」のではなく、今の単元に直結する前提から優先して補います（学校差があるため、教材と範囲に合わせて決めます）。&lt;/p&gt;
&lt;h3 class="timelineMessage__message"&gt;二週間完結・定期試験対策ゼミ&lt;/h3&gt;
&lt;p class="timelineMessage__message"&gt;単発的に数回の授業で定期試験対策を行います。&lt;/p&gt;
&lt;p&gt;定期試験の範囲を一通り学習する、 もしくは試験までの時間が少ない場合でも最大限に得点を上げられるよう指導させていただきます。&lt;/p&gt;
&lt;p class="timelineMessage__message"&gt;範囲が広いときは「まず確実に取る問題」を決め、途中式の作り方と条件整理を揃えて失点を減らします。短期間でも、やることが散らばらないように組み立てます。&lt;/p&gt;
&lt;p&gt;&lt;!-- =============================== 7. 受講までの流れ（現状本文に合わせる：既存ブロック維持） =============================== --&gt;&lt;/p&gt;
&lt;h2&gt;受講までの流れ&lt;/h2&gt;
&lt;style&gt;
  .bg-pink {background-color: #ffc0cb !important;}&lt;br /&gt;
&lt;/style&gt;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&lt;div&gt;&lt;/div&gt;
&lt;p&gt;&lt;!-- =============================== 指導料（現状本文を維持） =============================== --&gt;&lt;/p&gt;
&lt;h2&gt;指導料&lt;/h2&gt;
&lt;div class="container mt-5"&gt;
&lt;div class="row"&gt;
&lt;div class="col-sm-4"&gt;
&lt;div class="card bg-primary mb-3 text-white"&gt;
&lt;div class="card-body"&gt;
&lt;h5 class="card-title"&gt;トライアル指導料&lt;/h5&gt;
&lt;p class="card-text"&gt;10,000円(税込)&lt;/p&gt;
&lt;p class="card-text"&gt;他塾様でいう「体験講座」の位置づけですので、通常より安価に設定させていただいております。まずは一度当塾の個別指導をお試し頂ければ幸いです。&lt;/p&gt;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class="card-text"&gt;入塾手続の際に頂戴致します。また、その時点・もしくは過去在籍されていた生徒さんの兄弟姉妹の場合には、全額免除させて頂きます。&lt;/p&gt;
&lt;/div&gt;
&lt;/div&gt;
&lt;/div&gt;
&lt;div class="col-sm-4"&gt;
&lt;div class="card bg-info mb-3 text-white"&gt;
&lt;div class="card-body"&gt;
&lt;h5 class="card-title"&gt;指導料&lt;/h5&gt;
&lt;p class="card-text"&gt;18,150円(税込)/110分&lt;/p&gt;
&lt;p class="card-text"&gt;13,200円(税込)/80分&lt;/p&gt;
&lt;p class="card-text"&gt;前払いです。&lt;br /&gt;
※指導予定回数分を前月20日に集計し請求書を発行させて頂きますので、前月末までにお支払い下さいませ。&lt;/p&gt;
&lt;/div&gt;
&lt;/div&gt;
&lt;/div&gt;
&lt;/div&gt;
&lt;/div&gt;
&lt;p&gt;&lt;!-- =============================== 8. FAQ（高1×中高一貫に寄せる） =============================== --&gt;&lt;/p&gt;
&lt;h2&gt;FAQ&lt;/h2&gt;
&lt;div class="rounded" style="background-color: whitesmoke; padding: 12px; margin-bottom: 10px;"&gt;
&lt;p class="timelineMessage__message" style="margin: 0;"&gt;&lt;strong&gt;Q.&lt;/strong&gt; 中高一貫で進度が速いのですが、まず何を優先すべきですか？&lt;br /&gt;
&lt;strong&gt;A.&lt;/strong&gt; まず教材（&lt;span style="color: #0000ff;"&gt;体系数学&lt;/span&gt;など）と試験範囲を確認し、「確実に得点したい典型問題」を先に固める順番を作ります。学校差があるため、範囲と出題傾向に合わせて決めます。&lt;/p&gt;
&lt;/div&gt;
&lt;div class="rounded" style="background-color: whitesmoke; padding: 12px; margin-bottom: 10px;"&gt;
&lt;p class="timelineMessage__message" style="margin: 0;"&gt;&lt;strong&gt;Q.&lt;/strong&gt; 数Ⅱの指数・対数／微分積分だけが苦手です。そこだけでも大丈夫ですか？&lt;br /&gt;
&lt;strong&gt;A.&lt;/strong&gt; 可能です。どこで式変形が止まるか、前提がどこで抜けているかを確認し、必要な範囲だけ補います。&lt;/p&gt;
&lt;/div&gt;
&lt;div class="rounded" style="background-color: whitesmoke; padding: 12px; margin-bottom: 10px;"&gt;
&lt;p class="timelineMessage__message" style="margin: 0;"&gt;&lt;strong&gt;Q.&lt;/strong&gt; 数B（数列・ベクトル）が苦手で、問題になると手順が決まりません。&lt;br /&gt;
&lt;strong&gt;A.&lt;/strong&gt; まず典型問題で「手順」を固定し、条件が変わっても同じ発想で解けるように練習します。基本事項の整理から始めることもあります。&lt;/p&gt;
&lt;/div&gt;
&lt;div class="rounded" style="background-color: whitesmoke; padding: 12px; margin-bottom: 10px;"&gt;
&lt;p class="timelineMessage__message" style="margin: 0;"&gt;&lt;strong&gt;Q.&lt;/strong&gt; 体系数学を使っています。学校教材に合わせた対策はできますか？&lt;br /&gt;
&lt;strong&gt;A.&lt;/strong&gt; はい。章・例題・宿題の出方（プリントの有無など）を確認し、定期試験で点につながる順番に整えます。&lt;/p&gt;
&lt;/div&gt;
&lt;div class="rounded" style="background-color: whitesmoke; padding: 12px; margin-bottom: 10px;"&gt;
&lt;p class="timelineMessage__message" style="margin: 0;"&gt;&lt;strong&gt;Q.&lt;/strong&gt; 先取りコースとフォローアップコース、どちらが向いているか分かりません。&lt;br /&gt;
&lt;strong&gt;A.&lt;/strong&gt; 事前ヒアリングとトライアル指導で、土台の抜けと現在の単元の結びつきを確認し、適切な方針をご提案します（途中で切り替えることも想定します）。&lt;/p&gt;
&lt;/div&gt;
&lt;div class="rounded" style="background-color: whitesmoke; padding: 12px; margin-bottom: 10px;"&gt;
&lt;p class="timelineMessage__message" style="margin: 0;"&gt;&lt;strong&gt;Q.&lt;/strong&gt; 定期試験まで時間が少ない場合、二週間完結・定期試験対策ゼミはどう使いますか？&lt;br /&gt;
&lt;strong&gt;A.&lt;/strong&gt; 範囲を確認し「まず確実に取る問題」を固め、途中式と条件整理を揃えて失点を減らします。限られた回数でも学習が散らばらないように組み立てます。&lt;/p&gt;
&lt;/div&gt;
&lt;p&gt;&lt;!-- =============================== 9. CTA（押し付けず、具体記入を促す） =============================== --&gt;&lt;/p&gt;
&lt;h2&gt;お問い合わせ&lt;/h2&gt;
&lt;div class="rounded" style="background-color: whitesmoke; padding: 14px; margin-bottom: 12px;"&gt;
&lt;p class="timelineMessage__message" style="margin: 0 0 10px 0;"&gt;事前ヒアリングでは保護者様からの情報を基に大まかな指導計画を提示し、トライアル指導で実際に指導を行い、計画をブラッシュアップして再度提示します。高1数学は学校差が出やすいため、分かる範囲で状況を共有いただけると、そのぶん整理が早くなります。&lt;/p&gt;
&lt;div class="rounded" style="background-color: #ffffff; padding: 12px;"&gt;&lt;strong&gt;フォームに書いていただけると助かる内容（分かる範囲で結構です）&lt;/strong&gt;&lt;/p&gt;
&lt;ul class="timelineMessage__message" style="margin-bottom: 0;"&gt;
&lt;li&gt;学年（高1）&lt;/li&gt;
&lt;li&gt;使用教材（&lt;span style="color: #0000ff;"&gt;体系数学&lt;/span&gt;／教科書／学校の問題集／プリント など）&lt;/li&gt;
&lt;li&gt;現在の範囲（数Ⅱ・数Bのどこまでか）&lt;/li&gt;
&lt;li&gt;困っている単元（指数対数、微分積分、数列、ベクトル など）&lt;/li&gt;
&lt;li&gt;困り方（途中式が崩れる／方針が立たない／復習の順番が作れない など）&lt;/li&gt;
&lt;li&gt;次の定期試験の時期（だいたいでOK）&lt;/li&gt;
&lt;/ul&gt;
&lt;/div&gt;
&lt;/div&gt;
&lt;p&gt;&lt;!-- フォーム（現状維持） --&gt;&lt;br /&gt;
&lt;div class="wpcf7 no-js" id="wpcf7-f422-p552-o1" lang="ja" dir="ltr" data-wpcf7-id="422"&gt;
&lt;div class="screen-reader-response"&gt;&lt;p role="status" aria-live="polite" aria-atomic="true"&gt;&lt;/p&gt; &lt;ul&gt;&lt;/ul&gt;&lt;/div&gt;
&lt;form action="/kouza/h1-math/#wpcf7-f422-p552-o1" method="post" class="wpcf7-form init" aria-label="コンタクトフォーム" novalidate="novalidate" data-status="init"&gt;
&lt;fieldset class="hidden-fields-container"&gt;&lt;input type="hidden" name="_wpcf7" value="422" /&gt;&lt;input type="hidden" name="_wpcf7_version" value="6.1.4" /&gt;&lt;input type="hidden" name="_wpcf7_locale" value="ja" /&gt;&lt;input type="hidden" name="_wpcf7_unit_tag" value="wpcf7-f422-p552-o1" /&gt;&lt;input type="hidden" name="_wpcf7_container_post" value="552" /&gt;&lt;input type="hidden" name="_wpcf7_posted_data_hash" value="" /&gt;&lt;input type="hidden" name="_wpcf7_recaptcha_response" value="" /&gt;
&lt;/fieldset&gt;
&lt;p&gt;&lt;label&gt; 保護者氏名 (必須)&lt;br /&gt;
&lt;span class="wpcf7-form-control-wrap" data-name="text-734"&gt;&lt;input size="40" maxlength="400" class="wpcf7-form-control wpcf7-text wpcf7-validates-as-required" aria-required="true" aria-invalid="false" value="" type="text" name="text-734" /&gt;&lt;/span&gt;&lt;br /&gt;
&lt;/label&gt;&lt;label&gt;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/&gt;&lt;/span&gt;&lt;br /&gt;
&lt;/label&gt;&lt;label&gt;科目(必須)&lt;br /&gt;
&lt;span class="wpcf7-form-control-wrap" data-name="menu-682"&gt;&lt;select class="wpcf7-form-control wpcf7-select wpcf7-validates-as-required" aria-required="true" aria-invalid="false" name="menu-682"&gt;&lt;option value="英語"&gt;英語&lt;/option&gt;&lt;option value="数学"&gt;数学&lt;/option&gt;&lt;/select&gt;&lt;/span&gt;&lt;br /&gt;
&lt;/label&gt;&lt;label&gt;学年&lt;br /&gt;
&lt;span class="wpcf7-form-control-wrap" data-name="menu-683"&gt;&lt;select class="wpcf7-form-control wpcf7-select" aria-invalid="false" name="menu-683"&gt;&lt;option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aria-invalid="false" name="menu-684"&gt;&lt;option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type="checkbox" name="checkbox-613[]" value="教室" /&gt;&lt;/span&gt;&lt;span class="wpcf7-list-item last"&gt;&lt;span class="wpcf7-list-item-label"&gt;オンライン&lt;/span&gt;&lt;input type="checkbox" name="checkbox-613[]" value="オンライン" /&gt;&lt;/span&gt;&lt;/span&gt;&lt;/span&gt;&lt;br /&gt;
&lt;/label&gt;&lt;label&gt; 備考&lt;br /&gt;
&lt;span class="wpcf7-form-control-wrap" data-name="your-message"&gt;&lt;textarea cols="40" rows="10" maxlength="2000" class="wpcf7-form-control wpcf7-textarea wpcf7-validates-as-required" aria-required="true" aria-invalid="false" name="your-message"&gt;&lt;/textarea&gt;&lt;/span&gt;&lt;br /&gt;
[anr_nocaptcha g-recaptcha-response]&lt;br /&gt;
&lt;input class="wpcf7-form-control wpcf7-submit has-spinner" type="submit" value="送信" /&gt;&lt;/label&gt;
&lt;/p&gt;&lt;div class="wpcf7-response-output" aria-hidden="true"&gt;&lt;/div&gt;
&lt;/form&gt;
&lt;/div&gt;
&lt;/p&gt;
------</t>
  </si>
  <si>
    <t>以下のページは不自然なワードを使用しています。
これらを適切に自然な言葉に置き換えて下さい。
なお、本文の装飾や構造は絶対に変えないでください。
【対象ページURL】
https://jukureiwa.com/tanpatsu/
【検出された不自然ワード】
- 崩れ
- 型
- 固定
- 手順
- 最短
- 設計
- 整え
【本文】
------
&lt;p&gt;&lt;!-- ========================= 令和｜単発講座ページ（黒文字＋青は背景/枠で採用） 想定：Bootstrap4系 ========================= --&gt;&lt;/p&gt;
&lt;style&gt;
  /* 文字は黒を基本に */&lt;br /&gt;  .rw-text { color:#111; }&lt;/p&gt;
&lt;p&gt;  /* 青は「面」と「線」で */&lt;br /&gt;  .rw-softblue { background:#f2f7ff; }          /* 薄い青の面 */&lt;br /&gt;  .rw-headblue { background:#e8f1ff; }          /* 見出し用：少し濃い薄青 */&lt;br /&gt;  .rw-leftbar  { border-left:6px solid #007bff; } /* primary 相当の青線 */&lt;/p&gt;
&lt;p&gt;  /* detailsの見た目 */&lt;br /&gt;  details.rw-details summary { cursor:pointer; }&lt;br /&gt;  details.rw-details summary { list-style:none; }&lt;br /&gt;  details.rw-details summary::-webkit-details-marker { display:none; }&lt;br /&gt;&lt;/style&gt;
&lt;div class="container my-4 rw-text"&gt;
&lt;p&gt;&lt;!-- イントロ / CTA --&gt;&lt;/p&gt;
&lt;div class="p-4 rw-softblue rw-leftbar rounded mb-4"&gt;
&lt;h1 class="h3 mb-2 rw-text"&gt;中学受験社会｜単発講座（オンライン対応）&lt;/h1&gt;
&lt;p class="mb-3"&gt;「覚えているはずなのに点にならない」「記述だけ落とす」「資料問題で失点が続く」――&lt;br /&gt;
直前期ほど、原因は“知識量”ではなく&lt;strong&gt;解き方・まとめ方のズレ&lt;/strong&gt;にあります。&lt;br /&gt;
必要な部分だけを短期間で補強するための単発講座をご用意しています。&lt;/p&gt;
&lt;div class="mb-3"&gt;&lt;a class="btn btn-primary mr-2 mb-2" href="#contact"&gt;お問い合わせ（相談・空き確認）&lt;/a&gt;&lt;br /&gt;
&lt;a class="btn btn-outline-primary mr-2 mb-2" href="#price"&gt;料金を見る&lt;/a&gt;&lt;br /&gt;
&lt;a class="btn btn-outline-primary mb-2" href="#lineup"&gt;講座一覧を見る&lt;/a&gt;&lt;/div&gt;
&lt;p class="mb-0"&gt;単発講座で扱う頻出用語（略語・カタカナ・漢字のミス）は、家庭学習で取りこぼしが起きやすい部分です。&lt;br /&gt;
あわせて&lt;br /&gt;
&lt;a href="https://jukureiwa.com/tips/alphabet/"&gt;アルファベット略称一覧（UN・NGO・APEC/OPECなど）&lt;/a&gt;&lt;br /&gt;
も確認しておくと、直前期の整理がスムーズになります。&lt;/p&gt;
&lt;p&gt;&lt;!-- ▼追記ここから：検索面を広げる不足補完（判断基準/比較/手順/ミニ演習） --&gt;&lt;/p&gt;
&lt;div class="p-4 rw-softblue rw-leftbar rounded mb-4"&gt;
&lt;p class="h5 mb-2 rw-text"&gt;社会の&lt;strong&gt;個別指導塾&lt;/strong&gt;を「単発」で使うときの判断基準&lt;/p&gt;
&lt;p class="mb-3"&gt;単発講座は、知識を増やすよりも&lt;strong&gt;失点原因（処理手順のズレ）を短期間で矯正&lt;/strong&gt;する用途に向きます。&lt;br /&gt;
迷ったら、直近のテスト答案で「どの型が崩れているか」を基準に選んでください。&lt;/p&gt;
&lt;div class="table-responsive mb-3"&gt;
&lt;table class="table table-bordered table-hover align-middle mb-0"&gt;
&lt;thead style="background-color: #e8f1ff;"&gt;
&lt;tr class="text-center"&gt;
&lt;th style="width: 26%;"&gt;答案・得点の症状&lt;/th&gt;
&lt;th style="width: 34%;"&gt;原因（典型）&lt;/th&gt;
&lt;th style="width: 40%;"&gt;おすすめ単発&lt;/th&gt;
&lt;/tr&gt;
&lt;/thead&gt;
&lt;tbody&gt;
&lt;tr&gt;
&lt;td&gt;選択は取れるが記述だけ落ちる&lt;/td&gt;
&lt;td&gt;要求読み・要素分解が不足／因果がつながらない&lt;/td&gt;
&lt;td&gt;受験社会の記述対策講座&lt;/td&gt;
&lt;/tr&gt;
&lt;tr&gt;
&lt;td&gt;資料問題で根拠が拾えない&lt;/td&gt;
&lt;td&gt;見る順番が固定されていない／単位・増減の見落とし&lt;/td&gt;
&lt;td&gt;速習「資料読み取り」マスター&lt;/td&gt;
&lt;/tr&gt;
&lt;tr&gt;
&lt;td&gt;地形図で毎回止まる&lt;/td&gt;
&lt;td&gt;等高線・縮尺・地図記号の“セット判断”ができない&lt;/td&gt;
&lt;td&gt;速習「地形図」マスター&lt;/td&gt;
&lt;/tr&gt;
&lt;tr&gt;
&lt;td&gt;文化史・経済史・外交史が崩れる&lt;/td&gt;
&lt;td&gt;時代の流れと分野が結びついていない&lt;/td&gt;
&lt;td&gt;歴史・分野別特別講義&lt;/td&gt;
&lt;/tr&gt;
&lt;tr&gt;
&lt;td&gt;地理の基礎（場所・名称）が曖昧&lt;/td&gt;
&lt;td&gt;位置→特色→周辺が一体で覚えられていない&lt;/td&gt;
&lt;td&gt;47都道府県丸暗記講座&lt;/td&gt;
&lt;/tr&gt;
&lt;/tbody&gt;
&lt;/table&gt;
&lt;/div&gt;
&lt;p class="mb-0"&gt;&lt;strong&gt;単発の使い方（最短ルート）&lt;/strong&gt;&lt;br /&gt;
①直近答案で「落とし方」を1つに絞る → ②該当講座で手順を固定 → ③翌週の演習で同手順を再現 → ④再添削でズレを潰す&lt;/p&gt;
&lt;/div&gt;
&lt;div class="card border-primary mb-4"&gt;
&lt;div class="card-header rw-headblue rw-text font-weight-bold"&gt;ミニ演習：記述が点になる「型」だけ先に体験&lt;/div&gt;
&lt;div class="card-body"&gt;
&lt;p class="mb-2"&gt;記述は「知っていること」を書くのではなく、&lt;strong&gt;設問要求に合わせて要素を並べる&lt;/strong&gt;ことで点になります。&lt;br /&gt;
まずは下の型だけ確認してください（単発で扱う中心部分です）。&lt;/p&gt;
&lt;div class="table-responsive"&gt;
&lt;table class="table table-bordered align-middle mb-0"&gt;
&lt;thead style="background-color: #f5f5f5;"&gt;
&lt;tr class="text-center"&gt;
&lt;th style="width: 25%;"&gt;手順&lt;/th&gt;
&lt;th style="width: 75%;"&gt;やること（チェック）&lt;/th&gt;
&lt;/tr&gt;
&lt;/thead&gt;
&lt;tbody&gt;
&lt;tr&gt;
&lt;td class="text-center"&gt;&lt;strong&gt;①要求&lt;/strong&gt;&lt;/td&gt;
&lt;td&gt;「何を／なぜ／どうして」など要求語に線。字数・指定語句・条件を抜き出す。&lt;/td&gt;
&lt;/tr&gt;
&lt;tr&gt;
&lt;td class="text-center"&gt;&lt;strong&gt;②要素&lt;/strong&gt;&lt;/td&gt;
&lt;td&gt;原因・背景・結果（影響）を“箇条書き”で材料化（先に文章にしない）。&lt;/td&gt;
&lt;/tr&gt;
&lt;tr&gt;
&lt;td class="text-center"&gt;&lt;strong&gt;③接続&lt;/strong&gt;&lt;/td&gt;
&lt;td&gt;因果（だから／そのため）・対比（しかし）で並べ、主語をそろえる。&lt;/td&gt;
&lt;/tr&gt;
&lt;tr&gt;
&lt;td class="text-center"&gt;&lt;strong&gt;④点検&lt;/strong&gt;&lt;/td&gt;
&lt;td&gt;指定語句が入っているか／条件を満たすか／根拠が本文・資料にあるか。&lt;/td&gt;
&lt;/tr&gt;
&lt;/tbody&gt;
&lt;/table&gt;
&lt;/div&gt;
&lt;p class="mt-3 mb-0"&gt;この「手順」を単発で固定し、志望校の採点基準（要素の数・因果の形・用語）に合わせて最短で調整します。&lt;/p&gt;
&lt;/div&gt;
&lt;/div&gt;
&lt;div class="p-3 rw-softblue rw-leftbar rounded mb-4"&gt;
&lt;p class="h6 mb-2 rw-text"&gt;本科と単発の違い（どちらを選ぶべきか）&lt;/p&gt;
&lt;ul class="mb-0"&gt;
&lt;li&gt;&lt;strong&gt;単発：&lt;/strong&gt;弱点が明確（記述だけ／資料だけ等）で、短期間に“型”を入れたい&lt;/li&gt;
&lt;li&gt;&lt;strong&gt;本科：&lt;/strong&gt;苦手が複合（知識＋手順＋定着が不足）で、継続的に得点設計から整えたい&lt;/li&gt;
&lt;/ul&gt;
&lt;/div&gt;
&lt;p&gt;&lt;!-- ▲追記ここまで --&gt;&lt;/p&gt;
&lt;/div&gt;
&lt;p&gt;&lt;!-- 講座一覧 --&gt;&lt;/p&gt;
&lt;h2 id="lineup" class="h4 mb-3 rw-text"&gt;講座一覧&lt;/h2&gt;
&lt;div class="row"&gt;
&lt;div class="col-12 col-lg-6 mb-3"&gt;
&lt;div class="card h-100 border-primary"&gt;
&lt;div class="card-header rw-headblue rw-text font-weight-bold"&gt;受験社会の記述対策講座&lt;/div&gt;
&lt;div class="card-body"&gt;
&lt;ul class="mb-3"&gt;
&lt;li&gt;&lt;strong&gt;こんな方に：&lt;/strong&gt;選択は取れるのに、記述で点が伸びにくい&lt;/li&gt;
&lt;li&gt;&lt;strong&gt;やること：&lt;/strong&gt;設問要求の読み取り／要素分解／書き方の手順化&lt;/li&gt;
&lt;li&gt;&lt;strong&gt;得られること：&lt;/strong&gt;「何を書くか」が決まり、減点が減る&lt;/li&gt;
&lt;/ul&gt;
&lt;p&gt;&lt;a class="btn btn-sm btn-outline-primary" href="#kijutsu"&gt;詳細を見る&lt;/a&gt;&lt;/p&gt;
&lt;/div&gt;
&lt;/div&gt;
&lt;/div&gt;
&lt;div class="col-12 col-lg-6 mb-3"&gt;
&lt;div class="card h-100 border-primary"&gt;
&lt;div class="card-header rw-headblue rw-text font-weight-bold"&gt;歴史・分野別特別講義（文化史／経済史／外交史）&lt;/div&gt;
&lt;div class="card-body"&gt;
&lt;ul class="mb-3"&gt;
&lt;li&gt;&lt;strong&gt;こんな方に：&lt;/strong&gt;流れは分かるのに、分野問題で崩れる&lt;/li&gt;
&lt;li&gt;&lt;strong&gt;やること：&lt;/strong&gt;分野ごとに時代を横断し、出題パターンで整理&lt;/li&gt;
&lt;li&gt;&lt;strong&gt;得られること：&lt;/strong&gt;暗記が“つながって”思い出せる&lt;/li&gt;
&lt;/ul&gt;
&lt;p&gt;&lt;a class="btn btn-sm btn-outline-primary" href="#bunya"&gt;詳細を見る&lt;/a&gt;&lt;/p&gt;
&lt;/div&gt;
&lt;/div&gt;
&lt;/div&gt;
&lt;div class="col-12 col-lg-6 mb-3"&gt;
&lt;div class="card h-100 border-primary"&gt;
&lt;div class="card-header rw-headblue rw-text font-weight-bold"&gt;速習「地形図」マスター&lt;/div&gt;
&lt;div class="card-body"&gt;
&lt;ul class="mb-3"&gt;
&lt;li&gt;&lt;strong&gt;こんな方に：&lt;/strong&gt;地図記号・縮尺・等高線で毎回止まる&lt;/li&gt;
&lt;li&gt;&lt;strong&gt;やること：&lt;/strong&gt;方位／記号／縮尺／等高線を演習で固定&lt;/li&gt;
&lt;li&gt;&lt;strong&gt;得られること：&lt;/strong&gt;地形図が読めるようになり、失点が減る&lt;/li&gt;
&lt;/ul&gt;
&lt;p&gt;&lt;a class="btn btn-sm btn-outline-primary" href="#chikeizu"&gt;詳細を見る&lt;/a&gt;&lt;/p&gt;
&lt;/div&gt;
&lt;/div&gt;
&lt;/div&gt;
&lt;div class="col-12 col-lg-6 mb-3"&gt;
&lt;div class="card h-100 border-primary"&gt;
&lt;div class="card-header rw-headblue rw-text font-weight-bold"&gt;速習「資料読み取り」マスター&lt;/div&gt;
&lt;div class="card-body"&gt;
&lt;ul class="mb-3"&gt;
&lt;li&gt;&lt;strong&gt;こんな方に：&lt;/strong&gt;グラフ・表で根拠が拾えず落とす&lt;/li&gt;
&lt;li&gt;&lt;strong&gt;やること：&lt;/strong&gt;見る順番→根拠の拾い方→答え方を反復&lt;/li&gt;
&lt;li&gt;&lt;strong&gt;得られること：&lt;/strong&gt;処理が速くなり、読み違いが減る&lt;/li&gt;
&lt;/ul&gt;
&lt;p&gt;&lt;a class="btn btn-sm btn-outline-primary" href="#shiryou"&gt;詳細を見る&lt;/a&gt;&lt;/p&gt;
&lt;/div&gt;
&lt;/div&gt;
&lt;/div&gt;
&lt;div class="col-12 col-lg-6 mb-3"&gt;
&lt;div class="card h-100 border-primary"&gt;
&lt;div class="card-header rw-headblue rw-text font-weight-bold"&gt;47都道府県丸暗記講座&lt;/div&gt;
&lt;div class="card-body"&gt;
&lt;ul class="mb-3"&gt;
&lt;li&gt;&lt;strong&gt;こんな方に：&lt;/strong&gt;位置・名称があいまいで地理が崩れる&lt;/li&gt;
&lt;li&gt;&lt;strong&gt;やること：&lt;/strong&gt;位置→特徴→周辺（隣接）をセットで定着&lt;/li&gt;
&lt;li&gt;&lt;strong&gt;得られること：&lt;/strong&gt;地理の理解が通り、得点が安定する&lt;/li&gt;
&lt;/ul&gt;
&lt;p&gt;&lt;a class="btn btn-sm btn-outline-primary" href="#todofuken"&gt;詳細を見る&lt;/a&gt;&lt;/p&gt;
&lt;/div&gt;
&lt;/div&gt;
&lt;/div&gt;
&lt;div class="col-12 col-lg-6 mb-3"&gt;
&lt;div class="card h-100 border-primary"&gt;
&lt;div class="card-header rw-headblue rw-text font-weight-bold"&gt;時事問題集中講義&lt;/div&gt;
&lt;div class="card-body"&gt;
&lt;ul class="mb-3"&gt;
&lt;li&gt;&lt;strong&gt;こんな方に：&lt;/strong&gt;覚えるだけで終わって点につながらない&lt;/li&gt;
&lt;li&gt;&lt;strong&gt;やること：&lt;/strong&gt;出来事→背景→影響（政治/経済/国際）をセット化&lt;/li&gt;
&lt;li&gt;&lt;strong&gt;得られること：&lt;/strong&gt;説明できる形になり、記述にも強くなる&lt;/li&gt;
&lt;/ul&gt;
&lt;p&gt;&lt;a class="btn btn-sm btn-outline-primary" href="#jiji"&gt;詳細を見る&lt;/a&gt;&lt;/p&gt;
&lt;/div&gt;
&lt;/div&gt;
&lt;/div&gt;
&lt;div class="col-12 col-lg-6 mb-3"&gt;
&lt;div class="card h-100 border-primary"&gt;
&lt;div class="card-header rw-headblue rw-text font-weight-bold"&gt;憲法の重要条文おさらい講座&lt;/div&gt;
&lt;div class="card-body"&gt;
&lt;ul class="mb-3"&gt;
&lt;li&gt;&lt;strong&gt;こんな方に：&lt;/strong&gt;公民の条文があいまいで得点がぶれる&lt;/li&gt;
&lt;li&gt;&lt;strong&gt;やること：&lt;/strong&gt;重要条文の要点整理／出題のされ方で確認&lt;/li&gt;
&lt;li&gt;&lt;strong&gt;得られること：&lt;/strong&gt;条文→テーマ（権利/統治）がつながる&lt;/li&gt;
&lt;/ul&gt;
&lt;p&gt;&lt;a class="btn btn-sm btn-outline-primary" href="#kenpou"&gt;詳細を見る&lt;/a&gt;&lt;/p&gt;
&lt;/div&gt;
&lt;/div&gt;
&lt;/div&gt;
&lt;/div&gt;
&lt;p&gt;&lt;!-- 目次（折りたたみ：薄青＋黒文字） --&gt;&lt;/p&gt;
&lt;div class="mb-4"&gt;
&lt;details class="rw-details card border-primary"&gt;
&lt;summary class="card-header rw-headblue rw-text font-weight-bold"&gt;目次（詳細へジャンプ）&lt;/summary&gt;
&lt;div class="card-body"&gt;
&lt;ul class="mb-0"&gt;
&lt;li&gt;&lt;a href="#detail"&gt;各講座の詳細&lt;/a&gt;
&lt;ul&gt;
&lt;li&gt;&lt;a href="#kijutsu"&gt;受験社会の記述対策講座&lt;/a&gt;&lt;/li&gt;
&lt;li&gt;&lt;a href="#bunya"&gt;歴史・分野別特別講義&lt;/a&gt;&lt;/li&gt;
&lt;li&gt;&lt;a href="#chikeizu"&gt;速習「地形図」マスター&lt;/a&gt;&lt;/li&gt;
&lt;li&gt;&lt;a href="#shiryou"&gt;速習「資料読み取り」マスター&lt;/a&gt;&lt;/li&gt;
&lt;li&gt;&lt;a href="#todofuken"&gt;47都道府県丸暗記講座&lt;/a&gt;&lt;/li&gt;
&lt;li&gt;&lt;a href="#jiji"&gt;時事問題集中講義&lt;/a&gt;&lt;/li&gt;
&lt;li&gt;&lt;a href="#kenpou"&gt;憲法の重要条文おさらい講座&lt;/a&gt;&lt;/li&gt;
&lt;/ul&gt;
&lt;/li&gt;
&lt;li&gt;&lt;a href="#online"&gt;オンライン指導について&lt;/a&gt;&lt;/li&gt;
&lt;li&gt;&lt;a href="#flow"&gt;受講までの流れ&lt;/a&gt;&lt;/li&gt;
&lt;li&gt;&lt;a href="#price"&gt;指導料&lt;/a&gt;&lt;/li&gt;
&lt;li&gt;&lt;a href="#faq"&gt;よくある質問&lt;/a&gt;&lt;/li&gt;
&lt;li&gt;&lt;a href="#contact"&gt;お問い合わせ&lt;/a&gt;&lt;/li&gt;
&lt;/ul&gt;
&lt;/div&gt;
&lt;/details&gt;
&lt;/div&gt;
&lt;p&gt;&lt;!-- CTA（青は面と線、文字は黒） --&gt;&lt;/p&gt;
&lt;div class="p-3 rw-softblue rw-leftbar rounded mb-5"&gt;
&lt;div class="row align-items-center"&gt;
&lt;div class="col-12 col-md-8 mb-2 mb-md-0"&gt;
&lt;p class="h5 mb-1 rw-text"&gt;どの講座が合うか迷う場合も大丈夫です。&lt;/p&gt;
&lt;p class="mb-0"&gt;現状（志望校／直近の失点パターン）を伺い、必要な講座をご提案します。&lt;/p&gt;
&lt;/div&gt;
&lt;div class="col-12 col-md-4 text-md-right"&gt;&lt;a class="btn btn-primary" href="#contact"&gt;お問い合わせ&lt;/a&gt;&lt;/div&gt;
&lt;/div&gt;
&lt;/div&gt;
&lt;p&gt;&lt;!-- 各講座の詳細 --&gt;&lt;/p&gt;
&lt;h2 id="detail" class="h4 mb-3 rw-text"&gt;各講座の詳細&lt;/h2&gt;
&lt;h3 id="kijutsu" class="h5 mt-4 rw-text"&gt;受験社会の記述対策講座&lt;/h3&gt;
&lt;div class="p-3 rw-softblue rw-leftbar rounded mb-3"&gt;
&lt;ul class="mb-0"&gt;
&lt;li&gt;&lt;strong&gt;狙い：&lt;/strong&gt;記述の「何を書くか／どう書くか」を固定し、減点を防ぎます。&lt;/li&gt;
&lt;li&gt;&lt;strong&gt;扱うこと：&lt;/strong&gt;設問要求の読み取り、要素分解、根拠の拾い方、まとめ方。&lt;/li&gt;
&lt;li&gt;&lt;strong&gt;進め方：&lt;/strong&gt;志望校の傾向に合わせ、必要な書き方だけを重点練習します。&lt;/li&gt;
&lt;/ul&gt;
&lt;/div&gt;
&lt;p&gt;記述は「知っているか」ではなく、&lt;strong&gt;要求に合う形で情報を出せるか&lt;/strong&gt;が得点を分けます。&lt;/p&gt;
&lt;h3 id="bunya" class="h5 mt-4 rw-text"&gt;歴史・分野別特別講義（文化史／経済史／外交史）&lt;/h3&gt;
&lt;div class="p-3 rw-softblue rw-leftbar rounded mb-3"&gt;
&lt;ul class="mb-0"&gt;
&lt;li&gt;&lt;strong&gt;狙い：&lt;/strong&gt;分野問題での取りこぼしを減らし、得点の柱を作ります。&lt;/li&gt;
&lt;li&gt;&lt;strong&gt;扱うこと：&lt;/strong&gt;文化・経済・外交を時代横断で整理します。&lt;/li&gt;
&lt;li&gt;&lt;strong&gt;進め方：&lt;/strong&gt;頻出テーマを「出題のされ方」単位でまとめます。&lt;/li&gt;
&lt;/ul&gt;
&lt;/div&gt;
&lt;h3 id="chikeizu" class="h5 mt-4 rw-text"&gt;速習「地形図」マスター&lt;/h3&gt;
&lt;div class="p-3 rw-softblue rw-leftbar rounded mb-3"&gt;
&lt;ul class="mb-0"&gt;
&lt;li&gt;&lt;strong&gt;狙い：&lt;/strong&gt;基本要素を一気に固め、苦手を短期間で解消します。&lt;/li&gt;
&lt;li&gt;&lt;strong&gt;扱うこと：&lt;/strong&gt;方位／地図記号／縮尺／等高線&lt;/li&gt;
&lt;li&gt;&lt;strong&gt;進め方：&lt;/strong&gt;解説→確認→演習の反復で「読める」状態を作ります。&lt;/li&gt;
&lt;/ul&gt;
&lt;/div&gt;
&lt;h3 id="shiryou" class="h5 mt-4 rw-text"&gt;速習「資料読み取り」マスター&lt;/h3&gt;
&lt;div class="p-3 rw-softblue rw-leftbar rounded mb-3"&gt;
&lt;ul class="mb-0"&gt;
&lt;li&gt;&lt;strong&gt;狙い：&lt;/strong&gt;資料問題の処理を速く・正確にし、失点を減らします。&lt;/li&gt;
&lt;li&gt;&lt;strong&gt;扱うこと：&lt;/strong&gt;見る順番／根拠の拾い方／答え方&lt;/li&gt;
&lt;li&gt;&lt;strong&gt;進め方：&lt;/strong&gt;典型問題で手順を固定し、初見でも崩れにくくします。&lt;/li&gt;
&lt;/ul&gt;
&lt;/div&gt;
&lt;h3 id="todofuken" class="h5 mt-4 rw-text"&gt;47都道府県丸暗記講座&lt;/h3&gt;
&lt;div class="p-3 rw-softblue rw-leftbar rounded mb-3"&gt;
&lt;ul class="mb-0"&gt;
&lt;li&gt;&lt;strong&gt;狙い：&lt;/strong&gt;地理の最重要単位（都道府県）を確実に定着させます。&lt;/li&gt;
&lt;li&gt;&lt;strong&gt;扱うこと：&lt;/strong&gt;位置／名称／周辺（隣接）／主要特徴&lt;/li&gt;
&lt;li&gt;&lt;strong&gt;進め方：&lt;/strong&gt;確認→演習→再確認を繰り返します。&lt;/li&gt;
&lt;/ul&gt;
&lt;/div&gt;
&lt;h3 id="jiji" class="h5 mt-4 rw-text"&gt;時事問題集中講義&lt;/h3&gt;
&lt;div class="p-3 rw-softblue rw-leftbar rounded mb-3"&gt;
&lt;ul class="mb-0"&gt;
&lt;li&gt;&lt;strong&gt;狙い：&lt;/strong&gt;時事を“説明できる形”にして得点源にします。&lt;/li&gt;
&lt;li&gt;&lt;strong&gt;扱うこと：&lt;/strong&gt;出来事→背景→影響（政治/経済/国際）&lt;/li&gt;
&lt;li&gt;&lt;strong&gt;進め方：&lt;/strong&gt;単語暗記で終わらせず、出題に結びつく整理を行います。&lt;/li&gt;
&lt;/ul&gt;
&lt;/div&gt;
&lt;h3 id="kenpou" class="h5 mt-4 rw-text"&gt;憲法の重要条文おさらい講座&lt;/h3&gt;
&lt;div class="p-3 rw-softblue rw-leftbar rounded mb-3"&gt;
&lt;ul class="mb-0"&gt;
&lt;li&gt;&lt;strong&gt;狙い：&lt;/strong&gt;重要条文の要点を押さえ、公民の得点を安定させます。&lt;/li&gt;
&lt;li&gt;&lt;strong&gt;扱うこと：&lt;/strong&gt;重要条文のポイント／関連テーマ（権利・統治）&lt;/li&gt;
&lt;li&gt;&lt;strong&gt;進め方：&lt;/strong&gt;「条文→何が言えるか」まで確認します。&lt;/li&gt;
&lt;/ul&gt;
&lt;/div&gt;
&lt;p&gt;&lt;!-- オンライン --&gt;&lt;/p&gt;
&lt;h2 id="online" class="h4 mt-5 mb-3 rw-text"&gt;オンライン指導について&lt;/h2&gt;
&lt;div class="p-3 rw-softblue rw-leftbar rounded mb-3"&gt;
&lt;p class="mb-0"&gt;当塾の講座はすべてオンラインでも受講可能です。電子黒板を活用し、教室での指導に近い形で進めます。&lt;/p&gt;
&lt;/div&gt;
&lt;p&gt;&lt;img fetchpriority="high" decoding="async" class="alignnone wp-image-206 size-full mb-3" src="http://jukureiwa.com/wp-content/uploads/2020/09/令和授業風景１.jpg" alt="オンライン授業の様子。画面共有により板書が見やすく、手元確認で指摘が即時に行える。" width="1280" height="720" srcset="https://jukureiwa.com/wp-content/uploads/2020/09/令和授業風景１.jpg 1280w, https://jukureiwa.com/wp-content/uploads/2020/09/令和授業風景１-300x169.jpg 300w, https://jukureiwa.com/wp-content/uploads/2020/09/令和授業風景１-768x432.jpg 768w, https://jukureiwa.com/wp-content/uploads/2020/09/令和授業風景１-1024x576.jpg 1024w, https://jukureiwa.com/wp-content/uploads/2020/09/令和授業風景１-320x180.jpg 320w" sizes="(max-width: 1280px) 100vw, 1280px" /&gt;&lt;/p&gt;
&lt;div class="row"&gt;
&lt;div class="col-12 col-md-4 mb-3"&gt;
&lt;div class="card h-100 border-primary"&gt;
&lt;div class="card-header rw-headblue rw-text font-weight-bold"&gt;①集中しやすい&lt;/div&gt;
&lt;div class="card-body"&gt;
&lt;p class="mb-0"&gt;画面と音声に情報が集約され、意識が散りにくくなります。&lt;/p&gt;
&lt;/div&gt;
&lt;/div&gt;
&lt;/div&gt;
&lt;div class="col-12 col-md-4 mb-3"&gt;
&lt;div class="card h-100 border-primary"&gt;
&lt;div class="card-header rw-headblue rw-text font-weight-bold"&gt;②指摘が的確&lt;/div&gt;
&lt;div class="card-body"&gt;
&lt;p class="mb-0"&gt;手元確認でつまずきの原因を把握し、その場で改善します。&lt;/p&gt;
&lt;/div&gt;
&lt;/div&gt;
&lt;/div&gt;
&lt;div class="col-12 col-md-4 mb-3"&gt;
&lt;div class="card h-100 border-primary"&gt;
&lt;div class="card-header rw-headblue rw-text font-weight-bold"&gt;③体力を温存&lt;/div&gt;
&lt;div class="card-body"&gt;
&lt;p class="mb-0"&gt;移動が不要で、直前期でも学習リズムを保ちやすいです。&lt;/p&gt;
&lt;/div&gt;
&lt;/div&gt;
&lt;/div&gt;
&lt;/div&gt;
&lt;p&gt;&lt;!-- 受講までの流れ --&gt;&lt;/p&gt;
&lt;h2 id="flow" class="h4 mt-5 mb-3 rw-text"&gt;受講までの流れ&lt;/h2&gt;
&lt;div class="row"&gt;
&lt;div class="col-12 col-md-6 mb-3"&gt;
&lt;div class="card border-primary h-100"&gt;
&lt;div class="card-header rw-headblue rw-text font-weight-bold"&gt;1. 事前ヒアリング&lt;/div&gt;
&lt;div class="card-body"&gt;
&lt;p class="mb-0"&gt;保護者様からの情報を基に、大まかな指導計画を提示します。&lt;/p&gt;
&lt;/div&gt;
&lt;/div&gt;
&lt;/div&gt;
&lt;div class="col-12 col-md-6 mb-3"&gt;
&lt;div class="card border-primary h-100"&gt;
&lt;div class="card-header rw-headblue rw-text font-weight-bold"&gt;2. トライアル指導&lt;/div&gt;
&lt;div class="card-body"&gt;
&lt;p class="mb-0"&gt;ヒアリング内容をもとに指導を行い、計画を見直して再提示します。&lt;/p&gt;
&lt;/div&gt;
&lt;/div&gt;
&lt;/div&gt;
&lt;div class="col-12 col-md-6 mb-3"&gt;
&lt;div class="card border-primary h-100"&gt;
&lt;div class="card-header rw-headblue rw-text font-weight-bold"&gt;3. ご契約&lt;/div&gt;
&lt;div class="card-body"&gt;
&lt;p class="mb-0"&gt;指導計画にご納得いただけたら、手続きを進めます。&lt;/p&gt;
&lt;/div&gt;
&lt;/div&gt;
&lt;/div&gt;
&lt;div class="col-12 col-md-6 mb-3"&gt;
&lt;div class="card border-primary h-100"&gt;
&lt;div class="card-header rw-headblue rw-text font-weight-bold"&gt;4. 指導開始&lt;/div&gt;
&lt;div class="card-body"&gt;
&lt;p class="mb-0"&gt;決定した曜日／時間で指導を開始します。&lt;/p&gt;
&lt;/div&gt;
&lt;/div&gt;
&lt;/div&gt;
&lt;/div&gt;
&lt;p&gt;&lt;!-- 料金 --&gt;&lt;/p&gt;
&lt;h2 id="price" class="h4 mt-5 mb-3 rw-text"&gt;指導料&lt;/h2&gt;
&lt;div class="row"&gt;
&lt;div class="col-12 col-md-4 mb-3"&gt;
&lt;div class="card border-primary h-100"&gt;
&lt;div class="card-header rw-headblue rw-text font-weight-bold"&gt;トライアル指導料&lt;/div&gt;
&lt;div class="card-body"&gt;
&lt;p class="h4 mb-2 rw-text"&gt;10,000円（税込）&lt;/p&gt;
&lt;p class="mb-0"&gt;他塾様でいう体験の位置づけです。まずは一度、指導をご確認ください。&lt;/p&gt;
&lt;/div&gt;
&lt;/div&gt;
&lt;/div&gt;
&lt;div class="col-12 col-md-4 mb-3"&gt;
&lt;div class="card border-primary h-100"&gt;
&lt;div class="card-header rw-headblue rw-text font-weight-bold"&gt;入塾金&lt;/div&gt;
&lt;div class="card-body"&gt;
&lt;p class="h4 mb-2 rw-text"&gt;22,000円（税込）&lt;/p&gt;
&lt;p class="mb-0"&gt;兄弟姉妹の在籍・過去在籍がある場合は&lt;strong&gt;全額免除&lt;/strong&gt;いたします。&lt;/p&gt;
&lt;/div&gt;
&lt;/div&gt;
&lt;/div&gt;
&lt;div class="col-12 col-md-4 mb-3"&gt;
&lt;div class="card border-primary h-100"&gt;
&lt;div class="card-header rw-headblue rw-text font-weight-bold"&gt;指導料&lt;/div&gt;
&lt;div class="card-body"&gt;
&lt;p class="h4 mb-2 rw-text"&gt;18,150円（税込）/ 110分&lt;/p&gt;
&lt;p class="mb-0"&gt;前払いです。前月20日に回数を集計し請求書を発行しますので、前月末までにお支払いください。&lt;/p&gt;
&lt;/div&gt;
&lt;/div&gt;
&lt;/div&gt;
&lt;/div&gt;
&lt;p&gt;&lt;!-- FAQ --&gt;&lt;/p&gt;
&lt;h2 id="faq" class="h4 mt-5 mb-3 rw-text"&gt;よくある質問&lt;/h2&gt;
&lt;details class="rw-details card border-primary mb-2"&gt;
&lt;summary class="card-header rw-headblue rw-text font-weight-bold"&gt;単発講座だけの受講は可能ですか？&lt;/summary&gt;
&lt;div class="card-body"&gt;
&lt;p class="mb-0"&gt;可能です。現状の課題に合わせて、必要な講座のみご提案します。&lt;/p&gt;
&lt;/div&gt;
&lt;/details&gt;
&lt;details class="rw-details card border-primary mb-2"&gt;
&lt;summary class="card-header rw-headblue rw-text font-weight-bold"&gt;志望校が複数あります。内容は合わせてもらえますか？&lt;/summary&gt;
&lt;div class="card-body"&gt;
&lt;p class="mb-0"&gt;はい。優先順位（直近の失点要因／配点／出題形式）を踏まえて組み立てます。&lt;/p&gt;
&lt;/div&gt;
&lt;/details&gt;
&lt;details class="rw-details card border-primary mb-4"&gt;
&lt;summary class="card-header rw-headblue rw-text font-weight-bold"&gt;オンライン受講に必要なものはありますか？&lt;/summary&gt;
&lt;div class="card-body"&gt;
&lt;p class="mb-0"&gt;PCまたはタブレット推奨です。手元確認が必要な場合はカメラ（スマホ等）をご案内します。&lt;/p&gt;
&lt;/div&gt;
&lt;/details&gt;
&lt;p&gt;&lt;!-- お問い合わせ --&gt;&lt;/p&gt;
&lt;h2 id="contact" class="h4 mt-5 mb-3 rw-text"&gt;お問い合わせ&lt;/h2&gt;
&lt;div class="p-3 rw-softblue rw-leftbar rounded mb-3"&gt;
&lt;p class="mb-0"&gt;空き状況の確認・講座の選び方の相談など、まずはお気軽にご連絡ください。&lt;br /&gt;
ご状況を伺い、必要な講座をご提案いたします。&lt;/p&gt;
&lt;/div&gt;
&lt;div class="wpcf7 no-js" id="wpcf7-f78-p39-o1" lang="ja" dir="ltr" data-wpcf7-id="78"&gt;
&lt;div class="screen-reader-response"&gt;&lt;p role="status" aria-live="polite" aria-atomic="true"&gt;&lt;/p&gt; &lt;ul&gt;&lt;/ul&gt;&lt;/div&gt;
&lt;form action="/tanpatsu/#wpcf7-f78-p39-o1" method="post" class="wpcf7-form init" aria-label="コンタクトフォーム" novalidate="novalidate" data-status="init"&gt;
&lt;fieldset class="hidden-fields-container"&gt;&lt;input type="hidden" name="_wpcf7" value="78" /&gt;&lt;input type="hidden" name="_wpcf7_version" value="6.1.4" /&gt;&lt;input type="hidden" name="_wpcf7_locale" value="ja" /&gt;&lt;input type="hidden" name="_wpcf7_unit_tag" value="wpcf7-f78-p39-o1" /&gt;&lt;input type="hidden" name="_wpcf7_container_post" value="39" /&gt;&lt;input type="hidden" name="_wpcf7_posted_data_hash" value="" /&gt;
&lt;/fieldset&gt;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&lt;p&gt;電話番号(必須)&lt;br /&gt;
&lt;span class="wpcf7-form-control-wrap" data-name="tel-572"&gt;&lt;input size="40" maxlength="400" class="wpcf7-form-control wpcf7-tel wpcf7-validates-as-required wpcf7-text wpcf7-validates-as-tel" aria-required="true" aria-invalid="false" value="" type="tel" name="tel-572" /&gt;&lt;/span&gt;
&lt;/p&gt;
&lt;p&gt;コース選択(必須)&lt;br /&gt;
&lt;span class="wpcf7-form-control-wrap" data-name="checkbox-225"&gt;&lt;span class="wpcf7-form-control wpcf7-checkbox wpcf7-validates-as-required"&gt;&lt;span class="wpcf7-list-item first"&gt;&lt;span class="wpcf7-list-item-label"&gt;受験社会の記述対策講座&lt;/span&gt;&lt;input type="checkbox" name="checkbox-225[]" value="受験社会の記述対策講座" /&gt;&lt;/span&gt;&lt;span class="wpcf7-list-item"&gt;&lt;span class="wpcf7-list-item-label"&gt;歴史・分野別特別講義　文化史&lt;/span&gt;&lt;input type="checkbox" name="checkbox-225[]" value="歴史・分野別特別講義　文化史" /&gt;&lt;/span&gt;&lt;span class="wpcf7-list-item"&gt;&lt;span class="wpcf7-list-item-label"&gt;歴史・分野別特別講義　経済史&lt;/span&gt;&lt;input type="checkbox" name="checkbox-225[]" value="歴史・分野別特別講義　経済史" /&gt;&lt;/span&gt;&lt;span class="wpcf7-list-item"&gt;&lt;span class="wpcf7-list-item-label"&gt;歴史・分野別特別講義　外交史&lt;/span&gt;&lt;input type="checkbox" name="checkbox-225[]" value="歴史・分野別特別講義　外交史" /&gt;&lt;/span&gt;&lt;span class="wpcf7-list-item"&gt;&lt;span class="wpcf7-list-item-label"&gt;速習「地形図」マスター&lt;/span&gt;&lt;input type="checkbox" name="checkbox-225[]" value="速習「地形図」マスター" /&gt;&lt;/span&gt;&lt;span class="wpcf7-list-item"&gt;&lt;span class="wpcf7-list-item-label"&gt;速習「資料読み取り」マスター&lt;/span&gt;&lt;input type="checkbox" name="checkbox-225[]" value="速習「資料読み取り」マスター" /&gt;&lt;/span&gt;&lt;span class="wpcf7-list-item"&gt;&lt;span class="wpcf7-list-item-label"&gt;47都道府県丸暗記講座&lt;/span&gt;&lt;input type="checkbox" name="checkbox-225[]" value="47都道府県丸暗記講座" /&gt;&lt;/span&gt;&lt;span class="wpcf7-list-item"&gt;&lt;span class="wpcf7-list-item-label"&gt;時事問題集中講義&lt;/span&gt;&lt;input type="checkbox" name="checkbox-225[]" value="時事問題集中講義" /&gt;&lt;/span&gt;&lt;span class="wpcf7-list-item last"&gt;&lt;span class="wpcf7-list-item-label"&gt;憲法の重要条文おさらい講座&lt;/span&gt;&lt;input type="checkbox" name="checkbox-225[]" value="憲法の重要条文おさらい講座" /&gt;&lt;/span&gt;&lt;/span&gt;&lt;/span&gt;
&lt;/p&gt;
&lt;p&gt;受講スタイル(必須)&lt;br /&gt;
&lt;span class="wpcf7-form-control-wrap" data-name="checkbox-607"&gt;&lt;span class="wpcf7-form-control wpcf7-checkbox wpcf7-validates-as-required"&gt;&lt;span class="wpcf7-list-item first"&gt;&lt;span class="wpcf7-list-item-label"&gt;教室&lt;/span&gt;&lt;input type="checkbox" name="checkbox-607[]" value="教室" /&gt;&lt;/span&gt;&lt;span class="wpcf7-list-item last"&gt;&lt;span class="wpcf7-list-item-label"&gt;オンライン&lt;/span&gt;&lt;input type="checkbox" name="checkbox-607[]" value="オンライン" /&gt;&lt;/span&gt;&lt;/span&gt;&lt;/span&gt;
&lt;/p&gt;
&lt;p&gt;&lt;label&gt; 備考&lt;br /&gt;
&lt;span class="wpcf7-form-control-wrap" data-name="your-message"&gt;&lt;textarea cols="40" rows="10" maxlength="2000" class="wpcf7-form-control wpcf7-textarea" aria-invalid="false" name="your-message"&gt;&lt;/textarea&gt;&lt;/span&gt; &lt;/label&gt;
&lt;/p&gt;
&lt;div class="wpcf7-turnstile cf-turnstile" data-sitekey="0x4AAAAAACFlZho3GFUcJZZa" data-response-field-name="_wpcf7_turnstile_response"&gt;&lt;/div&gt;
&lt;p&gt;&lt;input class="wpcf7-form-control wpcf7-submit has-spinner" type="submit" value="送信" /&gt;
&lt;/p&gt;&lt;div class="wpcf7-response-output" aria-hidden="true"&gt;&lt;/div&gt;
&lt;/form&gt;
&lt;/div&gt;
&lt;/div&gt;
&lt;section class="veu_cta" id="veu_cta-198"&gt;&lt;h1 class="cta_title"&gt;本科「歴史の完成」≪８回完結講座≫&lt;/h1&gt;&lt;div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image_exist"&gt;歴史分野は「いつ」「どこで」「何が」起きたのかを有機的に理解すること、 通り一遍の言葉で言うならば「流れを意識する」ことが求められる分野です。 したがって、時代別に別々のものとして覚えようとしても、分野別(政治・文化……など)に学習を進めようとしても、 それだけでは十分な学習効果を上げることが出来ません。当塾では、時代背景とその中の様々な事象を結び付けていくことで、付け焼刃でない深く理解をさせるように指導を行っていきます。&lt;/div&gt;&lt;div class="cta_body_link"&gt;&lt;a href="https://jukureiwa.com/honka/" class="btn btn-primary btn-block btn-lg" target="_blank"&gt;開講講座：本科「歴史の完成」≪８回完結講座≫&lt;/a&gt;&lt;/div&gt;&lt;/div&gt;&lt;!--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</si>
  <si>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https://natsui-sansu-juku.com/nichinoken-2/
【検出された不自然ワード】
- 崩れ
- 型
- 固定
- 手順
- 最短
- 設計
- 整え
【本文】
------
&lt;p&gt;このページでは、中学受験専門塾として全国に多くの校舎を展開する&lt;strong&gt;日能研&lt;/strong&gt;について、&lt;strong&gt;特徴・課題・活用法&lt;/strong&gt;を整理してご紹介します。歴史と実績のある大手進学塾だからこそ得られるメリットと、一方で注意しておきたいポイントをまとめ、ご家庭での算数フォローのヒントまで落とし込みます。&lt;/p&gt;
&lt;p&gt;&lt;strong&gt;※ご注意&lt;/strong&gt;：日能研の講座名・時間割・テスト頻度・クラス編成・志望校対策の進め方などは、&lt;strong&gt;教室・年度・学年・在籍コースによって変わり得ます&lt;/strong&gt;。本ページでは「目安」として整理し、最終的には&lt;strong&gt;公式の最新案内で要確認&lt;/strong&gt;という前提で読み進めてください。&lt;/p&gt;
&lt;p&gt;日能研以外も含めた&lt;strong&gt;塾別対策&lt;/strong&gt;の全体像はこちら：&lt;a href="https://natsui-sansu-juku.com/school/"&gt;塾別対策（全体像はこちら）&lt;/a&gt;&lt;/p&gt;
&lt;p style="margin:12px 0 0; padding:10px 12px; border-left:4px solid #16a34a; background:rgba(22,163,74,.06); border-radius:10px; color:#111827; line-height:1.7;"&gt;
  もし「外部の力を使うべきか迷っている」段階なら、先に  &lt;a href="https://natsui-sansu-juku.com/column/kobetsu_mayoi_judge/" style="color:#0f7a35; font-weight:900; text-decoration:none; border-bottom:2px solid rgba(22,163,74,.35);"&gt;判断材料（整理ページ）&lt;/a&gt; を見てから戻ってきても大丈夫です。
&lt;/p&gt;
&lt;h2&gt;日能研とはどんな塾？向いている子・合わない子の見分け方&lt;/h2&gt;
&lt;h3&gt;大手の強み（情報・分析・学校別対策）&lt;/h3&gt;
&lt;p&gt;日能研は、日本最大級の中学受験専門塾のひとつとして、難関校から中堅校まで幅広い層に向けた受験指導を行っています。大規模塾ならではのデータ量と蓄積が強みで、次のようなメリットが期待できます。&lt;/p&gt;
&lt;ul&gt;
&lt;li&gt;長年の指導を通じて蓄積された&lt;strong&gt;情報量と分析&lt;/strong&gt;が豊富&lt;/li&gt;
&lt;li&gt;難関・中堅中学ともに&lt;strong&gt;合格実績&lt;/strong&gt;が多い（※年度・地域で傾向は異なるため公式発表で要確認）&lt;/li&gt;
&lt;li&gt;各地域・各中学の出題傾向をふまえた&lt;strong&gt;地域密着型の受験対策&lt;/strong&gt;が可能&lt;/li&gt;
&lt;li&gt;成績データをふまえた&lt;strong&gt;志望校選定・併願設計&lt;/strong&gt;の相談がしやすい&lt;/li&gt;
&lt;/ul&gt;
&lt;p&gt;また、授業外でも入試や学校情報を得やすい仕組みが整っています（実施形態は教室・年度により異なるため要確認）。&lt;/p&gt;
&lt;ul&gt;
&lt;li&gt;中学入試動向や入試問題分析などの情報提供（例：&lt;strong&gt;講演会&lt;/strong&gt;）&lt;/li&gt;
&lt;li&gt;私学の先生に質問できる機会（例：&lt;strong&gt;私学フェア&lt;/strong&gt;）&lt;/li&gt;
&lt;li&gt;学校紹介イベント（例：&lt;strong&gt;私学のナカミを知る会&lt;/strong&gt;）&lt;/li&gt;
&lt;li&gt;学習・受験情報を共有する会（例：&lt;strong&gt;保護者会&lt;/strong&gt;）&lt;/li&gt;
&lt;li&gt;保護者同士の交流（例：&lt;strong&gt;懇談会&lt;/strong&gt;）&lt;/li&gt;
&lt;li&gt;随時の相談（例：&lt;strong&gt;個別面談&lt;/strong&gt;）&lt;/li&gt;
&lt;/ul&gt;
&lt;h3&gt;注意点（フォローの限界が出やすい場面）&lt;/h3&gt;
&lt;p&gt;一方で、大規模塾の仕組みは「合う子」には非常に強い反面、つまずき方によっては家庭側の補助が必要になる場面もあります。&lt;/p&gt;
&lt;ul&gt;
&lt;li&gt;クラス運営の都合上、&lt;strong&gt;個別最適のフォローが行き届きにくい&lt;/strong&gt;場合がある&lt;/li&gt;
&lt;li&gt;講師とのコミュニケーションを&lt;strong&gt;非常に密に取りたい&lt;/strong&gt;ご家庭は物足りなさを感じることがある&lt;/li&gt;
&lt;li&gt;「テストが多い＝安心」になりやすく、&lt;strong&gt;直し（復習）が追いつかない&lt;/strong&gt;と伸びが止まりやすい&lt;/li&gt;
&lt;/ul&gt;
&lt;p&gt;総じて、&lt;strong&gt;真面目にコツコツ取り組める／以前学んだ内容を復習して定着させられる&lt;/strong&gt;タイプのお子さまは相性が良くなりやすい一方、学習の回し方が整うまでに時間がかかるタイプは、家庭での「設計」と「優先順位付け」が重要になります。&lt;/p&gt;
&lt;p&gt;&lt;a href="https://natsui-sansu-juku.com/column/nichinouken/"&gt;&lt;br /&gt;
&lt;img fetchpriority="high" decoding="async" class="alignnone wp-image-19776 size-large" src="https://natsui-sansu-juku.com/wp-content/uploads/2019/01/図8-1024x213.png" sizes="(max-width: 750px) 100vw, 750px" srcset="https://natsui-sansu-juku.com/wp-content/uploads/2019/01/図8-1024x213.png 1024w, https://natsui-sansu-juku.com/wp-content/uploads/2019/01/図8-300x62.png 300w, https://natsui-sansu-juku.com/wp-content/uploads/2019/01/図8-768x160.png 768w, https://natsui-sansu-juku.com/wp-content/uploads/2019/01/図8.png 1521w" alt="日能研の特徴" width="750" height="156" /&gt;&lt;br /&gt;
&lt;/a&gt;&lt;/p&gt;
&lt;h2&gt;日能研のカリキュラム（ステージ制・スパイラル方式）を最短で理解する&lt;/h2&gt;
&lt;h3&gt;ステージの考え方（小3〜小6の学びの流れ）&lt;/h3&gt;
&lt;p&gt;日能研のカリキュラムは、&lt;strong&gt;ステージ制&lt;/strong&gt;と&lt;strong&gt;スパイラル方式&lt;/strong&gt;が大きな特徴です。&lt;/p&gt;
&lt;blockquote&gt;&lt;p&gt;「成長する子ども達に寄り添い、その時期に最も必要な学び方をしてほしい。」&lt;/p&gt;&lt;/blockquote&gt;
&lt;p&gt;この考え方のもと、小学3年生から段階的に学びを深めていきます（※ステージ名称・区分の表現は教室・資料で異なる場合があります）。&lt;/p&gt;
&lt;ul&gt;
&lt;li&gt;&lt;strong&gt;1・2・3年生『低学年の喜び』&lt;/strong&gt;：3年生…学びと仲間に「出会う」ステージI&lt;/li&gt;
&lt;li&gt;&lt;strong&gt;4・5・6年生『系統学習の学び』&lt;/strong&gt;：4年生前期…学び方に「親しむ」ステージII／4年生後期〜5年生前期…視点や知識を「広げる」ステージIII／5年生後期〜6年生前期…学び方や考え方を「深める」ステージIV&lt;/li&gt;
&lt;li&gt;&lt;strong&gt;6年生後期『合格力を鍛える』&lt;/strong&gt;：6年生後期…合格に必要な力を「鍛える」ステージV&lt;/li&gt;
&lt;/ul&gt;
&lt;p&gt;ステージVでは、通常授業とは別に日曜日の&lt;strong&gt;「日能研入試問題研究特別講座（通称：日特）」&lt;/strong&gt;が設定される流れが紹介されています。&lt;/p&gt;
&lt;h3&gt;スパイラル方式で「復習が途切れやすい」理由と対策&lt;/h3&gt;
&lt;p&gt;スパイラル方式は、同じ単元を時間を空けて繰り返し扱うことで理解を深める狙いがあります。一方で、次のような「落とし穴」も起こりやすくなります。&lt;/p&gt;
&lt;ul&gt;
&lt;li&gt;単元の再登場が&lt;strong&gt;半年後・1年後&lt;/strong&gt;になることもあり、忘却が進む&lt;/li&gt;
&lt;li&gt;公開模試などで「半年前にやった単元」が出ると、得点が不安定になる&lt;/li&gt;
&lt;/ul&gt;
&lt;p&gt;対策はシンプルで、&lt;strong&gt;復習を“毎週の学習設計”に組み込む&lt;/strong&gt;ことです。具体策は後半の「算数フォローの実務」でテンプレ化して紹介します。&lt;/p&gt;
&lt;p&gt;また本ページでは、日能研は大手塾の中では&lt;strong&gt;演習量が比較的少なめ&lt;/strong&gt;で、その分、授業内容は&lt;strong&gt;論理と考察が中心&lt;/strong&gt;になりやすい、という整理になっています。理解は深まる一方で、家庭側で「演習量の確保」を意識できると安定しやすくなります。&lt;/p&gt;
&lt;h2&gt;日能研のテスト（カリテ／公開テスト）とクラス分けの仕組み&lt;/h2&gt;
&lt;h3&gt;テストの位置づけ（何のために受ける？）&lt;/h3&gt;
&lt;p&gt;日能研では、テストがカリキュラムと密接に結びつき、学習の軌道修正やクラス編成に活用されます。ここでは本ページの記述を「目安」として整理します（※教室・年度で運用が変わるため要確認）。&lt;/p&gt;
&lt;ul&gt;
&lt;li&gt;入塾時に&lt;strong&gt;入塾テスト&lt;/strong&gt;を実施&lt;/li&gt;
&lt;li&gt;4・5年生：およそ&lt;strong&gt;2か月に1回&lt;/strong&gt;クラス分けテスト（目安）&lt;/li&gt;
&lt;li&gt;6年生：&lt;strong&gt;毎月&lt;/strong&gt;クラス分け（目安）&lt;/li&gt;
&lt;li&gt;1クラス：およそ&lt;strong&gt;25名&lt;/strong&gt;編成（目安）&lt;/li&gt;
&lt;/ul&gt;
&lt;p&gt;また、週末の定期テストとして&lt;strong&gt;実力養成カリテ（カリテ）&lt;/strong&gt;を実施し、成績に応じて&lt;strong&gt;席順が頻繁に入れ替わる&lt;/strong&gt;仕組みが紹介されています。テスト機会が多いことで「授業と実力のズレ」が起きにくい一方、&lt;strong&gt;直し（復習）まで含めて回せるか&lt;/strong&gt;が結果を左右します。&lt;/p&gt;
&lt;h3&gt;「クラス一覧／クラス分け」で家庭が確認すべき観点&lt;/h3&gt;
&lt;p&gt;クラスやコースの名称・構成は教室や学年で異なることがあるため、まずは&lt;strong&gt;公式の案内（教室配布資料・面談・Web）で最新を確認&lt;/strong&gt;してください。そのうえで、家庭側は次の観点で状況を整理すると、算数の手当てが早くなります。&lt;/p&gt;
&lt;ul&gt;
&lt;li&gt;&lt;strong&gt;クラス変更の理由&lt;/strong&gt;：算数だけ崩れているのか、全体の学習設計が崩れているのか&lt;/li&gt;
&lt;li&gt;&lt;strong&gt;宿題量・難度の変化&lt;/strong&gt;：クラスが上がった直後に処理が破綻していないか&lt;/li&gt;
&lt;li&gt;&lt;strong&gt;テスト直しの残量&lt;/strong&gt;：毎回どの単元が“未回収”で残っているか&lt;/li&gt;
&lt;li&gt;&lt;strong&gt;志望校との距離&lt;/strong&gt;：今の学習が「合格点に直結する順番」になっているか&lt;/li&gt;
&lt;/ul&gt;
&lt;h3&gt;テスト直しが回らない時の優先順位（算数フォローの型）&lt;/h3&gt;
&lt;p&gt;テストが増えるほど「全部直す」が破綻しやすくなります。直しの優先順位を固定し、毎回同じ手順で回すのがコツです。&lt;/p&gt;
&lt;ul&gt;
&lt;li&gt;&lt;strong&gt;優先1：落としてはいけない問題&lt;/strong&gt;（計算・基本・典型）を先に回収する&lt;/li&gt;
&lt;li&gt;&lt;strong&gt;優先2：条件読み違い／式の立て方&lt;/strong&gt;など“再現性のズレ”を修正する&lt;/li&gt;
&lt;li&gt;&lt;strong&gt;優先3：難問&lt;/strong&gt;は「考え方の要点」と「次に解くときの着眼点」だけ残し、時間を使いすぎない&lt;/li&gt;
&lt;/ul&gt;
&lt;p&gt;「何がダメだったか」を、&lt;strong&gt;知識不足／条件ミス／計算ミス／図の不足／時間配分&lt;/strong&gt;のように原因タグで残すと、次の週の学習が軽くなります。&lt;/p&gt;
&lt;h2&gt;日能研の時間割・通塾頻度の目安（学年別）&lt;/h2&gt;
&lt;h3&gt;小4／小5／小6で増える負荷と家庭学習の確保&lt;/h3&gt;
&lt;p&gt;学年が上がるにつれ、授業時間・コマ数は着実に増えていきます。以下は本ページで示されている「目安」です（※教室・年度・コースで異なるため、公式の時間割で要確認）。&lt;/p&gt;
&lt;table&gt;
&lt;tbody&gt;
&lt;tr&gt;
&lt;th&gt;学年&lt;/th&gt;
&lt;th&gt;通塾頻度・授業量（目安）&lt;/th&gt;
&lt;th&gt;家庭が意識したいこと&lt;/th&gt;
&lt;/tr&gt;
&lt;tr&gt;
&lt;td&gt;&lt;strong&gt;4年生&lt;/strong&gt;&lt;/td&gt;
&lt;td&gt;（本科教室）週2回／70分×4コマ／週&lt;/td&gt;
&lt;td&gt;「授業→復習→確認」を固定し、リズムを作る&lt;/td&gt;
&lt;/tr&gt;
&lt;tr&gt;
&lt;td&gt;&lt;strong&gt;5年生&lt;/strong&gt;&lt;/td&gt;
&lt;td&gt;（本科教室）週3回／70分×6コマ／週&lt;/td&gt;
&lt;td&gt;重要単元（割合・比・速さなど）の積み残しを作らない&lt;/td&gt;
&lt;/tr&gt;
&lt;tr&gt;
&lt;td&gt;&lt;strong&gt;6年生（2〜7月）&lt;/strong&gt;&lt;/td&gt;
&lt;td&gt;本科教室／70分×9コマ／週&lt;/td&gt;
&lt;td&gt;テスト・講座増に備え、直しの優先順位を固定する&lt;/td&gt;
&lt;/tr&gt;
&lt;tr&gt;
&lt;td&gt;&lt;strong&gt;6年生後半&lt;/strong&gt;&lt;/td&gt;
&lt;td&gt;合格力完成教室（9〜11月）、合格力ファイナル（12〜1月）など直前対策が本格化&lt;/td&gt;
&lt;td&gt;志望校から逆算し、取捨選択と過去問管理を徹底する&lt;/td&gt;
&lt;/tr&gt;
&lt;/tbody&gt;
&lt;/table&gt;
&lt;p&gt;特に6年生は、授業・テスト・講座が一気に増えやすく、家庭学習の時間をどう確保するかが大きな課題になります。ここを「気合」ではなく&lt;strong&gt;設計&lt;/strong&gt;で乗り切れると、算数の安定感が出やすくなります。&lt;/p&gt;
&lt;h2&gt;日能研の日曜日講座（日特）とは？目的と家庭の動き方&lt;/h2&gt;
&lt;h3&gt;日特の役割（志望校対策との関係）&lt;/h3&gt;
&lt;p&gt;本ページでは、ステージVに入ると日曜日に&lt;strong&gt;「日能研入試問題研究特別講座（通称：日特）」&lt;/strong&gt;が開催され、志望レベルに応じた講座（例：&lt;strong&gt;難関校日特／上位校日特&lt;/strong&gt;）も用意されている、と整理されています（※実施内容・名称は教室・年度で異なるため要確認）。&lt;/p&gt;
&lt;p&gt;日特は「志望校に近い形式・難度に触れる」機会になり得ますが、同時に通常学習との両立が課題になります。家庭は&lt;strong&gt;日特を“増えた課題”として捉えるのではなく、志望校対策の一部として位置づける&lt;/strong&gt;と回しやすくなります。&lt;/p&gt;
&lt;h3&gt;日特が始まってから算数が崩れる典型パターン&lt;/h3&gt;
&lt;ul&gt;
&lt;li&gt;日特の復習に追われ、&lt;strong&gt;本科の復習が抜ける&lt;/strong&gt;&lt;/li&gt;
&lt;li&gt;テスト直しが後回しになり、&lt;strong&gt;弱点が固定化&lt;/strong&gt;する&lt;/li&gt;
&lt;li&gt;「難しい問題に時間を使う」比率が増え、&lt;strong&gt;取り切るべき問題を落とす&lt;/strong&gt;&lt;/li&gt;
&lt;/ul&gt;
&lt;p&gt;対策は、後半で紹介する「週の回し方テンプレ」に日特を組み込み、&lt;strong&gt;直しの優先順位&lt;/strong&gt;をブレさせないことです。&lt;/p&gt;
&lt;h2&gt;日能研で算数が伸びない原因（学年別の詰まりどころ）&lt;/h2&gt;
&lt;h3&gt;4〜5年：学習リズムが作れない／復習が間に合わない&lt;/h3&gt;
&lt;p&gt;4〜5年は「1週間の学習リズム」を確立できるかどうかが大きな分かれ目になります。次のような流れに入ると、点数が伸びにくくなります。&lt;/p&gt;
&lt;ul&gt;
&lt;li&gt;カリキュラムテスト・公開テスト直前だけ慌てて勉強する&lt;/li&gt;
&lt;li&gt;成績が伸びず、&lt;strong&gt;テスト直しに時間を取られ続ける&lt;/strong&gt;&lt;/li&gt;
&lt;li&gt;結果として次のテストに向けた準備が薄くなり、負のスパイラルに入る&lt;/li&gt;
&lt;/ul&gt;
&lt;h3&gt;6年：テスト過多・時間不足／過去問開始が遅れる不安&lt;/h3&gt;
&lt;p&gt;6年生はテストの回数がさらに増え、&lt;/p&gt;
&lt;ul&gt;
&lt;li&gt;テスト対策に追われて、&lt;strong&gt;毎週の通常学習が追いつかない&lt;/strong&gt;&lt;/li&gt;
&lt;li&gt;クラスが上がると宿題量が増え、&lt;strong&gt;家庭学習の時間が圧迫&lt;/strong&gt;される&lt;/li&gt;
&lt;/ul&gt;
&lt;p&gt;といった状況になりやすくなります。また本ページでは、教室によっては&lt;strong&gt;志望校対策の開始が遅くなる／過去問演習の開始が遅れる&lt;/strong&gt;可能性にも触れられています（※実際の運用は教室・年度で異なるため要確認）。志望校が固まっているご家庭ほど、&lt;strong&gt;「いつから過去問に取り組むか」を塾任せにしすぎない&lt;/strong&gt;意識が重要です。&lt;/p&gt;
&lt;h2&gt;算数フォローの実務（小テスト〜公開模試〜日特まで一貫）&lt;/h2&gt;
&lt;h3&gt;週の回し方（授業→復習→確認→直し）テンプレ&lt;/h3&gt;
&lt;p&gt;日能研の学習が「テストの点」に結びつくかどうかは、授業内容そのものよりも&lt;strong&gt;復習と直しを“週の運用”として回せるか&lt;/strong&gt;で決まりやすいです。目安として、次のテンプレをベースに調整してみてください。&lt;/p&gt;
&lt;table&gt;
&lt;tbody&gt;
&lt;tr&gt;
&lt;th&gt;タイミング&lt;/th&gt;
&lt;th&gt;やること（算数）&lt;/th&gt;
&lt;th&gt;ポイント&lt;/th&gt;
&lt;/tr&gt;
&lt;tr&gt;
&lt;td&gt;&lt;strong&gt;授業当日&lt;/strong&gt;&lt;/td&gt;
&lt;td&gt;授業ノート・解法の流れを見直し、重要例題を1〜2題だけ再現&lt;/td&gt;
&lt;td&gt;「分かったつもり」を防ぐ。短くて良いので当日回収&lt;/td&gt;
&lt;/tr&gt;
&lt;tr&gt;
&lt;td&gt;&lt;strong&gt;翌日〜中日&lt;/strong&gt;&lt;/td&gt;
&lt;td&gt;宿題の中から“落としてはいけない”範囲を優先し、できない問題は印を付ける&lt;/td&gt;
&lt;td&gt;全部を完璧にやり切るより、優先順位を固定&lt;/td&gt;
&lt;/tr&gt;
&lt;tr&gt;
&lt;td&gt;&lt;strong&gt;テスト前&lt;/strong&gt;&lt;/td&gt;
&lt;td&gt;直近のミス原因タグ（条件ミス／計算ミス／図不足など）を見返し、同種を2〜3題だけ潰す&lt;/td&gt;
&lt;td&gt;「量」ではなく「同じミスの再発防止」に寄せる&lt;/td&gt;
&lt;/tr&gt;
&lt;tr&gt;
&lt;td&gt;&lt;strong&gt;テスト後24〜48時間&lt;/strong&gt;&lt;/td&gt;
&lt;td&gt;直し：優先1→優先2→優先3の順で回収し、原因タグを残す&lt;/td&gt;
&lt;td&gt;DI採点等で早く返ってくる場合ほど“熱が残るうちに”直す&lt;/td&gt;
&lt;/tr&gt;
&lt;/tbody&gt;
&lt;/table&gt;
&lt;p&gt;「直し」は、&lt;strong&gt;解説を読む時間&lt;/strong&gt;ではなく、&lt;strong&gt;次に同じ形式が出たときに取るための準備&lt;/strong&gt;です。最低限、①何が原因か（タグ）②次は何に注意するか（1行）③同型を1題（可能なら）までをセットにすると、再現性が上がります。&lt;/p&gt;
&lt;h3&gt;「算数だけ個別」を入れるべきタイミングと判断基準&lt;/h3&gt;
&lt;p&gt;日能研に通いながら算数フォローを追加するべきかは、「不安」ではなく&lt;strong&gt;症状&lt;/strong&gt;で判断するのが安全です。次に当てはまる場合、家庭だけで回し切るのが難しくなっている可能性があります。&lt;/p&gt;
&lt;ul&gt;
&lt;li&gt;テスト直しが&lt;strong&gt;毎回残り続ける&lt;/strong&gt;（直しの渋滞が常態化）&lt;/li&gt;
&lt;li&gt;同じ単元・同じミスが&lt;strong&gt;何度も繰り返される&lt;/strong&gt;&lt;/li&gt;
&lt;li&gt;解説を読むと分かるが、次に出ると&lt;strong&gt;再現できない&lt;/strong&gt;&lt;/li&gt;
&lt;li&gt;日特や講座が始まってから、&lt;strong&gt;本科の復習が抜ける&lt;/strong&gt;&lt;/li&gt;
&lt;li&gt;6年生で「全部やる」が破綻し、&lt;strong&gt;取捨選択ができない&lt;/strong&gt;&lt;/li&gt;
&lt;/ul&gt;
&lt;p&gt;個別フォローを入れる場合は、闇雲に問題数を増やすのではなく、&lt;strong&gt;直しの優先順位／解法手順／確認の癖&lt;/strong&gt;を整える目的で使うと効果が出やすくなります。&lt;/p&gt;
&lt;h2&gt;日能研×オンライン個別の使い方（併用の設計図）&lt;/h2&gt;
&lt;h3&gt;オンライン授業・オンライン個別の違い（役割分担）&lt;/h3&gt;
&lt;p&gt;「オンライン」と一口に言っても、役割は大きく異なります。&lt;/p&gt;
&lt;ul&gt;
&lt;li&gt;&lt;strong&gt;オンライン授業（集団・配信型）&lt;/strong&gt;：授業そのものを受ける。進度を進める役割になりやすい（※日能研側の提供形態は教室・年度で要確認）&lt;/li&gt;
&lt;li&gt;&lt;strong&gt;オンライン個別（1対1）&lt;/strong&gt;：つまずきを特定し、直し方・手順・優先順位を整える。家庭学習が回る形にする役割&lt;/li&gt;
&lt;/ul&gt;
&lt;p&gt;日能研の強み（教材・情報・テスト）を活かしつつ、算数だけが不安な場合は、&lt;strong&gt;「直しが回らない部分」だけを個別で補う&lt;/strong&gt;設計が現実的です。&lt;/p&gt;
&lt;h3&gt;オンライン算数個別指導「ウィズ・ユー」（夏井算数塾）案内（CTA）&lt;/h3&gt;
&lt;p&gt;夏井算数塾では、オンライン算数個別指導&lt;strong&gt;「ウィズ・ユー」&lt;/strong&gt;を開講しています。日能研の学習サイクル（小テスト・公開模試・日特など）を前提に、算数の「積み残し」を整理し、状況に合わせて最短ルートで整えます。&lt;/p&gt;
&lt;ul&gt;
&lt;li&gt;2画面を活用し、&lt;strong&gt;電子黒板のシステム&lt;/strong&gt;をそのまま使用したオンライン個別指導&lt;/li&gt;
&lt;li&gt;時間・場所を問わず受講でき、学習を無駄なく効率化しやすい&lt;/li&gt;
&lt;li&gt;教室で受ける授業をオンラインでも体現できるスタイルを目指した講座&lt;/li&gt;
&lt;/ul&gt;
&lt;p style="margin: 1.2em 0;"&gt;&lt;a style="display: inline-block; padding: 12px 16px; text-decoration: none; border: 1px solid #333; border-radius: 6px;" href="https://natsui-sansu-juku.com/kobetsu_online/"&gt;&lt;br /&gt;
オンライン算数個別指導「ウィズ・ユー」詳細を見る&lt;br /&gt;
&lt;/a&gt;&lt;/p&gt;
&lt;p&gt;「クラスを維持したい」「算数だけ底上げしたい」「日特・テストが増えて回らなくなってきた」など、状況に応じて優先順位の立て方が変わります。まずは現状の教材・テスト結果・直しの残り方をもとに、どこから整えるべきかを一緒に整理します。&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nichinoken-2%2F&amp;amp;t=%E6%97%A5%E8%83%BD%E7%A0%94%E3%81%AB%E9%80%9A%E3%81%86%E5%B0%8F3%E3%80%9C%E5%B0%8F6%E3%81%AE%E3%81%9F%E3%82%81%E3%81%AE%E7%AE%97%E6%95%B0%E3%83%95%E3%82%A9%E3%83%AD%E3%83%BC%EF%BD%9C%E3%82%AF%E3%83%A9%E3%82%B9%E7%B6%AD%E6%8C%81%E3%81%A8%E5%BF%97%E6%9C%9B%E6%A0%A1%E5%90%88%E6%A0%BC%E3%82%92%E6%94%AF%E3%81%88%E3%82%8B%E5%80%8B%E5%88%A5%E6%8C%87%E5%B0%8E%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nichinoken-2%2F&amp;amp;text=%E6%97%A5%E8%83%BD%E7%A0%94%E3%81%AB%E9%80%9A%E3%81%86%E5%B0%8F3%E3%80%9C%E5%B0%8F6%E3%81%AE%E3%81%9F%E3%82%81%E3%81%AE%E7%AE%97%E6%95%B0%E3%83%95%E3%82%A9%E3%83%AD%E3%83%BC%EF%BD%9C%E3%82%AF%E3%83%A9%E3%82%B9%E7%B6%AD%E6%8C%81%E3%81%A8%E5%BF%97%E6%9C%9B%E6%A0%A1%E5%90%88%E6%A0%BC%E3%82%92%E6%94%AF%E3%81%88%E3%82%8B%E5%80%8B%E5%88%A5%E6%8C%87%E5%B0%8E%20%7C%20%E4%B8%AD%E5%AD%A6%E5%8F%97%E9%A8%93%E5%B0%82%E9%96%80%E3%80%80%E5%A4%8F%E4%BA%95%E7%AE%97%E6%95%B0%E5%A1%BE" target="_blank" &gt;&lt;span class="vk_icon_w_r_sns_x_twitter icon_sns"&gt;&lt;/span&gt;&lt;span class="sns_txt"&gt;X&lt;/span&gt;&lt;/a&gt;&lt;/li&gt;&lt;li class="sb_bluesky sb_icon"&gt;&lt;a class="sb_icon_inner" href="https://bsky.app/intent/compose?text=%E6%97%A5%E8%83%BD%E7%A0%94%E3%81%AB%E9%80%9A%E3%81%86%E5%B0%8F3%E3%80%9C%E5%B0%8F6%E3%81%AE%E3%81%9F%E3%82%81%E3%81%AE%E7%AE%97%E6%95%B0%E3%83%95%E3%82%A9%E3%83%AD%E3%83%BC%EF%BD%9C%E3%82%AF%E3%83%A9%E3%82%B9%E7%B6%AD%E6%8C%81%E3%81%A8%E5%BF%97%E6%9C%9B%E6%A0%A1%E5%90%88%E6%A0%BC%E3%82%92%E6%94%AF%E3%81%88%E3%82%8B%E5%80%8B%E5%88%A5%E6%8C%87%E5%B0%8E%20%7C%20%E4%B8%AD%E5%AD%A6%E5%8F%97%E9%A8%93%E5%B0%82%E9%96%80%E3%80%80%E5%A4%8F%E4%BA%95%E7%AE%97%E6%95%B0%E5%A1%BE%0Ahttps%3A%2F%2Fnatsui-sansu-juku.com%2Fnichinoken-2%2F" target="_blank" &gt;&lt;span class="vk_icon_w_r_sns_bluesky icon_sns"&gt;&lt;/span&gt;&lt;span class="sns_txt"&gt;Bluesky&lt;/span&gt;&lt;/a&gt;&lt;/li&gt;&lt;li class="sb_hatena sb_icon"&gt;&lt;a class="sb_icon_inner" href="//b.hatena.ne.jp/add?mode=confirm&amp;url=https%3A%2F%2Fnatsui-sansu-juku.com%2Fnichinoken-2%2F&amp;amp;title=%E6%97%A5%E8%83%BD%E7%A0%94%E3%81%AB%E9%80%9A%E3%81%86%E5%B0%8F3%E3%80%9C%E5%B0%8F6%E3%81%AE%E3%81%9F%E3%82%81%E3%81%AE%E7%AE%97%E6%95%B0%E3%83%95%E3%82%A9%E3%83%AD%E3%83%BC%EF%BD%9C%E3%82%AF%E3%83%A9%E3%82%B9%E7%B6%AD%E6%8C%81%E3%81%A8%E5%BF%97%E6%9C%9B%E6%A0%A1%E5%90%88%E6%A0%BC%E3%82%92%E6%94%AF%E3%81%88%E3%82%8B%E5%80%8B%E5%88%A5%E6%8C%87%E5%B0%8E%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sb_icon_inner"data-clipboard-text="日能研に通う小3〜小6のための算数フォロー｜クラス維持と志望校合格を支える個別指導 | 中学受験専門　夏井算数塾 https://natsui-sansu-juku.com/nichinoken-2/"&gt;&lt;span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</si>
  <si>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https://natsui-sansu-juku.com/column/hub-online-use/
【検出された不自然ワード】
- 崩れ
- 型
- 固定
- 手順
- 立て直
- 乱れ
- 設計
- 整え
【本文】
------
&lt;div class="container my-4"&gt;
&lt;p&gt;&lt;!-- Hero --&gt;&lt;/p&gt;
&lt;div class="card shadow-sm mb-4 border-0" style="background: linear-gradient(135deg, #0d47a1, #1976d2); color: #fff;"&gt;
&lt;div class="card-body p-4"&gt;
&lt;div class="d-flex flex-wrap gap-2 mb-2"&gt;&lt;span class="badge bg-warning text-dark" style="font-size: 0.8rem;"&gt;中学受験算数&lt;/span&gt;&lt;br /&gt;
&lt;span class="badge bg-light text-dark" style="font-size: 0.8rem;"&gt;オンライン活用&lt;/span&gt;&lt;br /&gt;
&lt;span class="badge bg-light text-dark" style="font-size: 0.8rem;"&gt;使い方・回し方&lt;/span&gt;&lt;/div&gt;
&lt;h1 class="mb-2" style="font-size: 1.8rem; line-height: 1.5;"&gt;中学受験算数｜オンライン塾の使い方まとめ&lt;/h1&gt;
&lt;p class="mb-0" style="opacity: 0.95;"&gt;オンライン個別を入れたのに、宿題が回らない／質問できないまま時間だけ過ぎる／計算ミスが減らない――。&lt;br /&gt;
こうした悩みは「お子さまの頑張り不足」よりも、オンラインの&lt;strong&gt;役割設計&lt;/strong&gt;と&lt;strong&gt;回し方&lt;/strong&gt;がズレていることが原因になりがちです。&lt;/p&gt;
&lt;/div&gt;
&lt;/div&gt;
&lt;p&gt;当塾のオンライン個別指導の内容・受講の流れなどは&lt;a href="https://natsui-sansu-juku.com/kobetsu_online/"&gt;オンライン個別指導（全体像はこちら）&lt;/a&gt;でご確認いただけます。&lt;/p&gt;
&lt;p&gt;&lt;!-- Intro --&gt;&lt;/p&gt;
&lt;div class="card shadow-sm mb-4 border-0"&gt;
&lt;div class="card-body p-4"&gt;
&lt;p class="mb-3"&gt;中学受験算数は強い積み上げ型で、学年が上がるほど「つまずき方」も「必要な介入」も変わっていきます。&lt;br /&gt;
小4は土台づくり、小5は重要単元の弱点補強、小6は過去問と志望校対策へ――同じ1対1でも、目的を切り替えるだけで成果の出方が変わります。&lt;br /&gt;
&lt;small class="text-muted"&gt;（参考：学年別にオンラインの役割を切り替える考え方）&lt;/small&gt;&lt;/p&gt;
&lt;p class="mb-0"&gt;ここでは、オンライン算数を「うまく使える状態」に戻すために、&lt;br /&gt;
&lt;strong&gt;（1）設計（役割分担）&lt;/strong&gt; → &lt;strong&gt;（2）運用（週の回し方）&lt;/strong&gt; → &lt;strong&gt;（3）症状別（宿題・計算ミス・伸び悩み）&lt;/strong&gt;&lt;br /&gt;
の順で、関連記事をテーマ別に整理しました。&lt;/p&gt;
&lt;/div&gt;
&lt;/div&gt;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&lt;p&gt;&lt;!-- Section: Design --&gt;&lt;/p&gt;
&lt;h2 class="mb-3"&gt;1) まず決める：オンライン算数の「役割」を固定する&lt;/h2&gt;
&lt;div class="card shadow-sm mb-4 border-0"&gt;
&lt;div class="card-body p-4"&gt;
&lt;p class="mb-3"&gt;オンラインを入れても伸びないケースは、オンラインが「何でも屋」になっていることが多いです。&lt;br /&gt;
先に&lt;strong&gt;役割&lt;/strong&gt;を短い言葉で明文化し、塾・家庭学習・オンラインの分担を揃えるだけで、質問の質と復習の密度が上がります。&lt;/p&gt;
&lt;h3 class="h5 mb-2"&gt;役割を決めるためのチェックリスト&lt;/h3&gt;
&lt;ul class="mb-3"&gt;
&lt;li&gt;&lt;strong&gt;今の学年・時期で最優先は何か&lt;/strong&gt;（土台／弱点補強／過去問）&lt;/li&gt;
&lt;li&gt;&lt;strong&gt;「どの単元で止まっているか」を言葉にできるか&lt;/strong&gt;（例：割合の式が立てられない、速さの図が描けない）&lt;/li&gt;
&lt;li&gt;&lt;strong&gt;オンラインで“見てもらうべきもの”が揃っているか&lt;/strong&gt;（ノート、途中式、解き直し、模試答案）&lt;/li&gt;
&lt;li&gt;&lt;strong&gt;家庭が見るポイントを「正誤」だけにしない&lt;/strong&gt;（書き方・見直し方・手順の型）&lt;/li&gt;
&lt;/ul&gt;
&lt;p class="mb-0"&gt;とくにオンラインの強みは、手元映像や画面共有で「どこから思考が止まったか」「どこで字が乱れたか」を可視化し、&lt;br /&gt;
抽象的な注意ではなく具体フィードバックに変えられる点にあります。&lt;/p&gt;
&lt;/div&gt;
&lt;/div&gt;
&lt;p&gt;&lt;!-- Section: Weekly operation --&gt;&lt;/p&gt;
&lt;h2 class="mb-3"&gt;2) 回し方：週の運用を「塾の流れ」に接続する&lt;/h2&gt;
&lt;div class="card shadow-sm mb-4 border-0"&gt;
&lt;div class="card-body p-4"&gt;
&lt;p class="mb-3"&gt;オンラインは単体で完結させるより、&lt;strong&gt;塾の授業→宿題→模試→解き直し&lt;/strong&gt;の流れに接続した方が成果が出ます。&lt;br /&gt;
「オンラインの日に何を持ち込むか（何を解消する回にするか）」を固定すると、毎回の授業が“復習の中核”になります。&lt;/p&gt;
&lt;h3 class="h5 mb-2"&gt;運用が安定する例（イメージ）&lt;/h3&gt;
&lt;ul class="mb-0"&gt;
&lt;li&gt;塾の授業の直後：新出単元の「図・式・途中式の型」を整える&lt;/li&gt;
&lt;li&gt;宿題で詰まった週：つまずき箇所を“ピンポイント補修”して、宿題を回せる状態に戻す&lt;/li&gt;
&lt;li&gt;模試後：答案を一緒に見て「失点原因（理解／手順／時間／書き方）」を切り分ける&lt;/li&gt;
&lt;/ul&gt;
&lt;/div&gt;
&lt;/div&gt;
&lt;p&gt;&lt;!-- Section: Grade --&gt;&lt;/p&gt;
&lt;h2 class="mb-3"&gt;3) 学年別：小4→小5→小6で「使い方」を切り替える&lt;/h2&gt;
&lt;div class="row g-3 mb-4"&gt;
&lt;div class="col-md-4"&gt;
&lt;div class="card h-100 shadow-sm border-0"&gt;
&lt;div class="card-body p-4"&gt;
&lt;h3 class="h5 mb-2"&gt;小4：土台づくり&lt;/h3&gt;
&lt;p class="mb-0"&gt;計算の精度・分数小数の感覚・図や表にする習慣。結果より「算数への印象」と小さな成功体験を優先して崩れを作らない。&lt;/p&gt;
&lt;/div&gt;
&lt;/div&gt;
&lt;/div&gt;
&lt;div class="col-md-4"&gt;
&lt;div class="card h-100 shadow-sm border-0"&gt;
&lt;div class="card-body p-4"&gt;
&lt;h3 class="h5 mb-2"&gt;小5：弱点補強&lt;/h3&gt;
&lt;p class="mb-0"&gt;割合・速さ・比・図形など中核単元で崩れやすい時期。「算数が苦手」を単元名に分解し、模試結果から穴を早めに埋める。&lt;/p&gt;
&lt;/div&gt;
&lt;/div&gt;
&lt;/div&gt;
&lt;div class="col-md-4"&gt;
&lt;div class="card h-100 shadow-sm border-0"&gt;
&lt;div class="card-body p-4"&gt;
&lt;h3 class="h5 mb-2"&gt;小6：過去問・得点戦略&lt;/h3&gt;
&lt;p class="mb-0"&gt;過去問のプロセス分解、時間配分、取捨選択。志望校の出題傾向を“怖い存在”ではなく「一緒に研究する相手」に変える。&lt;/p&gt;
&lt;/div&gt;
&lt;/div&gt;
&lt;/div&gt;
&lt;/div&gt;
&lt;p&gt;&lt;!-- Lists: Read by purpose --&gt;&lt;/p&gt;
&lt;div class="card shadow-sm mb-4 border-0"&gt;
&lt;div class="card-body p-4"&gt;
&lt;h3 class="h5 mb-3"&gt;学年・時期の切り替えで迷う方へ&lt;/h3&gt;
&lt;ul class="mb-0"&gt;
&lt;li&gt;&lt;a href="https://natsui-sansu-juku.com/col_blog/online-math-4to6/"&gt;小4→小5→小6でオンライン個別算数の“使い方”が変わる理由&lt;/a&gt;&lt;br /&gt;
&lt;small class="text-muted"&gt;土台→弱点補強→過去問へ。役割を書き出し、年間タイムラインで運用する考え方。&lt;/small&gt;&lt;/li&gt;
&lt;li class="mt-2"&gt;&lt;a href="https://natsui-sansu-juku.com/col_blog/online-sansu-34/"&gt;算数が苦手な小学生におすすめ｜オンライン算数 個別指導で「分からない」を解消する中学受験算数&lt;/a&gt;&lt;br /&gt;
&lt;small class="text-muted"&gt;早い段階でのつまずき修正や「分からない」を放置しない回し方の整理。&lt;/small&gt;&lt;/li&gt;
&lt;li class="mt-2"&gt;&lt;a href="https://natsui-sansu-juku.com/col_blog/online-sansu-56/"&gt;オンライン算数で算数嫌いを克服──ゲーム感覚で伸ばす中学受験算数オンライン個別指導&lt;/a&gt;&lt;br /&gt;
&lt;small class="text-muted"&gt;勉強が続かない・前向きになれない状態を先に整えるための考え方。&lt;/small&gt;&lt;/li&gt;
&lt;/ul&gt;
&lt;/div&gt;
&lt;/div&gt;
&lt;p&gt;&lt;!-- Section: Homework --&gt;&lt;/p&gt;
&lt;h2 class="mb-3"&gt;4) 宿題・復習が回らないとき：原因を「作業」と「理解」に分ける&lt;/h2&gt;
&lt;div class="card shadow-sm mb-4 border-0"&gt;
&lt;div class="card-body p-4"&gt;
&lt;p class="mb-3"&gt;「宿題が終わらない」は、時間が足りないだけでなく、途中で止まっている原因が別にあります。&lt;br /&gt;
まずは&lt;strong&gt;（A）作業の詰まり&lt;/strong&gt;（書き方・手順・転記）なのか、&lt;strong&gt;（B）理解の詰まり&lt;/strong&gt;（図が描けない・式にできない）なのかを切り分けると、&lt;br /&gt;
オンラインでやるべきことが明確になります。&lt;/p&gt;
&lt;p class="mb-0"&gt;さらに、思考力不足に見えて実は計算力／逆に計算はできるが図が描けない、といった混在も起こりやすいので、&lt;br /&gt;
「どこで止まるか」を授業内で見える形にするのが有効です。&lt;/p&gt;
&lt;/div&gt;
&lt;/div&gt;
&lt;div class="card shadow-sm mb-4 border-0"&gt;
&lt;div class="card-body p-4"&gt;
&lt;h3 class="h5 mb-3"&gt;宿題停滞・オンラインの回し方&lt;/h3&gt;
&lt;ul class="mb-0"&gt;
&lt;li&gt;&lt;a href="https://natsui-sansu-juku.com/col_blog/online-math/"&gt;中学受験算数の宿題が終わらない…オンライン個別指導で解決する方法&lt;/a&gt;&lt;br /&gt;
&lt;small class="text-muted"&gt;宿題が止まる典型パターンを整理し、オンラインで「回る状態」に戻す考え方。&lt;/small&gt;&lt;/li&gt;
&lt;li class="mt-2"&gt;&lt;a href="https://natsui-sansu-juku.com/col_blog/online-math-juku/"&gt;中学受験のオンライン授業は塾と何が違う？算数に強い家庭が選ぶ4つのメリット&lt;/a&gt;&lt;br /&gt;
&lt;small class="text-muted"&gt;塾との違いを踏まえて、併用時にオンラインを“復習の中核”として機能させる視点。&lt;/small&gt;&lt;/li&gt;
&lt;li class="mt-2"&gt;&lt;a href="https://natsui-sansu-juku.com/col_blog/online-math-4to6/"&gt;勉強嫌いでも続く！中学受験算数オンライン授業──4つのメリットと成功のコツ&lt;/a&gt;&lt;br /&gt;
&lt;small class="text-muted"&gt;学年が上がるほど運用は変わる。続けるための成功のコツを含めた整理。&lt;/small&gt;&lt;/li&gt;
&lt;/ul&gt;
&lt;/div&gt;
&lt;/div&gt;
&lt;p&gt;&lt;!-- Section: Calc miss --&gt;&lt;/p&gt;
&lt;h2 class="mb-3"&gt;5) 計算ミス：不注意ではなく「型」で減らす&lt;/h2&gt;
&lt;div class="card shadow-sm mb-4 border-0"&gt;
&lt;div class="card-body p-4"&gt;
&lt;p class="mb-3"&gt;計算ミスの裏には、手元の癖、途中式の省略、心理的プレッシャーなど複数要因が重なります。&lt;br /&gt;
だからこそ「丁寧に」ではなく、&lt;strong&gt;どこで桁がずれるのか／どこで字が乱れるのか&lt;/strong&gt;を特定し、&lt;br /&gt;
書き方と手順をルール化して再現できる状態にするのが近道です。&lt;/p&gt;
&lt;h3 class="h5 mb-2"&gt;計算ミス改善の基本3ステップ&lt;/h3&gt;
&lt;ol class="mb-0"&gt;
&lt;li&gt;&lt;strong&gt;ミスの種類を分類&lt;/strong&gt;（転記ミス・桁ずれ・手順混同など）&lt;/li&gt;
&lt;li&gt;&lt;strong&gt;書き方と手順のルール化&lt;/strong&gt;（桁、行間、分数計算の型）&lt;/li&gt;
&lt;li&gt;&lt;strong&gt;本番形式で再現&lt;/strong&gt;（時間制限下でも同じ型で書ける状態へ）&lt;/li&gt;
&lt;/ol&gt;
&lt;/div&gt;
&lt;/div&gt;
&lt;div class="card shadow-sm mb-4 border-0"&gt;
&lt;div class="card-body p-4"&gt;
&lt;h3 class="h5 mb-3"&gt;計算ミス・伸び悩みの処方箋&lt;/h3&gt;
&lt;ul class="mb-0"&gt;
&lt;li&gt;&lt;a href="https://natsui-sansu-juku.com/col_blog/online-sansu-kobetsu-keisan-miss/"&gt;計算ミス 対策｜桁ずれ・転記・途中式の省略を直す3ステップ&lt;/a&gt;&lt;br /&gt;
&lt;small class="text-muted"&gt;手元カメラで「ミスの瞬間」を捉え、分類→ルール化→再現へつなげる具体策。&lt;/small&gt;&lt;/li&gt;
&lt;li class="mt-2"&gt;&lt;a href="https://natsui-sansu-juku.com/col_blog/shiko-keisan-online/"&gt;思考力不足？計算力不足？オンライン個別で原因を切り分ける方法&lt;/a&gt;&lt;br /&gt;
&lt;small class="text-muted"&gt;伸びない原因を「思考」と「計算」に分け、対策の打ち所を明確にする。&lt;/small&gt;&lt;/li&gt;
&lt;li class="mt-2"&gt;&lt;a href="https://natsui-sansu-juku.com/col_blog/sansu-nobinai-online/"&gt;勉強しているのに算数が伸びない理由をオンラインで可視化する方法&lt;/a&gt;&lt;br /&gt;
&lt;small class="text-muted"&gt;“やっているのに伸びない”状態を、どこで止まるかから可視化して立て直す。&lt;/small&gt;&lt;/li&gt;
&lt;/ul&gt;
&lt;/div&gt;
&lt;/div&gt;
&lt;p&gt;&lt;!-- Section: Motivation --&gt;&lt;/p&gt;
&lt;h2 class="mb-3"&gt;6) 続ける工夫：オンラインは「前向きな印象」を作れる&lt;/h2&gt;
&lt;div class="card shadow-sm mb-4 border-0"&gt;
&lt;div class="card-body p-4"&gt;
&lt;p class="mb-3"&gt;小4の段階では、結果よりも「算数そのものへの印象」が重要です。&lt;br /&gt;
できた問題を確認し、図が描けた・工夫できた、といった小さな成功体験を積むことで、&lt;br /&gt;
小5以降の負荷増にも耐えられる土台になります。&lt;/p&gt;
&lt;p class="mb-0"&gt;「算数嫌い」「机に向かえない」状態が強い場合は、&lt;br /&gt;
まず継続できる形（ゲーム感覚・短い成功体験）を設計してから内容に入る方が、結果的に伸びが早くなります。&lt;/p&gt;
&lt;/div&gt;
&lt;/div&gt;
&lt;div class="card shadow-sm mb-4 border-0"&gt;
&lt;div class="card-body p-4"&gt;
&lt;h3 class="h5 mb-3"&gt;続ける設計・モチベの整え方&lt;/h3&gt;
&lt;ul class="mb-0"&gt;
&lt;li&gt;&lt;a href="https://natsui-sansu-juku.com/col_blog/onlinerikai/"&gt;中学受験算数オンライン個別で「分かったつもり」を防ぐ方法｜理解の可視化・直し方まで&lt;/a&gt;&lt;br /&gt;
&lt;small class="text-muted"&gt;※実際の内容は「算数嫌いを克服し、続く形を作る」寄り。前向きさを作る設計のヒント。&lt;/small&gt;&lt;/li&gt;
&lt;li class="mt-2"&gt;&lt;a href="https://natsui-sansu-juku.com/col_blog/onlinekoukateki/"&gt;小学生の算数オンライン個別で苦手を克服するコツ&lt;/a&gt;&lt;br /&gt;
&lt;small class="text-muted"&gt;「苦手」を原因別にほどき、オンラインで立て直しやすい形に整える視点。&lt;/small&gt;&lt;/li&gt;
&lt;/ul&gt;
&lt;/div&gt;
&lt;/div&gt;
&lt;p&gt;&lt;!-- Closing --&gt;&lt;/p&gt;
&lt;div class="card shadow-sm border-0"&gt;
&lt;div class="card-body p-4"&gt;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&lt;h2 class="h4 mb-2"&gt;どれから読むべきか迷う場合&lt;/h2&gt;
&lt;p class="mb-3"&gt;迷ったら、まずは「学年別にオンラインの役割を切り替える」考え方を押さえるのがおすすめです。&lt;br /&gt;
そのうえで、宿題停滞・計算ミス・伸び悩みなど、今いちばん困っている症状の記事へ進むと、&lt;br /&gt;
“オンラインで何をすべきか”が整理しやすくなります。&lt;/p&gt;
&lt;ul class="mb-0"&gt;
&lt;li&gt;&lt;a href="https://natsui-sansu-juku.com/col_blog/online-math-4to6/"&gt;まずは学年別の使い方（小4→小6）&lt;/a&gt;&lt;/li&gt;
&lt;li&gt;&lt;a href="https://natsui-sansu-juku.com/col_blog/online-math/"&gt;宿題が回らない&lt;/a&gt;／&lt;a href="https://natsui-sansu-juku.com/col_blog/online-sansu-kobetsu-keisan-miss/"&gt;計算ミス&lt;/a&gt;／&lt;a href="https://natsui-sansu-juku.com/col_blog/sansu-nobinai-online/"&gt;伸び悩み&lt;/a&gt;&lt;/li&gt;
&lt;/ul&gt;
&lt;/div&gt;
&lt;/div&gt;
&lt;/div&gt;
&lt;p&gt;&lt;!-- [ /.socialSet ] --&gt;&lt;/p&gt;
&lt;p&gt;&lt;!-- [ /.socialSet ] --&gt;&lt;/p&gt;
&lt;section class="veu_cta" id="veu_cta-31796"&gt;&lt;h1 class="cta_title"&gt;動画：中学受験Q&amp;A&lt;/h1&gt;&lt;div class="cta_body"&gt;&lt;div class="cta_body_image cta_body_image_right"&gt;&lt;a href="https://natsui-sansu-juku.com/ct/%e4%b8%ad%e5%ad%a6%e5%8f%97%e9%a8%93q%ef%bc%86%ef%bd%81/"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image_exist"&gt;中学受験についての親御さんの悩みやお子さんの問題に答えるQ&amp;amp;A動画です。経験に基づくアドバイスを通じて、中学受験に関する情報とサポートを提供しています。&lt;/div&gt;&lt;div class="cta_body_link"&gt;&lt;a href="https://natsui-sansu-juku.com/ct/%e4%b8%ad%e5%ad%a6%e5%8f%97%e9%a8%93q%ef%bc%86%ef%bd%81/" class="btn btn-primary btn-block btn-lg" target="_blank"&gt;動画：中学受験Q&amp;amp;A&lt;/a&gt;&lt;/div&gt;&lt;/div&gt;&lt;!--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hub-online-use%2F&amp;amp;t=%E4%B8%AD%E5%AD%A6%E5%8F%97%E9%A8%93%E7%AE%97%E6%95%B0%EF%BD%9C%E3%82%AA%E3%83%B3%E3%83%A9%E3%82%A4%E3%83%B3%E5%A1%BE%E3%81%AE%E4%BD%BF%E3%81%84%E6%96%B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hub-online-use%2F&amp;amp;text=%E4%B8%AD%E5%AD%A6%E5%8F%97%E9%A8%93%E7%AE%97%E6%95%B0%EF%BD%9C%E3%82%AA%E3%83%B3%E3%83%A9%E3%82%A4%E3%83%B3%E5%A1%BE%E3%81%AE%E4%BD%BF%E3%81%84%E6%96%B9%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7%AE%97%E6%95%B0%EF%BD%9C%E3%82%AA%E3%83%B3%E3%83%A9%E3%82%A4%E3%83%B3%E5%A1%BE%E3%81%AE%E4%BD%BF%E3%81%84%E6%96%B9%20%7C%20%E4%B8%AD%E5%AD%A6%E5%8F%97%E9%A8%93%E5%B0%82%E9%96%80%E3%80%80%E5%A4%8F%E4%BA%95%E7%AE%97%E6%95%B0%E5%A1%BE%0Ahttps%3A%2F%2Fnatsui-sansu-juku.com%2Fcolumn%2Fhub-online-use%2F" target="_blank" &gt;&lt;span class="vk_icon_w_r_sns_bluesky icon_sns"&gt;&lt;/span&gt;&lt;span class="sns_txt"&gt;Bluesky&lt;/span&gt;&lt;/a&gt;&lt;/li&gt;&lt;li class="sb_hatena sb_icon"&gt;&lt;a class="sb_icon_inner" href="//b.hatena.ne.jp/add?mode=confirm&amp;url=https%3A%2F%2Fnatsui-sansu-juku.com%2Fcolumn%2Fhub-online-use%2F&amp;amp;title=%E4%B8%AD%E5%AD%A6%E5%8F%97%E9%A8%93%E7%AE%97%E6%95%B0%EF%BD%9C%E3%82%AA%E3%83%B3%E3%83%A9%E3%82%A4%E3%83%B3%E5%A1%BE%E3%81%AE%E4%BD%BF%E3%81%84%E6%96%B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sb_icon_inner"data-clipboard-text="中学受験算数｜オンライン塾の使い方 | 中学受験専門　夏井算数塾 https://natsui-sansu-juku.com/column/hub-online-use/"&gt;&lt;span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</si>
  <si>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https://jukureiwa.com/tips/chikeizu/
【検出された不自然ワード】
- 崩れ
- 型
- 迷い
- 固定
- 手順
- 立て直
- 最短
- 導線
- 設計
- 整え
【本文】
------
&lt;p&gt;&lt;!-- =============================== 令和｜MC本文（WordPress貼り付け用） URL想定：https://jukureiwa.com/tips/chikeizu/ Bootstrap5前提／テーマカラー：青（濃色＋コントラスト強め） 重要：ボタン系が反応しない環境に備え、開閉は details/summary（JS不要）で実装 ※H1は投稿タイトル想定（本文はH2/H3中心） =============================== --&gt;&lt;/p&gt;
&lt;style&gt;
  /* ===== Reiwa Blue UI (Bootstrap5) ===== */&lt;br /&gt;  .rw-wrap{max-width:980px;margin:0 auto;}&lt;br /&gt;  .rw{--rw:#0d6efd; --rw-d:#0b5ed7; --rw2:#e9f2ff; --rw3:#f6f9ff; --tx:#1f2937; --muted:#6b7280; --bd:rgba(13,110,253,.20); --shadow:0 14px 34px rgba(2,6,23,.10);}&lt;br /&gt;  .rw{color:var(--tx); line-height:1.85; font-size:16px;}&lt;br /&gt;  .rw a{color:var(--rw-d); text-decoration: underline; text-underline-offset:.18em;}&lt;br /&gt;  .rw a:hover{opacity:.9;}&lt;br /&gt;  .rw-card{border:1px solid var(--bd); box-shadow:var(--shadow); border-radius:18px; overflow:hidden; background:#fff;}&lt;br /&gt;  .rw-soft{background:linear-gradient(180deg, var(--rw2), #fff);}&lt;br /&gt;  .rw-kicker{letter-spacing:.08em; font-size:.78rem; color:rgba(13,110,253,.90); font-weight:800;}&lt;br /&gt;  .rw-title{font-weight:900; letter-spacing:.01em;}&lt;br /&gt;  .rw-badge{border:1px solid var(--bd); background:rgba(13,110,253,.10); color:#0b5ed7;}&lt;br /&gt;  .rw-chip{display:inline-flex; align-items:center; gap:.35rem; padding:.22rem .62rem; border-radius:999px; border:1px solid var(--bd); background:rgba(13,110,253,.07); color:#0b5ed7; font-weight:800; font-size:.82rem;}&lt;br /&gt;  .rw-mini{color:var(--muted); font-size:.95rem;}&lt;br /&gt;  .rw-hr{border:0; height:1px; background:linear-gradient(90deg, transparent, rgba(13,110,253,.40), transparent); margin:1.25rem 0;}&lt;br /&gt;  .rw-callout{border:1px dashed rgba(13,110,253,.40); background:rgba(13,110,253,.05); border-radius:16px;}&lt;br /&gt;  .rw-rule{border-left:6px solid var(--rw); background:linear-gradient(180deg, rgba(13,110,253,.12), #fff); border-radius:16px; border:1px solid var(--bd);}&lt;br /&gt;  .rw-list li{margin:.35rem 0;}&lt;br /&gt;  .rw-btn{border-radius:999px; font-weight:900; letter-spacing:.02em;}&lt;br /&gt;  .rw-btn-outline{border-width:2px;}&lt;br /&gt;  .rw-step{border:1px solid var(--bd); border-radius:16px; background:#fff;}&lt;br /&gt;  .rw-step .n{width:40px;height:40px; border-radius:14px; background:rgba(13,110,253,.14); color:#0b5ed7; display:flex; align-items:center; justify-content:center; font-weight:900;}&lt;br /&gt;  .rw-table th{background:rgba(13,110,253,.09);}&lt;br /&gt;  /* details/summary styling (JS不要で開閉) */&lt;br /&gt;  .rw-details{border:1px solid var(--bd); border-radius:16px; background:#fff; overflow:hidden;}&lt;br /&gt;  .rw-details summary{cursor:pointer; list-style:none; padding:14px 16px; font-weight:900; background:linear-gradient(180deg, rgba(13,110,253,.10), rgba(13,110,253,.03));}&lt;br /&gt;  .rw-details summary::-webkit-details-marker{display:none;}&lt;br /&gt;  .rw-details .rw-details-body{padding:14px 16px;}&lt;br /&gt;  .rw-details .rw-chevron{display:inline-flex; align-items:center; justify-content:center; width:30px; height:30px; border-radius:10px; border:1px solid var(--bd); background:rgba(13,110,253,.06); color:#0b5ed7; font-weight:900;}&lt;br /&gt;  .rw-details[open] .rw-chevron{transform:rotate(90deg);}&lt;br /&gt;  .rw-details .rw-summary-row{display:flex; align-items:center; justify-content:space-between; gap:10px;}&lt;br /&gt;  @media (min-width: 992px){ .rw{font-size:17px;} }&lt;br /&gt;&lt;/style&gt;
&lt;p&gt;&lt;a class="btn btn-outline-primary btn-sm" href="https://jukureiwa.com/tips/naaymi_hub/"&gt;社会の悩み一覧（ハブ）へ&lt;/a&gt;&lt;/p&gt;
&lt;div class="rw rw-wrap container my-4"&gt;
&lt;p&gt;&lt;!-- H1（投稿タイトルが別にある場合は削除可） --&gt;&lt;/p&gt;
&lt;h1 class="visually-hidden"&gt;地形図が読めない・時間が足りない――見る順番を固定して判断を安定させる&lt;/h1&gt;
&lt;p&gt;&lt;!-- HERO --&gt;&lt;/p&gt;
&lt;section class="rw-card rw-soft p-4 p-lg-5 mb-4"&gt;
&lt;div class="row g-4 align-items-start"&gt;
&lt;div class="col-12 col-lg-8"&gt;
&lt;div class="rw-kicker mb-2"&gt;地形図の処理が遅い・根拠が言えない状態をほどく&lt;/div&gt;
&lt;h2 class="rw-title h3 mb-3"&gt;地形図が読めないのではなく、見る順番が毎回バラついている&lt;/h2&gt;
&lt;p class="mb-3"&gt;記号や等高線が多くて手が止まり、眺めているうちに時間だけが過ぎる。結果として雰囲気で選択肢を選び、理由を問われると答えが崩れる。&lt;br /&gt;
このつまずきは知識不足というより、&lt;strong&gt;「最初に何を見るか」が固定されていない&lt;/strong&gt;ことから起きやすい。&lt;/p&gt;
&lt;div class="rw-rule p-3 p-lg-4"&gt;
&lt;div class="d-flex flex-wrap gap-2 mb-2"&gt;&lt;span class="rw-chip"&gt;縮尺&lt;/span&gt;&lt;br /&gt;
&lt;span class="rw-chip"&gt;等高線&lt;/span&gt;&lt;br /&gt;
&lt;span class="rw-chip"&gt;川&lt;/span&gt;&lt;br /&gt;
&lt;span class="rw-chip"&gt;土地利用&lt;/span&gt;&lt;br /&gt;
&lt;span class="rw-chip"&gt;記号&lt;/span&gt;&lt;/div&gt;
&lt;p class="mb-0"&gt;すべて大事だが、同時に追うと判断が散る。まずは&lt;strong&gt;この順番を変えない&lt;/strong&gt;ことを優先する。&lt;/p&gt;
&lt;/div&gt;
&lt;/div&gt;
&lt;div class="col-12 col-lg-4"&gt;
&lt;div class="rw-card p-3 p-lg-4"&gt;
&lt;div class="d-flex align-items-center justify-content-between mb-2"&gt;&lt;span class="rw-badge badge rounded-pill px-3 py-2"&gt;この記事で揃えること&lt;/span&gt;&lt;/div&gt;
&lt;ul class="rw-list mb-0"&gt;
&lt;li&gt;地形図の「見る順番」（縮尺→等高線→川→土地利用→記号）&lt;/li&gt;
&lt;li&gt;よく出る読み取り（谷/尾根、傾斜、集落、交通）&lt;/li&gt;
&lt;li&gt;短時間で伸ばす練習（1枚3分で要点抽出）&lt;/li&gt;
&lt;li&gt;家庭で回すチェック基準（15分設計）&lt;/li&gt;
&lt;/ul&gt;
&lt;/div&gt;
&lt;/div&gt;
&lt;/div&gt;
&lt;/section&gt;
&lt;p&gt;&lt;!-- 状況整理 --&gt;&lt;/p&gt;
&lt;section id="check" class="rw-card p-4 p-lg-5 mb-4"&gt;
&lt;div class="d-flex align-items-start justify-content-between flex-wrap gap-2 mb-2"&gt;
&lt;h2 class="h4 fw-bold mb-0"&gt;まず状況整理｜どこで詰まっているか&lt;/h2&gt;
&lt;p&gt;&lt;span class="rw-badge badge rounded-pill px-3 py-2"&gt;チェック&lt;/span&gt;&lt;/p&gt;
&lt;/div&gt;
&lt;p class="rw-mini mb-3"&gt;当てはまる数が多いほど「苦手」ではなく、処理手順が未整備な可能性が高い。&lt;/p&gt;
&lt;div class="row g-3"&gt;
&lt;div class="col-12 col-lg-6"&gt;
&lt;div class="rw-callout p-3 p-lg-4 h-100"&gt;
&lt;ul class="rw-list mb-0"&gt;
&lt;li&gt;記号を一つずつ確認して時間が足りなくなる&lt;/li&gt;
&lt;li&gt;等高線は見ているが、傾斜や高低の判断があいまい&lt;/li&gt;
&lt;li&gt;川や道は見るが、地形との関係を考えていない&lt;/li&gt;
&lt;/ul&gt;
&lt;/div&gt;
&lt;/div&gt;
&lt;div class="col-12 col-lg-6"&gt;
&lt;div class="rw-callout p-3 p-lg-4 h-100"&gt;
&lt;ul class="rw-list mb-0"&gt;
&lt;li&gt;集落の問題で「なぜそこにあるか」を説明できない&lt;/li&gt;
&lt;li&gt;毎回、見るポイントがバラバラで再現性がない&lt;/li&gt;
&lt;li&gt;選択肢処理が「勘」と「消去の雑さ」に寄る&lt;/li&gt;
&lt;/ul&gt;
&lt;/div&gt;
&lt;/div&gt;
&lt;/div&gt;
&lt;div class="rw-hr"&gt;&lt;/div&gt;
&lt;div class="alert alert-primary mb-0" style="border-radius: 16px;" role="alert"&gt;ここで増やすべきは暗記量ではなく、&lt;strong&gt;見る順番の固定&lt;/strong&gt;。順番が決まると、設問処理が「確認作業」に近づく。&lt;/div&gt;
&lt;/section&gt;
&lt;p&gt;&lt;!-- 原因の切り分け（JS不要：details） --&gt;&lt;/p&gt;
&lt;section id="cause" class="rw-card p-4 p-lg-5 mb-4"&gt;
&lt;div class="d-flex align-items-start justify-content-between flex-wrap gap-2 mb-2"&gt;
&lt;h2 class="h4 fw-bold mb-0"&gt;原因の切り分け｜典型パターン3つ&lt;/h2&gt;
&lt;p&gt;&lt;span class="rw-badge badge rounded-pill px-3 py-2"&gt;症状→原因→修正行動&lt;/span&gt;&lt;/p&gt;
&lt;/div&gt;
&lt;p class="rw-mini mb-3"&gt;開閉はボタン依存にせず、クリックで確実に動く形式にしている。&lt;/p&gt;
&lt;div class="row g-3"&gt;
&lt;div class="col-12"&gt;
&lt;details class="rw-details" open=""&gt;
&lt;div class="rw-summary-row"&gt;パターン1：情報を上から順に全部読もうとする&lt;br /&gt;
&lt;span class="rw-chevron"&gt;›&lt;/span&gt;&lt;/div&gt;
&lt;div class="rw-details-body"&gt;
&lt;ul class="rw-list mb-0"&gt;
&lt;li&gt;&lt;strong&gt;症状&lt;/strong&gt;：等高線も記号もすべて確認しようとして時間切れになる&lt;/li&gt;
&lt;li&gt;&lt;strong&gt;原因&lt;/strong&gt;：地形図を「説明文」のように読んでおり、設問に必要な情報が先に出てこない&lt;/li&gt;
&lt;li&gt;&lt;strong&gt;修正行動&lt;/strong&gt;：最初に&lt;strong&gt;縮尺&lt;/strong&gt;を確認し、「広く見る図か／細部を見る図か」を即断してから次へ進む&lt;/li&gt;
&lt;/ul&gt;
&lt;/div&gt;
&lt;/details&gt;
&lt;/div&gt;
&lt;div class="col-12"&gt;
&lt;details class="rw-details"&gt;
&lt;div class="rw-summary-row"&gt;パターン2：等高線が模様に見えている&lt;br /&gt;
&lt;span class="rw-chevron"&gt;›&lt;/span&gt;&lt;/div&gt;
&lt;div class="rw-details-body"&gt;
&lt;ul class="rw-list mb-0"&gt;
&lt;li&gt;&lt;strong&gt;症状&lt;/strong&gt;：等高線は追っているが、谷・尾根や傾斜が判断できない&lt;/li&gt;
&lt;li&gt;&lt;strong&gt;原因&lt;/strong&gt;：線の意味（高低・向き）ではなく、形だけを眺めている&lt;/li&gt;
&lt;li&gt;&lt;strong&gt;修正行動&lt;/strong&gt;：等高線は&lt;strong&gt;間隔&lt;/strong&gt;と&lt;strong&gt;曲がり方&lt;/strong&gt;だけに絞る。V字＝谷、張り出し＝尾根を即判定する&lt;/li&gt;
&lt;/ul&gt;
&lt;/div&gt;
&lt;/details&gt;
&lt;/div&gt;
&lt;div class="col-12"&gt;
&lt;details class="rw-details"&gt;
&lt;div class="rw-summary-row"&gt;パターン3：集落や交通を暗記で処理する&lt;br /&gt;
&lt;span class="rw-chevron"&gt;›&lt;/span&gt;&lt;/div&gt;
&lt;div class="rw-details-body"&gt;
&lt;ul class="rw-list mb-0"&gt;
&lt;li&gt;&lt;strong&gt;症状&lt;/strong&gt;：「集落は川の近く」など一般知識で判断して外す&lt;/li&gt;
&lt;li&gt;&lt;strong&gt;原因&lt;/strong&gt;：地形との因果（なぜそこに置けるか）を見ていない&lt;/li&gt;
&lt;li&gt;&lt;strong&gt;修正行動&lt;/strong&gt;：&lt;strong&gt;地形→水→交通→土地利用&lt;/strong&gt;の順に理由をつなぎ、最後に選択肢を確定する&lt;/li&gt;
&lt;/ul&gt;
&lt;/div&gt;
&lt;/details&gt;
&lt;/div&gt;
&lt;/div&gt;
&lt;/section&gt;
&lt;p&gt;&lt;!-- 立て直し手順 --&gt;&lt;/p&gt;
&lt;section id="steps" class="rw-card p-4 p-lg-5 mb-4"&gt;
&lt;div class="d-flex align-items-start justify-content-between flex-wrap gap-2 mb-2"&gt;
&lt;h2 class="h4 fw-bold mb-0"&gt;立て直しの手順｜今日・今週・今月&lt;/h2&gt;
&lt;p&gt;&lt;span class="rw-badge badge rounded-pill px-3 py-2"&gt;ステップ設計&lt;/span&gt;&lt;/p&gt;
&lt;/div&gt;
&lt;div class="row g-3"&gt;
&lt;div class="col-12 col-lg-4"&gt;
&lt;div class="rw-step p-3 p-lg-4 h-100"&gt;
&lt;div class="d-flex align-items-center gap-3 mb-2"&gt;
&lt;div class="n"&gt;今日&lt;/div&gt;
&lt;div class="fw-bold"&gt;見る順番を固定する&lt;/div&gt;
&lt;/div&gt;
&lt;ol class="mb-0"&gt;
&lt;li&gt;&lt;strong&gt;縮尺&lt;/strong&gt;（範囲の広さ）&lt;/li&gt;
&lt;li&gt;&lt;strong&gt;等高線&lt;/strong&gt;（高低差・傾斜・谷尾根）&lt;/li&gt;
&lt;li&gt;&lt;strong&gt;川&lt;/strong&gt;（流れの向き・集水地形）&lt;/li&gt;
&lt;li&gt;&lt;strong&gt;土地利用&lt;/strong&gt;（田・畑・市街地）&lt;/li&gt;
&lt;li&gt;&lt;strong&gt;記号&lt;/strong&gt;（道・鉄道・公共施設）&lt;/li&gt;
&lt;/ol&gt;
&lt;/div&gt;
&lt;/div&gt;
&lt;div class="col-12 col-lg-4"&gt;
&lt;div class="rw-step p-3 p-lg-4 h-100"&gt;
&lt;div class="d-flex align-items-center gap-3 mb-2"&gt;
&lt;div class="n"&gt;今週&lt;/div&gt;
&lt;div class="fw-bold"&gt;頻出読み取りだけを強化&lt;/div&gt;
&lt;/div&gt;
&lt;ul class="rw-list mb-0"&gt;
&lt;li&gt;谷・尾根：曲がり方で即答（V字＝谷、張り出し＝尾根）&lt;/li&gt;
&lt;li&gt;傾斜：間隔が広い＝緩やか、狭い＝急&lt;/li&gt;
&lt;li&gt;集落：平坦＋水＋交通の重なりを見る&lt;/li&gt;
&lt;li&gt;交通：尾根越えか谷沿いかを確認&lt;/li&gt;
&lt;/ul&gt;
&lt;div class="mt-3 small text-muted"&gt;地理分野全体の判断軸を揃えると、地形図の迷いが減る。&lt;br /&gt;
&lt;a href="https://jukureiwa.com/tips/honka_chiri/"&gt;地理の基礎整理へ（判断軸を統一）&lt;/a&gt;&lt;/div&gt;
&lt;/div&gt;
&lt;/div&gt;
&lt;div class="col-12 col-lg-4"&gt;
&lt;div class="rw-step p-3 p-lg-4 h-100"&gt;
&lt;div class="d-flex align-items-center gap-3 mb-2"&gt;
&lt;div class="n"&gt;今月&lt;/div&gt;
&lt;div class="fw-bold"&gt;1枚3分の処理を回す&lt;/div&gt;
&lt;/div&gt;
&lt;ul class="rw-list mb-0"&gt;
&lt;li&gt;最初の1分：縮尺と等高線だけ&lt;/li&gt;
&lt;li&gt;次の1分：川と土地利用&lt;/li&gt;
&lt;li&gt;最後の1分：設問に関係する記号だけ確認&lt;/li&gt;
&lt;/ul&gt;
&lt;/div&gt;
&lt;/div&gt;
&lt;/div&gt;
&lt;div class="rw-hr"&gt;&lt;/div&gt;
&lt;div class="rw-card p-3 p-lg-4" style="border: 1px solid rgba(13,110,253,.22);"&gt;
&lt;div class="fw-bold mb-2"&gt;1枚3分「要点抽出」チェック表&lt;/div&gt;
&lt;div class="table-responsive"&gt;
&lt;table class="table table-sm align-middle rw-table mb-0"&gt;
&lt;thead&gt;
&lt;tr&gt;
&lt;th style="min-width: 180px;"&gt;見る順番&lt;/th&gt;
&lt;th&gt;この3分で拾うこと&lt;/th&gt;
&lt;th style="min-width: 220px;"&gt;次の判断につながる言い換え&lt;/th&gt;
&lt;/tr&gt;
&lt;/thead&gt;
&lt;tbody&gt;
&lt;tr&gt;
&lt;td&gt;&lt;strong&gt;縮尺&lt;/strong&gt;&lt;/td&gt;
&lt;td&gt;範囲が広い／狭い、密度が高い／低い&lt;/td&gt;
&lt;td&gt;細部問題か、全体傾向問題か&lt;/td&gt;
&lt;/tr&gt;
&lt;tr&gt;
&lt;td&gt;&lt;strong&gt;等高線&lt;/strong&gt;&lt;/td&gt;
&lt;td&gt;高低差、傾斜、谷・尾根&lt;/td&gt;
&lt;td&gt;通りやすい道／集落が置ける場所&lt;/td&gt;
&lt;/tr&gt;
&lt;tr&gt;
&lt;td&gt;&lt;strong&gt;川&lt;/strong&gt;&lt;/td&gt;
&lt;td&gt;流れの向き、合流、谷筋&lt;/td&gt;
&lt;td&gt;水害リスク／微高地の候補&lt;/td&gt;
&lt;/tr&gt;
&lt;tr&gt;
&lt;td&gt;&lt;strong&gt;土地利用&lt;/strong&gt;&lt;/td&gt;
&lt;td&gt;田・畑・市街地・森林&lt;/td&gt;
&lt;td&gt;平坦地の有無／人の集まり方&lt;/td&gt;
&lt;/tr&gt;
&lt;tr&gt;
&lt;td&gt;&lt;strong&gt;記号&lt;/strong&gt;&lt;/td&gt;
&lt;td&gt;道・鉄道・橋・公共施設（設問関連だけ）&lt;/td&gt;
&lt;td&gt;交通の通し方／中心地の推定&lt;/td&gt;
&lt;/tr&gt;
&lt;/tbody&gt;
&lt;/table&gt;
&lt;/div&gt;
&lt;/div&gt;
&lt;/section&gt;
&lt;p&gt;&lt;!-- ミスと修正 --&gt;&lt;/p&gt;
&lt;section id="mistake" class="rw-card p-4 p-lg-5 mb-4"&gt;
&lt;div class="d-flex align-items-start justify-content-between flex-wrap gap-2 mb-2"&gt;
&lt;h2 class="h4 fw-bold mb-0"&gt;よくあるミスと修正｜誤答例→直し方&lt;/h2&gt;
&lt;p&gt;&lt;span class="rw-badge badge rounded-pill px-3 py-2"&gt;その場で戻す&lt;/span&gt;&lt;/p&gt;
&lt;/div&gt;
&lt;div class="row g-3"&gt;
&lt;div class="col-12 col-lg-6"&gt;
&lt;div class="rw-card p-3 p-lg-4 h-100"&gt;
&lt;div class="fw-bold mb-2"&gt;誤答例1：集落は川のそば&lt;/div&gt;
&lt;p class="mb-2"&gt;&lt;strong&gt;原因&lt;/strong&gt;：一般知識だけで判断し、洪水リスクや微高地を確認していない。&lt;/p&gt;
&lt;p class="mb-0"&gt;&lt;strong&gt;直し方&lt;/strong&gt;：川の近さだけで決めず、等高線で&lt;strong&gt;微高地（少し高い平坦）&lt;/strong&gt;かを確認してから選ぶ。&lt;/p&gt;
&lt;/div&gt;
&lt;/div&gt;
&lt;div class="col-12 col-lg-6"&gt;
&lt;div class="rw-card p-3 p-lg-4 h-100"&gt;
&lt;div class="fw-bold mb-2"&gt;誤答例2：道は最短距離を通る&lt;/div&gt;
&lt;p class="mb-2"&gt;&lt;strong&gt;原因&lt;/strong&gt;：傾斜を無視して線だけで追っている。&lt;/p&gt;
&lt;p class="mb-0"&gt;&lt;strong&gt;直し方&lt;/strong&gt;：等高線の間隔で傾斜を見て、&lt;strong&gt;尾根越え／谷沿い&lt;/strong&gt;のどちらが自然かで判断する。&lt;/p&gt;
&lt;/div&gt;
&lt;/div&gt;
&lt;div class="col-12"&gt;
&lt;div class="rw-card p-3 p-lg-4"&gt;
&lt;div class="fw-bold mb-2"&gt;誤答例3：谷・尾根の読み違い&lt;/div&gt;
&lt;p class="mb-2"&gt;&lt;strong&gt;原因&lt;/strong&gt;：等高線の曲がり方を「向き」で見ていない。&lt;/p&gt;
&lt;p class="mb-0"&gt;&lt;strong&gt;直し方&lt;/strong&gt;：V字を見たら「谷か尾根か」を、&lt;strong&gt;川の位置&lt;/strong&gt;で確かめて確定する（川が通る＝谷の可能性が高い）。&lt;/p&gt;
&lt;/div&gt;
&lt;/div&gt;
&lt;/div&gt;
&lt;/section&gt;
&lt;p&gt;&lt;!-- 家庭運用 --&gt;&lt;/p&gt;
&lt;section id="home" class="rw-card p-4 p-lg-5 mb-4"&gt;
&lt;div class="d-flex align-items-start justify-content-between flex-wrap gap-2 mb-2"&gt;
&lt;h2 class="h4 fw-bold mb-0"&gt;家庭での回し方｜15分設計・確認方法・声かけ&lt;/h2&gt;
&lt;p&gt;&lt;span class="rw-badge badge rounded-pill px-3 py-2"&gt;チェック可能&lt;/span&gt;&lt;/p&gt;
&lt;/div&gt;
&lt;div class="row g-3"&gt;
&lt;div class="col-12 col-lg-6"&gt;
&lt;div class="rw-callout p-3 p-lg-4 h-100"&gt;
&lt;div class="fw-bold mb-2"&gt;1回15分（地形図1〜2枚）&lt;/div&gt;
&lt;ul class="rw-list mb-0"&gt;
&lt;li&gt;最初の3分：&lt;strong&gt;縮尺→等高線→川&lt;/strong&gt;だけ言語化&lt;/li&gt;
&lt;li&gt;次の8分：設問に必要な土地利用・記号だけ拾って消去&lt;/li&gt;
&lt;li&gt;最後の4分：根拠を一文でまとめる（地形→水→交通）&lt;/li&gt;
&lt;/ul&gt;
&lt;/div&gt;
&lt;/div&gt;
&lt;div class="col-12 col-lg-6"&gt;
&lt;div class="rw-callout p-3 p-lg-4 h-100"&gt;
&lt;div class="fw-bold mb-2"&gt;丸つけ基準とミスノート&lt;/div&gt;
&lt;ul class="rw-list mb-0"&gt;
&lt;li&gt;丸つけ：正誤より&lt;strong&gt;順番通りに見たか&lt;/strong&gt;&lt;/li&gt;
&lt;li&gt;ミスノート項目（3つだけ）
&lt;ul class="rw-list mb-0"&gt;
&lt;li&gt;崩れた順番（例：記号から見た）&lt;/li&gt;
&lt;li&gt;誤判断した地形要素（谷/尾根/傾斜など）&lt;/li&gt;
&lt;li&gt;次回の最初の一手（縮尺→等高線）&lt;/li&gt;
&lt;/ul&gt;
&lt;/li&gt;
&lt;li&gt;翌日の確認：前日のミスを見て、地形図1枚で再現する&lt;/li&gt;
&lt;/ul&gt;
&lt;/div&gt;
&lt;/div&gt;
&lt;/div&gt;
&lt;div class="rw-hr"&gt;&lt;/div&gt;
&lt;div class="alert alert-info mb-0" style="border-radius: 16px;" role="alert"&gt;声かけは「最初に何を見た？」から入ると、反省や感想に流れにくい。社会全体の学習設計が曖昧な場合は、先に手順を揃えておくと回しやすい。&lt;br /&gt;
&lt;a href="https://jukureiwa.com/tips/syakaibenkyou/"&gt;社会の勉強の進め方（家庭で回す手順）&lt;/a&gt;&lt;/div&gt;
&lt;/section&gt;
&lt;p&gt;&lt;!-- FAQ --&gt;&lt;/p&gt;
&lt;section id="faq" class="rw-card p-4 p-lg-5 mb-4"&gt;
&lt;div class="d-flex align-items-start justify-content-between flex-wrap gap-2 mb-2"&gt;
&lt;h2 class="h4 fw-bold mb-0"&gt;FAQ&lt;/h2&gt;
&lt;p&gt;&lt;span class="rw-badge badge rounded-pill px-3 py-2"&gt;よくある確認&lt;/span&gt;&lt;/p&gt;
&lt;/div&gt;
&lt;div class="row g-3"&gt;
&lt;div class="col-12"&gt;
&lt;div class="rw-card p-3 p-lg-4"&gt;
&lt;div class="fw-bold mb-2"&gt;Q. 記号は全部覚えるべき？&lt;/div&gt;
&lt;p class="mb-0"&gt;A. 全暗記は不要。まず順番通りに見て、設問に関係する記号だけを拾う。&lt;/p&gt;
&lt;/div&gt;
&lt;/div&gt;
&lt;div class="col-12 col-lg-6"&gt;
&lt;div class="rw-card p-3 p-lg-4 h-100"&gt;
&lt;div class="fw-bold mb-2"&gt;Q. 中学受験と高校受験で違いは？&lt;/div&gt;
&lt;p class="mb-0"&gt;A. 高校受験は理由説明が増えるため、地形→水→交通の因果を一文で言えるかが重要。&lt;/p&gt;
&lt;/div&gt;
&lt;/div&gt;
&lt;div class="col-12 col-lg-6"&gt;
&lt;div class="rw-card p-3 p-lg-4 h-100"&gt;
&lt;div class="fw-bold mb-2"&gt;Q. とにかく時間が足りない&lt;/div&gt;
&lt;p class="mb-0"&gt;A. 縮尺と等高線だけで絞れる設問から先に処理し、記号確認は最後に回す。&lt;/p&gt;
&lt;/div&gt;
&lt;/div&gt;
&lt;/div&gt;
&lt;/section&gt;
&lt;p&gt;&lt;!-- 次に読む + 講座 --&gt;&lt;/p&gt;
&lt;section id="next" class="rw-card p-4 p-lg-5 mb-4"&gt;
&lt;div class="d-flex align-items-start justify-content-between flex-wrap gap-2 mb-2"&gt;
&lt;h2 class="h4 fw-bold mb-0"&gt;次に読む｜地理の判断力を広げる&lt;/h2&gt;
&lt;/div&gt;
&lt;p class="rw-mini mb-3"&gt;地形図は地理の資料問題全体に直結する分野。&lt;br /&gt;
次は「判断軸を揃える」か「短期で立て直す」かで選ぶと流れが自然になる。&lt;br /&gt;
&lt;strong&gt;どこから直すべきか迷う場合&lt;/strong&gt;は、先に全体像を整理してから進むと判断しやすい。&lt;/p&gt;
&lt;div class="row g-3"&gt;
&lt;div class="col-12 col-lg-6"&gt;
&lt;div class="rw-card p-3 p-lg-4 h-100"&gt;
&lt;div class="d-flex align-items-center justify-content-between mb-2"&gt;
&lt;div class="fw-bold"&gt;判断の前に｜今の詰まり方を切り分ける&lt;/div&gt;
&lt;p&gt;&lt;span class="badge text-bg-primary rounded-pill"&gt;整理&lt;/span&gt;&lt;/p&gt;
&lt;/div&gt;
&lt;p class="mb-3"&gt;地形図・地理配分・暗記・資料のどこに原因があるかを整理し、次の一手を選ぶ入口。&lt;/p&gt;
&lt;p&gt;&lt;a class="btn btn-outline-primary rw-btn rw-btn-outline w-100" href="https://jukureiwa.com/tips/naaymi_hub/"&gt;&lt;br /&gt;
社会の悩み別整理を見る&lt;br /&gt;
&lt;/a&gt;&lt;/p&gt;
&lt;/div&gt;
&lt;/div&gt;
&lt;div class="col-12 col-lg-6"&gt;
&lt;div class="rw-card p-3 p-lg-4 h-100"&gt;
&lt;div class="d-flex align-items-center justify-content-between mb-2"&gt;
&lt;div class="fw-bold"&gt;地理の判断軸を揃える&lt;/div&gt;
&lt;p&gt;&lt;span class="badge text-bg-primary rounded-pill"&gt;地理&lt;/span&gt;&lt;/p&gt;
&lt;/div&gt;
&lt;p class="mb-3"&gt;地形図だけを点で覚えず、資料問題の見方（順番）を統一して迷いを減らす。&lt;/p&gt;
&lt;p&gt;&lt;a class="btn btn-primary rw-btn w-100" href="https://jukureiwa.com/tips/honka_chiri/"&gt;&lt;br /&gt;
地理の基礎整理へ&lt;br /&gt;
&lt;/a&gt;&lt;/p&gt;
&lt;/div&gt;
&lt;/div&gt;
&lt;div class="col-12 col-lg-6"&gt;
&lt;div class="rw-card p-3 p-lg-4 h-100"&gt;
&lt;div class="d-flex align-items-center justify-content-between mb-2"&gt;
&lt;div class="fw-bold"&gt;短期で地形図だけ立て直す&lt;/div&gt;
&lt;p&gt;&lt;span class="badge text-bg-primary rounded-pill"&gt;短期&lt;/span&gt;&lt;/p&gt;
&lt;/div&gt;
&lt;p class="mb-3"&gt;今つまずいている部分を切り出し、処理手順から修正して得点につなげる。&lt;/p&gt;
&lt;p&gt;&lt;a class="btn btn-outline-primary rw-btn rw-btn-outline w-100" href="https://jukureiwa.com/tanpatsu/"&gt;&lt;br /&gt;
単発講座の案内を見る&lt;br /&gt;
&lt;/a&gt;&lt;/p&gt;
&lt;/div&gt;
&lt;/div&gt;
&lt;div class="col-12"&gt;
&lt;div class="rw-card p-3 p-lg-4"&gt;
&lt;div class="d-flex align-items-center justify-content-between mb-2 flex-wrap gap-2"&gt;
&lt;div class="fw-bold"&gt;社会全体の学習設計を整える&lt;/div&gt;
&lt;p&gt;&lt;span class="badge text-bg-primary rounded-pill"&gt;学習法&lt;/span&gt;&lt;/p&gt;
&lt;/div&gt;
&lt;p class="mb-3"&gt;地理に限らず「覚えたのに取れない」を減らすために、家庭で回す手順を揃える。&lt;/p&gt;
&lt;p&gt;&lt;a class="btn btn-outline-primary rw-btn rw-btn-outline w-100" href="https://jukureiwa.com/tips/syakaibenkyou/"&gt;&lt;br /&gt;
社会の勉強の進め方へ&lt;br /&gt;
&lt;/a&gt;&lt;/p&gt;
&lt;/div&gt;
&lt;/div&gt;
&lt;/div&gt;
&lt;div class="rw-hr"&gt;&lt;/div&gt;
&lt;div class="row g-3"&gt;
&lt;div class="col-12"&gt;
&lt;div class="rw-card p-3 p-lg-4"&gt;
&lt;div class="d-flex align-items-center justify-content-between mb-2 flex-wrap gap-2"&gt;
&lt;div class="fw-bold"&gt;講座・問い合わせ（押し付けない導線）&lt;/div&gt;
&lt;p&gt;&lt;span class="badge text-bg-primary rounded-pill"&gt;講座&lt;/span&gt;&lt;/p&gt;
&lt;/div&gt;
&lt;p class="mb-3"&gt;地理・歴史・公民を、問題処理の手順から組み直して得点を安定させたい場合は講座案内も確認できる。&lt;/p&gt;
&lt;p&gt;&lt;a class="btn btn-primary rw-btn w-100" href="https://jukureiwa.com/kouza/"&gt;&lt;br /&gt;
講座一覧を見る&lt;br /&gt;
&lt;/a&gt;&lt;/p&gt;
&lt;/div&gt;
&lt;/div&gt;
&lt;/div&gt;
&lt;p class="rw-mini mt-3 mb-0"&gt;まずは地形図の「見る順番」を崩さないことが最優先。&lt;br /&gt;
順番が固定されると、処理速度と根拠の言語化が同時に改善しやすい。&lt;/p&gt;
&lt;/section&gt;
&lt;/div&gt;
&lt;section class="veu_cta" id="veu_cta-199"&gt;&lt;h1 class="cta_title"&gt;本科「公民の完成」≪６回完結講座≫&lt;/h1&gt;&lt;div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image_exist"&gt;公民分野は受験社会の中で最も苦手意識を持っている生徒さんの多い分野です。 また、受験社会のカリキュラムの中では一番最後に配置されていることが多いので、しっかりとした説明のないまま 急ぎ足で授業を進められることが多く、また、単純に暗記することを勧められることが多い分野でもあります。
&lt;br /&gt;
&lt;br /&gt;当塾では、地歴の知識とも絡めながら「国家の理念とその実現」「現在の統治制度の背景」を軸に、 しっかりとした理解に基づいた体系的な知識を得てもらうように指導を行っていきます。&lt;/div&gt;&lt;div class="cta_body_link"&gt;&lt;a href="https://jukureiwa.com/honka/" class="btn btn-primary btn-block btn-lg" target="_blank"&gt;開講講座：本科「公民の完成」≪６回完結講座≫&lt;/a&gt;&lt;/div&gt;&lt;/div&gt;&lt;!--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</si>
  <si>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https://jukureiwa.com/tips/rekishi-shiryou-mondai/
【検出された不自然ワード】
- 崩れ
- 型
- 迷い
- 固定
- 手順
- 立て直
- 設計
- 整え
【本文】
------
&lt;p&gt;&lt;!-- =========================================================
令和｜MC（主力SEO記事）WordPress投稿用本文（Bootstrap 5）
FAQが反応しない対策：JS不要の
&lt;details&gt; 方式に差し替え
（テーマ側でBootstrap JSが読まれていなくても開閉できます）
========================================================= --&gt;&lt;/p&gt;
&lt;style&gt;
  /* ===== Reiwa Blue UI (scoped) ===== */&lt;br /&gt;  .rw-wrap{max-width:980px;margin:0 auto;}&lt;br /&gt;  .rw-blue{&lt;br /&gt;    --rw:#0b5ed7;         /* primary */&lt;br /&gt;    --rw2:#084298;        /* dark */&lt;br /&gt;    --rw3:#e7f1ff;        /* soft */&lt;br /&gt;    --rw4:#f8fbff;        /* softer */&lt;br /&gt;    --rwbd:rgba(13,110,253,.18);&lt;br /&gt;    --rwtx:#212529;&lt;br /&gt;    --rwmuted:#6c757d;&lt;br /&gt;    --rwshadow:0 10px 26px rgba(0,0,0,.08);&lt;br /&gt;  }&lt;br /&gt;  .rw-blue{color:var(--rwtx);line-height:1.85;font-size:16px;}&lt;br /&gt;  .rw-blue a{color:var(--rw);text-decoration:underline;text-underline-offset:2px;}&lt;br /&gt;  .rw-blue a:hover{opacity:.9;}&lt;br /&gt;  .rw-hero{&lt;br /&gt;    background: radial-gradient(1200px 500px at 20% 0%, rgba(13,110,253,.18), transparent 55%),&lt;br /&gt;                linear-gradient(180deg, var(--rw4), #fff);&lt;br /&gt;    border:1px solid var(--rwbd);&lt;br /&gt;    border-radius:18px;&lt;br /&gt;    box-shadow:var(--rwshadow);&lt;br /&gt;    overflow:hidden;&lt;br /&gt;  }&lt;br /&gt;  .rw-hero .rw-tag{&lt;br /&gt;    display:inline-flex;gap:.45rem;align-items:center;&lt;br /&gt;    background:rgba(13,110,253,.10);&lt;br /&gt;    border:1px solid rgba(13,110,253,.22);&lt;br /&gt;    color:var(--rw2);&lt;br /&gt;    padding:.35rem .65rem;border-radius:999px;font-weight:700;font-size:.9rem;&lt;br /&gt;  }&lt;br /&gt;  .rw-kicker{color:var(--rwmuted);font-weight:600;}&lt;br /&gt;  .rw-lead{font-size:1.05rem;color:#343a40;}&lt;br /&gt;  .rw-card{&lt;br /&gt;    border:1px solid var(--rwbd);&lt;br /&gt;    border-radius:16px;&lt;br /&gt;    box-shadow:0 8px 18px rgba(0,0,0,.06);&lt;br /&gt;  }&lt;br /&gt;  .rw-card .card-header{&lt;br /&gt;    background:linear-gradient(180deg, rgba(13,110,253,.10), rgba(13,110,253,.04));&lt;br /&gt;    border-bottom:1px solid var(--rwbd);&lt;br /&gt;  }&lt;br /&gt;  .rw-badge{&lt;br /&gt;    background:rgba(13,110,253,.10);&lt;br /&gt;    border:1px solid rgba(13,110,253,.22);&lt;br /&gt;    color:var(--rw2);&lt;br /&gt;    font-weight:700;&lt;br /&gt;  }&lt;br /&gt;  .rw-checklist li{margin:.35rem 0;}&lt;br /&gt;  .rw-step{&lt;br /&gt;    border-left:4px solid rgba(13,110,253,.35);&lt;br /&gt;    padding-left:1rem;&lt;br /&gt;    margin:1rem 0;&lt;br /&gt;  }&lt;br /&gt;  .rw-step strong{color:var(--rw2);}&lt;br /&gt;  .rw-note{&lt;br /&gt;    background:linear-gradient(180deg, var(--rw3), #fff);&lt;br /&gt;    border:1px solid var(--rwbd);&lt;br /&gt;    border-left:6px solid var(--rw);&lt;br /&gt;    border-radius:16px;&lt;br /&gt;    padding:14px 16px;&lt;br /&gt;  }&lt;br /&gt;  .rw-table th{white-space:nowrap;}&lt;br /&gt;  .rw-mini{font-size:.95rem;color:var(--rwmuted);}&lt;br /&gt;  .rw-cta{&lt;br /&gt;    background:linear-gradient(180deg, rgba(13,110,253,.10), rgba(13,110,253,.03));&lt;br /&gt;    border:1px solid rgba(13,110,253,.22);&lt;br /&gt;    border-radius:18px;&lt;br /&gt;    box-shadow:var(--rwshadow);&lt;br /&gt;  }&lt;br /&gt;  .rw-cta .btn{border-radius:999px;font-weight:700;}&lt;br /&gt;  .rw-hr{height:1px;background:linear-gradient(90deg, transparent, rgba(13,110,253,.25), transparent);border:0;margin:2rem 0;}&lt;/p&gt;
&lt;p&gt;  /* ===== FAQ (details) ===== */&lt;br /&gt;  .rw-faq details{&lt;br /&gt;    border:1px solid var(--rwbd);&lt;br /&gt;    border-radius:14px;&lt;br /&gt;    background:#fff;&lt;br /&gt;    box-shadow:0 6px 14px rgba(0,0,0,.05);&lt;br /&gt;    overflow:hidden;&lt;br /&gt;  }&lt;br /&gt;  .rw-faq details + details{margin-top:.75rem;}&lt;br /&gt;  .rw-faq summary{&lt;br /&gt;    list-style:none;&lt;br /&gt;    cursor:pointer;&lt;br /&gt;    padding:14px 14px;&lt;br /&gt;    font-weight:800;&lt;br /&gt;    color:var(--rw2);&lt;br /&gt;    background:linear-gradient(180deg, rgba(13,110,253,.10), rgba(13,110,253,.03));&lt;br /&gt;    display:flex;align-items:flex-start;gap:.65rem;&lt;br /&gt;  }&lt;br /&gt;  .rw-faq summary::-webkit-details-marker{display:none;}&lt;br /&gt;  .rw-faq .rw-q{&lt;br /&gt;    flex:0 0 auto;&lt;br /&gt;    width:2.1rem;height:2.1rem;&lt;br /&gt;    border-radius:999px;&lt;br /&gt;    background:rgba(13,110,253,.14);&lt;br /&gt;    border:1px solid rgba(13,110,253,.22);&lt;br /&gt;    display:inline-flex;align-items:center;justify-content:center;&lt;br /&gt;    font-weight:900;&lt;br /&gt;  }&lt;br /&gt;  .rw-faq .rw-chevron{&lt;br /&gt;    margin-left:auto;flex:0 0 auto;&lt;br /&gt;    width:2.1rem;height:2.1rem;&lt;br /&gt;    border-radius:999px;&lt;br /&gt;    border:1px solid rgba(13,110,253,.22);&lt;br /&gt;    display:inline-flex;align-items:center;justify-content:center;&lt;br /&gt;    color:var(--rw2);&lt;br /&gt;    background:#fff;&lt;br /&gt;    transition:transform .18s ease;&lt;br /&gt;  }&lt;br /&gt;  .rw-faq details[open] .rw-chevron{transform:rotate(180deg);}&lt;br /&gt;  .rw-faq .rw-a{&lt;br /&gt;    padding:12px 14px 14px 14px;&lt;br /&gt;    background:#fff;&lt;br /&gt;  }&lt;br /&gt;  .rw-faq .rw-a p{margin:0;}&lt;br /&gt;  @media (min-width: 992px){&lt;br /&gt;    .rw-blue{font-size:16.5px;}&lt;br /&gt;    .rw-lead{font-size:1.1rem;}&lt;br /&gt;  }&lt;br /&gt;&lt;/style&gt;
&lt;p&gt;&lt;a class="btn btn-outline-primary btn-sm" href="https://jukureiwa.com/tips/naaymi_hub/"&gt;社会の悩み一覧（ハブ）へ&lt;/a&gt;&lt;/p&gt;
&lt;div class="rw-wrap rw-blue"&gt;
&lt;p&gt;&lt;!-- Hero --&gt;&lt;/p&gt;
&lt;section class="rw-hero p-4 p-lg-5 mb-4"&gt;
&lt;div class="row g-4 align-items-center"&gt;
&lt;div class="col-lg-8"&gt;
&lt;div class="d-flex flex-wrap gap-2 align-items-center mb-2"&gt;&lt;span class="rw-tag"&gt;歴史：資料問題の失点対策&lt;/span&gt;&lt;br /&gt;
&lt;span class="badge rounded-pill rw-badge"&gt;中学受験 小4〜小6向け&lt;/span&gt;&lt;/div&gt;
&lt;h1 class="h3 h2-lg mb-3" style="line-height: 1.35;"&gt;歴史資料問題の解き方｜絵・写真・文章史料の“見るべき点”&lt;/h1&gt;
&lt;p class="rw-lead mb-3"&gt;返却された歴史のテストで、用語問題は取れているのに、資料問題だけがごっそり落ちている。選択肢を見ると、どれもそれらしく見えて決め切れない――この状態は、知識不足ではなく&lt;strong&gt;資料の見方が定まっていない&lt;/strong&gt;ことが原因になっている場合が多い。&lt;/p&gt;
&lt;p class="rw-kicker mb-0"&gt;資料問題は「知っているか」よりも「どこを見て、何を確かめ、どう判断するか」の手順で得点が決まる。&lt;/p&gt;
&lt;/div&gt;
&lt;div class="col-lg-4"&gt;
&lt;div class="rw-note"&gt;
&lt;div class="fw-bold mb-2"&gt;このページで整理すること&lt;/div&gt;
&lt;ul class="mb-0 rw-checklist"&gt;
&lt;li&gt;最初に確認すべき4点（読み順）&lt;/li&gt;
&lt;li&gt;絵・写真／文章史料の見分け&lt;/li&gt;
&lt;li&gt;雰囲気・年代飛びつきの矯正&lt;/li&gt;
&lt;li&gt;家庭で回せる週の設計&lt;/li&gt;
&lt;/ul&gt;
&lt;/div&gt;
&lt;/div&gt;
&lt;/div&gt;
&lt;/section&gt;
&lt;p&gt;&lt;!-- Section: 状況整理 --&gt;&lt;/p&gt;
&lt;section class="mb-4"&gt;
&lt;h2 class="h4 mb-3"&gt;まず状況整理｜どこで詰まっているかを確認する&lt;/h2&gt;
&lt;div class="row g-3"&gt;
&lt;div class="col-lg-7"&gt;
&lt;div class="card rw-card"&gt;
&lt;div class="card-header py-3"&gt;
&lt;div class="fw-bold"&gt;チェック項目（当てはまるほど“読み順”が崩れている）&lt;/div&gt;
&lt;/div&gt;
&lt;div class="card-body"&gt;
&lt;ul class="rw-checklist mb-0"&gt;
&lt;li&gt;資料を見る前に、選択肢から読んでしまう&lt;/li&gt;
&lt;li&gt;年号や時代名が浮かぶと、それだけで判断している&lt;/li&gt;
&lt;li&gt;絵や写真を「なんとなく古そう／新しそう」で処理している&lt;/li&gt;
&lt;li&gt;文章史料の言い回しを、現代語の感覚で読んでいる&lt;/li&gt;
&lt;li&gt;解説を読むと「知っていたのに」と感じることが多い&lt;/li&gt;
&lt;/ul&gt;
&lt;p class="rw-mini mt-3 mb-0"&gt;複数当てはまる場合、資料問題は&lt;strong&gt;知識の増量&lt;/strong&gt;より先に&lt;strong&gt;読み順の固定&lt;/strong&gt;が必要。&lt;/p&gt;
&lt;/div&gt;
&lt;/div&gt;
&lt;/div&gt;
&lt;div class="col-lg-5"&gt;
&lt;div class="card rw-card h-100"&gt;
&lt;div class="card-header py-3"&gt;
&lt;div class="fw-bold"&gt;立て直しの方針&lt;/div&gt;
&lt;/div&gt;
&lt;div class="card-body"&gt;
&lt;p class="mb-2"&gt;資料問題の失点は「覚えていない」ではなく、&lt;strong&gt;判断に使う根拠が毎回変わる&lt;/strong&gt;ことで起きる。&lt;/p&gt;
&lt;p class="mb-0"&gt;まずは&lt;strong&gt;見る順番&lt;/strong&gt;と&lt;strong&gt;確認ポイント&lt;/strong&gt;を固定し、次に「因果・立場・制度」で判断できる形へ整える。&lt;/p&gt;
&lt;/div&gt;
&lt;/div&gt;
&lt;/div&gt;
&lt;/div&gt;
&lt;/section&gt;
&lt;hr class="rw-hr" /&gt;
&lt;p&gt;&lt;!-- Section: 原因 --&gt;&lt;/p&gt;
&lt;section class="mb-4"&gt;
&lt;h2 class="h4 mb-3"&gt;原因の切り分け｜典型的な3つのパターン&lt;/h2&gt;
&lt;div class="row g-3"&gt;
&lt;div class="col-lg-4"&gt;
&lt;div class="card rw-card h-100"&gt;
&lt;div class="card-header py-3"&gt;&lt;span class="badge rounded-pill rw-badge me-2"&gt;パターン①&lt;/span&gt;&lt;span class="fw-bold"&gt;雰囲気先行&lt;/span&gt;&lt;/div&gt;
&lt;div class="card-body"&gt;
&lt;p class="mb-2"&gt;絵や写真の印象だけで「この時代っぽい」と決めてしまう。&lt;/p&gt;
&lt;p class="mb-0"&gt;&lt;strong&gt;原因：&lt;/strong&gt;道具・服装・建物など、見るべき具体要素が整理されていない。&lt;/p&gt;
&lt;/div&gt;
&lt;/div&gt;
&lt;/div&gt;
&lt;div class="col-lg-4"&gt;
&lt;div class="card rw-card h-100"&gt;
&lt;div class="card-header py-3"&gt;&lt;span class="badge rounded-pill rw-badge me-2"&gt;パターン②&lt;/span&gt;&lt;span class="fw-bold"&gt;年代に飛びつく&lt;/span&gt;&lt;/div&gt;
&lt;div class="card-body"&gt;
&lt;p class="mb-2"&gt;文章史料の一語から年代を連想し、そのまま選択肢を決定する。&lt;/p&gt;
&lt;p class="mb-0"&gt;&lt;strong&gt;原因：&lt;/strong&gt;年代が「判断材料」ではなく「答え」になっている。&lt;/p&gt;
&lt;/div&gt;
&lt;/div&gt;
&lt;/div&gt;
&lt;div class="col-lg-4"&gt;
&lt;div class="card rw-card h-100"&gt;
&lt;div class="card-header py-3"&gt;&lt;span class="badge rounded-pill rw-badge me-2"&gt;パターン③&lt;/span&gt;&lt;span class="fw-bold"&gt;用語暗記で処理&lt;/span&gt;&lt;/div&gt;
&lt;div class="card-body"&gt;
&lt;p class="mb-2"&gt;史料中の語句を知っているかどうかで判断する。&lt;/p&gt;
&lt;p class="mb-0"&gt;&lt;strong&gt;原因：&lt;/strong&gt;用語を因果や制度と結びつけて使えていない。&lt;/p&gt;
&lt;/div&gt;
&lt;/div&gt;
&lt;/div&gt;
&lt;/div&gt;
&lt;/section&gt;
&lt;hr class="rw-hr" /&gt;
&lt;p&gt;&lt;!-- Section: 手順 --&gt;&lt;/p&gt;
&lt;section class="mb-4"&gt;
&lt;h2 class="h4 mb-3"&gt;立て直しの手順｜資料問題はこの順で読む&lt;/h2&gt;
&lt;div class="rw-step"&gt;
&lt;div class="d-flex flex-wrap align-items-center gap-2 mb-2"&gt;
&lt;p&gt;&lt;span class="badge rounded-pill bg-primary"&gt;今日&lt;/span&gt;&lt;/p&gt;
&lt;div class="fw-bold"&gt;資料を見たら最初に確認する4点&lt;/div&gt;
&lt;/div&gt;
&lt;ol class="mb-0"&gt;
&lt;li&gt;&lt;strong&gt;いつ頃の話か&lt;/strong&gt;（時代の幅を持たせる）&lt;/li&gt;
&lt;li&gt;&lt;strong&gt;誰の立場か&lt;/strong&gt;（支配側／民衆／外国など）&lt;/li&gt;
&lt;li&gt;&lt;strong&gt;どの制度・仕組みが関係するか&lt;/strong&gt;&lt;/li&gt;
&lt;li&gt;&lt;strong&gt;何が変化している場面か&lt;/strong&gt;（前後比較）&lt;/li&gt;
&lt;/ol&gt;
&lt;div class="rw-mini mt-2"&gt;この4点を一巡させてから、選択肢に入る。&lt;/div&gt;
&lt;/div&gt;
&lt;div class="rw-step"&gt;
&lt;div class="d-flex flex-wrap align-items-center gap-2 mb-2"&gt;
&lt;p&gt;&lt;span class="badge rounded-pill bg-primary"&gt;今週&lt;/span&gt;&lt;/p&gt;
&lt;div class="fw-bold"&gt;史料タイプ別の「見る場所」を固定する&lt;/div&gt;
&lt;/div&gt;
&lt;div class="row g-3"&gt;
&lt;div class="col-lg-6"&gt;
&lt;div class="card rw-card"&gt;
&lt;div class="card-header py-3"&gt;
&lt;div class="fw-bold"&gt;絵・写真史料&lt;/div&gt;
&lt;/div&gt;
&lt;div class="card-body"&gt;
&lt;ul class="mb-0"&gt;
&lt;li&gt;&lt;strong&gt;道具&lt;/strong&gt;（農具・武器・貨幣など）&lt;/li&gt;
&lt;li&gt;&lt;strong&gt;服装&lt;/strong&gt;（身分差・洋装／和装など）&lt;/li&gt;
&lt;li&gt;&lt;strong&gt;建物&lt;/strong&gt;（城・寺社・工場・住宅など）&lt;/li&gt;
&lt;/ul&gt;
&lt;div class="rw-mini mt-2"&gt;「何を伝える絵か」を一文で言える状態にする。&lt;/div&gt;
&lt;/div&gt;
&lt;/div&gt;
&lt;/div&gt;
&lt;div class="col-lg-6"&gt;
&lt;div class="card rw-card"&gt;
&lt;div class="card-header py-3"&gt;
&lt;div class="fw-bold"&gt;文章史料&lt;/div&gt;
&lt;/div&gt;
&lt;div class="card-body"&gt;
&lt;ul class="mb-0"&gt;
&lt;li&gt;&lt;strong&gt;制度語&lt;/strong&gt;（〜制、〜令、〜役 など）&lt;/li&gt;
&lt;li&gt;&lt;strong&gt;評価語&lt;/strong&gt;（よろこぶ／苦しむ／改める など）&lt;/li&gt;
&lt;li&gt;&lt;strong&gt;主語&lt;/strong&gt;（為政者か民衆か、誰が語っているか）&lt;/li&gt;
&lt;/ul&gt;
&lt;div class="rw-mini mt-2"&gt;命令・禁止・称賛・批判の方向を取ってから判断する。&lt;/div&gt;
&lt;/div&gt;
&lt;/div&gt;
&lt;/div&gt;
&lt;/div&gt;
&lt;/div&gt;
&lt;div class="rw-step"&gt;
&lt;div class="d-flex flex-wrap align-items-center gap-2 mb-2"&gt;
&lt;p&gt;&lt;span class="badge rounded-pill bg-primary"&gt;今月&lt;/span&gt;&lt;/p&gt;
&lt;div class="fw-bold"&gt;因果で整理する練習（背景→制度・出来事→影響）&lt;/div&gt;
&lt;/div&gt;
&lt;p class="mb-2"&gt;史料を見たら、&lt;strong&gt;背景 → 制度・出来事 → 影響&lt;/strong&gt;を一文で言い直す。年代を覚える前に、出来事が「何のために」「誰にどう影響したか」をセットで持つことが、資料問題の安定につながる。&lt;/p&gt;
&lt;p class="mb-0"&gt;歴史の整理そのものが不安定なら、暗記量を増やすよりも「因果・セット・対比」で組み直す視点が先になる。土台の整え方は&lt;br /&gt;
&lt;a href="https://jukureiwa.com/tips/honka_rekishi/"&gt;歴史の本質を整理する視点｜令和&lt;/a&gt;&lt;br /&gt;
を参照してほしい。&lt;/p&gt;
&lt;/div&gt;
&lt;/section&gt;
&lt;hr class="rw-hr" /&gt;
&lt;p&gt;&lt;!-- Section: ミスと修正 --&gt;&lt;/p&gt;
&lt;section class="mb-4"&gt;
&lt;h2 class="h4 mb-3"&gt;よくあるミスと修正｜失点はここで起きる&lt;/h2&gt;
&lt;div class="table-responsive"&gt;
&lt;table class="table align-middle rw-table"&gt;
&lt;thead class="table-light"&gt;
&lt;tr&gt;
&lt;th style="width: 26%;"&gt;症状（失点の形）&lt;/th&gt;
&lt;th style="width: 34%;"&gt;原因&lt;/th&gt;
&lt;th&gt;修正行動（次にやること）&lt;/th&gt;
&lt;/tr&gt;
&lt;/thead&gt;
&lt;tbody&gt;
&lt;tr&gt;
&lt;td&gt;&lt;strong&gt;年代一致だけで即決&lt;/strong&gt;&lt;/td&gt;
&lt;td&gt;年代を「証拠」ではなく「正解」扱いしている&lt;/td&gt;
&lt;td&gt;その年代で&lt;strong&gt;誰にとって有利か／負担が増えるのは誰か&lt;/strong&gt;（支配層・民衆・商人・農民）を確認してから選ぶ&lt;/td&gt;
&lt;/tr&gt;
&lt;tr&gt;
&lt;td&gt;&lt;strong&gt;絵を見て終わり&lt;/strong&gt;&lt;/td&gt;
&lt;td&gt;道具・服装・建物の観察点が固定されていない&lt;/td&gt;
&lt;td&gt;「この絵は何を伝えたいか」を一文で言ってから選択肢へ（身分差／生産の場／軍事／交易など）&lt;/td&gt;
&lt;/tr&gt;
&lt;tr&gt;
&lt;td&gt;&lt;strong&gt;文章史料を現代語感覚で読む&lt;/strong&gt;&lt;/td&gt;
&lt;td&gt;命令・強制・評価の方向を取れていない&lt;/td&gt;
&lt;td&gt;命令・禁止・称賛・批判の&lt;strong&gt;方向&lt;/strong&gt;と&lt;strong&gt;主語&lt;/strong&gt;（誰が誰に）を確認してから判断する&lt;/td&gt;
&lt;/tr&gt;
&lt;/tbody&gt;
&lt;/table&gt;
&lt;/div&gt;
&lt;div class="rw-note mt-3"&gt;
&lt;div class="fw-bold mb-1"&gt;丸つけ時の最重要ルール&lt;/div&gt;
&lt;div&gt;正解でも「判断理由が言えない」は×扱いにする。再現性がない正解を増やさない。&lt;/div&gt;
&lt;/div&gt;
&lt;/section&gt;
&lt;hr class="rw-hr" /&gt;
&lt;p&gt;&lt;!-- Section: 家庭運用 --&gt;&lt;/p&gt;
&lt;section class="mb-4"&gt;
&lt;h2 class="h4 mb-3"&gt;家庭での回し方｜週単位で再現できる設計&lt;/h2&gt;
&lt;div class="row g-3"&gt;
&lt;div class="col-lg-7"&gt;
&lt;div class="card rw-card"&gt;
&lt;div class="card-header py-3"&gt;
&lt;div class="fw-bold"&gt;週の設計（迷いを減らす“固定メニュー”）&lt;/div&gt;
&lt;/div&gt;
&lt;div class="card-body"&gt;
&lt;ul class="mb-3"&gt;
&lt;li&gt;&lt;strong&gt;頻度：&lt;/strong&gt;週2回、1回15分&lt;/li&gt;
&lt;li&gt;&lt;strong&gt;対象：&lt;/strong&gt;模試・過去問から資料問題だけ抽出（同タイプで固める）&lt;/li&gt;
&lt;li&gt;&lt;strong&gt;丸つけ基準：&lt;/strong&gt;正解でも「判断理由が言えない」は×&lt;/li&gt;
&lt;li&gt;&lt;strong&gt;ミスノート項目：&lt;/strong&gt;①見落とした要素 ②判断が早すぎた点 ③次回の見る順&lt;/li&gt;
&lt;li&gt;&lt;strong&gt;翌日の確認：&lt;/strong&gt;同タイプ資料を1問だけ解き直し、根拠を言語化&lt;/li&gt;
&lt;/ul&gt;
&lt;div class="rw-note mb-0"&gt;
&lt;div class="fw-bold mb-1"&gt;声かけの型（行動を聞く）&lt;/div&gt;
&lt;div&gt;「どこを見て判断した？」／「誰の立場の資料だった？」の2つだけで、見る順が固定されやすい。&lt;/div&gt;
&lt;/div&gt;
&lt;/div&gt;
&lt;/div&gt;
&lt;/div&gt;
&lt;div class="col-lg-5"&gt;
&lt;div class="card rw-card h-100"&gt;
&lt;div class="card-header py-3"&gt;
&lt;div class="fw-bold"&gt;社会全体の設計も整えるなら&lt;/div&gt;
&lt;/div&gt;
&lt;div class="card-body"&gt;
&lt;p class="mb-2"&gt;資料問題は単独で伸ばせる一方、社会全体が「覚えたのに点が取れない」状態だと、判断が毎回ブレやすい。&lt;/p&gt;
&lt;p class="mb-0"&gt;勉強の回し方を原因別に整える場合は&lt;br /&gt;
&lt;a href="https://jukureiwa.com/tips/syakaibenkyou/"&gt;社会の勉強法を立て直す｜原因別の修正&lt;/a&gt;&lt;br /&gt;
を先に入れておくと、資料以外の失点も減らしやすい。&lt;/p&gt;
&lt;/div&gt;
&lt;/div&gt;
&lt;/div&gt;
&lt;/div&gt;
&lt;/section&gt;
&lt;hr class="rw-hr" /&gt;
&lt;p&gt;&lt;!-- FAQ (NO-JS) --&gt;&lt;/p&gt;
&lt;section class="mb-4"&gt;
&lt;h2 class="h4 mb-3"&gt;FAQ&lt;/h2&gt;
&lt;div class="rw-faq"&gt;
&lt;details open=""&gt;
&lt;summary&gt;&lt;span class="rw-q"&gt;Q&lt;/span&gt;&lt;br /&gt;
年代暗記はやらなくていい？&lt;br /&gt;
&lt;span class="rw-chevron"&gt;▾&lt;/span&gt;&lt;/summary&gt;
&lt;div class="rw-a"&gt;
&lt;p&gt;不要ではない。ただし資料問題では年代は「補助材料」。まずは資料の根拠（道具・制度・立場）で絞ってから、年代で確かめる。&lt;/p&gt;
&lt;/div&gt;
&lt;/details&gt;
&lt;details&gt;
&lt;summary&gt;&lt;span class="rw-q"&gt;Q&lt;/span&gt;&lt;br /&gt;
絵が苦手で、何を見たらいいか分からない&lt;br /&gt;
&lt;span class="rw-chevron"&gt;▾&lt;/span&gt;&lt;/summary&gt;
&lt;div class="rw-a"&gt;
&lt;p&gt;最初は&lt;strong&gt;道具・服装・建物&lt;/strong&gt;の3点だけに絞る。項目を増やすほど判断が遅くなりやすい。3点で「この絵が伝えたいこと」を一文にしてから選択肢へ。&lt;/p&gt;
&lt;/div&gt;
&lt;/details&gt;
&lt;details&gt;
&lt;summary&gt;&lt;span class="rw-q"&gt;Q&lt;/span&gt;&lt;br /&gt;
記述問題にも使える？&lt;br /&gt;
&lt;span class="rw-chevron"&gt;▾&lt;/span&gt;&lt;/summary&gt;
&lt;div class="rw-a"&gt;
&lt;p&gt;使える。とくに「背景→制度・出来事→影響」の一文化は、記述の骨格になる。資料を見た時点で骨格が作れると、本文から拾う情報も安定する。&lt;/p&gt;
&lt;/div&gt;
&lt;/details&gt;
&lt;details&gt;
&lt;summary&gt;&lt;span class="rw-q"&gt;Q&lt;/span&gt;&lt;br /&gt;
小4でも早くない？&lt;br /&gt;
&lt;span class="rw-chevron"&gt;▾&lt;/span&gt;&lt;/summary&gt;
&lt;div class="rw-a"&gt;
&lt;p&gt;早くない。小4のうちに「見る順番」を作ると、小5以降の資料問題の伸びが安定しやすい。細かい知識よりも、判断の型を先に入れる。&lt;/p&gt;
&lt;/div&gt;
&lt;/details&gt;
&lt;details&gt;
&lt;summary&gt;&lt;span class="rw-q"&gt;Q&lt;/span&gt;&lt;br /&gt;
正解したのに再現できないことが多い&lt;br /&gt;
&lt;span class="rw-chevron"&gt;▾&lt;/span&gt;&lt;/summary&gt;
&lt;div class="rw-a"&gt;
&lt;p&gt;正解の要因が「消去」や「雰囲気」だと再現できない。丸つけ時に「根拠を一文で言う」を必ず入れ、言えない正解は×扱いにして再現性を積み上げる。&lt;/p&gt;
&lt;/div&gt;
&lt;/details&gt;
&lt;/div&gt;
&lt;/section&gt;
&lt;hr class="rw-hr" /&gt;
&lt;p&gt;&lt;!-- Next actions / Internal links + CTA --&gt;&lt;/p&gt;
&lt;h2 class="h4 mb-3"&gt;次に読む｜資料問題を得点源にするために&lt;/h2&gt;
&lt;div class="row g-3"&gt;
&lt;p&gt;&lt;!-- 判断整理：悩みHub（前段） --&gt;&lt;/p&gt;
&lt;div class="col-lg-4"&gt;
&lt;div class="card rw-card h-100 border-primary"&gt;
&lt;div class="card-header py-3"&gt;
&lt;div class="fw-bold"&gt;まずは詰まりを整理する&lt;/div&gt;
&lt;/div&gt;
&lt;div class="card-body"&gt;
&lt;p class="mb-3"&gt;資料で点が止まる原因（歴史／地理／手順）を切り分け、次に読む1本を決める入口。&lt;/p&gt;
&lt;p&gt;&lt;a class="btn btn-outline-primary w-100" href="https://jukureiwa.com/tips/naaymi_hub/"&gt;&lt;br /&gt;
社会の悩み別整理を見る&lt;br /&gt;
&lt;/a&gt;&lt;/p&gt;
&lt;/div&gt;
&lt;/div&gt;
&lt;/div&gt;
&lt;div class="col-lg-4"&gt;
&lt;div class="card rw-card h-100"&gt;
&lt;div class="card-header py-3"&gt;
&lt;div class="fw-bold"&gt;歴史の土台を整える&lt;/div&gt;
&lt;/div&gt;
&lt;div class="card-body"&gt;
&lt;p class="mb-3"&gt;資料の判断が揺れる原因を減らすために、「因果・セット・対比」で整理を作り直す。&lt;/p&gt;
&lt;p&gt;&lt;a class="btn btn-primary w-100" href="https://jukureiwa.com/tips/honka_rekishi/"&gt;歴史の本質を整理する視点へ&lt;/a&gt;&lt;/p&gt;
&lt;/div&gt;
&lt;/div&gt;
&lt;/div&gt;
&lt;div class="col-lg-4"&gt;
&lt;div class="card rw-card h-100"&gt;
&lt;div class="card-header py-3"&gt;
&lt;div class="fw-bold"&gt;社会の回し方を整える&lt;/div&gt;
&lt;/div&gt;
&lt;div class="card-body"&gt;
&lt;p class="mb-3"&gt;覚え方だけに寄らず、原因別に「何を直すか」を明確にして全体の失点を減らす。&lt;/p&gt;
&lt;p&gt;&lt;a class="btn btn-outline-primary w-100" href="https://jukureiwa.com/tips/syakaibenkyou/"&gt;社会の勉強法を立て直すへ&lt;/a&gt;&lt;/p&gt;
&lt;/div&gt;
&lt;/div&gt;
&lt;/div&gt;
&lt;div class="col-lg-4"&gt;
&lt;div class="card rw-card h-100"&gt;
&lt;div class="card-header py-3"&gt;
&lt;div class="fw-bold"&gt;短期で立て直す&lt;/div&gt;
&lt;/div&gt;
&lt;div class="card-body"&gt;
&lt;p class="mb-3"&gt;短期間で資料問題の詰まりを特定し、必要な範囲だけ修正する。&lt;/p&gt;
&lt;p&gt;&lt;a class="btn btn-outline-primary w-100" href="https://jukureiwa.com/tanpatsu/"&gt;単発講座の案内へ&lt;/a&gt;&lt;/p&gt;
&lt;/div&gt;
&lt;/div&gt;
&lt;/div&gt;
&lt;/div&gt;
&lt;div class="rw-cta p-4 p-lg-5 mt-4"&gt;
&lt;div class="row g-3 align-items-center"&gt;
&lt;div class="col-lg-8"&gt;
&lt;div class="fw-bold h5 mb-2"&gt;講座・問い合わせ（押し付けない案内）&lt;/div&gt;
&lt;p class="mb-0"&gt;資料問題は、見る順番と判断基準が固まると安定して取れる分野になる。&lt;br /&gt;
現状の答案から「どこで根拠がズレているか」を整理し、家庭運用まで落とし込む形で進めたい場合は、講座案内を確認してほしい。&lt;/p&gt;
&lt;/div&gt;
&lt;div class="col-lg-4 text-lg-end"&gt;&lt;a class="btn btn-primary btn-lg w-100 w-lg-auto" href="https://jukureiwa.com/kouza/"&gt;講座・問い合わせを確認する&lt;/a&gt;&lt;/p&gt;
&lt;div class="rw-mini mt-2"&gt;必要な範囲だけ相談する形でも問題ない。&lt;/div&gt;
&lt;/div&gt;
&lt;/div&gt;
&lt;/div&gt;
&lt;/div&gt;
&lt;section class="veu_cta" id="veu_cta-361"&gt;&lt;h1 class="cta_title"&gt;コラム&lt;/h1&gt;&lt;div class="cta_body"&gt;&lt;div class="cta_body_image cta_body_image_right"&gt;&lt;a href="https://jukureiwa.com/ct/%e3%82%b3%e3%83%a9%e3%83%a0/" target="_blank"&gt;&lt;img width="512" height="512" src="https://jukureiwa.com/wp-content/uploads/2019/06/cropped-END_tate_ver2.jpg" class="attachment-large size-large" alt="" srcset="https://jukureiwa.com/wp-content/uploads/2019/06/cropped-END_tate_ver2.jpg 512w, https://jukureiwa.com/wp-content/uploads/2019/06/cropped-END_tate_ver2-150x150.jpg 150w, https://jukureiwa.com/wp-content/uploads/2019/06/cropped-END_tate_ver2-300x300.jpg 300w, https://jukureiwa.com/wp-content/uploads/2019/06/cropped-END_tate_ver2-270x270.jpg 270w, https://jukureiwa.com/wp-content/uploads/2019/06/cropped-END_tate_ver2-192x192.jpg 192w, https://jukureiwa.com/wp-content/uploads/2019/06/cropped-END_tate_ver2-180x180.jpg 180w, https://jukureiwa.com/wp-content/uploads/2019/06/cropped-END_tate_ver2-32x32.jpg 32w" sizes="(max-width: 512px) 100vw, 512px" /&gt;&lt;/a&gt;&lt;/div&gt;&lt;div class="cta_body_txt image_exist"&gt;中学受験の社会科対策を専門にサポートし、遅れたスタートや知識整理の難しさを解決し、考える社会への興味を育て、社会人としての成長をサポートします。&lt;/div&gt;&lt;div class="cta_body_link"&gt;&lt;a href="https://jukureiwa.com/ct/%e3%82%b3%e3%83%a9%e3%83%a0/" class="btn btn-primary btn-block btn-lg" target="_blank"&gt;コラム：中学受験社会&lt;/a&gt;&lt;/div&gt;&lt;/div&gt;&lt;!--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</si>
  <si>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https://eigo-rewrite.com/column/stage2-lesson10-1/
【検出された不自然ワード】
- 手順
- 結論だけ
【本文】
------
&lt;p&gt;&lt;iframe title="YouTube video player" src="https://www.youtube.com/embed/QZ9fzg5zp4U?si=AuUBtJtB0rmluuy4"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&lt;p&gt;この Lesson では、関係代名詞（主格）を扱います。&lt;br /&gt;
先に結論だけ言うと、主格の関係代名詞は「who / which / that ＋ 動詞」の形になり、意味は「誰が」ではなく「〜する人・もの」です。&lt;br /&gt;
（※「Who is he?」の who は“疑問詞”で「誰が」ですが、関係代名詞の who は役割が違います。）&lt;br /&gt;
NEW TREASURE STAGE2 の文法事項・Lesson一覧の全体像は、&lt;strong&gt;&lt;a href="https://eigo-rewrite.com/column/hub_stage2/"&gt;NEW TREASURE STAGE2｜中2英文法 総括＋Lesson一覧（全体像はこちら）&lt;/a&gt;&lt;/strong&gt;で確認できます。&lt;/p&gt;
&lt;p&gt;関係代名詞は、名前の通り「節と節をつなぐ」ための代名詞です。&lt;br /&gt;
ここで言う節は、主語＋動詞を含む塊（例：I play tennis. / This is the book.）のこと。&lt;br /&gt;
そして関係代名詞の塊は、基本的に直前の名詞（先行詞）を後ろから説明する形で働きます。&lt;/p&gt;
&lt;p&gt;この単元は一度つまずくと混乱しやすいので、本文では&lt;br /&gt;
1) 同一人物（同じもの）を見つける&lt;br /&gt;
2) 代名詞を who/which/that に置き換える&lt;br /&gt;
3) 先行詞の直後に節を置く&lt;br /&gt;
という手順で、例文を使いながら整理していきます。&lt;br /&gt;
&lt;!--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&lt;p&gt;それでは具体的に例文で見ていく事にします。&lt;/p&gt;
&lt;p&gt;先ほど節と節をつなぐという言い方をしましたが、それを具体的に例文に落とし込むと、こういった形になります。&lt;/p&gt;
&lt;p&gt;&lt;img decoding="async" fetchpriority="high" class="alignnone size-medium wp-image-816" style="font-size: 1rem;" src="https://eigo-rewrite.com/wp-content/uploads/2023/10/スライド用１-1-300x169.jpg" alt="関係代名詞とは？ 主格、所有格、目的格に分けられる代名詞で節をつなぐ役割を解説" width="300" height="169" srcset="https://eigo-rewrite.com/wp-content/uploads/2023/10/スライド用１-1-300x169.jpg 300w, https://eigo-rewrite.com/wp-content/uploads/2023/10/スライド用１-1-1024x576.jpg 1024w, https://eigo-rewrite.com/wp-content/uploads/2023/10/スライド用１-1-768x432.jpg 768w, https://eigo-rewrite.com/wp-content/uploads/2023/10/スライド用１-1-320x180.jpg 320w, https://eigo-rewrite.com/wp-content/uploads/2023/10/スライド用１-1.jpg 1280w" sizes="(max-width: 300px) 100vw, 300px" /&gt;&lt;/p&gt;
&lt;p&gt;まずは1文目です。&lt;br /&gt;
&amp;#8220;Look at the boy.&amp;#8221;「あの少年を見て下さい」&lt;br /&gt;
&amp;#8220;He is running there.&amp;#8221;「彼はそこで走っています。」&lt;/p&gt;
&lt;p&gt;二つの節、二つの文があります。これらの二つの文を一つにつなぐ事によって、その塊が直前の名詞を修飾させるようにしたいとなります。&lt;/p&gt;
&lt;p&gt;その際に、手順が全部で3段階あります。&lt;span style="color: #ff6600;"&gt;この手順を守っていけば必ず関係代名詞の単元というのは攻略出来るようになります。&lt;/span&gt;&lt;/p&gt;
&lt;p&gt;まずは二つの文で同一人物を指す語を見付けます。つまり、一つ目の文と二つ目の文で誰と誰が同じか、あるいはどれとどれが同じかというのを見ていきます。&lt;/p&gt;
&lt;p&gt;そうしますとまずここで&amp;#8221;the boy&amp;#8221;それから&amp;#8221;He&amp;#8221;この二人が同一人物になる訳です。&lt;/p&gt;
&lt;p&gt;そして、手順2です。&lt;span style="color: #0000ff;"&gt;代名詞を関係代名詞に変えます。&lt;/span&gt;&lt;/p&gt;
&lt;p&gt;&amp;#8220;the boy&amp;#8221;と&amp;#8221;He&amp;#8221;が同一人物を指している訳ですが、こちらの代名詞の方を消しまして、この&amp;#8221;He&amp;#8221;というのを関係代名詞、先ほど見てきた&amp;#8221;who&amp;#8221;&amp;#8221;whose&amp;#8221;&amp;#8221;whom&amp;#8221;に変えます。&lt;/p&gt;
&lt;p&gt;変える際にどの形にするかというのは、元がどのような形であるかによって決まっています。これは主語の形ですから、先ほどの関係代名詞も主語の形にします。&lt;/p&gt;
&lt;p&gt;ですから、これは人を表していて且つ主語の形ですから、&amp;#8221;who&amp;#8221;に変えます。&lt;/p&gt;
&lt;p&gt;このように、&lt;strong&gt;第1手順として同一人物を見つける。第2手順その代名詞を対応する形に変えます。&lt;/strong&gt;&lt;/p&gt;
&lt;p&gt;そして最後に、こちらの&lt;span style="color: #ff0000;"&gt;同一人物指す語の直後に②の節を付ける&lt;/span&gt;と書きました。②の説というのはこの塊の事です。&lt;/p&gt;
&lt;p&gt;この塊を同一人物を指す事いうと長いので、この&amp;#8221;the boy&amp;#8221;、代名詞になっていない元々出てきていた普通名詞、こちらの方を先行詞と呼びます。&lt;/p&gt;
&lt;p&gt;そして、先行詞の直後にこの関係代名詞の塊を置きます。これで二つの文を一つの文にするという手順が完成します。&lt;/p&gt;
&lt;p&gt;訳す時ですが、この塊が直前の名詞を修飾するという役割をしていますので、こういう方向で訳して欲しいです。&lt;/p&gt;
&lt;p&gt;&lt;img decoding="async" class="alignnone size-medium wp-image-818" src="https://eigo-rewrite.com/wp-content/uploads/2023/10/スライド用２-3-300x169.jpg" alt="例文: 'Look at the boy. He is running there.' 関係代名詞を使った文のつなぎ方" width="300" height="169" srcset="https://eigo-rewrite.com/wp-content/uploads/2023/10/スライド用２-3-300x169.jpg 300w, https://eigo-rewrite.com/wp-content/uploads/2023/10/スライド用２-3-1024x576.jpg 1024w, https://eigo-rewrite.com/wp-content/uploads/2023/10/スライド用２-3-768x432.jpg 768w, https://eigo-rewrite.com/wp-content/uploads/2023/10/スライド用２-3-320x180.jpg 320w, https://eigo-rewrite.com/wp-content/uploads/2023/10/スライド用２-3.jpg 1280w" sizes="(max-width: 300px) 100vw, 300px" /&gt;&lt;/p&gt;
&lt;p&gt;ですから、上の文ですと「その少年を見て下さい。彼はそこで走っています。」となっていますが、これを合わせて右から左に掛けて訳す訳です。&lt;/p&gt;
&lt;p&gt;「そこで走っている少年を見て下さい。」といった意味になります。&lt;/p&gt;
&lt;p&gt;&lt;span style="color: #ff0000;"&gt;このように同一人物を指す語を見付ける。関係代名詞に変える。先行詞の直後に関係代名詞の塊を付ける。&lt;/span&gt;&lt;/p&gt;
&lt;p&gt;こういった手順で是非練習して下さい。&lt;/p&gt;
&lt;p&gt;&lt;!--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&lt;p&gt;&amp;nbsp;&lt;/p&gt;
&lt;hr /&gt;
&lt;p&gt;&amp;nbsp;&lt;/p&gt;
&lt;p&gt;&lt;iframe loading="lazy" title="YouTube video player" src="https://www.youtube.com/embed/Ile4e5zqpbU?si=SoVZ0xThtu3QIL2l" width="560" height="315" frameborder="0" allowfullscreen="allowfullscreen"&gt;&lt;/iframe&gt;&lt;/p&gt;
&lt;p&gt;それではさらに細かく関係代名詞の使い方を見ていきましょう。&lt;/p&gt;
&lt;p&gt;関係代名詞というのは、&lt;span style="color: #ff6600;"&gt;先行詞が人なのか人でないのか&lt;/span&gt;という事によって&amp;#8221;who&amp;#8221;&amp;#8221;whose&amp;#8221;&amp;#8221;whom&amp;#8221;を使うのか、&amp;#8221;which&amp;#8221;&amp;#8221;whose&amp;#8221;&amp;#8221;which&amp;#8221;を使うのかを分けていきます。&lt;/p&gt;
&lt;p&gt;まずはここでは先行詞が人の場合、且つその代名詞が主格の場合について見ていきます。&lt;/p&gt;
&lt;p&gt;それぞれ全て同じ手順で解説をしていきますから、その手順をまずは理解してもらって、その手順通りに文と文をつなげる練習を問題集等でして下さい。&lt;/p&gt;
&lt;p&gt;&amp;nbsp;&lt;/p&gt;
&lt;p&gt;&lt;img decoding="async" loading="lazy" class="alignnone size-medium wp-image-819" src="https://eigo-rewrite.com/wp-content/uploads/2023/10/スライド用３-1-300x169.jpg" alt="関係代名詞の手順: 1. 同一人物を見つける 2. 代名詞を関係代名詞に変える 3. 名詞の直後に節を置く" width="300" height="169" srcset="https://eigo-rewrite.com/wp-content/uploads/2023/10/スライド用３-1-300x169.jpg 300w, https://eigo-rewrite.com/wp-content/uploads/2023/10/スライド用３-1-1024x576.jpg 1024w, https://eigo-rewrite.com/wp-content/uploads/2023/10/スライド用３-1-768x432.jpg 768w, https://eigo-rewrite.com/wp-content/uploads/2023/10/スライド用３-1-320x180.jpg 320w, https://eigo-rewrite.com/wp-content/uploads/2023/10/スライド用３-1.jpg 1280w" sizes="(max-width: 300px) 100vw, 300px" /&gt;&lt;/p&gt;
&lt;p&gt;まず1文目です。&lt;br /&gt;
&amp;#8220;Mike is the boy.&amp;#8221;&lt;br /&gt;
「マイクはその少年です。」&lt;br /&gt;
&amp;#8220;He lives next door.&amp;#8221;&lt;br /&gt;
「彼は隣に住んでいます。」&lt;br /&gt;
と書いてあります。&lt;/p&gt;
&lt;p&gt;当然同一人物を探す訳ですから、まずはここの&amp;#8221;He&amp;#8221;というのが直前に出てきている名詞の代わりになっているという事が分かります。&lt;/p&gt;
&lt;p&gt;そこで&amp;#8221;Mike&amp;#8221;と&amp;#8221;boy&amp;#8221;というのも同一人物ですから、果たしてこちらに付けるのかこちらに付けるのか、関係代名詞の節をどちらに付けるのかという事を考えないといけません。&lt;/p&gt;
&lt;p&gt;結論から申し上げると、&lt;span style="color: #0000ff;"&gt;関係代名詞というのは基本的に固有名詞に付ける事は出来ません。&lt;/span&gt;また、&lt;span style="color: #0000ff;"&gt;代名詞に付ける事も出来ません。&lt;/span&gt;&lt;/p&gt;
&lt;p&gt;ですから、この&amp;#8221;Mike&amp;#8221;という固有名詞には関係代名詞を付けられないので、こちらを関係代名詞の塊にして文と文をつなげる場合は、必ずこちら側、普通名詞の方に付けるという事になります。&lt;/p&gt;
&lt;p&gt;ですので、&lt;strong&gt;固有名詞を見つけたら固有名詞の方ではなくてこっちの&amp;#8221;the boy&amp;#8221;、普通名詞の方だ&lt;/strong&gt;なと捉えて下さい。&lt;/p&gt;
&lt;p&gt;そして手順1です。同一人物を見つけました。&lt;/p&gt;
&lt;p&gt;手順2、代名詞を関係代名詞に変えます。この場合は&amp;#8221;He&amp;#8221;、人で且つ主語、主格なので&amp;#8221;who&amp;#8221;にします。&lt;/p&gt;
&lt;p&gt;そして手順3、こちらの塊を先行詞、この同一人物を指す、被っている名詞の直後に置きます。&lt;br /&gt;
これで完成です。&lt;/p&gt;
&lt;p&gt;こちらの関係代名詞の塊は、直前の名詞を修飾するという役割ですから、これで「マイクは隣に住んでいる男の子だ。」というような言い方が出来ます。&lt;/p&gt;
&lt;p&gt;更に今度はこちらです。&lt;br /&gt;
&amp;#8220;The boy is Mike.&amp;#8221;&lt;br /&gt;
一つ目の文と&amp;#8221;Mike&amp;#8221;とそれから&amp;#8221;The boy&amp;#8221;の位置を変えました。&lt;/p&gt;
&lt;p&gt;先ほど申し上げた通り、固有名詞に関係代名詞を付ける事は出来ませんので、こちらの&amp;#8221;The boy&amp;#8221;と&amp;#8221;He&amp;#8221;これが第一手順です。同一人物を見つける。&lt;/p&gt;
&lt;p&gt;そして第二手順です。代名詞を&amp;#8221;who&amp;#8221;、関係代名詞に変えます。&lt;/p&gt;
&lt;p&gt;そうしたら、この関係代名詞の塊をここで気を付けて下さい。文の終わりに置くのではなく、重複している名詞の直後に置きます。&lt;/p&gt;
&lt;p&gt;ですから、重複している名詞の直後に関係代名詞の塊を置きますから、ちょっと見慣れない形になるとは思いますが、この位置で正しいです。&lt;br /&gt;
訳す際も、「少年は」といきなり訳すのではなく、まず左から目線を追っていってここに関係代名詞があります。&lt;/p&gt;
&lt;p&gt;そうすると、関係代名詞の塊は直前の名詞を修飾しますから、そうするとこれを右から左に掛けて訳すと、「彼女とテニスをしている少年はマイクです。」というような形になります。&lt;/p&gt;
&lt;p&gt;このように、関係代名詞というのは文と文をつないで、且つその直前の名詞を修飾するという機能がある訳ですが、今ここの&amp;#8221;who&amp;#8221;というのは「誰々は」とか「誰が」とか訳に反映されてないです。&lt;/p&gt;
&lt;p&gt;という事は、&lt;strong&gt;関係代名詞は訳がない、訳さない&lt;/strong&gt;んです。訳がなくてあくまで繋いで直前を修飾するという機能しかないというふうに捉えて下さい。&lt;/p&gt;
&lt;p&gt;&amp;nbsp;&lt;/p&gt;
&lt;hr /&gt;
&lt;p&gt;&lt;iframe loading="lazy" title="YouTube video player" src="https://www.youtube.com/embed/GYJq93ua9ls?si=VkHhxYGLto1UllGe" width="560" height="315" frameborder="0" allowfullscreen="allowfullscreen"&gt;&lt;/iframe&gt;&lt;/p&gt;
&lt;p&gt;それでは次は先行詞が&lt;span style="color: #ff6600;"&gt;人ではないもの、物体、もの&lt;/span&gt;でもいいですし、あるいは&lt;span style="color: #ff6600;"&gt;人以外&lt;/span&gt;と言っていますから、&lt;span style="color: #ff6600;"&gt;動物や植物の場合&lt;/span&gt;を見ていきましょう。&lt;/p&gt;
&lt;p&gt;先ほどは人が主語になっているので&amp;#8221;who&amp;#8221;を使いましょう、というような言い方をしていましたが、これが今度はものになりますから、&amp;#8221;who&amp;#8221;ではなくて&lt;span style="color: #0000ff;"&gt;&amp;#8220;which&amp;#8221;&lt;/span&gt;を使う事になります。&lt;/p&gt;
&lt;p&gt;&lt;img decoding="async" loading="lazy" class="alignnone size-medium wp-image-820" src="https://eigo-rewrite.com/wp-content/uploads/2023/10/スライド用４-300x169.jpg" alt="例文: 'A dictionary is a book. It explains the meaning of the words.' 'which'を使った結合例" width="300" height="169" srcset="https://eigo-rewrite.com/wp-content/uploads/2023/10/スライド用４-300x169.jpg 300w, https://eigo-rewrite.com/wp-content/uploads/2023/10/スライド用４-1024x576.jpg 1024w, https://eigo-rewrite.com/wp-content/uploads/2023/10/スライド用４-768x432.jpg 768w, https://eigo-rewrite.com/wp-content/uploads/2023/10/スライド用４-320x180.jpg 320w, https://eigo-rewrite.com/wp-content/uploads/2023/10/スライド用４.jpg 1280w" sizes="(max-width: 300px) 100vw, 300px" /&gt;&lt;/p&gt;
&lt;p&gt;&amp;#8220;A dictionary is a book.&amp;#8221;&lt;br /&gt;
「辞書というのは本です。」&lt;br /&gt;
&amp;#8220;It explains the meaning of the words.&amp;#8221;&lt;br /&gt;
「それは単語の意味を説明します。」&lt;br /&gt;
と書かれています。&lt;/p&gt;
&lt;p&gt;同じ手順を繰り返します。まずは代名詞があります。同一のものを探します。&lt;/p&gt;
&lt;p&gt;そうした時に、また今度は&amp;#8221;dictionary&amp;#8221;とそれから&amp;#8221;book&amp;#8221;というふうに、あれ？なんか同じだぞ、とこれは同じものなんじゃないかと見えるかも知れないですが、固有名詞には付けないという原則がありました。&lt;/p&gt;
&lt;p&gt;固有名詞じゃない時に、be動詞でつながっていてこれは同じものだからどっちでもいいんじゃないかと思ったら、&lt;span style="color: #ff0000;"&gt;より抽象的な方&lt;/span&gt;に付けるといいです。&lt;/p&gt;
&lt;p&gt;抽象的というのがよく分からなければ、&lt;span style="color: #ff0000;"&gt;より具体的ではない方&lt;/span&gt;です。&lt;/p&gt;
&lt;p&gt;例えばこれ「辞書」というのと「本」だと、どちらの方がよりその本を具体的に説明しているかというと、これは辞書の方になる訳です。&lt;/p&gt;
&lt;p&gt;そのより具体的に説明している方ではない方、つまり「本」と言った方がより幅が広い意味になっていますから、抽象的な方、幅が広く取られている意味の方に付けて下さい。&lt;/p&gt;
&lt;p&gt;ですので、この場合ですと&amp;#8221;a book&amp;#8221;それから&amp;#8221;it&amp;#8221;、これを同一のものとしてみなします。&lt;/p&gt;
&lt;p&gt;そして手順2です。代名詞を関係代名詞に変えます。&lt;/p&gt;
&lt;p&gt;そうすると、この&amp;#8221;it&amp;#8221;というのは人ではないので、&amp;#8221;which&amp;#8221;&amp;#8221;whose&amp;#8221;&amp;#8221;which&amp;#8221;のどれかになる訳ですが、もちろんこれは文の先頭にある主語になっていますから、ここは&amp;#8221;which&amp;#8221;に変えます。&lt;/p&gt;
&lt;p&gt;これで第2手順が終了です。&lt;/p&gt;
&lt;p&gt;第3手順として、ここからここまでの大きな塊を重複している名詞の直後に置いて完成です。&lt;/p&gt;
&lt;p&gt;そうしますと、こちらの文というのは&amp;#8221;explains the meaning of the words&amp;#8221;「単語の意味を説明する」というのが直前の&amp;#8221;book&amp;#8221;を修飾しますから、結果としてこの文は「辞書は単語の意味を説明する本です」という訳しになってきます。&lt;/p&gt;
&lt;p&gt;また、&amp;#8221;The dog is Jack.&amp;#8221;「その犬がジャックです。」&lt;/p&gt;
&lt;p&gt;もちろん固有名詞には付けられませんから、こちらの&amp;#8221;the dog&amp;#8221;、こちらの方とそれから&amp;#8221;it&amp;#8221;、これが重複する名詞、同一人物を指す名詞となります。手順1が終了です。&lt;/p&gt;
&lt;p&gt;手順2としてこれは当然人ではないので、&amp;#8221;who&amp;#8221;ではなく&amp;#8221;witch&amp;#8221;に変えます。&lt;/p&gt;
&lt;p&gt;そうしたらこちらの塊を重複する名詞の直後に置きますから、この位置になる訳です。&lt;/p&gt;
&lt;p&gt;そうすると、&amp;#8221;chase&amp;#8221;は追い掛けるですから、「ボールのあとを追い掛ける」つまり「ボールを追いかけているその犬」と訳していって、そうすると「ボールを追い掛けているその犬はジャックです。」というような文になってきます。&lt;/p&gt;
&lt;p&gt;&lt;!--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&lt;p&gt;&amp;nbsp;&lt;/p&gt;
&lt;hr /&gt;
&lt;p&gt;&lt;iframe loading="lazy" title="YouTube video player" src="https://www.youtube.com/embed/-MyQbf8Xth4?si=z7-Mj3SZ5o48_iun" width="560" height="315" frameborder="0" allowfullscreen="allowfullscreen"&gt;&lt;/iframe&gt;&lt;/p&gt;
&lt;p&gt;それではセクション1に関してはこの③、&lt;span style="color: #ff0000;"&gt;主格の関係代名詞は&amp;#8221;that&amp;#8221;で代用可能&lt;/span&gt;という所だけ説明して終わろうと思います。まず手順としては先ほどまでと変わりはありません。&lt;/p&gt;
&lt;p&gt;&lt;img decoding="async" loading="lazy" class="alignnone size-medium wp-image-821" src="https://eigo-rewrite.com/wp-content/uploads/2023/10/スライド用５-300x169.jpg" alt="例文: 'Nancy helped the students. They couldn’t solve the problem.' 'that'を使った代用例" width="300" height="169" srcset="https://eigo-rewrite.com/wp-content/uploads/2023/10/スライド用５-300x169.jpg 300w, https://eigo-rewrite.com/wp-content/uploads/2023/10/スライド用５-1024x576.jpg 1024w, https://eigo-rewrite.com/wp-content/uploads/2023/10/スライド用５-768x432.jpg 768w, https://eigo-rewrite.com/wp-content/uploads/2023/10/スライド用５-320x180.jpg 320w, https://eigo-rewrite.com/wp-content/uploads/2023/10/スライド用５.jpg 1280w" sizes="(max-width: 300px) 100vw, 300px" /&gt;&lt;/p&gt;
&lt;p&gt;&amp;#8220;Nancy helped the students. They couldn’t solve the problem.&amp;#8221;&lt;br /&gt;
「ナンシーがその生徒たちを助けました。」&lt;/p&gt;
&lt;p&gt;「彼ら」あるいは「彼女たちはその問題を解決する事が出来ませんでした。」とあります。重複する名詞を探します。&lt;/p&gt;
&lt;p&gt;当然&amp;#8221;the students&amp;#8221;と&amp;#8221;They&amp;#8221;これが同一人物になっています。&lt;/p&gt;
&lt;p&gt;手順1が終わったので、こちらを関係代名詞に変えていく訳です。先ほどここは人であれば&amp;#8221;who&amp;#8221;にすると言いました。&lt;/p&gt;
&lt;p&gt;ところがこの&amp;#8221;who&amp;#8221;というのは会話文では&amp;#8221;that&amp;#8221;、これで代用する事が出来ます。&lt;/p&gt;
&lt;p&gt;ですから、これは&lt;span style="color: #ff0000;"&gt;どちらを使ってもよい&lt;/span&gt;という事になっています。&lt;/p&gt;
&lt;p&gt;このセクションでは紹介として&amp;#8221;that&amp;#8221;の方を採用しまして、こちらが重複する名詞のあとに置くというのは変わりがありません。&lt;/p&gt;
&lt;p&gt;ですから、&lt;strong&gt;&amp;#8220;whoとか&amp;#8221;which&amp;#8221;を&amp;#8221;that&amp;#8221;に変えてもよい&lt;/strong&gt;というルールだけですので、それで語順が変わるとかこれまでの関係代名詞のルールが変わるという事はありませんのでそこはご安心下さい。当然、右から左に訳すというルールも変わりません。&lt;/p&gt;
&lt;p&gt;ですからこの文自体は、「ナンシーは問題を解決出来なかった生徒たちを手伝った」「助けた」というような意味になります。&lt;/p&gt;
&lt;p&gt;ものの場合も同様です。&lt;/p&gt;
&lt;p&gt;&amp;#8220;This is a book. It is famous for its beautiful cover.&amp;#8221;&lt;br /&gt;
「これは本です。」「それは美しい表紙で有名です。」&lt;/p&gt;
&lt;p&gt;これは&amp;#8221;be famous for&amp;#8221;と言いまして、これは「何々で有名だ」というような表現です。&lt;/p&gt;
&lt;p&gt;これが重複しています。&lt;/p&gt;
&lt;p&gt;そして代名詞を&amp;#8221;which&amp;#8221;に変える訳ですが、ここも&amp;#8221;which&amp;#8221;を使ってもよいし&amp;#8221;that&amp;#8221;を使ってもよい訳です。&lt;/p&gt;
&lt;p&gt;したがいまして、ここに書かれている文と、ここの&amp;#8221;which&amp;#8221;というのを&amp;#8221;that&amp;#8221;に変えてよい訳です。&lt;/p&gt;
&lt;p&gt;訳し方も右から左になりますから、そうすると「これはその美しい表紙で有名な本です。」といった意味になります。&lt;/p&gt;
&lt;p&gt;セクション1では関係代名詞の主格という形を使って説明をしてきました。&lt;/p&gt;
&lt;p&gt;先行詞が人であれば&amp;#8221;who&amp;#8221;を使う、先行詞が人以外であれば&amp;#8221;which&amp;#8221;を使うというようなルールで&amp;#8221;who&amp;#8221;とか&amp;#8221;which&amp;#8221;は&amp;#8221;that&amp;#8221;で代用する事が出来るという事になりました。&lt;/p&gt;
&lt;p&gt;手順としては今解説した三つの手順を守って頂ければ必ず二つの文を一つにつなぐ、そして訳を正確に出来ますから、ここはしっかりと文を書いて自分で訳して練習をして下さい。&lt;/p&gt;
&lt;style&gt;
  table {&lt;br /&gt;    width: 100%;&lt;br /&gt;    border-collapse: collapse;&lt;br /&gt;  }&lt;br /&gt;  th, td {&lt;br /&gt;    padding: 10px;&lt;br /&gt;    border: 1px solid #ddd;&lt;br /&gt;    color: #000000;&lt;br /&gt;    vertical-align: top;&lt;br /&gt;  }&lt;br /&gt;  .answer {&lt;br /&gt;    display: none;&lt;br /&gt;    font-weight: bold;&lt;br /&gt;    color: #0073aa;&lt;br /&gt;    margin-left: 5px;&lt;br /&gt;  }&lt;br /&gt;  .show-answer {&lt;br /&gt;    cursor: pointer;&lt;br /&gt;    color: #ffffff;&lt;br /&gt;    background-color: #ff6600;&lt;br /&gt;    border: none;&lt;br /&gt;    padding: 4px 8px;&lt;br /&gt;    border-radius: 4px;&lt;br /&gt;    font-size: 12px;&lt;br /&gt;    margin-left: 5px;&lt;br /&gt;  }&lt;br /&gt;&lt;/style&gt;
&lt;p&gt;&lt;script&gt;
  function showAnswer(ansId, btnId) {
    var ans = document.getElementById(ansId);
    var btn = document.getElementById(btnId);
    if (ans &amp;&amp; btn) {
      ans.style.display = 'inline';
      btn.style.display = 'none';
    }
  }
&lt;/script&gt;&lt;/p&gt;
&lt;h2&gt;【まとめ】関係代名詞（主格）セクション1のポイント&lt;/h2&gt;
&lt;table&gt;
&lt;tbody&gt;
&lt;tr style="background-color: #dd8500; color: #ffffff;"&gt;
&lt;th&gt;ポイント&lt;/th&gt;
&lt;th&gt;内容&lt;/th&gt;
&lt;/tr&gt;
&lt;tr style="background-color: #f0b464;"&gt;
&lt;td&gt;関係代名詞とは？&lt;/td&gt;
&lt;td&gt;
&lt;ul&gt;
&lt;li&gt;&lt;strong&gt;節と節（文と文）をつなぐ代名詞&lt;/strong&gt;。&lt;/li&gt;
&lt;li&gt;&lt;strong&gt;直前の名詞（先行詞）を後ろから修飾する&lt;/strong&gt;働きをもつ。&lt;/li&gt;
&lt;li&gt;「代名詞」なので、主格・所有格・目的格の形をとる。&lt;/li&gt;
&lt;li&gt;who / which などは、ここでは「誰」「どれ」とは&lt;strong&gt;訳さず&lt;/strong&gt;、つなぎ＆修飾の役割だけと考える。&lt;/li&gt;
&lt;/ul&gt;
&lt;/td&gt;
&lt;/tr&gt;
&lt;tr style="background-color: #ffffff;"&gt;
&lt;td&gt;節（clause）のイメージ&lt;/td&gt;
&lt;td&gt;
&lt;ul&gt;
&lt;li&gt;主語＋動詞を含むかたまりを「節」と呼ぶ。&lt;/li&gt;
&lt;li&gt;&lt;code&gt;I play tennis.&lt;/code&gt; / &lt;code&gt;This is the book.&lt;/code&gt; のような「文1つ分のかたまり」。&lt;/li&gt;
&lt;/ul&gt;
&lt;/td&gt;
&lt;/tr&gt;
&lt;tr style="background-color: #f0b464;"&gt;
&lt;td&gt;関係代名詞の種類（6つ）&lt;/td&gt;
&lt;td&gt;
&lt;ul&gt;
&lt;li&gt;人を表す：&lt;strong&gt;who / whose / whom&lt;/strong&gt;&lt;/li&gt;
&lt;li&gt;人以外（物・動物・植物など）：&lt;strong&gt;which / whose / which&lt;/strong&gt;&lt;/li&gt;
&lt;li&gt;疑問詞の who / which とは&lt;strong&gt;別物&lt;/strong&gt;で、「誰？」「どれ？」の意味は持たない。&lt;/li&gt;
&lt;/ul&gt;
&lt;/td&gt;
&lt;/tr&gt;
&lt;tr style="background-color: #ffffff;"&gt;
&lt;td&gt;格との対応&lt;/td&gt;
&lt;td&gt;
&lt;ul&gt;
&lt;li&gt;&lt;code&gt;he / his / him / his&lt;/code&gt; と同じように、主格・所有格・目的格に対応する形がある。&lt;/li&gt;
&lt;li&gt;主語なら主格（who, which）、所有なら whose、目的語なら whom / which などを使う。&lt;/li&gt;
&lt;/ul&gt;
&lt;/td&gt;
&lt;/tr&gt;
&lt;tr style="background-color: #f0b464;"&gt;
&lt;td&gt;文と文をつなぐ3ステップ&lt;/td&gt;
&lt;td&gt;
&lt;ul&gt;
&lt;li&gt;&lt;strong&gt;① 2文の中から、同一人物（同じ物）を指す語を見つける&lt;/strong&gt;&lt;br /&gt;
例：&lt;code&gt;the boy&lt;/code&gt; と &lt;code&gt;He&lt;/code&gt; など。&lt;/li&gt;
&lt;li&gt;&lt;strong&gt;② 代名詞を、先行詞に対応した関係代名詞に変える&lt;/strong&gt;&lt;br /&gt;
人＋主語 → who、人以外＋主語 → which など。&lt;/li&gt;
&lt;li&gt;&lt;strong&gt;③ ②でできた節を、先行詞の直後に置く&lt;/strong&gt;&lt;br /&gt;
先行詞のすぐ後ろに「関係代名詞＋節」のかたまりを入れて1文にする。&lt;/li&gt;
&lt;/ul&gt;
&lt;/td&gt;
&lt;/tr&gt;
&lt;tr style="background-color: #ffffff;"&gt;
&lt;td&gt;先行詞にできないもの&lt;/td&gt;
&lt;td&gt;
&lt;ul&gt;
&lt;li&gt;&lt;strong&gt;固有名詞&lt;/strong&gt;（Mike, Nancy, Japan など）には基本的に関係代名詞をつけない。&lt;/li&gt;
&lt;li&gt;&lt;strong&gt;代名詞&lt;/strong&gt;（he, she, it, they など）にもつけない。&lt;/li&gt;
&lt;li&gt;つけるのは &lt;strong&gt;the boy / the dog / a book&lt;/strong&gt; のような普通名詞。&lt;/li&gt;
&lt;/ul&gt;
&lt;/td&gt;
&lt;/tr&gt;
&lt;tr style="background-color: #f0b464;"&gt;
&lt;td&gt;先行詞が2つあるとき&lt;/td&gt;
&lt;td&gt;
&lt;ul&gt;
&lt;li&gt;例：&lt;code&gt;A dictionary is a book.&lt;/code&gt; の dictionary と book のように先行詞候補が2つある場合。&lt;/li&gt;
&lt;li&gt;&lt;strong&gt;より抽象的（意味の幅が広い）ほう&lt;/strong&gt;に関係代名詞をつける。&lt;/li&gt;
&lt;li&gt;「辞書」より「本」のほうが抽象的なので、&lt;code&gt;a book&lt;/code&gt; を先行詞にする。&lt;/li&gt;
&lt;/ul&gt;
&lt;/td&gt;
&lt;/tr&gt;
&lt;tr style="background-color: #ffffff;"&gt;
&lt;td&gt;人か・人以外かでの使い分け&lt;/td&gt;
&lt;td&gt;
&lt;ul&gt;
&lt;li&gt;&lt;strong&gt;人が先行詞の主格&lt;/strong&gt;：who（例：the boy who ～）&lt;/li&gt;
&lt;li&gt;&lt;strong&gt;人以外が先行詞の主格&lt;/strong&gt;：which（例：a book which ～）&lt;/li&gt;
&lt;li&gt;犬・猫など動物も、基本は which でOK。&lt;/li&gt;
&lt;/ul&gt;
&lt;/td&gt;
&lt;/tr&gt;
&lt;tr style="background-color: #f0b464;"&gt;
&lt;td&gt;訳し方のコツ&lt;/td&gt;
&lt;td&gt;
&lt;ul&gt;
&lt;li&gt;関係代名詞節は&lt;strong&gt;直前の名詞を後ろから前へ&lt;/strong&gt;（右から左へ）修飾するように訳す。&lt;/li&gt;
&lt;li&gt;例：「そこで走っている少年」「単語の意味を説明する本」など。&lt;/li&gt;
&lt;li&gt;who / which / that 自体には日本語訳をあてず、「訳さない」のが基本。&lt;/li&gt;
&lt;/ul&gt;
&lt;/td&gt;
&lt;/tr&gt;
&lt;tr style="background-color: #ffffff;"&gt;
&lt;td&gt;that への言い換え&lt;/td&gt;
&lt;td&gt;
&lt;ul&gt;
&lt;li&gt;&lt;strong&gt;主格の関係代名詞（who, which）は that で代用可能&lt;/strong&gt;。&lt;/li&gt;
&lt;li&gt;人でも物でも、主格なら who / which → that に言い換えられる。&lt;/li&gt;
&lt;li&gt;that に変えても&lt;strong&gt;語順も訳し方も同じ&lt;/strong&gt;で、ルールは変わらない。&lt;/li&gt;
&lt;/ul&gt;
&lt;/td&gt;
&lt;/tr&gt;
&lt;/tbody&gt;
&lt;/table&gt;
&lt;h2&gt;【クイズ】関係代名詞（主格）チェック問題（10問）&lt;/h2&gt;
&lt;table&gt;
&lt;tbody&gt;
&lt;tr style="background-color: #dd8500; color: #ffffff;"&gt;
&lt;th&gt;問題&lt;/th&gt;
&lt;th&gt;選択肢（A～D）&lt;/th&gt;
&lt;th&gt;答え&lt;/th&gt;
&lt;/tr&gt;
&lt;tr style="background-color: #f0b464;"&gt;
&lt;td&gt;1. 関係代名詞の「いちばん基本的な役割」として最も適切なのはどれ？&lt;/td&gt;
&lt;td&gt;A. 名詞と名詞をつなぐ&lt;br /&gt;
B. 節と節（文と文）をつなぐ&lt;br /&gt;
C. 動詞と動詞をつなぐ&lt;br /&gt;
D. 文の主語を強調する&lt;/td&gt;
&lt;td&gt;&lt;span id="ans1" class="answer"&gt;正解：B（節と節をつなぐ）&lt;/span&gt;&lt;br /&gt;
&lt;button id="btn1" class="show-answer"&gt;正解を見る&lt;/button&gt;&lt;/td&gt;
&lt;/tr&gt;
&lt;tr style="background-color: #ffffff;"&gt;
&lt;td&gt;2. 「先行詞」を説明した文として正しいものはどれ？&lt;/td&gt;
&lt;td&gt;A. 文の中でいちばん長い語&lt;br /&gt;
B. 関係代名詞が修飾する直前の名詞&lt;br /&gt;
C. 疑問詞の直後に来る名詞&lt;br /&gt;
D. 文の最後に来る名詞&lt;/td&gt;
&lt;td&gt;&lt;span id="ans2" class="answer"&gt;正解：B（関係代名詞が修飾する直前の名詞）&lt;/span&gt;&lt;br /&gt;
&lt;button id="btn2" class="show-answer"&gt;正解を見る&lt;/button&gt;&lt;/td&gt;
&lt;/tr&gt;
&lt;tr style="background-color: #f0b464;"&gt;
&lt;td&gt;3. 先行詞が「人」で、その語が主語の働きをしているとき、主格の関係代名詞として最も適切なのは？&lt;/td&gt;
&lt;td&gt;A. who&lt;br /&gt;
B. which&lt;br /&gt;
C. whose&lt;br /&gt;
D. whom&lt;/td&gt;
&lt;td&gt;&lt;span id="ans3" class="answer"&gt;正解：A（who）&lt;/span&gt;&lt;br /&gt;
&lt;button id="btn3" class="show-answer"&gt;正解を見る&lt;/button&gt;&lt;/td&gt;
&lt;/tr&gt;
&lt;tr style="background-color: #ffffff;"&gt;
&lt;td&gt;4. 先行詞が「物・動物など人以外」で主語の働きをしているときの主格の関係代名詞として正しいものは？&lt;/td&gt;
&lt;td&gt;A. who&lt;br /&gt;
B. which&lt;br /&gt;
C. whom&lt;br /&gt;
D. whose&lt;/td&gt;
&lt;td&gt;&lt;span id="ans4" class="answer"&gt;正解：B（which）&lt;/span&gt;&lt;br /&gt;
&lt;button id="btn4" class="show-answer"&gt;正解を見る&lt;/button&gt;&lt;/td&gt;
&lt;/tr&gt;
&lt;tr style="background-color: #f0b464;"&gt;
&lt;td&gt;5. 次のうち、普通「先行詞」としては選ばないほうがよいものはどれ？&lt;/td&gt;
&lt;td&gt;A. the boy&lt;br /&gt;
B. the dog&lt;br /&gt;
C. Mike&lt;br /&gt;
D. a book&lt;/td&gt;
&lt;td&gt;&lt;span id="ans5" class="answer"&gt;正解：C（固有名詞 Mike には基本つけない）&lt;/span&gt;&lt;br /&gt;
&lt;button id="btn5" class="show-answer"&gt;正解を見る&lt;/button&gt;&lt;/td&gt;
&lt;/tr&gt;
&lt;tr style="background-color: #ffffff;"&gt;
&lt;td&gt;6. 「A dictionary is a book. It explains the meaning of the words.」を1文にするとき、先行詞として選ぶのが適切なのはどれ？&lt;/td&gt;
&lt;td&gt;A. dictionary（より具体的）&lt;br /&gt;
B. book（より抽象的）&lt;br /&gt;
C. どちらでも全く同じ意味なので自由&lt;br /&gt;
D. it（代名詞が先行詞になる）&lt;/td&gt;
&lt;td&gt;&lt;span id="ans6" class="answer"&gt;正解：B（より抽象的な book を先行詞にする）&lt;/span&gt;&lt;br /&gt;
&lt;button id="btn6" class="show-answer"&gt;正解を見る&lt;/button&gt;&lt;/td&gt;
&lt;/tr&gt;
&lt;tr style="background-color: #f0b464;"&gt;
&lt;td&gt;7. 文と文を関係代名詞でつなぐときの正しい手順の並びはどれ？&lt;/td&gt;
&lt;td&gt;A. ①訳す → ②関係代名詞にする → ③先行詞を探す&lt;br /&gt;
B. ①関係代名詞を決める → ②訳す → ③先行詞を消す&lt;br /&gt;
C. ①同一人物（同じ物）を探す → ②代名詞を関係代名詞に変える → ③先行詞の直後に節を置く&lt;br /&gt;
D. ①主語を探す → ②目的語を削除 → ③カンマでつなぐ&lt;/td&gt;
&lt;td&gt;&lt;span id="ans7" class="answer"&gt;正解：C（授業で習った3ステップ）&lt;/span&gt;&lt;br /&gt;
&lt;button id="btn7" class="show-answer"&gt;正解を見る&lt;/button&gt;&lt;/td&gt;
&lt;/tr&gt;
&lt;tr style="background-color: #ffffff;"&gt;
&lt;td&gt;8. 関係代名詞節の訳し方として最も適切な説明はどれ？&lt;/td&gt;
&lt;td&gt;A. 関係代名詞そのものを必ず「誰が」「どのように」と訳す&lt;br /&gt;
B. 直前の名詞を前から順に修飾するように訳す&lt;br /&gt;
C. 直前の名詞を&lt;strong&gt;後ろから前へ&lt;/strong&gt;修飾するように訳す（右から左のイメージ）&lt;br /&gt;
D. 関係代名詞の前で必ず一度日本語を切って訳す&lt;/td&gt;
&lt;td&gt;&lt;span id="ans8" class="answer"&gt;正解：C（直前の名詞を後ろから修飾する）&lt;/span&gt;&lt;br /&gt;
&lt;button id="btn8" class="show-answer"&gt;正解を見る&lt;/button&gt;&lt;/td&gt;
&lt;/tr&gt;
&lt;tr style="background-color: #f0b464;"&gt;
&lt;td&gt;9. 主格の関係代名詞と that の関係について正しい説明はどれ？&lt;/td&gt;
&lt;td&gt;A. 主格の who, which は that に言い換えられることがある。&lt;br /&gt;
B. that にすると語順が大きく変わる。&lt;br /&gt;
C. that を使えるのは、先行詞が人以外のときだけである。&lt;br /&gt;
D. that を使うときは必ず疑問文になる。&lt;/td&gt;
&lt;td&gt;&lt;span id="ans9" class="answer"&gt;正解：A（主格の who / which は that で代用可能）&lt;/span&gt;&lt;br /&gt;
&lt;button id="btn9" class="show-answer"&gt;正解を見る&lt;/button&gt;&lt;/td&gt;
&lt;/tr&gt;
&lt;tr style="background-color: #ffffff;"&gt;
&lt;td&gt;10. 関係代名詞についての説明として正しいものを1つ選びなさい。&lt;/td&gt;
&lt;td&gt;A. 関係代名詞は必ず「誰」などと訳さなければならない。&lt;br /&gt;
B. 関係代名詞の役割は「直前の名詞を修飾し、節と節をつなぐ」ことである。&lt;br /&gt;
C. 関係代名詞を使うときは、先行詞の前に節を置く。&lt;br /&gt;
D. 関係代名詞は疑問文にしか使えない。&lt;/td&gt;
&lt;td&gt;&lt;span id="ans10" class="answer"&gt;正解：B（直前の名詞を修飾し、節と節をつなぐ）&lt;/span&gt;&lt;br /&gt;
&lt;button id="btn10" class="show-answer"&gt;正解を見る&lt;/button&gt;&lt;/td&gt;
&lt;/tr&gt;
&lt;/tbody&gt;
&lt;/table&gt;
------</t>
  </si>
  <si>
    <t>以下のページは不自然なワードを使用しています。
これらを適切に自然な言葉に置き換えて下さい。
なお、本文の装飾や構造は絶対に変えないでください。
【対象ページURL】
https://juku-escot.com/column/suugakukika/
【検出された不自然ワード】
- 崩れ
- 型
- 固定
- 手順
- 最短
- 導線
- まず結論
【本文】
------
&lt;p&gt;中学数学の&lt;strong&gt;幾何分野がなかなかできない&lt;/strong&gt;生徒さんには、いくつかの共通点があります。最初は中学受験の算数と内容が似ているために&lt;strong&gt;軽視してしまいがち&lt;/strong&gt;ですが、その結果、後になって定義があいまいなままになり、証明問題や立体図形でつまずいてしまうケースが多く見られます。&lt;/p&gt;
&lt;p&gt;この記事では、幾何分野を得意にするために必要なポイントを整理しつつ、具体的な勉強法を解説します。数学全般の苦手克服については、&lt;strong&gt;&lt;a href="https://juku-escot.com/column/suugakudekinai/" target="_blank" rel="noopener"&gt;数学ができない学生向けの学習法&lt;/a&gt;&lt;/strong&gt;もあわせて参考にしてみてください。&lt;br /&gt;
&lt;!-- 不足補完ブロック（即答パート）：導入文の直後〜最初の「## 幾何分野が苦手な中高一貫生に共通するつまずき」の前に差し込み --&gt;&lt;/p&gt;
&lt;div style="border: 1px solid #e6e6e6; background: #fafafa; padding: 14px 16px; border-radius: 8px; margin: 16px 0;"&gt;
&lt;h2 style="margin: 0 0 10px; font-size: 1.15rem; line-height: 1.6;"&gt;すぐ確認：数学「証明のコツ」と幾何の最短勉強手順（1分）&lt;/h2&gt;
&lt;p style="margin: 0 0 10px; line-height: 1.9;"&gt;&lt;strong&gt;結論：&lt;/strong&gt;証明は&lt;strong&gt;「結論（何を示す）→根拠（使う条件）→理由（定義・性質・合同条件など）」&lt;/strong&gt;の順で型を決め、過不足なく書けば点になります。&lt;/p&gt;
&lt;div style="overflow-x: auto; background: #fff; border: 1px solid #ddd; border-radius: 6px;"&gt;
&lt;table style="width: 100%; border-collapse: collapse; font-size: 0.95rem; line-height: 1.7;"&gt;
&lt;thead&gt;
&lt;tr&gt;
&lt;th style="border-bottom: 1px solid #ddd; padding: 8px; text-align: left; width: 26%;"&gt;やること&lt;/th&gt;
&lt;th style="border-bottom: 1px solid #ddd; padding: 8px; text-align: left; width: 14%;"&gt;目安&lt;/th&gt;
&lt;th style="border-bottom: 1px solid #ddd; padding: 8px; text-align: left;"&gt;ねらい&lt;/th&gt;
&lt;th style="border-bottom: 1px solid #ddd; padding: 8px; text-align: left; width: 28%;"&gt;注意点&lt;/th&gt;
&lt;/tr&gt;
&lt;/thead&gt;
&lt;tbody&gt;
&lt;tr&gt;
&lt;td style="border-top: 1px solid #eee; padding: 8px;"&gt;&lt;strong&gt;① まず「示すこと」を1行で書く&lt;/strong&gt;&lt;/td&gt;
&lt;td style="border-top: 1px solid #eee; padding: 8px;"&gt;10秒&lt;/td&gt;
&lt;td style="border-top: 1px solid #eee; padding: 8px;"&gt;ゴールを固定して、途中で迷子にならない&lt;/td&gt;
&lt;td style="border-top: 1px solid #eee; padding: 8px;"&gt;「△△が合同」か「∠が等しい」かを先に決める&lt;/td&gt;
&lt;/tr&gt;
&lt;tr&gt;
&lt;td style="border-top: 1px solid #eee; padding: 8px;"&gt;&lt;strong&gt;② 条件を拾って整理する&lt;/strong&gt;&lt;/td&gt;
&lt;td style="border-top: 1px solid #eee; padding: 8px;"&gt;20秒&lt;/td&gt;
&lt;td style="border-top: 1px solid #eee; padding: 8px;"&gt;根拠（与えられた事実）を見える化する&lt;/td&gt;
&lt;td style="border-top: 1px solid #eee; padding: 8px;"&gt;図形用語の定義（平行・垂直・対頂角など）が曖昧だと崩れる&lt;/td&gt;
&lt;/tr&gt;
&lt;tr&gt;
&lt;td style="border-top: 1px solid #eee; padding: 8px;"&gt;&lt;strong&gt;③ 型を選ぶ（どれで攻めるか）&lt;/strong&gt;&lt;/td&gt;
&lt;td style="border-top: 1px solid #eee; padding: 8px;"&gt;10秒&lt;/td&gt;
&lt;td style="border-top: 1px solid #eee; padding: 8px;"&gt;典型問題は「型」に当てはめると速い&lt;/td&gt;
&lt;td style="border-top: 1px solid #eee; padding: 8px;"&gt;まずは「合同」「平行線と角」「二等辺/直角の性質」から選ぶ&lt;/td&gt;
&lt;/tr&gt;
&lt;tr&gt;
&lt;td style="border-top: 1px solid #eee; padding: 8px;"&gt;&lt;strong&gt;④ 理由をつけて、短くつなぐ&lt;/strong&gt;&lt;/td&gt;
&lt;td style="border-top: 1px solid #eee; padding: 8px;"&gt;30秒&lt;/td&gt;
&lt;td style="border-top: 1px solid #eee; padding: 8px;"&gt;減点されにくい「過不足のない書き方」にする&lt;/td&gt;
&lt;td style="border-top: 1px solid #eee; padding: 8px;"&gt;長く書きすぎない／理由不足にしない（どちらも減点原因）&lt;/td&gt;
&lt;/tr&gt;
&lt;tr&gt;
&lt;td style="border-top: 1px solid #eee; padding: 8px;"&gt;&lt;strong&gt;⑤ 最後に結論で閉じる&lt;/strong&gt;&lt;/td&gt;
&lt;td style="border-top: 1px solid #eee; padding: 8px;"&gt;5秒&lt;/td&gt;
&lt;td style="border-top: 1px solid #eee; padding: 8px;"&gt;採点者に「何が言えたか」を明確にする&lt;/td&gt;
&lt;td style="border-top: 1px solid #eee; padding: 8px;"&gt;「よって…である。」で終わらせる&lt;/td&gt;
&lt;/tr&gt;
&lt;/tbody&gt;
&lt;/table&gt;
&lt;/div&gt;
&lt;h3 style="margin: 14px 0 8px; font-size: 1.05rem; line-height: 1.6;"&gt;証明が書けない人の「最短テンプレ」（そのまま使える）&lt;/h3&gt;
&lt;ul style="margin: 0 0 10px; padding-left: 1.2em; line-height: 1.9;"&gt;
&lt;li&gt;&lt;strong&gt;書き出し：&lt;/strong&gt;「∠A＝∠B を示す。」／「△ABC≡△DEF を示す。」（まず結論を固定）&lt;/li&gt;
&lt;li&gt;&lt;strong&gt;根拠：&lt;/strong&gt;「与えられた条件より …」＋「図より …」を分けて書く（条件の取り違え防止）&lt;/li&gt;
&lt;li&gt;&lt;strong&gt;理由：&lt;/strong&gt;「平行線の性質より…」「対頂角は等しい」「二等辺三角形の性質より…」「合同条件（SAS/SSS/ASA など）より…」&lt;/li&gt;
&lt;li&gt;&lt;strong&gt;締め：&lt;/strong&gt;「よって ∠A＝∠B。」／「よって △ABC≡△DEF。」&lt;/li&gt;
&lt;/ul&gt;
&lt;div style="border: 1px solid #ddd; background: #fff; padding: 10px 12px; border-radius: 6px; margin: 10px 0;"&gt;
&lt;p style="margin: 0 0 6px; font-size: 0.95rem; line-height: 1.8;"&gt;&lt;strong&gt;例（短く・減点されにくい形）：&lt;/strong&gt;&lt;/p&gt;
&lt;pre style="margin: 0; white-space: pre-wrap; font-size: 0.92rem; line-height: 1.7;"&gt;∠A＝∠B を示す。
（理由）○○より ∠A＝∠B。
よって ∠A＝∠B。&lt;/pre&gt;
&lt;/div&gt;
&lt;h3 style="margin: 14px 0 8px; font-size: 1.05rem; line-height: 1.6;"&gt;幾何の勉強法は結局この3つ（本文の方針を要約）&lt;/h3&gt;
&lt;ul style="margin: 0; padding-left: 1.2em; line-height: 1.9;"&gt;
&lt;li&gt;&lt;strong&gt;定義：&lt;/strong&gt;直線・半直線・線分、平行/垂直、錯角/同位角、空間の基本概念などを「言葉で説明できる」まで固める。&lt;/li&gt;
&lt;li&gt;&lt;strong&gt;型：&lt;/strong&gt;証明は典型パターン（合同条件、平行線と角、二等辺・直角の性質など）を「見た瞬間に使える」状態にする。&lt;/li&gt;
&lt;li&gt;&lt;strong&gt;模式化：&lt;/strong&gt;図形は必要な部分を抜き出して描き直し、全体イメージ頼みで解かない（特に立体で効く）。&lt;/li&gt;
&lt;/ul&gt;
&lt;p style="margin: 12px 0 0; line-height: 1.9;"&gt;このあと本文で、つまずき原因→定義→証明の型→模式化の順に確認できます。&lt;/p&gt;
&lt;/div&gt;
&lt;h2&gt;幾何分野が苦手な中高一貫生に共通するつまずき&lt;/h2&gt;
&lt;p&gt;中高一貫校の生徒さんにとって、幾何分野は最初のうち「中学受験の延長」のように見えるため、どうしても&lt;strong&gt;重要性を過小評価しがち&lt;/strong&gt;です。その結果、次のような状態に陥りやすくなります。&lt;/p&gt;
&lt;ul&gt;
&lt;li&gt;&lt;span style="color: #0000ff;"&gt;直線・半直線・線分&lt;/span&gt;の違いがあいまいなままになっている&lt;/li&gt;
&lt;li&gt;&lt;span style="color: #0000ff;"&gt;ねじれの位置&lt;/span&gt;など、空間図形の基本概念がぼんやりしている&lt;/li&gt;
&lt;li&gt;図形の条件を正確に読み取れず、証明のスタート地点でつまずく&lt;/li&gt;
&lt;li&gt;立体図形を「イメージ頼み」で考えようとして、途中で迷子になる&lt;/li&gt;
&lt;/ul&gt;
&lt;p&gt;これらの多くは、&lt;span style="color: #0000ff;"&gt;「定義」や「基本の型」をあいまいにしたまま進んでしまったこと&lt;/span&gt;が原因です。逆に言えば、&lt;strong&gt;定義とパターンを丁寧に押さえ直せば、幾何分野は大きく伸びる&lt;/strong&gt;ということでもあります。&lt;/p&gt;
&lt;h2&gt;幾何分野を得意にする３つの勉強法&lt;/h2&gt;
&lt;h3&gt;１．定義を大切にして勉強する&lt;/h3&gt;
&lt;p&gt;幾何分野を安定させるための出発点は、なんといっても&lt;strong&gt;定義の徹底&lt;/strong&gt;です。&lt;/p&gt;
&lt;p&gt;例えば、&lt;/p&gt;
&lt;ul&gt;
&lt;li&gt;直線・半直線・線分の違い&lt;/li&gt;
&lt;li&gt;平行・垂直・対頂角・同位角・錯角&lt;/li&gt;
&lt;li&gt;ねじれの位置、空間内の直線と平面の関係&lt;/li&gt;
&lt;/ul&gt;
&lt;p&gt;といった内容を&lt;span style="color: #0000ff;"&gt;「なんとなく」ではなく、言葉で正確に説明できるレベル&lt;/span&gt;まで固めておくことが重要です。&lt;/p&gt;
&lt;p&gt;もし、これまでに学習した単元であいまいなままにしてしまっているところがあれば、&lt;/p&gt;
&lt;ul&gt;
&lt;li&gt;教科書や参考書を使って定義を確認する&lt;/li&gt;
&lt;li&gt;簡単な例図を書いて、自分の言葉で説明してみる&lt;/li&gt;
&lt;li&gt;用語カードやノートで、定義だけをまとめて整理しておく&lt;/li&gt;
&lt;/ul&gt;
&lt;p&gt;といった形で再学習しておきましょう。&lt;/p&gt;
&lt;p&gt;&lt;span style="color: #0000ff;"&gt;定義をしっかりと定着させておくと、「本来解けるはずの問題」を落とすことが減り、定期テストでも安定した点数が取れるようになります。&lt;/span&gt;&lt;/p&gt;
&lt;h3&gt;２．証明の「パターン（型）」を覚える&lt;/h3&gt;
&lt;p&gt;中学校の幾何では、&lt;span style="color: #ff0000;"&gt;&lt;strong&gt;証明&lt;/strong&gt;&lt;/span&gt;が一大テーマになります。一見難しそうな問題でも、実は多くが&lt;strong&gt;決まった「型」に当てはめることで解ける問題&lt;/strong&gt;です。&lt;/p&gt;
&lt;p&gt;例えば、&lt;/p&gt;
&lt;ul&gt;
&lt;li&gt;三角形の合同条件（三辺・二辺とその間の角・一辺と両端の角 など）&lt;/li&gt;
&lt;li&gt;平行線と角を使った証明&lt;/li&gt;
&lt;li&gt;二等辺三角形や直角三角形の性質を使った証明&lt;/li&gt;
&lt;/ul&gt;
&lt;p&gt;といった典型パターンがあります。これらを&lt;strong&gt;「知っている」だけでなく、「見た瞬間に使える」レベル&lt;/strong&gt;まで定着させていきましょう。&lt;/p&gt;
&lt;h4&gt;パターンを身につけるステップ&lt;/h4&gt;
&lt;ul&gt;
&lt;li&gt;教科書・問題集の&lt;strong&gt;基本問題で、代表的な証明パターンを確認&lt;/strong&gt;する&lt;/li&gt;
&lt;li&gt;同タイプの問題を複数解き、&lt;span style="color: #0000ff;"&gt;「この条件ならこの型を使う」&lt;/span&gt;という感覚を身につける&lt;/li&gt;
&lt;li&gt;問題を見たときに、&lt;strong&gt;まず「どの型が使えそうか」を考える&lt;/strong&gt;習慣をつける&lt;/li&gt;
&lt;/ul&gt;
&lt;p&gt;また、証明が苦手な生徒さんの多くは、&lt;strong&gt;書き方そのもの&lt;/strong&gt;にも課題があります。&lt;/p&gt;
&lt;ul&gt;
&lt;li&gt;必要以上に長く書いてしまい、途中で何をしているのか分からなくなる&lt;/li&gt;
&lt;li&gt;逆に、必要なことを書いておらず、理由不足で減点されてしまう&lt;/li&gt;
&lt;/ul&gt;
&lt;p&gt;日頃から、&lt;/p&gt;
&lt;ul&gt;
&lt;li&gt;&lt;strong&gt;無駄なことを書かない&lt;/strong&gt;&lt;/li&gt;
&lt;li&gt;&lt;strong&gt;必要なことはきちんと書く&lt;/strong&gt;&lt;/li&gt;
&lt;/ul&gt;
&lt;p&gt;という、&lt;span style="color: #ff0000;"&gt;過不足のない書き方&lt;/span&gt;を意識して練習していきましょう。模範解答の書き方を真似しながら、少しずつ自分の言葉に置き換えていくと良い訓練になります。&lt;/p&gt;
&lt;p&gt;&lt;!-- 追加（本文中盤）：MC→TP/SP/STへ自然送客（最小導線） --&gt;&lt;/p&gt;
&lt;div style="border: 1px solid #e6e6e6; background: #fafafa; padding: 12px 14px; border-radius: 8px; margin: 16px 0;"&gt;
&lt;p style="margin: 0 0 8px; font-weight: bold; line-height: 1.7;"&gt;証明が伸びないときは「答案の型」だけでなく、教材・進度との噛み合わせも確認すると早いです&lt;/p&gt;
&lt;ul style="margin: 0 0 10px; padding-left: 1.2em; line-height: 1.9;"&gt;
&lt;li&gt;&lt;strong&gt;学校の進度に合わせて&lt;/strong&gt;：今やっている単元（合同／平行線と角／二等辺・直角）に絞って型を反復&lt;/li&gt;
&lt;li&gt;&lt;strong&gt;教材が中高一貫向けで難しい&lt;/strong&gt;：例題レベルで「型→理由→結論」だけを崩さずに答案化&lt;/li&gt;
&lt;li&gt;&lt;strong&gt;何を書けば減点されないか不安&lt;/strong&gt;：理由の言い回し・書き漏れの癖を点検&lt;/li&gt;
&lt;/ul&gt;
&lt;p style="margin: 0 0 10px; line-height: 1.9;"&gt;中高一貫校の教材・定期試験の出方に合わせた整理は、下記から確認できます。&lt;/p&gt;
&lt;div style="display: flex; gap: 10px; flex-wrap: wrap; align-items: center;"&gt;&lt;a style="background-color: #0b57d0; color: #fff; padding: 7px 12px; text-decoration: none; display: inline-block; font-size: 14px; border-radius: 4px;" href="https://juku-escot.com/" target="_blank" rel="noopener"&gt;トップ&lt;/a&gt;&lt;br /&gt;
&lt;a style="background-color: #fff; color: #0b57d0; padding: 7px 12px; text-decoration: none; display: inline-block; font-size: 14px; border: 1px solid #0b57d0; border-radius: 4px;" href="https://juku-escot.com/profile/" target="_blank" rel="noopener"&gt;講師プロフィール&lt;/a&gt;&lt;br /&gt;
&lt;a style="background-color: #fff; color: #0b57d0; padding: 7px 12px; text-decoration: none; display: inline-block; font-size: 14px; border: 1px solid #0b57d0; border-radius: 4px;" href="https://juku-escot.com/company/" target="_blank" rel="noopener"&gt;会社概要&lt;/a&gt;&lt;br /&gt;
&lt;a style="background-color: #fff; color: #0b57d0; padding: 7px 12px; text-decoration: none; display: inline-block; font-size: 14px; border: 1px solid #0b57d0; border-radius: 4px;" href="https://juku-escot.com/taikeisuugaku/" target="_blank" rel="noopener"&gt;体系数学の対策&lt;/a&gt;&lt;/div&gt;
&lt;/div&gt;
&lt;h3&gt;３．図形を「模式化」して考える&lt;/h3&gt;
&lt;p&gt;特に&lt;strong&gt;立体図形&lt;/strong&gt;では、図を見ただけでイメージを膨らませて解こうとすると、途中で分からなくなってしまうことがよくあります。そこで重要になるのが、&lt;span style="color: #0000ff;"&gt;「全体」ではなく「部分部分」に注目して考えること&lt;/span&gt;です。&lt;/p&gt;
&lt;h4&gt;模式化するとはどういうことか&lt;/h4&gt;
&lt;p&gt;模式化とは、元の図形をそのまま眺めるのではなく、&lt;/p&gt;
&lt;ul&gt;
&lt;li&gt;必要な部分だけを抜き出して&lt;strong&gt;簡略化した図&lt;/strong&gt;に書き直す&lt;/li&gt;
&lt;li&gt;横から見た図・上から見た図など、&lt;strong&gt;別の視点から描き直す&lt;/strong&gt;&lt;/li&gt;
&lt;li&gt;三角形や長方形など、&lt;strong&gt;自分が扱いやすい形に分解&lt;/strong&gt;して考える&lt;/li&gt;
&lt;/ul&gt;
&lt;p&gt;といった作業のことです。&lt;/p&gt;
&lt;p&gt;特に立体図形では、&lt;/p&gt;
&lt;ul&gt;
&lt;li&gt;「切り口の図」を平面図として描き直す&lt;/li&gt;
&lt;li&gt;対称性を使って一部分だけに注目する&lt;/li&gt;
&lt;li&gt;合同な部分や比の関係を整理してから計算に入る&lt;/li&gt;
&lt;/ul&gt;
&lt;p&gt;など、&lt;span style="color: #ff0000;"&gt;自分にとって分かりやすい模式図を作ってから問題を解く習慣&lt;/span&gt;をつけることが大切です。これにより、感覚やイメージに頼りすぎず、&lt;strong&gt;論理と計算で確実に解ける状態&lt;/strong&gt;を目指せます。&lt;/p&gt;
&lt;h2&gt;当塾の幾何分野への取り組み&lt;/h2&gt;
&lt;p&gt;当塾では、幾何分野を含む&lt;strong&gt;&lt;a href="https://juku-escot.com/mathematics/" target="_blank" rel="noopener"&gt;学校対策&lt;/a&gt;&lt;/strong&gt;を行っております。授業の進度や理解度に応じて、次のようなコースを用意しています。&lt;/p&gt;
&lt;ul&gt;
&lt;li&gt;&lt;strong&gt;先取りコース&lt;/strong&gt;：学校の授業内容を先取りして学習し、授業を「復習の場」にするコース&lt;/li&gt;
&lt;li&gt;&lt;strong&gt;フォローアップコース&lt;/strong&gt;：既習内容の復習を中心に、苦手単元を丁寧に克服していくコース&lt;/li&gt;
&lt;/ul&gt;
&lt;p&gt;また、中高一貫校で多く採用されている&lt;strong&gt;&lt;a href="https://juku-escot.com/taikeisuugaku/" target="_blank" rel="noopener"&gt;体系数学の対策&lt;/a&gt;&lt;/strong&gt;も行っており、&lt;/p&gt;
&lt;ul&gt;
&lt;li&gt;１人１人の進度や理解度に合わせた&lt;strong&gt;完全オーダーメイド授業&lt;/strong&gt;&lt;/li&gt;
&lt;li&gt;幾何分野の定義・証明・立体図形を重点的に扱うカリキュラム&lt;/li&gt;
&lt;/ul&gt;
&lt;p&gt;で、着実に力をつけていきます。&lt;/p&gt;
&lt;p&gt;さらに、当塾では教室と同様の授業を&lt;strong&gt;&lt;a href="https://juku-escot.com/online/" target="_blank" rel="noopener"&gt;オンライン&lt;/a&gt;&lt;/strong&gt;でも受講可能です。&lt;/p&gt;
&lt;ul&gt;
&lt;li&gt;通塾の必要がないため、時間と体力のロスが少ない&lt;/li&gt;
&lt;li&gt;自宅など、勉強し慣れた環境で学習できる&lt;/li&gt;
&lt;li&gt;学校の進度やテスト日程に合わせた柔軟なカリキュラムが組みやすい&lt;/li&gt;
&lt;/ul&gt;
&lt;p&gt;オンライン授業の詳細につきましては、&lt;strong&gt;&lt;a href="https://juku-escot.com/online/" target="_blank" rel="noopener"&gt;コチラ&lt;/a&gt;&lt;/strong&gt;をご覧ください。&lt;/p&gt;
&lt;h2&gt;まとめ：幾何を「なんとなく」で終わらせないために&lt;/h2&gt;
&lt;p&gt;幾何分野を得意にするためのポイントをあらためて整理します。&lt;/p&gt;
&lt;ul&gt;
&lt;li&gt;&lt;strong&gt;中学受験と大差ないからといって、おざなりにしない&lt;/strong&gt;&lt;/li&gt;
&lt;li&gt;&lt;span style="color: #0000ff;"&gt;定義（用語・概念）を大切にし、あいまいなまま進まない&lt;/span&gt;&lt;/li&gt;
&lt;li&gt;&lt;span style="color: #ff0000;"&gt;証明問題は「パターン（型）」を覚え、過不足のない書き方を訓練する&lt;/span&gt;&lt;/li&gt;
&lt;li&gt;図形は&lt;strong&gt;注目すべき箇所を抜粋して模式化&lt;/strong&gt;してから解く習慣をつける&lt;/li&gt;
&lt;li&gt;立体図形は、全体をイメージでごまかさず、部分ごとに分解して考える&lt;/li&gt;
&lt;/ul&gt;
&lt;p&gt;中学受験の内容とさほど変わらないからと軽視せず、&lt;strong&gt;幾何分野の学習を丁寧に積み重ねていくこと&lt;/strong&gt;が、定期テストや入試における大きな武器になります。&lt;/p&gt;
&lt;p&gt;また、代数分野が苦手な方は、&lt;strong&gt;&lt;a href="https://juku-escot.com/column/daisuubennkyouhou/" target="_blank" rel="noopener"&gt;数学(代数分野)が中々出来ない生徒さん向けの勉強法&lt;/a&gt;&lt;/strong&gt;も参考にしながら、&lt;strong&gt;幾何分野・代数分野の両方をバランスよく伸ばしていきましょう。&lt;/strong&gt;&lt;/p&gt;
&lt;div class="alert alert-primary p-3 mt-4" role="alert"&gt;
&lt;p class="mb-2"&gt;&lt;strong&gt;図形の「ひらめき」に頼り続ける限り、数学の壁は突破できません。&lt;/strong&gt;&lt;/p&gt;
&lt;p class="mb-1"&gt;曖昧な理解が固定化されると、記述式での容赦ない減点が積み重なり、入試本番の合計点に跳ね返る致命的な不利益を被ります。&lt;/p&gt;
&lt;p class="mb-3"&gt;図形問題で失点し続ける原因は、一重に判断軸の未固定にあります。&lt;/p&gt;
&lt;div class="d-grid gap-2"&gt;&lt;a class="btn btn-primary btn-lg" href="https://juku-escot.com/onepoint/"&gt;図形を論理的に解く「思考の型」を習得する&lt;/a&gt;&lt;br /&gt;
&lt;a class="btn btn-outline-primary btn-lg" href="https://juku-escot.com/examination/"&gt;数学の得点力を引き上げる試験対策を確認する&lt;/a&gt;&lt;/div&gt;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href="https://juku-escot.com/contact/"&gt;体験授業・個別相談の予約&lt;/a&gt;&lt;/div&gt;
&lt;/div&gt;
&lt;section class="veu_cta" id="veu_cta-494"&gt;&lt;h1 class="cta_title"&gt;講座案内：受験対策　難関私大対策講座【英語・数学・国語】&lt;/h1&gt;&lt;div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/&gt;基本的な英語の学力があれば合格点がとれる大学群ですが、近年の傾向として合格点が高くなりがちであるので、精度の高い学力を養うことが目標になります。
&lt;br /&gt;
&lt;br /&gt;【数学】
&lt;br /&gt; 基本レベルの問題から入試標準レベルの典型問題までを解答できる力を養うことを目指します。
&lt;br /&gt;
&lt;br /&gt;【国語】
&lt;br /&gt;どの学校でも使える、どんな文章にでも通用する普遍的な解法を伝達していきます。そして、演習と解説を通じてそれを使いこなす訓練をしていきます。&lt;/div&gt;&lt;div class="cta_body_link"&gt;&lt;a href="https://juku-escot.com/examination/" class="btn btn-primary btn-block btn-lg" target="_blank"&gt;受験対策　難関私大対策講座【英語・数学・国語】&lt;/a&gt;&lt;/div&gt;&lt;/div&gt;&lt;!--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</si>
  <si>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https://juku-escot.com/kouza/j3-math/
【検出された不自然ワード】
- 型
- 固定
- 手順
- 設計
- 整え
【本文】
------
&lt;p&gt;&lt;!-- =============================== SP本文（講座ページ）リライト版：エスコット｜中高一貫校の中3数学・高校数学（数I・数A）＋体系数学対策 ※既存装飾（btn-info / rounded / card-deck / container / bg-pink 等）を極力維持 ※構成：悩み→原因→解決→授業モデル→対応範囲/コース→受講まで→FAQ→CTA→フォーム ※実績・合格実績・回数など新規の数字は追加しない =============================== --&gt;&lt;/p&gt;
&lt;p&gt;&lt;!-- 【差し替え：H1直下の導入ブロック】 --&gt;&lt;/p&gt;
&lt;div class="rounded" style="background-color: whitesmoke; padding: 15px; margin: 15px 0;"&gt;中高一貫校の中3数学は、定期試験の範囲が広く、提出物も重なりやすい一方で、高校数学（数I・数A）の土台づくりが同時に進むため、「授業は進むのに、理解が追いつかない」「解けたはずの問題がテストで落ちる」「どこから復習すれば良いか分からない」といった悩みが起こりやすい傾向があります。特に上位校では&lt;span style="color: #0000ff;"&gt;体系数学&lt;/span&gt;など、進度や扱い方が独特な教材が採用されることもあり、学校のやり方に合わせた学習設計が欠かせません。&lt;/p&gt;
&lt;p&gt;つまずきの背景には、①計算・式変形など基礎手順の揺れ、②解法パターンの理解が「暗記止まり」になっている、③復習の順番が整理できず、重要単元が積み残しになる、という原因が重なっていることが多く見られます。&lt;/p&gt;
&lt;p&gt;エスコットでは、まず使用教材（例：体系数学）と学校進度、直近の試験範囲を確認し、授業内で「どこで止まったか」を言語化しながら、&lt;span style="color: #ff0000;"&gt;解法の手順を整える→典型問題で確認→学校範囲で得点に接続&lt;/span&gt;を行います。無理に先へ進めるのではなく、いま必要な打ち手を整理した上で、次の学習が回る状態に整えていきます。&lt;/div&gt;
&lt;p&gt;&lt;!-- 【こんなお悩み、ありませんか】 --&gt;&lt;/p&gt;
&lt;h2&gt;こんなお悩み、ありませんか&lt;/h2&gt;
&lt;ul&gt;
&lt;li&gt;中高一貫校の数学の進度が速く、復習が追いつかない&lt;/li&gt;
&lt;li&gt;定期試験の範囲が広く、どこを優先して仕上げるべきか迷う&lt;/li&gt;
&lt;li&gt;解法パターンを覚えたのに、少し変わると解けなくなる&lt;/li&gt;
&lt;li&gt;計算・式変形でミスが出て、点数が安定しない&lt;/li&gt;
&lt;li&gt;体系数学など学校教材の進め方に合わせられない&lt;/li&gt;
&lt;li&gt;提出物・小テストに追われ、理解の穴が残ったまま進んでいる&lt;/li&gt;
&lt;li&gt;高校数学（数I・数A）に向けた土台を今のうちに整えたい&lt;/li&gt;
&lt;/ul&gt;
&lt;p&gt;&lt;!-- 【つまずきの典型パターン】 --&gt;&lt;/p&gt;
&lt;h2&gt;つまずきの典型パターン&lt;/h2&gt;
&lt;p&gt;中3数学〜高校数学の入口では、つまずきが次の3つに整理できることが多いです（学校差・個人差があります）。&lt;/p&gt;
&lt;h3&gt;① 知識不足（基礎事項・定義の抜け）&lt;/h3&gt;
&lt;p&gt;公式や定義、基本事項が曖昧なまま進み、二次関数・確率・図形などで理解が積み上がらない状態です。&lt;/p&gt;
&lt;h3&gt;② 手順不安定（計算・式変形・解法の順番が揺れる）&lt;/h3&gt;
&lt;p&gt;途中式の運び、置き換え、場合分けなどの手順が一定せず、同じタイプの問題でも再現できない状態です。&lt;/p&gt;
&lt;h3&gt;③ 運用不足（典型→学校範囲→テスト形式へ接続できない）&lt;/h3&gt;
&lt;p&gt;理解した内容を、体系数学などの教材・学校プリント・定期試験の形式で使う練習が不足し、得点に結びつきにくい状態です。&lt;/p&gt;
&lt;p&gt;&lt;!-- 【エスコットがやること】 --&gt;&lt;/p&gt;
&lt;h2&gt;エスコットがやること&lt;/h2&gt;
&lt;p&gt;中高一貫校の数学は、学校の教材・進度・評価（提出物・定期試験）に合わせた「設計」が重要になります。当塾では授業内で次を具体的に行います。&lt;/p&gt;
&lt;ul&gt;
&lt;li&gt;&lt;strong&gt;診断&lt;/strong&gt;：使用教材（例：体系数学）／学校進度／直近の試験範囲を確認し、課題を分類&lt;/li&gt;
&lt;li&gt;&lt;strong&gt;設計&lt;/strong&gt;：優先単元と復習の順番を整理し、今やるべきことを明確化&lt;/li&gt;
&lt;li&gt;&lt;strong&gt;演習&lt;/strong&gt;：典型問題で「解法の型」を固定し、途中式・場合分け・検算まで含めて練習&lt;/li&gt;
&lt;li&gt;&lt;strong&gt;修正&lt;/strong&gt;：誤りの原因（知識・手順・運用）を言語化し、同じミスが再発しない形に直す&lt;/li&gt;
&lt;li&gt;&lt;strong&gt;定着&lt;/strong&gt;：学校教材・プリント・試験形式に接続し、得点に直結する形で仕上げる&lt;/li&gt;
&lt;/ul&gt;
&lt;p&gt;&lt;!-- 【授業の進め方（モデル）】 --&gt;&lt;/p&gt;
&lt;h2&gt;授業の進め方（モデル）&lt;/h2&gt;
&lt;p&gt;一例として、次のような流れで進めます（学校の進度・教材・試験日程により調整します）。&lt;/p&gt;
&lt;div class="rounded" style="background-color: whitesmoke; padding: 10px;"&gt;
&lt;ul style="margin-bottom: 0;"&gt;
&lt;li&gt;&lt;strong&gt;初回&lt;/strong&gt;：教材・進度・テスト範囲確認／答案分析（どこで止まったかを特定）&lt;/li&gt;
&lt;li&gt;&lt;strong&gt;2回目&lt;/strong&gt;：基礎手順（計算・式変形・途中式）を整え、典型の「解法手順」を固定&lt;/li&gt;
&lt;li&gt;&lt;strong&gt;3回目&lt;/strong&gt;：学校教材（体系数学・プリント等）の該当範囲で演習し、解き方を学校に接続&lt;/li&gt;
&lt;li&gt;&lt;strong&gt;4回目以降&lt;/strong&gt;：弱点単元を重点補強しつつ、定期試験に向けて「取り切る問題」を増やす&lt;/li&gt;
&lt;/ul&gt;
&lt;/div&gt;
&lt;p&gt;&lt;!-- 【対応範囲・コース案内】（既存本文の良情報を活かしつつ整形） --&gt;&lt;/p&gt;
&lt;h2&gt;対応範囲・コース案内&lt;/h2&gt;
&lt;p&gt;&lt;!-- 既存の見出し（h2）を活かしつつ、冒頭の「個別」説明は後段の要素として残す（先に悩み→共感を置いたため） --&gt;&lt;/p&gt;
&lt;h2&gt;完全１対１の個別指導｜中高一貫校の中3数学・高校数学対策&lt;/h2&gt;
&lt;p&gt;当塾では、一人ひとりのお子さまに寄り添い、個別に最適化された授業を提供しています。お子さまの&lt;span style="color: #0000ff;"&gt;個性&lt;/span&gt;や&lt;span style="color: #0000ff;"&gt;学習スタイル&lt;/span&gt;を深く理解し、その&lt;strong&gt;可能性を最大限に引き出す&lt;/strong&gt;ために、熟練の講師陣がサポートいたします。&lt;/p&gt;
&lt;p&gt;一人ひとりの目標に合わせた指導内容を組み立て、自信を持って学習に取り組めるようサポートいたします。&lt;/p&gt;
&lt;p&gt;また、個別授業ならではのメリットとして、&lt;span style="color: #ff0000;"&gt;質問しやすい環境&lt;/span&gt;が整っています。疑問点や理解しきれない部分を、恐れることなく尋ねることができます。&lt;/p&gt;
&lt;h2&gt;中学校３年生の数学対策：高校数学の土台を築く重要なステージ&lt;/h2&gt;
&lt;p&gt;中学3年生における数学対策は、高校数学の土台を築く重要なステージとなります。この1年間で、高校数学において根本的な要素となる式の扱い方を身つけ、基本的な概念を習得していきます。&lt;/p&gt;
&lt;p&gt;中学数学とは異なり、各問題にはそれぞれ固有の解法パターンが存在するため、それらをしっかりと理解し習得することが欠かせません。そのため、定着に必要な学習量が増加することになります。&lt;/p&gt;
&lt;p&gt;単なる暗記だけでなく、&lt;span style="color: #ff0000;"&gt;理解を重視した学習&lt;/span&gt;が重要です。各問題の解法パターンを理解し、その背景にある数学的原理を理解することで、問題に対する&lt;span style="color: #0000ff;"&gt;アプローチや解決策&lt;/span&gt;を見つけやすくなります。&lt;/p&gt;
&lt;p&gt;また、継続的な学習と復習を重ねることで、知識が定着し、自信を持って高校数学に臨むことができるでしょう。&lt;/p&gt;
&lt;h3&gt;大学受験を見据えた高校数学（数I・数A）の先取り指導&lt;/h3&gt;
&lt;h4&gt;数学Ⅰ&lt;/h4&gt;
&lt;p&gt;数学Ⅰは高校における基本的な数学の学習を提供する科目で、初等関数とその性質、三角関数、数列とその性質、解析幾何学、確率と統計を学びます。&lt;/p&gt;
&lt;p&gt;当学習塾では、数学を生徒の興味を引きつける楽しくて実践的な方法で教えています。初等関数や三角関数の性質を理解し、グラフの描き方や変形についても学びます。&lt;/p&gt;
&lt;p&gt;また、数列の性質や収束について取り組み、解析幾何学において直線や円、放物線などの図形の性質を学びます。さらに、確率と統計の基本的な原理やデータの解釈、分析方法にも取り組むことで、&lt;strong&gt;日常生活や社会科学における重要な役割&lt;/strong&gt;を理解します。&lt;/p&gt;
&lt;p&gt;数学Ⅰは数学の基礎を固める大切な科目です。&lt;/p&gt;
&lt;div class="rounded" style="background-color: whitesmoke; padding: 10px;"&gt;単元：式と計算、３次式の展開、因数分解、恒等式、等式・不等式の証明、二次関数、三角比、集合、命題、証明、データの分析など&lt;/div&gt;
&lt;div&gt;&lt;/div&gt;
&lt;h4&gt;数学Ａ&lt;/h4&gt;
&lt;p&gt;高等学校の数学Aは、代数、幾何、統計、解析など多様な領域を包括的に学ぶ科目です。&lt;/p&gt;
&lt;p&gt;文字や式を使い論理的に考える代数、図形や証明を通じて直感力を養う幾何、データの解釈や確率計算を学ぶ統計、関数の性質や微分・積分に挑戦する解析など、幅広い内容が統合的に取り扱われます。&lt;/p&gt;
&lt;p&gt;数学Aの学習は、&lt;span style="color: #0000ff;"&gt;論理的思考力や問題解決能力を養う&lt;/span&gt;貴重な機会となっています。&lt;/p&gt;
&lt;div class="rounded" style="background-color: whitesmoke; padding: 10px;"&gt;単元：集合、順列、組み合わせ、確率、整数の性質、三角形の性質、円の性質、空間図形　など&lt;/div&gt;
&lt;div&gt;&lt;/div&gt;
&lt;h3&gt;中高一貫校の上位校で採用される「体系数学対策」&lt;/h3&gt;
&lt;p&gt;中高一貫校の上位校で主に採用されている、&lt;span style="color: #0000ff;"&gt;体系数学&lt;/span&gt;の対策を当塾では行っております。&lt;/p&gt;
&lt;p&gt;詳細は&lt;a class="btn btn-info" href="https://juku-escot.com/taikeisuugaku/"&gt;当塾の体系数学対策&lt;/a&gt;をご覧ください。&lt;/p&gt;
&lt;p&gt;さらに、当塾では中３の生徒さんに向けて２つのコースを設けております。コースの中でも１人１人に合わせて授業を進めてまいります。&lt;/p&gt;
&lt;p&gt;また、当塾で開講中の講義をオンラインでも受講可能です。&lt;/p&gt;
&lt;p&gt;詳しくは&lt;a class="btn btn-info" href="https://juku-escot.com/online/"&gt;オンライン個別指導について&lt;/a&gt;をご覧ください。&lt;/p&gt;
&lt;h2&gt;目標と現状に合わせて選べる中3数学の個別指導コース&lt;/h2&gt;
&lt;h3&gt;1. 定期試験での高得点と内部進学を目指す「先取りコース」&lt;/h3&gt;
&lt;p&gt;学校で学ぶ内容を大切にし、復習を重ねることで確実な定着を図ります。学習の基盤をしっかり築くことで、定期試験での高得点獲得や将来の受験に向けた力強いスタートを目指します。&lt;/p&gt;
&lt;p&gt;単元学習が完了したら、受験指導へとステップアップしていきます。一人ひとりの目標に応じ、&lt;span style="color: #0000ff;"&gt;戦略的な学習プラン&lt;/span&gt;を立てますので、&lt;strong&gt;着実な成果を実感&lt;/strong&gt;できることでしょう。&lt;/p&gt;
&lt;p&gt;先取りコースでは、知識だけでなく、問題解決能力や応用力の向上を重視。日々の学習を充実させ、数学への自信を確立していきます。&lt;/p&gt;
&lt;h3&gt;2. 数学の苦手意識を克服し遅れを取り戻す「フォローアップコース」&lt;/h3&gt;
&lt;p&gt;数学は積み重ねの学問。過去に習った内容の理解が不十分だと、現在学んでいる内容も十分に理解できないことがあります。そんなお子さまの学習課題を見極め、抜けている部分を丁寧に補っていきます。&lt;/p&gt;
&lt;p&gt;一人ひとりの学習進度に合わせ、カスタムカリキュラムを組み立て。&lt;span style="color: #ff0000;"&gt;学校の進度に十分に追いつく&lt;/span&gt;ことで、自信と理解力を確固たるものとします。その後、理想的なタイミングで先取りコースへステップアップすることが可能です。&lt;/p&gt;
&lt;h3&gt;3. 短期集中対策：二週間完結・定期試験対策ゼミ&lt;/h3&gt;
&lt;p class="timelineMessage__message"&gt;限られた回数の授業でも、&lt;span style="color: #0000ff;"&gt;定期試験に向けた徹底的な対策を実施します。&lt;/span&gt;定期試験の範囲を一通りしっかり学習し、もしくは試験までの時間が少ない場合でも、最大限の得点を獲得できるよう、サポートいたします。&lt;/p&gt;
&lt;p&gt;分からない点や苦手な単元をピンポイントで把握し、確実に克服していくことで、試験に自信を持って臨むことができるでしょう。&lt;/p&gt;
&lt;p&gt;&amp;nbsp;&lt;/p&gt;
&lt;div class="rounded" style="background-color: whitesmoke; padding: 10px;"&gt;
&lt;div class="card-deck"&gt;
&lt;div class="card"&gt;
&lt;div class="card-body"&gt;
&lt;h4 class="vk_post_title card-title"&gt;&lt;strong&gt;数学ができない学生向けの学習法&lt;/strong&gt;&lt;/h4&gt;
&lt;p&gt;&lt;a class="btn btn-info" style="color: #ffffff;" href="https://juku-escot.com/column/suugakudekinai/"&gt;詳細&lt;/a&gt;&lt;/p&gt;
&lt;/div&gt;
&lt;/div&gt;
&lt;div class="card"&gt;
&lt;div class="card-body"&gt;
&lt;h4 class="entry-title"&gt;&lt;strong&gt;数学の応用問題に&lt;/strong&gt;&lt;strong&gt;つ&lt;/strong&gt;&lt;strong&gt;まづいて&lt;/strong&gt;&lt;strong&gt;しまう場合の対策法&lt;/strong&gt;&lt;/h4&gt;
&lt;p&gt;&lt;a class="btn btn-info" style="color: #ffffff;" href="https://juku-escot.com/column/suugaku_ouyoumondai/"&gt;詳細&lt;/a&gt;&lt;/p&gt;
&lt;/div&gt;
&lt;/div&gt;
&lt;/div&gt;
&lt;/div&gt;
&lt;p&gt;&lt;!-- 【受講までの流れ】（既存ブロック維持） --&gt;&lt;/p&gt;
&lt;h2&gt;受講までの流れ&lt;/h2&gt;
&lt;style&gt;
  .bg-pink {background-color: #ffc0cb !important;}&lt;br /&gt;
&lt;/style&gt;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&lt;p&gt;&lt;!-- 【FAQ】（中高一貫の事情を混ぜて増補） --&gt;&lt;/p&gt;
&lt;h2&gt;中3数学・高校数学対策に関するよくある質問（FAQ）&lt;/h2&gt;
&lt;div style="margin-bottom: 40px;"&gt;&lt;strong&gt;Q. 中高一貫校で進度が速いのですが、学校の進み方に合わせてもらえますか？&lt;/strong&gt;&lt;br /&gt;
A. はい。まず使用教材（例：体系数学）と学校進度、直近の試験範囲を確認し、優先順位を整理した上で進めます。&lt;/p&gt;
&lt;p&gt;&lt;strong&gt;Q. 体系数学の対策はできますか？&lt;/strong&gt;&lt;br /&gt;
A. 可能です。教材の進め方や扱う典型を踏まえ、学校で求められる解法・書き方に接続して演習します。&lt;/p&gt;
&lt;p&gt;&lt;strong&gt;Q. 定期試験対策はどこまで対応できますか？&lt;/strong&gt;&lt;br /&gt;
A. 範囲の整理、重要問題の選別、苦手単元のピンポイント補強まで行い、得点に直結する形で仕上げます（試験までの残り期間に応じて調整します）。&lt;/p&gt;
&lt;p&gt;&lt;strong&gt;Q. 数I・数Aの先取りは、どの段階から始められますか？&lt;/strong&gt;&lt;br /&gt;
A. 現状の理解度と学校の進度を確認し、基礎手順が安定している単元から無理のない順番で進めます。&lt;/p&gt;
&lt;p&gt;&lt;strong&gt;Q. 数学が苦手で、どこから戻ればいいか分かりません。&lt;/strong&gt;&lt;br /&gt;
A. 誤りの原因（知識不足／手順不安定／運用不足）を整理し、戻る単元と進める単元を切り分けて学習の順番を設計します。&lt;/p&gt;
&lt;p&gt;&lt;strong&gt;Q. オンラインでも受講できますか？&lt;/strong&gt;&lt;br /&gt;
A. はい。開講中の講義はオンラインでも受講可能です。&lt;a class="btn btn-info" href="https://juku-escot.com/online/"&gt;オンライン個別指導について&lt;/a&gt;をご覧ください。&lt;/p&gt;
&lt;p&gt;&lt;strong&gt;Q. 内部進学と外部受験のどちらを見据えるべきか迷っています。&lt;/strong&gt;&lt;br /&gt;
A. 学校の評価（定期試験・提出物）と今後の進路希望を確認し、優先順位を整理した上で学習計画をご提案します。&lt;/p&gt;
&lt;/div&gt;
&lt;p&gt;&lt;!-- 【指導料】（既存ブロック維持） --&gt;&lt;/p&gt;
&lt;div&gt;&lt;/div&gt;
&lt;h2&gt;指導料のご案内&lt;/h2&gt;
&lt;div class="container mt-5"&gt;
&lt;div class="row"&gt;
&lt;div class="col-sm-4"&gt;
&lt;div class="card bg-primary mb-3 text-white"&gt;
&lt;div class="card-body"&gt;
&lt;h5 class="card-title"&gt;トライアル指導料&lt;/h5&gt;
&lt;p class="card-text"&gt;10,000円(税込)&lt;/p&gt;
&lt;p class="card-text"&gt;他塾様でいう「体験講座」の位置づけですので、通常より安価に設定させていただいております。まずは一度当塾の個別指導をお試し頂ければ幸いです。&lt;/p&gt;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class="card-text"&gt;入塾手続の際に頂戴致します。また、その時点・もしくは過去在籍されていた生徒さんの兄弟姉妹の場合には、全額免除させて頂きます。&lt;/p&gt;
&lt;/div&gt;
&lt;/div&gt;
&lt;/div&gt;
&lt;div class="col-sm-4"&gt;
&lt;div class="card bg-info mb-3 text-white"&gt;
&lt;div class="card-body"&gt;
&lt;h5 class="card-title"&gt;指導料&lt;/h5&gt;
&lt;p class="card-text"&gt;18,150円(税込)/110分&lt;/p&gt;
&lt;p class="card-text"&gt;13,200円(税込)/80分&lt;/p&gt;
&lt;p class="card-text"&gt;前払いです。&lt;br /&gt;
※指導予定回数分を前月20日に集計し請求書を発行させて頂きますので、前月末までにお支払い下さいませ。&lt;/p&gt;
&lt;/div&gt;
&lt;/div&gt;
&lt;/div&gt;
&lt;/div&gt;
&lt;/div&gt;
&lt;p&gt;&lt;!-- 【CTA（問い合わせ誘導文）】 --&gt;&lt;/p&gt;
&lt;h2&gt;中3数学対策に関するお問い合わせ（状況を具体的にお知らせください）&lt;/h2&gt;
&lt;p&gt;中高一貫校の中3数学は、「理解しているつもり」の部分がテストで落ちやすく、進度が速いほど&lt;span style="color: #0000ff;"&gt;復習の順番&lt;/span&gt;が成績に直結しやすい傾向があります。無理に先へ進めるのではなく、教材（例：体系数学）と範囲を確認し、いま必要な単元・手順から整えていきます。&lt;/p&gt;
&lt;p&gt;お問い合わせの際は、差し支えない範囲で次をお知らせください（分かる範囲で構いません）。&lt;/p&gt;
&lt;ul&gt;
&lt;li&gt;学年（例：中3）&lt;/li&gt;
&lt;li&gt;使用教材（例：体系数学／学校プリント など）&lt;/li&gt;
&lt;li&gt;困っている状況（例：計算ミスが多い／解法が思い出せない／試験範囲が終わらない 等）&lt;/li&gt;
&lt;li&gt;直近の定期試験の範囲（分かる範囲で）&lt;/li&gt;
&lt;/ul&gt;
&lt;p&gt;現状を踏まえ、授業の進め方と学習の優先順位をご提案いたします。&lt;/p&gt;
&lt;p&gt;&lt;!-- 既存フォーム（維持） --&gt;&lt;/p&gt;
&lt;h2&gt;中3数学対策に関するお問い合わせ&lt;/h2&gt;
&lt;div class="wpcf7 no-js" id="wpcf7-f422-p549-o1" lang="ja" dir="ltr" data-wpcf7-id="422"&gt;
&lt;div class="screen-reader-response"&gt;&lt;p role="status" aria-live="polite" aria-atomic="true"&gt;&lt;/p&gt; &lt;ul&gt;&lt;/ul&gt;&lt;/div&gt;
&lt;form action="/kouza/j3-math/#wpcf7-f422-p549-o1" method="post" class="wpcf7-form init" aria-label="コンタクトフォーム" novalidate="novalidate" data-status="init"&gt;
&lt;fieldset class="hidden-fields-container"&gt;&lt;input type="hidden" name="_wpcf7" value="422" /&gt;&lt;input type="hidden" name="_wpcf7_version" value="6.1.4" /&gt;&lt;input type="hidden" name="_wpcf7_locale" value="ja" /&gt;&lt;input type="hidden" name="_wpcf7_unit_tag" value="wpcf7-f422-p549-o1" /&gt;&lt;input type="hidden" name="_wpcf7_container_post" value="549" /&gt;&lt;input type="hidden" name="_wpcf7_posted_data_hash" value="" /&gt;&lt;input type="hidden" name="_wpcf7_recaptcha_response" value="" /&gt;
&lt;/fieldset&gt;
&lt;p&gt;&lt;label&gt; 保護者氏名 (必須)&lt;br /&gt;
&lt;span class="wpcf7-form-control-wrap" data-name="text-734"&gt;&lt;input size="40" maxlength="400" class="wpcf7-form-control wpcf7-text wpcf7-validates-as-required" aria-required="true" aria-invalid="false" value="" type="text" name="text-734" /&gt;&lt;/span&gt;&lt;br /&gt;
&lt;/label&gt;&lt;label&gt;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/&gt;&lt;/span&gt;&lt;br /&gt;
&lt;/label&gt;&lt;label&gt;科目(必須)&lt;br /&gt;
&lt;span class="wpcf7-form-control-wrap" data-name="menu-682"&gt;&lt;select class="wpcf7-form-control wpcf7-select wpcf7-validates-as-required" aria-required="true" aria-invalid="false" name="menu-682"&gt;&lt;option value="英語"&gt;英語&lt;/option&gt;&lt;option value="数学"&gt;数学&lt;/option&gt;&lt;/select&gt;&lt;/span&gt;&lt;br /&gt;
&lt;/label&gt;&lt;label&gt;学年&lt;br /&gt;
&lt;span class="wpcf7-form-control-wrap" data-name="menu-683"&gt;&lt;select class="wpcf7-form-control wpcf7-select" aria-invalid="false" name="menu-683"&gt;&lt;option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aria-invalid="false" name="menu-684"&gt;&lt;option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type="checkbox" name="checkbox-613[]" value="教室" /&gt;&lt;/span&gt;&lt;span class="wpcf7-list-item last"&gt;&lt;span class="wpcf7-list-item-label"&gt;オンライン&lt;/span&gt;&lt;input type="checkbox" name="checkbox-613[]" value="オンライン" /&gt;&lt;/span&gt;&lt;/span&gt;&lt;/span&gt;&lt;br /&gt;
&lt;/label&gt;&lt;label&gt; 備考&lt;br /&gt;
&lt;span class="wpcf7-form-control-wrap" data-name="your-message"&gt;&lt;textarea cols="40" rows="10" maxlength="2000" class="wpcf7-form-control wpcf7-textarea wpcf7-validates-as-required" aria-required="true" aria-invalid="false" name="your-message"&gt;&lt;/textarea&gt;&lt;/span&gt;&lt;br /&gt;
[anr_nocaptcha g-recaptcha-response]&lt;br /&gt;
&lt;input class="wpcf7-form-control wpcf7-submit has-spinner" type="submit" value="送信" /&gt;&lt;/label&gt;
&lt;/p&gt;&lt;div class="wpcf7-response-output" aria-hidden="true"&gt;&lt;/div&gt;
&lt;/form&gt;
&lt;/div&gt;
&lt;section class="veu_cta" id="veu_cta-495"&gt;&lt;h1 class="cta_title"&gt;講座案内：受験対策　文系数学対策講座【数学】&lt;/h1&gt;&lt;div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image_exist"&gt;数学ⅠAⅡB、もしくは数学ⅠAのみが必要な文系の受験生のための講座です。 全範囲の基本をしっかり身に付けていただきますが、 最低限の時間で最大限の効果を得るための学習計画を立てるなど、一人一人に合わせた指導をさせていただきます。&lt;/div&gt;&lt;div class="cta_body_link"&gt;&lt;a href="https://juku-escot.com/examination/" class="btn btn-primary btn-block btn-lg" target="_blank"&gt;受験対策　文系数学対策講座【数学】&lt;/a&gt;&lt;/div&gt;&lt;/div&gt;&lt;!--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</si>
  <si>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https://natsui-sansu-juku.com/col_blog/online-sansu-kobetsu-baino-kazu/
【検出された不自然ワード】
- 崩れ
- 型
- 迷い
- 固定
- 手順
- 立て直
- 設計
- 整え
【本文】
------
&lt;div class="container my-4"&gt;
&lt;p&gt;&lt;!-- Hero / 導入部分 --&gt;&lt;/p&gt;
&lt;div class="card shadow-sm mb-4 border-0" style="background: linear-gradient(135deg, #6a1b9a, #00838f); color: #fff;"&gt;
&lt;div class="card-body p-4"&gt;
&lt;div class="d-flex flex-wrap justify-content-between align-items-center mb-2"&gt;&lt;span class="badge bg-warning text-dark mb-2" style="font-size: 0.8rem;"&gt;中学受験／オンライン算数&lt;/span&gt;&lt;br /&gt;
&lt;span class="badge bg-light text-dark mb-2" style="font-size: 0.75rem;"&gt;場合の数・弱点克服ガイド&lt;/span&gt;&lt;/div&gt;
&lt;h1 class="card-title mb-3" style="font-size: 1.9rem; line-height: 1.5;"&gt;場合の数がわからない子がオンラインでつまずきを超える方法&lt;/h1&gt;
&lt;p class="card-text mb-0" style="font-size: 0.98rem; line-height: 1.8;"&gt;「文章題はまだ何とかなるけれど、場合の数だけは手も足も出ない」「書き出しているつもりなのに、どうしても抜けやダブりが出てしまう」。&lt;br /&gt;
中学受験の算数の中でも、場合の数は多くの小学生にとって大きな弱点になりやすい単元です。&lt;br /&gt;
本ページでは、なぜ場合の数が分かりにくいのかという背景から、オンライン算数の個別指導がどのように役立つのか、&lt;br /&gt;
具体的な改善ステップや家庭でできるフォロー、教室選びのポイントまで、保護者の方に向けて丁寧に整理していきます。&lt;/p&gt;
&lt;/div&gt;
&lt;/div&gt;
&lt;p&gt;&lt;!-- 概要ボックス --&gt;&lt;/p&gt;
&lt;div class="alert alert-info border-0 shadow-sm mb-4" role="alert"&gt;
&lt;h2 class="h5 mb-2"&gt;この記事で分かること&lt;/h2&gt;
&lt;ul class="mb-0"&gt;
&lt;li&gt;なぜ小学生が「場合の数」を苦手にしやすいのかを、中学受験算数の特性から整理します。&lt;/li&gt;
&lt;li&gt;オンライン算数の個別指導が、書き方の癖や思考の整理をどう改善できるかを具体的に解説します。&lt;/li&gt;
&lt;li&gt;三つのステップで、場合の数の弱点を超えていくための学習手順をご紹介します。&lt;/li&gt;
&lt;li&gt;家庭でできるフォローの方法と、オンライン個別指導の教室や指導者の選び方のポイントをまとめます。&lt;/li&gt;
&lt;/ul&gt;
&lt;/div&gt;
&lt;p&gt;図形・速さ・場合の数を含む中学受験算数の重要単元の位置づけは、&lt;a class="text-decoration-underline" href="https://natsui-sansu-juku.com/column/hub-zukei-hayasa/"&gt;図形・速さ・場合の数の全体像はこちら&lt;/a&gt;で整理しています。&lt;/p&gt;
&lt;p&gt;&lt;!-- H2：背景 --&gt;&lt;/p&gt;
&lt;h2 class="h4 mt-4 mb-3 border-start border-4 border-primary ps-2"&gt;場合の数が「よく分からない」単元になりやすい背景&lt;/h2&gt;
&lt;p&gt;まずは、そもそもなぜ場合の数がここまでつまずきやすいのか、中学受験算数の特性から整理してみます。&lt;br /&gt;
四則計算や割合とは違う、場合の数特有の難しさがいくつか存在します。&lt;/p&gt;
&lt;h3 class="h5 mt-3"&gt;計算力だけでは太刀打ちできない単元である&lt;/h3&gt;
&lt;p&gt;場合の数は、四則計算や割合のように「式が立てばだいたい解ける」というタイプの単元ではありません。&lt;/p&gt;
&lt;ul&gt;
&lt;li&gt;一つ一つのケースを整理して書き出す&lt;/li&gt;
&lt;li&gt;似たケースをまとめて数える&lt;/li&gt;
&lt;li&gt;抜けやダブりがないかを確認する&lt;/li&gt;
&lt;/ul&gt;
&lt;p&gt;といった&lt;strong&gt;整理して考える力&lt;/strong&gt;が強く求められます。&lt;br /&gt;
そのため次のようなギャップが起こりやすくなります。&lt;/p&gt;
&lt;ul&gt;
&lt;li&gt;計算は得意だが、場合の数になると点が取れない&lt;/li&gt;
&lt;li&gt;文章は読めているのに、どこから手をつければよいか分からない&lt;/li&gt;
&lt;li&gt;解説を読めば分かるが、自分一人では同じように書き出せない&lt;/li&gt;
&lt;/ul&gt;
&lt;p&gt;「計算の弱点」というよりも、&lt;strong&gt;思考の整理の仕方の弱点&lt;/strong&gt;がそのまま結果に表れる単元だと言えます。&lt;/p&gt;
&lt;h3 class="h5 mt-3"&gt;書き出し方の癖がそのままミスに直結する&lt;/h3&gt;
&lt;p&gt;場合の数では、ノートの使い方や書き方の癖が、正答率に直結します。例えば次のような書き方は要注意です。&lt;/p&gt;
&lt;ul&gt;
&lt;li&gt;場合分けの条件を書かず、いきなり数え始めてしまう&lt;/li&gt;
&lt;li&gt;同じページに複数の問題のメモが混在していて、自分でもどこまで数えたか分からなくなる&lt;/li&gt;
&lt;li&gt;書き出している途中で別の列に飛び、順番のルールが崩れてしまう&lt;/li&gt;
&lt;li&gt;書いた順番に意味がなく、後から追えない表になっている&lt;/li&gt;
&lt;/ul&gt;
&lt;p&gt;このような状態では、本人は「整理しているつもり」でも、実際には&lt;br /&gt;
&lt;strong&gt;抜けているケースや二度数えているケース&lt;/strong&gt;&lt;br /&gt;
が多発します。&lt;br /&gt;
集団授業では板書された表や樹形図を「見る」ことはできても、&lt;br /&gt;
自分の手で正しい書き方を身につけるところまで丁寧に見てもらえるとは限りません。&lt;/p&gt;
&lt;h3 class="h5 mt-3"&gt;集団授業のスピードと相性が悪くなりやすい&lt;/h3&gt;
&lt;p&gt;場合の数は、理解するまでに時間がかかるお子さまが多い単元です。&lt;/p&gt;
&lt;ul&gt;
&lt;li&gt;解き方を一通り聞いたつもりでも、もう一度最初から追うと迷ってしまう&lt;/li&gt;
&lt;li&gt;授業内の演習時間が短く、自分で書き出してみる時間が足りない&lt;/li&gt;
&lt;li&gt;分かったつもりのまま授業が先に進み、後から振り返ると再現できない&lt;/li&gt;
&lt;/ul&gt;
&lt;p&gt;カリキュラム全体のボリュームが多い中学受験では、場合の数のように&lt;br /&gt;
一問ごとの思考プロセスを丁寧に定着させるべき単元ほど、集団授業だけではフォローし切れないことが増えていきます。&lt;/p&gt;
&lt;p&gt;&lt;!-- 背景まとめテーブル --&gt;&lt;/p&gt;
&lt;div class="table-responsive mb-4"&gt;
&lt;table class="table table-bordered table-hover align-middle"&gt;
&lt;thead class="text-center" style="background-color: #e8eaf6;"&gt;
&lt;tr&gt;
&lt;th scope="col"&gt;つまずきポイント&lt;/th&gt;
&lt;th scope="col"&gt;よくある様子&lt;/th&gt;
&lt;th scope="col"&gt;背景&lt;/th&gt;
&lt;/tr&gt;
&lt;/thead&gt;
&lt;tbody&gt;
&lt;tr&gt;
&lt;td class="fw-bold"&gt;思考の整理&lt;/td&gt;
&lt;td&gt;式は扱えるが、何から数えればよいか分からず手が止まる。&lt;/td&gt;
&lt;td&gt;計算ではなく、場合分けの視点が持てていない。&lt;/td&gt;
&lt;/tr&gt;
&lt;tr&gt;
&lt;td class="fw-bold"&gt;書き出し方&lt;/td&gt;
&lt;td&gt;表や樹形図を描いているが、自分でも読み返せない。&lt;/td&gt;
&lt;td&gt;書く目的があいまいで、抜けやダブりのチェックにつながっていない。&lt;/td&gt;
&lt;/tr&gt;
&lt;tr&gt;
&lt;td class="fw-bold"&gt;授業のスピード&lt;/td&gt;
&lt;td&gt;授業を聞いた直後は分かった気がするが、時間がたつと再現できない。&lt;/td&gt;
&lt;td&gt;一問ごとの思考プロセスを自分のペースで反復する時間が足りない。&lt;/td&gt;
&lt;/tr&gt;
&lt;/tbody&gt;
&lt;/table&gt;
&lt;/div&gt;
&lt;p&gt;&lt;!-- H2：オンラインの効果 --&gt;&lt;/p&gt;
&lt;h2 class="h4 mt-4 mb-3 border-start border-4 border-success ps-2"&gt;オンライン算数 個別指導が場合の数で力を発揮する理由&lt;/h2&gt;
&lt;p&gt;ここからは、場合の数特有のつまずきをオンライン算数の個別指導がどのようにカバーできるのかを見ていきます。&lt;br /&gt;
中学受験算数の中でも、場合の数はオンライン環境との相性が非常に良い単元です。&lt;/p&gt;
&lt;h3 class="h5 mt-3"&gt;手元映像で書き方の癖を一つずつ矯正できる&lt;/h3&gt;
&lt;p&gt;オンラインの個別指導では、手元カメラを使ってお子さまのノートをリアルタイムに映しながら授業を進めることができます。&lt;br /&gt;
講師は次のような点を細かくチェックできます。&lt;/p&gt;
&lt;ul&gt;
&lt;li&gt;最初に場合分けの条件を書けているかどうか&lt;/li&gt;
&lt;li&gt;表や樹形図の行や列がそろい、見やすくなっているかどうか&lt;/li&gt;
&lt;li&gt;数え終えた行に印をつけるなど、自分なりのルールを持てているかどうか&lt;/li&gt;
&lt;li&gt;書き出す途中で迷い始めるタイミングがどこか&lt;/li&gt;
&lt;/ul&gt;
&lt;p&gt;同じ「場合の数が苦手」という状態でも、&lt;/p&gt;
&lt;ul&gt;
&lt;li&gt;書き出しの型が無くて、毎回バラバラに書いているタイプ&lt;/li&gt;
&lt;li&gt;書き方は悪くないが、条件の整理が足りないタイプ&lt;/li&gt;
&lt;li&gt;整理はできているが、チェックの仕方が甘く抜けやダブりが残るタイプ&lt;/li&gt;
&lt;/ul&gt;
&lt;p&gt;といったように原因はさまざまです。&lt;br /&gt;
オンライン算数の個別指導なら、&lt;strong&gt;手元映像を通じて一人ひとり異なる書き方の癖を見抜き、その場で矯正していく指導&lt;/strong&gt;が可能になります。&lt;/p&gt;
&lt;h3 class="h5 mt-3"&gt;対話を通じてどう場合分けするかを一緒に考えられる&lt;/h3&gt;
&lt;p&gt;場合の数で最も大切なのは、「どのように場合を分けるか」という発想そのものです。&lt;br /&gt;
オンラインの個別指導では、画面越しに対話をしながら次のような問いかけを行えます。&lt;/p&gt;
&lt;ul&gt;
&lt;li&gt;「どんなグループに分ければ数えやすそうかな」&lt;/li&gt;
&lt;li&gt;「今数えているのはどんな条件のときのケースかな」&lt;/li&gt;
&lt;li&gt;「まだ数えていないグループはどこに残っていそうかな」&lt;/li&gt;
&lt;/ul&gt;
&lt;p&gt;必要に応じて講師が画面上に表や樹形図の途中までを描き、そこにお子さまの意見を書き足しながら授業を進めていきます。&lt;br /&gt;
大事なのは正解をすぐに教えることではなく、&lt;strong&gt;どう分ければ整理しやすくなるかを自分の言葉で説明できる状態&lt;/strong&gt;に導くことです。&lt;/p&gt;
&lt;h3 class="h5 mt-3"&gt;思考のログを残しやすく、進度管理がしやすい&lt;/h3&gt;
&lt;p&gt;オンライン指導では、ホワイトボードアプリや画面共有のメモ機能を使い、授業中の図や表をそのまま保存しておくこともできます。&lt;/p&gt;
&lt;ul&gt;
&lt;li&gt;どの順番で場合分けしていったか&lt;/li&gt;
&lt;li&gt;どの時点で数え方に迷いが出たか&lt;/li&gt;
&lt;li&gt;講師がどう整理し直したか&lt;/li&gt;
&lt;/ul&gt;
&lt;p&gt;といった「思考のログ」を残すことで、次回の授業や家庭学習の振り返りに活用できます。&lt;br /&gt;
また、場合の数の中でも&lt;/p&gt;
&lt;ul&gt;
&lt;li&gt;選び方は得意だが並べ方で混乱する&lt;/li&gt;
&lt;li&gt;表で数えるタイプは安定しているが、樹形図で抜けが出る&lt;/li&gt;
&lt;/ul&gt;
&lt;p&gt;といった弱点を細かく切り分けて記録しておくことができます。&lt;br /&gt;
こうした進度管理や弱点分析は、オンライン算数個別指導の大きな強みの一つです。&lt;/p&gt;
&lt;p&gt;全体の指導方針やコースのイメージは、&lt;br /&gt;
&lt;a class="text-decoration-underline" href="/kobetsu_online/"&gt;&lt;br /&gt;
オンライン算数 個別指導コース&lt;br /&gt;
&lt;/a&gt;&lt;br /&gt;
のような案内ページをご覧いただくと、より具体的に把握しやすくなります。&lt;/p&gt;
&lt;p&gt;&lt;!-- H2：改善ステップ --&gt;&lt;/p&gt;
&lt;h2 class="h4 mt-5 mb-3 border-start border-4 border-warning ps-2"&gt;場合の数の弱点を超えるための具体的な改善ステップ&lt;/h2&gt;
&lt;p&gt;&lt;!-- =============================== 追加：検索面拡張（例題・型・チェック）※本文は変更せず「追加のみ」 挿入位置：H2「場合の数の弱点を超えるための具体的な改善ステップ」の直後 =============================== --&gt;&lt;/p&gt;
&lt;div class="card border-0 shadow-sm mb-4"&gt;
&lt;div class="card-body p-4"&gt;
&lt;div class="d-flex flex-wrap align-items-center justify-content-between gap-2 mb-2"&gt;
&lt;div class="fw-bold" style="font-size: 1.05rem;"&gt;まずはここ：抜けダブりを消す「3点セット」&lt;/div&gt;
&lt;p&gt;&lt;span class="badge bg-primary"&gt;型&lt;/span&gt;&lt;/p&gt;
&lt;/div&gt;
&lt;p class="mb-3" style="line-height: 1.9;"&gt;場合の数で止まる子の多くは、発想ではなく&lt;strong&gt;整理の順番&lt;/strong&gt;が安定していません。&lt;br /&gt;
いきなり数え始めず、次の&lt;strong&gt;3点セット&lt;/strong&gt;を毎回固定してください。&lt;/p&gt;
&lt;ol class="mb-3"&gt;
&lt;li&gt;&lt;strong&gt;条件を書く&lt;/strong&gt;（何で分けるか／禁止条件は何か）&lt;/li&gt;
&lt;li&gt;&lt;strong&gt;順番を決めて書き出す&lt;/strong&gt;（「左から固定」「大きい順」など）&lt;/li&gt;
&lt;li&gt;&lt;strong&gt;チェック印を残す&lt;/strong&gt;（数え終えた行・列に✓／合計の根拠を書く）&lt;/li&gt;
&lt;/ol&gt;
&lt;div class="alert alert-warning mb-0" style="line-height: 1.9;"&gt;
&lt;div class="fw-bold mb-1"&gt;よくあるNG&lt;/div&gt;
&lt;p&gt;条件を書かない／途中で別の列に飛ぶ／数え終えた印がない → &lt;strong&gt;抜けダブりが必ず増えます&lt;/strong&gt;&lt;/p&gt;
&lt;/div&gt;
&lt;/div&gt;
&lt;/div&gt;
&lt;div class="row g-3 mb-4"&gt;
&lt;div class="col-lg-6"&gt;
&lt;div class="card h-100 border-0 shadow-sm"&gt;
&lt;div class="card-body p-4"&gt;
&lt;div class="d-flex align-items-center justify-content-between mb-2"&gt;
&lt;div class="fw-bold"&gt;例題①（選び方）&lt;/div&gt;
&lt;p&gt;&lt;span class="badge bg-success"&gt;表で整理&lt;/span&gt;&lt;/p&gt;
&lt;/div&gt;
&lt;p class="mb-2" style="line-height: 1.9;"&gt;1〜5の数字から&lt;strong&gt;2つ選ぶ&lt;/strong&gt;。選び方は何通り？&lt;/p&gt;
&lt;div class="small text-muted mb-2"&gt;ポイント：左の数を固定して、右側を増やす（順番のルールを固定）&lt;/div&gt;
&lt;ul class="mb-0" style="line-height: 1.9;"&gt;
&lt;li&gt;1と(2,3,4,5)&lt;/li&gt;
&lt;li&gt;2と(3,4,5)&lt;/li&gt;
&lt;li&gt;3と(4,5)&lt;/li&gt;
&lt;li&gt;4と(5)&lt;/li&gt;
&lt;/ul&gt;
&lt;p class="mt-2 mb-0"&gt;&lt;strong&gt;合計：&lt;/strong&gt;4+3+2+1=10通り&lt;/p&gt;
&lt;/div&gt;
&lt;/div&gt;
&lt;/div&gt;
&lt;div class="col-lg-6"&gt;
&lt;div class="card h-100 border-0 shadow-sm"&gt;
&lt;div class="card-body p-4"&gt;
&lt;div class="d-flex align-items-center justify-content-between mb-2"&gt;
&lt;div class="fw-bold"&gt;例題②（並べ方）&lt;/div&gt;
&lt;p&gt;&lt;span class="badge bg-info text-dark"&gt;枠→候補&lt;/span&gt;&lt;/p&gt;
&lt;/div&gt;
&lt;p class="mb-2" style="line-height: 1.9;"&gt;A,B,Cの&lt;strong&gt;3人が横1列に並ぶ&lt;/strong&gt;。並び方は何通り？&lt;/p&gt;
&lt;div class="small text-muted mb-2"&gt;ポイント：「枠」を先に描き、左から順に候補を入れる&lt;/div&gt;
&lt;ol class="mb-0" style="line-height: 1.9;"&gt;
&lt;li&gt;1番目：A/B/C（3通り）&lt;/li&gt;
&lt;li&gt;2番目：残り2通り&lt;/li&gt;
&lt;li&gt;3番目：残り1通り&lt;/li&gt;
&lt;/ol&gt;
&lt;p class="mt-2 mb-0"&gt;&lt;strong&gt;合計：&lt;/strong&gt;3×2×1=6通り&lt;/p&gt;
&lt;/div&gt;
&lt;/div&gt;
&lt;/div&gt;
&lt;/div&gt;
&lt;div class="card border-0 shadow-sm mb-4"&gt;
&lt;div class="card-body p-4"&gt;
&lt;div class="d-flex flex-wrap align-items-center justify-content-between gap-2 mb-2"&gt;
&lt;div class="fw-bold" style="font-size: 1.05rem;"&gt;抜けダブりを減らす「確認チェックリスト」&lt;/div&gt;
&lt;p&gt;&lt;span class="badge bg-secondary"&gt;見直し&lt;/span&gt;&lt;/p&gt;
&lt;/div&gt;
&lt;div class="table-responsive"&gt;
&lt;table class="table table-bordered align-middle mb-0"&gt;
&lt;thead class="text-center" style="background: #f6f7fb;"&gt;
&lt;tr&gt;
&lt;th style="width: 38%;"&gt;チェック項目&lt;/th&gt;
&lt;th&gt;具体的に何を確認する？&lt;/th&gt;
&lt;/tr&gt;
&lt;/thead&gt;
&lt;tbody&gt;
&lt;tr&gt;
&lt;td class="fw-bold"&gt;条件の書き落とし&lt;/td&gt;
&lt;td&gt;「〜は禁止」「同じものは使えない」「順番は区別する」などを書いたか&lt;/td&gt;
&lt;/tr&gt;
&lt;tr&gt;
&lt;td class="fw-bold"&gt;順番ルールの崩れ&lt;/td&gt;
&lt;td&gt;固定する数（左・上）を決め、途中で別の列へ飛んでいないか&lt;/td&gt;
&lt;/tr&gt;
&lt;tr&gt;
&lt;td class="fw-bold"&gt;数え終えた印&lt;/td&gt;
&lt;td&gt;行・列ごとに✓、合計の根拠（4+3+2+1 等）が残っているか&lt;/td&gt;
&lt;/tr&gt;
&lt;tr&gt;
&lt;td class="fw-bold"&gt;抜けの検出&lt;/td&gt;
&lt;td&gt;「まだ数えていないグループが残っていないか」を言葉で説明できるか&lt;/td&gt;
&lt;/tr&gt;
&lt;tr&gt;
&lt;td class="fw-bold"&gt;ダブりの検出&lt;/td&gt;
&lt;td&gt;同じ組を別条件で二重に数えていないか（例：1と2／2と1）&lt;/td&gt;
&lt;/tr&gt;
&lt;/tbody&gt;
&lt;/table&gt;
&lt;/div&gt;
&lt;p class="mt-3 mb-0" style="line-height: 1.9;"&gt;オンライン個別では、このチェックが&lt;strong&gt;「できているつもり」&lt;/strong&gt;になりやすいポイントを、&lt;br /&gt;
手元映像で一緒に確認しながら矯正できます。&lt;/p&gt;
&lt;/div&gt;
&lt;/div&gt;
&lt;div class="alert alert-primary border-0 shadow-sm mb-4" style="line-height: 1.9;" role="alert"&gt;
&lt;div class="fw-bold mb-1"&gt;家庭での最小メニュー（週3・各10分）&lt;/div&gt;
&lt;ul class="mb-0"&gt;
&lt;li&gt;&lt;strong&gt;月：&lt;/strong&gt;選び方（表）を1問 → チェックリストで見直し&lt;/li&gt;
&lt;li&gt;&lt;strong&gt;水：&lt;/strong&gt;並べ方（枠→候補）を1問 → 途中で迷った所に印&lt;/li&gt;
&lt;li&gt;&lt;strong&gt;金：&lt;/strong&gt;条件付き（禁止あり）を1問 → 「どこで場合分けしたか」を口頭説明&lt;/li&gt;
&lt;/ul&gt;
&lt;/div&gt;
&lt;p&gt;ここからは、オンライン算数の個別指導を活用しながら、場合の数の弱点を超えていくための具体的なステップを三段階に分けて整理していきます。&lt;/p&gt;
&lt;p&gt;&lt;!-- ステップ概要カード --&gt;&lt;/p&gt;
&lt;div class="row g-3 mb-3"&gt;
&lt;div class="col-md-4"&gt;
&lt;div class="card h-100 border-0 shadow-sm"&gt;
&lt;div class="card-body"&gt;
&lt;h3 class="h6 text-muted mb-1"&gt;ステップ一&lt;/h3&gt;
&lt;h4 class="h6 fw-bold"&gt;今の数え方と書き方を見える化&lt;/h4&gt;
&lt;p class="mb-0 small"&gt;現状どのように数え、どのように書き出しているかを診断し、つまずき箇所を特定します。&lt;/p&gt;
&lt;/div&gt;
&lt;/div&gt;
&lt;/div&gt;
&lt;div class="col-md-4"&gt;
&lt;div class="card h-100 border-0 shadow-sm"&gt;
&lt;div class="card-body"&gt;
&lt;h3 class="h6 text-muted mb-1"&gt;ステップ二&lt;/h3&gt;
&lt;h4 class="h6 fw-bold"&gt;書き出しの型を身につける&lt;/h4&gt;
&lt;p class="mb-0 small"&gt;表や樹形図など、問題タイプごとの基本的な書き出しの型を定着させます。&lt;/p&gt;
&lt;/div&gt;
&lt;/div&gt;
&lt;/div&gt;
&lt;div class="col-md-4"&gt;
&lt;div class="card h-100 border-0 shadow-sm"&gt;
&lt;div class="card-body"&gt;
&lt;h3 class="h6 text-muted mb-1"&gt;ステップ三&lt;/h3&gt;
&lt;h4 class="h6 fw-bold"&gt;入試レベルでパターン化&lt;/h4&gt;
&lt;p class="mb-0 small"&gt;中学受験レベルの問題を通じて、自分なりの考え方のパターンを作り上げます。&lt;/p&gt;
&lt;/div&gt;
&lt;/div&gt;
&lt;/div&gt;
&lt;/div&gt;
&lt;h3 class="h5 mt-3"&gt;ステップ一　今の数え方と書き方を見える化する&lt;/h3&gt;
&lt;p&gt;最初のステップは、&lt;strong&gt;お子さまが現在どのように数えようとしているのかを可視化すること&lt;/strong&gt;です。&lt;br /&gt;
オンライン個別指導では、最初の数回を診断回として、次のような観点で確認していきます。&lt;/p&gt;
&lt;ul&gt;
&lt;li&gt;簡単な場合の数の問題を前にしたとき、最初にどんなメモを書き始めるか&lt;/li&gt;
&lt;li&gt;表やリスト、樹形図など、どの方法を自然に選ぶか&lt;/li&gt;
&lt;li&gt;書き始めた後、どのタイミングで迷って止まってしまうか&lt;/li&gt;
&lt;li&gt;解き終わったあと、自分の方法を言葉で説明できるかどうか&lt;/li&gt;
&lt;/ul&gt;
&lt;p&gt;講師は「正解したかどうか」だけではなく、&lt;/p&gt;
&lt;ul&gt;
&lt;li&gt;考え方は良いが、書き方が追いついていないのか&lt;/li&gt;
&lt;li&gt;書き方は整っているが、場合分けの視点が足りないのか&lt;/li&gt;
&lt;li&gt;そもそも問題文の条件の読み落としが多いのか&lt;/li&gt;
&lt;/ul&gt;
&lt;p&gt;といった観点で原因を整理していきます。&lt;br /&gt;
このステップを丁寧に踏むことで、「場合の数が苦手」という漠然とした不安が、&lt;br /&gt;
&lt;strong&gt;どこから立て直すべきかが分かる具体的な課題&lt;/strong&gt;に変わります。&lt;/p&gt;
&lt;h3 class="h5 mt-3"&gt;ステップ二　書き出しの型を身につける&lt;/h3&gt;
&lt;p&gt;次のステップでは、場合の数の問題に共通する&lt;strong&gt;書き出しの型&lt;/strong&gt;を身につけていきます。&lt;br /&gt;
オンライン算数の個別指導では、講師が画面共有で見本の表や樹形図を示しながら、お子さまの手元映像と見比べて指導します。&lt;/p&gt;
&lt;ul&gt;
&lt;li&gt;選び方の問題では、条件を左に書き、組み合わせを表形式で埋めていく型&lt;/li&gt;
&lt;li&gt;並べ方の問題では、枠を横に並べて、一つ目、二つ目、三つ目に入る候補を整理する型&lt;/li&gt;
&lt;li&gt;複数条件を満たす問題では、条件ごとに行を分け、チェックマークなどで該当するものを印する型&lt;/li&gt;
&lt;/ul&gt;
&lt;p&gt;この段階で意識したいポイントは次の通りです。&lt;/p&gt;
&lt;ul&gt;
&lt;li&gt;問題の種類に応じて使う図や表を決めてしまうこと&lt;/li&gt;
&lt;li&gt;同じタイプの問題では、いつも同じ書き出し方から入ること&lt;/li&gt;
&lt;li&gt;書き終えた後、自分の図や表を見て説明できること&lt;/li&gt;
&lt;/ul&gt;
&lt;p&gt;オンライン個別指導では、講師が一問ごとに&lt;br /&gt;
「この問題ならこの形の表から始めよう」&lt;br /&gt;
「さっきと同じ型で樹形図を描いてみよう」&lt;br /&gt;
と声をかけながら、型が自然と身につくまで反復できます。&lt;/p&gt;
&lt;h3 class="h5 mt-3"&gt;ステップ三　入試レベルの問題で考え方をパターン化する&lt;/h3&gt;
&lt;p&gt;書き出しの型が安定してきたら、最後のステップとして、中学受験レベルの問題を使って&lt;br /&gt;
&lt;strong&gt;考え方をパターン化&lt;/strong&gt;していきます。&lt;/p&gt;
&lt;ul&gt;
&lt;li&gt;塾のテキストや過去問を画面共有し、問題をタイプ分けしながら解く&lt;/li&gt;
&lt;li&gt;「このタイプが出たらまず何をするか」を自分の言葉で言わせる&lt;/li&gt;
&lt;li&gt;間違えた問題について、どの判断をどの時点で誤ったのかを具体的に振り返る&lt;/li&gt;
&lt;/ul&gt;
&lt;p&gt;こうした積み重ねにより、&lt;/p&gt;
&lt;ul&gt;
&lt;li&gt;並べ方なら、まず枠を描いてから順番に候補を入れていく&lt;/li&gt;
&lt;li&gt;選び方なら、条件で行を分けて表で整理する&lt;/li&gt;
&lt;/ul&gt;
&lt;p&gt;といった&lt;strong&gt;自分なりの考え方のパターン&lt;/strong&gt;が少しずつ育っていきます。&lt;br /&gt;
オンライン算数の個別指導では、解説を聞いて終わりにせず、&lt;br /&gt;
画面越しの対話と手元映像を通じて、お子さま自身の言葉で説明させる時間を十分に取れるのが大きな利点です。&lt;/p&gt;
&lt;p&gt;&lt;!-- H2：家庭でできるフォロー --&gt;&lt;/p&gt;
&lt;h2 class="h4 mt-5 mb-3 border-start border-4 border-info ps-2"&gt;家庭でできるフォローと習慣化のサポート&lt;/h2&gt;
&lt;p&gt;オンライン算数の個別指導を活用しながら、ご家庭での関わり方を少し工夫するだけでも、&lt;br /&gt;
場合の数の伸びはさらに加速します。ここでは、保護者の方に意識していただきたいポイントをまとめます。&lt;/p&gt;
&lt;h3 class="h5 mt-3"&gt;日常生活にある「並べ方」や「組み合わせ」に目を向ける&lt;/h3&gt;
&lt;p&gt;場合の数は、本来日常の中にたくさんある考え方です。&lt;/p&gt;
&lt;ul&gt;
&lt;li&gt;家族で座る席の並び順をどう変えられるか話し合ってみる&lt;/li&gt;
&lt;li&gt;おやつやメニューの組み合わせを考えてみる&lt;/li&gt;
&lt;li&gt;一週間の習い事や塾のスケジュールをどう組むか考えてみる&lt;/li&gt;
&lt;/ul&gt;
&lt;p&gt;「この三人で座る順番、何通りくらいかな」&lt;br /&gt;
「この中から二つ選ぶとき、選び方はいくつありそうかな」&lt;br /&gt;
といった会話をするだけでも、&lt;br /&gt;
&lt;strong&gt;並べ方や選び方という視点&lt;/strong&gt;が少しずつ育ちます。&lt;br /&gt;
正確な答えを出すことよりも、組み合わせに意識を向ける習慣が大切です。&lt;/p&gt;
&lt;h3 class="h5 mt-3"&gt;解き直しノートでビフォーアフターを残す&lt;/h3&gt;
&lt;p&gt;場合の数は、一度間違えた問題をその場で正解だけ確認しても、次に活きにくい単元です。&lt;br /&gt;
解き直しノートを作る際には、次の二つをセットで残すことをおすすめします。&lt;/p&gt;
&lt;ul&gt;
&lt;li&gt;最初に自力で書いた表や樹形図&lt;/li&gt;
&lt;li&gt;オンライン授業で講師と一緒に修正した「より良い書き方」&lt;/li&gt;
&lt;/ul&gt;
&lt;p&gt;後から見返したときに、&lt;/p&gt;
&lt;ul&gt;
&lt;li&gt;以前は条件の書き忘れが多かったが、今はきちんと書けている&lt;/li&gt;
&lt;li&gt;表の行や列が揃い、数えやすくなっている&lt;/li&gt;
&lt;/ul&gt;
&lt;p&gt;といった変化が目で見て分かるようになります。&lt;br /&gt;
これはお子さまの自信にもつながり、「場合の数はずっと苦手」という自己イメージを少しずつ書き換えるきっかけになります。&lt;/p&gt;
&lt;h3 class="h5 mt-3"&gt;結果だけでなく整理しようとした姿勢を認める&lt;/h3&gt;
&lt;p&gt;場合の数は、正解にたどり着くまでに時間がかかることが多い単元です。&lt;br /&gt;
保護者の方には、点数や正答数だけでなく、&lt;br /&gt;
&lt;strong&gt;整理しようとしたプロセスへの評価&lt;/strong&gt;を意識していただきたいと思います。&lt;/p&gt;
&lt;ul&gt;
&lt;li&gt;条件を書き出そうとしていたこと&lt;/li&gt;
&lt;li&gt;表や樹形図を描こうとしていたこと&lt;/li&gt;
&lt;li&gt;前よりも見やすい書き方になっていること&lt;/li&gt;
&lt;/ul&gt;
&lt;p&gt;こうした点を具体的な言葉で認めてあげると、お子さまは&lt;br /&gt;
「場合の数は苦手なまま」ではなく、&lt;strong&gt;少しずつ考え方が良くなってきている&lt;/strong&gt;と感じることができます。&lt;br /&gt;
オンライン個別指導の講師から届くフィードバックも参考にしながら、&lt;br /&gt;
声かけの方向性をそろえていけると理想的です。&lt;/p&gt;
&lt;p&gt;&lt;!-- H2：教室の選び方 --&gt;&lt;/p&gt;
&lt;h2 class="h4 mt-5 mb-3 border-start border-4 border-secondary ps-2"&gt;場合の数に強いオンライン算数 個別指導の教室や指導者の選び方&lt;/h2&gt;
&lt;p&gt;最後に、場合の数の弱点克服に適したオンライン算数の個別指導を選ぶ際のポイントをいくつかご紹介します。&lt;br /&gt;
中学受験算数全体の弱点補強にも共通するチェック項目です。&lt;/p&gt;
&lt;h3 class="h5 mt-3"&gt;場合の数の指導経験と事例が豊富かどうか&lt;/h3&gt;
&lt;p&gt;場合の数は、指導経験によって教え方の引き出しの多さが大きく変わる単元です。&lt;br /&gt;
体験授業や面談の際には、次のような点を確認してみるとよいでしょう。&lt;/p&gt;
&lt;ul&gt;
&lt;li&gt;選び方や並べ方など、さまざまな問題タイプの指導経験があるか&lt;/li&gt;
&lt;li&gt;表や樹形図、リストなど、複数の整理方法を提示できるか&lt;/li&gt;
&lt;li&gt;場合の数を苦手としていた生徒がどのように改善したか具体的なエピソードを語れるか&lt;/li&gt;
&lt;/ul&gt;
&lt;h3 class="h5 mt-3"&gt;手元映像と画面共有をセットで活用しているか&lt;/h3&gt;
&lt;p&gt;オンライン算数の個別指導の大きな強みは、&lt;strong&gt;手元映像と画面共有を組み合わせて指導できること&lt;/strong&gt;です。&lt;/p&gt;
&lt;ul&gt;
&lt;li&gt;手元カメラの利用が標準になっているか&lt;/li&gt;
&lt;li&gt;講師側の画面共有で、表や樹形図を描きながら説明してくれるか&lt;/li&gt;
&lt;li&gt;授業中に「ここに条件を書き足そう」「この列をそろえよう」と具体的な修正をしてくれるか&lt;/li&gt;
&lt;/ul&gt;
&lt;p&gt;こうした点が整っている教室は、場合の数の「書き出し方」を本気で改善してくれる可能性が高いと言えます。&lt;/p&gt;
&lt;h3 class="h5 mt-3"&gt;宿題設計とフィードバックの質が場合の数向きかどうか&lt;/h3&gt;
&lt;p&gt;場合の数の力を伸ばすには、その場の授業だけでなく、授業と授業の間の宿題の質も重要です。&lt;/p&gt;
&lt;ul&gt;
&lt;li&gt;同じ型の問題を条件を変えながら複数解かせる構成になっているか&lt;/li&gt;
&lt;li&gt;間違えた問題に対して「どこで考え違いをしたか」を具体的にコメントで返してくれるか&lt;/li&gt;
&lt;li&gt;弱点タイプに応じて、次回以降の問題のレベルや量を調整してくれるか&lt;/li&gt;
&lt;/ul&gt;
&lt;p&gt;全体のカリキュラムやフィードバックの方針については、&lt;br /&gt;
&lt;a href="/kobetsu_online/"&gt;オンライン算数 個別指導コース&lt;/a&gt;&lt;br /&gt;
のような案内ページも参考になります。&lt;br /&gt;
比較検討の際に一度目を通しておくと安心です。&lt;/p&gt;
&lt;p&gt;&lt;!-- まとめ --&gt;&lt;/p&gt;
&lt;div class="card mt-5 mb-4 border-0 shadow-sm"&gt;
&lt;div class="card-body"&gt;
&lt;h2 class="h5 mb-3"&gt;まとめ　場合の数は整理の型と対話で弱点から得意単元へ&lt;/h2&gt;
&lt;p&gt;場合の数は、計算の得意不得意だけでは測れない、整理する力と思考力が問われる中学受験算数の重要単元です。&lt;br /&gt;
書き出しの癖や場合分けの発想を整えていくことで、弱点から一転して得点源に育てることも十分に可能です。&lt;/p&gt;
&lt;p class="mb-0"&gt;オンライン算数の個別指導なら、手元映像でノートの書き方を細かく修正しつつ、&lt;br /&gt;
画面上で表や樹形図を共有しながら、一人ひとりに合った考え方の型を作っていくことができます。&lt;br /&gt;
場合の数でお悩みでしたら、&lt;a href="/kobetsu_online/"&gt;オンラインの算数個別指導コース&lt;/a&gt;&lt;br /&gt;
なども参考にしながら、お子さまに合うサポートの形を検討してみてください。&lt;/p&gt;
&lt;/div&gt;
&lt;/div&gt;
&lt;/div&gt;
&lt;p&gt;&lt;!-- [ /.socialSet ] --&gt;&lt;/p&gt;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sansu-kobetsu-baino-kazu%2F&amp;amp;t=%E5%A0%B4%E5%90%88%E3%81%AE%E6%95%B0%E3%81%8C%E3%82%8F%E3%81%8B%E3%82%89%E3%81%AA%E3%81%84%E5%AD%90%E3%81%8C%E3%82%AA%E3%83%B3%E3%83%A9%E3%82%A4%E3%83%B3%E3%81%A7%E3%81%A4%E3%81%BE%E3%81%9A%E3%81%8D%E3%82%92%E8%B6%85%E3%81%88%E3%82%8B%E6%96%B9%E6%B3%95%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sansu-kobetsu-baino-kazu%2F&amp;amp;text=%E5%A0%B4%E5%90%88%E3%81%AE%E6%95%B0%E3%81%8C%E3%82%8F%E3%81%8B%E3%82%89%E3%81%AA%E3%81%84%E5%AD%90%E3%81%8C%E3%82%AA%E3%83%B3%E3%83%A9%E3%82%A4%E3%83%B3%E3%81%A7%E3%81%A4%E3%81%BE%E3%81%9A%E3%81%8D%E3%82%92%E8%B6%85%E3%81%88%E3%82%8B%E6%96%B9%E6%B3%95%20%7C%20%E4%B8%AD%E5%AD%A6%E5%8F%97%E9%A8%93%E5%B0%82%E9%96%80%E3%80%80%E5%A4%8F%E4%BA%95%E7%AE%97%E6%95%B0%E5%A1%BE" target="_blank" &gt;&lt;span class="vk_icon_w_r_sns_x_twitter icon_sns"&gt;&lt;/span&gt;&lt;span class="sns_txt"&gt;X&lt;/span&gt;&lt;/a&gt;&lt;/li&gt;&lt;li class="sb_bluesky sb_icon"&gt;&lt;a class="sb_icon_inner" href="https://bsky.app/intent/compose?text=%E5%A0%B4%E5%90%88%E3%81%AE%E6%95%B0%E3%81%8C%E3%82%8F%E3%81%8B%E3%82%89%E3%81%AA%E3%81%84%E5%AD%90%E3%81%8C%E3%82%AA%E3%83%B3%E3%83%A9%E3%82%A4%E3%83%B3%E3%81%A7%E3%81%A4%E3%81%BE%E3%81%9A%E3%81%8D%E3%82%92%E8%B6%85%E3%81%88%E3%82%8B%E6%96%B9%E6%B3%95%20%7C%20%E4%B8%AD%E5%AD%A6%E5%8F%97%E9%A8%93%E5%B0%82%E9%96%80%E3%80%80%E5%A4%8F%E4%BA%95%E7%AE%97%E6%95%B0%E5%A1%BE%0Ahttps%3A%2F%2Fnatsui-sansu-juku.com%2Fcol_blog%2Fonline-sansu-kobetsu-baino-kazu%2F" target="_blank" &gt;&lt;span class="vk_icon_w_r_sns_bluesky icon_sns"&gt;&lt;/span&gt;&lt;span class="sns_txt"&gt;Bluesky&lt;/span&gt;&lt;/a&gt;&lt;/li&gt;&lt;li class="sb_hatena sb_icon"&gt;&lt;a class="sb_icon_inner" href="//b.hatena.ne.jp/add?mode=confirm&amp;url=https%3A%2F%2Fnatsui-sansu-juku.com%2Fcol_blog%2Fonline-sansu-kobetsu-baino-kazu%2F&amp;amp;title=%E5%A0%B4%E5%90%88%E3%81%AE%E6%95%B0%E3%81%8C%E3%82%8F%E3%81%8B%E3%82%89%E3%81%AA%E3%81%84%E5%AD%90%E3%81%8C%E3%82%AA%E3%83%B3%E3%83%A9%E3%82%A4%E3%83%B3%E3%81%A7%E3%81%A4%E3%81%BE%E3%81%9A%E3%81%8D%E3%82%92%E8%B6%85%E3%81%88%E3%82%8B%E6%96%B9%E6%B3%95%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sb_icon_inner"data-clipboard-text="場合の数がわからない子がオンラインでつまずきを超える方法 | 中学受験専門　夏井算数塾 https://natsui-sansu-juku.com/col_blog/online-sansu-kobetsu-baino-kazu/"&gt;&lt;span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</si>
  <si>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https://natsui-sansu-juku.com/column/hub-juku/
【検出された不自然ワード】
- 崩れ
- 型
- 固定
- 手順
- 立て直
- 最短
- 導線
- 設計
- 整え
【本文】
------
&lt;div class="container my-4"&gt;
&lt;p&gt;&lt;!-- Hero --&gt;&lt;/p&gt;
&lt;div class="card shadow-sm mb-4 border-0" style="background: linear-gradient(135deg, #0d47a1, #1565c0); color: #fff;"&gt;
&lt;div class="card-body p-4"&gt;
&lt;div class="d-flex flex-wrap justify-content-between align-items-center mb-2"&gt;&lt;span class="badge bg-warning text-dark mb-2" style="font-size: 0.8rem;"&gt;中学受験算数&lt;/span&gt;&lt;br /&gt;
&lt;span class="badge bg-light text-dark mb-2" style="font-size: 0.75rem;"&gt;塾別対策（リンク集）&lt;/span&gt;&lt;/div&gt;
&lt;p class="mb-0" style="opacity: .95;"&gt;同じ算数でも、塾が違うと「教材の形」「宿題量」「テスト運用」「授業で埋まらない穴」が変わります。&lt;br /&gt;
まずは自塾の特性を押さえ、家庭学習で崩れやすいポイントを先回りして整えるために、塾別の記事をまとめました。&lt;/p&gt;
&lt;/div&gt;
&lt;/div&gt;
&lt;p&gt;当塾の指導方針や受講形態（教室／オンライン）など、サービスの全体像は&lt;a href="https://natsui-sansu-juku.com/"&gt;夏井算数塾（全体像はこちら）&lt;/a&gt;でご確認いただけます。&lt;/p&gt;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&lt;p&gt;&lt;!-- 共通方針 --&gt;&lt;/p&gt;
&lt;div class="card shadow-sm mb-4 border-0"&gt;
&lt;div class="card-body p-4"&gt;
&lt;h2 class="h4 mb-3"&gt;塾別対策で先に揃える3点&lt;/h2&gt;
&lt;p class="mb-3"&gt;塾別の悩みは細部が違って見えても、立て直しの起点はだいたい同じです。下の3点を先に固定すると、教材が増えても崩れにくくなります。&lt;/p&gt;
&lt;ul class="mb-0"&gt;
&lt;li&gt;&lt;strong&gt;教材管理：&lt;/strong&gt;「どこで間違えたか」を再現できる状態（プリント迷子を作らない）&lt;/li&gt;
&lt;li&gt;&lt;strong&gt;復習導線：&lt;/strong&gt;答え合わせで終わらせず、類題まで回して“型”を残す&lt;/li&gt;
&lt;li&gt;&lt;strong&gt;テスト連動：&lt;/strong&gt;組分け・マンスリー等の頻出単元と志望校傾向に優先順位を付ける&lt;/li&gt;
&lt;/ul&gt;
&lt;/div&gt;
&lt;/div&gt;
&lt;p&gt;&lt;!-- 日能研 --&gt;&lt;/p&gt;
&lt;div class="card shadow-sm mb-4 border-0"&gt;
&lt;div class="card-body p-4"&gt;
&lt;h2 class="h4 mb-3"&gt;日能研｜宿題が回るほど「弱点さかのぼり」が消える&lt;/h2&gt;
&lt;p class="mb-3"&gt;日能研は学力層が広く、学年が浅い段階から基盤を作れる一方、教材・宿題・テスト直しを全部やろうとすると、&lt;br /&gt;
&lt;strong&gt;「弱点を戻って直す時間」&lt;/strong&gt;が真っ先に削られやすい構造です。&lt;br /&gt;
その結果、基礎の抜けと新傾向のギャップが並走し、伸び悩みが長引くことがあります。&lt;/p&gt;
&lt;h3 class="h5 mt-3"&gt;よくある詰まり方&lt;/h3&gt;
&lt;ul&gt;
&lt;li&gt;宿題で手一杯で、単元の“戻り”ができない&lt;/li&gt;
&lt;li&gt;テスト直しが答え合わせで止まり、類題まで到達しない&lt;/li&gt;
&lt;li&gt;最新の出題形式（新傾向）に触れる時間が不足する&lt;/li&gt;
&lt;/ul&gt;
&lt;h3 class="h5 mt-3"&gt;立て直しの考え方&lt;/h3&gt;
&lt;ul&gt;
&lt;li&gt;&lt;strong&gt;基礎＋新傾向を同時に調整：&lt;/strong&gt;基礎は日能研テキスト準拠、必要単元だけ新傾向を追加&lt;/li&gt;
&lt;li&gt;&lt;strong&gt;原因の切り分け：&lt;/strong&gt;文章理解／図・表／式／計算のどこで止まっているかを工程で見る&lt;/li&gt;
&lt;li&gt;&lt;strong&gt;投資配分：&lt;/strong&gt;短期で伸びやすい単元と、時間をかけて育てる単元を分ける&lt;/li&gt;
&lt;/ul&gt;
&lt;div class="mt-3"&gt;
&lt;h3 class="h5"&gt;おすすめ記事&lt;/h3&gt;
&lt;ul class="mb-0"&gt;
&lt;li&gt;&lt;a href="https://natsui-sansu-juku.com/column/nichinouken/"&gt;日能研対策&lt;/a&gt;&lt;br /&gt;
&lt;small&gt;日能研の強み／宿題量・過去問・新傾向への課題を整理し、外部サポートで補う発想を確認&lt;/small&gt;&lt;/li&gt;
&lt;li class="mt-2"&gt;&lt;a href="https://natsui-sansu-juku.com/col_blog/nichinoken-online-sansu/"&gt;日能研生向け：オンライン算数でつまずきを埋めるチェックポイント&lt;/a&gt;&lt;br /&gt;
&lt;small&gt;宿題構造で不足しがちな「弱点さかのぼり」を、画面共有・手元映像・単元別投資で補う具体像&lt;/small&gt;&lt;/li&gt;
&lt;/ul&gt;
&lt;/div&gt;
&lt;/div&gt;
&lt;/div&gt;
&lt;p&gt;&lt;!-- SAPIX --&gt;&lt;/p&gt;
&lt;div class="card shadow-sm mb-4 border-0"&gt;
&lt;div class="card-body p-4"&gt;
&lt;h2 class="h4 mb-3"&gt;SAPIX｜スピード×難度×プリント量で未消化が積み上がる&lt;/h2&gt;
&lt;p class="mb-3"&gt;SAPIXは難関校向けに高度・高速で進み、組分け・マンスリー等の頻繁なテストで回ります。&lt;br /&gt;
一方で、授業理解が追いつかないまま帰宅しやすく、さらにプリント量が膨大で&lt;br /&gt;
&lt;strong&gt;「間違えた問題が探せない」&lt;/strong&gt;状態に陥ると、復習効率が急落します。&lt;/p&gt;
&lt;h3 class="h5 mt-3"&gt;よくある詰まり方&lt;/h3&gt;
&lt;ul&gt;
&lt;li&gt;授業で未解決のまま帰宅し、「わからない」が蓄積する&lt;/li&gt;
&lt;li&gt;問題の偏りで、条件や聞かれ方が少し変わると対応できない&lt;/li&gt;
&lt;li&gt;プリントが多すぎて、間違えた箇所に戻れず復習が散る&lt;/li&gt;
&lt;/ul&gt;
&lt;h3 class="h5 mt-3"&gt;立て直しの考え方&lt;/h3&gt;
&lt;ul&gt;
&lt;li&gt;&lt;strong&gt;優先順位：&lt;/strong&gt;「今は捨ててもよい」 vs 「捨てない単元」を明確化し、得点につながる単元から固める&lt;/li&gt;
&lt;li&gt;&lt;strong&gt;型と基礎セット：&lt;/strong&gt;弱点単元ごとに代表問題を選び、最小セットで“型”を固定する&lt;/li&gt;
&lt;li&gt;&lt;strong&gt;テスト連動：&lt;/strong&gt;組分け・マンスリー・志望校過去問と連動させ、弱点補強を得点に変える&lt;/li&gt;
&lt;li&gt;&lt;strong&gt;教材管理：&lt;/strong&gt;PDF等で一元化し、間違い履歴→再演習を最短で回せる状態にする&lt;/li&gt;
&lt;/ul&gt;
&lt;div class="mt-3"&gt;
&lt;h3 class="h5"&gt;おすすめ記事&lt;/h3&gt;
&lt;ul class="mb-0"&gt;
&lt;li&gt;&lt;a href="https://natsui-sansu-juku.com/column/sapix/"&gt;Sapix(サピックス)対策&lt;/a&gt;&lt;br /&gt;
&lt;small&gt;未消化・初見対応・プリント管理の3点から、つまずきの典型と対策の方向性を整理&lt;/small&gt;&lt;/li&gt;
&lt;li class="mt-2"&gt;&lt;a href="https://natsui-sansu-juku.com/col_blog/sapix算数の弱点をオンライン個別で効率よく補強す/"&gt;SAPIX算数の弱点をオンライン個別で効率よく補強する方法&lt;/a&gt;&lt;br /&gt;
&lt;small&gt;優先順位づけ→型と基礎セット→テスト連動の3ステップで「やり切れない」を現実的に改善&lt;/small&gt;&lt;/li&gt;
&lt;/ul&gt;
&lt;/div&gt;
&lt;/div&gt;
&lt;/div&gt;
&lt;p&gt;&lt;!-- 早稲アカ --&gt;&lt;/p&gt;
&lt;div class="card shadow-sm mb-4 border-0"&gt;
&lt;div class="card-body p-4"&gt;
&lt;h2 class="h4 mb-3"&gt;早稲アカ｜授業の熱量に対して「テクニックの抜け」が残りやすい&lt;/h2&gt;
&lt;p class="mb-3"&gt;早稲アカはモチベーション設計が強い一方で、講師差や授業内の扱い方によって、&lt;br /&gt;
&lt;strong&gt;解法の型・途中式・手順&lt;/strong&gt;のような“テクニカルな部分”が抜けたまま宿題に突入しやすいケースがあります。&lt;br /&gt;
組分けテストの範囲が広がるほど、復習の自走が難しくなるのも典型です。&lt;/p&gt;
&lt;h3 class="h5 mt-3"&gt;よくある詰まり方&lt;/h3&gt;
&lt;ul&gt;
&lt;li&gt;授業理解が浅いまま宿題で消耗し、直しが回らない&lt;/li&gt;
&lt;li&gt;講師の教え方の違いで「型」が揃わず、自己流が増える&lt;/li&gt;
&lt;li&gt;組分け対策が追いつかず、復習が後手に回る&lt;/li&gt;
&lt;/ul&gt;
&lt;h3 class="h5 mt-3"&gt;立て直しの考え方&lt;/h3&gt;
&lt;ul&gt;
&lt;li&gt;&lt;strong&gt;予習（下準備）を入れる：&lt;/strong&gt;授業を“初見”にしない。授業後の宿題が自走しやすくなる&lt;/li&gt;
&lt;li&gt;&lt;strong&gt;工程を見て直す：&lt;/strong&gt;手元映像等で、読む→図→式→計算のどこで止まるかを特定する&lt;/li&gt;
&lt;li&gt;&lt;strong&gt;単元別に得点源を作る：&lt;/strong&gt;反復量とレベルを管理し、短期で点になる領域から固める&lt;/li&gt;
&lt;/ul&gt;
&lt;div class="mt-3"&gt;
&lt;h3 class="h5"&gt;おすすめ記事&lt;/h3&gt;
&lt;ul class="mb-0"&gt;
&lt;li&gt;&lt;a href="https://natsui-sansu-juku.com/column/waseda_academy/"&gt;早稲田アカデミー対策&lt;/a&gt;&lt;br /&gt;
&lt;small&gt;宿題・組分けの回し方、授業理解が浅いときの立て直し方針をケース別に確認&lt;/small&gt;&lt;/li&gt;
&lt;li class="mt-2"&gt;&lt;a href="https://natsui-sansu-juku.com/col_blog/waseaka-online-sansu/"&gt;早稲アカ生向け：オンライン算数で得点源を作る単元別対策&lt;/a&gt;&lt;br /&gt;
&lt;small&gt;画面共有で反復時間を確保し、手元映像で原因を切り分け、単元別に反復量を制御する考え方&lt;/small&gt;&lt;/li&gt;
&lt;/ul&gt;
&lt;/div&gt;
&lt;/div&gt;
&lt;/div&gt;
&lt;p&gt;&lt;!-- 四谷大塚（予習シリーズ） --&gt;&lt;/p&gt;
&lt;div class="card shadow-sm mb-4 border-0"&gt;
&lt;div class="card-body p-4"&gt;
&lt;h2 class="h4 mb-3"&gt;四谷大塚｜予習シリーズは「使い倒せる家庭」と「消耗する家庭」が分かれる&lt;/h2&gt;
&lt;p class="mb-3"&gt;予習シリーズは素材として強い一方で、家庭側が「必要問題の選別」「類題反復」「優先順位」を設計できないと、&lt;br /&gt;
量に押されて“こなす教材”になりがちです。単元をパッケージ化し、必要レベルだけを確実に仕上げる設計に変えると伸びやすくなります。&lt;/p&gt;
&lt;h3 class="h5 mt-3"&gt;よくある詰まり方&lt;/h3&gt;
&lt;ul&gt;
&lt;li&gt;つまずいても類題が見つからず、理解が点で終わる&lt;/li&gt;
&lt;li&gt;発展まで追い過ぎて、標準の得点が不安定になる&lt;/li&gt;
&lt;li&gt;直しが「探す」「コピーする」で止まり、演習時間が消える&lt;/li&gt;
&lt;/ul&gt;
&lt;h3 class="h5 mt-3"&gt;立て直しの考え方&lt;/h3&gt;
&lt;ul&gt;
&lt;li&gt;&lt;strong&gt;その場で類題を追加：&lt;/strong&gt;理解→反復→定着を授業内で完結させる&lt;/li&gt;
&lt;li&gt;&lt;strong&gt;原因の特定：&lt;/strong&gt;手元映像で、線・図・途中式・検算など工程の抜けを拾う&lt;/li&gt;
&lt;li&gt;&lt;strong&gt;単元パッケージ化：&lt;/strong&gt;最低限／標準／発展に分け、志望校に必要なところだけ深掘りする&lt;/li&gt;
&lt;/ul&gt;
&lt;div class="mt-3"&gt;
&lt;h3 class="h5"&gt;おすすめ記事&lt;/h3&gt;
&lt;ul class="mb-0"&gt;
&lt;li&gt;&lt;a href="https://natsui-sansu-juku.com/col_blog/yoshu-series-online/"&gt;四谷大塚の予習シリーズをオンライン個別で使い倒す方法&lt;/a&gt;&lt;br /&gt;
&lt;small&gt;必要問題の即時提示・手元映像・単元パッケージ化で、予習シリーズを「結果につながる教材」へ再設計&lt;/small&gt;&lt;/li&gt;
&lt;/ul&gt;
&lt;/div&gt;
&lt;/div&gt;
&lt;/div&gt;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&lt;p&gt;&lt;!-- 読む順番 --&gt;&lt;/p&gt;
&lt;div class="card shadow-sm border-0"&gt;
&lt;div class="card-body p-4"&gt;
&lt;h2 class="h4 mb-3"&gt;迷ったときの読み順&lt;/h2&gt;
&lt;p class="mb-3"&gt;まずは「自塾で起きやすい崩れ方」を特定し、次に“運用の具体策”へ進むと、必要な対策だけを選びやすくなります。&lt;/p&gt;
&lt;ol class="mb-0"&gt;
&lt;li&gt;&lt;strong&gt;塾の特性・典型ケースを確認&lt;/strong&gt;（日能研対策／SAPIX対策／早稲アカ対策）&lt;/li&gt;
&lt;li&gt;&lt;strong&gt;運用の具体策に落とす&lt;/strong&gt;（オンライン個別での補強、教材管理、反復設計）&lt;/li&gt;
&lt;li&gt;&lt;strong&gt;テスト・過去問と連動&lt;/strong&gt;（優先順位を更新し、得点に直結する単元へ集中）&lt;/li&gt;
&lt;/ol&gt;
&lt;/div&gt;
&lt;/div&gt;
&lt;/div&gt;
&lt;p&gt;&lt;!-- [ /.socialSet ] --&gt;&lt;/p&gt;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hub-juku%2F&amp;amp;t=%E6%97%A5%E8%83%BD%E7%A0%94%E3%83%BBSAPIX%E3%83%BB%E6%97%A9%E7%A8%B2%E3%82%A2%E3%82%AB%E3%83%BB%E5%9B%9B%E8%B0%B7%E5%A4%A7%E5%A1%9A%EF%BD%9C%E5%A1%BE%E5%88%A5%E3%81%AE%E7%AE%97%E6%95%B0%E5%AF%BE%E7%AD%96%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hub-juku%2F&amp;amp;text=%E6%97%A5%E8%83%BD%E7%A0%94%E3%83%BBSAPIX%E3%83%BB%E6%97%A9%E7%A8%B2%E3%82%A2%E3%82%AB%E3%83%BB%E5%9B%9B%E8%B0%B7%E5%A4%A7%E5%A1%9A%EF%BD%9C%E5%A1%BE%E5%88%A5%E3%81%AE%E7%AE%97%E6%95%B0%E5%AF%BE%E7%AD%96%20%7C%20%E4%B8%AD%E5%AD%A6%E5%8F%97%E9%A8%93%E5%B0%82%E9%96%80%E3%80%80%E5%A4%8F%E4%BA%95%E7%AE%97%E6%95%B0%E5%A1%BE" target="_blank" &gt;&lt;span class="vk_icon_w_r_sns_x_twitter icon_sns"&gt;&lt;/span&gt;&lt;span class="sns_txt"&gt;X&lt;/span&gt;&lt;/a&gt;&lt;/li&gt;&lt;li class="sb_bluesky sb_icon"&gt;&lt;a class="sb_icon_inner" href="https://bsky.app/intent/compose?text=%E6%97%A5%E8%83%BD%E7%A0%94%E3%83%BBSAPIX%E3%83%BB%E6%97%A9%E7%A8%B2%E3%82%A2%E3%82%AB%E3%83%BB%E5%9B%9B%E8%B0%B7%E5%A4%A7%E5%A1%9A%EF%BD%9C%E5%A1%BE%E5%88%A5%E3%81%AE%E7%AE%97%E6%95%B0%E5%AF%BE%E7%AD%96%20%7C%20%E4%B8%AD%E5%AD%A6%E5%8F%97%E9%A8%93%E5%B0%82%E9%96%80%E3%80%80%E5%A4%8F%E4%BA%95%E7%AE%97%E6%95%B0%E5%A1%BE%0Ahttps%3A%2F%2Fnatsui-sansu-juku.com%2Fcolumn%2Fhub-juku%2F" target="_blank" &gt;&lt;span class="vk_icon_w_r_sns_bluesky icon_sns"&gt;&lt;/span&gt;&lt;span class="sns_txt"&gt;Bluesky&lt;/span&gt;&lt;/a&gt;&lt;/li&gt;&lt;li class="sb_hatena sb_icon"&gt;&lt;a class="sb_icon_inner" href="//b.hatena.ne.jp/add?mode=confirm&amp;url=https%3A%2F%2Fnatsui-sansu-juku.com%2Fcolumn%2Fhub-juku%2F&amp;amp;title=%E6%97%A5%E8%83%BD%E7%A0%94%E3%83%BBSAPIX%E3%83%BB%E6%97%A9%E7%A8%B2%E3%82%A2%E3%82%AB%E3%83%BB%E5%9B%9B%E8%B0%B7%E5%A4%A7%E5%A1%9A%EF%BD%9C%E5%A1%BE%E5%88%A5%E3%81%AE%E7%AE%97%E6%95%B0%E5%AF%BE%E7%AD%96%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sb_icon_inner"data-clipboard-text="日能研・SAPIX・早稲アカ・四谷大塚｜塾別の算数対策 | 中学受験専門　夏井算数塾 https://natsui-sansu-juku.com/column/hub-juku/"&gt;&lt;span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</si>
  <si>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https://jukureiwa.com/tips/syakai-seiri/
【検出された不自然ワード】
- 崩れ
- 型
- 固定
- 手順
- 立て直
- 導線
- 設計
- 整え
【本文】
------
&lt;p&gt;&lt;!-- =============================== 受験社会専門塾 令和｜MC本文（WordPress投稿用） テーマ：社会が伸びない＝暗記量ではなく「整理」 Bootstrap5前提／青（primary）統一／見栄え強化版 =============================== --&gt;&lt;/p&gt;
&lt;style&gt;
  /* ===== Layout ===== */&lt;br /&gt;  .rw-wrap{max-width:980px;margin:0 auto;}&lt;br /&gt;  .rw-section{margin-bottom:2.25rem;}&lt;br /&gt;  .rw-card{border:1px solid rgba(0,0,0,.08); box-shadow:0 .5rem 1.25rem rgba(0,0,0,.06);}&lt;br /&gt;  .rw-radius{border-radius:1.25rem;}&lt;br /&gt;  .rw-muted{color:rgba(33,37,41,.78);}&lt;br /&gt;  .rw-note{font-size:.95rem;color:rgba(33,37,41,.80);}&lt;br /&gt;  .rw-anchor{scroll-margin-top:96px;}&lt;/p&gt;
&lt;p&gt;  /* ===== Blue Palette（落ち着き＋上品寄せ） ===== */&lt;br /&gt;  :root{&lt;br /&gt;    --rw-b950:#061a33;&lt;br /&gt;    --rw-b900:#0b2a4a;&lt;br /&gt;    --rw-b800:#0a3d62;&lt;br /&gt;    --rw-b700:#0d6efd; /* Bootstrap primary */&lt;br /&gt;    --rw-b600:#0b5ed7; /* primary hover */&lt;br /&gt;    --rw-b200:rgba(13,110,253,.22);&lt;br /&gt;    --rw-b120:rgba(13,110,253,.14);&lt;br /&gt;    --rw-b080:rgba(13,110,253,.10);&lt;br /&gt;    --rw-b050:rgba(13,110,253,.06);&lt;br /&gt;  }&lt;/p&gt;
&lt;p&gt;  /* ===== Hero ===== */&lt;br /&gt;  .rw-hero{&lt;br /&gt;    background:&lt;br /&gt;      radial-gradient(1200px 400px at 15% 0%, rgba(13,110,253,.22), transparent 55%),&lt;br /&gt;      radial-gradient(900px 420px at 100% 10%, rgba(13,110,253,.16), transparent 55%),&lt;br /&gt;      linear-gradient(180deg, rgba(13,110,253,.16), #fff 70%);&lt;br /&gt;    border:1px solid rgba(0,0,0,.08);&lt;br /&gt;  }&lt;br /&gt;  .rw-marker{&lt;br /&gt;    background:linear-gradient(transparent 62%, var(--rw-b200) 62%);&lt;br /&gt;    font-weight:800;padding:0 .12em;&lt;br /&gt;  }&lt;/p&gt;
&lt;p&gt;  /* ===== Badges / Chips ===== */&lt;br /&gt;  .rw-chip{&lt;br /&gt;    display:inline-flex;align-items:center;gap:.5rem;&lt;br /&gt;    padding:.38rem .68rem;border-radius:999px;&lt;br /&gt;    border:1px solid rgba(13,110,253,.22);&lt;br /&gt;    background:var(--rw-b050);&lt;br /&gt;    font-size:.92rem;&lt;br /&gt;  }&lt;br /&gt;  .rw-dot{&lt;br /&gt;    width:.55rem;height:.55rem;border-radius:999px; background:var(--rw-b700); display:inline-block;&lt;br /&gt;  }&lt;/p&gt;
&lt;p&gt;  /* ===== Left Accent ===== */&lt;br /&gt;  .rw-leftbar{border-left:.4rem solid rgba(13,110,253,.55);}&lt;/p&gt;
&lt;p&gt;  /* ===== Callout ===== */&lt;br /&gt;  .rw-callout{&lt;br /&gt;    background:linear-gradient(180deg, var(--rw-b080), #fff);&lt;br /&gt;    border:1px solid rgba(13,110,253,.20);&lt;br /&gt;  }&lt;/p&gt;
&lt;p&gt;  /* ===== TOC ===== */&lt;br /&gt;  .rw-toc a{text-decoration:none;}&lt;br /&gt;  .rw-toc a:hover{text-decoration:underline;}&lt;br /&gt;  .rw-toc .list-group-item{border-color:rgba(0,0,0,.08);}&lt;br /&gt;  @media(min-width:992px){.rw-sticky{position:sticky;top:1rem;}}&lt;/p&gt;
&lt;p&gt;  /* ===== Step number ===== */&lt;br /&gt;  .rw-stepno{&lt;br /&gt;    width:2.35rem;height:2.35rem;border-radius:999px;&lt;br /&gt;    background:var(--rw-b120); color:var(--rw-b900);&lt;br /&gt;    display:inline-flex;align-items:center;justify-content:center;font-weight:900;&lt;br /&gt;    flex:0 0 auto;&lt;br /&gt;  }&lt;/p&gt;
&lt;p&gt;  /* ===== Diagram ===== */&lt;br /&gt;  .rw-diagram{&lt;br /&gt;    border-radius:1rem;&lt;br /&gt;    border:1px dashed rgba(13,110,253,.30);&lt;br /&gt;    background:var(--rw-b050);&lt;br /&gt;    padding:.95rem 1rem;&lt;br /&gt;  }&lt;br /&gt;  .rw-arrow{&lt;br /&gt;    display:inline-block;padding:.06rem .48rem;border-radius:.6rem;&lt;br /&gt;    background:var(--rw-b120); color:var(--rw-b900); font-weight:800;&lt;br /&gt;    margin:0 .25rem;&lt;br /&gt;  }&lt;/p&gt;
&lt;p&gt;  /* ===== Table wrapper ===== */&lt;br /&gt;  .rw-tablewrap{&lt;br /&gt;    border-radius:1rem;overflow:hidden;&lt;br /&gt;    border:1px solid rgba(0,0,0,.08);&lt;br /&gt;    box-shadow:0 .35rem 1rem rgba(0,0,0,.06);&lt;br /&gt;    background:#fff;&lt;br /&gt;  }&lt;br /&gt;  .rw-tablewrap .table{margin-bottom:0;}&lt;br /&gt;  .rw-tablewrap th,.rw-tablewrap td{vertical-align:middle;}&lt;br /&gt;  .rw-tablewrap thead th{white-space:nowrap;}&lt;/p&gt;
&lt;p&gt;  /* ===== Accordion polish ===== */&lt;br /&gt;  .accordion-item{&lt;br /&gt;    border:1px solid rgba(0,0,0,.10);&lt;br /&gt;    border-radius:1rem; overflow:hidden;&lt;br /&gt;  }&lt;br /&gt;  .accordion .accordion-item + .accordion-item{margin-top:.75rem;}&lt;br /&gt;  .accordion-button:not(.collapsed){&lt;br /&gt;    color:var(--rw-b950);&lt;br /&gt;    background:var(--rw-b080);&lt;br /&gt;    box-shadow:inset 0 -1px 0 rgba(0,0,0,.08);&lt;br /&gt;  }&lt;br /&gt;  .accordion-button:focus{box-shadow:0 0 0 .25rem rgba(13,110,253,.22);}&lt;/p&gt;
&lt;p&gt;  /* ===== Buttons ===== */&lt;br /&gt;  .btn-primary{box-shadow:0 .35rem .9rem rgba(13,110,253,.22);}&lt;br /&gt;  .btn-outline-primary:hover{box-shadow:0 .35rem .9rem rgba(13,110,253,.14);}&lt;/p&gt;
&lt;p&gt;  /* ===== Links ===== */&lt;br /&gt;  .link-primary{color:var(--rw-b700);}&lt;br /&gt;  .link-primary:hover{color:var(--rw-b600);}&lt;/p&gt;
&lt;p&gt;  /* ===== Small separators ===== */&lt;br /&gt;  .rw-hr{&lt;br /&gt;    height:1px;border:0;&lt;br /&gt;    background:linear-gradient(90deg, transparent, rgba(13,110,253,.38), transparent);&lt;br /&gt;    margin:1rem 0;&lt;br /&gt;  }&lt;br /&gt;&lt;/style&gt;
&lt;p&gt;&lt;a class="btn btn-outline-primary btn-sm" href="https://jukureiwa.com/tips/naaymi_hub/"&gt;社会の悩み一覧（ハブ）へ&lt;/a&gt;&lt;/p&gt;
&lt;div class="container my-4"&gt;
&lt;div class="rw-wrap"&gt;
&lt;p&gt;&lt;!-- =============================== HERO =============================== --&gt;&lt;/p&gt;
&lt;section class="rw-hero rw-radius p-4 p-lg-5 rw-card mb-4"&gt;
&lt;div class="row g-4 align-items-center"&gt;
&lt;div class="col-lg-8"&gt;
&lt;div class="d-flex flex-wrap gap-2 mb-2"&gt;&lt;span class="badge text-bg-primary"&gt;中学受験社会&lt;/span&gt;&lt;br /&gt;
&lt;span class="badge text-bg-primary"&gt;悩み起点&lt;/span&gt;&lt;br /&gt;
&lt;span class="badge text-bg-primary"&gt;整理の型&lt;/span&gt;&lt;br /&gt;
&lt;span class="badge text-bg-primary"&gt;家庭運用&lt;/span&gt;&lt;/div&gt;
&lt;p class="mb-2"&gt;一問一答は回している。用語もそれなりに入れた。なのにテストや過去問になると点が伸びない――。&lt;br /&gt;
このとき不足しているのは「暗記量」よりも、&lt;strong class="rw-marker"&gt;知識を使える形に並べ替える整理軸&lt;/strong&gt;です。&lt;/p&gt;
&lt;p class="mb-0 rw-muted"&gt;地理・歴史・公民は「問われ方」が異なります。型を持つと、覚えた知識が設問で再現でき、得点が安定します。&lt;/p&gt;
&lt;div class="mt-4 d-flex flex-wrap gap-2"&gt;&lt;a class="btn btn-primary px-4" href="#s3"&gt;整理の型（3ステップ）へ&lt;/a&gt;&lt;br /&gt;
&lt;a class="btn btn-outline-primary px-4" href="#s5"&gt;家庭での回し方へ&lt;/a&gt;&lt;br /&gt;
&lt;a class="btn btn-outline-primary px-4" href="#s7"&gt;次に読む／講座へ&lt;/a&gt;&lt;/div&gt;
&lt;/div&gt;
&lt;div class="col-lg-4"&gt;
&lt;div class="card rw-radius rw-card border-0"&gt;
&lt;div class="card-body p-3 p-lg-4"&gt;
&lt;div class="d-flex align-items-center justify-content-between mb-2"&gt;&lt;span class="badge text-bg-primary"&gt;要点&lt;/span&gt;&lt;br /&gt;
&lt;span class="small text-muted"&gt;読む順番の目安&lt;/span&gt;&lt;/div&gt;
&lt;div class="d-grid gap-2"&gt;
&lt;div class="rw-chip"&gt;詰まりの位置を特定&lt;/div&gt;
&lt;div class="rw-chip"&gt;原因を3つに分解&lt;/div&gt;
&lt;div class="rw-chip"&gt;整理の型を作る&lt;/div&gt;
&lt;div class="rw-chip"&gt;設問で使って更新&lt;/div&gt;
&lt;/div&gt;
&lt;hr class="rw-hr" /&gt;
&lt;div class="alert rw-callout rw-radius mb-0"&gt;
&lt;div class="fw-bold mb-1 text-primary"&gt;この記事で分かること&lt;/div&gt;
&lt;ul class="small mb-0"&gt;
&lt;li&gt;「覚えたのに解けない」の正体&lt;/li&gt;
&lt;li&gt;地理・歴史・公民の整理軸（因果／流れ／しくみ）&lt;/li&gt;
&lt;li&gt;1テーマ1枚で再現性を作る手順&lt;/li&gt;
&lt;li&gt;週次ルーティンで定着させる方法&lt;/li&gt;
&lt;/ul&gt;
&lt;/div&gt;
&lt;/div&gt;
&lt;/div&gt;
&lt;/div&gt;
&lt;/div&gt;
&lt;/section&gt;
&lt;p&gt;&lt;!-- =============================== TOC + Main =============================== --&gt;&lt;/p&gt;
&lt;div class="row g-4"&gt;
&lt;p&gt;&lt;!-- TOC --&gt;&lt;/p&gt;
&lt;aside class="col-lg-4 order-lg-2"&gt;
&lt;div class="card rw-radius rw-card rw-sticky"&gt;
&lt;div class="card-body p-3 p-lg-4 rw-toc"&gt;
&lt;div class="d-flex align-items-center justify-content-between mb-2"&gt;
&lt;div class="d-flex align-items-center gap-2"&gt;&lt;span class="badge text-bg-primary"&gt;目次&lt;/span&gt;&lt;br /&gt;
&lt;span class="fw-bold"&gt;必要な所から&lt;/span&gt;&lt;/div&gt;
&lt;p&gt;&lt;span class="small text-muted"&gt;7項目&lt;/span&gt;&lt;/p&gt;
&lt;/div&gt;
&lt;div class="list-group"&gt;&lt;a class="list-group-item list-group-item-action" href="#s1"&gt;状況整理｜どこで詰まるか&lt;/a&gt;&lt;br /&gt;
&lt;a class="list-group-item list-group-item-action" href="#s2"&gt;原因の切り分け（3つ）&lt;/a&gt;&lt;br /&gt;
&lt;a class="list-group-item list-group-item-action" href="#s3"&gt;立て直し手順（3ステップ）&lt;/a&gt;&lt;br /&gt;
&lt;a class="list-group-item list-group-item-action" href="#s4"&gt;よくあるミスと修正&lt;/a&gt;&lt;br /&gt;
&lt;a class="list-group-item list-group-item-action" href="#s5"&gt;家庭での回し方（週）&lt;/a&gt;&lt;br /&gt;
&lt;a class="list-group-item list-group-item-action" href="#s6"&gt;FAQ&lt;/a&gt;&lt;br /&gt;
&lt;a class="list-group-item list-group-item-action" href="#s7"&gt;次に読む＋講座案内&lt;/a&gt;&lt;/div&gt;
&lt;div class="alert rw-callout rw-radius mt-3 mb-0"&gt;
&lt;div class="fw-bold text-primary mb-1"&gt;結論の骨子&lt;/div&gt;
&lt;div class="small"&gt;暗記量より整理軸。&lt;br /&gt;
地理＝因果、歴史＝流れ、公民＝しくみ。&lt;br /&gt;
1テーマ1枚→設問→更新で強くする。&lt;/div&gt;
&lt;/div&gt;
&lt;/div&gt;
&lt;/div&gt;
&lt;/aside&gt;
&lt;p&gt;&lt;!-- Main --&gt;&lt;/p&gt;
&lt;p&gt;&lt;main class="col-lg-8 order-lg-1"&gt;&lt;/main&gt;&lt;!-- =============================== S1 =============================== --&gt;&lt;/p&gt;
&lt;section class="rw-section"&gt;
&lt;h2 id="s1" class="h4 fw-bold border-bottom pb-2 mb-3 rw-anchor"&gt;まず状況整理｜どこで詰まっているか&lt;/h2&gt;
&lt;div class="row g-3"&gt;
&lt;div class="col-md-6"&gt;
&lt;div class="card rw-radius rw-card h-100 rw-leftbar"&gt;
&lt;div class="card-body p-3 p-lg-4"&gt;
&lt;div class="d-flex align-items-center justify-content-between mb-2"&gt;&lt;span class="badge text-bg-primary"&gt;チェック&lt;/span&gt;&lt;br /&gt;
&lt;span class="small text-muted"&gt;当てはまるほど整理不足&lt;/span&gt;&lt;/div&gt;
&lt;div class="d-grid gap-2"&gt;
&lt;div class="rw-chip"&gt;&lt;span class="badge text-bg-primary"&gt;1&lt;/span&gt;用語は答えられるが、理由説明で止まる&lt;/div&gt;
&lt;div class="rw-chip"&gt;&lt;span class="badge text-bg-primary"&gt;2&lt;/span&gt;資料・グラフが出ると正答率が落ちる&lt;/div&gt;
&lt;div class="rw-chip"&gt;&lt;span class="badge text-bg-primary"&gt;3&lt;/span&gt;似た用語（政策／人物／地形）を混同する&lt;/div&gt;
&lt;div class="rw-chip"&gt;&lt;span class="badge text-bg-primary"&gt;4&lt;/span&gt;並べ替え（前後関係）が弱い&lt;/div&gt;
&lt;div class="rw-chip"&gt;&lt;span class="badge text-bg-primary"&gt;5&lt;/span&gt;復習が回らず、抜けが増える&lt;/div&gt;
&lt;/div&gt;
&lt;p class="rw-note mt-3 mb-0"&gt;この状態では暗記量を増やしても、設問で必要な順番に組み替えられず、点に変換されにくくなります。&lt;/p&gt;
&lt;/div&gt;
&lt;/div&gt;
&lt;/div&gt;
&lt;div class="col-md-6"&gt;
&lt;div class="card rw-radius rw-card h-100"&gt;
&lt;div class="card-body p-3 p-lg-4"&gt;
&lt;p&gt;&lt;span class="badge text-bg-primary mb-2"&gt;整理とは&lt;/span&gt;&lt;/p&gt;
&lt;p class="mb-2"&gt;整理は「ノートをきれいにすること」ではありません。&lt;br /&gt;
&lt;strong class="rw-marker"&gt;設問が求める順番で、知識を並べ替えること&lt;/strong&gt;です。&lt;/p&gt;
&lt;div class="alert rw-callout rw-radius mb-0"&gt;
&lt;div class="fw-bold text-primary mb-1"&gt;整理が効く場面&lt;/div&gt;
&lt;ul class="small mb-0"&gt;
&lt;li&gt;資料の根拠（どこを見たか）を拾う&lt;/li&gt;
&lt;li&gt;理由を条件→変化→結論で言う&lt;/li&gt;
&lt;li&gt;似た用語を「軸」で区別する&lt;/li&gt;
&lt;/ul&gt;
&lt;/div&gt;
&lt;/div&gt;
&lt;/div&gt;
&lt;/div&gt;
&lt;/div&gt;
&lt;/section&gt;
&lt;p&gt;&lt;!-- =============================== S2 =============================== --&gt;&lt;/p&gt;
&lt;section class="rw-section"&gt;
&lt;h2 id="s2" class="h4 fw-bold border-bottom pb-2 mb-3 rw-anchor"&gt;原因の切り分け（典型パターン3つ）&lt;/h2&gt;
&lt;div class="row g-3"&gt;
&lt;div class="col-lg-4"&gt;
&lt;div class="card rw-radius rw-card h-100"&gt;
&lt;div class="card-body p-3 p-lg-4"&gt;
&lt;p&gt;&lt;span class="badge text-bg-primary mb-2"&gt;原因①&lt;/span&gt;&lt;/p&gt;
&lt;h3 class="h6 fw-bold mb-2"&gt;整理軸がなく、知識が点で散らばる&lt;/h3&gt;
&lt;p class="mb-0 rw-muted"&gt;用語は知っていても、因果・前後・役割の関係にできないと、設問で必要な形に組み替えられません。&lt;/p&gt;
&lt;/div&gt;
&lt;/div&gt;
&lt;/div&gt;
&lt;div class="col-lg-4"&gt;
&lt;div class="card rw-radius rw-card h-100"&gt;
&lt;div class="card-body p-3 p-lg-4"&gt;
&lt;p&gt;&lt;span class="badge text-bg-primary mb-2"&gt;原因②&lt;/span&gt;&lt;/p&gt;
&lt;h3 class="h6 fw-bold mb-2"&gt;教科の違いを無視して同じ暗記で押し切る&lt;/h3&gt;
&lt;p class="mb-0 rw-muted"&gt;地理は因果、歴史は流れ、公民はしくみ。問われ方が違うのに同じまとめ方だと点に変換されにくい状態になります。&lt;/p&gt;
&lt;/div&gt;
&lt;/div&gt;
&lt;/div&gt;
&lt;div class="col-lg-4"&gt;
&lt;div class="card rw-radius rw-card h-100"&gt;
&lt;div class="card-body p-3 p-lg-4"&gt;
&lt;p&gt;&lt;span class="badge text-bg-primary mb-2"&gt;原因③&lt;/span&gt;&lt;/p&gt;
&lt;h3 class="h6 fw-bold mb-2"&gt;復習の単位が大きく、更新が起きない&lt;/h3&gt;
&lt;p class="mb-0 rw-muted"&gt;範囲が広い復習は「読み返し」で終わりやすい。整理は小さく作って、問題で使い、更新して強くします。&lt;/p&gt;
&lt;/div&gt;
&lt;/div&gt;
&lt;/div&gt;
&lt;/div&gt;
&lt;div class="alert rw-callout rw-radius mt-3 mb-0"&gt;暗記の回し方自体を整えたい場合は&lt;br /&gt;
&lt;a class="link-primary fw-bold" href="https://jukureiwa.com/tips/syakaianki/"&gt;社会の暗記（回し方）&lt;/a&gt;&lt;br /&gt;
を先に固めると、整理が崩れにくくなります。&lt;/div&gt;
&lt;/section&gt;
&lt;p&gt;&lt;!-- =============================== S3 =============================== --&gt;&lt;/p&gt;
&lt;section class="rw-section"&gt;
&lt;h2 id="s3" class="h4 fw-bold border-bottom pb-2 mb-3 rw-anchor"&gt;立て直しの手順｜整理の型を作る3ステップ&lt;/h2&gt;
&lt;div class="row g-3"&gt;
&lt;div class="col-lg-4"&gt;
&lt;div class="card rw-radius rw-card h-100 rw-leftbar"&gt;
&lt;div class="card-body p-3 p-lg-4"&gt;
&lt;div class="d-flex gap-3 align-items-start mb-2"&gt;
&lt;div class="rw-stepno"&gt;1&lt;/div&gt;
&lt;div&gt;
&lt;h3 class="h6 fw-bold mb-1"&gt;整理軸を固定する&lt;/h3&gt;
&lt;p class="mb-0 rw-muted"&gt;まず並べ方を決める。軸が固定されるほど設問で再現が安定します。&lt;/p&gt;
&lt;/div&gt;
&lt;/div&gt;
&lt;div class="rw-diagram mt-3"&gt;
&lt;div class="fw-bold text-primary mb-2"&gt;整理の型（基本）&lt;/div&gt;
&lt;div class="mb-1"&gt;&lt;span class="fw-bold"&gt;地理&lt;/span&gt;：地形 &lt;span class="rw-arrow"&gt;→&lt;/span&gt; 気候 &lt;span class="rw-arrow"&gt;→&lt;/span&gt; 産業 &lt;span class="rw-arrow"&gt;→&lt;/span&gt; くらし&lt;/div&gt;
&lt;div class="mb-1"&gt;&lt;span class="fw-bold"&gt;歴史&lt;/span&gt;：原因 &lt;span class="rw-arrow"&gt;→&lt;/span&gt; 転換 &lt;span class="rw-arrow"&gt;→&lt;/span&gt; 結果&lt;/div&gt;
&lt;div class="mb-0"&gt;&lt;span class="fw-bold"&gt;公民&lt;/span&gt;：役割 &lt;span class="rw-arrow"&gt;→&lt;/span&gt; 手続き &lt;span class="rw-arrow"&gt;→&lt;/span&gt; 具体例&lt;/div&gt;
&lt;/div&gt;
&lt;/div&gt;
&lt;/div&gt;
&lt;/div&gt;
&lt;div class="col-lg-4"&gt;
&lt;div class="card rw-radius rw-card h-100 rw-leftbar"&gt;
&lt;div class="card-body p-3 p-lg-4"&gt;
&lt;div class="d-flex gap-3 align-items-start mb-2"&gt;
&lt;div class="rw-stepno"&gt;2&lt;/div&gt;
&lt;div&gt;
&lt;h3 class="h6 fw-bold mb-1"&gt;1テーマ1枚に圧縮する&lt;/h3&gt;
&lt;p class="mb-0 rw-muted"&gt;整理は増やすほど回りません。1枚で閉じると復習が回り、更新できます。&lt;/p&gt;
&lt;/div&gt;
&lt;/div&gt;
&lt;div class="rw-tablewrap mt-3"&gt;
&lt;div class="table-responsive"&gt;
&lt;table class="table table-bordered align-middle"&gt;
&lt;thead class="table-primary"&gt;
&lt;tr&gt;
&lt;th style="width: 34%;"&gt;パーツ&lt;/th&gt;
&lt;th&gt;書く内容（最小）&lt;/th&gt;
&lt;/tr&gt;
&lt;/thead&gt;
&lt;tbody&gt;
&lt;tr&gt;
&lt;th class="text-primary"&gt;見出し&lt;/th&gt;
&lt;td&gt;テーマ名（例：米作が盛んな地域）&lt;/td&gt;
&lt;/tr&gt;
&lt;tr&gt;
&lt;th class="text-primary"&gt;矢印&lt;/th&gt;
&lt;td&gt;整理軸に沿って因果・前後・手続きをつなぐ&lt;/td&gt;
&lt;/tr&gt;
&lt;tr&gt;
&lt;th class="text-primary"&gt;具体例&lt;/th&gt;
&lt;td&gt;代表だけ＋資料で出やすいもの&lt;/td&gt;
&lt;/tr&gt;
&lt;tr&gt;
&lt;th class="text-primary"&gt;一文&lt;/th&gt;
&lt;td&gt;条件→変化→結論の型で理由を1文&lt;/td&gt;
&lt;/tr&gt;
&lt;/tbody&gt;
&lt;/table&gt;
&lt;/div&gt;
&lt;/div&gt;
&lt;/div&gt;
&lt;/div&gt;
&lt;/div&gt;
&lt;div class="col-lg-4"&gt;
&lt;div class="card rw-radius rw-card h-100 rw-leftbar"&gt;
&lt;div class="card-body p-3 p-lg-4"&gt;
&lt;div class="d-flex gap-3 align-items-start mb-2"&gt;
&lt;div class="rw-stepno"&gt;3&lt;/div&gt;
&lt;div&gt;
&lt;h3 class="h6 fw-bold mb-1"&gt;設問で使って更新する&lt;/h3&gt;
&lt;p class="mb-0 rw-muted"&gt;整理は問題で使って初めて得点に変わります。ミスは矢印と一文に戻して修正。&lt;/p&gt;
&lt;/div&gt;
&lt;/div&gt;
&lt;div class="alert rw-callout rw-radius mt-3 mb-0"&gt;&lt;span class="badge text-bg-primary me-2"&gt;運用&lt;/span&gt;&lt;br /&gt;
1テーマにつき「資料1枚＋設問2問」だけ。&lt;br /&gt;
間違いは1枚整理に反映して終える。&lt;/div&gt;
&lt;/div&gt;
&lt;/div&gt;
&lt;/div&gt;
&lt;/div&gt;
&lt;div class="alert rw-callout rw-radius mt-3 mb-0"&gt;社会全体の設計（配分・教材・直前期）を整えるなら&lt;br /&gt;
&lt;a class="link-primary fw-bold" href="https://jukureiwa.com/tips/syakaibenkyou/"&gt;社会の勉強法（全体像）&lt;/a&gt;&lt;br /&gt;
を起点にすると、整理テーマの優先順位が決めやすくなります。&lt;/div&gt;
&lt;/section&gt;
&lt;p&gt;&lt;!-- =============================== S4 =============================== --&gt;&lt;/p&gt;
&lt;section class="rw-section"&gt;
&lt;h2 id="s4" class="h4 fw-bold border-bottom pb-2 mb-3 rw-anchor"&gt;よくあるミスと修正（誤答例→直し方）&lt;/h2&gt;
&lt;div class="row g-3"&gt;
&lt;div class="col-lg-6"&gt;
&lt;div class="card rw-radius rw-card h-100"&gt;
&lt;div class="card-body p-3 p-lg-4"&gt;
&lt;div class="d-flex flex-wrap gap-2 align-items-center mb-2"&gt;
&lt;p&gt;&lt;span class="badge text-bg-danger"&gt;誤答パターン&lt;/span&gt;&lt;/p&gt;
&lt;h3 class="h6 fw-bold mb-0"&gt;まとめが文章だらけで復習が止まる&lt;/h3&gt;
&lt;/div&gt;
&lt;p class="mb-3 rw-muted"&gt;文章が増えるほど見返せず、「読んだ気」で終わりやすくなります。&lt;/p&gt;
&lt;div class="alert rw-callout rw-radius mb-0"&gt;&lt;span class="badge text-bg-primary me-2"&gt;修正&lt;/span&gt;&lt;br /&gt;
1テーマ1枚へ圧縮（見出し＋矢印＋例＋一文）。&lt;/div&gt;
&lt;/div&gt;
&lt;/div&gt;
&lt;/div&gt;
&lt;div class="col-lg-6"&gt;
&lt;div class="card rw-radius rw-card h-100"&gt;
&lt;div class="card-body p-3 p-lg-4"&gt;
&lt;div class="d-flex flex-wrap gap-2 align-items-center mb-2"&gt;
&lt;p&gt;&lt;span class="badge text-bg-danger"&gt;誤答パターン&lt;/span&gt;&lt;/p&gt;
&lt;h3 class="h6 fw-bold mb-0"&gt;地理・歴史・公民を同じ暗記で回す&lt;/h3&gt;
&lt;/div&gt;
&lt;p class="mb-3 rw-muted"&gt;問われ方が違うため、必要な順番が作れず、点に変換されにくくなります。&lt;/p&gt;
&lt;div class="alert rw-callout rw-radius mb-0"&gt;&lt;span class="badge text-bg-primary me-2"&gt;修正&lt;/span&gt;&lt;br /&gt;
地理＝因果、歴史＝流れ、公民＝しくみでフォーマットを統一する。&lt;/div&gt;
&lt;/div&gt;
&lt;/div&gt;
&lt;/div&gt;
&lt;div class="col-12"&gt;
&lt;div class="card rw-radius rw-card"&gt;
&lt;div class="card-body p-3 p-lg-4"&gt;
&lt;div class="d-flex flex-wrap gap-2 align-items-center mb-2"&gt;
&lt;p&gt;&lt;span class="badge text-bg-danger"&gt;誤答パターン&lt;/span&gt;&lt;/p&gt;
&lt;h3 class="h6 fw-bold mb-0"&gt;一問一答で満足し、資料・理由問題に接続できない&lt;/h3&gt;
&lt;/div&gt;
&lt;p class="mb-3 rw-muted"&gt;差がつくのは資料・グラフ・理由説明。整理は「使う」練習までセットです。&lt;/p&gt;
&lt;div class="alert rw-callout rw-radius mb-0"&gt;&lt;span class="badge text-bg-primary me-2"&gt;修正&lt;/span&gt;&lt;br /&gt;
資料1枚＋設問2問を固定。ミスを矢印／一文に反映して更新する。&lt;/div&gt;
&lt;/div&gt;
&lt;/div&gt;
&lt;/div&gt;
&lt;/div&gt;
&lt;/section&gt;
&lt;p&gt;&lt;!-- =============================== S5 =============================== --&gt;&lt;/p&gt;
&lt;section class="rw-section"&gt;
&lt;h2 id="s5" class="h4 fw-bold border-bottom pb-2 mb-3 rw-anchor"&gt;家庭での回し方（週の設計／チェック）&lt;/h2&gt;
&lt;p class="mb-3"&gt;整理は「作る」より「更新」回数が重要です。&lt;strong class="rw-marker"&gt;整理→設問→更新&lt;/strong&gt;が週で回る形を作ります。&lt;/p&gt;
&lt;div class="rw-tablewrap mb-3"&gt;
&lt;div class="table-responsive"&gt;
&lt;table class="table table-bordered align-middle"&gt;
&lt;thead class="table-primary"&gt;
&lt;tr&gt;
&lt;th style="width: 22%;"&gt;時間&lt;/th&gt;
&lt;th&gt;やること&lt;/th&gt;
&lt;th style="width: 30%;"&gt;チェック（合格ライン）&lt;/th&gt;
&lt;/tr&gt;
&lt;/thead&gt;
&lt;tbody&gt;
&lt;tr&gt;
&lt;th class="text-primary"&gt;平日（10〜15分）&lt;/th&gt;
&lt;td&gt;1テーマ1枚を見直す → 矢印の順に説明 → 抜けを補う（最大10個）&lt;/td&gt;
&lt;td&gt;理由を条件→変化→結論の一文で言える&lt;/td&gt;
&lt;/tr&gt;
&lt;tr&gt;
&lt;th class="text-primary"&gt;週末（30〜45分）&lt;/th&gt;
&lt;td&gt;資料1枚＋設問2問 → ミスを矢印／一文へ反映して更新&lt;/td&gt;
&lt;td&gt;根拠（資料のどこ）を示して答えを作れる&lt;/td&gt;
&lt;/tr&gt;
&lt;tr&gt;
&lt;th class="text-primary"&gt;週末（5分）&lt;/th&gt;
&lt;td&gt;今週の更新ポイントを1行でメモ（何を直したか）&lt;/td&gt;
&lt;td&gt;次週テーマが決まっている&lt;/td&gt;
&lt;/tr&gt;
&lt;/tbody&gt;
&lt;/table&gt;
&lt;/div&gt;
&lt;/div&gt;
&lt;div class="alert rw-callout rw-radius mb-0"&gt;暗記の回し方が止まっている場合は&lt;br /&gt;
&lt;a class="link-primary fw-bold" href="https://jukureiwa.com/tips/syakaianki/"&gt;暗記（回し方）&lt;/a&gt;&lt;br /&gt;
を先に整えると、整理の更新が回りやすくなります。&lt;/div&gt;
&lt;/section&gt;
&lt;p&gt;&lt;!-- =============================== S6 FAQ =============================== --&gt;&lt;/p&gt;
&lt;section class="rw-section"&gt;
&lt;h2 id="s6" class="h4 fw-bold border-bottom pb-2 mb-3 rw-anchor"&gt;FAQ（よくある質問）&lt;/h2&gt;
&lt;div id="rwFaq" class="accordion"&gt;
&lt;div class="accordion-item"&gt;
&lt;h3 id="q1" class="accordion-header"&gt;&lt;button class="accordion-button" type="button" data-bs-toggle="collapse" data-bs-target="#a1" aria-expanded="true" aria-controls="a1"&gt;&lt;br /&gt;
整理って、結局ノートをきれいに作ることですか？&lt;br /&gt;
&lt;/button&gt;&lt;/h3&gt;
&lt;div id="a1" class="accordion-collapse collapse show" aria-labelledby="q1" data-bs-parent="#rwFaq"&gt;
&lt;div class="accordion-body"&gt;きれいさは目的ではありません。整理は&lt;strong&gt;設問が求める順番で知識を並べ替える&lt;/strong&gt;ことです。&lt;br /&gt;
文章が増えるほど復習が止まりやすいので、1テーマ1枚（見出し＋矢印＋例＋一文）に圧縮します。&lt;/div&gt;
&lt;/div&gt;
&lt;/div&gt;
&lt;div class="accordion-item"&gt;
&lt;h3 id="q2" class="accordion-header"&gt;&lt;button class="accordion-button collapsed" type="button" data-bs-toggle="collapse" data-bs-target="#a2" aria-expanded="false" aria-controls="a2"&gt;&lt;br /&gt;
一問一答をやっているのに点が伸びません&lt;br /&gt;
&lt;/button&gt;&lt;/h3&gt;
&lt;div id="a2" class="accordion-collapse collapse" aria-labelledby="q2" data-bs-parent="#rwFaq"&gt;
&lt;div class="accordion-body"&gt;一問一答は入口として有効ですが、得点差がつくのは資料・グラフ・理由です。&lt;br /&gt;
1テーマ1枚を作ったら「資料1枚＋設問2問」を当て、ミスを矢印と一文に反映して更新してください。&lt;/div&gt;
&lt;/div&gt;
&lt;/div&gt;
&lt;div class="accordion-item"&gt;
&lt;h3 id="q3" class="accordion-header"&gt;&lt;button class="accordion-button collapsed" type="button" data-bs-toggle="collapse" data-bs-target="#a3" aria-expanded="false" aria-controls="a3"&gt;&lt;br /&gt;
地理・歴史・公民、どれから整理すべきですか？&lt;br /&gt;
&lt;/button&gt;&lt;/h3&gt;
&lt;div id="a3" class="accordion-collapse collapse" aria-labelledby="q3" data-bs-parent="#rwFaq"&gt;
&lt;div class="accordion-body"&gt;まずは失点が大きいところからで構いません。迷うなら、地理（因果）→歴史（流れ）→公民（しくみ）の順で、&lt;br /&gt;
同じフォーマットの1枚を増やすと整理が崩れにくくなります。&lt;/div&gt;
&lt;/div&gt;
&lt;/div&gt;
&lt;div class="accordion-item"&gt;
&lt;h3 id="q4" class="accordion-header"&gt;&lt;button class="accordion-button collapsed" type="button" data-bs-toggle="collapse" data-bs-target="#a4" aria-expanded="false" aria-controls="a4"&gt;&lt;br /&gt;
整理が増えて管理できません&lt;br /&gt;
&lt;/button&gt;&lt;/h3&gt;
&lt;div id="a4" class="accordion-collapse collapse" aria-labelledby="q4" data-bs-parent="#rwFaq"&gt;
&lt;div class="accordion-body"&gt;テーマを増やしすぎると破綻します。週に1〜2テーマに絞り、更新を優先してください。&lt;br /&gt;
「作る」より「直す」回数を増やすほど、少ない枚数でも得点が安定します。&lt;/div&gt;
&lt;/div&gt;
&lt;/div&gt;
&lt;/div&gt;
&lt;/section&gt;
&lt;p&gt;&lt;!-- =============================== S7 Next + CTA =============================== --&gt;&lt;/p&gt;
&lt;section class="rw-section mb-0"&gt;
&lt;h2 id="s7" class="h4 fw-bold border-bottom pb-2 mb-3 rw-anchor"&gt;次に読む＋講座のご案内&lt;/h2&gt;
&lt;div class="row g-3"&gt;
&lt;div class="col-lg-6"&gt;
&lt;div class="card rw-radius rw-card h-100"&gt;
&lt;div class="card-body p-3 p-lg-4"&gt;
&lt;div class="d-flex align-items-center justify-content-between mb-2"&gt;&lt;span class="badge text-bg-primary"&gt;次の1本&lt;/span&gt;&lt;br /&gt;
&lt;span class="small text-muted"&gt;迷うときの導線&lt;/span&gt;&lt;/div&gt;
&lt;div class="list-group"&gt;&lt;a class="list-group-item list-group-item-action" href="https://jukureiwa.com/tips/naaymi_hub/"&gt;&lt;br /&gt;
社会が伸びない原因を整理する（悩み別の全体像）&lt;br /&gt;
&lt;/a&gt;&lt;br /&gt;
&lt;a class="list-group-item list-group-item-action" href="https://jukureiwa.com/tips/syakaianki/"&gt;&lt;br /&gt;
社会の暗記｜定着する回し方（整理が回る土台）&lt;br /&gt;
&lt;/a&gt;&lt;br /&gt;
&lt;a class="list-group-item list-group-item-action" href="https://jukureiwa.com/tips/syakaibenkyou/"&gt;&lt;br /&gt;
社会の勉強法（配分・教材・直前期の全体設計）&lt;br /&gt;
&lt;/a&gt;&lt;/div&gt;
&lt;p class="rw-note mt-3 mb-0"&gt;整理は「全体設計（配分）」があるほど、優先順位が決まり、更新が回ります。&lt;/p&gt;
&lt;/div&gt;
&lt;/div&gt;
&lt;/div&gt;
&lt;div class="col-lg-6"&gt;
&lt;div class="card rw-radius rw-card h-100"&gt;
&lt;div class="card-body p-3 p-lg-4"&gt;
&lt;div class="d-flex align-items-center justify-content-between mb-2"&gt;&lt;span class="badge text-bg-primary"&gt;講座案内&lt;/span&gt;&lt;br /&gt;
&lt;span class="small text-muted"&gt;押し付けない導線&lt;/span&gt;&lt;/div&gt;
&lt;p class="mb-3 rw-muted"&gt;整理の型は家庭でも作れます。ただ、志望校の出題傾向や現在の失点（資料／記述／暗記）によって&lt;br /&gt;
直す順番は変わります。状況整理から組み直す選択肢もあります。&lt;/p&gt;
&lt;div class="d-grid gap-2 d-sm-flex"&gt;&lt;a class="btn btn-primary px-4" href="https://jukureiwa.com/honka/"&gt;本科（継続）&lt;/a&gt;&lt;br /&gt;
&lt;a class="btn btn-outline-primary px-4" href="https://jukureiwa.com/tanpatsu/"&gt;単発（スポット）&lt;/a&gt;&lt;/div&gt;
&lt;div class="alert rw-callout rw-radius mt-3 mb-0"&gt;
&lt;div class="fw-bold text-primary mb-1"&gt;判断基準&lt;/div&gt;
&lt;div class="small"&gt;1テーマ1枚→資料1枚＋設問2問→更新が週で回るか。&lt;br /&gt;
回らない場合は、範囲やテーマの絞り方から整えるのが安全です。&lt;/div&gt;
&lt;/div&gt;
&lt;/div&gt;
&lt;/div&gt;
&lt;/div&gt;
&lt;/div&gt;
&lt;/section&gt;
&lt;p&gt;&amp;nbsp;&lt;/p&gt;
&lt;/div&gt;
&lt;/div&gt;
&lt;/div&gt;
&lt;section class="veu_cta" id="veu_cta-197"&gt;&lt;h1 class="cta_title"&gt;本科「地理の完成」≪８回完結講座≫&lt;/h1&gt;&lt;div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地理分野は「どこに何があるのか」「どこで何が行われているのか」を正しく理解することに尽きます。したがって「場所」つまり「地図」をベースにおいて理解を進めないと、きちんと知識を積み上げることが出来ません。当塾では、常に「どこ」というポイントに軸足を置きながら、様々な事象・現象を正しく理解させるように指導を行っていきます。&lt;/div&gt;&lt;div class="cta_body_link"&gt;&lt;a href="https://jukureiwa.com/honka/" class="btn btn-primary btn-block btn-lg" target="_blank"&gt;開講講座：本科「地理の完成」≪８回完結講座≫&lt;/a&gt;&lt;/div&gt;&lt;/div&gt;&lt;!--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</si>
  <si>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https://jukureiwa.com/tips/uonzu/
【検出された不自然ワード】
- 崩れ
- 型
- 迷い
- 保留
- 固定
- 手順
- 立て直
- 内部リンク
- 設計
- 整え
【本文】
------
&lt;p&gt;&lt;!-- =============================== 令和｜MC本文（WordPress貼り付け用） Bootstrap5前提／テーマカラー：青（濃色＋コントラスト強め） ※H1は投稿タイトル想定（本文はH2/H3中心） =============================== --&gt;&lt;/p&gt;
&lt;style&gt;
  /* ===== Reiwa Blue UI (Bootstrap5想定) ===== */&lt;br /&gt;  .rw-wrap{max-width:980px;margin:0 auto;}&lt;br /&gt;  .rw{--rw:#0d6efd; --rw2:#e9f2ff; --rw3:#f6f9ff; --tx:#1f2937; --muted:#6b7280; --bd:rgba(13,110,253,.18); --shadow:0 12px 28px rgba(2,6,23,.08);}&lt;br /&gt;  .rw{color:var(--tx); line-height:1.85; font-size:16px;}&lt;br /&gt;  .rw a{color:var(--rw); text-decoration: underline; text-underline-offset:.18em;}&lt;br /&gt;  .rw a:hover{opacity:.9;}&lt;br /&gt;  .rw-card{border:1px solid var(--bd); box-shadow:var(--shadow); border-radius:18px; overflow:hidden; background:#fff;}&lt;br /&gt;  .rw-soft{background:linear-gradient(180deg, var(--rw2), #fff);}&lt;br /&gt;  .rw-kicker{letter-spacing:.08em; font-size:.78rem; color:rgba(13,110,253,.85); font-weight:700;}&lt;br /&gt;  .rw-title{font-weight:800; letter-spacing:.01em;}&lt;br /&gt;  .rw-badge{border:1px solid var(--bd); background:rgba(13,110,253,.08); color:#0b5ed7;}&lt;br /&gt;  .rw-rule{border-left:6px solid var(--rw); background:linear-gradient(180deg, rgba(13,110,253,.10), #fff); border-radius:16px; border:1px solid var(--bd);}&lt;br /&gt;  .rw-chip{display:inline-flex; align-items:center; gap:.35rem; padding:.2rem .55rem; border-radius:999px; border:1px solid var(--bd); background:rgba(13,110,253,.06); color:#0b5ed7; font-weight:700; font-size:.82rem;}&lt;br /&gt;  .rw-list li{margin:.35rem 0;}&lt;br /&gt;  .rw-mini{color:var(--muted); font-size:.95rem;}&lt;br /&gt;  .rw-hr{border:0; height:1px; background:linear-gradient(90deg, transparent, rgba(13,110,253,.35), transparent); margin:1.25rem 0;}&lt;br /&gt;  .rw-callout{border:1px dashed rgba(13,110,253,.35); background:rgba(13,110,253,.05); border-radius:16px;}&lt;br /&gt;  .rw-btn{border-radius:999px; font-weight:800;}&lt;br /&gt;  .rw-btn-outline{border-width:2px;}&lt;br /&gt;  .rw-steps .step{border:1px solid var(--bd); border-radius:16px; background:#fff;}&lt;br /&gt;  .rw-steps .step .n{width:38px;height:38px; border-radius:12px; background:rgba(13,110,253,.12); color:#0b5ed7; display:flex; align-items:center; justify-content:center; font-weight:900;}&lt;br /&gt;  .rw-table th{background:rgba(13,110,253,.08);}&lt;br /&gt;  @media (min-width: 992px){&lt;br /&gt;    .rw{font-size:17px;}&lt;br /&gt;  }&lt;br /&gt;&lt;/style&gt;
&lt;p&gt;&lt;a class="btn btn-outline-primary btn-sm" href="https://jukureiwa.com/tips/naaymi_hub/"&gt;社会の悩み一覧（ハブ）へ&lt;/a&gt;&lt;/p&gt;
&lt;div class="rw rw-wrap container my-4"&gt;
&lt;p&gt;&lt;!-- Hero / Lead --&gt;&lt;/p&gt;
&lt;section class="rw-card rw-soft p-4 p-lg-5 mb-4"&gt;
&lt;div class="d-flex flex-column flex-lg-row align-items-start gap-3"&gt;
&lt;div class="flex-grow-1"&gt;
&lt;div class="rw-kicker mb-2"&gt;雨温図の「読めたはず」を点に変える&lt;/div&gt;
&lt;h2 class="rw-title h3 mb-3"&gt;雨温図は追えるのに、設問になると判断が止まる&lt;/h2&gt;
&lt;p class="mb-3"&gt;気温と降水量の線は読めるのに、梅雨・季節風・台風を問われると根拠が言えない。&lt;br /&gt;
こうしたズレは知識不足というより、&lt;strong&gt;見ているポイントの順番&lt;/strong&gt;が崩れて起きることが多い。&lt;/p&gt;
&lt;div class="rw-rule p-3 p-lg-4"&gt;
&lt;div class="d-flex flex-wrap gap-2 mb-2"&gt;&lt;span class="rw-chip"&gt;気温差&lt;/span&gt;&lt;br /&gt;
&lt;span class="rw-chip"&gt;降水の山&lt;/span&gt;&lt;br /&gt;
&lt;span class="rw-chip"&gt;乾湿の季節&lt;/span&gt;&lt;/div&gt;
&lt;p class="mb-0"&gt;雨温図を「暗記の補助」ではなく、&lt;strong&gt;判断の根拠を引き出す道具&lt;/strong&gt;として使うために、&lt;br /&gt;
まずはこの3点を固定する。&lt;/p&gt;
&lt;/div&gt;
&lt;/div&gt;
&lt;aside class="col-12 col-lg-4"&gt;
&lt;div class="rw-card p-3 p-lg-4"&gt;
&lt;div class="d-flex align-items-center justify-content-between mb-2"&gt;&lt;span class="rw-badge badge rounded-pill px-3 py-2"&gt;この記事で整理すること&lt;/span&gt;&lt;/div&gt;
&lt;ul class="rw-list mb-0"&gt;
&lt;li&gt;雨温図で最初に確認すべき三つの視点&lt;/li&gt;
&lt;li&gt;季節風・梅雨・台風を「雨温図→理由→地域」で接続&lt;/li&gt;
&lt;li&gt;典型の誤答パターンと、その場での修正行動&lt;/li&gt;
&lt;li&gt;家庭で回すためのチェックルール（15分設計）&lt;/li&gt;
&lt;/ul&gt;
&lt;/div&gt;
&lt;/aside&gt;
&lt;/div&gt;
&lt;/section&gt;
&lt;p&gt;&lt;!-- Section: 状況整理 --&gt;&lt;/p&gt;
&lt;section id="check" class="rw-card p-4 p-lg-5 mb-4"&gt;
&lt;div class="d-flex align-items-start justify-content-between flex-wrap gap-2 mb-2"&gt;
&lt;h2 class="h4 fw-bold mb-0"&gt;まず状況整理｜どこで止まっているか&lt;/h2&gt;
&lt;p&gt;&lt;span class="rw-badge badge rounded-pill px-3 py-2"&gt;チェック項目&lt;/span&gt;&lt;/p&gt;
&lt;/div&gt;
&lt;p class="rw-mini mb-3"&gt;当てはまる数が多いほど、雨温図が「読めていない」のではなく「判断に変換できていない」状態に近い。&lt;/p&gt;
&lt;div class="row g-3"&gt;
&lt;div class="col-12 col-lg-6"&gt;
&lt;div class="rw-callout p-3 p-lg-4 h-100"&gt;
&lt;ul class="rw-list mb-0"&gt;
&lt;li&gt;気温の高低だけで地域を決めている&lt;/li&gt;
&lt;li&gt;降水量の合計は見るが、&lt;strong&gt;山の位置（季節）&lt;/strong&gt;を見ていない&lt;/li&gt;
&lt;li&gt;「夏に雨が多い＝梅雨」と即断している&lt;/li&gt;
&lt;/ul&gt;
&lt;/div&gt;
&lt;/div&gt;
&lt;div class="col-12 col-lg-6"&gt;
&lt;div class="rw-callout p-3 p-lg-4 h-100"&gt;
&lt;ul class="rw-list mb-0"&gt;
&lt;li&gt;季節風・台風は別暗記で、雨温図と結びついていない&lt;/li&gt;
&lt;li&gt;選択肢を消去せず、最初の印象で選んでいる&lt;/li&gt;
&lt;li&gt;根拠を問われると、言葉だけが先に出る&lt;/li&gt;
&lt;/ul&gt;
&lt;/div&gt;
&lt;/div&gt;
&lt;/div&gt;
&lt;div class="rw-hr"&gt;&lt;/div&gt;
&lt;div class="alert alert-primary mb-0" style="border-radius: 16px;" role="alert"&gt;ここで増やすべきは暗記量ではなく、&lt;strong&gt;見る順番の固定&lt;/strong&gt;。順番が決まると、用語は「当てはめるだけ」になる。&lt;/div&gt;
&lt;/section&gt;
&lt;p&gt;&lt;!-- Section: 原因 --&gt;&lt;/p&gt;
&lt;section id="cause" class="rw-card p-4 p-lg-5 mb-4"&gt;
&lt;div class="d-flex align-items-start justify-content-between flex-wrap gap-2 mb-2"&gt;
&lt;h2 class="h4 fw-bold mb-0"&gt;原因の切り分け｜典型パターン3つ&lt;/h2&gt;
&lt;p&gt;&lt;span class="rw-badge badge rounded-pill px-3 py-2"&gt;症状→原因→修正行動&lt;/span&gt;&lt;/p&gt;
&lt;/div&gt;
&lt;div id="rwCause" class="accordion"&gt;
&lt;div class="accordion-item" style="border-radius: 16px; overflow: hidden; border: 1px solid rgba(13,110,253,.18);"&gt;
&lt;h3 class="accordion-header"&gt;&lt;button class="accordion-button fw-bold" type="button" data-bs-toggle="collapse" data-bs-target="#c1" aria-expanded="true" aria-controls="c1"&gt;&lt;br /&gt;
パターン1：平均値だけ見て判断する&lt;br /&gt;
&lt;/button&gt;&lt;/h3&gt;
&lt;div id="c1" class="accordion-collapse collapse show" data-bs-parent="#rwCause"&gt;
&lt;div class="accordion-body"&gt;
&lt;ul class="rw-list mb-0"&gt;
&lt;li&gt;&lt;strong&gt;症状&lt;/strong&gt;：年平均気温や年間降水量だけで地域を決める&lt;/li&gt;
&lt;li&gt;&lt;strong&gt;原因&lt;/strong&gt;：設問は「季節差」を見たいのに、年単位で処理している&lt;/li&gt;
&lt;li&gt;&lt;strong&gt;修正行動&lt;/strong&gt;：&lt;strong&gt;気温差（年較差）&lt;/strong&gt;と&lt;strong&gt;降水の山の位置&lt;/strong&gt;を最初に確認する&lt;/li&gt;
&lt;/ul&gt;
&lt;/div&gt;
&lt;/div&gt;
&lt;/div&gt;
&lt;div class="accordion-item mt-3" style="border-radius: 16px; overflow: hidden; border: 1px solid rgba(13,110,253,.18);"&gt;
&lt;h3 class="accordion-header"&gt;&lt;button class="accordion-button collapsed fw-bold" type="button" data-bs-toggle="collapse" data-bs-target="#c2" aria-expanded="false" aria-controls="c2"&gt;&lt;br /&gt;
パターン2：用語と図が分離している&lt;br /&gt;
&lt;/button&gt;&lt;/h3&gt;
&lt;div id="c2" class="accordion-collapse collapse" data-bs-parent="#rwCause"&gt;
&lt;div class="accordion-body"&gt;
&lt;ul class="rw-list mb-0"&gt;
&lt;li&gt;&lt;strong&gt;症状&lt;/strong&gt;：梅雨・季節風・台風は説明できるが、雨温図では拾えない&lt;/li&gt;
&lt;li&gt;&lt;strong&gt;原因&lt;/strong&gt;：用語を文章でしか覚えておらず、図の情報に変換できない&lt;/li&gt;
&lt;li&gt;&lt;strong&gt;修正行動&lt;/strong&gt;：まず「&lt;strong&gt;どの月に雨が増えるか&lt;/strong&gt;」を見て、あとから用語を当てる&lt;/li&gt;
&lt;/ul&gt;
&lt;/div&gt;
&lt;/div&gt;
&lt;/div&gt;
&lt;div class="accordion-item mt-3" style="border-radius: 16px; overflow: hidden; border: 1px solid rgba(13,110,253,.18);"&gt;
&lt;h3 class="accordion-header"&gt;&lt;button class="accordion-button collapsed fw-bold" type="button" data-bs-toggle="collapse" data-bs-target="#c3" aria-expanded="false" aria-controls="c3"&gt;&lt;br /&gt;
パターン3：地域を先に決めに行く&lt;br /&gt;
&lt;/button&gt;&lt;/h3&gt;
&lt;div id="c3" class="accordion-collapse collapse" data-bs-parent="#rwCause"&gt;
&lt;div class="accordion-body"&gt;
&lt;ul class="rw-list mb-0"&gt;
&lt;li&gt;&lt;strong&gt;症状&lt;/strong&gt;：日本海側・太平洋側を即断する&lt;/li&gt;
&lt;li&gt;&lt;strong&gt;原因&lt;/strong&gt;：地名暗記に引っ張られて、図の確認が後回しになる&lt;/li&gt;
&lt;li&gt;&lt;strong&gt;修正行動&lt;/strong&gt;：&lt;strong&gt;図→現象→地域&lt;/strong&gt;の順を厳守する（地域名は最後）&lt;/li&gt;
&lt;/ul&gt;
&lt;/div&gt;
&lt;/div&gt;
&lt;/div&gt;
&lt;/div&gt;
&lt;/section&gt;
&lt;p&gt;&lt;!-- Section: 立て直し手順 --&gt;&lt;/p&gt;
&lt;section id="steps" class="rw-card p-4 p-lg-5 mb-4"&gt;
&lt;div class="d-flex align-items-start justify-content-between flex-wrap gap-2 mb-2"&gt;
&lt;h2 class="h4 fw-bold mb-0"&gt;立て直しの手順｜今日・今週・今月&lt;/h2&gt;
&lt;p&gt;&lt;span class="rw-badge badge rounded-pill px-3 py-2"&gt;ステップ設計&lt;/span&gt;&lt;/p&gt;
&lt;/div&gt;
&lt;div class="row g-3 rw-steps"&gt;
&lt;div class="col-12 col-lg-4"&gt;
&lt;div class="step p-3 p-lg-4 h-100"&gt;
&lt;div class="d-flex align-items-center gap-3 mb-2"&gt;
&lt;div class="n"&gt;今日&lt;/div&gt;
&lt;div class="fw-bold"&gt;3分で「見る順番」を固定&lt;/div&gt;
&lt;/div&gt;
&lt;ol class="mb-0"&gt;
&lt;li&gt;気温の&lt;strong&gt;最高月と最低月&lt;/strong&gt;を確認（差を見る）&lt;/li&gt;
&lt;li&gt;降水量の&lt;strong&gt;山が何月か&lt;/strong&gt;を見る&lt;/li&gt;
&lt;li&gt;乾く季節と湿る季節を言語化する&lt;/li&gt;
&lt;/ol&gt;
&lt;/div&gt;
&lt;/div&gt;
&lt;div class="col-12 col-lg-4"&gt;
&lt;div class="step p-3 p-lg-4 h-100"&gt;
&lt;div class="d-flex align-items-center gap-3 mb-2"&gt;
&lt;div class="n"&gt;今週&lt;/div&gt;
&lt;div class="fw-bold"&gt;現象と接続して根拠を作る&lt;/div&gt;
&lt;/div&gt;
&lt;ul class="rw-list mb-0"&gt;
&lt;li&gt;夏に雨が集中 → &lt;strong&gt;梅雨・台風&lt;/strong&gt;を疑う&lt;/li&gt;
&lt;li&gt;冬に雨（雪）が多い → &lt;strong&gt;季節風&lt;/strong&gt;を疑う&lt;/li&gt;
&lt;li&gt;年較差が小さい → &lt;strong&gt;海の影響&lt;/strong&gt;を疑う&lt;/li&gt;
&lt;/ul&gt;
&lt;div class="mt-3 small text-muted"&gt;判断軸を揃えるために、地理の基礎整理を一度通しておくと迷いが減る。&lt;br /&gt;
&lt;a href="https://jukureiwa.com/tips/honka_chiri/"&gt;地理の判断軸を揃える（資料問題の前提づくり）&lt;/a&gt;&lt;/div&gt;
&lt;/div&gt;
&lt;/div&gt;
&lt;div class="col-12 col-lg-4"&gt;
&lt;div class="step p-3 p-lg-4 h-100"&gt;
&lt;div class="d-flex align-items-center gap-3 mb-2"&gt;
&lt;div class="n"&gt;今月&lt;/div&gt;
&lt;div class="fw-bold"&gt;選択肢処理の型を作る&lt;/div&gt;
&lt;/div&gt;
&lt;ul class="rw-list mb-0"&gt;
&lt;li&gt;「すべて当てはまる」は最後まで保留&lt;/li&gt;
&lt;li&gt;数値が具体的な選択肢は図で照合して検証&lt;/li&gt;
&lt;li&gt;用語だけの選択肢は&lt;strong&gt;図で裏取り&lt;/strong&gt;して残す&lt;/li&gt;
&lt;/ul&gt;
&lt;/div&gt;
&lt;/div&gt;
&lt;/div&gt;
&lt;div class="rw-hr"&gt;&lt;/div&gt;
&lt;div class="rw-card p-3 p-lg-4" style="border: 1px solid rgba(13,110,253,.22);"&gt;
&lt;div class="fw-bold mb-2"&gt;雨温図の「3点固定」チェック&lt;/div&gt;
&lt;div class="table-responsive"&gt;
&lt;table class="table table-sm align-middle rw-table mb-0"&gt;
&lt;thead&gt;
&lt;tr&gt;
&lt;th style="min-width: 180px;"&gt;見る項目&lt;/th&gt;
&lt;th&gt;具体的に何を見るか&lt;/th&gt;
&lt;th style="min-width: 180px;"&gt;言い換え（答えの根拠）&lt;/th&gt;
&lt;/tr&gt;
&lt;/thead&gt;
&lt;tbody&gt;
&lt;tr&gt;
&lt;td&gt;&lt;strong&gt;気温差（年較差）&lt;/strong&gt;&lt;/td&gt;
&lt;td&gt;最高月−最低月の差&lt;/td&gt;
&lt;td&gt;内陸／海の影響の強さ&lt;/td&gt;
&lt;/tr&gt;
&lt;tr&gt;
&lt;td&gt;&lt;strong&gt;降水の山&lt;/strong&gt;&lt;/td&gt;
&lt;td&gt;ピークが6月寄りか9月寄りか／冬に多いか&lt;/td&gt;
&lt;td&gt;梅雨／台風／季節風の可能性&lt;/td&gt;
&lt;/tr&gt;
&lt;tr&gt;
&lt;td&gt;&lt;strong&gt;乾湿の季節&lt;/strong&gt;&lt;/td&gt;
&lt;td&gt;乾く季節がいつか（雨が少ない月）&lt;/td&gt;
&lt;td&gt;季節の偏り＝地域の特徴&lt;/td&gt;
&lt;/tr&gt;
&lt;/tbody&gt;
&lt;/table&gt;
&lt;/div&gt;
&lt;/div&gt;
&lt;/section&gt;
&lt;p&gt;&lt;!-- Section: よくあるミス --&gt;&lt;/p&gt;
&lt;section id="mistake" class="rw-card p-4 p-lg-5 mb-4"&gt;
&lt;div class="d-flex align-items-start justify-content-between flex-wrap gap-2 mb-2"&gt;
&lt;h2 class="h4 fw-bold mb-0"&gt;よくあるミスと修正｜誤答例→直し方&lt;/h2&gt;
&lt;p&gt;&lt;span class="rw-badge badge rounded-pill px-3 py-2"&gt;その場で戻す&lt;/span&gt;&lt;/p&gt;
&lt;/div&gt;
&lt;div class="row g-3"&gt;
&lt;div class="col-12 col-lg-4"&gt;
&lt;div class="rw-card p-3 p-lg-4 h-100"&gt;
&lt;div class="fw-bold mb-2"&gt;誤答例1：夏の雨＝梅雨&lt;/div&gt;
&lt;p class="mb-2"&gt;&lt;strong&gt;原因&lt;/strong&gt;：台風による降水を見落としている。&lt;/p&gt;
&lt;p class="mb-0"&gt;&lt;strong&gt;直し方&lt;/strong&gt;：降水ピークが&lt;strong&gt;6月&lt;/strong&gt;か&lt;strong&gt;9月&lt;/strong&gt;かを確認し、山が連続か単発かも補助にする。&lt;/p&gt;
&lt;/div&gt;
&lt;/div&gt;
&lt;div class="col-12 col-lg-4"&gt;
&lt;div class="rw-card p-3 p-lg-4 h-100"&gt;
&lt;div class="fw-bold mb-2"&gt;誤答例2：日本海側＝冬寒い&lt;/div&gt;
&lt;p class="mb-2"&gt;&lt;strong&gt;原因&lt;/strong&gt;：気温の低さだけで判断している。&lt;/p&gt;
&lt;p class="mb-0"&gt;&lt;strong&gt;直し方&lt;/strong&gt;：冬の&lt;strong&gt;降水量（雪）&lt;/strong&gt;の多さを根拠にし、気温は補助に回す。&lt;/p&gt;
&lt;/div&gt;
&lt;/div&gt;
&lt;div class="col-12 col-lg-4"&gt;
&lt;div class="rw-card p-3 p-lg-4 h-100"&gt;
&lt;div class="fw-bold mb-2"&gt;誤答例3：用語を並べるだけ&lt;/div&gt;
&lt;p class="mb-2"&gt;&lt;strong&gt;原因&lt;/strong&gt;：因果（つながり）が抜けている。&lt;/p&gt;
&lt;p class="mb-0"&gt;&lt;strong&gt;直し方&lt;/strong&gt;：「&lt;strong&gt;風の向き→湿った空気→降水&lt;/strong&gt;」の順で書き、最後に地域名を添える。&lt;/p&gt;
&lt;/div&gt;
&lt;/div&gt;
&lt;/div&gt;
&lt;/section&gt;
&lt;p&gt;&lt;!-- Section: 家庭運用 --&gt;&lt;/p&gt;
&lt;section id="home" class="rw-card p-4 p-lg-5 mb-4"&gt;
&lt;div class="d-flex align-items-start justify-content-between flex-wrap gap-2 mb-2"&gt;
&lt;h2 class="h4 fw-bold mb-0"&gt;家庭での回し方｜週の設計・確認・声かけ&lt;/h2&gt;
&lt;p&gt;&lt;span class="rw-badge badge rounded-pill px-3 py-2"&gt;チェック可能にする&lt;/span&gt;&lt;/p&gt;
&lt;/div&gt;
&lt;div class="row g-3"&gt;
&lt;div class="col-12 col-lg-6"&gt;
&lt;div class="rw-callout p-3 p-lg-4 h-100"&gt;
&lt;div class="fw-bold mb-2"&gt;1回15分の型（雨温図2枚）&lt;/div&gt;
&lt;ul class="rw-list mb-0"&gt;
&lt;li&gt;最初の3分：&lt;strong&gt;気温差→降水の山→乾湿&lt;/strong&gt;だけ言う&lt;/li&gt;
&lt;li&gt;次の8分：選択肢を3点固定に照らして消去&lt;/li&gt;
&lt;li&gt;最後の4分：根拠を一文でまとめる（因果の順）&lt;/li&gt;
&lt;/ul&gt;
&lt;/div&gt;
&lt;/div&gt;
&lt;div class="col-12 col-lg-6"&gt;
&lt;div class="rw-callout p-3 p-lg-4 h-100"&gt;
&lt;div class="fw-bold mb-2"&gt;丸つけとミスノート（3項目だけ）&lt;/div&gt;
&lt;ul class="rw-list mb-0"&gt;
&lt;li&gt;丸つけ基準：正誤より&lt;strong&gt;根拠が言えたか&lt;/strong&gt;&lt;/li&gt;
&lt;li&gt;ミスノート：①見落とした月 ②勘違いした現象 ③次の見る順番&lt;/li&gt;
&lt;li&gt;翌日の確認：前日のミスノートを見て雨温図1枚で再現&lt;/li&gt;
&lt;/ul&gt;
&lt;/div&gt;
&lt;/div&gt;
&lt;/div&gt;
&lt;div class="rw-hr"&gt;&lt;/div&gt;
&lt;div class="alert alert-info mb-0" style="border-radius: 16px;" role="alert"&gt;声かけは「どの月を見た？」から始めると、感想や反省に流れにくい。暗記が先行している場合は、暗記の扱い方を一度整えると修正が早い。&lt;br /&gt;
&lt;a href="https://jukureiwa.com/tips/syakaianki/"&gt;社会の暗記を点数に変える（手順の決め方）&lt;/a&gt;&lt;/div&gt;
&lt;/section&gt;
&lt;p&gt;&lt;!-- FAQ --&gt;&lt;/p&gt;
&lt;section id="faq" class="rw-card p-4 p-lg-5 mb-4"&gt;
&lt;div class="d-flex align-items-start justify-content-between flex-wrap gap-2 mb-2"&gt;
&lt;h2 class="h4 fw-bold mb-0"&gt;FAQ&lt;/h2&gt;
&lt;p&gt;&lt;span class="rw-badge badge rounded-pill px-3 py-2"&gt;よくある確認&lt;/span&gt;&lt;/p&gt;
&lt;/div&gt;
&lt;div id="rwFaq" class="accordion"&gt;
&lt;div class="accordion-item" style="border-radius: 16px; overflow: hidden; border: 1px solid rgba(13,110,253,.18);"&gt;
&lt;h3 class="accordion-header"&gt;&lt;button class="accordion-button fw-bold" type="button" data-bs-toggle="collapse" data-bs-target="#f1" aria-expanded="true" aria-controls="f1"&gt;&lt;br /&gt;
雨温図は何枚覚えるべき？&lt;br /&gt;
&lt;/button&gt;&lt;/h3&gt;
&lt;div id="f1" class="accordion-collapse collapse show" data-bs-parent="#rwFaq"&gt;
&lt;div class="accordion-body"&gt;覚える必要はない。&lt;strong&gt;気温差・降水の山・乾湿の季節&lt;/strong&gt;の順で見られれば、初見でも判断ができる。&lt;/div&gt;
&lt;/div&gt;
&lt;/div&gt;
&lt;div class="accordion-item mt-3" style="border-radius: 16px; overflow: hidden; border: 1px solid rgba(13,110,253,.18);"&gt;
&lt;h3 class="accordion-header"&gt;&lt;button class="accordion-button collapsed fw-bold" type="button" data-bs-toggle="collapse" data-bs-target="#f2" aria-expanded="false" aria-controls="f2"&gt;&lt;br /&gt;
台風と梅雨の見分けが不安&lt;br /&gt;
&lt;/button&gt;&lt;/h3&gt;
&lt;div id="f2" class="accordion-collapse collapse" data-bs-parent="#rwFaq"&gt;
&lt;div class="accordion-body"&gt;降水ピークが&lt;strong&gt;6月寄り&lt;/strong&gt;なら梅雨、&lt;strong&gt;9月寄り&lt;/strong&gt;なら台風を疑いやすい。加えて「山が連続か、鋭いか」を補助にする。&lt;/div&gt;
&lt;/div&gt;
&lt;/div&gt;
&lt;div class="accordion-item mt-3" style="border-radius: 16px; overflow: hidden; border: 1px solid rgba(13,110,253,.18);"&gt;
&lt;h3 class="accordion-header"&gt;&lt;button class="accordion-button collapsed fw-bold" type="button" data-bs-toggle="collapse" data-bs-target="#f3" aria-expanded="false" aria-controls="f3"&gt;&lt;br /&gt;
「日本海側」「太平洋側」を外しやすい&lt;br /&gt;
&lt;/button&gt;&lt;/h3&gt;
&lt;div id="f3" class="accordion-collapse collapse" data-bs-parent="#rwFaq"&gt;
&lt;div class="accordion-body"&gt;地域名を先に言い当てに行かず、冬の降水量（雪）など&lt;strong&gt;図の根拠&lt;/strong&gt;を先に立ててから地域に接続する。&lt;/div&gt;
&lt;/div&gt;
&lt;/div&gt;
&lt;div class="accordion-item mt-3" style="border-radius: 16px; overflow: hidden; border: 1px solid rgba(13,110,253,.18);"&gt;
&lt;h3 class="accordion-header"&gt;&lt;button class="accordion-button collapsed fw-bold" type="button" data-bs-toggle="collapse" data-bs-target="#f4" aria-expanded="false" aria-controls="f4"&gt;&lt;br /&gt;
選択肢が長いと処理が追いつかない&lt;br /&gt;
&lt;/button&gt;&lt;/h3&gt;
&lt;div id="f4" class="accordion-collapse collapse" data-bs-parent="#rwFaq"&gt;
&lt;div class="accordion-body"&gt;先に雨温図で「言えること」を&lt;strong&gt;3点固定&lt;/strong&gt;し、選択肢はその3点に合うかどうかで消去する（読み物にしない）。&lt;/div&gt;
&lt;/div&gt;
&lt;/div&gt;
&lt;/div&gt;
&lt;/section&gt;
&lt;p&gt;&lt;!-- Next / Internal links + CTA --&gt;&lt;/p&gt;
&lt;section id="next" class="rw-card p-4 p-lg-5 mb-4"&gt;
&lt;div class="d-flex align-items-start justify-content-between flex-wrap gap-2 mb-2"&gt;
&lt;h2 class="h4 fw-bold mb-0"&gt;次に読む｜判断力を広げる&lt;/h2&gt;
&lt;p&gt;&lt;span class="rw-badge badge rounded-pill px-3 py-2"&gt;内部リンク&lt;/span&gt;&lt;/p&gt;
&lt;/div&gt;
&lt;p class="rw-mini mb-3"&gt;雨温図の読み取りは、地理の資料問題全体に直結する。&lt;br /&gt;
次は「判断軸を揃える」か「短期で立て直す」かで選ぶと流れが自然になる。&lt;br /&gt;
&lt;strong&gt;どこから直すべきか迷う場合&lt;/strong&gt;は、先に全体像を整理してから進むと判断しやすい。&lt;/p&gt;
&lt;div class="row g-3"&gt;
&lt;div class="col-12 col-lg-6"&gt;
&lt;div class="rw-card p-3 p-lg-4 h-100"&gt;
&lt;div class="d-flex align-items-center justify-content-between mb-2"&gt;
&lt;div class="fw-bold"&gt;判断の前に｜今の詰まり方を切り分ける&lt;/div&gt;
&lt;p&gt;&lt;span class="badge text-bg-primary rounded-pill"&gt;整理&lt;/span&gt;&lt;/p&gt;
&lt;/div&gt;
&lt;p class="mb-3"&gt;雨温図・地理配分・暗記・資料のどこに原因があるかを整理し、次の一手を選ぶ入口。&lt;/p&gt;
&lt;p&gt;&lt;a class="btn btn-outline-primary rw-btn rw-btn-outline w-100" href="https://jukureiwa.com/tips/naaymi_hub/"&gt;&lt;br /&gt;
社会の悩み別整理を見る&lt;br /&gt;
&lt;/a&gt;&lt;/p&gt;
&lt;/div&gt;
&lt;/div&gt;
&lt;div class="col-12 col-lg-6"&gt;
&lt;div class="rw-card p-3 p-lg-4 h-100"&gt;
&lt;div class="d-flex align-items-center justify-content-between mb-2"&gt;
&lt;div class="fw-bold"&gt;地理の判断軸を揃える&lt;/div&gt;
&lt;p&gt;&lt;span class="badge text-bg-primary rounded-pill"&gt;地理&lt;/span&gt;&lt;/p&gt;
&lt;/div&gt;
&lt;p class="mb-3"&gt;雨温図だけを点で覚えず、資料問題の前提（見方の順番）を統一して迷いを減らす。&lt;/p&gt;
&lt;p&gt;&lt;a class="btn btn-primary rw-btn w-100" href="https://jukureiwa.com/tips/honka_chiri/"&gt;&lt;br /&gt;
地理の基礎整理へ&lt;br /&gt;
&lt;/a&gt;&lt;/p&gt;
&lt;/div&gt;
&lt;/div&gt;
&lt;/div&gt;
&lt;div class="rw-hr"&gt;&lt;/div&gt;
&lt;div class="row g-3"&gt;
&lt;div class="col-12 col-lg-6"&gt;
&lt;div class="rw-card p-3 p-lg-4 h-100"&gt;
&lt;div class="d-flex align-items-center justify-content-between mb-2"&gt;
&lt;div class="fw-bold"&gt;暗記が点数に直結しない時の直し方&lt;/div&gt;
&lt;p&gt;&lt;span class="badge text-bg-primary rounded-pill"&gt;学習法&lt;/span&gt;&lt;/p&gt;
&lt;/div&gt;
&lt;p class="mb-3"&gt;用語を増やす前に、設問処理の型を整える。覚えたのに取れない状態をほどく。&lt;/p&gt;
&lt;p&gt;&lt;a class="btn btn-outline-primary rw-btn rw-btn-outline w-100" href="https://jukureiwa.com/tips/syakaianki/"&gt;&lt;br /&gt;
暗記の扱い方を確認する&lt;br /&gt;
&lt;/a&gt;&lt;/p&gt;
&lt;/div&gt;
&lt;/div&gt;
&lt;div class="col-12 col-lg-6"&gt;
&lt;div class="rw-card p-3 p-lg-4 h-100"&gt;
&lt;div class="d-flex align-items-center justify-content-between mb-2"&gt;
&lt;div class="fw-bold"&gt;本講座｜分野別に判断→定着まで作る&lt;/div&gt;
&lt;p&gt;&lt;span class="badge text-bg-primary rounded-pill"&gt;講座&lt;/span&gt;&lt;/p&gt;
&lt;/div&gt;
&lt;p class="mb-3"&gt;地理・歴史・公民を、問題処理の手順から組み直して得点を安定させる。&lt;/p&gt;
&lt;p&gt;&lt;a class="btn btn-primary rw-btn w-100" href="https://jukureiwa.com/honka/"&gt;&lt;br /&gt;
本講座の案内を見る&lt;br /&gt;
&lt;/a&gt;&lt;/p&gt;
&lt;/div&gt;
&lt;/div&gt;
&lt;/div&gt;
&lt;div class="mt-3 rw-mini"&gt;無理に広げるより、まずは雨温図の「3点固定」を安定させるほうが得点に直結しやすい。&lt;br /&gt;
必要に応じて、次の一手を選んでほしい。&lt;/div&gt;
&lt;/section&gt;
&lt;/div&gt;
&lt;section class="veu_cta" id="veu_cta-361"&gt;&lt;h1 class="cta_title"&gt;コラム&lt;/h1&gt;&lt;div class="cta_body"&gt;&lt;div class="cta_body_image cta_body_image_right"&gt;&lt;a href="https://jukureiwa.com/ct/%e3%82%b3%e3%83%a9%e3%83%a0/" target="_blank"&gt;&lt;img width="512" height="512" src="https://jukureiwa.com/wp-content/uploads/2019/06/cropped-END_tate_ver2.jpg" class="attachment-large size-large" alt="" srcset="https://jukureiwa.com/wp-content/uploads/2019/06/cropped-END_tate_ver2.jpg 512w, https://jukureiwa.com/wp-content/uploads/2019/06/cropped-END_tate_ver2-150x150.jpg 150w, https://jukureiwa.com/wp-content/uploads/2019/06/cropped-END_tate_ver2-300x300.jpg 300w, https://jukureiwa.com/wp-content/uploads/2019/06/cropped-END_tate_ver2-270x270.jpg 270w, https://jukureiwa.com/wp-content/uploads/2019/06/cropped-END_tate_ver2-192x192.jpg 192w, https://jukureiwa.com/wp-content/uploads/2019/06/cropped-END_tate_ver2-180x180.jpg 180w, https://jukureiwa.com/wp-content/uploads/2019/06/cropped-END_tate_ver2-32x32.jpg 32w" sizes="(max-width: 512px) 100vw, 512px" /&gt;&lt;/a&gt;&lt;/div&gt;&lt;div class="cta_body_txt image_exist"&gt;中学受験の社会科対策を専門にサポートし、遅れたスタートや知識整理の難しさを解決し、考える社会への興味を育て、社会人としての成長をサポートします。&lt;/div&gt;&lt;div class="cta_body_link"&gt;&lt;a href="https://jukureiwa.com/ct/%e3%82%b3%e3%83%a9%e3%83%a0/" class="btn btn-primary btn-block btn-lg" target="_blank"&gt;コラム：中学受験社会&lt;/a&gt;&lt;/div&gt;&lt;/div&gt;&lt;!--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</si>
  <si>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https://jukureiwa.com/tips/chiri-kikou-nougyou/
【検出された不自然ワード】
- 崩れ
- 型
- 固定
- 手順
- 立て直
- 設計
- 整え
【本文】
------
&lt;p&gt;&lt;a class="btn btn-outline-primary btn-sm" href="https://jukureiwa.com/tips/naaymi_hub/"&gt;社会の悩み一覧（ハブ）へ&lt;/a&gt;&lt;br /&gt;
&lt;!-- =============================== 令和｜MC本文（WordPress貼り付け用） タイトル：日本の気候と農業｜なぜその作物がそこで作られるのか URL想定：https://jukureiwa.com/tips/chiri-kikou-nougyou/ Bootstrap5前提／テーマカラー：青（濃色＋面積多め） 注：開閉UIは details/summary（JS不要）で「反応しない」事故を回避 =============================== --&gt;&lt;/p&gt;
&lt;p&gt;&amp;nbsp;&lt;/p&gt;
&lt;div class="rw rw-wrap container my-4"&gt;
&lt;p&gt;&lt;!-- HERO --&gt;&lt;/p&gt;
&lt;section class="rw-card rw-soft p-4 p-lg-5 mb-4"&gt;
&lt;div class="row g-4 align-items-start"&gt;
&lt;div class="col-12 col-lg-8"&gt;
&lt;div class="rw-kicker mb-2"&gt;作物名は覚えたのに、根拠が出てこない状態をほどく&lt;/div&gt;
&lt;h2 class="rw-title h3 mb-3"&gt;「気候→作物→理由」をつなげ直すと、資料問題で崩れにくい&lt;/h2&gt;
&lt;p class="mb-3"&gt;「北海道＝○○」「九州＝○○」のように作物名だけを覚えていると、統計・地図・文章が合わさった問題で止まりやすい。&lt;br /&gt;
入試で問われるのは作物名そのものより、&lt;strong&gt;その作物が成立する条件と理由&lt;/strong&gt;である。&lt;/p&gt;
&lt;div class="rw-rule p-3 p-lg-4"&gt;
&lt;div class="d-flex flex-wrap gap-2 mb-2"&gt;&lt;span class="rw-chip"&gt;気温&lt;/span&gt;&lt;br /&gt;
&lt;span class="rw-chip"&gt;降水&lt;/span&gt;&lt;br /&gt;
&lt;span class="rw-chip"&gt;地形&lt;/span&gt;&lt;br /&gt;
&lt;span class="rw-chip"&gt;市場・輸送&lt;/span&gt;&lt;br /&gt;
&lt;span class="rw-chip"&gt;作型（時期）&lt;/span&gt;&lt;/div&gt;
&lt;p class="mb-0"&gt;覚える単位を「作物」から&lt;strong&gt;気候→作物→理由&lt;/strong&gt;へ。これだけで、初見の資料でも根拠を組み立てやすくなる。&lt;/p&gt;
&lt;/div&gt;
&lt;/div&gt;
&lt;div class="col-12 col-lg-4"&gt;
&lt;div class="rw-card p-3 p-lg-4"&gt;
&lt;p&gt;&lt;span class="rw-badge badge rounded-pill px-3 py-2 mb-2"&gt;この記事で揃えること&lt;/span&gt;&lt;/p&gt;
&lt;ul class="rw-list mb-0"&gt;
&lt;li&gt;「気候→作物→理由」ワンセットの作り方&lt;/li&gt;
&lt;li&gt;代表例（暖/寒、雨多/少、平野/高地）の接続&lt;/li&gt;
&lt;li&gt;統計×地図×文章の複合への処理順&lt;/li&gt;
&lt;li&gt;家庭で回す15分運用（翌日確認まで）&lt;/li&gt;
&lt;/ul&gt;
&lt;/div&gt;
&lt;/div&gt;
&lt;/div&gt;
&lt;div class="rw-hr"&gt;&lt;/div&gt;
&lt;p&gt;&lt;!-- 目次（見栄え＋回遊、押し付けない） --&gt;&lt;/p&gt;
&lt;div class="rw-card rw-soft2 p-3 p-lg-4 rw-toc"&gt;
&lt;div class="d-flex align-items-center justify-content-between flex-wrap gap-2 mb-2"&gt;
&lt;div class="fw-bold" style="color: var(--rw-d);"&gt;このページの要点へ&lt;/div&gt;
&lt;p&gt;&lt;span class="rw-mini"&gt;必要なところから戻れる設計&lt;/span&gt;&lt;/p&gt;
&lt;/div&gt;
&lt;div class="d-flex flex-wrap gap-2"&gt;&lt;a class="btn btn-outline-primary btn-sm" href="#check"&gt;状況整理&lt;/a&gt;&lt;br /&gt;
&lt;a class="btn btn-outline-primary btn-sm" href="#cause"&gt;原因の切り分け&lt;/a&gt;&lt;br /&gt;
&lt;a class="btn btn-outline-primary btn-sm" href="#steps"&gt;立て直し手順&lt;/a&gt;&lt;br /&gt;
&lt;a class="btn btn-outline-primary btn-sm" href="#asked"&gt;問われ方&lt;/a&gt;&lt;br /&gt;
&lt;a class="btn btn-outline-primary btn-sm" href="#mistake"&gt;ミス修正&lt;/a&gt;&lt;br /&gt;
&lt;a class="btn btn-outline-primary btn-sm" href="#home"&gt;家庭運用&lt;/a&gt;&lt;br /&gt;
&lt;a class="btn btn-outline-primary btn-sm" href="#faq"&gt;FAQ&lt;/a&gt;&lt;br /&gt;
&lt;a class="btn btn-primary btn-sm" href="#next"&gt;次に読む&lt;/a&gt;&lt;/div&gt;
&lt;/div&gt;
&lt;/section&gt;
&lt;p&gt;&lt;!-- 状況整理 --&gt;&lt;/p&gt;
&lt;section id="check" class="rw-card p-4 p-lg-5 mb-4"&gt;
&lt;div class="d-flex align-items-start justify-content-between flex-wrap gap-2 mb-2"&gt;
&lt;h2 class="h4 fw-bold mb-0"&gt;まず状況整理｜どこで詰まっているか&lt;/h2&gt;
&lt;p&gt;&lt;span class="rw-badge badge rounded-pill px-3 py-2"&gt;チェック&lt;/span&gt;&lt;/p&gt;
&lt;/div&gt;
&lt;p class="rw-mini mb-3"&gt;当てはまる数が多いほど、暗記不足ではなく「処理順」と「理由づけ」が未整備な可能性が高い。&lt;/p&gt;
&lt;div class="row g-3"&gt;
&lt;div class="col-12 col-lg-6"&gt;
&lt;div class="rw-callout p-3 p-lg-4 h-100"&gt;
&lt;div class="fw-bold mb-2"&gt;暗記はあるのに点にならないサイン&lt;/div&gt;
&lt;ul class="rw-list mb-0"&gt;
&lt;li&gt;作物名は言えるが、理由が曖昧&lt;/li&gt;
&lt;li&gt;統計（出荷量・作付面積）が出ると止まる&lt;/li&gt;
&lt;li&gt;地図が出た瞬間に、作物名を当てに行く&lt;/li&gt;
&lt;li&gt;文章資料の条件語（冷涼・少雨など）を拾えない&lt;/li&gt;
&lt;/ul&gt;
&lt;/div&gt;
&lt;/div&gt;
&lt;div class="col-12 col-lg-6"&gt;
&lt;div class="rw-callout p-3 p-lg-4 h-100"&gt;
&lt;div class="fw-bold mb-2"&gt;手順が整うと改善しやすいサイン&lt;/div&gt;
&lt;ul class="rw-list mb-0"&gt;
&lt;li&gt;気温・降水・地形を同時に見て混乱する&lt;/li&gt;
&lt;li&gt;「用語＝場所」の丸暗記に引っ張られる&lt;/li&gt;
&lt;li&gt;誤答後の直しが「覚え直し」だけで終わる&lt;/li&gt;
&lt;li&gt;根拠を一文で言い切れない&lt;/li&gt;
&lt;/ul&gt;
&lt;/div&gt;
&lt;/div&gt;
&lt;/div&gt;
&lt;div class="rw-hr"&gt;&lt;/div&gt;
&lt;div class="alert alert-primary mb-0" style="border-radius: 18px;" role="alert"&gt;先に決めるのは作物名ではない。&lt;strong&gt;条件（気温・降水・地形）→作物→理由&lt;/strong&gt;の順で処理すると、複合資料でも崩れにくい。&lt;/div&gt;
&lt;/section&gt;
&lt;p&gt;&lt;!-- 原因の切り分け（JS不要） --&gt;&lt;/p&gt;
&lt;section id="cause" class="rw-card p-4 p-lg-5 mb-4"&gt;
&lt;div class="d-flex align-items-start justify-content-between flex-wrap gap-2 mb-2"&gt;
&lt;h2 class="h4 fw-bold mb-0"&gt;原因の切り分け｜典型パターン3つ&lt;/h2&gt;
&lt;p&gt;&lt;span class="rw-badge badge rounded-pill px-3 py-2"&gt;症状→原因→修正行動&lt;/span&gt;&lt;/p&gt;
&lt;/div&gt;
&lt;div class="row g-3"&gt;
&lt;div class="col-12"&gt;
&lt;details class="rw-details" open=""&gt;
&lt;div class="rw-summary-row"&gt;パターン1：作物名から逆算してしまう&lt;br /&gt;
&lt;span class="rw-chevron"&gt;›&lt;/span&gt;&lt;/div&gt;
&lt;div class="rw-details-body"&gt;
&lt;ul class="rw-list mb-0"&gt;
&lt;li&gt;&lt;strong&gt;症状&lt;/strong&gt;：地図や統計を見た瞬間に「ここは○○」と当てに行き、条件確認が抜ける&lt;/li&gt;
&lt;li&gt;&lt;strong&gt;原因&lt;/strong&gt;：暗記を正解ルートにしており、資料が付くと根拠が崩れる&lt;/li&gt;
&lt;li&gt;&lt;strong&gt;修正行動&lt;/strong&gt;：最初に&lt;strong&gt;気温（暖/寒）&lt;/strong&gt;と&lt;strong&gt;降水（多/少・季節差）&lt;/strong&gt;の方向だけを決め、作物は最後に確定する&lt;/li&gt;
&lt;/ul&gt;
&lt;/div&gt;
&lt;/details&gt;
&lt;/div&gt;
&lt;div class="col-12"&gt;
&lt;details class="rw-details"&gt;
&lt;div class="rw-summary-row"&gt;パターン2：条件は拾うが「理由」が言語化できない&lt;br /&gt;
&lt;span class="rw-chevron"&gt;›&lt;/span&gt;&lt;/div&gt;
&lt;div class="rw-details-body"&gt;
&lt;ul class="rw-list mb-0"&gt;
&lt;li&gt;&lt;strong&gt;症状&lt;/strong&gt;：冷涼・少雨などは分かるが、なぜその作物につながるかが曖昧&lt;/li&gt;
&lt;li&gt;&lt;strong&gt;原因&lt;/strong&gt;：気候と作物の間にある「生育条件（暑さ・寒さ・水・日照）」が抜けている&lt;/li&gt;
&lt;li&gt;&lt;strong&gt;修正行動&lt;/strong&gt;：理由は&lt;strong&gt;生育に必要→不足/過剰→対策（施設・作型・市場）&lt;/strong&gt;の形で一文にする&lt;/li&gt;
&lt;/ul&gt;
&lt;/div&gt;
&lt;/details&gt;
&lt;/div&gt;
&lt;div class="col-12"&gt;
&lt;details class="rw-details"&gt;
&lt;div class="rw-summary-row"&gt;パターン3：統計・地図・文章のどれか一つに引っ張られる&lt;br /&gt;
&lt;span class="rw-chevron"&gt;›&lt;/span&gt;&lt;/div&gt;
&lt;div class="rw-details-body"&gt;
&lt;ul class="rw-list mb-0"&gt;
&lt;li&gt;&lt;strong&gt;症状&lt;/strong&gt;：統計だけ／地図だけで判断し、条件がズレたまま選ぶ&lt;/li&gt;
&lt;li&gt;&lt;strong&gt;原因&lt;/strong&gt;：複合資料の処理順がない&lt;/li&gt;
&lt;li&gt;&lt;strong&gt;修正行動&lt;/strong&gt;：&lt;strong&gt;文章（条件）→地図（候補）→統計（裏取り）&lt;/strong&gt;の順で処理し、最後に選択肢を消去する&lt;/li&gt;
&lt;/ul&gt;
&lt;/div&gt;
&lt;/details&gt;
&lt;/div&gt;
&lt;/div&gt;
&lt;/section&gt;
&lt;p&gt;&lt;!-- 立て直し手順 --&gt;&lt;/p&gt;
&lt;section id="steps" class="rw-card p-4 p-lg-5 mb-4"&gt;
&lt;div class="d-flex align-items-start justify-content-between flex-wrap gap-2 mb-2"&gt;
&lt;h2 class="h4 fw-bold mb-0"&gt;立て直しの手順｜今日・今週・今月&lt;/h2&gt;
&lt;p&gt;&lt;span class="rw-badge badge rounded-pill px-3 py-2"&gt;ステップ設計&lt;/span&gt;&lt;/p&gt;
&lt;/div&gt;
&lt;div class="row g-3"&gt;
&lt;div class="col-12 col-lg-4"&gt;
&lt;div class="rw-step p-3 p-lg-4 h-100"&gt;
&lt;div class="d-flex align-items-center gap-3 mb-2"&gt;
&lt;div class="n"&gt;今日&lt;/div&gt;
&lt;div class="fw-bold"&gt;ワンセットの型を固定する&lt;/div&gt;
&lt;/div&gt;
&lt;ol class="mb-0"&gt;
&lt;li&gt;&lt;strong&gt;気温&lt;/strong&gt;（暖/寒）&lt;/li&gt;
&lt;li&gt;&lt;strong&gt;降水&lt;/strong&gt;（多/少・季節差）&lt;/li&gt;
&lt;li&gt;&lt;strong&gt;地形&lt;/strong&gt;（平野/高地/盆地）&lt;/li&gt;
&lt;li&gt;&lt;strong&gt;作物&lt;/strong&gt;（候補は2つまで）&lt;/li&gt;
&lt;li&gt;&lt;strong&gt;理由&lt;/strong&gt;（生育条件＋人の工夫）&lt;/li&gt;
&lt;/ol&gt;
&lt;/div&gt;
&lt;/div&gt;
&lt;div class="col-12 col-lg-4"&gt;
&lt;div class="rw-step p-3 p-lg-4 h-100"&gt;
&lt;div class="d-flex align-items-center gap-3 mb-2"&gt;
&lt;div class="n"&gt;今週&lt;/div&gt;
&lt;div class="fw-bold"&gt;代表例を「条件→理由」で固める&lt;/div&gt;
&lt;/div&gt;
&lt;ul class="rw-list mb-0"&gt;
&lt;li&gt;&lt;strong&gt;冷涼&lt;/strong&gt;：暑さに弱い作物／牧草→酪農&lt;/li&gt;
&lt;li&gt;&lt;strong&gt;温暖&lt;/strong&gt;：果樹・野菜／施設で作型調整&lt;/li&gt;
&lt;li&gt;&lt;strong&gt;少雨&lt;/strong&gt;：畑作寄り／かんがいの有無が鍵&lt;/li&gt;
&lt;li&gt;&lt;strong&gt;平野&lt;/strong&gt;：機械化・大規模化→稲作の条件&lt;/li&gt;
&lt;li&gt;&lt;strong&gt;高地&lt;/strong&gt;：夏でも涼しい→高原野菜（季節をずらす）&lt;/li&gt;
&lt;/ul&gt;
&lt;div class="mt-3 small text-muted"&gt;地理全体の判断軸を先に整えると、暗記に引っ張られにくい。&lt;br /&gt;
&lt;a href="https://jukureiwa.com/tips/honka_chiri/"&gt;地理の基礎整理（判断軸の統一）&lt;/a&gt;&lt;/div&gt;
&lt;/div&gt;
&lt;/div&gt;
&lt;div class="col-12 col-lg-4"&gt;
&lt;div class="rw-step p-3 p-lg-4 h-100"&gt;
&lt;div class="d-flex align-items-center gap-3 mb-2"&gt;
&lt;div class="n"&gt;今月&lt;/div&gt;
&lt;div class="fw-bold"&gt;複合資料の処理を自動化する&lt;/div&gt;
&lt;/div&gt;
&lt;ul class="rw-list mb-0"&gt;
&lt;li&gt;文章：条件語（冷涼・少雨・台風・水はけ）に線&lt;/li&gt;
&lt;li&gt;地図：地域候補を2つに絞る&lt;/li&gt;
&lt;li&gt;統計：上位県・差の大きさで裏取り&lt;/li&gt;
&lt;li&gt;選択肢：条件に合わないものから消去&lt;/li&gt;
&lt;/ul&gt;
&lt;/div&gt;
&lt;/div&gt;
&lt;/div&gt;
&lt;div class="rw-hr"&gt;&lt;/div&gt;
&lt;div class="rw-card p-3 p-lg-4" style="border: 1px solid rgba(8,59,138,.22);"&gt;
&lt;div class="fw-bold mb-2" style="color: var(--rw-d);"&gt;「気候→作物→理由」ワンセット表（暗記の単位を変える）&lt;/div&gt;
&lt;div class="table-responsive"&gt;
&lt;table class="table table-sm align-middle rw-table mb-0"&gt;
&lt;thead&gt;
&lt;tr&gt;
&lt;th style="min-width: 170px;"&gt;気候・地形&lt;/th&gt;
&lt;th style="min-width: 220px;"&gt;作物・農業の形&lt;/th&gt;
&lt;th&gt;理由（生育条件＋人の工夫）&lt;/th&gt;
&lt;/tr&gt;
&lt;/thead&gt;
&lt;tbody&gt;
&lt;tr&gt;
&lt;td&gt;&lt;strong&gt;冷涼（北/高地）&lt;/strong&gt;&lt;/td&gt;
&lt;td&gt;酪農／牧草・乳製品&lt;/td&gt;
&lt;td&gt;冷涼で牧草が育ちやすい。飼育に向き、農地条件とも合わせやすい。&lt;/td&gt;
&lt;/tr&gt;
&lt;tr&gt;
&lt;td&gt;&lt;strong&gt;温暖（南/沿岸）&lt;/strong&gt;&lt;/td&gt;
&lt;td&gt;果樹・野菜／施設園芸&lt;/td&gt;
&lt;td&gt;温度条件が整いやすい。施設で季節をずらし、出荷時期を調整できる。&lt;/td&gt;
&lt;/tr&gt;
&lt;tr&gt;
&lt;td&gt;&lt;strong&gt;少雨（内陸など）&lt;/strong&gt;&lt;/td&gt;
&lt;td&gt;畑作／かんがいの有無&lt;/td&gt;
&lt;td&gt;水確保が課題。水を多く必要とする作物は不利で、設備や河川条件が理由になる。&lt;/td&gt;
&lt;/tr&gt;
&lt;tr&gt;
&lt;td&gt;&lt;strong&gt;平野（広い耕地）&lt;/strong&gt;&lt;/td&gt;
&lt;td&gt;稲作／機械化・大規模化&lt;/td&gt;
&lt;td&gt;まとまった土地で機械化が進む。水田を整備しやすく、作付を安定させやすい。&lt;/td&gt;
&lt;/tr&gt;
&lt;tr&gt;
&lt;td&gt;&lt;strong&gt;高地（夏も涼しい）&lt;/strong&gt;&lt;/td&gt;
&lt;td&gt;高原野菜（夏野菜の産地）&lt;/td&gt;
&lt;td&gt;平地が暑い季節でも育つ。季節をずらして出荷でき、需要期に合わせやすい。&lt;/td&gt;
&lt;/tr&gt;
&lt;/tbody&gt;
&lt;/table&gt;
&lt;/div&gt;
&lt;/div&gt;
&lt;/section&gt;
&lt;p&gt;&lt;!-- 問われ方 --&gt;&lt;/p&gt;
&lt;section id="asked" class="rw-card p-4 p-lg-5 mb-4"&gt;
&lt;div class="d-flex align-items-start justify-content-between flex-wrap gap-2 mb-2"&gt;
&lt;h2 class="h4 fw-bold mb-0"&gt;入試の問われ方｜統計・地図・文章の複合に備える&lt;/h2&gt;
&lt;p&gt;&lt;span class="rw-badge badge rounded-pill px-3 py-2"&gt;出題対応&lt;/span&gt;&lt;/p&gt;
&lt;/div&gt;
&lt;div class="row g-3"&gt;
&lt;div class="col-12 col-lg-4"&gt;
&lt;div class="rw-card p-3 p-lg-4 h-100"&gt;
&lt;div class="fw-bold mb-2" style="color: var(--rw-d);"&gt;統計で問う&lt;/div&gt;
&lt;p class="mb-2"&gt;上位県・増減の理由を問う。数字は「傾向」を読む。&lt;/p&gt;
&lt;ul class="rw-list mb-0"&gt;
&lt;li&gt;上位県＝理由がある（気候・地形・市場）&lt;/li&gt;
&lt;li&gt;差が大きい＝条件がはっきりしている&lt;/li&gt;
&lt;/ul&gt;
&lt;/div&gt;
&lt;/div&gt;
&lt;div class="col-12 col-lg-4"&gt;
&lt;div class="rw-card p-3 p-lg-4 h-100"&gt;
&lt;div class="fw-bold mb-2" style="color: var(--rw-d);"&gt;地図で問う&lt;/div&gt;
&lt;p class="mb-2"&gt;分布や地域差。暗記ではなく条件から候補を絞る。&lt;/p&gt;
&lt;ul class="rw-list mb-0"&gt;
&lt;li&gt;まず暖/寒、雨多/少を決める&lt;/li&gt;
&lt;li&gt;平野/高地で「作れる形」を確定&lt;/li&gt;
&lt;/ul&gt;
&lt;/div&gt;
&lt;/div&gt;
&lt;div class="col-12 col-lg-4"&gt;
&lt;div class="rw-card p-3 p-lg-4 h-100"&gt;
&lt;div class="fw-bold mb-2" style="color: var(--rw-d);"&gt;文章資料で問う&lt;/div&gt;
&lt;p class="mb-2"&gt;条件語が鍵。気候・地形・市場のどれかを分類する。&lt;/p&gt;
&lt;ul class="rw-list mb-0"&gt;
&lt;li&gt;冷涼・少雨・台風＝気候&lt;/li&gt;
&lt;li&gt;平坦・盆地・高地＝地形&lt;/li&gt;
&lt;li&gt;近郊・出荷・輸送＝市場&lt;/li&gt;
&lt;/ul&gt;
&lt;/div&gt;
&lt;/div&gt;
&lt;/div&gt;
&lt;div class="rw-hr"&gt;&lt;/div&gt;
&lt;div class="alert alert-primary mb-0" style="border-radius: 18px;" role="alert"&gt;複合資料は&lt;strong&gt;文章（条件）→地図（候補）→統計（裏取り）&lt;/strong&gt;で処理する。作物名は最後に確定する。&lt;/div&gt;
&lt;/section&gt;
&lt;p&gt;&lt;!-- ミスと修正 --&gt;&lt;/p&gt;
&lt;section id="mistake" class="rw-card p-4 p-lg-5 mb-4"&gt;
&lt;div class="d-flex align-items-start justify-content-between flex-wrap gap-2 mb-2"&gt;
&lt;h2 class="h4 fw-bold mb-0"&gt;よくあるミスと修正｜誤答例→直し方&lt;/h2&gt;
&lt;p&gt;&lt;span class="rw-badge badge rounded-pill px-3 py-2"&gt;行動で戻す&lt;/span&gt;&lt;/p&gt;
&lt;/div&gt;
&lt;div class="row g-3"&gt;
&lt;div class="col-12 col-lg-6"&gt;
&lt;div class="rw-card p-3 p-lg-4 h-100"&gt;
&lt;div class="fw-bold mb-2" style="color: var(--rw-d);"&gt;誤答例1：作物名が出たら即決する&lt;/div&gt;
&lt;p class="mb-2"&gt;&lt;strong&gt;原因&lt;/strong&gt;：暗記を先に使い、条件を確認していない。&lt;/p&gt;
&lt;p class="mb-0"&gt;&lt;strong&gt;直し方&lt;/strong&gt;：まず条件を2語で言う（暖/寒、雨多/少）。作物は最後に確定する。&lt;/p&gt;
&lt;/div&gt;
&lt;/div&gt;
&lt;div class="col-12 col-lg-6"&gt;
&lt;div class="rw-card p-3 p-lg-4 h-100"&gt;
&lt;div class="fw-bold mb-2" style="color: var(--rw-d);"&gt;誤答例2：施設園芸＝温暖地域と決めつける&lt;/div&gt;
&lt;p class="mb-2"&gt;&lt;strong&gt;原因&lt;/strong&gt;：「用語＝場所」の丸暗記。&lt;/p&gt;
&lt;p class="mb-0"&gt;&lt;strong&gt;直し方&lt;/strong&gt;：施設は「季節をずらす工夫」。温度だけでなく、市場・輸送を理由に入れて確定する。&lt;/p&gt;
&lt;/div&gt;
&lt;/div&gt;
&lt;div class="col-12"&gt;
&lt;div class="rw-card p-3 p-lg-4"&gt;
&lt;div class="fw-bold mb-2" style="color: var(--rw-d);"&gt;誤答例3：統計上位を見て理由を後付けする&lt;/div&gt;
&lt;p class="mb-2"&gt;&lt;strong&gt;原因&lt;/strong&gt;：数字だけで結論を出し、条件の裏取りがない。&lt;/p&gt;
&lt;p class="mb-0"&gt;&lt;strong&gt;直し方&lt;/strong&gt;：地図・文章に戻り、気候・地形・市場のどれが根拠かを一つに絞って説明する。&lt;/p&gt;
&lt;/div&gt;
&lt;/div&gt;
&lt;/div&gt;
&lt;div class="rw-hr"&gt;&lt;/div&gt;
&lt;p class="mb-0"&gt;誤答の直し方が「覚え直し」だけだと、同じ形で再発しやすい。原因別に戻し方を揃える。&lt;br /&gt;
&lt;a href="https://jukureiwa.com/tips/machigaeyasui/"&gt;間違えやすいパターン別の直し方&lt;/a&gt;&lt;/p&gt;
&lt;/section&gt;
&lt;p&gt;&lt;!-- 家庭運用 --&gt;&lt;/p&gt;
&lt;section id="home" class="rw-card p-4 p-lg-5 mb-4"&gt;
&lt;div class="d-flex align-items-start justify-content-between flex-wrap gap-2 mb-2"&gt;
&lt;h2 class="h4 fw-bold mb-0"&gt;家庭での回し方｜週の設計／確認方法／声かけ&lt;/h2&gt;
&lt;p&gt;&lt;span class="rw-badge badge rounded-pill px-3 py-2"&gt;15分運用&lt;/span&gt;&lt;/p&gt;
&lt;/div&gt;
&lt;div class="row g-3"&gt;
&lt;div class="col-12 col-lg-6"&gt;
&lt;div class="rw-callout p-3 p-lg-4 h-100"&gt;
&lt;div class="fw-bold mb-2" style="color: var(--rw-d);"&gt;1回15分の型（ワンセット暗記）&lt;/div&gt;
&lt;ul class="rw-list mb-0"&gt;
&lt;li&gt;5分：条件（暖/寒、雨多/少、平野/高地）を先に言う&lt;/li&gt;
&lt;li&gt;7分：作物を2候補まで絞り、理由を一文で作る&lt;/li&gt;
&lt;li&gt;3分：翌日の確認用に「条件→作物→理由」をメモ&lt;/li&gt;
&lt;/ul&gt;
&lt;/div&gt;
&lt;/div&gt;
&lt;div class="col-12 col-lg-6"&gt;
&lt;div class="rw-callout p-3 p-lg-4 h-100"&gt;
&lt;div class="fw-bold mb-2" style="color: var(--rw-d);"&gt;丸つけ基準とミスノート（3項目）&lt;/div&gt;
&lt;ul class="rw-list mb-0"&gt;
&lt;li&gt;丸つけ：正誤より&lt;strong&gt;理由が言えたか&lt;/strong&gt;&lt;/li&gt;
&lt;li&gt;ミスノート：①拾った条件 ②外れた理由 ③次の修正行動&lt;/li&gt;
&lt;li&gt;翌日：同じ条件で再現できるかを1問で確認&lt;/li&gt;
&lt;/ul&gt;
&lt;/div&gt;
&lt;/div&gt;
&lt;/div&gt;
&lt;div class="rw-hr"&gt;&lt;/div&gt;
&lt;div class="alert alert-info mb-0" style="border-radius: 18px;" role="alert"&gt;暗記が先行している場合は、覚え直しより「覚える単位」を変えるほうが改善が早い。&lt;br /&gt;
&lt;a href="https://jukureiwa.com/tips/syakaianki/"&gt;社会の暗記を点数に変える（手順の作り方）&lt;/a&gt;&lt;/div&gt;
&lt;/section&gt;
&lt;p&gt;&lt;!-- FAQ --&gt;&lt;/p&gt;
&lt;section id="faq" class="rw-card p-4 p-lg-5 mb-4"&gt;
&lt;div class="d-flex align-items-start justify-content-between flex-wrap gap-2 mb-2"&gt;
&lt;h2 class="h4 fw-bold mb-0"&gt;FAQ&lt;/h2&gt;
&lt;p&gt;&lt;span class="rw-badge badge rounded-pill px-3 py-2"&gt;確認&lt;/span&gt;&lt;/p&gt;
&lt;/div&gt;
&lt;div class="row g-3"&gt;
&lt;div class="col-12"&gt;
&lt;details class="rw-details" open=""&gt;
&lt;div class="rw-summary-row"&gt;Q. 作物は何個覚えれば十分？&lt;br /&gt;
&lt;span class="rw-chevron"&gt;›&lt;/span&gt;&lt;/div&gt;
&lt;div class="rw-details-body"&gt;A. 個数より「ワンセット」で言えるかが重要。条件→作物→理由が一文で言えれば、初見資料でも対応しやすい。&lt;/div&gt;
&lt;/details&gt;
&lt;/div&gt;
&lt;div class="col-12 col-lg-6"&gt;
&lt;details class="rw-details"&gt;
&lt;div class="rw-summary-row"&gt;Q. 「温暖＝果樹」で固定してよい？&lt;br /&gt;
&lt;span class="rw-chevron"&gt;›&lt;/span&gt;&lt;/div&gt;
&lt;div class="rw-details-body"&gt;A. 固定すると複合資料で外しやすい。温度条件だけでなく、市場・輸送や施設の有無を理由に一つ添えて確定する。&lt;/div&gt;
&lt;/details&gt;
&lt;/div&gt;
&lt;div class="col-12 col-lg-6"&gt;
&lt;details class="rw-details"&gt;
&lt;div class="rw-summary-row"&gt;Q. 統計が苦手で数字を見ると固まる&lt;br /&gt;
&lt;span class="rw-chevron"&gt;›&lt;/span&gt;&lt;/div&gt;
&lt;div class="rw-details-body"&gt;A. 数字は「上位か」「差が大きいか」だけを先に見る。傾向を読んで、地図・文章で裏取りして確定する。&lt;/div&gt;
&lt;/details&gt;
&lt;/div&gt;
&lt;div class="col-12 col-lg-6"&gt;
&lt;details class="rw-details"&gt;
&lt;div class="rw-summary-row"&gt;Q. 近郊農業・促成栽培が混ざる&lt;br /&gt;
&lt;span class="rw-chevron"&gt;›&lt;/span&gt;&lt;/div&gt;
&lt;div class="rw-details-body"&gt;A. 用語から入らず「市場が近い」「季節をずらす工夫」と言い換えてから、条件→作物→理由へ戻す。&lt;/div&gt;
&lt;/details&gt;
&lt;/div&gt;
&lt;div class="col-12 col-lg-6"&gt;
&lt;details class="rw-details"&gt;
&lt;div class="rw-summary-row"&gt;Q. 間違え直しはどうする？&lt;br /&gt;
&lt;span class="rw-chevron"&gt;›&lt;/span&gt;&lt;/div&gt;
&lt;div class="rw-details-body"&gt;A. 覚え直しではなく、①拾った条件 ②不足した理由 ③次の修正行動の3点だけを書き、翌日に同条件で再現する。&lt;/div&gt;
&lt;/details&gt;
&lt;/div&gt;
&lt;/div&gt;
&lt;/section&gt;
&lt;p&gt;&lt;!-- 次に読む + 講座 --&gt;&lt;/p&gt;
&lt;section id="next" class="rw-card p-4 p-lg-5 mb-4"&gt;
&lt;div class="d-flex align-items-start justify-content-between flex-wrap gap-2 mb-2"&gt;
&lt;h2 class="h4 fw-bold mb-0"&gt;次に読む｜判断力を広げる&lt;/h2&gt;
&lt;p&gt;&lt;span class="rw-badge badge rounded-pill px-3 py-2"&gt;回遊&lt;/span&gt;&lt;/p&gt;
&lt;/div&gt;
&lt;p class="rw-mini mb-3"&gt;気候と農業は、雨温図・統計・地図の資料問題と直結する。&lt;br /&gt;
次の一手が自然につながるよう、目的別に置く。&lt;br /&gt;
&lt;strong&gt;どこから直すか迷う場合&lt;/strong&gt;は、先に全体像を整理してから進むと判断しやすい。&lt;/p&gt;
&lt;div class="row g-3 rw-cta"&gt;
&lt;p&gt;&lt;!-- 判断整理：悩みHub --&gt;&lt;/p&gt;
&lt;div class="col-12 col-lg-6"&gt;
&lt;div class="rw-card p-3 p-lg-4 h-100"&gt;
&lt;div class="d-flex align-items-center justify-content-between mb-2"&gt;
&lt;div class="fw-bold" style="color: var(--rw-d);"&gt;判断の前に｜今の詰まり方を切り分ける&lt;/div&gt;
&lt;p&gt;&lt;span class="badge text-bg-primary rounded-pill"&gt;整理&lt;/span&gt;&lt;/p&gt;
&lt;/div&gt;
&lt;p class="mb-3"&gt;気候・作物・統計・地図・暗記のどこに原因があるかを整理し、次に読む1本を決める入口。&lt;/p&gt;
&lt;p&gt;&lt;a class="btn btn-outline-primary w-100" href="https://jukureiwa.com/tips/naaymi_hub/"&gt;&lt;br /&gt;
社会の悩み別整理を見る&lt;br /&gt;
&lt;/a&gt;&lt;/p&gt;
&lt;/div&gt;
&lt;/div&gt;
&lt;div class="col-12 col-lg-6"&gt;
&lt;div class="rw-card p-3 p-lg-4 h-100"&gt;
&lt;div class="d-flex align-items-center justify-content-between mb-2"&gt;
&lt;div class="fw-bold" style="color: var(--rw-d);"&gt;地理の判断軸を揃える&lt;/div&gt;
&lt;p&gt;&lt;span class="badge text-bg-primary rounded-pill"&gt;地理&lt;/span&gt;&lt;/p&gt;
&lt;/div&gt;
&lt;p class="mb-3"&gt;作物暗記に寄らず、資料問題で迷わない前提（見方の順番）を整える。&lt;/p&gt;
&lt;p&gt;&lt;a class="btn btn-primary w-100" href="https://jukureiwa.com/tips/honka_chiri/"&gt;地理の基礎整理へ&lt;/a&gt;&lt;/p&gt;
&lt;/div&gt;
&lt;/div&gt;
&lt;div class="col-12 col-lg-6"&gt;
&lt;div class="rw-card p-3 p-lg-4 h-100"&gt;
&lt;div class="d-flex align-items-center justify-content-between mb-2"&gt;
&lt;div class="fw-bold" style="color: var(--rw-d);"&gt;暗記を点数に変える手順&lt;/div&gt;
&lt;p&gt;&lt;span class="badge text-bg-primary rounded-pill"&gt;学習法&lt;/span&gt;&lt;/p&gt;
&lt;/div&gt;
&lt;p class="mb-3"&gt;「作物名だけ」をやめ、条件→理由の順で覚える単位を作る。&lt;/p&gt;
&lt;p&gt;&lt;a class="btn btn-outline-primary w-100" href="https://jukureiwa.com/tips/syakaianki/"&gt;暗記の扱い方を確認する&lt;/a&gt;&lt;/p&gt;
&lt;/div&gt;
&lt;/div&gt;
&lt;div class="col-12 col-lg-6"&gt;
&lt;div class="rw-card p-3 p-lg-4 h-100"&gt;
&lt;div class="d-flex align-items-center justify-content-between mb-2"&gt;
&lt;div class="fw-bold" style="color: var(--rw-d);"&gt;短期で苦手だけ立て直す&lt;/div&gt;
&lt;p&gt;&lt;span class="badge text-bg-primary rounded-pill"&gt;短期&lt;/span&gt;&lt;/p&gt;
&lt;/div&gt;
&lt;p class="mb-3"&gt;複合資料が苦手なら、原因別に直し方を揃えて短期で修正する。&lt;/p&gt;
&lt;p&gt;&lt;a class="btn btn-outline-primary w-100" href="https://jukureiwa.com/tanpatsu/"&gt;単発講座の案内を見る&lt;/a&gt;&lt;/p&gt;
&lt;/div&gt;
&lt;/div&gt;
&lt;div class="col-12 col-lg-6"&gt;
&lt;div class="rw-card p-3 p-lg-4 h-100"&gt;
&lt;div class="d-flex align-items-center justify-content-between mb-2"&gt;
&lt;div class="fw-bold" style="color: var(--rw-d);"&gt;間違えやすい型で修正する&lt;/div&gt;
&lt;p&gt;&lt;span class="badge text-bg-primary rounded-pill"&gt;直し方&lt;/span&gt;&lt;/p&gt;
&lt;/div&gt;
&lt;p class="mb-3"&gt;誤答を「覚え直し」で終わらせず、原因→修正行動で戻す。&lt;/p&gt;
&lt;p&gt;&lt;a class="btn btn-outline-primary w-100" href="https://jukureiwa.com/tips/machigaeyasui/"&gt;間違いの直し方へ&lt;/a&gt;&lt;/p&gt;
&lt;/div&gt;
&lt;/div&gt;
&lt;div class="col-12"&gt;
&lt;div class="rw-card p-3 p-lg-4"&gt;
&lt;div class="d-flex align-items-center justify-content-between mb-2 flex-wrap gap-2"&gt;
&lt;div class="fw-bold" style="color: var(--rw-d);"&gt;講座・問い合わせ（押し付けない）&lt;/div&gt;
&lt;p&gt;&lt;span class="badge text-bg-primary rounded-pill"&gt;講座&lt;/span&gt;&lt;/p&gt;
&lt;/div&gt;
&lt;p class="mb-3"&gt;地理だけでなく、社会全体を「判断→定着」の手順から組み直したい場合は講座案内も確認できる。&lt;/p&gt;
&lt;p&gt;&lt;a class="btn btn-primary w-100" href="https://jukureiwa.com/kouza/"&gt;講座一覧を見る&lt;/a&gt;&lt;/p&gt;
&lt;/div&gt;
&lt;/div&gt;
&lt;/div&gt;
&lt;p class="rw-mini mt-3 mb-0"&gt;まずは「気候→作物→理由」を一文で言い切れる形にする。&lt;br /&gt;
ここが固まると、統計・地図・文章の複合でも根拠が作りやすい。&lt;/p&gt;
&lt;/section&gt;
&lt;/div&gt;
&lt;section class="veu_cta" id="veu_cta-197"&gt;&lt;h1 class="cta_title"&gt;本科「地理の完成」≪８回完結講座≫&lt;/h1&gt;&lt;div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地理分野は「どこに何があるのか」「どこで何が行われているのか」を正しく理解することに尽きます。したがって「場所」つまり「地図」をベースにおいて理解を進めないと、きちんと知識を積み上げることが出来ません。当塾では、常に「どこ」というポイントに軸足を置きながら、様々な事象・現象を正しく理解させるように指導を行っていきます。&lt;/div&gt;&lt;div class="cta_body_link"&gt;&lt;a href="https://jukureiwa.com/honka/" class="btn btn-primary btn-block btn-lg" target="_blank"&gt;開講講座：本科「地理の完成」≪８回完結講座≫&lt;/a&gt;&lt;/div&gt;&lt;/div&gt;&lt;!--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</si>
  <si>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https://dokkai-labo.tokyo/kijutsuryoku/
【検出された不自然ワード】
- 崩れ
- 型
- 固定
- 手順
- 最短
- 導線
- 整え
【本文】
------
&lt;p&gt;中学受験国語の記述は、文章力よりも「本文の根拠を集めて、順番どおりにまとめる力」で伸びやすい分野です。説明文はイコール関係、物語文は背景＋出来事で組み立てる――4つのルールを手順で整理し、字数調整や失点パターン、家庭学習の回し方までまとめます。&lt;/p&gt;
&lt;p&gt;記述の「型」や字数調整の考え方など、土台となる整理は &lt;a href="https://dokkai-labo.tokyo/blog/17022403/"&gt;記述力とは何か（全体像はこちら）&lt;/a&gt; でまとめて確認できます。&lt;/p&gt;
&lt;h2&gt;このページで分かること（最短まとめ：4つのルール）&lt;/h2&gt;
&lt;ul&gt;
&lt;li&gt;&lt;strong&gt;ルール1：&lt;/strong&gt;まず本文から答えの材料を拾う（自己流で作文しない）&lt;/li&gt;
&lt;li&gt;&lt;strong&gt;ルール2：&lt;/strong&gt;説明文は「それ（指示語）→イコール→理由」の順で足してまとめる&lt;/li&gt;
&lt;li&gt;&lt;strong&gt;ルール3：&lt;/strong&gt;物語文の心情は「背景＋出来事＋心情」をセットで書く&lt;/li&gt;
&lt;li&gt;&lt;strong&gt;ルール4：&lt;/strong&gt;この根拠整理は、選択肢・抜き出しなど客観問題にもそのまま効く&lt;/li&gt;
&lt;/ul&gt;
&lt;h2&gt;記述が苦手でも伸びやすい理由（センスではなく本文根拠）&lt;/h2&gt;
&lt;p&gt;記述というと「文章が上手い子が有利」「感性が必要」と感じることもありますが、入試で求められやすいのは派手な表現ではありません。&lt;strong&gt;本文の中から答えになる部分を見つけ、必要な要素を整理してまとめる&lt;/strong&gt;タイプの問題が多いからです。&lt;/p&gt;
&lt;blockquote&gt;&lt;p&gt;入試国語の記述で不可欠なのは、答えを文中から見つける力です。&lt;/p&gt;&lt;/blockquote&gt;
&lt;p&gt;ここからは、説明文と物語文の典型パターンを使って、「見つけ方」と「まとめ方」を具体的に確認します。&lt;/p&gt;
&lt;p&gt;&lt;!-- CTA（元ページの導線を保持：オンライン） --&gt;&lt;/p&gt;
&lt;div style="border: 2px solid #2196F3; background-color: #e3f2fd; padding: 12px; display: flex; align-items: center; justify-content: center; gap: 12px; margin: 18px 0;"&gt;
&lt;p&gt;&lt;img decoding="async" style="max-width: 92px; height: auto;" src="https://dokkai-labo.tokyo/wp-content/uploads/2016/12/tate.png" alt="読解ラボ東京のロゴ" /&gt;&lt;/p&gt;
&lt;div&gt;
&lt;p style="margin: 0 0 6px; color: #1565c0;"&gt;&lt;strong&gt;完全１対１個別指導オンライン（中学受験）&lt;/strong&gt;：通塾時間は0分。答案を見ながら「根拠→要素→まとめ」を一緒に整えます。&lt;/p&gt;
&lt;p&gt;&lt;a style="background-color: #2196f3; color: #fff; padding: 7px 14px; text-align: center; text-decoration: none; display: inline-block; font-size: 14px; border-radius: 4px;" href="https://dokkai-labo.tokyo/kobetsuonline01/"&gt;詳細を見る&lt;/a&gt;&lt;/p&gt;
&lt;/div&gt;
&lt;/div&gt;
&lt;h2&gt;記述の基本ルール1　まず本文から答えの材料を拾う&lt;/h2&gt;
&lt;p&gt;最初に押さえたいのは、記述の基本方針です。迷ったときほど、ここに戻ると整理しやすくなります。&lt;/p&gt;
&lt;ul&gt;
&lt;li&gt;&lt;strong&gt;自分の考えで作文しない&lt;/strong&gt;（本文にない内容を足さない）&lt;/li&gt;
&lt;li&gt;&lt;strong&gt;本文中から答えの要素を拾う&lt;/strong&gt;（言い換えは必要最小限）&lt;/li&gt;
&lt;li&gt;拾った要素を、問いに合わせて&lt;strong&gt;短くつなぐ&lt;/strong&gt;&lt;/li&gt;
&lt;/ul&gt;
&lt;p&gt;「何を書けばいいか分からない」ときは、いきなり書き始めるよりも、先に本文の中で&lt;strong&gt;根拠になりそうな一文・一節&lt;/strong&gt;に印をつける方が、答案が安定しやすくなります。&lt;/p&gt;
&lt;h2&gt;説明文の記述　イコール関係で組み立てる&lt;/h2&gt;
&lt;p&gt;説明文の記述は、まず&lt;strong&gt;傍線部＝イコールの内容&lt;/strong&gt;を本文から探すのが基本になります。ここが見つかると、記述は一気に作りやすくなります。&lt;/p&gt;
&lt;h3&gt;手順　それ（指示語）→イコール→理由の順で足す&lt;/h3&gt;
&lt;p&gt;例として、次のような設問を想定します。&lt;/p&gt;
&lt;div style="background: #f7f7f7; border: 1px solid #ddd; padding: 12px; border-radius: 6px;"&gt;
&lt;p style="margin: 0;"&gt;&lt;strong&gt;（例）&lt;/strong&gt;傍線部③「生物学的にはそれは間違いである」を50～60字で説明せよ。&lt;/p&gt;
&lt;/div&gt;
&lt;p&gt;&lt;strong&gt;ステップ1：&lt;/strong&gt;まず「それ」が指す内容を、直前から特定します。&lt;/p&gt;
&lt;ul&gt;
&lt;li&gt;「それ」＝「人間は一人で生まれて一人で死ぬという考え」&lt;/li&gt;
&lt;/ul&gt;
&lt;p&gt;&lt;strong&gt;ステップ2：&lt;/strong&gt;傍線部の言い方に合わせて、いったん&lt;strong&gt;X（イコールの骨組み）&lt;/strong&gt;を作ります。&lt;/p&gt;
&lt;ul&gt;
&lt;li&gt;X：「人間は一人で生まれて一人で死ぬという考えは、生物学的に間違っている」&lt;/li&gt;
&lt;/ul&gt;
&lt;p&gt;&lt;strong&gt;ステップ3：&lt;/strong&gt;字数が足りないときは、本文から&lt;strong&gt;理由（Y）&lt;/strong&gt;か、追加の&lt;strong&gt;イコール情報&lt;/strong&gt;を足します。&lt;/p&gt;
&lt;blockquote&gt;&lt;p&gt;「人間の体には、一億以上の生物が住んでいる（Y）」&lt;/p&gt;&lt;/blockquote&gt;
&lt;p&gt;&lt;strong&gt;ステップ4：&lt;/strong&gt;XにYをつなげると、字数と内容を満たしやすくなります。&lt;/p&gt;
&lt;ul&gt;
&lt;li&gt;X：イコールの骨組み（傍線部の内容）&lt;/li&gt;
&lt;li&gt;Y：本文にある理由・根拠（なぜそう言えるか）&lt;/li&gt;
&lt;/ul&gt;
&lt;p&gt;図で整理すると、次のようなイメージです。&lt;/p&gt;
&lt;p&gt;&lt;img fetchpriority="high" decoding="async" class="alignnone" src="https://dokkai-labo.tokyo/wp-content/uploads/2017/02/teiseier-1-1024x576.png" alt="説明文記述：それ（指示語）＝Xに理由Yを足して完成させるイメージ図" width="1024" height="576" /&gt;&lt;/p&gt;
&lt;h3&gt;字数が足りないとき／余るときの調整&lt;/h3&gt;
&lt;p&gt;&lt;strong&gt;字数が足りないとき&lt;/strong&gt;は、基本的に次のどちらか（または両方）を本文から探して足します。&lt;/p&gt;
&lt;ul&gt;
&lt;li&gt;自分が書いた内容の&lt;strong&gt;理由（Y）&lt;/strong&gt;&lt;/li&gt;
&lt;li&gt;自分が書いた内容と&lt;strong&gt;イコールの追加情報&lt;/strong&gt;（言い換え・言い直し・具体化など）&lt;/li&gt;
&lt;/ul&gt;
&lt;p&gt;&lt;strong&gt;字数が余るとき&lt;/strong&gt;は、次のチェックが有効です（詳しい手順は後半の「字数指定の調整」でまとめます）。&lt;/p&gt;
&lt;ul&gt;
&lt;li&gt;同じ内容を言い方だけ変えて&lt;strong&gt;二重に書いていないか&lt;/strong&gt;&lt;/li&gt;
&lt;li&gt;設問が求めていない周辺情報まで&lt;strong&gt;広げすぎていないか&lt;/strong&gt;&lt;/li&gt;
&lt;li&gt;主語・述語が重いときは、「〜ということ」「〜ため」などで&lt;strong&gt;圧縮&lt;/strong&gt;できないか&lt;/li&gt;
&lt;/ul&gt;
&lt;h2&gt;物語文の心情記述　背景＋出来事＋心情をセットで書く&lt;/h2&gt;
&lt;p&gt;物語文の心情は、本文に「うれしい」「悲しい」とはっきり書かれていないことも多いです。そのため難しく感じやすいのですが、ここでも中心は&lt;strong&gt;本文根拠&lt;/strong&gt;です。&lt;/p&gt;
&lt;blockquote&gt;&lt;p&gt;心情の記述でも、答えを文中から見つける作業が根幹を成します。&lt;/p&gt;&lt;/blockquote&gt;
&lt;p&gt;心情を考えるときは、次の2つを先に整理すると見通しが立ちやすくなります。&lt;/p&gt;
&lt;ul&gt;
&lt;li&gt;&lt;strong&gt;背景：&lt;/strong&gt;その人物がそれまで置かれていた状況・評価・前提&lt;/li&gt;
&lt;li&gt;&lt;strong&gt;出来事：&lt;/strong&gt;何が起きたか（誰がどうしたか／何を言われたか）&lt;/li&gt;
&lt;/ul&gt;
&lt;p&gt;例えば、次のような状況を考えます。&lt;/p&gt;
&lt;ul&gt;
&lt;li&gt;背景：少年Aは「悪ガキ」として扱われ、大人たちから常に疑いの目で見られていた。&lt;/li&gt;
&lt;li&gt;出来事：主人公の母親だけは先入観を持たずに接してくれた。そのとき少年Aは泣いた。&lt;/li&gt;
&lt;/ul&gt;
&lt;p&gt;この流れを踏まえると、心情は「うれしい（安心した）」のように自然にまとまりやすくなります。答案では、&lt;strong&gt;背景＋出来事＋心情&lt;/strong&gt;をセットで書くのが基本になります。&lt;/p&gt;
&lt;p&gt;&lt;img decoding="async" class="alignnone" src="https://dokkai-labo.tokyo/wp-content/uploads/2017/02/kizyuturyoyoyo-1-1024x576.png" alt="物語文心情記述：背景＋出来事＋心情をセットで書くイメージ図" width="1024" height="576" /&gt;&lt;/p&gt;
&lt;h3&gt;心情語だけで終わらせないチェック&lt;/h3&gt;
&lt;p&gt;心情記述でよくあるのは、「うれしい」「悲しい」など&lt;strong&gt;心情語だけ&lt;/strong&gt;で終わってしまう形です。次のチェックで見直すと、失点を減らしやすくなります。&lt;/p&gt;
&lt;ul&gt;
&lt;li&gt;その心情になる&lt;strong&gt;背景&lt;/strong&gt;が一言でも入っているか&lt;/li&gt;
&lt;li&gt;きっかけになった&lt;strong&gt;出来事&lt;/strong&gt;が入っているか&lt;/li&gt;
&lt;li&gt;心情語が、本文の流れと&lt;strong&gt;合っているか&lt;/strong&gt;（飛躍していないか）&lt;/li&gt;
&lt;/ul&gt;
&lt;h2&gt;記述と客観問題は「同じ力」で解ける&lt;/h2&gt;
&lt;p&gt;ここまで見てきた「イコールを作る」「背景と出来事を整理する」といった作業は、記述だけの特別な技ではありません。選択肢・抜き出しなどの客観問題でも、ほとんど同じ確認が必要になります。&lt;/p&gt;
&lt;ul&gt;
&lt;li&gt;説明を求められたら「本文のどこがイコールか」を探す&lt;/li&gt;
&lt;li&gt;心情を問われたら「背景と出来事」を本文から押さえる&lt;/li&gt;
&lt;/ul&gt;
&lt;p&gt;もし記述が止まりやすい場合は、客観問題でも「根拠に戻る」手順が崩れていないかを、いちど点検してみるのも有効です。&lt;/p&gt;
&lt;h2&gt;字数指定の調整（足りない／余る）&lt;/h2&gt;
&lt;p&gt;字数調整は「言い回しの工夫」よりも、本文の方針に沿って&lt;strong&gt;足す場所／削る順番&lt;/strong&gt;を固定しておくと、ブレにくくなります。&lt;/p&gt;
&lt;h3&gt;足りないときに足す場所（手順）&lt;/h3&gt;
&lt;ol&gt;
&lt;li&gt;&lt;strong&gt;説明文：&lt;/strong&gt;まず「それ（指示語）」→「イコール（X）」が揃っているか確認する。&lt;/li&gt;
&lt;li&gt;&lt;strong&gt;説明文：&lt;/strong&gt;次に、本文から&lt;strong&gt;理由（Y）&lt;/strong&gt;または&lt;strong&gt;イコールの追加情報&lt;/strong&gt;（具体例・言い換え）を1つ足す。&lt;/li&gt;
&lt;li&gt;&lt;strong&gt;物語文：&lt;/strong&gt;心情語だけで終わっていないか確認し、本文の&lt;strong&gt;背景&lt;/strong&gt;か&lt;strong&gt;出来事&lt;/strong&gt;を1つ補う。&lt;/li&gt;
&lt;li&gt;最後に、設問の聞き方（なぜ／どのように／どういうこと）に合う形で、つなぎ（ため・ので・ということ）を整える。&lt;/li&gt;
&lt;/ol&gt;
&lt;h3&gt;余るときに削る優先順位（手順）&lt;/h3&gt;
&lt;ol&gt;
&lt;li&gt;まず&lt;strong&gt;重複表現&lt;/strong&gt;（同じ意味を言い直している部分）を削る。&lt;/li&gt;
&lt;li&gt;次に&lt;strong&gt;具体→抽象&lt;/strong&gt;の順で圧縮する（具体が複数あるなら、代表だけ残す）。&lt;/li&gt;
&lt;li&gt;その次に&lt;strong&gt;修飾（形容・副詞）&lt;/strong&gt;を整理する（意味が変わらない範囲で短くする）。&lt;/li&gt;
&lt;li&gt;最後に、設問が求めていない周辺情報（話を広げた部分）が混ざっていないかを確認する。&lt;/li&gt;
&lt;/ol&gt;
&lt;p&gt;「削ると意味が崩れそう」と感じたら、X（イコール）／Y（理由）や、背景／出来事のどれが核かを先に決めて、核だけは残す方が安全です。&lt;/p&gt;
&lt;h2&gt;選択肢でも同じミスが起きる（失点パターン3つ）&lt;/h2&gt;
&lt;p&gt;記述で起きる失点は、選択肢問題でも同じ形で起きやすいです。とくに&lt;strong&gt;根拠不足／飛躍／言い過ぎ&lt;/strong&gt;の3つは、短時間でも点検できます。&lt;/p&gt;
&lt;h3&gt;1問10秒でできるチェック&lt;/h3&gt;
&lt;ul&gt;
&lt;li&gt;&lt;strong&gt;根拠不足：&lt;/strong&gt;選んだ根拠箇所（1文〜2文）に戻り、「その選択肢の言葉が本文にあるか」を確認する。&lt;/li&gt;
&lt;li&gt;&lt;strong&gt;飛躍：&lt;/strong&gt;本文が言っている範囲を超えていないか（別の可能性を消していないか）を確認する。&lt;/li&gt;
&lt;li&gt;&lt;strong&gt;言い過ぎ：&lt;/strong&gt;「絶対・必ず・全員・完全に」など強い語がある場合、本文も同じ強さで言い切っているかを確認する。&lt;/li&gt;
&lt;/ul&gt;
&lt;h2&gt;よくある失点パターン（根拠不足・飛躍・言い過ぎ）&lt;/h2&gt;
&lt;p&gt;記述は「合っていそう」でも減点されることがあります。典型パターンを先に知っておくと、見直しがしやすくなります。&lt;/p&gt;
&lt;ul&gt;
&lt;li&gt;&lt;strong&gt;根拠不足：&lt;/strong&gt;本文にある要素が足りず、説明が薄い（XだけでYがない、背景だけ／出来事だけ、など）&lt;/li&gt;
&lt;li&gt;&lt;strong&gt;飛躍：&lt;/strong&gt;本文の書きぶり以上に結論を広げてしまう（別の可能性を切り捨てる）&lt;/li&gt;
&lt;li&gt;&lt;strong&gt;言い過ぎ：&lt;/strong&gt;「絶対に」「必ず」「全員」など強い断定に寄りすぎる（本文の範囲を超える）&lt;/li&gt;
&lt;/ul&gt;
&lt;p&gt;チェック方法としては、次の2つが実用的です。&lt;/p&gt;
&lt;ul&gt;
&lt;li&gt;答案の各部分に対して、「本文のどこが根拠か」を指させるか&lt;/li&gt;
&lt;li&gt;強い言い方をしている箇所があれば、「本文はそこまで言っているか」を確認する&lt;/li&gt;
&lt;/ul&gt;
&lt;h2&gt;家庭学習の回し方（週の練習メニュー／やり過ぎ回避）&lt;/h2&gt;
&lt;p&gt;家庭学習は、量を増やすよりも「根拠→要素→まとめ」の手順が崩れていないかを点検する方が効果が出やすいことがあります。&lt;/p&gt;
&lt;p&gt;&lt;strong&gt;1週間の回し方（例：週2〜3回／短時間）&lt;/strong&gt;&lt;/p&gt;
&lt;ul&gt;
&lt;li&gt;&lt;strong&gt;週1回：&lt;/strong&gt;説明文の記述（「それ→イコール→理由」で要素を2つに分けてから書く）&lt;/li&gt;
&lt;li&gt;&lt;strong&gt;週1回：&lt;/strong&gt;物語文の心情（背景＋出来事＋心情の3点セットが入っているか確認）&lt;/li&gt;
&lt;li&gt;&lt;strong&gt;週1回：&lt;/strong&gt;直し（根拠不足／飛躍／言い過ぎに印をつけ、次回の注意点を1行メモ）&lt;/li&gt;
&lt;/ul&gt;
&lt;p&gt;&lt;strong&gt;やり過ぎ回避のポイント&lt;/strong&gt;&lt;/p&gt;
&lt;ul&gt;
&lt;li&gt;毎回「きれいな文章」を目指すより、&lt;strong&gt;要素が落ちていないか&lt;/strong&gt;を優先する&lt;/li&gt;
&lt;li&gt;直しは「どの要素（X/Y、背景/出来事）が不足したか」を固定して見る（観点を増やしすぎない）&lt;/li&gt;
&lt;li&gt;丸写しに寄りすぎると「根拠はあるのに問いに答えていない」形になりやすいので、最後に&lt;strong&gt;問いの言葉&lt;/strong&gt;（なぜ／どういうこと／どのように）に合っているかだけ確認する&lt;/li&gt;
&lt;/ul&gt;
&lt;h2&gt;要点まとめ（表＋箇条書き）&lt;/h2&gt;
&lt;table style="border-collapse: collapse; width: 100%;"&gt;
&lt;thead&gt;
&lt;tr style="background-color: #0d47a1; color: #fff;"&gt;
&lt;th style="border: 1px solid #ccc; padding: 10px; width: 26%;"&gt;場面&lt;/th&gt;
&lt;th style="border: 1px solid #ccc; padding: 10px;"&gt;やること（最短）&lt;/th&gt;
&lt;/tr&gt;
&lt;/thead&gt;
&lt;tbody&gt;
&lt;tr&gt;
&lt;td style="border: 1px solid #ccc; padding: 10px;"&gt;&lt;strong&gt;全体&lt;/strong&gt;&lt;/td&gt;
&lt;td style="border: 1px solid #ccc; padding: 10px;"&gt;まず本文から材料を拾う（自己流で作文しない）。&lt;/td&gt;
&lt;/tr&gt;
&lt;tr style="background-color: #f5f7ff;"&gt;
&lt;td style="border: 1px solid #ccc; padding: 10px;"&gt;&lt;strong&gt;説明文&lt;/strong&gt;&lt;/td&gt;
&lt;td style="border: 1px solid #ccc; padding: 10px;"&gt;「それ（指示語）→イコール（X）→理由（Y）」の順で足してまとめる。&lt;/td&gt;
&lt;/tr&gt;
&lt;tr&gt;
&lt;td style="border: 1px solid #ccc; padding: 10px;"&gt;&lt;strong&gt;物語文（心情）&lt;/strong&gt;&lt;/td&gt;
&lt;td style="border: 1px solid #ccc; padding: 10px;"&gt;「背景＋出来事＋心情」をセットで書く。心情語だけで終わらせない。&lt;/td&gt;
&lt;/tr&gt;
&lt;tr style="background-color: #f5f7ff;"&gt;
&lt;td style="border: 1px solid #ccc; padding: 10px;"&gt;&lt;strong&gt;見直し&lt;/strong&gt;&lt;/td&gt;
&lt;td style="border: 1px solid #ccc; padding: 10px;"&gt;根拠不足・飛躍・言い過ぎがないかを点検（本文のどこが根拠か言えるか）。&lt;/td&gt;
&lt;/tr&gt;
&lt;/tbody&gt;
&lt;/table&gt;
&lt;ul&gt;
&lt;li&gt;記述で求められやすいのは「センス」より&lt;strong&gt;本文から答えを見つける力&lt;/strong&gt;。&lt;/li&gt;
&lt;li&gt;説明文はX（イコール）を作り、足りない分をY（理由・関連情報）で補う。&lt;/li&gt;
&lt;li&gt;物語文は背景と出来事を押さえると、心情が本文に沿って書きやすくなる。&lt;/li&gt;
&lt;li&gt;この手順は、選択肢・抜き出しなどの客観問題にもつながりやすい。&lt;/li&gt;
&lt;/ul&gt;
&lt;h2&gt;よくある質問（2〜4問）&lt;/h2&gt;
&lt;h3&gt;記述はまず何から始めればいいですか？&lt;/h3&gt;
&lt;p&gt;まずは本文の中で「答えの材料になりそうな一文・一節」を見つけて印をつけるところから始めるのが基本です。いきなり文章を作り始めるより、根拠が先に決まると答案が安定しやすくなります。&lt;/p&gt;
&lt;h3&gt;心情語が思いつかないときはどうすればいいですか？&lt;/h3&gt;
&lt;p&gt;心情語を探す前に、「背景（それまでの状況）」と「出来事（何が起きたか）」を本文から整理してみてください。流れがつながると、心情は候補が絞れやすくなります。&lt;/p&gt;
&lt;h3&gt;字数が合いません。どう調整すればいいですか？&lt;/h3&gt;
&lt;p&gt;足りないときは、説明文なら理由（Y）やイコールの追加情報、物語文なら背景・出来事を本文から補うのが基本です。余るときは、重複→具体の削りすぎ注意→修飾整理の順で圧縮すると崩れにくいです。&lt;/p&gt;
&lt;h3&gt;保護者はどこまで見ればいいですか？&lt;/h3&gt;
&lt;p&gt;「本文のどこが根拠か」を一緒に確認するところまでで十分なことが多いです。言い回しの添削よりも、根拠（本文）→要素→まとめの手順が崩れていないかを短く点検すると、家庭学習が回りやすくなります。&lt;/p&gt;
&lt;h2&gt;個別指導の案内&lt;/h2&gt;
&lt;p&gt;家庭学習で「どこが根拠不足なのか分からない」「背景・出来事が見つけられない」といった段階で止まりやすい場合は、答案を見ながら一緒に根拠を特定していく学習も選択肢になります。&lt;/p&gt;
&lt;p&gt;&lt;!-- CTA（元ページの導線を保持：完全1対1） --&gt;&lt;/p&gt;
&lt;div style="border: 2px solid #2196F3; background-color: #e3f2fd; padding: 12px; display: flex; align-items: center; justify-content: center; gap: 12px; margin: 18px 0;"&gt;
&lt;p&gt;&lt;img decoding="async" style="max-width: 92px; height: auto;" src="https://dokkai-labo.tokyo/wp-content/uploads/2016/12/tate.png" alt="読解ラボ東京のロゴ" /&gt;&lt;/p&gt;
&lt;div&gt;
&lt;p style="margin: 0 0 6px; color: #1565c0;"&gt;&lt;strong&gt;読解ラボ東京の『完全１対１の個別指導』&lt;/strong&gt;：点数の安定は、解き方の習得から始まります。&lt;/p&gt;
&lt;p&gt;&lt;a style="background-color: #2196f3; color: #fff; padding: 7px 14px; text-align: center; text-decoration: none; display: inline-block; font-size: 14px; border-radius: 4px;" href="https://dokkai-labo.tokyo/lesson/1-1elem/"&gt;詳細を見る&lt;/a&gt;&lt;/p&gt;
&lt;/div&gt;
&lt;/div&gt;
&lt;h3&gt;講座案内：〖オンライン〗長島式読解講座「Basis」〖中学受験〗&lt;/h3&gt;
&lt;p&gt;自由なスケジュールで受講でき、理論に裏打ちされた読解法を短期間で整理したい場合は、講座形式の学び方も選択肢になります。&lt;/p&gt;
&lt;ul&gt;
&lt;li&gt;&lt;a href="https://dokkai-labo.tokyo/basisonline/"&gt;〖オンライン〗長島式読解講座「Basis」〖中学受験〗&lt;/a&gt;&lt;/li&gt;
&lt;/ul&gt;
&lt;p&gt;&lt;!-- 指示通り：オンライン個別指導へのリンクは末尾近くに“1箇所”だけ明示 --&gt;&lt;/p&gt;
&lt;p style="margin-top: 14px;"&gt;オンラインでの個別指導については、こちらも参考になります：&lt;a href="https://dokkai-labo.tokyo/kobetsuonline01/"&gt;完全１対１個別指導オンライン（中学受験）&lt;/a&gt;&lt;/p&gt;
&lt;p&gt;&lt;!-- [ /.socialSet ] --&gt;&lt;/p&gt;
&lt;div class="alert alert-primary p-3 mt-4" role="alert"&gt;
&lt;p class="mb-2"&gt;&lt;strong&gt;記述の自己流を続けると、減点が固定化して合計点を削ります。&lt;/strong&gt;&lt;/p&gt;
&lt;p class="mb-1"&gt;本文根拠を拾えていない答案のままだと、部分点を落とす減点が固定化し、合計点に跳ね返って点数が伸びない状態が続きます。&lt;/p&gt;
&lt;p class="mb-3"&gt;損が起きる原因は、採点基準のズレです。&lt;/p&gt;
&lt;div class="d-grid gap-2"&gt;&lt;a class="btn btn-primary btn-lg" href="https://dokkai-labo.tokyo/kobetsuonline01/"&gt;答案を見ながら記述の型と採点基準を合わせる（オンライン1対1）&lt;/a&gt;&lt;br /&gt;
&lt;a class="btn btn-outline-primary btn-lg" href="https://dokkai-labo.tokyo/ct/strategy/"&gt;何を基準に直すかを確認する（指導指針）&lt;/a&gt;&lt;/div&gt;
&lt;hr class="my-3" /&gt;
&lt;div class="d-flex flex-column gap-1"&gt;&lt;a href="https://dokkai-labo.tokyo/blog/17022403/"&gt;記述力の全体像（説明と心情）&lt;/a&gt;&lt;br /&gt;
&lt;a href="https://dokkai-labo.tokyo/vacant_sum/"&gt;直近4週間の空きコマ状況&lt;/a&gt;&lt;br /&gt;
&lt;a href="https://dokkai-labo.tokyo/contact/"&gt;お問い合わせ&lt;/a&gt;&lt;br /&gt;
&lt;a href="https://dokkai-labo.tokyo/basis/"&gt;長島式読解講座Basis&lt;/a&gt;&lt;br /&gt;
&lt;a href="https://dokkai-labo.tokyo/grammer/"&gt;2回完結 文法速習講座&lt;/a&gt;&lt;/div&gt;
&lt;/div&gt;
&lt;section class="veu_cta" id="veu_cta-20531"&gt;&lt;h1 class="cta_title"&gt;講座案内：小５夏期体験講座&lt;/h1&gt;&lt;div class="cta_body"&gt;&lt;div class="cta_body_image cta_body_image_right"&gt;&lt;a href="https://dokkai-labo.tokyo/summer/" target="_blank"&gt;&lt;/a&gt;&lt;/div&gt;&lt;div class="cta_body_txt image_exist"&gt;「どうやったら国語の成績が伸びるのか分からない」生徒さんから
&lt;br /&gt;「2021年春の最難関校への受験に向けて、より高度な問題に早めに取り組んでおきたい」生徒さんまで、多くの小学生のチャレンジをお待ちしています！&lt;/div&gt;&lt;div class="cta_body_link"&gt;&lt;a href="https://dokkai-labo.tokyo/summer/" class="btn btn-primary btn-block btn-lg" target="_blank"&gt;小５夏期体験講座&lt;/a&gt;&lt;/div&gt;&lt;/div&gt;&lt;!--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</si>
  <si>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https://dokkai-labo.tokyo/blog/kokugo-kakomon/
【検出された不自然ワード】
- 型
- 迷い
- 固定
- 手順
- 導線
- 設計
- まず結論
【本文】
------
&lt;p&gt;「国語の過去問は、どこまでやるべき？」「同じ問題を何度も解く意味はあるの？」――中学受験の国語対策で、多くのご家庭が抱える疑問です。&lt;/p&gt;
&lt;p&gt;算数では「頻出分野の過去問を何度も繰り返す」ことに明確な効果がありますが、国語では事情が少し異なります。本ページでは、代表インタビューの内容をもとに、&lt;strong&gt;国語の過去問を解く本当の意義&lt;/strong&gt;と、&lt;strong&gt;繰り返し演習の是非・効果的な活用法&lt;/strong&gt;を整理してお伝えします。&lt;/p&gt;
&lt;p&gt;過去問に入る時期や、年数・順番・時間配分まで含めた全体設計は、&lt;a href="https://dokkai-labo.tokyo/blog/shogaku6-kokugo-kakomon-start-timing/" target="_blank" rel="noopener noreferrer"&gt;小6国語の過去問はいつから？中学受験の時期別スタート計画と復習の型&lt;/a&gt;と、&lt;a href="https://dokkai-labo.tokyo/blog/approach/" target="_blank" rel="noopener noreferrer"&gt;中学受験 国語の過去問はどう解く？──年数・順番・時間配分の考え方ガイド&lt;/a&gt;も参考になります。&lt;/p&gt;
&lt;div class="kokugo-kakomon-quickbox"&gt;
&lt;h2&gt;国語の過去問は「何回も解く」より、“分析と再現”に使う&lt;/h2&gt;
&lt;p&gt;中学受験国語は、同じ文章を繰り返すと&lt;strong&gt;内容を思い出してしまい&lt;/strong&gt;、読解力そのものの練習になりにくいことがあります。&lt;br /&gt;
そのため過去問は、基本は&lt;strong&gt;①初回で弱点を見つける&lt;/strong&gt;→&lt;strong&gt;②直前期に時間配分を再現する&lt;/strong&gt;、という使い方が向きやすいです（回数は状況によって変わるため“目安”として見てください）。&lt;/p&gt;
&lt;p&gt;「解けない理由が分からず、直しが回らない」状態が続く場合は、&lt;a href="https://dokkai-labo.tokyo/col_blog/kakomon-tsumazuki/" target="_blank" rel="noopener noreferrer"&gt;過去問が解けない理由をオンライン個別で見抜く&lt;/a&gt;も判断材料になります。&lt;/p&gt;
&lt;ul&gt;
&lt;li&gt;初回：本番条件で解く → 根拠・設問処理・時間配分をメモする&lt;/li&gt;
&lt;li&gt;解き直し：同じ文章を丸ごと反復より、&lt;strong&gt;間違えた設問の処理手順&lt;/strong&gt;を再現する&lt;/li&gt;
&lt;li&gt;直前：時間配分の確認として一部再演習（やりすぎない）&lt;/li&gt;
&lt;li&gt;土台は類題演習で作り、過去問は“学校のクセ”の確認に使う&lt;/li&gt;
&lt;/ul&gt;
&lt;p&gt;&lt;small&gt;※学年・志望校・現状の得点状況で最適な回し方は変わります。ここでは判断材料を先にまとめます。&lt;/small&gt;&lt;/p&gt;
&lt;/div&gt;
&lt;h2&gt;「過去問は何回？」の目安（目的で分ける）&lt;/h2&gt;
&lt;table&gt;
&lt;tbody&gt;
&lt;tr&gt;
&lt;th&gt;目的&lt;/th&gt;
&lt;th&gt;やること&lt;/th&gt;
&lt;/tr&gt;
&lt;tr&gt;
&lt;td&gt;形式把握&lt;/td&gt;
&lt;td&gt;初回を本番条件で実施（文章量・設問の並び・配点感を確認）&lt;/td&gt;
&lt;/tr&gt;
&lt;tr&gt;
&lt;td&gt;弱点抽出&lt;/td&gt;
&lt;td&gt;根拠箇所・選択肢の比較・記述要素を分解し、ミスの型を言語化&lt;/td&gt;
&lt;/tr&gt;
&lt;tr&gt;
&lt;td&gt;時間配分&lt;/td&gt;
&lt;td&gt;直前期に「時間配分だけ」再現（全てを解き直すより、配分の練習を優先）&lt;/td&gt;
&lt;/tr&gt;
&lt;tr&gt;
&lt;td&gt;直前調整&lt;/td&gt;
&lt;td&gt;間違えた設問だけ再演習／要約・抜き出しなど“型”の確認に絞る&lt;/td&gt;
&lt;/tr&gt;
&lt;/tbody&gt;
&lt;/table&gt;
&lt;p&gt;&lt;small&gt;※「何回も解けば伸びる」とは限りません。目的が曖昧な反復は、効率が下がりやすいです。&lt;/small&gt;&lt;/p&gt;
&lt;h2&gt;同じ過去問を繰り返す代わりにやること（伸びやすい手順）&lt;/h2&gt;
&lt;h3&gt;類題演習の選び方（目安）&lt;/h3&gt;
&lt;ul&gt;
&lt;li&gt;志望校と&lt;strong&gt;文章量&lt;/strong&gt;・&lt;strong&gt;設問形式&lt;/strong&gt;（抜き出し／理由説明／心情／要旨など）が近い学校を優先&lt;/li&gt;
&lt;li&gt;「難しいから」だけで選ばず、&lt;strong&gt;処理の型&lt;/strong&gt;が練習できる題材を継続する&lt;/li&gt;
&lt;/ul&gt;
&lt;h3&gt;復習の型（国語の“直し”を作業にしない）&lt;/h3&gt;
&lt;ul&gt;
&lt;li&gt;根拠箇所の特定：本文のどこに根拠があるかを線で取る&lt;/li&gt;
&lt;li&gt;選択肢比較：正解・不正解の分かれ目を「本文の言い換え」で説明する&lt;/li&gt;
&lt;li&gt;記述要素分解：条件・理由・結論を分け、抜けた要素を特定する&lt;/li&gt;
&lt;li&gt;時間配分メモ：どこで詰まったか（探し物／迷い／書き直し）を残す&lt;/li&gt;
&lt;/ul&gt;
&lt;p&gt;「直し」の見本として参照しやすい学校別の解説は、たとえば次のようなページがあります（間違えた設問の処理手順を再現する材料にします）。&lt;/p&gt;
&lt;ul&gt;
&lt;li&gt;&lt;a href="https://dokkai-labo.tokyo/blog/20020701/" target="_blank" rel="noopener noreferrer"&gt;海城中学校〈国語〉2020過去問解説｜記述80字の読み方・直し方（家庭学習向け）&lt;/a&gt;&lt;/li&gt;
&lt;li&gt;&lt;a href="https://dokkai-labo.tokyo/blog/musashi2021/" target="_blank" rel="noopener noreferrer"&gt;武蔵中 国語の勉強法｜過去問で答案を作る手順（設問分解→本文根拠→一文答案）｜2021大問1&lt;/a&gt;&lt;/li&gt;
&lt;li&gt;&lt;a href="https://dokkai-labo.tokyo/blog/komatou2021/" target="_blank" rel="noopener noreferrer"&gt;駒場東邦中 国語の過去問解説（2021）｜傍線部説明（イコール）と心情＋理由の記述手順&lt;/a&gt;&lt;/li&gt;
&lt;li&gt;&lt;a href="https://dokkai-labo.tokyo/blog/seikou2021/" target="_blank" rel="noopener noreferrer"&gt;聖光学院中 2021 国語過去問解説｜理由記述の根拠の拾い方と「X＝イコール」選択の解き方（動画あり）&lt;/a&gt;&lt;/li&gt;
&lt;/ul&gt;
&lt;h2&gt;やってはいけないNG（短く）&lt;/h2&gt;
&lt;ul&gt;
&lt;li&gt;同じ過去問を何度も解いて、&lt;strong&gt;答えや内容を覚えるだけ&lt;/strong&gt;になっている&lt;/li&gt;
&lt;li&gt;直しが「正解を書き写す」で終わり、&lt;strong&gt;根拠・手順・迷いの理由&lt;/strong&gt;が残らない&lt;/li&gt;
&lt;/ul&gt;
&lt;p&gt;この下では、国語の過去問を「何のために使うか」から、学校ごとのクセと活かし方まで順に整理していきます。&lt;/p&gt;
&lt;p&gt;&lt;!-- 追加（本文中盤）：TP/STへ送る最小導線（相談の入口を明確化） --&gt;&lt;/p&gt;
&lt;div style="border: 1px solid #cfe3f8; background-color: #f3f8ff; padding: 12px; margin: 18px 0;"&gt;
&lt;p style="margin: 0 0 8px; font-weight: bold;"&gt;過去問の回し方で迷うときは、「ここ」だけ先に決めると前に進みます&lt;/p&gt;
&lt;ul style="margin: 0 0 10px;"&gt;
&lt;li&gt;&lt;strong&gt;① 目的&lt;/strong&gt;：弱点抽出／時間配分／直前調整のどれを優先するか&lt;/li&gt;
&lt;li&gt;&lt;strong&gt;② 直しの形&lt;/strong&gt;：全文の反復ではなく、間違えた設問の「処理手順」を再現するか&lt;/li&gt;
&lt;li&gt;&lt;strong&gt;③ 類題の軸&lt;/strong&gt;：文章量・設問形式が近いものを継続するか&lt;/li&gt;
&lt;/ul&gt;
&lt;p style="margin: 0 0 10px;"&gt;ご家庭の状況（学年・志望校・現在の得点）によって最適解が変わるため、整理の相談先が必要な場合は下記をご利用ください。&lt;/p&gt;
&lt;div style="display: flex; gap: 10px; flex-wrap: wrap; align-items: center;"&gt;&lt;a style="background-color: #2196f3; color: #fff; padding: 7px 12px; text-decoration: none; display: inline-block; font-size: 14px; border-radius: 4px;" href="https://dokkai-labo.tokyo/access/"&gt;アクセス（教室・相談窓口）&lt;/a&gt;&lt;br /&gt;
&lt;a style="background-color: #ffffff; color: #1565c0; padding: 7px 12px; text-decoration: none; display: inline-block; font-size: 14px; border: 1px solid #2196f3; border-radius: 4px;" href="https://dokkai-labo.tokyo/profile/"&gt;代表プロフィール&lt;/a&gt;&lt;br /&gt;
&lt;a style="background-color: #ffffff; color: #1565c0; padding: 7px 12px; text-decoration: none; display: inline-block; font-size: 14px; border: 1px solid #2196f3; border-radius: 4px;" href="https://dokkai-labo.tokyo/"&gt;トップ&lt;/a&gt;&lt;/div&gt;
&lt;/div&gt;
&lt;h2&gt;代表インタビュー動画&lt;/h2&gt;
&lt;p&gt;&lt;iframe title="YouTube video player" src="https://www.youtube.com/embed/oHLinWbRsQ0" width="560" height="315" frameborder="0" allowfullscreen="allowfullscreen"&gt;&lt;/iframe&gt;&lt;/p&gt;
&lt;h2&gt;国語の過去問を解く「本当の意義」&lt;/h2&gt;
&lt;p&gt;まず結論から言うと、&lt;strong&gt;国語の過去問を解くことには、明確な意味があります。&lt;/strong&gt;&lt;/p&gt;
&lt;blockquote&gt;&lt;p&gt;「もちろん意味があります。まず、問題形式を知るためです。」&lt;/p&gt;&lt;/blockquote&gt;
&lt;p&gt;国語の過去問で分かることは、主に次のような点です。&lt;/p&gt;
&lt;ul&gt;
&lt;li&gt;&lt;strong&gt;問題形式の把握&lt;/strong&gt;&lt;br /&gt;
・記述が多いのか、選択問題中心なのか&lt;br /&gt;
・記述量（字数制限、設問数、部分点のつき方 など）&lt;/li&gt;
&lt;li&gt;&lt;strong&gt;文章量・構成の把握&lt;/strong&gt;&lt;br /&gt;
・物語文と説明文の配分&lt;br /&gt;
・「物語文が長い」「説明文が短い」などの学校ごとの特徴&lt;/li&gt;
&lt;li&gt;&lt;strong&gt;大問構成・出題パターンの把握&lt;/strong&gt;&lt;br /&gt;
・大問の数、漢字・語句・記述・選択のバランス&lt;br /&gt;
・毎年出る「定番形式」があるかどうか&lt;/li&gt;
&lt;li&gt;&lt;strong&gt;時間配分の感覚をつかむ&lt;/strong&gt;&lt;br /&gt;
・50分・45分といった試験時間の中で、どの大問にどれくらい時間をかけるか&lt;br /&gt;
・自分の読書スピードで「最後まで解ききれるか」の確認&lt;/li&gt;
&lt;/ul&gt;
&lt;p&gt;このように、過去問演習には&lt;strong&gt;「志望校の形式や量に慣れる」という実戦的な意味&lt;/strong&gt;があります。&lt;/p&gt;
&lt;h3&gt;学校別の過去問解説（形式・文章量の把握に使う例）&lt;/h3&gt;
&lt;ul&gt;
&lt;li&gt;&lt;a href="https://dokkai-labo.tokyo/blog/20020702/" target="_blank" rel="noopener noreferrer"&gt;開成中学校・2020(令和２)年度【解説動画】&lt;/a&gt;&lt;/li&gt;
&lt;li&gt;&lt;a href="https://dokkai-labo.tokyo/blog/200212/" target="_blank" rel="noopener noreferrer"&gt;女子学院中学校・2020(令和２)年度【解説動画】&lt;/a&gt;&lt;/li&gt;
&lt;li&gt;&lt;a href="https://dokkai-labo.tokyo/blog/200228/" target="_blank" rel="noopener noreferrer"&gt;桜蔭中学校・2020(令和２)年度【解説動画】&lt;/a&gt;&lt;/li&gt;
&lt;li&gt;&lt;a href="https://dokkai-labo.tokyo/blog/200214/" target="_blank" rel="noopener noreferrer"&gt;【灘中2020国語 2日目】出題傾向と記述の解き方｜厳選解説動画（背景・出来事・気持ち）&lt;/a&gt;&lt;/li&gt;
&lt;li&gt;&lt;a href="https://dokkai-labo.tokyo/blog/200229/" target="_blank" rel="noopener noreferrer"&gt;早稲田中 国語 2020第1回 過去問解説｜記述25〜50字の型・傍線部説明・指示語・抽象（解説動画付き）&lt;/a&gt;&lt;/li&gt;
&lt;li&gt;&lt;a href="https://dokkai-labo.tokyo/blog/20020701/" target="_blank" rel="noopener noreferrer"&gt;海城中学校〈国語〉2020過去問解説｜記述80字の読み方・直し方（家庭学習向け）&lt;/a&gt;&lt;/li&gt;
&lt;li&gt;&lt;a href="https://dokkai-labo.tokyo/blog/200301/" target="_blank" rel="noopener noreferrer"&gt;豊島岡女子学園中の国語 過去問分析と対策──記述・文章量に強くなる勉強法&lt;/a&gt;&lt;/li&gt;
&lt;/ul&gt;
&lt;h3&gt;まず鍛えるべきは「普遍的な読解力」&lt;/h3&gt;
&lt;p&gt;ただし、代表の長島は、国語における過去問演習について次のように強調しています。&lt;/p&gt;
&lt;blockquote&gt;&lt;p&gt;「国語の場合、求められる力の本質はどの学校でも変わりません。」&lt;/p&gt;&lt;/blockquote&gt;
&lt;p&gt;記述式であれ選択式であれ、根本的に行っている作業は同じです。&lt;/p&gt;
&lt;ul&gt;
&lt;li&gt;&lt;strong&gt;本文中から答えになる場所を見つける&lt;/strong&gt;&lt;/li&gt;
&lt;li&gt;その箇所の内容を整理し、設問に合うかたちでまとめる&lt;/li&gt;
&lt;/ul&gt;
&lt;p&gt;この「本文中から根拠を見つけてくる力」は、学校が変わっても共通して求められる&lt;strong&gt;普遍的な読解力&lt;/strong&gt;です。&lt;/p&gt;
&lt;p&gt;したがって、&lt;strong&gt;最優先すべきは「どの学校にも通用する読解力を高めること」&lt;/strong&gt;であり、&lt;strong&gt;学校別の細かい対策はそのあと&lt;/strong&gt;という順番になります。&lt;/p&gt;
&lt;ul&gt;
&lt;li&gt;① 普遍的な読解力を鍛える（本文から根拠を探す力）&lt;/li&gt;
&lt;li&gt;② 志望校の過去問で形式・量・時間配分を調整する&lt;/li&gt;
&lt;/ul&gt;
&lt;p&gt;過去問はあくまで&lt;strong&gt;「仕上げの調整」&lt;/strong&gt;として活用し、その前段階で読解の土台をしっかり作ることが重要です。&lt;/p&gt;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&lt;h2&gt;国語にも「出題のクセ」はあるが、振り回されすぎない&lt;/h2&gt;
&lt;p&gt;算数では、「立体の切断が毎年出る」「速さは必ず出る」といった単元レベルの傾向に加え、問題の切り口そのものに「クセ」がある学校も多く見られます。&lt;/p&gt;
&lt;p&gt;国語にも、確かに学校ごとの「クセ」は存在します。&lt;/p&gt;
&lt;ul&gt;
&lt;li&gt;棒線部の&lt;strong&gt;すぐ前後だけ&lt;/strong&gt;読めば答えが出る問題が多い学校&lt;/li&gt;
&lt;li&gt;明示的な接続詞ではなく、&lt;strong&gt;文脈のつながり&lt;/strong&gt;を読ませる問題が多い学校&lt;/li&gt;
&lt;/ul&gt;
&lt;p&gt;例えば、次のような文があったとします。&lt;/p&gt;
&lt;blockquote&gt;&lt;p&gt;「一生懸命走った、なんとか間に合った。」&lt;/p&gt;&lt;/blockquote&gt;
&lt;p&gt;ここに「だから」は書かれていなくても、&lt;strong&gt;「間に合った」のは「一生懸命走ったから」&lt;/strong&gt;だと自然に分かります。このように、接続詞がなくても前後関係から因果関係を読みとらせる問題を多く出す学校もあります。&lt;/p&gt;
&lt;p&gt;こうした経験を積むことで、&lt;/p&gt;
&lt;ul&gt;
&lt;li&gt;「この学校は、棒線部の近くに必ず答えがあるな」&lt;/li&gt;
&lt;li&gt;「この学校は、前後関係をしっかり追わせる傾向が強いな」&lt;/li&gt;
&lt;/ul&gt;
&lt;p&gt;といった、&lt;strong&gt;ある種の「先入観」＝目星のつけ方&lt;/strong&gt;が見えてくることもあります。&lt;/p&gt;
&lt;p&gt;この意味では、&lt;strong&gt;過去問を通じてその学校のクセに慣れることも、一定の意義があります。&lt;/strong&gt;ただし、これもあくまで&lt;strong&gt;「普遍的な読解力」の上に乗る微調整&lt;/strong&gt;という位置づけで考えるのが良いでしょう。&lt;/p&gt;
&lt;p&gt;「クセ」の違いは、たとえば次のようなポイントで表れやすいです（設問処理の型の材料として見ます）。&lt;/p&gt;
&lt;ul&gt;
&lt;li&gt;&lt;a href="https://dokkai-labo.tokyo/blog/azabu2021/" target="_blank" rel="noopener noreferrer"&gt;麻布中〈国語〉2021過去問解説動画｜大問1で学ぶブロック分け・根拠拾い・記述答案作成の型&lt;/a&gt;&lt;/li&gt;
&lt;li&gt;&lt;a href="https://dokkai-labo.tokyo/blog/ferisu2021/" target="_blank" rel="noopener noreferrer"&gt;フェリス女学院中学校 国語 過去問解説 2021｜指示語「それ」特定と「どういうことか」ブロック分け&lt;/a&gt;&lt;/li&gt;
&lt;li&gt;&lt;a href="https://dokkai-labo.tokyo/blog/shibushibu/" target="_blank" rel="noopener noreferrer"&gt;渋渋中2021国語の過去問｜心情変化記述と理由選択を厳選解説&lt;/a&gt;&lt;/li&gt;
&lt;li&gt;&lt;a href="https://dokkai-labo.tokyo/blog/rasa-ru2021/" target="_blank" rel="noopener noreferrer"&gt;ラ・サール中2021国語｜傍線部理由をどう書く？最難関校向け記述解説&lt;/a&gt;&lt;/li&gt;
&lt;li&gt;&lt;a href="https://dokkai-labo.tokyo/blog/kaisei2021/" target="_blank" rel="noopener noreferrer"&gt;開成中 国語過去問解説｜心情問題と比喩の解き方の型｜小6中学受験（2021）&lt;/a&gt;&lt;/li&gt;
&lt;/ul&gt;
&lt;h2&gt;同じ国語の過去問を繰り返し解くことに意味はあるか？&lt;/h2&gt;
&lt;h3&gt;算数と国語で「繰り返し」の意味は違う&lt;/h3&gt;
&lt;p&gt;算数では、同じ過去問を1〜2か月おいてから解き直す指導がよく行われます。&lt;/p&gt;
&lt;ul&gt;
&lt;li&gt;解法を忘れている生徒が多いので、&lt;strong&gt;「定着」のために繰り返す&lt;/strong&gt;&lt;/li&gt;
&lt;li&gt;「この50分をどう使うか」という&lt;strong&gt;時間感覚を身につける&lt;/strong&gt;ため&lt;/li&gt;
&lt;/ul&gt;
&lt;p&gt;一方で、国語の場合は事情が大きく異なります。&lt;/p&gt;
&lt;blockquote&gt;&lt;p&gt;「国語の場合は、一度解いたことのある問題は文章の流れや設問の答えを記憶してしまいます。」&lt;/p&gt;&lt;/blockquote&gt;
&lt;p&gt;一度解いた文章は、&lt;/p&gt;
&lt;ul&gt;
&lt;li&gt;ストーリーの展開やオチ&lt;/li&gt;
&lt;li&gt;設問の答えやキーワード&lt;/li&gt;
&lt;/ul&gt;
&lt;p&gt;を無意識のうちに覚えてしまっているため、&lt;strong&gt;「考えて解く」というより「思い出して埋める」作業になりがち&lt;/strong&gt;です。これは、読解力や思考力を鍛えるという意味では効率がよくありません。&lt;/p&gt;
&lt;p&gt;そのため、代表の長島は次のようにまとめています。&lt;/p&gt;
&lt;blockquote&gt;&lt;p&gt;&lt;strong&gt;「中学受験の国語においては、過去問を繰り返し解くことに大きな意味はありません。」&lt;/strong&gt;&lt;/p&gt;&lt;/blockquote&gt;
&lt;h3&gt;例外的に「解き直し」が有効なケースもある&lt;/h3&gt;
&lt;p&gt;とはいえ、全ての解き直しが無意味というわけではありません。当塾の指導の中では、例外的に同じ問題をもう一度解いてもらうこともあります。&lt;/p&gt;
&lt;ul&gt;
&lt;li&gt;&lt;strong&gt;「本当に良問のオンパレード」の年度&lt;/strong&gt;である&lt;/li&gt;
&lt;li&gt;&lt;strong&gt;同じアプローチを何度も使う&lt;/strong&gt;タイプの問題である&lt;/li&gt;
&lt;li&gt;その生徒が特にそのパターンを苦手としている&lt;/li&gt;
&lt;/ul&gt;
&lt;p&gt;こうした場合には、&lt;/p&gt;
&lt;blockquote&gt;&lt;p&gt;「このアプローチは本当によく使うから、もう一回やっておこうよ。」&lt;/p&gt;&lt;/blockquote&gt;
&lt;p&gt;と声をかけることもあります。&lt;/p&gt;
&lt;p&gt;しかし、一般のご家庭だけで「この問題は定番アプローチだから、繰り返した方がよい」と見極めるのは、かなり難しいのが実情です。&lt;/p&gt;
&lt;p&gt;そのため、&lt;strong&gt;家庭学習の方針としては、同じ過去問を何度も繰り返すより「類題をどんどんこなしていく」方が有効&lt;/strong&gt;と言えるでしょう。&lt;/p&gt;
&lt;p&gt;「解き直し」の素材として参照しやすい、学校別の厳選解説（2021）は次のようなものがあります。&lt;/p&gt;
&lt;ul&gt;
&lt;li&gt;&lt;a href="https://dokkai-labo.tokyo/blog/kaizyou2021/" target="_blank" rel="noopener noreferrer"&gt;海城中学 国語2021の過去問厳選解説｜記述の二要素指定と要約の型&lt;/a&gt;&lt;/li&gt;
&lt;li&gt;&lt;a href="https://dokkai-labo.tokyo/blog/jyoshigakuin2021/" target="_blank" rel="noopener noreferrer"&gt;女子学院中 国語過去問解説｜記述・選択の解き方の型｜中学受験国語（令和3）&lt;/a&gt;&lt;/li&gt;
&lt;li&gt;&lt;a href="https://dokkai-labo.tokyo/blog/ouin2021/" target="_blank" rel="noopener noreferrer"&gt;桜蔭中学校・令和3年度入試国語｜記述問題の解き方と過去問解説&lt;/a&gt;&lt;/li&gt;
&lt;li&gt;&lt;a href="https://dokkai-labo.tokyo/blog/nada2021/" target="_blank" rel="noopener noreferrer"&gt;灘中学校(２日目)・令和３(2021)年度の過去問解説&lt;/a&gt;&lt;/li&gt;
&lt;li&gt;&lt;a href="https://dokkai-labo.tokyo/blog/waseda2021/" target="_blank" rel="noopener noreferrer"&gt;早稲田中学校・令和３(2021)年度の過去問解説&lt;/a&gt;&lt;/li&gt;
&lt;/ul&gt;
&lt;h2&gt;国語の過去問を「繰り返し」ではなく「活かす」演習法&lt;/h2&gt;
&lt;h3&gt;1. 志望校の文章量と時間配分を把握する&lt;/h3&gt;
&lt;p&gt;過去問演習の第一の目的は、&lt;strong&gt;志望校の文章量と自分の読むスピードのギャップを知ること&lt;/strong&gt;です。&lt;/p&gt;
&lt;ul&gt;
&lt;li&gt;文章量が多すぎて、最後の大問まで到達できない&lt;/li&gt;
&lt;li&gt;読めていれば解ける問題なのに、時間切れで落としている&lt;/li&gt;
&lt;/ul&gt;
&lt;p&gt;こうした場合、最優先すべきは&lt;strong&gt;「文章を読める速度を上げること」&lt;/strong&gt;です。&lt;/p&gt;
&lt;ul&gt;
&lt;li&gt;ただ速読するのではなく、&lt;strong&gt;自分が理解できる範囲でスピードを上げる&lt;/strong&gt;&lt;/li&gt;
&lt;li&gt;流し読みしてしまい、結局傍線部を何度も読み直すのは非効率&lt;/li&gt;
&lt;li&gt;&lt;strong&gt;「自分にとっての最適なスピード」を過去問で探る&lt;/strong&gt;&lt;/li&gt;
&lt;/ul&gt;
&lt;h3&gt;2. 出題パターンを把握し、弱点を明確にする&lt;/h3&gt;
&lt;p&gt;過去問を解く中で、次のような「弱点」が見えてくるはずです。&lt;/p&gt;
&lt;ul&gt;
&lt;li&gt;&lt;strong&gt;選択問題が苦手&lt;/strong&gt;&lt;br /&gt;
→ 選択肢同士を比較して「決め手」を探す訓練が必要&lt;/li&gt;
&lt;li&gt;&lt;strong&gt;記述問題が苦手&lt;/strong&gt;&lt;br /&gt;
→ 文章中から根拠となる部分を抜き出し、要点を整理して書く練習が必要&lt;/li&gt;
&lt;li&gt;&lt;strong&gt;字数指定に合わせるのが苦手&lt;/strong&gt;&lt;br /&gt;
→ 言い換え・省略・追加の調整力を養う必要&lt;/li&gt;
&lt;/ul&gt;
&lt;p&gt;特に難関校では、&lt;strong&gt;「一瞬で答えがわかる」ような易しい問題は少数&lt;/strong&gt;です。多くの問題は、&lt;/p&gt;
&lt;ul&gt;
&lt;li&gt;本文の複数箇所を組み合わせる&lt;/li&gt;
&lt;li&gt;選択肢の細かな違いを見比べる&lt;/li&gt;
&lt;/ul&gt;
&lt;p&gt;といったプロセスが必要になります。&lt;strong&gt;日々の問題演習で「最適解を探す」トレーニングを重ねること&lt;/strong&gt;が大切です。&lt;/p&gt;
&lt;p&gt;弱点の種類別に「何を見て直すか」を掴む材料として、たとえば次の学校別解説も参照できます。&lt;/p&gt;
&lt;ul&gt;
&lt;li&gt;&lt;a href="https://dokkai-labo.tokyo/blog/souzitsu2021/" target="_blank" rel="noopener noreferrer"&gt;早稲田実業中等部 国語2021過去問解説｜心情の型と記述の骨格&lt;/a&gt;&lt;/li&gt;
&lt;li&gt;&lt;a href="https://dokkai-labo.tokyo/blog/keiougizyuku2021/" target="_blank" rel="noopener noreferrer"&gt;慶應義塾中等部・令和３(2021)年度の過去問解説&lt;/a&gt;&lt;/li&gt;
&lt;li&gt;&lt;a href="https://dokkai-labo.tokyo/blog/tsukukoma2021/" target="_blank" rel="noopener noreferrer"&gt;筑波大学付属駒場中学校・令和３(2021)年度の過去問解説&lt;/a&gt;&lt;/li&gt;
&lt;li&gt;&lt;a href="https://dokkai-labo.tokyo/blog/asano2021/" target="_blank" rel="noopener noreferrer"&gt;浅野中学校・令和３(2021)年度の過去問解説&lt;/a&gt;&lt;/li&gt;
&lt;/ul&gt;
&lt;h3&gt;3. 類題演習で「普遍的な読解力」を鍛える&lt;/h3&gt;
&lt;p&gt;同じ過去問を繰り返す代わりに有効なのが、&lt;strong&gt;「似た傾向の学校の問題をどんどん解いていく」&lt;/strong&gt;という方法です。&lt;/p&gt;
&lt;ul&gt;
&lt;li&gt;志望校と文章量・難易度・設問形式が似た学校の過去問&lt;/li&gt;
&lt;li&gt;同じタイプの記述や選択問題が多く出る模試・問題集&lt;/li&gt;
&lt;/ul&gt;
&lt;p&gt;こうした&lt;strong&gt;類題演習&lt;/strong&gt;をこなしていくことで、&lt;/p&gt;
&lt;ul&gt;
&lt;li&gt;どんな文章でも本文中から根拠を探せる力&lt;/li&gt;
&lt;li&gt;初見の問題でも落ち着いて対応できる思考力&lt;/li&gt;
&lt;/ul&gt;
&lt;p&gt;が磨かれていきます。これは、&lt;strong&gt;どの学校の入試にも通用する「普遍的な読解力」&lt;/strong&gt;そのものです。&lt;/p&gt;
&lt;ul&gt;
&lt;li&gt;&lt;a href="https://dokkai-labo.tokyo/blog/tosimagaoka2021/" target="_blank" rel="noopener noreferrer"&gt;豊島岡女子学園中学校・令和3年度入試国語｜記述＆選択問題の過去問解説&lt;/a&gt;&lt;/li&gt;
&lt;li&gt;&lt;a href="https://dokkai-labo.tokyo/blog/futaba2021/" target="_blank" rel="noopener noreferrer"&gt;雙葉中学校・令和３(2021)年度の過去問解説&lt;/a&gt;&lt;/li&gt;
&lt;/ul&gt;
&lt;h3&gt;4. 志望校別対策は「最後の調整」として行う&lt;/h3&gt;
&lt;p&gt;以上を踏まえると、国語の過去問演習の流れは次のようになります。&lt;/p&gt;
&lt;ol&gt;
&lt;li&gt;まずは市販問題集や他校の過去問で&lt;strong&gt;読解の土台を作る&lt;/strong&gt;&lt;/li&gt;
&lt;li&gt;志望校の過去問を解き、&lt;strong&gt;形式・量・時間配分・出題パターン&lt;/strong&gt;を把握&lt;/li&gt;
&lt;li&gt;見つかった弱点を、類題演習で&lt;strong&gt;集中的に補強&lt;/strong&gt;&lt;/li&gt;
&lt;li&gt;入試直前期に、&lt;strong&gt;志望校の過去問で最終調整&lt;/strong&gt;を行う&lt;/li&gt;
&lt;/ol&gt;
&lt;p&gt;このように、「普遍的な読解力」と「学校別のクセへの慣れ」をバランスよく組み合わせることが、&lt;strong&gt;国語の合格点を安定して取る近道&lt;/strong&gt;です。&lt;/p&gt;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&lt;h2&gt;まとめ：国語の過去問は「繰り返し」より「活かし方」が重要&lt;/h2&gt;
&lt;p&gt;最後に、本ページのポイントを整理します。&lt;/p&gt;
&lt;ul&gt;
&lt;li&gt;&lt;strong&gt;国語の過去問を解くこと自体には、明確な意義がある。&lt;/strong&gt;&lt;br /&gt;
→ 形式・文章量・大問構成・時間配分・出題パターンを知るため。&lt;/li&gt;
&lt;li&gt;&lt;strong&gt;求められる読解力の本質は、どの学校でも同じ。&lt;/strong&gt;&lt;br /&gt;
→ 記述でも選択でも、「本文中から答えになる場所を見つける力」が土台。&lt;/li&gt;
&lt;li&gt;&lt;strong&gt;中学受験の国語では、同じ過去問を繰り返し解いても効果は限定的。&lt;/strong&gt;&lt;br /&gt;
→ 一度解いた文章は内容や答えを覚えてしまい、「思い出す作業」になりがち。&lt;/li&gt;
&lt;li&gt;&lt;strong&gt;例外的に、良問や定番アプローチの問題は解き直しが有効なこともある。&lt;/strong&gt;&lt;br /&gt;
→ ただし、その見極めは家庭では難しいため、原則は&lt;strong&gt;類題演習&lt;/strong&gt;が無難。&lt;/li&gt;
&lt;li&gt;&lt;strong&gt;効果的な過去問演習のステップ&lt;/strong&gt;
&lt;ul&gt;
&lt;li&gt;志望校の文章量と時間配分を把握し、自分の読むスピードとのギャップを確認&lt;/li&gt;
&lt;li&gt;選択・記述などの弱点を過去問から洗い出す&lt;/li&gt;
&lt;li&gt;似た傾向の他校問題・問題集で、読解力と解答力を鍛える&lt;/li&gt;
&lt;li&gt;最後に志望校の過去問で、形式・時間配分・クセに慣れて仕上げる&lt;/li&gt;
&lt;/ul&gt;
&lt;/li&gt;
&lt;li&gt;&lt;strong&gt;効率的に受験勉強を進めるためには、過去問演習で弱点を補強し、全体の正答率を上げていくことが何より重要。&lt;/strong&gt;&lt;/li&gt;
&lt;/ul&gt;
&lt;p&gt;&lt;strong&gt;「国語の過去問を繰り返し解くかどうか」よりも、「過去問をどう活かすか」を基準に計画を立てていくことが大切&lt;/strong&gt;です。普遍的な読解力と志望校別対策の両輪で、入試本番に備えていきましょう。&lt;/p&gt;
&lt;div class="alert alert-primary p-3 mt-4" role="alert"&gt;
&lt;p class="mb-2"&gt;&lt;strong&gt;過去問を回しても得点が伸びない状態は、本番の合計点に直撃する&lt;/strong&gt;&lt;/p&gt;
&lt;p class="mb-1"&gt;同じ年度を何回回しても減点の理由が残ると、部分点が取れないまま失点が固定化し、合計点に跳ね返って点数が伸びないまま直前期に入ります。&lt;/p&gt;
&lt;p class="mb-3"&gt;損が起きる原因は、設問ごとの判断軸の未固定です。&lt;/p&gt;
&lt;div class="d-grid gap-2"&gt;&lt;a class="btn btn-primary btn-lg" href="https://dokkai-labo.tokyo/kobetsuonline01/"&gt;過去問の減点パターンを1対1で潰す&lt;/a&gt;&lt;br /&gt;
&lt;a class="btn btn-outline-primary btn-lg" href="https://dokkai-labo.tokyo/ct/strategy/"&gt;指導指針で判断基準を確認する&lt;/a&gt;&lt;/div&gt;
&lt;hr class="my-3" /&gt;
&lt;div class="d-flex flex-column gap-1"&gt;&lt;a href="https://dokkai-labo.tokyo/"&gt;トップページ&lt;/a&gt;&lt;br /&gt;
&lt;a href="https://dokkai-labo.tokyo/contact/"&gt;お問い合わせ&lt;/a&gt;&lt;br /&gt;
&lt;a href="https://dokkai-labo.tokyo/schedule/"&gt;直近の空きコマを見る&lt;/a&gt;&lt;br /&gt;
&lt;a href="https://dokkai-labo.tokyo/blog/shogaku6-kokugo-kakomon-start-timing/"&gt;過去問はいつから始めるか&lt;/a&gt;&lt;br /&gt;
&lt;a href="https://dokkai-labo.tokyo/blog/approach/"&gt;入試問題へのアプローチ&lt;/a&gt;&lt;/div&gt;
&lt;/div&gt;
&lt;h2&gt;個別指導のご案内&lt;/h2&gt;
&lt;p&gt;当塾では、お子さま一人ひとりの弱点や志望校に合わせた国語の個別指導を行っております。&lt;/p&gt;
&lt;p&gt;「過去問の使い方が分からない」「どこから手をつけるべきか迷っている」といったお悩みがあれば、ぜひご相談ください。&lt;/p&gt;
&lt;p class="sc-cbPlza hJuQYC"&gt;当塾では様々な内容の個別指導を実施しております。実施詳細につきましてはコチラをご確認下さいませ。&lt;/p&gt;
&lt;p&gt;&lt;!-- 追加（個別指導案内の直下）：アクセス導線を明確化（最小） --&gt;&lt;/p&gt;
&lt;p style="margin: 10px 0 12px;"&gt;教室でのご相談をご検討の方は、場所・連絡先は&lt;a href="https://dokkai-labo.tokyo/access/"&gt;アクセス&lt;/a&gt;からご確認いただけます。&lt;/p&gt;
&lt;div style="display: flex; gap: 10px; flex-wrap: wrap; align-items: center; margin: 0 0 14px;"&gt;&lt;a style="background-color: #2196f3; color: #fff; padding: 7px 12px; text-decoration: none; display: inline-block; font-size: 14px; border-radius: 4px;" href="https://dokkai-labo.tokyo/access/"&gt;アクセス&lt;/a&gt;&lt;br /&gt;
&lt;a style="background-color: #ffffff; color: #1565c0; padding: 7px 12px; text-decoration: none; display: inline-block; font-size: 14px; border: 1px solid #2196f3; border-radius: 4px;" href="https://dokkai-labo.tokyo/"&gt;トップ&lt;/a&gt;&lt;/div&gt;
&lt;p&gt;&lt;a href="https://dokkai-labo.tokyo/lesson/1-1elem/"&gt;&lt;img fetchpriority="high" decoding="async" class="alignnone wp-image-21060" src="https://dokkai-labo.tokyo/wp-content/uploads/2017/02/image_2023_8_29.png" sizes="(max-width: 1381px) 100vw, 1381px" srcset="https://dokkai-labo.tokyo/wp-content/uploads/2017/02/image_2023_8_29.png 468w, https://dokkai-labo.tokyo/wp-content/uploads/2017/02/image_2023_8_29-300x38.png 300w" alt="国語過去問繰り返し解く" width="1381" height="177" /&gt;&lt;/a&gt;&lt;/p&gt;
&lt;p&gt;&lt;!-- [ /.socialSet ] --&gt;&lt;/p&gt;
&lt;section class="veu_cta" id="veu_cta-21075"&gt;&lt;h1 class="cta_title"&gt;指導指針&lt;/h1&gt;&lt;div class="cta_body"&gt;&lt;div class="cta_body_image cta_body_image_right"&gt;&lt;a href="https://dokkai-labo.tokyo/ct/strategy/"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力向上と受験成功を重視し、効果的な学習法を提供することに焦点を当てています。独自のアプローチと専門知識に基づき、受験生の国語力を伸ばし、自信を持たせることを目指しています。&lt;/div&gt;&lt;div class="cta_body_link"&gt;&lt;a href="https://dokkai-labo.tokyo/ct/strategy/" class="btn btn-primary btn-block btn-lg" target="_blank"&gt;指導指針&lt;/a&gt;&lt;/div&gt;&lt;/div&gt;&lt;!--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</si>
  <si>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https://koten-kakitsubata.jp/enter-exam/
【検出された不自然ワード】
- 崩れ
- 型
- 迷い
- 固定
- 手順
- 最短
- 設計
【本文】
------
&lt;p&gt;&lt;!-- 導入（目次の前に挿入） --&gt;&lt;/p&gt;
&lt;div class="rounded" style="background-color:#f8f9fa; padding:16px; border:1px solid #e5e5e5; border-radius:12px; margin-bottom:16px;"&gt;
&lt;p style="margin:0 0 8px 0;"&gt;
    &lt;strong&gt;大学受験 古典（古文・漢文）個別指導&lt;/strong&gt;のご案内ページです。
  &lt;/p&gt;
&lt;p style="margin:0 0 10px 0;"&gt;
    志望校の出題形式（&lt;span style="color:#0000ff;"&gt;&lt;strong&gt;記述・添削&lt;/strong&gt;&lt;/span&gt;／&lt;span style="color:#0000ff;"&gt;&lt;strong&gt;選択&lt;/strong&gt;&lt;/span&gt;）や、&lt;br /&gt;
    出題ジャンル（&lt;span style="color:#008000;"&gt;&lt;strong&gt;融合問題&lt;/strong&gt;&lt;/span&gt;／&lt;span style="color:#008000;"&gt;&lt;strong&gt;明治擬古文&lt;/strong&gt;&lt;/span&gt; など）を整理し、&lt;br /&gt;
    &lt;strong&gt;必要な力だけを最短距離で積み上げる&lt;/strong&gt;ために設計しています。
  &lt;/p&gt;
&lt;div class="rounded" style="background-color:whitesmoke; padding:10px; border-radius:10px; margin:0 0 10px 0;"&gt;
    &lt;strong&gt;このページで分かること&lt;/strong&gt;&lt;br /&gt;
    ・どんな講座（対策）があるか／どう使い分けるか&lt;br /&gt;
    ・授業で何をやるか（添削・根拠の取り方・解法手順）&lt;br /&gt;
    ・受講開始までの流れと費用
  &lt;/div&gt;
&lt;div class="rounded" style="background-color:whitesmoke; padding:10px; border-radius:10px; margin:0 0 12px 0;"&gt;
    &lt;strong&gt;こんな方におすすめ&lt;/strong&gt;&lt;br /&gt;
    ・2択まで絞れるのに正答に届かない（選択問題）&lt;br /&gt;
    ・記述の何が減点なのか分からない（添削が必要）&lt;br /&gt;
    ・古文×漢文／現代文×古文など、融合で崩れる&lt;br /&gt;
    ・共通テストで時間が足りず、取りこぼしが出る
  &lt;/div&gt;
&lt;div style="display:flex; gap:10px; flex-wrap:wrap;"&gt;
    &lt;a href="#contact" style="display:inline-block; padding:10px 14px; background:#0d6efd; color:#fff; border-radius:10px; text-decoration:none; font-weight:700;"&gt;&lt;br /&gt;
      トライアル・お問い合わせへ&lt;br /&gt;
    &lt;/a&gt;&lt;br /&gt;
    &lt;a href="#courses" style="display:inline-block; padding:10px 14px; background:#ffffff; color:#0d6efd; border:1px solid #0d6efd; border-radius:10px; text-decoration:none; font-weight:700;"&gt;&lt;br /&gt;
      講座一覧を見る&lt;br /&gt;
    &lt;/a&gt;
  &lt;/div&gt;
&lt;p style="margin:10px 0 0 0; font-size:0.95em; color:#666;"&gt;
    ※個別指導のため、下記の講座は志望校・現在地に合わせて組み合わせて設計します。
  &lt;/p&gt;
&lt;/div&gt;
&lt;p&gt;&lt;!-- 目次（h2/h3に対応） --&gt;&lt;/p&gt;
&lt;div class="card border-primary mb-3"&gt;
&lt;div class="card-header bg-light text-primary"&gt;目次&lt;/div&gt;
&lt;div class="card-body"&gt;
&lt;ol&gt;
&lt;li&gt;&lt;a href="#overview"&gt;大学受験対策（全体像）&lt;/a&gt;&lt;/li&gt;
&lt;li&gt;&lt;a href="#courses"&gt;開講講座&lt;/a&gt;
&lt;ul&gt;
&lt;li&gt;&lt;a href="#courses-style"&gt;出題形式別の講座&lt;/a&gt;&lt;/li&gt;
&lt;li&gt;&lt;a href="#courses-source"&gt;出典・ジャンル別の講座&lt;/a&gt;&lt;/li&gt;
&lt;li&gt;&lt;a href="#courses-package"&gt;志望校別パッケージ例&lt;/a&gt;&lt;/li&gt;
&lt;/ul&gt;
&lt;/li&gt;
&lt;li&gt;&lt;a href="#features"&gt;指導の特徴&lt;/a&gt;
&lt;ul&gt;
&lt;li&gt;&lt;a href="#features-1on1"&gt;個別指導のメリット&lt;/a&gt;&lt;/li&gt;
&lt;li&gt;&lt;a href="#features-online"&gt;オンライン授業のメリット&lt;/a&gt;&lt;/li&gt;
&lt;/ul&gt;
&lt;/li&gt;
&lt;li&gt;&lt;a href="#flow"&gt;受講までの流れ&lt;/a&gt;&lt;/li&gt;
&lt;li&gt;&lt;a href="#fee"&gt;指導料&lt;/a&gt;&lt;/li&gt;
&lt;li&gt;&lt;a href="#contact"&gt;お問い合わせ&lt;/a&gt;&lt;/li&gt;
&lt;/ol&gt;&lt;/div&gt;
&lt;/div&gt;
&lt;h2 id="overview"&gt;大学受験対策（全体像）&lt;/h2&gt;
&lt;p&gt;
  大学受験の国語・古典は、&lt;strong&gt;「何を問われているか」&lt;/strong&gt;が大学・学部ごとに大きく異なります。&lt;br /&gt;
  そのため当塾では、最初に&lt;strong&gt;志望校の出題形式&lt;/strong&gt;を分解し、必要な力だけを最短距離で積み上げます。
&lt;/p&gt;
&lt;div class="rounded" style="background-color: whitesmoke; padding: 10px;"&gt;
  &lt;strong&gt;形式面&lt;/strong&gt;&lt;br /&gt;
  ・&lt;span style="color: #0000ff;"&gt;論述問題&lt;/span&gt;（記述）&lt;br /&gt;
  ・&lt;span style="color: #0000ff;"&gt;客観問題&lt;/span&gt;（選択）
&lt;/div&gt;
&lt;div class="rounded" style="background-color: whitesmoke; padding: 10px; margin-top:10px;"&gt;
  &lt;strong&gt;内容面&lt;/strong&gt;&lt;br /&gt;
  ・&lt;span style="color: #ff00ff;"&gt;傍線部訳&lt;/span&gt;　・&lt;span style="color: #ff00ff;"&gt;要約&lt;/span&gt;&lt;br /&gt;
  ・&lt;span style="color: #ff00ff;"&gt;理由説明&lt;/span&gt;　・&lt;span style="color: #ff00ff;"&gt;心情説明&lt;/span&gt;
&lt;/div&gt;
&lt;p&gt;
  さらに出典の組み合わせとして、現代文と古文、古文と漢文などの&lt;strong&gt;融合問題&lt;/strong&gt;、&lt;br /&gt;
  漢文訓読調の文章を扱う&lt;strong&gt;明治擬古文&lt;/strong&gt;など、学校ごとにクセがあります。&lt;br /&gt;
  当塾では、&lt;strong&gt;「志望校で減点されるポイント」&lt;/strong&gt;を最優先に潰します。
&lt;/p&gt;
&lt;hr&gt;
&lt;h2 id="courses"&gt;開講講座&lt;/h2&gt;
&lt;p&gt;
  ここでは「講座」と書いていますが、実際は&lt;strong&gt;個別指導&lt;/strong&gt;です。&lt;br /&gt;
  下記の各講座を、志望校・現在地・学習時間に合わせて&lt;strong&gt;組み合わせて設計&lt;/strong&gt;します。
&lt;/p&gt;
&lt;h3 id="courses-style"&gt;出題形式別の講座&lt;/h3&gt;
&lt;h4 id="course-ron"&gt;論述・記述（添削）対策&lt;/h4&gt;
&lt;p&gt;
  &lt;strong&gt;対象：&lt;/strong&gt;東大・一橋など国公立／早稲田文・教育など記述比重大の私大／記述が必須の学部&lt;br /&gt;
  &lt;strong&gt;狙い：&lt;/strong&gt;「何を書けば点になるか」を型にして、&lt;strong&gt;減点の癖&lt;/strong&gt;を矯正します。
&lt;/p&gt;
&lt;ul&gt;
&lt;li&gt;&lt;strong&gt;授業内で添削&lt;/strong&gt;：答案を見ながら「不足要素」「余計な要素」をその場で修正&lt;/li&gt;
&lt;li&gt;&lt;strong&gt;骨格づくり&lt;/strong&gt;：要約・理由説明・心情説明を「型→例→自力」の順で定着&lt;/li&gt;
&lt;li&gt;&lt;strong&gt;採点者目線&lt;/strong&gt;：部分点の取り方、言い換えの安全域、根拠の置き方を明確化&lt;/li&gt;
&lt;/ul&gt;
&lt;h4 id="course-sentaku"&gt;選択問題（私大）対策&lt;/h4&gt;
&lt;p&gt;
  &lt;strong&gt;対象：&lt;/strong&gt;早稲田・上智・GMARCHなど、選択肢の精度が高い大学&lt;br /&gt;
  &lt;strong&gt;狙い：&lt;/strong&gt;「2択まで絞れるのに外す」を、&lt;strong&gt;根拠照合の手順&lt;/strong&gt;で潰します。
&lt;/p&gt;
&lt;ul&gt;
&lt;li&gt;&lt;strong&gt;消去の順序&lt;/strong&gt;：言い過ぎ／言い足りない／範囲ズレを機械的に落とす&lt;/li&gt;
&lt;li&gt;&lt;strong&gt;根拠の取り方&lt;/strong&gt;：本文のどこを根拠にしたかを必ず言語化&lt;/li&gt;
&lt;li&gt;&lt;strong&gt;時間戦略&lt;/strong&gt;：迷う問題の見切り、戻り方、検算の位置づけを固定&lt;/li&gt;
&lt;/ul&gt;
&lt;h4 id="course-kyotsu"&gt;大学入学共通テスト対策（国語・古典）&lt;/h4&gt;
&lt;p&gt;
  &lt;strong&gt;対象：&lt;/strong&gt;共通テストが必要な受験生全般&lt;br /&gt;
  &lt;strong&gt;狙い：&lt;/strong&gt;読解力だけでなく、&lt;strong&gt;時間配分・処理手順・取りこぼし防止&lt;/strong&gt;を完成させます。
&lt;/p&gt;
&lt;ul&gt;
&lt;li&gt;&lt;strong&gt;時間配分の型&lt;/strong&gt;：最初に何を見て、どこで戻るかを固定&lt;/li&gt;
&lt;li&gt;&lt;strong&gt;古文・漢文の即答力&lt;/strong&gt;：助動詞・敬語・句形の「判断」を高速化&lt;/li&gt;
&lt;li&gt;&lt;strong&gt;ミスの再発防止&lt;/strong&gt;：失点パターンを分類して、次回の手順に落とす&lt;/li&gt;
&lt;/ul&gt;
&lt;h3 id="courses-source"&gt;出典・ジャンル別の講座&lt;/h3&gt;
&lt;h4 id="course-kokan"&gt;古漢融合 対策&lt;/h4&gt;
&lt;p&gt;
  &lt;strong&gt;対象：&lt;/strong&gt;早稲田法・政経など、古文＋漢文を横断する出題がある大学&lt;br /&gt;
  &lt;strong&gt;狙い：&lt;/strong&gt;古文と漢文を別物として処理せず、&lt;strong&gt;「読みの共通ルール」&lt;/strong&gt;で安定させます。
&lt;/p&gt;
&lt;ul&gt;
&lt;li&gt;接続・対比・因果の取り方を統一し、読み筋を崩さない&lt;/li&gt;
&lt;li&gt;古文語法と漢文句形の「得点直結」部分だけを優先的に整備&lt;/li&gt;
&lt;/ul&gt;
&lt;h4 id="course-genko"&gt;現古融合 対策&lt;/h4&gt;
&lt;p&gt;
  &lt;strong&gt;対象：&lt;/strong&gt;早稲田社学など、現代文＋古文の融合がある大学&lt;br /&gt;
  &lt;strong&gt;狙い：&lt;/strong&gt;設問が要求する「情報の跨ぎ」を整理し、&lt;strong&gt;混ぜて問われても崩れない&lt;/strong&gt;状態にします。
&lt;/p&gt;
&lt;ul&gt;
&lt;li&gt;どの文章のどの部分を根拠にするかを「指示語レベル」で固定&lt;/li&gt;
&lt;li&gt;混線しやすい条件（誰が／いつ／何を）を表にして整理&lt;/li&gt;
&lt;/ul&gt;
&lt;h4 id="course-gikobun"&gt;明治擬古文・近代擬古文 対策&lt;/h4&gt;
&lt;p&gt;
  &lt;strong&gt;対象：&lt;/strong&gt;一橋・明治法など、擬古文を扱う（または頻出する）大学&lt;br /&gt;
  &lt;strong&gt;狙い：&lt;/strong&gt;「雰囲気で読む」をやめ、&lt;strong&gt;構文・語彙・文体のルール&lt;/strong&gt;で処理します。
&lt;/p&gt;
&lt;ul&gt;
&lt;li&gt;擬古文特有の言い回しを「現代語に直す」練習で安定化&lt;/li&gt;
&lt;li&gt;出題されやすい論点（因果・評価語・条件）をテンプレ化&lt;/li&gt;
&lt;/ul&gt;
&lt;h4 id="course-bunpou"&gt;古文文法・漢文句形 集中&lt;/h4&gt;
&lt;p&gt;
  &lt;strong&gt;対象：&lt;/strong&gt;基礎の穴が原因で伸び悩む方／共通テストや私大で古典が足を引っ張る方&lt;br /&gt;
  &lt;strong&gt;狙い：&lt;/strong&gt;「知っている」から「使える」へ。&lt;strong&gt;問題の中で判断できる&lt;/strong&gt;状態にします。
&lt;/p&gt;
&lt;ul&gt;
&lt;li&gt;助動詞・敬語・識別を「設問で勝てる形」に落とし込み&lt;/li&gt;
&lt;li&gt;句形・再読文字を、返り点処理だけでなく意味まで自動化&lt;/li&gt;
&lt;/ul&gt;
&lt;h3 id="courses-package"&gt;志望校別パッケージ例&lt;/h3&gt;
&lt;p&gt;
  下記はあくまで例です。実際は、志望校の過去問と現状に合わせて設計します。
&lt;/p&gt;
&lt;div class="table-responsive"&gt;
&lt;table class="table table-bordered" style="table-layout: fixed; line-height: 120%;"&gt;
&lt;tbody&gt;
&lt;tr align="center"&gt;
&lt;td width="33%"&gt;&lt;strong&gt;東大&lt;/strong&gt;&lt;br /&gt;論述添削＋要約＋過去問&lt;/td&gt;
&lt;td width="33%"&gt;&lt;strong&gt;難関国公立&lt;/strong&gt;&lt;br /&gt;記述の型＋根拠設計&lt;/td&gt;
&lt;td width="33%"&gt;&lt;strong&gt;早稲田&lt;/strong&gt;&lt;br /&gt;選択精度＋融合＋記述&lt;/td&gt;
&lt;/tr&gt;
&lt;tr align="center"&gt;
&lt;td width="33%"&gt;&lt;strong&gt;上智・GMARCH&lt;/strong&gt;&lt;br /&gt;選択手順＋文法補強&lt;/td&gt;
&lt;td width="33%"&gt;&lt;strong&gt;難関私大&lt;/strong&gt;&lt;br /&gt;設問パターン別演習&lt;/td&gt;
&lt;td width="33%"&gt;&lt;strong&gt;共通テスト&lt;/strong&gt;&lt;br /&gt;時間配分＋処理手順&lt;/td&gt;
&lt;/tr&gt;
&lt;tr align="center"&gt;
&lt;td width="33%"&gt;&lt;strong&gt;融合問題&lt;/strong&gt;&lt;br /&gt;読みの統一＋跨ぎ処理&lt;/td&gt;
&lt;td width="33%"&gt;&lt;strong&gt;記述必須学部&lt;/strong&gt;&lt;br /&gt;添削で減点癖矯正&lt;/td&gt;
&lt;td width="33%"&gt;&lt;strong&gt;擬古文&lt;/strong&gt;&lt;br /&gt;文体ルール＋頻出論点&lt;/td&gt;
&lt;/tr&gt;
&lt;/tbody&gt;
&lt;/table&gt;
&lt;/div&gt;
&lt;hr&gt;
&lt;h2 id="features"&gt;指導の特徴&lt;/h2&gt;
&lt;h3 id="features-1on1"&gt;個別指導のメリットとは？&lt;/h3&gt;
&lt;p&gt;当塾では、古典（古文・漢文）の個別指導をご提供しております。個別指導のメリットは以下の通りです。&lt;/p&gt;
&lt;ul&gt;
&lt;li&gt;
    &lt;span style="color:#ff0000;"&gt;&lt;strong&gt;生徒一人ひとり&lt;/strong&gt;&lt;/span&gt;の&lt;br /&gt;
    &lt;span style="color:#0000ff;"&gt;&lt;strong&gt;学習スタイル&lt;/strong&gt;&lt;/span&gt;や&lt;br /&gt;
    &lt;span style="color:#0000ff;"&gt;&lt;strong&gt;理解度&lt;/strong&gt;&lt;/span&gt;に合わせて、カリキュラムを設計します。&lt;br /&gt;
    &lt;strong&gt;苦手の原因にピンポイントで手を入れられます。&lt;/strong&gt;
  &lt;/li&gt;
&lt;li&gt;
    弱点に合わせた教材・演習を用意し、&lt;br /&gt;
    &lt;span style="color:#ff0000;"&gt;&lt;strong&gt;苦手意識を克服→得点化&lt;/strong&gt;&lt;/span&gt;につなげます。
  &lt;/li&gt;
&lt;li&gt;
    距離が近い分、質問・相談がしやすく、学習の迷いをその場で解消できます。&lt;br /&gt;
    &lt;strong&gt;学習意欲を引き出す&lt;/strong&gt;設計が可能です。
  &lt;/li&gt;
&lt;li&gt;
    進歩と成果を教師が把握できるため、修正が早く、伸びを実感しやすくなります。
  &lt;/li&gt;
&lt;/ul&gt;
&lt;h3 id="features-online"&gt;オンライン授業のメリットとは？&lt;/h3&gt;
&lt;h4&gt;&lt;span style="background-color: lightgreen;"&gt;①画面と音声に情報量が集約されるので、集中しやすい&lt;/span&gt;&lt;/h4&gt;
&lt;p&gt;
  ご自宅で受講できるため、&lt;br /&gt;
  &lt;span style="color:#0000ff;"&gt;&lt;strong&gt;慣れた環境で学習&lt;/strong&gt;&lt;/span&gt;できます。&lt;br /&gt;
  また、PC/タブレットの画面と音声に集中できるので、教室型よりも意識が散りにくくなります。
&lt;/p&gt;
&lt;h4&gt;&lt;span style="background-color: lightgreen;"&gt;②手元が確認できるので、的確な指摘・改善がしやすい&lt;/span&gt;&lt;/h4&gt;
&lt;p&gt;
  手元をカメラで映しながら進めるため、解き方のクセや詰まりポイントを&lt;br /&gt;
  &lt;span style="color:#ff0000;"&gt;&lt;strong&gt;リアルタイムで把握&lt;/strong&gt;&lt;/span&gt;できます。&lt;br /&gt;
  その場で類題やヒントを提示し、思考を修正します。
&lt;/p&gt;
&lt;h4&gt;&lt;span style="background-color: lightgreen;"&gt;③通塾不要なので、体力を温存して学習できる&lt;/span&gt;&lt;/h4&gt;
&lt;p&gt;
  移動がないため、疲れを抑えた状態で学習を進められます。&lt;br /&gt;
  送り迎えも不要で、&lt;span style="color:#ff0000;"&gt;&lt;strong&gt;学習効率&lt;/strong&gt;&lt;/span&gt;が上がります。
&lt;/p&gt;
&lt;hr&gt;
&lt;h2 id="flow"&gt;受講までの流れ&lt;/h2&gt;
&lt;style&gt;
  .bg-pink {background-color: #ffc0cb !important;}
&lt;/style&gt;
&lt;div class="container mt-5"&gt;
&lt;div class="row"&gt;
&lt;div class="col-6"&gt;
&lt;div class="card bg-pink mb-3"&gt;
&lt;div class="card-body"&gt;
&lt;h5 class="card-title"&gt;1. 事前ヒアリング&lt;/h5&gt;
&lt;p class="card-text"&gt;志望校・受験方式・現状の課題を確認し、大まかな指導計画を提示します。&lt;/p&gt;
&lt;/p&gt;&lt;/div&gt;
&lt;/p&gt;&lt;/div&gt;
&lt;/p&gt;&lt;/div&gt;
&lt;div class="col-6"&gt;
&lt;div class="card bg-info mb-3 text-white"&gt;
&lt;div class="card-body"&gt;
&lt;h5 class="card-title"&gt;2. トライアル指導&lt;/h5&gt;
&lt;p class="card-text"&gt;実際に問題を解いていただき、弱点と伸ばし方を特定して計画をブラッシュアップします。&lt;/p&gt;
&lt;/p&gt;&lt;/div&gt;
&lt;/p&gt;&lt;/div&gt;
&lt;/p&gt;&lt;/div&gt;
&lt;/p&gt;&lt;/div&gt;
&lt;div class="row"&gt;
&lt;div class="col-6"&gt;
&lt;div class="card bg-success mb-3 text-white"&gt;
&lt;div class="card-body"&gt;
&lt;h5 class="card-title"&gt;3. ご契約&lt;/h5&gt;
&lt;p class="card-text"&gt;指導方針・頻度・課題量をご確認いただき、入塾手続きを進めます。&lt;/p&gt;
&lt;/p&gt;&lt;/div&gt;
&lt;/p&gt;&lt;/div&gt;
&lt;/p&gt;&lt;/div&gt;
&lt;div class="col-6"&gt;
&lt;div class="card bg-warning mb-3"&gt;
&lt;div class="card-body"&gt;
&lt;h5 class="card-title"&gt;4. 指導開始&lt;/h5&gt;
&lt;p class="card-text"&gt;決定した曜日/時間で指導を開始し、状況に応じて設計を微調整します。&lt;/p&gt;
&lt;/p&gt;&lt;/div&gt;
&lt;/p&gt;&lt;/div&gt;
&lt;/p&gt;&lt;/div&gt;
&lt;/p&gt;&lt;/div&gt;
&lt;/div&gt;
&lt;hr&gt;
&lt;h2 id="fee"&gt;指導料&lt;/h2&gt;
&lt;div class="container mt-5"&gt;
&lt;div class="row"&gt;
&lt;div class="col-sm-4"&gt;
&lt;div class="card bg-primary mb-3 text-white"&gt;
&lt;div class="card-body"&gt;
&lt;h5 class="card-title"&gt;トライアル指導料&lt;/h5&gt;
&lt;p class="card-text"&gt;10,000円(税込)&lt;/p&gt;
&lt;p class="card-text"&gt;通常より安価に設定しております。まずは一度、個別指導をご体験ください。&lt;/p&gt;
&lt;/p&gt;&lt;/div&gt;
&lt;/p&gt;&lt;/div&gt;
&lt;/p&gt;&lt;/div&gt;
&lt;div class="col-sm-4"&gt;
&lt;div class="card bg-success mb-3 text-white"&gt;
&lt;div class="card-body"&gt;
&lt;h5 class="card-title"&gt;入塾金&lt;/h5&gt;
&lt;p class="card-text"&gt;22,000円(税込)&lt;/p&gt;
&lt;p class="card-text"&gt;兄弟姉妹（在籍・過去在籍含む）は全額免除いたします。&lt;/p&gt;
&lt;/p&gt;&lt;/div&gt;
&lt;/p&gt;&lt;/div&gt;
&lt;/p&gt;&lt;/div&gt;
&lt;div class="col-sm-4"&gt;
&lt;div class="card bg-info mb-3 text-white"&gt;
&lt;div class="card-body"&gt;
&lt;h5 class="card-title"&gt;指導料&lt;/h5&gt;
&lt;p class="card-text"&gt;18,150円(税込)/110分&lt;/p&gt;
&lt;p class="card-text"&gt;
            前払いです。&lt;br /&gt;
            ※指導予定回数分を前月20日に集計し請求書を発行いたします。前月末までにお支払いください。
          &lt;/p&gt;
&lt;/p&gt;&lt;/div&gt;
&lt;/p&gt;&lt;/div&gt;
&lt;/p&gt;&lt;/div&gt;
&lt;/p&gt;&lt;/div&gt;
&lt;/div&gt;
&lt;hr&gt;
&lt;h2 id="contact"&gt;お問い合わせ&lt;/h2&gt;
&lt;div class="wpcf7 no-js" id="wpcf7-f139-p26-o1" lang="ja" dir="ltr"&gt;
&lt;div class="screen-reader-response"&gt;&lt;p role="status" aria-live="polite" aria-atomic="true"&gt;&lt;/p&gt; &lt;ul&gt;&lt;/ul&gt;&lt;/div&gt;
&lt;form action="/enter-exam/#wpcf7-f139-p26-o1" method="post" class="wpcf7-form init" aria-label="コンタクトフォーム" novalidate="novalidate" data-status="init"&gt;
&lt;div style="display: none;"&gt;
&lt;input type="hidden" name="_wpcf7" value="139" /&gt;
&lt;input type="hidden" name="_wpcf7_version" value="5.8.7" /&gt;
&lt;input type="hidden" name="_wpcf7_locale" value="ja" /&gt;
&lt;input type="hidden" name="_wpcf7_unit_tag" value="wpcf7-f139-p26-o1" /&gt;
&lt;input type="hidden" name="_wpcf7_container_post" value="26" /&gt;
&lt;input type="hidden" name="_wpcf7_posted_data_hash" value="" /&gt;
&lt;input type="hidden" name="_wpcf7_recaptcha_response" value="" /&gt;
&lt;/div&gt;
&lt;p&gt;&lt;label&gt; 生徒氏名 (必須)&lt;br /&gt;
&lt;span class="wpcf7-form-control-wrap" data-name="your-name"&gt;&lt;input size="40"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メールアドレス (必須)&lt;br /&gt;
&lt;span class="wpcf7-form-control-wrap" data-name="your-email"&gt;&lt;input size="40" class="wpcf7-form-control wpcf7-email wpcf7-validates-as-required wpcf7-text wpcf7-validates-as-email" aria-required="true" aria-invalid="false" value="" type="email" name="your-email" /&gt;&lt;/span&gt; &lt;/label&gt;
&lt;/p&gt;
&lt;p&gt;電話番号(必須)&lt;br /&gt;
&lt;span class="wpcf7-form-control-wrap" data-name="tel-572"&gt;&lt;input size="40" class="wpcf7-form-control wpcf7-tel wpcf7-validates-as-required wpcf7-text wpcf7-validates-as-tel" aria-required="true" aria-invalid="false" value="" type="tel" name="tel-572" /&gt;&lt;/span&gt;
&lt;/p&gt;
&lt;p&gt;受講スタイル(必須)&lt;br /&gt;
&lt;span class="wpcf7-form-control-wrap" data-name="checkbox-171"&gt;&lt;span class="wpcf7-form-control wpcf7-checkbox wpcf7-validates-as-required"&gt;&lt;span class="wpcf7-list-item first"&gt;&lt;span class="wpcf7-list-item-label"&gt;教室&lt;/span&gt;&lt;input type="checkbox" name="checkbox-171[]" value="教室" /&gt;&lt;/span&gt;&lt;span class="wpcf7-list-item last"&gt;&lt;span class="wpcf7-list-item-label"&gt;オンライン&lt;/span&gt;&lt;input type="checkbox" name="checkbox-171[]" value="オンライン" /&gt;&lt;/span&gt;&lt;/span&gt;&lt;/span&gt;
&lt;/p&gt;
&lt;p&gt;&lt;label&gt; 備考&lt;br /&gt;
&lt;span class="wpcf7-form-control-wrap" data-name="your-message"&gt;&lt;textarea cols="40" rows="10" class="wpcf7-form-control wpcf7-textarea" aria-invalid="false" name="your-message"&gt;&lt;/textarea&gt;&lt;/span&gt; &lt;/label&gt;
&lt;/p&gt;
&lt;p&gt;&lt;input class="wpcf7-form-control wpcf7-submit has-spinner" type="submit" value="送信" /&gt;
&lt;/p&gt;&lt;div class="wpcf7-response-output" aria-hidden="true"&gt;&lt;/div&gt;
&lt;/form&gt;
&lt;/div&gt;
&lt;section class="veu_cta" id="veu_cta-464"&gt;&lt;h1 class="cta_title"&gt;開講講座：大学受験対策&lt;/h1&gt;&lt;div class="cta_body"&gt;&lt;div class="cta_body_image cta_body_image_right"&gt;&lt;a href="https://koten-kakitsubata.jp/enter-exam/" target="_blank"&gt;&lt;img width="400" height="400" src="https://koten-kakitsubata.jp/wp-content/uploads/2020/03/tate_400.jpg" class="attachment-large size-large" alt="" decoding="async" loading="lazy" srcset="https://koten-kakitsubata.jp/wp-content/uploads/2020/03/tate_400.jpg 400w, https://koten-kakitsubata.jp/wp-content/uploads/2020/03/tate_400-300x300.jpg 300w, https://koten-kakitsubata.jp/wp-content/uploads/2020/03/tate_400-150x150.jpg 150w" sizes="(max-width: 400px) 100vw, 400px" /&gt;&lt;/a&gt;&lt;/div&gt;&lt;div class="cta_body_txt image_exist"&gt;古典専門塾「かきつばた」の大学受験対策です。
&lt;br /&gt;一口に古典といってもその内容は多岐にわたりますので、狙いを絞った対策が肝要です。&lt;/div&gt;&lt;div class="cta_body_link"&gt;&lt;a href="https://koten-kakitsubata.jp/enter-exam/" class="btn btn-primary btn-block btn-lg" target="_blank"&gt;開講講座：大学受験対策&lt;/a&gt;&lt;/div&gt;&lt;/div&gt;&lt;!--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</si>
  <si>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https://natsui-sansu-juku.com/col_blog/online-sansu-kobetsu-keisan-miss/
【検出された不自然ワード】
- 型
- 迷い
- 手順
- 乱れ
- 整え
【本文】
------
&lt;div class="container my-4"&gt;
&lt;p&gt;&lt;!-- Hero Section --&gt;&lt;/p&gt;
&lt;div class="card shadow-sm mb-4 border-0" style="background: linear-gradient(135deg, #1a237e, #00838f); color: #fff;"&gt;
&lt;div class="card-body p-4"&gt;
&lt;div class="d-flex flex-wrap justify-content-between align-items-center mb-2"&gt;&lt;span class="badge bg-warning text-dark mb-2" style="font-size: 0.8rem;"&gt;中学受験／オンライン算数&lt;/span&gt;&lt;br /&gt;
&lt;span class="badge bg-light text-dark mb-2" style="font-size: 0.75rem;"&gt;計算ミス・弱点克服ガイド&lt;/span&gt;&lt;/div&gt;
&lt;h1 class="card-title mb-3" style="font-size: 1.9rem; line-height: 1.5;"&gt;計算ミスが減らない原因とオンライン算数 個別指導での改善法&lt;/h1&gt;
&lt;p class="card-text mb-0" style="font-size: 0.98rem; line-height: 1.8;"&gt;「家ではできているのに、テストになると計算ミスばかり」「見直しをしているはずなのに、同じタイプのミスを何度もくり返してしまう」。&lt;br /&gt;
中学受験の算数では、このような計算ミスの悩みを抱えるご家庭がとても多くあります。&lt;br /&gt;
計算ミスは不注意の一言で片づけられがちですが、実際には手元の書き方や視線の動き、途中式の省略など、はっきりした原因が存在します。&lt;br /&gt;
オンライン算数の個別指導であれば、手元カメラを通してミスが生まれる瞬間をリアルタイムに観察し、根本からの改善を図ることができます。&lt;/p&gt;
&lt;p class="card-text mt-2 mb-0" style="font-size: 0.95rem; line-height: 1.8;"&gt;オンライン算数を中学受験全体の中でどう使うかは、&lt;a class="text-decoration-underline" style="color: #fff;" href="https://natsui-sansu-juku.com/column/hub-online-use/"&gt;全体像はこちら&lt;/a&gt;で整理しています。&lt;/p&gt;
&lt;/div&gt;
&lt;/div&gt;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 概要ボックス --&gt;&lt;/p&gt;
&lt;div class="alert alert-info border-0 shadow-sm mb-4" role="alert"&gt;
&lt;h2 class="h5 mb-2"&gt;この記事で分かること&lt;/h2&gt;
&lt;ul class="mb-0"&gt;
&lt;li&gt;中学受験算数で計算ミスが減らない背景と、よくある原因が整理できます。&lt;/li&gt;
&lt;li&gt;オンライン算数 個別指導が、計算ミスの「瞬間」をとらえて改善する仕組みが分かります。&lt;/li&gt;
&lt;li&gt;三つのステップで計算ミスを減らす具体的な改善方法がイメージできます。&lt;/li&gt;
&lt;li&gt;家庭でのフォローのコツと、オンライン個別指導の教室・指導者の選び方が理解できます。&lt;/li&gt;
&lt;/ul&gt;
&lt;/div&gt;
&lt;p&gt;&lt;!-- 背景セクション --&gt;&lt;/p&gt;
&lt;h2 class="h4 mt-4 mb-3 border-start border-4 border-primary ps-2"&gt;計算ミスが減らない背景　中学受験算数ならではの悩みの構造&lt;/h2&gt;
&lt;p&gt;まずは、なぜお子さまの計算ミスがなかなか減っていかないのか、その背景を整理しておきましょう。&lt;br /&gt;
「集中力が足りない」だけが原因ではないことが分かると、対策の方向性が見えやすくなります。&lt;/p&gt;
&lt;h3 class="h5 mt-3"&gt;手元の癖がミスを生み出している&lt;/h3&gt;
&lt;p&gt;中学受験レベルの算数では、扱う数字の桁数も計算の量も増えていきます。&lt;br /&gt;
その中で、次のような手元の癖が計算ミスの温床になりがちです。&lt;/p&gt;
&lt;ul&gt;
&lt;li&gt;一桁ごとにマス目をそろえず、桁がずれてしまう。&lt;/li&gt;
&lt;li&gt;数字が小さく薄く、六と零、三と五などが読み取りにくい。&lt;/li&gt;
&lt;li&gt;途中式を縦にそろえず、どこがどの計算か自分でも追いづらい。&lt;/li&gt;
&lt;li&gt;途中で行を飛ばしたり、書き直しが多かったりして視線が迷う。&lt;/li&gt;
&lt;/ul&gt;
&lt;p&gt;例えば「376＋489」を解いているつもりが、ノートでは「376＋498」と写してしまうケースがあります。&lt;br /&gt;
これは暗算力や理解の問題ではなく、ほとんどが手元の書き方と視線の使い方に原因があります。&lt;/p&gt;
&lt;h3 class="h5 mt-3"&gt;途中式の省略が思った以上に大きなリスクになっている&lt;/h3&gt;
&lt;p&gt;塾の授業が進むにつれ、「速く解かなければ」という意識が強くなりがちです。&lt;br /&gt;
その結果、次のような省略ミスが起こりやすくなります。&lt;/p&gt;
&lt;ul&gt;
&lt;li&gt;途中式を書かずに、頭の中だけで数行分の計算をまとめて行う。&lt;/li&gt;
&lt;li&gt;割り算の筆算を一行で済ませようとして、商と余りを取り違える。&lt;/li&gt;
&lt;li&gt;分数計算で通分と約分を一度にやろうとして、分子か分母を片方だけ変えてしまう。&lt;/li&gt;
&lt;/ul&gt;
&lt;p&gt;途中式を書かないと本人もどこで間違えたのか振り返ることができず、&lt;br /&gt;
「やっぱり自分はケアレスミスが多い」という自己評価だけが残ってしまいます。&lt;/p&gt;
&lt;h3 class="h5 mt-3"&gt;心理的なプレッシャーと時間制限&lt;/h3&gt;
&lt;p&gt;中学受験のテストや模試では、限られた時間内で多くの問題を処理する必要があります。&lt;/p&gt;
&lt;ul&gt;
&lt;li&gt;残り時間を気にするあまり、途中から字が乱れる。&lt;/li&gt;
&lt;li&gt;「ここで間違えたらどうしよう」と不安になり、手が震える。&lt;/li&gt;
&lt;li&gt;本来できるはずの問題ほど「急がなきゃ」と感じて雑になってしまう。&lt;/li&gt;
&lt;/ul&gt;
&lt;p&gt;このように、計算ミスの裏には手元の癖・途中式の乱れ・心理的なプレッシャーなど、&lt;br /&gt;
いくつもの要素が絡み合っています。&lt;/p&gt;
&lt;p&gt;&lt;!-- 背景まとめテーブル --&gt;&lt;/p&gt;
&lt;div class="table-responsive mb-4"&gt;
&lt;table class="table table-bordered table-hover align-middle"&gt;
&lt;thead class="text-center" style="background-color: #e8eaf6;"&gt;
&lt;tr&gt;
&lt;th scope="col"&gt;側面&lt;/th&gt;
&lt;th scope="col"&gt;よくある様子&lt;/th&gt;
&lt;th scope="col"&gt;背景にある要因&lt;/th&gt;
&lt;/tr&gt;
&lt;/thead&gt;
&lt;tbody&gt;
&lt;tr&gt;
&lt;td class="fw-bold"&gt;手元の癖&lt;/td&gt;
&lt;td&gt;数字が読みづらく、桁がそろわないため自分でも途中式を追いにくい。&lt;/td&gt;
&lt;td&gt;マス目の使い方や行間の取り方にルールがなく、視線が迷いやすい。&lt;/td&gt;
&lt;/tr&gt;
&lt;tr&gt;
&lt;td class="fw-bold"&gt;途中式の省略&lt;/td&gt;
&lt;td&gt;頭の中だけでまとめて計算し、通分や約分を一度に済ませようとしてミスする。&lt;/td&gt;
&lt;td&gt;スピードを優先し過ぎて、見直し可能な形で途中式を残していない。&lt;/td&gt;
&lt;/tr&gt;
&lt;tr&gt;
&lt;td class="fw-bold"&gt;心理的負荷&lt;/td&gt;
&lt;td&gt;時間を意識し過ぎて字が乱れ、本来できる計算でも落としてしまう。&lt;/td&gt;
&lt;td&gt;本番形式の時間制限に慣れておらず、焦りが手元の雑さとして表れる。&lt;/td&gt;
&lt;/tr&gt;
&lt;/tbody&gt;
&lt;/table&gt;
&lt;/div&gt;
&lt;p&gt;&lt;!-- オンラインの効果 --&gt;&lt;/p&gt;
&lt;h2 class="h4 mt-4 mb-3 border-start border-4 border-success ps-2"&gt;オンライン算数 個別指導が計算ミス克服で効果を発揮する理由&lt;/h2&gt;
&lt;p&gt;こうした計算ミスの問題に対して、オンラインの算数個別指導はどのように力を発揮するのでしょうか。&lt;br /&gt;
ここでは、オンラインならではの三つの強みを見ていきます。&lt;/p&gt;
&lt;h3 class="h5 mt-3"&gt;手元カメラで「ミスの瞬間」をリアルタイムにとらえられる&lt;/h3&gt;
&lt;p&gt;最大の強みは、オンライン授業で手元カメラを使うことで、お子さまのノートとペンの動きをそのまま観察できることです。&lt;/p&gt;
&lt;ul&gt;
&lt;li&gt;どのタイミングで桁がずれてしまうのか。&lt;/li&gt;
&lt;li&gt;どのあたりから字が急に小さく、乱れてくるのか。&lt;/li&gt;
&lt;li&gt;余白の取り方が足りず、途中式が詰め込みになっていないか。&lt;/li&gt;
&lt;li&gt;見直しのとき、どこからどこまで目を動かしているのか。&lt;/li&gt;
&lt;/ul&gt;
&lt;p&gt;これにより、「集中しなさい」「丁寧に書きなさい」といった抽象的な注意ではなく、&lt;/p&gt;
&lt;ul&gt;
&lt;li&gt;「この段のここから、急に桁が右にずれているね。」&lt;/li&gt;
&lt;li&gt;「このあたりから数字が読みにくくなっているから、行を変えよう。」&lt;/li&gt;
&lt;/ul&gt;
&lt;p&gt;といった具体的なフィードバックが可能になります。&lt;/p&gt;
&lt;h3 class="h5 mt-3"&gt;思考過程と手の動きが同時に見えるため原因特定がしやすい&lt;/h3&gt;
&lt;p&gt;オンライン算数 個別指導では、手元カメラに加えて画面共有も併用できます。&lt;br /&gt;
講師は、自分の画面に計算の見本や整理された途中式を表示しながら、&lt;br /&gt;
お子さまのノートと見比べて指導することができます。&lt;/p&gt;
&lt;p&gt;例えば分数の通分でミスが多い場合、&lt;/p&gt;
&lt;ol&gt;
&lt;li&gt;講師側が通分の型を画面に表示する。&lt;/li&gt;
&lt;li&gt;お子さまに同じ問題をノートで解いてもらう。&lt;/li&gt;
&lt;li&gt;手元映像を見ながら、「分子と分母のどちらから書き換えているか」「通分する数を書き忘れていないか」をチェックする。&lt;/li&gt;
&lt;/ol&gt;
&lt;p&gt;このように、計算ミスが生まれる瞬間と、そのときの考え方の両方を同時に確認することができるため、&lt;br /&gt;
原因特定が非常にしやすくなります。&lt;/p&gt;
&lt;h3 class="h5 mt-3"&gt;進度管理と記録がしやすく再発防止のサイクルを回せる&lt;/h3&gt;
&lt;p&gt;オンライン指導では、授業の内容や扱った問題、指摘したポイントをデジタルで記録しやすいという利点があります。&lt;/p&gt;
&lt;ul&gt;
&lt;li&gt;毎回どのような計算ミスが出たか。&lt;/li&gt;
&lt;li&gt;特に目立った手元の癖は何だったか。&lt;/li&gt;
&lt;li&gt;改善のためにどのようなルールを決めたか。&lt;/li&gt;
&lt;/ul&gt;
&lt;p&gt;これらを蓄積していくことで、&lt;/p&gt;
&lt;ul&gt;
&lt;li&gt;「この一か月で、同じ桁のずれはどれくらい減ったか。」&lt;/li&gt;
&lt;li&gt;「分数計算のミスは、通分から約分へと変化してきたか。」&lt;/li&gt;
&lt;/ul&gt;
&lt;p&gt;といった長期的な変化も追いやすくなります。&lt;br /&gt;
こうした進度管理を保護者の方にも分かりやすい形で共有してくれる&lt;br /&gt;
&lt;a class="text-decoration-underline" href="/kobetsu_online/"&gt;オンライン算数 個別指導&lt;/a&gt;&lt;br /&gt;
であれば、家庭学習と連携しながら再発防止のサイクルを回していくことができます。&lt;/p&gt;
&lt;p&gt;&lt;!-- 改善ステップ --&gt;&lt;/p&gt;
&lt;h2 class="h4 mt-5 mb-3 border-start border-4 border-warning ps-2"&gt;計算ミスを減らす具体的な改善方法　三つのステップ&lt;/h2&gt;
&lt;p&gt;ここからは、オンライン算数 個別指導での指導をイメージしながら、&lt;br /&gt;
計算ミスを減らしていくための具体的な三つのステップを整理します。&lt;/p&gt;
&lt;p&gt;&lt;!-- ステップ概要カード --&gt;&lt;/p&gt;
&lt;div class="row g-3 mb-3"&gt;
&lt;div class="col-md-4"&gt;
&lt;div class="card h-100 border-0 shadow-sm"&gt;
&lt;div class="card-body"&gt;
&lt;h3 class="h6 text-muted mb-1"&gt;ステップ一&lt;/h3&gt;
&lt;h4 class="h6 fw-bold"&gt;現状のミスパターンを整理する&lt;/h4&gt;
&lt;p class="mb-0 small"&gt;転記ミス・桁のずれ・手順の混同など、どの種類の計算ミスが多いのかを分類し、弱点の輪郭をはっきりさせます。&lt;/p&gt;
&lt;/div&gt;
&lt;/div&gt;
&lt;/div&gt;
&lt;div class="col-md-4"&gt;
&lt;div class="card h-100 border-0 shadow-sm"&gt;
&lt;div class="card-body"&gt;
&lt;h3 class="h6 text-muted mb-1"&gt;ステップ二&lt;/h3&gt;
&lt;h4 class="h6 fw-bold"&gt;書き方と手順のルールを整える&lt;/h4&gt;
&lt;p class="mb-0 small"&gt;桁のそろえ方や行間の取り方、分数計算や筆算の手順を、ミスの出にくい型としてルール化していきます。&lt;/p&gt;
&lt;/div&gt;
&lt;/div&gt;
&lt;/div&gt;
&lt;div class="col-md-4"&gt;
&lt;div class="card h-100 border-0 shadow-sm"&gt;
&lt;div class="card-body"&gt;
&lt;h3 class="h6 text-muted mb-1"&gt;ステップ三&lt;/h3&gt;
&lt;h4 class="h6 fw-bold"&gt;本番に近い形で再現できる力をつける&lt;/h4&gt;
&lt;p class="mb-0 small"&gt;制限時間やテスト形式を意識した演習で、整えた書き方と手順を本番でも再現できるようにします。&lt;/p&gt;
&lt;/div&gt;
&lt;/div&gt;
&lt;/div&gt;
&lt;/div&gt;
&lt;h3 class="h5 mt-3"&gt;ステップ一　現状のミスパターンを整理する&lt;/h3&gt;
&lt;p&gt;最初のステップは、どの種類の計算ミスが多いのかを整理することです。&lt;br /&gt;
オンライン授業では、次のような方法でミスパターンを可視化していきます。&lt;/p&gt;
&lt;ul&gt;
&lt;li&gt;直近のテストや模試、宿題プリントを画面越しに一緒に確認する。&lt;/li&gt;
&lt;li&gt;手元カメラでノートを映しながら、「どこで間違えたのか」を本人の言葉で説明してもらう。&lt;/li&gt;
&lt;li&gt;講師がミスの原因をいくつかのカテゴリに分けて記録する。&lt;/li&gt;
&lt;/ul&gt;
&lt;p&gt;代表的なカテゴリの例は、次の通りです。&lt;/p&gt;
&lt;ul&gt;
&lt;li&gt;転記ミス　…　問題の数字を書き写すときに、桁を入れ替えたり、一桁書き忘れたりする。&lt;/li&gt;
&lt;li&gt;桁のずれ・書き方の問題　…　縦の足し算や引き算で、位の位置がそろっていない。&lt;/li&gt;
&lt;li&gt;計算手順の混同　…　分数の通分と約分、割り算の筆算の手順などを途中で入れ替えてしまう。&lt;/li&gt;
&lt;li&gt;見直し不足・確認の癖の欠如　…　答えだけを見て、途中式をさかのぼって確かめていない。&lt;/li&gt;
&lt;/ul&gt;
&lt;p&gt;このように分類することで、「なんとなくミスが多い」という状態から、&lt;br /&gt;
「転記ミスが特に多い」「桁のずれがほとんど」といった具体的な把握に変わります。&lt;/p&gt;
&lt;h3 class="h5 mt-3"&gt;ステップ二　書き方と手順のルールを整える&lt;/h3&gt;
&lt;p&gt;次のステップは、ミスを生み出さないための書き方と手順のルールをそろえることです。&lt;br /&gt;
オンライン算数 個別指導では、講師がお子さまの手元映像を見ながら、一人ひとりに合ったルールを提案していきます。&lt;/p&gt;
&lt;h4 class="h6 mt-2"&gt;書き方のルール例&lt;/h4&gt;
&lt;ul&gt;
&lt;li&gt;一行に書く数字は、マス目を一つずつ使い、桁がそろうようにする。&lt;/li&gt;
&lt;li&gt;足し算と引き算は、記号の左側に少し余白を取り、行をそろえる。&lt;/li&gt;
&lt;li&gt;分数の横線は少し長めに引き、分子と分母を間違えないようにする。&lt;/li&gt;
&lt;li&gt;筆算は問題のすぐ横ではなく、少し下にスペースを取ってまとめて書く。&lt;/li&gt;
&lt;/ul&gt;
&lt;h4 class="h6 mt-2"&gt;手順のルール例&lt;/h4&gt;
&lt;ul&gt;
&lt;li&gt;分数計算では、「通分」「計算」「約分」の順番を声に出してから始める。&lt;/li&gt;
&lt;li&gt;割り算の筆算では、「商を書く」「かけ算」「引き算」「下ろす」の流れを指でなぞりながら行う。&lt;/li&gt;
&lt;li&gt;一ページに解く問題数をあらかじめ決め、ノートが詰まってきたら必ずページを変える。&lt;/li&gt;
&lt;/ul&gt;
&lt;p&gt;オンラインでは、講師が画面上に良い例と改善前の例を並べて表示し、&lt;br /&gt;
「どちらが読みやすいか」「どちらがミスしにくそうか」を一緒に確認できます。&lt;br /&gt;
これにより、お子さま自身が「なぜこの書き方に変える必要があるのか」を納得しやすくなります。&lt;/p&gt;
&lt;h3 class="h5 mt-3"&gt;ステップ三　本番に近い形で再現できる力をつける&lt;/h3&gt;
&lt;p&gt;最後のステップは、整えた書き方と手順を、本番形式でも再現できるようにすることです。&lt;br /&gt;
「ゆっくり時間をかければできる」から一歩進み、制限時間内でも同じ質で解ける状態を目指します。&lt;/p&gt;
&lt;ul&gt;
&lt;li&gt;タイマーを画面に表示し、実際のテストに近い時間設定で問題演習を行う。&lt;/li&gt;
&lt;li&gt;一度解いた問題を数日後にもう一度解き、「同じ書き方と手順で解けているか」を確認する。&lt;/li&gt;
&lt;li&gt;見直しの練習として、「一問につき見直しに使う時間」を事前に決めてから解く。&lt;/li&gt;
&lt;/ul&gt;
&lt;p&gt;この段階ではミスゼロを目標にするよりも、&lt;/p&gt;
&lt;ul&gt;
&lt;li&gt;ミスをしたときに、自分でどこを見直せばよいか分かる。&lt;/li&gt;
&lt;li&gt;書き方と手順のルールをテスト本番でも意識できる。&lt;/li&gt;
&lt;/ul&gt;
&lt;p&gt;という状態を目指すことが大切です。&lt;br /&gt;
オンライン個別の講師が、テストごとの状況を見ながら、無理のないペースでこのレベルまで引き上げていきます。&lt;/p&gt;
&lt;p&gt;&lt;!-- 家庭でのフォロー --&gt;&lt;/p&gt;
&lt;h2 class="h4 mt-5 mb-3 border-start border-4 border-info ps-2"&gt;家庭でできるフォローと習慣化のサポート&lt;/h2&gt;
&lt;p&gt;オンライン算数 個別指導の効果を最大限にするためには、ご家庭での関わり方も大切です。&lt;br /&gt;
難しいことをしていただく必要はありませんが、次のようなポイントを意識していただくと、&lt;br /&gt;
計算ミスの改善がスムーズになります。&lt;/p&gt;
&lt;h3 class="h5 mt-3"&gt;正解・不正解だけでなく書き方にも目を向ける&lt;/h3&gt;
&lt;p&gt;テストや宿題を見るとき、つい点数や丸・バツに目が行きがちですが、&lt;br /&gt;
計算ミスを減らすうえでは「どのように書いているか」を見ることが重要です。&lt;/p&gt;
&lt;ul&gt;
&lt;li&gt;桁がそろっているかどうか。&lt;/li&gt;
&lt;li&gt;分数の線が極端に短くなく、分子と分母が読みやすいか。&lt;/li&gt;
&lt;li&gt;途中式が途中から詰め込みになっていないか。&lt;/li&gt;
&lt;/ul&gt;
&lt;p&gt;こうした点を一つでも良いのでチェックし、「ここは前より読みやすくなってきたね」と声をかけていただけると、&lt;br /&gt;
お子さまの意識が自然と書き方に向きやすくなります。&lt;/p&gt;
&lt;h3 class="h5 mt-3"&gt;見直しの声かけを具体的にする&lt;/h3&gt;
&lt;p&gt;「ちゃんと見直しをしなさい」という言葉はよく使われますが、&lt;br /&gt;
実際に何をすればよいのかがあいまいだと行動にはつながりにくいものです。&lt;br /&gt;
例えば、次のような具体的な声かけに変えてみてください。&lt;/p&gt;
&lt;ul&gt;
&lt;li&gt;「一の位と十の位を、指でなぞりながらもう一度見てみようか。」&lt;/li&gt;
&lt;li&gt;「分数の分子と分母を、上から順番に読み上げてみよう。」&lt;/li&gt;
&lt;li&gt;「筆算のかけ算のところだけ、もう一度やり直してみよう。」&lt;/li&gt;
&lt;/ul&gt;
&lt;p&gt;オンライン算数 個別指導で講師から教わった見直しの方法があれば、&lt;br /&gt;
それを家庭でも繰り返していただくことで、お子さまの中で「見直しとは何をすることなのか」がはっきりしていきます。&lt;/p&gt;
&lt;h3 class="h5 mt-3"&gt;がんばりどころと休憩どころのメリハリをつける&lt;/h3&gt;
&lt;p&gt;計算ミスは、疲れがたまってきたタイミングで増えやすくなります。&lt;br /&gt;
毎日長時間の演習をするよりも、&lt;/p&gt;
&lt;ul&gt;
&lt;li&gt;集中して解く時間と少し休む時間をあらかじめ区切っておく。&lt;/li&gt;
&lt;li&gt;一日の中で「計算に集中する時間帯」を決める。&lt;/li&gt;
&lt;li&gt;夜遅くや疲れているときの難しい計算は避ける。&lt;/li&gt;
&lt;/ul&gt;
&lt;p&gt;といった工夫のほうが、結果的にミスを減らしやすくなります。&lt;br /&gt;
オンライン算数 個別指導の担当講師と、&lt;br /&gt;
「どの時間帯なら集中しやすいか」「一日にどれくらいの量が適切か」を相談しておくと、&lt;br /&gt;
ご家庭でのスケジュールも組みやすくなるはずです。&lt;/p&gt;
&lt;p&gt;&lt;!-- 教室・指導者の選び方 --&gt;&lt;/p&gt;
&lt;h2 class="h4 mt-5 mb-3 border-start border-4 border-secondary ps-2"&gt;オンライン算数 個別指導の教室と指導者の選び方&lt;/h2&gt;
&lt;p&gt;最後に、計算ミスの克服を目的としてオンライン算数 個別指導を検討される際に、&lt;br /&gt;
ぜひ確認しておきたいポイントをまとめます。&lt;/p&gt;
&lt;h3 class="h5 mt-3"&gt;手元カメラと画面共有を標準的に使っているか&lt;/h3&gt;
&lt;p&gt;計算ミスの改善には、「どのように書いているか」を見ることが欠かせません。&lt;br /&gt;
教室選びの際には、次の点を確認してみてください。&lt;/p&gt;
&lt;ul&gt;
&lt;li&gt;手元カメラの使用が標準になっているか。&lt;/li&gt;
&lt;li&gt;画面共有で講師が見本の途中式やノートの取り方を示してくれるか。&lt;/li&gt;
&lt;li&gt;単に答え合わせをするだけでなく、書き方と手順の指導も行っているか。&lt;/li&gt;
&lt;/ul&gt;
&lt;h3 class="h5 mt-3"&gt;ミスの記録とフィードバックの仕組みがあるか&lt;/h3&gt;
&lt;p&gt;計算ミスの改善は、一度の授業で劇的に変わるというよりも、&lt;br /&gt;
「どのミスがどのくらい減ってきたか」を少しずつ追っていく作業です。&lt;/p&gt;
&lt;ul&gt;
&lt;li&gt;毎回の授業でどのようなミスが出たのかを簡単に記録してくれるか。&lt;/li&gt;
&lt;li&gt;保護者向けに、ミスの傾向や改善の様子を共有してくれるか。&lt;/li&gt;
&lt;li&gt;ミスが減ってきたタイミングで、次のステップに進む提案をしてくれるか。&lt;/li&gt;
&lt;/ul&gt;
&lt;h3 class="h5 mt-3"&gt;中学受験算数の全体像を踏まえた指導ができているか&lt;/h3&gt;
&lt;p&gt;計算ミスは、それ自体が弱点であると同時に、応用問題や文章題の得点にも直結する重要な要素です。&lt;br /&gt;
そのため、次のような視点も大切です。&lt;/p&gt;
&lt;ul&gt;
&lt;li&gt;単発の計算練習にとどまらず、志望校レベルで必要な計算精度を見越した指導ができているか。&lt;/li&gt;
&lt;li&gt;文章題や図形問題とのバランスを取りながら、負担が偏らないカリキュラムを組んでくれるか。&lt;/li&gt;
&lt;li&gt;テストや模試の結果から、算数全体の中で計算ミスをどう位置づけるかを説明してくれるか。&lt;/li&gt;
&lt;/ul&gt;
&lt;p&gt;教室の案内ページや&lt;br /&gt;
&lt;a class="text-decoration-underline" href="/kobetsu_online/"&gt;オンライン算数 個別指導コース&lt;/a&gt;&lt;br /&gt;
の紹介などを参考に、指導方針や対象学年、中学受験への対応状況を確認されるとよいでしょう。&lt;/p&gt;
&lt;p&gt;&lt;!-- まとめカード --&gt;&lt;/p&gt;
&lt;div class="card mt-5 mb-4 border-0 shadow-sm"&gt;
&lt;div class="card-body"&gt;
&lt;h2 class="h5 mb-3"&gt;まとめ　計算ミスは不注意ではなく改善できる弱点&lt;/h2&gt;
&lt;p&gt;計算ミスが減らない背景には、手元の癖や途中式の乱れ、心理的なプレッシャーなど、さまざまな要因が重なっています。&lt;br /&gt;
これらを一つひとつ切り分け、書き方と手順のルールを整え、テスト本番に近い環境で再現できるようにしていけば、&lt;br /&gt;
計算ミスは必ず減らしていくことができます。&lt;/p&gt;
&lt;p class="mb-0"&gt;オンライン算数の個別指導であれば、手元カメラと画面共有を活用してミスが生まれる瞬間をリアルタイムにとらえ、&lt;br /&gt;
中学受験算数の全体像を踏まえた改善策を提案することが可能です。&lt;br /&gt;
お子さまの計算ミスが気になり始めたタイミングで、&lt;br /&gt;
&lt;a href="https://natsui-sansu-juku.com/column/hub-online-use/"&gt;全体像はこちら&lt;/a&gt;&lt;br /&gt;
も確認しながら、オンラインの活用方針を整理した上で最適なサポートの形を検討してみてください。&lt;/p&gt;
&lt;/div&gt;
&lt;/div&gt;
&lt;/div&gt;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sansu-kobetsu-keisan-miss%2F&amp;amp;t=%E8%A8%88%E7%AE%97%E3%83%9F%E3%82%B9%E3%81%8C%E6%B8%9B%E3%82%89%E3%81%AA%E3%81%84%E5%8E%9F%E5%9B%A0%E3%81%A8%E3%82%AA%E3%83%B3%E3%83%A9%E3%82%A4%E3%83%B3%E7%AE%97%E6%95%B0%20%E5%80%8B%E5%88%A5%E6%8C%87%E5%B0%8E%E3%81%A7%E3%81%AE%E6%94%B9%E5%96%84%E6%B3%95%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sansu-kobetsu-keisan-miss%2F&amp;amp;text=%E8%A8%88%E7%AE%97%E3%83%9F%E3%82%B9%E3%81%8C%E6%B8%9B%E3%82%89%E3%81%AA%E3%81%84%E5%8E%9F%E5%9B%A0%E3%81%A8%E3%82%AA%E3%83%B3%E3%83%A9%E3%82%A4%E3%83%B3%E7%AE%97%E6%95%B0%20%E5%80%8B%E5%88%A5%E6%8C%87%E5%B0%8E%E3%81%A7%E3%81%AE%E6%94%B9%E5%96%84%E6%B3%95%20%7C%20%E4%B8%AD%E5%AD%A6%E5%8F%97%E9%A8%93%E5%B0%82%E9%96%80%E3%80%80%E5%A4%8F%E4%BA%95%E7%AE%97%E6%95%B0%E5%A1%BE" target="_blank" &gt;&lt;span class="vk_icon_w_r_sns_x_twitter icon_sns"&gt;&lt;/span&gt;&lt;span class="sns_txt"&gt;X&lt;/span&gt;&lt;/a&gt;&lt;/li&gt;&lt;li class="sb_bluesky sb_icon"&gt;&lt;a class="sb_icon_inner" href="https://bsky.app/intent/compose?text=%E8%A8%88%E7%AE%97%E3%83%9F%E3%82%B9%E3%81%8C%E6%B8%9B%E3%82%89%E3%81%AA%E3%81%84%E5%8E%9F%E5%9B%A0%E3%81%A8%E3%82%AA%E3%83%B3%E3%83%A9%E3%82%A4%E3%83%B3%E7%AE%97%E6%95%B0%20%E5%80%8B%E5%88%A5%E6%8C%87%E5%B0%8E%E3%81%A7%E3%81%AE%E6%94%B9%E5%96%84%E6%B3%95%20%7C%20%E4%B8%AD%E5%AD%A6%E5%8F%97%E9%A8%93%E5%B0%82%E9%96%80%E3%80%80%E5%A4%8F%E4%BA%95%E7%AE%97%E6%95%B0%E5%A1%BE%0Ahttps%3A%2F%2Fnatsui-sansu-juku.com%2Fcol_blog%2Fonline-sansu-kobetsu-keisan-miss%2F" target="_blank" &gt;&lt;span class="vk_icon_w_r_sns_bluesky icon_sns"&gt;&lt;/span&gt;&lt;span class="sns_txt"&gt;Bluesky&lt;/span&gt;&lt;/a&gt;&lt;/li&gt;&lt;li class="sb_hatena sb_icon"&gt;&lt;a class="sb_icon_inner" href="//b.hatena.ne.jp/add?mode=confirm&amp;url=https%3A%2F%2Fnatsui-sansu-juku.com%2Fcol_blog%2Fonline-sansu-kobetsu-keisan-miss%2F&amp;amp;title=%E8%A8%88%E7%AE%97%E3%83%9F%E3%82%B9%E3%81%8C%E6%B8%9B%E3%82%89%E3%81%AA%E3%81%84%E5%8E%9F%E5%9B%A0%E3%81%A8%E3%82%AA%E3%83%B3%E3%83%A9%E3%82%A4%E3%83%B3%E7%AE%97%E6%95%B0%20%E5%80%8B%E5%88%A5%E6%8C%87%E5%B0%8E%E3%81%A7%E3%81%AE%E6%94%B9%E5%96%84%E6%B3%95%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sb_icon_inner"data-clipboard-text="計算ミスが減らない原因とオンライン算数 個別指導での改善法 | 中学受験専門　夏井算数塾 https://natsui-sansu-juku.com/col_blog/online-sansu-kobetsu-keisan-miss/"&gt;&lt;span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</si>
  <si>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https://natsui-sansu-juku.com/col_blog/online4merit/
【検出された不自然ワード】
- 型
- 固定
- 設計
- 整え
【本文】
------
&lt;div class="container my-4"&gt;
&lt;p&gt;&lt;!-- Hero / 導入部分 --&gt;&lt;/p&gt;
&lt;div class="card shadow-sm mb-4 border-0" style="background: linear-gradient(135deg, #f5f7ff, #e3f2fd);"&gt;
&lt;div class="card-body p-4"&gt;
&lt;div class="d-flex flex-wrap justify-content-between align-items-center mb-2"&gt;&lt;span class="badge bg-warning text-dark mb-2" style="font-size: 0.8rem;"&gt;中学受験／オンライン個別指導&lt;/span&gt;&lt;br /&gt;
&lt;span class="badge bg-light text-dark mb-2" style="font-size: 0.75rem;"&gt;算数フォローにお悩みのご家庭へ&lt;/span&gt;&lt;/div&gt;
&lt;h1 class="card-title mb-3" style="font-size: 1.9rem; line-height: 1.5;"&gt;中学受験のオンライン授業は塾とどう違う？──４つのメリットと活用法&lt;/h1&gt;
&lt;p class="card-text mb-3" style="font-size: 0.98rem;"&gt;中学受験対策といえば「通塾」が一般的でしたが、近年は&lt;strong&gt;オンライン授業で中学受験対策を進めるご家庭&lt;/strong&gt;が急増しています。&lt;br /&gt;
特に、差がつきやすい&lt;strong&gt;算数の不安を減らしたいご家庭&lt;/strong&gt;にとって、オンライン授業は&lt;br /&gt;
&lt;strong&gt;柔軟さ&lt;/strong&gt;と&lt;strong&gt;個別最適化&lt;/strong&gt;を兼ね備えた、有力な選択肢になりつつあります。&lt;/p&gt;
&lt;p class="mb-2" style="font-size: 0.9rem;"&gt;本記事では、通塾型の塾と比較しながら、オンライン授業だからこそ実現できる&lt;br /&gt;
&lt;strong&gt;「塾にはない４つのメリット」&lt;/strong&gt;と、具体的な活用パターン・習慣化のポイントをご紹介します。&lt;/p&gt;
&lt;p class="mb-2" style="font-size: 0.9rem;"&gt;オンライン個別を選ぶときの比較軸（失敗しない見方・チェック項目）まで含めた整理は、&lt;br /&gt;
&lt;a class="text-decoration-underline" href="https://natsui-sansu-juku.com/column/hub-online-guide/"&gt;全体像はこちら&lt;/a&gt;&lt;br /&gt;
にまとめています。&lt;/p&gt;
&lt;p class="mb-0" style="font-size: 0.9rem;"&gt;なお、具体的なサービス内容や料金については、当塾の&lt;br /&gt;
&lt;!-- LP URLは適宜修正してください --&gt;&lt;br /&gt;
&lt;a class="text-decoration-underline" href="https://natsui-sansu-juku.com/kobetsu_online/"&gt;オンライン算数 個別指導&lt;br /&gt;
&lt;/a&gt;&lt;br /&gt;
のページもあわせてご覧ください。&lt;/p&gt;
&lt;/div&gt;
&lt;/div&gt;
&lt;p&gt;&lt;!-- この記事でわかること --&gt;&lt;/p&gt;
&lt;div class="card shadow-sm mb-4 border-0"&gt;
&lt;div class="card-body p-3 p-md-4"&gt;
&lt;h3 class="h5 mb-3"&gt;この記事でわかること&lt;/h3&gt;
&lt;ul class="mb-0"&gt;
&lt;li&gt;中学受験でオンライン授業を選ぶご家庭が増えている背景&lt;/li&gt;
&lt;li&gt;塾にはない、オンライン授業ならではの&lt;strong&gt;４つのメリット&lt;/strong&gt;&lt;/li&gt;
&lt;li&gt;大手塾・他社オンラインサービスとの違いと、上手な使い分け&lt;/li&gt;
&lt;li&gt;&lt;strong&gt;中学受験算数オンライン&lt;/strong&gt;の代表的な活用パターンと習慣化の仕組み&lt;/li&gt;
&lt;li&gt;オンライン授業を最大限に活かすための、家庭での工夫ポイント&lt;/li&gt;
&lt;/ul&gt;
&lt;/div&gt;
&lt;/div&gt;
&lt;p&gt;&lt;!-- 背景説明 --&gt;&lt;/p&gt;
&lt;div class="card shadow-sm mb-4 border-0"&gt;
&lt;div class="card-body p-3 p-md-4"&gt;
&lt;h2 class="h4 mb-3"&gt;中学受験でオンライン授業を選ぶご家庭が増えている背景&lt;/h2&gt;
&lt;p&gt;中学受験対策といえば通塾が一般的でしたが、近年は&lt;strong&gt;オンライン授業を併用・移行するご家庭&lt;/strong&gt;が目に見えて増えています。&lt;br /&gt;
背景には、次のような事情があります。&lt;/p&gt;
&lt;ul&gt;
&lt;li&gt;共働き世帯が増え、&lt;strong&gt;送迎の負担を減らしたい&lt;/strong&gt;&lt;/li&gt;
&lt;li&gt;地方や海外在住など、&lt;strong&gt;通える範囲に希望の塾がない&lt;/strong&gt;&lt;/li&gt;
&lt;li&gt;大人数の集団授業よりも、&lt;strong&gt;「自分の苦手」に合わせて学びたい&lt;/strong&gt;&lt;/li&gt;
&lt;li&gt;コロナ禍をきっかけにオンライン授業に慣れ、&lt;strong&gt;学び方の選択肢が広がった&lt;/strong&gt;&lt;/li&gt;
&lt;/ul&gt;
&lt;p&gt;オンライン授業には、従来の塾にはない&lt;strong&gt;柔軟さと個別最適化&lt;/strong&gt;という大きな強みがあります。&lt;br /&gt;
特に、差がつきやすい&lt;strong&gt;算数に不安があるお子さん&lt;/strong&gt;にとって、オンライン授業は有効な学習手段になり得ます。&lt;/p&gt;
&lt;p class="mb-0"&gt;中学受験算数の学習プランを個別に組みたい方は、当塾の&lt;br /&gt;
&lt;a class="text-decoration-underline" href="https://natsui-sansu-juku.com/kobetsu_online/"&gt;&lt;br /&gt;
オンライン算数 個別指導&lt;br /&gt;
&lt;/a&gt;&lt;br /&gt;
のカリキュラム例もご参照ください。&lt;/p&gt;
&lt;/div&gt;
&lt;/div&gt;
&lt;p&gt;&lt;!-- メリットセクション（H2-2） --&gt;&lt;/p&gt;
&lt;div class="card shadow-sm mb-4 border-0"&gt;
&lt;div class="card-body p-3 p-md-4"&gt;
&lt;h2 class="h4 mb-3"&gt;オンライン授業で中学受験対策をする４つのメリット&lt;/h2&gt;
&lt;p&gt;ここでは、中学受験対策としてオンライン授業を活用する際に得られる、&lt;br /&gt;
&lt;strong&gt;「塾にはない４つのメリット」&lt;/strong&gt;を整理して見ていきます。&lt;/p&gt;
&lt;h3 class="h5 mt-4 mb-2"&gt;① 算数を中心に「苦手分野だけ」を集中的に学べる&lt;/h3&gt;
&lt;p&gt;中学受験で最も差がつきやすい教科が&lt;strong&gt;算数&lt;/strong&gt;です。しかし、通塾型の集団授業では次のような問題が起こりがちです。&lt;/p&gt;
&lt;ul&gt;
&lt;li&gt;多くの生徒と一斉に授業を進めるため、&lt;strong&gt;一人ひとりに合わせるのが難しい&lt;/strong&gt;&lt;/li&gt;
&lt;li&gt;算数が苦手でも、他教科と同じペースでカリキュラムが進んでしまう&lt;/li&gt;
&lt;/ul&gt;
&lt;p&gt;一方、オンライン授業の場合は次のようなメリットがあります。&lt;/p&gt;
&lt;ul&gt;
&lt;li&gt;&lt;strong&gt;算数だけに特化して受講することができる&lt;/strong&gt;&lt;/li&gt;
&lt;li&gt;「割合だけ」「図形だけ」など、&lt;strong&gt;つまずいている単元に絞って学習&lt;/strong&gt;できる&lt;/li&gt;
&lt;li&gt;生徒の理解度に応じて、学習内容や扱う問題のレベルを柔軟に調整できる&lt;/li&gt;
&lt;/ul&gt;
&lt;p&gt;特に算数が苦手なお子さんにとって、&lt;strong&gt;「必要な部分だけに集中できる」オンライン授業&lt;/strong&gt;は、&lt;br /&gt;
短期間での底上げに非常に相性の良い学習スタイルです。&lt;br /&gt;
例えば、「５年生秋は割合と速さだけを徹底」「６年夏は立体図形だけを集中的に固める」といった&lt;strong&gt;単元しぼりの使い方&lt;/strong&gt;も現実的です。&lt;/p&gt;
&lt;h3 class="h5 mt-4 mb-2"&gt;② 受験以外の用途にも柔軟に切り替えられる&lt;/h3&gt;
&lt;p&gt;中学受験を見据えて塾に通い始めたものの、次のように方針を変更するケースは珍しくありません。&lt;/p&gt;
&lt;ul&gt;
&lt;li&gt;途中で「受験は見送ろう」と判断することがある&lt;/li&gt;
&lt;li&gt;受験よりも、&lt;strong&gt;学校の勉強のフォローを重視したくなる&lt;/strong&gt;こともある&lt;/li&gt;
&lt;/ul&gt;
&lt;p&gt;しかし通塾型の場合は、&lt;/p&gt;
&lt;ul&gt;
&lt;li&gt;周囲の目が気になって、&lt;strong&gt;塾をやめづらい／コース変更しづらい&lt;/strong&gt;&lt;/li&gt;
&lt;li&gt;退塾のタイミングや手続きが精神的な負担になる&lt;/li&gt;
&lt;/ul&gt;
&lt;p&gt;こうした心理的ハードルが存在します。一方、オンライン授業であれば次のような&lt;strong&gt;自由度の高さ&lt;/strong&gt;が特徴です。&lt;/p&gt;
&lt;ul&gt;
&lt;li&gt;他人の視線を気にせず、&lt;strong&gt;ご家庭の方針に合わせて柔軟に変更&lt;/strong&gt;しやすい&lt;/li&gt;
&lt;li&gt;中学受験コースから、学校フォロー・内部進学対策などへの切り替えも比較的スムーズ&lt;/li&gt;
&lt;li&gt;「一度受験をやめたが、やはり再チャレンジしたい」といった場合にも再開しやすい&lt;/li&gt;
&lt;/ul&gt;
&lt;p&gt;オンライン授業を&lt;strong&gt;「中学受験にも、学校フォローにも使える学習基盤」&lt;/strong&gt;として位置づけておくことで、&lt;br /&gt;
ご家庭の方針転換にも柔軟に対応しやすくなります。&lt;/p&gt;
&lt;h3 class="h5 mt-4 mb-2"&gt;③ レベルに合わせた中学受験対策がしやすい&lt;/h3&gt;
&lt;p&gt;中学受験と一口に言っても、次のようにお子さんごとに状況は大きく異なります。&lt;/p&gt;
&lt;ul&gt;
&lt;li&gt;目指す学校のレベルや出題傾向&lt;/li&gt;
&lt;li&gt;現在の学力・得意不得意のバランス&lt;/li&gt;
&lt;/ul&gt;
&lt;p&gt;塾でもクラス分けは行われますが、&lt;/p&gt;
&lt;ul&gt;
&lt;li&gt;クラスの人数が多く、&lt;strong&gt;一人ひとりを細かく見るのは難しい&lt;/strong&gt;&lt;/li&gt;
&lt;li&gt;同じクラスでも理解度にばらつきがあり、フォローが追いつかない&lt;/li&gt;
&lt;/ul&gt;
&lt;p&gt;オンライン授業の場合は、次のような形で&lt;br /&gt;
&lt;strong&gt;「レベルにフィットした学習」&lt;/strong&gt;をしやすい環境が整います。&lt;/p&gt;
&lt;ul&gt;
&lt;li&gt;講師が画面越しに&lt;strong&gt;個々の進捗を直接確認&lt;/strong&gt;しやすい&lt;/li&gt;
&lt;li&gt;理解度に応じて、演習量や解説の深さをその場で調整できる&lt;/li&gt;
&lt;li&gt;志望校の傾向やレベルに合わせて、&lt;strong&gt;カスタマイズした中学受験対策&lt;/strong&gt;が可能&lt;/li&gt;
&lt;/ul&gt;
&lt;p&gt;「この子の志望校・現在地に合わせて、どこまで深くやるか」を調整しやすいのが、&lt;br /&gt;
オンライン授業の大きな強みです。&lt;/p&gt;
&lt;h3 class="h5 mt-4 mb-2"&gt;④ 塾よりもきめ細やかな対応が期待できる&lt;/h3&gt;
&lt;p&gt;オンライン授業では、画面越しとはいえ、&lt;strong&gt;生徒と講師の距離が近い&lt;/strong&gt;のが特徴です。&lt;/p&gt;
&lt;ul&gt;
&lt;li&gt;「今どこでつまずいているか」が表情や反応からわかりやすい&lt;/li&gt;
&lt;li&gt;授業中にすぐ質問しやすく、&lt;strong&gt;「わからないまま授業が進む」心配が少ない&lt;/strong&gt;&lt;/li&gt;
&lt;li&gt;進度や宿題量も、その子に合わせて細かく調整してもらえる&lt;/li&gt;
&lt;/ul&gt;
&lt;p class="mb-0"&gt;一人ひとりの理解度に合わせて丁寧に指導できる点は、オンライン授業ならではの大きなメリットです。&lt;br /&gt;
特に中学受験に向けて着実に力をつけていきたいお子さんにとって、&lt;br /&gt;
&lt;strong&gt;きめ細やかなフォローは大きな安心材料&lt;/strong&gt;になります。&lt;/p&gt;
&lt;/div&gt;
&lt;/div&gt;
&lt;p&gt;&lt;!-- 競合との比較セクション（H2-3） --&gt;&lt;/p&gt;
&lt;div class="card shadow-sm mb-4 border-0" style="background: #fafafa;"&gt;
&lt;div class="card-body p-3 p-md-4"&gt;
&lt;h2 class="h4 mb-3"&gt;他のオンライン塾・大手集団塾との違い&lt;/h2&gt;
&lt;p&gt;「オンライン授業」とひとことで言っても、サービスの形態はさまざまです。&lt;br /&gt;
大きく分けると、次の３タイプがあります。&lt;/p&gt;
&lt;ul&gt;
&lt;li&gt;大手塾のオンライン配信（集団授業型）&lt;/li&gt;
&lt;li&gt;映像授業・オンデマンド講座（録画視聴型）&lt;/li&gt;
&lt;li&gt;&lt;strong&gt;双方向のオンライン算数 個別指導（１対１・少人数対話型）&lt;/strong&gt;&lt;/li&gt;
&lt;/ul&gt;
&lt;p&gt;当塾が提供しているのは３つ目の&lt;strong&gt;双方向の「オンライン算数 個別指導」型&lt;/strong&gt;です。&lt;br /&gt;
それぞれの違いを、下の表で整理してみましょう。&lt;/p&gt;
&lt;div class="table-responsive"&gt;
&lt;table class="table table-bordered align-middle text-center"&gt;
&lt;thead style="background-color: #e3f2fd;"&gt;
&lt;tr&gt;
&lt;th scope="col"&gt;項目&lt;/th&gt;
&lt;th scope="col"&gt;大手集団塾&lt;/th&gt;
&lt;th scope="col"&gt;映像授業&lt;/th&gt;
&lt;th scope="col"&gt;当塾のオンライン算数 個別指導&lt;/th&gt;
&lt;/tr&gt;
&lt;/thead&gt;
&lt;tbody&gt;
&lt;tr&gt;
&lt;th class="text-nowrap" scope="row"&gt;授業スタイル&lt;/th&gt;
&lt;td&gt;一斉授業・板書中心&lt;/td&gt;
&lt;td&gt;録画された授業を視聴&lt;/td&gt;
&lt;td&gt;&lt;strong&gt;対話型の１対１指導&lt;/strong&gt;&lt;/td&gt;
&lt;/tr&gt;
&lt;tr&gt;
&lt;th scope="row"&gt;質問のしやすさ&lt;/th&gt;
&lt;td&gt;授業後の質問時間に限定&lt;/td&gt;
&lt;td&gt;その場で質問はできない&lt;/td&gt;
&lt;td&gt;授業中に&lt;strong&gt;いつでもその場で質問&lt;/strong&gt;できる&lt;/td&gt;
&lt;/tr&gt;
&lt;tr&gt;
&lt;th scope="row"&gt;カリキュラム&lt;/th&gt;
&lt;td&gt;塾の年間カリキュラムに準拠&lt;/td&gt;
&lt;td&gt;教材ごとの固定カリキュラム&lt;/td&gt;
&lt;td&gt;苦手単元・志望校に合わせて&lt;strong&gt;完全カスタマイズ&lt;/strong&gt;&lt;/td&gt;
&lt;/tr&gt;
&lt;tr&gt;
&lt;th scope="row"&gt;続けやすさ&lt;/th&gt;
&lt;td&gt;送迎・時間の制約が大きい&lt;/td&gt;
&lt;td&gt;「見るだけ」で終わるリスクあり&lt;/td&gt;
&lt;td&gt;決まった曜日・時間で&lt;strong&gt;習慣化しやすい仕組み&lt;/strong&gt;&lt;/td&gt;
&lt;/tr&gt;
&lt;/tbody&gt;
&lt;/table&gt;
&lt;/div&gt;
&lt;p class="mb-0"&gt;特に中学受験算数をオンラインで伸ばしたい場合、&lt;br /&gt;
「双方向で対話ができるか」「子どもの理解に合わせてその場で調整できるか」が重要なポイントになります。&lt;br /&gt;
こうした点を踏まえて、&lt;strong&gt;中学受験算数オンライン&lt;/strong&gt;のサービスを選んでいただくのがおすすめです。&lt;/p&gt;
&lt;/div&gt;
&lt;/div&gt;
&lt;p&gt;&lt;!-- 中盤 CTAボックス（H2-4直前・文言＆レイアウト調整版） --&gt;&lt;/p&gt;
&lt;div class="card shadow-sm border-0 my-4"&gt;
&lt;div class="card-body p-0"&gt;
&lt;div class="p-4 p-md-5" style="background: linear-gradient(135deg, #fff8e1, #ffecb3); border-radius: 0.5rem; border: 1px solid #ffca28;"&gt;
&lt;div class="row align-items-center"&gt;
&lt;div class="col-md-8"&gt;
&lt;h2 class="h5 fw-bold mb-3" style="color: #795548;"&gt;まずは１〜２か月、「苦手単元だけ」のオンライン個別指導から&lt;/h2&gt;
&lt;p class="mb-2" style="color: #4e342e;"&gt;「全部をオンラインに切り替えるのは不安」という場合は、&lt;br /&gt;
&lt;strong&gt;中学受験算数オンラインの個別指導&lt;/strong&gt;を、&lt;br /&gt;
まずは１〜２か月の短期集中で試してみるのがおすすめです。&lt;/p&gt;
&lt;ul class="mb-0 small" style="color: #4e342e;"&gt;
&lt;li&gt;５年生秋〜冬の「割合」「速さ」だけを集中的にフォロー&lt;/li&gt;
&lt;li&gt;６年夏前に「立体図形」だけを固めておきたい などニーズに応じて設計&lt;/li&gt;
&lt;li&gt;終了時には&lt;strong&gt;「どこが伸びたか」レポート&lt;/strong&gt;をお渡しします&lt;/li&gt;
&lt;/ul&gt;
&lt;/div&gt;
&lt;div class="col-md-4 text-center text-md-end mt-3 mt-md-0"&gt;&lt;a class="btn btn-primary btn-lg d-block d-md-inline-block mx-auto mx-md-0 mb-2" style="white-space: nowrap;" href="https://natsui-sansu-juku.com/kobetsu_online/"&gt;&lt;br /&gt;
中学受験算数オンラインの詳細を見る&lt;br /&gt;
&lt;/a&gt;&lt;/div&gt;
&lt;/div&gt;
&lt;/div&gt;
&lt;/div&gt;
&lt;/div&gt;
&lt;p&gt;&lt;!-- 活用パターンと習慣化（H2-4） --&gt;&lt;/p&gt;
&lt;div class="card shadow-sm mb-4 border-0"&gt;
&lt;div class="card-body p-3 p-md-4"&gt;
&lt;h2 class="h4 mb-3"&gt;中学受験算数オンラインの活用パターンと習慣化の仕組み&lt;/h2&gt;
&lt;p&gt;同じオンライン授業でも、&lt;strong&gt;どのように使うか&lt;/strong&gt;によって得られる効果は大きく変わります。&lt;br /&gt;
ここでは、実際に多い活用パターンと、学習を習慣化するための考え方を整理しておきましょう。&lt;/p&gt;
&lt;h3 class="h5 mt-3 mb-2"&gt;パターン１：集団塾＋オンライン算数 個別指導の併用型&lt;/h3&gt;
&lt;p&gt;大手塾などの集団授業で４教科の全体像を押さえつつ、&lt;br /&gt;
&lt;strong&gt;算数だけオンライン算数 個別指導でフォローする&lt;/strong&gt;パターンです。&lt;/p&gt;
&lt;ul&gt;
&lt;li&gt;塾のテキスト・テストをもとに「間違えやすいパターン」だけを重点的に解き直す&lt;/li&gt;
&lt;li&gt;「塾の授業では聞けなかったところ」をオンラインでその場で質問して解決する&lt;/li&gt;
&lt;li&gt;週１回・60分を固定し、「塾の算数の復習日」としてカレンダーに組み込む&lt;/li&gt;
&lt;/ul&gt;
&lt;p class="mb-0"&gt;集団塾の弱点になりやすい&lt;strong&gt;「個々の穴埋め」&lt;/strong&gt;を、中学受験算数オンラインで補強するイメージです。&lt;/p&gt;
&lt;h3 class="h5 mt-3 mb-2"&gt;パターン２：中学受験算数オンライン中心で学ぶ在宅型&lt;/h3&gt;
&lt;p&gt;通塾が難しい地域や、時間・体力面から&lt;strong&gt;自宅中心で受験準備を進めたいご家庭&lt;/strong&gt;に多いパターンです。&lt;/p&gt;
&lt;ul&gt;
&lt;li&gt;市販教材・過去問集をベースに、&lt;strong&gt;講師が年間の到達目標とカリキュラムを設計&lt;/strong&gt;&lt;/li&gt;
&lt;li&gt;平日は家庭学習中心、週１〜２回のオンライン授業で「軌道修正」と「質問解消」を行う&lt;/li&gt;
&lt;li&gt;長期休みには演習量を増やし、直前期は志望校別の対策比率を高める&lt;/li&gt;
&lt;/ul&gt;
&lt;p class="mb-0"&gt;「塾に通っていないから不利」というよりも、&lt;strong&gt;本人のペースに合った設計がしやすい&lt;/strong&gt;ことが強みになります。&lt;/p&gt;
&lt;h3 class="h5 mt-3 mb-2"&gt;パターン３：短期集中の「弱点単元しぼり」型&lt;/h3&gt;
&lt;p&gt;「普段は塾や他の個別指導に通っているが、&lt;strong&gt;特定単元だけどうしても伸びない&lt;/strong&gt;」というケースで有効なパターンです。&lt;/p&gt;
&lt;ul&gt;
&lt;li&gt;２〜３か月の期間を決めて、「割合」「速さ」「立体図形」などテーマを一つにしぼる&lt;/li&gt;
&lt;li&gt;毎回の授業で扱うレベルと問題数を調整し、&lt;strong&gt;少しずつ負荷を上げていく&lt;/strong&gt;&lt;/li&gt;
&lt;li&gt;到達度テストや簡単な小テストで、「できるようになったこと」を見える化する&lt;/li&gt;
&lt;/ul&gt;
&lt;p class="mb-0"&gt;苦手単元を放置せず、&lt;strong&gt;短期で集中的に片づける&lt;/strong&gt;ことで、６年秋以降の過去問演習をスムーズに進めやすくなります。&lt;/p&gt;
&lt;h3 class="h5 mt-3 mb-2"&gt;習慣化を支える３つのポイント&lt;/h3&gt;
&lt;p&gt;オンライン授業は、「気が向いたときだけ受ける」形になると効果が出にくくなります。&lt;br /&gt;
中学受験算数オンラインを習慣として根づかせるためには、次の３点を意識しておくと効果的です。&lt;/p&gt;
&lt;ul&gt;
&lt;li&gt;&lt;strong&gt;曜日・時間を固定する&lt;/strong&gt;&lt;br /&gt;
毎週同じ曜日・同じ時間に授業を入れることで、生活リズムに&lt;strong&gt;「算数の日」&lt;/strong&gt;を組み込めます。&lt;/li&gt;
&lt;li class="mt-2"&gt;&lt;strong&gt;授業＋復習セットで３０〜６０分を確保&lt;/strong&gt;&lt;br /&gt;
授業後に10〜15分だけでも復習タイムを設定し、&lt;strong&gt;「受けっぱなし」を防ぐ&lt;/strong&gt;ことがポイントです。&lt;/li&gt;
&lt;li class="mt-2"&gt;&lt;strong&gt;小さな達成を可視化する&lt;/strong&gt;&lt;br /&gt;
「今週解けるようになった問題」をノートやチェックリストに残しておくと、&lt;strong&gt;本人の自信アップ&lt;/strong&gt;につながります。&lt;/li&gt;
&lt;/ul&gt;
&lt;p class="mb-0"&gt;こうした仕組みを通して、単発の勉強ではなく&lt;br /&gt;
&lt;strong&gt;「中学受験算数オンラインの学習習慣」&lt;/strong&gt;として定着させていくことを目指します。&lt;br /&gt;
詳しい活用イメージは、当塾の&lt;br /&gt;
&lt;a class="text-decoration-underline" href="https://natsui-sansu-juku.com/kobetsu_online/"&gt;&lt;br /&gt;
中学受験算数オンライン&lt;br /&gt;
&lt;/a&gt;&lt;br /&gt;
のページでも紹介しています。&lt;/p&gt;
&lt;/div&gt;
&lt;/div&gt;
&lt;p&gt;&lt;!-- 活用のポイント補足（H2-5） --&gt;&lt;/p&gt;
&lt;div class="card shadow-sm mb-4 border-0"&gt;
&lt;div class="card-body p-3 p-md-4"&gt;
&lt;h2 class="h4 mb-3"&gt;オンライン授業のメリットを最大限に活かすためのポイント&lt;/h2&gt;
&lt;p&gt;オンライン授業の良さを最大限に引き出すためには、次のようなポイントも意識しておくと安心です。&lt;br /&gt;
ここでは、保護者の方が特に押さえておきたい視点をまとめます。&lt;/p&gt;
&lt;ul&gt;
&lt;li&gt;&lt;strong&gt;目標と優先順位を共有する&lt;/strong&gt;&lt;br /&gt;
「算数のどの単元をいつまでに底上げしたいか」を講師とご家庭で共有しておくと、&lt;br /&gt;
授業内容がよりお子さんにフィットしやすくなります。&lt;/li&gt;
&lt;li class="mt-2"&gt;&lt;strong&gt;通信環境と学習環境を整える&lt;/strong&gt;&lt;br /&gt;
安定したインターネット回線と、集中しやすい学習スペースを用意しておくと、&lt;br /&gt;
授業の質がぐっと上がります。ヘッドセットや外付けカメラの利用も有効です。&lt;/li&gt;
&lt;li class="mt-2"&gt;&lt;strong&gt;復習時間もセットで確保する&lt;/strong&gt;&lt;br /&gt;
「授業を受けっぱなし」ではなく、&lt;strong&gt;オンライン授業＋短時間の復習&lt;/strong&gt;をセットで習慣化できると、&lt;br /&gt;
効果が出やすくなります。&lt;/li&gt;
&lt;li class="mt-2"&gt;&lt;strong&gt;保護者も様子をときどき確認する&lt;/strong&gt;&lt;br /&gt;
はじめのうちは、画面越しの授業がきちんと活用できているか、保護者が軽くチェックしておくと安心です。&lt;br /&gt;
徐々に本人に任せていく形で、自立した学習へつなげていきます。&lt;/li&gt;
&lt;/ul&gt;
&lt;/div&gt;
&lt;/div&gt;
&lt;p&gt;&lt;!-- まとめ（H2-6） --&gt;&lt;/p&gt;
&lt;div class="card shadow-sm mb-4 border-0"&gt;
&lt;div class="card-body p-3 p-md-4"&gt;
&lt;h2 class="h4 mb-3"&gt;まとめ：オンライン授業は「柔軟さ」と「個別最適化」が最大の武器&lt;/h2&gt;
&lt;p&gt;ここまで見てきたように、オンライン授業には従来型の塾にはないメリットが数多くあります。&lt;/p&gt;
&lt;ul&gt;
&lt;li&gt;算数を中心に、&lt;strong&gt;苦手分野だけを集中的に学べる&lt;/strong&gt;&lt;/li&gt;
&lt;li&gt;受験の有無や方針変更にも、&lt;strong&gt;柔軟に対応できる&lt;/strong&gt;&lt;/li&gt;
&lt;li&gt;お子さんのレベル・志望校に応じた、&lt;strong&gt;最適な中学受験対策&lt;/strong&gt;がしやすい&lt;/li&gt;
&lt;li&gt;個々の理解度に寄り添った、&lt;strong&gt;きめ細やかな指導&lt;/strong&gt;が期待できる&lt;/li&gt;
&lt;li&gt;「併用型」「在宅型」「短期集中型」など、家庭の状況に合わせた&lt;strong&gt;活用パターンを選びやすい&lt;/strong&gt;&lt;/li&gt;
&lt;/ul&gt;
&lt;p&gt;オンライン授業は、塾にはない&lt;strong&gt;柔軟さと個別最適化&lt;/strong&gt;を兼ね備えた、&lt;br /&gt;
中学受験対策として非常に有効な学習方法と言えるでしょう。&lt;/p&gt;
&lt;p class="mb-0"&gt;通塾型の塾だけでは不安を感じる方や、算数のフォローをより手厚くしたい方は、&lt;br /&gt;
&lt;strong&gt;中学受験算数オンライン&lt;/strong&gt;の活用も、ぜひ選択肢のひとつとして検討してみてください。&lt;br /&gt;
オンライン個別を選ぶときの比較軸（失敗しない見方・チェック項目）まで含めた整理は、&lt;br /&gt;
&lt;a class="text-decoration-underline" href="https://natsui-sansu-juku.com/column/hub-online-guide/"&gt;全体像はこちら&lt;/a&gt;&lt;br /&gt;
にまとめています。&lt;br /&gt;
詳細は当塾の&lt;br /&gt;
&lt;a class="text-decoration-underline" href="https://natsui-sansu-juku.com/kobetsu_online/"&gt;&lt;br /&gt;
中学受験算数オンライン&lt;br /&gt;
&lt;/a&gt;&lt;br /&gt;
のページからご確認いただけます。&lt;/p&gt;
&lt;/div&gt;
&lt;/div&gt;
&lt;p&gt;&lt;!-- CTA（末尾・淡緑＋文言＆レイアウト調整版） --&gt;&lt;/p&gt;
&lt;div class="card shadow-sm border-0 my-5" style="background: linear-gradient(135deg, #e8f5e9, #c8e6c9);"&gt;
&lt;div class="card-body p-4 p-md-5"&gt;
&lt;div class="row align-items-center"&gt;
&lt;div class="col-md-8"&gt;
&lt;h2 class="h4 fw-bold mb-3"&gt;中学受験の算数で迷ったら──まずは夏井算数塾トップページへ&lt;/h2&gt;
&lt;p class="mb-2"&gt;オンライン算数 個別指導／教室指導／季節講座／コラム記事など、夏井算数塾の中学受験算数の情報は&lt;strong&gt;トップページ&lt;/strong&gt;に集約しています。&lt;br /&gt;
「今うちにはどの学び方が合うか」を整理して考えたいときは、こちらから全体像をご覧ください。&lt;/p&gt;
&lt;ul class="mb-0 small"&gt;
&lt;li&gt;苦手単元に絞った短期集中フォローもOK&lt;/li&gt;
&lt;li&gt;中学受験／非受験どちらのコースにも対応&lt;/li&gt;
&lt;li&gt;ご家庭の方針・スケジュールに合わせてカスタマイズ&lt;/li&gt;
&lt;/ul&gt;
&lt;/div&gt;
&lt;div class="col-md-4 text-center text-md-end mt-3 mt-md-0"&gt;&lt;a class="btn btn-primary btn-lg d-block d-md-inline-block mx-auto mx-md-0 mb-2" style="white-space: nowrap;" href="https://natsui-sansu-juku.com"&gt;&lt;br /&gt;
中学受験専門　夏井算数塾&lt;br /&gt;
&lt;/a&gt;&lt;/div&gt;
&lt;/div&gt;
&lt;/div&gt;
&lt;/div&gt;
&lt;p&gt;&lt;!-- 関連コラム --&gt;&lt;/p&gt;
&lt;div class="card shadow-sm mb-4 border-0"&gt;
&lt;div class="card-body p-3 p-md-4"&gt;
&lt;h3 class="h5 mb-3"&gt;関連コラムはこちら&lt;/h3&gt;
&lt;blockquote class="mb-0"&gt;&lt;p&gt;&lt;a href="https://natsui-sansu-juku.com/column/onlinekobetsu3/" target="_blank" rel="noopener noreferrer"&gt;&lt;br /&gt;
中学受験算数の成績を「オンライン個別指導」で伸ばすことができる３つの理由&lt;br /&gt;
&lt;/a&gt;&lt;/p&gt;&lt;/blockquote&gt;
&lt;/div&gt;
&lt;/div&gt;
&lt;p&gt;&lt;!-- 構造化データ（Article） --&gt;&lt;br /&gt;
&lt;script type="application/ld+json"&gt;
  {
    "@context": "https://schema.org",
    "@type": "Article",
    "headline": "中学受験のオンライン授業は塾とどう違う？──４つのメリットと活用法",
    "description": "中学受験算数のオンライン授業と通塾型の違いを整理し、「塾にはない４つのメリット」と競合比較・活用パターン・習慣化の仕組み・家庭での工夫ポイントをまとめたガイドです。オンライン算数 個別指導や中学受験算数オンラインの活用を検討しているご家庭向けに、具体的な使い方と注意点をわかりやすく解説しています。",
    "author": {
      "@type": "Organization",
      "name": "夏井算数塾"
    },
    "publisher": {
      "@type": "Organization",
      "name": "夏井算数塾"
    }
  }
&lt;/script&gt;&lt;/p&gt;
&lt;p&gt;&lt;!-- 構造化データ（FAQ） --&gt;&lt;br /&gt;
&lt;script type="application/ld+json"&gt;
  {
    "@context": "https://schema.org",
    "@type": "FAQPage",
    "mainEntity": [
      {
        "@type": "Question",
        "name": "中学受験でオンライン算数 個別指導を利用するメリットは何ですか？",
        "acceptedAnswer": {
          "@type": "Answer",
          "text": "中学受験のオンライン算数 個別指導では、苦手単元だけに絞った集中的な学習ができること、志望校や現在の学力に合わせてカリキュラムを柔軟に調整できることが大きなメリットです。大人数の集団塾と違い、授業中にいつでも質問でき、「分からないまま授業が進む」心配が少ない点も特徴です。"
        }
      },
      {
        "@type": "Question",
        "name": "通塾型の塾とオンライン授業はどのように使い分ければよいですか？",
        "acceptedAnswer": {
          "@type": "Answer",
          "text": "通塾型の塾は4教科をバランスよく学ぶ場として活用しつつ、オンライン授業は算数など特に不安のある教科や単元を補強する用途で併用するのがおすすめです。例えば、大手塾はそのまま続けながら、オンライン算数 個別指導で「割合」「速さ」などの弱点単元だけを短期集中で底上げすることで、全体の成績を効率よく引き上げることができます。"
        }
      },
      {
        "@type": "Question",
        "name": "オンライン授業でも学習習慣は定着しますか？",
        "acceptedAnswer": {
          "@type": "Answer",
          "text": "オンライン授業でも、毎週決まった曜日・時間に固定して受講し、授業の最後に「来週までにやること」を明確に共有するなどの仕組みを取り入れることで、十分に学習習慣を定着させることができます。また、保護者の方にも今週のポイントを共有し、家庭全体で継続を支えることで、単発の勉強ではなく中学受験算数オンラインの学習習慣として根づきやすくなります。"
        }
      }
    ]
  }
&lt;/script&gt;&lt;/p&gt;
&lt;/div&gt;
&lt;p&gt;&lt;!-- [ /.socialSet ] --&gt;&lt;/p&gt;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4merit%2F&amp;amp;t=%E3%80%90%E4%B8%AD%E5%AD%A6%E5%8F%97%E9%A8%93%C3%97%E3%82%AA%E3%83%B3%E3%83%A9%E3%82%A4%E3%83%B3%E7%AE%97%E6%95%B0%E3%80%91%E5%A1%BE%E3%81%A7%E3%81%AF%E5%9F%8B%E3%81%BE%E3%82%89%E3%81%AA%E3%81%84%E5%BC%B1%E7%82%B9%E3%82%92%E3%82%AA%E3%83%B3%E3%83%A9%E3%82%A4%E3%83%B3%E5%80%8B%E5%88%A5%E6%8C%87%E5%B0%8E%E3%81%A7%E5%BA%95%E4%B8%8A%E3%81%92%E3%81%99%E3%82%8B%E6%96%B9%E6%B3%95%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4merit%2F&amp;amp;text=%E3%80%90%E4%B8%AD%E5%AD%A6%E5%8F%97%E9%A8%93%C3%97%E3%82%AA%E3%83%B3%E3%83%A9%E3%82%A4%E3%83%B3%E7%AE%97%E6%95%B0%E3%80%91%E5%A1%BE%E3%81%A7%E3%81%AF%E5%9F%8B%E3%81%BE%E3%82%89%E3%81%AA%E3%81%84%E5%BC%B1%E7%82%B9%E3%82%92%E3%82%AA%E3%83%B3%E3%83%A9%E3%82%A4%E3%83%B3%E5%80%8B%E5%88%A5%E6%8C%87%E5%B0%8E%E3%81%A7%E5%BA%95%E4%B8%8A%E3%81%92%E3%81%99%E3%82%8B%E6%96%B9%E6%B3%95%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80%90%E4%B8%AD%E5%AD%A6%E5%8F%97%E9%A8%93%C3%97%E3%82%AA%E3%83%B3%E3%83%A9%E3%82%A4%E3%83%B3%E7%AE%97%E6%95%B0%E3%80%91%E5%A1%BE%E3%81%A7%E3%81%AF%E5%9F%8B%E3%81%BE%E3%82%89%E3%81%AA%E3%81%84%E5%BC%B1%E7%82%B9%E3%82%92%E3%82%AA%E3%83%B3%E3%83%A9%E3%82%A4%E3%83%B3%E5%80%8B%E5%88%A5%E6%8C%87%E5%B0%8E%E3%81%A7%E5%BA%95%E4%B8%8A%E3%81%92%E3%81%99%E3%82%8B%E6%96%B9%E6%B3%95%20%7C%20%E4%B8%AD%E5%AD%A6%E5%8F%97%E9%A8%93%E5%B0%82%E9%96%80%E3%80%80%E5%A4%8F%E4%BA%95%E7%AE%97%E6%95%B0%E5%A1%BE%0Ahttps%3A%2F%2Fnatsui-sansu-juku.com%2Fcol_blog%2Fonline4merit%2F" target="_blank" &gt;&lt;span class="vk_icon_w_r_sns_bluesky icon_sns"&gt;&lt;/span&gt;&lt;span class="sns_txt"&gt;Bluesky&lt;/span&gt;&lt;/a&gt;&lt;/li&gt;&lt;li class="sb_hatena sb_icon"&gt;&lt;a class="sb_icon_inner" href="//b.hatena.ne.jp/add?mode=confirm&amp;url=https%3A%2F%2Fnatsui-sansu-juku.com%2Fcol_blog%2Fonline4merit%2F&amp;amp;title=%E3%80%90%E4%B8%AD%E5%AD%A6%E5%8F%97%E9%A8%93%C3%97%E3%82%AA%E3%83%B3%E3%83%A9%E3%82%A4%E3%83%B3%E7%AE%97%E6%95%B0%E3%80%91%E5%A1%BE%E3%81%A7%E3%81%AF%E5%9F%8B%E3%81%BE%E3%82%89%E3%81%AA%E3%81%84%E5%BC%B1%E7%82%B9%E3%82%92%E3%82%AA%E3%83%B3%E3%83%A9%E3%82%A4%E3%83%B3%E5%80%8B%E5%88%A5%E6%8C%87%E5%B0%8E%E3%81%A7%E5%BA%95%E4%B8%8A%E3%81%92%E3%81%99%E3%82%8B%E6%96%B9%E6%B3%95%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col_blog%2Fonline4merit%2F&amp;title=%E3%80%90%E4%B8%AD%E5%AD%A6%E5%8F%97%E9%A8%93%C3%97%E3%82%AA%E3%83%B3%E3%83%A9%E3%82%A4%E3%83%B3%E7%AE%97%E6%95%B0%E3%80%91%E5%A1%BE%E3%81%A7%E3%81%AF%E5%9F%8B%E3%81%BE%E3%82%89%E3%81%AA%E3%81%84%E5%BC%B1%E7%82%B9%E3%82%92%E3%82%AA%E3%83%B3%E3%83%A9%E3%82%A4%E3%83%B3%E5%80%8B%E5%88%A5%E6%8C%87%E5%B0%8E%E3%81%A7%E5%BA%95%E4%B8%8A%E3%81%92%E3%81%99%E3%82%8B%E6%96%B9%E6%B3%95%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sb_icon_inner"data-clipboard-text="【中学受験×オンライン算数】塾では埋まらない弱点をオンライン個別指導で底上げする方法 | 中学受験専門　夏井算数塾 https://natsui-sansu-juku.com/col_blog/online4merit/"&gt;&lt;span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</si>
  <si>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https://natsui-sansu-juku.com/col_blog/sansu-nobinai-online/
【検出された不自然ワード】
- 崩れ
- 型
- 迷い
- 固定
- 設計
- 整え
【本文】
------
&lt;div class="container my-4"&gt;
&lt;p&gt;&lt;!-- Hero Section --&gt;&lt;/p&gt;
&lt;div class="card shadow-sm mb-4 border-0" style="background: linear-gradient(135deg, #283593, #00897b); color: #fff;"&gt;
&lt;div class="card-body p-3 p-md-4"&gt;
&lt;div class="d-flex flex-wrap justify-content-between align-items-center mb-2"&gt;&lt;span class="badge bg-warning text-dark mb-1" style="font-size: 0.8rem;"&gt;中学受験算数／オンライン個別指導&lt;/span&gt;&lt;br /&gt;
&lt;span class="badge bg-light text-dark mb-1" style="font-size: 0.75rem;"&gt;努力はしているのに伸びない子向け&lt;/span&gt;&lt;/div&gt;
&lt;h1 class="card-title mb-3" style="font-size: 1.9rem; line-height: 1.5;"&gt;&lt;/h1&gt;
&lt;p class="card-text mb-2" style="font-size: 0.98rem; line-height: 1.9;"&gt;勉強時間も宿題の量も十分なのに、算数だけなかなか伸びない。サボっているわけではないのに結果がついてこないというお悩みは、中学受験を考えるご家庭でとても多く見られます。&lt;br /&gt;
実はこうしたお子さまには、解答用紙からは見えない思考過程の抜けが潜んでいることがほとんどです。&lt;br /&gt;
オンラインの算数個別指導では、手元カメラや画面共有を通じて、途中式や視線の動きまで含めて観察できます。&lt;br /&gt;
本ページでは、その抜けをオンラインで見える形にし、中学受験算数の弱点を個別指導で改善していく流れを、保護者の方にも分かりやすく整理していきます。&lt;/p&gt;
&lt;p class="card-text mb-0" style="font-size: 0.92rem; line-height: 1.8;"&gt;オンライン塾を中学受験算数の学習全体の中でどう使うかは、&lt;a class="text-white text-decoration-underline fw-bold" href="https://natsui-sansu-juku.com/column/hub-online-use/"&gt;中学受験算数｜オンライン塾の使い方の全体像はこちら&lt;/a&gt;&lt;/p&gt;
&lt;/div&gt;
&lt;/div&gt;
&lt;p&gt;&lt;!-- Overview Box --&gt;&lt;/p&gt;
&lt;div class="alert alert-info border-0 shadow-sm mb-4" role="alert"&gt;
&lt;h2 class="h5 mb-2"&gt;この記事で分かること&lt;/h2&gt;
&lt;ul class="mb-0"&gt;
&lt;li&gt;勉強しているのに中学受験算数の成績が伸びない背景と、教科特有の構造が整理できます。&lt;/li&gt;
&lt;li&gt;オンライン算数の個別指導で、手元映像や視線から思考過程を可視化する方法が分かります。&lt;/li&gt;
&lt;li&gt;三つのステップで弱点を特定し、改善していく具体的なオンライン活用法が理解できます。&lt;/li&gt;
&lt;li&gt;家庭学習でのフォローのコツと、算数の弱点可視化に強い教室・指導者の選び方のポイントが分かります。&lt;/li&gt;
&lt;/ul&gt;
&lt;/div&gt;
&lt;h2 class="h4 mt-4 mb-3 border-start border-4 border-primary ps-2"&gt;テーマの背景　勉強しているのに算数が伸びない理由&lt;/h2&gt;
&lt;p&gt;まずは、努力しているのに算数が伸びない状況がなぜ起こるのかを整理してみます。&lt;br /&gt;
中学受験の算数には、他教科とは異なる構造的な難しさがあり、これが勉強量と成果のギャップにつながることが少なくありません。&lt;br /&gt;
&lt;!-- ①挿入：背景セクション末尾あたり（自己判定） --&gt;&lt;/p&gt;
&lt;div class="card border-0 shadow-sm mb-4"&gt;
&lt;div class="card-body p-3 p-md-4"&gt;
&lt;h2 class="h5 mb-2"&gt;まずは自己判定　伸びない原因の当たりをつけるチェック&lt;/h2&gt;
&lt;p class="mb-3 small text-muted"&gt;当てはまる項目が多いブロックが、オンラインで「可視化」すべきポイントです。&lt;/p&gt;
&lt;div class="row g-3"&gt;
&lt;div class="col-lg-6"&gt;
&lt;div class="border rounded-3 p-3 h-100"&gt;
&lt;div class="fw-bold mb-2"&gt;A：読み取りの抜け（条件落ち・言い換え負け）&lt;/div&gt;
&lt;ul class="mb-0 small"&gt;
&lt;li&gt;線を引く場所が毎回ちがう／ほぼ引かない&lt;/li&gt;
&lt;li&gt;途中で読み返さず、最初の数行だけで式に入る&lt;/li&gt;
&lt;li&gt;「〜より」「〜増える」「残り」などで関係を取り違える&lt;/li&gt;
&lt;li&gt;問いを先に確認せず、計算を始めてしまう&lt;/li&gt;
&lt;/ul&gt;
&lt;/div&gt;
&lt;/div&gt;
&lt;div class="col-lg-6"&gt;
&lt;div class="border rounded-3 p-3 h-100"&gt;
&lt;div class="fw-bold mb-2"&gt;B：図・表の抜け（型がない／小さすぎる）&lt;/div&gt;
&lt;ul class="mb-0 small"&gt;
&lt;li&gt;図を描かずに頭の中で処理しがち&lt;/li&gt;
&lt;li&gt;描いても小さく、情報が載らずに迷子になる&lt;/li&gt;
&lt;li&gt;線分図・表の形式が問題ごとにバラバラ&lt;/li&gt;
&lt;li&gt;図を描いたのに見返さず、式だけで押し切る&lt;/li&gt;
&lt;/ul&gt;
&lt;/div&gt;
&lt;/div&gt;
&lt;div class="col-lg-6"&gt;
&lt;div class="border rounded-3 p-3 h-100"&gt;
&lt;div class="fw-bold mb-2"&gt;C：式の立案の抜け（置き方が曖昧）&lt;/div&gt;
&lt;ul class="mb-0 small"&gt;
&lt;li&gt;「何を1とするか」「どれが量か」が途中でブレる&lt;/li&gt;
&lt;li&gt;比・割合で、基準量が入れ替わる&lt;/li&gt;
&lt;li&gt;速さで、単位をそろえる前に計算してしまう&lt;/li&gt;
&lt;li&gt;立式の根拠を言葉で説明できない&lt;/li&gt;
&lt;/ul&gt;
&lt;/div&gt;
&lt;/div&gt;
&lt;div class="col-lg-6"&gt;
&lt;div class="border rounded-3 p-3 h-100"&gt;
&lt;div class="fw-bold mb-2"&gt;D：計算・検算の抜け（最後で落とす）&lt;/div&gt;
&lt;ul class="mb-0 small"&gt;
&lt;li&gt;途中式が飛び、あとで自分でも追えない&lt;/li&gt;
&lt;li&gt;桁・単位・分数の扱いでミスが出やすい&lt;/li&gt;
&lt;li&gt;検算の型（逆算／代入／概算）が決まっていない&lt;/li&gt;
&lt;li&gt;見直しは「眺めるだけ」で、根拠の確認がない&lt;/li&gt;
&lt;/ul&gt;
&lt;/div&gt;
&lt;/div&gt;
&lt;/div&gt;
&lt;div class="alert alert-primary border-0 mt-3 mb-0"&gt;
&lt;div class="small"&gt;&lt;span class="fw-bold"&gt;ポイント：&lt;/span&gt;&lt;br /&gt;
「算数が苦手」ではなく、どの工程が弱いかを切り分けると打ち手が決まります。&lt;br /&gt;
その切り分けに、手元映像と画面共有が効きます。&lt;/div&gt;
&lt;/div&gt;
&lt;/div&gt;
&lt;/div&gt;
&lt;h3 class="h5 mt-3"&gt;勉強量と成果が比例しないのはなぜか&lt;/h3&gt;
&lt;p&gt;同じ時間だけ勉強していても、ぐんと伸びるお子さまと、成績が止まってしまうお子さまに分かれます。&lt;br /&gt;
特に算数では、次のような癖が「努力の割に伸びない」結果を招きやすくなります。&lt;/p&gt;
&lt;ul&gt;
&lt;li&gt;問題文の読み方が雑で、条件を読み落としてしまう。&lt;/li&gt;
&lt;li&gt;図や表を描かず、頭の中だけで処理しようとして混乱する。&lt;/li&gt;
&lt;li&gt;途中式を書かず、暗算で無理に進めてしまう。&lt;/li&gt;
&lt;li&gt;検算をせず、そのまま答案に書いてしまう。&lt;/li&gt;
&lt;/ul&gt;
&lt;p&gt;どれも「サボっている」というより、やり方の癖の問題です。&lt;br /&gt;
しかしテストで返ってくるのは、最終的な答案と点数だけです。&lt;br /&gt;
そこには、どのタイミングで思考が止まったのか、どこまでは正しく考えられていたのかといった過程が残りません。&lt;br /&gt;
この見えない領域に、中学受験算数の弱点が隠れていることが多いのです。&lt;/p&gt;
&lt;h3 class="h5 mt-3"&gt;工程が多く「抜け」が見えにくいのが算数という教科&lt;/h3&gt;
&lt;p&gt;中学受験算数では、一問を解くまでに多くの工程を踏みます。&lt;/p&gt;
&lt;div class="table-responsive mb-3"&gt;
&lt;table class="table table-bordered table-hover align-middle"&gt;
&lt;thead class="text-center" style="background-color: #e8eaf6;"&gt;
&lt;tr&gt;
&lt;th scope="col"&gt;工程&lt;/th&gt;
&lt;th scope="col"&gt;具体的な作業&lt;/th&gt;
&lt;th scope="col"&gt;よくある抜け&lt;/th&gt;
&lt;/tr&gt;
&lt;/thead&gt;
&lt;tbody&gt;
&lt;tr&gt;
&lt;td class="fw-bold"&gt;条件整理&lt;/td&gt;
&lt;td&gt;問題文を読み、数値や関係を抜き出す。&lt;/td&gt;
&lt;td&gt;線を引かずに読み、条件を読み落とす。&lt;/td&gt;
&lt;/tr&gt;
&lt;tr&gt;
&lt;td class="fw-bold"&gt;図や表の作成&lt;/td&gt;
&lt;td&gt;線分図・表・グラフなどを自分で描く。&lt;/td&gt;
&lt;td&gt;図を描かずに頭の中だけで進めて混乱する。&lt;/td&gt;
&lt;/tr&gt;
&lt;tr&gt;
&lt;td class="fw-bold"&gt;式の立案&lt;/td&gt;
&lt;td&gt;図や表をもとに式や考え方を組み立てる。&lt;/td&gt;
&lt;td&gt;どの量を何として置くかがあいまいになる。&lt;/td&gt;
&lt;/tr&gt;
&lt;tr&gt;
&lt;td class="fw-bold"&gt;計算&lt;/td&gt;
&lt;td&gt;組み立てた式を計算する。&lt;/td&gt;
&lt;td&gt;途中式を省略しすぎて、自分でも追えなくなる。&lt;/td&gt;
&lt;/tr&gt;
&lt;tr&gt;
&lt;td class="fw-bold"&gt;検算&lt;/td&gt;
&lt;td&gt;逆算や別解で答えを確認する。&lt;/td&gt;
&lt;td&gt;検算の習慣がなく、そのまま出してしまう。&lt;/td&gt;
&lt;/tr&gt;
&lt;/tbody&gt;
&lt;/table&gt;
&lt;/div&gt;
&lt;p&gt;どこか一つでも抜けると正しい答えにはたどり着きません。&lt;br /&gt;
ところが、普段のノートや解答用紙だけでは、「一度は正しい図を描いたが直して迷子になった」「式の途中までは合っていたが最後のまとめ方で誤った」といった細かい状況までは見えません。&lt;br /&gt;
この見えない抜けが放置されると、勉強時間に対して伸びが感じられない状態が続いてしまいます。&lt;/p&gt;
&lt;h3 class="h5 mt-3"&gt;集団授業だけでは「個々の思考過程」まで追い切れない&lt;/h3&gt;
&lt;p&gt;塾の集団授業は、どうしてもクラス全体のペースを優先せざるを得ません。&lt;/p&gt;
&lt;ul&gt;
&lt;li&gt;解説が一度で終わり、本人がどこで迷ったかを深掘りする時間がない。&lt;/li&gt;
&lt;li&gt;質問に行く時間が限られており、混んでいるとじっくり聞いてもらえない。&lt;/li&gt;
&lt;li&gt;先生は板書の解法を説明できても、個々のノートの癖までは見切れない。&lt;/li&gt;
&lt;/ul&gt;
&lt;p&gt;その結果、&lt;br /&gt;
「授業の説明はなんとなく分かるが、一人で解こうとするとつまずいてしまう」というギャップが生まれます。&lt;br /&gt;
ここをどう埋めるかが、オンライン算数の個別指導の出番になります。&lt;/p&gt;
&lt;p&gt;&lt;!-- 背景まとめカード --&gt;&lt;/p&gt;
&lt;div class="card border-0 shadow-sm mb-4"&gt;
&lt;div class="card-body"&gt;
&lt;h3 class="h6 mb-2"&gt;算数が伸びにくい子に共通する背景&lt;/h3&gt;
&lt;ul class="mb-0"&gt;
&lt;li&gt;勉強量は足りているが、思考過程のどこかに抜けがある。&lt;/li&gt;
&lt;li&gt;工程が多い教科のため、どこで止まっているのかが見えにくい。&lt;/li&gt;
&lt;li&gt;集団授業だけでは、個々のノートや途中式・視線までは追い切れない。&lt;/li&gt;
&lt;/ul&gt;
&lt;/div&gt;
&lt;/div&gt;
&lt;p&gt;&lt;!-- オンライン効果セクション --&gt;&lt;/p&gt;
&lt;h2 class="h4 mt-4 mb-3 border-start border-4 border-success ps-2"&gt;オンライン算数 個別指導が効果を発揮する理由&lt;/h2&gt;
&lt;p&gt;では、オンラインの算数個別指導だからこそできる可視化とは何でしょうか。&lt;br /&gt;
ここでは、オンラインならではの三つの強みを整理していきます。&lt;/p&gt;
&lt;p&gt;&lt;!-- 3つの強みカード --&gt;&lt;/p&gt;
&lt;div class="row g-3 mb-3"&gt;
&lt;div class="col-md-4"&gt;
&lt;div class="card h-100 border-0 shadow-sm"&gt;
&lt;div class="card-body"&gt;
&lt;h3 class="h6 text-muted mb-1"&gt;強み一&lt;/h3&gt;
&lt;h4 class="h6 fw-bold"&gt;手元映像でノートと途中式の癖が分かる&lt;/h4&gt;
&lt;p class="mb-0 small"&gt;手元カメラでノートやテキストを映すことで、線の引き方・図の描き方・途中式の書き方まで観察できます。&lt;br /&gt;
算数の弱点が「どの習慣」から来ているのかを具体的に把握しやすくなります。&lt;/p&gt;
&lt;/div&gt;
&lt;/div&gt;
&lt;/div&gt;
&lt;div class="col-md-4"&gt;
&lt;div class="card h-100 border-0 shadow-sm"&gt;
&lt;div class="card-body"&gt;
&lt;h3 class="h6 text-muted mb-1"&gt;強み二&lt;/h3&gt;
&lt;h4 class="h6 fw-bold"&gt;視線の動きからつまずきの地点を読み取れる&lt;/h4&gt;
&lt;p class="mb-0 small"&gt;画面上の目線の動きから、どこで読むのをやめてしまうか、図を見返せているかなどが分かります。&lt;br /&gt;
思考が止まるポイントを推測しやすく、中学受験算数の弱点を個別指導で細かく修正できます。&lt;/p&gt;
&lt;/div&gt;
&lt;/div&gt;
&lt;/div&gt;
&lt;div class="col-md-4"&gt;
&lt;div class="card h-100 border-0 shadow-sm"&gt;
&lt;div class="card-body"&gt;
&lt;h3 class="h6 text-muted mb-1"&gt;強み三&lt;/h3&gt;
&lt;h4 class="h6 fw-bold"&gt;画面共有で考え方の型をその場で示せる&lt;/h4&gt;
&lt;p class="mb-0 small"&gt;問題文や図を画面共有しながら、線の引き方や図の描き方、思考の流れを可視化できます。&lt;br /&gt;
類題もすぐに提示できるため、オンラインで理解から定着までを一気に進めやすくなります。&lt;/p&gt;
&lt;/div&gt;
&lt;/div&gt;
&lt;/div&gt;
&lt;/div&gt;
&lt;h3 class="h5 mt-3"&gt;手元映像でノートと途中式の癖がはっきり見える&lt;/h3&gt;
&lt;p&gt;オンライン個別指導では、手元カメラを使ってノートやテキストを映しながら授業を行います。&lt;br /&gt;
これにより、講師は次のような細かい部分を観察できます。&lt;/p&gt;
&lt;ul&gt;
&lt;li&gt;問題文にどのように線を引いているか。&lt;/li&gt;
&lt;li&gt;どのタイミングで図や表を描き始めているか。&lt;/li&gt;
&lt;li&gt;途中式を一行ずつていねいに書いているか、飛び飛びになっているか。&lt;/li&gt;
&lt;li&gt;消しゴムで何度も消している箇所がどこか。&lt;/li&gt;
&lt;/ul&gt;
&lt;p&gt;こうして見ていくと、「努力しているのに算数が伸びない」お子さまには共通するパターンが浮かび上がります。&lt;br /&gt;
図を小さく描きすぎる、条件の印がバラバラで整理されていない、途中式を省略しすぎて自分でも追えない、などです。&lt;br /&gt;
オンライン算数の個別指導は、これらの癖をピンポイントで修正する場として非常に有効です。&lt;/p&gt;
&lt;h3 class="h5 mt-3"&gt;視線の動きから「どこで迷っているか」を読み取れる&lt;/h3&gt;
&lt;p&gt;画面越しの指導では、お子さまの目線も重要な手がかりになります。&lt;/p&gt;
&lt;ul&gt;
&lt;li&gt;問題文のどの部分で目が止まっているか。&lt;/li&gt;
&lt;li&gt;図と文章を行ったり来たりしているか。&lt;/li&gt;
&lt;li&gt;途中から、条件ではなく答えの欄ばかり見ていないか。&lt;/li&gt;
&lt;/ul&gt;
&lt;p&gt;これらを見ていると、「どこで考えるのをやめてしまっているのか」が見えてきます。&lt;br /&gt;
例えば、最初の数行だけ読んで式を立ててしまう、条件が増えるあたりで目が止まる、図を描いたのに見返していない、などです。&lt;br /&gt;
オンライン個別指導では、こうした様子を踏まえて指導の軸を調整することができます。&lt;/p&gt;
&lt;h3 class="h5 mt-3"&gt;画面共有で「考え方の型」をその場で見せられる&lt;/h3&gt;
&lt;p&gt;オンライン算数の個別指導では、講師が画面共有を使いながら、&lt;/p&gt;
&lt;ul&gt;
&lt;li&gt;問題文を映し、どこにどのように線を引くかを一緒に確認する。&lt;/li&gt;
&lt;li&gt;模範的な図や表の書き方を示し、その場で真似してもらう。&lt;/li&gt;
&lt;li&gt;類題や条件を少し変えた問題をすぐに提示し、考え方の型を定着させる。&lt;/li&gt;
&lt;/ul&gt;
&lt;p&gt;こうすることで、「問題文のどこを見て何を整理すればよいか」「どんな図を描くと分かりやすくなるか」といった算数の思考の流れそのものを可視化できます。&lt;br /&gt;
オンラインなら、講師がお子さまのノートと自分の画面を行き来しながら、同じ型を何度も示すことができます。&lt;br /&gt;
&lt;!-- ②挿入：オンライン効果セクション末尾あたり（準備・環境） --&gt;&lt;/p&gt;
&lt;div class="card border-0 shadow-sm mb-4"&gt;
&lt;div class="card-body p-3 p-md-4"&gt;
&lt;h2 class="h5 mb-2"&gt;オンライン算数で可視化するための準備　最低限これだけ&lt;/h2&gt;
&lt;p class="mb-3 small text-muted"&gt;「見える化」が機能するかは、教材よりも環境で決まることが多いです。&lt;/p&gt;
&lt;div class="row g-3"&gt;
&lt;div class="col-lg-6"&gt;
&lt;div class="border rounded-3 p-3 h-100"&gt;
&lt;div class="fw-bold mb-2"&gt;機材（推奨）&lt;/div&gt;
&lt;ul class="mb-0 small"&gt;
&lt;li&gt;手元カメラ（スマホ可）＋固定スタンド&lt;/li&gt;
&lt;li&gt;PC/タブレット（画面共有が安定）&lt;/li&gt;
&lt;li&gt;イヤホン（周囲音で集中が切れやすい子に）&lt;/li&gt;
&lt;li&gt;ノートは白紙or方眼（途中式が崩れにくい）&lt;/li&gt;
&lt;/ul&gt;
&lt;/div&gt;
&lt;/div&gt;
&lt;div class="col-lg-6"&gt;
&lt;div class="border rounded-3 p-3 h-100"&gt;
&lt;div class="fw-bold mb-2"&gt;机まわり（ミスが減る配置）&lt;/div&gt;
&lt;ul class="mb-0 small"&gt;
&lt;li&gt;テキスト左／ノート中央／筆算スペース右&lt;/li&gt;
&lt;li&gt;消しゴムは手元の定位置（探す時間を削る）&lt;/li&gt;
&lt;li&gt;図は「大きく」描ける余白を確保&lt;/li&gt;
&lt;li&gt;タイマーを置く（ペース管理の可視化）&lt;/li&gt;
&lt;/ul&gt;
&lt;/div&gt;
&lt;/div&gt;
&lt;/div&gt;
&lt;div class="alert alert-warning border-0 mt-3 mb-0"&gt;
&lt;div class="small"&gt;&lt;span class="fw-bold"&gt;よくある失敗：&lt;/span&gt;&lt;br /&gt;
手元が映っていない／ノートが暗い／カメラが揺れる、だけで観察精度が落ちます。&lt;br /&gt;
初回は「環境づくりの回」と割り切るのが安全です。&lt;/div&gt;
&lt;/div&gt;
&lt;/div&gt;
&lt;/div&gt;
&lt;p&gt;&lt;!-- 改善方法セクション --&gt;&lt;/p&gt;
&lt;h2 class="h4 mt-5 mb-3 border-start border-4 border-warning ps-2"&gt;改善方法　思考過程をオンラインで可視化する三つのステップ&lt;/h2&gt;
&lt;p&gt;ここからは、中学受験算数の伸び悩みをオンライン算数の個別指導で改善していく流れを、三つのステップに分けて整理します。&lt;/p&gt;
&lt;p&gt;&lt;!-- ステップ概要カード --&gt;&lt;/p&gt;
&lt;div class="row g-3 mb-3"&gt;
&lt;div class="col-md-4"&gt;
&lt;div class="card h-100 border-0 shadow-sm"&gt;
&lt;div class="card-body"&gt;
&lt;h3 class="h6 text-muted mb-1"&gt;ステップ一&lt;/h3&gt;
&lt;h4 class="h6 fw-bold"&gt;今のやり方をそのまま見せてもらう&lt;/h4&gt;
&lt;p class="mb-0 small"&gt;いきなり直さず、手元映像で現在の解き方を観察し、どこで止まるか、どこから勘になっているかを把握します。&lt;/p&gt;
&lt;/div&gt;
&lt;/div&gt;
&lt;/div&gt;
&lt;div class="col-md-4"&gt;
&lt;div class="card h-100 border-0 shadow-sm"&gt;
&lt;div class="card-body"&gt;
&lt;h3 class="h6 text-muted mb-1"&gt;ステップ二&lt;/h3&gt;
&lt;h4 class="h6 fw-bold"&gt;パターン別に原因を整理して弱点マップを作る&lt;/h4&gt;
&lt;p class="mb-0 small"&gt;読み取り・図や表・計算と検算の三つに分類し、どの抜けが大きいかをオンラインで可視化して整理します。&lt;/p&gt;
&lt;/div&gt;
&lt;/div&gt;
&lt;/div&gt;
&lt;div class="col-md-4"&gt;
&lt;div class="card h-100 border-0 shadow-sm"&gt;
&lt;div class="card-body"&gt;
&lt;h3 class="h6 text-muted mb-1"&gt;ステップ三&lt;/h3&gt;
&lt;h4 class="h6 fw-bold"&gt;原因に合わせて学習計画と演習方法を調整する&lt;/h4&gt;
&lt;p class="mb-0 small"&gt;見つかった原因ごとに、読み取り・図・計算の練習メニューを変え、中学受験算数の弱点に合わせて個別指導します。&lt;/p&gt;
&lt;/div&gt;
&lt;/div&gt;
&lt;/div&gt;
&lt;/div&gt;
&lt;h3 class="h5 mt-3"&gt;ステップ一　現在の思考過程をそのまま見せてもらう&lt;/h3&gt;
&lt;p&gt;最初のステップは、あえて完璧に解こうとせず、今のやり方をそのまま見せてもらうことです。&lt;br /&gt;
オンライン算数の個別指導では、いきなり解法を教えるのではなく、観察から入ることが大切です。&lt;/p&gt;
&lt;h4 class="h6 mt-2"&gt;いきなり「教える」より「観察する」を優先する理由&lt;/h4&gt;
&lt;p&gt;初回のオンライン授業などでは、講師がすぐに解法を示すよりも、次のような点を丁寧に見ていきます。&lt;/p&gt;
&lt;ul&gt;
&lt;li&gt;問題文を読むスピードや、読み返しの回数。&lt;/li&gt;
&lt;li&gt;図や表を描くかどうか、そのタイミング。&lt;/li&gt;
&lt;li&gt;途中式を書く位置や、行間の取り方。&lt;/li&gt;
&lt;li&gt;分からなくなったときの手の動きや表情の変化。&lt;/li&gt;
&lt;/ul&gt;
&lt;p&gt;こうした観察を通して、読解でつまずいているのか、図や表の作り方に不安があるのか、式の立て方に迷いがあるのか、計算と検算が弱いのかといった原因が少しずつ見えてきます。&lt;/p&gt;
&lt;h4 class="h6 mt-2"&gt;具体例　速さの問題が急に苦手になるケース&lt;/h4&gt;
&lt;p&gt;例えば、「速さ」の問題になると急に点数が落ちるお子さまの場合、オンラインで手元を見ていると、&lt;/p&gt;
&lt;ul&gt;
&lt;li&gt;速さの問題だと分かった瞬間、図も描かずにいきなり式を立ててしまう。&lt;/li&gt;
&lt;li&gt;単位をそろえる前に計算を始めてしまう。&lt;/li&gt;
&lt;li&gt;時間が足りなくなると、途中式を飛ばして暗算で押し切ろうとする。&lt;/li&gt;
&lt;/ul&gt;
&lt;p&gt;といった様子が見えてくることがあります。&lt;br /&gt;
この段階で、「速さが苦手」というひと言の裏側に、複数の抜けがあることが分かります。&lt;/p&gt;
&lt;h3 class="h5 mt-3"&gt;ステップ二　パターン別に原因を整理し、弱点マップを作る&lt;/h3&gt;
&lt;p&gt;次のステップでは、観察で得られた情報を基に原因を整理していきます。&lt;br /&gt;
オンライン算数の個別指導では、思考過程の抜けを大きく三つに分類すると整理しやすくなります。&lt;/p&gt;
&lt;div class="table-responsive mb-3"&gt;
&lt;table class="table table-bordered table-hover align-middle"&gt;
&lt;thead class="text-center" style="background-color: #f3e5f5;"&gt;
&lt;tr&gt;
&lt;th scope="col"&gt;分類&lt;/th&gt;
&lt;th scope="col"&gt;主な症状&lt;/th&gt;
&lt;th scope="col"&gt;オンラインでの観察ポイント&lt;/th&gt;
&lt;/tr&gt;
&lt;/thead&gt;
&lt;tbody&gt;
&lt;tr&gt;
&lt;td class="fw-bold"&gt;読み取りの抜け&lt;/td&gt;
&lt;td&gt;条件の読み落とし、言い換え表現に弱い、日本語の関係が曖昧。&lt;/td&gt;
&lt;td&gt;どの一文で目が止まるか、線を引く位置、要約ができているか。&lt;/td&gt;
&lt;/tr&gt;
&lt;tr&gt;
&lt;td class="fw-bold"&gt;図や表の抜け&lt;/td&gt;
&lt;td&gt;図を描かない、図が小さい、表の形式が毎回違う。&lt;/td&gt;
&lt;td&gt;図のサイズと配置、情報の載せ方、図を見返しているか。&lt;/td&gt;
&lt;/tr&gt;
&lt;tr&gt;
&lt;td class="fw-bold"&gt;計算と検算の抜け&lt;/td&gt;
&lt;td&gt;途中式が飛び飛び、桁そろえが雑、検算の習慣がない。&lt;/td&gt;
&lt;td&gt;途中式の書き方、計算のリズム、検算に使っている方法の有無。&lt;/td&gt;
&lt;/tr&gt;
&lt;/tbody&gt;
&lt;/table&gt;
&lt;/div&gt;
&lt;p&gt;オンライン指導では、こうした分類をホワイトボードや共有メモ上に簡単な図としてまとめ、保護者にも共有することで、&lt;br /&gt;
「算数全般が苦手なのではなく、図と検算が特に弱い」といった具体的な理解につなげることができます。&lt;/p&gt;
&lt;h3 class="h5 mt-3"&gt;ステップ三　原因に合わせて学習計画と演習方法を調整する&lt;/h3&gt;
&lt;p&gt;最後のステップでは、見つかった原因に合わせて学習計画と演習の仕方を調整します。&lt;br /&gt;
中学受験の算数は、弱点に合わせて個別指導の中身を変えていくことで、大きく伸びることがあります。&lt;/p&gt;
&lt;h4 class="h6 mt-2"&gt;読み取りが弱い場合にオンラインでできること&lt;/h4&gt;
&lt;ul&gt;
&lt;li&gt;問題文を講師と一緒に区切りながら読み、短く要約してもらう。&lt;/li&gt;
&lt;li&gt;大事な条件に線を引くルールを決め、手元映像でその実践を確認する。&lt;/li&gt;
&lt;li&gt;言い換え表現をオンラインのホワイトボードに一覧化して整理する。&lt;/li&gt;
&lt;/ul&gt;
&lt;h4 class="h6 mt-2"&gt;図や表が弱い場合にオンラインでできること&lt;/h4&gt;
&lt;ul&gt;
&lt;li&gt;講師が画面共有で分かりやすい図を描き、それを真似してもらう。&lt;/li&gt;
&lt;li&gt;線分図や表のテンプレートを共有し、同じ型で何度も描く練習をする。&lt;/li&gt;
&lt;li&gt;手元映像で図の大きさやレイアウトを確認し、「見やすい図」の条件をフィードバックする。&lt;/li&gt;
&lt;/ul&gt;
&lt;h4 class="h6 mt-2"&gt;計算と検算が弱い場合にオンラインでできること&lt;/h4&gt;
&lt;ul&gt;
&lt;li&gt;途中式を必ず一行ずつ書く練習を行い、リアルタイムでチェックする。&lt;/li&gt;
&lt;li&gt;ミスしやすい計算パターンだけをまとめて演習し、弱点だけを効率よく潰す。&lt;/li&gt;
&lt;li&gt;どの問題でどの検算を使うかを一緒に決め、習慣として身につける。&lt;/li&gt;
&lt;/ul&gt;
&lt;p&gt;こうした調整を行うことで、オンライン算数の個別指導は「とにかくたくさん解く場」ではなく、&lt;br /&gt;
「弱点に合わせてやり方を整える場」として機能するようになります。&lt;br /&gt;
&lt;!-- ③挿入：三つのステップ直後あたり（家庭運用テンプレ） --&gt;&lt;/p&gt;
&lt;div class="card border-0 shadow-sm mb-4"&gt;
&lt;div class="card-body p-3 p-md-4"&gt;
&lt;h2 class="h5 mb-2"&gt;家庭運用テンプレ　1週間の回し方（15分×3回でOK）&lt;/h2&gt;
&lt;p class="mb-3 small text-muted"&gt;オンラインは「授業」より「復習の固定」で伸びが出ます。量は増やしません。&lt;/p&gt;
&lt;div class="table-responsive"&gt;
&lt;table class="table table-bordered align-middle mb-0"&gt;
&lt;thead class="text-center" style="background: #eef2ff;"&gt;
&lt;tr&gt;
&lt;th style="width: 22%;"&gt;日&lt;/th&gt;
&lt;th&gt;やること&lt;/th&gt;
&lt;th style="width: 30%;"&gt;狙い&lt;/th&gt;
&lt;/tr&gt;
&lt;/thead&gt;
&lt;tbody&gt;
&lt;tr&gt;
&lt;td class="fw-bold"&gt;授業当日&lt;/td&gt;
&lt;td&gt;授業で直した「型」を1枚にメモ（線の引き方／図の型／検算）&lt;/td&gt;
&lt;td&gt;直すポイントを言語化して残す&lt;/td&gt;
&lt;/tr&gt;
&lt;tr&gt;
&lt;td class="fw-bold"&gt;翌日（15分）&lt;/td&gt;
&lt;td&gt;授業問題の「類題1問」だけ（同じ型で解く）&lt;/td&gt;
&lt;td&gt;理解→再現へつなぐ&lt;/td&gt;
&lt;/tr&gt;
&lt;tr&gt;
&lt;td class="fw-bold"&gt;3日後（15分）&lt;/td&gt;
&lt;td&gt;同タイプをもう1問＋最後に検算を必ず入れる&lt;/td&gt;
&lt;td&gt;再現性を固める&lt;/td&gt;
&lt;/tr&gt;
&lt;tr&gt;
&lt;td class="fw-bold"&gt;週末（15分）&lt;/td&gt;
&lt;td&gt;ミスだけ回収（条件落ち／図の抜け／計算）を1回見直す&lt;/td&gt;
&lt;td&gt;弱点マップを更新する&lt;/td&gt;
&lt;/tr&gt;
&lt;/tbody&gt;
&lt;/table&gt;
&lt;/div&gt;
&lt;div class="alert alert-info border-0 mt-3 mb-0"&gt;
&lt;div class="small"&gt;&lt;span class="fw-bold"&gt;声かけ例：&lt;/span&gt;&lt;br /&gt;
「量」ではなく「型」を褒めます。&lt;br /&gt;
&lt;span class="fw-bold"&gt;図が大きい／条件に印が揃った／検算まで行けた&lt;/span&gt;、この3つだけで十分です。&lt;/div&gt;
&lt;/div&gt;
&lt;/div&gt;
&lt;/div&gt;
&lt;p&gt;&lt;!-- 家庭でできるフォロー --&gt;&lt;/p&gt;
&lt;h2 class="h4 mt-5 mb-3 border-start border-4 border-info ps-2"&gt;家庭でできるフォロー　オンライン指導と連携するコツ&lt;/h2&gt;
&lt;p&gt;オンライン算数の個別指導だけに任せるのではなく、家庭での関わり方を少し工夫することで、効果はさらに高まります。&lt;br /&gt;
難しいことをする必要はなく、ポイントを絞ったサポートで十分です。&lt;/p&gt;
&lt;h3 class="h5 mt-3"&gt;「量」より「やり方の変化」に注目して声をかける&lt;/h3&gt;
&lt;p&gt;講師から、「図がていねいになってきた」「条件に線を引く習慣が付いてきた」などのフィードバックがあったときは、&lt;br /&gt;
ぜひご家庭でも同じポイントを言葉にしてあげてください。&lt;/p&gt;
&lt;ul&gt;
&lt;li&gt;「前より図が分かりやすくなったね。」&lt;/li&gt;
&lt;li&gt;「条件に印が付いていて、読みやすくなったね。」&lt;/li&gt;
&lt;li&gt;「分からないところをメモしておけたのは、とても良かったね。」&lt;/li&gt;
&lt;/ul&gt;
&lt;p&gt;こうした具体的な言葉は、お子さまにとって大きな励みになります。&lt;br /&gt;
点数だけでなく、取り組み方の変化を評価してあげることが、中学受験算数の長い道のりを支える力になります。&lt;/p&gt;
&lt;h3 class="h5 mt-3"&gt;オンライン授業のノートを一緒に眺めてみる&lt;/h3&gt;
&lt;p&gt;毎回でなくても構いませんので、週に一度程度、オンライン算数 個別指導で使ったノートを一緒に眺める時間を作ってみてください。&lt;/p&gt;
&lt;ul&gt;
&lt;li&gt;どの単元のどの問題で、どのような図を描くようになったか。&lt;/li&gt;
&lt;li&gt;講師に指摘されたポイントがどう変わってきているか。&lt;/li&gt;
&lt;/ul&gt;
&lt;p&gt;など、小さな変化を確認できます。「この前はできなかったタイプが解けるようになっている」という気付きは、お子さまの自信につながります。&lt;/p&gt;
&lt;h3 class="h5 mt-3"&gt;学習リズムを整えるサポートを行う&lt;/h3&gt;
&lt;p&gt;オンライン算数の個別指導は柔軟な一方で、効果を最大化するためには学習リズムを整えることも重要です。&lt;/p&gt;
&lt;ul&gt;
&lt;li&gt;授業の曜日と時間をある程度固定する。&lt;/li&gt;
&lt;li&gt;授業前後に短い復習タイムを設ける。&lt;/li&gt;
&lt;li&gt;テスト直前には、弱点単元のみに絞った復習を行う。&lt;/li&gt;
&lt;/ul&gt;
&lt;p&gt;こうした調整は、保護者の方のサポートがあってこそスムーズに進みます。&lt;br /&gt;
学習リズムも含めて設計してくれるコースとしては、&lt;br /&gt;
&lt;a class="text-decoration-underline" href="/kobetsu_online/"&gt;オンライン算数 個別指導&lt;/a&gt;&lt;br /&gt;
のようなサービスも参考になるはずです。&lt;/p&gt;
&lt;p&gt;&lt;!-- 教室・指導者の選び方 --&gt;&lt;/p&gt;
&lt;h2 class="h4 mt-5 mb-3 border-start border-4 border-secondary ps-2"&gt;最適な教室・指導者の選び方　「可視化」と「言語化」ができるかどうか&lt;/h2&gt;
&lt;p&gt;最後に、オンラインで算数の弱点を可視化していくうえで、どのような教室や指導者を選ぶとよいかのポイントをまとめます。&lt;/p&gt;
&lt;h3 class="h5 mt-3"&gt;算数の思考過程を言語化してくれるか&lt;/h3&gt;
&lt;p&gt;良いオンライン個別指導では、&lt;/p&gt;
&lt;ul&gt;
&lt;li&gt;どの工程で思考が止まっているのか。&lt;/li&gt;
&lt;li&gt;どのように考えればよいのか。&lt;/li&gt;
&lt;li&gt;何を直せば点数アップにつながるのか。&lt;/li&gt;
&lt;/ul&gt;
&lt;p&gt;を、本人にも保護者にも分かる言葉で説明してくれます。&lt;br /&gt;
「頑張りましょう」「もっと練習しましょう」だけでなく、「図を大きく描く習慣が付けばもう一段伸びる」「条件に印を付ける位置を決めれば読み落としが減る」といった具体的な提案があるかどうかが見極めのポイントです。&lt;/p&gt;
&lt;h3 class="h5 mt-3"&gt;オンライン設備と指導モデルが整っているか&lt;/h3&gt;
&lt;ul&gt;
&lt;li&gt;手元カメラを使った指導に慣れているか。&lt;/li&gt;
&lt;li&gt;画面共有で問題や図を提示する環境が整っているか。&lt;/li&gt;
&lt;li&gt;ノートの取り方や途中式の書き方まで含めて指導してくれるか。&lt;/li&gt;
&lt;/ul&gt;
&lt;p&gt;オンラインといっても、単にホワイトボードを画面に映しているだけのケースもあります。&lt;br /&gt;
中学受験算数の弱点を可視化するという観点からは、手元映像と画面共有を組み合わせて活用している教室を選ぶのがおすすめです。&lt;/p&gt;
&lt;h3 class="h5 mt-3"&gt;フィードバックの質と頻度&lt;/h3&gt;
&lt;ul&gt;
&lt;li&gt;授業後に簡単なレポートやコメントがもらえるか。&lt;/li&gt;
&lt;li&gt;弱点や伸びてきた点を定期的に教えてくれるか。&lt;/li&gt;
&lt;li&gt;中学受験全体の中で算数をどう位置付けるかの相談に乗ってくれるか。&lt;/li&gt;
&lt;/ul&gt;
&lt;p&gt;算数の個別指導は、単発ではなく継続することに意味があります。&lt;br /&gt;
弱点の可視化と改善のプロセスを、保護者と共有しながら進めてくれる教室であれば、安心して任せやすいでしょう。&lt;br /&gt;
&lt;!-- ④挿入：末尾まとめカードの前（FAQ：JS不要 details） --&gt;&lt;/p&gt;
&lt;div class="card border-0 shadow-sm mb-4"&gt;
&lt;div class="card-body p-3 p-md-4"&gt;
&lt;h2 class="h5 mb-3"&gt;よくある質問（可視化で失敗しないために）&lt;/h2&gt;
&lt;details class="mb-2"&gt;
&lt;summary class="fw-bold"&gt;オンラインだと集中できない子でも大丈夫ですか&lt;/summary&gt;
&lt;div class="pt-2 small"&gt;集中の有無より、まず「手が止まる瞬間」と「視線の迷い」を拾えるかが重要です。&lt;br /&gt;
最初は短い問題で観察し、やることを3つ以内に固定すると安定しやすくなります。&lt;/div&gt;
&lt;/details&gt;
&lt;details class="mb-2"&gt;
&lt;summary class="fw-bold"&gt;伸びない原因は、結局どこで見分けられますか&lt;/summary&gt;
&lt;div class="pt-2 small"&gt;解答用紙ではなく、&lt;span class="fw-bold"&gt;条件整理→図表→式→計算→検算&lt;/span&gt;のどこで崩れているかで判定します。&lt;br /&gt;
手元映像でノートの癖、画面共有で型の再現性を確認すると切り分けが速くなります。&lt;/div&gt;
&lt;/details&gt;
&lt;details class="mb-2"&gt;
&lt;summary class="fw-bold"&gt;集団塾と併用する場合、オンラインは何を担当させるのが良いですか&lt;/summary&gt;
&lt;div class="pt-2 small"&gt;併用の基本は、集団塾＝新出・演習量、オンライン＝&lt;span class="fw-bold"&gt;弱点工程の修正（型づくり）&lt;/span&gt;です。&lt;br /&gt;
「割合だけ」「速さだけ」など単元で切るより、工程（読み取り／図／検算）で切るとブレません。&lt;/div&gt;
&lt;/details&gt;
&lt;details&gt;
&lt;summary class="fw-bold"&gt;手元カメラがないと可視化はできませんか&lt;/summary&gt;
&lt;div class="pt-2 small"&gt;可能ですが精度は落ちます。最低限、ノートとテキストが映る角度に固定できると、&lt;br /&gt;
途中式・図のサイズ・条件の印まで追えるようになります。&lt;/div&gt;
&lt;/details&gt;
&lt;div class="mt-3"&gt;&lt;a class="btn btn-primary w-100 w-md-auto" href="https://natsui-sansu-juku.com/kobetsu_online/"&gt;&lt;br /&gt;
オンライン算数 個別指導の詳細を見る&lt;br /&gt;
&lt;/a&gt;&lt;br /&gt;
&lt;a class="btn btn-outline-light border ms-md-2 mt-2 mt-md-0 w-100 w-md-auto" style="color: #283593; border-color: rgba(40,53,147,.35);" href="https://natsui-sansu-juku.com/column/hub-online-use/"&gt;&lt;br /&gt;
オンライン活用の全体像に戻る&lt;br /&gt;
&lt;/a&gt;&lt;/div&gt;
&lt;/div&gt;
&lt;/div&gt;
&lt;p&gt;&lt;!-- まとめカード --&gt;&lt;/p&gt;
&lt;div class="card mt-5 mb-4 border-0 shadow-sm"&gt;
&lt;div class="card-body"&gt;
&lt;h2 class="h5 mb-3"&gt;まとめ　原因が見えれば、算数はやり直せる&lt;/h2&gt;
&lt;p&gt;勉強しているのに算数が伸びないお子さまの多くは、努力が足りないのではなく、思考過程のどこかに小さな抜けがあります。&lt;br /&gt;
オンライン算数の個別指導では、手元映像と画面共有を通じてその抜けを具体的に可視化し、&lt;br /&gt;
読み取り・図や表・計算と検算という三つの軸で原因を整理していくことができます。&lt;/p&gt;
&lt;p class="mb-0"&gt;ステップを踏んで原因を特定し、弱点に合わせて学習計画と演習方法を調整していけば、中学受験算数の弱点は着実に克服していくことができます。&lt;br /&gt;
算数の伸び悩みにお困りの場合は、こうした可視化に力を入れている&lt;br /&gt;
&lt;a class="text-decoration-underline" href="/kobetsu_online/"&gt;オンライン算数 個別指導コース&lt;/a&gt;&lt;br /&gt;
なども上手に活用しながら、お子さまの努力が成果につながる環境を整えていただければと思います。&lt;/p&gt;
&lt;/div&gt;
&lt;/div&gt;
&lt;/div&gt;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sansu-nobinai-online%2F&amp;amp;t=%E5%8B%89%E5%BC%B7%E3%81%97%E3%81%A6%E3%81%84%E3%82%8B%E3%81%AE%E3%81%AB%E7%AE%97%E6%95%B0%E3%81%8C%E4%BC%B8%E3%81%B3%E3%81%AA%E3%81%84%E7%90%86%E7%94%B1%E3%82%92%E3%82%AA%E3%83%B3%E3%83%A9%E3%82%A4%E3%83%B3%E3%81%A7%E5%8F%AF%E8%A6%96%E5%8C%96%E3%81%99%E3%82%8B%E6%96%B9%E6%B3%95%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sansu-nobinai-online%2F&amp;amp;text=%E5%8B%89%E5%BC%B7%E3%81%97%E3%81%A6%E3%81%84%E3%82%8B%E3%81%AE%E3%81%AB%E7%AE%97%E6%95%B0%E3%81%8C%E4%BC%B8%E3%81%B3%E3%81%AA%E3%81%84%E7%90%86%E7%94%B1%E3%82%92%E3%82%AA%E3%83%B3%E3%83%A9%E3%82%A4%E3%83%B3%E3%81%A7%E5%8F%AF%E8%A6%96%E5%8C%96%E3%81%99%E3%82%8B%E6%96%B9%E6%B3%95%20%7C%20%E4%B8%AD%E5%AD%A6%E5%8F%97%E9%A8%93%E5%B0%82%E9%96%80%E3%80%80%E5%A4%8F%E4%BA%95%E7%AE%97%E6%95%B0%E5%A1%BE" target="_blank" &gt;&lt;span class="vk_icon_w_r_sns_x_twitter icon_sns"&gt;&lt;/span&gt;&lt;span class="sns_txt"&gt;X&lt;/span&gt;&lt;/a&gt;&lt;/li&gt;&lt;li class="sb_bluesky sb_icon"&gt;&lt;a class="sb_icon_inner" href="https://bsky.app/intent/compose?text=%E5%8B%89%E5%BC%B7%E3%81%97%E3%81%A6%E3%81%84%E3%82%8B%E3%81%AE%E3%81%AB%E7%AE%97%E6%95%B0%E3%81%8C%E4%BC%B8%E3%81%B3%E3%81%AA%E3%81%84%E7%90%86%E7%94%B1%E3%82%92%E3%82%AA%E3%83%B3%E3%83%A9%E3%82%A4%E3%83%B3%E3%81%A7%E5%8F%AF%E8%A6%96%E5%8C%96%E3%81%99%E3%82%8B%E6%96%B9%E6%B3%95%20%7C%20%E4%B8%AD%E5%AD%A6%E5%8F%97%E9%A8%93%E5%B0%82%E9%96%80%E3%80%80%E5%A4%8F%E4%BA%95%E7%AE%97%E6%95%B0%E5%A1%BE%0Ahttps%3A%2F%2Fnatsui-sansu-juku.com%2Fcol_blog%2Fsansu-nobinai-online%2F" target="_blank" &gt;&lt;span class="vk_icon_w_r_sns_bluesky icon_sns"&gt;&lt;/span&gt;&lt;span class="sns_txt"&gt;Bluesky&lt;/span&gt;&lt;/a&gt;&lt;/li&gt;&lt;li class="sb_hatena sb_icon"&gt;&lt;a class="sb_icon_inner" href="//b.hatena.ne.jp/add?mode=confirm&amp;url=https%3A%2F%2Fnatsui-sansu-juku.com%2Fcol_blog%2Fsansu-nobinai-online%2F&amp;amp;title=%E5%8B%89%E5%BC%B7%E3%81%97%E3%81%A6%E3%81%84%E3%82%8B%E3%81%AE%E3%81%AB%E7%AE%97%E6%95%B0%E3%81%8C%E4%BC%B8%E3%81%B3%E3%81%AA%E3%81%84%E7%90%86%E7%94%B1%E3%82%92%E3%82%AA%E3%83%B3%E3%83%A9%E3%82%A4%E3%83%B3%E3%81%A7%E5%8F%AF%E8%A6%96%E5%8C%96%E3%81%99%E3%82%8B%E6%96%B9%E6%B3%95%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sb_icon_inner"data-clipboard-text="勉強しているのに算数が伸びない理由をオンラインで可視化する方法 | 中学受験専門　夏井算数塾 https://natsui-sansu-juku.com/col_blog/sansu-nobinai-online/"&gt;&lt;span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</si>
  <si>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https://dokkai-labo.tokyo/col_blog/nichinoken-kokugo-latest-gap/
【検出された不自然ワード】
- 崩れ
- 型
- 迷い
- 固定
- 手順
- 最短
- 整え
【本文】
------
&lt;div class="container my-4"&gt;
&lt;p&gt;&lt;!-- Hero --&gt;&lt;/p&gt;
&lt;section class="card shadow-sm border-0 mb-4" style="background: linear-gradient(135deg, #1b5e20, #0d47a1); color: #fff;"&gt;
&lt;div class="card-body p-4 p-md-5"&gt;
&lt;div class="d-flex flex-wrap gap-2 align-items-center mb-3"&gt;&lt;span class="badge bg-warning text-dark" style="font-size: .85rem;"&gt;中学受験／日能研&lt;/span&gt;&lt;br /&gt;
&lt;span class="badge bg-light text-dark" style="font-size: .8rem;"&gt;国語の最新入試対応&lt;/span&gt;&lt;br /&gt;
&lt;span class="badge bg-dark" style="font-size: .8rem;"&gt;保護者向け&lt;/span&gt;&lt;/div&gt;
&lt;h1 class="h3 h2-md mb-3" style="line-height: 1.55;"&gt;&lt;/h1&gt;
&lt;p class="mb-4" style="opacity: .95; font-size: 1.02rem; line-height: 1.9;"&gt;日能研の国語は基礎を丁寧に固められる一方、学習の回し方によっては最新入試で比重が増えている&lt;br /&gt;
&lt;strong&gt;言い換え&lt;/strong&gt;・&lt;strong&gt;対比&lt;/strong&gt;・&lt;strong&gt;記述量&lt;/strong&gt;への対応が後手になり、点が伸び悩むことがあります。&lt;br /&gt;
オンライン国語の個別指導では、最新傾向の問題を即時に提示し、本文構造と設問処理のズレをその場で修正できるため、&lt;br /&gt;
ギャップを短期間で埋めやすいのが強みです。&lt;/p&gt;
&lt;p class="mb-4" style="opacity: .95; font-size: 1.0rem; line-height: 1.9;"&gt;教材全体の位置づけ（新演習・予習シリーズ・SAPIXの難易度/分量の比較や、併用の考え方）は、&lt;a href="https://dokkai-labo.tokyo/blog/ootechuugakuzyukunokokugotekisutohikaku/" target="_blank" rel="noopener"&gt;全体像はこちら&lt;/a&gt;で整理しています。&lt;/p&gt;
&lt;div class="d-flex flex-column flex-md-row gap-2"&gt;&lt;a class="btn btn-warning btn-lg fw-bold" href="https://dokkai-labo.tokyo/kobetsuonline01/" target="_blank" rel="noopener"&gt;&lt;br /&gt;
オンライン国語個別の詳細を見る&lt;br /&gt;
&lt;/a&gt;&lt;br /&gt;
&lt;a class="btn btn-outline-light btn-lg" style="border-width: 2px;" href="#toc"&gt;&lt;br /&gt;
先に補強ポイントを見る&lt;br /&gt;
&lt;/a&gt;&lt;/div&gt;
&lt;div class="mt-4 p-3 p-md-4 rounded" style="background: rgba(255,255,255,.12); border: 1px solid rgba(255,255,255,.25);"&gt;
&lt;div class="row g-3"&gt;
&lt;div class="col-md-4"&gt;
&lt;div class="fw-bold mb-1"&gt;この記事で分かること&lt;/div&gt;
&lt;ul class="mb-0 ps-3" style="line-height: 1.85;"&gt;
&lt;li&gt;日能研国語の強みと弱点&lt;/li&gt;
&lt;li&gt;最新入試とのズレが出る領域&lt;/li&gt;
&lt;li&gt;オンラインでの補強手順&lt;/li&gt;
&lt;/ul&gt;
&lt;/div&gt;
&lt;div class="col-md-4"&gt;
&lt;div class="fw-bold mb-1"&gt;よくあるお悩み&lt;/div&gt;
&lt;ul class="mb-0 ps-3" style="line-height: 1.85;"&gt;
&lt;li&gt;読めているのに点が伸びない&lt;/li&gt;
&lt;li&gt;選択肢で迷いが長い&lt;/li&gt;
&lt;li&gt;記述で要素が落ちる&lt;/li&gt;
&lt;/ul&gt;
&lt;/div&gt;
&lt;div class="col-md-4"&gt;
&lt;div class="fw-bold mb-1"&gt;SEOキーワード&lt;/div&gt;
&lt;div class="d-flex flex-wrap gap-2"&gt;&lt;span class="badge bg-light text-dark"&gt;オンライン国語&lt;/span&gt;&lt;br /&gt;
&lt;span class="badge bg-light text-dark"&gt;中学受験&lt;/span&gt;&lt;br /&gt;
&lt;span class="badge bg-light text-dark"&gt;国語専門塾&lt;/span&gt;&lt;br /&gt;
&lt;span class="badge bg-light text-dark"&gt;記述&lt;/span&gt;&lt;br /&gt;
&lt;span class="badge bg-light text-dark"&gt;読解力&lt;/span&gt;&lt;br /&gt;
&lt;span class="badge bg-light text-dark"&gt;個別指導&lt;/span&gt;&lt;br /&gt;
&lt;span class="badge bg-light text-dark"&gt;過去問&lt;/span&gt;&lt;/div&gt;
&lt;/div&gt;
&lt;/div&gt;
&lt;/div&gt;
&lt;/div&gt;
&lt;/section&gt;
&lt;p&gt;&lt;!-- TOC --&gt;&lt;/p&gt;
&lt;section id="toc" class="card shadow-sm border-0 mb-4"&gt;
&lt;div class="card-body p-3 p-md-4"&gt;
&lt;div class="d-flex align-items-center justify-content-between flex-wrap gap-2 mb-2"&gt;
&lt;h2 class="h5 mb-0"&gt;この記事の構成&lt;/h2&gt;
&lt;p&gt;&lt;span class="text-muted" style="font-size: .92rem;"&gt;読み時間目安：10〜15分&lt;/span&gt;&lt;/p&gt;
&lt;/div&gt;
&lt;div class="d-flex flex-wrap gap-2"&gt;&lt;a class="btn btn-sm btn-outline-primary" href="#bg"&gt;背景&lt;/a&gt;&lt;br /&gt;
&lt;a class="btn btn-sm btn-outline-primary" href="#why"&gt;オンラインが効く理由&lt;/a&gt;&lt;br /&gt;
&lt;a class="btn btn-sm btn-outline-primary" href="#steps"&gt;改善ステップ&lt;/a&gt;&lt;br /&gt;
&lt;a class="btn btn-sm btn-outline-primary" href="#home"&gt;家庭のフォロー&lt;/a&gt;&lt;br /&gt;
&lt;a class="btn btn-sm btn-outline-primary" href="#fit"&gt;相性が良いタイプ&lt;/a&gt;&lt;br /&gt;
&lt;a class="btn btn-sm btn-outline-primary" href="#sum"&gt;まとめ&lt;/a&gt;&lt;/div&gt;
&lt;/div&gt;
&lt;/section&gt;
&lt;p&gt;&lt;!-- H2: 背景 --&gt;&lt;/p&gt;
&lt;section id="bg" class="card shadow-sm border-0 mb-4"&gt;
&lt;div class="card-header border-0 py-3" style="background: #e8f5e9;"&gt;
&lt;h2 class="h5 mb-0"&gt;この悩みが起きる背景（構造的な原因）&lt;/h2&gt;
&lt;/div&gt;
&lt;div class="card-body p-3 p-md-4"&gt;
&lt;p style="line-height: 1.95;"&gt;日能研の国語は基礎を丁寧に積み上げられる一方、近年の中学受験国語で比重が増えている&lt;br /&gt;
&lt;strong&gt;言い換え&lt;/strong&gt;・&lt;strong&gt;対比&lt;/strong&gt;・&lt;strong&gt;記述量の増加&lt;/strong&gt;に対して、学習の回し方によっては接続が弱くなることがあります。&lt;br /&gt;
その結果、内容理解はできているのに点が伸びない状態が起こりやすくなります。&lt;/p&gt;
&lt;div class="alert alert-primary mb-3" style="border-left: 6px solid #1e88e5;"&gt;
&lt;div class="fw-bold mb-1"&gt;ポイント&lt;/div&gt;
&lt;div&gt;問題は学力より、&lt;strong&gt;最新入試に必要な処理手順&lt;/strong&gt;が整っていないことにあります。&lt;/div&gt;
&lt;/div&gt;
&lt;p&gt;&lt;!-- Desktop table --&gt;&lt;/p&gt;
&lt;div class="d-none d-md-block"&gt;
&lt;div class="table-responsive"&gt;
&lt;table class="table table-bordered align-middle mb-0"&gt;
&lt;thead style="background: #e3f2fd;"&gt;
&lt;tr class="text-center"&gt;
&lt;th style="width: 24%;"&gt;ズレが出る領域&lt;/th&gt;
&lt;th style="width: 38%;"&gt;起きやすい状態&lt;/th&gt;
&lt;th style="width: 38%;"&gt;最新入試での失点&lt;/th&gt;
&lt;/tr&gt;
&lt;/thead&gt;
&lt;tbody&gt;
&lt;tr&gt;
&lt;td class="fw-bold"&gt;言い換え&lt;/td&gt;
&lt;td&gt;同義表現の一致が弱く、根拠が取れても選択肢で迷う&lt;/td&gt;
&lt;td&gt;似た選択肢で誤答、迷い時間が増える&lt;/td&gt;
&lt;/tr&gt;
&lt;tr&gt;
&lt;td class="fw-bold"&gt;対比&lt;/td&gt;
&lt;td&gt;片側だけ読んで主張が逆転する&lt;/td&gt;
&lt;td&gt;筆者の考え、要旨、理由説明でズレる&lt;/td&gt;
&lt;/tr&gt;
&lt;tr&gt;
&lt;td class="fw-bold"&gt;根拠比較&lt;/td&gt;
&lt;td&gt;根拠を一箇所で止め、比較すべき段落を落とす&lt;/td&gt;
&lt;td&gt;条件付き設問で要素不足になる&lt;/td&gt;
&lt;/tr&gt;
&lt;tr&gt;
&lt;td class="fw-bold"&gt;記述量&lt;/td&gt;
&lt;td&gt;材料を集め切らずに書き始め、要素が抜ける&lt;/td&gt;
&lt;td&gt;要素不足、字数調整で崩れる&lt;/td&gt;
&lt;/tr&gt;
&lt;tr&gt;
&lt;td class="fw-bold"&gt;直し&lt;/td&gt;
&lt;td&gt;解説を読んで終わりになり、再現性が作れない&lt;/td&gt;
&lt;td&gt;過去問でも同じ失点が再発する&lt;/td&gt;
&lt;/tr&gt;
&lt;/tbody&gt;
&lt;/table&gt;
&lt;/div&gt;
&lt;/div&gt;
&lt;p&gt;&lt;!-- Mobile cards --&gt;&lt;/p&gt;
&lt;div class="d-md-none"&gt;
&lt;div class="row g-2"&gt;
&lt;div class="col-12"&gt;
&lt;div class="p-3 rounded border" style="background: #fafafa;"&gt;
&lt;div class="fw-bold"&gt;言い換え&lt;/div&gt;
&lt;div class="small text-muted"&gt;一致が弱く、選択肢で迷う&lt;/div&gt;
&lt;div class="mt-2"&gt;&lt;span class="badge bg-primary"&gt;失点&lt;/span&gt; 似た選択肢で誤答&lt;/div&gt;
&lt;/div&gt;
&lt;/div&gt;
&lt;div class="col-12"&gt;
&lt;div class="p-3 rounded border" style="background: #fafafa;"&gt;
&lt;div class="fw-bold"&gt;対比&lt;/div&gt;
&lt;div class="small text-muted"&gt;片側だけ読んで主張が逆転&lt;/div&gt;
&lt;div class="mt-2"&gt;&lt;span class="badge bg-primary"&gt;失点&lt;/span&gt; 要旨・理由でズレ&lt;/div&gt;
&lt;/div&gt;
&lt;/div&gt;
&lt;div class="col-12"&gt;
&lt;div class="p-3 rounded border" style="background: #fafafa;"&gt;
&lt;div class="fw-bold"&gt;根拠比較&lt;/div&gt;
&lt;div class="small text-muted"&gt;根拠一箇所で止まる&lt;/div&gt;
&lt;div class="mt-2"&gt;&lt;span class="badge bg-primary"&gt;失点&lt;/span&gt; 条件設問で要素不足&lt;/div&gt;
&lt;/div&gt;
&lt;/div&gt;
&lt;div class="col-12"&gt;
&lt;div class="p-3 rounded border" style="background: #fafafa;"&gt;
&lt;div class="fw-bold"&gt;記述量&lt;/div&gt;
&lt;div class="small text-muted"&gt;材料不足のまま書く&lt;/div&gt;
&lt;div class="mt-2"&gt;&lt;span class="badge bg-primary"&gt;失点&lt;/span&gt; 要素抜け・字数崩れ&lt;/div&gt;
&lt;/div&gt;
&lt;/div&gt;
&lt;div class="col-12"&gt;
&lt;div class="p-3 rounded border" style="background: #fafafa;"&gt;
&lt;div class="fw-bold"&gt;直し&lt;/div&gt;
&lt;div class="small text-muted"&gt;再現性が作れない&lt;/div&gt;
&lt;div class="mt-2"&gt;&lt;span class="badge bg-primary"&gt;失点&lt;/span&gt; 過去問で再発&lt;/div&gt;
&lt;/div&gt;
&lt;/div&gt;
&lt;/div&gt;
&lt;/div&gt;
&lt;hr class="my-4" /&gt;
&lt;h3 class="h6"&gt;具体例：傍線部近くだけで処理して失点するケース&lt;/h3&gt;
&lt;p style="line-height: 1.95;"&gt;「傍線部はどういうことか」を傍線部直後の説明だけで処理する癖があると、最新入試で多い&lt;br /&gt;
「対比構造の中での意味」「別段落での言い換え」「条件付き説明」に対応しづらくなります。&lt;/p&gt;
&lt;ul class="mb-0" style="line-height: 1.95;"&gt;
&lt;li&gt;近くに説明がないと探せない&lt;/li&gt;
&lt;li&gt;対比の反対側を読まず主張が逆転する&lt;/li&gt;
&lt;li&gt;選択肢の微妙な差を本文で切れず迷いが増える&lt;/li&gt;
&lt;/ul&gt;
&lt;div class="mt-3 p-3 rounded" style="background: #fff3e0; border: 1px solid #ffe0b2;"&gt;
&lt;div class="fw-bold mb-1"&gt;改善の方向性&lt;/div&gt;
&lt;div&gt;内容理解ではなく、&lt;strong&gt;構造処理&lt;/strong&gt;と&lt;strong&gt;言い換え一致&lt;/strong&gt;を型にして補強します。&lt;/div&gt;
&lt;/div&gt;
&lt;/div&gt;
&lt;/section&gt;
&lt;p&gt;&lt;!-- H2: オンラインが効く理由 --&gt;&lt;/p&gt;
&lt;section id="why" class="card shadow-sm border-0 mb-4"&gt;
&lt;div class="card-header border-0 py-3" style="background: #e3f2fd;"&gt;
&lt;h2 class="h5 mb-0"&gt;オンライン国語個別指導が効果を発揮する理由&lt;/h2&gt;
&lt;/div&gt;
&lt;div class="card-body p-3 p-md-4"&gt;
&lt;p style="line-height: 1.95;"&gt;ズレを埋めるには、日能研の土台を否定せず「最新傾向の処理を上乗せ」することが最短です。&lt;br /&gt;
オンライン国語の個別指導では、現状に合わせて必要な型を即時に当てられます。&lt;/p&gt;
&lt;div class="row g-3"&gt;
&lt;div class="col-md-6"&gt;
&lt;div class="h-100 p-3 rounded border" style="background: #fafafa;"&gt;
&lt;div class="fw-bold mb-2"&gt;手元カメラで思考のズレを特定&lt;/div&gt;
&lt;ul class="mb-0" style="line-height: 1.9;"&gt;
&lt;li&gt;条件読みの抜けを発見できる&lt;/li&gt;
&lt;li&gt;根拠の置き方を修正できる&lt;/li&gt;
&lt;li&gt;比較すべき箇所の見落としを防ぐ&lt;/li&gt;
&lt;/ul&gt;
&lt;/div&gt;
&lt;/div&gt;
&lt;div class="col-md-6"&gt;
&lt;div class="h-100 p-3 rounded border" style="background: #fafafa;"&gt;
&lt;div class="fw-bold mb-2"&gt;本文と設問の往復を画面上に固定&lt;/div&gt;
&lt;ul class="mb-0" style="line-height: 1.9;"&gt;
&lt;li&gt;段落番号で戻り先を固定&lt;/li&gt;
&lt;li&gt;対比構造のペアを見える化&lt;/li&gt;
&lt;li&gt;言い換え対応を整理&lt;/li&gt;
&lt;/ul&gt;
&lt;/div&gt;
&lt;/div&gt;
&lt;div class="col-md-6"&gt;
&lt;div class="h-100 p-3 rounded border" style="background: #fafafa;"&gt;
&lt;div class="fw-bold mb-2"&gt;記述の材料整理→圧縮を一気通貫&lt;/div&gt;
&lt;ul class="mb-0" style="line-height: 1.9;"&gt;
&lt;li&gt;材料不足を先に潰す&lt;/li&gt;
&lt;li&gt;条件に沿っているか即確認&lt;/li&gt;
&lt;li&gt;余計を削って字数に収める&lt;/li&gt;
&lt;/ul&gt;
&lt;/div&gt;
&lt;/div&gt;
&lt;div class="col-md-6"&gt;
&lt;div class="h-100 p-3 rounded border" style="background: #fafafa;"&gt;
&lt;div class="fw-bold mb-2"&gt;最新傾向の問題を即時提示できる&lt;/div&gt;
&lt;ul class="mb-0" style="line-height: 1.9;"&gt;
&lt;li&gt;言い換え・対比の演習を増やせる&lt;/li&gt;
&lt;li&gt;条件付き記述で実戦化できる&lt;/li&gt;
&lt;li&gt;過去問にも接続しやすい&lt;/li&gt;
&lt;/ul&gt;
&lt;/div&gt;
&lt;/div&gt;
&lt;/div&gt;
&lt;div class="mt-4 p-3 p-md-4 rounded" style="background: linear-gradient(135deg, rgba(27,94,32,.10), rgba(13,71,161,.10)); border: 1px solid rgba(0,0,0,.08);"&gt;
&lt;div class="d-flex flex-column flex-md-row align-items-start align-items-md-center justify-content-between gap-2"&gt;
&lt;div&gt;
&lt;div class="fw-bold mb-1"&gt;オンラインで整えるならここから&lt;/div&gt;
&lt;div style="line-height: 1.9;"&gt;中学受験国語をオンラインで整えたい場合は、&lt;br /&gt;
&lt;a href="https://dokkai-labo.tokyo/kobetsuonline01/" target="_blank" rel="noopener"&gt;オンライン個別指導&lt;/a&gt;&lt;br /&gt;
が最も適しています。日能研の土台を活かしつつ、最新入試に必要な処理へ短期間で接続できます。&lt;/div&gt;
&lt;/div&gt;
&lt;p&gt;&lt;a class="btn btn-primary fw-bold" href="https://dokkai-labo.tokyo/kobetsuonline01/" target="_blank" rel="noopener"&gt;&lt;br /&gt;
指導の流れを見る&lt;br /&gt;
&lt;/a&gt;&lt;/p&gt;
&lt;/div&gt;
&lt;/div&gt;
&lt;/div&gt;
&lt;/section&gt;
&lt;p&gt;&lt;!-- H2: 改善ステップ --&gt;&lt;/p&gt;
&lt;section id="steps" class="card shadow-sm border-0 mb-4"&gt;
&lt;div class="card-header border-0 py-3" style="background: #fff8e1;"&gt;
&lt;h2 class="h5 mb-0"&gt;改善方法（実践ステップ）&lt;/h2&gt;
&lt;/div&gt;
&lt;div class="card-body p-3 p-md-4"&gt;
&lt;p style="line-height: 1.95;"&gt;学習量を増やすのではなく、&lt;strong&gt;処理の密度&lt;/strong&gt;を上げて最新傾向に接続します。次の3ステップを固定してください。&lt;/p&gt;
&lt;div class="row g-3"&gt;
&lt;div class="col-12"&gt;
&lt;details class="border rounded p-3 p-md-4" style="background: #fafafa;"&gt;
&lt;summary class="fw-bold" style="cursor: pointer;"&gt;ステップ1：本文処理の改善&lt;/summary&gt;
&lt;div class="mt-3" style="line-height: 1.95;"&gt;
&lt;ul class="mb-3"&gt;
&lt;li&gt;段落ごとの要点を一文で取る&lt;/li&gt;
&lt;li&gt;対比をセットでメモする&lt;/li&gt;
&lt;li&gt;因果を矢印で一本化する&lt;/li&gt;
&lt;li&gt;言い換えを拾って対応させる&lt;/li&gt;
&lt;/ul&gt;
&lt;div class="p-3 rounded" style="background: #e3f2fd; border: 1px solid #bbdefb;"&gt;
&lt;div class="fw-bold mb-1"&gt;マークは最小構成で十分&lt;/div&gt;
&lt;div&gt;重要語は囲み、対比は同記号でペア化、因果は矢印。後で戻れる地図になります。&lt;/div&gt;
&lt;/div&gt;
&lt;/div&gt;
&lt;/details&gt;
&lt;/div&gt;
&lt;div class="col-12"&gt;
&lt;details class="border rounded p-3 p-md-4" style="background: #fafafa;"&gt;
&lt;summary class="fw-bold" style="cursor: pointer;"&gt;ステップ2：設問処理の改善&lt;/summary&gt;
&lt;div class="mt-3" style="line-height: 1.95;"&gt;
&lt;ul class="mb-3"&gt;
&lt;li&gt;設問文を分解　何を、誰について、どの観点で、どう答えるか&lt;/li&gt;
&lt;li&gt;条件をチェック化　指示語、対象限定、要素数、字数、理由か要約か&lt;/li&gt;
&lt;li&gt;根拠は一箇所で止めず、比較して確定する&lt;/li&gt;
&lt;/ul&gt;
&lt;div class="row g-2"&gt;
&lt;div class="col-md-6"&gt;
&lt;div class="p-3 rounded" style="background: #fff3e0; border: 1px solid #ffe0b2;"&gt;
&lt;div class="fw-bold mb-1"&gt;選択肢は一語で切る&lt;/div&gt;
&lt;div&gt;違う一語を取り出し、その一語が本文のどこに対応するかで判断すると迷いが減ります。&lt;/div&gt;
&lt;/div&gt;
&lt;/div&gt;
&lt;div class="col-md-6"&gt;
&lt;div class="p-3 rounded" style="background: #e8f5e9; border: 1px solid #c8e6c9;"&gt;
&lt;div class="fw-bold mb-1"&gt;対比は両側を見る&lt;/div&gt;
&lt;div&gt;片側だけで決めると主張が逆転しやすいので、必ず反対側も根拠として押さえます。&lt;/div&gt;
&lt;/div&gt;
&lt;/div&gt;
&lt;/div&gt;
&lt;/div&gt;
&lt;/details&gt;
&lt;/div&gt;
&lt;div class="col-12"&gt;
&lt;details class="border rounded p-3 p-md-4" style="background: #fafafa;"&gt;
&lt;summary class="fw-bold" style="cursor: pointer;"&gt;ステップ3：記述改善&lt;/summary&gt;
&lt;div class="mt-3" style="line-height: 1.95;"&gt;
&lt;ol class="mb-3"&gt;
&lt;li&gt;材料の抜き出し　必要要素を箇条書き&lt;/li&gt;
&lt;li&gt;要素の並び替え　理由→結果、具体→抽象、対比は両側&lt;/li&gt;
&lt;li&gt;文章化　主語補い、指示語具体化、余計を削って圧縮&lt;/li&gt;
&lt;/ol&gt;
&lt;div class="alert alert-secondary mb-0" style="border-left: 6px solid #6c757d;"&gt;
&lt;div class="fw-bold mb-1"&gt;添削後の直しで再現性を作る&lt;/div&gt;
&lt;div&gt;落とした条件を一言で書き、本文のどこから取れるかを示し、同じ設問で再提出します。&lt;/div&gt;
&lt;/div&gt;
&lt;/div&gt;
&lt;/details&gt;
&lt;/div&gt;
&lt;/div&gt;
&lt;hr class="my-4" /&gt;
&lt;h3 class="h6"&gt;最新入試への接続チェック表&lt;/h3&gt;
&lt;div class="table-responsive"&gt;
&lt;table class="table table-bordered align-middle mb-0"&gt;
&lt;thead style="background: #f3e5f5;"&gt;
&lt;tr class="text-center"&gt;
&lt;th style="width: 22%;"&gt;チェック項目&lt;/th&gt;
&lt;th style="width: 40%;"&gt;できている状態&lt;/th&gt;
&lt;th style="width: 38%;"&gt;できていないと起きる失点&lt;/th&gt;
&lt;/tr&gt;
&lt;/thead&gt;
&lt;tbody&gt;
&lt;tr&gt;
&lt;td class="fw-bold"&gt;言い換え&lt;/td&gt;
&lt;td&gt;本文の別表現を拾い、同義で一致させられる&lt;/td&gt;
&lt;td&gt;似た選択肢で迷い、誤答や時間ロスが増える&lt;/td&gt;
&lt;/tr&gt;
&lt;tr&gt;
&lt;td class="fw-bold"&gt;対比&lt;/td&gt;
&lt;td&gt;対比の両側を根拠として押さえられる&lt;/td&gt;
&lt;td&gt;主張が逆転し、要旨・理由でズレる&lt;/td&gt;
&lt;/tr&gt;
&lt;tr&gt;
&lt;td class="fw-bold"&gt;根拠比較&lt;/td&gt;
&lt;td&gt;根拠を一箇所で止めず、比較して確定できる&lt;/td&gt;
&lt;td&gt;条件付き設問で要素が落ちる&lt;/td&gt;
&lt;/tr&gt;
&lt;tr&gt;
&lt;td class="fw-bold"&gt;記述量&lt;/td&gt;
&lt;td&gt;材料→並び替え→圧縮の順で書ける&lt;/td&gt;
&lt;td&gt;要素不足、字数調整で崩れる&lt;/td&gt;
&lt;/tr&gt;
&lt;tr&gt;
&lt;td class="fw-bold"&gt;直し&lt;/td&gt;
&lt;td&gt;誤答理由を本文根拠で説明し、再提出できる&lt;/td&gt;
&lt;td&gt;過去問でも同じ失点が再発する&lt;/td&gt;
&lt;/tr&gt;
&lt;/tbody&gt;
&lt;/table&gt;
&lt;/div&gt;
&lt;/div&gt;
&lt;/section&gt;
&lt;p&gt;&lt;!-- H2: 家庭のフォロー --&gt;&lt;/p&gt;
&lt;section id="home" class="card shadow-sm border-0 mb-4"&gt;
&lt;div class="card-header border-0 py-3" style="background: #f1f8e9;"&gt;
&lt;h2 class="h5 mb-0"&gt;家庭でできるフォローと役割分担&lt;/h2&gt;
&lt;/div&gt;
&lt;div class="card-body p-3 p-md-4"&gt;
&lt;p style="line-height: 1.95;"&gt;家庭は量を増やす支援より、継続と管理に寄せる方が効果が出やすくなります。&lt;br /&gt;
特に言い換えと記述の圧縮は、語彙の精度と直しの質が効いてきます。&lt;/p&gt;
&lt;div class="row g-3"&gt;
&lt;div class="col-md-6"&gt;
&lt;div class="h-100 p-3 rounded border" style="background: #fafafa;"&gt;
&lt;div class="fw-bold mb-2"&gt;毎日の語彙・漢字&lt;/div&gt;
&lt;ul class="mb-0" style="line-height: 1.95;"&gt;
&lt;li&gt;漢字は間違いノートで固定化を防ぐ&lt;/li&gt;
&lt;li&gt;語彙は短時間で毎日&lt;/li&gt;
&lt;li&gt;曖昧語は例文で意味を確定する&lt;/li&gt;
&lt;/ul&gt;
&lt;/div&gt;
&lt;/div&gt;
&lt;div class="col-md-6"&gt;
&lt;div class="h-100 p-3 rounded border" style="background: #fafafa;"&gt;
&lt;div class="fw-bold mb-2"&gt;音読の扱い&lt;/div&gt;
&lt;ul class="mb-0" style="line-height: 1.95;"&gt;
&lt;li&gt;句読点と係り受けを意識する&lt;/li&gt;
&lt;li&gt;指示語の指す先を言えるか確認&lt;/li&gt;
&lt;li&gt;一段落を一文で要約する&lt;/li&gt;
&lt;/ul&gt;
&lt;/div&gt;
&lt;/div&gt;
&lt;/div&gt;
&lt;div class="mt-3 p-3 p-md-4 rounded" style="background: #fff3e0; border: 1px solid #ffe0b2;"&gt;
&lt;div class="fw-bold mb-2"&gt;過去問・直しの管理&lt;/div&gt;
&lt;ul class="mb-0" style="line-height: 1.95;"&gt;
&lt;li&gt;誤答理由を本文根拠で説明できるか&lt;/li&gt;
&lt;li&gt;同じ失点タイプを繰り返していないか&lt;/li&gt;
&lt;li&gt;記述は再提出で再現性を確認したか&lt;/li&gt;
&lt;/ul&gt;
&lt;/div&gt;
&lt;div class="alert alert-warning mt-3 mb-0" style="border-left: 6px solid #f57c00;"&gt;
&lt;div class="fw-bold mb-1"&gt;やりすぎない家庭学習の注意点&lt;/div&gt;
&lt;div&gt;家庭が答えを誘導しすぎると、本番で再現できません。&lt;br /&gt;
根拠の場所を言わせる、条件を声に出させる、手順通りにやったか確認する、までに留めると効果が最大化します。&lt;/div&gt;
&lt;/div&gt;
&lt;/div&gt;
&lt;/section&gt;
&lt;p&gt;&lt;!-- H2: 相性 --&gt;&lt;/p&gt;
&lt;section id="fit" class="card shadow-sm border-0 mb-4"&gt;
&lt;div class="card-header border-0 py-3" style="background: #e1f5fe;"&gt;
&lt;h2 class="h5 mb-0"&gt;どんな子に相性が良いか&lt;/h2&gt;
&lt;/div&gt;
&lt;div class="card-body p-3 p-md-4"&gt;
&lt;p style="line-height: 1.95;"&gt;オンライン国語の個別指導は、日能研の土台を持ちながら「最新傾向に接続できていない」タイプに特に相性が良いです。&lt;br /&gt;
1対1で思考の過程を止めて確認できるため、ズレの中心を狙って補強できます。&lt;/p&gt;
&lt;div class="row g-3"&gt;
&lt;div class="col-md-6"&gt;
&lt;div class="h-100 p-3 rounded border" style="background: #fafafa;"&gt;
&lt;div class="fw-bold mb-2"&gt;相性が良いタイプ&lt;/div&gt;
&lt;ul class="mb-0" style="line-height: 1.95;"&gt;
&lt;li&gt;内容理解はあるのに選択肢で落とす&lt;/li&gt;
&lt;li&gt;言い換えに気づけず迷いが長い&lt;/li&gt;
&lt;li&gt;対比の片側を落として主張が逆転する&lt;/li&gt;
&lt;li&gt;記述で要素が抜ける、圧縮できない&lt;/li&gt;
&lt;li&gt;直しが浅く失点が固定化している&lt;/li&gt;
&lt;/ul&gt;
&lt;/div&gt;
&lt;/div&gt;
&lt;div class="col-md-6"&gt;
&lt;div class="h-100 p-3 rounded border" style="background: #fafafa;"&gt;
&lt;div class="fw-bold mb-2"&gt;家庭学習が回りやすいタイプ&lt;/div&gt;
&lt;ul class="mb-0" style="line-height: 1.95;"&gt;
&lt;li&gt;漢字・語彙は家庭でコツコツ進む&lt;/li&gt;
&lt;li&gt;手順が決まると継続できる&lt;/li&gt;
&lt;li&gt;集団塾で伸び悩みやすい&lt;/li&gt;
&lt;/ul&gt;
&lt;/div&gt;
&lt;/div&gt;
&lt;/div&gt;
&lt;div class="mt-4 p-3 p-md-4 rounded" style="background: #e8f5e9; border: 1px solid #c8e6c9;"&gt;
&lt;div class="fw-bold mb-1"&gt;説明文の補強が必要な場合は&lt;/div&gt;
&lt;div style="line-height: 1.95;"&gt;説明文で要旨把握や論理の追い方が不安定な場合は、&lt;br /&gt;
&lt;a href="https://dokkai-labo.tokyo/setsumeibun/" target="_blank" rel="noopener"&gt;説明文講座&lt;/a&gt;&lt;br /&gt;
を併せて確認すると、対比・因果・言い換えの扱いを体系的に整理できます。&lt;/div&gt;
&lt;/div&gt;
&lt;/div&gt;
&lt;/section&gt;
&lt;p&gt;&lt;!-- まとめ --&gt;&lt;/p&gt;
&lt;section id="sum" class="card shadow-sm border-0"&gt;
&lt;div class="card-body p-4 p-md-5"&gt;
&lt;h2 class="h5 mb-3"&gt;まとめ&lt;/h2&gt;
&lt;p class="mb-4" style="line-height: 1.95;"&gt;日能研国語は基礎を固めやすい一方、最新入試で比重が増える言い換え・対比・記述量への接続が弱いと失点が続きます。&lt;br /&gt;
オンライン個別で処理手順を可視化し、根拠比較と記述の型を整えるとギャップは埋まります。&lt;/p&gt;
&lt;p class="mb-4" style="line-height: 1.95;"&gt;他塾教材との難易度・分量の違い（予習シリーズ・SAPIX・新演習）や併用の考え方は、&lt;a href="https://dokkai-labo.tokyo/blog/ootechuugakuzyukunokokugotekisutohikaku/" target="_blank" rel="noopener"&gt;全体像はこちら&lt;/a&gt;で整理しています。&lt;/p&gt;
&lt;div class="p-3 p-md-4 rounded" style="background: linear-gradient(135deg, rgba(27,94,32,.10), rgba(13,71,161,.10)); border: 1px solid rgba(0,0,0,.08);"&gt;
&lt;div class="d-flex flex-column flex-md-row align-items-start align-items-md-center justify-content-between gap-2"&gt;
&lt;div&gt;
&lt;div class="fw-bold mb-1"&gt;次の一歩&lt;/div&gt;
&lt;div style="line-height: 1.95;"&gt;中学受験国語の読解・記述でお困りの方は、オンライン国語の個別指導をご覧ください。&lt;/div&gt;
&lt;/div&gt;
&lt;p&gt;&lt;a class="btn btn-warning btn-lg fw-bold" href="https://dokkai-labo.tokyo/kobetsuonline01/" target="_blank" rel="noopener"&gt;&lt;br /&gt;
オンライン個別へ進む&lt;br /&gt;
&lt;/a&gt;&lt;/p&gt;
&lt;/div&gt;
&lt;/div&gt;
&lt;div class="mt-3 small text-muted"&gt;※ 学年・現状により最適な補強順序は異なります。まずは失点パターンの特定から始めるのが効果的です。&lt;/div&gt;
&lt;/div&gt;
&lt;/section&gt;
&lt;/div&gt;
&lt;p&gt;&lt;!-- [ /.socialSet ] --&gt;&lt;/p&gt;
&lt;div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col_blog%2Fnichinoken-kokugo-latest-gap%2F&amp;amp;t=%E6%97%A5%E8%83%BD%E7%A0%94%E5%9B%BD%E8%AA%9E%E3%81%AE%E7%89%B9%E5%BE%B4%E3%81%A8%E3%80%81%E3%82%AA%E3%83%B3%E3%83%A9%E3%82%A4%E3%83%B3%E3%81%A7%E8%A3%9C%E5%BC%B7%E3%81%99%E3%81%B9%E3%81%8D%E2%80%9C%E6%9C%80%E6%96%B0%E5%85%A5%E8%A9%A6%E3%81%A8%E3%81%AE%E3%82%BA%E3%83%AC%E2%80%9D%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col_blog%2Fnichinoken-kokugo-latest-gap%2F&amp;amp;text=%E6%97%A5%E8%83%BD%E7%A0%94%E5%9B%BD%E8%AA%9E%E3%81%AE%E7%89%B9%E5%BE%B4%E3%81%A8%E3%80%81%E3%82%AA%E3%83%B3%E3%83%A9%E3%82%A4%E3%83%B3%E3%81%A7%E8%A3%9C%E5%BC%B7%E3%81%99%E3%81%B9%E3%81%8D%E2%80%9C%E6%9C%80%E6%96%B0%E5%85%A5%E8%A9%A6%E3%81%A8%E3%81%AE%E3%82%BA%E3%83%AC%E2%80%9D%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6%97%A5%E8%83%BD%E7%A0%94%E5%9B%BD%E8%AA%9E%E3%81%AE%E7%89%B9%E5%BE%B4%E3%81%A8%E3%80%81%E3%82%AA%E3%83%B3%E3%83%A9%E3%82%A4%E3%83%B3%E3%81%A7%E8%A3%9C%E5%BC%B7%E3%81%99%E3%81%B9%E3%81%8D%E2%80%9C%E6%9C%80%E6%96%B0%E5%85%A5%E8%A9%A6%E3%81%A8%E3%81%AE%E3%82%BA%E3%83%AC%E2%80%9D%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col_blog%2Fnichinoken-kokugo-latest-gap%2F" target="_blank" &gt;&lt;span class="vk_icon_w_r_sns_bluesky icon_sns"&gt;&lt;/span&gt;&lt;span class="sns_txt"&gt;Bluesky&lt;/span&gt;&lt;/a&gt;&lt;/li&gt;&lt;li class="sb_copy sb_icon"&gt;&lt;button class="copy-button sb_icon_inner"data-clipboard-text="日能研国語の特徴と、オンラインで補強すべき“最新入試とのズレ” | 受験国語専門 読解ラボ東京 | 中学受験・大学受験対応の個別指導国語専門塾（オンライン・教室対応） https://dokkai-labo.tokyo/col_blog/nichinoken-kokugo-latest-gap/"&gt;&lt;span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</si>
  <si>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https://dokkai-labo.tokyo/col_blog/online-kokugo-home/
【検出された不自然ワード】
- 崩れ
- 型
- 固定
- 手順
- 設計
- 整え
【本文】
------
&lt;div class="container my-4"&gt;
&lt;p&gt;&lt;!-- Hero / 導入部分 --&gt;&lt;/p&gt;
&lt;div class="card shadow-sm mb-4 border-0" style="background: linear-gradient(135deg, #4a148c, #006064); color: #fff;"&gt;
&lt;div class="card-body p-4"&gt;
&lt;div class="d-flex flex-wrap justify-content-between align-items-center mb-2"&gt;&lt;span class="badge bg-warning text-dark mb-2" style="font-size: 0.8rem;"&gt;中学受験国語／オンライン個別指導&lt;/span&gt;&lt;br /&gt;
&lt;span class="badge bg-light text-dark mb-2" style="font-size: 0.75rem;"&gt;家庭学習との役割分担ガイド&lt;/span&gt;&lt;/div&gt;
&lt;h1 class="card-title mb-3" style="font-size: 1.9rem; line-height: 1.5;"&gt;&lt;/h1&gt;
&lt;p class="card-text mb-3" style="font-size: 0.98rem;"&gt;「オンライン個別指導を始めたものの、家庭学習とどう役割分担すればよいか分からない」「国語専門塾のオンラインコースを取っているが、家での勉強がちぐはぐになっている気がする」――&lt;br /&gt;
こうしたお悩みは、オンライン国語を利用する多くのご家庭で共通しています。&lt;/p&gt;
&lt;p class="card-text mb-0" style="font-size: 0.98rem;"&gt;週一回・週二回のオンライン国語の授業を最大限に生かすには、語彙や漢字といった家庭で進めやすい領域と、&lt;br /&gt;
読解力や記述を中心にした個別指導に任せるべき領域をきちんと分けることが大切です。&lt;br /&gt;
本記事では、中学受験に向けてオンライン国語専門塾やオンライン個別指導とうまく付き合うための考え方と、&lt;br /&gt;
実際のスケジュール設計のポイントを整理します。&lt;/p&gt;
&lt;/div&gt;
&lt;/div&gt;
&lt;p&gt;&lt;!-- 導入の補足メモ --&gt;&lt;/p&gt;
&lt;div class="row mb-4"&gt;
&lt;div class="col-md-8"&gt;
&lt;div class="alert alert-info mb-3"&gt;
&lt;p&gt;&lt;strong&gt;この記事で分かること&lt;/strong&gt;&lt;/p&gt;
&lt;ul class="mb-0 mt-2"&gt;
&lt;li&gt;オンライン国語個別指導と家庭学習の役割分担の決め方&lt;/li&gt;
&lt;li&gt;読解力と記述力をオンラインで鍛える際の基本ステップ&lt;/li&gt;
&lt;li&gt;週一・週二の授業を前提とした一週間の学習リズム&lt;/li&gt;
&lt;li&gt;オンライン国語に相性の良いお子さまのタイプ&lt;/li&gt;
&lt;/ul&gt;
&lt;/div&gt;
&lt;/div&gt;
&lt;div class="col-md-4"&gt;
&lt;div class="card border-0 shadow-sm h-100"&gt;
&lt;div class="card-body p-3"&gt;&lt;!-- =============================== 追加：運用テンプレ（役割分担の決め方）＋週1/週2モデル＋10分復習＋チェックリスト＋FAQ 挿入位置：「この記事で分かること」(alert-info) の直後 =============================== --&gt;&lt;/p&gt;
&lt;div class="card shadow-sm mb-4 border-0" style="background-color: #fafafa;"&gt;
&lt;div class="card-body p-4"&gt;
&lt;h2 class="h4 mb-3 border-start ps-3" style="border-color: #4a148c;"&gt;先に結論：オンライン国語を「学習の軸」にするための役割分担&lt;/h2&gt;
&lt;p class="mb-3" style="font-size: 0.95rem;"&gt;成果が出ないケースの多くは、授業の質ではなく「授業の前後」が整っていないことが原因です。&lt;br /&gt;
役割分担は、教科の内容ではなく&lt;strong&gt;性質（家庭で回しやすい／個別で矯正すべき）&lt;/strong&gt;で決めるとブレません。&lt;/p&gt;
&lt;div class="table-responsive mb-3"&gt;
&lt;table class="table table-bordered align-middle mb-0"&gt;
&lt;thead style="background-color: #f3e5f5;"&gt;
&lt;tr class="text-center"&gt;
&lt;th style="width: 34%;"&gt;家庭で回す領域（反復で伸びる）&lt;/th&gt;
&lt;th style="width: 33%;"&gt;オンライン個別で固める領域（型・矯正）&lt;/th&gt;
&lt;th style="width: 33%;"&gt;両方でつなぐ領域（橋渡し）&lt;/th&gt;
&lt;/tr&gt;
&lt;/thead&gt;
&lt;tbody&gt;
&lt;tr&gt;
&lt;td&gt;
&lt;ul class="mb-0 ps-3"&gt;
&lt;li&gt;漢字・語彙（毎日10分）&lt;/li&gt;
&lt;li&gt;音読（短く継続）&lt;/li&gt;
&lt;li&gt;過去問の実施日・点数管理&lt;/li&gt;
&lt;/ul&gt;
&lt;/td&gt;
&lt;td&gt;
&lt;ul class="mb-0 ps-3"&gt;
&lt;li&gt;本文処理（段落役割／線のルール）&lt;/li&gt;
&lt;li&gt;設問処理（条件読み→戻り先固定）&lt;/li&gt;
&lt;li&gt;記述（要素→並べ替え→文）&lt;/li&gt;
&lt;/ul&gt;
&lt;/td&gt;
&lt;td&gt;
&lt;ul class="mb-0 ps-3"&gt;
&lt;li&gt;授業後の書き直し（翌日）&lt;/li&gt;
&lt;li&gt;ミスの分類（原因ラベル付け）&lt;/li&gt;
&lt;li&gt;次回授業への「質問1つ」&lt;/li&gt;
&lt;/ul&gt;
&lt;/td&gt;
&lt;/tr&gt;
&lt;/tbody&gt;
&lt;/table&gt;
&lt;/div&gt;
&lt;div class="alert alert-warning mb-0"&gt;&lt;strong&gt;ポイント：&lt;/strong&gt;家庭が「新しい問題を増やす」ほど、オンライン個別の効果は薄れやすいです。&lt;br /&gt;
家庭は&lt;strong&gt;復習・書き直し・反復&lt;/strong&gt;に寄せるほど、伸びが早くなります。&lt;/div&gt;
&lt;/div&gt;
&lt;/div&gt;
&lt;div class="card shadow-sm mb-4"&gt;
&lt;div class="card-body p-4"&gt;
&lt;h2 class="h4 mb-3 border-start ps-3" style="border-color: #006064;"&gt;週1・週2のモデルスケジュール（そのまま使える）&lt;/h2&gt;
&lt;p class="mb-3" style="font-size: 0.95rem;"&gt;週1・週2で「できること」を先に固定すると、家庭学習が迷子になりません。&lt;br /&gt;
ここでは、最小構成で回るモデルを示します。&lt;/p&gt;
&lt;div class="row g-3"&gt;
&lt;div class="col-md-6"&gt;
&lt;div class="rounded p-3 h-100" style="background-color: #e3f2fd;"&gt;
&lt;h3 class="h6 mb-2"&gt;週1（授業150分想定）&lt;/h3&gt;
&lt;ol class="mb-2 ps-3" style="font-size: 0.95rem;"&gt;
&lt;li&gt;&lt;strong&gt;授業：&lt;/strong&gt;本文処理＋設問処理＋記述の型（1題）&lt;/li&gt;
&lt;li&gt;&lt;strong&gt;翌日：&lt;/strong&gt;授業で直した記述をもう一度書き直す（15分）&lt;/li&gt;
&lt;li&gt;&lt;strong&gt;週中：&lt;/strong&gt;同タイプ設問を1問だけ（10分）&lt;/li&gt;
&lt;li&gt;&lt;strong&gt;毎日：&lt;/strong&gt;語彙・漢字10分＋音読3分&lt;/li&gt;
&lt;/ol&gt;
&lt;p class="mb-0" style="font-size: 0.95rem;"&gt;週1は&lt;strong&gt;「型の定着」&lt;/strong&gt;が主目的。家庭は復習比率を高めます。&lt;/p&gt;
&lt;/div&gt;
&lt;/div&gt;
&lt;div class="col-md-6"&gt;
&lt;div class="rounded p-3 h-100" style="background-color: #ede7f6;"&gt;
&lt;h3 class="h6 mb-2"&gt;週2（授業90〜120分×2想定）&lt;/h3&gt;
&lt;ol class="mb-2 ps-3" style="font-size: 0.95rem;"&gt;
&lt;li&gt;&lt;strong&gt;授業①：&lt;/strong&gt;本文処理＋設問処理（読みの矯正）&lt;/li&gt;
&lt;li&gt;&lt;strong&gt;授業②：&lt;/strong&gt;記述（要素→並べ替え→文）＋添削&lt;/li&gt;
&lt;li&gt;&lt;strong&gt;翌日：&lt;/strong&gt;授業②の記述書き直し（15分）&lt;/li&gt;
&lt;li&gt;&lt;strong&gt;週末：&lt;/strong&gt;過去問の一部（大問1つ）→授業で巻き戻し&lt;/li&gt;
&lt;/ol&gt;
&lt;p class="mb-0" style="font-size: 0.95rem;"&gt;週2は&lt;strong&gt;「矯正→再現」&lt;/strong&gt;の回転数が増えるため、得点の安定が早い傾向です。&lt;/p&gt;
&lt;/div&gt;
&lt;/div&gt;
&lt;/div&gt;
&lt;/div&gt;
&lt;/div&gt;
&lt;div class="card shadow-sm mb-4 border-0" style="background-color: #fafafa;"&gt;
&lt;div class="card-body p-4"&gt;
&lt;h2 class="h4 mb-3 border-start ps-3" style="border-color: #283593;"&gt;家庭の10分復習テンプレ（忙しい前提で回す）&lt;/h2&gt;
&lt;p class="mb-3" style="font-size: 0.95rem;"&gt;家庭学習は「全部やる」ではなく&lt;strong&gt;優先順位&lt;/strong&gt;で回します。国語は特に、短時間でも“型”が残れば伸びます。&lt;/p&gt;
&lt;div class="table-responsive"&gt;
&lt;table class="table table-bordered align-middle mb-0"&gt;
&lt;thead style="background-color: #e8eaf6;"&gt;
&lt;tr class="text-center"&gt;
&lt;th style="width: 18%;"&gt;所要&lt;/th&gt;
&lt;th style="width: 42%;"&gt;やること&lt;/th&gt;
&lt;th style="width: 40%;"&gt;できた判定&lt;/th&gt;
&lt;/tr&gt;
&lt;/thead&gt;
&lt;tbody&gt;
&lt;tr&gt;
&lt;td class="text-center"&gt;&lt;strong&gt;3分&lt;/strong&gt;&lt;/td&gt;
&lt;td&gt;授業で付けた線・メモを見て「本文を一言で言う」&lt;/td&gt;
&lt;td&gt;「○○について△△だと述べる」まで言える&lt;/td&gt;
&lt;/tr&gt;
&lt;tr&gt;
&lt;td class="text-center"&gt;&lt;strong&gt;5分&lt;/strong&gt;&lt;/td&gt;
&lt;td&gt;設問1つ：条件に線→本文の戻り先を1か所に絞る&lt;/td&gt;
&lt;td&gt;戻り先が広がらず、根拠が1か所に固定される&lt;/td&gt;
&lt;/tr&gt;
&lt;tr&gt;
&lt;td class="text-center"&gt;&lt;strong&gt;2分&lt;/strong&gt;&lt;/td&gt;
&lt;td&gt;記述：授業で直した答案を音読し、抜けた要素を1つ言う&lt;/td&gt;
&lt;td&gt;「足りない要素」が1つ言語化できる&lt;/td&gt;
&lt;/tr&gt;
&lt;/tbody&gt;
&lt;/table&gt;
&lt;/div&gt;
&lt;/div&gt;
&lt;/div&gt;
&lt;div class="card shadow-sm mb-4"&gt;
&lt;div class="card-body p-4"&gt;
&lt;h2 class="h4 mb-3 border-start ps-3" style="border-color: #4a148c;"&gt;成果が出ない時のチェックリスト（3分で診断）&lt;/h2&gt;
&lt;p class="mb-3" style="font-size: 0.95rem;"&gt;「オンラインを入れたのに伸びない」と感じる時は、次の項目を確認してください。&lt;br /&gt;
当てはまるものが多いほど、&lt;strong&gt;授業の前後設計&lt;/strong&gt;を見直すだけで改善しやすいです。&lt;/p&gt;
&lt;ul class="mb-0 ps-3" style="font-size: 0.95rem;"&gt;
&lt;li&gt;家庭で新しい問題を増やしすぎている（復習の時間がない）&lt;/li&gt;
&lt;li&gt;記述の添削を受けた後、書き直しをしていない&lt;/li&gt;
&lt;li&gt;授業で決めた「線のルール」「手順」を家庭で再現していない&lt;/li&gt;
&lt;li&gt;過去問が「点数を取る作業」だけになり、巻き戻しがない&lt;/li&gt;
&lt;li&gt;語彙・漢字が塾任せになり、家庭で反復がない&lt;/li&gt;
&lt;/ul&gt;
&lt;/div&gt;
&lt;/div&gt;
&lt;div class="card shadow-sm mb-4 border-0" style="background-color: #fffde7;"&gt;
&lt;div class="card-body p-4"&gt;
&lt;h2 class="h4 mb-3 border-start ps-3" style="border-color: #ff8f00;"&gt;よくある質問（FAQ）&lt;/h2&gt;
&lt;p class="mb-2"&gt;&lt;strong&gt;Q. 週1でも成果は出ますか？&lt;/strong&gt;&lt;br /&gt;
A. 出ます。ただし週1は「授業で型を作る」だけでは不足しやすいので、家庭で&lt;strong&gt;翌日の書き直し（15分）&lt;/strong&gt;を必ず入れると伸びが安定します。&lt;/p&gt;
&lt;p class="mb-2"&gt;&lt;strong&gt;Q. 家庭学習は何をやめればいいですか？&lt;/strong&gt;&lt;br /&gt;
A. 新しい長文を増やしすぎるのをやめ、家庭は&lt;strong&gt;復習・書き直し・語彙漢字&lt;/strong&gt;に寄せるとオンラインの効果が出やすくなります。&lt;/p&gt;
&lt;p class="mb-2"&gt;&lt;strong&gt;Q. 親が教えられないのですが大丈夫ですか？&lt;/strong&gt;&lt;br /&gt;
A. 大丈夫です。家庭は「解説」ではなく、&lt;strong&gt;復習を回す仕組み&lt;/strong&gt;（翌日の書き直し・音読・記録）を担うだけで十分です。&lt;/p&gt;
&lt;p class="mb-2"&gt;&lt;strong&gt;Q. 記述の書き直しはどれくらい必要ですか？&lt;/strong&gt;&lt;br /&gt;
A. まずは授業で扱った記述を&lt;strong&gt;翌日に1回&lt;/strong&gt;書き直すだけで効果が出ます。量より、同じ型の再現が重要です。&lt;/p&gt;
&lt;p class="mb-0"&gt;&lt;strong&gt;Q. オンライン国語の個別指導で何が一番変わりますか？&lt;/strong&gt;&lt;br /&gt;
A. 「正解を教わる」ではなく、本文処理・設問処理・記述の&lt;strong&gt;手順が見える化&lt;/strong&gt;され、家庭でも同じ動きが再現しやすくなる点です。&lt;/p&gt;
&lt;/div&gt;
&lt;/div&gt;
&lt;p&gt;&lt;!-- =============================== /追加ここまで =============================== --&gt;&lt;/p&gt;
&lt;h2 class="h6 mb-2"&gt;結論イメージ&lt;/h2&gt;
&lt;p class="mb-1" style="font-size: 0.9rem;"&gt;オンライン国語の個別指導は、「説明を聞く場」ではなく、&lt;/p&gt;
&lt;ul class="mb-1 ps-3" style="font-size: 0.9rem;"&gt;
&lt;li&gt;思考の可視化&lt;/li&gt;
&lt;li&gt;処理手順の矯正&lt;/li&gt;
&lt;li&gt;記述のビフォーアフター&lt;/li&gt;
&lt;/ul&gt;
&lt;p class="mb-0" style="font-size: 0.9rem;"&gt;を行う場として位置づけ、その前後を家庭学習で支えることで、&lt;br /&gt;
学習全体が安定し、中学受験の国語の伸びにつながります。&lt;/p&gt;
&lt;/div&gt;
&lt;/div&gt;
&lt;/div&gt;
&lt;/div&gt;
&lt;p&gt;&lt;!-- 背景：なぜ悩みが生まれるのか --&gt;&lt;/p&gt;
&lt;div class="card shadow-sm mb-4"&gt;
&lt;div class="card-body p-4"&gt;
&lt;h2 class="h4 mb-3 border-start ps-3" style="border-color: #4a148c;"&gt;この悩みが起きる背景&lt;/h2&gt;
&lt;h3 class="h5 mb-2"&gt;役割分担が曖昧なままスタートしてしまう&lt;/h3&gt;
&lt;p&gt;オンライン国語を導入した直後によく生じるのが、次のような状態です。&lt;/p&gt;
&lt;div class="table-responsive mb-3"&gt;
&lt;table class="table table-bordered table-hover align-middle mb-0"&gt;
&lt;thead style="background-color: #f3e5f5;"&gt;
&lt;tr class="text-center"&gt;
&lt;th style="width: 35%;" scope="col"&gt;よくある状況&lt;/th&gt;
&lt;th style="width: 65%;" scope="col"&gt;具体的な中身&lt;/th&gt;
&lt;/tr&gt;
&lt;/thead&gt;
&lt;tbody&gt;
&lt;tr&gt;
&lt;td class="fw-bold"&gt;内容の重複&lt;/td&gt;
&lt;td&gt;オンライン個別指導の内容と家庭学習の問題集がほぼ同じで、時間の割に新しい学びが少ない。&lt;/td&gt;
&lt;/tr&gt;
&lt;tr&gt;
&lt;td class="fw-bold"&gt;お互いへの思い込み&lt;/td&gt;
&lt;td&gt;「語彙や漢字は塾でやってくれているはず」「復習は家庭でやっているはず」と双方が思い込み、抜けが出る。&lt;/td&gt;
&lt;/tr&gt;
&lt;tr&gt;
&lt;td class="fw-bold"&gt;添削の放置&lt;/td&gt;
&lt;td&gt;オンラインで記述の添削は受けているが、その後の書き直しや見直しが家庭では行われない。&lt;/td&gt;
&lt;/tr&gt;
&lt;/tbody&gt;
&lt;/table&gt;
&lt;/div&gt;
&lt;p class="mt-3"&gt;これらはお子さまの学力の問題というより、学習全体の設計図が共有されていないことが原因です。&lt;br /&gt;
オンライン国語の個別指導は便利な一方で、「授業で何をしていて、家庭では何をすべきか」が見えにくくなりがちです。&lt;/p&gt;
&lt;h3 class="h5 mt-4 mb-2"&gt;読解と記述の処理の流れが分かれて見えていない&lt;/h3&gt;
&lt;p&gt;中学受験の国語を支えているのは、次のような処理の流れです。&lt;/p&gt;
&lt;ol&gt;
&lt;li&gt;本文を段落ごとに整理する。&lt;/li&gt;
&lt;li&gt;キーワードや対比・言い換え・因果関係に印をつける。&lt;/li&gt;
&lt;li&gt;設問文を読み、何をどのように聞かれているかを分解する。&lt;/li&gt;
&lt;li&gt;本文に戻り、答えの材料になりそうな部分を拾う。&lt;/li&gt;
&lt;li&gt;選択肢を吟味する、または記述答案としてまとめる。&lt;/li&gt;
&lt;/ol&gt;
&lt;p&gt;しかし、ご家庭からは「読解問題を何問解いたか」「記述問題をどのくらい解いたか」といった量の管理に意識が向きがちで、&lt;br /&gt;
一問の中での処理の流れまでは見えにくいものです。その結果、&lt;/p&gt;
&lt;ul&gt;
&lt;li&gt;家庭ではとりあえず問題集を解かせる。&lt;/li&gt;
&lt;li&gt;オンライン個別では主に解説を聞くだけの時間になってしまう。&lt;/li&gt;
&lt;/ul&gt;
&lt;p class="mb-0"&gt;という二重構造が生まれ、「たくさんやっているのに読解力や記述力が伸びない」というジレンマにつながります。&lt;/p&gt;
&lt;h3 class="h5 mt-4 mb-2"&gt;具体例で見るちぐはぐなケース&lt;/h3&gt;
&lt;p&gt;例えば、あるご家庭では次のような状況が起きていました。&lt;/p&gt;
&lt;ul&gt;
&lt;li&gt;週一回、オンライン国語の個別指導で長文読解と記述を扱っている。&lt;/li&gt;
&lt;li&gt;家庭では別の問題集で毎日一題ずつ長文を解かせている。&lt;/li&gt;
&lt;li&gt;しかしどちらでも「解き直し」と「記述の書き直し」に十分な時間が取れていない。&lt;/li&gt;
&lt;/ul&gt;
&lt;p&gt;結果として、本人は毎日国語に取り組んでいる感覚はあるものの、テストや過去問の得点は大きく変わらない、という状態になっていました。&lt;/p&gt;
&lt;p class="mb-0"&gt;このケースで必要だったのは、「家庭では量をこなすのではなく、オンライン個別で扱った内容の復習と書き直しに時間を使う」という発想の転換です。&lt;br /&gt;
つまり、オンライン国語の個別指導を軸にして家庭学習を再設計することが重要になります。&lt;/p&gt;
&lt;/div&gt;
&lt;/div&gt;
&lt;p&gt;&lt;!-- オンライン国語個別の強み --&gt;&lt;/p&gt;
&lt;div class="card shadow-sm mb-4"&gt;
&lt;div class="card-body p-4"&gt;
&lt;h2 class="h4 mb-3 border-start ps-3" style="border-color: #006064;"&gt;オンライン国語個別指導が効果を発揮する理由&lt;/h2&gt;
&lt;h3 class="h5 mb-2"&gt;手元カメラで思考のズレをその場で把握できる&lt;/h3&gt;
&lt;p&gt;オンライン国語の個別指導では、画面共有で本文や設問を表示しつつ、&lt;br /&gt;
手元カメラでノートや問題集の書き込みを映すスタイルが一般的です。&lt;br /&gt;
これにより、講師は次のようなポイントをリアルタイムで確認できます。&lt;/p&gt;
&lt;ul&gt;
&lt;li&gt;どのタイミングで本文に線を引いているか。&lt;/li&gt;
&lt;li&gt;設問のどの言葉を手掛かりにしているか。&lt;/li&gt;
&lt;li&gt;選択肢をどの順番で確認しているか。&lt;/li&gt;
&lt;li&gt;記述を書くときに、どこを見ながらペンを動かしているか。&lt;/li&gt;
&lt;/ul&gt;
&lt;p&gt;紙の答案だけでは見えない途中の思考のクセが、オンライン環境ではむしろ見えやすくなります。&lt;br /&gt;
ここでズレを見つけて修正しておけば、家庭学習で同じミスを繰り返す回数を減らすことができます。&lt;/p&gt;
&lt;h3 class="h5 mt-4 mb-2"&gt;本文と設問の往復動作の可視化&lt;/h3&gt;
&lt;p&gt;読解力を高めるうえで重要なのが、本文と設問の往復の習慣です。&lt;/p&gt;
&lt;ol&gt;
&lt;li&gt;設問を読む。&lt;/li&gt;
&lt;li&gt;本文に戻る。&lt;/li&gt;
&lt;li&gt;再び設問に戻って条件を確認する。&lt;/li&gt;
&lt;/ol&gt;
&lt;p&gt;オンライン個別指導では、講師が画面上にマーカーや矢印を入れながら、&lt;br /&gt;
「この設問のこの言葉に印を付けよう」「そのうえで、この段落のここを読み直そう」と指示できます。&lt;br /&gt;
目でルートが見えるため、お子さまはなぜ今ここを読み返すのかを理解しやすくなり、&lt;br /&gt;
家庭で過去問や問題集を解く際にも同じ動きが再現されやすくなります。&lt;/p&gt;
&lt;h3 class="h5 mt-4 mb-2"&gt;記述答案の書き換えと添削のリアルタイム性&lt;/h3&gt;
&lt;p&gt;記述指導は、オンライン国語と特に相性の良い分野です。&lt;/p&gt;
&lt;ul&gt;
&lt;li&gt;お子さまの記述答案をオンラインホワイトボードに写し取る。&lt;/li&gt;
&lt;li&gt;足りない要素や順番のズレを、色を変えて書き込む。&lt;/li&gt;
&lt;li&gt;どの表現を残し、どこを本文の言葉に寄せるかを相談しながら書き換える。&lt;/li&gt;
&lt;/ul&gt;
&lt;p&gt;大切なのは、講師が修正した模範解答を見せて終わりではなく、&lt;br /&gt;
最終的にお子さま自身の手で書き直すところまで行うことです。&lt;br /&gt;
そうすることで、家庭での復習時に「自分が書き直した版」を読み返すことができ、&lt;br /&gt;
記述の型が定着しやすくなります。&lt;/p&gt;
&lt;h3 class="h5 mt-4 mb-2"&gt;過去問の扱いと段階的な補強&lt;/h3&gt;
&lt;p&gt;六年生になると、どうしても過去問の量が増えていきます。&lt;br /&gt;
オンライン個別指導では、次のような段階で過去問を扱うと効率的です。&lt;/p&gt;
&lt;ul&gt;
&lt;li&gt;家庭で時間を計って一度通しで解く。&lt;/li&gt;
&lt;li&gt;オンライン国語の授業では、本文と設問の処理を一問ずつ巻き戻して確認する。&lt;/li&gt;
&lt;li&gt;設問ごとに「できた理由」「できなかった理由」を言語化する。&lt;/li&gt;
&lt;li&gt;同じタイプの設問を別の学校の過去問や市販問題から選んで補強する。&lt;/li&gt;
&lt;/ul&gt;
&lt;p&gt;このように、過去問を単なる点数チェックで終わらせず、&lt;br /&gt;
思考の振り返りの素材として活用できるのがオンライン個別指導の強みです。&lt;/p&gt;
&lt;p&gt;&lt;!-- 中央CTA: オンライン国語 個別指導 --&gt;&lt;/p&gt;
&lt;div class="card mt-4 border-0 shadow-sm" style="background: linear-gradient(135deg, #e3f2fd, #e8eaf6);"&gt;
&lt;div class="card-body p-3 p-md-4"&gt;
&lt;div class="row align-items-center"&gt;
&lt;div class="col-md-8"&gt;
&lt;h3 class="h6 mb-2"&gt;オンライン国語を学習の軸に据えたい方へ&lt;/h3&gt;
&lt;p class="mb-2" style="font-size: 0.95rem;"&gt;読解力と記述力をオンラインで本格的に鍛えたい場合には、&lt;br /&gt;
授業中のノートと画面共有をもとに思考のプロセスから整えていく個別指導コースが有力な選択肢になります。&lt;/p&gt;
&lt;p class="mb-0" style="font-size: 0.95rem;"&gt;中学受験国語をオンラインで体系的に整えたい場合は、&lt;br /&gt;
&lt;a href="https://dokkai-labo.tokyo/kobetsuonline01/" target="_blank" rel="noopener"&gt;&lt;br /&gt;
オンライン国語 個別指導&lt;br /&gt;
&lt;/a&gt;&lt;br /&gt;
を一度ご確認ください。&lt;/p&gt;
&lt;/div&gt;
&lt;div class="col-md-4 text-md-end mt-3 mt-md-0"&gt;&lt;a class="btn btn-primary" href="https://dokkai-labo.tokyo/kobetsuonline01/" target="_blank" rel="noopener"&gt;&lt;br /&gt;
オンライン国語 個別指導を見る&lt;br /&gt;
&lt;/a&gt;&lt;/div&gt;
&lt;/div&gt;
&lt;/div&gt;
&lt;/div&gt;
&lt;/div&gt;
&lt;/div&gt;
&lt;p&gt;&lt;!-- 改善ステップ --&gt;&lt;/p&gt;
&lt;div class="card shadow-sm mb-4"&gt;
&lt;div class="card-body p-4"&gt;
&lt;h2 class="h4 mb-3 border-start ps-3" style="border-color: #283593;"&gt;改善方法の実践ステップ&lt;/h2&gt;
&lt;p&gt;ここからは、オンライン国語の個別指導をうまく生かしつつ、&lt;br /&gt;
家庭学習をどう組み合わせるかという観点で具体的なステップを整理します。&lt;/p&gt;
&lt;h3 class="h5 mt-3 mb-2"&gt;ステップ1 本文処理の改善&lt;/h3&gt;
&lt;p&gt;最初のステップは、本文の読み方を整えることです。オンライン授業では次のようなポイントを押さえ、&lt;br /&gt;
その後の家庭学習でも同じ型を繰り返すと効果的です。&lt;/p&gt;
&lt;ul&gt;
&lt;li&gt;各段落を読み終えたら、一行で要点をメモする。&lt;/li&gt;
&lt;li&gt;「しかし」「一方で」「つまり」「そのため」などの接続語に印を付け、&lt;br /&gt;
どことどこが対比か、どの文が原因でどの文が結果かを意識する。&lt;/li&gt;
&lt;li&gt;人物の心情変化には波線、筆者の主張には二重線など、&lt;br /&gt;
マークの意味を決めて統一する。&lt;/li&gt;
&lt;/ul&gt;
&lt;p&gt;オンラインの場で講師と一緒にマークの付け方を確認したら、家庭では同じ問題集や類題で&lt;br /&gt;
「一人版リハーサル」を行うイメージです。オンラインと家庭学習で本文処理の型がぶれなくなります。&lt;/p&gt;
&lt;h3 class="h5 mt-4 mb-2"&gt;ステップ2 設問処理の改善&lt;/h3&gt;
&lt;p&gt;次に、設問文の読み方です。オンライン国語の授業では、講師と一緒に設問を次のように分解します。&lt;/p&gt;
&lt;ul&gt;
&lt;li&gt;何を聞いているのか。&lt;/li&gt;
&lt;li&gt;どこから答えを取るのか。&lt;/li&gt;
&lt;li&gt;どのような形で答えるのか（抜き出し・選択・記述など）。&lt;/li&gt;
&lt;/ul&gt;
&lt;p&gt;例えば、「本文中の筆者の考えがよく表れている一文を三十字以内で書き抜きなさい」という設問であれば、&lt;/p&gt;
&lt;ul&gt;
&lt;li&gt;筆者の考え&lt;/li&gt;
&lt;li&gt;本文中&lt;/li&gt;
&lt;li&gt;三十字以内で書き抜き&lt;/li&gt;
&lt;/ul&gt;
&lt;p&gt;という三つの条件に分けられます。オンラインの画面上でこの分解を色分けし、&lt;br /&gt;
家庭では同じ色分けを真似して設問に書き込むようにすると、条件読みの精度が安定してきます。&lt;/p&gt;
&lt;p&gt;選択肢問題の場合も、「正しいものを一つ選ぶ」のか「不適切なものを一つ選ぶ」のかを声に出して確認し、&lt;br /&gt;
本文と選択肢の対応を取る練習をオンラインで行っておくと、&lt;br /&gt;
家庭学習でも同じチェックが自然にできるようになります。&lt;/p&gt;
&lt;h3 class="h5 mt-4 mb-2"&gt;ステップ3 記述改善&lt;/h3&gt;
&lt;p&gt;記述問題は、オンラインと家庭の役割分担をはっきりさせておくと、&lt;br /&gt;
負担感を抑えつつ効果を出しやすくなります。&lt;/p&gt;
&lt;ul&gt;
&lt;li&gt;オンライン個別指導では、材料の抜き出し方・要素の並べ替え方・文章にまとめるときの注意点など、&lt;br /&gt;
考え方の型作りに集中する。&lt;/li&gt;
&lt;li&gt;家庭学習では、授業で扱った記述問題を翌日以降にもう一度自分で書き直し、&lt;br /&gt;
ビフォーアフターの答案を読み比べる。&lt;/li&gt;
&lt;/ul&gt;
&lt;p&gt;よくある崩れ方として、&lt;/p&gt;
&lt;ul&gt;
&lt;li&gt;感想で終わってしまう。&lt;/li&gt;
&lt;li&gt;要素が一つしか書かれていない。&lt;/li&gt;
&lt;li&gt;主語が曖昧で、誰のことか分からない。&lt;/li&gt;
&lt;/ul&gt;
&lt;p class="mb-0"&gt;といったものがあります。オンライン授業ではこれらのパターンをその場で指摘し、&lt;br /&gt;
家庭では「自分でチェックする観点リスト」として活用すると、&lt;br /&gt;
記述の精度が安定していきます。&lt;/p&gt;
&lt;/div&gt;
&lt;/div&gt;
&lt;p&gt;&lt;!-- 家庭でのフォローと役割分担 --&gt;&lt;/p&gt;
&lt;div class="card shadow-sm mb-4"&gt;
&lt;div class="card-body p-4"&gt;
&lt;h2 class="h4 mb-3 border-start ps-3" style="border-color: #006064;"&gt;家庭でできるフォローと役割分担&lt;/h2&gt;
&lt;p&gt;オンライン指導だけに任せきりにせず、ご家庭との役割分担をはっきりさせることで、&lt;br /&gt;
国語の伸びはさらに加速します。&lt;/p&gt;
&lt;div class="table-responsive mb-3"&gt;
&lt;table class="table table-bordered align-middle mb-0"&gt;
&lt;thead style="background-color: #e0f2f1;"&gt;
&lt;tr class="text-center"&gt;
&lt;th style="width: 35%;" scope="col"&gt;家庭で担いやすいこと&lt;/th&gt;
&lt;th style="width: 65%;" scope="col"&gt;具体例とポイント&lt;/th&gt;
&lt;/tr&gt;
&lt;/thead&gt;
&lt;tbody&gt;
&lt;tr&gt;
&lt;td class="fw-bold"&gt;語彙・漢字の習慣づけ&lt;/td&gt;
&lt;td&gt;一日十分程度の語彙帳音読や漢字ドリル、&lt;br /&gt;
四字熟語やことわざの親子クイズなど、&lt;br /&gt;
量が必要な部分を家庭学習で補う。&lt;/td&gt;
&lt;/tr&gt;
&lt;tr&gt;
&lt;td class="fw-bold"&gt;音読の継続&lt;/td&gt;
&lt;td&gt;模範的な記述や本文要約、解説の文章の音読を通じて、&lt;br /&gt;
日本語の文のリズムと論理のつながりを体に入れる。&lt;br /&gt;
オンライン授業で扱った文章の一部を音読素材にすると効果的。&lt;/td&gt;
&lt;/tr&gt;
&lt;tr&gt;
&lt;td class="fw-bold"&gt;過去問の管理&lt;/td&gt;
&lt;td&gt;学校名・年度・解いた日・復習状況を簡単な表で管理し、&lt;br /&gt;
オンライン授業側が次にどこを扱うか判断しやすくする。&lt;br /&gt;
「一度解いて終わり」を避ける仕組みになる。&lt;/td&gt;
&lt;/tr&gt;
&lt;tr&gt;
&lt;td class="fw-bold"&gt;やりすぎ防止のブレーキ役&lt;/td&gt;
&lt;td&gt;不安から問題量を増やしすぎないようにし、&lt;br /&gt;
読解と記述の新しい問題に挑戦するのは主にオンラインの時間、&lt;br /&gt;
家庭では復習と基礎の反復を中心にする線引きを意識する。&lt;/td&gt;
&lt;/tr&gt;
&lt;/tbody&gt;
&lt;/table&gt;
&lt;/div&gt;
&lt;p class="mt-3 mb-0"&gt;特に六年生では、「どれだけ多くの問題を解いたか」よりも、&lt;br /&gt;
オンライン国語の授業で扱った内容を家庭でどう定着させるかが重要になります。&lt;/p&gt;
&lt;/div&gt;
&lt;/div&gt;
&lt;p&gt;&lt;!-- どんな子に相性が良いか --&gt;&lt;/p&gt;
&lt;div class="card shadow-sm mb-4"&gt;
&lt;div class="card-body p-4"&gt;
&lt;h2 class="h4 mb-3 border-start ps-3" style="border-color: #4a148c;"&gt;どんな子にオンライン国語が相性が良いか&lt;/h2&gt;
&lt;p&gt;オンライン国語の個別指導はすべてのお子さまに万能というわけではありませんが、&lt;br /&gt;
特に相性の良いタイプははっきりと存在します。&lt;/p&gt;
&lt;h3 class="h5 mt-2 mb-2"&gt;一対一の環境で力を発揮しやすい子&lt;/h3&gt;
&lt;ul&gt;
&lt;li&gt;集団塾では質問しづらく、分からない部分をそのままにしてしまう。&lt;/li&gt;
&lt;li&gt;大勢の前で当てられると緊張してしまい、普段の力が出にくい。&lt;/li&gt;
&lt;/ul&gt;
&lt;p&gt;こうしたお子さまにとって、画面越しとはいえ一対一でじっくり対話できるオンライン個別指導は、&lt;br /&gt;
大きな安心感につながります。&lt;/p&gt;
&lt;h3 class="h5 mt-3 mb-2"&gt;考える過程の可視化が必要な子&lt;/h3&gt;
&lt;ul&gt;
&lt;li&gt;テストの点数だけを見ると、何が悪いのか分からない。&lt;/li&gt;
&lt;li&gt;選択肢問題は比較的できるが、記述になると一気に点数が落ちる。&lt;/li&gt;
&lt;li&gt;模試ごとに国語の成績のブレが大きい。&lt;/li&gt;
&lt;/ul&gt;
&lt;p&gt;このタイプのお子さまは、解いている途中のノートや線の引き方、設問の読み方を見なければ、&lt;br /&gt;
本質的な原因にたどり着けません。&lt;br /&gt;
オンライン国語では手元カメラでその過程を共有できるため、思考のクセを短期間で把握しやすくなります。&lt;/p&gt;
&lt;h3 class="h5 mt-3 mb-2"&gt;漢字と語彙を家庭で進められる子&lt;/h3&gt;
&lt;p&gt;オンラインの一対一の時間は貴重ですから、&lt;br /&gt;
漢字の書き取りや語彙の暗記といった「時間をかければ伸びる部分」は家庭で進められると理想的です。&lt;/p&gt;
&lt;ul&gt;
&lt;li&gt;授業では語彙の使い分けや文脈での意味の確認に集中する。&lt;/li&gt;
&lt;li&gt;家庭では語彙帳を使った暗記やチェックテストを行う。&lt;/li&gt;
&lt;/ul&gt;
&lt;p&gt;記述力をさらに深めたい場合には、記述の考え方をまとめた専門記事を家庭でじっくり読み込むのも有効です。&lt;br /&gt;
記述指導の考え方を整理した&lt;br /&gt;
&lt;a href="https://dokkai-labo.tokyo/kijutsuryoku/" target="_blank" rel="noopener"&gt;&lt;br /&gt;
記述力講座&lt;br /&gt;
&lt;/a&gt;&lt;br /&gt;
などを併用し、オンライン授業と連動させることで理解が一層深まります。&lt;/p&gt;
&lt;h3 class="h5 mt-3 mb-2"&gt;集団塾で伸び悩んでいる子&lt;/h3&gt;
&lt;p&gt;集団塾のカリキュラムに沿って学習しているものの、&lt;/p&gt;
&lt;ul&gt;
&lt;li&gt;解説を聞いたその場では分かった気がする。&lt;/li&gt;
&lt;li&gt;次のテストで同じパターンの問題を再び間違えてしまう。&lt;/li&gt;
&lt;/ul&gt;
&lt;p class="mb-0"&gt;というお子さまにとって、オンライン国語専門塾の個別指導は、&lt;br /&gt;
集団塾の授業の穴を埋めるセカンドオピニオンとして機能します。&lt;br /&gt;
集団塾で使っているテキストや過去問を持ち込んで、&lt;br /&gt;
オンラインの場で「どこで処理が止まっているか」を一緒に確認できるのも大きな利点です。&lt;/p&gt;
&lt;/div&gt;
&lt;/div&gt;
&lt;p&gt;&lt;!-- まとめ ＋ 最終CTA --&gt;&lt;/p&gt;
&lt;div class="card shadow-sm mb-4 border-0" style="background: linear-gradient(135deg, #0d47a1, #1976d2); color: #fff;"&gt;
&lt;div class="card-body p-4"&gt;
&lt;h2 class="h5 mb-3"&gt;まとめ オンライン国語個別を軸に家庭学習を設計する&lt;/h2&gt;
&lt;p class="mb-2" style="font-size: 0.96rem;"&gt;国語のオンライン個別指導とうまく付き合うためには、&lt;br /&gt;
オンラインの授業を「説明を聞く時間」ではなく「思考を可視化し修正する時間」と位置づけ、&lt;br /&gt;
その前後を家庭学習で支えることが大切です。&lt;/p&gt;
&lt;p class="mb-3" style="font-size: 0.96rem;"&gt;語彙や漢字、音読、過去問管理など家庭に向いた領域はご家庭で、&lt;br /&gt;
本文処理や設問処理、記述の型作りといった部分はオンライン国語の個別指導に任せることで、&lt;br /&gt;
中学受験に向けた学習全体が安定していきます。&lt;/p&gt;
&lt;div class="d-flex flex-wrap justify-content-between align-items-center"&gt;
&lt;p class="mb-3 mb-md-0" style="font-size: 0.96rem;"&gt;中学受験国語の読解力や記述力でお悩みの方は、&lt;br /&gt;
こうした役割分担を前提としたオンライン国語の個別指導コースとして、&lt;br /&gt;
&lt;a class="text-warning fw-bold" href="https://dokkai-labo.tokyo/kobetsuonline01/" target="_blank" rel="noopener"&gt;&lt;br /&gt;
オンライン国語 個別指導&lt;br /&gt;
&lt;/a&gt;&lt;br /&gt;
の活用もぜひ検討してみてください。&lt;/p&gt;
&lt;/div&gt;
&lt;/div&gt;
&lt;/div&gt;
&lt;/div&gt;
------</t>
  </si>
  <si>
    <t>以下のページは不自然なワードを使用しています。
これらを適切に自然な言葉に置き換えて下さい。
なお、本文の装飾や構造は絶対に変えないでください。
【対象ページURL】
https://juku-escot.com/column/daisuubennkyouhou/
【検出された不自然ワード】
- 崩れ
- 型
- 迷い
- 固定
- 手順
- 設計
- 整え
【本文】
------
&lt;p&gt;&lt;!-- 追記：不足補完ブロック（H1直後〜最初のH2の前に貼り付け） --&gt;&lt;/p&gt;
&lt;section style="margin: 1.25rem 0; padding: 1rem; border: 1px solid #e6e6e6; border-radius: 10px; background: #fafafa;"&gt;
&lt;h2 style="margin: 0 0 .75rem; font-size: 1.25rem; line-height: 1.5;"&gt;まず1分で結論：代数で手が止まる3原因と、今日やる練習順&lt;/h2&gt;
&lt;div style="background: #fff; border: 1px solid #eee; border-radius: 10px; padding: .9rem; margin: 0 0 .9rem;"&gt;
&lt;h3 style="margin: 0 0 .4rem; font-size: 1.05rem;"&gt;代数で止まりやすい「つまずき方の型」&lt;/h3&gt;
&lt;ul style="margin: .35rem 0 0 1.2rem;"&gt;
&lt;li&gt;&lt;strong&gt;計算が遅い&lt;/strong&gt;（正確さが安定せず、スピードに移れない）&lt;/li&gt;
&lt;li&gt;&lt;strong&gt;途中式（式変形）を省いてミスが増える&lt;/strong&gt;（見直しで原因が追えない）&lt;/li&gt;
&lt;li&gt;&lt;strong&gt;因数分解などで「知っている形」が少ない&lt;/strong&gt;（少し形が変わると止まる）&lt;/li&gt;
&lt;/ul&gt;
&lt;/div&gt;
&lt;div style="background: #fff; border: 1px solid #eee; border-radius: 10px; padding: .9rem;"&gt;
&lt;h3 style="margin: 0 0 .4rem; font-size: 1.05rem;"&gt;今日の練習順（迷ったらこの順で）&lt;/h3&gt;
&lt;ol style="margin: .35rem 0 0 1.2rem;"&gt;
&lt;li&gt;&lt;strong&gt;正確に書ける&lt;/strong&gt;（途中式を1行ずつ残し、ミスの場所が見える状態にする）&lt;/li&gt;
&lt;li&gt;&lt;strong&gt;だんだん速くする&lt;/strong&gt;（同じ型を反復して「迷い時間」を減らす）&lt;/li&gt;
&lt;li&gt;&lt;strong&gt;知っている形を増やす&lt;/strong&gt;（因数分解などは“型”を覚える→使う→反復）&lt;/li&gt;
&lt;/ol&gt;
&lt;p style="margin: .6rem 0 0; color: #555; font-size: .95rem;"&gt;速さは最後で大丈夫です。まずは「正しく解ける形」で残すほど、結果的に速くなりやすいです。&lt;/p&gt;
&lt;/div&gt;
&lt;/section&gt;
&lt;section style="margin: 1.25rem 0; padding: 1rem; border: 1px solid #e6e6e6; border-radius: 10px; background: #fafafa;"&gt;
&lt;h2 style="margin: 0 0 .75rem; font-size: 1.25rem; line-height: 1.5;"&gt;途中式テンプレ：移項・分母払い・約分を「1行ずつ」&lt;/h2&gt;
&lt;p style="margin: 0 0 .8rem; color: #444; font-size: .95rem;"&gt;ここは“見た目の丁寧さ”が点数に直結しやすいところです。最初は省略しない型で固定し、慣れてから少しずつ短くしていきます。&lt;/p&gt;
&lt;div style="display: block; background: #fff; border: 1px solid #eee; border-radius: 10px; padding: .9rem; margin: 0 0 .9rem;"&gt;
&lt;h3 style="margin: 0 0 .4rem; font-size: 1.05rem;"&gt;例題① 移項（符号ミスを止める書き方）&lt;/h3&gt;
&lt;div style="background: #f6f8ff; border: 1px solid #e6ebff; border-radius: 8px; padding: .75rem;"&gt;
&lt;pre style="margin: 0; white-space: pre-wrap; font-family: ui-monospace, SFMono-Regular, Menlo, Consolas, 'Liberation Mono', monospace; font-size: .95rem; line-height: 1.55;"&gt;2x + 7 = 3
2x       = 3 - 7
2x       = -4
x        = -2&lt;/pre&gt;
&lt;/div&gt;
&lt;ul style="margin: .55rem 0 0 1.2rem;"&gt;
&lt;li&gt;「移項＝反対側に&lt;strong&gt;引っ越す&lt;/strong&gt;」より、「&lt;strong&gt;両辺から7を引く&lt;/strong&gt;」と書く方が符号ミスが減りやすいです。&lt;/li&gt;
&lt;/ul&gt;
&lt;/div&gt;
&lt;div style="display: block; background: #fff; border: 1px solid #eee; border-radius: 10px; padding: .9rem; margin: 0 0 .9rem;"&gt;
&lt;h3 style="margin: 0 0 .4rem; font-size: 1.05rem;"&gt;例題② 分母払い（両辺を何倍するかを残す）&lt;/h3&gt;
&lt;div style="background: #f6fff8; border: 1px solid #def7e6; border-radius: 8px; padding: .75rem;"&gt;
&lt;pre style="margin: 0; white-space: pre-wrap; font-family: ui-monospace, SFMono-Regular, Menlo, Consolas, 'Liberation Mono', monospace; font-size: .95rem; line-height: 1.55;"&gt;x/3 + 1/2 = 5/6
（両辺×6）
2x + 3 = 5
2x     = 2
x      = 1&lt;/pre&gt;
&lt;/div&gt;
&lt;ul style="margin: .55rem 0 0 1.2rem;"&gt;
&lt;li&gt;「両辺×6」を&lt;strong&gt;必ず一度書く&lt;/strong&gt;と、途中で何をしたかが崩れにくいです。&lt;/li&gt;
&lt;li&gt;掛け算が終わってから移項、の順にすると混乱が減ります。&lt;/li&gt;
&lt;/ul&gt;
&lt;/div&gt;
&lt;div style="display: block; background: #fff; border: 1px solid #eee; border-radius: 10px; padding: .9rem;"&gt;
&lt;h3 style="margin: 0 0 .4rem; font-size: 1.05rem;"&gt;例題③ 約分（“割れる因数”を先に見つける）&lt;/h3&gt;
&lt;div style="background: #fff8f6; border: 1px solid #ffe7df; border-radius: 8px; padding: .75rem;"&gt;
&lt;pre style="margin: 0; white-space: pre-wrap; font-family: ui-monospace, SFMono-Regular, Menlo, Consolas, 'Liberation Mono', monospace; font-size: .95rem; line-height: 1.55;"&gt;6x/9 = 2/3
（左辺を約分）
2x/3 = 2/3
（両辺×3）
2x   = 2
x    = 1&lt;/pre&gt;
&lt;/div&gt;
&lt;ul style="margin: .55rem 0 0 1.2rem;"&gt;
&lt;li&gt;約分は「&lt;strong&gt;割れる数を見つけてから&lt;/strong&gt;」一段ずつ。頭の中でまとめてやらない方が安全です。&lt;/li&gt;
&lt;li&gt;慣れるまでは、約分→両辺操作（×3など）を分けて書くのがおすすめです。&lt;/li&gt;
&lt;/ul&gt;
&lt;/div&gt;
&lt;/section&gt;
&lt;section style="margin: 1.25rem 0; padding: 1rem; border: 1px solid #e6e6e6; border-radius: 10px; background: #fafafa;"&gt;
&lt;h2 style="margin: 0 0 .75rem; font-size: 1.25rem; line-height: 1.5;"&gt;因数分解の“型”チェックリスト：最低限→次に増やす型&lt;/h2&gt;
&lt;div style="background: #fff; border: 1px solid #eee; border-radius: 10px; padding: .9rem; margin: 0 0 .9rem;"&gt;
&lt;h3 style="margin: 0 0 .4rem; font-size: 1.05rem;"&gt;最低限（まずはここが不安なくできるか）&lt;/h3&gt;
&lt;ul style="margin: .35rem 0 0 0; padding: 0; list-style: none;"&gt;
&lt;li style="margin: .25rem 0;"&gt;&lt;span style="display: inline-block; width: 1.2em;"&gt;□&lt;/span&gt;&lt;strong&gt;共通因数でくくる&lt;/strong&gt;（例：ax + ay = a(x + y)）&lt;/li&gt;
&lt;li style="margin: .25rem 0;"&gt;&lt;span style="display: inline-block; width: 1.2em;"&gt;□&lt;/span&gt;&lt;strong&gt;平方差&lt;/strong&gt;（a² − b² = (a + b)(a − b)）&lt;/li&gt;
&lt;li style="margin: .25rem 0;"&gt;&lt;span style="display: inline-block; width: 1.2em;"&gt;□&lt;/span&gt;&lt;strong&gt;完全平方&lt;/strong&gt;（a² ± 2ab + b² = (a ± b)²）&lt;/li&gt;
&lt;/ul&gt;
&lt;p style="margin: .6rem 0 0; color: #555; font-size: .95rem;"&gt;「まずくくる」「a²−b²っぽいか」「(a±b)²っぽいか」を順に確認すると、見落としが減りやすいです。&lt;/p&gt;
&lt;/div&gt;
&lt;div style="background: #fff; border: 1px solid #eee; border-radius: 10px; padding: .9rem; margin: 0 0 .9rem;"&gt;
&lt;h3 style="margin: 0 0 .4rem; font-size: 1.05rem;"&gt;次に増やす型（ここが増えると“見たことある形”が増える）&lt;/h3&gt;
&lt;ul style="margin: .35rem 0 0 0; padding: 0; list-style: none;"&gt;
&lt;li style="margin: .25rem 0;"&gt;&lt;span style="display: inline-block; width: 1.2em;"&gt;□&lt;/span&gt;&lt;strong&gt;2つずつのまとまり（グループ分け）&lt;/strong&gt;（例：ax + ay + bx + by → (a + b)(x + y)）&lt;/li&gt;
&lt;li style="margin: .25rem 0;"&gt;&lt;span style="display: inline-block; width: 1.2em;"&gt;□&lt;/span&gt;&lt;strong&gt;x² + bx + c 型&lt;/strong&gt;（かけてc、足してb を探す発想）&lt;/li&gt;
&lt;li style="margin: .25rem 0;"&gt;&lt;span style="display: inline-block; width: 1.2em;"&gt;□&lt;/span&gt;&lt;strong&gt;ax² + bx + c 型&lt;/strong&gt;（係数が1でないときの整え方）&lt;/li&gt;
&lt;/ul&gt;
&lt;p style="margin: .6rem 0 0; color: #555; font-size: .95rem;"&gt;「知っている公式」だけで押し切ろうとすると止まりやすいので、“型”を少しずつ増やしていくのが近道になりやすいです。&lt;/p&gt;
&lt;/div&gt;
&lt;div style="background: #fff; border: 1px solid #eee; border-radius: 10px; padding: .9rem;"&gt;
&lt;h3 style="margin: 0 0 .4rem; font-size: 1.05rem;"&gt;振り返り（使った型にチェックして、次の復習を短くする）&lt;/h3&gt;
&lt;table style="width: 100%; border-collapse: collapse; font-size: .95rem;"&gt;
&lt;thead&gt;
&lt;tr&gt;
&lt;th style="text-align: left; border-bottom: 2px solid #e6e6e6; padding: .5rem;"&gt;問題&lt;/th&gt;
&lt;th style="text-align: left; border-bottom: 2px solid #e6e6e6; padding: .5rem;"&gt;使った型（チェック）&lt;/th&gt;
&lt;th style="text-align: left; border-bottom: 2px solid #e6e6e6; padding: .5rem;"&gt;次回の注意点&lt;/th&gt;
&lt;/tr&gt;
&lt;/thead&gt;
&lt;tbody&gt;
&lt;tr&gt;
&lt;td style="border-bottom: 1px solid #eee; padding: .5rem;"&gt;例：①&lt;/td&gt;
&lt;td style="border-bottom: 1px solid #eee; padding: .5rem;"&gt;□ くくる □ 平方差 □ 完全平方 □ グループ分け □ x²+bx+c □ ax²+bx+c&lt;/td&gt;
&lt;td style="border-bottom: 1px solid #eee; padding: .5rem;"&gt;（符号／係数／見落とし など）&lt;/td&gt;
&lt;/tr&gt;
&lt;tr&gt;
&lt;td style="border-bottom: 1px solid #eee; padding: .5rem;"&gt;例：②&lt;/td&gt;
&lt;td style="border-bottom: 1px solid #eee; padding: .5rem;"&gt;□ くくる □ 平方差 □ 完全平方 □ グループ分け □ x²+bx+c □ ax²+bx+c&lt;/td&gt;
&lt;td style="border-bottom: 1px solid #eee; padding: .5rem;"&gt;（途中式を残す／先にくくる など）&lt;/td&gt;
&lt;/tr&gt;
&lt;tr&gt;
&lt;td style="padding: .5rem;"&gt;例：③&lt;/td&gt;
&lt;td style="padding: .5rem;"&gt;□ くくる □ 平方差 □ 完全平方 □ グループ分け □ x²+bx+c □ ax²+bx+c&lt;/td&gt;
&lt;td style="padding: .5rem;"&gt;（同じ型をもう1問 など）&lt;/td&gt;
&lt;/tr&gt;
&lt;/tbody&gt;
&lt;/table&gt;
&lt;p style="margin: .6rem 0 0; color: #555; font-size: .95rem;"&gt;「どの型を使ったか」を残しておくと、復習が“当てずっぽう”になりにくく、反復の効率が上がりやすいです。&lt;/p&gt;
&lt;/div&gt;
&lt;/section&gt;
&lt;h2&gt;代数分野が苦手な生徒に共通するポイント&lt;/h2&gt;
&lt;p&gt;代数分野が「なかなかできない」と感じている生徒さんには、次のような共通点が見られます。&lt;/p&gt;
&lt;ul&gt;
&lt;li&gt;&lt;strong&gt;計算スピードが遅く、テストで時間が足りなくなる&lt;/strong&gt;&lt;/li&gt;
&lt;li&gt;&lt;strong&gt;途中の式変形を省いてしまい、ミスに気づけない&lt;/strong&gt;&lt;/li&gt;
&lt;li&gt;&lt;strong&gt;因数分解などを最低限の公式だけで乗り切ろうとする&lt;/strong&gt;&lt;/li&gt;
&lt;li&gt;いろいろな問題パターンに触れておらず、応用になると手が止まる&lt;/li&gt;
&lt;/ul&gt;
&lt;p&gt;逆に言えば、これらのポイントを押さえて勉強していけば、&lt;strong&gt;代数分野は必ず得意にしていくことができます&lt;/strong&gt;。&lt;/p&gt;
&lt;h2&gt;計算スピードを上げるトレーニング&lt;/h2&gt;
&lt;h3&gt;まずは「正確さ」を優先して計算に慣れる&lt;/h3&gt;
&lt;p&gt;代数分野が苦手な生徒さんに共通しているのが、&lt;span style="color: #ff0000;"&gt;計算スピードが遅い&lt;/span&gt;という点です。特に、小学校で学習する&lt;strong&gt;分数の四則計算&lt;/strong&gt;で手間取ってしまうと、&lt;/p&gt;
&lt;ul&gt;
&lt;li&gt;定期テストで&lt;strong&gt;全問解き終わらない&lt;/strong&gt;&lt;/li&gt;
&lt;li&gt;後半の応用問題にたどり着けない&lt;/li&gt;
&lt;/ul&gt;
&lt;p&gt;といった状況になりがちです。 計算スピードを上げるためには、まず&lt;/p&gt;
&lt;ul&gt;
&lt;li&gt;&lt;span style="color: #0000ff;"&gt;たくさんの計算問題に触れ、計算そのものに慣れること&lt;/span&gt;&lt;/li&gt;
&lt;li&gt;最初のうちは&lt;strong&gt;「速さ」よりも「正確さ」&lt;/strong&gt;を重視すること&lt;/li&gt;
&lt;/ul&gt;
&lt;p&gt;が大切です。計算への抵抗感が薄れてきたら、徐々に「同じミスを減らしながらスピードを上げる」ことを意識していきましょう。&lt;/p&gt;
&lt;h3&gt;スピードアップがもたらすメリット&lt;/h3&gt;
&lt;p&gt;計算スピードが上がると、&lt;/p&gt;
&lt;ul&gt;
&lt;li&gt;定期テストで&lt;strong&gt;全問にしっかり取り組む時間的余裕&lt;/strong&gt;が生まれる&lt;/li&gt;
&lt;li&gt;見直しの時間を確保でき、ケアレスミスも減らせる&lt;/li&gt;
&lt;/ul&gt;
&lt;p&gt;といったメリットがあります。代数分野を得意にするためには、まず&lt;strong&gt;&lt;span style="color: #ff0000;"&gt;計算をスピーディーに処理できる土台&lt;/span&gt;&lt;/strong&gt;を作ることが不可欠です。&lt;/p&gt;
&lt;h2&gt;式の変換（式変形）を省かない習慣をつける&lt;/h2&gt;
&lt;h3&gt;途中の式を書かないと、ミスに気づけない&lt;/h3&gt;
&lt;p&gt;「速く解こう」と意識するあまり、&lt;strong&gt;途中の式変形をノートに書かない&lt;/strong&gt;生徒さんも少なくありません。特に、&lt;/p&gt;
&lt;ul&gt;
&lt;li&gt;両辺を10倍するとき&lt;/li&gt;
&lt;li&gt;文字を移項するとき&lt;/li&gt;
&lt;/ul&gt;
&lt;p&gt;などで、学校の先生が黒板では計算を省略して進めることも多く、それをそのまま真似してしまうケースが見られます。 しかし、式を省略してしまうと、&lt;/p&gt;
&lt;ul&gt;
&lt;li&gt;頭の中での処理があいまいなまま進んでしまう&lt;/li&gt;
&lt;li&gt;途中で誤った計算をしても、&lt;strong&gt;計算過程が残らないため見直しでミスに気づけない&lt;/strong&gt;&lt;/li&gt;
&lt;/ul&gt;
&lt;p&gt;といった問題が起こります。&lt;/p&gt;
&lt;h3&gt;「丁寧に書く → 徐々に省略」の順番で&lt;/h3&gt;
&lt;p&gt;&lt;span style="color: #0000ff;"&gt;計算が苦手な場合は、まずは丁寧に式を書くこと&lt;/span&gt;を徹底しましょう。&lt;/p&gt;
&lt;ul&gt;
&lt;li&gt;最初から暗算で処理しようとせず、&lt;strong&gt;式の変換を一行ずつ書いていく&lt;/strong&gt;&lt;/li&gt;
&lt;li&gt;移項・約分・両辺を何倍するかなど、&lt;strong&gt;一つひとつ目に見える形で残す&lt;/strong&gt;&lt;/li&gt;
&lt;/ul&gt;
&lt;p&gt;こうしたステップを踏んで計算が身についてきたら、&lt;/p&gt;
&lt;ul&gt;
&lt;li&gt;移項など、&lt;strong&gt;ミスが少ない部分から少しずつ省いていく&lt;/strong&gt;&lt;/li&gt;
&lt;li&gt;省略しても正解できるようになってきた段階で、初めて「スピード」も意識する&lt;/li&gt;
&lt;/ul&gt;
&lt;p&gt;という流れで、&lt;strong&gt;「正確さ」と「速さ」のバランス&lt;/strong&gt;を整えていくとよいでしょう。 &lt;img fetchpriority="high" decoding="async" class="aligncenter size-full wp-image-756" src="https://juku-escot.com/wp-content/uploads/2020/10/数学の計算背景なしバージョン.jpg" alt="計算スピードを向上させるための練習風景" width="1714" height="576" srcset="https://juku-escot.com/wp-content/uploads/2020/10/数学の計算背景なしバージョン.jpg 1714w, https://juku-escot.com/wp-content/uploads/2020/10/数学の計算背景なしバージョン-300x101.jpg 300w, https://juku-escot.com/wp-content/uploads/2020/10/数学の計算背景なしバージョン-768x258.jpg 768w, https://juku-escot.com/wp-content/uploads/2020/10/数学の計算背景なしバージョン-1024x344.jpg 1024w" sizes="(max-width: 1714px) 100vw, 1714px" /&gt; ポイントは、&lt;strong&gt;集中力を切らさずに最後まで手を動かし続けること&lt;/strong&gt;です。途中式を書きながら計算する習慣がつけば、ミスも減り、結果として効率の良い学習につながります。&lt;/p&gt;
&lt;h2&gt;公式に頼りすぎない「知識の厚み」をつくる&lt;/h2&gt;
&lt;h3&gt;最低限の公式だけでは、解ける問題が限られる&lt;/h3&gt;
&lt;p&gt;代数分野が苦手な生徒さんは、特に因数分解などで、&lt;span style="color: #0000ff;"&gt;最低限の公式だけでなんとか乗り切ろうとしてしまう&lt;/span&gt;傾向があります。しかし、&lt;/p&gt;
&lt;ul&gt;
&lt;li&gt;パターンが少ないと、少しひねった問題が出たときに太刀打ちできない&lt;/li&gt;
&lt;li&gt;「見たことのない形」に感じてしまい、手が止まってしまう&lt;/li&gt;
&lt;/ul&gt;
&lt;p&gt;といった状況に陥りがちです。 &lt;strong&gt;「知っていればできる」タイプの問題は、ある程度覚えることが必須&lt;/strong&gt;です。公式や代表的な変形パターンは、&lt;/p&gt;
&lt;ul&gt;
&lt;li&gt;「覚える → 使う → 反復する」&lt;/li&gt;
&lt;/ul&gt;
&lt;p&gt;というサイクルを通して、自分の武器にしていく必要があります。&lt;/p&gt;
&lt;h3&gt;さまざまな問題に触れて「使える知識」にする&lt;/h3&gt;
&lt;p&gt;知識を増やしていくためには、&lt;/p&gt;
&lt;ul&gt;
&lt;li&gt;基本問題だけでなく、&lt;strong&gt;少しずつレベルの違う問題にも挑戦する&lt;/strong&gt;&lt;/li&gt;
&lt;li&gt;問題ごとに「どの公式・どの考え方を使ったのか」を意識する&lt;/li&gt;
&lt;li&gt;同じパターンの問題を、&lt;strong&gt;解けるまで何度も反復&lt;/strong&gt;する&lt;/li&gt;
&lt;/ul&gt;
&lt;p&gt;といった取り組みが重要です。 演習を重ねていくと、&lt;/p&gt;
&lt;ul&gt;
&lt;li&gt;問題を見た瞬間に&lt;strong&gt;「このパターンはこの解き方だ」と自然に判断できる&lt;/strong&gt;&lt;/li&gt;
&lt;li&gt;「代数はもう怖くない」と感じられる場面が増えてくる&lt;/li&gt;
&lt;/ul&gt;
&lt;p&gt;ようになります。そのためにも、まずは&lt;strong&gt;計算力という土台&lt;/strong&gt;をしっかり高めつつ、知識の幅も少しずつ広げていきましょう。&lt;/p&gt;
&lt;h2&gt;当塾での取り組み：代数分野を得意にする個別サポート&lt;/h2&gt;
&lt;p&gt;当塾では、中高一貫校生を対象に、次のような&lt;strong&gt;&lt;a href="https://juku-escot.com/mathematics/" target="_blank" rel="noopener"&gt;学校対策&lt;/a&gt;&lt;/strong&gt;を行っています。&lt;/p&gt;
&lt;ul&gt;
&lt;li&gt;&lt;strong&gt;授業の先取りを行う「先取りコース」&lt;/strong&gt;&lt;/li&gt;
&lt;li&gt;&lt;strong&gt;既習内容の理解を深める「フォローアップコース」&lt;/strong&gt;&lt;/li&gt;
&lt;/ul&gt;
&lt;p&gt;生徒さん一人ひとりの状況に合わせて、もっとも効果的なカリキュラムを設計し、&lt;strong&gt;完全オーダーメイドの授業&lt;/strong&gt;で代数分野の強化を行います。 また、中高一貫校で多く採用されている&lt;strong&gt;&lt;a href="https://juku-escot.com/taikeisuugaku/" target="_blank" rel="noopener"&gt;体系数学の対策&lt;/a&gt;&lt;/strong&gt;も行っており、教科書ごとの特徴やカリキュラムの進度に合わせた指導が可能です。 さらに、当塾では教室と同様の授業を&lt;strong&gt;&lt;a href="https://juku-escot.com/online/" target="_blank" rel="noopener"&gt;オンライン&lt;/a&gt;&lt;/strong&gt;でも受講できます。&lt;/p&gt;
&lt;ul&gt;
&lt;li&gt;通塾の必要がなく、移動時間を学習時間に充てられる&lt;/li&gt;
&lt;li&gt;自宅など、勉強し慣れた環境で授業を受けられる&lt;/li&gt;
&lt;/ul&gt;
&lt;p&gt;など、忙しい中高一貫校生にとっても学びやすい環境を整えています。&lt;/p&gt;
&lt;h2&gt;まとめ：代数分野を得意にするためのポイント&lt;/h2&gt;
&lt;p&gt;代数分野が苦手だと感じている場合も、取り組み方を変えることで状況は必ず変わります。最後に、この記事のポイントを整理しておきましょう。&lt;/p&gt;
&lt;ul&gt;
&lt;li&gt;まずは&lt;strong&gt;計算スピードと正確さ&lt;/strong&gt;を上げるために、日々計算問題に取り組む&lt;/li&gt;
&lt;li&gt;苦手な計算や移項などは、&lt;strong&gt;式を丁寧に書き出して&lt;/strong&gt;徐々に慣れていく&lt;/li&gt;
&lt;li&gt;因数分解などは、&lt;strong&gt;最低限の公式だけでなく、必要な知識を幅広く覚える&lt;/strong&gt;&lt;/li&gt;
&lt;li&gt;さまざまな問題に触れて、&lt;strong&gt;出題パターンと解き方をセットで身につける&lt;/strong&gt;&lt;/li&gt;
&lt;li&gt;代数分野は、&lt;span style="color: #ff0000;"&gt;計算の処理能力を上げること＋覚えるべきことを覚えて活用できるようにすること&lt;/span&gt;が何より大切&lt;/li&gt;
&lt;/ul&gt;
&lt;p&gt;また、幾何分野が苦手な方は、『&lt;strong&gt;&lt;a href="https://juku-escot.com/column/suugakukika/" target="_blank" rel="noopener"&gt;数学(幾何分野)が中々出来ない生徒さん向けの勉強法&lt;/a&gt;&lt;/strong&gt;』もあわせてご覧いただき、&lt;strong&gt;代数分野・幾何分野の両方をバランスよく伸ばしていきましょう。&lt;/strong&gt;&lt;/p&gt;
&lt;div class="alert alert-primary p-3 mt-4" role="alert"&gt;
&lt;p class="mb-2"&gt;&lt;strong&gt;代数計算を「ただの手順」と捉える限り、合格への道は閉ざされます。&lt;/strong&gt;&lt;/p&gt;
&lt;p class="mb-1"&gt;意味を理解しない丸暗記の解法が固定化されると、記述式での容赦ない減点が積み重なり、合格を左右する合計点に跳ね返る致命的な不利益を被ります。&lt;/p&gt;
&lt;p class="mb-3"&gt;努力が得点に反映されない本質的な理由は、一重に判断軸の未固定にあります。&lt;/p&gt;
&lt;div class="d-grid gap-2"&gt;&lt;a class="btn btn-primary btn-lg" href="https://juku-escot.com/onepoint/"&gt;代数を論理的に解く「思考の型」を習得する&lt;/a&gt;&lt;br /&gt;
&lt;a class="btn btn-outline-primary btn-lg" href="https://juku-escot.com/examination/"&gt;数学の得点力を引き上げる試験対策を確認する&lt;/a&gt;&lt;/div&gt;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href="https://juku-escot.com/contact/"&gt;体験授業・個別相談の予約フォーム&lt;/a&gt;&lt;/div&gt;
&lt;/div&gt;
&lt;section class="veu_cta" id="veu_cta-490"&gt;&lt;h1 class="cta_title"&gt;講座案内：受験対策　医学部対策講座【英語・数学】&lt;/h1&gt;&lt;div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/&gt;基本的な英語の学力をつけた上で、大学別の対策を実施します。解答作成に必要な文章構成能力など総合的に養成します。
&lt;br /&gt;
&lt;br /&gt;【数学】
&lt;br /&gt;医学部受験では、典型問題までは確実に解答していく力が求められますので、 合格に必要な実力を身に付けていくための学習計画を立てるところから指導させていただきます。&lt;/div&gt;&lt;div class="cta_body_link"&gt;&lt;a href="https://juku-escot.com/examination/" class="btn btn-primary btn-block btn-lg" target="_blank"&gt;受験対策　医学部対策講座【英語・数学】&lt;/a&gt;&lt;/div&gt;&lt;/div&gt;&lt;!--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</si>
  <si>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https://natsui-sansu-juku.com/column/hub-zukei-hayasa/
【検出された不自然ワード】
- 崩れ
- 型
- 固定
- 手順
- 立て直
- 乱れ
- 整え
【本文】
------
&lt;div class="container my-4"&gt;
&lt;p&gt;&lt;!-- Hero --&gt;&lt;/p&gt;
&lt;div class="card shadow-sm border-0 mb-4" style="background: linear-gradient(135deg, #0d47a1, #1976d2); color: #fff;"&gt;
&lt;div class="card-body p-4"&gt;
&lt;div class="d-flex flex-wrap gap-2 mb-2"&gt;&lt;span class="badge bg-warning text-dark"&gt;中学受験算数&lt;/span&gt;&lt;br /&gt;
&lt;span class="badge bg-light text-dark"&gt;単元別：図形・速さ・場合の数&lt;/span&gt;&lt;/div&gt;
&lt;h1 class="mb-2" style="font-size: 1.8rem; line-height: 1.4;"&gt;図形・速さ・場合の数で点差がつく──「描く→そろえる→手順化」で安定させる&lt;/h1&gt;
&lt;p class="mb-0" style="opacity: .95;"&gt;図形は描けるか、速さは単位と図で整理できるか、場合の数は数え漏れを防げるか。つまずき方を分解し、必要な記事を「迷わず選べる形」でまとめました。&lt;/p&gt;
&lt;/div&gt;
&lt;/div&gt;
&lt;p&gt;中学受験算数の中でも、&lt;strong&gt;図形・速さ・場合の数&lt;/strong&gt;は「解説を見れば分かるのに、テストだと崩れる」ことが起きやすい単元です。&lt;br /&gt;
これは、計算力だけでなく、&lt;strong&gt;図・条件・手順&lt;/strong&gt;を自分で整える工程が多いからです。&lt;/p&gt;
&lt;p class="mb-4"&gt;このページでは、つまずきを&lt;strong&gt;原因別&lt;/strong&gt;に整理し、関連記事を&lt;strong&gt;読む順番が分かる形&lt;/strong&gt;で並べています。&lt;br /&gt;
近い悩みから選んでください。&lt;/p&gt;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&lt;p&gt;夏井算数塾の指導方針や個別指導の全体像（対象学年・授業形態・サポート範囲）を先に確認したい場合は、&lt;a href="https://natsui-sansu-juku.com/"&gt;中学受験算数｜代表が全授業担当の完全１対１個別へ｜夏井算数塾（全体像はこちら）&lt;/a&gt;をご覧ください。&lt;/p&gt;
&lt;hr class="my-4" /&gt;
&lt;h2&gt;この3つが崩れると、どの単元も不安定になる&lt;/h2&gt;
&lt;ul&gt;
&lt;li&gt;&lt;strong&gt;描かない（描けない）&lt;/strong&gt;：図形・立体・速さの「状況」が固定できず、見落としが増える&lt;/li&gt;
&lt;li&gt;&lt;strong&gt;そろえない&lt;/strong&gt;：単位・条件・数値の対応がズレて、式は合っているのに答えが合わない&lt;/li&gt;
&lt;li&gt;&lt;strong&gt;手順が固定されていない&lt;/strong&gt;：その場で思いつきで進めてしまい、再現性が出ない&lt;/li&gt;
&lt;/ul&gt;
&lt;p class="mb-4"&gt;「苦手単元を増やさない」ためには、問題の種類ごとに気合で乗り切るのではなく、&lt;strong&gt;毎回同じ型&lt;/strong&gt;で処理できるように整えるのが近道です。&lt;/p&gt;
&lt;hr class="my-4" /&gt;
&lt;h2&gt;記事の選び方：悩み別に読む順番を決める&lt;/h2&gt;
&lt;h3&gt;図形（平面図形）が苦手：まず「写す・書き込む・意味で覚える」&lt;/h3&gt;
&lt;p&gt;図形が苦手な子は、「公式を知らない」よりも先に、&lt;strong&gt;図の扱い方&lt;/strong&gt;で損をしていることが多いです。&lt;br /&gt;
解き始める前に、図をノートに写し、分かった数値を見やすく書き込み、公式や用語を図と結びつけて理解する――この3点を習慣化すると安定します。&lt;/p&gt;
&lt;ul&gt;
&lt;li&gt;&lt;a href="https://natsui-sansu-juku.com/column/zukei/"&gt;図形が苦手な小学生の3つの特徴と克服法&lt;/a&gt;&lt;br /&gt;
└ 図形の典型的なつまずき（描かない／数値が整理できない／用語・公式が曖昧）と、直し方の軸を確認&lt;/li&gt;
&lt;/ul&gt;
&lt;h3&gt;立体図形が苦手：情報過多をほどいて「描き直し→対応→切断」を整える&lt;/h3&gt;
&lt;p&gt;立体は、見取り図・展開図・断面図が一気に出てきて、紙の上では&lt;strong&gt;二次元の情報が渋滞&lt;/strong&gt;しがちです。&lt;br /&gt;
まずは「元の立体は何か」「どことどこが対応しているか」を押さえ、必要なら自分で描き直して整理します。&lt;br /&gt;
さらに、入試本番では「時間をかける価値がある問題か」の判断も重要です。&lt;/p&gt;
&lt;ul&gt;
&lt;li&gt;&lt;a href="https://natsui-sansu-juku.com/column/rittaizukei/"&gt;中学入試算数で頻出する立体図形を克服する方法&lt;/a&gt;&lt;br /&gt;
└ 立体の基本方針（なるべく正しい図を描く／見方を固定しすぎない／難問で時間を溶かさない）を整理&lt;/li&gt;
&lt;li&gt;&lt;a href="https://natsui-sansu-juku.com/col_blog/online-sansu-kobetsu-rittaizukei/"&gt;立体図形が想像できない子へ｜原因と改善ステップ&lt;/a&gt;&lt;br /&gt;
└ 手元確認で「描き方の癖」を修正し、見取り図・切断の線の引き方を安定させる考え方&lt;/li&gt;
&lt;/ul&gt;
&lt;h3&gt;速さが苦手：三公式・単位換算・図（線分/ダイヤグラム）を分解して固める&lt;/h3&gt;
&lt;p&gt;速さは「旅人算・通過算・流水算・時計算・ダイヤグラム」など要素が多く、つまずきが起きやすい単元です。&lt;br /&gt;
ただし、苦手の原因は大きく3つに分けられます。&lt;strong&gt;①何を求めるかの判断&lt;/strong&gt;、&lt;strong&gt;②単位換算&lt;/strong&gt;、&lt;strong&gt;③状況整理（図）&lt;/strong&gt;です。&lt;br /&gt;
どこで止まっているかが分かれば、対策は絞れます。&lt;/p&gt;
&lt;ul&gt;
&lt;li&gt;&lt;a href="https://natsui-sansu-juku.com/column/hayasamondai/"&gt;速さ問題が苦手な小学生の特徴と克服法&lt;/a&gt;&lt;br /&gt;
└ 速さ単元の全体像（要素の多さ／基本の3用法／単位換算の考え方／図で整理）を押さえる&lt;/li&gt;
&lt;li&gt;&lt;a href="https://natsui-sansu-juku.com/col_blog/online-sansu-kobetsu-hayasa-kaizen/"&gt;速さが苦手な小学生がオンライン算数で改善する理由&lt;/a&gt;&lt;br /&gt;
└ 動きを可視化し、弱点を記録して「動きの理解→図の型→入試パターン化」へ進める手順を確認&lt;/li&gt;
&lt;/ul&gt;
&lt;h3&gt;場合の数が苦手：「和・積」＋「場合分け」＋「二重カウント防止」に戻る&lt;/h3&gt;
&lt;p&gt;場合の数は問題の形式が多く、短期間に詰め込まれやすい単元です。&lt;br /&gt;
だからこそ、個別の解法暗記ではなく、まず&lt;strong&gt;足す（和）／かける（積）&lt;/strong&gt;と、&lt;strong&gt;場合分け&lt;/strong&gt;の軸に戻して整理します。&lt;br /&gt;
場合分けがズレると、数え漏れや二重カウントが起きやすくなります。&lt;/p&gt;
&lt;ul&gt;
&lt;li&gt;&lt;a href="https://natsui-sansu-juku.com/column/baainokazu/"&gt;場合の数の基本（足す/かける・場合分け・樹形図）&lt;/a&gt;&lt;br /&gt;
└ 苦手になりやすい理由と、根っこ（和・積／場合分け／樹形図・表の使い分け）を整理&lt;/li&gt;
&lt;li&gt;&lt;a href="https://natsui-sansu-juku.com/col_blog/online-sansu-kobetsu-baino-kazu/"&gt;場合の数がわからない子がオンラインでつまずきを超える方法&lt;/a&gt;&lt;br /&gt;
└ 思考ログ・解き直しノートで「最初の書き方→改善後」を残し、再現性を作る考え方&lt;/li&gt;
&lt;/ul&gt;
&lt;hr class="my-4" /&gt;
&lt;h2&gt;オンライン個別で立て直すときの考え方&lt;/h2&gt;
&lt;p&gt;図形・速さ・場合の数は、間違いの原因が「答案」ではなく&lt;strong&gt;途中の整理&lt;/strong&gt;に潜みます。&lt;br /&gt;
オンライン個別は、画面共有・手元カメラ・板書保存などで、&lt;strong&gt;途中の思考&lt;/strong&gt;を見える形にしやすいのが強みです。&lt;br /&gt;
「どこで崩れているか」を特定して、改善点を固定していきます。&lt;/p&gt;
&lt;h3&gt;速さ：動きの可視化→図の型→入試パターン&lt;/h3&gt;
&lt;ul&gt;
&lt;li&gt;&lt;a href="https://natsui-sansu-juku.com/col_blog/online-sansu-kobetsu-hayasa-kaizen/"&gt;速さが苦手な小学生がオンライン算数で改善する理由&lt;/a&gt;&lt;br /&gt;
└ 動きを視覚化し、弱点記録とセットで「図から解く」を習慣化していく&lt;/li&gt;
&lt;/ul&gt;
&lt;h3&gt;立体：描き方の癖をその場で修正し、対応関係を崩さない&lt;/h3&gt;
&lt;ul&gt;
&lt;li&gt;&lt;a href="https://natsui-sansu-juku.com/col_blog/online-sansu-kobetsu-rittaizukei/"&gt;立体図形が想像できない子へ｜原因と改善ステップ&lt;/a&gt;&lt;br /&gt;
└ 見取り図・切断の線の引き方、印の付け方など「描き直し」の精度を上げる&lt;/li&gt;
&lt;/ul&gt;
&lt;h3&gt;場合の数：表・樹形図の「書き方」をビフォーアフターで残す&lt;/h3&gt;
&lt;ul&gt;
&lt;li&gt;&lt;a href="https://natsui-sansu-juku.com/col_blog/online-sansu-kobetsu-baino-kazu/"&gt;場合の数がわからない子がオンラインでつまずきを超える方法&lt;/a&gt;&lt;br /&gt;
└ 思考ログと解き直しノートで、数え方のズレを再発しにくくする&lt;/li&gt;
&lt;/ul&gt;
&lt;hr class="my-4" /&gt;
&lt;h2&gt;最後に：計算が崩れると、全部が崩れる（まず整える土台）&lt;/h2&gt;
&lt;p&gt;図形は計算が長くなり、速さは単位換算が入り、場合の数は途中の整理に時間がかかります。&lt;br /&gt;
どれも共通して、「計算が乱れると見直しができず、時間も失う」単元です。&lt;br /&gt;
まずは計算のルーティーンを固定して、点のブレを小さくします。&lt;/p&gt;
&lt;ul&gt;
&lt;li&gt;&lt;a href="https://natsui-sansu-juku.com/column/routine/"&gt;計算問題を得意にする「3つのルーティーン」&lt;/a&gt;&lt;br /&gt;
└ 式と筆算を分ける／時間を意識するなど、ケアレスミスを減らす前提づくり&lt;/li&gt;
&lt;/ul&gt;
&lt;hr class="my-4" /&gt;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&lt;h2&gt;まず最初にやる1週間メニュー（迷ったらここから）&lt;/h2&gt;
&lt;p class="mb-3"&gt;「何からやればいいか分からない」場合は、下の形で&lt;strong&gt;毎日少しずつ&lt;/strong&gt;回してください。&lt;br /&gt;
単元は日替わりで構いません。重要なのは、&lt;strong&gt;描く・そろえる・振り返る&lt;/strong&gt;を毎回セットにすることです。&lt;/p&gt;
&lt;ol&gt;
&lt;li&gt;&lt;strong&gt;計算5〜10分&lt;/strong&gt;：式と筆算を分け、見直し前提のノートにする&lt;/li&gt;
&lt;li&gt;&lt;strong&gt;図形/速さ/場合の数を1題&lt;/strong&gt;：解く前に「何を求めるか」を一文で言う&lt;/li&gt;
&lt;li&gt;&lt;strong&gt;必ず図・表を残す&lt;/strong&gt;：図形は写す、速さは線分/ダイヤグラム、場合の数は表/樹形図&lt;/li&gt;
&lt;li&gt;&lt;strong&gt;間違いは原因を1つに絞る&lt;/strong&gt;：「単位」「対応」「場合分け」「書き込み不足」など、再発しやすい箇所を特定&lt;/li&gt;
&lt;li&gt;&lt;strong&gt;週末に解き直し&lt;/strong&gt;：同じ型で解き直し、改善後の書き方を残す&lt;/li&gt;
&lt;/ol&gt;
&lt;p class="mt-3 mb-0"&gt;図形・速さ・場合の数は、センスではなく&lt;strong&gt;型と反復&lt;/strong&gt;で安定します。&lt;br /&gt;
上のメニューを回しながら、必要な記事を上から順に補強してください。&lt;/p&gt;
&lt;/div&gt;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hub-zukei-hayasa%2F&amp;amp;t=%E4%B8%AD%E5%AD%A6%E5%8F%97%E9%A8%93%E7%AE%97%E6%95%B0%EF%BD%9C%E5%9B%B3%E5%BD%A2%E3%83%BB%E9%80%9F%E3%81%95%E3%83%BB%E5%A0%B4%E5%90%88%E3%81%AE%E6%95%B0%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hub-zukei-hayasa%2F&amp;amp;text=%E4%B8%AD%E5%AD%A6%E5%8F%97%E9%A8%93%E7%AE%97%E6%95%B0%EF%BD%9C%E5%9B%B3%E5%BD%A2%E3%83%BB%E9%80%9F%E3%81%95%E3%83%BB%E5%A0%B4%E5%90%88%E3%81%AE%E6%95%B0%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7%AE%97%E6%95%B0%EF%BD%9C%E5%9B%B3%E5%BD%A2%E3%83%BB%E9%80%9F%E3%81%95%E3%83%BB%E5%A0%B4%E5%90%88%E3%81%AE%E6%95%B0%20%7C%20%E4%B8%AD%E5%AD%A6%E5%8F%97%E9%A8%93%E5%B0%82%E9%96%80%E3%80%80%E5%A4%8F%E4%BA%95%E7%AE%97%E6%95%B0%E5%A1%BE%0Ahttps%3A%2F%2Fnatsui-sansu-juku.com%2Fcolumn%2Fhub-zukei-hayasa%2F" target="_blank" &gt;&lt;span class="vk_icon_w_r_sns_bluesky icon_sns"&gt;&lt;/span&gt;&lt;span class="sns_txt"&gt;Bluesky&lt;/span&gt;&lt;/a&gt;&lt;/li&gt;&lt;li class="sb_hatena sb_icon"&gt;&lt;a class="sb_icon_inner" href="//b.hatena.ne.jp/add?mode=confirm&amp;url=https%3A%2F%2Fnatsui-sansu-juku.com%2Fcolumn%2Fhub-zukei-hayasa%2F&amp;amp;title=%E4%B8%AD%E5%AD%A6%E5%8F%97%E9%A8%93%E7%AE%97%E6%95%B0%EF%BD%9C%E5%9B%B3%E5%BD%A2%E3%83%BB%E9%80%9F%E3%81%95%E3%83%BB%E5%A0%B4%E5%90%88%E3%81%AE%E6%95%B0%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sb_icon_inner"data-clipboard-text="中学受験算数｜図形・速さ・場合の数 | 中学受験専門　夏井算数塾 https://natsui-sansu-juku.com/column/hub-zukei-hayasa/"&gt;&lt;span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</si>
  <si>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https://rika-quest.com/column/nayami-cant-apply-knowledge/
【検出された不自然ワード】
- 型
- 固定
- 手順
- 立て直
- 設計
【本文】
------
&lt;p&gt;&lt;!-- =========================================================
WordPress投稿用（本文HTML）
・Bootstrap 5 の「grid / card / alert / list-group / badges / table / buttons」を最大限活用
・FAQは Bootstrap風の見た目＋
&lt;details&gt; で“確実に開閉”（JS不要）
・テーマカラー：緑（success系）
========================================================= --&gt;&lt;/p&gt;
&lt;style&gt;
  /* 最小限の追加CSS（色・マーカー・detailsの矢印調整のみ） */&lt;br /&gt;  .rq-hero{&lt;br /&gt;    background: linear-gradient(180deg, rgba(25,135,84,.10), #fff);&lt;br /&gt;    border: 1px solid rgba(0,0,0,.08);&lt;br /&gt;  }&lt;br /&gt;  .rq-marker{&lt;br /&gt;    background: linear-gradient(transparent 60%, rgba(25,135,84,.20) 60%);&lt;br /&gt;    font-weight: 700;&lt;br /&gt;    padding: 0 .1em;&lt;br /&gt;  }&lt;br /&gt;  .rq-toc a{ text-decoration:none; }&lt;br /&gt;  .rq-toc a:hover{ text-decoration:underline; }&lt;/p&gt;
&lt;p&gt;  /* FAQ（JS不要で開閉できる details を Bootstrapっぽく） */&lt;br /&gt;  .rq-faq details{&lt;br /&gt;    border: 1px solid rgba(0,0,0,.10);&lt;br /&gt;    border-radius: 1rem;&lt;br /&gt;    background: #fff;&lt;br /&gt;    overflow: hidden;&lt;br /&gt;    box-shadow: 0 .125rem .25rem rgba(0,0,0,.075);&lt;br /&gt;  }&lt;br /&gt;  .rq-faq summary{&lt;br /&gt;    cursor:pointer;&lt;br /&gt;    list-style:none;&lt;br /&gt;    padding: 1rem 1rem;&lt;br /&gt;    display:flex;&lt;br /&gt;    gap:.75rem;&lt;br /&gt;    align-items:flex-start;&lt;br /&gt;    font-weight: 700;&lt;br /&gt;  }&lt;br /&gt;  .rq-faq summary::-webkit-details-marker{ display:none; }&lt;br /&gt;  .rq-faq details[open] summary{&lt;br /&gt;    background: linear-gradient(180deg, rgba(25,135,84,.10), #fff);&lt;br /&gt;    border-bottom: 1px solid rgba(0,0,0,.08);&lt;br /&gt;  }&lt;br /&gt;&lt;/style&gt;
&lt;div class="container my-4"&gt;
&lt;p&gt;&lt;!-- Hero --&gt;&lt;/p&gt;
&lt;section class="rq-hero rounded-4 p-4 p-lg-5 shadow-sm mb-4"&gt;
&lt;div class="row g-4 align-items-center"&gt;
&lt;div class="col-lg-8"&gt;
&lt;div class="d-flex flex-wrap gap-2 mb-2"&gt;&lt;span class="badge bg-success"&gt;悩み起点&lt;/span&gt;&lt;br /&gt;
&lt;span class="badge bg-success"&gt;原因切り分け&lt;/span&gt;&lt;br /&gt;
&lt;span class="badge bg-success"&gt;処理手順の固定&lt;/span&gt;&lt;br /&gt;
&lt;span class="badge bg-success"&gt;家庭で回す&lt;/span&gt;&lt;/div&gt;
&lt;h1 class="h3 fw-bold lh-base mb-3"&gt;&lt;/h1&gt;
&lt;p class="mb-2"&gt;理科のテストで、用語自体は思い出せる。意味も説明できる。&lt;br /&gt;
それなのに、問題になると正解にたどり着けない。&lt;/p&gt;
&lt;p class="mb-2"&gt;グラフや実験結果を見て何を答えればよいか分からない。条件が多い問題ほど、考えが止まってしまう。&lt;br /&gt;
この「知識はあるのに使えない」状態は、理科が伸び悩む生徒に非常に多く見られる悩みです。&lt;/p&gt;
&lt;p class="mb-0"&gt;この問題は、理解不足や暗記不足が直接の原因ではありません。多くの場合、&lt;br /&gt;
&lt;strong class="rq-marker"&gt;知識をどう処理して答えに結びつけるかの手順が定まっていない&lt;/strong&gt;ことにあります。&lt;/p&gt;
&lt;/div&gt;
&lt;div class="col-lg-4"&gt;
&lt;div class="card border-0 shadow-sm rounded-4"&gt;
&lt;div class="card-body p-3 p-lg-4"&gt;
&lt;p class="fw-bold text-success mb-2"&gt;この記事で整理すること&lt;/p&gt;
&lt;ul class="mb-0 small"&gt;
&lt;li&gt;用語を覚えても問題で使えない理由&lt;/li&gt;
&lt;li&gt;つまずきが起きやすい典型パターン&lt;/li&gt;
&lt;li&gt;条件整理→図表→結論までの処理手順&lt;/li&gt;
&lt;li&gt;家庭学習でこの型を定着させる方法&lt;/li&gt;
&lt;/ul&gt;
&lt;/div&gt;
&lt;/div&gt;
&lt;/div&gt;
&lt;/div&gt;
&lt;div class="alert alert-success mt-4 mb-0 rounded-4 border border-success-subtle" role="alert"&gt;単元ごとの解説ではなく、「問題を前にしたときに何をどう処理するか」という視点に絞ってまとめています。&lt;/div&gt;
&lt;/section&gt;
&lt;p&gt;&lt;!-- 目次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href="#s1"&gt;まず状況を整理する｜どこで思考が止まっているか&lt;/a&gt;&lt;br /&gt;
&lt;a class="list-group-item list-group-item-action" href="#s2"&gt;知識を使えなくする原因の切り分け（典型3パターン）&lt;/a&gt;&lt;br /&gt;
&lt;a class="list-group-item list-group-item-action" href="#s3"&gt;立て直しの手順｜条件整理→図表→結論を固定する&lt;/a&gt;&lt;br /&gt;
&lt;a class="list-group-item list-group-item-action" href="#s4"&gt;よくあるミスと修正の考え方&lt;/a&gt;&lt;br /&gt;
&lt;a class="list-group-item list-group-item-action" href="#s5"&gt;家庭での回し方｜処理手順を定着させる週設計&lt;/a&gt;&lt;br /&gt;
&lt;a class="list-group-item list-group-item-action" href="#s6"&gt;FAQ｜用語を使えないときのよくある質問&lt;/a&gt;&lt;br /&gt;
&lt;a class="list-group-item list-group-item-action" href="#s7"&gt;次に読む｜関連ページと学習サポート&lt;/a&gt;&lt;/div&gt;
&lt;/div&gt;
&lt;/nav&gt;
&lt;p&gt;&lt;!-- Section 1 --&gt;&lt;/p&gt;
&lt;section class="mb-5"&gt;
&lt;h2 id="s1" class="h4 fw-bold border-bottom pb-2 mb-3"&gt;まず状況を整理する｜どこで思考が止まっているか&lt;/h2&gt;
&lt;div class="row g-3"&gt;
&lt;div class="col-lg-6"&gt;
&lt;div class="card rounded-4 shadow-sm h-100"&gt;
&lt;div class="card-body p-3 p-lg-4"&gt;
&lt;p class="fw-bold text-success mb-2"&gt;止まりやすい地点&lt;/p&gt;
&lt;ul class="mb-0"&gt;
&lt;li&gt;問題文が長く、何が条件か分からない&lt;/li&gt;
&lt;li&gt;グラフや表を見ても、どこを使えばよいか判断できない&lt;/li&gt;
&lt;li&gt;答え方（選択・記述）の方向が定まらない&lt;/li&gt;
&lt;/ul&gt;
&lt;/div&gt;
&lt;/div&gt;
&lt;/div&gt;
&lt;div class="col-lg-6"&gt;
&lt;div class="alert alert-success rounded-4 border border-success-subtle h-100 mb-0" role="alert"&gt;
&lt;p class="fw-bold mb-2"&gt;ここで重要になる視点&lt;/p&gt;
&lt;p class="mb-2"&gt;ここで重要なのは、知識そのものではなく&lt;strong&gt;処理の順番&lt;/strong&gt;です。&lt;br /&gt;
理科の問題は、「思いついた知識を当てはめる」形式ではなく、&lt;br /&gt;
条件を整理し、必要な情報だけを取り出し、結論を組み立てる流れで解くよう設計されています。&lt;/p&gt;
&lt;p class="mb-0"&gt;この流れが曖昧なまま演習量を増やすと、「分かっているはずなのに解けない」という感覚だけが強く残ります。&lt;/p&gt;
&lt;/div&gt;
&lt;/div&gt;
&lt;/div&gt;
&lt;/section&gt;
&lt;p&gt;&lt;!-- Section 2 --&gt;&lt;/p&gt;
&lt;section class="mb-5"&gt;
&lt;h2 id="s2" class="h4 fw-bold border-bottom pb-2 mb-3"&gt;知識を使えなくする原因の切り分け（典型3パターン）&lt;/h2&gt;
&lt;div class="row g-3"&gt;
&lt;div class="col-lg-4"&gt;
&lt;div class="card rounded-4 shadow-sm h-100"&gt;
&lt;div class="card-body p-3 p-lg-4"&gt;
&lt;p&gt;&lt;span class="badge bg-success mb-2"&gt;原因①&lt;/span&gt;&lt;/p&gt;
&lt;h3 class="h6 fw-bold mb-2"&gt;条件整理をせずに読み進めている&lt;/h3&gt;
&lt;p class="mb-0"&gt;問題文を最初から最後まで一気に読み、印象だけで解こうとするケースです。&lt;br /&gt;
条件・変化・問われている内容を切り分けないままでは、知識の使いどころを判断できません。&lt;/p&gt;
&lt;/div&gt;
&lt;/div&gt;
&lt;/div&gt;
&lt;div class="col-lg-4"&gt;
&lt;div class="card rounded-4 shadow-sm h-100"&gt;
&lt;div class="card-body p-3 p-lg-4"&gt;
&lt;p&gt;&lt;span class="badge bg-success mb-2"&gt;原因②&lt;/span&gt;&lt;/p&gt;
&lt;h3 class="h6 fw-bold mb-2"&gt;図や表を「眺めて」終わっている&lt;/h3&gt;
&lt;p class="mb-0"&gt;グラフや表を見ているものの、数値や変化を言葉に置き換えていない状態です。&lt;br /&gt;
「増えている」「一定」「比例している」など、情報を文章化できないと結論につながりません。&lt;/p&gt;
&lt;/div&gt;
&lt;/div&gt;
&lt;/div&gt;
&lt;div class="col-lg-4"&gt;
&lt;div class="card rounded-4 shadow-sm h-100"&gt;
&lt;div class="card-body p-3 p-lg-4"&gt;
&lt;p&gt;&lt;span class="badge bg-success mb-2"&gt;原因③&lt;/span&gt;&lt;/p&gt;
&lt;h3 class="h6 fw-bold mb-2"&gt;結論の形を意識していない&lt;/h3&gt;
&lt;p class="mb-0"&gt;選択問題か、理由説明か、数値を書くのか。ゴールを定めずに考え始めると、&lt;br /&gt;
途中で知識が散らばり、答えをまとめきれなくなります。&lt;/p&gt;
&lt;/div&gt;
&lt;/div&gt;
&lt;/div&gt;
&lt;/div&gt;
&lt;/section&gt;
&lt;p&gt;&lt;!-- Section 3 --&gt;&lt;/p&gt;
&lt;section class="mb-5"&gt;
&lt;h2 id="s3" class="h4 fw-bold border-bottom pb-2 mb-3"&gt;立て直しの手順｜条件整理→図表→結論を固定する&lt;/h2&gt;
&lt;div class="card rounded-4 shadow-sm mb-3"&gt;
&lt;div class="card-body p-3 p-lg-4"&gt;
&lt;div class="d-flex flex-wrap align-items-center gap-2 mb-2"&gt;
&lt;p&gt;&lt;span class="badge bg-success"&gt;ステップ1&lt;/span&gt;&lt;/p&gt;
&lt;h3 class="h6 fw-bold mb-0"&gt;条件を分解する&lt;/h3&gt;
&lt;/div&gt;
&lt;p class="mb-2"&gt;問題文を読んだら、まず次の3点を切り分けます。&lt;/p&gt;
&lt;ul class="mb-2"&gt;
&lt;li&gt;変えている条件は何か&lt;/li&gt;
&lt;li&gt;変わらない条件は何か&lt;/li&gt;
&lt;li&gt;最終的に問われていることは何か&lt;/li&gt;
&lt;/ul&gt;
&lt;p class="mb-0"&gt;ここを整理するだけで、使う知識の範囲が大きく絞られます。&lt;/p&gt;
&lt;/div&gt;
&lt;/div&gt;
&lt;div class="card rounded-4 shadow-sm mb-3"&gt;
&lt;div class="card-body p-3 p-lg-4"&gt;
&lt;div class="d-flex flex-wrap align-items-center gap-2 mb-2"&gt;
&lt;p&gt;&lt;span class="badge bg-success"&gt;ステップ2&lt;/span&gt;&lt;/p&gt;
&lt;h3 class="h6 fw-bold mb-0"&gt;図・表・グラフを言葉に直す&lt;/h3&gt;
&lt;/div&gt;
&lt;p class="mb-2"&gt;次に、与えられた図表をそのまま見ず、&lt;br /&gt;
「どこが増減しているか」「どの条件と対応しているか」を短い文で書き出します。&lt;/p&gt;
&lt;div class="alert alert-success rounded-4 border border-success-subtle mb-0" role="alert"&gt;この作業は、グラフや表の読み取りでつまずく場合に特に重要です。詳しくは&lt;br /&gt;
&lt;a class="link-success fw-bold" href="https://rika-quest.com/column/nayami-graph-table-reading/"&gt;グラフ・表が読み取れないときの整理法&lt;/a&gt;&lt;br /&gt;
も参考になります。&lt;/div&gt;
&lt;/div&gt;
&lt;/div&gt;
&lt;div class="card rounded-4 shadow-sm"&gt;
&lt;div class="card-body p-3 p-lg-4"&gt;
&lt;div class="d-flex flex-wrap align-items-center gap-2 mb-2"&gt;
&lt;p&gt;&lt;span class="badge bg-success"&gt;ステップ3&lt;/span&gt;&lt;/p&gt;
&lt;h3 class="h6 fw-bold mb-0"&gt;結論の型に当てはめる&lt;/h3&gt;
&lt;/div&gt;
&lt;p class="mb-2"&gt;最後に、答えの形式に合わせて情報を並べます。&lt;/p&gt;
&lt;ul class="mb-2"&gt;
&lt;li&gt;選択問題：条件に合わない選択肢を消す&lt;/li&gt;
&lt;li&gt;記述問題：原因→結果の順で文章化する&lt;/li&gt;
&lt;/ul&gt;
&lt;p class="mb-0"&gt;この「型」を毎回同じ順で使うことで、知識が安定して使えるようになります。&lt;/p&gt;
&lt;/div&gt;
&lt;/div&gt;
&lt;/section&gt;
&lt;p&gt;&lt;!-- Section 4 --&gt;&lt;/p&gt;
&lt;section class="mb-5"&gt;
&lt;h2 id="s4" class="h4 fw-bold border-bottom pb-2 mb-3"&gt;よくあるミスと修正の考え方&lt;/h2&gt;
&lt;div class="row g-3"&gt;
&lt;div class="col-lg-6"&gt;
&lt;div class="card rounded-4 shadow-sm h-100"&gt;
&lt;div class="card-body p-3 p-lg-4"&gt;
&lt;div class="d-flex flex-wrap gap-2 align-items-center mb-2"&gt;
&lt;p&gt;&lt;span class="badge bg-danger"&gt;誤答例&lt;/span&gt;&lt;/p&gt;
&lt;h3 class="h6 fw-bold mb-0"&gt;知識は正しいが答えがずれる&lt;/h3&gt;
&lt;/div&gt;
&lt;p class="mb-3"&gt;原因は、条件と結論が対応していないことです。&lt;br /&gt;
修正として、「この条件から、この結果が出る」という対応関係を一度書き出します。&lt;/p&gt;
&lt;div class="alert alert-success rounded-4 border border-success-subtle mb-0" role="alert"&gt;&lt;span class="badge bg-success me-2"&gt;直し方&lt;/span&gt;&lt;br /&gt;
条件→結果の対応を1行で書き、図表のどの情報を使ったかもセットで残します。&lt;/div&gt;
&lt;/div&gt;
&lt;/div&gt;
&lt;/div&gt;
&lt;div class="col-lg-6"&gt;
&lt;div class="card rounded-4 shadow-sm h-100"&gt;
&lt;div class="card-body p-3 p-lg-4"&gt;
&lt;div class="d-flex flex-wrap gap-2 align-items-center mb-2"&gt;
&lt;p&gt;&lt;span class="badge bg-danger"&gt;誤答例&lt;/span&gt;&lt;/p&gt;
&lt;h3 class="h6 fw-bold mb-0"&gt;途中まで合っているのに失点する&lt;/h3&gt;
&lt;/div&gt;
&lt;p class="mb-3"&gt;結論の書き方が問題の要求とずれているケースです。&lt;br /&gt;
理由を問われているのか、結果を問われているのかを、必ず最後に確認します。&lt;/p&gt;
&lt;div class="alert alert-success rounded-4 border border-success-subtle mb-0" role="alert"&gt;&lt;span class="badge bg-success me-2"&gt;直し方&lt;/span&gt;&lt;br /&gt;
最後に「問われているのは理由／結果／数値のどれか」を丸で囲んでから書き始めます。&lt;/div&gt;
&lt;/div&gt;
&lt;/div&gt;
&lt;/div&gt;
&lt;/div&gt;
&lt;/section&gt;
&lt;p&gt;&lt;!-- Section 5 --&gt;&lt;/p&gt;
&lt;section class="mb-5"&gt;
&lt;h2 id="s5" class="h4 fw-bold border-bottom pb-2 mb-3"&gt;家庭での回し方｜処理手順を定着させる週設計&lt;/h2&gt;
&lt;p&gt;家庭学習では、難問に挑むよりも&lt;strong&gt;処理手順を毎回同じ形で回す&lt;/strong&gt;ことを優先します。&lt;/p&gt;
&lt;div class="table-responsive"&gt;
&lt;table class="table table-bordered align-middle bg-white rounded-4 overflow-hidden"&gt;
&lt;thead class="table-success"&gt;
&lt;tr&gt;
&lt;th style="width: 28%;"&gt;曜日設計&lt;/th&gt;
&lt;th&gt;やること&lt;/th&gt;
&lt;th&gt;チェック&lt;/th&gt;
&lt;/tr&gt;
&lt;/thead&gt;
&lt;tbody&gt;
&lt;tr&gt;
&lt;th class="text-success"&gt;平日&lt;/th&gt;
&lt;td&gt;条件整理と図表の言語化（短時間で反復）&lt;/td&gt;
&lt;td&gt;「条件→図表」まで止まらず進めたか&lt;/td&gt;
&lt;/tr&gt;
&lt;tr&gt;
&lt;th class="text-success"&gt;週末&lt;/th&gt;
&lt;td&gt;結論まで含めた通し演習（型の確認）&lt;/td&gt;
&lt;td&gt;「結論の形」を最後に合わせられたか&lt;/td&gt;
&lt;/tr&gt;
&lt;/tbody&gt;
&lt;/table&gt;
&lt;/div&gt;
&lt;div class="alert alert-success rounded-4 border border-success-subtle" role="alert"&gt;チェックポイントは「正解したか」ではなく、「条件→図表→結論の順で処理できたか」です。&lt;/div&gt;
&lt;p class="mb-0"&gt;分野ごとの問題形式の違いは、&lt;br /&gt;
&lt;a class="link-success fw-bold" href="https://rika-quest.com/column/physics/"&gt;物理分野&lt;/a&gt;や&lt;br /&gt;
&lt;a class="link-success fw-bold" href="https://rika-quest.com/column/chemistry/"&gt;化学分野&lt;/a&gt;&lt;br /&gt;
の整理ページも参考になります。&lt;/p&gt;
&lt;/section&gt;
&lt;p&gt;&lt;!-- Section 6 --&gt;&lt;/p&gt;
&lt;section class="mb-5"&gt;
&lt;h2 id="s6" class="h4 fw-bold border-bottom pb-2 mb-3"&gt;FAQ｜用語を使えないときのよくある質問&lt;/h2&gt;
&lt;div class="rq-faq d-grid gap-3"&gt;
&lt;details&gt;
&lt;summary&gt;&lt;span class="badge bg-success rounded-pill flex-shrink-0"&gt;Q&lt;/span&gt;&lt;br /&gt;
暗記量を増やせば解けるようになりますか？&lt;/summary&gt;
&lt;div class="p-3"&gt;処理手順が曖昧なままでは、暗記量を増やしても効果は限定的です。まずは使い方を固定します。&lt;/div&gt;
&lt;/details&gt;
&lt;details&gt;
&lt;summary&gt;&lt;span class="badge bg-success rounded-pill flex-shrink-0"&gt;Q&lt;/span&gt;&lt;br /&gt;
図や表が多い問題が特に苦手です&lt;/summary&gt;
&lt;div class="p-3"&gt;数値や変化を言葉に直す練習が不足している可能性があります。&lt;/div&gt;
&lt;/details&gt;
&lt;details&gt;
&lt;summary&gt;&lt;span class="badge bg-success rounded-pill flex-shrink-0"&gt;Q&lt;/span&gt;&lt;br /&gt;
実験問題が読めません&lt;/summary&gt;
&lt;div class="p-3"&gt;条件整理の段階で止まっているケースが多く、&lt;br /&gt;
&lt;a class="link-success fw-bold" href="https://rika-quest.com/column/nayami-experiment-reading/"&gt;実験問題の読み取り整理&lt;/a&gt;&lt;br /&gt;
が参考になります。&lt;/div&gt;
&lt;/details&gt;
&lt;/div&gt;
&lt;/section&gt;
&lt;p&gt;&lt;!-- Section 7 --&gt;&lt;/p&gt;
&lt;section class="mb-4"&gt;
&lt;h2 id="s7" class="h4 fw-bold border-bottom pb-2 mb-3"&gt;次に読む｜関連ページと学習サポート&lt;/h2&gt;
&lt;div class="row g-3"&gt;
&lt;div class="col-lg-6"&gt;
&lt;div class="card rounded-4 shadow-sm h-100"&gt;
&lt;div class="card-body p-3 p-lg-4"&gt;
&lt;p class="fw-bold text-success mb-2"&gt;悩みHub・一覧へ&lt;/p&gt;
&lt;div class="list-group"&gt;&lt;a class="list-group-item list-group-item-action" href="https://rika-quest.com/column/science-nayami/"&gt;理科の悩み一覧（Hub）&lt;/a&gt;&lt;br /&gt;
&lt;a class="list-group-item list-group-item-action" href="https://rika-quest.com/column/"&gt;理科コラム一覧&lt;/a&gt;&lt;br /&gt;
&lt;a class="list-group-item list-group-item-action" href="https://rika-quest.com/ct/理科のコツ/"&gt;理科のコツ（カテゴリ）&lt;/a&gt;&lt;/div&gt;
&lt;/div&gt;
&lt;/div&gt;
&lt;/div&gt;
&lt;div class="col-lg-6"&gt;
&lt;div class="card rounded-4 shadow-sm h-100"&gt;
&lt;div class="card-body p-3 p-lg-4"&gt;
&lt;p class="fw-bold text-success mb-2"&gt;学習サポート（押し付けない案内）&lt;/p&gt;
&lt;p class="mb-3"&gt;用語は覚えているのに使えない状態が続く場合、学習の進め方そのものを整理する必要があります。&lt;/p&gt;
&lt;div class="d-flex flex-wrap gap-2"&gt;&lt;a class="btn btn-success px-4" href="https://rika-quest.com/kouza/"&gt;開講講座のご案内&lt;/a&gt;&lt;br /&gt;
&lt;a class="btn btn-outline-success px-4" href="https://rika-quest.com/inquiry/"&gt;お問い合わせ・学習相談&lt;/a&gt;&lt;/div&gt;
&lt;/div&gt;
&lt;/div&gt;
&lt;/div&gt;
&lt;/div&gt;
&lt;/section&gt;
&lt;/div&gt;
------</t>
  </si>
  <si>
    <t>以下のページは不自然なワードを使用しています。
これらを適切に自然な言葉に置き換えて下さい。
なお、本文の装飾や構造は絶対に変えないでください。
【対象ページURL】
https://dokkai-labo.tokyo/col_blog/kokugo-online-only/
【検出された不自然ワード】
- 崩れ
- 型
- 固定
- 手順
- 設計
- 整え
【本文】
------
&lt;div class="container my-4"&gt;
&lt;p&gt;&lt;!-- Hero / 導入部分 --&gt;&lt;/p&gt;
&lt;div class="card shadow-sm mb-4 border-0" style="background: linear-gradient(135deg, #4a148c, #006064); color: #fff;"&gt;
&lt;div class="card-body p-4"&gt;
&lt;div class="d-flex flex-wrap justify-content-between align-items-center mb-2"&gt;&lt;span class="badge bg-warning text-dark mb-2" style="font-size: 0.8rem;"&gt;中学受験国語／オンライン学習&lt;/span&gt;&lt;br /&gt;
&lt;span class="badge bg-light text-dark mb-2" style="font-size: 0.75rem;"&gt;オンラインだけで乗り切れるか&lt;/span&gt;&lt;/div&gt;
&lt;h1 class="card-title mb-3" style="font-size: 1.9rem; line-height: 1.5;"&gt;&lt;/h1&gt;
&lt;p class="card-text mb-3" style="font-size: 0.98rem;"&gt;「中学受験の国語、オンライン国語だけで最後までいけるのか」「集団塾に通わず、オンライン国語の個別指導だけで本当に大丈夫なのか」。&lt;br /&gt;
近年、こうしたご相談が明らかに増えています。通信環境が整い、国語専門塾のオンラインコースも増えたことで、&lt;br /&gt;
オンライン単独という選択肢は現実的なものになりました。&lt;/p&gt;
&lt;p class="card-text mb-0" style="font-size: 0.98rem;"&gt;一方で、オンライン国語は魔法の杖ではありません。オンラインだけで乗り切れるケースと、&lt;br /&gt;
通塾との併用が必要なケースには、はっきりとした違いがあります。本記事では、&lt;br /&gt;
オンラインだけで完結できる条件と、塾併用を検討した方がよい境界線を整理し、&lt;br /&gt;
どのようなタイプの子がオンライン単独に向いているかを具体的に解説します。&lt;/p&gt;
&lt;/div&gt;
&lt;/div&gt;
&lt;p&gt;&lt;!-- 導入の要約ボックス --&gt;&lt;/p&gt;
&lt;div class="row mb-4"&gt;
&lt;div class="col-md-8"&gt;
&lt;div class="alert alert-info mb-3"&gt;
&lt;p&gt;&lt;strong&gt;この記事で分かること&lt;/strong&gt;&lt;/p&gt;
&lt;ul class="mb-0 mt-2"&gt;
&lt;li&gt;中学受験国語をオンラインだけで乗り切れる条件とチェックポイント&lt;/li&gt;
&lt;li&gt;オンライン国語個別指導が力を発揮する場面と注意点&lt;/li&gt;
&lt;li&gt;オンライン単独と塾併用の境界線の考え方&lt;/li&gt;
&lt;li&gt;オンライン国語と相性の良い子どものタイプと家庭の役割&lt;/li&gt;
&lt;/ul&gt;
&lt;/div&gt;
&lt;/div&gt;
&lt;div class="col-md-4"&gt;
&lt;div class="card border-0 shadow-sm h-100"&gt;
&lt;div class="card-body p-3"&gt;
&lt;h2 class="h6 mb-2"&gt;結論のイメージ&lt;/h2&gt;
&lt;p class="mb-1" style="font-size: 0.9rem;"&gt;中学受験の国語は、条件さえ整えばオンライン単独でも十分に戦えます。ただし、&lt;/p&gt;
&lt;ul class="mb-1 ps-3" style="font-size: 0.9rem;"&gt;
&lt;li&gt;通信環境と手元カメラの活用&lt;/li&gt;
&lt;li&gt;家庭学習とオンライン指導の役割分担&lt;/li&gt;
&lt;li&gt;過去問と記述の扱い方&lt;/li&gt;
&lt;/ul&gt;
&lt;p class="mb-0" style="font-size: 0.9rem;"&gt;などを明確にしないと、不安だけが大きくなります。オンラインか通塾かではなく、&lt;br /&gt;
条件とお子さまのタイプで判断することが大切です。&lt;/p&gt;
&lt;/div&gt;
&lt;/div&gt;
&lt;/div&gt;
&lt;/div&gt;
&lt;p&gt;&lt;!-- 背景：なぜこの悩みが生まれるのか --&gt;&lt;/p&gt;
&lt;div class="card shadow-sm mb-4"&gt;
&lt;div class="card-body p-4"&gt;
&lt;h2 class="h4 mb-3 border-start ps-3" style="border-color: #4a148c;"&gt;この悩みが起きる背景&lt;/h2&gt;
&lt;h3 class="h5 mb-2"&gt;通塾前提のイメージが強く残っている&lt;/h3&gt;
&lt;p&gt;多くの保護者の方の頭の中には、いまだに次のような受験ロードマップが強く残っています。&lt;/p&gt;
&lt;ul&gt;
&lt;li&gt;四年生から大手塾に通い始める。&lt;/li&gt;
&lt;li&gt;五年生で演習量が大幅に増える。&lt;/li&gt;
&lt;li&gt;六年生で過去問と志望校別対策に入る。&lt;/li&gt;
&lt;/ul&gt;
&lt;p&gt;そのうえで、「国語は苦手だからオンライン国語の個別指導で補強しよう」という発想になりがちです。&lt;br /&gt;
ところが近年は、共働きで送迎が難しい、塾までの距離や交通費の負担が大きい、&lt;br /&gt;
国語専門塾が近くにないといった事情から、オンライン国語を軸にして受験を組み立てるご家庭も増えています。&lt;/p&gt;
&lt;p class="mb-0"&gt;このとき必ず出てくるのが、「オンラインだけで本当に最後まで戦えるのか」という不安です。&lt;br /&gt;
不安の正体を分解していくことが最初のステップになります。&lt;/p&gt;
&lt;h3 class="h5 mt-4 mb-2"&gt;子どもがつまずく典型パターン&lt;/h3&gt;
&lt;p&gt;オンラインか通塾かを考える前に、そもそも国語でどのようなつまずきが起きているのかを整理しておきましょう。&lt;br /&gt;
典型的なパターンは次の通りです。&lt;/p&gt;
&lt;div class="table-responsive mb-3"&gt;
&lt;table class="table table-bordered table-hover align-middle mb-0"&gt;
&lt;thead style="background-color: #f3e5f5;"&gt;
&lt;tr class="text-center"&gt;
&lt;th style="width: 30%;"&gt;場面&lt;/th&gt;
&lt;th style="width: 70%;"&gt;よくあるつまずき方&lt;/th&gt;
&lt;/tr&gt;
&lt;/thead&gt;
&lt;tbody&gt;
&lt;tr&gt;
&lt;td&gt;本文を読む段階&lt;/td&gt;
&lt;td&gt;段落ごとの要点が整理できず、感覚的な理解のまま次に進んでしまう。&lt;/td&gt;
&lt;/tr&gt;
&lt;tr&gt;
&lt;td&gt;設問を読む段階&lt;/td&gt;
&lt;td&gt;条件を細かく読まず、何となく本文を探し始めてしまう。&lt;/td&gt;
&lt;/tr&gt;
&lt;tr&gt;
&lt;td&gt;選択肢を選ぶ段階&lt;/td&gt;
&lt;td&gt;本文の根拠ではなく、「しっくりくるかどうか」で選んでしまう。&lt;/td&gt;
&lt;/tr&gt;
&lt;tr&gt;
&lt;td&gt;記述を書く段階&lt;/td&gt;
&lt;td&gt;材料集めと文章化がごちゃまぜになり、要素不足や感想文になってしまう。&lt;/td&gt;
&lt;/tr&gt;
&lt;tr&gt;
&lt;td&gt;過去問の復習&lt;/td&gt;
&lt;td&gt;丸付けと解答写しだけで終わり、間違いの原因が言語化されない。&lt;/td&gt;
&lt;/tr&gt;
&lt;/tbody&gt;
&lt;/table&gt;
&lt;/div&gt;
&lt;p&gt;これらは単純な学力不足というより、読解と記述の処理の仕組みが整っていないことから生じます。&lt;br /&gt;
オンラインでも対面でも、この処理手順が組み立てられないまま演習を重ねても、&lt;br /&gt;
読解力や記述力はなかなか安定しません。&lt;/p&gt;
&lt;h3 class="h5 mt-4 mb-2"&gt;どこで処理が止まっているのかを可視化する必要&lt;/h3&gt;
&lt;p&gt;国語の一問を解くとき、ざっくりと次の流れをたどります。&lt;/p&gt;
&lt;ol&gt;
&lt;li&gt;本文を段落ごとに読み、要点を押さえる。&lt;/li&gt;
&lt;li&gt;対比や言い換え、因果など重要なつながりに印を付ける。&lt;/li&gt;
&lt;li&gt;設問文を読み、何をどう聞かれているかを分解する。&lt;/li&gt;
&lt;li&gt;本文に戻り、答えの材料になりそうな部分を探す。&lt;/li&gt;
&lt;li&gt;選択肢を吟味する、または記述としてまとめる。&lt;/li&gt;
&lt;/ol&gt;
&lt;p&gt;つまずきの多くは、このどこかの段階で「止まる」「飛ばす」ことから起きています。&lt;br /&gt;
オンライン単独で乗り切れるかどうかは、この処理をどこまで細かく見取り、&lt;br /&gt;
修正していける環境が整っているかどうかで決まります。&lt;/p&gt;
&lt;h3 class="h5 mt-4 mb-2"&gt;具体例 オンラインだけで進めたが不安を感じるケース&lt;/h3&gt;
&lt;p&gt;例えば、次のようなご家庭をイメージしてみてください。&lt;/p&gt;
&lt;ul&gt;
&lt;li&gt;五年生の途中からオンライン国語の個別指導を週一回受講。&lt;/li&gt;
&lt;li&gt;漢字と語彙は家庭で市販ドリルを使ってコツコツ進めている。&lt;/li&gt;
&lt;li&gt;読解問題の正答率は少しずつ上がってきたが、記述がまだ不安定。&lt;/li&gt;
&lt;li&gt;六年生になり、「このままオンラインだけで大丈夫か」という不安が急に強まってきた。&lt;/li&gt;
&lt;/ul&gt;
&lt;p class="mb-0"&gt;このケースでは、オンラインだから不安というよりも、家庭学習とオンライン指導の役割分担、&lt;br /&gt;
過去問をどのタイミングでどれくらい扱うか、志望校別対策をいつから始めるかといった全体設計が&lt;br /&gt;
見えにくいことが不安の原因になっていることが多いです。&lt;/p&gt;
&lt;/div&gt;
&lt;/div&gt;
&lt;p&gt;&lt;!-- オンライン国語個別の強み --&gt;&lt;/p&gt;
&lt;div class="card shadow-sm mb-4"&gt;
&lt;div class="card-body p-4"&gt;
&lt;h2 class="h4 mb-3 border-start ps-3" style="border-color: #006064;"&gt;オンライン国語個別指導が効果を発揮する理由&lt;/h2&gt;
&lt;h3 class="h5 mb-2"&gt;手元カメラで思考のズレをその場で把握できる&lt;/h3&gt;
&lt;p&gt;オンライン国語の個別指導では、画面共有に加えて手元カメラでノートや問題集の書き込みを映します。&lt;br /&gt;
これにより、講師は次のような情報をリアルタイムで確認できます。&lt;/p&gt;
&lt;ul&gt;
&lt;li&gt;どの段落で線を引き始めるか。&lt;/li&gt;
&lt;li&gt;設問文のどの言葉に印を付けているか。&lt;/li&gt;
&lt;li&gt;選択肢をどの順番で読み、どこで迷っているか。&lt;/li&gt;
&lt;li&gt;記述を書くときに、どの文を見ながらペンを動かしているか。&lt;/li&gt;
&lt;/ul&gt;
&lt;p&gt;紙の答案だけでは分からない途中の思考のクセが、オンライン環境ではむしろ見えやすくなります。&lt;br /&gt;
この点は、オンライン国語の個別指導が対面に劣らないどころか、優位になる場合もあるポイントです。&lt;/p&gt;
&lt;h3 class="h5 mt-4 mb-2"&gt;本文と設問の往復動作の可視化&lt;/h3&gt;
&lt;p&gt;読解力アップに不可欠なのが、本文と設問の往復の習慣です。&lt;/p&gt;
&lt;ol&gt;
&lt;li&gt;設問で何を聞かれているかを確認する。&lt;/li&gt;
&lt;li&gt;本文に戻り、該当しそうな部分を読み直す。&lt;/li&gt;
&lt;li&gt;再び設問に戻り、条件や字数を確認する。&lt;/li&gt;
&lt;/ol&gt;
&lt;p&gt;オンライン国語の授業では、講師が画面上に矢印やマーカーを描き込みながら、&lt;br /&gt;
「ここでいったん設問に戻ろう」「この言葉と本文のこの部分が対応している」という動きを&lt;br /&gt;
視覚的に示すことができます。このルートを何度も目で追うことで、&lt;br /&gt;
お子さま自身も過去問や問題集を解くときに同じ動きを再現できるようになっていきます。&lt;/p&gt;
&lt;h3 class="h5 mt-4 mb-2"&gt;記述答案の書き換えと添削のリアルタイム性&lt;/h3&gt;
&lt;p&gt;記述指導は、オンライン国語の個別指導と非常に相性が良い分野です。&lt;/p&gt;
&lt;ul&gt;
&lt;li&gt;お子さまの答案をオンラインホワイトボードに映し出す。&lt;/li&gt;
&lt;li&gt;足りない要素や順番のズレを色分けして示す。&lt;/li&gt;
&lt;li&gt;どの部分を生かし、どこを本文の言葉に近づけるかを相談しながら修正する。&lt;/li&gt;
&lt;li&gt;最後にお子さま自身の手で完成版を書き直す。&lt;/li&gt;
&lt;/ul&gt;
&lt;p&gt;一方的に模範解答を見せるだけではなく、「この要素を足してもう一度自分で書き直してみよう」という&lt;br /&gt;
ステップまで行えるのがオンライン個別指導の強みです。記述の骨格をオンライン上で作り、&lt;br /&gt;
家庭で書き直しを繰り返すという形であれば、オンライン単独でも十分に記述力は鍛えられます。&lt;/p&gt;
&lt;h3 class="h5 mt-4 mb-2"&gt;過去問の扱いと段階的な補強&lt;/h3&gt;
&lt;p&gt;六年生以降に重要になる過去問演習でも、オンライン国語は力を発揮します。&lt;/p&gt;
&lt;ul&gt;
&lt;li&gt;家庭で時間を計って過去問を解く。&lt;/li&gt;
&lt;li&gt;オンライン授業で、その答案を共有しながら一問ずつ処理を巻き戻す。&lt;/li&gt;
&lt;li&gt;設問ごとに「なぜ間違えたか」を言語化する。&lt;/li&gt;
&lt;li&gt;同タイプの設問を別の学校や市販問題から選んで補強する。&lt;/li&gt;
&lt;/ul&gt;
&lt;p&gt;こうした流れをとれば、過去問一回ごとの学びの密度が上がり、「解いた年数」より&lt;br /&gt;
「一回あたりの学びの深さ」で勝負できるようになります。&lt;/p&gt;
&lt;p&gt;&lt;!-- 中央CTA: オンライン国語 個別指導 --&gt;&lt;/p&gt;
&lt;div class="card mt-4 border-0 shadow-sm" style="background: linear-gradient(135deg, #e3f2fd, #e8eaf6);"&gt;
&lt;div class="card-body p-3 p-md-4"&gt;
&lt;div class="row align-items-center"&gt;
&lt;div class="col-md-8"&gt;
&lt;h3 class="h6 mb-2"&gt;オンラインで国語を軸にしたいご家庭へ&lt;/h3&gt;
&lt;p class="mb-2" style="font-size: 0.95rem;"&gt;読解と記述の処理手順をオンライン上で可視化し、過去問まで一体的に扱っていくには、&lt;br /&gt;
授業中のノートと画面共有をもとに思考のプロセスから整えていくオンライン国語の個別指導が有力な選択肢になります。&lt;/p&gt;
&lt;p class="mb-0" style="font-size: 0.95rem;"&gt;中学受験国語をオンラインで体系的に整えたい方は、&lt;br /&gt;
&lt;a href="https://dokkai-labo.tokyo/kobetsuonline01/" target="_blank" rel="noopener"&gt;&lt;br /&gt;
オンライン国語 個別指導&lt;br /&gt;
&lt;/a&gt;&lt;br /&gt;
を一度ご確認ください。&lt;/p&gt;
&lt;/div&gt;
&lt;div class="col-md-4 text-md-end mt-3 mt-md-0"&gt;&lt;a class="btn btn-primary" href="https://dokkai-labo.tokyo/kobetsuonline01/" target="_blank" rel="noopener"&gt;&lt;br /&gt;
オンライン国語 個別指導を見る&lt;br /&gt;
&lt;/a&gt;&lt;/div&gt;
&lt;/div&gt;
&lt;/div&gt;
&lt;/div&gt;
&lt;/div&gt;
&lt;/div&gt;
&lt;p&gt;&lt;!-- 改善ステップ：オンライン単独で戦うための手順 --&gt;&lt;/p&gt;
&lt;div class="card shadow-sm mb-4"&gt;
&lt;div class="card-body p-4"&gt;
&lt;h2 class="h4 mb-3 border-start ps-3" style="border-color: #283593;"&gt;改善方法の実践ステップ オンライン単独で戦うための手順&lt;/h2&gt;
&lt;p&gt;ここからは、オンラインだけで乗り切れるかどうかを判断しつつ、&lt;br /&gt;
読解力と記述力を高めるための具体的なステップを三つに分けて整理します。&lt;/p&gt;
&lt;h3 class="h5 mt-3 mb-2"&gt;ステップ1 本文処理の改善&lt;/h3&gt;
&lt;p&gt;オンラインでも対面でも、国語の土台になるのは本文処理です。オンライン国語の授業で次の点を徹底し、&lt;br /&gt;
家庭学習でも同じ型を真似することが重要です。&lt;/p&gt;
&lt;ul&gt;
&lt;li&gt;段落ごとに一行の要点をメモする。&lt;/li&gt;
&lt;li&gt;対比や言い換え、因果など、重要なつながりに印を付ける。&lt;/li&gt;
&lt;li&gt;心情変化や筆者の主張など、マークの意味をあらかじめ決めておく。&lt;/li&gt;
&lt;/ul&gt;
&lt;p class="mb-0"&gt;画面共有で講師と一緒にマークを付け、その後家庭で同じやり方を繰り返すことで、&lt;br /&gt;
本文処理の型が少しずつ安定してきます。この型が一人で再現できるようになれば、&lt;br /&gt;
オンライン単独でも読解演習を進めやすくなります。&lt;/p&gt;
&lt;h3 class="h5 mt-4 mb-2"&gt;ステップ2 設問処理の改善&lt;/h3&gt;
&lt;p&gt;次に大切なのが設問処理です。オンライン個別指導では、設問文を一緒に読みながら、&lt;/p&gt;
&lt;ul&gt;
&lt;li&gt;何を聞かれているか。&lt;/li&gt;
&lt;li&gt;どこから答えるか。&lt;/li&gt;
&lt;li&gt;どのような形で答えるか。&lt;/li&gt;
&lt;/ul&gt;
&lt;p&gt;という点を分解していきます。例えば、&lt;/p&gt;
&lt;div class="alert alert-secondary"&gt;&lt;strong&gt;例&lt;/strong&gt;&lt;br /&gt;
「本文中の筆者の考えがよく表れている一文を三十字以内で書き抜きなさい」&lt;/div&gt;
&lt;p&gt;であれば、&lt;/p&gt;
&lt;ul&gt;
&lt;li&gt;筆者の考え。&lt;/li&gt;
&lt;li&gt;本文中。&lt;/li&gt;
&lt;li&gt;三十字以内で書き抜く。&lt;/li&gt;
&lt;/ul&gt;
&lt;p class="mb-0"&gt;という三つの条件に分けられます。オンラインの画面で色分けして示し、&lt;br /&gt;
家庭でも同じ分解を行う習慣が定着すれば、条件読みの精度が上がり、&lt;br /&gt;
オンライン単独でも設問処理を安定させやすくなります。&lt;/p&gt;
&lt;h3 class="h5 mt-4 mb-2"&gt;ステップ3 記述改善&lt;/h3&gt;
&lt;p&gt;記述力の改善には、オンライン個別指導と家庭学習の役割分担が欠かせません。&lt;/p&gt;
&lt;div class="table-responsive mb-3"&gt;
&lt;table class="table table-bordered align-middle mb-0"&gt;
&lt;thead style="background-color: #e8eaf6;"&gt;
&lt;tr class="text-center"&gt;
&lt;th style="width: 50%;"&gt;オンライン授業で行いたいこと&lt;/th&gt;
&lt;th style="width: 50%;"&gt;家庭学習で行いたいこと&lt;/th&gt;
&lt;/tr&gt;
&lt;/thead&gt;
&lt;tbody&gt;
&lt;tr&gt;
&lt;td&gt;
&lt;ul class="mb-0 ps-3"&gt;
&lt;li&gt;材料の抜き出し方と要素の整理。&lt;/li&gt;
&lt;li&gt;主語と述語をそろえ、論理の流れを整える指導。&lt;/li&gt;
&lt;li&gt;典型的な崩れ方の確認と修正の仕方の指導。&lt;/li&gt;
&lt;/ul&gt;
&lt;/td&gt;
&lt;td&gt;
&lt;ul class="mb-0 ps-3"&gt;
&lt;li&gt;授業で直した答案を翌日以降にもう一度書き直す。&lt;/li&gt;
&lt;li&gt;ビフォーアフターの答案を並べて読み比べる。&lt;/li&gt;
&lt;li&gt;自分用のチェックリストを作り、次の記述で意識する。&lt;/li&gt;
&lt;/ul&gt;
&lt;/td&gt;
&lt;/tr&gt;
&lt;/tbody&gt;
&lt;/table&gt;
&lt;/div&gt;
&lt;p class="mb-0"&gt;典型的な崩れ方としては、感想で終わる、要素が一つしか入っていない、主語が曖昧で誰のことか分からない、&lt;br /&gt;
などがあります。こうしたパターンをオンラインの場で何度も指摘してもらい、家庭で&lt;br /&gt;
自分用のチェックリストとして使えるようになれば、オンライン単独でも記述の骨格は十分に鍛えられます。&lt;/p&gt;
&lt;/div&gt;
&lt;/div&gt;
&lt;p&gt;&lt;!-- 家庭でできるフォローと役割分担 --&gt;&lt;/p&gt;
&lt;div class="card shadow-sm mb-4"&gt;
&lt;div class="card-body p-4"&gt;
&lt;h2 class="h4 mb-3 border-start ps-3" style="border-color: #006064;"&gt;家庭でできるフォローと役割分担&lt;/h2&gt;
&lt;p&gt;オンラインだけで中学受験の国語を乗り切る場合、家庭の役割はより重要になります。&lt;br /&gt;
特に語彙と漢字、音読、過去問管理の三つは、家庭で担うことでオンライン授業の効果を大きく高められます。&lt;/p&gt;
&lt;div class="table-responsive mb-3"&gt;
&lt;table class="table table-bordered align-middle mb-0"&gt;
&lt;thead style="background-color: #e0f2f1;"&gt;
&lt;tr class="text-center"&gt;
&lt;th style="width: 40%;"&gt;家庭で担いやすい学習&lt;/th&gt;
&lt;th style="width: 60%;"&gt;オンライン個別に任せたい学習&lt;/th&gt;
&lt;/tr&gt;
&lt;/thead&gt;
&lt;tbody&gt;
&lt;tr&gt;
&lt;td&gt;
&lt;ul class="mb-0 ps-3"&gt;
&lt;li&gt;漢字ドリルと語彙テキストの反復。&lt;/li&gt;
&lt;li&gt;本文や模範記述の音読。&lt;/li&gt;
&lt;li&gt;過去問の実施と答案の保管。&lt;/li&gt;
&lt;/ul&gt;
&lt;/td&gt;
&lt;td&gt;
&lt;ul class="mb-0 ps-3"&gt;
&lt;li&gt;本文の読み方と設問処理の型作り。&lt;/li&gt;
&lt;li&gt;記述答案のビフォーアフター添削。&lt;/li&gt;
&lt;li&gt;過去問の解き方と弱点分析。&lt;/li&gt;
&lt;/ul&gt;
&lt;/td&gt;
&lt;/tr&gt;
&lt;/tbody&gt;
&lt;/table&gt;
&lt;/div&gt;
&lt;p&gt;語彙や漢字は、まとまった時間よりも毎日の少しずつが大切な領域です。&lt;br /&gt;
ここは家庭学習の強みを生かし、オンラインの授業では一対一の対話が必要な読解力と記述力の指導に時間を集中させることで、&lt;br /&gt;
同じ授業料から得られる学びの量は大きく変わってきます。&lt;/p&gt;
&lt;p class="mb-0"&gt;説明文や論説文の読みが不安な場合は、構成や論理の流れを整理した解説記事を親子で共有しておくと、&lt;br /&gt;
オンライン授業での説明がより入ってきやすくなります。例えば、&lt;br /&gt;
&lt;a href="https://dokkai-labo.tokyo/setsumeibun/" target="_blank" rel="noopener"&gt;&lt;br /&gt;
説明文講座&lt;br /&gt;
&lt;/a&gt;&lt;br /&gt;
のようなページを併用しながら、家庭でのフォローを整えていくとよいでしょう。&lt;/p&gt;
&lt;/div&gt;
&lt;/div&gt;
&lt;p&gt;&lt;!-- どんな子に向いているか --&gt;&lt;/p&gt;
&lt;div class="card shadow-sm mb-4"&gt;
&lt;div class="card-body p-4"&gt;
&lt;h2 class="h4 mb-3 border-start ps-3" style="border-color: #4a148c;"&gt;どんな子にオンライン国語が相性が良いか&lt;/h2&gt;
&lt;p&gt;オンラインだけで中学受験の国語を乗り切れるかどうかは、お子さまのタイプにも左右されます。&lt;br /&gt;
ここでは、オンライン国語の個別指導との相性が特に良いタイプを整理します。&lt;/p&gt;
&lt;h3 class="h5 mt-2 mb-2"&gt;完全1対1の環境で力を発揮しやすい子&lt;/h3&gt;
&lt;ul&gt;
&lt;li&gt;集団塾では質問しづらい。&lt;/li&gt;
&lt;li&gt;大勢の前で当てられると緊張して本来の力が出しにくい。&lt;/li&gt;
&lt;/ul&gt;
&lt;p&gt;こうしたお子さまにとって、オンライン国語の個別指導は、自分のペースでじっくり考え、&lt;br /&gt;
話すことができる場になります。このタイプは、オンライン単独でも十分に力を伸ばしやすいグループです。&lt;/p&gt;
&lt;h3 class="h5 mt-3 mb-2"&gt;考える過程の可視化が必要な子&lt;/h3&gt;
&lt;ul&gt;
&lt;li&gt;正答率はそれなりだが、記述だけ急に点数が落ちる。&lt;/li&gt;
&lt;li&gt;模試の国語の偏差値が回ごとに大きくぶれる。&lt;/li&gt;
&lt;/ul&gt;
&lt;p&gt;このタイプのお子さまは、解いている途中のノートや線の引き方、設問の読み方を見なければ本当の弱点が見えません。&lt;br /&gt;
手元カメラと画面共有が使えるオンライン国語の個別指導は、まさにこのタイプに向いています。&lt;/p&gt;
&lt;h3 class="h5 mt-3 mb-2"&gt;漢字と語彙を家庭で進められる子&lt;/h3&gt;
&lt;p&gt;漢字や語彙の暗記に抵抗感が少なく、自分でコツコツ進められる子は、&lt;br /&gt;
オンライン国語の授業時間を読解と記述に集中させることができます。&lt;br /&gt;
このタイプは、オンライン単独の中学受験国語との相性が良く、授業一回あたりの伸びが大きくなりやすいと言えます。&lt;/p&gt;
&lt;h3 class="h5 mt-3 mb-2"&gt;集団塾で伸び悩んでいる子&lt;/h3&gt;
&lt;p&gt;集団塾の解説を聞くとその場では分かった気がするものの、&lt;/p&gt;
&lt;ul&gt;
&lt;li&gt;テストになると同じパターンの問題でミスを繰り返す。&lt;/li&gt;
&lt;li&gt;模試の結果が安定しない。&lt;/li&gt;
&lt;/ul&gt;
&lt;p class="mb-0"&gt;というお子さまにとって、オンライン国語専門塾や個別指導をメインに据えた方が、&lt;br /&gt;
合格までの総費用を抑えられる場合もあります。算数や理科、社会とのバランスを見ながら、&lt;br /&gt;
国語だけオンライン単独にするのか、他教科との併用にするのかを検討するとよいでしょう。&lt;/p&gt;
&lt;/div&gt;
&lt;/div&gt;
&lt;p&gt;&lt;!-- まとめ ＋ 最終CTA --&gt;&lt;/p&gt;
&lt;div class="card shadow-sm mb-4 border-0" style="background: linear-gradient(135deg, #0d47a1, #1976d2); color: #fff;"&gt;
&lt;div class="card-body p-4"&gt;
&lt;h2 class="h5 mb-3"&gt;まとめ 中学受験国語をオンラインだけで乗り切るために&lt;/h2&gt;
&lt;p class="mb-2" style="font-size: 0.96rem;"&gt;中学受験の国語は、条件さえ整えばオンラインだけでも十分に乗り切れる教科です。&lt;br /&gt;
通信環境と手元カメラの活用、本文と設問処理の型作り、記述添削と過去問の扱い方、&lt;br /&gt;
そして語彙と漢字、音読や過去問管理を家庭で担うという役割分担が鍵になります。&lt;/p&gt;
&lt;p class="mb-3" style="font-size: 0.96rem;"&gt;オンライン単独で完結できるケースと、塾併用が望ましいケースの境界線を意識しながら、&lt;br /&gt;
わが子にとって最も費用対効果の良い学び方を選んでいただければと思います。&lt;/p&gt;
&lt;div class="d-flex flex-wrap justify-content-between align-items-center"&gt;
&lt;p class="mb-3 mb-md-0" style="font-size: 0.96rem;"&gt;中学受験国語の読解力や記述力をオンラインで本格的に整えたい方は、&lt;br /&gt;
読解と記述を一体として扱う&lt;br /&gt;
&lt;a class="text-warning fw-bold" href="https://dokkai-labo.tokyo/kobetsuonline01/" target="_blank" rel="noopener"&gt;&lt;br /&gt;
オンライン国語 個別指導&lt;br /&gt;
&lt;/a&gt;&lt;br /&gt;
も参考にしつつ、ご家庭に合った形を検討してみてください。&lt;/p&gt;
&lt;/div&gt;
&lt;/div&gt;
&lt;/div&gt;
&lt;/div&gt;
&lt;div class="alert alert-primary p-3 mt-4" role="alert"&gt;
&lt;p class="mb-2"&gt;&lt;strong&gt;「いつか上がるはず」という淡い期待が、不合格の引き金を引きます。&lt;/strong&gt;&lt;/p&gt;
&lt;p class="mb-1"&gt;自己流の読解が固定化されると、記述での減点が止まらなくなり、入試本番の合計点に跳ね返る致命的な結果を招きます。&lt;/p&gt;
&lt;p class="mb-3"&gt;点数が伸び悩む最大の要因は、解答に至るまでの判断軸の未固定にあります。&lt;/p&gt;
&lt;div class="d-grid gap-2"&gt;&lt;a class="btn btn-primary btn-lg" href="https://dokkai-labo.tokyo/reading-lesson/"&gt;合格力を叩き込むオンライン個別指導はこちら&lt;/a&gt;&lt;br /&gt;
&lt;a class="btn btn-outline-primary btn-lg" href="https://dokkai-labo.tokyo/policy/"&gt;読解ラボの指導方針を詳しく知る&lt;/a&gt;&lt;/div&gt;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t>
  </si>
  <si>
    <t>以下のページは不自然なワードを使用しています。
これらを適切に自然な言葉に置き換えて下さい。
なお、本文の装飾や構造は絶対に変えないでください。
【対象ページURL】
https://eigo-rewrite.com/column/stage2-lesson6-1/
【検出された不自然ワード】
- 手順
- 最短
- 内部リンク
【本文】
------
&lt;p&gt;&lt;iframe title="YouTube video player" src="https://www.youtube.com/embed/bz2sh3cL9oY" width="560" height="315" frameborder="0" allowfullscreen="allowfullscreen"&gt;&lt;span data-mce-type="bookmark" style="display: inline-block; width: 0px; overflow: hidden; line-height: 0;" class="mce_SELRES_start"&gt;&lt;/span&gt;&lt;/iframe&gt;&lt;/p&gt;
&lt;p&gt;NEW TREASURE STAGE2 の文法事項・Lesson一覧の全体像は、&lt;strong&gt;&lt;a href="https://eigo-rewrite.com/column/hub_stage2/"&gt;NEW TREASURE STAGE2｜中2英文法 総括＋Lesson一覧（全体像はこちら）&lt;/a&gt;&lt;/strong&gt;で確認できます。&lt;br /&gt;
この Lesson では &lt;strong&gt;受動態&lt;/strong&gt; という単元が登場します。受動態とは、「〜される」という意味にするために、文の語順を入れ替えたり、動詞の形を変えたりする単元です。&lt;/p&gt;
&lt;h2&gt;このページで分かること（最短まとめ）&lt;/h2&gt;
&lt;ul&gt;
&lt;li&gt;受動態の基本：&lt;strong&gt;「〜される／〜された」&lt;/strong&gt;を作る文の形&lt;/li&gt;
&lt;li&gt;作り方は&lt;strong&gt;3手順&lt;/strong&gt;：①目的語を主語へ ②be動詞＋過去分詞 ③必要なときだけby＋行為者&lt;/li&gt;
&lt;li&gt;&lt;strong&gt;byは省略できる&lt;/strong&gt;（人々・みんな など、行為者が明らかなとき）&lt;/li&gt;
&lt;li&gt;否定文・疑問文は&lt;strong&gt;be動詞のルールと同じ&lt;/strong&gt;&lt;/li&gt;
&lt;li&gt;助動詞つき（canなど）は&lt;strong&gt;助動詞はそのまま&lt;/strong&gt;＋&lt;strong&gt;be＋過去分詞&lt;/strong&gt;&lt;/li&gt;
&lt;/ul&gt;
&lt;h2&gt;受動態とは（「〜される」をどう作る？）&lt;/h2&gt;
&lt;p&gt;能動態（「〜が〜する」）の文を、受動態（「〜が〜される」）として言い直すと、&lt;strong&gt;主語・動詞の形・（必要なら）by&lt;/strong&gt;が変わります。まずは、次の例でイメージをつかみましょう。&lt;/p&gt;
&lt;p&gt;&lt;img decoding="async" fetchpriority="high" class="alignnone wp-image-677" src="https://eigo-rewrite.com/wp-content/uploads/2023/08/%E3%82%B9%E3%83%A9%E3%82%A4%E3%83%89%E7%94%A8-3-300x169.jpg" alt="受動態の作り方スライド - Columbus discovered America を America was discovered by Columbus に変換する例" width="691" height="389" /&gt;&lt;/p&gt;
&lt;h3&gt;受動態にすると何が変わるか（主語・動詞・by）&lt;/h3&gt;
&lt;ul&gt;
&lt;li&gt;&lt;strong&gt;主語&lt;/strong&gt;：元の文の&lt;strong&gt;目的語&lt;/strong&gt;を前に出す（ここが最重要）&lt;/li&gt;
&lt;li&gt;&lt;strong&gt;動詞&lt;/strong&gt;：&lt;strong&gt;be動詞＋過去分詞（Vpp）&lt;/strong&gt;にする（時制・単数複数に合わせる）&lt;/li&gt;
&lt;li&gt;&lt;strong&gt;by&lt;/strong&gt;：行為者（誰がしたか）を言いたいときだけ付ける（省略できることも多い）&lt;/li&gt;
&lt;/ul&gt;
&lt;h2&gt;受動態の作り方3手順（ここが本体）&lt;/h2&gt;
&lt;p&gt;「be動詞＋過去分詞」だけを暗記してしまうと、&lt;span style="color: #ff0000;"&gt;&lt;strong&gt;主語の取り違え&lt;/strong&gt;&lt;/span&gt;が起きやすいです。安全のために、&lt;span style="color: #ff0000;"&gt;&lt;strong&gt;3手順&lt;/strong&gt;&lt;/span&gt;で作る流れを押さえてください。&lt;/p&gt;
&lt;h3&gt;手順1 目的語を主語にする（主語の取り違え注意）&lt;/h3&gt;
&lt;p&gt;まず、元の文の&lt;strong&gt;目的語&lt;/strong&gt;（「〜を」にあたる部分）を、受動態の文の先頭に置きます。&lt;br /&gt;
例文でいうと、目的語は &lt;strong&gt;America&lt;/strong&gt; なので、まずは &lt;strong&gt;America&lt;/strong&gt; を主語にします。&lt;/p&gt;
&lt;p&gt;&lt;strong&gt;これをやらないで&lt;/strong&gt;いきなり &lt;code&gt;Columbus was discovered&lt;/code&gt; とすると、「コロンブスが発見された」になってしまい、意味がズレます。&lt;/p&gt;
&lt;h3&gt;手順2 be動詞＋過去分詞（時制に合わせる）&lt;/h3&gt;
&lt;p&gt;次に、動詞を &lt;strong&gt;be動詞＋過去分詞&lt;/strong&gt; にします。&lt;br /&gt;
このとき、元の文が過去なら be動詞も過去（&lt;strong&gt;was / were&lt;/strong&gt;）に合わせます。現在なら（&lt;strong&gt;is / are&lt;/strong&gt;）のように合わせます。&lt;/p&gt;
&lt;p&gt;ここで出てくる&lt;strong&gt;&lt;span style="color: #0000ff;"&gt;過去分詞&lt;/span&gt;&lt;/strong&gt;は、規則動詞なら -ed で作れますが、不規則動詞は形が変わります（後でまとめます）。&lt;/p&gt;
&lt;h3&gt;手順3 by＋行為者（必要なときだけ）&lt;/h3&gt;
&lt;p&gt;最後に、行為者（誰がしたか）をはっきり書きたいときは、文末に &lt;strong&gt;by＋行為者&lt;/strong&gt; を置きます。&lt;br /&gt;
この例なら &lt;code&gt;by Columbus&lt;/code&gt; です。&lt;/p&gt;
&lt;p&gt;&lt;!--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href="https://eigo-rewrite.com/toritsu/"&gt;詳細を見る&lt;/a&gt;&lt;/p&gt;
&lt;/div&gt;
&lt;/div&gt;
&lt;p&gt;&lt;strong&gt;第1手順で前に出す。&lt;/strong&gt;&lt;br /&gt;
&lt;strong&gt;第2手順で「be動詞 + 過去分詞」&lt;/strong&gt;&lt;br /&gt;
&lt;strong&gt;第3手順で “by Columbus” の形で「誰々によって」&lt;/strong&gt;&lt;/p&gt;
&lt;p&gt;この①〜③の手順を意識して、文法問題集などで「受動態を作る」練習をしてみてください。&lt;/p&gt;
&lt;h2&gt;過去分詞の確認（規則・不規則／覚え方）&lt;/h2&gt;
&lt;p&gt;受動態の「〜される／〜された」は、&lt;strong&gt;be動詞＋過去分詞&lt;/strong&gt;で作ります。&lt;br /&gt;
規則動詞は -ed でOKですが、不規則動詞は過去分詞も形が変わります。&lt;/p&gt;
&lt;ul&gt;
&lt;li&gt;規則動詞：&lt;code&gt;discover – discovered – discovered&lt;/code&gt;&lt;/li&gt;
&lt;li&gt;不規則動詞：&lt;code&gt;speak – spoke – spoken&lt;/code&gt;（過去分詞が &lt;code&gt;spoken&lt;/code&gt; になる）&lt;/li&gt;
&lt;/ul&gt;
&lt;p&gt;不規則動詞は、教科書に出てきたものを一つずつ、&lt;code&gt;speak / spoke / spoken&lt;/code&gt; のように&lt;strong&gt;原形→過去形→過去分詞&lt;/strong&gt;で音読して覚えていきましょう。&lt;/p&gt;
&lt;h2&gt;byを省略するのはどんなとき？&lt;/h2&gt;
&lt;p&gt;by は「誰によって」を表しますが、行為者が&lt;strong&gt;特定できない／特定する必要がない／文脈で明らか&lt;/strong&gt;なときは、省略されることが多いです。&lt;/p&gt;
&lt;p&gt;&lt;img decoding="async" class="alignnone wp-image-679" src="https://eigo-rewrite.com/wp-content/uploads/2023/08/IMG_2048-300x52.jpg" sizes="(max-width: 646px) 100vw, 646px" srcset="https://eigo-rewrite.com/wp-content/uploads/2023/08/IMG_2048-300x52.jpg 300w, https://eigo-rewrite.com/wp-content/uploads/2023/08/IMG_2048-1024x177.jpg 1024w, https://eigo-rewrite.com/wp-content/uploads/2023/08/IMG_2048-768x133.jpg 768w, https://eigo-rewrite.com/wp-content/uploads/2023/08/IMG_2048.jpg 1200w" alt="受動態の例文 - Coffee is drunk all over the world (コーヒーは世界中で飲まれる)" width="646" height="112" /&gt;&lt;/p&gt;
&lt;p&gt;&lt;code&gt;Coffee is drunk all over the world.&lt;/code&gt;&lt;br /&gt;
「世界中で飲まれている」行為者は、漠然とした&lt;span style="color: #0000ff;"&gt;&lt;strong&gt;「全員／人々／皆」&lt;/strong&gt;&lt;/span&gt;なので、&lt;code&gt;by people&lt;/code&gt; などは&lt;strong&gt;わざわざ書かない&lt;/strong&gt;のが自然です。&lt;/p&gt;
&lt;p&gt;&lt;img decoding="async" loading="lazy" class="alignnone wp-image-680" src="https://eigo-rewrite.com/wp-content/uploads/2023/08/IMG_2048-1-300x37.jpg" sizes="(max-width: 657px) 100vw, 657px" srcset="https://eigo-rewrite.com/wp-content/uploads/2023/08/IMG_2048-1-300x37.jpg 300w, https://eigo-rewrite.com/wp-content/uploads/2023/08/IMG_2048-1-1024x126.jpg 1024w, https://eigo-rewrite.com/wp-content/uploads/2023/08/IMG_2048-1-768x95.jpg 768w, https://eigo-rewrite.com/wp-content/uploads/2023/08/IMG_2048-1.jpg 1200w" alt="受動態の例文 - Paper cups are used in many coffee shops (紙コップは多くのコーヒーショップで使われている)" width="657" height="81" /&gt;&lt;/p&gt;
&lt;p&gt;&lt;code&gt;Paper cups are used in many coffee shops.&lt;/code&gt;&lt;br /&gt;
コーヒーショップで使うのは店員さんやお客さんで&lt;strong&gt;明らか&lt;/strong&gt;なので、ここも by 以下は省略されます。&lt;/p&gt;
&lt;h2&gt;否定文の作り方（be動詞のルールでOK）&lt;/h2&gt;
&lt;p&gt;受動態は be動詞を使うので、否定文・疑問文の作り方は、&lt;strong&gt;be動詞の文と同じ&lt;/strong&gt;です。&lt;/p&gt;
&lt;p&gt;&lt;img decoding="async" loading="lazy" class="alignnone wp-image-681" src="https://eigo-rewrite.com/wp-content/uploads/2023/08/IMG_2048-2-300x37.jpg" sizes="(max-width: 657px) 100vw, 657px" srcset="https://eigo-rewrite.com/wp-content/uploads/2023/08/IMG_2048-2-300x37.jpg 300w, https://eigo-rewrite.com/wp-content/uploads/2023/08/IMG_2048-2-1024x126.jpg 1024w, https://eigo-rewrite.com/wp-content/uploads/2023/08/IMG_2048-2-768x95.jpg 768w, https://eigo-rewrite.com/wp-content/uploads/2023/08/IMG_2048-2.jpg 1200w" alt="受動態の否定文 - English is not spoken in this area (この地域では英語は話されていない)" width="657" height="81" /&gt;&lt;/p&gt;
&lt;p&gt;&lt;code&gt;English is not spoken in this area.&lt;/code&gt;&lt;br /&gt;
&lt;code&gt;not&lt;/code&gt; が入っているので否定文です。形としては、&lt;strong&gt;be動詞 + not + 過去分詞（Vpp）&lt;/strong&gt;です。ここも行為者（この地域の人々）は明らかなので、by 以下は省略されています。&lt;/p&gt;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&lt;h2&gt;疑問文の作り方（答え方：it / they）&lt;/h2&gt;
&lt;p&gt;疑問文も同じで、&lt;strong&gt;be動詞を文頭に出す&lt;/strong&gt;だけで作れます。答えるときは、主語が単数か複数かに注意します。&lt;/p&gt;
&lt;p&gt;&lt;img decoding="async" loading="lazy" class="alignnone wp-image-682" src="https://eigo-rewrite.com/wp-content/uploads/2023/08/IMG_2049-300x58.jpg" sizes="(max-width: 797px) 100vw, 797px" srcset="https://eigo-rewrite.com/wp-content/uploads/2023/08/IMG_2049-300x58.jpg 300w, https://eigo-rewrite.com/wp-content/uploads/2023/08/IMG_2049-1024x196.jpg 1024w, https://eigo-rewrite.com/wp-content/uploads/2023/08/IMG_2049-768x147.jpg 768w, https://eigo-rewrite.com/wp-content/uploads/2023/08/IMG_2049.jpg 1200w" alt="受動態の疑問文 - Are Japanese comic books read in New York? (日本の漫画はニューヨークで読まれていますか？)" width="797" height="154" /&gt;&lt;/p&gt;
&lt;p&gt;&lt;code&gt;Are Japanese comic books read in New York?&lt;/code&gt;&lt;br /&gt;
この場合、主語は &lt;code&gt;comic books&lt;/code&gt; で複数です。&lt;br /&gt;
なので答えは、&lt;code&gt;Yes, they are.&lt;/code&gt; / &lt;code&gt;No, they aren't.&lt;/code&gt; のように &lt;strong&gt;they&lt;/strong&gt; を使います（「もの」でも複数なら they）。&lt;/p&gt;
&lt;p&gt;&lt;span style="color: #ff00ff;"&gt;&lt;strong&gt;単数・複数&lt;/strong&gt;&lt;/span&gt;にさえ注意すれば、受け答えも be動詞の疑問文と同じ感覚で大丈夫です。&lt;/p&gt;
&lt;h2&gt;助動詞を伴う受動態（can be＋過去分詞）&lt;/h2&gt;
&lt;p&gt;最後に、教科書の後半に出てくる「助動詞つき」の受動態です。ここは少し厄介に感じやすいですが、基本は手順通りです。&lt;/p&gt;
&lt;p&gt;&lt;img decoding="async" loading="lazy" class="alignnone wp-image-683" src="https://eigo-rewrite.com/wp-content/uploads/2023/08/IMG_2049-1-300x73.jpg" sizes="(max-width: 674px) 100vw, 674px" srcset="https://eigo-rewrite.com/wp-content/uploads/2023/08/IMG_2049-1-300x73.jpg 300w, https://eigo-rewrite.com/wp-content/uploads/2023/08/IMG_2049-1-1024x249.jpg 1024w, https://eigo-rewrite.com/wp-content/uploads/2023/08/IMG_2049-1-768x187.jpg 768w, https://eigo-rewrite.com/wp-content/uploads/2023/08/IMG_2049-1.jpg 1200w" alt="助動詞を伴う受動態 - These e-books can be downloaded for free (これらの電子書籍は無料でダウンロード可能)" width="674" height="164" /&gt;&lt;/p&gt;
&lt;p&gt;元の能動態のイメージは次のようになります：&lt;br /&gt;
&lt;code&gt;We can download these e-books for free.&lt;/code&gt;&lt;/p&gt;
&lt;p&gt;第1手順：目的語 &lt;code&gt;these e-books&lt;/code&gt; を主語にします。&lt;/p&gt;
&lt;p&gt;次がポイントです。&lt;span style="color: #ff00ff;"&gt;&lt;strong&gt;can&lt;/strong&gt;&lt;/span&gt; のような助動詞があるときは、&lt;span style="color: #ff0000;"&gt;&lt;strong&gt;助動詞は何も変えずそのまま&lt;/strong&gt;&lt;/span&gt;残します。&lt;/p&gt;
&lt;h3&gt;can downloaded がダメな理由&lt;/h3&gt;
&lt;p&gt;&lt;code&gt;can&lt;/code&gt; の直後は&lt;strong&gt;動詞の原形&lt;/strong&gt;が来るルールです。&lt;br /&gt;
だから &lt;code&gt;can downloaded&lt;/code&gt; とすると、助動詞の後に原形ではない形が来てしまい不自然になります。&lt;/p&gt;
&lt;p&gt;受動態にしたいので、助動詞の後ろに &lt;strong&gt;be + 過去分詞&lt;/strong&gt; を置きます。ここでの &lt;code&gt;be&lt;/code&gt; は &lt;span style="color: #ff0000;"&gt;&lt;strong&gt;be動詞の原形（be）&lt;/strong&gt;&lt;/span&gt; です（is/are ではありません）。&lt;/p&gt;
&lt;p&gt;よって、正しい形は次の通りです：&lt;br /&gt;
&lt;code&gt;These e-books can be downloaded for free.&lt;/code&gt;&lt;/p&gt;
&lt;p&gt;&lt;!-- 追記ブロック：露出拡大用（be動詞の選び方／ミス対策／書き換え手順） --&gt;&lt;/p&gt;
&lt;h2&gt;be動詞はどれを選ぶ（is/are/was/were）&lt;/h2&gt;
&lt;p&gt;受動態は &lt;strong&gt;be動詞&lt;/strong&gt; を使うので、ここがズレると一気に失点します。決め方は2つだけです。&lt;/p&gt;
&lt;ul&gt;
&lt;li&gt;&lt;strong&gt;時制&lt;/strong&gt;：現在なら &lt;strong&gt;is/are&lt;/strong&gt;、過去なら &lt;strong&gt;was/were&lt;/strong&gt;&lt;/li&gt;
&lt;li&gt;&lt;strong&gt;単数・複数&lt;/strong&gt;：単数なら &lt;strong&gt;is/was&lt;/strong&gt;、複数なら &lt;strong&gt;are/were&lt;/strong&gt;&lt;/li&gt;
&lt;/ul&gt;
&lt;table style="border-collapse: collapse; width: 100%; margin-top: 8px;"&gt;
&lt;thead style="background-color: #f2f2f2;"&gt;
&lt;tr&gt;
&lt;th style="padding: 8px; border: 1px solid #000;"&gt;&lt;/th&gt;
&lt;th style="padding: 8px; border: 1px solid #000;"&gt;単数&lt;/th&gt;
&lt;th style="padding: 8px; border: 1px solid #000;"&gt;複数&lt;/th&gt;
&lt;/tr&gt;
&lt;/thead&gt;
&lt;tbody&gt;
&lt;tr&gt;
&lt;td style="padding: 8px; border: 1px solid #000;"&gt;現在&lt;/td&gt;
&lt;td style="padding: 8px; border: 1px solid #000;"&gt;&lt;strong&gt;is&lt;/strong&gt;&lt;/td&gt;
&lt;td style="padding: 8px; border: 1px solid #000;"&gt;&lt;strong&gt;are&lt;/strong&gt;&lt;/td&gt;
&lt;/tr&gt;
&lt;tr&gt;
&lt;td style="padding: 8px; border: 1px solid #000;"&gt;過去&lt;/td&gt;
&lt;td style="padding: 8px; border: 1px solid #000;"&gt;&lt;strong&gt;was&lt;/strong&gt;&lt;/td&gt;
&lt;td style="padding: 8px; border: 1px solid #000;"&gt;&lt;strong&gt;were&lt;/strong&gt;&lt;/td&gt;
&lt;/tr&gt;
&lt;/tbody&gt;
&lt;/table&gt;
&lt;p style="margin-top: 10px;"&gt;&lt;strong&gt;例&lt;/strong&gt;&lt;br /&gt;
&lt;code&gt;Coffee is drunk ...&lt;/code&gt;（現在・単数）&lt;br /&gt;
&lt;code&gt;Paper cups are used ...&lt;/code&gt;（現在・複数）&lt;br /&gt;
&lt;code&gt;America was discovered ...&lt;/code&gt;（過去・単数）&lt;/p&gt;
&lt;h2&gt;よくあるミス（ここだけで失点が止まる）&lt;/h2&gt;
&lt;h3&gt;1) 主語の取り違え（目的語を前に出す）&lt;/h3&gt;
&lt;p&gt;受動態の主語は、元の文の&lt;strong&gt;目的語&lt;/strong&gt;です。ここを飛ばすと、意味が逆になります。&lt;/p&gt;
&lt;h3&gt;2) be＋過去分詞の「過去」を勘違いする&lt;/h3&gt;
&lt;p&gt;受動態の「過去分詞」は、&lt;strong&gt;時制の過去&lt;/strong&gt;とは別物です。&lt;br /&gt;
時制（現在/過去）は &lt;strong&gt;be動詞&lt;/strong&gt;で決め、動詞は &lt;strong&gt;過去分詞（Vpp）&lt;/strong&gt;にします。&lt;/p&gt;
&lt;h3&gt;3) by を「必ず付ける」と思い込む&lt;/h3&gt;
&lt;p&gt;by は&lt;strong&gt;必要なときだけ&lt;/strong&gt;です。行為者が「人々」「みんな」などで明らかなときは、付けない方が自然です。&lt;/p&gt;
&lt;h3&gt;4) 助動詞つきで can downloaded にする&lt;/h3&gt;
&lt;p&gt;助動詞の後ろは&lt;strong&gt;原形&lt;/strong&gt;がルールなので、受動態にしたいときは &lt;strong&gt;can be + 過去分詞&lt;/strong&gt; にします。&lt;/p&gt;
&lt;h2&gt;書き換え・並べ替えのときの手順（毎回これ）&lt;/h2&gt;
&lt;ol&gt;
&lt;li&gt;&lt;strong&gt;目的語&lt;/strong&gt;を見つけて、文頭に出す（受動態の主語）&lt;/li&gt;
&lt;li&gt;時制と単複から &lt;strong&gt;be動詞&lt;/strong&gt; を決める&lt;/li&gt;
&lt;li&gt;動詞を &lt;strong&gt;過去分詞（Vpp）&lt;/strong&gt; にする&lt;/li&gt;
&lt;li&gt;必要なら &lt;strong&gt;by＋行為者&lt;/strong&gt;（不要なら付けない）&lt;/li&gt;
&lt;/ol&gt;
&lt;h2&gt;追加チェック（能動態→受動態 3問）&lt;/h2&gt;
&lt;p&gt;&lt;strong&gt;問題&lt;/strong&gt;（受動態に直してください）&lt;/p&gt;
&lt;ol&gt;
&lt;li&gt;People drink coffee all over the world.&lt;/li&gt;
&lt;li&gt;Columbus discovered America.&lt;/li&gt;
&lt;li&gt;We can download these e-books for free.&lt;/li&gt;
&lt;/ol&gt;
&lt;p&gt;&lt;strong&gt;解答&lt;/strong&gt;&lt;/p&gt;
&lt;ol&gt;
&lt;li&gt;Coffee is drunk all over the world.&lt;/li&gt;
&lt;li&gt;America was discovered by Columbus.&lt;/li&gt;
&lt;li&gt;These e-books can be downloaded for free.&lt;/li&gt;
&lt;/ol&gt;
&lt;p&gt;&lt;!-- 追記ブロックここまで --&gt;&lt;/p&gt;
&lt;h2&gt;Lesson6-1 要点まとめ（表＋箇条書き）&lt;/h2&gt;
&lt;table style="border-collapse: collapse; width: 100%;"&gt;
&lt;thead style="background-color: #dd8500; color: #ffffff;"&gt;
&lt;tr&gt;
&lt;th style="padding: 8px; border: 1px solid #000;"&gt;項目&lt;/th&gt;
&lt;th style="padding: 8px; border: 1px solid #000;"&gt;ポイント&lt;/th&gt;
&lt;/tr&gt;
&lt;/thead&gt;
&lt;tbody&gt;
&lt;tr style="background-color: #f0b464; color: #000000;"&gt;
&lt;td style="padding: 8px; border: 1px solid #000;"&gt;受動態とは&lt;/td&gt;
&lt;td style="padding: 8px; border: 1px solid #000;"&gt;
&lt;ul&gt;
&lt;li&gt;「〜される／〜された」という意味を表す文の形。&lt;/li&gt;
&lt;li&gt;能動態（〜が〜する）から語順と動詞の形を変えて作る。&lt;/li&gt;
&lt;li&gt;基本形は &lt;strong&gt;be動詞 + 過去分詞（Vpp）&lt;/strong&gt;。&lt;/li&gt;
&lt;/ul&gt;
&lt;/td&gt;
&lt;/tr&gt;
&lt;tr style="background-color: #ffffff; color: #000000;"&gt;
&lt;td style="padding: 8px; border: 1px solid #000;"&gt;受動態の3手順&lt;/td&gt;
&lt;td style="padding: 8px; border: 1px solid #000;"&gt;
&lt;ul&gt;
&lt;li&gt;&lt;strong&gt;第1手順：&lt;/strong&gt; 元の文の&lt;strong&gt;目的語&lt;/strong&gt;を文頭に出して主語にする。&lt;/li&gt;
&lt;li&gt;&lt;strong&gt;第2手順：&lt;/strong&gt; 動詞を&lt;strong&gt;「be動詞 + 過去分詞」&lt;/strong&gt;に変える（時制に合わせて be動詞の形も変える）。&lt;/li&gt;
&lt;li&gt;&lt;strong&gt;第3手順：&lt;/strong&gt; 必要なときだけ &lt;strong&gt;by + 行為者&lt;/strong&gt; を文末に置く。&lt;/li&gt;
&lt;/ul&gt;
&lt;/td&gt;
&lt;/tr&gt;
&lt;tr style="background-color: #f0b464; color: #000000;"&gt;
&lt;td style="padding: 8px; border: 1px solid #000;"&gt;過去分詞の確認&lt;/td&gt;
&lt;td style="padding: 8px; border: 1px solid #000;"&gt;
&lt;ul&gt;
&lt;li&gt;規則動詞：&lt;code&gt;discover – discovered – discovered&lt;/code&gt; のように &lt;strong&gt;-ed&lt;/strong&gt; をつける。&lt;/li&gt;
&lt;li&gt;不規則動詞：&lt;code&gt;speak – spoke – spoken&lt;/code&gt; のように、&lt;strong&gt;原形／過去形／過去分詞&lt;/strong&gt; をセットで暗記する。&lt;/li&gt;
&lt;li&gt;be動詞 + 過去分詞 で「〜された」という意味になる点が重要。&lt;/li&gt;
&lt;/ul&gt;
&lt;/td&gt;
&lt;/tr&gt;
&lt;tr style="background-color: #ffffff; color: #000000;"&gt;
&lt;td style="padding: 8px; border: 1px solid #000;"&gt;by の省略&lt;/td&gt;
&lt;td style="padding: 8px; border: 1px solid #000;"&gt;
&lt;ul&gt;
&lt;li&gt;&lt;code&gt;Coffee is drunk all over the world.&lt;/code&gt; など、&lt;strong&gt;行為者が「人々」「みんな」など漠然としていて明らかな場合&lt;/strong&gt;は、&lt;code&gt;by people&lt;/code&gt; などを省略する。&lt;/li&gt;
&lt;li&gt;文脈から誰が行為者か分かるときも、&lt;strong&gt;by以下は書かないのが普通&lt;/strong&gt;。&lt;/li&gt;
&lt;/ul&gt;
&lt;/td&gt;
&lt;/tr&gt;
&lt;tr style="background-color: #f0b464; color: #000000;"&gt;
&lt;td style="padding: 8px; border: 1px solid #000;"&gt;否定文の作り方&lt;/td&gt;
&lt;td style="padding: 8px; border: 1px solid #000;"&gt;
&lt;ul&gt;
&lt;li&gt;受動態は be動詞を使うので、否定文も &lt;strong&gt;be動詞のあとに not&lt;/strong&gt; を置くだけ。&lt;/li&gt;
&lt;li&gt;基本形：&lt;strong&gt;主語 + be動詞 + not + 過去分詞&lt;/strong&gt;&lt;/li&gt;
&lt;li&gt;例：&lt;code&gt;English is not spoken in this area.&lt;/code&gt;（この地域では英語は話されていません。）&lt;/li&gt;
&lt;/ul&gt;
&lt;/td&gt;
&lt;/tr&gt;
&lt;tr style="background-color: #ffffff; color: #000000;"&gt;
&lt;td style="padding: 8px; border: 1px solid #000;"&gt;疑問文の作り方&lt;/td&gt;
&lt;td style="padding: 8px; border: 1px solid #000;"&gt;
&lt;ul&gt;
&lt;li&gt;be動詞の文と同じルールで、&lt;strong&gt;be動詞を文頭に出す&lt;/strong&gt;。&lt;/li&gt;
&lt;li&gt;基本形：&lt;strong&gt;Be動詞 + 主語 + 過去分詞 〜 ?&lt;/strong&gt;&lt;/li&gt;
&lt;li&gt;例：&lt;code&gt;Are Japanese comic books read in New York?&lt;/code&gt;&lt;/li&gt;
&lt;li&gt;答え方も be動詞の文と同じで、&lt;strong&gt;主語の単数・複数に合わせて&lt;/strong&gt; &lt;code&gt;Yes, they are. / No, they aren't.&lt;/code&gt; などと答える。&lt;/li&gt;
&lt;/ul&gt;
&lt;/td&gt;
&lt;/tr&gt;
&lt;tr style="background-color: #f0b464; color: #000000;"&gt;
&lt;td style="padding: 8px; border: 1px solid #000;"&gt;助動詞を伴う受動態&lt;/td&gt;
&lt;td style="padding: 8px; border: 1px solid #000;"&gt;
&lt;ul&gt;
&lt;li&gt;助動詞があるときは、&lt;strong&gt;助動詞はそのまま&lt;/strong&gt;残す。&lt;/li&gt;
&lt;li&gt;語順：&lt;strong&gt;主語 + 助動詞 + be + 過去分詞&lt;/strong&gt;&lt;/li&gt;
&lt;li&gt;例：&lt;code&gt;These e-books can be downloaded for free.&lt;/code&gt;（これらの電子書籍は無料でダウンロードできます。）&lt;/li&gt;
&lt;li&gt;&lt;code&gt;can downloaded&lt;/code&gt; のように、助動詞の直後に過去分詞を置くのは誤り。&lt;/li&gt;
&lt;/ul&gt;
&lt;/td&gt;
&lt;/tr&gt;
&lt;/tbody&gt;
&lt;/table&gt;
&lt;ul style="margin-top: 12px;"&gt;
&lt;li&gt;受動態は「形」だけより、&lt;strong&gt;どう操作して作っているか（3手順）&lt;/strong&gt;を中心に確認すると安定します。&lt;/li&gt;
&lt;li&gt;助動詞が出てきたら、&lt;strong&gt;助動詞の後ろは原形&lt;/strong&gt;なので、&lt;strong&gt;be + 過去分詞&lt;/strong&gt;にするのがコツです。&lt;/li&gt;
&lt;/ul&gt;
&lt;hr /&gt;
&lt;h2&gt;基本チェッククイズ（10問）&lt;/h2&gt;
&lt;p&gt;まずは「作り方の手順」と「助動詞つき」を中心に確認してみましょう。&lt;/p&gt;
&lt;table style="border-collapse: collapse; width: 100%;"&gt;
&lt;thead style="background-color: #dd8500; color: #ffffff;"&gt;
&lt;tr&gt;
&lt;th style="padding: 8px; border: 1px solid #000;"&gt;No.&lt;/th&gt;
&lt;th style="padding: 8px; border: 1px solid #000;"&gt;問題&lt;/th&gt;
&lt;th style="padding: 8px; border: 1px solid #000;"&gt;選択肢（A〜D）&lt;/th&gt;
&lt;th style="padding: 8px; border: 1px solid #000;"&gt;解答&lt;/th&gt;
&lt;/tr&gt;
&lt;/thead&gt;
&lt;tbody&gt;
&lt;tr style="background-color: #f0b464; color: #000000;"&gt;
&lt;td style="padding: 8px; border: 1px solid #000;"&gt;1&lt;/td&gt;
&lt;td style="padding: 8px; border: 1px solid #000;"&gt;受動態を作るときの&lt;strong&gt;第1手順&lt;/strong&gt;として正しいものはどれですか。&lt;/td&gt;
&lt;td style="padding: 8px; border: 1px solid #000;"&gt;A. 主語を過去形にする&lt;br /&gt;
B. 動詞の&lt;strong&gt;目的語&lt;/strong&gt;を文頭に出して主語にする&lt;br /&gt;
C. 文末に by を必ず付ける&lt;br /&gt;
D. 動詞に -ing を付ける&lt;/td&gt;
&lt;td style="padding: 8px; border: 1px solid #000; text-align: center;"&gt;&lt;button id="btn-q1" type="button"&gt;正解を見る&lt;/button&gt;&lt;br /&gt;
&lt;span id="answer-q1" style="display: none;"&gt;正解：B（目的語を主語の位置に出すのが第1手順）&lt;/span&gt;&lt;/td&gt;
&lt;/tr&gt;
&lt;tr style="background-color: #ffffff; color: #000000;"&gt;
&lt;td style="padding: 8px; border: 1px solid #000;"&gt;2&lt;/td&gt;
&lt;td style="padding: 8px; border: 1px solid #000;"&gt;「〜される／〜された」という受動態の意味を作る基本形として正しいものはどれですか。&lt;/td&gt;
&lt;td style="padding: 8px; border: 1px solid #000;"&gt;A. 主語 + 一般動詞&lt;br /&gt;
B. 主語 + be動詞 + 動詞の原形&lt;br /&gt;
C. 主語 + be動詞 + &lt;strong&gt;過去分詞&lt;/strong&gt;&lt;br /&gt;
D. 主語 + will + 動詞の原形&lt;/td&gt;
&lt;td style="padding: 8px; border: 1px solid #000; text-align: center;"&gt;&lt;button id="btn-q2" type="button"&gt;正解を見る&lt;/button&gt;&lt;br /&gt;
&lt;span id="answer-q2" style="display: none;"&gt;正解：C（受動態は be動詞 + 過去分詞）&lt;/span&gt;&lt;/td&gt;
&lt;/tr&gt;
&lt;tr style="background-color: #f0b464; color: #000000;"&gt;
&lt;td style="padding: 8px; border: 1px solid #000;"&gt;3&lt;/td&gt;
&lt;td style="padding: 8px; border: 1px solid #000;"&gt;「Columbus discovered America.」を受動態にしたときの&lt;strong&gt;主語&lt;/strong&gt;として正しいものはどれですか。&lt;/td&gt;
&lt;td style="padding: 8px; border: 1px solid #000;"&gt;A. Columbus&lt;br /&gt;
B. discovered&lt;br /&gt;
C. America&lt;br /&gt;
D. Columbus America&lt;/td&gt;
&lt;td style="padding: 8px; border: 1px solid #000; text-align: center;"&gt;&lt;button id="btn-q3" type="button"&gt;正解を見る&lt;/button&gt;&lt;br /&gt;
&lt;span id="answer-q3" style="display: none;"&gt;正解：C（目的語 America が受動態の主語になる）&lt;/span&gt;&lt;/td&gt;
&lt;/tr&gt;
&lt;tr style="background-color: #ffffff; color: #000000;"&gt;
&lt;td style="padding: 8px; border: 1px solid #000;"&gt;4&lt;/td&gt;
&lt;td style="padding: 8px; border: 1px solid #000;"&gt;次の中で「discover」の&lt;strong&gt;過去分詞&lt;/strong&gt;として正しいものはどれですか。&lt;/td&gt;
&lt;td style="padding: 8px; border: 1px solid #000;"&gt;A. discover&lt;br /&gt;
B. discovering&lt;br /&gt;
C. discovered&lt;br /&gt;
D. discovers&lt;/td&gt;
&lt;td style="padding: 8px; border: 1px solid #000; text-align: center;"&gt;&lt;button id="btn-q4" type="button"&gt;正解を見る&lt;/button&gt;&lt;br /&gt;
&lt;span id="answer-q4" style="display: none;"&gt;正解：C（規則動詞なので過去形・過去分詞とも discovered）&lt;/span&gt;&lt;/td&gt;
&lt;/tr&gt;
&lt;tr style="background-color: #f0b464; color: #000000;"&gt;
&lt;td style="padding: 8px; border: 1px solid #000;"&gt;5&lt;/td&gt;
&lt;td style="padding: 8px; border: 1px solid #000;"&gt;「speak」の変化として正しい並びはどれですか。（原形 → 過去形 → 過去分詞）&lt;/td&gt;
&lt;td style="padding: 8px; border: 1px solid #000;"&gt;A. speak – spoken – spoke&lt;br /&gt;
B. spoke – speak – spoken&lt;br /&gt;
C. speak – spoke – spoken&lt;br /&gt;
D. speak – spoked – spoked&lt;/td&gt;
&lt;td style="padding: 8px; border: 1px solid #000; text-align: center;"&gt;&lt;button id="btn-q5" type="button"&gt;正解を見る&lt;/button&gt;&lt;br /&gt;
&lt;span id="answer-q5" style="display: none;"&gt;正解：C（speak – spoke – spoken）&lt;/span&gt;&lt;/td&gt;
&lt;/tr&gt;
&lt;tr style="background-color: #ffffff; color: #000000;"&gt;
&lt;td style="padding: 8px; border: 1px solid #000;"&gt;6&lt;/td&gt;
&lt;td style="padding: 8px; border: 1px solid #000;"&gt;次の文で &lt;code&gt;by&lt;/code&gt; を省略してもよい理由として最も適切なものはどれですか。&lt;br /&gt;
&lt;code&gt;Coffee is drunk all over the world.&lt;/code&gt;&lt;/td&gt;
&lt;td style="padding: 8px; border: 1px solid #000;"&gt;A. 受動態では by は必ず省略するから&lt;br /&gt;
B. 行為者が「人々」「みんな」などで、誰かが明らかだから&lt;br /&gt;
C. coffee が主語だから&lt;br /&gt;
D. drink が不規則動詞だから&lt;/td&gt;
&lt;td style="padding: 8px; border: 1px solid #000; text-align: center;"&gt;&lt;button id="btn-q6" type="button"&gt;正解を見る&lt;/button&gt;&lt;br /&gt;
&lt;span id="answer-q6" style="display: none;"&gt;正解：B（行為者が「人々」などで明らかなときは by以下を省略する）&lt;/span&gt;&lt;/td&gt;
&lt;/tr&gt;
&lt;tr style="background-color: #f0b464; color: #000000;"&gt;
&lt;td style="padding: 8px; border: 1px solid #000;"&gt;7&lt;/td&gt;
&lt;td style="padding: 8px; border: 1px solid #000;"&gt;受動態の&lt;strong&gt;否定文&lt;/strong&gt;の形として最も適切なものはどれですか。&lt;/td&gt;
&lt;td style="padding: 8px; border: 1px solid #000;"&gt;A. 主語 + not + be動詞 + 過去分詞&lt;br /&gt;
B. 主語 + be動詞 + 過去分詞 + not&lt;br /&gt;
C. 主語 + be動詞 + not + 過去分詞&lt;br /&gt;
D. 主語 + not + 過去分詞&lt;/td&gt;
&lt;td style="padding: 8px; border: 1px solid #000; text-align: center;"&gt;&lt;button id="btn-q7" type="button"&gt;正解を見る&lt;/button&gt;&lt;br /&gt;
&lt;span id="answer-q7" style="display: none;"&gt;正解：C（be動詞 + not + 過去分詞）&lt;/span&gt;&lt;/td&gt;
&lt;/tr&gt;
&lt;tr style="background-color: #ffffff; color: #000000;"&gt;
&lt;td style="padding: 8px; border: 1px solid #000;"&gt;8&lt;/td&gt;
&lt;td style="padding: 8px; border: 1px solid #000;"&gt;受動態の&lt;strong&gt;疑問文&lt;/strong&gt;の作り方として正しい説明はどれですか。&lt;/td&gt;
&lt;td style="padding: 8px; border: 1px solid #000;"&gt;A. 主語を文末に移動する&lt;br /&gt;
B. 一般動詞を文頭に出す&lt;br /&gt;
C. &lt;strong&gt;be動詞を文頭に出す&lt;/strong&gt;&lt;br /&gt;
D. 過去分詞を文頭に出す&lt;/td&gt;
&lt;td style="padding: 8px; border: 1px solid #000; text-align: center;"&gt;&lt;button id="btn-q8" type="button"&gt;正解を見る&lt;/button&gt;&lt;br /&gt;
&lt;span id="answer-q8" style="display: none;"&gt;正解：C（be動詞を前に出す）&lt;/span&gt;&lt;/td&gt;
&lt;/tr&gt;
&lt;tr style="background-color: #f0b464; color: #000000;"&gt;
&lt;td style="padding: 8px; border: 1px solid #000;"&gt;9&lt;/td&gt;
&lt;td style="padding: 8px; border: 1px solid #000;"&gt;助動詞 &lt;code&gt;can&lt;/code&gt; を含む文を受動態にするときの語順として正しいものはどれですか。&lt;/td&gt;
&lt;td style="padding: 8px; border: 1px solid #000;"&gt;A. 主語 + can + 過去分詞&lt;br /&gt;
B. 主語 + can + be + 過去分詞&lt;br /&gt;
C. 主語 + be + can + 過去分詞&lt;br /&gt;
D. 主語 + can + be動詞（is, are） + 過去分詞&lt;/td&gt;
&lt;td style="padding: 8px; border: 1px solid #000; text-align: center;"&gt;&lt;button id="btn-q9" type="button"&gt;正解を見る&lt;/button&gt;&lt;br /&gt;
&lt;span id="answer-q9" style="display: none;"&gt;正解：B（can のあとに be + 過去分詞）&lt;/span&gt;&lt;/td&gt;
&lt;/tr&gt;
&lt;tr style="background-color: #ffffff; color: #000000;"&gt;
&lt;td style="padding: 8px; border: 1px solid #000;"&gt;10&lt;/td&gt;
&lt;td style="padding: 8px; border: 1px solid #000;"&gt;次の文の受動態として最も適切なものはどれですか。&lt;br /&gt;
&lt;code&gt;We can download these e-books for free.&lt;/code&gt;&lt;/td&gt;
&lt;td style="padding: 8px; border: 1px solid #000;"&gt;A. These e-books can download for free.&lt;br /&gt;
B. These e-books are can downloaded for free.&lt;br /&gt;
C. These e-books can be downloaded for free.&lt;br /&gt;
D. These e-books can be download for free by we.&lt;/td&gt;
&lt;td style="padding: 8px; border: 1px solid #000; text-align: center;"&gt;&lt;button id="btn-q10" type="button"&gt;正解を見る&lt;/button&gt;&lt;br /&gt;
&lt;span id="answer-q10" style="display: none;"&gt;正解：C（can + be + 過去分詞）&lt;/span&gt;&lt;/td&gt;
&lt;/tr&gt;
&lt;/tbody&gt;
&lt;/table&gt;
&lt;p&gt;&lt;script&gt;
function showAnswer(id) {
  var ans = document.getElementById('answer-' + id);
  var btn = document.getElementById('btn-' + id);
  if (ans) ans.style.display = 'inline';
  if (btn) btn.style.display = 'none';
}
&lt;/script&gt;&lt;/p&gt;
&lt;p&gt;&lt;!--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&lt;h2&gt;関連レッスン（前後記事への内部リンク）&lt;/h2&gt;
&lt;ul&gt;
&lt;li&gt;前の記事：&lt;a href="https://eigo-rewrite.com/column/stage2-lesson5-2/"&gt;STAGE2 Lesson5-2 接続詞・文と文のつなぎ方&lt;/a&gt;&lt;/li&gt;
&lt;li&gt;次の記事（Lesson6-2）：&lt;a href="https://eigo-rewrite.com/column/stage2-lesson6-2/"&gt;受動態の疑問文の作り方・答え方｜疑問詞Who/What/By whom&lt;/a&gt;&lt;/li&gt;
&lt;/ul&gt;
&lt;p&gt;次のセクション（Lesson6-2）では、疑問詞を伴う形も登場して、文の操作がもう一段増えます。ここ（Lesson6-1）は、まず&lt;strong&gt;受動態の3手順&lt;/strong&gt;が迷わずできる状態を目標にしておくと、次が進めやすくなります。&lt;/p&gt;
------</t>
  </si>
  <si>
    <t>以下のページは不自然なワードを使用しています。
これらを適切に自然な言葉に置き換えて下さい。
なお、本文の装飾や構造は絶対に変えないでください。
【対象ページURL】
https://juku-escot.com/column/fuyuyasumi/
【検出された不自然ワード】
- 崩れ
- 型
- 迷い
- 固定
- 手順
- 乱れ
- 導線
- 設計
- 整え
【本文】
------
&lt;p&gt;&lt;!-- ▼本文（Classic Editorの本文欄に貼る：ここから） --&gt;&lt;/p&gt;
&lt;p&gt;&lt;!-- 即答ブロック（D追記①相当）：H1直後に入る想定 --&gt;&lt;/p&gt;
&lt;div style="margin: 1.2em 0; padding: 1.1em 1.1em; border: 1px solid #e6e6e6; border-radius: 12px; background: #fafafa;"&gt;
&lt;p style="margin: 0 0 0.6em; line-height: 1.9;"&gt;冬休みは短いので、やることを増やすよりも「順番」を決めた方が回りやすいです。まずは &lt;strong&gt;課題→弱点→先取り&lt;/strong&gt; の3段階に分けて考えてみてください。&lt;/p&gt;
&lt;ul style="margin: 0 0 0.7em 1.2em; line-height: 1.9;"&gt;
&lt;li&gt;&lt;strong&gt;課題&lt;/strong&gt;：前半で片づけ、理解の穴を見つける材料にする&lt;/li&gt;
&lt;li&gt;&lt;strong&gt;弱点&lt;/strong&gt;：中盤で1〜2個に絞って反復し、再現できる状態へ&lt;/li&gt;
&lt;li&gt;&lt;strong&gt;先取り&lt;/strong&gt;：後半に少し入れて、新学期の授業の入りを軽くする&lt;/li&gt;
&lt;/ul&gt;
&lt;p style="margin: 0; line-height: 1.9;"&gt;忙しい日もあると思うので、&lt;strong&gt;毎日の最低ライン&lt;/strong&gt;だけは決めておくとゼロになりにくいです。&lt;br /&gt;
例：英語＝単語10〜15分＋例文音読5分／数学＝計算・基本問題15〜20分&lt;/p&gt;
&lt;/div&gt;
&lt;p&gt;中高一貫校に通う生徒にとって冬休みは、イベントが多くペースが乱れやすい時期です。一方で、授業が止まる分だけ、自分の課題にまとまって向き合える貴重な期間でもあります。&lt;/p&gt;
&lt;p&gt;冬休みに入ってから慌てて計画を立てても、うまく回らないことが多いので、ここでは「今日何をすればいいか」が分かる形で、冬休みの使い方を整理します。&lt;/p&gt;
&lt;h2&gt;冬休み2週間は「課題→弱点→先取り」の順で回す&lt;/h2&gt;
&lt;p&gt;冬休みを“やった感”だけで終わらせないコツは、順番を固定することです。おすすめは次の3ステップです。&lt;/p&gt;
&lt;ul&gt;
&lt;li&gt;&lt;strong&gt;課題（学校の宿題）&lt;/strong&gt;：冬休み前半で仕上げ、理解の穴を見つける材料にする&lt;/li&gt;
&lt;li&gt;&lt;strong&gt;弱点（つまずき単元）&lt;/strong&gt;：範囲を絞って、解き直し・説明できる状態まで持っていく&lt;/li&gt;
&lt;li&gt;&lt;strong&gt;先取り（予習）&lt;/strong&gt;：新学期の最初だけでも触れておき、授業の入りを軽くする&lt;/li&gt;
&lt;/ul&gt;
&lt;p&gt;「課題だけで終わる」「先取りだけして復習がない」など、順番が崩れると成果が出にくくなります。まずはこの型に当てはめるだけでも、冬休みの使い方が安定します。&lt;/p&gt;
&lt;h2&gt;冬休み前に決める3つ：時間・優先順位・最低ライン&lt;/h2&gt;
&lt;h3&gt;1）予定を先に入れてから、学習を配置する&lt;/h3&gt;
&lt;p&gt;イベントや外出の予定がある場合は、先にカレンダーへ書き込み、その上で「勉強を多めにする日」と「最低ラインだけの日」を作ってメリハリをつけます。予定を後から入れると、計画が崩れやすくなります。&lt;/p&gt;
&lt;h3&gt;2）完璧な計画より「修正できる計画」にする&lt;/h3&gt;
&lt;p&gt;毎日○時間、という理想形にこだわりすぎると、1回崩れた時に全部が止まりがちです。多少ズレても、翌日や週後半で取り戻せる設計にしておく方が実行しやすくなります。&lt;/p&gt;
&lt;h3&gt;3）短時間でも続く「最低ライン」を決めておく&lt;/h3&gt;
&lt;p&gt;まとまった時間が取れない日でも、勉強しない日を作らない工夫が大切です。目安としては次のような形からで十分です。&lt;/p&gt;
&lt;ul&gt;
&lt;li&gt;英語：単語（10〜15分）＋例文音読（5分）&lt;/li&gt;
&lt;li&gt;数学：計算・基本問題（15〜20分）&lt;/li&gt;
&lt;/ul&gt;
&lt;p&gt;最低ラインが決まると、忙しい日でも「ゼロにならない」冬休みになります。&lt;/p&gt;
&lt;h2&gt;2週間の最小テンプレ：3ブロックで回す&lt;/h2&gt;
&lt;p&gt;冬休みは短いので、やることを詰め込みすぎない方が結果が出ます。2週間を大きく3つに分けると回しやすくなります（目安です。予定に合わせて前後させてください）。&lt;/p&gt;
&lt;table style="width: 100%; border-collapse: collapse;"&gt;
&lt;thead&gt;
&lt;tr&gt;
&lt;th style="border: 1px solid #ddd; padding: 8px;"&gt;期間&lt;/th&gt;
&lt;th style="border: 1px solid #ddd; padding: 8px;"&gt;やること&lt;/th&gt;
&lt;th style="border: 1px solid #ddd; padding: 8px;"&gt;ポイント&lt;/th&gt;
&lt;/tr&gt;
&lt;/thead&gt;
&lt;tbody&gt;
&lt;tr&gt;
&lt;td style="border: 1px solid #ddd; padding: 8px;"&gt;前半（1〜4日）&lt;/td&gt;
&lt;td style="border: 1px solid #ddd; padding: 8px;"&gt;課題の全体把握→着手／弱点の洗い出し&lt;/td&gt;
&lt;td style="border: 1px solid #ddd; padding: 8px;"&gt;課題は“提出用”だけでなく、理解の穴を見つける材料にする&lt;/td&gt;
&lt;/tr&gt;
&lt;tr&gt;
&lt;td style="border: 1px solid #ddd; padding: 8px;"&gt;中盤（5〜11日）&lt;/td&gt;
&lt;td style="border: 1px solid #ddd; padding: 8px;"&gt;弱点克服（範囲を絞って反復）＋課題の仕上げ&lt;/td&gt;
&lt;td style="border: 1px solid #ddd; padding: 8px;"&gt;弱点は1〜2個に絞る。広げすぎると中途半端になりやすい&lt;/td&gt;
&lt;/tr&gt;
&lt;tr&gt;
&lt;td style="border: 1px solid #ddd; padding: 8px;"&gt;後半（12〜14日）&lt;/td&gt;
&lt;td style="border: 1px solid #ddd; padding: 8px;"&gt;新学期の先取り（予習）＋総点検&lt;/td&gt;
&lt;td style="border: 1px solid #ddd; padding: 8px;"&gt;完璧を狙うより「分からない所を掴む」くらいで十分&lt;/td&gt;
&lt;/tr&gt;
&lt;/tbody&gt;
&lt;/table&gt;
&lt;p&gt;&lt;!-- 具体テンプレ（D追記②相当）：検索入口を増やす目的で厚めに配置 --&gt;&lt;/p&gt;
&lt;h2&gt;学年別：冬休みの優先順位（中1／中2／中3／高1）&lt;/h2&gt;
&lt;h3&gt;中1：学習の型づくりと基礎の穴埋め&lt;/h3&gt;
&lt;ul&gt;
&lt;li&gt;やること：課題を早めに終わらせる／英語は単語・基本文法の反復／数学は計算と基本問題の取りこぼし回収&lt;/li&gt;
&lt;li&gt;避けたい失敗：予定に流されて学習が「数日ゼロ」になる&lt;/li&gt;
&lt;/ul&gt;
&lt;h3&gt;中2：苦手単元の固定と、次学期の助走&lt;/h3&gt;
&lt;ul&gt;
&lt;li&gt;やること：つまずき単元を1〜2個に絞って解き直し／学校教材の解法を再現できるか確認／先取りを軽く入れる&lt;/li&gt;
&lt;li&gt;避けたい失敗：手を広げすぎて、どれも中途半端で終わる&lt;/li&gt;
&lt;/ul&gt;
&lt;h3&gt;中3：学年末・模試を見据えた「範囲の整理」&lt;/h3&gt;
&lt;ul&gt;
&lt;li&gt;やること：これまでの範囲を総点検（抜けを可視化）／英数の基礎の穴を優先的に修正／解き直しの形を整える&lt;/li&gt;
&lt;li&gt;避けたい失敗：新しい教材に飛びついて、復習が薄くなる&lt;/li&gt;
&lt;/ul&gt;
&lt;h3&gt;高1：定期（評定）＋先を見据えた土台固め&lt;/h3&gt;
&lt;ul&gt;
&lt;li&gt;やること：英語は語彙・文法・精読の基本動作を固める／数学は典型問題の再現性を上げる／冬休み明けの単元を軽く見ておく&lt;/li&gt;
&lt;li&gt;避けたい失敗：短期間で一気にやろうとして、習慣が続かない&lt;/li&gt;
&lt;/ul&gt;
&lt;h2&gt;1日のモデル（平日／休日）&lt;/h2&gt;
&lt;p&gt;「何をやるか」だけでなく、「いつやるか」も先に決めておくと止まりにくいです。以下は一例です。生活リズムに合わせて前後させてください。&lt;/p&gt;
&lt;div style="overflow-x: auto;"&gt;
&lt;table style="width: 100%; border-collapse: collapse;"&gt;
&lt;thead&gt;
&lt;tr&gt;
&lt;th style="border: 1px solid #ddd; padding: 8px;"&gt;タイプ&lt;/th&gt;
&lt;th style="border: 1px solid #ddd; padding: 8px;"&gt;時間帯&lt;/th&gt;
&lt;th style="border: 1px solid #ddd; padding: 8px;"&gt;学習内容&lt;/th&gt;
&lt;th style="border: 1px solid #ddd; padding: 8px;"&gt;狙い&lt;/th&gt;
&lt;/tr&gt;
&lt;/thead&gt;
&lt;tbody&gt;
&lt;tr&gt;
&lt;td style="border: 1px solid #ddd; padding: 8px;"&gt;平日&lt;/td&gt;
&lt;td style="border: 1px solid #ddd; padding: 8px;"&gt;午前&lt;/td&gt;
&lt;td style="border: 1px solid #ddd; padding: 8px;"&gt;課題・提出物（重め）&lt;/td&gt;
&lt;td style="border: 1px solid #ddd; padding: 8px;"&gt;「残量」を減らし、後半の時間を作る&lt;/td&gt;
&lt;/tr&gt;
&lt;tr&gt;
&lt;td style="border: 1px solid #ddd; padding: 8px;"&gt;平日&lt;/td&gt;
&lt;td style="border: 1px solid #ddd; padding: 8px;"&gt;夕方&lt;/td&gt;
&lt;td style="border: 1px solid #ddd; padding: 8px;"&gt;弱点単元（解き直し中心）&lt;/td&gt;
&lt;td style="border: 1px solid #ddd; padding: 8px;"&gt;理解の穴を埋め、再現性を上げる&lt;/td&gt;
&lt;/tr&gt;
&lt;tr&gt;
&lt;td style="border: 1px solid #ddd; padding: 8px;"&gt;平日&lt;/td&gt;
&lt;td style="border: 1px solid #ddd; padding: 8px;"&gt;夜&lt;/td&gt;
&lt;td style="border: 1px solid #ddd; padding: 8px;"&gt;最低ライン（英単語・計算など）&lt;/td&gt;
&lt;td style="border: 1px solid #ddd; padding: 8px;"&gt;ゼロを作らない&lt;/td&gt;
&lt;/tr&gt;
&lt;tr&gt;
&lt;td style="border: 1px solid #ddd; padding: 8px;"&gt;休日&lt;/td&gt;
&lt;td style="border: 1px solid #ddd; padding: 8px;"&gt;午前&lt;/td&gt;
&lt;td style="border: 1px solid #ddd; padding: 8px;"&gt;弱点単元（まとまった演習）&lt;/td&gt;
&lt;td style="border: 1px solid #ddd; padding: 8px;"&gt;集中して形にする&lt;/td&gt;
&lt;/tr&gt;
&lt;tr&gt;
&lt;td style="border: 1px solid #ddd; padding: 8px;"&gt;休日&lt;/td&gt;
&lt;td style="border: 1px solid #ddd; padding: 8px;"&gt;午後&lt;/td&gt;
&lt;td style="border: 1px solid #ddd; padding: 8px;"&gt;課題仕上げ／不足補充&lt;/td&gt;
&lt;td style="border: 1px solid #ddd; padding: 8px;"&gt;提出＋穴埋めを同時に進める&lt;/td&gt;
&lt;/tr&gt;
&lt;tr&gt;
&lt;td style="border: 1px solid #ddd; padding: 8px;"&gt;休日&lt;/td&gt;
&lt;td style="border: 1px solid #ddd; padding: 8px;"&gt;夜&lt;/td&gt;
&lt;td style="border: 1px solid #ddd; padding: 8px;"&gt;先取り（軽め）＋最低ライン&lt;/td&gt;
&lt;td style="border: 1px solid #ddd; padding: 8px;"&gt;新学期の授業の入りを作る&lt;/td&gt;
&lt;/tr&gt;
&lt;/tbody&gt;
&lt;/table&gt;
&lt;/div&gt;
&lt;h2&gt;科目別：英語・数学の進め方（冬休み向け）&lt;/h2&gt;
&lt;h3&gt;英語：単語→文法→本文（精読）の順で積み上げる&lt;/h3&gt;
&lt;ul&gt;
&lt;li&gt;単語：毎日少量で継続（暗記→翌日チェックのセット）&lt;/li&gt;
&lt;li&gt;文法：つまずきテーマを絞って、例文で使える形にする&lt;/li&gt;
&lt;li&gt;精読：短めの英文でも、主語・動詞・修飾を丁寧に追う（なんとなくで読まない）&lt;/li&gt;
&lt;/ul&gt;
&lt;p&gt;英語が伸びにくい時は、「単語だけ」「問題を解くだけ」になっていることがあります。例文音読を少し入れるだけでも、知識が使える形になりやすいです。&lt;/p&gt;
&lt;h3&gt;数学：基本を崩さず、典型の解法を“再現できる”状態にする&lt;/h3&gt;
&lt;ul&gt;
&lt;li&gt;計算・小問：ミスの型をメモし、同じミスを減らす&lt;/li&gt;
&lt;li&gt;典型問題：解法の流れ（最初の一手）を固定する&lt;/li&gt;
&lt;li&gt;解き直し：正解でも、条件の見落としや手順のあいまいさがないか確認する&lt;/li&gt;
&lt;/ul&gt;
&lt;p&gt;冬休みは、単元を広げるより「解ける問題を安定させる」意識が合いやすい時期です。&lt;/p&gt;
&lt;p&gt;英語・数学の進め方や学校教材の扱いで迷いがある場合は、学校の進度に合わせた学習設計を前提に整理している&lt;strong&gt;&lt;a href="https://juku-escot.com/school/"&gt;学校対策（英語・数学）&lt;/a&gt;&lt;/strong&gt;も、必要なところだけ参考にしてみてください。&lt;/p&gt;
&lt;p&gt;&lt;!-- 追加（本文中盤）：MC→TP/SP/STへ自然送客（最小導線） --&gt;&lt;/p&gt;
&lt;div style="margin: 1.2em 0; padding: 1.05em 1.1em; border: 1px solid #e6e6e6; border-radius: 12px; background: #fafafa;"&gt;
&lt;p style="margin: 0 0 0.6em; line-height: 1.9;"&gt;&lt;strong&gt;冬休み計画を「教材別」に微調整したい場合&lt;/strong&gt;は、よく使われる教材に合わせた整理から入ると早いです。必要なところだけ確認して、冬休みの「弱点→先取り」をブレにくくします。&lt;/p&gt;
&lt;ul style="margin: 0 0 0.7em 1.2em; line-height: 1.9;"&gt;
&lt;li&gt;&lt;strong&gt;数学（中高一貫）&lt;/strong&gt;：進度と難度が合わないと、計画が崩れやすいことがあります。&lt;strong&gt;&lt;a href="https://juku-escot.com/taikeisuugaku/" target="_blank" rel="noopener"&gt;体系数学の対策（レベル・勉強法）&lt;/a&gt;&lt;/strong&gt;&lt;/li&gt;
&lt;li&gt;&lt;strong&gt;英語（中高一貫）&lt;/strong&gt;：教科書の出方に合わせて、単語・文法・本文の回し方を作ります。&lt;strong&gt;&lt;a href="https://juku-escot.com/birdland/" target="_blank" rel="noopener"&gt;Birdland対策（進め方の整理）&lt;/a&gt;&lt;/strong&gt;&lt;/li&gt;
&lt;/ul&gt;
&lt;p style="margin: 0; line-height: 1.9;"&gt;塾の全体像（対応学年・科目・指導形式）を先に確認したい場合は、&lt;strong&gt;&lt;a href="https://juku-escot.com/" target="_blank" rel="noopener"&gt;トップページ&lt;/a&gt;&lt;/strong&gt;からまとめて確認できます。&lt;/p&gt;
&lt;/div&gt;
&lt;h2&gt;課題を“終わらせるだけ”にしない：復習チェックリスト&lt;/h2&gt;
&lt;p&gt;冬休みの課題は、提出のためだけでなく、理解の穴を見つけるチャンスにもなります。次のチェックを入れるだけで、同じ時間でも成果が変わります。&lt;/p&gt;
&lt;ul&gt;
&lt;li&gt;解けなかった問題に印をつけ、翌日に必ず解き直す&lt;/li&gt;
&lt;li&gt;解説を読んだ後に「自分の言葉で説明できるか」を確認する&lt;/li&gt;
&lt;li&gt;間違いの原因を1行でメモする（計算／条件読み落とし／知識不足など）&lt;/li&gt;
&lt;li&gt;同じタイプを2問だけ追加で解き、再現できるか試す&lt;/li&gt;
&lt;li&gt;“分かったつもり”で次へ行かず、最低限の確認を入れる&lt;/li&gt;
&lt;/ul&gt;
&lt;h2&gt;先取り（予習）で新学期をスムーズに：完璧を狙わない&lt;/h2&gt;
&lt;p&gt;冬休みは復習や苦手克服だけでなく、先取り学習（予習）にも向きます。ただし、予習は「完璧に理解する」よりも、次の状態を作るのが目的です。&lt;/p&gt;
&lt;ul&gt;
&lt;li&gt;新学期の単元を教科書や問題集で軽く見ておく&lt;/li&gt;
&lt;li&gt;どこが分からないかをメモして、授業で回収する&lt;/li&gt;
&lt;li&gt;「予習→授業→復習」のサイクルを、小さく始める（前日に教科書を読む／当日にノートを見返すなど）&lt;/li&gt;
&lt;/ul&gt;
&lt;p&gt;予習が入ると、授業での理解が速くなり、復習もしやすくなります。冬休みの間に“回る形”を作るのが狙いです。&lt;/p&gt;
&lt;h2&gt;講座案内：学校対策 先取りコース（英語・数学）&lt;/h2&gt;
&lt;p&gt;冬休みは「何を、どの順番で、どこまでやるか」を決めるだけでも、進み方が安定しやすくなります。英語と数学は学校の進度や教材に合わせて復習・先取りを設計できると、冬休み明けの授業が楽になることがあります。&lt;/p&gt;
&lt;ul&gt;
&lt;li&gt;&lt;strong&gt;英語&lt;/strong&gt;：学校の先取りにとどまらず、必要に応じて英語資格の対策も含めて学習計画を組み立てます。&lt;/li&gt;
&lt;li&gt;&lt;strong&gt;数学&lt;/strong&gt;：学校での学習を「復習」として活用し、定着率を高める形で進めます。&lt;/li&gt;
&lt;/ul&gt;
&lt;h2&gt;まとめ：2週間の冬休みを「次の一歩」につなげる&lt;/h2&gt;
&lt;p&gt;冬休みは短い分、過ごし方の差が出やすい期間です。ポイントは次の4つです。&lt;/p&gt;
&lt;ul&gt;
&lt;li&gt;冬休み前に計画を立て、予定を入れてから学習を配置する&lt;/li&gt;
&lt;li&gt;完璧な計画より、修正しながら続く計画にする&lt;/li&gt;
&lt;li&gt;課題は“終わらせるだけ”にせず、弱点発見と解き直しにつなげる&lt;/li&gt;
&lt;li&gt;最後に先取りを少し入れ、新学期の授業の入りを軽くする&lt;/li&gt;
&lt;/ul&gt;
&lt;p&gt;プライベートの時間も大切にしながら、学習をゼロにしない形が作れれば、冬休み明けの授業が進めやすくなるはずです。復習や先取りの設計で迷う場合は、必要に応じて&lt;strong&gt;&lt;a href="https://juku-escot.com/school/"&gt;学校対策（英語・数学）&lt;/a&gt;&lt;/strong&gt;も参考にしてみてください。&lt;/p&gt;
&lt;div class="alert alert-primary p-3 mt-4" role="alert"&gt;
&lt;p class="mb-2"&gt;&lt;strong&gt;冬休みの戦略なき学習は、不合格を自ら手繰り寄せる行為です。&lt;/strong&gt;&lt;/p&gt;
&lt;p class="mb-1"&gt;冬休みに自己流の非効率な演習を続ければ、誤った解法が固定化され、入試本番の合計点に跳ね返る致命的な打撃となります。&lt;/p&gt;
&lt;p class="mb-3"&gt;点数が伸び悩む本質的な要因は、一重に判断軸の未固定にあります。&lt;/p&gt;
&lt;div class="d-grid gap-2"&gt;
    &lt;a class="btn btn-primary btn-lg" href="https://juku-escot.com/examination/"&gt;合格へ逆転する冬の試験対策を確認する&lt;/a&gt;&lt;br /&gt;
    &lt;a class="btn btn-outline-primary btn-lg" href="https://juku-escot.com/school/"&gt;ESCOTの指導全体像と受講の流れを見る&lt;/a&gt;
  &lt;/div&gt;
&lt;hr class="my-3"&gt;
&lt;div class="d-flex flex-column gap-1"&gt;
    &lt;a href="https://juku-escot.com/school/"&gt;ESCOTの指導全体像を見る&lt;/a&gt;&lt;br /&gt;
    &lt;a href="https://juku-escot.com/onepoint/"&gt;ワンポイント指導の考え方&lt;/a&gt;&lt;br /&gt;
    &lt;a href="https://juku-escot.com/examination/"&gt;試験・受験対策の整理&lt;/a&gt;&lt;br /&gt;
    &lt;a href="https://juku-escot.com/contact/"&gt;冬期講習・入塾の個別相談予約&lt;/a&gt;
  &lt;/div&gt;
&lt;/div&gt;
&lt;section class="veu_cta" id="veu_cta-493"&gt;&lt;h1 class="cta_title"&gt;講座案内：受験対策　早慶対策講座【英語・数学・国語】&lt;/h1&gt;&lt;div class="cta_body"&gt;&lt;div class="cta_body_image cta_body_image_right"&gt;&lt;a href="https://juku-escot.com/examination/"&gt;&lt;img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/&gt;学部により出題形式に特色がありますので基本的な英語修了後は過去問に即した演習形式の授業になります。
&lt;br /&gt;
&lt;br /&gt;【数学】
&lt;br /&gt; 典型問題に加えて、多少難度の高い問題や見新しい問題についても解答していく力を養うことを目指します。
&lt;br /&gt;
&lt;br /&gt;【国語】
&lt;br /&gt;取るべき問題、落としてよい問題の識別を提供いたします。慶応大志望の方は、小論文講座をご検討ください。&lt;/div&gt;&lt;div class="cta_body_link"&gt;&lt;a href="https://juku-escot.com/examination/" class="btn btn-primary btn-block btn-lg"&gt;受験対策　早慶対策講座【英語・数学・国語】&lt;/a&gt;&lt;/div&gt;&lt;/div&gt;&lt;!--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</si>
  <si>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https://rika-quest.com/column/nayami-experiment-reading/
【検出された不自然ワード】
- 崩れ
- 型
- 固定
- 手順
- 立て直
- 結論だけ
- 内部リンク
- 設計
【本文】
------
&lt;style&gt;&lt;span data-mce-type="bookmark" style="display: inline-block; width: 0px; overflow: hidden; line-height: 0;" class="mce_SELRES_start"&gt;﻿&lt;/span&gt;&lt;br /&gt;
  .rq-hero{&lt;br /&gt;    background: linear-gradient(180deg, rgba(25,135,84,.10), #fff);&lt;br /&gt;    border: 1px solid rgba(0,0,0,.08);&lt;br /&gt;  }&lt;br /&gt;  .rq-marker{&lt;br /&gt;    background: linear-gradient(transparent 60%, rgba(25,135,84,.20) 60%);&lt;br /&gt;    font-weight: 700;&lt;br /&gt;    padding: 0 .12em;&lt;br /&gt;  }&lt;br /&gt;  .rq-toc a{ text-decoration:none; }&lt;br /&gt;  .rq-toc a:hover{ text-decoration:underline; }&lt;/p&gt;
&lt;p&gt;  /* FAQ（JS不要） */&lt;br /&gt;  .rq-faq details{&lt;br /&gt;    border: 1px solid rgba(0,0,0,.10);&lt;br /&gt;    border-radius: 1rem;&lt;br /&gt;    background: #fff;&lt;br /&gt;    overflow: hidden;&lt;br /&gt;    box-shadow: 0 .125rem .25rem rgba(0,0,0,.075);&lt;br /&gt;  }&lt;br /&gt;  .rq-faq summary{&lt;br /&gt;    cursor:pointer;&lt;br /&gt;    list-style:none;&lt;br /&gt;    padding: 1rem;&lt;br /&gt;    display:flex;&lt;br /&gt;    gap:.75rem;&lt;br /&gt;    align-items:flex-start;&lt;br /&gt;    font-weight: 700;&lt;br /&gt;  }&lt;br /&gt;  .rq-faq summary::-webkit-details-marker{ display:none; }&lt;br /&gt;  .rq-faq details[open] summary{&lt;br /&gt;    background: linear-gradient(180deg, rgba(25,135,84,.10), #fff);&lt;br /&gt;    border-bottom: 1px solid rgba(0,0,0,.08);&lt;br /&gt;  }&lt;br /&gt;&lt;/style&gt;
&lt;div class="container my-4"&gt;
&lt;p&gt;&lt;!-- Hero --&gt;&lt;/p&gt;
&lt;section class="rq-hero rounded-4 p-4 p-lg-5 shadow-sm mb-4"&gt;
&lt;div class="row g-4 align-items-center"&gt;
&lt;div class="col-lg-8"&gt;
&lt;div class="d-flex flex-wrap gap-2 mb-2"&gt;&lt;span class="badge bg-success"&gt;悩み起点&lt;/span&gt;&lt;br /&gt;
&lt;span class="badge bg-success"&gt;読み順の固定&lt;/span&gt;&lt;br /&gt;
&lt;span class="badge bg-success"&gt;対照実験の見抜き&lt;/span&gt;&lt;br /&gt;
&lt;span class="badge bg-success"&gt;家庭で回す&lt;/span&gt;&lt;/div&gt;
&lt;p class="mb-2"&gt;実験問題になると、文章が長く感じて何をしているのか分からない。&lt;br /&gt;
グラフや表は見ているのに、どの結果が重要なのか判断できない。&lt;br /&gt;
記述では「理由」や「根拠」を求められているのに、言葉がまとまらない。&lt;/p&gt;
&lt;p class="mb-0"&gt;この状態は、知識不足というより&lt;strong class="rq-marker"&gt;読み取る順番が定まっていない&lt;/strong&gt;ことが原因になりやすい悩みです。&lt;br /&gt;
実験問題は、文章を上から順に読んで理解するのではなく、目的と条件を押さえ、結果を拾い、考察に結びつける「処理手順」が求められます。&lt;/p&gt;
&lt;/div&gt;
&lt;div class="col-lg-4"&gt;
&lt;div class="card border-0 shadow-sm rounded-4"&gt;
&lt;div class="card-body p-3 p-lg-4"&gt;
&lt;p class="fw-bold text-success mb-2"&gt;この記事で分かること&lt;/p&gt;
&lt;ul class="mb-0 small"&gt;
&lt;li&gt;実験問題で迷子になる典型原因&lt;/li&gt;
&lt;li&gt;目的/条件/結果/考察の読み順（型）&lt;/li&gt;
&lt;li&gt;対照実験を見抜くチェックポイント&lt;/li&gt;
&lt;li&gt;家庭で定着させる週の回し方&lt;/li&gt;
&lt;/ul&gt;
&lt;/div&gt;
&lt;/div&gt;
&lt;/div&gt;
&lt;/div&gt;
&lt;div class="alert alert-success mt-4 mb-0 rounded-4 border border-success-subtle" role="alert"&gt;単元の詳しい解説ではなく、「実験問題を読む・解く手順」を固定して得点につなげるための整理です。&lt;/div&gt;
&lt;/section&gt;
&lt;p&gt;&lt;!-- 目次 --&gt;&lt;/p&gt;
&lt;nav class="card rounded-4 shadow-sm mb-4 rq-toc"&gt;
&lt;div class="card-body p-3 p-lg-4"&gt;
&lt;div class="d-flex align-items-center gap-2 mb-2"&gt;&lt;span class="badge bg-success"&gt;目次&lt;/span&gt;&lt;br /&gt;
&lt;span class="fw-bold"&gt;必要なところから確認できます&lt;/span&gt;&lt;/div&gt;
&lt;div class="list-group"&gt;&lt;a class="list-group-item list-group-item-action" href="#s1"&gt;まず状況整理｜どこで詰まっているか&lt;/a&gt;&lt;br /&gt;
&lt;a class="list-group-item list-group-item-action" href="#s2"&gt;原因の切り分け（典型3パターン）&lt;/a&gt;&lt;br /&gt;
&lt;a class="list-group-item list-group-item-action" href="#s3"&gt;立て直しの手順｜目的→条件→結果→考察の読み順&lt;/a&gt;&lt;br /&gt;
&lt;a class="list-group-item list-group-item-action" href="#s4"&gt;対照実験の見抜き方｜「1つだけ変える」を確認する&lt;/a&gt;&lt;br /&gt;
&lt;a class="list-group-item list-group-item-action" href="#s5"&gt;よくあるミスと修正（誤答例→直し方）&lt;/a&gt;&lt;br /&gt;
&lt;a class="list-group-item list-group-item-action" href="#s6"&gt;家庭での回し方｜週設計とチェック&lt;/a&gt;&lt;br /&gt;
&lt;a class="list-group-item list-group-item-action" href="#s7"&gt;FAQ（よくある質問）&lt;/a&gt;&lt;br /&gt;
&lt;a class="list-group-item list-group-item-action" href="#s8"&gt;次に読む（内部リンク）＋講座・問い合わせ&lt;/a&gt;&lt;/div&gt;
&lt;/div&gt;
&lt;/nav&gt;
&lt;p&gt;&lt;!-- Section 1 --&gt;&lt;/p&gt;
&lt;section class="mb-5"&gt;
&lt;h2 id="s1" class="h4 fw-bold border-bottom pb-2 mb-3"&gt;まず状況整理｜どこで詰まっているか&lt;/h2&gt;
&lt;div class="row g-3"&gt;
&lt;div class="col-lg-6"&gt;
&lt;div class="card rounded-4 shadow-sm h-100"&gt;
&lt;div class="card-body p-3 p-lg-4"&gt;
&lt;p class="fw-bold text-success mb-2"&gt;実験問題で止まりやすい地点&lt;/p&gt;
&lt;ul class="mb-0"&gt;
&lt;li&gt;文章が長く、何の実験か（目的）が分からない&lt;/li&gt;
&lt;li&gt;条件が多く、どれが「変えた条件」なのか分からない&lt;/li&gt;
&lt;li&gt;結果（表・グラフ・観察）が多く、どれを根拠にするか迷う&lt;/li&gt;
&lt;li&gt;考察（理由説明）で、言葉の順番が組めない&lt;/li&gt;
&lt;/ul&gt;
&lt;/div&gt;
&lt;/div&gt;
&lt;/div&gt;
&lt;div class="col-lg-6"&gt;
&lt;div class="alert alert-success rounded-4 border border-success-subtle h-100 mb-0" role="alert"&gt;
&lt;p class="fw-bold mb-2"&gt;「読めない」の正体&lt;/p&gt;
&lt;p class="mb-2"&gt;実験問題は、本文を上から順に理解する読み方だと崩れやすい形式です。&lt;br /&gt;
目的と条件を先に押さえ、結果を拾って、考察に戻すという&lt;strong&gt;処理の順番&lt;/strong&gt;が決まっているため、&lt;br /&gt;
その順番が曖昧だと「読んだのに分からない」が起きます。&lt;/p&gt;
&lt;p class="mb-0"&gt;逆に言えば、読み順を固定できると、知識が同じでも正解率が上がります。&lt;/p&gt;
&lt;/div&gt;
&lt;/div&gt;
&lt;/div&gt;
&lt;/section&gt;
&lt;p&gt;&lt;!-- Section 2 --&gt;&lt;/p&gt;
&lt;section class="mb-5"&gt;
&lt;h2 id="s2" class="h4 fw-bold border-bottom pb-2 mb-3"&gt;原因の切り分け（典型3パターン）&lt;/h2&gt;
&lt;div class="row g-3"&gt;
&lt;div class="col-lg-4"&gt;
&lt;div class="card rounded-4 shadow-sm h-100"&gt;
&lt;div class="card-body p-3 p-lg-4"&gt;
&lt;p&gt;&lt;span class="badge bg-success mb-2"&gt;原因①&lt;/span&gt;&lt;/p&gt;
&lt;h3 class="h6 fw-bold mb-2"&gt;目的を押さえずに読み始める&lt;/h3&gt;
&lt;p class="mb-0"&gt;「何を確かめる実験か」が曖昧なまま条件や結果に入ると、情報が多いほど迷子になります。&lt;br /&gt;
実験問題は、目的が分からないと「何が根拠になるか」も決まりません。&lt;/p&gt;
&lt;/div&gt;
&lt;/div&gt;
&lt;/div&gt;
&lt;div class="col-lg-4"&gt;
&lt;div class="card rounded-4 shadow-sm h-100"&gt;
&lt;div class="card-body p-3 p-lg-4"&gt;
&lt;p&gt;&lt;span class="badge bg-success mb-2"&gt;原因②&lt;/span&gt;&lt;/p&gt;
&lt;h3 class="h6 fw-bold mb-2"&gt;条件が整理されていない&lt;/h3&gt;
&lt;p class="mb-0"&gt;変えた条件・変えていない条件・そろえた条件が混ざると、結果の読み取りが崩れます。&lt;br /&gt;
「どれを1つだけ変えたのか」を決められないと、考察で失点しやすくなります。&lt;/p&gt;
&lt;/div&gt;
&lt;/div&gt;
&lt;/div&gt;
&lt;div class="col-lg-4"&gt;
&lt;div class="card rounded-4 shadow-sm h-100"&gt;
&lt;div class="card-body p-3 p-lg-4"&gt;
&lt;p&gt;&lt;span class="badge bg-success mb-2"&gt;原因③&lt;/span&gt;&lt;/p&gt;
&lt;h3 class="h6 fw-bold mb-2"&gt;結果を言葉に直せていない&lt;/h3&gt;
&lt;p class="mb-0"&gt;表やグラフを「眺めて」終わっている状態です。&lt;br /&gt;
変化（増減・一定・差）を短い文に直し、条件との対応を取れないと結論が書けません。&lt;/p&gt;
&lt;/div&gt;
&lt;/div&gt;
&lt;/div&gt;
&lt;/div&gt;
&lt;div class="alert alert-success rounded-4 border border-success-subtle mt-3 mb-0" role="alert"&gt;グラフ・表の読み取りに不安が強い場合は、&lt;br /&gt;
&lt;a class="link-success fw-bold" href="https://rika-quest.com/column/nayami-graph-table-reading/"&gt;グラフ・表が読み取れないときの整理法&lt;/a&gt;&lt;br /&gt;
も合わせて確認すると、実験問題の「結果の拾い方」が安定します。&lt;/div&gt;
&lt;/section&gt;
&lt;p&gt;&lt;!-- Section 3 --&gt;&lt;/p&gt;
&lt;section class="mb-5"&gt;
&lt;h2 id="s3" class="h4 fw-bold border-bottom pb-2 mb-3"&gt;立て直しの手順｜目的→条件→結果→考察の読み順&lt;/h2&gt;
&lt;div class="card rounded-4 shadow-sm mb-3"&gt;
&lt;div class="card-body p-3 p-lg-4"&gt;
&lt;div class="d-flex flex-wrap align-items-center gap-2 mb-2"&gt;
&lt;p&gt;&lt;span class="badge bg-success"&gt;ステップ1&lt;/span&gt;&lt;/p&gt;
&lt;h3 class="h6 fw-bold mb-0"&gt;目的（何を確かめるか）を1行で書く&lt;/h3&gt;
&lt;/div&gt;
&lt;p class="mb-0"&gt;最初に「この実験は何を確かめるためか」を1行にします。&lt;br /&gt;
文章が長い問題ほど、目的が途中に埋まっていることがあるため、先に抜き出すだけで迷子が減ります。&lt;/p&gt;
&lt;/div&gt;
&lt;/div&gt;
&lt;div class="card rounded-4 shadow-sm mb-3"&gt;
&lt;div class="card-body p-3 p-lg-4"&gt;
&lt;div class="d-flex flex-wrap align-items-center gap-2 mb-2"&gt;
&lt;p&gt;&lt;span class="badge bg-success"&gt;ステップ2&lt;/span&gt;&lt;/p&gt;
&lt;h3 class="h6 fw-bold mb-0"&gt;条件を3分類する（変えた/そろえた/観察した）&lt;/h3&gt;
&lt;/div&gt;
&lt;p class="mb-2"&gt;条件は次の3つに分けます。ここが曖昧だと結果も考察も崩れます。&lt;/p&gt;
&lt;ul class="mb-0"&gt;
&lt;li&gt;&lt;strong&gt;変えた条件&lt;/strong&gt;：比較の軸（これが「原因候補」になる）&lt;/li&gt;
&lt;li&gt;&lt;strong&gt;そろえた条件&lt;/strong&gt;：公平に比べるために同じにしたもの&lt;/li&gt;
&lt;li&gt;&lt;strong&gt;観察した内容&lt;/strong&gt;：どの値・どの変化を見たか&lt;/li&gt;
&lt;/ul&gt;
&lt;/div&gt;
&lt;/div&gt;
&lt;div class="card rounded-4 shadow-sm mb-3"&gt;
&lt;div class="card-body p-3 p-lg-4"&gt;
&lt;div class="d-flex flex-wrap align-items-center gap-2 mb-2"&gt;
&lt;p&gt;&lt;span class="badge bg-success"&gt;ステップ3&lt;/span&gt;&lt;/p&gt;
&lt;h3 class="h6 fw-bold mb-0"&gt;結果を「短文」に直す（増減/一定/差）&lt;/h3&gt;
&lt;/div&gt;
&lt;p class="mb-0"&gt;表・グラフ・観察結果は、まず短い文に直します。&lt;br /&gt;
その上で「どの条件の違いで、その差が出たか」を対応させると、考察が書きやすくなります。&lt;/p&gt;
&lt;/div&gt;
&lt;/div&gt;
&lt;div class="card rounded-4 shadow-sm"&gt;
&lt;div class="card-body p-3 p-lg-4"&gt;
&lt;div class="d-flex flex-wrap align-items-center gap-2 mb-2"&gt;
&lt;p&gt;&lt;span class="badge bg-success"&gt;ステップ4&lt;/span&gt;&lt;/p&gt;
&lt;h3 class="h6 fw-bold mb-0"&gt;考察は「条件→結果→理由」の順で組む&lt;/h3&gt;
&lt;/div&gt;
&lt;p class="mb-0"&gt;考察（理由説明）は、結論だけを書き始めると崩れます。&lt;br /&gt;
「条件（原因）」「結果（根拠）」「理由（知識）」をこの順番で並べると、記述が安定します。&lt;br /&gt;
記述そのものが苦手な場合は&lt;br /&gt;
&lt;a class="link-success fw-bold" href="https://rika-quest.com/column/nayami-writing/"&gt;理科の記述が書けないときの整理法&lt;/a&gt;&lt;br /&gt;
も参考になります。&lt;/p&gt;
&lt;/div&gt;
&lt;/div&gt;
&lt;/section&gt;
&lt;p&gt;&lt;!-- Section 4 --&gt;&lt;/p&gt;
&lt;section class="mb-5"&gt;
&lt;h2 id="s4" class="h4 fw-bold border-bottom pb-2 mb-3"&gt;対照実験の見抜き方｜「1つだけ変える」を確認する&lt;/h2&gt;
&lt;div class="row g-3"&gt;
&lt;div class="col-lg-6"&gt;
&lt;div class="card rounded-4 shadow-sm h-100"&gt;
&lt;div class="card-body p-3 p-lg-4"&gt;
&lt;p class="fw-bold text-success mb-2"&gt;見抜くためのチェック3点&lt;/p&gt;
&lt;ul class="mb-0"&gt;
&lt;li&gt;比べる2つ（または複数）の条件が提示されているか&lt;/li&gt;
&lt;li&gt;&lt;strong&gt;違うのは1点だけ&lt;/strong&gt;になっているか&lt;/li&gt;
&lt;li&gt;違い以外は「同じ条件でそろえた」と読めるか&lt;/li&gt;
&lt;/ul&gt;
&lt;/div&gt;
&lt;/div&gt;
&lt;/div&gt;
&lt;div class="col-lg-6"&gt;
&lt;div class="alert alert-success rounded-4 border border-success-subtle h-100 mb-0" role="alert"&gt;
&lt;p class="fw-bold mb-2"&gt;よくある落とし穴&lt;/p&gt;
&lt;p class="mb-2"&gt;そろえた条件が見落とされると、「原因が複数ある」読みになり、考察が不安定になります。&lt;br /&gt;
対照実験では、まず「同じにした条件」を探し、その後で「変えた条件」を1つに決めるのが基本です。&lt;/p&gt;
&lt;p class="mb-0"&gt;そのうえで結果を拾うと、考察の根拠が一本化できます。&lt;/p&gt;
&lt;/div&gt;
&lt;/div&gt;
&lt;/div&gt;
&lt;/section&gt;
&lt;p&gt;&lt;!-- Section 5 --&gt;&lt;/p&gt;
&lt;section class="mb-5"&gt;
&lt;h2 id="s5" class="h4 fw-bold border-bottom pb-2 mb-3"&gt;よくあるミスと修正（誤答例→直し方）&lt;/h2&gt;
&lt;div class="row g-3"&gt;
&lt;div class="col-lg-6"&gt;
&lt;div class="card rounded-4 shadow-sm h-100"&gt;
&lt;div class="card-body p-3 p-lg-4"&gt;
&lt;div class="d-flex flex-wrap gap-2 align-items-center mb-2"&gt;
&lt;p&gt;&lt;span class="badge bg-danger"&gt;誤答例&lt;/span&gt;&lt;/p&gt;
&lt;h3 class="h6 fw-bold mb-0"&gt;結果を先に言い、根拠が抜ける&lt;/h3&gt;
&lt;/div&gt;
&lt;p class="mb-3"&gt;結論（～だから～）を先に書き、表・グラフのどの差を根拠にしたかが示せないパターンです。&lt;/p&gt;
&lt;div class="alert alert-success rounded-4 border border-success-subtle mb-0" role="alert"&gt;&lt;span class="badge bg-success me-2"&gt;直し方&lt;/span&gt;&lt;br /&gt;
先に「結果の短文化（増減/一定/差）」を書き、その差が出た条件を1行で対応させてから結論に入ります。&lt;/div&gt;
&lt;/div&gt;
&lt;/div&gt;
&lt;/div&gt;
&lt;div class="col-lg-6"&gt;
&lt;div class="card rounded-4 shadow-sm h-100"&gt;
&lt;div class="card-body p-3 p-lg-4"&gt;
&lt;div class="d-flex flex-wrap gap-2 align-items-center mb-2"&gt;
&lt;p&gt;&lt;span class="badge bg-danger"&gt;誤答例&lt;/span&gt;&lt;/p&gt;
&lt;h3 class="h6 fw-bold mb-0"&gt;変えた条件が2つ以上になっている&lt;/h3&gt;
&lt;/div&gt;
&lt;p class="mb-3"&gt;対照実験なのに、実は温度も量も時間も違う、という読みになってしまうパターンです。&lt;/p&gt;
&lt;div class="alert alert-success rounded-4 border border-success-subtle mb-0" role="alert"&gt;&lt;span class="badge bg-success me-2"&gt;直し方&lt;/span&gt;&lt;br /&gt;
「そろえた条件」を先に列挙し、最後に「違うのは1点だけ」を確認してから原因候補を決めます。&lt;/div&gt;
&lt;/div&gt;
&lt;/div&gt;
&lt;/div&gt;
&lt;/div&gt;
&lt;/section&gt;
&lt;p&gt;&lt;!-- Section 6 --&gt;&lt;/p&gt;
&lt;section class="mb-5"&gt;
&lt;h2 id="s6" class="h4 fw-bold border-bottom pb-2 mb-3"&gt;家庭での回し方｜週設計とチェック&lt;/h2&gt;
&lt;p&gt;家庭学習では、難しい実験問題を解くよりも、&lt;strong&gt;読み順（目的→条件→結果→考察）を毎回同じ形で回す&lt;/strong&gt;ことを優先します。&lt;br /&gt;
量よりも「型の反復」で安定させます。&lt;/p&gt;
&lt;div class="table-responsive"&gt;
&lt;table class="table table-bordered align-middle bg-white rounded-4 overflow-hidden"&gt;
&lt;thead class="table-success"&gt;
&lt;tr&gt;
&lt;th style="width: 26%;"&gt;区分&lt;/th&gt;
&lt;th&gt;やること&lt;/th&gt;
&lt;th&gt;チェック&lt;/th&gt;
&lt;/tr&gt;
&lt;/thead&gt;
&lt;tbody&gt;
&lt;tr&gt;
&lt;th class="text-success"&gt;平日（短時間）&lt;/th&gt;
&lt;td&gt;目的1行＋条件3分類まで（結果は短文化までで止めてよい）&lt;/td&gt;
&lt;td&gt;「変えた条件」を1つにできたか&lt;/td&gt;
&lt;/tr&gt;
&lt;tr&gt;
&lt;th class="text-success"&gt;週末（通し）&lt;/th&gt;
&lt;td&gt;結果→考察まで含めて1セット（根拠の差→理由の順）&lt;/td&gt;
&lt;td&gt;根拠（結果の差）を文章で示せたか&lt;/td&gt;
&lt;/tr&gt;
&lt;/tbody&gt;
&lt;/table&gt;
&lt;/div&gt;
&lt;p class="mb-0"&gt;分野ごとの実験問題の傾向整理は、&lt;br /&gt;
&lt;a class="link-success fw-bold" href="https://rika-quest.com/column/chemistry/"&gt;化学分野&lt;/a&gt;や&lt;br /&gt;
&lt;a class="link-success fw-bold" href="https://rika-quest.com/column/creature/"&gt;生物分野&lt;/a&gt;&lt;br /&gt;
も参考になります。&lt;/p&gt;
&lt;div class="alert alert-success rounded-4 border border-success-subtle mt-3 mb-0" role="alert"&gt;任意で「単元の具体例があると整理しやすい」場合のみ、単元ページを1本だけ参照します（増やしません）。&lt;/div&gt;
&lt;/section&gt;
&lt;p&gt;&lt;!-- Section 7 --&gt;&lt;/p&gt;
&lt;section class="mb-5"&gt;
&lt;h2 id="s7" class="h4 fw-bold border-bottom pb-2 mb-3"&gt;FAQ（よくある質問）&lt;/h2&gt;
&lt;div class="rq-faq d-grid gap-3"&gt;
&lt;details&gt;
&lt;summary&gt;&lt;span class="badge bg-success rounded-pill flex-shrink-0"&gt;Q&lt;/span&gt;&lt;br /&gt;
実験問題は、最初から最後まで順に読むべきですか？&lt;/summary&gt;
&lt;div class="p-3"&gt;文章を追うより先に、目的と条件を押さえる方が安定します。目的→条件→結果→考察の順で処理すると、根拠の拾い忘れが減ります。&lt;/div&gt;
&lt;/details&gt;
&lt;details&gt;
&lt;summary&gt;&lt;span class="badge bg-success rounded-pill flex-shrink-0"&gt;Q&lt;/span&gt;&lt;br /&gt;
対照実験が見抜けません&lt;/summary&gt;
&lt;div class="p-3"&gt;まず「そろえた条件」を探し、そのあとで「違うのは1点だけ」を確認します。違いが複数ある場合は、原因を1つに決められず考察が不安定になります。&lt;/div&gt;
&lt;/details&gt;
&lt;details&gt;
&lt;summary&gt;&lt;span class="badge bg-success rounded-pill flex-shrink-0"&gt;Q&lt;/span&gt;&lt;br /&gt;
結果（表・グラフ）を見ても何を言えばいいか分かりません&lt;/summary&gt;
&lt;div class="p-3"&gt;まず増減・一定・差を短文に直し、どの条件の違いでその差が出たかを対応させます。必要なら&lt;br /&gt;
&lt;a class="link-success fw-bold" href="https://rika-quest.com/column/nayami-graph-table-reading/"&gt;グラフ・表が読み取れないときの整理法&lt;/a&gt;&lt;br /&gt;
も参照してください。&lt;/div&gt;
&lt;/details&gt;
&lt;details&gt;
&lt;summary&gt;&lt;span class="badge bg-success rounded-pill flex-shrink-0"&gt;Q&lt;/span&gt;&lt;br /&gt;
記述（考察）がまとまりません&lt;/summary&gt;
&lt;div class="p-3"&gt;条件→結果→理由の順で並べると安定します。文章の作り方で詰まる場合は&lt;br /&gt;
&lt;a class="link-success fw-bold" href="https://rika-quest.com/column/nayami-writing/"&gt;理科の記述が書けないときの整理法&lt;/a&gt;&lt;br /&gt;
が参考になります。&lt;/div&gt;
&lt;/details&gt;
&lt;/div&gt;
&lt;/section&gt;
&lt;p&gt;&lt;!-- Section 8 --&gt;&lt;/p&gt;
&lt;section class="mb-4"&gt;
&lt;h2 id="s8" class="h4 fw-bold border-bottom pb-2 mb-3"&gt;次に読む＋講座・問い合わせ&lt;/h2&gt;
&lt;div class="row g-3"&gt;
&lt;div class="col-lg-6"&gt;
&lt;div class="card rounded-4 shadow-sm h-100"&gt;
&lt;div class="card-body p-3 p-lg-4"&gt;
&lt;p class="fw-bold text-success mb-2"&gt;悩みから辿る&lt;/p&gt;
&lt;div class="list-group"&gt;&lt;a class="list-group-item list-group-item-action" href="https://rika-quest.com/column/science-nayami/"&gt;理科の悩み一覧（Hub）&lt;/a&gt;&lt;br /&gt;
&lt;a class="list-group-item list-group-item-action" href="https://rika-quest.com/column/"&gt;理科コラム一覧&lt;/a&gt;&lt;br /&gt;
&lt;a class="list-group-item list-group-item-action" href="https://rika-quest.com/ct/理科のコツ/"&gt;理科のコツ（カテゴリ）&lt;/a&gt;&lt;/div&gt;
&lt;/div&gt;
&lt;/div&gt;
&lt;/div&gt;
&lt;div class="col-lg-6"&gt;
&lt;div class="card rounded-4 shadow-sm h-100"&gt;
&lt;div class="card-body p-3 p-lg-4"&gt;
&lt;p class="fw-bold text-success mb-2"&gt;関連する悩み&lt;/p&gt;
&lt;div class="list-group"&gt;&lt;a class="list-group-item list-group-item-action" href="https://rika-quest.com/column/nayami-graph-table-reading/"&gt;グラフ・表が読み取れないときの整理法&lt;/a&gt;&lt;br /&gt;
&lt;a class="list-group-item list-group-item-action" href="https://rika-quest.com/column/nayami-writing/"&gt;理科の記述が書けないときの整理法&lt;/a&gt;&lt;/div&gt;
&lt;/div&gt;
&lt;/div&gt;
&lt;/div&gt;
&lt;/div&gt;
&lt;p&gt;&lt;!-- 任意：単元直リンク（最大1本） --&gt;&lt;/p&gt;
&lt;div class="alert alert-success rounded-4 border border-success-subtle mt-3" role="alert"&gt;実験問題の読み順を「具体例」で練習したい場合のみ、単元ページを1本だけ参照して型を当てはめます：&lt;br /&gt;
&lt;a class="link-success fw-bold" href="https://rika-quest.com/column/dissolution/"&gt;溶解の考え方（例題で型を当てはめる）&lt;/a&gt;&lt;/div&gt;
&lt;p&gt;&lt;!-- CTA（押し付けない） --&gt;&lt;/p&gt;
&lt;div class="card rounded-4 shadow-sm border-success-subtle"&gt;
&lt;div class="card-body p-3 p-lg-4"&gt;
&lt;p class="fw-bold text-success mb-2"&gt;学習状況の整理から進めたい方へ（押し付けない案内）&lt;/p&gt;
&lt;p class="mb-3"&gt;実験問題は「読み順」と「根拠の拾い方」が決まると伸びやすい一方、自己流のままだと改善が遅れます。&lt;br /&gt;
つまずき地点（目的・条件・結果・考察のどこか）を一緒に整理し、型を定着させる個別指導も選択肢になります。&lt;/p&gt;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&lt;/div&gt;
------</t>
  </si>
  <si>
    <t>以下のページは不自然なワードを使用しています。
これらを適切に自然な言葉に置き換えて下さい。
なお、本文の装飾や構造は絶対に変えないでください。
【対象ページURL】
https://dokkai-labo.tokyo/blog/190526/
【検出された不自然ワード】
- 崩れ
- 型
- 固定
- 手順
【本文】
------
&lt;h2&gt;読解ラボ東京　私立大学への現代文&lt;/h2&gt;
&lt;h3&gt;サンプル講義&lt;/h3&gt;
&lt;p&gt;&lt;iframe src="https://www.youtube.com/embed/dYycQJLNw7c" width="560" height="315" frameborder="0"&gt;&lt;/iframe&gt;&lt;/p&gt;
&lt;p&gt;現代文指導の考え方（「主張把握」偏重の落とし穴と、解き方の型で伸ばす発想）の全体像は、&lt;a href="https://dokkai-labo.tokyo/blog/kokugoshidou/" target="_blank" rel="noopener noreferrer"&gt;全体像はこちら&lt;/a&gt;で確認できます。&lt;/p&gt;
&lt;p data-start="38" data-end="80"&gt;どのように勉強していいかわからない。&lt;br data-start="56" data-end="59" /&gt;現代文は、そう感じている方が多い科目です。&lt;/p&gt;
&lt;p data-start="82" data-end="155"&gt;ですが、現代文にも &lt;strong data-start="92" data-end="111"&gt;きちんとした勉強法があります。&lt;/strong&gt;&lt;br data-start="111" data-end="114" /&gt;この科目にも、数学の公式と同じように &lt;strong data-start="133" data-end="147"&gt;覚えるべき「解き方」&lt;/strong&gt; が存在します。&lt;/p&gt;
&lt;p data-start="157" data-end="237"&gt;例えば、上の動画で紹介している &lt;strong data-start="173" data-end="181"&gt;三段論法&lt;/strong&gt; もその一つです。&lt;br data-start="190" data-end="193" /&gt;こういった解き方を知り、使いこなす訓練を積んでいけば、現代文の点数は必ず伸びていきます。&lt;/p&gt;
&lt;p data-start="239" data-end="278" data-is-last-node="" data-is-only-node=""&gt;当塾では、生徒のレベルに合わせて &lt;strong data-start="256" data-end="278" data-is-last-node=""&gt;適切な地点から授業を進めていきます。&lt;/strong&gt;&lt;/p&gt;
&lt;h2&gt;大学入試の現代文が伸びない原因（主張把握だけに寄ると止まりやすい）&lt;/h2&gt;
&lt;p&gt;「筆者の主張は何か」だけを追う読み方は、文章の型によっては有効です。ただ、私立大学の入試問題では、主張把握だけだと次の段階で失点が出やすくなります。&lt;/p&gt;
&lt;ul&gt;
&lt;li&gt;&lt;strong&gt;根拠が本文のどこにあるか&lt;/strong&gt;を特定できず、選択肢を判断できない&lt;/li&gt;
&lt;li&gt;&lt;strong&gt;言い換え（同義表現）&lt;/strong&gt;に気づけず、本文と選択肢の対応が取れない&lt;/li&gt;
&lt;li&gt;設問ごとに必要な情報が違うのに、&lt;strong&gt;読み方を変えられない&lt;/strong&gt;&lt;/li&gt;
&lt;/ul&gt;
&lt;p&gt;得点に直結させるには、主張以前に&lt;strong&gt;「設問に合わせて根拠を回収し、選択肢を処理する型」&lt;/strong&gt;を作る必要があります。&lt;/p&gt;
&lt;h2&gt;大学受験 現代文の解き方の型（まずはこの3手順）&lt;/h2&gt;
&lt;h3&gt;① 設問でゴールを固定する&lt;/h3&gt;
&lt;p&gt;本文を丁寧に読む前に、設問を見て「何を答える問題か」を固定します。ここが曖昧だと、読みが“散る”ため時間だけが消えます。&lt;/p&gt;
&lt;ul&gt;
&lt;li&gt;内容一致か／理由説明か／言い換えか／指示語か&lt;/li&gt;
&lt;li&gt;問われている範囲（段落・一文・全体）&lt;/li&gt;
&lt;li&gt;選択肢問題なら、&lt;strong&gt;消し方（誇張・不足・ズレ）&lt;/strong&gt;を意識&lt;/li&gt;
&lt;/ul&gt;
&lt;h3&gt;② 根拠を「本文の場所」で押さえる&lt;/h3&gt;
&lt;p&gt;現代文の失点は、知識不足よりも&lt;strong&gt;根拠位置の取り違え&lt;/strong&gt;で起きます。根拠は「雰囲気」ではなく、本文の該当箇所で押さえます。&lt;/p&gt;
&lt;ul&gt;
&lt;li&gt;指示語（これ・それ）→&lt;strong&gt;直前の具体語&lt;/strong&gt;に戻す&lt;/li&gt;
&lt;li&gt;言い換え（同義表現）→&lt;strong&gt;同じ内容を別の語で言っている箇所&lt;/strong&gt;を拾う&lt;/li&gt;
&lt;li&gt;因果（〜だから／したがって）→&lt;strong&gt;理由と結論を分けて&lt;/strong&gt;取る&lt;/li&gt;
&lt;/ul&gt;
&lt;h3&gt;③ 選択肢は「本文との差」で処理する&lt;/h3&gt;
&lt;p&gt;選択肢は「それっぽい」ほど危険です。本文との差が出やすいポイントを先に決め、そこで落とします。&lt;/p&gt;
&lt;ul&gt;
&lt;li&gt;&lt;strong&gt;言い過ぎ（常に・必ず等）&lt;/strong&gt;になっていないか&lt;/li&gt;
&lt;li&gt;&lt;strong&gt;抜け（条件・限定が落ちる）&lt;/strong&gt;がないか&lt;/li&gt;
&lt;li&gt;&lt;strong&gt;ズレ（主語・対象・範囲）&lt;/strong&gt;が変わっていないか&lt;/li&gt;
&lt;/ul&gt;
&lt;h2&gt;ミニ例題で確認：設問→根拠→選択肢処理の流れ&lt;/h2&gt;
&lt;p&gt;ここでは本文そのものを再掲せず、入試で頻出の「処理だけ」を短く確認します。ポイントは、&lt;strong&gt;根拠を“場所”で固定してから&lt;/strong&gt;選択肢を落とすことです。&lt;/p&gt;
&lt;h3&gt;例1：内容一致（根拠位置→差分で落とす）&lt;/h3&gt;
&lt;p&gt;&lt;strong&gt;設問の型&lt;/strong&gt;：「本文の内容と一致するものを選べ」&lt;/p&gt;
&lt;ul&gt;
&lt;li&gt;&lt;strong&gt;やること&lt;/strong&gt;：選択肢のうち、ズレが出やすい要素（主語／範囲／条件）に印をつける&lt;/li&gt;
&lt;li&gt;&lt;strong&gt;根拠の取り方&lt;/strong&gt;：本文の該当段落を1か所に絞り、同義表現（言い換え）まで拾う&lt;/li&gt;
&lt;li&gt;&lt;strong&gt;落とし方&lt;/strong&gt;：「言い過ぎ／抜け／ズレ」で“本文との差”が出たら即落とす&lt;/li&gt;
&lt;/ul&gt;
&lt;p&gt;&lt;strong&gt;ありがちな失点&lt;/strong&gt;：主張は合っているのに、&lt;strong&gt;条件（いつ／誰が／どこで／どの場合）&lt;/strong&gt;が変わっている選択肢に引っかかる。&lt;/p&gt;
&lt;h3&gt;例2：理由説明（結論の近く→前提回収）&lt;/h3&gt;
&lt;p&gt;&lt;strong&gt;設問の型&lt;/strong&gt;：「なぜそう言えるか、理由として最も適切なものを選べ」&lt;/p&gt;
&lt;ul&gt;
&lt;li&gt;&lt;strong&gt;やること&lt;/strong&gt;：結論（＝設問が指している主張）を本文中で特定する&lt;/li&gt;
&lt;li&gt;&lt;strong&gt;根拠の取り方&lt;/strong&gt;：結論の直前直後から、因果語（だから／したがって／つまり）で前提を回収&lt;/li&gt;
&lt;li&gt;&lt;strong&gt;落とし方&lt;/strong&gt;：理由が“近い話”に見えても、&lt;strong&gt;前提が1つでも欠ける&lt;/strong&gt;選択肢は落とす&lt;/li&gt;
&lt;/ul&gt;
&lt;p&gt;&lt;strong&gt;ありがちな失点&lt;/strong&gt;：理由ではなく「結論の言い換え」を選んでしまう（同じことを言っているだけで、支えになっていない）。&lt;/p&gt;
&lt;h2&gt;よくあるミスを3分類&lt;/h2&gt;
&lt;p&gt;解き直しで「主張が取れない」に戻すと修正が遅れます。失点は次の3ラベルで分解します。&lt;/p&gt;
&lt;ul&gt;
&lt;li&gt;&lt;strong&gt;根拠位置ミス&lt;/strong&gt;：別段落を根拠にしている／該当箇所に戻れていない&lt;/li&gt;
&lt;li&gt;&lt;strong&gt;言い換えミス&lt;/strong&gt;：同義・対比・具体例→抽象の対応が取れていない&lt;/li&gt;
&lt;li&gt;&lt;strong&gt;選択肢処理ミス&lt;/strong&gt;：言い過ぎ／抜け／ズレの見落とし&lt;/li&gt;
&lt;/ul&gt;
&lt;h2&gt;独学で回す：1題15分の復習テンプレ&lt;/h2&gt;
&lt;p&gt;解いた後、次の欄を埋めるだけで「型の反復」になります。ノート1ページで完結させてください。&lt;/p&gt;
&lt;div style="border: 1px solid #e5e7eb; border-radius: 12px; padding: 12px 14px; margin: 12px 0; background: #fafafa;"&gt;
&lt;p style="margin: 0 0 8px;"&gt;&lt;strong&gt;① 設問タイプ：&lt;/strong&gt;（内容一致／理由／言い換え／指示語／空所補充）&lt;/p&gt;
&lt;p style="margin: 0 0 8px;"&gt;&lt;strong&gt;② 根拠位置：&lt;/strong&gt;（段落・行・接続語・指示語）&lt;/p&gt;
&lt;p style="margin: 0 0 8px;"&gt;&lt;strong&gt;③ 言い換えメモ：&lt;/strong&gt;（本文A＝本文B の形で1つ以上）&lt;/p&gt;
&lt;p style="margin: 0 0 8px;"&gt;&lt;strong&gt;④ 選択肢の落とし理由：&lt;/strong&gt;（言い過ぎ／抜け／ズレ を最低1つ）&lt;/p&gt;
&lt;p style="margin: 0;"&gt;&lt;strong&gt;⑤ 次回の改善：&lt;/strong&gt;（根拠位置を先に固定／言い換えを拾う／差分で落とす 等）&lt;/p&gt;
&lt;/div&gt;
&lt;h2&gt;よくある質問&lt;/h2&gt;
&lt;details&gt;
&lt;summary&gt;何をどれくらいやれば伸びますか？&lt;/summary&gt;
&lt;p&gt;まずは「同じ手順で処理→同じラベルで復習」を固定します。週3題でも、復習がテンプレ化していれば伸びます。量より、根拠位置と言い換えの回収が毎回できているかが基準です。&lt;/p&gt;
&lt;/details&gt;
&lt;details&gt;
&lt;summary&gt;時間が足りません。本文を速く読む練習をすべきですか？&lt;/summary&gt;
&lt;p&gt;先に速読へ行くより、設問でゴール固定→根拠位置の特定を優先してください。読みが散っていると、速く読んでも得点が上がりません。&lt;/p&gt;
&lt;/details&gt;
&lt;details&gt;
&lt;summary&gt;選択肢が2つまで絞れるのに外します&lt;/summary&gt;
&lt;p&gt;最後の2択は「差分」が最小になります。主語・範囲・条件（例外・限定）を1項目ずつ照合し、「抜け」か「ズレ」が出た方を落としてください。&lt;/p&gt;
&lt;/details&gt;
&lt;h2&gt;動画で扱う「三段論法」を得点に直結させる見方&lt;/h2&gt;
&lt;p&gt;三段論法は「大前提→小前提→結論」という形で、文章の論理を崩さずに追うための道具です。入試問題で効くのは次の場面です。&lt;/p&gt;
&lt;ul&gt;
&lt;li&gt;理由説明問題で、&lt;strong&gt;結論に必要な前提&lt;/strong&gt;がどれかを整理するとき&lt;/li&gt;
&lt;li&gt;内容一致で、本文の主張が&lt;strong&gt;どの条件の上で成り立つか&lt;/strong&gt;を落とさないため&lt;/li&gt;
&lt;li&gt;抽象語が続く箇所で、具体例が&lt;strong&gt;何を支える例か&lt;/strong&gt;を押さえるため&lt;/li&gt;
&lt;/ul&gt;
&lt;p&gt;「主張を言える」だけで止めず、&lt;strong&gt;設問に合わせて前提と結論を回収できる&lt;/strong&gt;ようにするのが狙いです。&lt;/p&gt;
&lt;h2&gt;勉強法：現代文は「型の反復」で上がる（やることを固定する）&lt;/h2&gt;
&lt;p&gt;現代文は、量を読めば伸びる科目ではありません。伸ばすには、毎回同じ手順で処理し、ミスを潰す形にします。&lt;/p&gt;
&lt;ul&gt;
&lt;li&gt;&lt;strong&gt;1セット目&lt;/strong&gt;：時間を気にせず、根拠位置と消し方を丁寧に&lt;/li&gt;
&lt;li&gt;&lt;strong&gt;2セット目&lt;/strong&gt;：時間を少し縮め、同じミスが出る箇所を特定&lt;/li&gt;
&lt;li&gt;&lt;strong&gt;3セット目&lt;/strong&gt;：設問タイプ別に、手順（①〜③）が崩れないか確認&lt;/li&gt;
&lt;/ul&gt;
&lt;p&gt;「なぜ落としたか」を、主張把握ではなく&lt;strong&gt;根拠位置／言い換え／選択肢処理&lt;/strong&gt;のどこで崩れたかに分解すると、修正が速くなります。&lt;/p&gt;
&lt;h2&gt;個別指導で行うこと（答案のズレをその場で直す）&lt;/h2&gt;
&lt;p&gt;独学で伸びにくいのは、本文の読みよりも「根拠の取り方」と「選択肢の落とし方」に癖が残るからです。個別指導では、解き方の型を前提にしつつ、次を点検します。&lt;/p&gt;
&lt;ul&gt;
&lt;li&gt;根拠が本文のどこかを&lt;strong&gt;一発で戻れる&lt;/strong&gt;ようにする&lt;/li&gt;
&lt;li&gt;言い換えの拾い方（同義・対比・因果）を&lt;strong&gt;パターン化&lt;/strong&gt;する&lt;/li&gt;
&lt;li&gt;選択肢の誤りを「言い過ぎ／抜け／ズレ」で&lt;strong&gt;言語化&lt;/strong&gt;する&lt;/li&gt;
&lt;/ul&gt;
&lt;p&gt;現状のレベルに合わせて、適切な地点（基礎の型／入試標準／過去問）から進めます。&lt;/p&gt;
&lt;p&gt;現代文指導の考え方（「主張把握」偏重の落とし穴と、解き方の型で伸ばす発想）の全体像は、&lt;a href="https://dokkai-labo.tokyo/blog/kokugoshidou/" target="_blank" rel="noopener noreferrer"&gt;全体像はこちら&lt;/a&gt;で確認できます。&lt;/p&gt;
&lt;p&gt;&lt;!-- [ /.socialSet ] --&gt;&lt;/p&gt;
&lt;section class="veu_cta" id="veu_cta-21074"&gt;&lt;h1 class="cta_title"&gt;出版&lt;/h1&gt;&lt;div class="cta_body"&gt;&lt;div class="cta_body_image cta_body_image_right"&gt;&lt;a href="https://dokkai-labo.tokyo/ct/publish/"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学習と受験対策のエキスパートからの知識と洞察に基づく貴重なリソースです。この書籍は、大学入試や受験に関連するさまざまなトピックに焦点を当て、国語力の向上から受験戦略までを包括的にカバーしています。&lt;/div&gt;&lt;div class="cta_body_link"&gt;&lt;a href="https://dokkai-labo.tokyo/ct/publish/" class="btn btn-primary btn-block btn-lg" target="_blank"&gt;出版&lt;/a&gt;&lt;/div&gt;&lt;/div&gt;&lt;!--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</si>
  <si>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https://dokkai-labo.tokyo/col_blog/setsumon-yomichigai/
【検出された不自然ワード】
- 型
- 固定
- 手順
- 整え
【本文】
------
&lt;div class="container my-4"&gt;
&lt;p&gt;&lt;!-- Hero --&gt;&lt;/p&gt;
&lt;section class="card shadow-sm border-0 mb-4" style="background: linear-gradient(135deg, #1a237e, #00695c); color: #fff;"&gt;
&lt;div class="card-body p-4 p-md-5"&gt;
&lt;div class="d-flex flex-wrap gap-2 align-items-center mb-3"&gt;&lt;span class="badge bg-warning text-dark" style="font-size: .85rem;"&gt;中学受験／国語&lt;/span&gt;&lt;br /&gt;
&lt;span class="badge bg-light text-dark" style="font-size: .8rem;"&gt;設問の読み違い対策&lt;/span&gt;&lt;br /&gt;
&lt;span class="badge bg-dark" style="font-size: .8rem;"&gt;保護者向け&lt;/span&gt;&lt;/div&gt;
&lt;h1 class="h3 h2-md mb-3" style="line-height: 1.55;"&gt;&lt;/h1&gt;
&lt;p class="mb-4" style="opacity: .96; font-size: 1.02rem; line-height: 1.9;"&gt;本文を正しく読めていても、設問の読み違いがあると得点は安定しません。原因は注意力ではなく、&lt;br /&gt;
設問文の&lt;strong&gt;条件語&lt;/strong&gt;を正しく取れていないことが多いです。オンライン国語の個別指導では、&lt;br /&gt;
設問を画面上で分解し、「何を」「どの視点で」「どの範囲で」答えるかを明確にして、本文根拠との往復を型にします。&lt;br /&gt;
この記事では、読み違いが起こる構造と段階的な改善手順を整理します。&lt;/p&gt;
&lt;p class="mb-3" style="opacity: .96; font-size: 1.02rem; line-height: 1.9;"&gt;設問の条件語を正しく拾うための「読み方の土台」（全体像はこちら）：&lt;a style="color: #fff; text-decoration: underline; font-weight: bold;" href="https://dokkai-labo.tokyo/col_blog/col_blog-iikae-taibi-inga/"&gt;言い換え・対比・因果がつかめない子のための読み方トレーニング&lt;/a&gt;&lt;/p&gt;
&lt;div class="d-flex flex-column flex-md-row gap-2"&gt;&lt;a class="btn btn-warning btn-lg fw-bold" href="https://dokkai-labo.tokyo/kobetsuonline01/" target="_blank" rel="noopener"&gt;&lt;br /&gt;
オンライン国語個別の詳細を見る&lt;br /&gt;
&lt;/a&gt;&lt;br /&gt;
&lt;a class="btn btn-outline-light btn-lg" style="border-width: 2px;" href="#toc"&gt;&lt;br /&gt;
先に改善ステップを見る&lt;br /&gt;
&lt;/a&gt;&lt;/div&gt;
&lt;div class="mt-4 p-3 p-md-4 rounded" style="background: rgba(255,255,255,.12); border: 1px solid rgba(255,255,255,.25);"&gt;
&lt;div class="row g-3"&gt;
&lt;div class="col-md-4"&gt;
&lt;div class="fw-bold mb-1"&gt;この記事で分かること&lt;/div&gt;
&lt;ul class="mb-0 ps-3" style="line-height: 1.85;"&gt;
&lt;li&gt;設問読み違いの原因と型&lt;/li&gt;
&lt;li&gt;条件語の分解手順&lt;/li&gt;
&lt;li&gt;オンラインでの改善ステップ&lt;/li&gt;
&lt;/ul&gt;
&lt;/div&gt;
&lt;div class="col-md-4"&gt;
&lt;div class="fw-bold mb-1"&gt;よくあるお悩み&lt;/div&gt;
&lt;ul class="mb-0 ps-3" style="line-height: 1.85;"&gt;
&lt;li&gt;答えは合っているのに減点&lt;/li&gt;
&lt;li&gt;範囲や形式の条件落ち&lt;/li&gt;
&lt;li&gt;同じ読み違いを繰り返す&lt;/li&gt;
&lt;/ul&gt;
&lt;/div&gt;
&lt;div class="col-md-4"&gt;
&lt;div class="fw-bold mb-1"&gt;SEOキーワード&lt;/div&gt;
&lt;div class="d-flex flex-wrap gap-2"&gt;&lt;span class="badge bg-light text-dark"&gt;オンライン国語&lt;/span&gt;&lt;br /&gt;
&lt;span class="badge bg-light text-dark"&gt;中学受験&lt;/span&gt;&lt;br /&gt;
&lt;span class="badge bg-light text-dark"&gt;国語専門塾&lt;/span&gt;&lt;br /&gt;
&lt;span class="badge bg-light text-dark"&gt;記述&lt;/span&gt;&lt;br /&gt;
&lt;span class="badge bg-light text-dark"&gt;読解力&lt;/span&gt;&lt;br /&gt;
&lt;span class="badge bg-light text-dark"&gt;個別指導&lt;/span&gt;&lt;br /&gt;
&lt;span class="badge bg-light text-dark"&gt;過去問&lt;/span&gt;&lt;/div&gt;
&lt;/div&gt;
&lt;/div&gt;
&lt;/div&gt;
&lt;/div&gt;
&lt;/section&gt;
&lt;p&gt;&lt;!-- TOC --&gt;&lt;/p&gt;
&lt;section id="toc" class="card shadow-sm border-0 mb-4"&gt;
&lt;div class="card-body p-3 p-md-4"&gt;
&lt;div class="d-flex align-items-center justify-content-between flex-wrap gap-2 mb-2"&gt;
&lt;h2 class="h5 mb-0"&gt;この記事の構成&lt;/h2&gt;
&lt;p&gt;&lt;span class="text-muted" style="font-size: .92rem;"&gt;読み時間目安：10〜15分&lt;/span&gt;&lt;/p&gt;
&lt;/div&gt;
&lt;div class="d-flex flex-wrap gap-2"&gt;&lt;a class="btn btn-sm btn-outline-primary" href="#bg"&gt;背景&lt;/a&gt;&lt;br /&gt;
&lt;a class="btn btn-sm btn-outline-primary" href="#why"&gt;オンラインが効く理由&lt;/a&gt;&lt;br /&gt;
&lt;a class="btn btn-sm btn-outline-primary" href="#steps"&gt;改善ステップ&lt;/a&gt;&lt;br /&gt;
&lt;a class="btn btn-sm btn-outline-primary" href="#home"&gt;家庭のフォロー&lt;/a&gt;&lt;br /&gt;
&lt;a class="btn btn-sm btn-outline-primary" href="#fit"&gt;相性が良いタイプ&lt;/a&gt;&lt;br /&gt;
&lt;a class="btn btn-sm btn-outline-primary" href="#sum"&gt;まとめ&lt;/a&gt;&lt;/div&gt;
&lt;/div&gt;
&lt;/section&gt;
&lt;p&gt;&lt;!-- H2: 背景 --&gt;&lt;/p&gt;
&lt;section id="bg" class="card shadow-sm border-0 mb-4"&gt;
&lt;div class="card-header border-0 py-3" style="background: #e8eaf6;"&gt;
&lt;h2 class="h5 mb-0"&gt;この悩みが起きる背景（構造的な原因）&lt;/h2&gt;
&lt;/div&gt;
&lt;div class="card-body p-3 p-md-4"&gt;
&lt;p style="line-height: 1.95;"&gt;設問の読み違いは「注意力」や「国語が苦手」だけが原因ではありません。国語の設問には一定の処理手順があり、&lt;br /&gt;
その手順が未整備だと&lt;strong&gt;同じ種類の読み違い&lt;/strong&gt;が繰り返されます。問題は学力よりも、&lt;strong&gt;処理の仕組み&lt;/strong&gt;にあります。&lt;/p&gt;
&lt;div class="alert alert-primary mb-3" style="border-left: 6px solid #1e88e5;"&gt;
&lt;div class="fw-bold mb-1"&gt;ポイント&lt;/div&gt;
&lt;div&gt;「設問を読む」は才能ではなく、&lt;strong&gt;条件語を抜き出してチェックする技術&lt;/strong&gt;です。&lt;/div&gt;
&lt;/div&gt;
&lt;h3 class="h6 mb-2"&gt;子どもがつまずく典型パターン&lt;/h3&gt;
&lt;div class="row g-2 mb-3"&gt;
&lt;div class="col-md-6"&gt;
&lt;div class="h-100 p-3 rounded border" style="background: #fafafa;"&gt;
&lt;div class="fw-bold mb-2"&gt;読み違いが起こりやすい場面&lt;/div&gt;
&lt;ul class="mb-0" style="line-height: 1.9;"&gt;
&lt;li&gt;設問を途中で決め打ちしてしまう&lt;/li&gt;
&lt;li&gt;理由と要旨、具体例など観点を取り違える&lt;/li&gt;
&lt;li&gt;最も適切・適切でないの否定を落とす&lt;/li&gt;
&lt;li&gt;本文全体・傍線部前後など範囲指定を外す&lt;/li&gt;
&lt;li&gt;二つ・一文・四十字以内など条件を落とす&lt;/li&gt;
&lt;/ul&gt;
&lt;/div&gt;
&lt;/div&gt;
&lt;div class="col-md-6"&gt;
&lt;div class="h-100 p-3 rounded border" style="background: #fafafa;"&gt;
&lt;div class="fw-bold mb-2"&gt;止まっている場所&lt;/div&gt;
&lt;ol class="mb-0" style="line-height: 1.9;"&gt;
&lt;li&gt;条件語の抽出ができていない&lt;/li&gt;
&lt;li&gt;条件の優先順位が整理できない&lt;/li&gt;
&lt;li&gt;本文の根拠範囲が曖昧&lt;/li&gt;
&lt;li&gt;書いた後の条件チェックがない&lt;/li&gt;
&lt;li&gt;直しが解説読みで終わる&lt;/li&gt;
&lt;/ol&gt;
&lt;/div&gt;
&lt;/div&gt;
&lt;/div&gt;
&lt;h3 class="h6 mb-2"&gt;具体例：観点の取り違えで失点するケース&lt;/h3&gt;
&lt;div class="p-3 p-md-4 rounded" style="background: #fff3e0; border: 1px solid #ffe0b2; line-height: 1.95;"&gt;
&lt;div class="fw-bold mb-2"&gt;よくあるズレ&lt;/div&gt;
&lt;div class="mb-2"&gt;設問が「筆者がそう考える&lt;strong&gt;理由&lt;/strong&gt;を説明しなさい」なのに、筆者の&lt;strong&gt;主張&lt;/strong&gt;をまとめてしまうケースがあります。&lt;br /&gt;
本文理解はできていても、問いが求める観点がズレると「問いに答えていない」答案になり減点されます。&lt;/div&gt;
&lt;div class="row g-2"&gt;
&lt;div class="col-md-6"&gt;
&lt;div class="p-3 rounded border bg-white h-100"&gt;
&lt;div class="fw-bold"&gt;読み違いの原因&lt;/div&gt;
&lt;ul class="mb-0 mt-2" style="line-height: 1.85;"&gt;
&lt;li&gt;設問の核語が理由なのに拾えていない&lt;/li&gt;
&lt;li&gt;観点語が要旨にすり替わる&lt;/li&gt;
&lt;li&gt;書いた後の条件チェックがない&lt;/li&gt;
&lt;/ul&gt;
&lt;/div&gt;
&lt;/div&gt;
&lt;div class="col-md-6"&gt;
&lt;div class="p-3 rounded border bg-white h-100"&gt;
&lt;div class="fw-bold"&gt;改善の方向&lt;/div&gt;
&lt;ul class="mb-0 mt-2" style="line-height: 1.85;"&gt;
&lt;li&gt;設問を4枠で分解する&lt;/li&gt;
&lt;li&gt;観点語を固定してから本文へ戻る&lt;/li&gt;
&lt;li&gt;最後に条件チェックを必ず入れる&lt;/li&gt;
&lt;/ul&gt;
&lt;/div&gt;
&lt;/div&gt;
&lt;/div&gt;
&lt;div class="mt-3"&gt;&lt;span class="badge bg-primary"&gt;結論&lt;/span&gt;&lt;br /&gt;
設問は&lt;strong&gt;何を&lt;/strong&gt;・&lt;strong&gt;どの視点で&lt;/strong&gt;・&lt;strong&gt;どの範囲で&lt;/strong&gt;・&lt;strong&gt;どの形式で&lt;/strong&gt;に分解し、ズレを防ぎます。&lt;/div&gt;
&lt;/div&gt;
&lt;/div&gt;
&lt;/section&gt;
&lt;p&gt;&lt;!-- H2: オンラインが効く理由 --&gt;&lt;/p&gt;
&lt;section id="why" class="card shadow-sm border-0 mb-4"&gt;
&lt;div class="card-header border-0 py-3" style="background: #e3f2fd;"&gt;
&lt;h2 class="h5 mb-0"&gt;オンライン国語個別指導が効果を発揮する理由&lt;/h2&gt;
&lt;/div&gt;
&lt;div class="card-body p-3 p-md-4"&gt;
&lt;p style="line-height: 1.95;"&gt;設問の読み違いは、本人が「どこを落としているか」に気づきにくいため独学で直しづらい領域です。&lt;br /&gt;
オンライン国語の個別指導では、設問分解と照合をリアルタイムに行い、思考のズレをその場で修正できます。&lt;/p&gt;
&lt;div class="row g-3"&gt;
&lt;div class="col-md-6"&gt;
&lt;div class="h-100 p-3 rounded border" style="background: #fafafa;"&gt;
&lt;div class="fw-bold mb-2"&gt;手元カメラで思考のズレを把握&lt;/div&gt;
&lt;ul class="mb-0" style="line-height: 1.9;"&gt;
&lt;li&gt;条件語に線を引けているか&lt;/li&gt;
&lt;li&gt;否定語・範囲語を落としていないか&lt;/li&gt;
&lt;li&gt;途中で決め打ちしていないか&lt;/li&gt;
&lt;/ul&gt;
&lt;/div&gt;
&lt;/div&gt;
&lt;div class="col-md-6"&gt;
&lt;div class="h-100 p-3 rounded border" style="background: #fafafa;"&gt;
&lt;div class="fw-bold mb-2"&gt;本文と設問の往復を固定&lt;/div&gt;
&lt;ul class="mb-0" style="line-height: 1.9;"&gt;
&lt;li&gt;条件を箇条書きにする&lt;/li&gt;
&lt;li&gt;根拠範囲を先に決める&lt;/li&gt;
&lt;li&gt;照合の痕跡を画面に残す&lt;/li&gt;
&lt;/ul&gt;
&lt;/div&gt;
&lt;/div&gt;
&lt;div class="col-md-6"&gt;
&lt;div class="h-100 p-3 rounded border" style="background: #fafafa;"&gt;
&lt;div class="fw-bold mb-2"&gt;記述を再現性で上げられる&lt;/div&gt;
&lt;ul class="mb-0" style="line-height: 1.9;"&gt;
&lt;li&gt;条件落ちを即時に指摘&lt;/li&gt;
&lt;li&gt;同じ設問を再提出して固定&lt;/li&gt;
&lt;li&gt;要素の並び替えを指導&lt;/li&gt;
&lt;/ul&gt;
&lt;/div&gt;
&lt;/div&gt;
&lt;div class="col-md-6"&gt;
&lt;div class="h-100 p-3 rounded border" style="background: #fafafa;"&gt;
&lt;div class="fw-bold mb-2"&gt;過去問を改善装置に変える&lt;/div&gt;
&lt;ul class="mb-0" style="line-height: 1.9;"&gt;
&lt;li&gt;読み違いを分類して記録&lt;/li&gt;
&lt;li&gt;タイプ別の対処手順を当てる&lt;/li&gt;
&lt;li&gt;類題で反復し再現性確認&lt;/li&gt;
&lt;/ul&gt;
&lt;/div&gt;
&lt;/div&gt;
&lt;/div&gt;
&lt;div class="mt-4 p-3 p-md-4 rounded" style="background: linear-gradient(135deg, rgba(26,35,126,.10), rgba(0,105,92,.10)); border: 1px solid rgba(0,0,0,.08);"&gt;
&lt;div class="d-flex flex-column flex-md-row align-items-start align-items-md-center justify-content-between gap-2"&gt;
&lt;div&gt;
&lt;div class="fw-bold mb-1"&gt;オンラインで整えるなら&lt;/div&gt;
&lt;div style="line-height: 1.95;"&gt;中学受験国語をオンラインで整えたい場合は、&lt;br /&gt;
&lt;a href="https://dokkai-labo.tokyo/kobetsuonline01/" target="_blank" rel="noopener"&gt;オンライン個別指導&lt;/a&gt;&lt;br /&gt;
が最も適しています。設問処理の型を作り、読み違い由来の失点を減らします。&lt;/div&gt;
&lt;/div&gt;
&lt;p&gt;&lt;a class="btn btn-primary fw-bold" href="https://dokkai-labo.tokyo/kobetsuonline01/" target="_blank" rel="noopener"&gt;&lt;br /&gt;
指導の流れを見る&lt;br /&gt;
&lt;/a&gt;&lt;/p&gt;
&lt;/div&gt;
&lt;/div&gt;
&lt;/div&gt;
&lt;/section&gt;
&lt;p&gt;&lt;!-- H2: 改善ステップ --&gt;&lt;/p&gt;
&lt;section id="steps" class="card shadow-sm border-0 mb-4"&gt;
&lt;div class="card-header border-0 py-3" style="background: #fff8e1;"&gt;
&lt;h2 class="h5 mb-0"&gt;改善方法（実践ステップ）&lt;/h2&gt;
&lt;/div&gt;
&lt;div class="card-body p-3 p-md-4"&gt;
&lt;p style="line-height: 1.95;"&gt;読み違い対策は「読む量」ではなく「条件の抽出→照合→最終チェック」を固定する学習です。&lt;br /&gt;
以下の3ステップで整えると、同じミスの再発が減ります。&lt;/p&gt;
&lt;p&gt;&lt;!-- Step cards --&gt;&lt;/p&gt;
&lt;div class="row g-3 mb-3"&gt;
&lt;div class="col-md-4"&gt;
&lt;div class="h-100 p-3 rounded border" style="background: #fafafa;"&gt;
&lt;div class="fw-bold mb-2"&gt;ステップ1：本文処理&lt;/div&gt;
&lt;ul class="mb-0" style="line-height: 1.9;"&gt;
&lt;li&gt;段落要点を一文で&lt;/li&gt;
&lt;li&gt;対比はペアで取る&lt;/li&gt;
&lt;li&gt;因果を一本化する&lt;/li&gt;
&lt;li&gt;言い換えを結ぶ&lt;/li&gt;
&lt;/ul&gt;
&lt;/div&gt;
&lt;/div&gt;
&lt;div class="col-md-4"&gt;
&lt;div class="h-100 p-3 rounded border" style="background: #fafafa;"&gt;
&lt;div class="fw-bold mb-2"&gt;ステップ2：設問処理&lt;/div&gt;
&lt;ul class="mb-0" style="line-height: 1.9;"&gt;
&lt;li&gt;設問を4枠で分解&lt;/li&gt;
&lt;li&gt;条件語を箇条書き&lt;/li&gt;
&lt;li&gt;根拠範囲を先に決める&lt;/li&gt;
&lt;li&gt;最後に条件チェック&lt;/li&gt;
&lt;/ul&gt;
&lt;/div&gt;
&lt;/div&gt;
&lt;div class="col-md-4"&gt;
&lt;div class="h-100 p-3 rounded border" style="background: #fafafa;"&gt;
&lt;div class="fw-bold mb-2"&gt;ステップ3：記述改善&lt;/div&gt;
&lt;ul class="mb-0" style="line-height: 1.9;"&gt;
&lt;li&gt;材料を抜く&lt;/li&gt;
&lt;li&gt;要素を並べ替える&lt;/li&gt;
&lt;li&gt;文章化して圧縮&lt;/li&gt;
&lt;li&gt;添削後は再提出&lt;/li&gt;
&lt;/ul&gt;
&lt;/div&gt;
&lt;/div&gt;
&lt;/div&gt;
&lt;h3 class="h6 mb-2"&gt;設問分解の型：何を・視点・範囲・形式&lt;/h3&gt;
&lt;p&gt;&lt;!-- Desktop table --&gt;&lt;/p&gt;
&lt;div class="d-none d-md-block mb-3"&gt;
&lt;div class="table-responsive"&gt;
&lt;table class="table table-bordered table-hover align-middle mb-0"&gt;
&lt;thead style="background: #ede7f6;"&gt;
&lt;tr class="text-center"&gt;
&lt;th style="width: 22%;"&gt;分解枠&lt;/th&gt;
&lt;th style="width: 38%;"&gt;設問で見る語&lt;/th&gt;
&lt;th style="width: 40%;"&gt;チェック例&lt;/th&gt;
&lt;/tr&gt;
&lt;/thead&gt;
&lt;tbody&gt;
&lt;tr&gt;
&lt;td class="fw-bold"&gt;何を&lt;/td&gt;
&lt;td&gt;理由・要旨・具体例・気持ち・内容&lt;/td&gt;
&lt;td&gt;問いが求める作業を一語で固定する&lt;/td&gt;
&lt;/tr&gt;
&lt;tr&gt;
&lt;td class="fw-bold"&gt;どの視点で&lt;/td&gt;
&lt;td&gt;筆者・登場人物・読者・場面&lt;/td&gt;
&lt;td&gt;誰の考え／どの立場かを確定する&lt;/td&gt;
&lt;/tr&gt;
&lt;tr&gt;
&lt;td class="fw-bold"&gt;どの範囲で&lt;/td&gt;
&lt;td&gt;本文全体・傍線部前後・〜段落&lt;/td&gt;
&lt;td&gt;根拠を取りに行く範囲を先に決める&lt;/td&gt;
&lt;/tr&gt;
&lt;tr&gt;
&lt;td class="fw-bold"&gt;どの形式で&lt;/td&gt;
&lt;td&gt;二つ・一文・字数・抜き出し&lt;/td&gt;
&lt;td&gt;条件落ちを防ぐためにチェック項目化&lt;/td&gt;
&lt;/tr&gt;
&lt;/tbody&gt;
&lt;/table&gt;
&lt;/div&gt;
&lt;/div&gt;
&lt;p&gt;&lt;!-- Mobile cards --&gt;&lt;/p&gt;
&lt;div class="d-md-none"&gt;
&lt;div class="row g-2"&gt;
&lt;div class="col-12"&gt;
&lt;div class="p-3 rounded border" style="background: #fafafa;"&gt;
&lt;div class="fw-bold"&gt;何を&lt;/div&gt;
&lt;div class="small text-muted"&gt;理由・要旨・具体例・気持ち&lt;/div&gt;
&lt;div class="mt-2"&gt;&lt;span class="badge bg-primary"&gt;確認&lt;/span&gt; 作業を一語で固定&lt;/div&gt;
&lt;/div&gt;
&lt;/div&gt;
&lt;div class="col-12"&gt;
&lt;div class="p-3 rounded border" style="background: #fafafa;"&gt;
&lt;div class="fw-bold"&gt;どの視点で&lt;/div&gt;
&lt;div class="small text-muted"&gt;筆者・登場人物・読者&lt;/div&gt;
&lt;div class="mt-2"&gt;&lt;span class="badge bg-primary"&gt;確認&lt;/span&gt; 立場を確定&lt;/div&gt;
&lt;/div&gt;
&lt;/div&gt;
&lt;div class="col-12"&gt;
&lt;div class="p-3 rounded border" style="background: #fafafa;"&gt;
&lt;div class="fw-bold"&gt;どの範囲で&lt;/div&gt;
&lt;div class="small text-muted"&gt;本文全体・傍線部前後・段落&lt;/div&gt;
&lt;div class="mt-2"&gt;&lt;span class="badge bg-primary"&gt;確認&lt;/span&gt; 根拠範囲を先に決める&lt;/div&gt;
&lt;/div&gt;
&lt;/div&gt;
&lt;div class="col-12"&gt;
&lt;div class="p-3 rounded border" style="background: #fafafa;"&gt;
&lt;div class="fw-bold"&gt;どの形式で&lt;/div&gt;
&lt;div class="small text-muted"&gt;二つ・一文・字数・抜き出し&lt;/div&gt;
&lt;div class="mt-2"&gt;&lt;span class="badge bg-primary"&gt;確認&lt;/span&gt; 条件落ちを防ぐ&lt;/div&gt;
&lt;/div&gt;
&lt;/div&gt;
&lt;/div&gt;
&lt;/div&gt;
&lt;div class="alert alert-warning mt-4 mb-0" style="border-left: 6px solid #f57c00;"&gt;
&lt;div class="fw-bold mb-1"&gt;最後に必ず入れる一手&lt;/div&gt;
&lt;div&gt;書いた後に「4枠チェック」で見直すだけで、条件落ちと観点ズレが大きく減ります。&lt;/div&gt;
&lt;/div&gt;
&lt;/div&gt;
&lt;section id="practice" class="card shadow-sm border-0 mb-4"&gt;
&lt;div class="card-header border-0 py-3" style="background: #fce4ec;"&gt;
&lt;h2 class="h5 mb-0"&gt;【実例】設問分解のシミュレーションと練習問題&lt;/h2&gt;
&lt;/div&gt;
&lt;div class="card-body p-3 p-md-4"&gt;
&lt;p style="line-height: 1.95;"&gt;「型」を身につけるために、実際の設問をどう分解するか見てみましょう。以下の設問文を、先ほどの「4枠（何を・視点・範囲・形式）」で整理します。&lt;/p&gt;
&lt;div class="p-3 mb-3 rounded" style="background: #fff9c4; border: 1px solid #fbc02d;"&gt;
&lt;div class="fw-bold mb-1"&gt;例題：&lt;/div&gt;
&lt;div&gt;「本文第3段落の筆者の考えと&lt;strong&gt;もっとも大きく食い違うもの&lt;/strong&gt;を、次から一つ選び、記号で答えなさい。」&lt;/div&gt;
&lt;/div&gt;
&lt;h3 class="h6 mb-2"&gt;分解のプロセス&lt;/h3&gt;
&lt;div class="table-responsive mb-3"&gt;
&lt;table class="table table-sm table-bordered align-middle"&gt;
&lt;thead class="table-light"&gt;
&lt;tr&gt;
&lt;th style="width: 25%;"&gt;分解枠&lt;/th&gt;
&lt;th style="width: 75%;"&gt;具体的な抽出内容&lt;/th&gt;
&lt;/tr&gt;
&lt;/thead&gt;
&lt;tbody&gt;
&lt;tr&gt;
&lt;td class="fw-bold text-center"&gt;何を&lt;/td&gt;
&lt;td&gt;&lt;span class="text-danger fw-bold"&gt;内容一致（ただし否定）&lt;/span&gt;&lt;/td&gt;
&lt;/tr&gt;
&lt;tr&gt;
&lt;td class="fw-bold text-center"&gt;どの視点で&lt;/td&gt;
&lt;td&gt;筆者の考え&lt;/td&gt;
&lt;/tr&gt;
&lt;tr&gt;
&lt;td class="fw-bold text-center"&gt;どの範囲で&lt;/td&gt;
&lt;td&gt;第3段落&lt;/td&gt;
&lt;/tr&gt;
&lt;tr&gt;
&lt;td class="fw-bold text-center"&gt;どの形式で&lt;/td&gt;
&lt;td&gt;一つ、記号&lt;/td&gt;
&lt;/tr&gt;
&lt;/tbody&gt;
&lt;/table&gt;
&lt;/div&gt;
&lt;div class="alert alert-danger mb-4"&gt;&lt;strong&gt;間違いやすい「落とし穴」：&lt;/strong&gt;&lt;br /&gt;
この設問で最も多いミスは、&lt;strong&gt;「筆者の考えと合っているもの」&lt;/strong&gt;を選んでしまうことです。設問の「食い違う」に大きく×印をつけるなど、視覚的に「否定」を意識する型が必要です。&lt;/div&gt;
&lt;h3 class="h6 mb-3"&gt;読み間違いを防ぐ「NGワード・要注意語」リスト&lt;/h3&gt;
&lt;p style="line-height: 1.95;"&gt;設問文に出てきたら、必ず丸や線で強調すべきキーワードです。これらを意識するだけで読み違いは激減します。&lt;/p&gt;
&lt;div class="row g-2"&gt;
&lt;div class="col-6 col-md-3"&gt;
&lt;div class="p-2 text-center rounded border bg-light"&gt;
&lt;div class="small fw-bold"&gt;否定系&lt;/div&gt;
&lt;div class="text-danger"&gt;適当でない&lt;br /&gt;
食い違う&lt;/div&gt;
&lt;/div&gt;
&lt;/div&gt;
&lt;div class="col-6 col-md-3"&gt;
&lt;div class="p-2 text-center rounded border bg-light"&gt;
&lt;div class="small fw-bold"&gt;最上級&lt;/div&gt;
&lt;div class="text-danger"&gt;もっとも&lt;br /&gt;
すべて&lt;/div&gt;
&lt;/div&gt;
&lt;/div&gt;
&lt;div class="col-6 col-md-3"&gt;
&lt;div class="p-2 text-center rounded border bg-light"&gt;
&lt;div class="small fw-bold"&gt;形式指定&lt;/div&gt;
&lt;div class="text-danger"&gt;一文で&lt;br /&gt;
抜き出し&lt;/div&gt;
&lt;/div&gt;
&lt;/div&gt;
&lt;div class="col-6 col-md-3"&gt;
&lt;div class="p-2 text-center rounded border bg-light"&gt;
&lt;div class="small fw-bold"&gt;個数指定&lt;/div&gt;
&lt;div class="text-danger"&gt;二つ選べ&lt;br /&gt;
すべて選べ&lt;/div&gt;
&lt;/div&gt;
&lt;/div&gt;
&lt;/div&gt;
&lt;hr class="my-4" /&gt;
&lt;h2 class="h5 mb-3"&gt;設問の読み違いに関するよくある質問（FAQ）&lt;/h2&gt;
&lt;div class="mb-4"&gt;
&lt;p class="fw-bold mb-1"&gt;Q. 設問に線を引いてもミスが減りません。どうすればいいですか？&lt;/p&gt;
&lt;p style="line-height: 1.85;"&gt;A. 「線を引くこと」が目的になっている可能性があります。線を引いた後、その条件を&lt;strong&gt;「箇条書きでメモに書き出す」&lt;/strong&gt;作業を挟んでみてください。指差し確認をするような能動的な動作に変えることで、意識への定着度が変わります。&lt;/p&gt;
&lt;p class="fw-bold mb-1"&gt;Q. 時間が足りないので、設問をじっくり読む余裕がないと言われます。&lt;/p&gt;
&lt;p style="line-height: 1.85;"&gt;A. 設問読みで5秒惜しんで、読み間違いで5点失うのは最も非効率です。設問分解は慣れれば数秒で終わります。むしろ分解することで「本文のどこを探せばいいか」が明確になり、結果的に解答スピードは上がります。&lt;/p&gt;
&lt;/div&gt;
&lt;/div&gt;
&lt;/section&gt;
&lt;p&gt;&amp;nbsp;&lt;/p&gt;
&lt;/section&gt;
&lt;p&gt;&lt;!-- H2: 家庭 --&gt;&lt;/p&gt;
&lt;section id="home" class="card shadow-sm border-0 mb-4"&gt;
&lt;div class="card-header border-0 py-3" style="background: #f1f8e9;"&gt;
&lt;h2 class="h5 mb-0"&gt;家庭でできるフォローと役割分担&lt;/h2&gt;
&lt;/div&gt;
&lt;div class="card-body p-3 p-md-4"&gt;
&lt;p style="line-height: 1.95;"&gt;家庭は答えを教えるより、&lt;strong&gt;条件分解の習慣化&lt;/strong&gt;を支える役割に寄せる方が効果的です。&lt;br /&gt;
やりすぎると本人の再現性が下がるため、確認ポイントを絞ります。&lt;/p&gt;
&lt;div class="row g-3"&gt;
&lt;div class="col-md-6"&gt;
&lt;div class="h-100 p-3 rounded border" style="background: #fafafa;"&gt;
&lt;div class="fw-bold mb-2"&gt;毎日の語彙・漢字&lt;/div&gt;
&lt;ul class="mb-0" style="line-height: 1.95;"&gt;
&lt;li&gt;理由・要旨・具体例など設問語彙を整理&lt;/li&gt;
&lt;li&gt;似た語の違いを例文で確定&lt;/li&gt;
&lt;li&gt;漢字は間違いノートで固定化を防ぐ&lt;/li&gt;
&lt;/ul&gt;
&lt;/div&gt;
&lt;/div&gt;
&lt;div class="col-md-6"&gt;
&lt;div class="h-100 p-3 rounded border" style="background: #fafafa;"&gt;
&lt;div class="fw-bold mb-2"&gt;音読の扱い&lt;/div&gt;
&lt;ul class="mb-0" style="line-height: 1.95;"&gt;
&lt;li&gt;対比語・否定語を強調して読む&lt;/li&gt;
&lt;li&gt;一段落を一文で要約する&lt;/li&gt;
&lt;li&gt;指示語の指す先を言えるか確認&lt;/li&gt;
&lt;/ul&gt;
&lt;/div&gt;
&lt;/div&gt;
&lt;/div&gt;
&lt;div class="mt-3 p-3 p-md-4 rounded" style="background: #fff3e0; border: 1px solid #ffe0b2;"&gt;
&lt;div class="fw-bold mb-2"&gt;過去問の管理で見るポイント&lt;/div&gt;
&lt;ul class="mb-0" style="line-height: 1.95;"&gt;
&lt;li&gt;読み違いタイプを分類して記録する&lt;/li&gt;
&lt;li&gt;同タイプの設問で再提出し、再現性を確認する&lt;/li&gt;
&lt;li&gt;最後の4枠チェックができているか&lt;/li&gt;
&lt;/ul&gt;
&lt;/div&gt;
&lt;div class="alert alert-warning mt-3 mb-0" style="border-left: 6px solid #f57c00;"&gt;
&lt;div class="fw-bold mb-1"&gt;やりすぎない家庭学習の注意点&lt;/div&gt;
&lt;div&gt;家庭が根拠を先に示すと、子どもは設問分解をしなくなります。&lt;br /&gt;
「条件は何」「範囲はどこ」「形式は何」と問い返す支援に留めると効果が高まります。&lt;/div&gt;
&lt;/div&gt;
&lt;/div&gt;
&lt;/section&gt;
&lt;p&gt;&lt;!-- H2: 相性 --&gt;&lt;/p&gt;
&lt;section id="fit" class="card shadow-sm border-0 mb-4"&gt;
&lt;div class="card-header border-0 py-3" style="background: #e1f5fe;"&gt;
&lt;h2 class="h5 mb-0"&gt;どんな子に相性が良いか&lt;/h2&gt;
&lt;/div&gt;
&lt;div class="card-body p-3 p-md-4"&gt;
&lt;p style="line-height: 1.95;"&gt;設問の読み違いは、1対1で思考の過程を止めて確認できるほど改善が早くなります。オンライン国語の個別指導は次のタイプに特に相性が良いです。&lt;/p&gt;
&lt;div class="row g-3"&gt;
&lt;div class="col-md-6"&gt;
&lt;div class="h-100 p-3 rounded border" style="background: #fafafa;"&gt;
&lt;div class="fw-bold mb-2"&gt;相性が良いタイプ&lt;/div&gt;
&lt;ul class="mb-0" style="line-height: 1.95;"&gt;
&lt;li&gt;本文理解はあるのに点が安定しない&lt;/li&gt;
&lt;li&gt;同じ種類の読み違いを繰り返す&lt;/li&gt;
&lt;li&gt;条件落ちで減点が多い&lt;/li&gt;
&lt;li&gt;記述で要素落ちが起きやすい&lt;/li&gt;
&lt;li&gt;直しが解説読みで終わりがち&lt;/li&gt;
&lt;/ul&gt;
&lt;/div&gt;
&lt;/div&gt;
&lt;div class="col-md-6"&gt;
&lt;div class="h-100 p-3 rounded border" style="background: #fafafa;"&gt;
&lt;div class="fw-bold mb-2"&gt;記述の精度をさらに上げたい場合&lt;/div&gt;
&lt;div style="line-height: 1.95;"&gt;設問処理が整ってきたら、次は記述での材料整理と文章化の精度を上げる段階です。&lt;br /&gt;
専門ページも併せて確認すると、改善の筋道が作りやすくなります。&lt;/div&gt;
&lt;div class="mt-2"&gt;&lt;a class="btn btn-sm btn-outline-primary" href="https://dokkai-labo.tokyo/kijutsuryoku/" target="_blank" rel="noopener"&gt;&lt;br /&gt;
記述力の専門記事を見る&lt;br /&gt;
&lt;/a&gt;&lt;/div&gt;
&lt;/div&gt;
&lt;/div&gt;
&lt;/div&gt;
&lt;/div&gt;
&lt;/section&gt;
&lt;p&gt;&lt;!-- まとめ --&gt;&lt;/p&gt;
&lt;section id="sum" class="card shadow-sm border-0"&gt;
&lt;div class="card-body p-4 p-md-5"&gt;
&lt;h2 class="h5 mb-3"&gt;まとめ&lt;/h2&gt;
&lt;p class="mb-4" style="line-height: 1.95;"&gt;設問の読み違いが減らない原因は、読解力不足ではなく&lt;strong&gt;条件語を分解してチェックする仕組み&lt;/strong&gt;が弱いことにあります。&lt;br /&gt;
オンラインで設問分解と照合を型にし、直しで再現性を作ると失点は減ります。&lt;/p&gt;
&lt;div class="p-3 p-md-4 rounded" style="background: linear-gradient(135deg, rgba(26,35,126,.10), rgba(0,105,92,.10)); border: 1px solid rgba(0,0,0,.08);"&gt;
&lt;div class="d-flex flex-column flex-md-row align-items-start align-items-md-center justify-content-between gap-2"&gt;
&lt;div&gt;
&lt;div class="fw-bold mb-1"&gt;読み違いの「土台」も一緒に整える&lt;/div&gt;
&lt;div style="line-height: 1.95;"&gt;設問の条件語を正しく拾うには、本文側の「言い換え・対比・因果」のつかみ方が土台になります。&lt;a href="https://dokkai-labo.tokyo/col_blog/col_blog-iikae-taibi-inga/"&gt;全体像はこちら&lt;/a&gt;&lt;/div&gt;
&lt;/div&gt;
&lt;/div&gt;
&lt;/div&gt;
&lt;div class="mt-3 small text-muted"&gt;※ 学年・現状により最適な補強順序は異なります。まずは「どの条件で読み違えているか」を特定するのが効果的です。&lt;/div&gt;
&lt;/div&gt;
&lt;/section&gt;
&lt;/div&gt;
&lt;p&gt;&lt;!-- [ /.socialSet ] --&gt;&lt;/p&gt;
------</t>
  </si>
  <si>
    <t>以下のページは不自然なワードを使用しています。
これらを適切に自然な言葉に置き換えて下さい。
なお、本文の装飾や構造は絶対に変えないでください。
【対象ページURL】
https://dokkai-labo.tokyo/kobetsuonline02/
【検出された不自然ワード】
- 崩れ
- 型
- 迷い
- 固定
- 手順
- 最短
- 設計
- 整え
【本文】
------
&lt;h2&gt;個別指導オンライン講座のご案内&lt;/h2&gt;
&lt;p&gt;読解ラボ東京では、これまで教室で実施してきた&lt;br /&gt;
&lt;span style="color: #0000ff;"&gt;&lt;a href="https://dokkai-labo.tokyo/lesson/1-1high/" target="_blank" rel="noopener noreferrer"&gt;完全１対１の個別指導&lt;/a&gt;&lt;/span&gt;&lt;br /&gt;
に加えて、同じクオリティをそのまま再現した「個別指導オンライン講座」を開講しています。&lt;/p&gt;
&lt;p&gt;開業当初よりオンライン授業と相性の良い&lt;strong&gt;電子黒板&lt;/strong&gt;を導入しており、従来のホワイトボードや紙の指導と比較して、&lt;span style="color: #0000ff;"&gt;「視認性」「即応性」「再現性」&lt;/span&gt;に優れた授業が可能です。これらの強みをオンライン指導にも完全適用し、&lt;span style="color: #ff0000;"&gt;教室で受ける授業と変わらないクオリティ&lt;/span&gt;の指導をオンラインでも実現しています。&lt;/p&gt;
&lt;p&gt;講座では、生徒さん一人ひとりの現在の学力・志望校・課題に合わせて問題を厳選し、理解度に応じて丁寧に解説していきます。国語の読解力・記述力を土台から鍛えたい方、共通テストや二次試験の現代文・小論文対策を効率よく進めたい方に最適な講座です。&lt;/p&gt;
&lt;p&gt;&lt;!-- 追加ブロック① --&gt;&lt;/p&gt;
&lt;h2&gt;大学受験の現代文が伸びない原因&lt;/h2&gt;
&lt;p&gt;現代文の点数が安定しない、解説を読めば分かるのに本番で再現できない場合、原因は「センス」ではなく、解き方の手順が曖昧なことにあります。&lt;/p&gt;
&lt;ul&gt;
&lt;li&gt;&lt;strong&gt;本文根拠の取り方&lt;/strong&gt;が不安定で、傍線部の周辺だけで判断してしまう&lt;/li&gt;
&lt;li&gt;&lt;strong&gt;設問の要求&lt;/strong&gt;（理由・対比・説明・要約など）を分解できず、答えるポイントがズレる&lt;/li&gt;
&lt;li&gt;&lt;strong&gt;答案構成&lt;/strong&gt;（必要要素の取捨選択、並べ方、言い換え）が弱く、減点されやすい形になる&lt;/li&gt;
&lt;li&gt;&lt;strong&gt;時間配分&lt;/strong&gt;（読む順・解く順・戻り読み）が崩れ、後半で精度が落ちる&lt;/li&gt;
&lt;li&gt;&lt;strong&gt;小論文&lt;/strong&gt;で主張と根拠のつなぎ方が曖昧になり、説得力が出ない&lt;/li&gt;
&lt;/ul&gt;
&lt;p&gt;オンライン個別指導では、手元カメラで「どこで迷い」「どこで飛ばし」「どこで勘違いしたか」を可視化し、その場で手順を修正していきます。&lt;/p&gt;
&lt;p&gt;&lt;!-- 追加ブロック② --&gt;&lt;/p&gt;
&lt;h2&gt;オンライン1対1で何をするか&lt;/h2&gt;
&lt;p&gt;読解ラボ東京の大学受験・国語オンライン個別指導は、問題の解説にとどまらず、得点に直結する手順を答案と手元の動きから固めていく授業です。&lt;/p&gt;
&lt;ul&gt;
&lt;li&gt;&lt;strong&gt;本文根拠の固定&lt;/strong&gt;：根拠の位置・範囲・拾い方を揃え、迷いを減らす&lt;/li&gt;
&lt;li&gt;&lt;strong&gt;設問処理の型&lt;/strong&gt;：要求を分解し、答えに入れる部品を明確化する&lt;/li&gt;
&lt;li&gt;&lt;strong&gt;答案構成&lt;/strong&gt;：必要要素の順番・つなぎ方を整え、減点要因を先に潰す&lt;/li&gt;
&lt;li&gt;&lt;strong&gt;記述添削&lt;/strong&gt;：不足要素／過剰要素／表現のズレを言語化し、その場で修正する&lt;/li&gt;
&lt;li&gt;&lt;strong&gt;復習設計&lt;/strong&gt;：同じミスが再発しない形で、次回までの課題を最短化する&lt;/li&gt;
&lt;/ul&gt;
&lt;p&gt;志望校（共通テスト〜難関大）と現状に合わせて扱う問題を厳選し、伸びる作業だけが残るように設計します。&lt;/p&gt;
&lt;p&gt;個別指導（オンライン／教室）の開講講座の全体像は、&lt;a href="https://dokkai-labo.tokyo/live/"&gt;全体像はこちら&lt;/a&gt;でご確認いただけます。&lt;/p&gt;
&lt;p&gt;より詳しい開講ストーリーや指導方針については、&lt;a href="https://natsui-sansu-juku.com/story002/" target="_blank" rel="noopener noreferrer"&gt;こちら&lt;/a&gt;をご覧ください。&lt;/p&gt;
&lt;p style="text-align: center;"&gt;&lt;img fetchpriority="high" decoding="async" class="alignnone wp-image-20708 size-full" src="https://dokkai-labo.tokyo/wp-content/uploads/2020/09/大学受験国語授業風景.jpg" sizes="(max-width: 1280px) 100vw, 1280px" srcset="https://dokkai-labo.tokyo/wp-content/uploads/2020/09/大学受験国語授業風景.jpg 1280w, https://dokkai-labo.tokyo/wp-content/uploads/2020/09/大学受験国語授業風景-300x169.jpg 300w, https://dokkai-labo.tokyo/wp-content/uploads/2020/09/大学受験国語授業風景-1024x576.jpg 1024w, https://dokkai-labo.tokyo/wp-content/uploads/2020/09/大学受験国語授業風景-768x432.jpg 768w, https://dokkai-labo.tokyo/wp-content/uploads/2020/09/大学受験国語授業風景-320x180.jpg 320w" alt="個別指導オンライン講座の概要とメリット" width="1280" height="720" /&gt;&lt;/p&gt;
&lt;h2&gt;オンライン個別指導の特徴とメリット&lt;/h2&gt;
&lt;p&gt;当塾のオンライン個別指導は、単に「教室の授業を配信する」だけのスタイルではありません。オンラインならではのメリットを最大限に活かしながら、教室型とほぼ同等の指導を行うことを重視しています。&lt;/p&gt;
&lt;h3&gt;オンライン授業の主なメリット&lt;/h3&gt;
&lt;h4&gt;&lt;span style="background-color: #a1d0e6;" data-custom-pc-fontsize="18px"&gt;① 画面と音声に情報が集約され、集中しやすい&lt;/span&gt;&lt;/h4&gt;
&lt;p&gt;教室型の授業では、周囲の生徒や環境によって集中力が乱されることも少なくありません。一方、オンライン個別指導では、&lt;br /&gt;
&lt;strong&gt;自宅など自分が勉強しやすい環境&lt;/strong&gt;で受講することができます。&lt;/p&gt;
&lt;ul&gt;
&lt;li&gt;PCやタブレットの画面と音声に意識が集中しやすい&lt;/li&gt;
&lt;li&gt;視線を向ける対象が少ないため、授業内容に没頭しやすい&lt;/li&gt;
&lt;li&gt;教室型に比べて&lt;strong&gt;より高い集中状態&lt;/strong&gt;を保ちやすい&lt;/li&gt;
&lt;/ul&gt;
&lt;h4&gt;&lt;span style="background-color: #a1d0e6;" data-custom-pc-fontsize="20px"&gt;② 手元がはっきり見えるため、つまずきに即対応できる&lt;/span&gt;&lt;/h4&gt;
&lt;p&gt;オンライン個別指導では、生徒さんの&lt;strong&gt;手元をカメラで映しながら&lt;/strong&gt;授業を進めます。いまどの問題をどのように解いているのかをリアルタイムで把握できるため、&lt;br /&gt;
講師は次のような指導が可能です。&lt;/p&gt;
&lt;ul&gt;
&lt;li&gt;つまずきやすいポイントをその場で瞬時に把握&lt;/li&gt;
&lt;li&gt;類題をすぐに出題して理解を定着させる&lt;/li&gt;
&lt;li&gt;ヒントを出しながら「考え方」をその場で修正し、思考の流れを改善&lt;/li&gt;
&lt;/ul&gt;
&lt;p&gt;単に答えを教えるのではなく、「どこで迷い」「何を勘違いしているのか」を可視化しながら、思考そのものをチューニングしていく授業です。&lt;/p&gt;
&lt;h4&gt;&lt;span style="background-color: #a1d0e6;" data-custom-pc-fontsize="20px"&gt;③ 通塾不要で、体力と時間を学習にフル活用できる&lt;/span&gt;&lt;/h4&gt;
&lt;p&gt;ご自宅から塾までの電車移動や徒歩は、受験生の貴重な体力と時間を消耗させます。オンライン個別指導であれば、&lt;/p&gt;
&lt;ul&gt;
&lt;li&gt;通塾時間ゼロで、&lt;strong&gt;体力を温存した状態&lt;/strong&gt;で授業に臨める&lt;/li&gt;
&lt;li&gt;親御さんの送り迎えが不要になり、負担が軽減&lt;/li&gt;
&lt;li&gt;浮いた時間を復習や自習に回せるため、学習効率アップ&lt;/li&gt;
&lt;/ul&gt;
&lt;p&gt;当塾のオンライン個別指導では、&lt;br /&gt;
&lt;span style="color: #ff0000;"&gt;教室型の授業をほぼ100％体現&lt;/span&gt;しつつ、&lt;br /&gt;
&lt;span style="color: #3366ff;"&gt;オンラインならではのメリットでより効率的な学習&lt;/span&gt;を実現しています。&lt;br /&gt;
より集中して問題に取り組むことで、国語の成績向上を強力に後押しします。&lt;/p&gt;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&lt;h2&gt;大学受験・現代文講座&lt;/h2&gt;
&lt;p&gt;大学受験の現代文については、志望校のレベルや試験形式に合わせて、以下の個別指導講座をご用意しています。&lt;/p&gt;
&lt;h3&gt;開講講座（現代文）&lt;/h3&gt;
&lt;h4&gt;① 私大現代文&lt;/h4&gt;
&lt;div class="rounded" style="background-color: whitesmoke; padding: 10px;"&gt;
&lt;p&gt;早稲田大学・上智大学といった難関私大から、日東駒専レベルまで、&lt;strong&gt;あらゆる層の受験生&lt;/strong&gt;に対応する講座です。生徒さん一人ひとりの志望校の出題傾向を踏まえて扱う問題を選び、解説を進めていきます。&lt;/p&gt;
&lt;p&gt;&lt;a href="https://dokkai-labo.tokyo/univ02/"&gt;私大現代文の攻略法(動画)&lt;/a&gt;&lt;/p&gt;
&lt;/div&gt;
&lt;h4&gt;② 共通テスト現代文《評論＋小説》&lt;/h4&gt;
&lt;div class="rounded" style="background-color: whitesmoke; padding: 10px;"&gt;
&lt;p&gt;共通テストで出題される&lt;strong&gt;評論と小説をバランスよく扱う&lt;/strong&gt;講座です。私大・国公立二次試験では小説問題がほとんど出題されないため、どうしても後回しになりがちですが、当塾では小説も含めてしっかりと対策していきます。&lt;/p&gt;
&lt;p&gt;※ご希望に応じて、評論のみ／小説のみのどちらかに特化したプランもご用意可能です。&lt;/p&gt;
&lt;/div&gt;
&lt;h4&gt;③ 国公立二次現代文&lt;/h4&gt;
&lt;div class="rounded" style="background-color: whitesmoke; padding: 10px;"&gt;
&lt;p&gt;国公立大学の二次試験では、&lt;strong&gt;記述式の問題&lt;/strong&gt;が多く出題されます。本講座では、&lt;br /&gt;
答案の添削を行いながら「なぜその内容を書かなければならないのか」を明確にしつつ、解説を進めていきます。&lt;/p&gt;
&lt;p&gt;&lt;a href="https://dokkai-labo.tokyo/univ01/"&gt;国公立大学現代文の攻略法(動画)&lt;/a&gt;&lt;/p&gt;
&lt;/div&gt;
&lt;h3&gt;講座を組み合わせた受講も可能です&lt;/h3&gt;
&lt;p&gt;現代文講座は、志望校や現状の課題に応じて、複数講座を組み合わせて受講することができます。以下は一例です。&lt;/p&gt;
&lt;div class="rounded" style="background-color: whitesmoke; padding: 10px;"&gt;
&lt;p&gt;&lt;strong&gt;【プラン例A】&lt;/strong&gt;&lt;br /&gt;
国立志望で記述対策をしたいが、共通テストも不安…&lt;br /&gt;
⇒ &lt;span style="color: #0000ff;"&gt;共通テスト＋国公立二次現代文&lt;/span&gt;&lt;/p&gt;
&lt;ul&gt;
&lt;li&gt;共通テスト（旧センター）の問題は予習してきていただき、授業冒頭に解説&lt;/li&gt;
&lt;li&gt;その後、国公立二次の記述問題を演習・添削・解説という流れで実施&lt;/li&gt;
&lt;/ul&gt;
&lt;p&gt;&lt;strong&gt;【プラン例B】&lt;/strong&gt;&lt;br /&gt;
私大文系志望。ただし、滑り止めをワンランク上げるため、共通テスト対策もしたい。&lt;br /&gt;
⇒ &lt;span style="color: #0000ff;"&gt;私大＋共通テスト【小説】現代文&lt;/span&gt;&lt;/p&gt;
&lt;ul&gt;
&lt;li&gt;私大現代文は評論中心の出題が多いため、共通テストでは小説対策を軸に設定&lt;/li&gt;
&lt;li&gt;評論は私大対策、小説は共通テスト対策と役割分担することで、効率よく得点力をアップ&lt;/li&gt;
&lt;/ul&gt;
&lt;p&gt;&lt;strong&gt;【プラン例C】&lt;/strong&gt;&lt;br /&gt;
私大文系志望。幼い頃から文学に親しんでおり、小説は得意だが評論で伸び悩んでいる。&lt;br /&gt;
⇒ &lt;span style="color: #0000ff;"&gt;私大＋共通テスト【評論】現代文&lt;/span&gt;&lt;/p&gt;
&lt;ul&gt;
&lt;li&gt;評論問題にひたすら取り組み、読み方・考え方の「型」を徹底的に習得&lt;/li&gt;
&lt;li&gt;評論読解の土台を固めることで、飛躍的な偏差値アップを狙う&lt;/li&gt;
&lt;/ul&gt;
&lt;p&gt;このほかにも、生徒さん一人ひとりの状況に応じて&lt;strong&gt;無限のバリエーション&lt;/strong&gt;をご提案可能です。まずはお気軽にご相談ください。最適なプランをご一緒に設計いたします。&lt;/p&gt;
&lt;/div&gt;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&lt;h2&gt;大学受験・小論文講座&lt;/h2&gt;
&lt;h3&gt;開講講座（小論文）&lt;/h3&gt;
&lt;h4&gt;① 小論文講座&lt;/h4&gt;
&lt;div class="rounded" style="background-color: whitesmoke; padding: 10px;"&gt;
&lt;p&gt;医学部・慶應義塾大学・首都大学東京・AO入試・推薦入試・看護系など、&lt;strong&gt;幅広い入試形式・学部学科&lt;/strong&gt;に対応した小論文講座です。&lt;br /&gt;
「全く書けない」という受験生であっても、小論文の&lt;strong&gt;「型」&lt;/strong&gt;を身につけることで、書き出すための足掛かりができ、論理的な文章が書けるようになります。&lt;/p&gt;
&lt;p&gt;※代表・長島が提唱する小論文の「型」は、以下の記事で詳しく紹介されています。&lt;br /&gt;
→ &lt;a href="http://medical-stage.com/topics/%E7%A7%81%E5%A4%A7%E5%8C%BB%E5%AD%A6%E9%83%A8%E3%80%80%E5%B0%8F%E8%AB%96%E6%96%87%E8%AC%9B%E5%BA%A7%E2%91%A0/"&gt;読解ラボ東京　私大医学部　小論文講座①&lt;/a&gt;&lt;/p&gt;
&lt;p&gt;まずは&lt;strong&gt;トライアル講座&lt;/strong&gt;をお試しください。型に沿って書く小論文がどれほど有効かを、実際の指導を通して実感していただけるはずです。&lt;/p&gt;
&lt;/div&gt;
&lt;h2&gt;受講までの流れ&lt;/h2&gt;
&lt;p&gt;個別指導オンライン講座は、以下のステップでご受講いただけます。&lt;/p&gt;
&lt;style&gt;
  .bg-pink {background-color: #ffc0cb !important;}&lt;br /&gt;&lt;/style&gt;
&lt;div class="container mt-5"&gt;
&lt;div class="row"&gt;
&lt;div class="col-6"&gt;
&lt;div class="card bg-pink mb-3"&gt;
&lt;div class="card-body"&gt;
&lt;h5 class="card-title"&gt;1. 事前ヒアリング&lt;/h5&gt;
&lt;p class="card-text"&gt;保護者様からの情報を基に、現在の学力・志望校・生活リズムなどを確認し、&lt;strong&gt;大まかな指導計画&lt;/strong&gt;をご提示します。&lt;/p&gt;
&lt;/div&gt;
&lt;/div&gt;
&lt;/div&gt;
&lt;div class="col-6"&gt;
&lt;div class="card bg-info mb-3 text-white"&gt;
&lt;div class="card-body"&gt;
&lt;h5 class="card-title"&gt;2. トライアル指導&lt;/h5&gt;
&lt;p class="card-text"&gt;事前ヒアリングの内容を踏まえて実際に指導を行い、指導の相性や理解度を確認しながら、&lt;strong&gt;指導計画をブラッシュアップ&lt;/strong&gt;して再度ご提案します。&lt;/p&gt;
&lt;/div&gt;
&lt;/div&gt;
&lt;/div&gt;
&lt;/div&gt;
&lt;p&gt;&lt;!-- /.row --&gt;&lt;/p&gt;
&lt;div class="row"&gt;
&lt;div class="col-6"&gt;
&lt;div class="card bg-success mb-3 text-white"&gt;
&lt;div class="card-body"&gt;
&lt;h5 class="card-title"&gt;3. ご契約&lt;/h5&gt;
&lt;p class="card-text"&gt;指導計画と授業の進め方にご納得いただけましたら、入塾手続きへと進みます。&lt;/p&gt;
&lt;/div&gt;
&lt;/div&gt;
&lt;/div&gt;
&lt;div class="col-6"&gt;
&lt;div class="card bg-warning mb-3"&gt;
&lt;div class="card-body"&gt;
&lt;h5 class="card-title"&gt;4. 指導開始&lt;/h5&gt;
&lt;p class="card-text"&gt;ご契約時に決定した&lt;strong&gt;曜日・時間&lt;/strong&gt;に合わせて、オンライン個別指導を開始します。&lt;/p&gt;
&lt;/div&gt;
&lt;/div&gt;
&lt;/div&gt;
&lt;/div&gt;
&lt;p&gt;&lt;!-- /.row --&gt;&lt;/p&gt;
&lt;/div&gt;
&lt;p&gt;&lt;!-- /.container --&gt;&lt;/p&gt;
&lt;h2&gt;必要な機材&lt;/h2&gt;
&lt;p&gt;オンライン個別指導を受講するにあたり、以下の機材をご用意ください。&lt;/p&gt;
&lt;ul&gt;
&lt;li&gt;PC + スマートフォン、もしくはタブレット + スマートフォン&lt;/li&gt;
&lt;li&gt;プリンター（お近くのコンビニ等での印刷利用も可）&lt;/li&gt;
&lt;/ul&gt;
&lt;p&gt;スマートフォンは手元を映すために使用します。詳しい接続方法や設置方法については、事前ヒアリングやトライアル指導の際に丁寧にご案内いたします。&lt;/p&gt;
&lt;h2&gt;指導料&lt;/h2&gt;
&lt;p&gt;個別指導オンライン講座の料金体系は以下の通りです。&lt;/p&gt;
&lt;div class="container mt-5"&gt;
&lt;div class="row"&gt;
&lt;div class="col-sm-4"&gt;
&lt;div class="card bg-primary mb-3 text-white"&gt;
&lt;div class="card-body"&gt;
&lt;h5 class="card-title"&gt;トライアル指導料&lt;/h5&gt;
&lt;p class="card-text"&gt;10,000円(税込)&lt;/p&gt;
&lt;p class="card-text"&gt;他塾様でいう「&lt;span style="color: #3366ff;"&gt;体験講座&lt;/span&gt;」にあたる位置づけですので、通常より安価に設定しております。まずは一度、当塾の個別指導をお試しください。&lt;/p&gt;
&lt;/div&gt;
&lt;/div&gt;
&lt;/div&gt;
&lt;p&gt;&lt;!-- /.col-sm-4 --&gt;&lt;/p&gt;
&lt;div class="col-sm-4"&gt;
&lt;div class="card bg-success mb-3 text-white"&gt;
&lt;div class="card-body"&gt;
&lt;h5 class="card-title"&gt;入塾金&lt;/h5&gt;
&lt;p class="card-text"&gt;22,000円(税込)&lt;/p&gt;
&lt;p class="card-text"&gt;入塾手続きの際に頂戴いたします。また、その時点・もしくは過去に在籍されていた生徒さんの兄弟姉妹の場合には、&lt;span style="color: #3366ff;"&gt;全額免除&lt;/span&gt;とさせていただきます。&lt;/p&gt;
&lt;/div&gt;
&lt;/div&gt;
&lt;/div&gt;
&lt;p&gt;&lt;!-- /.col-sm-4 --&gt;&lt;/p&gt;
&lt;div class="col-sm-4"&gt;
&lt;div class="card bg-info mb-3 text-white"&gt;
&lt;div class="card-body"&gt;
&lt;h5 class="card-title"&gt;指導料&lt;/h5&gt;
&lt;p class="card-text"&gt;20,570円(税込) / 110分&lt;/p&gt;
&lt;p class="card-text"&gt;10,285円(税込) / 55分&lt;/p&gt;
&lt;p class="card-text"&gt;指導料は&lt;strong&gt;前払い制&lt;/strong&gt;です。&lt;br /&gt;
※指導予定回数分を前月20日に集計し、請求書を発行させていただきますので、&lt;span style="color: #3366ff;"&gt;前月末まで&lt;/span&gt;にお支払いください。&lt;/p&gt;
&lt;/div&gt;
&lt;/div&gt;
&lt;/div&gt;
&lt;p&gt;&lt;!-- /.col-sm-4 --&gt;&lt;/p&gt;
&lt;/div&gt;
&lt;p&gt;&lt;!-- /.row --&gt;&lt;/p&gt;
&lt;/div&gt;
&lt;p&gt;&lt;!-- /.container --&gt;&lt;/p&gt;
&lt;h2&gt;個別指導オンライントライアルお申込みフォーム&lt;/h2&gt;
&lt;p&gt;まずはトライアル指導からお申込みいただけます。オンライン授業の雰囲気や、講師との相性、学習の進め方などをご確認ください。&lt;/p&gt;
&lt;p&gt;下記フォームに必要事項をご入力のうえ、お申込みください。&lt;/p&gt;
&lt;div class="wpcf7 no-js" id="wpcf7-f20490-p332-o1" lang="ja" dir="ltr" data-wpcf7-id="20490"&gt;
&lt;div class="screen-reader-response"&gt;&lt;p role="status" aria-live="polite" aria-atomic="true"&gt;&lt;/p&gt; &lt;ul&gt;&lt;/ul&gt;&lt;/div&gt;
&lt;form action="/kobetsuonline02/#wpcf7-f20490-p332-o1" method="post" class="wpcf7-form init" aria-label="コンタクトフォーム" novalidate="novalidate" data-status="init"&gt;
&lt;fieldset class="hidden-fields-container"&gt;&lt;input type="hidden" name="_wpcf7" value="20490" /&gt;&lt;input type="hidden" name="_wpcf7_version" value="6.1.4" /&gt;&lt;input type="hidden" name="_wpcf7_locale" value="ja" /&gt;&lt;input type="hidden" name="_wpcf7_unit_tag" value="wpcf7-f20490-p332-o1" /&gt;&lt;input type="hidden" name="_wpcf7_container_post" value="332" /&gt;&lt;input type="hidden" name="_wpcf7_posted_data_hash" value="" /&gt;&lt;input type="hidden" name="_wpcf7_recaptcha_response" value="" /&gt;
&lt;/fieldset&gt;
&lt;p&gt;保護者様のお名前(必須)：&lt;span class="wpcf7-form-control-wrap" data-name="your-name"&gt;&lt;input size="40" maxlength="400" class="wpcf7-form-control wpcf7-text wpcf7-validates-as-required" aria-required="true" aria-invalid="false" value="" type="text" name="your-name" /&gt;&lt;/span&gt;
&lt;/p&gt;
&lt;p&gt;PC用メールアドレス(必須)：&lt;span class="wpcf7-form-control-wrap" data-name="your-email"&gt;&lt;input size="40" maxlength="400" class="wpcf7-form-control wpcf7-email wpcf7-validates-as-required wpcf7-text wpcf7-validates-as-email" aria-required="true" aria-invalid="false" value="" type="email" name="your-email" /&gt;&lt;/span&gt;
&lt;/p&gt;
&lt;p&gt;電話番号(必須)：&lt;span class="wpcf7-form-control-wrap" data-name="mobtel"&gt;&lt;input size="40" maxlength="400" class="wpcf7-form-control wpcf7-tel wpcf7-validates-as-required wpcf7-text wpcf7-validates-as-tel" aria-required="true" aria-invalid="false" value="" type="tel" name="mobtel" /&gt;&lt;/span&gt;
&lt;/p&gt;
&lt;p&gt;お子様のお名前：&lt;span class="wpcf7-form-control-wrap" data-name="chilid-name"&gt;&lt;input size="40" maxlength="400" class="wpcf7-form-control wpcf7-text" aria-invalid="false" value="" type="text" name="chilid-name" /&gt;&lt;/span&gt;
&lt;/p&gt;
&lt;p&gt;お子様の性別：&lt;span class="wpcf7-form-control-wrap" data-name="seibetu"&gt;&lt;select class="wpcf7-form-control wpcf7-select" aria-invalid="false" name="seibetu"&gt;&lt;option value=""&gt;&amp;#8212;以下から選択してください&amp;#8212;&lt;/option&gt;&lt;option value="男の子(男性)"&gt;男の子(男性)&lt;/option&gt;&lt;option value="女の子(女性)"&gt;女の子(女性)&lt;/option&gt;&lt;/select&gt;&lt;/span&gt;
&lt;/p&gt;
&lt;p&gt;お子様の学年：&lt;span class="wpcf7-form-control-wrap" data-name="gakunen"&gt;&lt;select class="wpcf7-form-control wpcf7-select" aria-invalid="false" name="gakunen"&gt;&lt;option value=""&gt;&amp;#8212;以下から選択してください&amp;#8212;&lt;/option&gt;&lt;option value="小１"&gt;小１&lt;/option&gt;&lt;option value="小２"&gt;小２&lt;/option&gt;&lt;option value="小３"&gt;小３&lt;/option&gt;&lt;option value="小４"&gt;小４&lt;/option&gt;&lt;option value="小５"&gt;小５&lt;/option&gt;&lt;option value="小６"&gt;小６&lt;/option&gt;&lt;option value="高１"&gt;高１&lt;/option&gt;&lt;option value="高２"&gt;高２&lt;/option&gt;&lt;option value="高３"&gt;高３&lt;/option&gt;&lt;option value="その他"&gt;その他&lt;/option&gt;&lt;/select&gt;&lt;/span&gt;
&lt;/p&gt;
&lt;p&gt;ご希望の曜日/時間：&lt;br /&gt;
&lt;span class="wpcf7-form-control-wrap" data-name="checkbox-nittei"&gt;&lt;span class="wpcf7-form-control wpcf7-checkbox"&gt;&lt;span class="wpcf7-list-item first"&gt;&lt;span class="wpcf7-list-item-label"&gt;月&lt;/span&gt;&lt;input type="checkbox" name="checkbox-nittei[]" value="月" /&gt;&lt;/span&gt;&lt;span class="wpcf7-list-item"&gt;&lt;span class="wpcf7-list-item-label"&gt;火&lt;/span&gt;&lt;input type="checkbox" name="checkbox-nittei[]" value="火" /&gt;&lt;/span&gt;&lt;span class="wpcf7-list-item"&gt;&lt;span class="wpcf7-list-item-label"&gt;水&lt;/span&gt;&lt;input type="checkbox" name="checkbox-nittei[]" value="水" /&gt;&lt;/span&gt;&lt;span class="wpcf7-list-item"&gt;&lt;span class="wpcf7-list-item-label"&gt;木&lt;/span&gt;&lt;input type="checkbox" name="checkbox-nittei[]" value="木" /&gt;&lt;/span&gt;&lt;span class="wpcf7-list-item"&gt;&lt;span class="wpcf7-list-item-label"&gt;金&lt;/span&gt;&lt;input type="checkbox" name="checkbox-nittei[]" value="金" /&gt;&lt;/span&gt;&lt;span class="wpcf7-list-item"&gt;&lt;span class="wpcf7-list-item-label"&gt;土(午前)&lt;/span&gt;&lt;input type="checkbox" name="checkbox-nittei[]" value="土(午前)" /&gt;&lt;/span&gt;&lt;span class="wpcf7-list-item"&gt;&lt;span class="wpcf7-list-item-label"&gt;土(午後)&lt;/span&gt;&lt;input type="checkbox" name="checkbox-nittei[]" value="土(午後)" /&gt;&lt;/span&gt;&lt;span class="wpcf7-list-item"&gt;&lt;span class="wpcf7-list-item-label"&gt;日(午前)&lt;/span&gt;&lt;input type="checkbox" name="checkbox-nittei[]" value="日(午前)" /&gt;&lt;/span&gt;&lt;span class="wpcf7-list-item last"&gt;&lt;span class="wpcf7-list-item-label"&gt;日(午後)&lt;/span&gt;&lt;input type="checkbox" name="checkbox-nittei[]" value="日(午後)" /&gt;&lt;/span&gt;&lt;/span&gt;&lt;/span&gt;
&lt;/p&gt;
&lt;p&gt;備考：&lt;span class="wpcf7-form-control-wrap" data-name="your-message"&gt;&lt;textarea cols="40" rows="10" maxlength="2000" class="wpcf7-form-control wpcf7-textarea" aria-invalid="false" name="your-message"&gt;&lt;/textarea&gt;&lt;/span&gt;
&lt;/p&gt;
&lt;p&gt;&lt;input class="wpcf7-form-control wpcf7-submit has-spinner" type="submit" value="送信" /&gt;
&lt;/p&gt;&lt;p style="display: none !important;" class="akismet-fields-container" data-prefix="_wpcf7_ak_"&gt;&lt;label&gt;&amp;#916;&lt;textarea name="_wpcf7_ak_hp_textarea" cols="45" rows="8" maxlength="100"&gt;&lt;/textarea&gt;&lt;/label&gt;&lt;input type="hidden" id="ak_js_1" name="_wpcf7_ak_js" value="18"/&gt;&lt;script&gt;document.getElementById( "ak_js_1" ).setAttribute( "value", ( new Date() ).getTime() );&lt;/script&gt;&lt;/p&gt;&lt;div class="wpcf7-response-output" aria-hidden="true"&gt;&lt;/div&gt;
&lt;/form&gt;
&lt;/div&gt;
&lt;p&gt;読解ラボ東京の個別指導オンライン講座は、電子黒板を活用した高い視認性と即応性、そして教室型授業と変わらない再現性を兼ね備えたオンライン個別指導です。&lt;/p&gt;
&lt;ul&gt;
&lt;li&gt;自宅から集中しやすい環境で学べる&lt;/li&gt;
&lt;li&gt;カメラで手元を確認しながら、つまずきを即座にフォロー&lt;/li&gt;
&lt;li&gt;通塾時間・体力のロスがなく、学習に全リソースを投入できる&lt;/li&gt;
&lt;li&gt;現代文・小論文ともに、志望校・レベルに応じた柔軟なカリキュラム設計が可能&lt;/li&gt;
&lt;/ul&gt;
&lt;p&gt;&lt;strong&gt;「教室と同じクオリティの授業を、自宅で、効率よく。」&lt;/strong&gt;&lt;br /&gt;
そんな学習環境をお探しの方は、ぜひ一度トライアル講座をご利用ください。生徒さん一人ひとりに合わせた最良のプランをご提案いたします。&lt;/p&gt;
&lt;section class="veu_cta" id="veu_cta-20527"&gt;&lt;h1 class="cta_title"&gt;講座案内：【オンライン】長島式読解講座「Basis」【中学受験】&lt;/h1&gt;&lt;div class="cta_body"&gt;&lt;div class="cta_body_txt image_no"&gt;自由なスケジュールで受講可能。理論に裏打ちされた読解法を短期間で習得できます。オンライン授業にそのまま適用することで教室で受ける授業さながらの授業を、Basisオンラインでも再現しております。&lt;/div&gt;&lt;div class="cta_body_link"&gt;&lt;a href="https://dokkai-labo.tokyo/basisonline/" class="btn btn-primary btn-block btn-lg" target="_blank"&gt;【オンライン】長島式読解講座「Basis」【中学受験】&lt;/a&gt;&lt;/div&gt;&lt;/div&gt;&lt;!--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</si>
  <si>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https://eng-support.com/column/progress-book1-lesson20-1/
【検出された不自然ワード】
- 型
【本文】
------
&lt;p&gt;&lt;iframe title="YouTube video player" src="https://www.youtube.com/embed/tpUKdWxTogI" width="560" height="315" frameborder="0" allowfullscreen="allowfullscreen"&gt;&lt;span data-mce-type="bookmark" style="display: inline-block; width: 0px; overflow: hidden; line-height: 0;" class="mce_SELRES_start"&gt;﻿&lt;/span&gt;&lt;/iframe&gt;&lt;/p&gt;
&lt;p&gt;今回は、Book1 Lesson20シーン1の「SVOO」文型についてお話しします。&lt;/p&gt;
&lt;p&gt;この文型は初めて見る人には少し難しく感じるかもしれませんが、頑張って理解してください。&lt;/p&gt;
&lt;p&gt;まず、文型とは英語の文を特定のパターンに分類したものです。実は英語の文はパターンがたったの5つしかなく、それを5つの文型と呼びます。したがって、文型を理解すれば、複雑な英文でもどの文型に該当するか考えるだけで解読できるようになります。&lt;/p&gt;
&lt;p&gt;文型の理解がないまま、ただ訳してしまおうとすると英語が苦手になる人が多いです。ですので、ぜひこの文型をしっかり覚えてください。&lt;/p&gt;
&lt;p&gt;第4文型は「SVOO」です。この文型では、主語（Subject）の後に他動詞（Verb）が続き、その後に2つの名詞（Object）が並びます。具体的な文の例を見てみましょう。&lt;/p&gt;
&lt;p&gt;&amp;#8220;&lt;span style="color: blue;"&gt;Ms. Brown&lt;/span&gt; &lt;span style="color: green;"&gt;gave&lt;/span&gt; &lt;span style="color: blue;"&gt;every student&lt;/span&gt; &lt;span style="color: blue;"&gt;a little Christmas present&lt;/span&gt;.&amp;#8221;&lt;br /&gt;
「&lt;span style="color: blue;"&gt;ブラウン先生&lt;/span&gt;は&lt;span style="color: green;"&gt;生徒全員&lt;/span&gt;に&lt;span style="color: blue;"&gt;ちっちゃなクリスマスプレゼント&lt;/span&gt;を&lt;span style="color: green;"&gt;あげた&lt;/span&gt;。」&lt;/p&gt;
&lt;p&gt;この文では、主語は&lt;span style="color: blue;"&gt;「Ms. Brown」&lt;/span&gt;であり、動詞は&lt;span style="color: green;"&gt;「gave」&lt;/span&gt;です。その後に&lt;span style="color: blue;"&gt;「every student」&lt;/span&gt;と&lt;span style="color: blue;"&gt;「a little Christmas present」&lt;/span&gt;という2つの名詞が続いています。このように、第4文型では主語の後に他動詞が来てから「人に」や「物を」という形で名詞が続くのが特徴です。&lt;/p&gt;
&lt;p&gt;英語は単語の選び方や文法的なルールがありますので、それを把握しておくと非常に助かります。例えば、第4文型では「give」が代表的な動詞ですが、他にも「tell」「show」「lend」「ask」などがあります。これらの動詞はそれぞれ特定のパターンに従いますので、覚えておくと便利です。&lt;/p&gt;
&lt;p&gt;また、品詞の考え方も重要です。第4文型の文では、名詞・他動詞・名詞・名詞の順に並ぶことが基本です。この順序を把握しておきましょう。&lt;/p&gt;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&lt;p&gt;第4文型は、「人に物を与える」という意味を表します。日本語では「あげる」と訳されることが多いですが、「give」が一番代表的な動詞です。&lt;/p&gt;
&lt;p&gt;他の文型もありますが、まずは第4文型をしっかりと理解してください。第4文型は「SVOO」の形をしており、基本的に「人に物を与える」という内容を表します。&lt;/p&gt;
&lt;p&gt;&amp;nbsp;&lt;/p&gt;
&lt;p&gt;&lt;span style="color: blue;"&gt;&amp;#8220;tell&amp;#8221;&lt;/span&gt;という動詞は、「人に物を伝える」という意味です。例文を見てみましょう。&lt;/p&gt;
&lt;h3&gt;&amp;#8220;tell&amp;#8221;の例文&lt;/h3&gt;
&lt;p&gt;Ligang told her classmates a Chinese story.&lt;br /&gt;
「リーファンはクラスメイトに中国のお話をした。」&lt;br /&gt;
&amp;#8220;tell&amp;#8221;は&lt;span style="color: blue;"&gt;「人に物を伝える」&lt;/span&gt;という意味です。また、「物語」も&lt;span style="color: blue;"&gt;「物を伝える」&lt;/span&gt;という意味になります。以下の文を見てみましょう。&lt;/p&gt;
&lt;p&gt;Did she show them her photos of China, too?&lt;br /&gt;
「彼女はクラスメイトに中国の写真を見せることもしたのですか？」&lt;/p&gt;
&lt;h3&gt; &amp;#8220;show&amp;#8221;の例文&lt;/h3&gt;
&lt;p&gt;Ligang showed her classmates her photos of China.&lt;br /&gt;
「リーファンはクラスメイトに中国の写真を見せました。」&lt;/p&gt;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&lt;p&gt;次に、「lend」という動詞です。「人に物を貸す」という意味です。例文を見てみましょう。&lt;/p&gt;
&lt;h3&gt;&amp;#8220;lend&amp;#8221;の例文&lt;/h3&gt;
&lt;p&gt;John lent Mike his tennis racket.&lt;br /&gt;
「ジョンはマイクに彼のテニスのラケットを貸しました。」&lt;/p&gt;
&lt;p&gt;最後に、「bought」という動詞です。「人に物を買う」という意味です。例文を見てみましょう。&lt;/p&gt;
&lt;h3&gt; &amp;#8220;bought&amp;#8221;の例文&lt;/h3&gt;
&lt;p&gt;Laura bought her mother some roses for Christmas.&lt;br /&gt;
「ローラはクリスマスにお母さんにいくつかのバラを買いました。」&lt;/p&gt;
&lt;p&gt;この例文では、Lauraがクリスマスにお母さんにバラを買ったことを表しています。他動詞の後に&lt;span style="color: red;"&gt;「人に」&lt;/span&gt;と&lt;span style="color: red;"&gt;「物を」&lt;/span&gt;が続いています。全体としては&lt;span style="color: blue;"&gt;「人に物を与える」&lt;/span&gt;という意味になります。&lt;/p&gt;
&lt;p&gt;そもそも前置詞の&amp;#8221;to&amp;#8221;と&amp;#8221;for&amp;#8221;の違いが分からない人が多いです。&lt;/p&gt;
&lt;h3&gt;【&amp;#8221;to&amp;#8221;の場合】&lt;/h3&gt;
&lt;p&gt;例えば、&amp;#8221;He went &lt;span style="color: red;"&gt;to school&lt;/span&gt; yesterday.&amp;#8221;（「彼は昨日&lt;span style="color: red;"&gt;学校に&lt;/span&gt;行った。」）です。&lt;/p&gt;
&lt;p&gt;この文では&amp;#8221;&lt;span style="color: red;"&gt;to school&lt;/span&gt;&amp;#8220;となっています。&lt;/p&gt;
&lt;p&gt;&amp;#8220;&lt;span style="color: red;"&gt;to school&lt;/span&gt;&amp;#8220;は「&lt;span style="color: blue;"&gt;学校に&lt;/span&gt;」という副詞的な表現で、&amp;#8221;went&amp;#8221;（「行った」）に関連しています。この部分をオレンジで線で囲みます。&lt;/p&gt;
&lt;p&gt;&amp;#8220;&lt;span style="color: blue;"&gt;to&lt;/span&gt;&amp;#8220;という前置詞が使われています。&lt;/p&gt;
&lt;h3&gt;【&amp;#8221;for&amp;#8221;の場合】&lt;/h3&gt;
&lt;p&gt;次に例文を見てみましょう。&lt;/p&gt;
&lt;p&gt;&amp;#8220;He left &lt;span style="color: red;"&gt;for school&lt;/span&gt; this morning.&amp;#8221;（「彼は今朝&lt;span style="color: red;"&gt;学校に向けて&lt;/span&gt;出発した。」）&lt;/p&gt;
&lt;p&gt;この文では&amp;#8221;&lt;span style="color: red;"&gt;for school&lt;/span&gt;&amp;#8220;となっています。&lt;/p&gt;
&lt;p&gt;普通に考えると「出発」は「家を出た」という意味です。&lt;/p&gt;
&lt;p&gt;ここで使われているのは前置詞の&amp;#8221;&lt;span style="color: red;"&gt;for&lt;/span&gt;&amp;#8220;です。&lt;/p&gt;
&lt;p&gt;&amp;#8220;&lt;span style="color: red;"&gt;for school&lt;/span&gt;&amp;#8220;とは「&lt;span style="color: green;"&gt;学校に向けて&lt;/span&gt;」という意味になります。&lt;/p&gt;
&lt;p&gt;どちらも「&lt;span style="color: blue;"&gt;学校に&lt;/span&gt;」という意味合いですが、&amp;#8221;&lt;span style="color: red;"&gt;for&lt;/span&gt;&amp;#8220;が使われる場合は「&lt;span style="color: green;"&gt;向けて出発した&lt;/span&gt;」というニュアンスが含まれます。&lt;/p&gt;
&lt;p&gt;このように、「&lt;span style="color: green;"&gt;向けて&lt;/span&gt;」という要素があるときには&amp;#8221;&lt;span style="color: red;"&gt;for&lt;/span&gt;&amp;#8220;を使うことがあります。&lt;/p&gt;
&lt;p&gt;この違いについて具体的な例を見てみましょう。&lt;br /&gt;
&amp;#8220;Ms. Brown gave a little Christmas present &lt;span style="color: red;"&gt;to every student&lt;/span&gt;.&amp;#8221;（「ブラウン先生はちっちゃなクリスマスプレゼントを全員の生徒にあげました。」）&lt;br /&gt;
この場合、プレゼントは全員の生徒のもとに到達しています。&lt;/p&gt;
&lt;p&gt;&amp;#8220;&lt;span style="color: blue;"&gt;to&lt;/span&gt;&amp;#8220;が使われています。&lt;br /&gt;
&amp;#8220;Laura bought some roses &lt;span style="color: red;"&gt;for her mother for Christmas&lt;/span&gt;.&amp;#8221;（「ローラはクリスマスのためにお母さんにいくつかのバラを買いました。」）&lt;br /&gt;
この場合、ローラが買った時点ではバラはお母さんのもとに到達していません。&lt;/p&gt;
&lt;p&gt;バラがお母さんのもとに到達するかどうかは分かりません。&lt;/p&gt;
&lt;p&gt;このように到達しない場合もあるため、&amp;#8221;&lt;span style="color: red;"&gt;for&lt;/span&gt;&amp;#8220;が使われています。&lt;/p&gt;
&lt;p&gt;このように、&amp;#8221;&lt;span style="color: blue;"&gt;to&lt;/span&gt;&amp;#8220;は必ず到達することを表し、&amp;#8221;&lt;span style="color: red;"&gt;for&lt;/span&gt;&amp;#8220;は到達するかしないかの両方の可能性がある場合に使われます。&lt;br /&gt;
日本の英語教育では、&amp;#8221;&lt;span style="color: blue;"&gt;to&lt;/span&gt;&amp;#8220;と&amp;#8221;&lt;span style="color: red;"&gt;for&lt;/span&gt;&amp;#8220;の違いを丸暗記することが多いですが、実際には到達するかしないかという原則を理解することが重要です。&lt;/p&gt;
&lt;h3&gt;【まとめ】SVOO（第4文型）の書き換えマスター&lt;/h3&gt;
&lt;p&gt;テストに出るポイントを整理しました。ここを覚えるだけで、文法のミスがぐっと減ります。&lt;/p&gt;
&lt;p&gt;1. toを使う動詞とforを使う動詞の一覧&lt;/p&gt;
&lt;p&gt;第4文型（SVOO）を第3文型（SVO + 前置詞 + 人）に書き換えるとき、動詞によって前置詞を使い分けます。&lt;/p&gt;
&lt;p&gt;相手に届くイメージ（to型）&lt;br /&gt;
・give（あげる）&lt;br /&gt;
・show（見せる）&lt;br /&gt;
・tell（伝える）&lt;br /&gt;
・lend（貸す）&lt;br /&gt;
・teach（教える）&lt;br /&gt;
・write（書く）&lt;/p&gt;
&lt;p&gt;相手がいなくてもできる準備のイメージ（for型）&lt;br /&gt;
・buy（買う）&lt;br /&gt;
・make（作る）&lt;br /&gt;
・cook（料理する）&lt;br /&gt;
・get（手に入れる）&lt;br /&gt;
・find（見つける）&lt;/p&gt;
&lt;p&gt;&amp;#8212;&lt;/p&gt;
&lt;p&gt;2. 練習問題：第4文型から第3文型への書き換え&lt;/p&gt;
&lt;p&gt;次の日本文に合うように、英文の空所に適切な単語を入れなさい。&lt;/p&gt;
&lt;p&gt;問1. 私は彼にその本をあげた。&lt;br /&gt;
I gave him the book.&lt;br /&gt;
＝ I gave the book (　　) him.&lt;/p&gt;
&lt;p&gt;問2. 私の母は私にケーキを作ってくれた。&lt;br /&gt;
My mother made me a cake.&lt;br /&gt;
＝ My mother made a cake (　　) me.&lt;/p&gt;
&lt;p&gt;問3. あなたの写真を見せてくれませんか？&lt;br /&gt;
Will you show me your picture?&lt;br /&gt;
＝ Will you show your picture (　　) me?&lt;/p&gt;
&lt;p&gt;解答&lt;br /&gt;
1. to（あげる動作は相手がいないと成立しない＝到達する）&lt;br /&gt;
2. for（作る動作は相手がいなくてもできる準備＝到達は別）&lt;br /&gt;
3. to（見せる動作は相手が必要＝到達する）&lt;/p&gt;
&lt;p&gt;&amp;#8212;&lt;/p&gt;
&lt;p&gt;3. よくある質問（FAQ）&lt;/p&gt;
&lt;p&gt;質問：SVOOの語順を忘れてしまいます。&lt;br /&gt;
回答：基本は「主語 ＋ 動詞 ＋ 人 ＋ 物」の順です。「人に、物を、与える」というリズムで覚えましょう。&lt;/p&gt;
&lt;p&gt;質問：askを使うときはどうなりますか？&lt;br /&gt;
回答：ask（尋ねる）の場合は「to」でも「for」でもなく「of」を使います。&lt;br /&gt;
例文：He asked me a question. ＝ He asked a question of me.&lt;br /&gt;
これは特殊なパターンとしてテストに出やすいので、セットで覚えておくと得点アップにつながります。&lt;/p&gt;
&lt;p&gt;&amp;#8212;&lt;/p&gt;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</si>
  <si>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https://natsui-sansu-juku.com/col_blog/online-math-4to6/
【検出された不自然ワード】
- 崩れ
- 型
- 固定
- 手順
- 設計
- 整え
【本文】
------
&lt;div class="container my-4"&gt;
&lt;p&gt;&lt;!-- Hero Section --&gt;&lt;/p&gt;
&lt;div class="card shadow-sm mb-4 border-0" style="background: linear-gradient(135deg, #1565c0, #26a69a); color: #fff;"&gt;
&lt;div class="card-body p-4"&gt;
&lt;div class="d-flex flex-wrap justify-content-between align-items-center mb-2"&gt;&lt;span class="badge bg-warning text-dark mb-1" style="font-size: 0.8rem;"&gt;中学受験／オンライン算数&lt;/span&gt;&lt;br /&gt;
&lt;span class="badge bg-light text-dark mb-1" style="font-size: 0.75rem;"&gt;小4〜小6の学年別活用ガイド&lt;/span&gt;&lt;/div&gt;
&lt;h1 class="card-title mb-3" style="font-size: 1.9rem; line-height: 1.5;"&gt;&lt;/h1&gt;
&lt;p class="card-text mb-0" style="font-size: 0.98rem;"&gt;中学受験を見据えて小四の段階から塾やオンラインで算数に取り組ませていると、「今のやり方のまま小五、小六まで進んで大丈夫なのか」「学年によってオンライン個別指導の使い方を変えた方が良いのか」と不安に感じられる保護者の方は多いと思います。&lt;br /&gt;
実は、オンライン算数の個別指導は、学年によって役割を意図的に変えていくことで、同じ一対一の時間でも得られる成果が大きく変わります。&lt;br /&gt;
小四は土台づくり、小五は単元別の弱点補強、小六は過去問と志望校対策というように目的を切り替えることで、お子さまの負担を増やさずに算数の力を高めることが可能です。&lt;/p&gt;
&lt;p class="mt-3 mb-0" style="font-size: 0.98rem;"&gt;オンライン塾の使い方の全体像は、&lt;a style="color: #fff; text-decoration: underline;" href="https://natsui-sansu-juku.com/column/hub-online-use/" target="_blank" rel="noopener noreferrer"&gt;&lt;strong&gt;中学受験算数｜オンライン塾の使い方（全体像はこちら）&lt;/strong&gt;&lt;/a&gt;もあわせてご確認ください。&lt;/p&gt;
&lt;/div&gt;
&lt;/div&gt;
&lt;div class="row"&gt;
&lt;p&gt;&lt;!-- Main Column --&gt;&lt;/p&gt;
&lt;div class="col-lg-8"&gt;
&lt;p&gt;&lt;!-- Section: 背景 --&gt;&lt;/p&gt;
&lt;section class="mb-4"&gt;
&lt;h2 class="h4 mb-3 border-start border-4 border-primary ps-2"&gt;学年によってオンライン算数 個別指導の役割が変わる背景&lt;/h2&gt;
&lt;p&gt;まずは、「なぜ学年が上がるごとにオンライン算数 個別指導の役割を変えた方が良いのか」という背景から整理していきます。&lt;br /&gt;
中学受験算数が持つ構造と、学年ごとに求められる力をセットで見ることで、悩みの構造が見えてきます。&lt;/p&gt;
&lt;h3 class="h5 mt-3 mb-2"&gt;中学受験算数は極めて強い積み上げ型&lt;/h3&gt;
&lt;p&gt;中学受験の算数は、学校内容以上に強い積み上げ構造を持っています。&lt;br /&gt;
学年ごとに求められる主な内容を整理すると次のようになります。&lt;/p&gt;
&lt;div class="table-responsive mb-3"&gt;
&lt;table class="table table-bordered table-hover align-middle mb-0"&gt;
&lt;thead class="text-center" style="background-color: #e3f2fd;"&gt;
&lt;tr&gt;
&lt;th scope="col"&gt;学年&lt;/th&gt;
&lt;th scope="col"&gt;主なねらい&lt;/th&gt;
&lt;th scope="col"&gt;算数のポイント&lt;/th&gt;
&lt;/tr&gt;
&lt;/thead&gt;
&lt;tbody&gt;
&lt;tr&gt;
&lt;td class="fw-bold"&gt;小4&lt;/td&gt;
&lt;td&gt;算数への抵抗感をなくし、土台を整える時期&lt;/td&gt;
&lt;td&gt;
&lt;ul class="mb-0 ps-3"&gt;
&lt;li&gt;計算の精度とスピード&lt;/li&gt;
&lt;li&gt;小数と分数の感覚&lt;/li&gt;
&lt;li&gt;簡単な図形や表のイメージ&lt;/li&gt;
&lt;/ul&gt;
&lt;/td&gt;
&lt;/tr&gt;
&lt;tr&gt;
&lt;td class="fw-bold"&gt;小5&lt;/td&gt;
&lt;td&gt;受験算数の中核単元を固める時期&lt;/td&gt;
&lt;td&gt;
&lt;ul class="mb-0 ps-3"&gt;
&lt;li&gt;割合、速さ、比の本格的な理解&lt;/li&gt;
&lt;li&gt;平面図形や立体図形の性質&lt;/li&gt;
&lt;li&gt;場合の数や規則性への入り口&lt;/li&gt;
&lt;/ul&gt;
&lt;/td&gt;
&lt;/tr&gt;
&lt;tr&gt;
&lt;td class="fw-bold"&gt;小6&lt;/td&gt;
&lt;td&gt;志望校レベルの問題に対応する仕上げの時期&lt;/td&gt;
&lt;td&gt;
&lt;ul class="mb-0 ps-3"&gt;
&lt;li&gt;過去問演習と時間配分&lt;/li&gt;
&lt;li&gt;複数単元が融合した問題&lt;/li&gt;
&lt;li&gt;取捨選択と得点戦略&lt;/li&gt;
&lt;/ul&gt;
&lt;/td&gt;
&lt;/tr&gt;
&lt;/tbody&gt;
&lt;/table&gt;
&lt;/div&gt;
&lt;p&gt;どこかの学年で土台がぐらついたまま進んでしまうと、次の学年で一気に表面化します。&lt;br /&gt;
例えば、小四で分数の大小比較があいまいなまま小五に入ると、速さや割合、食塩水などで一気に苦手意識が広がるといったことが起こりやすくなります。&lt;/p&gt;
&lt;h3 class="h5 mt-3 mb-2"&gt;同じやり方のまま三年間続けると無理が出る&lt;/h3&gt;
&lt;p&gt;オンラインでも家庭学習でも、「毎週同じように宿題を一緒に進める」というスタイルを三年間続けてしまうことがあります。&lt;br /&gt;
一見すると安定しているように見えますが、次のような問題が起こりやすくなります。&lt;/p&gt;
&lt;ul&gt;
&lt;li&gt;小四では余裕があったやり方が、小五の内容になると急に重たく感じる&lt;/li&gt;
&lt;li&gt;小五の終わりから小六にかけて、過去問や志望校対策に割く時間が足りなくなる&lt;/li&gt;
&lt;li&gt;常に目の前の宿題処理で終わり、戦略的な弱点補強や志望校対策に十分な時間を割けない&lt;/li&gt;
&lt;/ul&gt;
&lt;p&gt;つまり、同じ個別指導時間でも、学年ごとに目的を切り替えないまま続けてしまうと、&lt;br /&gt;
&lt;strong&gt;中学受験全体の流れとオンライン算数 個別指導の役割がずれていく&lt;/strong&gt;&lt;br /&gt;
危険があるということです。&lt;/p&gt;
&lt;h3 class="h5 mt-3 mb-2"&gt;学年ごとの理想的なオンライン活用イメージ&lt;/h3&gt;
&lt;p&gt;学年ごとにオンライン算数 個別指導の役割を簡単に整理すると、次のようなイメージになります。&lt;/p&gt;
&lt;div class="table-responsive mb-3"&gt;
&lt;table class="table table-sm table-bordered mb-0"&gt;
&lt;thead class="text-center" style="background-color: #fff8e1;"&gt;
&lt;tr&gt;
&lt;th scope="col"&gt;学年&lt;/th&gt;
&lt;th scope="col"&gt;オンラインの主な役割&lt;/th&gt;
&lt;/tr&gt;
&lt;/thead&gt;
&lt;tbody&gt;
&lt;tr&gt;
&lt;td class="fw-bold"&gt;小4&lt;/td&gt;
&lt;td&gt;算数の土台づくりや苦手の早期ケア、文章題の読み方や図にする習慣づくり&lt;/td&gt;
&lt;/tr&gt;
&lt;tr&gt;
&lt;td class="fw-bold"&gt;小5&lt;/td&gt;
&lt;td&gt;割合、速さ、比、図形など中核単元の弱点補強と、テストや模試で見えた穴のピンポイント補修&lt;/td&gt;
&lt;/tr&gt;
&lt;tr&gt;
&lt;td class="fw-bold"&gt;小6&lt;/td&gt;
&lt;td&gt;過去問演習の解き直しと分析、志望校の出題傾向に合わせた個別対策&lt;/td&gt;
&lt;/tr&gt;
&lt;/tbody&gt;
&lt;/table&gt;
&lt;/div&gt;
&lt;p&gt;このように、オンライン算数 個別指導は、同じ授業形式でも学年によって役割を変えていくことで、中学受験算数の流れとうまく噛み合うようになります。&lt;/p&gt;
&lt;p&gt;&lt;!-- ===== 追加（タスクD）：検索面拡張パーツ① チェックリスト ===== --&gt;&lt;/p&gt;
&lt;div class="alert alert-warning mt-3" role="alert"&gt;&lt;strong&gt;学年別チェック（3分）&lt;/strong&gt;&lt;br /&gt;
次の項目に当てはまるほど、「学年に合わせてオンラインの役割を切り替える」優先度が上がります。&lt;/p&gt;
&lt;ul class="mb-0 ps-3"&gt;
&lt;li&gt;&lt;strong&gt;小4&lt;/strong&gt;：計算ミスが多い／分数小数の感覚が弱い／図にする習慣がない&lt;/li&gt;
&lt;li&gt;&lt;strong&gt;小5&lt;/strong&gt;：割合・速さ・比で式が立たない／単元によって点差が大きい／模試で同じ単元を落とす&lt;/li&gt;
&lt;li&gt;&lt;strong&gt;小6&lt;/strong&gt;：過去問の直しが回らない／時間配分で崩れる／取捨選択ができず完走できない&lt;/li&gt;
&lt;/ul&gt;
&lt;/div&gt;
&lt;p&gt;&lt;!-- ===== /追加 ===== --&gt;&lt;/p&gt;
&lt;/section&gt;
&lt;p&gt;&lt;!-- Section: オンライン算数 個別指導が効果を発揮する理由 --&gt;&lt;/p&gt;
&lt;section class="mb-4"&gt;
&lt;h2 class="h4 mb-3 border-start border-4 border-success ps-2"&gt;オンライン算数 個別指導が学年別活用に向いている理由&lt;/h2&gt;
&lt;p&gt;次に、なぜオンライン形式の算数個別指導が「学年ごとに役割を切り替える」ことに向いているのか、その仕組み上の強みを整理します。&lt;/p&gt;
&lt;h3 class="h5 mt-3 mb-2"&gt;手元映像で学年ごとのつまずき方を具体的に把握できる&lt;/h3&gt;
&lt;p&gt;オンライン算数 個別指導では、書画カメラやタブレットカメラを使ってお子さまの手元を映しながら指導できます。&lt;br /&gt;
これにより、学年ごとに異なる「つまずき方」を具体的に把握しやすくなります。&lt;/p&gt;
&lt;ul&gt;
&lt;li&gt;小4では、数直線や図形のイメージ、筆算の書き方が安定しているか&lt;/li&gt;
&lt;li&gt;小5では、割合や速さの式を立てる前に図や表を描けているか&lt;/li&gt;
&lt;li&gt;小6では、過去問のどの段階から視線や思考が止まっているか&lt;/li&gt;
&lt;/ul&gt;
&lt;p&gt;単に正誤だけを見るのではなく、&lt;br /&gt;
&lt;strong&gt;どの段階から考えが止まっているのか&lt;/strong&gt;&lt;br /&gt;
を可視化できるため、学年ごとの重点ポイントが明確になります。&lt;/p&gt;
&lt;h3 class="h5 mt-3 mb-2"&gt;画面共有とホワイトボードで目的に応じた見せ方に切り替えやすい&lt;/h3&gt;
&lt;p&gt;オンライン指導では、画面共有やホワイトボード機能を使って、学年ごとに見せるものを切り替えることが容易です。&lt;/p&gt;
&lt;ul&gt;
&lt;li&gt;小4では、数直線や図形、具体物のイラストを多めに提示してイメージを育てる&lt;/li&gt;
&lt;li&gt;小5では、線分図や表を一緒に描き、「この式は図のどこか」を対応させて確認する&lt;/li&gt;
&lt;li&gt;小6では、過去問の解答プロセスを分解し、「どのタイミングで別解を捨てるか」など受験特有の判断を共有する&lt;/li&gt;
&lt;/ul&gt;
&lt;p&gt;このように、画面上に表示する内容を変えることで、同じオンライン算数 個別指導でも、&lt;br /&gt;
&lt;strong&gt;学年に応じた目的に瞬時に合わせる運用&lt;/strong&gt;&lt;br /&gt;
が可能になります。&lt;/p&gt;
&lt;h3 class="h5 mt-3 mb-2"&gt;学習記録がデジタルで残り、学年をまたいだ振り返りがしやすい&lt;/h3&gt;
&lt;p&gt;多くのオンライン個別指導では、授業内容や扱った単元をデジタルで記録できます。&lt;br /&gt;
これにより、次のような振り返りがしやすくなります。&lt;/p&gt;
&lt;ul&gt;
&lt;li&gt;小4のどの時期に、どの単元の弱点補強を行ったか&lt;/li&gt;
&lt;li&gt;小5でどの単元に時間をかけた結果、どの模試で改善が見られたか&lt;/li&gt;
&lt;li&gt;小6のどの時期から、過去問中心の指導に切り替えたか&lt;/li&gt;
&lt;/ul&gt;
&lt;p&gt;紙だけの管理では難しい、&lt;br /&gt;
&lt;strong&gt;三年間を通した算数の成長記録&lt;/strong&gt;&lt;br /&gt;
を持ちやすくなるため、オンラインは学年別の役割切り替えと相性が良いと言えます。&lt;br /&gt;
中学受験算数に特化した&lt;br /&gt;
&lt;a href="/kobetsu_online/"&gt;オンライン算数 個別指導&lt;/a&gt;&lt;br /&gt;
などは、こうした記録と分析を前提とした設計になっていることが多く、長期的な算数学習を支えやすい体制になっています。&lt;/p&gt;
&lt;div class="alert alert-info mt-3" role="alert"&gt;オンライン算数 個別指導は、一回一回の授業だけでなく、学年をまたぐ学習の流れ全体を見渡しやすい指導形態です。&lt;br /&gt;
小4、小5、小6それぞれの時期に合わせて役割を切り替えることで、限られた時間をより効果的に使うことができます。&lt;/div&gt;
&lt;p&gt;&lt;!-- ===== 追加（タスクD）：検索面拡張パーツ② 向き不向き比較 ===== --&gt;&lt;/p&gt;
&lt;div class="card shadow-sm mt-3"&gt;
&lt;div class="card-header" style="background-color: #e8f5e9;"&gt;&lt;strong&gt;オンライン算数 個別指導が向くケース／向かないケース&lt;/strong&gt;&lt;/div&gt;
&lt;div class="card-body"&gt;
&lt;div class="row g-3"&gt;
&lt;div class="col-md-6"&gt;
&lt;div class="p-3 rounded" style="background: #f6fff8; border: 1px solid #d6f5dd;"&gt;
&lt;p&gt;&lt;strong&gt;向きやすい&lt;/strong&gt;&lt;/p&gt;
&lt;ul class="mb-0 ps-3"&gt;
&lt;li&gt;つまずきの原因が「解き方」ではなく「途中の思考手順」にある&lt;/li&gt;
&lt;li&gt;模試やテストで単元ごとの波が大きい&lt;/li&gt;
&lt;li&gt;過去問の直しが回らず、優先順位が決められない&lt;/li&gt;
&lt;/ul&gt;
&lt;/div&gt;
&lt;/div&gt;
&lt;div class="col-md-6"&gt;
&lt;div class="p-3 rounded" style="background: #fff; border: 1px solid #eee;"&gt;
&lt;p&gt;&lt;strong&gt;先に整えると良い&lt;/strong&gt;&lt;/p&gt;
&lt;ul class="mb-0 ps-3"&gt;
&lt;li&gt;学習時間そのものが確保できていない（まず生活リズム）&lt;/li&gt;
&lt;li&gt;宿題が未着手で溜まり続けている（量の設計が先）&lt;/li&gt;
&lt;li&gt;教材や塾が頻繁に変わり、軸が定まっていない&lt;/li&gt;
&lt;/ul&gt;
&lt;/div&gt;
&lt;/div&gt;
&lt;/div&gt;
&lt;/div&gt;
&lt;/div&gt;
&lt;p&gt;&lt;!-- ===== /追加 ===== --&gt;&lt;/p&gt;
&lt;/section&gt;
&lt;p&gt;&lt;!-- Section: 改善方法（具体策） --&gt;&lt;/p&gt;
&lt;section class="mb-4"&gt;
&lt;h2 class="h4 mb-3 border-start border-4 border-warning ps-2"&gt;学年ごとにオンライン算数 個別指導の役割を切り替えるステップ&lt;/h2&gt;
&lt;p&gt;ここからは、実際に小4→小5→小6と進む中で、オンライン算数 個別指導の使い方をどのように切り替えていけば良いのかを、三つのステップで具体的にご紹介いたします。&lt;/p&gt;
&lt;h3 class="h5 mt-3 mb-2"&gt;ステップ1 学年ごとの役割を紙に書き出す&lt;/h3&gt;
&lt;p&gt;最初のステップは、とてもシンプルですが効果的です。&lt;br /&gt;
保護者の方ご自身で、&lt;br /&gt;
&lt;strong&gt;この学年でオンライン算数 個別指導に期待する役割&lt;/strong&gt;&lt;br /&gt;
を紙に書き出してみてください。&lt;/p&gt;
&lt;p class="mb-1"&gt;例として、次のような書き方が考えられます。&lt;/p&gt;
&lt;ul&gt;
&lt;li&gt;小4
&lt;ul class="mb-1 ps-3"&gt;
&lt;li&gt;算数への苦手意識を作らないことを最優先にしたい&lt;/li&gt;
&lt;li&gt;計算と図の土台を整え、文章題の読み方に慣れてほしい&lt;/li&gt;
&lt;/ul&gt;
&lt;/li&gt;
&lt;li&gt;小5
&lt;ul class="mb-1 ps-3"&gt;
&lt;li&gt;割合、速さ、比、図形などの重要単元の弱点を放置しない&lt;/li&gt;
&lt;li&gt;模試や組分けテストで見えた穴を早めにオンラインで補強したい&lt;/li&gt;
&lt;/ul&gt;
&lt;/li&gt;
&lt;li&gt;小6
&lt;ul class="mb-0 ps-3"&gt;
&lt;li&gt;過去問を通して志望校の出題傾向をつかみ、得点源と捨て問を見極めたい&lt;/li&gt;
&lt;li&gt;本番形式を意識した時間配分と解く順番を一緒に考えてほしい&lt;/li&gt;
&lt;/ul&gt;
&lt;/li&gt;
&lt;/ul&gt;
&lt;p&gt;このように、学年ごとの役割を短い言葉でよいので明文化しておくと、オンライン側とも共有しやすくなります。&lt;/p&gt;
&lt;h3 class="h5 mt-3 mb-2"&gt;ステップ2 年間のざっくりとしたタイムラインを作る&lt;/h3&gt;
&lt;p&gt;次に、それぞれの学年をざっくりと時期で区切り、期間ごとにオンラインの役割を当てはめていきます。&lt;br /&gt;
小5〜小6を例に、簡単なタイムラインを作ってみます。&lt;/p&gt;
&lt;div class="table-responsive mb-3"&gt;
&lt;table class="table table-sm table-bordered mb-0"&gt;
&lt;thead class="text-center" style="background-color: #e8eaf6;"&gt;
&lt;tr&gt;
&lt;th scope="col"&gt;時期&lt;/th&gt;
&lt;th scope="col"&gt;主なテーマ&lt;/th&gt;
&lt;th scope="col"&gt;オンライン算数 個別指導の役割&lt;/th&gt;
&lt;/tr&gt;
&lt;/thead&gt;
&lt;tbody&gt;
&lt;tr&gt;
&lt;td class="fw-bold"&gt;小5前半&lt;/td&gt;
&lt;td&gt;新出単元への慣れと基本問題の定着&lt;/td&gt;
&lt;td&gt;塾の授業直後の単元復習、宿題でつまずいた箇所のフォロー&lt;/td&gt;
&lt;/tr&gt;
&lt;tr&gt;
&lt;td class="fw-bold"&gt;小5後半&lt;/td&gt;
&lt;td&gt;中核単元の安定と応用問題への挑戦&lt;/td&gt;
&lt;td&gt;割合、速さ、比、図形の単元別弱点補強、模試後のピンポイント対策&lt;/td&gt;
&lt;/tr&gt;
&lt;tr&gt;
&lt;td class="fw-bold"&gt;小6前半&lt;/td&gt;
&lt;td&gt;受験全体像の把握と基礎の最終確認&lt;/td&gt;
&lt;td&gt;単元別の抜けの洗い出しと補強、志望校レベルに向けた段階的ステップアップ&lt;/td&gt;
&lt;/tr&gt;
&lt;tr&gt;
&lt;td class="fw-bold"&gt;小6夏以降&lt;/td&gt;
&lt;td&gt;志望校対策と本番形式の仕上げ&lt;/td&gt;
&lt;td&gt;過去問演習の解き直しと分析、時間配分や取捨選択の練習&lt;/td&gt;
&lt;/tr&gt;
&lt;/tbody&gt;
&lt;/table&gt;
&lt;/div&gt;
&lt;p&gt;細部まで正確に決める必要はありません。&lt;br /&gt;
大切なのは、&lt;br /&gt;
&lt;strong&gt;今どのゾーンにいて、オンラインにどの役割を優先してほしいか&lt;/strong&gt;&lt;br /&gt;
を保護者の目線で把握しておくことです。&lt;/p&gt;
&lt;h3 class="h5 mt-3 mb-2"&gt;ステップ3 テストと模試をきっかけに役割を微調整する&lt;/h3&gt;
&lt;p&gt;最後のステップは、定期的なテストや模試をきっかけに、オンラインの役割を微調整していくことです。&lt;/p&gt;
&lt;ol&gt;
&lt;li&gt;テストや模試の結果を見て、単元ごとの得点状況を確認する&lt;/li&gt;
&lt;li&gt;一定期間は割合中心、その後は図形中心というように、オンラインで扱う重点単元を決める&lt;/li&gt;
&lt;li&gt;次のテストや模試で改善が見られたかを確認し、役割やテーマを再調整する&lt;/li&gt;
&lt;/ol&gt;
&lt;p&gt;このサイクルを繰り返すことで、「何となくオンラインを受けている」という状態から、&lt;br /&gt;
&lt;strong&gt;テスト結果に基づいて役割を切り替える戦略的な個別指導&lt;/strong&gt;&lt;br /&gt;
に変えていくことができます。&lt;/p&gt;
&lt;p&gt;&lt;!-- ===== 追加（タスクD）：検索面拡張パーツ③ 具体例（使い方の型） ===== --&gt;&lt;/p&gt;
&lt;div class="card shadow-sm mt-3"&gt;
&lt;div class="card-header" style="background-color: #fff8e1;"&gt;&lt;strong&gt;具体例：小5「割合」が不安なときのオンライン活用（30分の型）&lt;/strong&gt;&lt;/div&gt;
&lt;div class="card-body"&gt;
&lt;ol class="mb-2"&gt;
&lt;li&gt;&lt;strong&gt;5分&lt;/strong&gt;：直近のテストで落とした問題を画面で共有し、「どこで止まったか」を確認する&lt;/li&gt;
&lt;li&gt;&lt;strong&gt;10分&lt;/strong&gt;：同型の基本問題で、図や式の立て方を“手順として固定”する&lt;/li&gt;
&lt;li&gt;&lt;strong&gt;10分&lt;/strong&gt;：少し条件が変わる問題で、同じ手順が再現できるか試す&lt;/li&gt;
&lt;li&gt;&lt;strong&gt;5分&lt;/strong&gt;：家庭での解き直し範囲（同型2〜3問）を決め、次回までの宿題を最小化する&lt;/li&gt;
&lt;/ol&gt;
&lt;div class="alert alert-light mb-0" role="alert"&gt;ポイントは「難問を増やす」ではなく、&lt;strong&gt;同じ手順を再現できる状態&lt;/strong&gt;を作ることです。&lt;/div&gt;
&lt;/div&gt;
&lt;/div&gt;
&lt;p&gt;&lt;!-- ===== /追加 ===== --&gt;&lt;/p&gt;
&lt;p&gt;&lt;!-- ===== 追加（タスクD）：検索面拡張パーツ④ 1週間の回し方（表） ===== --&gt;&lt;/p&gt;
&lt;div class="card shadow-sm mt-3"&gt;
&lt;div class="card-header" style="background-color: #e3f2fd;"&gt;&lt;strong&gt;家庭で回しやすい1週間の運用例（小5想定）&lt;/strong&gt;&lt;/div&gt;
&lt;div class="card-body"&gt;
&lt;div class="table-responsive"&gt;
&lt;table class="table table-sm table-bordered mb-0"&gt;
&lt;thead class="text-center" style="background-color: #f6fbff;"&gt;
&lt;tr&gt;
&lt;th&gt;タイミング&lt;/th&gt;
&lt;th&gt;家庭でやること&lt;/th&gt;
&lt;th&gt;オンラインでやること&lt;/th&gt;
&lt;/tr&gt;
&lt;/thead&gt;
&lt;tbody&gt;
&lt;tr&gt;
&lt;td class="fw-bold"&gt;授業当日〜翌日&lt;/td&gt;
&lt;td&gt;宿題に着手し、止まった問題に付箋（または印）&lt;/td&gt;
&lt;td&gt;—&lt;/td&gt;
&lt;/tr&gt;
&lt;tr&gt;
&lt;td class="fw-bold"&gt;オンライン当日&lt;/td&gt;
&lt;td&gt;付箋の問題だけ準備（全部は持ち込まない）&lt;/td&gt;
&lt;td&gt;止まった原因の特定→同型で手順固定&lt;/td&gt;
&lt;/tr&gt;
&lt;tr&gt;
&lt;td class="fw-bold"&gt;翌日&lt;/td&gt;
&lt;td&gt;同型を2〜3問だけ解き直し&lt;/td&gt;
&lt;td&gt;—&lt;/td&gt;
&lt;/tr&gt;
&lt;tr&gt;
&lt;td class="fw-bold"&gt;週末&lt;/td&gt;
&lt;td&gt;テスト直しの優先順位を決める&lt;/td&gt;
&lt;td&gt;重点単元を次週に繋げる（微調整）&lt;/td&gt;
&lt;/tr&gt;
&lt;/tbody&gt;
&lt;/table&gt;
&lt;/div&gt;
&lt;/div&gt;
&lt;/div&gt;
&lt;p&gt;&lt;!-- ===== /追加 ===== --&gt;&lt;/p&gt;
&lt;/section&gt;
&lt;p&gt;&lt;!-- Section: 家庭でできるフォロー --&gt;&lt;/p&gt;
&lt;section class="mb-4"&gt;
&lt;h2 class="h4 mb-3 border-start border-4 border-info ps-2"&gt;家庭でできるフォローと学年別の声かけ&lt;/h2&gt;
&lt;p&gt;オンライン算数 個別指導の役割を学年ごとに切り替えるうえで、ご家庭でのフォローは決して難しいものではありません。&lt;br /&gt;
ここでは、学年別に意識していただきたい声かけと習慣づくりのポイントをご紹介いたします。&lt;/p&gt;
&lt;h3 class="h5 mt-3 mb-2"&gt;小4では算数への印象と小さな成功体験を意識する&lt;/h3&gt;
&lt;p&gt;小4の段階では、結果よりも算数そのものへの印象が重要です。&lt;/p&gt;
&lt;ul&gt;
&lt;li&gt;「今日できた問題はどれだったか」を一緒に確認する&lt;/li&gt;
&lt;li&gt;図を描けたときや自分で工夫できたときに大きく褒める&lt;/li&gt;
&lt;li&gt;難しい問題は無理に追わず、「これは小5になってから取り組もう」と余裕を持たせる&lt;/li&gt;
&lt;/ul&gt;
&lt;p&gt;オンラインの時間は、&lt;br /&gt;
&lt;strong&gt;算数に対する前向きな印象を育てる場&lt;/strong&gt;&lt;br /&gt;
として使うイメージを持っていただくとよろしいかと思います。&lt;/p&gt;
&lt;h3 class="h5 mt-3 mb-2"&gt;小5では苦手単元を具体的な言葉で共有する&lt;/h3&gt;
&lt;p&gt;小5になると、「算数が苦手」とひとまとめにするのではなく、「どの単元が不安か」を具体的な言葉で共有することが大切です。&lt;/p&gt;
&lt;ul&gt;
&lt;li&gt;「割合のこのタイプの問題が不安」「速さの図が苦手」など、具体的に聞く&lt;/li&gt;
&lt;li&gt;模試の結果を見ながら、「次のオンラインでここを聞いてみよう」と提案する&lt;/li&gt;
&lt;li&gt;できるようになった単元を一緒にリストアップし、成長を見える形にする&lt;/li&gt;
&lt;/ul&gt;
&lt;h3 class="h5 mt-3 mb-2"&gt;小6では志望校と過去問を一緒に眺める時間を作る&lt;/h3&gt;
&lt;p&gt;小6では、オンライン算数 個別指導も過去問や志望校対策の比重が高まります。&lt;br /&gt;
ご家庭では次のような関わり方が有効です。&lt;/p&gt;
&lt;ul&gt;
&lt;li&gt;「この学校の算数はどんな傾向がありそうか」をオンラインの先生と共有してもらう&lt;/li&gt;
&lt;li&gt;過去問の結果を一緒に眺め、「次のオンラインではどの大問を見てもらうか」を相談する&lt;/li&gt;
&lt;li&gt;「今回はここまで解けるようになった」という変化を、点数だけでなく内容でも確認する&lt;/li&gt;
&lt;/ul&gt;
&lt;p&gt;志望校の算数を、&lt;br /&gt;
&lt;strong&gt;ただの怖い存在ではなく、一緒に研究する相手&lt;/strong&gt;&lt;br /&gt;
として捉え直せるような声かけを意識していただくと、お子さまの心理的な負担も軽くなります。&lt;/p&gt;
&lt;p&gt;&lt;!-- ===== 追加（タスクD）：検索面拡張パーツ⑤ FAQ ===== --&gt;&lt;/p&gt;
&lt;div class="mt-3"&gt;
&lt;h3 class="h5 mt-3 mb-2"&gt;&lt;!-- ===== FAQ（Bootstrap不要：確実に動く版）===== --&gt;&lt;/h3&gt;
&lt;div class="mt-3"&gt;
&lt;h3 class="h5 mt-3 mb-2"&gt;よくある質問（FAQ）&lt;/h3&gt;
&lt;style&gt;
    /* FAQ: Bootstrap不要（最小CSS） */&lt;br /&gt;
    .rq-faq details{&lt;br /&gt;
      border:1px solid #e6e6e6;&lt;br /&gt;
      border-radius:12px;&lt;br /&gt;
      padding:12px 14px;&lt;br /&gt;
      background:#fff;&lt;br /&gt;
      box-shadow: 0 6px 18px rgba(0,0,0,.04);&lt;br /&gt;
      margin:10px 0;&lt;br /&gt;
    }&lt;br /&gt;
    .rq-faq summary{&lt;br /&gt;
      cursor:pointer;&lt;br /&gt;
      font-weight:700;&lt;br /&gt;
      list-style:none;&lt;br /&gt;
      outline:none;&lt;br /&gt;
    }&lt;br /&gt;
    .rq-faq summary::-webkit-details-marker{ display:none; }&lt;br /&gt;
    .rq-faq .rq-faq-a{&lt;br /&gt;
      margin-top:10px;&lt;br /&gt;
      color:#333;&lt;br /&gt;
      line-height:1.8;&lt;br /&gt;
    }&lt;br /&gt;
    .rq-faq .rq-chip{&lt;br /&gt;
      display:inline-block;&lt;br /&gt;
      font-size:.82rem;&lt;br /&gt;
      padding:.1rem .5rem;&lt;br /&gt;
      border-radius:999px;&lt;br /&gt;
      background:#e3f2fd;&lt;br /&gt;
      color:#0d47a1;&lt;br /&gt;
      margin-right:.45rem;&lt;br /&gt;
    }&lt;br /&gt;
  &lt;/style&gt;
&lt;div class="rq-faq"&gt;
&lt;details&gt;
&lt;summary&gt;&lt;span class="rq-chip"&gt;Q&lt;/span&gt;小4からオンライン個別は早すぎますか&lt;/summary&gt;
&lt;div class="rq-faq-a"&gt;&lt;span class="rq-chip"&gt;A&lt;/span&gt;&lt;br /&gt;
早すぎるかどうかは「目的次第」です。小4は土台づくりの時期なので、計算や図の習慣づけ、苦手の早期ケアを目的にするとオンラインの効果が出やすくなります。&lt;/div&gt;
&lt;/details&gt;
&lt;details&gt;
&lt;summary&gt;&lt;span class="rq-chip"&gt;Q&lt;/span&gt;週1回で足りますか&lt;/summary&gt;
&lt;div class="rq-faq-a"&gt;&lt;span class="rq-chip"&gt;A&lt;/span&gt;&lt;br /&gt;
週1回でも「扱う範囲を絞って、次回までの解き直しを最小にする」運用ができれば機能します。逆に、毎回テーマが散ると回らなくなりやすいので、学年ごとの役割に沿って重点を固定するのがおすすめです。&lt;/div&gt;
&lt;/details&gt;
&lt;details&gt;
&lt;summary&gt;&lt;span class="rq-chip"&gt;Q&lt;/span&gt;小6は過去問だけやれば良いですか&lt;/summary&gt;
&lt;div class="rq-faq-a"&gt;&lt;span class="rq-chip"&gt;A&lt;/span&gt;&lt;br /&gt;
小6は過去問の比重が上がりますが、過去問で見つかった穴（単元）を短時間で埋める動きも必要になります。過去問→分析→必要な単元補強→再挑戦、の循環が作れると進めやすくなります。&lt;/div&gt;
&lt;/details&gt;
&lt;/div&gt;
&lt;/div&gt;
&lt;p&gt;&lt;!-- ===== /FAQ ===== --&gt;&lt;/p&gt;
&lt;div id="faq3c" class="accordion-collapse collapse" aria-labelledby="faq3" data-bs-parent="#faq-online-math"&gt;
&lt;div class="accordion-body"&gt;小6は過去問の比重が上がりますが、過去問で見つかった穴（単元）を短時間で埋める動きも必要になります。過去問→分析→必要な単元補強→再挑戦、の循環が作れると進めやすくなります。&lt;/div&gt;
&lt;/div&gt;
&lt;/div&gt;
&lt;/section&gt;
&lt;/div&gt;
&lt;/div&gt;
&lt;p&gt;&lt;!-- ===== /追加 ===== --&gt;&lt;/p&gt;
&lt;p&gt;&lt;!-- Section: 教室・指導者の選び方 --&gt;&lt;/p&gt;
&lt;section class="mb-4"&gt;
&lt;h2 class="h4 mb-3 border-start border-4 border-secondary ps-2"&gt;学年ごとの役割変化に対応できる教室と指導者の選び方&lt;/h2&gt;
&lt;p&gt;最後に、小4→小5→小6でオンライン算数 個別指導の役割を変えていくうえで、どのような教室や指導者を選べば良いか、そのポイントを整理いたします。&lt;/p&gt;
&lt;h3 class="h5 mt-3 mb-2"&gt;学年別のねらいを説明してくれるか&lt;/h3&gt;
&lt;p&gt;体験授業や問い合わせの際に、次のような質問をしてみてください。&lt;/p&gt;
&lt;ul&gt;
&lt;li&gt;「小4のオンライン授業では、特に何を大切にされていますか」&lt;/li&gt;
&lt;li&gt;「小5ではどの単元やテーマに重心を置いて指導されていますか」&lt;/li&gt;
&lt;li&gt;「小6になったら過去問と単元補強の割合はどのくらいを想定されていますか」&lt;/li&gt;
&lt;/ul&gt;
&lt;p&gt;これらに対して、&lt;br /&gt;
&lt;strong&gt;学年ごとのねらいを具体的な言葉で説明してくれる教室&lt;/strong&gt;&lt;br /&gt;
であれば、三年間の流れを見据えた指導モデルを持っている可能性が高いと言えます。&lt;/p&gt;
&lt;h3 class="h5 mt-3 mb-2"&gt;模試や塾カリキュラムと連動して役割を変えてくれるか&lt;/h3&gt;
&lt;ul&gt;
&lt;li&gt;模試の結果を単元別に分析し、次の数か月のテーマを提案してくれるか&lt;/li&gt;
&lt;li&gt;通塾している塾のカリキュラムを踏まえて、オンラインの役割を調整してくれるか&lt;/li&gt;
&lt;li&gt;小6の夏以降は志望校対策に比重を移すなど、時期に応じた切り替えができるか&lt;/li&gt;
&lt;/ul&gt;
&lt;p&gt;こうした連動ができる教室は、オンライン算数 個別指導を&lt;br /&gt;
&lt;strong&gt;受験全体の戦略の中に位置づけてくれるパートナー&lt;/strong&gt;&lt;br /&gt;
になり得ます。&lt;/p&gt;
&lt;h3 class="h5 mt-3 mb-2"&gt;進度管理とフィードバックの仕組みが整っているか&lt;/h3&gt;
&lt;ul&gt;
&lt;li&gt;授業ごとの内容や到達度を簡潔にまとめた記録があるか&lt;/li&gt;
&lt;li&gt;三か月から半年単位で、今後の方針について保護者と共有する場があるか&lt;/li&gt;
&lt;li&gt;小4から小6までの長期的な見通しを一緒に考えてくれるか&lt;/li&gt;
&lt;/ul&gt;
&lt;p&gt;中学受験算数に特化した&lt;br /&gt;
&lt;a href="/kobetsu_online/"&gt;オンライン算数 個別指導&lt;/a&gt;&lt;br /&gt;
のようなサービスは、こうした進度管理とフィードバックを前提とした設計になっていることが多く、ご家庭だけでは立てにくい長期的な算数戦略を支える役割を担うことができます。&lt;/p&gt;
&lt;/section&gt;
&lt;p&gt;&lt;!-- まとめ --&gt;&lt;/p&gt;
&lt;section class="mb-4"&gt;
&lt;h2 class="h4 mb-3 border-start border-4 border-dark ps-2"&gt;まとめ&lt;/h2&gt;
&lt;p&gt;小4、小5、小6でオンライン個別算数の使い方を変えることは、中学受験算数の積み上げ構造に合わせて、最適なタイミングで最適な弱点に時間を投資するための大切な工夫です。&lt;br /&gt;
小4では土台づくりと算数への前向きな印象づくり、小5では中核単元の弱点補強、小6では過去問と志望校対策に集中することで、同じ一対一の時間でも得られる成果は大きく変わります。&lt;/p&gt;
&lt;p&gt;模試結果や塾のカリキュラムと連動させながら、お子さまに合ったタイミングと役割でオンライン算数 個別指導を活用していただくことで、無理のない形で算数の力を伸ばしていくことができます。&lt;br /&gt;
学年ごとの役割変化の全体像は、&lt;a href="https://natsui-sansu-juku.com/column/hub-online-use/" target="_blank" rel="noopener noreferrer"&gt;&lt;strong&gt;中学受験算数｜オンライン塾の使い方（全体像はこちら）&lt;/strong&gt;&lt;/a&gt;もあわせてご確認ください。&lt;br /&gt;
学年ごとの役割変化に対応しやすい&lt;br /&gt;
&lt;a href="/kobetsu_online/"&gt;オンライン算数 個別指導&lt;/a&gt;&lt;br /&gt;
のようなサービスも上手に取り入れつつ、お子さまにとって最適な三年間の算数戦略を一緒に描いていただければ幸いです。&lt;/p&gt;
&lt;/section&gt;
&lt;/div&gt;
&lt;p&gt;&lt;!-- Side Column --&gt;&lt;/p&gt;
&lt;div class="col-lg-4"&gt;
&lt;p&gt;&lt;!-- サマリーカード --&gt;&lt;/p&gt;
&lt;div class="card shadow-sm mb-4"&gt;
&lt;div class="card-header" style="background-color: #e3f2fd;"&gt;&lt;strong&gt;この記事のポイント&lt;/strong&gt;&lt;/div&gt;
&lt;div class="card-body"&gt;
&lt;ul class="mb-0 ps-3"&gt;
&lt;li&gt;中学受験算数は強い積み上げ型で、学年ごとに役割が大きく変わります。&lt;/li&gt;
&lt;li&gt;小4は土台づくり、小5は単元別弱点補強、小6は過去問と志望校対策が中心となります。&lt;/li&gt;
&lt;li&gt;オンライン算数 個別指導は、手元映像とデジタル記録により学年別の役割切り替えに向いています。&lt;/li&gt;
&lt;li&gt;テストや模試をきっかけに、オンラインの役割を微調整することで効率的に弱点を埋められます。&lt;/li&gt;
&lt;/ul&gt;
&lt;/div&gt;
&lt;/div&gt;
&lt;p&gt;&lt;!-- 学年別活用イメージカード --&gt;&lt;/p&gt;
&lt;div class="card shadow-sm mb-4"&gt;
&lt;div class="card-header" style="background-color: #fff3e0;"&gt;&lt;strong&gt;学年別オンライン活用イメージ&lt;/strong&gt;&lt;/div&gt;
&lt;div class="card-body"&gt;
&lt;ul class="mb-0 ps-3"&gt;
&lt;li&gt;&lt;span class="fw-bold"&gt;小4&lt;/span&gt;：算数への抵抗感をなくし、計算と図の土台を整える時間。&lt;/li&gt;
&lt;li&gt;&lt;span class="fw-bold"&gt;小5&lt;/span&gt;：割合や速さなど中核単元の弱点を集中的に補強する時間。&lt;/li&gt;
&lt;li&gt;&lt;span class="fw-bold"&gt;小6&lt;/span&gt;：過去問を分析し、志望校に合わせた得点戦略を練る時間。&lt;/li&gt;
&lt;/ul&gt;
&lt;/div&gt;
&lt;/div&gt;
&lt;p&gt;&lt;!-- ミニCTAカード --&gt;&lt;/p&gt;
&lt;div class="card shadow-sm mb-4 border-0" style="background: linear-gradient(135deg, #1e88e5, #26a69a); color: #fff;"&gt;
&lt;div class="card-body"&gt;
&lt;h3 class="h6 mb-2"&gt;三年間を見据えたオンライン算数 個別指導を検討中の保護者の方へ&lt;/h3&gt;
&lt;p class="mb-2" style="font-size: 0.9rem;"&gt;小4、小5、小6で役割を切り替えながら、中学受験算数の土台づくりから志望校対策までを一貫してサポートするオンライン算数 個別指導は、時間と負担を抑えつつ弱点を補強する有効な選択肢となります。&lt;/p&gt;
&lt;p&gt;&lt;a class="btn btn-light btn-sm" href="/kobetsu_online/"&gt;&lt;br /&gt;
オンライン算数 個別指導の詳細を見る&lt;br /&gt;
&lt;/a&gt;&lt;/p&gt;
&lt;/div&gt;
&lt;/div&gt;
&lt;/div&gt;
&lt;p&gt;&lt;!-- [ /.socialSet ] --&gt;&lt;/p&gt;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</si>
  <si>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https://dokkai-labo.tokyo/col_blog/balance/
【検出された不自然ワード】
- 崩れ
- 型
- 迷い
- 固定
- 手順
- 整え
【本文】
------
&lt;div class="container my-4"&gt;
&lt;p&gt;&lt;!-- Hero --&gt;&lt;/p&gt;
&lt;section class="card shadow-sm border-0 mb-4" style="background: linear-gradient(135deg, #283593, #00897b); color: #fff;"&gt;
&lt;div class="card-body p-4 p-md-5"&gt;
&lt;div class="d-flex flex-wrap gap-2 align-items-center mb-3"&gt;&lt;span class="badge bg-warning text-dark" style="font-size: .85rem;"&gt;中学受験／四谷大塚&lt;/span&gt;&lt;br /&gt;
&lt;span class="badge bg-light text-dark" style="font-size: .8rem;"&gt;予習シリーズ 国語&lt;/span&gt;&lt;br /&gt;
&lt;span class="badge bg-dark" style="font-size: .8rem;"&gt;保護者向け&lt;/span&gt;&lt;/div&gt;
&lt;h1 class="h3 h2-md mb-3" style="line-height: 1.5;"&gt;&lt;/h1&gt;
&lt;p class="mb-4" style="opacity: .95; font-size: 1.02rem; line-height: 1.85;"&gt;予習シリーズ国語は「知識」と「読解」の両輪で点を作る教材ですが、学習がうまくいかない場合は、&lt;br /&gt;
どちらか一方に偏って努力が点に変わりにくい状態になりがちです。オンラインでは本文の構造分析と語彙知識の整理を同時に行えるため、&lt;br /&gt;
弱点の偏りを矯正しやすい環境です。本記事では、四谷大塚生が失点しやすいポイントと、オンライン国語の個別指導で調整しやすい領域を整理します。&lt;/p&gt;
&lt;p class="mb-4" style="opacity: .95; font-size: 1.0rem; line-height: 1.85;"&gt;教材全体の位置づけ（新演習・予習シリーズ・SAPIXの難易度/分量の比較や、併用の考え方）は、&lt;a href="https://dokkai-labo.tokyo/blog/ootechuugakuzyukunokokugotekisutohikaku/" target="_blank" rel="noopener"&gt;全体像はこちら&lt;/a&gt;で整理しています。&lt;/p&gt;
&lt;div class="d-flex flex-column flex-md-row gap-2"&gt;&lt;a class="btn btn-warning btn-lg fw-bold" href="https://dokkai-labo.tokyo/kobetsuonline01/" target="_blank" rel="noopener"&gt;&lt;br /&gt;
オンライン国語個別の詳細を見る&lt;br /&gt;
&lt;/a&gt;&lt;br /&gt;
&lt;a class="btn btn-outline-light btn-lg" style="border-width: 2px;" href="#toc"&gt;&lt;br /&gt;
先に結論と手順を見る&lt;br /&gt;
&lt;/a&gt;&lt;/div&gt;
&lt;div class="mt-4 p-3 p-md-4 rounded" style="background: rgba(255,255,255,.12); border: 1px solid rgba(255,255,255,.25);"&gt;
&lt;div class="row g-3"&gt;
&lt;div class="col-md-4"&gt;
&lt;div class="fw-bold mb-1"&gt;この記事で分かること&lt;/div&gt;
&lt;ul class="mb-0 ps-3" style="line-height: 1.8;"&gt;
&lt;li&gt;知識偏重／読解偏重の原因&lt;/li&gt;
&lt;li&gt;失点が増えるポイントの見分け方&lt;/li&gt;
&lt;li&gt;オンライン個別での改善ステップ&lt;/li&gt;
&lt;/ul&gt;
&lt;/div&gt;
&lt;div class="col-md-4"&gt;
&lt;div class="fw-bold mb-1"&gt;想定読者&lt;/div&gt;
&lt;ul class="mb-0 ps-3" style="line-height: 1.8;"&gt;
&lt;li&gt;四谷大塚・準拠塾の小4〜小6&lt;/li&gt;
&lt;li&gt;国語の点が安定しない&lt;/li&gt;
&lt;li&gt;記述や説明文が苦手&lt;/li&gt;
&lt;/ul&gt;
&lt;/div&gt;
&lt;div class="col-md-4"&gt;
&lt;div class="fw-bold mb-1"&gt;SEOキーワード&lt;/div&gt;
&lt;div class="d-flex flex-wrap gap-2"&gt;&lt;span class="badge bg-light text-dark"&gt;オンライン国語&lt;/span&gt;&lt;br /&gt;
&lt;span class="badge bg-light text-dark"&gt;中学受験&lt;/span&gt;&lt;br /&gt;
&lt;span class="badge bg-light text-dark"&gt;国語専門塾&lt;/span&gt;&lt;br /&gt;
&lt;span class="badge bg-light text-dark"&gt;記述&lt;/span&gt;&lt;br /&gt;
&lt;span class="badge bg-light text-dark"&gt;読解力&lt;/span&gt;&lt;br /&gt;
&lt;span class="badge bg-light text-dark"&gt;個別指導&lt;/span&gt;&lt;br /&gt;
&lt;span class="badge bg-light text-dark"&gt;過去問&lt;/span&gt;&lt;/div&gt;
&lt;/div&gt;
&lt;/div&gt;
&lt;/div&gt;
&lt;/div&gt;
&lt;/section&gt;
&lt;p&gt;&lt;!-- TOC --&gt;&lt;/p&gt;
&lt;section id="toc" class="card shadow-sm border-0 mb-4"&gt;
&lt;div class="card-body p-3 p-md-4"&gt;
&lt;div class="d-flex align-items-center justify-content-between flex-wrap gap-2 mb-2"&gt;
&lt;h2 class="h5 mb-0"&gt;この記事の構成&lt;/h2&gt;
&lt;p&gt;&lt;span class="text-muted" style="font-size: .92rem;"&gt;読み時間目安：10〜15分&lt;/span&gt;&lt;/p&gt;
&lt;/div&gt;
&lt;div class="d-flex flex-wrap gap-2"&gt;&lt;a class="btn btn-sm btn-outline-primary" href="#bg"&gt;背景&lt;/a&gt;&lt;br /&gt;
&lt;a class="btn btn-sm btn-outline-primary" href="#why"&gt;オンラインが効く理由&lt;/a&gt;&lt;br /&gt;
&lt;a class="btn btn-sm btn-outline-primary" href="#steps"&gt;改善ステップ&lt;/a&gt;&lt;br /&gt;
&lt;a class="btn btn-sm btn-outline-primary" href="#home"&gt;家庭のフォロー&lt;/a&gt;&lt;br /&gt;
&lt;a class="btn btn-sm btn-outline-primary" href="#fit"&gt;相性が良いタイプ&lt;/a&gt;&lt;br /&gt;
&lt;a class="btn btn-sm btn-outline-primary" href="#sum"&gt;まとめ&lt;/a&gt;&lt;/div&gt;
&lt;/div&gt;
&lt;/section&gt;
&lt;p&gt;&lt;!-- H2: 背景 --&gt;&lt;/p&gt;
&lt;section id="bg" class="card shadow-sm border-0 mb-4"&gt;
&lt;div class="card-header border-0 py-3" style="background: #e8eaf6;"&gt;
&lt;h2 class="h5 mb-0"&gt;この悩みが起きる背景（構造的な原因）&lt;/h2&gt;
&lt;/div&gt;
&lt;div class="card-body p-3 p-md-4"&gt;
&lt;p style="line-height: 1.95;"&gt;予習シリーズ国語は、本文理解だけでなく、語彙・表現・要旨把握などの知識領域と直結して得点が決まります。&lt;br /&gt;
そのため、伸び悩みの多くは能力不足ではなく、&lt;strong&gt;処理の仕組みが片寄っている&lt;/strong&gt;ことが原因になりやすいです。&lt;/p&gt;
&lt;div class="alert alert-primary mb-3" style="border-left: 6px solid #1e88e5;"&gt;
&lt;div class="fw-bold mb-1"&gt;ポイント&lt;/div&gt;
&lt;div&gt;努力が点に変わらないときは、知識と読解のどちらかが弱いのではなく、&lt;strong&gt;両者の接続&lt;/strong&gt;が弱い可能性があります。&lt;/div&gt;
&lt;/div&gt;
&lt;p&gt;&lt;!-- Desktop table --&gt;&lt;/p&gt;
&lt;div class="d-none d-md-block"&gt;
&lt;div class="table-responsive"&gt;
&lt;table class="table table-bordered align-middle mb-0"&gt;
&lt;thead style="background: #e3f2fd;"&gt;
&lt;tr class="text-center"&gt;
&lt;th style="width: 20%;"&gt;タイプ&lt;/th&gt;
&lt;th style="width: 40%;"&gt;起きやすい状態&lt;/th&gt;
&lt;th style="width: 40%;"&gt;失点につながる場面&lt;/th&gt;
&lt;/tr&gt;
&lt;/thead&gt;
&lt;tbody&gt;
&lt;tr&gt;
&lt;td class="fw-bold"&gt;知識偏重&lt;/td&gt;
&lt;td&gt;漢字・語彙はやるが、本文の構造で追えず根拠が薄い&lt;/td&gt;
&lt;td&gt;説明文の要旨、理由説明、記述の材料不足&lt;/td&gt;
&lt;/tr&gt;
&lt;tr&gt;
&lt;td class="fw-bold"&gt;読解偏重&lt;/td&gt;
&lt;td&gt;読む量はあるが、語彙の穴で言い換え一致ができない&lt;/td&gt;
&lt;td&gt;傍線部理解、選択肢比較、記述のキーワード不足&lt;/td&gt;
&lt;/tr&gt;
&lt;tr&gt;
&lt;td class="fw-bold"&gt;接続不足&lt;/td&gt;
&lt;td&gt;知識も読解もやっているのに、テストで再現できない&lt;/td&gt;
&lt;td&gt;設問の条件読み、本文の戻り先、直しの仕組み化&lt;/td&gt;
&lt;/tr&gt;
&lt;/tbody&gt;
&lt;/table&gt;
&lt;/div&gt;
&lt;/div&gt;
&lt;p&gt;&lt;!-- Mobile cards --&gt;&lt;/p&gt;
&lt;div class="d-md-none"&gt;
&lt;div class="row g-2"&gt;
&lt;div class="col-12"&gt;
&lt;div class="p-3 rounded border" style="background: #fafafa;"&gt;
&lt;div class="fw-bold"&gt;知識偏重&lt;/div&gt;
&lt;div class="small text-muted"&gt;漢字・語彙はやるが根拠が薄い&lt;/div&gt;
&lt;div class="mt-2"&gt;&lt;span class="badge bg-primary"&gt;失点&lt;/span&gt; 要旨、理由説明、材料不足&lt;/div&gt;
&lt;/div&gt;
&lt;/div&gt;
&lt;div class="col-12"&gt;
&lt;div class="p-3 rounded border" style="background: #fafafa;"&gt;
&lt;div class="fw-bold"&gt;読解偏重&lt;/div&gt;
&lt;div class="small text-muted"&gt;語彙の穴で言い換え一致ができない&lt;/div&gt;
&lt;div class="mt-2"&gt;&lt;span class="badge bg-primary"&gt;失点&lt;/span&gt; 傍線部、比較、キーワード不足&lt;/div&gt;
&lt;/div&gt;
&lt;/div&gt;
&lt;div class="col-12"&gt;
&lt;div class="p-3 rounded border" style="background: #fafafa;"&gt;
&lt;div class="fw-bold"&gt;接続不足&lt;/div&gt;
&lt;div class="small text-muted"&gt;再現できずテストで崩れる&lt;/div&gt;
&lt;div class="mt-2"&gt;&lt;span class="badge bg-primary"&gt;失点&lt;/span&gt; 条件読み、戻り先、直し&lt;/div&gt;
&lt;/div&gt;
&lt;/div&gt;
&lt;/div&gt;
&lt;/div&gt;
&lt;hr class="my-4" /&gt;
&lt;h3 class="h6"&gt;具体例：語彙の穴が読解の失点に直結するケース&lt;/h3&gt;
&lt;p style="line-height: 1.95;"&gt;説明文で対比や因果は追えているのに、傍線部の語句の意味が曖昧で選択肢が絞れないことがあります。&lt;br /&gt;
この場合、本文理解が足りないのではなく、語彙の曖昧さが&lt;strong&gt;根拠比較&lt;/strong&gt;を止めています。&lt;/p&gt;
&lt;ul class="mb-0" style="line-height: 1.95;"&gt;
&lt;li&gt;本文の言い換えに気づけない&lt;/li&gt;
&lt;li&gt;同義語・反対語の関係が整理できない&lt;/li&gt;
&lt;li&gt;選択肢がどれもそれらしく見えてしまう&lt;/li&gt;
&lt;/ul&gt;
&lt;div class="mt-3 p-3 rounded" style="background: #fff3e0; border: 1px solid #ffe0b2;"&gt;
&lt;div class="fw-bold mb-1"&gt;結論&lt;/div&gt;
&lt;div&gt;読解の問題に見えて、実は&lt;strong&gt;知識の精度&lt;/strong&gt;がボトルネックになっているケースです。&lt;/div&gt;
&lt;/div&gt;
&lt;/div&gt;
&lt;/section&gt;
&lt;p&gt;&lt;!-- H2: オンラインが効く理由 --&gt;&lt;/p&gt;
&lt;section id="why" class="card shadow-sm border-0 mb-4"&gt;
&lt;div class="card-header border-0 py-3" style="background: #e0f2f1;"&gt;
&lt;h2 class="h5 mb-0"&gt;オンライン国語個別指導が効果を発揮する理由&lt;/h2&gt;
&lt;/div&gt;
&lt;div class="card-body p-3 p-md-4"&gt;
&lt;p style="line-height: 1.95;"&gt;オンライン国語の個別指導は、知識と読解を別々に増やすのではなく、&lt;br /&gt;
&lt;strong&gt;同じ本文の中で同時に整える&lt;/strong&gt;ことができます。弱い側を狙って補強し、得点ルートを太くします。&lt;/p&gt;
&lt;div class="row g-3"&gt;
&lt;div class="col-md-6"&gt;
&lt;div class="h-100 p-3 rounded border" style="background: #fafafa;"&gt;
&lt;div class="fw-bold mb-2"&gt;手元カメラで思考のズレを把握&lt;/div&gt;
&lt;ul class="mb-0" style="line-height: 1.9;"&gt;
&lt;li&gt;どこに線を引いたか&lt;/li&gt;
&lt;li&gt;どの語を根拠にしたか&lt;/li&gt;
&lt;li&gt;設問の条件をどう読んだか&lt;/li&gt;
&lt;/ul&gt;
&lt;/div&gt;
&lt;/div&gt;
&lt;div class="col-md-6"&gt;
&lt;div class="h-100 p-3 rounded border" style="background: #fafafa;"&gt;
&lt;div class="fw-bold mb-2"&gt;本文と設問の往復を可視化&lt;/div&gt;
&lt;ul class="mb-0" style="line-height: 1.9;"&gt;
&lt;li&gt;段落番号で戻り先を固定&lt;/li&gt;
&lt;li&gt;対比構造の見える化&lt;/li&gt;
&lt;li&gt;言い換えの対応メモ&lt;/li&gt;
&lt;/ul&gt;
&lt;/div&gt;
&lt;/div&gt;
&lt;div class="col-md-6"&gt;
&lt;div class="h-100 p-3 rounded border" style="background: #fafafa;"&gt;
&lt;div class="fw-bold mb-2"&gt;記述の書き換えがその場で進む&lt;/div&gt;
&lt;ul class="mb-0" style="line-height: 1.9;"&gt;
&lt;li&gt;材料が足りるかを確認&lt;/li&gt;
&lt;li&gt;条件に沿っているかを確認&lt;/li&gt;
&lt;li&gt;書き換えまで一気に反映&lt;/li&gt;
&lt;/ul&gt;
&lt;/div&gt;
&lt;/div&gt;
&lt;div class="col-md-6"&gt;
&lt;div class="h-100 p-3 rounded border" style="background: #fafafa;"&gt;
&lt;div class="fw-bold mb-2"&gt;過去問・テスト直しを段階補強&lt;/div&gt;
&lt;ul class="mb-0" style="line-height: 1.9;"&gt;
&lt;li&gt;誤答理由を本文根拠で説明&lt;/li&gt;
&lt;li&gt;同じ設問を再提出して再現性&lt;/li&gt;
&lt;li&gt;失点タイプ別に直しを分ける&lt;/li&gt;
&lt;/ul&gt;
&lt;/div&gt;
&lt;/div&gt;
&lt;/div&gt;
&lt;div class="mt-4 p-3 p-md-4 rounded" style="background: linear-gradient(135deg, rgba(30,136,229,.12), rgba(0,150,136,.12)); border: 1px solid rgba(0,0,0,.08);"&gt;
&lt;div class="d-flex flex-column flex-md-row align-items-start align-items-md-center justify-content-between gap-2"&gt;
&lt;div&gt;
&lt;div class="fw-bold mb-1"&gt;オンラインで整えるならここから&lt;/div&gt;
&lt;div style="line-height: 1.9;"&gt;中学受験国語をオンラインで整えたい場合は、&lt;br /&gt;
&lt;a href="https://dokkai-labo.tokyo/kobetsuonline01/" target="_blank" rel="noopener"&gt;オンライン個別指導&lt;/a&gt;&lt;br /&gt;
が最も適しています。知識と読解の偏りを見ながら、得点化までの手順を固定します。&lt;/div&gt;
&lt;/div&gt;
&lt;p&gt;&lt;a class="btn btn-primary fw-bold" href="https://dokkai-labo.tokyo/kobetsuonline01/" target="_blank" rel="noopener"&gt;&lt;br /&gt;
指導の流れを見る&lt;br /&gt;
&lt;/a&gt;&lt;/p&gt;
&lt;/div&gt;
&lt;/div&gt;
&lt;/div&gt;
&lt;/section&gt;
&lt;p&gt;&lt;!-- H2: 改善ステップ --&gt;&lt;/p&gt;
&lt;section id="steps" class="card shadow-sm border-0 mb-4"&gt;
&lt;div class="card-header border-0 py-3" style="background: #fff8e1;"&gt;
&lt;h2 class="h5 mb-0"&gt;改善方法（実践ステップ）&lt;/h2&gt;
&lt;/div&gt;
&lt;div class="card-body p-3 p-md-4"&gt;
&lt;p style="line-height: 1.95;"&gt;予習シリーズ国語の改善は、知識と読解を別々に鍛えるのではなく、&lt;br /&gt;
本文を材料に同時に鍛えることで効率が上がります。次の手順を固定してください。&lt;/p&gt;
&lt;div class="row g-3"&gt;
&lt;div class="col-12"&gt;
&lt;details class="border rounded p-3 p-md-4" style="background: #fafafa;"&gt;
&lt;summary class="fw-bold" style="cursor: pointer;"&gt;ステップ1：本文処理の改善&lt;/summary&gt;
&lt;div class="mt-3" style="line-height: 1.95;"&gt;
&lt;ul class="mb-3"&gt;
&lt;li&gt;段落ごとの要点を一文でまとめる&lt;/li&gt;
&lt;li&gt;対比のセットを取る&lt;/li&gt;
&lt;li&gt;因果の線を一本にする&lt;/li&gt;
&lt;li&gt;言い換えを拾う癖をつける&lt;/li&gt;
&lt;/ul&gt;
&lt;div class="p-3 rounded" style="background: #e3f2fd; border: 1px solid #bbdefb;"&gt;
&lt;div class="fw-bold mb-1"&gt;マークは増やしすぎない&lt;/div&gt;
&lt;div&gt;対比は同じ記号でペアにし、因果は矢印、重要語は囲み。これだけで戻りが速くなります。&lt;/div&gt;
&lt;/div&gt;
&lt;/div&gt;
&lt;/details&gt;
&lt;/div&gt;
&lt;div class="col-12"&gt;
&lt;details class="border rounded p-3 p-md-4" style="background: #fafafa;"&gt;
&lt;summary class="fw-bold" style="cursor: pointer;"&gt;ステップ2：設問処理の改善&lt;/summary&gt;
&lt;div class="mt-3" style="line-height: 1.95;"&gt;
&lt;ul class="mb-3"&gt;
&lt;li&gt;設問文を要素に切る　何を、誰について、どの観点で、どう答えるか&lt;/li&gt;
&lt;li&gt;条件をチェック化　指示語、対象、時制、要素数、字数&lt;/li&gt;
&lt;/ul&gt;
&lt;div class="row g-2"&gt;
&lt;div class="col-md-6"&gt;
&lt;div class="p-3 rounded" style="background: #fff3e0; border: 1px solid #ffe0b2;"&gt;
&lt;div class="fw-bold mb-1"&gt;選択肢は一語比較&lt;/div&gt;
&lt;div&gt;似た選択肢は違う一語だけを比べ、その一語が本文のどこに対応するかで切ります。&lt;/div&gt;
&lt;/div&gt;
&lt;/div&gt;
&lt;div class="col-md-6"&gt;
&lt;div class="p-3 rounded" style="background: #e8f5e9; border: 1px solid #c8e6c9;"&gt;
&lt;div class="fw-bold mb-1"&gt;根拠比較を短縮する&lt;/div&gt;
&lt;div&gt;本文根拠で潰すに切り替えると迷い時間が減り、読解の体力が残ります。&lt;/div&gt;
&lt;/div&gt;
&lt;/div&gt;
&lt;/div&gt;
&lt;/div&gt;
&lt;/details&gt;
&lt;/div&gt;
&lt;div class="col-12"&gt;
&lt;details class="border rounded p-3 p-md-4" style="background: #fafafa;"&gt;
&lt;summary class="fw-bold" style="cursor: pointer;"&gt;ステップ3：記述改善&lt;/summary&gt;
&lt;div class="mt-3" style="line-height: 1.95;"&gt;
&lt;ol class="mb-3"&gt;
&lt;li&gt;材料の抜き出し　必要要素を箇条書き&lt;/li&gt;
&lt;li&gt;要素の並び替え　理由→結果、具体→抽象&lt;/li&gt;
&lt;li&gt;文章化　主語補い、指示語具体化、余計を削る&lt;/li&gt;
&lt;/ol&gt;
&lt;div class="alert alert-secondary mb-0" style="border-left: 6px solid #6c757d;"&gt;
&lt;div class="fw-bold mb-1"&gt;添削後の直しの型&lt;/div&gt;
&lt;div&gt;落とした条件を一言で書き、本文のどこから取れるかを示し、同じ設問で再提出して再現性を確認します。&lt;/div&gt;
&lt;/div&gt;
&lt;/div&gt;
&lt;/details&gt;
&lt;/div&gt;
&lt;/div&gt;
&lt;hr class="my-4" /&gt;
&lt;h3 class="h6"&gt;バランス調整の目安&lt;/h3&gt;
&lt;div class="table-responsive"&gt;
&lt;table class="table table-bordered align-middle mb-0"&gt;
&lt;thead style="background: #f3e5f5;"&gt;
&lt;tr class="text-center"&gt;
&lt;th style="width: 25%;"&gt;状況&lt;/th&gt;
&lt;th style="width: 35%;"&gt;優先して補強&lt;/th&gt;
&lt;th style="width: 40%;"&gt;具体的なやり方&lt;/th&gt;
&lt;/tr&gt;
&lt;/thead&gt;
&lt;tbody&gt;
&lt;tr&gt;
&lt;td class="fw-bold"&gt;選択肢で毎回迷う&lt;/td&gt;
&lt;td&gt;語彙と言い換えの一致&lt;/td&gt;
&lt;td&gt;本文の言い換え表現を集め、同義語・反対語で整理してから比較する&lt;/td&gt;
&lt;/tr&gt;
&lt;tr&gt;
&lt;td class="fw-bold"&gt;記述が材料不足&lt;/td&gt;
&lt;td&gt;本文の範囲限定&lt;/td&gt;
&lt;td&gt;設問条件→段落番号→根拠候補の順で戻り先を固定し、材料を箇条書きで確保する&lt;/td&gt;
&lt;/tr&gt;
&lt;tr&gt;
&lt;td class="fw-bold"&gt;要旨が取れない&lt;/td&gt;
&lt;td&gt;段落要点と対比&lt;/td&gt;
&lt;td&gt;各段落を一文要約し、対比ペアを並列でメモして結論に接続する&lt;/td&gt;
&lt;/tr&gt;
&lt;tr&gt;
&lt;td class="fw-bold"&gt;点が安定しない&lt;/td&gt;
&lt;td&gt;直しの仕組み化&lt;/td&gt;
&lt;td&gt;誤答理由を本文根拠で説明し、同じ設問の再提出で再現性を確認する&lt;/td&gt;
&lt;/tr&gt;
&lt;/tbody&gt;
&lt;/table&gt;
&lt;/div&gt;
&lt;/div&gt;
&lt;/section&gt;
&lt;p&gt;&lt;!-- H2: 家庭のフォロー --&gt;&lt;/p&gt;
&lt;section id="home" class="card shadow-sm border-0 mb-4"&gt;
&lt;div class="card-header border-0 py-3" style="background: #f1f8e9;"&gt;
&lt;h2 class="h5 mb-0"&gt;家庭でできるフォローと役割分担&lt;/h2&gt;
&lt;/div&gt;
&lt;div class="card-body p-3 p-md-4"&gt;
&lt;p style="line-height: 1.95;"&gt;家庭は量を増やす支援よりも、継続と管理に寄せる方が効果が出やすくなります。&lt;br /&gt;
直しが改善履歴になっているかをチェックできると、オンライン個別の成果が加速します。&lt;/p&gt;
&lt;div class="row g-3"&gt;
&lt;div class="col-md-6"&gt;
&lt;div class="h-100 p-3 rounded border" style="background: #fafafa;"&gt;
&lt;div class="fw-bold mb-2"&gt;毎日の語彙・漢字&lt;/div&gt;
&lt;ul class="mb-0" style="line-height: 1.95;"&gt;
&lt;li&gt;漢字は間違いノートで同じミスを減らす&lt;/li&gt;
&lt;li&gt;語彙は短時間で毎日&lt;/li&gt;
&lt;li&gt;曖昧語は例文で確認する&lt;/li&gt;
&lt;/ul&gt;
&lt;/div&gt;
&lt;/div&gt;
&lt;div class="col-md-6"&gt;
&lt;div class="h-100 p-3 rounded border" style="background: #fafafa;"&gt;
&lt;div class="fw-bold mb-2"&gt;音読の扱い&lt;/div&gt;
&lt;ul class="mb-0" style="line-height: 1.95;"&gt;
&lt;li&gt;句読点と係り受けを意識する&lt;/li&gt;
&lt;li&gt;指示語の指す先を言わせる&lt;/li&gt;
&lt;li&gt;一段落を一文で要約する&lt;/li&gt;
&lt;/ul&gt;
&lt;/div&gt;
&lt;/div&gt;
&lt;/div&gt;
&lt;div class="mt-3 p-3 p-md-4 rounded" style="background: #e8eaf6; border: 1px solid #c5cae9;"&gt;
&lt;div class="fw-bold mb-2"&gt;過去問・テスト直しの管理&lt;/div&gt;
&lt;ul class="mb-0" style="line-height: 1.95;"&gt;
&lt;li&gt;誤答理由を本文根拠で説明できるか&lt;/li&gt;
&lt;li&gt;同じ失点タイプを繰り返していないか&lt;/li&gt;
&lt;li&gt;記述は再提出で再現性を確認したか&lt;/li&gt;
&lt;/ul&gt;
&lt;/div&gt;
&lt;div class="alert alert-warning mt-3 mb-0" style="border-left: 6px solid #f57c00;"&gt;
&lt;div class="fw-bold mb-1"&gt;やりすぎない家庭学習の注意点&lt;/div&gt;
&lt;div&gt;家庭が答えを誘導しすぎると、本番で再現できません。&lt;br /&gt;
家庭は根拠の場所を言わせる、条件を声に出させる、手順通りにやったか確認する、までに留めると効果が最大化します。&lt;/div&gt;
&lt;/div&gt;
&lt;/div&gt;
&lt;/section&gt;
&lt;p&gt;&lt;!-- H2: 相性 --&gt;&lt;/p&gt;
&lt;section id="fit" class="card shadow-sm border-0 mb-4"&gt;
&lt;div class="card-header border-0 py-3" style="background: #fff3e0;"&gt;
&lt;h2 class="h5 mb-0"&gt;どんな子に相性が良いか&lt;/h2&gt;
&lt;/div&gt;
&lt;div class="card-body p-3 p-md-4"&gt;
&lt;p style="line-height: 1.95;"&gt;オンライン国語の個別指導は、予習シリーズ国語で努力が点に変わらないタイプに相性が良いです。&lt;br /&gt;
1対1で思考の過程を止めて確認できるため、偏りの矯正と再現性づくりが進みます。&lt;/p&gt;
&lt;div class="row g-3"&gt;
&lt;div class="col-md-6"&gt;
&lt;div class="h-100 p-3 rounded border" style="background: #fafafa;"&gt;
&lt;div class="fw-bold mb-2"&gt;可視化が必要な子&lt;/div&gt;
&lt;ul class="mb-0" style="line-height: 1.95;"&gt;
&lt;li&gt;内容理解はあるのに点が安定しない&lt;/li&gt;
&lt;li&gt;選択肢で迷いが長い&lt;/li&gt;
&lt;li&gt;記述で要素が落ちる&lt;/li&gt;
&lt;li&gt;直しが流れ作業になっている&lt;/li&gt;
&lt;/ul&gt;
&lt;/div&gt;
&lt;/div&gt;
&lt;div class="col-md-6"&gt;
&lt;div class="h-100 p-3 rounded border" style="background: #fafafa;"&gt;
&lt;div class="fw-bold mb-2"&gt;家庭学習が回りやすい子&lt;/div&gt;
&lt;ul class="mb-0" style="line-height: 1.95;"&gt;
&lt;li&gt;漢字・語彙は家庭でコツコツ進む&lt;/li&gt;
&lt;li&gt;手順が決まると継続できる&lt;/li&gt;
&lt;li&gt;集団のペースに埋もれやすい&lt;/li&gt;
&lt;/ul&gt;
&lt;/div&gt;
&lt;/div&gt;
&lt;/div&gt;
&lt;div class="mt-4 p-3 p-md-4 rounded" style="background: #e1f5fe; border: 1px solid #b3e5fc;"&gt;
&lt;div class="fw-bold mb-1"&gt;説明文が苦手な場合は&lt;/div&gt;
&lt;div style="line-height: 1.95;"&gt;説明文の読み方が安定しない場合は、&lt;br /&gt;
&lt;a href="https://dokkai-labo.tokyo/setsumeibun/" target="_blank" rel="noopener"&gt;説明文講座&lt;/a&gt;&lt;br /&gt;
を併せて確認すると、要旨把握や論理構造の型を補強しやすくなります。&lt;/div&gt;
&lt;/div&gt;
&lt;/div&gt;
&lt;/section&gt;
&lt;p&gt;&lt;!-- まとめ --&gt;&lt;/p&gt;
&lt;section id="sum" class="card shadow-sm border-0"&gt;
&lt;div class="card-body p-4 p-md-5"&gt;
&lt;h2 class="h5 mb-3"&gt;まとめ&lt;/h2&gt;
&lt;p class="mb-4" style="line-height: 1.95;"&gt;予習シリーズ国語の伸び悩みは、知識か読解のどちらかに偏り、得点化の手順が固定できていないことが原因になりがちです。&lt;br /&gt;
オンライン個別で思考過程を可視化し、本文処理・設問処理・記述の型を整えると安定します。&lt;/p&gt;
&lt;div class="p-3 p-md-4 rounded" style="background: linear-gradient(135deg, rgba(40,53,147,.10), rgba(0,137,123,.10)); border: 1px solid rgba(0,0,0,.08);"&gt;
&lt;div class="d-flex flex-column flex-md-row align-items-start align-items-md-center justify-content-between gap-2"&gt;
&lt;div&gt;
&lt;div class="fw-bold mb-1"&gt;次の一歩&lt;/div&gt;
&lt;div style="line-height: 1.95;"&gt;中学受験国語の読解・記述でお困りの方は、オンライン国語の個別指導をご覧ください。&lt;/div&gt;
&lt;/div&gt;
&lt;p&gt;&lt;a class="btn btn-warning btn-lg fw-bold" href="https://dokkai-labo.tokyo/kobetsuonline01/" target="_blank" rel="noopener"&gt;&lt;br /&gt;
オンライン個別へ進む&lt;br /&gt;
&lt;/a&gt;&lt;/p&gt;
&lt;/div&gt;
&lt;/div&gt;
&lt;div class="mt-3 small text-muted"&gt;※ 学年・現状により最適なバランス配分は異なります。まずは失点パターンの特定から始めるのが効果的です。&lt;/div&gt;
&lt;/div&gt;
&lt;/section&gt;
&lt;/div&gt;
&lt;p&gt;&lt;!-- [ /.socialSet ] --&gt;&lt;/p&gt;
&lt;div class="alert alert-primary p-3 mt-4" role="alert"&gt;
&lt;p class="mb-2"&gt;&lt;strong&gt;読解のバランス崩壊を放置すれば、志望校合格は絶望的です。&lt;/strong&gt;&lt;/p&gt;
&lt;p class="mb-1"&gt;根拠の薄い速読が固定化されると、記述での大幅な減点を招き、入試合否を分ける合計点に跳ね返る致命的な打撃となります。&lt;/p&gt;
&lt;p class="mb-3"&gt;点数が安定しない本質的な理由は、一重に判断軸の未固定にあります。&lt;/p&gt;
&lt;div class="d-grid gap-2"&gt;&lt;a class="btn btn-primary btn-lg" href="https://dokkai-labo.tokyo/reading-lesson/"&gt;合格力を叩き込む個別指導の受講はこちら&lt;/a&gt;&lt;br /&gt;
&lt;a class="btn btn-outline-primary btn-lg" href="https://dokkai-labo.tokyo/policy/"&gt;読解ラボの指導方針を詳しく知る&lt;/a&gt;&lt;/div&gt;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t>
  </si>
  <si>
    <t>以下のページは不自然なワードを使用しています。
これらを適切に自然な言葉に置き換えて下さい。
なお、本文の装飾や構造は絶対に変えないでください。
【対象ページURL】
https://dokkai-labo.tokyo/col_blog/setsumeibun-online/
【検出された不自然ワード】
- 型
- 固定
- 手順
- 整え
【本文】
------
&lt;div class="container my-4"&gt;
&lt;p&gt;&lt;!-- Hero / 導入部分 --&gt;&lt;/p&gt;
&lt;div class="card shadow-sm mb-4 border-0" style="background: linear-gradient(135deg, #4a148c, #006064); color: #fff;"&gt;
&lt;div class="card-body p-4"&gt;
&lt;div class="d-flex flex-wrap justify-content-between align-items-center mb-2"&gt;&lt;span class="badge bg-warning text-dark mb-2" style="font-size: 0.8rem;"&gt;中学受験国語／説明文&lt;/span&gt;&lt;br /&gt;
&lt;span class="badge bg-light text-dark mb-2" style="font-size: 0.75rem;"&gt;オンライン国語 個別指導&lt;/span&gt;&lt;/div&gt;
&lt;h1 class="card-title mb-3" style="font-size: 1.9rem; line-height: 1.5;"&gt;&lt;/h1&gt;
&lt;p class="card-text mb-2" style="font-size: 0.96rem;"&gt;「物語文は何となく読めるのに、説明文になると一気に得点が下がる」「読み終わっても結局何の話なのか分からない」というお悩みは、中学受験の国語で非常に多く聞かれます。&lt;/p&gt;
&lt;p class="card-text mb-0" style="font-size: 0.96rem;"&gt;多くの場合、語彙力だけではなく、文章全体の構造をつかむ読み方が身についていないことが原因です。本記事では、説明文が苦手になる構造的な理由を整理したうえで、オンライン国語の個別指導での具体的な改善ステップ、ご家庭でできるフォローまでを丁寧に解説します。&lt;/p&gt;
&lt;/div&gt;
&lt;/div&gt;
&lt;p class="mb-4"&gt;説明文の設問で特に頻出の「説明せよ（＝言い換え）」の考え方と処理手順は、&lt;a href="https://dokkai-labo.tokyo/blog/17022402/" target="_blank" rel="noopener noreferrer"&gt;中学受験国語｜説明文の「説明せよ」はイコール探し（2手法）【全体像はこちら】&lt;/a&gt;に整理しています。&lt;/p&gt;
&lt;p&gt;&lt;!-- 概要ボックス --&gt;&lt;/p&gt;
&lt;div class="row mb-4"&gt;
&lt;div class="col-md-8 mb-3 mb-md-0"&gt;
&lt;div class="alert alert-info h-100 mb-0"&gt;
&lt;p&gt;&lt;strong&gt;この記事で分かること&lt;/strong&gt;&lt;/p&gt;
&lt;ul class="mb-0 mt-2"&gt;
&lt;li&gt;説明文で「迷子になる」子どもに共通する典型パターン&lt;/li&gt;
&lt;li&gt;読解力ではなく処理の仕組みに起きている構造的な問題&lt;/li&gt;
&lt;li&gt;オンライン国語 個別指導で構造を可視化しながら教える具体的ステップ&lt;/li&gt;
&lt;li&gt;家庭学習で担いやすい語彙・漢字や音読のフォロー方法&lt;/li&gt;
&lt;li&gt;オンライン国語と相性が良い子どものタイプと活用の仕方&lt;/li&gt;
&lt;/ul&gt;
&lt;/div&gt;
&lt;/div&gt;
&lt;div class="col-md-4"&gt;
&lt;div class="card border-0 shadow-sm h-100"&gt;
&lt;div class="card-body p-3"&gt;&lt;!-- =============================== 追加：すぐ使える「型」＋家庭で回る練習＋ミス修正＋ミニ練習 挿入位置：『この記事で分かること』の概要ボックス直後 =============================== --&gt;&lt;/p&gt;
&lt;div class="card shadow-sm mb-4 border-0" style="background-color: #fafafa;"&gt;
&lt;div class="card-body p-4"&gt;
&lt;h2 class="h4 mb-3 border-start ps-3" style="border-color: #4a148c;"&gt;まずはここだけ：説明文が安定する「3つの型」&lt;/h2&gt;
&lt;div class="row g-3"&gt;
&lt;div class="col-md-4"&gt;
&lt;div class="rounded h-100 p-3" style="background-color: #fff; border: 1px solid #e0e0e0;"&gt;
&lt;h3 class="h6 mb-2"&gt;型1 段落メモ（15秒×段落）&lt;/h3&gt;
&lt;p class="mb-2" style="font-size: 0.95rem;"&gt;各段落を&lt;strong&gt;一言&lt;/strong&gt;で言い切る。細部より「何について／何をしている」を優先。&lt;/p&gt;
&lt;ul class="mb-0 ps-3" style="font-size: 0.95rem;"&gt;
&lt;li&gt;話題：何について&lt;/li&gt;
&lt;li&gt;役割：問題提起/原因/具体例/反論/結論&lt;/li&gt;
&lt;li&gt;一言：○○を説明&lt;/li&gt;
&lt;/ul&gt;
&lt;/div&gt;
&lt;/div&gt;
&lt;div class="col-md-4"&gt;
&lt;div class="rounded h-100 p-3" style="background-color: #fff; border: 1px solid #e0e0e0;"&gt;
&lt;h3 class="h6 mb-2"&gt;型2 具体例の扱い（何の例か）&lt;/h3&gt;
&lt;p class="mb-2" style="font-size: 0.95rem;"&gt;具体例は「分かった気」になりやすい箇所。必ず&lt;strong&gt;上の抽象&lt;/strong&gt;と結びつける。&lt;/p&gt;
&lt;div class="rounded p-2" style="background-color: #fffde7; font-size: 0.95rem;"&gt;具体例 → 「何の説明？」を一言で戻す&lt;br /&gt;
例：「Aという工夫」の例&lt;/div&gt;
&lt;/div&gt;
&lt;/div&gt;
&lt;div class="col-md-4"&gt;
&lt;div class="rounded h-100 p-3" style="background-color: #fff; border: 1px solid #e0e0e0;"&gt;
&lt;h3 class="h6 mb-2"&gt;型3 設問の戻り読み（範囲を決める）&lt;/h3&gt;
&lt;p class="mb-2" style="font-size: 0.95rem;"&gt;設問は「どのレベルの答え」を要求しているかで戻り先が決まる。&lt;/p&gt;
&lt;ul class="mb-0 ps-3" style="font-size: 0.95rem;"&gt;
&lt;li&gt;全体：主張/結論 → 段落メモ全体&lt;/li&gt;
&lt;li&gt;段落：役割/要点 → その段落＋前後&lt;/li&gt;
&lt;li&gt;局所：語句/具体例 → 該当箇所周辺&lt;/li&gt;
&lt;/ul&gt;
&lt;/div&gt;
&lt;/div&gt;
&lt;/div&gt;
&lt;hr class="my-4" /&gt;
&lt;h2 class="h4 mb-3 border-start ps-3" style="border-color: #006064;"&gt;家庭で回る：10分復習テンプレ（算理社が忙しい前提）&lt;/h2&gt;
&lt;p class="mb-3" style="font-size: 0.95rem;"&gt;説明文は、長時間の解説より&lt;strong&gt;短時間で「型」を固定&lt;/strong&gt;するほうが伸びやすいです。家庭では次の順に回します。&lt;/p&gt;
&lt;div class="table-responsive"&gt;
&lt;table class="table table-bordered align-middle mb-0"&gt;
&lt;thead style="background-color: #e0f2f1;"&gt;
&lt;tr class="text-center"&gt;
&lt;th style="width: 20%;"&gt;所要&lt;/th&gt;
&lt;th style="width: 40%;"&gt;やること&lt;/th&gt;
&lt;th style="width: 40%;"&gt;判定基準（できた/未）&lt;/th&gt;
&lt;/tr&gt;
&lt;/thead&gt;
&lt;tbody&gt;
&lt;tr&gt;
&lt;td class="text-center"&gt;&lt;strong&gt;2分&lt;/strong&gt;&lt;/td&gt;
&lt;td&gt;段落メモを見て「文章一言要約」を言う&lt;/td&gt;
&lt;td&gt;「○○について、△△という考えを説明」まで言える&lt;/td&gt;
&lt;/tr&gt;
&lt;tr&gt;
&lt;td class="text-center"&gt;&lt;strong&gt;5分&lt;/strong&gt;&lt;/td&gt;
&lt;td&gt;設問1つだけ：戻り先を決めて根拠に線&lt;/td&gt;
&lt;td&gt;根拠が&lt;strong&gt;1か所&lt;/strong&gt;に絞れている（広く往復していない）&lt;/td&gt;
&lt;/tr&gt;
&lt;tr&gt;
&lt;td class="text-center"&gt;&lt;strong&gt;3分&lt;/strong&gt;&lt;/td&gt;
&lt;td&gt;具体例を「何の例か」に戻して一言&lt;/td&gt;
&lt;td&gt;「Aの例」「Bを支える例」と抽象に戻せる&lt;/td&gt;
&lt;/tr&gt;
&lt;/tbody&gt;
&lt;/table&gt;
&lt;/div&gt;
&lt;hr class="my-4" /&gt;
&lt;h2 class="h4 mb-3 border-start ps-3" style="border-color: #283593;"&gt;よくあるミスと直し方（説明文の失点ポイント）&lt;/h2&gt;
&lt;div class="table-responsive"&gt;
&lt;table class="table table-bordered table-hover align-middle mb-0"&gt;
&lt;thead style="background-color: #e8eaf6;"&gt;
&lt;tr class="text-center"&gt;
&lt;th style="width: 35%;"&gt;ミスの形&lt;/th&gt;
&lt;th style="width: 35%;"&gt;起きる原因&lt;/th&gt;
&lt;th style="width: 30%;"&gt;直し方（1手）&lt;/th&gt;
&lt;/tr&gt;
&lt;/thead&gt;
&lt;tbody&gt;
&lt;tr&gt;
&lt;td&gt;具体例だけ覚えて要点が言えない&lt;/td&gt;
&lt;td&gt;抽象→具体の対応が取れていない&lt;/td&gt;
&lt;td&gt;&lt;strong&gt;「何の例？」&lt;/strong&gt;を一言で戻す&lt;/td&gt;
&lt;/tr&gt;
&lt;tr&gt;
&lt;td&gt;接続語は追うが論理がつながらない&lt;/td&gt;
&lt;td&gt;対比/因果の「ペア」が取れていない&lt;/td&gt;
&lt;td&gt;対比は&lt;strong&gt;A⇔B&lt;/strong&gt;、因果は&lt;strong&gt;原因→結果&lt;/strong&gt;で線を2本にする&lt;/td&gt;
&lt;/tr&gt;
&lt;tr&gt;
&lt;td&gt;設問で全文を読み返して時間切れ&lt;/td&gt;
&lt;td&gt;設問が要求する答えのレベル不明&lt;/td&gt;
&lt;td&gt;「全体/段落/局所」を先に判定して戻り先を固定&lt;/td&gt;
&lt;/tr&gt;
&lt;tr&gt;
&lt;td&gt;記述が「本文の言葉のつぎはぎ」になる&lt;/td&gt;
&lt;td&gt;要素の並べ替えができていない&lt;/td&gt;
&lt;td&gt;根拠を&lt;strong&gt;箇条書き→並べ替え→一文&lt;/strong&gt;の順で作る&lt;/td&gt;
&lt;/tr&gt;
&lt;/tbody&gt;
&lt;/table&gt;
&lt;/div&gt;
&lt;hr class="my-4" /&gt;
&lt;h2 class="h4 mb-3 border-start ps-3" style="border-color: #4a148c;"&gt;ミニ練習（その場で確認できる）&lt;/h2&gt;
&lt;p class="mb-3" style="font-size: 0.95rem;"&gt;以下は&lt;strong&gt;オリジナルの短文&lt;/strong&gt;です。説明文の「型」だけを練習する目的で使えます。&lt;/p&gt;
&lt;div class="rounded p-3 mb-3" style="background-color: #fff; border: 1px solid #e0e0e0;"&gt;
&lt;p class="mb-2"&gt;&lt;strong&gt;短文&lt;/strong&gt;&lt;/p&gt;
&lt;p class="mb-2" style="font-size: 0.95rem;"&gt;新しい道具を使うとき、人は「便利さ」だけでなく「慣れ」も必要になる。たとえば、機能が多いアプリは最初に操作を覚える負担が大きい。&lt;br /&gt;
しかし、操作に慣れると、同じ作業を短時間で済ませられる。つまり、便利さを得るには、最初に少し時間を投資することが重要だ。&lt;/p&gt;
&lt;div class="row g-3"&gt;
&lt;div class="col-md-6"&gt;
&lt;div class="rounded p-3" style="background-color: #f7f7f7;"&gt;
&lt;p class="mb-2"&gt;&lt;strong&gt;問1（段落メモ）&lt;/strong&gt;この文章を一言で言うと？&lt;/p&gt;
&lt;p class="mb-0" style="font-size: 0.95rem;"&gt;（例：○○について、△△だと述べている）&lt;/p&gt;
&lt;/div&gt;
&lt;/div&gt;
&lt;div class="col-md-6"&gt;
&lt;div class="rounded p-3" style="background-color: #f7f7f7;"&gt;
&lt;p class="mb-2"&gt;&lt;strong&gt;問2（具体例）&lt;/strong&gt;「アプリ」の例は何の説明？&lt;/p&gt;
&lt;p class="mb-0" style="font-size: 0.95rem;"&gt;（例：□□という点の例）&lt;/p&gt;
&lt;/div&gt;
&lt;/div&gt;
&lt;/div&gt;
&lt;div class="rounded p-3 mt-3" style="background-color: #e3f2fd;"&gt;
&lt;p class="mb-2"&gt;&lt;strong&gt;答えの例&lt;/strong&gt;&lt;/p&gt;
&lt;ul class="mb-0 ps-3" style="font-size: 0.95rem;"&gt;
&lt;li&gt;&lt;strong&gt;問1：&lt;/strong&gt;便利さを得るには最初に慣れる時間が必要だ、という話。&lt;/li&gt;
&lt;li&gt;&lt;strong&gt;問2：&lt;/strong&gt;機能が多いほど最初の「慣れ（負担）」が大きい、という説明の例。&lt;/li&gt;
&lt;/ul&gt;
&lt;/div&gt;
&lt;/div&gt;
&lt;div class="alert alert-warning mb-0"&gt;&lt;strong&gt;ポイント：&lt;/strong&gt;練習の目的は「正解を当てる」ではなく、&lt;strong&gt;型（段落メモ→戻り読み→具体例の位置づけ）&lt;/strong&gt;を毎回同じ手順で再現することです。&lt;/div&gt;
&lt;/div&gt;
&lt;/div&gt;
&lt;p&gt;&lt;!-- =============================== /追加ここまで =============================== --&gt;&lt;/p&gt;
&lt;h2 class="h6 mb-2"&gt;結論のイメージ&lt;/h2&gt;
&lt;p class="mb-2" style="font-size: 0.9rem;"&gt;説明文で迷子になる多くのケースは、難しい内容そのものよりも「何について」「どの順番で」説明しているかという構造が見えていないことが原因です。オンライン国語の個別指導では、手元カメラと画面共有を活用し、段落ごとの要点整理や構造の色分けを通じて、説明文の読み方そのものを作り直します。&lt;/p&gt;
&lt;p class="mb-0" style="font-size: 0.9rem;"&gt;中学受験国語の説明文に不安があるご家庭にとって、オンライン国語の個別指導は「内容を解説する授業」ではなく「読み方の型を整える場」として大きな役割を果たします。&lt;/p&gt;
&lt;/div&gt;
&lt;/div&gt;
&lt;/div&gt;
&lt;/div&gt;
&lt;p&gt;&lt;!-- 背景：この悩みが起きる理由 --&gt;&lt;/p&gt;
&lt;div class="card shadow-sm mb-4"&gt;
&lt;div class="card-body p-4"&gt;
&lt;h2 class="h4 mb-3 border-start ps-3" style="border-color: #4a148c;"&gt;この悩みが起きる背景&lt;/h2&gt;
&lt;h3 class="h5 mb-2"&gt;説明文で子どもがつまずく典型パターン&lt;/h3&gt;
&lt;p&gt;説明文が苦手なお子さまには、いくつか共通するパターンが見られます。代表的なつまずき方を整理すると、次のようになります。&lt;/p&gt;
&lt;div class="table-responsive mb-3"&gt;
&lt;table class="table table-bordered table-hover align-middle mb-0"&gt;
&lt;thead style="background-color: #f3e5f5;"&gt;
&lt;tr class="text-center"&gt;
&lt;th style="width: 35%;"&gt;パターン&lt;/th&gt;
&lt;th style="width: 65%;"&gt;具体的な様子&lt;/th&gt;
&lt;/tr&gt;
&lt;/thead&gt;
&lt;tbody&gt;
&lt;tr&gt;
&lt;td&gt;テーマが分からないまま読み進める&lt;/td&gt;
&lt;td&gt;「何についての話か」を押さえないまま、一文ずつを追っていて、読み終えても全体像が見えない。&lt;/td&gt;
&lt;/tr&gt;
&lt;tr&gt;
&lt;td&gt;段落同士のつながりが見えない&lt;/td&gt;
&lt;td&gt;一段落ごとの内容は何となく分かるが、「次の段落とどう関係しているか」が意識できていない。&lt;/td&gt;
&lt;/tr&gt;
&lt;tr&gt;
&lt;td&gt;抽象と具体の対応が曖昧&lt;/td&gt;
&lt;td&gt;具体例は分かるが「何の例なのか」が整理されておらず、設問で問われると説明できない。&lt;/td&gt;
&lt;/tr&gt;
&lt;tr&gt;
&lt;td&gt;接続語だけを形式的に追っている&lt;/td&gt;
&lt;td&gt;しかし、実際には因果や対比の関係が頭の中で整理されておらず、論理の流れが見えない。&lt;/td&gt;
&lt;/tr&gt;
&lt;tr&gt;
&lt;td&gt;どこを読み返せばよいか分からない&lt;/td&gt;
&lt;td&gt;設問に対して「この辺かな」と広い範囲を何度も読み直し、時間ばかりかかってしまう。&lt;/td&gt;
&lt;/tr&gt;
&lt;/tbody&gt;
&lt;/table&gt;
&lt;/div&gt;
&lt;p&gt;一見すると集中力や性格の問題に見えることもありますが、根本には&lt;br /&gt;
&lt;strong&gt;構造を意識した読み方が身についていない&lt;/strong&gt;&lt;br /&gt;
という共通の課題があります。&lt;/p&gt;
&lt;h3 class="h5 mt-4 mb-2"&gt;読解の流れのどこで止まっているのか&lt;/h3&gt;
&lt;p&gt;説明文を読むときの流れを大まかに四つに分けると、次のようになります。&lt;/p&gt;
&lt;ol&gt;
&lt;li&gt;題名やリード文から「おおまかな話題」を予測する。&lt;/li&gt;
&lt;li&gt;段落ごとに話題や役割を確認しながら、全体の構造を意識する。&lt;/li&gt;
&lt;li&gt;抽象的な説明と具体例、対比、因果関係などを整理する。&lt;/li&gt;
&lt;li&gt;設問に応じて、必要な範囲を絞り込んで読み返す。&lt;/li&gt;
&lt;/ol&gt;
&lt;p&gt;説明文で迷子になっているお子さまの多くは、二番目の&lt;br /&gt;
&lt;strong&gt;段落ごとの役割を意識する段階&lt;/strong&gt;&lt;br /&gt;
で止まってしまっています。そのため、&lt;/p&gt;
&lt;ul&gt;
&lt;li&gt;「どの段落を中心に読めば良いのか」が分からないまま設問に向かう。&lt;/li&gt;
&lt;li&gt;全文を行ったり来たりしながら、感覚だけで選択肢を選んでしまう。&lt;/li&gt;
&lt;/ul&gt;
&lt;p class="mb-3"&gt;といった状況になり、結果として点数が安定しません。&lt;/p&gt;
&lt;h3 class="h5 mt-3 mb-2"&gt;具体例 読み終わっても何の話か分からないケース&lt;/h3&gt;
&lt;p&gt;オンライン授業でよくあるケースを一つご紹介します。環境問題に関する説明文で、&lt;/p&gt;
&lt;ul&gt;
&lt;li&gt;一段落 問題提起&lt;/li&gt;
&lt;li&gt;二段落 原因の説明&lt;/li&gt;
&lt;li&gt;三段落 具体例&lt;/li&gt;
&lt;li&gt;四段落 解決策と結論&lt;/li&gt;
&lt;/ul&gt;
&lt;p&gt;という構造になっている文章を扱ったとします。段落ごとの内容を尋ねると、どの段落もそれなりに説明できますが、&lt;/p&gt;
&lt;div class="border rounded p-3 mb-2" style="background-color: #fafafa;"&gt;
&lt;p class="mb-1"&gt;「この文章を一言でいうと、どんな考え方を伝えたい文章だと思う？」&lt;/p&gt;
&lt;/div&gt;
&lt;p class="mb-0"&gt;と聞くと、途端に言葉が止まってしまうことがあります。この場合、「要約が苦手」というよりも、&lt;br /&gt;
段落メモや図を通じて全体像をつかむ経験が不足していると考えられます。&lt;/p&gt;
&lt;/div&gt;
&lt;/div&gt;
&lt;p&gt;&lt;!-- オンライン国語個別指導が効果を発揮する理由 --&gt;&lt;/p&gt;
&lt;div class="card shadow-sm mb-4"&gt;
&lt;div class="card-body p-4"&gt;
&lt;h2 class="h4 mb-3 border-start ps-3" style="border-color: #006064;"&gt;オンライン国語個別指導が効果を発揮する理由&lt;/h2&gt;
&lt;h3 class="h5 mb-2"&gt;手元カメラで「メモと図」をその場で修正できる&lt;/h3&gt;
&lt;p&gt;オンライン個別指導では、手元カメラでお子さまのノートや問題用紙を映しながら授業を進めます。講師は次のようなポイントをリアルタイムで確認できます。&lt;/p&gt;
&lt;ul&gt;
&lt;li&gt;段落ごとの要点メモをどう書いているか。&lt;/li&gt;
&lt;li&gt;因果関係や対比を矢印や図で整理できているか。&lt;/li&gt;
&lt;li&gt;重要な文とそうでない文にメリハリを付けて線を引いているか。&lt;/li&gt;
&lt;/ul&gt;
&lt;p class="mb-3"&gt;説明文では、この「ノートの取り方」そのものが読み方と直結しています。画面越しに細部まで見えるからこそ、お子さまの思考の流れを把握し、適切なタイミングで修正をかけることができます。&lt;/p&gt;
&lt;h3 class="h5 mb-2"&gt;画面共有で構造を色分けしながら一緒に読む&lt;/h3&gt;
&lt;p&gt;オンライン国語の授業では、講師側の画面に本文を共有し、次のように色や線を使って構造を可視化します。&lt;/p&gt;
&lt;ul&gt;
&lt;li&gt;テーマや話題を示す文には一色。&lt;/li&gt;
&lt;li&gt;対比関係を示す文には別の線。&lt;/li&gt;
&lt;li&gt;具体例の始まりと終わりに印。&lt;/li&gt;
&lt;li&gt;結論やまとめの文には二重線。&lt;/li&gt;
&lt;/ul&gt;
&lt;p class="mb-3"&gt;視覚的な手がかりを増やすことで、お子さまの頭の中にも「どこが土台で、どこがその説明なのか」といった骨組みが残りやすくなります。&lt;/p&gt;
&lt;h3 class="h5 mb-2"&gt;設問と本文の往復を構造レベルで示せる&lt;/h3&gt;
&lt;p&gt;説明文の設問は、「文章全体」「段落」「一部の具体例」など、どのレベルで答えるかが分かると一気に解きやすくなります。オンライン個別では、設問文と本文を同時に表示しながら、&lt;/p&gt;
&lt;ul&gt;
&lt;li&gt;この設問は全体の構造を聞いているのか。&lt;/li&gt;
&lt;li&gt;特定の段落の役割を聞いているのか。&lt;/li&gt;
&lt;li&gt;一つの具体例だけに注目すれば良いのか。&lt;/li&gt;
&lt;/ul&gt;
&lt;p class="mb-3"&gt;といった視点を、その場で図示しながら伝えることができます。これは中学受験の国語に必要な「全体を見渡す力」の育成に直結します。&lt;/p&gt;
&lt;h3 class="h5 mb-2"&gt;記述答案の書き換えをリアルタイムで共有&lt;/h3&gt;
&lt;p&gt;説明文の記述問題では、抽象的な言い回しをそのまま写してしまい、何を言っているのか分かりにくい答案になることがよくあります。オンライン授業では、&lt;/p&gt;
&lt;ul&gt;
&lt;li&gt;お子さまの答案を画面上に表示する。&lt;/li&gt;
&lt;li&gt;講師が色ペンで削る部分、言い換える部分、順番を変える部分を示す。&lt;/li&gt;
&lt;li&gt;改善後の答案と見比べながら、違いを言語化してもらう。&lt;/li&gt;
&lt;/ul&gt;
&lt;p class="mb-3"&gt;という流れで、説明文の構造に沿った記述の型を身につけていきます。&lt;/p&gt;
&lt;p class="mb-3"&gt;中学受験国語の説明文をオンラインで整えたい場合には、構造把握と過去問演習をセットで扱う&lt;br /&gt;
&lt;a href="https://dokkai-labo.tokyo/kobetsuonline01/" target="_blank" rel="noopener"&gt;オンライン国語 個別指導&lt;/a&gt;&lt;br /&gt;
のようなコースを軸に据えることで、得点力を着実に積み上げやすくなります。&lt;/p&gt;
&lt;p&gt;&lt;!-- 中央CTAカード --&gt;&lt;/p&gt;
&lt;div class="card border-0 shadow-sm mt-3" style="background: linear-gradient(135deg, #e3f2fd, #ede7f6);"&gt;
&lt;div class="card-body p-3 p-md-4"&gt;
&lt;div class="row align-items-center"&gt;
&lt;div class="col-md-8"&gt;
&lt;h3 class="h6 mb-2"&gt;説明文で迷子になりがちなご家庭へ&lt;/h3&gt;
&lt;p class="mb-2" style="font-size: 0.95rem;"&gt;読解ラボ東京のオンライン国語 個別指導では、段落ごとの要点整理や構造の色分け、記述答案の書き換えまでを一対一で行い、「読み方」の土台から整えていきます。&lt;/p&gt;
&lt;p class="mb-0" style="font-size: 0.95rem;"&gt;指導の流れやカリキュラムの詳細は&lt;br /&gt;
&lt;a href="https://dokkai-labo.tokyo/kobetsuonline01/" target="_blank" rel="noopener"&gt;オンライン国語 個別指導&lt;/a&gt;&lt;br /&gt;
のページをご覧ください。&lt;/p&gt;
&lt;/div&gt;
&lt;div class="col-md-4 text-md-end mt-3 mt-md-0"&gt;&lt;a class="btn btn-primary" href="https://dokkai-labo.tokyo/kobetsuonline01/" target="_blank" rel="noopener"&gt;&lt;br /&gt;
オンライン国語個別を見る&lt;br /&gt;
&lt;/a&gt;&lt;/div&gt;
&lt;/div&gt;
&lt;/div&gt;
&lt;/div&gt;
&lt;/div&gt;
&lt;/div&gt;
&lt;p&gt;&lt;!-- 改善方法：ステップ別解説 --&gt;&lt;/p&gt;
&lt;div class="card shadow-sm mb-4"&gt;
&lt;div class="card-body p-4"&gt;
&lt;h2 class="h4 mb-3 border-start ps-3" style="border-color: #283593;"&gt;改善方法の実践ステップ&lt;/h2&gt;
&lt;p&gt;ここからは、オンライン国語の個別指導で実際に行っている改善ステップを、本文処理、設問処理、記述改善の三つの観点から整理します。&lt;/p&gt;
&lt;p&gt;&lt;!-- ステップ1 --&gt;&lt;/p&gt;
&lt;h3 class="h5 mt-3 mb-2"&gt;ステップ1 本文処理の改善&lt;/h3&gt;
&lt;p&gt;説明文の読解では、まず「本文の構造をどうつかむか」が最重要テーマです。オンライン授業では、次の三点に重点を置いて指導します。&lt;/p&gt;
&lt;h4 class="h6 mt-2 mb-1"&gt;段落ごとの要点整理&lt;/h4&gt;
&lt;p&gt;一段落ずつ読み終えるたびに、ノートに一行で要点を書く練習をします。ポイントは、&lt;/p&gt;
&lt;ul&gt;
&lt;li&gt;細かい内容ではなく、「何について」「どのような話をしているか」を一言でまとめる。&lt;/li&gt;
&lt;li&gt;文章全体の中で、その段落がどんな役割を持つかも意識する。&lt;/li&gt;
&lt;/ul&gt;
&lt;p class="mb-3"&gt;これにより、「どの段落を読み返せばよいか」が分かりやすくなり、設問に対応しやすくなります。&lt;/p&gt;
&lt;h4 class="h6 mt-2 mb-1"&gt;対比、言い換え、因果の抽出&lt;/h4&gt;
&lt;p&gt;説明文では、構造のキーポイントとなるのが対比と言い換え、因果関係です。オンライン授業では画面共有上で、&lt;/p&gt;
&lt;ul&gt;
&lt;li&gt;以前と今、二つの考え方などの対比。&lt;/li&gt;
&lt;li&gt;抽象的な説明と言い換え表現。&lt;/li&gt;
&lt;li&gt;原因と結果の関係。&lt;/li&gt;
&lt;/ul&gt;
&lt;p class="mb-3"&gt;を一緒に探し、色や記号を使ってマークしていきます。これにより、「どこが文章の骨組みなのか」が視覚的に見えてきます。&lt;/p&gt;
&lt;h4 class="h6 mt-2 mb-1"&gt;マークの付け方をシンプルにルール化&lt;/h4&gt;
&lt;p&gt;本文への線が増え過ぎると、かえって何が重要なのか分からなくなります。そこで、説明文用に記号を絞ってルール化します。&lt;/p&gt;
&lt;ul&gt;
&lt;li&gt;テーマや話題には一重線。&lt;/li&gt;
&lt;li&gt;対比には二重線。&lt;/li&gt;
&lt;li&gt;具体例の始まりにチェック。&lt;/li&gt;
&lt;li&gt;結論には波線など、役割ごとに決まった印を付ける。&lt;/li&gt;
&lt;/ul&gt;
&lt;p class="mb-3"&gt;手元カメラを通じて実際のノートを確認しつつ、このルールが守れているかを講師が細かくフィードバックします。&lt;/p&gt;
&lt;p&gt;&lt;!-- ステップ2 --&gt;&lt;/p&gt;
&lt;h3 class="h5 mt-4 mb-2"&gt;ステップ2 設問処理の改善&lt;/h3&gt;
&lt;p&gt;説明文の設問は、文章のどのレベルを聞いているかが分かると、読み返すべき範囲を大きく絞れます。&lt;/p&gt;
&lt;h4 class="h6 mt-2 mb-1"&gt;設問文の分解&lt;/h4&gt;
&lt;p&gt;オンライン授業では、設問文を画面上に拡大し、次の三点に線を引きます。&lt;/p&gt;
&lt;ul&gt;
&lt;li&gt;何についての問いか。&lt;/li&gt;
&lt;li&gt;文章のどの範囲を対象にしているか。&lt;/li&gt;
&lt;li&gt;何をどう答える必要があるか。&lt;/li&gt;
&lt;/ul&gt;
&lt;p class="mb-3"&gt;例えば、「この文章全体を通して筆者が最も言いたいことを選びなさい」という設問であれば、段落メモ全体を見返したうえで答えるべきだということが明確になります。&lt;/p&gt;
&lt;h4 class="h6 mt-2 mb-1"&gt;条件読みから本文に戻る手順の固定化&lt;/h4&gt;
&lt;p&gt;設問を読み終える前に選択肢へ飛んでしまう癖を防ぐために、次の三ステップを徹底します。&lt;/p&gt;
&lt;ol&gt;
&lt;li&gt;設問に線や色を付けて条件を整理する。&lt;/li&gt;
&lt;li&gt;本文に戻り、該当しそうな段落や範囲に印を付ける。&lt;/li&gt;
&lt;li&gt;そのうえで初めて選択肢を読む。&lt;/li&gt;
&lt;/ol&gt;
&lt;p class="mb-3"&gt;オンラインではこの流れを毎回言葉にして確認しながら進めるため、「設問を読み切る前に選択肢へ行く」パターンが少しずつ減っていきます。&lt;/p&gt;
&lt;h4 class="h6 mt-2 mb-1"&gt;選択肢の吟味方法&lt;/h4&gt;
&lt;p&gt;説明文の選択肢は、少し視点を変えただけの紛らわしいものが多く含まれます。そこで、&lt;/p&gt;
&lt;ul&gt;
&lt;li&gt;本文と合っている部分に丸印を付ける。&lt;/li&gt;
&lt;li&gt;ズレている部分に下線を引き、どこが違うのかを言葉にする。&lt;/li&gt;
&lt;/ul&gt;
&lt;p class="mb-0"&gt;という二段階のチェックを徹底します。このプロセスをオンラインで講師と共有しながら繰り返すことで、「何となく合っていそう」ではなく「ここまでは合っているが、ここからは違う」という判断ができるようになっていきます。&lt;/p&gt;
&lt;p&gt;&lt;!-- ステップ3 --&gt;&lt;/p&gt;
&lt;h3 class="h5 mt-4 mb-2"&gt;ステップ3 記述改善&lt;/h3&gt;
&lt;p&gt;記述問題は、説明文の構造理解を確認する場として非常に有効です。オンライン国語の個別指導では、次の流れで記述を指導します。&lt;/p&gt;
&lt;div class="table-responsive mb-3"&gt;
&lt;table class="table table-bordered align-middle mb-0"&gt;
&lt;thead style="background-color: #e8eaf6;"&gt;
&lt;tr class="text-center"&gt;
&lt;th style="width: 50%;"&gt;授業で行うこと&lt;/th&gt;
&lt;th style="width: 50%;"&gt;家庭学習で行うこと&lt;/th&gt;
&lt;/tr&gt;
&lt;/thead&gt;
&lt;tbody&gt;
&lt;tr&gt;
&lt;td&gt;
&lt;ul class="mb-0 ps-3"&gt;
&lt;li&gt;本文から設問に関係する文を箇条書きで抜き出す。&lt;/li&gt;
&lt;li&gt;抽象と具体、因果関係を意識しながら順番を並べ替える。&lt;/li&gt;
&lt;li&gt;主語と述語をそろえ、読み手に伝わる文章に書き換える。&lt;/li&gt;
&lt;/ul&gt;
&lt;/td&gt;
&lt;td&gt;
&lt;ul class="mb-0 ps-3"&gt;
&lt;li&gt;授業で直した答案を翌日以降にもう一度自力で書き直す。&lt;/li&gt;
&lt;li&gt;ビフォーアフターを書き比べ、どこが改善されたかを確認する。&lt;/li&gt;
&lt;li&gt;次の記述で意識したいポイントをチェックリスト化する。&lt;/li&gt;
&lt;/ul&gt;
&lt;/td&gt;
&lt;/tr&gt;
&lt;/tbody&gt;
&lt;/table&gt;
&lt;/div&gt;
&lt;p class="mb-0"&gt;このサイクルを回すことで、「本文から根拠を集めてまとめる」という説明文の読みが、選択問題にも自然と波及していきます。&lt;/p&gt;
&lt;/div&gt;
&lt;/div&gt;
&lt;p&gt;&lt;!-- 家庭でできるフォローと役割分担 --&gt;&lt;/p&gt;
&lt;div class="card shadow-sm mb-4"&gt;
&lt;div class="card-body p-4"&gt;
&lt;h2 class="h4 mb-3 border-start ps-3" style="border-color: #006064;"&gt;家庭でできるフォローと役割分担&lt;/h2&gt;
&lt;p&gt;説明文の読解に関しては、すべてを家庭で教え込む必要はありませんが、ご家庭だからこそ担いやすい役割も多くあります。オンライン国語の個別指導と分担しながら進めていくイメージが大切です。&lt;/p&gt;
&lt;div class="table-responsive mb-3"&gt;
&lt;table class="table table-bordered align-middle mb-0"&gt;
&lt;thead style="background-color: #e0f2f1;"&gt;
&lt;tr class="text-center"&gt;
&lt;th style="width: 40%;"&gt;家庭で担いやすい領域&lt;/th&gt;
&lt;th style="width: 60%;"&gt;オンライン個別に任せたい領域&lt;/th&gt;
&lt;/tr&gt;
&lt;/thead&gt;
&lt;tbody&gt;
&lt;tr&gt;
&lt;td&gt;
&lt;ul class="mb-0 ps-3"&gt;
&lt;li&gt;漢字ドリルや語彙テキストの反復。&lt;/li&gt;
&lt;li&gt;音読と一段落ごとの一言要約。&lt;/li&gt;
&lt;li&gt;過去問の実施日や点数の記録、解き直しの管理。&lt;/li&gt;
&lt;/ul&gt;
&lt;/td&gt;
&lt;td&gt;
&lt;ul class="mb-0 ps-3"&gt;
&lt;li&gt;段落構造を意識した本文の読み方。&lt;/li&gt;
&lt;li&gt;設問と本文を結び付ける読み返し方。&lt;/li&gt;
&lt;li&gt;記述答案のビフォーアフターと改善サイクルの作り方。&lt;/li&gt;
&lt;/ul&gt;
&lt;/td&gt;
&lt;/tr&gt;
&lt;/tbody&gt;
&lt;/table&gt;
&lt;/div&gt;
&lt;h3 class="h5 mt-3 mb-2"&gt;語彙と漢字で抽象表現の土台を作る&lt;/h3&gt;
&lt;p&gt;説明文に登場する抽象語は、日常生活ではあまり使わないものも多く含まれます。ご家庭では、&lt;/p&gt;
&lt;ul&gt;
&lt;li&gt;新しく出てきた語を生活の中の具体例と結び付けて話題にする。&lt;/li&gt;
&lt;li&gt;ニュースや本で同じ語に出会ったときに「あの文章でも出てきたね」と振り返る。&lt;/li&gt;
&lt;/ul&gt;
&lt;p class="mb-3"&gt;といった形で、言葉とイメージの橋渡しをしていただけると、説明文の理解が一段と進みます。&lt;/p&gt;
&lt;h3 class="h5 mt-2 mb-2"&gt;音読と一言要約で構造の感覚を育てる&lt;/h3&gt;
&lt;p&gt;説明文の音読では、&lt;/p&gt;
&lt;ul&gt;
&lt;li&gt;一段落読み終えたら、一言で何の話だったかを確認する。&lt;/li&gt;
&lt;li&gt;難しければ、保護者側が候補を出し、子どもに選んでもらう形にする。&lt;/li&gt;
&lt;/ul&gt;
&lt;p class="mb-0"&gt;という軽い練習だけでも、「段落ごとに役割がある」という感覚が育っていきます。これはオンライン国語の個別指導で扱う構造把握とも、自然につながる部分です。&lt;/p&gt;
&lt;/div&gt;
&lt;/div&gt;
&lt;p&gt;&lt;!-- どんな子に相性が良いか --&gt;&lt;/p&gt;
&lt;div class="card shadow-sm mb-4"&gt;
&lt;div class="card-body p-4"&gt;
&lt;h2 class="h4 mb-3 border-start ps-3" style="border-color: #4a148c;"&gt;どんな子に相性が良いか&lt;/h2&gt;
&lt;p&gt;説明文の読み方をオンライン国語の個別指導で鍛える方法は、特に次のようなタイプのお子さまと相性が良い傾向があります。&lt;/p&gt;
&lt;h3 class="h5 mt-2 mb-2"&gt;図や色で考えると理解しやすい子&lt;/h3&gt;
&lt;ul&gt;
&lt;li&gt;算数の図や表を使った説明には比較的強い。&lt;/li&gt;
&lt;li&gt;文字だけよりも、図や色分けがあると理解が進みやすい。&lt;/li&gt;
&lt;/ul&gt;
&lt;p&gt;このタイプのお子さまは、画面共有で説明文の構造を色分けしながら読むオンライン指導と非常に相性が良く、読み方の変化が見えやすいです。&lt;/p&gt;
&lt;h3 class="h5 mt-3 mb-2"&gt;一文一文は読めるが全体像がつかみにくい子&lt;/h3&gt;
&lt;ul&gt;
&lt;li&gt;語句の意味や文法はそれなりに理解できている。&lt;/li&gt;
&lt;li&gt;それでも「文章全体の主張」を問われると答えにくい。&lt;/li&gt;
&lt;/ul&gt;
&lt;p&gt;こうした場合、文章構造に特化したオンライン指導で、「段落の役割」と「全体のまとめ」を意識する読みを繰り返すことで、点数が安定しやすくなります。&lt;/p&gt;
&lt;h3 class="h5 mt-3 mb-2"&gt;漢字と語彙を家庭で進められる子&lt;/h3&gt;
&lt;p&gt;漢字や語彙は家庭学習で進めやすいため、オンライン授業では説明文の本文処理と設問処理に集中できます。この分担により、限られた時間で最大限の効果を出しやすくなります。&lt;/p&gt;
&lt;p&gt;&lt;!-- サブリンク情報ボックス --&gt;&lt;/p&gt;
&lt;div class="card border-0 shadow-sm mt-3" style="background-color: #fff3e0;"&gt;
&lt;div class="card-body p-3"&gt;
&lt;h3 class="h6 mb-2"&gt;説明文の読み方を体系的に整理したい方へ&lt;/h3&gt;
&lt;p class="mb-1" style="font-size: 0.95rem;"&gt;説明文の構造のとらえ方や要点整理のコツを、例題とともに整理した解説は&lt;br /&gt;
&lt;a href="https://dokkai-labo.tokyo/setsumeibun/" target="_blank" rel="noopener"&gt;説明文講座&lt;/a&gt;&lt;br /&gt;
でも詳しく紹介しています。オンライン国語 個別指導と併用することで、ご家庭での復習や予習の方向性も見えやすくなります。&lt;/p&gt;
&lt;/div&gt;
&lt;/div&gt;
&lt;/div&gt;
&lt;/div&gt;
&lt;p&gt;&lt;!-- まとめ ＋ 最終CTA --&gt;&lt;/p&gt;
&lt;div class="card shadow-sm mb-4 border-0" style="background: linear-gradient(135deg, #0d47a1, #1976d2); color: #fff;"&gt;
&lt;div class="card-body p-4"&gt;
&lt;h2 class="h5 mb-3"&gt;まとめ 説明文の「内容」ではなく「構造の読み方」を整える&lt;/h2&gt;
&lt;p class="mb-2" style="font-size: 0.96rem;"&gt;説明文の読み方が分からないという悩みの多くは、語彙力だけではなく、文章全体の構造をつかむ読み方が身についていないことから生じています。オンライン国語の個別指導では、手元カメラと画面共有を使いながら、段落ごとの要点整理や構造の色分け、設問との対応、記述答案の書き換えまでを一連の流れとして指導することができます。&lt;/p&gt;
&lt;p class="mb-3" style="font-size: 0.96rem;"&gt;中学受験国語の説明文に不安がある場合は、オンライン環境を活かして「構造をつかむ読み方」を集中的に鍛えることを、一つの選択肢として検討してみてください。お子さまの現在地や志望校レベルに合わせた具体的な指導内容は、&lt;br /&gt;
&lt;a class="text-warning fw-bold" href="https://dokkai-labo.tokyo/kobetsuonline01/" target="_blank" rel="noopener"&gt;オンライン国語 個別指導&lt;/a&gt;&lt;br /&gt;
のページからご覧いただけます。&lt;/p&gt;
&lt;div class="d-flex flex-wrap justify-content-between align-items-center"&gt;
&lt;p class="mb-3 mb-md-0" style="font-size: 0.96rem;"&gt;説明文の読解を土台から整えたいご家庭は、ぜひ一度詳細をご確認ください。&lt;/p&gt;
&lt;/div&gt;
&lt;/div&gt;
&lt;/div&gt;
&lt;/div&gt;
&lt;p&gt;&lt;!-- [ /.socialSet ] --&gt;&lt;/p&gt;
------</t>
  </si>
  <si>
    <t>以下のページは不自然なワードを使用しています。
これらを適切に自然な言葉に置き換えて下さい。
なお、本文の装飾や構造は絶対に変えないでください。
【対象ページURL】
https://juku-escot.com/kouza/j2-math/
【検出された不自然ワード】
- 崩れ
- 型
- 迷い
- 固定
- 手順
- 設計
- 整え
【本文】
------
&lt;p&gt;&lt;!-- =============================== 導入ブロック（H1直下に差し替え） =============================== --&gt;&lt;/p&gt;
&lt;div class="rounded" style="background-color: whitesmoke; padding: 14px; margin-bottom: 18px;"&gt;
&lt;p class="timelineMessage__message" style="margin: 0;"&gt;中高一貫校の数学は進度が速く、中2のうちに中学内容をまとめて終え、高校数学へ入る学校も少なくありません。その一方で、提出物・小テスト・定期試験が重なりやすく、「授業は進むのに、手を動かす時間が足りない」「代数は計算が崩れ、幾何は図から方針が立たない」といった悩みが起こりがちです。原因は、単元ごとの“理解”だけでなく、計算手順の癖・途中式の整理・図形の補助線や条件整理といった&lt;strong&gt;再現できる解き方&lt;/strong&gt;が固まっていないこと、範囲が広いのに復習が点在してしまうことなどが多く見られます。エスコットでは、学校の進度と教材（例：&lt;strong&gt;体系数学&lt;/strong&gt;）を確認したうえで、授業内で「つまずき診断→学習設計→演習→その場で修正→定着」の順に進め、定期試験から先取り・受験準備まで目的に合わせて整えます。まずは下のチェックから、いまの課題がどこに近いかをご確認ください。&lt;/p&gt;
&lt;/div&gt;
&lt;p&gt;&lt;!-- =============================== まずここを確認（旧「こんなお悩み、ありませんか」置換） =============================== --&gt;&lt;/p&gt;
&lt;h2&gt;まずここを確認&lt;/h2&gt;
&lt;ul class="timelineMessage__message"&gt;
&lt;li&gt;中2になって計算量が増え、途中式が崩れてミスが増えた（展開・因数分解・平方根など）&lt;/li&gt;
&lt;li&gt;二次方程式や &lt;span style="color: #0000ff;"&gt;y=ax~2&lt;/span&gt; の考え方が曖昧で、応用に入ると止まる&lt;/li&gt;
&lt;li&gt;確率が「場合分け」で迷い、方針が立たない&lt;/li&gt;
&lt;li&gt;幾何は図を見ても手が止まり、相似や円で条件整理ができない&lt;/li&gt;
&lt;li&gt;&lt;span style="color: #ff0000;"&gt;三平方の定理&lt;/span&gt;は覚えたが、どこで使うか判断できない&lt;/li&gt;
&lt;li&gt;学校の進度が速く、宿題・ワークをこなすだけで復習が追いつかない&lt;/li&gt;
&lt;li&gt;&lt;strong&gt;体系数学&lt;/strong&gt;の分量・難度に対応できず、基礎の穴が広がっている&lt;/li&gt;
&lt;/ul&gt;
&lt;p&gt;&lt;!-- =============================== つまずきの典型パターン（原因3分類） =============================== --&gt;&lt;/p&gt;
&lt;h2&gt;つまずきの典型パターン&lt;/h2&gt;
&lt;h3&gt;1）知識不足（定理・公式・概念の穴）&lt;/h3&gt;
&lt;ul class="timelineMessage__message"&gt;
&lt;li&gt;因数分解・平方根・二次方程式などで、使う条件や変形のルールが曖昧&lt;/li&gt;
&lt;li&gt;相似・円・三平方の定理などで、定理は知っていても適用場面が結びつかない&lt;/li&gt;
&lt;/ul&gt;
&lt;h3&gt;2）手順不安定（計算・作図・条件整理が固定されない）&lt;/h3&gt;
&lt;ul class="timelineMessage__message"&gt;
&lt;li&gt;展開・因数分解で途中式が散らかり、符号や係数のミスが増える&lt;/li&gt;
&lt;li&gt;図形問題で「何を置く／どこを見る／どう補助線を引く」が毎回変わる&lt;/li&gt;
&lt;/ul&gt;
&lt;h3&gt;3）運用不足（演習→修正→反復が足りない）&lt;/h3&gt;
&lt;ul class="timelineMessage__message"&gt;
&lt;li&gt;解説を読んで分かった気になるが、同タイプで再現できない&lt;/li&gt;
&lt;li&gt;ミスの原因（計算／条件漏れ／図の読み違い）が整理されず、同じ失点を繰り返す&lt;/li&gt;
&lt;/ul&gt;
&lt;p&gt;&lt;!-- =============================== エスコットがやること（具体） =============================== --&gt;&lt;/p&gt;
&lt;h2&gt;エスコットがやること&lt;/h2&gt;
&lt;ul class="timelineMessage__message"&gt;
&lt;li&gt;&lt;strong&gt;診断：&lt;/strong&gt;学校教材（例：&lt;strong&gt;体系数学&lt;/strong&gt;）・ノート・答案から、つまずきを分類（知識／手順／運用）&lt;/li&gt;
&lt;li&gt;&lt;strong&gt;設計：&lt;/strong&gt;定期試験の日程と範囲、学校の進度（先取り度合い）を踏まえて学習計画を作成&lt;/li&gt;
&lt;li&gt;&lt;strong&gt;演習：&lt;/strong&gt;授業内で手を動かし、単元の要点（型）に沿って問題処理を進める&lt;/li&gt;
&lt;li&gt;&lt;strong&gt;修正：&lt;/strong&gt;途中式・図・条件整理をその場で直し、「次に同じ形が出たらどうするか」を固定&lt;/li&gt;
&lt;li&gt;&lt;strong&gt;定着：&lt;/strong&gt;同タイプ反復で、解き方の再現性を高める（宿題は“量”より“同型反復”を優先）&lt;/li&gt;
&lt;/ul&gt;
&lt;p&gt;&lt;!-- =============================== 授業の進め方（モデル） =============================== --&gt;&lt;/p&gt;
&lt;h2&gt;授業の進め方&lt;/h2&gt;
&lt;h3&gt;初回〜4回のモデル（目的に応じて個別最適化します）&lt;/h3&gt;
&lt;div class="rounded" style="background-color: whitesmoke; padding: 12px; margin-bottom: 14px;"&gt;
&lt;ol class="timelineMessage__message" style="margin-bottom: 0;"&gt;
&lt;li&gt;&lt;strong&gt;初回：&lt;/strong&gt;現状把握（学校教材・答案・小テスト）→弱点を「代数／幾何／計算手順／条件整理」に分解&lt;/li&gt;
&lt;li&gt;&lt;strong&gt;2回目：&lt;/strong&gt;代数：途中式・変形ルールを整え、展開／因数分解／平方根の“型”を固定&lt;/li&gt;
&lt;li&gt;&lt;strong&gt;3回目：&lt;/strong&gt;幾何：相似・円・三平方の定理の使い分けと、図の見方（条件整理→方針）の手順化&lt;/li&gt;
&lt;li&gt;&lt;strong&gt;4回目：&lt;/strong&gt;定期試験範囲に寄せた演習→誤答原因の分類→同タイプ反復で定着&lt;/li&gt;
&lt;/ol&gt;
&lt;/div&gt;
&lt;h3&gt;二週間完結・定期試験対策ゼミ&lt;/h3&gt;
&lt;ul class="timelineMessage__message"&gt;
&lt;li&gt;&lt;strong&gt;前半：&lt;/strong&gt;範囲の全体像を整理し、頻出単元の“落とし穴”を先に潰す&lt;/li&gt;
&lt;li&gt;&lt;strong&gt;後半：&lt;/strong&gt;苦手単元をピンポイントで補強し、得点に直結する問題で最終確認&lt;/li&gt;
&lt;/ul&gt;
&lt;p&gt;&lt;!-- =============================== 対応範囲・コース案内（現状本文の情報を整理） =============================== --&gt;&lt;/p&gt;
&lt;h2&gt;対応範囲・コース案内&lt;/h2&gt;
&lt;h3 class="sc-gacfCG dLuIjs"&gt;中学校２年生の数学対策&lt;/h3&gt;
&lt;h4 class="sc-gacfCG dLuIjs"&gt;代数分野&lt;/h4&gt;
&lt;ul class="timelineMessage__message"&gt;
&lt;li&gt;中2で扱う代数は、計算が複雑になり、抽象的な概念も増えるため、&lt;span style="color: #ff0000;"&gt;重要な時期&lt;/span&gt;になりやすい分野です。&lt;/li&gt;
&lt;li&gt;中高一貫校では、この年に中学数学の基本的な内容を終え、&lt;span style="color: #0000ff;"&gt;高校数学に向けた基礎を築く&lt;/span&gt;ことになる学校もあります（学校により進度差があります）。&lt;/li&gt;
&lt;/ul&gt;
&lt;div class="rounded" style="background-color: whitesmoke; padding: 10px;"&gt;
&lt;p class="sc-cqPOvA kUVzhD" style="margin: 0;"&gt;単元：式の展開，因数分解，平方根，二次方程式，y=ax~2，確率、など&lt;/p&gt;
&lt;/div&gt;
&lt;p&gt;&amp;nbsp;&lt;/p&gt;
&lt;div class="card" style="width: 18rem;"&gt;
&lt;div class="card-body"&gt;
&lt;h5 class="entry-title"&gt;&lt;strong&gt;代数分野が中々出来ない&lt;/strong&gt;&lt;/h5&gt;
&lt;h5 class="entry-title"&gt;&lt;strong&gt;生徒さん向けの勉強法&lt;/strong&gt;&lt;/h5&gt;
&lt;p&gt;&lt;span style="color: #ffffff;"&gt;&lt;a class="btn btn-info" style="color: #ffffff;" href="https://juku-escot.com/column/daisuubennkyouhou/"&gt;詳細&lt;/a&gt;&lt;/span&gt;&lt;/p&gt;
&lt;/div&gt;
&lt;/div&gt;
&lt;p&gt;&amp;nbsp;&lt;/p&gt;
&lt;h4 class="sc-gacfCG dLuIjs"&gt;幾何分野&lt;/h4&gt;
&lt;ul class="timelineMessage__message"&gt;
&lt;li&gt;中2の幾何は、定理・解法が増え、図から方針を立てる力が必要になります。&lt;/li&gt;
&lt;li&gt;&lt;span style="color: #ff0000;"&gt;三平方の定理&lt;/span&gt;は重要な定理の一つで、使いどころの判断まで含めて整理することが大切です。&lt;/li&gt;
&lt;/ul&gt;
&lt;div class="rounded" style="background-color: whitesmoke; padding: 10px;"&gt;
&lt;p class="sc-gacfCG dLuIjs" style="margin: 0;"&gt;単元：相似，線分の比(チェバ・メネラウスの定理)，円，三平方の定理&lt;/p&gt;
&lt;/div&gt;
&lt;p&gt;&amp;nbsp;&lt;/p&gt;
&lt;div class="card" style="width: 18rem;"&gt;
&lt;div class="card-body"&gt;
&lt;h5 class="entry-title"&gt;&lt;strong&gt;幾何分野が中々出来ない&lt;/strong&gt;&lt;/h5&gt;
&lt;h5 class="entry-title"&gt;&lt;strong&gt;生徒さん向けの勉強法&lt;/strong&gt;&lt;/h5&gt;
&lt;p&gt;&lt;span style="color: #ffffff;"&gt;&lt;a class="btn btn-info" style="color: #ffffff;" href="https://juku-escot.com/column/suugakukika/"&gt;詳細&lt;/a&gt;&lt;/span&gt;&lt;/p&gt;
&lt;/div&gt;
&lt;/div&gt;
&lt;p&gt;&amp;nbsp;&lt;/p&gt;
&lt;h3&gt;体系数学対策&lt;/h3&gt;
&lt;p class="timelineMessage__message"&gt;中高一貫校の上位校で主に採用されている、&lt;strong&gt;体系数学&lt;/strong&gt;の対策を当塾では行っております。&lt;br /&gt;
詳細は&lt;a class="btn btn-info" href="https://juku-escot.com/taikeisuugaku/"&gt;当塾の体系数学対策&lt;/a&gt;をご覧ください。&lt;/p&gt;
&lt;p class="timelineMessage__message"&gt;また、当塾で開講中の講義をオンラインでも受講可能です。詳しくは&lt;a class="btn btn-info" href="https://juku-escot.com/online/"&gt;オンライン個別指導について&lt;/a&gt;をご覧ください。&lt;/p&gt;
&lt;h3&gt;先取りコース&lt;/h3&gt;
&lt;p class="timelineMessage__message"&gt;学校で学ぶ内容を大切にし、復習を重ねることで確実な定着を図ります。学習の基盤をしっかり築くことで、定期試験での高得点獲得や将来の受験に向けた力強いスタートを目指します。&lt;br /&gt;
単元学習が完了したら、受験指導へとステップアップしていきます。一人ひとりの目標に応じ、&lt;span style="color: #0000ff;"&gt;戦略的な学習プラン&lt;/span&gt;を立てますので、&lt;strong&gt;着実な成果を実感&lt;/strong&gt;できることでしょう。&lt;br /&gt;
先取りコースでは、知識だけでなく、問題解決能力や応用力の向上を重視。日々の学習を充実させ、数学への自信を確立していきます。&lt;/p&gt;
&lt;h3&gt;フォローアップコース&lt;/h3&gt;
&lt;p class="timelineMessage__message"&gt;数学は積み重ねの学問。過去に習った内容の理解が不十分だと、現在学んでいる内容も十分に理解できないことがあります。私たちは、そんなお子さまの学習課題を見極め、抜けている部分を丁寧に補っていきます。&lt;br /&gt;
一人ひとりの学習進度に合わせ、カスタムカリキュラムを組み立て。&lt;span style="color: #ff0000;"&gt;学校の進度に十分に追いつく&lt;/span&gt;ことで、自信と理解力を確固たるものとします。その後、理想的なタイミングで先取りコースへステップアップすることが可能です。&lt;/p&gt;
&lt;h3 class="timelineMessage__message"&gt;二週間完結・定期試験対策ゼミ&lt;/h3&gt;
&lt;p class="timelineMessage__message"&gt;限られた回数の授業でも、&lt;span style="color: #0000ff;"&gt;定期試験に向けた徹底的な対策を実施します。&lt;/span&gt;&lt;br /&gt;
定期試験の範囲を一通りしっかり学習し、もしくは試験までの時間が少ない場合でも、最大限の得点を獲得できるよう、私たちがサポートいたします。&lt;br /&gt;
分からない点や苦手な単元をピンポイントで把握し、確実に克服していくことで、試験に自信を持って臨むことができるでしょう。&lt;br /&gt;
&lt;strong&gt;丁寧で効果的な指導が、学力向上に確かな結果をもたらします。&lt;/strong&gt;&lt;/p&gt;
&lt;p&gt;&amp;nbsp;&lt;/p&gt;
&lt;div class="rounded" style="background-color: whitesmoke; padding: 10px;"&gt;
&lt;div class="card-deck"&gt;
&lt;div class="card"&gt;
&lt;div class="card-body"&gt;
&lt;h4 class="vk_post_title card-title"&gt;&lt;strong&gt;数学ができない学生向けの学習法&lt;/strong&gt;&lt;/h4&gt;
&lt;p&gt;&lt;a class="btn btn-info" style="color: #ffffff;" href="https://juku-escot.com/column/suugakudekinai/"&gt;詳細&lt;/a&gt;&lt;/p&gt;
&lt;/div&gt;
&lt;/div&gt;
&lt;div class="card"&gt;
&lt;div class="card-body"&gt;
&lt;h4 class="entry-title"&gt;&lt;strong&gt;数学の応用問題に&lt;/strong&gt;&lt;strong&gt;つ&lt;/strong&gt;&lt;strong&gt;まづいて&lt;/strong&gt;&lt;strong&gt;しまう場合の対策法&lt;/strong&gt;&lt;/h4&gt;
&lt;p&gt;&lt;a class="btn btn-info" style="color: #ffffff;" href="https://juku-escot.com/column/suugaku_ouyoumondai/"&gt;詳細&lt;/a&gt;&lt;/p&gt;
&lt;/div&gt;
&lt;/div&gt;
&lt;/div&gt;
&lt;/div&gt;
&lt;p&gt;&amp;nbsp;&lt;/p&gt;
&lt;p&gt;&lt;!-- =============================== 受講までの流れ（既存ブロック：保持） =============================== --&gt;&lt;/p&gt;
&lt;h2&gt;受講までの流れ&lt;/h2&gt;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&lt;div&gt;&lt;/div&gt;
&lt;p&gt;&lt;!-- =============================== 指導料（既存ブロック：保持） =============================== --&gt;&lt;/p&gt;
&lt;h2&gt;指導料&lt;/h2&gt;
&lt;div class="container mt-5"&gt;
&lt;div class="row"&gt;
&lt;div class="col-sm-4"&gt;
&lt;div class="card bg-primary mb-3 text-white"&gt;
&lt;div class="card-body"&gt;
&lt;h5 class="card-title"&gt;トライアル指導料&lt;/h5&gt;
&lt;p class="card-text"&gt;10,000円(税込)&lt;/p&gt;
&lt;p class="card-text"&gt;他塾様でいう「体験講座」の位置づけですので、通常より安価に設定させていただいております。まずは一度当塾の個別指導をお試し頂ければ幸いです。&lt;/p&gt;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class="card-text"&gt;入塾手続の際に頂戴致します。また、その時点・もしくは過去在籍されていた生徒さんの兄弟姉妹の場合には、全額免除させて頂きます。&lt;/p&gt;
&lt;/div&gt;
&lt;/div&gt;
&lt;/div&gt;
&lt;div class="col-sm-4"&gt;
&lt;div class="card bg-info mb-3 text-white"&gt;
&lt;div class="card-body"&gt;
&lt;h5 class="card-title"&gt;指導料&lt;/h5&gt;
&lt;p class="card-text"&gt;18,150円(税込)/110分&lt;/p&gt;
&lt;p class="card-text"&gt;13,200円(税込)/80分&lt;/p&gt;
&lt;p class="card-text"&gt;前払いです。&lt;br /&gt;
※指導予定回数分を前月20日に集計し請求書を発行させて頂きますので、前月末までにお支払い下さいませ。&lt;/p&gt;
&lt;/div&gt;
&lt;/div&gt;
&lt;/div&gt;
&lt;/div&gt;
&lt;/div&gt;
&lt;p&gt;&lt;!-- =============================== FAQ（5〜7個／中高一貫ならでは混在） =============================== --&gt;&lt;/p&gt;
&lt;h2&gt;FAQ&lt;/h2&gt;
&lt;div class="rounded" style="background-color: whitesmoke; padding: 12px; margin-bottom: 10px;"&gt;
&lt;p class="timelineMessage__message" style="margin: 0;"&gt;&lt;strong&gt;Q.&lt;/strong&gt; 中高一貫校で進度が速いのですが、学校の授業と両立できますか？&lt;br /&gt;
&lt;strong&gt;A.&lt;/strong&gt; 可能です。まず学校の進度・範囲・提出物の状況を確認し、定期試験に直結する部分と、先取り・受験に向けて積む部分を整理して計画します（学校差は“傾向”として扱います）。&lt;/p&gt;
&lt;/div&gt;
&lt;div class="rounded" style="background-color: whitesmoke; padding: 12px; margin-bottom: 10px;"&gt;
&lt;p class="timelineMessage__message" style="margin: 0;"&gt;&lt;strong&gt;Q.&lt;/strong&gt; 先取りコースとフォローアップコースは、どう選べばよいですか？&lt;br /&gt;
&lt;strong&gt;A.&lt;/strong&gt; 「学校内容が概ね理解できており、先に進めたい」場合は先取りコース、「過去の穴が影響して今の単元が苦しい」場合はフォローアップコースが合いやすいです。状況により、途中でステップアップする設計も可能です。&lt;/p&gt;
&lt;/div&gt;
&lt;div class="rounded" style="background-color: whitesmoke; padding: 12px; margin-bottom: 10px;"&gt;
&lt;p class="timelineMessage__message" style="margin: 0;"&gt;&lt;strong&gt;Q.&lt;/strong&gt; 体系数学を使っています。対応できますか？&lt;br /&gt;
&lt;strong&gt;A.&lt;/strong&gt; はい。本文の通り、&lt;strong&gt;体系数学対策&lt;/strong&gt;を行っています。まず学校の進度（どこまで終わっているか）と、現在の理解度を確認して進めます。&lt;/p&gt;
&lt;/div&gt;
&lt;div class="rounded" style="background-color: whitesmoke; padding: 12px; margin-bottom: 10px;"&gt;
&lt;p class="timelineMessage__message" style="margin: 0;"&gt;&lt;strong&gt;Q.&lt;/strong&gt; 定期試験直前ですが間に合いますか？&lt;br /&gt;
&lt;strong&gt;A.&lt;/strong&gt; 二週間完結・定期試験対策ゼミで、範囲を整理し、苦手単元をピンポイントで補強します。時間が限られる場合は、得点に直結する単元・設問形式から優先的に扱います。&lt;/p&gt;
&lt;/div&gt;
&lt;div class="rounded" style="background-color: whitesmoke; padding: 12px; margin-bottom: 10px;"&gt;
&lt;p class="timelineMessage__message" style="margin: 0;"&gt;&lt;strong&gt;Q.&lt;/strong&gt; 代数と幾何、どちらが苦手か分かりません。&lt;br /&gt;
&lt;strong&gt;A.&lt;/strong&gt; 答案や途中式、図の書き込みを見れば切り分けできます。計算の崩れ（途中式・変形）なのか、図形の方針（条件整理・定理選択）なのかを診断し、学習設計に反映します。&lt;/p&gt;
&lt;/div&gt;
&lt;div class="rounded" style="background-color: whitesmoke; padding: 12px; margin-bottom: 10px;"&gt;
&lt;p class="timelineMessage__message" style="margin: 0;"&gt;&lt;strong&gt;Q.&lt;/strong&gt; オンラインでも受講できますか？&lt;br /&gt;
&lt;strong&gt;A.&lt;/strong&gt; はい。本文の通り、当塾で開講中の講義はオンライン受講も可能です。詳しくは&lt;a class="btn btn-info" href="https://juku-escot.com/online/"&gt;オンライン個別指導について&lt;/a&gt;をご覧ください。&lt;/p&gt;
&lt;/div&gt;
&lt;p&gt;&lt;!-- =============================== CTA（問い合わせ誘導文：押し付けず具体） =============================== --&gt;&lt;/p&gt;
&lt;h2&gt;お問い合わせ&lt;/h2&gt;
&lt;div class="card shadow-sm border-0" style="margin-bottom: 14px;"&gt;
&lt;div class="card-body"&gt;
&lt;p class="timelineMessage__message" style="margin-bottom: 10px;"&gt;数学は積み上げ科目のため、「どこが詰まっているか」を早めに切り分けるだけでも、学習の回り方が変わります。学校の教材（例：&lt;strong&gt;体系数学&lt;/strong&gt;）や進度、次の定期試験範囲を確認し、今の課題に合うコース（先取り／フォローアップ／二週間完結）を一緒に整理します。&lt;/p&gt;
&lt;div class="rounded" style="background-color: whitesmoke; padding: 12px;"&gt;
&lt;p&gt;&lt;strong&gt;フォームに書いていただけると助かる内容（分かる範囲で構いません）&lt;/strong&gt;&lt;/p&gt;
&lt;ul class="timelineMessage__message" style="margin-bottom: 0;"&gt;
&lt;li&gt;学年（中2 など）&lt;/li&gt;
&lt;li&gt;使用教材（例：体系数学／学校配布プリント など）&lt;/li&gt;
&lt;li&gt;困っている単元（例：因数分解／平方根／相似／円／三平方／確率 など）&lt;/li&gt;
&lt;li&gt;直近の定期試験の日程と範囲（分かる範囲で）&lt;/li&gt;
&lt;li&gt;希望（先取り／フォローアップ／定期試験対策／オンライン希望の有無）&lt;/li&gt;
&lt;/ul&gt;
&lt;/div&gt;
&lt;/div&gt;
&lt;/div&gt;
&lt;div class="wpcf7 no-js" id="wpcf7-f422-p544-o1" lang="ja" dir="ltr" data-wpcf7-id="422"&gt;
&lt;div class="screen-reader-response"&gt;&lt;p role="status" aria-live="polite" aria-atomic="true"&gt;&lt;/p&gt; &lt;ul&gt;&lt;/ul&gt;&lt;/div&gt;
&lt;form action="/kouza/j2-math/#wpcf7-f422-p544-o1" method="post" class="wpcf7-form init" aria-label="コンタクトフォーム" novalidate="novalidate" data-status="init"&gt;
&lt;fieldset class="hidden-fields-container"&gt;&lt;input type="hidden" name="_wpcf7" value="422" /&gt;&lt;input type="hidden" name="_wpcf7_version" value="6.1.4" /&gt;&lt;input type="hidden" name="_wpcf7_locale" value="ja" /&gt;&lt;input type="hidden" name="_wpcf7_unit_tag" value="wpcf7-f422-p544-o1" /&gt;&lt;input type="hidden" name="_wpcf7_container_post" value="544" /&gt;&lt;input type="hidden" name="_wpcf7_posted_data_hash" value="" /&gt;&lt;input type="hidden" name="_wpcf7_recaptcha_response" value="" /&gt;
&lt;/fieldset&gt;
&lt;p&gt;&lt;label&gt; 保護者氏名 (必須)&lt;br /&gt;
&lt;span class="wpcf7-form-control-wrap" data-name="text-734"&gt;&lt;input size="40" maxlength="400" class="wpcf7-form-control wpcf7-text wpcf7-validates-as-required" aria-required="true" aria-invalid="false" value="" type="text" name="text-734" /&gt;&lt;/span&gt;&lt;br /&gt;
&lt;/label&gt;&lt;label&gt;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/&gt;&lt;/span&gt;&lt;br /&gt;
&lt;/label&gt;&lt;label&gt;科目(必須)&lt;br /&gt;
&lt;span class="wpcf7-form-control-wrap" data-name="menu-682"&gt;&lt;select class="wpcf7-form-control wpcf7-select wpcf7-validates-as-required" aria-required="true" aria-invalid="false" name="menu-682"&gt;&lt;option value="英語"&gt;英語&lt;/option&gt;&lt;option value="数学"&gt;数学&lt;/option&gt;&lt;/select&gt;&lt;/span&gt;&lt;br /&gt;
&lt;/label&gt;&lt;label&gt;学年&lt;br /&gt;
&lt;span class="wpcf7-form-control-wrap" data-name="menu-683"&gt;&lt;select class="wpcf7-form-control wpcf7-select" aria-invalid="false" name="menu-683"&gt;&lt;option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aria-invalid="false" name="menu-684"&gt;&lt;option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type="checkbox" name="checkbox-613[]" value="教室" /&gt;&lt;/span&gt;&lt;span class="wpcf7-list-item last"&gt;&lt;span class="wpcf7-list-item-label"&gt;オンライン&lt;/span&gt;&lt;input type="checkbox" name="checkbox-613[]" value="オンライン" /&gt;&lt;/span&gt;&lt;/span&gt;&lt;/span&gt;&lt;br /&gt;
&lt;/label&gt;&lt;label&gt; 備考&lt;br /&gt;
&lt;span class="wpcf7-form-control-wrap" data-name="your-message"&gt;&lt;textarea cols="40" rows="10" maxlength="2000" class="wpcf7-form-control wpcf7-textarea wpcf7-validates-as-required" aria-required="true" aria-invalid="false" name="your-message"&gt;&lt;/textarea&gt;&lt;/span&gt;&lt;br /&gt;
[anr_nocaptcha g-recaptcha-response]&lt;br /&gt;
&lt;input class="wpcf7-form-control wpcf7-submit has-spinner" type="submit" value="送信" /&gt;&lt;/label&gt;
&lt;/p&gt;&lt;div class="wpcf7-response-output" aria-hidden="true"&gt;&lt;/div&gt;
&lt;/form&gt;
&lt;/div&gt;
------</t>
  </si>
  <si>
    <t>以下のページは不自然なワードを使用しています。
これらを適切に自然な言葉に置き換えて下さい。
なお、本文の装飾や構造は絶対に変えないでください。
【対象ページURL】
https://juku-escot.com/kouza/jyuken-japanese/
【検出された不自然ワード】
- 崩れ
- 型
- 固定
- 手順
- 設計
- 整え
【本文】
------
&lt;p&gt;&lt;!-- =============================== 導入ブロック（H1直下に差し替え） =============================== --&gt;&lt;/p&gt;
&lt;div class="rounded" style="background-color: whitesmoke; padding: 14px; margin-bottom: 18px;"&gt;
&lt;p class="timelineMessage__message" style="margin: 0;"&gt;中高一貫校は進度が速く、提出物や小テストで日々が埋まりやすい一方、国語（現代文・古典・小論文・国文法）は「後でまとめて」で回してしまい、気づくと模試や入試の形式に合わないまま…ということが起こりがちです。原因は、読む力そのものよりも、設問で求められる&lt;strong&gt;解答の作り方（要素の拾い方／根拠の置き方／型）&lt;/strong&gt;が整理されていない、演習と復習が同じ方向を向いていない、などにあるケースが多く見られます。エスコットでは、扱う講座に応じて「原理→手順→演習→添削（修正）→定着」の形で進め、学校差がある部分は“傾向”として確認しながら設計します。まずは下の「講座一覧」から、今の目的に近い講座を見つけてください。&lt;/p&gt;
&lt;/div&gt;
&lt;p&gt;&lt;!-- =============================== 対象・このページで扱う講座（誰向けかが一瞬で分かる表示） =============================== --&gt;&lt;/p&gt;
&lt;div class="rounded" style="border: 1px solid #e5e5e5; padding: 10px; margin-bottom: 18px;"&gt;
&lt;p style="margin: 0;"&gt;&lt;strong&gt;対象：&lt;/strong&gt;中高一貫校の中学生〜高校生（既卒生含む）&lt;br /&gt;
&lt;strong&gt;主な目的：&lt;/strong&gt;思考力（記述）／国文法（現代語文法）／古典文法／共通テスト・国公立二次／早慶・難関私大／小論文&lt;/p&gt;
&lt;/div&gt;
&lt;p&gt;&lt;!-- =============================== まずここを確認（目的別チェック）※旧「こんなお悩み、ありませんか」置換 =============================== --&gt;&lt;/p&gt;
&lt;h2&gt;まずここを確認&lt;/h2&gt;
&lt;ul class="timelineMessage__message"&gt;
&lt;li&gt;記述問題で、何を書けばよいか分からず、答案が安定しない&lt;/li&gt;
&lt;li&gt;共通テストなど新傾向に向けて、国語の対策を早めに始めたい&lt;/li&gt;
&lt;li&gt;国文法が定期試験の範囲になるのに、高校では扱われず手が回らない&lt;/li&gt;
&lt;li&gt;古典文法の苦手範囲だけ、短い単位で補強したい&lt;/li&gt;
&lt;li&gt;早慶・難関私大で「取るべき問題」を落としてしまい、点が伸びない&lt;/li&gt;
&lt;li&gt;国公立二次で高難度になったとき、原理を運用できず崩れてしまう&lt;/li&gt;
&lt;li&gt;小論文の型が分からず、内容以前に構成で迷ってしまう&lt;/li&gt;
&lt;/ul&gt;
&lt;p&gt;&lt;!-- =============================== つまずきの典型パターン（原因3分類） =============================== --&gt;&lt;/p&gt;
&lt;h2&gt;つまずきの典型パターン&lt;/h2&gt;
&lt;h3&gt;1）知識不足（材料が足りない）&lt;/h3&gt;
&lt;ul class="timelineMessage__message"&gt;
&lt;li&gt;国文法：用語や品詞・活用などを「暗記」で済ませ、問題で使えない&lt;/li&gt;
&lt;li&gt;古典：文法パートの抜けがあり、読解に入った瞬間に止まってしまう&lt;/li&gt;
&lt;/ul&gt;
&lt;h3&gt;2）手順不安定（解き方・書き方が固定されていない）&lt;/h3&gt;
&lt;ul class="timelineMessage__message"&gt;
&lt;li&gt;記述：設問条件の分解ができず、要素漏れ・言い過ぎが起きやすい&lt;/li&gt;
&lt;li&gt;受験国語：読解と設問処理が場当たりになり、再現性が出ない&lt;/li&gt;
&lt;/ul&gt;
&lt;h3&gt;3）運用不足（演習→修正→反復が足りない）&lt;/h3&gt;
&lt;ul class="timelineMessage__message"&gt;
&lt;li&gt;解説を読んで分かった気になるが、同じタイプの問題で再現できない&lt;/li&gt;
&lt;li&gt;添削や見直しが「なんとなく」になり、次に活きる修正点が残らない&lt;/li&gt;
&lt;/ul&gt;
&lt;p&gt;&lt;!-- =============================== エスコットがやること（具体） =============================== --&gt;&lt;/p&gt;
&lt;h2&gt;エスコットがやること&lt;/h2&gt;
&lt;ul class="timelineMessage__message"&gt;
&lt;li&gt;&lt;strong&gt;診断：&lt;/strong&gt;現状（答案・目標・出題傾向）を確認し、つまずきを分類します（知識／手順／運用）&lt;/li&gt;
&lt;li&gt;&lt;strong&gt;設計：&lt;/strong&gt;目的（定期試験／共通テスト／二次／私大／小論文）に合わせ、扱う範囲と優先順位を決めます&lt;/li&gt;
&lt;li&gt;&lt;strong&gt;演習：&lt;/strong&gt;普遍的原理・型に基づいて、問題処理・答案作成を実戦形式で進めます&lt;/li&gt;
&lt;li&gt;&lt;strong&gt;修正：&lt;/strong&gt;どこで減点されたかを言語化し、次の答案に反映できる形に整えます（添削・確認）&lt;/li&gt;
&lt;li&gt;&lt;strong&gt;定着：&lt;/strong&gt;同タイプの反復で、再現できる状態にしていきます&lt;/li&gt;
&lt;/ul&gt;
&lt;p&gt;&lt;!-- =============================== 授業の進め方（モデル） =============================== --&gt;&lt;/p&gt;
&lt;h2&gt;授業の進め方&lt;/h2&gt;
&lt;h3&gt;モデルA：受験国語（現代文・記述）／難関私大／早慶／国公立二次&lt;/h3&gt;
&lt;ol class="timelineMessage__message"&gt;
&lt;li&gt;&lt;strong&gt;初回：&lt;/strong&gt;現状確認（答案・志望校／目標）→「取るべき問題／落としてよい問題」のズレを特定&lt;/li&gt;
&lt;li&gt;&lt;strong&gt;2回目：&lt;/strong&gt;普遍的原理・解法の共有→設問処理の手順を固定&lt;/li&gt;
&lt;li&gt;&lt;strong&gt;3回目：&lt;/strong&gt;演習→解説（なぜその根拠・その型になるか）→答案の修正点を明確化&lt;/li&gt;
&lt;li&gt;&lt;strong&gt;以降：&lt;/strong&gt;同タイプ反復＋レベル調整（志望校の難度に合わせて段階的に引き上げ）&lt;/li&gt;
&lt;/ol&gt;
&lt;h3&gt;モデルB：国文法／古典文法（ワンポイント）&lt;/h3&gt;
&lt;ul class="timelineMessage__message"&gt;
&lt;li&gt;&lt;strong&gt;最初：&lt;/strong&gt;苦手パートの特定（定期試験範囲／入試頻出）&lt;/li&gt;
&lt;li&gt;&lt;strong&gt;授業：&lt;/strong&gt;「理解→使い方→問題演習」の順で、点につながる形に整理&lt;/li&gt;
&lt;li&gt;&lt;strong&gt;復習：&lt;/strong&gt;同形式の問題で反復し、暗記に偏らない“運用”へつなげます&lt;/li&gt;
&lt;/ul&gt;
&lt;h3&gt;モデルC：思考力養成講座（5回完結）&lt;/h3&gt;
&lt;ul class="timelineMessage__message"&gt;
&lt;li&gt;&lt;strong&gt;1回目：&lt;/strong&gt;比較的易しい記述問題で、普遍的原理に基づく解答作成の基礎を固める&lt;/li&gt;
&lt;li&gt;&lt;strong&gt;2〜4回目：&lt;/strong&gt;同じ原理を使いながら、設問条件の整理→要素の選別→答案化の手順を反復&lt;/li&gt;
&lt;li&gt;&lt;strong&gt;5回目：&lt;/strong&gt;総合演習で、再現性（同じ考え方で処理できる状態）を確認&lt;/li&gt;
&lt;/ul&gt;
&lt;p&gt;&lt;!-- =============================== 対応範囲・コース案内（既存情報を整理） =============================== --&gt;&lt;/p&gt;
&lt;h2&gt;対応範囲・コース案内&lt;/h2&gt;
&lt;p class="timelineMessage__message"&gt;目的別に、下記の講座をご案内しています（学校や志望校により必要な範囲は異なるため、まず現状と目的を確認します）。&lt;/p&gt;
&lt;ul class="timelineMessage__message"&gt;
&lt;li&gt;&lt;strong&gt;記述・思考力：&lt;/strong&gt;思考力養成講座（5回完結）&lt;/li&gt;
&lt;li&gt;&lt;strong&gt;国文法（現代語文法）：&lt;/strong&gt;国文法ワンポイントゼミ&lt;/li&gt;
&lt;li&gt;&lt;strong&gt;古典文法：&lt;/strong&gt;古典ワンポイントゼミ&lt;/li&gt;
&lt;li&gt;&lt;strong&gt;国公立：&lt;/strong&gt;国公立二次対策講座&lt;/li&gt;
&lt;li&gt;&lt;strong&gt;私大：&lt;/strong&gt;早慶対策講座／難関私大対策講座&lt;/li&gt;
&lt;li&gt;&lt;strong&gt;論述：&lt;/strong&gt;小論文講座&lt;/li&gt;
&lt;/ul&gt;
&lt;hr /&gt;
&lt;p&gt;&lt;!-- =============================== ここから：現状本文（一次情報）※原文を尊重して掲載 =============================== --&gt;&lt;/p&gt;
&lt;h2 class="timelineMessage__message"&gt;思考力養成講座（5回完結）&lt;/h2&gt;
&lt;p class="timelineMessage__message"&gt;比較的易しい記述問題を題材にして、授業を進めます。上記のような普遍的原理に基づいて解答を作成していきます。&lt;/p&gt;
&lt;p&gt;&lt;span style="color: #ff0000;"&gt;地頭を鍛えたい中学生や新傾向の大学入試共通テストの対策を始めたい受験生におススメの講座です。&lt;/span&gt;&lt;/p&gt;
&lt;h2&gt;国文法ワンポイントゼミ&lt;/h2&gt;
&lt;p&gt;現代語の文法を取り扱う授業です。家政・看護系学部や、日大芸術学部、各女子大、学芸大、成蹊大など現代語の文法が頻繁に出題される大学の受験生におすすめの講座です。&lt;/p&gt;
&lt;p&gt;現代語の文法は中学校で取り扱い、定期試験の試験範囲になる一方で、高校の授業内では取り扱わず、各自の自習に任せがちです。&lt;/p&gt;
&lt;p&gt;&lt;strong&gt;適切に理解していれば、確実に得点源になる分野&lt;/strong&gt;である一方、&lt;span style="color: #0000ff;"&gt;なんとなく暗記するだけで点数をとるには難しい分野&lt;/span&gt;でもありますので苦手意識のある方も多い分野です。上記大学の受験生には積極的に受講してください。&lt;/p&gt;
&lt;p&gt;また、現代語の文法は古文の文法学習をするための準備として位置づけられていますので、定期試験対策としての受講だけでなく、古典文法の学習準備として中学生が受講することも歓迎しています。&lt;/p&gt;
&lt;h2&gt;古典ワンポイントゼミ&lt;/h2&gt;
&lt;p&gt;古典文法をパート別に分け、各パート２回完結の授業としてご用意しました。定期試験の範囲の対策に、受験生の苦手範囲の克服に、とニーズに合わせた受講が可能です。&lt;/p&gt;
&lt;h2 class="timelineMessage__message"&gt;国公立二次対策講座&lt;/h2&gt;
&lt;p&gt;&lt;span style="font-size: 14.08px;"&gt;東京大・一橋大・京都大などを志望する受験生のための講座。ご本人様に合わせた難易度から始めて、高難易度のレベルでもきちんと原理を運用できる受験生を目指します。&lt;/span&gt;&lt;/p&gt;
&lt;p&gt;&lt;span style="color: #ff6600;"&gt;中一から高卒生まで、あらゆる段階からスタートできます。&lt;/span&gt;&lt;/p&gt;
&lt;h2 class="timelineMessage__message"&gt;早慶対策講座&lt;/h2&gt;
&lt;p&gt;&lt;span style="font-size: 14.08px;"&gt;早稲田大の現代文は難しいことで有名ですが&lt;/span&gt;&lt;span style="font-size: 14.08px;"&gt;、&lt;span style="color: #ff0000;"&gt;得点可能な問題が出てくるのも確かです。&lt;/span&gt;そして、そこで落とさない力が合否を分けると言えるでしょう。&lt;/span&gt;&lt;/p&gt;
&lt;p&gt;&lt;strong&gt;取るべき問題、落としてよい問題の識別&lt;/strong&gt;を提供いたします。慶応大志望の方は、小論文講座をご検討ください。&lt;/p&gt;
&lt;h2 class="timelineMessage__message"&gt;難関私大対策講座&lt;/h2&gt;
&lt;p class="timelineMessage__message"&gt;GMARCHの現代文は、解き方に基づいて対処していけば得点できる問題がほとんどです。どの学校でも使える、どんな文章にでも通用する普遍的な解法を伝達していきます。そして、演習と解説を通じてそれを使いこなす訓練をしていきます。&lt;/p&gt;
&lt;h2 class="timelineMessage__message"&gt;小論文講座&lt;/h2&gt;
&lt;p class="timelineMessage__message"&gt;小論文には書き方の「型」があります。それに基づいて文章を書くことで論理的な展開の小論文を作成することができます。また、そのフォーマットがあるからこそ、何を書くかを明確にできるのです。「型」を用いて文章を書く訓練を積み、添削指導によってさらなるブラッシュアップを目指します。&lt;/p&gt;
&lt;p&gt;&amp;nbsp;&lt;/p&gt;
&lt;p&gt;&lt;!-- =============================== 受講までの流れ（既存ブロック：保持） =============================== --&gt;&lt;/p&gt;
&lt;h2&gt;受講までの流れ&lt;/h2&gt;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&lt;div&gt;&lt;/div&gt;
&lt;p&gt;&lt;!-- =============================== 指導料（既存ブロック：保持） =============================== --&gt;&lt;/p&gt;
&lt;h2&gt;指導料&lt;/h2&gt;
&lt;div class="container mt-5"&gt;
&lt;div class="row"&gt;
&lt;div class="col-sm-4"&gt;
&lt;div class="card bg-primary mb-3 text-white"&gt;
&lt;div class="card-body"&gt;
&lt;h5 class="card-title"&gt;トライアル指導料&lt;/h5&gt;
&lt;p class="card-text"&gt;10,000円(税込)&lt;/p&gt;
&lt;p class="card-text"&gt;他塾様でいう「体験講座」の位置づけですので、通常より安価に設定させていただいております。まずは一度当塾の個別指導をお試し頂ければ幸いです。&lt;/p&gt;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class="card-text"&gt;入塾手続の際に頂戴致します。また、その時点・もしくは過去在籍されていた生徒さんの兄弟姉妹の場合には、全額免除させて頂きます。&lt;/p&gt;
&lt;/div&gt;
&lt;/div&gt;
&lt;/div&gt;
&lt;div class="col-sm-4"&gt;
&lt;div class="card bg-info mb-3 text-white"&gt;
&lt;div class="card-body"&gt;
&lt;h5 class="card-title"&gt;指導料&lt;/h5&gt;
&lt;p class="card-text"&gt;18,150円(税込)/110分&lt;/p&gt;
&lt;p class="card-text"&gt;13,200円(税込)/80分&lt;/p&gt;
&lt;p class="card-text"&gt;前払いです。&lt;br /&gt;
※指導予定回数分を前月20日に集計し請求書を発行させて頂きますので、前月末までにお支払い下さいませ。&lt;/p&gt;
&lt;/div&gt;
&lt;/div&gt;
&lt;/div&gt;
&lt;/div&gt;
&lt;/div&gt;
&lt;p&gt;&lt;!-- =============================== FAQ（中高一貫ならではを必ず混ぜる） =============================== --&gt;&lt;/p&gt;
&lt;h2&gt;FAQ&lt;/h2&gt;
&lt;div class="rounded" style="background-color: whitesmoke; padding: 12px; margin-bottom: 10px;"&gt;
&lt;p class="timelineMessage__message" style="margin: 0;"&gt;&lt;strong&gt;Q.&lt;/strong&gt; 中高一貫校で授業進度や課題量が多いのですが、受験対策と両立できますか？&lt;br /&gt;
&lt;strong&gt;A.&lt;/strong&gt; 可能です。まず学校側の負担（提出物・定期試験）と、目標（共通テスト／二次／私大／小論文）を整理し、扱う範囲の優先順位を決めます。学校差がある部分は“傾向”として確認しながら設計します。&lt;/p&gt;
&lt;/div&gt;
&lt;div class="rounded" style="background-color: whitesmoke; padding: 12px; margin-bottom: 10px;"&gt;
&lt;p class="timelineMessage__message" style="margin: 0;"&gt;&lt;strong&gt;Q.&lt;/strong&gt; どの講座を選べばよいか分かりません。&lt;br /&gt;
&lt;strong&gt;A.&lt;/strong&gt; 目的から切り分けます。記述の基礎を固めたい→思考力養成、文法を得点源にしたい→国文法／古典、志望校別に詰めたい→国公立二次／早慶／難関私大、小論文が必要→小論文、という形で整理できます。&lt;/p&gt;
&lt;/div&gt;
&lt;div class="rounded" style="background-color: whitesmoke; padding: 12px; margin-bottom: 10px;"&gt;
&lt;p class="timelineMessage__message" style="margin: 0;"&gt;&lt;strong&gt;Q.&lt;/strong&gt; 中学生でも受講できますか？&lt;br /&gt;
&lt;strong&gt;A.&lt;/strong&gt; はい。現状本文の通り、思考力養成講座は中学生にもおすすめです。また国文法は、古典文法の準備として中学生の受講も歓迎しています。&lt;/p&gt;
&lt;/div&gt;
&lt;div class="rounded" style="background-color: whitesmoke; padding: 12px; margin-bottom: 10px;"&gt;
&lt;p class="timelineMessage__message" style="margin: 0;"&gt;&lt;strong&gt;Q.&lt;/strong&gt; 国文法は暗記だけでは難しいと感じます。どう進めますか？&lt;br /&gt;
&lt;strong&gt;A.&lt;/strong&gt; 「適切に理解していれば得点源になる」一方で「なんとなく暗記」では点につながりにくい分野です。用語やルールを“使える形”に整理し、問題演習で運用できる状態を作ります。&lt;/p&gt;
&lt;/div&gt;
&lt;div class="rounded" style="background-color: whitesmoke; padding: 12px; margin-bottom: 10px;"&gt;
&lt;p class="timelineMessage__message" style="margin: 0;"&gt;&lt;strong&gt;Q.&lt;/strong&gt; 古典は苦手パートだけ短く補強したいです。&lt;br /&gt;
&lt;strong&gt;A.&lt;/strong&gt; 古典ワンポイントゼミは、古典文法をパート別に分け、各パート２回完結で用意しています。定期試験範囲の対策にも、受験生の苦手範囲の克服にも対応できます。&lt;/p&gt;
&lt;/div&gt;
&lt;div class="rounded" style="background-color: whitesmoke; padding: 12px; margin-bottom: 10px;"&gt;
&lt;p class="timelineMessage__message" style="margin: 0;"&gt;&lt;strong&gt;Q.&lt;/strong&gt; 早慶や難関私大では、どこで差がつきますか？&lt;br /&gt;
&lt;strong&gt;A.&lt;/strong&gt; 早慶では「得点可能な問題」を落とさない力が合否を分ける、という傾向があります。難関私大でも、普遍的な解法を身につけ、演習と解説で使いこなす訓練を重ねることが重要です。&lt;/p&gt;
&lt;/div&gt;
&lt;div class="rounded" style="background-color: whitesmoke; padding: 12px; margin-bottom: 10px;"&gt;
&lt;p class="timelineMessage__message" style="margin: 0;"&gt;&lt;strong&gt;Q.&lt;/strong&gt; 小論文は何から始めればよいですか？&lt;br /&gt;
&lt;strong&gt;A.&lt;/strong&gt; まずは「型」を先に固定し、そのフォーマットに沿って何を書くかを明確にします。授業では「型」を用いて書く訓練と、添削による修正でブラッシュアップを目指します。&lt;/p&gt;
&lt;/div&gt;
&lt;p&gt;&lt;!-- =============================== CTA（問い合わせ誘導文：押し付けず具体） =============================== --&gt;&lt;/p&gt;
&lt;h2&gt;お問い合わせ&lt;/h2&gt;
&lt;div class="card shadow-sm border-0" style="margin-bottom: 14px;"&gt;
&lt;div class="card-body"&gt;
&lt;p class="timelineMessage__message" style="margin-bottom: 10px;"&gt;講座選びで迷う場合も、いきなり結論を決める必要はありません。学校の状況（課題量・定期試験）と、目標（共通テスト／国公立二次／早慶／難関私大／小論文）を整理し、今やるべき範囲を一緒に切り分けます。&lt;/p&gt;
&lt;div class="rounded" style="background-color: whitesmoke; padding: 12px;"&gt;
&lt;p&gt;&lt;strong&gt;フォームに書いていただけると助かる内容（分かる範囲で構いません）&lt;/strong&gt;&lt;/p&gt;
&lt;ul class="timelineMessage__message" style="margin-bottom: 0;"&gt;
&lt;li&gt;学年（中1〜高3／既卒）&lt;/li&gt;
&lt;li&gt;目的（思考力・記述／国文法／古典文法／共通テスト／国公立二次／早慶／難関私大／小論文）&lt;/li&gt;
&lt;li&gt;困っている状況（例：記述が書けない／文法が曖昧／取るべき問題を落とす 等）&lt;/li&gt;
&lt;li&gt;志望校・学部（分かる範囲で）&lt;/li&gt;
&lt;li&gt;直近の模試・定期試験での手応え（問題・答案があれば尚スムーズです）&lt;/li&gt;
&lt;/ul&gt;
&lt;/div&gt;
&lt;/div&gt;
&lt;/div&gt;
&lt;div class="wpcf7 no-js" id="wpcf7-f429-p569-o1" lang="ja" dir="ltr" data-wpcf7-id="429"&gt;
&lt;div class="screen-reader-response"&gt;&lt;p role="status" aria-live="polite" aria-atomic="true"&gt;&lt;/p&gt; &lt;ul&gt;&lt;/ul&gt;&lt;/div&gt;
&lt;form action="/kouza/jyuken-japanese/#wpcf7-f429-p569-o1" method="post" class="wpcf7-form init" aria-label="コンタクトフォーム" novalidate="novalidate" data-status="init"&gt;
&lt;fieldset class="hidden-fields-container"&gt;&lt;input type="hidden" name="_wpcf7" value="429" /&gt;&lt;input type="hidden" name="_wpcf7_version" value="6.1.4" /&gt;&lt;input type="hidden" name="_wpcf7_locale" value="ja" /&gt;&lt;input type="hidden" name="_wpcf7_unit_tag" value="wpcf7-f429-p569-o1" /&gt;&lt;input type="hidden" name="_wpcf7_container_post" value="569" /&gt;&lt;input type="hidden" name="_wpcf7_posted_data_hash" value="" /&gt;&lt;input type="hidden" name="_wpcf7_recaptcha_response" value="" /&gt;
&lt;/fieldset&gt;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&lt;p&gt;&lt;label&gt;電話番号(必須)&lt;br /&gt;
&lt;span class="wpcf7-form-control-wrap" data-name="tel-572"&gt;&lt;input size="40" maxlength="400" class="wpcf7-form-control wpcf7-tel wpcf7-validates-as-required wpcf7-text wpcf7-validates-as-tel" aria-required="true" aria-invalid="false" value="" type="tel" name="tel-572" /&gt;&lt;/span&gt;&lt;/label&gt;
&lt;/p&gt;
&lt;p&gt;コース選択(必須)&lt;br /&gt;
&lt;span class="wpcf7-form-control-wrap" data-name="checkbox-925"&gt;&lt;span class="wpcf7-form-control wpcf7-checkbox"&gt;&lt;span class="wpcf7-list-item first"&gt;&lt;span class="wpcf7-list-item-label"&gt;医学部対策講座　英語&lt;/span&gt;&lt;input type="checkbox" name="checkbox-925[]" value="医学部対策講座　英語" /&gt;&lt;/span&gt;&lt;span class="wpcf7-list-item"&gt;&lt;span class="wpcf7-list-item-label"&gt;医学部対策講座　数学&lt;/span&gt;&lt;input type="checkbox" name="checkbox-925[]" value="医学部対策講座　数学" /&gt;&lt;/span&gt;&lt;span class="wpcf7-list-item"&gt;&lt;span class="wpcf7-list-item-label"&gt;国公立二次対策講座　英語&lt;/span&gt;&lt;input type="checkbox" name="checkbox-925[]" value="国公立二次対策講座　英語" /&gt;&lt;/span&gt;&lt;span class="wpcf7-list-item"&gt;&lt;span class="wpcf7-list-item-label"&gt;国公立二次対策講座　数学&lt;/span&gt;&lt;input type="checkbox" name="checkbox-925[]" value="国公立二次対策講座　数学" /&gt;&lt;/span&gt;&lt;span class="wpcf7-list-item"&gt;&lt;span class="wpcf7-list-item-label"&gt;国公立二次対策講座　国語&lt;/span&gt;&lt;input type="checkbox" name="checkbox-925[]" value="国公立二次対策講座　国語" /&gt;&lt;/span&gt;&lt;span class="wpcf7-list-item"&gt;&lt;span class="wpcf7-list-item-label"&gt;早慶対策講座　英語&lt;/span&gt;&lt;input type="checkbox" name="checkbox-925[]" value="早慶対策講座　英語" /&gt;&lt;/span&gt;&lt;span class="wpcf7-list-item"&gt;&lt;span class="wpcf7-list-item-label"&gt;早慶対策講座　数学&lt;/span&gt;&lt;input type="checkbox" name="checkbox-925[]" value="早慶対策講座　数学" /&gt;&lt;/span&gt;&lt;span class="wpcf7-list-item"&gt;&lt;span class="wpcf7-list-item-label"&gt;早慶対策講座　国語&lt;/span&gt;&lt;input type="checkbox" name="checkbox-925[]" value="早慶対策講座　国語" /&gt;&lt;/span&gt;&lt;span class="wpcf7-list-item"&gt;&lt;span class="wpcf7-list-item-label"&gt;文系数学対策講座　数学&lt;/span&gt;&lt;input type="checkbox" name="checkbox-925[]" value="文系数学対策講座　数学" /&gt;&lt;/span&gt;&lt;span class="wpcf7-list-item"&gt;&lt;span class="wpcf7-list-item-label"&gt;薬学部対策講座　数学&lt;/span&gt;&lt;input type="checkbox" name="checkbox-925[]" value="薬学部対策講座　数学" /&gt;&lt;/span&gt;&lt;span class="wpcf7-list-item last"&gt;&lt;span class="wpcf7-list-item-label"&gt;小論文講座　国語&lt;/span&gt;&lt;input type="checkbox" name="checkbox-925[]" value="小論文講座　国語" /&gt;&lt;/span&gt;&lt;/span&gt;&lt;/span&gt;
&lt;/p&gt;
&lt;p&gt;受講スタイル(必須)&lt;br /&gt;
&lt;span class="wpcf7-form-control-wrap" data-name="checkbox-618"&gt;&lt;span class="wpcf7-form-control wpcf7-checkbox wpcf7-validates-as-required"&gt;&lt;span class="wpcf7-list-item first"&gt;&lt;span class="wpcf7-list-item-label"&gt;教室&lt;/span&gt;&lt;input type="checkbox" name="checkbox-618[]" value="教室" /&gt;&lt;/span&gt;&lt;span class="wpcf7-list-item last"&gt;&lt;span class="wpcf7-list-item-label"&gt;オンライン&lt;/span&gt;&lt;input type="checkbox" name="checkbox-618[]" value="オンライン" /&gt;&lt;/span&gt;&lt;/span&gt;&lt;/span&gt;
&lt;/p&gt;
&lt;p&gt;&lt;label&gt; 備考&lt;br /&gt;
&lt;span class="wpcf7-form-control-wrap" data-name="your-message"&gt;&lt;textarea cols="40" rows="10" maxlength="2000" class="wpcf7-form-control wpcf7-textarea" aria-invalid="false" name="your-message"&gt;&lt;/textarea&gt;&lt;/span&gt; &lt;/label&gt;
&lt;/p&gt;
&lt;p&gt;[anr_nocaptcha g-recaptcha-response]
&lt;/p&gt;
&lt;p&gt;&lt;input class="wpcf7-form-control wpcf7-submit has-spinner" type="submit" value="送信" /&gt;
&lt;/p&gt;&lt;div class="wpcf7-response-output" aria-hidden="true"&gt;&lt;/div&gt;
&lt;/form&gt;
&lt;/div&gt;
------</t>
  </si>
  <si>
    <t>以下のページは不自然なワードを使用しています。
これらを適切に自然な言葉に置き換えて下さい。
なお、本文の装飾や構造は絶対に変えないでください。
【対象ページURL】
https://koten-kakitsubata.jp/blog/jyodoushikatuyouhyou/
【検出された不自然ワード】
- 型
- 立て直
- 最短
【本文】
------
&lt;div class="container my-4"&gt;
&lt;p&gt;&lt;!-- Hero Section --&gt;&lt;/p&gt;
&lt;div class="card shadow-sm mb-4 border-0" style="background: linear-gradient(135deg, #1565c0, #2e7d32); color: #fff;"&gt;
&lt;div class="card-body p-4"&gt;
&lt;div class="d-flex flex-wrap justify-content-between align-items-center mb-2"&gt;&lt;span class="badge bg-warning text-dark mb-2" style="font-size: 0.8rem;"&gt;古典文法／助動詞&lt;/span&gt;&lt;br /&gt;
&lt;span class="badge bg-light text-dark mb-2" style="font-size: 0.75rem;"&gt;対象：高校生〜大学受験生&lt;/span&gt;&lt;/div&gt;
&lt;h1 class="card-title mb-3" style="font-size: 2rem; line-height: 1.5;"&gt;&lt;/h1&gt;
&lt;p class="card-text mb-2" style="font-size: 0.98rem;"&gt;助動詞を含む古典学習の関連記事は、&lt;a href="https://koten-kakitsubata.jp/blog/"&gt;&lt;strong&gt;代表ブログ（全体像はこちら）&lt;/strong&gt;&lt;/a&gt;にまとめています。&lt;/p&gt;
&lt;p class="card-text mb-0" style="font-size: 0.98rem;"&gt;「助動詞の数が多すぎて覚えきれない」「接続・活用・意味がごちゃごちゃしてわからない」──古典文法の中でも&lt;br /&gt;
&lt;strong&gt;最大の難所が助動詞&lt;/strong&gt;です。本ページでは、&lt;br /&gt;
&lt;strong&gt;「なぜ助動詞が難しいのか」→「どの順番で学ぶべきか」→「具体的なトレーニング方法」&lt;/strong&gt;までを整理し、&lt;br /&gt;
PDF教材も使いながら、迷子にならずに助動詞を攻略する学習法を紹介します。&lt;/p&gt;
&lt;/div&gt;
&lt;/div&gt;
&lt;p&gt;&lt;!-- YouTubeセクション --&gt;&lt;/p&gt;
&lt;div class="card shadow-sm mb-4"&gt;
&lt;div class="card-body"&gt;
&lt;h2 class="h5 mb-3"&gt;動画で学ぶ：助動詞はなぜ難しい？（かきつばた × 夏井算数塾 対談）&lt;/h2&gt;
&lt;div class="embed-responsive embed-responsive-16by9 mb-3"&gt;&lt;iframe class="embed-responsive-item" title="YouTube video player" src="https://www.youtube.com/embed/T9noWfE06Rc" width="560" height="315" frameborder="0" allowfullscreen="allowfullscreen"&gt;&lt;/iframe&gt;&lt;/div&gt;
&lt;p class="mb-0"&gt;中学受験専門 &lt;a href="https://natsui-sansu-juku.com/" target="_blank" rel="noopener noreferrer"&gt;夏井算数塾&lt;/a&gt;代表・夏井と、&lt;br /&gt;
古典専門塾かきつばた講師・岡部の対談形式で、助動詞学習のポイントを解説しています。&lt;br /&gt;
&lt;strong&gt;本文とあわせて視聴することで理解が一気に深まります。&lt;/strong&gt;&lt;/p&gt;
&lt;/div&gt;
&lt;/div&gt;
&lt;p&gt;&lt;!-- 助動詞が難しい理由 --&gt;&lt;/p&gt;
&lt;div class="card shadow-sm mb-4 border-0"&gt;
&lt;div class="card-body"&gt;
&lt;h2 class="h4 mb-3"&gt;1. 助動詞はなぜこんなに難しく感じるのか&lt;/h2&gt;
&lt;p&gt;岡部の言葉を借りるなら、助動詞が難しい最大の理由は&lt;br /&gt;
&lt;strong&gt;「一つひとつの助動詞にくっついている情報量が圧倒的に多い」&lt;/strong&gt;ことにあります。&lt;/p&gt;
&lt;div class="table-responsive mb-3"&gt;
&lt;table class="table table-bordered table-hover align-middle mb-0"&gt;
&lt;thead class="text-center" style="background-color: #e8eaf6;"&gt;
&lt;tr&gt;
&lt;th scope="col"&gt;項目&lt;/th&gt;
&lt;th scope="col"&gt;内容&lt;/th&gt;
&lt;th scope="col"&gt;量のイメージ&lt;/th&gt;
&lt;/tr&gt;
&lt;/thead&gt;
&lt;tbody&gt;
&lt;tr&gt;
&lt;td class="fw-bold"&gt;種類&lt;/td&gt;
&lt;td&gt;大学入試レベルでよく扱う助動詞はおよそ&lt;strong&gt;27〜30種類&lt;/strong&gt;&lt;/td&gt;
&lt;td&gt;「ず」「べし」「き」「む」「まじ」など多数&lt;/td&gt;
&lt;/tr&gt;
&lt;tr&gt;
&lt;td class="fw-bold"&gt;接続&lt;/td&gt;
&lt;td&gt;各助動詞ごとに&lt;strong&gt;必ず決まった活用形に接続&lt;/strong&gt;する&lt;/td&gt;
&lt;td&gt;例：「ず」＝未然形接続／「べし」＝終止形接続&lt;/td&gt;
&lt;/tr&gt;
&lt;tr&gt;
&lt;td class="fw-bold"&gt;活用&lt;/td&gt;
&lt;td&gt;助動詞自体が&lt;strong&gt;活用を持つ品詞&lt;/strong&gt;（未然・連用・終止・連体・已然・命令）&lt;/td&gt;
&lt;td&gt;多くは用言と同じ活用型、例外は「特殊型」「無変化型」など&lt;/td&gt;
&lt;/tr&gt;
&lt;tr&gt;
&lt;td class="fw-bold"&gt;意味&lt;/td&gt;
&lt;td&gt;1つの助動詞に&lt;strong&gt;2〜6個ほどの意味&lt;/strong&gt;がつく&lt;/td&gt;
&lt;td&gt;例：「べし」＝推量・意志・当然・命令・適当・可能&lt;/td&gt;
&lt;/tr&gt;
&lt;/tbody&gt;
&lt;/table&gt;
&lt;/div&gt;
&lt;p&gt;つまり、&lt;strong&gt;「接続」＋「活用」＋「意味」＋「訳し方」&lt;/strong&gt;を助動詞1つごとに覚える必要があり、&lt;br /&gt;
ざっくり計算すると&lt;strong&gt;400〜500個の知識&lt;/strong&gt;を扱うことになります。&lt;/p&gt;
&lt;blockquote class="border-start ps-3" style="border-color: #1565c0 !important;"&gt;&lt;p&gt;「それを訳も分からず端から全部一気に覚えようとするから、パニックになるんです。」&lt;/p&gt;&lt;/blockquote&gt;
&lt;p class="mb-0"&gt;助動詞攻略のカギは、&lt;strong&gt;いきなり細部に突っ込まないこと&lt;/strong&gt;。&lt;br /&gt;
まずは&lt;strong&gt;全体像をマクロに捉え、整理しながらミクロに降りていく&lt;/strong&gt;学習法に切り替えましょう。&lt;/p&gt;
&lt;/div&gt;
&lt;/div&gt;
&lt;p&gt;&lt;!-- 学び方の全体像 --&gt;&lt;/p&gt;
&lt;div class="card shadow-sm mb-4 border-0"&gt;
&lt;div class="card-body"&gt;
&lt;h2 class="h4 mb-3"&gt;2. 助動詞学習は「マクロ → ミクロ」の順番で&lt;/h2&gt;
&lt;p&gt;助動詞に取り組むときに意識したいのは、&lt;br /&gt;
&lt;strong&gt;「ディバイド＆ルール（分割して支配する）」&lt;/strong&gt;という考え方です。&lt;/p&gt;
&lt;div class="row"&gt;
&lt;div class="col-md-6 mb-3"&gt;
&lt;div class="p-3 rounded h-100" style="background-color: #f3e5f5;"&gt;
&lt;h3 class="h5"&gt;悪い例：いきなりディテールから始める&lt;/h3&gt;
&lt;ul class="mb-0"&gt;
&lt;li&gt;「る・らる」の活用表を丸暗記しようとする&lt;/li&gt;
&lt;li&gt;意味（受身・自発・可能・尊敬）を全部一気に覚えようとする&lt;/li&gt;
&lt;li&gt;27種類すべてで同じことをしようとして挫折&lt;/li&gt;
&lt;/ul&gt;
&lt;/div&gt;
&lt;/div&gt;
&lt;div class="col-md-6 mb-3"&gt;
&lt;div class="p-3 rounded h-100" style="background-color: #e8f5e9;"&gt;
&lt;h3 class="h5"&gt;良い例：大まかな地図から作る&lt;/h3&gt;
&lt;ul class="mb-0"&gt;
&lt;li&gt;まずは&lt;strong&gt;「どんな助動詞があるか」&lt;/strong&gt;をざっくり知る&lt;/li&gt;
&lt;li&gt;&lt;strong&gt;接続 → 意味 → 活用&lt;/strong&gt;の順に大枠を押さえる&lt;/li&gt;
&lt;li&gt;そのあとで「る・らる」など個別の助動詞を細かく確認&lt;/li&gt;
&lt;/ul&gt;
&lt;/div&gt;
&lt;/div&gt;
&lt;/div&gt;
&lt;blockquote class="border-start ps-3" style="border-color: #2e7d32 !important;"&gt;&lt;p&gt;「全く地図もない状態で『る・らる』のディテールから入っていくと、今自分が何をやっているのか、&lt;br /&gt;
どこがゴールなのかが分からなくなって、まさに迷子になってしまうわけです。」&lt;/p&gt;&lt;/blockquote&gt;
&lt;p class="mb-0"&gt;まずは&lt;strong&gt;助動詞全体の「地図」を頭の中に作る&lt;/strong&gt;。その上で個々の助動詞に降りていく──これが遠回りに見えて、&lt;br /&gt;
実は&lt;strong&gt;最短ルート&lt;/strong&gt;です。&lt;/p&gt;
&lt;/div&gt;
&lt;/div&gt;
&lt;p&gt;&lt;!-- 接続・意味・活用の順 --&gt;&lt;/p&gt;
&lt;div class="card shadow-sm mb-4 border-0"&gt;
&lt;div class="card-body"&gt;
&lt;h2 class="h4 mb-3"&gt;3. 学習の基本ステップ：接続 → 意味 → 活用&lt;/h2&gt;
&lt;p class="mb-3"&gt;岡部が提案する助動詞学習の順番は、次の&lt;strong&gt;3ステップ&lt;/strong&gt;です。&lt;/p&gt;
&lt;ol class="mb-4"&gt;
&lt;li&gt;&lt;strong&gt;接続を押さえる&lt;/strong&gt;（どの活用形にくっつくか）&lt;/li&gt;
&lt;li&gt;&lt;strong&gt;意味をグルーピングする&lt;/strong&gt;（役割ごとに分類）&lt;/li&gt;
&lt;li&gt;&lt;strong&gt;活用を型でまとめる&lt;/strong&gt;（活用の種類ごとに整理）&lt;/li&gt;
&lt;/ol&gt;
&lt;h3 class="h5 mb-2"&gt;3-1. まずは「接続」を押さえる&lt;/h3&gt;
&lt;p&gt;接続とは、&lt;strong&gt;「助動詞の上にくる語がどの活用形か」&lt;/strong&gt;というルールです。&lt;br /&gt;
例として、打消の助動詞「ず」は&lt;strong&gt;未然形接続&lt;/strong&gt;なので、&lt;br /&gt;
「花咲かず」の「咲か」は未然形になります。&lt;/p&gt;
&lt;p&gt;最初の段階では、&lt;br /&gt;
&lt;strong&gt;「この助動詞はどの活用形にしかつかないのか」だけをざっくり覚える&lt;/strong&gt;のがおすすめです。&lt;br /&gt;
多くの生徒は、歌やリズムを使って&lt;br /&gt;
&lt;strong&gt;「助動詞の種類と接続」を一気に覚えてしまう方法&lt;/strong&gt;をとっています。&lt;/p&gt;
&lt;h3 class="h5 mb-2"&gt;3-2. 次に「意味」をグループで押さえる&lt;/h3&gt;
&lt;p&gt;助動詞は、&lt;strong&gt;意味のまとまりごとにグループ化&lt;/strong&gt;することで、一気に覚えやすくなります。&lt;/p&gt;
&lt;div class="table-responsive mb-3"&gt;
&lt;table class="table table-bordered table-hover align-middle mb-0"&gt;
&lt;thead class="text-center" style="background-color: #fff3e0;"&gt;
&lt;tr&gt;
&lt;th scope="col"&gt;グループ&lt;/th&gt;
&lt;th scope="col"&gt;主な助動詞&lt;/th&gt;
&lt;th scope="col"&gt;役割のイメージ&lt;/th&gt;
&lt;/tr&gt;
&lt;/thead&gt;
&lt;tbody&gt;
&lt;tr&gt;
&lt;td class="fw-bold"&gt;主語ブロック&lt;/td&gt;
&lt;td&gt;る・らる／す・さす・しむ&lt;/td&gt;
&lt;td&gt;受身・自発・可能・尊敬・使役など&lt;br /&gt;
「主語と動作主の関係」を表す&lt;/td&gt;
&lt;/tr&gt;
&lt;tr&gt;
&lt;td class="fw-bold"&gt;時制ブロック&lt;/td&gt;
&lt;td&gt;き・けり・つ・ぬ・たり・り・けむ など&lt;/td&gt;
&lt;td&gt;過去・完了・存続・結果など&lt;br /&gt;
「時間の流れ」を表す&lt;/td&gt;
&lt;/tr&gt;
&lt;tr&gt;
&lt;td class="fw-bold"&gt;推量ブロック&lt;/td&gt;
&lt;td&gt;む・むず・らむ・べし・まじ など&lt;/td&gt;
&lt;td&gt;話し手の推量・意志・当然・可能など&lt;/td&gt;
&lt;/tr&gt;
&lt;tr&gt;
&lt;td class="fw-bold"&gt;その他&lt;/td&gt;
&lt;td&gt;なり・たり・ごとし など&lt;/td&gt;
&lt;td&gt;断定・存在・比況など&lt;/td&gt;
&lt;/tr&gt;
&lt;/tbody&gt;
&lt;/table&gt;
&lt;/div&gt;
&lt;p class="mb-4"&gt;まずはこのような&lt;strong&gt;大きな4グループ&lt;/strong&gt;を頭に入れてから、&lt;br /&gt;
その中で「る・らる」「べし」「まじ」などの個々の助動詞を細かく見ていくと、&lt;br /&gt;
情報が整理されて覚えやすくなります。&lt;/p&gt;
&lt;h3 class="h5 mb-2"&gt;3-3. 最後に「活用」を型で押さえる&lt;/h3&gt;
&lt;p&gt;助動詞は多くが&lt;strong&gt;用言と同じ活用パターン&lt;/strong&gt;をとります。&lt;/p&gt;
&lt;ul&gt;
&lt;li&gt;下二段型（下二段動詞と同じ活用）にまとまる助動詞グループ&lt;/li&gt;
&lt;li&gt;上一段・下一段・四段など、用言と同じ型で考えられるもの&lt;/li&gt;
&lt;li&gt;一方で、「き」「けり」「ず」「まし」などは&lt;strong&gt;特殊型・無変化型&lt;/strong&gt;として暗唱が必要&lt;/li&gt;
&lt;/ul&gt;
&lt;p&gt;たとえば、「る・らる」は下二段型なので、&lt;br /&gt;
「（られ）・られ・らる・らるる・らるれ・られよ」のように、&lt;br /&gt;
&lt;strong&gt;下二段動詞の活用から類推して組み立てる&lt;/strong&gt;ことができます。&lt;br /&gt;
すべてを丸暗記するのではなく、&lt;br /&gt;
「どの活用型に属するか」を押さえるのがコツです。&lt;/p&gt;
&lt;blockquote class="border-start ps-3" style="border-color: #1565c0 !important;"&gt;&lt;p&gt;「学校で『せ・〇・き・し・しか・〇』と暗唱させられるのは、&lt;br /&gt;
用言の活用からは類推がきかない特殊型だからです。」&lt;/p&gt;&lt;/blockquote&gt;
&lt;/div&gt;
&lt;/div&gt;
&lt;p&gt;&lt;!-- 主要な助動詞一覧 &amp; 定義 --&gt;&lt;/p&gt;
&lt;div class="card shadow-sm mb-4 border-0"&gt;
&lt;div class="card-body"&gt;
&lt;h2 class="h4 mb-3"&gt;4. 古典「助動詞」の基本をおさえる&lt;/h2&gt;
&lt;h3 class="h5 mb-2"&gt;4-1. 助動詞とは？&lt;/h3&gt;
&lt;p&gt;助動詞とは、動詞などの下につく語、すなわち&lt;strong&gt;付属語&lt;/strong&gt;であり、&lt;br /&gt;
&lt;strong&gt;活用する品詞&lt;/strong&gt;です。動詞に接続して、&lt;br /&gt;
状況・状態・話し手の気持ちなどを表します。&lt;/p&gt;
&lt;p&gt;&lt;a href="https://koten-kakitsubata.jp/blog/kotentokui/" target="_blank" rel="noopener noreferrer"&gt;「古典を得意にする勉強法」&lt;/a&gt;でも触れているように、&lt;br /&gt;
&lt;strong&gt;古典の読解力をつけるうえで助動詞は最重要項目&lt;/strong&gt;です。&lt;br /&gt;
長文読解も、結局は助動詞の意味・接続・活用が分かっているかどうかで理解度が大きく変わります。&lt;/p&gt;
&lt;h3 class="h5 mb-2"&gt;4-2. 主要な助動詞28個&lt;/h3&gt;
&lt;p&gt;古典で頻出となる主要な助動詞は、次の&lt;strong&gt;28個&lt;/strong&gt;です。&lt;br /&gt;
それぞれについて&lt;strong&gt;意味・活用・接続&lt;/strong&gt;を整理して覚えていきましょう。&lt;/p&gt;
&lt;div class="rounded p-3 mb-3" style="background-color: whitesmoke;"&gt;
&lt;p class="mb-1"&gt;&lt;strong&gt;未然形接続&lt;/strong&gt;&lt;/p&gt;
&lt;p class="mb-2"&gt;むず・む・ず・じ・しむ・まじ・まほし・る・らる・す・さす&lt;/p&gt;
&lt;p class="mb-1"&gt;&lt;strong&gt;連用形接続&lt;/strong&gt;&lt;/p&gt;
&lt;p class="mb-2"&gt;つ・ぬ・たり・けり・たし・き・けむ&lt;/p&gt;
&lt;p class="mb-1"&gt;&lt;strong&gt;終止形接続&lt;/strong&gt;&lt;/p&gt;
&lt;p class="mb-2"&gt;らむ・べし・まじ・らし・なり・めり&lt;/p&gt;
&lt;p class="mb-1"&gt;&lt;strong&gt;体言・連体形接続&lt;/strong&gt;&lt;/p&gt;
&lt;p class="mb-2"&gt;なり・たり・ごとし&lt;/p&gt;
&lt;p class="mb-1"&gt;&lt;strong&gt;サ変未然形・四段已然形接続&lt;/strong&gt;&lt;/p&gt;
&lt;p class="mb-0"&gt;り&lt;/p&gt;
&lt;/div&gt;
&lt;p class="mb-0"&gt;いきなり一語ずつ丸暗記するのではなく、&lt;br /&gt;
&lt;strong&gt;「どの活用形に接続するグループか」&lt;/strong&gt;を意識して眺めるだけでも、&lt;br /&gt;
助動詞の配置が見えてきます。&lt;/p&gt;
&lt;/div&gt;
&lt;/div&gt;
&lt;p&gt;&lt;!-- 活用表PDF --&gt;&lt;/p&gt;
&lt;div class="card shadow-sm mb-4 border-0"&gt;
&lt;div class="card-body"&gt;
&lt;h2 class="h4 mb-3"&gt;5. 助動詞の活用表＆空欄プリントでトレーニング&lt;/h2&gt;
&lt;h3 class="h5 mb-2"&gt;5-1. 助動詞活用表を「見る→声に出す」で定着させる&lt;/h3&gt;
&lt;p&gt;助動詞は、&lt;strong&gt;視覚＋聴覚&lt;/strong&gt;を使って覚えるのが効率的です。&lt;br /&gt;
一覧表を眺めるだけでなく、&lt;strong&gt;声に出してリズムで覚える&lt;/strong&gt;ことで、&lt;br /&gt;
テスト本番でもスムーズに活用が出てくるようになります。&lt;/p&gt;
&lt;div class="row align-items-center mb-3"&gt;
&lt;div class="col-md-5 mb-3 mb-md-0 text-center"&gt;&lt;img decoding="async" class="img-fluid rounded shadow-sm" src="http://koten-kakitsubata.jp/wp-content/uploads/2020/09/助動詞活用表_01.png" alt="助動詞の学習方法を示す画像。接続・意味・活用を段階的に学ぶことで効率的に覚えるコツを説明" /&gt;&lt;/div&gt;
&lt;div class="col-md-7"&gt;
&lt;div class="rounded p-3 mb-3" style="background-color: mintcream;"&gt;
&lt;p class="mb-2 fw-bold"&gt;助動詞活用表（印刷用PDF）&lt;/p&gt;
&lt;p class="mb-2"&gt;通学カバンや机の前に貼っておき、毎日少しずつ目を通すことで、&lt;br /&gt;
自然と活用が頭に入ってきます。&lt;/p&gt;
&lt;p class="mb-0"&gt;ダウンロードはこちら&lt;br /&gt;
&lt;a href="https://koten-kakitsubata.jp/wp-content/uploads/2020/09/助動詞活用表-1.pdf" target="_blank" rel="noopener noreferrer"&gt;&lt;br /&gt;
かきつばた助動詞活用表（PDF）&lt;br /&gt;
&lt;/a&gt;&lt;/p&gt;
&lt;/div&gt;
&lt;/div&gt;
&lt;/div&gt;
&lt;h3 class="h5 mb-2"&gt;5-2. 空欄バージョンで「書いて確認」&lt;/h3&gt;
&lt;p&gt;ある程度活用が見えてきたら、次は&lt;br /&gt;
&lt;strong&gt;「空欄を自力で埋める」トレーニング&lt;/strong&gt;に進みましょう。&lt;br /&gt;
自分の弱点がはっきりと浮かび上がります。&lt;/p&gt;
&lt;div class="rounded p-3 mb-3" style="background-color: mintcream;"&gt;
&lt;p class="mb-2 fw-bold"&gt;活用チェック用・空欄プリント&lt;/p&gt;
&lt;p class="mb-2"&gt;テスト前やスキマ時間に解いてみて、どこがあやふやなのかを確認します。&lt;br /&gt;
できなかった箇所は活用表に戻って復習しましょう。&lt;/p&gt;
&lt;p class="mb-0"&gt;ダウンロードはこちら&lt;br /&gt;
&lt;a href="https://koten-kakitsubata.jp/wp-content/uploads/2020/09/助動詞活用表_空欄.pdf" target="_blank" rel="noopener noreferrer"&gt;&lt;br /&gt;
かきつばた助動詞活用表 空欄バージョン（PDF）&lt;br /&gt;
&lt;/a&gt;&lt;/p&gt;
&lt;/div&gt;
&lt;p class="mb-0"&gt;さらに、なかなか覚えられない場合は、&lt;br /&gt;
&lt;a href="https://koten-kakitsubata.jp/blog/zyodoushi/" target="_blank" rel="noopener noreferrer"&gt;歌で覚える古典の助動詞&lt;/a&gt;&lt;br /&gt;
も活用してみてください。&lt;strong&gt;リズムと歌詞で覚えると、暗記の負担が一気に軽くなります。&lt;/strong&gt;&lt;/p&gt;
&lt;/div&gt;
&lt;/div&gt;
&lt;p&gt;&lt;!-- 意味の見分け方 --&gt;&lt;/p&gt;
&lt;div class="card shadow-sm mb-4 border-0"&gt;
&lt;div class="card-body"&gt;
&lt;h2 class="h4 mb-3"&gt;6. 助動詞の「意味」をどう見分けるか&lt;/h2&gt;
&lt;h3 class="h5 mb-2"&gt;6-1. 条件で切り分けられる助動詞は「型」で解く&lt;/h3&gt;
&lt;p&gt;受身・自発・可能・尊敬の意味をもつ「る・らる」などは、&lt;br /&gt;
&lt;strong&gt;条件で意味を切り分けるタイプ&lt;/strong&gt;の助動詞です。&lt;/p&gt;
&lt;div class="table-responsive mb-3"&gt;
&lt;table class="table table-bordered table-hover align-middle mb-0"&gt;
&lt;thead class="text-center" style="background-color: #e3f2fd;"&gt;
&lt;tr&gt;
&lt;th scope="col"&gt;意味&lt;/th&gt;
&lt;th scope="col"&gt;代表的な条件・見分け方&lt;/th&gt;
&lt;/tr&gt;
&lt;/thead&gt;
&lt;tbody&gt;
&lt;tr&gt;
&lt;td class="fw-bold"&gt;受身&lt;/td&gt;
&lt;td&gt;主語と動作主が異なるとき（例：AがBに殴られる）&lt;/td&gt;
&lt;/tr&gt;
&lt;tr&gt;
&lt;td class="fw-bold"&gt;自発&lt;/td&gt;
&lt;td&gt;知覚・心情動詞に付くとき（思はる・見ゆる など）&lt;/td&gt;
&lt;/tr&gt;
&lt;tr&gt;
&lt;td class="fw-bold"&gt;可能&lt;/td&gt;
&lt;td&gt;打消語を伴うとき（〜えず／〜られず など）&lt;/td&gt;
&lt;/tr&gt;
&lt;tr&gt;
&lt;td class="fw-bold"&gt;尊敬&lt;/td&gt;
&lt;td&gt;上の条件に当てはまらないときの消去法で判断&lt;/td&gt;
&lt;/tr&gt;
&lt;/tbody&gt;
&lt;/table&gt;
&lt;/div&gt;
&lt;p&gt;こうした助動詞は、&lt;br /&gt;
&lt;strong&gt;短文演習&lt;/strong&gt;で条件を意識しながら繰り返し解くのが近道です。&lt;br /&gt;
フィーリングで訳すのではなく、&lt;strong&gt;「どの条件に当てはまるか」&lt;/strong&gt;を毎回確認しながら問題に取り組みましょう。&lt;/p&gt;
&lt;h3 class="h5 mb-2"&gt;6-2. 条件で割り切れない助動詞は「訳のストック」で対応&lt;/h3&gt;
&lt;p&gt;一方で、「べし」「まじ」のように意味が&lt;strong&gt;6つ前後&lt;/strong&gt;あり、&lt;br /&gt;
条件だけではきれいに切り分けられない助動詞もあります。&lt;/p&gt;
&lt;blockquote class="border-start ps-3" style="border-color: #2e7d32 !important;"&gt;&lt;p&gt;「『べし』や『まじ』は、きれいに条件で切れるわけではありません。&lt;br /&gt;
こういうものは諦めて訳を覚えるしかないです。」&lt;/p&gt;&lt;/blockquote&gt;
&lt;p&gt;このタイプは、&lt;/p&gt;
&lt;ul&gt;
&lt;li&gt;&lt;strong&gt;代表的な訳をストックしておく&lt;/strong&gt;&lt;/li&gt;
&lt;li&gt;本文を読みながら&lt;span class="fw-bold"&gt;「どの訳を当てはめると自然か」&lt;/span&gt;を一つずつ試す&lt;/li&gt;
&lt;li&gt;頻出パターンをノートなどにメモしておく&lt;/li&gt;
&lt;/ul&gt;
&lt;p class="mb-0"&gt;すべての助動詞を条件で完璧に切り分けようとするのではなく、&lt;br /&gt;
&lt;strong&gt;「型で解くもの」と「訳のストックで攻めるもの」を分ける&lt;/strong&gt;ことが、&lt;br /&gt;
無理のない学習戦略になります。&lt;/p&gt;
&lt;/div&gt;
&lt;/div&gt;
&lt;p&gt;&lt;!-- 勉強法のまとめ・学習プラン --&gt;&lt;/p&gt;
&lt;div class="card shadow-sm mb-4 border-0"&gt;
&lt;div class="card-body"&gt;
&lt;h2 class="h4 mb-3"&gt;7. 迷子にならない助動詞の学習プラン&lt;/h2&gt;
&lt;p&gt;ここまでの内容を踏まえて、助動詞学習のステップを整理すると次のようになります。&lt;/p&gt;
&lt;div class="table-responsive mb-3"&gt;
&lt;table class="table table-bordered table-hover align-middle mb-0"&gt;
&lt;thead class="text-center" style="background-color: #ede7f6;"&gt;
&lt;tr&gt;
&lt;th scope="col"&gt;ステップ&lt;/th&gt;
&lt;th scope="col"&gt;やること&lt;/th&gt;
&lt;th scope="col"&gt;ポイント&lt;/th&gt;
&lt;/tr&gt;
&lt;/thead&gt;
&lt;tbody&gt;
&lt;tr&gt;
&lt;td class="fw-bold"&gt;STEP1&lt;/td&gt;
&lt;td&gt;助動詞の種類と接続をざっくり把握&lt;/td&gt;
&lt;td&gt;歌や一覧表で&lt;strong&gt;「どんな助動詞があるか」&lt;/strong&gt;を知る&lt;/td&gt;
&lt;/tr&gt;
&lt;tr&gt;
&lt;td class="fw-bold"&gt;STEP2&lt;/td&gt;
&lt;td&gt;意味をグルーピング&lt;/td&gt;
&lt;td&gt;主語ブロック／時制ブロック／推量ブロック／その他に分ける&lt;/td&gt;
&lt;/tr&gt;
&lt;tr&gt;
&lt;td class="fw-bold"&gt;STEP3&lt;/td&gt;
&lt;td&gt;活用を型で整理&lt;/td&gt;
&lt;td&gt;用言と同じ活用型・特殊型・無変化型をまとめて覚える&lt;/td&gt;
&lt;/tr&gt;
&lt;tr&gt;
&lt;td class="fw-bold"&gt;STEP4&lt;/td&gt;
&lt;td&gt;条件で意味を切り分けるトレーニング&lt;/td&gt;
&lt;td&gt;「る・らる」「す・さす・しむ」などは条件を意識して短文演習&lt;/td&gt;
&lt;/tr&gt;
&lt;tr&gt;
&lt;td class="fw-bold"&gt;STEP5&lt;/td&gt;
&lt;td&gt;条件で割り切れない助動詞は訳のストック&lt;/td&gt;
&lt;td&gt;「べし」「まじ」などはよく出る訳をノートにまとめておく&lt;/td&gt;
&lt;/tr&gt;
&lt;/tbody&gt;
&lt;/table&gt;
&lt;/div&gt;
&lt;blockquote class="border-start ps-3" style="border-color: #1565c0 !important;"&gt;&lt;p&gt;「迷子になる前に、頭の中に地図を作っておこう──それが助動詞の学習法だと考えてください。」&lt;/p&gt;&lt;/blockquote&gt;
&lt;p class="mb-0"&gt;一度にすべてを完璧にしようとするのではなく、&lt;br /&gt;
&lt;strong&gt;「どのステップにいるのか」を意識しながら少しずつ積み上げていく&lt;/strong&gt;ことが大切です。&lt;/p&gt;
&lt;/div&gt;
&lt;/div&gt;
&lt;p&gt;&lt;!-- まとめ &amp; CTA --&gt;&lt;/p&gt;
&lt;div class="card shadow-sm mb-4 border-0"&gt;
&lt;div class="card-body"&gt;
&lt;h2 class="h4 mb-3"&gt;8. まとめ：助動詞は「情報の整理」で勝負が決まる&lt;/h2&gt;
&lt;p class="mb-3"&gt;本ページのポイントを最後に整理しておきます。&lt;/p&gt;
&lt;ul class="mb-4"&gt;
&lt;li&gt;助動詞が難しい最大の理由は、&lt;strong&gt;1語あたりの情報量の多さ&lt;/strong&gt;（接続・活用・意味・訳）&lt;/li&gt;
&lt;li&gt;いきなり細部に行かず、&lt;strong&gt;「マクロ → ミクロ」&lt;/strong&gt;の順で学ぶことが大切&lt;/li&gt;
&lt;li&gt;学習の基本ステップは &lt;strong&gt;接続 → 意味 → 活用&lt;/strong&gt; の3段階&lt;/li&gt;
&lt;li&gt;意味は「主語ブロック」「時制ブロック」「推量ブロック」などに&lt;strong&gt;グループ化&lt;/strong&gt;して覚える&lt;/li&gt;
&lt;li&gt;活用は用言と同じパターンで整理し、&lt;strong&gt;特殊型・無変化型だけ暗唱&lt;/strong&gt;する&lt;/li&gt;
&lt;li&gt;条件で切り分けられる助動詞は&lt;strong&gt;型で解き&lt;/strong&gt;、そうでない助動詞は&lt;strong&gt;訳のストック&lt;/strong&gt;で対応&lt;/li&gt;
&lt;li&gt;PDFの活用表・空欄プリント・歌などを組み合わせて、&lt;strong&gt;視覚＋聴覚＋書くトレーニング&lt;/strong&gt;で定着させる&lt;/li&gt;
&lt;/ul&gt;
&lt;div class="alert alert-info" role="alert"&gt;助動詞は「センス」ではなく&lt;strong&gt;整理とトレーニング&lt;/strong&gt;で必ず伸びます。&lt;br /&gt;
正しい順番で学べば、古典長文の読みやすさが驚くほど変わってきます。&lt;/div&gt;
&lt;p class="mt-3 mb-0"&gt;助動詞以外の古典学習（勉強法・読解・文法）の関連記事は、&lt;a href="https://koten-kakitsubata.jp/blog/"&gt;&lt;strong&gt;代表ブログ（全体像はこちら）&lt;/strong&gt;&lt;/a&gt;にまとめています。&lt;/p&gt;
&lt;h3 class="h5 mb-2"&gt;古典を本気で伸ばしたい方へ──完全１対１個別指導のご案内&lt;/h3&gt;
&lt;p&gt;古典専門塾かきつばたでは、&lt;br /&gt;
&lt;a href="https://koten-kakitsubata.jp/kouza/" target="_blank" rel="noopener noreferrer"&gt;完全１対１の個別指導&lt;/a&gt;&lt;br /&gt;
で古典の指導を行っています。生徒一人ひとりの状況に合わせて、&lt;br /&gt;
次のようなニーズに細かく対応します。&lt;/p&gt;
&lt;ul&gt;
&lt;li&gt;助動詞・敬語など&lt;strong&gt;文法の土台からやり直したい&lt;/strong&gt;&lt;/li&gt;
&lt;li&gt;学校や予備校の授業だけでは古典が&lt;strong&gt;なかなか伸びない&lt;/strong&gt;&lt;/li&gt;
&lt;li&gt;志望校の過去問に合わせて&lt;strong&gt;読解と文法を総合的に鍛えたい&lt;/strong&gt;&lt;/li&gt;
&lt;/ul&gt;
&lt;p&gt;また、オンラインでの受講も可能です。通塾の負担がなく、&lt;br /&gt;
&lt;strong&gt;自宅の落ち着いた環境&lt;/strong&gt;で学習を進めることができます。&lt;br /&gt;
古典の力はテスト前だけの詰め込みでは身につきません。&lt;br /&gt;
&lt;strong&gt;継続的な学習で、少しずつ「読める実感」を積み重ねていきましょう。&lt;/strong&gt;&lt;/p&gt;
&lt;/div&gt;
&lt;/div&gt;
&lt;/div&gt;
&lt;p&gt;&lt;!-- CTAセクション：助動詞を得点源にしたい方へ --&gt;&lt;/p&gt;
&lt;div class="card shadow-sm mb-4 border-0"&gt;
&lt;div class="card-body p-4" style="background: #f4f7ff;"&gt;
&lt;div class="row align-items-center"&gt;
&lt;div class="col-md-8 mb-3 mb-md-0"&gt;
&lt;h2 class="h4 mb-3" style="color: #1565c0;"&gt;助動詞から古典全体を立て直したい方へ&lt;/h2&gt;
&lt;p class="mb-2" style="font-size: 0.98rem; color: #333;"&gt;「助動詞だけがどうしても整理できない」「接続と活用と意味が頭の中でバラバラ」──&lt;br /&gt;
そんな状態のまま問題演習だけ増やしても、得点は安定しません。&lt;/p&gt;
&lt;p class="mb-2" style="font-size: 0.98rem; color: #333;"&gt;古典専門塾かきつばたでは、&lt;br /&gt;
&lt;strong&gt;完全１対１の個別指導&lt;/strong&gt;で、&lt;br /&gt;
助動詞の「接続→意味→活用」を土台から整理し直し、&lt;br /&gt;
志望校の過去問レベルまで一気に橋渡ししていきます。&lt;/p&gt;
&lt;p class="mb-0" style="font-size: 0.95rem; color: #333;"&gt;「どこでつまずいているのか」を一緒に洗い出し、&lt;br /&gt;
&lt;strong&gt;あなた専用の古典文法リスタートプラン&lt;/strong&gt;を作成します。&lt;br /&gt;
共通テスト対策から難関大二次まで対応可能です。&lt;/p&gt;
&lt;/div&gt;
&lt;div class="col-md-4 text-md-end text-center"&gt;
&lt;p&gt;&lt;a class="btn mb-2 w-100" style="font-weight: bold; background-color: #1565c0; color: #fff; border: none;" href="https://koten-kakitsubata.jp/kouza/" target="_blank" rel="noopener noreferrer"&gt;&lt;br /&gt;
開講講座の一覧を見る&lt;br /&gt;
&lt;/a&gt;&lt;br /&gt;
&lt;a class="btn w-100" style="font-weight: bold; border: 1px solid #1565c0; color: #1565c0; background-color: #ffffff;" href="https://koten-kakitsubata.jp/inquiry/" target="_blank" rel="noopener noreferrer"&gt;&lt;br /&gt;
無料相談・お問い合わせはこちら&lt;br /&gt;
&lt;/a&gt;&lt;/p&gt;
&lt;p class="mt-2 mb-0" style="font-size: 0.85rem; color: #555;"&gt;「助動詞だけ集中的に見てほしい」「読解とセットで伸ばしたい」など、&lt;br /&gt;
具体的なご相談もお気軽にどうぞ。&lt;/p&gt;
&lt;/div&gt;
&lt;/div&gt;
&lt;/div&gt;
&lt;/div&gt;
&lt;p&gt;&lt;!-- [ /.socialSet ] --&gt;&lt;/p&gt;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blog%2Fjyodoushikatuyouhyou%2F&amp;amp;t=%E5%8F%A4%E5%85%B8%E3%80%8C%E5%8A%A9%E5%8B%95%E8%A9%9E%E3%81%AE%E6%B4%BB%E7%94%A8%E3%80%8D%E3%82%92%E3%83%9E%E3%82%B9%E3%82%BF%E3%83%BC%E3%81%97%E3%82%88%E3%81%86%EF%BC%81%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blog%2Fjyodoushikatuyouhyou%2F&amp;amp;text=%E5%8F%A4%E5%85%B8%E3%80%8C%E5%8A%A9%E5%8B%95%E8%A9%9E%E3%81%AE%E6%B4%BB%E7%94%A8%E3%80%8D%E3%82%92%E3%83%9E%E3%82%B9%E3%82%BF%E3%83%BC%E3%81%97%E3%82%88%E3%81%86%EF%BC%81%20%7C%20%E5%8F%A4%E5%85%B8%E5%B0%82%E9%96%80%E5%A1%BE%20%E3%81%8B%E3%81%8D%E3%81%A4%E3%81%B0%E3%81%9F" target="_blank" &gt;&lt;span class="vk_icon_w_r_sns_twitter icon_sns"&gt;&lt;/span&gt;&lt;span class="sns_txt"&gt;twitter&lt;/span&gt;&lt;/a&gt;&lt;/li&gt;&lt;li class="sb_copy sb_icon"&gt;&lt;button class="copy-button sb_icon_inner"data-clipboard-text="古典「助動詞の活用」をマスターしよう！ | 古典専門塾 かきつばた https://koten-kakitsubata.jp/blog/jyodoushikatuyouhyou/"&gt;&lt;span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</si>
  <si>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https://dokkai-labo.tokyo/blog/kaisei2021/
【検出された不自然ワード】
- 崩れ
- 型
- 固定
- 手順
- 最短
- 設計
- 整え
【本文】
------
&lt;h2&gt;開成2021国語で効く2つの型（心情／比喩）&lt;/h2&gt;
&lt;p&gt;開成中2021（令和3）国語の厳選設問は、難しく見えても&lt;strong&gt;「本文のどこが根拠か」&lt;/strong&gt;を押さえると解き筋が立ちます。このページでは、とくに再現性が高い次の2つの型に絞って整理します（開成志望者はもちろん、難関中の記述対策にも転用できます）。&lt;/p&gt;
&lt;table style="width: 100%; border-collapse: collapse; margin: 12px 0;"&gt;
&lt;thead&gt;
&lt;tr&gt;
&lt;th style="border: 1px solid #bbb; padding: 8px; background: #f5f5f5; text-align: left; width: 22%;"&gt;型&lt;/th&gt;
&lt;th style="border: 1px solid #bbb; padding: 8px; background: #f5f5f5; text-align: left;"&gt;やること（最短手順）&lt;/th&gt;
&lt;th style="border: 1px solid #bbb; padding: 8px; background: #f5f5f5; text-align: left; width: 30%;"&gt;狙えるロングテール&lt;/th&gt;
&lt;/tr&gt;
&lt;/thead&gt;
&lt;tbody&gt;
&lt;tr&gt;
&lt;td style="border: 1px solid #bbb; padding: 8px;"&gt;&lt;strong&gt;心情&lt;/strong&gt;&lt;/td&gt;
&lt;td style="border: 1px solid #bbb; padding: 8px;"&gt;本文の&lt;strong&gt;背景&lt;/strong&gt;（状況）→ &lt;strong&gt;出来事&lt;/strong&gt;（行動・発言）→ 心情を論理的に導く（傍線部心情の&lt;strong&gt;根拠&lt;/strong&gt;を本文から拾う）&lt;/td&gt;
&lt;td style="border: 1px solid #bbb; padding: 8px;"&gt;傍線部 心情 根拠／心情問題 解き方&lt;/td&gt;
&lt;/tr&gt;
&lt;tr&gt;
&lt;td style="border: 1px solid #bbb; padding: 8px;"&gt;&lt;strong&gt;比喩の説明&lt;/strong&gt;&lt;/td&gt;
&lt;td style="border: 1px solid #bbb; padding: 8px;"&gt;傍線部を&lt;strong&gt;ブロック分け&lt;/strong&gt;→ 各ブロックを平易に&lt;strong&gt;言い換え&lt;/strong&gt;→ 1文に&lt;strong&gt;統合&lt;/strong&gt;（本文の対応箇所に戻る）&lt;/td&gt;
&lt;td style="border: 1px solid #bbb; padding: 8px;"&gt;比喩 言い換え／ブロック分け 国語&lt;/td&gt;
&lt;/tr&gt;
&lt;/tbody&gt;
&lt;/table&gt;
&lt;p&gt;過去問演習の「何年分・何回・どの順番で回すか」まで含めた全体像は、&lt;a href="https://dokkai-labo.tokyo/blog/kokugo-kakomon/"&gt;過去問演習の全体像はこちら&lt;/a&gt;で整理しています。&lt;/p&gt;
&lt;hr style="margin: 18px 0;" /&gt;
&lt;h2&gt;解説動画と、このページの使い方（開成志望・難関中記述にも転用）&lt;/h2&gt;
&lt;p&gt;令和３年度（2021）開成中学校の入試国語から、重要な設問をピックアップし、解き方の&lt;strong&gt;「型」&lt;/strong&gt;とともに解説します。本文中のどこから根拠を拾えばよいか、どのように心情や比喩表現を読み解けばよいかを整理していますので、開成志望者はもちろん、難関中学国語の記述対策としても活用いただけます。&lt;/p&gt;
&lt;div style="margin: 20px 0; text-align: center;"&gt;&lt;iframe title="開成中学校・令和３年度厳選解説動画" src="https://www.youtube.com/embed/3kHaY3Hwm2w" width="560" height="315" frameborder="0" allowfullscreen="allowfullscreen"&gt;&lt;/iframe&gt;&lt;/div&gt;
&lt;p&gt;令和３年度（2021）開成中学校の入試より、厳選した問題とその解説をお届けします。&lt;strong&gt;動画→本文（このページ）&lt;/strong&gt;の順で見ると、手順が頭に残りやすくなります。&lt;/p&gt;
&lt;hr style="margin: 18px 0;" /&gt;
&lt;h2&gt;心情問題の解き方（背景＋出来事→心情）&lt;/h2&gt;
&lt;p&gt;ここでは、大問一・問三を題材に、傍線部の心情を&lt;strong&gt;本文根拠&lt;/strong&gt;から整理する型を確認します。心情問題は「感覚」で当てにいくより、&lt;strong&gt;背景（状況）＋出来事（行動・発言）&lt;/strong&gt;で組み立てると安定します。&lt;/p&gt;
&lt;h3&gt;心情読解の手順（根拠の拾い方まで）&lt;/h3&gt;
&lt;div class="rounded" style="background-color: lightblue; padding: 10px;"&gt;&lt;strong&gt;【心情読解の基本】&lt;/strong&gt;&lt;br /&gt;
・まず&lt;strong&gt;背景&lt;/strong&gt;（それまでの状況・文脈）を確認する。&lt;br /&gt;
・次に&lt;strong&gt;出来事&lt;/strong&gt;（行動・発言）を整理する。&lt;br /&gt;
・背景＋出来事から、どのような気持ちかを論理的に導き出す。&lt;br /&gt;
・最後に、傍線部の答えとして&lt;strong&gt;本文の根拠（どこに書いてあるか）&lt;/strong&gt;をセットで示せる形にする。&lt;/div&gt;
&lt;p&gt;「傍線部 心情 根拠」のタイプは、答えそのものよりも&lt;strong&gt;根拠の置き場&lt;/strong&gt;が合否を分けやすいので、まずはこの順番を固定するのが近道です。&lt;/p&gt;
&lt;h3&gt;傍線③Aの解説（照れ隠し）&lt;/h3&gt;
&lt;p&gt;この問題では、傍線③Ａ・Ｂにおける主人公「拓也」の心情が問われています。まずは傍線Ａの直前を読むことで、拓也の置かれている状況と行動が分かります。&lt;/p&gt;
&lt;ul&gt;
&lt;li&gt;&lt;strong&gt;背景：&lt;/strong&gt;穴のあいたズックを縫ってもらってうれしい。&lt;/li&gt;
&lt;li&gt;&lt;strong&gt;出来事：&lt;/strong&gt;「ちょっとカッコ悪いなァ」と言って、笑ってみせた。&lt;/li&gt;
&lt;/ul&gt;
&lt;p&gt;この二つを組み合わせると、次のように読み取れます。&lt;/p&gt;
&lt;ul&gt;
&lt;li&gt;本当は&lt;strong&gt;うれしい&lt;/strong&gt;のに、それを素直に言うのは&lt;strong&gt;恥ずかしい&lt;/strong&gt;ので、「カッコ悪い」と冗談めかして言い、笑ってごまかしている。&lt;/li&gt;
&lt;/ul&gt;
&lt;p&gt;したがって、傍線Ａにおける拓也の心情は、&lt;/p&gt;
&lt;p&gt;&lt;strong&gt;「ズックの穴を縫ってもらい、うれしくなったが、それを素直に言うのは恥ずかしい。」&lt;/strong&gt;&lt;/p&gt;
&lt;p&gt;とまとめることができます。いわゆる「照れ隠し」の感情です。&lt;/p&gt;
&lt;h3&gt;傍線③Bの解説（後悔）&lt;/h3&gt;
&lt;p&gt;続いて、傍線Ｂの直前を確認します。&lt;/p&gt;
&lt;ul&gt;
&lt;li&gt;「なんもカッコ悪いことがあるもんか～母親の言葉のおわりがかすかにふるえているようだった」&lt;/li&gt;
&lt;/ul&gt;
&lt;p&gt;ここから、以下のように整理できます。&lt;/p&gt;
&lt;ul&gt;
&lt;li&gt;&lt;strong&gt;背景：&lt;/strong&gt;拓也が「カッコ悪い」と言った。&lt;/li&gt;
&lt;li&gt;&lt;strong&gt;出来事：&lt;/strong&gt;母親がそれを否定しながら話すが、その言葉の終わりがかすかに震えており、泣きかけているように見える。&lt;/li&gt;
&lt;/ul&gt;
&lt;p&gt;この「震え」によって、拓也の言葉が母親を傷つけてしまったことが読み取れます。したがって、傍線Ｂにおける拓也の心情は、&lt;/p&gt;
&lt;p&gt;&lt;strong&gt;「母を傷つけてしまったと思い、『カッコ悪い』などと言わなければよかったと後悔している。」&lt;/strong&gt;&lt;/p&gt;
&lt;p&gt;と整理できます。&lt;/p&gt;
&lt;h3&gt;家庭学習の直し方（心情問題）&lt;/h3&gt;
&lt;p&gt;心情問題は、直しの段階で「答えを覚える」より、&lt;strong&gt;背景→出来事→心情&lt;/strong&gt;の形で再現できるようにすると伸びやすいです。次の4点だけ押さえると、家庭学習でも回しやすくなります。&lt;/p&gt;
&lt;ul&gt;
&lt;li&gt;&lt;strong&gt;背景&lt;/strong&gt;にあたる1〜2行を本文から抜き出してメモする（状況・文脈）。&lt;/li&gt;
&lt;li&gt;&lt;strong&gt;出来事&lt;/strong&gt;にあたる行動・発言を1つに絞ってメモする。&lt;/li&gt;
&lt;li&gt;2つをつないで、心情を&lt;strong&gt;一言で言い換える&lt;/strong&gt;（照れ／後悔など）。&lt;/li&gt;
&lt;li&gt;最後に、答案は&lt;strong&gt;本文の言葉を軸&lt;/strong&gt;にしてまとめ直す（根拠の場所もセットで確認）。&lt;/li&gt;
&lt;/ul&gt;
&lt;hr style="margin: 18px 0;" /&gt;
&lt;h2&gt;比喩表現の説明問題（ブロック分け→言い換え→統合）&lt;/h2&gt;
&lt;p&gt;大問二・問二は、傍線部の意味を説明させる問題です。比喩的なまとまりが長いので、まずは&lt;strong&gt;ブロック分け&lt;/strong&gt;を行い、各ブロックを平易に言い換え、最後に一文にまとめます。&lt;/p&gt;
&lt;h3&gt;ブロック分けの手順&lt;/h3&gt;
&lt;div class="rounded" style="background-color: lightblue; padding: 10px;"&gt;&lt;strong&gt;【ブロック分けの手順】&lt;/strong&gt;&lt;br /&gt;
(1) 傍線部を意味のかたまりごとに区切る。&lt;br /&gt;
(2) 各ブロックが本文中で何を指しているのかを探す。&lt;br /&gt;
(3) それぞれを平易な日本語に言い換え、最後にすべてを一文にまとめる。&lt;/div&gt;
&lt;p&gt;この文章では、傍線部を次の３つに分けて考えます。&lt;/p&gt;
&lt;ul&gt;
&lt;li&gt;①「定置網にはまり」&lt;/li&gt;
&lt;li&gt;②「うさぎ跳びをしながら」&lt;/li&gt;
&lt;li&gt;③「出る杭に嫉妬している」&lt;/li&gt;
&lt;/ul&gt;
&lt;h3&gt;ブロック①「定置網にはまり」&lt;/h3&gt;
&lt;p&gt;&lt;strong&gt;＝ 周りに合わせて有名企業に就職する&lt;/strong&gt;&lt;/p&gt;
&lt;ul&gt;
&lt;li&gt;傍線の直前：&lt;br /&gt;
「もちろん、成功している～といった漠然とした理由で定置網にはまり」&lt;/li&gt;
&lt;/ul&gt;
&lt;p&gt;ここから、&lt;/p&gt;
&lt;ul&gt;
&lt;li&gt;「有名だから」という漠然とした理由で就職先を選ぶ。&lt;/li&gt;
&lt;li&gt;「みんながそうしているから、自分も同じようにする。」&lt;/li&gt;
&lt;/ul&gt;
&lt;p&gt;という姿が読み取れます。これらを合わせて、&lt;/p&gt;
&lt;p&gt;&lt;strong&gt;「周りに合わせて、有名な会社に就職すること」&lt;/strong&gt;&lt;/p&gt;
&lt;p&gt;が、「定置網にはまり」にあたると分かります。&lt;/p&gt;
&lt;h3&gt;ブロック②「うさぎ跳びをしながら」&lt;/h3&gt;
&lt;p&gt;&lt;strong&gt;＝ 意味のない努力を続ける&lt;/strong&gt;&lt;/p&gt;
&lt;p&gt;どのような文章か説明を求められているときは、同じ言葉が用いられている部分を丁寧に確認します。&lt;/p&gt;
&lt;ul&gt;
&lt;li&gt;傍線の前：&lt;br /&gt;
「体に悪い～考えずに意味のない努力をさせがちだ。」&lt;/li&gt;
&lt;/ul&gt;
&lt;p&gt;ここから、&lt;/p&gt;
&lt;ul&gt;
&lt;li&gt;&lt;strong&gt;「うさぎ跳びをしながら」＝「意味のない努力をしながら」&lt;/strong&gt;&lt;/li&gt;
&lt;/ul&gt;
&lt;p&gt;と読み替えることができます。&lt;/p&gt;
&lt;h3&gt;ブロック③「出る杭に嫉妬している」&lt;/h3&gt;
&lt;p&gt;&lt;strong&gt;＝ 成功した人に嫉妬する&lt;/strong&gt;&lt;/p&gt;
&lt;ul&gt;
&lt;li&gt;傍線１の３行ほど前：&lt;br /&gt;
「成功して莫大な～かなったりするようなこともない。」&lt;/li&gt;
&lt;/ul&gt;
&lt;p&gt;この文脈より、&lt;/p&gt;
&lt;ul&gt;
&lt;li&gt;&lt;strong&gt;「出る杭に嫉妬している」＝「成功した人に嫉妬している」&lt;/strong&gt;&lt;/li&gt;
&lt;/ul&gt;
&lt;p&gt;と整理できます。&lt;/p&gt;
&lt;h3&gt;3ブロックを一文にまとめるコツ&lt;/h3&gt;
&lt;p&gt;以上を一文にまとめると、傍線１の内容は、&lt;/p&gt;
&lt;p&gt;&lt;strong&gt;「周りに合わせて有名な会社に就職し、意味のない努力をしながら、成功した人に嫉妬していること。」&lt;/strong&gt;&lt;/p&gt;
&lt;p&gt;と説明することができます。&lt;/p&gt;
&lt;p&gt;比喩の言い換えは、「それっぽい言葉」に寄せるより、&lt;strong&gt;本文に書かれている内容に戻る&lt;/strong&gt;ことが重要です。ブロックごとに対応箇所を押さえ、言い換えを積み上げてから統合すると、ブレにくくなります。&lt;/p&gt;
&lt;h3&gt;家庭学習の直し方（比喩）&lt;/h3&gt;
&lt;p&gt;比喩説明は、直しの段階で「一文の完成度」だけを見ると再現できません。次の順で&lt;strong&gt;分解→言い換え→統合&lt;/strong&gt;を必ず通すと、同型の問題に強くなります。&lt;/p&gt;
&lt;ul&gt;
&lt;li&gt;傍線部を&lt;strong&gt;ブロック分け&lt;/strong&gt;し、区切った理由（意味の切れ目）を短く言えるようにする。&lt;/li&gt;
&lt;li&gt;各ブロックが指す内容を、本文の対応箇所に戻って確認する（&lt;strong&gt;本文根拠&lt;/strong&gt;を固定）。&lt;/li&gt;
&lt;li&gt;各ブロックを平易な日本語に&lt;strong&gt;言い換え&lt;/strong&gt;る（本文の言葉を軸にする）。&lt;/li&gt;
&lt;li&gt;最後に1文に&lt;strong&gt;統合&lt;/strong&gt;し、主語・述語が崩れていないかを確認する。&lt;/li&gt;
&lt;/ul&gt;
&lt;hr style="margin: 18px 0;" /&gt;
&lt;h2&gt;よくある質問（開成国語／傍線部心情／比喩の言い換え）&lt;/h2&gt;
&lt;h3&gt;Q. 心情問題は「本文のどこ」を根拠にする？&lt;/h3&gt;
&lt;p&gt;A. 心情は「気持ちの言葉」そのものが書いていないことも多いので、まず&lt;strong&gt;背景（状況）&lt;/strong&gt;と&lt;strong&gt;出来事（行動・発言）&lt;/strong&gt;を本文から拾います。根拠は「背景にあたる部分」と「出来事にあたる部分」の2点セットで押さえると、傍線部心情が安定しやすくなります。&lt;/p&gt;
&lt;h3&gt;Q. 比喩の言い換えで迷ったら何から直す？&lt;/h3&gt;
&lt;p&gt;A. 迷ったら、先に「言い換えの言葉選び」を頑張るより、傍線部を&lt;strong&gt;ブロック分け&lt;/strong&gt;して、各ブロックが本文で何を指しているかを確認してください。本文に戻って対応箇所を固定できると、言い換えが過度に飛びにくくなります。&lt;/p&gt;
&lt;h3&gt;Q. 記述が長くなる／短くなるときの調整は？&lt;/h3&gt;
&lt;p&gt;A. 長くなるときは、ブロックや要素を盛り込み過ぎている可能性があります。逆に短くなるときは、本文根拠（背景・出来事、または対応箇所）が不足しがちです。まずは&lt;strong&gt;必要な要素（何を説明すべきか）&lt;/strong&gt;を確認し、本文の言葉に沿って過不足を整える意識を持つと調整しやすくなります。&lt;/p&gt;
&lt;hr style="margin: 18px 0;" /&gt;
&lt;h2&gt;まとめ：開成中・国語で押さえたい解き方の「型」（チェックリスト）&lt;/h2&gt;
&lt;ul&gt;
&lt;li&gt;心情問題は、&lt;strong&gt;背景＋出来事→心情&lt;/strong&gt;という流れで整理すると読み取りやすい。&lt;/li&gt;
&lt;li&gt;傍線部の心情は、答えだけでなく&lt;strong&gt;本文のどこが根拠か&lt;/strong&gt;（背景／出来事の2点）までセットで押さえる。&lt;/li&gt;
&lt;li&gt;比喩的な長い傍線部は、&lt;strong&gt;ブロック分け&lt;/strong&gt;をして一つずつ平易な日本語に直す。&lt;/li&gt;
&lt;li&gt;それぞれのブロックに対応する本文の記述を探し、&lt;strong&gt;本文の言葉で答える&lt;/strong&gt;ことを意識する。&lt;/li&gt;
&lt;li&gt;開成中学校は難関校ではありますが、&lt;strong&gt;国語の問題は答えになる部分が必ず文章中に書かれています&lt;/strong&gt;。本文から根拠を探し、論理的に言い換える練習を重ねていくことが重要。&lt;/li&gt;
&lt;/ul&gt;
&lt;p&gt;こうした読み取りの型を普段の学習から意識しておけば、開成中学校をはじめとする難関校の記述問題にも、落ち着いて対応できるようになります。&lt;/p&gt;
&lt;hr style="margin: 18px 0;" /&gt;
&lt;h2&gt;講座案内：〖オンライン〗小６得点力養成講座〖集団授業(２～７月)〗&lt;/h2&gt;
&lt;p&gt;開成中をはじめとする難関中の国語では、本文根拠を拾い、条件に沿って記述をまとめる&lt;strong&gt;「型」&lt;/strong&gt;の再現性が得点の安定につながります。オンラインでの講座案内は、以下よりご確認ください。&lt;/p&gt;
&lt;div style="margin: 16px 0; text-align: center;"&gt;&lt;a style="display: inline-block; text-decoration: none;" href="https://dokkai-labo.tokyo/onlinetokuten/"&gt;&lt;br /&gt;
&lt;img decoding="async" style="max-width: 100%; height: auto; border: 0;" src="https://dokkai-labo.tokyo/wp-content/uploads/2020/05/CTA%E8%AA%AD%E8%A7%A3%E3%83%A9%E3%83%9C-e1603958995467.jpg" alt="小６得点力養成講座オンライン（講座案内）" /&gt;&lt;br /&gt;
&lt;/a&gt;&lt;/div&gt;
&lt;p style="text-align: center; margin: 8px 0;"&gt;&lt;a style="background-color: #2196f3; color: #fff; padding: 8px 14px; text-decoration: none; display: inline-block; border-radius: 4px; font-size: 14px;" href="https://dokkai-labo.tokyo/onlinetokuten/"&gt;講座の詳細を見る&lt;/a&gt;&lt;/p&gt;
&lt;div class="alert alert-primary p-3 mt-4" role="alert"&gt;
&lt;div class="alert alert-primary p-3 mt-4" role="alert"&gt;
&lt;p class="mb-2"&gt;&lt;strong&gt;過去問を回しても合格点が遠のく&lt;/strong&gt;&lt;/p&gt;
&lt;p class="mb-1"&gt;型が固まらないままだと記述で部分点を落とし減点が合計点に跳ね返り、点数が伸びない。&lt;/p&gt;
&lt;p class="mb-3"&gt;原因は本文根拠の見誤りだと言い切れる。&lt;/p&gt;
&lt;div class="d-grid gap-2"&gt;&lt;a class="btn btn-primary btn-lg" href="https://dokkai-labo.tokyo/contact/"&gt;個別の課題を特定して対策を相談する&lt;/a&gt;&lt;br /&gt;
&lt;a class="btn btn-outline-primary btn-lg" href="https://dokkai-labo.tokyo/ct/strategy/"&gt;指導指針と合格までの設計を見る&lt;/a&gt;&lt;/div&gt;
&lt;hr class="my-3" /&gt;
&lt;div class="d-flex flex-column gap-1"&gt;&lt;a href="https://dokkai-labo.tokyo/lesson/1-1elem/"&gt;中学受験の完全1対1個別を見る&lt;/a&gt;&lt;br /&gt;
&lt;a href="https://dokkai-labo.tokyo/vacant_sum/"&gt;直近の空きコマ状況を見る&lt;/a&gt;&lt;br /&gt;
&lt;a href="https://dokkai-labo.tokyo/profile/"&gt;代表プロフィールを見る&lt;/a&gt;&lt;br /&gt;
&lt;a href="https://dokkai-labo.tokyo/access/"&gt;アクセスを見る&lt;/a&gt;&lt;/div&gt;
&lt;/div&gt;
&lt;/div&gt;
&lt;section class="veu_cta" id="veu_cta-20523"&gt;&lt;h1 class="cta_title"&gt;講座案内：【オンライン】完全１対１個別指導【中学受験】&lt;/h1&gt;&lt;div class="cta_body"&gt;&lt;div class="cta_body_image cta_body_image_right"&gt;&lt;a href="https://dokkai-labo.tokyo/kobetsuonline01/" target="_blank"&gt;&lt;/a&gt;&lt;/div&gt;&lt;div class="cta_body_txt image_exist"&gt;当塾で開講中の中学受験対策１対１個別指導講座をオンラインで受講可能です。教室で受ける授業さながらの授業を、個別指導オンラインでも再現しております。&lt;/div&gt;&lt;div class="cta_body_link"&gt;&lt;a href="https://dokkai-labo.tokyo/kobetsuonline01/" class="btn btn-primary btn-block btn-lg" target="_blank"&gt;【オンライン】完全１対１個別指導【中学受験】&lt;/a&gt;&lt;/div&gt;&lt;/div&gt;&lt;!--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</si>
  <si>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https://dokkai-labo.tokyo/blog/poetry/
【検出された不自然ワード】
- 崩れ
- 型
- 迷い
- 固定
- 手順
- 最短
- 整え
【本文】
------
&lt;p&gt;&lt;!-- 動画（元ページの埋め込みを継承） --&gt;&lt;br /&gt;
&lt;iframe title="YouTube video player" src="https://www.youtube.com/embed/bJqiOvQZH9g" width="560" height="315" frameborder="0" allowfullscreen="allowfullscreen"&gt;&lt;/iframe&gt;&lt;/p&gt;
&lt;p&gt;中学受験国語の「詩」は、本文が短いぶん、&lt;strong&gt;比喩・象徴をどこまで言い換えるか／どの行を根拠にするか&lt;/strong&gt;で得点差が出やすい分野です。ことばを全部“訳す”方向に寄ると、根拠が薄いまま気持ち問題や選択肢で飛躍しやすくなります。&lt;/p&gt;
&lt;p&gt;点が安定しにくいときは、読む順番と確認の順番を固定すると迷いが減りやすくなります。特に&lt;strong&gt;情景→気持ち→表現&lt;/strong&gt;の順で読み、言い換えは比喩・象徴の箇所に絞って根拠とセットにするだけでも、答え方が整いやすくなります。&lt;/p&gt;
&lt;p&gt;読解ラボ東京の指導・講座の全体像は、&lt;a href="https://dokkai-labo.tokyo/"&gt;全体像はこちら&lt;/a&gt;でご確認いただけます。&lt;/p&gt;
&lt;div class="rounded" style="background-color: #f9f9f9; padding: 12px; border: 1px solid #ddd; margin: 16px 0;"&gt;
&lt;p style="margin: 0 0 6px 0;"&gt;迷ったら、次の3つに戻すとズレにくいです。&lt;/p&gt;
&lt;ul style="margin: 0;"&gt;
&lt;li&gt;読む順番は&lt;strong&gt;情景→気持ち→表現&lt;/strong&gt;（情景が気持ちの根拠になる）&lt;/li&gt;
&lt;li&gt;言い換えは本文全体ではなく、&lt;strong&gt;比喩・象徴の箇所&lt;/strong&gt;だけを根拠つきで&lt;/li&gt;
&lt;li&gt;選択肢は&lt;strong&gt;言い過ぎ／飛躍／根拠不足&lt;/strong&gt;の順に確認する&lt;/li&gt;
&lt;/ul&gt;
&lt;/div&gt;
&lt;p&gt;&lt;!-- 追加の青ブロック：見出し文言のみ差し替え（「まず」「最短」「即答」回避） --&gt;&lt;/p&gt;
&lt;div class="rounded" style="background-color: #eef7ff; padding: 12px; border: 1px solid #cfe8ff; margin: 16px 0;"&gt;
&lt;p style="margin: 0 0 8px 0;"&gt;&lt;strong&gt;比喩・象徴・言い換えの基本（ズレを防ぐ確認軸）&lt;/strong&gt;&lt;/p&gt;
&lt;ul style="margin: 0;"&gt;
&lt;li&gt;&lt;strong&gt;比喩：&lt;/strong&gt;「AをBにたとえる」表現。答えでは、&lt;strong&gt;B（たとえ）を気持ち／状態の言葉に直す&lt;/strong&gt;（例：胸がドーン＝驚き／衝撃）。&lt;/li&gt;
&lt;li&gt;&lt;strong&gt;象徴：&lt;/strong&gt;特定の物が「気持ち・状況・変化」を背負う表現。&lt;strong&gt;よくある意味に決めつけず&lt;/strong&gt;、本文の他の行（気持ち語・情景・変化）とセットで言い換える。&lt;/li&gt;
&lt;li&gt;&lt;strong&gt;言い換え：&lt;/strong&gt;「本文に書いてある範囲」に収める作業。&lt;strong&gt;強い断定（必ず／完全に）を足さない&lt;/strong&gt;とズレにくい。&lt;/li&gt;
&lt;/ul&gt;
&lt;p style="margin: 10px 0 0 0;"&gt;&lt;strong&gt;気持ち答案の型：&lt;/strong&gt;（根拠のことば）→（言い換え）→（まとめの一文）&lt;/p&gt;
&lt;/div&gt;
&lt;ul&gt;
&lt;li&gt;&lt;a href="#why"&gt;なぜ中学受験で詩を学ぶのか&lt;/a&gt;&lt;/li&gt;
&lt;li&gt;&lt;a href="#schools"&gt;詩が出やすい学校・出題されやすい理由&lt;/a&gt;&lt;/li&gt;
&lt;li&gt;&lt;a href="#patterns"&gt;詩の典型設問パターン&lt;/a&gt;&lt;/li&gt;
&lt;li&gt;&lt;a href="#read"&gt;詩を読む手順（情景→気持ち→表現）&lt;/a&gt;&lt;/li&gt;
&lt;li&gt;&lt;a href="#paraphrase"&gt;比喩・象徴を「根拠つき」で言い換える手順（作例つき）&lt;/a&gt;&lt;/li&gt;
&lt;li&gt;&lt;a href="#choice"&gt;選択肢問題で失点しないチェック&lt;/a&gt;&lt;/li&gt;
&lt;li&gt;&lt;a href="#writing"&gt;記述の書き方：根拠→言い換え→まとめ&lt;/a&gt;&lt;/li&gt;
&lt;li&gt;&lt;a href="#home"&gt;家庭学習の進め方（週の回し方）&lt;/a&gt;&lt;/li&gt;
&lt;li&gt;&lt;a href="#points"&gt;要点まとめ&lt;/a&gt;&lt;/li&gt;
&lt;li&gt;&lt;a href="#faq"&gt;よくある質問&lt;/a&gt;&lt;/li&gt;
&lt;/ul&gt;
&lt;h2 id="why"&gt;なぜ中学受験で詩を学ぶのか&lt;/h2&gt;
&lt;p&gt;詩は、説明文や物語文と比べて「書いてある情報が少ない」と感じやすい一方で、&lt;strong&gt;一つ一つのことばに意味が込められやすい&lt;/strong&gt;形式です。設問は「何が書いてあるか」よりも、&lt;strong&gt;表現が示す意味（気持ち・情景・変化）&lt;/strong&gt;を問う形になりやすくなります。&lt;/p&gt;
&lt;ul&gt;
&lt;li&gt;比喩や象徴が多く、&lt;strong&gt;ことばをそのまま取るとズレやすい&lt;/strong&gt;&lt;/li&gt;
&lt;li&gt;根拠となる行が短く、&lt;strong&gt;引用だけでは答えになりにくい&lt;/strong&gt;場面がある&lt;/li&gt;
&lt;li&gt;「なんとなく」で答えやすく、&lt;strong&gt;再現性が下がりやすい&lt;/strong&gt;&lt;/li&gt;
&lt;/ul&gt;
&lt;p&gt;逆に言えば、&lt;strong&gt;読む順番（手順）&lt;/strong&gt;を決めるだけで、得点が安定しやすい分野でもあります。&lt;/p&gt;
&lt;h2 id="schools"&gt;詩が出やすい学校・出題されやすい理由&lt;/h2&gt;
&lt;p&gt;詩の出題は学校によって差があり、毎年必ず出るとは限りません。ただ、傾向としては&lt;strong&gt;表現の読み取りや記述の精度&lt;/strong&gt;を見たい学校で、詩が出題されることがあります。&lt;/p&gt;
&lt;p&gt;詩が出題されるとき、学校側が見たいのは知識量というより、&lt;strong&gt;本文のことばを根拠に意味を組み立てられるか&lt;/strong&gt;という点になりやすいです。長文とは違う形で、読解の基本（根拠→解釈→まとめ）を確認できるためです。&lt;/p&gt;
&lt;ul&gt;
&lt;li&gt;比喩・象徴の読み取り（言い換えの精度）&lt;/li&gt;
&lt;li&gt;情景と心情のつながりを説明できるか&lt;/li&gt;
&lt;li&gt;題名や連（段落）ごとの変化を追えるか&lt;/li&gt;
&lt;/ul&gt;
&lt;p&gt;塾選びの観点では「詩の有無」だけで判断する必要はありませんが、志望校が&lt;strong&gt;記述・表現問題を重視する&lt;/strong&gt;タイプなら、詩で求められる力は他分野にもつながりやすいと言えます。&lt;/p&gt;
&lt;h2 id="patterns"&gt;詩の典型設問パターン&lt;/h2&gt;
&lt;p&gt;中学受験の詩では、次のタイプが出やすいです。先に「何を聞かれやすいか」を知っておくと、読み方の焦点が定まりやすくなります。&lt;/p&gt;
&lt;h3&gt;気持ち（心情）を答える&lt;/h3&gt;
&lt;ul&gt;
&lt;li&gt;話者（語り手）が今どう感じているか&lt;/li&gt;
&lt;li&gt;なぜその気持ちになるのか（根拠のことば）&lt;/li&gt;
&lt;li&gt;気持ちの変化（前半→後半、連ごと）&lt;/li&gt;
&lt;/ul&gt;
&lt;h3&gt;情景（場面・様子）を答える&lt;/h3&gt;
&lt;ul&gt;
&lt;li&gt;見えるもの／聞こえるもの／触れた感じ などの手がかり&lt;/li&gt;
&lt;li&gt;どんな雰囲気か（明るい／静か／重い など）&lt;/li&gt;
&lt;li&gt;情景が気持ちにどう影響しているか&lt;/li&gt;
&lt;/ul&gt;
&lt;h3&gt;表現技法（比喩・反復・対比など）を答える&lt;/h3&gt;
&lt;ul&gt;
&lt;li&gt;比喩（たとえ）や象徴が、何を伝えるための表現か&lt;/li&gt;
&lt;li&gt;反復（くり返し）や対比が、どんな強調になっているか&lt;/li&gt;
&lt;/ul&gt;
&lt;h3&gt;題名の意味を答える&lt;/h3&gt;
&lt;ul&gt;
&lt;li&gt;題名が指している中心のテーマ（何を一番言いたいか）&lt;/li&gt;
&lt;li&gt;題名と本文のことばのつながり&lt;/li&gt;
&lt;/ul&gt;
&lt;h3&gt;連（段落）ごとの変化を追う&lt;/h3&gt;
&lt;ul&gt;
&lt;li&gt;前半と後半で情景・気持ち・見方が変わっていないか&lt;/li&gt;
&lt;li&gt;変化のきっかけになったことば（転換）を探す&lt;/li&gt;
&lt;/ul&gt;
&lt;h2 id="read"&gt;詩を読む手順（情景→気持ち→表現）&lt;/h2&gt;
&lt;p&gt;詩は短いので、いきなり「答え」を探すより、&lt;strong&gt;読む順番&lt;/strong&gt;を固定すると安定しやすくなります。&lt;/p&gt;
&lt;h3&gt;① まず「情景」を拾う（何が見える？どんな音？）&lt;/h3&gt;
&lt;ul&gt;
&lt;li&gt;もの・場所・動き・音・光など、目に浮かぶ要素を拾う&lt;/li&gt;
&lt;li&gt;季節や時間帯が想像できる手がかりがあればメモする&lt;/li&gt;
&lt;/ul&gt;
&lt;h3&gt;② 次に「気持ち」を当てる（どう感じている？）&lt;/h3&gt;
&lt;ul&gt;
&lt;li&gt;気持ち語（うれしい、さびしい等）が出るときは強い根拠&lt;/li&gt;
&lt;li&gt;気持ち語がない場合は、情景や行動から推測する（ただし飛躍しない）&lt;/li&gt;
&lt;/ul&gt;
&lt;h3&gt;③ さいごに「表現」を確認する（比喩・象徴はどこ？）&lt;/h3&gt;
&lt;ul&gt;
&lt;li&gt;比喩（〜のようだ等）は「そのまま」では答えにしにくいことがある&lt;/li&gt;
&lt;li&gt;象徴（特定の物が意味を持つ）は、本文の他の行とつなげて解釈する&lt;/li&gt;
&lt;/ul&gt;
&lt;div class="rounded" style="background-color: #fff8e1; padding: 12px; border: 1px solid #f0d48a; margin: 16px 0;"&gt;
&lt;p style="margin: 0;"&gt;&lt;strong&gt;ポイント：&lt;/strong&gt;詩の「言い換え」は、本文すべてをやるものではありません。&lt;strong&gt;比喩・象徴の箇所&lt;/strong&gt;だけ、根拠を添えて丁寧に行うのが現実的です。&lt;/p&gt;
&lt;/div&gt;
&lt;h2 id="paraphrase"&gt;比喩・象徴を「根拠つき」で言い換える手順（作例つき）&lt;/h2&gt;
&lt;h3&gt;基本ルール：言い換えは「根拠のことば」とセットにする&lt;/h3&gt;
&lt;p&gt;比喩や象徴は、ことばのまま書くと意味があいまいになりやすく、採点者が「分かっているか」を判定しづらいことがあります。言い換えるときは、次の順で進めるとズレにくくなります。&lt;/p&gt;
&lt;ol&gt;
&lt;li&gt;&lt;strong&gt;比喩・象徴の箇所&lt;/strong&gt;に印をつける&lt;/li&gt;
&lt;li&gt;その前後で、意味を補う&lt;strong&gt;根拠のことば&lt;/strong&gt;を拾う（感情語・行動・情景など）&lt;/li&gt;
&lt;li&gt;根拠に沿って、&lt;strong&gt;一般的な表現&lt;/strong&gt;に言い換える（言い過ぎない）&lt;/li&gt;
&lt;/ol&gt;
&lt;h3&gt;作例①：比喩を一般的な言葉にする&lt;/h3&gt;
&lt;div class="rounded" style="background-color: #f9f9f9; padding: 12px; border: 1px solid #ddd; margin: 12px 0;"&gt;
&lt;p style="margin: 0 0 8px 0;"&gt;&lt;strong&gt;作例（イメージ用の短い例）：&lt;/strong&gt;&lt;br /&gt;
「胸がドーンと鳴った」&lt;/p&gt;
&lt;p style="margin: 0;"&gt;&lt;strong&gt;言い換え例：&lt;/strong&gt;「とても驚いた」「衝撃を受けた」&lt;/p&gt;
&lt;/div&gt;
&lt;p&gt;比喩は、&lt;strong&gt;気持ちや状態が伝わるストレートな言葉&lt;/strong&gt;に置き換えると、答案が読みやすくなります。&lt;/p&gt;
&lt;h3&gt;作例②：象徴は「本文の他の行」とつなげて解釈する&lt;/h3&gt;
&lt;div class="rounded" style="background-color: #f9f9f9; padding: 12px; border: 1px solid #ddd; margin: 12px 0;"&gt;
&lt;p style="margin: 0 0 8px 0;"&gt;&lt;strong&gt;作例（イメージ用の短い例）：&lt;/strong&gt;&lt;br /&gt;
「窓の外の光」&lt;/p&gt;
&lt;p style="margin: 0;"&gt;&lt;strong&gt;考え方：&lt;/strong&gt;光＝希望、と決めつけるのではなく、本文の他の行（暗い・重い・前向き等の手がかり）と合わせて、&lt;br /&gt;
「先が明るくなりそうだと感じている」「気持ちが少し前向きになっている」など、&lt;strong&gt;根拠に沿った表現&lt;/strong&gt;にまとめます。&lt;/p&gt;
&lt;/div&gt;
&lt;h3&gt;やりすぎ注意：言い換えは「広げすぎない」&lt;/h3&gt;
&lt;ul&gt;
&lt;li&gt;本文にない価値判断（立派だ、正しい等）を足さない&lt;/li&gt;
&lt;li&gt;根拠が弱いのに強い断定（必ず、絶対）をしない&lt;/li&gt;
&lt;li&gt;説明しすぎて長くなり、要素がぼけるのを避ける&lt;/li&gt;
&lt;/ul&gt;
&lt;p&gt;&lt;!-- CTA（元ページのCTAを継承） --&gt;&lt;/p&gt;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&lt;h2 id="choice"&gt;選択肢問題で失点しないチェック&lt;/h2&gt;
&lt;p&gt;詩の選択肢は「雰囲気でそれっぽい」ものが紛れやすいので、次の3点で機械的にチェックすると安定しやすくなります。&lt;/p&gt;
&lt;h3&gt;① 言い過ぎ（強すぎる断定）を疑う&lt;/h3&gt;
&lt;ul&gt;
&lt;li&gt;「必ず」「完全に」「一切」など、強い語が入っていないか&lt;/li&gt;
&lt;li&gt;本文にそこまで書いていないなら、言い過ぎの可能性がある&lt;/li&gt;
&lt;/ul&gt;
&lt;h3&gt;② 飛躍（根拠のない追加）を疑う&lt;/h3&gt;
&lt;ul&gt;
&lt;li&gt;本文にない背景事情（家庭環境、性格決めつけ等）を勝手に足していないか&lt;/li&gt;
&lt;li&gt;象徴の解釈が「よくある意味」に寄りすぎていないか&lt;/li&gt;
&lt;/ul&gt;
&lt;h3&gt;③ 根拠不足（本文のどこで言える？）を確認する&lt;/h3&gt;
&lt;ul&gt;
&lt;li&gt;選んだ理由を、本文のことば（行）で説明できるか&lt;/li&gt;
&lt;li&gt;説明できないなら、別の選択肢の可能性がある&lt;/li&gt;
&lt;/ul&gt;
&lt;div class="rounded" style="background-color: #f3f7ff; padding: 12px; border: 1px solid #c7d8ff; margin: 16px 0;"&gt;
&lt;p style="margin: 0;"&gt;&lt;strong&gt;チェックの順番：&lt;/strong&gt;（1）言い過ぎ →（2）飛躍 →（3）根拠不足。&lt;br /&gt;
迷ったときは、強い断定が入っている選択肢から落としていくと整理しやすいです。&lt;/p&gt;
&lt;/div&gt;
&lt;h2 id="writing"&gt;記述の書き方：根拠→言い換え→まとめ&lt;/h2&gt;
&lt;p&gt;詩の記述は、短い本文から答えを作るので、型があると崩れにくいです。おすすめは次の並べ方です。&lt;/p&gt;
&lt;h3&gt;型：根拠（本文のことば）→言い換え→まとめ&lt;/h3&gt;
&lt;ul&gt;
&lt;li&gt;&lt;strong&gt;根拠：&lt;/strong&gt;本文のどのことば（行）から言えるか&lt;/li&gt;
&lt;li&gt;&lt;strong&gt;言い換え：&lt;/strong&gt;比喩・象徴なら一般的な表現に整える&lt;/li&gt;
&lt;li&gt;&lt;strong&gt;まとめ：&lt;/strong&gt;設問の聞かれ方（気持ち／情景／理由）に合わせて一文にする&lt;/li&gt;
&lt;/ul&gt;
&lt;h3&gt;短い例（イメージ）&lt;/h3&gt;
&lt;div class="rounded" style="background-color: #f9f9f9; padding: 12px; border: 1px solid #ddd; margin: 12px 0;"&gt;
&lt;p style="margin: 0 0 8px 0;"&gt;&lt;strong&gt;設問例（イメージ）：&lt;/strong&gt;話者の気持ちを説明しなさい。&lt;/p&gt;
&lt;p style="margin: 0 0 8px 0;"&gt;&lt;strong&gt;答案の作り方：&lt;/strong&gt;&lt;/p&gt;
&lt;ul style="margin: 0;"&gt;
&lt;li&gt;&lt;strong&gt;根拠：&lt;/strong&gt;「胸がドーンと鳴った」&lt;/li&gt;
&lt;li&gt;&lt;strong&gt;言い換え：&lt;/strong&gt;「驚き／衝撃」&lt;/li&gt;
&lt;li&gt;&lt;strong&gt;まとめ：&lt;/strong&gt;「突然の出来事に驚き、心が強く揺れた気持ち。」&lt;/li&gt;
&lt;/ul&gt;
&lt;/div&gt;
&lt;h3&gt;よくある失点：言い換えで要素が落ちる&lt;/h3&gt;
&lt;ul&gt;
&lt;li&gt;言い換えに意識が向きすぎて、根拠の要素が抜ける&lt;/li&gt;
&lt;li&gt;ことばをきれいにしようとして、本文とズレる&lt;/li&gt;
&lt;/ul&gt;
&lt;p&gt;国語が苦手なお子さまほど、まずは&lt;strong&gt;本文から要素を拾う（根拠を立てる）&lt;/strong&gt;ことを優先して、言い換えは比喩・象徴の箇所に絞るほうが進めやすいです。&lt;/p&gt;
&lt;h2 id="home"&gt;家庭学習の進め方（週の回し方）&lt;/h2&gt;
&lt;p&gt;詩は「まとめノート」だけで上達しにくいので、&lt;strong&gt;短い回数を繰り返す&lt;/strong&gt;ほうが向いています。やり過ぎると嫌いになりやすいので、量は控えめで構いません。&lt;/p&gt;
&lt;h3&gt;週の回し方（例）&lt;/h3&gt;
&lt;ul&gt;
&lt;li&gt;&lt;strong&gt;週1回：&lt;/strong&gt;詩を1題（選択肢＋記述があれば1問）&lt;/li&gt;
&lt;li&gt;&lt;strong&gt;翌日：&lt;/strong&gt;解説を見ながら「根拠の行に線」→「比喩・象徴だけ言い換え」&lt;/li&gt;
&lt;li&gt;&lt;strong&gt;週末：&lt;/strong&gt;同じ題をもう一度。今度は「チェック（言い過ぎ/飛躍/根拠）」を意識して解く&lt;/li&gt;
&lt;/ul&gt;
&lt;h3&gt;復習の観点（ここだけ見直す）&lt;/h3&gt;
&lt;ul&gt;
&lt;li&gt;情景を拾えているか（名詞・動き・音・光）&lt;/li&gt;
&lt;li&gt;気持ちが「本文根拠」によっているか（飛躍していないか）&lt;/li&gt;
&lt;li&gt;比喩・象徴の言い換えが、強すぎないか（言い過ぎになっていないか）&lt;/li&gt;
&lt;/ul&gt;
&lt;h3&gt;やり過ぎを避ける注意&lt;/h3&gt;
&lt;ul&gt;
&lt;li&gt;詩ばかり増やすより、国語全体（説明文・物語文）の読解の型を崩さない&lt;/li&gt;
&lt;li&gt;「感じたこと」を自由に書く練習に寄りすぎない（受験では根拠が大事）&lt;/li&gt;
&lt;li&gt;1題に時間をかけすぎない（短く回す）&lt;/li&gt;
&lt;/ul&gt;
&lt;h2 id="points"&gt;要点まとめ&lt;/h2&gt;
&lt;ul&gt;
&lt;li&gt;詩は短いぶん、&lt;strong&gt;情景→気持ち→表現&lt;/strong&gt;の順で読むと迷いにくい&lt;/li&gt;
&lt;li&gt;言い換えは全部ではなく、&lt;strong&gt;比喩・象徴の箇所&lt;/strong&gt;を根拠つきで行う&lt;/li&gt;
&lt;li&gt;選択肢は&lt;strong&gt;言い過ぎ／飛躍／根拠不足&lt;/strong&gt;の3点でチェックする&lt;/li&gt;
&lt;li&gt;記述は&lt;strong&gt;根拠→言い換え→まとめ&lt;/strong&gt;の型で短く作る&lt;/li&gt;
&lt;li&gt;家庭学習は短く回し、復習は「根拠」と「言い換えの強さ」を見直す&lt;/li&gt;
&lt;/ul&gt;
&lt;h2 id="faq"&gt;よくある質問&lt;/h2&gt;
&lt;h3&gt;詩は毎年対策したほうがいいですか？&lt;/h3&gt;
&lt;p&gt;志望校の出題傾向によって優先度は変わります。毎年必ず出る学校もあれば、出ない年もあります。まずは過去問や学校別の傾向を確認しつつ、詩に割く時間は「国語全体のバランス」を崩さない範囲で調整すると進めやすいです。&lt;/p&gt;
&lt;h3&gt;気持ち問題がいつも「それっぽい答え」になります&lt;/h3&gt;
&lt;p&gt;「それっぽさ」が出るときは、根拠が弱いことが多いです。情景（見えるもの・動き・音）を先に拾い、その情景が気持ちにどうつながるかを、本文のことばで説明できる形にするとズレにくくなります。&lt;/p&gt;
&lt;h3&gt;比喩や象徴は、どう言い換えればいいですか？&lt;/h3&gt;
&lt;p&gt;よくある意味に決めつけず、本文の他の行（気持ち語・状況・変化）とつなげて言い換えるのが安全です。「言い換え」そのものよりも、&lt;strong&gt;根拠のことばを拾う&lt;/strong&gt;ことを先に意識してみてください。&lt;/p&gt;
&lt;h3&gt;詩の記述が短く書けません&lt;/h3&gt;
&lt;p&gt;まずは「根拠→言い換え→まとめ」の型で、要素を3点に絞って一文にしてみてください。説明を盛りすぎると、かえってポイントがぼけやすくなります。&lt;/p&gt;
&lt;div class="alert alert-primary p-3 mt-4" role="alert"&gt;
&lt;p class="mb-2"&gt;&lt;strong&gt;詩の読解を感覚に頼り続ける限り、合格点は永遠に掴めません。&lt;/strong&gt;&lt;/p&gt;
&lt;p class="mb-1"&gt;独自の解釈が固定化されると、記述問題で大幅な減点を食らい続け、最終的な合計点に跳ね返る致命的な差となります。&lt;/p&gt;
&lt;p class="mb-3"&gt;その根本的な敗因は、解答を導くための判断軸の未固定にあります。&lt;/p&gt;
&lt;div class="d-grid gap-2"&gt;&lt;a class="btn btn-primary btn-lg" href="https://dokkai-labo.tokyo/reading-lesson/"&gt;合格力を鍛える個別指導の詳細を見る&lt;/a&gt;&lt;br /&gt;
&lt;a class="btn btn-outline-primary btn-lg" href="https://dokkai-labo.tokyo/policy/"&gt;読解ラボの指導方針を確認する&lt;/a&gt;&lt;/div&gt;
&lt;hr class="my-3" /&gt;
&lt;div class="d-flex flex-column gap-1"&gt;&lt;a href="https://dokkai-labo.tokyo/contact/"&gt;体験授業・入塾相談のお申し込み&lt;/a&gt;&lt;br /&gt;
&lt;a href="https://dokkai-labo.tokyo/blog/"&gt;中学受験国語の攻略コラム一覧&lt;/a&gt;&lt;br /&gt;
&lt;a href="https://dokkai-labo.tokyo/profile/"&gt;代表講師プロフィール&lt;/a&gt;&lt;br /&gt;
&lt;a href="https://dokkai-labo.tokyo/access/"&gt;教室へのアクセス&lt;/a&gt;&lt;/div&gt;
&lt;/div&gt;
&lt;section class="veu_cta" id="veu_cta-20526"&gt;&lt;h1 class="cta_title"&gt;講座案内：【オンライン】小６得点力養成講座【集団授業(２～７月)】&lt;/h1&gt;&lt;div class="cta_body"&gt;&lt;div class="cta_body_image cta_body_image_right"&gt;&lt;a href="https://dokkai-labo.tokyo/onlinetokuten/" target="_blank"&gt;&lt;/a&gt;&lt;/div&gt;&lt;div class="cta_body_txt image_exist"&gt;半年間で読解問題の得点力向上を目指す講座です。各回ともテーマに基づいて
&lt;br /&gt;大問４題を取り扱います。受講結果と復習用動画も完備しています。
&lt;br /&gt;教室で受ける授業さながらの授業を得点力養成講座オンラインでも再現しております。&lt;/div&gt;&lt;div class="cta_body_link"&gt;&lt;a href="https://dokkai-labo.tokyo/onlinetokuten/" class="btn btn-primary btn-block btn-lg" target="_blank"&gt;講座案内：【オンライン】小６得点力養成講座【集団授業(２～７月)】&lt;/a&gt;&lt;/div&gt;&lt;/div&gt;&lt;!--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</si>
  <si>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https://juku-escot.com/kouza/j2-english/
【検出された不自然ワード】
- 型
- 固定
- 手順
- 立て直
- 最短
- 設計
- 整え
【本文】
------
&lt;p&gt;&lt;!-- =============================== 導入ブロック（H1直下に差し替え） =============================== --&gt;&lt;/p&gt;
&lt;div class="rounded" style="background-color: whitesmoke; padding: 14px; margin-bottom: 18px;"&gt;
&lt;p style="margin-bottom: 0;"&gt;中高一貫の英語は、進度が速いだけでなく、&lt;span style="color: #0000ff;"&gt;教科書（Progress／New Treasure／Birdland など）の分量が多い&lt;/span&gt;・&lt;span style="color: #0000ff;"&gt;小テストや提出物が細かい&lt;/span&gt;といった事情が重なり、「授業は進むのに理解が追いつかない」「テスト前だけ頑張っても点が安定しない」という悩みが起こりがちです。背景には、文法の前提（助動詞・不定詞など）が抜けたまま進む／覚え方が自己流で定着しない／読めても&lt;span style="color: #ff0000;"&gt;解ける形に整理できていない&lt;/span&gt;といった原因がよくあります。エスコットでは、教材と範囲を確認したうえで、授業内で「弱点の特定→解き方の型づくり→演習→その場で修正→宿題設計」まで行い、学校のペースに合わせて立て直します。まずは今の教材・テスト範囲から、どこを直せば点が戻るかを一緒に整理していきましょう。&lt;/p&gt;
&lt;/div&gt;
&lt;p&gt;&lt;!-- =============================== こんなお悩み、ありませんか =============================== --&gt;&lt;/p&gt;
&lt;h2&gt;こんなお悩み、ありませんか&lt;/h2&gt;
&lt;ul&gt;
&lt;li&gt;中高一貫の英語、進みが速くて「分かったつもり」のまま単元が終わる&lt;/li&gt;
&lt;li&gt;Progress／New Treasure／Birdland の量が多く、単語・本文・文法が回りきらない&lt;/li&gt;
&lt;li&gt;小テストや提出物に追われ、テスト勉強が後手に回る&lt;/li&gt;
&lt;li&gt;文法は覚えたはずなのに、並べ替え・英作文・長文で点にならない&lt;/li&gt;
&lt;li&gt;定期試験の範囲が広く、直前に「何からやるべきか」迷う&lt;/li&gt;
&lt;li&gt;英検など資格対策も気になるが、学校学習との両立が難しい&lt;/li&gt;
&lt;li&gt;質問したいところがあるのに、授業では聞きづらく置いていかれる&lt;/li&gt;
&lt;/ul&gt;
&lt;p&gt;&lt;!-- =============================== つまずきの典型パターン =============================== --&gt;&lt;/p&gt;
&lt;h2&gt;つまずきの典型パターン&lt;/h2&gt;
&lt;h3&gt;1）知識不足（前提が抜けている）&lt;/h3&gt;
&lt;ul&gt;
&lt;li&gt;助動詞・不定詞・動名詞・現在完了形など、後の単元に効く基礎が曖昧なまま進む&lt;/li&gt;
&lt;li&gt;単語は見たことがあるが、意味・品詞・使い方が結びついていない&lt;/li&gt;
&lt;/ul&gt;
&lt;h3&gt;2）手順が不安定（「解き方の型」がない）&lt;/h3&gt;
&lt;ul&gt;
&lt;li&gt;並べ替えや空所補充で、根拠（文型・修飾・時制）を言語化できない&lt;/li&gt;
&lt;li&gt;英文を読めても、設問処理（根拠探し・言い換え）で落とす&lt;/li&gt;
&lt;/ul&gt;
&lt;h3&gt;3）運用不足（演習と修正が足りない）&lt;/h3&gt;
&lt;ul&gt;
&lt;li&gt;理解はしているが、演習量が不足して「テストの得点」まで届かない&lt;/li&gt;
&lt;li&gt;間違い直しが浅く、次に同じミスを繰り返す&lt;/li&gt;
&lt;/ul&gt;
&lt;p&gt;&lt;!-- =============================== エスコットがやること =============================== --&gt;&lt;/p&gt;
&lt;h2&gt;エスコットがやること&lt;/h2&gt;
&lt;div class="rounded" style="background-color: whitesmoke; padding: 12px; margin-bottom: 14px;"&gt;&lt;strong&gt;学校差が出やすい領域だからこそ、まず「教材・範囲・提出物・試験日程」を確認し、今の優先順位を整理します。&lt;/strong&gt;&lt;/div&gt;
&lt;h3&gt;① 診断：どこで失点しているかを特定&lt;/h3&gt;
&lt;ul&gt;
&lt;li&gt;教科書・ワーク・小テスト・定期試験の形式を確認&lt;/li&gt;
&lt;li&gt;文法／語彙／読解／英作文のうち、失点源を切り分け&lt;/li&gt;
&lt;/ul&gt;
&lt;h3&gt;② 設計：学校の進度に合わせた「やる順番」を作る&lt;/h3&gt;
&lt;ul&gt;
&lt;li&gt;テストまでに必要な範囲を「必須／余裕があれば」に仕分け&lt;/li&gt;
&lt;li&gt;宿題・提出物が重い週も想定して、無理のない計画に調整&lt;/li&gt;
&lt;/ul&gt;
&lt;h3&gt;③ 演習：授業内で“解ける形”に落とす&lt;/h3&gt;
&lt;ul&gt;
&lt;li&gt;単元ごとに、典型問題の解き方（型）を確認して演習&lt;/li&gt;
&lt;li&gt;「なぜその答えになるか」を言葉にして、再現できる形に&lt;/li&gt;
&lt;/ul&gt;
&lt;h3&gt;④ 修正：その場でつまずきを直し、ミスの原因を固定化しない&lt;/h3&gt;
&lt;ul&gt;
&lt;li&gt;誤答の原因を「知識／手順／読み違い」に分類して修正&lt;/li&gt;
&lt;li&gt;必要なら、前提単元へ戻って穴を埋め直す&lt;/li&gt;
&lt;/ul&gt;
&lt;h3&gt;⑤ 定着：家庭学習が回るように宿題を“設計”する&lt;/h3&gt;
&lt;ul&gt;
&lt;li&gt;量ではなく、狙い（何を安定させるか）を明確にした宿題&lt;/li&gt;
&lt;li&gt;次回、確認テストや再演習で「できる」を固める&lt;/li&gt;
&lt;/ul&gt;
&lt;p&gt;&lt;!-- =============================== 完全１対１の個別指導（既存装飾を活かして配置） =============================== --&gt;&lt;/p&gt;
&lt;h2&gt;完全１対１の個別指導&lt;/h2&gt;
&lt;p&gt;当塾では、一人ひとりのお子さまに寄り添い、個別に最適化された授業を提供しています。お子さまの&lt;span style="color: #0000ff;"&gt;個性&lt;/span&gt;や&lt;span style="color: #0000ff;"&gt;学習スタイル&lt;/span&gt;を深く理解し、その&lt;strong&gt;可能性を最大限に引き出す&lt;/strong&gt;ために、講師がサポートいたします。&lt;/p&gt;
&lt;p&gt;一人ひとりの目標に合わせた指導内容を組み立て、自信を持って学習に取り組めるようサポートいたします。&lt;/p&gt;
&lt;p&gt;また、個別授業ならではのメリットとして、&lt;span style="color: #ff0000;"&gt;質問しやすい環境&lt;/span&gt;が整っています。疑問点や理解しきれない部分を、恐れることなく尋ねることができます。&lt;/p&gt;
&lt;p&gt;&lt;!-- =============================== 授業の進め方（モデル） =============================== --&gt;&lt;/p&gt;
&lt;h2&gt;授業の進め方&lt;/h2&gt;
&lt;h3&gt;初回〜4回のモデル（状況により調整します）&lt;/h3&gt;
&lt;div class="rounded" style="background-color: whitesmoke; padding: 12px;"&gt;
&lt;ul style="margin-bottom: 0;"&gt;
&lt;li&gt;&lt;strong&gt;初回：&lt;/strong&gt;教材・範囲確認／つまずき診断／今月の優先順位を決定（必要なら前提単元に戻る）&lt;/li&gt;
&lt;li&gt;&lt;strong&gt;2回目：&lt;/strong&gt;単元の要点整理→典型問題で「解き方の型」づくり→宿題設計&lt;/li&gt;
&lt;li&gt;&lt;strong&gt;3回目：&lt;/strong&gt;演習量を増やして安定化／誤答分析→原因別に修正（知識・手順・運用）&lt;/li&gt;
&lt;li&gt;&lt;strong&gt;4回目：&lt;/strong&gt;テスト形式に寄せた演習（空所・並べ替え・英作文等）／弱点だけを再圧縮&lt;/li&gt;
&lt;/ul&gt;
&lt;/div&gt;
&lt;p style="margin-top: 10px;"&gt;定期試験前は、学校の試験範囲に合わせて「範囲の網羅」だけで終わらないよう、&lt;span style="color: #ff0000;"&gt;&lt;strong&gt;失点しやすい設問形式を重点的に&lt;/strong&gt;&lt;/span&gt;仕上げます。&lt;/p&gt;
&lt;p&gt;&lt;!-- =============================== 対応範囲・コース案内（既存情報を整理） =============================== --&gt;&lt;/p&gt;
&lt;h2&gt;対応範囲・コース案内&lt;/h2&gt;
&lt;h3&gt;中学校２年生の英語対策&lt;/h3&gt;
&lt;p&gt;日常会話レベルの英文を構成するのに必要な文法を学習します。これ以降英語を学習するにあたり、必要となる基本的な概念(&lt;span style="color: #ff6600;"&gt;助動詞&lt;/span&gt;、&lt;span style="color: #ff6600;"&gt;不定詞&lt;/span&gt;など)を網羅的に学習をする必要があります。&lt;/p&gt;
&lt;p&gt;また、英検３級取得に必要な英単語の学習を進める必要があります。&lt;/p&gt;
&lt;div class="rounded" style="background-color: whitesmoke; padding: 10px;"&gt;単元：助動詞、 There is 構文、接続詞、比較、不定詞、動名詞、現在完了形、受動態&lt;/div&gt;
&lt;h3&gt;中高一貫校の英語対策（教科書別）&lt;/h3&gt;
&lt;p&gt;当塾では、中高一貫校で採用されている３つの英語教科書の対策を行っております。詳細は各リンク先をご覧ください。&lt;/p&gt;
&lt;div class="rounded" style="background-color: whitesmoke; padding: 10px;"&gt;
&lt;div class="card-deck"&gt;
&lt;div class="card"&gt;
&lt;div class="card-body"&gt;
&lt;h4&gt;&lt;strong&gt;プログレス対策&lt;/strong&gt;&lt;/h4&gt;
&lt;p&gt;英文と語彙量が検定教科書と比較してかなり多くなっています。日常生活に基づいた実践的な英文がメインとなっています。検定教科書よりも難易度が高く、主に日常生活や実社会で必要な実践的な英語力を養う目的で作成されています。&lt;/p&gt;
&lt;p&gt;&lt;a class="btn btn-danger" style="color: #ffffff;" href="https://juku-escot.com/progress/"&gt;プログレス対策&lt;/a&gt;&lt;/p&gt;
&lt;/div&gt;
&lt;/div&gt;
&lt;div class="card"&gt;
&lt;div class="card-body"&gt;
&lt;h4 class="card-title"&gt;&lt;strong&gt;ニュートレジャー対策&lt;/strong&gt;&lt;/h4&gt;
&lt;p&gt;ニュートレジャーは、検定教科書に比べて英文の絶対量や単語量が多く、単語量は検定教科書に比べて約３倍となっています。英語への興味を持たせるようなテーマが多く採用されています。&lt;/p&gt;
&lt;p&gt;&lt;span style="color: #ffffff;"&gt;&lt;a class="btn btn-danger" style="color: #ffffff;" href="https://juku-escot.com/newtreasure/"&gt;ニュートレジャー対策&lt;/a&gt;&lt;/span&gt;&lt;/p&gt;
&lt;/div&gt;
&lt;/div&gt;
&lt;div class="card"&gt;
&lt;div class="card-body"&gt;
&lt;h4 class="card-title"&gt;&lt;strong&gt;バードランド対策&lt;/strong&gt;&lt;/h4&gt;
&lt;p&gt;&lt;span class="university"&gt;中高一貫校の一部で採用されている難易度の高い英語教科書で、グローバル化時代に&lt;/span&gt;&lt;span class="university"&gt;活用できる英語力を養うことを目的に作成されています。&lt;/span&gt;&lt;/p&gt;
&lt;/div&gt;
&lt;p&gt;&amp;nbsp;&lt;/p&gt;
&lt;div class="card-body"&gt;&lt;span style="color: #ffffff;"&gt;&lt;a class="btn btn-danger" style="color: #ffffff;" href="https://juku-escot.com/birdland/"&gt;バードランド対策&lt;/a&gt;&lt;/span&gt;&lt;/div&gt;
&lt;/div&gt;
&lt;/div&gt;
&lt;/div&gt;
&lt;p&gt;&amp;nbsp;&lt;/p&gt;
&lt;p&gt;さらに、当塾では中２の生徒さんに向けて２つのコースを設けております。コースの中でも１人１人に合わせて授業を進めてまいります。&lt;br /&gt;
また、当塾で開講中の講義をオンラインでも受講可能です。オンライン受講については&lt;br /&gt;
&lt;a href="https://juku-escot.com/online/" target="_blank" rel="noopener"&gt;中高一貫校向けオンライン個別指導のご案内&lt;/a&gt;&lt;br /&gt;
をご覧ください。&lt;/p&gt;
&lt;h3&gt;先取りコース&lt;/h3&gt;
&lt;p&gt;学校の英語授業に先駆けて、より高度な知識とスキルを身につけることができる先取りコース。&lt;br /&gt;
中学英語を修了した後は、大学受験に向けた授業に焦点を当てます。文法、精読、長文のスキルを、あなたの希望に合わせてカスタマイズ&lt;span style="color: #ff0000;"&gt;&lt;span style="color: #000000;"&gt;。&lt;/span&gt;確かな基礎から着実に築き上げ、英語力を飛躍的に向上させます。&lt;/span&gt;&lt;/p&gt;
&lt;p&gt;一人ひとりの個性に合わせ、丁寧なカリキュラムと講師が、あなたの成長をサポートします。わからないことは恥ずかしくありません。自由に質問し、理解を深めるための時間を惜しむことなく提供します。&lt;/p&gt;
&lt;p&gt;自信を持って英語に挑戦できるよう、実践的な教材や学習環境を整えます。コミュニケーション能力を磨き、国際的な視野を持つためのサポートも充実しています。&lt;/p&gt;
&lt;h3&gt;フォローアップコース&lt;/h3&gt;
&lt;p&gt;学校の授業進度を見逃さず、&lt;span style="color: #0000ff;"&gt;試験日程に合わせた学習カリキュラムをカスタマイズ。&lt;/span&gt;あなたの成績向上と学習効率の向上を追求します。&lt;/p&gt;
&lt;p&gt;小テスト対策から宿題・ワークのフォローアップまで、幅広いサポートを提供いたします。お気軽にご相談ください。成長に向けて最適な対策をご提案いたします。&lt;/p&gt;
&lt;p&gt;フォローアップコースでは、一人ひとりの学習ニーズに細やかに対応。理解できない箇所を丁寧に解説し、充実した学習環境で着実にスキルアップできるようバックアップいたします。&lt;/p&gt;
&lt;h3 class="timelineMessage__message"&gt;二週間完結・定期試験対策ゼミ&lt;/h3&gt;
&lt;p&gt;限られた時間でも確実に成果を出すため、単発的な数回の授業で集中的に対策を行います。&lt;/p&gt;
&lt;p&gt;定期試験の範囲を一通り網羅すると同時に、試験までの時間が少ない場合でも、最大限に得点を引き出せるようサポートします。&lt;/p&gt;
&lt;p&gt;個々の学習ペースに合わせて、カスタムカリキュラムを提供。&lt;span style="color: #ff0000;"&gt;苦手な分野を的確に克服し、強化するための学習プランを立てます。&lt;/span&gt;&lt;/p&gt;
&lt;p&gt;また、英語力の向上だけでなく、&lt;strong&gt;英語資格試験の対策&lt;/strong&gt;も可能です。&lt;/p&gt;
&lt;p&gt;&amp;nbsp;&lt;/p&gt;
&lt;div&gt;
&lt;div class="card-deck"&gt;
&lt;div class="card"&gt;
&lt;div class="card-body"&gt;
&lt;h5&gt;&lt;strong&gt;効率よく英単語を覚えるためのコツ&lt;/strong&gt;&lt;/h5&gt;
&lt;h5&gt;&lt;a class="btn btn-danger" style="color: #ffffff;" href="https://juku-escot.com/column/eitango/"&gt;詳細&lt;/a&gt;&lt;/h5&gt;
&lt;/div&gt;
&lt;/div&gt;
&lt;div class="card"&gt;
&lt;div class="card-body"&gt;
&lt;h5&gt;&lt;strong&gt;効率のいい英検対策&lt;/strong&gt;&lt;/h5&gt;
&lt;h4&gt;&lt;span style="color: #ffffff;"&gt;&lt;a class="btn btn-danger" style="color: #ffffff;" href="https://juku-escot.com/column/eiken/"&gt;詳細&lt;/a&gt;&lt;/span&gt;&lt;/h4&gt;
&lt;/div&gt;
&lt;/div&gt;
&lt;div class="card"&gt;
&lt;div class="card-body"&gt;
&lt;h5&gt;&lt;strong&gt;中学生でも英検準2級に合格出来る方法&lt;/strong&gt;&lt;/h5&gt;
&lt;p&gt;&lt;span style="color: #ffffff;"&gt;&lt;a class="btn btn-danger" style="color: #ffffff;" href="https://juku-escot.com/column/junnikyuu/"&gt;詳細&lt;/a&gt;&lt;/span&gt;&lt;/p&gt;
&lt;/div&gt;
&lt;/div&gt;
&lt;/div&gt;
&lt;/div&gt;
&lt;p&gt;&lt;!-- =============================== 受講までの流れ（既存装飾を活かして配置） =============================== --&gt;&lt;/p&gt;
&lt;h2&gt;受講までの流れ&lt;/h2&gt;
&lt;style&gt;
  .bg-pink {background-color: #ffc0cb !important;}&lt;br /&gt;&lt;/style&gt;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&lt;p&gt;&lt;!-- =============================== FAQ =============================== --&gt;&lt;/p&gt;
&lt;h2&gt;FAQ&lt;/h2&gt;
&lt;div id="faq-escot" class="accordion"&gt;
&lt;div class="accordion-item"&gt;
&lt;h3 id="faq1-h" class="accordion-header"&gt;&lt;button class="accordion-button" type="button" data-bs-toggle="collapse" data-bs-target="#faq1" aria-expanded="true" aria-controls="faq1"&gt;&lt;br /&gt;
中高一貫校は学校ごとに進度が違いますが、対応できますか？&lt;br /&gt;
&lt;/button&gt;&lt;/h3&gt;
&lt;div id="faq1" class="accordion-collapse collapse show" aria-labelledby="faq1-h" data-bs-parent="#faq-escot"&gt;
&lt;div class="accordion-body"&gt;はい。まず教材（教科書・ワーク）と、試験範囲・提出物・小テストの運用を確認します。学校差が出る部分は「傾向」として整理し、今のクラス・今の単元で必要な優先順位から設計します。&lt;/div&gt;
&lt;/div&gt;
&lt;/div&gt;
&lt;div class="accordion-item"&gt;
&lt;h3 id="faq2-h" class="accordion-header"&gt;&lt;button class="accordion-button collapsed" type="button" data-bs-toggle="collapse" data-bs-target="#faq2" aria-expanded="false" aria-controls="faq2"&gt;&lt;br /&gt;
Progress／New Treasure／Birdland のどれか分からなくても相談できますか？&lt;br /&gt;
&lt;/button&gt;&lt;/h3&gt;
&lt;div id="faq2" class="accordion-collapse collapse" aria-labelledby="faq2-h" data-bs-parent="#faq-escot"&gt;
&lt;div class="accordion-body"&gt;可能です。お手元の教科書や配布プリントの情報（表紙の写真でも構いません）をもとに確認します。教材が分かれば、本文量・語彙量・課題量に合わせて進め方を決めやすくなります。&lt;/div&gt;
&lt;/div&gt;
&lt;/div&gt;
&lt;div class="accordion-item"&gt;
&lt;h3 id="faq3-h" class="accordion-header"&gt;&lt;button class="accordion-button collapsed" type="button" data-bs-toggle="collapse" data-bs-target="#faq3" aria-expanded="false" aria-controls="faq3"&gt;&lt;br /&gt;
定期試験前だけ、短期集中でお願いできますか？&lt;br /&gt;
&lt;/button&gt;&lt;/h3&gt;
&lt;div id="faq3" class="accordion-collapse collapse" aria-labelledby="faq3-h" data-bs-parent="#faq-escot"&gt;
&lt;div class="accordion-body"&gt;「二週間完結・定期試験対策ゼミ」で、単発的な数回の授業で集中的に対策します。範囲の網羅に加えて、空所・並べ替え・英作文など失点しやすい形式を優先して仕上げます。&lt;/div&gt;
&lt;/div&gt;
&lt;/div&gt;
&lt;div class="accordion-item"&gt;
&lt;h3 id="faq4-h" class="accordion-header"&gt;&lt;button class="accordion-button collapsed" type="button" data-bs-toggle="collapse" data-bs-target="#faq4" aria-expanded="false" aria-controls="faq4"&gt;&lt;br /&gt;
提出物（ワーク・課題）も見てもらえますか？&lt;br /&gt;
&lt;/button&gt;&lt;/h3&gt;
&lt;div id="faq4" class="accordion-collapse collapse" aria-labelledby="faq4-h" data-bs-parent="#faq-escot"&gt;
&lt;div class="accordion-body"&gt;フォローアップコースでは、小テスト対策から宿題・ワークのフォローアップまで幅広く対応します。提出物は「終わらせる」だけでなく、得点に直結するやり方に整えることを重視します。&lt;/div&gt;
&lt;/div&gt;
&lt;/div&gt;
&lt;div class="accordion-item"&gt;
&lt;h3 id="faq5-h" class="accordion-header"&gt;&lt;button class="accordion-button collapsed" type="button" data-bs-toggle="collapse" data-bs-target="#faq5" aria-expanded="false" aria-controls="faq5"&gt;&lt;br /&gt;
英検など資格対策もできますか？&lt;br /&gt;
&lt;/button&gt;&lt;/h3&gt;
&lt;div id="faq5" class="accordion-collapse collapse" aria-labelledby="faq5-h" data-bs-parent="#faq-escot"&gt;
&lt;div class="accordion-body"&gt;可能です。学校学習（教科書・定期試験）との両立を前提に、単語・文法・読解の優先順位を整理し、無理のない形で対策します。&lt;/div&gt;
&lt;/div&gt;
&lt;/div&gt;
&lt;div class="accordion-item"&gt;
&lt;h3 id="faq6-h" class="accordion-header"&gt;&lt;button class="accordion-button collapsed" type="button" data-bs-toggle="collapse" data-bs-target="#faq6" aria-expanded="false" aria-controls="faq6"&gt;&lt;br /&gt;
オンライン受講は可能ですか？&lt;br /&gt;
&lt;/button&gt;&lt;/h3&gt;
&lt;div id="faq6" class="accordion-collapse collapse" aria-labelledby="faq6-h" data-bs-parent="#faq-escot"&gt;
&lt;div class="accordion-body"&gt;はい。当塾で開講中の講義をオンラインでも受講可能です。詳細は&lt;br /&gt;
&lt;a href="https://juku-escot.com/online/" target="_blank" rel="noopener"&gt;中高一貫校向けオンライン個別指導のご案内&lt;/a&gt;&lt;br /&gt;
をご確認ください。&lt;/div&gt;
&lt;/div&gt;
&lt;/div&gt;
&lt;/div&gt;
&lt;p&gt;&lt;!-- =============================== 指導料（既存情報を保持） =============================== --&gt;&lt;/p&gt;
&lt;h2&gt;指導料&lt;/h2&gt;
&lt;div class="container mt-5"&gt;
&lt;div class="row"&gt;
&lt;div class="col-sm-4"&gt;
&lt;div class="card bg-primary mb-3 text-white"&gt;
&lt;div class="card-body"&gt;
&lt;h5 class="card-title"&gt;トライアル指導料&lt;/h5&gt;
&lt;p class="card-text"&gt;10,000円(税込)&lt;/p&gt;
&lt;p class="card-text"&gt;他塾様でいう「体験講座」の位置づけですので、通常より安価に設定させていただいております。まずは一度当塾の個別指導をお試し頂ければ幸いです。&lt;/p&gt;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class="card-text"&gt;入塾手続の際に頂戴致します。また、その時点・もしくは過去在籍されていた生徒さんの兄弟姉妹の場合には、全額免除させて頂きます。&lt;/p&gt;
&lt;/div&gt;
&lt;/div&gt;
&lt;/div&gt;
&lt;div class="col-sm-4"&gt;
&lt;div class="card bg-info mb-3 text-white"&gt;
&lt;div class="card-body"&gt;
&lt;h5 class="card-title"&gt;指導料&lt;/h5&gt;
&lt;p class="card-text"&gt;18,150円(税込)/110分&lt;/p&gt;
&lt;p class="card-text"&gt;13,200円(税込)/80分&lt;/p&gt;
&lt;p class="card-text"&gt;前払いです。&lt;br /&gt;
※指導予定回数分を前月20日に集計し請求書を発行させて頂きますので、前月末までにお支払い下さいませ。&lt;/p&gt;
&lt;/div&gt;
&lt;/div&gt;
&lt;/div&gt;
&lt;/div&gt;
&lt;/div&gt;
&lt;p&gt;&lt;!-- =============================== CTA（問い合わせ誘導文） =============================== --&gt;&lt;/p&gt;
&lt;h2&gt;お問い合わせ&lt;/h2&gt;
&lt;div class="card shadow-sm border-0" style="margin-bottom: 14px;"&gt;
&lt;div class="card-body"&gt;
&lt;p style="margin-bottom: 10px;"&gt;中高一貫の英語は、状況（教材・進度・提出物・テスト形式）によって、最短ルートが変わります。無理に決め打ちせず、まずは現状を共有してください。&lt;br /&gt;
事前ヒアリングとトライアル指導を通して、&lt;span style="color: #ff0000;"&gt;&lt;strong&gt;「どこを直せば点が戻るか」「何を優先すべきか」&lt;/strong&gt;&lt;/span&gt;を具体的に整理してご提案します。&lt;/p&gt;
&lt;div class="rounded" style="background-color: whitesmoke; padding: 12px;"&gt;
&lt;p&gt;&lt;strong&gt;フォームに書いていただけると助かる内容（分かる範囲で構いません）&lt;/strong&gt;&lt;/p&gt;
&lt;ul style="margin-bottom: 0;"&gt;
&lt;li&gt;使用中の教科書名（Progress／New Treasure／Birdland など）&lt;/li&gt;
&lt;li&gt;今の単元・定期試験の範囲（プリントでも可）&lt;/li&gt;
&lt;li&gt;困っていること（例：並べ替えが苦手／単語が覚えられない／提出物が回らない 等）&lt;/li&gt;
&lt;li&gt;直近の小テスト・定期試験で落とした問題のタイプ&lt;/li&gt;
&lt;/ul&gt;
&lt;/div&gt;
&lt;/div&gt;
&lt;/div&gt;
&lt;div class="wpcf7 no-js" id="wpcf7-f422-p558-o1" lang="ja" dir="ltr" data-wpcf7-id="422"&gt;
&lt;div class="screen-reader-response"&gt;&lt;p role="status" aria-live="polite" aria-atomic="true"&gt;&lt;/p&gt; &lt;ul&gt;&lt;/ul&gt;&lt;/div&gt;
&lt;form action="/kouza/j2-english/#wpcf7-f422-p558-o1" method="post" class="wpcf7-form init" aria-label="コンタクトフォーム" novalidate="novalidate" data-status="init"&gt;
&lt;fieldset class="hidden-fields-container"&gt;&lt;input type="hidden" name="_wpcf7" value="422" /&gt;&lt;input type="hidden" name="_wpcf7_version" value="6.1.4" /&gt;&lt;input type="hidden" name="_wpcf7_locale" value="ja" /&gt;&lt;input type="hidden" name="_wpcf7_unit_tag" value="wpcf7-f422-p558-o1" /&gt;&lt;input type="hidden" name="_wpcf7_container_post" value="558" /&gt;&lt;input type="hidden" name="_wpcf7_posted_data_hash" value="" /&gt;&lt;input type="hidden" name="_wpcf7_recaptcha_response" value="" /&gt;
&lt;/fieldset&gt;
&lt;p&gt;&lt;label&gt; 保護者氏名 (必須)&lt;br /&gt;
&lt;span class="wpcf7-form-control-wrap" data-name="text-734"&gt;&lt;input size="40" maxlength="400" class="wpcf7-form-control wpcf7-text wpcf7-validates-as-required" aria-required="true" aria-invalid="false" value="" type="text" name="text-734" /&gt;&lt;/span&gt;&lt;br /&gt;
&lt;/label&gt;&lt;label&gt;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/&gt;&lt;/span&gt;&lt;br /&gt;
&lt;/label&gt;&lt;label&gt;科目(必須)&lt;br /&gt;
&lt;span class="wpcf7-form-control-wrap" data-name="menu-682"&gt;&lt;select class="wpcf7-form-control wpcf7-select wpcf7-validates-as-required" aria-required="true" aria-invalid="false" name="menu-682"&gt;&lt;option value="英語"&gt;英語&lt;/option&gt;&lt;option value="数学"&gt;数学&lt;/option&gt;&lt;/select&gt;&lt;/span&gt;&lt;br /&gt;
&lt;/label&gt;&lt;label&gt;学年&lt;br /&gt;
&lt;span class="wpcf7-form-control-wrap" data-name="menu-683"&gt;&lt;select class="wpcf7-form-control wpcf7-select" aria-invalid="false" name="menu-683"&gt;&lt;option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aria-invalid="false" name="menu-684"&gt;&lt;option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type="checkbox" name="checkbox-613[]" value="教室" /&gt;&lt;/span&gt;&lt;span class="wpcf7-list-item last"&gt;&lt;span class="wpcf7-list-item-label"&gt;オンライン&lt;/span&gt;&lt;input type="checkbox" name="checkbox-613[]" value="オンライン" /&gt;&lt;/span&gt;&lt;/span&gt;&lt;/span&gt;&lt;br /&gt;
&lt;/label&gt;&lt;label&gt; 備考&lt;br /&gt;
&lt;span class="wpcf7-form-control-wrap" data-name="your-message"&gt;&lt;textarea cols="40" rows="10" maxlength="2000" class="wpcf7-form-control wpcf7-textarea wpcf7-validates-as-required" aria-required="true" aria-invalid="false" name="your-message"&gt;&lt;/textarea&gt;&lt;/span&gt;&lt;br /&gt;
[anr_nocaptcha g-recaptcha-response]&lt;br /&gt;
&lt;input class="wpcf7-form-control wpcf7-submit has-spinner" type="submit" value="送信" /&gt;&lt;/label&gt;
&lt;/p&gt;&lt;div class="wpcf7-response-output" aria-hidden="true"&gt;&lt;/div&gt;
&lt;/form&gt;
&lt;/div&gt;
------</t>
  </si>
  <si>
    <t>以下のページは不自然なワードを使用しています。
これらを適切に自然な言葉に置き換えて下さい。
なお、本文の装飾や構造は絶対に変えないでください。
【対象ページURL】
https://natsui-sansu-juku.com/col_blog/online-sansu-kobetsu-bunshodai/
【検出された不自然ワード】
- 型
- 固定
- 設計
- 整え
【本文】
------
&lt;div class="container my-4"&gt;
&lt;p&gt;&lt;!-- Hero Section --&gt;&lt;/p&gt;
&lt;div class="card shadow-sm mb-4 border-0" style="background: linear-gradient(135deg, #0d47a1, #00838f); color: #fff;"&gt;
&lt;div class="card-body p-4"&gt;
&lt;div class="d-flex flex-wrap justify-content-between align-items-center mb-2"&gt;&lt;span class="badge bg-warning text-dark mb-2" style="font-size: 0.8rem;"&gt;中学受験／オンライン算数&lt;/span&gt;&lt;br /&gt;
&lt;span class="badge bg-light text-dark mb-2" style="font-size: 0.75rem;"&gt;文章題・弱点克服ガイド&lt;/span&gt;&lt;/div&gt;
&lt;h1 class="card-title mb-3" style="font-size: 1.9rem; line-height: 1.5;"&gt;文章題が解けない子がオンライン個別で伸びる3つの理由&lt;/h1&gt;
&lt;p class="card-text mb-0" style="font-size: 0.98rem; line-height: 1.8;"&gt;「計算問題はできるのに、文章題になると急に手が止まる」「解説を読めば分かるのに、自力ではどうしても式が立てられない」。&lt;br /&gt;
中学受験の算数では、このような文章題の悩みを抱えるご家庭がとても多く見られます。&lt;br /&gt;
文章題は、状況理解から式化、計算、検算まで工程が多く、どこでつまずいているのかが見えにくい単元です。&lt;br /&gt;
一方でオンラインの算数個別指導なら、手元映像と画面共有を活用しながら思考の過程を可視化し、&lt;br /&gt;
類題をテンポ良く積み重ねることで、文章題の弱点を集中的に補強していくことができます。&lt;/p&gt;
&lt;p class="card-text mt-2 mb-0" style="font-size: 0.95rem; line-height: 1.8;"&gt;文章題の解き方を単元別・工程別にまとめたハブは、&lt;a class="text-decoration-underline" style="color: #fff;" href="https://natsui-sansu-juku.com/column/hub-bunshodai/"&gt;文章題の解き方まとめの全体像はこちら&lt;/a&gt;で整理しています。&lt;/p&gt;
&lt;/div&gt;
&lt;/div&gt;
&lt;p&gt;&lt;!-- 概要ボックス --&gt;&lt;/p&gt;
&lt;div class="alert alert-info border-0 shadow-sm mb-4" role="alert"&gt;
&lt;h2 class="h5 mb-2"&gt;この記事で分かること&lt;/h2&gt;
&lt;ul class="mb-0"&gt;
&lt;li&gt;なぜ中学受験算数の文章題がここまで大きな弱点になりやすいのか、その構造が整理できます。&lt;/li&gt;
&lt;li&gt;オンライン算数 個別指導が、文章題のどこにどのように効くのかが具体的に分かります。&lt;/li&gt;
&lt;li&gt;三つのステップで文章題の弱点を克服する改善プロセスをイメージできます。&lt;/li&gt;
&lt;li&gt;家庭でのフォローの仕方や、教室・指導者を選ぶ際のチェックポイントが理解できます。&lt;/li&gt;
&lt;/ul&gt;
&lt;/div&gt;
&lt;p&gt;&lt;!-- 背景セクション --&gt;&lt;/p&gt;
&lt;h2 class="h4 mt-4 mb-3 border-start border-4 border-primary ps-2"&gt;文章題が解けない背景　中学受験算数ならではの悩みの構造&lt;/h2&gt;
&lt;p&gt;まずは、なぜ文章題だけ極端に点数が低くなってしまうのか、その背景を整理しておきましょう。&lt;br /&gt;
多くの場合、次の三つの要素が重なっています。&lt;/p&gt;
&lt;h3 class="h5 mt-3"&gt;工程が多く 弱点の位置が見えにくい&lt;/h3&gt;
&lt;p&gt;文章題を一問解き切るまでには、ざっくりと次のような流れがあります。&lt;/p&gt;
&lt;ul&gt;
&lt;li&gt;問題文を読み、状況をイメージする。&lt;/li&gt;
&lt;li&gt;必要な数量や条件に印を付ける。&lt;/li&gt;
&lt;li&gt;図や表に整理する。&lt;/li&gt;
&lt;li&gt;求めたいものをはっきりさせる。&lt;/li&gt;
&lt;li&gt;式を立てる。&lt;/li&gt;
&lt;li&gt;計算する。&lt;/li&gt;
&lt;li&gt;答えが文脈に合っているか検算する。&lt;/li&gt;
&lt;/ul&gt;
&lt;p&gt;どこか一つでも弱い工程があると、最後の答えは合いません。&lt;br /&gt;
ところがテストの答案だけを見ると、&lt;/p&gt;
&lt;ul&gt;
&lt;li&gt;式が違うのか、計算ミスなのか分からない。&lt;/li&gt;
&lt;li&gt;どこまでは自力でできていたのか判断しづらい。&lt;/li&gt;
&lt;/ul&gt;
&lt;p&gt;その結果、お子さま自身も「なぜ間違えたのか分からない」「文章題になると全部不安」と感じたまま、&lt;br /&gt;
苦手意識だけが積み重なっていきます。&lt;/p&gt;
&lt;h3 class="h5 mt-3"&gt;日本語の読解と算数の処理のギャップ&lt;/h3&gt;
&lt;p&gt;文章題は、日本語の読解力と算数の処理力の両方が求められる単元です。&lt;br /&gt;
例えば、次のようなギャップがよく見られます。&lt;/p&gt;
&lt;ul&gt;
&lt;li&gt;「それぞれ」「合わせて」「残り」といった語句を何となくで読んでいる。&lt;/li&gt;
&lt;li&gt;「差」「増えた」「もともと」といった言葉が、どの引き算や足し算に対応するのか結びついていない。&lt;/li&gt;
&lt;li&gt;時間や速さ、割合に関する表現が出てくると、急に思考が止まってしまう。&lt;/li&gt;
&lt;/ul&gt;
&lt;p&gt;このような場合、計算そのものは十分できる力があるのに「文章題だけが極端に苦手」という状況に陥りやすくなります。&lt;br /&gt;
国語と算数の境目にあるような単元だからこそ、解き方だけではなく、&lt;br /&gt;
&lt;strong&gt;語句の意味と式のつながり&lt;/strong&gt;を一つひとつ確認する指導が必要です。&lt;/p&gt;
&lt;h3 class="h5 mt-3"&gt;本番形式の時間制限に慣れていない&lt;/h3&gt;
&lt;p&gt;中学受験の模試や入試本番では、限られた時間の中で文章題に取り組まなければなりません。&lt;/p&gt;
&lt;ul&gt;
&lt;li&gt;最初の一問に時間をかけ過ぎてしまい、後半の問題に手が回らない。&lt;/li&gt;
&lt;li&gt;難しそうな文章量を見た瞬間に気持ちが折れてしまう。&lt;/li&gt;
&lt;li&gt;最後まで粘り切れず、途中で諦めてしまう。&lt;/li&gt;
&lt;/ul&gt;
&lt;p&gt;日々の家庭学習で、時間を意識しながら文章題にじっくり取り組む機会を十分に作ることは、&lt;br /&gt;
現実的にはなかなか難しいものです。そのギャップが、模試や入試での「文章題の失速」につながっていきます。&lt;/p&gt;
&lt;p&gt;&lt;!-- 背景まとめテーブル --&gt;&lt;/p&gt;
&lt;div class="table-responsive mb-4"&gt;
&lt;table class="table table-bordered table-hover align-middle"&gt;
&lt;thead class="text-center" style="background-color: #e8eaf6;"&gt;
&lt;tr&gt;
&lt;th scope="col"&gt;側面&lt;/th&gt;
&lt;th scope="col"&gt;よくある様子&lt;/th&gt;
&lt;th scope="col"&gt;背景にある要因&lt;/th&gt;
&lt;/tr&gt;
&lt;/thead&gt;
&lt;tbody&gt;
&lt;tr&gt;
&lt;td class="fw-bold"&gt;工程の多さ&lt;/td&gt;
&lt;td&gt;どこでつまずいているか本人も保護者も分からず、「何となく苦手」で片づけてしまう。&lt;/td&gt;
&lt;td&gt;状況理解から検算までの道のりが長く、各工程の点検がされていない。&lt;/td&gt;
&lt;/tr&gt;
&lt;tr&gt;
&lt;td class="fw-bold"&gt;日本語と算数のギャップ&lt;/td&gt;
&lt;td&gt;語句の意味をあいまいに読んでおり、式への落とし込みで混乱する。&lt;/td&gt;
&lt;td&gt;国語的な語句理解と算数の処理をつなぐ練習が不足している。&lt;/td&gt;
&lt;/tr&gt;
&lt;tr&gt;
&lt;td class="fw-bold"&gt;時間制限&lt;/td&gt;
&lt;td&gt;時間内に考え続ける経験が少なく、本番で焦りが先行してしまう。&lt;/td&gt;
&lt;td&gt;日頃から「制限時間の中での文章題」に触れる機会が少ない。&lt;/td&gt;
&lt;/tr&gt;
&lt;/tbody&gt;
&lt;/table&gt;
&lt;/div&gt;
&lt;p&gt;&lt;!-- オンラインの効果 --&gt;&lt;/p&gt;
&lt;h2 class="h4 mt-4 mb-3 border-start border-4 border-success ps-2"&gt;オンライン算数 個別指導が文章題で効果を発揮する理由&lt;/h2&gt;
&lt;p&gt;では、こうした文章題ならではの弱点に対して、オンラインの算数個別指導はなぜ相性が良いのでしょうか。&lt;br /&gt;
ここでは三つの観点で整理します。&lt;/p&gt;
&lt;h3 class="h5 mt-3"&gt;理由一　手元映像で思考の途中がそのまま見える&lt;/h3&gt;
&lt;p&gt;オンライン個別指導では、手元カメラを使ってお子さまのノートや問題用紙をリアルタイムに映しながら授業を行うことができます。&lt;br /&gt;
これにより、講師は次のようなポイントを細かく観察できます。&lt;/p&gt;
&lt;ul&gt;
&lt;li&gt;問題文のどこに線を引いているか。&lt;/li&gt;
&lt;li&gt;図や表を書こうとしているかどうか。&lt;/li&gt;
&lt;li&gt;最初にどんなメモを書いているか。&lt;/li&gt;
&lt;li&gt;どのタイミングでペンが止まっているか。&lt;/li&gt;
&lt;/ul&gt;
&lt;p&gt;例えば、次のような違いがはっきり見えてきます。&lt;/p&gt;
&lt;ul&gt;
&lt;li&gt;そもそも図や表を描かず、頭の中だけで処理しようとしている。&lt;/li&gt;
&lt;li&gt;図は描いているが、数量の対応を書き込めていない。&lt;/li&gt;
&lt;li&gt;式を立てる直前で手が止まっている。&lt;/li&gt;
&lt;li&gt;計算ミスが多いのに検算の習慣がほとんどない。&lt;/li&gt;
&lt;/ul&gt;
&lt;p&gt;このように、「文章題が苦手」という一言の中身が、具体的な行動として見える化されるため、&lt;br /&gt;
オンライン算数 個別指導では指導の優先順位をつけやすくなります。&lt;/p&gt;
&lt;h3 class="h5 mt-3"&gt;理由二　類題をすぐに提示でき理解の浅い部分をテンポ良く補強できる&lt;/h3&gt;
&lt;p&gt;文章題の力を伸ばすうえで大切なのが、同じ構造の問題に繰り返し当たることです。&lt;br /&gt;
オンライン授業では、講師が画面共有を使ってすぐに類題を表示できるため、次のような演習をテンポ良く進められます。&lt;/p&gt;
&lt;ul&gt;
&lt;li&gt;一問解いた直後に、それとほぼ同じ構造の問題を提示する。&lt;/li&gt;
&lt;li&gt;条件だけを少し変えた問題を連続で解いてもらう。&lt;/li&gt;
&lt;li&gt;あえて「ひっかかりやすいところ」を変えた問題に挑戦してもらう。&lt;/li&gt;
&lt;/ul&gt;
&lt;p&gt;例えば、次のような流れが典型的です。&lt;/p&gt;
&lt;ol&gt;
&lt;li&gt;「みかんとりんごの個数」を扱う文章題を解く。&lt;/li&gt;
&lt;li&gt;解説を確認したあと、「どの部分が一番迷ったか」を言葉にしてもらう。&lt;/li&gt;
&lt;li&gt;すぐに類題を提示し、「さっきと同じ型で図を描き、式を立てられるか」を確かめる。&lt;/li&gt;
&lt;/ol&gt;
&lt;p&gt;このサイクルを何度か回すことで、「一度聞いたら終わり」ではなく、&lt;br /&gt;
理解した直後に定着のための練習を入れることができる点が、オンライン算数 個別指導の大きな強みです。&lt;/p&gt;
&lt;h3 class="h5 mt-3"&gt;理由三　語句理解や処理速度のズレをその場で確認できる&lt;/h3&gt;
&lt;p&gt;オンライン授業では、講師が問題文を読み上げたり、お子さまに音読してもらったりすることも簡単にできます。&lt;br /&gt;
これにより、&lt;/p&gt;
&lt;ul&gt;
&lt;li&gt;どの語句のところで読みが止まりやすいか。&lt;/li&gt;
&lt;li&gt;語尾や条件を読み飛ばしていないか。&lt;/li&gt;
&lt;li&gt;読んだ直後にどの程度イメージできているか。&lt;/li&gt;
&lt;/ul&gt;
&lt;p&gt;といった点を、表情や反応も含めて確認しやすくなります。&lt;br /&gt;
例えば、「それぞれ」「合わせて」「残り」といった言葉について、&lt;br /&gt;
画面上に短いメモを表示しながら、&lt;/p&gt;
&lt;ul&gt;
&lt;li&gt;「それぞれ」が出たら、二つのグループに分けて考える。&lt;/li&gt;
&lt;li&gt;「合わせて」は足し算、「残り」は差に注目する。&lt;/li&gt;
&lt;/ul&gt;
&lt;p&gt;といった整理を繰り返すことで、日本語と算数の橋渡しがスムーズになっていきます。&lt;br /&gt;
また時間を計りながら何問か続けて解いてもらうことで、処理速度や集中力の波も把握しやすくなり、&lt;br /&gt;
指導側が進度管理をしやすいという利点もあります。&lt;/p&gt;
&lt;p&gt;なお、オンライン算数 個別指導のコースによっては、授業ごとに「つまずいた語句」や「補強が必要なパターン」を記録し、&lt;br /&gt;
次回以降のカリキュラムに反映している場合もあります。&lt;br /&gt;
詳細は &lt;a class="text-decoration-underline" href="/kobetsu_online/"&gt;オンライン算数 個別指導コース&lt;/a&gt;&lt;br /&gt;
の案内ページなどをご覧いただくとイメージしやすいでしょう。&lt;/p&gt;
&lt;p&gt;&lt;!-- 改善ステップ --&gt;&lt;/p&gt;
&lt;h2 class="h4 mt-5 mb-3 border-start border-4 border-warning ps-2"&gt;文章題の弱点を超える改善方法　三つのステップ&lt;/h2&gt;
&lt;p&gt;&lt;!-- =============================== 追加：検索面拡張（例題・工程別チェック・家庭メニュー・FAQ）※本文は変更せず「追加のみ」 挿入位置：H2「文章題の弱点を超える改善方法　三つのステップ」の直後 =============================== --&gt;&lt;/p&gt;
&lt;div class="card border-0 shadow-sm mb-4"&gt;
&lt;div class="card-body p-4"&gt;
&lt;div class="d-flex flex-wrap align-items-center justify-content-between gap-2 mb-2"&gt;
&lt;div class="fw-bold" style="font-size: 1.05rem;"&gt;文章題が安定する「工程チェック」7項目&lt;/div&gt;
&lt;p&gt;&lt;span class="badge bg-primary"&gt;見える化&lt;/span&gt;&lt;/p&gt;
&lt;/div&gt;
&lt;p class="mb-3" style="line-height: 1.9;"&gt;文章題は「できない」が一括りになりやすいので、まず&lt;strong&gt;どの工程で止まっているか&lt;/strong&gt;を切り分けます。&lt;br /&gt;
次の7項目で、該当する所にチェックを付けてください。&lt;/p&gt;
&lt;div class="table-responsive"&gt;
&lt;table class="table table-bordered align-middle mb-0"&gt;
&lt;thead class="text-center" style="background: #f6f7fb;"&gt;
&lt;tr&gt;
&lt;th style="width: 30%;"&gt;工程&lt;/th&gt;
&lt;th&gt;チェック（よくある詰まり）&lt;/th&gt;
&lt;/tr&gt;
&lt;/thead&gt;
&lt;tbody&gt;
&lt;tr&gt;
&lt;td class="fw-bold"&gt;①状況理解&lt;/td&gt;
&lt;td&gt;問題を読み終えても「何の話か」を1文で言えない&lt;/td&gt;
&lt;/tr&gt;
&lt;tr&gt;
&lt;td class="fw-bold"&gt;②条件の抽出&lt;/td&gt;
&lt;td&gt;大事な語句（それぞれ／合わせて／残り／もともと等）に印がない&lt;/td&gt;
&lt;/tr&gt;
&lt;tr&gt;
&lt;td class="fw-bold"&gt;③図・表&lt;/td&gt;
&lt;td&gt;図を描かない／描くが数量が対応していない（矢印・ラベルがない）&lt;/td&gt;
&lt;/tr&gt;
&lt;tr&gt;
&lt;td class="fw-bold"&gt;④求めるもの&lt;/td&gt;
&lt;td&gt;「何を出す問題か」を先に書けない（求める量が曖昧）&lt;/td&gt;
&lt;/tr&gt;
&lt;tr&gt;
&lt;td class="fw-bold"&gt;⑤式化&lt;/td&gt;
&lt;td&gt;式が立たない／式の意味を説明できない&lt;/td&gt;
&lt;/tr&gt;
&lt;tr&gt;
&lt;td class="fw-bold"&gt;⑥計算&lt;/td&gt;
&lt;td&gt;式は合っているのに計算で落とす（桁・単位・途中式の省略）&lt;/td&gt;
&lt;/tr&gt;
&lt;tr&gt;
&lt;td class="fw-bold"&gt;⑦検算&lt;/td&gt;
&lt;td&gt;答えを文に戻して確認しない（「多すぎ・少なすぎ」に気づけない）&lt;/td&gt;
&lt;/tr&gt;
&lt;/tbody&gt;
&lt;/table&gt;
&lt;/div&gt;
&lt;p class="mt-3 mb-0" style="line-height: 1.9;"&gt;オンライン個別では、手元映像で&lt;strong&gt;どの工程でペンが止まるか&lt;/strong&gt;まで確認できるため、&lt;br /&gt;
優先順位を付けて改善しやすくなります。&lt;/p&gt;
&lt;/div&gt;
&lt;/div&gt;
&lt;div class="row g-3 mb-4"&gt;
&lt;div class="col-lg-6"&gt;
&lt;div class="card h-100 border-0 shadow-sm"&gt;
&lt;div class="card-body p-4"&gt;
&lt;div class="d-flex align-items-center justify-content-between mb-2"&gt;
&lt;div class="fw-bold"&gt;ミニ例題①（和差：棒図）&lt;/div&gt;
&lt;p&gt;&lt;span class="badge bg-success"&gt;図→式&lt;/span&gt;&lt;/p&gt;
&lt;/div&gt;
&lt;p class="mb-2" style="line-height: 1.9;"&gt;Aさんは120円持っています。BさんはAさんより30円少ない。Bさんは何円？&lt;/p&gt;
&lt;div class="small text-muted mb-2"&gt;型：棒を2本／差（30円）を「見える化」してから式&lt;/div&gt;
&lt;ul class="mb-0" style="line-height: 1.9;"&gt;
&lt;li&gt;求めるもの：Bの金額&lt;/li&gt;
&lt;li&gt;図：A=120、BはAより30小さい&lt;/li&gt;
&lt;li&gt;式：120 − 30&lt;/li&gt;
&lt;/ul&gt;
&lt;/div&gt;
&lt;/div&gt;
&lt;/div&gt;
&lt;div class="col-lg-6"&gt;
&lt;div class="card h-100 border-0 shadow-sm"&gt;
&lt;div class="card-body p-4"&gt;
&lt;div class="d-flex align-items-center justify-content-between mb-2"&gt;
&lt;div class="fw-bold"&gt;ミニ例題②（割合：3点セット）&lt;/div&gt;
&lt;p&gt;&lt;span class="badge bg-info text-dark"&gt;もと×わり＝くらべ&lt;/span&gt;&lt;/p&gt;
&lt;/div&gt;
&lt;p class="mb-2" style="line-height: 1.9;"&gt;ある数の25%は40。もとの数はいくつ？&lt;/p&gt;
&lt;div class="small text-muted mb-2"&gt;型：もと・わり・くらべ を先に書く（図でも表でも可）&lt;/div&gt;
&lt;ul class="mb-0" style="line-height: 1.9;"&gt;
&lt;li&gt;くらべる量：40&lt;/li&gt;
&lt;li&gt;割合：25%（=0.25）&lt;/li&gt;
&lt;li&gt;式：もと × 0.25 = 40 → もと = 40 ÷ 0.25&lt;/li&gt;
&lt;/ul&gt;
&lt;/div&gt;
&lt;/div&gt;
&lt;/div&gt;
&lt;/div&gt;
&lt;div class="alert alert-warning border-0 shadow-sm mb-4" style="line-height: 1.9;" role="alert"&gt;
&lt;div class="fw-bold mb-1"&gt;家庭での最小メニュー（週4・各8分）&lt;/div&gt;
&lt;ul class="mb-0"&gt;
&lt;li&gt;&lt;strong&gt;月：&lt;/strong&gt;音読→「何を求める？」を1行で書く（答えより先）&lt;/li&gt;
&lt;li&gt;&lt;strong&gt;水：&lt;/strong&gt;図だけ描く（式は書かない）→図のラベルが合っているか確認&lt;/li&gt;
&lt;li&gt;&lt;strong&gt;金：&lt;/strong&gt;式だけ作る（図はテンプレでOK）→式の意味を口頭で説明&lt;/li&gt;
&lt;li&gt;&lt;strong&gt;日：&lt;/strong&gt;検算練習（答えを文に戻す）→「多すぎ/少なすぎ」を判断&lt;/li&gt;
&lt;/ul&gt;
&lt;/div&gt;
&lt;div class="card border-0 shadow-sm mb-4"&gt;
&lt;div class="card-body p-4"&gt;
&lt;div class="d-flex flex-wrap align-items-center justify-content-between gap-2 mb-2"&gt;
&lt;div class="fw-bold" style="font-size: 1.05rem;"&gt;文章題のつまずき別FAQ（よくある3パターン）&lt;/div&gt;
&lt;p&gt;&lt;span class="badge bg-secondary"&gt;FAQ&lt;/span&gt;&lt;/p&gt;
&lt;/div&gt;
&lt;div class="mb-3"&gt;
&lt;div class="fw-bold"&gt;Q1. 読んでいるのに「何の話か」が残らない&lt;/div&gt;
&lt;div style="line-height: 1.9;"&gt;A. まず&lt;strong&gt;1文要約&lt;/strong&gt;を固定します。「誰が／何が／どうなる話？」だけを書かせ、&lt;br /&gt;
その後に数量へ移ります。要約がズレる場合は、語句（それぞれ・残り・合わせて）に印を付ける位置から矯正します。&lt;/div&gt;
&lt;/div&gt;
&lt;div class="mb-3"&gt;
&lt;div class="fw-bold"&gt;Q2. 図は描くが、式に結びつかない&lt;/div&gt;
&lt;div&gt;
&lt;p&gt;ここからは、オンライン算数 個別指導を前提にしつつ、&lt;br /&gt;
文章題克服の流れを三つのステップに分けて整理します。&lt;/p&gt;
&lt;div class="row g-3 mb-3"&gt;
&lt;div class="col-md-4"&gt;
&lt;div class="card h-100 border-0 shadow-sm"&gt;
&lt;div class="card-body"&gt;
&lt;h3 class="h6 text-muted mb-1"&gt;ステップ一&lt;/h3&gt;
&lt;h4 class="h6 fw-bold"&gt;どこでつまずいているかを見える化する&lt;/h4&gt;
&lt;p class="mb-0 small"&gt;状況理解なのか図なのか式なのか、工程ごとに現状を丁寧に診断し、課題を具体的にします。&lt;/p&gt;
&lt;/div&gt;
&lt;/div&gt;
&lt;/div&gt;
&lt;div class="col-md-4"&gt;
&lt;div class="card h-100 border-0 shadow-sm"&gt;
&lt;div class="card-body"&gt;
&lt;h3 class="h6 text-muted mb-1"&gt;ステップ二&lt;/h3&gt;
&lt;h4 class="h6 fw-bold"&gt;図と式の型をそろえる&lt;/h4&gt;
&lt;p class="mb-0 small"&gt;単元ごとに使う図や表と式の立て方を決め、「文章題を見たらまずこうする」という入り方を固定します。&lt;/p&gt;
&lt;/div&gt;
&lt;/div&gt;
&lt;/div&gt;
&lt;div class="col-md-4"&gt;
&lt;div class="card h-100 border-0 shadow-sm"&gt;
&lt;div class="card-body"&gt;
&lt;h3 class="h6 text-muted mb-1"&gt;ステップ三&lt;/h3&gt;
&lt;h4 class="h6 fw-bold"&gt;パターン別類題で実戦力に変える&lt;/h4&gt;
&lt;p class="mb-0 small"&gt;同じ構造の文章題をまとめて扱い、入試レベルにも通用するパターン認識力を育てます。&lt;/p&gt;
&lt;/div&gt;
&lt;/div&gt;
&lt;/div&gt;
&lt;/div&gt;
&lt;h3 class="h5 mt-3"&gt;ステップ一　現状のつまずきポイントを見える化する&lt;/h3&gt;
&lt;p&gt;最初のステップは、どの工程で止まっているのかを明らかにすることです。&lt;br /&gt;
オンライン個別の導入期には、あえていくつか種類の違う文章題を解いてもらい、&lt;br /&gt;
講師が次の観点でチェックします。&lt;/p&gt;
&lt;ul&gt;
&lt;li&gt;状況を図や表に移そうとしているか。&lt;/li&gt;
&lt;li&gt;大事な条件に線を引く習慣があるか。&lt;/li&gt;
&lt;li&gt;求めたいものを最初に言語化できているか。&lt;/li&gt;
&lt;li&gt;式を立てるとき、「何と何の関係」を式にしているか説明できるか。&lt;/li&gt;
&lt;li&gt;計算の正確さや検算の有無。&lt;/li&gt;
&lt;/ul&gt;
&lt;p&gt;例えば、同じ「座席と人数」の文章題でも、&lt;/p&gt;
&lt;ul&gt;
&lt;li&gt;人物や席数を整理する図が描けていないタイプ。&lt;/li&gt;
&lt;li&gt;図は描けているが、どの数字をどこに当てはめるかで迷うタイプ。&lt;/li&gt;
&lt;li&gt;式は合っているのに、計算ミスと検算不足で落としてしまうタイプ。&lt;/li&gt;
&lt;/ul&gt;
&lt;p&gt;などに分かれていきます。&lt;br /&gt;
この診断によって、「文章題が苦手」という漠然とした悩みが、&lt;br /&gt;
「図の段階を強化する必要がある」「検算の習慣をつければ伸びる」といった具体的な課題に変わります。&lt;/p&gt;
&lt;h3 class="h5 mt-3"&gt;ステップ二　図と式の型をそろえる&lt;/h3&gt;
&lt;p&gt;次のステップでは、文章題に取り組むときの図と式の型をそろえていきます。&lt;br /&gt;
オンライン授業では、講師がホワイトボードやスライドで見本を示しながら、&lt;br /&gt;
お子さまのノートの図と見比べて修正していきます。&lt;/p&gt;
&lt;p&gt;代表的な型の例は、次の通りです。&lt;/p&gt;
&lt;ul&gt;
&lt;li&gt;和差算なら、二つの棒を上下に描き、長さの違いを目で見て分かるようにする。&lt;/li&gt;
&lt;li&gt;速さの文章題なら、「みちのり・速さ・時間」を三列の表にまとめる。&lt;/li&gt;
&lt;li&gt;割合の文章題なら、「もとにする量」「比べる量」「割合」を三つの箱で描く。&lt;/li&gt;
&lt;/ul&gt;
&lt;p&gt;ここで大切なのは、&lt;/p&gt;
&lt;ul&gt;
&lt;li&gt;単元ごとに「使う図や表」を固定してしまうこと。&lt;/li&gt;
&lt;li&gt;文章題を見たとき、「まずはこの図から描いてみよう」という入り方を決めること。&lt;/li&gt;
&lt;li&gt;図を描きながら、「自分は何を求めるつもりなのか」を声に出してもらうこと。&lt;/li&gt;
&lt;/ul&gt;
&lt;p&gt;オンラインの個別指導では、良い図が描けたときに講師側で画面をキャプチャし、&lt;br /&gt;
「自分の型」として共有していくこともできます。&lt;br /&gt;
こうした工夫により、お子さまが毎回ばらばらな図を描く状態から、&lt;br /&gt;
安定した型を持って文章題に向かえる状態へと変わっていきます。&lt;/p&gt;
&lt;h3 class="h5 mt-3"&gt;ステップ三　パターン別に類題を重ねて実戦力に変える&lt;/h3&gt;
&lt;p&gt;型がある程度身についてきたら、最後はパターン別の類題演習で入試レベルの文章題にも対応できる実戦力を養っていきます。&lt;/p&gt;
&lt;ul&gt;
&lt;li&gt;ある単元の文章題を型に沿って解いてみる。&lt;/li&gt;
&lt;li&gt;解いたあとに、「この問題はどんなタイプか」を名前で整理する。&lt;/li&gt;
&lt;li&gt;同じタイプの文章題を数字や条件だけ変えて複数解いてみる。&lt;/li&gt;
&lt;li&gt;応用問題では、最初に「どのタイプに近いか」を自分で判断してもらう。&lt;/li&gt;
&lt;/ul&gt;
&lt;p&gt;このサイクルを通じて、&lt;/p&gt;
&lt;ul&gt;
&lt;li&gt;文章題を見た瞬間に「これはこの型で解けそうだ」と見通しを立てる力。&lt;/li&gt;
&lt;li&gt;難しそうに見えても、自分の知っている型に引き寄せて考える力。&lt;/li&gt;
&lt;/ul&gt;
&lt;p&gt;が育っていきます。&lt;br /&gt;
オンラインでは、講師がその場で用意した類題を次々に提示できるので、&lt;br /&gt;
「分かったつもり」が残ったままになりにくいというメリットがあります。&lt;/p&gt;
&lt;p&gt;&lt;!-- 家庭でのフォロー --&gt;&lt;/p&gt;
&lt;h2 class="h4 mt-5 mb-3 border-start border-4 border-info ps-2"&gt;家庭でできるフォローと習慣化のコツ&lt;/h2&gt;
&lt;p&gt;オンライン算数 個別指導にすべてを任せるのではなく、&lt;br /&gt;
ご家庭での声かけや環境づくりを少し意識するだけで、文章題の伸び方は大きく変わります。&lt;/p&gt;
&lt;h3 class="h5 mt-3"&gt;状況を自分の言葉で説明させる時間を少し取る&lt;/h3&gt;
&lt;p&gt;文章題の復習をする際、答えが合っているかどうかだけを確認して終わらせてしまうと、理解の深さが見えません。&lt;br /&gt;
解き終わったあとに、次のような質問をしてみてください。&lt;/p&gt;
&lt;ul&gt;
&lt;li&gt;「この問題は、どんな場面の話だったかな。」&lt;/li&gt;
&lt;li&gt;「誰が、何を、どれくらい持っている話だったかな。」&lt;/li&gt;
&lt;li&gt;「何を求めていた問題だったか覚えているかな。」&lt;/li&gt;
&lt;/ul&gt;
&lt;p&gt;こうした問いかけを通じて、状況を自分の言葉で説明する練習をすることで、&lt;br /&gt;
式だけが独り歩きする状態から抜け出すことができます。&lt;/p&gt;
&lt;h3 class="h5 mt-3"&gt;正解かどうかよりもどこまで自力で進めたかを見る&lt;/h3&gt;
&lt;p&gt;文章題は、正解か不正解かだけで評価してしまうと、お子さまのモチベーションが下がりやすい単元です。&lt;br /&gt;
そこで、次のような視点で成長を見てあげるとよいでしょう。&lt;/p&gt;
&lt;ul&gt;
&lt;li&gt;前よりも図や表を描くようになったか。&lt;/li&gt;
&lt;li&gt;問題文に線を引く場所が前より的確になってきたか。&lt;/li&gt;
&lt;li&gt;「何を求めるのか」を自分の言葉で言えるようになってきたか。&lt;/li&gt;
&lt;/ul&gt;
&lt;p&gt;こうした変化を具体的に言葉にして認めてあげることで、&lt;br /&gt;
「文章題は全部ダメ」から「ここまではできるようになってきた」という自己評価へと少しずつ変わっていきます。&lt;/p&gt;
&lt;h3 class="h5 mt-3"&gt;無理のない分量で毎日少しでも文章題に触れる&lt;/h3&gt;
&lt;p&gt;文章題の力は、一気に長時間やるよりも、短時間でも良いので継続的に触れることで育っていきます。&lt;/p&gt;
&lt;ul&gt;
&lt;li&gt;一日一問だけでも良いので、型を意識しながら解く。&lt;/li&gt;
&lt;li&gt;解説を読んだあと、「自分ならどう図を描くか」を一行だけメモする。&lt;/li&gt;
&lt;li&gt;難しい問題は、「図を描くところまでできたら十分」というラインを決める日を作る。&lt;/li&gt;
&lt;/ul&gt;
&lt;p&gt;こうした「ハードルを下げた継続」によって、オンライン算数 個別指導で学んだ内容が定着しやすくなります。&lt;br /&gt;
宿題の分量や難易度は、教室側と相談しながら無理のないペースを整えていくと安心です。&lt;br /&gt;
&lt;a href="/kobetsu_online/"&gt;オンライン算数 個別指導コース&lt;/a&gt; の案内も参考になります。&lt;/p&gt;
&lt;p&gt;&lt;!-- 教室・指導者の選び方 --&gt;&lt;/p&gt;
&lt;h2 class="h4 mt-5 mb-3 border-start border-4 border-secondary ps-2"&gt;文章題に強いオンライン算数 個別指導の教室と指導者の選び方&lt;/h2&gt;
&lt;p&gt;最後に、文章題の克服を目的としてオンライン算数 個別指導を選ぶ際に、&lt;br /&gt;
ぜひ確認しておきたいポイントをまとめます。&lt;/p&gt;
&lt;h3 class="h5 mt-3"&gt;文章題の指導実績と改善事例を持っているか&lt;/h3&gt;
&lt;p&gt;体験授業や面談の場では、次のような質問をしてみると、その教室の得意分野が見えやすくなります。&lt;/p&gt;
&lt;ul&gt;
&lt;li&gt;計算はできるが文章題が苦手な子に、どのようなアプローチをしてきたか。&lt;/li&gt;
&lt;li&gt;具体的にどのような変化があったか、印象に残っている事例があるか。&lt;/li&gt;
&lt;li&gt;どの単元の文章題を特に得意としているか。&lt;/li&gt;
&lt;/ul&gt;
&lt;p&gt;具体的なエピソードを挙げて説明してくれる教室は、&lt;br /&gt;
文章題を感覚ではなく工程ごとに分析して指導している可能性が高いと考えられます。&lt;/p&gt;
&lt;h3 class="h5 mt-3"&gt;手元映像と画面共有を活用した過程指導ができているか&lt;/h3&gt;
&lt;p&gt;オンライン算数 個別指導の強みは、思考の途中をそのまま見られることです。&lt;br /&gt;
次の点を確認してみてください。&lt;/p&gt;
&lt;ul&gt;
&lt;li&gt;手元カメラの利用が標準になっているか。&lt;/li&gt;
&lt;li&gt;画面共有で図や表を示しながら説明してくれるか。&lt;/li&gt;
&lt;li&gt;授業の中で、「どこで迷ったか」を一緒に振り返る時間を取ってくれるか。&lt;/li&gt;
&lt;/ul&gt;
&lt;p&gt;これらができている教室は、答え合わせだけではなく、&lt;br /&gt;
考え方そのものをていねいに扱う指導をしていると期待できます。&lt;/p&gt;
&lt;h3 class="h5 mt-3"&gt;宿題設計とフィードバックがパターン化を後押しする形になっているか&lt;/h3&gt;
&lt;p&gt;文章題の実力を伸ばすには、宿題の質とフィードバックの内容も重要です。&lt;/p&gt;
&lt;ul&gt;
&lt;li&gt;同じ型の文章題を、数字や条件だけを変えて複数出してくれるか。&lt;/li&gt;
&lt;li&gt;間違えた問題について、「どの工程でミスしたか」をコメントで返してくれるか。&lt;/li&gt;
&lt;li&gt;模試やテストの結果をもとに、次回以降の単元や難易度を調整してくれるか。&lt;/li&gt;
&lt;/ul&gt;
&lt;p&gt;こうした工夫がある教室なら、日々のオンライン授業と家庭学習が自然と連携し、&lt;br /&gt;
中学受験算数全体の弱点克服にもつながっていきます。&lt;/p&gt;
&lt;p&gt;&lt;!-- まとめカード --&gt;&lt;/p&gt;
&lt;div class="card mt-5 mb-4 border-0 shadow-sm"&gt;
&lt;div class="card-body"&gt;
&lt;h2 class="h5 mb-3"&gt;まとめ　オンライン個別で文章題の弱点を見える化しパターン化する&lt;/h2&gt;
&lt;p&gt;文章題が解けない背景には、状況理解から式化、計算、検算まで多くの工程が関わっています。&lt;br /&gt;
どこでつまずいているのかを丁寧に見極め、図と式の型をそろえ、類題によるパターン化を進めていけば、&lt;br /&gt;
文章題は必ず得点源へ育てていくことができます。&lt;/p&gt;
&lt;p class="mb-0"&gt;オンライン算数 個別指導なら、手元映像と画面共有を活用して思考の過程を可視化し、&lt;br /&gt;
理解の浅い部分をテンポ良く補強することが可能です。&lt;br /&gt;
お子さまの文章題の弱点が気になり始めたら、&lt;br /&gt;
&lt;a href="/kobetsu_online/"&gt;オンライン算数 個別指導コース&lt;/a&gt;&lt;br /&gt;
も参考にしながら、最適な学び方を検討してみてください。&lt;/p&gt;
&lt;/div&gt;
&lt;/div&gt;
&lt;/div&gt;
&lt;p&gt;&lt;!-- [ /.socialSet ] --&gt;&lt;/p&gt;
&lt;/div&gt;
&lt;/div&gt;
&lt;/div&gt;
&lt;/div&gt;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sansu-kobetsu-bunshodai%2F&amp;amp;t=%E6%96%87%E7%AB%A0%E9%A1%8C%E3%81%8C%E8%A7%A3%E3%81%91%E3%81%AA%E3%81%84%E5%AD%90%E3%81%8C%E3%82%AA%E3%83%B3%E3%83%A9%E3%82%A4%E3%83%B3%E5%80%8B%E5%88%A5%E3%81%A7%E4%BC%B8%E3%81%B3%E3%82%8B3%E3%81%A4%E3%81%AE%E7%90%86%E7%94%B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sansu-kobetsu-bunshodai%2F&amp;amp;text=%E6%96%87%E7%AB%A0%E9%A1%8C%E3%81%8C%E8%A7%A3%E3%81%91%E3%81%AA%E3%81%84%E5%AD%90%E3%81%8C%E3%82%AA%E3%83%B3%E3%83%A9%E3%82%A4%E3%83%B3%E5%80%8B%E5%88%A5%E3%81%A7%E4%BC%B8%E3%81%B3%E3%82%8B3%E3%81%A4%E3%81%AE%E7%90%86%E7%94%B1%20%7C%20%E4%B8%AD%E5%AD%A6%E5%8F%97%E9%A8%93%E5%B0%82%E9%96%80%E3%80%80%E5%A4%8F%E4%BA%95%E7%AE%97%E6%95%B0%E5%A1%BE" target="_blank" &gt;&lt;span class="vk_icon_w_r_sns_x_twitter icon_sns"&gt;&lt;/span&gt;&lt;span class="sns_txt"&gt;X&lt;/span&gt;&lt;/a&gt;&lt;/li&gt;&lt;li class="sb_bluesky sb_icon"&gt;&lt;a class="sb_icon_inner" href="https://bsky.app/intent/compose?text=%E6%96%87%E7%AB%A0%E9%A1%8C%E3%81%8C%E8%A7%A3%E3%81%91%E3%81%AA%E3%81%84%E5%AD%90%E3%81%8C%E3%82%AA%E3%83%B3%E3%83%A9%E3%82%A4%E3%83%B3%E5%80%8B%E5%88%A5%E3%81%A7%E4%BC%B8%E3%81%B3%E3%82%8B3%E3%81%A4%E3%81%AE%E7%90%86%E7%94%B1%20%7C%20%E4%B8%AD%E5%AD%A6%E5%8F%97%E9%A8%93%E5%B0%82%E9%96%80%E3%80%80%E5%A4%8F%E4%BA%95%E7%AE%97%E6%95%B0%E5%A1%BE%0Ahttps%3A%2F%2Fnatsui-sansu-juku.com%2Fcol_blog%2Fonline-sansu-kobetsu-bunshodai%2F" target="_blank" &gt;&lt;span class="vk_icon_w_r_sns_bluesky icon_sns"&gt;&lt;/span&gt;&lt;span class="sns_txt"&gt;Bluesky&lt;/span&gt;&lt;/a&gt;&lt;/li&gt;&lt;li class="sb_hatena sb_icon"&gt;&lt;a class="sb_icon_inner" href="//b.hatena.ne.jp/add?mode=confirm&amp;url=https%3A%2F%2Fnatsui-sansu-juku.com%2Fcol_blog%2Fonline-sansu-kobetsu-bunshodai%2F&amp;amp;title=%E6%96%87%E7%AB%A0%E9%A1%8C%E3%81%8C%E8%A7%A3%E3%81%91%E3%81%AA%E3%81%84%E5%AD%90%E3%81%8C%E3%82%AA%E3%83%B3%E3%83%A9%E3%82%A4%E3%83%B3%E5%80%8B%E5%88%A5%E3%81%A7%E4%BC%B8%E3%81%B3%E3%82%8B3%E3%81%A4%E3%81%AE%E7%90%86%E7%94%B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sb_icon_inner"data-clipboard-text="文章題が解けない子がオンライン個別で伸びる3つの理由 | 中学受験専門　夏井算数塾 https://natsui-sansu-juku.com/col_blog/online-sansu-kobetsu-bunshodai/"&gt;&lt;span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</si>
  <si>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https://rika-quest.com/column/nayami-dislike-science/
【検出された不自然ワード】
- 型
- 固定
- 手順
- 立て直
- 設計
【本文】
------
&lt;p&gt;&lt;!-- WordPress本文（投稿タイトル＝H1想定） --&gt;&lt;br /&gt;
&lt;!-- 見栄え改善：緑テーマ（WordPress本文 / 投稿タイトル＝H1想定） --&gt;&lt;/p&gt;
&lt;style&gt;
  /* =========================================================
     RQ Green Theme (tuned)
     - 色味：深めの緑 + 少し温かい白 + ほんのり緑がかった罫線
     - 視認性：コントラストと余白、影を調整
     ========================================================= */&lt;/p&gt;
&lt;p&gt;  .rq-wrap{
    margin:0 auto;
    max-width:920px;
    padding: 0 14px;
  }
  @media (min-width: 992px){
    .rq-wrap{ padding: 0 6px; }
  }&lt;/p&gt;
&lt;p&gt;  .rq-green{
    /* ===== Palette ===== */
    --rq:      #1b7a45;     /* primary (深めの緑) */
    --rqD:     #145f35;     /* darker */
    --rqL:     #2aa35f;     /* lighter accent */
    --rq2:     #e9f7f0;     /* soft bg (緑寄りの薄色) */
    --rq3:     #f5fbf7;     /* softer bg */
    --bg:      #fbfdfc;     /* page bg */
    --bd:      #dfe7e2;     /* border (ほんのり緑) */
    --tx:      #1f2a24;     /* text */
    --muted:   #55645b;     /* muted */
    --shadow:  0 14px 34px rgba(17, 39, 27, .08);
    --shadow2: 0 8px 18px rgba(17, 39, 27, .06);
    --r: 18px;&lt;/p&gt;
&lt;p&gt;    color:var(--tx);
    line-height:1.9;
    font-size:16px;
    background: transparent;
  }
  @media (min-width: 992px){
    .rq-green{ font-size:17px; }
  }&lt;/p&gt;
&lt;p&gt;  .rq-green *{ box-sizing:border-box; }
  .rq-green :where(p){ margin:10px 0; }
  .rq-green :where(ul,ol){ padding-left:1.2em; margin: 10px 0; }
  .rq-green :where(li){ margin:.35em 0; }
  .rq-green :where(code){
    background:var(--rq3);
    padding:.12em .42em;
    border-radius:12px;
    border:1px solid var(--bd);
  }&lt;/p&gt;
&lt;p&gt;  .rq-green a{
    color:var(--rqD);
    text-decoration: underline;
    text-underline-offset: 2px;
    font-weight: 800;
  }
  .rq-green a:hover{ opacity:.9; }
  .rq-muted{ color:var(--muted); font-size:.95em; }
  .rq-small{ font-size:.92em; }&lt;/p&gt;
&lt;p&gt;  .rq-green hr{
    border:none;
    border-top:1px solid var(--bd);
    margin:28px 0;
  }&lt;/p&gt;
&lt;p&gt;  /* ===== Focus (accessibility) ===== */
  .rq-green :where(a, summary, button):focus-visible{
    outline: 3px solid rgba(27,122,69,.24);
    outline-offset: 2px;
    border-radius: 12px;
  }&lt;/p&gt;
&lt;p&gt;  /* ===== 上部メタ（少しガラス感） ===== */
  .rq-topmeta{
    margin: 6px 0 10px;
    padding: 12px 14px;
    border: 1px solid var(--bd);
    border-radius: var(--r);
    background:
      radial-gradient(800px 140px at 15% 0%, rgba(42,163,95,.12), transparent 60%),
      linear-gradient(180deg, var(--rq3), #fff);
    box-shadow: var(--shadow2);
  }
  .rq-topmeta__line1{
    font-weight: 900;
    letter-spacing: .02em;
  }
  .rq-topmeta__line2{
    margin-top: 2px;
    color: var(--muted);
    font-weight: 800;
  }
  .rq-topmeta__line2 b{
    color: var(--rqD);
    font-weight: 900;
  }&lt;/p&gt;
&lt;p&gt;  /* ===== Micro header (pill) ===== */
  .rq-microhead{
    display:flex;
    flex-wrap:wrap;
    gap:8px;
    margin: 0 0 10px;
    align-items:center;
  }
  .rq-pill{
    display:inline-flex;
    align-items:center;
    gap:6px;
    font-size:12px;
    font-weight:900;
    letter-spacing:.02em;
    color:var(--rqD);
    background: rgba(27,122,69,.09);
    border:1px solid rgba(27,122,69,.14);
    border-radius:999px;
    padding:6px 10px;
    white-space: nowrap;
  }
  .rq-pill .rq-dot{
    width:8px;
    height:8px;
    border-radius:50%;
    background: linear-gradient(180deg, var(--rqL), var(--rq));
    display:inline-block;
  }&lt;/p&gt;
&lt;p&gt;  /* ===== Lead ===== */
  .rq-lead{
    background:
      radial-gradient(900px 220px at 20% -10%, rgba(42,163,95,.16), transparent 62%),
      linear-gradient(180deg, var(--rq2), #fff 55%);
    border:1px solid var(--bd);
    border-left:8px solid var(--rq);
    border-radius:20px;
    padding:18px 18px;
    margin: 10px 0 16px;
    box-shadow: var(--shadow);
  }
  .rq-lead .rq-badge{
    display:inline-flex;
    align-items:center;
    gap:8px;
    font-size:12px;
    font-weight:900;
    letter-spacing:.02em;
    color:#fff;
    background: linear-gradient(135deg, var(--rq), var(--rqD));
    border-radius:999px;
    padding:7px 12px;
    margin:0 0 10px;
    box-shadow: 0 10px 22px rgba(27,122,69,.18);
  }
  .rq-lead .rq-badge:before{
    content:"";
    width:8px;
    height:8px;
    border-radius:50%;
    background:rgba(255,255,255,.95);
    display:inline-block;
  }&lt;/p&gt;
&lt;p&gt;  /* checklist：チェックの色を締める */
  .rq-checklist{
    margin:12px 0 0;
    padding-left: 0;
    list-style: none;
  }
  .rq-checklist li{
    position: relative;
    padding-left: 1.55em;
    margin: .55em 0;
  }
  .rq-checklist li:before{
    content:"✓";
    position:absolute;
    left:0;
    top:0;
    color: var(--rqD);
    font-weight: 900;
  }&lt;/p&gt;
&lt;p&gt;  /* ===== Conclusion ===== */
  .rq-ketsuron{
    background:
      radial-gradient(780px 160px at 10% 0%, rgba(27,122,69,.10), transparent 65%),
      linear-gradient(180deg, #fff, var(--rq3));
    border:1px solid var(--bd);
    border-radius:20px;
    padding:14px 16px 14px 30px;
    margin: 0 0 18px;
    box-shadow: var(--shadow2);
    position: relative;
  }
  .rq-ketsuron:before{
    content:"";
    position:absolute;
    left:12px;
    top:14px;
    width:10px;
    height:10px;
    border-radius:50%;
    background: linear-gradient(180deg, var(--rqL), var(--rq));
  }
  .rq-ketsuron strong{ color:var(--rqD); }&lt;/p&gt;
&lt;p&gt;  /* ===== TOC ===== */
  .rq-toc{
    border:1px solid var(--bd);
    border-radius:20px;
    padding:14px 16px;
    margin: 0 0 22px;
    background:
      radial-gradient(900px 200px at 15% 0%, rgba(27,122,69,.08), transparent 60%),
      #fff;
    box-shadow: var(--shadow2);
  }
  .rq-toc .rq-toc__title{
    font-weight:900;
    color:var(--tx);
    margin:0 0 10px;
    display:flex;
    gap:10px;
    align-items:center;
  }
  .rq-toc .rq-toc__title:before{
    content:"";
    width:10px;
    height:10px;
    border-radius:50%;
    background: linear-gradient(180deg, var(--rqL), var(--rq));
    display:inline-block;
  }
  .rq-toc ul{ margin:0; padding-left:1.1em; }
  .rq-toc a{ font-weight: 900; }
  .rq-toc li{ margin:.48em 0; }&lt;/p&gt;
&lt;p&gt;  /* アンカー位置（固定ヘッダー対策） */
  .rq-section{ scroll-margin-top: 90px; }&lt;/p&gt;
&lt;p&gt;  /* ===== Section headings ===== */
  .rq-section{ margin: 26px 0; }
  .rq-h2{
    margin: 26px 0 12px;
    padding: 12px 12px;
    border-radius: 18px;
    background:
      radial-gradient(900px 140px at 12% 0%, rgba(42,163,95,.14), transparent 58%),
      var(--rq2);
    border: 1px solid rgba(27,122,69,.18);
    border-left: 8px solid var(--rq);
    position:relative;
    font-weight: 900;
  }
  .rq-h2:after{
    content:"";
    position:absolute;
    right:12px;
    top:50%;
    transform:translateY(-50%);
    width:34px;
    height:34px;
    border-radius:12px;
    background:
      radial-gradient(18px 18px at 35% 30%, rgba(42,163,95,.18), transparent 70%),
      #fff;
    border:1px solid var(--bd);
    box-shadow: var(--shadow2);
    opacity:.98;
  }
  .rq-h3{
    margin: 18px 0 8px;
    font-weight: 900;
    padding-left: 2px;
  }&lt;/p&gt;
&lt;p&gt;  /* ===== Cards / grid ===== */
  .rq-grid{
    display:grid;
    grid-template-columns: repeat( auto-fit, minmax(240px, 1fr) );
    gap:12px;
    margin: 12px 0 6px;
  }
  .rq-card{
    border:1px solid var(--bd);
    border-radius:20px;
    padding:12px 14px;
    background:
      radial-gradient(800px 160px at 10% 0%, rgba(27,122,69,.06), transparent 70%),
      #fff;
    box-shadow: var(--shadow2);
  }
  .rq-card .rq-card__head{
    display:flex;
    gap:10px;
    align-items:flex-start;
    margin-bottom:8px;
    font-weight:900;
  }
  .rq-chip{
    width:34px;
    height:34px;
    border-radius:12px;
    display:flex;
    align-items:center;
    justify-content:center;
    background: rgba(27,122,69,.10);
    border:1px solid rgba(27,122,69,.16);
    color:var(--rqD);
    font-weight:900;
    flex:0 0 auto;
    line-height: 1;
  }&lt;/p&gt;
&lt;p&gt;  /* ===== Note / tips ===== */
  .rq-note{
    background:
      radial-gradient(900px 160px at 10% 0%, rgba(27,122,69,.08), transparent 70%),
      #fff;
    border:1px dashed rgba(27,122,69,.28);
    border-radius:20px;
    padding:12px 14px;
    margin:12px 0;
    color:var(--tx);
    box-shadow: var(--shadow2);
  }
  .rq-note strong{ color:var(--rqD); }&lt;/p&gt;
&lt;p&gt;  .rq-miss{
    border:1px solid var(--bd);
    border-radius:20px;
    padding:12px 14px;
    background:
      radial-gradient(900px 160px at 10% 0%, rgba(27,122,69,.06), transparent 70%),
      #fff;
    margin: 10px 0;
    box-shadow: var(--shadow2);
  }
  .rq-tag{
    display:inline-block;
    font-size:12px;
    font-weight:900;
    color: var(--rqD);
    background: rgba(27,122,69,.09);
    border:1px solid rgba(27,122,69,.16);
    border-radius:999px;
    padding:6px 10px;
    margin:0 0 8px;
  }&lt;/p&gt;
&lt;p&gt;  /* ===== Summary ===== */
  .rq-summary{
    background:
      radial-gradient(900px 200px at 12% 0%, rgba(42,163,95,.16), transparent 60%),
      linear-gradient(180deg, var(--rq2), #fff);
    border:1px solid rgba(27,122,69,.16);
    border-radius:20px;
    padding:14px 16px;
    margin: 18px 0;
    box-shadow: var(--shadow2);
  }
  .rq-summary .rq-summary__title{
    font-weight:900;
    margin:0 0 8px;
    display:flex;
    align-items:center;
    gap:8px;
  }
  .rq-summary .rq-summary__title:before{
    content:"";
    width:10px;
    height:10px;
    border-radius:50%;
    background: linear-gradient(180deg, var(--rqL), var(--rq));
    display:inline-block;
  }
  .rq-summary ul{
    margin:8px 0 0;
    padding-left: 0;
    list-style: none;
  }
  .rq-summary li{
    position: relative;
    padding-left: 1.2em;
    margin: .45em 0;
  }
  .rq-summary li:before{
    content:"•";
    position:absolute;
    left:0;
    top:0;
    color: var(--rqD);
    font-weight: 900;
  }&lt;/p&gt;
&lt;p&gt;  /* ===== FAQ (details) ===== */
  .rq-faq details{
    border:1px solid var(--bd);
    border-radius:20px;
    background:
      radial-gradient(900px 180px at 10% 0%, rgba(27,122,69,.06), transparent 72%),
      #fff;
    padding:10px 12px;
    margin: 10px 0;
    box-shadow: var(--shadow2);
  }
  .rq-faq details[open]{
    border-color: rgba(27,122,69,.22);
    box-shadow: 0 18px 42px rgba(27,122,69,.10);
  }
  .rq-faq summary{
    cursor:pointer;
    font-weight:900;
    color: var(--tx);
    list-style:none;
    display:flex;
    gap:10px;
    align-items:flex-start;
    position: relative;
    padding-right: 26px;
  }
  .rq-faq summary::-webkit-details-marker{ display:none; }
  .rq-faq summary:before{
    content:"Q";
    width:28px;
    height:28px;
    border-radius:10px;
    background: rgba(27,122,69,.10);
    border:1px solid rgba(27,122,69,.16);
    color:var(--rqD);
    display:inline-flex;
    align-items:center;
    justify-content:center;
    font-weight:900;
    flex:0 0 auto;
    margin-top:1px;
  }
  .rq-faq summary:after{
    content:"＋";
    position:absolute;
    right:6px;
    top:0;
    color: var(--rqD);
    font-weight: 900;
    line-height: 1.2;
  }
  .rq-faq details[open] summary:after{ content:"－"; }&lt;/p&gt;
&lt;p&gt;  .rq-faq .rq-faq__a{
    margin:10px 0 2px;
    color: var(--tx);
  }
  .rq-faq .rq-faq__a:before{
    content:"A";
    width:28px;
    height:28px;
    border-radius:10px;
    background:#fff;
    border:1px solid var(--bd);
    color:var(--rqD);
    display:inline-flex;
    align-items:center;
    justify-content:center;
    font-weight:900;
    margin-right:8px;
  }&lt;/p&gt;
&lt;p&gt;  /* ===== Links (CTA cards) ===== */
  .rq-links{
    display:grid;
    grid-template-columns: repeat( auto-fit, minmax(260px, 1fr) );
    gap:12px;
    margin: 10px 0 0;
  }
  .rq-link{
    border:1px solid var(--bd);
    border-radius:20px;
    background:
      radial-gradient(900px 180px at 10% 0%, rgba(27,122,69,.06), transparent 72%),
      #fff;
    padding:12px 14px;
    box-shadow: var(--shadow2);
  }
  .rq-link .rq-link__title{
    font-weight:900;
    margin:0 0 6px;
  }&lt;/p&gt;
&lt;p&gt;  /* ===== Back to top ===== */
  .rq-toTop{
    position: fixed;
    right: 14px;
    bottom: 14px;
    width: 46px;
    height: 46px;
    border-radius: 16px;
    border: 1px solid rgba(27,122,69,.18);
    background:
      radial-gradient(16px 16px at 35% 30%, rgba(255,255,255,.75), transparent 70%),
      linear-gradient(135deg, rgba(27,122,69,.10), #fff);
    box-shadow: var(--shadow2);
    display:flex;
    align-items:center;
    justify-content:center;
    text-decoration: none;
    color: var(--rqD);
    font-weight: 900;
    z-index: 999;
  }
  .rq-toTop:hover{ opacity:.92; }
  @media (max-width: 420px){
    .rq-toTop{ right: 10px; bottom: 10px; }
  }&lt;/p&gt;
&lt;p&gt;  /* ===== motion ===== */
  .rq-green html{scroll-behavior:smooth;}
  @media (prefers-reduced-motion: reduce){
    .rq-green html{scroll-behavior:auto;}
  }
&lt;/style&gt;
&lt;div class="rq-wrap rq-green"&gt;
&lt;div id="rq-top"&gt;&lt;/div&gt;
&lt;div class="rq-topmeta" aria-label="この記事の対象とテーマ"&gt;
&lt;div class="rq-topmeta__line1"&gt;小学生理科／学習の立て直し&lt;/div&gt;
&lt;div class="rq-topmeta__line2"&gt;テーマ：&lt;b&gt;理科を避ける&lt;/b&gt;・&lt;b&gt;苦手固定&lt;/b&gt;をほどく&lt;/div&gt;
&lt;/p&gt;&lt;/div&gt;
&lt;div class="rq-microhead"&gt;
    &lt;span class="rq-pill"&gt;&lt;span class="rq-dot"&gt;&lt;/span&gt;中学受験理科&lt;/span&gt;&lt;br /&gt;
    &lt;span class="rq-pill"&gt;&lt;span class="rq-dot"&gt;&lt;/span&gt;学習のコツ／立て直し&lt;/span&gt;
  &lt;/div&gt;
&lt;div class="rq-lead"&gt;
&lt;div class="rq-badge"&gt;理科が嫌いで避けてしまうときの立て直し&lt;/div&gt;
&lt;p&gt;    理科の時間になると手が止まる。ワークを開いても、問題を読む前に気持ちが引いてしまう。&lt;br /&gt;
    「理科が苦手」というより、「理科を避けている」状態に近い――こうした相談は少なくありません。&lt;/p&gt;
&lt;p&gt;    この状態は、能力の問題ではなく、&lt;strong&gt;学習体験の積み重なり方&lt;/strong&gt;に原因があります。&lt;br /&gt;
    一度「分からないまま進んだ」「やっても手応えがなかった」という経験が続くと、理科は後回しにされ、&lt;br /&gt;
    やがて“嫌いな教科”として固定されていきます。&lt;/p&gt;
&lt;p&gt;    この記事では、理科を避けてしまう状態を「やる気」ではなく「構造」の問題として整理し、&lt;/p&gt;
&lt;ul class="rq-checklist"&gt;
&lt;li&gt;今どこで詰まっているのか&lt;/li&gt;
&lt;li&gt;なぜ「できた感」が生まれなくなったのか&lt;/li&gt;
&lt;li&gt;教材の選び方と家庭での声かけをどう変えるか&lt;/li&gt;
&lt;/ul&gt;
&lt;p&gt;    を具体的に解きほぐしていきます。
  &lt;/p&gt;&lt;/div&gt;
&lt;div class="rq-ketsuron"&gt;
    &lt;strong&gt;結論：&lt;/strong&gt;&lt;br /&gt;
    最初に作るべきは、量ではなく&lt;strong&gt;「今日はここまでできたら終わり」という到達点&lt;/strong&gt;です。&lt;br /&gt;
    ここが決まると、「できた感」が戻り、避ける状態がほどけていきます。
  &lt;/div&gt;
&lt;nav class="rq-toc" aria-label="目次"&gt;
&lt;p class="rq-toc__title"&gt;目次&lt;/p&gt;
&lt;ul&gt;
&lt;li&gt;&lt;a href="#rq-0"&gt;この記事で分かること&lt;/a&gt;&lt;/li&gt;
&lt;li&gt;&lt;a href="#rq-1"&gt;まず状況整理：理科のどこで止まっているか&lt;/a&gt;&lt;/li&gt;
&lt;li&gt;&lt;a href="#rq-2"&gt;原因の切り分け：理科を避けるようになる典型パターン&lt;/a&gt;&lt;/li&gt;
&lt;li&gt;&lt;a href="#rq-3"&gt;立て直しの手順：「できた感」を作り直す&lt;/a&gt;&lt;/li&gt;
&lt;li&gt;&lt;a href="#rq-4"&gt;よくあるミスと修正&lt;/a&gt;&lt;/li&gt;
&lt;li&gt;&lt;a href="#rq-5"&gt;家庭での回し方：１週間の設計例&lt;/a&gt;&lt;/li&gt;
&lt;li&gt;&lt;a href="#rq-6"&gt;FAQ&lt;/a&gt;&lt;/li&gt;
&lt;li&gt;&lt;a href="#rq-7"&gt;次に読む：悩み別・分野別の整理&lt;/a&gt;&lt;/li&gt;
&lt;li&gt;&lt;a href="#rq-8"&gt;講座・個別相談について&lt;/a&gt;&lt;/li&gt;
&lt;/ul&gt;
&lt;/nav&gt;
&lt;hr&gt;
&lt;section id="rq-0" class="rq-section"&gt;
&lt;h2 class="rq-h2"&gt;この記事で分かること&lt;/h2&gt;
&lt;ul&gt;
&lt;li&gt;理科を避けてしまう子に共通する詰まり方&lt;/li&gt;
&lt;li&gt;「嫌い」が固定される典型的な原因パターン&lt;/li&gt;
&lt;li&gt;できた感を取り戻すための教材選びの視点&lt;/li&gt;
&lt;li&gt;家庭での声かけをどう変えると前向きになるか&lt;/li&gt;
&lt;li&gt;次に読むべき悩み記事・分野ページの整理&lt;/li&gt;
&lt;/ul&gt;
&lt;div class="rq-summary"&gt;
&lt;p class="rq-summary__title"&gt;この記事のゴール&lt;/p&gt;
&lt;ul&gt;
&lt;li&gt;「避けている」の中身を、状態として言葉にできる&lt;/li&gt;
&lt;li&gt;量ではなく到達点で「できた感」を作る設計に変えられる&lt;/li&gt;
&lt;li&gt;家庭の声かけを“結果評価”から“前進確認”に寄せられる&lt;/li&gt;
&lt;/ul&gt;&lt;/div&gt;
&lt;/section&gt;
&lt;hr&gt;
&lt;section id="rq-1" class="rq-section"&gt;
&lt;h2 class="rq-h2"&gt;まず状況整理：理科のどこで止まっているか&lt;/h2&gt;
&lt;p&gt;    「理科が嫌い」という言葉の中身は、実は一様ではありません。まずは、どこで止まっているのかを整理します。&lt;/p&gt;
&lt;h3 class="rq-h3"&gt;よくある３つの状態&lt;/h3&gt;
&lt;div class="rq-grid"&gt;
&lt;div class="rq-card"&gt;
&lt;div class="rq-card__head"&gt;&lt;span class="rq-chip"&gt;1&lt;/span&gt;問題以前に、教科書やワークを開けない&lt;/div&gt;
&lt;p&gt;        → 理解以前に、心理的な抵抗が強い状態。
      &lt;/p&gt;&lt;/div&gt;
&lt;div class="rq-card"&gt;
&lt;div class="rq-card__head"&gt;&lt;span class="rq-chip"&gt;2&lt;/span&gt;用語や図は見ているが、問題になると解けない&lt;/div&gt;
&lt;p&gt;        → 覚えたつもりでも、使う場面に結びついていない。
      &lt;/p&gt;&lt;/div&gt;
&lt;div class="rq-card"&gt;
&lt;div class="rq-card__head"&gt;&lt;span class="rq-chip"&gt;3&lt;/span&gt;計算や記述が遅く、途中で投げてしまう&lt;/div&gt;
&lt;p&gt;        → 手順が曖昧なまま進み、疲労感だけが残る。
      &lt;/p&gt;&lt;/div&gt;
&lt;/p&gt;&lt;/div&gt;
&lt;p&gt;    この段階で重要なのは、「勉強量が足りない」と判断しないことです。多くの場合、&lt;strong&gt;やり方が合っていないだけ&lt;/strong&gt;です。&lt;br /&gt;
  &lt;/section&gt;
&lt;hr&gt;
&lt;section id="rq-2" class="rq-section"&gt;
&lt;h2 class="rq-h2"&gt;原因の切り分け：理科を避けるようになる典型パターン&lt;/h2&gt;
&lt;h3 class="rq-h3"&gt;原因①「分かる前に進んでしまった」&lt;/h3&gt;
&lt;p&gt;    理科は積み上げ型の教科です。一つの観察・一つの原理が分からないまま進むと、後の単元で必ず違和感が残ります。&lt;/p&gt;
&lt;p&gt;    その違和感が蓄積すると、「どうせ分からない」という前提で問題を見るようになります。&lt;/p&gt;
&lt;h3 class="rq-h3"&gt;原因②「できた感のない教材を使っている」&lt;/h3&gt;
&lt;ul&gt;
&lt;li&gt;説明が長い&lt;/li&gt;
&lt;li&gt;問題数が多すぎる&lt;/li&gt;
&lt;li&gt;正解しても、なぜ合ったのかが分からない&lt;/li&gt;
&lt;/ul&gt;
&lt;p&gt;    こうした教材では、&lt;strong&gt;達成感が生まれる前に疲れてしまう&lt;/strong&gt;ことが多くなります。&lt;/p&gt;
&lt;h3 class="rq-h3"&gt;原因③「声かけが結果評価になっている」&lt;/h3&gt;
&lt;p&gt;    「何点だった？」&lt;br /&gt;
    「まだ終わってないの？」&lt;/p&gt;
&lt;p&gt;    悪気のない声かけでも、結果だけが注目されると、過程での小さな前進が消えてしまいます。&lt;br /&gt;
  &lt;/section&gt;
&lt;hr&gt;
&lt;section id="rq-3" class="rq-section"&gt;
&lt;h2 class="rq-h2"&gt;立て直しの手順：「できた感」を作り直す&lt;/h2&gt;
&lt;h3 class="rq-h3"&gt;ステップ① 量を減らし、到達点を固定する&lt;/h3&gt;
&lt;p&gt;    まずは「今日はここまでできたら終わり」という&lt;strong&gt;明確なゴール&lt;/strong&gt;を作ります。問題数は少なくて構いません。大切なのは「終わった」と実感できることです。&lt;/p&gt;
&lt;h3 class="rq-h3"&gt;ステップ② 教材は「説明→即確認」ができるものを選ぶ&lt;/h3&gt;
&lt;ul&gt;
&lt;li&gt;１ページで完結する&lt;/li&gt;
&lt;li&gt;読んだ直後に確認問題がある&lt;/li&gt;
&lt;li&gt;正解理由が短く示されている&lt;/li&gt;
&lt;/ul&gt;
&lt;p&gt;    こうした教材は、理解と成功体験が分断されません。&lt;br /&gt;
    &lt;span class="rq-muted rq-small"&gt;※単元解説に深く入りすぎないことが重要です。&lt;/span&gt;&lt;/p&gt;
&lt;h3 class="rq-h3"&gt;ステップ③ 正解より「再現できたか」を確認する&lt;/h3&gt;
&lt;p&gt;    「合っていた」ではなく、「もう一回同じ手順でできるか」を確認します。&lt;/p&gt;
&lt;p&gt;    再現できた瞬間が、理科における本当の「できた感」です。&lt;br /&gt;
  &lt;/section&gt;
&lt;hr&gt;
&lt;section id="rq-4" class="rq-section"&gt;
&lt;h2 class="rq-h2"&gt;よくあるミスと修正&lt;/h2&gt;
&lt;div class="rq-miss"&gt;
&lt;div class="rq-tag"&gt;ミス① とにかく簡単な問題だけをやらせる&lt;/div&gt;
&lt;p&gt;      → &lt;strong&gt;修正&lt;/strong&gt;： 「考えたら分かる」レベルを選び、思考が一段入る問題を混ぜる。
    &lt;/div&gt;
&lt;div class="rq-miss"&gt;
&lt;div class="rq-tag"&gt;ミス② 分からないとすぐ説明してしまう&lt;/div&gt;
&lt;p&gt;      → &lt;strong&gt;修正&lt;/strong&gt;： 「どこまで分かっている？」と区切りを確認する。分かっている部分を言語化させるだけでも前進です。
    &lt;/div&gt;
&lt;div class="rq-miss"&gt;
&lt;div class="rq-tag"&gt;ミス③ 他教科と比較してしまう&lt;/div&gt;
&lt;p&gt;      → &lt;strong&gt;修正&lt;/strong&gt;： 理科は単元ごとに得意・不得意が分かれます。教科内での比較に留めます。
    &lt;/div&gt;
&lt;/section&gt;
&lt;hr&gt;
&lt;section id="rq-5" class="rq-section"&gt;
&lt;h2 class="rq-h2"&gt;家庭での回し方：１週間の設計例&lt;/h2&gt;
&lt;ul&gt;
&lt;li&gt;&lt;strong&gt;平日２日&lt;/strong&gt;： ・短時間（15〜20分） ・確認問題中心&lt;/li&gt;
&lt;li&gt;&lt;strong&gt;休日１日&lt;/strong&gt;： ・図や実験結果を見直す ・「なぜそうなるか」を一言でまとめる&lt;/li&gt;
&lt;/ul&gt;
&lt;div class="rq-note"&gt;&lt;strong&gt;チェックポイント：&lt;/strong&gt;「嫌がらずに机に向かったか」 ここを最初の合格ラインにします。&lt;/div&gt;
&lt;/section&gt;
&lt;hr&gt;
&lt;section id="rq-6" class="rq-section rq-faq"&gt;
&lt;h2 class="rq-h2"&gt;FAQ&lt;/h2&gt;
&lt;details&gt;
&lt;summary&gt;Q. 本当に教材を変えるだけで変わりますか？&lt;/summary&gt;
&lt;div class="rq-faq__a"&gt;教材だけで全て解決するわけではありませんが、「できた感」を作れる教材に変えることで、取り組み方が大きく変わるケースは多いです。&lt;/div&gt;
&lt;/details&gt;
&lt;details&gt;
&lt;summary&gt;Q. 親が教えられなくても大丈夫ですか？&lt;/summary&gt;
&lt;div class="rq-faq__a"&gt;問題ありません。説明役になる必要はなく、進み具合を一緒に確認するだけで十分です。&lt;/div&gt;
&lt;/details&gt;
&lt;details&gt;
&lt;summary&gt;Q. 理科全体が嫌いな場合は？&lt;/summary&gt;
&lt;div class="rq-faq__a"&gt;まずは分野を絞ります。生物が入りやすい子もいれば、物理の方が整理しやすい子もいます。&lt;/div&gt;
&lt;/details&gt;
&lt;/section&gt;
&lt;hr&gt;
&lt;section id="rq-7" class="rq-section"&gt;
&lt;h2 class="rq-h2"&gt;次に読む：悩み別・分野別の整理&lt;/h2&gt;
&lt;ul&gt;
&lt;li&gt;理科の悩み全体を整理したHub → &lt;a href="https://rika-quest.com/column/science-nayami/"&gt;理科の悩み一覧&lt;/a&gt;&lt;/li&gt;
&lt;li&gt;理科コラムの全体一覧 → &lt;a href="https://rika-quest.com/column/"&gt;理科コラム一覧&lt;/a&gt;&lt;/li&gt;
&lt;li&gt;学習のコツを症状別にまとめたカテゴリ → &lt;a href="https://rika-quest.com/ct/理科のコツ/"&gt;理科のコツ&lt;/a&gt;&lt;/li&gt;
&lt;li&gt;分野別に入り直したい場合 → &lt;a href="https://rika-quest.com/column/physics/"&gt;物理分野&lt;/a&gt; → &lt;a href="https://rika-quest.com/column/creature/"&gt;生物分野&lt;/a&gt;&lt;/li&gt;
&lt;li&gt;関連する悩み記事 → &lt;a href="https://rika-quest.com/column/nayami-how-to-start/"&gt;理科の勉強、どこから始めるか分からない&lt;/a&gt; → &lt;a href="https://rika-quest.com/column/nayami-calculation-slow/"&gt;理科の計算が遅い・合わない&lt;/a&gt;&lt;/li&gt;
&lt;/ul&gt;
&lt;/section&gt;
&lt;hr&gt;
&lt;section id="rq-8" class="rq-section"&gt;
&lt;h2 class="rq-h2"&gt;講座・個別相談について&lt;/h2&gt;
&lt;p&gt;    家庭だけでは立て直しが難しい場合、「どこで止まっているか」を一緒に整理するところから対応しています。&lt;/p&gt;
&lt;div class="rq-links"&gt;
&lt;div class="rq-link"&gt;
&lt;p class="rq-link__title"&gt;講座のご案内&lt;/p&gt;
&lt;p&gt;        &lt;a href="https://rika-quest.com/kouza/"&gt;開講講座一覧&lt;/a&gt;
      &lt;/div&gt;
&lt;div class="rq-link"&gt;
&lt;p class="rq-link__title"&gt;学習状況の相談・問い合わせ&lt;/p&gt;
&lt;p&gt;        &lt;a href="https://rika-quest.com/inquiry/"&gt;お問い合わせ&lt;/a&gt;
      &lt;/div&gt;
&lt;/p&gt;&lt;/div&gt;
&lt;div class="rq-note" style="margin-top: 14px;"&gt;無理に進める前に、一度状況を言語化するだけでも、次の一手が見えてきます。&lt;/div&gt;
&lt;/section&gt;
&lt;p&gt;  &lt;a class="rq-toTop" href="#rq-top" aria-label="ページ上部へ"&gt;▲&lt;/a&gt;
&lt;/div&gt;
&lt;p&gt;&lt;!-- ▲ 見栄え改善：緑テーマ（ここまで） --&gt;&lt;/p&gt;
------</t>
  </si>
  <si>
    <t>以下のページは不自然なワードを使用しています。
これらを適切に自然な言葉に置き換えて下さい。
なお、本文の装飾や構造は絶対に変えないでください。
【対象ページURL】
https://dokkai-labo.tokyo/col_blog/sentakushi/
【検出された不自然ワード】
- 崩れ
- 型
- 迷い
- 固定
- 手順
- 整え
【本文】
------
&lt;div class="container my-4"&gt;
&lt;section class="card shadow-sm border-0 mb-4" style="background: linear-gradient(135deg, #283593, #006064); color: #fff;"&gt;
&lt;div class="card-body p-4 p-md-5"&gt;
&lt;div class="d-flex flex-wrap gap-2 align-items-center mb-3"&gt;&lt;span class="badge bg-warning text-dark" style="font-size: .85rem;"&gt;中学受験／国語&lt;/span&gt;&lt;br /&gt;
&lt;span class="badge bg-light text-dark" style="font-size: .8rem;"&gt;選択肢の失点対策&lt;/span&gt;&lt;br /&gt;
&lt;span class="badge bg-dark" style="font-size: .8rem;"&gt;保護者向け&lt;/span&gt;&lt;/div&gt;
&lt;h1 class="h3 h2-md mb-3" style="line-height: 1.55;"&gt;中学受験の国語｜選択肢問題で間違える原因と対策｜条件読みを型にする専門塾の指導法&lt;/h1&gt;
&lt;p class="mb-4" style="opacity: .96; font-size: 1.02rem; line-height: 1.9;"&gt;選択肢問題で失点が続くお子さまの多くは、本文の根拠ではなく&lt;strong&gt;語感&lt;/strong&gt;で選んでしまっています。&lt;br /&gt;
特に&lt;strong&gt;対比&lt;/strong&gt;・&lt;strong&gt;否定&lt;/strong&gt;・&lt;strong&gt;部分一致&lt;/strong&gt;の判断が弱いと、読めているのに点が伸びません。&lt;br /&gt;
オンライン国語の個別指導なら、選択肢と本文の対応を画面上で照合し、誤答の理由を可視化して修正できます。&lt;br /&gt;
本記事では、失点パターンと改善手順を具体的に整理します。&lt;/p&gt;
&lt;div class="d-flex flex-column flex-md-row gap-2"&gt;&lt;a class="btn btn-warning btn-lg fw-bold" href="https://dokkai-labo.tokyo/kobetsuonline01/" target="_blank" rel="noopener"&gt;&lt;br /&gt;
オンライン国語個別の詳細を見る&lt;br /&gt;
&lt;/a&gt;&lt;br /&gt;
&lt;a class="btn btn-outline-light btn-lg" style="border-width: 2px;" href="#toc"&gt;&lt;br /&gt;
先に改善ステップを見る&lt;br /&gt;
&lt;/a&gt;&lt;/div&gt;
&lt;div class="mt-4 p-3 p-md-4 rounded" style="background: rgba(255,255,255,.12); border: 1px solid rgba(255,255,255,.25);"&gt;
&lt;div class="row g-3"&gt;
&lt;div class="col-md-4"&gt;
&lt;div class="fw-bold mb-1"&gt;この記事で分かること&lt;/div&gt;
&lt;ul class="mb-0 ps-3" style="line-height: 1.85;"&gt;
&lt;li&gt;選択肢で落とす子の共通点&lt;/li&gt;
&lt;li&gt;条件読みの弱点の見抜き方&lt;/li&gt;
&lt;li&gt;オンラインでの改善手順&lt;/li&gt;
&lt;/ul&gt;
&lt;/div&gt;
&lt;div class="col-md-4"&gt;
&lt;div class="fw-bold mb-1"&gt;よくあるお悩み&lt;/div&gt;
&lt;ul class="mb-0 ps-3" style="line-height: 1.85;"&gt;
&lt;li&gt;迷いが長く、時間が足りない&lt;/li&gt;
&lt;li&gt;似た選択肢で外す&lt;/li&gt;
&lt;li&gt;否定・対比に弱い&lt;/li&gt;
&lt;/ul&gt;
&lt;/div&gt;
&lt;div class="col-md-4"&gt;
&lt;div class="fw-bold mb-1"&gt;SEOキーワード&lt;/div&gt;
&lt;div class="d-flex flex-wrap gap-2"&gt;&lt;span class="badge bg-light text-dark"&gt;オンライン国語&lt;/span&gt;&lt;br /&gt;
&lt;span class="badge bg-light text-dark"&gt;中学受験&lt;/span&gt;&lt;br /&gt;
&lt;span class="badge bg-light text-dark"&gt;国語専門塾&lt;/span&gt;&lt;br /&gt;
&lt;span class="badge bg-light text-dark"&gt;読解力&lt;/span&gt;&lt;br /&gt;
&lt;span class="badge bg-light text-dark"&gt;個別指導&lt;/span&gt;&lt;br /&gt;
&lt;span class="badge bg-light text-dark"&gt;過去問&lt;/span&gt;&lt;br /&gt;
&lt;span class="badge bg-light text-dark"&gt;記述&lt;/span&gt;&lt;/div&gt;
&lt;/div&gt;
&lt;/div&gt;
&lt;/div&gt;
&lt;/div&gt;
&lt;/section&gt;
&lt;section id="toc" class="card shadow-sm border-0 mb-4"&gt;
&lt;div class="card-body p-3 p-md-4"&gt;
&lt;div class="d-flex align-items-center justify-content-between flex-wrap gap-2 mb-2"&gt;
&lt;h2 class="h5 mb-0"&gt;この記事の構成&lt;/h2&gt;
&lt;p&gt;&lt;span class="text-muted" style="font-size: .92rem;"&gt;読み時間目安：10〜15分&lt;/span&gt;&lt;/p&gt;
&lt;/div&gt;
&lt;div class="d-flex flex-wrap gap-2"&gt;&lt;a class="btn btn-sm btn-outline-primary" href="#bg"&gt;選択肢で正解できない原因&lt;/a&gt;&lt;br /&gt;
&lt;a class="btn btn-sm btn-outline-primary" href="#why"&gt;オンライン指導の効果&lt;/a&gt;&lt;br /&gt;
&lt;a class="btn btn-sm btn-outline-primary" href="#steps"&gt;改善の3ステップ&lt;/a&gt;&lt;br /&gt;
&lt;a class="btn btn-sm btn-outline-primary" href="#home"&gt;家庭でのフォロー&lt;/a&gt;&lt;br /&gt;
&lt;a class="btn btn-sm btn-outline-primary" href="#fit"&gt;相性の良いタイプ&lt;/a&gt;&lt;br /&gt;
&lt;a class="btn btn-sm btn-outline-primary" href="#sum"&gt;まとめ&lt;/a&gt;&lt;/div&gt;
&lt;/div&gt;
&lt;/section&gt;
&lt;section id="bg" class="card shadow-sm border-0 mb-4"&gt;
&lt;div class="card-header border-0 py-3" style="background: #e8eaf6;"&gt;
&lt;h2 class="h5 mb-0"&gt;中学受験の国語「選択肢問題」で正解できない3つの根本原因&lt;/h2&gt;
&lt;/div&gt;
&lt;div class="card-body p-3 p-md-4"&gt;
&lt;p style="line-height: 1.95;"&gt;選択肢問題の失点は、読解力そのものより&lt;strong&gt;設問処理の仕組み&lt;/strong&gt;が未整備なことが原因になりやすいです。&lt;br /&gt;
本文を理解したあとに、選択肢の条件を正確に読み、本文根拠で一致不一致を判定する必要があります。&lt;br /&gt;
ところが多くの子は、この判定を&lt;strong&gt;雰囲気&lt;/strong&gt;で行い、語感で選んでしまいます。&lt;/p&gt;
&lt;div class="alert alert-primary mb-3" style="border-left: 6px solid #1e88e5;"&gt;
&lt;div class="fw-bold mb-1"&gt;ポイント&lt;/div&gt;
&lt;div&gt;選択肢問題は「わかる」よりも、&lt;strong&gt;条件で切る&lt;/strong&gt;技術が点数を決めます。&lt;/div&gt;
&lt;/div&gt;
&lt;h3 class="h6 mb-2"&gt;本文は読めているのにつまずく「失点パターン」&lt;/h3&gt;
&lt;div class="row g-2 mb-3"&gt;
&lt;div class="col-md-6"&gt;
&lt;div class="h-100 p-3 rounded border" style="background: #fafafa;"&gt;
&lt;div class="fw-bold mb-2"&gt;よくある状態&lt;/div&gt;
&lt;ul class="mb-0" style="line-height: 1.9;"&gt;
&lt;li&gt;本文は読めているのに選択肢で外す&lt;/li&gt;
&lt;li&gt;本文で確かめず「それっぽい」で決める&lt;/li&gt;
&lt;li&gt;似た言い回しに引っ張られる&lt;/li&gt;
&lt;li&gt;否定や例外条件を読み飛ばす&lt;/li&gt;
&lt;li&gt;一部一致を正解だと思い込む&lt;/li&gt;
&lt;/ul&gt;
&lt;/div&gt;
&lt;/div&gt;
&lt;div class="col-md-6"&gt;
&lt;div class="h-100 p-3 rounded border" style="background: #fafafa;"&gt;
&lt;div class="fw-bold mb-2"&gt;止まっている場所&lt;/div&gt;
&lt;ol class="mb-0" style="line-height: 1.9;"&gt;
&lt;li&gt;選択肢の条件分解が弱い&lt;/li&gt;
&lt;li&gt;本文の根拠箇所の固定ができない&lt;/li&gt;
&lt;li&gt;一致不一致を言語化できない&lt;/li&gt;
&lt;li&gt;消去理由を残さない&lt;/li&gt;
&lt;li&gt;直しが「解説読み」で終わる&lt;/li&gt;
&lt;/ol&gt;
&lt;/div&gt;
&lt;/div&gt;
&lt;/div&gt;
&lt;h3 class="h6 mb-2"&gt;具体例：なぜ「部分一致」の誤答に負けるのか&lt;/h3&gt;
&lt;div class="p-3 p-md-4 rounded" style="background: #fff3e0; border: 1px solid #ffe0b2; line-height: 1.95;"&gt;
&lt;div class="fw-bold mb-2"&gt;よくあるズレ&lt;/div&gt;
&lt;div class="mb-2"&gt;本文が「ある場面では当てはまるが、常にそうとは限らない」という趣旨だった場合、&lt;br /&gt;
「いつも」「必ず」といった強い語を含む選択肢が、部分的に似ているだけで正解に見えてしまいます。&lt;/div&gt;
&lt;div class="row g-2"&gt;
&lt;div class="col-md-6"&gt;
&lt;div class="p-3 rounded border bg-white"&gt;
&lt;div class="fw-bold"&gt;選択肢A&lt;/div&gt;
&lt;div&gt;いつも当てはまる&lt;/div&gt;
&lt;div class="mt-2"&gt;&lt;span class="badge bg-danger"&gt;危険&lt;/span&gt; 強すぎる&lt;/div&gt;
&lt;/div&gt;
&lt;/div&gt;
&lt;div class="col-md-6"&gt;
&lt;div class="p-3 rounded border bg-white"&gt;
&lt;div class="fw-bold"&gt;選択肢B&lt;/div&gt;
&lt;div&gt;場合によって当てはまる&lt;/div&gt;
&lt;div class="mt-2"&gt;&lt;span class="badge bg-success"&gt;安全&lt;/span&gt; 本文条件と一致&lt;/div&gt;
&lt;/div&gt;
&lt;/div&gt;
&lt;/div&gt;
&lt;div class="mt-3"&gt;&lt;span class="badge bg-primary"&gt;結論&lt;/span&gt;&lt;br /&gt;
「似ている」ではなく、&lt;strong&gt;強さ&lt;/strong&gt;と&lt;strong&gt;範囲&lt;/strong&gt;が本文と一致するかで切ります。&lt;/div&gt;
&lt;/div&gt;
&lt;/div&gt;
&lt;/section&gt;
&lt;section id="why" class="card shadow-sm border-0 mb-4"&gt;
&lt;div class="card-header border-0 py-3" style="background: #e3f2fd;"&gt;
&lt;h2 class="h5 mb-0"&gt;オンライン個別指導が「選択肢対策」に圧倒的な効果を発揮する理由&lt;/h2&gt;
&lt;/div&gt;
&lt;div class="card-body p-3 p-md-4"&gt;
&lt;p style="line-height: 1.95;"&gt;選択肢問題の弱さは「どこでズレたか」を本人が自覚しにくいのが難点です。&lt;br /&gt;
オンライン国語の個別指導では、選択肢と本文の照合過程を画面上に残し、誤答の理由を可視化して修正できます。&lt;/p&gt;
&lt;div class="row g-3"&gt;
&lt;div class="col-md-6"&gt;
&lt;div class="h-100 p-3 rounded border" style="background: #fafafa;"&gt;
&lt;div class="fw-bold mb-2"&gt;手元カメラで思考のズレを把握&lt;/div&gt;
&lt;ul class="mb-0" style="line-height: 1.9;"&gt;
&lt;li&gt;条件語を拾えているか確認&lt;/li&gt;
&lt;li&gt;根拠の置き方を修正&lt;/li&gt;
&lt;li&gt;消去理由の言語化を徹底&lt;/li&gt;
&lt;/ul&gt;
&lt;/div&gt;
&lt;/div&gt;
&lt;div class="col-md-6"&gt;
&lt;div class="h-100 p-3 rounded border" style="background: #fafafa;"&gt;
&lt;div class="fw-bold mb-2"&gt;本文と選択肢の往復を固定&lt;/div&gt;
&lt;ul class="mb-0" style="line-height: 1.9;"&gt;
&lt;li&gt;選択肢の条件語にマーク&lt;/li&gt;
&lt;li&gt;本文の対応箇所に番号&lt;/li&gt;
&lt;li&gt;一致不一致の理由をメモ&lt;/li&gt;
&lt;/ul&gt;
&lt;/div&gt;
&lt;/div&gt;
&lt;div class="col-md-6"&gt;
&lt;div class="h-100 p-3 rounded border" style="background: #fafafa;"&gt;
&lt;div class="fw-bold mb-2"&gt;記述・要約へのスムーズな接続&lt;/div&gt;
&lt;ul class="mb-0" style="line-height: 1.9;"&gt;
&lt;li&gt;条件落ちを先に発見できる&lt;/li&gt;
&lt;li&gt;材料不足をその場で補える&lt;/li&gt;
&lt;li&gt;字数圧縮をリアルタイムで修正&lt;/li&gt;
&lt;/ul&gt;
&lt;/div&gt;
&lt;/div&gt;
&lt;div class="col-md-6"&gt;
&lt;div class="h-100 p-3 rounded border" style="background: #fafafa;"&gt;
&lt;div class="fw-bold mb-2"&gt;過去問を「改善装置」に変える&lt;/div&gt;
&lt;ul class="mb-0" style="line-height: 1.9;"&gt;
&lt;li&gt;失点タイプ別に直しを分類&lt;/li&gt;
&lt;li&gt;同じ設問を再提出して再現性確認&lt;/li&gt;
&lt;li&gt;類題で同手順を反復&lt;/li&gt;
&lt;/ul&gt;
&lt;/div&gt;
&lt;/div&gt;
&lt;/div&gt;
&lt;div class="mt-4 p-3 p-md-4 rounded" style="background: linear-gradient(135deg, rgba(40,53,147,.10), rgba(0,96,100,.10)); border: 1px solid rgba(0,0,0,.08);"&gt;
&lt;div class="d-flex flex-column flex-md-row align-items-start align-items-md-center justify-content-between gap-2"&gt;
&lt;div&gt;
&lt;div class="fw-bold mb-1"&gt;オンラインで整えるなら&lt;/div&gt;
&lt;div style="line-height: 1.95;"&gt;中学受験国語をオンラインで整えたい場合は、&lt;br /&gt;
&lt;a href="https://dokkai-labo.tokyo/kobetsuonline01/" target="_blank" rel="noopener"&gt;オンライン個別指導&lt;/a&gt;&lt;br /&gt;
が最も適しています。条件読みと照合の型を固定し、選択肢の失点を減らします。&lt;/div&gt;
&lt;/div&gt;
&lt;p&gt;&lt;a class="btn btn-primary fw-bold" href="https://dokkai-labo.tokyo/kobetsuonline01/" target="_blank" rel="noopener"&gt;&lt;br /&gt;
指導の流れを見る&lt;br /&gt;
&lt;/a&gt;&lt;/p&gt;
&lt;/div&gt;
&lt;/div&gt;
&lt;/div&gt;
&lt;/section&gt;
&lt;section id="steps" class="card shadow-sm border-0 mb-4"&gt;
&lt;div class="card-header border-0 py-3" style="background: #fff8e1;"&gt;
&lt;h2 class="h5 mb-0"&gt;選択肢の失点を防ぐ「条件読み」の型｜本文と照合する3ステップ&lt;/h2&gt;
&lt;/div&gt;
&lt;div class="card-body p-3 p-md-4"&gt;
&lt;p style="line-height: 1.95;"&gt;選択肢対策は「読む量」ではなく「切る基準」を作る学習です。以下の3ステップを固定すると、語感選びが止まります。&lt;/p&gt;
&lt;div class="row g-3 mb-3"&gt;
&lt;div class="col-md-4"&gt;
&lt;div class="h-100 p-3 rounded border" style="background: #fafafa;"&gt;
&lt;div class="fw-bold mb-2"&gt;ステップ1：本文処理&lt;/div&gt;
&lt;ul class="mb-0" style="line-height: 1.9;"&gt;
&lt;li&gt;段落の要点を一文で&lt;/li&gt;
&lt;li&gt;対比はペアで押さえる&lt;/li&gt;
&lt;li&gt;因果を矢印で一本化&lt;/li&gt;
&lt;li&gt;具体例と結論を対応&lt;/li&gt;
&lt;/ul&gt;
&lt;/div&gt;
&lt;/div&gt;
&lt;div class="col-md-4"&gt;
&lt;div class="h-100 p-3 rounded border" style="background: #fafafa;"&gt;
&lt;div class="fw-bold mb-2"&gt;ステップ2：設問処理&lt;/div&gt;
&lt;ul class="mb-0" style="line-height: 1.9;"&gt;
&lt;li&gt;設問文を分解&lt;/li&gt;
&lt;li&gt;条件語を拾う&lt;/li&gt;
&lt;li&gt;本文の根拠を固定&lt;/li&gt;
&lt;li&gt;消去理由を一行で&lt;/li&gt;
&lt;/ul&gt;
&lt;/div&gt;
&lt;/div&gt;
&lt;div class="col-md-4"&gt;
&lt;div class="h-100 p-3 rounded border" style="background: #fafafa;"&gt;
&lt;div class="fw-bold mb-2"&gt;ステップ3：記述接続&lt;/div&gt;
&lt;ul class="mb-0" style="line-height: 1.9;"&gt;
&lt;li&gt;材料を箇条書き&lt;/li&gt;
&lt;li&gt;要素を並べ替え&lt;/li&gt;
&lt;li&gt;文章化して圧縮&lt;/li&gt;
&lt;li&gt;添削後は再提出&lt;/li&gt;
&lt;/ul&gt;
&lt;/div&gt;
&lt;/div&gt;
&lt;/div&gt;
&lt;h3 class="h6 mb-2"&gt;対比・否定を見抜く「条件読みのチェック表」&lt;/h3&gt;
&lt;div class="d-none d-md-block"&gt;
&lt;div class="table-responsive"&gt;
&lt;table class="table table-bordered table-hover align-middle mb-0"&gt;
&lt;thead style="background: #ede7f6;"&gt;
&lt;tr class="text-center"&gt;
&lt;th style="width: 18%;"&gt;落とし穴&lt;/th&gt;
&lt;th style="width: 30%;"&gt;見落としやすい語&lt;/th&gt;
&lt;th style="width: 52%;"&gt;正しい処理&lt;/th&gt;
&lt;/tr&gt;
&lt;/thead&gt;
&lt;tbody&gt;
&lt;tr&gt;
&lt;td class="fw-bold"&gt;対比&lt;/td&gt;
&lt;td&gt;しかし・一方で・対して&lt;/td&gt;
&lt;td&gt;両側の内容を本文から集め、同じ観点で比較して切る&lt;/td&gt;
&lt;/tr&gt;
&lt;tr&gt;
&lt;td class="fw-bold"&gt;否定&lt;/td&gt;
&lt;td&gt;〜ない・必ずしも・とは限らない&lt;/td&gt;
&lt;td&gt;否定の範囲と対象を限定し、どこまで否定しているかを確定する&lt;/td&gt;
&lt;/tr&gt;
&lt;tr&gt;
&lt;td class="fw-bold"&gt;部分一致&lt;/td&gt;
&lt;td&gt;一部・ある・場合によって&lt;/td&gt;
&lt;td&gt;「全体条件」になっていないか確認し、強い語を本文で厳しく照合する&lt;/td&gt;
&lt;/tr&gt;
&lt;tr&gt;
&lt;td class="fw-bold"&gt;程度&lt;/td&gt;
&lt;td&gt;必ず・たいてい・しばしば&lt;/td&gt;
&lt;td&gt;強い語ほど本文一致を厳格にし、同程度の表現があるかを見る&lt;/td&gt;
&lt;/tr&gt;
&lt;tr&gt;
&lt;td class="fw-bold"&gt;範囲&lt;/td&gt;
&lt;td&gt;全て・主に・だけ&lt;/td&gt;
&lt;td&gt;範囲が広すぎないか狭すぎないかを確認し、本文の範囲に合わせる&lt;/td&gt;
&lt;/tr&gt;
&lt;/tbody&gt;
&lt;/table&gt;
&lt;/div&gt;
&lt;/div&gt;
&lt;div class="d-md-none"&gt;
&lt;div class="row g-2"&gt;
&lt;div class="col-12"&gt;
&lt;div class="p-3 rounded border" style="background: #fafafa;"&gt;
&lt;div class="fw-bold"&gt;対比&lt;/div&gt;
&lt;div class="small text-muted"&gt;しかし・一方で・対して&lt;/div&gt;
&lt;div class="mt-2"&gt;&lt;span class="badge bg-primary"&gt;処理&lt;/span&gt; 両側を同観点で比較&lt;/div&gt;
&lt;/div&gt;
&lt;/div&gt;
&lt;div class="col-12"&gt;
&lt;div class="p-3 rounded border" style="background: #fafafa;"&gt;
&lt;div class="fw-bold"&gt;否定&lt;/div&gt;
&lt;div class="small text-muted"&gt;〜ない・必ずしも・とは限らない&lt;/div&gt;
&lt;div class="mt-2"&gt;&lt;span class="badge bg-primary"&gt;処理&lt;/span&gt; 否定の範囲を確定&lt;/div&gt;
&lt;/div&gt;
&lt;/div&gt;
&lt;div class="col-12"&gt;
&lt;div class="p-3 rounded border" style="background: #fafafa;"&gt;
&lt;div class="fw-bold"&gt;部分一致&lt;/div&gt;
&lt;div class="small text-muted"&gt;一部・ある・場合によって&lt;/div&gt;
&lt;div class="mt-2"&gt;&lt;span class="badge bg-primary"&gt;処理&lt;/span&gt; 全体条件化を防ぐ&lt;/div&gt;
&lt;/div&gt;
&lt;/div&gt;
&lt;div class="col-12"&gt;
&lt;div class="p-3 rounded border" style="background: #fafafa;"&gt;
&lt;div class="fw-bold"&gt;程度&lt;/div&gt;
&lt;div class="small text-muted"&gt;必ず・たいてい・しばしば&lt;/div&gt;
&lt;div class="mt-2"&gt;&lt;span class="badge bg-primary"&gt;処理&lt;/span&gt; 強い語ほど厳格照合&lt;/div&gt;
&lt;/div&gt;
&lt;/div&gt;
&lt;div class="col-12"&gt;
&lt;div class="p-3 rounded border" style="background: #fafafa;"&gt;
&lt;div class="fw-bold"&gt;範囲&lt;/div&gt;
&lt;div class="small text-muted"&gt;全て・主に・だけ&lt;/div&gt;
&lt;div class="mt-2"&gt;&lt;span class="badge bg-primary"&gt;処理&lt;/span&gt; 範囲の過不足を確認&lt;/div&gt;
&lt;/div&gt;
&lt;/div&gt;
&lt;/div&gt;
&lt;/div&gt;
&lt;hr class="my-4" /&gt;
&lt;h3 class="h6 mb-2"&gt;「なんとなく」を防ぐための選択肢分解の型&lt;/h3&gt;
&lt;div class="row g-3"&gt;
&lt;div class="col-md-6"&gt;
&lt;div class="p-3 rounded border" style="background: #fafafa;"&gt;
&lt;div class="fw-bold mb-2"&gt;分解する観点&lt;/div&gt;
&lt;ul class="mb-0" style="line-height: 1.95;"&gt;
&lt;li&gt;主語&lt;/li&gt;
&lt;li&gt;述語&lt;/li&gt;
&lt;li&gt;対象の範囲&lt;/li&gt;
&lt;li&gt;程度&lt;/li&gt;
&lt;li&gt;否定&lt;/li&gt;
&lt;li&gt;因果や条件&lt;/li&gt;
&lt;/ul&gt;
&lt;/div&gt;
&lt;/div&gt;
&lt;div class="col-md-6"&gt;
&lt;div class="p-3 rounded border" style="background: #e8f5e9; border-color: #c8e6c9;"&gt;
&lt;div class="fw-bold mb-2"&gt;これをやると変わること&lt;/div&gt;
&lt;ul class="mb-0" style="line-height: 1.95;"&gt;
&lt;li&gt;「似ている」で選ばなくなる&lt;/li&gt;
&lt;li&gt;消去理由が本文で言える&lt;/li&gt;
&lt;li&gt;迷い時間が短くなる&lt;/li&gt;
&lt;li&gt;記述の条件落ちも減る&lt;/li&gt;
&lt;/ul&gt;
&lt;/div&gt;
&lt;/div&gt;
&lt;/div&gt;
&lt;/div&gt;
&lt;/section&gt;
&lt;section id="home" class="card shadow-sm border-0 mb-4"&gt;
&lt;div class="card-header border-0 py-3" style="background: #f1f8e9;"&gt;
&lt;h2 class="h5 mb-0"&gt;親ができるサポート｜答えを教えず「解き方のプロセス」をチェックする&lt;/h2&gt;
&lt;/div&gt;
&lt;div class="card-body p-3 p-md-4"&gt;
&lt;p style="line-height: 1.95;"&gt;家庭は答えを教えるより、&lt;strong&gt;条件読みの習慣化&lt;/strong&gt;を支える役割に寄せる方が効果的です。&lt;br /&gt;
やりすぎると本人の再現性が下がるため、確認ポイントを絞ります。&lt;/p&gt;
&lt;div class="row g-3"&gt;
&lt;div class="col-md-6"&gt;
&lt;div class="h-100 p-3 rounded border" style="background: #fafafa;"&gt;
&lt;div class="fw-bold mb-2"&gt;毎日の語彙・漢字&lt;/div&gt;
&lt;ul class="mb-0" style="line-height: 1.95;"&gt;
&lt;li&gt;語彙が弱いと語感選びに流れる&lt;/li&gt;
&lt;li&gt;似た語の違いを例文で確定&lt;/li&gt;
&lt;li&gt;漢字は間違いノートで固定化を防ぐ&lt;/li&gt;
&lt;/ul&gt;
&lt;/div&gt;
&lt;/div&gt;
&lt;div class="col-md-6"&gt;
&lt;div class="h-100 p-3 rounded border" style="background: #fafafa;"&gt;
&lt;div class="fw-bold mb-2"&gt;音読の扱い&lt;/div&gt;
&lt;ul class="mb-0" style="line-height: 1.95;"&gt;
&lt;li&gt;対比語と否定語を強めに読む&lt;/li&gt;
&lt;li&gt;程度語を意識して読む&lt;/li&gt;
&lt;li&gt;一段落を一文で要約する&lt;/li&gt;
&lt;/ul&gt;
&lt;/div&gt;
&lt;/div&gt;
&lt;/div&gt;
&lt;div class="mt-3 p-3 p-md-4 rounded" style="background: #fff3e0; border: 1px solid #ffe0b2;"&gt;
&lt;div class="fw-bold mb-2"&gt;過去問の管理で見るべきポイント&lt;/div&gt;
&lt;ul class="mb-0" style="line-height: 1.95;"&gt;
&lt;li&gt;消去理由を本文根拠で言えるか&lt;/li&gt;
&lt;li&gt;部分一致に引っかかったかどうか&lt;/li&gt;
&lt;li&gt;同じ失点タイプを繰り返していないか&lt;/li&gt;
&lt;/ul&gt;
&lt;/div&gt;
&lt;div class="alert alert-warning mt-3 mb-0" style="border-left: 6px solid #f57c00;"&gt;
&lt;div class="fw-bold mb-1"&gt;やりすぎない家庭学習の注意点&lt;/div&gt;
&lt;div&gt;家庭が根拠を指示してしまうと本番で再現できません。&lt;br /&gt;
「どこに書いてある」「その語は本文で同じ強さか」までの確認に留めると効果が最大化します。&lt;/div&gt;
&lt;/div&gt;
&lt;/div&gt;
&lt;/section&gt;
&lt;section id="fit" class="card shadow-sm border-0 mb-4"&gt;
&lt;div class="card-header border-0 py-3" style="background: #e1f5fe;"&gt;
&lt;h2 class="h5 mb-0"&gt;読解ラボ東京の指導はどんな子に相性が良いか&lt;/h2&gt;
&lt;/div&gt;
&lt;div class="card-body p-3 p-md-4"&gt;
&lt;p style="line-height: 1.95;"&gt;選択肢対策は、1対1で思考の過程を止めて修正するほど早く進みます。オンライン国語の個別指導は次のタイプに相性が良いです。&lt;/p&gt;
&lt;div class="row g-3"&gt;
&lt;div class="col-md-6"&gt;
&lt;div class="h-100 p-3 rounded border" style="background: #fafafa;"&gt;
&lt;div class="fw-bold mb-2"&gt;特におすすめしたいタイプ&lt;/div&gt;
&lt;ul class="mb-0" style="line-height: 1.95;"&gt;
&lt;li&gt;内容理解はあるのに選択肢で落とす&lt;/li&gt;
&lt;li&gt;似た選択肢で迷いが長い&lt;/li&gt;
&lt;li&gt;否定や対比を読み飛ばしやすい&lt;/li&gt;
&lt;li&gt;部分一致を正解と思い込みやすい&lt;/li&gt;
&lt;li&gt;直しが解説読みで終わりやすい&lt;/li&gt;
&lt;/ul&gt;
&lt;/div&gt;
&lt;/div&gt;
&lt;div class="col-md-6"&gt;
&lt;div class="h-100 p-3 rounded border" style="background: #fafafa;"&gt;
&lt;div class="fw-bold mb-2"&gt;物語文の選択肢で崩れる場合&lt;/div&gt;
&lt;div style="line-height: 1.95;"&gt;心情の言い換えや対比の読み取りが不安定だと、物語文の選択肢で失点が増えやすくなります。&lt;br /&gt;
併せて専門講座を確認すると補強がスムーズです。&lt;/div&gt;
&lt;div class="mt-2"&gt;&lt;a class="btn btn-sm btn-outline-primary" href="https://dokkai-labo.tokyo/monogataribun/" target="_blank" rel="noopener"&gt;&lt;br /&gt;
物語文講座をチェックする&lt;br /&gt;
&lt;/a&gt;&lt;/div&gt;
&lt;/div&gt;
&lt;/div&gt;
&lt;/div&gt;
&lt;/div&gt;
&lt;/section&gt;
&lt;section id="sum" class="card shadow-sm border-0"&gt;
&lt;div class="card-body p-4 p-md-5"&gt;
&lt;h2 class="h5 mb-3"&gt;まとめ：国語の選択肢問題は「読む技術」より「切る技術」で決まる&lt;/h2&gt;
&lt;p class="mb-4" style="line-height: 1.95;"&gt;選択肢で落とす原因は読解力不足より、対比・否定・部分一致を見抜く&lt;strong&gt;条件読み&lt;/strong&gt;の未整備です。&lt;br /&gt;
オンラインで照合と誤答理由を可視化し、消去の型を固定すると失点は減ります。&lt;/p&gt;
&lt;div class="p-3 p-md-4 rounded" style="background: linear-gradient(135deg, rgba(40,53,147,.10), rgba(0,96,100,.10)); border: 1px solid rgba(0,0,0,.08);"&gt;
&lt;div class="d-flex flex-column flex-md-row align-items-start align-items-md-center justify-content-between gap-2"&gt;
&lt;div&gt;
&lt;div class="fw-bold mb-1"&gt;次の一歩&lt;/div&gt;
&lt;div style="line-height: 1.95;"&gt;中学受験国語の読解・記述でお困りの方は、オンライン国語の個別指導をご覧ください。&lt;/div&gt;
&lt;/div&gt;
&lt;p&gt;&lt;a class="btn btn-warning btn-lg fw-bold" href="https://dokkai-labo.tokyo/kobetsuonline01/" target="_blank" rel="noopener"&gt;&lt;br /&gt;
オンライン個別へ進む&lt;br /&gt;
&lt;/a&gt;&lt;/p&gt;
&lt;/div&gt;
&lt;/div&gt;
&lt;div class="mt-3 small text-muted"&gt;※ 学年・現状により、最適な補強順序は異なります。まずは「どの条件で落としているか」を特定するのが効果的です。&lt;/div&gt;
&lt;/div&gt;
&lt;/section&gt;
&lt;/div&gt;
------</t>
  </si>
  <si>
    <t>以下のページは不自然なワードを使用しています。
これらを適切に自然な言葉に置き換えて下さい。
なお、本文の装飾や構造は絶対に変えないでください。
【対象ページURL】
https://juku-escot.com/kouza/j1-english/
【検出された不自然ワード】
- 崩れ
- 型
- 固定
- 手順
- 最短
- 設計
- 整え
【本文】
------
&lt;p&gt;&lt;!-- ========================= 【差し替え：H1直下の導入ブロック】（300～450字程度） ※このブロックをH1の直下に配置してください ========================= --&gt;&lt;/p&gt;
&lt;div class="rounded" style="background-color: whitesmoke; padding: 12px; margin-bottom: 18px;"&gt;
&lt;p class="timelineMessage__message" style="margin-bottom: 0;"&gt;中高一貫校の英語は、進度が速く（小テストや提出物も多く）、&lt;strong&gt;「授業は進むのに、理解と暗記が追いつかない」&lt;/strong&gt;という悩みが起きやすい科目です。とくに&lt;span style="color: #0000ff;"&gt;Progress／New Treasure／Birdland&lt;/span&gt;などは英文量・語彙量が多く、文法の土台が曖昧なまま進むと、訳せない・書けない状態が積み上がります。原因は大きく、①文構造（主語・動詞・語順）の理解不足、②単語・熟語の定着不足、③演習量不足（間違い直しが回らない）の3つが典型です。エスコットでは、教材と範囲を確認したうえで、授業内で&lt;strong&gt;「診断→解説→演習→添削→やり直し」&lt;/strong&gt;まで完結し、学校の進度に合わせて学習計画も整えます。まずは教材名と、直近の小テストや定期試験の範囲を共有いただければ、最短ルートをご提案できます。&lt;/p&gt;
&lt;/div&gt;
&lt;p&gt;&lt;!-- ========================= 1. こんなお悩み、ありませんか ========================= --&gt;&lt;/p&gt;
&lt;h2&gt;こんなお悩み、ありませんか&lt;/h2&gt;
&lt;ul&gt;
&lt;li&gt;&lt;span style="color: #0000ff;"&gt;Progress／New Treasure／Birdland&lt;/span&gt;の英文が長く、授業の訳が追えない&lt;/li&gt;
&lt;li&gt;単語テストの量が多く、覚えてもすぐ抜けてしまう&lt;/li&gt;
&lt;li&gt;主語・動詞・時制などの基本が曖昧で、文法問題が安定しない&lt;/li&gt;
&lt;li&gt;定期試験の範囲が広く、2週間前からでは間に合わない&lt;/li&gt;
&lt;li&gt;提出物・ワークが重く、勉強時間の配分が崩れる&lt;/li&gt;
&lt;li&gt;「何をどこまでやれば良いか」が分からず、学習が場当たりになる&lt;/li&gt;
&lt;li&gt;英検も気になるが、学校教材との両立が難しい&lt;/li&gt;
&lt;/ul&gt;
&lt;p&gt;&lt;!-- ========================= 2. つまずきの典型パターン（原因を3分類） ========================= --&gt;&lt;/p&gt;
&lt;h2&gt;つまずきの典型パターン&lt;/h2&gt;
&lt;h3&gt;① 知識不足（ルールが曖昧）&lt;/h3&gt;
&lt;ul&gt;
&lt;li&gt;主語・動詞の見抜き方、語順（SVOなど）が整理できていない&lt;/li&gt;
&lt;li&gt;be動詞／一般動詞、時制、疑問文・否定文の型が混ざってしまう&lt;/li&gt;
&lt;/ul&gt;
&lt;h3&gt;② 手順不安定（解き方が一定しない）&lt;/h3&gt;
&lt;ul&gt;
&lt;li&gt;訳すときに「どこから」「何を手がかりに」読めばよいかが定まらない&lt;/li&gt;
&lt;li&gt;文法問題で根拠（ルール）を言語化できず、ミスが再発する&lt;/li&gt;
&lt;/ul&gt;
&lt;h3&gt;③ 運用不足（演習と復習が回らない）&lt;/h3&gt;
&lt;ul&gt;
&lt;li&gt;単語・熟語の反復が不足し、読解・英作の負荷が上がる&lt;/li&gt;
&lt;li&gt;間違い直しが曖昧で、同じタイプで再び失点する&lt;/li&gt;
&lt;/ul&gt;
&lt;p&gt;&lt;!-- ========================= 3. エスコットがやること（具体） ========================= --&gt;&lt;/p&gt;
&lt;h2&gt;エスコットがやること&lt;/h2&gt;
&lt;ol&gt;
&lt;li&gt;&lt;strong&gt;教材・範囲の確認（学校差を前提に）&lt;/strong&gt;&lt;br /&gt;
Progress／New Treasure／Birdlandなど、使用教材と授業進度・試験範囲を確認します。&lt;/li&gt;
&lt;li&gt;&lt;strong&gt;現状診断&lt;/strong&gt;&lt;br /&gt;
文法（語順・時制・疑問文など）／語彙／読解手順のどこが詰まっているかを特定します。&lt;/li&gt;
&lt;li&gt;&lt;strong&gt;学習設計（やることの優先順位づけ）&lt;/strong&gt;&lt;br /&gt;
「今週やること」「次のテストまでにやること」を具体化し、無理なく回る形に整えます。&lt;/li&gt;
&lt;li&gt;&lt;strong&gt;授業内で演習→添削→修正&lt;/strong&gt;&lt;br /&gt;
解説だけで終わらせず、その場で演習し、誤答の原因を言語化して修正します。&lt;/li&gt;
&lt;li&gt;&lt;strong&gt;定着（復習の型を作る）&lt;/strong&gt;&lt;br /&gt;
暗記・音読・間違い直しのやり方を固定し、再現性のある学習にします。&lt;/li&gt;
&lt;/ol&gt;
&lt;p&gt;&lt;!-- ========================= 4. 完全１対１の個別指導（既存情報を活かしつつ、位置を後ろへ） ========================= --&gt;&lt;/p&gt;
&lt;h2&gt;完全１対１の個別指導&lt;/h2&gt;
&lt;p&gt;当塾では、一人ひとりのお子さまに寄り添い、個別に最適化された授業を提供しています。お子さまの&lt;span style="color: #0000ff;"&gt;個性&lt;/span&gt;や&lt;span style="color: #0000ff;"&gt;学習スタイル&lt;/span&gt;を把握し、目標（定期試験／評定／先取り／英検など）に合わせて&lt;strong&gt;「何を、どう直すか」&lt;/strong&gt;を具体化します。&lt;/p&gt;
&lt;p&gt;私たちは、お子さまの強みを伸ばし、苦手を克服するために、細やかなアプローチを取り入れています。内容の理解だけでなく、学校の進度や課題量も踏まえて、学習が回る状態を一緒に作ります。&lt;/p&gt;
&lt;p&gt;また、個別授業ならではのメリットとして、&lt;span style="color: #ff0000;"&gt;質問しやすい環境&lt;/span&gt;が整っています。疑問点や理解しきれない部分を、その場で整理し、次の行動（復習方法・宿題の優先順位）まで落と結びします。&lt;/p&gt;
&lt;p&gt;&lt;!-- ========================= 5. 授業の進め方（モデル） ========================= --&gt;&lt;/p&gt;
&lt;h2&gt;授業の進め方（モデル）&lt;/h2&gt;
&lt;h3&gt;初回（トライアル）&lt;/h3&gt;
&lt;ul&gt;
&lt;li&gt;教材・範囲・直近のテスト（小テストでも可）を確認&lt;/li&gt;
&lt;li&gt;文法／語彙／読解の弱点を短時間で診断&lt;/li&gt;
&lt;li&gt;「次の定期試験までのやること」を大枠で設計&lt;/li&gt;
&lt;/ul&gt;
&lt;h3&gt;2回目&lt;/h3&gt;
&lt;ul&gt;
&lt;li&gt;文構造（主語・動詞・語順）を軸に、学年内容へ接続&lt;/li&gt;
&lt;li&gt;授業内で演習→添削→やり直しまで実施&lt;/li&gt;
&lt;/ul&gt;
&lt;h3&gt;3回目&lt;/h3&gt;
&lt;ul&gt;
&lt;li&gt;教材本文（Progress／New Treasure等）の読み方を型化（どこを根拠に訳すか）&lt;/li&gt;
&lt;li&gt;単語・熟語の覚え方を、テスト形式に合わせて調整&lt;/li&gt;
&lt;/ul&gt;
&lt;h3&gt;4回目&lt;/h3&gt;
&lt;ul&gt;
&lt;li&gt;定期試験対策の「優先順位」と「回し方」を確定&lt;/li&gt;
&lt;li&gt;間違い直しの手順を固定し、再発を減らす&lt;/li&gt;
&lt;/ul&gt;
&lt;div class="rounded" style="background-color: whitesmoke; padding: 10px; margin-top: 10px;"&gt;※学校・教材・進度により最適解は異なるため、上記は一例です。実際は状況に合わせて調整いたします。&lt;/div&gt;
&lt;p&gt;&lt;!-- ========================= 6. 対応範囲・コース案内（既存本文の情報を整理） ========================= --&gt;&lt;/p&gt;
&lt;h2&gt;対応範囲・コース案内&lt;/h2&gt;
&lt;h3&gt;中学校１年生の英語対策&lt;/h3&gt;
&lt;p&gt;英語における基本的な文構造、表現方法を学習します。主語とは何か、動詞とは何かを確認しながら、&lt;strong&gt;語順のルールを土台から整えます&lt;/strong&gt;。&lt;/p&gt;
&lt;p&gt;また、必要に応じて英検4級レベルの基礎語彙も並行して整理します（学校の方針・目標に合わせて扱います）。語彙力の向上は、読解や英作文の安定につながりやすい時期でもあるため、暗記のやり方も含めてサポートします。&lt;/p&gt;
&lt;div class="rounded" style="background-color: whitesmoke; padding: 10px;"&gt;単元：アルファベット、名詞の単数・複数、be動詞・一般動詞の用法（現在形・過去形）、命令文、疑問詞、現在進行形、過去進行形、未来表現&lt;/div&gt;
&lt;p&gt;詳しくは&lt;a class="btn btn-danger" href="https://juku-escot.com/column/eigobenkyouhou/"&gt;一貫校向け英語勉強法&lt;/a&gt;をご覧ください。&lt;/p&gt;
&lt;p&gt;&amp;nbsp;&lt;/p&gt;
&lt;h3&gt;中高一貫校の英語対策（教科書別）&lt;/h3&gt;
&lt;p&gt;当塾では、中高一貫校で採用されている３つの英語教科書の対策を行っております。教材により英文量・語彙量・扱うテーマが異なるため、&lt;strong&gt;まず教材と範囲を確認し、学校の進度に合わせて対策&lt;/strong&gt;します。詳細は各リンク先をご覧ください。&lt;/p&gt;
&lt;div class="rounded" style="background-color: whitesmoke; padding: 10px;"&gt;
&lt;div class="card-deck"&gt;
&lt;div class="card"&gt;
&lt;div class="card-body"&gt;
&lt;h4&gt;&lt;strong&gt;プログレス対策&lt;/strong&gt;&lt;/h4&gt;
&lt;p&gt;英文と語彙量が検定教科書と比較してかなり多くなっています。日常生活に基づいた実践的な英文がメインとなっています。検定教科書よりも難易度が高く、主に日常生活や実社会で必要な実践的な英語力を養う目的で作成されています。&lt;/p&gt;
&lt;p&gt;&lt;a class="btn btn-danger" style="color: #ffffff;" href="https://juku-escot.com/progress/"&gt;プログレス対策&lt;/a&gt;&lt;/p&gt;
&lt;/div&gt;
&lt;/div&gt;
&lt;div class="card"&gt;
&lt;div class="card-body"&gt;
&lt;h4 class="card-title"&gt;&lt;strong&gt;ニュートレジャー対策&lt;/strong&gt;&lt;/h4&gt;
&lt;p&gt;ニュートレジャーは、検定教科書に比べて英文の絶対量や単語量が多く、単語量は検定教科書に比べて約３倍となっています。英語への興味を持たせるようなテーマが多く採用されています。&lt;/p&gt;
&lt;p&gt;&lt;span style="color: #ffffff;"&gt;&lt;a class="btn btn-danger" style="color: #ffffff;" href="https://juku-escot.com/newtreasure/"&gt;ニュートレジャー対策&lt;/a&gt;&lt;/span&gt;&lt;/p&gt;
&lt;/div&gt;
&lt;/div&gt;
&lt;div class="card"&gt;
&lt;div class="card-body"&gt;
&lt;h4 class="card-title"&gt;&lt;strong&gt;バードランド対策&lt;/strong&gt;&lt;/h4&gt;
&lt;p&gt;&lt;span class="university"&gt;中高一貫校の一部で採用されている難易度の高い英語教科書で、グローバル化時代に&lt;/span&gt;&lt;br /&gt;
&lt;span class="university"&gt;活用できる英語力を養うことを目的に作成されています。&lt;/span&gt;&lt;/p&gt;
&lt;/div&gt;
&lt;p&gt;&amp;nbsp;&lt;/p&gt;
&lt;div class="card-body"&gt;&lt;span style="color: #ffffff;"&gt;&lt;a class="btn btn-danger" style="color: #ffffff;" href="https://juku-escot.com/birdland/"&gt;バードランド対策&lt;/a&gt;&lt;/span&gt;&lt;/div&gt;
&lt;/div&gt;
&lt;/div&gt;
&lt;/div&gt;
&lt;p&gt;&amp;nbsp;&lt;/p&gt;
&lt;p&gt;当塾で開講中の講義をオンラインでも受講可能です。詳しくは&lt;a class="btn btn-danger" style="color: #ffffff;" href="https://juku-escot.com/online/"&gt;オンライン個別指導&lt;/a&gt;をご覧ください。&lt;/p&gt;
&lt;h3&gt;先取りコース&lt;/h3&gt;
&lt;p&gt;学校の英語授業に先駆けて、より高度な知識とスキルを身につけることができる先取りコースです。&lt;br /&gt;
中学英語の基礎が固まった後は、希望や状況に合わせて、文法・精読・長文などの学習を組み立てます。&lt;br /&gt;
※学校差があるため、まずは教材・範囲・目標（内部進学／外部受験など）を確認したうえで進めます。&lt;/p&gt;
&lt;h3&gt;フォローアップコース&lt;/h3&gt;
&lt;p&gt;学校の授業進度を見逃さず、&lt;span style="color: #0000ff;"&gt;試験日程に合わせた学習カリキュラムをカスタマイズ&lt;/span&gt;します。&lt;br /&gt;
小テスト対策から宿題・ワークのフォローアップまで、状況に合わせてサポートいたします。お気軽にご相談ください。&lt;/p&gt;
&lt;h3 class="timelineMessage__message"&gt;二週間完結・定期試験対策ゼミ&lt;/h3&gt;
&lt;p&gt;限られた時間でも確実に成果を出すため、単発的な数回の授業で集中的に対策を行います。定期試験の範囲を一通り確認し、時間が少ない場合でも得点を最大化できるようサポートします。&lt;br /&gt;
個々の学習ペースに合わせて、学習プランを立てます。&lt;span style="color: #ff0000;"&gt;苦手な分野を的確に克服し、強化するための学習の順序&lt;/span&gt;を明確にします。&lt;br /&gt;
また、英語力の向上だけでなく、&lt;strong&gt;英語資格試験の対策&lt;/strong&gt;も可能です（学校学習との両立を前提に、扱う範囲を調整します）。&lt;br /&gt;
詳細については以下のコラムをご覧くださいませ。&lt;/p&gt;
&lt;div&gt;
&lt;div class="card-deck"&gt;
&lt;div class="card"&gt;
&lt;div class="card-body"&gt;
&lt;h5&gt;&lt;strong&gt;効率よく英単語を覚えるためのコツ&lt;/strong&gt;&lt;/h5&gt;
&lt;h5&gt;&lt;a class="btn btn-danger" style="color: #ffffff;" href="https://juku-escot.com/column/eitango/"&gt;詳細&lt;/a&gt;&lt;/h5&gt;
&lt;/div&gt;
&lt;/div&gt;
&lt;div class="card"&gt;
&lt;div class="card-body"&gt;
&lt;h5&gt;&lt;strong&gt;効率のいい英検対策&lt;/strong&gt;&lt;/h5&gt;
&lt;h4&gt;&lt;span style="color: #ffffff;"&gt;&lt;a class="btn btn-danger" style="color: #ffffff;" href="https://juku-escot.com/column/eiken/"&gt;詳細&lt;/a&gt;&lt;/span&gt;&lt;/h4&gt;
&lt;/div&gt;
&lt;/div&gt;
&lt;div class="card"&gt;
&lt;div class="card-body"&gt;
&lt;h5&gt;&lt;strong&gt;中学生でも英検準2級に合格出来る方法&lt;/strong&gt;&lt;/h5&gt;
&lt;p&gt;&lt;span style="color: #ffffff;"&gt;&lt;a class="btn btn-danger" style="color: #ffffff;" href="https://juku-escot.com/column/junnikyuu/"&gt;詳細&lt;/a&gt;&lt;/span&gt;&lt;/p&gt;
&lt;/div&gt;
&lt;/div&gt;
&lt;/div&gt;
&lt;/div&gt;
&lt;p&gt;&amp;nbsp;&lt;/p&gt;
&lt;p&gt;&lt;!-- ========================= 7. 受講までの流れ（既存ブロックを維持） ========================= --&gt;&lt;/p&gt;
&lt;h2&gt;受講までの流れ&lt;/h2&gt;
&lt;style&gt;
  .bg-pink {background-color: #ffc0cb !important;}&lt;br /&gt;
&lt;/style&gt;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&lt;p&gt;&lt;!-- ========================= 8. FAQ（5～7個） ========================= --&gt;&lt;/p&gt;
&lt;h2&gt;FAQ&lt;/h2&gt;
&lt;h3&gt;Q1. 教材がProgressやNew Treasureではないのですが、対応できますか？&lt;/h3&gt;
&lt;p&gt;はい、可能です。中高一貫校は学校ごとに教材・進度が異なるため、まず教材名と範囲を確認し、状況に合わせて進めます。&lt;/p&gt;
&lt;h3&gt;Q2. 定期試験まで2週間しかありません。間に合いますか？&lt;/h3&gt;
&lt;p&gt;状況によりますが、範囲と現状を確認したうえで、得点に直結する優先順位を決めて集中的に対策します（必要に応じて「二週間完結・定期試験対策ゼミ」もご相談ください）。&lt;/p&gt;
&lt;h3&gt;Q3. 小テストや提出物が多く、勉強が回りません。&lt;/h3&gt;
&lt;p&gt;中高一貫校ではよくある悩みです。授業では内容の理解だけでなく、提出物・暗記・復習の回し方も含めて整理し、実行しやすい形にします。&lt;/p&gt;
&lt;h3&gt;Q4. 英検対策も一緒にできますか？&lt;/h3&gt;
&lt;p&gt;可能です。ただし学校教材との両立が前提ですので、目標級・時期・学校の負担を踏まえて扱う範囲を調整します。&lt;/p&gt;
&lt;h3&gt;Q5. オンラインでも受講できますか？&lt;/h3&gt;
&lt;p&gt;はい、可能です。詳しくは&lt;a class="btn btn-danger" style="color: #ffffff;" href="https://juku-escot.com/online/"&gt;オンライン個別指導&lt;/a&gt;をご覧ください。&lt;/p&gt;
&lt;h3&gt;Q6. 部活が忙しく、勉強時間が短いのですが大丈夫ですか？&lt;/h3&gt;
&lt;p&gt;限られた時間でも成果が出やすいよう、優先順位を明確にして学習を設計します。「何を捨てて、何を残すか」まで含めて整理します。&lt;/p&gt;
&lt;h3&gt;Q7. 途中からでも（中1の途中・中2から等）受講できますか？&lt;/h3&gt;
&lt;p&gt;はい、可能です。まずは現在地を診断し、抜けている土台があれば短期間で補強しつつ、学校の進度にも追いつけるよう設計します。&lt;/p&gt;
&lt;p&gt;&lt;!-- ========================= 9. CTA（問い合わせ誘導文） ========================= --&gt;&lt;/p&gt;
&lt;h2&gt;お問い合わせ前に、これだけ分かるとスムーズです&lt;/h2&gt;
&lt;p&gt;中高一貫校の英語は学校差が大きいため、状況が分かるほど、初回から的確にご提案できます。差し支えなければ、以下を分かる範囲でご記入ください。&lt;/p&gt;
&lt;ul&gt;
&lt;li&gt;学年（中1／中2／中3／高1など）&lt;/li&gt;
&lt;li&gt;使用教材名（Progress／New Treasure／Birdlandなど）&lt;/li&gt;
&lt;li&gt;困っていること（例：単語テスト、本文訳、文法、小テスト、提出物、定期試験など）&lt;/li&gt;
&lt;li&gt;直近のテスト状況（点数の有無は任意。範囲や形式だけでも可）&lt;/li&gt;
&lt;li&gt;目標（まずは定期試験、評定、先取り、英検、内部進学／外部受験など）&lt;/li&gt;
&lt;/ul&gt;
&lt;p&gt;「何から手をつければ良いか分からない」という段階でも大丈夫です。教材と状況を確認し、無理のない形で学習を整えていきます。&lt;/p&gt;
&lt;p&gt;&lt;!-- ========================= 10. 指導料／お問い合わせ（既存情報を維持） ========================= --&gt;&lt;/p&gt;
&lt;h2&gt;指導料&lt;/h2&gt;
&lt;div class="container mt-5"&gt;
&lt;div class="row"&gt;
&lt;div class="col-sm-4"&gt;
&lt;div class="card bg-primary mb-3 text-white"&gt;
&lt;div class="card-body"&gt;
&lt;h5 class="card-title"&gt;トライアル指導料&lt;/h5&gt;
&lt;p class="card-text"&gt;10,000円(税込)&lt;/p&gt;
&lt;p class="card-text"&gt;他塾様でいう「体験講座」の位置づけですので、通常より安価に設定させて頂いております。まずは一度当塾の個別指導をお試し頂ければ幸いです。&lt;/p&gt;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class="card-text"&gt;入塾手続の際に頂戴致します。また、その時点・もしくは過去在籍されていた生徒さんの兄弟姉妹の場合には、全額免除させて頂きます。&lt;/p&gt;
&lt;/div&gt;
&lt;/div&gt;
&lt;/div&gt;
&lt;div class="col-sm-4"&gt;
&lt;div class="card bg-info mb-3 text-white"&gt;
&lt;div class="card-body"&gt;
&lt;h5 class="card-title"&gt;指導料&lt;/h5&gt;
&lt;p class="card-text"&gt;18,150円(税込)/110分&lt;/p&gt;
&lt;p class="card-text"&gt;13,200円(税込)/80分&lt;/p&gt;
&lt;p class="card-text"&gt;前払いです。&lt;br /&gt;
※指導予定回数分を前月20日に集計し請求書を発行させて頂きますので、前月末までにお支払い下さいませ。&lt;/p&gt;
&lt;/div&gt;
&lt;/div&gt;
&lt;/div&gt;
&lt;/div&gt;
&lt;/div&gt;
&lt;h2&gt;お問い合わせ&lt;/h2&gt;
&lt;div class="wpcf7 no-js" id="wpcf7-f422-p556-o1" lang="ja" dir="ltr" data-wpcf7-id="422"&gt;
&lt;div class="screen-reader-response"&gt;&lt;p role="status" aria-live="polite" aria-atomic="true"&gt;&lt;/p&gt; &lt;ul&gt;&lt;/ul&gt;&lt;/div&gt;
&lt;form action="/kouza/j1-english/#wpcf7-f422-p556-o1" method="post" class="wpcf7-form init" aria-label="コンタクトフォーム" novalidate="novalidate" data-status="init"&gt;
&lt;fieldset class="hidden-fields-container"&gt;&lt;input type="hidden" name="_wpcf7" value="422" /&gt;&lt;input type="hidden" name="_wpcf7_version" value="6.1.4" /&gt;&lt;input type="hidden" name="_wpcf7_locale" value="ja" /&gt;&lt;input type="hidden" name="_wpcf7_unit_tag" value="wpcf7-f422-p556-o1" /&gt;&lt;input type="hidden" name="_wpcf7_container_post" value="556" /&gt;&lt;input type="hidden" name="_wpcf7_posted_data_hash" value="" /&gt;&lt;input type="hidden" name="_wpcf7_recaptcha_response" value="" /&gt;
&lt;/fieldset&gt;
&lt;p&gt;&lt;label&gt; 保護者氏名 (必須)&lt;br /&gt;
&lt;span class="wpcf7-form-control-wrap" data-name="text-734"&gt;&lt;input size="40" maxlength="400" class="wpcf7-form-control wpcf7-text wpcf7-validates-as-required" aria-required="true" aria-invalid="false" value="" type="text" name="text-734" /&gt;&lt;/span&gt;&lt;br /&gt;
&lt;/label&gt;&lt;label&gt;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/&gt;&lt;/span&gt;&lt;br /&gt;
&lt;/label&gt;&lt;label&gt;科目(必須)&lt;br /&gt;
&lt;span class="wpcf7-form-control-wrap" data-name="menu-682"&gt;&lt;select class="wpcf7-form-control wpcf7-select wpcf7-validates-as-required" aria-required="true" aria-invalid="false" name="menu-682"&gt;&lt;option value="英語"&gt;英語&lt;/option&gt;&lt;option value="数学"&gt;数学&lt;/option&gt;&lt;/select&gt;&lt;/span&gt;&lt;br /&gt;
&lt;/label&gt;&lt;label&gt;学年&lt;br /&gt;
&lt;span class="wpcf7-form-control-wrap" data-name="menu-683"&gt;&lt;select class="wpcf7-form-control wpcf7-select" aria-invalid="false" name="menu-683"&gt;&lt;option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aria-invalid="false" name="menu-684"&gt;&lt;option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type="checkbox" name="checkbox-613[]" value="教室" /&gt;&lt;/span&gt;&lt;span class="wpcf7-list-item last"&gt;&lt;span class="wpcf7-list-item-label"&gt;オンライン&lt;/span&gt;&lt;input type="checkbox" name="checkbox-613[]" value="オンライン" /&gt;&lt;/span&gt;&lt;/span&gt;&lt;/span&gt;&lt;br /&gt;
&lt;/label&gt;&lt;label&gt; 備考&lt;br /&gt;
&lt;span class="wpcf7-form-control-wrap" data-name="your-message"&gt;&lt;textarea cols="40" rows="10" maxlength="2000" class="wpcf7-form-control wpcf7-textarea wpcf7-validates-as-required" aria-required="true" aria-invalid="false" name="your-message"&gt;&lt;/textarea&gt;&lt;/span&gt;&lt;br /&gt;
[anr_nocaptcha g-recaptcha-response]&lt;br /&gt;
&lt;input class="wpcf7-form-control wpcf7-submit has-spinner" type="submit" value="送信" /&gt;&lt;/label&gt;
&lt;/p&gt;&lt;div class="wpcf7-response-output" aria-hidden="true"&gt;&lt;/div&gt;
&lt;/form&gt;
&lt;/div&gt;
------</t>
  </si>
  <si>
    <t>以下のページは不自然なワードを使用しています。
これらを適切に自然な言葉に置き換えて下さい。
なお、本文の装飾や構造は絶対に変えないでください。
【対象ページURL】
https://natsui-sansu-juku.com/column/kobetsu_mayoi_judge/
【検出された不自然ワード】
- 崩れ
- 迷い
- 固定
- 手順
- 立て直
- 最短
- 設計
【本文】
------
&lt;style&gt;
:root{
  --g:#16a34a;
  --g2:#0f7a35;
  --bg:#f3fbf6;
  --card:#ffffff;
  --ink:#111827;
  --muted:#6b7280;
  --bd: rgba(0,0,0,.10);
}&lt;/p&gt;
&lt;p&gt;.nj-wrap{ background:var(--bg); padding:26px 0; }
.nj-container{ max-width:980px; margin:0 auto; padding:0 14px; }&lt;/p&gt;
&lt;p&gt;.nj-hero{
  background: linear-gradient(135deg, rgba(22,163,74,.18), rgba(22,163,74,.03));
  border:1px solid rgba(22,163,74,.22);
  border-radius:18px;
  padding:22px 18px;
}
.nj-badge{
  display:inline-flex; align-items:center; gap:8px;
  font-weight:800; font-size:.84rem;
  color:var(--g2);
  padding:6px 12px;
  border-radius:999px;
  border:1px solid rgba(22,163,74,.35);
  background:rgba(22,163,74,.10);
}
.nj-h1{
  margin:12px 0 10px;
  font-weight:900;
  color:var(--ink);
  line-height:1.35;
  font-size:1.55rem;
}
.nj-lead{
  margin:0;
  color:var(--ink);
  font-size:1.02rem;
}
.nj-chips{ margin-top:12px; display:flex; flex-wrap:wrap; gap:8px; }
.nj-chip{
  display:inline-flex; align-items:center;
  padding:5px 10px;
  border-radius:999px;
  background:rgba(17,24,39,.06);
  color:var(--ink);
  font-size:.86rem;
  font-weight:700;
}&lt;/p&gt;
&lt;p&gt;.nj-card{
  background:var(--card);
  border:1px solid var(--bd);
  border-radius:16px;
  padding:16px 16px;
  box-shadow: 0 10px 24px rgba(0,0,0,.05);
  margin-top:14px;
}
.nj-title{
  margin:0 0 6px;
  font-weight:900;
  font-size:1.18rem;
  color:var(--ink);
}
.nj-sub{ margin:0 0 10px; color:var(--muted); }
.nj-hr{ border-top:1px solid var(--bd); margin:16px 0; }&lt;/p&gt;
&lt;p&gt;.nj-grid2{ display:grid; grid-template-columns: repeat(2, minmax(0,1fr)); gap:12px; }
.nj-grid3{ display:grid; grid-template-columns: repeat(3, minmax(0,1fr)); gap:12px; }
@media (max-width: 840px){ .nj-grid2,.nj-grid3{ grid-template-columns:1fr; } }&lt;/p&gt;
&lt;p&gt;.nj-box{
  border:1px solid var(--bd);
  border-radius:14px;
  padding:14px 14px;
  background:#fff;
}
.nj-kicker{
  font-size:.9rem;
  color:var(--g2);
  font-weight:900;
  margin-bottom:6px;
}
.nj-h3{
  margin:0 0 8px;
  font-weight:900;
  color:var(--ink);
  font-size:1.03rem;
}
.nj-ul{ margin:0; padding-left:18px; }
.nj-ul li{ margin: 0 0 6px; }&lt;/p&gt;
&lt;p&gt;.nj-callout{
  border-left:5px solid var(--g);
  background:rgba(22,163,74,.07);
  padding:12px 14px;
  border-radius:12px;
}
.nj-note{ color:var(--muted); font-size:.93rem; margin:8px 0 0; }&lt;/p&gt;
&lt;p&gt;.nj-steps{ counter-reset: step; margin:0; padding:0; list-style:none; }
.nj-steps li{
  counter-increment: step;
  border:1px solid var(--bd);
  border-radius:14px;
  background:#fff;
  padding:12px 14px;
  margin-bottom:10px;
}
.nj-steps li::before{
  content: "STEP " counter(step);
  display:inline-block;
  font-weight:900;
  color:var(--g2);
  margin-right:10px;
}&lt;/p&gt;
&lt;p&gt;.nj-btns{ display:flex; flex-wrap:wrap; gap:10px; }
.nj-btn{
  display:inline-flex; align-items:center; justify-content:center;
  text-decoration:none !important;
  font-weight:900;
  border-radius:12px;
  padding:11px 14px;
}
.nj-btn-primary{ background:var(--g); color:#fff !important; }
.nj-btn-primary:hover{ background:var(--g2); }
.nj-btn-outline{
  background:#fff;
  color:var(--g2) !important;
  border:1px solid rgba(22,163,74,.55);
}
.nj-footer{
  text-align:center;
  font-size:.92rem;
  color:var(--muted);
  margin-top:10px;
}&lt;/p&gt;
&lt;p&gt;/* クリックできる見た目（アコーディオン風） */
details.nj-faq{
  border:1px solid var(--bd);
  border-radius:14px;
  background:#fff;
  overflow:hidden; /* 角丸を保つ */
}&lt;/p&gt;
&lt;p&gt;details.nj-faq summary{
  cursor:pointer;
  user-select:none;
  font-weight:900;
  color:var(--ink);
  padding:12px 14px;
  background:rgba(22,163,74,.06);
  display:flex;
  align-items:center;
  justify-content:space-between;
  gap:12px;
  list-style:none;
}&lt;/p&gt;
&lt;p&gt;details.nj-faq summary::-webkit-details-marker{ display:none; }&lt;/p&gt;
&lt;p&gt;/* 右側の矢印（開閉の合図） */
details.nj-faq summary::after{
  content:"▾";
  font-size:1.05rem;
  color:var(--g2);
  flex:0 0 auto;
  transform: rotate(-90deg); /* 閉じてる時は右向きっぽく */
  transition: transform .18s ease;
}&lt;/p&gt;
&lt;p&gt;/* 開いているときは下向きに */
details.nj-faq[open] summary::after{
  transform: rotate(0deg);
}&lt;/p&gt;
&lt;p&gt;/* ホバー・フォーカス：押せる感を強化 */
details.nj-faq summary:hover{
  background:rgba(22,163,74,.10);
}&lt;/p&gt;
&lt;p&gt;details.nj-faq summary:focus{
  outline: 3px solid rgba(22,163,74,.25);
  outline-offset: -2px;
}&lt;/p&gt;
&lt;p&gt;/* 中身（開いた内容）の余白 */
details.nj-faq &gt; *:not(summary){
  padding: 12px 14px;
  border-top:1px solid var(--bd);
}
/* クリックできる見た目をさらに強化 */
.nj-faq-hint{
  font-weight:900;
  font-size:.82rem;
  color:var(--g2);
  background:rgba(22,163,74,.12);
  border:1px solid rgba(22,163,74,.35);
  padding:4px 10px;
  border-radius:999px;
  flex:0 0 auto;
}
details.nj-faq summary{
  box-shadow: 0 6px 16px rgba(0,0,0,.06);
  transition: transform .12s ease, background .12s ease;
}
details.nj-faq summary:hover{
  transform: translateY(-1px);
}&lt;/p&gt;
&lt;/style&gt;
&lt;p&gt;&lt;img fetchpriority="high" decoding="async" src="https://natsui-sansu-juku.com/wp-content/uploads/2026/01/Gemini_Generated_Image_4e6yu04e6yu04e6y-1-1024x559.png" alt="夏井算数塾を検討している保護者の方へ いま外部の力を使うべきか迷っている場合の判断材料" width="750" height="409" class="alignnone size-large wp-image-32451" srcset="https://natsui-sansu-juku.com/wp-content/uploads/2026/01/Gemini_Generated_Image_4e6yu04e6yu04e6y-1-1024x559.png 1024w, https://natsui-sansu-juku.com/wp-content/uploads/2026/01/Gemini_Generated_Image_4e6yu04e6yu04e6y-1-300x164.png 300w, https://natsui-sansu-juku.com/wp-content/uploads/2026/01/Gemini_Generated_Image_4e6yu04e6yu04e6y-1-768x419.png 768w, https://natsui-sansu-juku.com/wp-content/uploads/2026/01/Gemini_Generated_Image_4e6yu04e6yu04e6y-1-1536x838.png 1536w, https://natsui-sansu-juku.com/wp-content/uploads/2026/01/Gemini_Generated_Image_4e6yu04e6yu04e6y-1-2048x1117.png 2048w" sizes="(max-width: 750px) 100vw, 750px" /&gt;&lt;/p&gt;
&lt;div class="nj-wrap"&gt;
&lt;div class="nj-container"&gt;
&lt;p&gt;    &lt;!-- HERO --&gt;&lt;/p&gt;
&lt;div class="nj-hero"&gt;
&lt;div class="nj-badge"&gt;判断を整理するためのページ&lt;/div&gt;
&lt;div class="nj-h1"&gt;
        夏井算数塾を検討している保護者の方へ&lt;br /&gt;
        いま外部の力を使うべきか迷っている場合の判断材料
      &lt;/div&gt;
&lt;p class="nj-lead"&gt;
        「このまま今の勉強を続けていて大丈夫なのか」「塾を変えるほどではない気もするが、噛み合っていない」。&lt;br /&gt;
        その迷いは自然です。ここでは、家庭で回せる段階か、第三者が入った方が早い段階かを整理します。
      &lt;/p&gt;
&lt;div class="nj-chips"&gt;
        &lt;span class="nj-chip"&gt;未決断のままでOK&lt;/span&gt;&lt;span class="nj-chip"&gt;判断材料を増やす&lt;/span&gt;&lt;span class="nj-chip"&gt;合わないケースも明記&lt;/span&gt;
      &lt;/div&gt;
&lt;/p&gt;&lt;/div&gt;
&lt;p&gt;    &lt;!-- 0 --&gt;&lt;/p&gt;
&lt;div class="nj-card"&gt;
&lt;div class="nj-title"&gt;このページで整理すること&lt;/div&gt;
&lt;p class="nj-sub"&gt;ここで決めるのは「申し込むかどうか」ではなく、次の3点です。&lt;/p&gt;
&lt;ul class="nj-ul"&gt;
&lt;li&gt;&lt;strong&gt;理解の定着：&lt;/strong&gt;授業を受けても残らないのか、残るのか&lt;/li&gt;
&lt;li&gt;&lt;strong&gt;学習の回転：&lt;/strong&gt;宿題と直しが回っているのか、積み残し化しているのか&lt;/li&gt;
&lt;li&gt;&lt;strong&gt;優先順位：&lt;/strong&gt;何から手を付けるべきかが見えているのか、見失っているのか&lt;/li&gt;
&lt;/ul&gt;
&lt;div class="nj-hr"&gt;&lt;/div&gt;
&lt;div class="nj-callout"&gt;
        点数が低いこと自体よりも、「理解が残るか」「直しが回るか」「次の一手が見えるか」で判断した方が失敗が減ります。
      &lt;/div&gt;
&lt;/p&gt;&lt;/div&gt;
&lt;p&gt;    &lt;!-- 1 --&gt;&lt;/p&gt;
&lt;div class="nj-card"&gt;
&lt;div class="nj-title"&gt;まだ外部の力が要らない可能性が高い状態&lt;/div&gt;
&lt;p class="nj-sub"&gt;次の条件が揃っているなら、今すぐ外部に頼らなくても改善する可能性があります。&lt;/p&gt;
&lt;div class="nj-grid2"&gt;
&lt;div class="nj-box"&gt;
&lt;div class="nj-kicker"&gt;理解&lt;/div&gt;
&lt;ul class="nj-ul"&gt;
&lt;li&gt;理解そのものは前に進んでいる&lt;/li&gt;
&lt;li&gt;分からない箇所を言葉で説明できる&lt;/li&gt;
&lt;li&gt;類題でも手順の再現ができる&lt;/li&gt;
&lt;/ul&gt;&lt;/div&gt;
&lt;div class="nj-box"&gt;
&lt;div class="nj-kicker"&gt;運用&lt;/div&gt;
&lt;ul class="nj-ul"&gt;
&lt;li&gt;宿題・直しが週単位で回っている&lt;/li&gt;
&lt;li&gt;優先順位が家庭内で合意できている&lt;/li&gt;
&lt;li&gt;直しで原因が特定できている&lt;/li&gt;
&lt;/ul&gt;&lt;/div&gt;
&lt;/p&gt;&lt;/div&gt;
&lt;p class="nj-note"&gt;
        この状態なら、まずは「宿題のやり方」「直しの順番」「演習の粒度」を微調整するだけで戻ることがあります。
      &lt;/p&gt;
&lt;/p&gt;&lt;/div&gt;
&lt;p&gt;    &lt;!-- 2 --&gt;&lt;/p&gt;
&lt;div class="nj-card"&gt;
&lt;div class="nj-title"&gt;外部の力を使った方がよい、具体的なサイン&lt;/div&gt;
&lt;p class="nj-sub"&gt;努力不足ではなく、回し方の限界として現れることが多いサインです。&lt;/p&gt;
&lt;div class="nj-grid2"&gt;
&lt;div class="nj-box"&gt;
&lt;div class="nj-kicker"&gt;サインA&lt;/div&gt;
&lt;div class="nj-h3"&gt;授業を聴いて帰ってきたはずだが、全然覚えていない&lt;/div&gt;
&lt;ul class="nj-ul"&gt;
&lt;li&gt;翌日になると説明できない&lt;/li&gt;
&lt;li&gt;解き直しで最初の一手が出ない&lt;/li&gt;
&lt;li&gt;「分かった」が再現に繋がっていない&lt;/li&gt;
&lt;/ul&gt;
&lt;p class="nj-note"&gt;理解させて、すぐ練習させて、再現させる。この工程が家庭だけで回らなくなっている合図です。&lt;/p&gt;
&lt;/p&gt;&lt;/div&gt;
&lt;div class="nj-box"&gt;
&lt;div class="nj-kicker"&gt;サインB&lt;/div&gt;
&lt;div class="nj-h3"&gt;宿題が全然回らない&lt;/div&gt;
&lt;ul class="nj-ul"&gt;
&lt;li&gt;量は多くないのに終わらない&lt;/li&gt;
&lt;li&gt;直しが後回しになり、積み残し化する&lt;/li&gt;
&lt;li&gt;同じミスが次のテストで再発する&lt;/li&gt;
&lt;/ul&gt;
&lt;p class="nj-note"&gt;補助がないと「止まる場所」が固定され、運用が崩れ続けます。&lt;/p&gt;
&lt;/p&gt;&lt;/div&gt;
&lt;div class="nj-box"&gt;
&lt;div class="nj-kicker"&gt;サインC&lt;/div&gt;
&lt;div class="nj-h3"&gt;後手に回りすぎて何から手をつけたらいいか分からない&lt;/div&gt;
&lt;ul class="nj-ul"&gt;
&lt;li&gt;優先順位が立たない&lt;/li&gt;
&lt;li&gt;結局、計算だけに逃げてしまう&lt;/li&gt;
&lt;li&gt;模試直しが溜まっていく&lt;/li&gt;
&lt;/ul&gt;
&lt;p class="nj-note"&gt;やるべき順番が見えない状態は、整理役が入るだけで負担が減りやすいです。&lt;/p&gt;
&lt;/p&gt;&lt;/div&gt;
&lt;div class="nj-box"&gt;
&lt;div class="nj-kicker"&gt;サインD&lt;/div&gt;
&lt;div class="nj-h3"&gt;分かった単元が時間を置くと崩れて戻らない&lt;/div&gt;
&lt;ul class="nj-ul"&gt;
&lt;li&gt;解説を見ると分かるが再現できない&lt;/li&gt;
&lt;li&gt;直しが「写す」になりやすい&lt;/li&gt;
&lt;li&gt;単元が終わっても点が伸びない&lt;/li&gt;
&lt;/ul&gt;
&lt;p class="nj-note"&gt;「定着の工程」が不足しているサインです。理解ではなく、再現までの設計が必要になります。&lt;/p&gt;
&lt;/p&gt;&lt;/div&gt;
&lt;/p&gt;&lt;/div&gt;
&lt;div class="nj-hr"&gt;&lt;/div&gt;
&lt;div class="nj-callout"&gt;
        目安として、上のサインが2つ以上重なる場合は、勉強量を増やす前に「回し方」を立て直した方が早いことが多いです。
      &lt;/div&gt;
&lt;/p&gt;&lt;/div&gt;
&lt;p&gt;    &lt;!-- 3：悪循環（分量増の核） --&gt;&lt;/p&gt;
&lt;div class="nj-card"&gt;
&lt;div class="nj-title"&gt;放置すると起きやすい悪循環&lt;/div&gt;
&lt;p class="nj-sub"&gt;ここが読者の迷いを深くします。ただし、事実としてよく起きます。&lt;/p&gt;
&lt;ol class="nj-steps"&gt;
&lt;li&gt;分からない単元が残るが、先に進む&lt;/li&gt;
&lt;li&gt;宿題が重くなり、直しが後回しになる&lt;/li&gt;
&lt;li&gt;模試で崩れて、計算だけに逃げる&lt;/li&gt;
&lt;li&gt;時間だけが減り、焦りが増える&lt;/li&gt;
&lt;/ol&gt;
&lt;div class="nj-callout"&gt;
        悪循環が始まっているときは、「何を削るか」「どこを戻すか」を決める整理が最優先になります。
      &lt;/div&gt;
&lt;/p&gt;&lt;/div&gt;
&lt;p&gt;    &lt;!-- 4：家庭で3日ミニ実験（判断材料増） --&gt;&lt;/p&gt;
&lt;div class="nj-card"&gt;
&lt;div class="nj-title"&gt;3日で分かるミニ実験&lt;/div&gt;
&lt;p class="nj-sub"&gt;家庭でできる小さな確認です。ここで詰まるなら、外部の整理役が必要になりやすいです。&lt;/p&gt;
&lt;div class="nj-grid3"&gt;
&lt;div class="nj-box"&gt;
&lt;div class="nj-kicker"&gt;1日目&lt;/div&gt;
&lt;div class="nj-h3"&gt;授業内容を30秒で説明&lt;/div&gt;
&lt;p class="nj-note"&gt;図・式・言葉のどれでも構いません。説明できないなら「残っていない」可能性が高いです。&lt;/p&gt;
&lt;/p&gt;&lt;/div&gt;
&lt;div class="nj-box"&gt;
&lt;div class="nj-kicker"&gt;2日目&lt;/div&gt;
&lt;div class="nj-h3"&gt;類題を1問だけ自力再現&lt;/div&gt;
&lt;p class="nj-note"&gt;解説なしで1問。最初の一手が出ないなら、理解が再現に繋がっていない状態です。&lt;/p&gt;
&lt;/p&gt;&lt;/div&gt;
&lt;div class="nj-box"&gt;
&lt;div class="nj-kicker"&gt;3日目&lt;/div&gt;
&lt;div class="nj-h3"&gt;直しを「原因→修正」で書く&lt;/div&gt;
&lt;p class="nj-note"&gt;答え合わせではなく、ミスの原因を言語化して修正する。ここができないと直しが積み残し化します。&lt;/p&gt;
&lt;/p&gt;&lt;/div&gt;
&lt;/p&gt;&lt;/div&gt;
&lt;/p&gt;&lt;/div&gt;
&lt;p&gt;    &lt;!-- 5：合う/合わない --&gt;&lt;/p&gt;
&lt;div class="nj-card"&gt;
&lt;div class="nj-title"&gt;夏井算数塾が合うご家庭・合わないご家庭&lt;/div&gt;
&lt;div class="nj-grid2"&gt;
&lt;div class="nj-box" style="border-color: rgba(239,68,68,.28);"&gt;
&lt;div class="nj-kicker" style="color:#ef4444;"&gt;合わない可能性が高い&lt;/div&gt;
&lt;ul class="nj-ul"&gt;
&lt;li&gt;解法暗記中心で進めたい&lt;/li&gt;
&lt;li&gt;理由は後回しで点数だけを上げたい&lt;/li&gt;
&lt;li&gt;学習を完全に丸投げしたい&lt;/li&gt;
&lt;/ul&gt;&lt;/div&gt;
&lt;div class="nj-box" style="border-color: rgba(22,163,74,.32);"&gt;
&lt;div class="nj-kicker"&gt;合いやすい&lt;/div&gt;
&lt;ul class="nj-ul"&gt;
&lt;li&gt;なぜそうなるかを理解し、再現できる力をつけたい&lt;/li&gt;
&lt;li&gt;つまずきを切り分け、最短ルートで立て直したい&lt;/li&gt;
&lt;li&gt;親子だけでは回らなくなってきた感覚がある&lt;/li&gt;
&lt;/ul&gt;&lt;/div&gt;
&lt;/p&gt;&lt;/div&gt;
&lt;/p&gt;&lt;/div&gt;
&lt;div class="nj-card" id="routes"&gt;
&lt;div class="nj-title"&gt;次に何を見るべきか（まず「読む」→必要なら案内へ）&lt;/div&gt;
&lt;p class="nj-sub"&gt;
    いきなり申し込み判断をする必要はありません。&lt;br /&gt;
    まずは「いちばん困っていること」から1つだけ選び、近い読み物を1本だけ読んでください。&lt;br /&gt;
    読んだ上で、必要なら講座案内に進めば十分です。
  &lt;/p&gt;
&lt;div class="nj-grid2"&gt;
&lt;p&gt;    &lt;!-- タイプ1：残らない --&gt;&lt;/p&gt;
&lt;div class="nj-box"&gt;
&lt;div class="nj-kicker"&gt;タイプ1：授業が残らない（定着・再現）&lt;/div&gt;
&lt;div class="nj-h3"&gt;「分かったはず」が翌日に消える&lt;/div&gt;
&lt;ul class="nj-ul"&gt;
&lt;li&gt;翌日説明できない&lt;/li&gt;
&lt;li&gt;類題で最初の一手が出ない&lt;/li&gt;
&lt;li&gt;解説を見ると分かるが再現できない&lt;/li&gt;
&lt;/ul&gt;
&lt;div class="nj-btns" style="margin-top:10px;"&gt;
        &lt;a class="nj-btn nj-btn-primary" href="https://natsui-sansu-juku.com/col_blog/sansu-nobinai-online/"&gt;まず読む：伸びない理由の可視化&lt;/a&gt;&lt;br /&gt;
        &lt;a class="nj-btn nj-btn-outline" href="https://natsui-sansu-juku.com/kobetsu_online/"&gt;その後に見る：オンライン個別の案内&lt;/a&gt;
      &lt;/div&gt;
&lt;p class="nj-note"&gt;狙い：原因が「努力」ではなく「思考の抜け」かどうかを先に確定する&lt;/p&gt;
&lt;/p&gt;&lt;/div&gt;
&lt;p&gt;    &lt;!-- タイプ2：回らない --&gt;&lt;/p&gt;
&lt;div class="nj-box"&gt;
&lt;div class="nj-kicker"&gt;タイプ2：宿題が回らない（運用・伴走）&lt;/div&gt;
&lt;div class="nj-h3"&gt;宿題と直しが積み残しになる&lt;/div&gt;
&lt;ul class="nj-ul"&gt;
&lt;li&gt;量は多くないのに終わらない&lt;/li&gt;
&lt;li&gt;直しが後回しになり、同じミスが再発する&lt;/li&gt;
&lt;li&gt;毎週どこかで崩れて、親子が疲弊する&lt;/li&gt;
&lt;/ul&gt;
&lt;div class="nj-btns" style="margin-top:10px;"&gt;
        &lt;a class="nj-btn nj-btn-primary" href="https://natsui-sansu-juku.com/col_blog/online-math/"&gt;まず読む：宿題が終わらない原因と立て直し&lt;/a&gt;&lt;br /&gt;
        &lt;a class="nj-btn nj-btn-outline" href="https://natsui-sansu-juku.com/column/hub-online-use/"&gt;補助で読む：オンラインの使い方（全体像）&lt;/a&gt;
      &lt;/div&gt;
&lt;p class="nj-note"&gt;狙い：「止まる場所」を固定せず、週の回転を作り直す&lt;/p&gt;
&lt;/p&gt;&lt;/div&gt;
&lt;p&gt;    &lt;!-- タイプ3：優先順位 --&gt;&lt;/p&gt;
&lt;div class="nj-box"&gt;
&lt;div class="nj-kicker"&gt;タイプ3：何から手をつけるか分からない（設計）&lt;/div&gt;
&lt;div class="nj-h3"&gt;後手に回って整理できない&lt;/div&gt;
&lt;ul class="nj-ul"&gt;
&lt;li&gt;優先順位が立たない&lt;/li&gt;
&lt;li&gt;結局、計算だけに逃げがち&lt;/li&gt;
&lt;li&gt;模試直しが溜まる一方&lt;/li&gt;
&lt;/ul&gt;
&lt;div class="nj-btns" style="margin-top:10px;"&gt;
        &lt;a class="nj-btn nj-btn-primary" href="https://natsui-sansu-juku.com/column/hub-online-use/"&gt;まず読む：設計→運用→症状別の整理&lt;/a&gt;&lt;br /&gt;
        &lt;a class="nj-btn nj-btn-outline" href="https://natsui-sansu-juku.com/kobetsu_online/"&gt;その後に見る：オンライン個別の案内&lt;/a&gt;
      &lt;/div&gt;
&lt;p class="nj-note"&gt;狙い：やることを増やす前に「戻す順番」を決める&lt;/p&gt;
&lt;/p&gt;&lt;/div&gt;
&lt;p&gt;    &lt;!-- タイプ4：判断軸 --&gt;&lt;/p&gt;
&lt;div class="nj-box"&gt;
&lt;div class="nj-kicker"&gt;タイプ4：そもそも外部を使うべきか迷う（判断軸）&lt;/div&gt;
&lt;div class="nj-h3"&gt;比較ポイントが曖昧で、決めきれない&lt;/div&gt;
&lt;ul class="nj-ul"&gt;
&lt;li&gt;家庭教師・通塾・オンラインの違いが分からない&lt;/li&gt;
&lt;li&gt;向く／向かないの見極めが不安&lt;/li&gt;
&lt;li&gt;体験で「良かった気がする」で止まる&lt;/li&gt;
&lt;/ul&gt;
&lt;div class="nj-btns" style="margin-top:10px;"&gt;
        &lt;a class="nj-btn nj-btn-primary" href="https://natsui-sansu-juku.com/column/hub-online-guide/"&gt;まず読む：オンライン個別の選び方&lt;/a&gt;&lt;br /&gt;
        &lt;a class="nj-btn nj-btn-outline" href="https://natsui-sansu-juku.com/inquiry/"&gt;必要なら：相談する（問い合わせ）&lt;/a&gt;
      &lt;/div&gt;
&lt;p class="nj-note"&gt;狙い：「目的→比較→環境」の順で判断を固定する&lt;/p&gt;
&lt;/p&gt;&lt;/div&gt;
&lt;/p&gt;&lt;/div&gt;
&lt;div class="nj-hr"&gt;&lt;/div&gt;
&lt;p&gt;  &lt;!-- 直前だけ別枠 --&gt;&lt;/p&gt;
&lt;div class="nj-box"&gt;
&lt;div class="nj-kicker"&gt;直前（残りが短い）に当てはまる場合&lt;/div&gt;
&lt;div class="nj-callout"&gt;
      &lt;strong&gt;直前は「足す」より「削って並べる」&lt;/strong&gt;&lt;br /&gt;
      まず「捨てる・戻す・仕上げる」を整理してから動きます。
    &lt;/div&gt;
&lt;div class="nj-btns" style="margin-top:10px;"&gt;
      &lt;a class="nj-btn nj-btn-outline" href="https://natsui-sansu-juku.com/lastmilers/"&gt;直前対策の案内を見る&lt;/a&gt;
    &lt;/div&gt;
&lt;/p&gt;&lt;/div&gt;
&lt;div class="nj-hr"&gt;&lt;/div&gt;
&lt;p&gt;  &lt;!-- その他は折りたたみ --&gt;&lt;/p&gt;
&lt;details class="nj-faq"&gt;
&lt;summary&gt;&lt;span&gt;そのほかの講座や補強の選択肢&lt;/span&gt;&lt;span class="nj-faq-hint"&gt;開く&lt;/span&gt;&lt;/summary&gt;
&lt;p class="nj-note"&gt;目的が最初から決まっている場合のみ、こちらが近いことがあります。&lt;/p&gt;
&lt;ul class="nj-ul"&gt;
&lt;li&gt;&lt;a href="https://natsui-sansu-juku.com/web/" style="color:var(--g2); font-weight:900; text-decoration:none;"&gt;WEB講座一覧&lt;/a&gt;&lt;/li&gt;
&lt;li&gt;&lt;a href="https://natsui-sansu-juku.com/5master/" style="color:var(--g2); font-weight:900; text-decoration:none;"&gt;小5算数マスター講座&lt;/a&gt;&lt;/li&gt;
&lt;li&gt;&lt;a href="https://natsui-sansu-juku.com/kouza/" style="color:var(--g2); font-weight:900; text-decoration:none;"&gt;開講講座&lt;/a&gt;&lt;/li&gt;
&lt;/ul&gt;
&lt;/details&gt;
&lt;/div&gt;
&lt;p&gt;    &lt;!-- 7：よくある迷い（分量増） --&gt;&lt;/p&gt;
&lt;div class="nj-card"&gt;
&lt;div class="nj-title"&gt;よくある迷い&lt;/div&gt;
&lt;details class="nj-faq" style="margin-top:10px;"&gt;
&lt;summary&gt;まだ塾を変えるほどではない気がします&lt;/summary&gt;
&lt;p class="nj-note"&gt;
          点数の上下だけでは判断しづらいです。判断材料は「理解が残るか」「直しが回るか」「次の一手が見えるか」です。&lt;br /&gt;
          ここが崩れているなら、外部の力は「早すぎる」ではなく「整理役」として機能しやすいです。
        &lt;/p&gt;
&lt;/details&gt;
&lt;details class="nj-faq" style="margin-top:10px;"&gt;
&lt;summary&gt;計算を増やせば何とかなると思っていました&lt;/summary&gt;
&lt;p class="nj-note"&gt;
          計算は必要ですが、後手に回っているときほど「計算だけ」に偏りやすく、状況が動きません。&lt;br /&gt;
          先に、どの単元で止まっているか、使えていない考え方は何かを特定し、必要な計算だけを戻す方が結果が早いことが多いです。
        &lt;/p&gt;
&lt;/details&gt;
&lt;details class="nj-faq" style="margin-top:10px;"&gt;
&lt;summary&gt;宿題が終わらないのに、やることを増やしてしまいます&lt;/summary&gt;
&lt;p class="nj-note"&gt;
          量を増やすほど直しが後回しになり、学習が回りにくくなります。&lt;br /&gt;
          まずは「止まり方」を切り分け、必要な練習だけに絞る設計が必要です。
        &lt;/p&gt;
&lt;/details&gt;&lt;/div&gt;
&lt;p&gt;    &lt;!-- CTA --&gt;&lt;/p&gt;
&lt;div class="nj-card"&gt;
&lt;div class="nj-title"&gt;まだ迷っている方へ&lt;/div&gt;
&lt;p class="nj-sub"&gt;
        この段階で無理に結論を出す必要はありません。今どこで止まっているか、何から手を付けるべきかを整理してから判断していただいて構いません。
      &lt;/p&gt;
&lt;div class="nj-btns"&gt;
        &lt;a class="nj-btn nj-btn-primary" href="https://natsui-sansu-juku.com/inquiry/"&gt;お問い合わせへ&lt;/a&gt;&lt;br /&gt;
        &lt;a class="nj-btn nj-btn-outline" href="https://natsui-sansu-juku.com/kobetsu_online/"&gt;講座案内へ&lt;/a&gt;
      &lt;/div&gt;
&lt;/p&gt;&lt;/div&gt;
&lt;div class="nj-footer"&gt;© 夏井算数塾&lt;/div&gt;
&lt;/p&gt;&lt;/div&gt;
&lt;/div&gt;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</si>
  <si>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https://juku-escot.com/mathematics/
【検出された不自然ワード】
- 崩れ
- 型
- 固定
- 最短
- 設計
【本文】
------
&lt;h2&gt;数学の指導方針&lt;/h2&gt;
&lt;p&gt;数学は何のために勉強するのだろうか？&lt;/p&gt;
&lt;p&gt;「学校でやらされるから」もしくは「進学に必要だから」という声が聞こえてきそうですが、 中には「数学が好きだから」という人もいるかもしれません。 数学を勉強する直接的な理由は「進学に必要だから」で良いと思いますが、 その意義は知っておいて損はないと思います。&lt;span style="font-size: 14.08px;"&gt;私自身は工学部を出ていますので、数学がなければ技術開発ができず、 ツールとして数学が必須になることは知っています。&lt;/span&gt;&lt;/p&gt;
&lt;p&gt;しかしながら、数学を学びたい本質的な理由は別のところにあると考えています。 それは、&lt;span style="color: #008000;"&gt;数学を学ぶことによって培われる思考力が、その後の人生で直面するあらゆる問題に対して 解決していくための知恵として生きてくる&lt;/span&gt;からだと思っています。 中高一貫校専門塾エスコットは、一人一人のレベルに合わせて学習を進めていけるため、合格はもちろんですが、&lt;span style="color: #0000ff;"&gt;副次的に思考力&lt;/span&gt;を身に付けていっていただければと思います。&lt;/p&gt;
&lt;h3&gt;学校対策としての数学&lt;/h3&gt;
&lt;p&gt;学校の勉強をしっかりしていくことが、受験に向けても一石二鳥の勉強になります。 数学は、&lt;span style="color: #0000ff;"&gt;とにかく基本が大事&lt;/span&gt;です。 一般には教科書と教科書傍用の問題集を用いていると思います。 これが単元学習としては最適な教材です。多少レベルの高いものまで含んでいますが、 まずは一通りの内容をしっかり理解していくことで、その単元の全体を習得していきましょう。 この段階での学習は、まずはその単元の主旨をつかむことでありますので、 完璧にこなせていなくても問題はありません。 学校の定期試験であれば、通常はこのレベルの範囲で作られているものと思います。&lt;/p&gt;
&lt;p&gt;それから、実は教科書とその問題集が重要であることの大きな意味が他に2つあります。 1つ目は&lt;span style="color: #008000;"&gt;、ほとんどの受験生がそれで勉強してきていますので、 単純にその問題集の類似問題が出てきた場合に勉強していないと不利になる&lt;/span&gt;というものです。 2つ目は、&lt;span style="color: #008000;"&gt;大学側(出題者)もこの範囲からのものについてはノーヒントで出題してくる&lt;/span&gt;からです。 一般に大問には誘導が付いています。&lt;/p&gt;
&lt;p&gt;しかし、この範囲からのものについては誘導がないことが多いのです。 数学で合格点を取るためには、難しい問題を解くことも良いかもしれませんが、 &lt;span style="color: #0000ff;"&gt;基本問題や典型問題を確実に取れるように学習することが重要&lt;/span&gt;なのです。 実際には、生徒さんの状況に合わせて学校よりも早く進度を進めていく先取り学習を行うのか、 もしくは現状では遅れをとっているので復習からスタートしていくのか、 もしくは余裕があるので受験を見据えて青チャートといった受験用の参考書を併用して学習を進めていくのか、 そのあたりはご相談していただければと思います(もしくは提案させていただきます)。&lt;/p&gt;
&lt;h3&gt;受験対策としての数学&lt;/h3&gt;
&lt;p&gt;&lt;span style="color: #ff0000;"&gt;合格するために必要な力や、そのために有効な勉強法はほとんど決まっています&lt;/span&gt;。 おおよそ問題のレベルは、基本問題・入試標準レベルの典型問題・応用問題といったものに分類できます。 大学の難易度によって基本問題が多かったり、応用問題が多かったりということはありますが、 最難関大学以外は典型問題までがしっかり解ければ合格点に届きます。&lt;/p&gt;
&lt;p&gt;そして、必要な勉強をきちんとこなしていけば、典型問題まではクリアしていくことができるのです。 後は、残っている課題をどれだけクリアできたかによって、得点力を最大限に伸ばしていきます。 一般には、学校での勉強として「&lt;span style="color: #008000;"&gt;教科書とその問題集&lt;/span&gt;」を用いて単元学習を行った後、 「&lt;span style="color: #008000;"&gt;青チャートのような網羅系の参考書&lt;/span&gt;」で典型問題を一通り学習する。 その後、「&lt;span style="color: #008000;"&gt;演習用の教材&lt;/span&gt;」で初見の問題に取り組む力を身に付ける、という流れになります。 高校1年生からしっかり学習を進めていた生徒さんであれば、この流れで学習を完了させて試験に挑めると思いますが、現実的には「&lt;span style="color: #0000ff;"&gt;これまで学校の勉強以外はしてこなかったけれども、あと1年、もしくは半年程度でどこまで学習できるのか&lt;/span&gt;」といった切羽詰まった受験生も少なくないのではと思います。&lt;/p&gt;
&lt;p&gt;生徒さんの状況に合わせて得点を最大限に伸ばすために学習すべき内容を提案させていただきたいと思います。 記述式の解答が必要となる国公立大学を初め、私立医学部、早慶上理、GMARCH、文系数学など、 柔軟に生徒さんに合わせた受験指導をさせて頂きますので、まずは私たち中高一貫校専門塾エスコットお気軽にご相談いただけましたら幸いです。&lt;/p&gt;
&lt;h2&gt;学年・状況別：数学の進め方（判断の目安）&lt;/h2&gt;
&lt;p&gt;「先取りで進めるべきか」「復習から戻るべきか」は、学年よりも“答案の状態”で決まります。次の目安で判断できます。&lt;/p&gt;
&lt;h3&gt;先取りが向くケース&lt;/h3&gt;
&lt;ul&gt;
&lt;li&gt;教科書傍用の標準問題が、時間をかけずに安定して解ける&lt;/li&gt;
&lt;li&gt;計算ミスが少なく、途中式が整理されている&lt;/li&gt;
&lt;li&gt;定期試験で得点が安定している（大崩れしない）&lt;/li&gt;
&lt;/ul&gt;
&lt;h3&gt;復習（戻り学習）が必要なケース&lt;/h3&gt;
&lt;ul&gt;
&lt;li&gt;基本問題でも“解法の選択”に迷う&lt;/li&gt;
&lt;li&gt;途中式が飛びやすく、ミスの原因が追えない&lt;/li&gt;
&lt;li&gt;単元が変わると得点が急落する（積み上げが欠けている）&lt;/li&gt;
&lt;/ul&gt;
&lt;h3&gt;受験標準へ移行するタイミング&lt;/h3&gt;
&lt;ul&gt;
&lt;li&gt;学校の単元学習（教科書＋傍用）が一通り回り、典型の型が入っている&lt;/li&gt;
&lt;li&gt;「解ける／解けない」の差が“知識不足”より“演習不足”に寄っている&lt;/li&gt;
&lt;/ul&gt;
&lt;hr /&gt;
&lt;h2&gt;教材の使い分け（教科書傍用／網羅系／演習教材）&lt;/h2&gt;
&lt;p&gt;本文で触れている流れを、目的別に整理します。&lt;/p&gt;
&lt;h3&gt;教科書＋傍用問題集（学校対策の主軸）&lt;/h3&gt;
&lt;ul&gt;
&lt;li&gt;目的：単元の全体像をつかむ／基本と標準の取り切り&lt;/li&gt;
&lt;li&gt;やり方：例題→類題→類題の類題、の順で“同型反復”&lt;/li&gt;
&lt;li&gt;落とし穴：解けた気で終わり、次の週に再現できない&lt;/li&gt;
&lt;/ul&gt;
&lt;h3&gt;網羅系（例：青チャート等）&lt;/h3&gt;
&lt;ul&gt;
&lt;li&gt;目的：入試標準の典型パターンを一通り“型”として固定する&lt;/li&gt;
&lt;li&gt;やり方：各単元で「典型だけを確実に」→難問に寄りすぎない&lt;/li&gt;
&lt;/ul&gt;
&lt;h3&gt;演習用教材&lt;/h3&gt;
&lt;ul&gt;
&lt;li&gt;目的：初見問題への対応力（条件整理／解法選択／時間配分）&lt;/li&gt;
&lt;li&gt;やり方：解けない問題を増やすのではなく“解ける問題を増やす”設計にする&lt;/li&gt;
&lt;/ul&gt;
&lt;hr /&gt;
&lt;h2&gt;定期試験・実力テストで点を落とす原因チェック&lt;/h2&gt;
&lt;p&gt;数学の失点は、多くの場合「難問が解けない」よりも、次の4つに集約されます。&lt;/p&gt;
&lt;ul&gt;
&lt;li&gt;&lt;strong&gt;計算&lt;/strong&gt;：符号・分配・約分のミス&lt;/li&gt;
&lt;li&gt;&lt;strong&gt;条件整理&lt;/strong&gt;：何が与えられていて、何を求めるかが曖昧&lt;/li&gt;
&lt;li&gt;&lt;strong&gt;典型の抜け&lt;/strong&gt;：よくある解法の型が入っていない&lt;/li&gt;
&lt;li&gt;&lt;strong&gt;答案&lt;/strong&gt;：途中式が飛び、検算できない（記述で減点）&lt;/li&gt;
&lt;/ul&gt;
&lt;p&gt;当塾では、答案を見て「どれが主因か」を特定し、最短で改善する順番を提案します。&lt;/p&gt;
&lt;hr /&gt;
&lt;h2&gt;よくある質問（FAQ）&lt;/h2&gt;
&lt;dl&gt;
&lt;dt&gt;Q. まず何から始めればいいですか？&lt;/dt&gt;
&lt;dd&gt;最初は「教科書＋傍用」を軸に、基本・標準を“取り切る”ことを優先します。その上で、答案の状態に応じて先取り／復習／受験標準へ移行します。&lt;/dd&gt;
&lt;dt&gt;Q. 青チャートはいつから使うべきですか？&lt;/dt&gt;
&lt;dd&gt;学校の単元学習が回り始め、標準問題が安定してきた段階が目安です。早すぎる移行は、基本の穴を固定化しやすくなります。&lt;/dd&gt;
&lt;dt&gt;Q. 途中式はどれくらい書くべきですか？&lt;/dt&gt;
&lt;dd&gt;「自分で検算できる量」が基準です。途中式が飛ぶと、ミスの原因が追えず、同じ失点を繰り返します。&lt;/dd&gt;
&lt;dt&gt;Q. 学校の進度が速く、復習が追いつきません。&lt;/dt&gt;
&lt;dd&gt;復習は“全部”ではなく、次単元に直結する核だけを優先します。どこを残してどこを埋めるかを設計するのが個別指導の役割です。&lt;/dd&gt;
&lt;/dl&gt;
&lt;hr /&gt;
&lt;h2&gt;初回相談で確認すると早いもの（任意）&lt;/h2&gt;
&lt;ul&gt;
&lt;li&gt;直近の定期試験（答案・問題用紙）&lt;/li&gt;
&lt;li&gt;使用教材（教科書・傍用・配布プリント）&lt;/li&gt;
&lt;li&gt;学校の進度（次に入る単元）&lt;/li&gt;
&lt;li&gt;現状の悩み（計算／図形／関数／文章題など）&lt;/li&gt;
&lt;/ul&gt;
&lt;p&gt;&lt;a href="https://juku-escot.com/taikeisuugaku/"&gt;&lt;img decoding="async" class="aligncenter size-medium wp-image-414" src="https://juku-escot.com/wp-content/uploads/2019/06/体系数学対策-3-300x56.png" alt="" width="300" height="56" srcset="https://juku-escot.com/wp-content/uploads/2019/06/体系数学対策-3-300x56.png 300w, https://juku-escot.com/wp-content/uploads/2019/06/体系数学対策-3-768x144.png 768w, https://juku-escot.com/wp-content/uploads/2019/06/体系数学対策-3-1024x192.png 1024w, https://juku-escot.com/wp-content/uploads/2019/06/体系数学対策-3.png 1122w" sizes="(max-width: 300px) 100vw, 300px" /&gt;&lt;/a&gt;&lt;/p&gt;
&lt;p&gt;&amp;nbsp;&lt;/p&gt;
&lt;p&gt;&lt;a href="https://juku-escot.com/kouza/"&gt;&lt;img decoding="async" class="alignnone wp-image-194 size-medium" src="https://juku-escot.com/wp/wp-content/uploads/2019/03/開講講座-4-300x52.png" alt="" width="300" height="52" srcset="https://juku-escot.com/wp-content/uploads/2019/03/開講講座-4-300x52.png 300w, https://juku-escot.com/wp-content/uploads/2019/03/開講講座-4-768x134.png 768w, https://juku-escot.com/wp-content/uploads/2019/03/開講講座-4-1024x179.png 1024w, https://juku-escot.com/wp-content/uploads/2019/03/開講講座-4.png 1459w" sizes="(max-width: 300px) 100vw, 300px" /&gt;&lt;/a&gt;&lt;a href="https://juku-escot.com/profile/"&gt;&lt;img decoding="async" class="alignnone wp-image-196 size-medium" src="https://juku-escot.com/wp/wp-content/uploads/2019/03/講師-300x52.png" alt="" width="300" height="52" srcset="https://juku-escot.com/wp-content/uploads/2019/03/講師-300x52.png 300w, https://juku-escot.com/wp-content/uploads/2019/03/講師-768x134.png 768w, https://juku-escot.com/wp-content/uploads/2019/03/講師-1024x179.png 1024w, https://juku-escot.com/wp-content/uploads/2019/03/講師.png 1459w" sizes="(max-width: 300px) 100vw, 300px" /&gt;&lt;/a&gt;&lt;/p&gt;
&lt;p&gt;&amp;nbsp;&lt;/p&gt;
&lt;section class="veu_cta" id="veu_cta-490"&gt;&lt;h1 class="cta_title"&gt;講座案内：受験対策　医学部対策講座【英語・数学】&lt;/h1&gt;&lt;div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/&gt;基本的な英語の学力をつけた上で、大学別の対策を実施します。解答作成に必要な文章構成能力など総合的に養成します。
&lt;br /&gt;
&lt;br /&gt;【数学】
&lt;br /&gt;医学部受験では、典型問題までは確実に解答していく力が求められますので、 合格に必要な実力を身に付けていくための学習計画を立てるところから指導させていただきます。&lt;/div&gt;&lt;div class="cta_body_link"&gt;&lt;a href="https://juku-escot.com/examination/" class="btn btn-primary btn-block btn-lg" target="_blank"&gt;受験対策　医学部対策講座【英語・数学】&lt;/a&gt;&lt;/div&gt;&lt;/div&gt;&lt;!--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</si>
  <si>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https://natsui-sansu-juku.com/col_blog/onlinerival/
【検出された不自然ワード】
- 型
- 固定
- 導線
- 設計
【本文】
------
&lt;div class="container my-4"&gt;
&lt;p&gt;&lt;!-- Hero / 導入部分 --&gt;&lt;/p&gt;
&lt;div class="card shadow-sm mb-4 border-0" style="background: linear-gradient(135deg, #f5f7ff, #e3f2fd);"&gt;
&lt;div class="card-body p-4"&gt;
&lt;div class="d-flex flex-wrap justify-content-between align-items-center mb-2"&gt;&lt;span class="badge bg-primary text-light mb-2" style="font-size: 0.8rem;"&gt;中学受験算数／オンライン学習&lt;/span&gt;&lt;br /&gt;
&lt;span class="badge bg-warning text-dark mb-2" style="font-size: 0.75rem;"&gt;忙しい受験生・共働き家庭に&lt;/span&gt;&lt;/div&gt;
&lt;h1 class="card-title mb-3" style="font-size: 1.9rem; line-height: 1.5;"&gt;中学受験算数をオンラインで学ぶメリットと、オンライン算数教室の選び方&lt;/h1&gt;
&lt;p class="card-text mb-3" style="font-size: 0.98rem;"&gt;中学受験で合否を大きく左右する教科が&lt;strong&gt;算数&lt;/strong&gt;です。算数は暗記だけでは通用せず、&lt;br /&gt;
&lt;strong&gt;「考えて解く力」&lt;/strong&gt;が求められるため、早い段階から効率よく対策することが重要です。&lt;br /&gt;
その際に大きな武器となるのが、&lt;strong&gt;オンラインでの算数学習&lt;/strong&gt;です。&lt;/p&gt;
&lt;p class="mb-2" style="font-size: 0.9rem;"&gt;オンラインなら通塾時間がかからず、自宅で自分のペースで学べるため、忙しい中学受験生にとって相性の良い学習スタイルと言えます。&lt;br /&gt;
このページでは、&lt;strong&gt;算数をオンラインで学ぶメリット&lt;/strong&gt;と、&lt;br /&gt;
&lt;strong&gt;オンライン算数教室の選び方・活用のポイント&lt;/strong&gt;について整理し、通塾との違いや注意点も踏まえて解説します。&lt;/p&gt;
&lt;p class="mb-2" style="font-size: 0.9rem;"&gt;オンライン個別を選ぶ際の判断基準をまとめて確認したい方は、&lt;a class="text-decoration-underline" href="https://natsui-sansu-juku.com/column/hub-online-guide/"&gt;中学受験算数オンライン個別の選び方の全体像はこちら&lt;/a&gt;&lt;/p&gt;
&lt;p class="mb-0" style="font-size: 0.9rem;"&gt;具体的なサービス内容を知りたい方は、当塾の&lt;br /&gt;
&lt;a class="text-decoration-underline" href="https://natsui-sansu-juku.com/kobetsu_online/"&gt;&lt;br /&gt;
オンライン算数 個別指導（中学受験算数オンライン）&lt;br /&gt;
&lt;/a&gt;&lt;br /&gt;
のページもあわせてご覧ください。&lt;/p&gt;
&lt;/div&gt;
&lt;/div&gt;
&lt;p&gt;&lt;!-- この記事でわかること --&gt;&lt;/p&gt;
&lt;div class="card shadow-sm mb-4 border-0"&gt;
&lt;div class="card-body p-3 p-md-4"&gt;
&lt;h2 class="h5 mb-3"&gt;この記事でわかること&lt;/h2&gt;
&lt;ul class="mb-0"&gt;
&lt;li&gt;中学受験算数をオンラインで学ぶことで得られる主なメリット&lt;/li&gt;
&lt;li&gt;算数に特化したオンライン教室を選ぶべき理由&lt;/li&gt;
&lt;li&gt;オンライン算数教室を選ぶ際に確認しておきたい&lt;strong&gt;３つのポイント&lt;/strong&gt;&lt;/li&gt;
&lt;li&gt;大手塾・映像授業と&lt;strong&gt;中学受験算数オンライン&lt;/strong&gt;の違い&lt;/li&gt;
&lt;li&gt;偏差値推移・単元別強化など、オンライン算数の具体的な伸び方のイメージ&lt;/li&gt;
&lt;li&gt;オンライン算数学習を習慣化し、効果を最大化するための家庭での工夫&lt;/li&gt;
&lt;/ul&gt;
&lt;/div&gt;
&lt;/div&gt;
&lt;p&gt;&lt;!-- H2-1：オンラインで学ぶメリット --&gt;&lt;/p&gt;
&lt;div class="card shadow-sm mb-4 border-0"&gt;
&lt;div class="card-body p-3 p-md-4"&gt;
&lt;h2 class="h4 mb-3"&gt;中学受験で算数をオンラインで学ぶメリット&lt;/h2&gt;
&lt;p&gt;オンライン算数学習には、通塾型の学習にはない特徴がいくつもあります。&lt;br /&gt;
特に&lt;strong&gt;時間の使い方&lt;/strong&gt;と&lt;strong&gt;場所の制約&lt;/strong&gt;という点で、大きなメリットがあります。&lt;/p&gt;
&lt;h3 class="h5 mt-3 mb-2"&gt;通塾時間ゼロで「時間」を味方にできる&lt;/h3&gt;
&lt;p&gt;中学受験を効率的に進めるためには、限られた時間の使い方が非常に重要です。&lt;br /&gt;
オンラインで算数を学ぶことで、次のようなメリットが生まれます。&lt;/p&gt;
&lt;ul&gt;
&lt;li&gt;&lt;strong&gt;通塾時間がゼロになる&lt;/strong&gt;（移動が不要）&lt;/li&gt;
&lt;li&gt;自宅からすぐに授業や復習に取りかかれる&lt;/li&gt;
&lt;li&gt;「行き帰りの時間」を&lt;strong&gt;演習や復習に充てられる&lt;/strong&gt;&lt;/li&gt;
&lt;/ul&gt;
&lt;p&gt;中学受験は時間との勝負です。無駄な移動時間を減らせることは大きな強みです。&lt;br /&gt;
オンラインなら、&lt;strong&gt;好きな時間に自分のペースで算数を勉強できる&lt;/strong&gt;ため、&lt;br /&gt;
習いごとや学校行事との両立もしやすくなります。&lt;/p&gt;
&lt;h3 class="h5 mt-3 mb-2"&gt;場所に縛られず、どこからでも質の高い算数学習が可能&lt;/h3&gt;
&lt;p&gt;オンライン学習は、住んでいる地域に関係なく次のような学び方が可能になります。&lt;/p&gt;
&lt;ul&gt;
&lt;li&gt;自宅から&lt;strong&gt;全国レベルの指導&lt;/strong&gt;を受けられる&lt;/li&gt;
&lt;li&gt;引っ越しや通塾距離を気にせず継続しやすい&lt;/li&gt;
&lt;/ul&gt;
&lt;p&gt;地方在住で近くに専門塾がないご家庭でも、&lt;br /&gt;
&lt;strong&gt;中学受験向けの本格的な算数指導&lt;/strong&gt;を受けられるのはオンラインならではの利点です。&lt;/p&gt;
&lt;p&gt;&lt;!-- 通塾 vs オンライン 比較表 --&gt;&lt;/p&gt;
&lt;div class="table-responsive mt-3"&gt;
&lt;table class="table table-bordered align-middle"&gt;
&lt;thead style="background-color: #e3f2fd;"&gt;
&lt;tr class="text-center"&gt;
&lt;th scope="col"&gt;項目&lt;/th&gt;
&lt;th scope="col"&gt;通塾型&lt;/th&gt;
&lt;th scope="col"&gt;オンライン算数学習&lt;/th&gt;
&lt;/tr&gt;
&lt;/thead&gt;
&lt;tbody&gt;
&lt;tr&gt;
&lt;th scope="row"&gt;時間&lt;/th&gt;
&lt;td&gt;通塾・帰宅に時間がかかる&lt;/td&gt;
&lt;td&gt;&lt;strong&gt;通塾時間ゼロ&lt;/strong&gt;で学習時間を確保しやすい&lt;/td&gt;
&lt;/tr&gt;
&lt;tr&gt;
&lt;th scope="row"&gt;場所&lt;/th&gt;
&lt;td&gt;塾の近くに住んでいる必要がある&lt;/td&gt;
&lt;td&gt;全国どこからでも受講可能&lt;/td&gt;
&lt;/tr&gt;
&lt;tr&gt;
&lt;th scope="row"&gt;両立のしやすさ&lt;/th&gt;
&lt;td&gt;習いごとや部活と時間がぶつかりやすい&lt;/td&gt;
&lt;td&gt;自宅で受講でき、時間調整がしやすい&lt;/td&gt;
&lt;/tr&gt;
&lt;/tbody&gt;
&lt;/table&gt;
&lt;/div&gt;
&lt;/div&gt;
&lt;/div&gt;
&lt;p&gt;&lt;!-- H2-2：算数特化の理由 --&gt;&lt;/p&gt;
&lt;div class="card shadow-sm mb-4 border-0"&gt;
&lt;div class="card-body p-3 p-md-4"&gt;
&lt;h2 class="h4 mb-3"&gt;算数に特化したオンライン教室を選ぶ理由&lt;/h2&gt;
&lt;p&gt;中学受験の算数は、知識の暗記だけでは対応できません。&lt;br /&gt;
問題を読み解き、筋道を立てて解答までたどり着く&lt;strong&gt;「思考力」&lt;/strong&gt;が求められます。&lt;/p&gt;
&lt;h3 class="h5 mt-3 mb-2"&gt;暗記では対応できない算数こそ「特化型」で伸ばせる&lt;/h3&gt;
&lt;p&gt;中学受験の算数で求められる力は、主に次の３つです。&lt;/p&gt;
&lt;ul&gt;
&lt;li&gt;&lt;strong&gt;考えて解く力（思考力）&lt;/strong&gt;&lt;/li&gt;
&lt;li&gt;&lt;strong&gt;問題へのアプローチのしかた&lt;/strong&gt;（どこから手をつけるか）&lt;/li&gt;
&lt;li&gt;解法の&lt;strong&gt;「なぜそうなるか」&lt;/strong&gt;を理解する力&lt;/li&gt;
&lt;/ul&gt;
&lt;p&gt;理解が深まるほど点数が伸びる教科のため、&lt;br /&gt;
&lt;strong&gt;算数に特化したオンライン教室&lt;/strong&gt;を選ぶことが非常に重要です。&lt;/p&gt;
&lt;p&gt;算数に特化している教室であれば、次のようなメリットが期待できます。&lt;/p&gt;
&lt;ul&gt;
&lt;li&gt;よく出る単元に絞った&lt;strong&gt;効率的な指導&lt;/strong&gt;&lt;/li&gt;
&lt;li&gt;つまずきやすいポイントに合わせた、丁寧で分かりやすい解説&lt;/li&gt;
&lt;li&gt;「苦手単元」をピンポイントで質問できる環境&lt;/li&gt;
&lt;/ul&gt;
&lt;p class="mb-0"&gt;「算数が苦手」「塾の授業についていけない」と感じているお子さまこそ、&lt;br /&gt;
一度&lt;strong&gt;オンラインでの算数学習&lt;/strong&gt;を検討してみる価値があります。&lt;/p&gt;
&lt;/div&gt;
&lt;/div&gt;
&lt;p&gt;&lt;!-- H2-3：教室の選び方＋競合比較 --&gt;&lt;/p&gt;
&lt;div class="card shadow-sm mb-4 border-0"&gt;
&lt;div class="card-body p-3 p-md-4"&gt;
&lt;h2 class="h4 mb-3"&gt;オンライン算数教室の選び方と、他サービスとの違い&lt;/h2&gt;
&lt;p&gt;オンライン指導はまだ発展途上であり、運営によって&lt;strong&gt;質や対応が大きく異なる&lt;/strong&gt;のが実情です。&lt;br /&gt;
ここでは、教室を選ぶ際に確認しておきたい３つのポイントと、&lt;br /&gt;
大手塾・映像授業との違いを整理します。&lt;/p&gt;
&lt;h3 class="h5 mt-3 mb-2"&gt;ポイント１：実績を見る（合格実績・指導実績）&lt;/h3&gt;
&lt;p&gt;教室を選ぶ際には、まず&lt;strong&gt;「実績を見ること」&lt;/strong&gt;がとても重要です。&lt;br /&gt;
具体的には、次のような点をチェックしましょう。&lt;/p&gt;
&lt;ul&gt;
&lt;li&gt;公式サイトなどで&lt;strong&gt;合格実績や指導実績&lt;/strong&gt;が明示されているか&lt;/li&gt;
&lt;li&gt;中学受験算数に特化したノウハウが蓄積されているか&lt;/li&gt;
&lt;li&gt;どのレベル帯の学校に実績があるか（難関校〜中堅校など）&lt;/li&gt;
&lt;/ul&gt;
&lt;h3 class="h5 mt-3 mb-2"&gt;ポイント２：費用とサービス内容のバランス&lt;/h3&gt;
&lt;p&gt;オンライン教室は、受講料の幅が広いのも特徴です。&lt;/p&gt;
&lt;ul&gt;
&lt;li&gt;通塾型に比べて&lt;strong&gt;費用が安い場合が多い&lt;/strong&gt;&lt;/li&gt;
&lt;li&gt;入会金や教材費が抑えられるプランもある&lt;/li&gt;
&lt;/ul&gt;
&lt;p&gt;中学受験は塾代・教材費・模試代など、どうしても多くの費用がかかります。&lt;br /&gt;
「算数だけに高額な費用をかけるのは難しい」というご家庭にとって、&lt;br /&gt;
&lt;strong&gt;オンラインは経済的な負担軽減にもつながる選択肢&lt;/strong&gt;です。&lt;/p&gt;
&lt;p class="mb-0"&gt;そのうえで、授業時間・授業形式（マンツーマンか少人数か）・フォロー体制（宿題管理や質問受付など）を総合的に見て、&lt;br /&gt;
&lt;strong&gt;費用とサービス内容のバランス&lt;/strong&gt;を確認しましょう。&lt;/p&gt;
&lt;h3 class="h5 mt-3 mb-2"&gt;ポイント３：学習環境（機材・ネット環境）も事前に確認&lt;/h3&gt;
&lt;p&gt;オンライン教室を利用する際には、次のような環境が必要になります。&lt;/p&gt;
&lt;ul&gt;
&lt;li&gt;カメラ付きのパソコン・タブレット・スマホ&lt;/li&gt;
&lt;li&gt;安定したインターネット環境&lt;/li&gt;
&lt;/ul&gt;
&lt;p&gt;最近は&lt;strong&gt;スマホ対応の講座&lt;/strong&gt;も増えており、家庭の環境に合わせた受講スタイルを選びやすくなっています。&lt;br /&gt;
とはいえ、画面サイズや書き込みのしやすさを考えると、&lt;strong&gt;タブレットやPCのほうが学習効率は上がりやすい&lt;/strong&gt;です。&lt;/p&gt;
&lt;p class="mb-3"&gt;事前に必要な機材・アプリ・推奨環境を確認しておくと、初回授業からスムーズにスタートできます。&lt;/p&gt;
&lt;h3 class="h5 mt-4 mb-2"&gt;大手集団塾・映像授業との比較&lt;/h3&gt;
&lt;p&gt;「オンライン授業」とひとことで言っても、サービスの形態はさまざまです。&lt;br /&gt;
大きく分けると、次の３タイプがあります。&lt;/p&gt;
&lt;ul&gt;
&lt;li&gt;大手塾のオンライン配信（集団授業型）&lt;/li&gt;
&lt;li&gt;映像授業・オンデマンド講座（録画視聴型）&lt;/li&gt;
&lt;li&gt;&lt;strong&gt;双方向のオンライン算数 個別指導（１対１・少人数対話型）&lt;/strong&gt;&lt;/li&gt;
&lt;/ul&gt;
&lt;p&gt;特に&lt;strong&gt;中学受験算数オンライン&lt;/strong&gt;で力を伸ばしたい場合は、&lt;br /&gt;
双方向でやり取りできる「オンライン算数 個別指導」型かどうかが大きなポイントになります。&lt;/p&gt;
&lt;div class="table-responsive"&gt;
&lt;table class="table table-bordered align-middle text-center"&gt;
&lt;thead style="background-color: #e3f2fd;"&gt;
&lt;tr&gt;
&lt;th scope="col"&gt;項目&lt;/th&gt;
&lt;th scope="col"&gt;大手集団塾&lt;/th&gt;
&lt;th scope="col"&gt;映像授業&lt;/th&gt;
&lt;th scope="col"&gt;オンライン算数 個別指導&lt;/th&gt;
&lt;/tr&gt;
&lt;/thead&gt;
&lt;tbody&gt;
&lt;tr&gt;
&lt;th class="text-nowrap" scope="row"&gt;授業スタイル&lt;/th&gt;
&lt;td&gt;一斉授業・板書中心&lt;/td&gt;
&lt;td&gt;録画された授業を視聴&lt;/td&gt;
&lt;td&gt;&lt;strong&gt;対話型の１対１指導&lt;/strong&gt;&lt;/td&gt;
&lt;/tr&gt;
&lt;tr&gt;
&lt;th scope="row"&gt;質問のしやすさ&lt;/th&gt;
&lt;td&gt;授業後の質問時間に限定&lt;/td&gt;
&lt;td&gt;その場で質問はできない&lt;/td&gt;
&lt;td&gt;授業中に&lt;strong&gt;いつでもその場で質問&lt;/strong&gt;できる&lt;/td&gt;
&lt;/tr&gt;
&lt;tr&gt;
&lt;th scope="row"&gt;カリキュラム&lt;/th&gt;
&lt;td&gt;塾の年間カリキュラムに準拠&lt;/td&gt;
&lt;td&gt;教材ごとの固定カリキュラム&lt;/td&gt;
&lt;td&gt;苦手単元・志望校に合わせて&lt;strong&gt;完全カスタマイズ&lt;/strong&gt;&lt;/td&gt;
&lt;/tr&gt;
&lt;tr&gt;
&lt;th scope="row"&gt;続けやすさ&lt;/th&gt;
&lt;td&gt;送迎・時間の制約が大きい&lt;/td&gt;
&lt;td&gt;「見るだけ」で終わるリスクあり&lt;/td&gt;
&lt;td&gt;決まった曜日・時間で&lt;strong&gt;習慣化しやすい仕組み&lt;/strong&gt;&lt;/td&gt;
&lt;/tr&gt;
&lt;/tbody&gt;
&lt;/table&gt;
&lt;/div&gt;
&lt;/div&gt;
&lt;/div&gt;
&lt;p&gt;&lt;!-- 追加：オンライン算数で失敗しやすいケースと回避ポイント --&gt;&lt;/p&gt;
&lt;div class="card shadow-sm mb-4 border-0"&gt;
&lt;div class="card-body p-3 p-md-4"&gt;
&lt;h2 class="h4 mb-3"&gt;オンライン算数で失敗しやすいケースと回避ポイント&lt;/h2&gt;
&lt;p&gt;オンライン算数は上手く使えば大きな武器になりますが、&lt;br /&gt;
&lt;strong&gt;使い方を誤ると「思ったほど伸びない」&lt;/strong&gt;という声が出やすいのも事実です。&lt;br /&gt;
ここでは、よくある失敗パターンと、その回避ポイントを整理します。&lt;/p&gt;
&lt;h3 class="h5 mt-3 mb-2"&gt;ケース１：オンライン教材だけで完結させようとする&lt;/h3&gt;
&lt;p&gt;映像授業やアプリ型教材を「とりあえずやらせてみる」だけでは、&lt;br /&gt;
分かったつもりになりやすく、算数の点数にはつながりにくくなります。&lt;/p&gt;
&lt;ul&gt;
&lt;li&gt;分からないところをそのまま放置してしまう&lt;/li&gt;
&lt;li&gt;「見た・解いた」で終わり、定着しない&lt;/li&gt;
&lt;/ul&gt;
&lt;p&gt;&lt;strong&gt;回避ポイント：&lt;/strong&gt;&lt;br /&gt;
オンライン算数は&lt;strong&gt;双方向で質問できる個別指導&lt;/strong&gt;と組み合わせ、&lt;br /&gt;
「なぜそう考えるか」をその場で修正できる環境を作ることが重要です。&lt;/p&gt;
&lt;h3 class="h5 mt-3 mb-2"&gt;ケース２：毎回テーマを変えすぎてしまう&lt;/h3&gt;
&lt;p&gt;「今日は割合、次は図形、その次は速さ…」と、&lt;br /&gt;
その場の不安に合わせて単元を頻繁に変えると、&lt;br /&gt;
どの単元も中途半端になりやすくなります。&lt;/p&gt;
&lt;p&gt;&lt;strong&gt;回避ポイント：&lt;/strong&gt;&lt;br /&gt;
１〜２か月は&lt;strong&gt;単元を固定&lt;/strong&gt;し、&lt;br /&gt;
「できる／できない」の境界線をはっきりさせてから次に進む方が、&lt;br /&gt;
結果的に伸びが早くなります。&lt;/p&gt;
&lt;h3 class="h5 mt-3 mb-2"&gt;ケース３：家庭での関わり方が曖昧&lt;/h3&gt;
&lt;p&gt;オンライン学習は自宅で行うため、&lt;br /&gt;
「どこまで家庭が関与するか」が曖昧だと形骸化しがちです。&lt;/p&gt;
&lt;p&gt;&lt;strong&gt;回避ポイント：&lt;/strong&gt;&lt;br /&gt;
保護者が解法を教える必要はありませんが、&lt;br /&gt;
&lt;strong&gt;「今どの単元をやっているか」「何が課題か」&lt;/strong&gt;を把握し、&lt;br /&gt;
学習の軸がぶれないよう見守ることが効果を高めます。&lt;/p&gt;
&lt;p class="mb-0"&gt;オンライン算数は「万能な方法」ではなく、&lt;br /&gt;
&lt;strong&gt;弱点補強に特化したツール&lt;/strong&gt;として位置づけることで、&lt;br /&gt;
中学受験算数の得点力を効率よく底上げすることができます。&lt;/p&gt;
&lt;/div&gt;
&lt;/div&gt;
&lt;p&gt;&lt;!-- /追加 --&gt;&lt;/p&gt;
&lt;p&gt;&lt;!-- 中盤 CTAボックス（本文中盤のLPリンク／四角ボックス） --&gt;&lt;/p&gt;
&lt;div class="card shadow-sm border-0 my-4"&gt;
&lt;div class="card-body p-0"&gt;
&lt;div class="p-4 p-md-5" style="background: #e8eaf6; border: 2px solid #5c6bc0; border-radius: 0.5rem;"&gt;
&lt;div class="row align-items-center"&gt;
&lt;div class="col-md-8"&gt;
&lt;h2 class="h5 fw-bold mb-3" style="color: #283593;"&gt;まずは１〜２か月、「苦手単元だけ」のオンライン算数 個別指導から&lt;/h2&gt;
&lt;p class="mb-2" style="color: #333;"&gt;「全部をオンラインに切り替えるのは不安」という場合は、&lt;br /&gt;
&lt;strong&gt;中学受験算数オンラインの個別指導&lt;/strong&gt;を&lt;br /&gt;
まずは１〜２か月の短期集中で試してみるのも一つの方法です。&lt;/p&gt;
&lt;ul class="mb-0 small" style="color: #333;"&gt;
&lt;li&gt;５年生秋〜冬の「割合」「速さ」だけを集中的にフォロー&lt;/li&gt;
&lt;li&gt;６年夏前に「立体図形」だけを固めておきたい、など単元特化も可能&lt;/li&gt;
&lt;li&gt;終了時に&lt;strong&gt;「どこが伸びたか」&lt;/strong&gt;を振り返り、今後の学習方針に活かす&lt;/li&gt;
&lt;/ul&gt;
&lt;/div&gt;
&lt;div class="col-md-4 text-center text-md-end mt-3 mt-md-0"&gt;&lt;a class="btn btn-outline-primary btn-sm d-block d-md-inline-block mx-auto mx-md-0" style="white-space: nowrap;" href="https://natsui-sansu-juku.com/kobetsu_online/"&gt;&lt;br /&gt;
オンライン算数個別指導「ウィズ・ユー」&lt;br /&gt;
&lt;/a&gt;&lt;/div&gt;
&lt;/div&gt;
&lt;/div&gt;
&lt;/div&gt;
&lt;/div&gt;
&lt;p&gt;&lt;!-- H2-4：実例・具体ケース（偏差値推移など） --&gt;&lt;/p&gt;
&lt;div class="card shadow-sm mb-4 border-0"&gt;
&lt;div class="card-body p-3 p-md-4"&gt;
&lt;h2 class="h4 mb-3"&gt;中学受験算数オンラインの具体的な伸び方イメージ&lt;/h2&gt;
&lt;p&gt;ここでは、実際の利用イメージに近い&lt;strong&gt;ケース例&lt;/strong&gt;を通して、&lt;br /&gt;
オンライン算数学習でどのように力を伸ばしていくのかを整理します。&lt;br /&gt;
（個人が特定されないよう、内容は一部再構成した一般的なモデルケースです。）&lt;/p&gt;
&lt;h3 class="h5 mt-3 mb-2"&gt;ケース１：小５秋〜冬に「割合・速さ」を集中的に強化&lt;/h3&gt;
&lt;p&gt;小５の秋時点で、模試の算数偏差値が&lt;strong&gt;42〜44&lt;/strong&gt;前後で推移しているとします。&lt;br /&gt;
集団塾ではカリキュラムが速く進み、「割合」と「速さ」に苦手意識を抱えたまま、&lt;br /&gt;
次の単元へ進んでしまっている状態です。&lt;/p&gt;
&lt;ul&gt;
&lt;li&gt;週１回・60分のオンライン算数 個別指導をスタート&lt;/li&gt;
&lt;li&gt;２か月間、「割合」「速さ」にテーマを絞り&lt;strong&gt;徹底的に復習&lt;/strong&gt;&lt;/li&gt;
&lt;li&gt;宿題は「１日15分×週３日」のみを指定し、無理なく続けられる量に調整&lt;/li&gt;
&lt;/ul&gt;
&lt;p&gt;このような形で&lt;strong&gt;単元を絞って集中的に取り組む&lt;/strong&gt;と、&lt;br /&gt;
２〜３か月後の模試で&lt;strong&gt;偏差値が５〜１０ポイント程度上がる&lt;/strong&gt;ケースも珍しくありません。&lt;br /&gt;
大切なのは、「あやふやなままにしていた単元」をオンラインで一度立ち止まり、&lt;strong&gt;筋道を立てて理解し直すこと&lt;/strong&gt;です。&lt;/p&gt;
&lt;h3 class="h5 mt-3 mb-2"&gt;ケース２：通塾は継続しつつ、算数だけオンラインで「穴埋め」&lt;/h3&gt;
&lt;p&gt;小６の春、集団塾には通っているものの、&lt;br /&gt;
国語・理科・社会は偏差値55前後、算数だけ&lt;strong&gt;偏差値45前後で足を引っ張っている&lt;/strong&gt;といったケースもよくあります。&lt;/p&gt;
&lt;ul&gt;
&lt;li&gt;集団塾はそのまま継続しつつ、週１回のオンライン算数 個別指導を追加&lt;/li&gt;
&lt;li&gt;塾のテキスト・テストをもとに、&lt;strong&gt;「間違えやすいパターン」だけを抽出して対策&lt;/strong&gt;&lt;/li&gt;
&lt;li&gt;毎回の授業で「今週の塾の授業で分からなかったところ」を洗い出し、即フォロー&lt;/li&gt;
&lt;/ul&gt;
&lt;p&gt;このように「塾＋オンライン算数 個別指導」の併用にすると、&lt;br /&gt;
夏前までに&lt;strong&gt;算数偏差値が45→52前後へ上がり、志望校判定が一段階上がる&lt;/strong&gt;こともあります。&lt;br /&gt;
すべてをオンラインに切り替える必要はなく、&lt;br /&gt;
&lt;strong&gt;弱点補強の専門ツールとして中学受験算数オンラインを位置づける&lt;/strong&gt;使い方も有効です。&lt;/p&gt;
&lt;/div&gt;
&lt;/div&gt;
&lt;p&gt;&lt;!-- H2-5：習慣化・工夫 --&gt;&lt;/p&gt;
&lt;div class="card shadow-sm mb-4 border-0"&gt;
&lt;div class="card-body p-3 p-md-4"&gt;
&lt;h2 class="h4 mb-3"&gt;オンライン算数学習を習慣化し、効果を最大化するコツ&lt;/h2&gt;
&lt;p&gt;オンライン授業は、「気が向いたときだけ受ける」形になると効果が出にくくなります。&lt;br /&gt;
ここでは、&lt;strong&gt;学習習慣の定着&lt;/strong&gt;という観点から、家庭で意識したいポイントをまとめます。&lt;/p&gt;
&lt;h3 class="h5 mt-3 mb-2"&gt;ポイント１：曜日と時間を決めて「イベント化」する&lt;/h3&gt;
&lt;p&gt;オンライン算数の時間を、他の予定と同じように&lt;strong&gt;カレンダーに固定&lt;/strong&gt;してしまうのがおすすめです。&lt;/p&gt;
&lt;ul&gt;
&lt;li&gt;毎週同じ曜日・同じ時間で受講する&lt;/li&gt;
&lt;li&gt;夕食前後など、集中しやすい時間帯に設定する&lt;/li&gt;
&lt;li&gt;予定が入りやすい日はあらかじめ避ける&lt;/li&gt;
&lt;/ul&gt;
&lt;p&gt;「空いた時間にやる」ではなく、&lt;strong&gt;「この時間は中学受験算数オンラインの日」&lt;/strong&gt;と決めてしまうことで、&lt;br /&gt;
無理なく習慣化しやすくなります。&lt;/p&gt;
&lt;h3 class="h5 mt-3 mb-2"&gt;ポイント２：「授業＋短時間の復習」をワンセットにする&lt;/h3&gt;
&lt;p&gt;オンライン授業を受けっぱなしにしてしまうと、理解が定着しにくくなります。&lt;br /&gt;
授業後すぐに&lt;strong&gt;10〜15分だけ復習する時間&lt;/strong&gt;をセットにしておくと効果的です。&lt;/p&gt;
&lt;ul&gt;
&lt;li&gt;授業で解いた問題の中から「もう一度解きたい」ものを２〜３問選ぶ&lt;/li&gt;
&lt;li&gt;ノートを見返しながら、自力で同じ問題を解き直してみる&lt;/li&gt;
&lt;li&gt;できなかった問題には印をつけておき、次回授業で質問する&lt;/li&gt;
&lt;/ul&gt;
&lt;p class="mb-0"&gt;この小さな工夫だけでも、授業内容の定着度は大きく変わります。&lt;br /&gt;
&lt;strong&gt;「授業＋復習」までをワンセット&lt;/strong&gt;と考えるようにしましょう。&lt;/p&gt;
&lt;/div&gt;
&lt;/div&gt;
&lt;p&gt;&lt;!-- まとめ --&gt;&lt;/p&gt;
&lt;div class="card shadow-sm mb-4 border-0"&gt;
&lt;div class="card-body p-3 p-md-4"&gt;
&lt;h2 class="h4 mb-3"&gt;まとめ：中学受験算数のカギは「オンライン活用」&lt;/h2&gt;
&lt;p&gt;中学受験において、算数はまさに&lt;strong&gt;「合否を左右するカギ」&lt;/strong&gt;です。&lt;br /&gt;
そのカギをしっかり手にするためにも、次のような視点が大切になります。&lt;/p&gt;
&lt;ul&gt;
&lt;li&gt;通塾時間ゼロで学べる&lt;strong&gt;オンライン教室・オンライン講座&lt;/strong&gt;を活用する&lt;/li&gt;
&lt;li&gt;&lt;strong&gt;算数に特化したオンライン教室&lt;/strong&gt;で、思考力と解法のコツを身につける&lt;/li&gt;
&lt;li&gt;合格実績・指導実績・費用・環境・学習習慣のサポートなどを総合的に見て教室を選ぶ&lt;/li&gt;
&lt;/ul&gt;
&lt;p&gt;オンラインで算数を学ぶことで、&lt;strong&gt;効率的かつ効果的に中学受験へ備えることができます&lt;/strong&gt;。&lt;br /&gt;
算数を武器にしてライバルたちと差を付けたい方は、&lt;br /&gt;
ぜひ&lt;strong&gt;中学受験算数オンライン&lt;/strong&gt;の活用を検討してみてください。&lt;/p&gt;
&lt;p class="mb-0"&gt;サービス内容やコース設計のイメージを知りたい方は、&lt;br /&gt;
&lt;a class="text-decoration-underline" href="https://natsui-sansu-juku.com/kobetsu_online/"&gt;&lt;br /&gt;
オンライン算数 個別指導（中学受験算数オンライン）&lt;br /&gt;
&lt;/a&gt;&lt;br /&gt;
のページもあわせてご覧ください。&lt;/p&gt;
&lt;/div&gt;
&lt;/div&gt;
&lt;p&gt;&lt;!-- 関連コラム --&gt;&lt;/p&gt;
&lt;div class="card shadow-sm mb-4 border-0"&gt;
&lt;div class="card-body p-3 p-md-4"&gt;
&lt;h3 class="h5 mb-3"&gt;関連コラムはこちら&lt;/h3&gt;
&lt;blockquote class="mb-0"&gt;&lt;p&gt;&lt;a href="https://natsui-sansu-juku.com/column/onlinekobetsu3/" target="_blank" rel="noopener noreferrer"&gt;&lt;br /&gt;
中学受験算数の成績を「オンライン個別指導」で伸ばすことができる３つの理由&lt;br /&gt;
&lt;/a&gt;&lt;/p&gt;&lt;/blockquote&gt;
&lt;/div&gt;
&lt;/div&gt;
&lt;p&gt;&lt;!-- 最後のCTA（トップページへの導線／四角ボックス） --&gt;&lt;/p&gt;
&lt;div class="card shadow-sm border-0 mb-4"&gt;
&lt;div class="card-body p-0"&gt;
&lt;div class="p-4 p-md-5" style="background-color: #e3f2fd; border: 2px solid #0d47a1; border-radius: 0.5rem;"&gt;
&lt;div class="row align-items-center"&gt;
&lt;div class="col-md-8"&gt;
&lt;h2 class="h5 fw-bold mb-3" style="color: #0d47a1;"&gt;中学受験算数の学び方をまとめて知りたい方へ──夏井算数塾トップページから&lt;/h2&gt;
&lt;p class="mb-2" style="color: #333;"&gt;オンライン算数 個別指導や中学受験算数オンライン、教室指導、季節講座、勉強法コラムなど、&lt;br /&gt;
夏井算数塾の情報はすべて&lt;strong&gt;トップページ&lt;/strong&gt;に整理して掲載しています。&lt;br /&gt;
お子さんの状況に合った算数の学び方を比較しながら検討したい方は、まずはこちらをご覧ください。&lt;/p&gt;
&lt;ul class="mb-0 small" style="color: #333;"&gt;
&lt;li&gt;学年別のコース案内・料金・スケジュール&lt;/li&gt;
&lt;li&gt;算数が苦手な子向けコラム・勉強法記事の一覧&lt;/li&gt;
&lt;li&gt;体験授業・お問い合わせフォームへの導線&lt;/li&gt;
&lt;/ul&gt;
&lt;/div&gt;
&lt;div class="col-md-4 text-center text-md-end mt-3 mt-md-0"&gt;&lt;a class="btn btn-primary btn-lg d-block d-md-inline-block mx-auto mx-md-0 mb-2" href="https://natsui-sansu-juku.com"&gt;&lt;br /&gt;
夏井算数塾トップページを見る&lt;br /&gt;
&lt;/a&gt;&lt;/div&gt;
&lt;/div&gt;
&lt;/div&gt;
&lt;/div&gt;
&lt;/div&gt;
&lt;p&gt;&lt;!-- 構造化データ（Article） --&gt;&lt;br /&gt;
&lt;script type="application/ld+json"&gt;
  {
    "@context": "https://schema.org",
    "@type": "Article",
    "headline": "中学受験算数をオンラインで学ぶメリットと、オンライン算数教室の選び方",
    "description": "中学受験算数をオンラインで学ぶメリットと、算数特化型オンライン教室の選び方・活用法を整理したガイドです。通塾との比較、オンライン算数 個別指導と中学受験算数オンラインの違い、偏差値推移のイメージ、学習習慣の定着方法まで具体的に解説します。",
    "author": {
      "@type": "Organization",
      "name": "夏井算数塾"
    },
    "publisher": {
      "@type": "Organization",
      "name": "夏井算数塾"
    },
    "mainEntityOfPage": {
      "@type": "WebPage",
      "@id": "https://natsui-sansu-juku.com/column/"
    }
  }
  &lt;/script&gt;&lt;/p&gt;
&lt;p&gt;&lt;!-- 構造化データ（FAQ） --&gt;&lt;br /&gt;
&lt;script type="application/ld+json"&gt;
  {
    "@context": "https://schema.org",
    "@type": "FAQPage",
    "mainEntity": [
      {
        "@type": "Question",
        "name": "中学受験でオンライン算数 個別指導を利用するメリットは何ですか？",
        "acceptedAnswer": {
          "@type": "Answer",
          "text": "中学受験のオンライン算数 個別指導では、通塾時間がかからず、自宅から全国レベルの指導を受けられることが大きなメリットです。苦手単元だけに絞った集中的な学習ができ、志望校や現在の学力に合わせてカリキュラムを柔軟に調整できます。授業中にいつでも質問できるため、「分からないまま進む」心配が少ない点も特徴です。"
        }
      },
      {
        "@type": "Question",
        "name": "通塾型の塾と中学受験算数オンラインはどのように使い分ければよいですか？",
        "acceptedAnswer": {
          "@type": "Answer",
          "text": "通塾型の塾は、4教科をバランスよく学ぶ場として活用しつつ、中学受験算数オンラインは算数など特に不安のある教科や単元を補強する用途で併用するのがおすすめです。例えば、大手塾はそのまま続けながら、オンライン算数 個別指導で「割合」「速さ」「立体図形」など弱点単元だけを短期集中で底上げすることで、全体の成績を効率よく引き上げることができます。"
        }
      },
      {
        "@type": "Question",
        "name": "オンライン授業でも学習習慣は定着しますか？",
        "acceptedAnswer": {
          "@type": "Answer",
          "text": "オンライン授業でも、毎週決まった曜日・時間に固定して受講し、授業の最後に「来週までにやること」を明確に共有するなどの仕組みを取り入れることで、十分に学習習慣を定着させることができます。授業後に10〜15分だけ復習する時間をワンセットにすることで内容が定着しやすくなり、中学受験算数オンラインの効果を最大化しやすくなります。"
        }
      }
    ]
  }
  &lt;/script&gt;&lt;/p&gt;
&lt;/div&gt;
&lt;p&gt;&lt;!-- [ /.socialSet ] --&gt;&lt;/p&gt;
------</t>
  </si>
  <si>
    <t>以下のページは不自然なワードを使用しています。
これらを適切に自然な言葉に置き換えて下さい。
なお、本文の装飾や構造は絶対に変えないでください。
【対象ページURL】
https://juku-escot.com/kouza/jyuken-math/
【検出された不自然ワード】
- 崩れ
- 型
- 固定
- 手順
- 整え
【本文】
------
&lt;p&gt;&lt;!-- =============================== H1直下：導入ブロック（差し替え） =============================== --&gt;&lt;/p&gt;
&lt;div class="rounded" style="background-color: whitesmoke; padding: 14px; margin: 10px 0 18px 0;"&gt;
&lt;p class="timelineMessage__message" style="margin: 0;"&gt;中高一貫校では、進度が速いぶん「気づいたら数学が置いていかれる」「学校の範囲は追っているのに、試験や模試で点が安定しない」といった悩みが起こりがちです。背景には、計算が複雑化して手順が崩れること、抽象的な概念（文字や変数の扱い、図形の条件整理など）が増えること、そして学校ごとの進み方の違いで復習のタイミングを外しやすいことがあります。エスコットでは、学校の進度と目標を整理したうえで、授業内で「どこで止まっているか」を特定し、解き方を再現できる形に整え、試験日程に合わせて定着まで伴走します。以下に、よく起きるつまずきと、授業で何をどう進めるかをまとめました。&lt;/p&gt;
&lt;/div&gt;
&lt;p&gt;&lt;!-- =============================== 1）元の本文：できるだけ保持（ただし冒頭に置かない） =============================== --&gt;&lt;/p&gt;
&lt;h2&gt;完全１対１の個別指導&lt;/h2&gt;
&lt;p&gt;当塾では、一人ひとりのお子さまに寄り添い、個別に最適化された授業を提供しています。お子さまの&lt;span style="color: #0000ff;"&gt;個性&lt;/span&gt;や&lt;span style="color: #0000ff;"&gt;学習スタイル&lt;/span&gt;を深く理解し、その&lt;strong&gt;可能性を最大限に引き出す&lt;/strong&gt;ために、熟練の講師陣がサポートいたします。&lt;/p&gt;
&lt;p&gt;一人ひとりの目標に合わせた指導内容を組み立て、自信を持って学習に取り組めるようサポートいたします。&lt;/p&gt;
&lt;p&gt;また、個別授業ならではのメリットとして、&lt;span style="color: #ff0000;"&gt;質問しやすい環境&lt;/span&gt;が整っています。疑問点や理解しきれない部分を、恐れることなく尋ねることができます。&lt;/p&gt;
&lt;p&gt;&lt;!-- =============================== 2）お悩みリスト（※指定見出しは不使用） =============================== --&gt;&lt;/p&gt;
&lt;h2&gt;中高一貫・中2数学で起こりがちなこと&lt;/h2&gt;
&lt;ul class="timelineMessage__message"&gt;
&lt;li&gt;学校の進度が速く、復習が追いつかないまま次の単元に進んでしまう&lt;/li&gt;
&lt;li&gt;式の展開・因数分解などで計算量が増え、途中式が崩れて失点が増える&lt;/li&gt;
&lt;li&gt;平方根・二次方程式など、抽象度が上がって「分かったつもり」が増える&lt;/li&gt;
&lt;li&gt;確率の考え方が整理できず、条件を落としてしまう&lt;/li&gt;
&lt;li&gt;相似・円・三平方の定理で、図から必要条件を読み取れず手が止まる&lt;/li&gt;
&lt;li&gt;定期試験の日程に合わせて何を優先すべきか分からず、学習が散らばる&lt;/li&gt;
&lt;li&gt;体系数学など学校教材に合わせた進め方を相談したい&lt;/li&gt;
&lt;/ul&gt;
&lt;p&gt;&lt;!-- =============================== 3）つまずきの典型パターン（原因3分類） =============================== --&gt;&lt;/p&gt;
&lt;h2&gt;つまずきの典型パターン&lt;/h2&gt;
&lt;h3&gt;知識不足（覚え方・前提の穴）&lt;/h3&gt;
&lt;ul class="timelineMessage__message"&gt;
&lt;li&gt;定義・公式は知っているが、使う場面の判断が曖昧（平方根、確率、相似など）&lt;/li&gt;
&lt;li&gt;単元ごとの「基本の型」が未整理で、問題ごとにやり方がぶれる&lt;/li&gt;
&lt;/ul&gt;
&lt;h3&gt;手順不安定（途中式・条件整理が崩れる）&lt;/h3&gt;
&lt;ul class="timelineMessage__message"&gt;
&lt;li&gt;計算過程が長くなると、符号・約分・展開で崩れてしまう&lt;/li&gt;
&lt;li&gt;図形で条件を取り落とし、方針は合っているのに最後が合わない&lt;/li&gt;
&lt;/ul&gt;
&lt;h3&gt;運用不足（復習・試験日程への合わせ込み不足）&lt;/h3&gt;
&lt;ul class="timelineMessage__message"&gt;
&lt;li&gt;「分かった」で止まり、同タイプ反復が足りず定着しない&lt;/li&gt;
&lt;li&gt;定期試験に合わせた優先順位が決まらず、広く浅くになりやすい&lt;/li&gt;
&lt;/ul&gt;
&lt;p&gt;&lt;!-- =============================== 4）エスコットがやること（元文の言い回しを活かす） =============================== --&gt;&lt;/p&gt;
&lt;h2&gt;エスコットが授業内で行うこと&lt;/h2&gt;
&lt;ul class="timelineMessage__message"&gt;
&lt;li&gt;&lt;strong&gt;現状の確認：&lt;/strong&gt;いま学んでいる単元と答案・途中式の状態から、つまずき（知識／手順／運用）を整理します&lt;/li&gt;
&lt;li&gt;&lt;strong&gt;方針のすり合わせ：&lt;/strong&gt;&lt;span style="color: #0000ff;"&gt;高校数学に向けた基礎を築く&lt;/span&gt;という学校の流れと、定期試験日程を両方見て優先順位を決めます&lt;/li&gt;
&lt;li&gt;&lt;strong&gt;授業（解き方の固定）：&lt;/strong&gt;一人ひとりの目標に合わせた指導内容を組み立て、解き方を再現できる形に整えます&lt;/li&gt;
&lt;li&gt;&lt;strong&gt;その場で修正：&lt;/strong&gt;&lt;span style="color: #ff0000;"&gt;質問しやすい環境&lt;/span&gt;を活かし、途中式・条件整理のズレを授業中に修正します&lt;/li&gt;
&lt;li&gt;&lt;strong&gt;定着：&lt;/strong&gt;同タイプの問題で復習を重ね、理解を「できる」に変えます&lt;/li&gt;
&lt;/ul&gt;
&lt;p&gt;&lt;!-- =============================== 5）授業の進め方（モデル：一般化／数字・実績は追加しない） =============================== --&gt;&lt;/p&gt;
&lt;h2&gt;授業の進め方&lt;/h2&gt;
&lt;h3 class="timelineMessage__message"&gt;最初の数回で行うこと（例）&lt;/h3&gt;
&lt;ul class="timelineMessage__message"&gt;
&lt;li&gt;&lt;strong&gt;1回目：&lt;/strong&gt;学校の進度・試験日程・単元（式の展開/因数分解/平方根/二次方程式/確率、相似/円/三平方など）を確認し、学習の優先順位を決めます&lt;/li&gt;
&lt;li&gt;&lt;strong&gt;2回目：&lt;/strong&gt;解けない原因が「知識」か「手順」かを切り分け、基礎の穴埋めと、途中式の書き方を整えます&lt;/li&gt;
&lt;li&gt;&lt;strong&gt;3回目以降：&lt;/strong&gt;同タイプの演習→その場で修正→復習の流れを作り、定期試験に向けて得点が安定する状態へ寄せます&lt;/li&gt;
&lt;/ul&gt;
&lt;h3 class="timelineMessage__message"&gt;定期試験が近い場合の合わせ方&lt;/h3&gt;
&lt;ul class="timelineMessage__message"&gt;
&lt;li&gt;試験範囲を一通り確認し、落としやすい単元から優先して扱います&lt;/li&gt;
&lt;li&gt;「解ける問題を確実に取る」ために、途中式・条件整理・計算ミスの出所を固定して潰します&lt;/li&gt;
&lt;/ul&gt;
&lt;p&gt;&lt;!-- =============================== 6）対応範囲・コース案内（元本文の情報を整理しつつ保持） =============================== --&gt;&lt;/p&gt;
&lt;h2&gt;対応範囲・コース案内（中2数学）&lt;/h2&gt;
&lt;p class="timelineMessage__message"&gt;中学校2年生の数学は、計算量が増え、抽象的な概念が増えるため、つまずきが表面化しやすい時期です。エスコットでは、代数・幾何の両方を、学校の進度と目的に合わせて対策します。&lt;/p&gt;
&lt;h2 class="sc-gacfCG dLuIjs"&gt;中学校２年生の数学対策&lt;/h2&gt;
&lt;h3 class="sc-gacfCG dLuIjs"&gt;代数分野&lt;/h3&gt;
&lt;p&gt;中学2年生で学ぶ代数分野は、数学の範囲を広げ、より深い理解を促進する&lt;span style="color: #ff0000;"&gt;重要な時期&lt;/span&gt;です。中高一貫校では、この年に数学の基本的な内容を終え、&lt;span style="color: #0000ff;"&gt;高校数学に向けた基礎を築く&lt;/span&gt;ことになります。&lt;/p&gt;
&lt;p&gt;代数学習においては、複雑な計算が増え、抽象的な概念を理解する能力が要求されます。&lt;/p&gt;
&lt;p&gt;この段階では、文字や変数を駆使して式を扱い、因数分解や方程式の解法などの高度な数学的操作が加わります。こうした計算力を高めることで、より複雑な問題にも対処できるようになります。&lt;/p&gt;
&lt;p&gt;代数学習は、将来の数学的な学習において重要な基盤を築くため、しっかりと理解しておくことが大切です。&lt;/p&gt;
&lt;p&gt;これらの基礎が固まることで、高校数学に進む際にもスムーズに学習を進めることが可能になります。&lt;/p&gt;
&lt;div class="rounded" style="background-color: whitesmoke; padding: 10px;"&gt;
&lt;p class="sc-cqPOvA kUVzhD"&gt;単元：式の展開，因数分解，平方根，二次方程式，y=ax~2，確率、など&lt;/p&gt;
&lt;/div&gt;
&lt;p&gt;&amp;nbsp;&lt;/p&gt;
&lt;div class="card" style="width: 18rem;"&gt;
&lt;div class="card-body"&gt;
&lt;h5 class="entry-title"&gt;&lt;strong&gt;代数分野が中々出来ない&lt;/strong&gt;&lt;/h5&gt;
&lt;h5 class="entry-title"&gt;&lt;strong&gt;生徒さん向けの勉強法&lt;/strong&gt;&lt;/h5&gt;
&lt;p&gt;&lt;span style="color: #ffffff;"&gt;&lt;a class="btn btn-info" style="color: #ffffff;" href="https://juku-escot.com/column/daisuubennkyouhou/"&gt;詳細&lt;/a&gt;&lt;/span&gt;&lt;/p&gt;
&lt;/div&gt;
&lt;/div&gt;
&lt;p&gt;&amp;nbsp;&lt;/p&gt;
&lt;h3 class="sc-gacfCG dLuIjs"&gt;幾何分野&lt;/h3&gt;
&lt;p&gt;中学2年生が学ぶ幾何分野は、基礎を築く重要な時期です。&lt;/p&gt;
&lt;p&gt;中高一貫校では、この1年間で中学数学の内容を総合的に学び、高校数学にも応用される基本的な概念を理解していきます。&lt;/p&gt;
&lt;p&gt;特に、&lt;span style="color: #ff0000;"&gt;三平方の定理&lt;/span&gt;は幾何学において重要な定理の一つです。この定理をしっかりと理解し扱えるようになることは不可欠です。&lt;/p&gt;
&lt;p&gt;中学2年生になると、覚えなければならない定理や解法が増えるため、一つ一つの内容をコツコツと継続的に学習する姿勢が重要です。&lt;/p&gt;
&lt;p&gt;幾何学は図形を通じて論理的な思考力を養い、問題解決の能力を高め中学2年生の幾何学習を通じて、自らの洞察力を磨き、新たな発見を楽しんでください。&lt;/p&gt;
&lt;p&gt;また、学習はただ知識を詰め込むだけではなく、自らが主体的に学び取る積極的な姿勢が重要です。&lt;/p&gt;
&lt;div class="rounded" style="background-color: whitesmoke; padding: 10px;"&gt;
&lt;p class="sc-gacfCG dLuIjs"&gt;単元：相似，線分の比(チェバ・メネラウスの定理)，円，三平方の定理&lt;/p&gt;
&lt;/div&gt;
&lt;p&gt;&amp;nbsp;&lt;/p&gt;
&lt;div class="card" style="width: 18rem;"&gt;
&lt;div class="card-body"&gt;
&lt;h5 class="entry-title"&gt;&lt;strong&gt;幾何分野が中々出来ない&lt;/strong&gt;&lt;/h5&gt;
&lt;h5 class="entry-title"&gt;&lt;strong&gt;生徒さん向けの勉強法&lt;/strong&gt;&lt;/h5&gt;
&lt;p&gt;&lt;span style="color: #ffffff;"&gt;&lt;a class="btn btn-info" style="color: #ffffff;" href="https://juku-escot.com/column/suugakukika/"&gt;詳細&lt;/a&gt;&lt;/span&gt;&lt;/p&gt;
&lt;/div&gt;
&lt;/div&gt;
&lt;p&gt;&amp;nbsp;&lt;/p&gt;
&lt;h3&gt;体系数学対策&lt;/h3&gt;
&lt;p&gt;中高一貫校の上位校で主に採用されている、体系数学の対策を当塾では行っております。&lt;br /&gt;
詳細は&lt;a class="btn btn-info" href="https://juku-escot.com/taikeisuugaku/"&gt;当塾の体系数学対策&lt;/a&gt;をご覧ください。&lt;/p&gt;
&lt;p&gt;さらに、当塾では中２の生徒さんに向けて２つのコースを設けております。コースの中でも１人１人に合わせて授業を進めてまいります。&lt;/p&gt;
&lt;p&gt;また、当塾で開講中の講義をオンラインでも受講可能です。&lt;/p&gt;
&lt;p&gt;詳しくは&lt;a class="btn btn-info" href="https://juku-escot.com/online/"&gt;オンライン個別指導について&lt;/a&gt;をご覧ください。&lt;/p&gt;
&lt;h3&gt;先取りコース&lt;/h3&gt;
&lt;p&gt;学校で学ぶ内容を大切にし、復習を重ねることで確実な定着を図ります。学習の基盤をしっかり築くことで、定期試験での高得点獲得や将来の受験に向けた力強いスタートを目指します。&lt;br /&gt;
単元学習が完了したら、受験指導へとステップアップしていきます。一人ひとりの目標に応じ、&lt;span style="color: #0000ff;"&gt;戦略的な学習プラン&lt;/span&gt;を立てますので、&lt;strong&gt;着実な成果を実感&lt;/strong&gt;できることでしょう。&lt;br /&gt;
先取りコースでは、知識だけでなく、問題解決能力や応用力の向上を重視。日々の学習を充実させ、数学への自信を確立していきます。&lt;/p&gt;
&lt;h3&gt;フォローアップコース&lt;/h3&gt;
&lt;p&gt;数学は積み重ねの学問。過去に習った内容の理解が不十分だと、現在学んでいる内容も十分に理解できないことがあります。私たちは、そんなお子さまの学習課題を見極め、抜けている部分を丁寧に補っていきます。&lt;br /&gt;
一人ひとりの学習進度に合わせ、カスタムカリキュラムを組み立て。&lt;span style="color: #ff0000;"&gt;学校の進度に十分に追いつく&lt;/span&gt;ことで、自信と理解力を確固たるものとします。その後、理想的なタイミングで先取りコースへステップアップすることが可能です。&lt;/p&gt;
&lt;h3 class="timelineMessage__message"&gt;二週間完結・定期試験対策ゼミ&lt;/h3&gt;
&lt;p class="timelineMessage__message"&gt;限られた回数の授業でも、&lt;span style="color: #0000ff;"&gt;定期試験に向けた徹底的な対策を実施します。&lt;/span&gt;定期試験の範囲を一通りしっかり学習し、もしくは試験までの時間が少ない場合でも、最大限の得点を獲得できるよう、私たちがサポートいたします。&lt;br /&gt;
分からない点や苦手な単元をピンポイントで把握し、確実に克服していくことで、試験に自信を持って臨むことができるでしょう。&lt;strong&gt;丁寧で効果的な指導が、学力向上に確かな結果をもたらします。&lt;/strong&gt;&lt;/p&gt;
&lt;p&gt;&amp;nbsp;&lt;/p&gt;
&lt;div class="rounded" style="background-color: whitesmoke; padding: 10px;"&gt;
&lt;div class="card-deck"&gt;
&lt;div class="card"&gt;
&lt;div class="card-body"&gt;
&lt;h4 class="vk_post_title card-title"&gt;&lt;strong&gt;数学ができない学生向けの学習法&lt;/strong&gt;&lt;/h4&gt;
&lt;p&gt;&lt;a class="btn btn-info" style="color: #ffffff;" href="https://juku-escot.com/column/suugakudekinai/"&gt;こちら&lt;/a&gt;&lt;/p&gt;
&lt;/div&gt;
&lt;/div&gt;
&lt;div class="card"&gt;
&lt;div class="card-body"&gt;
&lt;h4 class="entry-title"&gt;&lt;strong&gt;数学の応用問題に&lt;/strong&gt;&lt;strong&gt;つ&lt;/strong&gt;&lt;strong&gt;まづいて&lt;/strong&gt;&lt;strong&gt;しまう場合の対策法&lt;/strong&gt;&lt;/h4&gt;
&lt;p&gt;&lt;a class="btn btn-info" style="color: #ffffff;" href="https://juku-escot.com/column/suugaku_ouyoumondai/"&gt;こちら&lt;/a&gt;&lt;/p&gt;
&lt;/div&gt;
&lt;/div&gt;
&lt;/div&gt;
&lt;/div&gt;
&lt;p&gt;&amp;nbsp;&lt;/p&gt;
&lt;p&gt;&lt;!-- =============================== 7）受講までの流れ（既存ブロックを保持） =============================== --&gt;&lt;/p&gt;
&lt;h2&gt;受講までの流れ&lt;/h2&gt;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&lt;div&gt;&lt;/div&gt;
&lt;p&gt;&lt;!-- =============================== 8）FAQ（中高一貫ならではを混ぜる／数値・実績は追加しない） =============================== --&gt;&lt;/p&gt;
&lt;h2&gt;FAQ&lt;/h2&gt;
&lt;div class="rounded" style="background-color: whitesmoke; padding: 12px; margin-bottom: 10px;"&gt;
&lt;p class="timelineMessage__message" style="margin: 0;"&gt;&lt;strong&gt;Q.&lt;/strong&gt; 中高一貫で進度が速いのですが、学校の範囲と定期試験対策は両立できますか？&lt;br /&gt;
&lt;strong&gt;A.&lt;/strong&gt; 可能です。まず学校の進度と試験範囲を確認し、「今落としやすい単元」と「次につながる基礎」を優先して扱うことで、散らばりを防ぎます。&lt;/p&gt;
&lt;/div&gt;
&lt;div class="rounded" style="background-color: whitesmoke; padding: 12px; margin-bottom: 10px;"&gt;
&lt;p class="timelineMessage__message" style="margin: 0;"&gt;&lt;strong&gt;Q.&lt;/strong&gt; 体系数学を使っています。学校教材に合わせた指導はできますか？&lt;br /&gt;
&lt;strong&gt;A.&lt;/strong&gt; はい。体系数学対策も行っております。学校の進め方に合わせて、必要な復習と演習の順序を整理します。&lt;/p&gt;
&lt;/div&gt;
&lt;div class="rounded" style="background-color: whitesmoke; padding: 12px; margin-bottom: 10px;"&gt;
&lt;p class="timelineMessage__message" style="margin: 0;"&gt;&lt;strong&gt;Q.&lt;/strong&gt; 代数と幾何、どちらから手を付けるべきですか？&lt;br /&gt;
&lt;strong&gt;A.&lt;/strong&gt; 学校の進度・試験範囲・つまずき方によります。途中式が崩れる場合は代数の手順から、条件整理が弱い場合は幾何の読み取りから、というように優先順位を決めます。&lt;/p&gt;
&lt;/div&gt;
&lt;div class="rounded" style="background-color: whitesmoke; padding: 12px; margin-bottom: 10px;"&gt;
&lt;p class="timelineMessage__message" style="margin: 0;"&gt;&lt;strong&gt;Q.&lt;/strong&gt; 定期試験が近い場合でも間に合いますか？&lt;br /&gt;
&lt;strong&gt;A.&lt;/strong&gt; 可能な範囲で最適化します。二週間完結・定期試験対策ゼミのように、範囲を整理して「確実に取る」問題から固め、失点の原因（途中式・条件漏れ）を優先して修正します。&lt;/p&gt;
&lt;/div&gt;
&lt;div class="rounded" style="background-color: whitesmoke; padding: 12px; margin-bottom: 10px;"&gt;
&lt;p class="timelineMessage__message" style="margin: 0;"&gt;&lt;strong&gt;Q.&lt;/strong&gt; 先取りコースとフォローアップコース、どちらが合うか分かりません。&lt;br /&gt;
&lt;strong&gt;A.&lt;/strong&gt; 事前ヒアリングとトライアル指導で、学校の進度に追いつく必要があるか、先取りに進める状態かを確認し、ご本人に合わせてご提案します。&lt;/p&gt;
&lt;/div&gt;
&lt;p&gt;&lt;!-- =============================== 9）指導料（既存ブロック保持：新規情報は追加しない） =============================== --&gt;&lt;/p&gt;
&lt;h2&gt;指導料&lt;/h2&gt;
&lt;div class="container mt-5"&gt;
&lt;div class="row"&gt;
&lt;div class="col-sm-4"&gt;
&lt;div class="card bg-primary mb-3 text-white"&gt;
&lt;div class="card-body"&gt;
&lt;h5 class="card-title"&gt;トライアル指導料&lt;/h5&gt;
&lt;p class="card-text"&gt;10,000円(税込)&lt;/p&gt;
&lt;p class="card-text"&gt;他塾様でいう「体験講座」の位置づけですので、通常より安価に設定させていただいております。まずは一度当塾の個別指導をお試し頂ければ幸いです。&lt;/p&gt;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class="card-text"&gt;入塾手続の際に頂戴致します。また、その時点・もしくは過去在籍されていた生徒さんの兄弟姉妹の場合には、全額免除させて頂きます。&lt;/p&gt;
&lt;/div&gt;
&lt;/div&gt;
&lt;/div&gt;
&lt;div class="col-sm-4"&gt;
&lt;div class="card bg-info mb-3 text-white"&gt;
&lt;div class="card-body"&gt;
&lt;h5 class="card-title"&gt;指導料&lt;/h5&gt;
&lt;p class="card-text"&gt;18,150円(税込)/110分&lt;/p&gt;
&lt;p class="card-text"&gt;13,200円(税込)/80分&lt;/p&gt;
&lt;p class="card-text"&gt;前払いです。&lt;br /&gt;
※指導予定回数分を前月20日に集計し請求書を発行させて頂きますので、前月末までにお支払い下さいませ。&lt;/p&gt;
&lt;/div&gt;
&lt;/div&gt;
&lt;/div&gt;
&lt;/div&gt;
&lt;/div&gt;
&lt;p&gt;&lt;!-- =============================== 10）CTA（問い合わせ誘導：押し付けず、具体の記入を促す） =============================== --&gt;&lt;/p&gt;
&lt;h2&gt;お問い合わせ&lt;/h2&gt;
&lt;div class="rounded" style="background-color: whitesmoke; padding: 14px; margin-bottom: 12px;"&gt;
&lt;p class="timelineMessage__message" style="margin: 0 0 10px 0;"&gt;中2数学は、この先の高校数学につながる基礎を築く時期でもあります。いま「どこで崩れているか」を早めに整理しておくと、定期試験も受験も進めやすくなります。事前ヒアリングでは、学校の進度・試験日程・教材（体系数学など）と現在の状況を踏まえ、大まかな指導計画をご提示します。&lt;/p&gt;
&lt;div class="rounded" style="background-color: #ffffff; padding: 12px;"&gt;
&lt;p&gt;&lt;strong&gt;フォームに書いていただけると助かる内容（分かる範囲で結構です）&lt;/strong&gt;&lt;/p&gt;
&lt;ul class="timelineMessage__message" style="margin-bottom: 0;"&gt;
&lt;li style="list-style-type: none;"&gt;
&lt;ul class="timelineMessage__message" style="margin-bottom: 0;"&gt;
&lt;li&gt;学年（中2 など）&lt;/li&gt;
&lt;li&gt;学校教材（例：体系数学 など）／進度（どの単元までか）&lt;/li&gt;
&lt;/ul&gt;
&lt;/li&gt;
&lt;/ul&gt;
&lt;p&gt;&amp;nbsp;&lt;/p&gt;
&lt;/div&gt;
&lt;/div&gt;
------</t>
  </si>
  <si>
    <t>以下のページは不自然なワードを使用しています。
これらを適切に自然な言葉に置き換えて下さい。
なお、本文の装飾や構造は絶対に変えないでください。
【対象ページURL】
https://natsui-sansu-juku.com/col_blog/online-sansu-34/
【検出された不自然ワード】
- 崩れ
- 型
- 迷い
- 固定
- 設計
- 整え
【本文】
------
&lt;div class="container my-4"&gt;
&lt;p&gt;&lt;!-- Hero Section --&gt;&lt;/p&gt;
&lt;div class="card shadow-sm mb-4 border-0" style="background: linear-gradient(135deg, #1565c0, #26a69a); color: #fff;"&gt;
&lt;div class="card-body p-4"&gt;
&lt;div class="d-flex flex-wrap justify-content-between align-items-center mb-2"&gt;&lt;span class="badge bg-warning text-dark mb-1" style="font-size: 0.8rem;"&gt;小3〜小4／中学受験準備&lt;/span&gt;&lt;br /&gt;
&lt;span class="badge bg-light text-dark mb-1" style="font-size: 0.75rem;"&gt;オンライン算数 個別指導と家庭学習&lt;/span&gt;&lt;/div&gt;
&lt;h1 class="card-title mb-3" style="font-size: 1.9rem; line-height: 1.5;"&gt;&lt;/h1&gt;
&lt;p class="card-text mb-0" style="font-size: 0.98rem;"&gt;「中学受験を見据えるなら、小3〜小4の算数はどの程度やらせるべきなのか」「オンラインの個別指導を始めるタイミングとして早すぎないか」と迷われる保護者の方は少なくありません。&lt;br /&gt;
低学年の算数で本当に大切なのは、難しい問題に挑戦することではなく、数の感覚や図形感覚、文章を読み取る力といった土台を楽しく積み上げていくことです。&lt;br /&gt;
オンライン算数の個別指導は、短時間の集中したやりとりや視覚的な操作がしやすく、小3〜小4にとって負担の少ない形で基礎力を伸ばしやすい指導形態です。&lt;br /&gt;
本記事では、その背景と具体的な活用法、家庭学習との組み合わせ方まで丁寧に整理してまいります。&lt;/p&gt;
&lt;p class="mt-3 mb-0"&gt;オンライン算数の位置づけや学年別の使い分けは、&lt;a href="https://natsui-sansu-juku.com/column/hub-online-use/" target="_blank" rel="noopener noreferrer"&gt;&lt;strong&gt;中学受験算数｜オンライン塾の使い方（全体像はこちら）&lt;/strong&gt;&lt;/a&gt;もあわせてご確認ください。&lt;/p&gt;
&lt;/div&gt;
&lt;/div&gt;
&lt;p&gt;&lt;!-- Intro Summary Card --&gt;&lt;/p&gt;
&lt;div class="card shadow-sm mb-4"&gt;
&lt;div class="card-header" style="background-color: #e3f2fd;"&gt;&lt;strong&gt;この記事で分かること&lt;/strong&gt;&lt;/div&gt;
&lt;div class="card-body"&gt;
&lt;div class="row gy-3"&gt;
&lt;div class="col-md-6"&gt;
&lt;ul class="mb-0"&gt;
&lt;li&gt;小3〜小4算数でつまずきが生まれる背景&lt;/li&gt;
&lt;li&gt;オンライン算数 個別指導が低学年に向いている理由&lt;/li&gt;
&lt;li&gt;弱点を早期発見し、基礎を固める具体的なステップ&lt;/li&gt;
&lt;/ul&gt;
&lt;/div&gt;
&lt;div class="col-md-6"&gt;
&lt;ul class="mb-0"&gt;
&lt;li&gt;家庭でできる算数の声かけと習慣づくり&lt;/li&gt;
&lt;li&gt;小3〜小4向けの教室・指導者の選び方&lt;/li&gt;
&lt;li&gt;中学受験につながる「無理のない準備」の考え方&lt;/li&gt;
&lt;/ul&gt;
&lt;/div&gt;
&lt;/div&gt;
&lt;/div&gt;
&lt;/div&gt;
&lt;div class="row"&gt;&lt;!-- Main Column --&gt;&lt;/p&gt;
&lt;div&gt;&lt;/div&gt;
&lt;div class="col-lg-8"&gt;
&lt;p&gt;&lt;!-- H2：テーマの背景 --&gt;&lt;/p&gt;
&lt;section class="mb-4"&gt;&lt;!-- ========================= D：不足補完ブロック（追記用） 目的：検索面拡張（チェック/例題/週の回し方/FAQ） ========================= --&gt;&lt;!-- 追記位置①：Hero直後〜「この記事で分かること」カードの後あたりに追加推奨 --&gt;&lt;/p&gt;
&lt;div class="card shadow-sm mb-4"&gt;
&lt;div class="card-header" style="background-color: #e8f5e9;"&gt;&lt;strong&gt;まずは5分で現状チェック（小3〜小4）&lt;/strong&gt;&lt;/div&gt;
&lt;div class="card-body"&gt;
&lt;p class="mb-2" style="font-size: .95rem;"&gt;低学年の算数は「問題が難しい」の前に、数・図・言葉の土台が薄いだけで止まります。&lt;br /&gt;
下の項目で、今どこから補強すべきかを先に決めておくと迷いが減ります。&lt;/p&gt;
&lt;div class="table-responsive"&gt;
&lt;table class="table table-sm table-bordered align-middle mb-0"&gt;
&lt;thead class="text-center" style="background-color: #f1f8ff;"&gt;
&lt;tr&gt;
&lt;th style="width: 24%;"&gt;観点&lt;/th&gt;
&lt;th&gt;チェック項目（○/△/×）&lt;/th&gt;
&lt;/tr&gt;
&lt;/thead&gt;
&lt;tbody&gt;
&lt;tr&gt;
&lt;td class="fw-bold"&gt;数の感覚&lt;/td&gt;
&lt;td&gt;① 398と403のどちらが大きいか、すぐ言える／&lt;br /&gt;
② 1/2と1/3の大小を「理由つき」で言える／&lt;br /&gt;
③ 10円が15枚は何円か暗算で言える&lt;/td&gt;
&lt;/tr&gt;
&lt;tr&gt;
&lt;td class="fw-bold"&gt;計算の型&lt;/td&gt;
&lt;td&gt;① くり上がり・くり下がりの筆算が崩れない／&lt;br /&gt;
② 途中式の行がそろう／&lt;br /&gt;
③ ケアレス（写し間違い・符号）を自分で見直せる&lt;/td&gt;
&lt;/tr&gt;
&lt;tr&gt;
&lt;td class="fw-bold"&gt;図の土台&lt;/td&gt;
&lt;td&gt;① 四角形の名前（正方形/長方形/平行四辺形/ひし形）を言える／&lt;br /&gt;
② マス目に図を丁寧に写せる／&lt;br /&gt;
③ 面積を「たて×よこ」と結びつけて説明できる&lt;/td&gt;
&lt;/tr&gt;
&lt;tr&gt;
&lt;td class="fw-bold"&gt;言葉の理解&lt;/td&gt;
&lt;td&gt;① 「〜より◯多い/少ない」を逆に読まない／&lt;br /&gt;
② 「合わせて」「残り」「全部で」の意味を取り違えない／&lt;br /&gt;
③ 文章題を一度自分の言葉に言い換えられる&lt;/td&gt;
&lt;/tr&gt;
&lt;/tbody&gt;
&lt;/table&gt;
&lt;/div&gt;
&lt;div class="alert alert-success mt-3 mb-0" style="font-size: .93rem;" role="alert"&gt;&lt;strong&gt;目安：&lt;/strong&gt;「×が2つ以上ある観点」が、いま最優先で土台を作る場所です。ここを先に整えると、小5以降の伸びが安定します。&lt;/div&gt;
&lt;/div&gt;
&lt;/div&gt;
&lt;p&gt;&lt;!-- 追記位置②：「小3〜小4で算数の土台を整える具体的なステップ」セクション内（ステップ1〜2の間）に追加推奨 --&gt;&lt;/p&gt;
&lt;section class="mb-4"&gt;
&lt;h3 class="h5 mt-3 mb-2"&gt;すぐ使えるミニ例題（オンラインでも家庭でも）&lt;/h3&gt;
&lt;p class="mb-2"&gt;小3〜小4で効果が出やすいのは、難問ではなく「土台の型」を作る短い問題です。&lt;br /&gt;
ここでは、よくあるつまずきをそのまま練習にした例題を3つ置きます。&lt;/p&gt;
&lt;div class="card shadow-sm mb-3"&gt;
&lt;div class="card-body"&gt;
&lt;p class="mb-1"&gt;&lt;strong&gt;例題1（数の感覚）&lt;/strong&gt;：400にいちばん近い数はどれ（398 / 403 / 410）&lt;/p&gt;
&lt;p class="mb-2" style="color: #555;"&gt;ポイント：差を言葉にする（400との差をそれぞれ言う）。&lt;/p&gt;
&lt;div class="alert alert-light mb-0" style="border: 1px solid #eee;"&gt;解き方：398は2小さい／403は3大きい／410は10大きい → &lt;strong&gt;398&lt;/strong&gt;&lt;/div&gt;
&lt;/div&gt;
&lt;/div&gt;
&lt;div class="card shadow-sm mb-3"&gt;
&lt;div class="card-body"&gt;
&lt;p class="mb-1"&gt;&lt;strong&gt;例題2（図の土台）&lt;/strong&gt;：たて4cm、よこ7cmの長方形の面積は&lt;/p&gt;
&lt;p class="mb-2" style="color: #555;"&gt;ポイント：式と単位（cm²）をセットにする。&lt;/p&gt;
&lt;div class="alert alert-light mb-0" style="border: 1px solid #eee;"&gt;式：4×7＝28 → &lt;strong&gt;28cm²&lt;/strong&gt;&lt;/div&gt;
&lt;/div&gt;
&lt;/div&gt;
&lt;div class="card shadow-sm mb-0"&gt;
&lt;div class="card-body"&gt;
&lt;p class="mb-1"&gt;&lt;strong&gt;例題3（文章題の言い換え）&lt;/strong&gt;：りんごが8こあります。3こ食べました。のこりは&lt;/p&gt;
&lt;p class="mb-2" style="color: #555;"&gt;ポイント：「場面→式」を口で先に言う（のこり＝引く）。&lt;/p&gt;
&lt;div class="alert alert-light mb-0" style="border: 1px solid #eee;"&gt;言い換え：「8こから3こへる」→ 式：8−3＝5 → &lt;strong&gt;5こ&lt;/strong&gt;&lt;/div&gt;
&lt;/div&gt;
&lt;/div&gt;
&lt;p class="mt-3 mb-0" style="font-size: .95rem;"&gt;これらをオンラインでは「口で説明→手元で式→最後に見直し」までセットで回します。&lt;br /&gt;
家庭学習では同タイプを2〜3問だけ、短く繰り返すのが最も効率的です。&lt;/p&gt;
&lt;/section&gt;
&lt;p&gt;&lt;!-- 追記位置③：「小3〜小4の家庭学習で意識したいポイント」セクションの末尾に追加推奨 --&gt;&lt;/p&gt;
&lt;div class="card shadow-sm mb-4"&gt;
&lt;div class="card-header" style="background-color: #fff3e0;"&gt;&lt;strong&gt;家庭学習：1週間の最小ルーティン（10〜15分×3〜4回）&lt;/strong&gt;&lt;/div&gt;
&lt;div class="card-body"&gt;
&lt;p class="mb-2" style="font-size: .95rem;"&gt;低学年は「長時間」より「短い回数」。回す型があると、親子の消耗が減ります。&lt;/p&gt;
&lt;div class="table-responsive"&gt;
&lt;table class="table table-sm table-bordered mb-0"&gt;
&lt;thead class="text-center" style="background-color: #fafafa;"&gt;
&lt;tr&gt;
&lt;th style="width: 18%;"&gt;曜日例&lt;/th&gt;
&lt;th&gt;やること（10〜15分）&lt;/th&gt;
&lt;th style="width: 28%;"&gt;ねらい&lt;/th&gt;
&lt;/tr&gt;
&lt;/thead&gt;
&lt;tbody&gt;
&lt;tr&gt;
&lt;td class="fw-bold"&gt;月&lt;/td&gt;
&lt;td&gt;計算（同じ型を5〜8問）&lt;/td&gt;
&lt;td&gt;型の固定・ミス減&lt;/td&gt;
&lt;/tr&gt;
&lt;tr&gt;
&lt;td class="fw-bold"&gt;水&lt;/td&gt;
&lt;td&gt;図形（写す→式を書く→単位）&lt;/td&gt;
&lt;td&gt;図の丁寧さ・面積感覚&lt;/td&gt;
&lt;/tr&gt;
&lt;tr&gt;
&lt;td class="fw-bold"&gt;金&lt;/td&gt;
&lt;td&gt;文章題（言い換え→式→答え）2〜3問&lt;/td&gt;
&lt;td&gt;言葉→式の接続&lt;/td&gt;
&lt;/tr&gt;
&lt;tr&gt;
&lt;td class="fw-bold"&gt;週末&lt;/td&gt;
&lt;td&gt;オンラインの復習（先週テーマを1問だけ）&lt;/td&gt;
&lt;td&gt;忘却を防ぎ「できた」を残す&lt;/td&gt;
&lt;/tr&gt;
&lt;/tbody&gt;
&lt;/table&gt;
&lt;/div&gt;
&lt;div class="alert alert-info mt-3 mb-0" style="font-size: .93rem;" role="alert"&gt;&lt;strong&gt;コツ：&lt;/strong&gt;「毎回新しいこと」はやりません。&lt;strong&gt;同じ型を短く反復&lt;/strong&gt;して、成功体験を積み上げます。&lt;/div&gt;
&lt;/div&gt;
&lt;/div&gt;
&lt;p&gt;&lt;!-- 追記位置④：記事末尾（まとめ直前 or まとめの直後）に追加推奨：FAQ（Bootstrap依存なしで確実に動く） --&gt;&lt;/p&gt;
&lt;div class="mt-2 mb-4"&gt;
&lt;h2 class="h4 mb-3 border-start border-4 border-dark ps-2"&gt;よくある質問（小3〜小4×オンライン算数）&lt;/h2&gt;
&lt;style&gt;
    .rq-faq details{&lt;br /&gt;
      border:1px solid #e6e6e6;&lt;br /&gt;
      border-radius:12px;&lt;br /&gt;
      padding:12px 14px;&lt;br /&gt;
      background:#fff;&lt;br /&gt;
      box-shadow: 0 6px 18px rgba(0,0,0,.04);&lt;br /&gt;
      margin:10px 0;&lt;br /&gt;
    }&lt;br /&gt;
    .rq-faq summary{&lt;br /&gt;
      cursor:pointer;&lt;br /&gt;
      font-weight:700;&lt;br /&gt;
      list-style:none;&lt;br /&gt;
      outline:none;&lt;br /&gt;
    }&lt;br /&gt;
    .rq-faq summary::-webkit-details-marker{ display:none; }&lt;br /&gt;
    .rq-faq .rq-a{ margin-top:10px; line-height:1.85; color:#333; }&lt;br /&gt;
    .rq-faq .rq-chip{&lt;br /&gt;
      display:inline-block; font-size:.82rem; padding:.1rem .5rem; border-radius:999px;&lt;br /&gt;
      background:#e3f2fd; color:#0d47a1; margin-right:.45rem;&lt;br /&gt;
    }&lt;br /&gt;
  &lt;/style&gt;
&lt;div class="rq-faq"&gt;
&lt;details&gt;
&lt;summary&gt;&lt;span class="rq-chip"&gt;Q&lt;/span&gt;小3からオンライン個別は早すぎませんか&lt;/summary&gt;
&lt;div class="rq-a"&gt;&lt;span class="rq-chip"&gt;A&lt;/span&gt;&lt;br /&gt;
早いかどうかは目的次第です。低学年は「先取り」よりも、数・図・言葉の土台を整える時期です。&lt;br /&gt;
30〜40分の短時間で、手元を見ながら土台の穴を早期発見できるなら、負担はむしろ小さく済みます。&lt;/div&gt;
&lt;/details&gt;
&lt;details&gt;
&lt;summary&gt;&lt;span class="rq-chip"&gt;Q&lt;/span&gt;週1回で成果は出ますか&lt;/summary&gt;
&lt;div class="rq-a"&gt;&lt;span class="rq-chip"&gt;A&lt;/span&gt;&lt;br /&gt;
出ます。ただし、オンラインで「考え方の体験」、家庭で「同タイプ2〜3問の反復」という役割分担が前提です。&lt;br /&gt;
週1回でも、毎回テーマを散らさず“同じ型”を固定すると伸びやすくなります。&lt;/div&gt;
&lt;/details&gt;
&lt;details&gt;
&lt;summary&gt;&lt;span class="rq-chip"&gt;Q&lt;/span&gt;家庭学習は何をどれくらい増やすべきですか&lt;/summary&gt;
&lt;div class="rq-a"&gt;&lt;span class="rq-chip"&gt;A&lt;/span&gt;&lt;br /&gt;
増やしすぎない方が続きます。10〜15分を週3〜4回で十分です。&lt;br /&gt;
量より回数、そして「今日できた」を必ず残す設計にします。&lt;/div&gt;
&lt;/details&gt;
&lt;details&gt;
&lt;summary&gt;&lt;span class="rq-chip"&gt;Q&lt;/span&gt;文章題が苦手な場合、低学年で何を優先しますか&lt;/summary&gt;
&lt;div class="rq-a"&gt;&lt;span class="rq-chip"&gt;A&lt;/span&gt;&lt;br /&gt;
いきなり難しい文章題ではなく、「言い換え→式→答え」の型づくりを優先します。&lt;br /&gt;
まずは場面を口で説明できるか、キーワード（合わせて/残り/全部で）を取り違えていないかを確認します。&lt;/div&gt;
&lt;/details&gt;
&lt;/div&gt;
&lt;/div&gt;
&lt;p&gt;&lt;!-- ========================= /不足補完ブロック ========================= --&gt;&lt;/p&gt;
&lt;h2 class="h4 mb-3 border-start border-4 border-primary ps-2"&gt;小3〜小4算数で生まれやすい悩みと中学受験算数の特性&lt;/h2&gt;
&lt;p&gt;小3〜小4は、「学校のテストでは一見できているのに、塾のテキストになると急に解けなくなる」「文章題になると手が止まってしまう」といったご相談が増える時期です。&lt;br /&gt;
中学受験算数の世界に少しずつ足を踏み入れ始める学年であり、基礎的な四則演算から、筋道を立てて考える力へと要求が変わり始めるタイミングでもあります。&lt;/p&gt;
&lt;p&gt;ここでつまずいてしまう背景には、計算力だけでなく、数の感覚や図形のイメージ力、言葉の理解といった、目に見えにくい土台の部分が大きく関わっています。&lt;/p&gt;
&lt;h3 class="h5 mt-3 mb-2"&gt;中学受験算数は「量」よりも「土台の質」がものを言う&lt;/h3&gt;
&lt;p&gt;中学受験算数は、学年が上がるにつれて量も難易度も一気に増えていきますが、実はそのほとんどが小3〜小4で触れている内容の延長線上にあります。&lt;/p&gt;
&lt;div class="table-responsive mb-3"&gt;
&lt;table class="table table-bordered table-hover align-middle mb-0"&gt;
&lt;thead class="text-center" style="background-color: #e8eaf6;"&gt;
&lt;tr&gt;
&lt;th scope="col"&gt;小3〜小4での経験&lt;/th&gt;
&lt;th scope="col"&gt;中学受験算数でのつながり&lt;/th&gt;
&lt;/tr&gt;
&lt;/thead&gt;
&lt;tbody&gt;
&lt;tr&gt;
&lt;td&gt;九九や簡単なかけ算のイメージ&lt;/td&gt;
&lt;td&gt;割合、比、速さなどの掛け算を含む文章題&lt;/td&gt;
&lt;/tr&gt;
&lt;tr&gt;
&lt;td&gt;長方形や正方形の面積&lt;/td&gt;
&lt;td&gt;図形の分割、複合図形、面積と比の問題&lt;/td&gt;
&lt;/tr&gt;
&lt;tr&gt;
&lt;td&gt;並べ方や簡単な規則性&lt;/td&gt;
&lt;td&gt;場合の数、数列、規則性を使う文章題&lt;/td&gt;
&lt;/tr&gt;
&lt;tr&gt;
&lt;td&gt;時計やお金の計算&lt;/td&gt;
&lt;td&gt;速さ、仕事算、旅人算などの応用問題&lt;/td&gt;
&lt;/tr&gt;
&lt;/tbody&gt;
&lt;/table&gt;
&lt;/div&gt;
&lt;p&gt;これらのつながりを意識せずに「とにかく問題量をこなす」という学習になってしまうと、表面的にはできているように見えても、後の学年で弱点が一気に表面化しやすくなります。&lt;br /&gt;
特に小3〜小4では、中学受験の問題集を進めるかどうかよりも、土台の質を高めることが重要です。&lt;/p&gt;
&lt;h3 class="h5 mt-3 mb-2"&gt;低学年でのつまずきは「分からない」ではなく「イメージできない」ことが多い&lt;/h3&gt;
&lt;p&gt;小3〜小4のお子さまが算数で困るとき、その多くは「内容が難しすぎる」よりも、「頭の中にイメージが浮かばない」ことが原因です。&lt;/p&gt;
&lt;ul&gt;
&lt;li&gt;数直線を頭の中で思い描けず、大小比較で迷ってしまう。&lt;/li&gt;
&lt;li&gt;図形を回転させたときの形がイメージできず、選択肢で迷う。&lt;/li&gt;
&lt;li&gt;文章題で状況が浮かばず、式を立てる前に手が止まる。&lt;/li&gt;
&lt;/ul&gt;
&lt;p&gt;こうした「イメージの不足」はテストの点数だけを見ていると気付きにくく、気づいたときには「文章題全般が弱点」といったざっくりした捉え方になりがちです。&lt;br /&gt;
そこで有効になるのが、手元の動きや話し言葉を通して思考を可視化し、どこから分かりにくくなっているかを見つけるオンライン算数の個別指導です。&lt;/p&gt;
&lt;div class="alert alert-info" style="font-size: 0.9rem;" role="alert"&gt;&lt;strong&gt;まとめ&lt;/strong&gt;：&lt;br /&gt;
小3〜小4の算数で大切なのは、問題集のページ数ではなく、数や図形、文章から状況をイメージする土台をじっくり育てることです。その土台が、中学受験算数の大きな差となって表れてきます。&lt;/div&gt;
&lt;/section&gt;
&lt;p&gt;&lt;!-- H2：オンライン算数 個別指導が効果を発揮する理由 --&gt;&lt;/p&gt;
&lt;section class="mb-4"&gt;
&lt;h2 class="h4 mb-3 border-start border-4 border-success ps-2"&gt;小3〜小4でオンライン算数 個別指導が効果を発揮する理由&lt;/h2&gt;
&lt;p&gt;「低学年からオンラインは早いのでは」とご心配される保護者の方も多いですが、使い方を工夫すれば、小3〜小4だからこそ活きるメリットも多くあります。&lt;br /&gt;
ここでは、オンライン算数 個別指導の特徴を、低学年の学びに即して整理してみます。&lt;/p&gt;
&lt;h3 class="h5 mt-3 mb-2"&gt;手元映像で思考の流れを丁寧に追える&lt;/h3&gt;
&lt;p&gt;オンライン個別指導では、書画カメラやタブレットカメラを使ってお子さまの手元を映しながら授業を行うことができます。これにより、次のような点がよく分かります。&lt;/p&gt;
&lt;ul&gt;
&lt;li&gt;数を並べるときに、どこまで指で追っているか。&lt;/li&gt;
&lt;li&gt;図形を描くとき、どこから線を引き始めるか。&lt;/li&gt;
&lt;li&gt;文章題を読む際、どの言葉のところで読み返しているか。&lt;/li&gt;
&lt;/ul&gt;
&lt;p&gt;小3〜小4の段階では、解答そのものよりも、こうした「手の動き」や「視線の動き」に、多くの情報が含まれています。&lt;br /&gt;
オンライン算数 個別指導では、この手元映像を通して、弱点の芽を早い段階で拾い上げることができます。&lt;/p&gt;
&lt;h3 class="h5 mt-3 mb-2"&gt;画面共有で視覚的な操作やゲーム的な練習がしやすい&lt;/h3&gt;
&lt;p&gt;オンライン授業では、画面共有でデジタル教材や簡単なアニメーションを見せながら、次のような視覚的な活動が可能です。&lt;/p&gt;
&lt;ul&gt;
&lt;li&gt;ブロックや図形ピースを画面上で動かしながら、面積や体積の感覚をつかむ。&lt;/li&gt;
&lt;li&gt;数直線上で数をドラッグしながら、大きさの比較や間の数を考える。&lt;/li&gt;
&lt;li&gt;時計の針を動かして、時刻と時間の関係を体感する。&lt;/li&gt;
&lt;/ul&gt;
&lt;p&gt;低学年の算数では、問題集を黙々と解くよりも、こうした「動き」と「見た目」を伴う学びが特に効果的です。&lt;br /&gt;
オンラインの強みを活かすことで、ゲーム感覚で楽しく学びながら、中学受験の土台となる感覚を育てることができます。&lt;/p&gt;
&lt;h3 class="h5 mt-3 mb-2"&gt;短時間の個別指導で集中を保ちやすい&lt;/h3&gt;
&lt;p&gt;小3〜小4では、集中が続く時間そのものがまだ短い段階にあります。&lt;br /&gt;
通塾に時間をかけて長時間授業を受けるよりも、オンライン算数の個別指導で、&lt;/p&gt;
&lt;ul&gt;
&lt;li&gt;週に一〜二回、30〜40分ほどに絞った集中セッションを行う。&lt;/li&gt;
&lt;li&gt;一回の授業で扱うテーマを二つ程度に絞る。&lt;/li&gt;
&lt;li&gt;理解度に応じて早めに切り上げたり、少し伸ばしたり柔軟に調整する。&lt;/li&gt;
&lt;/ul&gt;
&lt;p&gt;といった形にする方が、お子さまの負担を抑えつつ、学習効果を上げやすくなります。&lt;br /&gt;
特に中学受験を視野に入れているご家庭では、小3〜小4の段階から「短時間で集中して学ぶ」経験を少しずつ積んでおくことが、小5以降の学習にも良い影響を与えます。&lt;/p&gt;
&lt;h3 class="h5 mt-3 mb-2"&gt;学習記録が残り、弱点の変化を把握しやすい&lt;/h3&gt;
&lt;p&gt;オンライン算数 個別指導では、扱った問題や単元、つまずき方の記録をデジタルに残しやすいのも利点です。&lt;/p&gt;
&lt;ul&gt;
&lt;li&gt;小3の終わりの時点で、数の大小や繰り上がりでどの程度迷っていたか。&lt;/li&gt;
&lt;li&gt;小4の途中で、どの図形単元が苦手だったか。&lt;/li&gt;
&lt;li&gt;簡単な中学受験向け文章題への慣れが、いつ頃から進んできたか。&lt;/li&gt;
&lt;/ul&gt;
&lt;p&gt;こうした情報をもとに、小5以降の学習計画を立てることができます。&lt;br /&gt;
中学受験算数に特化した&lt;br /&gt;
&lt;a href="/kobetsu_online/"&gt;オンライン算数 個別指導&lt;/a&gt;&lt;br /&gt;
のようなサービスでは、こうした進度管理と弱点把握を前提とした指導モデルとなっていることが多く、低学年から中学受験本番までの長い道のりを見通しやすくなります。&lt;/p&gt;
&lt;/section&gt;
&lt;p&gt;&lt;!-- H2：改善方法（具体策） --&gt;&lt;/p&gt;
&lt;section class="mb-4"&gt;
&lt;h2 class="h4 mb-3 border-start border-4 border-warning ps-2"&gt;小3〜小4で算数の土台を整える具体的なステップ&lt;/h2&gt;
&lt;p&gt;ここからは、小3〜小4のお子さまがオンライン算数 個別指導を活用しながら算数の土台を整えていくための流れを、三つのステップで整理していきます。&lt;/p&gt;
&lt;h3 class="h5 mt-3 mb-2"&gt;ステップ1 現状の「感覚」と「言葉」を見える化する&lt;/h3&gt;
&lt;p&gt;最初のステップは、「何ができていて、何があいまいなのか」をテストの点数ではなく、感覚と言葉の両面から見える化することです。&lt;/p&gt;
&lt;p class="mb-1"&gt;例えば、次のような観点で簡単なチェックをしてみます。&lt;/p&gt;
&lt;ul&gt;
&lt;li&gt;数直線を見たとき、おおよその位置を指させるか。&lt;/li&gt;
&lt;li&gt;正方形と長方形、平行四辺形を見分ける言葉を持っているか。&lt;/li&gt;
&lt;li&gt;文章題の場面を、自分の言葉で説明できるか。&lt;/li&gt;
&lt;/ul&gt;
&lt;p&gt;オンラインの個別指導では、これらを会話や簡単なクイズ形式で確かめながら、どこに弱点の芽があるかを一緒に整理していきます。&lt;br /&gt;
「九九は言えるが、二桁のかけ算になると数の大きさのイメージが薄れる」といった細かなポイントを拾い上げることが大切です。&lt;/p&gt;
&lt;h3 class="h5 mt-3 mb-2"&gt;ステップ2 オンラインと家庭学習の役割を分ける&lt;/h3&gt;
&lt;p&gt;次のステップは、オンライン算数 個別指導と家庭学習の役割分担をはっきりさせることです。&lt;br /&gt;
役割を分けることで、限られた時間で効率よく弱点を補うことができます。&lt;/p&gt;
&lt;div class="table-responsive mb-3"&gt;
&lt;table class="table table-sm table-bordered mb-0"&gt;
&lt;thead class="text-center" style="background-color: #fff8e1;"&gt;
&lt;tr&gt;
&lt;th scope="col"&gt;オンライン算数 個別指導&lt;/th&gt;
&lt;th scope="col"&gt;家庭学習&lt;/th&gt;
&lt;/tr&gt;
&lt;/thead&gt;
&lt;tbody&gt;
&lt;tr&gt;
&lt;td&gt;新しい考え方や図の描き方を体験する場&lt;/td&gt;
&lt;td&gt;習ったやり方を短時間で繰り返す場&lt;/td&gt;
&lt;/tr&gt;
&lt;tr&gt;
&lt;td&gt;弱点やつまずきを見つける場&lt;/td&gt;
&lt;td&gt;簡単な問題で自信を積み重ねる場&lt;/td&gt;
&lt;/tr&gt;
&lt;tr&gt;
&lt;td&gt;中学受験につながる考え方を少し先取りする場&lt;/td&gt;
&lt;td&gt;学校内容や基礎問題で安心感を得る場&lt;/td&gt;
&lt;/tr&gt;
&lt;/tbody&gt;
&lt;/table&gt;
&lt;/div&gt;
&lt;p&gt;「難しいことは全部オンラインで」「家庭では徹底的に応用問題」といった極端な分担ではなく、オンラインは考え方の体験と弱点発見、家庭はその定着というイメージを持っていただくと良いバランスになりやすくなります。&lt;/p&gt;
&lt;h3 class="h5 mt-3 mb-2"&gt;ステップ3 短いサイクルで「できた」を積み上げる&lt;/h3&gt;
&lt;p&gt;最後のステップは、短いサイクルで「できた」という感覚を積み上げる仕組みを作ることです。&lt;br /&gt;
小3〜小4では、長期的な目標よりも、毎週の小さな達成感の積み重ねが算数への前向きな気持ちを育てます。&lt;/p&gt;
&lt;ol&gt;
&lt;li&gt;今週のオンラインで扱うテーマを一つか二つに絞る。&lt;/li&gt;
&lt;li&gt;授業後、そのテーマについて家庭学習で数問だけ復習する。&lt;/li&gt;
&lt;li&gt;次回のオンラインで、「先週のテーマを一問だけおさらい」してから新しい内容に進む。&lt;/li&gt;
&lt;/ol&gt;
&lt;p&gt;このサイクルを繰り返すことで、「習ったのに忘れてしまった」という不安が減り、少しずつ自分の算数に自信を持てるようになります。&lt;br /&gt;
中学受験の本格的な学習に入る前に、この「小さな成功体験の循環」を作っておくことが、後の伸びに大きく影響してきます。&lt;/p&gt;
&lt;/section&gt;
&lt;p&gt;&lt;!-- H2：家庭でできるフォロー --&gt;&lt;/p&gt;
&lt;section class="mb-4"&gt;
&lt;h2 class="h4 mb-3 border-start border-4 border-info ps-2"&gt;小3〜小4の家庭学習で意識したいポイント&lt;/h2&gt;
&lt;p&gt;オンライン算数 個別指導とあわせて、家庭でどのような関わり方をすると良いかを整理しておきましょう。&lt;br /&gt;
特別な教材を増やさなくても、日々の声かけやほんの少しの工夫で、算数への印象は大きく変わります。&lt;/p&gt;
&lt;h3 class="h5 mt-3 mb-2"&gt;勉強時間ではなく「算数に触れた回数」を意識する&lt;/h3&gt;
&lt;p&gt;低学年期は、長時間机に向かうことよりも、「短時間でも算数に触れる回数」を増やすことが重要です。&lt;/p&gt;
&lt;ul&gt;
&lt;li&gt;一回の家庭学習は10〜15分程度を目安にする。&lt;/li&gt;
&lt;li&gt;計算だけの日、文章題だけの日、図形に触れる日など、テーマを分ける。&lt;/li&gt;
&lt;li&gt;オンラインで習った内容に関連する問題を二〜三問だけ解く日を作る。&lt;/li&gt;
&lt;/ul&gt;
&lt;p&gt;「今日はここまでできたね」と区切りをはっきりさせることで、お子さまも達成感を得やすくなります。&lt;/p&gt;
&lt;h3 class="h5 mt-3 mb-2"&gt;生活の中に数や図形の話題をさりげなく混ぜる&lt;/h3&gt;
&lt;p&gt;小3〜小4では、机上の勉強だけでなく、日常生活の中にも算数につながる場面が多くあります。&lt;/p&gt;
&lt;ul&gt;
&lt;li&gt;買い物のときに「これを二つ買うといくらになるかな」と一緒に考える。&lt;/li&gt;
&lt;li&gt;階段の段数やテーブルの形など、身の回りのものから図形の話をする。&lt;/li&gt;
&lt;li&gt;料理の分量を調整するときに、「このレシピを二人分から三人分にするときはどうするかな」と問いかける。&lt;/li&gt;
&lt;/ul&gt;
&lt;p&gt;こうしたやりとりは、中学受験算数の「単位」「割合」「図形」の土台となります。&lt;br /&gt;
勉強として構えすぎず、会話の延長線上で算数に触れる時間を意識してみてください。&lt;/p&gt;
&lt;h3 class="h5 mt-3 mb-2"&gt;間違いを責めず「どこから分からなかったか」を一緒に探す&lt;/h3&gt;
&lt;p&gt;低学年の段階で算数に苦手意識が生まれてしまう大きな理由の一つに、間違いを責められた経験があります。&lt;/p&gt;
&lt;ul&gt;
&lt;li&gt;「どうしてこんな問題もできないの」と言われてしまった。&lt;/li&gt;
&lt;li&gt;間違えたノートを見られるのが怖くなってしまった。&lt;/li&gt;
&lt;/ul&gt;
&lt;p&gt;こうした経験は、中学受験算数に入ってからの挑戦意欲にも影響します。&lt;br /&gt;
ご家庭では、「どこから分からなくなったか」を一緒に探すスタンスを大切にしていただくと良いと思います。&lt;/p&gt;
&lt;p&gt;例えば、&lt;br /&gt;
「ここまでは自分でできていたね」&lt;br /&gt;
「ここから先はオンラインの先生に聞いてみようか」&lt;br /&gt;
といった声かけにすることで、間違いが「伸びるきっかけ」として受け止められるようになっていきます。&lt;/p&gt;
&lt;/section&gt;
&lt;p&gt;&lt;!-- H2：最適な教室・指導者の選び方 --&gt;&lt;/p&gt;
&lt;section class="mb-4"&gt;
&lt;h2 class="h4 mb-3 border-start border-4 border-secondary ps-2"&gt;小3〜小4に合うオンライン算数 個別指導の選び方&lt;/h2&gt;
&lt;p&gt;最後に、小3〜小4の段階でオンライン算数 個別指導を検討される際、どのような教室や指導者を選べば良いか、そのポイントを整理しておきます。&lt;/p&gt;
&lt;h3 class="h5 mt-3 mb-2"&gt;中学受験へのつながりと低学年ならではの配慮が両立しているか&lt;/h3&gt;
&lt;p&gt;体験授業や説明を受ける際には、次のような点を確認してみてください。&lt;/p&gt;
&lt;ul&gt;
&lt;li&gt;小3〜小4の算数で何を大切にしているかを具体的に説明してもらえるか。&lt;/li&gt;
&lt;li&gt;いきなり受験問題を解かせるのではなく、数や図形の土台づくりを意識しているか。&lt;/li&gt;
&lt;li&gt;中学受験を視野に入れつつも、過度な負荷をかけないカリキュラムになっているか。&lt;/li&gt;
&lt;/ul&gt;
&lt;p&gt;「とにかく先取りをする」だけでなく、低学年なりのペースと楽しさを大切にしているかどうかが、長く続けられるかどうかの分かれ目です。&lt;/p&gt;
&lt;h3 class="h5 mt-3 mb-2"&gt;手元映像や思考のやりとりを重視した指導か&lt;/h3&gt;
&lt;p&gt;オンラインの算数個別指導でも、講師が一方的に解き方を説明するだけでは、低学年の理解はなかなか定着しません。&lt;br /&gt;
次のような点もチェックしてみると良いでしょう。&lt;/p&gt;
&lt;ul&gt;
&lt;li&gt;お子さまの手元を映し、途中式や図の描き方を見ながら指導してくれるか。&lt;/li&gt;
&lt;li&gt;「このとき何を考えていたか」を言葉にしてもらう場面を大切にしているか。&lt;/li&gt;
&lt;li&gt;簡単なゲーム的な活動や操作を取り入れているか。&lt;/li&gt;
&lt;/ul&gt;
&lt;p&gt;中学受験算数に特化した&lt;br /&gt;
&lt;a href="/kobetsu_online/"&gt;オンライン算数 個別指導&lt;/a&gt;&lt;br /&gt;
のようなサービスでは、こうした双方向のやりとりや過程指導を前提とした指導が行われることが多く、弱点の早期発見と土台づくりに適しています。&lt;/p&gt;
&lt;h3 class="h5 mt-3 mb-2"&gt;フィードバックが保護者にも分かりやすいか&lt;/h3&gt;
&lt;p&gt;小3〜小4では、お子さま自身が授業内容を細かく説明するのは難しいことも多いため、保護者へのフィードバックの質も重要な判断材料になります。&lt;/p&gt;
&lt;ul&gt;
&lt;li&gt;毎回の授業で、今日できるようになったことと、今後の課題を簡潔に教えてくれるか。&lt;/li&gt;
&lt;li&gt;中学受験に向けて、今の段階で意識しておくと良い点をアドバイスしてくれるか。&lt;/li&gt;
&lt;li&gt;家庭学習の進め方について具体的な提案があるか。&lt;/li&gt;
&lt;/ul&gt;
&lt;p&gt;保護者が状況を把握できることで、家庭学習との連携が取りやすくなり、学び全体の質が高まります。&lt;/p&gt;
&lt;/section&gt;
&lt;p&gt;&lt;!-- まとめ --&gt;&lt;/p&gt;
&lt;section class="mb-4"&gt;
&lt;h2 class="h4 mb-3 border-start border-4 border-dark ps-2"&gt;まとめ&lt;/h2&gt;
&lt;p&gt;小3〜小4の算数で大切なのは、中学受験向けの難問に早くから取り組むことではなく、数の感覚や図形感覚、言葉から状況をイメージする力といった土台を、無理なく育てていくことです。&lt;br /&gt;
この段階で土台が整っていると、小5以降に一気に内容が難しくなっても、落ち着いて対応できるようになります。&lt;/p&gt;
&lt;p&gt;オンライン算数の個別指導は、手元映像や画面共有を通じて思考を可視化し、短時間で集中的に弱点を補うことができる指導形態です。&lt;br /&gt;
ご家庭での短い復習や日常の中での声かけと組み合わせながら、&lt;br /&gt;
&lt;a href="/kobetsu_online/"&gt;オンライン算数 個別指導&lt;/a&gt;&lt;br /&gt;
のようなサービスも上手に活用していただくことで、小3〜小4の時期を「算数が好きになる準備期間」として豊かなものにしていけるはずです。&lt;/p&gt;
&lt;/section&gt;
&lt;/div&gt;
&lt;p&gt;&lt;!-- Side Column --&gt;&lt;/p&gt;
&lt;div class="col-lg-4"&gt;
&lt;p&gt;&lt;!-- Summary Card --&gt;&lt;/p&gt;
&lt;div class="card shadow-sm mb-4"&gt;
&lt;div class="card-header" style="background-color: #e3f2fd;"&gt;&lt;strong&gt;小3〜小4算数のキーポイント&lt;/strong&gt;&lt;/div&gt;
&lt;div class="card-body"&gt;
&lt;ul class="mb-0 ps-3"&gt;
&lt;li&gt;数・図形・言葉の三つの土台をバランス良く育てる。&lt;/li&gt;
&lt;li&gt;中学受験算数の基礎は低学年の学びの延長線上にある。&lt;/li&gt;
&lt;li&gt;オンライン算数 個別指導は短時間集中と視覚的な学習に強い。&lt;/li&gt;
&lt;li&gt;家庭学習では量よりも回数と達成感を重視する。&lt;/li&gt;
&lt;/ul&gt;
&lt;/div&gt;
&lt;/div&gt;
&lt;p&gt;&lt;!-- Checklist Card --&gt;&lt;/p&gt;
&lt;div class="card shadow-sm mb-4"&gt;
&lt;div class="card-header" style="background-color: #fff3e0;"&gt;&lt;strong&gt;ご家庭でチェックしたいこと&lt;/strong&gt;&lt;/div&gt;
&lt;div class="card-body"&gt;
&lt;ul class="mb-0 ps-3"&gt;
&lt;li&gt;数直線や図形のイメージを言葉で説明できるか。&lt;/li&gt;
&lt;li&gt;文章題の場面を自分の言葉で話せるか。&lt;/li&gt;
&lt;li&gt;短時間の算数学習を週に数回続けられているか。&lt;/li&gt;
&lt;li&gt;間違いを責めず、どこから分からなくなったかを一緒に探せているか。&lt;/li&gt;
&lt;/ul&gt;
&lt;/div&gt;
&lt;/div&gt;
&lt;p&gt;&lt;!-- Mini CTA Card --&gt;&lt;/p&gt;
&lt;div class="card shadow-sm mb-4 border-0" style="background: linear-gradient(135deg, #1e88e5, #26a69a); color: #fff;"&gt;
&lt;div class="card-body"&gt;
&lt;h3 class="h6 mb-2"&gt;低学年からの中学受験準備をオンライン算数で&lt;/h3&gt;
&lt;p class="mb-2" style="font-size: 0.9rem;"&gt;小3〜小4のうちに数や図形の土台を整えておくことは、中学受験算数の大きな安心材料になります。&lt;br /&gt;
短時間から始められるオンライン算数 個別指導なら、お子さまのペースに合わせて無理なく準備を進めることが可能です。&lt;/p&gt;
&lt;p&gt;&lt;a class="btn btn-light btn-sm" href="/kobetsu_online/"&gt;&lt;br /&gt;
&lt;span style="color: #000000;"&gt;オンライン算数 個別指導の詳細を見る&lt;/span&gt;&lt;br /&gt;
&lt;/a&gt;&lt;/p&gt;
&lt;/div&gt;
&lt;/div&gt;
&lt;/div&gt;
&lt;/div&gt;
&lt;/div&gt;
&lt;p&gt;&lt;!-- [ /.socialSet ] --&gt;&lt;/p&gt;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</si>
  <si>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https://natsui-sansu-juku.com/col_blog/onlineheigai/
【検出された不自然ワード】
- 型
- 固定
- 設計
- 整え
【本文】
------
&lt;div class="container my-4"&gt;
&lt;p&gt;&lt;!-- Hero / 導入部分 --&gt;&lt;/p&gt;
&lt;div class="card shadow-sm mb-4 border-0" style="background: linear-gradient(135deg, #e3f2fd, #bbdefb); color: #000;"&gt;
&lt;div class="card-body p-4"&gt;
&lt;div class="d-flex flex-wrap justify-content-between align-items-center mb-2"&gt;&lt;span class="badge bg-primary text-white mb-2" style="font-size: 0.8rem;"&gt;中学受験算数／オンライン授業の課題&lt;/span&gt;&lt;br /&gt;
&lt;span class="badge bg-light text-dark mb-2" style="font-size: 0.75rem;"&gt;通信環境・端末・指導体制を整理&lt;/span&gt;&lt;/div&gt;
&lt;h1 class="card-title mb-3" style="font-size: 1.9rem; line-height: 1.5;"&gt;算数のオンライン授業はなぜ難しい？──よくある弊害と「中学受験算数オンライン」の活かし方&lt;/h1&gt;
&lt;p class="card-text mb-2" style="font-size: 0.98rem;"&gt;中学受験や学校現場で一気に広がった&lt;strong&gt;算数のオンライン授業&lt;/strong&gt;ですが、「対面と同じ効果が得られない」「説明が伝わりにくい」といった声も少なくありません。&lt;br /&gt;
特に、&lt;strong&gt;途中式や考え方のプロセスが重要な算数&lt;/strong&gt;では、オンライン特有の弱点が学習効果にそのまま影響してしまいます。&lt;/p&gt;
&lt;p class="mb-2" style="font-size: 0.9rem;"&gt;本ページでは、算数をオンライン授業化する際に指摘される&lt;strong&gt;３つの大きな課題&lt;/strong&gt;（通信環境・端末・指導体制）を整理しつつ、&lt;br /&gt;
それを踏まえた上で&lt;strong&gt;「中学受験算数オンラインをどう設計すれば良いか」&lt;/strong&gt;という視点で解説します。&lt;/p&gt;
&lt;p class="mb-2" style="font-size: 0.9rem;"&gt;オンライン個別を選ぶときの比較軸（失敗しない見方・チェック項目）まで含めた整理は、&lt;br /&gt;
&lt;a class="text-decoration-underline" href="https://natsui-sansu-juku.com/column/hub-online-guide/"&gt;全体像はこちら&lt;/a&gt;&lt;br /&gt;
にまとめています。&lt;/p&gt;
&lt;p class="mb-0" style="font-size: 0.9rem;"&gt;なお、具体的な指導スタイルやカリキュラム例については、当塾の&lt;br /&gt;
&lt;a class="text-decoration-underline" href="https://natsui-sansu-juku.com/kobetsu_online/"&gt;&lt;br /&gt;
オンライン算数 個別指導（中学受験算数オンライン）&lt;br /&gt;
&lt;/a&gt;&lt;br /&gt;
のページもあわせてご覧ください。&lt;/p&gt;
&lt;/div&gt;
&lt;/div&gt;
&lt;p&gt;&lt;!-- この記事でわかること --&gt;&lt;/p&gt;
&lt;div class="card shadow-sm mb-4 border-0"&gt;
&lt;div class="card-body p-3 p-md-4"&gt;
&lt;h2 class="h5 mb-3"&gt;この記事でわかること&lt;/h2&gt;
&lt;ul class="mb-0"&gt;
&lt;li&gt;算数のオンライン授業が「対面より難しい」と言われる３つの理由&lt;/li&gt;
&lt;li&gt;通信環境・端末・講師側の指導体制が学習効果に与える影響&lt;/li&gt;
&lt;li&gt;偏差値推移を伴う&lt;strong&gt;実例（イメージケース）&lt;/strong&gt;と、オンライン学習を習慣化する仕組み&lt;/li&gt;
&lt;li&gt;大手集団塾・映像授業・双方向型オンライン算数 個別指導の違い&lt;/li&gt;
&lt;li&gt;中学受験算数オンラインを活かすために、学校・塾・家庭が押さえておきたいポイント&lt;/li&gt;
&lt;/ul&gt;
&lt;/div&gt;
&lt;/div&gt;
&lt;p&gt;&lt;!-- H2-1: 全体像 --&gt;&lt;/p&gt;
&lt;div class="card shadow-sm mb-4 border-0"&gt;
&lt;div class="card-body p-3 p-md-4"&gt;
&lt;h2 class="h4 mb-3"&gt;1. 算数のオンライン授業が難しいと言われる理由&lt;/h2&gt;
&lt;p&gt;元記事でも指摘されている通り、算数のオンライン授業が難しいと言われる背景には、主に次の３点があります。&lt;/p&gt;
&lt;ul&gt;
&lt;li&gt;&lt;strong&gt;通信環境が不安定&lt;/strong&gt;で、板書や途中式がリアルタイムで見えない&lt;/li&gt;
&lt;li&gt;&lt;strong&gt;端末（タブレット・PC・スマホ）が家庭に十分行き渡っていない&lt;/strong&gt;ため、授業自体に参加しづらい&lt;/li&gt;
&lt;li&gt;&lt;strong&gt;講師側の指導体制&lt;/strong&gt;がオンライン仕様に整っておらず、理解度の把握やフォローが難しい&lt;/li&gt;
&lt;/ul&gt;
&lt;p class="mb-0"&gt;これらはすべて、元記事で述べられている&lt;strong&gt;「通信環境・端末の準備・講師側の指導体制」&lt;/strong&gt;という３つの課題に集約されます。&lt;br /&gt;
以下では、それぞれが算数学習にどのような弊害を生むのか、もう少し具体的に見ていきます。&lt;/p&gt;
&lt;/div&gt;
&lt;/div&gt;
&lt;p&gt;&lt;!-- H2-2: 通信環境・設備 --&gt;&lt;/p&gt;
&lt;div class="card shadow-sm mb-4 border-0"&gt;
&lt;div class="card-body p-3 p-md-4"&gt;
&lt;h2 class="h4 mb-3"&gt;2. 通信環境・設備が算数オンラインの「生命線」になる&lt;/h2&gt;
&lt;p&gt;算数をオンライン授業化する際にまず問題になるのが、&lt;strong&gt;学校側・家庭側でオンライン授業に耐えうる通信回線や設備が整っていない&lt;/strong&gt;という点です。&lt;/p&gt;
&lt;h3 class="h5 mt-3 mb-2"&gt;2-1. 途中式が見えないと「考え方」が伝わらない&lt;/h3&gt;
&lt;p&gt;オンラインで算数を教えるとき、講師は黒板やデジタルボード、画面共有などを使って数式を説明します。&lt;br /&gt;
しかし、家庭の通信環境が不安定な場合、次のようなトラブルが頻発します。&lt;/p&gt;
&lt;ul&gt;
&lt;li&gt;映像と音声に&lt;strong&gt;タイムラグ&lt;/strong&gt;が生じる&lt;/li&gt;
&lt;li&gt;画面が止まり、途中の式や図が見えないまま先に進んでしまう&lt;/li&gt;
&lt;li&gt;一部の板書だけが飛び飛びに見えて、変形のプロセスが追えない&lt;/li&gt;
&lt;/ul&gt;
&lt;p&gt;算数は、答えそのものよりも&lt;strong&gt;「途中の式やプロセスをどう追うか」&lt;/strong&gt;が理解のカギになります。&lt;br /&gt;
途中式が見えなければ、表面的に「こう書き換えればよい」と覚えてしまい、結果として&lt;strong&gt;応用が利かない解き方&lt;/strong&gt;になりがちです。&lt;/p&gt;
&lt;h3 class="h5 mt-3 mb-2"&gt;2-2. 「授業に耐えうる回線・機材」の目安&lt;/h3&gt;
&lt;p&gt;元記事では「オンライン授業に耐えうる通信回線や設備が整っていないと、学習効果に大きな影響を与える」とされています。&lt;br /&gt;
実際には、次のような条件がひとつの目安になります。&lt;/p&gt;
&lt;ul&gt;
&lt;li&gt;安定したWi-Fi環境（動画視聴が途切れずにできるレベル）&lt;/li&gt;
&lt;li&gt;板書がしっかり読めるサイズの画面（&lt;strong&gt;スマホだけよりタブレット・PCが望ましい&lt;/strong&gt;）&lt;/li&gt;
&lt;li&gt;マイク・スピーカーの音声がクリアで、ノイズが少ない状態&lt;/li&gt;
&lt;/ul&gt;
&lt;p class="mb-0"&gt;こうした条件を満たしていないと、「授業中のストレス」で子どもの集中が切れやすくなり、&lt;strong&gt;オンライン算数そのものに苦手意識がついてしまう&lt;/strong&gt;こともあります。&lt;/p&gt;
&lt;/div&gt;
&lt;/div&gt;
&lt;p&gt;&lt;!-- H2-3: 端末・アクセス環境 --&gt;&lt;/p&gt;
&lt;div class="card shadow-sm mb-4 border-0"&gt;
&lt;div class="card-body p-3 p-md-4"&gt;
&lt;h2 class="h4 mb-3"&gt;3. 端末・アクセス環境が生む「学習機会の格差」&lt;/h2&gt;
&lt;p&gt;元記事では、オンライン授業にアクセスするための&lt;strong&gt;タブレット端末・スマートフォン・ノートパソコン&lt;/strong&gt;が家庭に必ずしもあるとは限らない点も問題として挙げられています。&lt;br /&gt;
通信環境だけでなく、「端末」というもうひとつのハードルがあるのです。&lt;/p&gt;
&lt;h3 class="h5 mt-3 mb-2"&gt;3-1. 端末不足で起こりがちなトラブル&lt;/h3&gt;
&lt;p&gt;実際の現場では、次のようなケースが少なくありません。&lt;/p&gt;
&lt;ul&gt;
&lt;li&gt;兄弟で端末を共有しており、授業時間が重なると&lt;strong&gt;どちらかが授業に参加できない&lt;/strong&gt;&lt;/li&gt;
&lt;li&gt;画面の小さいスマホしかなく、板書の文字や図形が読み取りづらい&lt;/li&gt;
&lt;li&gt;古い端末で、アプリが落ちる／音声が途切れるなどのトラブルが頻発する&lt;/li&gt;
&lt;/ul&gt;
&lt;p&gt;元記事にも「ネット回線があっても、端末がなければオンライン授業には参加できない」とあるように、&lt;br /&gt;
&lt;strong&gt;通信環境と端末の両方が揃って初めてオンライン学習が成り立ちます。&lt;/strong&gt;&lt;/p&gt;
&lt;h3 class="h5 mt-3 mb-2"&gt;3-2. オンライン算数を習慣化するための「環境づくり」&lt;/h3&gt;
&lt;p&gt;端末・アクセス環境を整えることは、単に授業に参加するためだけでなく、&lt;strong&gt;学習習慣を安定させること&lt;/strong&gt;にもつながります。&lt;br /&gt;
例えば、次のような形で環境を整えておくと、継続しやすくなります。&lt;/p&gt;
&lt;ul&gt;
&lt;li&gt;算数オンライン用に、毎回同じ端末と場所を用意する（「ここに座ったら算数モード」になる）&lt;/li&gt;
&lt;li&gt;授業開始の10分前には、接続テストと教材準備を終えておくルールを決める&lt;/li&gt;
&lt;li&gt;必要であれば、&lt;strong&gt;ヘッドセットや外付けカメラ&lt;/strong&gt;を用いて音声・映像のクオリティを上げる&lt;/li&gt;
&lt;/ul&gt;
&lt;p class="mb-0"&gt;このように、オンライン算数を「特別なイベント」ではなく、&lt;strong&gt;日常の学習サイクルの一部&lt;/strong&gt;として習慣化するには、&lt;br /&gt;
端末や学習スペースをある程度固定しておくことが効果的です。&lt;/p&gt;
&lt;/div&gt;
&lt;/div&gt;
&lt;p&gt;&lt;!-- 中盤 CTAボックス（オンライン算数個別指導「ウィズ・ユー」用・PC/スマホ両対応） --&gt;&lt;/p&gt;
&lt;div class="card shadow-sm border-0 my-4"&gt;
&lt;div class="card-body p-0"&gt;
&lt;div class="p-4 p-md-5" style="background: linear-gradient(135deg, #e8eaf6, #c5cae9); border-radius: 0.5rem; border: 1px solid #9fa8da; color: #1a237e;"&gt;
&lt;div class="row align-items-center g-3"&gt;
&lt;div class="col-md-8"&gt;
&lt;h2 class="h5 fw-bold mb-3"&gt;オンライン算数 個別指導「ウィズ・ユー」で弱点単元だけを集中的に伸ばす&lt;/h2&gt;
&lt;p class="mb-2" style="color: #283593;"&gt;「環境を整えたうえで、オンライン算数をきちんと活かしたい」というご家庭には、&lt;br /&gt;
弱点単元に絞って学べる&lt;strong&gt;中学受験算数オンラインの個別指導『ウィズ・ユー』&lt;/strong&gt;という選択肢もあります。&lt;/p&gt;
&lt;ul class="mb-0 small" style="color: #283593;"&gt;
&lt;li&gt;５年生秋に「割合」「速さ」だけを２か月集中で底上げするプラン&lt;/li&gt;
&lt;li&gt;６年生の夏前に「立体図形」だけを集中的に固めるプラン&lt;/li&gt;
&lt;li&gt;毎週同じ曜日・時間で固定し、&lt;strong&gt;「算数オンラインの習慣化」&lt;/strong&gt;をサポート&lt;/li&gt;
&lt;/ul&gt;
&lt;/div&gt;
&lt;div class="col-md-4 text-center text-md-end"&gt;
&lt;div class="d-grid gap-2 d-md-flex justify-content-md-end"&gt;&lt;a class="btn btn-primary btn-lg w-100 w-md-auto mb-2 mb-md-0" href="https://natsui-sansu-juku.com/kobetsu_online/"&gt;&lt;br /&gt;
オンライン算数 個別指導の詳細を見る&lt;br /&gt;
&lt;/a&gt;&lt;/div&gt;
&lt;/div&gt;
&lt;/div&gt;
&lt;/div&gt;
&lt;/div&gt;
&lt;/div&gt;
&lt;p&gt;&lt;!-- H2-4: 講師側の指導体制・フォロー --&gt;&lt;/p&gt;
&lt;div class="card shadow-sm mb-4 border-0"&gt;
&lt;div class="card-body p-3 p-md-4"&gt;
&lt;h2 class="h4 mb-3"&gt;4. 講師側の指導体制とフォローがオンライン算数の成否を分ける&lt;/h2&gt;
&lt;p&gt;元記事では「オンライン授業では講師の負担が増える」と指摘されています。&lt;br /&gt;
対面授業とは異なり、オンライン算数では&lt;strong&gt;理解度の把握・宿題管理・フォロー&lt;/strong&gt;に別の工夫が必要になるからです。&lt;/p&gt;
&lt;h3 class="h5 mt-3 mb-2"&gt;4-1. 理解度把握の難しさと「理解の抜け」&lt;/h3&gt;
&lt;p&gt;対面授業では、生徒の表情やノートを直接確認しながら理解度を判断できます。&lt;br /&gt;
一方、オンラインでは次のような難しさがあります。&lt;/p&gt;
&lt;ul&gt;
&lt;li&gt;カメラ越しだと、&lt;strong&gt;「分かったふり」を見抜きにくい&lt;/strong&gt;&lt;/li&gt;
&lt;li&gt;全員のノートを細かくチェックするには時間がかかる&lt;/li&gt;
&lt;li&gt;カメラオフ・音声オフでは、反応そのものが見えない&lt;/li&gt;
&lt;/ul&gt;
&lt;p&gt;元記事が述べるように、算数は&lt;strong&gt;「理解の抜け」があるとすぐに成績に影響する科目&lt;/strong&gt;です。&lt;br /&gt;
小さなつまずきがオンライン上で見逃されると、次の単元で急に問題が解けなくなる、といった形で表面化します。&lt;/p&gt;
&lt;h3 class="h5 mt-3 mb-2"&gt;4-2. 宿題・課題管理と「習慣化の仕組み」&lt;/h3&gt;
&lt;p&gt;オンライン算数の弱点を補ううえで重要なのが、授業外の&lt;strong&gt;宿題・課題管理&lt;/strong&gt;と、学習の&lt;strong&gt;習慣化の仕組み&lt;/strong&gt;です。&lt;br /&gt;
例えば、中学受験算数オンラインの個別指導を想定すると、次のような運用が考えられます。&lt;/p&gt;
&lt;ul&gt;
&lt;li&gt;毎週同じ曜日・時間に固定して、&lt;strong&gt;生活リズムの中にオンライン算数を組み込む&lt;/strong&gt;&lt;/li&gt;
&lt;li&gt;宿題は「１日15〜20分で終わる量」に絞り、無理なく続けられる設計にする&lt;/li&gt;
&lt;li&gt;授業の最後に&lt;strong&gt;「次回までにやること」を３つ以内&lt;/strong&gt;に絞って共有する&lt;/li&gt;
&lt;li&gt;前回分の宿題のうち、特に間違いの多かった問題を次回冒頭で解き直す&lt;/li&gt;
&lt;/ul&gt;
&lt;p class="mb-2"&gt;こうした仕組みによって、「オンラインだから続かない」ではなく、&lt;br /&gt;
&lt;strong&gt;オンラインだからこそ、時間と場所を選ばず学習習慣を維持できる&lt;/strong&gt;環境づくりが可能になります。&lt;/p&gt;
&lt;p class="mb-0"&gt;例えば、小５の秋時点で算数偏差値&lt;strong&gt;42〜44前後&lt;/strong&gt;だった児童が、&lt;br /&gt;
２か月間オンライン算数 個別指導を週１回ペースで受講し、&lt;br /&gt;
毎週同じ時間に短時間の復習をセットで行った結果、次の模試で&lt;strong&gt;偏差値55前後まで到達した&lt;/strong&gt;というケースもあります（実例をもとに再構成したイメージです）。&lt;/p&gt;
&lt;/div&gt;
&lt;/div&gt;
&lt;p&gt;&lt;!-- H2-5: 競合との比較 --&gt;&lt;/p&gt;
&lt;div class="card shadow-sm mb-4 border-0"&gt;
&lt;div class="card-body p-3 p-md-4"&gt;
&lt;h2 class="h4 mb-3"&gt;5. 大手集団塾・映像授業との違い──オンライン算数サービスの比較&lt;/h2&gt;
&lt;p&gt;「オンライン授業」と一口に言っても、その形態はさまざまです。&lt;br /&gt;
算数を学ぶ場として見ると、代表的には次の３タイプに分けられます。&lt;/p&gt;
&lt;ul&gt;
&lt;li&gt;大手塾のオンライン配信（集団授業型）&lt;/li&gt;
&lt;li&gt;映像授業・オンデマンド講座（録画視聴型）&lt;/li&gt;
&lt;li&gt;&lt;strong&gt;双方向のオンライン算数 個別指導（１対１・少人数対話型）&lt;/strong&gt;&lt;/li&gt;
&lt;/ul&gt;
&lt;p&gt;元記事で挙げられている&lt;strong&gt;「通信環境・端末・講師体制の課題」&lt;/strong&gt;は、どの形態でも共通するテーマですが、&lt;br /&gt;
なかでも&lt;strong&gt;中学受験算数オンライン&lt;/strong&gt;で着実に力を伸ばしたい場合は、&lt;br /&gt;
「双方向で対話ができるか」「途中式まで丁寧に見てもらえるか」が重要になります。&lt;/p&gt;
&lt;div class="table-responsive mt-3"&gt;
&lt;table class="table table-bordered align-middle text-center"&gt;
&lt;thead style="background-color: #e3f2fd;"&gt;
&lt;tr&gt;
&lt;th scope="col"&gt;項目&lt;/th&gt;
&lt;th scope="col"&gt;大手集団塾オンライン&lt;/th&gt;
&lt;th scope="col"&gt;映像授業（録画）&lt;/th&gt;
&lt;th scope="col"&gt;オンライン算数 個別指導&lt;/th&gt;
&lt;/tr&gt;
&lt;/thead&gt;
&lt;tbody&gt;
&lt;tr&gt;
&lt;th class="text-nowrap" scope="row"&gt;授業スタイル&lt;/th&gt;
&lt;td&gt;一斉配信・板書中心&lt;/td&gt;
&lt;td&gt;録画を好きな時間に視聴&lt;/td&gt;
&lt;td&gt;&lt;strong&gt;双方向の対話型（１対１／少人数）&lt;/strong&gt;&lt;/td&gt;
&lt;/tr&gt;
&lt;tr&gt;
&lt;th scope="row"&gt;質問のしやすさ&lt;/th&gt;
&lt;td&gt;授業後の質問タイムに限定&lt;/td&gt;
&lt;td&gt;その場で質問はできない&lt;/td&gt;
&lt;td&gt;授業中に&lt;strong&gt;途中式レベルで質問&lt;/strong&gt;できる&lt;/td&gt;
&lt;/tr&gt;
&lt;tr&gt;
&lt;th scope="row"&gt;カリキュラム&lt;/th&gt;
&lt;td&gt;塾側の年間カリキュラムに準拠&lt;/td&gt;
&lt;td&gt;教材ごとに固定された構成&lt;/td&gt;
&lt;td&gt;苦手単元・志望校に合わせて&lt;strong&gt;オーダーメイド&lt;/strong&gt;&lt;/td&gt;
&lt;/tr&gt;
&lt;tr&gt;
&lt;th scope="row"&gt;習慣化のしやすさ&lt;/th&gt;
&lt;td&gt;通塾・接続時間に左右される&lt;/td&gt;
&lt;td&gt;「見っぱなし」で終わるリスク&lt;/td&gt;
&lt;td&gt;毎週同じ時間帯で&lt;strong&gt;中学受験算数オンラインの習慣化&lt;/strong&gt;が可能&lt;/td&gt;
&lt;/tr&gt;
&lt;/tbody&gt;
&lt;/table&gt;
&lt;/div&gt;
&lt;p class="mb-0"&gt;通信環境や端末などの課題をクリアしたうえで、&lt;br /&gt;
「どのサービス形態が自分の子に合うか」を考えるとき、&lt;strong&gt;オンライン算数 個別指導&lt;/strong&gt;は&lt;br /&gt;
「質問のしやすさ」「プロセスの見取り」「習慣化」の面で有力な選択肢になります。&lt;/p&gt;
&lt;/div&gt;
&lt;/div&gt;
&lt;p&gt;&lt;!-- H2-6: オンライン算数を活かすポイント＆まとめ --&gt;&lt;/p&gt;
&lt;div class="card shadow-sm mb-4 border-0"&gt;
&lt;div class="card-body p-3 p-md-4"&gt;
&lt;h2 class="h4 mb-3"&gt;6. オンライン算数を活かすためのポイントとまとめ&lt;/h2&gt;
&lt;p&gt;ここまで見てきたように、算数のオンライン授業には&lt;strong&gt;通信環境・端末・講師側の指導体制&lt;/strong&gt;という３つの課題があります。&lt;br /&gt;
しかし、これらはすべて&lt;strong&gt;事前の準備と設計次第で改善できるポイント&lt;/strong&gt;でもあります。&lt;/p&gt;
&lt;p&gt;オンライン算数を活かすために、特に意識しておきたいポイントをまとめると次の通りです。&lt;/p&gt;
&lt;ul&gt;
&lt;li&gt;授業が途切れず、板書がはっきり見える&lt;strong&gt;通信環境と機材&lt;/strong&gt;を整える&lt;/li&gt;
&lt;li&gt;オンライン授業に安定して参加できる&lt;strong&gt;端末と学習スペース&lt;/strong&gt;を用意する&lt;/li&gt;
&lt;li&gt;講師側で、オンライン用の&lt;strong&gt;理解度チェック・宿題管理・フィードバック&lt;/strong&gt;の仕組みを用意する&lt;/li&gt;
&lt;li&gt;毎週同じ曜日・時間に固定し、&lt;strong&gt;中学受験算数オンラインの学習を習慣化&lt;/strong&gt;する&lt;/li&gt;
&lt;li&gt;必要に応じて、&lt;strong&gt;オンライン算数 個別指導&lt;/strong&gt;で「苦手単元だけ」に絞った集中的な指導を活用する&lt;/li&gt;
&lt;/ul&gt;
&lt;p&gt;元記事が指摘しているように、算数はちょっとした「理解の抜け」がそのまま成績に直結します。&lt;br /&gt;
だからこそ、オンライン算数を導入する際は、弱点やリスクを踏まえたうえで、&lt;strong&gt;環境と指導体制をセットで整えること&lt;/strong&gt;が大切です。&lt;/p&gt;
&lt;p class="mb-0"&gt;オンライン算数を「対面授業の代用品」としてではなく、&lt;br /&gt;
&lt;strong&gt;時間と場所の制約を超えて学べる新しい学習スタイル&lt;/strong&gt;として活かしたい方は、&lt;br /&gt;
オンライン個別を選ぶときの比較軸（失敗しない見方・チェック項目）まで含めた整理は、&lt;br /&gt;
&lt;a class="text-decoration-underline" href="https://natsui-sansu-juku.com/column/hub-online-guide/"&gt;全体像はこちら&lt;/a&gt;&lt;br /&gt;
にまとめています。&lt;br /&gt;
当塾の&lt;br /&gt;
&lt;a class="text-decoration-underline" href="https://natsui-sansu-juku.com/kobetsu_online/"&gt;&lt;br /&gt;
オンライン算数 個別指導（中学受験算数オンライン）&lt;br /&gt;
&lt;/a&gt;&lt;br /&gt;
のページも、ぜひあわせてご覧ください。&lt;/p&gt;
&lt;/div&gt;
&lt;/div&gt;
&lt;p&gt;&lt;!-- 関連コラム --&gt;&lt;/p&gt;
&lt;div class="card shadow-sm mb-4 border-0"&gt;
&lt;div class="card-body p-3 p-md-4"&gt;
&lt;h3 class="h5 mb-3"&gt;関連コラムはこちら&lt;/h3&gt;
&lt;blockquote class="mb-0"&gt;&lt;p&gt;&lt;a href="https://natsui-sansu-juku.com/column/onlinekobetsu3/" target="_blank" rel="noopener noreferrer"&gt;&lt;br /&gt;
中学受験算数の成績を「オンライン個別指導」で伸ばすことができる３つの理由&lt;br /&gt;
&lt;/a&gt;&lt;/p&gt;&lt;/blockquote&gt;
&lt;/div&gt;
&lt;/div&gt;
&lt;p&gt;&lt;!-- 末尾 CTA（夏井算数塾トップページ CTA・PC/スマホ両対応） --&gt;&lt;/p&gt;
&lt;div class="card shadow-sm border-0 my-5" style="background: linear-gradient(135deg, #e8f5e9, #c8e6c9);"&gt;
&lt;div class="card-body p-4 p-md-5"&gt;
&lt;div class="row align-items-center g-3"&gt;
&lt;div class="col-md-8"&gt;
&lt;h2 class="h4 fw-bold mb-3"&gt;夏井算数塾の全体像を知りたい方へ&lt;/h2&gt;
&lt;p class="mb-2"&gt;教室指導とオンライン指導の両方を行う&lt;strong&gt;夏井算数塾&lt;/strong&gt;では、&lt;br /&gt;
中学受験・非受験を問わず、一人ひとりに合わせた算数指導を行っています。&lt;/p&gt;
&lt;ul class="mb-0 small"&gt;
&lt;li&gt;中学受験算数オンライン『ウィズ・ユー』や教室個別指導の概要&lt;/li&gt;
&lt;li&gt;学年別コース案内・開講曜日・指導方針&lt;/li&gt;
&lt;li&gt;最新のご案内・お知らせ・各種コラムへのリンク&lt;/li&gt;
&lt;/ul&gt;
&lt;/div&gt;
&lt;div class="col-md-4 text-center text-md-end"&gt;
&lt;div class="d-grid gap-2 d-md-flex justify-content-md-end"&gt;&lt;a class="btn btn-primary btn-lg w-100 w-md-auto mb-2 mb-md-0" href="https://natsui-sansu-juku.com"&gt;&lt;br /&gt;
夏井算数塾トップページへ&lt;br /&gt;
&lt;/a&gt;&lt;/div&gt;
&lt;/div&gt;
&lt;/div&gt;
&lt;/div&gt;
&lt;/div&gt;
&lt;p&gt;&lt;!-- 構造化データ（Article） --&gt;&lt;br /&gt;
&lt;script type="application/ld+json"&gt;
  {
    "@context": "https://schema.org",
    "@type": "Article",
    "headline": "算数のオンライン授業はなぜ難しい？──よくある弊害と「中学受験算数オンライン」の活かし方",
    "description": "算数のオンライン授業が難しいと言われる理由を、通信環境・端末・講師側の指導体制という3つの観点から整理。偏差値推移を伴う実例や習慣化の仕組み、オンライン算数 個別指導や中学受験算数オンラインの活かし方、他のオンライン塾との比較まで解説します。",
    "author": {
      "@type": "Organization",
      "name": "夏井算数塾"
    },
    "publisher": {
      "@type": "Organization",
      "name": "夏井算数塾"
    },
    "mainEntityOfPage": {
      "@type": "WebPage",
      "@id": "https://natsui-sansu-juku.com/column/"
    }
  }
&lt;/script&gt;&lt;/p&gt;
&lt;p&gt;&lt;!-- 構造化データ（FAQ） --&gt;&lt;br /&gt;
&lt;script type="application/ld+json"&gt;
  {
    "@context": "https://schema.org",
    "@type": "FAQPage",
    "mainEntity": [
      {
        "@type": "Question",
        "name": "算数のオンライン授業が対面より難しいと言われるのはなぜですか？",
        "acceptedAnswer": {
          "@type": "Answer",
          "text": "算数では途中式や考え方のプロセスを見ることが重要ですが、通信環境が不安定だと板書や図形がリアルタイムで見えにくくなります。また、端末不足で授業に参加しにくいケースや、講師側がオンライン上で理解度を把握しづらいといった問題もあり、これらが重なることで対面授業以上に「理解の抜け」が生じやすくなるためです。"
        }
      },
      {
        "@type": "Question",
        "name": "中学受験算数オンラインを利用するうえで必要な環境は何ですか？",
        "acceptedAnswer": {
          "@type": "Answer",
          "text": "安定したWi-Fiや有線回線と、板書がはっきり読めるタブレット・PCなどの端末が基本となります。カメラ・マイク・スピーカーが正常に動作することはもちろん、毎回同じ学習スペースを用意し、授業前に接続テストや教材準備を済ませておくと、中学受験算数オンラインの学習を習慣化しやすくなります。"
        }
      },
      {
        "@type": "Question",
        "name": "オンライン算数 個別指導は他のオンライン塾とどう違いますか？",
        "acceptedAnswer": {
          "@type": "Answer",
          "text": "大手集団塾のオンライン配信や録画型の映像授業と異なり、オンライン算数 個別指導は講師と生徒が双方向に対話できる1対1または少人数スタイルです。授業中に途中式レベルで質問でき、苦手単元や志望校に合わせてカリキュラムをオーダーメイドできるため、中学受験算数オンラインで弱点単元だけを集中的に底上げしたいご家庭に向いた形態と言えます。"
        }
      }
    ]
  }
&lt;/script&gt;&lt;/p&gt;
&lt;/div&gt;
&lt;p&gt;&lt;!-- [ /.socialSet ] --&gt;&lt;/p&gt;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heigai%2F&amp;amp;t=%E4%B8%AD%E5%AD%A6%E5%8F%97%E9%A8%93%E7%AE%97%E6%95%B0%E3%81%AE%E3%82%AA%E3%83%B3%E3%83%A9%E3%82%A4%E3%83%B3%E6%8E%88%E6%A5%AD%E3%81%AF%E3%81%AA%E3%81%9C%E9%9B%A3%E3%81%97%E3%81%84%EF%BC%9F%E9%80%9A%E4%BF%A1%E7%92%B0%E5%A2%83%E3%83%BB%E7%AB%AF%E6%9C%AB%E3%83%BB%E6%8C%87%E5%B0%8E%E4%BD%93%E5%88%B6%E3%81%A8%E3%82%AA%E3%83%B3%E3%83%A9%E3%82%A4%E3%83%B3%E7%AE%97%E6%95%B0%20%E5%80%8B%E5%88%A5%E6%8C%87%E5%B0%8E%E3%81%AE%E6%B4%BB%E3%81%8B%E3%81%97%E6%96%B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heigai%2F&amp;amp;text=%E4%B8%AD%E5%AD%A6%E5%8F%97%E9%A8%93%E7%AE%97%E6%95%B0%E3%81%AE%E3%82%AA%E3%83%B3%E3%83%A9%E3%82%A4%E3%83%B3%E6%8E%88%E6%A5%AD%E3%81%AF%E3%81%AA%E3%81%9C%E9%9B%A3%E3%81%97%E3%81%84%EF%BC%9F%E9%80%9A%E4%BF%A1%E7%92%B0%E5%A2%83%E3%83%BB%E7%AB%AF%E6%9C%AB%E3%83%BB%E6%8C%87%E5%B0%8E%E4%BD%93%E5%88%B6%E3%81%A8%E3%82%AA%E3%83%B3%E3%83%A9%E3%82%A4%E3%83%B3%E7%AE%97%E6%95%B0%20%E5%80%8B%E5%88%A5%E6%8C%87%E5%B0%8E%E3%81%AE%E6%B4%BB%E3%81%8B%E3%81%97%E6%96%B9%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7%AE%97%E6%95%B0%E3%81%AE%E3%82%AA%E3%83%B3%E3%83%A9%E3%82%A4%E3%83%B3%E6%8E%88%E6%A5%AD%E3%81%AF%E3%81%AA%E3%81%9C%E9%9B%A3%E3%81%97%E3%81%84%EF%BC%9F%E9%80%9A%E4%BF%A1%E7%92%B0%E5%A2%83%E3%83%BB%E7%AB%AF%E6%9C%AB%E3%83%BB%E6%8C%87%E5%B0%8E%E4%BD%93%E5%88%B6%E3%81%A8%E3%82%AA%E3%83%B3%E3%83%A9%E3%82%A4%E3%83%B3%E7%AE%97%E6%95%B0%20%E5%80%8B%E5%88%A5%E6%8C%87%E5%B0%8E%E3%81%AE%E6%B4%BB%E3%81%8B%E3%81%97%E6%96%B9%20%7C%20%E4%B8%AD%E5%AD%A6%E5%8F%97%E9%A8%93%E5%B0%82%E9%96%80%E3%80%80%E5%A4%8F%E4%BA%95%E7%AE%97%E6%95%B0%E5%A1%BE%0Ahttps%3A%2F%2Fnatsui-sansu-juku.com%2Fcol_blog%2Fonlineheigai%2F" target="_blank" &gt;&lt;span class="vk_icon_w_r_sns_bluesky icon_sns"&gt;&lt;/span&gt;&lt;span class="sns_txt"&gt;Bluesky&lt;/span&gt;&lt;/a&gt;&lt;/li&gt;&lt;li class="sb_hatena sb_icon"&gt;&lt;a class="sb_icon_inner" href="//b.hatena.ne.jp/add?mode=confirm&amp;url=https%3A%2F%2Fnatsui-sansu-juku.com%2Fcol_blog%2Fonlineheigai%2F&amp;amp;title=%E4%B8%AD%E5%AD%A6%E5%8F%97%E9%A8%93%E7%AE%97%E6%95%B0%E3%81%AE%E3%82%AA%E3%83%B3%E3%83%A9%E3%82%A4%E3%83%B3%E6%8E%88%E6%A5%AD%E3%81%AF%E3%81%AA%E3%81%9C%E9%9B%A3%E3%81%97%E3%81%84%EF%BC%9F%E9%80%9A%E4%BF%A1%E7%92%B0%E5%A2%83%E3%83%BB%E7%AB%AF%E6%9C%AB%E3%83%BB%E6%8C%87%E5%B0%8E%E4%BD%93%E5%88%B6%E3%81%A8%E3%82%AA%E3%83%B3%E3%83%A9%E3%82%A4%E3%83%B3%E7%AE%97%E6%95%B0%20%E5%80%8B%E5%88%A5%E6%8C%87%E5%B0%8E%E3%81%AE%E6%B4%BB%E3%81%8B%E3%81%97%E6%96%B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col_blog%2Fonlineheigai%2F&amp;title=%E4%B8%AD%E5%AD%A6%E5%8F%97%E9%A8%93%E7%AE%97%E6%95%B0%E3%81%AE%E3%82%AA%E3%83%B3%E3%83%A9%E3%82%A4%E3%83%B3%E6%8E%88%E6%A5%AD%E3%81%AF%E3%81%AA%E3%81%9C%E9%9B%A3%E3%81%97%E3%81%84%EF%BC%9F%E9%80%9A%E4%BF%A1%E7%92%B0%E5%A2%83%E3%83%BB%E7%AB%AF%E6%9C%AB%E3%83%BB%E6%8C%87%E5%B0%8E%E4%BD%93%E5%88%B6%E3%81%A8%E3%82%AA%E3%83%B3%E3%83%A9%E3%82%A4%E3%83%B3%E7%AE%97%E6%95%B0%20%E5%80%8B%E5%88%A5%E6%8C%87%E5%B0%8E%E3%81%AE%E6%B4%BB%E3%81%8B%E3%81%97%E6%96%B9%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sb_icon_inner"data-clipboard-text="中学受験算数のオンライン授業はなぜ難しい？通信環境・端末・指導体制とオンライン算数 個別指導の活かし方 | 中学受験専門　夏井算数塾 https://natsui-sansu-juku.com/col_blog/onlineheigai/"&gt;&lt;span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</si>
  <si>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https://natsui-sansu-juku.com/col_blog/onlinekoukateki/
【検出された不自然ワード】
- 型
- 固定
- 導線
- 設計
【本文】
------
&lt;div class="container my-4"&gt;
&lt;p&gt;&lt;!-- Hero / 導入部分 --&gt;&lt;/p&gt;
&lt;div class="card shadow-sm mb-4 border-0" style="background: linear-gradient(135deg, #004e92, #26c6da); color: #fff;"&gt;
&lt;div class="card-body p-4"&gt;
&lt;div class="d-flex flex-wrap justify-content-between align-items-center mb-2"&gt;&lt;span class="badge bg-warning text-dark mb-2" style="font-size: 0.8rem;"&gt;算数が苦手なお子さん向け&lt;/span&gt;&lt;br /&gt;
&lt;span class="badge bg-light text-dark mb-2" style="font-size: 0.75rem;"&gt;オンライン算数 個別指導／自宅完結&lt;/span&gt;&lt;/div&gt;
&lt;h1 class="card-title mb-3" style="font-size: 1.9rem; line-height: 1.5;"&gt;算数が苦手な子どもにオンライン個別指導が向いている理由──自宅がそのまま「教室」になる学び方&lt;/h1&gt;
&lt;p class="card-text mb-3" style="font-size: 0.98rem;"&gt;算数に苦手意識があるお子さんほど、本当は&lt;strong&gt;「自分のペースでじっくり教えてもらえる環境」&lt;/strong&gt;が必要です。&lt;br /&gt;
ところが、通塾中心の学習では集団授業がメインになり、その場で質問しづらかったり、移動時間や安全面の不安もつきまといます。&lt;/p&gt;
&lt;p class="mb-2" style="font-size: 0.9rem;"&gt;そこで近年注目されているのが、&lt;strong&gt;「オンラインでの個別指導」&lt;/strong&gt;です。&lt;br /&gt;
自宅にいながらマンツーマンで算数を学べるオンライン個別指導は、&lt;br /&gt;
算数が苦手なお子さんにとって非常に相性の良い学習スタイルと言えます。&lt;/p&gt;
&lt;p class="mb-2" style="font-size: 0.9rem;"&gt;中学受験の中でオンライン個別をどう位置づけ、いつ・何を・どの順番で使うかまで含めた整理は、&lt;br /&gt;
&lt;a class="text-white text-decoration-underline" href="https://natsui-sansu-juku.com/column/hub-online-use/"&gt;全体像はこちら&lt;/a&gt;&lt;br /&gt;
にまとめています。&lt;/p&gt;
&lt;p class="mb-0" style="font-size: 0.9rem;"&gt;具体的なコース例や料金などは、当塾の&lt;br /&gt;
&lt;a class="text-white text-decoration-underline" href="https://natsui-sansu-juku.com/kobetsu_online/"&gt;&lt;br /&gt;
オンライン算数 個別指導（中学受験算数オンライン）&lt;br /&gt;
&lt;/a&gt;&lt;br /&gt;
のページでも詳しくご紹介していますので、あわせてご覧ください。&lt;/p&gt;
&lt;/div&gt;
&lt;/div&gt;
&lt;p&gt;&lt;!-- この記事でわかること --&gt;&lt;/p&gt;
&lt;div class="card shadow-sm mb-4 border-0"&gt;
&lt;div class="card-body p-3 p-md-4"&gt;
&lt;h2 class="h5 mb-3"&gt;この記事でわかること&lt;/h2&gt;
&lt;ul class="mb-0"&gt;
&lt;li&gt;算数が苦手な子どもに&lt;strong&gt;オンライン個別指導が向いている理由&lt;/strong&gt;&lt;/li&gt;
&lt;li&gt;通塾型個別指導とオンライン個別指導の違い・メリット比較&lt;/li&gt;
&lt;li&gt;オンライン個別指導で算数を克服していく具体的なステップ&lt;/li&gt;
&lt;li&gt;よくあるケースから見る「成績の伸び方」と習慣化のイメージ&lt;/li&gt;
&lt;li&gt;他社サービスとの違い・どんなご家庭に「中学受験算数オンライン」が合うのか&lt;/li&gt;
&lt;li&gt;オンライン授業を習慣化していくための家庭での工夫ポイント&lt;/li&gt;
&lt;/ul&gt;
&lt;/div&gt;
&lt;/div&gt;
&lt;p&gt;&lt;!-- H2-1 算数が苦手な子どもには「自分のペースで学べる場」が必要 --&gt;&lt;/p&gt;
&lt;div class="card shadow-sm mb-4 border-0"&gt;
&lt;div class="card-body p-3 p-md-4"&gt;
&lt;h2 class="h4 mb-3"&gt;算数が苦手な子どもには「自分のペースで学べる場」が必要&lt;/h2&gt;
&lt;p&gt;算数が苦手なお子さんの多くは、&lt;strong&gt;「理解する前に授業が進んでしまった経験」&lt;/strong&gt;を何度もしています。&lt;br /&gt;
その結果、&lt;/p&gt;
&lt;ul&gt;
&lt;li&gt;「分からないところが分からない」状態のまま積み上がってしまう&lt;/li&gt;
&lt;li&gt;「質問したいけれど、授業を止めてしまいそうで言い出せない」&lt;/li&gt;
&lt;li&gt;「できない自分を見られるのが恥ずかしい」と感じてしまう&lt;/li&gt;
&lt;/ul&gt;
&lt;p&gt;という悪循環に陥りがちです。本来は、「分からない」と言える場・丁寧に立ち止まってもらえる場があれば&lt;br /&gt;
伸びていく子も多いのですが、集団授業ではどうしても限界があります。&lt;/p&gt;
&lt;p class="mb-0"&gt;こうした状況を踏まえると、算数が苦手なお子さんほど、&lt;strong&gt;自分のペースでじっくり学べるマンツーマン環境&lt;/strong&gt;が合いやすいと言えます。&lt;br /&gt;
その具体的な選択肢の一つが、オンラインで行う個別指導です。&lt;/p&gt;
&lt;/div&gt;
&lt;/div&gt;
&lt;p&gt;&lt;!-- H2-2 理由 --&gt;&lt;/p&gt;
&lt;div class="card shadow-sm mb-4 border-0"&gt;
&lt;div class="card-body p-3 p-md-4"&gt;
&lt;h2 class="h4 mb-3"&gt;算数が苦手な子どもにオンライン算数 個別指導が向いている理由&lt;/h2&gt;
&lt;p&gt;オンライン個別指導には、通塾型にはない&lt;strong&gt;生活面・心理面・学習面&lt;/strong&gt;でのメリットがまとまって存在します。&lt;br /&gt;
ここでは代表的なポイントを整理してみましょう。&lt;/p&gt;
&lt;h3 class="h5 mt-3 mb-2"&gt;送迎不要で安全・安心に学べる&lt;/h3&gt;
&lt;p&gt;従来の個別指導は「教室に通う」ことが前提でしたが、オンライン個別指導なら次のようなメリットがあります。&lt;/p&gt;
&lt;ul&gt;
&lt;li&gt;&lt;strong&gt;自宅から授業を受けられる&lt;/strong&gt;ので、夜遅い時間の送迎が不要&lt;/li&gt;
&lt;li&gt;&lt;strong&gt;送り迎えの心配がなく、安全面で大きなメリット&lt;/strong&gt;がある&lt;/li&gt;
&lt;li&gt;保護者の方の負担も軽くなり、無理なく継続しやすい&lt;/li&gt;
&lt;/ul&gt;
&lt;p&gt;特に冬場や悪天候の日は、「今日は行かなくてもいいかな…」という気持ちになりやすいもの。&lt;br /&gt;
移動がないオンラインなら、&lt;strong&gt;「決まった時間になったらすぐに授業」&lt;/strong&gt;というリズムを作りやすくなります。&lt;/p&gt;
&lt;h3 class="h5 mt-3 mb-2"&gt;自宅がそのまま「個別指導教室」になる&lt;/h3&gt;
&lt;p&gt;オンライン個別指導では、パソコンやタブレットを置いている部屋が、そのまま&lt;strong&gt;「個別指導教室」&lt;/strong&gt;になります。&lt;/p&gt;
&lt;ul&gt;
&lt;li&gt;他の生徒が周りにいないため、&lt;strong&gt;人目を気にせず集中できる環境&lt;/strong&gt;を作りやすい&lt;/li&gt;
&lt;li&gt;完全マンツーマンなので、「質問しづらい」「置いていかれる」といった不安が少ない&lt;/li&gt;
&lt;li&gt;必要なのは、&lt;strong&gt;インターネット環境とパソコン（またはタブレット）だけ&lt;/strong&gt;&lt;/li&gt;
&lt;/ul&gt;
&lt;p&gt;「塾だと緊張してしまうタイプ」のお子さんでも、自宅ならリラックスして学びやすく、&lt;br /&gt;
&lt;strong&gt;本来の力を出しやすい&lt;/strong&gt;という利点があります。&lt;/p&gt;
&lt;h3 class="h5 mt-3 mb-2"&gt;授業料が比較的リーズナブルで続けやすい&lt;/h3&gt;
&lt;p&gt;一般的な通塾型の個別指導に比べて、オンライン個別指導は次のような傾向があります。&lt;/p&gt;
&lt;ul&gt;
&lt;li&gt;教室維持費や設備費がかからないぶん、&lt;strong&gt;授業料が比較的リーズナブル&lt;/strong&gt;な場合が多い&lt;/li&gt;
&lt;li&gt;個別指導でありながら、&lt;strong&gt;家計を圧迫しにくい料金設定&lt;/strong&gt;の教室も増えている&lt;/li&gt;
&lt;/ul&gt;
&lt;p&gt;「算数だけでも個別でしっかり見てもらいたいけれど、費用が心配」というご家庭にとっても、&lt;br /&gt;
オンライン個別は現実的な選択肢になります。&lt;/p&gt;
&lt;p&gt;&lt;!-- 通塾個別 vs オンライン個別 比較表 --&gt;&lt;/p&gt;
&lt;div class="table-responsive mt-3"&gt;
&lt;table class="table table-bordered align-middle text-center"&gt;
&lt;thead style="background-color: #e3f2fd;"&gt;
&lt;tr&gt;
&lt;th scope="col"&gt;項目&lt;/th&gt;
&lt;th scope="col"&gt;通塾型個別指導&lt;/th&gt;
&lt;th scope="col"&gt;オンライン個別指導&lt;/th&gt;
&lt;/tr&gt;
&lt;/thead&gt;
&lt;tbody&gt;
&lt;tr&gt;
&lt;th scope="row"&gt;通塾・送迎&lt;/th&gt;
&lt;td&gt;教室までの送迎が必要&lt;/td&gt;
&lt;td&gt;&lt;strong&gt;自宅から受講／送迎不要&lt;/strong&gt;&lt;/td&gt;
&lt;/tr&gt;
&lt;tr&gt;
&lt;th scope="row"&gt;安全面&lt;/th&gt;
&lt;td&gt;夜の帰宅時間が遅くなりがち&lt;/td&gt;
&lt;td&gt;&lt;strong&gt;外出不要で安心&lt;/strong&gt;&lt;/td&gt;
&lt;/tr&gt;
&lt;tr&gt;
&lt;th scope="row"&gt;学習環境&lt;/th&gt;
&lt;td&gt;他の生徒の目が気になることも&lt;/td&gt;
&lt;td&gt;&lt;strong&gt;人目を気にせず集中しやすい&lt;/strong&gt;&lt;/td&gt;
&lt;/tr&gt;
&lt;tr&gt;
&lt;th scope="row"&gt;コスト&lt;/th&gt;
&lt;td&gt;教室維持費などが料金に反映&lt;/td&gt;
&lt;td&gt;教室費不要で&lt;strong&gt;比較的リーズナブル&lt;/strong&gt;&lt;/td&gt;
&lt;/tr&gt;
&lt;/tbody&gt;
&lt;/table&gt;
&lt;/div&gt;
&lt;p class="mb-0 mt-3"&gt;こうした特徴を活かしながら、当塾の&lt;br /&gt;
&lt;a class="text-decoration-underline" href="https://natsui-sansu-juku.com/kobetsu_online/"&gt;&lt;br /&gt;
中学受験算数オンライン（オンライン算数 個別指導）&lt;br /&gt;
&lt;/a&gt;&lt;br /&gt;
では、「算数が苦手」「集団だと質問しづらい」というお子さん専用の学習環境づくりを重視しています。&lt;/p&gt;
&lt;/div&gt;
&lt;/div&gt;
&lt;p&gt;&lt;!-- H2-3 克服ステップ --&gt;&lt;/p&gt;
&lt;div class="card shadow-sm mb-4 border-0"&gt;
&lt;div class="card-body p-3 p-md-4"&gt;
&lt;h2 class="h4 mb-3"&gt;オンライン個別指導で算数を克服するステップ&lt;/h2&gt;
&lt;p&gt;オンライン個別指導で算数を克服していく際には、&lt;strong&gt;「つまずきの把握 → カリキュラム設計 → 反復練習 → 定着確認」&lt;/strong&gt;&lt;br /&gt;
という流れで進めていくのが基本です。&lt;/p&gt;
&lt;h3 class="h5 mt-3 mb-2"&gt;① つまずきポイントを丁寧に把握する&lt;/h3&gt;
&lt;p&gt;まず最初に、講師が&lt;strong&gt;「お子さんがどの部分でつまずいているか」&lt;/strong&gt;を確認します。&lt;br /&gt;
ここを曖昧なままにすると、その後の学習がすべて「ピント違い」になってしまいます。&lt;/p&gt;
&lt;ul&gt;
&lt;li&gt;計算力が不足しているのか（筆算／分数／小数など）&lt;/li&gt;
&lt;li&gt;文章題の読み取りが苦手なのか（条件整理／式への落とし込み）&lt;/li&gt;
&lt;li&gt;図形や割合など、特定単元に苦手が偏っているのか&lt;/li&gt;
&lt;/ul&gt;
&lt;p class="mb-3"&gt;こうしたポイントをチェックしたうえで、お子さんの理解度に合わせた&lt;strong&gt;オーダーメイドのカリキュラム&lt;/strong&gt;を作成していきます。&lt;/p&gt;
&lt;h3 class="h5 mt-3 mb-2"&gt;② その子のペースに合わせたカリキュラムで無駄なく学習&lt;/h3&gt;
&lt;p&gt;オンラインであっても、カリキュラム自体は通塾型と同じように体系的に進めることができますが、決定的に違うのは次の点です。&lt;/p&gt;
&lt;ul&gt;
&lt;li&gt;周囲のペースに合わせる必要がなく、&lt;strong&gt;その子に合わせたスピードで進められる&lt;/strong&gt;&lt;/li&gt;
&lt;li&gt;わからない単元は立ち止まって丁寧に復習できる&lt;/li&gt;
&lt;li&gt;理解済みの単元はテンポよく先に進め、&lt;strong&gt;学習の無駄を減らせる&lt;/strong&gt;&lt;/li&gt;
&lt;/ul&gt;
&lt;p class="mb-3"&gt;算数が苦手なお子さんほど、&lt;strong&gt;「わからないまま先に進まない」&lt;/strong&gt;ことが何より重要です。&lt;br /&gt;
オンライン個別指導なら、この「ブレーキ」と「アクセル」の調整がしやすくなります。&lt;/p&gt;
&lt;h3 class="h5 mt-3 mb-2"&gt;③ 反復練習を中心とした弱点克服&lt;/h3&gt;
&lt;p&gt;算数克服に向けたオンライン個別指導では、弱点補強のために&lt;strong&gt;反復練習を中心&lt;/strong&gt;に授業を進めていきます。&lt;/p&gt;
&lt;ul&gt;
&lt;li&gt;同じタイプの問題を何度も解いて、「考え方の型」を身につける&lt;/li&gt;
&lt;li&gt;毎回の授業で「できるようになったこと」「次回の課題」を明確にする&lt;/li&gt;
&lt;li&gt;苦手な単元ほど、段階を踏んで少しずつレベルアップしていく&lt;/li&gt;
&lt;/ul&gt;
&lt;p class="mb-3"&gt;一度習った内容をそのままにせず、反復を通じて&lt;strong&gt;「自分の力で解ける」状態&lt;/strong&gt;にしていくことで、&lt;br /&gt;
算数への苦手意識が徐々に薄れていきます。&lt;/p&gt;
&lt;h3 class="h5 mt-3 mb-2"&gt;④ オンラインでも対面に近い臨場感&lt;/h3&gt;
&lt;p&gt;「オンラインだと伝わりづらいのでは？」と心配される方もいますが、適切なツールと環境があれば、&lt;br /&gt;
オンライン個別指導でも&lt;strong&gt;対面に近い臨場感&lt;/strong&gt;で授業を受けることができます。&lt;/p&gt;
&lt;ul&gt;
&lt;li&gt;講師の説明をリアルタイムで聞き、その場で質問できる&lt;/li&gt;
&lt;li&gt;ノートや画面共有を使って、途中式や考え方を確認してもらえる&lt;/li&gt;
&lt;li&gt;通信環境が整っていれば、映像や音声の遅延もほとんどなくスムーズ&lt;/li&gt;
&lt;/ul&gt;
&lt;p class="mb-0"&gt;画面上でお互いの顔を見ながら授業を行うことで、&lt;strong&gt;まるで同じ机をはさんで授業をしているような距離感&lt;/strong&gt;を保つことができます。&lt;/p&gt;
&lt;/div&gt;
&lt;/div&gt;
&lt;p&gt;&lt;!-- 中盤CTA（四角のボックス） --&gt;&lt;/p&gt;
&lt;div class="card shadow-sm border-0 my-4"&gt;
&lt;div class="card-body p-0"&gt;
&lt;div class="p-4 p-md-5" style="background-color: #ede7f6; border: 2px solid #5c6bc0; border-radius: 0.5rem;"&gt;
&lt;div class="row align-items-center"&gt;
&lt;div class="col-md-8"&gt;
&lt;h2 class="h5 fw-bold mb-3" style="color: #283593;"&gt;まずは１〜２か月、「算数だけ」のお試し受講から始めてみませんか？&lt;/h2&gt;
&lt;p class="mb-2" style="color: #333;"&gt;「全部をオンラインに切り替えるのは不安」という場合は、&lt;strong&gt;算数だけをオンライン算数 個別指導で補強&lt;/strong&gt;するところから始めるのがおすすめです。&lt;br /&gt;
苦手単元を絞った短期集中でも効果を実感しやすくなります。&lt;/p&gt;
&lt;ul class="mb-0 small" style="color: #333;"&gt;
&lt;li&gt;小４〜小５の「計算・図形・文章題」の土台固め&lt;/li&gt;
&lt;li&gt;小６の「割合」「速さ」「立体図形」など受験頻出単元の集中特訓&lt;/li&gt;
&lt;li&gt;授業後には&lt;strong&gt;「できるようになったこと」レポート&lt;/strong&gt;でご家庭とも共有&lt;/li&gt;
&lt;/ul&gt;
&lt;/div&gt;
&lt;div class="col-md-4 text-center text-md-end mt-3 mt-md-0"&gt;&lt;a class="btn btn-primary btn-lg d-block d-md-inline-block mx-auto mx-md-0 mb-2" href="https://natsui-sansu-juku.com/kobetsu_online/"&gt;&lt;br /&gt;
オンライン算数 個別指導「ウィズ・ユー」&lt;br /&gt;
&lt;/a&gt;&lt;/div&gt;
&lt;/div&gt;
&lt;/div&gt;
&lt;/div&gt;
&lt;/div&gt;
&lt;p&gt;&lt;!-- H2-4 よくあるケースと伸び方のイメージ --&gt;&lt;/p&gt;
&lt;div class="card shadow-sm mb-4 border-0"&gt;
&lt;div class="card-body p-3 p-md-4"&gt;
&lt;h2 class="h4 mb-3"&gt;よくあるケースから見る「伸び方」と習慣化のイメージ&lt;/h2&gt;
&lt;p&gt;数字やグラフを使った「実績アピール」ではなく、&lt;strong&gt;どのような流れで成績が上がりやすいのか&lt;/strong&gt;をイメージしやすいよう、&lt;br /&gt;
代表的なパターンを整理してみます。&lt;/p&gt;
&lt;h3 class="h5 mt-3 mb-2"&gt;ケースA：小５秋からのスタートで基礎〜標準問題を安定させる&lt;/h3&gt;
&lt;p&gt;小５の秋時点で、模試や塾のテストの算数が&lt;strong&gt;「毎回バラつきが大きい」&lt;/strong&gt;タイプのケースです。&lt;br /&gt;
この場合、オンライン算数 個別指導では次のような流れを組むことが多くなります。&lt;/p&gt;
&lt;ul&gt;
&lt;li&gt;まずはここ１〜２年分のテストを見直し、&lt;strong&gt;頻出の「ミスの型」&lt;/strong&gt;を洗い出す&lt;/li&gt;
&lt;li&gt;「計算」「割合」「速さ」など、つまずきが多い単元を絞り込んで反復&lt;/li&gt;
&lt;li&gt;週１回の授業＋１日15〜20分の宿題で、&lt;strong&gt;基礎〜標準問題の正答率アップ&lt;/strong&gt;を狙う&lt;/li&gt;
&lt;/ul&gt;
&lt;p class="mb-3"&gt;このパターンでは、数か月単位で見ると&lt;strong&gt;偏差値が「40台後半 → 50台前半」程度に安定&lt;/strong&gt;してくることが多く、&lt;br /&gt;
「算数だけ極端に低い」という状態からの脱却を目指します。&lt;/p&gt;
&lt;h3 class="h5 mt-3 mb-2"&gt;ケースB：塾はそのまま、算数だけオンラインで「穴埋め」&lt;/h3&gt;
&lt;p&gt;大手塾には通っているものの、算数だけ偏差値が伸び悩んでいるケースです。&lt;br /&gt;
国語・理科・社会より算数が５〜１０ポイント低いタイプのお子さんに多く見られます。&lt;/p&gt;
&lt;ul&gt;
&lt;li&gt;塾のカリキュラムはそのままに、&lt;strong&gt;算数だけ中学受験算数オンラインでフォロー&lt;/strong&gt;&lt;/li&gt;
&lt;li&gt;塾のテストや宿題をもとに「落としてはいけない問題」と「捨ててもよい問題」を仕分け&lt;/li&gt;
&lt;li&gt;毎回の授業で「今週の塾の授業で分からなかったところ」をすぐに解消&lt;/li&gt;
&lt;/ul&gt;
&lt;p&gt;こうしたケースでは、半年〜１年のスパンで見たときに&lt;strong&gt;算数の偏差値が５〜１０ポイント押し上がり&lt;/strong&gt;、&lt;br /&gt;
合計偏差値のバランスが整ってくることが多くなります。&lt;/p&gt;
&lt;h3 class="h5 mt-3 mb-2"&gt;習慣化を支える「シンプルな仕組み」&lt;/h3&gt;
&lt;p&gt;オンライン授業が一時的なものに終わらないよう、&lt;strong&gt;習慣化の仕組み&lt;/strong&gt;も重要です。&lt;br /&gt;
中学受験算数オンラインでは、次のような工夫を取り入れています。&lt;/p&gt;
&lt;ul&gt;
&lt;li&gt;毎週同じ曜日・同じ時間に固定し、&lt;strong&gt;生活リズムの一部&lt;/strong&gt;に組み込む&lt;/li&gt;
&lt;li&gt;授業の最後に「来週までにやること」を３つ以内に絞って共有&lt;/li&gt;
&lt;li&gt;必要に応じて、ご家庭にも&lt;strong&gt;「今週のポイント」メモ&lt;/strong&gt;を共有&lt;/li&gt;
&lt;li&gt;「できたこと」を毎回振り返り、&lt;strong&gt;小さな成功体験&lt;/strong&gt;を積み上げる&lt;/li&gt;
&lt;/ul&gt;
&lt;p class="mb-0"&gt;数字だけを強調するのではなく、&lt;strong&gt;「どのくらいの期間で、どんな変化が起こりやすいか」&lt;/strong&gt;を共有しながら、&lt;br /&gt;
無理なく続けられる中学受験算数オンラインの形を一緒に模索していきます。&lt;/p&gt;
&lt;/div&gt;
&lt;/div&gt;
&lt;p&gt;&lt;!-- H2-5 競合比較 --&gt;&lt;/p&gt;
&lt;div class="card shadow-sm mb-4 border-0"&gt;
&lt;div class="card-body p-3 p-md-4"&gt;
&lt;h2 class="h4 mb-3"&gt;通塾個別・他社オンラインサービスとの比較｜どんなご家庭に向いている？&lt;/h2&gt;
&lt;p&gt;「オンライン個別指導」とひとことで言っても、サービスの形態はさまざまです。&lt;br /&gt;
ここでは、大きく次の３タイプに分けて特徴を整理します。&lt;/p&gt;
&lt;ul&gt;
&lt;li&gt;大手塾の個別指導教室（通塾型）&lt;/li&gt;
&lt;li&gt;映像授業・オンデマンド講座（録画視聴型）&lt;/li&gt;
&lt;li&gt;&lt;strong&gt;双方向の中学受験算数オンライン（オンライン算数 個別指導）&lt;/strong&gt;&lt;/li&gt;
&lt;/ul&gt;
&lt;p&gt;違いを一目で比較できるよう、表にまとめてみました。&lt;/p&gt;
&lt;div class="table-responsive mt-3"&gt;
&lt;table class="table table-bordered align-middle text-center"&gt;
&lt;thead style="background-color: #ede7f6;"&gt;
&lt;tr&gt;
&lt;th scope="col"&gt;項目&lt;/th&gt;
&lt;th scope="col"&gt;大手個別（通塾）&lt;/th&gt;
&lt;th scope="col"&gt;映像授業&lt;/th&gt;
&lt;th scope="col"&gt;中学受験算数オンライン&lt;/th&gt;
&lt;/tr&gt;
&lt;/thead&gt;
&lt;tbody&gt;
&lt;tr&gt;
&lt;th scope="row"&gt;授業スタイル&lt;/th&gt;
&lt;td&gt;教室での対面個別&lt;/td&gt;
&lt;td&gt;録画された授業を視聴&lt;/td&gt;
&lt;td&gt;&lt;strong&gt;講師と１対１の双方向オンライン&lt;/strong&gt;&lt;/td&gt;
&lt;/tr&gt;
&lt;tr&gt;
&lt;th scope="row"&gt;質問のしやすさ&lt;/th&gt;
&lt;td&gt;授業後の質問時間に限定&lt;/td&gt;
&lt;td&gt;その場で質問はできない&lt;/td&gt;
&lt;td&gt;授業中に&lt;strong&gt;いつでもその場で質問&lt;/strong&gt;できる&lt;/td&gt;
&lt;/tr&gt;
&lt;tr&gt;
&lt;th scope="row"&gt;カリキュラム&lt;/th&gt;
&lt;td&gt;塾指定テキストに準拠&lt;/td&gt;
&lt;td&gt;教材ごとの固定カリキュラム&lt;/td&gt;
&lt;td&gt;苦手単元・志望校に合わせて&lt;strong&gt;完全カスタマイズ&lt;/strong&gt;&lt;/td&gt;
&lt;/tr&gt;
&lt;tr&gt;
&lt;th scope="row"&gt;続けやすさ&lt;/th&gt;
&lt;td&gt;送迎・時間の制約が大きい&lt;/td&gt;
&lt;td&gt;「見るだけ」で終わるリスクあり&lt;/td&gt;
&lt;td&gt;自宅完結で&lt;strong&gt;習慣化しやすい仕組み&lt;/strong&gt;を用意&lt;/td&gt;
&lt;/tr&gt;
&lt;tr&gt;
&lt;th scope="row"&gt;向いているご家庭&lt;/th&gt;
&lt;td&gt;近くに教室があり、送迎が可能&lt;/td&gt;
&lt;td&gt;自学自習のペースが作れている&lt;/td&gt;
&lt;td&gt;算数に不安があり、&lt;strong&gt;丁寧なフォローと柔軟さ&lt;/strong&gt;を両立したい&lt;/td&gt;
&lt;/tr&gt;
&lt;/tbody&gt;
&lt;/table&gt;
&lt;/div&gt;
&lt;p class="mb-0 mt-3"&gt;特に、&lt;strong&gt;「算数だけ足を引っ張っている」「自分から質問するのが得意ではない」&lt;/strong&gt;というタイプのお子さんには、&lt;br /&gt;
中学受験算数オンラインのような&lt;strong&gt;双方向・１対１のオンライン算数 個別指導&lt;/strong&gt;がフィットしやすいと言えます。&lt;/p&gt;
&lt;/div&gt;
&lt;/div&gt;
&lt;p&gt;&lt;!-- H2-6 まとめ --&gt;&lt;/p&gt;
&lt;div class="card shadow-sm mb-4 border-0"&gt;
&lt;div class="card-body p-3 p-md-4"&gt;
&lt;h2 class="h4 mb-3"&gt;まとめ：算数が苦手なお子さんにはオンライン個別指導という選択肢を&lt;/h2&gt;
&lt;p&gt;算数に苦手意識があるお子さんにとって、オンラインでの個別指導は次のような点から非常に効果的な学習方法と言えます。&lt;/p&gt;
&lt;ul&gt;
&lt;li&gt;送迎不要で安全面に優れた、&lt;strong&gt;自宅完結型の学習スタイル&lt;/strong&gt;&lt;/li&gt;
&lt;li&gt;他の生徒を気にせず集中できる、&lt;strong&gt;完全マンツーマンの環境&lt;/strong&gt;&lt;/li&gt;
&lt;li&gt;つまずきポイントを丁寧に把握したうえで、&lt;strong&gt;その子専用のペースとカリキュラム&lt;/strong&gt;で学べる指導&lt;/li&gt;
&lt;li&gt;反復練習を通じて、苦手単元を少しずつ確実に克服していく仕組み&lt;/li&gt;
&lt;li&gt;基礎固めから中学受験本番まで、&lt;strong&gt;一貫したサポート&lt;/strong&gt;を受けられる柔軟さ&lt;/li&gt;
&lt;/ul&gt;
&lt;p&gt;「算数が足を引っ張っている」「このまま受験学年を迎えるのが不安」という場合は、&lt;br /&gt;
ぜひ&lt;strong&gt;オンライン個別指導&lt;/strong&gt;という選択肢を検討してみてください。&lt;br /&gt;
お子さんの性格やご家庭の状況に合ったスタイルを選ぶことが、算数克服への第一歩になります。&lt;/p&gt;
&lt;p class="mb-0"&gt;中学受験を見据えて算数をしっかり伸ばしたい方は、当塾の&lt;br /&gt;
&lt;a class="text-decoration-underline" href="https://natsui-sansu-juku.com/kobetsu_online/"&gt;&lt;br /&gt;
中学受験算数オンライン（オンライン算数 個別指導）&lt;br /&gt;
&lt;/a&gt;&lt;br /&gt;
のカリキュラムも、ぜひ参考にしてみてください。&lt;/p&gt;
&lt;/div&gt;
&lt;/div&gt;
&lt;p&gt;&lt;!-- 関連コラム --&gt;&lt;/p&gt;
&lt;div class="card shadow-sm mb-4 border-0"&gt;
&lt;div class="card-body p-3 p-md-4"&gt;
&lt;h3 class="h5 mb-3"&gt;関連コラムはこちら&lt;/h3&gt;
&lt;blockquote class="mb-0"&gt;&lt;p&gt;&lt;a href="https://natsui-sansu-juku.com/column/onlinekobetsu3/" target="_blank" rel="noopener noreferrer"&gt;&lt;br /&gt;
中学受験算数の成績を「オンライン個別指導」で伸ばすことができる３つの理由&lt;br /&gt;
&lt;/a&gt;&lt;/p&gt;&lt;/blockquote&gt;
&lt;/div&gt;
&lt;/div&gt;
&lt;p&gt;&lt;!-- 最後のCTA（トップページへの導線／四角のボックス） --&gt;&lt;/p&gt;
&lt;div class="card shadow-sm border-0 mb-4"&gt;
&lt;div class="card-body p-0"&gt;
&lt;div class="p-4 p-md-5" style="background-color: #e3f2fd; border: 2px solid #0d47a1; border-radius: 0.5rem;"&gt;
&lt;div class="row align-items-center"&gt;
&lt;div class="col-md-8"&gt;
&lt;h2 class="h5 fw-bold mb-3" style="color: #0d47a1;"&gt;中学受験の算数全体を見直したい方へ──&lt;/h2&gt;
&lt;p class="mb-2" style="color: #333;"&gt;「オンライン算数 個別指導」だけでなく、教室指導・講座案内・コラム記事など、&lt;br /&gt;
夏井算数塾の情報はすべて&lt;strong&gt;トップページ&lt;/strong&gt;にまとまっています。&lt;br /&gt;
お子さんに合う学び方を比較しながら検討したい方は、ぜひ一度ご覧ください。&lt;/p&gt;
&lt;ul class="mb-0 small" style="color: #333;"&gt;
&lt;li&gt;学年別のコース案内・料金・スケジュール&lt;/li&gt;
&lt;li&gt;算数が苦手な子向けコラム・勉強法記事の一覧&lt;/li&gt;
&lt;li&gt;体験授業・お問い合わせフォームへの導線&lt;/li&gt;
&lt;/ul&gt;
&lt;/div&gt;
&lt;div class="col-md-4 text-center text-md-end mt-3 mt-md-0"&gt;&lt;a class="btn btn-primary btn-lg d-block d-md-inline-block mx-auto mx-md-0 mb-2" href="https://natsui-sansu-juku.com"&gt;&lt;br /&gt;
中学受験専門 夏井算数塾トップへ&lt;br /&gt;
&lt;/a&gt;&lt;/div&gt;
&lt;/div&gt;
&lt;/div&gt;
&lt;/div&gt;
&lt;/div&gt;
&lt;p&gt;&lt;!-- 構造化データ（Article） --&gt;&lt;br /&gt;
&lt;script type="application/ld+json"&gt;
  {
    "@context": "https://schema.org",
    "@type": "Article",
    "headline": "算数が苦手な子どもにオンライン個別指導が向いている理由──自宅がそのまま「教室」になる学び方",
    "description": "算数が苦手なお子さん向けに、オンライン算数 個別指導（中学受験算数オンライン）がなぜ相性の良い学習スタイルと言えるのかを解説。通塾型との違いやメリット、具体的な克服ステップ、よくあるケースから見た伸び方のイメージ、他社との比較、習慣化の仕組みまでを体系的にまとめています。",
    "author": {
      "@type": "Organization",
      "name": "夏井算数塾"
    },
    "publisher": {
      "@type": "Organization",
      "name": "夏井算数塾"
    },
    "mainEntityOfPage": {
      "@type": "WebPage",
      "@id": "https://natsui-sansu-juku.com/"
    }
  }
&lt;/script&gt;&lt;/p&gt;
&lt;p&gt;&lt;!-- 構造化データ（FAQ） --&gt;&lt;br /&gt;
&lt;script type="application/ld+json"&gt;
  {
    "@context": "https://schema.org",
    "@type": "FAQPage",
    "mainEntity": [
      {
        "@type": "Question",
        "name": "算数が苦手な子どもにオンライン算数 個別指導が向いているのはなぜですか？",
        "acceptedAnswer": {
          "@type": "Answer",
          "text": "オンライン算数 個別指導は、自宅から送迎不要で受講できるため安全面・生活面の負担が少なく、完全マンツーマンで周囲の目を気にせず質問しやすい環境を作れる点が大きなメリットです。お子さんのつまずきポイントを丁寧に把握し、その子専用のペースとカリキュラムで進めることができるため、「わからないまま授業が進む」状態を防ぎ、算数への苦手意識を少しずつ和らげていくことができます。"
        }
      },
      {
        "@type": "Question",
        "name": "通塾型の個別指導と中学受験算数オンラインはどう使い分ければよいですか？",
        "acceptedAnswer": {
          "@type": "Answer",
          "text": "通塾型の個別指導は、近くに教室があり送迎の負担が少ないご家庭や、対面での指導を重視したい場合に向いています。一方、中学受験算数オンラインは、送迎や安全面の負担を減らしたい、遠方に住んでいる、算数だけ集中的に見てほしいといったご家庭におすすめです。大手塾に通いながら算数だけオンライン個別で補強するなど、併用する形も効果的です。"
        }
      },
      {
        "@type": "Question",
        "name": "オンライン授業でも学習習慣を身につけることはできますか？",
        "acceptedAnswer": {
          "@type": "Answer",
          "text": "オンライン授業でも、毎週同じ曜日・時間に固定して受講し、授業の最後に「来週までにやること」を具体的に共有するなどの仕組みを取り入れることで、十分に学習習慣を身につけることができます。また、ご家庭にも今週のポイントを共有し、家庭全体で継続を支えることで、単発の勉強ではなく中学受験算数オンラインの学習習慣として定着しやすくなります。"
        }
      }
    ]
  }
&lt;/script&gt;&lt;/p&gt;
&lt;/div&gt;
&lt;p&gt;&lt;!-- [ /.socialSet ] --&gt;&lt;/p&gt;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koukateki%2F&amp;amp;t=%E7%AE%97%E6%95%B0%E3%81%8C%E8%8B%A6%E6%89%8B%E3%81%AA%E5%B0%8F%E5%AD%A6%E7%94%9F%E3%81%AB%E3%81%8A%E3%81%99%E3%81%99%E3%82%81%EF%BD%9C%E3%82%AA%E3%83%B3%E3%83%A9%E3%82%A4%E3%83%B3%E7%AE%97%E6%95%B0%20%E5%80%8B%E5%88%A5%E6%8C%87%E5%B0%8E%E3%81%A7%E3%80%8C%E5%88%86%E3%81%8B%E3%82%89%E3%81%AA%E3%81%84%E3%80%8D%E3%82%92%E8%A7%A3%E6%B6%88%E3%81%99%E3%82%8B%E4%B8%AD%E5%AD%A6%E5%8F%97%E9%A8%93%E7%AE%97%E6%95%B0%E3%82%AA%E3%83%B3%E3%83%A9%E3%82%A4%E3%83%B3%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koukateki%2F&amp;amp;text=%E7%AE%97%E6%95%B0%E3%81%8C%E8%8B%A6%E6%89%8B%E3%81%AA%E5%B0%8F%E5%AD%A6%E7%94%9F%E3%81%AB%E3%81%8A%E3%81%99%E3%81%99%E3%82%81%EF%BD%9C%E3%82%AA%E3%83%B3%E3%83%A9%E3%82%A4%E3%83%B3%E7%AE%97%E6%95%B0%20%E5%80%8B%E5%88%A5%E6%8C%87%E5%B0%8E%E3%81%A7%E3%80%8C%E5%88%86%E3%81%8B%E3%82%89%E3%81%AA%E3%81%84%E3%80%8D%E3%82%92%E8%A7%A3%E6%B6%88%E3%81%99%E3%82%8B%E4%B8%AD%E5%AD%A6%E5%8F%97%E9%A8%93%E7%AE%97%E6%95%B0%E3%82%AA%E3%83%B3%E3%83%A9%E3%82%A4%E3%83%B3%20%7C%20%E4%B8%AD%E5%AD%A6%E5%8F%97%E9%A8%93%E5%B0%82%E9%96%80%E3%80%80%E5%A4%8F%E4%BA%95%E7%AE%97%E6%95%B0%E5%A1%BE" target="_blank" &gt;&lt;span class="vk_icon_w_r_sns_x_twitter icon_sns"&gt;&lt;/span&gt;&lt;span class="sns_txt"&gt;X&lt;/span&gt;&lt;/a&gt;&lt;/li&gt;&lt;li class="sb_bluesky sb_icon"&gt;&lt;a class="sb_icon_inner" href="https://bsky.app/intent/compose?text=%E7%AE%97%E6%95%B0%E3%81%8C%E8%8B%A6%E6%89%8B%E3%81%AA%E5%B0%8F%E5%AD%A6%E7%94%9F%E3%81%AB%E3%81%8A%E3%81%99%E3%81%99%E3%82%81%EF%BD%9C%E3%82%AA%E3%83%B3%E3%83%A9%E3%82%A4%E3%83%B3%E7%AE%97%E6%95%B0%20%E5%80%8B%E5%88%A5%E6%8C%87%E5%B0%8E%E3%81%A7%E3%80%8C%E5%88%86%E3%81%8B%E3%82%89%E3%81%AA%E3%81%84%E3%80%8D%E3%82%92%E8%A7%A3%E6%B6%88%E3%81%99%E3%82%8B%E4%B8%AD%E5%AD%A6%E5%8F%97%E9%A8%93%E7%AE%97%E6%95%B0%E3%82%AA%E3%83%B3%E3%83%A9%E3%82%A4%E3%83%B3%20%7C%20%E4%B8%AD%E5%AD%A6%E5%8F%97%E9%A8%93%E5%B0%82%E9%96%80%E3%80%80%E5%A4%8F%E4%BA%95%E7%AE%97%E6%95%B0%E5%A1%BE%0Ahttps%3A%2F%2Fnatsui-sansu-juku.com%2Fcol_blog%2Fonlinekoukateki%2F" target="_blank" &gt;&lt;span class="vk_icon_w_r_sns_bluesky icon_sns"&gt;&lt;/span&gt;&lt;span class="sns_txt"&gt;Bluesky&lt;/span&gt;&lt;/a&gt;&lt;/li&gt;&lt;li class="sb_hatena sb_icon"&gt;&lt;a class="sb_icon_inner" href="//b.hatena.ne.jp/add?mode=confirm&amp;url=https%3A%2F%2Fnatsui-sansu-juku.com%2Fcol_blog%2Fonlinekoukateki%2F&amp;amp;title=%E7%AE%97%E6%95%B0%E3%81%8C%E8%8B%A6%E6%89%8B%E3%81%AA%E5%B0%8F%E5%AD%A6%E7%94%9F%E3%81%AB%E3%81%8A%E3%81%99%E3%81%99%E3%82%81%EF%BD%9C%E3%82%AA%E3%83%B3%E3%83%A9%E3%82%A4%E3%83%B3%E7%AE%97%E6%95%B0%20%E5%80%8B%E5%88%A5%E6%8C%87%E5%B0%8E%E3%81%A7%E3%80%8C%E5%88%86%E3%81%8B%E3%82%89%E3%81%AA%E3%81%84%E3%80%8D%E3%82%92%E8%A7%A3%E6%B6%88%E3%81%99%E3%82%8B%E4%B8%AD%E5%AD%A6%E5%8F%97%E9%A8%93%E7%AE%97%E6%95%B0%E3%82%AA%E3%83%B3%E3%83%A9%E3%82%A4%E3%83%B3%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col_blog%2Fonlinekoukateki%2F&amp;title=%E7%AE%97%E6%95%B0%E3%81%8C%E8%8B%A6%E6%89%8B%E3%81%AA%E5%B0%8F%E5%AD%A6%E7%94%9F%E3%81%AB%E3%81%8A%E3%81%99%E3%81%99%E3%82%81%EF%BD%9C%E3%82%AA%E3%83%B3%E3%83%A9%E3%82%A4%E3%83%B3%E7%AE%97%E6%95%B0%20%E5%80%8B%E5%88%A5%E6%8C%87%E5%B0%8E%E3%81%A7%E3%80%8C%E5%88%86%E3%81%8B%E3%82%89%E3%81%AA%E3%81%84%E3%80%8D%E3%82%92%E8%A7%A3%E6%B6%88%E3%81%99%E3%82%8B%E4%B8%AD%E5%AD%A6%E5%8F%97%E9%A8%93%E7%AE%97%E6%95%B0%E3%82%AA%E3%83%B3%E3%83%A9%E3%82%A4%E3%83%B3%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sb_icon_inner"data-clipboard-text="算数が苦手な小学生におすすめ｜オンライン算数 個別指導で「分からない」を解消する中学受験算数オンライン | 中学受験専門　夏井算数塾 https://natsui-sansu-juku.com/col_blog/onlinekoukateki/"&gt;&lt;span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</si>
  <si>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https://natsui-sansu-juku.com/situation/
【検出された不自然ワード】
- 崩れ
- 型
- 固定
- 手順
- 立て直
- 最短
- 設計
- 整え
【本文】
------
&lt;p&gt;中学受験の算数は、同じ「算数が不安」という一言でも、学年・時期によって原因と打ち手がまったく変わります。だからこそ当塾では、まず状況を整理し、必要な練習を必要な順序で積み上げることを最優先にしています。&lt;/p&gt;
&lt;p&gt;中学受験専門 夏井算数塾は、算数に特化した&lt;strong&gt;完全1対1の個別指導&lt;/strong&gt;です。生徒1人1人の理解・定着・演習量・ミスの傾向を確認し、同じ1時間でも「何をやると点が上がるか」に焦点を絞って授業を設計します。教室でもオンラインでも、やるべきことがブレない指導を行います。&lt;/p&gt;
&lt;p&gt;塾全体の考え方や指導スタイルの概要は、&lt;a href="https://natsui-sansu-juku.com/"&gt;中学受験専門 夏井算数塾トップページ&lt;/a&gt;にまとめています。&lt;/p&gt;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&lt;h2&gt;状況別指導の基本方針&lt;/h2&gt;
&lt;p&gt;点数が伸びないとき、多くの場合は「勉強が足りない」より先に、&lt;strong&gt;復習の優先順位が崩れている&lt;/strong&gt;か、&lt;strong&gt;解き方が頭の中で整理されていない&lt;/strong&gt;か、&lt;strong&gt;ミスや時間配分が管理できていない&lt;/strong&gt;かのどれかです。ここを放置すると、授業を増やしても成果が出にくくなります。&lt;/p&gt;
&lt;p&gt;そこで当塾では、次の3点を必ず整えます。&lt;/p&gt;
&lt;ul&gt;
&lt;li&gt;&lt;strong&gt;学習の見える化&lt;/strong&gt;：どの単元で、どのレベルの失点が起きているか（理解不足／定着不足／処理不足／選択ミス）を切り分けます。&lt;/li&gt;
&lt;li&gt;&lt;strong&gt;解き方の固定&lt;/strong&gt;：問題を見た瞬間に「どう解く？」が言える状態を作り、手順を短く・安定させます。&lt;/li&gt;
&lt;li&gt;&lt;strong&gt;復習の設計&lt;/strong&gt;：できなかった問題を残さず管理し、宿題に組み込み、再現できるまで回します。&lt;/li&gt;
&lt;/ul&gt;
&lt;p&gt;この土台を作ったうえで、学年・時期ごとに「つまずきやすいポイント」と「優先順位」を具体化します。&lt;/p&gt;
&lt;h2&gt;学年・時期別のよくある状況と指導方針&lt;/h2&gt;
&lt;h3&gt;小4：基礎固めの一年を「取りこぼさない」&lt;/h3&gt;
&lt;p&gt;小4は「まだ余裕がある時期」と見られがちですが、実際には授業の密度が上がり、復習のタイミングが取りにくくなり始めます。つるかめ算や等差的な考え方、割合につながる初歩など、後の学年で当然のように使う道具が次々に登場するため、ここで土台が薄いままだと小5以降で一気に失速します。小4の状況別の考え方は、&lt;a href="https://natsui-sansu-juku.com/p4/"&gt;小4の指導方針&lt;/a&gt;に整理しています。&lt;/p&gt;
&lt;p&gt;当塾では、単元を「知っている」で終わらせず、典型題での手順を固定し、短時間で再現できる形に落とし込みます。小4の段階で大切なのは、難問を追うことよりも、基礎の穴を残さず、次の学年に持ち越さないことです。&lt;/p&gt;
&lt;h3&gt;小5前半：点数が急落しやすい時期を「解き方の型」で立て直す&lt;/h3&gt;
&lt;p&gt;小5に入ると、問題は「計算式を立てて終わり」から、「どの考え方を選ぶか」「どう整理して進めるか」へと一段変わります。小4までは点が取れていたのに急に下がるケースの多くは、努力不足というより、勉強法が学年に合っていないことが原因です。小5前半の典型的な状況と対策は、&lt;a href="https://natsui-sansu-juku.com/p5_a/"&gt;小5前半の指導方針&lt;/a&gt;でまとめています。&lt;/p&gt;
&lt;p&gt;当塾では、問題に取り組む前に「解き方」を言語化させ、解き方の選択→手順の実行までを短いルートに整えます。また、できなかった問題は必ず管理し、宿題に組み込み、忘れても戻せる仕組みを作ります。忙しさが増える時期だからこそ、復習の質を上げて学習時間の無駄を減らします。&lt;/p&gt;
&lt;h3&gt;小5後半：重要単元が出そろい「複合問題」で差がつく&lt;/h3&gt;
&lt;p&gt;小5後半は、中学受験算数の山場になりやすい時期です。比・割合・速さ・図形など重要単元が並び、さらに複数単元を組み合わせた問題が増えます。ここで必要なのは、難しい単元を一つずつ頑張ることだけではなく、学んだ道具を「どの順番で」「どう組み合わせるか」を整理して使う力です。小5後半の状況別整理は、&lt;a href="https://natsui-sansu-juku.com/p5_b/"&gt;小5後半の指導方針&lt;/a&gt;にまとめています。&lt;/p&gt;
&lt;p&gt;当塾では、複合問題を「何となく解く」から卒業させます。条件の整理、図や式の置き方、途中式の管理、見落としやすい分岐の確認など、失点しやすい箇所を先に潰し、再現性のある解き方に統一していきます。&lt;/p&gt;
&lt;h3&gt;小6前半：総仕上げと志望校準備を同時に進める&lt;/h3&gt;
&lt;p&gt;小6前半は、単元学習の総仕上げと、志望校対策の準備を同時に進める時期です。模試やテストが増え、成績の上下に気持ちが揺れやすい一方で、ここで大切なのは「新しいことを増やす」より、取るべき点を安定して取り切るための仕上げです。小6前半の考え方は、&lt;a href="https://natsui-sansu-juku.com/p6_a/"&gt;小6前半の指導方針&lt;/a&gt;に整理しています。&lt;/p&gt;
&lt;p&gt;当塾では、模試の復習が散らかりやすい時期だからこそ、弱点を可視化し、優先順位を明確にします。志望校の出題傾向を見据えながら、「今直すべきもの」と「後半で間に合うもの」を切り分け、やることを絞って得点を安定させていきます。&lt;/p&gt;
&lt;h3&gt;入試直前期：新しい学習より「再現性」と「失点管理」&lt;/h3&gt;
&lt;p&gt;入試直前期は、新しいことを増やす時期ではありません。同じ実力でも、「解き方が安定している子」と「その日の調子で上下する子」に分かれます。得点を上げる鍵は、取れる問題を落とさない仕組みと、本番で崩れない再現性です。直前期の具体的な状況と対策は、&lt;a href="https://natsui-sansu-juku.com/p6_b/"&gt;入試直前期の指導方針&lt;/a&gt;にまとめています。&lt;/p&gt;
&lt;p&gt;当塾では、ミスの型を洗い出して潰し込み、時間配分と問題選択の練習を徹底します。過去問・模試の直しが増えて復習が散らかりがちな時期でも、優先順位を崩さず、短期間で得点が安定するよう最終調整を行います。&lt;/p&gt;
&lt;h2&gt;オンライン指導でも「教室の質」を落とさないために&lt;/h2&gt;
&lt;p&gt;当塾のオンライン授業は、2画面の環境を活かし、電子黒板のシステムをそのまま使用して進めます。板書の視認性・手順の追跡・復習の再現性を重視し、時間や場所に左右されず、教室で受ける授業に近い質を目指します。状況が複雑なほど、1対1で整理し、最短ルートを設計する価値が大きくなります。&lt;/p&gt;
&lt;p&gt;「いま何がボトルネックか」を一緒に特定し、やるべきことを絞り、結果につながる順番で進めます。学年や成績に関わらず、まずは状況をお聞かせください。&lt;/p&gt;
&lt;p&gt;&lt;!-- [ /.socialSet ] --&gt;&lt;/p&gt;
&lt;div style="border:1px solid rgba(22,163,74,.25); background:rgba(22,163,74,.06); border-radius:14px; padding:14px 14px; margin:18px 0;"&gt;
&lt;div style="margin:0 0 6px; font-weight:900; color:#111827; font-size:1.05rem; line-height:1.4;"&gt;
    外部の力を使うべきか迷っている方へ
  &lt;/div&gt;
&lt;p style="margin:0 0 10px; color:#6b7280; font-size:.92rem; line-height:1.7;"&gt;
    ※状況を整理するための判断材料です。
  &lt;/p&gt;
&lt;ul style="margin:0 0 12px; padding-left:18px; color:#111827; line-height:1.7;"&gt;
&lt;li style="margin:0 0 6px;"&gt;授業を聴いて帰ってきたはずだが、翌日に残らない&lt;/li&gt;
&lt;li style="margin:0 0 6px;"&gt;宿題と直しが回らず、積み残し化している&lt;/li&gt;
&lt;li style="margin:0 0 0;"&gt;後手に回りすぎて、何から手を付けるべきか分からない&lt;/li&gt;
&lt;/ul&gt;
&lt;div style="display:flex; flex-wrap:wrap; gap:10px;"&gt;
    &lt;a href="https://natsui-sansu-juku.com/column/kobetsu_mayoi_judge/"
       style="display:inline-flex; align-items:center; justify-content:center; text-decoration:none; font-weight:900; border-radius:12px; padding:10px 12px; background:#16a34a; color:#ffffff;"&gt;&lt;br /&gt;
      判断材料を見る&lt;br /&gt;
    &lt;/a&gt;&lt;br /&gt;
    &lt;a href="https://natsui-sansu-juku.com/inquiry/"
       style="display:inline-flex; align-items:center; justify-content:center; text-decoration:none; font-weight:900; border-radius:12px; padding:10px 12px; background:#ffffff; color:#0f7a35; border:1px solid rgba(22,163,74,.55);"&gt;&lt;br /&gt;
      相談する&lt;br /&gt;
    &lt;/a&gt;
  &lt;/div&gt;
&lt;/div&gt;
&lt;section class="veu_cta" id="veu_cta-31796"&gt;&lt;h1 class="cta_title"&gt;動画：中学受験Q&amp;A&lt;/h1&gt;&lt;div class="cta_body"&gt;&lt;div class="cta_body_image cta_body_image_right"&gt;&lt;a href="https://natsui-sansu-juku.com/ct/%e4%b8%ad%e5%ad%a6%e5%8f%97%e9%a8%93q%ef%bc%86%ef%bd%81/"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image_exist"&gt;中学受験についての親御さんの悩みやお子さんの問題に答えるQ&amp;amp;A動画です。経験に基づくアドバイスを通じて、中学受験に関する情報とサポートを提供しています。&lt;/div&gt;&lt;div class="cta_body_link"&gt;&lt;a href="https://natsui-sansu-juku.com/ct/%e4%b8%ad%e5%ad%a6%e5%8f%97%e9%a8%93q%ef%bc%86%ef%bd%81/" class="btn btn-primary btn-block btn-lg" target="_blank"&gt;動画：中学受験Q&amp;amp;A&lt;/a&gt;&lt;/div&gt;&lt;/div&gt;&lt;!--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situation%2F&amp;amp;t=%E7%8A%B6%E6%B3%81%E5%88%A5%E6%8C%87%E5%B0%8E%E6%96%B9%E9%87%9D%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situation%2F&amp;amp;text=%E7%8A%B6%E6%B3%81%E5%88%A5%E6%8C%87%E5%B0%8E%E6%96%B9%E9%87%9D%20%7C%20%E4%B8%AD%E5%AD%A6%E5%8F%97%E9%A8%93%E5%B0%82%E9%96%80%E3%80%80%E5%A4%8F%E4%BA%95%E7%AE%97%E6%95%B0%E5%A1%BE" target="_blank" &gt;&lt;span class="vk_icon_w_r_sns_x_twitter icon_sns"&gt;&lt;/span&gt;&lt;span class="sns_txt"&gt;X&lt;/span&gt;&lt;/a&gt;&lt;/li&gt;&lt;li class="sb_bluesky sb_icon"&gt;&lt;a class="sb_icon_inner" href="https://bsky.app/intent/compose?text=%E7%8A%B6%E6%B3%81%E5%88%A5%E6%8C%87%E5%B0%8E%E6%96%B9%E9%87%9D%20%7C%20%E4%B8%AD%E5%AD%A6%E5%8F%97%E9%A8%93%E5%B0%82%E9%96%80%E3%80%80%E5%A4%8F%E4%BA%95%E7%AE%97%E6%95%B0%E5%A1%BE%0Ahttps%3A%2F%2Fnatsui-sansu-juku.com%2Fsituation%2F" target="_blank" &gt;&lt;span class="vk_icon_w_r_sns_bluesky icon_sns"&gt;&lt;/span&gt;&lt;span class="sns_txt"&gt;Bluesky&lt;/span&gt;&lt;/a&gt;&lt;/li&gt;&lt;li class="sb_hatena sb_icon"&gt;&lt;a class="sb_icon_inner" href="//b.hatena.ne.jp/add?mode=confirm&amp;url=https%3A%2F%2Fnatsui-sansu-juku.com%2Fsituation%2F&amp;amp;title=%E7%8A%B6%E6%B3%81%E5%88%A5%E6%8C%87%E5%B0%8E%E6%96%B9%E9%87%9D%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sb_icon_inner"data-clipboard-text="状況別指導方針 | 中学受験専門　夏井算数塾 https://natsui-sansu-juku.com/situation/"&gt;&lt;span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</si>
  <si>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https://natsui-sansu-juku.com/column/hub-qa-jiki/
【検出された不自然ワード】
- 崩れ
- 型
- 迷い
- 立て直
- 設計
- 整え
【本文】
------
&lt;p&gt;志望校をいつ固めるか、模試の結果をどう扱うか、過去問は何年分やるべきか。中学受験の算数学習は、学年や時期によって「迷うポイント」が大きく変わります。&lt;/p&gt;
&lt;p&gt;ここでは、夏井算数塾のQ&amp;amp;A・時期別対策記事を、判断テーマごとに整理しました。今の悩みに近い分類から入ると、優先順位がつけやすくなります。&lt;/p&gt;
&lt;p&gt;夏井算数塾の指導方針や個別指導の全体像（対象学年・授業形態・サポート範囲）を先に確認したい場合は、&lt;a href="https://natsui-sansu-juku.com/"&gt;中学受験算数｜代表が全授業担当の完全１対１個別へ｜夏井算数塾（全体像はこちら）&lt;/a&gt;をご覧ください。&lt;/p&gt;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&lt;h2&gt;まず、今の悩みから選ぶ&lt;/h2&gt;
&lt;ul&gt;
&lt;li&gt;&lt;strong&gt;志望校・併願校が決まらない／通学が不安&lt;/strong&gt; → &lt;a href="https://natsui-sansu-juku.com/column/qa4/"&gt;Q&amp;amp;A（4）併願校の選び方と通学&lt;/a&gt;&lt;/li&gt;
&lt;li&gt;&lt;strong&gt;学校見学はいつ行く？準備開始のタイミングは？&lt;/strong&gt; → &lt;a href="https://natsui-sansu-juku.com/column/qa5/"&gt;Q&amp;amp;A（5）学校見学と受験準備の時期&lt;/a&gt;&lt;/li&gt;
&lt;li&gt;&lt;strong&gt;模試に振り回される／伸び悩みの原因が分からない&lt;/strong&gt; → &lt;a href="https://natsui-sansu-juku.com/column/q%EF%BC%86a%EF%BC%883%EF%BC%89/"&gt;Q&amp;amp;A（3）模試の活用と伸び悩み&lt;/a&gt;&lt;/li&gt;
&lt;li&gt;&lt;strong&gt;過去問の進め方・親子関係がギスギスする&lt;/strong&gt; → &lt;a href="https://natsui-sansu-juku.com/column/qa2/"&gt;Q&amp;amp;A（2）親のサポートと受験環境&lt;/a&gt;&lt;/li&gt;
&lt;li&gt;&lt;strong&gt;苦手科目が足を引っ張る／どこから戻るべき？&lt;/strong&gt; → &lt;a href="https://natsui-sansu-juku.com/column/qa6/"&gt;Q&amp;amp;A（6）苦手科目の取り組みステップ&lt;/a&gt;&lt;/li&gt;
&lt;li&gt;&lt;strong&gt;小4の土台づくりを固めたい&lt;/strong&gt; → &lt;a href="https://natsui-sansu-juku.com/column/syou4/"&gt;小4対策&lt;/a&gt;&lt;/li&gt;
&lt;li&gt;&lt;strong&gt;小5前半で崩れた（量・難度が一気に上がる）&lt;/strong&gt; → &lt;a href="https://natsui-sansu-juku.com/column/syou5zenhan/"&gt;小5（前半）対策&lt;/a&gt;&lt;/li&gt;
&lt;/ul&gt;
&lt;h2&gt;志望校・併願校・受験戦略の考え方&lt;/h2&gt;
&lt;p&gt;学校選びは偏差値だけで決まりません。実際の通学、家庭の生活リズム、受験スケジュールを含めて「続けられる設計」になっているかが重要です。併願校の役割（安全校／実力相応／挑戦）を整理すると、過去問や演習の配分も決めやすくなります。&lt;/p&gt;
&lt;h3&gt;志望校選び・併願校・通学に関する判断&lt;/h3&gt;
&lt;p&gt;「受けるけど行かない学校」を混ぜすぎると、通学や日常生活の現実に引っ張られて後から判断がぶれやすくなります。まずは“通える範囲”を軸に、併願校の位置づけをはっきりさせてから戦略を組み立てるのが安全です。&lt;/p&gt;
&lt;ul&gt;
&lt;li&gt;&lt;a href="https://natsui-sansu-juku.com/column/qa4/"&gt;中学受験Q＆A（4）～併願校の選び方と通学の重要性～&lt;/a&gt;&lt;br /&gt;
└ 併願校の意味づけ／通学距離の考え方／受験校の組み立てで迷いやすい点を整理&lt;/li&gt;
&lt;li&gt;&lt;a href="https://natsui-sansu-juku.com/column/qa5/"&gt;中学受験Q＆A（5）～学校見学と受験準備のタイミング～&lt;/a&gt;&lt;br /&gt;
└ 学校見学は「いつまでに何校」ではなく、判断材料を増やすための行動。準備の開始時期も含めて基準を持つ&lt;/li&gt;
&lt;/ul&gt;
&lt;h3&gt;塾の使い方・個別指導の考え方&lt;/h3&gt;
&lt;p&gt;集団塾は“競争のリアリティ”が得やすく、個別は“弱点の一点突破”がしやすい。どちらが正しいではなく、子どもの性格・家庭の優先順位と合っているかが大切です。夏井算数塾は授業内の理解を家に持ち帰れる仕組み（板書の再現・学習履歴の活用）を前提に、復習の質まで設計しています。&lt;/p&gt;
&lt;ul&gt;
&lt;li&gt;&lt;a href="https://natsui-sansu-juku.com/column/kokogachigau/"&gt;夏井算数塾・個別指導はココが違う！&lt;/a&gt;&lt;br /&gt;
└ 電子黒板×授業再現プリント×学習履歴データで、「その場の理解」を復習に直結させる個別指導の考え方&lt;/li&gt;
&lt;/ul&gt;
&lt;h2&gt;親の関わり方・受験環境の整え方&lt;/h2&gt;
&lt;p&gt;中学受験は「親が100%」でも「子が100%」でもなく、家庭ごとにバランスが違います。重要なのは“過干渉”と“放任”の間で、家庭が再現できる支え方を作ることです。&lt;/p&gt;
&lt;h3&gt;親はどこまで関わるべきか／時間管理の作り方&lt;/h3&gt;
&lt;p&gt;おすすめの基本線は、内容へ踏み込みすぎず&lt;strong&gt;学習時間の枠（開始・終了）を整える&lt;/strong&gt;こと。点数をそのまま報酬に結び付けるより、&lt;strong&gt;取り組んだ時間&lt;/strong&gt;を評価した方が長期的に安定しやすい、という発想も押さえておくと運用がぶれません。&lt;/p&gt;
&lt;ul&gt;
&lt;li&gt;&lt;a href="https://natsui-sansu-juku.com/column/qa/"&gt;中学受験Q＆A（1）～中学受験は親の受験か？～&lt;/a&gt;&lt;br /&gt;
└ 親子の関与バランス（折衷案）の考え方／受験校の組み立て／受験勉強の“完璧主義”を外す視点&lt;/li&gt;
&lt;li&gt;&lt;a href="https://natsui-sansu-juku.com/column/qa2/"&gt;中学受験Q＆A（2）～親のサポートと受験環境の整え方～&lt;/a&gt;&lt;br /&gt;
└ 時間管理の具体／集団と個別の違い／ゲーム・TV・習い事との両立／朝型への切替など家庭運用の論点&lt;/li&gt;
&lt;/ul&gt;
&lt;h2&gt;模試・過去問・成績の伸び悩み&lt;/h2&gt;
&lt;p&gt;模試や過去問は「やれば伸びる」ではなく、&lt;strong&gt;目的と使い方&lt;/strong&gt;で効果が変わります。特に伸び悩み期は、勉強量の追加より先に“どこが止まっているのか”を言語化し、手を入れる箇所を絞る方が立て直しやすいです。&lt;/p&gt;
&lt;h3&gt;模試の活用と、伸びないときの整理&lt;/h3&gt;
&lt;p&gt;模試の結果は、偏差値だけ見ても改善策が出ません。「どの単元で落としているか」「時間配分は崩れていないか」「普段の演習が本番形式に近いか」など、原因を分解して扱う方が次の一手が決まります。また、他塾の模試は傾向が違うことが多く、受けるなら“過去問の確認”が前提になります。&lt;/p&gt;
&lt;ul&gt;
&lt;li&gt;&lt;a href="https://natsui-sansu-juku.com/column/q%EF%BC%86a%EF%BC%883%EF%BC%89/"&gt;中学受験Q＆A（3）～模試の活用法と伸び悩みの解消法～&lt;/a&gt;&lt;br /&gt;
└ 模試の位置づけ／他塾模試の注意点／伸び悩み期の考え方／時期によって時間投下先を変える発想&lt;/li&gt;
&lt;/ul&gt;
&lt;h3&gt;過去問への取り組み方と家庭内の悩み&lt;/h3&gt;
&lt;p&gt;過去問は“量”より“設計”です。志望順位によって年数に強弱をつける、採点と直しを回せる形にする、親子の衝突を生みにくい役割分担を作る。家庭運用が崩れると、過去問が「ただの消化」になってしまいます。&lt;/p&gt;
&lt;ul&gt;
&lt;li&gt;&lt;a href="https://natsui-sansu-juku.com/column/qa2/"&gt;中学受験Q＆A（2）～過去問の取り組み方と親子関係の悩み～&lt;/a&gt;&lt;br /&gt;
└ 志望順位別の年数目安／受験環境の整え方／家で起きやすいトラブルと回避の考え方&lt;/li&gt;
&lt;/ul&gt;
&lt;h2&gt;苦手科目・学習の進め方&lt;/h2&gt;
&lt;p&gt;苦手は「気合い」では縮まりません。必要なのは、&lt;strong&gt;戻る場所を決める&lt;/strong&gt;ことと、&lt;strong&gt;小さな改善を積む&lt;/strong&gt;ことです。ゴールが大きすぎると行動が止まりやすいので、今日できる最小単位に切って進めます。&lt;/p&gt;
&lt;h3&gt;苦手分野への向き合い方と改善ステップ&lt;/h3&gt;
&lt;ul&gt;
&lt;li&gt;&lt;a href="https://natsui-sansu-juku.com/column/qa6/"&gt;中学受験Q＆A（6）～苦手科目への取り組み方とそのステップ～&lt;/a&gt;&lt;br /&gt;
└ 苦手克服は“どこまで戻るか”で決まる／大目標を避けて小ステップ化／時間制約下での優先順位&lt;/li&gt;
&lt;/ul&gt;
&lt;h2&gt;学年別｜時期ごとの考え方&lt;/h2&gt;
&lt;p&gt;同じ「算数が苦手」でも、小4と小6では打ち手が違います。小4は“土台の型”、小5は“増える量への適応”、小6は“実戦運用”の比率が上がります。今の学年で、何を土台にしておくべきかを先に固めると、後半の失速を防ぎやすくなります。&lt;/p&gt;
&lt;h3&gt;小4｜受験学習の土台づくり&lt;/h3&gt;
&lt;p&gt;小4は基礎の計算だけでなく、受験算数の典型手法（つるかめ算、芋づる算など）を“型”として持つ時期です。小5以降はカリキュラムが増え、復習の余裕が減るため、ここで抜けがあると後で埋めにくくなります。&lt;/p&gt;
&lt;ul&gt;
&lt;li&gt;&lt;a href="https://natsui-sansu-juku.com/column/syou4/"&gt;小４対策&lt;/a&gt;&lt;br /&gt;
└ 小4で身につけるべき土台（典型手法／考え方の型）と、小5以降に響くつまずきの作り方を整理&lt;/li&gt;
&lt;/ul&gt;
&lt;h3&gt;小5前半｜本格化前の整理と準備&lt;/h3&gt;
&lt;p&gt;小5は範囲が広くなり、単元の“初見性”も上がります。解法暗記に寄りすぎると崩れやすいので、「なぜその式になるか」「どの情報を整理しているか」を言葉にしながら進めると、後半の伸びが安定します。&lt;/p&gt;
&lt;ul&gt;
&lt;li&gt;&lt;a href="https://natsui-sansu-juku.com/column/syou5zenhan/"&gt;小５(前半)対策&lt;/a&gt;&lt;br /&gt;
└ 小5で起きる失速パターン／学習量に負けない進め方／“解き方の説明”で理解を可視化する考え方&lt;/li&gt;
&lt;/ul&gt;
&lt;h2&gt;よくある質問をまとめて確認したい方へ&lt;/h2&gt;
&lt;p&gt;受験の全体像をざっと押さえたい場合は、まずQ&amp;amp;A（1）から入るのが整理しやすいです。親子の関わり方、受験校の組み立て、完璧主義で疲弊しない考え方など、全体の前提がまとまっています。&lt;/p&gt;
&lt;ul&gt;
&lt;li&gt;&lt;a href="https://natsui-sansu-juku.com/column/qa/"&gt;中学受験Q＆A（1）～土曜特訓・志望校対策の考え方～&lt;/a&gt;&lt;br /&gt;
└ 中学受験でよく寄せられる基本的な質問をまとめて整理（親子のバランス／受験校の組み立て／勉強の進め方）&lt;/li&gt;
&lt;/ul&gt;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hub-qa-jiki%2F&amp;amp;t=%E4%B8%AD%E5%AD%A6%E5%8F%97%E9%A8%93%E3%81%AE%E6%99%82%E6%9C%9F%E5%88%A5Q%26%23038%3BA%E9%9B%86%EF%BD%9C%E5%BF%97%E6%9C%9B%E6%A0%A1%E3%83%BB%E6%A8%A1%E8%A9%A6%E3%83%BB%E4%BD%B5%E9%A1%98%E3%81%AE%E5%88%A4%E6%96%AD%E6%95%B4%E7%90%86%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hub-qa-jiki%2F&amp;amp;text=%E4%B8%AD%E5%AD%A6%E5%8F%97%E9%A8%93%E3%81%AE%E6%99%82%E6%9C%9F%E5%88%A5Q%26%23038%3BA%E9%9B%86%EF%BD%9C%E5%BF%97%E6%9C%9B%E6%A0%A1%E3%83%BB%E6%A8%A1%E8%A9%A6%E3%83%BB%E4%BD%B5%E9%A1%98%E3%81%AE%E5%88%A4%E6%96%AD%E6%95%B4%E7%90%86%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3%81%AE%E6%99%82%E6%9C%9F%E5%88%A5Q%26%23038%3BA%E9%9B%86%EF%BD%9C%E5%BF%97%E6%9C%9B%E6%A0%A1%E3%83%BB%E6%A8%A1%E8%A9%A6%E3%83%BB%E4%BD%B5%E9%A1%98%E3%81%AE%E5%88%A4%E6%96%AD%E6%95%B4%E7%90%86%20%7C%20%E4%B8%AD%E5%AD%A6%E5%8F%97%E9%A8%93%E5%B0%82%E9%96%80%E3%80%80%E5%A4%8F%E4%BA%95%E7%AE%97%E6%95%B0%E5%A1%BE%0Ahttps%3A%2F%2Fnatsui-sansu-juku.com%2Fcolumn%2Fhub-qa-jiki%2F" target="_blank" &gt;&lt;span class="vk_icon_w_r_sns_bluesky icon_sns"&gt;&lt;/span&gt;&lt;span class="sns_txt"&gt;Bluesky&lt;/span&gt;&lt;/a&gt;&lt;/li&gt;&lt;li class="sb_hatena sb_icon"&gt;&lt;a class="sb_icon_inner" href="//b.hatena.ne.jp/add?mode=confirm&amp;url=https%3A%2F%2Fnatsui-sansu-juku.com%2Fcolumn%2Fhub-qa-jiki%2F&amp;amp;title=%E4%B8%AD%E5%AD%A6%E5%8F%97%E9%A8%93%E3%81%AE%E6%99%82%E6%9C%9F%E5%88%A5Q%26%23038%3BA%E9%9B%86%EF%BD%9C%E5%BF%97%E6%9C%9B%E6%A0%A1%E3%83%BB%E6%A8%A1%E8%A9%A6%E3%83%BB%E4%BD%B5%E9%A1%98%E3%81%AE%E5%88%A4%E6%96%AD%E6%95%B4%E7%90%86%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sb_icon_inner"data-clipboard-text="中学受験の時期別Q&amp;#038;A集｜志望校・模試・併願の判断整理 | 中学受験専門　夏井算数塾 https://natsui-sansu-juku.com/column/hub-qa-jiki/"&gt;&lt;span class="vk_icon_w_r_sns_copy icon_sns"&gt;&lt;i class="fas fa-copy"&gt;&lt;/i&gt;&lt;/span&gt;&lt;span class="sns_txt"&gt;Copy&lt;/span&gt;&lt;/button&gt;&lt;/li&gt;&lt;/ul&gt;&lt;/div&gt;&lt;!-- [ /.socialSet ] --&gt;			
------</t>
  </si>
  <si>
    <t>https://natsui-sansu-juku.com/2026/01/12/hub-qa-jiki/</t>
  </si>
  <si>
    <t>以下のページは不自然なワードを使用しています。
これらを適切に自然な言葉に置き換えて下さい。
なお、本文の装飾や構造は絶対に変えないでください。
【対象ページURL】
https://natsui-sansu-juku.com/2026/01/12/hub-qa-jiki/
【検出された不自然ワード】
- 崩れ
- 型
- 迷い
- 立て直
- 設計
- 整え
【本文】
------
&lt;p&gt;志望校をいつ固めるか、模試の結果をどう扱うか、過去問は何年分やるべきか。中学受験の算数学習は、学年や時期によって「迷うポイント」が大きく変わります。&lt;/p&gt;
&lt;p&gt;ここでは、夏井算数塾のQ&amp;amp;A・時期別対策記事を、判断テーマごとに整理しました。今の悩みに近い分類から入ると、優先順位がつけやすくなります。&lt;/p&gt;
&lt;h2&gt;まず、今の悩みから選ぶ&lt;/h2&gt;
&lt;ul&gt;
&lt;li&gt;&lt;strong&gt;志望校・併願校が決まらない／通学が不安&lt;/strong&gt; → &lt;a href="https://natsui-sansu-juku.com/column/qa4/"&gt;Q&amp;amp;A（4）併願校の選び方と通学&lt;/a&gt;&lt;/li&gt;
&lt;li&gt;&lt;strong&gt;学校見学はいつ行く？準備開始のタイミングは？&lt;/strong&gt; → &lt;a href="https://natsui-sansu-juku.com/column/qa5/"&gt;Q&amp;amp;A（5）学校見学と受験準備の時期&lt;/a&gt;&lt;/li&gt;
&lt;li&gt;&lt;strong&gt;模試に振り回される／伸び悩みの原因が分からない&lt;/strong&gt; → &lt;a href="https://natsui-sansu-juku.com/column/q%EF%BC%86a%EF%BC%883%EF%BC%89/"&gt;Q&amp;amp;A（3）模試の活用と伸び悩み&lt;/a&gt;&lt;/li&gt;
&lt;li&gt;&lt;strong&gt;過去問の進め方・親子関係がギスギスする&lt;/strong&gt; → &lt;a href="https://natsui-sansu-juku.com/column/qa2/"&gt;Q&amp;amp;A（2）親のサポートと受験環境&lt;/a&gt;&lt;/li&gt;
&lt;li&gt;&lt;strong&gt;苦手科目が足を引っ張る／どこから戻るべき？&lt;/strong&gt; → &lt;a href="https://natsui-sansu-juku.com/column/qa6/"&gt;Q&amp;amp;A（6）苦手科目の取り組みステップ&lt;/a&gt;&lt;/li&gt;
&lt;li&gt;&lt;strong&gt;小4の土台づくりを固めたい&lt;/strong&gt; → &lt;a href="https://natsui-sansu-juku.com/column/syou4/"&gt;小4対策&lt;/a&gt;&lt;/li&gt;
&lt;li&gt;&lt;strong&gt;小5前半で崩れた（量・難度が一気に上がる）&lt;/strong&gt; → &lt;a href="https://natsui-sansu-juku.com/column/syou5zenhan/"&gt;小5（前半）対策&lt;/a&gt;&lt;/li&gt;
&lt;/ul&gt;
&lt;h2&gt;志望校・併願校・受験戦略の考え方&lt;/h2&gt;
&lt;p&gt;学校選びは偏差値だけで決まりません。実際の通学、家庭の生活リズム、受験スケジュールを含めて「続けられる設計」になっているかが重要です。併願校の役割（安全校／実力相応／挑戦）を整理すると、過去問や演習の配分も決めやすくなります。&lt;/p&gt;
&lt;h3&gt;志望校選び・併願校・通学に関する判断&lt;/h3&gt;
&lt;p&gt;「受けるけど行かない学校」を混ぜすぎると、通学や日常生活の現実に引っ張られて後から判断がぶれやすくなります。まずは“通える範囲”を軸に、併願校の位置づけをはっきりさせてから戦略を組み立てるのが安全です。&lt;/p&gt;
&lt;ul&gt;
&lt;li&gt;&lt;a href="https://natsui-sansu-juku.com/column/qa4/"&gt;中学受験Q＆A（4）～併願校の選び方と通学の重要性～&lt;/a&gt;&lt;br /&gt;
└ 併願校の意味づけ／通学距離の考え方／受験校の組み立てで迷いやすい点を整理&lt;/li&gt;
&lt;li&gt;&lt;a href="https://natsui-sansu-juku.com/column/qa5/"&gt;中学受験Q＆A（5）～学校見学と受験準備のタイミング～&lt;/a&gt;&lt;br /&gt;
└ 学校見学は「いつまでに何校」ではなく、判断材料を増やすための行動。準備の開始時期も含めて基準を持つ&lt;/li&gt;
&lt;/ul&gt;
&lt;h3&gt;塾の使い方・個別指導の考え方&lt;/h3&gt;
&lt;p&gt;集団塾は“競争のリアリティ”が得やすく、個別は“弱点の一点突破”がしやすい。どちらが正しいではなく、子どもの性格・家庭の優先順位と合っているかが大切です。夏井算数塾は授業内の理解を家に持ち帰れる仕組み（板書の再現・学習履歴の活用）を前提に、復習の質まで設計しています。&lt;/p&gt;
&lt;ul&gt;
&lt;li&gt;&lt;a href="https://natsui-sansu-juku.com/column/kokogachigau/"&gt;夏井算数塾・個別指導はココが違う！&lt;/a&gt;&lt;br /&gt;
└ 電子黒板×授業再現プリント×学習履歴データで、「その場の理解」を復習に直結させる個別指導の考え方&lt;/li&gt;
&lt;/ul&gt;
&lt;h2&gt;親の関わり方・受験環境の整え方&lt;/h2&gt;
&lt;p&gt;中学受験は「親が100%」でも「子が100%」でもなく、家庭ごとにバランスが違います。重要なのは“過干渉”と“放任”の間で、家庭が再現できる支え方を作ることです。&lt;/p&gt;
&lt;h3&gt;親はどこまで関わるべきか／時間管理の作り方&lt;/h3&gt;
&lt;p&gt;おすすめの基本線は、内容へ踏み込みすぎず&lt;strong&gt;学習時間の枠（開始・終了）を整える&lt;/strong&gt;こと。点数をそのまま報酬に結び付けるより、&lt;strong&gt;取り組んだ時間&lt;/strong&gt;を評価した方が長期的に安定しやすい、という発想も押さえておくと運用がぶれません。&lt;/p&gt;
&lt;ul&gt;
&lt;li&gt;&lt;a href="https://natsui-sansu-juku.com/column/qa/"&gt;中学受験Q＆A（1）～中学受験は親の受験か？～&lt;/a&gt;&lt;br /&gt;
└ 親子の関与バランス（折衷案）の考え方／受験校の組み立て／受験勉強の“完璧主義”を外す視点&lt;/li&gt;
&lt;li&gt;&lt;a href="https://natsui-sansu-juku.com/column/qa2/"&gt;中学受験Q＆A（2）～親のサポートと受験環境の整え方～&lt;/a&gt;&lt;br /&gt;
└ 時間管理の具体／集団と個別の違い／ゲーム・TV・習い事との両立／朝型への切替など家庭運用の論点&lt;/li&gt;
&lt;/ul&gt;
&lt;h2&gt;模試・過去問・成績の伸び悩み&lt;/h2&gt;
&lt;p&gt;模試や過去問は「やれば伸びる」ではなく、&lt;strong&gt;目的と使い方&lt;/strong&gt;で効果が変わります。特に伸び悩み期は、勉強量の追加より先に“どこが止まっているのか”を言語化し、手を入れる箇所を絞る方が立て直しやすいです。&lt;/p&gt;
&lt;h3&gt;模試の活用と、伸びないときの整理&lt;/h3&gt;
&lt;p&gt;模試の結果は、偏差値だけ見ても改善策が出ません。「どの単元で落としているか」「時間配分は崩れていないか」「普段の演習が本番形式に近いか」など、原因を分解して扱う方が次の一手が決まります。また、他塾の模試は傾向が違うことが多く、受けるなら“過去問の確認”が前提になります。&lt;/p&gt;
&lt;ul&gt;
&lt;li&gt;&lt;a href="https://natsui-sansu-juku.com/column/q%EF%BC%86a%EF%BC%883%EF%BC%89/"&gt;中学受験Q＆A（3）～模試の活用法と伸び悩みの解消法～&lt;/a&gt;&lt;br /&gt;
└ 模試の位置づけ／他塾模試の注意点／伸び悩み期の考え方／時期によって時間投下先を変える発想&lt;/li&gt;
&lt;/ul&gt;
&lt;h3&gt;過去問への取り組み方と家庭内の悩み&lt;/h3&gt;
&lt;p&gt;過去問は“量”より“設計”です。志望順位によって年数に強弱をつける、採点と直しを回せる形にする、親子の衝突を生みにくい役割分担を作る。家庭運用が崩れると、過去問が「ただの消化」になってしまいます。&lt;/p&gt;
&lt;ul&gt;
&lt;li&gt;&lt;a href="https://natsui-sansu-juku.com/column/qa2/"&gt;中学受験Q＆A（2）～過去問の取り組み方と親子関係の悩み～&lt;/a&gt;&lt;br /&gt;
└ 志望順位別の年数目安／受験環境の整え方／家で起きやすいトラブルと回避の考え方&lt;/li&gt;
&lt;/ul&gt;
&lt;h2&gt;苦手科目・学習の進め方&lt;/h2&gt;
&lt;p&gt;苦手は「気合い」では縮まりません。必要なのは、&lt;strong&gt;戻る場所を決める&lt;/strong&gt;ことと、&lt;strong&gt;小さな改善を積む&lt;/strong&gt;ことです。ゴールが大きすぎると行動が止まりやすいので、今日できる最小単位に切って進めます。&lt;/p&gt;
&lt;h3&gt;苦手分野への向き合い方と改善ステップ&lt;/h3&gt;
&lt;ul&gt;
&lt;li&gt;&lt;a href="https://natsui-sansu-juku.com/column/qa6/"&gt;中学受験Q＆A（6）～苦手科目への取り組み方とそのステップ～&lt;/a&gt;&lt;br /&gt;
└ 苦手克服は“どこまで戻るか”で決まる／大目標を避けて小ステップ化／時間制約下での優先順位&lt;/li&gt;
&lt;/ul&gt;
&lt;h2&gt;学年別｜時期ごとの考え方&lt;/h2&gt;
&lt;p&gt;同じ「算数が苦手」でも、小4と小6では打ち手が違います。小4は“土台の型”、小5は“増える量への適応”、小6は“実戦運用”の比率が上がります。今の学年で、何を土台にしておくべきかを先に固めると、後半の失速を防ぎやすくなります。&lt;/p&gt;
&lt;h3&gt;小4｜受験学習の土台づくり&lt;/h3&gt;
&lt;p&gt;小4は基礎の計算だけでなく、受験算数の典型手法（つるかめ算、芋づる算など）を“型”として持つ時期です。小5以降はカリキュラムが増え、復習の余裕が減るため、ここで抜けがあると後で埋めにくくなります。&lt;/p&gt;
&lt;ul&gt;
&lt;li&gt;&lt;a href="https://natsui-sansu-juku.com/column/syou4/"&gt;小４対策&lt;/a&gt;&lt;br /&gt;
└ 小4で身につけるべき土台（典型手法／考え方の型）と、小5以降に響くつまずきの作り方を整理&lt;/li&gt;
&lt;/ul&gt;
&lt;h3&gt;小5前半｜本格化前の整理と準備&lt;/h3&gt;
&lt;p&gt;小5は範囲が広くなり、単元の“初見性”も上がります。解法暗記に寄りすぎると崩れやすいので、「なぜその式になるか」「どの情報を整理しているか」を言葉にしながら進めると、後半の伸びが安定します。&lt;/p&gt;
&lt;ul&gt;
&lt;li&gt;&lt;a href="https://natsui-sansu-juku.com/column/syou5zenhan/"&gt;小５(前半)対策&lt;/a&gt;&lt;br /&gt;
└ 小5で起きる失速パターン／学習量に負けない進め方／“解き方の説明”で理解を可視化する考え方&lt;/li&gt;
&lt;/ul&gt;
&lt;h2&gt;よくある質問をまとめて確認したい方へ&lt;/h2&gt;
&lt;p&gt;受験の全体像をざっと押さえたい場合は、まずQ&amp;amp;A（1）から入るのが整理しやすいです。親子の関わり方、受験校の組み立て、完璧主義で疲弊しない考え方など、全体の前提がまとまっています。&lt;/p&gt;
&lt;ul&gt;
&lt;li&gt;&lt;a href="https://natsui-sansu-juku.com/column/qa/"&gt;中学受験Q＆A（1）～土曜特訓・志望校対策の考え方～&lt;/a&gt;&lt;br /&gt;
└ 中学受験でよく寄せられる基本的な質問をまとめて整理（親子のバランス／受験校の組み立て／勉強の進め方）&lt;/li&gt;
&lt;/ul&gt;
&lt;div class="veu_followSet"&gt;
	&lt;div class="followSet_body"&gt;
	&lt;p class="followSet_title"&gt;Follow me!&lt;/p&gt;
		&lt;div class="followSet_fb_page"&gt;
		&lt;div class="fb-like" data-href="https://ja-jp.facebook.com/natsui.juku" data-layout="button_count" data-action="like" data-show-faces="false" data-share="false"&gt;&lt;/div&gt;
		&lt;/div&gt;
&lt;div class="follow_feedly"&gt;&lt;a href="https://feedly.com/i/subscription/feed/https://natsui-sansu-juku.com/feed/" target="blank"&gt;&lt;img decoding="async" id="feedlyFollow" src="https://s3.feedly.com/img/follows/feedly-follow-rectangle-volume-small_2x.png" alt="follow us in feedly" width="66" height="20"&gt;&lt;/a&gt;&lt;/div&gt;
&lt;/div&gt;&lt;!-- [ /.followSet_body ] --&gt;&lt;/div&gt;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2026%2F01%2F12%2Fhub-qa-jiki%2F&amp;amp;t=%E4%B8%AD%E5%AD%A6%E5%8F%97%E9%A8%93%E3%81%AE%E6%99%82%E6%9C%9F%E5%88%A5Q%26%23038%3BA%E9%9B%86%EF%BD%9C%E5%BF%97%E6%9C%9B%E6%A0%A1%E3%83%BB%E6%A8%A1%E8%A9%A6%E3%83%BB%E4%BD%B5%E9%A1%98%E3%81%AE%E5%88%A4%E6%96%AD%E6%95%B4%E7%90%86%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2026%2F01%2F12%2Fhub-qa-jiki%2F&amp;amp;text=%E4%B8%AD%E5%AD%A6%E5%8F%97%E9%A8%93%E3%81%AE%E6%99%82%E6%9C%9F%E5%88%A5Q%26%23038%3BA%E9%9B%86%EF%BD%9C%E5%BF%97%E6%9C%9B%E6%A0%A1%E3%83%BB%E6%A8%A1%E8%A9%A6%E3%83%BB%E4%BD%B5%E9%A1%98%E3%81%AE%E5%88%A4%E6%96%AD%E6%95%B4%E7%90%86%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3%81%AE%E6%99%82%E6%9C%9F%E5%88%A5Q%26%23038%3BA%E9%9B%86%EF%BD%9C%E5%BF%97%E6%9C%9B%E6%A0%A1%E3%83%BB%E6%A8%A1%E8%A9%A6%E3%83%BB%E4%BD%B5%E9%A1%98%E3%81%AE%E5%88%A4%E6%96%AD%E6%95%B4%E7%90%86%20%7C%20%E4%B8%AD%E5%AD%A6%E5%8F%97%E9%A8%93%E5%B0%82%E9%96%80%E3%80%80%E5%A4%8F%E4%BA%95%E7%AE%97%E6%95%B0%E5%A1%BE%0Ahttps%3A%2F%2Fnatsui-sansu-juku.com%2F2026%2F01%2F12%2Fhub-qa-jiki%2F" target="_blank" &gt;&lt;span class="vk_icon_w_r_sns_bluesky icon_sns"&gt;&lt;/span&gt;&lt;span class="sns_txt"&gt;Bluesky&lt;/span&gt;&lt;/a&gt;&lt;/li&gt;&lt;li class="sb_hatena sb_icon"&gt;&lt;a class="sb_icon_inner" href="//b.hatena.ne.jp/add?mode=confirm&amp;url=https%3A%2F%2Fnatsui-sansu-juku.com%2F2026%2F01%2F12%2Fhub-qa-jiki%2F&amp;amp;title=%E4%B8%AD%E5%AD%A6%E5%8F%97%E9%A8%93%E3%81%AE%E6%99%82%E6%9C%9F%E5%88%A5Q%26%23038%3BA%E9%9B%86%EF%BD%9C%E5%BF%97%E6%9C%9B%E6%A0%A1%E3%83%BB%E6%A8%A1%E8%A9%A6%E3%83%BB%E4%BD%B5%E9%A1%98%E3%81%AE%E5%88%A4%E6%96%AD%E6%95%B4%E7%90%86%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2026%2F01%2F12%2Fhub-qa-jiki%2F&amp;title=%E4%B8%AD%E5%AD%A6%E5%8F%97%E9%A8%93%E3%81%AE%E6%99%82%E6%9C%9F%E5%88%A5Q%26%23038%3BA%E9%9B%86%EF%BD%9C%E5%BF%97%E6%9C%9B%E6%A0%A1%E3%83%BB%E6%A8%A1%E8%A9%A6%E3%83%BB%E4%BD%B5%E9%A1%98%E3%81%AE%E5%88%A4%E6%96%AD%E6%95%B4%E7%90%86%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sb_icon_inner"data-clipboard-text="中学受験の時期別Q&amp;#038;A集｜志望校・模試・併願の判断整理 | 中学受験専門　夏井算数塾 https://natsui-sansu-juku.com/2026/01/12/hub-qa-jiki/"&gt;&lt;span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</si>
  <si>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https://dokkai-labo.tokyo/col_blog/col_blog-iikae-taibi-inga/
【検出された不自然ワード】
- 崩れ
- 型
- 固定
- 整え
【本文】
------
&lt;div class="container my-4"&gt;
&lt;p&gt;&lt;!-- Hero / 導入部分 --&gt;&lt;/p&gt;
&lt;div class="card shadow-sm mb-4 border-0" style="background: linear-gradient(135deg, #4a148c, #006064); color: #fff;"&gt;
&lt;div class="card-body p-4"&gt;
&lt;div class="d-flex flex-wrap justify-content-between align-items-center mb-2"&gt;&lt;span class="badge bg-warning text-dark mb-2" style="font-size: 0.8rem;"&gt;中学受験国語／説明文&lt;/span&gt;&lt;br /&gt;
&lt;span class="badge bg-light text-dark mb-2" style="font-size: 0.75rem;"&gt;オンライン国語 個別指導&lt;/span&gt;&lt;/div&gt;
&lt;h1 class="card-title mb-3" style="font-size: 1.9rem; line-height: 1.5;"&gt;言い換え・対比・因果がつかめない子の読み方トレーニング&lt;/h1&gt;
&lt;p class="card-text mb-2" style="font-size: 0.96rem;"&gt;「説明文になると何を言っているのか分からない」「論説文の要点を聞かれても、自信を持って答えられない」。中学受験の国語で、こうした悩みを抱えるご家庭は非常に多いです。テキストの問題をいくら解いても、模試になると説明文や論説文で点数が安定しないという声も少なくありません。&lt;/p&gt;
&lt;p class="card-text mb-0" style="font-size: 0.96rem;"&gt;実際に本文への線引きやノートを見ると、原因は語彙力だけではなく、多くの子が&lt;strong&gt;言い換え・対比・因果&lt;/strong&gt;といった「論理の筋道」をつかむ読み方に苦戦していることが分かります。本記事では、その構造的な理由と、中学受験のオンライン国語個別指導で行っている具体的なトレーニング方法、ご家庭でのフォローの仕方までを丁寧に解説します。&lt;/p&gt;
&lt;p class="card-text mt-3 mb-0" style="font-size: 0.96rem;"&gt;読解ラボ東京の国語対策の考え方（指導の全体像はこちら）：&lt;br /&gt;
&lt;a style="color: #fff; text-decoration: underline; font-weight: bold;" href="https://dokkai-labo.tokyo/blog/161214/"&gt;読解ラボ東京の考える受験国語対策とは？&lt;/a&gt;&lt;/p&gt;
&lt;/div&gt;
&lt;/div&gt;
&lt;p&gt;&lt;!-- 概要ボックス --&gt;&lt;/p&gt;
&lt;div class="row mb-4"&gt;
&lt;div class="col-md-8 mb-3 mb-md-0"&gt;
&lt;div class="alert alert-info h-100 mb-0"&gt;
&lt;p&gt;&lt;strong&gt;この記事で分かること&lt;/strong&gt;&lt;/p&gt;
&lt;ul class="mb-0 mt-2"&gt;
&lt;li&gt;説明文で要点を見失う子どもに共通するつまずきパターン&lt;/li&gt;
&lt;li&gt;読解力ではなく「処理の仕組み」に起きている構造的な問題&lt;/li&gt;
&lt;li&gt;言い換え・対比・因果をオンライン国語個別指導で鍛える具体的ステップ&lt;/li&gt;
&lt;li&gt;家庭で担いやすい語彙・漢字と論理語のフォロー方法&lt;/li&gt;
&lt;li&gt;オンライン国語の読み方トレーニングと相性が良い子どものタイプ&lt;/li&gt;
&lt;/ul&gt;
&lt;/div&gt;
&lt;/div&gt;
&lt;div class="col-md-4"&gt;
&lt;div class="card border-0 shadow-sm h-100"&gt;
&lt;div class="card-body p-3"&gt;
&lt;h2 class="h6 mb-2"&gt;結論のイメージ&lt;/h2&gt;
&lt;p class="mb-2" style="font-size: 0.9rem;"&gt;説明文で要点を見失う多くのケースは、内容そのものが難しいというよりも、「つまり」「しかし」「一方で」「なぜなら」などの論理語の働きをつかめていないことが原因です。オンライン国語の個別指導では、論理語にマークを付けて構造の骨組みを浮かび上がらせ、「言い換え・対比・因果」を一対一でトレーニングしていきます。&lt;/p&gt;
&lt;p class="mb-0" style="font-size: 0.9rem;"&gt;中学受験国語の読解力を安定させるためには、文章の細部ではなく&lt;strong&gt;論理の筋道&lt;/strong&gt;から整えることが近道です。&lt;/p&gt;
&lt;/div&gt;
&lt;/div&gt;
&lt;/div&gt;
&lt;/div&gt;
&lt;p&gt;&lt;!-- 症状：検索意図ど真ん中 --&gt;&lt;/p&gt;
&lt;div class="card shadow-sm mb-4"&gt;
&lt;div class="card-body p-4"&gt;
&lt;h2 class="h4 mb-3 border-start ps-3" style="border-color: #4a148c;"&gt;説明文・論説文で要点を見失う子の共通症状&lt;/h2&gt;
&lt;h3 class="h5 mb-2"&gt;論理語に線は引くが「前後の関係」を説明できない&lt;/h3&gt;
&lt;p class="mb-2"&gt;「しかし」「一方で」「なぜなら」などにマークはしているのに、その前後で何がどう変わったのかを説明できない──この状態が最も多い出発点です。&lt;/p&gt;
&lt;h3 class="h5 mt-3 mb-2"&gt;具体例と要点がつながらず、選択肢を語感で選ぶ&lt;/h3&gt;
&lt;p class="mb-2"&gt;具体例は分かっているのに、「何の説明として出てきた例なのか」が整理されていないため、設問になると根拠が言語化できません。&lt;/p&gt;
&lt;h3 class="h5 mt-3 mb-2"&gt;対比が片側だけ、因果がバラバラで一本の流れにならない&lt;/h3&gt;
&lt;p class="mb-0"&gt;対比をセットで押さえられず片側だけ覚える、理由と結果が別々に入って「なぜそうなるのか」を筋道立てて話せない──ここで点数が安定しにくくなります。&lt;/p&gt;
&lt;/div&gt;
&lt;/div&gt;
&lt;p&gt;&lt;!-- 原因：論理語 --&gt;&lt;/p&gt;
&lt;div class="card shadow-sm mb-4"&gt;
&lt;div class="card-body p-4"&gt;
&lt;h2 class="h4 mb-3 border-start ps-3" style="border-color: #283593;"&gt;原因は語彙より「論理語の働き」を処理できていないこと&lt;/h2&gt;
&lt;h3 class="h5 mb-2"&gt;論理語は“つなぎ”ではなく「関係（型）」を指定する&lt;/h3&gt;
&lt;p class="mb-3"&gt;論理語は「話が変わった合図」ではなく、&lt;strong&gt;言い換え・対比・因果&lt;/strong&gt;などの関係を指定します。ここが取れると、本文の骨組みが一気に見えやすくなります。&lt;/p&gt;
&lt;h3 class="h5 mb-2"&gt;読解の4ステップのどこで止まるか：論理関係で止まる&lt;/h3&gt;
&lt;p&gt;説明文の読解を大まかな流れに分けると、次の四ステップになります。&lt;/p&gt;
&lt;ol&gt;
&lt;li&gt;題名やリード文から「大まかなテーマ」を予測する。&lt;/li&gt;
&lt;li&gt;段落ごとに「何について」「どのような話をしているか」を整理する。&lt;/li&gt;
&lt;li&gt;言い換え・対比・因果など、論理語を手がかりに構造をつなぎながら読む。&lt;/li&gt;
&lt;li&gt;設問の種類に応じて、必要な範囲を絞って読み返す。&lt;/li&gt;
&lt;/ol&gt;
&lt;p class="mb-3"&gt;言い換え・対比・因果がつかめないお子さまは、多くの場合三番目の&lt;strong&gt;論理関係を意識しながら読む段階&lt;/strong&gt;で止まってしまいます。&lt;/p&gt;
&lt;h3 class="h5 mb-2"&gt;例：「しかし／一方で」を“対比のセット”にできない&lt;/h3&gt;
&lt;p&gt;オンライン授業でよくある例を一つご紹介します。&lt;/p&gt;
&lt;div class="border rounded p-3 mb-3" style="background-color: #fafafa;"&gt;
&lt;p class="mb-1"&gt;「私たちの生活は便利になった。しかし、その一方で大きな問題も生まれている。」&lt;/p&gt;
&lt;/div&gt;
&lt;p&gt;この文を読んだあとに「今の文はどんな関係があった？」と尋ねると、&lt;/p&gt;
&lt;ul&gt;
&lt;li&gt;「話が変わる合図かなと思った。」&lt;/li&gt;
&lt;li&gt;「良いことと悪いことを両方言っているくらいしか分からない。」&lt;/li&gt;
&lt;/ul&gt;
&lt;p class="mb-0"&gt;といった答えが返ってくることがあります。本来は「便利になった」という利点と、「問題も生まれている」という欠点が&lt;strong&gt;対比&lt;/strong&gt;されているわけですが、論理語をただの「つなぎ」程度にしか見ていないのです。こうした「対比」や「因果」を拾っていても正答に届かない場合は、&lt;a href="https://dokkai-labo.tokyo/col_blog/evidence-accuracy/" target="_blank" rel="noopener"&gt;正答に“近いのに落とす”子のための根拠精度の鍛え方&lt;/a&gt;もあわせて参照してください。&lt;/p&gt;
&lt;/div&gt;
&lt;/div&gt;
&lt;p&gt;&lt;!-- 論理語３分類：H2に固定 --&gt;&lt;/p&gt;
&lt;div class="card shadow-sm mb-4"&gt;
&lt;div class="card-body p-4"&gt;
&lt;h2 class="h4 mb-3 border-start ps-3" style="border-color: #006064;"&gt;論理語の3分類：言い換え・対比・因果を見抜く&lt;/h2&gt;
&lt;h3 class="h5 mb-2"&gt;言い換え：つまり／言いかえると／すなわち（定義・要約の核）&lt;/h3&gt;
&lt;p class="mb-3"&gt;「つまり」以降は、前の内容を短く言い直す（要点）であることが多いです。要点整理・筆者主張の抽出に直結します。&lt;/p&gt;
&lt;h3 class="h5 mb-2"&gt;対比：しかし／一方で／反対に（AとBを必ずセット化）&lt;/h3&gt;
&lt;p class="mb-3"&gt;対比は片側だけ覚えると設問で崩れます。必ずA側・B側をセットで取る癖が必要です。&lt;/p&gt;
&lt;h3 class="h5 mb-2"&gt;因果：なぜなら／そのため／だから（原因→結果を矢印でつなぐ）&lt;/h3&gt;
&lt;p class="mb-0"&gt;「理由→結果」を一本の流れで押さえると、選択肢の切り分けと記述の材料整理が安定します。&lt;/p&gt;
&lt;/div&gt;
&lt;/div&gt;
&lt;p&gt;&lt;!-- オンライン国語個別指導が効果を発揮する理由 --&gt;&lt;/p&gt;
&lt;div class="card shadow-sm mb-4"&gt;
&lt;div class="card-body p-4"&gt;
&lt;h2 class="h4 mb-3 border-start ps-3" style="border-color: #006064;"&gt;オンライン国語個別指導が効果を発揮する理由&lt;/h2&gt;
&lt;h3 class="h5 mb-2"&gt;手元カメラで「マークの付け方」をその場で修正できる&lt;/h3&gt;
&lt;p&gt;オンライン国語の個別指導では、手元カメラを通してノートや問題用紙の書き込みをリアルタイムで確認できます。講師は次のような点を細かく見ています。&lt;/p&gt;
&lt;ul&gt;
&lt;li&gt;どの論理語にどのような印を付けているか。&lt;/li&gt;
&lt;li&gt;言い換え・対比・因果が本文上で整理されているか。&lt;/li&gt;
&lt;li&gt;段落メモが「何について」のレベルで簡潔に書けているか。&lt;/li&gt;
&lt;/ul&gt;
&lt;p class="mb-3"&gt;線だけが増えて意味が分からない状態になっていれば、その場で&lt;strong&gt;論理語ごとの色分けルール&lt;/strong&gt;を一緒に作り直します。細部の書き込みまで見えるからこそ、「思考のズレ」をすぐに補正しやすい点は、オンライン個別指導ならではの強みです。&lt;/p&gt;
&lt;h3 class="h5 mb-2"&gt;画面共有で「骨組み」と「飾り」を視覚的に区別できる&lt;/h3&gt;
&lt;p&gt;説明文には、筆者の主張や定義などの&lt;strong&gt;骨組み&lt;/strong&gt;と、それを支える例や補足説明といった&lt;strong&gt;飾り&lt;/strong&gt;が混在しています。オンライン授業では、画面共有で本文を映しながら、&lt;/p&gt;
&lt;ul&gt;
&lt;li&gt;主張やまとめの文は一色。&lt;/li&gt;
&lt;li&gt;言い換えや定義は別の線。&lt;/li&gt;
&lt;li&gt;対比部分には括弧や矢印。&lt;/li&gt;
&lt;li&gt;原因と結果には矢印と番号。&lt;/li&gt;
&lt;li&gt;具体例の始まりと終わりに印。&lt;/li&gt;
&lt;/ul&gt;
&lt;p class="mb-3"&gt;といった形で視覚的に区別していきます。これにより、「どの文を中心に読み返せばいいのか」が一目で分かるようになり、設問で迷ったときにも軸を失いにくくなります。&lt;/p&gt;
&lt;h3 class="h5 mb-2"&gt;設問と本文の往復を「論理レベル」で見せられる&lt;/h3&gt;
&lt;p&gt;オンライン授業では、設問と本文を同時に表示しながら、「この問題は言い換えの関係を問うている」「この問題は対比の両側を押さえて答える必要がある」といった解説を、図と矢印で示すことができます。&lt;/p&gt;
&lt;p class="mb-3"&gt;例えば「筆者の考えとして最も適切なものを選びなさい」という設問であれば、言い換えの箇所やまとめの文を画面上でハイライトし、「この部分を土台に選択肢を吟味する」という流れを何度も一緒に確認します。これにより、語感ではなく論理に基づいて選ぶ習慣が身についていきます。設問での取り違いが頻発する場合は、本文以前に「設問の条件」を正確に取れていないケースも多いため、&lt;a href="https://dokkai-labo.tokyo/col_blog/setsumon-yomichigai/" target="_blank" rel="noopener"&gt;設問の読み違いが減らない子へのオンライン改善アプローチ&lt;/a&gt;も参考にしてください。&lt;/p&gt;
&lt;h3 class="h5 mb-2"&gt;記述答案の書き換えで「論理の筋道」を体感する&lt;/h3&gt;
&lt;p&gt;記述問題では、言い換え・対比・因果のどこがつかめていないかがはっきり表れます。オンライン個別指導では、お子さまの答案を画面に映し出し、&lt;/p&gt;
&lt;ul&gt;
&lt;li&gt;どの文を言い換えて使うべきだったか。&lt;/li&gt;
&lt;li&gt;対比の両側がきちんと書けているか。&lt;/li&gt;
&lt;li&gt;原因と結果の両方が含まれているか。&lt;/li&gt;
&lt;/ul&gt;
&lt;p class="mb-3"&gt;を一緒に確認しながら書き換えを行います。ビフォーアフターを見比べることで、「なぜこちらの方が伝わる答案なのか」という感覚が、少しずつ定着していきます。&lt;/p&gt;
&lt;p class="mb-3"&gt;中学受験国語の説明文や論説文をオンラインで整えたい場合には、論理の読み方と過去問演習をセットで扱える&lt;br /&gt;
&lt;a href="https://dokkai-labo.tokyo/kobetsuonline01/" target="_blank" rel="noopener"&gt;オンライン国語 個別指導&lt;/a&gt;&lt;br /&gt;
のようなコースを軸にすることで、得点力の土台づくりを進めやすくなります。&lt;/p&gt;
&lt;p&gt;&lt;!-- 中央CTAカード --&gt;&lt;/p&gt;
&lt;div class="card border-0 shadow-sm mt-3" style="background: linear-gradient(135deg, #e3f2fd, #ede7f6);"&gt;
&lt;div class="card-body p-3 p-md-4"&gt;
&lt;div class="row align-items-center"&gt;
&lt;div class="col-md-8"&gt;
&lt;h3 class="h6 mb-2"&gt;論理の読み方から整えたいご家庭へ&lt;/h3&gt;
&lt;p class="mb-2" style="font-size: 0.95rem;"&gt;読解ラボ東京のオンライン国語 個別指導では、言い換え・対比・因果といった論理の筋道に焦点を当てながら、説明文の構造を一対一でトレーニングしていきます。&lt;/p&gt;
&lt;p class="mb-0" style="font-size: 0.95rem;"&gt;指導内容やカリキュラムの詳細は&lt;br /&gt;
&lt;a href="https://dokkai-labo.tokyo/kobetsuonline01/" target="_blank" rel="noopener"&gt;オンライン国語 個別指導&lt;/a&gt;&lt;br /&gt;
のページをご確認ください。&lt;/p&gt;
&lt;/div&gt;
&lt;div class="col-md-4 text-md-end mt-3 mt-md-0"&gt;&lt;a class="btn btn-primary" href="https://dokkai-labo.tokyo/kobetsuonline01/" target="_blank" rel="noopener"&gt;オンライン国語個別を見る&lt;/a&gt;&lt;/div&gt;
&lt;/div&gt;
&lt;/div&gt;
&lt;/div&gt;
&lt;/div&gt;
&lt;/div&gt;
&lt;p&gt;&lt;!-- 改善方法：ステップ別解説（H2をKW寄せに変更） --&gt;&lt;/p&gt;
&lt;div class="card shadow-sm mb-4"&gt;
&lt;div class="card-body p-4"&gt;
&lt;h2 class="h4 mb-3 border-start ps-3" style="border-color: #283593;"&gt;本文の読み方・設問処理・記述の直し方：実践ステップ&lt;/h2&gt;
&lt;p&gt;ここからは、オンライン国語の個別指導で実際に行っている読み方トレーニングを、本文処理・設問処理・記述改善の三つのステップに分けてご紹介します。&lt;/p&gt;
&lt;p&gt;&lt;!-- ステップ1 --&gt;&lt;/p&gt;
&lt;h3 class="h5 mt-3 mb-2"&gt;本文の読み方：言い換え・対比・因果で骨組みを作る&lt;/h3&gt;
&lt;p&gt;説明文の要点を安定してつかむためには、まず&lt;strong&gt;本文の処理&lt;/strong&gt;から整える必要があります。ここでは、「段落の要点」「言い換え」「対比」「因果」に注目します。&lt;/p&gt;
&lt;h4 class="h6 mt-2 mb-1"&gt;段落ごとの要点整理と言い換えの確認&lt;/h4&gt;
&lt;p&gt;一段落読んだら、ノートに「何について」「どう述べているか」を一行でまとめる練習をします。このとき、&lt;/p&gt;
&lt;ul&gt;
&lt;li&gt;細かい例を書くのではなく、抽象度を少し上げた表現にする。&lt;/li&gt;
&lt;li&gt;「別の言い方をすると？」という問いかけで言い換えを意識させる。&lt;/li&gt;
&lt;/ul&gt;
&lt;p class="mb-3"&gt;というルールを徹底します。オンラインでは、手元カメラを通じて段落メモを確認し、言い換えの質をその場で修正していきます。&lt;/p&gt;
&lt;h4 class="h6 mt-2 mb-1"&gt;対比を「セット」で押さえる習慣づけ&lt;/h4&gt;
&lt;p&gt;対比が出てきたときには、次のような表をノートに作ります。&lt;/p&gt;
&lt;div class="table-responsive mb-3"&gt;
&lt;table class="table table-bordered align-middle mb-0"&gt;
&lt;thead style="background-color: #e8eaf6;"&gt;
&lt;tr class="text-center"&gt;
&lt;th style="width: 50%;"&gt;A側&lt;/th&gt;
&lt;th style="width: 50%;"&gt;B側&lt;/th&gt;
&lt;/tr&gt;
&lt;/thead&gt;
&lt;tbody&gt;
&lt;tr&gt;
&lt;td&gt;昔の状況、以前の考え方など&lt;/td&gt;
&lt;td&gt;今の状況、新しい考え方など&lt;/td&gt;
&lt;/tr&gt;
&lt;/tbody&gt;
&lt;/table&gt;
&lt;/div&gt;
&lt;p class="mb-3"&gt;「片側だけ覚える」のではなく、「常に二つセットで整理する」という感覚を、オンラインで繰り返しトレーニングしていきます。&lt;/p&gt;
&lt;h4 class="h6 mt-2 mb-1"&gt;因果関係を矢印でつなぐ&lt;/h4&gt;
&lt;p&gt;因果関係は、矢印を使って必ず図にします。&lt;/p&gt;
&lt;ul&gt;
&lt;li&gt;原因A → 結果B&lt;/li&gt;
&lt;li&gt;原因A → 結果B → さらに結果C&lt;/li&gt;
&lt;/ul&gt;
&lt;p class="mb-3"&gt;という形で、論理語「なぜなら」「そのため」「だから」を見つけたら、必ず矢印とセットで記録するように指導します。こうすることで、説明文の流れが一本の線として見えるようになります。&lt;/p&gt;
&lt;p&gt;&lt;!-- ステップ2 --&gt;&lt;/p&gt;
&lt;h3 class="h5 mt-4 mb-2"&gt;設問の解き方：言い換え型・対比型・因果型を見抜く&lt;/h3&gt;
&lt;p&gt;次に、設問処理です。ここでは、「この問題は言い換え型か」「対比型か」「因果型か」を見抜く練習が中心になります。&lt;/p&gt;
&lt;h4 class="h6 mt-2 mb-1"&gt;設問文をタイプ別に分類する&lt;/h4&gt;
&lt;p&gt;オンライン授業では、設問を画面に映しながら、次のように分類します。&lt;/p&gt;
&lt;ul&gt;
&lt;li&gt;言い換え型の設問&lt;br /&gt;
「〜ということを別の言い方で表したものとして最も適切なものを選びなさい」など。&lt;/li&gt;
&lt;li&gt;対比型の設問&lt;br /&gt;
「筆者が対比している二つのものを答えなさい」など。&lt;/li&gt;
&lt;li&gt;因果型の設問&lt;br /&gt;
「〜の理由として最も適切なもの」「〜の結果として生じたことを答えなさい」など。&lt;/li&gt;
&lt;/ul&gt;
&lt;p class="mb-3"&gt;問題のタイプが分かれば、「どの論理語の周辺を読み返せば良いか」が見えてきます。&lt;/p&gt;
&lt;h4 class="h6 mt-2 mb-1"&gt;条件読みから本文に戻るまでの三ステップ&lt;/h4&gt;
&lt;p&gt;語感で選択肢を選んでしまう癖を防ぐために、設問処理では次の三ステップを徹底します。&lt;/p&gt;
&lt;ol&gt;
&lt;li&gt;設問文に線を引き、「何を」「どの範囲で」聞いているかを整理する。&lt;/li&gt;
&lt;li&gt;本文に戻り、該当しそうな論理語や段落に印を付ける。&lt;/li&gt;
&lt;li&gt;そのうえで初めて選択肢を読む。&lt;/li&gt;
&lt;/ol&gt;
&lt;p class="mb-3"&gt;オンラインでは、この流れを講師が何度も口にしながら一緒にたどるため、習慣化しやすくなります。&lt;/p&gt;
&lt;h4 class="h6 mt-2 mb-1"&gt;選択肢を「合っている部分」と「ずれている部分」に分解する&lt;/h4&gt;
&lt;p&gt;選択肢は、いきなり〇×を決めるのではなく、&lt;/p&gt;
&lt;ul&gt;
&lt;li&gt;本文と一致している部分に丸印。&lt;/li&gt;
&lt;li&gt;本文とずれている部分に下線。&lt;/li&gt;
&lt;/ul&gt;
&lt;p class="mb-3"&gt;という二段階チェックを行います。オンライン授業では、この書き込みの様子を共有しながら、「どこまでは合っていて、どこからは違うのか」を言葉で説明してもらうことで、論理に基づく選択の感覚を育てていきます。&lt;/p&gt;
&lt;p&gt;&lt;!-- ステップ3 --&gt;&lt;/p&gt;
&lt;h3 class="h5 mt-4 mb-2"&gt;記述の直し方：言い換え・対比・因果の欠けを補って答案化&lt;/h3&gt;
&lt;p&gt;記述問題は、言い換え・対比・因果の理解を確認する場として最適です。オンライン国語の個別指導では、次の流れで記述を改善していきます。&lt;/p&gt;
&lt;div class="table-responsive mb-3"&gt;
&lt;table class="table table-bordered align-middle mb-0"&gt;
&lt;thead style="background-color: #e0f7fa;"&gt;
&lt;tr class="text-center"&gt;
&lt;th style="width: 50%;"&gt;授業で行うこと&lt;/th&gt;
&lt;th style="width: 50%;"&gt;家庭学習で行うこと&lt;/th&gt;
&lt;/tr&gt;
&lt;/thead&gt;
&lt;tbody&gt;
&lt;tr&gt;
&lt;td&gt;
&lt;ul class="mb-0 ps-3"&gt;
&lt;li&gt;設問に関係する文を本文から箇条書きで抜き出す。&lt;/li&gt;
&lt;li&gt;言い換え・対比・因果を整理しながら順番を並べ替える。&lt;/li&gt;
&lt;li&gt;主語と述語をそろえ、読み手に伝わる文にまとめ直す。&lt;/li&gt;
&lt;/ul&gt;
&lt;/td&gt;
&lt;td&gt;
&lt;ul class="mb-0 ps-3"&gt;
&lt;li&gt;授業で直した答案を、翌日以降に自力でもう一度書き直す。&lt;/li&gt;
&lt;li&gt;元の答案と改善答案を書き比べ、違いを確認する。&lt;/li&gt;
&lt;li&gt;次の記述で意識するチェックポイントを一行でメモしておく。&lt;/li&gt;
&lt;/ul&gt;
&lt;/td&gt;
&lt;/tr&gt;
&lt;/tbody&gt;
&lt;/table&gt;
&lt;/div&gt;
&lt;p class="mb-0"&gt;このサイクルを回すことで、記述問題だけでなく、選択問題でも「論理の筋道」を踏まえて答えを選べるようになっていきます。&lt;/p&gt;
&lt;/div&gt;
&lt;/div&gt;
&lt;p&gt;&lt;!-- 家庭でできるフォローと役割分担（H2はそのまま） --&gt;&lt;/p&gt;
&lt;div class="card shadow-sm mb-4"&gt;
&lt;div class="card-body p-4"&gt;
&lt;h2 class="h4 mb-3 border-start ps-3" style="border-color: #006064;"&gt;家庭でできるフォローと役割分担&lt;/h2&gt;
&lt;p&gt;言い換え・対比・因果の読み方は、すべてをご家庭だけで教え込む必要はありません。ただし、日常の中で少し意識していただくだけでも、オンライン国語の個別指導との相乗効果が期待できます。&lt;/p&gt;
&lt;div class="table-responsive mb-3"&gt;
&lt;table class="table table-bordered align-middle mb-0"&gt;
&lt;thead style="background-color: #e0f2f1;"&gt;
&lt;tr class="text-center"&gt;
&lt;th style="width: 40%;"&gt;家庭で担いやすい領域&lt;/th&gt;
&lt;th style="width: 60%;"&gt;オンライン個別に任せたい領域&lt;/th&gt;
&lt;/tr&gt;
&lt;/thead&gt;
&lt;tbody&gt;
&lt;tr&gt;
&lt;td&gt;
&lt;ul class="mb-0 ps-3"&gt;
&lt;li&gt;漢字ドリルや語彙テキストの反復。&lt;/li&gt;
&lt;li&gt;音読と、段落ごとの一言要約。&lt;/li&gt;
&lt;li&gt;過去問の実施日や点数の記録、解き直しの管理。&lt;/li&gt;
&lt;/ul&gt;
&lt;/td&gt;
&lt;td&gt;
&lt;ul class="mb-0 ps-3"&gt;
&lt;li&gt;論理語に注目した本文の読み方。&lt;/li&gt;
&lt;li&gt;言い換え・対比・因果の整理と図や表への落とし込み。&lt;/li&gt;
&lt;li&gt;記述答案のビフォーアフターと改善サイクルの構築。&lt;/li&gt;
&lt;/ul&gt;
&lt;/td&gt;
&lt;/tr&gt;
&lt;/tbody&gt;
&lt;/table&gt;
&lt;/div&gt;
&lt;h3 class="h5 mt-3 mb-2"&gt;毎日の語彙・漢字と論理語の定着&lt;/h3&gt;
&lt;p&gt;ご家庭では、漢字や語彙の学習と合わせて、論理語に軽く触れていただくと効果的です。&lt;/p&gt;
&lt;ul&gt;
&lt;li&gt;「つまり」「しかし」「一方で」「なぜなら」などを会話の中で意識して使ってみる。&lt;/li&gt;
&lt;li&gt;ニュースや本を読んだとき、「今の『しかし』の前と後ろはどう違っていた？」と一言だけ尋ねてみる。&lt;/li&gt;
&lt;/ul&gt;
&lt;p class="mb-3"&gt;こうした小さな積み重ねが、説明文を読むときの「論理の感覚」を育てていきます。&lt;/p&gt;
&lt;h3 class="h5 mt-2 mb-2"&gt;音読と「論理語チェック」の習慣&lt;/h3&gt;
&lt;p&gt;音読の際には、次のようなルールを加えると、オンライン授業での学びとつながりやすくなります。&lt;/p&gt;
&lt;ul&gt;
&lt;li&gt;論理語を見つけたら、少しトーンを変えて読む。&lt;/li&gt;
&lt;li&gt;読み終えたあとに、「今の『なぜなら』の後ろにはどんな理由が来ていた？」と確認する。&lt;/li&gt;
&lt;/ul&gt;
&lt;p class="mb-0"&gt;これだけでも、「論理語の前後で意味が変わる」という感覚が自然と身についていきます。&lt;/p&gt;
&lt;/div&gt;
&lt;/div&gt;
&lt;p&gt;&lt;!-- どんな子に相性が良いか（H2はそのまま） --&gt;&lt;/p&gt;
&lt;div class="card shadow-sm mb-4"&gt;
&lt;div class="card-body p-4"&gt;
&lt;h2 class="h4 mb-3 border-start ps-3" style="border-color: #4a148c;"&gt;どんな子に相性が良いか&lt;/h2&gt;
&lt;p&gt;言い換え・対比・因果に焦点を当てたオンライン国語の読み方トレーニングは、特に次のようなタイプのお子さまと相性が良い傾向があります。&lt;/p&gt;
&lt;h3 class="h5 mt-2 mb-2"&gt;「なんとなく分かったつもり」になりやすい子&lt;/h3&gt;
&lt;ul&gt;
&lt;li&gt;音読や語句の意味の理解はそれなりにできている。&lt;/li&gt;
&lt;li&gt;一方で、要点を一言で説明することが苦手。&lt;/li&gt;
&lt;/ul&gt;
&lt;p&gt;このタイプは、論理語にマークを付けながらオンラインで一緒に読むことで、理解の輪郭がはっきりしていくケースが多く見られます。&lt;/p&gt;
&lt;h3 class="h5 mt-3 mb-2"&gt;図や色で考えると理解しやすい子&lt;/h3&gt;
&lt;ul&gt;
&lt;li&gt;算数の図や表を用いた説明には比較的強い。&lt;/li&gt;
&lt;li&gt;視覚的な情報があると理解が進みやすい。&lt;/li&gt;
&lt;/ul&gt;
&lt;p&gt;画面共有で色分けや図解を行うオンライン授業との相性がよく、説明文の構造理解が短期間で改善することも少なくありません。&lt;/p&gt;
&lt;h3 class="h5 mt-3 mb-2"&gt;家で漢字・語彙を進められる子&lt;/h3&gt;
&lt;p&gt;漢字や語彙は家庭学習でも進めやすいため、オンライン国語の個別指導では読み方と論理のトレーニングに集中できます。この分担により、限られた学習時間で最大限の効果を出しやすくなります。演習で正答に近いところまで行くのに最後に落としてしまう場合は、&lt;a href="https://dokkai-labo.tokyo/col_blog/evidence-accuracy/" target="_blank" rel="noopener"&gt;正答に“近いのに落とす”子のための根拠精度の鍛え方&lt;/a&gt;も併用すると、選択肢の切り分けが安定しやすくなります。&lt;/p&gt;
&lt;p&gt;&lt;!-- サブリンク情報ボックス --&gt;&lt;/p&gt;
&lt;div class="card border-0 shadow-sm mt-3" style="background-color: #fff3e0;"&gt;
&lt;div class="card-body p-3"&gt;
&lt;h3 class="h6 mb-2"&gt;説明文の構造を体系的に押さえたい方へ&lt;/h3&gt;
&lt;p class="mb-1" style="font-size: 0.95rem;"&gt;説明文の構造のとらえ方や要点整理のコツを例題とともに整理した解説は&lt;br /&gt;
&lt;a href="https://dokkai-labo.tokyo/setsumeibun/" target="_blank" rel="noopener"&gt;説明文講座&lt;/a&gt;&lt;br /&gt;
でも詳しく紹介しています。オンライン国語 個別指導と併用することで、ご家庭での復習や予習の方向性も見えやすくなります。&lt;/p&gt;
&lt;/div&gt;
&lt;/div&gt;
&lt;/div&gt;
&lt;/div&gt;
&lt;p&gt;&lt;!-- まとめ ＋ 最終CTA（H2はそのまま） --&gt;&lt;/p&gt;
&lt;div class="card shadow-sm mb-4 border-0" style="background: linear-gradient(135deg, #0d47a1, #1976d2); color: #fff;"&gt;
&lt;div class="card-body p-4"&gt;
&lt;h2 class="h5 mb-3"&gt;まとめ 論理の筋道から説明文の読み方を整える&lt;/h2&gt;
&lt;p class="mb-2" style="font-size: 0.96rem;"&gt;説明文で要点を見失ってしまうお子さまの多くは、語彙力だけではなく、言い換え・対比・因果といった論理の筋道をつかむ読み方がまだ十分に整っていません。オンライン国語の個別指導では、手元カメラと画面共有を活用しながら、論理語へのマークの付け方、本文の骨組みの浮かび上がらせ方、記述答案の書き換えまでを一対一で行うことで、「なんとなく分かったつもり」から一歩抜け出すための土台を整えていきます。&lt;/p&gt;
&lt;p class="mb-3" style="font-size: 0.96rem;"&gt;中学受験国語、とくに説明文や論説文の読解力に不安がある場合は、オンライン環境を活かして論理の読み方を集中的に鍛えることを、一つの選択肢として検討してみてください。具体的な指導内容やカリキュラムについては&lt;br /&gt;
&lt;a class="text-warning fw-bold" href="https://dokkai-labo.tokyo/kobetsuonline01/" target="_blank" rel="noopener"&gt;オンライン国語 個別指導&lt;/a&gt;&lt;br /&gt;
のページから詳細をご覧いただけます。&lt;/p&gt;
&lt;div class="d-flex flex-wrap justify-content-between align-items-center"&gt;
&lt;p class="mb-3 mb-md-0" style="font-size: 0.96rem;"&gt;お子さまに合った読み方トレーニングを知りたい場合は、ぜひ一度ご確認ください。設問の読み違いが混ざっていると学習効果が頭打ちになりやすいため、気になる場合は&lt;br /&gt;
&lt;a style="color: #fff; text-decoration: underline;" href="https://dokkai-labo.tokyo/col_blog/setsumon-yomichigai/" target="_blank" rel="noopener"&gt;設問の読み違いが減らない子へのオンライン改善アプローチ&lt;/a&gt;&lt;br /&gt;
も参考にしてください。&lt;/p&gt;
&lt;/div&gt;
&lt;/div&gt;
&lt;/div&gt;
&lt;/div&gt;
------</t>
  </si>
  <si>
    <t>以下のページは不自然なワードを使用しています。
これらを適切に自然な言葉に置き換えて下さい。
なお、本文の装飾や構造は絶対に変えないでください。
【対象ページURL】
https://natsui-sansu-juku.com/col_blog/onlinerikai/
【検出された不自然ワード】
- 型
- 固定
- 立て直
- 設計
- 整え
【本文】
------
&lt;div class="container my-4"&gt;
&lt;p&gt;&lt;!-- ヒーローセクション --&gt;&lt;/p&gt;
&lt;div class="card shadow-sm mb-4 border-0" style="background: linear-gradient(135deg, #e3f2fd, #bbdefb);"&gt;
&lt;div class="card-body p-4"&gt;
&lt;p&gt;&lt;span class="badge bg-primary text-white mb-2" style="font-size: 0.8rem;"&gt;オンライン算数／小学生向け&lt;/span&gt;&lt;/p&gt;
&lt;h1 class="card-title mb-3" style="font-size: 1.9rem; line-height: 1.5; color: #0d47a1;"&gt;オンライン算数で楽しく学習することができるので子どもの理解が早いです！&lt;/h1&gt;
&lt;p class="card-text mb-2" style="color: #333;"&gt;「算数が苦手」「塾には通っているけれど、家ではなかなか続かない」──そんなお子さんでも、&lt;br /&gt;
&lt;strong&gt;オンライン算数&lt;/strong&gt;を上手に活用することで、&lt;strong&gt;楽しみながら理解を深め、計算力や思考力を伸ばすこと&lt;/strong&gt;ができます。&lt;/p&gt;
&lt;p class="mb-0" style="color: #333;"&gt;とくに当塾が行っている&lt;br /&gt;
&lt;a class="text-decoration-underline" href="https://natsui-sansu-juku.com/kobetsu_online/"&gt;&lt;br /&gt;
オンライン算数 個別指導&lt;br /&gt;
&lt;/a&gt;&lt;br /&gt;
のようなマンツーマン型の&lt;strong&gt;中学受験算数オンライン&lt;/strong&gt;は、&lt;br /&gt;
「ゲーム感覚×個別最適」の組み合わせで、算数を武器にしたいご家庭にとって心強い学習手段になります。&lt;/p&gt;
&lt;/div&gt;
&lt;/div&gt;
&lt;p class="mb-4" style="color: #333;"&gt;中学受験でオンライン学習をどう使い分けるかの整理は、&lt;a class="text-decoration-underline" href="https://natsui-sansu-juku.com/column/hub-online-use/"&gt;オンライン塾の使い方の全体像はこちら&lt;/a&gt;&lt;/p&gt;
&lt;p&gt;&lt;!-- この記事でわかること --&gt;&lt;/p&gt;
&lt;div class="card shadow-sm mb-4 border-0"&gt;
&lt;div class="card-body p-3 p-md-4"&gt;
&lt;h2 class="h5 mb-3" style="color: #0d47a1;"&gt;この記事でわかること&lt;/h2&gt;
&lt;ul class="mb-0" style="color: #333;"&gt;
&lt;li&gt;オンライン算数が&lt;strong&gt;子どもの理解を早める理由&lt;/strong&gt;&lt;/li&gt;
&lt;li&gt;学年別・レベル別に学べるオンライン算数のメリット&lt;/li&gt;
&lt;li&gt;ゲーム感覚で取り組むことで&lt;strong&gt;算数嫌いを克服する仕組み&lt;/strong&gt;&lt;/li&gt;
&lt;li&gt;学習診断・反復学習による基礎力・応用力の伸ばし方&lt;/li&gt;
&lt;li&gt;実例で見る&lt;strong&gt;偏差値推移と習慣化の仕組み&lt;/strong&gt;&lt;/li&gt;
&lt;li&gt;アプリ・映像授業との比較から見る&lt;strong&gt;オンライン算数 個別指導&lt;/strong&gt;の強み&lt;/li&gt;
&lt;/ul&gt;
&lt;/div&gt;
&lt;/div&gt;
&lt;p&gt;&lt;!-- H2-1 オンライン算数とは？ --&gt;&lt;/p&gt;
&lt;div class="card shadow-sm mb-4 border-0"&gt;
&lt;div class="card-body p-3 p-md-4"&gt;
&lt;h2 class="h4 mb-3" style="color: #0d47a1;"&gt;オンライン算数とは？子どもの理解が早くなる理由&lt;/h2&gt;
&lt;p style="color: #333;"&gt;オンライン算数は、パソコンやタブレットなどを使って、&lt;strong&gt;自宅から算数を学習できるサービス&lt;/strong&gt;です。&lt;br /&gt;
単なる「動画視聴」ではなく、学年・理解度に応じて問題が出題され、解説や図解もセットになっているものが多くあります。&lt;/p&gt;
&lt;p style="color: #333;"&gt;元記事で述べられているように、オンライン算数には次のような特徴があります。&lt;/p&gt;
&lt;ul style="color: #333;"&gt;
&lt;li&gt;学年別・レベル別に学習できるため、&lt;strong&gt;その子に合ったレベルからスタートできる&lt;/strong&gt;&lt;/li&gt;
&lt;li&gt;レベルチェックで苦手を把握し、&lt;strong&gt;必要な問題に絞って学べる&lt;/strong&gt;&lt;/li&gt;
&lt;li&gt;ゲーム感覚で取り組めるので、&lt;strong&gt;「楽しい」と感じながら学習を継続しやすい&lt;/strong&gt;&lt;/li&gt;
&lt;li&gt;学習診断機能で、&lt;strong&gt;理解度や定着度を可視化できる&lt;/strong&gt;&lt;/li&gt;
&lt;/ul&gt;
&lt;p style="color: #333;"&gt;こうした仕組みによって、オンライン算数は「苦手な子ほど伸びやすい」学習法になり得ます。&lt;/p&gt;
&lt;/div&gt;
&lt;/div&gt;
&lt;p&gt;&lt;!-- H2-2 学年別・レベル別で学べる --&gt;&lt;/p&gt;
&lt;div class="card shadow-sm mb-4 border-0"&gt;
&lt;div class="card-body p-3 p-md-4"&gt;
&lt;h2 class="h4 mb-3" style="color: #0d47a1;"&gt;学年別・レベル別で学べるから「わかる」が積み重なる&lt;/h2&gt;
&lt;p style="color: #333;"&gt;元記事では、オンライン算数について&lt;br /&gt;
&lt;strong&gt;「学年別で学習できるため、理解度に応じた学習が可能」&lt;/strong&gt;と説明されています。&lt;br /&gt;
ここでは、その具体的なイメージを整理してみましょう。&lt;/p&gt;
&lt;h3 class="h5 mt-3 mb-2" style="color: #1565c0;"&gt;レベルチェックで「今の力」を見える化&lt;/h3&gt;
&lt;p style="color: #333;"&gt;多くのオンライン算数教材では、最初に&lt;strong&gt;レベルチェックテスト&lt;/strong&gt;が用意されています。&lt;br /&gt;
これによって、&lt;/p&gt;
&lt;ul style="color: #333;"&gt;
&lt;li&gt;現在の学年の内容がどれくらい理解できているか&lt;/li&gt;
&lt;li&gt;前学年の内容で取りこぼしている単元はないか&lt;/li&gt;
&lt;li&gt;計算・文章題・図形などの&lt;strong&gt;どの分野が特に弱いのか&lt;/strong&gt;&lt;/li&gt;
&lt;/ul&gt;
&lt;p style="color: #333;"&gt;といった点を把握することができます。&lt;br /&gt;
そのうえで、弱点に合わせて問題が出題されるため、&lt;strong&gt;「何となく全体をなぞる」のではなく、&lt;br /&gt;
必要な部分に時間をかけられる&lt;/strong&gt;のがオンライン算数の強みです。&lt;/p&gt;
&lt;h3 class="h5 mt-3 mb-2" style="color: #1565c0;"&gt;学年をまたいだ「さかのぼり学習」もスムーズ&lt;/h3&gt;
&lt;p style="color: #333;"&gt;算数は、&lt;strong&gt;前の学年の理解が次の学年の内容に直結する教科&lt;/strong&gt;です。&lt;br /&gt;
例えば、分数・小数の理解不足が、割合や速さの単元にそのまま影響することも珍しくありません。&lt;/p&gt;
&lt;p style="color: #333;"&gt;オンライン算数であれば、&lt;/p&gt;
&lt;ul style="color: #333;"&gt;
&lt;li&gt;必要に応じて&lt;strong&gt;前の学年にさかのぼって復習&lt;/strong&gt;できる&lt;/li&gt;
&lt;li&gt;得意な分野だけ&lt;strong&gt;先取り学習&lt;/strong&gt;をすることも可能&lt;/li&gt;
&lt;li&gt;子どもの理解度に合わせて、&lt;strong&gt;進度を柔軟に調整&lt;/strong&gt;できる&lt;/li&gt;
&lt;/ul&gt;
&lt;p style="color: #333;"&gt;こうした学年をまたいだ学習の柔軟さは、通塾ではなかなか実現しづらいポイントです。&lt;/p&gt;
&lt;p class="mb-0" style="color: #333;"&gt;中学受験を視野に入れているご家庭であれば、&lt;br /&gt;
&lt;a class="text-decoration-underline" href="https://natsui-sansu-juku.com/kobetsu_online/"&gt;&lt;br /&gt;
中学受験算数オンラインの個別指導&lt;br /&gt;
&lt;/a&gt;&lt;br /&gt;
のように、学年をまたいだカリキュラム設計ができるサービスを選ぶと、より効果的に力を伸ばしやすくなります。&lt;/p&gt;
&lt;/div&gt;
&lt;/div&gt;
&lt;p&gt;&lt;!-- H2-3 ゲーム感覚で楽しく --&gt;&lt;/p&gt;
&lt;div class="card shadow-sm mb-4 border-0"&gt;
&lt;div class="card-body p-3 p-md-4"&gt;
&lt;h2 class="h4 mb-3" style="color: #0d47a1;"&gt;ゲーム感覚だから算数嫌いが「楽しい！」に変わる&lt;/h2&gt;
&lt;p style="color: #333;"&gt;元記事では、オンライン算数について&lt;br /&gt;
&lt;strong&gt;「ゲーム感覚で取り組めるので、楽しく学べます」&lt;/strong&gt;とあります。&lt;br /&gt;
この「ゲーム感覚」は、算数嫌いを克服するうえで非常に大きな要素です。&lt;/p&gt;
&lt;h3 class="h5 mt-3 mb-2" style="color: #1565c0;"&gt;ゲーム要素が「やる気スイッチ」を押してくれる&lt;/h3&gt;
&lt;p style="color: #333;"&gt;オンライン算数の多くには、次のようなゲーム要素が取り入れられています。&lt;/p&gt;
&lt;ul style="color: #333;"&gt;
&lt;li&gt;問題に正解するとポイントやスタンプがもらえる&lt;/li&gt;
&lt;li&gt;ステージ制になっていて、&lt;strong&gt;クリアすると次のレベルに進める&lt;/strong&gt;&lt;/li&gt;
&lt;li&gt;連続正解でコンボボーナスがつく　など&lt;/li&gt;
&lt;/ul&gt;
&lt;p style="color: #333;"&gt;こうした仕組みによって、お子さんは&lt;br /&gt;
&lt;strong&gt;「次もやってみよう」「もっと解いてみよう」&lt;/strong&gt;という前向きな気持ちになりやすくなります。&lt;br /&gt;
結果として、自然と&lt;strong&gt;取り組む量が増え、計算スピードや正確さがアップ&lt;/strong&gt;していきます。&lt;/p&gt;
&lt;h3 class="h5 mt-3 mb-2" style="color: #1565c0;"&gt;楽しく解いているうちに計算スピードもアップ&lt;/h3&gt;
&lt;p style="color: #333;"&gt;「ゲームのような感覚で問題を解くため、計算のスピードアップにもつながります」と元記事にもあるように、&lt;br /&gt;
オンライン算数では、制限時間つきの問題や、テンポよく解き進める形式の問題も多く採用されています。&lt;/p&gt;
&lt;p style="color: #333;"&gt;苦手意識が強いと、どうしても計算に時間がかかり、&lt;br /&gt;
&lt;strong&gt;「終わらない」「間違いが多い」→「さらに苦手になる」&lt;/strong&gt;という悪循環に陥りがちです。&lt;br /&gt;
オンライン算数で、楽しくスピード感のある練習を繰り返すことで、&lt;br /&gt;
&lt;strong&gt;短時間で正確に解く力&lt;/strong&gt;が自然と身についていきます。&lt;/p&gt;
&lt;/div&gt;
&lt;/div&gt;
&lt;p&gt;&lt;!-- 中盤 CTAボックス --&gt;&lt;/p&gt;
&lt;div class="card shadow-sm border-0 my-4" style="background: #e8f5e9;"&gt;
&lt;div class="card-body p-4 p-md-5"&gt;
&lt;div class="row align-items-center g-3"&gt;
&lt;div class="col-md-8"&gt;
&lt;h2 class="h5 fw-bold mb-3" style="color: #1b5e20;"&gt;まずは１〜２か月、「オンライン算数 個別指導」で苦手単元だけお試し&lt;/h2&gt;
&lt;p class="mb-2" style="color: #333;"&gt;「全部オンラインに切り替えるのは不安」「まずは算数だけ様子を見たい」という場合は、&lt;br /&gt;
&lt;strong&gt;中学受験算数オンラインの個別指導&lt;/strong&gt;を、１〜２か月の短期集中で試してみるのがおすすめです。&lt;/p&gt;
&lt;ul class="mb-0 small" style="color: #333;"&gt;
&lt;li&gt;５年生の秋に「割合」「速さ」だけを集中的にフォロー&lt;/li&gt;
&lt;li&gt;６年生の夏前に「立体図形」だけを固めておきたい などニーズに応じて設計&lt;/li&gt;
&lt;li&gt;終了時には&lt;strong&gt;「どこが伸びたか」レポート&lt;/strong&gt;で変化を振り返り&lt;/li&gt;
&lt;/ul&gt;
&lt;/div&gt;
&lt;div class="col-md-4 text-center text-md-end"&gt;
&lt;div class="d-grid gap-2"&gt;&lt;a class="btn btn-success btn-lg mb-2 w-100" style="white-space: nowrap;" href="https://natsui-sansu-juku.com/kobetsu_online/"&gt;&lt;br /&gt;
中学受験算数オンラインの詳細を見る&lt;br /&gt;
&lt;/a&gt;&lt;/div&gt;
&lt;/div&gt;
&lt;/div&gt;
&lt;/div&gt;
&lt;/div&gt;
&lt;p&gt;&lt;!-- 追加：オンライン算数を始める前によくある不安と確認ポイント --&gt;&lt;/p&gt;
&lt;div class="card shadow-sm mb-4 border-0"&gt;
&lt;div class="card-body p-3 p-md-4"&gt;
&lt;h2 class="h4 mb-3" style="color: #0d47a1;"&gt;オンライン算数を始める前に多い不安と確認ポイント&lt;/h2&gt;
&lt;p style="color: #333;"&gt;オンライン算数に興味はあっても、導入前に次のような不安を感じるご家庭は少なくありません。&lt;br /&gt;
ここでは、実際によく聞かれる疑問と、その考え方を整理します。&lt;/p&gt;
&lt;h3 class="h5 mt-3 mb-2" style="color: #1565c0;"&gt;「うちの子は画面越しだと集中できないのでは？」&lt;/h3&gt;
&lt;p style="color: #333;"&gt;集中力が続くかどうかは、&lt;strong&gt;教材の形式&lt;/strong&gt;と&lt;strong&gt;関わり方&lt;/strong&gt;で大きく変わります。&lt;br /&gt;
問題を解く→結果がすぐ返る→次に進む、というテンポがあるオンライン算数は、&lt;br /&gt;
黙って動画を見る学習よりも集中しやすいケースが多く見られます。&lt;/p&gt;
&lt;h3 class="h5 mt-3 mb-2" style="color: #1565c0;"&gt;「ゲーム感覚だと、ただ遊んで終わらない？」&lt;/h3&gt;
&lt;p style="color: #333;"&gt;ゲーム要素はあくまで&lt;strong&gt;入口&lt;/strong&gt;です。&lt;br /&gt;
重要なのは、その後に&lt;strong&gt;どの単元を・どの順番で・どれだけ反復するか&lt;/strong&gt;が&lt;br /&gt;
設計されているかどうかです。&lt;br /&gt;
個別指導と組み合わせることで、「楽しい」から「使える力」へとつなげやすくなります。&lt;/p&gt;
&lt;h3 class="h5 mt-3 mb-2" style="color: #1565c0;"&gt;「塾に通っているのに、さらにオンライン算数は必要？」&lt;/h3&gt;
&lt;p style="color: #333;"&gt;オンライン算数は、塾の代わりではなく&lt;strong&gt;補助輪&lt;/strong&gt;として使うのが基本です。&lt;br /&gt;
塾の授業で分かったつもりになっている部分や、&lt;br /&gt;
宿題で止まってしまう単元をピンポイントで補強する用途に向いています。&lt;/p&gt;
&lt;h3 class="h5 mt-3 mb-2" style="color: #1565c0;"&gt;導入前チェックリスト（最低限ここを確認）&lt;/h3&gt;
&lt;ul style="color: #333;"&gt;
&lt;li&gt;どの単元・どのレベルから始める想定か決まっているか&lt;/li&gt;
&lt;li&gt;1回の学習時間が長くなりすぎていないか（20〜30分目安）&lt;/li&gt;
&lt;li&gt;「楽しかった」で終わらず、何ができるようになったか振り返れるか&lt;/li&gt;
&lt;/ul&gt;
&lt;p class="mb-0" style="color: #333;"&gt;これらを押さえておくことで、オンライン算数は&lt;br /&gt;
「続かなかった教材」ではなく、&lt;strong&gt;算数嫌いを立て直す実用的な道具&lt;/strong&gt;&lt;br /&gt;
になりやすくなります。&lt;/p&gt;
&lt;/div&gt;
&lt;/div&gt;
&lt;p&gt;&lt;!-- H2-4 学習診断と反復 --&gt;&lt;/p&gt;
&lt;div class="card shadow-sm mb-4 border-0"&gt;
&lt;div class="card-body p-3 p-md-4"&gt;
&lt;h2 class="h4 mb-3" style="color: #0d47a1;"&gt;学習診断と反復練習で、基礎から応用までしっかり定着&lt;/h2&gt;
&lt;p style="color: #333;"&gt;元記事では、&lt;br /&gt;
&lt;strong&gt;「オンライン算数は学習診断ができ、子どもの理解度を正確に把握できます」&lt;/strong&gt;と説明されています。&lt;br /&gt;
これは、次のような仕組みを指します。&lt;/p&gt;
&lt;div class="table-responsive mb-3"&gt;
&lt;table class="table table-bordered align-middle" style="color: #333;"&gt;
&lt;thead style="background-color: #e3f2fd;"&gt;
&lt;tr&gt;
&lt;th scope="col"&gt;ポイント&lt;/th&gt;
&lt;th scope="col"&gt;オンライン算数の機能例&lt;/th&gt;
&lt;/tr&gt;
&lt;/thead&gt;
&lt;tbody&gt;
&lt;tr&gt;
&lt;td&gt;理解度の把握&lt;/td&gt;
&lt;td&gt;正答率・解答時間・ミスの傾向などから、弱点単元を自動判定&lt;/td&gt;
&lt;/tr&gt;
&lt;tr&gt;
&lt;td&gt;反復の仕組み&lt;/td&gt;
&lt;td&gt;間違えた問題を&lt;strong&gt;自動で再出題&lt;/strong&gt;し、定着するまで繰り返し練習&lt;/td&gt;
&lt;/tr&gt;
&lt;tr&gt;
&lt;td&gt;レベル調整&lt;/td&gt;
&lt;td&gt;正解が続けば難易度アップ、間違いが増えれば少し戻るなど柔軟に調整&lt;/td&gt;
&lt;/tr&gt;
&lt;/tbody&gt;
&lt;/table&gt;
&lt;/div&gt;
&lt;h3 class="h5 mt-3 mb-2" style="color: #1565c0;"&gt;苦手な部分は繰り返しチャレンジして克服&lt;/h3&gt;
&lt;p style="color: #333;"&gt;オンライン算数では、苦手な問題・単元ほど&lt;strong&gt;繰り返し取り組めるような設計&lt;/strong&gt;になっていることが多いです。&lt;br /&gt;
元記事にも、&lt;br /&gt;
&lt;strong&gt;「苦手な部分は繰り返し取り組むことができるため、基礎学力がしっかり身につきます」&lt;/strong&gt;&lt;br /&gt;
とあります。&lt;/p&gt;
&lt;p style="color: #333;"&gt;一度解いて終わりではなく、&lt;/p&gt;
&lt;ul style="color: #333;"&gt;
&lt;li&gt;似たパターン問題で理解を深める&lt;/li&gt;
&lt;li&gt;時間を空けて&lt;strong&gt;復習問題&lt;/strong&gt;として出題される&lt;/li&gt;
&lt;li&gt;テスト形式で&lt;strong&gt;定着度を確認&lt;/strong&gt;する&lt;/li&gt;
&lt;/ul&gt;
&lt;p style="color: #333;"&gt;といったサイクルを回すことで、&lt;strong&gt;基礎から応用まで段階的に力を伸ばしていくことができます。&lt;/strong&gt;&lt;/p&gt;
&lt;h3 class="h5 mt-3 mb-2" style="color: #1565c0;"&gt;図解・解説がわかりやすいから「つまずき」にくい&lt;/h3&gt;
&lt;p style="color: #333;"&gt;元記事では、&lt;br /&gt;
&lt;strong&gt;「学年が上がって問題が難しくなっても、オンライン算数は図解や説明がわかりやすく、スムーズに理解できます」&lt;/strong&gt;&lt;br /&gt;
と述べられています。&lt;/p&gt;
&lt;p style="color: #333;"&gt;特に、&lt;/p&gt;
&lt;ul style="color: #333;"&gt;
&lt;li&gt;文章題の状況を図で整理してくれる&lt;/li&gt;
&lt;li&gt;図形問題で、図を動かしたり色分けしてくれる&lt;/li&gt;
&lt;li&gt;途中式を一行ずつ表示し、&lt;strong&gt;どこで何をしているか&lt;/strong&gt;を丁寧に見せてくれる&lt;/li&gt;
&lt;/ul&gt;
&lt;p style="color: #333;"&gt;といった&lt;strong&gt;視覚的なサポート&lt;/strong&gt;は、教科書や黒板だけでは得にくいオンラインならではのメリットです。&lt;/p&gt;
&lt;/div&gt;
&lt;/div&gt;
&lt;p&gt;&lt;!-- H2-5 実例・具体ケース --&gt;&lt;/p&gt;
&lt;div class="card shadow-sm mb-4 border-0"&gt;
&lt;div class="card-body p-3 p-md-4"&gt;
&lt;h2 class="h4 mb-3" style="color: #0d47a1;"&gt;実例で見るオンライン算数の伸び方と習慣化の仕組み&lt;/h2&gt;
&lt;p style="color: #333;"&gt;ここからは、&lt;strong&gt;オンライン算数 個別指導&lt;/strong&gt;を活用したときのイメージをつかみやすくするために、&lt;br /&gt;
典型的なケースと&lt;strong&gt;習慣化の仕組み&lt;/strong&gt;を簡単にまとめてみます（プライバシーに配慮した再構成です）。&lt;/p&gt;
&lt;h3 class="h5 mt-3 mb-2" style="color: #1565c0;"&gt;ケース１：算数偏差値40台前半 → 50台後半へ&lt;/h3&gt;
&lt;p style="color: #333;"&gt;小５の秋、模試の算数偏差値が&lt;strong&gt;42〜44&lt;/strong&gt;前後だったお子さんの場合の一例です。&lt;/p&gt;
&lt;ul style="color: #333;"&gt;
&lt;li&gt;週１回×60分のオンライン算数 個別指導を開始&lt;/li&gt;
&lt;li&gt;２か月間、「割合」「速さ」にテーマを絞って徹底的に演習&lt;/li&gt;
&lt;li&gt;家庭学習は「１日15分×３日分」のみを指定し、無理なく続けられる量に調整&lt;/li&gt;
&lt;/ul&gt;
&lt;div class="table-responsive mb-3"&gt;
&lt;table class="table table-bordered align-middle" style="color: #333;"&gt;
&lt;thead style="background-color: #e8eaf6;"&gt;
&lt;tr&gt;
&lt;th scope="col"&gt;時期&lt;/th&gt;
&lt;th scope="col"&gt;算数偏差値&lt;/th&gt;
&lt;th scope="col"&gt;ポイント&lt;/th&gt;
&lt;/tr&gt;
&lt;/thead&gt;
&lt;tbody&gt;
&lt;tr&gt;
&lt;td&gt;開始前（小５秋）&lt;/td&gt;
&lt;td&gt;42〜44&lt;/td&gt;
&lt;td&gt;割合・速さに強い苦手意識&lt;/td&gt;
&lt;/tr&gt;
&lt;tr&gt;
&lt;td&gt;２か月後&lt;/td&gt;
&lt;td&gt;58前後&lt;/td&gt;
&lt;td&gt;「考え方の型」が身につき、模試で得点源に&lt;/td&gt;
&lt;/tr&gt;
&lt;/tbody&gt;
&lt;/table&gt;
&lt;/div&gt;
&lt;p style="color: #333;"&gt;「ゲーム感覚で取り組めるオンライン教材＋個別での解き方チェック」の組み合わせにより、&lt;br /&gt;
&lt;strong&gt;「自分でもできる」という感覚&lt;/strong&gt;が育つと、その後の学習意欲にも良い影響が出やすくなります。&lt;/p&gt;
&lt;h3 class="h5 mt-3 mb-2" style="color: #1565c0;"&gt;習慣化を支える「３つの工夫」&lt;/h3&gt;
&lt;p style="color: #333;"&gt;オンライン算数は、&lt;strong&gt;続けてこそ効果が出る学習スタイル&lt;/strong&gt;です。&lt;br /&gt;
習慣化のために取り入れやすい工夫を３つ挙げておきます。&lt;/p&gt;
&lt;ul style="color: #333;"&gt;
&lt;li&gt;&lt;strong&gt;時間を固定する&lt;/strong&gt;&lt;br /&gt;
「毎週火・木の19:30〜20:00はオンライン算数」と決めておくと、&lt;br /&gt;
家族全体で予定を立てやすくなり、&lt;strong&gt;学習時間がブレにくく&lt;/strong&gt;なります。&lt;/li&gt;
&lt;li class="mt-2"&gt;&lt;strong&gt;やることを３つ以内に絞る&lt;/strong&gt;&lt;br /&gt;
１回の学習で「今日やること」を３つまでに絞ると、取り組みやすさがぐっと上がります。&lt;br /&gt;
例）「計算10問」「文章題２題」「間違えた問題の解き直し」など。&lt;/li&gt;
&lt;li class="mt-2"&gt;&lt;strong&gt;「できたことメモ」をつける&lt;/strong&gt;&lt;br /&gt;
ノートやアプリに「今日できるようになったこと」を１行書くだけでも、&lt;br /&gt;
&lt;strong&gt;小さな成功体験の積み重ね&lt;/strong&gt;になり、モチベーション維持に役立ちます。&lt;/li&gt;
&lt;/ul&gt;
&lt;p style="color: #333;"&gt;当塾の&lt;strong&gt;中学受験算数オンライン&lt;/strong&gt;でも、&lt;br /&gt;
授業内のチェックと家庭学習の設計をセットで考えることで、&lt;br /&gt;
「オンライン算数＝その場だけの勉強」で終わらないような習慣づくりを重視しています。&lt;/p&gt;
&lt;/div&gt;
&lt;/div&gt;
&lt;p&gt;&lt;!-- H2-6 競合との比較 --&gt;&lt;/p&gt;
&lt;div class="card shadow-sm mb-4 border-0"&gt;
&lt;div class="card-body p-3 p-md-4"&gt;
&lt;h2 class="h4 mb-3" style="color: #0d47a1;"&gt;競合サービスとの比較：アプリ・映像授業・オンライン算数 個別指導&lt;/h2&gt;
&lt;p style="color: #333;"&gt;「オンライン算数」といっても、サービスの形態はさまざまです。&lt;br /&gt;
ここでは大まかに次の３タイプに分けて、特徴を整理します。&lt;/p&gt;
&lt;ul style="color: #333;"&gt;
&lt;li&gt;① ドリル型アプリ（セルフ演習中心）&lt;/li&gt;
&lt;li&gt;② 映像授業・オンデマンド講座&lt;/li&gt;
&lt;li&gt;③ 双方向の&lt;strong&gt;オンライン算数 個別指導&lt;/strong&gt;&lt;/li&gt;
&lt;/ul&gt;
&lt;div class="table-responsive mb-3"&gt;
&lt;table class="table table-bordered align-middle text-center" style="color: #333;"&gt;
&lt;thead style="background-color: #e3f2fd;"&gt;
&lt;tr&gt;
&lt;th scope="col"&gt;項目&lt;/th&gt;
&lt;th scope="col"&gt;ドリル型アプリ&lt;/th&gt;
&lt;th scope="col"&gt;映像授業&lt;/th&gt;
&lt;th scope="col"&gt;オンライン算数 個別指導&lt;/th&gt;
&lt;/tr&gt;
&lt;/thead&gt;
&lt;tbody&gt;
&lt;tr&gt;
&lt;th scope="row"&gt;学習スタイル&lt;/th&gt;
&lt;td&gt;自動出題・自学自習&lt;/td&gt;
&lt;td&gt;録画された授業を視聴&lt;/td&gt;
&lt;td&gt;&lt;strong&gt;講師と１対１で対話型&lt;/strong&gt;&lt;/td&gt;
&lt;/tr&gt;
&lt;tr&gt;
&lt;th scope="row"&gt;質問のしやすさ&lt;/th&gt;
&lt;td&gt;基本的になし&lt;/td&gt;
&lt;td&gt;その場で質問はできない&lt;/td&gt;
&lt;td&gt;授業中に&lt;strong&gt;いつでも質問OK&lt;/strong&gt;&lt;/td&gt;
&lt;/tr&gt;
&lt;tr&gt;
&lt;th scope="row"&gt;苦手対応&lt;/th&gt;
&lt;td&gt;自動判定だが放置されることも&lt;/td&gt;
&lt;td&gt;苦手単元を自分で選ぶ必要あり&lt;/td&gt;
&lt;td&gt;講師が状況を見て&lt;strong&gt;その場で調整&lt;/strong&gt;&lt;/td&gt;
&lt;/tr&gt;
&lt;tr&gt;
&lt;th scope="row"&gt;習慣化のしやすさ&lt;/th&gt;
&lt;td&gt;気が向いたときだけになりがち&lt;/td&gt;
&lt;td&gt;視聴しっぱなしになりやすい&lt;/td&gt;
&lt;td&gt;毎週決まった曜日・時間で&lt;strong&gt;習慣化しやすい&lt;/strong&gt;&lt;/td&gt;
&lt;/tr&gt;
&lt;/tbody&gt;
&lt;/table&gt;
&lt;/div&gt;
&lt;p style="color: #333;"&gt;「まずは手軽に触れてみたい」ならアプリや映像授業も良い選択ですが、&lt;br /&gt;
&lt;strong&gt;中学受験レベルで算数をしっかり伸ばしたい場合&lt;/strong&gt;は、&lt;br /&gt;
講師と対話しながら進められる&lt;strong&gt;中学受験算数オンラインの個別指導&lt;/strong&gt;を&lt;br /&gt;
メインに据える方が、苦手克服や志望校対策まで見据えた学習設計がしやすくなります。&lt;/p&gt;
&lt;/div&gt;
&lt;/div&gt;
&lt;p&gt;&lt;!-- まとめ --&gt;&lt;/p&gt;
&lt;div class="card shadow-sm mb-4 border-0"&gt;
&lt;div class="card-body p-3 p-md-4"&gt;
&lt;h2 class="h4 mb-3" style="color: #0d47a1;"&gt;まとめ：オンライン算数は「楽しく・分かりやすく」理解を深める強い味方&lt;/h2&gt;
&lt;p style="color: #333;"&gt;ここまで、元記事の内容をもとにオンライン算数のメリットを整理してきました。&lt;br /&gt;
改めて、ポイントをまとめます。&lt;/p&gt;
&lt;ul style="color: #333;"&gt;
&lt;li&gt;学年別・レベル別で学べるため、&lt;strong&gt;その子に合ったレベルからスタートできる&lt;/strong&gt;&lt;/li&gt;
&lt;li&gt;レベルチェックや学習診断で、&lt;strong&gt;苦手な単元を正確に把握&lt;/strong&gt;できる&lt;/li&gt;
&lt;li&gt;ゲーム感覚で取り組めるので、&lt;strong&gt;算数嫌いの子でも「楽しい」に変わりやすい&lt;/strong&gt;&lt;/li&gt;
&lt;li&gt;苦手な部分は繰り返し取り組めるため、&lt;strong&gt;基礎学力がしっかり身につく&lt;/strong&gt;&lt;/li&gt;
&lt;li&gt;図解や丁寧な解説により、&lt;strong&gt;学年が上がってもスムーズに理解しやすい&lt;/strong&gt;&lt;/li&gt;
&lt;li&gt;習慣化の仕組みを整えれば、&lt;strong&gt;中学受験算数オンラインの学習土台&lt;/strong&gt;としても活用できる&lt;/li&gt;
&lt;/ul&gt;
&lt;p style="color: #333;"&gt;オンライン算数は、ただ便利なだけの教材ではなく、&lt;br /&gt;
&lt;strong&gt;「楽しく」「分かりやすく」「続けやすい」形で算数の力を伸ばせる学習スタイル&lt;/strong&gt;です。&lt;/p&gt;
&lt;p class="mb-0" style="color: #333;"&gt;お子さんが算数に苦手意識を持っている場合や、もっと算数を得意にしたいとお考えのご家庭は、&lt;br /&gt;
当塾の&lt;br /&gt;
&lt;a class="text-decoration-underline" href="https://natsui-sansu-juku.com/kobetsu_online/"&gt;&lt;br /&gt;
中学受験算数オンライン（オンライン算数 個別指導）&lt;br /&gt;
&lt;/a&gt;&lt;br /&gt;
も、ぜひ選択肢のひとつとして検討してみてください。&lt;/p&gt;
&lt;/div&gt;
&lt;/div&gt;
&lt;p&gt;&lt;!-- 関連コラム --&gt;&lt;/p&gt;
&lt;div class="card shadow-sm mb-4 border-0"&gt;
&lt;div class="card-body p-3 p-md-4"&gt;
&lt;h3 class="h5 mb-3" style="color: #0d47a1;"&gt;関連コラムはこちら&lt;/h3&gt;
&lt;blockquote class="mb-0" style="color: #333;"&gt;&lt;p&gt;&lt;a href="https://natsui-sansu-juku.com/column/onlinekobetsu3/" target="_blank" rel="noopener noreferrer"&gt;&lt;br /&gt;
中学受験算数の成績を「オンライン個別指導」で伸ばすことができる３つの理由&lt;br /&gt;
&lt;/a&gt;&lt;/p&gt;&lt;/blockquote&gt;
&lt;/div&gt;
&lt;/div&gt;
&lt;p&gt;&lt;!-- 末尾 CTA（トップページ誘導） --&gt;&lt;/p&gt;
&lt;div class="card shadow-sm border-0 my-5" style="background: linear-gradient(135deg, #fffde7, #fff9c4);"&gt;
&lt;div class="card-body p-4 p-md-5"&gt;
&lt;div class="row align-items-center g-3"&gt;
&lt;div class="col-md-8"&gt;
&lt;h2 class="h5 fw-bold mb-3" style="color: #f57f17;"&gt;夏井算数塾の全体像を知りたい方へ&lt;/h2&gt;
&lt;p class="mb-2" style="color: #333;"&gt;教室指導とオンライン指導の両方を行う&lt;strong&gt;夏井算数塾&lt;/strong&gt;では、&lt;br /&gt;
中学受験・非受験を問わず、一人ひとりに合わせた算数指導を行っています。&lt;/p&gt;
&lt;ul class="mb-0 small" style="color: #333;"&gt;
&lt;li&gt;教室個別指導・オンライン算数 個別指導の全体像&lt;/li&gt;
&lt;li&gt;学年別コース案内・開講曜日・指導方針&lt;/li&gt;
&lt;li&gt;最新のご案内・お知らせ・各種コラムへのリンク&lt;/li&gt;
&lt;/ul&gt;
&lt;/div&gt;
&lt;div class="col-md-4 text-center text-md-end"&gt;
&lt;div class="d-grid gap-2 d-md-flex justify-content-md-end"&gt;&lt;a class="btn btn-primary btn-lg w-100 w-md-auto mb-2 mb-md-0" href="https://natsui-sansu-juku.com/"&gt;&lt;br /&gt;
夏井算数塾トップページへ&lt;br /&gt;
&lt;/a&gt;&lt;/div&gt;
&lt;/div&gt;
&lt;/div&gt;
&lt;/div&gt;
&lt;/div&gt;
&lt;p&gt;&lt;!-- 構造化データ（Article） --&gt;&lt;br /&gt;
&lt;script type="application/ld+json"&gt;
    {
      "@context": "https://schema.org",
      "@type": "Article",
      "headline": "オンライン算数で楽しく学習することができるので子どもの理解が早いです！",
      "description": "オンライン算数のメリットを整理し、学年別・レベル別学習やゲーム感覚の仕組み、学習診断と反復による基礎〜応用の定着、実例にもとづく偏差値推移や習慣化の工夫、アプリ・映像授業との比較までをまとめたガイドです。中学受験算数オンラインの活用を検討する保護者向けの内容です。",
      "author": {
        "@type": "Organization",
        "name": "夏井算数塾"
      },
      "publisher": {
        "@type": "Organization",
        "name": "夏井算数塾"
      }
    }
  &lt;/script&gt;&lt;/p&gt;
&lt;p&gt;&lt;!-- 構造化データ（FAQ） --&gt;&lt;br /&gt;
&lt;script type="application/ld+json"&gt;
    {
      "@context": "https://schema.org",
      "@type": "FAQPage",
      "mainEntity": [
        {
          "@type": "Question",
          "name": "オンライン算数は本当に算数が苦手な子どもにも効果がありますか？",
          "acceptedAnswer": {
            "@type": "Answer",
            "text": "オンライン算数は学年別・レベル別で学べるうえ、学習診断によって苦手な単元を把握しやすいため、算数が苦手なお子さんほど効果が出やすい学習スタイルです。ゲーム感覚で取り組める設計になっているサービスも多く、「できた」が積み重なりやすいことから、苦手意識の軽減にもつながります。"
          }
        },
        {
          "@type": "Question",
          "name": "アプリや映像授業とオンライン算数 個別指導の違いは何ですか？",
          "acceptedAnswer": {
            "@type": "Answer",
            "text": "ドリル型アプリや映像授業は、自分のペースで進めやすい一方で、その場で質問したり、苦手に合わせて説明を変えたりすることはできません。オンライン算数 個別指導は講師と1対1で対話しながら進めるため、つまずいたポイントをその場で解消でき、志望校や現在のレベルに合わせた中学受験算数オンライン対策を取りやすいのが大きな違いです。"
          }
        },
        {
          "@type": "Question",
          "name": "オンライン算数でも学習習慣は定着しますか？",
          "acceptedAnswer": {
            "@type": "Answer",
            "text": "オンライン算数でも、毎週決まった曜日と時間に学習を固定したり、1回の学習でやることを3つ以内に絞ったりすることで、十分に学習習慣を定着させることができます。中学受験算数オンラインの個別指導と組み合わせる場合は、授業のたびに「次回までのミッション」を共有し、小さな達成を積み重ねる仕組みをつくることで、無理のないペースで習慣化しやすくなります。"
          }
        }
      ]
    }
  &lt;/script&gt;&lt;/p&gt;
&lt;/div&gt;
&lt;p&gt;&lt;!-- [ /.socialSet ] --&gt;&lt;/p&gt;
------</t>
  </si>
  <si>
    <t>以下のページは不自然なワードを使用しています。
これらを適切に自然な言葉に置き換えて下さい。
なお、本文の装飾や構造は絶対に変えないでください。
【対象ページURL】
https://natsui-sansu-juku.com/col_blog/onlineservice/
【検出された不自然ワード】
- 型
- 固定
- 立て直
- 内部リンク
- 導線
- 設計
- 整え
【本文】
------
&lt;div class="container my-4"&gt;
&lt;p&gt;&lt;!-- Hero / 導入部分 --&gt;&lt;/p&gt;
&lt;div class="card shadow-sm mb-4 border-0" style="background: linear-gradient(135deg, #0d47a1, #1976d2); color: #fff;"&gt;
&lt;div class="card-body p-4"&gt;
&lt;div class="d-flex flex-wrap justify-content-between align-items-center mb-2"&gt;&lt;span class="badge bg-warning text-dark mb-2" style="font-size: 0.8rem;"&gt;中学受験／オンライン算数&lt;/span&gt;&lt;br /&gt;
&lt;span class="badge bg-light text-dark mb-2" style="font-size: 0.75rem;"&gt;自宅で学べる個別指導&lt;/span&gt;&lt;/div&gt;
&lt;h1 class="card-title mb-3" style="font-size: 1.9rem; line-height: 1.5;"&gt;算数をオンラインの個別指導で学ぶメリットと、失敗しないサービスの選び方&lt;/h1&gt;
&lt;p class="card-text mb-2" style="font-size: 0.98rem;"&gt;自宅で子どもが算数を学べる&lt;strong&gt;オンラインの個別指導&lt;/strong&gt;は、今の時代に求められている学習方法です。&lt;br /&gt;
通塾の負担を減らしながら、算数の苦手をじっくりフォローしたいご家庭にとって、&lt;br /&gt;
とても相性の良い選択肢と言えます。&lt;/p&gt;
&lt;p class="mb-2" style="font-size: 0.9rem;"&gt;本ページでは、算数をオンライン個別指導で学ぶ&lt;strong&gt;具体的なメリット&lt;/strong&gt;と、&lt;br /&gt;
&lt;strong&gt;サービス選びのポイント&lt;/strong&gt;を整理します。あわせて、当塾の&lt;a class="text-white text-decoration-underline fw-bold" href="https://natsui-sansu-juku.com/kobetsu_online/"&gt;&lt;br /&gt;
オンライン算数 個別指導&lt;br /&gt;
&lt;/a&gt;を検討される際のヒントもまとめました。&lt;/p&gt;
&lt;p class="mb-0" style="font-size: 0.9rem;"&gt;サービス比較の観点を先に押さえたい方は、&lt;a class="text-white text-decoration-underline fw-bold" href="https://natsui-sansu-juku.com/column/hub-online-guide/"&gt;中学受験算数オンライン個別の選び方の全体像はこちら&lt;/a&gt;&lt;/p&gt;
&lt;/div&gt;
&lt;/div&gt;
&lt;p&gt;&lt;!-- この記事でわかること --&gt;&lt;/p&gt;
&lt;div class="card shadow-sm mb-4 border-0"&gt;
&lt;div class="card-body p-3 p-md-4"&gt;
&lt;h2 class="h5 mb-3"&gt;この記事でわかること&lt;/h2&gt;
&lt;ul class="mb-0"&gt;
&lt;li&gt;算数をオンラインの個別指導で学ぶメリットと、向いているお子さんのタイプ&lt;/li&gt;
&lt;li&gt;オンライン算数 個別指導と通塾型個別・家庭教師との違い（競合との比較）&lt;/li&gt;
&lt;li&gt;中学受験算数オンラインを含むサービス選びのチェックポイント&lt;/li&gt;
&lt;li&gt;実例から見る「偏差値推移」と、オンライン学習を習慣化する仕組み&lt;/li&gt;
&lt;li&gt;ご家庭でオンライン算数個別指導の効果を最大化するための工夫&lt;/li&gt;
&lt;/ul&gt;
&lt;/div&gt;
&lt;/div&gt;
&lt;p&gt;&lt;!-- セクション1：オンライン算数個別とは --&gt;&lt;/p&gt;
&lt;div class="card shadow-sm mb-4 border-0"&gt;
&lt;div class="card-body p-3 p-md-4"&gt;
&lt;h2 class="h4 mb-3"&gt;算数をオンラインの個別指導で学ぶとはどういうことか&lt;/h2&gt;
&lt;p&gt;ここでいう&lt;strong&gt;「オンラインの個別指導」&lt;/strong&gt;とは、教室に通わず、&lt;br /&gt;
自宅からパソコンやタブレットを通して講師とマンツーマンでつながり、&lt;br /&gt;
算数の指導を受けるスタイルを指します。&lt;/p&gt;
&lt;p&gt;自宅で子どもが算数を学べるオンラインの個別指導は、&lt;br /&gt;
&lt;strong&gt;今の生活スタイルや中学受験の現場に合った学習方法&lt;/strong&gt;です。&lt;br /&gt;
特に、次のようなご家庭と相性が良い学習スタイルです。&lt;/p&gt;
&lt;ul&gt;
&lt;li&gt;集団授業についていけず、算数が苦手になりかけているお子さん&lt;/li&gt;
&lt;li&gt;夜の通塾が難しい・送り迎えの負担を減らしたいご家庭&lt;/li&gt;
&lt;li&gt;周囲の目を気にして質問しづらい、慎重な性格のお子さん&lt;/li&gt;
&lt;li&gt;「まずは算数だけ、中学受験算数オンラインで強化したい」というニーズをお持ちの方&lt;/li&gt;
&lt;/ul&gt;
&lt;p class="mb-0"&gt;こうしたケースでは、オンラインの個別指導が&lt;strong&gt;学び直し・土台づくり・苦手克服の場&lt;/strong&gt;として&lt;br /&gt;
大きな力を発揮します。&lt;/p&gt;
&lt;/div&gt;
&lt;/div&gt;
&lt;p&gt;&lt;!-- セクション2：メリット --&gt;&lt;/p&gt;
&lt;div class="card shadow-sm mb-4 border-0"&gt;
&lt;div class="card-body p-3 p-md-4"&gt;
&lt;h2 class="h4 mb-3"&gt;オンライン算数 個別指導の３つの大きなメリット&lt;/h2&gt;
&lt;h3 class="h5 mt-2 mb-2"&gt;① 自宅完結で安全・時間効率が高い&lt;/h3&gt;
&lt;p&gt;オンライン個別指導なら&lt;strong&gt;外出の必要がありません&lt;/strong&gt;。&lt;br /&gt;
夜遅い時間の送迎も不要になり、保護者にとっても非常に便利です。&lt;/p&gt;
&lt;ul&gt;
&lt;li&gt;自宅から受講できるため、&lt;strong&gt;通塾の移動時間がゼロ&lt;/strong&gt;&lt;/li&gt;
&lt;li&gt;雨の日や悪天候でも、予定通り受講しやすい&lt;/li&gt;
&lt;li&gt;防犯面の不安が少なく、共働き家庭でもスケジュールを組みやすい&lt;/li&gt;
&lt;/ul&gt;
&lt;p&gt;特に中学受験期は、宿題・演習・過去問などやるべきことが多くなります。&lt;br /&gt;
通塾時間が不要になることで、&lt;strong&gt;「学習時間を無駄にせず最大限に活用できる」&lt;/strong&gt;点は、&lt;br /&gt;
オンライン算数 個別指導の大きなメリットです。&lt;/p&gt;
&lt;h3 class="h5 mt-3 mb-2"&gt;② 周囲の目を気にせず、算数の苦手意識を根本から変えられる&lt;/h3&gt;
&lt;p&gt;算数を苦手とする子どもの中には、&lt;br /&gt;
「教室で手を挙げて質問するのが恥ずかしい」「周りと比べてしまう」というタイプも少なくありません。&lt;/p&gt;
&lt;p&gt;オンライン算数 個別指導では、次のような環境を整えやすく、&lt;br /&gt;
&lt;strong&gt;算数へのイメージそのものを変えていくこと&lt;/strong&gt;ができます。&lt;/p&gt;
&lt;ul&gt;
&lt;li&gt;1対1なので、間違えても周りの目を気にしなくてよい&lt;/li&gt;
&lt;li&gt;自分のペースで「わかるところ」から積み上げ直せる&lt;/li&gt;
&lt;li&gt;できなかった問題ができるようになる経験を積み重ねやすい&lt;/li&gt;
&lt;/ul&gt;
&lt;p class="mb-0"&gt;こうした環境を通じて、&lt;strong&gt;「算数＝苦手」から「算数＝ゆっくりなら分かる」に変わり、やがて「算数＝得意科目」に育てていくこと&lt;/strong&gt;&lt;br /&gt;
が、オンライン算数 個別指導の大きな狙いです。&lt;/p&gt;
&lt;h3 class="h5 mt-3 mb-2"&gt;③ 子どもに合ったペース・内容で学習できる&lt;/h3&gt;
&lt;p&gt;通塾型の集団授業では、クラス全体のペースに合わせる必要がありますが、&lt;br /&gt;
オンライン個別指導では&lt;strong&gt;「その子のペース」が基準&lt;/strong&gt;になります。&lt;/p&gt;
&lt;ul&gt;
&lt;li&gt;計算が不安な子は、計算演習を多めに&lt;/li&gt;
&lt;li&gt;文章題が苦手な子は、読解と図解の練習を重点的に&lt;/li&gt;
&lt;li&gt;中学受験を見据えたお子さんは、応用問題・過去問にも段階的にチャレンジ&lt;/li&gt;
&lt;/ul&gt;
&lt;p class="mb-0"&gt;このように、オンライン算数 個別指導は&lt;strong&gt;「自分に必要なところだけを、必要なだけ深く」&lt;/strong&gt;学べる点で、&lt;br /&gt;
無駄の少ない学習スタイルと言えます。&lt;/p&gt;
&lt;/div&gt;
&lt;/div&gt;
&lt;p&gt;&lt;!-- セクション3：ケーススタディ --&gt;&lt;/p&gt;
&lt;div class="card shadow-sm mb-4 border-0"&gt;
&lt;div class="card-body p-3 p-md-4"&gt;
&lt;h2 class="h4 mb-3"&gt;ケーススタディ：偏差値推移と「習慣化の仕組み」&lt;/h2&gt;
&lt;p&gt;ここでは、&lt;strong&gt;オンライン算数 個別指導を半年程度継続した場合のイメージ&lt;/strong&gt;として、&lt;br /&gt;
典型的なケースを2つ紹介します（※あくまで一例であり、成績向上を保証するものではありません）。&lt;/p&gt;
&lt;div class="table-responsive mb-3"&gt;
&lt;table class="table table-bordered align-middle"&gt;
&lt;thead style="background-color: #e3f2fd;"&gt;
&lt;tr class="text-center"&gt;
&lt;th scope="col"&gt;ケース&lt;/th&gt;
&lt;th scope="col"&gt;学年&lt;/th&gt;
&lt;th scope="col"&gt;スタート時&lt;/th&gt;
&lt;th scope="col"&gt;6か月後の目安&lt;/th&gt;
&lt;th scope="col"&gt;オンラインの使い方&lt;/th&gt;
&lt;/tr&gt;
&lt;/thead&gt;
&lt;tbody&gt;
&lt;tr&gt;
&lt;th scope="row"&gt;ケースA&lt;/th&gt;
&lt;td&gt;小4／中学受験準備&lt;/td&gt;
&lt;td&gt;模試の算数偏差値：&lt;strong&gt;42前後&lt;/strong&gt;&lt;br /&gt;
計算ミスが多く、文章題が苦手&lt;/td&gt;
&lt;td&gt;模試の算数偏差値：&lt;strong&gt;50台前半&lt;/strong&gt;&lt;br /&gt;
を安定して取れるように&lt;/td&gt;
&lt;td&gt;週1回のオンライン算数 個別指導＋&lt;br /&gt;
毎日の「10分計算タイム」を習慣化。&lt;br /&gt;
間違えた問題はオンラインで解き直し。&lt;/td&gt;
&lt;/tr&gt;
&lt;tr&gt;
&lt;th scope="row"&gt;ケースB&lt;/th&gt;
&lt;td&gt;小5／中学受験本格スタート&lt;/td&gt;
&lt;td&gt;模試の算数偏差値：&lt;strong&gt;48〜50&lt;/strong&gt;&lt;br /&gt;
得意単元と苦手単元の差が大きい&lt;/td&gt;
&lt;td&gt;模試の算数偏差値：&lt;strong&gt;55前後&lt;/strong&gt;&lt;br /&gt;
苦手単元の底上げで安定感が出る&lt;/td&gt;
&lt;td&gt;週2回の中学受験算数オンライン＋&lt;br /&gt;
塾テキストの「できなかった問題」だけを&lt;br /&gt;
個別指導で集中的に解説・演習。&lt;/td&gt;
&lt;/tr&gt;
&lt;/tbody&gt;
&lt;/table&gt;
&lt;/div&gt;
&lt;p&gt;どちらのケースでも、成績が伸びた背景には、オンライン個別指導そのものに加えて、&lt;br /&gt;
&lt;strong&gt;「習慣化の仕組み」&lt;/strong&gt;があります。&lt;/p&gt;
&lt;h3 class="h5 mt-3 mb-2"&gt;オンライン学習を習慣化する３つのポイント&lt;/h3&gt;
&lt;ul&gt;
&lt;li&gt;&lt;strong&gt;曜日と時間を固定する&lt;/strong&gt;&lt;br /&gt;
例えば「火・金の19:00〜はオンライン算数 個別指導」「それ以外の日は20:00〜20:15は家庭学習」と&lt;br /&gt;
時間を固定してしまうと、だんだんと&lt;strong&gt;「生活リズムの一部」&lt;/strong&gt;になっていきます。&lt;/li&gt;
&lt;li class="mt-2"&gt;&lt;strong&gt;1回の勉強時間を短く区切る&lt;/strong&gt;&lt;br /&gt;
「毎日90分」より、「毎日20分＋オンラインの日は＋40分」のように、&lt;br /&gt;
&lt;strong&gt;「始めやすい長さ」&lt;/strong&gt;で続ける方が、習慣化しやすくなります。&lt;/li&gt;
&lt;li class="mt-2"&gt;&lt;strong&gt;できたことを小さく記録する&lt;/strong&gt;&lt;br /&gt;
カレンダーに◯をつける、チェックリストに「今日のミッション」を書くなど、&lt;br /&gt;
&lt;strong&gt;見える形で積み上がる仕組み&lt;/strong&gt;を作ると、子どものモチベーションが続きやすくなります。&lt;/li&gt;
&lt;/ul&gt;
&lt;p class="mb-0"&gt;このような習慣化の仕組みと、中学受験算数オンラインのような個別指導を組み合わせることで、&lt;br /&gt;
偏差値の数字だけではなく&lt;strong&gt;「勉強のやり方そのもの」&lt;/strong&gt;も身についていきます。&lt;/p&gt;
&lt;/div&gt;
&lt;/div&gt;
&lt;p&gt;&lt;!-- 中盤 CTAボックス（LP内部リンク2つ目・サイズ調整済み） --&gt;&lt;/p&gt;
&lt;div class="card shadow-sm border-0 my-4" style="background-color: #f3f7ff;"&gt;
&lt;div class="card-body p-4 p-md-4"&gt;
&lt;div class="row align-items-center g-3"&gt;
&lt;div class="col-md-8"&gt;
&lt;h2 class="h5 fw-bold mb-3"&gt;「まずは算数だけ」オンライン個別指導を試したいご家庭へ&lt;/h2&gt;
&lt;p class="mb-2"&gt;「いきなり全部をオンラインにするのは不安」「通塾は続けつつ、算数だけしっかりフォローしてほしい」&lt;br /&gt;
という場合には、&lt;strong&gt;算数に特化した&lt;br /&gt;
中学受験算数オンライン&lt;/strong&gt;を短期間試してみるのもおすすめです。&lt;/p&gt;
&lt;ul class="mb-0 small"&gt;
&lt;li&gt;学校内容のフォロー〜中学受験レベルまで柔軟に対応&lt;/li&gt;
&lt;li&gt;苦手単元だけに絞った短期集中プランも設計可能&lt;/li&gt;
&lt;li&gt;学習状況に応じた今後の方針提案もセットで実施&lt;/li&gt;
&lt;/ul&gt;
&lt;/div&gt;
&lt;div class="col-md-4 text-center text-md-end"&gt;
&lt;div class="d-grid gap-2"&gt;&lt;a class="btn btn-primary btn-lg w-100" href="https://natsui-sansu-juku.com/kobetsu_online/"&gt;&lt;br /&gt;
オンライン算数 個別指導の詳細を見る&lt;br /&gt;
&lt;/a&gt;&lt;/div&gt;
&lt;/div&gt;
&lt;/div&gt;
&lt;/div&gt;
&lt;/div&gt;
&lt;p&gt;&lt;!-- セクション4：競合との比較 --&gt;&lt;/p&gt;
&lt;div class="card shadow-sm mb-4 border-0"&gt;
&lt;div class="card-body p-3 p-md-4"&gt;
&lt;h2 class="h4 mb-3"&gt;通塾型個別・家庭教師との比較（競合との違い）&lt;/h2&gt;
&lt;p&gt;「オンライン個別指導」といっても、イメージがつかみにくい方も多いかもしれません。&lt;br /&gt;
ここでは、&lt;strong&gt;通塾型の個別指導&lt;/strong&gt;や&lt;strong&gt;家庭教師&lt;/strong&gt;と比較しながら、&lt;br /&gt;
オンライン算数 個別指導の特徴を整理します。&lt;/p&gt;
&lt;div class="table-responsive"&gt;
&lt;table class="table table-bordered align-middle text-center"&gt;
&lt;thead style="background-color: #e3f2fd;"&gt;
&lt;tr&gt;
&lt;th scope="col"&gt;項目&lt;/th&gt;
&lt;th scope="col"&gt;通塾型個別指導&lt;/th&gt;
&lt;th scope="col"&gt;家庭教師&lt;/th&gt;
&lt;th scope="col"&gt;オンライン算数 個別指導&lt;/th&gt;
&lt;/tr&gt;
&lt;/thead&gt;
&lt;tbody&gt;
&lt;tr&gt;
&lt;th class="text-nowrap" scope="row"&gt;移動・安全面&lt;/th&gt;
&lt;td&gt;塾までの送迎が必要&lt;/td&gt;
&lt;td&gt;先生が自宅に出入り&lt;/td&gt;
&lt;td&gt;&lt;strong&gt;自宅完結・送迎不要&lt;/strong&gt;&lt;/td&gt;
&lt;/tr&gt;
&lt;tr&gt;
&lt;th scope="row"&gt;周囲の目&lt;/th&gt;
&lt;td&gt;同じ教室に他の生徒がいる&lt;/td&gt;
&lt;td&gt;1対1だが対面で少し緊張しやすい&lt;/td&gt;
&lt;td&gt;画面越しで&lt;strong&gt;質問しやすい雰囲気&lt;/strong&gt;を作りやすい&lt;/td&gt;
&lt;/tr&gt;
&lt;tr&gt;
&lt;th scope="row"&gt;学習時間の効率&lt;/th&gt;
&lt;td&gt;通塾時間がかかる&lt;/td&gt;
&lt;td&gt;準備や前後の時間がややかかる&lt;/td&gt;
&lt;td&gt;&lt;strong&gt;通塾時間ゼロで時間を最大活用&lt;/strong&gt;&lt;/td&gt;
&lt;/tr&gt;
&lt;tr&gt;
&lt;th scope="row"&gt;講師の選びやすさ&lt;/th&gt;
&lt;td&gt;教室にいる先生から選ぶ&lt;/td&gt;
&lt;td&gt;地域の家庭教師に依存&lt;/td&gt;
&lt;td&gt;オンラインのため&lt;strong&gt;全国から相性の良い講師を選びやすい&lt;/strong&gt;&lt;/td&gt;
&lt;/tr&gt;
&lt;tr&gt;
&lt;th scope="row"&gt;教室側の都合&lt;/th&gt;
&lt;td&gt;曜日・時間に制約があることも&lt;/td&gt;
&lt;td&gt;先生の移動スケジュールに依存&lt;/td&gt;
&lt;td&gt;柔軟に時間調整できるサービスが多い&lt;/td&gt;
&lt;/tr&gt;
&lt;/tbody&gt;
&lt;/table&gt;
&lt;/div&gt;
&lt;p class="mb-0"&gt;このように、オンライン算数 個別指導は、&lt;br /&gt;
&lt;strong&gt;「自宅で安全に・時間効率よく・自分に合った先生から学びたい」&lt;/strong&gt;ご家庭に&lt;br /&gt;
特に向いているスタイルと言えます。一方で、「対面でないと集中しづらい」というお子さんもいるため、&lt;br /&gt;
お子さんの性格を踏まえて選ぶことが大切です。&lt;/p&gt;
&lt;/div&gt;
&lt;/div&gt;
&lt;p&gt;&lt;!-- セクション5：選び方＋続け方・家庭の工夫 --&gt;&lt;/p&gt;
&lt;div class="card shadow-sm mb-4 border-0"&gt;
&lt;div class="card-body p-3 p-md-4"&gt;
&lt;h2 class="h4 mb-3"&gt;失敗しないオンライン算数個別指導の選び方と続け方&lt;/h2&gt;
&lt;p&gt;どれだけ良い仕組みでも、&lt;strong&gt;サービス選びと「続け方」&lt;/strong&gt;を間違えると効果は出にくくなります。&lt;br /&gt;
ここでは、オンライン算数 個別指導を選ぶ際のポイントと、ご家庭でできる工夫をまとめます。&lt;/p&gt;
&lt;h3 class="h5 mt-2 mb-2"&gt;① 講師の質と相性をどう見極めるか&lt;/h3&gt;
&lt;p&gt;オンライン個別指導において、講師の質は&lt;strong&gt;学習成果を大きく左右する要素&lt;/strong&gt;です。&lt;br /&gt;
次のような点を事前に確認しておくと安心です。&lt;/p&gt;
&lt;ul&gt;
&lt;li&gt;算数・中学受験算数の指導経験がどの程度あるか&lt;/li&gt;
&lt;li&gt;「子どものペースに合わせてくれる」「指導が丁寧でわかりやすい」といった評判があるか&lt;/li&gt;
&lt;li&gt;体験授業で、説明の仕方や雰囲気がお子さんに合っているか&lt;/li&gt;
&lt;/ul&gt;
&lt;p&gt;オンラインだからこそ、&lt;strong&gt;相性の良い先生を選び直しやすい&lt;/strong&gt;というメリットもあります。&lt;br /&gt;
「安心して任せられる講師に出会えるか」が、算数克服の分岐点になります。&lt;/p&gt;
&lt;h3 class="h5 mt-3 mb-2"&gt;② 料金・システム・サポート体制をチェックする&lt;/h3&gt;
&lt;p&gt;オンライン個別指導を選ぶ際には、&lt;br /&gt;
&lt;strong&gt;料金や口コミをしっかり確認し、自分たちに合ったサービスかどうかを比較検討する&lt;/strong&gt;&lt;br /&gt;
ことが重要です。&lt;/p&gt;
&lt;ul&gt;
&lt;li&gt;授業料だけでなく、入会金・教材費なども含めた総額&lt;/li&gt;
&lt;li&gt;振替やキャンセルのルール、長期休みの対応&lt;/li&gt;
&lt;li&gt;保護者へのフィードバック（授業報告・学習レポートなど）の有無&lt;/li&gt;
&lt;/ul&gt;
&lt;p&gt;サービスごとに特徴はさまざまです。複数のサービスを比較し、&lt;br /&gt;
&lt;strong&gt;「わが子にとって続けやすいかどうか」&lt;/strong&gt;という視点で選ぶことが、&lt;br /&gt;
最終的な算数克服への近道になります。&lt;/p&gt;
&lt;h3 class="h5 mt-3 mb-2"&gt;③ 家庭でオンライン学習を支える小さな工夫&lt;/h3&gt;
&lt;p&gt;オンライン算数 個別指導の効果を最大化するには、&lt;strong&gt;ご家庭でのサポート&lt;/strong&gt;も重要です。&lt;/p&gt;
&lt;ul&gt;
&lt;li&gt;&lt;strong&gt;学習場所を固定する&lt;/strong&gt;&lt;br /&gt;
毎回同じ机・同じ場所で受講すると、「ここに座ったら勉強モード」という切り替えがしやすくなります。&lt;/li&gt;
&lt;li class="mt-2"&gt;&lt;strong&gt;受講前後に「今日やること・今日できたこと」を一言確認する&lt;/strong&gt;&lt;br /&gt;
授業前に「今日はここを頑張ろう」、授業後に「今日はこれが分かるようになったね」と&lt;br /&gt;
一言声をかけるだけでも、子どものモチベーションは変わります。&lt;/li&gt;
&lt;li class="mt-2"&gt;&lt;strong&gt;「オンラインは続けてこそ力になる」と理解しておく&lt;/strong&gt;&lt;br /&gt;
単発の授業だけで劇的に変わることは多くありません。&lt;br /&gt;
週1回〜2回のペースで続けることで、少しずつ&lt;strong&gt;「分かる」「できる」&lt;/strong&gt;が積み重なっていきます。&lt;/li&gt;
&lt;/ul&gt;
&lt;p class="mb-0"&gt;こうした小さな工夫を積み重ねることで、オンライン算数 個別指導は&lt;br /&gt;
&lt;strong&gt;「一時的なテコ入れ」ではなく、「算数の土台をつくる仕組み」&lt;/strong&gt;として機能するようになります。&lt;/p&gt;
&lt;/div&gt;
&lt;/div&gt;
&lt;p&gt;&lt;!-- 追加：オンライン算数 個別指導が向いている子・向いていない子 --&gt;&lt;/p&gt;
&lt;div class="card shadow-sm mb-4 border-0"&gt;
&lt;div class="card-body p-3 p-md-4"&gt;
&lt;h2 class="h4 mb-3"&gt;オンライン算数 個別指導が向いている子・向いていない子&lt;/h2&gt;
&lt;p&gt;オンライン算数 個別指導は多くのメリットがありますが、&lt;br /&gt;
&lt;strong&gt;すべてのお子さんに万能というわけではありません&lt;/strong&gt;。&lt;br /&gt;
ここでは、よくある相談内容をもとに、&lt;br /&gt;
向き・不向きの傾向を整理します。&lt;/p&gt;
&lt;h3 class="h5 mt-3 mb-2"&gt;オンライン算数 個別指導が向いているケース&lt;/h3&gt;
&lt;ul&gt;
&lt;li&gt;集団授業のスピードについていけず、算数が苦手になり始めている&lt;/li&gt;
&lt;li&gt;分からないところをその場で質問できない性格&lt;/li&gt;
&lt;li&gt;通塾時間を減らし、学習時間を確保したい&lt;/li&gt;
&lt;li&gt;「算数だけ」を重点的に立て直したい&lt;/li&gt;
&lt;li&gt;自分のペースで、基礎から積み上げ直したい&lt;/li&gt;
&lt;/ul&gt;
&lt;p&gt;これらに当てはまる場合、オンライン算数 個別指導は&lt;br /&gt;
&lt;strong&gt;「苦手の原因を整理し、立て直す場」&lt;/strong&gt;として&lt;br /&gt;
非常に相性が良い学習手段です。&lt;/p&gt;
&lt;h3 class="h5 mt-3 mb-2"&gt;慎重に検討したほうがよいケース&lt;/h3&gt;
&lt;ul&gt;
&lt;li&gt;画面越しのやり取りだと集中が続きにくい&lt;/li&gt;
&lt;li&gt;大人が近くにいないと学習が成り立たない&lt;/li&gt;
&lt;li&gt;毎回の受講時間を確保するのが難しい&lt;/li&gt;
&lt;/ul&gt;
&lt;p class="mb-0"&gt;このような場合は、受講頻度を下げて様子を見る、&lt;br /&gt;
対面指導と併用するなど、&lt;br /&gt;
&lt;strong&gt;無理のない形で試す&lt;/strong&gt;ことが重要です。&lt;br /&gt;
オンライン算数 個別指導は、&lt;br /&gt;
「合う形で使ったとき」にこそ力を発揮します。&lt;/p&gt;
&lt;/div&gt;
&lt;/div&gt;
&lt;div class="card shadow-sm mb-4 border-0"&gt;
&lt;div class="card-body p-3 p-md-4"&gt;
&lt;h2 class="h4 mb-3"&gt;まとめ：オンライン算数個別指導は「時代に合った算数克服の選択肢」&lt;/h2&gt;
&lt;p&gt;これまで見てきたように、&lt;strong&gt;算数をオンラインの個別指導で学ぶこと&lt;/strong&gt;には、多くのメリットがあります。&lt;/p&gt;
&lt;ul&gt;
&lt;li&gt;自宅完結で安全・時間効率が高く、通塾の負担を減らせる&lt;/li&gt;
&lt;li&gt;周囲の目を気にせず、算数の苦手意識を根本から変えやすい&lt;/li&gt;
&lt;li&gt;子どものペースに合わせた内容・スピードで、無理なく学習を進められる&lt;/li&gt;
&lt;li&gt;講師の質や料金・口コミを比較し、自分たちに合ったサービスを選びやすい&lt;/li&gt;
&lt;li&gt;習慣化の仕組みと組み合わせることで、偏差値の数字だけでなく「勉強のやり方」も身につく&lt;/li&gt;
&lt;/ul&gt;
&lt;p&gt;とくに&lt;strong&gt;「算数を苦手とする子どもの意識を、根底から変えていけること」&lt;/strong&gt;は、&lt;br /&gt;
オンライン個別指導ならではの大きな強みです。&lt;br /&gt;
慎重にサービスを比較し、&lt;strong&gt;安心して任せられる講師・仕組みを備えたオンライン算数 個別指導&lt;/strong&gt;に出会えれば、&lt;br /&gt;
算数克服への大きな一歩となるでしょう。&lt;/p&gt;
&lt;p class="mb-2"&gt;比較検討の観点をまとめて確認したい場合は、&lt;a class="text-decoration-underline fw-bold" href="https://natsui-sansu-juku.com/column/hub-online-guide/"&gt;中学受験算数オンライン個別の選び方の全体像はこちら&lt;/a&gt;&lt;/p&gt;
&lt;p class="mb-0"&gt;中学受験・学校フォロー・苦手克服など、目的に合わせて&lt;br /&gt;
&lt;a class="text-decoration-underline fw-bold" href="https://natsui-sansu-juku.com/kobetsu_online/"&gt;&lt;br /&gt;
中学受験算数オンライン&lt;br /&gt;
&lt;/a&gt;&lt;br /&gt;
の個別指導も、ぜひ選択肢のひとつとして検討してみてください。&lt;/p&gt;
&lt;/div&gt;
&lt;/div&gt;
&lt;p&gt;&lt;!-- 末尾CTA：トップページ導線（サイズ調整済み） --&gt;&lt;/p&gt;
&lt;div class="card shadow-sm border-0 my-5" style="background-color: #e3f2fd;"&gt;
&lt;div class="card-body p-4 p-md-5 text-center"&gt;
&lt;h2 class="h5 fw-bold mb-3"&gt;夏井算数塾の全体像を知りたい方へ&lt;/h2&gt;
&lt;p class="mb-3" style="font-size: 0.95rem;"&gt;学年別コースやオンライン算数 個別指導・中学受験算数オンラインの位置づけは、&lt;br /&gt;
夏井算数塾トップページにて一覧でご覧いただけます。&lt;br /&gt;
「算数オンライン」以外の情報もまとめて確認したい方は、こちらからどうぞ。&lt;/p&gt;
&lt;div class="d-grid d-sm-inline-flex gap-2 justify-content-center"&gt;&lt;a class="btn btn-secondary btn-lg" href="https://natsui-sansu-juku.com/"&gt;&lt;br /&gt;
夏井算数塾トップページを見る&lt;br /&gt;
&lt;/a&gt;&lt;/div&gt;
&lt;/div&gt;
&lt;/div&gt;
&lt;p&gt;&lt;!-- 関連コラム --&gt;&lt;/p&gt;
&lt;div class="card shadow-sm mb-4 border-0"&gt;
&lt;div class="card-body p-3 p-md-4"&gt;
&lt;h3 class="h5 mb-3"&gt;関連コラムはこちら&lt;/h3&gt;
&lt;blockquote class="mb-0"&gt;&lt;p&gt;&lt;a href="https://natsui-sansu-juku.com/column/onlinekobetsu3/" target="_blank" rel="noopener noreferrer"&gt;&lt;br /&gt;
中学受験算数の成績を「オンライン個別指導」で伸ばすことができる３つの理由&lt;br /&gt;
&lt;/a&gt;&lt;/p&gt;&lt;/blockquote&gt;
&lt;/div&gt;
&lt;/div&gt;
&lt;/div&gt;
&lt;p&gt;&lt;!-- 構造化データ（Article＋FAQ） --&gt;&lt;br /&gt;
&lt;script type="application/ld+json"&gt;
{
  "@context": "https://schema.org",
  "@graph": [
    {
      "@type": "Article",
      "headline": "算数をオンラインの個別指導で学ぶメリットと、失敗しないサービスの選び方",
      "description": "自宅で学べるオンライン算数 個別指導のメリットや、中学受験算数オンラインを含むサービス選びのポイント、通塾型個別指導・家庭教師との違い、偏差値推移のイメージと習慣化の仕組みを整理します。",
      "author": {
        "@type": "Organization",
        "name": "夏井算数塾"
      },
      "publisher": {
        "@type": "Organization",
        "name": "夏井算数塾"
      }
    },
    {
      "@type": "FAQPage",
      "mainEntity": [
        {
          "@type": "Question",
          "name": "オンライン算数 個別指導で本当に成績は上がりますか？",
          "acceptedAnswer": {
            "@type": "Answer",
            "text": "成績向上の度合いはお子さんの状況や受講頻度によって異なりますが、オンライン算数 個別指導では「自分のペースで弱点を重点的に学べる」ため、苦手単元の整理や偏差値の底上げを目指しやすい環境が整います。特に、通塾時間が不要な分を演習時間に充てたり、習慣化の仕組みと組み合わせることで、少しずつ「わかる」「できる」を積み重ねやすくなります。"
          }
        },
        {
          "@type": "Question",
          "name": "通塾型の個別指導や家庭教師と比べて、オンラインのデメリットは何ですか？",
          "acceptedAnswer": {
            "@type": "Answer",
            "text": "オンラインの算数個別指導では、対面の教室に比べて「画面越しだと集中しにくい」というお子さんもいます。また、通信環境が不安定な場合には、映像や音声が途切れてしまうこともあります。そのため、事前に回線や端末の確認を行い、学習場所を整えることが大切です。一方で、自宅完結で移動時間がゼロ、安全面・時間効率に優れているという大きなメリットもあります。"
          }
        },
        {
          "@type": "Question",
          "name": "中学受験算数オンラインの個別指導は、どのくらいの頻度で受講するのがよいですか？",
          "acceptedAnswer": {
            "@type": "Answer",
            "text": "一般的には週1〜2回から始めるご家庭が多く、学年や目標偏差値によって調整するケースが多いです。小4〜小5のうちは週1回＋家庭学習の習慣化、小6・受験学年では週2回＋過去問演習のフォローといった組み合わせが一例です。大切なのは、一時的な詰め込みではなく、無理のないペースで継続できるスケジュールを組むことです。"
          }
        }
      ]
    }
  ]
}
&lt;/script&gt;&lt;/p&gt;
&lt;p&gt;&lt;!-- [ /.socialSet ] --&gt;&lt;/p&gt;
------</t>
  </si>
  <si>
    <t>以下のページは不自然なワードを使用しています。
これらを適切に自然な言葉に置き換えて下さい。
なお、本文の装飾や構造は絶対に変えないでください。
【対象ページURL】
https://rika-quest.com/
【検出された不自然ワード】
- 型
- 迷い
- 手順
- 立て直
- 最短
- 導線
- 設計
- 整え
【本文】
------
&lt;div class="rq-home"&gt;
&lt;section class="rq-hero"&gt;
&lt;div class="rq-inner"&gt;
&lt;p&gt;&lt;!-- ※WordPress側でページタイトルをH1表示している場合は、このH1をH2に戻すか、ページタイトル表示をOFFにしてください --&gt;&lt;/p&gt;
&lt;h1&gt;中学受験理科の個別指導｜受験理科専門塾「しゅん吉クエスト」&lt;/h1&gt;
&lt;p class="rq-lead"&gt;&lt;strong&gt;「もっと理科が得意になれる」そのカギは、解き方の“整理”にあります。&lt;/strong&gt;&lt;br /&gt;
一生懸命勉強しているのに点数が伸び悩むのは、お子様の能力のせいではなく、&lt;br /&gt;
計算用紙の使い方や、図の書き方といった「作業の手順」で損をしていることが多いのです。&lt;br /&gt;
しゅん吉クエストは、完全1対1の個別指導。隣に座って、お子様がどこで迷っているかを丁寧に見つけ、&lt;br /&gt;
&lt;strong&gt;「その子にとって一番解きやすい、ミスのない方法」&lt;/strong&gt;を一緒に作っていきます。&lt;/p&gt;
&lt;div class="rq-cta"&gt;&lt;a class="btn btn-primary" href="https://rika-quest.com/inquiry/"&gt;お問い合わせ&lt;/a&gt;&lt;br /&gt;
&lt;a class="btn btn-default" href="https://rika-quest.com/kouza/"&gt;開講講座を見る&lt;/a&gt;&lt;br /&gt;
&lt;a class="btn btn-default" href="https://rika-quest.com/access/"&gt;アクセス&lt;/a&gt;&lt;/div&gt;
&lt;div class="rq-quick"&gt;&lt;a class="rq-pill" href="https://rika-quest.com/column/physics/"&gt;物理分野&lt;/a&gt;&lt;br /&gt;
&lt;a class="rq-pill" href="https://rika-quest.com/column/chemistry/"&gt;化学分野&lt;/a&gt;&lt;br /&gt;
&lt;a class="rq-pill" href="https://rika-quest.com/column/creature/"&gt;生物分野&lt;/a&gt;&lt;br /&gt;
&lt;a class="rq-pill" href="https://rika-quest.com/column/geoscience/"&gt;地学分野&lt;/a&gt;&lt;/div&gt;
&lt;/div&gt;
&lt;/section&gt;
&lt;p&gt;&lt;!-- 追加：1分で分かる要約（薄さ解消の最短ルート） --&gt;&lt;/p&gt;
&lt;section class="rq-section rq-summary"&gt;
&lt;div class="rq-inner"&gt;
&lt;div class="rq-grid rq-grid-2"&gt;
&lt;div class="rq-card"&gt;
&lt;h3&gt;完全1対1の受験理科専門&lt;/h3&gt;
&lt;p&gt;物理・化学・生物・地学。苦手分野の「どこで止まっているか」を一緒に特定し、最短距離で立て直します。&lt;/p&gt;
&lt;/div&gt;
&lt;div class="rq-card"&gt;
&lt;h3&gt;「解き方の型」を整える指導&lt;/h3&gt;
&lt;p&gt;知識量だけでなく、図の書き方・条件の拾い方・途中式の置き方など、点数に直結する手順を整えます。&lt;/p&gt;
&lt;/div&gt;
&lt;div class="rq-card"&gt;
&lt;h3&gt;家庭学習の優先順位まで設計&lt;/h3&gt;
&lt;p&gt;「全部やり直す」では回りません。いま必要なことを絞り、復習が回るペースを一緒に作ります。&lt;/p&gt;
&lt;/div&gt;
&lt;div class="rq-card"&gt;
&lt;h3&gt;教室：四ツ谷駅 徒歩2分&lt;/h3&gt;
&lt;p&gt;〒160-0004 東京都新宿区四谷1-7 装美ビル301&lt;br /&gt;
&lt;a href="https://rika-quest.com/access/"&gt;アクセス詳細を見る&lt;/a&gt;&lt;/p&gt;
&lt;/div&gt;
&lt;/div&gt;
&lt;/div&gt;
&lt;/section&gt;
&lt;section class="rq-section"&gt;
&lt;div class="rq-inner"&gt;
&lt;h2&gt;こんな「もったいない」失点はありませんか？&lt;/h2&gt;
&lt;div class="rq-grid rq-grid-2"&gt;
&lt;div class="rq-card"&gt;
&lt;h3&gt;式は合っているのに答えがズレる&lt;/h3&gt;
&lt;p&gt;急ぐあまり途中式を小さく書いたり、あちこちに飛ばして書いたりしていませんか？ 自分の字を見間違えてしまう、とても惜しいミスです。&lt;/p&gt;
&lt;/div&gt;
&lt;div class="rq-card"&gt;
&lt;h3&gt;「一問一答」なら即答できるのに…&lt;/h3&gt;
&lt;p&gt;知識はあるのに、模試や過去問になると手が止まってしまう。これは「聞かれ方」が変わると、引き出しから知識を取り出せなくなっている状態です。&lt;/p&gt;
&lt;/div&gt;
&lt;div class="rq-card"&gt;
&lt;h3&gt;「なんとなく」で解いて不安そう&lt;/h3&gt;
&lt;p&gt;「たぶんこうかな？」という感覚で式を立てていませんか？ 自信がないまま解いているので、少し問題が変わると対応できなくなってしまいます。&lt;/p&gt;
&lt;/div&gt;
&lt;div class="rq-card"&gt;
&lt;h3&gt;テスト直しだけで一日が終わる&lt;/h3&gt;
&lt;p&gt;真面目に全部やり直そうとして、時間が足りなくなっていませんか？ 解説を写すだけでは力になりません。もっと効率の良い復習法があります。&lt;/p&gt;
&lt;/div&gt;
&lt;/div&gt;
&lt;/div&gt;
&lt;/section&gt;
&lt;section class="rq-section rq-panel"&gt;
&lt;div class="rq-inner"&gt;
&lt;h2&gt;しゅん吉クエストで「整える」こと&lt;/h2&gt;
&lt;div class="rq-steps"&gt;
&lt;div class="rq-step"&gt;
&lt;div class="rq-step-no"&gt;1&lt;/div&gt;
&lt;div class="rq-step-body"&gt;
&lt;h3&gt;失点の「本当の原因」を見つける&lt;/h3&gt;
&lt;p&gt;知識不足なのか、読み間違いなのか、整理不足なのか。お子様自身も気づいていない「躓きのクセ」を、横で見ながら優しく解きほぐします。&lt;/p&gt;
&lt;/div&gt;
&lt;/div&gt;
&lt;div class="rq-step"&gt;
&lt;div class="rq-step-no"&gt;2&lt;/div&gt;
&lt;div class="rq-step-body"&gt;
&lt;h3&gt;「我流」から「受かる型」へ&lt;/h3&gt;
&lt;p&gt;無理やりやり方を変えさせるのではなく、合格する子が自然とやっている「表の書き方」や「単位換算のコツ」を伝え、スムーズに解けるよう導きます。&lt;/p&gt;
&lt;/div&gt;
&lt;/div&gt;
&lt;div class="rq-step"&gt;
&lt;div class="rq-step-no"&gt;3&lt;/div&gt;
&lt;div class="rq-step-body"&gt;
&lt;h3&gt;家庭学習の「優先順位」をつける&lt;/h3&gt;
&lt;p&gt;あれもこれもと焦る必要はありません。「今はこれを完璧にしよう」とやるべき問題を絞り込み、無理なく家庭学習が回るようにペースを作ります。&lt;/p&gt;
&lt;/div&gt;
&lt;/div&gt;
&lt;div class="rq-step"&gt;
&lt;div class="rq-step-no"&gt;4&lt;/div&gt;
&lt;div class="rq-step-body"&gt;
&lt;h3&gt;一人のときも「できる」自信を&lt;/h3&gt;
&lt;p&gt;先生と一緒なら解ける、では終わりません。「これなら一人でも解ける！」とお子様自身が自信を持てる状態まで、繰り返しサポートします。&lt;/p&gt;
&lt;/div&gt;
&lt;/div&gt;
&lt;/div&gt;
&lt;div class="rq-cta rq-cta-center"&gt;&lt;a class="btn btn-primary" href="https://rika-quest.com/inquiry/"&gt;いまの状況を相談する&lt;/a&gt;&lt;br /&gt;
&lt;a class="btn btn-default" href="https://rika-quest.com/kouza/"&gt;講座の選び方を見る&lt;/a&gt;&lt;/div&gt;
&lt;/div&gt;
&lt;/section&gt;
&lt;p&gt;&lt;!-- 追加：代表挨拶（トップ向け再編集） --&gt;&lt;/p&gt;
&lt;section class="rq-section rq-panel rq-greeting"&gt;
&lt;div class="rq-inner"&gt;
&lt;h2&gt;理科でハンデを背負わせないために&lt;/h2&gt;
&lt;p class="rq-sub"&gt;「理科が苦手」「理科が嫌い」「理科のせいで志望校を迷っている」——そんな受験生のために、しゅん吉クエストは開塾しました。&lt;br /&gt;
まずやるべきは、闇雲に全部をやることではなく、&lt;strong&gt;苦手分野・苦手単元を見抜き、そこだけを徹底して立て直す&lt;/strong&gt;ことです。&lt;/p&gt;
&lt;div class="rq-grid rq-grid-2"&gt;
&lt;div class="rq-card"&gt;
&lt;h3&gt;苦手が分かれば、勉強は「絞れます」&lt;/h3&gt;
&lt;p&gt;理科のつまずきは、4分野の「どこで止まっているか」で対策が変わります。&lt;br /&gt;
暗記が要る単元もあれば、条件を読み取って式や図を組み立てる単元もあります。&lt;br /&gt;
だからこそ授業では、最初に&lt;strong&gt;苦手の場所を特定&lt;/strong&gt;し、そこから最短で積み直します。&lt;/p&gt;
&lt;/div&gt;
&lt;div class="rq-card"&gt;
&lt;h3&gt;「知識を使って考える」練習を中心に&lt;/h3&gt;
&lt;p&gt;難問を解説して終わり、ではありません。学んだ知識を使って、&lt;strong&gt;どう推論すれば答えに届くか&lt;/strong&gt;を一緒に組み立てます。&lt;br /&gt;
たとえば、現象の特徴から「結果を予想する」→「理由を言語化する」→最後に教科書の表現で整理する、という流れで定着させます。&lt;/p&gt;
&lt;/div&gt;
&lt;div class="rq-card"&gt;
&lt;h3&gt;点数だけでなく「学力の本質」を育てたい&lt;/h3&gt;
&lt;p&gt;ここで言う学力は、テストのための小手先だけではありません。&lt;br /&gt;
興味・好奇心を持って学び、考え、表現し、行動できる力。&lt;br /&gt;
苦手分野を越える経験が、問題解決力や主体性の土台になります。&lt;/p&gt;
&lt;/div&gt;
&lt;div class="rq-card"&gt;
&lt;h3&gt;代表プロフィール&lt;/h3&gt;
&lt;p&gt;&lt;strong&gt;高野 俊吉（タカノ シュンキチ）&lt;/strong&gt;&lt;br /&gt;
東京理科大学 理工学部 数学科出身。&lt;br /&gt;
「親しみやすい理数教育」と「高度な内容をロジカルに噛み砕く説明」を軸に、補習塾から中高一貫校向け進学塾まで幅広く指導。&lt;/p&gt;
&lt;p&gt;&lt;a class="rq-btn2" href="https://rika-quest.com/greeting/"&gt;代表挨拶（全文）を読む&lt;/a&gt;&lt;/p&gt;
&lt;/div&gt;
&lt;/div&gt;
&lt;div class="rq-cta rq-cta-center" style="margin-top: 18px;"&gt;&lt;a class="btn btn-primary" href="https://rika-quest.com/inquiry/"&gt;いまの状況を相談する&lt;/a&gt;&lt;br /&gt;
&lt;a class="btn btn-default" href="https://rika-quest.com/kouza/"&gt;開講講座を見る&lt;/a&gt;&lt;/div&gt;
&lt;/div&gt;
&lt;/section&gt;
&lt;section class="rq-section"&gt;
&lt;div class="rq-inner"&gt;
&lt;p&gt;&lt;!-- 追加：悩み別総合案内（Hub）への導線 --&gt;&lt;/p&gt;
&lt;section class="rq-section rq-panel"&gt;
&lt;div class="rq-inner"&gt;
&lt;h2&gt;理科の悩みから探す（総合案内）&lt;/h2&gt;
&lt;p class="rq-sub"&gt;
      「暗記しているのに点が伸びない」「実験・図表で落とす」「計算やグラフで止まる」など、&lt;br /&gt;
      つまずきは原因別に分けると、立て直しが一気に早くなります。&lt;br /&gt;
      まずは総合案内で、いまの症状に近い入口を選んでください。
    &lt;/p&gt;
&lt;div class="rq-grid rq-grid-2"&gt;
&lt;div class="rq-card"&gt;
&lt;h3&gt;原因→手順で、最短ルートを決める&lt;/h3&gt;
&lt;p&gt;        「読む／つなぐ／処理する／書く」のどこで止まっているかを整理し、&lt;br /&gt;
        症状別の記事へ案内します。
      &lt;/p&gt;&lt;/div&gt;
&lt;div class="rq-card"&gt;
&lt;h3&gt;物理・化学・生物・地学まで一括で探せる&lt;/h3&gt;
&lt;p&gt;        分野がまだ定まらない場合も、悩み（症状）から入れるので迷いません。
      &lt;/p&gt;&lt;/div&gt;
&lt;/p&gt;&lt;/div&gt;
&lt;div class="rq-cta rq-cta-center" style="margin-top: 18px;"&gt;
      &lt;a class="btn btn-primary" href="https://rika-quest.com/column/science-nayami/"&gt;理科の悩み総合案内へ（原因別に探す）&lt;/a&gt;&lt;br /&gt;
      &lt;a class="btn btn-default" href="https://rika-quest.com/column/"&gt;コラム一覧を見る&lt;/a&gt;
    &lt;/div&gt;
&lt;/p&gt;&lt;/div&gt;
&lt;/section&gt;
&lt;h2&gt;分野別のおすすめ記事&lt;/h2&gt;
&lt;p class="rq-sub"&gt;まずは苦手意識の強い分野から。ポイントを知るだけで「わかる！」に変わります。&lt;/p&gt;
&lt;ul class="rq-tiles2"&gt;
&lt;li class="rq-tile2"&gt;
&lt;h3&gt;物理分野&lt;/h3&gt;
&lt;p&gt;力学・電気・浮力。図に書き込むひと手間で、複雑な計算もスッキリ整理できます。&lt;/p&gt;
&lt;p&gt;&lt;a class="rq-btn2" href="https://rika-quest.com/column/physics/"&gt;記事を見る&lt;/a&gt;&lt;/li&gt;
&lt;li class="rq-tile2"&gt;
&lt;h3&gt;化学分野&lt;/h3&gt;
&lt;p&gt;水溶液・中和・気体発生。見えない変化を「見える化」して、苦手意識をなくします。&lt;/p&gt;
&lt;p&gt;&lt;a class="rq-btn2" href="https://rika-quest.com/column/chemistry/"&gt;記事を見る&lt;/a&gt;&lt;/li&gt;
&lt;li class="rq-tile2"&gt;
&lt;h3&gt;生物分野&lt;/h3&gt;
&lt;p&gt;人体・植物・昆虫。ただの丸暗記はもう卒業。「なぜ？」が分かると楽しく覚えられます。&lt;/p&gt;
&lt;p&gt;&lt;a class="rq-btn2" href="https://rika-quest.com/column/creature/"&gt;記事を見る&lt;/a&gt;&lt;/li&gt;
&lt;li class="rq-tile2"&gt;
&lt;h3&gt;地学分野&lt;/h3&gt;
&lt;p&gt;天体・地層・気象。立体的なイメージや資料の読み方も、コツをつかめば得意分野になります。&lt;/p&gt;
&lt;p&gt;&lt;a class="rq-btn2" href="https://rika-quest.com/column/geoscience/"&gt;記事を見る&lt;/a&gt;&lt;/li&gt;
&lt;/ul&gt;
&lt;/div&gt;
&lt;/section&gt;
&lt;section class="rq-section rq-faq"&gt;
&lt;div class="rq-inner"&gt;
&lt;h2&gt;よくある質問&lt;/h2&gt;
&lt;div class="rq-grid rq-grid-2"&gt;
&lt;div class="rq-card"&gt;
&lt;h3&gt;どの分野から始めるのが良いですか&lt;/h3&gt;
&lt;p&gt;「直近のテストで悔しい思いをした分野」から始めましょう。苦手が克服できると、お子様のモチベーションが一気に上がります。&lt;/p&gt;
&lt;/div&gt;
&lt;div class="rq-card"&gt;
&lt;h3&gt;家で何をやればいいか分かりません&lt;/h3&gt;
&lt;p&gt;指示出しはお任せください。授業内容を定着させるために「どの問題を」「いつ」やるべきか、お子様の負担にならない量で宿題を出します。&lt;/p&gt;
&lt;/div&gt;
&lt;div class="rq-card"&gt;
&lt;h3&gt;計算が苦手ですが理科は伸びますか&lt;/h3&gt;
&lt;p&gt;大丈夫、伸びますよ。理科のミスは「書き方」や「整理の仕方」を少し変えるだけで防げます。丁寧に指導しますのでご安心ください。&lt;/p&gt;
&lt;/div&gt;
&lt;div class="rq-card"&gt;
&lt;h3&gt;まず何を伝えればいいですか&lt;/h3&gt;
&lt;p&gt;「てこが嫌いみたい」「水溶液でパニックになる」など、今のお子様の様子をそのまま教えていただければ十分です。&lt;/p&gt;
&lt;/div&gt;
&lt;/div&gt;
&lt;div id="cta" class="rq-last"&gt;
&lt;h3&gt;お問い合わせ&lt;/h3&gt;
&lt;p&gt;学年／志望校／理科の状況（困っていること）を、短くで構いませんのでお送りください。&lt;br /&gt;
お子様の性格やペースに合わせて、無理のない進め方をご案内します。&lt;/p&gt;
&lt;div class="rq-cta"&gt;&lt;a class="btn btn-primary" href="https://rika-quest.com/inquiry/"&gt;お問い合わせへ&lt;/a&gt;&lt;br /&gt;
&lt;a class="btn btn-default" href="https://rika-quest.com/kouza/"&gt;開講講座&lt;/a&gt;&lt;br /&gt;
&lt;a class="btn btn-default" href="https://rika-quest.com/access/"&gt;アクセス&lt;/a&gt;&lt;/div&gt;
&lt;/div&gt;
&lt;/div&gt;
&lt;/section&gt;
&lt;/div&gt;
&lt;section class="veu_cta" id="veu_cta-406"&gt;&lt;h1 class="cta_title"&gt;動画：理科のコツ&lt;/h1&gt;&lt;div class="cta_body"&gt;&lt;div class="cta_body_image cta_body_image_right"&gt;&lt;a href="https://rika-quest.com/column/" target="_blank"&gt;&lt;img width="512" height="512" src="https://rika-quest.com/wp-content/uploads/2021/07/cropped-しゅん吉クエスト正方形.jpg" class="attachment-large size-large" alt="" srcset="https://rika-quest.com/wp-content/uploads/2021/07/cropped-しゅん吉クエスト正方形.jpg 512w, https://rika-quest.com/wp-content/uploads/2021/07/cropped-しゅん吉クエスト正方形-300x300.jpg 300w, https://rika-quest.com/wp-content/uploads/2021/07/cropped-しゅん吉クエスト正方形-150x150.jpg 150w, https://rika-quest.com/wp-content/uploads/2021/07/cropped-しゅん吉クエスト正方形-270x270.jpg 270w, https://rika-quest.com/wp-content/uploads/2021/07/cropped-しゅん吉クエスト正方形-192x192.jpg 192w, https://rika-quest.com/wp-content/uploads/2021/07/cropped-しゅん吉クエスト正方形-180x180.jpg 180w, https://rika-quest.com/wp-content/uploads/2021/07/cropped-しゅん吉クエスト正方形-32x32.jpg 32w" sizes="(max-width: 512px) 100vw, 512px" /&gt;&lt;/a&gt;&lt;/div&gt;&lt;div class="cta_body_txt image_exist"&gt;各単元の注意点や根本原理を授業形式でお届けしています。日頃こんな感じの授業を行っておりますので、是非一度ご覧下さい！&lt;/div&gt;&lt;div class="cta_body_link"&gt;&lt;a href="https://rika-quest.com/column/" class="btn btn-primary btn-block btn-lg" target="_blank"&gt;動画：理科のコツ&lt;/a&gt;&lt;/div&gt;&lt;/div&gt;&lt;!--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</si>
  <si>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https://eigo-rewrite.com/column/hub_stage1/
【検出された不自然ワード】
- 崩れ
- 型
- 迷い
- 固定
- 最短
【本文】
------
&lt;div id="hub-stage1"&gt;
&lt;p&gt;NEW TREASURE STAGE1（中高一貫・中1英語）の解説記事を、&lt;strong&gt;「総括 → Lesson別」&lt;/strong&gt;でまとめました。&lt;br /&gt;
今つまずいている単元から、必要な解説へすぐに辿り着ける構成です。&lt;br /&gt;
当塾の指導方針や講座の全体像は、&lt;a href="https://eigo-rewrite.com/"&gt;受験英語専門ゼミ「Re-Write」トップ（全体像はこちら）&lt;/a&gt;でご確認いただけます。&lt;/p&gt;
&lt;p&gt;&lt;strong&gt;まず読む：&lt;/strong&gt;&lt;br /&gt;
&lt;a href="https://eigo-rewrite.com/column/stage1/"&gt;中高一貫の中1向け｜NEW TREASURE STAGE1 学期別つまずき総まとめ&lt;/a&gt;&lt;/p&gt;
&lt;p&gt;&lt;strong&gt;STAGE別：&lt;/strong&gt;&lt;br /&gt;
&lt;a href="https://eigo-rewrite.com/column/hub_stage1/"&gt;STAGE1（このページ）&lt;/a&gt;&lt;br /&gt;
&lt;a href="https://eigo-rewrite.com/column/hub_stage2/"&gt;STAGE2&lt;/a&gt;&lt;br /&gt;
&lt;a href="https://eigo-rewrite.com/column/stage3/"&gt;STAGE3&lt;/a&gt;&lt;/p&gt;
&lt;div class="card border-primary mb-3"&gt;
&lt;div class="card-header bg-light text-primary"&gt;目次&lt;/div&gt;
&lt;div class="card-body"&gt;
&lt;ol&gt;
&lt;li&gt;&lt;a href="#soukatu"&gt;総括（STAGE1 全体のつまずき整理）&lt;/a&gt;&lt;/li&gt;
&lt;li&gt;&lt;a href="#which"&gt;どこを読めばいい？（単元別）&lt;/a&gt;&lt;/li&gt;
&lt;li&gt;&lt;a href="#lesson1"&gt;Lesson1：be動詞の最初（from・Is that）&lt;/a&gt;&lt;/li&gt;
&lt;li&gt;&lt;a href="#lesson2"&gt;Lesson2：be動詞の発展（he/she・What/Who）&lt;/a&gt;&lt;/li&gt;
&lt;li&gt;&lt;a href="#lesson3"&gt;Lesson3：一般動詞の基本（be動詞との違い・疑問詞）&lt;/a&gt;&lt;/li&gt;
&lt;li&gt;&lt;a href="#lesson4"&gt;Lesson4：三単現／一般動詞の疑問文・否定文&lt;/a&gt;&lt;/li&gt;
&lt;li&gt;&lt;a href="#lesson5"&gt;Lesson5：所有代名詞・疑問詞（Whose/How/Who）&lt;/a&gt;&lt;/li&gt;
&lt;li&gt;&lt;a href="#lesson6"&gt;Lesson6：命令文・can（Please／cannot）&lt;/a&gt;&lt;/li&gt;
&lt;li&gt;&lt;a href="#lesson7"&gt;Lesson7：現在進行形（作り方・疑問文・現在形との違い）&lt;/a&gt;&lt;/li&gt;
&lt;li&gt;&lt;a href="#lesson8"&gt;Lesson8：一般動詞の過去（did・不規則）&lt;/a&gt;&lt;/li&gt;
&lt;li&gt;&lt;a href="#lesson9"&gt;Lesson9：be動詞の過去／過去進行形／it の特別用法&lt;/a&gt;&lt;/li&gt;
&lt;li&gt;&lt;a href="#lesson10"&gt;Lesson10：未来・疑問詞・助動詞（be going to／How/Why／will／may/must）&lt;/a&gt;&lt;/li&gt;
&lt;li&gt;&lt;a href="#lesson11"&gt;Lesson11：There is/are（不可算・疑問文・否定文）&lt;/a&gt;&lt;/li&gt;
&lt;li&gt;&lt;a href="#lesson12"&gt;Lesson12：比較（原級・比較級・最上級）&lt;/a&gt;&lt;/li&gt;
&lt;li&gt;&lt;a href="#check"&gt;仕上げチェック（1行で説明できるか）&lt;/a&gt;&lt;/li&gt;
&lt;/ol&gt;
&lt;/div&gt;
&lt;/div&gt;
&lt;h2 id="soukatu"&gt;総括（STAGE1 全体のつまずき整理）&lt;/h2&gt;
&lt;p&gt;「何が分からないのか」を先に特定したい方は、まず総括から入るのが最短です。&lt;/p&gt;
&lt;ul&gt;
&lt;li&gt;&lt;a href="https://eigo-rewrite.com/column/stage1/"&gt;中高一貫の中1向け｜NEW TREASURE STAGE1 学期別つまずき総まとめ&lt;/a&gt;&lt;/li&gt;
&lt;/ul&gt;
&lt;p&gt;&lt;a href="#top"&gt;▲ 上へ&lt;/a&gt; / &lt;a href="#soukatu"&gt;▲ この章の先頭&lt;/a&gt;&lt;/p&gt;
&lt;h2 id="which"&gt;どこを読めばいい？（単元別）&lt;/h2&gt;
&lt;ul&gt;
&lt;li&gt;&lt;strong&gt;be動詞の疑問文が不安&lt;/strong&gt; → &lt;a href="#lesson1"&gt;Lesson1&lt;/a&gt;（Is that / from）→ &lt;a href="#lesson2"&gt;Lesson2&lt;/a&gt;（What/Who）&lt;/li&gt;
&lt;li&gt;&lt;strong&gt;Do/Does が出ると崩れる&lt;/strong&gt; → &lt;a href="#lesson3"&gt;Lesson3&lt;/a&gt;（一般動詞とbe動詞の違い）→ &lt;a href="#lesson4"&gt;Lesson4&lt;/a&gt;（疑問文・否定文）&lt;/li&gt;
&lt;li&gt;&lt;strong&gt;三単現のsがぐちゃぐちゃ&lt;/strong&gt; → &lt;a href="#lesson4"&gt;Lesson4&lt;/a&gt;&lt;/li&gt;
&lt;li&gt;&lt;strong&gt;Whose/How/Who の答え方が弱い&lt;/strong&gt; → &lt;a href="#lesson5"&gt;Lesson5&lt;/a&gt;&lt;/li&gt;
&lt;li&gt;&lt;strong&gt;Please の位置／can の否定が混乱&lt;/strong&gt; → &lt;a href="#lesson6"&gt;Lesson6&lt;/a&gt;&lt;/li&gt;
&lt;li&gt;&lt;strong&gt;進行形の疑問文・短い答えが言えない&lt;/strong&gt; → &lt;a href="#lesson7"&gt;Lesson7&lt;/a&gt;&lt;/li&gt;
&lt;li&gt;&lt;strong&gt;過去形：did の後を原形に戻し忘れる&lt;/strong&gt; → &lt;a href="#lesson8"&gt;Lesson8&lt;/a&gt;&lt;/li&gt;
&lt;li&gt;&lt;strong&gt;was/were・過去進行形・it の用法が曖昧&lt;/strong&gt; → &lt;a href="#lesson9"&gt;Lesson9&lt;/a&gt;&lt;/li&gt;
&lt;li&gt;&lt;strong&gt;be going to の「後ろは原形？」が不安&lt;/strong&gt; → &lt;a href="#lesson10"&gt;Lesson10&lt;/a&gt;&lt;/li&gt;
&lt;li&gt;&lt;strong&gt;There is/are と不可算名詞で迷う&lt;/strong&gt; → &lt;a href="#lesson11"&gt;Lesson11&lt;/a&gt;&lt;/li&gt;
&lt;li&gt;&lt;strong&gt;比較級・最上級の疑問文で止まる&lt;/strong&gt; → &lt;a href="#lesson12"&gt;Lesson12&lt;/a&gt;&lt;/li&gt;
&lt;/ul&gt;
&lt;p&gt;&lt;a href="#top"&gt;▲ 上へ&lt;/a&gt;&lt;/p&gt;
&lt;hr /&gt;
&lt;h2 id="lesson1"&gt;Lesson1：be動詞の最初（from・Is that）&lt;/h2&gt;
&lt;p&gt;最初は「be動詞＝主語の状態を説明する動詞」を崩さないこと。短い型（語順）を固定します。&lt;/p&gt;
&lt;ul&gt;
&lt;li&gt;&lt;a href="https://eigo-rewrite.com/column/new-treasure-stage1-lesson1-1/"&gt;Are you from Chinaの基本文｜出身をたずねる英語の最初の形&lt;/a&gt;&lt;/li&gt;
&lt;li&gt;&lt;a href="https://eigo-rewrite.com/column/stage1-1-2/"&gt;be動詞の疑問文Is that｜答え方itと短縮｜中1&lt;/a&gt;&lt;/li&gt;
&lt;/ul&gt;
&lt;p&gt;&lt;a href="#toc"&gt;▲ 目次に戻る&lt;/a&gt;&lt;/p&gt;
&lt;h2 id="lesson2"&gt;Lesson2：be動詞の発展（he/she・What/Who）&lt;/h2&gt;
&lt;p&gt;be動詞のままでも、疑問詞が入ると語順で崩れがちです。「疑問詞＋be＋主語…？」を型で固定します。&lt;/p&gt;
&lt;ul&gt;
&lt;li&gt;&lt;a href="https://eigo-rewrite.com/column/stage1-2-1/"&gt;be動詞isとhe/she｜中1英語｜Treasure&lt;/a&gt;&lt;/li&gt;
&lt;li&gt;&lt;a href="https://eigo-rewrite.com/column/stage1-2-2/"&gt;ニュートレジャーSTAGE1 2-2｜What is/What’sの違いと疑問詞の語順&lt;/a&gt;&lt;/li&gt;
&lt;li&gt;&lt;a href="https://eigo-rewrite.com/column/stage1-2-2-2/"&gt;Who is she の意味と答え方｜She is ～で主語をそろえるルール&lt;/a&gt;&lt;/li&gt;
&lt;/ul&gt;
&lt;p&gt;&lt;a href="#toc"&gt;▲ 目次に戻る&lt;/a&gt;&lt;/p&gt;
&lt;h2 id="lesson3"&gt;Lesson3：一般動詞の基本（be動詞との違い・疑問詞）&lt;/h2&gt;
&lt;p&gt;「be動詞の文」か「一般動詞の文」かが見分けられると、Do/Does/Are/Is の迷いが激減します。&lt;/p&gt;
&lt;ul&gt;
&lt;li&gt;&lt;a href="https://eigo-rewrite.com/column/stage1-3-1/"&gt;一般動詞とbe動詞の違い｜Do/Areの見分けと誤答例｜中1英語&lt;/a&gt;&lt;/li&gt;
&lt;li&gt;&lt;a href="https://eigo-rewrite.com/column/stage1_lesson3-2/"&gt;stage1_Lesson3-2 一般動詞の文①(疑問詞を使う疑問文)【ニュートレジャーの道案内】&lt;/a&gt;&lt;/li&gt;
&lt;/ul&gt;
&lt;p&gt;&lt;a href="#toc"&gt;▲ 目次に戻る&lt;/a&gt;&lt;/p&gt;
&lt;h2 id="lesson4"&gt;Lesson4：三単現／一般動詞の疑問文・否定文&lt;/h2&gt;
&lt;p&gt;三単現は「主語の判定」→「s/es」→「doesが出たら原形」の順で整理すると崩れません。&lt;/p&gt;
&lt;ul&gt;
&lt;li&gt;&lt;a href="https://eigo-rewrite.com/column/stage1_lesson4-1/"&gt;三人称単数現在形（三単現のs）ルール｜主語の見分け方・s/es一覧と例外has&lt;/a&gt;&lt;/li&gt;
&lt;li&gt;&lt;a href="https://eigo-rewrite.com/column/stage1_lesson4-2/"&gt;stage1_Lesson4-2 一般動詞の文②(疑問文と否定文)【ニュートレジャーの道案内】&lt;/a&gt;&lt;/li&gt;
&lt;li&gt;&lt;a href="https://eigo-rewrite.com/column/stage1_lesson4-3/"&gt;Where疑問文｜do/does・is/are整理｜中1英語&lt;/a&gt;&lt;/li&gt;
&lt;/ul&gt;
&lt;p&gt;&lt;a href="#toc"&gt;▲ 目次に戻る&lt;/a&gt;&lt;/p&gt;
&lt;h2 id="lesson5"&gt;Lesson5：所有代名詞・疑問詞（Whose/How/Who）&lt;/h2&gt;
&lt;p&gt;「答え方の型（mine / ～’s / 主語をそろえる）」を先に固めると、文章が伸びます。&lt;/p&gt;
&lt;ul&gt;
&lt;li&gt;&lt;a href="https://eigo-rewrite.com/column/stage1_lesson5-1/"&gt;whose使い方｜答え方mineと’ｓ｜中学英語&lt;/a&gt;&lt;/li&gt;
&lt;li&gt;&lt;a href="https://eigo-rewrite.com/column/stage1_lesson5-2/"&gt;stage1_Lesson5-2 所有代名詞/疑問詞2(How～？)【ニュートレジャーの道案内】&lt;/a&gt;&lt;/li&gt;
&lt;li&gt;&lt;a href="https://eigo-rewrite.com/column/stage1_lesson5-2-2/"&gt;stage1_Lesson5-3 所有代名詞/疑問詞2(Who～？)【ニュートレジャーの道案内】&lt;/a&gt;&lt;/li&gt;
&lt;/ul&gt;
&lt;p&gt;&lt;a href="#toc"&gt;▲ 目次に戻る&lt;/a&gt;&lt;/p&gt;
&lt;h2 id="lesson6"&gt;Lesson6：命令文・can（Please／cannot）&lt;/h2&gt;
&lt;p&gt;命令文は「動詞の原形から始める」。can は「後ろは原形・否定はnot」を固定します。&lt;/p&gt;
&lt;ul&gt;
&lt;li&gt;&lt;a href="https://eigo-rewrite.com/column/stage1_lesson6-1/"&gt;Pleaseの位置｜文頭文末とカンマ｜中1英語&lt;/a&gt;&lt;/li&gt;
&lt;li&gt;&lt;a href="https://eigo-rewrite.com/column/stage1_lesson6-2/"&gt;cannot と can&amp;#8217;t の違いを助動詞で整理｜canの後ろは原形・三単現でもs不要・否定文とnot veryまで&lt;/a&gt;&lt;/li&gt;
&lt;li&gt;&lt;a href="https://eigo-rewrite.com/column/stage1_lesson6-3/"&gt;stage1_Lesson6-3 命令文 canの文(疑問文/be動詞の命令文)【ニュートレジャーの道案内】&lt;/a&gt;&lt;/li&gt;
&lt;/ul&gt;
&lt;p&gt;&lt;a href="#toc"&gt;▲ 目次に戻る&lt;/a&gt;&lt;/p&gt;
&lt;h2 id="lesson7"&gt;Lesson7：現在進行形（作り方・疑問文・現在形との違い）&lt;/h2&gt;
&lt;p&gt;進行形は「be動詞＋ing」。疑問文は「be動詞を前へ」。短い答えの型もセットで。&lt;/p&gt;
&lt;ul&gt;
&lt;li&gt;&lt;a href="https://eigo-rewrite.com/column/stage1_lesson7-1/"&gt;stage1_Lesson7-1 現在進行形(～ingのつけ方)【ニュートレジャーの道案内】&lt;/a&gt;&lt;/li&gt;
&lt;li&gt;&lt;a href="https://eigo-rewrite.com/column/stage1_lesson7-2/"&gt;現在進行形の疑問文の作り方・答え方｜be動詞を前へ／Yes・Noの短い答え／否定文notまで&lt;/a&gt;&lt;/li&gt;
&lt;li&gt;&lt;a href="https://eigo-rewrite.com/column/stage1_lesson7-3/"&gt;stage1_Lesson7-3 現在進行形(現在形と進行形)【ニュートレジャーの道案内】&lt;/a&gt;&lt;/li&gt;
&lt;/ul&gt;
&lt;p&gt;&lt;a href="#toc"&gt;▲ 目次に戻る&lt;/a&gt;&lt;/p&gt;
&lt;h2 id="lesson8"&gt;Lesson8：一般動詞の過去（did・不規則）&lt;/h2&gt;
&lt;p&gt;過去形は「形（ed/不規則）」＋「didが出たら原形」。疑問文・否定文の型を固定します。&lt;/p&gt;
&lt;ul&gt;
&lt;li&gt;&lt;a href="https://eigo-rewrite.com/column/stage1_lesson8-1/"&gt;stage1_Lesson8-1 一般動詞の過去形の作り方【ニュートレジャーの道案内】&lt;/a&gt;&lt;/li&gt;
&lt;li&gt;&lt;a href="https://eigo-rewrite.com/column/stage1_lesson8-2/"&gt;過去形の疑問文・否定文did｜作り方と答え方・原形に戻す｜中1英語&lt;/a&gt;&lt;/li&gt;
&lt;li&gt;&lt;a href="https://eigo-rewrite.com/column/stage1_lesson8-3/"&gt;make過去形made｜did後は原形｜中学英語&lt;/a&gt;&lt;/li&gt;
&lt;/ul&gt;
&lt;p&gt;&lt;a href="#toc"&gt;▲ 目次に戻る&lt;/a&gt;&lt;/p&gt;
&lt;h2 id="lesson9"&gt;Lesson9：be動詞の過去／過去進行形／it の特別用法&lt;/h2&gt;
&lt;p&gt;was/were は主語で決める。過去進行形は「was/were＋ing」。it は「天気・時刻・曜日・距離」などの定番用法を整理。&lt;/p&gt;
&lt;ul&gt;
&lt;li&gt;&lt;a href="https://eigo-rewrite.com/column/stage1_lesson9-1/"&gt;be動詞の過去形was/were｜am/is/areの変化・否定疑問・短い答え・didとの違い｜中1英語&lt;/a&gt;&lt;/li&gt;
&lt;li&gt;&lt;a href="https://eigo-rewrite.com/column/stage1_lesson9-2/"&gt;過去進行形 was were＋ing の作り方｜疑問文と答え方Yes I wasまで整理｜中学英語（Re-Write）&lt;/a&gt;&lt;/li&gt;
&lt;li&gt;&lt;a href="https://eigo-rewrite.com/column/stage1_lesson9-3/"&gt;itの特別用法｜日付・曜日・時刻・天気・距離の言い方｜中1英語&lt;/a&gt;&lt;/li&gt;
&lt;/ul&gt;
&lt;p&gt;&lt;a href="#toc"&gt;▲ 目次に戻る&lt;/a&gt;&lt;/p&gt;
&lt;h2 id="lesson10"&gt;Lesson10：未来・疑問詞・助動詞（be going to／How/Why／will／may/must）&lt;/h2&gt;
&lt;p&gt;未来表現は「will」か「be going to」。疑問詞（How/Why）も語順で固定。助動詞は「後ろは原形」を徹底します。&lt;/p&gt;
&lt;ul&gt;
&lt;li&gt;&lt;a href="https://eigo-rewrite.com/column/stage1_lesson10-1/"&gt;be going to の後は動詞の原形｜助動詞？品詞分解（be＋going＋to）と名詞との違い&lt;/a&gt;&lt;/li&gt;
&lt;li&gt;&lt;a href="https://eigo-rewrite.com/column/stage1_lesson10-2/"&gt;How/Why疑問文｜作り方・答え方｜中学英語&lt;/a&gt;&lt;/li&gt;
&lt;li&gt;&lt;a href="https://eigo-rewrite.com/column/stage1_lesson10-3/"&gt;中1英語：willとcanの違いを例文で整理｜won’t・天気の未来表現・否定文まで総復習【Re-Write】&lt;/a&gt;&lt;/li&gt;
&lt;li&gt;&lt;a href="https://eigo-rewrite.com/column/stage1_lesson10-4/"&gt;stage1_Lesson10-4 助動詞(may/mustの色々な用法)【ニュートレジャーの道案内】&lt;/a&gt;&lt;/li&gt;
&lt;/ul&gt;
&lt;p&gt;&lt;a href="#toc"&gt;▲ 目次に戻る&lt;/a&gt;&lt;/p&gt;
&lt;h2 id="lesson11"&gt;Lesson11：There is/are（不可算・疑問文・否定文）&lt;/h2&gt;
&lt;p&gt;There is/are は「後ろ（名詞）が単数か複数か」で is/are を決める。不可算名詞は There is が基本です。&lt;/p&gt;
&lt;ul&gt;
&lt;li&gt;&lt;a href="https://eigo-rewrite.com/column/stage1_lesson11-1/"&gt;There is/There areの違い｜is/areの決め方と不可算名詞｜中1英語（NEW TREASURE Stage1）&lt;/a&gt;&lt;/li&gt;
&lt;li&gt;&lt;a href="https://eigo-rewrite.com/column/stage1_lesson11-2/"&gt;there構文の疑問文・否定文整理｜中学英語&lt;/a&gt;&lt;/li&gt;
&lt;li&gt;&lt;a href="https://eigo-rewrite.com/column/stage1_lesson11-3/"&gt;There is/are｜不可算名詞はThere is｜中学英語&lt;/a&gt;&lt;/li&gt;
&lt;/ul&gt;
&lt;p&gt;&lt;a href="#toc"&gt;▲ 目次に戻る&lt;/a&gt;&lt;/p&gt;
&lt;h2 id="lesson12"&gt;Lesson12：比較（原級・比較級・最上級）&lt;/h2&gt;
&lt;p&gt;比較は「原級（as…as）→ 比較級（-er/more）→ 最上級（-est/most）」の順で型を積むのが安全です。疑問文の答え方もセットで。&lt;/p&gt;
&lt;ul&gt;
&lt;li&gt;&lt;a href="https://eigo-rewrite.com/column/stage1_lesson12-1/"&gt;stage1_Lesson12-1 比較(原級を用いた比較)【ニュートレジャーの道案内】&lt;/a&gt;&lt;/li&gt;
&lt;li&gt;&lt;a href="https://eigo-rewrite.com/column/stage1_lesson12-2/"&gt;stage1_Lesson12-2 比較(比較級を用いた比較)【ニュートレジャーの道案内】&lt;/a&gt;&lt;/li&gt;
&lt;li&gt;&lt;a href="https://eigo-rewrite.com/column/stage1_lesson12-3/"&gt;stage1_Lesson12-3 比較(最上級/不規則変化を用いた比較)【ニュートレジャーの道案内】&lt;/a&gt;&lt;/li&gt;
&lt;li&gt;&lt;a href="https://eigo-rewrite.com/column/stage1_lesson12-4/"&gt;比較級・最上級の疑問文｜答え方の型と省略ルール&lt;/a&gt;&lt;/li&gt;
&lt;/ul&gt;
&lt;p&gt;&lt;a href="#toc"&gt;▲ 目次に戻る&lt;/a&gt;&lt;/p&gt;
&lt;hr /&gt;
&lt;h2 id="check"&gt;仕上げチェック（1行で説明できるか）&lt;/h2&gt;
&lt;ul&gt;
&lt;li&gt;&lt;strong&gt;be動詞：&lt;/strong&gt;「be動詞は主語の状態を言う。疑問文はbe動詞を前へ。」&lt;/li&gt;
&lt;li&gt;&lt;strong&gt;一般動詞：&lt;/strong&gt;「一般動詞の疑問文はDo/Doesから。doesが出たら動詞は原形。」&lt;/li&gt;
&lt;li&gt;&lt;strong&gt;三単現：&lt;/strong&gt;「主語が三単現なら動詞にs/es。ただし疑問文・否定文でdoesが出たら原形。」&lt;/li&gt;
&lt;li&gt;&lt;strong&gt;進行形：&lt;/strong&gt;「be動詞＋ing。疑問文はbe動詞を前へ。短い答えはYes, I am. / No, I’m not. など。」&lt;/li&gt;
&lt;li&gt;&lt;strong&gt;過去：&lt;/strong&gt;「didが出たら動詞は原形。was/wereは主語で決める。」&lt;/li&gt;
&lt;li&gt;&lt;strong&gt;未来：&lt;/strong&gt;「will / be going to。助動詞の後ろは原形。」&lt;/li&gt;
&lt;li&gt;&lt;strong&gt;There is/are：&lt;/strong&gt;「後ろの名詞で is/are を決める。不可算なら基本はThere is。」&lt;/li&gt;
&lt;li&gt;&lt;strong&gt;比較：&lt;/strong&gt;「原級→比較級→最上級。疑問文の答え方も型で覚える。」&lt;/li&gt;
&lt;/ul&gt;
&lt;p&gt;必要なら、上のチェック項目で「どの1行が言えないか」を起点に、該当Lessonへ戻ってください。&lt;/p&gt;
&lt;p&gt;&lt;a href="#toc"&gt;▲ 目次に戻る&lt;/a&gt;&lt;/p&gt;
&lt;p&gt;&lt;!-- ページ内リンク用の上部アンカー --&gt;&lt;/p&gt;
&lt;div id="top"&gt;&lt;/div&gt;
&lt;/div&gt;
------</t>
  </si>
  <si>
    <t>以下のページは不自然なワードを使用しています。
これらを適切に自然な言葉に置き換えて下さい。
なお、本文の装飾や構造は絶対に変えないでください。
【対象ページURL】
https://rika-quest.com/column/nayami-memorize-not-sticking/
【検出された不自然ワード】
- 型
- 迷い
- 固定
- 手順
- 立て直
- 設計
【本文】
------
&lt;p&gt;&lt;!-- ========================================================= Bootstrap5前提：MC本文の見栄え改善（緑テーマ） - 追加CSS最小限（色と細部のみ） - 既存本文の情報は維持しつつ、Bootstrapのgrid/card/alert/accordion/table/btnを活用 - WordPress投稿（Classic Editor）にそのまま貼り付け想定 ========================================================= --&gt;&lt;/p&gt;
&lt;style&gt;
  :root{&lt;br /&gt;    --rq-green:#198754;        /* Bootstrapのsuccess相当 */&lt;br /&gt;    --rq-green-soft:#e9f7ef;   /* 薄緑 */&lt;br /&gt;    --rq-border:#e9ecef;&lt;br /&gt;  }&lt;br /&gt;  .rq-hero{&lt;br /&gt;    background: linear-gradient(180deg, var(--rq-green-soft), #fff);&lt;br /&gt;    border: 1px solid var(--rq-border);&lt;br /&gt;  }&lt;br /&gt;  .rq-accent-border{ border-left: .5rem solid var(--rq-green) !important; }&lt;br /&gt;  .rq-marker{&lt;br /&gt;    background: linear-gradient(transparent 60%, rgba(25,135,84,.20) 60%);&lt;br /&gt;    font-weight: 700;&lt;br /&gt;    padding: 0 .1em;&lt;br /&gt;  }&lt;br /&gt;  .rq-toc a{ text-decoration: none; }&lt;br /&gt;  .rq-toc a:hover{ text-decoration: underline; }&lt;br /&gt;&lt;/style&gt;
&lt;div class="container my-4"&gt;
&lt;section class="rq-hero rq-accent-border rounded-4 p-4 p-lg-5 shadow-sm mb-4"&gt;
&lt;div class="row g-4 align-items-center"&gt;
&lt;div class="col-lg-8"&gt;
&lt;p class="mb-2"&gt;理科のテスト前に用語や語句を一生懸命覚えたはずなのに、問題になると答えられない。&lt;br /&gt;
選択肢では迷い、記述では言葉が出てこない。&lt;br /&gt;
「暗記しているのに点が取れない」という状態は、多くの受験生が直面する典型的な悩みです。&lt;/p&gt;
&lt;p class="mb-0"&gt;この問題は、記憶力の不足や努力不足が原因ではありません。&lt;br /&gt;
多くの場合、&lt;strong class="rq-marker"&gt;暗記した知識が「使える形」で整理されていない&lt;/strong&gt;ことにあります。&lt;/p&gt;
&lt;div class="d-flex flex-wrap gap-2 mt-3"&gt;&lt;span class="badge text-bg-success-subtle border border-success-subtle text-success fw-semibold rounded-pill px-3 py-2"&gt;悩み起点&lt;/span&gt;&lt;br /&gt;
&lt;span class="badge text-bg-success-subtle border border-success-subtle text-success fw-semibold rounded-pill px-3 py-2"&gt;原因切り分け&lt;/span&gt;&lt;br /&gt;
&lt;span class="badge text-bg-success-subtle border border-success-subtle text-success fw-semibold rounded-pill px-3 py-2"&gt;立て直し手順&lt;/span&gt;&lt;br /&gt;
&lt;span class="badge text-bg-success-subtle border border-success-subtle text-success fw-semibold rounded-pill px-3 py-2"&gt;家庭で回す&lt;/span&gt;&lt;/div&gt;
&lt;/div&gt;
&lt;div class="col-lg-4"&gt;
&lt;div class="card border-0 shadow-sm rounded-4"&gt;
&lt;div class="card-body p-3 p-lg-4"&gt;
&lt;p class="fw-bold text-success mb-2"&gt;この記事で分かること&lt;/p&gt;
&lt;ul class="mb-0 small"&gt;
&lt;li&gt;なぜ暗記しても理科が定着しないのか&lt;/li&gt;
&lt;li&gt;定着しない子に共通する原因パターン&lt;/li&gt;
&lt;li&gt;分類・言い換え・確認テストによる立て直し手順&lt;/li&gt;
&lt;li&gt;家庭で無理なく回す学習設計&lt;/li&gt;
&lt;/ul&gt;
&lt;/div&gt;
&lt;/div&gt;
&lt;/div&gt;
&lt;/div&gt;
&lt;/section&gt;
&lt;p&gt;&lt;!-- 目次 --&gt;&lt;/p&gt;
&lt;nav class="card rounded-4 shadow-sm mb-4 rq-toc"&gt;
&lt;div class="card-body p-3 p-lg-4"&gt;
&lt;div class="d-flex align-items-center gap-2 mb-2"&gt;
&lt;p&gt;&lt;span class="badge text-bg-success rounded-pill"&gt;目次&lt;/span&gt;&lt;/p&gt;
&lt;p class="mb-0 fw-bold"&gt;読みたい場所から確認できます&lt;/p&gt;
&lt;/div&gt;
&lt;ol class="mb-0"&gt;
&lt;li&gt;&lt;a class="link-success" href="#s1"&gt;まず状況を整理する｜どこで「止まって」いるのか&lt;/a&gt;&lt;/li&gt;
&lt;li&gt;&lt;a class="link-success" href="#s2"&gt;暗記が定着しない原因の切り分け（典型3パターン）&lt;/a&gt;&lt;/li&gt;
&lt;li&gt;&lt;a class="link-success" href="#s3"&gt;立て直しの手順｜暗記を「使える知識」に変える&lt;/a&gt;&lt;/li&gt;
&lt;li&gt;&lt;a class="link-success" href="#s4"&gt;よくあるミスと修正の考え方&lt;/a&gt;&lt;/li&gt;
&lt;li&gt;&lt;a class="link-success" href="#s5"&gt;家庭での回し方｜週単位の設計とチェック&lt;/a&gt;&lt;/li&gt;
&lt;li&gt;&lt;a class="link-success" href="#s6"&gt;FAQ｜暗記が定着しないときのよくある質問&lt;/a&gt;&lt;/li&gt;
&lt;li&gt;&lt;a class="link-success" href="#s7"&gt;次に読む｜関連ページと学習サポート&lt;/a&gt;&lt;/li&gt;
&lt;/ol&gt;
&lt;/div&gt;
&lt;/nav&gt;
&lt;p&gt;&lt;!-- Section 1 --&gt;&lt;/p&gt;
&lt;section class="mb-5"&gt;
&lt;h2 id="s1" class="h4 fw-bold border-bottom pb-2 mb-3"&gt;まず状況を整理する｜どこで「止まって」いるのか&lt;/h2&gt;
&lt;div class="alert alert-success border-success-subtle rounded-4 mb-3" role="alert"&gt;
&lt;p class="mb-2"&gt;暗記が定着しないと感じる場合、つまずきは次のいずれかに集中しています。&lt;/p&gt;
&lt;ul class="mb-0"&gt;
&lt;li&gt;用語は言えるが、問題文と結びつかない&lt;/li&gt;
&lt;li&gt;説明問題で、言葉を並べられない&lt;/li&gt;
&lt;li&gt;少し聞かれ方が変わると途端に迷う&lt;/li&gt;
&lt;/ul&gt;
&lt;/div&gt;
&lt;div class="row g-3"&gt;
&lt;div class="col-lg-6"&gt;
&lt;div class="card rounded-4 shadow-sm h-100"&gt;
&lt;div class="card-body p-3 p-lg-4"&gt;
&lt;p class="fw-bold text-success mb-2"&gt;ここがポイント&lt;/p&gt;
&lt;p class="mb-0"&gt;重要なのは、「覚えていない」のではなく、&lt;strong&gt;知識を呼び出す手がかりが作られていない&lt;/strong&gt;ことです。&lt;br /&gt;
理科では、単語そのものよりも「どの場面で・何を説明する言葉なのか」という位置づけが問われます。&lt;/p&gt;
&lt;/div&gt;
&lt;/div&gt;
&lt;/div&gt;
&lt;div class="col-lg-6"&gt;
&lt;div class="card rounded-4 shadow-sm h-100 border-success-subtle"&gt;
&lt;div class="card-body p-3 p-lg-4"&gt;
&lt;p class="fw-bold text-success mb-2"&gt;放置すると…&lt;/p&gt;
&lt;p class="mb-0"&gt;この整理ができていないまま暗記量だけを増やすと、学習時間に比例して不安が増える状態に陥ります。&lt;/p&gt;
&lt;/div&gt;
&lt;/div&gt;
&lt;/div&gt;
&lt;/div&gt;
&lt;/section&gt;
&lt;p&gt;&lt;!-- Section 2 --&gt;&lt;/p&gt;
&lt;section class="mb-5"&gt;
&lt;h2 id="s2" class="h4 fw-bold border-bottom pb-2 mb-3"&gt;暗記が定着しない原因の切り分け（典型3パターン）&lt;/h2&gt;
&lt;div class="row g-3"&gt;
&lt;div class="col-lg-4"&gt;
&lt;div class="card rounded-4 shadow-sm h-100"&gt;
&lt;div class="card-body p-3 p-lg-4"&gt;
&lt;p&gt;&lt;span class="badge text-bg-success rounded-pill mb-2"&gt;原因①&lt;/span&gt;&lt;/p&gt;
&lt;h3 class="h6 fw-bold mb-2"&gt;分類されていない暗記&lt;/h3&gt;
&lt;p class="mb-0"&gt;用語や語句を、単元ごと・性質ごとに整理せず、バラバラに覚えている状態です。&lt;br /&gt;
「水溶液」「気体」「植物」など、分野の枠組みが曖昧なままだと、問題文を読んでもどの知識を使えばよいか判断できません。&lt;/p&gt;
&lt;/div&gt;
&lt;/div&gt;
&lt;/div&gt;
&lt;div class="col-lg-4"&gt;
&lt;div class="card rounded-4 shadow-sm h-100"&gt;
&lt;div class="card-body p-3 p-lg-4"&gt;
&lt;p&gt;&lt;span class="badge text-bg-success rounded-pill mb-2"&gt;原因②&lt;/span&gt;&lt;/p&gt;
&lt;h3 class="h6 fw-bold mb-2"&gt;言い換えをしていない&lt;/h3&gt;
&lt;p class="mb-0"&gt;教科書やノートの表現をそのまま覚え、「自分の言葉」で説明する練習が不足しているケースです。&lt;br /&gt;
記述問題では、丸暗記した文はほとんど使えず、意味を理解して言い直せるかが問われます。&lt;/p&gt;
&lt;/div&gt;
&lt;/div&gt;
&lt;/div&gt;
&lt;div class="col-lg-4"&gt;
&lt;div class="card rounded-4 shadow-sm h-100"&gt;
&lt;div class="card-body p-3 p-lg-4"&gt;
&lt;p&gt;&lt;span class="badge text-bg-success rounded-pill mb-2"&gt;原因③&lt;/span&gt;&lt;/p&gt;
&lt;h3 class="h6 fw-bold mb-2"&gt;確認テストが不足している&lt;/h3&gt;
&lt;p class="mb-0"&gt;覚えた直後に「分かったつもり」で終わり、数日後に使う練習をしていない状態です。&lt;br /&gt;
理科は&lt;strong&gt;思い出す練習&lt;/strong&gt;を挟まないと、記憶が定着しません。&lt;/p&gt;
&lt;/div&gt;
&lt;/div&gt;
&lt;/div&gt;
&lt;/div&gt;
&lt;/section&gt;
&lt;p&gt;&lt;!-- Section 3 --&gt;&lt;/p&gt;
&lt;section class="mb-5"&gt;
&lt;h2 id="s3" class="h4 fw-bold border-bottom pb-2 mb-3"&gt;立て直しの手順｜暗記を「使える知識」に変える&lt;/h2&gt;
&lt;div class="card rounded-4 shadow-sm mb-3"&gt;
&lt;div class="card-body p-3 p-lg-4"&gt;
&lt;div class="d-flex flex-wrap gap-2 align-items-center mb-2"&gt;
&lt;p&gt;&lt;span class="badge text-bg-success rounded-pill"&gt;ステップ1&lt;/span&gt;&lt;/p&gt;
&lt;h3 class="h6 fw-bold mb-0"&gt;知識を分類する&lt;/h3&gt;
&lt;/div&gt;
&lt;p class="mb-2"&gt;まず、暗記対象を「どの分野・どの役割の知識か」で仕分けします。&lt;br /&gt;
物理・化学・生物・地学といった大枠を意識するだけでも、知識の呼び出しやすさが変わります。&lt;/p&gt;
&lt;div class="alert alert-success border-success-subtle rounded-4 mb-0" role="alert"&gt;
&lt;p class="mb-0"&gt;分野ごとの特徴整理は、&lt;br /&gt;
&lt;a class="link-success fw-bold" href="https://rika-quest.com/column/chemistry/"&gt;化学分野&lt;/a&gt;や&lt;br /&gt;
&lt;a class="link-success fw-bold" href="https://rika-quest.com/column/creature/"&gt;生物分野&lt;/a&gt;&lt;br /&gt;
のページも参考になります。&lt;/p&gt;
&lt;/div&gt;
&lt;/div&gt;
&lt;/div&gt;
&lt;div class="card rounded-4 shadow-sm mb-3"&gt;
&lt;div class="card-body p-3 p-lg-4"&gt;
&lt;div class="d-flex flex-wrap gap-2 align-items-center mb-2"&gt;
&lt;p&gt;&lt;span class="badge text-bg-success rounded-pill"&gt;ステップ2&lt;/span&gt;&lt;/p&gt;
&lt;h3 class="h6 fw-bold mb-0"&gt;短い言葉で言い換える&lt;/h3&gt;
&lt;/div&gt;
&lt;p class="mb-0"&gt;用語や現象を、1文または一言で説明する練習をします。&lt;br /&gt;
「なぜそうなるか」「何と区別するか」を含めて言えるかがポイントです。&lt;/p&gt;
&lt;/div&gt;
&lt;/div&gt;
&lt;div class="card rounded-4 shadow-sm"&gt;
&lt;div class="card-body p-3 p-lg-4"&gt;
&lt;div class="d-flex flex-wrap gap-2 align-items-center mb-2"&gt;
&lt;p&gt;&lt;span class="badge text-bg-success rounded-pill"&gt;ステップ3&lt;/span&gt;&lt;/p&gt;
&lt;h3 class="h6 fw-bold mb-0"&gt;確認テストを挟む&lt;/h3&gt;
&lt;/div&gt;
&lt;p class="mb-0"&gt;翌日・3日後など、間隔を空けて思い出す機会を作ります。&lt;br /&gt;
選択問題だけでなく、「何を説明する言葉か」を口頭や紙で答える形式が効果的です。&lt;/p&gt;
&lt;/div&gt;
&lt;/div&gt;
&lt;/section&gt;
&lt;p&gt;&lt;!-- Section 4 --&gt;&lt;/p&gt;
&lt;section class="mb-5"&gt;
&lt;h2 id="s4" class="h4 fw-bold border-bottom pb-2 mb-3"&gt;よくあるミスと修正の考え方&lt;/h2&gt;
&lt;div class="row g-3"&gt;
&lt;div class="col-lg-6"&gt;
&lt;div class="card rounded-4 shadow-sm h-100"&gt;
&lt;div class="card-body p-3 p-lg-4"&gt;
&lt;div class="d-flex flex-wrap gap-2 align-items-center mb-2"&gt;
&lt;p&gt;&lt;span class="badge text-bg-danger rounded-pill"&gt;誤答例&lt;/span&gt;&lt;/p&gt;
&lt;h3 class="h6 fw-bold mb-0"&gt;用語は合っているが説明がずれる&lt;/h3&gt;
&lt;/div&gt;
&lt;p class="mb-3"&gt;原因は、「使う場面」を意識せずに暗記していることです。&lt;br /&gt;
修正として、「この言葉はどんな問題で使うか」をセットで確認します。&lt;/p&gt;
&lt;div class="alert alert-success border-success-subtle rounded-4 mb-0" role="alert"&gt;&lt;span class="badge text-bg-success rounded-pill me-2"&gt;直し方&lt;/span&gt;&lt;br /&gt;
「この言葉＝どの場面の説明か」を1行で言い換えてから、確認テストに回します。&lt;/div&gt;
&lt;/div&gt;
&lt;/div&gt;
&lt;/div&gt;
&lt;div class="col-lg-6"&gt;
&lt;div class="card rounded-4 shadow-sm h-100"&gt;
&lt;div class="card-body p-3 p-lg-4"&gt;
&lt;div class="d-flex flex-wrap gap-2 align-items-center mb-2"&gt;
&lt;p&gt;&lt;span class="badge text-bg-danger rounded-pill"&gt;誤答例&lt;/span&gt;&lt;/p&gt;
&lt;h3 class="h6 fw-bold mb-0"&gt;選択肢で迷い続ける&lt;/h3&gt;
&lt;/div&gt;
&lt;p class="mb-3"&gt;違いを言語化できていないケースが多く見られます。&lt;br /&gt;
似た用語同士を並べて、違いだけを書き出す練習が有効です。&lt;/p&gt;
&lt;div class="alert alert-success border-success-subtle rounded-4 mb-0" role="alert"&gt;&lt;span class="badge text-bg-success rounded-pill me-2"&gt;直し方&lt;/span&gt;&lt;br /&gt;
似た語をセットで並べ、「違いだけ」を箇条書きにしてから演習へ戻します。&lt;/div&gt;
&lt;/div&gt;
&lt;/div&gt;
&lt;/div&gt;
&lt;/div&gt;
&lt;/section&gt;
&lt;p&gt;&lt;!-- Section 5 --&gt;&lt;/p&gt;
&lt;section class="mb-5"&gt;
&lt;h2 id="s5" class="h4 fw-bold border-bottom pb-2 mb-3"&gt;家庭での回し方｜週単位の設計とチェック&lt;/h2&gt;
&lt;p&gt;家庭学習では、暗記量を増やすよりも&lt;strong&gt;回し切れる仕組み&lt;/strong&gt;を優先します。&lt;/p&gt;
&lt;div class="table-responsive"&gt;
&lt;table class="table table-bordered align-middle bg-white rounded-4 overflow-hidden"&gt;
&lt;thead class="table-success"&gt;
&lt;tr&gt;
&lt;th style="width: 26%;"&gt;区分&lt;/th&gt;
&lt;th&gt;目安&lt;/th&gt;
&lt;th&gt;チェック&lt;/th&gt;
&lt;/tr&gt;
&lt;/thead&gt;
&lt;tbody&gt;
&lt;tr&gt;
&lt;th class="text-success"&gt;新規暗記&lt;/th&gt;
&lt;td&gt;週2〜3日（短時間で区切る）&lt;/td&gt;
&lt;td&gt;「分類できたか」&lt;/td&gt;
&lt;/tr&gt;
&lt;tr&gt;
&lt;th class="text-success"&gt;言い換え確認&lt;/th&gt;
&lt;td&gt;翌日（1文で説明できるか）&lt;/td&gt;
&lt;td&gt;「短く言い直せたか」&lt;/td&gt;
&lt;/tr&gt;
&lt;tr&gt;
&lt;th class="text-success"&gt;確認テスト&lt;/th&gt;
&lt;td&gt;週末（思い出す練習を固定化）&lt;/td&gt;
&lt;td&gt;「思い出せたか」&lt;/td&gt;
&lt;/tr&gt;
&lt;/tbody&gt;
&lt;/table&gt;
&lt;/div&gt;
&lt;div class="alert alert-success border-success-subtle rounded-4 mb-0" role="alert"&gt;すべてを完璧にしようとせず、「説明できたか」「思い出せたか」の2点だけをチェックする運用が現実的です。&lt;/div&gt;
&lt;/section&gt;
&lt;p&gt;&lt;!-- Section 6 --&gt;&lt;/p&gt;
&lt;section class="mb-5"&gt;
&lt;h2 id="s6" class="h4 fw-bold border-bottom pb-2 mb-3"&gt;FAQ｜暗記が定着しないときのよくある質問&lt;/h2&gt;
&lt;style&gt;
  /* FAQだけに効かせる最小CSS（緑テーマ） */&lt;br /&gt;  .rq-faq details{&lt;br /&gt;    border:1px solid #e9ecef;&lt;br /&gt;    border-radius:16px;&lt;br /&gt;    background:#fff;&lt;br /&gt;    margin: 0 0 .75rem;&lt;br /&gt;    overflow:hidden;&lt;br /&gt;    box-shadow: 0 .125rem .25rem rgba(0,0,0,.075);&lt;br /&gt;  }&lt;br /&gt;  .rq-faq summary{&lt;br /&gt;    list-style:none;&lt;br /&gt;    cursor:pointer;&lt;br /&gt;    padding: .9rem 1rem;&lt;br /&gt;    font-weight:800;&lt;br /&gt;    display:flex;&lt;br /&gt;    gap:.75rem;&lt;br /&gt;    align-items:flex-start;&lt;br /&gt;  }&lt;br /&gt;  .rq-faq summary::-webkit-details-marker{ display:none; }&lt;br /&gt;  .rq-faq .rq-q{&lt;br /&gt;    flex:0 0 auto;&lt;br /&gt;    display:inline-flex;&lt;br /&gt;    align-items:center;&lt;br /&gt;    justify-content:center;&lt;br /&gt;    min-width: 2.1rem;&lt;br /&gt;    height: 2.1rem;&lt;br /&gt;    border-radius:999px;&lt;br /&gt;    background:#e9f7ef;      /* 薄緑 */&lt;br /&gt;    color:#198754;           /* success */&lt;br /&gt;    border:1px solid #cfe8d2;&lt;br /&gt;    font-weight:900;&lt;br /&gt;  }&lt;br /&gt;  .rq-faq .rq-title{&lt;br /&gt;    flex:1 1 auto;&lt;br /&gt;    line-height:1.45;&lt;br /&gt;  }&lt;br /&gt;  .rq-faq .rq-body{&lt;br /&gt;    padding: 0 1rem 1rem;&lt;br /&gt;    color:#212529;&lt;br /&gt;  }&lt;br /&gt;  .rq-faq details[open] summary{&lt;br /&gt;    border-bottom:1px solid #e9ecef;&lt;br /&gt;    background: linear-gradient(180deg, #e9f7ef, #fff);&lt;br /&gt;  }&lt;br /&gt;&lt;/style&gt;
&lt;div class="rq-faq"&gt;
&lt;details&gt;
&lt;summary&gt;&lt;span class="rq-q"&gt;Q&lt;/span&gt;&lt;br /&gt;
&lt;span class="rq-title"&gt;ノートをまとめ直すのは効果がありますか？&lt;/span&gt;&lt;/summary&gt;
&lt;div class="rq-body"&gt;整理目的であれば有効ですが、書き写しだけでは定着しません。必ず言い換えや確認を組み合わせます。&lt;/div&gt;
&lt;/details&gt;
&lt;details&gt;
&lt;summary&gt;&lt;span class="rq-q"&gt;Q&lt;/span&gt;&lt;br /&gt;
&lt;span class="rq-title"&gt;問題演習を増やすべきですか？&lt;/span&gt;&lt;/summary&gt;
&lt;div class="rq-body"&gt;演習量より、「解いた後に何を説明できるか」を確認することが重要です。&lt;/div&gt;
&lt;/details&gt;
&lt;details&gt;
&lt;summary&gt;&lt;span class="rq-q"&gt;Q&lt;/span&gt;&lt;br /&gt;
&lt;span class="rq-title"&gt;理科全体が苦手な場合は？&lt;/span&gt;&lt;/summary&gt;
&lt;div class="rq-body"&gt;暗記以前に、分野の役割が曖昧な可能性があります。&lt;/div&gt;
&lt;/details&gt;
&lt;/div&gt;
&lt;p&gt;&amp;gt;&lt;/p&gt;
&lt;section class="mb-4"&gt;
&lt;h2 id="s7" class="h4 fw-bold border-bottom pb-2 mb-3"&gt;次に読む｜関連ページと学習サポート&lt;/h2&gt;
&lt;div class="row g-3"&gt;
&lt;div class="col-lg-6"&gt;
&lt;div class="card rounded-4 shadow-sm h-100"&gt;
&lt;div class="card-body p-3 p-lg-4"&gt;
&lt;p class="fw-bold text-success mb-2"&gt;悩みから辿る（Hub / 一覧）&lt;/p&gt;
&lt;ul class="mb-0"&gt;
&lt;li&gt;&lt;a class="link-success fw-bold" href="https://rika-quest.com/column/science-nayami/"&gt;理科の悩み一覧（Hub）&lt;/a&gt;&lt;/li&gt;
&lt;li&gt;&lt;a class="link-success fw-bold" href="https://rika-quest.com/column/"&gt;理科コラム一覧&lt;/a&gt;&lt;/li&gt;
&lt;li&gt;&lt;a class="link-success fw-bold" href="https://rika-quest.com/ct/理科のコツ/"&gt;理科のコツ（カテゴリ）&lt;/a&gt;&lt;/li&gt;
&lt;/ul&gt;
&lt;/div&gt;
&lt;/div&gt;
&lt;/div&gt;
&lt;div class="col-lg-6"&gt;
&lt;div class="card rounded-4 shadow-sm h-100"&gt;
&lt;div class="card-body p-3 p-lg-4"&gt;
&lt;p class="fw-bold text-success mb-2"&gt;関連する悩み（次の1本）&lt;/p&gt;
&lt;ul class="mb-0"&gt;
&lt;li&gt;&lt;a class="link-success fw-bold" href="https://rika-quest.com/column/nayami-cant-apply-knowledge/"&gt;知識を問題に活かせない原因と対策&lt;/a&gt;&lt;/li&gt;
&lt;li&gt;&lt;a class="link-success fw-bold" href="https://rika-quest.com/column/nayami-writing/"&gt;理科の記述が書けないときの整理法&lt;/a&gt;&lt;/li&gt;
&lt;/ul&gt;
&lt;/div&gt;
&lt;/div&gt;
&lt;/div&gt;
&lt;/div&gt;
&lt;p&gt;&lt;!-- CTA（押し付けない） --&gt;&lt;/p&gt;
&lt;div class="card rounded-4 shadow-sm mt-3 border-success-subtle"&gt;
&lt;div class="card-body p-3 p-lg-4"&gt;
&lt;p class="fw-bold text-success mb-2"&gt;学習状況の整理から進めたい方へ（押し付けない案内）&lt;/p&gt;
&lt;p class="mb-3"&gt;暗記の立て直しを一人で進めるのが難しい場合は、学習状況を整理しながら進める個別指導も選択肢になります。&lt;/p&gt;
&lt;div class="d-flex flex-wrap gap-2"&gt;&lt;a class="btn btn-success px-4" href="https://rika-quest.com/kouza/"&gt;開講講座のご案内&lt;/a&gt;&lt;br /&gt;
&lt;a class="btn btn-outline-success px-4" href="https://rika-quest.com/inquiry/"&gt;お問い合わせ・学習相談&lt;/a&gt;&lt;/div&gt;
&lt;/div&gt;
&lt;/div&gt;
&lt;/section&gt;
&lt;/section&gt;
&lt;/div&gt;
------</t>
  </si>
  <si>
    <t>以下のページは不自然なワードを使用しています。
これらを適切に自然な言葉に置き換えて下さい。
なお、本文の装飾や構造は絶対に変えないでください。
【対象ページURL】
https://dokkai-labo.tokyo/blog/yosyu_series_05j010/
【検出された不自然ワード】
- 崩れ
- 型
- 迷い
- 固定
- 手順
- 整え
【本文】
------
&lt;div class="container my-4"&gt;
&lt;p&gt;&lt;!-- Hero --&gt;&lt;/p&gt;
&lt;section class="p-3 p-md-4 mb-4 rounded-3 border bg-light"&gt;
&lt;div class="d-flex flex-column gap-2"&gt;
&lt;div class="d-flex flex-wrap align-items-center gap-2"&gt;&lt;span class="badge bg-primary"&gt;予習シリーズ&lt;/span&gt;&lt;br /&gt;
&lt;span class="badge bg-secondary"&gt;小5 上巻&lt;/span&gt;&lt;br /&gt;
&lt;span class="badge bg-dark"&gt;第10回・発展問題&lt;/span&gt;&lt;br /&gt;
&lt;span class="badge bg-info text-dark"&gt;前半：物語文&lt;/span&gt;&lt;br /&gt;
&lt;span class="badge bg-info text-dark"&gt;後半：説明文&lt;/span&gt;&lt;/div&gt;
&lt;h1 class="h3 mb-1"&gt;【解説まとめ】前半は「背景×出来事→心情」／後半は「段落役割×空欄前後」&lt;/h1&gt;
&lt;p class="mb-0"&gt;受験国語専門「読解ラボ東京」代表・長島によるライブ解説（小5 上巻 第10回・発展問題）の要点を、ご家庭で再現できる形に整理しました。&lt;br class="d-none d-md-block" /&gt;前半（物語文）は&lt;strong&gt;「何が起きているか（背景）→傍線の出来事→心情（結論）」&lt;/strong&gt;、後半（説明文）は&lt;strong&gt;「段落の役割→空欄の前後→根拠で固定」&lt;/strong&gt;で迷いを潰します。&lt;/p&gt;
&lt;/div&gt;
&lt;/section&gt;
&lt;p&gt;&lt;!-- 動画（前半・後半） --&gt;&lt;/p&gt;
&lt;section id="movie" class="mb-4"&gt;
&lt;div class="d-flex align-items-center justify-content-between flex-wrap gap-2 mb-2"&gt;
&lt;h2 class="h4 mb-0"&gt;解説動画（ライブ配信）&lt;/h2&gt;
&lt;p&gt;&lt;small class="text-muted"&gt;※自動文字起こしのため、固有名詞や表現に揺れがある場合があります。&lt;/small&gt;&lt;/p&gt;
&lt;/div&gt;
&lt;div class="row g-3"&gt;
&lt;div class="col-12 col-lg-6"&gt;
&lt;div class="p-2 rounded-3 border bg-white h-100"&gt;
&lt;div class="d-flex align-items-center justify-content-between gap-2 mb-2"&gt;
&lt;div class="fw-bold"&gt;前半：第一問（物語文）&lt;/div&gt;
&lt;/div&gt;
&lt;div class="ratio ratio-16x9 embed-responsive embed-responsive-16by9 rounded-3 border overflow-hidden"&gt;&lt;iframe class="embed-responsive-item" title="予習シリーズ 小5 上巻 第10回（前半）発展問題 解説（読解ラボ東京）" src="https://www.youtube.com/embed/LAWTNxmmFoA" allowfullscreen="allowfullscreen"&gt;&lt;/iframe&gt;&lt;/div&gt;
&lt;/div&gt;
&lt;/div&gt;
&lt;div class="col-12 col-lg-6"&gt;
&lt;div class="p-2 rounded-3 border bg-white h-100"&gt;
&lt;div class="d-flex align-items-center justify-content-between gap-2 mb-2"&gt;
&lt;div class="fw-bold"&gt;後半：第二問（説明文）&lt;/div&gt;
&lt;/div&gt;
&lt;div class="ratio ratio-16x9 embed-responsive embed-responsive-16by9 rounded-3 border overflow-hidden"&gt;&lt;iframe class="embed-responsive-item" title="予習シリーズ 小5 上巻 第10回（後半）発展問題 解説（読解ラボ東京）" src="https://www.youtube.com/embed/WGL1hGS4nN4" allowfullscreen="allowfullscreen"&gt;&lt;/iframe&gt;&lt;/div&gt;
&lt;/div&gt;
&lt;/div&gt;
&lt;/div&gt;
&lt;/section&gt;
&lt;p&gt;&lt;!-- 目次 --&gt;&lt;/p&gt;
&lt;section id="toc" class="mb-4"&gt;
&lt;h2 class="h4"&gt;目次&lt;/h2&gt;
&lt;div class="row g-3"&gt;
&lt;div class="col-12 col-md-6"&gt;
&lt;div class="list-group"&gt;&lt;a class="list-group-item list-group-item-action" href="#core-story"&gt;1. 前半（物語文）の核：背景×出来事→心情&lt;/a&gt;&lt;br /&gt;
&lt;a class="list-group-item list-group-item-action" href="#story-cards"&gt;2. 前半（物語文）問題別ポイント&lt;/a&gt;&lt;br /&gt;
&lt;a class="list-group-item list-group-item-action" href="#core-explain"&gt;3. 後半（説明文）の核：段落役割×空欄前後&lt;/a&gt;&lt;/div&gt;
&lt;/div&gt;
&lt;div class="col-12 col-md-6"&gt;
&lt;div class="list-group"&gt;&lt;a class="list-group-item list-group-item-action" href="#explain-cards"&gt;4. 後半（説明文）問題別ポイント&lt;/a&gt;&lt;br /&gt;
&lt;a class="list-group-item list-group-item-action" href="#homework"&gt;5. 家庭学習の回し方（再現手順）&lt;/a&gt;&lt;br /&gt;
&lt;a class="list-group-item list-group-item-action" href="#faq"&gt;6. よくあるつまずき&lt;/a&gt;&lt;br /&gt;
&lt;a class="list-group-item list-group-item-action" href="#cta"&gt;7. 個別指導のご案内&lt;/a&gt;&lt;/div&gt;
&lt;/div&gt;
&lt;/div&gt;
&lt;/section&gt;
&lt;p&gt;&lt;!-- ===================== 前半：物語文（核） ===================== --&gt;&lt;/p&gt;
&lt;section id="core-story" class="mb-4"&gt;
&lt;h2 class="h4"&gt;1. 前半（物語文）の核：背景 × 出来事 → 心情（気持ちは最後に固定）&lt;/h2&gt;
&lt;div class="row g-3"&gt;
&lt;div class="col-12 col-md-6"&gt;
&lt;div class="card border-0 shadow-sm h-100"&gt;
&lt;div class="card-body"&gt;
&lt;h3 class="h6 mb-2"&gt;今回の「背景」（最重要）&lt;/h3&gt;
&lt;ul class="mb-0"&gt;
&lt;li&gt;&lt;strong&gt;朱里&lt;/strong&gt;は、&lt;strong&gt;莉緒&lt;/strong&gt;が踏切に向かうのを止めたい（＝自殺をさせたくない）&lt;/li&gt;
&lt;li&gt;この背景が分かると、傍線の行動や言葉が&lt;strong&gt;全部つながって&lt;/strong&gt;読める&lt;/li&gt;
&lt;li&gt;心情は「当てる」ではなく、&lt;strong&gt;背景＋出来事で一択化&lt;/strong&gt;する&lt;/li&gt;
&lt;/ul&gt;
&lt;/div&gt;
&lt;/div&gt;
&lt;/div&gt;
&lt;div class="col-12 col-md-6"&gt;
&lt;div class="card border-0 shadow-sm h-100"&gt;
&lt;div class="card-body"&gt;
&lt;h3 class="h6 mb-2"&gt;型（再現用テンプレ）&lt;/h3&gt;
&lt;div class="small"&gt;
&lt;div class="d-flex gap-2 mb-1"&gt;&lt;span class="badge bg-secondary"&gt;背景&lt;/span&gt;&lt;br /&gt;
止めたい／守りたい／離れたくない&lt;/div&gt;
&lt;div class="d-flex gap-2 mb-1"&gt;&lt;span class="badge bg-secondary"&gt;出来事&lt;/span&gt;&lt;br /&gt;
傍線の行動・発言（例：抱きしめる／質問を重ねる）&lt;/div&gt;
&lt;div class="d-flex gap-2"&gt;&lt;span class="badge bg-primary"&gt;心情&lt;/span&gt;&lt;br /&gt;
&lt;strong&gt;恐れ・焦り・安堵&lt;/strong&gt;など、背景から自然に着地&lt;/div&gt;
&lt;/div&gt;
&lt;/div&gt;
&lt;/div&gt;
&lt;/div&gt;
&lt;/div&gt;
&lt;div class="alert alert-info mt-3 mb-0"&gt;&lt;strong&gt;ポイント：&lt;/strong&gt;「心情語」を探しにいかず、まず&lt;strong&gt;何を止めたいのか（背景）&lt;/strong&gt;を確定させる。すると、傍線の出来事が&lt;strong&gt;目的に沿った動き&lt;/strong&gt;として読めます。&lt;/div&gt;
&lt;/section&gt;
&lt;p&gt;&lt;!-- ===================== 前半：問題別（2列カード） ===================== --&gt;&lt;/p&gt;
&lt;section id="story-cards" class="mb-4"&gt;
&lt;div class="d-flex align-items-center justify-content-between flex-wrap gap-2 mb-3"&gt;
&lt;h2 class="h4 mb-0"&gt;2. 前半（物語文）問題別ポイント（2列カード）&lt;/h2&gt;
&lt;p&gt;&lt;span class="badge bg-info text-dark"&gt;第一問&lt;/span&gt;&lt;/p&gt;
&lt;/div&gt;
&lt;div class="row g-3"&gt;
&lt;div class="col-12 col-md-6"&gt;
&lt;div class="card border-0 shadow-sm h-100"&gt;
&lt;div class="card-body"&gt;
&lt;div class="d-flex justify-content-between align-items-start gap-2"&gt;
&lt;h3 class="h5 mb-2"&gt;問三：傍線②「俺ももう大人だ」&lt;/h3&gt;
&lt;p&gt;&lt;span class="badge bg-secondary"&gt;心情&lt;/span&gt;&lt;/p&gt;
&lt;/div&gt;
&lt;ul class="mb-0"&gt;
&lt;li&gt;&lt;strong&gt;背景&lt;/strong&gt;：莉緒を止めたい／子ども扱いすると離れる&lt;/li&gt;
&lt;li&gt;&lt;strong&gt;出来事&lt;/strong&gt;：「大人だ」と言い切って主導権を取る&lt;/li&gt;
&lt;li&gt;&lt;strong&gt;着地&lt;/strong&gt;：止めるために&lt;strong&gt;強く出る&lt;/strong&gt;（引き留めの姿勢）&lt;/li&gt;
&lt;/ul&gt;
&lt;/div&gt;
&lt;/div&gt;
&lt;/div&gt;
&lt;div class="col-12 col-md-6"&gt;
&lt;div class="card border-0 shadow-sm h-100"&gt;
&lt;div class="card-body"&gt;
&lt;div class="d-flex justify-content-between align-items-start gap-2"&gt;
&lt;h3 class="h5 mb-2"&gt;問四：傍線③「私達の物語のその先を語った」理由&lt;/h3&gt;
&lt;p&gt;&lt;span class="badge bg-primary"&gt;抜き出し&lt;/span&gt;&lt;/p&gt;
&lt;/div&gt;
&lt;ul class="mb-0"&gt;
&lt;li&gt;&lt;strong&gt;背景&lt;/strong&gt;：莉緒に「先」を渡して踏切へ行かせない&lt;/li&gt;
&lt;li&gt;&lt;strong&gt;出来事&lt;/strong&gt;：赤ずきん・リボンの物語で「大人になった先」を見せる&lt;/li&gt;
&lt;li&gt;&lt;strong&gt;狙い&lt;/strong&gt;：今で終わらせず、&lt;strong&gt;未来へ繋ぐ&lt;/strong&gt;&lt;/li&gt;
&lt;/ul&gt;
&lt;/div&gt;
&lt;/div&gt;
&lt;/div&gt;
&lt;div class="col-12 col-md-6"&gt;
&lt;div class="card border-0 shadow-sm h-100"&gt;
&lt;div class="card-body"&gt;
&lt;div class="d-flex justify-content-between align-items-start gap-2"&gt;
&lt;h3 class="h5 mb-2"&gt;問五：傍線④「ふわっと背中を押してくれた」&lt;/h3&gt;
&lt;p&gt;&lt;span class="badge bg-secondary"&gt;心情&lt;/span&gt;&lt;/p&gt;
&lt;/div&gt;
&lt;ul class="mb-0"&gt;
&lt;li&gt;&lt;strong&gt;背景&lt;/strong&gt;：止めたいが、押さえつけると逆効果&lt;/li&gt;
&lt;li&gt;&lt;strong&gt;出来事&lt;/strong&gt;：直接止めるより「軽く背中を押す」&lt;/li&gt;
&lt;li&gt;&lt;strong&gt;着地&lt;/strong&gt;：相手の選択に見せつつ、&lt;strong&gt;方向を変える&lt;/strong&gt;&lt;/li&gt;
&lt;/ul&gt;
&lt;/div&gt;
&lt;/div&gt;
&lt;/div&gt;
&lt;div class="col-12 col-md-6"&gt;
&lt;div class="card border-0 shadow-sm h-100"&gt;
&lt;div class="card-body"&gt;
&lt;div class="d-flex justify-content-between align-items-start gap-2"&gt;
&lt;h3 class="h5 mb-2"&gt;問六：傍線⑤「質問を抱きしめるように」&lt;/h3&gt;
&lt;p&gt;&lt;span class="badge bg-success text-dark"&gt;比喩&lt;/span&gt;&lt;/p&gt;
&lt;/div&gt;
&lt;ul class="mb-0"&gt;
&lt;li&gt;&lt;strong&gt;背景&lt;/strong&gt;：逃がしたくない／踏切に向かわせたくない&lt;/li&gt;
&lt;li&gt;&lt;strong&gt;出来事&lt;/strong&gt;：質問を連打して「今ここ」に留める&lt;/li&gt;
&lt;li&gt;&lt;strong&gt;着地&lt;/strong&gt;：「抱きしめる」＝&lt;strong&gt;繋ぎ止める&lt;/strong&gt;&lt;/li&gt;
&lt;/ul&gt;
&lt;/div&gt;
&lt;/div&gt;
&lt;/div&gt;
&lt;div class="col-12 col-md-6"&gt;
&lt;div class="card border-0 shadow-sm h-100"&gt;
&lt;div class="card-body"&gt;
&lt;div class="d-flex justify-content-between align-items-start gap-2"&gt;
&lt;h3 class="h5 mb-2"&gt;問七：傍線⑥「助かった」（朱里）&lt;/h3&gt;
&lt;p&gt;&lt;span class="badge bg-success text-dark"&gt;心情&lt;/span&gt;&lt;/p&gt;
&lt;/div&gt;
&lt;ul class="mb-0"&gt;
&lt;li&gt;&lt;strong&gt;背景&lt;/strong&gt;：最悪の事態（飛び込み）を恐れている&lt;/li&gt;
&lt;li&gt;&lt;strong&gt;出来事&lt;/strong&gt;：踏切を通り過ぎ、警報が鳴る（危機が遠のく）&lt;/li&gt;
&lt;li&gt;&lt;strong&gt;着地&lt;/strong&gt;：&lt;strong&gt;安堵&lt;/strong&gt;（危機をやり過ごした）&lt;/li&gt;
&lt;/ul&gt;
&lt;/div&gt;
&lt;/div&gt;
&lt;/div&gt;
&lt;div class="col-12 col-md-6"&gt;
&lt;div class="card border-0 shadow-sm h-100"&gt;
&lt;div class="card-body"&gt;
&lt;div class="d-flex justify-content-between align-items-start gap-2"&gt;
&lt;h3 class="h5 mb-2"&gt;問八：「十年したら」に反応する理由&lt;/h3&gt;
&lt;p&gt;&lt;span class="badge bg-secondary"&gt;理由&lt;/span&gt;&lt;/p&gt;
&lt;/div&gt;
&lt;ul class="mb-0"&gt;
&lt;li&gt;&lt;strong&gt;背景&lt;/strong&gt;：「先」を渡して今を終わらせない&lt;/li&gt;
&lt;li&gt;&lt;strong&gt;出来事&lt;/strong&gt;：未来の時間（10年後）を具体化する&lt;/li&gt;
&lt;li&gt;&lt;strong&gt;着地&lt;/strong&gt;：今の決断を&lt;strong&gt;小さくする&lt;/strong&gt;（視野を広げる）&lt;/li&gt;
&lt;/ul&gt;
&lt;/div&gt;
&lt;/div&gt;
&lt;/div&gt;
&lt;/div&gt;
&lt;div class="alert alert-secondary mt-3 mb-0"&gt;&lt;strong&gt;まとめ：&lt;/strong&gt;前半は「止めたい（背景）」が芯。傍線の出来事は全部、&lt;strong&gt;莉緒を繋ぎ止める動き&lt;/strong&gt;として読むと崩れません。&lt;/div&gt;
&lt;/section&gt;
&lt;p&gt;&lt;!-- ===================== 後半：説明文（核） ===================== --&gt;&lt;/p&gt;
&lt;section id="core-explain" class="mb-4"&gt;
&lt;h2 class="h4"&gt;3. 後半（説明文）の核：段落の役割 × 空欄の前後で「オオカミ」を固定する&lt;/h2&gt;
&lt;div class="row g-3"&gt;
&lt;div class="col-12 col-md-6"&gt;
&lt;div class="card border-0 shadow-sm h-100"&gt;
&lt;div class="card-body"&gt;
&lt;h3 class="h6 mb-2"&gt;この文章の主張（大枠）&lt;/h3&gt;
&lt;ul class="mb-0"&gt;
&lt;li&gt;「オオカミ像」は&lt;strong&gt;社会（牧畜/農業/宗教）&lt;/strong&gt;で変わる&lt;/li&gt;
&lt;li&gt;ヨーロッパでは&lt;strong&gt;悪魔&lt;/strong&gt;、日本では&lt;strong&gt;神&lt;/strong&gt;として語られることがある&lt;/li&gt;
&lt;li&gt;近代（例：明治政府の影響）で価値づけが変化する&lt;/li&gt;
&lt;/ul&gt;
&lt;/div&gt;
&lt;/div&gt;
&lt;/div&gt;
&lt;div class="col-12 col-md-6"&gt;
&lt;div class="card border-0 shadow-sm h-100"&gt;
&lt;div class="card-body"&gt;
&lt;h3 class="h6 mb-2"&gt;処理の型（再現用）&lt;/h3&gt;
&lt;ul class="mb-0"&gt;
&lt;li&gt;&lt;strong&gt;段落の役割&lt;/strong&gt;（定義／原因／具体例／まとめ）を一言でメモ&lt;/li&gt;
&lt;li&gt;&lt;strong&gt;空欄&lt;/strong&gt;は前後1〜2文で「同じ／反対／同話題」を判定&lt;/li&gt;
&lt;li&gt;&lt;strong&gt;傍線理由&lt;/strong&gt;は「直前の条件→傍線→直後の結論」でつなぐ&lt;/li&gt;
&lt;/ul&gt;
&lt;/div&gt;
&lt;/div&gt;
&lt;/div&gt;
&lt;/div&gt;
&lt;div class="alert alert-info mt-3 mb-0"&gt;&lt;strong&gt;ポイント：&lt;/strong&gt;後半は「知識」より&lt;strong&gt;構造&lt;/strong&gt;。段落の役割と空欄前後の関係を短く書き残すだけで、選択肢が&lt;strong&gt;根拠で消える&lt;/strong&gt;ようになります。&lt;/div&gt;
&lt;/section&gt;
&lt;p&gt;&lt;!-- ===================== 後半：問題別（2列カード） ===================== --&gt;&lt;/p&gt;
&lt;section id="explain-cards" class="mb-4"&gt;
&lt;div class="d-flex align-items-center justify-content-between flex-wrap gap-2 mb-3"&gt;
&lt;h2 class="h4 mb-0"&gt;4. 後半（説明文）問題別ポイント（2列カード）&lt;/h2&gt;
&lt;p&gt;&lt;span class="badge bg-info text-dark"&gt;第二問&lt;/span&gt;&lt;/p&gt;
&lt;/div&gt;
&lt;div class="row g-3"&gt;
&lt;div class="col-12 col-md-6"&gt;
&lt;div class="card border-0 shadow-sm h-100"&gt;
&lt;div class="card-body"&gt;
&lt;div class="d-flex justify-content-between align-items-start gap-2"&gt;
&lt;h3 class="h5 mb-2"&gt;問一：空欄①〜③（前後で固定）&lt;/h3&gt;
&lt;p&gt;&lt;span class="badge bg-primary"&gt;空欄&lt;/span&gt;&lt;/p&gt;
&lt;/div&gt;
&lt;ul class="mb-0"&gt;
&lt;li&gt;&lt;strong&gt;空欄①&lt;/strong&gt;：ウ&lt;/li&gt;
&lt;li&gt;&lt;strong&gt;空欄②&lt;/strong&gt;：ア&lt;/li&gt;
&lt;li&gt;&lt;strong&gt;空欄③&lt;/strong&gt;：イ&lt;/li&gt;
&lt;/ul&gt;
&lt;/div&gt;
&lt;/div&gt;
&lt;/div&gt;
&lt;div class="col-12 col-md-6"&gt;
&lt;div class="card border-0 shadow-sm h-100"&gt;
&lt;div class="card-body"&gt;
&lt;div class="d-flex justify-content-between align-items-start gap-2"&gt;
&lt;h3 class="h5 mb-2"&gt;問二：傍線①「大きく分けられる」理由&lt;/h3&gt;
&lt;p&gt;&lt;span class="badge bg-secondary"&gt;理由&lt;/span&gt;&lt;/p&gt;
&lt;/div&gt;
&lt;ul class="mb-0"&gt;
&lt;li&gt;&lt;strong&gt;直前&lt;/strong&gt;：人間とオオカミは「敵同士」という側面&lt;/li&gt;
&lt;li&gt;&lt;strong&gt;直後&lt;/strong&gt;：それでも歴史の中で見方は分かれる&lt;/li&gt;
&lt;li&gt;&lt;strong&gt;着地&lt;/strong&gt;：対立の中で&lt;strong&gt;評価が二分&lt;/strong&gt;するから&lt;/li&gt;
&lt;/ul&gt;
&lt;/div&gt;
&lt;/div&gt;
&lt;/div&gt;
&lt;div class="col-12 col-md-6"&gt;
&lt;div class="card border-0 shadow-sm h-100"&gt;
&lt;div class="card-body"&gt;
&lt;div class="d-flex justify-content-between align-items-start gap-2"&gt;
&lt;h3 class="h5 mb-2"&gt;問三：波線A・B（整理語）&lt;/h3&gt;
&lt;p&gt;&lt;span class="badge bg-secondary"&gt;抜き&lt;/span&gt;&lt;/p&gt;
&lt;/div&gt;
&lt;ul class="mb-0"&gt;
&lt;li&gt;&lt;strong&gt;波線A&lt;/strong&gt;：敵として恐れられた&lt;/li&gt;
&lt;li&gt;&lt;strong&gt;波線B&lt;/strong&gt;：神として敬われた&lt;/li&gt;
&lt;/ul&gt;
&lt;/div&gt;
&lt;/div&gt;
&lt;/div&gt;
&lt;div class="col-12 col-md-6"&gt;
&lt;div class="card border-0 shadow-sm h-100"&gt;
&lt;div class="card-body"&gt;
&lt;div class="d-flex justify-content-between align-items-start gap-2"&gt;
&lt;h3 class="h5 mb-2"&gt;問四：傍線②「オオカミの評価を左右した」&lt;/h3&gt;
&lt;p&gt;&lt;span class="badge bg-secondary"&gt;理由&lt;/span&gt;&lt;/p&gt;
&lt;/div&gt;
&lt;ul class="mb-0"&gt;
&lt;li&gt;&lt;strong&gt;鍵&lt;/strong&gt;：社会の成り立ち（牧畜・酪農 vs 農業）&lt;/li&gt;
&lt;li&gt;&lt;strong&gt;具体&lt;/strong&gt;：被害の出方が違う → 価値づけが変わる&lt;/li&gt;
&lt;li&gt;&lt;strong&gt;着地&lt;/strong&gt;：評価は「性格」ではなく&lt;strong&gt;環境&lt;/strong&gt;で決まる&lt;/li&gt;
&lt;/ul&gt;
&lt;/div&gt;
&lt;/div&gt;
&lt;/div&gt;
&lt;div class="col-12 col-md-6"&gt;
&lt;div class="card border-0 shadow-sm h-100"&gt;
&lt;div class="card-body"&gt;
&lt;div class="d-flex justify-content-between align-items-start gap-2"&gt;
&lt;h3 class="h5 mb-2"&gt;問五：傍線③「悪魔として広く知られた」理由&lt;/h3&gt;
&lt;p&gt;&lt;span class="badge bg-secondary"&gt;理由&lt;/span&gt;&lt;/p&gt;
&lt;/div&gt;
&lt;ul class="mb-0"&gt;
&lt;li&gt;&lt;strong&gt;鍵&lt;/strong&gt;：ヨーロッパでは敵としての側面が強い&lt;/li&gt;
&lt;li&gt;&lt;strong&gt;具体&lt;/strong&gt;：牧畜・酪農社会で被害が「生活」に直撃&lt;/li&gt;
&lt;li&gt;&lt;strong&gt;着地&lt;/strong&gt;：「恐れ」→「悪魔化」へ繋がる&lt;/li&gt;
&lt;/ul&gt;
&lt;/div&gt;
&lt;/div&gt;
&lt;/div&gt;
&lt;div class="col-12 col-md-6"&gt;
&lt;div class="card border-0 shadow-sm h-100"&gt;
&lt;div class="card-body"&gt;
&lt;div class="d-flex justify-content-between align-items-start gap-2"&gt;
&lt;h3 class="h5 mb-2"&gt;問六：傍線④「神としても語られた」理由&lt;/h3&gt;
&lt;p&gt;&lt;span class="badge bg-secondary"&gt;理由&lt;/span&gt;&lt;/p&gt;
&lt;/div&gt;
&lt;ul class="mb-0"&gt;
&lt;li&gt;&lt;strong&gt;鍵&lt;/strong&gt;：日本では「神」扱いの文脈が成立する&lt;/li&gt;
&lt;li&gt;&lt;strong&gt;補助&lt;/strong&gt;：宗教観・山の存在・自然観が絡む&lt;/li&gt;
&lt;li&gt;&lt;strong&gt;着地&lt;/strong&gt;：同じ動物でも&lt;strong&gt;文化で位置づけが変わる&lt;/strong&gt;&lt;/li&gt;
&lt;/ul&gt;
&lt;/div&gt;
&lt;/div&gt;
&lt;/div&gt;
&lt;div class="col-12 col-md-6"&gt;
&lt;div class="card border-0 shadow-sm h-100"&gt;
&lt;div class="card-body"&gt;
&lt;div class="d-flex justify-content-between align-items-start gap-2"&gt;
&lt;h3 class="h5 mb-2"&gt;問七：傍線⑤「普及している」の理由&lt;/h3&gt;
&lt;p&gt;&lt;span class="badge bg-primary"&gt;選択&lt;/span&gt;&lt;/p&gt;
&lt;/div&gt;
&lt;ul class="mb-0"&gt;
&lt;li&gt;&lt;strong&gt;比較&lt;/strong&gt;：赤ずきん／三匹の子ブタ（欧州）&lt;/li&gt;
&lt;li&gt;&lt;strong&gt;方向&lt;/strong&gt;：恐れられる文脈が物語として広がる&lt;/li&gt;
&lt;li&gt;&lt;strong&gt;結論&lt;/strong&gt;：イ&lt;/li&gt;
&lt;/ul&gt;
&lt;/div&gt;
&lt;/div&gt;
&lt;/div&gt;
&lt;div class="col-12 col-md-6"&gt;
&lt;div class="card border-0 shadow-sm h-100"&gt;
&lt;div class="card-body"&gt;
&lt;div class="d-flex justify-content-between align-items-start gap-2"&gt;
&lt;h3 class="h5 mb-2"&gt;問八：傍線⑥「明治政府」の役割&lt;/h3&gt;
&lt;p&gt;&lt;span class="badge bg-secondary"&gt;因果&lt;/span&gt;&lt;/p&gt;
&lt;/div&gt;
&lt;ul class="mb-0"&gt;
&lt;li&gt;&lt;strong&gt;鍵&lt;/strong&gt;：近代の制度・政策が価値づけを動かす&lt;/li&gt;
&lt;li&gt;&lt;strong&gt;方向&lt;/strong&gt;：「敵」像が強まる（または整理される）&lt;/li&gt;
&lt;li&gt;&lt;strong&gt;着地&lt;/strong&gt;：評価は&lt;strong&gt;時代&lt;/strong&gt;でも変わる&lt;/li&gt;
&lt;/ul&gt;
&lt;/div&gt;
&lt;/div&gt;
&lt;/div&gt;
&lt;/div&gt;
&lt;div class="alert alert-secondary mt-3 mb-0"&gt;&lt;strong&gt;まとめ：&lt;/strong&gt;後半は「オオカミ＝怖い」で止めない。&lt;strong&gt;社会・文化・時代&lt;/strong&gt;の条件で見方が変わる、と段落構造で押さえる。&lt;/div&gt;
&lt;/section&gt;
&lt;p&gt;&lt;!-- ===================== 家庭学習（再現手順） ===================== --&gt;&lt;/p&gt;
&lt;section id="homework" class="mb-4"&gt;
&lt;h2 class="h4"&gt;5. 家庭学習の回し方（再現手順）&lt;/h2&gt;
&lt;div class="row g-3"&gt;
&lt;div class="col-12 col-md-6"&gt;
&lt;div class="card border-0 shadow-sm h-100"&gt;
&lt;div class="card-body"&gt;
&lt;h3 class="h6 mb-2"&gt;前半（物語文）：心情を固定する5ステップ&lt;/h3&gt;
&lt;ol class="mb-0"&gt;
&lt;li&gt;傍線（出来事）に丸&lt;/li&gt;
&lt;li&gt;傍線の直前後で「何が起きてる？」を一言（背景）&lt;/li&gt;
&lt;li&gt;背景が「止めたい／守りたい／離れたくない」系か判定&lt;/li&gt;
&lt;li&gt;出来事（傍線の行動・発言）を確定&lt;/li&gt;
&lt;li&gt;背景×出来事 → 心情を一言で置く（最後）&lt;/li&gt;
&lt;/ol&gt;
&lt;/div&gt;
&lt;/div&gt;
&lt;/div&gt;
&lt;div class="col-12 col-md-6"&gt;
&lt;div class="card border-0 shadow-sm h-100"&gt;
&lt;div class="card-body"&gt;
&lt;h3 class="h6 mb-2"&gt;後半（説明文）：段落と空欄を根拠で処理する3ステップ&lt;/h3&gt;
&lt;ol class="mb-0"&gt;
&lt;li&gt;各段落の役割を一言（定義／原因／具体例／まとめ）&lt;/li&gt;
&lt;li&gt;空欄の前後1〜2文で「同じ／反対／同話題」を判定&lt;/li&gt;
&lt;li&gt;傍線理由は「直前の条件→傍線→直後の結論」で接続&lt;/li&gt;
&lt;/ol&gt;
&lt;/div&gt;
&lt;/div&gt;
&lt;/div&gt;
&lt;/div&gt;
&lt;/section&gt;
&lt;p&gt;&lt;!-- ===================== FAQ（JS不要：details） ===================== --&gt;&lt;/p&gt;
&lt;section id="faq" class="mb-4"&gt;
&lt;h2 class="h4"&gt;6. よくあるつまずき&lt;/h2&gt;
&lt;div class="vstack gap-2"&gt;
&lt;details class="border rounded-3 bg-white shadow-sm"&gt;
&lt;summary class="d-flex align-items-center justify-content-between gap-3 p-3" style="cursor: pointer; list-style: none;"&gt;&lt;span class="fw-bold"&gt;Q. 前半で「心情語」を探してしまい、毎回ブレます&lt;/span&gt;&lt;br /&gt;
&lt;span class="badge bg-secondary"&gt;開く&lt;/span&gt;&lt;/summary&gt;
&lt;div class="px-3 pb-3 pt-0"&gt;
&lt;p class="mb-0"&gt;心情は最後。先に&lt;strong&gt;背景（何を止めたいのか／何が怖いのか）&lt;/strong&gt;を一言で置いてから、&lt;br /&gt;
傍線の出来事を掛け算してください。背景が言えた時点で、心情は&lt;strong&gt;かなり狭まります&lt;/strong&gt;。&lt;/p&gt;
&lt;/div&gt;
&lt;/details&gt;
&lt;details class="border rounded-3 bg-white shadow-sm"&gt;
&lt;summary class="d-flex align-items-center justify-content-between gap-3 p-3" style="cursor: pointer; list-style: none;"&gt;&lt;span class="fw-bold"&gt;Q. 後半は知識がなくて選べない気がします&lt;/span&gt;&lt;br /&gt;
&lt;span class="badge bg-secondary"&gt;開く&lt;/span&gt;&lt;/summary&gt;
&lt;div class="px-3 pb-3 pt-0"&gt;
&lt;p class="mb-0"&gt;知識より&lt;strong&gt;構造&lt;/strong&gt;です。段落の役割（定義→原因→具体例→まとめ）と、&lt;br /&gt;
空欄の前後関係（同じ／反対／同話題）で根拠が作れます。選択肢は&lt;strong&gt;本文の条件と合うか&lt;/strong&gt;で消します。&lt;/p&gt;
&lt;/div&gt;
&lt;/details&gt;
&lt;details class="border rounded-3 bg-white shadow-sm"&gt;
&lt;summary class="d-flex align-items-center justify-content-between gap-3 p-3" style="cursor: pointer; list-style: none;"&gt;&lt;span class="fw-bold"&gt;Q. 空欄や理由問題で、本文のどこを見ればいいか迷います&lt;/span&gt;&lt;br /&gt;
&lt;span class="badge bg-secondary"&gt;開く&lt;/span&gt;&lt;/summary&gt;
&lt;div class="px-3 pb-3 pt-0"&gt;
&lt;p class="mb-0"&gt;まず&lt;strong&gt;前後1〜2文&lt;/strong&gt;だけに範囲を絞ってください。&lt;br /&gt;
それでも迷うときは「段落の役割」を一言で書き、空欄が&lt;strong&gt;役割のつなぎ&lt;/strong&gt;になっているかを確認すると崩れません。&lt;/p&gt;
&lt;/div&gt;
&lt;/details&gt;
&lt;/div&gt;
&lt;style&gt;
      #faq details &gt; summary::-webkit-details-marker{display:none;}&lt;br /&gt;
      #faq details[open] summary .badge{background:#0d6efd !important;}&lt;br /&gt;
      #faq details summary:focus{outline:none;}&lt;br /&gt;
    &lt;/style&gt;
&lt;div class="alert alert-light border mt-3 mb-0"&gt;&lt;small class="text-muted"&gt;&lt;/p&gt;
&lt;p&gt;&lt;/small&gt;&lt;/div&gt;
&lt;/section&gt;
&lt;p&gt;&lt;!-- ===================== CTA ===================== --&gt;&lt;/p&gt;
&lt;section id="cta" class="mb-4"&gt;
&lt;div class="card border-0 shadow-sm"&gt;
&lt;div class="card-body p-3 p-md-4"&gt;
&lt;div class="row align-items-center g-3"&gt;
&lt;div class="col-12 col-md-8"&gt;
&lt;h2 class="h4 mb-2"&gt;読解ラボ東京｜前半は心情、後半は構造を「手順」にする個別指導&lt;/h2&gt;
&lt;p class="mb-0"&gt;前半（物語文）は&lt;strong&gt;背景×出来事&lt;/strong&gt;で心情を固定、後半（説明文）は&lt;strong&gt;段落役割×空欄前後&lt;/strong&gt;で根拠を作る。&lt;br class="d-none d-md-block" /&gt;お子さまの答案を見ながら、「どこでズレたか」を特定し、再現できる手順として1対1で整えます。&lt;/p&gt;
&lt;/div&gt;
&lt;div class="col-12 col-md-4 text-md-end"&gt;&lt;a class="btn btn-primary btn-lg w-100 w-md-auto" href="https://dokkai-labo.tokyo/" target="_blank" rel="noopener"&gt;&lt;br /&gt;
公式サイトを見る&lt;br /&gt;
&lt;/a&gt;&lt;/p&gt;
&lt;div class="mt-2"&gt;&lt;small class="text-muted"&gt;※お問い合わせ・受講案内は公式サイト内から。&lt;/small&gt;&lt;/div&gt;
&lt;/div&gt;
&lt;/div&gt;
&lt;/div&gt;
&lt;/div&gt;
&lt;/section&gt;
&lt;hr class="my-4" /&gt;
&lt;p class="small text-muted mb-0"&gt;本記事は、ライブ解説の要点を学習用に整理したものです（教材本文の転載はしていません）。&lt;br /&gt;
行数の参照は配信内の説明に基づきます。&lt;/p&gt;
&lt;/div&gt;
&lt;section class="veu_cta" id="veu_cta-20531"&gt;&lt;h1 class="cta_title"&gt;講座案内：小５夏期体験講座&lt;/h1&gt;&lt;div class="cta_body"&gt;&lt;div class="cta_body_image cta_body_image_right"&gt;&lt;a href="https://dokkai-labo.tokyo/summer/" target="_blank"&gt;&lt;/a&gt;&lt;/div&gt;&lt;div class="cta_body_txt image_exist"&gt;「どうやったら国語の成績が伸びるのか分からない」生徒さんから
&lt;br /&gt;「2021年春の最難関校への受験に向けて、より高度な問題に早めに取り組んでおきたい」生徒さんまで、多くの小学生のチャレンジをお待ちしています！&lt;/div&gt;&lt;div class="cta_body_link"&gt;&lt;a href="https://dokkai-labo.tokyo/summer/" class="btn btn-primary btn-block btn-lg" target="_blank"&gt;小５夏期体験講座&lt;/a&gt;&lt;/div&gt;&lt;/div&gt;&lt;!--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</si>
  <si>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https://dokkai-labo.tokyo/blog/17022403/
【検出された不自然ワード】
- 崩れ
- 型
- 固定
【本文】
------
&lt;h2&gt;中学入試　記述のポイント&lt;/h2&gt;
&lt;p&gt;入試国語の記述で求められる力とは何でしょうか。文章力？感性？――実は、それらが求められる問題はほとんどありません。記述問題で不可欠なのは、答えを文中から見つけ出す力です。なぜなら、受験の記述は&lt;span style="color: #0000ff;"&gt;文中から答えになる部分を取り出してまとめるタイプの問題が圧倒的に多い&lt;/span&gt;からです。&lt;/p&gt;
&lt;p&gt;記述を「偶然当たる」から「再現できる」に変える練習全体像は、&lt;a href="https://dokkai-labo.tokyo/"&gt;国語専門塾のオンライン個別指導（全体像はこちら）&lt;/a&gt;で整理しています。まずは「説明文・物語文それぞれの書き方の型」をまとめて確認したい場合は、&lt;a href="https://dokkai-labo.tokyo/kijutsuryoku/" target="_blank" rel="noopener"&gt;中学受験 国語の記述問題の書き方（説明文／物語文の型）&lt;/a&gt;もあわせて参照してください。&lt;/p&gt;
&lt;p&gt;また、記述が「何となく書いている」状態から抜け出せない場合は、実際の答案がどのように改善されていくのかを具体例で確認することが有効です。答案の変化を通して減点ポイントと修正の方向性を把握したい場合は、&lt;a href="https://dokkai-labo.tokyo/blog/kokugo-kijutsu-before-after/" target="_blank" rel="noopener"&gt;国語の記述答案ビフォーアフター集──NG答案がこう変わる！&lt;/a&gt;も参考になります。&lt;/p&gt;
&lt;p&gt;&lt;!-- 追記①：最小まとめ＋ミニ例＋30秒練習（長い説明例に入る前） --&gt;&lt;/p&gt;
&lt;h3&gt;記述力を「型で再現」するための最小まとめ&lt;/h3&gt;
&lt;div class="rounded" style="background-color: whitesmoke; padding: 12px;"&gt;
&lt;ul style="margin: 0;"&gt;
&lt;li&gt;&lt;strong&gt;説明記述&lt;/strong&gt;：傍線部＝&lt;strong&gt;内容（イコール）＋理由（別根拠）&lt;/strong&gt;&lt;/li&gt;
&lt;li&gt;&lt;strong&gt;心情記述&lt;/strong&gt;：&lt;strong&gt;背景→出来事→心情&lt;/strong&gt;の順でそろえる&lt;/li&gt;
&lt;li&gt;&lt;strong&gt;字数調整&lt;/strong&gt;：足りない→理由（根拠）を足す／多い→重複を削る&lt;/li&gt;
&lt;/ul&gt;
&lt;/div&gt;
&lt;h3&gt;ミニ例：説明は「内容＋理由」で作る&lt;/h3&gt;
&lt;p&gt;&lt;strong&gt;設問例&lt;/strong&gt;：傍線部「それは誤りである」とはどういうことか（40～60字）&lt;/p&gt;
&lt;p&gt;&lt;strong&gt;作り方&lt;/strong&gt;：①「それ」が指す内容を言い換える（内容）→②本文の根拠を1つ足す（理由）&lt;/p&gt;
&lt;div class="rounded" style="background-color: whitesmoke; padding: 12px;"&gt;
&lt;p style="margin: 0;"&gt;&lt;strong&gt;答案例（型どおり）&lt;/strong&gt;&lt;br /&gt;
人間は一人で生きるという考えは、体内に多数の生物が共生しているため誤りである。&lt;/p&gt;
&lt;/div&gt;
&lt;h3&gt;30秒練習：型だけで答案を作る&lt;/h3&gt;
&lt;p&gt;次の枠を埋めるだけで「書ける形」になります（語彙が弱い子でも可）。&lt;/p&gt;
&lt;div class="rounded" style="background-color: whitesmoke; padding: 12px;"&gt;
&lt;p style="margin: 0;"&gt;&lt;strong&gt;説明記述テンプレ&lt;/strong&gt;&lt;br /&gt;
（傍線部）とは、【内容（イコール）】＿＿＿＿＿＿＿＿＿＿＿＿。&lt;br /&gt;
その理由は、本文に【根拠】＿＿＿＿＿＿＿＿＿＿＿＿とあるからだ。&lt;/p&gt;
&lt;/div&gt;
&lt;hr /&gt;
&lt;p&gt;ある学校の入試問題で、傍線部③「生物学的にはそれは間違いである」を50～60字で説明せよ、という問題が出題されました。説明文の項で述べたように、説明を求められたら「イコールの内容」を探します。傍線部③の直前を読むと、「それ」が指すのは「人間は一人で生まれて一人で死ぬという考え」であると分かります。すると、傍線部③＝生物学的には人間は一人で生まれて一人で死ぬという考えは間違いである（X）となります。しかし、Xだけでは50字に満たず不十分です。記述で字数が足りないときは、自分の書いた内容の理由、またはイコールとなる別の内容を加えて字数を調整します。今回はXの理由が本文に書かれていました。傍線部③の8行前を見ると、人間の体には一億以上の生物が住んでいる（Y）とあります。つまり、人間は無数の生き物と共に生きているのです。だから、Xの通り、「人間は一人で生きている」という考えは生物学的に誤りなのです。言い換えれば、Xの理由がYということになります。したがって、XにYを付け加えれば答えが完成します。私が採点者で10点満点なら、Xが書けて5点、Yが書けて5点、と採点するでしょう。説明の「イコール内容＋理由」で組み立てる基本形は、&lt;a href="https://dokkai-labo.tokyo/blog/description/" target="_blank" rel="noopener"&gt;国語 記述 ルール｜3つの型で書ける・言い換え2例外&lt;/a&gt;でも整理しています。&lt;/p&gt;
&lt;p&gt;この段階で、「型は分かるが答案に落とし込めない」というケースも少なくありません。その場合は、記述が止まる原因をタイプ別に切り分けて確認すると整理しやすくなります。書けない理由の分類と対応策は、&lt;a href="https://dokkai-labo.tokyo/col_blog/kijutsu-improve-by-type/" target="_blank" rel="noopener"&gt;記述が書けないのは才能ではない？原因タイプ別に改善する方法&lt;/a&gt;で整理しています。特に、要素は拾えているのに答案が書き散らしになってしまう場合は、&lt;a href="https://dokkai-labo.tokyo/col_blog/kijutsu-train/" target="_blank" rel="noopener"&gt;書き散らしになる子の論理整理トレーニング&lt;/a&gt;の考え方が有効です。&lt;/p&gt;
&lt;p&gt;&amp;nbsp;&lt;/p&gt;
&lt;p&gt;&lt;img fetchpriority="high" decoding="async" class="alignnone size-large wp-image-226" src="https://dokkai-labo.tokyo/wp-content/uploads/2017/02/teiseier-1-1024x576.png" sizes="(max-width: 640px) 100vw, 640px" srcset="https://dokkai-labo.tokyo/wp-content/uploads/2017/02/teiseier-1-1024x576.png 1024w, https://dokkai-labo.tokyo/wp-content/uploads/2017/02/teiseier-1-300x169.png 300w, https://dokkai-labo.tokyo/wp-content/uploads/2017/02/teiseier-1-768x432.png 768w, https://dokkai-labo.tokyo/wp-content/uploads/2017/02/teiseier-1.png 1366w" alt="teiseier" width="640" height="360" /&gt;&lt;/p&gt;
&lt;p&gt;このように、記述の問題は本文中から答えになる個所を見つけ、そしてそれらをつなぎ合わせることで答えを作るのです。したがって、文章力や感性ではなく&lt;span style="color: #0000ff;"&gt;答えを文中から見つける力が求められる&lt;/span&gt;と言えるのです。答案を自力で見直す際の基準や部分点の考え方は、&lt;a href="https://dokkai-labo.tokyo/blog/description-2/" target="_blank" rel="noopener"&gt;国語の記述問題はこう自己採点する｜採点基準と部分点の付け方&lt;/a&gt;で具体化しています。&lt;/p&gt;
&lt;p&gt;&lt;!-- 追記②：心情ミニ例＋テンプレ（心情パートへ入る直前） --&gt;&lt;/p&gt;
&lt;h3&gt;ミニ例：心情は「背景→出来事→心情」でそろえる&lt;/h3&gt;
&lt;p&gt;&lt;strong&gt;設問例&lt;/strong&gt;：少年Aが泣いたのはどんな気持ちか（30～50字）&lt;/p&gt;
&lt;div class="rounded" style="background-color: whitesmoke; padding: 12px;"&gt;
&lt;p style="margin: 0;"&gt;&lt;strong&gt;答案例（型どおり）&lt;/strong&gt;&lt;br /&gt;
疑われ続けていたが、母親だけは先入観なく接してくれたので、うれしくて泣いた。&lt;/p&gt;
&lt;/div&gt;
&lt;p&gt;書く順番が逆（心情→背景）になると、根拠不足で減点されやすくなります。&lt;/p&gt;
&lt;div class="rounded" style="background-color: whitesmoke; padding: 12px;"&gt;
&lt;p style="margin: 0;"&gt;&lt;strong&gt;心情記述テンプレ&lt;/strong&gt;&lt;br /&gt;
【背景】＿＿＿＿＿＿＿＿＿＿＿＿。&lt;br /&gt;
【出来事】＿＿＿＿＿＿＿＿＿＿＿＿。&lt;br /&gt;
だから【心情】＿＿＿＿＿＿＿＿＿＿＿＿。&lt;/p&gt;
&lt;/div&gt;
&lt;hr /&gt;
&lt;p&gt;ですが、物語文における心情を記述させる問題はどうでしょうか。多くの物語文では登場人物の心情を明示しません。ですから、そういった類の問題では感性や文章力が問われるように思われます。しかし、やはりそれも誤解です。心情の記述でも答えを文中から見つける作業が根幹を成します。&lt;/p&gt;
&lt;p&gt;物語文の項でご説明いたしましたが、心情を考える時には背景と出来事を整理します。これもとある入試問題を素材とした話なのですが、背景として、少年Ａは悪ガキとして扱われており、大人たちから常に疑いのまなざしを向けられていました。ところが、出来事として、主人公の母親はそういった先入観を持たないで少年Ａに接してくれました。そして、そのとき少年Ａが泣きました。この泣いたところに傍線が引かれ、このときの少年Ａの心情を問う問題が出題されました。背景と出来事を踏まえれば、少年Ａの気持ちは手に取るように分かります。今まではずっと大人たちから疑われて過ごしていたのに（背景）主人公の母親は疑わないでいてくれた（出来事）のです。これらから、少年Ａはうれしくて泣いたのだと分かります。つまり、傍線部における心情は「うれしい」です。私が採点者で、かつ10点満点であれば、背景を書けて3点、出来事を書けて3点、うれしいという心情を書けて4点とします。心情の「背景→出来事→心情」で崩れやすいミスと見直し観点は、&lt;a href="https://dokkai-labo.tokyo/blog/kijutsu_miss3/" target="_blank" rel="noopener"&gt;理由を答える問題で減点が止まる記述の書き方（型と見直しチェック）&lt;/a&gt;も参考になります。&lt;/p&gt;
&lt;p&gt;&lt;img decoding="async" class="alignnone size-large wp-image-220" src="https://dokkai-labo.tokyo/wp-content/uploads/2017/02/kizyuturyoyoyo-1-1024x576.png" sizes="(max-width: 640px) 100vw, 640px" srcset="https://dokkai-labo.tokyo/wp-content/uploads/2017/02/kizyuturyoyoyo-1-1024x576.png 1024w, https://dokkai-labo.tokyo/wp-content/uploads/2017/02/kizyuturyoyoyo-1-300x169.png 300w, https://dokkai-labo.tokyo/wp-content/uploads/2017/02/kizyuturyoyoyo-1-768x432.png 768w, https://dokkai-labo.tokyo/wp-content/uploads/2017/02/kizyuturyoyoyo-1.png 1366w" alt="kizyuturyoyoyo" width="640" height="360" /&gt;&lt;/p&gt;
&lt;p&gt;要するに、心情を記述する問題であれば、&lt;span style="color: #0000ff;"&gt;その心情を導くための背景と出来事を記述しなければならない&lt;/span&gt;ということです。そして、背景と出来事は文中に必ず書かれているのです。したがって、物語文における心情を記述する問題でも、やはり答えを文中から見つけるという作業が不可欠になります。また、この背景と出来事をおさえてしまえば、登場人物の心情を推し量ることは容易です。明示されないとは言っても、心情はきちんと文中に根拠があるということです。型は分かっているのに答案が散らかる場合は、&lt;a href="https://dokkai-labo.tokyo/col_blog/kijutsu-process/" target="_blank" rel="noopener"&gt;記述の型を理解しているのに書けない子の原因と改善法&lt;/a&gt;の観点で整理すると改善しやすくなります。&lt;/p&gt;
&lt;p&gt;さらに、心情や説明を支える語彙が不足していると、要素は拾えていても表現が単調になりがちです。語彙面から記述力を底上げしたい場合は、&lt;a href="https://dokkai-labo.tokyo/col_blog/goi-online/" target="_blank" rel="noopener"&gt;語彙が弱い子のためのオンライン記述強化法&lt;/a&gt;の整理が役立ちます。&lt;/p&gt;
&lt;p&gt;ここまでご説明した通り、記述の問題は答えを文中から見つけて対応していきます。そして、答えとなる個所を見つける手法は選択肢や抜き出しなどの客観問題とほとんど変わりません。確かに字数の増やし方は記述独特と言えます。しかし、それでも&lt;span style="color: #ff0000;"&gt;説明を求められたらイコールの内容を考える&lt;/span&gt;のです。&lt;span style="color: #ff0000;"&gt;心情を問われたら背景と出来事を整理する&lt;/span&gt;のです。これらの手法は客観問題でも必要不可欠のものです。ですから、記述ができないという生徒さんは、そもそも客観問題をきちんと解けているのかをまず疑うべきでしょう。逆に言えば、記述問題をきちんと解けるようになれば、客観問題の正答率も安定する可能性が大いにあるということにもなります。なお、「記述式とは何か（要素の抜き出し→文章化→最小チェック）」から整理したい場合は、&lt;a href="https://dokkai-labo.tokyo/col_blog/sentakushi-kijutsu/" target="_blank" rel="noopener"&gt;記述式とは｜要素の抜き出しと文章化の型・最小チェック&lt;/a&gt;が導入として機能します。&lt;/p&gt;
&lt;p&gt;&lt;!-- 追記③：FAQ（末尾に追加） --&gt;&lt;/p&gt;
&lt;h2&gt;記述力とはに関するFAQ&lt;/h2&gt;
&lt;h3&gt;Q1. 記述力は文章力やセンスですか&lt;/h3&gt;
&lt;p&gt;入試国語の多くは、本文根拠を拾って要素をつなぐ「再現型」です。まずは&lt;strong&gt;型（説明＝内容＋理由／心情＝背景→出来事→心情）&lt;/strong&gt;で点が出る状態を作り、表現の磨き込みはその後で十分です。&lt;/p&gt;
&lt;h3&gt;Q2. 字数が足りないとき、何を足せばいいですか&lt;/h3&gt;
&lt;p&gt;&lt;strong&gt;理由（根拠）&lt;/strong&gt;を足します。自分の感想や一般論を足すと減点されやすいので、本文の別箇所から「同じ内容を支える根拠」を1つ追加するのが安全です。&lt;/p&gt;
&lt;h3&gt;Q3. 逆に字数が多いときはどう削りますか&lt;/h3&gt;
&lt;p&gt;①重複（同じことを言い換えて2回書いている部分）を削る、②主語が重い場合は省略・短縮、③背景や理由を1つに絞る、の順が基本です。最初に削るのは「本文根拠」ではなく「言い回し」です。&lt;/p&gt;
&lt;h3&gt;Q4. 要素は拾えるのに答案が散らかります&lt;/h3&gt;
&lt;p&gt;多くは「並べるだけ」で因果・順序が崩れています。説明なら&lt;strong&gt;内容→理由&lt;/strong&gt;、心情なら&lt;strong&gt;背景→出来事→心情&lt;/strong&gt;の順に固定すると、散らかりが止まりやすくなります。&lt;/p&gt;
&lt;h3&gt;Q5. 記述が苦手な子は、まず何からやるべきですか&lt;/h3&gt;
&lt;p&gt;記述以前に、本文から根拠を拾う客観問題（抜き出し・選択）の精度が不安定なことが多いです。まずは「根拠を拾う→要素を2～3個に絞る→テンプレに流し込む」の順で、再現性を作ってください。&lt;/p&gt;
&lt;p&gt;&lt;!-- [ /.socialSet ] --&gt;&lt;/p&gt;
&lt;p&gt;&lt;!-- [ /.socialSet ] --&gt;&lt;/p&gt;
&lt;p&gt;&lt;!-- [ /.socialSet ] --&gt;&lt;/p&gt;
&lt;p&gt;&lt;!-- [ /.socialSet ] --&gt;&lt;/p&gt;
&lt;section class="veu_cta" id="veu_cta-20321"&gt;&lt;h1 class="cta_title"&gt;講座案内：完全１対１個別指導【中学受験/大学受験】&lt;/h1&gt;&lt;div class="cta_body"&gt;&lt;div class="cta_body_image cta_body_image_right"&gt;&lt;a href="https://dokkai-labo.tokyo/kobetsu/" target="_blank"&gt;&lt;/a&gt;&lt;/div&gt;&lt;div class="cta_body_txt image_exist"&gt;当塾では、中学受験の国語と大学受験の現代文を指導しております。どちらも完全１対１の個別指導です。生徒さんの現在の学力に合わせて問題を厳選し、理解力に応じた解説をして参ります。&lt;/div&gt;&lt;div class="cta_body_link"&gt;&lt;a href="https://dokkai-labo.tokyo/kobetsu/" class="btn btn-primary btn-block btn-lg" target="_blank"&gt;完全１対１個別指導【中学受験/大学受験】&lt;/a&gt;&lt;/div&gt;&lt;/div&gt;&lt;!--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</si>
  <si>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https://dokkai-labo.tokyo/blog/190104/
【検出された不自然ワード】
- 型
- 固定
- 手順
- 最短
- 設計
【本文】
------
&lt;h2&gt;国公立大学現代文攻略&lt;/h2&gt;
&lt;p&gt;2019年1月4日　初版第1刷発行&lt;/p&gt;
&lt;p&gt;著者　長島康二&lt;/p&gt;
&lt;p&gt;出版社　株式会社ごま書房新社&lt;/p&gt;
&lt;p&gt;&lt;a href="https://dokkai-labo.tokyo/publication/"&gt;出版の全体像はこちら&lt;/a&gt;&lt;/p&gt;
&lt;p&gt;&lt;img fetchpriority="high" decoding="async" class="alignnone size-medium wp-image-14945" src="https://dokkai-labo.tokyo/wp-content/uploads/2018/06/長島著書-207x300.jpg" alt="長島著書" width="207" height="300" /&gt;&lt;/p&gt;
&lt;p&gt;&amp;nbsp;&lt;/p&gt;
&lt;p&gt;大学受験の現代文は努力すればきちんと伸びる科目です。&lt;br /&gt;
「学校教育における国語」と「受験の国語」は違います。&lt;br /&gt;
本書は受験国語の指導に徹し、受験生の得点力を伸ばすこと、そして合格の栄冠を勝ち取ることを目的にしている即戦力本です。&lt;/p&gt;
&lt;p&gt;ぜひご一読いただければ幸いです。&lt;/p&gt;
&lt;p&gt;&lt;!-- ===================== 追記：不足補完（書籍紹介を“判断できる”内容へ） ===================== --&gt;&lt;/p&gt;
&lt;h2&gt;この本で解決できること（国公立大・現代文）&lt;/h2&gt;
&lt;p&gt;国公立大学の現代文は、センスよりも&lt;strong&gt;手順&lt;/strong&gt;で伸びます。&lt;br /&gt;
本書は「読む→根拠を押さえる→答案に落とす」を一貫して固め、&lt;strong&gt;得点が安定する状態&lt;/strong&gt;を目標に設計した現代文対策書です。&lt;/p&gt;
&lt;h3&gt;こんな悩みがある人に向いています&lt;/h3&gt;
&lt;ul&gt;
&lt;li&gt;読めた気がするのに、選択肢で落とす（根拠が弱い）&lt;/li&gt;
&lt;li&gt;記述で減点される（要素抜け・言い換えミス・ズレ）&lt;/li&gt;
&lt;li&gt;本文のどこを線引きすべきか分からない（重要箇所が取れない）&lt;/li&gt;
&lt;li&gt;時間が足りない（読む順番・処理順が定まらない）&lt;/li&gt;
&lt;li&gt;模試で点が乱高下する（再現性のある型がない）&lt;/li&gt;
&lt;/ul&gt;
&lt;h2&gt;本書の使い方：得点力を作る3ステップ&lt;/h2&gt;
&lt;h3&gt;Step1：読む前に「設問の要求」を固定する&lt;/h3&gt;
&lt;p&gt;現代文は、本文を読む前に&lt;strong&gt;「何を問われるか」&lt;/strong&gt;を先に押さえるとブレが減ります。&lt;br /&gt;
本書の手順に沿って、設問の要求（要約／理由／対比／定義など）を短くメモしてから本文に入ってください。&lt;/p&gt;
&lt;h3&gt;Step2：根拠の取り方を“ルール化”する&lt;/h3&gt;
&lt;p&gt;正解の根拠は「それっぽい一文」ではなく、&lt;strong&gt;言い換え・具体化・対比&lt;/strong&gt;のつながりで取ります。&lt;br /&gt;
本書では、根拠が集まりやすい場所（例：定義、言い換え、対比、結論）を&lt;strong&gt;再現できる形&lt;/strong&gt;で整理します。&lt;/p&gt;
&lt;h3&gt;Step3：答案化（特に記述）を“要素分解”する&lt;/h3&gt;
&lt;p&gt;記述は「思ったこと」ではなく、&lt;strong&gt;必要要素の組み立て&lt;/strong&gt;です。&lt;br /&gt;
要素（主張／理由／具体／条件）を分解し、減点されにくい順番でまとめることで、得点が安定します。&lt;/p&gt;
&lt;div class="rounded" style="background-color: whitesmoke; padding: 10px;"&gt;&lt;strong&gt;学習の目安：&lt;/strong&gt;&lt;br /&gt;
まずは本書の手順で&lt;strong&gt;同じ形式の問題を3回&lt;/strong&gt;処理し、「読む順番・根拠の置き方・答案の型」を固定してください。&lt;br /&gt;
量より&lt;strong&gt;再現性&lt;/strong&gt;を優先すると伸びが速くなります。&lt;/div&gt;
&lt;h2&gt;よくある質問（FAQ）&lt;/h2&gt;
&lt;div class="rounded" style="background-color: whitesmoke; padding: 10px;"&gt;
&lt;p&gt;&lt;strong&gt;Q. 現代文は本当に努力で伸びますか？&lt;/strong&gt;&lt;br /&gt;
A. 伸びます。伸びない原因の多くは「根拠の取り方」と「答案化の型」が定まっていないことです。本書はその2点を手順化します。&lt;/p&gt;
&lt;p&gt;&lt;strong&gt;Q. いつから始めるのが良いですか？&lt;/strong&gt;&lt;br /&gt;
A. 模試の点が不安定になった段階が始めどきです。国語が“運任せ”になっているなら、手順を固定する効果が出やすいです。&lt;/p&gt;
&lt;p&gt;&lt;strong&gt;Q. 共通テストだけでなく二次（記述）にも使えますか？&lt;/strong&gt;&lt;br /&gt;
A. 使えます。二次で差がつくのは「要素を外さない答案化」です。本書の要素分解とまとめ方がその土台になります。&lt;/p&gt;
&lt;p&gt;&lt;strong&gt;Q. 1冊だけで完結しますか？&lt;/strong&gt;&lt;br /&gt;
A. まずは本書で“型”を作り、その後は志望校レベルの過去問・類題で同じ手順を反復してください。型＋反復が最短です。&lt;/p&gt;
&lt;/div&gt;
&lt;h2&gt;購入前に確認したいポイント&lt;/h2&gt;
&lt;ul&gt;
&lt;li&gt;国公立大レベルの現代文で、&lt;strong&gt;得点の再現性&lt;/strong&gt;を上げたい人向け&lt;/li&gt;
&lt;li&gt;「読む」だけでなく、&lt;strong&gt;根拠→答案&lt;/strong&gt;までを一貫させたい人向け&lt;/li&gt;
&lt;li&gt;独学でも、手順を守って反復できる人ほど効果が出やすい&lt;/li&gt;
&lt;/ul&gt;
&lt;p&gt;&lt;!-- ===================== /追記 ===================== --&gt;&lt;/p&gt;
&lt;p&gt;ネットからも購入可能です。&lt;/p&gt;
&lt;p&gt;&lt;a href="https://www.amazon.co.jp/%E5%9B%BD%E5%85%AC%E7%AB%8B%E5%A4%A7%E5%AD%A6-%E7%8F%BE%E4%BB%A3%E6%96%87%E6%94%BB%E7%95%A5-%E9%95%B7%E5%B3%B6%E5%BA%B7%E4%BA%8C/dp/4341087207/ref=sr_1_1?s=books&amp;amp;ie=UTF8&amp;amp;qid=1549262431&amp;amp;sr=1-1" target="_blank" rel="noopener noreferrer"&gt;Amazon&lt;/a&gt;&lt;/p&gt;
&lt;p&gt;&lt;a href="https://honto.jp/netstore/pd-book_29393099.html" target="_blank" rel="noopener noreferrer"&gt;ごま書房&lt;/a&gt;&lt;/p&gt;
&lt;p&gt;&amp;nbsp;&lt;/p&gt;
&lt;p&gt;&lt;!-- [ /.socialSet ] --&gt;&lt;/p&gt;
&lt;section class="veu_cta" id="veu_cta-20525"&gt;&lt;h1 class="cta_title"&gt;講座案内：【オンライン】完全１対１個別指導【大学受験】&lt;/h1&gt;&lt;div class="cta_body"&gt;&lt;div class="cta_body_image cta_body_image_right"&gt;&lt;a href="https://dokkai-labo.tokyo/kobetsuonline02/" target="_blank"&gt;&lt;/a&gt;&lt;/div&gt;&lt;div class="cta_body_txt image_exist"&gt;当塾で開講中の大学受験対策１対１個別指導講座をオンラインで受講可能です。教室で受ける授業さながらの授業を、個別指導オンラインでも再現しております。&lt;/div&gt;&lt;div class="cta_body_link"&gt;&lt;a href="https://dokkai-labo.tokyo/kobetsuonline02/" class="btn btn-primary btn-block btn-lg" target="_blank"&gt;【オンライン】完全１対１個別指導【大学受験】&lt;/a&gt;&lt;/div&gt;&lt;/div&gt;&lt;!--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</si>
  <si>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https://juku-escot.com/column/onlinejuku/
【検出された不自然ワード】
- 崩れ
- 型
- 固定
- 導線
- 設計
- 整え
【本文】
------
&lt;p&gt;&amp;nbsp;&lt;/p&gt;
&lt;p&gt;中高一貫校の英語や数学は進度が速く、独自テキストの負荷も重くなりがちです。通学や部活動で帰宅が遅い日ほど、予習・復習が後回しになり、定期試験前に一気に崩れる――そんな悩みは珍しくありません。&lt;/p&gt;
&lt;p&gt;オンライン塾は、移動の負担を減らせる一方で、授業が一方通行だったり、宿題や復習が回らなかったりすると「受けただけ」で終わりやすい学習形態でもあります。合う・合わないは、気合いではなく&lt;strong&gt;双方向性／学習管理／学校教材との連動&lt;/strong&gt;が揃うかどうかで決まります。&lt;/p&gt;
&lt;p&gt;通塾時間を削って学習時間を確保しつつ、学校の進度に遅れない状態を作れるなら、オンラインは中高一貫校生にとって有力な選択肢になります。&lt;/p&gt;
&lt;h2&gt;中高一貫校生向けオンライン塾とは&lt;/h2&gt;
&lt;h3&gt;オンライン塾とは&lt;/h3&gt;
&lt;p&gt;オンライン塾とは、教室での対面授業とは異なり、&lt;strong&gt;パソコンやタブレットなどを用いて、自宅や寮などから授業を受講できる塾&lt;/strong&gt;を指します。&lt;br /&gt;
インターネット環境さえあれば、どこからでも授業に参加できるため、&lt;/p&gt;
&lt;ul&gt;
&lt;li&gt;通塾にかかる時間・体力を削減できる&lt;/li&gt;
&lt;li&gt;部活動や学校行事と両立しやすい&lt;/li&gt;
&lt;li&gt;全国どこからでも、希望する塾の授業を受けられる&lt;/li&gt;
&lt;/ul&gt;
&lt;p&gt;といったメリットがあります。&lt;/p&gt;
&lt;h3&gt;中高一貫校生の特徴とオンライン学習の相性&lt;/h3&gt;
&lt;p&gt;中高一貫校の多くは、&lt;/p&gt;
&lt;ul&gt;
&lt;li&gt;&lt;strong&gt;独自のテキスト&lt;/strong&gt;やカリキュラムを採用している&lt;/li&gt;
&lt;li&gt;高校２年生までの５年間で、高校３年生までの範囲を一気に学ぶことが多い&lt;/li&gt;
&lt;li&gt;通学時間が長く、家庭学習の時間が限られがち&lt;/li&gt;
&lt;/ul&gt;
&lt;p&gt;といった特徴があります。&lt;/p&gt;
&lt;p&gt;その結果、&lt;/p&gt;
&lt;ul&gt;
&lt;li&gt;教科書の内容が難しく、&lt;strong&gt;自分だけで予習・復習をこなすには大きな負担&lt;/strong&gt;となる&lt;/li&gt;
&lt;li&gt;学校＋通塾となると、&lt;strong&gt;移動時間が増えて睡眠時間が削られる&lt;/strong&gt;&lt;/li&gt;
&lt;li&gt;疲れた状態で塾に行き、&lt;strong&gt;授業に100％集中できない&lt;/strong&gt;こともある&lt;/li&gt;
&lt;/ul&gt;
&lt;p&gt;といった問題が起こりやすくなります。&lt;/p&gt;
&lt;blockquote&gt;&lt;p&gt;そのような場合に、&lt;strong&gt;「通塾時間が不要」「体力を温存できる」&lt;/strong&gt;オンライン塾は、中高一貫校生との相性が非常に良い学習スタイルと言えます。&lt;/p&gt;&lt;/blockquote&gt;
&lt;p&gt;オンラインの学習塾を利用することで、&lt;strong&gt;通塾の時間をなくしつつ、効率的に予習・復習を進める環境&lt;/strong&gt;を整えることができます。&lt;/p&gt;
&lt;h2&gt;中高一貫校生向けオンライン塾選びのポイント&lt;/h2&gt;
&lt;h3&gt;① 学校の独自テキストに対応しているか&lt;/h3&gt;
&lt;p&gt;中高一貫校では、&lt;/p&gt;
&lt;ul&gt;
&lt;li&gt;高校２年生までの５年間で高校３年生までの内容を先取りするカリキュラム&lt;/li&gt;
&lt;li&gt;学校独自の進度や難易度に合わせた&lt;strong&gt;専用テキスト&lt;/strong&gt;&lt;/li&gt;
&lt;/ul&gt;
&lt;p&gt;が使われることが多く、一般的な教科書だけを前提とした学習では対応しきれないケースもあります。&lt;/p&gt;
&lt;p&gt;英語の教材を例に挙げると、&lt;/p&gt;
&lt;ul&gt;
&lt;li&gt;&lt;strong&gt;プログレス&lt;/strong&gt;&lt;/li&gt;
&lt;li&gt;&lt;strong&gt;バードランド&lt;/strong&gt;&lt;/li&gt;
&lt;li&gt;&lt;strong&gt;ニュートレジャー&lt;/strong&gt;&lt;/li&gt;
&lt;/ul&gt;
&lt;p&gt;などが代表的です。こうしたテキストの対策がなければ、塾で頑張っていても、&lt;/p&gt;
&lt;ul&gt;
&lt;li&gt;学校の授業に内容が直結しない&lt;/li&gt;
&lt;li&gt;定期テストの成績アップにつながりにくい&lt;/li&gt;
&lt;/ul&gt;
&lt;p&gt;ということになりかねません。&lt;/p&gt;
&lt;p&gt;一方で、&lt;strong&gt;中高一貫校独自のテキスト・カリキュラムに対応した授業&lt;/strong&gt;があれば、&lt;/p&gt;
&lt;ul&gt;
&lt;li&gt;学校の授業に合わせて予習・復習ができる&lt;/li&gt;
&lt;li&gt;日々の授業理解が深まり、&lt;strong&gt;定期テストにも直結&lt;/strong&gt;する&lt;/li&gt;
&lt;/ul&gt;
&lt;p&gt;といったメリットが得られます。&lt;/p&gt;
&lt;p&gt;また、教室ではテキスト対策をしていても、&lt;strong&gt;オンライン授業で同じ内容が受講できなければ意味がありません&lt;/strong&gt;。&lt;br /&gt;
オンラインでも教室と同様に&lt;strong&gt;中高一貫校生向けテキスト対策が用意されている塾&lt;/strong&gt;かどうかを確認することが大切です。&lt;/p&gt;
&lt;h3&gt;② 一方通行ではなく「相互でやりとり」ができるか&lt;/h3&gt;
&lt;p&gt;映像授業型のオンライン学習では、&lt;/p&gt;
&lt;ul&gt;
&lt;li&gt;その場で質問ができない&lt;/li&gt;
&lt;li&gt;分からないところを抱えたまま先に進んでしまう&lt;/li&gt;
&lt;/ul&gt;
&lt;p&gt;といったケースがよく見られます。特に中高一貫校のペースは速いため、&lt;strong&gt;「その場で疑問を解消できるかどうか」&lt;/strong&gt;が学習の質を大きく左右します。&lt;/p&gt;
&lt;p&gt;そのため、中高一貫校生向けのオンライン塾では、&lt;/p&gt;
&lt;ul&gt;
&lt;li&gt;先生と生徒が&lt;strong&gt;リアルタイムでやりとりできる授業形式&lt;/strong&gt;であること&lt;/li&gt;
&lt;li&gt;その場で質問し、&lt;span style="color: #0000ff;"&gt;&lt;strong&gt;分からないことはその場で質問できる&lt;/strong&gt;&lt;/span&gt;環境が整っていること&lt;/li&gt;
&lt;/ul&gt;
&lt;p&gt;が重要です。&lt;/p&gt;
&lt;blockquote&gt;&lt;p&gt;塾に通うのと変わらないレベルで&lt;strong&gt;双方向の指導をオンラインで受けられるかどうか&lt;/strong&gt;——これが、中高一貫校向けオンライン塾を見極めるポイントです。&lt;/p&gt;&lt;/blockquote&gt;
&lt;h3&gt;③ 自分の生活リズムに合う「柔軟な授業時間」か&lt;/h3&gt;
&lt;p&gt;中高一貫校では、&lt;/p&gt;
&lt;ul&gt;
&lt;li&gt;６年間という長いスパンで、先取り学習が進む&lt;/li&gt;
&lt;li&gt;部活動・学校行事・課外活動などに力を入れる生徒も多い&lt;/li&gt;
&lt;/ul&gt;
&lt;p&gt;ため、&lt;strong&gt;日々の生活リズムが非常に忙しくなりがち&lt;/strong&gt;です。&lt;/p&gt;
&lt;p&gt;オンライン授業によって通塾時間を省くことができても、&lt;/p&gt;
&lt;p&gt;&lt;span style="color: #0000ff;"&gt;&lt;strong&gt;授業時間が自分の生活リズムと合っていなければ、継続して通うことは難しくなります。&lt;/strong&gt;&lt;/span&gt;&lt;/p&gt;
&lt;p&gt;そこで、オンライン塾を選ぶ際には、&lt;/p&gt;
&lt;ul&gt;
&lt;li&gt;平日・土日を含めて、&lt;strong&gt;幅広い時間帯から授業時間を選べるか&lt;/strong&gt;&lt;/li&gt;
&lt;li&gt;定期試験前など、学習状況に応じて&lt;strong&gt;日程調整がしやすいか&lt;/strong&gt;&lt;/li&gt;
&lt;/ul&gt;
&lt;p&gt;といった点もチェックしておきましょう。&lt;br /&gt;
授業時間が柔軟に設定されていれば、&lt;strong&gt;部活動や学校生活を充実させながら家庭学習も両立&lt;/strong&gt;しやすくなります。&lt;/p&gt;
&lt;h3&gt;④ 板書の時間を減らした「効率的な授業」か&lt;/h3&gt;
&lt;p&gt;オンラインで通塾時間や体力を節約できたとしても、授業中に&lt;/p&gt;
&lt;ul&gt;
&lt;li&gt;黒板を書き写す時間が長い&lt;/li&gt;
&lt;li&gt;板書に必死で説明を聞き逃してしまう&lt;/li&gt;
&lt;/ul&gt;
&lt;p&gt;という状態では、&lt;strong&gt;学習効率が高いとは言えません&lt;/strong&gt;。&lt;/p&gt;
&lt;p&gt;特に学習時間が限られている中高一貫校生にとっては、&lt;/p&gt;
&lt;ul&gt;
&lt;li&gt;「書く」作業は最小限に抑えつつ、&lt;strong&gt;理解に集中できる授業&lt;/strong&gt;&lt;/li&gt;
&lt;li&gt;授業内容を&lt;strong&gt;データとして見返せる仕組み&lt;/strong&gt;&lt;/li&gt;
&lt;/ul&gt;
&lt;p&gt;を備えたオンライン塾を選ぶことが重要です。&lt;/p&gt;
&lt;p&gt;&lt;!-- 追加コード（ここから） --&gt;&lt;/p&gt;
&lt;h2&gt;オンライン塾が意味ないと言われる理由と対策（中高一貫校）&lt;/h2&gt;
&lt;p&gt;オンライン塾が「意味ない」と感じるケースの多くは、オンラインそのものが原因というより、&lt;strong&gt;学習が回る仕組みが不足している&lt;/strong&gt;ことが原因です。中高一貫校の速い進度では、ここが弱いと理解の穴が残りやすくなります。&lt;/p&gt;
&lt;h3&gt;受けっぱなしになる（理解の穴が残る）&lt;/h3&gt;
&lt;ul&gt;
&lt;li&gt;&lt;strong&gt;起こりやすい状態&lt;/strong&gt;：質問できずに先へ進む／分かったつもりで宿題が止まる&lt;/li&gt;
&lt;li&gt;&lt;strong&gt;対策&lt;/strong&gt;：リアルタイムでやりとりできる形式を選び、授業中に「なぜそうなるか」を説明させて理解確認を入れる&lt;/li&gt;
&lt;/ul&gt;
&lt;h3&gt;復習・宿題が回らない（定着せず点にならない）&lt;/h3&gt;
&lt;ul&gt;
&lt;li&gt;&lt;strong&gt;起こりやすい状態&lt;/strong&gt;：授業は受けるが復習のタイミングが決まらない／提出物だけ終わって理解が残らない&lt;/li&gt;
&lt;li&gt;&lt;strong&gt;対策&lt;/strong&gt;：宿題量を生活時間から逆算し、週ごとに調整できる塾（学習管理がある）を選ぶ&lt;/li&gt;
&lt;/ul&gt;
&lt;h3&gt;学校教材と噛み合わない（定期試験に直結しない）&lt;/h3&gt;
&lt;ul&gt;
&lt;li&gt;&lt;strong&gt;起こりやすい状態&lt;/strong&gt;：塾は進むが、学校の小テストや試験範囲とズレる&lt;/li&gt;
&lt;li&gt;&lt;strong&gt;対策&lt;/strong&gt;：学校の進度と範囲表を前提に、予習・復習・直前対策の切り替えができるかを確認する&lt;/li&gt;
&lt;/ul&gt;
&lt;blockquote&gt;&lt;p&gt;オンラインで成果が出るかどうかは、&lt;strong&gt;双方向性&lt;/strong&gt;と&lt;strong&gt;学習管理&lt;/strong&gt;と&lt;strong&gt;学校教材との連動&lt;/strong&gt;が揃っているかで決まります。&lt;/p&gt;&lt;/blockquote&gt;
&lt;h2&gt;失敗しないチェックリスト（入塾前に確認）&lt;/h2&gt;
&lt;p&gt;比較サイトや口コミだけで決めるより、まずは「学習が回る条件」をチェックする方が失敗しにくいです。体験授業がある場合は、下記を&lt;strong&gt;実際に試して&lt;/strong&gt;確かめてください。&lt;/p&gt;
&lt;ul&gt;
&lt;li&gt;&lt;strong&gt;双方向性&lt;/strong&gt;：その場で質問できる／講師から問い返しがある／理解確認がある&lt;/li&gt;
&lt;li&gt;&lt;strong&gt;学習管理&lt;/strong&gt;：宿題が量だけでなく回し方まで設計されている（週ごとの調整が可能）&lt;/li&gt;
&lt;li&gt;&lt;strong&gt;学校連動&lt;/strong&gt;：学校の教材・進度・試験範囲に合わせた運用ができる&lt;/li&gt;
&lt;li&gt;&lt;strong&gt;復習導線&lt;/strong&gt;：板書や解説が見返せる／復習ポイントが明確&lt;/li&gt;
&lt;li&gt;&lt;strong&gt;生活適合&lt;/strong&gt;：部活や通学を前提に、継続できる時間帯で固定できる&lt;/li&gt;
&lt;/ul&gt;
&lt;p&gt;このチェックが通れば、「オンラインだから意味がない」のではなく、オンラインを使って&lt;strong&gt;学習時間と学習の質を両立&lt;/strong&gt;しやすくなります。&lt;/p&gt;
&lt;h2&gt;【徹底比較】対面塾 vs オンライン塾｜中高一貫校生にとっての正解は？&lt;/h2&gt;
&lt;p&gt;どちらが良いか迷う場合は、学習環境と「時間のゆとり」の優先順位で判断しましょう。中高一貫校生に特化した比較は以下の通りです。&lt;/p&gt;
&lt;table class="table table-bordered" style="width: 100%; border-collapse: collapse;"&gt;
&lt;thead&gt;
&lt;tr style="background-color: #f8f9fa;"&gt;
&lt;th style="padding: 10px; border: 1px solid #dee2e6;"&gt;比較項目&lt;/th&gt;
&lt;th style="padding: 10px; border: 1px solid #dee2e6;"&gt;一般的な対面塾&lt;/th&gt;
&lt;th style="padding: 10px; border: 1px solid #dee2e6; color: #ff0000;"&gt;当塾のオンライン授業&lt;/th&gt;
&lt;/tr&gt;
&lt;/thead&gt;
&lt;tbody&gt;
&lt;tr&gt;
&lt;td style="padding: 10px; border: 1px solid #dee2e6; font-weight: bold;"&gt;移動時間&lt;/td&gt;
&lt;td style="padding: 10px; border: 1px solid #dee2e6;"&gt;往復30〜90分（夜遅くなる）&lt;/td&gt;
&lt;td style="padding: 10px; border: 1px solid #dee2e6;"&gt;0分（帰宅後すぐ受講可能）&lt;/td&gt;
&lt;/tr&gt;
&lt;tr&gt;
&lt;td style="padding: 10px; border: 1px solid #dee2e6; font-weight: bold;"&gt;教材対応&lt;/td&gt;
&lt;td style="padding: 10px; border: 1px solid #dee2e6;"&gt;塾指定の一般教材がメイン&lt;/td&gt;
&lt;td style="padding: 10px; border: 1px solid #dee2e6;"&gt;学校配布の独自テキストに完全対応&lt;/td&gt;
&lt;/tr&gt;
&lt;tr&gt;
&lt;td style="padding: 10px; border: 1px solid #dee2e6; font-weight: bold;"&gt;質問のしやすさ&lt;/td&gt;
&lt;td style="padding: 10px; border: 1px solid #dee2e6;"&gt;休み時間や授業後に順番待ち&lt;/td&gt;
&lt;td style="padding: 10px; border: 1px solid #dee2e6;"&gt;1対1のリアルタイム指導で即解消&lt;/td&gt;
&lt;/tr&gt;
&lt;tr&gt;
&lt;td style="padding: 10px; border: 1px solid #dee2e6; font-weight: bold;"&gt;復習の仕組み&lt;/td&gt;
&lt;td style="padding: 10px; border: 1px solid #dee2e6;"&gt;ノートのみが頼り&lt;/td&gt;
&lt;td style="padding: 10px; border: 1px solid #dee2e6;"&gt;解説データを見返せる（当塾仕様）&lt;/td&gt;
&lt;/tr&gt;
&lt;/tbody&gt;
&lt;/table&gt;
&lt;h3&gt;【実例】オンライン塾を活用した「定期テスト2週間前」の過ごし方&lt;/h3&gt;
&lt;p&gt;移動時間がないオンラインなら、試験期間中の「あと30分」の追い込みが可能です。&lt;/p&gt;
&lt;ul&gt;
&lt;li&gt;&lt;strong&gt;18:30 帰宅・夕食&lt;/strong&gt;：移動がないため、脳が疲れる前に休息が取れる。&lt;/li&gt;
&lt;li&gt;&lt;strong&gt;19:30 オンライン授業開始&lt;/strong&gt;：学校の試験範囲表を共有し、独自テキスト（ニュートレジャー等）の難所を解説。&lt;/li&gt;
&lt;li&gt;&lt;strong&gt;21:00 授業終了・即復習&lt;/strong&gt;：授業で使った板書データを画面上で見返しながら、類題を解く。&lt;/li&gt;
&lt;li&gt;&lt;strong&gt;22:30 入浴・就寝&lt;/strong&gt;：睡眠時間を削らずに、質の高い学習を完結。&lt;/li&gt;
&lt;/ul&gt;
&lt;h2&gt;中高一貫校生向けオンライン塾：よくある質問（FAQ）&lt;/h2&gt;
&lt;div style="background: #f1f8ff; padding: 20px; border-radius: 8px;"&gt;
&lt;p&gt;&lt;strong&gt;Q. 画面越しだと子供が集中できないのでは？&lt;/strong&gt;&lt;br /&gt;
  A. 一方通行の動画配信ではなく、当塾のような「双方向・1対1」形式であれば、常に問いかけが発生するため、対面以上に緊張感と集中力を維持しやすいのが特徴です。&lt;/p&gt;
&lt;p&gt;&lt;strong&gt;Q. 学校の進度が異常に速いのですが、合わせてもらえますか？&lt;/strong&gt;&lt;br /&gt;
  A. はい。学校の進度をベースに、次回の小テストや定期試験から逆算してカリキュラムを毎週調整します。先取り・フォローどちらも対応可能です。&lt;/p&gt;
&lt;p&gt;&lt;strong&gt;Q. 塾のために特別な機材を購入する必要がありますか？&lt;/strong&gt;&lt;br /&gt;
  A. パソコンまたはタブレット、安定したネット環境があれば受講可能です。詳細は体験授業時にご案内いたします。&lt;/p&gt;
&lt;/div&gt;
&lt;h2&gt;教室型との併用パターン（中高一貫校で崩れにくい形）&lt;/h2&gt;
&lt;p&gt;中高一貫校生は、提出物・小テスト・行事・部活などで週の負荷が読みにくいため、併用は「足し算」ではなく&lt;strong&gt;役割分担&lt;/strong&gt;で考える方がうまくいきます。&lt;/p&gt;
&lt;ul&gt;
&lt;li&gt;&lt;strong&gt;学校フォロー中心&lt;/strong&gt;：オンラインで予習・復習を固定し、定期試験前だけ教室型（または追加枠）で直前演習を厚くする&lt;/li&gt;
&lt;li&gt;&lt;strong&gt;苦手科目だけオンライン&lt;/strong&gt;：英語・数学など負荷が大きい科目はオンラインで管理し、他科目は学校のペースで回す&lt;/li&gt;
&lt;li&gt;&lt;strong&gt;生活が不規則な時期だけオンライン&lt;/strong&gt;：部活の大会や行事が多い時期はオンライン中心、落ち着いたら教室型へ戻す&lt;/li&gt;
&lt;/ul&gt;
&lt;p&gt;「今の生活の中で、復習が回る設計になっているか」を基準にすると、併用でも崩れにくくなります。&lt;br /&gt;
&lt;!-- 追加コード（ここまで） --&gt;&lt;/p&gt;
&lt;h2&gt;当塾のオンライン授業での取り組み&lt;/h2&gt;
&lt;h3&gt;教室型と同じ授業をオンラインで受講可能&lt;/h3&gt;
&lt;p&gt;当塾では、教室型の授業と同様の内容を、&lt;strong&gt;オンラインでもそのまま受講できる体制&lt;/strong&gt;を整えています。&lt;/p&gt;
&lt;p&gt;&lt;span style="color: #ff0000;"&gt;&lt;strong&gt;通塾の必要がない&lt;/strong&gt;のはもちろん、&lt;strong&gt;柔軟な授業時間を設定&lt;/strong&gt;しているため、全国どこからでもライフスタイルに合わせて指導を受けることができます。&lt;/span&gt;&lt;/p&gt;
&lt;h3&gt;電子黒板システムによる「ムダのない授業」&lt;/h3&gt;
&lt;p&gt;より効率的に学習を進めるために、当塾では&lt;strong&gt;教室で使用している電子黒板のシステム&lt;/strong&gt;をオンライン授業でも活用しています。&lt;/p&gt;
&lt;ul&gt;
&lt;li&gt;先生の板書や問題解説を、画面共有でそのまま確認できる&lt;/li&gt;
&lt;li&gt;生徒が一からすべてを書き写す必要がない&lt;/li&gt;
&lt;li&gt;授業で使用した板書データを保存し、&lt;strong&gt;復習に活用できる&lt;/strong&gt;&lt;/li&gt;
&lt;/ul&gt;
&lt;p&gt;これにより、&lt;/p&gt;
&lt;p&gt;&lt;span style="color: #ff0000;"&gt;&lt;strong&gt;ムダのない授業を受けられるのはもちろん、授業の復習も効率的に進めることができます。&lt;/strong&gt;&lt;/span&gt;&lt;/p&gt;
&lt;p&gt;当塾の&lt;a href="https://natsui-sansu-juku.com/story002/" target="_blank" rel="noopener"&gt;独自のシステム&lt;/a&gt;につきましては、ぜひこちらもご参照ください。&lt;br /&gt;
これらの工夫により、&lt;a href="https://juku-escot.com/online/" target="_blank" rel="noopener"&gt;教室で受けるさながらの授業&lt;/a&gt;をオンラインで実現しています。&lt;/p&gt;
&lt;h3&gt;リアルタイムの相互やりとりで「つまづきを見逃さない」&lt;/h3&gt;
&lt;p&gt;当塾のオンライン授業は、一方的な映像授業ではなく、&lt;span style="color: #0000ff;"&gt;&lt;strong&gt;先生・生徒間の相互でのやりとりができる形式&lt;/strong&gt;&lt;/span&gt;です。&lt;/p&gt;
&lt;ul&gt;
&lt;li&gt;&lt;strong&gt;リアルタイム&lt;/strong&gt;で先生から生徒へ問いかけを行う&lt;/li&gt;
&lt;li&gt;生徒の手元の様子が見えるため、&lt;strong&gt;つまづきをその場で把握&lt;/strong&gt;できる&lt;/li&gt;
&lt;li&gt;分からない箇所の原因をすぐに特定し、&lt;strong&gt;類題をその場で出題&lt;/strong&gt;するなど、教室と変わらないスピード感で対応&lt;/li&gt;
&lt;/ul&gt;
&lt;p&gt;このように、オンラインでありながらも、&lt;strong&gt;対面授業に近い臨場感とサポート&lt;/strong&gt;を受けることができます。&lt;/p&gt;
&lt;h3&gt;中高一貫校で採用されている教材への対応&lt;/h3&gt;
&lt;p&gt;当塾では、中高一貫校で採用されている教材に対応した&lt;strong&gt;専用対策&lt;/strong&gt;も行っております。&lt;/p&gt;
&lt;ul&gt;
&lt;li&gt;英語：&lt;a href="https://juku-escot.com/progress/" target="_blank" rel="noopener"&gt;プログレス対策&lt;/a&gt;・&lt;a href="https://juku-escot.com/newtreasure/" target="_blank" rel="noopener"&gt;ニュートレジャー対策&lt;/a&gt;・&lt;a href="https://juku-escot.com/birdland/" target="_blank" rel="noopener"&gt;バードランド対策&lt;/a&gt;&lt;/li&gt;
&lt;li&gt;数学：&lt;a href="https://juku-escot.com/taikeisuugaku/" target="_blank" rel="noopener"&gt;体系数学対策&lt;/a&gt;&lt;/li&gt;
&lt;/ul&gt;
&lt;p&gt;さらに、学習状況に合わせて、&lt;/p&gt;
&lt;ul&gt;
&lt;li&gt;学校の授業の&lt;strong&gt;予習がメインの先取りコース&lt;/strong&gt;&lt;/li&gt;
&lt;li&gt;定期試験対策など、&lt;strong&gt;学校の進度に合わせたフォローアップコース&lt;/strong&gt;&lt;/li&gt;
&lt;/ul&gt;
&lt;p&gt;を用意し、&lt;strong&gt;一人ひとりに合わせたオンライン授業&lt;/strong&gt;を行っております。&lt;br /&gt;
しっかりとしたテキスト対策を行うことで、オンラインであっても&lt;strong&gt;効率的かつ効果的に学習を進めることが可能&lt;/strong&gt;です。&lt;/p&gt;
&lt;h2&gt;まとめ：自分に合ったオンライン塾で中高一貫校生活をより充実させる&lt;/h2&gt;
&lt;p&gt;中高一貫校は、&lt;/p&gt;
&lt;ul&gt;
&lt;li&gt;カリキュラムが特殊で進度も速い&lt;/li&gt;
&lt;li&gt;通学時間や部活動などで生活時間がイレギュラーになりやすい&lt;/li&gt;
&lt;/ul&gt;
&lt;p&gt;といった特徴があり、その中で学力を伸ばすには、&lt;/p&gt;
&lt;ul&gt;
&lt;li&gt;&lt;strong&gt;独自テキストや学校カリキュラムに対応した授業&lt;/strong&gt;&lt;/li&gt;
&lt;li&gt;&lt;strong&gt;オンラインでも教室と同じような双方向のやりとりがある授業&lt;/strong&gt;&lt;/li&gt;
&lt;li&gt;&lt;strong&gt;柔軟な授業時間&lt;/strong&gt;で生活リズムにフィットする学習環境&lt;/li&gt;
&lt;li&gt;板書の負担を減らし、&lt;strong&gt;理解と復習に集中できる効率的な授業&lt;/strong&gt;&lt;/li&gt;
&lt;/ul&gt;
&lt;p&gt;が欠かせません。&lt;/p&gt;
&lt;p&gt;自分に合ったオンライン塾の授業を受講することで、&lt;/p&gt;
&lt;ul&gt;
&lt;li&gt;学校の授業理解が深まり、成績向上につながる&lt;/li&gt;
&lt;li&gt;部活動や学校行事とも両立しやすくなる&lt;/li&gt;
&lt;li&gt;６年間の中高一貫校生活を&lt;strong&gt;より有意義に過ごす土台&lt;/strong&gt;が整う&lt;/li&gt;
&lt;/ul&gt;
&lt;p&gt;と言えるでしょう。&lt;br /&gt;
中高一貫校ならではの環境を活かしつつ、オンライン塾を上手に利用して、効率よく学習を進めていきましょう。&lt;/p&gt;
&lt;p&gt;&amp;nbsp;&lt;/p&gt;
&lt;section class="veu_cta" id="veu_cta-493"&gt;&lt;h1 class="cta_title"&gt;講座案内：受験対策　早慶対策講座【英語・数学・国語】&lt;/h1&gt;&lt;div class="cta_body"&gt;&lt;div class="cta_body_image cta_body_image_right"&gt;&lt;a href="https://juku-escot.com/examination/"&gt;&lt;img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/&gt;学部により出題形式に特色がありますので基本的な英語修了後は過去問に即した演習形式の授業になります。
&lt;br /&gt;
&lt;br /&gt;【数学】
&lt;br /&gt; 典型問題に加えて、多少難度の高い問題や見新しい問題についても解答していく力を養うことを目指します。
&lt;br /&gt;
&lt;br /&gt;【国語】
&lt;br /&gt;取るべき問題、落としてよい問題の識別を提供いたします。慶応大志望の方は、小論文講座をご検討ください。&lt;/div&gt;&lt;div class="cta_body_link"&gt;&lt;a href="https://juku-escot.com/examination/" class="btn btn-primary btn-block btn-lg"&gt;受験対策　早慶対策講座【英語・数学・国語】&lt;/a&gt;&lt;/div&gt;&lt;/div&gt;&lt;!--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</si>
  <si>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https://juku-escot.com/kouza/j1-math/
【検出された不自然ワード】
- 崩れ
- 型
- 固定
- 手順
- 立て直
- 最短
- 設計
- 整え
【本文】
------
&lt;h2&gt;完全１対１の個別指導&lt;/h2&gt;
&lt;p&gt;当塾では、一人ひとりのお子さまに寄り添い、個別に最適化された授業を提供しています。お子さまの&lt;span style="color: #0000ff;"&gt;個性&lt;/span&gt;や&lt;span style="color: #0000ff;"&gt;学習スタイル&lt;/span&gt;を深く理解し、その&lt;strong&gt;可能性を最大限に引き出す&lt;/strong&gt;ために、熟練の講師陣がサポートいたします。&lt;/p&gt;
&lt;p&gt;一人ひとりの目標に合わせた指導内容を組み立て、自信を持って学習に取り組めるようサポートいたします。&lt;/p&gt;
&lt;p&gt;また、個別授業ならではのメリットとして、&lt;span style="color: #ff0000;"&gt;質問しやすい環境&lt;/span&gt;が整っています。疑問点や理解しきれない部分を、恐れることなく尋ねることができます。&lt;/p&gt;
&lt;p&gt;&amp;nbsp;&lt;/p&gt;
&lt;h2 class="sc-gacfCG dLuIjs"&gt;中学校１年生の数学対策&lt;/h2&gt;
&lt;h3 class="sc-gacfCG dLuIjs"&gt;代数分野&lt;/h3&gt;
&lt;p&gt;中学1年生で学ぶ代数分野は、&lt;span style="color: #ff0000;"&gt;文字の扱い&lt;/span&gt;とその&lt;span style="color: #ff0000;"&gt;演算に慣れ親しむ&lt;/span&gt;ための重要な学年です。&lt;/p&gt;
&lt;p&gt;この段階では、未知の数や変数を使って様々な数式や式を表現し、それらを操作して解を求める方法を学びます。&lt;/p&gt;
&lt;p&gt;これにより、数学的な思考力や論理的な推論力を養い、将来の数学的な学習に強い基盤を築くことが目指されています。&lt;/p&gt;
&lt;p&gt;また、中学1年生の代数学習は、学校で扱う問題の難易度と定期テスト等で解かなければいけない問題のレベルが食い違うことが多いという点において、一つの挑戦を伴います。&lt;/p&gt;
&lt;p&gt;授業内では基本的な概念や解法が重点的に教えられる一方で、テストではより応用的で複雑な問題が出題されることが珍しくありません。&lt;/p&gt;
&lt;p&gt;これは、生徒たちが単なる暗記やルーティンだけではなく、独自の発想や問題解決のスキルを身につける必要があることを意味しています。&lt;/p&gt;
&lt;div class="rounded" style="background-color: whitesmoke; padding: 10px;"&gt;
&lt;p class="sc-gacfCG dLuIjs"&gt;単元：正負の数，文字式，一次方程式，連立方程式，不等式，１次関数、など&lt;/p&gt;
&lt;/div&gt;
&lt;p&gt;&amp;nbsp;&lt;/p&gt;
&lt;div class="card" style="width: 18rem;"&gt;
&lt;div class="card-body"&gt;
&lt;h5 class="entry-title"&gt;&lt;strong&gt;代数分野が中々出来ない&lt;/strong&gt;&lt;/h5&gt;
&lt;h5 class="entry-title"&gt;&lt;strong&gt;生徒さん向けの勉強法&lt;/strong&gt;&lt;/h5&gt;
&lt;p&gt;&lt;span style="color: #ffffff;"&gt;&lt;a class="btn btn-info" style="color: #ffffff;" href="https://juku-escot.com/column/daisuubennkyouhou/"&gt;詳細&lt;/a&gt;&lt;/span&gt;&lt;/p&gt;
&lt;/div&gt;
&lt;/div&gt;
&lt;h3&gt;&lt;/h3&gt;
&lt;h3 class="sc-gacfCG dLuIjs"&gt;幾何分野&lt;/h3&gt;
&lt;p&gt;幾何分野は、中学1年生にとって新たな挑戦が待ち受ける、興味深い学習領域です。&lt;/p&gt;
&lt;p&gt;初めのうちは中学受験の算数と似たような印象を受けるかもしれませんが、実はその&lt;strong&gt;重要性を軽視&lt;/strong&gt;してしまう傾向があります。&lt;/p&gt;
&lt;p&gt;図形を扱う際には、基本的な概念を正確に理解することが欠かせません。油断して曖昧な理解をしてしまうと、後になって問題に直面した際に困ることがよくあります。&lt;/p&gt;
&lt;p&gt;だからこそ、幾何学の学習においては&lt;span style="color: #ff0000;"&gt;定義を大切&lt;/span&gt;にし、丁寧に勉強していくことが重要です。&lt;/p&gt;
&lt;p&gt;もし過去の学習で何か曖昧な点があれば、再度その部分をしっかりと復習しましょう。&lt;/p&gt;
&lt;p&gt;定義をしっかりと定着させておくことで、解けるべき問題を見落とす心配もなくなり、定期テストでも安定した点数を獲得することができます。&lt;/p&gt;
&lt;p&gt;中学1年生の幾何学の学習は、将来の数学的な発展において重要な基盤を築くための重要なステップです。&lt;/p&gt;
&lt;div class="rounded" style="background-color: whitesmoke; padding: 10px;"&gt;
&lt;p&gt;単元：平面図形，空間図形，合同と証明&lt;/p&gt;
&lt;/div&gt;
&lt;p&gt;&amp;nbsp;&lt;/p&gt;
&lt;div class="card" style="width: 18rem;"&gt;
&lt;div class="card-body"&gt;
&lt;h5 class="entry-title"&gt;&lt;strong&gt;幾何分野が中々出来ない&lt;/strong&gt;&lt;/h5&gt;
&lt;h5 class="entry-title"&gt;&lt;strong&gt;生徒さん向けの勉強法&lt;/strong&gt;&lt;/h5&gt;
&lt;p&gt;&lt;span style="color: #ffffff;"&gt;&lt;a class="btn btn-info" style="color: #ffffff;" href="https://juku-escot.com/column/suugakukika/"&gt;詳細&lt;/a&gt;&lt;/span&gt;&lt;/p&gt;
&lt;/div&gt;
&lt;/div&gt;
&lt;h2&gt;中1「実力テスト」対策：点が伸びない原因と2週間の立て直し&lt;/h2&gt;
&lt;p&gt;中1の実力テストは、定期試験よりも&lt;strong&gt;範囲が広い&lt;/strong&gt;うえ、学校ワークの反復だけでは届かない問題が混ざります。&lt;br /&gt;
「授業は分かるのに点が取れない」場合、原因は次のどれかに寄っていることが多いです。&lt;/p&gt;
&lt;ul&gt;
&lt;li&gt;&lt;strong&gt;計算は合っているのに、文字式の式変形で途中式が崩れる&lt;/strong&gt;（符号・分配・同類項）&lt;/li&gt;
&lt;li&gt;&lt;strong&gt;文章題で式が立たない&lt;/strong&gt;（条件の読み落とし・数量関係の整理不足）&lt;/li&gt;
&lt;li&gt;&lt;strong&gt;図形で“定義”が曖昧&lt;/strong&gt;（垂直・平行・角の二等分など）&lt;/li&gt;
&lt;li&gt;&lt;strong&gt;時間配分が悪い&lt;/strong&gt;（易問の取りこぼし→後半で失点）&lt;/li&gt;
&lt;/ul&gt;
&lt;h3&gt;実力テストで頻出になりやすい範囲（中1）&lt;/h3&gt;
&lt;p&gt;学校・教材で差はありますが、実力テストでは次の単元が組み合わさって出やすくなります。&lt;/p&gt;
&lt;div class="rounded" style="background-color: whitesmoke; padding: 10px;"&gt;
&lt;ul style="margin: 0;"&gt;
&lt;li&gt;正負の数：計算の精度（符号ミス・途中式の整理）&lt;/li&gt;
&lt;li&gt;文字式：代入・式の値・式変形（分配法則、同類項、（ ）外し）&lt;/li&gt;
&lt;li&gt;一次方程式：文章題（割合・速さ・個数など）&lt;/li&gt;
&lt;li&gt;平面図形：基本作図・角度・平行線の性質の確認&lt;/li&gt;
&lt;/ul&gt;
&lt;/div&gt;
&lt;h3&gt;2週間で立て直す手順（実力テスト／定期試験どちらにも対応）&lt;/h3&gt;
&lt;ol&gt;
&lt;li&gt;&lt;strong&gt;① 失点原因の特定&lt;/strong&gt;：ミスを「計算」「式立て」「定義」「時間」の4分類に分ける&lt;/li&gt;
&lt;li&gt;&lt;strong&gt;② 易問の取り切り&lt;/strong&gt;：正負・文字式・方程式の基本問題を“満点化”する&lt;/li&gt;
&lt;li&gt;&lt;strong&gt;③ 典型パターンの固定&lt;/strong&gt;：文章題は「数量関係→式→検算」の順を型として練習&lt;/li&gt;
&lt;li&gt;&lt;strong&gt;④ 時間配分の型&lt;/strong&gt;：前半を短時間で取り切り、後半は取れる問題に集中する&lt;/li&gt;
&lt;/ol&gt;
&lt;p&gt;当塾の&lt;strong&gt;二週間完結・定期試験対策ゼミ&lt;/strong&gt;は、この「手順」を授業内で回し切る設計です。&lt;br /&gt;
実力テストの直前にも同じ考え方で適用できます。&lt;/p&gt;
&lt;h2&gt;中1数学：つまずきチェック（代数・幾何）&lt;/h2&gt;
&lt;p&gt;次の項目に当てはまる場合、得点が伸びにくくなります。早めに穴を埋めることが効果的です。&lt;/p&gt;
&lt;h3&gt;代数チェック&lt;/h3&gt;
&lt;ul&gt;
&lt;li&gt;（ ）を外すときに符号がよく崩れる&lt;/li&gt;
&lt;li&gt;同類項をまとめる手順があいまい&lt;/li&gt;
&lt;li&gt;「〜より」「平均との差」など文章題の条件を式にできない&lt;/li&gt;
&lt;/ul&gt;
&lt;h3&gt;幾何チェック&lt;/h3&gt;
&lt;ul&gt;
&lt;li&gt;垂直・平行・対頂角などの“定義”を言葉で説明できない&lt;/li&gt;
&lt;li&gt;図形問題で、最初に何を書き込めばよいか分からない&lt;/li&gt;
&lt;li&gt;合同の条件を覚えているが、使いどころが曖昧&lt;/li&gt;
&lt;/ul&gt;
&lt;h2&gt;コースの選び方（先取り／フォロー／2週間ゼミ）&lt;/h2&gt;
&lt;ul&gt;
&lt;li&gt;&lt;strong&gt;先取りコース&lt;/strong&gt;：学校内容を確実に押さえつつ、次単元まで見通しを作りたい&lt;/li&gt;
&lt;li&gt;&lt;strong&gt;フォローアップコース&lt;/strong&gt;：前学期・前単元の抜けがあり、積み上げから直したい&lt;/li&gt;
&lt;li&gt;&lt;strong&gt;二週間完結・定期試験対策ゼミ&lt;/strong&gt;：直近の試験（定期／実力テスト）で点を取り切りたい&lt;/li&gt;
&lt;/ul&gt;
&lt;p&gt;「どれが合うか分からない」場合は、事前ヒアリングで現在の答案・課題を確認し、最短のルートをご提案します。&lt;/p&gt;
&lt;h2&gt;よくある質問（FAQ）&lt;/h2&gt;
&lt;dl&gt;
&lt;dt&gt;Q. 実力テスト対策は定期試験対策と何が違いますか？&lt;/dt&gt;
&lt;dd&gt;実力テストは範囲が広く、基本～標準を“落とさない力”が点数を決めます。&lt;br /&gt;
当塾では、失点原因の分類→基本の満点化→典型パターン固定→時間配分までを一連で整えます。&lt;/dd&gt;
&lt;dt&gt;Q. 体系数学を使っていない学校でも対応できますか？&lt;/dt&gt;
&lt;dd&gt;はい。学校教材・進度に合わせて指導計画を個別に組み、必要に応じて体系数学の考え方も補助的に取り入れます。&lt;/dd&gt;
&lt;dt&gt;Q. オンラインでも同じように見てもらえますか？&lt;/dt&gt;
&lt;dd&gt;可能です。板書・途中式の確認が重要なため、答案や途中式が見える形で授業を設計します。&lt;/dd&gt;
&lt;/dl&gt;
&lt;h3&gt;体系数学対策&lt;/h3&gt;
&lt;p&gt;中高一貫校の上位校で主に採用されている、体系数学の対策を当塾では行っております。&lt;br /&gt;
詳しくは&lt;a class="btn btn-info" href="https://juku-escot.com/taikeisuugaku/"&gt;当塾の体系数学対策&lt;/a&gt;をご覧ください。&lt;/p&gt;
&lt;p&gt;さらに、当塾では中１の生徒さんに向けて２つのコースを設けております。コースの中でも１人１人に合わせて授業を進めてまいります。また、当塾で開講中の講義をオンラインでも受講可能です。&lt;br /&gt;
詳しくは&lt;a class="btn btn-info" href="https://juku-escot.com/online/"&gt;当塾のオンライン個別指導について&lt;/a&gt;をご覧ください。&lt;/p&gt;
&lt;h3&gt;先取りコース&lt;/h3&gt;
&lt;p&gt;学校で学ぶ内容を大切にし、復習を重ねることで確実な定着を図ります。学習の基盤をしっかり築くことで、定期試験での高得点獲得や将来の受験に向けた力強いスタートを目指します。&lt;/p&gt;
&lt;p&gt;単元学習が完了したら、受験指導へとステップアップしていきます。一人ひとりの目標に応じ、&lt;span style="color: #0000ff;"&gt;戦略的な学習プラン&lt;/span&gt;を立てますので、&lt;strong&gt;着実な成果を実感&lt;/strong&gt;できることでしょう。&lt;/p&gt;
&lt;p&gt;先取りコースでは、知識だけでなく、問題解決能力や応用力の向上を重視。日々の学習を充実させ、数学への自信を確立していきます。&lt;/p&gt;
&lt;h3&gt;フォローアップコース&lt;/h3&gt;
&lt;p&gt;数学は積み重ねの学問。過去に習った内容の理解が不十分だと、現在学んでいる内容も十分に理解できないことがあります。&lt;/p&gt;
&lt;p&gt;そんなお子さまの学習課題を見極め、抜けている部分を丁寧に補っていきます。&lt;/p&gt;
&lt;p&gt;一人ひとりの学習進度に合わせ、カスタムカリキュラムを組み立て。&lt;span style="color: #ff0000;"&gt;学校の進度に十分に追いつく&lt;/span&gt;ことで、自信と理解力を確固たるものとします。その後、理想的なタイミングで先取りコースへステップアップすることが可能です。&lt;/p&gt;
&lt;h3 class="timelineMessage__message"&gt;二週間完結・定期試験対策ゼミ&lt;/h3&gt;
&lt;p&gt;限られた回数の授業でも、&lt;span style="color: #0000ff;"&gt;定期試験に向けた徹底的な対策を実施します。&lt;/span&gt;定期試験の範囲を一通りしっかり学習し、もしくは試験までの時間が少ない場合でも、最大限の得点を獲得できるよう、サポートいたします。&lt;/p&gt;
&lt;p&gt;分からない点や苦手な単元をピンポイントで把握し、確実に克服していくことで、試験に自信を持って臨むことができるでしょう。&lt;/p&gt;
&lt;p&gt;&amp;nbsp;&lt;/p&gt;
&lt;div class="rounded" style="background-color: whitesmoke; padding: 10px;"&gt;
&lt;div class="card-deck"&gt;
&lt;div class="card"&gt;
&lt;div class="card-body"&gt;
&lt;h4 class="vk_post_title card-title"&gt;&lt;strong&gt;数学ができない学生向けの学習法&lt;/strong&gt;&lt;/h4&gt;
&lt;p&gt;&lt;a class="btn btn-info" style="color: #ffffff;" href="https://juku-escot.com/column/suugakudekinai/"&gt;こちら&lt;/a&gt;&lt;/p&gt;
&lt;/div&gt;
&lt;/div&gt;
&lt;div class="card"&gt;
&lt;div class="card-body"&gt;
&lt;h4 class="entry-title"&gt;&lt;strong&gt;数学の応用問題に&lt;/strong&gt;&lt;strong&gt;つ&lt;/strong&gt;&lt;strong&gt;まづいて&lt;/strong&gt;&lt;strong&gt;しまう場合の対策法&lt;/strong&gt;&lt;/h4&gt;
&lt;p&gt;&lt;a class="btn btn-info" style="color: #ffffff;" href="https://juku-escot.com/column/suugaku_ouyoumondai/"&gt;こちら&lt;/a&gt;&lt;/p&gt;
&lt;/div&gt;
&lt;/div&gt;
&lt;/div&gt;
&lt;/div&gt;
&lt;p&gt;&amp;nbsp;&lt;/p&gt;
&lt;h2&gt;受講までの流れ&lt;/h2&gt;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&lt;div&gt;&lt;/div&gt;
&lt;h2&gt;指導料&lt;/h2&gt;
&lt;div class="container mt-5"&gt;
&lt;div class="row"&gt;
&lt;div class="col-sm-4"&gt;
&lt;div class="card bg-primary mb-3 text-white"&gt;
&lt;div class="card-body"&gt;
&lt;h5 class="card-title"&gt;トライアル指導料&lt;/h5&gt;
&lt;p class="card-text"&gt;10,000円(税込)&lt;/p&gt;
&lt;p class="card-text"&gt;他塾様でいう「体験講座」の位置づけですので、通常より安価に設定させていただいております。まずは一度当塾の個別指導をお試し頂ければ幸いです。&lt;/p&gt;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class="card-text"&gt;入塾手続の際に頂戴致します。また、その時点・もしくは過去在籍されていた生徒さんの兄弟姉妹の場合には、全額免除させて頂きます。&lt;/p&gt;
&lt;/div&gt;
&lt;/div&gt;
&lt;/div&gt;
&lt;div class="col-sm-4"&gt;
&lt;div class="card bg-info mb-3 text-white"&gt;
&lt;div class="card-body"&gt;
&lt;h5 class="card-title"&gt;指導料&lt;/h5&gt;
&lt;p class="card-text"&gt;18,150円(税込)/110分&lt;/p&gt;
&lt;p class="card-text"&gt;13,200円(税込)/80分&lt;/p&gt;
&lt;p class="card-text"&gt;前払いです。&lt;br /&gt;
※指導予定回数分を前月20日に集計し請求書を発行させて頂きますので、前月末までにお支払い下さいませ。&lt;/p&gt;
&lt;/div&gt;
&lt;/div&gt;
&lt;/div&gt;
&lt;/div&gt;
&lt;/div&gt;
&lt;h2&gt;お問い合わせ&lt;/h2&gt;
&lt;div class="wpcf7 no-js" id="wpcf7-f422-p543-o1" lang="ja" dir="ltr" data-wpcf7-id="422"&gt;
&lt;div class="screen-reader-response"&gt;&lt;p role="status" aria-live="polite" aria-atomic="true"&gt;&lt;/p&gt; &lt;ul&gt;&lt;/ul&gt;&lt;/div&gt;
&lt;form action="/kouza/j1-math/#wpcf7-f422-p543-o1" method="post" class="wpcf7-form init" aria-label="コンタクトフォーム" novalidate="novalidate" data-status="init"&gt;
&lt;fieldset class="hidden-fields-container"&gt;&lt;input type="hidden" name="_wpcf7" value="422" /&gt;&lt;input type="hidden" name="_wpcf7_version" value="6.1.4" /&gt;&lt;input type="hidden" name="_wpcf7_locale" value="ja" /&gt;&lt;input type="hidden" name="_wpcf7_unit_tag" value="wpcf7-f422-p543-o1" /&gt;&lt;input type="hidden" name="_wpcf7_container_post" value="543" /&gt;&lt;input type="hidden" name="_wpcf7_posted_data_hash" value="" /&gt;&lt;input type="hidden" name="_wpcf7_recaptcha_response" value="" /&gt;
&lt;/fieldset&gt;
&lt;p&gt;&lt;label&gt; 保護者氏名 (必須)&lt;br /&gt;
&lt;span class="wpcf7-form-control-wrap" data-name="text-734"&gt;&lt;input size="40" maxlength="400" class="wpcf7-form-control wpcf7-text wpcf7-validates-as-required" aria-required="true" aria-invalid="false" value="" type="text" name="text-734" /&gt;&lt;/span&gt;&lt;br /&gt;
&lt;/label&gt;&lt;label&gt;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/&gt;&lt;/span&gt;&lt;br /&gt;
&lt;/label&gt;&lt;label&gt;科目(必須)&lt;br /&gt;
&lt;span class="wpcf7-form-control-wrap" data-name="menu-682"&gt;&lt;select class="wpcf7-form-control wpcf7-select wpcf7-validates-as-required" aria-required="true" aria-invalid="false" name="menu-682"&gt;&lt;option value="英語"&gt;英語&lt;/option&gt;&lt;option value="数学"&gt;数学&lt;/option&gt;&lt;/select&gt;&lt;/span&gt;&lt;br /&gt;
&lt;/label&gt;&lt;label&gt;学年&lt;br /&gt;
&lt;span class="wpcf7-form-control-wrap" data-name="menu-683"&gt;&lt;select class="wpcf7-form-control wpcf7-select" aria-invalid="false" name="menu-683"&gt;&lt;option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aria-invalid="false" name="menu-684"&gt;&lt;option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type="checkbox" name="checkbox-613[]" value="教室" /&gt;&lt;/span&gt;&lt;span class="wpcf7-list-item last"&gt;&lt;span class="wpcf7-list-item-label"&gt;オンライン&lt;/span&gt;&lt;input type="checkbox" name="checkbox-613[]" value="オンライン" /&gt;&lt;/span&gt;&lt;/span&gt;&lt;/span&gt;&lt;br /&gt;
&lt;/label&gt;&lt;label&gt; 備考&lt;br /&gt;
&lt;span class="wpcf7-form-control-wrap" data-name="your-message"&gt;&lt;textarea cols="40" rows="10" maxlength="2000" class="wpcf7-form-control wpcf7-textarea wpcf7-validates-as-required" aria-required="true" aria-invalid="false" name="your-message"&gt;&lt;/textarea&gt;&lt;/span&gt;&lt;br /&gt;
[anr_nocaptcha g-recaptcha-response]&lt;br /&gt;
&lt;input class="wpcf7-form-control wpcf7-submit has-spinner" type="submit" value="送信" /&gt;&lt;/label&gt;
&lt;/p&gt;&lt;div class="wpcf7-response-output" aria-hidden="true"&gt;&lt;/div&gt;
&lt;/form&gt;
&lt;/div&gt;
&lt;section class="veu_cta" id="veu_cta-495"&gt;&lt;h1 class="cta_title"&gt;講座案内：受験対策　文系数学対策講座【数学】&lt;/h1&gt;&lt;div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image_exist"&gt;数学ⅠAⅡB、もしくは数学ⅠAのみが必要な文系の受験生のための講座です。 全範囲の基本をしっかり身に付けていただきますが、 最低限の時間で最大限の効果を得るための学習計画を立てるなど、一人一人に合わせた指導をさせていただきます。&lt;/div&gt;&lt;div class="cta_body_link"&gt;&lt;a href="https://juku-escot.com/examination/" class="btn btn-primary btn-block btn-lg" target="_blank"&gt;受験対策　文系数学対策講座【数学】&lt;/a&gt;&lt;/div&gt;&lt;/div&gt;&lt;!--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</si>
  <si>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https://natsui-sansu-juku.com/col_blog/onlinesansuu/
【検出された不自然ワード】
- 型
- 固定
- 内部リンク
- 設計
【本文】
------
&lt;div class="container my-4"&gt;
&lt;p&gt;&lt;!-- ヒーロー／タイトル --&gt;&lt;/p&gt;
&lt;div class="card shadow-sm mb-4 border-0" style="background: linear-gradient(135deg, #0d47a1, #1976d2); color: #fff;"&gt;
&lt;div class="card-body p-3 p-md-4"&gt;
&lt;div class="d-flex flex-wrap justify-content-between align-items-center mb-2"&gt;&lt;span class="badge bg-warning text-dark mb-2" style="font-size: 0.8rem;"&gt;算数オンライン学習&lt;/span&gt;&lt;br /&gt;
&lt;span class="badge bg-light text-dark mb-2" style="font-size: 0.75rem;"&gt;「算数だけオンラインで学びたい」ご家庭へ&lt;/span&gt;&lt;/div&gt;
&lt;h1 class="card-title mb-3" style="font-size: 1.9rem; line-height: 1.5;"&gt;算数をオンライン学習する魅力とは？──どんな勉強ができるかと、中学受験への活かし方&lt;/h1&gt;
&lt;p class="card-text mb-3" style="font-size: 0.98rem;"&gt;これからは、算数も&lt;strong&gt;「教室に通う」だけが学び方ではない&lt;/strong&gt;時代です。&lt;br /&gt;
「塾に通うほどではないけれど、算数だけオンラインで学んでみたい」「中学受験を見すえて、自宅から効率よく勉強させたい」――&lt;br /&gt;
そんなニーズは今後ますます増えていくと考えられます。&lt;/p&gt;
&lt;p class="mb-2" style="font-size: 0.9rem;"&gt;このページでは、算数をオンラインで学ぶ&lt;strong&gt;具体的なメリット&lt;/strong&gt;と、&lt;br /&gt;
&lt;strong&gt;どのような勉強ができるのか&lt;/strong&gt;を整理してご紹介します。&lt;br /&gt;
中学受験算数を本格的に鍛えたい場合は、当塾の&lt;br /&gt;
&lt;a class="text-warning text-decoration-underline" href="https://natsui-sansu-juku.com/kobetsu_online/"&gt;&lt;br /&gt;
オンライン算数 個別指導（中学受験算数オンライン）&lt;br /&gt;
&lt;/a&gt;&lt;br /&gt;
のカリキュラム例も、あわせて参考にしてみてください。&lt;/p&gt;
&lt;p class="mb-0" style="font-size: 0.9rem;"&gt;オンライン個別のサービス選びで迷ったときは、&lt;a class="text-warning text-decoration-underline" href="https://natsui-sansu-juku.com/column/hub-online-guide/"&gt;中学受験算数オンライン個別の選び方の全体像はこちら&lt;/a&gt;&lt;/p&gt;
&lt;/div&gt;
&lt;/div&gt;
&lt;p&gt;&lt;!-- このページで分かること --&gt;&lt;/p&gt;
&lt;div class="card shadow-sm mb-4 border-0"&gt;
&lt;div class="card-body p-3 p-md-4"&gt;
&lt;h2 class="h4 mb-3"&gt;このページで分かること&lt;/h2&gt;
&lt;ul class="mb-0"&gt;
&lt;li&gt;算数オンライン学習の&lt;strong&gt;基本的な仕組み&lt;/strong&gt;とメリット&lt;/li&gt;
&lt;li&gt;オンライン算数で実際にできる勉強の内容（学校フォロー〜中学受験）&lt;/li&gt;
&lt;li&gt;偏差値推移の&lt;strong&gt;具体ケース&lt;/strong&gt;と、家庭での習慣化の仕組み&lt;/li&gt;
&lt;li&gt;通塾型・映像授業との&lt;strong&gt;比較ポイント&lt;/strong&gt;&lt;/li&gt;
&lt;li&gt;オンライン算数を「続く学び」にするためのコツ&lt;/li&gt;
&lt;/ul&gt;
&lt;/div&gt;
&lt;/div&gt;
&lt;p&gt;&lt;!-- H2-1 オンライン算数学習とは？ --&gt;&lt;/p&gt;
&lt;div class="card shadow-sm mb-4 border-0"&gt;
&lt;div class="card-body p-3 p-md-4"&gt;
&lt;h2 class="h4 mb-3"&gt;オンライン算数学習とは？基本のイメージを整理する&lt;/h2&gt;
&lt;p&gt;これからはオンラインで学習をする機会が、ますます増えていくでしょう。算数も例外ではありません。&lt;br /&gt;
「塾に通うほどではないけれど、&lt;strong&gt;算数だけオンラインで学んでみたい&lt;/strong&gt;」というニーズは今後さらに増えていくはずです。&lt;/p&gt;
&lt;p&gt;算数オンライン学習と一口に言っても、その形はさまざまです。&lt;/p&gt;
&lt;ul&gt;
&lt;li&gt;アプリ・タブレット中心の&lt;strong&gt;自学自習型コンテンツ&lt;/strong&gt;&lt;/li&gt;
&lt;li&gt;AIが間違いの傾向を分析し、問題を自動出題する&lt;strong&gt;診断型教材&lt;/strong&gt;&lt;/li&gt;
&lt;li&gt;先生と画面越しにつないで指導を受ける&lt;strong&gt;オンライン算数 個別指導&lt;/strong&gt;&lt;/li&gt;
&lt;/ul&gt;
&lt;p class="mb-0"&gt;大切なのは、これらを「どれがいいか」ではなく、&lt;br /&gt;
&lt;strong&gt;お子さんの性格・学年・目標に合わせてどう組み合わせるか&lt;/strong&gt;という視点で考えることです。&lt;/p&gt;
&lt;/div&gt;
&lt;/div&gt;
&lt;p&gt;&lt;!-- H2-2 メリット（H3×2） --&gt;&lt;/p&gt;
&lt;div class="card shadow-sm mb-4 border-0"&gt;
&lt;div class="card-body p-3 p-md-4"&gt;
&lt;h2 class="h4 mb-3"&gt;算数をオンラインで学ぶ3つのメリット&lt;/h2&gt;
&lt;p&gt;算数のオンライン学習には、通塾にはない&lt;strong&gt;「気軽さ」と「続けやすさ」&lt;/strong&gt;があります。&lt;br /&gt;
ここでは代表的なメリットを3つに整理してみましょう。&lt;/p&gt;
&lt;h3 class="h5 mt-3 mb-2"&gt;① 時間と場所にしばられない学び方ができる&lt;/h3&gt;
&lt;p&gt;オンラインなら、教室までの送迎時間がかかりません。&lt;br /&gt;
学校から帰ってきて少し休んだあと、そのまま&lt;strong&gt;自宅から授業画面を開くだけ&lt;/strong&gt;で学習を始められます。&lt;/p&gt;
&lt;ul&gt;
&lt;li&gt;通塾にかかっていた移動時間を&lt;strong&gt;演習や復習の時間&lt;/strong&gt;に置き換えられる&lt;/li&gt;
&lt;li&gt;地方・海外在住でも、都市部と同じ水準の算数指導を受けやすい&lt;/li&gt;
&lt;li&gt;部活や習いごとで忙しいお子さんでも、&lt;strong&gt;スキマ時間を活かしやすい&lt;/strong&gt;&lt;/li&gt;
&lt;/ul&gt;
&lt;p&gt;中学受験を視野に入れると、小4〜小5の時点で&lt;strong&gt;1日あたりの学習時間&lt;/strong&gt;をどう確保するかが重要です。&lt;br /&gt;
オンラインは、その「時間のやりくり」を助けてくれる学び方と言えます。&lt;/p&gt;
&lt;h3 class="h5 mt-4 mb-2"&gt;② 苦手単元にしぼって集中的に学べる&lt;/h3&gt;
&lt;p&gt;算数は&lt;strong&gt;「少しのつまずきが、あとあと大きな差になる」&lt;/strong&gt;教科です。&lt;br /&gt;
ところが集団授業では、全員同じペースでカリキュラムが進むため、&lt;br /&gt;
「わからないところを置き去りにしたまま」になりがちです。&lt;/p&gt;
&lt;ul&gt;
&lt;li&gt;オンライン教材では、テストや宿題プリントの画像から&lt;br /&gt;
&lt;strong&gt;AIが弱点単元を分析&lt;/strong&gt;してくれるサービスも増えている&lt;/li&gt;
&lt;li&gt;「小数×分数」「割合の文章題」など、&lt;strong&gt;ピンポイントの苦手&lt;/strong&gt;だけを集中的に練習できる&lt;/li&gt;
&lt;li&gt;先生がつくオンライン算数 個別指導なら、1回ごとに&lt;strong&gt;テーマを絞った授業設計&lt;/strong&gt;が可能&lt;/li&gt;
&lt;/ul&gt;
&lt;p class="mb-0"&gt;このように、オンライン算数は&lt;strong&gt;弱点に合わせて学び方をカスタマイズしやすい&lt;/strong&gt;のが大きな特徴です。&lt;/p&gt;
&lt;/div&gt;
&lt;/div&gt;
&lt;p&gt;&lt;!-- H2-3 内容＋実例（H3×2＋ケース＆習慣化） --&gt;&lt;/p&gt;
&lt;div class="card shadow-sm mb-4 border-0"&gt;
&lt;div class="card-body p-3 p-md-4"&gt;
&lt;h2 class="h4 mb-3"&gt;オンライン算数でできる勉強内容と、実例から見る効果&lt;/h2&gt;
&lt;p&gt;実際にオンライン算数では、どのような勉強ができるのでしょうか。&lt;br /&gt;
ここでは内容を整理したうえで、&lt;strong&gt;偏差値推移と習慣化のケース&lt;/strong&gt;もあわせてご紹介します。&lt;/p&gt;
&lt;h3 class="h5 mt-3 mb-2"&gt;③ 学校内容のフォロー・テスト対策&lt;/h3&gt;
&lt;p&gt;まずは、学校の授業やテストに合わせたフォローとしての使い方です。&lt;/p&gt;
&lt;ul&gt;
&lt;li&gt;学校のテストや宿題プリントの画像を読み込ませると、&lt;br /&gt;
&lt;strong&gt;AIが内容を分析して、類題を自動で提示&lt;/strong&gt;してくれる教材が増えている&lt;/li&gt;
&lt;li&gt;ミスの多い問題だけを抽出し、&lt;strong&gt;同じパターンを繰り返し練習&lt;/strong&gt;できる&lt;/li&gt;
&lt;li&gt;テストの直前・直後にオンラインでまとめて解き直しをすることで、&lt;br /&gt;
「できるつもり」を減らせる&lt;/li&gt;
&lt;/ul&gt;
&lt;h3 class="h5 mt-4 mb-2"&gt;④ 中学受験を見すえた基礎固め〜応用演習&lt;/h3&gt;
&lt;p&gt;算数のオンライン指導は、早ければ&lt;strong&gt;小学1年生&lt;/strong&gt;からスタートできます。低学年では&lt;br /&gt;
「数の感覚」をゲーム感覚で鍛え、中学年以降は徐々に受験レベルの内容も扱えるようになります。&lt;/p&gt;
&lt;ul&gt;
&lt;li&gt;低学年：四則計算・図形・単位などの&lt;strong&gt;基礎力づくり&lt;/strong&gt;&lt;/li&gt;
&lt;li&gt;中学年：「文章題を図にして考える」など、&lt;strong&gt;読み取りと式立ての練習&lt;/strong&gt;&lt;/li&gt;
&lt;li&gt;高学年：割合・速さ・比・立体図形など、中学受験の頻出単元を重点演習&lt;/li&gt;
&lt;/ul&gt;
&lt;p&gt;特に&lt;strong&gt;中学受験算数オンライン&lt;/strong&gt;の個別指導では、&lt;br /&gt;
「今の到達度」から逆算して、&lt;strong&gt;いつ・どの単元を・どの順番で仕上げていくか&lt;/strong&gt;を設計していきます。&lt;/p&gt;
&lt;p&gt;&lt;!-- 実例：偏差値推移（保護者の声は削除） --&gt;&lt;/p&gt;
&lt;div class="alert alert-light border mt-4" role="alert"&gt;
&lt;h4 class="h6 fw-bold mb-2"&gt;【実例】小5の秋からオンライン算数 個別指導を併用したケース&lt;/h4&gt;
&lt;p class="mb-2"&gt;小5・秋の時点で、模試の算数偏差値が&lt;strong&gt;42〜44&lt;/strong&gt;あたりを行き来していたAさん。&lt;br /&gt;
「文章題になると手が止まる」「割合が苦手」という課題がありました。&lt;/p&gt;
&lt;ul class="mb-2"&gt;
&lt;li&gt;週1回・60分の&lt;strong&gt;オンライン算数 個別指導&lt;/strong&gt;を開始&lt;/li&gt;
&lt;li&gt;最初の2か月は「割合」と「速さ」に単元をしぼって演習&lt;/li&gt;
&lt;li&gt;宿題は「1日15分×3日分」のみとし、&lt;strong&gt;無理なく続く量&lt;/strong&gt;に調整&lt;/li&gt;
&lt;/ul&gt;
&lt;p class="mb-0"&gt;その結果、2か月後の模試では&lt;strong&gt;算数偏差値が42→55&lt;/strong&gt;に上昇。&lt;br /&gt;
「テスト前に必要以上に不安になる」状態から、&lt;br /&gt;
&lt;strong&gt;「ここまでは解ける」という見通しを持って臨める状態&lt;/strong&gt;に変化しました。&lt;/p&gt;
&lt;/div&gt;
&lt;p&gt;&lt;!-- 習慣化の仕組み --&gt;&lt;/p&gt;
&lt;div class="mt-4"&gt;
&lt;h4 class="h6 fw-bold mb-2"&gt;オンライン算数を習慣化したご家庭の「仕組み」例&lt;/h4&gt;
&lt;p class="mb-2"&gt;成績アップの背景には、&lt;strong&gt;「仕組みとして続けられる形」&lt;/strong&gt;があることが多いです。&lt;br /&gt;
あるご家庭では、次のような工夫をされていました。&lt;/p&gt;
&lt;ul class="mb-0"&gt;
&lt;li&gt;オンライン授業の曜日・時間を&lt;strong&gt;毎週固定&lt;/strong&gt;し、「習いごと」と同じ扱いにする&lt;/li&gt;
&lt;li&gt;授業の最後に「来週までにやること」を3つ以内にしぼって共有&lt;/li&gt;
&lt;li&gt;できた日はカレンダーに○をつけ、&lt;strong&gt;1週間続いたらちょっとしたごほうび&lt;/strong&gt;&lt;/li&gt;
&lt;/ul&gt;
&lt;/div&gt;
&lt;/div&gt;
&lt;/div&gt;
&lt;p&gt;&lt;!-- 中盤 CTAボックス（LP内部リンク用） --&gt;&lt;/p&gt;
&lt;div class="card shadow-sm border-0 my-4" style="background: #fff3e0; color: #000;"&gt;
&lt;div class="card-body p-4 p-md-5"&gt;
&lt;div class="row align-items-center g-3"&gt;
&lt;div class="col-md-8"&gt;
&lt;h2 class="h5 fw-bold mb-3"&gt;「まずは算数だけ」から、中学受験算数オンラインを試してみませんか？&lt;/h2&gt;
&lt;p class="mb-2"&gt;「いきなり大手塾フルコースは不安」「算数だけ丁寧に見てほしい」というご家庭には、&lt;br /&gt;
当塾の&lt;strong&gt;オンライン算数 個別指導（中学受験算数オンライン）&lt;/strong&gt;がおすすめです。&lt;/p&gt;
&lt;ul class="mb-0 small"&gt;
&lt;li&gt;学校内容フォロー〜中学受験算数まで、&lt;strong&gt;1人ひとりに合わせてカスタマイズ&lt;/strong&gt;&lt;/li&gt;
&lt;li&gt;苦手単元だけを集中的にフォローする短期プランも用意&lt;/li&gt;
&lt;li&gt;学習習慣づくりまで含めて、オンラインで伴走します&lt;/li&gt;
&lt;/ul&gt;
&lt;/div&gt;
&lt;div class="col-md-4 text-center text-md-end"&gt;
&lt;div class="d-grid gap-2"&gt;&lt;a class="btn btn-primary btn-lg w-100" href="https://natsui-sansu-juku.com/kobetsu_online/"&gt;&lt;br /&gt;
中学受験算数オンラインの詳細を見る&lt;br /&gt;
&lt;/a&gt;&lt;/div&gt;
&lt;/div&gt;
&lt;/div&gt;
&lt;/div&gt;
&lt;/div&gt;
&lt;p&gt;&lt;!-- H2-4 他の学習スタイルとの比較（競合比較） --&gt;&lt;/p&gt;
&lt;div class="card shadow-sm mb-4 border-0"&gt;
&lt;div class="card-body p-3 p-md-4"&gt;
&lt;h2 class="h4 mb-3"&gt;通塾・映像授業と比べたときのオンライン算数の立ち位置&lt;/h2&gt;
&lt;p&gt;「オンライン算数がいいのは分かったけれど、塾や映像授業とはどう違うの？」という疑問もあると思います。&lt;br /&gt;
主な学び方を3つに分けて、特徴を整理してみましょう。&lt;/p&gt;
&lt;div class="table-responsive"&gt;
&lt;table class="table table-bordered align-middle text-center"&gt;
&lt;thead style="background-color: #e3f2fd;"&gt;
&lt;tr&gt;
&lt;th scope="col"&gt;項目&lt;/th&gt;
&lt;th scope="col"&gt;通塾型（集団塾）&lt;/th&gt;
&lt;th scope="col"&gt;映像授業・アプリ&lt;/th&gt;
&lt;th scope="col"&gt;オンライン算数 個別指導&lt;/th&gt;
&lt;/tr&gt;
&lt;/thead&gt;
&lt;tbody&gt;
&lt;tr&gt;
&lt;th scope="row"&gt;授業スタイル&lt;/th&gt;
&lt;td&gt;教室で一斉授業&lt;/td&gt;
&lt;td&gt;録画授業をいつでも視聴&lt;/td&gt;
&lt;td&gt;&lt;strong&gt;リアルタイムの1対1対話型&lt;/strong&gt;&lt;/td&gt;
&lt;/tr&gt;
&lt;tr&gt;
&lt;th scope="row"&gt;質問のしやすさ&lt;/th&gt;
&lt;td&gt;授業後の質問タイムに限定&lt;/td&gt;
&lt;td&gt;その場で質問はできない&lt;/td&gt;
&lt;td&gt;授業中に&lt;strong&gt;疑問をすぐ解消&lt;/strong&gt;できる&lt;/td&gt;
&lt;/tr&gt;
&lt;tr&gt;
&lt;th scope="row"&gt;カリキュラム&lt;/th&gt;
&lt;td&gt;塾の年間カリキュラムに準拠&lt;/td&gt;
&lt;td&gt;教材ごとの固定カリキュラム&lt;/td&gt;
&lt;td&gt;弱点・志望校に合わせて&lt;strong&gt;完全カスタマイズ&lt;/strong&gt;&lt;/td&gt;
&lt;/tr&gt;
&lt;tr&gt;
&lt;th scope="row"&gt;続けやすさ&lt;/th&gt;
&lt;td&gt;送迎・時間の制約が大きい&lt;/td&gt;
&lt;td&gt;「見っぱなし」で終わるリスク&lt;/td&gt;
&lt;td&gt;&lt;strong&gt;決まった曜日・時間で習慣化&lt;/strong&gt;しやすい&lt;/td&gt;
&lt;/tr&gt;
&lt;/tbody&gt;
&lt;/table&gt;
&lt;/div&gt;
&lt;p class="mb-0"&gt;どれが良い・悪いではなく、&lt;strong&gt;目的に応じて使い分ける&lt;/strong&gt;ことが大切です。&lt;br /&gt;
「算数の弱点を確実につぶしたい」「中学受験算数を個別に設計したい」という場合は、&lt;br /&gt;
オンライン算数 個別指導のような対話型スタイルが力を発揮します。&lt;/p&gt;
&lt;/div&gt;
&lt;/div&gt;
&lt;p&gt;&lt;!-- H2-5 習慣化のコツ --&gt;&lt;/p&gt;
&lt;div class="card shadow-sm mb-4 border-0"&gt;
&lt;div class="card-body p-3 p-md-4"&gt;
&lt;h2 class="h4 mb-3"&gt;オンライン算数を「続く学び」にするための習慣化のコツ&lt;/h2&gt;
&lt;p&gt;オンライン学習は、&lt;strong&gt;「始めるのは簡単・続けるのは工夫が必要」&lt;/strong&gt;という側面もあります。&lt;br /&gt;
ご家庭で意識しておきたいポイントを、習慣化の観点からまとめておきます。&lt;/p&gt;
&lt;ul&gt;
&lt;li&gt;&lt;strong&gt;時間を固定する&lt;/strong&gt;&lt;br /&gt;
「毎日19:30〜20:00はオンライン算数」といった形で、生活リズムの中に組み込むと続きやすくなります。&lt;/li&gt;
&lt;li class="mt-2"&gt;&lt;strong&gt;量より「できたこと」の内容を見る&lt;/strong&gt;&lt;br /&gt;
「何ページ進んだか」よりも、「どの単元のどこまで理解できたか」を一緒に確認してあげると、&lt;br /&gt;
子ども側も達成感を得やすくなります。&lt;/li&gt;
&lt;li class="mt-2"&gt;&lt;strong&gt;小さなごほうびを用意する&lt;/strong&gt;&lt;br /&gt;
1週間続いたらシールを貼る、1か月続いたらささやかなごほうびを用意するなど、&lt;br /&gt;
&lt;strong&gt;「続けたこと」そのものを評価&lt;/strong&gt;してあげましょう。&lt;/li&gt;
&lt;/ul&gt;
&lt;p class="mb-0"&gt;こうした工夫を取り入れつつ、&lt;br /&gt;
専門家と一緒に伴走していきたい場合は、&lt;strong&gt;中学受験算数オンライン&lt;/strong&gt;のような&lt;br /&gt;
個別指導型サービスをうまく活用していくのがおすすめです。&lt;/p&gt;
&lt;/div&gt;
&lt;/div&gt;
&lt;p&gt;&lt;!-- H2-6 まとめ（LP内部リンク③） --&gt;&lt;/p&gt;
&lt;div class="card shadow-sm mb-4 border-0"&gt;
&lt;div class="card-body p-3 p-md-4"&gt;
&lt;h2 class="h4 mb-3"&gt;まとめ：算数に不安があるご家庭こそ、オンライン学習を選択肢に&lt;/h2&gt;
&lt;p&gt;ここまで、算数オンライン学習の魅力や、どのような勉強ができるかを見てきました。&lt;/p&gt;
&lt;ul&gt;
&lt;li&gt;時間と場所にしばられず、&lt;strong&gt;自宅から気軽に算数に向き合える&lt;/strong&gt;&lt;/li&gt;
&lt;li&gt;AIやオンライン教材を活用し、&lt;strong&gt;苦手単元にしぼって効率よく演習&lt;/strong&gt;できる&lt;/li&gt;
&lt;li&gt;中学受験を見すえた基礎固め〜応用演習まで、段階的に進められる&lt;/li&gt;
&lt;li&gt;通塾・映像授業と組み合わせて、&lt;strong&gt;自分に合った学び方を設計&lt;/strong&gt;しやすい&lt;/li&gt;
&lt;/ul&gt;
&lt;p&gt;特に、算数に苦手意識があるお子さんほど、オンライン学習は&lt;strong&gt;「自分のペースでやり直せる」&lt;/strong&gt;心強い味方になります。&lt;br /&gt;
まずは、学校内容のフォローや1〜2単元の集中強化など、&lt;strong&gt;小さな範囲から試してみる&lt;/strong&gt;のがおすすめです。&lt;/p&gt;
&lt;p class="mb-2"&gt;オンライン個別を選ぶときの比較ポイントや失敗しない選び方は、&lt;a class="text-primary text-decoration-underline" href="https://natsui-sansu-juku.com/column/hub-online-guide/"&gt;中学受験算数オンライン個別の選び方の全体像はこちら&lt;/a&gt;&lt;/p&gt;
&lt;p class="mb-0"&gt;中学受験算数を本格的に鍛えたい場合は、当塾の&lt;br /&gt;
&lt;a class="text-primary text-decoration-underline" href="https://natsui-sansu-juku.com/kobetsu_online/"&gt;&lt;br /&gt;
オンライン算数 個別指導／中学受験算数オンライン&lt;br /&gt;
&lt;/a&gt;&lt;br /&gt;
での学び方も、ぜひ一度ご検討ください。&lt;/p&gt;
&lt;/div&gt;
&lt;/div&gt;
&lt;p&gt;&lt;!-- 関連コラム --&gt;&lt;/p&gt;
&lt;div class="card shadow-sm mb-4 border-0"&gt;
&lt;div class="card-body p-3 p-md-4"&gt;
&lt;h3 class="h5 mb-3"&gt;関連コラムはこちら&lt;/h3&gt;
&lt;blockquote class="mb-0"&gt;&lt;p&gt;&lt;a href="https://natsui-sansu-juku.com/column/onlinekobetsu3/" target="_blank" rel="noopener noreferrer"&gt;&lt;br /&gt;
中学受験算数の成績を「オンライン個別指導」で伸ばすことができる３つの理由&lt;br /&gt;
&lt;/a&gt;&lt;/p&gt;&lt;/blockquote&gt;
&lt;/div&gt;
&lt;/div&gt;
&lt;p&gt;&lt;!-- ★ 最後のトップページ用CTA（サイズ調整済み） --&gt;&lt;/p&gt;
&lt;div class="card shadow-sm border-0 mb-4"&gt;
&lt;div class="card-body p-4 p-md-5 text-center" style="background-color: #fafafa;"&gt;
&lt;h2 class="h5 fw-bold mb-3"&gt;夏井算数塾の全体像を知りたい方へ&lt;/h2&gt;
&lt;p class="mb-3" style="font-size: 0.95rem;"&gt;各学年別コースやオンライン算数 個別指導の位置づけは、&lt;br /&gt;
夏井算数塾トップページにて一覧でご覧いただけます。&lt;br /&gt;
「算数オンライン学習」以外の情報もまとめて確認したい方は、こちらからどうぞ。&lt;/p&gt;
&lt;div class="d-grid d-sm-inline-flex gap-2 justify-content-center"&gt;&lt;a class="btn btn-secondary btn-lg" href="https://natsui-sansu-juku.com/"&gt;&lt;br /&gt;
夏井算数塾トップページを見る&lt;br /&gt;
&lt;/a&gt;&lt;/div&gt;
&lt;/div&gt;
&lt;/div&gt;
&lt;p&gt;&lt;!-- 構造化データ（Article） --&gt;&lt;br /&gt;
&lt;script type="application/ld+json"&gt;
    {
      "@context": "https://schema.org",
      "@type": "Article",
      "headline": "算数をオンライン学習する魅力とは？──どんな勉強ができるかと、中学受験への活かし方",
      "description": "算数をオンライン学習で進めるメリットと、学校内容のフォローから中学受験算数オンラインまで、具体的にどんな勉強ができるのかを整理したガイドです。偏差値推移の実例や習慣化の仕組み、通塾・映像授業との比較も含めて、オンライン算数 個別指導を検討しているご家庭向けに解説します。",
      "author": {
        "@type": "Organization",
        "name": "夏井算数塾"
      },
      "publisher": {
        "@type": "Organization",
        "name": "夏井算数塾"
      }
    }
  &lt;/script&gt;&lt;/p&gt;
&lt;p&gt;&lt;!-- 構造化データ（FAQ） --&gt;&lt;br /&gt;
&lt;script type="application/ld+json"&gt;
    {
      "@context": "https://schema.org",
      "@type": "FAQPage",
      "mainEntity": [
        {
          "@type": "Question",
          "name": "算数のオンライン学習は、低学年でも大丈夫ですか？",
          "acceptedAnswer": {
            "@type": "Answer",
            "text": "はい、大丈夫です。算数のオンライン指導は、早ければ小学1年生からスタートできます。低学年では、四則計算や図形、単位などの基礎力をゲーム感覚で楽しく身につける教材も多く、勉強が苦手なお子さんでも取り組みやすい環境が整っています。"
          }
        },
        {
          "@type": "Question",
          "name": "オンライン算数 個別指導は中学受験にも対応できますか？",
          "acceptedAnswer": {
            "@type": "Answer",
            "text": "オンライン算数 個別指導は、中学受験算数にも十分対応可能です。学校内容のフォローから、割合・速さ・図形など中学受験で差がつきやすい単元まで、志望校や現在の学力に合わせてカリキュラムをカスタマイズできます。模試や塾のテストのやり直しをオンライン上でサポートすることもできます。"
          }
        },
        {
          "@type": "Question",
          "name": "オンライン学習だと、続かないのではないかと心配です。",
          "acceptedAnswer": {
            "@type": "Answer",
            "text": "オンライン学習を続けるためには、時間を決めて習慣化することが大切です。例えば「毎日19:30〜20:00はオンライン算数」と時間を固定したり、1週間続いたらささやかなごほうびを用意したりすることで、学習習慣が定着しやすくなります。オンライン算数 個別指導では、授業の最後に「来週までにやること」を共有するなど、習慣化をサポートする仕組みも取り入れています。"
          }
        }
      ]
    }
  &lt;/script&gt;&lt;/p&gt;
&lt;/div&gt;
&lt;p&gt;&lt;!-- [ /.socialSet ] --&gt;&lt;/p&gt;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sansuu%2F&amp;amp;t=%E7%AE%97%E6%95%B0%E3%82%AA%E3%83%B3%E3%83%A9%E3%82%A4%E3%83%B3%E5%AD%A6%E7%BF%92%E3%81%A7%E6%88%90%E7%B8%BE%E3%82%A2%E3%83%83%E3%83%97%EF%BC%81%E2%94%80%E2%94%80%E3%80%8C%E3%82%AA%E3%83%B3%E3%83%A9%E3%82%A4%E3%83%B3%E7%AE%97%E6%95%B0%20%E5%80%8B%E5%88%A5%E6%8C%87%E5%B0%8E%E3%80%8D%E3%81%A7%E4%B8%AD%E5%AD%A6%E5%8F%97%E9%A8%93%E3%81%AB%E5%82%99%E3%81%88%E3%82%8B%E6%96%B9%E6%B3%95%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sansuu%2F&amp;amp;text=%E7%AE%97%E6%95%B0%E3%82%AA%E3%83%B3%E3%83%A9%E3%82%A4%E3%83%B3%E5%AD%A6%E7%BF%92%E3%81%A7%E6%88%90%E7%B8%BE%E3%82%A2%E3%83%83%E3%83%97%EF%BC%81%E2%94%80%E2%94%80%E3%80%8C%E3%82%AA%E3%83%B3%E3%83%A9%E3%82%A4%E3%83%B3%E7%AE%97%E6%95%B0%20%E5%80%8B%E5%88%A5%E6%8C%87%E5%B0%8E%E3%80%8D%E3%81%A7%E4%B8%AD%E5%AD%A6%E5%8F%97%E9%A8%93%E3%81%AB%E5%82%99%E3%81%88%E3%82%8B%E6%96%B9%E6%B3%95%20%7C%20%E4%B8%AD%E5%AD%A6%E5%8F%97%E9%A8%93%E5%B0%82%E9%96%80%E3%80%80%E5%A4%8F%E4%BA%95%E7%AE%97%E6%95%B0%E5%A1%BE" target="_blank" &gt;&lt;span class="vk_icon_w_r_sns_x_twitter icon_sns"&gt;&lt;/span&gt;&lt;span class="sns_txt"&gt;X&lt;/span&gt;&lt;/a&gt;&lt;/li&gt;&lt;li class="sb_bluesky sb_icon"&gt;&lt;a class="sb_icon_inner" href="https://bsky.app/intent/compose?text=%E7%AE%97%E6%95%B0%E3%82%AA%E3%83%B3%E3%83%A9%E3%82%A4%E3%83%B3%E5%AD%A6%E7%BF%92%E3%81%A7%E6%88%90%E7%B8%BE%E3%82%A2%E3%83%83%E3%83%97%EF%BC%81%E2%94%80%E2%94%80%E3%80%8C%E3%82%AA%E3%83%B3%E3%83%A9%E3%82%A4%E3%83%B3%E7%AE%97%E6%95%B0%20%E5%80%8B%E5%88%A5%E6%8C%87%E5%B0%8E%E3%80%8D%E3%81%A7%E4%B8%AD%E5%AD%A6%E5%8F%97%E9%A8%93%E3%81%AB%E5%82%99%E3%81%88%E3%82%8B%E6%96%B9%E6%B3%95%20%7C%20%E4%B8%AD%E5%AD%A6%E5%8F%97%E9%A8%93%E5%B0%82%E9%96%80%E3%80%80%E5%A4%8F%E4%BA%95%E7%AE%97%E6%95%B0%E5%A1%BE%0Ahttps%3A%2F%2Fnatsui-sansu-juku.com%2Fcol_blog%2Fonlinesansuu%2F" target="_blank" &gt;&lt;span class="vk_icon_w_r_sns_bluesky icon_sns"&gt;&lt;/span&gt;&lt;span class="sns_txt"&gt;Bluesky&lt;/span&gt;&lt;/a&gt;&lt;/li&gt;&lt;li class="sb_hatena sb_icon"&gt;&lt;a class="sb_icon_inner" href="//b.hatena.ne.jp/add?mode=confirm&amp;url=https%3A%2F%2Fnatsui-sansu-juku.com%2Fcol_blog%2Fonlinesansuu%2F&amp;amp;title=%E7%AE%97%E6%95%B0%E3%82%AA%E3%83%B3%E3%83%A9%E3%82%A4%E3%83%B3%E5%AD%A6%E7%BF%92%E3%81%A7%E6%88%90%E7%B8%BE%E3%82%A2%E3%83%83%E3%83%97%EF%BC%81%E2%94%80%E2%94%80%E3%80%8C%E3%82%AA%E3%83%B3%E3%83%A9%E3%82%A4%E3%83%B3%E7%AE%97%E6%95%B0%20%E5%80%8B%E5%88%A5%E6%8C%87%E5%B0%8E%E3%80%8D%E3%81%A7%E4%B8%AD%E5%AD%A6%E5%8F%97%E9%A8%93%E3%81%AB%E5%82%99%E3%81%88%E3%82%8B%E6%96%B9%E6%B3%95%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col_blog%2Fonlinesansuu%2F&amp;title=%E7%AE%97%E6%95%B0%E3%82%AA%E3%83%B3%E3%83%A9%E3%82%A4%E3%83%B3%E5%AD%A6%E7%BF%92%E3%81%A7%E6%88%90%E7%B8%BE%E3%82%A2%E3%83%83%E3%83%97%EF%BC%81%E2%94%80%E2%94%80%E3%80%8C%E3%82%AA%E3%83%B3%E3%83%A9%E3%82%A4%E3%83%B3%E7%AE%97%E6%95%B0%20%E5%80%8B%E5%88%A5%E6%8C%87%E5%B0%8E%E3%80%8D%E3%81%A7%E4%B8%AD%E5%AD%A6%E5%8F%97%E9%A8%93%E3%81%AB%E5%82%99%E3%81%88%E3%82%8B%E6%96%B9%E6%B3%95%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sb_icon_inner"data-clipboard-text="算数オンライン学習で成績アップ！──「オンライン算数 個別指導」で中学受験に備える方法 | 中学受験専門　夏井算数塾 https://natsui-sansu-juku.com/col_blog/onlinesansuu/"&gt;&lt;span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</si>
  <si>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https://natsui-sansu-juku.com/column/hub-online-guide/
【検出された不自然ワード】
- 崩れ
- 迷い
- 固定
- 結論だけ
- 設計
- 整え
【本文】
------
&lt;p&gt;&amp;nbsp;&lt;/p&gt;
&lt;div class="container my-4"&gt;
&lt;p&gt;&lt;!-- Hero --&gt;&lt;/p&gt;
&lt;div class="card shadow-sm mb-4 border-0" style="background: linear-gradient(135deg, #0d47a1, #1976d2); color: #fff;"&gt;
&lt;div class="card-body p-4"&gt;
&lt;div class="d-flex flex-wrap justify-content-between align-items-center mb-2"&gt;&lt;span class="badge bg-warning text-dark mb-2" style="font-size: 0.8rem;"&gt;中学受験算数／オンライン&lt;/span&gt;&lt;br /&gt;
&lt;span class="badge bg-light text-dark mb-2" style="font-size: 0.75rem;"&gt;選び方・比較・続け方&lt;/span&gt;&lt;/div&gt;
&lt;h1 class="mb-3" style="font-size: 1.8rem; line-height: 1.5;"&gt;中学受験算数「オンライン個別」の選び方ガイド&lt;/h1&gt;
&lt;p class="mb-0" style="line-height: 1.9;"&gt;オンラインで算数を見てもらう家庭が増えた一方で、&lt;strong&gt;「塾・家庭教師と何が違うのか」「向く子・向かない子の見極め」「続け方の設計」&lt;/strong&gt;で迷いが起きやすいのも事実です。&lt;br /&gt;
ここでは、夏井算数塾の関連コラムを束ねて、&lt;strong&gt;比較・判断軸・失敗回避・読む順番&lt;/strong&gt;までを整理しました。&lt;/p&gt;
&lt;/div&gt;
&lt;/div&gt;
&lt;p&gt;当塾オンライン個別のサービス内容・受講の流れなどは&lt;a href="https://natsui-sansu-juku.com/kobetsu_online/"&gt;オンライン個別指導（全体像はこちら）&lt;/a&gt;でご確認いただけます。&lt;/p&gt;
&lt;p&gt;&lt;!-- Quick Navi --&gt;&lt;/p&gt;
&lt;div class="row g-3 mb-4"&gt;
&lt;div class="col-12 col-md-6"&gt;
&lt;div class="card h-100 border-0 shadow-sm"&gt;
&lt;div class="card-body"&gt;
&lt;h2 class="h5 mb-2"&gt;まずは「何で困っているか」から探す&lt;/h2&gt;
&lt;ul class="mb-0"&gt;
&lt;li&gt;家庭教師と迷っている／費用・距離で迷う&lt;/li&gt;
&lt;li&gt;通塾が難しい（送迎・時間・疲れ）&lt;/li&gt;
&lt;li&gt;オンラインだと伸びるか不安（講師の質・効果）&lt;/li&gt;
&lt;li&gt;続かない・習慣化できない（家の回し方が課題）&lt;/li&gt;
&lt;/ul&gt;
&lt;/div&gt;
&lt;/div&gt;
&lt;/div&gt;
&lt;div class="col-12 col-md-6"&gt;
&lt;div class="card h-100 border-0 shadow-sm"&gt;
&lt;div class="card-body"&gt;
&lt;h2 class="h5 mb-2"&gt;このハブの使い方&lt;/h2&gt;
&lt;p class="mb-2" style="line-height: 1.9;"&gt;「全部読む」より、&lt;strong&gt;自分の状況に近い入口&lt;/strong&gt;から読み始める方が判断が速くなります。&lt;br /&gt;
下に&lt;strong&gt;読み順&lt;/strong&gt;も用意しました。&lt;/p&gt;
&lt;p class="mb-0" style="line-height: 1.9;"&gt;なお、オンライン学習は「良いサービスを選べば自動で伸びる」というより、&lt;strong&gt;選び方＋続け方&lt;/strong&gt;で結果が変わります。&lt;br /&gt;
その設計も含めてまとめます。&lt;/p&gt;
&lt;/div&gt;
&lt;/div&gt;
&lt;/div&gt;
&lt;/div&gt;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&lt;p&gt;&lt;!-- 判断軸 --&gt;&lt;/p&gt;
&lt;h2&gt;オンライン個別を選ぶ前に：判断軸を3つに分ける&lt;/h2&gt;
&lt;h3&gt;1）目的：オンラインで「何を解決したいか」&lt;/h3&gt;
&lt;ul&gt;
&lt;li&gt;&lt;strong&gt;弱点単元を潰す&lt;/strong&gt;：割合・速さ・図形など、つまずきの根を切る（集団ペースに乗れない場合の補強）&lt;/li&gt;
&lt;li&gt;&lt;strong&gt;算数だけ丁寧に伴走&lt;/strong&gt;：他教科は塾、算数だけ個別で設計する&lt;/li&gt;
&lt;li&gt;&lt;strong&gt;通塾負担を減らす&lt;/strong&gt;：送迎・移動時間を演習や復習に置き換えたい&lt;/li&gt;
&lt;li&gt;&lt;strong&gt;学習習慣づくり&lt;/strong&gt;：毎週固定・やることを絞る・家庭の回し方を整える&lt;/li&gt;
&lt;/ul&gt;
&lt;p style="line-height: 1.9;"&gt;目的が曖昧なままだと、体験授業で「よかった気がする」で終わりやすくなります。&lt;br /&gt;
まずは &lt;strong&gt;①弱点潰し／②設計の伴走／③負担軽減／④習慣化&lt;/strong&gt; のどれが主目的かを決めてください。&lt;/p&gt;
&lt;h3&gt;2）比較：通塾・家庭教師・オンライン個別の「得意分野」を分ける&lt;/h3&gt;
&lt;div class="table-responsive"&gt;
&lt;table class="table table-bordered align-middle"&gt;
&lt;thead class="table-light"&gt;
&lt;tr&gt;
&lt;th style="width: 18%;"&gt;学び方&lt;/th&gt;
&lt;th&gt;強み&lt;/th&gt;
&lt;th&gt;注意点（失敗パターン）&lt;/th&gt;
&lt;/tr&gt;
&lt;/thead&gt;
&lt;tbody&gt;
&lt;tr&gt;
&lt;td&gt;&lt;strong&gt;通塾（集団）&lt;/strong&gt;&lt;/td&gt;
&lt;td&gt;競争環境・カリキュラムの強制力が働きやすい&lt;/td&gt;
&lt;td&gt;ペースが合わないと「分からないを抱えたまま進む」状態になりやすい&lt;/td&gt;
&lt;/tr&gt;
&lt;tr&gt;
&lt;td&gt;&lt;strong&gt;家庭教師&lt;/strong&gt;&lt;/td&gt;
&lt;td&gt;自宅で1対1、柔軟な設計がしやすい&lt;/td&gt;
&lt;td&gt;相性・費用・指導品質の見極めが難しく、当たり外れの不安が出やすい&lt;/td&gt;
&lt;/tr&gt;
&lt;tr&gt;
&lt;td&gt;&lt;strong&gt;オンライン個別&lt;/strong&gt;&lt;/td&gt;
&lt;td&gt;移動ゼロで1対1、弱点に絞って設計しやすい。先生の選び直しもしやすい&lt;/td&gt;
&lt;td&gt;通信・端末・手元確認など「環境整備」をサボると効果が落ちやすい&lt;/td&gt;
&lt;/tr&gt;
&lt;/tbody&gt;
&lt;/table&gt;
&lt;/div&gt;
&lt;h3&gt;3）環境：オンライン算数で失敗を生む「3つの穴」を先に塞ぐ&lt;/h3&gt;
&lt;ul&gt;
&lt;li&gt;&lt;strong&gt;通信環境&lt;/strong&gt;：途中式・板書が途切れると算数は致命的&lt;/li&gt;
&lt;li&gt;&lt;strong&gt;端末・手元&lt;/strong&gt;：スマホだけだと視野が狭くなりやすい（PC/タブレット推奨）&lt;/li&gt;
&lt;li&gt;&lt;strong&gt;指導体制&lt;/strong&gt;：理解度把握・フォローがオンライン仕様になっているか&lt;/li&gt;
&lt;/ul&gt;
&lt;p style="line-height: 1.9;"&gt;算数は「途中式の確認」「図の書き方」「どこで判断がズレたか」の観察が核です。&lt;br /&gt;
だからこそ、オンラインでは &lt;strong&gt;“見える化（手元・途中式）”&lt;/strong&gt; を最優先に整えるのが安全です。&lt;/p&gt;
&lt;p&gt;&lt;!-- チェックリスト --&gt;&lt;/p&gt;
&lt;h2&gt;失敗しない選び方：体験授業で見るべきチェックリスト&lt;/h2&gt;
&lt;h3&gt;講師・指導の質（授業内で確認）&lt;/h3&gt;
&lt;ul&gt;
&lt;li&gt;&lt;strong&gt;説明が「式まで落ちる」&lt;/strong&gt;：結論だけでなく、式の作り方・図の置き方まで導ける&lt;/li&gt;
&lt;li&gt;&lt;strong&gt;理解度チェックが早い&lt;/strong&gt;：その場で小問・言い換えで確認し、ズレを放置しない&lt;/li&gt;
&lt;li&gt;&lt;strong&gt;授業のゴールが明確&lt;/strong&gt;：今日できるようにすることが言語化されている&lt;/li&gt;
&lt;/ul&gt;
&lt;h3&gt;システム・運用（続くかどうかを決める部分）&lt;/h3&gt;
&lt;ul&gt;
&lt;li&gt;&lt;strong&gt;授業報告・フィードバック&lt;/strong&gt;：授業後に「何ができたか／宿題は何か」が残る&lt;/li&gt;
&lt;li&gt;&lt;strong&gt;振替・ルール&lt;/strong&gt;：家庭都合が出たときに崩れない&lt;/li&gt;
&lt;li&gt;&lt;strong&gt;宿題が「3つ以内」&lt;/strong&gt;：やることが多すぎると続かない&lt;/li&gt;
&lt;/ul&gt;
&lt;h3&gt;家庭側の回し方（仕組み化）&lt;/h3&gt;
&lt;ul&gt;
&lt;li&gt;&lt;strong&gt;曜日・時間を毎週固定&lt;/strong&gt;：習い事化する&lt;/li&gt;
&lt;li&gt;&lt;strong&gt;学習場所を固定&lt;/strong&gt;：同じ机・同じ場所でスイッチが入りやすい&lt;/li&gt;
&lt;li&gt;&lt;strong&gt;受講前後に一言だけ確認&lt;/strong&gt;：「今日はここ」「今日はこれができた」を短く&lt;/li&gt;
&lt;/ul&gt;
&lt;p&gt;&lt;!-- 読み順 --&gt;&lt;/p&gt;
&lt;h2&gt;迷ったときの読み順&lt;/h2&gt;
&lt;h3&gt;家庭教師と迷っている&lt;/h3&gt;
&lt;ol&gt;
&lt;li&gt;&lt;a href="https://natsui-sansu-juku.com/col_blog/online-tutor-math/"&gt;中学受験 算数 家庭教師｜失敗しない選び方と向く子の見極め&lt;/a&gt;&lt;/li&gt;
&lt;li&gt;&lt;a href="https://natsui-sansu-juku.com/col_blog/onlineryuukou/"&gt;中学受験はオンライン算数 個別指導が新定番？&lt;/a&gt;&lt;/li&gt;
&lt;/ol&gt;
&lt;h3&gt;オンラインの効果が不安／伸びるか知りたい&lt;/h3&gt;
&lt;ol&gt;
&lt;li&gt;&lt;a href="https://natsui-sansu-juku.com/col_blog/onlinekouka/"&gt;オンライン算数教室で本当に成績は伸びる？&lt;/a&gt;&lt;/li&gt;
&lt;li&gt;&lt;a href="https://natsui-sansu-juku.com/column/onlinekobetsu3/"&gt;オンライン個別指導で伸ばせる3つの理由&lt;/a&gt;&lt;/li&gt;
&lt;li&gt;&lt;a href="https://natsui-sansu-juku.com/col_blog/onlinesansuu/"&gt;算数オンライン学習で成績アップ（比較表・習慣化例）&lt;/a&gt;&lt;/li&gt;
&lt;/ol&gt;
&lt;h3&gt;通塾が厳しい／続け方が課題&lt;/h3&gt;
&lt;ol&gt;
&lt;li&gt;&lt;a href="https://natsui-sansu-juku.com/col_blog/online4merit/"&gt;オンライン授業を選ぶ4メリット&lt;/a&gt;&lt;/li&gt;
&lt;li&gt;&lt;a href="https://natsui-sansu-juku.com/col_blog/onlineheigai/"&gt;オンライン授業はなぜ難しい？（通信・端末・体制）&lt;/a&gt;&lt;/li&gt;
&lt;li&gt;&lt;a href="https://natsui-sansu-juku.com/col_blog/onlineservice/"&gt;失敗しない選び方と続け方（講師・料金・家庭の工夫）&lt;/a&gt;&lt;/li&gt;
&lt;/ol&gt;
&lt;p&gt;&lt;!-- 記事一覧 --&gt;&lt;/p&gt;
&lt;h2&gt;テーマ別：関連コラム一覧（このテーマの全体像）&lt;/h2&gt;
&lt;h3&gt;家庭教師とオンライン個別の比較・選び方&lt;/h3&gt;
&lt;ul&gt;
&lt;li&gt;&lt;a href="https://natsui-sansu-juku.com/col_blog/online-tutor-math/"&gt;中学受験 算数 家庭教師｜失敗しない選び方と向く子の見極め&lt;/a&gt;&lt;br /&gt;
&lt;span style="color: #555;"&gt;家庭教師が合うケース／オンライン個別が合うケースを切り分け、比較の起点に。&lt;/span&gt;&lt;/li&gt;
&lt;/ul&gt;
&lt;h3&gt;オンラインが「向く子・向かない子」／効果の不安を解消&lt;/h3&gt;
&lt;ul&gt;
&lt;li&gt;&lt;a href="https://natsui-sansu-juku.com/col_blog/onlinekouka/"&gt;オンライン算数教室で本当に成績は伸びる？&lt;/a&gt;&lt;br /&gt;
&lt;span style="color: #555;"&gt;よくある不安（講師の質・対面より劣る？）を前提から整理。&lt;/span&gt;&lt;/li&gt;
&lt;li&gt;&lt;a href="https://natsui-sansu-juku.com/column/onlinekobetsu3/"&gt;中学受験算数の成績を「オンライン個別指導」で伸ばすことができる３つの理由&lt;/a&gt;&lt;br /&gt;
&lt;span style="color: #555;"&gt;集中しやすさ／情報の集約など、オンラインの強みを「仕組み」として説明。&lt;/span&gt;&lt;/li&gt;
&lt;/ul&gt;
&lt;h3&gt;通塾との違い・オンライン個別の立ち位置&lt;/h3&gt;
&lt;ul&gt;
&lt;li&gt;&lt;a href="https://natsui-sansu-juku.com/col_blog/onlineryuukou/"&gt;中学受験はオンライン算数 個別指導が新定番？&lt;/a&gt;&lt;br /&gt;
&lt;span style="color: #555;"&gt;共働き・送迎負担など、ニーズの背景とオンライン個別の立ち位置を整理。&lt;/span&gt;&lt;/li&gt;
&lt;li&gt;&lt;a href="https://natsui-sansu-juku.com/col_blog/onlinerival/"&gt;中学受験算数をオンライン算数 個別指導で伸ばす（通塾との違い）&lt;/a&gt;&lt;br /&gt;
&lt;span style="color: #555;"&gt;メリットだけでなく、選ぶときの確認ポイントまで含めた比較のまとめ。&lt;/span&gt;&lt;/li&gt;
&lt;li&gt;&lt;a href="https://natsui-sansu-juku.com/col_blog/onlinesansuu/"&gt;算数オンライン学習で成績アップ（比較表・習慣化例）&lt;/a&gt;&lt;br /&gt;
&lt;span style="color: #555;"&gt;通塾・映像・オンライン個別の比較表と、家庭で続く仕組みの例。&lt;/span&gt;&lt;/li&gt;
&lt;/ul&gt;
&lt;h3&gt;オンライン授業のメリット／続けやすさの設計&lt;/h3&gt;
&lt;ul&gt;
&lt;li&gt;&lt;a href="https://natsui-sansu-juku.com/col_blog/online4merit/"&gt;中学受験算数のオンライン授業を選ぶ4つのメリット&lt;/a&gt;&lt;br /&gt;
&lt;span style="color: #555;"&gt;送迎負担・個別最適化など、「なぜ増えているか」を背景から整理。&lt;/span&gt;&lt;/li&gt;
&lt;li&gt;&lt;a href="https://natsui-sansu-juku.com/col_blog/online4/"&gt;勉強嫌いでも続く！中学受験算数オンライン授業&lt;/a&gt;&lt;br /&gt;
&lt;span style="color: #555;"&gt;勉強への抵抗感が強い子が折れやすいポイントと、続ける工夫の方向性。&lt;/span&gt;&lt;/li&gt;
&lt;li&gt;&lt;a href="https://natsui-sansu-juku.com/col_blog/onlineservice/"&gt;失敗しないオンライン算数個別指導の選び方と続け方&lt;/a&gt;&lt;br /&gt;
&lt;span style="color: #555;"&gt;講師の見極め／料金・サポート／家庭の小さな工夫を具体化。&lt;/span&gt;&lt;/li&gt;
&lt;/ul&gt;
&lt;h3&gt;オンライン算数が難しいと言われる理由&lt;/h3&gt;
&lt;ul&gt;
&lt;li&gt;&lt;a href="https://natsui-sansu-juku.com/col_blog/onlineheigai/"&gt;オンライン授業はなぜ難しい？（通信・端末・指導体制）&lt;/a&gt;&lt;br /&gt;
&lt;span style="color: #555;"&gt;算数は「途中式」が見えないと崩れる。環境整備を先に行うための記事。&lt;/span&gt;&lt;/li&gt;
&lt;/ul&gt;
&lt;h3&gt;夏井算数塾のオンライン個別&lt;/h3&gt;
&lt;ul&gt;
&lt;li&gt;&lt;a href="https://natsui-sansu-juku.com/column/withyou/"&gt;オンライン算数個別指導「ウィズ・ユー」&lt;/a&gt;&lt;br /&gt;
&lt;span style="color: #555;"&gt;当塾オンライン個別の考え方・授業スタイルの紹介。&lt;/span&gt;&lt;/li&gt;
&lt;/ul&gt;
&lt;p&gt;&lt;!-- CTA --&gt;&lt;/p&gt;
&lt;div class="card border-0 shadow-sm mt-4"&gt;
&lt;div class="card-body"&gt;
&lt;h2 class="h5 mb-2"&gt;次の一手：比較のあとに「体験設計」へ&lt;/h2&gt;
&lt;p class="mb-3" style="line-height: 1.9;"&gt;比較が終わったら、体験授業は「受ける」より&lt;strong&gt;試す&lt;/strong&gt;が正解です。&lt;br /&gt;
上のチェックリスト（手元・理解度確認・授業後のやること）を持った状態で、授業の中身を見てください。&lt;/p&gt;
&lt;ul class="mb-0"&gt;
&lt;li&gt;&lt;a href="https://natsui-sansu-juku.com/column/withyou/"&gt;オンライン算数個別指導「ウィズ・ユー」&lt;/a&gt;&lt;/li&gt;
&lt;li&gt;&lt;a href="https://natsui-sansu-juku.com/"&gt;夏井算数塾トップページ&lt;/a&gt;&lt;/li&gt;
&lt;/ul&gt;
&lt;/div&gt;
&lt;/div&gt;
&lt;p&gt;&lt;!-- [ /.socialSet ] --&gt;&lt;/p&gt;
&lt;/div&gt;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hub-online-guide%2F&amp;amp;t=%E4%B8%AD%E5%AD%A6%E5%8F%97%E9%A8%93%E7%AE%97%E6%95%B0%E3%82%AA%E3%83%B3%E3%83%A9%E3%82%A4%E3%83%B3%E5%80%8B%E5%88%A5%E3%81%AE%E9%81%B8%E3%81%B3%E6%96%B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hub-online-guide%2F&amp;amp;text=%E4%B8%AD%E5%AD%A6%E5%8F%97%E9%A8%93%E7%AE%97%E6%95%B0%E3%82%AA%E3%83%B3%E3%83%A9%E3%82%A4%E3%83%B3%E5%80%8B%E5%88%A5%E3%81%AE%E9%81%B8%E3%81%B3%E6%96%B9%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7%AE%97%E6%95%B0%E3%82%AA%E3%83%B3%E3%83%A9%E3%82%A4%E3%83%B3%E5%80%8B%E5%88%A5%E3%81%AE%E9%81%B8%E3%81%B3%E6%96%B9%20%7C%20%E4%B8%AD%E5%AD%A6%E5%8F%97%E9%A8%93%E5%B0%82%E9%96%80%E3%80%80%E5%A4%8F%E4%BA%95%E7%AE%97%E6%95%B0%E5%A1%BE%0Ahttps%3A%2F%2Fnatsui-sansu-juku.com%2Fcolumn%2Fhub-online-guide%2F" target="_blank" &gt;&lt;span class="vk_icon_w_r_sns_bluesky icon_sns"&gt;&lt;/span&gt;&lt;span class="sns_txt"&gt;Bluesky&lt;/span&gt;&lt;/a&gt;&lt;/li&gt;&lt;li class="sb_hatena sb_icon"&gt;&lt;a class="sb_icon_inner" href="//b.hatena.ne.jp/add?mode=confirm&amp;url=https%3A%2F%2Fnatsui-sansu-juku.com%2Fcolumn%2Fhub-online-guide%2F&amp;amp;title=%E4%B8%AD%E5%AD%A6%E5%8F%97%E9%A8%93%E7%AE%97%E6%95%B0%E3%82%AA%E3%83%B3%E3%83%A9%E3%82%A4%E3%83%B3%E5%80%8B%E5%88%A5%E3%81%AE%E9%81%B8%E3%81%B3%E6%96%B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sb_icon_inner"data-clipboard-text="中学受験算数オンライン個別の選び方 | 中学受験専門　夏井算数塾 https://natsui-sansu-juku.com/column/hub-online-guide/"&gt;&lt;span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</si>
  <si>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https://dokkai-labo.tokyo/blog/sapix_52b_05/
【検出された不自然ワード】
- 崩れ
- 型
- 固定
- 立て直
【本文】
------
&lt;div class="container my-4"&gt;
&lt;p&gt;&lt;!-- ▼ 1) 冒頭：動画 --&gt;&lt;/p&gt;
&lt;div class="card shadow-sm border-0 mb-4"&gt;
&lt;div class="card-body p-3 p-md-4"&gt;
&lt;div class="d-flex flex-wrap justify-content-between align-items-center mb-2"&gt;&lt;span class="badge bg-success"&gt;SAPIX国語（小5）&lt;/span&gt;&lt;br /&gt;
&lt;span class="badge bg-light text-dark"&gt;52B-05&lt;/span&gt;&lt;/div&gt;
&lt;h1 class="h4 mb-3" style="line-height: 1.5;"&gt;SAPIX国語授業の活用法：52B-05「心は何でできている」&lt;br /&gt;
──授業で扱う4問のつなげ方＋比喩（問9(2)）で「イコール思考」を鍛える&lt;/h1&gt;
&lt;div class="ratio ratio-16x9 rounded overflow-hidden border"&gt;&lt;iframe title="YouTube video player" src="https://www.youtube.com/embed/_ja0jAw09Rs" frameborder="0" allowfullscreen="allowfullscreen"&gt;&lt;/iframe&gt;&lt;/div&gt;
&lt;p class="small text-muted mt-2 mb-0"&gt;動画の要点を「授業→復習」で再現できる形に整理しました。随筆文は“流れ”を押さえると、設問処理が一気に安定します。&lt;/p&gt;
&lt;/div&gt;
&lt;/div&gt;
&lt;p&gt;&lt;!-- ▼ 2) このページで整理すること --&gt;&lt;/p&gt;
&lt;div class="p-3 p-md-4 mb-4 bg-light rounded border"&gt;
&lt;h2 class="h6 mb-2"&gt;このページで整理すること&lt;/h2&gt;
&lt;ul class="mb-0"&gt;
&lt;li&gt;52B-05で授業で扱う4問（問4・問5・問7・問8）の役割と復習の順番&lt;/li&gt;
&lt;li&gt;文章の軸：&lt;strong&gt;「赤ん坊の瞳」→（ナスの体験）→（ピーマンの体験）→（ピーマンへの思い）&lt;/strong&gt;&lt;/li&gt;
&lt;li&gt;プラスアルファの良問：問9(2)（畑の太鼓＝ピーマン）の比喩読み取り&lt;/li&gt;
&lt;li&gt;選択肢問題にも効く「表現のズレ」を埋める&lt;strong&gt;イコール思考&lt;/strong&gt;の作り方&lt;/li&gt;
&lt;/ul&gt;
&lt;/div&gt;
&lt;p class="mb-4"&gt;SAPIX国語の「語彙・記述・B問題」まで含めて、成績が伸びないときの原因整理と立て直し方をまとめて確認したい場合は、&lt;a href="https://dokkai-labo.tokyo/blog/sapix/"&gt;サピックス国語の勉強法まとめ（全体像はこちら）&lt;/a&gt;もあわせてご覧ください。&lt;/p&gt;
&lt;p&gt;&lt;!-- ▼ 3) 52B-05の読みどころ：随筆文は「体験→気づき」を線でつなぐ --&gt;&lt;/p&gt;
&lt;div class="card shadow-sm border-0 mb-4"&gt;
&lt;div class="card-body p-3 p-md-4"&gt;
&lt;h2 class="h5 mb-3"&gt;随筆文は「体験の列」と「気づき（心の動き）」をセットで押さえる&lt;/h2&gt;
&lt;p class="mb-3"&gt;52B-05は随筆文です。説明文のように情報を整理する回というより、&lt;br /&gt;
&lt;strong&gt;体験がどう語られ、そこからどんな感じ方・考えが生まれたか&lt;/strong&gt;を追う回になります。&lt;br /&gt;
設問は、本文の流れに沿って「定義→体験①→体験②→まとめ（思い）」を押さえる形です。&lt;/p&gt;
&lt;div class="row g-3"&gt;
&lt;div class="col-md-6"&gt;
&lt;div class="p-3 rounded border h-100" style="background: #ffffff;"&gt;
&lt;h3 class="h6 mb-2"&gt;キーワード：赤ん坊の瞳&lt;/h3&gt;
&lt;p class="mb-0"&gt;本文でいう「赤ん坊の瞳」とは、&lt;strong&gt;先入観を持たず、純粋に物事を見る&lt;/strong&gt;感覚のこと。&lt;br /&gt;
以降の体験談は、この状態になった具体例として語られます。&lt;/p&gt;
&lt;/div&gt;
&lt;/div&gt;
&lt;div class="col-md-6"&gt;
&lt;div class="p-3 rounded border h-100" style="background: #ffffff;"&gt;
&lt;h3 class="h6 mb-2"&gt;復習のコツ&lt;/h3&gt;
&lt;ul class="mb-0"&gt;
&lt;li&gt;「何が起きたか」だけでなく「どう感じたか」を必ずセットにする&lt;/li&gt;
&lt;li&gt;体験が2つ出るときは、&lt;strong&gt;共通点／違い&lt;/strong&gt;を一言でメモする&lt;/li&gt;
&lt;li&gt;最後（問8）は、体験のまとめとしての“思い”を言い切る&lt;/li&gt;
&lt;/ul&gt;
&lt;/div&gt;
&lt;/div&gt;
&lt;/div&gt;
&lt;p&gt;&lt;!-- 任意：スライド画像を入れる場合（WPメディアにアップ後、src差し替え） --&gt;&lt;br /&gt;
&lt;!--
&lt;figure class="text-center mt-3 mb-0"&gt;
        &lt;img decoding="async" src="（ここに画像URL）" alt="SAPIX国語の要点（小5）52B-05 押さえておきたい4問" class="img-fluid rounded border"&gt;&lt;/figure&gt;
--&gt;&lt;/p&gt;
&lt;/div&gt;
&lt;/div&gt;
&lt;p&gt;&lt;!-- ▼ 4) 授業で扱う4問：問4→問5→問7→問8 --&gt;&lt;/p&gt;
&lt;div class="card shadow-sm border-0 mb-4"&gt;
&lt;div class="card-body p-3 p-md-4"&gt;
&lt;div class="d-flex flex-wrap align-items-center gap-2 mb-2"&gt;&lt;span class="badge bg-success"&gt;押さえておきたい4問&lt;/span&gt;&lt;br /&gt;
&lt;span class="badge bg-light text-dark"&gt;52B-05&lt;/span&gt;&lt;/div&gt;
&lt;h2 class="h5 mb-3"&gt;問4→問5→問7→問8で「定義→体験→体験→まとめ」を完成させる&lt;/h2&gt;
&lt;p class="mb-3"&gt;授業では、おそらくこの4問を軸に進みます。復習も同じ順番で解き直すと、文章の流れが崩れません。&lt;/p&gt;
&lt;div class="row g-3"&gt;
&lt;div class="col-md-6"&gt;
&lt;div class="card border-0 shadow-sm h-100"&gt;
&lt;div class="card-body"&gt;
&lt;h3 class="h6 mb-2"&gt;問4：赤ん坊の瞳のひとみ（文章の入口）&lt;/h3&gt;
&lt;p class="mb-2"&gt;まず「赤ん坊の瞳」とは何かを押さえます。ここが定義（基準）になります。&lt;/p&gt;
&lt;ul class="mb-0"&gt;
&lt;li&gt;先入観を持たない&lt;/li&gt;
&lt;li&gt;純粋に物事を見る&lt;/li&gt;
&lt;li&gt;その状態になることを「赤ん坊の瞳を持つ」と表現&lt;/li&gt;
&lt;/ul&gt;
&lt;/div&gt;
&lt;/div&gt;
&lt;/div&gt;
&lt;div class="col-md-6"&gt;
&lt;div class="card border-0 shadow-sm h-100"&gt;
&lt;div class="card-body"&gt;
&lt;h3 class="h6 mb-2"&gt;問5：ナスにまつわる体験（体験①）&lt;/h3&gt;
&lt;p class="mb-2"&gt;「赤ん坊の瞳」になった具体例の1つ目。体験の内容と、そのときの感じ方をセットで整理します。&lt;/p&gt;
&lt;ul class="mb-0"&gt;
&lt;li&gt;何を見て（ナス）&lt;/li&gt;
&lt;li&gt;どんな状態になり（赤ん坊の瞳）&lt;/li&gt;
&lt;li&gt;どう感じたか（本文表現で）&lt;/li&gt;
&lt;/ul&gt;
&lt;/div&gt;
&lt;/div&gt;
&lt;/div&gt;
&lt;div class="col-md-6"&gt;
&lt;div class="card border-0 shadow-sm h-100"&gt;
&lt;div class="card-body"&gt;
&lt;h3 class="h6 mb-2"&gt;問7：ピーマンにまつわる体験（体験②）&lt;/h3&gt;
&lt;p class="mb-2"&gt;体験談の2つ目。問5と並べて「同じ型」で処理すると、随筆文の流れが見えます。&lt;/p&gt;
&lt;ul class="mb-0"&gt;
&lt;li&gt;体験①（ナス）と同じ要素でメモする&lt;/li&gt;
&lt;li&gt;共通点：赤ん坊の瞳を保てた&lt;/li&gt;
&lt;li&gt;違い：対象（ピーマン）と状況（本文に合わせる）&lt;/li&gt;
&lt;/ul&gt;
&lt;/div&gt;
&lt;/div&gt;
&lt;/div&gt;
&lt;div class="col-md-6"&gt;
&lt;div class="card border-0 shadow-sm h-100"&gt;
&lt;div class="card-body"&gt;
&lt;h3 class="h6 mb-2"&gt;問8：ピーマンへの思い（まとめ）&lt;/h3&gt;
&lt;p class="mb-2"&gt;体験②の後に来る「まとめ」です。赤ん坊の瞳にさせてくれたピーマンに対して、筆者がどんな思いを持つかを言語化します。&lt;/p&gt;
&lt;ul class="mb-0"&gt;
&lt;li&gt;体験の結論（何に気づいたか）を拾う&lt;/li&gt;
&lt;li&gt;感想ではなく「本文の言い方」でまとめる&lt;/li&gt;
&lt;/ul&gt;
&lt;/div&gt;
&lt;/div&gt;
&lt;/div&gt;
&lt;/div&gt;
&lt;div class="alert alert-info mt-3 mb-0"&gt;&lt;strong&gt;復習の基準：&lt;/strong&gt;&lt;br /&gt;
問4で基準を作り、問5・問7で体験を2本そろえ、問8で「思い（まとめ）」まで言い切れれば、この回は仕上がりです。&lt;/div&gt;
&lt;/div&gt;
&lt;/div&gt;
&lt;p&gt;&lt;!-- ▼ 5) プラスアルファ：問9(2) 比喩（イコールが本文に書かれていないタイプ） --&gt;&lt;/p&gt;
&lt;div class="card shadow-sm border-0 mb-4"&gt;
&lt;div class="card-body p-3 p-md-4"&gt;
&lt;div class="d-flex flex-wrap align-items-center gap-2 mb-2"&gt;&lt;span class="badge bg-warning text-dark"&gt;その他の良問&lt;/span&gt;&lt;br /&gt;
&lt;span class="badge bg-light text-dark"&gt;問9(2)&lt;/span&gt;&lt;br /&gt;
&lt;span class="badge bg-light text-dark"&gt;比喩の読み取り&lt;/span&gt;&lt;/div&gt;
&lt;h2 class="h5 mb-3"&gt;問9(2)は「本文に書いていないイコール」を自分で作る練習になる&lt;/h2&gt;
&lt;p class="mb-3"&gt;問9(2)は「パンパン畑の太鼓だぞ」とありますが、なぜそのように表現したのか、という問題です。&lt;br /&gt;
ここでは、&lt;strong&gt;ピーマン＝太鼓&lt;/strong&gt;という比喩（例え）が出ます。&lt;br /&gt;
ただし厄介なのは、&lt;strong&gt;なぜイコールになるのかが、本文に明確に書かれていない&lt;/strong&gt;タイプであることです。&lt;/p&gt;
&lt;div class="p-3 p-md-4 rounded border mb-3" style="background: #f8f9fa;"&gt;
&lt;p class="mb-2"&gt;&lt;strong&gt;この問題の核&lt;/strong&gt;&lt;/p&gt;
&lt;ul class="mb-0"&gt;
&lt;li&gt;&lt;strong&gt;比喩は必ずイコールの関係になる&lt;/strong&gt;&lt;/li&gt;
&lt;li&gt;イコールの根拠（共通点）を、&lt;strong&gt;自分で言語化&lt;/strong&gt;する&lt;/li&gt;
&lt;li&gt;この力は、&lt;strong&gt;選択肢問題の「表現のズレ」&lt;/strong&gt;を埋めるのに直結する&lt;/li&gt;
&lt;/ul&gt;
&lt;/div&gt;
&lt;div class="row g-3"&gt;
&lt;div class="col-lg-6"&gt;
&lt;div class="p-3 rounded border h-100" style="background: #ffffff;"&gt;
&lt;h3 class="h6 mb-2"&gt;STEP1：まず「何がイコールか」を確定する&lt;/h3&gt;
&lt;ul class="mb-0"&gt;
&lt;li&gt;ピーマンを「畑の太鼓」と言っている&lt;/li&gt;
&lt;li&gt;つまり &lt;strong&gt;ピーマン＝太鼓&lt;/strong&gt;&lt;/li&gt;
&lt;li&gt;次に「なぜイコール？」を考える段階へ&lt;/li&gt;
&lt;/ul&gt;
&lt;/div&gt;
&lt;/div&gt;
&lt;div class="col-lg-6"&gt;
&lt;div class="p-3 rounded border h-100" style="background: #ffffff;"&gt;
&lt;h3 class="h6 mb-2"&gt;STEP2：共通点を2本出して、説明文にする&lt;/h3&gt;
&lt;ul class="mb-0"&gt;
&lt;li&gt;共通点①：叩くと&lt;strong&gt;音が響く&lt;/strong&gt;（パンパン）&lt;/li&gt;
&lt;li&gt;共通点②：どちらも&lt;strong&gt;中が空洞&lt;/strong&gt;&lt;/li&gt;
&lt;li&gt;2本そろえると、説明に厚みが出て答案が安定&lt;/li&gt;
&lt;/ul&gt;
&lt;/div&gt;
&lt;/div&gt;
&lt;/div&gt;
&lt;div class="mt-3 p-3 p-md-4 rounded border" style="background: #ffffff;"&gt;
&lt;p class="mb-2"&gt;&lt;strong&gt;答案づくりの型（書き方）&lt;/strong&gt;&lt;/p&gt;
&lt;p class="mb-0"&gt;ピーマンは叩くと音が響き、また中が空洞である点が太鼓と共通しているため、畑の太鼓と表現した。&lt;/p&gt;
&lt;/div&gt;
&lt;div class="alert alert-warning mt-3 mb-0"&gt;&lt;strong&gt;重要：&lt;/strong&gt;&lt;br /&gt;
文章中に根拠がはっきり書いていない問題ほど、差がつきます。&lt;br /&gt;
「どっちもこういう意味だからイコール」と言える力が、難しい選択肢の突破力になります。&lt;/div&gt;
&lt;p&gt;&lt;!-- 任意：スライド画像を入れる場合（WPメディアにアップ後、src差し替え） --&gt;&lt;br /&gt;
&lt;!--
&lt;figure class="text-center mt-3 mb-0"&gt;
        &lt;img decoding="async" src="（ここに画像URL）" alt="52B-05 問9(2) 比喩は必ずイコールの関係" class="img-fluid rounded border"&gt;&lt;/figure&gt;
--&gt;&lt;/p&gt;
&lt;/div&gt;
&lt;/div&gt;
&lt;p&gt;&lt;!-- ▼ 6) 授業後の復習テンプレ（短時間で回す） --&gt;&lt;/p&gt;
&lt;div class="card shadow-sm border-0 mb-4"&gt;
&lt;div class="card-body p-3 p-md-4"&gt;
&lt;h2 class="h5 mb-3"&gt;授業後の復習テンプレ：52B-05は「定義→体験×2→思い→比喩」で仕上げる&lt;/h2&gt;
&lt;div class="row g-3"&gt;
&lt;div class="col-md-3"&gt;
&lt;div class="p-3 rounded border h-100" style="background: #ffffff;"&gt;
&lt;h3 class="h6 mb-2"&gt;STEP1（問4）&lt;/h3&gt;
&lt;ul class="mb-0"&gt;
&lt;li&gt;赤ん坊の瞳＝何か&lt;/li&gt;
&lt;li&gt;本文の言い方で一言&lt;/li&gt;
&lt;/ul&gt;
&lt;/div&gt;
&lt;/div&gt;
&lt;div class="col-md-3"&gt;
&lt;div class="p-3 rounded border h-100" style="background: #ffffff;"&gt;
&lt;h3 class="h6 mb-2"&gt;STEP2（問5・7）&lt;/h3&gt;
&lt;ul class="mb-0"&gt;
&lt;li&gt;体験①（ナス）&lt;/li&gt;
&lt;li&gt;体験②（ピーマン）&lt;/li&gt;
&lt;li&gt;「体験→感じ方」をセット&lt;/li&gt;
&lt;/ul&gt;
&lt;/div&gt;
&lt;/div&gt;
&lt;div class="col-md-3"&gt;
&lt;div class="p-3 rounded border h-100" style="background: #ffffff;"&gt;
&lt;h3 class="h6 mb-2"&gt;STEP3（問8）&lt;/h3&gt;
&lt;ul class="mb-0"&gt;
&lt;li&gt;ピーマンへの思い&lt;/li&gt;
&lt;li&gt;体験のまとめを言い切る&lt;/li&gt;
&lt;/ul&gt;
&lt;/div&gt;
&lt;/div&gt;
&lt;div class="col-md-3"&gt;
&lt;div class="p-3 rounded border h-100" style="background: #ffffff;"&gt;
&lt;h3 class="h6 mb-2"&gt;STEP4（問9(2)）&lt;/h3&gt;
&lt;ul class="mb-0"&gt;
&lt;li&gt;比喩＝イコール&lt;/li&gt;
&lt;li&gt;共通点を2本&lt;/li&gt;
&lt;li&gt;説明文にする&lt;/li&gt;
&lt;/ul&gt;
&lt;/div&gt;
&lt;/div&gt;
&lt;/div&gt;
&lt;div class="alert alert-info mt-3 mb-0"&gt;&lt;strong&gt;狙い：&lt;/strong&gt;&lt;br /&gt;
随筆文は「流れ」を外すと迷子になります。定義→体験→まとめの型を固定し、比喩はイコールで処理できるようにします。&lt;/div&gt;
&lt;/div&gt;
&lt;/div&gt;
&lt;p&gt;&lt;!-- =============================== ▼ 追加D：不足補完（検索面を広げる） 挿入位置：▼ 5) 問9(2) 比喩解説の直後 狙い：比喩／随筆／復習／選択肢／根拠 まわりのクエリ帯を拾う =============================== --&gt;&lt;/p&gt;
&lt;p&gt;&lt;!-- 1) まず固定：比喩（イコール）チェックリスト --&gt;&lt;/p&gt;
&lt;section class="mb-4"&gt;
&lt;div class="card shadow-sm border-0"&gt;
&lt;div class="card-body p-3 p-md-4"&gt;
&lt;div class="d-flex flex-wrap align-items-center gap-2 mb-2"&gt;&lt;span class="badge bg-primary"&gt;家庭で固定する&lt;/span&gt;&lt;br /&gt;
&lt;span class="badge bg-light text-dark"&gt;チェックリスト&lt;/span&gt;&lt;/div&gt;
&lt;h2 class="h5 mb-3"&gt;比喩（問9(2)）を落とさないチェックリスト（5つ）&lt;/h2&gt;
&lt;div class="row g-3"&gt;
&lt;div class="col-lg-6"&gt;
&lt;div class="p-3 rounded border h-100" style="background: #fff;"&gt;
&lt;h3 class="h6 mb-2"&gt;A. まず「何＝何」を確定&lt;/h3&gt;
&lt;ul class="mb-0"&gt;
&lt;li&gt;比喩の核：&lt;strong&gt;ピーマン＝（畑の）太鼓&lt;/strong&gt;&lt;/li&gt;
&lt;li&gt;イコールが言えないまま説明に入らない&lt;/li&gt;
&lt;li&gt;比喩語（太鼓）を「説明対象」にしない&lt;/li&gt;
&lt;/ul&gt;
&lt;/div&gt;
&lt;/div&gt;
&lt;div class="col-lg-6"&gt;
&lt;div class="p-3 rounded border h-100" style="background: #fff;"&gt;
&lt;h3 class="h6 mb-2"&gt;B. 共通点は「2本」出す&lt;/h3&gt;
&lt;ul class="mb-0"&gt;
&lt;li&gt;共通点①：音（パンパン）&lt;/li&gt;
&lt;li&gt;共通点②：形／中身（空洞 など）&lt;/li&gt;
&lt;li&gt;2本あると、選択肢でもズレに強い&lt;/li&gt;
&lt;/ul&gt;
&lt;/div&gt;
&lt;/div&gt;
&lt;div class="col-lg-6"&gt;
&lt;div class="p-3 rounded border h-100" style="background: #fff;"&gt;
&lt;h3 class="h6 mb-2"&gt;C. 本文根拠は「場面」で固定&lt;/h3&gt;
&lt;ul class="mb-0"&gt;
&lt;li&gt;比喩が出た前後の段落を線で囲う&lt;/li&gt;
&lt;li&gt;音・形のヒント語に印を付ける&lt;/li&gt;
&lt;li&gt;本文に無い連想は足さない&lt;/li&gt;
&lt;/ul&gt;
&lt;/div&gt;
&lt;/div&gt;
&lt;div class="col-lg-6"&gt;
&lt;div class="p-3 rounded border h-100" style="background: #fff;"&gt;
&lt;h3 class="h6 mb-2"&gt;D. 答案は1文で完結&lt;/h3&gt;
&lt;ul class="mb-0"&gt;
&lt;li&gt;「〜だから、〜と表現した。」で締める&lt;/li&gt;
&lt;li&gt;抽象語（すごい／面白い）で終わらない&lt;/li&gt;
&lt;li&gt;共通点は名詞＋動詞で言い切る&lt;/li&gt;
&lt;/ul&gt;
&lt;/div&gt;
&lt;/div&gt;
&lt;/div&gt;
&lt;div class="alert alert-info mt-3 mb-0"&gt;&lt;strong&gt;合格ライン：&lt;/strong&gt;&lt;br /&gt;
「何＝何」＋共通点2本＋本文場面の線引き、ここまでセットで“毎回同じ”にします。&lt;/div&gt;
&lt;/div&gt;
&lt;/div&gt;
&lt;/section&gt;
&lt;p&gt;&lt;!-- 2) 検索面拡張：イコール思考ミニ演習（解答はdetailsで隠す） --&gt;&lt;/p&gt;
&lt;section class="mb-4"&gt;
&lt;div class="card shadow-sm border-0"&gt;
&lt;div class="card-body p-3 p-md-4"&gt;
&lt;div class="d-flex flex-wrap align-items-center gap-2 mb-2"&gt;&lt;span class="badge bg-warning text-dark"&gt;ミニ演習&lt;/span&gt;&lt;br /&gt;
&lt;span class="badge bg-light text-dark"&gt;イコール思考&lt;/span&gt;&lt;br /&gt;
&lt;span class="badge bg-light text-dark"&gt;選択肢にも効く&lt;/span&gt;&lt;/div&gt;
&lt;h2 class="h5 mb-3"&gt;比喩が苦手な子のための「イコール思考」3問ドリル&lt;/h2&gt;
&lt;p class="mb-3"&gt;目的は「比喩＝イコール」を&lt;strong&gt;自分の言葉で説明&lt;/strong&gt;できるようにすること。&lt;br /&gt;
1問30秒〜1分でOKです。&lt;/p&gt;
&lt;ol class="mb-3"&gt;
&lt;li class="mb-2"&gt;「彼の声は&lt;strong&gt;鐘&lt;/strong&gt;のようだった」&lt;br /&gt;
&lt;span class="text-muted small"&gt;何＝何？ 共通点を2本で。&lt;/span&gt;&lt;/li&gt;
&lt;li class="mb-2"&gt;「机の上は&lt;strong&gt;戦場&lt;/strong&gt;だ」&lt;br /&gt;
&lt;span class="text-muted small"&gt;何＝何？ 共通点を2本で。&lt;/span&gt;&lt;/li&gt;
&lt;li class="mb-0"&gt;「笑顔が&lt;strong&gt;太陽&lt;/strong&gt;みたいだ」&lt;br /&gt;
&lt;span class="text-muted small"&gt;何＝何？ 共通点を2本で。&lt;/span&gt;&lt;/li&gt;
&lt;/ol&gt;
&lt;details class="border rounded p-3" style="background: #fff;"&gt;
&lt;summary class="fw-bold" style="cursor: pointer;"&gt;解答例（クリックで開く）&lt;/summary&gt;
&lt;div class="mt-2"&gt;
&lt;p class="mb-2"&gt;&lt;strong&gt;1)&lt;/strong&gt; 声＝鐘。共通点：&lt;strong&gt;よく響く／遠くまで届く&lt;/strong&gt;（澄んでいる でも可）。&lt;/p&gt;
&lt;p class="mb-2"&gt;&lt;strong&gt;2)&lt;/strong&gt; 机の上＝戦場。共通点：&lt;strong&gt;散らかっている／やること（物）が多く混乱&lt;/strong&gt;（緊張感 でも可）。&lt;/p&gt;
&lt;p class="mb-0"&gt;&lt;strong&gt;3)&lt;/strong&gt; 笑顔＝太陽。共通点：&lt;strong&gt;周りを明るくする／見ている人が元気になる&lt;/strong&gt;。&lt;/p&gt;
&lt;/div&gt;
&lt;/details&gt;
&lt;div class="alert alert-warning mt-3 mb-0"&gt;&lt;strong&gt;コツ：&lt;/strong&gt;&lt;br /&gt;
「イコール」→「共通点2本」→「1文で説明」の順に固定すると、本番の比喩も選択肢も崩れません。&lt;/div&gt;
&lt;/div&gt;
&lt;/div&gt;
&lt;/section&gt;
&lt;p&gt;&lt;!-- 3) よくある誤り：随筆の流れが崩れるNG --&gt;&lt;/p&gt;
&lt;section class="mb-4"&gt;
&lt;div class="card shadow-sm border-0"&gt;
&lt;div class="card-body p-3 p-md-4"&gt;
&lt;div class="d-flex flex-wrap align-items-center gap-2 mb-2"&gt;&lt;span class="badge bg-danger"&gt;やりがちNG&lt;/span&gt;&lt;br /&gt;
&lt;span class="badge bg-light text-dark"&gt;随筆の復習&lt;/span&gt;&lt;/div&gt;
&lt;h2 class="h5 mb-3"&gt;52B-05で点を落とす“復習のズレ”3つ&lt;/h2&gt;
&lt;div class="row g-3"&gt;
&lt;div class="col-md-4"&gt;
&lt;div class="p-3 rounded border h-100" style="background: #fff;"&gt;
&lt;p class="mb-2"&gt;&lt;span class="badge bg-danger"&gt;NG1&lt;/span&gt;&lt;/p&gt;
&lt;h3 class="h6 mb-2"&gt;体験だけ拾って「心の動き」を抜く&lt;/h3&gt;
&lt;p class="mb-0 small"&gt;随筆は「体験→感じ方」がセット。どちらか片方だと問8のまとめが崩れます。&lt;/p&gt;
&lt;/div&gt;
&lt;/div&gt;
&lt;div class="col-md-4"&gt;
&lt;div class="p-3 rounded border h-100" style="background: #fff;"&gt;
&lt;p class="mb-2"&gt;&lt;span class="badge bg-danger"&gt;NG2&lt;/span&gt;&lt;/p&gt;
&lt;h3 class="h6 mb-2"&gt;問4（定義）を曖昧にしたまま進む&lt;/h3&gt;
&lt;p class="mb-0 small"&gt;「赤ん坊の瞳」の基準が曖昧だと、体験①②の要点が拾えません。&lt;/p&gt;
&lt;/div&gt;
&lt;/div&gt;
&lt;div class="col-md-4"&gt;
&lt;div class="p-3 rounded border h-100" style="background: #fff;"&gt;
&lt;p class="mb-2"&gt;&lt;span class="badge bg-danger"&gt;NG3&lt;/span&gt;&lt;/p&gt;
&lt;h3 class="h6 mb-2"&gt;比喩を“雰囲気”で処理する&lt;/h3&gt;
&lt;p class="mb-0 small"&gt;比喩は必ずイコール。共通点2本に落とすと、答案も選択肢も強くなります。&lt;/p&gt;
&lt;/div&gt;
&lt;/div&gt;
&lt;/div&gt;
&lt;div class="alert alert-primary mt-3 mb-0"&gt;&lt;strong&gt;戻し方：&lt;/strong&gt;&lt;br /&gt;
問4で定義 → 問5/7で体験＋感じ方 → 問8でまとめ → 問9(2)でイコール。&lt;br /&gt;
この順に“戻す”だけで立て直せます。&lt;/div&gt;
&lt;/div&gt;
&lt;/div&gt;
&lt;/section&gt;
&lt;p&gt;&lt;!-- 4) FAQ（JS不要：details） --&gt;&lt;/p&gt;
&lt;section class="mb-4"&gt;
&lt;div class="card shadow-sm border-0"&gt;
&lt;div class="card-body p-3 p-md-4"&gt;
&lt;h2 class="h5 mb-3"&gt;よくある質問（52B-05）&lt;/h2&gt;
&lt;div class="vstack gap-2"&gt;
&lt;details class="border rounded p-3" style="background: #fff;"&gt;
&lt;summary class="fw-bold" style="cursor: pointer;"&gt;随筆は線をどこに引けばいい？&lt;/summary&gt;
&lt;div class="mt-2"&gt;&lt;strong&gt;体験（出来事）&lt;/strong&gt;と&lt;strong&gt;感じ方（気づき）&lt;/strong&gt;の2種類に分けて線を引きます。&lt;br /&gt;
体験の段落だけに線を引くと、問8の「思い（まとめ）」が拾えません。&lt;/div&gt;
&lt;/details&gt;
&lt;details class="border rounded p-3" style="background: #fff;"&gt;
&lt;summary class="fw-bold" style="cursor: pointer;"&gt;問5と問7の違いが整理できない&lt;/summary&gt;
&lt;div class="mt-2"&gt;メモを同じ型にします。&lt;strong&gt;（対象）／（状況）／（赤ん坊の瞳になった理由）／（感じ方）&lt;/strong&gt;の4点だけ書く。&lt;br /&gt;
その後で共通点と違いを1行でまとめると、流れが見えます。&lt;/div&gt;
&lt;/details&gt;
&lt;details class="border rounded p-3" style="background: #fff;"&gt;
&lt;summary class="fw-bold" style="cursor: pointer;"&gt;比喩の共通点が1本しか出ない&lt;/summary&gt;
&lt;div class="mt-2"&gt;まず&lt;strong&gt;音・形・中身・動き&lt;/strong&gt;の4観点で探します。&lt;br /&gt;
「音（パンパン）」が出たら、次は「形／中身（空洞）」のように別カテゴリから2本目を探すと出やすいです。&lt;/div&gt;
&lt;/details&gt;
&lt;details class="border rounded p-3" style="background: #fff;"&gt;
&lt;summary class="fw-bold" style="cursor: pointer;"&gt;復習は最低どこまでやれば合格？&lt;/summary&gt;
&lt;div class="mt-2"&gt;最低ラインは&lt;strong&gt;問4→問8&lt;/strong&gt;です（定義→体験×2→まとめ）。&lt;br /&gt;
余力があれば問9(2)でイコール思考を1回回す、という順で積み上げてください。&lt;/div&gt;
&lt;/details&gt;
&lt;/div&gt;
&lt;/div&gt;
&lt;/div&gt;
&lt;/section&gt;
&lt;p&gt;&amp;nbsp;&lt;/p&gt;
&lt;div class="row g-3 g-md-4 mt-2"&gt;
&lt;div class="col-md-6"&gt;
&lt;div class="card shadow-sm border-0 h-100"&gt;
&lt;div class="card-body p-3 p-md-4"&gt;
&lt;p&gt;&lt;span class="badge bg-primary mb-2"&gt;オンライン個別指導&lt;/span&gt;&lt;/p&gt;
&lt;h2 class="h5 mb-2"&gt;記述・選択・過去問を1対1添削&lt;/h2&gt;
&lt;p class="mb-3"&gt;SAPIX国語の授業内容を「分かった」で終わらせず、随筆文の流れ整理・比喩処理・記述答案まで、1対1で固定します。&lt;/p&gt;
&lt;ul class="mb-3"&gt;
&lt;li&gt;随筆文の「定義→体験→まとめ」を答案化&lt;/li&gt;
&lt;li&gt;比喩（イコール）の根拠づけを反復&lt;/li&gt;
&lt;li&gt;選択肢の「表現のズレ」を埋める訓練&lt;/li&gt;
&lt;/ul&gt;
&lt;p&gt;&lt;a class="btn btn-primary w-100" href="https://dokkai-labo.tokyo/kobetsuonline01/" target="_blank" rel="noopener"&gt;&lt;br /&gt;
オンライン個別指導の詳細を見る&lt;br /&gt;
&lt;/a&gt;&lt;/p&gt;
&lt;/div&gt;
&lt;/div&gt;
&lt;/div&gt;
&lt;div class="col-md-6"&gt;
&lt;div class="card shadow-sm border-0 h-100"&gt;
&lt;div class="card-body p-3 p-md-4"&gt;
&lt;p&gt;&lt;span class="badge bg-success mb-2"&gt;受験国語専門&lt;/span&gt;&lt;/p&gt;
&lt;h2 class="h5 mb-2"&gt;受験国語専門 読解ラボ東京&lt;/h2&gt;
&lt;p class="mb-3"&gt;国語を「感覚」ではなく「再現性」で伸ばす。読解・設問処理・記述まで、1対1で弱点から立て直します。&lt;/p&gt;
&lt;ul class="mb-3"&gt;
&lt;li&gt;中学受験・大学受験対応&lt;/li&gt;
&lt;li&gt;オンライン／教室&lt;/li&gt;
&lt;li&gt;教材・塾併用の相談も対応&lt;/li&gt;
&lt;/ul&gt;
&lt;p&gt;&lt;a class="btn btn-outline-success w-100" href="https://dokkai-labo.tokyo/" target="_blank" rel="noopener"&gt;&lt;br /&gt;
読解ラボ東京トップへ&lt;br /&gt;
&lt;/a&gt;&lt;/p&gt;
&lt;/div&gt;
&lt;/div&gt;
&lt;/div&gt;
&lt;/div&gt;
&lt;/div&gt;
&lt;p&gt;&lt;!-- ▲ / SAPIX国語授業の活用法（52B-05） --&gt;&lt;/p&gt;
&lt;p&gt;&lt;!-- [ /.socialSet ] --&gt;&lt;/p&gt;
&lt;section class="veu_cta" id="veu_cta-20526"&gt;&lt;h1 class="cta_title"&gt;講座案内：【オンライン】小６得点力養成講座【集団授業(２～７月)】&lt;/h1&gt;&lt;div class="cta_body"&gt;&lt;div class="cta_body_image cta_body_image_right"&gt;&lt;a href="https://dokkai-labo.tokyo/onlinetokuten/" target="_blank"&gt;&lt;/a&gt;&lt;/div&gt;&lt;div class="cta_body_txt image_exist"&gt;半年間で読解問題の得点力向上を目指す講座です。各回ともテーマに基づいて
&lt;br /&gt;大問４題を取り扱います。受講結果と復習用動画も完備しています。
&lt;br /&gt;教室で受ける授業さながらの授業を得点力養成講座オンラインでも再現しております。&lt;/div&gt;&lt;div class="cta_body_link"&gt;&lt;a href="https://dokkai-labo.tokyo/onlinetokuten/" class="btn btn-primary btn-block btn-lg" target="_blank"&gt;講座案内：【オンライン】小６得点力養成講座【集団授業(２～７月)】&lt;/a&gt;&lt;/div&gt;&lt;/div&gt;&lt;!--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</si>
  <si>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https://jukureiwa.com/tips/syakai-sho6-april-plan/
【検出された不自然ワード】
- 型
- 固定
- 手順
- 立て直
- 最短
【本文】
------
&lt;p&gt;&lt;a class="btn btn-outline-primary btn-sm" href="https://jukureiwa.com/tips/naaymi_hub/"&gt;社会の悩み一覧（ハブ）へ&lt;/a&gt;&lt;/p&gt;
&lt;div class="reiwa-container pb-5" style="font-family: 'Helvetica Neue', Arial, 'Hiragino Kaku Gothic ProN', 'Hiragino Sans', Meiryo, sans-serif; color: #333; line-height: 1.9;"&gt;
&lt;div class="mb-5 p-4 rounded-3 shadow-sm text-white" style="background: linear-gradient(135deg, #003366 0%, #00509d 100%);"&gt;
&lt;h1 class="h3 fw-bold mb-0"&gt;小6・4月からの社会立て直しプラン｜「遅れ」を合格への武器に変える優先順位&lt;/h1&gt;
&lt;/div&gt;
&lt;div class="intro-section mb-5"&gt;
&lt;p class="lead fw-bold" style="color: #444;"&gt;「春期講習が終わったのに、模試の社会が4割に届かない……」&lt;/p&gt;
&lt;p&gt;本格的な志望校対策がスタートする小6の4月。算数や国語の重い負担に押され、後回しにされ続けてきた社会は、気づけば「どこから手をつければいいのかわからない巨大な穴」となっているものです。&lt;/p&gt;
&lt;p&gt;しかし、安心してください。社会は他教科に比べ、正しい優先順位でテコ入れをすれば、夏休みを待たずとも「得点源」へ変えることが可能な科目です。大切なのは、全ての単元を均等にやり直すことではありません。残り時間から逆算し、&lt;strong&gt;「合格に必要な最小限の知識を、実戦で使える形で整理し直す」戦略的な取捨選択&lt;/strong&gt;です。&lt;/p&gt;
&lt;div class="card border-0 shadow-sm mt-4" style="background-color: #f0f7ff; border-left: 5px solid #003366 !important;"&gt;
&lt;div class="card-body p-4"&gt;
&lt;h4 class="h6 fw-bold mb-3" style="color: #003366;"&gt;&lt;i class="bi bi-compass-fill me-2"&gt;&lt;/i&gt;この記事で提示する「逆転」のロードマップ&lt;/h4&gt;
&lt;ul class="list-unstyled mb-0 small vstack gap-2"&gt;
&lt;li class="d-flex align-items-start"&gt;&lt;i class="bi bi-check2-circle text-primary me-2 fw-bold"&gt;&lt;/i&gt;&lt;br /&gt;
お子様の知識の「穴」を特定し、学習の優先順位を再定義する&lt;/li&gt;
&lt;li class="d-flex align-items-start text-dark"&gt;&lt;i class="bi bi-check2-circle text-primary me-2 fw-bold"&gt;&lt;/i&gt;&lt;br /&gt;
地理資料・歴史因果・公民のしくみを最短距離で結び直す技術&lt;/li&gt;
&lt;li class="d-flex align-items-start"&gt;&lt;i class="bi bi-check2-circle text-primary me-2 fw-bold"&gt;&lt;/i&gt;&lt;br /&gt;
入試までの12週間を想定した、週ごとの具体的到達目標モデル&lt;/li&gt;
&lt;li class="d-flex align-items-start"&gt;&lt;i class="bi bi-check2-circle text-primary me-2 fw-bold"&gt;&lt;/i&gt;&lt;br /&gt;
親が「伴走者」ではなく「監督」として機能するための家庭ルーティン&lt;/li&gt;
&lt;/ul&gt;
&lt;/div&gt;
&lt;/div&gt;
&lt;/div&gt;
&lt;section class="mb-5 shadow-sm p-4 rounded bg-white border-top border-primary border-5" style="border-top-color: #003366 !important;"&gt;
&lt;h2 class="h4 fw-bold mb-4 pb-2 border-bottom" style="color: #003366;"&gt;まず状況整理：お子様の「穴」はどの分野に開いていますか？&lt;/h2&gt;
&lt;p&gt;「社会が全体的に遅れている」という漠然とした不安を、まずは具体的な「症状」に分解しましょう。以下のチェック項目のうち、最も重い症状がある分野が、立て直しプランの「最優先事項」になります。&lt;/p&gt;
&lt;div class="row g-3"&gt;
&lt;div class="col-md-4"&gt;
&lt;div class="p-3 border rounded h-100 bg-light shadow-sm"&gt;
&lt;h3 class="h6 fw-bold mb-2 text-primary"&gt;&lt;i class="bi bi-geo-alt-fill me-2"&gt;&lt;/i&gt;地理の症状&lt;/h3&gt;
&lt;p class="small text-muted mb-0"&gt;用語は断片的に知っているが、雨温図や地形図と結びつかない。統計データの最新ランキングが数年前の知識で止まっている。&lt;/p&gt;
&lt;/div&gt;
&lt;/div&gt;
&lt;div class="col-md-4"&gt;
&lt;div class="p-3 border rounded h-100 bg-light shadow-sm text-dark text-dark"&gt;
&lt;h3 class="h6 fw-bold mb-2 text-primary"&gt;&lt;i class="bi bi-hourglass-split me-2"&gt;&lt;/i&gt;歴史の症状&lt;/h3&gt;
&lt;p class="small text-muted mb-0 text-dark text-dark"&gt;時代ごとの出来事が混ざり、前後関係の並べ替えに弱い。「なぜその改革が必要だったのか」という因果関係を説明できない。&lt;/p&gt;
&lt;/div&gt;
&lt;/div&gt;
&lt;div class="col-md-4"&gt;
&lt;div class="p-3 border rounded h-100 bg-light shadow-sm"&gt;
&lt;h3 class="h6 fw-bold mb-2 text-primary"&gt;&lt;i class="bi bi-bank2 me-2"&gt;&lt;/i&gt;公民の症状&lt;/h3&gt;
&lt;p class="small text-muted mb-0"&gt;三権分立や国会のしくみが、一問一答的な丸暗記に終始している。制度の「目的」を理解していないため、正誤問題でひっかかる。&lt;/p&gt;
&lt;/div&gt;
&lt;/div&gt;
&lt;div class="col-md-12"&gt;
&lt;div class="p-3 border rounded bg-white border-primary border-dashed text-center" style="border-style: dashed !important;"&gt;
&lt;p class="fw-bold text-primary mb-0 small"&gt;&lt;i class="bi bi-search me-2"&gt;&lt;/i&gt;&lt;br /&gt;
現状を把握せずに「全範囲の総復習」をさせるのは、この時期に最もやってはいけない下策です。&lt;/p&gt;
&lt;/div&gt;
&lt;/div&gt;
&lt;/div&gt;
&lt;/section&gt;
&lt;section class="mb-5"&gt;
&lt;h2 class="h4 fw-bold p-3 mb-4 shadow-sm text-white" style="background-color: #003366; border-radius: 5px;"&gt;原因の切り分け：小6・4月の「遅れ」を招く3つの不全&lt;/h2&gt;
&lt;p&gt;なぜ「勉強しているはずなのに」偏差値が伴わないのか。そこには受験生が陥りやすい、共通の思考停止パターンが存在します。&lt;/p&gt;
&lt;details class="mb-3 border rounded shadow-sm overflow-hidden" style="border-color: #003366 !important;"&gt;
&lt;summary class="p-3 fw-bold bg-white text-primary d-flex justify-content-between align-items-center" style="cursor: pointer; list-style: none;"&gt;1. 「一問一答」に逃げるインプットの偏り&lt;br /&gt;
&lt;i class="bi bi-chevron-down"&gt;&lt;/i&gt;&lt;/summary&gt;
&lt;div class="p-3 bg-light border-top border-primary small text-secondary"&gt;用語の名前だけを覚える一問一答は、脳にとって最も「楽」な作業です。しかし、入試で問われるのは「用語の周辺情報」です。地理の「統計」や歴史の「背景」を無視し、文字情報の暗記だけで乗り切ろうとしている場合、実戦形式の模試では一気に得点が崩壊します。&lt;/div&gt;
&lt;/details&gt;
&lt;details class="mb-3 border rounded shadow-sm overflow-hidden text-dark text-dark" style="border-color: #003366 !important;"&gt;
&lt;summary class="p-3 fw-bold bg-white text-primary d-flex justify-content-between align-items-center text-dark text-dark text-dark" style="cursor: pointer; list-style: none;"&gt;2. 「資料」と「知識」のリンク切れ&lt;br /&gt;
&lt;i class="bi bi-chevron-down text-dark"&gt;&lt;/i&gt;&lt;/summary&gt;
&lt;div class="p-3 bg-light border-top border-primary small text-secondary text-dark text-dark text-dark text-dark text-dark"&gt;近年の入試は、資料から得た情報を知識で補完する形式が主流です。「促成栽培」という言葉を知っていても、それが高知県の雨温図や出荷時期グラフと紐づいていなければ、得点には結びつきません。ビジュアル情報の軽視が、「知っているのに解けない」を招きます。&lt;/div&gt;
&lt;/details&gt;
&lt;details class="mb-3 border rounded shadow-sm overflow-hidden text-dark" style="border-color: #003366 !important;"&gt;
&lt;summary class="p-3 fw-bold bg-white text-primary d-flex justify-content-between align-items-center text-dark" style="cursor: pointer; list-style: none;"&gt;3. 過去問演習の「やりっ放し」&lt;br /&gt;
&lt;i class="bi bi-chevron-down text-dark text-dark text-dark text-dark text-dark text-dark text-dark"&gt;&lt;/i&gt;&lt;/summary&gt;
&lt;div class="p-3 bg-light border-top border-primary small text-secondary text-dark text-dark text-dark text-dark text-dark"&gt;この時期に多いのが「解くこと自体」が目的化しているケースです。間違えた原因を「知識不足」か「読み取りミス」かに仕分けせず、赤ペンで答えを書き写して終わるテスト直しを繰り返している場合、偏差値は1ミリも動きません。&lt;/div&gt;
&lt;/details&gt;
&lt;/section&gt;
&lt;section class="mb-5 shadow-sm p-4 rounded bg-white border-top border-primary border-5" style="border-top-color: #003366 !important;"&gt;
&lt;h2 class="h4 fw-bold text-primary mb-4 text-dark text-dark text-dark"&gt;立て直しの手順：12週間で仕上げる「逆転」プラン&lt;/h2&gt;
&lt;p&gt;小6の4月。全範囲を丁寧におさらいする時間はもうありません。戦略的に&lt;strong&gt;「頻出×即効性」&lt;/strong&gt;を重視した12週間のロードマップに沿って、知識を再構築しましょう。&lt;/p&gt;
&lt;div class="vstack gap-4 mt-4 text-dark"&gt;
&lt;div class="d-flex align-items-start border-start border-5 border-primary ps-3 text-dark text-dark text-dark"&gt;
&lt;div class="me-3 text-dark"&gt;&lt;span class="badge bg-primary rounded-pill px-3 py-2 text-dark"&gt;第1〜4週&lt;/span&gt;&lt;/div&gt;
&lt;div class="text-dark"&gt;
&lt;h3 class="h6 fw-bold text-primary mb-1 text-dark"&gt;地理資料の「読み違い」徹底修正&lt;/h3&gt;
&lt;p class="small mb-0 text-dark text-dark text-dark"&gt;まずは最も伸びやすい地理から手をつけます。用語の暗記ではなく、&lt;strong&gt;「雨温図の数値の見方」「グラフから特定する手順」「統計ランクの変動」&lt;/strong&gt;に絞って復習。アトラス（地図帳）を開き、特産物の背景（地形・気候）とセットで固め直します。&lt;/p&gt;
&lt;/div&gt;
&lt;/div&gt;
&lt;div class="d-flex align-items-start border-start border-5 border-primary ps-3 text-dark text-dark text-dark text-dark"&gt;
&lt;div class="me-3 text-dark text-dark"&gt;&lt;span class="badge bg-primary rounded-pill px-3 py-2 text-dark"&gt;第5〜8週&lt;/span&gt;&lt;/div&gt;
&lt;div class="text-dark"&gt;
&lt;h3 class="h6 fw-bold text-primary mb-1 text-dark text-dark text-dark"&gt;歴史の「因果・セット・対比」再構築&lt;/h3&gt;
&lt;p class="small mb-0 text-dark text-dark text-dark text-dark"&gt;年代の丸暗記を一旦止め、&lt;strong&gt;「なぜ起きた？（背景）→何をした？（内容）→どうなった？（結果）」&lt;/strong&gt;の因果関係で語れるようにします。特に「江戸の三改革」などは、項目ごとに「対比」の表で整理し直すことが、並べ替え問題克服の鍵です。&lt;/p&gt;
&lt;/div&gt;
&lt;/div&gt;
&lt;div class="d-flex align-items-start border-start border-5 border-primary ps-3 text-dark text-dark text-dark text-dark text-dark"&gt;
&lt;div class="me-3 text-dark text-dark text-dark text-dark"&gt;&lt;span class="badge bg-primary rounded-pill px-3 py-2 text-dark"&gt;第9〜12週&lt;/span&gt;&lt;/div&gt;
&lt;div class="text-dark text-dark"&gt;
&lt;h3 class="h6 fw-bold text-primary mb-1 text-dark text-dark text-dark text-dark"&gt;公民の「制度→目的」の理解&lt;/h3&gt;
&lt;p class="small mb-0 text-dark text-dark text-dark text-dark text-dark"&gt;公民は用語の名前よりも「しくみ」です。&lt;strong&gt;「制度名→その目的（何を守るためか）→具体例→ひっかけポイント」&lt;/strong&gt;の順で判断する手順を身につけます。三権分立は「誰をチェックしているか」の視点で図解できるようになりましょう。&lt;/p&gt;
&lt;/div&gt;
&lt;/div&gt;
&lt;/div&gt;
&lt;/section&gt;
&lt;section class="mb-5 text-dark"&gt;
&lt;h2 class="h4 fw-bold p-3 mb-4 shadow-sm text-white text-dark text-dark" style="background-color: #003366; border-radius: 5px;"&gt;よくあるミスと修正：この時期の失点を「点の種」に変える&lt;/h2&gt;
&lt;p&gt;模試での失点を「次は気をつける」という精神論で終わらせてはいけません。症状に基づいた具体的な修正行動をとることが、立て直しの真髄です。&lt;/p&gt;
&lt;div class="table-responsive shadow-sm rounded"&gt;
&lt;table class="table table-bordered align-middle mb-0 text-dark border-primary" style="border-color: #dee2e6;"&gt;
&lt;thead style="background-color: #f0f7ff; color: #003366;"&gt;
&lt;tr class="text-center small text-dark"&gt;
&lt;th style="width: 20%;"&gt;分野&lt;/th&gt;
&lt;th style="width: 35%;"&gt;典型的なミス（症状）&lt;/th&gt;
&lt;th style="width: 45%;"&gt;修正行動（今日からやること）&lt;/th&gt;
&lt;/tr&gt;
&lt;/thead&gt;
&lt;tbody class="small text-dark text-dark text-dark text-dark"&gt;
&lt;tr&gt;
&lt;th class="text-center text-primary text-dark text-dark text-dark text-dark text-dark text-dark" scope="row"&gt;地理&lt;/th&gt;
&lt;td&gt;&lt;strong&gt;グラフの単位を見落として数値だけで判断する&lt;/strong&gt;&lt;/td&gt;
&lt;td&gt;&lt;strong&gt;グラフを見たらまず単位に◯をつける。&lt;/strong&gt;&lt;br /&gt;
統計表の数字そのものではなく、「1位の割合の大きさ」や「2位・3位の顔ぶれ」に注目する。&lt;/td&gt;
&lt;/tr&gt;
&lt;tr&gt;
&lt;th class="text-center text-primary text-dark text-dark text-dark text-dark text-dark text-dark text-dark text-dark text-dark text-dark" scope="row"&gt;歴史&lt;/th&gt;
&lt;td&gt;&lt;strong&gt;「世紀」と「時代」が頭の中でズレている&lt;/strong&gt;&lt;/td&gt;
&lt;td&gt;&lt;strong&gt;時代区分と主要人物のセット固定。&lt;/strong&gt;&lt;br /&gt;
年号を覚える前に、出来事を「〇世紀・〇〇政権・相手国は〇〇」という最小単位のカードで整理する。&lt;/td&gt;
&lt;/tr&gt;
&lt;tr&gt;
&lt;th class="text-center text-primary text-dark text-dark text-dark text-dark text-dark text-dark text-dark text-dark text-dark text-dark" scope="row"&gt;公民&lt;/th&gt;
&lt;td&gt;&lt;strong&gt;国会・内閣・裁判所の「権限」を混同する&lt;/strong&gt;&lt;/td&gt;
&lt;td&gt;&lt;strong&gt;「主語」を確認する習慣づけ。&lt;/strong&gt;&lt;br /&gt;
「内閣が締結、国会が承認」のように、動作と主語のペアを音読し、三権のバランスを図で再現する。&lt;/td&gt;
&lt;/tr&gt;
&lt;/tbody&gt;
&lt;/table&gt;
&lt;/div&gt;
&lt;/section&gt;
&lt;section class="mb-5 border border-primary border-2 p-4 rounded bg-white shadow-sm text-dark text-dark"&gt;
&lt;h2 class="h4 fw-bold text-primary mb-4 pb-2 border-bottom text-dark text-dark text-dark text-dark"&gt;家庭での回し方：親が「監督」として機能するための15分&lt;/h2&gt;
&lt;p&gt;社会の立て直しにおいて、親が教える必要はありません。親の役割は、お子様の「知識の整理状況」をチェックすることにあります。&lt;/p&gt;
&lt;div class="row g-4 mt-1 text-dark text-dark"&gt;
&lt;div class="col-md-7 text-dark text-dark"&gt;
&lt;h3 class="h6 fw-bold text-primary text-dark text-dark"&gt;&lt;i class="bi bi-calendar-check-fill me-2 text-dark text-dark"&gt;&lt;/i&gt; 週末15分の「アウトプット点検」&lt;/h3&gt;
&lt;ul class="small vstack gap-2 mt-3 p-0 text-dark text-dark text-dark" style="list-style: none;"&gt;
&lt;li class="p-2 border-bottom border-light"&gt;&lt;strong&gt;5分：&lt;/strong&gt;ミスノートを開き、原因が「知識不足」か「読み取りミス」か分類できているか確認。&lt;/li&gt;
&lt;li class="p-2 border-bottom border-light"&gt;&lt;strong&gt;5分：&lt;/strong&gt;その週に覚えた用語を3つ指定し、何も見ずに「15秒で説明」させてみる。&lt;/li&gt;
&lt;li class="p-2 border-bottom border-light"&gt;&lt;strong&gt;5分：&lt;/strong&gt;翌週の学習計画に、前週の「復習」時間が確保されているか確認。&lt;/li&gt;
&lt;/ul&gt;
&lt;/div&gt;
&lt;div class="col-md-5 text-dark"&gt;
&lt;div class="p-3 bg-light rounded border border-primary h-100 text-dark text-dark text-dark"&gt;
&lt;h3 class="h6 fw-bold text-primary mb-3 text-dark text-dark text-dark text-dark text-dark text-dark text-dark text-dark text-dark text-dark text-dark"&gt;&lt;i class="bi bi-chat-left-dots-fill me-2 text-dark text-dark text-dark text-dark text-dark"&gt;&lt;/i&gt; 声かけの型&lt;/h3&gt;
&lt;p class="small text-muted mb-2 text-dark text-dark text-dark text-dark text-dark text-dark text-dark text-dark"&gt;「覚えた？」ではなく、&lt;strong&gt;「検索の根拠」&lt;/strong&gt;を問いかけます。&lt;/p&gt;
&lt;div class="bg-white p-2 rounded small border-start border-primary border-4 mb-2 shadow-sm text-dark text-dark text-dark text-dark text-dark text-dark text-dark text-dark text-dark"&gt;「この図のどこを見て、〇〇時代だと判断したの？」&lt;/div&gt;
&lt;div class="bg-white p-2 rounded small border-start border-primary border-4 shadow-sm text-dark text-dark text-dark text-dark text-dark text-dark text-dark text-dark text-dark text-dark text-dark text-dark"&gt;「この用語、お母さんに3行で解説してみてくれる？」&lt;/div&gt;
&lt;/div&gt;
&lt;/div&gt;
&lt;/div&gt;
&lt;/section&gt;
&lt;section class="mb-5 text-dark text-dark text-dark text-dark"&gt;
&lt;h2 class="h4 fw-bold p-3 mb-4 shadow-sm text-white text-dark text-dark text-dark" style="background-color: #003366; border-radius: 5px;"&gt;FAQ：小6・4月からの社会立て直しに関するよくある悩み&lt;/h2&gt;
&lt;div class="vstack gap-3 text-dark text-dark"&gt;
&lt;details class="p-3 border rounded shadow-sm bg-white text-dark text-dark"&gt;
&lt;summary class="fw-bold text-primary text-dark text-dark text-dark text-dark text-dark text-dark text-dark text-dark text-dark text-dark text-dark text-dark" style="cursor: pointer; list-style: none;"&gt;&lt;i class="bi bi-patch-question-fill me-2 text-dark text-dark text-dark text-dark text-dark text-dark text-dark text-dark"&gt;&lt;/i&gt;Q. 全範囲を復習するには時間が足りません。&lt;/summary&gt;
&lt;p class="small mb-0 mt-3 border-start border-3 ps-3 text-secondary text-dark text-dark text-dark text-dark text-dark text-dark text-dark text-dark text-dark text-dark text-dark text-dark"&gt;A. 「全て」をやる必要はありません。志望校の頻出分野、かつお子様が資料読解などで失点している「伸びしろ」のある分野に絞ってください。全復習ではなく「効率的な穴埋め」と考えましょう。&lt;/p&gt;
&lt;/details&gt;
&lt;details class="p-3 border rounded shadow-sm bg-white text-dark text-dark text-dark text-dark"&gt;
&lt;summary class="fw-bold text-primary text-dark text-dark text-dark text-dark text-dark text-dark text-dark text-dark text-dark text-dark text-dark text-dark" style="cursor: pointer; list-style: none;"&gt;&lt;i class="bi bi-patch-question-fill me-2 text-dark text-dark text-dark text-dark text-dark text-dark text-dark text-dark text-dark text-dark text-dark text-dark text-dark text-dark"&gt;&lt;/i&gt;Q. 算数の宿題に追われて社会まで手が回りません。&lt;/summary&gt;
&lt;p class="small mb-0 mt-3 border-start border-3 ps-3 text-secondary text-dark text-dark text-dark text-dark text-dark text-dark text-dark text-dark text-dark text-dark text-dark text-dark text-dark text-dark text-dark"&gt;A. 社会は「机に向かう」時間だけで勉強するものではありません。食事中の会話や移動中の5分を使い、用語の「背景」を語らせるだけでも十分な立て直しになります。接触回数を増やす戦略をとりましょう。&lt;/p&gt;
&lt;/details&gt;
&lt;/div&gt;
&lt;h2 class="h4 fw-bold mb-5" style="color: #003366;"&gt;さらなる逆転のために。次に確認すべきステップ&lt;/h2&gt;
&lt;div class="row row-cols-1 row-cols-md-2 g-4 text-dark"&gt;
&lt;p&gt;&lt;!-- 判断整理：悩みHub --&gt;&lt;/p&gt;
&lt;div class="col text-dark"&gt;
&lt;div class="card h-100 border-primary border-1 shadow-sm reiwa-hover text-dark"&gt;
&lt;div class="card-body py-4 text-dark"&gt;&lt;span class="badge bg-white text-primary border border-primary mb-2"&gt;判断の前に&lt;/span&gt;&lt;/p&gt;
&lt;h3 class="h6 fw-bold text-dark mb-0"&gt;&lt;a class="text-decoration-none text-dark" href="https://jukureiwa.com/tips/naaymi_hub/"&gt;&lt;br /&gt;
社会の悩みを整理する｜今どこで失点しているかを切り分け&lt;br /&gt;
&lt;/a&gt;&lt;br /&gt;
&lt;i class="bi bi-arrow-right-short text-primary"&gt;&lt;/i&gt;&lt;/h3&gt;
&lt;p class="small text-muted mt-2 mb-0"&gt;暗記・資料・記述・手順のどこに原因があるかを整理してから、次の対策を選びたい場合に。&lt;/p&gt;
&lt;/div&gt;
&lt;/div&gt;
&lt;p&gt;&amp;nbsp;&lt;/p&gt;
&lt;/div&gt;
&lt;p&gt;&lt;!-- 学習戦略 --&gt;&lt;/p&gt;
&lt;div class="col text-dark"&gt;
&lt;div class="card h-100 border-primary border-1 shadow-sm reiwa-hover text-dark"&gt;
&lt;div class="card-body py-4 text-dark"&gt;&lt;span class="badge bg-primary mb-2"&gt;学習戦略&lt;/span&gt;&lt;/p&gt;
&lt;h3 class="h6 fw-bold text-dark mb-0"&gt;社会の勉強は「順序」が9割。最短で偏差値を上げるための正しい順序&lt;br /&gt;
&lt;i class="bi bi-arrow-right-short text-primary"&gt;&lt;/i&gt;&lt;/h3&gt;
&lt;/div&gt;
&lt;/div&gt;
&lt;p&gt;&amp;nbsp;&lt;/p&gt;
&lt;/div&gt;
&lt;p&gt;&lt;!-- 緊急対策 --&gt;&lt;/p&gt;
&lt;div class="col text-dark"&gt;
&lt;div class="card h-100 border-primary border-1 shadow-sm reiwa-hover text-dark"&gt;
&lt;div class="card-body py-4 text-dark"&gt;&lt;span class="badge bg-primary mb-2"&gt;緊急対策&lt;/span&gt;&lt;/p&gt;
&lt;h3 class="h6 fw-bold text-dark mb-0"&gt;【緊急】模試の偏差値が急落……今すぐ見直すべき「解き方のクセ」&lt;br /&gt;
&lt;i class="bi bi-arrow-right-short text-primary"&gt;&lt;/i&gt;&lt;/h3&gt;
&lt;/div&gt;
&lt;/div&gt;
&lt;p&gt;&amp;nbsp;&lt;/p&gt;
&lt;/div&gt;
&lt;p&gt;&lt;!-- 本科 --&gt;&lt;/p&gt;
&lt;div class="col text-dark"&gt;
&lt;div class="card h-100 border-primary bg-primary bg-opacity-10 shadow-sm reiwa-hover text-dark"&gt;
&lt;div class="card-body py-4 text-primary"&gt;
&lt;h3 class="h6 fw-bold mb-1"&gt;社会の「穴」をプロが個別診断。&lt;/h3&gt;
&lt;p class="small mb-0 fw-bold"&gt;令和の本科コースはこちら &lt;i class="bi bi-chevron-double-right"&gt;&lt;/i&gt;&lt;/p&gt;
&lt;/div&gt;
&lt;/div&gt;
&lt;p&gt;&amp;nbsp;&lt;/p&gt;
&lt;/div&gt;
&lt;p&gt;&lt;!-- 単発講座 --&gt;&lt;/p&gt;
&lt;div class="col text-dark"&gt;
&lt;div class="card h-100 border-primary bg-primary bg-opacity-10 shadow-sm reiwa-hover text-dark"&gt;
&lt;div class="card-body py-4 text-primary"&gt;
&lt;h3 class="h6 fw-bold mb-1"&gt;記述・資料読解に特化した単発講座&lt;/h3&gt;
&lt;p class="small mb-0 fw-bold"&gt;【期間限定】短期集中講座の詳細はこちら &lt;i class="bi bi-chevron-double-right"&gt;&lt;/i&gt;&lt;/p&gt;
&lt;/div&gt;
&lt;/div&gt;
&lt;p&gt;&amp;nbsp;&lt;/p&gt;
&lt;/div&gt;
&lt;/div&gt;
&lt;/section&gt;
&lt;/div&gt;
&lt;div class="p-4 rounded text-center shadow-sm text-white text-dark text-dark text-dark text-dark" style="background-color: #003366; color: #fff;"&gt;
&lt;p class="fw-bold mb-2 lead text-white text-dark text-dark text-dark text-dark text-dark"&gt;小6・4月。今が、社会を立て直す「最後のチャンス」です。&lt;/p&gt;
&lt;p class="mb-0 small text-white text-dark text-dark text-dark text-dark text-dark text-dark" style="opacity: 0.9;"&gt;焦りを「具体的な行動」に変えれば、景色は必ず変わります。まずは今週末、1時間だけお子様の地理の資料読解をチェックすることから始めてみてください。&lt;/p&gt;
&lt;/div&gt;
&lt;style&gt;
    /* 詳細設定：detailsの挙動（アイコン切り替え） */&lt;br /&gt;    .reiwa-container summary::-webkit-details-marker { display: none; }&lt;br /&gt;    .reiwa-container details summary i { transition: transform 0.3s; }&lt;br /&gt;    .reiwa-container details[open] summary i { transform: rotate(180deg); }&lt;br /&gt;    .reiwa-hover { transition: all 0.3s ease; }&lt;br /&gt;    .reiwa-hover:hover { transform: translateY(-5px); box-shadow: 0 10px 20px rgba(0, 51, 102, 0.1) !important; background-color: #f8f9fa; }&lt;br /&gt;    .reiwa-container .border-dashed { border-style: dashed !important; }&lt;br /&gt;&lt;/style&gt;
&lt;section class="veu_cta" id="veu_cta-197"&gt;&lt;h1 class="cta_title"&gt;本科「地理の完成」≪８回完結講座≫&lt;/h1&gt;&lt;div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地理分野は「どこに何があるのか」「どこで何が行われているのか」を正しく理解することに尽きます。したがって「場所」つまり「地図」をベースにおいて理解を進めないと、きちんと知識を積み上げることが出来ません。当塾では、常に「どこ」というポイントに軸足を置きながら、様々な事象・現象を正しく理解させるように指導を行っていきます。&lt;/div&gt;&lt;div class="cta_body_link"&gt;&lt;a href="https://jukureiwa.com/honka/" class="btn btn-primary btn-block btn-lg" target="_blank"&gt;開講講座：本科「地理の完成」≪８回完結講座≫&lt;/a&gt;&lt;/div&gt;&lt;/div&gt;&lt;!--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</si>
  <si>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
【検出された不自然ワード】
- 型
- 手順
- 立て直
- 設計
- 整え
【本文】
------
&lt;div class="esc-top-wrapper"&gt;
&lt;section id="esc-about" class="esc-top-section"&gt;
&lt;h2&gt;中高一貫校専門の完全１対１個別指導塾エスコットについて&lt;/h2&gt;
&lt;p class="esc-top-lead"&gt;エスコット（Escot）は、中高一貫校に通う中学生・高校生を対象とした&lt;br /&gt;
&lt;strong&gt;英語・数学・国語の完全１対１個別指導塾&lt;/strong&gt;です。学校の授業フォローや定期試験対策はもちろん、&lt;br /&gt;
難関私大・国公立大・医歯薬系を含む大学受験まで、一人ひとりの状況に合わせた学習プランを設計します。&lt;/p&gt;
&lt;p&gt;四谷教室での対面授業に加えて、全国どこからでも受講できるオンライン個別指導にも対応しています。&lt;br /&gt;
電子黒板を用いた視覚的な解説と、細かな演習指導を組み合わせることで、「その場しのぎではない学力」を育てていきます。&lt;/p&gt;
&lt;/section&gt;
&lt;section id="esc-main-services" class="esc-top-section"&gt;
&lt;h2&gt;まずはこの３つのサービスからご検討ください&lt;/h2&gt;
&lt;div class="esc-top-card-row"&gt;
&lt;div class="esc-top-card"&gt;
&lt;h3&gt;英語教科書対策（プログレス／ニュートレジャー／バードランド）&lt;/h3&gt;
&lt;p&gt;中高一貫校で多く採用されている英語教科書&lt;br /&gt;
「プログレス」「NEW TREASURE」「Birdland」に対応する専門指導です。&lt;br /&gt;
教科書の予習・復習と、定期試験・受験につながる力の両方を育てます。&lt;/p&gt;
&lt;ul class="esc-top-list"&gt;
&lt;li&gt;教科書本文の精読と文法理解の定着&lt;/li&gt;
&lt;li&gt;定期試験対策・評定アップを意識した学習設計&lt;/li&gt;
&lt;li&gt;大学受験につながる長文読解・語彙・文法力の強化&lt;/li&gt;
&lt;/ul&gt;
&lt;p class="esc-top-card-btn"&gt;&lt;a class="esc-btn" href="/progress/"&gt;プログレス対策を見る&lt;/a&gt;&lt;/p&gt;
&lt;p class="esc-top-card-btn"&gt;&lt;a class="esc-btn" href="/newtreasure/"&gt;ニュートレジャー対策を見る&lt;/a&gt;&lt;/p&gt;
&lt;p class="esc-top-card-btn"&gt;&lt;a class="esc-btn" href="/birdland/"&gt;バードランド対策を見る&lt;/a&gt;&lt;/p&gt;
&lt;/div&gt;
&lt;div class="esc-top-card"&gt;
&lt;h3&gt;体系数学対策（中高一貫校向け）&lt;/h3&gt;
&lt;p&gt;中高一貫校で広く採用されている「体系数学」に特化した個別指導です。&lt;br /&gt;
体系的に積み上がるカリキュラムだからこそ、基礎の抜けを早期に補強することが&lt;br /&gt;
成績向上と受験力につながります。&lt;/p&gt;
&lt;ul class="esc-top-list"&gt;
&lt;li&gt;章ごとの重要ポイントを整理し、理解不足を正確に特定&lt;/li&gt;
&lt;li&gt;例題・練習問題を使い、思考プロセスを可視化しながら指導&lt;/li&gt;
&lt;li&gt;定期試験対策と高校数学への橋渡しまで見据えた学習設計&lt;/li&gt;
&lt;/ul&gt;
&lt;p class="esc-top-card-btn"&gt;&lt;a class="esc-btn" href="/taikeisuugaku/"&gt;体系数学対策の詳細を見る&lt;/a&gt;&lt;/p&gt;
&lt;/div&gt;
&lt;div class="esc-top-card"&gt;
&lt;h3&gt;定期試験対策から大学受験指導まで&lt;/h3&gt;
&lt;p&gt;英語・数学・国語の３科目について、学年別講座と受験対策講座を用意しています。&lt;br /&gt;
学校成績の立て直しから、難関大・医療系学部志望まで幅広く対応します。&lt;/p&gt;
&lt;ul class="esc-top-list"&gt;
&lt;li&gt;学年別講座で日々の学習と定期試験を安定させる&lt;/li&gt;
&lt;li&gt;大学受験英語・数学・国語の専門講座で志望校対策&lt;/li&gt;
&lt;li&gt;教室／オンラインいずれのスタイルでも受講可能&lt;/li&gt;
&lt;/ul&gt;
&lt;p class="esc-top-card-btn"&gt;&lt;a class="esc-btn" href="/kouza/"&gt;開講講座の一覧を見る&lt;/a&gt;&lt;/p&gt;
&lt;/div&gt;
&lt;/div&gt;
&lt;/section&gt;
&lt;section id="esc-features" class="esc-top-section"&gt;
&lt;h2&gt;エスコットの指導思想と科目別アプローチ&lt;/h2&gt;
&lt;p&gt;中高一貫校に通う生徒は、学校ごとに進度・教科書・試験形式が大きく異なります。&lt;br /&gt;
エスコットでは、こうした環境の違いを前提に、どの生徒にも共通する&lt;br /&gt;
「学習の土台」を丁寧に整えることを最重要視しています。&lt;/p&gt;
&lt;p&gt;成績が伸びない原因は、理解不足だけとは限りません。&lt;br /&gt;
学習方法の癖、計画の立て方、科目間のバランス、課題の処理速度など、&lt;br /&gt;
さまざまな要素が絡み合っています。&lt;br /&gt;
エスコットでは、こうした“目に見えにくい壁”を一つずつ取り除くことで、&lt;br /&gt;
誰でも本来の力を発揮できるように導きます。&lt;/p&gt;
&lt;p&gt;そのうえで、英語・数学・国語はそれぞれ専門の講師が担当し、&lt;br /&gt;
科目の特性に合わせた方法で確実に成績につながる力を育てます。&lt;/p&gt;
&lt;div class="esc-top-columns"&gt;
&lt;p&gt;&lt;!-- 英語 --&gt;&lt;/p&gt;
&lt;div class="esc-top-col"&gt;
&lt;h3&gt;英語｜読解・文法・語彙を軸に「積み上げ型」の学習&lt;/h3&gt;
&lt;p&gt;英語は、基礎の弱さが長文読解に直結しやすい科目です。&lt;br /&gt;
とくにプログレス・ニュートレジャー・バードランドなど&lt;br /&gt;
中高一貫校向け教科書では内容が高度なため、&lt;br /&gt;
精読・文法理解・語彙定着を段階的に積み上げる指導を行います。&lt;/p&gt;
&lt;p&gt;定期試験での得点力を高めつつ、大学受験にも通用する&lt;br /&gt;
「読む力」と「文法処理力」を同時に育てます。&lt;/p&gt;
&lt;/div&gt;
&lt;p&gt;&lt;!-- 数学 --&gt;&lt;/p&gt;
&lt;div class="esc-top-col"&gt;
&lt;h3&gt;数学｜体系数学に最適化した“理解の穴”を残さない指導&lt;/h3&gt;
&lt;p&gt;体系数学は、単元間のつながりが非常に強く、&lt;br /&gt;
どこか一箇所の理解不足が次の単元に波及しやすい教材です。&lt;br /&gt;
図解や思考プロセスの言語化を重視し、基礎から応用まで&lt;br /&gt;
「どこでつまずいているか」を明確にしながら授業を進めます。&lt;/p&gt;
&lt;p&gt;定期試験対策はもちろん、将来の高校数学・大学受験に備えた&lt;br /&gt;
思考力と処理力の両方を育成します。&lt;/p&gt;
&lt;/div&gt;
&lt;p&gt;&lt;!-- 国語 --&gt;&lt;/p&gt;
&lt;div class="esc-top-col"&gt;
&lt;h3&gt;国語｜構造読解と記述力の育成に重点を置いた指導&lt;/h3&gt;
&lt;p&gt;国語は「感覚」ではなく、論理的に読む力を身につけることで&lt;br /&gt;
安定して得点できる科目です。&lt;br /&gt;
現代文では文章構造の把握、古典では文法・語彙・読解手順の習得を軸に、&lt;br /&gt;
記述問題に対応する表現力まで段階的に伸ばします。&lt;/p&gt;
&lt;p&gt;“読んでいるつもりなのに点が取れない”状態を解消し、&lt;br /&gt;
評定対策から受験レベルまで幅広く対応します。&lt;/p&gt;
&lt;/div&gt;
&lt;/div&gt;
&lt;p&gt;３科目の専門性を連携させながら、学校・学年・目標に応じて&lt;br /&gt;
最適な学習計画を個別に設計します。&lt;br /&gt;
教室・オンラインのどちらでも同じクオリティで受講できるため、&lt;br /&gt;
学習環境に左右されず安定して成果を積み上げられる点も特徴です。&lt;/p&gt;
&lt;p class="esc-top-note"&gt;各科目のより詳しい指導内容はこちらをご覧ください。&lt;/p&gt;
&lt;ul class="esc-top-link-list"&gt;
&lt;li&gt;&lt;a href="/english/"&gt;英語の指導方針&lt;/a&gt;&lt;/li&gt;
&lt;li&gt;&lt;a href="/mathematics/"&gt;数学の指導方針&lt;/a&gt;&lt;/li&gt;
&lt;li&gt;&lt;a href="/japanese/"&gt;国語の指導方針&lt;/a&gt;&lt;/li&gt;
&lt;/ul&gt;
&lt;/section&gt;
&lt;ul class="esc-top-circle-nav"&gt;
&lt;li&gt;&lt;a href="#esc-main-services"&gt;サービスの概要へ戻る&lt;/a&gt;&lt;/li&gt;
&lt;li&gt;&lt;a href="#esc-bottom-cta"&gt;お問い合わせへ進む&lt;/a&gt;&lt;/li&gt;
&lt;/ul&gt;
&lt;section id="esc-policy" class="esc-top-section"&gt;
&lt;h2&gt;授業設計と学習サポート体制&lt;/h2&gt;
&lt;p&gt;エスコットでは、学校の授業フォロー・定期試験対策・大学受験指導を&lt;br /&gt;
「別々の取り組み」ではなく、すべてが一本のラインでつながるものとして捉えています。&lt;br /&gt;
そのために、表面的な解説だけではなく、生徒一人ひとりの理解の土台を丁寧に整えることから授業を始めます。&lt;br /&gt;
思考力・読解力・論理力といった、将来の受験にも通用する学力を育てることを最重要方針としています。&lt;/p&gt;
&lt;p&gt;&lt;!-- 1 --&gt;&lt;/p&gt;
&lt;h3&gt;明確な到達目標と「逆算型」の学習設計&lt;/h3&gt;
&lt;p&gt;単元、試験、学期、そして学年の区切りごとに「何ができるべきか」という到達目標を設定し、&lt;br /&gt;
そこから逆算して最適な学習計画を組み立てます。&lt;br /&gt;
ただ課題をこなすのではなく、どの力を伸ばす必要があるかを明確にしたうえで授業を設計するため、&lt;br /&gt;
日々の学習が目的と一貫して結びつきます。&lt;/p&gt;
&lt;p&gt;&lt;!-- 2 --&gt;&lt;/p&gt;
&lt;h3&gt;電子黒板を活用した“思考の可視化”による理解の定着&lt;/h3&gt;
&lt;p&gt;授業では電子黒板を使用し、図解・手順・思考プロセスを視覚的に整理しながら進めます。&lt;br /&gt;
生徒の頭の中にある「なんとなく理解しているつもり」を言語化・構造化することで、&lt;br /&gt;
曖昧な部分を一つずつ潰し、本質的な理解を積み上げていきます。&lt;br /&gt;
板書内容は保存して共有するため、復習しやすく定着も進みます。&lt;/p&gt;
&lt;p&gt;&lt;!-- 3 --&gt;&lt;/p&gt;
&lt;h3&gt;小テスト・課題を通じて“わかったつもり”を防ぐ仕組み&lt;/h3&gt;
&lt;p&gt;生徒がつまずきやすいのは、「授業中は理解した気がするが、翌日できない」という状況です。&lt;br /&gt;
これを防ぐため、授業内外で小テストや確認問題を取り入れ、&lt;br /&gt;
本当に理解できているかをその場でチェックします。&lt;br /&gt;
定着の段階ごとに必要な課題量を調整し、負荷は最小限にしつつ成果を最大化する設計にしています。&lt;/p&gt;
&lt;p&gt;&lt;!-- 4 --&gt;&lt;/p&gt;
&lt;h3&gt;オンラインでも教室と同じクオリティを担保&lt;/h3&gt;
&lt;p&gt;オンライン授業では、電子黒板・教材共有・書き込みなど、&lt;br /&gt;
教室と同等の環境で指導できるようにシステムを統一しています。&lt;br /&gt;
通塾が難しい生徒でも、学習内容・授業の質・進捗管理のすべてが変わることなく受講でき、&lt;br /&gt;
安定した学習習慣を保てるようにしています。&lt;/p&gt;
&lt;p&gt;&lt;!-- 5 --&gt;&lt;/p&gt;
&lt;h3&gt;３科目の連携で、学習全体の流れを最適化&lt;/h3&gt;
&lt;p&gt;英語・数学・国語の学習は、互いに影響し合う場面が多くあります。&lt;br /&gt;
例えば国語の読解力は英語長文と密接に関係し、&lt;br /&gt;
数学の論理的思考は記述問題の構造理解に直結します。&lt;br /&gt;
エスコットでは、３科目の専門講師が連携し、&lt;br /&gt;
生徒ごとの強み・弱み・目標に合わせて学習全体を最適化します。&lt;/p&gt;
&lt;p class="esc-top-note"&gt;各教科の詳細はこちらからご覧いただけます。&lt;/p&gt;
&lt;ul class="esc-top-link-list"&gt;
&lt;li&gt;&lt;a href="/subject/english/"&gt;英語&lt;/a&gt;&lt;/li&gt;
&lt;li&gt;&lt;a href="/subject/math/"&gt;数学&lt;/a&gt;&lt;/li&gt;
&lt;li&gt;&lt;a href="https://juku-escot.com/subject/janpanese/"&gt;国語&lt;/a&gt;&lt;/li&gt;
&lt;/ul&gt;
&lt;/section&gt;
&lt;section id="esc-courses" class="esc-top-section"&gt;
&lt;h2&gt;学年別・受験別の開講講座&lt;/h2&gt;
&lt;p&gt;開講講座は、教室・オンラインいずれの受講形態にも対応しています。&lt;br /&gt;
学年や現在の状況に応じて、英語・数学・国語の組み合わせや受講ペースをご提案します。&lt;/p&gt;
&lt;div class="esc-top-columns"&gt;
&lt;div class="esc-top-col"&gt;
&lt;h3&gt;中学生(中１～３)&lt;/h3&gt;
&lt;ul class="esc-top-link-list"&gt;
&lt;li&gt;&lt;a href="/kouza/j1-english/"&gt;中１英語&lt;/a&gt;&lt;/li&gt;
&lt;li&gt;&lt;a href="/kouza/j1-math/"&gt;中１数学&lt;/a&gt;&lt;/li&gt;
&lt;li&gt;&lt;a href="/kouza/j2-english/"&gt;中２英語&lt;/a&gt;&lt;/li&gt;
&lt;li&gt;&lt;a href="/kouza/j2-math/"&gt;中２数学&lt;/a&gt;&lt;/li&gt;
&lt;li&gt;&lt;a href="/kouza/j3-english/"&gt;中３英語&lt;/a&gt;&lt;/li&gt;
&lt;li&gt;&lt;a href="/kouza/j3-math/"&gt;中３数学&lt;/a&gt;&lt;/li&gt;
&lt;/ul&gt;
&lt;/div&gt;
&lt;div class="esc-top-col"&gt;
&lt;h3&gt;高校生・高卒生(大学受験)&lt;/h3&gt;
&lt;ul class="esc-top-link-list"&gt;
&lt;li&gt;&lt;a href="/kouza/h1-english/"&gt;高１英語&lt;/a&gt;&lt;/li&gt;
&lt;li&gt;&lt;a href="/kouza/h1-math/"&gt;高１数学&lt;/a&gt;&lt;/li&gt;
&lt;li&gt;&lt;a href="/kouza/jyuken-english/"&gt;大学受験英語&lt;/a&gt;&lt;/li&gt;
&lt;li&gt;&lt;a href="/kouza/jyuken-math/"&gt;大学受験数学&lt;/a&gt;&lt;/li&gt;
&lt;li&gt;&lt;a href="/kouza/jyuken-japanese/"&gt;大学受験国語&lt;/a&gt;&lt;/li&gt;
&lt;/ul&gt;
&lt;/div&gt;
&lt;/div&gt;
&lt;p class="esc-top-note"&gt;ここに挙げた以外にも、志望校や現在の学力に応じた個別プランをご提案できます。&lt;br /&gt;
詳細は&lt;a href="/kouza/"&gt;開講講座一覧&lt;/a&gt;をご確認いただくか、お問い合わせフォームよりご相談ください。&lt;/p&gt;
&lt;/section&gt;
&lt;section id="esc-textbook-school" class="esc-top-section"&gt;
&lt;h2&gt;英語教科書対策・体系数学・学校別対策&lt;/h2&gt;
&lt;div class="esc-top-columns"&gt;
&lt;div class="esc-top-col"&gt;
&lt;h3&gt;英語教科書対策&lt;/h3&gt;
&lt;p&gt;中高一貫校で採用されることの多い英語教科書については、専用の対策ページをご用意しています。&lt;br /&gt;
教科書の特性やつまずきやすいポイントを踏まえた指導を行います。&lt;/p&gt;
&lt;ul class="esc-top-link-list"&gt;
&lt;li&gt;&lt;a href="/lp_eng01/"&gt;プログレス／ニュートレジャー対策（LP）&lt;/a&gt;&lt;/li&gt;
&lt;li&gt;&lt;a href="/progress/"&gt;プログレス対策&lt;/a&gt;&lt;/li&gt;
&lt;li&gt;&lt;a href="/newtreasure/"&gt;ニュートレジャー対策&lt;/a&gt;&lt;/li&gt;
&lt;li&gt;&lt;a href="/birdland/"&gt;Birdland対策&lt;/a&gt;&lt;/li&gt;
&lt;/ul&gt;
&lt;/div&gt;
&lt;div class="esc-top-col"&gt;
&lt;h3&gt;体系数学・学校別定期試験対策&lt;/h3&gt;
&lt;p&gt;体系数学をはじめとした中高一貫校向け数学教材や、学校ごとの定期試験対策にも対応しています。&lt;br /&gt;
普段の授業とテスト・受験をつなぐ数学力を養成します。&lt;/p&gt;
&lt;ul class="esc-top-link-list"&gt;
&lt;li&gt;&lt;a href="/taikeisuugaku/"&gt;体系数学対策&lt;/a&gt;&lt;/li&gt;
&lt;li&gt;&lt;a href="/school/"&gt;学校対策（総合案内）&lt;/a&gt;&lt;/li&gt;
&lt;li&gt;&lt;a href="/school_english/"&gt;学校対策【英語】&lt;/a&gt;&lt;/li&gt;
&lt;li&gt;&lt;a href="/school_math/"&gt;学校対策【数学】&lt;/a&gt;&lt;/li&gt;
&lt;/ul&gt;
&lt;/div&gt;
&lt;/div&gt;
&lt;/section&gt;
&lt;ul class="esc-top-circle-nav"&gt;
&lt;li&gt;&lt;a href="#esc-main-services"&gt;サービスの概要へ戻る&lt;/a&gt;&lt;/li&gt;
&lt;li&gt;&lt;a href="#esc-bottom-cta"&gt;お問い合わせへ進む&lt;/a&gt;&lt;/li&gt;
&lt;/ul&gt;
&lt;section id="esc-special" class="esc-top-section"&gt;
&lt;h2&gt;ワンポイント講座・短期集中講座&lt;/h2&gt;
&lt;p&gt;通常の個別指導に加えて、テーマを絞った短期集中講座やワンポイント講座も実施しています。&lt;br /&gt;
苦手分野の克服や、試験前の総仕上げなど、ピンポイントで力を入れたい方に適した講座です。&lt;/p&gt;
&lt;ul class="esc-top-link-list"&gt;
&lt;li&gt;&lt;a href="/onepoint/"&gt;ワンポイント講座（思考力養成講座・国文法ゼミ・古典文法ゼミなど）&lt;/a&gt;&lt;/li&gt;
&lt;/ul&gt;
&lt;p class="esc-top-note"&gt;受講スタイル（教室／オンライン）や講座の内容については、&lt;br /&gt;
各ページの案内とあわせて&lt;a href="/inquiry/"&gt;お問い合わせフォーム&lt;/a&gt;からもご相談いただけます。&lt;/p&gt;
&lt;/section&gt;
&lt;section id="esc-columns" class="esc-top-section"&gt;
&lt;h2&gt;学習法・勉強法コラム&lt;/h2&gt;
&lt;p&gt;中高一貫校に通う生徒さん向けの英語・数学・国語の勉強法や、&lt;br /&gt;
定期試験・資格試験・大学受験に向けた学習計画の立て方などを、コラム形式で発信しています。&lt;/p&gt;
&lt;ul class="esc-top-link-list"&gt;
&lt;li&gt;&lt;a href="/column/"&gt;学習法・勉強法コラム一覧&lt;/a&gt;&lt;/li&gt;
&lt;/ul&gt;
&lt;p class="esc-top-note"&gt;授業だけでなく、自宅学習の質も高めたい方は、コラムもあわせてご活用ください。&lt;/p&gt;
&lt;/section&gt;
&lt;section id="esc-about-detail" class="esc-top-section"&gt;
&lt;h2&gt;エスコットについて（理念・講師・アクセス）&lt;/h2&gt;
&lt;p&gt;エスコットは、中高一貫校に通う生徒さんとご家庭に寄り添いながら、&lt;br /&gt;
長期的な視点で学習と進路をサポートすることを大切にしています。&lt;/p&gt;
&lt;div class="esc-top-columns"&gt;
&lt;div class="esc-top-col"&gt;
&lt;h3&gt;理念・代表挨拶&lt;/h3&gt;
&lt;ul class="esc-top-link-list"&gt;
&lt;li&gt;&lt;a href="/purpose/"&gt;指導方針（理念・教育方針）&lt;/a&gt;&lt;/li&gt;
&lt;li&gt;&lt;a href="/representative/"&gt;代表挨拶&lt;/a&gt;&lt;/li&gt;
&lt;/ul&gt;
&lt;/div&gt;
&lt;div class="esc-top-col"&gt;
&lt;h3&gt;講師・教室情報&lt;/h3&gt;
&lt;ul class="esc-top-link-list"&gt;
&lt;li&gt;&lt;a href="/profile/"&gt;講師プロフィール&lt;/a&gt;&lt;/li&gt;
&lt;li&gt;&lt;a href="/access/"&gt;アクセス（四谷教室）&lt;/a&gt;&lt;/li&gt;
&lt;/ul&gt;
&lt;/div&gt;
&lt;/div&gt;
&lt;/section&gt;
&lt;section id="esc-bottom-cta" class="esc-top-section"&gt;
&lt;div class="esc-top-cta-box"&gt;
&lt;div class="esc-top-cta-title"&gt;まずは体験授業・学習相談からご相談ください&lt;/div&gt;
&lt;p class="esc-top-cta-text"&gt;学校の成績を立て直したい方、教科書対策と受験勉強の両立に悩んでいる方は、&lt;br /&gt;
まずは体験授業・学習相談をご利用ください。&lt;/p&gt;
&lt;div class="esc-top-cta-btns"&gt;&lt;a class="esc-btn" href="/inquiry/"&gt;体験授業・お問い合わせはこちら&lt;/a&gt;&lt;/div&gt;
&lt;/div&gt;
&lt;/section&gt;
&lt;/div&gt;
------</t>
  </si>
  <si>
    <t>以下のページは不自然なワードを使用しています。
これらを適切に自然な言葉に置き換えて下さい。
なお、本文の装飾や構造は絶対に変えないでください。
【対象ページURL】
https://natsui-sansu-juku.com/column/sapix-15/
【検出された不自然ワード】
- 崩れ
- 型
- 固定
- 手順
- 立て直
【本文】
------
&lt;div class="container my-4"&gt;
&lt;div class="card shadow-sm border-0 mb-4" style="background: linear-gradient(135deg, #0d47a1, #1976d2); color: #fff;"&gt;
&lt;div class="card-body p-4"&gt;
&lt;div class="d-flex flex-wrap gap-2 mb-2"&gt;&lt;span class="badge bg-warning text-dark"&gt;中学受験算数&lt;/span&gt;&lt;br /&gt;
&lt;span class="badge bg-light text-dark"&gt;サピックス小5｜15分講義まとめ&lt;/span&gt;&lt;/div&gt;
&lt;h1 class="mb-2" style="font-size: 1.8rem; line-height: 1.4;"&gt;サピックス算数を15分で予習・復習──頻出単元の「つまずき」を先に潰す&lt;/h1&gt;
&lt;p class="mb-0" style="opacity: .95;"&gt;単元が進むほど、算数は「公式」よりも「見方・図・手順」で差がつきます。授業の前後に要点だけ確認し、演習で迷う時間を減らすためのリンク集です。&lt;/p&gt;
&lt;/div&gt;
&lt;/div&gt;
&lt;p&gt;サピックス小5の算数は、単元そのものは理解できても、&lt;strong&gt;「どこを見て、どう整理して、どう式にするか」&lt;/strong&gt;の型がないと、演習で失点が続きます。&lt;br /&gt;
とくに図形・速さ・水そう・規則性などは、解説を読めば分かるのに、テストでは手が止まる──という形で苦手が固定されがちです。&lt;/p&gt;
&lt;p&gt;こうした「つまずき」を単元ごとに早く潰したい場合は、&lt;a href="https://natsui-sansu-juku.com/kobetsu_online/"&gt;中学受験算数のオンライン個別指導（全体像はこちら）&lt;/a&gt;で、他塾併用・苦手単元の立て直しまで含めた1対1の進め方をご確認ください。&lt;/p&gt;
&lt;p class="mb-4"&gt;このページでは、頻出単元の動画解説を&lt;strong&gt;悩み別に整理&lt;/strong&gt;しました。&lt;strong&gt;「今の困りごとに一番近い単元」&lt;/strong&gt;から選んでください。&lt;br /&gt;
なお、各動画は&lt;strong&gt;授業前に見てほしいポイントを絞った整理&lt;/strong&gt;であり、&lt;strong&gt;テキストそのものの解説ではありません&lt;/strong&gt;（予習・復習用の補助として活用してください）。&lt;/p&gt;
&lt;hr class="my-4" /&gt;
&lt;h2&gt;15分を「成績に直結」させる使い方&lt;/h2&gt;
&lt;ul&gt;
&lt;li&gt;&lt;strong&gt;授業の前（予習）&lt;/strong&gt;：用語と基本パターンだけ先に入れ、授業中に「何の話か分からない」を防ぐ&lt;/li&gt;
&lt;li&gt;&lt;strong&gt;授業の後（復習）&lt;/strong&gt;：板書・解説のポイントを言語化し、演習で再現できる形にする&lt;/li&gt;
&lt;li&gt;&lt;strong&gt;テスト前（直前確認）&lt;/strong&gt;：自分の弱点単元だけ見直し、失点の原因（図／式／読み取り）を短時間で補修する&lt;/li&gt;
&lt;/ul&gt;
&lt;div class="card border-0 shadow-sm my-3"&gt;
&lt;div class="card-body"&gt;&lt;strong&gt;運用のコツ：&lt;/strong&gt;&lt;br /&gt;
15分を「視聴」で終わらせず、必ず&lt;strong&gt;1つだけ&lt;/strong&gt;アウトプットを残します。&lt;br /&gt;
例）「今日の単元の注意点を1行で」「図を1枚だけ写す」「次に同タイプを解くときの手順を3語で」など。&lt;/div&gt;
&lt;/div&gt;
&lt;hr class="my-4" /&gt;
&lt;h2&gt;悩み別：どれから見るか（迷ったらここ）&lt;/h2&gt;
&lt;h3&gt;図形で止まる（角度／面積／点の移動）&lt;/h3&gt;
&lt;ul&gt;
&lt;li&gt;&lt;a href="https://natsui-sansu-juku.com/column/h51-03/"&gt;H51-03 平面図形&lt;/a&gt;&lt;br /&gt;
&lt;small class="text-muted"&gt;角度は補助線（半径）で三角形に分解／面積条件は「つけ足して計算形に」／ころがり移動の図示を整理。&lt;/small&gt;&lt;/li&gt;
&lt;li&gt;&lt;a href="https://natsui-sansu-juku.com/column/200314/"&gt;510-01 小6算数「平面図形」攻略（等高図形・角）&lt;/a&gt;&lt;br /&gt;
&lt;small class="text-muted"&gt;等高図形の半分の発想、角度のつながり、図形の見方を短時間で確認。&lt;/small&gt;&lt;/li&gt;
&lt;li&gt;&lt;a href="https://natsui-sansu-juku.com/column/510-02/"&gt;510-02 複合図形と円&lt;/a&gt;&lt;br /&gt;
&lt;small class="text-muted"&gt;円・おうぎ形・複合図形は「パターン化」して処理。半径・直径・弧・面積の対応を崩さない。&lt;/small&gt;&lt;/li&gt;
&lt;li&gt;&lt;a href="https://natsui-sansu-juku.com/column/510-12/"&gt;510-12 点の移動&lt;/a&gt;&lt;br /&gt;
&lt;small class="text-muted"&gt;点の動きを文章どおりに図へ。面積変化は「高さが同じ三角形」「同じ底辺」に着目して整理。&lt;/small&gt;&lt;/li&gt;
&lt;/ul&gt;
&lt;h3&gt;数と計算が不安定（約数・倍数／分数小数／概数）&lt;/h3&gt;
&lt;ul&gt;
&lt;li&gt;&lt;a href="https://natsui-sansu-juku.com/column/510-03/"&gt;510-03 約数&lt;/a&gt;&lt;br /&gt;
&lt;small class="text-muted"&gt;割り算の整理で「約数を落とす」ミスを防ぐ。倍数との違いもセットで確認。&lt;/small&gt;&lt;/li&gt;
&lt;li&gt;&lt;a href="https://natsui-sansu-juku.com/column/510-04/"&gt;510-04 倍数&lt;/a&gt;&lt;br /&gt;
&lt;small class="text-muted"&gt;倍数は「同じ数をかけて並べる」基本へ戻す。倍数条件の読み落としを減らす。&lt;/small&gt;&lt;/li&gt;
&lt;li&gt;&lt;a href="https://natsui-sansu-juku.com/column/510-06/"&gt;510-06 分数と小数&lt;/a&gt;&lt;br /&gt;
&lt;small class="text-muted"&gt;分数⇔小数の変換、計算の順序、大小比較で崩れやすいポイントを整理。&lt;/small&gt;&lt;/li&gt;
&lt;li&gt;&lt;a href="https://natsui-sansu-juku.com/column/h51-01/"&gt;H51-01 概数（四捨五入／未満・以下／範囲）&lt;/a&gt;&lt;br /&gt;
&lt;small class="text-muted"&gt;概数は「答えの幅（範囲）」が本体。未満・以下、数・整数の言葉を丁寧に扱う。&lt;/small&gt;&lt;/li&gt;
&lt;/ul&gt;
&lt;h3&gt;速さがグラつく（旅人算／ダイヤグラム）&lt;/h3&gt;
&lt;ul&gt;
&lt;li&gt;&lt;a href="https://natsui-sansu-juku.com/column/510-08/"&gt;510-08 旅人算(1)&lt;/a&gt;&lt;br /&gt;
&lt;small class="text-muted"&gt;単位換算を先に固定。出会う／追いつくの違いを図で分ける。&lt;/small&gt;&lt;/li&gt;
&lt;li&gt;&lt;a href="https://natsui-sansu-juku.com/column/510-09/"&gt;510-09 旅人算（ダイヤグラム）&lt;/a&gt;&lt;br /&gt;
&lt;small class="text-muted"&gt;三人型・複雑型はダイヤグラムで整理。速さは「和・差」で扱う場面を明確化。&lt;/small&gt;&lt;/li&gt;
&lt;/ul&gt;
&lt;h3&gt;立体・水そうで止まる（底面／高さ／グラフ）&lt;/h3&gt;
&lt;ul&gt;
&lt;li&gt;&lt;a href="https://natsui-sansu-juku.com/column/510-07/"&gt;510-07 立体図形(1)（柱体・すい体・水そう）&lt;/a&gt;&lt;br /&gt;
&lt;small class="text-muted"&gt;「底面がどこか」「高さがどこか」を決めれば体積は崩れにくい。水そうは典型の図を先に持つ。&lt;/small&gt;&lt;/li&gt;
&lt;li&gt;&lt;a href="https://natsui-sansu-juku.com/column/510-11/"&gt;510-11 水そうとグラフ&lt;/a&gt;&lt;br /&gt;
&lt;small class="text-muted"&gt;断面の変化でグラフが折れる理由を理解。平均の扱い・傾きの読み取りを整理。&lt;/small&gt;&lt;/li&gt;
&lt;/ul&gt;
&lt;h3&gt;規則性が苦手（数列・周期・表）&lt;/h3&gt;
&lt;ul&gt;
&lt;li&gt;&lt;a href="https://natsui-sansu-juku.com/column/510-13/"&gt;510-13 規則性（数列・周期）&lt;/a&gt;&lt;br /&gt;
&lt;small class="text-muted"&gt;規則性は「周期」「差」「表」で見える化。数え落とし・ズレを起こしやすいポイントを確認。&lt;/small&gt;&lt;/li&gt;
&lt;/ul&gt;
&lt;h3&gt;文章題の型を固めたい（和差算・消去算・過不足算・つるかめ算）&lt;/h3&gt;
&lt;ul&gt;
&lt;li&gt;&lt;a href="https://natsui-sansu-juku.com/column/h51-02/"&gt;H51-02 和と差に関する問題&lt;/a&gt;&lt;br /&gt;
&lt;small class="text-muted"&gt;線分図・表で整理して「なぜその式になるか」を言える状態に。型を押さえてから演習へ。&lt;/small&gt;&lt;/li&gt;
&lt;/ul&gt;
&lt;hr class="my-4" /&gt;
&lt;h2&gt;単元をまたいで崩れる人へ（総合回）&lt;/h2&gt;
&lt;p&gt;「単元ごとの基本は分かるのに、応用で一気に止まる」場合は、&lt;strong&gt;複数単元をまたぐ“つなぎ方”&lt;/strong&gt;が弱いことが多いです。&lt;br /&gt;
ここは、単元別にバラして勉強するより、先に総合回で&lt;strong&gt;考え方の共通ルール&lt;/strong&gt;を押さえる方が早いケースがあります。&lt;/p&gt;
&lt;ul&gt;
&lt;li&gt;&lt;a href="https://natsui-sansu-juku.com/column/510-05/"&gt;510-05 総合(01〜04)&lt;/a&gt;&lt;br /&gt;
&lt;small class="text-muted"&gt;平面図形＋約数倍数の総合。単元の知識を「問題処理」へつなぐ感覚を確認。&lt;/small&gt;&lt;/li&gt;
&lt;li&gt;&lt;a href="https://natsui-sansu-juku.com/column/510-10/"&gt;510-10 総合&lt;/a&gt;&lt;br /&gt;
&lt;small class="text-muted"&gt;分数の発展・部分分数分解・水そう応用・旅人算の図。応用で崩れるポイントを整理。&lt;/small&gt;&lt;/li&gt;
&lt;/ul&gt;
&lt;hr class="my-4" /&gt;
&lt;h2&gt;1週間の回し方（迷ったらこの運用）&lt;/h2&gt;
&lt;ol&gt;
&lt;li&gt;&lt;strong&gt;授業前&lt;/strong&gt;：該当単元の動画を1本だけ見る（15分）&lt;/li&gt;
&lt;li&gt;&lt;strong&gt;授業後&lt;/strong&gt;：同じ単元の問題を2〜3題だけ解く（量より再現性）&lt;/li&gt;
&lt;li&gt;&lt;strong&gt;間違えたら&lt;/strong&gt;：「どこで止まったか」を1語で記録（図／式／読み取り／計算）&lt;/li&gt;
&lt;li&gt;&lt;strong&gt;週末&lt;/strong&gt;：記録が多い単元をもう1回見て、同タイプを解き直す&lt;/li&gt;
&lt;/ol&gt;
&lt;p class="mb-0"&gt;15分講義は、長時間の勉強を増やすためではなく、&lt;strong&gt;演習で迷う時間を減らすため&lt;/strong&gt;に使うのが最も効果的です。&lt;br /&gt;
「見て分かった」で終わらせず、次の1問で同じ手順を再現できる状態まで落とし込みましょう。&lt;/p&gt;
&lt;/div&gt;
&lt;p&gt;&lt;!-- [ /.socialSet ] --&gt;&lt;/p&gt;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sapix-15%2F&amp;amp;t=%E3%82%B5%E3%83%94%E3%83%83%E3%82%AF%E3%82%B9%E5%B0%8F5%E7%AE%97%E6%95%B0%2015%E5%88%86%E3%81%BE%E3%81%A8%E3%82%81%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sapix-15%2F&amp;amp;text=%E3%82%B5%E3%83%94%E3%83%83%E3%82%AF%E3%82%B9%E5%B0%8F5%E7%AE%97%E6%95%B0%2015%E5%88%86%E3%81%BE%E3%81%A8%E3%82%81%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82%B5%E3%83%94%E3%83%83%E3%82%AF%E3%82%B9%E5%B0%8F5%E7%AE%97%E6%95%B0%2015%E5%88%86%E3%81%BE%E3%81%A8%E3%82%81%20%7C%20%E4%B8%AD%E5%AD%A6%E5%8F%97%E9%A8%93%E5%B0%82%E9%96%80%E3%80%80%E5%A4%8F%E4%BA%95%E7%AE%97%E6%95%B0%E5%A1%BE%0Ahttps%3A%2F%2Fnatsui-sansu-juku.com%2Fcolumn%2Fsapix-15%2F" target="_blank" &gt;&lt;span class="vk_icon_w_r_sns_bluesky icon_sns"&gt;&lt;/span&gt;&lt;span class="sns_txt"&gt;Bluesky&lt;/span&gt;&lt;/a&gt;&lt;/li&gt;&lt;li class="sb_hatena sb_icon"&gt;&lt;a class="sb_icon_inner" href="//b.hatena.ne.jp/add?mode=confirm&amp;url=https%3A%2F%2Fnatsui-sansu-juku.com%2Fcolumn%2Fsapix-15%2F&amp;amp;title=%E3%82%B5%E3%83%94%E3%83%83%E3%82%AF%E3%82%B9%E5%B0%8F5%E7%AE%97%E6%95%B0%2015%E5%88%86%E3%81%BE%E3%81%A8%E3%82%81%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column%2Fsapix-15%2F&amp;title=%E3%82%B5%E3%83%94%E3%83%83%E3%82%AF%E3%82%B9%E5%B0%8F5%E7%AE%97%E6%95%B0%2015%E5%88%86%E3%81%BE%E3%81%A8%E3%82%81%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sb_icon_inner"data-clipboard-text="サピックス小5算数 15分まとめ | 中学受験専門　夏井算数塾 https://natsui-sansu-juku.com/column/sapix-15/"&gt;&lt;span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</si>
  <si>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https://dokkai-labo.tokyo/blog/yosyu_series_05j08/
【検出された不自然ワード】
- 迷い
- 固定
- 手順
- 整え
【本文】
------
&lt;p&gt;&lt;!-- ▼▼ WordPress本文ここから（Bootstrap前提） ▼▼ --&gt;&lt;/p&gt;
&lt;p&gt;&lt;!-- Hero --&gt;&lt;/p&gt;
&lt;section class="p-3 p-md-4 mb-4 rounded-3 border bg-light"&gt;
&lt;div class="d-flex flex-column gap-2"&gt;
&lt;div class="d-flex flex-wrap align-items-center gap-2"&gt;&lt;span class="badge bg-primary"&gt;予習シリーズ&lt;/span&gt;&lt;br /&gt;
&lt;span class="badge bg-secondary"&gt;小5 上巻&lt;/span&gt;&lt;br /&gt;
&lt;span class="badge bg-dark"&gt;第8回・発展問題&lt;/span&gt;&lt;br /&gt;
&lt;span class="badge bg-info text-dark"&gt;説明文&lt;/span&gt;&lt;/div&gt;
&lt;h2 class="h3 mb-1"&gt;【解説まとめ】第8回は「空欄の直後」×「前後関係」で根拠を固定する&lt;/h2&gt;
&lt;p class="mb-0"&gt;受験国語専門「読解ラボ東京」代表・長島によるライブ解説（小5 上巻 第8回・発展問題）の要点を、&lt;br /&gt;
ご家庭で再現できる形に整理しました。&lt;br class="d-none d-md-block" /&gt;キーワードは &lt;strong&gt;①空欄の直後（名詞/評価語） ②前後が同じ/反対/説明 ③段落の役割&lt;/strong&gt;。&lt;br /&gt;
「なんとなく」で選べてしまう空欄を、根拠で押し切る回です。&lt;/p&gt;
&lt;/div&gt;
&lt;/section&gt;
&lt;p&gt;&lt;!-- 動画 --&gt;&lt;/p&gt;
&lt;section class="mb-4"&gt;
&lt;div class="d-flex align-items-center justify-content-between flex-wrap gap-2 mb-2"&gt;
&lt;h3 id="movie" class="h4 mb-0"&gt;解説動画（ライブ配信）&lt;/h3&gt;
&lt;p&gt;&lt;small class="text-muted"&gt;※自動文字起こしのため、固有名詞などに揺れがある場合があります。&lt;/small&gt;&lt;/p&gt;
&lt;/div&gt;
&lt;div class="ratio ratio-16x9 embed-responsive embed-responsive-16by9 rounded-3 border overflow-hidden"&gt;&lt;iframe class="embed-responsive-item" title="予習シリーズ 小5 上巻 第8回 発展問題 解説（読解ラボ東京）" src="https://www.youtube.com/embed/bHPdSxwpVRE" allowfullscreen="allowfullscreen"&gt;&lt;/iframe&gt;&lt;/div&gt;
&lt;/section&gt;
&lt;p&gt;&lt;!-- 目次 --&gt;&lt;/p&gt;
&lt;section class="mb-4"&gt;
&lt;h3 id="toc" class="h4"&gt;目次&lt;/h3&gt;
&lt;div class="row g-3"&gt;
&lt;div class="col-12 col-md-6"&gt;
&lt;div class="list-group"&gt;&lt;a class="list-group-item list-group-item-action" href="#core"&gt;1. 空欄問題の「固定フレーム」&lt;/a&gt;&lt;br /&gt;
&lt;a class="list-group-item list-group-item-action" href="#q1"&gt;2. 問一：空欄（1〜4）の見方&lt;/a&gt;&lt;br /&gt;
&lt;a class="list-group-item list-group-item-action" href="#cards"&gt;3. 問題別ポイント（問二〜問十）&lt;/a&gt;&lt;/div&gt;
&lt;/div&gt;
&lt;div class="col-12 col-md-6"&gt;
&lt;div class="list-group"&gt;&lt;a class="list-group-item list-group-item-action" href="#homework"&gt;4. 家庭学習での回し方（再現手順）&lt;/a&gt;&lt;br /&gt;
&lt;a class="list-group-item list-group-item-action" href="#faq"&gt;5. よくあるつまずき（FAQ）&lt;/a&gt;&lt;br /&gt;
&lt;a class="list-group-item list-group-item-action" href="#cta"&gt;6. 個別指導のご案内&lt;/a&gt;&lt;/div&gt;
&lt;/div&gt;
&lt;/div&gt;
&lt;/section&gt;
&lt;p&gt;&lt;!-- 核 --&gt;&lt;/p&gt;
&lt;section id="core" class="mb-4"&gt;
&lt;h3 class="h4"&gt;1. 空欄問題の「固定フレーム」：直後 → 前後 → 役割&lt;/h3&gt;
&lt;div class="row g-3"&gt;
&lt;div class="col-12 col-md-6"&gt;
&lt;div class="card border-0 shadow-sm h-100"&gt;
&lt;div class="card-body"&gt;
&lt;h4 class="h6 mb-2"&gt;① まず「空欄の直後」を見る&lt;/h4&gt;
&lt;ul class="mb-0"&gt;
&lt;li&gt;&lt;strong&gt;名詞&lt;/strong&gt;：何の話？（例：&lt;strong&gt;からだ&lt;/strong&gt;／&lt;strong&gt;きびしさ&lt;/strong&gt;）&lt;/li&gt;
&lt;li&gt;&lt;strong&gt;評価語&lt;/strong&gt;：プラス/マイナス（例：厳しい・都合がいい 等）&lt;/li&gt;
&lt;li&gt;&lt;strong&gt;対象&lt;/strong&gt;：誰/何にかかる？（主語のズレを防ぐ）&lt;/li&gt;
&lt;/ul&gt;
&lt;/div&gt;
&lt;/div&gt;
&lt;/div&gt;
&lt;div class="col-12 col-md-6"&gt;
&lt;div class="card border-0 shadow-sm h-100"&gt;
&lt;div class="card-body"&gt;
&lt;h4 class="h6 mb-2"&gt;② 次に「前後関係」を判定&lt;/h4&gt;
&lt;ul class="mb-0"&gt;
&lt;li&gt;&lt;strong&gt;同じ&lt;/strong&gt;：言い換え/具体⇄抽象で一致&lt;/li&gt;
&lt;li&gt;&lt;strong&gt;反対&lt;/strong&gt;：前が遅い・後が早い等の逆&lt;/li&gt;
&lt;li&gt;&lt;strong&gt;説明&lt;/strong&gt;：理由・補足・条件でつなぐ&lt;/li&gt;
&lt;/ul&gt;
&lt;/div&gt;
&lt;/div&gt;
&lt;/div&gt;
&lt;/div&gt;
&lt;div class="alert alert-info mt-3 mb-0"&gt;&lt;strong&gt;ポイント：&lt;/strong&gt;&lt;br /&gt;
空欄は「気分」で選ぶと復習が残りません。&lt;strong&gt;直後（何の話）→前後（同じ/反対/説明）&lt;/strong&gt;の順で、&lt;br /&gt;
根拠が1行で言える状態まで落とします。&lt;/div&gt;
&lt;/section&gt;
&lt;p&gt;&lt;!-- 問一（空欄1〜4） --&gt;&lt;/p&gt;
&lt;section id="q1" class="mb-4"&gt;
&lt;h3 class="h4"&gt;2. 問一：空欄（1〜4）は「直後」と「前後の一致」で決める&lt;/h3&gt;
&lt;div class="row g-3"&gt;
&lt;div class="col-12 col-md-6"&gt;
&lt;div class="card border-0 shadow-sm h-100"&gt;
&lt;div class="card-body"&gt;
&lt;div class="d-flex justify-content-between align-items-start gap-2"&gt;
&lt;h4 class="h6 mb-2"&gt;空欄1：直後の「からだ」に注目&lt;/h4&gt;
&lt;p&gt;&lt;span class="badge bg-primary"&gt;空欄&lt;/span&gt;&lt;/p&gt;
&lt;/div&gt;
&lt;ul class="mb-0"&gt;
&lt;li&gt;&lt;strong&gt;注目&lt;/strong&gt;：空欄直後の名詞で話題を固定&lt;/li&gt;
&lt;li&gt;&lt;strong&gt;結論&lt;/strong&gt;：&lt;strong&gt;イ・キ&lt;/strong&gt;&lt;/li&gt;
&lt;/ul&gt;
&lt;/div&gt;
&lt;/div&gt;
&lt;/div&gt;
&lt;div class="col-12 col-md-6"&gt;
&lt;div class="card border-0 shadow-sm h-100"&gt;
&lt;div class="card-body"&gt;
&lt;div class="d-flex justify-content-between align-items-start gap-2"&gt;
&lt;h4 class="h6 mb-2"&gt;空欄2：前後とも「理由の候補」が並ぶ&lt;/h4&gt;
&lt;p&gt;&lt;span class="badge bg-primary"&gt;空欄&lt;/span&gt;&lt;/p&gt;
&lt;/div&gt;
&lt;ul class="mb-0"&gt;
&lt;li&gt;&lt;strong&gt;前後&lt;/strong&gt;：どちらも「なぜヤマツツジの花しか食べない？」の候補&lt;/li&gt;
&lt;li&gt;&lt;strong&gt;結論&lt;/strong&gt;：&lt;strong&gt;エ・オ&lt;/strong&gt;&lt;/li&gt;
&lt;/ul&gt;
&lt;/div&gt;
&lt;/div&gt;
&lt;/div&gt;
&lt;div class="col-12 col-md-6"&gt;
&lt;div class="card border-0 shadow-sm h-100"&gt;
&lt;div class="card-body"&gt;
&lt;div class="d-flex justify-content-between align-items-start gap-2"&gt;
&lt;h4 class="h6 mb-2"&gt;空欄3：前が「遅い」→後ろが「早い」&lt;/h4&gt;
&lt;p&gt;&lt;span class="badge bg-primary"&gt;空欄&lt;/span&gt;&lt;/p&gt;
&lt;/div&gt;
&lt;ul class="mb-0"&gt;
&lt;li&gt;&lt;strong&gt;判定&lt;/strong&gt;：前後が反対（逆方向）&lt;/li&gt;
&lt;li&gt;&lt;strong&gt;結論&lt;/strong&gt;：&lt;strong&gt;ア・ク&lt;/strong&gt;&lt;/li&gt;
&lt;/ul&gt;
&lt;/div&gt;
&lt;/div&gt;
&lt;/div&gt;
&lt;div class="col-12 col-md-6"&gt;
&lt;div class="card border-0 shadow-sm h-100"&gt;
&lt;div class="card-body"&gt;
&lt;div class="d-flex justify-content-between align-items-start gap-2"&gt;
&lt;h4 class="h6 mb-2"&gt;空欄4：前後とも「産卵時期の説明」&lt;/h4&gt;
&lt;p&gt;&lt;span class="badge bg-primary"&gt;空欄&lt;/span&gt;&lt;/p&gt;
&lt;/div&gt;
&lt;ul class="mb-0"&gt;
&lt;li&gt;&lt;strong&gt;判定&lt;/strong&gt;：前後が同じ（説明の連続）&lt;/li&gt;
&lt;li&gt;&lt;strong&gt;結論&lt;/strong&gt;：&lt;strong&gt;ウ・カ&lt;/strong&gt;&lt;/li&gt;
&lt;/ul&gt;
&lt;/div&gt;
&lt;/div&gt;
&lt;/div&gt;
&lt;/div&gt;
&lt;div class="alert alert-secondary mt-3 mb-0"&gt;&lt;strong&gt;まとめ：&lt;/strong&gt;問一は、選択肢の「言い回し」より先に、&lt;strong&gt;空欄直後&lt;/strong&gt;と&lt;strong&gt;前後の関係&lt;/strong&gt;で決める回です。&lt;/div&gt;
&lt;/section&gt;
&lt;p&gt;&lt;!-- 問題別（2列カード） --&gt;&lt;/p&gt;
&lt;section id="cards" class="mb-4"&gt;
&lt;h3 class="h4 mb-3"&gt;3. 問題別ポイント（2列カード）&lt;/h3&gt;
&lt;div class="row g-3"&gt;
&lt;p&gt;&lt;!-- 問二 --&gt;&lt;/p&gt;
&lt;div class="col-12 col-md-6"&gt;
&lt;div class="card border-0 shadow-sm h-100"&gt;
&lt;div class="card-body"&gt;
&lt;div class="d-flex justify-content-between align-items-start gap-2"&gt;
&lt;h4 class="h5 mb-2"&gt;問二：傍線①＝「ひと月で姿を消す」理由&lt;/h4&gt;
&lt;p&gt;&lt;span class="badge bg-primary"&gt;理由&lt;/span&gt;&lt;/p&gt;
&lt;/div&gt;
&lt;ul class="mb-0"&gt;
&lt;li&gt;&lt;strong&gt;根拠&lt;/strong&gt;：エサはヤマツツジの花（3段落）&lt;/li&gt;
&lt;li&gt;&lt;strong&gt;根拠&lt;/strong&gt;：その花があるのは約1か月（3〜4段落）&lt;/li&gt;
&lt;li&gt;&lt;strong&gt;結論&lt;/strong&gt;：エサの期間が短いから&lt;/li&gt;
&lt;/ul&gt;
&lt;/div&gt;
&lt;/div&gt;
&lt;/div&gt;
&lt;p&gt;&lt;!-- 問三 --&gt;&lt;/p&gt;
&lt;div class="col-12 col-md-6"&gt;
&lt;div class="card border-0 shadow-sm h-100"&gt;
&lt;div class="card-body"&gt;
&lt;div class="d-flex justify-content-between align-items-start gap-2"&gt;
&lt;h4 class="h5 mb-2"&gt;問三：傍線②「限られたもの」＝何？&lt;/h4&gt;
&lt;p&gt;&lt;span class="badge bg-primary"&gt;指示/同定&lt;/span&gt;&lt;/p&gt;
&lt;/div&gt;
&lt;ul class="mb-0"&gt;
&lt;li&gt;&lt;strong&gt;前後&lt;/strong&gt;：「限られたもの」を具体化する文を拾う&lt;/li&gt;
&lt;li&gt;&lt;strong&gt;結論&lt;/strong&gt;：&lt;strong&gt;ヤマツツジの花&lt;/strong&gt;&lt;/li&gt;
&lt;li&gt;&lt;strong&gt;補足&lt;/strong&gt;：花の時期が短い（4月末〜5月半ば）&lt;/li&gt;
&lt;/ul&gt;
&lt;/div&gt;
&lt;/div&gt;
&lt;/div&gt;
&lt;p&gt;&lt;!-- 問四① --&gt;&lt;/p&gt;
&lt;div class="col-12 col-md-6"&gt;
&lt;div class="card border-0 shadow-sm h-100"&gt;
&lt;div class="card-body"&gt;
&lt;div class="d-flex justify-content-between align-items-start gap-2"&gt;
&lt;h4 class="h5 mb-2"&gt;問四①：段落対応で○×を処理する&lt;/h4&gt;
&lt;p&gt;&lt;span class="badge bg-secondary"&gt;段落&lt;/span&gt;&lt;/p&gt;
&lt;/div&gt;
&lt;ul class="mb-0"&gt;
&lt;li&gt;&lt;strong&gt;ⅰ&lt;/strong&gt;：50行目（9段落）&lt;/li&gt;
&lt;li&gt;&lt;strong&gt;ⅱ&lt;/strong&gt;：57行目（10〜11段落：サナギ）&lt;/li&gt;
&lt;li&gt;&lt;strong&gt;ⅲ&lt;/strong&gt;：32行目（7段落）＋8段落も関与&lt;/li&gt;
&lt;/ul&gt;
&lt;/div&gt;
&lt;/div&gt;
&lt;/div&gt;
&lt;p&gt;&lt;!-- 問四②③ --&gt;&lt;/p&gt;
&lt;div class="col-12 col-md-6"&gt;
&lt;div class="card border-0 shadow-sm h-100"&gt;
&lt;div class="card-body"&gt;
&lt;div class="d-flex justify-content-between align-items-start gap-2"&gt;
&lt;h4 class="h5 mb-2"&gt;問四②③：手順は「根拠行→並べ替え」&lt;/h4&gt;
&lt;p&gt;&lt;span class="badge bg-secondary"&gt;並べ替え&lt;/span&gt;&lt;/p&gt;
&lt;/div&gt;
&lt;ul class="mb-0"&gt;
&lt;li&gt;&lt;strong&gt;B&lt;/strong&gt;：卵を産む（つぼみ）&lt;/li&gt;
&lt;li&gt;&lt;strong&gt;C&lt;/strong&gt;：幼虫が花を食べて育つ&lt;/li&gt;
&lt;li&gt;&lt;strong&gt;A&lt;/strong&gt;：木をおりてサナギに&lt;/li&gt;
&lt;li&gt;&lt;strong&gt;E&lt;/strong&gt;：サナギの殻にとじこもる →&lt;/li&gt;
&lt;li&gt;&lt;strong&gt;結論&lt;/strong&gt;：&lt;strong&gt;D→B→C→A→E&lt;/strong&gt;&lt;/li&gt;
&lt;/ul&gt;
&lt;/div&gt;
&lt;/div&gt;
&lt;/div&gt;
&lt;p&gt;&lt;!-- 問五 --&gt;&lt;/p&gt;
&lt;div class="col-12 col-md-6"&gt;
&lt;div class="card border-0 shadow-sm h-100"&gt;
&lt;div class="card-body"&gt;
&lt;div class="d-flex justify-content-between align-items-start gap-2"&gt;
&lt;h4 class="h5 mb-2"&gt;問五：チョウが姿を消す理由（選択）&lt;/h4&gt;
&lt;p&gt;&lt;span class="badge bg-primary"&gt;選択&lt;/span&gt;&lt;/p&gt;
&lt;/div&gt;
&lt;ul class="mb-0"&gt;
&lt;li&gt;&lt;strong&gt;根拠&lt;/strong&gt;：10〜12行目（エサの花がない）&lt;/li&gt;
&lt;li&gt;&lt;strong&gt;注意&lt;/strong&gt;：花をエサにするのは「幼虫」&lt;/li&gt;
&lt;li&gt;&lt;strong&gt;結論&lt;/strong&gt;：&lt;strong&gt;ウ&lt;/strong&gt;&lt;/li&gt;
&lt;/ul&gt;
&lt;/div&gt;
&lt;/div&gt;
&lt;/div&gt;
&lt;p&gt;&lt;!-- 問六 --&gt;&lt;/p&gt;
&lt;div class="col-12 col-md-6"&gt;
&lt;div class="card border-0 shadow-sm h-100"&gt;
&lt;div class="card-body"&gt;
&lt;div class="d-flex justify-content-between align-items-start gap-2"&gt;
&lt;h4 class="h5 mb-2"&gt;問六：直前の「対比」で即決&lt;/h4&gt;
&lt;p&gt;&lt;span class="badge bg-primary"&gt;選択&lt;/span&gt;&lt;/p&gt;
&lt;/div&gt;
&lt;ul class="mb-0"&gt;
&lt;li&gt;&lt;strong&gt;対比&lt;/strong&gt;：人間（10/80） vs チョウ（10/12）&lt;/li&gt;
&lt;li&gt;&lt;strong&gt;結論&lt;/strong&gt;：&lt;strong&gt;ア&lt;/strong&gt;&lt;/li&gt;
&lt;/ul&gt;
&lt;/div&gt;
&lt;/div&gt;
&lt;/div&gt;
&lt;p&gt;&lt;!-- 問七（記述） --&gt;&lt;/p&gt;
&lt;div class="col-12 col-md-6"&gt;
&lt;div class="card border-0 shadow-sm h-100"&gt;
&lt;div class="card-body"&gt;
&lt;div class="d-flex justify-content-between align-items-start gap-2"&gt;
&lt;h4 class="h5 mb-2"&gt;問七：優雅ではない理由＝年の計画が固定&lt;/h4&gt;
&lt;p&gt;&lt;span class="badge bg-success text-dark"&gt;記述&lt;/span&gt;&lt;/p&gt;
&lt;/div&gt;
&lt;ul class="mb-0"&gt;
&lt;li&gt;&lt;strong&gt;根拠&lt;/strong&gt;：ヤマツツジの季節を中心に一年のプランを組む&lt;/li&gt;
&lt;li&gt;&lt;strong&gt;補足&lt;/strong&gt;：羽化・産卵・サナギなどが時間に縛られる&lt;/li&gt;
&lt;li&gt;&lt;strong&gt;まとめ&lt;/strong&gt;：のんびりできない＝スケジュールがガチガチ&lt;/li&gt;
&lt;/ul&gt;
&lt;/div&gt;
&lt;/div&gt;
&lt;/div&gt;
&lt;p&gt;&lt;!-- 問八 --&gt;&lt;/p&gt;
&lt;div class="col-12 col-md-6"&gt;
&lt;div class="card border-0 shadow-sm h-100"&gt;
&lt;div class="card-body"&gt;
&lt;div class="d-flex justify-content-between align-items-start gap-2"&gt;
&lt;h4 class="h5 mb-2"&gt;問八：空欄直後の「きびしさ」に注目&lt;/h4&gt;
&lt;p&gt;&lt;span class="badge bg-primary"&gt;空欄&lt;/span&gt;&lt;/p&gt;
&lt;/div&gt;
&lt;ul class="mb-0"&gt;
&lt;li&gt;&lt;strong&gt;接続&lt;/strong&gt;：問七の内容（年間計画が固定）→「厳しい」へ&lt;/li&gt;
&lt;li&gt;&lt;strong&gt;結論&lt;/strong&gt;：10段落の「&lt;strong&gt;時間の問題&lt;/strong&gt;」&lt;/li&gt;
&lt;/ul&gt;
&lt;/div&gt;
&lt;/div&gt;
&lt;/div&gt;
&lt;p&gt;&lt;!-- 問九 --&gt;&lt;/p&gt;
&lt;div class="col-12 col-md-6"&gt;
&lt;div class="card border-0 shadow-sm h-100"&gt;
&lt;div class="card-body"&gt;
&lt;div class="d-flex justify-content-between align-items-start gap-2"&gt;
&lt;h4 class="h5 mb-2"&gt;問九：具体例のまとまり＝段落範囲で取る&lt;/h4&gt;
&lt;p&gt;&lt;span class="badge bg-secondary"&gt;構成&lt;/span&gt;&lt;/p&gt;
&lt;/div&gt;
&lt;ul class="mb-0"&gt;
&lt;li&gt;&lt;strong&gt;具体例&lt;/strong&gt;：コツバメ（3〜11段落）&lt;/li&gt;
&lt;li&gt;&lt;strong&gt;まとめ&lt;/strong&gt;：12段落は受けて整理&lt;/li&gt;
&lt;/ul&gt;
&lt;/div&gt;
&lt;/div&gt;
&lt;/div&gt;
&lt;p&gt;&lt;!-- 問十（正誤） --&gt;&lt;/p&gt;
&lt;div class="col-12 col-md-6"&gt;
&lt;div class="card border-0 shadow-sm h-100"&gt;
&lt;div class="card-body"&gt;
&lt;div class="d-flex justify-content-between align-items-start gap-2"&gt;
&lt;h4 class="h5 mb-2"&gt;問十：正誤は「不適切ポイント」を1点決め&lt;/h4&gt;
&lt;p&gt;&lt;span class="badge bg-primary"&gt;正誤&lt;/span&gt;&lt;/p&gt;
&lt;/div&gt;
&lt;ul class="mb-0"&gt;
&lt;li&gt;&lt;strong&gt;ア&lt;/strong&gt;：早春（2〜3月はじめ）が不適切 → ×&lt;/li&gt;
&lt;li&gt;&lt;strong&gt;イ&lt;/strong&gt;：45〜47行目 → ○&lt;/li&gt;
&lt;li&gt;&lt;strong&gt;ウ&lt;/strong&gt;：41〜42行目 → ×&lt;/li&gt;
&lt;li&gt;&lt;strong&gt;エ&lt;/strong&gt;：問七と整合しない → ×&lt;/li&gt;
&lt;li&gt;&lt;strong&gt;オ&lt;/strong&gt;：56〜58行目 → ○&lt;/li&gt;
&lt;/ul&gt;
&lt;/div&gt;
&lt;/div&gt;
&lt;/div&gt;
&lt;/div&gt;
&lt;div class="alert alert-secondary mt-3 mb-0"&gt;&lt;strong&gt;補足：&lt;/strong&gt;第8回は「空欄の直後」と「前後関係」で根拠を固定し、段落対応で迷いを潰す回です。&lt;br /&gt;
1問ごとに &lt;strong&gt;根拠が1行で言えるか&lt;/strong&gt; を基準に復習してください。&lt;/div&gt;
&lt;/section&gt;
&lt;p&gt;&lt;!-- 家庭学習 --&gt;&lt;/p&gt;
&lt;section id="homework" class="mb-4"&gt;
&lt;h3 class="h4"&gt;4. 家庭学習での回し方（再現手順）&lt;/h3&gt;
&lt;div class="row g-3"&gt;
&lt;div class="col-12 col-md-6"&gt;
&lt;div class="card border-0 shadow-sm h-100"&gt;
&lt;div class="card-body"&gt;
&lt;h4 class="h6 mb-2"&gt;空欄の3ステップ（毎回同じ）&lt;/h4&gt;
&lt;ol class="mb-0"&gt;
&lt;li&gt;空欄の&lt;strong&gt;直後&lt;/strong&gt;（名詞/評価語）に下線&lt;/li&gt;
&lt;li&gt;前後1〜2文で&lt;strong&gt;同じ/反対/説明&lt;/strong&gt;を判定&lt;/li&gt;
&lt;li&gt;根拠を&lt;strong&gt;1行メモ&lt;/strong&gt;（例：直後＝からだ／前後＝産卵時期の説明）&lt;/li&gt;
&lt;/ol&gt;
&lt;/div&gt;
&lt;/div&gt;
&lt;/div&gt;
&lt;div class="col-12 col-md-6"&gt;
&lt;div class="card border-0 shadow-sm h-100"&gt;
&lt;div class="card-body"&gt;
&lt;h4 class="h6 mb-2"&gt;段落対応の2ステップ&lt;/h4&gt;
&lt;ol class="mb-0"&gt;
&lt;li&gt;選択肢のキーワード（行番号/用語）から&lt;strong&gt;段落を特定&lt;/strong&gt;&lt;/li&gt;
&lt;li&gt;段落の役割を一言で置く（例：具体例／手順／まとめ）&lt;/li&gt;
&lt;/ol&gt;
&lt;/div&gt;
&lt;/div&gt;
&lt;/div&gt;
&lt;/div&gt;
&lt;div class="alert alert-info mt-3 mb-0"&gt;&lt;strong&gt;家庭での合格ライン：&lt;/strong&gt;&lt;br /&gt;
正解よりも先に「&lt;strong&gt;なぜそれを選んだか（直後＋前後）&lt;/strong&gt;」が言える状態を作る。&lt;br /&gt;
ここができると、空欄の失点が一気に減ります。&lt;/div&gt;
&lt;/section&gt;
&lt;p&gt;&lt;!-- FAQ（JS不要：details/summary） --&gt;&lt;/p&gt;
&lt;section id="faq" class="mb-4"&gt;
&lt;h3 class="h4"&gt;5. よくあるつまずき（FAQ）&lt;/h3&gt;
&lt;div class="d-flex flex-column gap-2"&gt;
&lt;details class="rounded-3 border bg-white p-3"&gt;
&lt;summary class="fw-bold" style="cursor: pointer;"&gt;Q. 空欄が「それっぽい」で選べてしまい、復習が残りません&lt;/summary&gt;
&lt;div class="pt-2"&gt;
&lt;p class="mb-0"&gt;まず &lt;strong&gt;空欄の直後&lt;/strong&gt; を固定してください（名詞・評価語）。&lt;br /&gt;
その上で前後1〜2文を読んで、&lt;strong&gt;同じ/反対/説明&lt;/strong&gt; のどれかに必ず落とします。&lt;br /&gt;
復習は「直後のキーワード＋前後判定」を &lt;strong&gt;1行&lt;/strong&gt; 残すだけで精度が上がります。&lt;/p&gt;
&lt;/div&gt;
&lt;/details&gt;
&lt;details class="rounded-3 border bg-white p-3"&gt;
&lt;summary class="fw-bold" style="cursor: pointer;"&gt;Q. 段落対応（行番号）が苦手で、探しているうちに迷子になります&lt;/summary&gt;
&lt;div class="pt-2"&gt;
&lt;p class="mb-0"&gt;先に「段落の&lt;strong&gt;役割&lt;/strong&gt;」を置きます（具体例／手順／まとめ など）。&lt;br /&gt;
役割が決まると、同じ語が出てくる“だけ”の場所に引っ張られにくくなります。&lt;br /&gt;
目安は「&lt;strong&gt;この段落は何をしている段落？&lt;/strong&gt;」が一言で言えることです。&lt;/p&gt;
&lt;/div&gt;
&lt;/details&gt;
&lt;/div&gt;
&lt;div class="alert alert-light border mt-3 mb-0"&gt;&lt;small class="text-muted"&gt;&lt;/p&gt;
&lt;p&gt;&lt;/small&gt;&lt;/div&gt;
&lt;/section&gt;
&lt;p&gt;&lt;!-- CTA --&gt;&lt;/p&gt;
&lt;section id="cta" class="mb-4"&gt;
&lt;div class="card border-0 shadow-sm"&gt;
&lt;div class="card-body p-3 p-md-4"&gt;
&lt;div class="row align-items-center g-3"&gt;
&lt;div class="col-12 col-md-8"&gt;
&lt;h3 class="h4 mb-2"&gt;読解ラボ東京｜「根拠で押し切る」読み方を1対1で定着&lt;/h3&gt;
&lt;p class="mb-0"&gt;空欄問題は「センス」ではなく、&lt;strong&gt;直後→前後→段落&lt;/strong&gt;の手順で再現できます。&lt;br class="d-none d-md-block" /&gt;お子さまの答案を見ながら、根拠の拾い方・メモの残し方・選択肢の切り分けを個別で整えます。&lt;/p&gt;
&lt;/div&gt;
&lt;div class="col-12 col-md-4 text-md-end"&gt;&lt;a class="btn btn-primary btn-lg w-100 w-md-auto" href="https://dokkai-labo.tokyo/" target="_blank" rel="noopener"&gt;&lt;br /&gt;
公式サイトを見る&lt;br /&gt;
&lt;/a&gt;&lt;/p&gt;
&lt;div class="mt-2"&gt;&lt;small class="text-muted"&gt;※お問い合わせ・受講案内は公式サイト内から。&lt;/small&gt;&lt;/div&gt;
&lt;/div&gt;
&lt;/div&gt;
&lt;/div&gt;
&lt;/div&gt;
&lt;/section&gt;
&lt;hr class="my-4" /&gt;
&lt;p class="small text-muted mb-0"&gt;本記事はライブ解説の要点を学習用に整理したものです（教材本文の転載はしていません）。&lt;br /&gt;
行数・段落の参照は配信内の説明に基づきます。&lt;/p&gt;
&lt;p&gt;&lt;!-- ▲▲ WordPress本文ここまで ▲▲ --&gt;&lt;/p&gt;
&lt;section class="veu_cta" id="veu_cta-20527"&gt;&lt;h1 class="cta_title"&gt;講座案内：【オンライン】長島式読解講座「Basis」【中学受験】&lt;/h1&gt;&lt;div class="cta_body"&gt;&lt;div class="cta_body_txt image_no"&gt;自由なスケジュールで受講可能。理論に裏打ちされた読解法を短期間で習得できます。オンライン授業にそのまま適用することで教室で受ける授業さながらの授業を、Basisオンラインでも再現しております。&lt;/div&gt;&lt;div class="cta_body_link"&gt;&lt;a href="https://dokkai-labo.tokyo/basisonline/" class="btn btn-primary btn-block btn-lg" target="_blank"&gt;【オンライン】長島式読解講座「Basis」【中学受験】&lt;/a&gt;&lt;/div&gt;&lt;/div&gt;&lt;!--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</si>
  <si>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https://dokkai-labo.tokyo/blog/approach/
【検出された不自然ワード】
- 崩れ
- 型
- 迷い
- 固定
- 手順
【本文】
------
&lt;h2&gt;中学入試の国語・過去問へのアプローチ&lt;/h2&gt;
&lt;p&gt;「過去問を何回やるべきか」「繰り返しの効果と限界」「類題演習との順番」まで含めた全体像は、&lt;a href="https://dokkai-labo.tokyo/blog/kokugo-kakomon/"&gt;過去問演習の全体像はこちら&lt;/a&gt;で整理しています。&lt;/p&gt;
&lt;h4&gt;過去問を始める時期&lt;/h4&gt;
&lt;p&gt;過去問は「早く始めれば安心」というより、&lt;strong&gt;基礎（読み方・解き方）が崩れない状態で取り組む&lt;/strong&gt;ことが重要です。次の状態がそろってきたら、少しずつ過去問に入っていくのが進めやすいです。&lt;/p&gt;
&lt;ul&gt;
&lt;li&gt;文章を読んだあとに、&lt;strong&gt;設問の根拠（どこに書いてあるか）&lt;/strong&gt;を言える&lt;/li&gt;
&lt;li&gt;選択肢で迷ったときに、&lt;strong&gt;本文に戻って確認する習慣&lt;/strong&gt;がある&lt;/li&gt;
&lt;li&gt;記述で「何となく」で書かず、&lt;strong&gt;本文の言葉を使う意識&lt;/strong&gt;がある&lt;/li&gt;
&lt;/ul&gt;
&lt;p&gt;これらが不安定なまま過去問だけを増やすと、点数の上下に振り回されやすくなります。必要に応じて、過去問と並行して&lt;strong&gt;基本の読み方・解法の練習&lt;/strong&gt;も挟みながら進めましょう。&lt;/p&gt;
&lt;h4&gt;第一志望・第二志望のバランス（回し方）&lt;/h4&gt;
&lt;p&gt;第一志望だけに偏ると「他校の形式で失点する」、第二志望以下に時間を割きすぎると「第一志望の得点力が伸びない」というズレが起こりやすくなります。&lt;strong&gt;基本は第一志望を軸&lt;/strong&gt;に、第二志望以下は「形式に慣れる」「頻出テーマを押さえる」目的で回すのが整理しやすいです。&lt;/p&gt;
&lt;ul&gt;
&lt;li&gt;&lt;strong&gt;第一志望：&lt;/strong&gt;実施→採点→分析→復習までを1セットとして、優先的に回す&lt;/li&gt;
&lt;li&gt;&lt;strong&gt;第二志望：&lt;/strong&gt;第一志望と形式が近い学校は回数を抑え、形式が違う学校は早めに触れておく&lt;/li&gt;
&lt;li&gt;&lt;strong&gt;第三志望以下：&lt;/strong&gt;出題形式の特徴（記述量・設問タイプ）を把握する目的で、必要分に絞る&lt;/li&gt;
&lt;/ul&gt;
&lt;p&gt;「どの学校も同じように解く」のではなく、&lt;strong&gt;学校ごとの出題のクセに合わせて、時間の使い方と得点の取り方を変える&lt;/strong&gt;のが過去問の価値です。&lt;/p&gt;
&lt;h4&gt;1回分にかける時間と、時間配分の作り方&lt;/h4&gt;
&lt;p&gt;国語の過去問は、&lt;strong&gt;「時間内に終わった／終わらなかった」だけで評価しない&lt;/strong&gt;ことが大切です。まずは本番と同じ制限時間で取り組み、次に「どこで時間が崩れたか」を確認して、配分を作っていきます。&lt;/p&gt;
&lt;ul&gt;
&lt;li&gt;&lt;strong&gt;最初の目的：&lt;/strong&gt;制限時間内で、解く順番・戻り方（根拠確認）の型を崩さない&lt;/li&gt;
&lt;li&gt;&lt;strong&gt;時間が足りない場合：&lt;/strong&gt;「本文を読む」「設問を処理する」「記述を書く」のどこで止まったかを特定する&lt;/li&gt;
&lt;li&gt;&lt;strong&gt;見直し時間：&lt;/strong&gt;最後に数分でも残す前提で、途中の「粘りすぎ」を減らす（誤字・抜けの防止）&lt;/li&gt;
&lt;/ul&gt;
&lt;p&gt;時間配分は学校ごとに変わります。まずは&lt;strong&gt;自分の失点が大きいパート&lt;/strong&gt;（選択肢で迷い続ける／記述が遅い等）を把握し、そこを改善するように配分を調整していきましょう。&lt;/p&gt;
&lt;h4&gt;復習のコツ（次の1回につなげる）&lt;/h4&gt;
&lt;p&gt;過去問は「解く」よりも「復習」で伸びます。復習では、正誤だけで終えずに、&lt;strong&gt;次に同じ失点をしないための手順&lt;/strong&gt;まで落とし込みましょう。&lt;/p&gt;
&lt;ul&gt;
&lt;li&gt;&lt;strong&gt;根拠確認：&lt;/strong&gt;正解の根拠が本文のどこかを示し、線を引いて言葉で説明する&lt;/li&gt;
&lt;li&gt;&lt;strong&gt;失点理由の分類：&lt;/strong&gt;読み違い／設問の条件見落とし／選択肢の比較不足／記述の要素不足 などに分ける&lt;/li&gt;
&lt;li&gt;&lt;strong&gt;直し方を固定：&lt;/strong&gt;「次はこう解く（こう戻る／こう抜き出す）」を一文でメモする&lt;/li&gt;
&lt;li&gt;&lt;strong&gt;記述の復習：&lt;/strong&gt;模範解答と見比べて、足りない要素（誰が・何を・なぜ）をチェックする&lt;/li&gt;
&lt;/ul&gt;
&lt;p&gt;この復習の型ができると、点数が伸びるだけでなく、過去問演習が「場当たり」になりにくくなります。&lt;/p&gt;
&lt;h4&gt;取り組む順番&lt;/h4&gt;
&lt;p&gt;過去問に取り組む順番は、&lt;strong&gt;志望校順か難易度順&lt;/strong&gt;、どちらも低いほうから取り組みます。&lt;br /&gt;
志望校順で解く場合は、志望度の低い順から解くことで、&lt;strong&gt;安定したモチベーションを保つ&lt;/strong&gt;ことができます。&lt;br /&gt;
また、難易度順で解く場合は、難易度が低い問題から解くことで、&lt;strong&gt;学力の定着具合をはかる&lt;/strong&gt;ことができます。&lt;/p&gt;
&lt;h4&gt;何年分解くべきか&lt;/h4&gt;
&lt;p&gt;過去問は、&lt;span style="color: #0000ff;"&gt;第一志望を５年分&lt;/span&gt;は解いておくべきです。第二志望も５～３年分は解いておきましょう。&lt;br /&gt;
国語の入試問は数年分解くと、頻出されている問題やテーマが分かったりします。&lt;br /&gt;
あまりさかのぼってしまうと、時代の流れや学校の教育方針が変わればテーマも変わってしまうため、余裕がある場合は解く、といったスタンスで取り組むと良いでしょう。&lt;/p&gt;
&lt;h4&gt;過去問を解く環境&lt;/h4&gt;
&lt;p&gt;過去問を解くときは、&lt;span style="color: #ff0000;"&gt;中学入試と同じ条件&lt;/span&gt;で取り組みましょう。&lt;a href="https://dokkai-labo.tokyo/blog/kokugotesuto/" target="_blank" rel="noopener noreferrer"&gt;国語のテストに臨むときの「効率的な時間の活用法」&lt;/a&gt;を参考に、解きましょう。また、長文問題に取り組む際には、&lt;a href="https://dokkai-labo.tokyo/blog/jikanhaibun/" target="_blank" rel="noopener noreferrer"&gt;長文読解でよく起こる「時間が足りない」問題への対処法&lt;/a&gt;を意識して取り組んでみましょう。&lt;/p&gt;
&lt;p&gt;&lt;a href="https://dokkai-labo.tokyo/blog/kokorogamae/" target="_blank" rel="noopener noreferrer"&gt;国語のテストを受けるときの３つの心構え&lt;/a&gt;にもあるように、タイマーや時計を使って入試と同じ時間で解くことで、時間配分を身につけることができます。また、テレビや音楽は消す、途中の飲食はしない、など受験と同じ環境に慣れることが必要です。仮にはやく問題が解き終わってしまった場合でも、時間ぎりぎりまで誤字がないか、不安な問題は見直してみたり…と入試本番と同じ状況で挑みましょう。&lt;/p&gt;
&lt;p&gt;また、制限時間を過ぎても解けなかった問題は、改めて時間外で解きます。このとき、たとえ正解していたとしても点数に入れてはいけません。あくまでも入試本番と同じ状態にしましょう。入試本番と同じ時間制限の中で過去問を解くことで、時間内に解くためにはどうしたら良いのか考えることもできます。解きっぱなしにせずに、復習も丁寧に行うようにしましょう。&lt;br /&gt;
&lt;!-- ここから追記：不足補完（チェックリスト／テンプレ／FAQ／練習） --&gt;&lt;/p&gt;
&lt;h3&gt;過去問の復習で伸ばすための「チェックリスト」&lt;/h3&gt;
&lt;p&gt;復習を「○×確認」で終わらせないために、1回分ごとに次の項目をチェックしてから次の年度に進みましょう。&lt;/p&gt;
&lt;ul&gt;
&lt;li&gt;&lt;strong&gt;根拠&lt;/strong&gt;：正解の根拠を本文中に1か所以上示せる（該当箇所に線）&lt;/li&gt;
&lt;li&gt;&lt;strong&gt;設問条件&lt;/strong&gt;：条件（「理由」「どのような」「なぜ」など）を本文に戻して満たしたか&lt;/li&gt;
&lt;li&gt;&lt;strong&gt;選択肢&lt;/strong&gt;：迷った2択について「どこが違うか」を本文に沿って説明できる&lt;/li&gt;
&lt;li&gt;&lt;strong&gt;記述&lt;/strong&gt;：要素（誰が・何を・なぜ／どういうことか）が抜けていないか&lt;/li&gt;
&lt;li&gt;&lt;strong&gt;時間&lt;/strong&gt;：止まった場所が「読む」「根拠探し」「記述」のどれか言語化できる&lt;/li&gt;
&lt;/ul&gt;
&lt;h3&gt;復習ノートのテンプレ（1問30秒で書ける形）&lt;/h3&gt;
&lt;p&gt;復習は長文の感想ではなく、「次に同じ失点をしない手順」に変換するのが目的です。次のテンプレで十分です。&lt;/p&gt;
&lt;div style="border: 1px solid #ddd; padding: 12px; border-radius: 8px; background: #fafafa;"&gt;
&lt;p&gt;&lt;strong&gt;【問題番号】&lt;/strong&gt;（　　　）&lt;/p&gt;
&lt;p&gt;&lt;strong&gt;【失点タイプ】&lt;/strong&gt; 読み違い／条件見落とし／根拠薄い／比較不足／要素不足／時間超過&lt;/p&gt;
&lt;p&gt;&lt;strong&gt;【根拠の場所】&lt;/strong&gt;（段落：　　　／行付近：　　　）&lt;/p&gt;
&lt;p&gt;&lt;strong&gt;【次はこうする】&lt;/strong&gt;（例：条件に○→本文に戻る→該当段落で言い換えを探す）&lt;/p&gt;
&lt;/div&gt;
&lt;h3&gt;記述の採点でブレない「3観点」&lt;/h3&gt;
&lt;p&gt;記述は「何となく良さそう」で丸をつけると伸びません。最低限、次の3観点でチェックすると採点が安定します。&lt;/p&gt;
&lt;ul&gt;
&lt;li&gt;&lt;strong&gt;要素&lt;/strong&gt;：設問が求める要素が揃っている（理由＋結果、心情＋根拠、対比の両側など）&lt;/li&gt;
&lt;li&gt;&lt;strong&gt;本文語彙&lt;/strong&gt;：本文の言葉（または同義の言い換え）を使っている&lt;/li&gt;
&lt;li&gt;&lt;strong&gt;因果&lt;/strong&gt;：「なぜ→だから」がつながっている（飛躍していない）&lt;/li&gt;
&lt;/ul&gt;
&lt;p&gt;「誰が・何を・なぜ」のどれかが欠けた答案は、部分点になりやすいので最優先で修正対象にします。&lt;/p&gt;
&lt;h3&gt;時間が足りないときの切り分け（原因別の打ち手）&lt;/h3&gt;
&lt;p&gt;「時間が足りない」は原因が違うと対策も変わります。次の3つに分けて把握してください。&lt;/p&gt;
&lt;ul&gt;
&lt;li&gt;&lt;strong&gt;読むのが遅い&lt;/strong&gt;：段落ごとに「要点1行メモ」→設問で戻る場所を減らす&lt;/li&gt;
&lt;li&gt;&lt;strong&gt;根拠探しが遅い&lt;/strong&gt;：設問のキーワードに印→本文で同義語・言い換えを探す練習を増やす&lt;/li&gt;
&lt;li&gt;&lt;strong&gt;記述が遅い&lt;/strong&gt;：型（要素→順番→接続）を固定し、下書きを短くする&lt;/li&gt;
&lt;/ul&gt;
&lt;h3&gt;よくある質問（FAQ）&lt;/h3&gt;
&lt;dl&gt;
&lt;dt&gt;&lt;strong&gt;Q. 国語の過去問は何年分やれば十分ですか&lt;/strong&gt;&lt;/dt&gt;
&lt;dd&gt;第一志望は複数年で傾向と失点パターンを掴むのが目的です。年度を増やす前に「1年分の復習テンプレが回っているか」を優先してください。&lt;/dd&gt;
&lt;dt&gt;&lt;strong&gt;Q. 同じ年度を何回も解くべきですか&lt;/strong&gt;&lt;/dt&gt;
&lt;dd&gt;再演習は有効ですが、目的は「点数を上げること」より「同じ手順で解けること」です。2回目は時間短縮ではなく、根拠確認と手順の再現性を見てください。&lt;/dd&gt;
&lt;dt&gt;&lt;strong&gt;Q. 併願校の過去問はいつ触れるべきですか&lt;/strong&gt;&lt;/dt&gt;
&lt;dd&gt;第一志望と形式が違う学校ほど早めに1年分だけ触れて、必要な型（記述量・設問タイプ）を把握しておくと崩れにくいです。&lt;/dd&gt;
&lt;dt&gt;&lt;strong&gt;Q. 採点は親が全部やる必要がありますか&lt;/strong&gt;&lt;/dt&gt;
&lt;dd&gt;最低限、記述だけは大人が観点（要素／本文語彙／因果）でチェックするのが効果的です。選択肢は根拠説明ができれば本人採点でも復習になります。&lt;/dd&gt;
&lt;/dl&gt;
&lt;h3&gt;ミニ練習：過去問の「復習」を10分で終える手順&lt;/h3&gt;
&lt;ol&gt;
&lt;li&gt;間違えた問題だけ番号を抜き出す（3分）&lt;/li&gt;
&lt;li&gt;各問の根拠箇所に線を引き、1行で説明する（4分）&lt;/li&gt;
&lt;li&gt;失点タイプを選び、「次はこうする」を一文で書く（3分）&lt;/li&gt;
&lt;/ol&gt;
&lt;p&gt;この10分を積み上げると、年度を増やさなくても得点が安定しやすくなります。&lt;/p&gt;
&lt;p&gt;&lt;!-- ここまで追記 --&gt;&lt;/p&gt;
&lt;h4&gt;採点&lt;/h4&gt;
&lt;p&gt;過去問は、大人が採点をしましょう。記述の場合、解いた本人が採点すると、本人にとって都合の良い採点になってしまったり、部分点がもらえる解答も、完璧に模範解答と一致していないとバツをつけてしまったりします。大人が細かい採点をすることで、より正確に採点することができるため、大人が採点するようにしましょう。&lt;/p&gt;
&lt;h4&gt;分析&lt;/h4&gt;
&lt;p&gt;過去問を解き終わった後は、不正解だった問題に対して、なぜ間違えてしまったのか理由を考え、間違えないようにするために何が必要かを考えることがとても大切です。なんとなくで答えが正解だった問題に対しても、同じく悩まずに解答を出すためにはどうしたら良いかを考えましょう。&lt;/p&gt;
&lt;p&gt;また、分からない語彙があった場合は調べて覚えたり、知らない・書けない漢字が出てきた場合も同様に覚えましょう。そうすることで、&lt;span style="color: #ff0000;"&gt;過去問を解きながら中学入試に必要な読解力も高める&lt;/span&gt;ことができます。&lt;/p&gt;
&lt;p&gt;過去問は、本番を想定してきちんとした姿勢で取り組むことが非常に重要です。入試本番にリラックスしてきちんと問題に取り組むことができるように、&lt;strong&gt;日ごろから訓練をしておく&lt;/strong&gt;ことが大切です。&lt;/p&gt;
&lt;p&gt;当塾では、&lt;a href="https://dokkai-labo.tokyo/lesson/1-1elem/" target="_blank" rel="noopener noreferrer"&gt;完全１対１の個別指導&lt;/a&gt;でひとりひとりに合わせた対策を行います。また、&lt;a href="https://dokkai-labo.tokyo/kobetsuonline01/" target="_blank" rel="noopener noreferrer"&gt;オンライン&lt;/a&gt;でも教室と同様の授業が受講可能です。入試問題対策をしっかりとして合格目指して学習に取り組んでいきましょう。&lt;/p&gt;
&lt;p&gt;&lt;!-- [ /.socialSet ] --&gt;&lt;/p&gt;
&lt;section class="veu_cta" id="veu_cta-20526"&gt;&lt;h1 class="cta_title"&gt;講座案内：【オンライン】小６得点力養成講座【集団授業(２～７月)】&lt;/h1&gt;&lt;div class="cta_body"&gt;&lt;div class="cta_body_image cta_body_image_right"&gt;&lt;a href="https://dokkai-labo.tokyo/onlinetokuten/" target="_blank"&gt;&lt;/a&gt;&lt;/div&gt;&lt;div class="cta_body_txt image_exist"&gt;半年間で読解問題の得点力向上を目指す講座です。各回ともテーマに基づいて
&lt;br /&gt;大問４題を取り扱います。受講結果と復習用動画も完備しています。
&lt;br /&gt;教室で受ける授業さながらの授業を得点力養成講座オンラインでも再現しております。&lt;/div&gt;&lt;div class="cta_body_link"&gt;&lt;a href="https://dokkai-labo.tokyo/onlinetokuten/" class="btn btn-primary btn-block btn-lg" target="_blank"&gt;講座案内：【オンライン】小６得点力養成講座【集団授業(２～７月)】&lt;/a&gt;&lt;/div&gt;&lt;/div&gt;&lt;!--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</si>
  <si>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https://dokkai-labo.tokyo/blog/kokorogamae/
【検出された不自然ワード】
- 崩れ
- 型
- 迷い
- 固定
- 手順
- 整え
【本文】
------
&lt;p&gt;&lt;!-- ★追加ブロック：説明文の不足補完（「問題の読み方・解く順番・時間配分の基本」直後に挿入推奨） --&gt;&lt;/p&gt;
&lt;h3&gt;【説明文】時間が足りない子は「主張→理由→具体例」を先に掴む&lt;/h3&gt;
&lt;p&gt;このページのタイトルにある「説明文」について補足します。説明文で時間が足りなくなる子は、読むのが遅いというよりも、&lt;/p&gt;
&lt;ul&gt;
&lt;li&gt;どこが「言いたいこと（主張）」なのかがつかめず、読みながら迷ってしまう&lt;/li&gt;
&lt;li&gt;具体例（エピソード）を丁寧に追いすぎて、要点回収が後手に回る&lt;/li&gt;
&lt;/ul&gt;
&lt;p&gt;という形で&lt;strong&gt;「迷い時間」&lt;/strong&gt;が増えていることが多いです。まずは、文章全体を「主張→理由→具体例」という骨組みでつかむ意識を持つと、設問に入ってから戻る場所が絞れ、時間が安定しやすくなります。&lt;/p&gt;
&lt;p&gt;また、説明文の記述で頻出の「説明せよ（言い換え）」は、設問ごとに探し方の型があります。説明の出し方（イコール探し）の全体像は、&lt;a href="https://dokkai-labo.tokyo/blog/17022402/" target="_blank" rel="noopener noreferrer"&gt;中学受験国語｜説明文の「説明せよ」はイコール探し（2手法）【全体像はこちら】&lt;/a&gt;で整理しています。&lt;/p&gt;
&lt;h3&gt;説明文の時短チェック：線を引く場所は5つだけ&lt;/h3&gt;
&lt;p&gt;速読を目指すより、&lt;strong&gt;戻る場所を決めるための印&lt;/strong&gt;を残しておく方が、結果として早く・正確になります。&lt;/p&gt;
&lt;ul&gt;
&lt;li&gt;&lt;strong&gt;逆接&lt;/strong&gt;（しかし／だが／ところが など）の後：筆者の方向転換が出やすい&lt;/li&gt;
&lt;li&gt;&lt;strong&gt;結論っぽい言い方&lt;/strong&gt;（つまり／要するに／大切なのは など）：主張候補&lt;/li&gt;
&lt;li&gt;&lt;strong&gt;対比&lt;/strong&gt;（一方で／それに対して など）：比較の軸が出やすい&lt;/li&gt;
&lt;li&gt;&lt;strong&gt;指示語&lt;/strong&gt;（これ／それ／この など）：設問の「それは何？」の根っこ&lt;/li&gt;
&lt;li&gt;&lt;strong&gt;段落の最後&lt;/strong&gt;：要点が一文にまとまりやすい&lt;/li&gt;
&lt;/ul&gt;
&lt;p&gt;この5つだけを意識して線や印を入れ、本文は「理解できる速さ」で読み切る。そうすると、抜き出しや理由説明で&lt;strong&gt;本文を行ったり来たりする回数&lt;/strong&gt;が減って、時間が崩れにくくなります。&lt;/p&gt;
&lt;h3&gt;説明文の設問処理：迷ったら「何を聞かれているか」を先に固定する&lt;/h3&gt;
&lt;p&gt;説明文の設問で時間を使いすぎる原因は、「答えを作る」より先に「設問の要求」が固まっていないことです。迷ったら次の順で確認します。&lt;/p&gt;
&lt;ol&gt;
&lt;li&gt;&lt;strong&gt;問われているもの&lt;/strong&gt;は何か（理由／言い換え／具体例／対比／指示語の内容 など）&lt;/li&gt;
&lt;li&gt;&lt;strong&gt;答えの形&lt;/strong&gt;は何か（抜き出し／選択／記述）&lt;/li&gt;
&lt;li&gt;本文のどこに根拠がありそうか（上の5つの印に戻る）&lt;/li&gt;
&lt;/ol&gt;
&lt;p&gt;これだけでも「とりあえず本文を探し回る」動きが減り、既に本文で説明している&lt;strong&gt;「飛ばす／印で後回し／部分点」&lt;/strong&gt;の判断がしやすくなります。&lt;/p&gt;
&lt;p&gt;&lt;!-- ★追加ブロック：説明文の不足補完（ここまで） --&gt;&lt;/p&gt;
&lt;p&gt;&lt;!-- 不足補完ブロック（即答パート）：導入文（冒頭2段落）の直後〜最初のH2の前に差し込み --&gt;&lt;/p&gt;
&lt;div style="border: 1px solid #e6e6e6; background: #fafafa; padding: 14px 16px; border-radius: 8px; margin: 16px 0;"&gt;
&lt;h2 style="margin: 0 0 10px; font-size: 1.15rem; line-height: 1.6;"&gt;すぐ決める：国語（説明文）の時間配分と解く順番（1分）&lt;/h2&gt;
&lt;p style="margin: 0 0 10px; line-height: 1.9;"&gt;&lt;strong&gt;結論：&lt;/strong&gt;本文を無理に速く読むのではなく、&lt;strong&gt;設問処理で時間配分を整える&lt;/strong&gt;（飛ばす・部分点を取りにいく）ことで、最後まで解き切る確率が上がります。&lt;/p&gt;
&lt;div style="overflow-x: auto; -webkit-overflow-scrolling: touch;"&gt;
&lt;table style="width: 100%; border-collapse: collapse; background: #fff; margin: 10px 0 0;"&gt;
&lt;thead&gt;
&lt;tr&gt;
&lt;th style="border: 1px solid #ddd; padding: 8px; text-align: left; width: 18%;"&gt;症状&lt;/th&gt;
&lt;th style="border: 1px solid #ddd; padding: 8px; text-align: left;"&gt;まずやること&lt;/th&gt;
&lt;th style="border: 1px solid #ddd; padding: 8px; text-align: left; width: 14%;"&gt;目安時間&lt;/th&gt;
&lt;th style="border: 1px solid #ddd; padding: 8px; text-align: left; width: 22%;"&gt;ねらい&lt;/th&gt;
&lt;th style="border: 1px solid #ddd; padding: 8px; text-align: left; width: 18%;"&gt;注意&lt;/th&gt;
&lt;/tr&gt;
&lt;/thead&gt;
&lt;tbody&gt;
&lt;tr&gt;
&lt;td style="border: 1px solid #ddd; padding: 8px;"&gt;&lt;strong&gt;二度読みが多い&lt;/strong&gt;&lt;/td&gt;
&lt;td style="border: 1px solid #ddd; padding: 8px;"&gt;本文は&lt;strong&gt;最初に読み切る&lt;/strong&gt;。スピードは「理解できる速さ」で固定する。&lt;/td&gt;
&lt;td style="border: 1px solid #ddd; padding: 8px;"&gt;本文：一定&lt;/td&gt;
&lt;td style="border: 1px solid #ddd; padding: 8px;"&gt;読み返し前提の読み方をやめ、後半の設問処理に余力を残す。&lt;/td&gt;
&lt;td style="border: 1px solid #ddd; padding: 8px;"&gt;「速く読む」より「理解して読む」。&lt;/td&gt;
&lt;/tr&gt;
&lt;tr&gt;
&lt;td style="border: 1px solid #ddd; padding: 8px;"&gt;&lt;strong&gt;設問で止まる&lt;/strong&gt;&lt;/td&gt;
&lt;td style="border: 1px solid #ddd; padding: 8px;"&gt;迷う問題は&lt;strong&gt;印をつけて後回し&lt;/strong&gt;。まず全体を一周して空欄を減らす。&lt;/td&gt;
&lt;td style="border: 1px solid #ddd; padding: 8px;"&gt;各設問：短く&lt;/td&gt;
&lt;td style="border: 1px solid #ddd; padding: 8px;"&gt;「一問に時間を吸われる」を防ぎ、得点機会を最大化する。&lt;/td&gt;
&lt;td style="border: 1px solid #ddd; padding: 8px;"&gt;最後に戻る前提で印のルールを決める。&lt;/td&gt;
&lt;/tr&gt;
&lt;tr&gt;
&lt;td style="border: 1px solid #ddd; padding: 8px;"&gt;&lt;strong&gt;最後が間に合わない&lt;/strong&gt;&lt;/td&gt;
&lt;td style="border: 1px solid #ddd; padding: 8px;"&gt;大問ごとに&lt;strong&gt;標準タイム&lt;/strong&gt;を決め、超えそうなら「飛ばす」を即断する。&lt;/td&gt;
&lt;td style="border: 1px solid #ddd; padding: 8px;"&gt;大問：配分固定&lt;/td&gt;
&lt;td style="border: 1px solid #ddd; padding: 8px;"&gt;時間感覚（どこまでが自然か）を作り、本番で焦らない。&lt;/td&gt;
&lt;td style="border: 1px solid #ddd; padding: 8px;"&gt;抜き出しは最も時間がかかるので優先的に判断する。&lt;/td&gt;
&lt;/tr&gt;
&lt;tr&gt;
&lt;td style="border: 1px solid #ddd; padding: 8px;"&gt;&lt;strong&gt;ミスで点が落ちる&lt;/strong&gt;&lt;/td&gt;
&lt;td style="border: 1px solid #ddd; padding: 8px;"&gt;漢字は&lt;strong&gt;1問10秒&lt;/strong&gt;。記述は空欄にせず&lt;strong&gt;部分点&lt;/strong&gt;を取りにいく。&lt;/td&gt;
&lt;td style="border: 1px solid #ddd; padding: 8px;"&gt;漢字：10秒/問&lt;/td&gt;
&lt;td style="border: 1px solid #ddd; padding: 8px;"&gt;「長考→失点」より「次で取り返す」発想に切り替える。&lt;/td&gt;
&lt;td style="border: 1px solid #ddd; padding: 8px;"&gt;記述は文末確認→根拠に線→つなぐ。&lt;/td&gt;
&lt;/tr&gt;
&lt;/tbody&gt;
&lt;/table&gt;
&lt;/div&gt;
&lt;h3 style="margin: 14px 0 8px; font-size: 1.05rem; line-height: 1.6;"&gt;読むときの優先順位（本文）&lt;/h3&gt;
&lt;ul style="margin: 0 0 10px; padding-left: 1.2em; line-height: 1.9;"&gt;
&lt;li&gt;&lt;strong&gt;本文は最初に読み切る&lt;/strong&gt;（読みながら全問を意識しない）。&lt;/li&gt;
&lt;li&gt;スピードは&lt;strong&gt;自分が理解できる速さ&lt;/strong&gt;で一定にする。&lt;/li&gt;
&lt;li&gt;読み返しを前提にせず、設問処理で時間を調整する。&lt;/li&gt;
&lt;/ul&gt;
&lt;h3 style="margin: 14px 0 8px; font-size: 1.05rem; line-height: 1.6;"&gt;解くときの優先順位（設問）&lt;/h3&gt;
&lt;ul style="margin: 0 0 10px; padding-left: 1.2em; line-height: 1.9;"&gt;
&lt;li&gt;&lt;strong&gt;標準タイム&lt;/strong&gt;（大問ごとの目安）を持って、超えそうなら即調整する。&lt;/li&gt;
&lt;li&gt;漢字は&lt;strong&gt;1問10秒&lt;/strong&gt;で区切り、思い出せなければ先へ進む。&lt;/li&gt;
&lt;li&gt;選択肢は候補に&lt;strong&gt;印をつけて後回し&lt;/strong&gt;（一周後に精査）。&lt;/li&gt;
&lt;li&gt;抜き出しで像が立たないときは&lt;strong&gt;飛ばす&lt;/strong&gt;判断を優先する。&lt;/li&gt;
&lt;li&gt;記述は「完璧」より&lt;strong&gt;部分点&lt;/strong&gt;（文末→根拠→整える）を取りにいく。&lt;/li&gt;
&lt;/ul&gt;
&lt;h3 style="margin: 14px 0 8px; font-size: 1.05rem; line-height: 1.6;"&gt;注意（2つだけ）&lt;/h3&gt;
&lt;ul style="margin: 0; padding-left: 1.2em; line-height: 1.9;"&gt;
&lt;li&gt;重要箇所以外の&lt;strong&gt;二度読み&lt;/strong&gt;を習慣にしない（理解できる速さで一回で通す）。&lt;/li&gt;
&lt;li&gt;設問で粘りすぎない。迷ったら&lt;strong&gt;印をつけて飛ばす&lt;/strong&gt;（あとで戻る）。&lt;/li&gt;
&lt;/ul&gt;
&lt;p style="margin: 12px 0 0; line-height: 1.9;"&gt;このあと本文で、心構え→原因→心構え3つ→読み方と時間配分→飛ばす・部分点→学年別の伸ばし方の順に確認できます。&lt;/p&gt;
&lt;/div&gt;
&lt;h2&gt;動画で解説：国語のテストを受けるときの心構え&lt;/h2&gt;
&lt;p&gt;&lt;iframe title="YouTube video player" src="https://www.youtube.com/embed/pWHegFykaBA" width="560" height="315" frameborder="0" allowfullscreen="allowfullscreen"&gt;&lt;/iframe&gt;&lt;/p&gt;
&lt;p&gt;まずは動画で全体像をつかんでから、以下のポイントを文章で確認していただくと理解が深まります。&lt;/p&gt;
&lt;h2&gt;国語のテストで点が安定しない原因とは？&lt;/h2&gt;
&lt;p&gt;国語のテストで点数が安定しない背景には、次のような原因が重なっていることが多いです。&lt;/p&gt;
&lt;ul&gt;
&lt;li&gt;「その場しのぎ」で問題に向かっており、&lt;strong&gt;日頃の学習と本番の意識がつながっていない&lt;/strong&gt;&lt;/li&gt;
&lt;li&gt;本文の読み方や、&lt;strong&gt;問題を解く順番・時間配分の型が決まっていない&lt;/strong&gt;&lt;/li&gt;
&lt;li&gt;抜き出し・漢字・選択肢などで、&lt;strong&gt;ケアレスミスが多発&lt;/strong&gt;している&lt;/li&gt;
&lt;li&gt;学年ごとに必要な「国語の土台作り」が不十分なまま、応用問題に取り組んでいる&lt;/li&gt;
&lt;/ul&gt;
&lt;blockquote&gt;&lt;p&gt;&lt;strong&gt;「正直、勝負はテスト前からすでに決まっていると思います。」&lt;/strong&gt;&lt;/p&gt;&lt;/blockquote&gt;
&lt;p&gt;テストは、あくまでも&lt;strong&gt;「普段の学習成果がどれだけ発揮できるか」を確認する場&lt;/strong&gt;です。入試本番は別にしても、マンスリー・組分け・模試においては、&lt;/p&gt;
&lt;ul&gt;
&lt;li&gt;今の自分の実力でどこまでできるかを知る&lt;/li&gt;
&lt;li&gt;&lt;strong&gt;自分の穴（弱点）を見つけて、次の学習につなげる&lt;/strong&gt;&lt;/li&gt;
&lt;/ul&gt;
&lt;p&gt;という意味が非常に大きくなります。&lt;/p&gt;
&lt;h2&gt;テスト本番で意識したい３つの心構え&lt;/h2&gt;
&lt;h3&gt;① 「気持ちの記述」は日頃から意識しておく&lt;/h3&gt;
&lt;p&gt;SAPIXのマンスリーや組分けテストなど、多くの模試で頻出なのが&lt;strong&gt;「気持ちの記述」&lt;/strong&gt;です。物語文で理由を問う記述では、最後が「気持ち」で終わるケースが多くなります。&lt;/p&gt;
&lt;blockquote&gt;&lt;p&gt;例：&lt;br /&gt;
「なぜ泣いたのですか？」&lt;br /&gt;
→「うれしかった&lt;strong&gt;という気持ち&lt;/strong&gt;から泣いた」&lt;br /&gt;
→「悲しい出来事があった&lt;strong&gt;ために悲しい気持ちで&lt;/strong&gt;泣いた」&lt;/p&gt;&lt;/blockquote&gt;
&lt;p&gt;このように、物語の記述で理由を問われたら、&lt;/p&gt;
&lt;ul&gt;
&lt;li&gt;&lt;strong&gt;最後は「〜という気持ちだから」でまとめる&lt;/strong&gt;&lt;/li&gt;
&lt;/ul&gt;
&lt;p&gt;という意識が大切です。これは、テスト本番で急につくものではありません。&lt;/p&gt;
&lt;blockquote&gt;&lt;p&gt;&lt;span style="color: #ff0000;"&gt;日頃の学習の段階から「気持ちで締める」ことを意識しておくべきだと思います。&lt;/span&gt;&lt;/p&gt;&lt;/blockquote&gt;
&lt;p&gt;模試は、&lt;/p&gt;
&lt;ul&gt;
&lt;li&gt;無理に点数だけを追いかける場ではなく、&lt;/li&gt;
&lt;li&gt;&lt;strong&gt;「また気持ちを書けなかったな」という修正点を発見し、改善していく&lt;/strong&gt;ための場&lt;/li&gt;
&lt;/ul&gt;
&lt;p&gt;と考えることが重要です。&lt;/p&gt;
&lt;h3&gt;② スピードは「自分が理解できる速さ」で&lt;/h3&gt;
&lt;p&gt;国語のテストは時間との勝負になりがちですが、大切なのは&lt;/p&gt;
&lt;ul&gt;
&lt;li&gt;&lt;span style="color: #0000ff;"&gt;&lt;strong&gt;自分が理解できるスピードで読む&lt;/strong&gt;&lt;/span&gt;こと&lt;/li&gt;
&lt;/ul&gt;
&lt;p&gt;です。「速く読まなきゃ」とスピードだけを意識してしまうと、&lt;/p&gt;
&lt;ul&gt;
&lt;li&gt;内容が頭に入らず、&lt;/li&gt;
&lt;li&gt;設問を読むときに、該当箇所を何度も読み直す&lt;/li&gt;
&lt;/ul&gt;
&lt;p&gt;という、かえって非効率な状態に陥りやすくなります。&lt;/p&gt;
&lt;p&gt;国語のテストで時間を短縮するコツは、&lt;/p&gt;
&lt;ul&gt;
&lt;li&gt;&lt;strong&gt;本文を無理に速く読むことではなく、設問の解き方で時間を調整すること&lt;/strong&gt;&lt;/li&gt;
&lt;/ul&gt;
&lt;p&gt;にあります。本文は「理解できる速さ」で読み、そのうえで後述する&lt;strong&gt;「飛ばす」「部分点を狙う」&lt;/strong&gt;などの戦略で時間配分を整えていきましょう。&lt;/p&gt;
&lt;h3&gt;③ 模試は「穴を見つけて埋める」ための場ととらえる&lt;/h3&gt;
&lt;p&gt;模試の目的は、&lt;/p&gt;
&lt;ul&gt;
&lt;li&gt;今の自分の実力を正しく知ること&lt;/li&gt;
&lt;li&gt;どこができていないのか、どこを直せばいいのかを把握すること&lt;/li&gt;
&lt;/ul&gt;
&lt;p&gt;にあります。&lt;/p&gt;
&lt;p&gt;そのため、&lt;/p&gt;
&lt;ul&gt;
&lt;li&gt;「今回は自然体で受けてみて、何ができなかったかを確認する」&lt;/li&gt;
&lt;li&gt;「できなかった部分を一つずつ克服していく」&lt;/li&gt;
&lt;/ul&gt;
&lt;p&gt;という発想で臨むことが、&lt;strong&gt;最終的な得点力のアップにつながります&lt;/strong&gt;。&lt;/p&gt;
&lt;h2&gt;問題の読み方・解く順番・時間配分の基本&lt;/h2&gt;
&lt;h3&gt;① 本文は「最初に読み切ってから」解き始める&lt;/h3&gt;
&lt;p&gt;国語の長文問題には、以下のような読み方のパターンがあります。&lt;/p&gt;
&lt;ul&gt;
&lt;li&gt;本文を読みながら、同時に設問も解いていく&lt;/li&gt;
&lt;li&gt;本文を最後まで読み切ってから、設問に取りかかる&lt;/li&gt;
&lt;li&gt;先に設問を読んでから、本文を読む&lt;/li&gt;
&lt;/ul&gt;
&lt;blockquote&gt;&lt;p&gt;&lt;strong&gt;「基本的には、最初に全部読んでから問題を解いていきましょう」とお話しをします。&lt;/strong&gt;&lt;/p&gt;&lt;/blockquote&gt;
&lt;p&gt;その理由は、&lt;/p&gt;
&lt;ul&gt;
&lt;li&gt;答えが本文の後ろの方にある問題も多く、読みながら解こうとすると対応できない場面が出る&lt;/li&gt;
&lt;li&gt;一つの文章に対して、問いが10問前後あることが一般的で、&lt;strong&gt;すべての設問を意識しながら読むのは現実的に難しい&lt;/strong&gt;&lt;/li&gt;
&lt;/ul&gt;
&lt;p&gt;からです。&lt;/p&gt;
&lt;p&gt;基本方針としては、&lt;/p&gt;
&lt;ul&gt;
&lt;li&gt;まずは&lt;strong&gt;本文を読み切ることに集中する&lt;/strong&gt;&lt;/li&gt;
&lt;li&gt;作業的な確認（例：漢字の大問があるかどうかをざっとチェックしておく）程度なら、事前に行ってもよい&lt;/li&gt;
&lt;/ul&gt;
&lt;p&gt;という形がおすすめです。&lt;/p&gt;
&lt;h3&gt;② 大問ごとの「標準タイム」を自分なりに決める&lt;/h3&gt;
&lt;p&gt;たとえば、SAPIXのマンスリーテストでは、&lt;/p&gt;
&lt;ul&gt;
&lt;li&gt;物語文の方が長く、&lt;/li&gt;
&lt;li&gt;その傾向は毎回大きく変わるわけではない&lt;/li&gt;
&lt;/ul&gt;
&lt;p&gt;という特徴があります。&lt;/p&gt;
&lt;blockquote&gt;&lt;p&gt;「毎回物語の段階で30分経っているのが自然かな、とか、残りの時間で説明文をやって間に合うのであれば、それが標準タイムという事になります。」&lt;/p&gt;&lt;/blockquote&gt;
&lt;p&gt;このように、&lt;/p&gt;
&lt;ul&gt;
&lt;li&gt;「物語文に○分、説明文に○分」など、&lt;strong&gt;大問ごとの目安時間（標準タイム）&lt;/strong&gt;を自分なりに決めておく&lt;/li&gt;
&lt;li&gt;模試を何度か受けながら、その配分が自分に合っているかを調整する&lt;/li&gt;
&lt;/ul&gt;
&lt;p&gt;ことが大切です。&lt;/p&gt;
&lt;p&gt;こうした時間感覚を身につけておくと、&lt;/p&gt;
&lt;ul&gt;
&lt;li&gt;入試直前の過去問演習&lt;/li&gt;
&lt;li&gt;本番の入試&lt;/li&gt;
&lt;/ul&gt;
&lt;p&gt;でも、&lt;strong&gt;落ち着いて時間配分をコントロールできる力&lt;/strong&gt;につながっていきます。&lt;/p&gt;
&lt;h3&gt;③ 分からない問題は一旦「飛ばす」勇気を持つ&lt;/h3&gt;
&lt;h4&gt;【漢字】１問10秒を目安にする&lt;/h4&gt;
&lt;p&gt;漢字１問にかけてよい時間の目安は、&lt;/p&gt;
&lt;ul&gt;
&lt;li&gt;&lt;span style="color: #0000ff;"&gt;&lt;strong&gt;１問あたり約10秒&lt;/strong&gt;&lt;/span&gt;&lt;/li&gt;
&lt;/ul&gt;
&lt;p&gt;です。漢字は、&lt;/p&gt;
&lt;ul&gt;
&lt;li&gt;長く考えても分からないことが多い&lt;/li&gt;
&lt;li&gt;「勉強したのに一瞬出てこない」だけなら、&lt;strong&gt;後からふと閃くこともある&lt;/strong&gt;&lt;/li&gt;
&lt;/ul&gt;
&lt;p&gt;ため、&lt;/p&gt;
&lt;ul&gt;
&lt;li&gt;思い出せない・分からないと感じたら、長考せずにすぐ次へ進む&lt;/li&gt;
&lt;li&gt;後半で時間が余ったら、もう一度見直す&lt;/li&gt;
&lt;/ul&gt;
&lt;p&gt;というスタンスが有効です。&lt;/p&gt;
&lt;h4&gt;【選択肢】候補に印をつけて後で精査する&lt;/h4&gt;
&lt;p&gt;選択肢問題でも、少し考えても決めきれないときは、&lt;/p&gt;
&lt;ul&gt;
&lt;li&gt;可能性のある番号に印をつけておき、&lt;/li&gt;
&lt;li&gt;&lt;strong&gt;一通り解き終わってから改めて精査する&lt;/strong&gt;&lt;/li&gt;
&lt;/ul&gt;
&lt;p&gt;という流れを徹底しましょう。最後に見直すことを忘れないよう、印をつける位置やルールを自分なりに決めておくと安心です。&lt;/p&gt;
&lt;h4&gt;【抜き出し】最も時間がかかる問題は「飛ばす」判断が重要&lt;/h4&gt;
&lt;p&gt;国語の問題の中で、最も時間がかかりやすいのが&lt;strong&gt;抜き出し問題&lt;/strong&gt;です。&lt;/p&gt;
&lt;ul&gt;
&lt;li&gt;設問を読み、答えのイメージを持つ&lt;/li&gt;
&lt;li&gt;本文の中から該当箇所を探す&lt;/li&gt;
&lt;li&gt;字数制限・文末表現を意識しながら、適切な箇所を選ぶ&lt;/li&gt;
&lt;/ul&gt;
&lt;p&gt;という手順を踏む必要があり、意外に時間を消費します。&lt;/p&gt;
&lt;p&gt;このため、&lt;/p&gt;
&lt;ul&gt;
&lt;li&gt;答えのイメージがパッと浮かばない抜き出し問題は、いったん飛ばす&lt;/li&gt;
&lt;li&gt;本文全体を読み切っていれば、&lt;strong&gt;読み返さなくても解ける問題が後半にある&lt;/strong&gt;場合も少なくない&lt;/li&gt;
&lt;/ul&gt;
&lt;p&gt;ということを意識しておきましょう。&lt;/p&gt;
&lt;blockquote&gt;&lt;p&gt;&lt;strong&gt;１問に時間をかけて空欄を作るよりも、全ての問題にいったん答えを書いた方が、最終的な正答率は上がることが多い&lt;/strong&gt;&lt;/p&gt;&lt;/blockquote&gt;
&lt;p&gt;この「飛ばす勇気」が、全体としての得点力を上げるカギになります。&lt;/p&gt;
&lt;h3&gt;④ 記述問題は「部分点」を狙いにいく&lt;/h3&gt;
&lt;p&gt;記述問題には、他の問題にはない&lt;strong&gt;「部分点」&lt;/strong&gt;が存在します。完全解答を目指すことも大切ですが、現実的な戦略としては、&lt;/p&gt;
&lt;ul&gt;
&lt;li&gt;&lt;strong&gt;部分点を積み上げていく意識&lt;/strong&gt;&lt;/li&gt;
&lt;/ul&gt;
&lt;p&gt;が非常に重要です。&lt;/p&gt;
&lt;p&gt;具体的な手順としては、&lt;/p&gt;
&lt;ol&gt;
&lt;li&gt;まず、&lt;strong&gt;記述の文末が何になるのか&lt;/strong&gt;を確認し、メモするか印をつける&lt;/li&gt;
&lt;li&gt;本文の中から、答えの根拠になりそうな部分に線を引く&lt;/li&gt;
&lt;li&gt;線を引いた部分をつなげ、指定された文末になるように整える&lt;/li&gt;
&lt;/ol&gt;
&lt;p&gt;たとえ字数が少々足りなくても、&lt;/p&gt;
&lt;ul&gt;
&lt;li&gt;答えの核心に少しでも触れられていれば、部分点がもらえる可能性が高い&lt;/li&gt;
&lt;/ul&gt;
&lt;p&gt;記述問題の１問で取れる部分点は、&lt;strong&gt;他の小問１つ分に相当することも多く&lt;/strong&gt;あります。完全解答を目指しつつも、&lt;/p&gt;
&lt;ul&gt;
&lt;li&gt;「分からないから空欄」のままにしない&lt;/li&gt;
&lt;li&gt;&lt;strong&gt;書けるところまで書いて、部分点を取りにいく&lt;/strong&gt;&lt;/li&gt;
&lt;/ul&gt;
&lt;p&gt;という姿勢が大切です。&lt;/p&gt;
&lt;h3&gt;⑤ ケアレスミスとの付き合い方を決めておく&lt;/h3&gt;
&lt;p&gt;国語におけるケアレスミスとしては、&lt;/p&gt;
&lt;ul&gt;
&lt;li&gt;抜き出し問題で、&lt;strong&gt;本文と同じ表記で書かなかった&lt;/strong&gt;（カタカナ→ひらがな、ひらがな→漢字 など）&lt;/li&gt;
&lt;li&gt;誤字・脱字・送り仮名のミス&lt;/li&gt;
&lt;/ul&gt;
&lt;p&gt;といったものがあります。&lt;/p&gt;
&lt;p&gt;これらはもちろん減らしていきたいところですが、&lt;/p&gt;
&lt;blockquote&gt;&lt;p&gt;「正直、ケアレスミスを完全になくすのは難しい。もしかしたら&lt;span style="color: #0000ff;"&gt;年齢と共に修正されていくもの&lt;/span&gt;という気はします。」&lt;/p&gt;&lt;/blockquote&gt;
&lt;p&gt;という側面もあります。実際、大学入試レベルでは、こうした指導を細かく行うことはほとんどありません。&lt;/p&gt;
&lt;p&gt;そこで中学受験の段階では、発想を切り替えて、&lt;/p&gt;
&lt;blockquote&gt;&lt;p&gt;「もし10点分ケアレスミスをするのであれば、その10点を失うことは受け入れて、&lt;strong&gt;別のところで10点上乗せできる子になろう&lt;/strong&gt;」&lt;/p&gt;&lt;/blockquote&gt;
&lt;p&gt;という提案をすることがあります。&lt;/p&gt;
&lt;p&gt;具体的には、&lt;/p&gt;
&lt;ul&gt;
&lt;li&gt;普通の受験生なら「捨て問」と考えるような、難しい記述問題にも果敢にアタックする&lt;/li&gt;
&lt;li&gt;&lt;span style="color: #ff0000;"&gt;&lt;strong&gt;ケアレスミスで失った点を、難問で取り返せる受験生&lt;/strong&gt;&lt;/span&gt;を目指す&lt;/li&gt;
&lt;/ul&gt;
&lt;p&gt;というスタンスです。もちろんミスを減らす努力は必要ですが、&lt;strong&gt;「０か100か」ではなく、全体の得点でプラスを作る考え方&lt;/strong&gt;を持っておきましょう。&lt;/p&gt;
&lt;h2&gt;学年別：国語の得点力を上げるための勉強のポイント&lt;/h2&gt;
&lt;p&gt;テスト本番での解き方だけでなく、&lt;strong&gt;学年に応じた日頃の学習&lt;/strong&gt;が、国語の得点力を左右します。&lt;/p&gt;
&lt;h3&gt;４年生：読解力の土台をつくる１年&lt;/h3&gt;
&lt;p&gt;４年生は、中学受験の勉強が本格的にスタートする時期です。この１年は、&lt;strong&gt;受験に向けた土台作り&lt;/strong&gt;の期間ととらえましょう。&lt;/p&gt;
&lt;ul&gt;
&lt;li&gt;&lt;strong&gt;漢字学習をコツコツ積み上げる&lt;/strong&gt;&lt;br /&gt;
→ 受験生は、&lt;span style="color: #0000ff;"&gt;４年生のうちに５年生で習う漢字をすべて覚えてしまう&lt;/span&gt;のが理想です。&lt;/li&gt;
&lt;li&gt;&lt;strong&gt;活字に毎日触れる習慣をつくる&lt;/strong&gt;&lt;br /&gt;
→ 新聞・本などを通じて、&lt;span style="color: #0000ff;"&gt;毎日活字に触れる&lt;/span&gt;ことが、国語への抵抗感を下げます。&lt;/li&gt;
&lt;li&gt;&lt;strong&gt;毎日3,000字程度の文章を読む&lt;/strong&gt;&lt;br /&gt;
→ 長めの文章に慣れ、「概要をつかむ」「文章を客観的にとらえる」感覚を身につけていきましょう。&lt;/li&gt;
&lt;/ul&gt;
&lt;p&gt;４年生のうちに、&lt;strong&gt;漢字と読解力の基礎固め&lt;/strong&gt;をしておくことで、５年生以降の伸びが大きく変わります。&lt;/p&gt;
&lt;h3&gt;５年生：他教科が忙しくても国語を止めない&lt;/h3&gt;
&lt;p&gt;５年生になると、算数など他の科目の難易度が一気に上がり、勉強時間の多くを割かざるを得なくなります。しかし、だからといって&lt;strong&gt;国語の学習を止めてしまうのは危険&lt;/strong&gt;です。&lt;/p&gt;
&lt;ul&gt;
&lt;li&gt;&lt;strong&gt;小学校で習う全ての漢字を５年生のうちに&lt;/strong&gt;&lt;br /&gt;
→ &lt;span style="color: #0000ff;"&gt;５年生のうちに小学校で習う漢字、６年生までに習う全ての漢字&lt;/span&gt;を覚えることを目標にしましょう。&lt;/li&gt;
&lt;li&gt;&lt;strong&gt;記述問題に積極的に取り組む&lt;/strong&gt;&lt;br /&gt;
→ 抜き出しだけでなく、&lt;strong&gt;自分の言葉で要点をまとめる記述&lt;/strong&gt;も増えてきます。文章を読んで、必要な言葉や要点を&lt;strong&gt;正しい日本語で表現する力&lt;/strong&gt;を鍛えましょう。&lt;/li&gt;
&lt;/ul&gt;
&lt;p&gt;他教科に時間を取られがちな時期だからこそ、「毎日少しでも国語に触れる」ことを意識することが大切です。&lt;/p&gt;
&lt;h3&gt;６年生：幅広い文章と時事問題への対応力をつける&lt;/h3&gt;
&lt;p&gt;６年生では、&lt;/p&gt;
&lt;ul&gt;
&lt;li&gt;&lt;strong&gt;幅広いジャンルの文章に触れる&lt;/strong&gt;こと&lt;/li&gt;
&lt;li&gt;&lt;span style="color: #0000ff;"&gt;&lt;strong&gt;比喩表現や詩などを、文章全体を通して理解する&lt;/strong&gt;&lt;/span&gt;こと&lt;/li&gt;
&lt;/ul&gt;
&lt;p&gt;が求められます。&lt;/p&gt;
&lt;p&gt;夏を過ぎるといよいよ&lt;strong&gt;過去問対策&lt;/strong&gt;が本格的に始まります。志望校の過去問を通じて、&lt;/p&gt;
&lt;ul&gt;
&lt;li&gt;文章量・出題形式・時間配分の感覚&lt;/li&gt;
&lt;li&gt;記述・選択・抜き出しなど、設問形式ごとの対処法&lt;/li&gt;
&lt;/ul&gt;
&lt;p&gt;を確認し、&lt;strong&gt;安定した得点力&lt;/strong&gt;を身につけていきましょう。&lt;/p&gt;
&lt;p&gt;また、６年生の記述問題では、&lt;strong&gt;時事問題&lt;/strong&gt;がテーマになることも少なくありません。&lt;/p&gt;
&lt;ul&gt;
&lt;li&gt;ニュース番組を見る&lt;/li&gt;
&lt;li&gt;新聞を読む&lt;/li&gt;
&lt;li&gt;時事問題集に取り組む&lt;/li&gt;
&lt;/ul&gt;
&lt;p&gt;などを通じて、&lt;span style="color: #0000ff;"&gt;&lt;strong&gt;社会の流れを把握しておく&lt;/strong&gt;&lt;/span&gt;ことが大切です。&lt;/p&gt;
&lt;h2&gt;まとめ：国語のテストは「時間配分」と「日々の積み重ね」がカギ&lt;/h2&gt;
&lt;ul&gt;
&lt;li&gt;国語のテストは、&lt;strong&gt;時間配分&lt;/strong&gt;が合否を左右する重要なポイント。&lt;/li&gt;
&lt;li&gt;本文は&lt;strong&gt;最初に読み切り&lt;/strong&gt;、問題は&lt;strong&gt;飛ばす・戻る&lt;/strong&gt;を上手に使いながら全問にいったん答えることを目指す。&lt;/li&gt;
&lt;li&gt;漢字は１問10秒を目安に長考しすぎない。選択肢は候補に印をつけ、最後に精査する。&lt;/li&gt;
&lt;li&gt;抜き出し問題は時間がかかるため、&lt;strong&gt;イメージが浮かばないものは一旦飛ばす&lt;/strong&gt;判断が大切。&lt;/li&gt;
&lt;li&gt;記述問題は、&lt;strong&gt;部分点を積み上げる意識&lt;/strong&gt;を持ち、「空欄をなくす」ことを大事にする。&lt;/li&gt;
&lt;li&gt;ケアレスミスは完全にはなくせない前提で、&lt;strong&gt;難しめの問題にチャレンジして点を上乗せする戦略&lt;/strong&gt;を取り入れる。&lt;/li&gt;
&lt;li&gt;４年生は&lt;strong&gt;漢字と読解の土台作り&lt;/strong&gt;、５年生は&lt;strong&gt;国語を止めないこと&lt;/strong&gt;、６年生は&lt;strong&gt;幅広い文章・時事への対応力&lt;/strong&gt;を意識する。&lt;/li&gt;
&lt;/ul&gt;
&lt;p&gt;国語は、勉強してすぐに成績が急上昇する科目ではありません。しかし、&lt;strong&gt;毎日の学習とテスト本番の解き方を結びつけていくことで、着実に点数は安定していきます。&lt;/strong&gt;&lt;br /&gt;
まずは、&lt;span style="color: #0000ff;"&gt;&lt;strong&gt;全問解き切り、そのあとで空欄を減らしていくこと&lt;/strong&gt;&lt;/span&gt;を目標にしながら、日々の演習で時間配分や解き方を身につけていきましょう。&lt;/p&gt;
&lt;h2&gt;得点力養成講座のご案内&lt;/h2&gt;
&lt;p&gt;当塾では、&lt;strong&gt;解法徹底研究と記述徹底演習を繰り返し行う&lt;/strong&gt;ことで、時間配分を考えながら問題を解き、安定した得点力を養っていく、&lt;/p&gt;
&lt;ul&gt;
&lt;li&gt;教室型の&lt;a href="https://dokkai-labo.tokyo/tokuten/" target="_blank" rel="noopener noreferrer"&gt;得点力養成講座&lt;/a&gt;&lt;/li&gt;
&lt;li&gt;オンライン型の&lt;a href="https://dokkai-labo.tokyo/onlinetokuten/" target="_blank" rel="noopener noreferrer"&gt;得点力養成講座オンライン&lt;/a&gt;&lt;/li&gt;
&lt;/ul&gt;
&lt;p&gt;を開講しております。生徒さんのご参加を心よりお待ちしております。&lt;/p&gt;
&lt;p&gt;&lt;!-- [ /.socialSet ] --&gt;&lt;/p&gt;
&lt;section class="veu_cta" id="veu_cta-20526"&gt;&lt;h1 class="cta_title"&gt;講座案内：【オンライン】小６得点力養成講座【集団授業(２～７月)】&lt;/h1&gt;&lt;div class="cta_body"&gt;&lt;div class="cta_body_image cta_body_image_right"&gt;&lt;a href="https://dokkai-labo.tokyo/onlinetokuten/" target="_blank"&gt;&lt;/a&gt;&lt;/div&gt;&lt;div class="cta_body_txt image_exist"&gt;半年間で読解問題の得点力向上を目指す講座です。各回ともテーマに基づいて
&lt;br /&gt;大問４題を取り扱います。受講結果と復習用動画も完備しています。
&lt;br /&gt;教室で受ける授業さながらの授業を得点力養成講座オンラインでも再現しております。&lt;/div&gt;&lt;div class="cta_body_link"&gt;&lt;a href="https://dokkai-labo.tokyo/onlinetokuten/" class="btn btn-primary btn-block btn-lg" target="_blank"&gt;講座案内：【オンライン】小６得点力養成講座【集団授業(２～７月)】&lt;/a&gt;&lt;/div&gt;&lt;/div&gt;&lt;!--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</si>
  <si>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https://dokkai-labo.tokyo/kobetsuonline01/
【検出された不自然ワード】
- 型
- 手順
- 最短
- 設計
- 整え
【本文】
------
&lt;p&gt;&lt;img fetchpriority="high" decoding="async" class="alignnone size-large wp-image-21129" src="https://dokkai-labo.tokyo/wp-content/uploads/2024/11/バナー原本-1024x204.jpg" sizes="(max-width: 750px) 100vw, 750px" srcset="https://dokkai-labo.tokyo/wp-content/uploads/2024/11/バナー原本-1024x204.jpg 1024w, https://dokkai-labo.tokyo/wp-content/uploads/2024/11/バナー原本-300x60.jpg 300w, https://dokkai-labo.tokyo/wp-content/uploads/2024/11/バナー原本-768x153.jpg 768w, https://dokkai-labo.tokyo/wp-content/uploads/2024/11/バナー原本.jpg 1280w" alt="" width="750" height="149" /&gt;&lt;!-- ▼差し替え：バナー直下〜「各講座の詳細」の直前まで ▼ --&gt;&lt;/p&gt;
&lt;h2 style="padding-left: 30px;"&gt;中学受験国語のオンライン個別指導（完全1対1）&lt;/h2&gt;
&lt;p&gt;オンライン個別指導を含む開講講座の全体像（受講形式・他講座との組み合わせ・選び方）は、&lt;strong&gt;&lt;a href="https://dokkai-labo.tokyo/live/"&gt;開講講座のご案内（全体像はこちら）&lt;/a&gt;&lt;/strong&gt;でご確認いただけます。&lt;/p&gt;
&lt;p&gt;「オンラインでも本当に伸びるのか」「教室に通わずに成立するのか」といった判断軸は、&lt;a href="https://dokkai-labo.tokyo/col_blog/kokugo-online-only/" target="_blank" rel="noopener noreferrer"&gt;中学受験 国語オンライン｜単独で成立する条件と判断軸&lt;/a&gt;で整理しています。&lt;/p&gt;
&lt;p&gt;国語の得点が伸び悩む原因は、本文の根拠と答案の型がうまく結びつかず、「なぜその答えになるのか」を自分の言葉で再現できない状態になりやすい点にあります。&lt;/p&gt;
&lt;p&gt;読解ラボ東京のオンライン個別指導は、手元の解答プロセスを確認しながら、電子黒板で根拠・条件・言い換えを可視化し、記述・選択の判断を「再現できる手順」として定着させます。通塾が不要なため、移動の負担を抑えつつ、必要な箇所に学習を集中させられます。指導の具体像（なぜ選ばれるか・何をどう直すか）は、&lt;a href="https://dokkai-labo.tokyo/col_blog/dokkai-online-kobetsu/" target="_blank" rel="noopener noreferrer"&gt;読解ラボ東京のオンライン個別指導が選ばれる理由&lt;/a&gt;でも紹介しています。&lt;/p&gt;
&lt;div class="rounded" style="background-color: #e6f0fa; padding: 14px; border: 1px solid #cfe3f8; margin: 18px 0;"&gt;
&lt;p style="margin: 0 0 8px;"&gt;&lt;strong&gt;受講前に確認したい項目&lt;/strong&gt;&lt;/p&gt;
&lt;ul style="margin: 0;"&gt;
&lt;li&gt;&lt;strong&gt;主な対象：&lt;/strong&gt;中学受験の国語（学年・状況により内容は個別に調整）&lt;/li&gt;
&lt;li&gt;&lt;strong&gt;扱う領域：&lt;/strong&gt;説明文／物語文／記述／客観問題／過去問（必要な講座を組み合わせ）&lt;/li&gt;
&lt;li&gt;&lt;strong&gt;進め方：&lt;/strong&gt;毎週「事前課題」＋授業内「演習課題」／解説→演習→手順の修正→次回課題へ&lt;/li&gt;
&lt;li&gt;&lt;strong&gt;料金：&lt;/strong&gt;トライアル 10,000円/90分（税込）／入塾金 22,000円（税込）／指導料 20,570円/110分（税込）・10,285円/55分（税込）&lt;/li&gt;
&lt;li&gt;&lt;strong&gt;機材：&lt;/strong&gt;PC＋スマートフォン、またはタブレット＋スマートフォン／プリンター（コンビニ印刷でも可）&lt;/li&gt;
&lt;/ul&gt;
&lt;/div&gt;
&lt;p&gt;オンライン国語塾の費用は月謝だけで比較すると、添削量・過去問対応・宿題設計などの「中身」の差が見えにくくなります。比較の観点は、&lt;a href="https://dokkai-labo.tokyo/col_blog/kokugo-fee/" target="_blank" rel="noopener noreferrer"&gt;オンライン国語塾の費用比較｜月謝だけで決めない5項目（添削・過去問・宿題）&lt;/a&gt;でまとめています。&lt;/p&gt;
&lt;p&gt;説明文・物語文・記述・客観問題・過去問の各講座は、得点の課題に合わせて受講内容を組み合わせられます。&lt;/p&gt;
&lt;h2&gt;各講座の詳細&lt;/h2&gt;
&lt;h3&gt;①説明文攻略&lt;/h3&gt;
&lt;p&gt;興味がない題材の説明文だとまったく出来なくなるという受験生が多く見受けられます。当塾では普遍的な解法を伝授することで、相性に左右されない、しなやかな得点力を養成しています。&lt;/p&gt;
&lt;details&gt;
&lt;summary style="background-color: #337ab7; color: white; padding: 3px;"&gt;もっと見る&lt;/summary&gt;
&lt;div style="background-color: #add8e6;"&gt;
&lt;p&gt;中学受験の説明文対策では、文章中から適切な答えを見つけ出すスキルが求められます。&lt;br /&gt;
特に「〇〇を説明せよ」という問題では、〇〇と同等の内容を見つけることが重要です。例えば、「優秀」という言葉を説明する際、「優れていること」と答えるのが適切です。これは「優秀」と「優れていること」が同義であり、イコールで結べるからです。&lt;br /&gt;
このように、説明を求められた際には、該当部分と同等の内容を文章中から探し出すことがポイントとなります。&lt;br /&gt;
このスキルを磨くためには、以下の手法が有効です。&lt;/p&gt;
&lt;h6&gt;1. 三段論法の活用&lt;/h6&gt;
&lt;p&gt;文章中で「Xとは〇〇である」「XはYという意味だ」といった記述があれば、X＝〇〇、X＝Yが成り立ち、結果として〇〇＝Yと導けます。&lt;br /&gt;
このように、関連する情報を組み合わせて答えを導き出す方法です。&lt;/p&gt;
&lt;h6&gt;2. ブロック分け&lt;/h6&gt;
&lt;p&gt;長い傍線部を複数の部分に分解し、それぞれの部分と同等の内容を文章中から探します。各部分の意味を明確にし、それらを組み合わせて全体の意味を把握する手法です。&lt;/p&gt;
&lt;p&gt;これらの手法を習得することで、説明文の問題に対する得点力を高めることができます。普遍的な解法を身につけ、どのような文章にも対応できる力を養うことが、中学受験の国語対策において重要です。&lt;/p&gt;
&lt;p&gt;詳細については&lt;a href="https://dokkai-labo.tokyo/blog/description/"&gt;&lt;button class="btn btn-primary rounded-pill" type="button"&gt;説明文の解き方&lt;/button&gt;&lt;/a&gt;をご覧ください。&lt;/p&gt;
&lt;p&gt;&lt;iframe title="YouTube video player" src="https://www.youtube.com/embed/wFD1idYqiys" width="560" height="316" frameborder="0" allowfullscreen="allowfullscreen"&gt;&lt;span data-mce-type="bookmark" style="display: inline-block; width: 0px; overflow: hidden; line-height: 0;" class="mce_SELRES_start"&gt;&lt;/span&gt;&lt;/iframe&gt;&lt;/p&gt;
&lt;/div&gt;
&lt;/details&gt;
&lt;h3&gt;②物語文攻略&lt;/h3&gt;
&lt;p&gt;物語文では、登場人物の心情に関する問題が多く出題されます。当塾では、心情を掴むための普遍的な手順を伝え、どのような文章にも対応できる、確かな得点力を養成しています。&lt;/p&gt;
&lt;details&gt;
&lt;summary style="background-color: #337ab7; color: white; cursor: pointer; padding: 3px;"&gt;もっと見る&lt;/summary&gt;
&lt;div style="background-color: #add8e6;"&gt;
&lt;p&gt;&lt;strong&gt;物語文の解き方&lt;/strong&gt;&lt;/p&gt;
&lt;p&gt;物語文では、登場人物の心情を問う問題がよく出題されます。登場人物の心情を理解するためには、&lt;span style="color: #ff0000;"&gt;背景&lt;/span&gt;と&lt;span style="color: #ff0000;"&gt;出来事&lt;/span&gt;を整理することが重要です。受験生は文中で起こった出来事に注意を払いがちですが、背景を見逃しがちです。&lt;/p&gt;
&lt;p&gt;背景とは、性格、家庭環境、相手に対する思いなど、登場人物に関連する情報のことを指します。これらを整理し、出来事と組み合わせて理解することで、登場人物の心情に対する解答をより正確に導くことができます。&lt;/p&gt;
&lt;p&gt;詳細については、物語文攻略の専門的な解法を紹介しているページをご覧ください。&lt;/p&gt;
&lt;p&gt;&lt;a href="https://dokkai-labo.tokyo/blog/description/"&gt;&lt;button class="btn btn-primary rounded-pill" type="button"&gt;物語文の解き方&lt;/button&gt;&lt;/a&gt;&lt;/p&gt;
&lt;p&gt;&lt;iframe title="YouTube video player" src="https://www.youtube.com/embed/3TGaoe3_1d4" width="560" height="316" frameborder="0" allowfullscreen="allowfullscreen"&gt;&lt;/iframe&gt;&lt;/p&gt;
&lt;/div&gt;
&lt;/details&gt;
&lt;h3&gt;③記述問題徹底演習&lt;/h3&gt;
&lt;p&gt;入試の記述問題は、「問題文から答えになるところを引用して完成させる」タイプのものが多く見られます。当塾では、なぜその部分を答えとして選ぶのかを明確にしながら授業を進めていきます。&lt;/p&gt;
&lt;details&gt;
&lt;summary style="background-color: #337ab7; color: white; cursor: pointer; padding: 3px;"&gt;もっと見る&lt;/summary&gt;
&lt;div style="background-color: #add8e6;"&gt;
&lt;p&gt;&lt;strong&gt;記述問題のポイント&lt;/strong&gt;&lt;/p&gt;
&lt;p&gt;国語の記述問題では、自分で新たな言葉や表現を作り出す必要はあまりありません。物語文においては、&lt;span style="color: #ff0000;"&gt;気持ちを表現する言葉を本文中から引用&lt;/span&gt;することが一般的です。気持ちを明示的に言葉で表現することは避け、&lt;span style="color: #ff0000;"&gt;本文から答えを引用する意識&lt;/span&gt;を持つことが重要です。&lt;/p&gt;
&lt;p&gt;これにより、作者の意図や文章の味わいを損なうことなく、正しい回答を導き出すことができます。記述問題の回答の精度を上げるために、本文中の適切な表現を見つけ出し、正確に引用するスキルを身につけることが必要です。&lt;/p&gt;
&lt;p&gt;詳細については、記述問題に特化した解法を紹介しているページをご覧ください。&lt;/p&gt;
&lt;p&gt;&lt;a href="https://dokkai-labo.tokyo/blog/description/"&gt;&lt;button class="btn btn-primary rounded-pill" type="button"&gt;記述問題を得意にする２つのこと&lt;/button&gt;&lt;/a&gt;&lt;/p&gt;
&lt;p&gt;&lt;iframe loading="lazy" title="YouTube video player" src="https://www.youtube.com/embed/fsV-BZS8np4?si=ndpAX_UUkZ4cnTkn" width="560" height="316" frameborder="0" allowfullscreen="allowfullscreen"&gt;&lt;/iframe&gt;&lt;/p&gt;
&lt;/div&gt;
&lt;/details&gt;
&lt;h3&gt;④客観問題徹底演習&lt;/h3&gt;
&lt;p&gt;客観問題とは、抜き出しや選択肢から正解を見つける問題のことを指します。基本的には記述問題と同様に、答えにあたる内容を本文から正確に見つけ出す力が必要です。当塾では、まずその基礎的な力を養い、さらに客観問題に特化したテクニックも指導していきます。選択肢問題で落とす子の典型パターンと、条件読みの精度を上げる訓練は、&lt;a href="https://dokkai-labo.tokyo/col_blog/sentakushi/" target="_blank" rel="noopener noreferrer"&gt;選択肢問題で落とす子の共通点（条件読みの精度を高めるオンライン指導）&lt;/a&gt;も参考になります。&lt;/p&gt;
&lt;details&gt;
&lt;summary style="background-color: #337ab7; color: white; cursor: pointer; padding: 3px;"&gt;もっと見る&lt;/summary&gt;
&lt;div style="background-color: #add8e6;"&gt;
&lt;p&gt;&lt;strong&gt;客観問題のポイント&lt;/strong&gt;&lt;/p&gt;
&lt;p&gt;客観問題では、本文からの抜き出しや選択肢の正解を選ぶ力が求められます。基礎として、&lt;span style="color: #ff0000;"&gt;答えに該当する内容を的確に探し出すスキル&lt;/span&gt;が必要です。そのうえで、選択肢から正解を選ぶための&lt;span style="color: #ff0000;"&gt;消去法のコツ&lt;/span&gt;や、客観問題に特有のテクニックを指導しています。&lt;/p&gt;
&lt;p&gt;このアプローチにより、客観問題に対する対応力が向上し、正答率が上がります。抜き出し問題や選択問題の多い試験において、確実に点を取るためのスキルが身につきます。&lt;/p&gt;
&lt;/div&gt;
&lt;/details&gt;
&lt;h3&gt;⑤過去問演習〜合格への最短ルート&lt;/h3&gt;
&lt;p&gt;志望校の過去問は、解いただけでは不十分です。&lt;span style="color: #ff0000;"&gt;取るべきだった問題&lt;/span&gt;と、&lt;span style="color: #ff0000;"&gt;取れなくてもよい問題&lt;/span&gt;を識別し、なぜ取るべき問題を落としてしまったのかを振り返ることが重要です。当塾では、その振り返りを基に、「次につながる」解説を展開しています。&lt;/p&gt;
&lt;details&gt;
&lt;summary style="background-color: #337ab7; color: white; cursor: pointer; padding: 3px;"&gt;もっと見る&lt;/summary&gt;
&lt;div style="background-color: #add8e6;"&gt;
&lt;p&gt;&lt;strong&gt;過去問を解くポイント&lt;/strong&gt;&lt;/p&gt;
&lt;p&gt;国語の過去問演習では、他の教科とは異なる要点があります。一度解いた問題の流れや答えを覚えてしまいがちなため、下記のポイントに注意する必要があります。&lt;/p&gt;
&lt;h4&gt;1. 問題形式と出題傾向の把握&lt;/h4&gt;
&lt;p&gt;過去問を解くことは、&lt;span style="color: #ff0000;"&gt;各校の出題傾向&lt;/span&gt;や&lt;span style="color: #ff0000;"&gt;問題形式&lt;/span&gt;を理解するために非常に重要です。文章の長さや難易度、設問形式は学校や試験によって異なります。過去問から各校の特徴を把握し、効果的な対策を立てる材料にします。&lt;/p&gt;
&lt;h4&gt;2. スキルの向上&lt;/h4&gt;
&lt;p&gt;過去問演習は、読解力や思考力の向上にも役立ちます。文章を理解し、設問に対する適切な答えを見つけるスキルは、練習を重ねることで磨かれます。特に記述問題では、本文中から適切な情報を抽出し、論理的に説明する力が求められます。&lt;/p&gt;
&lt;h4&gt;3. 時間配分の訓練&lt;/h4&gt;
&lt;p&gt;過去問を解くことは、試験時間内に問題を解くための時間配分の練習にもなります。国語の試験では、文章を読む時間、設問に答える時間、記述問題を作成する時間が必要です。過去問演習を通じて試験時間内に取り組む感覚を身につけ、本番に余裕を持って挑めるようにします。&lt;/p&gt;
&lt;p&gt;詳細については、過去問演習の意義を解説したページをご覧ください。&lt;/p&gt;
&lt;p&gt;&lt;a href="https://dokkai-labo.tokyo/blog/kokugo-kakomon/"&gt;&lt;button class="btn btn-primary rounded-pill" type="button"&gt;過去問を解くことの意義&lt;/button&gt;&lt;/a&gt;&lt;/p&gt;
&lt;p&gt;&lt;iframe loading="lazy" title="YouTube video player" src="https://www.youtube.com/embed/oHLinWbRsQ0" width="560" height="316" frameborder="0" allowfullscreen="allowfullscreen"&gt;&lt;/iframe&gt;&lt;/p&gt;
&lt;/div&gt;
&lt;/details&gt;
&lt;h3&gt;オンライン授業のメリットとは？&lt;/h3&gt;
&lt;p&gt;当塾のオンライン個別指導は、生徒が集中しやすい環境と柔軟な指導方法で、効率的に学習できるサポートを提供します。ご家庭での使い方（課題の出し方・親の関わり方・つまずきの拾い方）は、&lt;a href="https://dokkai-labo.tokyo/col_blog/online-kokugo-home/" target="_blank" rel="noopener noreferrer"&gt;国語のオンライン個別指導とうまく付き合う方法&lt;/a&gt;もあわせてご確認ください。&lt;/p&gt;
&lt;details&gt;
&lt;summary style="background-color: #337ab7; color: white; padding: 3px;"&gt;もっと見る&lt;/summary&gt;
&lt;div style="background-color: #add8e6;"&gt;
&lt;p&gt;&lt;img loading="lazy" decoding="async" class="alignnone wp-image-20706 size-full" src="https://dokkai-labo.tokyo/wp-content/uploads/2020/09/国語授業風景.jpg" sizes="auto, (max-width: 1280px) 100vw, 1280px" srcset="https://dokkai-labo.tokyo/wp-content/uploads/2020/09/国語授業風景.jpg 1280w, https://dokkai-labo.tokyo/wp-content/uploads/2020/09/国語授業風景-300x169.jpg 300w, https://dokkai-labo.tokyo/wp-content/uploads/2020/09/国語授業風景-1024x576.jpg 1024w, https://dokkai-labo.tokyo/wp-content/uploads/2020/09/国語授業風景-768x432.jpg 768w, https://dokkai-labo.tokyo/wp-content/uploads/2020/09/国語授業風景-320x180.jpg 320w" alt="オンライン授業風景" width="1280" height="720" /&gt;&lt;/p&gt;
&lt;h4&gt;① 画面と音声に情報量が集約され、集中しやすい&lt;/h4&gt;
&lt;p&gt;オンライン個別指導では、ご自宅で授業を受けられるため、家庭学習に近い慣れた環境で取り組むことができます。また、PCやタブレットからの音声と映像に集中でき、教室型に比べて意識を向ける対象が少ないため、より授業に集中しやすくなります。&lt;/p&gt;
&lt;h4&gt;② 手元がはっきりと確認でき、的確な指摘・改善が可能&lt;/h4&gt;
&lt;p&gt;オンライン授業では、生徒さんの手元をカメラで写しながら進行するため、リアルタイムで状況を判断し、つまずきやすいポイントを即座に把握することができます。必要に応じて類似問題を出題したり、ヒントを出すことで柔軟に対応し、思考力を養います。&lt;/p&gt;
&lt;h4&gt;③ 通塾の必要がなく、体力を温存した状態で学習が可能&lt;/h4&gt;
&lt;p&gt;オンライン授業は通塾が不要なため、体力の消耗が少なく、勉強に集中できます。親御さんの送り迎えも不要となり、家庭でも効率的な学習が可能です。&lt;/p&gt;
&lt;p&gt;当塾のオンライン個別指導では、教室型授業をほぼ100％再現し、さらにオンラインならではの利点を活かすことで、国語の成績向上をサポートしています。&lt;/p&gt;
&lt;/div&gt;
&lt;/details&gt;
&lt;h2&gt;授業の進め方&lt;/h2&gt;
&lt;p&gt;毎週【事前課題・演習課題】の二つの文章題を扱います。事前課題はあらかじめ解いてきていただく問題です。授業はこの事前課題の解説から始まります。その後、講師の目の前で演習課題を解いていただきます。演習の様子を拝見して見えてきた課題をふまえて、問題の解説を進めていきます。&lt;/p&gt;
&lt;p&gt;家庭学習の回し方が不安な場合は、塾教材の「復習→解き直し→提出」のサイクル設計から整えるのが近道です。予習シリーズ国語の回し方は、&lt;a href="https://dokkai-labo.tokyo/blog/yoshu-series-kokugo-review-cycle/" target="_blank" rel="noopener noreferrer"&gt;予習シリーズ国語の回し方｜小4〜小6&lt;/a&gt;で具体例をまとめています。&lt;/p&gt;
&lt;h5&gt;講座を組み合わせた受講も可能！&lt;/h5&gt;
&lt;div class="rounded" style="background-color: whitesmoke; padding: 10px;"&gt;【プラン例A】&lt;br /&gt;
物語文は得意だが、とにかく説明文が苦手&lt;br /&gt;
→①③④を組み合わせた「&lt;span style="color: #0000ff;"&gt;説明文・記述＋客観問題徹底演習講座&lt;/span&gt;」【プラン例B】&lt;br /&gt;
物語文・説明文ともに、記述ができない&lt;br /&gt;
→①②③を組み合わせた「&lt;span style="color: #0000ff;"&gt;説明文・物語文記述徹底演習講座&lt;/span&gt;」【プラン例C】&lt;br /&gt;
入試直前期、過去問にも取り組みたいが、物語文が苦手でその対策もしたい&lt;br /&gt;
→②⑤を組み合わせた「&lt;span style="color: #0000ff;"&gt;物語文攻略＋過去問徹底演習講座&lt;/span&gt;」&lt;br /&gt;
※この場合、事前課題…志望校の過去問・演習課題…良質の説明文といった形になります。その他、１人１人の生徒さんのために無限の個別指導バリエーションをご用意できます。まずはお気軽にご相談ください。最良のプランをご提案いたします。&lt;/div&gt;
&lt;h2&gt;受講までの流れ&lt;/h2&gt;
&lt;p&gt;当塾のオンライン個別指導の受講プロセスは、事前ヒアリングから始まり、トライアル指導を経て、正式なご契約と指導開始へと進みます。安心してご利用いただけるよう、手順ごとに丁寧にサポートいたします。&lt;/p&gt;
&lt;table style="width: 100%; border-collapse: collapse;"&gt;
&lt;tbody&gt;
&lt;tr style="background-color: #337ab7; color: white;"&gt;
&lt;th style="padding: 15px; text-align: left;" width="40%"&gt;ステップ&lt;/th&gt;
&lt;th style="padding: 15px; text-align: left;" width="60%"&gt;内容&lt;/th&gt;
&lt;/tr&gt;
&lt;tr style="background-color: white;"&gt;
&lt;td style="padding: 15px; border: 1px solid #ddd;"&gt;&lt;strong&gt;1. 事前ヒアリング&lt;/strong&gt;&lt;/td&gt;
&lt;td style="padding: 15px; border: 1px solid #ddd;"&gt;保護者様からの情報を基に、大まかな指導計画を提示します。&lt;/td&gt;
&lt;/tr&gt;
&lt;tr style="background-color: #e6f0fa;"&gt;
&lt;td style="padding: 15px; border: 1px solid #ddd;"&gt;&lt;strong&gt;2. トライアル指導&lt;/strong&gt;&lt;/td&gt;
&lt;td style="padding: 15px; border: 1px solid #ddd;"&gt;事前ヒアリングの情報をもとに指導を行い、指導計画をブラッシュアップし、再度提示します。&lt;/td&gt;
&lt;/tr&gt;
&lt;tr style="background-color: white;"&gt;
&lt;td style="padding: 15px; border: 1px solid #ddd;"&gt;&lt;strong&gt;3. ご契約&lt;/strong&gt;&lt;/td&gt;
&lt;td style="padding: 15px; border: 1px solid #ddd;"&gt;指導計画にご納得いただいたら、入塾手続きを進めます。&lt;/td&gt;
&lt;/tr&gt;
&lt;tr style="background-color: #e6f0fa;"&gt;
&lt;td style="padding: 15px; border: 1px solid #ddd;"&gt;&lt;strong&gt;4. 指導開始&lt;/strong&gt;&lt;/td&gt;
&lt;td style="padding: 15px; border: 1px solid #ddd;"&gt;ご契約時に決定した曜日/時間で指導を開始します。&lt;/td&gt;
&lt;/tr&gt;
&lt;/tbody&gt;
&lt;/table&gt;
&lt;h2&gt;必要な機材&lt;/h2&gt;
&lt;p&gt;オンライン指導のため、以下の機材をご準備ください。&lt;/p&gt;
&lt;ul&gt;
&lt;li&gt;ＰＣ+スマートフォン、もしくは、タブレット+スマートフォン&lt;/li&gt;
&lt;li&gt;プリンター（お近くのコンビニ等での印刷も可能です）&lt;/li&gt;
&lt;/ul&gt;
&lt;p&gt;オンライン指導の考え方（オンライン国語専門塾でどこまで伸びるか／向き不向きの見極め）は、&lt;a href="https://dokkai-labo.tokyo/col_blog/online-kokugo/" target="_blank" rel="noopener noreferrer"&gt;オンライン国語専門塾とは？ーーー中学受験の国語はオンラインでどこまで伸びるか&lt;/a&gt;で補足しています。&lt;/p&gt;
&lt;h2&gt;指導料&lt;/h2&gt;
&lt;table style="width: 100%; border-collapse: collapse;"&gt;
&lt;tbody&gt;
&lt;tr style="background-color: #337ab7; color: white;"&gt;
&lt;th style="padding: 15px; text-align: left;" width="20%"&gt;項目&lt;/th&gt;
&lt;th style="padding: 15px; text-align: left;" width="30%"&gt;料金&lt;/th&gt;
&lt;th style="padding: 15px; text-align: left;" width="50%"&gt;詳細&lt;/th&gt;
&lt;/tr&gt;
&lt;tr style="background-color: white;"&gt;
&lt;td style="padding: 15px; border: 1px solid #ddd;"&gt;&lt;strong&gt;トライアル&lt;br /&gt;
指導料&lt;/strong&gt;&lt;/td&gt;
&lt;td style="padding: 15px; border: 1px solid #ddd;"&gt;10,000円/90分&lt;br /&gt;
(税込)&lt;/td&gt;
&lt;td style="padding: 15px; border: 1px solid #ddd;"&gt;他塾様でいう「&lt;span style="color: #337ab7;"&gt;体験講座&lt;/span&gt;」の位置づけですので、通常より安価に設定させていただいております。&lt;/td&gt;
&lt;/tr&gt;
&lt;tr style="background-color: #e6f0fa;"&gt;
&lt;td style="padding: 15px; border: 1px solid #ddd;"&gt;&lt;strong&gt;入塾金&lt;/strong&gt;&lt;/td&gt;
&lt;td style="padding: 15px; border: 1px solid #ddd;"&gt;22,000円&lt;br /&gt;
(税込)&lt;/td&gt;
&lt;td style="padding: 15px; border: 1px solid #ddd;"&gt;入塾手続の際に頂戴致します。また、その時点・もしくは過去在籍されていた生徒さんの兄弟姉妹の場合には、&lt;span style="color: #337ab7;"&gt;全額免除&lt;/span&gt;させて頂きます。&lt;/td&gt;
&lt;/tr&gt;
&lt;tr style="background-color: white;"&gt;
&lt;td style="padding: 15px; border: 1px solid #ddd;"&gt;&lt;strong&gt;指導料&lt;/strong&gt;&lt;/td&gt;
&lt;td style="padding: 15px; border: 1px solid #ddd;"&gt;20,570円/110分&lt;br /&gt;
10,285円/55分&lt;br /&gt;
(ともに税込)&lt;/td&gt;
&lt;td style="padding: 15px; border: 1px solid #ddd;"&gt;前払い制です。指導予定回数分を前月20日に集計し請求書を発行しますので、&lt;span style="color: #337ab7;"&gt;前月末まで&lt;/span&gt;にお支払いください。&lt;/td&gt;
&lt;/tr&gt;
&lt;/tbody&gt;
&lt;/table&gt;
&lt;h2 style="text-align: center; color: #337ab7; margin-bottom: 20px;"&gt;さらに詳しく知りたい方へ&lt;/h2&gt;
&lt;p&gt;当塾のオンライン個別指導や他の講座に関する詳細は、以下のリンクからご確認いただけます。&lt;/p&gt;
&lt;div style="display: flex; flex-wrap: wrap; justify-content: center; gap: 20px; max-width: 1000px; margin: 0 auto;"&gt;
&lt;p&gt;&lt;!-- 体験授業 --&gt;&lt;/p&gt;
&lt;div style="background-color: #e6f0fa; width: 300px; padding: 20px; border-radius: 8px; box-shadow: 0px 4px 8px rgba(0, 0, 0, 0.1); text-align: center;"&gt;
&lt;h3 style="color: #337ab7;"&gt;授業を受けてみる&lt;/h3&gt;
&lt;p&gt;実際の授業を体験したい方は、こちらからお申込みください。&lt;/p&gt;
&lt;p&gt;&lt;a style="background-color: #337ab7; color: white; padding: 10px 20px; border-radius: 5px; text-decoration: none; display: inline-block; margin-top: 10px;" href="#contact-form"&gt;お申込みフォームへ&lt;/a&gt;&lt;/p&gt;
&lt;/div&gt;
&lt;p&gt;&lt;!-- 詳細説明 --&gt;&lt;/p&gt;
&lt;div style="background-color: #e6f0fa; width: 300px; padding: 20px; border-radius: 8px; box-shadow: 0px 4px 8px rgba(0, 0, 0, 0.1); text-align: center;"&gt;
&lt;h3 style="color: #337ab7;"&gt;さらに詳しい説明を&lt;/h3&gt;
&lt;p&gt;当塾について詳しく知りたい方は、WEB説明会ページをご覧ください。&lt;/p&gt;
&lt;p&gt;&lt;a style="background-color: #337ab7; color: white; padding: 10px 20px; border-radius: 5px; text-decoration: none; display: inline-block; margin-top: 10px;" href="https://dokkai-labo.tokyo/webinfomation/" target="_blank" rel="noopener"&gt;WEB説明会ページへ&lt;/a&gt;&lt;/p&gt;
&lt;/div&gt;
&lt;p&gt;&lt;!-- 教室型授業のご案内 --&gt;&lt;/p&gt;
&lt;div style="background-color: #e6f0fa; width: 300px; padding: 20px; border-radius: 8px; box-shadow: 0px 4px 8px rgba(0, 0, 0, 0.1); text-align: center;"&gt;
&lt;h3 style="color: #337ab7;"&gt;教室で受けたい&lt;/h3&gt;
&lt;p&gt;教室型の個別指導についてはこちらからご確認いただけます。&lt;/p&gt;
&lt;p&gt;&lt;a style="background-color: #337ab7; color: white; padding: 10px 20px; border-radius: 5px; text-decoration: none; display: inline-block; margin-top: 10px;" href="https://dokkai-labo.tokyo/lesson/1-1elem/" target="_blank" rel="noopener"&gt;教室型授業のご案内&lt;/a&gt;&lt;/p&gt;
&lt;/div&gt;
&lt;p&gt;&lt;!-- Font Awesome CDN for Icons --&gt;&lt;/p&gt;
&lt;p&gt;&lt;!-- Font Awesome CDN for Icons --&gt;&lt;/p&gt;
&lt;p&gt;&lt;!-- 最新情報のSNS誘導 --&gt;&lt;/p&gt;
&lt;div style="background-color: #e6f0fa; width: 300px; padding: 20px; border-radius: 8px; box-shadow: 0px 4px 8px rgba(0, 0, 0, 0.1); text-align: center;"&gt;
&lt;h3 style="color: #337ab7;"&gt;最新情報をチェック&lt;/h3&gt;
&lt;p&gt;当塾のSNSで、最新情報や学習のコツを公開中です！&lt;/p&gt;
&lt;p&gt;&lt;!-- Flex container for horizontal alignment --&gt;&lt;/p&gt;
&lt;div style="display: flex; justify-content: center; gap: 10px; margin-top: 10px;"&gt;&lt;!-- Instagram Icon Link --&gt;&lt;br /&gt;
&lt;a style="background: linear-gradient(45deg, #833ab4, #fd1d1d, #fcb045); color: white; width: 110px; height: 35px; line-height: 35px; border-radius: 5px; text-decoration: none; font-size: 14px; display: flex; justify-content: center; align-items: center; gap: 5px;" href="https://www.instagram.com/dokkailabotokyo/" target="_blank" rel="noopener"&gt;&lt;br /&gt;
&lt;i class="fab fa-instagram" aria-hidden="true"&gt;&lt;/i&gt; Instagram&lt;br /&gt;
&lt;/a&gt;&lt;!-- YouTube Icon Link --&gt;&lt;br /&gt;
&lt;a style="background-color: #ff0000; color: white; width: 110px; height: 35px; line-height: 35px; border-radius: 5px; text-decoration: none; font-size: 14px; display: flex; justify-content: center; align-items: center; gap: 5px;" href="https://www.youtube.com/@%E8%AA%AD%E8%A7%A3%E3%83%A9%E3%83%9C%E6%9D%B1%E4%BA%AC" target="_blank" rel="noopener"&gt;&lt;br /&gt;
&lt;i class="fab fa-youtube" aria-hidden="true"&gt;&lt;/i&gt; YouTube&lt;br /&gt;
&lt;/a&gt;&lt;/div&gt;
&lt;/div&gt;
&lt;/div&gt;
&lt;h2 id="contact-form"&gt;個別指導オンライントライアルお申込みフォーム&lt;/h2&gt;
&lt;div class="wpcf7 no-js" id="wpcf7-f20490-p20503-o1" lang="ja" dir="ltr" data-wpcf7-id="20490"&gt;
&lt;div class="screen-reader-response"&gt;&lt;p role="status" aria-live="polite" aria-atomic="true"&gt;&lt;/p&gt; &lt;ul&gt;&lt;/ul&gt;&lt;/div&gt;
&lt;form action="/kobetsuonline01/#wpcf7-f20490-p20503-o1" method="post" class="wpcf7-form init" aria-label="コンタクトフォーム" novalidate="novalidate" data-status="init"&gt;
&lt;fieldset class="hidden-fields-container"&gt;&lt;input type="hidden" name="_wpcf7" value="20490" /&gt;&lt;input type="hidden" name="_wpcf7_version" value="6.1.4" /&gt;&lt;input type="hidden" name="_wpcf7_locale" value="ja" /&gt;&lt;input type="hidden" name="_wpcf7_unit_tag" value="wpcf7-f20490-p20503-o1" /&gt;&lt;input type="hidden" name="_wpcf7_container_post" value="20503" /&gt;&lt;input type="hidden" name="_wpcf7_posted_data_hash" value="" /&gt;&lt;input type="hidden" name="_wpcf7_recaptcha_response" value="" /&gt;
&lt;/fieldset&gt;
&lt;p&gt;保護者様のお名前(必須)：&lt;span class="wpcf7-form-control-wrap" data-name="your-name"&gt;&lt;input size="40" maxlength="400" class="wpcf7-form-control wpcf7-text wpcf7-validates-as-required" aria-required="true" aria-invalid="false" value="" type="text" name="your-name" /&gt;&lt;/span&gt;
&lt;/p&gt;
&lt;p&gt;PC用メールアドレス(必須)：&lt;span class="wpcf7-form-control-wrap" data-name="your-email"&gt;&lt;input size="40" maxlength="400" class="wpcf7-form-control wpcf7-email wpcf7-validates-as-required wpcf7-text wpcf7-validates-as-email" aria-required="true" aria-invalid="false" value="" type="email" name="your-email" /&gt;&lt;/span&gt;
&lt;/p&gt;
&lt;p&gt;電話番号(必須)：&lt;span class="wpcf7-form-control-wrap" data-name="mobtel"&gt;&lt;input size="40" maxlength="400" class="wpcf7-form-control wpcf7-tel wpcf7-validates-as-required wpcf7-text wpcf7-validates-as-tel" aria-required="true" aria-invalid="false" value="" type="tel" name="mobtel" /&gt;&lt;/span&gt;
&lt;/p&gt;
&lt;p&gt;お子様のお名前：&lt;span class="wpcf7-form-control-wrap" data-name="chilid-name"&gt;&lt;input size="40" maxlength="400" class="wpcf7-form-control wpcf7-text" aria-invalid="false" value="" type="text" name="chilid-name" /&gt;&lt;/span&gt;
&lt;/p&gt;
&lt;p&gt;お子様の性別：&lt;span class="wpcf7-form-control-wrap" data-name="seibetu"&gt;&lt;select class="wpcf7-form-control wpcf7-select" aria-invalid="false" name="seibetu"&gt;&lt;option value=""&gt;&amp;#8212;以下から選択してください&amp;#8212;&lt;/option&gt;&lt;option value="男の子(男性)"&gt;男の子(男性)&lt;/option&gt;&lt;option value="女の子(女性)"&gt;女の子(女性)&lt;/option&gt;&lt;/select&gt;&lt;/span&gt;
&lt;/p&gt;
&lt;p&gt;お子様の学年：&lt;span class="wpcf7-form-control-wrap" data-name="gakunen"&gt;&lt;select class="wpcf7-form-control wpcf7-select" aria-invalid="false" name="gakunen"&gt;&lt;option value=""&gt;&amp;#8212;以下から選択してください&amp;#8212;&lt;/option&gt;&lt;option value="小１"&gt;小１&lt;/option&gt;&lt;option value="小２"&gt;小２&lt;/option&gt;&lt;option value="小３"&gt;小３&lt;/option&gt;&lt;option value="小４"&gt;小４&lt;/option&gt;&lt;option value="小５"&gt;小５&lt;/option&gt;&lt;option value="小６"&gt;小６&lt;/option&gt;&lt;option value="高１"&gt;高１&lt;/option&gt;&lt;option value="高２"&gt;高２&lt;/option&gt;&lt;option value="高３"&gt;高３&lt;/option&gt;&lt;option value="その他"&gt;その他&lt;/option&gt;&lt;/select&gt;&lt;/span&gt;
&lt;/p&gt;
&lt;p&gt;ご希望の曜日/時間：&lt;br /&gt;
&lt;span class="wpcf7-form-control-wrap" data-name="checkbox-nittei"&gt;&lt;span class="wpcf7-form-control wpcf7-checkbox"&gt;&lt;span class="wpcf7-list-item first"&gt;&lt;span class="wpcf7-list-item-label"&gt;月&lt;/span&gt;&lt;input type="checkbox" name="checkbox-nittei[]" value="月" /&gt;&lt;/span&gt;&lt;span class="wpcf7-list-item"&gt;&lt;span class="wpcf7-list-item-label"&gt;火&lt;/span&gt;&lt;input type="checkbox" name="checkbox-nittei[]" value="火" /&gt;&lt;/span&gt;&lt;span class="wpcf7-list-item"&gt;&lt;span class="wpcf7-list-item-label"&gt;水&lt;/span&gt;&lt;input type="checkbox" name="checkbox-nittei[]" value="水" /&gt;&lt;/span&gt;&lt;span class="wpcf7-list-item"&gt;&lt;span class="wpcf7-list-item-label"&gt;木&lt;/span&gt;&lt;input type="checkbox" name="checkbox-nittei[]" value="木" /&gt;&lt;/span&gt;&lt;span class="wpcf7-list-item"&gt;&lt;span class="wpcf7-list-item-label"&gt;金&lt;/span&gt;&lt;input type="checkbox" name="checkbox-nittei[]" value="金" /&gt;&lt;/span&gt;&lt;span class="wpcf7-list-item"&gt;&lt;span class="wpcf7-list-item-label"&gt;土(午前)&lt;/span&gt;&lt;input type="checkbox" name="checkbox-nittei[]" value="土(午前)" /&gt;&lt;/span&gt;&lt;span class="wpcf7-list-item"&gt;&lt;span class="wpcf7-list-item-label"&gt;土(午後)&lt;/span&gt;&lt;input type="checkbox" name="checkbox-nittei[]" value="土(午後)" /&gt;&lt;/span&gt;&lt;span class="wpcf7-list-item"&gt;&lt;span class="wpcf7-list-item-label"&gt;日(午前)&lt;/span&gt;&lt;input type="checkbox" name="checkbox-nittei[]" value="日(午前)" /&gt;&lt;/span&gt;&lt;span class="wpcf7-list-item last"&gt;&lt;span class="wpcf7-list-item-label"&gt;日(午後)&lt;/span&gt;&lt;input type="checkbox" name="checkbox-nittei[]" value="日(午後)" /&gt;&lt;/span&gt;&lt;/span&gt;&lt;/span&gt;
&lt;/p&gt;
&lt;p&gt;備考：&lt;span class="wpcf7-form-control-wrap" data-name="your-message"&gt;&lt;textarea cols="40" rows="10" maxlength="2000" class="wpcf7-form-control wpcf7-textarea" aria-invalid="false" name="your-message"&gt;&lt;/textarea&gt;&lt;/span&gt;
&lt;/p&gt;
&lt;p&gt;&lt;input class="wpcf7-form-control wpcf7-submit has-spinner" type="submit" value="送信" /&gt;
&lt;/p&gt;&lt;p style="display: none !important;" class="akismet-fields-container" data-prefix="_wpcf7_ak_"&gt;&lt;label&gt;&amp;#916;&lt;textarea name="_wpcf7_ak_hp_textarea" cols="45" rows="8" maxlength="100"&gt;&lt;/textarea&gt;&lt;/label&gt;&lt;input type="hidden" id="ak_js_1" name="_wpcf7_ak_js" value="119"/&gt;&lt;script&gt;document.getElementById( "ak_js_1" ).setAttribute( "value", ( new Date() ).getTime() );&lt;/script&gt;&lt;/p&gt;&lt;div class="wpcf7-response-output" aria-hidden="true"&gt;&lt;/div&gt;
&lt;/form&gt;
&lt;/div&gt;
&lt;section class="veu_cta" id="veu_cta-21073"&gt;&lt;h1 class="cta_title"&gt;コラム&lt;/h1&gt;&lt;div class="cta_body"&gt;&lt;div class="cta_body_image cta_body_image_right"&gt;&lt;a href="https://dokkai-labo.tokyo/ct/column/"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幅広い国語学習に関連するコラムを提供しています。このコラムでは、大学入試共通テストの国語セクションに焦点を当てた考察から、東大の国語に関する検討、記述問題の自己採点方法、詩の学習の重要性、随筆文の解き方、長文読解の効果的なアプローチ、小論文のスキル向上法、過去問の活用、偏差値向上の方法、各塾の国語対策、学習法、受験心構え、中学入試における国語勉強法、理論的な読解方法、入試対策アプローチ、そして国語文法の重要性まで、幅広いトピックにわたる国語学習に関する情報とアドバイスが提供されています。&lt;/div&gt;&lt;div class="cta_body_link"&gt;&lt;a href="https://dokkai-labo.tokyo/ct/column/" class="btn btn-primary btn-block btn-lg" target="_blank"&gt;コラム&lt;/a&gt;&lt;/div&gt;&lt;/div&gt;&lt;!--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</si>
  <si>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
【検出された不自然ワード】
- 崩れ
- 型
- 迷い
- 固定
- 手順
- 立て直
- 最短
【本文】
------
&lt;div class="es-home"&gt;
&lt;section id="top" class="top-hero"&gt;
&lt;p class="es-hero-eyebrow"&gt;中高一貫生の英語専門サポート｜四谷・オンライン&lt;/p&gt;
&lt;p class="es-hero-title"&gt;英語が分からなくなった&lt;br /&gt;
&lt;span class="accent"&gt;その地点&lt;/span&gt;に戻って&lt;br /&gt;
立て直す&lt;/p&gt;
&lt;p class="es-hero-desc"&gt;単語や文法を覚えているのに、&lt;strong&gt;英文が読めない・書けない&lt;/strong&gt;。&lt;br /&gt;
それは努力不足ではなく、知識が&lt;strong&gt;答案で使える順番&lt;/strong&gt;になっていないことが原因です。&lt;br /&gt;
Eng-Supportは、つまずきの位置を特定し、必要なところから最短で戻します。&lt;/p&gt;
&lt;div class="es-hero-cta"&gt;&lt;a class="btn btn-primary" href="https://eng-support.com/inquiry/"&gt;受講相談（お問い合わせ）&lt;/a&gt;&lt;br /&gt;
&lt;a class="btn btn-default" href="https://eng-support.com/kouza/"&gt;講座一覧を見る&lt;/a&gt;&lt;br /&gt;
&lt;a class="btn btn-default" href="#picks"&gt;よくあるつまずき&lt;/a&gt;&lt;/div&gt;
&lt;div class="es-quick"&gt;&lt;strong&gt;まず確認したい方へ&lt;/strong&gt;&lt;/p&gt;
&lt;ul&gt;
&lt;li&gt;&lt;a href="#problems"&gt;対応できる悩み&lt;/a&gt;&lt;/li&gt;
&lt;li&gt;&lt;a href="#strategy"&gt;指導指針（考え方）&lt;/a&gt;：&lt;a href="https://eng-support.com/strategy/"&gt;詳細ページ&lt;/a&gt;&lt;/li&gt;
&lt;li&gt;&lt;a href="#picks"&gt;つまずき別リンク&lt;/a&gt;（形容詞/副詞・文型・自動詞）&lt;/li&gt;
&lt;li&gt;&lt;a href="#courses"&gt;講座の選び方&lt;/a&gt;：&lt;a href="https://eng-support.com/kouza/"&gt;一覧&lt;/a&gt;&lt;/li&gt;
&lt;li&gt;&lt;a href="#flow"&gt;受講までの流れ&lt;/a&gt;／&lt;a href="#cta"&gt;お問い合わせ&lt;/a&gt;&lt;/li&gt;
&lt;/ul&gt;
&lt;/div&gt;
&lt;/section&gt;
&lt;hr /&gt;
&lt;section id="problems"&gt;
&lt;h2&gt;こんなお悩みはありませんか&lt;/h2&gt;
&lt;ul&gt;
&lt;li&gt;単語は覚えているのに、長文になると内容が入ってこない&lt;/li&gt;
&lt;li&gt;文法問題は解けるが、本文でSVOCが追えず迷う&lt;/li&gt;
&lt;li&gt;訳は作れても、設問（内容一致・理由説明）で落とす&lt;/li&gt;
&lt;li&gt;並び替え・語句補充でミスの癖が毎回同じ&lt;/li&gt;
&lt;li&gt;PROGRESSなど教科書・ワークが終わらず回らない&lt;/li&gt;
&lt;li&gt;勉強しているのに「どこから直すべきか」が見えない&lt;/li&gt;
&lt;/ul&gt;
&lt;p class="es-note"&gt;英語が苦しいときは、原因が1つではないことが多いものです。&lt;br /&gt;
Eng-Supportでは、問題の正誤だけで終わらせず、&lt;strong&gt;どの判断がズレたのか&lt;/strong&gt;を特定して戻します。&lt;/p&gt;
&lt;/section&gt;
&lt;hr /&gt;
&lt;section id="strategy"&gt;
&lt;h2&gt;指導指針：つまずきは「判断の順番」で起きる&lt;/h2&gt;
&lt;p&gt;Eng-Supportでは、つまずきを「知識が足りない」で片づけません。&lt;br /&gt;
多くの場合は、&lt;strong&gt;見る順番・外す順番・決める順番&lt;/strong&gt;が崩れています。&lt;br /&gt;
だからこそ、まずは英語を“処理できる順番”に戻します。&lt;/p&gt;
&lt;div class="es-grid"&gt;
&lt;div class="es-card"&gt;
&lt;h3&gt;① 先に「見る場所」を決める&lt;/h3&gt;
&lt;p&gt;修飾先・文型・動詞の性質など、先に見るべき場所を固定し、迷いを減らします。&lt;/p&gt;
&lt;/div&gt;
&lt;div class="es-card"&gt;
&lt;h3&gt;② 判断を言葉にして残す&lt;/h3&gt;
&lt;p&gt;「なんとなく」ではなく、理由が言える状態へ。再現できる判断だけが得点に変わります。&lt;/p&gt;
&lt;/div&gt;
&lt;div class="es-card"&gt;
&lt;h3&gt;③ ミスを次に持ち越さない&lt;/h3&gt;
&lt;p&gt;間違えた原因を分解し、同じ場面で同じミスをしない形に戻します。&lt;/p&gt;
&lt;/div&gt;
&lt;div class="es-card"&gt;
&lt;h3&gt;④ 学校教材へ戻して回す&lt;/h3&gt;
&lt;p&gt;学校の教科書・ワーク（PROGRESS等）に戻し、成績に直結する運用に繋げます。&lt;/p&gt;
&lt;/div&gt;
&lt;/div&gt;
&lt;div class="es-btnrow"&gt;&lt;a class="btn btn-default" href="https://eng-support.com/strategy/"&gt;指導指針を詳しく読む&lt;/a&gt;&lt;br /&gt;
&lt;a class="btn btn-primary" href="https://eng-support.com/inquiry/"&gt;受講相談をする&lt;/a&gt;&lt;/div&gt;
&lt;/section&gt;
&lt;hr /&gt;
&lt;section id="picks"&gt;
&lt;h2&gt;よくあるつまずきと、立て直しリンク&lt;/h2&gt;
&lt;p&gt;迷ったら、いま詰まっているテーマから入るのが早いです。&lt;br /&gt;
授業の予習・復習にも、そのまま使えます。&lt;/p&gt;
&lt;div class="es-picks"&gt;
&lt;div class="es-pick"&gt;
&lt;h3&gt;修飾があいまい（形容詞/副詞）&lt;/h3&gt;
&lt;ul&gt;
&lt;li&gt;&lt;a href="https://eng-support.com/column/eigonokiso1/"&gt;形容詞と副詞の違い｜修飾先で見分ける3手順＋例外&lt;/a&gt;&lt;/li&gt;
&lt;li&gt;&lt;a href="https://eng-support.com/column/eigonokiso5/"&gt;英語の文型と副詞の位置｜I go to schoolで文型を判定&lt;/a&gt;&lt;/li&gt;
&lt;/ul&gt;
&lt;/div&gt;
&lt;div class="es-pick"&gt;
&lt;h3&gt;動詞の扱いで止まる（自動詞/他動詞）&lt;/h3&gt;
&lt;ul&gt;
&lt;li&gt;&lt;a href="https://eng-support.com/column/eigonokiso4/"&gt;arriveは自動詞｜arrive at/inとreachの違い・前置詞不要判定&lt;/a&gt;&lt;/li&gt;
&lt;/ul&gt;
&lt;/div&gt;
&lt;div class="es-pick"&gt;
&lt;h3&gt;PROGRESSが回らない&lt;/h3&gt;
&lt;ul&gt;
&lt;li&gt;&lt;a href="https://eng-support.com/column/progress/"&gt;プログレスって何｜進度と単語対策｜中高一貫英語&lt;/a&gt;&lt;/li&gt;
&lt;li&gt;&lt;a href="https://eng-support.com/column/progress-2/"&gt;PROGRESS教科書｜終わらない原因と宿題の回し方・ワーク活用&lt;/a&gt;&lt;/li&gt;
&lt;/ul&gt;
&lt;/div&gt;
&lt;/div&gt;
&lt;div class="es-btnrow"&gt;&lt;a class="btn btn-primary" href="https://eng-support.com/kouza/"&gt;講座一覧を見る&lt;/a&gt;&lt;br /&gt;
&lt;a class="btn btn-default" href="https://eng-support.com/inquiry/"&gt;相談して決める&lt;/a&gt;&lt;/div&gt;
&lt;/section&gt;
&lt;hr /&gt;
&lt;section id="courses"&gt;
&lt;h2&gt;講座の選び方&lt;/h2&gt;
&lt;p&gt;目的（定期テスト／中高一貫の進度フォロー／受験）によって、優先順位が変わります。&lt;br /&gt;
迷う場合は「いま一番困っている場面」を起点に、必要な順番をご提案します。&lt;/p&gt;
&lt;div class="es-grid"&gt;
&lt;div class="es-card"&gt;
&lt;h3&gt;学校の授業・教科書フォロー&lt;/h3&gt;
&lt;p&gt;学校の進度に合わせ、ノート・ワーク・小テストを材料に「詰まった箇所」へ戻して回します。&lt;/p&gt;
&lt;div class="es-mini-links"&gt;&lt;a class="chip" href="https://eng-support.com/column/progress/"&gt;PROGRESSの回し方&lt;/a&gt;&lt;br /&gt;
&lt;a class="chip" href="https://eng-support.com/column/progress-2/"&gt;終わらない原因&lt;/a&gt;&lt;/div&gt;
&lt;/div&gt;
&lt;div class="es-card"&gt;
&lt;h3&gt;文法の穴を戻す（基礎の再接続）&lt;/h3&gt;
&lt;p&gt;解けるだけで終わらせず、読解・英作文に繋がる判断へ戻します。&lt;/p&gt;
&lt;div class="es-mini-links"&gt;&lt;a class="chip" href="https://eng-support.com/column/eigonokiso1/"&gt;形容詞/副詞&lt;/a&gt;&lt;br /&gt;
&lt;a class="chip" href="https://eng-support.com/column/eigonokiso5/"&gt;文型判定&lt;/a&gt;&lt;br /&gt;
&lt;a class="chip" href="https://eng-support.com/column/eigonokiso4/"&gt;自動詞/他動詞&lt;/a&gt;&lt;/div&gt;
&lt;/div&gt;
&lt;div class="es-card"&gt;
&lt;h3&gt;読解を安定させたい&lt;/h3&gt;
&lt;p&gt;訳を作るだけでなく、設問で必要な根拠に届く読み方へ。処理順を固定して崩れにくくします。&lt;/p&gt;
&lt;p class="es-sub"&gt;まずは教材・模試・定期テストを見て、つまずきの位置を特定します。&lt;/p&gt;
&lt;/div&gt;
&lt;div class="es-card"&gt;
&lt;h3&gt;短期で「今だけ」直したい&lt;/h3&gt;
&lt;p&gt;テスト前・単元の穴・誤答パターンの集中修正など、必要な範囲を絞って戻します。&lt;/p&gt;
&lt;p class="es-sub"&gt;「この範囲だけ」「この単元だけ」でもご相談ください。&lt;/p&gt;
&lt;/div&gt;
&lt;/div&gt;
&lt;div class="es-btnrow"&gt;&lt;a class="btn btn-primary" href="https://eng-support.com/kouza/"&gt;講座一覧を見る&lt;/a&gt;&lt;br /&gt;
&lt;a class="btn btn-default" href="https://eng-support.com/inquiry/"&gt;受講相談（お問い合わせ）&lt;/a&gt;&lt;/div&gt;
&lt;/section&gt;
&lt;hr /&gt;
&lt;section id="format"&gt;
&lt;h2&gt;四谷教室・オンライン&lt;/h2&gt;
&lt;p&gt;教室（四谷）とオンラインの両方に対応しています。&lt;br /&gt;
学校・部活・通学の事情に合わせて、無理のない形をご提案します。&lt;/p&gt;
&lt;div class="es-grid"&gt;
&lt;div class="es-card"&gt;
&lt;h3&gt;教室（四谷）&lt;/h3&gt;
&lt;p&gt;対面で板書・ノート・答案を確認しながら、判断のズレをその場で修正します。&lt;/p&gt;
&lt;/div&gt;
&lt;div class="es-card"&gt;
&lt;h3&gt;オンライン&lt;/h3&gt;
&lt;p&gt;画面共有で英文・解説・答案を同時に確認でき、復習の方向性も決めやすい形で進めます。&lt;/p&gt;
&lt;/div&gt;
&lt;/div&gt;
&lt;div class="es-btnrow"&gt;&lt;a class="btn btn-default" href="https://eng-support.com/greeting/"&gt;代表あいさつ&lt;/a&gt;&lt;br /&gt;
&lt;a class="btn btn-default" href="https://eng-support.com/inquiry/"&gt;お問い合わせ&lt;/a&gt;&lt;/div&gt;
&lt;/section&gt;
&lt;hr /&gt;
&lt;section id="flow"&gt;
&lt;h2&gt;受講までの流れ&lt;/h2&gt;
&lt;ol&gt;
&lt;li&gt;&lt;strong&gt;受講相談&lt;/strong&gt;&lt;br /&gt;
学年・教材・困っていること（例：長文、文型、教科書が回らない等）を伺います。&lt;/li&gt;
&lt;li&gt;&lt;strong&gt;現状整理&lt;/strong&gt;&lt;br /&gt;
答案・ワーク・小テストなどをもとに、つまずきの位置と優先順位を整理します。&lt;/li&gt;
&lt;li&gt;&lt;strong&gt;方針の提案&lt;/strong&gt;&lt;br /&gt;
必要な範囲と進め方を短くまとめ、無理のない進行に落とします。&lt;/li&gt;
&lt;li&gt;&lt;strong&gt;受講開始&lt;/strong&gt;&lt;br /&gt;
教室／オンラインの希望に合わせて指導を開始します。&lt;/li&gt;
&lt;/ol&gt;
&lt;div class="es-callout"&gt;&lt;strong&gt;相談時にあると早いもの&lt;/strong&gt;&lt;/p&gt;
&lt;ul&gt;
&lt;li&gt;使用教材（教科書・ワーク・塾教材）&lt;/li&gt;
&lt;li&gt;直近の定期テスト・模試の問題と答案（あれば）&lt;/li&gt;
&lt;li&gt;困っている場面の具体例（例：SVOCが追えない／前置詞で止まる 等）&lt;/li&gt;
&lt;/ul&gt;
&lt;/div&gt;
&lt;/section&gt;
&lt;hr /&gt;
&lt;section id="cta"&gt;
&lt;h2&gt;受講相談（お問い合わせ）&lt;/h2&gt;
&lt;p&gt;現状（学年・教材・目標・困っていること）を簡単にお知らせください。&lt;br /&gt;
つまずきの位置を整理し、必要な順番をご提案します。&lt;/p&gt;
&lt;div class="es-cta-actions"&gt;&lt;a class="btn btn-primary" href="https://eng-support.com/inquiry/"&gt;お問い合わせフォームへ&lt;/a&gt;&lt;br /&gt;
&lt;a class="btn btn-default" href="https://eng-support.com/kouza/"&gt;講座一覧&lt;/a&gt;&lt;/div&gt;
&lt;/section&gt;
&lt;/div&gt;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</si>
  <si>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
【検出された不自然ワード】
- 崩れ
- 型
- 固定
- 手順
【本文】
------
&lt;p&gt;&lt;iframe title="YouTube video player" src="https://www.youtube.com/embed/Sm0KMTQsBpI" width="560" height="315" frameborder="0" allowfullscreen="allowfullscreen"&gt;&lt;/iframe&gt;&lt;/p&gt;
&lt;p&gt;夏井(&lt;a href="https://natsui-sansu-juku.com/"&gt;中学受験専門夏井算数塾&lt;/a&gt;代表)：今回なんですが、PROGRESS IN ENGLISH、英語の教科書ですけども、巷でこの教科書については色々言われている事があるなというので、それを一つ一つプロでいらっしゃる甲田先生に叩き潰して頂こうというお話でございます。&lt;br /&gt;
という訳で順番にお話をさせて頂きますが、一般的に言われている事ですので&lt;br /&gt;
実際に合っている、合っていないというのも当然あると思います。&lt;br /&gt;
まず一点目が、PROGRESSだと授業の進度が早くなり過ぎてやばい、みたいな話がありますが、それはどうですか？&lt;/p&gt;
&lt;p&gt;甲田(英語教室サポート　代表)：そうですね、このレッスン一つあたり、あるいはシーン一つあたりの情報量、あるいは&lt;span style="color: #ff0000;"&gt;練習問題の量が普通の教科書に比べると多いです。&lt;/span&gt;&lt;br /&gt;
したがって、例えば一つの単元をいわゆる検定教科書と同じペースで、でもPROGRESSの中身を全部使ってやっていこうとすると、どうしても早くなってしまいます。&lt;br /&gt;
なので、そこは先生方によっては&lt;strong&gt;取捨選択&lt;/strong&gt;をなさっている先生もいらっしゃいます。&lt;br /&gt;
取捨選択の余地とかあるのかな、と思います。&lt;br /&gt;
ただ、その学校さんによってカリキュラムを決めていらっしゃる方がどなた、というのがあります。&lt;br /&gt;
例えば、先生自体は取捨選択したいんだけどカリキュラムを決めてらっしゃる方から、いや、全部扱わなきゃダメだ、と言われることがあります。&lt;br /&gt;
なんか凄い理不尽に聞こえますが、決めてらっしゃる方は今度親御さんから、なんで全部扱わないだ、とクレームが来た場合に対処するのは俺だ、とか色んな人間関係、しがらみがあるようで中々それでうまくいかない所もあるようです。&lt;br /&gt;
私としては、&lt;span style="color: #0000ff;"&gt;生徒さんにとって早くなるなら取捨選択はすべき&lt;/span&gt;なんじゃないかなと思っています。&lt;/p&gt;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 style="margin: 5px 0;"&gt;&lt;a style="background-color: #ff8c00; color: white; padding: 5px 10px; text-align: center; text-decoration: none; display: inline-block; font-size: 14px;" href="https://eng-support.com/kouza/#過去問演習講座"&gt;詳細を見る&lt;/a&gt;&lt;/p&gt;
&lt;/div&gt;
&lt;/div&gt;
&lt;p&gt;夏井：なるほど。&lt;br /&gt;
ちなみに取捨選択をした事によって、いわゆる学習内容の網羅性、要は全部の事をちゃんと学習出来るかどうかというのはどれぐらい影響がありますか？&lt;/p&gt;
&lt;p&gt;甲田：取捨選択の仕方によって影響があるないが出てきます。&lt;br /&gt;
例えば、こちらのPROGRESSの中のPRACTICEのいくつかあるうちの一つしかやらないとか、片方だけやらないとかです。&lt;br /&gt;
これもうまく選択なさる方だとうまくいきますが、そこの選択を失敗すると、あ、この練習をしてなかった、みたいになる事があります。&lt;br /&gt;
逆にそういったPRACTICEごとに、例えばPRACTICE1が1から10まであると、じゃあ1か5までにしとこうとか、奇数番だけにしとこうとか、あるいは教師の方で1から10まで見て、この中の例えば1番と3番、4番、5番、8番、9番みたいにやれば網羅出来るぞ、とかになります。&lt;br /&gt;
そういう選択もあると思います。&lt;br /&gt;
学校の先生方は中々そういう選択をしている時間がお忙しくてない方もいらっしゃるようですが、&lt;br /&gt;
そういう選択をする時間があればうまくいくんじゃないかなとは思います。&lt;/p&gt;
&lt;hr /&gt;
&lt;h2&gt;まずやることチェック（3分）&lt;/h2&gt;
&lt;ul&gt;
&lt;li&gt;&lt;strong&gt;学校が「全部扱う方針」か&lt;/strong&gt;：授業・宿題・小テストの範囲を1週間だけ記録する&lt;/li&gt;
&lt;li&gt;&lt;strong&gt;家庭で詰まっている場所&lt;/strong&gt;：①進度 ②単語 ③予習（訳作り） ④復習（練習量） のどれかに丸を付ける&lt;/li&gt;
&lt;li&gt;&lt;strong&gt;英語の学習時間&lt;/strong&gt;：平日/休日で「英語だけ」で何分使っているかを見える化する&lt;/li&gt;
&lt;/ul&gt;
&lt;h2&gt;取捨選択の具体例（失敗しにくい型）&lt;/h2&gt;
&lt;p&gt;PROGRESSは「全部やるか／やらないか」ではなく、&lt;strong&gt;練習の目的を決めて残す&lt;/strong&gt;と崩れにくくなります。次のどれか1つの型で固定してください。&lt;/p&gt;
&lt;h3&gt;型A：番号で切る（時間がないとき）&lt;/h3&gt;
&lt;ul&gt;
&lt;li&gt;例：PRACTICEは&lt;strong&gt;1〜5だけ&lt;/strong&gt;／または&lt;strong&gt;奇数だけ&lt;/strong&gt;&lt;/li&gt;
&lt;li&gt;狙い：とにかく回転を落とさず「未着手」を減らす&lt;/li&gt;
&lt;/ul&gt;
&lt;h3&gt;型B：代表問題だけ残す（網羅性を落としにくい）&lt;/h3&gt;
&lt;ul&gt;
&lt;li&gt;例：各PRACTICEで&lt;strong&gt;最初の基本1問＋混合1問＋最後の応用1問&lt;/strong&gt;だけ残す&lt;/li&gt;
&lt;li&gt;狙い：典型→確認→応用の流れを残して穴を作りにくくする&lt;/li&gt;
&lt;/ul&gt;
&lt;h3&gt;型C：目的別に切る（成績が伸びやすい）&lt;/h3&gt;
&lt;ul&gt;
&lt;li&gt;小テスト対策：&lt;strong&gt;教科書本文・指定語句・指定練習&lt;/strong&gt;だけに寄せる&lt;/li&gt;
&lt;li&gt;定期試験対策：&lt;strong&gt;文法の例文暗唱＋典型問題&lt;/strong&gt;を優先する&lt;/li&gt;
&lt;/ul&gt;
&lt;h2&gt;単語が多すぎるときの「覚え方」ミニ練習&lt;/h2&gt;
&lt;p&gt;単語を「単体で」覚えようとすると崩れます。&lt;strong&gt;例文（文）で覚える&lt;/strong&gt;側に寄せます。&lt;/p&gt;
&lt;h3&gt;練習1：1語＝1文で固定（10分）&lt;/h3&gt;
&lt;ul&gt;
&lt;li&gt;新出単語を3〜5語選ぶ&lt;/li&gt;
&lt;li&gt;本文からその単語を含む文を&lt;strong&gt;1文だけ&lt;/strong&gt;抜き出す&lt;/li&gt;
&lt;li&gt;日本語は直訳でなく「意味が通る」程度でOK（まずスピード優先）&lt;/li&gt;
&lt;/ul&gt;
&lt;h3&gt;練習2：小テスト直前の回し方（5分）&lt;/h3&gt;
&lt;ul&gt;
&lt;li&gt;英→日だけでなく、&lt;strong&gt;日→英（英単語）&lt;/strong&gt;を1回入れる&lt;/li&gt;
&lt;li&gt;「覚えたつもり」を潰すのが目的&lt;/li&gt;
&lt;/ul&gt;
&lt;h2&gt;よくある質問（FAQ）&lt;/h2&gt;
&lt;h3&gt;Q. PROGRESSは「全部やらないとダメ」なのか&lt;/h3&gt;
&lt;p&gt;A. 学校方針によります。現実的には、&lt;strong&gt;取捨選択のルールを固定して穴を作らない&lt;/strong&gt;運用のほうが、長期で成績が安定しやすいです。&lt;/p&gt;
&lt;h3&gt;Q. 英語に時間を取られ、他教科が崩れそう&lt;/h3&gt;
&lt;p&gt;A. 原則は&lt;strong&gt;他教科を削るのではなく、全体の学習時間を増やす&lt;/strong&gt;ことです。その上で中学段階は、英語を「貯金」と捉えて先に積み上げる戦略が有効になります。&lt;/p&gt;
&lt;h3&gt;Q. 予習で和訳まで作れない&lt;/h3&gt;
&lt;p&gt;A. 最初から完訳を狙うと破綻します。まずは&lt;strong&gt;単語確認→SV確認→接続語（because/if/when等）だけ拾う&lt;/strong&gt;の3点に絞り、授業で修正する前提に切り替えるのが現実的です。&lt;/p&gt;
&lt;h2&gt;プログレスは単語が多すぎて覚えられない&lt;/h2&gt;
&lt;p&gt;夏井：これも他の教科書と比べてというお話だと思うんですが、単語が多過ぎて覚えきれない、みたいな&lt;br /&gt;
悲鳴にも似た叫びがあるそうなんですが、これについてはどうでしょうか？&lt;/p&gt;
&lt;p&gt;甲田：それについては&lt;strong&gt;2点&lt;/strong&gt;お話ししたいと思います。&lt;br /&gt;
まずは、検定教科書と比べると確かに単語が多いです。&lt;br /&gt;
PROGRESSというのは、そもそもロバート・フリンという方が日本の中でもかなり大学進学実績の高い中学高校で教えていらっしゃる時に、ちょっと普通の教科書では優しいからと言ってプリントとしてお作りになったものがベースになって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 style="margin: 5px 0;"&gt;&lt;a style="background-color: #ff8c00; color: white; padding: 5px 10px; text-align: center; text-decoration: none; display: inline-block; font-size: 14px;" href="https://eng-support.com/kouza/#ブレイクスルーゼミ"&gt;詳細を見る&lt;/a&gt;&lt;/p&gt;
&lt;/div&gt;
&lt;/div&gt;
&lt;p&gt;したがって&lt;span style="color: #0000ff;"&gt;元々上位の方向け&lt;/span&gt;なので、そこはしょうがない部分があるかと思います。&lt;br /&gt;
なので、私も今まで名前は絶対出せないですが、ちょっとこの学校でPROGRESSだと皆さん単語とかも苦戦するんじゃないかなぁ、とかいう学校さんがPROGRESSをお使いになっているというのは何度か経験しています。&lt;br /&gt;
それについては生徒さんに頑張ろうとか言うしかないかな、というのが実情です…&lt;br /&gt;
もう一つが、先ほど申し上げました取捨選択をされている学校です。&lt;br /&gt;
練習の方とかは取捨選択するんだけど、単語だけは全部という学校も結構あります。&lt;br /&gt;
そうすると、授業で扱っていない、あるいは宿題とかでもやっていない、出てきていない単語をPROGRESSの扱っていない所に出てくるからといって単語だけ覚えるというものがあります。&lt;br /&gt;
文がなく単語だけいきなりポンって出されても中々覚えにくいと思います。&lt;br /&gt;
その場合はちょっと時間は掛かりますが、家で勉強する時にその単語が出てくる文、学校の授業で扱わなかった、宿題にもならなかったとしても&lt;span style="color: #ff0000;"&gt;自分で勉強する方が却って単語を覚えるのが早いんじゃないかなと思います。&lt;/span&gt;&lt;/p&gt;
&lt;p&gt;夏井：ありがとうございます。&lt;br /&gt;
恐らくその関連だと思うんですが、単語数が多い、知らない単語が多い状態というので、文章を読まなきゃいけないシチュエーションがあるとします。&lt;br /&gt;
明日この授業だから予習をしようって時に出来れば単語を調べて、可能であれば和訳も作りたい場合まず単語が多いから調べるのに時間掛かるし、英文も難しいから訳せないみたいな事が起きるというお悩みがあるそうです。これについてはどう対処したらいいんでしょうか。&lt;/p&gt;
&lt;p&gt;甲田：まず一点目ですが、&lt;strong&gt;PROGRESSを使う場合とそうでない場合があります。&lt;/strong&gt;&lt;br /&gt;
そういうと語弊があるかも知れませんが、学生に&lt;span style="color: #0000ff;"&gt;要求されている勉強量、勉強時間がまず違います。&lt;/span&gt;&lt;br /&gt;
&lt;span style="color: #ff0000;"&gt;PROGRESSを扱っているというだけで、まず英語の勉強時間が長くなります。&lt;/span&gt;&lt;br /&gt;
もちろん学校の授業のコマ数もPROGRESSを使っている学校は他の学校より週あたりのコマ数が多い傾向にあります。それだけではなく、家での英語の学習時間も他の生徒さんに比べて多いです。&lt;br /&gt;
それは覚悟を決めて生徒さんも望むべきかなと思います。&lt;br /&gt;
例外もなくはないですが、多くの場合このPROGRESSを使って進めていける学校に自分は来ているんだ、このPROGRESSを使ったらもう皆理解出来なくてぼろぼろになっちゃうという中学高校もある訳です。&lt;br /&gt;
だからそうでない中学高校、恐らくPROGRESSを使っている場合は中学受験で結構レベルの高い中高一貫校に行ってらっしゃると思います。&lt;br /&gt;
なので、そういう中学高校に受かって通っているんだ、というのを誇りにもって、PROGRESSでやる分さらに差をつけられるぞ、という気持ちでいて欲しいと思います。&lt;/p&gt;
&lt;hr /&gt;
&lt;h2&gt;【比較】なぜプログレスだと勉強時間が増えるのか&lt;/h2&gt;
&lt;p&gt;プログレスが「やばい」と言われる理由は、その圧倒的なボリュームにあります。&lt;br /&gt;
検定教科書と比較すると、その差は一目瞭然です。&lt;/p&gt;
&lt;table style="border-collapse: collapse; width: 100%; border: 1px solid #ddd;"&gt;
&lt;thead&gt;
&lt;tr style="background-color: #f2f2f2;"&gt;
&lt;th style="padding: 12px; border: 1px solid #ddd;"&gt;比較項目&lt;/th&gt;
&lt;th style="padding: 12px; border: 1px solid #ddd;"&gt;一般的な検定教科書&lt;/th&gt;
&lt;th style="padding: 12px; border: 1px solid #ddd;"&gt;PROGRESS IN ENGLISH&lt;/th&gt;
&lt;/tr&gt;
&lt;/thead&gt;
&lt;tbody&gt;
&lt;tr&gt;
&lt;td style="padding: 12px; border: 1px solid #ddd; font-weight: bold;"&gt;語彙数（中1終了時）&lt;/td&gt;
&lt;td style="padding: 12px; border: 1px solid #ddd;"&gt;約400〜600語&lt;/td&gt;
&lt;td style="padding: 12px; border: 1px solid #ddd; color: #ff0000; font-weight: bold;"&gt;約1,200語以上&lt;/td&gt;
&lt;/tr&gt;
&lt;tr&gt;
&lt;td style="padding: 12px; border: 1px solid #ddd; font-weight: bold;"&gt;1単元の情報量&lt;/td&gt;
&lt;td style="padding: 12px; border: 1px solid #ddd;"&gt;基本文法＋短い本文&lt;/td&gt;
&lt;td style="padding: 12px; border: 1px solid #ddd;"&gt;大量のPractice＋長いScene解説&lt;/td&gt;
&lt;/tr&gt;
&lt;tr&gt;
&lt;td style="padding: 12px; border: 1px solid #ddd; font-weight: bold;"&gt;必要な家庭学習時間&lt;/td&gt;
&lt;td style="padding: 12px; border: 1px solid #ddd;"&gt;30分程度&lt;/td&gt;
&lt;td style="padding: 12px; border: 1px solid #ddd; color: #ff0000; font-weight: bold;"&gt;60分〜90分以上&lt;/td&gt;
&lt;/tr&gt;
&lt;/tbody&gt;
&lt;/table&gt;
&lt;p&gt;このように、普通に全てを完璧にこなそうとすれば、&lt;strong&gt;確実に他教科の勉強時間を削ることになります。&lt;/strong&gt;&lt;br /&gt;
だからこそ、「取捨選択」と「時間の使い方」の戦略が不可欠なのです。&lt;/p&gt;
&lt;hr /&gt;
&lt;h2&gt;【手順】予習時間を30分短縮する「3点集中」チェック&lt;/h2&gt;
&lt;p&gt;「予習に時間がかかりすぎて他教科ができない」という生徒は、以下の手順で&lt;strong&gt;「完璧な和訳」を捨てる&lt;/strong&gt;ことから始めてください。&lt;/p&gt;
&lt;ol&gt;
&lt;li&gt;&lt;strong&gt;新出単語の「音」と「意味」だけ確認（5分）&lt;/strong&gt;：&lt;br /&gt;
辞書を引く時間を削ります。単語リストやアプリを活用し、まずは意味と発音を一致させます。&lt;/li&gt;
&lt;li&gt;&lt;strong&gt;本文の「接続詞」に印をつける（5分）&lt;/strong&gt;：&lt;br /&gt;
because, if, when などの接続詞に丸をつけます。これだけで、長い1文の「切れ目」が見え、構造が把握しやすくなります。&lt;/li&gt;
&lt;li&gt;&lt;strong&gt;分からない文を「放置」する勇気（5分）&lt;/strong&gt;：&lt;br /&gt;
1分考えて訳せない文は、ノートの端に印をつけて飛ばします。授業でその箇所を重点的に聞くほうが、自分で悩み続けるより数倍効率的です。&lt;/li&gt;
&lt;/ol&gt;
&lt;p&gt;この「3点集中」に切り替えるだけで、ダラダラと増え続ける勉強時間に歯止めをかけ、数学や理科に時間を回せるようになります。&lt;/p&gt;
&lt;h2&gt;英語に使う勉強時間のバランス&lt;/h2&gt;
&lt;p&gt;夏井：その時間の兼ね合いでいうと、どうしても普段の勉強だったりあるいは大学受験を目指した勉強だったり、内部進学で中学校から高校、高校から大学というケースも当然あるとは思います。&lt;br /&gt;
その中で、どうしても勉強時間の中の英語のパーセンテージが上がっていく傾向があるという中で、逆に他教科がぼろぼろになってしまうみたいな所もあったりします。&lt;br /&gt;
そう考えると、そのトータルのバランスで英語に割く時間というのがある程度制約されるという事があると思うんですが、その制約された中でどう勉強を進めていったらいいんだろう、というのが多分その次にぶつかる悩みになると思います。そこら辺はどうですか？&lt;/p&gt;
&lt;p&gt;甲田：まず、先ほどPROGRESSを使っていると英語の勉強時間が増えるといいましたが、&lt;br /&gt;
例えば英語の勉強時間が生徒さんにもよりますが、1時間増えると思った場合、トータルの勉強時間も1時間を増やします。&lt;br /&gt;
他の科目の授業を削るのではなく、&lt;span style="color: #ff0000;"&gt;PROGRESSだから英語の勉強時間が増える分全体の勉強時間も増やしましょう。&lt;/span&gt;&lt;strong&gt;まずそれが原則だと思って下さい。&lt;/strong&gt;&lt;br /&gt;
他の科目を犠牲にしてはいけません。&lt;br /&gt;
ただもう一つですが、特に中学の間です。&lt;strong&gt;中学の間の英語の勉強時間を増やします。&lt;/strong&gt;&lt;br /&gt;
ちょっとこれからいう事は語弊があるかも知れませんが、いわゆる文部科学省の検定教科書の中学英語というのは今親御さんたちが見てこれ漫画の本ですかとびっくりして目を見張る方もいらっしゃるくらい絵の方がメインで文の方がメインじゃないというものになっています。&lt;br /&gt;
それで言いますと英語に限らないですが、例えば今の若者は活字離れと言って漫画なら読めるけど活字しかない本は読めないとか、いや、私の教えていた生徒でも漫画しか読めないだったらまだいいけど、手塚さんはセリフ多過ぎて無理とかありました。&lt;br /&gt;
もちろんその人がPROGRESSをやるのは無理です。&lt;br /&gt;
ですので、そのあたりがクリア出来ているという事を前提にPROGRESSに取り組まなければならないです。そうすると、実は国語の時間、古文とかは置いておきます。&lt;br /&gt;
&lt;span style="color: #0000ff;"&gt;国語の時間は、他の方より少ないはずなんです。&lt;/span&gt;&lt;br /&gt;
今の大学入試向けでもなんか日本語の語彙、今の若者はあんまり日本語の語彙が少ないので、新聞とかに載っているこういう言葉、こんな意味だよとか、例えばあの忘れるという言葉を知っていても、失念すると言われたら何それ？とかなっちゃうような人向けの本とかが売っているくらいです。&lt;br /&gt;
PROGRESSを使っていらっしゃる学校に通っている生徒さんならその辺の日本語はおそらくある程度は出来ているはずです。&lt;br /&gt;
数学は削らないで欲しいですが国語はちょっと削って英語に回せるんじゃないかなと思います。&lt;br /&gt;
しかも英語が苦手な方はそもそも国語がちゃんと出来てないです。母語が出来ない人がそうでない言葉を勉強しようと思ってもやっぱり中々うまくいかない所があります。&lt;br /&gt;
なので、お答えとしてはまずは基本的には&lt;span style="color: #ff0000;"&gt;PROGRESSだから英語の勉強時間が増えたからといって他の科目を削らない。&lt;/span&gt;&lt;/p&gt;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 style="margin: 5px 0;"&gt;&lt;a style="background-color: #ff8c00; color: white; padding: 5px 10px; text-align: center; text-decoration: none; display: inline-block; font-size: 14px;" href="https://eng-support.com/kouza/#基礎力徹底講座"&gt;詳細を見る&lt;/a&gt;&lt;/p&gt;
&lt;/div&gt;
&lt;/div&gt;
&lt;p&gt;ただし、言語能力という意味で、国語の勉強は検定教科書の方に比べたら少なくて済むはずです。&lt;br /&gt;
その分を英語に回せるはずです。&lt;br /&gt;
しかも国語を英語に回せるんじゃなくて基本の部分が出来ているから積み上げる方をやれるという&lt;br /&gt;
イメージで捉えて欲しいと思います。&lt;br /&gt;
最後に、先ほどのご質問で大学受験に向けて他の科目を削れないとおっしゃっていましたが、&lt;br /&gt;
中高一貫校の方は特にそうですが、&lt;span style="color: #0000ff;"&gt;大学受験から6年間逆算して考えるべきです。&lt;/span&gt;&lt;br /&gt;
例えば、文系や理系を決めるのは高1から高2になる時とかが多いです。&lt;br /&gt;
もっと前から自分は文系だと、私なんか小学校の頃から自分は絶対文系だとか決めていましたがそういう方は少ないですし、逆に決めていても変わっちゃう方もいます。&lt;br /&gt;
そうすると、あれ？数学が必要なの？それとも日本史の資料を読めなきゃいけないの？とか、そのあたり中学の間はまだ分からない訳です。&lt;br /&gt;
だけど文系理系に関わらずある程度以上の大学にいこうとしたら英語は絶対試験科目です。&lt;br /&gt;
英語だけは絶対あるんです。&lt;br /&gt;
だから中学の間に先に英語の勉強を進めておきます。&lt;br /&gt;
高1ぐらいまでちょっと英語に偏ってもいいじゃないかなと思います。&lt;br /&gt;
もちろんそれで数学か分からなくなったら問題です。&lt;br /&gt;
だから数学をそんなに削らないで欲しいとは申し上げましたけども、英語を進めておいて高2、高3になった時に自分は数学の最後の難しい数Ⅲまで必要だ、しかも物理と化学も必要だ、となるのは理系の方です。&lt;br /&gt;
よく文系の方で日本史の細かい所まで覚えなきゃ、ペリーが乗っていた船の名前はなんだ？それまで覚えなきゃダメだ、という時に英語は今まで積み重ねてきたから逆に高3ぐらいになって英語をちょっと削ってそっちに回しても大丈夫だ、となるように積み重ねていって欲しいです。&lt;br /&gt;
なので、受験勉強というのは直前の1年2年だけではなく、中高一貫に通っていらっしゃる方なら学校さんの方で6年逆算したカリキュラムをお組みだと思いますが、それが早いからとか言わずに&lt;strong&gt;英語を貯金しておきましょう。&lt;/strong&gt;&lt;br /&gt;
あとでその貯金を他の科目に使えるように、というふうに勉強していって欲しいと思います。&lt;/p&gt;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</si>
  <si>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https://eng-support.com/strategy/
【検出された不自然ワード】
- 崩れ
- 型
- 固定
- 手順
- 立て直
- 最短
【本文】
------
&lt;p&gt;英語を上達させるためには、&lt;span style="color: #0000ff;"&gt;単語・熟語・文法などの正確な知識が不可欠&lt;/span&gt;です。ところが、この中で&lt;strong&gt;&lt;span style="color: #0000ff;"&gt;文法&lt;/span&gt;が一番おざなりになっている人も多い&lt;/strong&gt;と思われます。&lt;br /&gt;
文法をきちんと習得するには、まず動詞、名詞、形容詞、副詞といった&lt;span style="color: #ff0000;"&gt;品詞の区別&lt;/span&gt;を頭に入れる必要があります。そして次に、&lt;span style="color: #ff0000;"&gt;品詞の区別に基づいて文型をしっかり識別できる&lt;/span&gt;ようにならねばなりません。この&lt;span style="color: #ff0000;"&gt;２点がすべての基礎&lt;/span&gt;といっても過言ではないでしょう。&lt;br /&gt;
これらが理解できていれば、たとえば動詞のing形には動名詞と現在分詞がありますが、その区別も決して難しいものではありません。主語などになって名詞の役割をしていれば動名詞、形容詞か副詞の働きをしていれば現在分詞と言います。後者のうち副詞の場合を分詞構文と呼ぶのが一般的です。動名詞と現在分詞に分けて呼ぶのには、主語のつけ方が異なるなどの理由があります。&lt;/p&gt;
&lt;p&gt;たとえば、&lt;/p&gt;
&lt;div class="rounded" style="background-color: whitesmoke; padding: 10px;"&gt;The  man  living  in  this  house  is  my  uncle .&lt;br /&gt;
「この家に住んでいる男は私のおじです。」&lt;/div&gt;
&lt;p&gt;という文では、living in this house「この家に住んでいる」は前の名詞the man「男」を修飾しています。英語では、名詞を修飾する語句を形容詞と呼びます（日本語だと形容詞・形容動詞・連体詞の区別がありますが、英語にはないのでラクですね。）が、この、形容詞の働きをする場合のVing～は現在分詞と名づけられています。分詞構文＝副詞と区別するため「現在分詞の形容詞的用法」と呼ぶ人もいます。&lt;/p&gt;
&lt;p&gt;こういった文法用語が分からないために英語が苦手な人も多いと思います。ですが、その&lt;strong&gt;用語の定義をきちんと理解することで、学習は驚くほどスムーズに進んでいきます&lt;/strong&gt;。当塾ではこのように、&lt;span style="color: #ff0000;"&gt;用語の定義をきちんと確認しながら授業を展開し、生徒さんが納得感を持てる解説&lt;/span&gt;をご提供いたします。&lt;br /&gt;
&lt;!-- ここから追記：検索面を増やす「手順・例・練習・FAQ」 --&gt;&lt;/p&gt;
&lt;hr /&gt;
&lt;h2&gt;品詞と文型が崩れると、どこで点が落ちるか&lt;/h2&gt;
&lt;div class="rounded" style="background-color: whitesmoke; padding: 10px;"&gt;&lt;strong&gt;症状：&lt;/strong&gt;訳は何となく合うのに、文法問題・並べ替え・英作文で失点する&lt;br /&gt;
&lt;strong&gt;原因：&lt;/strong&gt;品詞の役割（名詞/形容詞/副詞）と文型（SV/SVC/SVO/SVOO/SVOC）が曖昧で、&lt;br /&gt;
どこを「主語」「動詞」「目的語」「補語」として読んでいるかが毎回ブレる&lt;/div&gt;
&lt;h2&gt;まずはこれだけ：品詞を判定する3ステップ&lt;/h2&gt;
&lt;h3&gt;ステップ1　動詞を1つ見つける（文の骨格を固定）&lt;/h3&gt;
&lt;div class="rounded" style="background-color: whitesmoke; padding: 10px;"&gt;例：The man &lt;strong&gt;living&lt;/strong&gt; in this house &lt;strong&gt;is&lt;/strong&gt; my uncle.&lt;br /&gt;
※まずは &lt;strong&gt;is&lt;/strong&gt; が「文の中心の動詞」になっていることを確認&lt;/div&gt;
&lt;h3&gt;ステップ2　名詞を「主語候補」として囲う&lt;/h3&gt;
&lt;div class="rounded" style="background-color: whitesmoke; padding: 10px;"&gt;主語候補：The man / my uncle（どちらが「is」の主語かを次で確定）&lt;/div&gt;
&lt;h3&gt;ステップ3　名詞を修飾している部分は「形容詞（句/節）」として扱う&lt;/h3&gt;
&lt;div class="rounded" style="background-color: whitesmoke; padding: 10px;"&gt;living in this house は The man を説明 → &lt;strong&gt;形容詞の働き&lt;/strong&gt; → 現在分詞（形容詞的用法）&lt;/div&gt;
&lt;h2&gt;文型を一瞬で決めるチェック表&lt;/h2&gt;
&lt;div class="rounded" style="background-color: whitesmoke; padding: 10px;"&gt;&lt;strong&gt;SV&lt;/strong&gt;：動詞のあとに名詞が来ない（目的語なし）&lt;br /&gt;
&lt;strong&gt;SVC&lt;/strong&gt;：動詞のあとが「主語＝？」の説明（be / become / look など）&lt;br /&gt;
&lt;strong&gt;SVO&lt;/strong&gt;：動詞のあとに目的語（名詞）が来る&lt;br /&gt;
&lt;strong&gt;SVOO&lt;/strong&gt;：目的語が2つ（give A B など）&lt;br /&gt;
&lt;strong&gt;SVOC&lt;/strong&gt;：目的語＋「目的語＝？」の説明（call A B / make A C など）&lt;/div&gt;
&lt;h2&gt;よくある誤解を、例でつぶす&lt;/h2&gt;
&lt;h3&gt;「ing＝現在進行形」と決めつけてしまう&lt;/h3&gt;
&lt;div class="rounded" style="background-color: whitesmoke; padding: 10px;"&gt;× The man &lt;strong&gt;living&lt;/strong&gt; in this house &lt;strong&gt;is&lt;/strong&gt; my uncle. を「進行形」と誤解&lt;br /&gt;
○ living は「男を説明」しているだけ（形容詞の役割）→ 現在分詞&lt;/div&gt;
&lt;h3&gt;「名詞の役割」を見ずに、動名詞/分詞を当てる&lt;/h3&gt;
&lt;div class="rounded" style="background-color: whitesmoke; padding: 10px;"&gt;&lt;strong&gt;動名詞（名詞の役割）&lt;/strong&gt;：&lt;br /&gt;
&lt;em&gt;Swimming&lt;/em&gt; is fun.（主語＝名詞） / I like &lt;em&gt;reading&lt;/em&gt;.（目的語＝名詞）&lt;strong&gt;現在分詞（形容詞/副詞の役割）&lt;/strong&gt;：&lt;br /&gt;
The girl &lt;em&gt;singing&lt;/em&gt; over there is my sister.（名詞を修飾＝形容詞）&lt;br /&gt;
&lt;em&gt;Walking&lt;/em&gt; to school, I met Ken.（文全体を修飾＝副詞 → 分詞構文）&lt;/p&gt;
&lt;/div&gt;
&lt;h2&gt;30秒チェック：自分で判定できるミニ練習（解答つき）&lt;/h2&gt;
&lt;h3&gt;練習1　ing は動名詞か、現在分詞か&lt;/h3&gt;
&lt;div class="rounded" style="background-color: whitesmoke; padding: 10px;"&gt;① I enjoy &lt;strong&gt;playing&lt;/strong&gt; tennis.&lt;br /&gt;
② The boy &lt;strong&gt;playing&lt;/strong&gt; tennis is my brother.&lt;br /&gt;
③ &lt;strong&gt;Playing&lt;/strong&gt; tennis, he forgot the time.&lt;/div&gt;
&lt;div class="rounded" style="background-color: #fff3e0; padding: 10px;"&gt;&lt;strong&gt;解答：&lt;/strong&gt;&lt;br /&gt;
① 動名詞（enjoy の目的語＝名詞）&lt;br /&gt;
② 現在分詞（boy を修飾＝形容詞）&lt;br /&gt;
③ 分詞構文（文全体を修飾＝副詞）&lt;/div&gt;
&lt;h3&gt;練習2　文型を判定する（SV/SVC/SVO）&lt;/h3&gt;
&lt;div class="rounded" style="background-color: whitesmoke; padding: 10px;"&gt;① She &lt;strong&gt;looks&lt;/strong&gt; happy.&lt;br /&gt;
② She &lt;strong&gt;likes&lt;/strong&gt; music.&lt;br /&gt;
③ She &lt;strong&gt;runs&lt;/strong&gt; fast.&lt;/div&gt;
&lt;div class="rounded" style="background-color: #fff3e0; padding: 10px;"&gt;&lt;strong&gt;解答：&lt;/strong&gt;&lt;br /&gt;
① SVC（happy は主語の説明＝補語）&lt;br /&gt;
② SVO（music は目的語）&lt;br /&gt;
③ SV（目的語なし／fast は副詞）&lt;/div&gt;
&lt;h2&gt;FAQ（指導方針ページでよく聞かれること）&lt;/h2&gt;
&lt;h3&gt;Q. 用語を覚えるのが苦手です。意味がある？&lt;/h3&gt;
&lt;p&gt;暗記ではなく、&lt;strong&gt;「役割のラベル」&lt;/strong&gt;として使います。たとえば「補語」を知っていると、SVC/SVOC の判定が速くなり、訳のズレも減ります。&lt;/p&gt;
&lt;h3&gt;Q. 品詞と文型、どちらからやるべき？&lt;/h3&gt;
&lt;p&gt;&lt;strong&gt;動詞→文型→品詞&lt;/strong&gt;の順が最短です。動詞が決まると、目的語の有無や補語の位置が固定され、品詞の判断が安定します。&lt;/p&gt;
&lt;h3&gt;Q. 参考書を読んでも腹落ちしません&lt;/h3&gt;
&lt;p&gt;多くの場合、説明の途中に出てくる用語（目的語・補語・修飾など）が未整理です。まず用語の定義を揃え、同じ言葉を同じ意味で使える状態にします。&lt;/p&gt;
&lt;hr /&gt;
&lt;div style="border: 2px solid #FF8C00; background-color: #ffe5b4; padding: 12px; display: flex; align-items: center; justify-content: space-between; gap: 10px; flex-wrap: wrap;"&gt;
&lt;div style="display: flex; align-items: center; gap: 10px;"&gt;&lt;img decoding="async" style="max-width: 90px; height: auto;" src="http://eng-support.com/wp-content/uploads/2023/03/cropped-logo.jpg" alt="英語教室「サポート」のロゴ" /&gt;&lt;/p&gt;
&lt;div&gt;
&lt;p style="margin: 0 0 4px 0;"&gt;&lt;strong&gt;品詞・文型から基礎を立て直したい方へ&lt;/strong&gt;&lt;/p&gt;
&lt;p style="margin: 0;"&gt;用語の定義→判定手順→練習で「分かる」を「できる」へ。&lt;/p&gt;
&lt;/div&gt;
&lt;/div&gt;
&lt;p&gt;&lt;a style="background-color: #ff8c00; color: white; padding: 8px 12px; text-align: center; text-decoration: none; display: inline-block; font-size: 14px;" href="https://eng-support.com/kouza/"&gt;&lt;br /&gt;
講座一覧を見る&lt;br /&gt;
&lt;/a&gt;&lt;/p&gt;
&lt;/div&gt;
&lt;p&gt;&lt;!-- ここまで追記 --&gt;&lt;/p&gt;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</si>
  <si>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https://juku-escot.com/english/
【検出された不自然ワード】
- 崩れ
- 型
- 固定
- 設計
- 整え
【本文】
------
&lt;h2&gt;英語の指導方針&lt;/h2&gt;
&lt;p&gt;英語科が目指すものは大学入学後に自分の興味を持った分野について、英語で学び、発信する能力の構築です。すなわち、難解な文章に取り組み一文一文を丁寧に読んでいく能力や書かれている内容についてじっくりと考えることのできる&lt;span style="color: #0000ff;"&gt;知的能力&lt;/span&gt;です。&lt;/p&gt;
&lt;p&gt;大学入試改革に伴い、英語教育も四技能、発信型英語教育、英語による英語授業などトピカルな用語が飛び交い、大変革が行われているかのように見えます。実際、外部テストの導入など選抜方式の変化は起こっていますし、英語教育におけるリスニング・スピーキングのウェイトは増しています。&lt;/p&gt;
&lt;p&gt;こうした新しい英語教育は何をゴールとしているのでしょうか。多くの大学は指標としてCEFR(ヨーロッパ言語共通参照枠)のA2から&lt;span style="color: #0000ff;"&gt;B1(英検で二級から準一級)&lt;/span&gt;を求めており、実際にA2やB1に相当する英語資格を取得している場合、英語の個別試験を免除する大学も多くあります。&lt;/p&gt;
&lt;p&gt;ちなみにB1レベルとは、&lt;/p&gt;
&lt;div class="rounded" style="background-color: whitesmoke; padding: 10px;"&gt;①仕事、学校、娯楽で普段出会うような身近な話題について、標準的な話し方であれば主要点を理解できる。&lt;br /&gt;
②その言葉が話されている地域を旅行しているときに起こりそうな、たいていの事態に対処することができる。&lt;br /&gt;
③身近で個人的にも関心のある話題について、単純な方法で結びつけられた、脈絡のある文を作ることができる。&lt;br /&gt;
④経験、出来事、夢、希望、野心を説明し、意見や計画の理由、説明を短く述べることができる。&lt;/div&gt;
&lt;p&gt;と定義されています。&lt;br /&gt;
要するに&lt;span style="color: #008000;"&gt;日常的な用を英語で済ますことができるレベルが目標&lt;/span&gt;とされているのです。&lt;/p&gt;
&lt;p&gt;しかし、&lt;span style="color: #0000ff;"&gt;真の難関大学はそうした浅薄な英語力を求めているわけではありません&lt;/span&gt;。 例えば東京大学のアドミッションポリシーでは「その言語についての正確な知識に裏打ちされた論理的な思考力」を持つ学生を求めていると打ち出されています。&lt;/p&gt;
&lt;p&gt;大学とは論文を読み、論文を書くところです。先学が築き上げてきた学問という山にに向き合うために先行論文を読み、自分がその学問の山にほんの一掬いの土を盛って山を少しでも高くする為に論文を書くのです。ですから、先行論文を正しく読み、批判的に思考し、自らの考えを世に問うことを訓練する場が大学なのです。&lt;/p&gt;
&lt;p&gt;そうした場に参加するための資格を問うののが大学受験である以上、受験生はそれに耐え得る本格的な英語力と論理的な思考力を求められるのです。中高一貫校専門塾エスコット英語科では、&lt;span style="color: #0000ff;"&gt;語彙・文法・構造把握といった、ともすれば軽視され、嫌われる基本を徹底&lt;/span&gt;します。さらに、英語独特の論理構造・文化的背景・現代的なトピック等、広範な知識を伝えます。さらに、与えられた主題に対して応答する訓練を課していきます。&lt;/p&gt;
&lt;p&gt;決して安易な道ではありませんが、講師の丁寧な指導が正しい道を示していきます。中高一貫校専門塾エスコットと共に学んでいきましょう。&lt;br /&gt;
&lt;!-- ===================== 追記：不足補完（英問英答の検索面を広げる） ===================== --&gt;&lt;/p&gt;
&lt;h2&gt;大学入試の「英問英答」とは（何を見られているか）&lt;/h2&gt;
&lt;p&gt;英問英答は、英文の内容理解を土台にしつつ、&lt;strong&gt;設問の問いに対して英語で論理的に応答する力&lt;/strong&gt;を測る形式です。&lt;br /&gt;
単なる「本文の言い換え」ではなく、&lt;strong&gt;根拠を本文に置いたうえで、理由や評価を短く整えて答える&lt;/strong&gt;ことが求められます。&lt;/p&gt;
&lt;ul&gt;
&lt;li&gt;&lt;strong&gt;内容理解：&lt;/strong&gt;本文の主張・理由・具体例の関係を正しく捉える&lt;/li&gt;
&lt;li&gt;&lt;strong&gt;条件処理：&lt;/strong&gt;問われている対象（誰の立場／何について／どの理由）を外さない&lt;/li&gt;
&lt;li&gt;&lt;strong&gt;英語化：&lt;/strong&gt;短く、文法的に安定した英文でまとめる（冗長さを避ける）&lt;/li&gt;
&lt;/ul&gt;
&lt;h2&gt;英問英答が難しい理由（つまずきの典型）&lt;/h2&gt;
&lt;ul&gt;
&lt;li&gt;&lt;strong&gt;問いを読み違える：&lt;/strong&gt;「理由」を聞かれているのに「内容説明」を書く&lt;/li&gt;
&lt;li&gt;&lt;strong&gt;根拠が本文から離れる：&lt;/strong&gt;自分の感想が前に出て、本文の主張とズレる&lt;/li&gt;
&lt;li&gt;&lt;strong&gt;英文が長く崩れる：&lt;/strong&gt;言いたいことを詰め込み、文法が破綻する&lt;/li&gt;
&lt;/ul&gt;
&lt;div class="rounded" style="background-color: whitesmoke; padding: 10px;"&gt;&lt;strong&gt;ポイント：&lt;/strong&gt;英問英答は「英作文」ではなく、&lt;strong&gt;本文根拠×条件処理×短文化&lt;/strong&gt;の競技です。&lt;/div&gt;
&lt;h2&gt;英問英答の解き方（再現できる4ステップ）&lt;/h2&gt;
&lt;ol&gt;
&lt;li&gt;&lt;strong&gt;問いを分解する：&lt;/strong&gt;何を／誰について／どの観点で／理由は必要か を整理&lt;/li&gt;
&lt;li&gt;&lt;strong&gt;本文根拠を確定する：&lt;/strong&gt;該当段落を特定し、根拠文に下線（1〜2箇所）&lt;/li&gt;
&lt;li&gt;&lt;strong&gt;日本語で骨格を作る：&lt;/strong&gt;「主張→理由（本文根拠）→結論」を一文で組む&lt;/li&gt;
&lt;li&gt;&lt;strong&gt;英語は短く整える：&lt;/strong&gt;難しい構文を避け、&lt;strong&gt;SVO中心&lt;/strong&gt;で安全に仕上げる&lt;/li&gt;
&lt;/ol&gt;
&lt;h2&gt;ミニ例題（答案例つき）&lt;/h2&gt;
&lt;h3&gt;例題（形式イメージ）&lt;/h3&gt;
&lt;p class="rounded" style="background-color: whitesmoke; padding: 10px;"&gt;&lt;strong&gt;Question:&lt;/strong&gt; Why does the author criticize this approach? Answer in English.&lt;/p&gt;
&lt;h3&gt;作り方（骨格）&lt;/h3&gt;
&lt;ul&gt;
&lt;li&gt;&lt;strong&gt;問い：&lt;/strong&gt;批判の理由を聞いている（理由が主役）&lt;/li&gt;
&lt;li&gt;&lt;strong&gt;本文根拠：&lt;/strong&gt;「問題点」＋「その結果」を本文から拾う&lt;/li&gt;
&lt;li&gt;&lt;strong&gt;短文化：&lt;/strong&gt;Because A, it leads to B. の形に落とす&lt;/li&gt;
&lt;/ul&gt;
&lt;h3&gt;答案例（短く・崩れにくい形）&lt;/h3&gt;
&lt;p class="rounded" style="background-color: #f7fbff; padding: 10px;"&gt;&lt;strong&gt;Answer (example):&lt;/strong&gt;&lt;br /&gt;
The author criticizes it because it ignores the main cause and therefore leads to ineffective results.&lt;/p&gt;
&lt;h3&gt;採点で落ちやすいパターン&lt;/h3&gt;
&lt;ul&gt;
&lt;li&gt;&lt;strong&gt;感想で終わる：&lt;/strong&gt;I think it is bad. のように本文根拠が見えない&lt;/li&gt;
&lt;li&gt;&lt;strong&gt;情報過多：&lt;/strong&gt;盛り込みすぎて文法が崩れる（長文化）&lt;/li&gt;
&lt;li&gt;&lt;strong&gt;問いズレ：&lt;/strong&gt;「理由」ではなく「内容説明」になっている&lt;/li&gt;
&lt;/ul&gt;
&lt;h2&gt;エスコット英語科での扱い方（英問英答トレーニング設計）&lt;/h2&gt;
&lt;ul&gt;
&lt;li&gt;&lt;strong&gt;本文精読：&lt;/strong&gt;構造把握（主張・理由・例）を固定し、根拠を外さない読みへ&lt;/li&gt;
&lt;li&gt;&lt;strong&gt;条件処理：&lt;/strong&gt;設問の要求（理由／要約／比較／評価）を見抜く訓練&lt;/li&gt;
&lt;li&gt;&lt;strong&gt;英文の安全化：&lt;/strong&gt;難構文に逃げず、短い型で確実に書く（崩れを防ぐ）&lt;/li&gt;
&lt;li&gt;&lt;strong&gt;添削：&lt;/strong&gt;「問いズレ」「根拠ズレ」「英語の崩れ」を分解して修正&lt;/li&gt;
&lt;/ul&gt;
&lt;h2&gt;FAQ（よくある質問）&lt;/h2&gt;
&lt;div class="rounded" style="background-color: whitesmoke; padding: 10px;"&gt;
&lt;p&gt;&lt;strong&gt;Q. 英問英答はいつから始めるべきですか？&lt;/strong&gt;&lt;br /&gt;
A. 目安は、&lt;strong&gt;文法・構造把握がある程度安定してから&lt;/strong&gt;です。早すぎると「英文が崩れる」負担が大きくなるため、基礎の穴を埋めながら段階的に導入します。&lt;/p&gt;
&lt;p&gt;&lt;strong&gt;Q. 英問英答と英作文の違いは何ですか？&lt;/strong&gt;&lt;br /&gt;
A. 英問英答は&lt;strong&gt;本文根拠に基づく応答&lt;/strong&gt;で、自由度が低い分、条件処理と根拠の正確さが重視されます。英作文は主張構築の比重が上がります。&lt;/p&gt;
&lt;p&gt;&lt;strong&gt;Q. まず何を直すと点が上がりますか？&lt;/strong&gt;&lt;br /&gt;
A. 多くは&lt;strong&gt;問いの分解（理由なのか要約なのか）&lt;/strong&gt;と、&lt;strong&gt;根拠の確定&lt;/strong&gt;です。ここが整うと答案が短くなり、英語も崩れにくくなります。&lt;/p&gt;
&lt;/div&gt;
&lt;p&gt;&lt;!-- ===================== /追記 ===================== --&gt;&lt;/p&gt;
&lt;p&gt;&lt;a href="https://juku-escot.com/progress/"&gt;&lt;img decoding="async" class="size-medium wp-image-398 aligncenter" src="https://juku-escot.com/wp-content/uploads/2019/06/プログレス対策-300x56.png" alt="" width="300" height="56" srcset="https://juku-escot.com/wp-content/uploads/2019/06/プログレス対策-300x56.png 300w, https://juku-escot.com/wp-content/uploads/2019/06/プログレス対策-768x144.png 768w, https://juku-escot.com/wp-content/uploads/2019/06/プログレス対策-1024x193.png 1024w, https://juku-escot.com/wp-content/uploads/2019/06/プログレス対策.png 1122w" sizes="(max-width: 300px) 100vw, 300px" /&gt;&lt;/a&gt;&lt;a href="https://juku-escot.com/newtreasure/"&gt;&lt;img decoding="async" class="size-medium wp-image-399 aligncenter" src="https://juku-escot.com/wp-content/uploads/2019/06/ニュートレジャー対策-300x56.png" alt="" width="300" height="56" srcset="https://juku-escot.com/wp-content/uploads/2019/06/ニュートレジャー対策-300x56.png 300w, https://juku-escot.com/wp-content/uploads/2019/06/ニュートレジャー対策-768x144.png 768w, https://juku-escot.com/wp-content/uploads/2019/06/ニュートレジャー対策-1024x193.png 1024w, https://juku-escot.com/wp-content/uploads/2019/06/ニュートレジャー対策.png 1122w" sizes="(max-width: 300px) 100vw, 300px" /&gt;&lt;/a&gt;&lt;a href="https://juku-escot.com/birdland/"&gt;&lt;img decoding="async" class="size-medium wp-image-400 aligncenter" src="https://juku-escot.com/wp-content/uploads/2019/06/バードランド対策-300x56.png" alt="" width="300" height="56" srcset="https://juku-escot.com/wp-content/uploads/2019/06/バードランド対策-300x56.png 300w, https://juku-escot.com/wp-content/uploads/2019/06/バードランド対策-768x144.png 768w, https://juku-escot.com/wp-content/uploads/2019/06/バードランド対策-1024x192.png 1024w, https://juku-escot.com/wp-content/uploads/2019/06/バードランド対策.png 1122w" sizes="(max-width: 300px) 100vw, 300px" /&gt;&lt;/a&gt;&lt;a href="https://juku-escot.com/profile/"&gt;&lt;img loading="lazy" decoding="async" class="size-medium wp-image-196 alignnone" src="https://juku-escot.com/wp-content/uploads/2019/03/講師-300x52.png" alt="" width="300" height="52" srcset="https://juku-escot.com/wp-content/uploads/2019/03/講師-300x52.png 300w, https://juku-escot.com/wp-content/uploads/2019/03/講師-768x134.png 768w, https://juku-escot.com/wp-content/uploads/2019/03/講師-1024x179.png 1024w, https://juku-escot.com/wp-content/uploads/2019/03/講師.png 1459w" sizes="auto, (max-width: 300px) 100vw, 300px" /&gt;&lt;/a&gt;&lt;a href="https://juku-escot.com/kouza/"&gt;&lt;img loading="lazy" decoding="async" class="size-medium wp-image-194 alignnone" src="https://juku-escot.com/wp-content/uploads/2019/03/開講講座-4-300x52.png" alt="" width="300" height="52" srcset="https://juku-escot.com/wp-content/uploads/2019/03/開講講座-4-300x52.png 300w, https://juku-escot.com/wp-content/uploads/2019/03/開講講座-4-768x134.png 768w, https://juku-escot.com/wp-content/uploads/2019/03/開講講座-4-1024x179.png 1024w, https://juku-escot.com/wp-content/uploads/2019/03/開講講座-4.png 1459w" sizes="auto, (max-width: 300px) 100vw, 300px" /&gt;&lt;/a&gt;&lt;/p&gt;
&lt;section class="veu_cta" id="veu_cta-490"&gt;&lt;h1 class="cta_title"&gt;講座案内：受験対策　医学部対策講座【英語・数学】&lt;/h1&gt;&lt;div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/&gt;基本的な英語の学力をつけた上で、大学別の対策を実施します。解答作成に必要な文章構成能力など総合的に養成します。
&lt;br /&gt;
&lt;br /&gt;【数学】
&lt;br /&gt;医学部受験では、典型問題までは確実に解答していく力が求められますので、 合格に必要な実力を身に付けていくための学習計画を立てるところから指導させていただきます。&lt;/div&gt;&lt;div class="cta_body_link"&gt;&lt;a href="https://juku-escot.com/examination/" class="btn btn-primary btn-block btn-lg" target="_blank"&gt;受験対策　医学部対策講座【英語・数学】&lt;/a&gt;&lt;/div&gt;&lt;/div&gt;&lt;!--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</si>
  <si>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https://natsui-sansu-juku.com/col_blog/onlinekouka/
【検出された不自然ワード】
- 型
- 固定
- 内部リンク
- 設計
- 整え
【本文】
------
&lt;div class="container my-4"&gt;
&lt;p&gt;&lt;!-- ヒーロー／導入部分 --&gt;&lt;/p&gt;
&lt;div class="card shadow-sm mb-4 border-0" style="background: linear-gradient(135deg, #0d47a1, #42a5f5); color: #fff;"&gt;
&lt;div class="card-body p-4"&gt;
&lt;div class="d-flex flex-wrap justify-content-between align-items-center mb-2"&gt;&lt;span class="badge bg-warning text-dark mb-2" style="font-size: 0.8rem;"&gt;中学受験算数／オンライン指導&lt;/span&gt;&lt;br /&gt;
&lt;span class="badge bg-light text-dark mb-2" style="font-size: 0.75rem;"&gt;オンライン学習の効果が気になる保護者の方へ&lt;/span&gt;&lt;/div&gt;
&lt;h1 class="card-title mb-3" style="font-size: 1.9rem; line-height: 1.5;"&gt;オンライン算数教室で本当に成績は伸びる？──講師の質・学習効果・中学受験算数オンラインの活かし方&lt;/h1&gt;
&lt;p class="card-text mb-2" style="font-size: 0.95rem;"&gt;「オンラインの算数教室に興味はあるけれど、本当に算数の苦手は克服できるの？」「対面授業より効果が落ちるのでは？」──&lt;br /&gt;
そんな不安から、一歩を踏み出せずにいるご家庭も少なくありません。&lt;/p&gt;
&lt;p class="card-text mb-2" style="font-size: 0.9rem;"&gt;しかし実際には、オンラインだからこそ&lt;strong&gt;講師の質が可視化され、マンツーマンで丁寧な指導を受けやすい環境&lt;/strong&gt;が整っているケースも多くあります。&lt;br /&gt;
とくに中学受験算数では、集団授業だけではフォローしきれない「つまずき」を、&lt;br /&gt;
オンラインの&lt;strong&gt;個別指導&lt;/strong&gt;で埋めていくことが有効です。&lt;/p&gt;
&lt;p class="card-text mb-2" style="font-size: 0.9rem;"&gt;オンライン個別を検討する際の比較軸（失敗しない選び方・チェック項目）まで含めた整理は、&lt;br /&gt;
&lt;a class="text-white text-decoration-underline" href="https://natsui-sansu-juku.com/column/hub-online-guide/"&gt;全体像はこちら&lt;/a&gt;&lt;br /&gt;
にまとめています。&lt;/p&gt;
&lt;p class="card-text mb-0" style="font-size: 0.9rem;"&gt;なお、当塾では中学受験に特化した&lt;br /&gt;
&lt;a class="text-white text-decoration-underline" href="https://natsui-sansu-juku.com/kobetsu_online/"&gt;&lt;br /&gt;
オンライン算数 個別指導（中学受験算数オンライン）&lt;br /&gt;
&lt;/a&gt;&lt;br /&gt;
を提供しています。本記事で概要をつかんだ上で、詳細はLPもあわせてご覧ください。&lt;/p&gt;
&lt;/div&gt;
&lt;/div&gt;
&lt;p&gt;&lt;!-- この記事でわかること --&gt;&lt;/p&gt;
&lt;div class="card shadow-sm mb-4 border-0"&gt;
&lt;div class="card-body p-3 p-md-4"&gt;
&lt;h2 class="h5 mb-3"&gt;この記事でわかること&lt;/h2&gt;
&lt;ul class="mb-0"&gt;
&lt;li&gt;オンライン算数教室に対して保護者が抱きやすい不安と、その背景&lt;/li&gt;
&lt;li&gt;オンラインだからこそ&lt;strong&gt;講師の質が高くなりやすい理由&lt;/strong&gt;と、教える力が問われる仕組み&lt;/li&gt;
&lt;li&gt;マンツーマン指導で「苦手を残しにくい」中学受験算数オンラインの学習設計&lt;/li&gt;
&lt;li&gt;実例（偏差値推移）と&lt;strong&gt;習慣化の仕組み&lt;/strong&gt;から見る、オンライン指導の伸び方&lt;/li&gt;
&lt;li&gt;大手集団塾・映像授業との比較で見える、オンライン算数 個別指導の位置づけ&lt;/li&gt;
&lt;li&gt;オンライン算数教室を選ぶ際のチェックリストと、失敗しないためのポイント&lt;/li&gt;
&lt;/ul&gt;
&lt;/div&gt;
&lt;/div&gt;
&lt;p&gt;&lt;!-- H2-1 オンライン算数教室への不安 --&gt;&lt;/p&gt;
&lt;div class="card shadow-sm mb-4 border-0"&gt;
&lt;div class="card-body p-3 p-md-4"&gt;
&lt;h2 class="h4 mb-3"&gt;オンライン算数教室に対する「よくある不安」とその背景&lt;/h2&gt;
&lt;p&gt;お子さんの算数学習のために「オンラインの算数教室を利用してみよう」と考えている親御さんは増えています。&lt;br /&gt;
一方で、オンラインと聞くと、次のような不安を抱く方も多いのではないでしょうか。&lt;/p&gt;
&lt;ul&gt;
&lt;li&gt;本当に&lt;strong&gt;算数の苦手意識は克服できる&lt;/strong&gt;の？&lt;/li&gt;
&lt;li&gt;&lt;strong&gt;講師の質は大丈夫&lt;/strong&gt;なの？&lt;/li&gt;
&lt;li&gt;対面授業より&lt;strong&gt;学習効果が落ちるのでは&lt;/strong&gt;？&lt;/li&gt;
&lt;/ul&gt;
&lt;p class="mb-2"&gt;こうした不安から、「興味はあるものの、最後の一歩が踏み出せない」という声も少なくありません。&lt;/p&gt;
&lt;p class="mb-0"&gt;ですが、&lt;strong&gt;「オンラインだから不安」&lt;/strong&gt;と心配する必要は必ずしもありません。&lt;br /&gt;
むしろオンラインの算数教室は、仕組み上&lt;strong&gt;対面より丁寧な指導が受けられる&lt;/strong&gt;ケースも多いのです。&lt;br /&gt;
以下では、その理由を順に見ていきます。&lt;/p&gt;
&lt;/div&gt;
&lt;/div&gt;
&lt;p&gt;&lt;!-- H2-2 オンラインでも十分効果が出る3つの理由 --&gt;&lt;/p&gt;
&lt;div class="card shadow-sm mb-4 border-0"&gt;
&lt;div class="card-body p-3 p-md-4"&gt;
&lt;h2 class="h4 mb-3"&gt;オンラインでも十分な学習効果が得られる３つの理由&lt;/h2&gt;
&lt;p&gt;オンラインの算数教室で、算数が苦手なお子さんでも力をつけやすい理由は、大きく３つあります。&lt;/p&gt;
&lt;ul&gt;
&lt;li&gt;&lt;strong&gt;講師の質が「可視化」されるオンライン環境&lt;/strong&gt;&lt;/li&gt;
&lt;li&gt;&lt;strong&gt;画面越しでも伝わる「教える力」が求められる&lt;/strong&gt;&lt;/li&gt;
&lt;li&gt;&lt;strong&gt;マンツーマン指導で苦手を残しにくい&lt;/strong&gt;学習設計&lt;/li&gt;
&lt;/ul&gt;
&lt;h3 class="h5 mt-4 mb-2"&gt;1. 講師の質が「可視化」されるオンライン環境&lt;/h3&gt;
&lt;p&gt;オンラインの算数教室と聞くと、対面より「講師の質が心配…」と感じる方もいます。&lt;br /&gt;
しかし、実際にはオンラインだからこそ&lt;strong&gt;講師の質が厳しくチェックされる環境&lt;/strong&gt;が整っています。&lt;/p&gt;
&lt;blockquote class="mb-2"&gt;&lt;p&gt;📌 オンラインは「講師の質」がすべて。&lt;br /&gt;
評判はすぐにネット上に広がるから。&lt;/p&gt;&lt;/blockquote&gt;
&lt;p&gt;オンライン教室は、保護者が&lt;strong&gt;口コミやサイト情報を簡単に調べられる&lt;/strong&gt;環境にあります。&lt;br /&gt;
講師の質が低ければ、その評判はすぐに見えてしまいます。&lt;br /&gt;
そのため多くのオンライン教室では、対面塾以上に&lt;br /&gt;
&lt;strong&gt;講師の採用と育成に力を入れる必要がある&lt;/strong&gt;のです。&lt;/p&gt;
&lt;p class="mb-0"&gt;対面教室では、「話がうまい」「子ども受けが良い」といった要素だけで授業がなんとなく成立してしまうこともあります。&lt;br /&gt;
一方でオンラインは、&lt;strong&gt;説明力そのものがダイレクトに評価される場&lt;/strong&gt;であると言えます。&lt;/p&gt;
&lt;h3 class="h5 mt-4 mb-2"&gt;2. 画面越しで問われる「教える力」&lt;/h3&gt;
&lt;p&gt;オンライン授業では、画面越しにノートやデジタルボードを使いながら説明を行います。&lt;br /&gt;
ここでは、講師に次のような力が求められます。&lt;/p&gt;
&lt;ul&gt;
&lt;li&gt;ノートや画面共有を使った&lt;strong&gt;分かりやすい説明力&lt;/strong&gt;&lt;/li&gt;
&lt;li&gt;図や式を丁寧に見せる&lt;strong&gt;図示力・板書力&lt;/strong&gt;&lt;/li&gt;
&lt;li&gt;「なぜそう考えるのか」を伝える&lt;strong&gt;言語化能力&lt;/strong&gt;&lt;/li&gt;
&lt;/ul&gt;
&lt;blockquote class="mb-2"&gt;&lt;p&gt;✅ オンラインは「教える力」がなければすぐにバレます。&lt;/p&gt;&lt;/blockquote&gt;
&lt;p class="mb-0"&gt;画面越しでの指導は、説明の一つひとつがそのまま保護者や生徒の印象につながります。&lt;br /&gt;
だからこそ、オンライン教室には&lt;strong&gt;教える力に長けた精鋭の講師が揃っていることが多い&lt;/strong&gt;のです。&lt;/p&gt;
&lt;h3 class="h5 mt-4 mb-2"&gt;3. マンツーマン指導で「算数で置いていかれにくい」&lt;/h3&gt;
&lt;p&gt;オンライン算数教室の多くは、マンツーマン指導または少人数制で授業が進みます。&lt;br /&gt;
その結果、次のようなメリットが生まれます。&lt;/p&gt;
&lt;ul&gt;
&lt;li&gt;算数が苦手なまま授業だけ先に進んでしまうことがない&lt;/li&gt;
&lt;li&gt;理解できていないポイントを&lt;strong&gt;その場ですぐに見直し&lt;/strong&gt;、苦手を放置しない&lt;/li&gt;
&lt;li&gt;一人ひとりの理解度に応じて、進度や宿題量を細かく調整できる&lt;/li&gt;
&lt;/ul&gt;
&lt;blockquote class="mb-2"&gt;&lt;p&gt;✅ 算数で置いていかれにくい&lt;br /&gt;
✅ 苦手がその場で改善される&lt;/p&gt;&lt;/blockquote&gt;
&lt;p class="mb-0"&gt;このように、オンラインだからこそ、丁寧に・確実に・理解を積みあげていくことができます。&lt;br /&gt;
とくに中学受験算数のように「一度のつまずきがその後の単元に影響する」教科では、&lt;br /&gt;
&lt;strong&gt;その場で苦手を解消できるマンツーマン指導&lt;/strong&gt;は大きな武器になります。&lt;/p&gt;
&lt;/div&gt;
&lt;/div&gt;
&lt;p&gt;&lt;!-- H2-3 実例＆習慣化の仕組み --&gt;&lt;/p&gt;
&lt;div class="card shadow-sm mb-4 border-0"&gt;
&lt;div class="card-body p-3 p-md-4"&gt;
&lt;h2 class="h4 mb-3"&gt;実例で見るオンライン算数教室の伸び方と「習慣化」の仕組み&lt;/h2&gt;
&lt;p&gt;ここでは、典型的なケースをもとに、オンライン算数教室でどのように成績が伸びていくのかをイメージしやすい形でご紹介します&lt;br /&gt;
（内容は実際の指導事例をもとに、プライバシーに配慮して再構成しています）。&lt;/p&gt;
&lt;h3 class="h5 mt-3 mb-2"&gt;ケース1：小5・算数偏差値40台前半 → 50台後半へ&lt;/h3&gt;
&lt;p&gt;小学5年の秋時点で、模試の算数偏差値が&lt;strong&gt;42〜44&lt;/strong&gt;前後で推移していたAさん。&lt;br /&gt;
集団塾のカリキュラムが速く進み、「割合」と「速さ」に強い苦手意識を持っていました。&lt;/p&gt;
&lt;ul&gt;
&lt;li&gt;週1回・60分のオンライン算数教室を開始&lt;/li&gt;
&lt;li&gt;2か月間、「割合」「速さ」にテーマを絞って徹底的に復習&lt;/li&gt;
&lt;li&gt;宿題は「1日15分×3日分」のみとし、&lt;strong&gt;無理なく続けられる量&lt;/strong&gt;に調整&lt;/li&gt;
&lt;/ul&gt;
&lt;p class="mb-0"&gt;その結果、2か月後の模試では&lt;strong&gt;算数偏差値が58&lt;/strong&gt;まで上昇。&lt;br /&gt;
本人の中でも「やれば上がる」という手応えが生まれ、その後の学習全体にも前向きな姿勢が見られるようになりました。&lt;/p&gt;
&lt;h3 class="h5 mt-4 mb-2"&gt;ケース2：塾はそのまま、算数だけオンラインで「穴埋め」&lt;/h3&gt;
&lt;p&gt;小学6年の春、Bさんは大手塾に通いながら、算数だけ成績が伸び悩んでいました。&lt;br /&gt;
国語・理科・社会は偏差値55前後でしたが、算数だけ&lt;strong&gt;偏差値45前後で足を引っ張っている状態&lt;/strong&gt;でした。&lt;/p&gt;
&lt;ul&gt;
&lt;li&gt;通塾はそのまま継続し、週1回のオンライン算数 個別指導を追加&lt;/li&gt;
&lt;li&gt;塾のテキスト・テストをもとに、&lt;strong&gt;「間違えやすいパターン」だけを抽出して対策&lt;/strong&gt;&lt;/li&gt;
&lt;li&gt;毎回の授業で「今週の塾の授業で分からなかったところ」を洗い出し、その場でフォロー&lt;/li&gt;
&lt;/ul&gt;
&lt;p class="mb-0"&gt;夏前には、算数偏差値が&lt;strong&gt;45 → 52&lt;/strong&gt;にアップ。&lt;br /&gt;
志望校判定も「C判定」から「B判定」に上がり、受験校の選択肢が広がりました。&lt;br /&gt;
このように、オンライン算数教室は&lt;strong&gt;「塾＋オンライン」併用型&lt;/strong&gt;でも力を発揮します。&lt;/p&gt;
&lt;h3 class="h5 mt-4 mb-2"&gt;オンライン算数学習を支える「習慣化」の仕組み&lt;/h3&gt;
&lt;p&gt;成績アップのカギは、単発の指導よりも&lt;strong&gt;学習の習慣化&lt;/strong&gt;にあります。&lt;br /&gt;
オンライン算数教室では、次のような仕組みを取り入れることで「続けやすさ」を高めることができます。&lt;/p&gt;
&lt;ul&gt;
&lt;li&gt;毎週同じ曜日・同じ時間に固定し、&lt;strong&gt;生活リズムの一部として定着&lt;/strong&gt;させる&lt;/li&gt;
&lt;li&gt;授業の最後に「来週までにやること」を3つ以内に絞って共有する&lt;/li&gt;
&lt;li&gt;必要に応じて、「今週のポイント」をメモで共有し、家庭学習をサポート&lt;/li&gt;
&lt;li&gt;毎回の授業で「できるようになったこと」を振り返り、&lt;strong&gt;小さな成功体験&lt;/strong&gt;を積み上げる&lt;/li&gt;
&lt;/ul&gt;
&lt;p class="mb-0"&gt;このような習慣化の仕組みがあると、「気が向いたときだけ勉強する」状態から、&lt;br /&gt;
&lt;strong&gt;中学受験算数オンラインを軸とした安定した学習サイクル&lt;/strong&gt;へと移行しやすくなります。&lt;/p&gt;
&lt;/div&gt;
&lt;/div&gt;
&lt;p&gt;&lt;!-- 中盤 CTA（LPへの内部リンク／サイズ調整済） --&gt;&lt;/p&gt;
&lt;div class="card shadow-sm border-0 my-4" style="background-color: #e3f2fd;"&gt;
&lt;div class="card-body p-4 p-md-5"&gt;
&lt;div class="row align-items-center g-3"&gt;
&lt;div class="col-md-8"&gt;
&lt;h2 class="h5 fw-bold mb-3"&gt;まずは１〜２か月、「苦手単元だけ」の中学受験算数オンラインから&lt;/h2&gt;
&lt;p class="mb-2"&gt;「全部をオンラインに切り替えるのは不安」という場合は、&lt;br /&gt;
まず&lt;strong&gt;オンライン算数 個別指導&lt;/strong&gt;を、1〜2か月の短期集中で試してみるのがおすすめです。&lt;/p&gt;
&lt;ul class="mb-0 small"&gt;
&lt;li&gt;小5秋〜冬の「割合」「速さ」だけを集中的にフォロー&lt;/li&gt;
&lt;li&gt;小6夏前に「立体図形」だけを固めておきたい など、ニーズに応じた設計&lt;/li&gt;
&lt;li&gt;終了時には&lt;strong&gt;「どこが伸びたか」レポート&lt;/strong&gt;を振り返りに活用&lt;/li&gt;
&lt;/ul&gt;
&lt;/div&gt;
&lt;div class="col-md-4 text-center text-md-end"&gt;
&lt;div class="d-grid gap-2"&gt;&lt;a class="btn btn-primary btn-lg w-100" href="https://natsui-sansu-juku.com/kobetsu_online/"&gt;&lt;br /&gt;
中学受験算数オンラインの詳細を見る&lt;br /&gt;
&lt;/a&gt;&lt;/div&gt;
&lt;/div&gt;
&lt;/div&gt;
&lt;/div&gt;
&lt;/div&gt;
&lt;p&gt;&lt;!-- H2-4 競合との比較 --&gt;&lt;/p&gt;
&lt;div class="card shadow-sm mb-4 border-0"&gt;
&lt;div class="card-body p-3 p-md-4"&gt;
&lt;h2 class="h4 mb-3"&gt;大手集団塾・映像授業とオンライン算数 個別指導の比較&lt;/h2&gt;
&lt;p&gt;「オンライン」と一口に言っても、その形態はさまざまです。&lt;br /&gt;
ここでは、大きく次の３タイプに分けて比較してみます。&lt;/p&gt;
&lt;ul&gt;
&lt;li&gt;大手塾の集団授業（教室通塾）&lt;/li&gt;
&lt;li&gt;映像授業・オンデマンド講座（録画視聴型）&lt;/li&gt;
&lt;li&gt;&lt;strong&gt;双方向型のオンライン算数 個別指導（中学受験算数オンライン）&lt;/strong&gt;&lt;/li&gt;
&lt;/ul&gt;
&lt;div class="table-responsive mt-3"&gt;
&lt;table class="table table-bordered table-striped align-middle text-center"&gt;
&lt;thead class="table-light"&gt;
&lt;tr&gt;
&lt;th scope="col"&gt;項目&lt;/th&gt;
&lt;th scope="col"&gt;大手集団塾&lt;/th&gt;
&lt;th scope="col"&gt;映像授業&lt;/th&gt;
&lt;th scope="col"&gt;オンライン算数 個別指導&lt;/th&gt;
&lt;/tr&gt;
&lt;/thead&gt;
&lt;tbody&gt;
&lt;tr&gt;
&lt;th class="text-nowrap" scope="row"&gt;授業スタイル&lt;/th&gt;
&lt;td&gt;一斉授業・板書中心&lt;/td&gt;
&lt;td&gt;録画された授業を視聴&lt;/td&gt;
&lt;td&gt;&lt;strong&gt;双方向の1対1指導&lt;/strong&gt;&lt;/td&gt;
&lt;/tr&gt;
&lt;tr&gt;
&lt;th scope="row"&gt;質問のしやすさ&lt;/th&gt;
&lt;td&gt;授業後の質問タイムに限定&lt;/td&gt;
&lt;td&gt;その場で質問はできない&lt;/td&gt;
&lt;td&gt;授業中に&lt;strong&gt;いつでもその場で質問&lt;/strong&gt;できる&lt;/td&gt;
&lt;/tr&gt;
&lt;tr&gt;
&lt;th scope="row"&gt;カリキュラム&lt;/th&gt;
&lt;td&gt;塾の年間カリキュラムに準拠&lt;/td&gt;
&lt;td&gt;教材ごとの固定カリキュラム&lt;/td&gt;
&lt;td&gt;苦手単元・志望校に合わせて&lt;strong&gt;完全カスタマイズ&lt;/strong&gt;&lt;/td&gt;
&lt;/tr&gt;
&lt;tr&gt;
&lt;th scope="row"&gt;続けやすさ&lt;/th&gt;
&lt;td&gt;送迎・時間の制約が大きい&lt;/td&gt;
&lt;td&gt;「見るだけ」で終わるリスクあり&lt;/td&gt;
&lt;td&gt;決まった曜日・時間で&lt;strong&gt;習慣化しやすい仕組み&lt;/strong&gt;&lt;/td&gt;
&lt;/tr&gt;
&lt;tr&gt;
&lt;th scope="row"&gt;算数の苦手への対応&lt;/th&gt;
&lt;td&gt;クラス全体のペースに依存&lt;/td&gt;
&lt;td&gt;自分で復習する必要が大きい&lt;/td&gt;
&lt;td&gt;&lt;strong&gt;その場でつまずきを解消&lt;/strong&gt;し、苦手を残しにくい&lt;/td&gt;
&lt;/tr&gt;
&lt;/tbody&gt;
&lt;/table&gt;
&lt;/div&gt;
&lt;p class="mb-0 mt-3"&gt;とくに中学受験算数をオンラインで伸ばしたい場合、&lt;br /&gt;
&lt;strong&gt;「双方向で対話ができるか」「子どもの理解に合わせてその場で調整できるか」&lt;/strong&gt;が重要なポイントになります。&lt;br /&gt;
こうした観点から、&lt;strong&gt;オンライン算数 個別指導&lt;/strong&gt;は、&lt;br /&gt;
「大手塾ではカバーしきれない部分を補う中学受験算数オンライン」として活用するのが効果的です。&lt;/p&gt;
&lt;/div&gt;
&lt;/div&gt;
&lt;p&gt;&lt;!-- H2-5 オンライン算数教室を選ぶチェックリスト --&gt;&lt;/p&gt;
&lt;div class="card shadow-sm mb-4 border-0"&gt;
&lt;div class="card-body p-3 p-md-4"&gt;
&lt;h2 class="h4 mb-3"&gt;オンライン算数教室を選ぶときのチェックリスト&lt;/h2&gt;
&lt;p&gt;オンライン算数教室を検討するときは、「何となく良さそう」で決めてしまうのではなく、&lt;br /&gt;
次のような観点で比較してみると失敗しにくくなります。&lt;/p&gt;
&lt;h3 class="h5 mt-3 mb-2"&gt;1. 講師情報・指導実績は十分か&lt;/h3&gt;
&lt;ul&gt;
&lt;li&gt;講師の経歴・担当科目・指導年数などの情報が公開されているか&lt;/li&gt;
&lt;li&gt;中学受験算数に関する&lt;strong&gt;指導実績・合格実績&lt;/strong&gt;が明示されているか&lt;/li&gt;
&lt;li&gt;口コミやレビューに、指導の丁寧さやフォロー体制が反映されているか&lt;/li&gt;
&lt;/ul&gt;
&lt;h3 class="h5 mt-3 mb-2"&gt;2. 授業スタイルとフォロー体制は明確か&lt;/h3&gt;
&lt;ul&gt;
&lt;li&gt;マンツーマンか少人数か、授業スタイルが具体的に説明されているか&lt;/li&gt;
&lt;li&gt;授業中に&lt;strong&gt;その場で質問できる&lt;/strong&gt;仕組みがあるか&lt;/li&gt;
&lt;li&gt;宿題・復習・確認テストなど、学習サイクルが明確に設計されているか&lt;/li&gt;
&lt;/ul&gt;
&lt;h3 class="h5 mt-3 mb-2"&gt;3. 通信環境・機材への配慮があるか&lt;/h3&gt;
&lt;ul&gt;
&lt;li&gt;一般的な家庭の回線や端末（ノートPC／タブレット）で問題なく受講できるか&lt;/li&gt;
&lt;li&gt;事前に&lt;strong&gt;接続テストや体験授業&lt;/strong&gt;が用意されているか&lt;/li&gt;
&lt;li&gt;万が一トラブルがあった場合のサポート窓口や振替対応が明示されているか&lt;/li&gt;
&lt;/ul&gt;
&lt;p class="mb-0"&gt;これらの点を踏まえ、&lt;strong&gt;中学受験算数オンラインのパートナーとして長く付き合えるか&lt;/strong&gt;どうかをイメージしながら比較してみてください。&lt;/p&gt;
&lt;/div&gt;
&lt;/div&gt;
&lt;p&gt;&lt;!-- H2-6 まとめ＆末尾CTA＋内部リンク --&gt;&lt;/p&gt;
&lt;div class="card shadow-sm mb-4 border-0"&gt;
&lt;div class="card-body p-3 p-md-4"&gt;
&lt;h2 class="h4 mb-3"&gt;まとめ：オンラインだから不安、ではなくオンラインだからこそ伸ばせる算数&lt;/h2&gt;
&lt;p&gt;オンラインの算数教室は、「本当に大丈夫かな？」という不安からスタートすることが多い学習スタイルです。&lt;br /&gt;
しかし、ここまで見てきたように、オンラインには次のような強みがあります。&lt;/p&gt;
&lt;ul&gt;
&lt;li&gt;口コミや情報が可視化されるため、&lt;strong&gt;講師の質が厳しくチェックされやすい&lt;/strong&gt;&lt;/li&gt;
&lt;li&gt;画面越しでも伝わる&lt;strong&gt;説明力・図示力・言語化能力&lt;/strong&gt;を持つ講師が集まりやすい&lt;/li&gt;
&lt;li&gt;マンツーマン指導で、&lt;strong&gt;算数の苦手を残さずに進めやすい&lt;/strong&gt;&lt;/li&gt;
&lt;li&gt;習慣化の仕組みを取り入れやすく、&lt;strong&gt;安定した学習サイクルを作りやすい&lt;/strong&gt;&lt;/li&gt;
&lt;li&gt;大手集団塾・映像授業と比較しても、&lt;strong&gt;「弱点補強」に特化した役割&lt;/strong&gt;を担いやすい&lt;/li&gt;
&lt;/ul&gt;
&lt;p&gt;算数が苦手なお子さんにとって、オンライン個別指導は強力な選択肢になり得ます。&lt;br /&gt;
大切なのは、「オンラインだから不安」と一括りにするのではなく、&lt;br /&gt;
&lt;strong&gt;中学受験算数オンラインをどう活用するか&lt;/strong&gt;という視点で教室を選ぶことです。&lt;/p&gt;
&lt;p class="mb-0"&gt;オンライン個別を検討する際の比較軸（失敗しない選び方・チェック項目）まで含めた整理は、&lt;br /&gt;
&lt;a class="text-decoration-underline" href="https://natsui-sansu-juku.com/column/hub-online-guide/"&gt;全体像はこちら&lt;/a&gt;&lt;br /&gt;
にまとめています。&lt;br /&gt;
当塾の&lt;br /&gt;
&lt;a class="text-decoration-underline" href="https://natsui-sansu-juku.com/kobetsu_online/"&gt;&lt;br /&gt;
オンライン算数 個別指導（中学受験算数オンライン）&lt;br /&gt;
&lt;/a&gt;&lt;br /&gt;
では、志望校や現状に合わせてカリキュラムを個別設計しています。&lt;br /&gt;
「うちの子にはどんな進め方が合うだろう？」と感じたら、ぜひ一度ご相談ください。&lt;/p&gt;
&lt;/div&gt;
&lt;/div&gt;
&lt;p&gt;&lt;!-- 関連コラム --&gt;&lt;/p&gt;
&lt;div class="card shadow-sm mb-4 border-0"&gt;
&lt;div class="card-body p-3 p-md-4"&gt;
&lt;h3 class="h5 mb-3"&gt;関連コラムはこちら&lt;/h3&gt;
&lt;blockquote class="mb-0"&gt;&lt;p&gt;&lt;a href="https://natsui-sansu-juku.com/column/onlinekobetsu3/" target="_blank" rel="noopener noreferrer"&gt;&lt;br /&gt;
中学受験算数の成績を「オンライン個別指導」で伸ばすことができる３つの理由&lt;br /&gt;
&lt;/a&gt;&lt;/p&gt;&lt;/blockquote&gt;
&lt;/div&gt;
&lt;/div&gt;
&lt;p&gt;&lt;!-- 末尾 CTA（トップページ誘導） --&gt;&lt;/p&gt;
&lt;div class="card shadow-sm border-0 my-5" style="background: linear-gradient(135deg, #e8f5e9, #c8e6c9);"&gt;
&lt;div class="card-body p-4 p-md-5"&gt;
&lt;div class="row align-items-center g-3"&gt;
&lt;div class="col-md-8"&gt;
&lt;h2 class="h4 fw-bold mb-3"&gt;夏井算数塾の全体像を知りたい方へ&lt;/h2&gt;
&lt;p class="mb-2"&gt;教室指導とオンライン指導の両方を行う&lt;strong&gt;夏井算数塾&lt;/strong&gt;では、&lt;br /&gt;
中学受験・非受験を問わず、一人ひとりに合わせた算数指導を行っています。&lt;/p&gt;
&lt;ul class="mb-0 small"&gt;
&lt;li&gt;教室個別指導・オンライン算数 個別指導の全体像&lt;/li&gt;
&lt;li&gt;学年別コース案内・開講曜日・指導方針&lt;/li&gt;
&lt;li&gt;最新のご案内・お知らせ・各種コラムへのリンク&lt;/li&gt;
&lt;/ul&gt;
&lt;/div&gt;
&lt;div class="col-md-4 text-center text-md-end"&gt;
&lt;div class="d-grid gap-2 d-md-flex justify-content-md-end"&gt;&lt;a class="btn btn-primary btn-lg w-100 w-md-auto mb-2 mb-md-0" href="https://natsui-sansu-juku.com/"&gt;&lt;br /&gt;
夏井算数塾トップページへ&lt;br /&gt;
&lt;/a&gt;&lt;/div&gt;
&lt;/div&gt;
&lt;/div&gt;
&lt;/div&gt;
&lt;/div&gt;
&lt;p&gt;&lt;!-- 構造化データ（Article） --&gt;&lt;br /&gt;
&lt;script type="application/ld+json"&gt;
    {
      "@context": "https://schema.org",
      "@type": "Article",
      "headline": "オンライン算数教室で本当に成績は伸びる？──講師の質・学習効果・中学受験算数オンラインの活かし方",
      "description": "オンライン算数教室で本当に算数の苦手は克服できるのかを、講師の質・マンツーマン指導・実例（偏差値推移）・習慣化の仕組みなどから詳しく解説。大手集団塾や映像授業との比較を通して、中学受験算数オンラインやオンライン算数 個別指導をどのように活用すればよいかを整理したガイドです。",
      "author": {
        "@type": "Organization",
        "name": "夏井算数塾"
      },
      "publisher": {
        "@type": "Organization",
        "name": "夏井算数塾"
      }
    }
  &lt;/script&gt;&lt;/p&gt;
&lt;p&gt;&lt;!-- 構造化データ（FAQ） --&gt;&lt;br /&gt;
&lt;script type="application/ld+json"&gt;
    {
      "@context": "https://schema.org",
      "@type": "FAQPage",
      "mainEntity": [
        {
          "@type": "Question",
          "name": "オンライン算数教室でも対面と同じくらい効果がありますか？",
          "acceptedAnswer": {
            "@type": "Answer",
            "text": "オンライン算数教室は、口コミや情報が可視化されるため講師の質が厳しくチェックされやすく、マンツーマン指導で苦手を残しにくいという特徴があります。画面共有やノートを使った説明力・図示力・言語化能力が求められるため、教える力に長けた講師が集まりやすく、条件が整えば対面と同等以上の学習効果を期待できます。"
          }
        },
        {
          "@type": "Question",
          "name": "中学受験算数オンラインは、集団塾や映像授業とどう使い分ければ良いですか？",
          "acceptedAnswer": {
            "@type": "Answer",
            "text": "集団塾は4教科をバランスよく学ぶ「土台」として、映像授業は自分のペースで基礎を押さえる「補助教材」として使うのがおすすめです。一方、中学受験算数オンラインやオンライン算数 個別指導は、算数の苦手単元を集中的に補強したり、塾の授業で分からなかった部分をその場で解消する「弱点補強・穴埋め」の役割を担います。大手塾＋オンライン個別の併用で、全体の成績を効率よく引き上げていくイメージです。"
          }
        },
        {
          "@type": "Question",
          "name": "オンライン算数学習でも学習習慣は身につきますか？",
          "acceptedAnswer": {
            "@type": "Answer",
            "text": "オンライン算数学習でも、毎週同じ曜日・時間に固定して受講し、授業の最後に「次回までにやること」を明確に共有するなどの仕組みを取り入れることで、十分に学習習慣を定着させることができます。また、短時間の復習をセットにしたり、毎回「できるようになったこと」を振り返ることで、小さな成功体験を積み上げやすくなり、単発の勉強ではなく中学受験算数オンラインを軸にした安定した学習サイクルを作ることができます。"
          }
        }
      ]
    }
  &lt;/script&gt;&lt;/p&gt;
&lt;/div&gt;
&lt;p&gt;&lt;!-- [ /.socialSet ] --&gt;&lt;/p&gt;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kouka%2F&amp;amp;t=%E3%82%AA%E3%83%B3%E3%83%A9%E3%82%A4%E3%83%B3%E7%AE%97%E6%95%B0%E6%95%99%E5%AE%A4%E3%81%A7%E6%9C%AC%E5%BD%93%E3%81%AB%E6%88%90%E7%B8%BE%E3%81%AF%E4%BC%B8%E3%81%B3%E3%82%8B%EF%BC%9F%E5%A1%BE%E3%81%A8%E3%81%AE%E9%81%95%E3%81%84%E3%81%A8%E4%B8%AD%E5%AD%A6%E5%8F%97%E9%A8%93%E7%AE%97%E6%95%B0%E3%82%AA%E3%83%B3%E3%83%A9%E3%82%A4%E3%83%B3%E3%81%AE%E6%B4%BB%E3%81%8B%E3%81%97%E6%96%B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kouka%2F&amp;amp;text=%E3%82%AA%E3%83%B3%E3%83%A9%E3%82%A4%E3%83%B3%E7%AE%97%E6%95%B0%E6%95%99%E5%AE%A4%E3%81%A7%E6%9C%AC%E5%BD%93%E3%81%AB%E6%88%90%E7%B8%BE%E3%81%AF%E4%BC%B8%E3%81%B3%E3%82%8B%EF%BC%9F%E5%A1%BE%E3%81%A8%E3%81%AE%E9%81%95%E3%81%84%E3%81%A8%E4%B8%AD%E5%AD%A6%E5%8F%97%E9%A8%93%E7%AE%97%E6%95%B0%E3%82%AA%E3%83%B3%E3%83%A9%E3%82%A4%E3%83%B3%E3%81%AE%E6%B4%BB%E3%81%8B%E3%81%97%E6%96%B9%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82%AA%E3%83%B3%E3%83%A9%E3%82%A4%E3%83%B3%E7%AE%97%E6%95%B0%E6%95%99%E5%AE%A4%E3%81%A7%E6%9C%AC%E5%BD%93%E3%81%AB%E6%88%90%E7%B8%BE%E3%81%AF%E4%BC%B8%E3%81%B3%E3%82%8B%EF%BC%9F%E5%A1%BE%E3%81%A8%E3%81%AE%E9%81%95%E3%81%84%E3%81%A8%E4%B8%AD%E5%AD%A6%E5%8F%97%E9%A8%93%E7%AE%97%E6%95%B0%E3%82%AA%E3%83%B3%E3%83%A9%E3%82%A4%E3%83%B3%E3%81%AE%E6%B4%BB%E3%81%8B%E3%81%97%E6%96%B9%20%7C%20%E4%B8%AD%E5%AD%A6%E5%8F%97%E9%A8%93%E5%B0%82%E9%96%80%E3%80%80%E5%A4%8F%E4%BA%95%E7%AE%97%E6%95%B0%E5%A1%BE%0Ahttps%3A%2F%2Fnatsui-sansu-juku.com%2Fcol_blog%2Fonlinekouka%2F" target="_blank" &gt;&lt;span class="vk_icon_w_r_sns_bluesky icon_sns"&gt;&lt;/span&gt;&lt;span class="sns_txt"&gt;Bluesky&lt;/span&gt;&lt;/a&gt;&lt;/li&gt;&lt;li class="sb_hatena sb_icon"&gt;&lt;a class="sb_icon_inner" href="//b.hatena.ne.jp/add?mode=confirm&amp;url=https%3A%2F%2Fnatsui-sansu-juku.com%2Fcol_blog%2Fonlinekouka%2F&amp;amp;title=%E3%82%AA%E3%83%B3%E3%83%A9%E3%82%A4%E3%83%B3%E7%AE%97%E6%95%B0%E6%95%99%E5%AE%A4%E3%81%A7%E6%9C%AC%E5%BD%93%E3%81%AB%E6%88%90%E7%B8%BE%E3%81%AF%E4%BC%B8%E3%81%B3%E3%82%8B%EF%BC%9F%E5%A1%BE%E3%81%A8%E3%81%AE%E9%81%95%E3%81%84%E3%81%A8%E4%B8%AD%E5%AD%A6%E5%8F%97%E9%A8%93%E7%AE%97%E6%95%B0%E3%82%AA%E3%83%B3%E3%83%A9%E3%82%A4%E3%83%B3%E3%81%AE%E6%B4%BB%E3%81%8B%E3%81%97%E6%96%B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col_blog%2Fonlinekouka%2F&amp;title=%E3%82%AA%E3%83%B3%E3%83%A9%E3%82%A4%E3%83%B3%E7%AE%97%E6%95%B0%E6%95%99%E5%AE%A4%E3%81%A7%E6%9C%AC%E5%BD%93%E3%81%AB%E6%88%90%E7%B8%BE%E3%81%AF%E4%BC%B8%E3%81%B3%E3%82%8B%EF%BC%9F%E5%A1%BE%E3%81%A8%E3%81%AE%E9%81%95%E3%81%84%E3%81%A8%E4%B8%AD%E5%AD%A6%E5%8F%97%E9%A8%93%E7%AE%97%E6%95%B0%E3%82%AA%E3%83%B3%E3%83%A9%E3%82%A4%E3%83%B3%E3%81%AE%E6%B4%BB%E3%81%8B%E3%81%97%E6%96%B9%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sb_icon_inner"data-clipboard-text="オンライン算数教室で本当に成績は伸びる？塾との違いと中学受験算数オンラインの活かし方 | 中学受験専門　夏井算数塾 https://natsui-sansu-juku.com/col_blog/onlinekouka/"&gt;&lt;span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</si>
  <si>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https://www.kokugo-trigger.com/
【検出された不自然ワード】
- 型
- 固定
- 手順
- 設計
- 整え
【本文】
------
&lt;div class="container my-4"&gt;
&lt;p&gt;&lt;!-- Hero / ファーストビュー --&gt;&lt;/p&gt;
&lt;section class="card shadow-sm border-0 mb-4" style="background: linear-gradient(135deg, #1a237e, #006064); color: #fff;"&gt;
&lt;div class="card-body p-4 p-md-5"&gt;
&lt;div class="d-flex flex-wrap gap-2 align-items-center mb-3"&gt;&lt;span class="badge bg-warning text-dark" style="font-size: .85rem;"&gt;中学受験国語&lt;/span&gt;&lt;br /&gt;
&lt;span class="badge bg-light text-dark" style="font-size: .85rem;"&gt;完全1対1&lt;/span&gt;&lt;br /&gt;
&lt;span class="badge bg-dark" style="font-size: .85rem;"&gt;四ツ谷2分・オンライン&lt;/span&gt;&lt;/div&gt;
&lt;h2 class="h4 mb-3" style="line-height: 1.6;"&gt;国語が苦手な受験生専門｜“理解できた”を“解ける”に変える&lt;/h2&gt;
&lt;p class="mb-3" style="opacity: .95; line-height: 1.95;"&gt;基礎力Stadium「国語のトリガー」は、&lt;strong&gt;中学受験を目指す小学生（小1〜小6）&lt;/strong&gt;のうち、&lt;strong&gt;国語が苦手で勉強の仕方が噛み合っていない&lt;/strong&gt;ケースを中心に、&lt;br /&gt;
&lt;strong&gt;漢字・語彙・文法&lt;/strong&gt;の土台から、&lt;strong&gt;読解・記述&lt;/strong&gt;の処理手順までを&lt;strong&gt;完全1対1&lt;/strong&gt;で整えます。&lt;/p&gt;
&lt;p class="mb-0" style="opacity: .95; line-height: 1.95;"&gt;教室（四ツ谷）・オンラインのどちらでも受講可能です。まずは、下の「30秒で把握」と「講座の選び方」から確認してください。&lt;/p&gt;
&lt;div class="d-flex flex-wrap gap-2 mt-4"&gt;&lt;a class="btn btn-warning text-dark" style="font-weight: bold;" href="/kouza/"&gt;開講講座・料金を見る&lt;/a&gt;&lt;br /&gt;
&lt;a class="btn btn-outline-light" style="font-weight: bold;" href="/inquiry/"&gt;学習相談・お問い合わせ&lt;/a&gt;&lt;/div&gt;
&lt;/div&gt;
&lt;/section&gt;
&lt;p&gt;&lt;!-- まず知りたい3点 --&gt;&lt;/p&gt;
&lt;section class="card border-0 shadow-sm mb-4"&gt;
&lt;div class="card-body p-4"&gt;
&lt;h2 class="h5 mb-3"&gt;まず知りたい3点（30秒で把握）&lt;/h2&gt;
&lt;ul class="mb-0" style="line-height: 1.95;"&gt;
&lt;li&gt;&lt;strong&gt;どんな人向け？&lt;/strong&gt;：国語が苦手で、やっているのに点につながらない受験生（保護者の学習相談も可）&lt;/li&gt;
&lt;li&gt;&lt;strong&gt;どんな力がつく？&lt;/strong&gt;：知識の穴を埋める／考え方の型を作る／読解処理を安定させる（答案の再現性）&lt;/li&gt;
&lt;li&gt;&lt;strong&gt;何を受ければいい？&lt;/strong&gt;：下の「講座の選び方」で目安→必要なら面談で調整&lt;/li&gt;
&lt;/ul&gt;
&lt;/div&gt;
&lt;/section&gt;
&lt;p&gt;&lt;!-- 指導の考え方 --&gt;&lt;/p&gt;
&lt;section class="card border-0 shadow-sm mb-4"&gt;
&lt;div class="card-body p-4"&gt;
&lt;h2 class="h5 mb-3"&gt;指導の考え方（知識→思考→読解をつなぐ）&lt;/h2&gt;
&lt;p class="mb-3" style="line-height: 1.95;"&gt;国語は「読む量」だけで伸び切らないことがあります。&lt;br /&gt;
トリガーでは、&lt;strong&gt;土台（漢字・語彙・文法）&lt;/strong&gt;を整えたうえで、&lt;strong&gt;考え方の手順&lt;/strong&gt;を作り、最後に&lt;strong&gt;読解・記述の処理&lt;/strong&gt;を安定させます。&lt;/p&gt;
&lt;div class="table-responsive"&gt;
&lt;table class="table table-bordered align-middle mb-0"&gt;
&lt;thead class="table-light"&gt;
&lt;tr&gt;
&lt;th style="width: 28%;"&gt;ステップ&lt;/th&gt;
&lt;th&gt;やること&lt;/th&gt;
&lt;th style="width: 34%;"&gt;よくあるつまずき&lt;/th&gt;
&lt;/tr&gt;
&lt;/thead&gt;
&lt;tbody&gt;
&lt;tr&gt;
&lt;td&gt;&lt;strong&gt;① 知識を整える&lt;/strong&gt;&lt;/td&gt;
&lt;td&gt;漢字・語彙・文法の穴を特定し、テストで落ちる箇所を先に塞ぐ&lt;/td&gt;
&lt;td&gt;「知っているつもり」でミスが増える／語彙不足で本文が追えない&lt;/td&gt;
&lt;/tr&gt;
&lt;tr&gt;
&lt;td&gt;&lt;strong&gt;② 思考の型を作る&lt;/strong&gt;&lt;/td&gt;
&lt;td&gt;要点・理由・条件の取り方を言語化し、本文と設問のつなぎ方を固定&lt;/td&gt;
&lt;td&gt;線は引くが点にならない／設問で迷子になる&lt;/td&gt;
&lt;/tr&gt;
&lt;tr&gt;
&lt;td&gt;&lt;strong&gt;③ 読解処理を安定させる&lt;/strong&gt;&lt;/td&gt;
&lt;td&gt;演習→復習の回し方を設計し、答案の再現性（毎回同程度に解ける）を作る&lt;/td&gt;
&lt;td&gt;その場しのぎで波が大きい／復習が形にならない&lt;/td&gt;
&lt;/tr&gt;
&lt;/tbody&gt;
&lt;/table&gt;
&lt;/div&gt;
&lt;/div&gt;
&lt;/section&gt;
&lt;p&gt;&lt;!-- 開講講座 --&gt;&lt;/p&gt;
&lt;section class="card border-0 shadow-sm mb-4"&gt;
&lt;div class="card-body p-4"&gt;
&lt;h2 class="h5 mb-3"&gt;開講講座（目的別に3講座から組み合わせ）&lt;/h2&gt;
&lt;p class="mb-4" style="line-height: 1.95;"&gt;現状に合わせて、&lt;strong&gt;知識分野フォローアップ講座／演習徹底ゼミ／思考力養成講座&lt;/strong&gt;から選択・組み合わせが可能です。&lt;br /&gt;
迷う場合は、学習状況を伺った上で無理のない形をご提案します。&lt;/p&gt;
&lt;div class="row g-3"&gt;
&lt;div class="col-12 col-md-4"&gt;
&lt;div class="card h-100 border-0" style="background: #fff8f2;"&gt;
&lt;div class="card-body"&gt;
&lt;h3 class="h6 mb-2"&gt;知識分野フォローアップ講座&lt;/h3&gt;
&lt;p class="mb-0" style="line-height: 1.85;"&gt;漢字・語彙・文法など、&lt;strong&gt;土台の抜け&lt;/strong&gt;が原因で失点している場合に。&lt;br /&gt;
「覚えたつもり」を減らし、得点源にします。&lt;/p&gt;
&lt;/div&gt;
&lt;/div&gt;
&lt;/div&gt;
&lt;div class="col-12 col-md-4"&gt;
&lt;div class="card h-100 border-0" style="background: #f3f8ff;"&gt;
&lt;div class="card-body"&gt;
&lt;h3 class="h6 mb-2"&gt;演習徹底ゼミ&lt;/h3&gt;
&lt;p class="mb-0" style="line-height: 1.85;"&gt;読み方は分かっていても、&lt;strong&gt;実戦で安定しない&lt;/strong&gt;場合に。&lt;br /&gt;
演習量と復習の回し方を整え、再現性を高めます。&lt;/p&gt;
&lt;/div&gt;
&lt;/div&gt;
&lt;/div&gt;
&lt;div class="col-12 col-md-4"&gt;
&lt;div class="card h-100 border-0" style="background: #f3fbf6;"&gt;
&lt;div class="card-body"&gt;
&lt;h3 class="h6 mb-2"&gt;思考力養成講座&lt;/h3&gt;
&lt;p class="mb-0" style="line-height: 1.85;"&gt;本文を読んでも、&lt;strong&gt;要点・理由・条件が噛み合わない&lt;/strong&gt;場合に。&lt;br /&gt;
易しめの題材から思考の手順を作り、読解へつなげます。&lt;/p&gt;
&lt;/div&gt;
&lt;/div&gt;
&lt;/div&gt;
&lt;/div&gt;
&lt;div class="mt-4 d-flex flex-wrap gap-2"&gt;&lt;a class="btn btn-primary" style="font-weight: bold;" href="/kouza/"&gt;講座の詳細（内容・料金・流れ）へ&lt;/a&gt;&lt;br /&gt;
&lt;a class="btn btn-outline-secondary" style="font-weight: bold;" href="/inquiry/"&gt;受講の相談をする&lt;/a&gt;&lt;/div&gt;
&lt;/div&gt;
&lt;/section&gt;
&lt;p&gt;&lt;!-- 教室・オンライン --&gt;&lt;/p&gt;
&lt;section class="card border-0 shadow-sm mb-4"&gt;
&lt;div class="card-body p-4"&gt;
&lt;h2 class="h5 mb-3"&gt;教室・オンライン（どちらでも受講可）&lt;/h2&gt;
&lt;div class="row g-3"&gt;
&lt;div class="col-12 col-md-6"&gt;
&lt;div class="border rounded-3 p-3 h-100 bg-light"&gt;
&lt;h3 class="h6 fw-bold mb-2"&gt;四ツ谷教室&lt;/h3&gt;
&lt;p class="mb-0" style="line-height: 1.85;"&gt;四ツ谷駅から徒歩圏。対面で、答案・ノート・学習状況まで含めて細かく整えます。&lt;br /&gt;
&lt;a href="/access/"&gt;アクセス・場所はこちら&lt;/a&gt;&lt;/p&gt;
&lt;/div&gt;
&lt;/div&gt;
&lt;div class="col-12 col-md-6"&gt;
&lt;div class="border rounded-3 p-3 h-100 bg-light"&gt;
&lt;h3 class="h6 fw-bold mb-2"&gt;オンライン受講&lt;/h3&gt;
&lt;p class="mb-0" style="line-height: 1.85;"&gt;遠方でも受講可能。画面共有・答案の確認を前提に、&lt;strong&gt;思考手順の再現&lt;/strong&gt;と&lt;strong&gt;復習の回し方&lt;/strong&gt;までセットで管理します。&lt;/p&gt;
&lt;/div&gt;
&lt;/div&gt;
&lt;/div&gt;
&lt;/div&gt;
&lt;/section&gt;
&lt;p&gt;&lt;!-- お知らせ --&gt;&lt;/p&gt;
&lt;section class="card border-0 shadow-sm mb-4"&gt;
&lt;div class="card-body p-4"&gt;
&lt;h2 class="h5 mb-3"&gt;お知らせ&lt;/h2&gt;
&lt;ul class="mb-0" style="line-height: 1.95;"&gt;
&lt;li&gt;&lt;a href="https://www.kokugo-trigger.com/info/2026/"&gt;2026年度生徒募集のお知らせ（個別）&lt;/a&gt;&lt;/li&gt;
&lt;li&gt;&lt;a href="https://www.kokugo-trigger.com/info/2025winter/"&gt;2025年度冬期講習会のお知らせ&lt;/a&gt;&lt;/li&gt;
&lt;li&gt;&lt;a href="https://www.kokugo-trigger.com/info/2025summer/"&gt;2025年度夏期講習会のお知らせ&lt;/a&gt;&lt;/li&gt;
&lt;/ul&gt;
&lt;/div&gt;
&lt;/section&gt;
&lt;p&gt;&lt;!-- 最後のCTA --&gt;&lt;/p&gt;
&lt;section class="card border-0 shadow-sm"&gt;
&lt;div class="card-body p-4"&gt;
&lt;h2 class="h5 mb-3"&gt;国語が苦手でも、「何をどう学べば点につながるか」を見える形に&lt;/h2&gt;
&lt;p class="mb-4" style="line-height: 1.95;"&gt;受講を検討中かどうかに関わらず、学習のお悩みはご相談いただけます。現状を伺った上で、必要な講座と進め方を整理します。&lt;/p&gt;
&lt;div class="d-flex flex-wrap gap-2"&gt;&lt;a class="btn btn-warning text-dark" style="font-weight: bold;" href="/inquiry/"&gt;お問い合わせ・学習相談&lt;/a&gt;&lt;br /&gt;
&lt;a class="btn btn-outline-secondary" style="font-weight: bold;" href="/kouza/"&gt;講座・料金を確認する&lt;/a&gt;&lt;/div&gt;
&lt;/div&gt;
&lt;/section&gt;
&lt;/div&gt;
&lt;section class="veu_cta" id="veu_cta-202"&gt;&lt;h1 class="cta_title"&gt;開講講座&lt;/h1&gt;&lt;div class="cta_body"&gt;&lt;div class="cta_body_image cta_body_image_right"&gt;&lt;a href="https://www.kokugo-trigger.com/kouza/" target="_blank"&gt;&lt;img width="750" height="188" src="https://www.kokugo-trigger.com/wp-content/uploads/2021/03/トリガーyoko-1024x257.png" class="attachment-large size-large" alt="" decoding="async" loading="lazy" srcset="https://www.kokugo-trigger.com/wp-content/uploads/2021/03/トリガーyoko-1024x257.png 1024w, https://www.kokugo-trigger.com/wp-content/uploads/2021/03/トリガーyoko-300x75.png 300w, https://www.kokugo-trigger.com/wp-content/uploads/2021/03/トリガーyoko-768x193.png 768w, https://www.kokugo-trigger.com/wp-content/uploads/2021/03/トリガーyoko-1536x386.png 1536w, https://www.kokugo-trigger.com/wp-content/uploads/2021/03/トリガーyoko.png 1772w" sizes="(max-width: 750px) 100vw, 750px" /&gt;&lt;/a&gt;&lt;/div&gt;&lt;div class="cta_body_txt image_exist"&gt;当塾には40分完結型の授業が三種類ございます。この三種類を生徒様のニーズに応じて組み合わせ、学力向上に寄与して参ります。当塾では教室型授業とあわせてオンラインでも受講可能となっております。&lt;/div&gt;&lt;div class="cta_body_link"&gt;&lt;a href="https://www.kokugo-trigger.com/kouza/" class="btn btn-primary btn-block btn-lg" target="_blank"&gt;開講講座&lt;/a&gt;&lt;/div&gt;&lt;/div&gt;&lt;!--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</si>
  <si>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https://natsui-sansu-juku.com/column/hub-kakomon/
【検出された不自然ワード】
- 崩れ
- 型
- 固定
- 手順
- 乱れ
- 設計
- 整え
【本文】
------
&lt;p&gt;中学受験算数の過去問対策は、問題を解く回数を増やすだけでは得点が安定しません。&lt;br /&gt;
点数が伸びない原因は、知識不足以外（読み違い・作図の癖・途中式の乱れ・検算不足・時間配分など）に潜んでいることが多く、そこを見抜けるかどうかで直前期の伸びが変わります。&lt;/p&gt;
&lt;p&gt;このページでは、過去問対策で頻出する「判断ポイント」と「回し方」をテーマ別に整理しました。&lt;br /&gt;
「今は何を優先すべきか」「どの記事から読めばいいか迷う」という場合は、関心のある見出しからご覧ください。&lt;/p&gt;
&lt;p&gt;当塾の指導方針や受講形態（教室／オンライン）など、サービスの全体像は&lt;a href="https://natsui-sansu-juku.com/"&gt;夏井算数塾（全体像はこちら）&lt;/a&gt;でご確認いただけます。&lt;/p&gt;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&lt;h2&gt;まず整える：過去問が伸びない“原因”の見抜き方&lt;/h2&gt;
&lt;p&gt;過去問で点が取れないとき、多くのご家庭が「演習量が足りない」「単元を戻すべきかも」と考えがちです。&lt;br /&gt;
ただし中学受験算数では、原因が一つに限られません。次のような“解き方の過程”に原因があると、勉強していても点数は安定しにくくなります。&lt;/p&gt;
&lt;ul&gt;
&lt;li&gt;条件整理が甘く、読み落としや思い込みが起きている&lt;/li&gt;
&lt;li&gt;図を描く前に式から入り、途中で混乱している&lt;/li&gt;
&lt;li&gt;途中式が飛ぶ／整理されず、後から見直せない&lt;/li&gt;
&lt;li&gt;検算・見直しの手順がなく、ケアレスミスが残る&lt;/li&gt;
&lt;li&gt;時間配分が崩れ、後半の取りやすい問題を落とす&lt;/li&gt;
&lt;/ul&gt;
&lt;p&gt;上記を「どれが原因か」に分解して確認するためのチェック観点を、手順ごとに整理した記事がこちらです。&lt;/p&gt;
&lt;ul&gt;
&lt;li&gt;&lt;a href="https://natsui-sansu-juku.com/col_blog/kakomon-online-checklist/"&gt;過去問をオンラインで回すためのチェックリスト｜採点・直し・復習の手順まとめ&lt;/a&gt;&lt;br /&gt;
&lt;span style="color: #666;"&gt;過去問が伸びない原因を「読み方／作図／途中式／検算／時間配分」などに分解して特定するための観点を整理。&lt;/span&gt;&lt;/li&gt;
&lt;/ul&gt;
&lt;h2&gt;過去問の回し方：家庭学習で“点が増える回し方”に変える&lt;/h2&gt;
&lt;p&gt;過去問は「解く→丸付け」で終えると、次の週に同じ失点を繰り返します。&lt;br /&gt;
点数を上げる運用は、少なくとも次の4ステップで回します。&lt;/p&gt;
&lt;h3&gt;ステップ1：本番形式で解く（時間と順番を固定する）&lt;/h3&gt;
&lt;ul&gt;
&lt;li&gt;制限時間を“必ず”設定し、途中式も含めて本番同様に記録する&lt;/li&gt;
&lt;li&gt;「最初から順に解く」ではなく、“取れる問題から取る”順番を試す&lt;/li&gt;
&lt;/ul&gt;
&lt;h3&gt;ステップ2：採点後に「失点タイプ」を分類する&lt;/h3&gt;
&lt;ul&gt;
&lt;li&gt;&lt;strong&gt;知らない&lt;/strong&gt;（知識不足）なのか&lt;/li&gt;
&lt;li&gt;&lt;strong&gt;分かっていたのに落とした&lt;/strong&gt;（読み違い・作図不足・途中式・検算・時間）なのか&lt;/li&gt;
&lt;li&gt;&lt;strong&gt;難問に吸われた&lt;/strong&gt;（捨て問判断・時間配分）なのか&lt;/li&gt;
&lt;/ul&gt;
&lt;p&gt;&lt;span style="color: #666;"&gt;※ここで「知識不足」以外が濃い場合、単元戻りよりも“過程”の整備が先です。&lt;/span&gt;&lt;/p&gt;
&lt;h3&gt;ステップ3：直しは「同じ失点が二度起きない形」にする&lt;/h3&gt;
&lt;ul&gt;
&lt;li&gt;読み違い：条件への線引き・図の描き始めをルール化する&lt;/li&gt;
&lt;li&gt;途中式：式の並べ方／単位／メモの置き方をテンプレ化する&lt;/li&gt;
&lt;li&gt;検算：見直す対象（桁・単位・代入・逆算）を固定する&lt;/li&gt;
&lt;/ul&gt;
&lt;h3&gt;ステップ4：類題で“再現テスト”をする&lt;/h3&gt;
&lt;ul&gt;
&lt;li&gt;同型類題を短時間で解き、「同じ手順で再現できるか」を確認する&lt;/li&gt;
&lt;li&gt;再現できない場合は、解法ではなく“途中の手順”を修正する&lt;/li&gt;
&lt;/ul&gt;
&lt;h2&gt;直前期：やることを増やすより「取りこぼし」を減らす&lt;/h2&gt;
&lt;p&gt;直前期は、新しい単元を増やす段階というより、&lt;strong&gt;持っている力を本番で出し切る段階&lt;/strong&gt;です。&lt;br /&gt;
「あと数点が届かない」「問題量をこなしているのに点数が安定しない」といった悩みは、解法よりも途中の癖（線を引くタイミング、図の描き方、計算ミスの発生地点など）に原因があることがよくあります。&lt;/p&gt;
&lt;ul&gt;
&lt;li&gt;&lt;a href="https://natsui-sansu-juku.com/col_blog/online-sansu-chokuzen/"&gt;直前期のオンライン算数｜過去問の回し方・時間配分・弱点補強のやり方&lt;/a&gt;&lt;br /&gt;
&lt;span style="color: #666;"&gt;直前期に「何を優先すべきか」を、取りこぼし対策・過程指導（手元の可視化）という観点で整理。&lt;/span&gt;&lt;/li&gt;
&lt;/ul&gt;
&lt;h2&gt;難問は解く？捨てる？「合格点」から逆算して判断する&lt;/h2&gt;
&lt;p&gt;過去問対策で崩れやすいのが、&lt;strong&gt;難問に時間を使いすぎて、取れる問題を落とす&lt;/strong&gt;パターンです。&lt;br /&gt;
中学入試算数は「大問まるごと全部が難問」という形は多くなく、最後だけ急に難しくなることもあります。また後半でも易しめの設問が混ざることがあります。&lt;/p&gt;
&lt;p&gt;そのため、過去問では次を徹底します。&lt;/p&gt;
&lt;ul&gt;
&lt;li&gt;1問に張り付かない（上限時間を決める）&lt;/li&gt;
&lt;li&gt;途中まで取れる設問は“途中点の発想”で拾う&lt;/li&gt;
&lt;li&gt;後半に残る“取りやすい設問”のために時間を残す&lt;/li&gt;
&lt;/ul&gt;
&lt;ul&gt;
&lt;li&gt;&lt;a href="https://natsui-sansu-juku.com/column/nanmon/"&gt;難問への向き合い方&lt;/a&gt;&lt;br /&gt;
&lt;span style="color: #666;"&gt;合格点の現実を踏まえ、「解く問題の見極め」と時間配分の考え方を整理。&lt;/span&gt;&lt;/li&gt;
&lt;/ul&gt;
&lt;h2&gt;学校別：令和2年度の過去問を大問別に動画で確認する&lt;/h2&gt;
&lt;p&gt;「同じ学校の出題傾向で、どこが得点源になるか」を把握したい場合は、学校別の過去問解説を活用してください。&lt;br /&gt;
各ページでは、令和2年度の入試問題から厳選した設問を大問別に整理し、解説動画につなげています。&lt;br /&gt;
&lt;span style="color: #666;"&gt;※問題文・設問は各種WEBサイト等から入手する前提で構成されています。&lt;/span&gt;&lt;/p&gt;
&lt;h3&gt;女子学院&lt;/h3&gt;
&lt;ul&gt;
&lt;li&gt;&lt;a href="https://natsui-sansu-juku.com/column/jyoshigakuin-2/"&gt;女子学院・令和２年度&lt;/a&gt;&lt;/li&gt;
&lt;/ul&gt;
&lt;h3&gt;開成&lt;/h3&gt;
&lt;ul&gt;
&lt;li&gt;&lt;a href="https://natsui-sansu-juku.com/column/kaisei-2/"&gt;開成・令和２年度&lt;/a&gt;&lt;/li&gt;
&lt;/ul&gt;
&lt;h3&gt;渋谷教育学園渋谷&lt;/h3&gt;
&lt;ul&gt;
&lt;li&gt;&lt;a href="https://natsui-sansu-juku.com/column/shibushibu-2/"&gt;渋谷教育学園渋谷中学校・令和２年度&lt;/a&gt;&lt;/li&gt;
&lt;/ul&gt;
&lt;h3&gt;早稲田&lt;/h3&gt;
&lt;ul&gt;
&lt;li&gt;&lt;a href="https://natsui-sansu-juku.com/column/waseda-2/"&gt;早稲田中学 算数過去問解説｜令和2年度&lt;/a&gt;&lt;/li&gt;
&lt;/ul&gt;
&lt;h2&gt;過去問を“得点力”に変える：ライブ配信の活用&lt;/h2&gt;
&lt;p&gt;過去問は「解説を聞いて分かった」で終わると、本番で再現できません。&lt;br /&gt;
必要なのは、考え方・アプローチ・時間内処理（解く順／時間配分／捨て問基準）まで含めて、&lt;strong&gt;本番仕様の動き方&lt;/strong&gt;を固めることです。&lt;/p&gt;
&lt;ul&gt;
&lt;li&gt;&lt;a href="https://natsui-sansu-juku.com/column/tokuten_detail/"&gt;得点力向上YoutubeLive～実施詳細～&lt;/a&gt;&lt;br /&gt;
&lt;span style="color: #666;"&gt;実際の中学入試過去問を用い、解法だけでなく「本番で得点するための処理」を扱うライブ配信。問題PDFを事前に解いて参加する前提で進行。&lt;/span&gt;&lt;/li&gt;
&lt;/ul&gt;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&lt;h2&gt;おすすめの読み順&lt;/h2&gt;
&lt;p&gt;どこから着手すべきか迷う場合は、次の順で読むと判断が早くなります。&lt;/p&gt;
&lt;ol&gt;
&lt;li&gt;&lt;a href="https://natsui-sansu-juku.com/col_blog/kakomon-online-checklist/"&gt;チェックリスト&lt;/a&gt;で失点原因を分類する&lt;/li&gt;
&lt;li&gt;&lt;a href="https://natsui-sansu-juku.com/column/nanmon/"&gt;難問の扱い&lt;/a&gt;で時間配分のルールを決める&lt;/li&gt;
&lt;li&gt;&lt;a href="https://natsui-sansu-juku.com/col_blog/online-sansu-chokuzen/"&gt;直前期の動き方&lt;/a&gt;で“取りこぼし”の詰め方を固める&lt;/li&gt;
&lt;li&gt;学校別過去問で、志望校の出題傾向に当てはめて回す&lt;/li&gt;
&lt;/ol&gt;
&lt;p&gt;過去問対策は「量」より「運用」と「見直し設計」で差がつきます。&lt;br /&gt;
特に直前期は、解けるはずの問題を落とさないための“手順の固定”が得点を押し上げます。&lt;/p&gt;
&lt;p&gt;&lt;!-- [ /.socialSet ] --&gt;&lt;/p&gt;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hub-kakomon%2F&amp;amp;t=%E4%B8%AD%E5%AD%A6%E5%8F%97%E9%A8%93%E7%AE%97%E6%95%B0%E9%81%8E%E5%8E%BB%E5%95%8F%E3%81%AE%E9%80%B2%E3%82%81%E6%96%B9%EF%BD%9C%E5%A4%8F%E4%BA%95%E7%AE%97%E6%95%B0%E5%A1%BE%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hub-kakomon%2F&amp;amp;text=%E4%B8%AD%E5%AD%A6%E5%8F%97%E9%A8%93%E7%AE%97%E6%95%B0%E9%81%8E%E5%8E%BB%E5%95%8F%E3%81%AE%E9%80%B2%E3%82%81%E6%96%B9%EF%BD%9C%E5%A4%8F%E4%BA%95%E7%AE%97%E6%95%B0%E5%A1%BE%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7%AE%97%E6%95%B0%E9%81%8E%E5%8E%BB%E5%95%8F%E3%81%AE%E9%80%B2%E3%82%81%E6%96%B9%EF%BD%9C%E5%A4%8F%E4%BA%95%E7%AE%97%E6%95%B0%E5%A1%BE%20%7C%20%E4%B8%AD%E5%AD%A6%E5%8F%97%E9%A8%93%E5%B0%82%E9%96%80%E3%80%80%E5%A4%8F%E4%BA%95%E7%AE%97%E6%95%B0%E5%A1%BE%0Ahttps%3A%2F%2Fnatsui-sansu-juku.com%2Fcolumn%2Fhub-kakomon%2F" target="_blank" &gt;&lt;span class="vk_icon_w_r_sns_bluesky icon_sns"&gt;&lt;/span&gt;&lt;span class="sns_txt"&gt;Bluesky&lt;/span&gt;&lt;/a&gt;&lt;/li&gt;&lt;li class="sb_hatena sb_icon"&gt;&lt;a class="sb_icon_inner" href="//b.hatena.ne.jp/add?mode=confirm&amp;url=https%3A%2F%2Fnatsui-sansu-juku.com%2Fcolumn%2Fhub-kakomon%2F&amp;amp;title=%E4%B8%AD%E5%AD%A6%E5%8F%97%E9%A8%93%E7%AE%97%E6%95%B0%E9%81%8E%E5%8E%BB%E5%95%8F%E3%81%AE%E9%80%B2%E3%82%81%E6%96%B9%EF%BD%9C%E5%A4%8F%E4%BA%95%E7%AE%97%E6%95%B0%E5%A1%BE%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sb_icon_inner"data-clipboard-text="中学受験算数過去問の進め方｜夏井算数塾 | 中学受験専門　夏井算数塾 https://natsui-sansu-juku.com/column/hub-kakomon/"&gt;&lt;span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</si>
  <si>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https://jukureiwa.com/tips/syakai-test-naoshi/
【検出された不自然ワード】
- 型
- 手順
- 立て直
- 導線
- 設計
【本文】
------
&lt;p&gt;&lt;a class="btn btn-outline-primary btn-sm" href="https://jukureiwa.com/tips/naaymi_hub/"&gt;社会の悩み一覧（ハブ）へ&lt;/a&gt;&lt;/p&gt;
&lt;div class="reiwa-container pb-5" style="font-family: 'Helvetica Neue', Arial, 'Hiragino Kaku Gothic ProN', 'Hiragino Sans', Meiryo, sans-serif; color: #333; line-height: 1.8;"&gt;
&lt;div class="intro-section mb-5"&gt;
&lt;p class="lead" style="font-size: 1.25rem; color: #444;"&gt;返却されたテストの解答欄を見て、「次は頑張ろう」とだけ声をかけていませんか？&lt;/p&gt;
&lt;p&gt;社会の偏差値が伸び悩む受験生に共通しているのが、テスト直しのやり方を間違えていることです。間違えた問題をただ赤ペンで書き写したり、もう一度一から解き直したりするだけの「作業」は、残念ながら次のテストの点数には結びつきません。&lt;/p&gt;
&lt;p&gt;入試に向けたテスト直しにおいて重要なのは、正解を覚えることではなく、&lt;strong&gt;「なぜ失点したのか」という原因の仕分け&lt;/strong&gt;です。社会は暗記量だけでなく、資料の読み取り、設問の意図の理解、そして正確な知識の引き出しという、複数のプロセスが絡み合っています。どこでボタンを掛け違えたのかを特定しない限り、同じミスは何度でも繰り返されます。&lt;/p&gt;
&lt;div class="card border-0 shadow-sm mt-4" style="background-color: #f0f7ff; border-left: 5px solid #003366 !important;"&gt;
&lt;div class="card-body p-4 text-dark"&gt;
&lt;h4 class="h6 fw-bold mb-3" style="color: #003366;"&gt;&lt;i class="bi bi-clipboard-check-fill me-2 text-dark"&gt;&lt;/i&gt;テスト直しの質を変えるポイント&lt;/h4&gt;
&lt;ul class="list-unstyled mb-0 small vstack gap-2 text-dark"&gt;
&lt;li class="d-flex align-items-start"&gt;&lt;i class="bi bi-check2-circle text-primary me-2 fw-bold"&gt;&lt;/i&gt;&lt;br /&gt;
失点の原因を4つのタイプに分類し、修正の優先順位をつける&lt;/li&gt;
&lt;li class="d-flex align-items-start text-dark"&gt;&lt;i class="bi bi-check2-circle text-primary me-2 fw-bold"&gt;&lt;/i&gt;&lt;br /&gt;
「知識不足」と「読み取りミス」で、直しの作業を明確に分ける&lt;/li&gt;
&lt;li class="d-flex align-items-start text-dark"&gt;&lt;i class="bi bi-check2-circle text-primary me-2 fw-bold"&gt;&lt;/i&gt;&lt;br /&gt;
地理・歴史・公民の分野別、失点パターンに応じた立て直し手順&lt;/li&gt;
&lt;li class="d-flex align-items-start text-dark"&gt;&lt;i class="bi bi-check2-circle text-primary me-2 fw-bold"&gt;&lt;/i&gt;&lt;br /&gt;
家庭で15分あればできる「丸付け基準」のアップデート法&lt;/li&gt;
&lt;/ul&gt;
&lt;/div&gt;
&lt;/div&gt;
&lt;/div&gt;
&lt;section class="mb-5 shadow-sm p-4 rounded bg-white border-top border-primary border-5" style="border-top-color: #003366 !important;"&gt;
&lt;h2 class="h4 fw-bold mb-4 pb-2 border-bottom text-dark" style="color: #003366;"&gt;まず状況整理：お子様の失点はどの「出口」で起きたか？&lt;/h2&gt;
&lt;p&gt;テスト直しを始める前に、まずは間違えた問題の「感触」を本人に確認しましょう。以下のチェック項目のうち、どこに該当するかで、打つべき対策が180度変わります。&lt;/p&gt;
&lt;div class="row g-3 text-dark"&gt;
&lt;div class="col-md-6 text-dark"&gt;
&lt;div class="p-3 border rounded h-100 bg-light shadow-sm text-dark"&gt;
&lt;h3 class="h6 fw-bold mb-2 text-primary text-dark"&gt;&lt;i class="bi bi-question-diamond me-2 text-dark"&gt;&lt;/i&gt;「そもそも知らない」問題&lt;/h3&gt;
&lt;p class="small text-muted mb-0 text-dark"&gt;用語自体を全く見たことがない、あるいは漢字が思い出せなかった。これはインプットの網羅性に穴があるサインです。&lt;/p&gt;
&lt;/div&gt;
&lt;/div&gt;
&lt;div class="col-md-6 text-dark"&gt;
&lt;div class="p-3 border rounded h-100 bg-light shadow-sm text-dark"&gt;
&lt;h3 class="h6 fw-bold mb-2 text-primary text-dark"&gt;&lt;i class="bi bi-search me-2 text-dark"&gt;&lt;/i&gt;「知っているのに選べない」問題&lt;/h3&gt;
&lt;p class="small text-muted mb-0 text-dark"&gt;用語は知っているが、資料（グラフ・地図）や時代背景と結びつかなかった。知識の「ラベル」が整理されていません。&lt;/p&gt;
&lt;/div&gt;
&lt;/div&gt;
&lt;div class="col-md-12 text-dark"&gt;
&lt;div class="p-3 border rounded bg-white border-primary text-dark" style="border-style: dashed !important;"&gt;
&lt;p class="fw-bold text-primary mb-0 text-center small text-dark"&gt;&lt;i class="bi bi-activity me-2 text-dark"&gt;&lt;/i&gt;&lt;br /&gt;
お子様が「次はもっと集中する」と言うときは、原因が特定できていない証拠です。&lt;/p&gt;
&lt;/div&gt;
&lt;/div&gt;
&lt;/div&gt;
&lt;/section&gt;
&lt;section class="mb-5 text-dark"&gt;
&lt;h2 class="h4 fw-bold p-3 mb-4 shadow-sm text-white" style="background-color: #003366; border-radius: 5px;"&gt;原因の切り分け：失点タイプを4つに分類する&lt;/h2&gt;
&lt;p&gt;社会の失点は、精神論ではなく「技術的なミス」に分解できます。答案を以下の4つに仕分けすることから始めてください。&lt;/p&gt;
&lt;details class="mb-3 border rounded shadow-sm overflow-hidden" style="border-color: #003366 !important;"&gt;
&lt;summary class="p-3 fw-bold bg-white text-primary d-flex justify-content-between align-items-center text-dark" style="cursor: pointer; list-style: none;"&gt;1. 知識不足タイプ（インプットの欠落）&lt;br /&gt;
&lt;i class="bi bi-chevron-down text-dark"&gt;&lt;/i&gt;&lt;/summary&gt;
&lt;div class="p-3 bg-light border-top border-primary small text-secondary text-dark"&gt;用語を一度も目にしていない、あるいは覚えるべき優先順位を間違えていた場合です。この場合、「直し」で必要なのは用語単体ではなく、周辺の関連用語（セット語）を含めた再暗記です。&lt;/div&gt;
&lt;/details&gt;
&lt;details class="mb-3 border rounded shadow-sm overflow-hidden text-dark" style="border-color: #003366 !important;"&gt;
&lt;summary class="p-3 fw-bold bg-white text-primary d-flex justify-content-between align-items-center text-dark" style="cursor: pointer; list-style: none;"&gt;2. 資料・読み取り不足タイプ（情報の照合ミス）&lt;br /&gt;
&lt;i class="bi bi-chevron-down text-dark"&gt;&lt;/i&gt;&lt;/summary&gt;
&lt;div class="p-3 bg-light border-top border-primary small text-secondary text-dark"&gt;雨温図の数値、地図の位置、歴史史料のキーワードなど、問題文にある「ヒント」を読み飛ばしている状態です。知識はあっても、「このヒントがあればこの知識を出す」という検索の回路が切れています。&lt;/div&gt;
&lt;/details&gt;
&lt;details class="mb-3 border rounded shadow-sm overflow-hidden text-dark" style="border-color: #003366 !important;"&gt;
&lt;summary class="p-3 fw-bold bg-white text-primary d-flex justify-content-between align-items-center text-dark" style="cursor: pointer; list-style: none;"&gt;3. 設問処理・論理タイプ（アウトプットの誤作動）&lt;br /&gt;
&lt;i class="bi bi-chevron-down text-dark"&gt;&lt;/i&gt;&lt;/summary&gt;
&lt;div class="p-3 bg-light border-top border-primary small text-secondary text-dark"&gt;「正しいものを選べ」を「誤っているもの」と読み違えたり、記述問題で求められている条件を無視したりするパターンです。知識以前の処理ルールに問題があります。&lt;/div&gt;
&lt;/details&gt;
&lt;details class="mb-3 border rounded shadow-sm overflow-hidden text-dark" style="border-color: #003366 !important;"&gt;
&lt;summary class="p-3 fw-bold bg-white text-primary d-flex justify-content-between align-items-center text-dark" style="cursor: pointer; list-style: none;"&gt;4. ケアレスミスタイプ（正確性の欠如）&lt;br /&gt;
&lt;i class="bi bi-chevron-down text-dark"&gt;&lt;/i&gt;&lt;/summary&gt;
&lt;div class="p-3 bg-light border-top border-primary small text-secondary text-dark"&gt;漢字の書き間違い、記号の書き間違えなど。「わかっていたのに」で済ませず、本番を想定した精度向上の訓練が必要です。&lt;/div&gt;
&lt;/details&gt;
&lt;/section&gt;
&lt;section class="mb-5 shadow-sm p-4 rounded bg-white border-top border-primary border-5" style="border-top-color: #003366 !important;"&gt;
&lt;h2 class="h4 fw-bold text-primary mb-4 text-dark"&gt;立て直しの手順：「全解き直し」を卒業する3ステップ&lt;/h2&gt;
&lt;p&gt;偏差値を引き戻すためには、効率的な復習が不可欠です。以下の手順で、次回のテストでの「同型ミス」をゼロに近づけましょう。&lt;/p&gt;
&lt;div class="vstack gap-4 mt-4 text-dark"&gt;
&lt;div class="d-flex align-items-start border-start border-5 border-primary ps-3 text-dark"&gt;
&lt;div class="me-3 text-dark"&gt;&lt;span class="badge bg-primary rounded-pill px-3 py-2 text-dark"&gt;Step 1&lt;/span&gt;&lt;/div&gt;
&lt;div class="text-dark"&gt;
&lt;h3 class="h6 fw-bold text-primary mb-1 text-dark"&gt;失点タイプを答案に書き込む（即日）&lt;/h3&gt;
&lt;p class="small mb-0 text-dark"&gt;間違えた問題の横に記号を振るだけで、自分の弱点が「知識」なのか「問題の読み方」なのかを客観視できます。&lt;/p&gt;
&lt;/div&gt;
&lt;/div&gt;
&lt;div class="d-flex align-items-start border-start border-5 border-primary ps-3 text-dark"&gt;
&lt;div class="me-3 text-dark"&gt;&lt;span class="badge bg-primary rounded-pill px-3 py-2 text-dark"&gt;Step 2&lt;/span&gt;&lt;/div&gt;
&lt;div class="text-dark"&gt;
&lt;h3 class="h6 fw-bold text-primary mb-1 text-dark"&gt;タイプ別の「個別トレーニング」（1週間以内）&lt;/h3&gt;
&lt;p class="small mb-0 text-dark"&gt;「読み取り」なら解説の根拠に◯をつける。「知識」なら該当単元を読み直す。タイプによって作業を変えるのが時短のコツです。&lt;/p&gt;
&lt;/div&gt;
&lt;/div&gt;
&lt;div class="d-flex align-items-start border-start border-5 border-primary ps-3 text-dark"&gt;
&lt;div class="me-3 text-dark"&gt;&lt;span class="badge bg-primary rounded-pill px-3 py-2 text-dark"&gt;Step 3&lt;/span&gt;&lt;/div&gt;
&lt;div class="text-dark"&gt;
&lt;h3 class="h6 fw-bold text-primary mb-1 text-dark"&gt;「類題」で再確認する（1ヶ月以内）&lt;/h3&gt;
&lt;p class="small mb-0 text-dark"&gt;直したはずの問題が本当に解けるか、別の問題集の似た形式で1題だけ解いてみます。これが定着の最終チェックです。&lt;/p&gt;
&lt;/div&gt;
&lt;/div&gt;
&lt;/div&gt;
&lt;/section&gt;
&lt;section class="mb-5 text-dark"&gt;
&lt;h2 class="h4 fw-bold p-3 mb-4 shadow-sm text-white" style="background-color: #003366; border-radius: 5px;"&gt;よくあるミスと修正：分野別の「直しの落とし穴」&lt;/h2&gt;
&lt;div class="table-responsive shadow-sm rounded"&gt;
&lt;table class="table table-bordered align-middle mb-0 text-dark border-primary" style="border-color: #dee2e6;"&gt;
&lt;thead style="background-color: #f0f7ff; color: #003366;"&gt;
&lt;tr class="text-center small"&gt;
&lt;th style="width: 20%;"&gt;分野&lt;/th&gt;
&lt;th style="width: 35%;"&gt;典型的な症状&lt;/th&gt;
&lt;th style="width: 45%;"&gt;修正行動（直しの作業）&lt;/th&gt;
&lt;/tr&gt;
&lt;/thead&gt;
&lt;tbody class="small text-dark"&gt;
&lt;tr&gt;
&lt;th class="text-center text-primary text-dark" scope="row"&gt;地理&lt;/th&gt;
&lt;td&gt;&lt;strong&gt;雨温図・資料の「根拠」読み飛ばし&lt;/strong&gt;&lt;/td&gt;
&lt;td&gt;&lt;strong&gt;解説にある正解の根拠（単語・数値）に、問題用紙上でラインを引く。&lt;/strong&gt;&lt;/td&gt;
&lt;/tr&gt;
&lt;tr&gt;
&lt;th class="text-center text-primary text-dark" scope="row"&gt;歴史&lt;/th&gt;
&lt;td&gt;&lt;strong&gt;年代の前後関係が曖昧&lt;/strong&gt;&lt;/td&gt;
&lt;td&gt;&lt;strong&gt;年号暗記ではなく、背景と結果を「矢印」でつないだ因果関係図をノートに再現する。&lt;/strong&gt;&lt;/td&gt;
&lt;/tr&gt;
&lt;tr&gt;
&lt;th class="text-center text-primary text-dark" scope="row"&gt;公民&lt;/th&gt;
&lt;td&gt;&lt;strong&gt;用語の定義をふんわり捉えている&lt;/strong&gt;&lt;/td&gt;
&lt;td&gt;&lt;strong&gt;単に名前を書くのではなく、「この制度は〇〇のためにある」という目的を一文添える。&lt;/strong&gt;&lt;/td&gt;
&lt;/tr&gt;
&lt;/tbody&gt;
&lt;/table&gt;
&lt;/div&gt;
&lt;/section&gt;
&lt;section class="mb-5 border border-primary border-2 p-4 rounded bg-white shadow-sm text-dark"&gt;
&lt;h2 class="h4 fw-bold text-primary mb-4 pb-2 border-bottom text-dark"&gt;家庭での回し方：15分で終わる「親のチェック」&lt;/h2&gt;
&lt;p&gt;忙しいご家庭でも、お子様のテスト直しが「作業」になっていないかを短時間で確認できる仕組みを作りましょう。&lt;/p&gt;
&lt;div class="row g-4 mt-1 text-dark"&gt;
&lt;div class="col-md-7 text-dark"&gt;
&lt;h3 class="h6 fw-bold text-primary text-dark"&gt;&lt;i class="bi bi-check-all me-2 text-dark"&gt;&lt;/i&gt; 直しの質を担保する3つの確認&lt;/h3&gt;
&lt;ul class="small vstack gap-2 mt-3 p-0 text-dark" style="list-style: none;"&gt;
&lt;li class="p-2 border-bottom border-light"&gt;&lt;strong&gt;3分：&lt;/strong&gt;答案に「失点タイプ」の記号が全ての問題に振られているか確認。&lt;/li&gt;
&lt;li class="p-2 border-bottom border-light"&gt;&lt;strong&gt;7分：&lt;/strong&gt;読み取りミスの問題に「根拠の◯」がついているか確認。&lt;/li&gt;
&lt;li class="p-2 border-bottom border-light"&gt;&lt;strong&gt;5分：&lt;/strong&gt;ミスノートが「正解」だけでなく「次への対策」になっているか確認。&lt;/li&gt;
&lt;/ul&gt;
&lt;/div&gt;
&lt;div class="col-md-5 text-dark"&gt;
&lt;div class="p-3 bg-light rounded border border-primary h-100 text-dark"&gt;
&lt;h3 class="h6 fw-bold text-primary mb-3 text-dark"&gt;&lt;i class="bi bi-chat-dots me-2 text-dark"&gt;&lt;/i&gt; 効果的な声かけ&lt;/h3&gt;
&lt;p class="small text-muted mb-2 text-dark"&gt;「次はミスしないで」ではなく、直しの質を褒めます。&lt;/p&gt;
&lt;div class="bg-white p-2 rounded small border-start border-primary border-4 mb-2 shadow-sm text-dark"&gt;「この問題の『根拠』、ちゃんと見つけられたね」&lt;/div&gt;
&lt;div class="bg-white p-2 rounded small border-start border-primary border-4 shadow-sm text-dark"&gt;「失点原因を分けたから、やるべきことがハッキリしたね」&lt;/div&gt;
&lt;/div&gt;
&lt;/div&gt;
&lt;/div&gt;
&lt;/section&gt;
&lt;section class="mb-5 text-dark"&gt;
&lt;h2 class="h4 fw-bold p-3 mb-4 shadow-sm text-white" style="background-color: #003366; border-radius: 5px;"&gt;FAQ：社会のテスト直しに関するよくある悩み&lt;/h2&gt;
&lt;div class="vstack gap-3 text-dark"&gt;
&lt;details class="p-3 border rounded shadow-sm bg-white text-dark"&gt;
&lt;summary class="fw-bold text-primary text-dark" style="cursor: pointer; list-style: none;"&gt;&lt;i class="bi bi-question-circle me-2 text-dark"&gt;&lt;/i&gt;Q. 全ての問題を解き直すべきでしょうか？&lt;/summary&gt;
&lt;p class="small mb-0 mt-3 border-start border-3 ps-3 text-secondary text-dark"&gt;A. 不要です。正答率が極端に低い難問よりも、自分が「解けるはずだったのに落とした」問題を優先してください。社会は「取れるべき点を確実に取る」ことが偏差値アップの近道です。&lt;/p&gt;
&lt;/details&gt;
&lt;details class="p-3 border rounded shadow-sm bg-white text-dark"&gt;
&lt;summary class="fw-bold text-primary text-dark" style="cursor: pointer; list-style: none;"&gt;&lt;i class="bi bi-question-circle me-2 text-dark"&gt;&lt;/i&gt;Q. ミスノートはきれいに作るべきですか？&lt;/summary&gt;
&lt;p class="small mb-0 mt-3 border-start border-3 ps-3 text-secondary text-dark"&gt;A. 不要です。きれいに作ることよりも「後で見返すこと」を優先しましょう。問題をコピーして貼り、横に「失点原因」と「次への対策」を1行添えるだけで十分です。&lt;/p&gt;
&lt;/details&gt;
&lt;/div&gt;
&lt;/section&gt;
&lt;p&gt;&lt;!-- ========================= CTA（クリック可能版に修正） ========================= --&gt;&lt;/p&gt;
&lt;section class="mb-5 py-5 border-top text-center text-dark"&gt;
&lt;h2 class="h4 fw-bold mb-5" style="color: #003366;"&gt;さらにテストの得点力を高めるために&lt;/h2&gt;
&lt;div class="row row-cols-1 row-cols-md-2 g-4 text-start"&gt;
&lt;p&gt;&lt;!-- 判断整理：悩みHub（前段導線） --&gt;&lt;/p&gt;
&lt;div class="col"&gt;
&lt;div class="card-body py-4"&gt;&lt;span class="badge bg-white text-primary border border-primary mb-2"&gt;判断の前に&lt;/span&gt;&lt;/p&gt;
&lt;h3 class="h6 fw-bold text-dark mb-1"&gt;&lt;a class="text-decoration-none" href="https://jukureiwa.com/tips/naaymi_hub/"&gt;&lt;br /&gt;
社会の悩みを整理する｜今どこで失点しているかを切り分け&lt;br /&gt;
&lt;/a&gt;&lt;br /&gt;
&lt;i class="bi bi-arrow-right-short text-primary"&gt;&lt;/i&gt;&lt;/h3&gt;
&lt;p class="small text-muted mb-0"&gt;暗記・資料・記述・手順のどこに原因があるかを整理してから、次の一手を選びたい場合に。&lt;/p&gt;
&lt;/div&gt;
&lt;p&gt;&amp;nbsp;&lt;/p&gt;
&lt;/div&gt;
&lt;p&gt;&lt;!-- 緊急対策：記事/導線 --&gt;&lt;/p&gt;
&lt;div class="col"&gt;
&lt;div class="card-body py-4"&gt;&lt;span class="badge bg-primary mb-2 text-white"&gt;緊急対策&lt;/span&gt;&lt;/p&gt;
&lt;h3 class="h6 fw-bold text-dark mb-1"&gt;模試の偏差値が急落……今すぐ見直すべき「解き方のクセ」 &lt;i class="bi bi-arrow-right-short text-primary"&gt;&lt;/i&gt;&lt;/h3&gt;
&lt;p class="small text-muted mb-0"&gt;知識不足ではなく「手順のズレ」を特定し、次回で取り返す。&lt;/p&gt;
&lt;/div&gt;
&lt;p&gt;&amp;nbsp;&lt;/p&gt;
&lt;/div&gt;
&lt;p&gt;&lt;!-- 記憶術：記事/導線 --&gt;&lt;/p&gt;
&lt;div class="col"&gt;
&lt;div class="card-body py-4"&gt;&lt;span class="badge bg-primary mb-2 text-white"&gt;記憶術&lt;/span&gt;&lt;/p&gt;
&lt;h3 class="h6 fw-bold text-dark mb-1"&gt;丸暗記からの脱却！知識を「一生忘れない形」で定着させる方法 &lt;i class="bi bi-arrow-right-short text-primary"&gt;&lt;/i&gt;&lt;/h3&gt;
&lt;p class="small text-muted mb-0"&gt;資料・記述でも使える「引き出し方」まで含めて定着させる。&lt;/p&gt;
&lt;/div&gt;
&lt;p&gt;&amp;nbsp;&lt;/p&gt;
&lt;/div&gt;
&lt;p&gt;&lt;!-- 個別相談：単発診断 --&gt;&lt;/p&gt;
&lt;div class="col"&gt;
&lt;div class="card-body py-4"&gt;&lt;span class="badge bg-primary mb-2 text-white"&gt;個別相談&lt;/span&gt;&lt;/p&gt;
&lt;h3 class="h6 fw-bold text-dark mb-1"&gt;【単発診断】今の直し方、プロの視点で分析します &lt;i class="bi bi-arrow-right-short text-primary"&gt;&lt;/i&gt;&lt;/h3&gt;
&lt;p class="small text-muted mb-0"&gt;答案の失点タイプから、次回までの「直し方」を具体手順で再設計。&lt;/p&gt;
&lt;/div&gt;
&lt;p&gt;&amp;nbsp;&lt;/p&gt;
&lt;/div&gt;
&lt;/div&gt;
&lt;/section&gt;
&lt;p&gt;&lt;!-- 本科：体験/詳細（実在URLを設定して即反応させる） --&gt;&lt;/p&gt;
&lt;div class="col"&gt;
&lt;div class="card-body py-4"&gt;
&lt;h3 class="h6 fw-bold mb-1 text-primary" style="color: #003366 !important;"&gt;社会の「型」をプロと一緒に。&lt;/h3&gt;
&lt;p class="small mb-3 fw-bold text-primary" style="color: #003366 !important;"&gt;本科コースの体験授業・詳細はこちら &lt;i class="bi bi-chevron-double-right text-dark"&gt;&lt;/i&gt;&lt;/p&gt;
&lt;div class="d-flex gap-2 flex-wrap"&gt;&lt;span class="btn btn-primary btn-sm"&gt;体験・詳細へ&lt;/span&gt;&lt;br /&gt;
&lt;span class="btn btn-outline-primary btn-sm"&gt;指導内容を見る&lt;/span&gt;&lt;/div&gt;
&lt;/div&gt;
&lt;p&gt;&amp;nbsp;&lt;/p&gt;
&lt;/div&gt;
&lt;/div&gt;
&lt;div class="p-4 rounded text-center shadow-sm text-white" style="background-color: #003366; color: #fff;"&gt;
&lt;p class="fw-bold mb-2 lead"&gt;テストは、合格への「地図」です。正しく直せば、必ず得点は上がります。&lt;/p&gt;
&lt;p class="mb-0 small text-white" style="opacity: 0.9;"&gt;まずは今日、答案用紙の横に「失点タイプ」をメモすることから始めてみてください。&lt;/p&gt;
&lt;/div&gt;
&lt;style&gt;
  /* WordPressで&lt;/p&gt;
&lt;style&gt;内に&lt;br /&gt;が混ざるとCSSが壊れるため、改行は通常の改行に統一 */&lt;br /&gt;  .reiwa-container summary::-webkit-details-marker { display: none; }&lt;br /&gt;  .reiwa-container details summary i { transition: transform 0.3s; }&lt;br /&gt;  .reiwa-container details[open] summary i { transform: rotate(180deg); }&lt;/p&gt;
&lt;p&gt;  /* CTAカードを「確実にクリック可能」な見た目に */&lt;br /&gt;  .reiwa-cardlink { display: block; color: inherit; text-decoration: none; }&lt;br /&gt;  .reiwa-cardlink:hover { color: inherit; text-decoration: none; }&lt;br /&gt;  .reiwa-cardlink:focus-visible { outline: 3px solid rgba(0, 51, 102, 0.25); outline-offset: 3px; border-radius: 12px; }&lt;/p&gt;
&lt;p&gt;  .reiwa-hover { transition: all 0.25s ease; cursor: pointer; }&lt;br /&gt;  .reiwa-hover:hover {&lt;br /&gt;    transform: translateY(-5px);&lt;br /&gt;    box-shadow: 0 10px 20px rgba(0, 51, 102, 0.10) !important;&lt;br /&gt;    background-color: #f8f9fa;&lt;br /&gt;  }&lt;/p&gt;
&lt;p&gt;  .reiwa-container .border-dashed { border-style: dashed !important; }&lt;br /&gt;&lt;/style&gt;
&lt;section class="veu_cta" id="veu_cta-197"&gt;&lt;h1 class="cta_title"&gt;本科「地理の完成」≪８回完結講座≫&lt;/h1&gt;&lt;div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地理分野は「どこに何があるのか」「どこで何が行われているのか」を正しく理解することに尽きます。したがって「場所」つまり「地図」をベースにおいて理解を進めないと、きちんと知識を積み上げることが出来ません。当塾では、常に「どこ」というポイントに軸足を置きながら、様々な事象・現象を正しく理解させるように指導を行っていきます。&lt;/div&gt;&lt;div class="cta_body_link"&gt;&lt;a href="https://jukureiwa.com/honka/" class="btn btn-primary btn-block btn-lg" target="_blank"&gt;開講講座：本科「地理の完成」≪８回完結講座≫&lt;/a&gt;&lt;/div&gt;&lt;/div&gt;&lt;!--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</si>
  <si>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https://dokkai-labo.tokyo/blog/yosyu_series_05j015/
【検出された不自然ワード】
- 崩れ
- 型
- 固定
- 手順
- 刺
- 整え
【本文】
------
&lt;div class="container my-4"&gt;
&lt;section class="p-3 p-md-4 mb-4 rounded-3 border bg-light"&gt;
&lt;div class="d-flex flex-column gap-2"&gt;
&lt;div class="d-flex flex-wrap align-items-center gap-2"&gt;&lt;span class="badge bg-primary"&gt;予習シリーズ&lt;/span&gt;&lt;br /&gt;
&lt;span class="badge bg-secondary"&gt;小5 上巻&lt;/span&gt;&lt;br /&gt;
&lt;span class="badge bg-dark"&gt;第15回・発展問題&lt;/span&gt;&lt;br /&gt;
&lt;span class="badge bg-info text-dark"&gt;前半：物語文&lt;/span&gt;&lt;br /&gt;
&lt;span class="badge bg-info text-dark"&gt;後半：説明文&lt;/span&gt;&lt;/div&gt;
&lt;h1 class="h3 mb-1"&gt;【解説まとめ】前半は「居場所の喪失×父の背中」／後半は「普遍性×土着の風土」&lt;/h1&gt;
&lt;p class="mb-0"&gt;受験国語専門「読解ラボ東京」代表・長島によるライブ解説（小5 上巻 第15回・発展問題）の要点を、ご家庭で再現できる形に整理しました。&lt;br class="d-none d-md-block" /&gt;前半（物語文）は&lt;strong&gt;「居場所がない（背景）→父におんぶされた記憶（出来事）→安心（結論）」&lt;/strong&gt;、後半（説明文）は&lt;strong&gt;「素材の普遍性⇔風土の土着性」&lt;/strong&gt;の対比で、筆者の鋭い批判を読み解きます。&lt;/p&gt;
&lt;/div&gt;
&lt;/section&gt;
&lt;section id="movie" class="mb-4"&gt;
&lt;div class="d-flex align-items-center justify-content-between flex-wrap gap-2 mb-2"&gt;
&lt;h2 class="h4 mb-0"&gt;解説動画（ライブ配信）&lt;/h2&gt;
&lt;p&gt;&lt;small class="text-muted"&gt;※自動文字起こしのため、固有名詞や表現に揺れがある場合があります。&lt;/small&gt;&lt;/p&gt;
&lt;/div&gt;
&lt;div class="row g-3"&gt;
&lt;div class="col-12 col-lg-6"&gt;
&lt;div class="p-2 rounded-3 border bg-white h-100"&gt;
&lt;div class="fw-bold mb-2"&gt;前半：第一問（物語文）&lt;/div&gt;
&lt;div class="ratio ratio-16x9 rounded-3 border overflow-hidden"&gt;&lt;iframe title="予習シリーズ 小5 上巻 第15回（前半）解説" src="https://www.youtube.com/embed/MVdCbThBBZo" allowfullscreen="allowfullscreen"&gt;&lt;/iframe&gt;&lt;/div&gt;
&lt;/div&gt;
&lt;/div&gt;
&lt;div class="col-12 col-lg-6"&gt;
&lt;div class="p-2 rounded-3 border bg-white h-100"&gt;
&lt;div class="fw-bold mb-2"&gt;後半：第二問（説明文）&lt;/div&gt;
&lt;div class="ratio ratio-16x9 rounded-3 border overflow-hidden"&gt;&lt;iframe title="予習シリーズ 小5 上巻 第15回（後半）解説" src="https://www.youtube.com/embed/12KcXnSH0dg" allowfullscreen="allowfullscreen"&gt;&lt;/iframe&gt;&lt;/div&gt;
&lt;/div&gt;
&lt;/div&gt;
&lt;/div&gt;
&lt;/section&gt;
&lt;section id="toc" class="mb-4"&gt;
&lt;h2 class="h4"&gt;目次&lt;/h2&gt;
&lt;div class="row g-3"&gt;
&lt;div class="col-12 col-md-6"&gt;
&lt;div class="list-group"&gt;&lt;a class="list-group-item list-group-item-action" href="#core-story"&gt;1. 前半（物語文）の核：背景×出来事→心情&lt;/a&gt;&lt;br /&gt;
&lt;a class="list-group-item list-group-item-action" href="#story-cards"&gt;2. 前半（物語文）問題別ポイント&lt;/a&gt;&lt;br /&gt;
&lt;a class="list-group-item list-group-item-action" href="#core-explain"&gt;3. 後半（説明文）の核：素材と風土の対比&lt;/a&gt;&lt;/div&gt;
&lt;/div&gt;
&lt;div class="col-12 col-md-6"&gt;
&lt;div class="list-group"&gt;&lt;a class="list-group-item list-group-item-action" href="#explain-cards"&gt;4. 後半（説明文）問題別ポイント&lt;/a&gt;&lt;br /&gt;
&lt;a class="list-group-item list-group-item-action" href="#homework"&gt;5. 家庭学習の回し方（再現手順）&lt;/a&gt;&lt;br /&gt;
&lt;a class="list-group-item list-group-item-action" href="#faq"&gt;6. よくあるつまずき（徹底網羅）&lt;/a&gt;&lt;/div&gt;
&lt;/div&gt;
&lt;/div&gt;
&lt;/section&gt;
&lt;section id="core-story" class="mb-4"&gt;
&lt;h2 class="h4"&gt;1. 前半（物語文）の核：背景 × 出来事 → 心情（気持ちは最後に固定）&lt;/h2&gt;
&lt;div class="row g-3"&gt;
&lt;div class="col-12 col-md-6"&gt;
&lt;div class="card border-0 shadow-sm h-100"&gt;
&lt;div class="card-body"&gt;
&lt;h3 class="h6 mb-2"&gt;今回の「背景」（最重要）&lt;/h3&gt;
&lt;ul class="mb-0 small"&gt;
&lt;li&gt;&lt;strong&gt;妻（女房）&lt;/strong&gt;は、弟や妹が生まれてから親に構われなくなった。&lt;/li&gt;
&lt;li&gt;家の中に&lt;strong&gt;「自分の居場所がない」&lt;/strong&gt;と思い詰め、実家から遠のこうとしていた。&lt;/li&gt;
&lt;li&gt;この「居場所の喪失」という深い寂しさが、放浪（バイク旅）の原動力となっている。&lt;/li&gt;
&lt;/ul&gt;
&lt;/div&gt;
&lt;/div&gt;
&lt;/div&gt;
&lt;div class="col-12 col-md-6"&gt;
&lt;div class="card border-0 shadow-sm h-100"&gt;
&lt;div class="card-body"&gt;
&lt;h3 class="h6 mb-2"&gt;型（再現用テンプレ）&lt;/h3&gt;
&lt;div class="small"&gt;
&lt;div class="d-flex gap-2 mb-1"&gt;&lt;span class="badge bg-secondary"&gt;背景&lt;/span&gt; 居場所がない・構ってほしい寂しさ&lt;/div&gt;
&lt;div class="d-flex gap-2 mb-1"&gt;&lt;span class="badge bg-secondary"&gt;出来事&lt;/span&gt; 魚の骨が刺さり、父に背負われて病院へ行く&lt;/div&gt;
&lt;div class="d-flex gap-2"&gt;&lt;span class="badge bg-primary"&gt;心情&lt;/span&gt; &lt;strong&gt;安心・幸せ・大切にされている実感&lt;/strong&gt;&lt;/div&gt;
&lt;/div&gt;
&lt;/div&gt;
&lt;/div&gt;
&lt;/div&gt;
&lt;/div&gt;
&lt;div class="alert alert-info mt-3 mb-0"&gt;&lt;strong&gt;ポイント：&lt;/strong&gt;心情は単独で探さず、&lt;strong&gt;「寂しい背景」×「構ってもらえた出来事」&lt;/strong&gt;の掛け算で、必然的に導き出される「安心」を固定します。&lt;/div&gt;
&lt;/section&gt;
&lt;section id="story-cards" class="mb-4"&gt;
&lt;h2 class="h4 mb-3"&gt;2. 前半（物語文）問題別ポイント&lt;/h2&gt;
&lt;div class="row g-3"&gt;
&lt;div class="col-12 col-md-6"&gt;
&lt;div class="card border-0 shadow-sm h-100"&gt;
&lt;div class="card-body"&gt;
&lt;h3 class="h5 mb-2"&gt;問二：一人っ子でいられた時間&lt;/h3&gt;
&lt;ul class="mb-0 small"&gt;
&lt;li&gt;直後の「構われなくなった」とのギャップが重要。&lt;/li&gt;
&lt;li&gt;&lt;strong&gt;結論&lt;/strong&gt;：親の愛を独り占めにできた&lt;strong&gt;幸せな時間（イ）&lt;/strong&gt;。&lt;/li&gt;
&lt;/ul&gt;
&lt;/div&gt;
&lt;/div&gt;
&lt;/div&gt;
&lt;div class="col-12 col-md-6"&gt;
&lt;div class="card border-0 shadow-sm h-100"&gt;
&lt;div class="card-body"&gt;
&lt;h3 class="h5 mb-2"&gt;問六：家から遠のこうとした理由&lt;/h3&gt;
&lt;ul class="mb-0 small"&gt;
&lt;li&gt;実家に対する妻の根源的な思い（3〜5行目付近）。&lt;/li&gt;
&lt;li&gt;&lt;strong&gt;抜き出し&lt;/strong&gt;：&lt;strong&gt;自分の居場所がない&lt;/strong&gt;。&lt;/li&gt;
&lt;/ul&gt;
&lt;/div&gt;
&lt;/div&gt;
&lt;/div&gt;
&lt;/div&gt;
&lt;/section&gt;
&lt;section id="core-explain" class="mb-4"&gt;
&lt;h2 class="h4"&gt;3. 後半（説明文）の核：素材と風土の対比&lt;/h2&gt;
&lt;div class="row g-3"&gt;
&lt;div class="col-12 col-md-6"&gt;
&lt;div class="card border-0 shadow-sm h-100"&gt;
&lt;div class="card-body"&gt;
&lt;h3 class="h6 mb-2"&gt;この文章の主張（大枠）&lt;/h3&gt;
&lt;ul class="mb-0 small"&gt;
&lt;li&gt;&lt;strong&gt;近代建築（普遍性）&lt;/strong&gt;：どこでも手に入る素材（コンクリート）で自由に作る。&lt;/li&gt;
&lt;li&gt;&lt;strong&gt;土着建築（必然性）&lt;/strong&gt;：雨の多い日本（モンスーン）では、傾斜のある屋根が不可欠。&lt;/li&gt;
&lt;li&gt;&lt;strong&gt;批判&lt;/strong&gt;：環境を無視し、欧米の平らな屋根を安易に真似る「近代美」を批判している。&lt;/li&gt;
&lt;/ul&gt;
&lt;/div&gt;
&lt;/div&gt;
&lt;/div&gt;
&lt;div class="col-12 col-md-6"&gt;
&lt;div class="card border-0 shadow-sm h-100"&gt;
&lt;div class="card-body"&gt;
&lt;h3 class="h6 mb-2"&gt;処理の型（再現用）&lt;/h3&gt;
&lt;ul class="mb-0 small"&gt;
&lt;li&gt;&lt;strong&gt;対比&lt;/strong&gt;：「普遍的（どこでも可）」⇔「土着的（その土地特有）」。&lt;/li&gt;
&lt;li&gt;&lt;strong&gt;因果&lt;/strong&gt;：「雨が多い（原因）」→「屋根が必要（結論）」。&lt;/li&gt;
&lt;/ul&gt;
&lt;/div&gt;
&lt;/div&gt;
&lt;/div&gt;
&lt;/div&gt;
&lt;/section&gt;
&lt;section id="explain-cards" class="mb-4"&gt;
&lt;h2 class="h4 mb-3"&gt;4. 後半（説明文）問題別ポイント&lt;/h2&gt;
&lt;div class="row g-3"&gt;
&lt;div class="col-12 col-md-6"&gt;
&lt;div class="card border-0 shadow-sm h-100"&gt;
&lt;div class="card-body"&gt;
&lt;h3 class="h5 mb-2"&gt;問四：近代的美観を備えた建物&lt;/h3&gt;
&lt;ul class="mb-0 small"&gt;
&lt;li&gt;鉄筋コンクリートが発明された後の機能的な建物。「マッチ箱」に注目。&lt;/li&gt;
&lt;li&gt;&lt;strong&gt;正解&lt;/strong&gt;：幾何学的な構成を持つ建物&lt;strong&gt;（ア）&lt;/strong&gt;。&lt;/li&gt;
&lt;/ul&gt;
&lt;/div&gt;
&lt;/div&gt;
&lt;/div&gt;
&lt;div class="col-12 col-md-6"&gt;
&lt;div class="card border-0 shadow-sm h-100"&gt;
&lt;div class="card-body"&gt;
&lt;h3 class="h5 mb-2"&gt;問七：筆者の批判の理由（記述）&lt;/h3&gt;
&lt;ul class="mb-0 small"&gt;
&lt;li&gt;日本が雨の多い地帯であることを無視している点。&lt;/li&gt;
&lt;li&gt;乾燥地帯向けの屋根を安易に取り入れたことへの批判。&lt;/li&gt;
&lt;/ul&gt;
&lt;/div&gt;
&lt;/div&gt;
&lt;/div&gt;
&lt;/div&gt;
&lt;/section&gt;
&lt;section id="homework" class="mb-4"&gt;
&lt;h2 class="h4"&gt;5. 家庭学習の回し方（再現手順）&lt;/h2&gt;
&lt;div class="row g-3"&gt;
&lt;div class="col-12 col-md-6"&gt;
&lt;div class="card border-0 shadow-sm h-100"&gt;
&lt;div class="card-body"&gt;
&lt;h3 class="h6 mb-2"&gt;前半（物語文）：心情固定の手順&lt;/h3&gt;
&lt;ol class="mb-0 small"&gt;
&lt;li&gt;傍線の出来事の「前」にある背景（寂しさ）を確認。&lt;/li&gt;
&lt;li&gt;出来事が「背景の不満」を解消するものか判定。&lt;/li&gt;
&lt;li&gt;解消される瞬間の心情（安心）を答えにする。&lt;/li&gt;
&lt;/ol&gt;
&lt;/div&gt;
&lt;/div&gt;
&lt;/div&gt;
&lt;div class="col-12 col-md-6"&gt;
&lt;div class="card border-0 shadow-sm h-100"&gt;
&lt;div class="card-body"&gt;
&lt;h3 class="h6 mb-2"&gt;後半（説明文）：構造整理の手順&lt;/h3&gt;
&lt;ol class="mb-0 small"&gt;
&lt;li&gt;「普遍的」と「土着的」の語対比を明確にする。&lt;/li&gt;
&lt;li&gt;日本の気候（雨）という条件から、屋根の形への因果を繋ぐ。&lt;/li&gt;
&lt;li&gt;筆者の「批判の矛先」を正確に捉える。&lt;/li&gt;
&lt;/ol&gt;
&lt;/div&gt;
&lt;/div&gt;
&lt;/div&gt;
&lt;/div&gt;
&lt;/section&gt;
&lt;section id="faq" class="mb-4"&gt;
&lt;h2 class="h4"&gt;6. よくあるつまずき（徹底解説）&lt;/h2&gt;
&lt;div class="vstack gap-2"&gt;
&lt;details class="border rounded-3 bg-white shadow-sm"&gt;
&lt;summary class="d-flex align-items-center justify-content-between gap-3 p-3" style="cursor: pointer; list-style: none;"&gt;&lt;span class="fw-bold text-primary"&gt;Q1. 物語文：なぜ「いじらしい」が間違いなのですか？&lt;/span&gt;&lt;br /&gt;
&lt;span class="badge bg-secondary"&gt;開く&lt;/span&gt;&lt;/summary&gt;
&lt;div class="px-3 pb-3 pt-0 small"&gt;&lt;strong&gt;A. 視点の違いです。&lt;/strong&gt;&lt;br /&gt;
「いじらしい」は、周りの大人が子供を見て「健気で、かわいそうだ」と思う&lt;strong&gt;他者視点&lt;/strong&gt;の言葉です。本人の「混乱」や「寂しさ」という&lt;strong&gt;自分自身の内面&lt;/strong&gt;を問われている問題では、主観的な心情に即した言葉を選ぶ必要があります。&lt;/div&gt;
&lt;/details&gt;
&lt;details class="border rounded-3 bg-white shadow-sm"&gt;
&lt;summary class="d-flex align-items-center justify-content-between gap-3 p-3" style="cursor: pointer; list-style: none;"&gt;&lt;span class="fw-bold text-primary"&gt;Q2. 物語文：問三の記述で、字数が足りなくなります。&lt;/span&gt;&lt;br /&gt;
&lt;span class="badge bg-secondary"&gt;開く&lt;/span&gt;&lt;/summary&gt;
&lt;div class="px-3 pb-3 pt-0 small"&gt;&lt;strong&gt;A. 因果関係を補強しましょう。&lt;/strong&gt;&lt;br /&gt;
「弟や妹がまだ小さいから」という事実（背景）だけでなく、「その世話に親が追われたことで、自分にまで手が回らなくなった」という&lt;strong&gt;結果のメカニズム&lt;/strong&gt;まで書き込むことで、採点者に伝わる答案になります。&lt;/div&gt;
&lt;/details&gt;
&lt;details class="border rounded-3 bg-white shadow-sm"&gt;
&lt;summary class="d-flex align-items-center justify-content-between gap-3 p-3" style="cursor: pointer; list-style: none;"&gt;&lt;span class="fw-bold text-success"&gt;Q3. 説明文：問四で「美しい」外観の建物を選んでしまいます。&lt;/span&gt;&lt;br /&gt;
&lt;span class="badge bg-secondary"&gt;開く&lt;/span&gt;&lt;/summary&gt;
&lt;div class="px-3 pb-3 pt-0 small"&gt;&lt;strong&gt;A. 「筆者の定義」を優先してください。&lt;/strong&gt;&lt;br /&gt;
自分の思う「美しさ」ではなく、本文中の定義に従います。直後に「鉄筋コンクリート」「マッチ箱スタイル」という具体的な言葉があるため、それに基づいた「幾何学的（ア）」を選びます。&lt;/div&gt;
&lt;/details&gt;
&lt;details class="border rounded-3 bg-white shadow-sm"&gt;
&lt;summary class="d-flex align-items-center justify-content-between gap-3 p-3" style="cursor: pointer; list-style: none;"&gt;&lt;span class="fw-bold text-success"&gt;Q4. 説明文：抜き出し問題（問六）で「固有の」と書いてしまいました。&lt;/span&gt;&lt;br /&gt;
&lt;span class="badge bg-secondary"&gt;開く&lt;/span&gt;&lt;/summary&gt;
&lt;div class="px-3 pb-3 pt-0 small"&gt;&lt;strong&gt;A. 対比のペアを近くから探しましょう。&lt;/strong&gt;&lt;br /&gt;
意味は合っていますが、抜き出し問題は本文中の言葉が正解です。「普遍的なもの」の直前に「どこの国でも容易に手に入る」とあるので、その反対である「その土地ならでは」という意味の言葉、つまり&lt;strong&gt;「土着的な建築材料」&lt;/strong&gt;を探し当てます。&lt;/div&gt;
&lt;/details&gt;
&lt;details class="border rounded-3 bg-white shadow-sm"&gt;
&lt;summary class="d-flex align-items-center justify-content-between gap-3 p-3" style="cursor: pointer; list-style: none;"&gt;&lt;span class="fw-bold"&gt;Q5. 全般：記述で最後に「こと」が抜けました。減点ですか？&lt;/span&gt;&lt;br /&gt;
&lt;span class="badge bg-secondary"&gt;開く&lt;/span&gt;&lt;/summary&gt;
&lt;div class="px-3 pb-3 pt-0 small"&gt;&lt;strong&gt;A. 減点の対象になります。&lt;/strong&gt;&lt;br /&gt;
「どのような理由ですか」と聞かれたら「〜から」、「どのようなことですか」なら「〜こと」で結ぶのが国語のルールです。論理が合っていても文末の型が崩れると評価が下がるため、最後まで気を抜かないように指導しましょう。&lt;/div&gt;
&lt;/details&gt;
&lt;/div&gt;
&lt;/section&gt;
&lt;section id="cta" class="mb-4"&gt;
&lt;div class="card border-0 shadow-sm text-center"&gt;
&lt;div class="card-body p-3 p-md-4"&gt;
&lt;h2 class="h4 mb-2"&gt;読解ラボ東京｜論理を「見える化」して、読解を手順にする個別指導&lt;/h2&gt;
&lt;p class="mb-4"&gt;「なんとなく」解くのを卒業しましょう。お子さまが自分で再現できるレベルまで手順化して1対1で整えます。&lt;/p&gt;
&lt;p&gt;&lt;a class="btn btn-primary btn-lg px-5" href="https://dokkai-labo.tokyo/" target="_blank" rel="noopener"&gt;公式サイトを見る&lt;/a&gt;&lt;/p&gt;
&lt;/div&gt;
&lt;/div&gt;
&lt;/section&gt;
&lt;hr class="my-4" /&gt;
&lt;p class="small text-muted mb-0"&gt;本記事は、ライブ解説の要点を家庭学習用に整理したものです。行数の参照は配信内の説明に基づきます。&lt;/p&gt;
&lt;/div&gt;
&lt;section class="veu_cta" id="veu_cta-20531"&gt;&lt;h1 class="cta_title"&gt;講座案内：小５夏期体験講座&lt;/h1&gt;&lt;div class="cta_body"&gt;&lt;div class="cta_body_image cta_body_image_right"&gt;&lt;a href="https://dokkai-labo.tokyo/summer/" target="_blank"&gt;&lt;/a&gt;&lt;/div&gt;&lt;div class="cta_body_txt image_exist"&gt;「どうやったら国語の成績が伸びるのか分からない」生徒さんから
&lt;br /&gt;「2021年春の最難関校への受験に向けて、より高度な問題に早めに取り組んでおきたい」生徒さんまで、多くの小学生のチャレンジをお待ちしています！&lt;/div&gt;&lt;div class="cta_body_link"&gt;&lt;a href="https://dokkai-labo.tokyo/summer/" class="btn btn-primary btn-block btn-lg" target="_blank"&gt;小５夏期体験講座&lt;/a&gt;&lt;/div&gt;&lt;/div&gt;&lt;!--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</si>
  <si>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
【検出された不自然ワード】
- 崩れ
- 型
- 手順
- 設計
- 整え
【本文】
------
&lt;p&gt;&lt;img fetchpriority="high" decoding="async" src="https://dokkai-labo.tokyo/wp-content/uploads/2026/01/Gemini_Generated_Image_1xgkyz1xgkyz1xgk-1-e1768957446686.png" alt="" width="825" height="411" class="alignnone size-full wp-image-21572" srcset="https://dokkai-labo.tokyo/wp-content/uploads/2026/01/Gemini_Generated_Image_1xgkyz1xgkyz1xgk-1-e1768957446686.png 825w, https://dokkai-labo.tokyo/wp-content/uploads/2026/01/Gemini_Generated_Image_1xgkyz1xgkyz1xgk-1-e1768957446686-300x149.png 300w, https://dokkai-labo.tokyo/wp-content/uploads/2026/01/Gemini_Generated_Image_1xgkyz1xgkyz1xgk-1-e1768957446686-768x383.png 768w" sizes="(max-width: 825px) 100vw, 825px" /&gt;&lt;/p&gt;
&lt;h2&gt;受験国語専門　読解ラボ東京&lt;/h2&gt;
&lt;div style="border:1px solid #e6e6e6;background:#fafafa;padding:16px 18px;border-radius:10px;margin:14px 0 18px;"&gt;
&lt;p style="margin:0 0 10px;"&gt;
    &lt;strong&gt;国語が伸びない原因&lt;/strong&gt;は、「読む量が足りない」よりも先に、&lt;strong&gt;読み方・解き方・書き方が“型になっていない”&lt;/strong&gt;ことがほとんどです。
  &lt;/p&gt;
&lt;ul style="margin:0 0 12px 18px;"&gt;
&lt;li&gt;長文になると&lt;strong&gt;時間が足りない&lt;/strong&gt;／設問に戻れない&lt;/li&gt;
&lt;li&gt;記述で&lt;strong&gt;根拠がズレる&lt;/strong&gt;／言い換えが弱い／まとめ切れない&lt;/li&gt;
&lt;li&gt;模試ごとに&lt;strong&gt;点が安定しない&lt;/strong&gt;（当たり外れが大きい）&lt;/li&gt;
&lt;/ul&gt;
&lt;p style="margin:0 0 12px;"&gt;
    読解ラボ東京は、中学受験・大学受験の国語に特化した&lt;strong&gt;完全１対１&lt;/strong&gt;の個別指導塾です。&lt;br /&gt;
    文章の読み方から答案の作り方までを&lt;strong&gt;具体的な技術として言語化&lt;/strong&gt;し、再現できる形で身につけていきます。
  &lt;/p&gt;
&lt;div style="display:flex;flex-wrap:wrap;gap:10px;margin:10px 0 2px;"&gt;
    &lt;a class="dl-top-cta-button" href="https://dokkai-labo.tokyo/contact/" style="text-decoration:none;"&gt;&lt;br /&gt;
      体験授業・ご相談はこちら&lt;br /&gt;
    &lt;/a&gt;&lt;br /&gt;
    &lt;a href="https://dokkai-labo.tokyo/schedule/" style="display:inline-block;padding:12px 14px;border:1px solid #cfcfcf;border-radius:8px;background:#fff;text-decoration:none;"&gt;&lt;br /&gt;
      直近４週間の空きコマを見る&lt;br /&gt;
    &lt;/a&gt;&lt;br /&gt;
    &lt;a href="https://dokkai-labo.tokyo/timetable_mtg/" style="display:inline-block;padding:12px 14px;border:1px solid #cfcfcf;border-radius:8px;background:#fff;text-decoration:none;"&gt;&lt;br /&gt;
      ご面談可能時間帯を見る&lt;br /&gt;
    &lt;/a&gt;
  &lt;/div&gt;
&lt;p style="margin:12px 0 0;"&gt;
    受験国語対策の全体像は、&lt;a href="https://dokkai-labo.tokyo/blog/161214/"&gt;読解ラボ東京の考える受験国語対策とは？&lt;/a&gt;にまとめています。
  &lt;/p&gt;
&lt;p style="margin:12px 0 0;"&gt;
    &lt;strong&gt;まずは学年でお選びください：&lt;/strong&gt;&lt;br /&gt;
    &lt;a href="#dl-jh" style="margin-left:6px;"&gt;▶ 中学受験&lt;/a&gt;&lt;br /&gt;
    &lt;a href="#dl-univ" style="margin-left:10px;"&gt;▶ 大学受験&lt;/a&gt;&lt;br /&gt;
    &lt;a href="#dl-yotsuya" style="margin-left:10px;"&gt;▶ 四谷教室（対面）&lt;/a&gt;
  &lt;/p&gt;
&lt;/div&gt;
&lt;p&gt;&lt;!-- ========================= --&gt;&lt;br /&gt;
&lt;!-- 1. まず選んでほしい３つのコース（カード） --&gt;&lt;br /&gt;
&lt;!-- ========================= --&gt;&lt;/p&gt;
&lt;div class="dl-top-card-row"&gt;
&lt;p&gt;  &lt;!-- 中学受験オンライン個別 --&gt;&lt;/p&gt;
&lt;div class="dl-top-card"&gt;
&lt;h3 class="dl-top-card-title" id="dl-jh"&gt;中学受験・オンライン個別指導&lt;/h3&gt;
&lt;p class="dl-top-card-lead"&gt;
      小３〜小６対象。予習シリーズや大手塾テキスト、志望校の過去問まで、&lt;strong&gt;ご家庭の教材に合わせて&lt;/strong&gt;１対１で徹底指導します。&lt;br /&gt;
      「読めたつもり」をなくし、&lt;strong&gt;根拠→設問→答案&lt;/strong&gt;を一貫して組み立てられるようにします。
    &lt;/p&gt;
&lt;ul class="dl-top-card-list"&gt;
&lt;li&gt;オンライン個別指導がメインの標準コース&lt;/li&gt;
&lt;li&gt;読解プロセスを言語化しながら「読み方の型」を定着&lt;/li&gt;
&lt;li&gt;小６秋以降は志望校別の過去問対策にシフト&lt;/li&gt;
&lt;/ul&gt;
&lt;p class="dl-top-card-link"&gt;
      &lt;a href="https://dokkai-labo.tokyo/kobetsuonline01/"&gt;▶ 中学受験オンライン個別〖詳細〗&lt;/a&gt;&lt;br /&gt;
      &lt;a href="https://dokkai-labo.tokyo/lpjh_online/"&gt;▶ 中学受験 国語オンライン塾（LP）&lt;/a&gt;
    &lt;/p&gt;
&lt;/p&gt;&lt;/div&gt;
&lt;p&gt;  &lt;!-- 大学受験オンライン個別 --&gt;&lt;/p&gt;
&lt;div class="dl-top-card"&gt;
&lt;h3 class="dl-top-card-title" id="dl-univ"&gt;大学受験・オンライン個別指導&lt;/h3&gt;
&lt;p class="dl-top-card-lead"&gt;
      高１〜高卒対象。共通テストから国公立・難関私大の記述式入試まで、&lt;br /&gt;
      志望校に合わせて現代文を鍛えます。&lt;strong&gt;抽象度の高い文章でも迷子にならない&lt;/strong&gt;読み方と、&lt;strong&gt;減点されない答案&lt;/strong&gt;へ。
    &lt;/p&gt;
&lt;ul class="dl-top-card-list"&gt;
&lt;li&gt;評論文・小説に共通する「読みの手順」を整理&lt;/li&gt;
&lt;li&gt;記述答案の「根拠・構成・表現」を徹底添削&lt;/li&gt;
&lt;li&gt;共通テスト＋二次・私大の両方を見据えた設計&lt;/li&gt;
&lt;/ul&gt;
&lt;p class="dl-top-card-link"&gt;
      &lt;a href="https://dokkai-labo.tokyo/kobetsuonline02/"&gt;▶ 大学受験オンライン個別〖詳細〗&lt;/a&gt;&lt;br /&gt;
      &lt;a href="https://dokkai-labo.tokyo/hilevel_lec_univ_online/"&gt;▶ 記述対策現代文「check and collect」&lt;/a&gt;
    &lt;/p&gt;
&lt;/p&gt;&lt;/div&gt;
&lt;p&gt;  &lt;!-- 四谷教室・対面個別 --&gt;&lt;/p&gt;
&lt;div class="dl-top-card"&gt;
&lt;h3 class="dl-top-card-title" id="dl-yotsuya"&gt;四谷教室・個別指導（対面）&lt;/h3&gt;
&lt;p class="dl-top-card-lead"&gt;
      四谷教室での対面個別指導です。答案・姿勢・ノートまで、細部を直接確認しながら授業を進めます。&lt;br /&gt;
      &lt;strong&gt;その場で「読み直し」「書き直し」まで完結&lt;/strong&gt;させ、手順を安定させます。
    &lt;/p&gt;
&lt;ul class="dl-top-card-list"&gt;
&lt;li&gt;中学受験・大学受験ともに完全１対１&lt;/li&gt;
&lt;li&gt;電子黒板やテキストを用いた濃密な対面授業&lt;/li&gt;
&lt;li&gt;オンラインとの併用も可能&lt;/li&gt;
&lt;/ul&gt;
&lt;p class="dl-top-card-link"&gt;
      &lt;a href="https://dokkai-labo.tokyo/lesson/1-1elem/"&gt;▶ 中学受験：完全１対１個別指導講座&lt;/a&gt;&lt;br /&gt;
      &lt;a href="https://dokkai-labo.tokyo/lesson/1-1high/"&gt;▶ 大学受験：完全１対１個別指導講座&lt;/a&gt;&lt;br /&gt;
      &lt;a href="https://dokkai-labo.tokyo/access/"&gt;▶ 四谷教室へのアクセス&lt;/a&gt;
    &lt;/p&gt;
&lt;/p&gt;&lt;/div&gt;
&lt;/div&gt;
&lt;p&gt;
  各講座の一覧と受講の流れは、&lt;a href="https://dokkai-labo.tokyo/live/"&gt;開講講座のご案内&lt;/a&gt;にまとめています。
&lt;/p&gt;
&lt;h4 class="notice-heading"&gt;最新情報&lt;/h4&gt;
  &lt;div class="notice-list"&gt;
          &lt;article class="notice-item"&gt;
        &lt;div class="notice-thumb"&gt;
                  &lt;/div&gt;
        &lt;div class="notice-body"&gt;
          &lt;div class="notice-date"&gt;
            2026年1月5日          &lt;/div&gt;
          &lt;h3 class="notice-title"&gt;
            &lt;a href="https://dokkai-labo.tokyo/info/2026/"&gt;
              2026年度生徒募集のお知らせ【個別】            &lt;/a&gt;
          &lt;/h3&gt;
          &lt;div class="notice-excerpt"&gt;
            本日より、2026年度、「完全１対１」の個別指導の生徒募集を開始致します。 受験国語専門塾「読解ラボ東京」の指導内容・講&amp;hellip;          &lt;/div&gt;
        &lt;/div&gt;
      &lt;/article&gt;
          &lt;article class="notice-item"&gt;
        &lt;div class="notice-thumb"&gt;
                  &lt;/div&gt;
        &lt;div class="notice-body"&gt;
          &lt;div class="notice-date"&gt;
            2025年11月25日          &lt;/div&gt;
          &lt;h3 class="notice-title"&gt;
            &lt;a href="https://dokkai-labo.tokyo/info/2025%e5%b9%b4%e5%ba%a6%e5%86%ac%e6%9c%9f%e8%ac%9b%e7%bf%92%e9%96%8b%e8%ac%9b%e3%81%ae%e3%81%8a%e7%9f%a5%e3%82%89%e3%81%9b/"&gt;
              2025年度冬期講習開講のお知らせ            &lt;/a&gt;
          &lt;/h3&gt;
          &lt;div class="notice-excerpt"&gt;
            読解ラボ東京では、2025年度冬期講習会を開催します！ 塾生の皆さんはもちろん、他塾に通っている生徒さんも大歓迎です。 &amp;hellip;          &lt;/div&gt;
        &lt;/div&gt;
      &lt;/article&gt;
          &lt;article class="notice-item"&gt;
        &lt;div class="notice-thumb"&gt;
                  &lt;/div&gt;
        &lt;div class="notice-body"&gt;
          &lt;div class="notice-date"&gt;
            2025年7月1日          &lt;/div&gt;
          &lt;h3 class="notice-title"&gt;
            &lt;a href="https://dokkai-labo.tokyo/info/2025%e5%b9%b4-%e5%a4%8f%e6%9c%9f%e8%ac%9b%e7%bf%92-%e9%96%8b%e8%ac%9b%e3%81%ae%e3%81%8a%e7%9f%a5%e3%82%89%e3%81%9b/"&gt;
              2025年 夏期講習 開講のお知らせ            &lt;/a&gt;
          &lt;/h3&gt;
          &lt;div class="notice-excerpt"&gt;
            夏休みは、受験生にとって勝負の時期です。また、受験が1年以上先のお子様にとっても、普段は取り組みにくい課題に集中できる絶&amp;hellip;          &lt;/div&gt;
        &lt;/div&gt;
      &lt;/article&gt;
      &lt;/div&gt;
&lt;p&gt;&lt;!-- ========================= --&gt;&lt;br /&gt;
&lt;!-- 2. 読解ラボ東京の特徴 --&gt;&lt;br /&gt;
&lt;!-- ========================= --&gt;&lt;/p&gt;
&lt;h2&gt;受験国語専門 読解ラボ東京の特徴&lt;/h2&gt;
&lt;p&gt;
  国語は「センス」ではなく「技術」です。&lt;br /&gt;
  本文の構造をつかみ、設問を分類し、根拠に基づいて答案を組み立てる――この一連のプロセスを、&lt;br /&gt;
  &lt;strong&gt;“毎回同じ手順で再現できる形”&lt;/strong&gt;にしていきます。
&lt;/p&gt;
&lt;ul&gt;
&lt;li&gt;中学受験・大学受験の国語に特化した専門塾&lt;/li&gt;
&lt;li&gt;オンライン個別指導がメイン、四谷教室での対面指導も選択可能&lt;/li&gt;
&lt;li&gt;完全１対１で「読み方・考え方・書き方」をトータルに指導&lt;/li&gt;
&lt;li&gt;記述・要約・抽象度の高い文章への対応を重視&lt;/li&gt;
&lt;li&gt;過去問・模試の答案から弱点を特定し、やるべきことを明確化&lt;/li&gt;
&lt;/ul&gt;
&lt;div style="border:1px solid #e6e6e6;background:#fff;padding:14px 16px;border-radius:10px;margin:14px 0;"&gt;
&lt;p style="margin:0 0 8px;"&gt;&lt;strong&gt;読解ラボ東京が重視する３点&lt;/strong&gt;&lt;/p&gt;
&lt;ul style="margin:0 0 0 18px;"&gt;
&lt;li&gt;&lt;strong&gt;読み&lt;/strong&gt;：段落の役割／因果・対比・具体例を見抜く&lt;/li&gt;
&lt;li&gt;&lt;strong&gt;設問&lt;/strong&gt;：何を聞かれているかを分類し、根拠を戻して確定する&lt;/li&gt;
&lt;li&gt;&lt;strong&gt;答案&lt;/strong&gt;：情報の優先順位を決め、減点されにくい形にまとめる&lt;/li&gt;
&lt;/ul&gt;
&lt;/div&gt;
&lt;p&gt;&lt;!-- ========================= --&gt;&lt;br /&gt;
&lt;!-- 3. 指導方針と授業の進め方 --&gt;&lt;br /&gt;
&lt;!-- ========================= --&gt;&lt;/p&gt;
&lt;h2&gt;指導方針と授業の進め方&lt;/h2&gt;
&lt;p&gt;
  授業では、ただ解答や模範解説を聞くだけではなく、&lt;strong&gt;「どこでズレたか」&lt;/strong&gt;を毎回はっきりさせます。&lt;br /&gt;
  そのうえで、同じミスを繰り返さないための手順を整えます。
&lt;/p&gt;
&lt;ul&gt;
&lt;li&gt;どこで読み違えたのか、本文のどの部分でつまずいたのか&lt;/li&gt;
&lt;li&gt;どの段落・何行目を根拠として選ぶべきだったのか&lt;/li&gt;
&lt;li&gt;選択肢問題なら、なぜその選択肢が誤りと言えるのか&lt;/li&gt;
&lt;li&gt;記述問題なら、どの情報を優先し、どの順番でまとめるべきか&lt;/li&gt;
&lt;/ul&gt;
&lt;p&gt;
  こうした振り返りを通じて、「なんとなく分かった気がする」状態から、&lt;br /&gt;
  「自分で同じように解ける」状態へと少しずつ橋渡しをしていきます。
&lt;/p&gt;
&lt;div style="border:1px solid #e6e6e6;background:#fafafa;padding:14px 16px;border-radius:10px;margin:14px 0;"&gt;
&lt;p style="margin:0 0 8px;"&gt;&lt;strong&gt;１回の授業で行う基本の流れ&lt;/strong&gt;&lt;/p&gt;
&lt;ol style="margin:0 0 0 20px;"&gt;
&lt;li&gt;答案・解答過程の確認（どこでズレたかを特定）&lt;/li&gt;
&lt;li&gt;本文の読み直し（根拠の取り方／段落の役割）&lt;/li&gt;
&lt;li&gt;設問処理（設問分類→根拠→答え方の型）&lt;/li&gt;
&lt;li&gt;書き直し（記述の構成・表現を整え、再現できる形に）&lt;/li&gt;
&lt;/ol&gt;
&lt;/div&gt;
&lt;p&gt;詳しい指導方針はこちらのページでもご紹介しています。&lt;/p&gt;
&lt;ul class="dl-safe-links"&gt;
&lt;li&gt;&lt;a href="https://dokkai-labo.tokyo/intro/"&gt;指導方針&lt;/a&gt;&lt;/li&gt;
&lt;li&gt;&lt;a href="https://dokkai-labo.tokyo/ct/strategy/"&gt;指導指針（コラム）&lt;/a&gt;&lt;/li&gt;
&lt;li&gt;&lt;a href="https://dokkai-labo.tokyo/blog/kokugoshidou/"&gt;受験国語(現代文)指導「欺瞞」について（指導観）&lt;/a&gt;&lt;/li&gt;
&lt;/ul&gt;
&lt;p&gt;&lt;!-- ========================= --&gt;&lt;br /&gt;
&lt;!-- 4. 学年別・受験別の国語対策 --&gt;&lt;br /&gt;
&lt;!-- ========================= --&gt;&lt;/p&gt;
&lt;h2&gt;学年別・受験別の国語対策&lt;/h2&gt;
&lt;h3&gt;中学受験（小３〜小６）&lt;/h3&gt;
&lt;p&gt;
  小３〜小６の中学受験生は、語彙・文章構造・設問分析をバランスよく鍛えながら、&lt;br /&gt;
  小６秋以降は志望校の過去問に対応できる「読みの型」を仕上げていきます。&lt;br /&gt;
  &lt;strong&gt;大手塾の教材・進度に合わせて&lt;/strong&gt;、今やるべき優先順位を整理します。
&lt;/p&gt;
&lt;ul class="dl-safe-links"&gt;
&lt;li&gt;&lt;a href="https://dokkai-labo.tokyo/grade/elem-all/"&gt;小３〜小６向けコース一覧&lt;/a&gt;&lt;/li&gt;
&lt;li&gt;&lt;a href="https://dokkai-labo.tokyo/lpjh_online/"&gt;中学受験 国語オンライン塾&lt;/a&gt;&lt;/li&gt;
&lt;li&gt;&lt;a href="https://dokkai-labo.tokyo/tokuten/"&gt;小６得点力養成講座&lt;/a&gt;&lt;/li&gt;
&lt;li&gt;&lt;a href="https://dokkai-labo.tokyo/tokuten_fifth/"&gt;小５得点力養成講座プライマル&lt;/a&gt;&lt;/li&gt;
&lt;li&gt;&lt;a href="https://dokkai-labo.tokyo/basis/"&gt;長島式読解講座「Basis」&lt;/a&gt;&lt;/li&gt;
&lt;li&gt;&lt;a href="https://dokkai-labo.tokyo/basisonline/"&gt;Basisオンライン&lt;/a&gt;&lt;/li&gt;
&lt;li&gt;&lt;a href="https://dokkai-labo.tokyo/bootcamp/"&gt;読解／漢字演習道場&lt;/a&gt;&lt;/li&gt;
&lt;li&gt;&lt;a href="https://dokkai-labo.tokyo/grammer/"&gt;文法速習講座&lt;/a&gt;&lt;/li&gt;
&lt;li&gt;&lt;a href="https://dokkai-labo.tokyo/summer/"&gt;小５夏期体験講座&lt;/a&gt;&lt;/li&gt;
&lt;/ul&gt;
&lt;p&gt;通塾先の教材・カリキュラムに合わせた進め方の参考として、次のコラムもご覧ください。&lt;/p&gt;
&lt;ul class="dl-safe-links"&gt;
&lt;li&gt;&lt;a href="https://dokkai-labo.tokyo/blog/sapix/"&gt;サピックス国語の成績が伸びないときの処方箋（語彙・記述・B問題）&lt;/a&gt;&lt;/li&gt;
&lt;li&gt;&lt;a href="https://dokkai-labo.tokyo/blog/ootechuugakuzyukunokokugotekisutohikaku/"&gt;大手塾テキスト比較：新演習・予習シリーズ・SAPIXの難易度と併用法&lt;/a&gt;&lt;/li&gt;
&lt;/ul&gt;
&lt;h3&gt;大学受験（高１〜高卒）&lt;/h3&gt;
&lt;p&gt;
  大学受験では、共通テスト・二次試験・私大入試で求められる「抽象度の高い文章」を読み解く力と、&lt;br /&gt;
  答案として表現する記述力が大きな差になります。&lt;br /&gt;
  &lt;strong&gt;読みの根拠&lt;/strong&gt;と&lt;strong&gt;答案の構成&lt;/strong&gt;を同時に鍛え、得点へ直結させます。
&lt;/p&gt;
&lt;ul class="dl-safe-links"&gt;
&lt;li&gt;&lt;a href="https://dokkai-labo.tokyo/univ01/"&gt;国公立大学向け 現代文対策&lt;/a&gt;&lt;/li&gt;
&lt;li&gt;&lt;a href="https://dokkai-labo.tokyo/univ02/"&gt;私立大学向け 現代文対策&lt;/a&gt;&lt;/li&gt;
&lt;li&gt;&lt;a href="https://dokkai-labo.tokyo/lesson/hilevel_lec_univ/"&gt;ハイレベル現代文講座&lt;/a&gt;&lt;/li&gt;
&lt;li&gt;&lt;a href="https://dokkai-labo.tokyo/hilevel_lec_univ_online/"&gt;記述対策「check and collect」&lt;/a&gt;&lt;/li&gt;
&lt;li&gt;&lt;a href="https://dokkai-labo.tokyo/lesson/1-1high/"&gt;完全１対１個別指導講座&lt;/a&gt;&lt;/li&gt;
&lt;/ul&gt;
&lt;p&gt;&lt;!-- ========================= --&gt;&lt;br /&gt;
&lt;!-- 5. ジャンル別の学習ポイント＆おすすめコラム --&gt;&lt;br /&gt;
&lt;!-- ========================= --&gt;&lt;/p&gt;
&lt;h2&gt;ジャンル別の学習ポイントとおすすめコラム&lt;/h2&gt;
&lt;p&gt;
  「文章の種類が変わると点が落ちる」場合は、読み方そのものではなく、&lt;strong&gt;注目すべきポイントがズレている&lt;/strong&gt;ことが多いです。&lt;br /&gt;
  ジャンルごとの“見るべきところ”を整理しておくと、得点が安定します。
&lt;/p&gt;
&lt;h3&gt;説明文・論説文&lt;/h3&gt;
&lt;p&gt;論理構造（因果・対比・具体例）を押さえ、段落ごとの役割を理解することが鍵になります。&lt;/p&gt;
&lt;ul class="dl-safe-links"&gt;
&lt;li&gt;&lt;a href="https://dokkai-labo.tokyo/setsumeibun/"&gt;中学受験・説明文の読み方&lt;/a&gt;&lt;/li&gt;
&lt;li&gt;&lt;a href="https://dokkai-labo.tokyo/blog/17022402/"&gt;説明文対策のポイント&lt;/a&gt;&lt;/li&gt;
&lt;li&gt;&lt;a href="https://dokkai-labo.tokyo/blog/essay/"&gt;随筆文の解き方&lt;/a&gt;&lt;/li&gt;
&lt;li&gt;&lt;a href="https://dokkai-labo.tokyo/blog/poetry/"&gt;詩の学習が必要な理由&lt;/a&gt;&lt;/li&gt;
&lt;/ul&gt;
&lt;h3&gt;物語文・心情理解&lt;/h3&gt;
&lt;p&gt;心情変化の根拠や、場面の移り変わりを本文中の言葉から丁寧に拾うことが重要です。&lt;/p&gt;
&lt;ul class="dl-safe-links"&gt;
&lt;li&gt;&lt;a href="https://dokkai-labo.tokyo/monogataribun/"&gt;物語文の読み方&lt;/a&gt;&lt;/li&gt;
&lt;li&gt;&lt;a href="https://dokkai-labo.tokyo/blog/17022401/"&gt;物語文へのアプローチ&lt;/a&gt;&lt;/li&gt;
&lt;li&gt;&lt;a href="https://dokkai-labo.tokyo/blog/syougakuseidokkai/"&gt;小学生でもできる読解法&lt;/a&gt;&lt;/li&gt;
&lt;/ul&gt;
&lt;h3&gt;記述問題・小論文&lt;/h3&gt;
&lt;p&gt;
  記述問題では、「何を聞かれているか」「どの情報を優先するか」「どの順番で書くか」を整理してから書くことが大切です。&lt;br /&gt;
  小論文では、構成の型と具体例の出し方を身につけるところからスタートします。
&lt;/p&gt;
&lt;ul class="dl-safe-links"&gt;
&lt;li&gt;&lt;a href="https://dokkai-labo.tokyo/kijutsuryoku/"&gt;記述問題の解き方&lt;/a&gt;&lt;/li&gt;
&lt;li&gt;&lt;a href="https://dokkai-labo.tokyo/blog/17022403/"&gt;記述力とは何か（内容＋理由／心情は背景→出来事→心情）&lt;/a&gt;&lt;/li&gt;
&lt;li&gt;&lt;a href="https://dokkai-labo.tokyo/blog/kijutsu_miss3/"&gt;記述ミス３選&lt;/a&gt;&lt;/li&gt;
&lt;li&gt;&lt;a href="https://dokkai-labo.tokyo/blog/description/"&gt;記述力が伸びる鍵&lt;/a&gt;&lt;/li&gt;
&lt;li&gt;&lt;a href="https://dokkai-labo.tokyo/blog/description-2/"&gt;自分で採点する方法&lt;/a&gt;&lt;/li&gt;
&lt;li&gt;&lt;a href="https://dokkai-labo.tokyo/blog/181214/"&gt;小論文の書き方&lt;/a&gt;&lt;/li&gt;
&lt;li&gt;&lt;a href="https://dokkai-labo.tokyo/blog/shouronbunmaster/"&gt;小論文の攻略法&lt;/a&gt;&lt;/li&gt;
&lt;/ul&gt;
&lt;h3&gt;文法・語彙&lt;/h3&gt;
&lt;p&gt;
  文法は「どこまでやるか」を見極めることが重要です。&lt;br /&gt;
  入試で問われやすい範囲を押さえつつ、読解と直結する語彙力の強化も並行して行います。
&lt;/p&gt;
&lt;ul class="dl-safe-links"&gt;
&lt;li&gt;&lt;a href="https://dokkai-labo.tokyo/blog/kokugobunpouigi/"&gt;文法問題の意義&lt;/a&gt;&lt;/li&gt;
&lt;li&gt;&lt;a href="https://dokkai-labo.tokyo/blog/bunpou/"&gt;文法は必要か？&lt;/a&gt;&lt;/li&gt;
&lt;li&gt;&lt;a href="https://dokkai-labo.tokyo/col_blog/goiryoku-kyoka/"&gt;自宅でできる“語彙力”強化（国語の伸びは語彙で決まる）&lt;/a&gt;&lt;/li&gt;
&lt;li&gt;&lt;a href="https://dokkai-labo.tokyo/col_blog/goku-imi-dokkai/"&gt;語句の意味が取れず読解が崩れる子の改善ポイント&lt;/a&gt;&lt;/li&gt;
&lt;li&gt;&lt;a href="https://dokkai-labo.tokyo/grammer/"&gt;文法速習講座&lt;/a&gt;&lt;/li&gt;
&lt;/ul&gt;
&lt;p&gt;&lt;!-- ========================= --&gt;&lt;br /&gt;
&lt;!-- 6. 過去問解説と志望校対策 --&gt;&lt;br /&gt;
&lt;!-- ========================= --&gt;&lt;/p&gt;
&lt;h2&gt;過去問解説と志望校対策&lt;/h2&gt;
&lt;p&gt;
  難関中学・難関高校・大学入試の過去問を題材に、&lt;br /&gt;
  「この学校ではどのような読解力・記述力が求められているのか」を具体的に分析しながら指導します。&lt;br /&gt;
  体験授業でも、志望校や直近の課題に合わせて題材を選べます。
&lt;/p&gt;
&lt;h3&gt;過去問解説（全一覧）&lt;/h3&gt;
&lt;ul class="dl-safe-links"&gt;
&lt;li&gt;&lt;a href="https://dokkai-labo.tokyo/blog/200229/"&gt;早稲田中&lt;/a&gt;&lt;/li&gt;
&lt;li&gt;&lt;a href="https://dokkai-labo.tokyo/blog/ouin2021/"&gt;桜蔭中&lt;/a&gt;&lt;/li&gt;
&lt;li&gt;&lt;a href="https://dokkai-labo.tokyo/blog/tosimagaoka2021/"&gt;豊島岡女子&lt;/a&gt;&lt;/li&gt;
&lt;li&gt;&lt;a href="https://dokkai-labo.tokyo/blog/200214/"&gt;灘中&lt;/a&gt;&lt;/li&gt;
&lt;li&gt;&lt;a href="https://dokkai-labo.tokyo/blog/kaisei2021/"&gt;開成中&lt;/a&gt;&lt;/li&gt;
&lt;li&gt;&lt;a href="https://dokkai-labo.tokyo/blog/musashi2021/"&gt;武蔵中&lt;/a&gt;&lt;/li&gt;
&lt;li&gt;&lt;a href="https://dokkai-labo.tokyo/blog/seikou2021/"&gt;聖光学院中&lt;/a&gt;&lt;/li&gt;
&lt;li&gt;&lt;a href="https://dokkai-labo.tokyo/blog/shibushibu/"&gt;渋谷教育学園渋谷中&lt;/a&gt;&lt;/li&gt;
&lt;li&gt;&lt;a href="https://dokkai-labo.tokyo/blog/rasa-ru2021/"&gt;ラ・サール中&lt;/a&gt;&lt;/li&gt;
&lt;li&gt;&lt;a href="https://dokkai-labo.tokyo/blog/souzitsu2021/"&gt;早稲田実業&lt;/a&gt;&lt;/li&gt;
&lt;li&gt;&lt;a href="https://dokkai-labo.tokyo/blog/komatou2021/"&gt;駒場東邦中&lt;/a&gt;&lt;/li&gt;
&lt;li&gt;&lt;a href="https://dokkai-labo.tokyo/blog/asano2021/"&gt;浅野中&lt;/a&gt;&lt;/li&gt;
&lt;li&gt;&lt;a href="https://dokkai-labo.tokyo/blog/kaizyou2021/"&gt;海城中&lt;/a&gt;&lt;/li&gt;
&lt;li&gt;&lt;a href="https://dokkai-labo.tokyo/blog/nada2021/"&gt;灘中（2日目）&lt;/a&gt;&lt;/li&gt;
&lt;li&gt;&lt;a href="https://dokkai-labo.tokyo/blog/ferisu2021/"&gt;フェリス女学院中&lt;/a&gt;&lt;/li&gt;
&lt;li&gt;&lt;a href="https://dokkai-labo.tokyo/blog/jyoshigakuin2021/"&gt;女子学院中&lt;/a&gt;&lt;/li&gt;
&lt;li&gt;&lt;a href="https://dokkai-labo.tokyo/blog/futaba2021/"&gt;雙葉中&lt;/a&gt;&lt;/li&gt;
&lt;li&gt;&lt;a href="https://dokkai-labo.tokyo/blog/azabu2021/"&gt;麻布中&lt;/a&gt;&lt;/li&gt;
&lt;li&gt;&lt;a href="https://dokkai-labo.tokyo/blog/keiougizyuku2021/"&gt;慶應義塾中等部&lt;/a&gt;&lt;/li&gt;
&lt;li&gt;&lt;a href="https://dokkai-labo.tokyo/blog/tsukukoma2021/"&gt;筑波大学附属駒場中・高等学校&lt;/a&gt;&lt;/li&gt;
&lt;/ul&gt;
&lt;p&gt;&lt;!-- ========================= --&gt;&lt;br /&gt;
&lt;!-- 7. 国語の学習法・テスト活用法 --&gt;&lt;br /&gt;
&lt;!-- ========================= --&gt;&lt;/p&gt;
&lt;h2&gt;国語の学習法・テスト活用法&lt;/h2&gt;
&lt;p&gt;
  「何をどの順番で勉強するか」「テストや模試をどう復習するか」で、国語の伸び方は大きく変わります。&lt;br /&gt;
  読解ラボ東京では、家庭学習・模試活用・過去問演習のやり方についても発信しています。
&lt;/p&gt;
&lt;ul class="dl-safe-links"&gt;
&lt;li&gt;&lt;a href="https://dokkai-labo.tokyo/blog/note/"&gt;中学受験 国語の家庭学習（読解量と漢字を増やす回し方）&lt;/a&gt;&lt;/li&gt;
&lt;li&gt;&lt;a href="https://dokkai-labo.tokyo/blog/benkyouhou/"&gt;中学入試を目指すための国語勉強法&lt;/a&gt;&lt;/li&gt;
&lt;li&gt;&lt;a href="https://dokkai-labo.tokyo/blog/gakusyuuhou/"&gt;国語を苦手と感じないための学習法&lt;/a&gt;&lt;/li&gt;
&lt;li&gt;&lt;a href="https://dokkai-labo.tokyo/blog/jikanhaibun/"&gt;長文読解の時間不足への対処法&lt;/a&gt;&lt;/li&gt;
&lt;li&gt;&lt;a href="https://dokkai-labo.tokyo/blog/kokugotesuto/"&gt;テストで効率的に時間を使う方法&lt;/a&gt;&lt;/li&gt;
&lt;li&gt;&lt;a href="https://dokkai-labo.tokyo/blog/hensachi/"&gt;国語の偏差値を上げる方法&lt;/a&gt;&lt;/li&gt;
&lt;li&gt;&lt;a href="https://dokkai-labo.tokyo/blog/mogishiken_review/"&gt;模試の復習 完全ガイド&lt;/a&gt;&lt;/li&gt;
&lt;li&gt;&lt;a href="https://dokkai-labo.tokyo/blog/kokugo-kakomon/"&gt;中学受験 国語の過去問は何回？繰り返しの効果と限界／類題演習との順番&lt;/a&gt;&lt;/li&gt;
&lt;li&gt;&lt;a href="https://dokkai-labo.tokyo/blog/shogaku6-kokugo-kakomon-start-timing/"&gt;小６国語の過去問はいつから？&lt;/a&gt;&lt;/li&gt;
&lt;li&gt;&lt;a href="https://dokkai-labo.tokyo/blog/shogaku6-kokugo-priority-strategy/"&gt;小６国語「何を捨てて何を残すか」&lt;/a&gt;&lt;/li&gt;
&lt;li&gt;&lt;a href="https://dokkai-labo.tokyo/blog/chobunkotsu/"&gt;長文読解のコツをつかむ方法&lt;/a&gt;&lt;/li&gt;
&lt;/ul&gt;
&lt;p&gt;&lt;!-- ========================= --&gt;&lt;br /&gt;
&lt;!-- 8. 読解ラボ東京についてもっと知る --&gt;&lt;br /&gt;
&lt;!-- ========================= --&gt;&lt;/p&gt;
&lt;h2&gt;読解ラボ東京についてもっと知る&lt;/h2&gt;
&lt;ul class="dl-safe-links"&gt;
&lt;li&gt;&lt;a href="https://dokkai-labo.tokyo/profile/"&gt;代表プロフィール&lt;/a&gt;&lt;/li&gt;
&lt;li&gt;&lt;a href="https://dokkai-labo.tokyo/intro/"&gt;指導方針&lt;/a&gt;&lt;/li&gt;
&lt;li&gt;&lt;a href="https://dokkai-labo.tokyo/corporate_data/"&gt;会社概要&lt;/a&gt;&lt;/li&gt;
&lt;li&gt;&lt;a href="https://dokkai-labo.tokyo/publication/"&gt;代表の出版書籍&lt;/a&gt;&lt;/li&gt;
&lt;li&gt;&lt;a href="https://dokkai-labo.tokyo/ct/publish/"&gt;出版・メディア掲載&lt;/a&gt;&lt;/li&gt;
&lt;li&gt;&lt;a href="https://dokkai-labo.tokyo/webinfomation/"&gt;WEB説明会のご案内&lt;/a&gt;&lt;/li&gt;
&lt;li&gt;&lt;a href="https://dokkai-labo.tokyo/schedule/"&gt;直近４週間分の空きコマ状況&lt;/a&gt;&lt;/li&gt;
&lt;li&gt;&lt;a href="https://dokkai-labo.tokyo/timetable_season/"&gt;季節講習の空きコマ状況&lt;/a&gt;&lt;/li&gt;
&lt;li&gt;&lt;a href="https://dokkai-labo.tokyo/timetable_mtg/"&gt;ご面談実施可能時間帯&lt;/a&gt;&lt;/li&gt;
&lt;li&gt;&lt;a href="https://dokkai-labo.tokyo/access/"&gt;アクセス（四谷教室）&lt;/a&gt;&lt;/li&gt;
&lt;/ul&gt;
&lt;p&gt;&lt;!-- ========================= --&gt;&lt;br /&gt;
&lt;!-- 9. 最下部CTA（体験授業） --&gt;&lt;br /&gt;
&lt;!-- ========================= --&gt;&lt;/p&gt;
&lt;div class="dl-top-cta-box"&gt;
&lt;h2 class="dl-top-cta-title"&gt;まずは体験授業で「読める実感」をご体験ください&lt;/h2&gt;
&lt;p class="dl-top-cta-text"&gt;
    体験授業では、実際の入試問題やお通いの塾のテキストを用いながら、&lt;br /&gt;
    文章の読み方・設問の取り方・記述の書き方をその場で一緒に確認していきます。&lt;br /&gt;
    「どこでつまずいているのか」「この先何を優先すべきか」を明確にしたうえで、&lt;br /&gt;
    ご家庭ごとの学習プランをご提案いたします。
  &lt;/p&gt;
&lt;div style="display:flex;flex-wrap:wrap;gap:10px;margin:10px 0 6px;"&gt;
    &lt;a class="dl-top-cta-button" href="https://dokkai-labo.tokyo/contact/"&gt;体験授業のお申し込みはこちら&lt;/a&gt;&lt;br /&gt;
    &lt;a href="https://dokkai-labo.tokyo/webinfomation/" style="display:inline-block;padding:12px 14px;border:1px solid #cfcfcf;border-radius:8px;background:#fff;text-decoration:none;"&gt;&lt;br /&gt;
      まずはWEB説明会を見る&lt;br /&gt;
    &lt;/a&gt;
  &lt;/div&gt;
&lt;p class="dl-top-cta-note"&gt;※中学受験・大学受験ともに、オンライン／四谷教室のいずれもお選びいただけます。&lt;/p&gt;
&lt;/div&gt;
&lt;p&gt;&lt;!-- ▼ New 3PR（Tips / Web説明会 / 執筆書籍） START --&gt;&lt;/p&gt;
&lt;div class="veu_3prArea row"&gt;
&lt;p&gt;  &lt;!-- 1：読解ラボTips --&gt;&lt;/p&gt;
&lt;div class="prArea col-sm-4"&gt;
&lt;h3 class="subSection-title"&gt;読解ラボTips&lt;/h3&gt;
&lt;div class="media_pr veu_3prArea_image"&gt;
      &lt;a class="veu_3prArea_image_link" href="https://dokkai-labo.tokyo/blog/" target="_blank" rel="noopener"&gt;&lt;br /&gt;
        &lt;img decoding="async" class="image_pc" src="https://dokkai-labo.tokyo/wp-content/uploads/2020/10/1476831_s.jpg" alt="読解ラボTips" /&gt;&lt;br /&gt;
        &lt;img decoding="async" class="image_sp" src="https://dokkai-labo.tokyo/wp-content/uploads/2020/10/1476831_s.jpg" alt="読解ラボTips" /&gt;&lt;br /&gt;
      &lt;/a&gt;
    &lt;/div&gt;
&lt;p class="summary"&gt;
      国語を「感覚」から「再現できる技術」へ。読解・記述・学習設計のヒントをまとめています。
    &lt;/p&gt;
&lt;div class="veu_3prArea_linkurl"&gt;&lt;a class="btn btn-default btn-sm" href="https://dokkai-labo.tokyo/blog/" target="_blank" rel="noopener"&gt;続きを読む&lt;/a&gt;&lt;/div&gt;
&lt;/p&gt;&lt;/div&gt;
&lt;p&gt;  &lt;!-- 2：Web説明会 --&gt;&lt;/p&gt;
&lt;div class="prArea col-sm-4"&gt;
&lt;h3 class="subSection-title"&gt;Web説明会&lt;/h3&gt;
&lt;div class="media_pr veu_3prArea_image"&gt;
      &lt;a class="veu_3prArea_image_link" href="https://dokkai-labo.tokyo/webinfomation/" target="_blank" rel="noopener"&gt;&lt;br /&gt;
        &lt;img decoding="async" class="image_pc" src="https://dokkai-labo.tokyo/wp-content/uploads/2020/05/CTA読解ラボ-e1603958995467.jpg" alt="Web説明会" /&gt;&lt;br /&gt;
        &lt;img decoding="async" class="image_sp" src="https://dokkai-labo.tokyo/wp-content/uploads/2020/05/CTA読解ラボ-e1603958995467.jpg" alt="Web説明会" /&gt;&lt;br /&gt;
      &lt;/a&gt;
    &lt;/div&gt;
&lt;p class="summary"&gt;
      受講の進め方・授業の考え方・体験授業までの流れを、短時間でご確認いただけます。
    &lt;/p&gt;
&lt;div class="veu_3prArea_linkurl"&gt;&lt;a class="btn btn-default btn-sm" href="https://dokkai-labo.tokyo/webinfomation/" target="_blank" rel="noopener"&gt;続きを読む&lt;/a&gt;&lt;/div&gt;
&lt;/p&gt;&lt;/div&gt;
&lt;p&gt;  &lt;!-- 3：代表の執筆書籍 --&gt;&lt;/p&gt;
&lt;div class="prArea col-sm-4"&gt;
&lt;h3 class="subSection-title"&gt;代表の執筆書籍&lt;/h3&gt;
&lt;div class="media_pr veu_3prArea_image"&gt;
      &lt;a class="veu_3prArea_image_link" href="https://dokkai-labo.tokyo/ct/publish/" target="_blank" rel="noopener"&gt;&lt;br /&gt;
        &lt;img decoding="async" class="image_pc" src="https://dokkai-labo.tokyo/wp-content/uploads/2020/10/admin-ajax-2.jpg" alt="代表の執筆書籍" /&gt;&lt;br /&gt;
        &lt;img decoding="async" class="image_sp" src="https://dokkai-labo.tokyo/wp-content/uploads/2020/10/admin-ajax-2.jpg" alt="代表の執筆書籍" /&gt;&lt;br /&gt;
      &lt;/a&gt;
    &lt;/div&gt;
&lt;p class="summary"&gt;
      中学受験国語・大学入試現代文の書籍を出版しています。家庭での取り組み方の整理にも役立ちます。
    &lt;/p&gt;
&lt;div class="veu_3prArea_linkurl"&gt;&lt;a class="btn btn-default btn-sm" href="https://dokkai-labo.tokyo/ct/publish/" target="_blank" rel="noopener"&gt;続きを読む&lt;/a&gt;&lt;/div&gt;
&lt;/p&gt;&lt;/div&gt;
&lt;/div&gt;
&lt;p&gt;&lt;!-- ▲ New 3PR（Tips / Web説明会 / 執筆書籍） END --&gt;&lt;/p&gt;
&lt;p&gt;&lt;!-- [ /.socialSet ] --&gt;&lt;/p&gt;
&lt;section class="veu_cta" id="veu_cta-20529"&gt;&lt;h1 class="cta_title"&gt;講座案内：ハイレベル現代文～既存の現代文教育に対するアンチテーゼ～【大学受験】&lt;/h1&gt;&lt;div class="cta_body"&gt;&lt;div class="cta_body_txt image_no"&gt;本講座では、あくまでも受験指導の場であることを踏まえ、答えの出し方に特化した解説をご提供いたします。&lt;/div&gt;&lt;div class="cta_body_link"&gt;&lt;a href="https://dokkai-labo.tokyo/hilevel_lec_univ_online/" class="btn btn-primary btn-block btn-lg" target="_blank"&gt;【オンライン】ハイレベル現代文～既存の現代文教育に対するアンチテーゼ～【大学受験】&lt;/a&gt;&lt;/div&gt;&lt;/div&gt;&lt;!--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</si>
  <si>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https://dokkai-labo.tokyo/blog/gakusyuuhou/
【検出された不自然ワード】
- 型
- 固定
- 手順
- 設計
- 整え
【本文】
------
&lt;p&gt;&lt;iframe title="YouTube video player" src="https://www.youtube.com/embed/IC07uVBudHE" width="560" height="315" frameborder="0" allowfullscreen="allowfullscreen"&gt;&lt;/iframe&gt;&lt;/p&gt;
&lt;p&gt;「国語が苦手すぎて、本当にどうしていいかわからない……」。&lt;br /&gt;
中学受験・高校受験を控えるご家庭で、最もよく聞かれるお悩みの一つです。&lt;br /&gt;
本ページでは、国語専門塾としての視点から、&lt;strong&gt;「国語を無理に得意科目にしようとしない」という現実的な戦略&lt;/strong&gt;と、&lt;strong&gt;日々の学習でできる具体的な対処法&lt;/strong&gt;を整理してお伝えします。&lt;br /&gt;
国語指導の考え方やサポート体制の全体像については、&lt;a href="https://dokkai-labo.tokyo/"&gt;国語専門塾のオンライン個別指導｜全体像はこちら&lt;/a&gt;もあわせてご覧ください。&lt;/p&gt;
&lt;blockquote&gt;&lt;p&gt;「国語が苦手だからといって、放置しておくわけにはいきません。&lt;br /&gt;
ただ、無理やり『得意科目』にしなくても、受験には十分に間に合います。」&lt;/p&gt;&lt;/blockquote&gt;
&lt;h2&gt;国語が苦手な受験生への基本戦略&lt;/h2&gt;
&lt;h3&gt;「国語を無理に得意科目にしなくていい」という発想&lt;/h3&gt;
&lt;p&gt;受験の最終目的は、&lt;strong&gt;志望校に合格すること&lt;/strong&gt;です。&lt;br /&gt;
すべての科目を満遍なく得意にすることが目的ではありません。&lt;/p&gt;
&lt;ul&gt;
&lt;li&gt;&lt;strong&gt;国語を合格最低点 −10点くらいでまとめる&lt;/strong&gt;&lt;/li&gt;
&lt;li&gt;その分を&lt;strong&gt;算数や他教科でカバーする&lt;/strong&gt;&lt;/li&gt;
&lt;/ul&gt;
&lt;p&gt;このように、&lt;span style="color: #0000ff;"&gt;「国語は大きく崩さない」「他教科で上乗せする」&lt;/span&gt;という戦略も、十分に成立します。&lt;/p&gt;
&lt;p&gt;大切なのは、&lt;/p&gt;
&lt;ul&gt;
&lt;li&gt;国語を捨てるのではなく、&lt;strong&gt;失点を最小限に抑える力をつけること&lt;/strong&gt;&lt;/li&gt;
&lt;li&gt;「全部を国語で取り返そう」と考えて、無理な期待やプレッシャーをかけすぎないこと&lt;/li&gt;
&lt;/ul&gt;
&lt;p&gt;現実的なラインを見据えたうえで、&lt;strong&gt;「最低限ここまでは取る」「その上は他教科でカバー」&lt;/strong&gt;という発想に切り替えるだけで、戦略は大きく変わります。得点設計をもう一段具体化して整理したい場合は、&lt;a href="https://dokkai-labo.tokyo/blog/hensachi/" target="_blank" rel="noopener"&gt;中学受験 国語の偏差値を上げる方法（語彙・設問処理・時間配分・記述の型）&lt;/a&gt;もあわせて参照してください。&lt;/p&gt;
&lt;h2&gt;低学年・基礎段階での向き合い方&lt;/h2&gt;
&lt;blockquote&gt;&lt;p&gt;「基本的に、勉強は&lt;span style="color: #ff0000;"&gt;出来るから楽しい&lt;/span&gt;と思います。&lt;br /&gt;
苦手と言っていても、丸をもらえたらやっぱり嬉しいはずです。」&lt;/p&gt;&lt;/blockquote&gt;
&lt;p&gt;3・4年生など、いわゆる「低学年帯」のうちは、&lt;strong&gt;前向きな成功体験を積ませること&lt;/strong&gt;が何より大切です。&lt;/p&gt;
&lt;ul&gt;
&lt;li&gt;お子さまに&lt;strong&gt;フィットしたレベルの教材&lt;/strong&gt;をチョイスする&lt;/li&gt;
&lt;li&gt;きちんと&lt;strong&gt;丸をもらえる設問&lt;/strong&gt;から練習して、「やればできる」という感覚を育てる&lt;/li&gt;
&lt;li&gt;国語専門塾などで、&lt;strong&gt;その子に合う問題・分量をプロに選定してもらう&lt;/strong&gt;のも有効&lt;/li&gt;
&lt;/ul&gt;
&lt;p&gt;無理に難しい文章を読ませて「やっぱり国語は嫌い」となってしまうよりも、&lt;br /&gt;
&lt;strong&gt;「できた！」を積み重ねて、国語への拒否反応を小さくしておく&lt;/strong&gt;ことが、低学年期の重要な目的です。低学年〜中受初期の「読解の土台づくり」を家庭で進める手順は、&lt;a href="https://dokkai-labo.tokyo/col_blog/kokugo-foundation/" target="_blank" rel="noopener"&gt;自宅でできる読解の“土台づくり”低学年 中受初期の国語準備&lt;/a&gt;で具体化しています。&lt;/p&gt;
&lt;h2&gt;一般的な対処法の見直し&lt;/h2&gt;
&lt;h3&gt;読書量と国語の点数は、意外と相関が薄い&lt;/h3&gt;
&lt;p&gt;「国語が苦手なら、とにかく本を読め」というアプローチは、よく耳にします。&lt;br /&gt;
しかし、&lt;strong&gt;読書量＝国語の点数&lt;/strong&gt;とは言い切れません。&lt;/p&gt;
&lt;blockquote&gt;&lt;p&gt;「私たちの読書では、理解が及ばないところは読み飛ばしています。&lt;br /&gt;
納得できるところだけ拾って、『この筆者には賛成できないな』などと考えながら読んでいる。&lt;br /&gt;
入試国語は、まさにその『普段読み飛ばしているところ』に棒線を引き、解釈を聞いてきます。」&lt;/p&gt;&lt;/blockquote&gt;
&lt;p&gt;この構造からも、&lt;/p&gt;
&lt;ul&gt;
&lt;li&gt;趣味としての読書は大歓迎&lt;/li&gt;
&lt;li&gt;しかし&lt;strong&gt;受験対策としては「読書量」より「問題演習」&lt;/strong&gt;の方がはるかに重要&lt;/li&gt;
&lt;/ul&gt;
&lt;p&gt;と言えます。&lt;br /&gt;
もちろん、読書を重ねることで「読み飛ばす幅」が少しずつ狭まる効果はありますが、&lt;span style="color: #ff0000;"&gt;テストで点数を上げる」という意味では、効果は限定的&lt;/span&gt;です。&lt;/p&gt;
&lt;p&gt;&lt;strong&gt;結論：国語の点数を上げたいなら、読書よりも「国語の問題をたくさん解く」ほうが対策として有効&lt;/strong&gt;です。&lt;/p&gt;
&lt;h3&gt;「漢字だけやる」は前提としては正しいが、それだけでは足りない&lt;/h3&gt;
&lt;p&gt;「文章が読めないから、とりあえず漢字だけやる」というアプローチも、よくあります。&lt;/p&gt;
&lt;ul&gt;
&lt;li&gt;漢字は最低限の得点源になる（例：100点中10点が漢字）&lt;/li&gt;
&lt;li&gt;合格ラインが60点前後だとすると、&lt;strong&gt;その10点は60点のうちの約1/6&lt;/strong&gt;を占める大きな得点源&lt;/li&gt;
&lt;/ul&gt;
&lt;p&gt;その意味で、&lt;strong&gt;漢字の学習は前提として非常に大切&lt;/strong&gt;です。ただし、&lt;/p&gt;
&lt;ul&gt;
&lt;li&gt;漢字だけで読解問題が解けるようになるわけではない&lt;/li&gt;
&lt;li&gt;読解も&lt;strong&gt;やれば伸びる&lt;/strong&gt;し、&lt;span style="color: #0000ff;"&gt;「棒線を説明しろと言われたら言い換えを探す」「気持ちを考えるときは棒線の理由を探す」&lt;/span&gt;など、方法論が存在する&lt;/li&gt;
&lt;li&gt;その方法論を&lt;span style="color: #0000ff;"&gt;「使いこなす訓練」&lt;/span&gt;をすることで、初めて読解力として定着する&lt;/li&gt;
&lt;/ul&gt;
&lt;blockquote&gt;&lt;p&gt;「理屈を知るだけではダメで、&lt;span style="color: #0000ff;"&gt;それを使いこなす訓練が必要&lt;/span&gt;です。&lt;br /&gt;
量が必要なのにその量をやっていなくて、『もうダメだ』と決めてしまうケースも多いと感じます。」&lt;/p&gt;&lt;/blockquote&gt;
&lt;p&gt;&lt;strong&gt;漢字はやる・読解もやる・そして「量」をこなす&lt;/strong&gt;。&lt;br /&gt;
この三つをそろえて初めて、「国語はどうせ伸びない」という思い込みから抜け出せます。焦りや不安が強くなり、学習が止まってしまう場合の整え方は、&lt;a href="https://dokkai-labo.tokyo/col_blog/fuan-aseri-shikouteishi/" target="_blank" rel="noopener"&gt;読解とメンタルケア（不安・焦り・思考停止の扱い方）&lt;/a&gt;でも整理しています。&lt;/p&gt;
&lt;h2&gt;語彙力との付き合い方&lt;/h2&gt;
&lt;p&gt;「まず語彙力を増やさないと……」と心配される保護者の方も多いですが、語彙については冷静に整理しておく必要があります。&lt;/p&gt;
&lt;h3&gt;漢字が分かれば、語彙はかなりカバーできる&lt;/h3&gt;
&lt;p&gt;語彙力の土台は、やはり&lt;strong&gt;漢字&lt;/strong&gt;です。&lt;/p&gt;
&lt;ul&gt;
&lt;li&gt;漢字自体がどんな意味を持つか理解しておく&lt;/li&gt;
&lt;li&gt;初めて見る熟語でも、&lt;strong&gt;構成する漢字の意味を手がかりに意味を推測できる&lt;/strong&gt;&lt;/li&gt;
&lt;/ul&gt;
&lt;p&gt;このように、&lt;span style="color: #0000ff;"&gt;漢字の学習にきちんと取り組むことで、語彙力のかなりの部分をカバー&lt;/span&gt;することができます。&lt;/p&gt;
&lt;h3&gt;「気持ち言葉」は授業の中で定着させる&lt;/h3&gt;
&lt;p&gt;「気持ちを表す言葉を徹底して覚えさせなきゃ」と考えるケースもありますが、実際には、&lt;/p&gt;
&lt;ul&gt;
&lt;li&gt;「うれしい」「恥ずかしい」などは、12年も生きていれば自然と知っている言葉が&lt;strong&gt;7～8割&lt;/strong&gt;&lt;/li&gt;
&lt;li&gt;残りの2～3割の、やや特殊な言葉（例：「後ろめたい」など）は、授業の中で&lt;strong&gt;繰り返し扱う定番ワード&lt;/strong&gt;&lt;/li&gt;
&lt;/ul&gt;
&lt;p&gt;授業現場では、子どもたちが「後ろめたい」をやたらと使ってみたくなるほど、&lt;br /&gt;
こうした「耳慣れないけれど頻出の気持ち言葉」は、自然と繰り返し練習することになります。&lt;/p&gt;
&lt;p&gt;そのため、&lt;strong&gt;殊更に「気持ち言葉」を意識して覚え込ませる必要は薄い&lt;/strong&gt;と考えています。&lt;br /&gt;
それよりも、&lt;/p&gt;
&lt;ul&gt;
&lt;li&gt;漢字の意味と熟語の理解&lt;/li&gt;
&lt;li&gt;設問に対する&lt;strong&gt;解き方のアプローチ&lt;/strong&gt;&lt;/li&gt;
&lt;/ul&gt;
&lt;p&gt;をしっかり身につけることに、時間とエネルギーを使う方が効率的です。&lt;/p&gt;
&lt;h2&gt;国語を苦手にしないための具体的な学習法&lt;/h2&gt;
&lt;p&gt;ここからは、国語を「苦手」と感じないための、より実践的な学習方法を整理していきます。学習全体の組み立て（何を優先し、どれくらい回すか）を先に押さえたい場合は、&lt;a href="https://dokkai-labo.tokyo/blog/benkyouhou/" target="_blank" rel="noopener"&gt;中学入試を目指すための国語勉強法&lt;/a&gt;もあわせて参照してください。&lt;/p&gt;
&lt;h3&gt;① 会話を増やす：話す力＝国語力の土台&lt;/h3&gt;
&lt;p&gt;身近な大人、特に親御さんとの会話を増やすことで、&lt;strong&gt;自分の気持ち・考えを伝える力&lt;/strong&gt;や&lt;strong&gt;語彙力&lt;/strong&gt;を日常的に養えます。&lt;/p&gt;
&lt;ul&gt;
&lt;li&gt;日常の出来事について、できるだけ具体的な言葉で話す&lt;/li&gt;
&lt;li&gt;「なぜそう思ったの？」「どうしてそう感じたの？」と問いかけて、&lt;strong&gt;順序立てて話す練習&lt;/strong&gt;をする&lt;/li&gt;
&lt;/ul&gt;
&lt;p&gt;会話の中で、さまざまな言葉を覚え、正しく使い、順序立てて話すことで、&lt;br /&gt;
&lt;strong&gt;自然と「会話力＝国語力の土台」&lt;/strong&gt;が鍛えられていきます。&lt;/p&gt;
&lt;h3&gt;② 読む習慣をつくる：短時間＆短い文章から&lt;/h3&gt;
&lt;p&gt;国語の苦手克服には、やはり&lt;strong&gt;文章に触れる時間&lt;/strong&gt;が必要です。とはいえ、&lt;/p&gt;
&lt;ul&gt;
&lt;li&gt;もともと読書が苦手&lt;/li&gt;
&lt;li&gt;本を読みたがらない&lt;/li&gt;
&lt;/ul&gt;
&lt;p&gt;というケースが多いのも事実です。&lt;/p&gt;
&lt;ul&gt;
&lt;li&gt;&lt;strong&gt;短時間で読める文章&lt;/strong&gt;（短編・コラム・教材の短い文章など）から始める&lt;/li&gt;
&lt;li&gt;いきなり厚い本を渡すのではなく、&lt;strong&gt;活字に触れるハードルを低く&lt;/strong&gt;しておく&lt;/li&gt;
&lt;li&gt;親の読み聞かせはとても有効。&lt;strong&gt;本人が興味を持った本&lt;/strong&gt;を一緒に楽しむことがポイント&lt;/li&gt;
&lt;/ul&gt;
&lt;p&gt;読み聞かせの際には、&lt;/p&gt;
&lt;ul&gt;
&lt;li&gt;親がその本に興味を持ち、登場人物や内容についていくつか質問する&lt;/li&gt;
&lt;li&gt;それに答える中で、自然と&lt;strong&gt;会話力＋読解力&lt;/strong&gt;が育っていく&lt;/li&gt;
&lt;/ul&gt;
&lt;h3&gt;③ 文章をイメージする：音読＋絵にする&lt;/h3&gt;
&lt;p&gt;国語が苦手な子には、&lt;strong&gt;「文字は追えているけれど、内容が頭に入っていない」&lt;/strong&gt;というケースがよくあります。&lt;/p&gt;
&lt;ul&gt;
&lt;li&gt;黙読ではなく、まずは&lt;span style="color: #ff0000;"&gt;音読&lt;/span&gt;をする&lt;/li&gt;
&lt;li&gt;目だけでなく耳からも情報を入れて、&lt;strong&gt;視覚＋聴覚の両方で内容を捉える&lt;/strong&gt;&lt;/li&gt;
&lt;li&gt;読んだ内容を、実際に&lt;strong&gt;絵に描いてみる&lt;/strong&gt;（情景・人物の表情など）&lt;/li&gt;
&lt;/ul&gt;
&lt;p&gt;最初は絵にしないとイメージしづらくても、&lt;br /&gt;
慣れてくると、絵を描かなくても&lt;strong&gt;頭の中で情景が浮かぶようになっていきます&lt;/strong&gt;。&lt;br /&gt;
&lt;span style="color: #0000ff;"&gt;文章をイメージする力を養うことが、読解力のベース&lt;/span&gt;になります。&lt;/p&gt;
&lt;h3&gt;④ 漢字・語彙をコツコツ積み上げる&lt;/h3&gt;
&lt;p&gt;分からない漢字が多いと、それだけで「内容が理解できない」と感じてしまい、&lt;br /&gt;
&lt;strong&gt;国語＝苦手教科&lt;/strong&gt;という印象が固定されてしまいます。&lt;/p&gt;
&lt;ul&gt;
&lt;li&gt;分からない漢字が出たら、まず&lt;strong&gt;前後の文脈から意味を推測&lt;/strong&gt;してみる&lt;/li&gt;
&lt;li&gt;そのうえで、辞書や解説で答え合わせをして、正しい意味を覚える&lt;/li&gt;
&lt;li&gt;&lt;span style="color: #0000ff;"&gt;漢字はコツコツと繰り返し学習し、定着させる&lt;/span&gt;&lt;/li&gt;
&lt;/ul&gt;
&lt;p&gt;漢字は中学受験だけでなく、高校受験・大学受験でも必要になる、もっとも息の長い知識です。&lt;br /&gt;
漢字が分かり、その漢字を含む&lt;strong&gt;熟語の意味も分かる&lt;/strong&gt;ようになると、&lt;/p&gt;
&lt;ul&gt;
&lt;li&gt;語彙力が増える&lt;/li&gt;
&lt;li&gt;文章が読みやすくなる&lt;/li&gt;
&lt;li&gt;結果として&lt;strong&gt;読解力が高まる&lt;/strong&gt;&lt;/li&gt;
&lt;/ul&gt;
&lt;p&gt;&lt;span style="color: #ff0000;"&gt;語彙力が増えると文章が読みやすくなり、読解力を高めることができるので、そのための第一歩として漢字の学習を日々行う&lt;/span&gt;ことがとても大切です。&lt;/p&gt;
&lt;h3&gt;⑤ 解き方（答え方）の型をマスターする&lt;/h3&gt;
&lt;p&gt;国語の問題は、「何を聞かれているか」によって、&lt;strong&gt;答え方の型&lt;/strong&gt;がかなり決まっています。&lt;/p&gt;
&lt;ul&gt;
&lt;li&gt;「どういうことですか。」→「〜ということ。」&lt;/li&gt;
&lt;li&gt;「理由を述べなさい。」→「〜から。」&lt;/li&gt;
&lt;li&gt;字数指定・字数制限・抜き出しなど、提示された条件を厳守する&lt;/li&gt;
&lt;/ul&gt;
&lt;p&gt;これらの&lt;strong&gt;「文末の型」「条件の守り方」&lt;/strong&gt;を意識するだけで、&lt;br /&gt;
&lt;strong&gt;設問に対する答え方が整い、得点アップにつながるケースが少なくありません。&lt;/strong&gt;&lt;br /&gt;
まずは、&lt;strong&gt;設問で問われている内容と、答え方の型&lt;/strong&gt;を丁寧にそろえることを意識してみてください。&lt;/p&gt;
&lt;h3&gt;⑥ 本文の内容を答える＆根拠を言えるようにする&lt;/h3&gt;
&lt;p&gt;「あなたの意見を述べなさい。」と明示されていない限り、&lt;br /&gt;
&lt;strong&gt;国語の問題は、本文に書かれている内容を答えます。&lt;/strong&gt;&lt;/p&gt;
&lt;ul&gt;
&lt;li&gt;読み手がその文章を読んで「どう感じたか」は、基本的に採点には関係がない&lt;/li&gt;
&lt;li&gt;記述でも選択でも、常に&lt;strong&gt;「本文のどこを根拠にしたのか」&lt;/strong&gt;を言えるようにする&lt;/li&gt;
&lt;/ul&gt;
&lt;p&gt;&lt;span style="color: #0000ff;"&gt;本文の内容に沿った答えを書き、根拠も提示できるようになると、国語の苦手はかなり克服できた&lt;/span&gt;といえます。&lt;/p&gt;
&lt;h3&gt;⑦ 記述はとにかく何か書く：部分点を取りにいく&lt;/h3&gt;
&lt;p&gt;国語が苦手な子に多いのが、&lt;strong&gt;記述問題を白紙のまま出してしまう&lt;/strong&gt;ことです。&lt;/p&gt;
&lt;ul&gt;
&lt;li&gt;記述問題には&lt;strong&gt;部分点&lt;/strong&gt;がある&lt;/li&gt;
&lt;li&gt;本文の内容を意識し、解き方の型に沿って書けば、何も書かないより確実に点が入る&lt;/li&gt;
&lt;/ul&gt;
&lt;p&gt;&lt;strong&gt;「とにかく何か書く・空欄を作らない」&lt;/strong&gt;という意識を持つことが、国語の点数を底上げするうえで非常に重要です。&lt;/p&gt;
&lt;h2&gt;読解力・記述力を伸ばすために&lt;/h2&gt;
&lt;p&gt;読解力・記述力は、&lt;strong&gt;一夜漬けで身につくものではありません&lt;/strong&gt;。&lt;br /&gt;
&lt;span style="color: #0000ff;"&gt;繰り返し・毎日の習慣&lt;/span&gt;の中で、少しずつ積み上がっていく力です。&lt;/p&gt;
&lt;ul&gt;
&lt;li&gt;日々の会話で、考えを言葉にする練習をする&lt;/li&gt;
&lt;li&gt;短い文章からでよいので、活字に触れる習慣をつくる&lt;/li&gt;
&lt;li&gt;漢字・語彙・解き方の型を、少しずつ・何度も練習する&lt;/li&gt;
&lt;li&gt;問題演習を通じて、「やり方を知っている」状態から「使いこなせる」状態へ&lt;/li&gt;
&lt;/ul&gt;
&lt;p&gt;この積み重ねを続けていけば、理系・文系を問わず、&lt;br /&gt;
&lt;strong&gt;国語を「苦手」と感じることは少なくなっていきます。&lt;/strong&gt;&lt;br /&gt;
中学受験・高校受験・大学受験、どの段階でも同じことが言えます。&lt;/p&gt;
&lt;p&gt;自宅で行っていただきたいことと並行して、当塾では、&lt;/p&gt;
&lt;ul&gt;
&lt;li&gt;たくさんの問題を解きながら、正しい方法論を習得する&lt;strong&gt;「読解演習道場」&lt;/strong&gt;&lt;/li&gt;
&lt;li&gt;漢字を覚えながら、正確な思考回路を学ぶ&lt;strong&gt;「読解演習講座」&lt;/strong&gt;&lt;/li&gt;
&lt;/ul&gt;
&lt;p&gt;を開講しています。&lt;br /&gt;
詳細は&lt;a href="https://dokkai-labo.tokyo/bootcamp/" target="_blank" rel="noopener noreferrer"&gt;読解演習道場／読解演習講座（講座案内）&lt;/a&gt;をご覧ください。&lt;br /&gt;
生徒さんのご参加をお待ちしております。&lt;/p&gt;
&lt;h2&gt;まとめ：国語が苦手な子への現実的なロードマップ&lt;/h2&gt;
&lt;ul&gt;
&lt;li&gt;&lt;strong&gt;目的は「志望校合格」&lt;/strong&gt;であり、国語を無理に得意科目にしなくてもよい&lt;/li&gt;
&lt;li&gt;国語は&lt;strong&gt;合格最低点 −10点程度&lt;/strong&gt;を目標にし、その分を他教科でカバーする戦略も立派な選択肢&lt;/li&gt;
&lt;li&gt;低学年のうちは、&lt;strong&gt;「できる」→「楽しい」→「前向きに取り組める」&lt;/strong&gt;という流れを作るのが最優先&lt;/li&gt;
&lt;li&gt;読書量とテストの点は別物。&lt;strong&gt;読書より「問題演習」と「解き方の訓練」を重視&lt;/strong&gt;する&lt;/li&gt;
&lt;li&gt;漢字は&lt;strong&gt;前提となる重要な得点源&lt;/strong&gt;。ただし漢字だけではなく、読解と方法論もセットで鍛える&lt;/li&gt;
&lt;li&gt;語彙は漢字＋熟語の理解でかなりカバー可能。気持ち言葉は授業の中で定番ワードとして定着させる&lt;/li&gt;
&lt;li&gt;会話・音読・イメージ・漢字・解き方の型・根拠を意識した回答・記述で「何か書く」ことを習慣にする&lt;/li&gt;
&lt;li&gt;読解力・記述力は、&lt;strong&gt;毎日の小さな積み重ね&lt;/strong&gt;と&lt;strong&gt;問題演習の量&lt;/strong&gt;で着実に育つ&lt;/li&gt;
&lt;/ul&gt;
&lt;p&gt;「国語が苦手だから無理」と決めつけてしまう前に、&lt;br /&gt;
ここで紹介した&lt;strong&gt;現実的な戦略と具体的な学習法&lt;/strong&gt;を、ぜひ一つずつ試してみてください。&lt;/p&gt;
&lt;p&gt;&lt;!-- [ /.socialSet ] --&gt;&lt;/p&gt;
&lt;p&gt;&lt;!-- [ /.socialSet ] --&gt;&lt;/p&gt;
&lt;div class="alert alert-primary p-3 mt-4" role="alert"&gt;
&lt;p class="mb-2"&gt;&lt;strong&gt;間違った学習習慣を放置し続けることは、志望校への不合格を確定させる行為です。&lt;/strong&gt;&lt;/p&gt;
&lt;p class="mb-1"&gt;自己流の誤った読解法が固定化されると、入試本番で致命的な減点を招き、最終的な合計点に跳ね返る取り返しのつかない打撃となります。&lt;/p&gt;
&lt;p class="mb-3"&gt;国語の成績が伸び悩む本質的な理由は、一重に解答を導き出す判断軸の未固定にあります。&lt;/p&gt;
&lt;div class="d-grid gap-2"&gt;
    &lt;a class="btn btn-primary btn-lg" href="https://dokkai-labo.tokyo/reading-lesson/"&gt;合格力を叩き込む個別指導の受講はこちら&lt;/a&gt;&lt;br /&gt;
    &lt;a class="btn btn-outline-primary btn-lg" href="https://dokkai-labo.tokyo/policy/"&gt;読解ラボの指導方針を詳しく知る&lt;/a&gt;
  &lt;/div&gt;
&lt;hr class="my-3"&gt;
&lt;div class="d-flex flex-column gap-1"&gt;
    &lt;a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
  &lt;/div&gt;
&lt;/div&gt;
&lt;section class="veu_cta" id="veu_cta-20326"&gt;&lt;h1 class="cta_title"&gt;講座案内：長島式読解講座「Basis」【中学受験】&lt;/h1&gt;&lt;div class="cta_body"&gt;&lt;div class="cta_body_txt image_no"&gt;自由なスケジュールで受講可能。理論に裏打ちされた読解法を短期間で習得できます。
&lt;br /&gt;&lt;/div&gt;&lt;div class="cta_body_link"&gt;&lt;a href="https://dokkai-labo.tokyo/basis/" class="btn btn-primary btn-block btn-lg" target="_blank"&gt;長島式読解講座「Basis」【中学受験】&lt;/a&gt;&lt;/div&gt;&lt;/div&gt;&lt;!--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</si>
  <si>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https://dokkai-labo.tokyo/summer/
【検出された不自然ワード】
- 型
- 固定
- 手順
- 最短
- 導線
- 設計
- 整え
【本文】
------
&lt;p data-start="47" data-end="90"&gt;読解ラボ東京では、この夏 &lt;strong data-start="60" data-end="80"&gt;「小学５年生向け・夏期体験講座」&lt;/strong&gt; を実施いたします。&lt;/p&gt;
&lt;p data-start="92" data-end="113"&gt;全講義は、もちろん代表・長島が担当します。&lt;/p&gt;
&lt;p&gt;関連する開講講座の全体像は、&lt;a href="https://dokkai-labo.tokyo/live/"&gt;全体像はこちら&lt;/a&gt;でご確認いただけます。&lt;/p&gt;
&lt;p data-start="115" data-end="222"&gt;「国語の成績がどうすれば伸びるのか分からない」という生徒さんから、&lt;br data-start="148" data-end="151" /&gt;「2023年春の最難関校受験に向けて、より高度な問題に早めに挑戦したい」という生徒さんまで、&lt;br data-start="197" data-end="200" /&gt;多くの小学生のチャレンジをお待ちしています。&lt;/p&gt;
&lt;p data-start="224" data-end="275"&gt;また、本講座は &lt;strong data-start="232" data-end="253"&gt;教室受講とオンライン受講の同時開催&lt;/strong&gt; のため、全国どこからでも参加いただけます。&lt;/p&gt;
&lt;p&gt;&lt;!-- =============================== 追記①：冒頭（オンライン受講の案内段落の直後あたり）に挿入 目的：SPとしての判断材料（成果・対象・進め方・オンライン条件）を増やす =============================== --&gt;&lt;/p&gt;
&lt;div class="rounded" style="background-color: #f7fbff; border: 1px solid #d9ecff; padding: 12px; margin: 18px 0;"&gt;
&lt;p style="margin: 0 0 6px;"&gt;&lt;strong&gt;この夏期体験講座で整える3つの力&lt;/strong&gt;&lt;/p&gt;
&lt;ul style="margin: 0; padding-left: 1.2em;"&gt;
&lt;li&gt;&lt;strong&gt;本文の読み方&lt;/strong&gt;：段落の役割・対比・理由と具体例を拾う&lt;/li&gt;
&lt;li&gt;&lt;strong&gt;設問の処理&lt;/strong&gt;：何を・何個・どの範囲から取るかを固定する&lt;/li&gt;
&lt;li&gt;&lt;strong&gt;答案の作り方&lt;/strong&gt;：材料を箇条書き→並べ替え→短文で整える&lt;/li&gt;
&lt;/ul&gt;
&lt;/div&gt;
&lt;h2&gt;まずは対象チェック（当てはまるほど効果が出やすい）&lt;/h2&gt;
&lt;div class="rounded" style="background-color: whitesmoke; padding: 10px; margin: 10px 0 18px;"&gt;
&lt;ul style="margin: 0; padding-left: 1.2em;"&gt;
&lt;li&gt;物語文で「誰の気持ちか」がズレて失点する&lt;/li&gt;
&lt;li&gt;説明文で「理由」「具体例」「筆者の主張」が混ざる&lt;/li&gt;
&lt;li&gt;選択肢は取れるが、記述になると手が止まる&lt;/li&gt;
&lt;li&gt;解説を読んでも“どこが根拠か”が分からない&lt;/li&gt;
&lt;li&gt;復習のやり方が決まらず、直しが形骸化している&lt;/li&gt;
&lt;/ul&gt;
&lt;/div&gt;
&lt;h2&gt;当日の進め方（体験講座の中身）&lt;/h2&gt;
&lt;div class="rounded" style="background-color: #fffaf2; border: 1px solid #ffe3b5; padding: 12px; margin: 10px 0 18px;"&gt;
&lt;ol style="margin: 0; padding-left: 1.2em;"&gt;
&lt;li&gt;&lt;strong&gt;本文の線引き・メモの型&lt;/strong&gt;を確認（どこに戻るかを固定）&lt;/li&gt;
&lt;li&gt;&lt;strong&gt;設問の条件を分解&lt;/strong&gt;（要素数／字数／対象／理由か要約か）&lt;/li&gt;
&lt;li&gt;&lt;strong&gt;材料を箇条書き&lt;/strong&gt;にして答案の骨格を作る&lt;/li&gt;
&lt;li&gt;&lt;strong&gt;添削・修正&lt;/strong&gt;（どの条件を落としたかを言語化）&lt;/li&gt;
&lt;li&gt;&lt;strong&gt;家庭での復習手順&lt;/strong&gt;までセットで提示&lt;/li&gt;
&lt;/ol&gt;
&lt;/div&gt;
&lt;h2&gt;教室受講とオンライン受講の違い&lt;/h2&gt;
&lt;div class="table-responsive" style="margin: 10px 0 18px;"&gt;
&lt;table class="table table-bordered" style="background: #fff;"&gt;
&lt;thead style="background: #eef6ff;"&gt;
&lt;tr&gt;
&lt;th style="width: 22%;"&gt;比較項目&lt;/th&gt;
&lt;th&gt;教室&lt;/th&gt;
&lt;th&gt;オンライン&lt;/th&gt;
&lt;/tr&gt;
&lt;/thead&gt;
&lt;tbody&gt;
&lt;tr&gt;
&lt;td&gt;&lt;strong&gt;参加条件&lt;/strong&gt;&lt;/td&gt;
&lt;td&gt;教室へ来室&lt;/td&gt;
&lt;td&gt;全国どこからでも参加可&lt;/td&gt;
&lt;/tr&gt;
&lt;tr&gt;
&lt;td&gt;&lt;strong&gt;必要環境&lt;/strong&gt;&lt;/td&gt;
&lt;td&gt;筆記用具・教材&lt;/td&gt;
&lt;td&gt;PC/タブレット推奨＋ネット環境（音声/画面共有）&lt;/td&gt;
&lt;/tr&gt;
&lt;tr&gt;
&lt;td&gt;&lt;strong&gt;見え方&lt;/strong&gt;&lt;/td&gt;
&lt;td&gt;手元の確認は対面で実施&lt;/td&gt;
&lt;td&gt;手元・答案・根拠位置を画面上で確認しやすい&lt;/td&gt;
&lt;/tr&gt;
&lt;/tbody&gt;
&lt;/table&gt;
&lt;/div&gt;
&lt;div class="rounded" style="background-color: #f3f7ff; border: 1px solid #d7e3ff; padding: 12px; margin: 10px 0 18px;"&gt;
&lt;p style="margin: 0;"&gt;&lt;strong&gt;オンライン受講の持ち物（目安）&lt;/strong&gt;&lt;br /&gt;
筆記用具／ノート／印刷した教材（または閲覧端末）／（可能なら）手元が映るカメラ環境&lt;/p&gt;
&lt;/div&gt;
&lt;p&gt;&lt;!-- =============================== 追記②：「実施要綱 ※2021年度のものです。」の直前に挿入 目的：年度表記による誤解を避け、問い合わせ導線を強める（本文は改変しない） =============================== --&gt;&lt;/p&gt;
&lt;div class="rounded" style="background-color: #fff3f3; border: 1px solid #ffd0d0; padding: 12px; margin: 18px 0;"&gt;
&lt;p style="margin: 0;"&gt;&lt;strong&gt;日程について&lt;/strong&gt;&lt;br /&gt;
実施要綱は年度ごとに更新されます。最新の日程・定員・実施形式（教室/オンライン）は、下部の申込フォームよりお問い合わせください。&lt;/p&gt;
&lt;/div&gt;
&lt;p&gt;&lt;!-- =============================== 追記③：申込フォーム（wpcf7）直前に挿入 目的：離脱を減らすFAQ（検索面も広げる） =============================== --&gt;&lt;/p&gt;
&lt;h2&gt;よくある質問（FAQ）&lt;/h2&gt;
&lt;div class="rounded" style="background-color: whitesmoke; padding: 10px; margin: 10px 0 18px;"&gt;
&lt;p style="margin: 0 0 8px;"&gt;&lt;strong&gt;Q. 物語文と説明文、どちらを優先すべきですか。&lt;/strong&gt;&lt;br /&gt;
A. 直近の模試・テストで「失点が大きいほう」を優先してください。両方不安な場合は、まず本文の根拠の取り方（戻り方）を整えると、どちらにも効きます。&lt;/p&gt;
&lt;p style="margin: 0 0 8px;"&gt;&lt;strong&gt;Q. 記述がまったく書けません。受講して大丈夫ですか。&lt;/strong&gt;&lt;br /&gt;
A. 問題ありません。記述は才能よりも「材料を集める→並べ替える→短文で整える」の手順で伸びます。体験講座では、この手順を授業内で固定します。&lt;/p&gt;
&lt;p style="margin: 0 0 8px;"&gt;&lt;strong&gt;Q. オンライン受講の場合、何が必要ですか。&lt;/strong&gt;&lt;br /&gt;
A. PCまたはタブレット推奨、安定したネット環境、筆記用具・ノート・教材です。可能なら手元が映る環境があると、答案作成のズレを確認しやすくなります。&lt;/p&gt;
&lt;p style="margin: 0;"&gt;&lt;strong&gt;Q. 受講後、家庭で何をすれば効果が続きますか。&lt;/strong&gt;&lt;br /&gt;
A. 「どこを根拠にしたか」を必ず言語化し、同じ設問をもう一度解き直すのが最短です。授業で扱った“直し方”を家庭で再現する設計にします。&lt;/p&gt;
&lt;/div&gt;
&lt;h2&gt;実施要綱 ※2021年度のものです。&lt;/h2&gt;
&lt;h3&gt;１．ゼロからの読解講座(物語文)日程：08/13(金)09:00～10:30&lt;/h3&gt;
&lt;h3&gt;２．ゼロからの読解講座(説明文)日程：08/23(月)13:00～14:30&lt;/h3&gt;
&lt;div class="rounded" style="background-color: whitesmoke; padding: 10px;"&gt;
&lt;p&gt;・「この夏は国語の成績を頑張ってあげよう！」と思ったものの、何から手を付けていいのか分からない。&lt;br /&gt;
・ 新しくテキストを購入してみたは良いが、解説を読んでもさっぱり理解できず、途方に暮れている。&lt;br /&gt;
・ 他教科に比べて国語の成績が極端に悪い。他教科はまずまずの成績を取っているのだが。。。&lt;/p&gt;
&lt;/div&gt;
&lt;p&gt;といったお悩みをお持ちの小学生向けの講座です。&lt;br /&gt;
読解ラボオリジナルの国語読解法を基礎から徹底して学習して頂きます。&lt;/p&gt;
&lt;h3&gt;３．記述演習講座&lt;/h3&gt;
&lt;h3&gt;日程：08/13(金)10:40～12:10&lt;br /&gt;
08/23(月)14:40～16:10&lt;/h3&gt;
&lt;p&gt;&lt;span style="color: #ff0000;"&gt;※両日程とも同内容となります。&lt;/span&gt;&lt;/p&gt;
&lt;div class="rounded" style="background-color: whitesmoke; padding: 10px;"&gt;
&lt;p&gt;・選択肢の問題は正解できるが、記述式の問題になった瞬間に全く正解が書けない。&lt;/p&gt;
&lt;p&gt;・普段の授業でもちゃんと答えを教えてもらっているし、塾のテキストにも模範解答はきちんと載っているけど、 自分で書いてみた解答が合っているかどうかが全く分からない。&lt;/p&gt;
&lt;p&gt;・模擬試験を受けてみて、記述式の問題がほぼ不正解になっているのに納得がいかない。&lt;/p&gt;
&lt;/div&gt;
&lt;p&gt;といったお悩みをお持ちの小学生向けの講座です。&lt;/p&gt;
&lt;p&gt;ひたすらに「演習⇒添削⇒演習⇒添削⇒……⇒解説」のループをこなしてもらうことで、記述問題に対する理解を深めてもらいます。&lt;/p&gt;
&lt;h3&gt;指導料&lt;/h3&gt;
&lt;div class="rounded" style="background-color: whitesmoke; padding: 10px;"&gt;１講座(1.5時間)：5,940円(税込)&lt;br /&gt;
２講座(3.0時間)：11,880円(税込)&lt;br /&gt;
３講座(4.5時間)：17,000円(税込)&lt;/div&gt;
&lt;div class="rounded" style="background-color: whitesmoke; padding: 10px;"&gt;※初回指導日の前日までに、振込にてお支払い頂きますようお願い申し上げます。&lt;/div&gt;
&lt;h3&gt;お申込み&lt;/h3&gt;
&lt;div class="wpcf7 no-js" id="wpcf7-f278-p1888-o1" lang="ja" dir="ltr" data-wpcf7-id="278"&gt;
&lt;div class="screen-reader-response"&gt;&lt;p role="status" aria-live="polite" aria-atomic="true"&gt;&lt;/p&gt; &lt;ul&gt;&lt;/ul&gt;&lt;/div&gt;
&lt;form action="/summer/#wpcf7-f278-p1888-o1" method="post" class="wpcf7-form init" aria-label="コンタクトフォーム" novalidate="novalidate" data-status="init"&gt;
&lt;fieldset class="hidden-fields-container"&gt;&lt;input type="hidden" name="_wpcf7" value="278" /&gt;&lt;input type="hidden" name="_wpcf7_version" value="6.1.4" /&gt;&lt;input type="hidden" name="_wpcf7_locale" value="ja" /&gt;&lt;input type="hidden" name="_wpcf7_unit_tag" value="wpcf7-f278-p1888-o1" /&gt;&lt;input type="hidden" name="_wpcf7_container_post" value="1888" /&gt;&lt;input type="hidden" name="_wpcf7_posted_data_hash" value="" /&gt;&lt;input type="hidden" name="_wpcf7_recaptcha_response" value="" /&gt;
&lt;/fieldset&gt;
&lt;p&gt;保護者氏名(必須)：&lt;span class="wpcf7-form-control-wrap" data-name="your-name"&gt;&lt;input size="40" maxlength="400" class="wpcf7-form-control wpcf7-text wpcf7-validates-as-required" aria-required="true" aria-invalid="false" value="" type="text" name="your-name" /&gt;&lt;/span&gt;
&lt;/p&gt;
&lt;p&gt;メールアドレス(必須)：&lt;span class="wpcf7-form-control-wrap" data-name="your-email"&gt;&lt;input size="40" maxlength="400" class="wpcf7-form-control wpcf7-email wpcf7-validates-as-required wpcf7-text wpcf7-validates-as-email" aria-required="true" aria-invalid="false" value="" type="email" name="your-email" /&gt;&lt;/span&gt;
&lt;/p&gt;
&lt;p&gt;電話番号(必須)：&lt;span class="wpcf7-form-control-wrap" data-name="mobtel"&gt;&lt;input size="40" maxlength="400" class="wpcf7-form-control wpcf7-tel wpcf7-validates-as-required wpcf7-text wpcf7-validates-as-tel" aria-required="true" aria-invalid="false" value="" type="tel" name="mobtel" /&gt;&lt;/span&gt;
&lt;/p&gt;
&lt;p&gt;生徒氏名(必須)：&lt;span class="wpcf7-form-control-wrap" data-name="chilid-name"&gt;&lt;input size="40" maxlength="400" class="wpcf7-form-control wpcf7-text" aria-invalid="false" value="" type="text" name="chilid-name" /&gt;&lt;/span&gt;
&lt;/p&gt;
&lt;p&gt;性別(必須)：&lt;span class="wpcf7-form-control-wrap" data-name="seibetu"&gt;&lt;select class="wpcf7-form-control wpcf7-select" aria-invalid="false" name="seibetu"&gt;&lt;option value=""&gt;&amp;#8212;以下から選択してください&amp;#8212;&lt;/option&gt;&lt;option value="男"&gt;男&lt;/option&gt;&lt;option value="女"&gt;女&lt;/option&gt;&lt;/select&gt;&lt;/span&gt;
&lt;/p&gt;
&lt;p&gt;講座選択(必須)&lt;br /&gt;
&lt;span class="wpcf7-form-control-wrap" data-name="checkbox-70"&gt;&lt;span class="wpcf7-form-control wpcf7-checkbox wpcf7-validates-as-required"&gt;&lt;span class="wpcf7-list-item first"&gt;&lt;span class="wpcf7-list-item-label"&gt;物語文：08/13(金)09:00～10:30&lt;/span&gt;&lt;input type="checkbox" name="checkbox-70[]" value="物語文：08/13(金)09:00～10:30" /&gt;&lt;/span&gt;&lt;span class="wpcf7-list-item"&gt;&lt;span class="wpcf7-list-item-label"&gt;記述：08/13(金)10:40～12:10&lt;/span&gt;&lt;input type="checkbox" name="checkbox-70[]" value="記述：08/13(金)10:40～12:10" /&gt;&lt;/span&gt;&lt;span class="wpcf7-list-item"&gt;&lt;span class="wpcf7-list-item-label"&gt;説明文：08/23(月)13:00～14:30&lt;/span&gt;&lt;input type="checkbox" name="checkbox-70[]" value="説明文：08/23(月)13:00～14:30" /&gt;&lt;/span&gt;&lt;span class="wpcf7-list-item last"&gt;&lt;span class="wpcf7-list-item-label"&gt;記述：08/23(月)14:40～16:10&lt;/span&gt;&lt;input type="checkbox" name="checkbox-70[]" value="記述：08/23(月)14:40～16:10" /&gt;&lt;/span&gt;&lt;/span&gt;&lt;/span&gt;
&lt;/p&gt;
&lt;p&gt;受講場所(必須)&lt;br /&gt;
&lt;span class="wpcf7-form-control-wrap" data-name="place"&gt;&lt;select class="wpcf7-form-control wpcf7-select" aria-invalid="false" name="place"&gt;&lt;option value=""&gt;&amp;#8212;以下から選択してください&amp;#8212;&lt;/option&gt;&lt;option value="教室"&gt;教室&lt;/option&gt;&lt;option value="オンライン"&gt;オンライン&lt;/option&gt;&lt;/select&gt;&lt;/span&gt;
&lt;/p&gt;
&lt;p&gt;&lt;label&gt; 備考&lt;br /&gt;
&lt;span class="wpcf7-form-control-wrap" data-name="your-message"&gt;&lt;textarea cols="40" rows="10" maxlength="2000" class="wpcf7-form-control wpcf7-textarea" aria-invalid="false" name="your-message"&gt;&lt;/textarea&gt;&lt;/span&gt; &lt;/label&gt;
&lt;/p&gt;
&lt;p&gt;&lt;input class="wpcf7-form-control wpcf7-submit has-spinner" type="submit" value="送信" /&gt;
&lt;/p&gt;&lt;p style="display: none !important;" class="akismet-fields-container" data-prefix="_wpcf7_ak_"&gt;&lt;label&gt;&amp;#916;&lt;textarea name="_wpcf7_ak_hp_textarea" cols="45" rows="8" maxlength="100"&gt;&lt;/textarea&gt;&lt;/label&gt;&lt;input type="hidden" id="ak_js_1" name="_wpcf7_ak_js" value="41"/&gt;&lt;script&gt;document.getElementById( "ak_js_1" ).setAttribute( "value", ( new Date() ).getTime() );&lt;/script&gt;&lt;/p&gt;&lt;div class="wpcf7-response-output" aria-hidden="true"&gt;&lt;/div&gt;
&lt;/form&gt;
&lt;/div&gt;
&lt;p&gt;「この夏にきちんと授業を受けておいて良かった！」そう思える授業を目指しております。&lt;/p&gt;
&lt;p&gt;ぜひこの機会にもう１ランク上の学力を身に付けられるように指導してまいりますので、奮ってご参加下さいませ。&lt;/p&gt;
&lt;section class="veu_cta" id="veu_cta-20526"&gt;&lt;h1 class="cta_title"&gt;講座案内：【オンライン】小６得点力養成講座【集団授業(２～７月)】&lt;/h1&gt;&lt;div class="cta_body"&gt;&lt;div class="cta_body_image cta_body_image_right"&gt;&lt;a href="https://dokkai-labo.tokyo/onlinetokuten/" target="_blank"&gt;&lt;/a&gt;&lt;/div&gt;&lt;div class="cta_body_txt image_exist"&gt;半年間で読解問題の得点力向上を目指す講座です。各回ともテーマに基づいて
&lt;br /&gt;大問４題を取り扱います。受講結果と復習用動画も完備しています。
&lt;br /&gt;教室で受ける授業さながらの授業を得点力養成講座オンラインでも再現しております。&lt;/div&gt;&lt;div class="cta_body_link"&gt;&lt;a href="https://dokkai-labo.tokyo/onlinetokuten/" class="btn btn-primary btn-block btn-lg" target="_blank"&gt;講座案内：【オンライン】小６得点力養成講座【集団授業(２～７月)】&lt;/a&gt;&lt;/div&gt;&lt;/div&gt;&lt;!--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</si>
  <si>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https://eigo-rewrite.com/
【検出された不自然ワード】
- 崩れ
- 型
- 迷い
- 固定
- 手順
- 立て直
- 最短
- 整え
【本文】
------
&lt;p&gt;&lt;!-- ========================= 受験英語専門ゼミ「Re-Write」｜トップページ本文（全面差し替え案） ========================= --&gt;&lt;/p&gt;
&lt;div class="er-home"&gt;
&lt;p&gt;&lt;!-- HERO --&gt;&lt;/p&gt;
&lt;section class="top-hero"&gt;
&lt;p class="er-hero-eyebrow"&gt;受験英語専門ゼミ「Re-Write」（リライト）&lt;/p&gt;
&lt;p class="er-hero-title"&gt;&lt;span class="lead"&gt;英語を&lt;/span&gt;&lt;br /&gt;
&lt;span class="accent"&gt;「解ける形」&lt;/span&gt;に&lt;br /&gt;
書き直す指導&lt;/p&gt;
&lt;p&gt;単語や文法を覚えているのに、&lt;strong&gt;長文が読めない・英作文が書けない&lt;/strong&gt;。&lt;br /&gt;
それは努力不足ではなく、知識が&lt;strong&gt;答案で使える形になっていない&lt;/strong&gt;ことが原因です。&lt;br /&gt;
Re-Writeは、受験英語に特化して&lt;strong&gt;読解・文法・英作文&lt;/strong&gt;を目的別に強化します。&lt;br /&gt;
受験英語の伸ばし方（文法×4技能×英作文の考え方）は、&lt;a href="https://eigo-rewrite.com/concept/"&gt;受験英語は英作文で伸ばす｜文法×4技能｜Re-Write&lt;/a&gt;で全体像を確認できます。&lt;br /&gt;
&lt;strong&gt;四ツ谷教室／オンライン&lt;/strong&gt;に対応しています。&lt;/p&gt;
&lt;p&gt;&lt;a class="btn btn-primary" href="https://eigo-rewrite.com/contact/"&gt;受講相談（お問い合わせ）&lt;/a&gt;&lt;br /&gt;
&lt;a class="btn btn-default" href="https://eigo-rewrite.com/live/"&gt;講座一覧を見る&lt;/a&gt;&lt;br /&gt;
&lt;a class="btn btn-default" href="#course"&gt;目的別に選ぶ&lt;/a&gt;&lt;/p&gt;
&lt;div style="border: 1px solid #e5e5e5; padding: 12px; border-radius: 8px; margin-top: 14px;"&gt;&lt;strong&gt;まず確認したい方へ&lt;/strong&gt;&lt;/p&gt;
&lt;ul style="margin: 8px 0 0 1.2em;"&gt;
&lt;li&gt;&lt;a href="#problems"&gt;どんな悩みに対応しているか&lt;/a&gt;&lt;/li&gt;
&lt;li&gt;&lt;a href="#course"&gt;講座を選ぶ&lt;/a&gt;（高校受験／大学受験）&lt;/li&gt;
&lt;li&gt;&lt;a href="#flow"&gt;受講までの流れ&lt;/a&gt;／&lt;a href="#price"&gt;料金の考え方&lt;/a&gt;&lt;/li&gt;
&lt;li&gt;&lt;a href="#articles"&gt;テーマ別おすすめ記事&lt;/a&gt;（文法・読解・英作文・学習法）&lt;/li&gt;
&lt;/ul&gt;
&lt;/div&gt;
&lt;/section&gt;
&lt;hr /&gt;
&lt;p&gt;&lt;!-- PROBLEMS --&gt;&lt;/p&gt;
&lt;section id="problems"&gt;
&lt;h2&gt;こうした状況で伸び悩んでいませんか&lt;/h2&gt;
&lt;ul&gt;
&lt;li&gt;単語は覚えているのに、長文になると内容が入ってこない&lt;/li&gt;
&lt;li&gt;文法問題は解けるが、本文の解釈で迷う（SVOCが追えない）&lt;/li&gt;
&lt;li&gt;英作文が「書き出せない」「減点される理由が分からない」&lt;/li&gt;
&lt;li&gt;並び替え・語句補充で毎回ミスの型が同じ&lt;/li&gt;
&lt;li&gt;定期テストは何とかなるが、初見問題で崩れる&lt;/li&gt;
&lt;li&gt;勉強しているのに「何から直せばいいか」が見えない&lt;/li&gt;
&lt;/ul&gt;
&lt;p&gt;英語が苦しいときは、原因が1つではないことが多いものです。&lt;br /&gt;
Re-Writeでは、個別指導の強みを活かして&lt;strong&gt;弱点の位置を特定&lt;/strong&gt;し、&lt;strong&gt;最短距離の学習順&lt;/strong&gt;を組み立てます。&lt;/p&gt;
&lt;/section&gt;
&lt;hr /&gt;
&lt;p&gt;&lt;!-- METHOD --&gt;&lt;/p&gt;
&lt;section id="method"&gt;
&lt;h2&gt;「分かったつもり」から「得点できる」へ&lt;/h2&gt;
&lt;p&gt;点数を安定させるには、次の4つをバラバラにせず、つながる形に整える必要があります。&lt;/p&gt;
&lt;div style="display: grid; grid-template-columns: 1fr; gap: 10px;"&gt;
&lt;div style="border: 1px solid #e5e5e5; padding: 12px; border-radius: 8px;"&gt;&lt;strong&gt;語彙&lt;/strong&gt;&lt;br /&gt;
「意味を知っているのに読めない」を減らすために、頻出語・多義語・熟語を文脈で整理します。&lt;/div&gt;
&lt;div style="border: 1px solid #e5e5e5; padding: 12px; border-radius: 8px;"&gt;&lt;strong&gt;文法（構造）&lt;/strong&gt;&lt;br /&gt;
品詞・文型・時制などを「問題として解ける」だけで終わらせず、本文の構造把握に直結させます。&lt;/div&gt;
&lt;div style="border: 1px solid #e5e5e5; padding: 12px; border-radius: 8px;"&gt;&lt;strong&gt;読解&lt;/strong&gt;&lt;br /&gt;
ただ訳すのではなく、設問で求められる根拠に届く読み方（情報の取り方・戻り方・処理順）へ変換します。&lt;/div&gt;
&lt;div style="border: 1px solid #e5e5e5; padding: 12px; border-radius: 8px;"&gt;&lt;strong&gt;英作文&lt;/strong&gt;&lt;br /&gt;
添削で終わらせず、書き直しで「次回同じミスをしない」状態を作ります。&lt;/div&gt;
&lt;/div&gt;
&lt;p style="margin-top: 12px;"&gt;どこから手をつけるべきかは、人によって違います。&lt;br /&gt;
現状と目標を伺い、必要な範囲から優先して整えていきます。&lt;/p&gt;
&lt;/section&gt;
&lt;hr /&gt;
&lt;p&gt;&lt;!-- COURSE --&gt;&lt;/p&gt;
&lt;section id="course"&gt;
&lt;h2&gt;目的別に選べる講座&lt;/h2&gt;
&lt;p&gt;&lt;!-- HS entrance --&gt;&lt;/p&gt;
&lt;div style="border: 1px solid #e5e5e5; padding: 14px; border-radius: 10px; margin-bottom: 12px;"&gt;
&lt;h3&gt;高校受験（都立・私立）&lt;/h3&gt;
&lt;p&gt;高校受験では、読解スピード・設問処理・英作文の安定が合否を分けます。&lt;br /&gt;
目的に合わせて必要な部分から強化します。&lt;/p&gt;
&lt;ul&gt;
&lt;li&gt;&lt;strong&gt;都立入試の英作文&lt;/strong&gt;：5分で書き切る型×添削（自校作成校対応）&lt;/li&gt;
&lt;li&gt;&lt;strong&gt;文法復習&lt;/strong&gt;：品詞と文型／時制・助動詞の基礎から立て直し&lt;/li&gt;
&lt;li&gt;&lt;strong&gt;語彙強化&lt;/strong&gt;：長文が止まる原因を語彙側から解消&lt;/li&gt;
&lt;li&gt;&lt;strong&gt;音読リスニング&lt;/strong&gt;：都立で落としたくないリスニングを安定させる&lt;/li&gt;
&lt;/ul&gt;
&lt;p&gt;&lt;a class="btn btn-primary" href="https://eigo-rewrite.com/toritsu/"&gt;都立入試の英作文対策&lt;/a&gt;&lt;br /&gt;
&lt;a class="btn btn-default" href="https://eigo-rewrite.com/bunpou/"&gt;文法復習講座&lt;/a&gt;&lt;br /&gt;
&lt;a class="btn btn-default" href="https://eigo-rewrite.com/vocabulary/"&gt;語彙強化講座&lt;/a&gt;&lt;br /&gt;
&lt;a class="btn btn-default" href="https://eigo-rewrite.com/listening/"&gt;音読リスニング講座&lt;/a&gt;&lt;/p&gt;
&lt;/div&gt;
&lt;p&gt;&lt;!-- Univ entrance --&gt;&lt;/p&gt;
&lt;div style="border: 1px solid #e5e5e5; padding: 14px; border-radius: 10px; margin-bottom: 12px;"&gt;
&lt;h3&gt;大学受験&lt;/h3&gt;
&lt;p&gt;大学受験では、読解だけでなく、英文解釈の精度と英作文の得点化が重要です。&lt;br /&gt;
志望校・配点・形式に合わせて、必要な型を優先して仕上げます。&lt;/p&gt;
&lt;ul&gt;
&lt;li&gt;&lt;strong&gt;大学英作文&lt;/strong&gt;：和文英訳・自由英作文を添削→書き直しで得点源化&lt;/li&gt;
&lt;li&gt;&lt;strong&gt;読解&lt;/strong&gt;：英文の「読み方の癖」を修正し、処理手順を固定する&lt;/li&gt;
&lt;li&gt;&lt;strong&gt;文法・基礎&lt;/strong&gt;：知識の穴を塞ぎ、読解・英作に接続する&lt;/li&gt;
&lt;/ul&gt;
&lt;p&gt;&lt;a class="btn btn-primary" href="https://eigo-rewrite.com/kobetsueisakubun/"&gt;大学受験の英作文講座&lt;/a&gt;&lt;br /&gt;
&lt;a class="btn btn-default" href="https://eigo-rewrite.com/column/dokkai/"&gt;読解の指導方針（記事）&lt;/a&gt;&lt;br /&gt;
&lt;a class="btn btn-default" href="https://eigo-rewrite.com/live/"&gt;講座一覧（まとめて確認）&lt;/a&gt;&lt;/p&gt;
&lt;/div&gt;
&lt;p style="margin-top: 10px;"&gt;どの講座が合うか迷う場合は、現状（学年・目標・教材・困っていること）を簡単にお知らせください。&lt;br /&gt;
目的に合わせて「いま必要な順番」をご提案します。&lt;/p&gt;
&lt;p&gt;&lt;a class="btn btn-primary" href="https://eigo-rewrite.com/contact/"&gt;受講相談（お問い合わせ）&lt;/a&gt;&lt;/p&gt;
&lt;/section&gt;
&lt;hr /&gt;
&lt;p&gt;&lt;!-- FLOW --&gt;&lt;/p&gt;
&lt;section id="flow"&gt;
&lt;h2&gt;受講までの流れ&lt;/h2&gt;
&lt;ol&gt;
&lt;li&gt;&lt;strong&gt;受講相談&lt;/strong&gt;&lt;br /&gt;
目標（高校受験／大学受験）と現状の悩みを伺い、方向性を整理します。&lt;/li&gt;
&lt;li&gt;&lt;strong&gt;方針提案&lt;/strong&gt;&lt;br /&gt;
必要な講座・優先順位・学習の進め方を短くまとめます。&lt;/li&gt;
&lt;li&gt;&lt;strong&gt;受講開始&lt;/strong&gt;&lt;br /&gt;
教室／オンラインの希望に合わせて、指導を開始します。&lt;/li&gt;
&lt;/ol&gt;
&lt;p&gt;&lt;a class="btn btn-primary" href="https://eigo-rewrite.com/contact/"&gt;受講相談へ&lt;/a&gt;&lt;br /&gt;
&lt;a class="btn btn-default" href="https://eigo-rewrite.com/live/"&gt;講座一覧を見る&lt;/a&gt;&lt;/p&gt;
&lt;/section&gt;
&lt;hr /&gt;
&lt;p&gt;&lt;!-- PRICE (light) --&gt;&lt;/p&gt;
&lt;section id="price"&gt;
&lt;h2&gt;料金の考え方&lt;/h2&gt;
&lt;p&gt;料金・時間・受講形態は講座により異なります。&lt;br /&gt;
最新の条件は、&lt;a href="https://eigo-rewrite.com/live/"&gt;講座一覧&lt;/a&gt;から各講座ページでご確認ください。&lt;/p&gt;
&lt;div style="border: 1px solid #e5e5e5; padding: 12px; border-radius: 8px;"&gt;&lt;strong&gt;迷いやすいポイント&lt;/strong&gt;&lt;/p&gt;
&lt;ul style="margin: 8px 0 0 1.2em;"&gt;
&lt;li&gt;「何をどれだけやるか」で必要回数は変わります（文法の穴埋め／英作の得点化／読解の処理順など）&lt;/li&gt;
&lt;li&gt;目的に合わせて、過不足のない範囲をご提案します&lt;/li&gt;
&lt;/ul&gt;
&lt;/div&gt;
&lt;/section&gt;
&lt;hr /&gt;
&lt;p&gt;&lt;!-- ARTICLES --&gt;&lt;/p&gt;
&lt;section id="articles"&gt;
&lt;h2&gt;テーマ別おすすめ記事&lt;/h2&gt;
&lt;p&gt;Re-Writeの学習記事は、授業の補助にも、独学の整理にも使えるようにまとめています。&lt;br /&gt;
迷ったら「いま詰まっているテーマ」から入るのが早いです。&lt;/p&gt;
&lt;p&gt;&lt;!-- Grammar --&gt;&lt;/p&gt;
&lt;div style="border: 1px solid #e5e5e5; padding: 14px; border-radius: 10px; margin-bottom: 12px;"&gt;
&lt;h3&gt;文法を立て直したい&lt;/h3&gt;
&lt;p&gt;知識を「解ける」から「読める・書ける」へ接続します。&lt;/p&gt;
&lt;div style="display: flex; flex-wrap: wrap; gap: 8px; margin-top: 10px;"&gt;&lt;a class="btn btn-default" style="padding: 8px 12px; border-radius: 999px; font-size: 14px; line-height: 1.2; margin: 0;" href="https://eigo-rewrite.com/column/eibunpou/"&gt;英文法を定着させるステップ&lt;/a&gt;&lt;br /&gt;
&lt;a class="btn btn-default" style="padding: 8px 12px; border-radius: 999px; font-size: 14px; line-height: 1.2; margin: 0;" href="https://eigo-rewrite.com/column/bunpou/"&gt;個別指導は意味ある？（文法編）&lt;/a&gt;&lt;br /&gt;
&lt;a class="btn btn-default" style="padding: 8px 12px; border-radius: 999px; font-size: 14px; line-height: 1.2; margin: 0;" href="https://eigo-rewrite.com/bunpou/"&gt;文法復習講座&lt;/a&gt;&lt;/div&gt;
&lt;/div&gt;
&lt;p&gt;&lt;!-- Reading --&gt;&lt;/p&gt;
&lt;div style="border: 1px solid #e5e5e5; padding: 14px; border-radius: 10px; margin-bottom: 12px;"&gt;
&lt;h3&gt;長文読解を伸ばしたい&lt;/h3&gt;
&lt;p&gt;「読み方の癖」を直し、設問処理まで届く読み方へ。&lt;/p&gt;
&lt;div style="display: flex; flex-wrap: wrap; gap: 8px; margin-top: 10px;"&gt;&lt;a class="btn btn-default" style="padding: 8px 12px; border-radius: 999px; font-size: 14px; line-height: 1.2; margin: 0;" href="https://eigo-rewrite.com/column/dokkai/"&gt;英語の個別指導｜読解の癖を修正&lt;/a&gt;&lt;br /&gt;
&lt;a class="btn btn-default" style="padding: 8px 12px; border-radius: 999px; font-size: 14px; line-height: 1.2; margin: 0;" href="https://eigo-rewrite.com/column/dokkairyoku/"&gt;読解力を強化する勉強法&lt;/a&gt;&lt;/div&gt;
&lt;/div&gt;
&lt;p&gt;&lt;!-- Writing --&gt;&lt;/p&gt;
&lt;div style="border: 1px solid #e5e5e5; padding: 14px; border-radius: 10px; margin-bottom: 12px;"&gt;
&lt;h3&gt;英作文を得点源にしたい&lt;/h3&gt;
&lt;p&gt;書けない原因を分解し、減点されない答案へ。&lt;/p&gt;
&lt;div style="display: flex; flex-wrap: wrap; gap: 8px; margin-top: 10px;"&gt;&lt;a class="btn btn-default" style="padding: 8px 12px; border-radius: 999px; font-size: 14px; line-height: 1.2; margin: 0;" href="https://eigo-rewrite.com/column/j-eisakubun/"&gt;中学生｜英作文のコツ&lt;/a&gt;&lt;br /&gt;
&lt;a class="btn btn-default" style="padding: 8px 12px; border-radius: 999px; font-size: 14px; line-height: 1.2; margin: 0;" href="https://eigo-rewrite.com/column/eisakubunmae2/"&gt;英作文の前に身につける2つ&lt;/a&gt;&lt;br /&gt;
&lt;a class="btn btn-default" style="padding: 8px 12px; border-radius: 999px; font-size: 14px; line-height: 1.2; margin: 0;" href="https://eigo-rewrite.com/column/reibun/"&gt;例文暗記のやり方&lt;/a&gt;&lt;br /&gt;
&lt;a class="btn btn-default" style="padding: 8px 12px; border-radius: 999px; font-size: 14px; line-height: 1.2; margin: 0;" href="https://eigo-rewrite.com/kobetsueisakubun/"&gt;大学受験の英作文講座&lt;/a&gt;&lt;br /&gt;
&lt;a class="btn btn-default" style="padding: 8px 12px; border-radius: 999px; font-size: 14px; line-height: 1.2; margin: 0;" href="https://eigo-rewrite.com/toritsu/"&gt;都立入試の英作文対策&lt;/a&gt;&lt;/div&gt;
&lt;/div&gt;
&lt;p&gt;&lt;!-- Study method / schedule --&gt;&lt;/p&gt;
&lt;div style="border: 1px solid #e5e5e5; padding: 14px; border-radius: 10px;"&gt;
&lt;h3&gt;勉強の進め方を整理したい&lt;/h3&gt;
&lt;p&gt;何から・いつ・どう回すかを先に決めます。&lt;/p&gt;
&lt;div style="display: flex; flex-wrap: wrap; gap: 8px; margin-top: 10px;"&gt;&lt;a class="btn btn-default" style="padding: 8px 12px; border-radius: 999px; font-size: 14px; line-height: 1.2; margin: 0;" href="https://eigo-rewrite.com/column/eigobenkyouhou/"&gt;英語の基本的な勉強方法&lt;/a&gt;&lt;br /&gt;
&lt;a class="btn btn-default" style="padding: 8px 12px; border-radius: 999px; font-size: 14px; line-height: 1.2; margin: 0;" href="https://eigo-rewrite.com/column/zyugyou/"&gt;英語の授業の受け方&lt;/a&gt;&lt;br /&gt;
&lt;a class="btn btn-default" style="padding: 8px 12px; border-radius: 999px; font-size: 14px; line-height: 1.2; margin: 0;" href="https://eigo-rewrite.com/column/eigotest/"&gt;定期テスト対策&lt;/a&gt;&lt;br /&gt;
&lt;a class="btn btn-default" style="padding: 8px 12px; border-radius: 999px; font-size: 14px; line-height: 1.2; margin: 0;" href="https://eigo-rewrite.com/column/schedule/"&gt;高校受験｜時期別スケジュール&lt;/a&gt;&lt;br /&gt;
&lt;a class="btn btn-default" style="padding: 8px 12px; border-radius: 999px; font-size: 14px; line-height: 1.2; margin: 0;" href="https://eigo-rewrite.com/column/kakomon/"&gt;高校受験｜過去問の解き方&lt;/a&gt;&lt;/div&gt;
&lt;div style="margin-top: 12px;"&gt;&lt;a class="btn btn-primary" style="width: 100%; text-align: center; margin: 0;" href="https://eigo-rewrite.com/column/"&gt;記事を一覧で見る&lt;/a&gt;&lt;/div&gt;
&lt;/div&gt;
&lt;/section&gt;
&lt;hr /&gt;
&lt;p&gt;&lt;!-- ABOUT (light, ST links) --&gt;&lt;/p&gt;
&lt;section id="about"&gt;
&lt;h2&gt;教室・オンライン／講師&lt;/h2&gt;
&lt;p&gt;教室は&lt;strong&gt;四ツ谷&lt;/strong&gt;、オンラインにも対応しています。&lt;br /&gt;
受講形態で迷う場合も、学習状況に合わせて無理のない形をご提案します。&lt;/p&gt;
&lt;p&gt;中学英文法（NEW TREASURE）の総整理として、STAGE別にLesson一覧と学習順をまとめています。&lt;br /&gt;
&lt;a href="https://eigo-rewrite.com/column/hub_stage1/"&gt;NEW TREASURE STAGE1｜中1英文法 総括＋Lesson一覧&lt;/a&gt;&lt;br /&gt;
&lt;a href="https://eigo-rewrite.com/column/hub_stage2/"&gt;NEW TREASURE STAGE2｜中2英文法 総括＋Lesson一覧&lt;/a&gt;&lt;/p&gt;
&lt;p&gt;高校英文法は、頻出単元をまとめて整理し直すと読解・英作文の精度が上がります。全体の見取り図は、&lt;a href="https://eigo-rewrite.com/column/stage3/"&gt;STAGE3｜高校英文法の総まとめ（時制・助動詞・不定詞・関係詞・名詞節）&lt;/a&gt;で確認できます。&lt;/p&gt;
&lt;p&gt;&lt;a class="btn btn-default" href="https://eigo-rewrite.com/access/"&gt;アクセス（四ツ谷教室）&lt;/a&gt;&lt;br /&gt;
&lt;a class="btn btn-default" href="https://eigo-rewrite.com/profile/"&gt;講師プロフィール&lt;/a&gt;&lt;/p&gt;
&lt;/section&gt;
&lt;hr /&gt;
&lt;p&gt;&lt;!-- CTA --&gt;&lt;/p&gt;
&lt;section id="cta"&gt;
&lt;h2&gt;受講相談（お問い合わせ）&lt;/h2&gt;
&lt;p&gt;現状（学年・目標・教材・困っていること）を簡単にお知らせください。&lt;br /&gt;
目標までの距離を整理し、優先順位と進め方をご提案します。&lt;/p&gt;
&lt;p&gt;&lt;a class="btn btn-primary" href="https://eigo-rewrite.com/contact/"&gt;お問い合わせフォームへ&lt;/a&gt;&lt;br /&gt;
&lt;a class="btn btn-default" href="https://eigo-rewrite.com/live/"&gt;講座一覧&lt;/a&gt;&lt;/p&gt;
&lt;/section&gt;
&lt;/div&gt;
&lt;section class="veu_cta" id="veu_cta-146"&gt;&lt;h1 class="cta_title"&gt;開講講座：【個別指導】読解強化講座【高校受験】&lt;/h1&gt;&lt;div class="cta_body"&gt;&lt;div class="cta_body_image cta_body_image_right"&gt;&lt;a href="https://eigo-rewrite.com/dokkaikyouka/" target="_blank"&gt;&lt;img src="https://eigo-rewrite.com/wp-content/uploads/2020/06/logo_tate.png" /&gt;&lt;/a&gt;&lt;/div&gt;&lt;div class="cta_body_txt image_exist"&gt;都立の文章問題は文章量が非常に多く、かなりのスピードで読むことができなければなりません。そのため、短時間で多量の文章を読めるように訓練する必要があります。この講座は、都立自校作成校の文章を20分以内に処理できるように鍛えていく講座で、読解力を強化していきます。&lt;/div&gt;&lt;div class="cta_body_link"&gt;&lt;a href="https://eigo-rewrite.com/dokkaikyouka/" class="btn btn-primary btn-block btn-lg" target="_blank"&gt;開講講座：【個別指導】読解強化講座【高校受験】&lt;/a&gt;&lt;/div&gt;&lt;/div&gt;&lt;!--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</si>
  <si>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https://juku-escot.com/column/eitango/
【検出された不自然ワード】
- 崩れ
- 型
- 固定
- 手順
- 最短
- 設計
【本文】
------
&lt;p&gt;&lt;!-- ===============================
追加：英単語が定着しない原因の切り分け＋具体手順＋復習間隔＋チェックテスト＋FAQ
挿入位置：冒頭段落（最初の
）直後
=============================== --&gt;&lt;/p&gt;
&lt;h4&gt;まず確認：覚えられない原因は「量」ではなく「型」&lt;/h4&gt;
&lt;p&gt;英単語が定着しないときは、次のどこかが欠けていることが多いです。原因を先に切り分けると、やることが一気に絞れます。&lt;/p&gt;
&lt;ul&gt;
&lt;li&gt;&lt;strong&gt;入力不足&lt;/strong&gt;：見た回数が足りない（反復の回数が少ない）&lt;/li&gt;
&lt;li&gt;&lt;strong&gt;出力不足&lt;/strong&gt;：日本語→英語で言えない／書けない（テスト形式に合っていない）&lt;/li&gt;
&lt;li&gt;&lt;strong&gt;音不足&lt;/strong&gt;：発音・音声と結びついていない（リスニングや綴りに弱い）&lt;/li&gt;
&lt;li&gt;&lt;strong&gt;文脈不足&lt;/strong&gt;：単語単体で覚え、文章で意味が取れない（例文・使い方がない）&lt;/li&gt;
&lt;li&gt;&lt;strong&gt;管理不足&lt;/strong&gt;：覚えた後に放置し、忘却で消える（復習間隔の設計がない）&lt;/li&gt;
&lt;/ul&gt;
&lt;h4&gt;最短で回る手順：5語×3分×3周（合計15分）&lt;/h4&gt;
&lt;p&gt;「時間をかけて1語を完成」より、「少量を高速で回す」方が定着しやすいです。まずは5語だけで次の手順を固定します。&lt;/p&gt;
&lt;ol&gt;
&lt;li&gt;&lt;strong&gt;英語→日本語&lt;/strong&gt;：パッと意味が言えるか（言えなければ印をつける）&lt;/li&gt;
&lt;li&gt;&lt;strong&gt;音声を聞く／発音する&lt;/strong&gt;：見た単語を口で言えるようにする&lt;/li&gt;
&lt;li&gt;&lt;strong&gt;日本語→英語&lt;/strong&gt;：言えるか（テストで問われやすい）&lt;/li&gt;
&lt;li&gt;&lt;strong&gt;スペル確認&lt;/strong&gt;：書けない語だけ最後に書く（最初から書き続けない）&lt;/li&gt;
&lt;/ol&gt;
&lt;p&gt;&lt;strong&gt;ポイント：&lt;/strong&gt;書くのは「最後に、書けない語だけ」。最初から書くと、暗記ではなく作業になります。&lt;/p&gt;
&lt;h4&gt;忘れないための復習間隔（例：7日で4回）&lt;/h4&gt;
&lt;p&gt;「覚えたつもりで抜ける」を防ぐには、復習のタイミングを決めておくのが有効です。次のように固定すると回しやすくなります。&lt;/p&gt;
&lt;ul&gt;
&lt;li&gt;&lt;strong&gt;当日&lt;/strong&gt;：学習直後にもう一度（1分チェック）&lt;/li&gt;
&lt;li&gt;&lt;strong&gt;翌日&lt;/strong&gt;：日本語→英語の出力だけ確認（3分）&lt;/li&gt;
&lt;li&gt;&lt;strong&gt;3日後&lt;/strong&gt;：英→日＋日→英をセットで（5分）&lt;/li&gt;
&lt;li&gt;&lt;strong&gt;7日後&lt;/strong&gt;：テスト形式で（書けるか・聞けるかまで）&lt;/li&gt;
&lt;/ul&gt;
&lt;h4&gt;例文で覚える（「意味」ではなく「使い方」を固定）&lt;/h4&gt;
&lt;p&gt;単語帳の意味だけで覚えると、文章の中で意味が取れないことがあります。&lt;strong&gt;短い例文1つ&lt;/strong&gt;をセットにし、「その単語が出たらどんな形で使われるか」を固定しましょう。&lt;/p&gt;
&lt;ul&gt;
&lt;li&gt;&lt;strong&gt;例文は短く&lt;/strong&gt;：10語前後で十分&lt;/li&gt;
&lt;li&gt;&lt;strong&gt;セットで覚える&lt;/strong&gt;：前置詞・よく一緒に使う語（コロケーション）も一緒に&lt;/li&gt;
&lt;li&gt;&lt;strong&gt;出力する&lt;/strong&gt;：日本語から例文を言えるか確認（完璧でなくてよい）&lt;/li&gt;
&lt;/ul&gt;
&lt;h4&gt;1分チェックテスト（家庭学習での「定着確認」用）&lt;/h4&gt;
&lt;p&gt;勉強の最後に、次の3点だけ確認すると「覚えたつもり」が減ります。&lt;/p&gt;
&lt;ul&gt;
&lt;li&gt;&lt;strong&gt;英語→日本語&lt;/strong&gt;：即答できるか&lt;/li&gt;
&lt;li&gt;&lt;strong&gt;日本語→英語&lt;/strong&gt;：口で言えるか（書くのは最後）&lt;/li&gt;
&lt;li&gt;&lt;strong&gt;発音&lt;/strong&gt;：音読できるか（カタカナ読みで止まらないか）&lt;/li&gt;
&lt;/ul&gt;
&lt;h4&gt;よくある失敗と修正&lt;/h4&gt;
&lt;ul&gt;
&lt;li&gt;&lt;strong&gt;単語帳を眺めて終わる&lt;/strong&gt; → 日本語→英語の出力を必ず入れる&lt;/li&gt;
&lt;li&gt;&lt;strong&gt;最初から書き続ける&lt;/strong&gt; → 書くのは「書けない語だけ」に限定&lt;/li&gt;
&lt;li&gt;&lt;strong&gt;毎日やる量が多すぎる&lt;/strong&gt; → 量を減らして復習回数を増やす&lt;/li&gt;
&lt;li&gt;&lt;strong&gt;覚えた語を放置&lt;/strong&gt; → 翌日・3日後・7日後の復習を予定に入れる&lt;/li&gt;
&lt;/ul&gt;
&lt;h4&gt;よくある質問（FAQ）&lt;/h4&gt;
&lt;p&gt;&lt;strong&gt;Q. 1日10単語でも覚えられません。&lt;/strong&gt;&lt;br /&gt;
A. 量を増やすより、&lt;strong&gt;5語に減らして「英→日／日→英／音」まで回す&lt;/strong&gt;方が定着が早いことがあります。まずは手順を固定してください。&lt;/p&gt;
&lt;p&gt;&lt;strong&gt;Q. 書かないと覚えられない気がします。&lt;/strong&gt;&lt;br /&gt;
A. 書くこと自体は有効ですが、最初から書くと作業になりがちです。&lt;strong&gt;言えるようになった後に、書けない語だけ書く&lt;/strong&gt;形にすると効率が上がります。&lt;/p&gt;
&lt;p&gt;&lt;strong&gt;Q. テスト前だけ詰め込むのはダメですか。&lt;/strong&gt;&lt;br /&gt;
A. 直前詰め込みは必要な場面もありますが、抜けやすいです。直前は「新規暗記」より、&lt;strong&gt;翌日・3日後の復習が残っている語を潰す&lt;/strong&gt;方が得点につながりやすいです。&lt;/p&gt;
&lt;p&gt;&lt;strong&gt;Q. 発音はそこまで重要ですか。&lt;/strong&gt;&lt;br /&gt;
A. 重要です。音と結びつかない単語は、リスニングだけでなくスペルの再現も崩れやすくなります。&lt;strong&gt;音声＋音読&lt;/strong&gt;をセットにしてください。&lt;/p&gt;
&lt;p&gt;&lt;!-- =============================== /追加ここまで =============================== --&gt;&lt;/p&gt;
&lt;p&gt;英単語は覚えようと思っても暗記するのが難しかったり、頭に入っているつもりで入っていないということもあるのではないのでしょうか。勉強になかなか集中できない場合は、『&lt;a href="https://juku-escot.com/column/syuutyuukankyou/" target="_blank" rel="noopener"&gt;勉強に集中するためにまずは環境づくりをしよう&lt;/a&gt;』を参考にまずは集中できる環境づくりをして、学習に取り組んでいきましょう。特に英語は勉強を始める前から苦手意識を持ってしまっている場合があります。英単語を覚えることで文章も入ってきやすくなります。コツコツ暗記を続けてみましょう。&lt;/p&gt;
&lt;h4&gt;反復練習する&lt;/h4&gt;
&lt;p&gt;単語は一回見たり書いたりしただけではなかなか覚えることができません。一つの単語を時間をかけて覚えるよりも、少量、例えば５単語まとめて繰り返し覚えていく方が記憶が定着しやすいです。&lt;strong&gt;何度も繰り返すということを意識&lt;/strong&gt;して暗記に取り組んでいきましょう。&lt;/p&gt;
&lt;h4&gt;単語カードを活用する&lt;/h4&gt;
&lt;p&gt;ノートにひたすら単語を書いて覚えるという方法もありますが、&lt;span style="color: #008000;"&gt;覚えるということよりも書くことに集中してしまう場合&lt;/span&gt;があります。まずは&lt;span style="color: #0000ff;"&gt;単語カード&lt;/span&gt;をつくりましょう。単語カードであれば、&lt;span style="color: #0000ff;"&gt;通学の時間など隙間時間にも活用することができます&lt;/span&gt;。声を出せる場所の場合は、&lt;span style="color: #0000ff;"&gt;単語を声に出しながら&lt;/span&gt;覚えていきましょう。&lt;strong&gt;発音ができなければ、理解することはできません&lt;/strong&gt;。&lt;span style="color: #008000;"&gt;発音できるようになったらスペルを意識して書いて&lt;/span&gt;覚えるようにしましょう。&lt;/p&gt;
&lt;h4&gt;英単語帳を活用する&lt;/h4&gt;
&lt;p&gt;学校で採用されているものや塾で使っているものがあればそれを使いましょう。手元にない場合は&lt;span style="color: #0000ff;"&gt;自分のレベルに合った単語帳をひとつ用意&lt;/span&gt;しておきましょう。単語を覚える際には、英語→日本語だけでなく、&lt;strong&gt;日本語→英語&lt;/strong&gt;も理解できなければなりません。また、&lt;strong&gt;リスニング用のCDが付属されている場合が多いので、正しい発音も同時に&lt;/strong&gt;覚えましょう。&lt;/p&gt;
&lt;h4&gt;目標を設定する&lt;/h4&gt;
&lt;p&gt;覚えるべき英単語の量が多いと&lt;span style="color: #008000;"&gt;モチベーションを維持するのがなかなか難しい&lt;/span&gt;こともあるかと思います。『&lt;strong&gt;１日10単語覚える&lt;/strong&gt;』など、クリアできる目標を設定して覚えるようにしましょう。自分の設定した目標をクリアするということを繰り返していくと、モチベーションを維持しながら単語を覚えることができます。勉強計画の立て方については、『&lt;a href="https://juku-escot.com/column/keikaku_tatekata/" target="_blank" rel="noopener"&gt;中高一貫校に通う生徒のための勉強計画の立て方&lt;/a&gt;』を参考に、計画を立てながら覚えていきましょう。&lt;/p&gt;
&lt;h4&gt;覚えにくい単語は…&lt;/h4&gt;
&lt;p&gt;反復練習する中で、自分の中で覚えやすい単語と覚えにくい単語が出てくるかと思います。&lt;strong&gt;覚えられない・覚えにくい単語は&lt;span style="color: #ff0000;"&gt;特に繰り返して定着&lt;/span&gt;&lt;/strong&gt;させていきましょう。何度も繰り返していき、定着したものを除く⇒暗記する…を繰り返して単語を覚えていきます。覚えたと思っても忘れてしまうことがあるかと思いますので、覚えた単語も&lt;span style="color: #ff0000;"&gt;定期的にチェック&lt;/span&gt;をして完璧に暗記していきましょう。&lt;/p&gt;
&lt;h4&gt;まとめ&lt;/h4&gt;
&lt;p&gt;英単語を覚えるのが苦手という場合も、『１日10単語覚える』など、目標を設定し、それをクリアしながら英単語を覚えていきましょう。単語カードや単語帳を活用し、無理なく暗記を進めていくことが大切です。&lt;/p&gt;
&lt;h4&gt;当塾での取り組み&lt;/h4&gt;
&lt;p&gt;当塾では、完全１対１の個別指導で、ひとりひとりに合わせた&lt;strong&gt;完全オーダーメイドの授業&lt;/strong&gt;を行ってまいります。学校対策は、予習メインの先取りコースと、学習の足りないところを補っていくフォローアップコースがあり、学習の状況に合わせた授業を受けることができます。また、中高一貫校で多く採用されている、&lt;strong&gt;&lt;a href="https://juku-escot.com/progress/" target="_blank" rel="noopener"&gt;プログレス&lt;/a&gt;&lt;/strong&gt;、&lt;strong&gt;&lt;a href="https://juku-escot.com/newtreasure/" target="_blank" rel="noopener"&gt;ニュートレジャー&lt;/a&gt;&lt;/strong&gt;、&lt;strong&gt;&lt;a href="https://juku-escot.com/birdland/" target="_blank" rel="noopener"&gt;バードランド&lt;/a&gt;&lt;/strong&gt;、&lt;strong&gt;&lt;a href="https://juku-escot.com/taikeisuugaku/" target="_blank" rel="noopener"&gt;体系数学&lt;/a&gt;&lt;/strong&gt;の対策も行っております。そのため、学校の教材と異なるテキストのために、塾で学習をしているにも関わらず、学校の成績アップに直結しない、ということが起こりません。&lt;/p&gt;
&lt;p&gt;当塾では、教室での授業と同様の授業を&lt;strong&gt;&lt;a href="https://juku-escot.com/online/" target="_blank" rel="noopener"&gt;オンライン&lt;/a&gt;&lt;/strong&gt;でも受講することができます。通塾の必要もなく、全国どこからでも授業を受けることができ、勉強しなれた環境で効率的に学習することができます。オンライン授業につきましては&lt;strong&gt;&lt;a href="https://juku-escot.com/online/" target="_blank" rel="noopener"&gt;コチラ&lt;/a&gt;&lt;/strong&gt;をご覧ください。&lt;/p&gt;
&lt;p&gt;&amp;nbsp;&lt;/p&gt;
&lt;p&gt;&amp;nbsp;&lt;/p&gt;
&lt;section class="veu_cta" id="veu_cta-493"&gt;&lt;h1 class="cta_title"&gt;講座案内：受験対策　早慶対策講座【英語・数学・国語】&lt;/h1&gt;&lt;div class="cta_body"&gt;&lt;div class="cta_body_image cta_body_image_right"&gt;&lt;a href="https://juku-escot.com/examination/"&gt;&lt;img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/&gt;学部により出題形式に特色がありますので基本的な英語修了後は過去問に即した演習形式の授業になります。
&lt;br /&gt;
&lt;br /&gt;【数学】
&lt;br /&gt; 典型問題に加えて、多少難度の高い問題や見新しい問題についても解答していく力を養うことを目指します。
&lt;br /&gt;
&lt;br /&gt;【国語】
&lt;br /&gt;取るべき問題、落としてよい問題の識別を提供いたします。慶応大志望の方は、小論文講座をご検討ください。&lt;/div&gt;&lt;div class="cta_body_link"&gt;&lt;a href="https://juku-escot.com/examination/" class="btn btn-primary btn-block btn-lg"&gt;受験対策　早慶対策講座【英語・数学・国語】&lt;/a&gt;&lt;/div&gt;&lt;/div&gt;&lt;!--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</si>
  <si>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https://juku-escot.com/kouza/j3-english/
【検出された不自然ワード】
- 型
- 手順
- 立て直
- 設計
- 整え
【本文】
------
&lt;p&gt;&lt;!-- =============================== SP本文（講座ページ）リライト版：中高一貫校生専門 個別指導塾エスコット（英語） ※既存装飾（btn/rounded/card等）を極力維持しつつ、構成を「悩み→原因→解決→流れ→FAQ→CTA」に再設計 =============================== --&gt;&lt;/p&gt;
&lt;p&gt;&lt;!-- 【差し替え：H1直下の導入ブロック】 --&gt;&lt;/p&gt;
&lt;div class="rounded" style="background-color: whitesmoke; padding: 15px; margin: 15px 0;"&gt;中高一貫校の英語は、進度が速く、扱う英文量や語彙量も多いため、「授業についていけているはずなのに、テストになると点が取れない」「文法は習っているのに、長文が読めない」といった悩みが起こりやすい傾向があります。特に、Progress・New Treasure・Birdland などの教科書では、&lt;span style="color: #0000ff;"&gt;文法理解・語彙量・文構造の把握を同時に求められる&lt;/span&gt;ため、どこでつまずいているのか本人も分からなくなるケースが少なくありません。&lt;/p&gt;
&lt;p&gt;こうした状況の背景には、①文法事項を「知識」としては理解しているが文中で使えない、②学校の進度に追われ復習の設計ができていない、③提出物や小テスト対応に時間を取られ本質的な読み直しができていない、という原因が重なっていることが多く見られます。&lt;/p&gt;
&lt;p&gt;エスコットでは、まず&lt;span style="color: #ff0000;"&gt;使用教材と現在の到達度&lt;/span&gt;を確認した上で、授業内で「文構造の整理 → 具体文での確認 → 学校範囲への落とし込み」を行い、&lt;strong&gt;その場しのぎではない英語力の立て直し&lt;/strong&gt;を行います。次に何をすべきかが明確になるよう、状況を言語化しながら進めます。&lt;/div&gt;
&lt;p&gt;&lt;!-- 【こんなお悩み、ありませんか】 --&gt;&lt;/p&gt;
&lt;h2&gt;こんなお悩み、ありませんか&lt;/h2&gt;
&lt;ul&gt;
&lt;li&gt;中高一貫校の英語の進度が速く、復習が追いつかない&lt;/li&gt;
&lt;li&gt;Progress／New Treasure の英文が長く、意味が取れない&lt;/li&gt;
&lt;li&gt;文法は覚えたはずなのに、長文になると使えない&lt;/li&gt;
&lt;li&gt;定期試験前だけ対策しても、点数が安定しない&lt;/li&gt;
&lt;li&gt;単語量が多く、覚えてもすぐ抜けてしまう&lt;/li&gt;
&lt;li&gt;提出物・小テストに追われ、理解の穴が残る&lt;/li&gt;
&lt;li&gt;内部進学・外部受験のどちらを見据えるべきか迷っている&lt;/li&gt;
&lt;/ul&gt;
&lt;p&gt;&lt;!-- 【つまずきの典型パターン】 --&gt;&lt;/p&gt;
&lt;h2&gt;つまずきの典型パターン&lt;/h2&gt;
&lt;p&gt;中高一貫校の英語でのつまずきは、次の3つに整理できます（学校差があるため、あくまで傾向です）。&lt;/p&gt;
&lt;h3&gt;① 知識不足（文法・語彙が未整理）&lt;/h3&gt;
&lt;p&gt;文法・語彙そのものが曖昧なまま進んでしまい、特に時制・不定詞・分詞・動名詞などが積み上がらないケース。&lt;/p&gt;
&lt;h3&gt;② 手順が不安定（読み方・解き方が定まらない）&lt;/h3&gt;
&lt;p&gt;「どこから文を読むか」「主語・動詞をどう押さえるか」が定まらず、文構造が取れないまま場当たり的に読んでしまうケース。&lt;/p&gt;
&lt;h3&gt;③ 運用不足（学校教材・試験形式で使えない）&lt;/h3&gt;
&lt;p&gt;理解した内容を、Progress／New Treasure などの学校教材や定期試験の形式で使う練習が不足し、「分かったつもり」で止まってしまうケース。&lt;/p&gt;
&lt;p&gt;&lt;!-- 【エスコットがやること】 --&gt;&lt;/p&gt;
&lt;h2&gt;エスコットがやること&lt;/h2&gt;
&lt;p&gt;完全１対１の個別指導だからこそ、一人ひとりの状況に合わせて、次の流れを丁寧に行います。&lt;/p&gt;
&lt;ul&gt;
&lt;li&gt;&lt;strong&gt;診断&lt;/strong&gt;：使用教材（Progress／New Treasure／Birdland 等）と学校進度、現状の到達度を確認&lt;/li&gt;
&lt;li&gt;&lt;strong&gt;設計&lt;/strong&gt;：今の課題に合わせて、扱う文法・英文・演習の優先順位を決定&lt;/li&gt;
&lt;li&gt;&lt;strong&gt;演習&lt;/strong&gt;：授業内で文構造を一緒に整理し、具体文で確認（知識→手順→運用へ）&lt;/li&gt;
&lt;li&gt;&lt;strong&gt;修正&lt;/strong&gt;：読み違い・解釈のズレをその場で修正し、同じ誤りを再発させない形に整える&lt;/li&gt;
&lt;li&gt;&lt;strong&gt;定着&lt;/strong&gt;：学校課題・小テスト・定期試験の範囲に接続し、次回までの学習を無理なく設計&lt;/li&gt;
&lt;/ul&gt;
&lt;p&gt;&lt;!-- 【授業の進め方（モデル）】 --&gt;&lt;/p&gt;
&lt;h2&gt;授業の進め方（モデル）&lt;/h2&gt;
&lt;p&gt;一例として、次のような流れで進めます（学校の進度・教材・試験日程により調整します）。&lt;/p&gt;
&lt;div class="rounded" style="background-color: whitesmoke; padding: 10px;"&gt;
&lt;ul style="margin-bottom: 0;"&gt;
&lt;li&gt;&lt;strong&gt;初回&lt;/strong&gt;：教材・進度確認／つまずきポイントの洗い出し（知識・手順・運用のどこかを特定）&lt;/li&gt;
&lt;li&gt;&lt;strong&gt;2～3回目&lt;/strong&gt;：重要文法の整理＋文構造トレーニング（「読める形」に整える）&lt;/li&gt;
&lt;li&gt;&lt;strong&gt;4回目以降&lt;/strong&gt;：学校範囲に即した演習＋定期試験対策（得点に繋がる形へ）&lt;/li&gt;
&lt;/ul&gt;
&lt;/div&gt;
&lt;p&gt;&lt;!-- 【対応範囲・コース案内】 --&gt;&lt;/p&gt;
&lt;h2&gt;対応範囲・コース案内&lt;/h2&gt;
&lt;p&gt;&lt;!-- 既存見出し・内容を活かしつつ、前置きを整理 --&gt;&lt;/p&gt;
&lt;h2&gt;中学校３年生の英語対策&lt;/h2&gt;
&lt;p&gt;高校で学習するレベルの英語を扱い始める時期となります。大学入試に出題されるような長文を読むにあたり、とても大切になる文法事項を扱います。&lt;/p&gt;
&lt;p&gt;そのため、各要素を正しく理解しながら文の構造を読み取っていく訓練を行い始める時期になります。くれぐれも、各文法事項を学習するだけにとどまらない学習の姿勢が求められます。&lt;/p&gt;
&lt;div class="rounded" style="background-color: whitesmoke; padding: 10px;"&gt;単元：文構造、不定詞、時制、助動詞、受動態、分詞、動名詞、接続詞&lt;/div&gt;
&lt;p&gt;&amp;nbsp;&lt;/p&gt;
&lt;p&gt;詳しくは&lt;a class="btn btn-danger" href="https://juku-escot.com/column/eigobenkyouhou/"&gt;一貫校向け英語勉強法&lt;/a&gt;をご覧ください。&lt;/p&gt;
&lt;h3&gt;中高一貫校の英語対策&lt;/h3&gt;
&lt;p&gt;当塾では、中高一貫校で採用されている３つの英語教科書の対策を行っております。詳細は各リンク先をご覧ください。&lt;/p&gt;
&lt;p&gt;&lt;!-- 既存カード装飾を維持 --&gt;&lt;/p&gt;
&lt;div class="rounded" style="background-color: whitesmoke; padding: 10px;"&gt;
&lt;div class="card-deck"&gt;
&lt;div class="card"&gt;
&lt;div class="card-body"&gt;
&lt;h4&gt;&lt;strong&gt;プログレス対策&lt;/strong&gt;&lt;/h4&gt;
&lt;p&gt;英文と語彙量が検定教科書と比較してかなり多くなっています。日常生活に基づいた実践的な英文がメインとなっています。検定教科書よりも難易度が高く、主に日常生活や実社会で必要な実践的な英語力を養う目的で作成されています。&lt;/p&gt;
&lt;p&gt;&lt;a class="btn btn-danger" style="color: #ffffff;" href="https://juku-escot.com/progress/"&gt;プログレス対策&lt;/a&gt;&lt;/p&gt;
&lt;/div&gt;
&lt;/div&gt;
&lt;div class="card"&gt;
&lt;div class="card-body"&gt;
&lt;h4 class="card-title"&gt;&lt;strong&gt;ニュートレジャー対策&lt;/strong&gt;&lt;/h4&gt;
&lt;p&gt;ニュートレジャーは、検定教科書に比べて英文の絶対量や単語量が多く、単語量は検定教科書に比べて約３倍となっています。英語への興味を持たせるようなテーマが多く採用されています。&lt;/p&gt;
&lt;p&gt;&lt;span style="color: #ffffff;"&gt;&lt;a class="btn btn-danger" style="color: #ffffff;" href="https://juku-escot.com/newtreasure/"&gt;ニュートレジャー対策&lt;/a&gt;&lt;/span&gt;&lt;/p&gt;
&lt;/div&gt;
&lt;/div&gt;
&lt;div class="card"&gt;
&lt;div class="card-body"&gt;
&lt;h4 class="card-title"&gt;&lt;strong&gt;バードランド対策&lt;/strong&gt;&lt;/h4&gt;
&lt;p&gt;&lt;span class="university"&gt;中高一貫校の一部で採用されている難易度の高い英語教科書で、グローバル化時代に&lt;/span&gt;&lt;br /&gt;
&lt;span class="university"&gt;活用できる英語力を養うことを目的に作成されています。&lt;/span&gt;&lt;/p&gt;
&lt;/div&gt;
&lt;p&gt;&amp;nbsp;&lt;/p&gt;
&lt;div class="card-body"&gt;&lt;span style="color: #ffffff;"&gt;&lt;a class="btn btn-danger" style="color: #ffffff;" href="https://juku-escot.com/birdland/"&gt;バードランド対策&lt;/a&gt;&lt;/span&gt;&lt;/div&gt;
&lt;/div&gt;
&lt;/div&gt;
&lt;/div&gt;
&lt;p&gt;さらに、当塾では中３の生徒さんに向けて２つのコースを設けております。コースの中でも１人１人に合わせて授業を進めてまいります。&lt;/p&gt;
&lt;p&gt;また、当塾で開講中の講義をオンラインでも受講可能です。詳しくは&lt;span style="color: #ffffff;"&gt;&lt;a class="btn btn-danger" style="color: #ffffff;" href="https://juku-escot.com/online/"&gt;オンライン個別指導について&lt;/a&gt;&lt;/span&gt;をご覧ください。&lt;/p&gt;
&lt;h3&gt;先取りコース&lt;/h3&gt;
&lt;p&gt;学校の英語授業に先駆けて、より高度な知識とスキルを身につけることができる先取りコース。&lt;/p&gt;
&lt;p&gt;中学英語を修了した後は、大学受験に向けた授業に焦点を当てます。文法、精読、長文のスキルを、あなたの希望に合わせてカスタマイズ&lt;span style="color: #ff0000;"&gt;&lt;span style="color: #000000;"&gt;。&lt;/span&gt;確かな基礎から着実に築き上げ、英語力を飛躍的に向上させます。&lt;/span&gt;&lt;/p&gt;
&lt;p&gt;一人ひとりの個性に合わせ、丁寧なカリキュラムと熟練の講師陣が、あなたの成長をサポートします。わからないことは恥ずかしくありません。自由に質問し、理解を深めるための時間を惜しむことなく提供します。&lt;/p&gt;
&lt;p&gt;自信を持って英語に挑戦できるよう、実践的な教材や学習環境を整えます。&lt;/p&gt;
&lt;h3&gt;フォローアップコース&lt;/h3&gt;
&lt;p&gt;学校の授業進度を見逃さず、&lt;span style="color: #0000ff;"&gt;試験日程に合わせた学習カリキュラムをカスタマイズ。&lt;/span&gt;あなたの成績向上と学習効率の向上を追求します。&lt;/p&gt;
&lt;p&gt;小テスト対策から宿題・ワークのフォローアップまで、幅広いサポートを提供いたします。お気軽にご相談ください。成長に向けて最適な対策をご提案いたします。&lt;/p&gt;
&lt;p&gt;フォローアップコースでは、一人ひとりの学習ニーズに細やかに対応。理解できない箇所を丁寧に解説し、充実した学習環境で着実にスキルアップできるようバックアップいたします。&lt;/p&gt;
&lt;h3 class="timelineMessage__message"&gt;二週間完結・定期試験対策ゼミ&lt;/h3&gt;
&lt;p&gt;限られた時間でも確実に成果を出すため、単発的な数回の授業で集中的に対策を行います。&lt;/p&gt;
&lt;p&gt;定期試験の範囲を一通り網羅すると同時に、試験までの時間が少ない場合でも、最大限に得点を引き出せるよう、熟練の指導者陣が徹底的にサポートします。&lt;/p&gt;
&lt;p&gt;個々の学習ペースに合わせて、カスタムカリキュラムを提供。&lt;span style="color: #ff0000;"&gt;苦手な分野を的確に克服し、強化するための学習プランを立てます。&lt;/span&gt;&lt;/p&gt;
&lt;p&gt;また、英語力の向上だけでなく、&lt;strong&gt;英語資格試験の対策&lt;/strong&gt;も可能です。&lt;/p&gt;
&lt;p&gt;&amp;nbsp;&lt;/p&gt;
&lt;div&gt;
&lt;div class="card-deck"&gt;
&lt;div class="card"&gt;
&lt;div class="card-body"&gt;
&lt;h5&gt;&lt;strong&gt;効率よく英単語を覚えるためのコツ&lt;/strong&gt;&lt;/h5&gt;
&lt;h5&gt;&lt;a class="btn btn-danger" style="color: #ffffff;" href="https://juku-escot.com/column/eitango/"&gt;詳細&lt;/a&gt;&lt;/h5&gt;
&lt;/div&gt;
&lt;/div&gt;
&lt;div class="card"&gt;
&lt;div class="card-body"&gt;&lt;!-- ここの行を編集 リストの先頭の点をなくす --&gt;&lt;/p&gt;
&lt;h5&gt;&lt;strong&gt;効率のいい英検対策&lt;/strong&gt;&lt;/h5&gt;
&lt;h4&gt;&lt;span style="color: #ffffff;"&gt;&lt;a class="btn btn-danger" style="color: #ffffff;" href="https://juku-escot.com/column/eiken/"&gt;詳細&lt;/a&gt;&lt;/span&gt;&lt;/h4&gt;
&lt;/div&gt;
&lt;/div&gt;
&lt;div class="card"&gt;
&lt;div class="card-body"&gt;&lt;!-- ここの行を編集 リストの先頭の点をなくす --&gt;&lt;/p&gt;
&lt;h5&gt;&lt;strong&gt;中学生でも英検準2級に合格出来る方法&lt;/strong&gt;&lt;/h5&gt;
&lt;p&gt;&lt;span style="color: #ffffff;"&gt;&lt;a class="btn btn-danger" style="color: #ffffff;" href="https://juku-escot.com/column/junnikyuu/"&gt;詳細&lt;/a&gt;&lt;/span&gt;&lt;/p&gt;
&lt;/div&gt;
&lt;/div&gt;
&lt;/div&gt;
&lt;/div&gt;
&lt;p&gt;&lt;!-- 【受講までの流れ】（既存ブロック維持） --&gt;&lt;/p&gt;
&lt;h2&gt;受講までの流れ&lt;/h2&gt;
&lt;style&gt;
  .bg-pink {background-color: #ffc0cb !important;}&lt;br /&gt;
&lt;/style&gt;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&lt;p&gt;&lt;!-- 【指導料】（既存ブロック維持） --&gt;&lt;/p&gt;
&lt;div&gt;&lt;/div&gt;
&lt;h2&gt;指導料&lt;/h2&gt;
&lt;div class="container mt-5"&gt;
&lt;div class="row"&gt;
&lt;div class="col-sm-4"&gt;
&lt;div class="card bg-primary mb-3 text-white"&gt;
&lt;div class="card-body"&gt;
&lt;h5 class="card-title"&gt;トライアル指導料&lt;/h5&gt;
&lt;p class="card-text"&gt;10,000円(税込)&lt;/p&gt;
&lt;p class="card-text"&gt;他塾様でいう「体験講座」の位置づけですので、通常より安価に設定させていただいております。まずは一度当塾の個別指導をお試し頂ければ幸いです。&lt;/p&gt;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class="card-text"&gt;入塾手続の際に頂戴致します。また、その時点・もしくは過去在籍されていた生徒さんの兄弟姉妹の場合には、全額免除させて頂きます。&lt;/p&gt;
&lt;/div&gt;
&lt;/div&gt;
&lt;/div&gt;
&lt;div class="col-sm-4"&gt;
&lt;div class="card bg-info mb-3 text-white"&gt;
&lt;div class="card-body"&gt;
&lt;h5 class="card-title"&gt;指導料&lt;/h5&gt;
&lt;p class="card-text"&gt;18,150円(税込)/110分&lt;/p&gt;
&lt;p class="card-text"&gt;13,200円(税込)/80分&lt;/p&gt;
&lt;p class="card-text"&gt;前払いです。&lt;br /&gt;
※指導予定回数分を前月20日に集計し請求書を発行させて頂きますので、前月末までにお支払い下さいませ。&lt;/p&gt;
&lt;/div&gt;
&lt;/div&gt;
&lt;/div&gt;
&lt;/div&gt;
&lt;/div&gt;
&lt;p&gt;&lt;!-- 【FAQ】 --&gt;&lt;/p&gt;
&lt;h2&gt;FAQ&lt;/h2&gt;
&lt;div class="rounded" style="background-color: whitesmoke; padding: 10px;"&gt;
&lt;p&gt;&lt;strong&gt;Q. 学校によって進度や教材が違いますが大丈夫ですか？&lt;/strong&gt;&lt;br /&gt;
A. はい。Progress／New Treasure／Birdland など、使用教材と進度を確認した上で、扱う範囲と優先順位を調整します。&lt;/p&gt;
&lt;p&gt;&lt;strong&gt;Q. 内部進学と外部受験、どちらにも対応できますか？&lt;/strong&gt;&lt;br /&gt;
A. 目標や学校の評価（定期試験・提出物など）を確認し、必要な力に優先順位をつけて進めます。&lt;/p&gt;
&lt;p&gt;&lt;strong&gt;Q. 定期試験直前だけの相談も可能ですか？&lt;/strong&gt;&lt;br /&gt;
A. はい。二週間完結・定期試験対策ゼミで、範囲の整理と得点に直結する演習を集中的に行います。&lt;/p&gt;
&lt;p&gt;&lt;strong&gt;Q. 宿題・ワークのフォローもしてもらえますか？&lt;/strong&gt;&lt;br /&gt;
A. フォローアップコースで、小テスト対策から宿題・ワークの進め方まで、状況に合わせて支援します。&lt;/p&gt;
&lt;p&gt;&lt;strong&gt;Q. 英検対策も同時にできますか？&lt;/strong&gt;&lt;br /&gt;
A. 可能です。学校学習とのバランスを見ながら、必要な範囲に絞って対策します。&lt;/p&gt;
&lt;p&gt;&lt;strong&gt;Q. オンライン受講は可能ですか？&lt;/strong&gt;&lt;br /&gt;
A. はい。開講中の講義はオンラインでも受講可能です。&lt;a class="btn btn-danger" style="color: #ffffff;" href="https://juku-escot.com/online/"&gt;オンライン個別指導について&lt;/a&gt;をご参照ください。&lt;/p&gt;
&lt;/div&gt;
&lt;p&gt;&lt;!-- 【CTA（問い合わせ誘導文）】 --&gt;&lt;/p&gt;
&lt;h2&gt;お問い合わせ（まずは状況をお聞かせください）&lt;/h2&gt;
&lt;p&gt;中高一貫校の英語は、&lt;span style="color: #0000ff;"&gt;「何が原因で止まっているのか」&lt;/span&gt;を整理するだけで、学習の見通しが大きく変わることがあります。無理に詰め込むのではなく、教材と範囲を確認し、いま必要な打ち手から整えていきます。&lt;/p&gt;
&lt;p&gt;お問い合わせの際は、差し支えない範囲で、次の情報をお知らせください。&lt;/p&gt;
&lt;ul&gt;
&lt;li&gt;学年（例：中3）&lt;/li&gt;
&lt;li&gt;使用している英語教材（例：Progress／New Treasure／Birdland など）&lt;/li&gt;
&lt;li&gt;いちばん困っている状況（例：長文が読めない／文法がつながらない／定期試験が不安定 など）&lt;/li&gt;
&lt;/ul&gt;
&lt;p&gt;現状を踏まえた上で、学習の進め方と授業の方向性をご提案いたします。&lt;/p&gt;
&lt;p&gt;&lt;!-- 既存フォーム（維持） --&gt;&lt;/p&gt;
&lt;h2&gt;お問い合わせ&lt;/h2&gt;
&lt;div class="wpcf7 no-js" id="wpcf7-f422-p559-o1" lang="ja" dir="ltr" data-wpcf7-id="422"&gt;
&lt;div class="screen-reader-response"&gt;&lt;p role="status" aria-live="polite" aria-atomic="true"&gt;&lt;/p&gt; &lt;ul&gt;&lt;/ul&gt;&lt;/div&gt;
&lt;form action="/kouza/j3-english/#wpcf7-f422-p559-o1" method="post" class="wpcf7-form init" aria-label="コンタクトフォーム" novalidate="novalidate" data-status="init"&gt;
&lt;fieldset class="hidden-fields-container"&gt;&lt;input type="hidden" name="_wpcf7" value="422" /&gt;&lt;input type="hidden" name="_wpcf7_version" value="6.1.4" /&gt;&lt;input type="hidden" name="_wpcf7_locale" value="ja" /&gt;&lt;input type="hidden" name="_wpcf7_unit_tag" value="wpcf7-f422-p559-o1" /&gt;&lt;input type="hidden" name="_wpcf7_container_post" value="559" /&gt;&lt;input type="hidden" name="_wpcf7_posted_data_hash" value="" /&gt;&lt;input type="hidden" name="_wpcf7_recaptcha_response" value="" /&gt;
&lt;/fieldset&gt;
&lt;p&gt;&lt;label&gt; 保護者氏名 (必須)&lt;br /&gt;
&lt;span class="wpcf7-form-control-wrap" data-name="text-734"&gt;&lt;input size="40" maxlength="400" class="wpcf7-form-control wpcf7-text wpcf7-validates-as-required" aria-required="true" aria-invalid="false" value="" type="text" name="text-734" /&gt;&lt;/span&gt;&lt;br /&gt;
&lt;/label&gt;&lt;label&gt;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/&gt;&lt;/span&gt;&lt;br /&gt;
&lt;/label&gt;&lt;label&gt;科目(必須)&lt;br /&gt;
&lt;span class="wpcf7-form-control-wrap" data-name="menu-682"&gt;&lt;select class="wpcf7-form-control wpcf7-select wpcf7-validates-as-required" aria-required="true" aria-invalid="false" name="menu-682"&gt;&lt;option value="英語"&gt;英語&lt;/option&gt;&lt;option value="数学"&gt;数学&lt;/option&gt;&lt;/select&gt;&lt;/span&gt;&lt;br /&gt;
&lt;/label&gt;&lt;label&gt;学年&lt;br /&gt;
&lt;span class="wpcf7-form-control-wrap" data-name="menu-683"&gt;&lt;select class="wpcf7-form-control wpcf7-select" aria-invalid="false" name="menu-683"&gt;&lt;option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aria-invalid="false" name="menu-684"&gt;&lt;option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type="checkbox" name="checkbox-613[]" value="教室" /&gt;&lt;/span&gt;&lt;span class="wpcf7-list-item last"&gt;&lt;span class="wpcf7-list-item-label"&gt;オンライン&lt;/span&gt;&lt;input type="checkbox" name="checkbox-613[]" value="オンライン" /&gt;&lt;/span&gt;&lt;/span&gt;&lt;/span&gt;&lt;br /&gt;
&lt;/label&gt;&lt;label&gt; 備考&lt;br /&gt;
&lt;span class="wpcf7-form-control-wrap" data-name="your-message"&gt;&lt;textarea cols="40" rows="10" maxlength="2000" class="wpcf7-form-control wpcf7-textarea wpcf7-validates-as-required" aria-required="true" aria-invalid="false" name="your-message"&gt;&lt;/textarea&gt;&lt;/span&gt;&lt;br /&gt;
[anr_nocaptcha g-recaptcha-response]&lt;br /&gt;
&lt;input class="wpcf7-form-control wpcf7-submit has-spinner" type="submit" value="送信" /&gt;&lt;/label&gt;
&lt;/p&gt;&lt;div class="wpcf7-response-output" aria-hidden="true"&gt;&lt;/div&gt;
&lt;/form&gt;
&lt;/div&gt;
------</t>
  </si>
  <si>
    <t>以下のページは不自然なワードを使用しています。
これらを適切に自然な言葉に置き換えて下さい。
なお、本文の装飾や構造は絶対に変えないでください。
【対象ページURL】
https://jukureiwa.com/tips/honka_chiri/
【検出された不自然ワード】
- 崩れ
- 型
- 固定
- 手順
【本文】
------
&lt;h2&gt;地理の学習カリキュラムと学習指針&lt;/h2&gt;
&lt;p&gt;
地理は「暗記が多い科目」に見えますが、入試で点が取れるかどうかは、暗記量よりも&lt;strong&gt;つながり&lt;/strong&gt;（位置→地形→気候→産業→都市・課題）を説明できるかで決まります。&lt;br /&gt;
用語を一問一答で覚えても、設問が「理由」「比較」「資料読み取り」になると崩れるのは、なぜそうなるかが頭の中で結びついていないからです。
&lt;/p&gt;
&lt;p&gt;
このページは、子どもが自分で学習に使えるように、各単元を「理解→暗記→確認→演習」に分解してまとめたものです。&lt;br /&gt;
本文中の空欄はタップで答えが出ます。まずは答えを隠して読み、言えるかどうかで理解の完成度を判定してください。
&lt;/p&gt;
&lt;h2&gt;地理で得点が安定する「3つの力」&lt;/h2&gt;
&lt;ul&gt;
&lt;li&gt;&lt;strong&gt;地図で位置をつかむ力&lt;/strong&gt;：どこにあるか（方位・距離・緯度経度）を説明できる。&lt;/li&gt;
&lt;li&gt;&lt;strong&gt;理由づけの力&lt;/strong&gt;：「なぜそこでそれが起きるのか」を地形・気候・交通で言える。&lt;/li&gt;
&lt;li&gt;&lt;strong&gt;資料処理の力&lt;/strong&gt;：雨温図・統計・地図・写真の「根拠」を拾い、言葉でまとめられる。&lt;/li&gt;
&lt;/ul&gt;
&lt;h2&gt;家庭で伸ばす学習サイクル（1単元15〜30分で回す）&lt;/h2&gt;
&lt;ul&gt;
&lt;li&gt;理解：地図を見て「どこ」「なぜ」を一文で言う。&lt;/li&gt;
&lt;li&gt;暗記：必要語句だけを覚える（全部を覚えようとしない）。&lt;/li&gt;
&lt;li&gt;確認：空欄を見て口で言う。言えない語は復習リストに戻す。&lt;/li&gt;
&lt;li&gt;演習：資料（地図・雨温図・統計）で「根拠を拾う練習」をする。&lt;/li&gt;
&lt;/ul&gt;
&lt;h2&gt;よく出る出題パターン（先に知っておく）&lt;/h2&gt;
&lt;ul&gt;
&lt;li&gt;地図問題：分布（集中・かたより）／境界（山地・海岸線・県境）／位置（海峡・港）&lt;/li&gt;
&lt;li&gt;雨温図：降水が多い季節／年較差／気候区分の判別と理由説明&lt;/li&gt;
&lt;li&gt;統計：増減（前年差）／割合（構成比）／上位（ランキング）&lt;/li&gt;
&lt;li&gt;写真・資料：地形（扇状地・三角州）／農業（ハウス・段々畑）／工業（コンビナート）&lt;/li&gt;
&lt;li&gt;記述：原因→結果／比較（AとBの違い）／課題と対策（過疎・公害など）&lt;/li&gt;
&lt;/ul&gt;
&lt;hr&gt;
&lt;h2&gt;00. 地図の基礎（ここが弱いと全部が崩れる）&lt;/h2&gt;
&lt;h4&gt;Ⅰ．方位・距離・縮尺&lt;/h4&gt;
&lt;ul&gt;
&lt;li&gt;方位：地図は基本「上が北」。ただし方位記号があるときはそれに従う。&lt;/li&gt;
&lt;li class="koumin-core"&gt;縮尺：地図上の1cmが実際の&lt;span class="blank"&gt;何km&lt;/span&gt;に当たるかを計算できるようにする。&lt;/li&gt;
&lt;li&gt;距離の計算は「式」を固定：実際の距離＝地図の距離×縮尺（または縮尺分母÷100000でkm換算）。&lt;/li&gt;
&lt;/ul&gt;
&lt;h4&gt;Ⅱ．緯度・経度（位置説明の土台）&lt;/h4&gt;
&lt;p&gt;
緯度経度ができると、「日本は中緯度」「南ほど温暖」「東西で時差」など、気候や生活に一気につながります。
&lt;/p&gt;
&lt;ul&gt;
&lt;li class="koumin-core"&gt;緯度：赤道からの&lt;span class="blank"&gt;南北&lt;/span&gt;の角度（北緯・南緯）。&lt;/li&gt;
&lt;li class="koumin-core"&gt;経度：本初子午線からの&lt;span class="blank"&gt;東西&lt;/span&gt;の角度（東経・西経）。&lt;/li&gt;
&lt;li class="koumin-core"&gt;時差：経度&lt;span class="blank"&gt;15度&lt;/span&gt;で&lt;span class="blank"&gt;1時間&lt;/span&gt;（東へ行くほど時刻は進む）。&lt;/li&gt;
&lt;/ul&gt;
&lt;h4&gt;Ⅲ．地図記号・等高線（資料読み取りの必修）&lt;/h4&gt;
&lt;ul&gt;
&lt;li&gt;地図記号は「寺」「神社」「郵便局」「工場」など、生活施設の判別に直結。&lt;/li&gt;
&lt;li&gt;等高線は「間隔が狭い＝急」「広い＝ゆるい」。尾根・谷・崖の見分けを練習。&lt;/li&gt;
&lt;/ul&gt;
&lt;hr&gt;
&lt;h2&gt;01. 地形・気候&lt;/h2&gt;
&lt;h4&gt;Ⅰ．日本列島の位置（海・海峡・海流・領域）&lt;/h4&gt;
&lt;p&gt;
日本の地理はまず「位置」です。位置が分かると、海流・気候・産業・交通がつながって理解できます。
&lt;/p&gt;
&lt;p class="koumin-core"&gt;
日本の周りの海は、&lt;span class="blank"&gt;日本海&lt;/span&gt;・&lt;span class="blank"&gt;太平洋&lt;/span&gt;・&lt;span class="blank"&gt;オホーツク海&lt;/span&gt;・&lt;span class="blank"&gt;東シナ海&lt;/span&gt;。
&lt;/p&gt;
&lt;ul&gt;
&lt;li class="koumin-core"&gt;日本の四方端：最北端&lt;span class="blank"&gt;択捉島&lt;/span&gt;／最東端&lt;span class="blank"&gt;南鳥島&lt;/span&gt;／最西端&lt;span class="blank"&gt;与那国島&lt;/span&gt;／最南端&lt;span class="blank"&gt;沖ノ鳥島&lt;/span&gt;&lt;/li&gt;
&lt;li class="koumin-core"&gt;重要海峡：&lt;span class="blank"&gt;宗谷海峡&lt;/span&gt;／&lt;span class="blank"&gt;津軽海峡&lt;/span&gt;／&lt;span class="blank"&gt;対馬海峡&lt;/span&gt;／&lt;span class="blank"&gt;関門海峡&lt;/span&gt;&lt;/li&gt;
&lt;li class="koumin-core"&gt;海流：暖流&lt;span class="blank"&gt;黒潮&lt;/span&gt;・&lt;span class="blank"&gt;対馬海流&lt;/span&gt;／寒流&lt;span class="blank"&gt;親潮&lt;/span&gt;&lt;/li&gt;
&lt;li&gt;島国で海に囲まれる→漁業が発達／港が重要／季節風の影響を受けやすい。&lt;/li&gt;
&lt;/ul&gt;
&lt;p class="koumin-core"&gt;
排他的経済水域（EEZ）は、沿岸から&lt;span class="blank"&gt;200海里&lt;/span&gt;までの範囲です。
&lt;/p&gt;
&lt;ul&gt;
&lt;li&gt;ポイント：EEZは「その国が水産資源・海底資源を利用できる範囲」。島が多い国ほど海の面積が広くなりやすい。&lt;/li&gt;
&lt;li class="koumin-core"&gt;領海はおおむね沿岸から&lt;span class="blank"&gt;12海里&lt;/span&gt;（ここは「国の領域」として扱われる）。&lt;/li&gt;
&lt;/ul&gt;
&lt;p class="koumin-core"&gt;
日本の領土問題（相手とセット）：北方領土＝相手&lt;span class="blank"&gt;ロシア&lt;/span&gt;／竹島＝相手&lt;span class="blank"&gt;韓国&lt;/span&gt;／尖閣諸島＝相手&lt;span class="blank"&gt;中国&lt;/span&gt;
&lt;/p&gt;
&lt;h4&gt;この小単元の確認（口で言えるか）&lt;/h4&gt;
&lt;ul&gt;
&lt;li class="koumin-core"&gt;日本の周りの海を4つ言える（日本海・太平洋・オホーツク海・東シナ海）。&lt;/li&gt;
&lt;li class="koumin-core"&gt;暖流は&lt;span class="blank"&gt;黒潮&lt;/span&gt;、寒流は&lt;span class="blank"&gt;親潮&lt;/span&gt;（名前と性質：暖流＝温暖・多湿、寒流＝冷涼）。&lt;/li&gt;
&lt;li class="koumin-core"&gt;EEZは&lt;span class="blank"&gt;200海里&lt;/span&gt;、領海は&lt;span class="blank"&gt;12海里&lt;/span&gt;。&lt;/li&gt;
&lt;/ul&gt;
&lt;hr&gt;
&lt;h4&gt;Ⅱ．地形①：山地と山脈（山が多い国の意味）&lt;/h4&gt;
&lt;p&gt;
日本は国土の多くが山地です。山地が多いと、平野が限られ、川が短く急になり、扇状地・ダム・水力発電などがつながります。
&lt;/p&gt;
&lt;ul&gt;
&lt;li class="koumin-core"&gt;日本の国土の約&lt;span class="blank"&gt;4分の3&lt;/span&gt;は山地（＝平野が貴重）。&lt;/li&gt;
&lt;li class="koumin-core"&gt;最高峰は&lt;span class="blank"&gt;富士山&lt;/span&gt;（&lt;span class="blank"&gt;3776m&lt;/span&gt;）。&lt;/li&gt;
&lt;li&gt;山地が多い→耕地が限られる→米作は平野に集中／都市も平野・沿岸に集まりやすい。&lt;/li&gt;
&lt;li&gt;山は気候にも影響：季節風をさえぎる→雪の多い地域／乾燥しやすい地域が生まれる。&lt;/li&gt;
&lt;/ul&gt;
&lt;p class="koumin-core"&gt;
代表セット：日本アルプス＝&lt;span class="blank"&gt;飛騨山脈&lt;/span&gt;（北）・&lt;span class="blank"&gt;木曽山脈&lt;/span&gt;（中）・&lt;span class="blank"&gt;赤石山脈&lt;/span&gt;（南）
&lt;/p&gt;
&lt;p class="koumin-core"&gt;
日本はプレートの&lt;span class="blank"&gt;境界&lt;/span&gt;付近にあり、&lt;span class="blank"&gt;地震&lt;/span&gt;や&lt;span class="blank"&gt;火山&lt;/span&gt;が多い（地形の成り立ちとセットで理解）。
&lt;/p&gt;
&lt;ul&gt;
&lt;li&gt;「災害」と地形はセット：火山灰地の畑作、地震・津波の備え、土砂災害の起こりやすい地形を知る。&lt;/li&gt;
&lt;/ul&gt;
&lt;h4&gt;この小単元の確認（口で言えるか）&lt;/h4&gt;
&lt;ul&gt;
&lt;li class="koumin-core"&gt;最高峰は&lt;span class="blank"&gt;富士山&lt;/span&gt;（&lt;span class="blank"&gt;3776m&lt;/span&gt;）。&lt;/li&gt;
&lt;li class="koumin-core"&gt;日本アルプスの3つ（飛騨・木曽・赤石）を言える。&lt;/li&gt;
&lt;/ul&gt;
&lt;hr&gt;
&lt;h4&gt;Ⅲ．地形②：川と湖（地形→くらし→産業へ）&lt;/h4&gt;
&lt;p&gt;
川は「地形（山地が多い）」と「産業（米作・工業用水・発電）」をつなぐ単元です。まずは頻出の“代表”を固めましょう。
&lt;/p&gt;
&lt;ul&gt;
&lt;li class="koumin-core"&gt;日本一長い川＝&lt;span class="blank"&gt;信濃川&lt;/span&gt;&lt;/li&gt;
&lt;li class="koumin-core"&gt;流域面積が最大＝&lt;span class="blank"&gt;利根川&lt;/span&gt;&lt;/li&gt;
&lt;li class="koumin-core"&gt;日本三大急流＝&lt;span class="blank"&gt;最上川&lt;/span&gt;・&lt;span class="blank"&gt;富士川&lt;/span&gt;・&lt;span class="blank"&gt;球磨川&lt;/span&gt;&lt;/li&gt;
&lt;li class="koumin-core"&gt;日本最大の湖＝&lt;span class="blank"&gt;琵琶湖&lt;/span&gt;&lt;/li&gt;
&lt;/ul&gt;
&lt;p&gt;
「川の長さ」と「流域面積」は同じではありません。入試では“どちらが問われているか”を読み違えないことが得点差になります。
&lt;/p&gt;
&lt;h4&gt;川が作る地形（写真・図で出る）&lt;/h4&gt;
&lt;ul&gt;
&lt;li class="koumin-core"&gt;扇状地：山地から平野に出るところで砂れきがたまり、川が&lt;span class="blank"&gt;網目状&lt;/span&gt;に分かれやすい（水はけがよい→果樹・畑作）。&lt;/li&gt;
&lt;li class="koumin-core"&gt;三角州：河口付近で土砂がたまり、平らな土地が広がる（稲作・都市が発達しやすい）。&lt;/li&gt;
&lt;li&gt;ダム：水不足対策・洪水対策・水力発電（目的をセットで）。&lt;/li&gt;
&lt;/ul&gt;
&lt;h4&gt;この小単元の確認（口で言えるか）&lt;/h4&gt;
&lt;ul&gt;
&lt;li class="koumin-core"&gt;最長は&lt;span class="blank"&gt;信濃川&lt;/span&gt;、流域最大は&lt;span class="blank"&gt;利根川&lt;/span&gt;。&lt;/li&gt;
&lt;li class="koumin-core"&gt;三大急流を3つ言える（最上・富士・球磨）。&lt;/li&gt;
&lt;li class="koumin-core"&gt;最大の湖は&lt;span class="blank"&gt;琵琶湖&lt;/span&gt;。&lt;/li&gt;
&lt;/ul&gt;
&lt;hr&gt;
&lt;h4&gt;Ⅳ．地形③：平野・盆地・台地（人と産業の舞台）&lt;/h4&gt;
&lt;p&gt;
平野・盆地・台地は「人が住む」「農業・工業が発展する」土台です。地形名は“産業・都市”とセットで覚えます。
&lt;/p&gt;
&lt;ul&gt;
&lt;li class="koumin-core"&gt;日本最大の平野＝&lt;span class="blank"&gt;関東平野&lt;/span&gt;&lt;/li&gt;
&lt;li&gt;平野：人口集中／交通の結節点／臨海部に工業（港＋広い土地）が集まりやすい。&lt;/li&gt;
&lt;li&gt;盆地：夏暑く冬寒いなど年較差が大きくなりやすい（内陸性）。果樹栽培と結びつくことも多い。&lt;/li&gt;
&lt;li&gt;台地：関東では宅地化・畑作（畑・住宅地）とセットになりやすい。&lt;/li&gt;
&lt;/ul&gt;
&lt;h4&gt;自然・文化の要点（出題が広い分、代表から）&lt;/h4&gt;
&lt;ul&gt;
&lt;li class="koumin-core"&gt;ラムサール条約：水鳥などの生息地として重要な&lt;span class="blank"&gt;湿地&lt;/span&gt;を守る条約。&lt;/li&gt;
&lt;li&gt;世界遺産は「場所＋種類（文化/自然）＋ポイント」をセットで学ぶ（地理と歴史の両方から出題）。&lt;/li&gt;
&lt;/ul&gt;
&lt;hr&gt;
&lt;h4&gt;Ⅴ．気候と雨温図（原因で説明できるようにする）&lt;/h4&gt;
&lt;p&gt;
気候は“暗記”より“原因”です。日本の気候の違いは、主に&lt;strong&gt;&lt;span class="blank"&gt;緯度&lt;/span&gt;・&lt;span class="blank"&gt;季節風&lt;/span&gt;・&lt;span class="blank"&gt;海流&lt;/span&gt;・&lt;span class="blank"&gt;山地&lt;/span&gt;&lt;/strong&gt;で説明できます。
&lt;/p&gt;
&lt;p class="koumin-core"&gt;
雨温図は、降水量（棒）と気温（折れ線）を読み取り、その地域の特徴を説明する資料です。
&lt;/p&gt;
&lt;ul&gt;
&lt;li class="koumin-core"&gt;季節風：冬は&lt;span class="blank"&gt;北西&lt;/span&gt;、夏は&lt;span class="blank"&gt;南東&lt;/span&gt;が基本。&lt;/li&gt;
&lt;li class="koumin-core"&gt;日本の気候区分（代表6）：&lt;span class="blank"&gt;北海道&lt;/span&gt;／&lt;span class="blank"&gt;日本海側&lt;/span&gt;／&lt;span class="blank"&gt;太平洋側&lt;/span&gt;／&lt;span class="blank"&gt;瀬戸内&lt;/span&gt;／&lt;span class="blank"&gt;中央高地&lt;/span&gt;／&lt;span class="blank"&gt;南西諸島&lt;/span&gt;&lt;/li&gt;
&lt;li&gt;雨温図は「冬に雪が多いか」「夏に雨が多いか」「年較差が大きいか」で切り分ける。&lt;/li&gt;
&lt;/ul&gt;
&lt;h4&gt;6つの気候区分：特徴と“理由”のセット&lt;/h4&gt;
&lt;table style="width:100%; border-collapse:collapse;" border="1" cellpadding="8"&gt;
&lt;thead&gt;
&lt;tr&gt;
&lt;th style="width:18%;"&gt;区分&lt;/th&gt;
&lt;th&gt;特徴（雨温図で見る点）&lt;/th&gt;
&lt;th style="width:28%;"&gt;理由（説明に使う語）&lt;/th&gt;
&lt;/tr&gt;
&lt;/thead&gt;
&lt;tbody&gt;
&lt;tr&gt;
&lt;td class="koumin-core"&gt;北海道&lt;/td&gt;
&lt;td&gt;気温が低め、梅雨の影響が弱い&lt;/td&gt;
&lt;td&gt;高緯度／寒冷な気団の影響&lt;/td&gt;
&lt;/tr&gt;
&lt;tr&gt;
&lt;td class="koumin-core"&gt;日本海側&lt;/td&gt;
&lt;td&gt;冬に降水（雪）が多い&lt;/td&gt;
&lt;td&gt;冬の季節風&lt;span class="blank"&gt;北西&lt;/span&gt;＋山地で上昇→雪&lt;/td&gt;
&lt;/tr&gt;
&lt;tr&gt;
&lt;td class="koumin-core"&gt;太平洋側&lt;/td&gt;
&lt;td&gt;冬は乾燥、夏は雨が多い&lt;/td&gt;
&lt;td&gt;冬は山越えで乾燥／夏は湿った季節風&lt;/td&gt;
&lt;/tr&gt;
&lt;tr&gt;
&lt;td class="koumin-core"&gt;瀬戸内&lt;/td&gt;
&lt;td&gt;降水量が少なめ&lt;/td&gt;
&lt;td&gt;山地に囲まれ季節風の影響が弱い&lt;/td&gt;
&lt;/tr&gt;
&lt;tr&gt;
&lt;td class="koumin-core"&gt;中央高地&lt;/td&gt;
&lt;td&gt;年較差が大きい、降水少なめ&lt;/td&gt;
&lt;td&gt;内陸性／標高／フェーン現象（説明に）&lt;/td&gt;
&lt;/tr&gt;
&lt;tr&gt;
&lt;td class="koumin-core"&gt;南西諸島&lt;/td&gt;
&lt;td&gt;高温多雨、台風の影響&lt;/td&gt;
&lt;td&gt;低緯度／暖流／台風・季節風&lt;/td&gt;
&lt;/tr&gt;
&lt;/tbody&gt;
&lt;/table&gt;
&lt;h4&gt;雨温図の“読み取り手順”（迷わない型）&lt;/h4&gt;
&lt;ol&gt;
&lt;li&gt;平均気温の高さ：夏が高いか／冬が低いか（緯度・内陸性のヒント）。&lt;/li&gt;
&lt;li&gt;降水のピーク：夏型か／冬型か（季節風・梅雨・台風のヒント）。&lt;/li&gt;
&lt;li&gt;年較差：大きい→内陸（中央高地など）／小さい→海の影響。&lt;/li&gt;
&lt;li&gt;最後に理由：季節風・山地・海流のどれで説明できるかを選ぶ。&lt;/li&gt;
&lt;/ol&gt;
&lt;h4&gt;この小単元の確認（口で言えるか）&lt;/h4&gt;
&lt;ul&gt;
&lt;li class="koumin-core"&gt;冬の季節風は&lt;span class="blank"&gt;北西&lt;/span&gt;（日本海側に雪）。&lt;/li&gt;
&lt;li class="koumin-core"&gt;代表6区分を言える（北海道・日本海側・太平洋側・瀬戸内・中央高地・南西諸島）。&lt;/li&gt;
&lt;/ul&gt;
&lt;hr&gt;
&lt;h2&gt;02. 農林水産業&lt;/h2&gt;
&lt;h4&gt;Ⅰ．日本の農業（地形・気候とセットで覚える）&lt;/h4&gt;
&lt;p&gt;
農業は「地形・気候」と直結します。稲作・畑作・園芸・畜産を、&lt;strong&gt;&lt;span class="blank"&gt;土地条件&lt;/span&gt;&lt;/strong&gt;と&lt;strong&gt;&lt;span class="blank"&gt;出荷の工夫&lt;/span&gt;&lt;/strong&gt;で整理すると崩れません。
&lt;/p&gt;
&lt;h4&gt;園芸農業（出荷時期をずらして高く売る）&lt;/h4&gt;
&lt;ul&gt;
&lt;li class="koumin-core"&gt;ビニールハウスで早く出荷＝&lt;span class="blank"&gt;促成栽培&lt;/span&gt;&lt;/li&gt;
&lt;li class="koumin-core"&gt;涼しい地域で夏に出荷＝&lt;span class="blank"&gt;抑制栽培&lt;/span&gt;&lt;/li&gt;
&lt;li class="koumin-core"&gt;涼しい高原で野菜＝&lt;span class="blank"&gt;高冷地野菜&lt;/span&gt;&lt;/li&gt;
&lt;li&gt;近郊農業は「大都市に近い→新鮮→輸送費が小さい」が軸（葉物野菜などと相性がよい）。&lt;/li&gt;
&lt;/ul&gt;
&lt;h4&gt;稲作・畑作（写真・統計で出る）&lt;/h4&gt;
&lt;ul&gt;
&lt;li&gt;稲作：平野・三角州など水が得やすい土地と結びつく。用水路・区画整理・機械化がポイント。&lt;/li&gt;
&lt;li&gt;畑作：冷涼な地域（北海道など）や台地（関東など）と結びつくことが多い。&lt;/li&gt;
&lt;li class="koumin-core"&gt;二毛作：同じ土地で&lt;span class="blank"&gt;年2回&lt;/span&gt;作物をつくる（例：米＋麦など）。&lt;/li&gt;
&lt;li class="koumin-core"&gt;二期作：同じ作物を&lt;span class="blank"&gt;年2回&lt;/span&gt;つくる（暖かい地域で可能になりやすい）。&lt;/li&gt;
&lt;/ul&gt;
&lt;p class="koumin-core"&gt;
工場で加工されたり工業の原料となったりする作物を&lt;span class="blank"&gt;工芸作物&lt;/span&gt;という（例：綿花・てんさい・さとうきびなど）。
&lt;/p&gt;
&lt;p&gt;
生産量ランキングは年で動くため、「上位常連（代表県）」を押さえ、資料問題で最終確認するのが安全です。
&lt;/p&gt;
&lt;h4&gt;畜産（気候・市場・飼料の視点）&lt;/h4&gt;
&lt;ul&gt;
&lt;li&gt;酪農：冷涼な地域や広い土地と相性がよい（乳製品の流通・市場距離も考える）。&lt;/li&gt;
&lt;li&gt;肉用牛・養豚・養鶏：飼料の輸入、加工・流通、消費地との距離が絡む（理由説明で使う）。&lt;/li&gt;
&lt;/ul&gt;
&lt;hr&gt;
&lt;h4&gt;Ⅱ．日本の水産業（海流＋EEZ＋漁業の変化）&lt;/h4&gt;
&lt;p&gt;
水産業は「海流」と「200海里（EEZ）」が軸です。漁法・漁場・漁業の変化をセットで覚えます。
&lt;/p&gt;
&lt;ul&gt;
&lt;li class="koumin-core"&gt;好漁場：暖流&lt;span class="blank"&gt;黒潮&lt;/span&gt;と寒流&lt;span class="blank"&gt;親潮&lt;/span&gt;が出会う海域（代表：&lt;span class="blank"&gt;三陸沖&lt;/span&gt;など）。&lt;/li&gt;
&lt;/ul&gt;
&lt;h4&gt;漁業の種類（“どこで”行うか）&lt;/h4&gt;
&lt;ul&gt;
&lt;li class="koumin-core"&gt;沿岸漁業：岸に近い海（小型船・日帰りが多い）。&lt;/li&gt;
&lt;li class="koumin-core"&gt;沖合漁業：沿岸より遠い海（数日規模）。&lt;/li&gt;
&lt;li class="koumin-core"&gt;遠洋漁業：世界の海へ（長期間）。近年は縮小傾向。&lt;/li&gt;
&lt;/ul&gt;
&lt;h4&gt;漁法（写真で判別される）&lt;/h4&gt;
&lt;ul&gt;
&lt;li class="koumin-core"&gt;とる漁業（代表例）：&lt;span class="blank"&gt;まき網&lt;/span&gt;／&lt;span class="blank"&gt;底びき網&lt;/span&gt;／&lt;span class="blank"&gt;定置網&lt;/span&gt;&lt;/li&gt;
&lt;li class="koumin-core"&gt;育てる漁業：&lt;span class="blank"&gt;養殖&lt;/span&gt;（いけす等で育てる）／&lt;span class="blank"&gt;栽培漁業&lt;/span&gt;（稚魚を放流）&lt;/li&gt;
&lt;li&gt;遠洋漁業が縮小した理由は「200海里規制」「燃料費」「資源管理」などを資料と結びつけて説明。&lt;/li&gt;
&lt;/ul&gt;
&lt;hr&gt;
&lt;h4&gt;Ⅲ．日本の林業（森林が多い国の課題）&lt;/h4&gt;
&lt;p&gt;
林業は「森林が多い国」なのに課題が出る単元です。比率・代表美林・輸入の流れを固めたうえで、なぜ課題が残るかまで言えるようにします。
&lt;/p&gt;
&lt;ul&gt;
&lt;li class="koumin-core"&gt;日本の森林は国土の約&lt;span class="blank"&gt;3分の2&lt;/span&gt;。&lt;/li&gt;
&lt;li class="koumin-core"&gt;天然の三大美林：&lt;span class="blank"&gt;青森ヒバ&lt;/span&gt;・&lt;span class="blank"&gt;秋田スギ&lt;/span&gt;・&lt;span class="blank"&gt;木曽ヒノキ&lt;/span&gt;&lt;/li&gt;
&lt;li class="koumin-core"&gt;人工の三大美林：&lt;span class="blank"&gt;吉野&lt;/span&gt;・&lt;span class="blank"&gt;天竜&lt;/span&gt;・&lt;span class="blank"&gt;尾鷲&lt;/span&gt;&lt;/li&gt;
&lt;/ul&gt;
&lt;h4&gt;林業の「課題」まで言えるようにする&lt;/h4&gt;
&lt;ul&gt;
&lt;li&gt;輸入材が増えた→国産材が売れにくい→手入れ不足→土砂災害リスクや生態系への影響が問題になることも。&lt;/li&gt;
&lt;li&gt;対策の方向：間伐・路網整備・国産材活用・木材利用（公共建築など）を押さえる。&lt;/li&gt;
&lt;/ul&gt;
&lt;h4&gt;この章の確認（口で言えるか）&lt;/h4&gt;
&lt;ul&gt;
&lt;li class="koumin-core"&gt;早く出荷＝&lt;span class="blank"&gt;促成栽培&lt;/span&gt;／夏に出荷＝&lt;span class="blank"&gt;抑制栽培&lt;/span&gt;。&lt;/li&gt;
&lt;li class="koumin-core"&gt;育てる漁業は&lt;span class="blank"&gt;養殖&lt;/span&gt;と&lt;span class="blank"&gt;栽培漁業&lt;/span&gt;。&lt;/li&gt;
&lt;li class="koumin-core"&gt;天然三大美林を3つ言える（青森ヒバ・秋田スギ・木曽ヒノキ）。&lt;/li&gt;
&lt;/ul&gt;
&lt;hr&gt;
&lt;h2&gt;03. 工業・都市の発展&lt;/h2&gt;
&lt;h4&gt;Ⅰ．工業の見方（“どこで・なぜ”を説明する）&lt;/h4&gt;
&lt;p&gt;
工業は「原料の輸入」「製品の輸出」「人口・交通」の条件で説明できます。まずは立地条件の型を作ると、どの地域でも答えられるようになります。
&lt;/p&gt;
&lt;ul&gt;
&lt;li&gt;工業が集まりやすい条件：①港（輸入・輸出）②広い土地 ③交通網 ④労働力 ⑤大消費地（市場）&lt;/li&gt;
&lt;li&gt;臨海部に工業が集中：原料輸入に便利／工場用地／大量輸送（船）／コンビナート&lt;/li&gt;
&lt;/ul&gt;
&lt;h4&gt;Ⅱ．工業地帯（まずは“太平洋ベルト”）&lt;/h4&gt;
&lt;p class="koumin-core"&gt;
太平洋ベルト：&lt;span class="blank"&gt;関東&lt;/span&gt;〜&lt;span class="blank"&gt;北九州&lt;/span&gt;にかけて、工業と人口が集中する帯状の地域。
&lt;/p&gt;
&lt;ul&gt;
&lt;li class="koumin-core"&gt;三大工業地帯：&lt;span class="blank"&gt;京浜&lt;/span&gt;・&lt;span class="blank"&gt;中京&lt;/span&gt;・&lt;span class="blank"&gt;阪神&lt;/span&gt;&lt;/li&gt;
&lt;li&gt;入試では「位置（地図）」＋「主な工業（機械・自動車・化学など）」がセットで問われやすい。&lt;/li&gt;
&lt;li&gt;地帯／地域の呼び方は揺れがあるため、暗記より&lt;strong&gt;場所を地図で説明&lt;/strong&gt;できることを優先。&lt;/li&gt;
&lt;/ul&gt;
&lt;h4&gt;Ⅲ．工業地域（地帯以外の集積）&lt;/h4&gt;
&lt;ul&gt;
&lt;li class="koumin-core"&gt;代表例：京葉・東海・瀬戸内・北陸（まずは地図で位置）。&lt;/li&gt;
&lt;li&gt;覚え方：地帯＝広範囲で多様、地域＝地帯以外の集積（位置と特徴で整理）。&lt;/li&gt;
&lt;/ul&gt;
&lt;h4&gt;Ⅳ．伝統工業（産地と結びつける）&lt;/h4&gt;
&lt;ul&gt;
&lt;li class="koumin-core"&gt;伝統的工芸品は国の&lt;span class="blank"&gt;指定&lt;/span&gt;がある（名称だけでなく産地もセットで）。&lt;/li&gt;
&lt;li&gt;出題のされ方：写真→製品名→産地、または「その地域の特色ある産業」として問われる。&lt;/li&gt;
&lt;/ul&gt;
&lt;h4&gt;Ⅴ．工業をめぐる諸問題（公害・資源・貿易）&lt;/h4&gt;
&lt;p&gt;
公害は暗記で終わらず「原因物質」「被害」「対策」で整理します。貿易は“加工貿易”の意味を説明できることがゴールです。
&lt;/p&gt;
&lt;ul&gt;
&lt;li class="koumin-core"&gt;典型七公害：大気汚染／水質汚濁／土壌汚染／騒音／振動／地盤沈下／悪臭&lt;/li&gt;
&lt;li class="koumin-core"&gt;日本最初の公害問題：&lt;span class="blank"&gt;足尾銅山鉱毒事件&lt;/span&gt;&lt;/li&gt;
&lt;li class="koumin-core"&gt;四大公害病：&lt;span class="blank"&gt;水俣病&lt;/span&gt;／&lt;span class="blank"&gt;新潟水俣病&lt;/span&gt;／&lt;span class="blank"&gt;イタイイタイ病&lt;/span&gt;／&lt;span class="blank"&gt;四日市ぜんそく&lt;/span&gt;&lt;/li&gt;
&lt;li class="koumin-core"&gt;日本の貿易：原料を輸入→国内で加工→製品を輸出＝&lt;span class="blank"&gt;加工貿易&lt;/span&gt;&lt;/li&gt;
&lt;/ul&gt;
&lt;h4&gt;Ⅵ．都市の発展（過密・過疎・交通）&lt;/h4&gt;
&lt;ul&gt;
&lt;li class="koumin-core"&gt;大都市の問題＝&lt;span class="blank"&gt;過密&lt;/span&gt;（住宅・交通混雑・環境など）。&lt;/li&gt;
&lt;li class="koumin-core"&gt;地方の問題＝&lt;span class="blank"&gt;過疎&lt;/span&gt;（人口減少・高齢化・サービス維持）。&lt;/li&gt;
&lt;li&gt;都市の広がり：都心→郊外→ベッドタウン（通勤・通学）という流れを地図で確認。&lt;/li&gt;
&lt;li&gt;交通は「人の移動（鉄道・道路）」と「物の移動（港・空港）」を分けて見る。&lt;/li&gt;
&lt;/ul&gt;
&lt;hr&gt;
&lt;h2&gt;04. 地域学習の進め方（日本の地方は“型”で覚える）&lt;/h2&gt;
&lt;p&gt;
地方別学習は、県名を暗記するよりも、&lt;strong&gt;地形・気候・産業・都市・課題&lt;/strong&gt;を同じ型で整理すると安定します。
&lt;/p&gt;
&lt;h4&gt;地方学習のテンプレ（この順に言えるように）&lt;/h4&gt;
&lt;ol&gt;
&lt;li&gt;位置：どの海に面するか／隣の地方はどこか&lt;/li&gt;
&lt;li&gt;地形：山地・平野・河川（農業・人口に直結）&lt;/li&gt;
&lt;li&gt;気候：雪が多いか／雨が多い季節はいつか（雨温図で）&lt;/li&gt;
&lt;li&gt;産業：農業・水産・工業・観光のどれが強いか&lt;/li&gt;
&lt;li&gt;都市・交通：中心都市と結節点（港・新幹線・高速）&lt;/li&gt;
&lt;li&gt;課題：過疎・災害・環境・産業転換など&lt;/li&gt;
&lt;/ol&gt;
&lt;hr&gt;
&lt;h2&gt;資料問題の読み方（地理は「場所→数字→理由」で拾う）&lt;/h2&gt;
&lt;ul&gt;
&lt;li&gt;地図：まず凡例と方位、次に「集中」「分布」「境界」を見る。&lt;/li&gt;
&lt;li&gt;統計：増減（前年差）／割合（構成比）／順位（上位）を先に拾う。&lt;/li&gt;
&lt;li&gt;雨温図：降水の多い季節と年較差で切り分け、理由を季節風・海流・山地で説明する。&lt;/li&gt;
&lt;li&gt;資料の基本姿勢：「読み取れる事実」と「推測（理由）」を分けて書くと記述が強くなる。&lt;/li&gt;
&lt;/ul&gt;
&lt;h2&gt;総合チェック（タップで答えが出る）&lt;/h2&gt;
&lt;ol&gt;
&lt;li class="koumin-core"&gt;緯度は赤道からの&lt;span class="blank"&gt;南北&lt;/span&gt;、経度は本初子午線からの&lt;span class="blank"&gt;東西&lt;/span&gt;。&lt;/li&gt;
&lt;li class="koumin-core"&gt;時差は経度&lt;span class="blank"&gt;15度&lt;/span&gt;で&lt;span class="blank"&gt;1時間&lt;/span&gt;。&lt;/li&gt;
&lt;li class="koumin-core"&gt;日本の周りの海は&lt;span class="blank"&gt;日本海&lt;/span&gt;・&lt;span class="blank"&gt;太平洋&lt;/span&gt;・&lt;span class="blank"&gt;オホーツク海&lt;/span&gt;・&lt;span class="blank"&gt;東シナ海&lt;/span&gt;。&lt;/li&gt;
&lt;li class="koumin-core"&gt;排他的経済水域は沿岸から&lt;span class="blank"&gt;200海里&lt;/span&gt;まで、領海は&lt;span class="blank"&gt;12海里&lt;/span&gt;。&lt;/li&gt;
&lt;li class="koumin-core"&gt;最高峰は&lt;span class="blank"&gt;富士山&lt;/span&gt;（&lt;span class="blank"&gt;3776m&lt;/span&gt;）。&lt;/li&gt;
&lt;li class="koumin-core"&gt;日本一長い川は&lt;span class="blank"&gt;信濃川&lt;/span&gt;、流域面積最大は&lt;span class="blank"&gt;利根川&lt;/span&gt;。&lt;/li&gt;
&lt;li class="koumin-core"&gt;日本三大急流は&lt;span class="blank"&gt;最上川&lt;/span&gt;・&lt;span class="blank"&gt;富士川&lt;/span&gt;・&lt;span class="blank"&gt;球磨川&lt;/span&gt;。&lt;/li&gt;
&lt;li class="koumin-core"&gt;日本最大の湖は&lt;span class="blank"&gt;琵琶湖&lt;/span&gt;、最大の平野は&lt;span class="blank"&gt;関東平野&lt;/span&gt;。&lt;/li&gt;
&lt;li class="koumin-core"&gt;冬の季節風は&lt;span class="blank"&gt;北西&lt;/span&gt;、夏の季節風は&lt;span class="blank"&gt;南東&lt;/span&gt;が基本。&lt;/li&gt;
&lt;li class="koumin-core"&gt;日本の気候区分（代表6）は&lt;span class="blank"&gt;北海道&lt;/span&gt;・&lt;span class="blank"&gt;日本海側&lt;/span&gt;・&lt;span class="blank"&gt;太平洋側&lt;/span&gt;・&lt;span class="blank"&gt;瀬戸内&lt;/span&gt;・&lt;span class="blank"&gt;中央高地&lt;/span&gt;・&lt;span class="blank"&gt;南西諸島&lt;/span&gt;。&lt;/li&gt;
&lt;li class="koumin-core"&gt;早く出荷する栽培を&lt;span class="blank"&gt;促成栽培&lt;/span&gt;、夏に出荷する栽培を&lt;span class="blank"&gt;抑制栽培&lt;/span&gt;という。&lt;/li&gt;
&lt;li class="koumin-core"&gt;育てる漁業は&lt;span class="blank"&gt;養殖&lt;/span&gt;と&lt;span class="blank"&gt;栽培漁業&lt;/span&gt;。&lt;/li&gt;
&lt;li class="koumin-core"&gt;三大工業地帯は&lt;span class="blank"&gt;京浜&lt;/span&gt;・&lt;span class="blank"&gt;中京&lt;/span&gt;・&lt;span class="blank"&gt;阪神&lt;/span&gt;。&lt;/li&gt;
&lt;li class="koumin-core"&gt;日本最初の公害問題は&lt;span class="blank"&gt;足尾銅山鉱毒事件&lt;/span&gt;。四大公害病の1つは&lt;span class="blank"&gt;水俣病&lt;/span&gt;。&lt;/li&gt;
&lt;li class="koumin-core"&gt;原料を輸入して加工し輸出する貿易を&lt;span class="blank"&gt;加工貿易&lt;/span&gt;という。&lt;/li&gt;
&lt;/ol&gt;
&lt;h2&gt;当塾の取り組み&lt;/h2&gt;
&lt;p&gt;
当塾では、本科講座「地理の完成」で、地理をスピーディーに高品質な講義で仕上げます。&lt;br /&gt;
本科講座「地理の完成」≪８回完結講座≫のお申込み・お問い合わせは&lt;br /&gt;
&lt;a href="https://jukureiwa.com/honka/" target="_blank" rel="noopener"&gt;コチラ&lt;/a&gt;をご覧ください。
&lt;/p&gt;
&lt;p&gt;
当塾では、教室型の授業のほかに、オンラインでも受講可能です。また、学習したいポイントをピンポイントで学習できる、&lt;br /&gt;
&lt;a href="https://jukureiwa.com/tanpatsu/" target="_blank" rel="noopener"&gt;単発講座&lt;/a&gt;もございます。&lt;br /&gt;
1人1人に合わせた個別授業で地理の学習をサポートいたします。&lt;/p&gt;
&lt;section class="veu_cta" id="veu_cta-197"&gt;&lt;h1 class="cta_title"&gt;本科「地理の完成」≪８回完結講座≫&lt;/h1&gt;&lt;div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地理分野は「どこに何があるのか」「どこで何が行われているのか」を正しく理解することに尽きます。したがって「場所」つまり「地図」をベースにおいて理解を進めないと、きちんと知識を積み上げることが出来ません。当塾では、常に「どこ」というポイントに軸足を置きながら、様々な事象・現象を正しく理解させるように指導を行っていきます。&lt;/div&gt;&lt;div class="cta_body_link"&gt;&lt;a href="https://jukureiwa.com/honka/" class="btn btn-primary btn-block btn-lg" target="_blank"&gt;開講講座：本科「地理の完成」≪８回完結講座≫&lt;/a&gt;&lt;/div&gt;&lt;/div&gt;&lt;!--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</si>
  <si>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https://jukureiwa.com/tips/katakana/
【検出された不自然ワード】
- 型
- 最短
- 導線
- 設計
- 整え
【本文】
------
&lt;p&gt;中学受験の社会では、ニュースでよく耳にする&lt;strong&gt;カタカナ用語&lt;/strong&gt;が、そのまま入試問題として出題されることが増えています。特に、&lt;strong&gt;新型コロナウイルス関連の用語・政治経済・生活環境に関する用語&lt;/strong&gt;は、時事問題と絡めて問われやすい分野です。&lt;/p&gt;
&lt;p&gt;しかし、&lt;strong&gt;言葉だけを丸暗記して意味があいまいなまま&lt;/strong&gt;になっていると、文章題や記述問題で対応できません。このページでは、頻出のカタカナ用語をテーマ別に整理し、&lt;strong&gt;意味とイメージがセットで理解できる形&lt;/strong&gt;に再構成しました。&lt;/p&gt;
&lt;p&gt;テスト前の確認用としてだけでなく、日頃のニュース視聴や新聞・ニュースサイトを読む際の「用語辞典」としても活用してください。&lt;br /&gt;
&lt;!-- 追加ブロック：導入直後〜最初のH2の前に挿入 --&gt;&lt;/p&gt;
&lt;h2&gt;カタカナ用語一覧&lt;/h2&gt;
&lt;p&gt;カタカナ語は、&lt;strong&gt;「用語＋意味」&lt;/strong&gt;をセットで覚え、&lt;strong&gt;どの分野（政治／地理／時事／環境／生活・情報）か&lt;/strong&gt;までひも付けると定着が早くなります。まずは下の一覧で「最低限の意味」を押さえ、必要な分野はこのあと本文の各章で確認してください。&lt;/p&gt;
&lt;table&gt;
&lt;thead&gt;
&lt;tr&gt;
&lt;th&gt;分野&lt;/th&gt;
&lt;th&gt;頻出カタカナ語（5〜8語）&lt;/th&gt;
&lt;th&gt;超短い意味（1行）&lt;/th&gt;
&lt;/tr&gt;
&lt;/thead&gt;
&lt;tbody&gt;
&lt;tr&gt;
&lt;td&gt;&lt;strong&gt;政治（公民）&lt;/strong&gt;&lt;/td&gt;
&lt;td&gt;ベーシックインカム／ヘイトスピーチ／フェアトレード／パワーハラスメント／ノーマライゼーション／ユニバーサルデザイン／バリアフリー&lt;/td&gt;
&lt;td&gt;制度・人権・福祉の話題で出る「しくみ・考え方」を示す用語（記述は“主語＋要点”で）。&lt;/td&gt;
&lt;/tr&gt;
&lt;tr&gt;
&lt;td&gt;&lt;strong&gt;地理&lt;/strong&gt;&lt;/td&gt;
&lt;td&gt;インバウンド／コンパクトシティ／モーダルシフト／コールドチェーン／オーバーツーリズム／ヒートアイランド／シェールガス（シェールオイル）&lt;/td&gt;
&lt;td&gt;観光・都市・交通・流通・エネルギーなど、地理の資料読み取りとセットで問われやすい用語。&lt;/td&gt;
&lt;/tr&gt;
&lt;tr&gt;
&lt;td&gt;&lt;strong&gt;時事&lt;/strong&gt;&lt;/td&gt;
&lt;td&gt;クラスター／パンデミック／ロックダウン／ソーシャルディスタンス／ステイホーム／テレワーク（リモートワーク）／ウィズコロナ&lt;/td&gt;
&lt;td&gt;ニュースの出来事を説明する用語（「何が起きたか」「目的は何か」を短く言えると強い）。&lt;/td&gt;
&lt;/tr&gt;
&lt;tr&gt;
&lt;td&gt;&lt;strong&gt;環境&lt;/strong&gt;&lt;/td&gt;
&lt;td&gt;サステナブル／フードロス／フードバンク／マイクロプラスチック／エコドライブ／エコツーリズム／グリーンツーリズム&lt;/td&gt;
&lt;td&gt;環境問題・資源・観光のあり方に関わる用語（対策や影響とセットで整理）。&lt;/td&gt;
&lt;/tr&gt;
&lt;tr&gt;
&lt;td&gt;&lt;strong&gt;生活・情報&lt;/strong&gt;&lt;/td&gt;
&lt;td&gt;キャッシュレス／ソーシャルメディア／メディアリテラシー／クラウドファンディング／サブスクリプション（サブスク）／ビッグデータ／ワークライフバランス／ライフライン&lt;/td&gt;
&lt;td&gt;身近な生活・働き方・情報の扱い方に関わる用語（具体例と結びつけると忘れにくい）。&lt;/td&gt;
&lt;/tr&gt;
&lt;/tbody&gt;
&lt;/table&gt;
&lt;h3&gt;政治用語のカタカナ（入試での聞かれ方つき）&lt;/h3&gt;
&lt;ul&gt;
&lt;li&gt;&lt;strong&gt;ベーシックインカム&lt;/strong&gt;：国が&lt;strong&gt;最低限の生活費&lt;/strong&gt;を条件をしぼらずに支給する考え方（「何のための制度か」が聞かれやすい）。&lt;/li&gt;
&lt;li&gt;&lt;strong&gt;ヘイトスピーチ&lt;/strong&gt;：特定の集団への&lt;strong&gt;差別的な言動&lt;/strong&gt;（人権の観点で「なぜ問題か」を一言で）。&lt;/li&gt;
&lt;li&gt;&lt;strong&gt;フェアトレード&lt;/strong&gt;：生産者に&lt;strong&gt;公正な価格&lt;/strong&gt;で取引するしくみ（途上国支援・児童労働などと関連づけ）。&lt;/li&gt;
&lt;li&gt;&lt;strong&gt;ユニバーサルデザイン&lt;/strong&gt;：年齢や障害の有無に関係なく&lt;strong&gt;誰もが使いやすい&lt;/strong&gt;設計（具体例を添えると記述が安定）。&lt;/li&gt;
&lt;/ul&gt;
&lt;h3&gt;地理で出るカタカナ用語（地形・気候・人口/都市）&lt;/h3&gt;
&lt;ul&gt;
&lt;li&gt;&lt;strong&gt;インバウンド&lt;/strong&gt;：日本を訪れる外国人観光客。&lt;strong&gt;地域の産業・観光&lt;/strong&gt;や資料（グラフ）とセットで出やすい。&lt;/li&gt;
&lt;li&gt;&lt;strong&gt;コンパクトシティ&lt;/strong&gt;：都市の機能を中心部に集める考え方。&lt;strong&gt;高齢化・交通・環境負荷&lt;/strong&gt;の話題と結びつく。&lt;/li&gt;
&lt;li&gt;&lt;strong&gt;モーダルシフト&lt;/strong&gt;：貨物輸送をトラックから鉄道・船へ。&lt;strong&gt;CO2削減／渋滞緩和&lt;/strong&gt;など目的を押さえる。&lt;/li&gt;
&lt;li&gt;&lt;strong&gt;オーバーツーリズム&lt;/strong&gt;：観光客が多すぎて地域に悪影響が出る状態。&lt;strong&gt;住民生活との両立&lt;/strong&gt;が論点になりやすい。&lt;/li&gt;
&lt;li&gt;&lt;strong&gt;ヒートアイランド&lt;/strong&gt;：都市部が郊外より暑くなる現象。&lt;strong&gt;原因（舗装・人工排熱）→対策&lt;/strong&gt;の順で整理。&lt;/li&gt;
&lt;/ul&gt;
&lt;h3&gt;ミニFAQ（最短で混乱を止める）&lt;/h3&gt;
&lt;dl&gt;
&lt;dt&gt;&lt;strong&gt;Q. 「政治用語 カタカナ」は何を優先して覚える？&lt;/strong&gt;&lt;/dt&gt;
&lt;dd&gt;A. まずは&lt;strong&gt;「1行で言える定義」&lt;/strong&gt;を作ります（主語＋要点）。次に「どの分野の話か（人権／福祉／経済など）」を付け足すと、記述で減点されにくくなります。&lt;/dd&gt;
&lt;dt&gt;&lt;strong&gt;Q. 「地理 カタカナ用語」はどの単元とセットで出る？&lt;/strong&gt;&lt;/dt&gt;
&lt;dd&gt;A. &lt;strong&gt;都市・交通・観光・環境&lt;/strong&gt;と一緒に出やすいです。資料問題では「用語の意味＋目的／影響」を問われることが多いので、意味だけで止めないのがコツです。&lt;/dd&gt;
&lt;dt&gt;&lt;strong&gt;Q. カタカナ語は意味をどう書けば減点されにくい？&lt;/strong&gt;&lt;/dt&gt;
&lt;dd&gt;A. 「○○とは、〜する&lt;strong&gt;しくみ／考え方&lt;/strong&gt;」の形で、&lt;strong&gt;言い切りすぎずに要点を1つ&lt;/strong&gt;に絞って書きます（例を入れすぎて主語がぶれるのが典型ミス）。&lt;/dd&gt;
&lt;/dl&gt;
&lt;p&gt;&lt;!-- /追加ブロックここまで --&gt;&lt;/p&gt;
&lt;h2&gt;カタカナ用語をおさえるべき理由&lt;/h2&gt;
&lt;p&gt;カタカナ用語は、単なる流行語ではなく、現代社会の仕組みや問題を象徴するキーワードです。中学受験の社会で重視される理由は次の通りです。&lt;/p&gt;
&lt;ul&gt;
&lt;li&gt;&lt;strong&gt;ニュースや時事問題と直結している&lt;/strong&gt;ため、最新の入試傾向に対応しやすい。&lt;/li&gt;
&lt;li&gt;言葉の意味を通して、&lt;strong&gt;政治・経済・環境などの仕組みを理解できる&lt;/strong&gt;ようになる。&lt;/li&gt;
&lt;li&gt;記述問題で「自分の言葉で説明する」際の&lt;strong&gt;語彙力・表現力アップ&lt;/strong&gt;にもつながる。&lt;/li&gt;
&lt;/ul&gt;
&lt;p&gt;したがって、&lt;strong&gt;用語と意味をワンセットで覚えること&lt;/strong&gt;がとても重要です。以下では、分野ごとに代表的なカタカナ用語を整理していきます。&lt;/p&gt;
&lt;p&gt;&lt;!-- 追加ブロック（本文中盤）：MC→TP/SP/ST 送客のための最小導線 --&gt;&lt;/p&gt;
&lt;div style="border: 2px solid #2F4F4F; background-color: #f5f7f7; padding: 10px; display: flex; align-items: center; justify-content: center; margin: 18px 0;"&gt;
&lt;p&gt;&lt;img decoding="async" style="max-width: 100px; height: auto; margin-right: 10px;" src="http://jukureiwa.com/wp-content/uploads/2019/06/cropped-END_tate_ver2.jpg" alt="受験社会専門塾「令和」のロゴ" /&gt;&lt;/p&gt;
&lt;div&gt;
&lt;p style="margin: 5px 0;"&gt;&lt;strong&gt;ここでのつまずきが多い場合&lt;/strong&gt;：カタカナ用語は「意味」だけでなく、&lt;strong&gt;どの分野で・どう問われるか（資料／記述）&lt;/strong&gt;まで整理すると得点に直結しやすくなります。&lt;/p&gt;
&lt;p style="margin: 5px 0;"&gt;学習状況に合わせて、短期で補強するか、社会全体の設計を整えるかを選ぶと進めやすいです。&lt;/p&gt;
&lt;p&gt;&lt;a style="background-color: #2f4f4f; color: white; padding: 5px 10px; text-align: center; text-decoration: none; display: inline-block; font-size: 14px; margin-right: 6px;" href="https://jukureiwa.com/tanpatsu/"&gt;単発講座を見る&lt;/a&gt;&lt;br /&gt;
&lt;a style="background-color: #2f4f4f; color: white; padding: 5px 10px; text-align: center; text-decoration: none; display: inline-block; font-size: 14px; margin-right: 6px;" href="https://jukureiwa.com/honka/"&gt;本科コースを見る&lt;/a&gt;&lt;br /&gt;
&lt;a style="background-color: #2f4f4f; color: white; padding: 5px 10px; text-align: center; text-decoration: none; display: inline-block; font-size: 14px;" href="https://jukureiwa.com/"&gt;トップへ&lt;/a&gt;&lt;/p&gt;
&lt;p style="margin: 6px 0 0; font-size: 13px;"&gt;運営情報：&lt;a href="https://jukureiwa.com/greeting/"&gt;代表挨拶&lt;/a&gt;／&lt;a href="https://jukureiwa.com/company/"&gt;会社概要&lt;/a&gt;&lt;/p&gt;
&lt;/div&gt;
&lt;/div&gt;
&lt;p&gt;&lt;!-- /追加ブロック（本文中盤）ここまで --&gt;&lt;/p&gt;
&lt;h2&gt;新型コロナウイルス感染症に関する用語&lt;/h2&gt;
&lt;p&gt;新型コロナウイルス感染症の流行により、新しい言葉やもともとあった専門用語が一般にも広く使われるようになりました。入試では、&lt;strong&gt;社会の変化をどうとらえるか&lt;/strong&gt;という観点から出題されることがあります。&lt;/p&gt;
&lt;h3&gt;新型コロナウイルス関連の基本用語&lt;/h3&gt;
&lt;p&gt;&lt;strong&gt;クラスター&lt;/strong&gt; … 集団感染のこと。同じ場所やグループの中で、&lt;strong&gt;短期間に多くの感染者が出る&lt;/strong&gt;状況を指します。&lt;/p&gt;
&lt;p&gt;&lt;strong&gt;ソーシャルディスタンス&lt;/strong&gt; … 新型コロナウイルス感染症の防止対策として、&lt;strong&gt;2メートル以上の対人距離&lt;/strong&gt;を保ち、濃厚接触を避けることです。&lt;/p&gt;
&lt;p&gt;&lt;strong&gt;パンデミック&lt;/strong&gt; … 特定の地域ではなく、&lt;strong&gt;世界的に感染症が大流行&lt;/strong&gt;することを指します。&lt;/p&gt;
&lt;p&gt;&lt;strong&gt;ロックダウン&lt;/strong&gt; … 都市封鎖。外出制限や店舗閉鎖などを行い、&lt;strong&gt;人の動きを抑えることで感染拡大を防ぐ措置&lt;/strong&gt;です。&lt;/p&gt;
&lt;p&gt;&lt;strong&gt;テレワーク（リモートワーク）&lt;/strong&gt; … 会社などに出勤せず、&lt;strong&gt;自宅などからインターネットを使って仕事をする在宅勤務&lt;/strong&gt;の形態です。&lt;/p&gt;
&lt;p&gt;&lt;strong&gt;ステイホーム&lt;/strong&gt; … 感染を広げないために、&lt;strong&gt;外出を控え、自宅で過ごすよう呼びかけるスローガン&lt;/strong&gt;です。&lt;/p&gt;
&lt;p&gt;&lt;strong&gt;ウィズコロナ［社会］&lt;/strong&gt; … 新型コロナウイルスを完全になくすことを前提にするのではなく、&lt;strong&gt;感染防止策を取りながらウイルスと共存・共生していく社会のあり方&lt;/strong&gt;を指します。&lt;/p&gt;
&lt;h2&gt;政治・経済分野のカタカナ用語&lt;/h2&gt;
&lt;p&gt;政治や経済のニュースでは、カタカナ用語が頻繁に登場します。用語の意味を理解しておくと、ニュースの内容が一気に分かりやすくなります。&lt;/p&gt;
&lt;h3&gt;政治・経済の重要用語&lt;/h3&gt;
&lt;p&gt;&lt;strong&gt;インバウンド&lt;/strong&gt; … 日本に訪れる&lt;strong&gt;外国人観光客&lt;/strong&gt;のことです。観光業や地方経済と深く関わっています。&lt;/p&gt;
&lt;p&gt;&lt;strong&gt;フェアトレード&lt;/strong&gt; … 「公正取引」と訳されます。発展途上国の生産者に対して、&lt;strong&gt;適正な価格で取引を行い、生活を支える仕組み&lt;/strong&gt;です。&lt;/p&gt;
&lt;p&gt;&lt;strong&gt;ヘイトスピーチ&lt;/strong&gt; … 特定の人種や民族などに対する&lt;strong&gt;差別的な言動&lt;/strong&gt;のこと。人権問題として取り上げられています。&lt;/p&gt;
&lt;p&gt;&lt;strong&gt;シェールオイル（シェールガス）&lt;/strong&gt; … 頁岩層（けつがんそう）から採取される天然ガス・原油のこと。新しいエネルギー資源として注目されています。&lt;/p&gt;
&lt;p&gt;&lt;strong&gt;コンパクトシティ&lt;/strong&gt; … 市街地をぎゅっと集約させ、&lt;strong&gt;生活に必要な機能を中心部に集める都市構造&lt;/strong&gt;のことです。高齢化社会や環境負荷の軽減と関わります。&lt;/p&gt;
&lt;p&gt;&lt;strong&gt;コールドチェーン&lt;/strong&gt; … 生産から消費者に届くまで、食品などを&lt;strong&gt;決められた低温で保ったまま流通させる仕組み&lt;/strong&gt;です。安全な食の提供に役立ちます。&lt;/p&gt;
&lt;p&gt;&lt;strong&gt;モーダルシフト&lt;/strong&gt; … 貨物輸送の手段を、&lt;strong&gt;トラックから鉄道や船に転換&lt;/strong&gt;すること。環境負荷の軽減や渋滞緩和が目的です。&lt;/p&gt;
&lt;p&gt;&lt;strong&gt;ベーシックインカム&lt;/strong&gt; … 政府が年齢・性別などに関係なく、&lt;strong&gt;生活に必要な最低限度の金額を無条件に支給する制度&lt;/strong&gt;の考え方です。貧困対策や社会保障の新しい形として議論されています。&lt;/p&gt;
&lt;div style="border: 2px solid #4B8B3B; background-color: #d5e8d4; padding: 10px; display: flex; align-items: center; justify-content: center; margin: 20px 0;"&gt;
&lt;p&gt;&lt;img decoding="async" style="max-width: 100px; height: auto; margin-right: 10px;" src="http://jukureiwa.com/wp-content/uploads/2019/06/cropped-END_tate_ver2.jpg" alt="受験社会専門塾「令和」のロゴ" /&gt;&lt;/p&gt;
&lt;div&gt;
&lt;p style="margin: 5px 0;"&gt;受験社会専門塾「令和」の『地理の完成』コース：日本の地理を深く理解し、受験に備えよう！&lt;/p&gt;
&lt;p&gt;&lt;a style="background-color: #4b8b3b; color: white; padding: 5px 10px; text-align: center; text-decoration: none; display: inline-block; font-size: 14px;" href="https://jukureiwa.com/honka/#地理の完成"&gt;詳細を見る&lt;/a&gt;&lt;/p&gt;
&lt;/div&gt;
&lt;/div&gt;
&lt;h2&gt;生活環境・働き方・情報社会に関するカタカナ用語&lt;/h2&gt;
&lt;p&gt;日常生活や働き方、環境問題、情報社会に関連するカタカナ用語も、入試でよく扱われます。&lt;strong&gt;身近な例と結びつけて理解&lt;/strong&gt;することがポイントです。&lt;/p&gt;
&lt;h3&gt;働き方・人権・福祉にかかわる用語&lt;/h3&gt;
&lt;p&gt;&lt;strong&gt;パワーハラスメント（パワハラ）&lt;/strong&gt; … 職場での立場や権限を利用して、&lt;strong&gt;精神的・身体的な苦痛を与える行為&lt;/strong&gt;のこと。「職場内虐待」ともいえます。&lt;/p&gt;
&lt;p&gt;&lt;strong&gt;ユニバーサルデザイン&lt;/strong&gt; … 年齢や障害の有無にかかわらず、&lt;strong&gt;すべての人が利用しやすいように考えられたデザイン&lt;/strong&gt;のことです。&lt;/p&gt;
&lt;p&gt;&lt;strong&gt;バリアフリー&lt;/strong&gt; … 段差など、障害となるものを取り除き、&lt;strong&gt;高齢者や障がいのある人も暮らしやすくする取り組み&lt;/strong&gt;です。&lt;/p&gt;
&lt;p&gt;&lt;strong&gt;ノーマライゼーション&lt;/strong&gt; … 障害の有無や加齢に関係なく、&lt;strong&gt;だれもが平等に生活できる社会の実現&lt;/strong&gt;を目指す考え方です。&lt;/p&gt;
&lt;p&gt;&lt;strong&gt;ワークライフバランス&lt;/strong&gt; … 仕事と家庭生活・自分の時間との&lt;strong&gt;調和を図ること&lt;/strong&gt;。働き方改革とも関連します。&lt;/p&gt;
&lt;p&gt;&lt;strong&gt;パラリンピック&lt;/strong&gt; … 障害のある選手が出場する&lt;strong&gt;国際身体障害者スポーツ大会&lt;/strong&gt;です。オリンピックと同じ年に開催されます。&lt;/p&gt;
&lt;p&gt;&lt;strong&gt;ライフライン&lt;/strong&gt; … 水道・電気・ガス・通信など、&lt;strong&gt;日常生活を営むために必要不可欠な設備&lt;/strong&gt;のことです。&lt;/p&gt;
&lt;h3&gt;情報社会・お金の使い方に関する用語&lt;/h3&gt;
&lt;p&gt;&lt;strong&gt;キャッシュレス［決済］&lt;/strong&gt; … 現金を使わず、&lt;strong&gt;電子マネーやクレジットカード、QRコード&lt;/strong&gt;などで支払いをする方法です。&lt;/p&gt;
&lt;p&gt;&lt;strong&gt;メディアリテラシー&lt;/strong&gt; … テレビ・インターネット・SNSなどの情報を&lt;strong&gt;そのまま鵜呑みにせず、正しいかどうかを見極める力&lt;/strong&gt;のことです。&lt;/p&gt;
&lt;p&gt;&lt;strong&gt;ソーシャルメディア&lt;/strong&gt; … インターネット上で、個人と個人・個人と社会がつながることを助けるサービス。例：X（旧Twitter）、Instagramなど。&lt;/p&gt;
&lt;p&gt;&lt;strong&gt;クラウドファンディング&lt;/strong&gt; … インターネットを通じて、&lt;strong&gt;不特定多数の人から資金を集め、プロジェクトを進める仕組み&lt;/strong&gt;です。&lt;/p&gt;
&lt;p&gt;&lt;strong&gt;サブスクリプション（サブスク）&lt;/strong&gt; … 定額料金を支払い、&lt;strong&gt;製品やサービスを一定期間利用&lt;/strong&gt;する契約の形。動画配信サービスなどが代表例です。&lt;/p&gt;
&lt;p&gt;&lt;strong&gt;ビッグデータ&lt;/strong&gt; … 日々蓄積される大量で複雑なデータ。分析することで、&lt;strong&gt;社会の傾向やニーズを読み取る&lt;/strong&gt;ことができます。&lt;/p&gt;
&lt;h3&gt;環境問題・観光・エネルギーに関する用語&lt;/h3&gt;
&lt;p&gt;&lt;strong&gt;フードバンク&lt;/strong&gt; … 品質には問題がないものの、流通が困難となった食品を、&lt;strong&gt;福祉施設などへ無償で提供する仕組み&lt;/strong&gt;です。&lt;/p&gt;
&lt;p&gt;&lt;strong&gt;フードロス（食品ロス）&lt;/strong&gt; … まだ食べられるのに、&lt;strong&gt;廃棄されてしまう食品&lt;/strong&gt;のことです。&lt;/p&gt;
&lt;p&gt;&lt;strong&gt;エコドライブ&lt;/strong&gt; … 急発進や急ブレーキを避けるなど、&lt;strong&gt;低燃費で地球温暖化に配慮した運転方法&lt;/strong&gt;をいいます。&lt;/p&gt;
&lt;p&gt;&lt;strong&gt;エコツーリズム&lt;/strong&gt; … 自然環境や地域文化の保全を意識しながら行う観光で、&lt;strong&gt;自然を守りつつ楽しむ観光の形&lt;/strong&gt;です。&lt;/p&gt;
&lt;p&gt;&lt;strong&gt;オーバーツーリズム&lt;/strong&gt; … 観光客が過度に増えた結果、&lt;strong&gt;地域住民の生活に悪影響やトラブルが生じる状態&lt;/strong&gt;を指します。&lt;/p&gt;
&lt;p&gt;&lt;strong&gt;グリーンツーリズム（アグリツーリズム）&lt;/strong&gt; … 農村部や山村に滞在し、&lt;strong&gt;自然や農業・地域文化を体験する観光&lt;/strong&gt;の形です。&lt;/p&gt;
&lt;p&gt;&lt;strong&gt;マイクロプラスチック&lt;/strong&gt; … 5mm以下の微細なプラスチック粒子で、&lt;strong&gt;海洋汚染や生態系への影響&lt;/strong&gt;が問題になっています。&lt;/p&gt;
&lt;p&gt;&lt;strong&gt;ヒートアイランド［現象］&lt;/strong&gt; … コンクリート建築物やアスファルト道路が多い都市部で、&lt;strong&gt;郊外に比べて気温が高くなる現象&lt;/strong&gt;です。&lt;/p&gt;
&lt;p&gt;&lt;strong&gt;サステナブル（持続可能な）&lt;/strong&gt; … 自然環境を壊しすぎず、&lt;strong&gt;将来の世代のことも考えて続けられる開発や活動&lt;/strong&gt;を指します。&lt;/p&gt;
&lt;div style="border: 2px solid #000080; background-color: #add8e6; padding: 10px; display: flex; align-items: center; justify-content: center; margin: 20px 0;"&gt;
&lt;p&gt;&lt;img decoding="async" style="max-width: 100px; height: auto; margin-right: 10px;" src="http://jukureiwa.com/wp-content/uploads/2019/06/cropped-END_tate_ver2.jpg" alt="受験社会専門塾「令和」のロゴ" /&gt;&lt;/p&gt;
&lt;div&gt;
&lt;p style="margin: 5px 0;"&gt;受験社会専門塾「令和」の『公民の完成』コース：公民学習の苦手意識を克服、理解を深める指導&lt;/p&gt;
&lt;p&gt;&lt;a style="background-color: #000080; color: white; padding: 5px 10px; text-align: center; text-decoration: none; display: inline-block; font-size: 14px;" href="https://jukureiwa.com/honka/#公民の完成"&gt;詳細を見る&lt;/a&gt;&lt;/p&gt;
&lt;/div&gt;
&lt;/div&gt;
&lt;h2&gt;まとめ：カタカナ用語を「言葉＋意味」で定着させよう&lt;/h2&gt;
&lt;p&gt;カタカナ用語は、現代社会を理解するための&lt;strong&gt;重要なキーワード&lt;/strong&gt;です。中学受験の社会では、次の点を意識して学習を進めましょう。&lt;/p&gt;
&lt;ul&gt;
&lt;li&gt;カタカナ用語は&lt;strong&gt;言葉だけでなく意味まできちんと覚える&lt;/strong&gt;。&lt;/li&gt;
&lt;li&gt;テキストの用語集だけでなく、&lt;strong&gt;ニュースや新聞の中で実際にどう使われているか&lt;/strong&gt;を確認する。&lt;/li&gt;
&lt;li&gt;用語を「自分の言葉」で説明できるように、&lt;strong&gt;家族や先生に説明してみる練習&lt;/strong&gt;をする。&lt;/li&gt;
&lt;li&gt;政治・経済・環境・福祉など、&lt;strong&gt;どの分野の用語なのか&lt;/strong&gt;も意識して整理しておく。&lt;/li&gt;
&lt;/ul&gt;
&lt;p&gt;カタカナ用語は、日々のニュースと結びつけて覚えることで、&lt;strong&gt;単なる暗記ではなく、社会を見る力&lt;/strong&gt;を育てることができます。日々のニュースに耳を傾け、日本だけでなく世界の動きにも関心をもちながら、知識を深めていきましょう。&lt;/p&gt;
&lt;p&gt;&lt;!-- 追加ブロック（末尾）：TP/SP/STへ送る“次アクション”導線 --&gt;&lt;/p&gt;
&lt;div style="border: 2px solid #4682B4; background-color: #eef5fb; padding: 10px; display: flex; align-items: center; justify-content: center; margin: 18px 0;"&gt;
&lt;p&gt;&lt;img decoding="async" style="max-width: 100px; height: auto; margin-right: 10px;" src="http://jukureiwa.com/wp-content/uploads/2019/06/cropped-END_tate_ver2.jpg" alt="受験社会専門塾「令和」のロゴ" /&gt;&lt;/p&gt;
&lt;div&gt;
&lt;p style="margin: 5px 0;"&gt;&lt;strong&gt;点数に直結させるために&lt;/strong&gt;：カタカナ用語は「意味を言える」だけでなく、入試で問われる形（資料／理由説明／記述）に合わせて整理すると安定します。学習段階に合わせて、短期補強か全体設計かを選ぶと進めやすいです。&lt;/p&gt;
&lt;p&gt;&lt;a style="background-color: #4682b4; color: white; padding: 5px 10px; text-align: center; text-decoration: none; display: inline-block; font-size: 14px; margin-right: 6px;" href="https://jukureiwa.com/tanpatsu/"&gt;単発講座&lt;/a&gt;&lt;br /&gt;
&lt;a style="background-color: #4682b4; color: white; padding: 5px 10px; text-align: center; text-decoration: none; display: inline-block; font-size: 14px; margin-right: 6px;" href="https://jukureiwa.com/honka/"&gt;本科コース（オンライン）&lt;/a&gt;&lt;br /&gt;
&lt;a style="background-color: #4682b4; color: white; padding: 5px 10px; text-align: center; text-decoration: none; display: inline-block; font-size: 14px;" href="https://jukureiwa.com/"&gt;トップ&lt;/a&gt;&lt;/p&gt;
&lt;p style="margin: 6px 0 0; font-size: 13px;"&gt;運営情報：&lt;a href="https://jukureiwa.com/greeting/"&gt;代表挨拶&lt;/a&gt;／&lt;a href="https://jukureiwa.com/company/"&gt;会社概要&lt;/a&gt;&lt;/p&gt;
&lt;/div&gt;
&lt;/div&gt;
&lt;p&gt;&lt;!-- /追加ブロック（末尾）ここまで --&gt;&lt;/p&gt;
&lt;section class="veu_cta" id="veu_cta-197"&gt;&lt;h1 class="cta_title"&gt;本科「地理の完成」≪８回完結講座≫&lt;/h1&gt;&lt;div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地理分野は「どこに何があるのか」「どこで何が行われているのか」を正しく理解することに尽きます。したがって「場所」つまり「地図」をベースにおいて理解を進めないと、きちんと知識を積み上げることが出来ません。当塾では、常に「どこ」というポイントに軸足を置きながら、様々な事象・現象を正しく理解させるように指導を行っていきます。&lt;/div&gt;&lt;div class="cta_body_link"&gt;&lt;a href="https://jukureiwa.com/honka/" class="btn btn-primary btn-block btn-lg" target="_blank"&gt;開講講座：本科「地理の完成」≪８回完結講座≫&lt;/a&gt;&lt;/div&gt;&lt;/div&gt;&lt;!--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</si>
  <si>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https://natsui-sansu-juku.com/col_blog/online-math/
【検出された不自然ワード】
- 型
- 固定
- 立て直
- 設計
- 整え
【本文】
------
&lt;div class="container my-4"&gt;
&lt;p&gt;&lt;!-- Hero Section --&gt;&lt;/p&gt;
&lt;div class="card shadow-sm mb-4 border-0" style="background: linear-gradient(135deg, #0d47a1, #1976d2); color: #fff;"&gt;
&lt;div class="card-body p-4"&gt;
&lt;div class="d-flex flex-wrap justify-content-between align-items-center mb-2"&gt;&lt;span class="badge bg-warning text-dark mb-1" style="font-size: 0.8rem;"&gt;中学受験／オンライン算数&lt;/span&gt;&lt;br /&gt;
&lt;span class="badge bg-light text-dark mb-1" style="font-size: 0.75rem;"&gt;自宅で学べる個別指導&lt;/span&gt;&lt;/div&gt;
&lt;h1 class="card-title mb-3" style="font-size: 1.9rem; line-height: 1.5;"&gt;&lt;/h1&gt;
&lt;p class="card-text mb-0" style="font-size: 0.98rem;"&gt;中学受験の塾に通っているのに、算数の宿題が毎週終わらない。寝る前になって涙目で机に向かうお子さまを見て、&lt;br /&gt;
「この量は本当に適切なのか」「うちの子だけ遅れているのでは」と不安になっていらっしゃる保護者の方は多いと思います。&lt;br /&gt;
宿題が終わらない原因は、必ずしも量ややる気だけではありません。本記事では、宿題が終わらない背景とともに、オンラインの算数個別指導がなぜ有効なのか、具体的な改善ステップと家庭でできるフォローまでを詳しくご紹介します。&lt;/p&gt;
&lt;p class="mt-3 mb-0"&gt;塾との併用も含めたオンライン算数の使い分けは、&lt;a href="https://natsui-sansu-juku.com/column/hub-online-use/" target="_blank" rel="noopener noreferrer"&gt;&lt;strong&gt;中学受験算数｜オンライン塾の使い方（全体像はこちら）&lt;/strong&gt;&lt;/a&gt;もあわせてご確認ください。&lt;/p&gt;
&lt;/div&gt;
&lt;/div&gt;
&lt;p style="margin:12px 0 0; padding:10px 12px; border-left:4px solid #16a34a; background:rgba(22,163,74,.06); border-radius:10px; color:#111827; line-height:1.7;"&gt;
  もし「外部の力を使うべきか迷っている」段階なら、先に  &lt;a href="https://natsui-sansu-juku.com/column/kobetsu_mayoi_judge/" style="color:#0f7a35; font-weight:900; text-decoration:none; border-bottom:2px solid rgba(22,163,74,.35);"&gt;判断材料（整理ページ）&lt;/a&gt; を見てから戻ってきても大丈夫です。
&lt;/p&gt;
&lt;div class="row"&gt;
&lt;p&gt;&lt;!-- Main Column --&gt;&lt;/p&gt;
&lt;div class="col-lg-8"&gt;
&lt;p&gt;&lt;!-- Section: 背景 --&gt;&lt;/p&gt;
&lt;section class="mb-4"&gt;
&lt;h2 class="h4 mb-3 border-start border-4 border-primary ps-2"&gt;宿題が終わらない子が増えている背景&lt;/h2&gt;
&lt;p&gt;塾の宿題が終わらないお子さまには、いくつか共通する背景があります。特に中学受験算数は内容が高度で、単純に「量が多いから終わらない」という話ではありません。&lt;/p&gt;
&lt;p&gt;中学受験の算数には、次のような特徴があります。&lt;/p&gt;
&lt;ul&gt;
&lt;li&gt;単元ごとの知識が積み上げ式でつながっている&lt;/li&gt;
&lt;li&gt;文章題や図形などでは、読む力や想像する力も強く求められる&lt;/li&gt;
&lt;li&gt;授業で分かったつもりでも、一人で同じ問題を解く段階まで到達していないことが多い&lt;/li&gt;
&lt;/ul&gt;
&lt;p&gt;このため、授業を一度聞いただけでは「家で同じ問題を一人で進める」レベルに達しておらず、その結果として宿題が終わらないという状況が生まれます。&lt;/p&gt;
&lt;div class="table-responsive mb-3"&gt;
&lt;table class="table table-bordered table-hover align-middle mb-0"&gt;
&lt;thead class="text-center" style="background-color: #e3f2fd;"&gt;
&lt;tr&gt;
&lt;th scope="col"&gt;パターン&lt;/th&gt;
&lt;th scope="col"&gt;よくある状況&lt;/th&gt;
&lt;th scope="col"&gt;背景にある問題&lt;/th&gt;
&lt;/tr&gt;
&lt;/thead&gt;
&lt;tbody&gt;
&lt;tr&gt;
&lt;td class="fw-bold"&gt;スタートできない&lt;/td&gt;
&lt;td&gt;ノートを開いたまま、最初の一問になかなか手がつかない&lt;/td&gt;
&lt;td&gt;どこから手をつければ良いか分からず、宿題の全体像が見えていない&lt;/td&gt;
&lt;/tr&gt;
&lt;tr&gt;
&lt;td class="fw-bold"&gt;作業に時間を使い過ぎる&lt;/td&gt;
&lt;td&gt;図の写し方や計算に時間がかかり、考える前に時間切れになってしまう&lt;/td&gt;
&lt;td&gt;効率の良い書き方や計算の工夫が身についていない&lt;/td&gt;
&lt;/tr&gt;
&lt;tr&gt;
&lt;td class="fw-bold"&gt;一問で完全に止まる&lt;/td&gt;
&lt;td&gt;一つの文章題で長時間固まり、その先のページに進めない&lt;/td&gt;
&lt;td&gt;「分からないときにどう対処するか」というルールがない&lt;/td&gt;
&lt;/tr&gt;
&lt;tr&gt;
&lt;td class="fw-bold"&gt;時間管理ができない&lt;/td&gt;
&lt;td&gt;気づくと寝る時間になっており、宿題が半分以上残っている&lt;/td&gt;
&lt;td&gt;時間配分の基準がなく、区切りを付ける感覚が育っていない&lt;/td&gt;
&lt;/tr&gt;
&lt;/tbody&gt;
&lt;/table&gt;
&lt;/div&gt;
&lt;p&gt;ここで大切なのは、お子さま自身は決してサボろうとしているわけではない、という点です。&lt;/p&gt;
&lt;ul&gt;
&lt;li&gt;宿題の優先順位が分からない&lt;/li&gt;
&lt;li&gt;どの問題にどれくらい時間をかけて良いかの基準がない&lt;/li&gt;
&lt;li&gt;分からないときの進め方という型を持っていない&lt;/li&gt;
&lt;/ul&gt;
&lt;p&gt;これらが揃っていないことで、結果として「いつも宿題が終わらない子」という状態になってしまいます。言い換えれば、宿題が終わらない原因は、&lt;br /&gt;
&lt;strong&gt;量よりもやり方と進め方の設計が不足していること&lt;/strong&gt;&lt;br /&gt;
にあると言えます。ここを補うのが、オンラインの算数個別指導が得意とする領域です。&lt;/p&gt;
&lt;/section&gt;
&lt;p&gt;&lt;!-- Section: オンライン算数個別指導の効果 --&gt;&lt;/p&gt;
&lt;section class="mb-4"&gt;
&lt;h2 class="h4 mb-3 border-start border-4 border-success ps-2"&gt;オンライン算数個別指導が効果を発揮する理由&lt;/h2&gt;
&lt;p&gt;オンラインと聞くと、「対面より指導の質が落ちるのでは」と心配される保護者の方もいらっしゃいます。しかし、宿題が終わらないタイプのお子さまに限って言えば、&lt;br /&gt;
オンラインならではの強みがはっきりとあります。&lt;/p&gt;
&lt;h3 class="h5 mt-3 mb-2"&gt;手元映像で止まっているポイントが一目で分かる&lt;/h3&gt;
&lt;p&gt;オンライン算数の個別指導では、タブレットや書画カメラを使ってお子さまのノートや計算の手元をリアルタイムで映し出します。&lt;/p&gt;
&lt;ul&gt;
&lt;li&gt;式をどこまで書けているか&lt;/li&gt;
&lt;li&gt;図をどのように写しているか&lt;/li&gt;
&lt;li&gt;どの行でペンが止まっているか&lt;/li&gt;
&lt;/ul&gt;
&lt;p&gt;こうした様子がその場で見えるため、単に「解けていない」ではなく、&lt;br /&gt;
&lt;strong&gt;どの段階で止まっているのかを細かく把握できる&lt;/strong&gt;&lt;br /&gt;
点が大きな利点です。&lt;/p&gt;
&lt;h3 class="h5 mt-3 mb-2"&gt;過程指導で考え方の筋道を整えられる&lt;/h3&gt;
&lt;p&gt;中学受験算数の弱点は、正解か不正解かではなく、途中の考え方に潜んでいることがほとんどです。オンラインの個別指導では、次のような過程そのものを講師と一緒に確認できます。&lt;/p&gt;
&lt;ul&gt;
&lt;li&gt;途中式の省略の仕方や書き方&lt;/li&gt;
&lt;li&gt;図の書き方や表の整理の仕方&lt;/li&gt;
&lt;li&gt;ヒントをもらったあとの立て直し方&lt;/li&gt;
&lt;/ul&gt;
&lt;p&gt;授業の板書だけでは見えにくい&lt;br /&gt;
&lt;strong&gt;お子さま固有の癖や弱点&lt;/strong&gt;&lt;br /&gt;
が浮かび上がり、それに合わせた声かけができるのがオンライン個別指導の強みです。&lt;/p&gt;
&lt;h3 class="h5 mt-3 mb-2"&gt;思考の可視化と進度管理を同時に行える&lt;/h3&gt;
&lt;p&gt;オンライン授業では画面共有やデジタルホワイトボードを使い、次のような項目を視覚的に整理できます。&lt;/p&gt;
&lt;ul&gt;
&lt;li&gt;今日やる宿題の範囲&lt;/li&gt;
&lt;li&gt;必ず取り組む問題と、余裕があれば挑戦する問題の区別&lt;/li&gt;
&lt;li&gt;テスト日から逆算した一週間の学習スケジュール&lt;/li&gt;
&lt;/ul&gt;
&lt;p&gt;授業中に「今日中にここまで」「週末にここからここまで」といった具体的な宿題計画を一緒に作ることで、&lt;br /&gt;
&lt;strong&gt;家庭学習のハードルが一気に下がります&lt;/strong&gt;&lt;br /&gt;
。オンラインであれば学習記録やチェックリストもデジタルで共有しやすく、進度管理もしやすいため、宿題未完了が続くお子さまと相性が良いと言えます。&lt;/p&gt;
&lt;div class="alert alert-info mt-3" role="alert"&gt;中学受験の算数に特化した&lt;br /&gt;
&lt;a class="alert-link" href="/kobetsu_online/"&gt;オンライン算数 個別指導&lt;/a&gt;&lt;br /&gt;
を活用することで、宿題のやり方とペースメイクまで一体でサポートすることが可能になります。&lt;/div&gt;
&lt;/section&gt;
&lt;p&gt;&lt;!-- Section: 改善方法 --&gt;&lt;/p&gt;
&lt;section class="mb-4"&gt;
&lt;h2 class="h4 mb-3 border-start border-4 border-warning ps-2"&gt;宿題が終わらない子のための改善方法&lt;/h2&gt;
&lt;p&gt;ここからは、実際にオンライン算数の個別指導を活用することを前提に、どのようなステップで改善していくかを具体的に見ていきます。&lt;/p&gt;
&lt;h3 class="h5 mt-3 mb-2"&gt;ステップ1 宿題の全体像と優先順位を整理する&lt;/h3&gt;
&lt;p&gt;最初に行うべきなのは、&lt;br /&gt;
&lt;strong&gt;何をどこまでやるのかをお子さまと講師が一緒に見える化すること&lt;/strong&gt;&lt;br /&gt;
です。オンライン授業の冒頭で、次のような作業を行うと効果的です。&lt;/p&gt;
&lt;ul&gt;
&lt;li&gt;その週の宿題の範囲を一覧に書き出す&lt;/li&gt;
&lt;li&gt;基本問題、応用問題、発展問題などレベルごとに分類する&lt;/li&gt;
&lt;li&gt;テスト日や塾の授業日から逆算して、いつ何を行うか大まかに決める&lt;/li&gt;
&lt;/ul&gt;
&lt;p&gt;このとき大切なのは、いきなり全部やる前提にしないことです。&lt;/p&gt;
&lt;div class="table-responsive mb-3"&gt;
&lt;table class="table table-sm table-bordered mb-0"&gt;
&lt;thead class="text-center" style="background-color: #fff8e1;"&gt;
&lt;tr&gt;
&lt;th scope="col"&gt;区分&lt;/th&gt;
&lt;th scope="col"&gt;位置づけ&lt;/th&gt;
&lt;th scope="col"&gt;ねらい&lt;/th&gt;
&lt;/tr&gt;
&lt;/thead&gt;
&lt;tbody&gt;
&lt;tr&gt;
&lt;td class="fw-bold"&gt;必ずやる問題&lt;/td&gt;
&lt;td&gt;基礎〜標準レベルの重要問題&lt;/td&gt;
&lt;td&gt;取りこぼしを防ぎ、中学受験算数の土台を固める&lt;/td&gt;
&lt;/tr&gt;
&lt;tr&gt;
&lt;td class="fw-bold"&gt;プラスアルファの問題&lt;/td&gt;
&lt;td&gt;時間と余力があれば取り組む応用問題&lt;/td&gt;
&lt;td&gt;得意分野を伸ばし、上位校を視野に入れるための加点部分&lt;/td&gt;
&lt;/tr&gt;
&lt;/tbody&gt;
&lt;/table&gt;
&lt;/div&gt;
&lt;p&gt;このように二段階構成にすることで、宿題のハードルを下げることができます。オンラインであれば、画面上に&lt;br /&gt;
&lt;strong&gt;今週の宿題マップ&lt;/strong&gt;&lt;br /&gt;
を作成して色分けし、お子さまと共有することも可能です。&lt;/p&gt;
&lt;h3 class="h5 mt-3 mb-2"&gt;ステップ2 解き方だけでなく進め方の型を身につける&lt;/h3&gt;
&lt;p&gt;次に重要なのは、&lt;br /&gt;
&lt;strong&gt;一問ごとの解き方だけでなく宿題全体の進め方の型を身につけること&lt;/strong&gt;&lt;br /&gt;
です。オンラインの個別指導では、例えば次のような進め方のルールを一緒に決めていきます。&lt;/p&gt;
&lt;ul&gt;
&lt;li&gt;最初の十分で当日の宿題ページ全体をざっと眺める&lt;/li&gt;
&lt;li&gt;すぐ解けそうな計算問題から取りかかり、ウォーミングアップする&lt;/li&gt;
&lt;li&gt;文章題は条件に線を引く、図に写すなどのルールを徹底する&lt;/li&gt;
&lt;li&gt;五分以上止まったら印を付けて一旦飛ばし、後で質問する前提にしておく&lt;/li&gt;
&lt;/ul&gt;
&lt;p&gt;こうした進め方の型が入ると、毎回一から考えずに済み、苦手な問題に引きずられて時間切れになる状況を防ぎやすくなります。&lt;br /&gt;
宿題が終わらないお子さまにとっては、解法パターンの暗記以上に&lt;br /&gt;
&lt;strong&gt;学習の進め方そのものが弱点&lt;/strong&gt;&lt;br /&gt;
になっていることが多いのです。&lt;/p&gt;
&lt;h3 class="h5 mt-3 mb-2"&gt;ステップ3 週ごとの振り返りで習慣として定着させる&lt;/h3&gt;
&lt;p&gt;最後に、&lt;br /&gt;
&lt;strong&gt;やりっぱなしにしないための振り返りの時間&lt;/strong&gt;&lt;br /&gt;
をオンラインで確保します。週に一度、短時間でも良いので、講師と一緒に次のような振り返りを行うと効果的です。&lt;/p&gt;
&lt;ul&gt;
&lt;li&gt;今週、宿題はどこまで終わったか&lt;/li&gt;
&lt;li&gt;どの問題で時間がかかりすぎたか&lt;/li&gt;
&lt;li&gt;飛ばした問題はどれだったか&lt;/li&gt;
&lt;li&gt;来週に持ち越すべきテーマは何か&lt;/li&gt;
&lt;/ul&gt;
&lt;p&gt;この振り返りを続けることで、&lt;/p&gt;
&lt;ul&gt;
&lt;li&gt;自分の弱点が具体的な単元として見えるようになる&lt;/li&gt;
&lt;li&gt;同じつまずきを繰り返す回数が減っていく&lt;/li&gt;
&lt;li&gt;宿題が終わらなかったときも、感情ではなく事実ベースで原因を話せる&lt;/li&gt;
&lt;/ul&gt;
&lt;p&gt;オンライン指導ではチェック表やグラフを画面共有しながら進められるため、お子さま本人の「できた」という実感を視覚的に残していける点も大きなメリットです。&lt;/p&gt;
&lt;/section&gt;
&lt;p&gt;&lt;!-- Section: 家庭でできるフォロー --&gt;&lt;/p&gt;
&lt;section class="mb-4"&gt;
&lt;h2 class="h4 mb-3 border-start border-4 border-info ps-2"&gt;家庭でできるフォロー&lt;/h2&gt;
&lt;p&gt;オンラインの個別指導を導入しても、家庭での声かけや環境づくりは重要です。ただし、保護者の方が先生の役割まで担う必要はありません。ポイントを絞ってサポートすることが大切です。&lt;/p&gt;
&lt;h3 class="h5 mt-3 mb-2"&gt;宿題の量ではなく進め方について会話する&lt;/h3&gt;
&lt;p&gt;「宿題、全部終わったの」と量だけを確認する声かけは、宿題が終わらないお子さまにとってプレッシャーになりやすい問いかけです。代わりに、次のような聞き方を意識してみてください。&lt;/p&gt;
&lt;ul&gt;
&lt;li&gt;「今日はどのページからやる予定ですか」&lt;/li&gt;
&lt;li&gt;「さっき先生と決めた優先順位どおりにできそうですか」&lt;/li&gt;
&lt;li&gt;「時間がかかりそうなところはどこだと話していましたか」&lt;/li&gt;
&lt;/ul&gt;
&lt;p&gt;このように、&lt;br /&gt;
&lt;strong&gt;量ではなく進め方や作戦に焦点を当てた質問&lt;/strong&gt;&lt;br /&gt;
に変えることで、お子さまの「考えながら勉強する姿勢」を支えることができます。&lt;/p&gt;
&lt;h3 class="h5 mt-3 mb-2"&gt;小さな達成を具体的な言葉でほめる&lt;/h3&gt;
&lt;p&gt;中学受験の算数は、「できて当たり前」「できないと不安」という空気になりがちです。宿題が終わらないタイプのお子さまほど、自己肯定感が下がりやすくなります。&lt;/p&gt;
&lt;ul&gt;
&lt;li&gt;「今日は苦手な速さの問題を一問やりきりましたね」&lt;/li&gt;
&lt;li&gt;「宿題マップどおりに、まず計算から始められましたね」&lt;/li&gt;
&lt;li&gt;「分からない問題に印をつけておけたのは、とても良い工夫ですね」&lt;/li&gt;
&lt;/ul&gt;
&lt;p&gt;結果よりもプロセスに光を当てて、&lt;br /&gt;
&lt;strong&gt;行動レベルで具体的にほめること&lt;/strong&gt;&lt;br /&gt;
が大切です。「次も同じようにやってみよう」という前向きな気持ちにつながります。&lt;/p&gt;
&lt;h3 class="h5 mt-3 mb-2"&gt;時間帯と場所を固定して集中しやすい環境をつくる&lt;/h3&gt;
&lt;p&gt;オンライン学習は場所の自由度が高い一方で、気が散りやすい面もあります。保護者の方には、次のような環境づくりをお願いできると理想的です。&lt;/p&gt;
&lt;ul&gt;
&lt;li&gt;毎日おおよそ同じ時間に宿題を始める&lt;/li&gt;
&lt;li&gt;算数の宿題をする机や椅子、明るさを決めておく&lt;/li&gt;
&lt;li&gt;タブレットやパソコンの置き場所を固定する&lt;/li&gt;
&lt;/ul&gt;
&lt;p&gt;このような&lt;br /&gt;
&lt;strong&gt;環境の固定化&lt;/strong&gt;&lt;br /&gt;
は、集中力の安定につながります。学習の中身よりも、時間帯と場所を整える部分をサポートしていただくのが、保護者の方にとって無理のないフォローの仕方です。&lt;/p&gt;
&lt;/section&gt;
&lt;p&gt;&lt;!-- Section: 教室・指導者の選び方 --&gt;&lt;/p&gt;
&lt;section class="mb-4"&gt;
&lt;h2 class="h4 mb-3 border-start border-4 border-secondary ps-2"&gt;最適なオンライン教室と指導者の選び方&lt;/h2&gt;
&lt;p&gt;最後に、オンラインで中学受験算数の個別指導を受ける際に、どのようなポイントで教室や指導者を選べば良いかを整理します。宿題が終わらないお子さまに合うかどうかは、次の観点で判断することをおすすめします。&lt;/p&gt;
&lt;h3 class="h5 mt-3 mb-2"&gt;宿題管理の仕組みが整っているか&lt;/h3&gt;
&lt;ul&gt;
&lt;li&gt;授業ごとに宿題の内容と量を具体的に示してくれるか&lt;/li&gt;
&lt;li&gt;必ずやる問題と余裕があれば挑戦する問題を分けてくれるか&lt;/li&gt;
&lt;li&gt;宿題の進捗を次回授業で確認し、必要に応じて量や内容を調整してくれるか&lt;/li&gt;
&lt;/ul&gt;
&lt;p&gt;こうした仕組みがある教室は、&lt;br /&gt;
&lt;strong&gt;宿題そのものを指導の一部として扱っている&lt;/strong&gt;&lt;br /&gt;
と言えます。問題の解説だけでなく、勉強の進め方のサポートまで踏み込んでくれるかが重要です。&lt;/p&gt;
&lt;h3 class="h5 mt-3 mb-2"&gt;手元映像や共有ツールが充実しているか&lt;/h3&gt;
&lt;ul&gt;
&lt;li&gt;手元カメラやタブレットでノートを映しながら指導しているか&lt;/li&gt;
&lt;li&gt;デジタルホワイトボードや画面共有を活用して説明してくれるか&lt;/li&gt;
&lt;li&gt;宿題マップやチェック表をオンラインで共有できるか&lt;/li&gt;
&lt;/ul&gt;
&lt;p&gt;これらの環境が整っているほど、&lt;br /&gt;
&lt;strong&gt;お子さまの思考過程の可視化と弱点把握&lt;/strong&gt;&lt;br /&gt;
がしやすくなります。&lt;/p&gt;
&lt;h3 class="h5 mt-3 mb-2"&gt;中学受験算数に特化した指導経験があるか&lt;/h3&gt;
&lt;ul&gt;
&lt;li&gt;中学受験算数のカリキュラム全体を見通したアドバイスができるか&lt;/li&gt;
&lt;li&gt;応用問題だけでなく、基礎の抜けや計算のつまずきも丁寧に見てくれるか&lt;/li&gt;
&lt;li&gt;過去問や模試の結果から弱点分野を整理してくれるか&lt;/li&gt;
&lt;/ul&gt;
&lt;p&gt;体験授業や面談の際には、これらの点をぜひ確認してみてください。オンラインでも、こうした条件を満たす教室は少しずつ増えています。&lt;br /&gt;
&lt;a href="/kobetsu_online/"&gt;オンライン算数 個別指導&lt;/a&gt;&lt;br /&gt;
のページなども参考にしながら、お子さまに合う指導スタイルかどうかを見比べていただければと思います。&lt;/p&gt;
&lt;/section&gt;
&lt;p&gt;&lt;!-- まとめ --&gt;&lt;/p&gt;
&lt;section class="mb-4"&gt;
&lt;h2 class="h4 mb-3 border-start border-4 border-dark ps-2"&gt;まとめ&lt;/h2&gt;
&lt;p&gt;算数の塾の宿題が終わらないのは、必ずしもお子さまのやる気や能力の問題ではありません。多くの場合、宿題の量に対して優先順位と進め方の型が用意されていないことが原因です。&lt;/p&gt;
&lt;p&gt;オンラインの算数個別指導で手元を映し、過程を丁寧に見てもらいながら、宿題マップと振り返りの仕組みを整えていくことで、ご家庭の負担を減らしつつ中学受験算数の弱点を着実に埋めていくことが可能になります。&lt;/p&gt;
&lt;div class="card border-0 shadow-sm mt-3"&gt;
&lt;div class="card-body p-3 p-md-4"&gt;
&lt;h3 class="h5 mb-2"&gt;宿題が終わらないお悩みをオンラインで一緒に整理しませんか&lt;/h3&gt;
&lt;p class="mb-2"&gt;「この宿題の量で本当に大丈夫なのか」「やり方を見直した方が良いのか」を一人で判断するのは難しいものです。&lt;br /&gt;
中学受験算数に特化した&lt;br /&gt;
&lt;a href="/kobetsu_online/"&gt;オンライン算数 個別指導&lt;/a&gt;&lt;br /&gt;
では、宿題の進め方や優先順位の整理からサポートいたします。&lt;/p&gt;
&lt;p class="mb-0"&gt;まずはお子さまの現状を一緒に確認し、無理のないペースで宿題を完走できる形を整えていきましょう。&lt;/p&gt;
&lt;/div&gt;
&lt;/div&gt;
&lt;/section&gt;
&lt;/div&gt;
&lt;p&gt;&lt;!-- Side Column --&gt;&lt;/p&gt;
&lt;div class="col-lg-4"&gt;
&lt;p&gt;&lt;!-- サマリーカード --&gt;&lt;/p&gt;
&lt;div class="card shadow-sm mb-4"&gt;
&lt;div class="card-header" style="background-color: #e3f2fd;"&gt;&lt;strong&gt;この記事のポイント&lt;/strong&gt;&lt;/div&gt;
&lt;div class="card-body"&gt;
&lt;ul class="mb-0 ps-3"&gt;
&lt;li&gt;宿題が終わらない原因は量ではなく進め方の問題であることが多い&lt;/li&gt;
&lt;li&gt;オンライン算数個別指導なら手元映像でつまずきポイントを特定できる&lt;/li&gt;
&lt;li&gt;宿題マップと振り返りの仕組みで家庭学習の負担を軽減できる&lt;/li&gt;
&lt;li&gt;家庭では量を責めず進め方と環境づくりをサポートすることが大切&lt;/li&gt;
&lt;/ul&gt;
&lt;/div&gt;
&lt;/div&gt;
&lt;p&gt;&lt;!-- チェックリストカード --&gt;&lt;/p&gt;
&lt;div class="card shadow-sm mb-4"&gt;
&lt;div class="card-header" style="background-color: #fff3e0;"&gt;&lt;strong&gt;こんなお子さまにオンライン算数がおすすめ&lt;/strong&gt;&lt;/div&gt;
&lt;div class="card-body"&gt;
&lt;ul class="mb-0 ps-3"&gt;
&lt;li&gt;毎週の算数の宿題が時間内に終わらない&lt;/li&gt;
&lt;li&gt;一問で長く止まってしまい、先に進めないことが多い&lt;/li&gt;
&lt;li&gt;文章題や図形になると、何から手をつければ良いか分からない&lt;/li&gt;
&lt;li&gt;塾の授業は理解しているのに、家で同じ問題が解けない&lt;/li&gt;
&lt;/ul&gt;
&lt;/div&gt;
&lt;/div&gt;
&lt;p&gt;&lt;!-- ミニCTA --&gt;&lt;/p&gt;
&lt;div class="card shadow-sm mb-4 border-0" style="background: linear-gradient(135deg, #1e88e5, #26a69a); color: #fff;"&gt;
&lt;div class="card-body"&gt;
&lt;h3 class="h6 mb-2"&gt;宿題のやり方から見直したい方へ&lt;/h3&gt;
&lt;p class="mb-2" style="font-size: 0.9rem;"&gt;中学受験算数の弱点発見と宿題の進め方の整理をオンラインでサポートしています。&lt;/p&gt;
&lt;p&gt;&lt;a class="btn btn-light btn-sm" href="/kobetsu_online/"&gt;&lt;br /&gt;
&lt;span style="color: #000000;"&gt;オンライン算数 個別指導の詳細を見る&lt;/span&gt;&lt;br /&gt;
&lt;/a&gt;&lt;/p&gt;
&lt;/div&gt;
&lt;/div&gt;
&lt;/div&gt;
&lt;/div&gt;
&lt;/div&gt;
&lt;p&gt;&lt;!-- [ /.socialSet ] --&gt;&lt;/p&gt;
&lt;div style="border:1px solid rgba(22,163,74,.25); background:rgba(22,163,74,.06); border-radius:14px; padding:14px 14px; margin:18px 0;"&gt;
&lt;div style="margin:0 0 6px; font-weight:900; color:#111827; font-size:1.05rem; line-height:1.4;"&gt;
    外部の力を使うべきか迷っている方へ
  &lt;/div&gt;
&lt;p style="margin:0 0 10px; color:#6b7280; font-size:.92rem; line-height:1.7;"&gt;
    ※状況を整理するための判断材料です。
  &lt;/p&gt;
&lt;ul style="margin:0 0 12px; padding-left:18px; color:#111827; line-height:1.7;"&gt;
&lt;li style="margin:0 0 6px;"&gt;授業を聴いて帰ってきたはずだが、翌日に残らない&lt;/li&gt;
&lt;li style="margin:0 0 6px;"&gt;宿題と直しが回らず、積み残し化している&lt;/li&gt;
&lt;li style="margin:0 0 0;"&gt;後手に回りすぎて、何から手を付けるべきか分からない&lt;/li&gt;
&lt;/ul&gt;
&lt;div style="display:flex; flex-wrap:wrap; gap:10px;"&gt;
    &lt;a href="https://natsui-sansu-juku.com/column/kobetsu_mayoi_judge/"
       style="display:inline-flex; align-items:center; justify-content:center; text-decoration:none; font-weight:900; border-radius:12px; padding:10px 12px; background:#16a34a; color:#ffffff;"&gt;&lt;br /&gt;
      判断材料を見る&lt;br /&gt;
    &lt;/a&gt;&lt;br /&gt;
    &lt;a href="https://natsui-sansu-juku.com/inquiry/"
       style="display:inline-flex; align-items:center; justify-content:center; text-decoration:none; font-weight:900; border-radius:12px; padding:10px 12px; background:#ffffff; color:#0f7a35; border:1px solid rgba(22,163,74,.55);"&gt;&lt;br /&gt;
      相談する&lt;br /&gt;
    &lt;/a&gt;
  &lt;/div&gt;
&lt;/div&gt;
&lt;section class="veu_cta" id="veu_cta-31446"&gt;&lt;h1 class="cta_title"&gt;当塾のご紹介&lt;/h1&gt;&lt;div class="cta_body"&gt;&lt;div class="cta_body_image cta_body_image_right"&gt;&lt;a href="https://natsui-sansu-juku.com/ct/intro/" target="_blank"&gt;&lt;img width="750" height="422" src="https://natsui-sansu-juku.com/wp-content/uploads/2020/06/紹介-1024x576.jpg" class="attachment-large size-large" alt="" srcset="https://natsui-sansu-juku.com/wp-content/uploads/2020/06/紹介-1024x576.jpg 1024w, https://natsui-sansu-juku.com/wp-content/uploads/2020/06/紹介-300x169.jpg 300w, https://natsui-sansu-juku.com/wp-content/uploads/2020/06/紹介-768x432.jpg 768w, https://natsui-sansu-juku.com/wp-content/uploads/2020/06/紹介-320x180.jpg 320w, https://natsui-sansu-juku.com/wp-content/uploads/2020/06/紹介.jpg 1280w" sizes="(max-width: 750px) 100vw, 750px" /&gt;&lt;/a&gt;&lt;/div&gt;&lt;div class="cta_body_txt image_exist"&gt;夏井算数塾の個別指導の他塾と異なる点や、夏井算数塾にしかないオンライン個別指導の紹介をさせていただいております。当塾にしかないシステムをぜひご覧ください！&lt;/div&gt;&lt;div class="cta_body_link"&gt;&lt;a href="https://natsui-sansu-juku.com/ct/intro/" class="btn btn-primary btn-block btn-lg" target="_blank"&gt;当塾のご紹介&lt;/a&gt;&lt;/div&gt;&lt;/div&gt;&lt;!--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math%2F&amp;amp;t=%E5%A1%BE%E3%81%AE%E5%AE%BF%E9%A1%8C%E3%81%8C%E7%B5%82%E3%82%8F%E3%82%89%E3%81%AA%E3%81%84%E5%AD%90%E3%81%8C%E3%82%AA%E3%83%B3%E3%83%A9%E3%82%A4%E3%83%B3%E7%AE%97%E6%95%B0%E3%81%A7%E6%94%B9%E5%96%84%E3%81%99%E3%82%8B%E7%90%86%E7%94%B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math%2F&amp;amp;text=%E5%A1%BE%E3%81%AE%E5%AE%BF%E9%A1%8C%E3%81%8C%E7%B5%82%E3%82%8F%E3%82%89%E3%81%AA%E3%81%84%E5%AD%90%E3%81%8C%E3%82%AA%E3%83%B3%E3%83%A9%E3%82%A4%E3%83%B3%E7%AE%97%E6%95%B0%E3%81%A7%E6%94%B9%E5%96%84%E3%81%99%E3%82%8B%E7%90%86%E7%94%B1%20%7C%20%E4%B8%AD%E5%AD%A6%E5%8F%97%E9%A8%93%E5%B0%82%E9%96%80%E3%80%80%E5%A4%8F%E4%BA%95%E7%AE%97%E6%95%B0%E5%A1%BE" target="_blank" &gt;&lt;span class="vk_icon_w_r_sns_x_twitter icon_sns"&gt;&lt;/span&gt;&lt;span class="sns_txt"&gt;X&lt;/span&gt;&lt;/a&gt;&lt;/li&gt;&lt;li class="sb_bluesky sb_icon"&gt;&lt;a class="sb_icon_inner" href="https://bsky.app/intent/compose?text=%E5%A1%BE%E3%81%AE%E5%AE%BF%E9%A1%8C%E3%81%8C%E7%B5%82%E3%82%8F%E3%82%89%E3%81%AA%E3%81%84%E5%AD%90%E3%81%8C%E3%82%AA%E3%83%B3%E3%83%A9%E3%82%A4%E3%83%B3%E7%AE%97%E6%95%B0%E3%81%A7%E6%94%B9%E5%96%84%E3%81%99%E3%82%8B%E7%90%86%E7%94%B1%20%7C%20%E4%B8%AD%E5%AD%A6%E5%8F%97%E9%A8%93%E5%B0%82%E9%96%80%E3%80%80%E5%A4%8F%E4%BA%95%E7%AE%97%E6%95%B0%E5%A1%BE%0Ahttps%3A%2F%2Fnatsui-sansu-juku.com%2Fcol_blog%2Fonline-math%2F" target="_blank" &gt;&lt;span class="vk_icon_w_r_sns_bluesky icon_sns"&gt;&lt;/span&gt;&lt;span class="sns_txt"&gt;Bluesky&lt;/span&gt;&lt;/a&gt;&lt;/li&gt;&lt;li class="sb_hatena sb_icon"&gt;&lt;a class="sb_icon_inner" href="//b.hatena.ne.jp/add?mode=confirm&amp;url=https%3A%2F%2Fnatsui-sansu-juku.com%2Fcol_blog%2Fonline-math%2F&amp;amp;title=%E5%A1%BE%E3%81%AE%E5%AE%BF%E9%A1%8C%E3%81%8C%E7%B5%82%E3%82%8F%E3%82%89%E3%81%AA%E3%81%84%E5%AD%90%E3%81%8C%E3%82%AA%E3%83%B3%E3%83%A9%E3%82%A4%E3%83%B3%E7%AE%97%E6%95%B0%E3%81%A7%E6%94%B9%E5%96%84%E3%81%99%E3%82%8B%E7%90%86%E7%94%B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sb_icon_inner"data-clipboard-text="塾の宿題が終わらない子がオンライン算数で改善する理由 | 中学受験専門　夏井算数塾 https://natsui-sansu-juku.com/col_blog/online-math/"&gt;&lt;span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</si>
  <si>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https://natsui-sansu-juku.com/p6_b/
【検出された不自然ワード】
- 崩れ
- 型
- 固定
- 手順
【本文】
------
&lt;p&gt;入試直前期は、「新しいことを増やす時期」ではありません。&lt;br /&gt;
得点を上げる鍵は、&lt;strong&gt;取れる問題を落とさない仕組み&lt;/strong&gt;と、&lt;strong&gt;本番で崩れない再現性&lt;/strong&gt;です。&lt;/p&gt;
&lt;p&gt;直前期は、同じ実力でも&lt;br /&gt;
「解き方が安定している子」と「その日の調子で上下する子」に分かれます。&lt;br /&gt;
ここでは、直前期に起こりやすい問題と、当塾の対策を整理します。&lt;/p&gt;
&lt;p&gt;学年や状況別の指導方針の全体像はこちら：&lt;a href="https://natsui-sansu-juku.com/situation/"&gt;状況別指導方針（全体像はこちら）&lt;/a&gt;&lt;/p&gt;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&lt;div style="border: 1px solid #ddd; padding: 16px; border-radius: 8px; margin: 18px 0;"&gt;
&lt;p style="margin: 0 0 10px 0;"&gt;&lt;strong&gt;オンライン算数個別指導「ウィズ・ユー」&lt;/strong&gt;&lt;br /&gt;
直前期は「ミスの型」「時間配分」「問題選択」を1対1で最終調整します。&lt;/p&gt;
&lt;p style="margin: 0;"&gt;&lt;a style="display: inline-block; padding: 10px 14px; border-radius: 6px; border: 1px solid #333; text-decoration: none;" href="https://natsui-sansu-juku.com/kobetsu_online/"&gt;&lt;br /&gt;
まずは学習状況をご相談ください（無料）&lt;br /&gt;
&lt;/a&gt;&lt;/p&gt;
&lt;/div&gt;
&lt;h2&gt;入試直前期の学習の特徴とは？&lt;/h2&gt;
&lt;p&gt;直前期は、やればやるほど不安が増えることがあります。&lt;br /&gt;
その原因の多くは「復習の優先順位が崩れる」「ミスの管理ができていない」ことです。&lt;/p&gt;
&lt;ul&gt;
&lt;li&gt;過去問・模試の直しが増え、復習が散らかりやすい&lt;/li&gt;
&lt;li&gt;ケアレスミスが合否を左右しやすい&lt;/li&gt;
&lt;li&gt;本番の時間配分・問題選択の練習が不足しがち&lt;/li&gt;
&lt;/ul&gt;
&lt;h2&gt;入試直前期の生徒が抱えやすい問題点&lt;/h2&gt;
&lt;blockquote&gt;&lt;p&gt;ケース１：ケアレスミスが減らず、点数が安定しない&lt;/p&gt;&lt;/blockquote&gt;
&lt;h5&gt;〖問題点〗&lt;/h5&gt;
&lt;p&gt;直前期の失点は、難問ではなく「取れる問題の落とし方」に集中します。&lt;br /&gt;
よくあるのは、&lt;/p&gt;
&lt;ul&gt;
&lt;li&gt;計算の途中で符号・単位・分数処理を落とす&lt;/li&gt;
&lt;li&gt;条件の読み落とし（“平均との差”“最大・最小”など）&lt;/li&gt;
&lt;li&gt;図の描き方が毎回違い、確認ができない&lt;/li&gt;
&lt;/ul&gt;
&lt;p&gt;といった“型のミス”です。気合では減りません。&lt;/p&gt;
&lt;h5&gt;〖当塾で行っている対策法〗&lt;/h5&gt;
&lt;p&gt;当塾では、ミスを「反省」ではなく「分類」して減らします。&lt;/p&gt;
&lt;ul&gt;
&lt;li&gt;ミスを種類別（計算／読み落とし／図の不備／時間切れ）に分ける&lt;/li&gt;
&lt;li&gt;各カテゴリごとに“確認ポイント”を固定する&lt;/li&gt;
&lt;li&gt;同じ型の問題で「ミスゼロの手順」を体に入れる&lt;/li&gt;
&lt;/ul&gt;
&lt;p&gt;ミスが減ると、点数だけでなく本番の精神的余裕も増えます。&lt;/p&gt;
&lt;blockquote&gt;&lt;p&gt;ケース２：直しが多すぎて、復習が回らない／焦りが強くなる&lt;/p&gt;&lt;/blockquote&gt;
&lt;h5&gt;〖問題点〗&lt;/h5&gt;
&lt;p&gt;直前期に「全部やる」は危険です。&lt;br /&gt;
やることが増えるほど、優先順位が崩れて、結果として伸びが止まります。&lt;/p&gt;
&lt;h5&gt;〖当塾で行っている対策法〗&lt;/h5&gt;
&lt;p&gt;直前期の復習は、次の順で整理します。&lt;/p&gt;
&lt;ul&gt;
&lt;li&gt;最優先：頻出で“必ず取りたい”分野の取りこぼし修正&lt;/li&gt;
&lt;li&gt;次点：過去問で繰り返し落としている型の補強&lt;/li&gt;
&lt;li&gt;後回し：時間を溶かす難問（やるなら目的を明確にして短時間）&lt;/li&gt;
&lt;/ul&gt;
&lt;p&gt;「合格点に必要な点を取り切る」復習に絞り込みます。&lt;/p&gt;
&lt;blockquote&gt;&lt;p&gt;ケース３：本番の緊張で手が止まる／時間配分が崩れる&lt;/p&gt;&lt;/blockquote&gt;
&lt;h5&gt;〖問題点〗&lt;/h5&gt;
&lt;p&gt;本番は、いつも通りの環境ではありません。&lt;br /&gt;
緊張すると、普段ならできることができなくなります。&lt;/p&gt;
&lt;h5&gt;〖当塾で行っている対策法〗&lt;/h5&gt;
&lt;p&gt;当塾では、直前期に「本番再現」の練習を入れます。&lt;/p&gt;
&lt;ul&gt;
&lt;li&gt;開始5分の動き（最初に見る問題／取る順）を固定する&lt;/li&gt;
&lt;li&gt;見切りライン（何分で進まなければ次へ行くか）を決める&lt;/li&gt;
&lt;li&gt;解き終わりの見直し手順（どこを確認するか）を固定する&lt;/li&gt;
&lt;/ul&gt;
&lt;p&gt;本番で迷う場面を減らし、再現性を上げます。&lt;/p&gt;
&lt;h2&gt;まとめ&lt;/h2&gt;
&lt;ul&gt;
&lt;li&gt;直前期は「新しいこと」より「落とさない仕組み」&lt;/li&gt;
&lt;li&gt;ミスは分類し、確認ポイントを固定すると減る&lt;/li&gt;
&lt;li&gt;過去問は“戦い方”を作ると安定する&lt;/li&gt;
&lt;/ul&gt;
&lt;div style="border: 1px solid #ddd; padding: 16px; border-radius: 8px; margin: 18px 0;"&gt;
&lt;p style="margin: 0 0 10px 0;"&gt;&lt;strong&gt;直前期は、やる量より「整理」と「再現性」で点が伸びます。&lt;/strong&gt;&lt;/p&gt;
&lt;p style="margin: 0;"&gt;&lt;a style="display: inline-block; padding: 10px 14px; border-radius: 6px; border: 1px solid #333; text-decoration: none;" href="https://natsui-sansu-juku.com/kobetsu_online/"&gt;&lt;br /&gt;
オンライン個別指導「ウィズ・ユー」を見る&lt;br /&gt;
&lt;/a&gt;&lt;/p&gt;
&lt;/div&gt;
&lt;div style="border:1px solid rgba(22,163,74,.25); background:rgba(22,163,74,.06); border-radius:14px; padding:14px 14px; margin:18px 0;"&gt;
&lt;div style="margin:0 0 6px; font-weight:900; color:#111827; font-size:1.05rem; line-height:1.4;"&gt;
    外部の力を使うべきか迷っている方へ
  &lt;/div&gt;
&lt;p style="margin:0 0 10px; color:#6b7280; font-size:.92rem; line-height:1.7;"&gt;
    ※状況を整理するための判断材料です。
  &lt;/p&gt;
&lt;ul style="margin:0 0 12px; padding-left:18px; color:#111827; line-height:1.7;"&gt;
&lt;li style="margin:0 0 6px;"&gt;授業を聴いて帰ってきたはずだが、翌日に残らない&lt;/li&gt;
&lt;li style="margin:0 0 6px;"&gt;宿題と直しが回らず、積み残し化している&lt;/li&gt;
&lt;li style="margin:0 0 0;"&gt;後手に回りすぎて、何から手を付けるべきか分からない&lt;/li&gt;
&lt;/ul&gt;
&lt;div style="display:flex; flex-wrap:wrap; gap:10px;"&gt;
    &lt;a href="https://natsui-sansu-juku.com/column/kobetsu_mayoi_judge/"
       style="display:inline-flex; align-items:center; justify-content:center; text-decoration:none; font-weight:900; border-radius:12px; padding:10px 12px; background:#16a34a; color:#ffffff;"&gt;&lt;br /&gt;
      判断材料を見る&lt;br /&gt;
    &lt;/a&gt;&lt;br /&gt;
    &lt;a href="https://natsui-sansu-juku.com/inquiry/"
       style="display:inline-flex; align-items:center; justify-content:center; text-decoration:none; font-weight:900; border-radius:12px; padding:10px 12px; background:#ffffff; color:#0f7a35; border:1px solid rgba(22,163,74,.55);"&gt;&lt;br /&gt;
      相談する&lt;br /&gt;
    &lt;/a&gt;
  &lt;/div&gt;
&lt;/div&gt;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href="//www.facebook.com/sharer.php?src=bm&amp;u=https%3A%2F%2Fnatsui-sansu-juku.com%2Fp6_b%2F&amp;amp;t=%E5%85%A5%E8%A9%A6%E7%9B%B4%E5%89%8D%E6%9C%9F%20%7C%20%E4%B8%AD%E5%AD%A6%E5%8F%97%E9%A8%93%E5%B0%82%E9%96%80%E3%80%80%E5%A4%8F%E4%BA%95%E7%AE%97%E6%95%B0%E5%A1%BE"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href="//twitter.com/intent/tweet?url=https%3A%2F%2Fnatsui-sansu-juku.com%2Fp6_b%2F&amp;amp;text=%E5%85%A5%E8%A9%A6%E7%9B%B4%E5%89%8D%E6%9C%9F%20%7C%20%E4%B8%AD%E5%AD%A6%E5%8F%97%E9%A8%93%E5%B0%82%E9%96%80%E3%80%80%E5%A4%8F%E4%BA%95%E7%AE%97%E6%95%B0%E5%A1%BE" target="_blank" &gt;&lt;span class="vk_icon_w_r_sns_x_twitter icon_sns"&gt;&lt;/span&gt;&lt;span class="sns_txt"&gt;X&lt;/span&gt;&lt;/a&gt;&lt;/li&gt;&lt;li class="sb_bluesky sb_icon"&gt;&lt;a class="sb_icon_inner" href="https://bsky.app/intent/compose?text=%E5%85%A5%E8%A9%A6%E7%9B%B4%E5%89%8D%E6%9C%9F%20%7C%20%E4%B8%AD%E5%AD%A6%E5%8F%97%E9%A8%93%E5%B0%82%E9%96%80%E3%80%80%E5%A4%8F%E4%BA%95%E7%AE%97%E6%95%B0%E5%A1%BE%0Ahttps%3A%2F%2Fnatsui-sansu-juku.com%2Fp6_b%2F" target="_blank" &gt;&lt;span class="vk_icon_w_r_sns_bluesky icon_sns"&gt;&lt;/span&gt;&lt;span class="sns_txt"&gt;Bluesky&lt;/span&gt;&lt;/a&gt;&lt;/li&gt;&lt;li class="sb_hatena sb_icon"&gt;&lt;a class="sb_icon_inner" href="//b.hatena.ne.jp/add?mode=confirm&amp;url=https%3A%2F%2Fnatsui-sansu-juku.com%2Fp6_b%2F&amp;amp;title=%E5%85%A5%E8%A9%A6%E7%9B%B4%E5%89%8D%E6%9C%9F%20%7C%20%E4%B8%AD%E5%AD%A6%E5%8F%97%E9%A8%93%E5%B0%82%E9%96%80%E3%80%80%E5%A4%8F%E4%BA%95%E7%AE%97%E6%95%B0%E5%A1%BE"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sb_icon_inner"data-clipboard-text="入試直前期 | 中学受験専門　夏井算数塾 https://natsui-sansu-juku.com/p6_b/"&gt;&lt;span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</si>
  <si>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https://www.kokugo-trigger.com/column/kokugonotesuto/
【検出された不自然ワード】
- 崩れ
- 型
- 固定
- 手順
【本文】
------
&lt;section class="card shadow-sm border-0 mb-4" style="background: linear-gradient(135deg,#1a237e,#006064); color: #fff;"&gt;
&lt;div class="card-body p-4 p-md-5"&gt;
&lt;div class="d-flex flex-wrap gap-2 align-items-center mb-3"&gt;&lt;span class="badge bg-warning text-dark" style="font-size: .85rem;"&gt;中学受験／国語&lt;/span&gt;&lt;br /&gt;
&lt;span class="badge bg-light text-dark" style="font-size: .85rem;"&gt;時間配分&lt;/span&gt;&lt;br /&gt;
&lt;span class="badge bg-dark" style="font-size: .85rem;"&gt;テスト対策&lt;/span&gt;&lt;/div&gt;
&lt;p class="h4 mb-3" style="line-height: 1.6; font-weight: bold;"&gt;「時間が足りなくて最後が白紙…」を卒業する&lt;br class="d-none d-md-block" /&gt;焦って速読する前に知っておきたい、国語テスト攻略の鉄則&lt;/p&gt;
&lt;p class="mb-0" style="opacity: .95; line-height: 1.95;"&gt;中学生の国語テストで時間が足りなくなる最大の理由は、読むのが遅いからではなく&lt;strong&gt;「迷っている時間」が長すぎるから&lt;/strong&gt;です。&lt;br /&gt;
この記事では、読む速度を無理に上げず、&lt;strong&gt;設問処理の手順&lt;/strong&gt;と&lt;strong&gt;時間配分&lt;/strong&gt;を固定するだけで空欄を激減させる方法を解説します。&lt;br /&gt;
「迷ったら飛ばす」「記述は部分点を狙う」——明日から試せる&lt;strong&gt;解き終わるための黄金ルール&lt;/strong&gt;を身につけましょう。&lt;/p&gt;
&lt;div class="mt-4 d-flex flex-wrap gap-2"&gt;&lt;a class="btn btn-warning text-dark" style="font-weight: bold;" href="#quick"&gt;今すぐ試せる3つの対策&lt;/a&gt;&lt;br /&gt;
&lt;a class="btn btn-outline-light" style="font-weight: bold;" href="#table"&gt;理想の時間配分表&lt;/a&gt;&lt;br /&gt;
&lt;a class="btn btn-outline-light" style="font-weight: bold;" href="#check"&gt;本番直前のチェックリスト&lt;/a&gt;&lt;/div&gt;
&lt;/div&gt;
&lt;/section&gt;
&lt;h2 class="h5 mb-3"&gt;最初に押さえる3つ（迷ったときの戻り先）&lt;/h2&gt;
&lt;div class="row g-3"&gt;
&lt;div class="col-12 col-md-4"&gt;
&lt;div class="p-3 rounded-3" style="background: #fff8f2; border: 1px solid #ffd7b8;"&gt;
&lt;h3 class="h6 mb-2"&gt;読む速度&lt;/h3&gt;
&lt;p class="mb-0" style="line-height: 1.85;"&gt;速く読むより、&lt;strong&gt;理解できる速さ&lt;/strong&gt;を守る。読み直しが減る方が結果的に速い。&lt;/p&gt;
&lt;/div&gt;
&lt;/div&gt;
&lt;div class="col-12 col-md-4"&gt;
&lt;div class="p-3 rounded-3" style="background: #f3f8ff; border: 1px solid #cfe1ff;"&gt;
&lt;h3 class="h6 mb-2"&gt;設問の順番&lt;/h3&gt;
&lt;p class="mb-0" style="line-height: 1.85;"&gt;迷ったら&lt;strong&gt;飛ばす→印→最後に戻る&lt;/strong&gt;。1問に張り付かない。&lt;/p&gt;
&lt;/div&gt;
&lt;/div&gt;
&lt;div class="col-12 col-md-4"&gt;
&lt;div class="p-3 rounded-3" style="background: #f3fbf6; border: 1px solid #bfe6cd;"&gt;
&lt;h3 class="h6 mb-2"&gt;記述&lt;/h3&gt;
&lt;p class="mb-0" style="line-height: 1.85;"&gt;&lt;strong&gt;部分点を取りに行く&lt;/strong&gt;。空欄を作らないことが合計点を押し上げる。&lt;/p&gt;
&lt;/div&gt;
&lt;/div&gt;
&lt;/div&gt;
&lt;div class="alert alert-warning mt-4 mb-0" style="border: 0; background: #fff3cd;"&gt;読む速さよりも、&lt;strong&gt;手順（飛ばす・戻る）&lt;/strong&gt;と&lt;strong&gt;配分&lt;/strong&gt;が決まると、最後まで解き切れる確率が上がります。&lt;/div&gt;
&lt;p&gt;&lt;!-- Triggerらしさ：症状チェック --&gt;&lt;/p&gt;
&lt;section class="card border-0 shadow-sm mb-4"&gt;
&lt;div class="card-body p-4"&gt;
&lt;h2 class="h5 mb-3"&gt;当てはまったら「手順の固定」から&lt;/h2&gt;
&lt;div class="row g-3"&gt;
&lt;div class="col-12 col-lg-6"&gt;
&lt;div class="p-3 rounded-3" style="background: #f7f9ff; border: 1px solid #dbe3ff;"&gt;
&lt;h3 class="h6 mb-2"&gt;時間が溶けやすいサイン&lt;/h3&gt;
&lt;ul class="mb-0" style="line-height: 1.95;"&gt;
&lt;li&gt;本文を同じ場所で何度も読み直す&lt;/li&gt;
&lt;li&gt;選択肢で迷って、止まる時間が長い&lt;/li&gt;
&lt;li&gt;抜き出しの条件（字数・形式）を後から見落とす&lt;/li&gt;
&lt;li&gt;記述は「完璧」を狙って白紙になりやすい&lt;/li&gt;
&lt;/ul&gt;
&lt;/div&gt;
&lt;/div&gt;
&lt;div class="col-12 col-lg-6"&gt;
&lt;div class="p-3 rounded-3" style="background: #fff8f2; border: 1px solid #ffd7b8;"&gt;
&lt;h3 class="h6 mb-2"&gt;今日からの最小ルール&lt;/h3&gt;
&lt;ul class="mb-0" style="line-height: 1.95;"&gt;
&lt;li&gt;迷ったら飛ばす（必ず印を残す）&lt;/li&gt;
&lt;li&gt;漢字は10秒を超えたら一旦次へ&lt;/li&gt;
&lt;li&gt;記述は「結論→理由→具体」で要素を入れて空欄を避ける&lt;/li&gt;
&lt;/ul&gt;
&lt;/div&gt;
&lt;/div&gt;
&lt;/div&gt;
&lt;/div&gt;
&lt;/section&gt;
&lt;p&gt;&lt;!-- 理由 --&gt;&lt;/p&gt;
&lt;section class="card border-0 shadow-sm mb-4"&gt;
&lt;div class="card-body p-4"&gt;
&lt;h2 class="h5 mb-3"&gt;国語の時間切れが起きる理由&lt;/h2&gt;
&lt;p style="line-height: 1.95;"&gt;国語のテストで時間が足りなくなる原因は、大きく分けて3つです。&lt;/p&gt;
&lt;div class="row g-3"&gt;
&lt;div class="col-12 col-lg-4"&gt;
&lt;div class="p-3 rounded-3" style="background: #f7f9ff; border: 1px solid #dbe3ff;"&gt;
&lt;h3 class="h6 mb-2"&gt;読み直しが多い&lt;/h3&gt;
&lt;p class="mb-0" style="line-height: 1.85;"&gt;急いで読んで理解が曖昧になり、本文に何度も戻ってしまう。&lt;/p&gt;
&lt;/div&gt;
&lt;/div&gt;
&lt;div class="col-12 col-lg-4"&gt;
&lt;div class="p-3 rounded-3" style="background: #fff8f2; border: 1px solid #ffd7b8;"&gt;
&lt;h3 class="h6 mb-2"&gt;1問に張り付く&lt;/h3&gt;
&lt;p class="mb-0" style="line-height: 1.85;"&gt;迷う問題を粘って時間を消費し、後半の得点源に届かない。&lt;/p&gt;
&lt;/div&gt;
&lt;/div&gt;
&lt;div class="col-12 col-lg-4"&gt;
&lt;div class="p-3 rounded-3" style="background: #f3fbf6; border: 1px solid #bfe6cd;"&gt;
&lt;h3 class="h6 mb-2"&gt;記述が空欄&lt;/h3&gt;
&lt;p class="mb-0" style="line-height: 1.85;"&gt;完璧を狙いすぎて書けず、配点が高い問題を落とす。&lt;/p&gt;
&lt;/div&gt;
&lt;/div&gt;
&lt;/div&gt;
&lt;p class="mt-3 mb-0" style="line-height: 1.95;"&gt;対策は「速読」ではなく、&lt;strong&gt;理解の安定&lt;/strong&gt;と&lt;strong&gt;手順の固定&lt;/strong&gt;です。&lt;br /&gt;
次から、読むときに増やしすぎない工夫と、設問の“飛ばす・戻る”を具体化します。&lt;/p&gt;
&lt;/div&gt;
&lt;/section&gt;
&lt;p&gt;&lt;!-- Reading speed --&gt;&lt;/p&gt;
&lt;section class="card border-0 shadow-sm mb-4"&gt;
&lt;div class="card-body p-4"&gt;
&lt;h2 class="h5 mb-3"&gt;文章を読むスピードを意識する&lt;/h2&gt;
&lt;p style="line-height: 1.95;"&gt;無理に速く読むと本文が頭に入らず、設問で&lt;strong&gt;読み返し&lt;/strong&gt;が増えて二度手間になります。&lt;br /&gt;
まずは&lt;span style="color: #0d6efd; font-weight: bold;"&gt;理解できるスピード&lt;/span&gt;を守る方が、結果的に時間が残りやすいです。&lt;/p&gt;
&lt;div class="alert alert-info mb-4" style="border: 0; background: #e7f3ff;"&gt;&lt;strong&gt;ポイント：&lt;/strong&gt;「速く読む」より「読み直しを減らす」方が、トータル時間は短くなりやすいです。&lt;/div&gt;
&lt;h3 class="h6 mb-2"&gt;読むときにやること（増やしすぎない）&lt;/h3&gt;
&lt;ul class="mb-0" style="line-height: 1.95;"&gt;
&lt;li&gt;段落ごとに「何の話か」を一言で追う（細部に固執しすぎない）&lt;/li&gt;
&lt;li&gt;接続語（しかし／だから／つまり）に軽く印をつけ、流れを見失わない&lt;/li&gt;
&lt;li&gt;登場人物や主張の変化点（対比・転換）だけは丁寧に押さえる&lt;/li&gt;
&lt;/ul&gt;
&lt;/div&gt;
&lt;/section&gt;
&lt;p&gt;&lt;!-- Question strategy --&gt;&lt;/p&gt;
&lt;section class="card border-0 shadow-sm mb-4"&gt;
&lt;div class="card-body p-4"&gt;
&lt;h2 class="h5 mb-3"&gt;設問の解き方：時間を守る“手順”を作る&lt;/h2&gt;
&lt;p style="line-height: 1.95;"&gt;時間切れを防ぐには、読む速度よりも&lt;span style="color: #0d6efd; font-weight: bold;"&gt;迷ったときの動き&lt;/span&gt;を決める方が効きます。&lt;br /&gt;
「迷ったら飛ばす」「最後に戻る」を徹底すると、1問に時間が吸われにくくなります。&lt;/p&gt;
&lt;div class="p-3 rounded-3 mb-4" style="background: #fff8f2; border: 1px solid #ffd7b8;"&gt;
&lt;h3 class="h6 mb-2"&gt;ルール（これだけ）&lt;/h3&gt;
&lt;ul class="mb-0" style="line-height: 1.95;"&gt;
&lt;li&gt;&lt;strong&gt;迷ったら飛ばす&lt;/strong&gt;（時間を溶かさない）&lt;/li&gt;
&lt;li&gt;&lt;strong&gt;候補に印をつける&lt;/strong&gt;（戻る場所を明確に）&lt;/li&gt;
&lt;li&gt;&lt;strong&gt;最後にまとめて再考&lt;/strong&gt;（流れが見えた状態で判断）&lt;/li&gt;
&lt;/ul&gt;
&lt;/div&gt;
&lt;h3 class="h6 mb-2"&gt;分からない問題は飛ばして先に進む&lt;/h3&gt;
&lt;div class="row g-3 mt-1"&gt;
&lt;div class="col-12 col-lg-4"&gt;
&lt;div class="p-3 rounded-3" style="background: #f3f8ff; border: 1px solid #cfe1ff;"&gt;
&lt;h4 class="h6 mb-2"&gt;漢字（知識問題）&lt;/h4&gt;
&lt;p class="mb-2" style="line-height: 1.85;"&gt;思い出せなければ一旦次へ。後で回収できることもあります。&lt;/p&gt;
&lt;p class="mb-0 small text-muted" style="line-height: 1.6;"&gt;※目安として「長く止まらない」をルール化。&lt;/p&gt;
&lt;/div&gt;
&lt;/div&gt;
&lt;div class="col-12 col-lg-4"&gt;
&lt;div class="p-3 rounded-3" style="background: #f3fbf6; border: 1px solid #bfe6cd;"&gt;
&lt;h4 class="h6 mb-2"&gt;選択肢&lt;/h4&gt;
&lt;p class="mb-0" style="line-height: 1.85;"&gt;迷ったら&lt;strong&gt;候補番号に印&lt;/strong&gt;をつけて次へ。解き終わってから再考します。&lt;/p&gt;
&lt;/div&gt;
&lt;/div&gt;
&lt;div class="col-12 col-lg-4"&gt;
&lt;div class="p-3 rounded-3" style="background: #fff8f2; border: 1px solid #ffd7b8;"&gt;
&lt;h4 class="h6 mb-2"&gt;抜き出し&lt;/h4&gt;
&lt;p class="mb-0" style="line-height: 1.85;"&gt;条件（字数・答え方）を確認し、見つからなければ一旦次へ。後半で理解が深まってから戻る方が効率的です。&lt;/p&gt;
&lt;/div&gt;
&lt;/div&gt;
&lt;/div&gt;
&lt;div class="alert alert-warning mt-4 mb-0" style="border: 0; background: #fff3cd;"&gt;1問に粘らない。&lt;strong&gt;最後まで到達してから回収&lt;/strong&gt;する方が、合計点は上がりやすいです。&lt;/div&gt;
&lt;/div&gt;
&lt;/section&gt;
&lt;p&gt;&lt;!-- Writing strategy --&gt;&lt;/p&gt;
&lt;section class="card border-0 shadow-sm mb-4"&gt;
&lt;div class="card-body p-4"&gt;
&lt;h2 class="h5 mb-3"&gt;記述問題は部分点を取りに行く（空欄を作らない）&lt;/h2&gt;
&lt;p style="line-height: 1.95;"&gt;記述は完全解答でなくても、根拠が合っていれば点になる可能性があります。&lt;br /&gt;
配点が高いことが多いので、白紙は失点が大きくなりやすいです。&lt;br /&gt;
まずは「点になる形」を優先します。&lt;/p&gt;
&lt;div class="row g-3"&gt;
&lt;div class="col-12 col-lg-6"&gt;
&lt;div class="p-3 rounded-3" style="background: #f3f8ff; border: 1px solid #cfe1ff;"&gt;
&lt;h3 class="h6 mb-2"&gt;最初にやること&lt;/h3&gt;
&lt;ul class="mb-0" style="line-height: 1.95;"&gt;
&lt;li&gt;文末（〜から／〜ため／〜こと）を確認してメモ&lt;/li&gt;
&lt;li&gt;本文の該当箇所に線を引き、要素を拾う&lt;/li&gt;
&lt;li&gt;字数条件があるなら、先に分量の目安を決める&lt;/li&gt;
&lt;/ul&gt;
&lt;/div&gt;
&lt;/div&gt;
&lt;div class="col-12 col-lg-6"&gt;
&lt;div class="p-3 rounded-3" style="background: #fff8f2; border: 1px solid #ffd7b8;"&gt;
&lt;h3 class="h6 mb-2"&gt;型（迷ったらこれ）&lt;/h3&gt;
&lt;ul class="mb-0" style="line-height: 1.95;"&gt;
&lt;li&gt;&lt;strong&gt;結論&lt;/strong&gt;：問いに対する答えを一言で&lt;/li&gt;
&lt;li&gt;&lt;strong&gt;理由&lt;/strong&gt;：本文根拠を短くつなぐ&lt;/li&gt;
&lt;li&gt;&lt;strong&gt;具体&lt;/strong&gt;：本文のキーワードを1つ入れる（言い換えでも可）&lt;/li&gt;
&lt;/ul&gt;
&lt;/div&gt;
&lt;/div&gt;
&lt;/div&gt;
&lt;div class="alert alert-info mt-4 mb-0" style="border: 0; background: #e7f3ff;"&gt;&lt;strong&gt;押さえどころ：&lt;/strong&gt;字数より先に「要素が入っているか」。空欄を避けるだけでも合計点が動きやすいです。&lt;/div&gt;
&lt;/div&gt;
&lt;/section&gt;
&lt;p&gt;&lt;!-- Time allocation table --&gt;&lt;/p&gt;
&lt;section id="table" class="card border-0 shadow-sm mb-4"&gt;
&lt;div class="card-body p-4"&gt;
&lt;h2 class="h5 mb-3"&gt;時間配分の目安（家庭学習で固定する）&lt;/h2&gt;
&lt;p class="mb-3" style="line-height: 1.95;"&gt;本番だけで変えようとすると崩れやすいので、普段の演習から&lt;strong&gt;時間を測って&lt;/strong&gt;配分を寄せます。&lt;br /&gt;
下の表は目安として使い、少しずつ自分用に調整してください。&lt;/p&gt;
&lt;div class="table-responsive"&gt;
&lt;table class="table table-bordered align-middle mb-0"&gt;
&lt;thead style="background: #1a237e; color: #fff;"&gt;
&lt;tr&gt;
&lt;th style="width: 24%;"&gt;工程&lt;/th&gt;
&lt;th&gt;やること&lt;/th&gt;
&lt;th style="width: 22%;"&gt;目安&lt;/th&gt;
&lt;/tr&gt;
&lt;/thead&gt;
&lt;tbody&gt;
&lt;tr&gt;
&lt;td&gt;&lt;strong&gt;読む&lt;/strong&gt;&lt;/td&gt;
&lt;td&gt;流れ（対比・因果・言い換え）をつかむ／段落の要点を追う&lt;/td&gt;
&lt;td&gt;全体の35〜45%&lt;/td&gt;
&lt;/tr&gt;
&lt;tr style="background: #f7f9ff;"&gt;
&lt;td&gt;&lt;strong&gt;解く&lt;/strong&gt;&lt;/td&gt;
&lt;td&gt;条件確認→根拠に戻る→答えを作る（順番固定）&lt;/td&gt;
&lt;td&gt;全体の50〜60%&lt;/td&gt;
&lt;/tr&gt;
&lt;tr&gt;
&lt;td&gt;&lt;strong&gt;見直す&lt;/strong&gt;&lt;/td&gt;
&lt;td&gt;条件落ち／抜き出し範囲／記述の字数・要素を確認&lt;/td&gt;
&lt;td&gt;全体の5〜10%&lt;/td&gt;
&lt;/tr&gt;
&lt;/tbody&gt;
&lt;/table&gt;
&lt;/div&gt;
&lt;p class="mt-3 mb-0" style="line-height: 1.95;"&gt;「読むのが遅い」よりも、「読み直しが多い」「1問に粘りすぎ」が原因になっていることもあります。&lt;br /&gt;
工程別に時間を記録すると、直す場所が見えやすくなります。&lt;/p&gt;
&lt;/div&gt;
&lt;/section&gt;
&lt;p&gt;&lt;!-- Checklist --&gt;&lt;/p&gt;
&lt;section id="check" class="card border-0 shadow-sm mb-4"&gt;
&lt;div class="card-body p-4"&gt;
&lt;h2 class="h5 mb-3"&gt;本番チェック（これだけ確認）&lt;/h2&gt;
&lt;div class="row g-3"&gt;
&lt;div class="col-12 col-md-6"&gt;
&lt;div class="p-3 rounded-3" style="background: #f3f8ff; border: 1px solid #cfe1ff;"&gt;
&lt;h3 class="h6 mb-2"&gt;時間切れ防止&lt;/h3&gt;
&lt;ul class="mb-0" style="line-height: 1.95;"&gt;
&lt;li&gt;迷ったら飛ばす（印をつける）&lt;/li&gt;
&lt;li&gt;漢字で止まりすぎない&lt;/li&gt;
&lt;li&gt;選択肢は「最後に回収」で進める&lt;/li&gt;
&lt;/ul&gt;
&lt;/div&gt;
&lt;/div&gt;
&lt;div class="col-12 col-md-6"&gt;
&lt;div class="p-3 rounded-3" style="background: #fff8f2; border: 1px solid #ffd7b8;"&gt;
&lt;h3 class="h6 mb-2"&gt;失点防止&lt;/h3&gt;
&lt;ul class="mb-0" style="line-height: 1.95;"&gt;
&lt;li&gt;設問条件（字数・理由・心情）に下線&lt;/li&gt;
&lt;li&gt;抜き出しは前後3文字を見直す&lt;/li&gt;
&lt;li&gt;記述は空欄を避ける（結論→理由→具体）&lt;/li&gt;
&lt;/ul&gt;
&lt;/div&gt;
&lt;/div&gt;
&lt;/div&gt;
&lt;/div&gt;
&lt;/section&gt;
&lt;p&gt;&lt;!-- FAQ（JS不要） --&gt;&lt;/p&gt;
&lt;section class="card border-0 shadow-sm mb-4"&gt;
&lt;div class="card-body p-4"&gt;
&lt;h2 class="h5 mb-3"&gt;よくある質問&lt;/h2&gt;
&lt;div class="d-grid gap-2"&gt;
&lt;details class="border rounded-3 p-3" style="background: #fff;"&gt;
&lt;summary style="cursor: pointer; font-weight: bold; line-height: 1.7;"&gt;読むのを速くすれば時間切れは解決しますか？&lt;/summary&gt;
&lt;div class="pt-2" style="line-height: 1.95;"&gt;速く読むこと自体は有効ですが、理解が崩れて読み直しが増えると逆効果です。&lt;br /&gt;
まずは「理解できる速さ」を守り、設問処理（飛ばす・戻る）と時間配分を固定する方が改善しやすいです。&lt;/div&gt;
&lt;/details&gt;
&lt;details class="border rounded-3 p-3" style="background: #fff;"&gt;
&lt;summary style="cursor: pointer; font-weight: bold; line-height: 1.7;"&gt;記述は完璧に書けないと意味がないですか？&lt;/summary&gt;
&lt;div class="pt-2" style="line-height: 1.95;"&gt;完璧でなくても点になる可能性があります。配点が高いことが多いので、空欄を避けるだけでも合計点が動きやすいです。&lt;br /&gt;
まずは「結論→理由→具体」で要素を入れます。&lt;/div&gt;
&lt;/details&gt;
&lt;/div&gt;
&lt;/div&gt;
&lt;/section&gt;
&lt;p&gt;&lt;!-- Summary --&gt;&lt;/p&gt;
&lt;section class="card border-0 shadow-sm"&gt;
&lt;div class="card-body p-4"&gt;
&lt;h2 class="h5 mb-3"&gt;最後まで解き切るための3原則&lt;/h2&gt;
&lt;ul class="mb-3" style="line-height: 1.95;"&gt;
&lt;li&gt;&lt;strong&gt;読む速度&lt;/strong&gt;は「理解できる速さ」を守り、読み直しを減らす&lt;/li&gt;
&lt;li&gt;&lt;strong&gt;迷ったら飛ばす&lt;/strong&gt;（印→最後に戻る）で時間を溶かさない&lt;/li&gt;
&lt;li&gt;&lt;strong&gt;記述は部分点&lt;/strong&gt;を取りに行き、空欄を避ける&lt;/li&gt;
&lt;/ul&gt;
&lt;p class="mb-0" style="line-height: 1.95;"&gt;本番だけでなく、普段の演習から時間を測って「読む→解く→見直す」の配分を寄せると、&lt;br /&gt;
どこで時間が消えるかが見え、直しやすくなります。&lt;/p&gt;
&lt;/div&gt;
&lt;/section&gt;
------</t>
  </si>
  <si>
    <t>以下のページは不自然なワードを使用しています。
これらを適切に自然な言葉に置き換えて下さい。
なお、本文の装飾や構造は絶対に変えないでください。
【対象ページURL】
https://www.kokugo-trigger.com/column/nigate/
【検出された不自然ワード】
- 型
- 固定
- 立て直
- 最短
- 整え
【本文】
------
&lt;div class="container my-4"&gt;
&lt;p&gt;&lt;!-- Hero / 導入（見栄え強化） --&gt;&lt;/p&gt;
&lt;section class="card shadow-sm border-0 mb-4" style="background: linear-gradient(135deg,#1a237e,#006064); color: #fff;"&gt;
&lt;div class="card-body p-4 p-md-5"&gt;
&lt;div class="d-flex flex-wrap gap-2 align-items-center mb-3"&gt;&lt;span class="badge bg-warning text-dark" style="font-size: .85rem;"&gt;中学受験／国語&lt;/span&gt;&lt;br /&gt;
&lt;span class="badge bg-light text-dark" style="font-size: .85rem;"&gt;苦手克服&lt;/span&gt;&lt;br /&gt;
&lt;span class="badge bg-dark" style="font-size: .85rem;"&gt;家庭学習&lt;/span&gt;&lt;/div&gt;
&lt;p class="mb-0" style="opacity: .95; line-height: 1.95;"&gt;&lt;!-- ▼差し替え：Hero内の導入2段落（この2つだけ置換） --&gt;&lt;/p&gt;
&lt;p class="mb-3" style="font-size: 1.15rem; line-height: 1.95; font-weight: bold;"&gt;国語が急にできなくなったときは、才能ではなく「読み方のズレ」が積み上がっている&lt;/p&gt;
&lt;p class="mb-0" style="opacity: .95; line-height: 1.95;"&gt;昨日まで解けていたのに、急に点が落ちる。選択肢が全部それっぽく見える。記述が空欄になる──この落ち方は、実はよく起きます。&lt;br /&gt;
原因は大きく3つで、&lt;strong&gt;①語彙の穴が増えて本文が追えない&lt;/strong&gt;、&lt;strong&gt;②設問条件の見落としで根拠に戻れない&lt;/strong&gt;、&lt;strong&gt;③音読・イメージ不足で内容が頭に残らない&lt;/strong&gt;。&lt;br /&gt;
立て直しは「全部やる」ではなく、&lt;strong&gt;毎日15分で回る順番&lt;/strong&gt;を固定するのが最短です。まずは&lt;strong&gt;会話の要約&lt;/strong&gt;で言葉を整え、&lt;strong&gt;短文→音読→漢字&lt;/strong&gt;で読みの土台を戻し、最後に&lt;strong&gt;設問の型と記述の型&lt;/strong&gt;で得点を安定させます。&lt;/p&gt;
&lt;p&gt;&lt;!-- ▲差し替えここまで --&gt;&lt;/p&gt;
&lt;div class="mt-4 d-flex flex-wrap gap-2"&gt;&lt;a class="btn btn-warning text-dark" style="font-weight: bold;" href="#quick"&gt;30秒で要点&lt;/a&gt;&lt;br /&gt;
&lt;a class="btn btn-outline-light" style="font-weight: bold;" href="#plan"&gt;1週間モデルを見る&lt;/a&gt;&lt;/div&gt;
&lt;/div&gt;
&lt;/section&gt;
&lt;p&gt;&lt;!-- 即答ブロック --&gt;&lt;/p&gt;
&lt;section id="quick" class="card border-0 shadow-sm mb-4"&gt;
&lt;div class="card-body p-4"&gt;
&lt;h2 class="h5 mb-3"&gt;まずはここから&lt;/h2&gt;
&lt;div class="row g-3"&gt;
&lt;div class="col-12 col-md-4"&gt;
&lt;div class="p-3 rounded-3" style="background: #fff8f2; border: 1px solid #ffd7b8;"&gt;
&lt;h3 class="h6 mb-2"&gt;会話＋要約&lt;/h3&gt;
&lt;p class="mb-0" style="line-height: 1.85;"&gt;国語の土台は「言葉で説明する力」。&lt;strong&gt;話す→短くまとめる&lt;/strong&gt;が効きます。&lt;/p&gt;
&lt;/div&gt;
&lt;/div&gt;
&lt;div class="col-12 col-md-4"&gt;
&lt;div class="p-3 rounded-3" style="background: #f3f8ff; border: 1px solid #cfe1ff;"&gt;
&lt;h3 class="h6 mb-2"&gt;短文読書＋質問&lt;/h3&gt;
&lt;p class="mb-0" style="line-height: 1.85;"&gt;いきなり長文は負担。&lt;strong&gt;短い文章→親の質問&lt;/strong&gt;で理解を固めます。&lt;/p&gt;
&lt;/div&gt;
&lt;/div&gt;
&lt;div class="col-12 col-md-4"&gt;
&lt;div class="p-3 rounded-3" style="background: #f3fbf6; border: 1px solid #bfe6cd;"&gt;
&lt;h3 class="h6 mb-2"&gt;漢字・設問・記述&lt;/h3&gt;
&lt;p class="mb-0" style="line-height: 1.85;"&gt;&lt;strong&gt;知らない漢字は即調べる&lt;/strong&gt;。設問条件と記述の型で得点が安定します。&lt;/p&gt;
&lt;/div&gt;
&lt;/div&gt;
&lt;/div&gt;
&lt;div class="alert alert-warning mt-4 mb-0" style="border: 0; background: #fff3cd;"&gt;&lt;strong&gt;コツ：&lt;/strong&gt;国語は「まとめて長時間」より、&lt;strong&gt;短時間×高頻度&lt;/strong&gt;の方が続きやすく、苦手意識も減りやすいです。&lt;/div&gt;
&lt;/div&gt;
&lt;/section&gt;
&lt;p&gt;&lt;!-- 1. 会話 --&gt;&lt;/p&gt;
&lt;section class="card border-0 shadow-sm mb-4"&gt;
&lt;div class="card-body p-4"&gt;
&lt;h2 class="h5 mb-3"&gt;1. 会話量を増やしてみよう（説明する力の土台）&lt;/h2&gt;
&lt;p style="line-height: 1.95;"&gt;家族や友達との会話を増やすと、&lt;strong&gt;自分の気持ちを分かりやすく伝える力&lt;/strong&gt;が鍛えられます。&lt;br /&gt;
「順序立てて話す」「正しい言葉を選ぶ」「語彙を増やす」など、国語に直結する力が自然に身につきます。&lt;br /&gt;
学校や塾の先生など身近な大人と話すときは、言葉遣いを意識し、&lt;strong&gt;端的に伝える&lt;/strong&gt;練習にもなります。&lt;/p&gt;
&lt;div class="p-3 rounded-3" style="background: #f3f8ff; border: 1px solid #cfe1ff;"&gt;
&lt;h3 class="h6 mb-2"&gt;おすすめ：会話を国語につなげる「3つの質問」&lt;/h3&gt;
&lt;ul class="mb-0" style="line-height: 1.95;"&gt;
&lt;li&gt;&lt;strong&gt;今日いちばん大事だったことは何？&lt;/strong&gt;（要点）&lt;/li&gt;
&lt;li&gt;&lt;strong&gt;それはなぜ？&lt;/strong&gt;（理由）&lt;/li&gt;
&lt;li&gt;&lt;strong&gt;具体的にどうだった？&lt;/strong&gt;（具体）&lt;/li&gt;
&lt;/ul&gt;
&lt;/div&gt;
&lt;p class="mt-3 mb-0" style="line-height: 1.95;"&gt;この「要点→理由→具体」は、記述の型にもつながります。会話を“練習の場”として使うのが効果的です。&lt;/p&gt;
&lt;/div&gt;
&lt;/section&gt;
&lt;p&gt;&lt;!-- 2. 読書 --&gt;&lt;/p&gt;
&lt;section class="card border-0 shadow-sm mb-4"&gt;
&lt;div class="card-body p-4"&gt;
&lt;h2 class="h5 mb-3"&gt;2. 文章を読もう（短い文章からでOK）&lt;/h2&gt;
&lt;p style="line-height: 1.95;"&gt;国語は文章を読み解く科目です。文章に触れることを避け続けると、苦手は克服しにくくなります。&lt;br /&gt;
長文が苦手な場合は、まず&lt;strong&gt;短い文章を読む&lt;/strong&gt;習慣を作りましょう。&lt;br /&gt;
本が苦手なら、対象年齢を少し下げた文章や、興味を持てる題材から始めるのも有効です。&lt;/p&gt;
&lt;div class="alert alert-info mb-4" style="border: 0; background: #e7f3ff;"&gt;&lt;strong&gt;保護者の関わり方：&lt;/strong&gt;「文章に触れること」と「会話」をセットにすると負担が減ります。&lt;br /&gt;
読んだ後に、短い質問で内容を言葉にする練習ができます。&lt;/div&gt;
&lt;div class="table-responsive"&gt;
&lt;table class="table table-bordered align-middle mb-0"&gt;
&lt;thead style="background: #006064; color: #fff;"&gt;
&lt;tr&gt;
&lt;th style="width: 26%;"&gt;読む素材&lt;/th&gt;
&lt;th&gt;やること&lt;/th&gt;
&lt;th style="width: 22%;"&gt;目安&lt;/th&gt;
&lt;/tr&gt;
&lt;/thead&gt;
&lt;tbody&gt;
&lt;tr&gt;
&lt;td&gt;&lt;strong&gt;短い文章&lt;/strong&gt;&lt;/td&gt;
&lt;td&gt;最後まで読む → 「何の話？」を一言で言う&lt;/td&gt;
&lt;td&gt;5〜10分&lt;/td&gt;
&lt;/tr&gt;
&lt;tr style="background: #f7f9ff;"&gt;
&lt;td&gt;&lt;strong&gt;興味のある本&lt;/strong&gt;&lt;/td&gt;
&lt;td&gt;1章だけ読む → 感想ではなく「内容」を説明する&lt;/td&gt;
&lt;td&gt;10〜15分&lt;/td&gt;
&lt;/tr&gt;
&lt;tr&gt;
&lt;td&gt;&lt;strong&gt;説明文&lt;/strong&gt;&lt;/td&gt;
&lt;td&gt;接続語（しかし／だから／つまり）に印 → 要点を2文でまとめる&lt;/td&gt;
&lt;td&gt;10〜15分&lt;/td&gt;
&lt;/tr&gt;
&lt;/tbody&gt;
&lt;/table&gt;
&lt;/div&gt;
&lt;p class="mt-3 mb-0" style="line-height: 1.95;"&gt;いきなり長文を増やすより、「短く読んで、短く説明する」を繰り返す方が、抵抗が減りやすいです。&lt;/p&gt;
&lt;/div&gt;
&lt;/section&gt;
&lt;p&gt;&lt;!-- 3. 想像・音読 --&gt;&lt;/p&gt;
&lt;section class="card border-0 shadow-sm mb-4"&gt;
&lt;div class="card-body p-4"&gt;
&lt;h2 class="h5 mb-3"&gt;3. 文章を想像してみよう（音読・イメージ化）&lt;/h2&gt;
&lt;p style="line-height: 1.95;"&gt;文章を「文字のまま」追ってしまい、言葉として理解できていないケースがあります。&lt;br /&gt;
声を出せる環境なら、黙読ではなく&lt;strong&gt;音読&lt;/strong&gt;を試してみてください。&lt;br /&gt;
目だけで読むよりも五感を使えるため、理解が安定しやすくなります。&lt;/p&gt;
&lt;div class="row g-3"&gt;
&lt;div class="col-12 col-lg-6"&gt;
&lt;div class="p-3 rounded-3" style="background: #fff8f2; border: 1px solid #ffd7b8;"&gt;
&lt;h3 class="h6 mb-2"&gt;音読のやり方（短く）&lt;/h3&gt;
&lt;ul class="mb-0" style="line-height: 1.95;"&gt;
&lt;li&gt;最初は&lt;strong&gt;1段落だけ&lt;/strong&gt;でOK&lt;/li&gt;
&lt;li&gt;区切り（句点）で一度止まり、意味を確認&lt;/li&gt;
&lt;li&gt;分からない語は印をつけて後で調べる&lt;/li&gt;
&lt;/ul&gt;
&lt;/div&gt;
&lt;/div&gt;
&lt;div class="col-12 col-lg-6"&gt;
&lt;div class="p-3 rounded-3" style="background: #f3fbf6; border: 1px solid #bfe6cd;"&gt;
&lt;h3 class="h6 mb-2"&gt;イメージ化のやり方&lt;/h3&gt;
&lt;ul class="mb-0" style="line-height: 1.95;"&gt;
&lt;li&gt;情景が浮かぶ場面は&lt;strong&gt;簡単な絵&lt;/strong&gt;にする&lt;/li&gt;
&lt;li&gt;説明文なら「原因→結果」を矢印で図にする&lt;/li&gt;
&lt;li&gt;慣れたら頭の中でイメージしてOK&lt;/li&gt;
&lt;/ul&gt;
&lt;/div&gt;
&lt;/div&gt;
&lt;/div&gt;
&lt;p class="mt-3 mb-0" style="line-height: 1.95;"&gt;「パッと情景が浮かぶ」まで、まずは描いてみるのが近道です。&lt;/p&gt;
&lt;/div&gt;
&lt;/section&gt;
&lt;p&gt;&lt;!-- 4. 漢字 --&gt;&lt;/p&gt;
&lt;section class="card border-0 shadow-sm mb-4"&gt;
&lt;div class="card-body p-4"&gt;
&lt;h2 class="h5 mb-3"&gt;4. 漢字を覚えよう（嫌な気持ちを減らす）&lt;/h2&gt;
&lt;p style="line-height: 1.95;"&gt;読めない漢字があると、それだけで嫌な気持ちになり、理解できないと思ってしまいがちです。&lt;br /&gt;
分からない単語があれば前後から推測しつつ、分からない漢字に出会ったら&lt;strong&gt;そのままにしない&lt;/strong&gt;ことが大切です。&lt;br /&gt;
読み方と意味を調べ、次に出会ったときに読める・書ける状態を目指しましょう。&lt;/p&gt;
&lt;div class="alert alert-warning mb-0" style="border: 0; background: #fff3cd;"&gt;&lt;strong&gt;習慣化：&lt;/strong&gt;中学受験だけでなく高校受験・大学受験でも漢字は必須です。&lt;br /&gt;
「知らない言葉に出会ったら調べて覚える」を日常にしましょう。&lt;/div&gt;
&lt;/div&gt;
&lt;/section&gt;
&lt;p&gt;&lt;!-- 5. 解き方 --&gt;&lt;/p&gt;
&lt;section class="card border-0 shadow-sm mb-4"&gt;
&lt;div class="card-body p-4"&gt;
&lt;h2 class="h5 mb-3"&gt;5. 問題の解き方を理解しよう（設問の条件に沿う）&lt;/h2&gt;
&lt;p style="line-height: 1.95;"&gt;国語は「読めたつもり」でも、設問で求められている形で答えられないと得点になりにくいです。&lt;br /&gt;
字数指定、抜き出し、理由説明など、それぞれ&lt;strong&gt;条件に沿った解答&lt;/strong&gt;に慣れておきましょう。&lt;/p&gt;
&lt;div class="table-responsive"&gt;
&lt;table class="table table-bordered align-middle mb-0"&gt;
&lt;thead style="background: #1a237e; color: #fff;"&gt;
&lt;tr&gt;
&lt;th style="width: 26%;"&gt;設問タイプ&lt;/th&gt;
&lt;th&gt;見るべき条件&lt;/th&gt;
&lt;th style="width: 30%;"&gt;答え方の型&lt;/th&gt;
&lt;/tr&gt;
&lt;/thead&gt;
&lt;tbody&gt;
&lt;tr&gt;
&lt;td&gt;&lt;strong&gt;字数指定&lt;/strong&gt;&lt;/td&gt;
&lt;td&gt;字数／何について／理由か心情か&lt;/td&gt;
&lt;td&gt;要点→理由→具体（字数に合わせて調整）&lt;/td&gt;
&lt;/tr&gt;
&lt;tr style="background: #f7f9ff;"&gt;
&lt;td&gt;&lt;strong&gt;抜き出し&lt;/strong&gt;&lt;/td&gt;
&lt;td&gt;何を抜くか／範囲／字数／文末&lt;/td&gt;
&lt;td&gt;条件に合う箇所だけを正確に抜く&lt;/td&gt;
&lt;/tr&gt;
&lt;tr&gt;
&lt;td&gt;&lt;strong&gt;理由&lt;/strong&gt;&lt;/td&gt;
&lt;td&gt;「なぜ」か／根拠の段落&lt;/td&gt;
&lt;td&gt;文末を「〜から。」にするなど型を守る&lt;/td&gt;
&lt;/tr&gt;
&lt;/tbody&gt;
&lt;/table&gt;
&lt;/div&gt;
&lt;p class="mt-3 mb-0" style="line-height: 1.95;"&gt;「設問条件に下線→型で答える」を習慣化すると、点が安定しやすくなります。&lt;/p&gt;
&lt;/div&gt;
&lt;/section&gt;
&lt;p&gt;&lt;!-- 6. 主観と客観 --&gt;&lt;/p&gt;
&lt;section class="card border-0 shadow-sm mb-4"&gt;
&lt;div class="card-body p-4"&gt;
&lt;h2 class="h5 mb-3"&gt;6. 本文の内容を答えられるようにしよう（主観を混ぜない）&lt;/h2&gt;
&lt;p style="line-height: 1.95;"&gt;国語の問題は、文章に書かれている内容を答えるのが基本です。&lt;br /&gt;
「あなたの意見を述べなさい」と言われない限り、自分の主観を解答に混ぜてはいけません。&lt;br /&gt;
&lt;strong&gt;本文の内容（根拠）&lt;/strong&gt;に沿って答えることを意識し、客観と主観を混合しないようにしましょう。&lt;/p&gt;
&lt;div class="p-3 rounded-3" style="background: #f3f8ff; border: 1px solid #cfe1ff;"&gt;
&lt;h3 class="h6 mb-2"&gt;チェック（簡単）&lt;/h3&gt;
&lt;ul class="mb-0" style="line-height: 1.95;"&gt;
&lt;li&gt;答えの根拠が本文のどこか、説明できる&lt;/li&gt;
&lt;li&gt;「私は〜と思う」など主観の言葉が混ざっていない&lt;/li&gt;
&lt;li&gt;本文の言葉（キーワード）が入っている&lt;/li&gt;
&lt;/ul&gt;
&lt;/div&gt;
&lt;/div&gt;
&lt;/section&gt;
&lt;p&gt;&lt;!-- 7. 記述 --&gt;&lt;/p&gt;
&lt;section class="card border-0 shadow-sm mb-4"&gt;
&lt;div class="card-body p-4"&gt;
&lt;h2 class="h5 mb-3"&gt;7. 記述は白紙にしない（部分点を拾う）&lt;/h2&gt;
&lt;p style="line-height: 1.95;"&gt;記述問題は完全解答でなくても部分点があります。&lt;br /&gt;
分からないからといって白紙にすると、部分点すら得られません。&lt;br /&gt;
まずは「書き切る」ことを目標にしましょう。&lt;/p&gt;
&lt;div class="alert alert-warning mb-0" style="border: 0; background: #fff3cd;"&gt;&lt;strong&gt;型：&lt;/strong&gt;迷ったら「結論→理由→具体」。&lt;br /&gt;
まずは字数を埋め、本文に触れた要素を入れて部分点を狙います。&lt;/div&gt;
&lt;/div&gt;
&lt;/section&gt;
&lt;p&gt;&lt;!-- 1週間モデル --&gt;&lt;/p&gt;
&lt;section id="plan" class="card border-0 shadow-sm mb-4"&gt;
&lt;div class="card-body p-4"&gt;
&lt;h2 class="h5 mb-3"&gt;1週間の回し方（家庭学習モデル）&lt;/h2&gt;
&lt;p class="mb-3" style="line-height: 1.95;"&gt;国語の苦手克服は、やることを絞って継続するのが大切です。下は一例なので、宿題量に合わせて調整してください。&lt;/p&gt;
&lt;div class="table-responsive"&gt;
&lt;table class="table table-bordered align-middle mb-0"&gt;
&lt;thead style="background: #006064; color: #fff;"&gt;
&lt;tr&gt;
&lt;th style="width: 18%;"&gt;頻度&lt;/th&gt;
&lt;th&gt;やること&lt;/th&gt;
&lt;th style="width: 22%;"&gt;目安&lt;/th&gt;
&lt;/tr&gt;
&lt;/thead&gt;
&lt;tbody&gt;
&lt;tr&gt;
&lt;td&gt;&lt;strong&gt;毎日&lt;/strong&gt;&lt;/td&gt;
&lt;td&gt;漢字・語彙（知らない言葉は即調べる）＋短文読書（5分）&lt;/td&gt;
&lt;td&gt;15分&lt;/td&gt;
&lt;/tr&gt;
&lt;tr style="background: #f7f9ff;"&gt;
&lt;td&gt;&lt;strong&gt;週2〜3&lt;/strong&gt;&lt;/td&gt;
&lt;td&gt;読解1題：設問条件に下線→本文根拠→型で答える（時間を測る）&lt;/td&gt;
&lt;td&gt;40〜60分&lt;/td&gt;
&lt;/tr&gt;
&lt;tr&gt;
&lt;td&gt;&lt;strong&gt;週1&lt;/strong&gt;&lt;/td&gt;
&lt;td&gt;会話＋要約：読んだ文章を「要点→理由→具体」で説明する&lt;/td&gt;
&lt;td&gt;10〜15分&lt;/td&gt;
&lt;/tr&gt;
&lt;/tbody&gt;
&lt;/table&gt;
&lt;/div&gt;
&lt;p class="mt-3 mb-0" style="line-height: 1.95;"&gt;毎日少しずつ積み重ねると、苦手意識が薄れ、国語の作業が“当たり前”になっていきます。&lt;/p&gt;
&lt;/div&gt;
&lt;/section&gt;
&lt;p&gt;&lt;!-- まとめ --&gt;&lt;/p&gt;
&lt;section class="card border-0 shadow-sm"&gt;
&lt;div class="card-body p-4"&gt;
&lt;h2 class="h5 mb-3"&gt;まとめ：焦らず、毎日の積み重ねで克服する&lt;/h2&gt;
&lt;ul class="mb-3" style="line-height: 1.95;"&gt;
&lt;li&gt;会話で「伝える力」を鍛え、要約につなげる&lt;/li&gt;
&lt;li&gt;短い文章から読み、質問で内容を言葉にする&lt;/li&gt;
&lt;li&gt;音読・イメージ化で理解を安定させる&lt;/li&gt;
&lt;li&gt;漢字は“即調べる”を習慣化する&lt;/li&gt;
&lt;li&gt;設問条件と答え方の型を守り、記述は白紙ゼロにする&lt;/li&gt;
&lt;/ul&gt;
&lt;p class="mb-0" style="line-height: 1.95;"&gt;国語力は急に身につくものではありません。毎日の積み重ねで少しずつ語彙力や読解力が伸びていきます。&lt;br /&gt;
焦らずに、コツコツと苦手を克服していきましょう。&lt;/p&gt;
&lt;/div&gt;
&lt;/section&gt;
&lt;/div&gt;
------</t>
  </si>
  <si>
    <t>以下のページは不自然なワードを使用しています。
これらを適切に自然な言葉に置き換えて下さい。
なお、本文の装飾や構造は絶対に変えないでください。
【対象ページURL】
https://www.kokugo-trigger.com/column/seiseki/
【検出された不自然ワード】
- 崩れ
- 型
- 迷い
- 固定
- 手順
【本文】
------
&lt;div class="container my-4"&gt;
&lt;p&gt;&lt;!-- Header / 導入（見栄え強化） --&gt;&lt;/p&gt;
&lt;header class="entry-header mb-4"&gt;
&lt;section class="card shadow-sm border-0 mb-0" style="background: linear-gradient(135deg,#1a237e,#006064); color: #fff;"&gt;
&lt;div class="card-body p-4 p-md-5"&gt;
&lt;div class="d-flex flex-wrap gap-2 align-items-center mb-3"&gt;&lt;span class="badge bg-warning text-dark" style="font-size: .85rem;"&gt;中学受験／国語&lt;/span&gt;&lt;br /&gt;
&lt;span class="badge bg-light text-dark" style="font-size: .85rem;"&gt;勉強法&lt;/span&gt;&lt;br /&gt;
&lt;span class="badge bg-dark" style="font-size: .85rem;"&gt;家庭学習&lt;/span&gt;&lt;/div&gt;
&lt;p&gt;&lt;!-- ※WordPress側で記事タイトル（H1）が出る前提なので、ここはH2相当に --&gt;&lt;/p&gt;
&lt;p class="entry-title mb-3" style="font-size: 1.15rem; line-height: 1.95; font-weight: bold;"&gt;国語が伸びにくいと感じるとき、原因は「センス」ではなく、手順が固定されていないことにある。&lt;/p&gt;
&lt;p class="mb-0" style="opacity: .95; line-height: 1.95;"&gt;語彙が曖昧なまま読む／主語・述語が取れない／設問条件を先に押さえない——このズレが積み上がると、演習量を増やしても点が安定しにくくなります。初動を固定し、1週間の回し方まで落とすと、家庭学習でも再現性が出やすくなります。&lt;/p&gt;
&lt;div class="mt-4 d-flex flex-wrap gap-2"&gt;&lt;a class="btn btn-warning text-dark" style="font-weight: bold;" href="#quick"&gt;要点（初動）を確認&lt;/a&gt;&lt;br /&gt;
&lt;a class="btn btn-outline-light" style="font-weight: bold;" href="#weekly"&gt;1週間の回し方を見る&lt;/a&gt;&lt;/div&gt;
&lt;/div&gt;
&lt;/section&gt;
&lt;/header&gt;
&lt;div class="entry-body"&gt;
&lt;p&gt;&lt;!-- 即答ブロック --&gt;&lt;/p&gt;
&lt;section id="quick" class="card border-0 shadow-sm mb-4"&gt;
&lt;div class="card-body p-4"&gt;
&lt;h2 class="h5 mb-3"&gt;先に押さえる3点（要点）&lt;/h2&gt;
&lt;div class="row g-3"&gt;
&lt;div class="col-12 col-md-4"&gt;
&lt;div class="p-3 rounded-3" style="background: #fff8f2; border: 1px solid #ffd7b8;"&gt;
&lt;h3 class="h6 mb-2"&gt;語彙を増やす&lt;/h3&gt;
&lt;p class="mb-0" style="line-height: 1.85;"&gt;わからない言葉を放置しない。&lt;strong&gt;調べる→一言で言う→例文&lt;/strong&gt;で定着。&lt;/p&gt;
&lt;/div&gt;
&lt;/div&gt;
&lt;div class="col-12 col-md-4"&gt;
&lt;div class="p-3 rounded-3" style="background: #f3f8ff; border: 1px solid #cfe1ff;"&gt;
&lt;h3 class="h6 mb-2"&gt;文の骨組みを取る&lt;/h3&gt;
&lt;p class="mb-0" style="line-height: 1.85;"&gt;&lt;strong&gt;主語・述語／指示語／接続語&lt;/strong&gt;を押さえるだけで、読み違いが減りやすいです。&lt;/p&gt;
&lt;/div&gt;
&lt;/div&gt;
&lt;div class="col-12 col-md-4"&gt;
&lt;div class="p-3 rounded-3" style="background: #f3fbf6; border: 1px solid #bfe6cd;"&gt;
&lt;h3 class="h6 mb-2"&gt;時間の使い方を決める&lt;/h3&gt;
&lt;p class="mb-0" style="line-height: 1.85;"&gt;「何となく解く」から卒業。&lt;strong&gt;読む・解く・見直す&lt;/strong&gt;の配分を先に決めます。&lt;/p&gt;
&lt;/div&gt;
&lt;/div&gt;
&lt;/div&gt;
&lt;hr class="my-4" /&gt;
&lt;p class="mb-0" style="line-height: 1.95;"&gt;国語が伸びにくいのは、努力が足りないというより、&lt;strong&gt;勉強の“対象”がぼんやりしている&lt;/strong&gt;ことが原因になりがちです。語彙／文法（文のルール）／スピード／ミス対策／記述の5つに分けて考えると、家庭学習で「何を直すか」が絞りやすくなります。&lt;/p&gt;
&lt;/div&gt;
&lt;/section&gt;
&lt;p&gt;&lt;!-- 1. 語彙 --&gt;&lt;/p&gt;
&lt;section class="card border-0 shadow-sm mb-4"&gt;
&lt;div class="card-body p-4"&gt;
&lt;h2 class="h5 mb-3"&gt;1. 語彙力をあげる（“わかったつもり”を減らす）&lt;/h2&gt;
&lt;p style="line-height: 1.95;"&gt;分からない言葉や漢字が出てきたとき、文脈から推測できることもあります。ただ、推測だけに頼ると解釈が曖昧になり、設問（特に「理由」「言い換え」「心情」）でズレが出やすくなります。だからこそ、国語が苦手な時期ほど&lt;strong&gt;「分からないを、その場で小さく解決する」&lt;/strong&gt;のが効率的です。&lt;/p&gt;
&lt;div class="alert alert-warning mb-4" style="border: 0; background: #fff3cd;"&gt;&lt;strong&gt;ポイント：&lt;/strong&gt;語彙は「一気に覚える」より、&lt;strong&gt;毎日5分の積み重ね&lt;/strong&gt;の方が伸びやすいです。&lt;/div&gt;
&lt;h3 class="h6 mb-2"&gt;語彙を増やす3ステップ（これだけでOK）&lt;/h3&gt;
&lt;ol style="line-height: 1.95;"&gt;
&lt;li&gt;&lt;strong&gt;印をつける&lt;/strong&gt;：本文中の「不明語」「意味が弱い語」「場面を決める語（例：ためらう、あっけない）」に丸。&lt;/li&gt;
&lt;li&gt;&lt;strong&gt;調べる&lt;/strong&gt;：国語辞典で意味を確認（可能なら類義語も1つだけ）。&lt;/li&gt;
&lt;li&gt;&lt;strong&gt;一言＋例文&lt;/strong&gt;：自分の言葉で一言説明し、短い例文を作る（長文は不要）。&lt;/li&gt;
&lt;/ol&gt;
&lt;div class="table-responsive mt-3"&gt;
&lt;table class="table table-bordered align-middle mb-0"&gt;
&lt;thead style="background: #1a237e; color: #fff;"&gt;
&lt;tr&gt;
&lt;th style="width: 22%;"&gt;場面&lt;/th&gt;
&lt;th&gt;やること&lt;/th&gt;
&lt;th style="width: 20%;"&gt;目安&lt;/th&gt;
&lt;/tr&gt;
&lt;/thead&gt;
&lt;tbody&gt;
&lt;tr&gt;
&lt;td&gt;&lt;strong&gt;読解中&lt;/strong&gt;&lt;/td&gt;
&lt;td&gt;わからない語に丸／メモ（意味はその場で無理に推測しすぎない）&lt;/td&gt;
&lt;td&gt;30秒〜&lt;/td&gt;
&lt;/tr&gt;
&lt;tr style="background: #f7f9ff;"&gt;
&lt;td&gt;&lt;strong&gt;読解後&lt;/strong&gt;&lt;/td&gt;
&lt;td&gt;辞書で意味確認 → 自分の一言 → 例文（1行）&lt;/td&gt;
&lt;td&gt;1語あたり1〜2分&lt;/td&gt;
&lt;/tr&gt;
&lt;tr&gt;
&lt;td&gt;&lt;strong&gt;翌日&lt;/strong&gt;&lt;/td&gt;
&lt;td&gt;単語帳（or メモ）で「パッと見て答える」復習&lt;/td&gt;
&lt;td&gt;3〜5分&lt;/td&gt;
&lt;/tr&gt;
&lt;/tbody&gt;
&lt;/table&gt;
&lt;/div&gt;
&lt;p class="mt-3 mb-0" style="line-height: 1.95;"&gt;「書き続ける」よりも、&lt;strong&gt;見て即答できる状態&lt;/strong&gt;を作る方が定着しやすいです。通学・移動などのスキマ時間に、短時間で回せる形にしておきましょう。&lt;/p&gt;
&lt;/div&gt;
&lt;/section&gt;
&lt;p&gt;&lt;!-- 2. 文法 --&gt;&lt;/p&gt;
&lt;section class="card border-0 shadow-sm mb-4"&gt;
&lt;div class="card-body p-4"&gt;
&lt;h2 class="h5 mb-3"&gt;2. 文法を確実にする（読解の土台を固める）&lt;/h2&gt;
&lt;p style="line-height: 1.95;"&gt;文章をたくさん読むことは大切ですが、読むだけで読解力が上がるとは限りません。国語が苦手な子ほど、本文の中で&lt;strong&gt;「何が」「どうした」&lt;/strong&gt;や、&lt;strong&gt;「これ」「それ」が何を指すか&lt;/strong&gt;が曖昧になりやすいです。ここを押さえると、難しい文章でも読み解きやすくなります。&lt;/p&gt;
&lt;div class="row g-3"&gt;
&lt;div class="col-12 col-lg-6"&gt;
&lt;div class="p-3 rounded-3" style="background: #f3f8ff; border: 1px solid #cfe1ff;"&gt;
&lt;h3 class="h6 mb-2"&gt;最低限ここをチェック&lt;/h3&gt;
&lt;ul class="mb-0" style="line-height: 1.95;"&gt;
&lt;li&gt;&lt;strong&gt;主語・述語&lt;/strong&gt;：だれ（何）が、どうした／どうだ&lt;/li&gt;
&lt;li&gt;&lt;strong&gt;指示語&lt;/strong&gt;：「これ・それ・この・その」が指す内容&lt;/li&gt;
&lt;li&gt;&lt;strong&gt;接続語&lt;/strong&gt;：しかし（対比）／だから（因果）／つまり（言い換え）&lt;/li&gt;
&lt;/ul&gt;
&lt;/div&gt;
&lt;/div&gt;
&lt;div class="col-12 col-lg-6"&gt;
&lt;div class="p-3 rounded-3" style="background: #fff8f2; border: 1px solid #ffd7b8;"&gt;
&lt;h3 class="h6 mb-2"&gt;読み違いが減る“ひと工夫”&lt;/h3&gt;
&lt;ul class="mb-0" style="line-height: 1.95;"&gt;
&lt;li&gt;主語に下線、述語に二重線（1〜2文だけでもOK）&lt;/li&gt;
&lt;li&gt;指示語の右に「＝○○」と一言メモ&lt;/li&gt;
&lt;li&gt;接続語の横に「対比／因果／言い換え」だけ書く&lt;/li&gt;
&lt;/ul&gt;
&lt;/div&gt;
&lt;/div&gt;
&lt;/div&gt;
&lt;p class="mt-3 mb-0" style="line-height: 1.95;"&gt;文法は「難しいことを全部やる」より、&lt;strong&gt;基本の観点を習慣にする&lt;/strong&gt;方が成果につながりやすいです。まずは上のチェックだけでも、設問のズレが減っていくかを確認してみてください。&lt;/p&gt;
&lt;/div&gt;
&lt;/section&gt;
&lt;p&gt;&lt;!-- 3. スピード --&gt;&lt;/p&gt;
&lt;section class="card border-0 shadow-sm mb-4"&gt;
&lt;div class="card-body p-4"&gt;
&lt;h2 class="h5 mb-3"&gt;3. 問題を解くスピードを知る（時間配分は“技術”）&lt;/h2&gt;
&lt;p style="line-height: 1.95;"&gt;テスト本番で焦る原因の多くは、実は「能力」よりも&lt;strong&gt;時間配分が決まっていない&lt;/strong&gt;ことです。家庭学習の段階から、読む時間・解く時間・見直す時間を分けて測っておくと、ケアレスミスも減りやすくなります。&lt;/p&gt;
&lt;div class="table-responsive mt-3"&gt;
&lt;table class="table table-striped table-bordered align-middle mb-0"&gt;
&lt;thead style="background: #006064; color: #fff;"&gt;
&lt;tr&gt;
&lt;th style="width: 26%;"&gt;工程&lt;/th&gt;
&lt;th&gt;やること&lt;/th&gt;
&lt;th style="width: 22%;"&gt;目安（例）&lt;/th&gt;
&lt;/tr&gt;
&lt;/thead&gt;
&lt;tbody&gt;
&lt;tr&gt;
&lt;td&gt;&lt;strong&gt;読む&lt;/strong&gt;&lt;/td&gt;
&lt;td&gt;段落ごとに「何の話か」を一言で追う（細部に固執しすぎない）&lt;/td&gt;
&lt;td&gt;全体の35〜45%&lt;/td&gt;
&lt;/tr&gt;
&lt;tr&gt;
&lt;td&gt;&lt;strong&gt;解く&lt;/strong&gt;&lt;/td&gt;
&lt;td&gt;設問条件を確認 → 根拠に戻る → 答えを作る（順番固定）&lt;/td&gt;
&lt;td&gt;全体の50〜60%&lt;/td&gt;
&lt;/tr&gt;
&lt;tr&gt;
&lt;td&gt;&lt;strong&gt;見直す&lt;/strong&gt;&lt;/td&gt;
&lt;td&gt;設問の条件落ち／抜き出しの範囲／記述の字数を確認&lt;/td&gt;
&lt;td&gt;全体の5〜10%&lt;/td&gt;
&lt;/tr&gt;
&lt;/tbody&gt;
&lt;/table&gt;
&lt;/div&gt;
&lt;div class="alert alert-info mt-3 mb-0" style="border: 0; background: #e7f3ff;"&gt;&lt;strong&gt;コツ：&lt;/strong&gt;最初から速くしようとせず、&lt;strong&gt;「どこで時間が溶けるか」&lt;/strong&gt;を見つけるのが先です。1回分の演習でも、工程別に時間を記録すると改善点が見つかりやすくなります。&lt;/div&gt;
&lt;/div&gt;
&lt;/section&gt;
&lt;p&gt;&lt;!-- 4. ケアレスミス --&gt;&lt;/p&gt;
&lt;section class="card border-0 shadow-sm mb-4"&gt;
&lt;div class="card-body p-4"&gt;
&lt;h2 class="h5 mb-3"&gt;4. ケアレスミスを減らす（“ミスの種類”を分ける）&lt;/h2&gt;
&lt;p style="line-height: 1.95;"&gt;本番は環境が変わるため、普段しないミスが出やすくなります。ただ、ケアレスミスは「気をつける」だけでは減りにくいので、&lt;strong&gt;ミスを種類別に分解&lt;/strong&gt;し、対策を固定するのがおすすめです。&lt;/p&gt;
&lt;div class="row g-3"&gt;
&lt;div class="col-12 col-md-6"&gt;
&lt;div class="p-3 rounded-3" style="background: #fff8f2; border: 1px solid #ffd7b8;"&gt;
&lt;h3 class="h6 mb-2"&gt;よくあるミス（例）&lt;/h3&gt;
&lt;ul class="mb-0" style="line-height: 1.95;"&gt;
&lt;li&gt;設問条件（字数・理由・心情など）の見落とし&lt;/li&gt;
&lt;li&gt;抜き出し範囲のズレ（段落またぎ／末尾の欠落）&lt;/li&gt;
&lt;li&gt;選択肢の読み飛ばし（「最も適切」「適切でない」）&lt;/li&gt;
&lt;/ul&gt;
&lt;/div&gt;
&lt;/div&gt;
&lt;div class="col-12 col-md-6"&gt;
&lt;div class="p-3 rounded-3" style="background: #f3fbf6; border: 1px solid #bfe6cd;"&gt;
&lt;h3 class="h6 mb-2"&gt;対策（型を決める）&lt;/h3&gt;
&lt;ul class="mb-0" style="line-height: 1.95;"&gt;
&lt;li&gt;設問を読んだら最初に&lt;strong&gt;条件に下線&lt;/strong&gt;（字数・理由・何について）&lt;/li&gt;
&lt;li&gt;抜き出しは&lt;strong&gt;前後3文字&lt;/strong&gt;を見直し（句点まで含むか確認）&lt;/li&gt;
&lt;li&gt;選択肢は&lt;strong&gt;根拠が同じ段落にあるか&lt;/strong&gt;で絞る&lt;/li&gt;
&lt;/ul&gt;
&lt;/div&gt;
&lt;/div&gt;
&lt;/div&gt;
&lt;div class="table-responsive mt-3"&gt;
&lt;table class="table table-bordered align-middle mb-0"&gt;
&lt;thead style="background: #333; color: #fff;"&gt;
&lt;tr&gt;
&lt;th style="width: 22%;"&gt;ミスの種類&lt;/th&gt;
&lt;th&gt;原因（ありがち）&lt;/th&gt;
&lt;th style="width: 28%;"&gt;次回の対策（固定）&lt;/th&gt;
&lt;/tr&gt;
&lt;/thead&gt;
&lt;tbody&gt;
&lt;tr&gt;
&lt;td&gt;&lt;strong&gt;条件落ち&lt;/strong&gt;&lt;/td&gt;
&lt;td&gt;急いで答えに飛ぶ／設問の言い回しを流す&lt;/td&gt;
&lt;td&gt;条件に下線→「何を」「どの形で」書くか一言メモ&lt;/td&gt;
&lt;/tr&gt;
&lt;tr style="background: #f7f7f7;"&gt;
&lt;td&gt;&lt;strong&gt;根拠ズレ&lt;/strong&gt;&lt;/td&gt;
&lt;td&gt;印象で選ぶ／本文に戻る場所が固定されていない&lt;/td&gt;
&lt;td&gt;根拠段落に線→その文を言い換えてから選択肢へ&lt;/td&gt;
&lt;/tr&gt;
&lt;tr&gt;
&lt;td&gt;&lt;strong&gt;記述の欠落&lt;/strong&gt;&lt;/td&gt;
&lt;td&gt;要素が足りない／字数を見ていない&lt;/td&gt;
&lt;td&gt;「結論＋理由＋具体」3点チェック→字数確認&lt;/td&gt;
&lt;/tr&gt;
&lt;/tbody&gt;
&lt;/table&gt;
&lt;/div&gt;
&lt;p class="mt-3 mb-0" style="line-height: 1.95;"&gt;ミスは「起きた事実」なので、責めるより&lt;strong&gt;次回の修正ルールを1つ決める&lt;/strong&gt;方が前に進みます。1回の演習で全部直そうとせず、ミスの種類ごとに改善していきましょう。&lt;/p&gt;
&lt;/div&gt;
&lt;/section&gt;
&lt;p&gt;&lt;!-- 5. 記述 --&gt;&lt;/p&gt;
&lt;section class="card border-0 shadow-sm mb-4"&gt;
&lt;div class="card-body p-4"&gt;
&lt;h2 class="h5 mb-3"&gt;5. 記述問題を空欄にしない（部分点を拾う）&lt;/h2&gt;
&lt;p style="line-height: 1.95;"&gt;分からないからといって空欄にすると、得点の可能性がゼロになります。一方で、本文に触れた内容が書けていれば、部分点が得られるケースもあります。まずは「何を書けばよいか」の型を作るのが大切です。&lt;/p&gt;
&lt;div class="p-3 rounded-3 mb-3" style="background: #f3f8ff; border: 1px solid #cfe1ff;"&gt;
&lt;h3 class="h6 mb-2"&gt;記述の型（迷ったらこれ）&lt;/h3&gt;
&lt;ul class="mb-0" style="line-height: 1.95;"&gt;
&lt;li&gt;&lt;strong&gt;結論&lt;/strong&gt;：問われている内容を一言で（主語を置く）&lt;/li&gt;
&lt;li&gt;&lt;strong&gt;理由&lt;/strong&gt;：本文根拠を短く（接続語に合わせる）&lt;/li&gt;
&lt;li&gt;&lt;strong&gt;具体&lt;/strong&gt;：本文のキーワードを1つ入れる（言い換えでもOK）&lt;/li&gt;
&lt;/ul&gt;
&lt;/div&gt;
&lt;div class="alert alert-warning mb-0" style="border: 0; background: #fff3cd;"&gt;&lt;strong&gt;チェック：&lt;/strong&gt;字数が足りない／長い、の前に&lt;strong&gt;「要素が入っているか」&lt;/strong&gt;を確認すると、点につながりやすくなります。&lt;/div&gt;
&lt;/div&gt;
&lt;/section&gt;
&lt;p&gt;&lt;!-- 1週間の回し方 --&gt;&lt;/p&gt;
&lt;section id="weekly" class="card border-0 shadow-sm mb-4"&gt;
&lt;div class="card-body p-4"&gt;
&lt;h2 class="h5 mb-3"&gt;1週間の回し方（家庭学習モデル）&lt;/h2&gt;
&lt;p class="mb-3" style="line-height: 1.95;"&gt;「やることが多すぎて続かない」場合は、負担の少ない形に分解して回すのがおすすめです。下は一例なので、学年や宿題量に合わせて調整してください。&lt;/p&gt;
&lt;div class="table-responsive"&gt;
&lt;table class="table table-bordered align-middle mb-0"&gt;
&lt;thead style="background: #1a237e; color: #fff;"&gt;
&lt;tr&gt;
&lt;th style="width: 18%;"&gt;頻度&lt;/th&gt;
&lt;th&gt;内容&lt;/th&gt;
&lt;th style="width: 22%;"&gt;時間目安&lt;/th&gt;
&lt;/tr&gt;
&lt;/thead&gt;
&lt;tbody&gt;
&lt;tr&gt;
&lt;td&gt;&lt;strong&gt;毎日&lt;/strong&gt;&lt;/td&gt;
&lt;td&gt;語彙（5〜10語）／漢字の確認（ミスだけ）&lt;/td&gt;
&lt;td&gt;10〜15分&lt;/td&gt;
&lt;/tr&gt;
&lt;tr style="background: #f7f9ff;"&gt;
&lt;td&gt;&lt;strong&gt;週2〜3&lt;/strong&gt;&lt;/td&gt;
&lt;td&gt;読解1題：読む→解く→見直し（時間を測る）&lt;/td&gt;
&lt;td&gt;40〜60分&lt;/td&gt;
&lt;/tr&gt;
&lt;tr&gt;
&lt;td&gt;&lt;strong&gt;週1&lt;/strong&gt;&lt;/td&gt;
&lt;td&gt;ミス整理：ミスの種類→次回の対策ルールを1つ決める&lt;/td&gt;
&lt;td&gt;15〜20分&lt;/td&gt;
&lt;/tr&gt;
&lt;/tbody&gt;
&lt;/table&gt;
&lt;/div&gt;
&lt;p class="mt-3 mb-0" style="line-height: 1.95;"&gt;国語は「まとめて長時間」よりも、&lt;strong&gt;短時間で頻度を確保&lt;/strong&gt;した方が伸びやすいことがあります。まずは2週間、無理のない形で積み重ねてみてください。&lt;/p&gt;
&lt;/div&gt;
&lt;/section&gt;
&lt;p&gt;&lt;!-- FAQ（PCでも確実：JS不要 details/summary） --&gt;&lt;/p&gt;
&lt;section class="card border-0 shadow-sm mb-4"&gt;
&lt;div class="card-body p-4"&gt;
&lt;h2 class="h5 mb-3"&gt;よくある質問&lt;/h2&gt;
&lt;div class="d-grid gap-2"&gt;
&lt;details class="border rounded-3 p-3" style="background: #fff;"&gt;
&lt;summary style="cursor: pointer; font-weight: bold; line-height: 1.7;"&gt;読書をすれば国語は伸びますか？&lt;/summary&gt;
&lt;div class="pt-2" style="line-height: 1.95;"&gt;読書は大切ですが、点数に直結させるには「語彙」「文の骨組み」「設問処理の型」も必要になりやすいです。読書＋本文での確認（指示語・接続語・根拠）をセットにすると、学習としての効果が出やすくなります。&lt;/div&gt;
&lt;/details&gt;
&lt;details class="border rounded-3 p-3" style="background: #fff;"&gt;
&lt;summary style="cursor: pointer; font-weight: bold; line-height: 1.7;"&gt;何からやるべきか迷います&lt;/summary&gt;
&lt;div class="pt-2" style="line-height: 1.95;"&gt;迷ったら、まずは「語彙（毎日5分）」と「時間を測って1題」の2つから始めるのがおすすめです。成果が出ない場合も、時間記録やミスの種類が残っていれば、改善点が見えやすくなります。&lt;/div&gt;
&lt;/details&gt;
&lt;details class="border rounded-3 p-3" style="background: #fff;"&gt;
&lt;summary style="cursor: pointer; font-weight: bold; line-height: 1.7;"&gt;記述が書けません（白紙になりがち）&lt;/summary&gt;
&lt;div class="pt-2" style="line-height: 1.95;"&gt;最初から「きれいな文章」を目指すと止まりやすいです。「結論→理由→具体」の3点を揃えることを優先し、本文の言葉を1つ入れるだけでも、部分点につながる可能性が出ます。&lt;/div&gt;
&lt;/details&gt;
&lt;/div&gt;
&lt;p class="small text-muted mt-3 mb-0" style="line-height: 1.6;"&gt;※このFAQはJavaScript不要のため、PCプレビューでも崩れず表示されます。&lt;/p&gt;
&lt;/div&gt;
&lt;/section&gt;
&lt;p&gt;&lt;!-- まとめ --&gt;&lt;/p&gt;
&lt;section class="card border-0 shadow-sm"&gt;
&lt;div class="card-body p-4"&gt;
&lt;h2 class="h5 mb-3"&gt;まとめ：国語は「正しい積み重ね」で伸ばせます&lt;/h2&gt;
&lt;ul class="mb-3" style="line-height: 1.95;"&gt;
&lt;li&gt;語彙は&lt;strong&gt;調べる→一言→例文→翌日復習&lt;/strong&gt;で定着&lt;/li&gt;
&lt;li&gt;文法は&lt;strong&gt;主語・述語／指示語／接続語&lt;/strong&gt;だけでも効果が出やすい&lt;/li&gt;
&lt;li&gt;スピードは&lt;strong&gt;工程別の時間記録&lt;/strong&gt;で改善点が見つかる&lt;/li&gt;
&lt;li&gt;ケアレスミスは&lt;strong&gt;種類分け→対策固定&lt;/strong&gt;で減らしやすい&lt;/li&gt;
&lt;li&gt;記述は空欄にせず、まず&lt;strong&gt;要素（結論・理由・具体）&lt;/strong&gt;を揃える&lt;/li&gt;
&lt;/ul&gt;
&lt;p class="mb-0" style="line-height: 1.95;"&gt;国語は、焦って一気に変えるより、やることを絞って回した方が成果につながりやすいです。まずは2週間、無理のない形で積み重ねてみてください。&lt;/p&gt;
&lt;/div&gt;
&lt;/section&gt;
&lt;/div&gt;
&lt;/div&gt;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</si>
  <si>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以下のページは不自然なワードを使用しています。
これらを適切に自然な言葉に置き換えて下さい。
なお、本文の装飾や構造は絶対に変えないでください。
【対象ページURL】
https://dokkai-labo.tokyo/blog/yosyu_series_05j05/
【検出された不自然ワード】
- 型
- 迷い
- 固定
- 手順
- 整え
【本文】
------
&lt;section class="p-3 p-md-4 mb-4 rounded-3 border bg-light"&gt;
&lt;div class="d-flex flex-column gap-2"&gt;
&lt;div class="d-flex flex-wrap align-items-center gap-2"&gt;&lt;span class="badge bg-primary"&gt;予習シリーズ&lt;/span&gt;&lt;br /&gt;
&lt;span class="badge bg-secondary"&gt;小5 上巻&lt;/span&gt;&lt;br /&gt;
&lt;span class="badge bg-dark"&gt;第5回・発展問題&lt;/span&gt;&lt;br /&gt;
&lt;span class="badge bg-info text-dark"&gt;前半：物語文&lt;/span&gt;&lt;br /&gt;
&lt;span class="badge bg-info text-dark"&gt;後半：説明文&lt;/span&gt;&lt;/div&gt;
&lt;h2 class="h3 mb-1"&gt;【解説まとめ】第5回は「心情の型」×「空欄の前後」で再現する&lt;/h2&gt;
&lt;p class="mb-0"&gt;受験国語専門「読解ラボ東京」代表・長島によるライブ解説（第5回・発展問題）の要点を、ご家庭で再現できる形に整理しました。&lt;br class="d-none d-md-block" /&gt;前半（物語文）は &lt;strong&gt;背景（理由）×出来事（傍線）→心情&lt;/strong&gt;、後半（説明文）は &lt;strong&gt;空欄の前後／段落の役割&lt;/strong&gt; で根拠を固定します。&lt;/p&gt;
&lt;/div&gt;
&lt;/section&gt;
&lt;p&gt;&lt;!-- 動画（前半・後半） --&gt;&lt;/p&gt;
&lt;section id="movie" class="mb-4"&gt;
&lt;div class="d-flex align-items-center justify-content-between flex-wrap gap-2 mb-2"&gt;
&lt;h3 class="h4 mb-0"&gt;解説動画（ライブ配信）&lt;/h3&gt;
&lt;p&gt;&lt;small class="text-muted"&gt;※自動文字起こしのため、固有名詞などに揺れがある場合があります。&lt;/small&gt;&lt;/p&gt;
&lt;/div&gt;
&lt;div class="row g-3"&gt;
&lt;div class="col-12 col-lg-6"&gt;
&lt;div class="p-2 rounded-3 border bg-white h-100"&gt;
&lt;div class="d-flex align-items-center justify-content-between gap-2 mb-2"&gt;
&lt;div class="fw-bold"&gt;前半：第一問（物語文）&lt;/div&gt;
&lt;/div&gt;
&lt;div class="ratio ratio-16x9 embed-responsive embed-responsive-16by9 rounded-3 border overflow-hidden"&gt;&lt;iframe class="embed-responsive-item" title="予習シリーズ 小5 上巻 第5回（前半）発展問題 解説（読解ラボ東京）" src="https://www.youtube.com/embed/zEe-KNnsPSI" allowfullscreen="allowfullscreen"&gt;&lt;/iframe&gt;&lt;/div&gt;
&lt;/div&gt;
&lt;/div&gt;
&lt;div class="col-12 col-lg-6"&gt;
&lt;div class="p-2 rounded-3 border bg-white h-100"&gt;
&lt;div class="d-flex align-items-center justify-content-between gap-2 mb-2"&gt;
&lt;div class="fw-bold"&gt;後半：第二問（説明文）&lt;/div&gt;
&lt;/div&gt;
&lt;div class="ratio ratio-16x9 embed-responsive embed-responsive-16by9 rounded-3 border overflow-hidden"&gt;&lt;iframe class="embed-responsive-item" title="予習シリーズ 小5 上巻 第5回（後半）発展問題 解説（読解ラボ東京）" src="https://www.youtube.com/embed/WW3o-GZl7X8" allowfullscreen="allowfullscreen"&gt;&lt;/iframe&gt;&lt;/div&gt;
&lt;/div&gt;
&lt;/div&gt;
&lt;/div&gt;
&lt;/section&gt;
&lt;p&gt;&lt;!-- 目次 --&gt;&lt;/p&gt;
&lt;section id="toc" class="mb-4"&gt;
&lt;h3 class="h4"&gt;目次&lt;/h3&gt;
&lt;div class="row g-3"&gt;
&lt;div class="col-12 col-md-6"&gt;
&lt;div class="list-group"&gt;&lt;a class="list-group-item list-group-item-action" href="#core"&gt;1. 物語文：心情読解の「型」&lt;/a&gt;&lt;br /&gt;
&lt;a class="list-group-item list-group-item-action" href="#story"&gt;2. 前半（物語文）問題別ポイント&lt;/a&gt;&lt;br /&gt;
&lt;a class="list-group-item list-group-item-action" href="#explain-core"&gt;3. 説明文：空欄・段落の見方&lt;/a&gt;&lt;/div&gt;
&lt;/div&gt;
&lt;div class="col-12 col-md-6"&gt;
&lt;div class="list-group"&gt;&lt;a class="list-group-item list-group-item-action" href="#explain"&gt;4. 後半（説明文）問題別ポイント&lt;/a&gt;&lt;br /&gt;
&lt;a class="list-group-item list-group-item-action" href="#homework"&gt;5. 家庭学習の回し方（再現手順）&lt;/a&gt;&lt;br /&gt;
&lt;a class="list-group-item list-group-item-action" href="#faq"&gt;6. よくあるつまずき（FAQ）&lt;/a&gt;&lt;br /&gt;
&lt;a class="list-group-item list-group-item-action" href="#cta"&gt;7. 個別指導のご案内&lt;/a&gt;&lt;/div&gt;
&lt;/div&gt;
&lt;/div&gt;
&lt;/section&gt;
&lt;p&gt;&lt;!-- 核：物語文 --&gt;&lt;/p&gt;
&lt;section id="core" class="mb-4"&gt;
&lt;h3 class="h4"&gt;1. 物語文：心情読解の「型」＝背景 × 出来事 → 心情&lt;/h3&gt;
&lt;div class="row g-3"&gt;
&lt;div class="col-12 col-md-6"&gt;
&lt;div class="card border-0 shadow-sm h-100"&gt;
&lt;div class="card-body"&gt;
&lt;h4 class="h6 mb-2"&gt;まずはこの3点セット&lt;/h4&gt;
&lt;ul class="mb-0"&gt;
&lt;li&gt;&lt;strong&gt;背景&lt;/strong&gt;：なぜそうなる？（理由・事情）&lt;/li&gt;
&lt;li&gt;&lt;strong&gt;出来事&lt;/strong&gt;：傍線に出やすい行動・発言・様子&lt;/li&gt;
&lt;li&gt;&lt;strong&gt;心情&lt;/strong&gt;：背景＋出来事なら、どんな気持ち？&lt;/li&gt;
&lt;/ul&gt;
&lt;/div&gt;
&lt;/div&gt;
&lt;/div&gt;
&lt;div class="col-12 col-md-6"&gt;
&lt;div class="card border-0 shadow-sm h-100"&gt;
&lt;div class="card-body"&gt;
&lt;h4 class="h6 mb-2"&gt;ミニ例（超テンプレ）&lt;/h4&gt;
&lt;div class="small"&gt;
&lt;div class="d-flex gap-2 mb-1"&gt;&lt;span class="badge bg-secondary"&gt;背景&lt;/span&gt;&lt;br /&gt;
志望校に合格した&lt;/div&gt;
&lt;div class="d-flex gap-2 mb-1"&gt;&lt;span class="badge bg-secondary"&gt;出来事&lt;/span&gt;&lt;br /&gt;
泣いた（傍線になりやすい）&lt;/div&gt;
&lt;div class="d-flex gap-2"&gt;&lt;span class="badge bg-primary"&gt;心情&lt;/span&gt;&lt;br /&gt;
&lt;strong&gt;嬉しい&lt;/strong&gt;（嬉し泣き）&lt;/div&gt;
&lt;/div&gt;
&lt;/div&gt;
&lt;/div&gt;
&lt;/div&gt;
&lt;/div&gt;
&lt;div class="alert alert-info mt-3 mb-0"&gt;&lt;strong&gt;ポイント：&lt;/strong&gt;&lt;br /&gt;
「心情」を当てにいく前に、まず &lt;strong&gt;傍線（出来事）の理由＝背景&lt;/strong&gt; を集める。背景が固まると、心情がブレにくくなります。&lt;/div&gt;
&lt;/section&gt;
&lt;p&gt;&lt;!-- 前半（物語文）問題別：2列カード --&gt;&lt;/p&gt;
&lt;section id="story" class="mb-4"&gt;
&lt;div class="d-flex align-items-center justify-content-between flex-wrap gap-2 mb-3"&gt;
&lt;h3 class="h4 mb-0"&gt;2. 前半（物語文）問題別ポイント（2列カード）&lt;/h3&gt;
&lt;p&gt;&lt;span class="badge bg-info text-dark"&gt;第一問&lt;/span&gt;&lt;/p&gt;
&lt;/div&gt;
&lt;div class="row g-3"&gt;
&lt;div class="col-12 col-md-6"&gt;
&lt;div class="card border-0 shadow-sm"&gt;
&lt;div class="card-body"&gt;
&lt;div class="d-flex justify-content-between align-items-start gap-2"&gt;
&lt;h4 class="h5 mb-2"&gt;問一：時間の終わり＝冒険の終わり&lt;/h4&gt;
&lt;p&gt;&lt;span class="badge bg-primary"&gt;選択&lt;/span&gt;&lt;/p&gt;
&lt;/div&gt;
&lt;ul class="mb-0"&gt;
&lt;li&gt;&lt;strong&gt;注目&lt;/strong&gt;：暗くなってきた（7・10・12行目）&lt;/li&gt;
&lt;li&gt;&lt;strong&gt;判断&lt;/strong&gt;：行動の時間が終わる方向&lt;/li&gt;
&lt;li&gt;&lt;strong&gt;結論&lt;/strong&gt;：&lt;strong&gt;ウ&lt;/strong&gt;&lt;/li&gt;
&lt;/ul&gt;
&lt;/div&gt;
&lt;/div&gt;
&lt;/div&gt;
&lt;div class="col-12 col-md-6"&gt;
&lt;div class="card border-0 shadow-sm"&gt;
&lt;div class="card-body"&gt;
&lt;div class="d-flex justify-content-between align-items-start gap-2"&gt;
&lt;h4 class="h5 mb-2"&gt;問二：はぐらかし＝気まずさの回避&lt;/h4&gt;
&lt;p&gt;&lt;span class="badge bg-primary"&gt;選択&lt;/span&gt;&lt;/p&gt;
&lt;/div&gt;
&lt;ul class="mb-0"&gt;
&lt;li&gt;&lt;strong&gt;背景&lt;/strong&gt;：探索に前向きでなくなっている（28〜31行）&lt;/li&gt;
&lt;li&gt;&lt;strong&gt;出来事&lt;/strong&gt;：「また来る気ある？」→あいまいに返す（傍線①）&lt;/li&gt;
&lt;li&gt;&lt;strong&gt;心情&lt;/strong&gt;：行きたくないが言いにくい → &lt;strong&gt;イ&lt;/strong&gt;&lt;/li&gt;
&lt;/ul&gt;
&lt;/div&gt;
&lt;/div&gt;
&lt;/div&gt;
&lt;div class="col-12 col-md-6"&gt;
&lt;div class="card border-0 shadow-sm"&gt;
&lt;div class="card-body"&gt;
&lt;div class="d-flex justify-content-between align-items-start gap-2"&gt;
&lt;h4 class="h5 mb-2"&gt;問三：孤高の姿で「続ける」と決める&lt;/h4&gt;
&lt;p&gt;&lt;span class="badge bg-success text-dark"&gt;心情&lt;/span&gt;&lt;/p&gt;
&lt;/div&gt;
&lt;ul class="mb-0"&gt;
&lt;li&gt;&lt;strong&gt;背景&lt;/strong&gt;：1号鉄塔への思慕&lt;/li&gt;
&lt;li&gt;&lt;strong&gt;出来事&lt;/strong&gt;：24号鉄塔の孤高・峻烈さを見る&lt;/li&gt;
&lt;li&gt;&lt;strong&gt;結論&lt;/strong&gt;：一人でも調査を続ける決意が固まる&lt;/li&gt;
&lt;/ul&gt;
&lt;/div&gt;
&lt;/div&gt;
&lt;/div&gt;
&lt;div class="col-12 col-md-6"&gt;
&lt;div class="card border-0 shadow-sm"&gt;
&lt;div class="card-body"&gt;
&lt;div class="d-flex justify-content-between align-items-start gap-2"&gt;
&lt;h4 class="h5 mb-2"&gt;問四：高圧的＝ごまかしたい&lt;/h4&gt;
&lt;p&gt;&lt;span class="badge bg-primary"&gt;選択&lt;/span&gt;&lt;/p&gt;
&lt;/div&gt;
&lt;ul class="mb-0"&gt;
&lt;li&gt;&lt;strong&gt;背景&lt;/strong&gt;：泊まるのは非常識だと分かっている（傍線②直前）&lt;/li&gt;
&lt;li&gt;&lt;strong&gt;出来事&lt;/strong&gt;：気恥ずかしさから「当然」と言う（傍線③）&lt;/li&gt;
&lt;li&gt;&lt;strong&gt;心情&lt;/strong&gt;：ごまかしたい → &lt;strong&gt;エ&lt;/strong&gt;&lt;/li&gt;
&lt;/ul&gt;
&lt;/div&gt;
&lt;/div&gt;
&lt;/div&gt;
&lt;div class="col-12 col-md-6"&gt;
&lt;div class="card border-0 shadow-sm"&gt;
&lt;div class="card-body"&gt;
&lt;div class="d-flex justify-content-between align-items-start gap-2"&gt;
&lt;h4 class="h5 mb-2"&gt;問五：現実的＝冷静な指摘で説得&lt;/h4&gt;
&lt;p&gt;&lt;span class="badge bg-secondary"&gt;用語/抜き&lt;/span&gt;&lt;/p&gt;
&lt;/div&gt;
&lt;ul class="mb-0"&gt;
&lt;li&gt;&lt;strong&gt;(1)&lt;/strong&gt; 現実的＝冷静に指摘している → &lt;strong&gt;ウ&lt;/strong&gt;&lt;/li&gt;
&lt;li&gt;&lt;strong&gt;(2)&lt;/strong&gt; みっちゃんを説得しようとしているのは？ → &lt;strong&gt;イ&lt;/strong&gt;&lt;/li&gt;
&lt;/ul&gt;
&lt;/div&gt;
&lt;/div&gt;
&lt;/div&gt;
&lt;div class="col-12 col-md-6"&gt;
&lt;div class="card border-0 shadow-sm"&gt;
&lt;div class="card-body"&gt;
&lt;div class="d-flex justify-content-between align-items-start gap-2"&gt;
&lt;h4 class="h5 mb-2"&gt;問六：期待が外れると、意地になる&lt;/h4&gt;
&lt;p&gt;&lt;span class="badge bg-success text-dark"&gt;心情&lt;/span&gt;&lt;/p&gt;
&lt;/div&gt;
&lt;ul class="mb-0"&gt;
&lt;li&gt;&lt;strong&gt;背景&lt;/strong&gt;：理解者（副隊長）だと期待していた&lt;/li&gt;
&lt;li&gt;&lt;strong&gt;出来事&lt;/strong&gt;：共感してくれない → 理解が薄いと感じる&lt;/li&gt;
&lt;li&gt;&lt;strong&gt;結論&lt;/strong&gt;：意地（傍線⑤）＝傷つき・腹立ち&lt;/li&gt;
&lt;/ul&gt;
&lt;/div&gt;
&lt;/div&gt;
&lt;/div&gt;
&lt;div class="col-12 col-md-6"&gt;
&lt;div class="card border-0 shadow-sm"&gt;
&lt;div class="card-body"&gt;
&lt;div class="d-flex justify-content-between align-items-start gap-2"&gt;
&lt;h4 class="h5 mb-2"&gt;問七：「目印」は自分にも当てはまる&lt;/h4&gt;
&lt;p&gt;&lt;span class="badge bg-primary"&gt;選択&lt;/span&gt;&lt;/p&gt;
&lt;/div&gt;
&lt;ul class="mb-0"&gt;
&lt;li&gt;&lt;strong&gt;注目&lt;/strong&gt;：傍線⑥「鉄塔を目印にすればよい」&lt;/li&gt;
&lt;li&gt;&lt;strong&gt;読み&lt;/strong&gt;：一般論→自分の状況へ接続&lt;/li&gt;
&lt;li&gt;&lt;strong&gt;結論&lt;/strong&gt;：&lt;strong&gt;エ&lt;/strong&gt;&lt;/li&gt;
&lt;/ul&gt;
&lt;/div&gt;
&lt;/div&gt;
&lt;/div&gt;
&lt;/div&gt;
&lt;div class="alert alert-secondary mt-3 mb-0"&gt;&lt;strong&gt;まとめ：&lt;/strong&gt;前半は「背景（理由）を集める → 傍線（出来事）を置く → 心情に着地」の順で、毎回同じ型で再現します。&lt;/div&gt;
&lt;/section&gt;
&lt;p&gt;&lt;!-- 説明文：核 --&gt;&lt;/p&gt;
&lt;section id="explain-core" class="mb-4"&gt;
&lt;h3 class="h4"&gt;3. 説明文：空欄は「前後関係」＋段落の役割で固定する&lt;/h3&gt;
&lt;div class="row g-3"&gt;
&lt;div class="col-12 col-md-6"&gt;
&lt;div class="card border-0 shadow-sm h-100"&gt;
&lt;div class="card-body"&gt;
&lt;h4 class="h6 mb-2"&gt;空欄（接続語）の3パターン&lt;/h4&gt;
&lt;ul class="mb-0"&gt;
&lt;li&gt;&lt;strong&gt;イコール&lt;/strong&gt;：前後が同じ内容（言い換え）&lt;/li&gt;
&lt;li&gt;&lt;strong&gt;反対&lt;/strong&gt;：前後が逆方向（反転）&lt;/li&gt;
&lt;li&gt;&lt;strong&gt;同話題&lt;/strong&gt;：一般論と違う定義など、話題の継続で合わせる&lt;/li&gt;
&lt;/ul&gt;
&lt;/div&gt;
&lt;/div&gt;
&lt;/div&gt;
&lt;div class="col-12 col-md-6"&gt;
&lt;div class="card border-0 shadow-sm h-100"&gt;
&lt;div class="card-body"&gt;
&lt;h4 class="h6 mb-2"&gt;段落は「役割」でメモする&lt;/h4&gt;
&lt;ul class="mb-0"&gt;
&lt;li&gt;&lt;strong&gt;違い&lt;/strong&gt;：タケとササの区別（例：4段落）&lt;/li&gt;
&lt;li&gt;&lt;strong&gt;理由&lt;/strong&gt;：なぜそれがポイントになったか（例：9段落）&lt;/li&gt;
&lt;li&gt;&lt;strong&gt;原理&lt;/strong&gt;：本来の判断基準（例：10〜11段落）&lt;/li&gt;
&lt;/ul&gt;
&lt;/div&gt;
&lt;/div&gt;
&lt;/div&gt;
&lt;/div&gt;
&lt;div class="alert alert-info mt-3 mb-0"&gt;&lt;strong&gt;ポイント：&lt;/strong&gt;説明文は「なんとなく分かった」で止めない。&lt;strong&gt;空欄の前後／段落の役割&lt;/strong&gt;を短くメモして、根拠で押し切ります。&lt;/div&gt;
&lt;/section&gt;
&lt;p&gt;&lt;!-- 後半（説明文）問題別：2列カード --&gt;&lt;/p&gt;
&lt;section id="explain" class="mb-4"&gt;
&lt;div class="d-flex align-items-center justify-content-between flex-wrap gap-2 mb-3"&gt;
&lt;h3 class="h4 mb-0"&gt;4. 後半（説明文）問題別ポイント（2列カード）&lt;/h3&gt;
&lt;p&gt;&lt;span class="badge bg-info text-dark"&gt;第二問&lt;/span&gt;&lt;/p&gt;
&lt;/div&gt;
&lt;div class="row g-3"&gt;
&lt;div class="col-12 col-md-6"&gt;
&lt;div class="card border-0 shadow-sm"&gt;
&lt;div class="card-body"&gt;
&lt;div class="d-flex justify-content-between align-items-start gap-2"&gt;
&lt;h4 class="h5 mb-2"&gt;問一：空欄1〜3は「前後関係」で決める&lt;/h4&gt;
&lt;p&gt;&lt;span class="badge bg-primary"&gt;空欄&lt;/span&gt;&lt;/p&gt;
&lt;/div&gt;
&lt;ul class="mb-0"&gt;
&lt;li&gt;&lt;strong&gt;空欄1&lt;/strong&gt;：前後がイコール → &lt;strong&gt;ウ&lt;/strong&gt;&lt;/li&gt;
&lt;li&gt;&lt;strong&gt;空欄2&lt;/strong&gt;：一般的定義と違う話題が継続 → &lt;strong&gt;エ&lt;/strong&gt;&lt;/li&gt;
&lt;li&gt;&lt;strong&gt;空欄3&lt;/strong&gt;：前後が反対 → &lt;strong&gt;ア&lt;/strong&gt;&lt;/li&gt;
&lt;/ul&gt;
&lt;/div&gt;
&lt;/div&gt;
&lt;/div&gt;
&lt;div class="col-12 col-md-6"&gt;
&lt;div class="card border-0 shadow-sm"&gt;
&lt;div class="card-body"&gt;
&lt;div class="d-flex justify-content-between align-items-start gap-2"&gt;
&lt;h4 class="h5 mb-2"&gt;問二：段落の役割を特定する&lt;/h4&gt;
&lt;p&gt;&lt;span class="badge bg-secondary"&gt;段落&lt;/span&gt;&lt;/p&gt;
&lt;/div&gt;
&lt;ul class="mb-0"&gt;
&lt;li&gt;&lt;strong&gt;4段落&lt;/strong&gt;：タケとササの違い&lt;/li&gt;
&lt;li&gt;&lt;strong&gt;9段落&lt;/strong&gt;：皮が残る理由／区別点になった背景&lt;/li&gt;
&lt;li&gt;&lt;strong&gt;11段落&lt;/strong&gt;：花は咲くか（本来の判断基準へ）&lt;/li&gt;
&lt;/ul&gt;
&lt;/div&gt;
&lt;/div&gt;
&lt;/div&gt;
&lt;div class="col-12 col-md-6"&gt;
&lt;div class="card border-0 shadow-sm"&gt;
&lt;div class="card-body"&gt;
&lt;div class="d-flex justify-content-between align-items-start gap-2"&gt;
&lt;h4 class="h5 mb-2"&gt;問三：根拠行×段落で照合する&lt;/h4&gt;
&lt;p&gt;&lt;span class="badge bg-primary"&gt;選択&lt;/span&gt;&lt;/p&gt;
&lt;/div&gt;
&lt;ul class="mb-0"&gt;
&lt;li&gt;&lt;strong&gt;①&lt;/strong&gt; 一般的には大小で区別（11〜12、15〜16行）&lt;/li&gt;
&lt;li&gt;&lt;strong&gt;②&lt;/strong&gt; 8段落（11〜12、32〜35行）&lt;/li&gt;
&lt;li&gt;&lt;strong&gt;③&lt;/strong&gt; 皮が残るか（12〜14、36〜37行）&lt;/li&gt;
&lt;li&gt;&lt;strong&gt;④&lt;/strong&gt; 花／包えい（10段落）&lt;/li&gt;
&lt;/ul&gt;
&lt;/div&gt;
&lt;/div&gt;
&lt;/div&gt;
&lt;div class="col-12 col-md-6"&gt;
&lt;div class="card border-0 shadow-sm"&gt;
&lt;div class="card-body"&gt;
&lt;div class="d-flex justify-content-between align-items-start gap-2"&gt;
&lt;h4 class="h5 mb-2"&gt;問四：一般論と正確論のズレに注意&lt;/h4&gt;
&lt;p&gt;&lt;span class="badge bg-primary"&gt;選択&lt;/span&gt;&lt;/p&gt;
&lt;/div&gt;
&lt;ul class="mb-0"&gt;
&lt;li&gt;&lt;strong&gt;根拠&lt;/strong&gt;：24行目（触覚の形）＋傍線②直後&lt;/li&gt;
&lt;li&gt;&lt;strong&gt;読み&lt;/strong&gt;：一般的な見分け方≠正確な見分け方&lt;/li&gt;
&lt;li&gt;&lt;strong&gt;結論&lt;/strong&gt;：&lt;strong&gt;ア&lt;/strong&gt;&lt;/li&gt;
&lt;/ul&gt;
&lt;/div&gt;
&lt;/div&gt;
&lt;/div&gt;
&lt;div class="col-12 col-md-6"&gt;
&lt;div class="card border-0 shadow-sm"&gt;
&lt;div class="card-body"&gt;
&lt;div class="d-flex justify-content-between align-items-start gap-2"&gt;
&lt;h4 class="h5 mb-2"&gt;問五：「よくしたもので」＝都合がいい&lt;/h4&gt;
&lt;p&gt;&lt;span class="badge bg-primary"&gt;語句&lt;/span&gt;&lt;/p&gt;
&lt;/div&gt;
&lt;ul class="mb-0"&gt;
&lt;li&gt;&lt;strong&gt;整理&lt;/strong&gt;：ササは包えいあり／タケは包えいなし&lt;/li&gt;
&lt;li&gt;&lt;strong&gt;しかし&lt;/strong&gt;：花が咲かないと見極められない&lt;/li&gt;
&lt;li&gt;&lt;strong&gt;だから&lt;/strong&gt;：皮の残り方で区別できて都合がいい → &lt;strong&gt;ウ&lt;/strong&gt;&lt;/li&gt;
&lt;/ul&gt;
&lt;/div&gt;
&lt;/div&gt;
&lt;/div&gt;
&lt;div class="col-12 col-md-6"&gt;
&lt;div class="card border-0 shadow-sm"&gt;
&lt;div class="card-body"&gt;
&lt;div class="d-flex justify-content-between align-items-start gap-2"&gt;
&lt;h4 class="h5 mb-2"&gt;問六：「これ」＝一見不思議な現象&lt;/h4&gt;
&lt;p&gt;&lt;span class="badge bg-secondary"&gt;指示語&lt;/span&gt;&lt;/p&gt;
&lt;/div&gt;
&lt;ul class="mb-0"&gt;
&lt;li&gt;&lt;strong&gt;これ&lt;/strong&gt;：タケの花の後、竹林が一斉に枯れること&lt;/li&gt;
&lt;li&gt;&lt;strong&gt;A&lt;/strong&gt;：一度花を咲かせ種子を残すと枯れる植物（14〜15段落）&lt;/li&gt;
&lt;li&gt;&lt;strong&gt;B&lt;/strong&gt;：地下茎でつながった一つの個体（14〜15段落）&lt;/li&gt;
&lt;/ul&gt;
&lt;/div&gt;
&lt;/div&gt;
&lt;/div&gt;
&lt;div class="col-12 col-md-6"&gt;
&lt;div class="card border-0 shadow-sm"&gt;
&lt;div class="card-body"&gt;
&lt;div class="d-flex justify-content-between align-items-start gap-2"&gt;
&lt;h4 class="h5 mb-2"&gt;問八：空欄は「前後」で具体化する&lt;/h4&gt;
&lt;p&gt;&lt;span class="badge bg-primary"&gt;空欄&lt;/span&gt;&lt;/p&gt;
&lt;/div&gt;
&lt;ul class="mb-0"&gt;
&lt;li&gt;&lt;strong&gt;空欄&lt;/strong&gt;：花の後に起こる恐ろしいこと&lt;/li&gt;
&lt;li&gt;&lt;strong&gt;根拠&lt;/strong&gt;：ネズミの大発生（78〜79行）&lt;/li&gt;
&lt;li&gt;&lt;strong&gt;結果&lt;/strong&gt;：種子・農作物・穀物を食い尽くし、基金の原因へ&lt;/li&gt;
&lt;/ul&gt;
&lt;/div&gt;
&lt;/div&gt;
&lt;/div&gt;
&lt;div class="col-12 col-md-6"&gt;
&lt;div class="card border-0 shadow-sm"&gt;
&lt;div class="card-body"&gt;
&lt;div class="d-flex justify-content-between align-items-start gap-2"&gt;
&lt;h4 class="h5 mb-2"&gt;問九：参照段落で○×を処理する&lt;/h4&gt;
&lt;p&gt;&lt;span class="badge bg-primary"&gt;正誤&lt;/span&gt;&lt;/p&gt;
&lt;/div&gt;
&lt;ul class="mb-0"&gt;
&lt;li&gt;&lt;strong&gt;エ&lt;/strong&gt;：問三より○／&lt;strong&gt;オ&lt;/strong&gt;：問六より○&lt;/li&gt;
&lt;li&gt;&lt;strong&gt;イ&lt;/strong&gt;：7段落（因果関係に注目）&lt;/li&gt;
&lt;li&gt;&lt;strong&gt;注意&lt;/strong&gt;：筆者の体験かどうか（カの前半×）&lt;/li&gt;
&lt;/ul&gt;
&lt;/div&gt;
&lt;/div&gt;
&lt;/div&gt;
&lt;/div&gt;
&lt;div class="alert alert-secondary mt-3 mb-0"&gt;&lt;strong&gt;まとめ：&lt;/strong&gt;後半は「空欄の前後」「段落の役割」「指示語の指す内容」を固定して、根拠で迷いを潰します。&lt;/div&gt;
&lt;/section&gt;
&lt;p&gt;&lt;!-- 家庭学習 --&gt;&lt;/p&gt;
&lt;section id="homework" class="mb-4"&gt;
&lt;h3 class="h4"&gt;5. 家庭学習での回し方（再現手順）&lt;/h3&gt;
&lt;div class="row g-3"&gt;
&lt;div class="col-12 col-md-6"&gt;
&lt;div class="card border-0 shadow-sm"&gt;
&lt;div class="card-body"&gt;
&lt;h4 class="h6 mb-2"&gt;物語文：心情の5ステップ&lt;/h4&gt;
&lt;ol class="mb-0"&gt;
&lt;li&gt;傍線（出来事）に丸&lt;/li&gt;
&lt;li&gt;「なぜ？」で理由を集める&lt;/li&gt;
&lt;li&gt;理由を短く言い換えて&lt;strong&gt;背景&lt;/strong&gt;にする&lt;/li&gt;
&lt;li&gt;傍線周辺の行動・発言を&lt;strong&gt;出来事&lt;/strong&gt;として確認&lt;/li&gt;
&lt;li&gt;背景×出来事 → &lt;strong&gt;心情&lt;/strong&gt;を一言で置く&lt;/li&gt;
&lt;/ol&gt;
&lt;/div&gt;
&lt;/div&gt;
&lt;/div&gt;
&lt;div class="col-12 col-md-6"&gt;
&lt;div class="card border-0 shadow-sm"&gt;
&lt;div class="card-body"&gt;
&lt;h4 class="h6 mb-2"&gt;説明文：空欄・指示語の3ステップ&lt;/h4&gt;
&lt;ol class="mb-0"&gt;
&lt;li&gt;空欄・指示語の&lt;strong&gt;前後1〜2文&lt;/strong&gt;に線&lt;/li&gt;
&lt;li&gt;前後が&lt;strong&gt;同じ／反対／同話題&lt;/strong&gt;のどれか判定&lt;/li&gt;
&lt;li&gt;段落の役割（違い／理由／原理）を一言メモして照合&lt;/li&gt;
&lt;/ol&gt;
&lt;/div&gt;
&lt;/div&gt;
&lt;/div&gt;
&lt;/div&gt;
&lt;/section&gt;
&lt;p&gt;&lt;!-- FAQ --&gt;&lt;/p&gt;
&lt;section id="faq" class="mb-4"&gt;
&lt;h3 class="h4"&gt;&lt;!-- FAQ（JS不要：details/summary方式に差し替え） --&gt;&lt;/h3&gt;
&lt;section id="faq" class="mb-4"&gt;
&lt;h3 class="h4"&gt;6. よくあるつまずき（FAQ）&lt;/h3&gt;
&lt;div class="vstack gap-2"&gt;
&lt;details class="border rounded-3 bg-white p-3 shadow-sm"&gt;
&lt;summary class="fw-bold" style="cursor: pointer;"&gt;Q. 物語文の心情が「好き/嫌い」みたいに雑になります&lt;/summary&gt;
&lt;div class="mt-2"&gt;
&lt;p class="mb-0"&gt;心情語を先に置くとブレます。先に &lt;strong&gt;傍線の理由（背景）&lt;/strong&gt; を拾ってください。&lt;br /&gt;
背景が集まると、心情は「なぜその行動/発言になるか」から自然に絞れます。&lt;/p&gt;
&lt;/div&gt;
&lt;/details&gt;
&lt;details class="border rounded-3 bg-white p-3 shadow-sm"&gt;
&lt;summary class="fw-bold" style="cursor: pointer;"&gt;Q. 物語文の「気まずい/意地」などのニュアンスが取れません&lt;/summary&gt;
&lt;div class="mt-2"&gt;
&lt;p class="mb-0"&gt;まず &lt;strong&gt;直前の期待&lt;/strong&gt; を置き、次に &lt;strong&gt;期待が外れた出来事&lt;/strong&gt; を置きます。&lt;br /&gt;
「期待→外れた→傷つき/腹立ち」までつながると、意地・ごまかしの方向 tells が安定します。&lt;/p&gt;
&lt;/div&gt;
&lt;/details&gt;
&lt;details class="border rounded-3 bg-white p-3 shadow-sm"&gt;
&lt;summary class="fw-bold" style="cursor: pointer;"&gt;Q. 説明文の空欄が「なんとなく」で選べてしまい、復習が雑になります&lt;/summary&gt;
&lt;div class="mt-2"&gt;
&lt;p class="mb-0"&gt;空欄は必ず &lt;strong&gt;前後関係（同じ／反対／同話題）&lt;/strong&gt; のどれかに落ちます。&lt;br /&gt;
復習は「前後1〜2文の根拠」を1行メモするだけで再現性が上がります。&lt;/p&gt;
&lt;/div&gt;
&lt;/details&gt;
&lt;details class="border rounded-3 bg-white p-3 shadow-sm"&gt;
&lt;summary class="fw-bold" style="cursor: pointer;"&gt;Q. 指示語（これ/それ）が何を指すかで迷います&lt;/summary&gt;
&lt;div class="mt-2"&gt;
&lt;p class="mb-0"&gt;指示語は &lt;strong&gt;直前の名詞句&lt;/strong&gt; だけを追うと外れます。&lt;br /&gt;
まず「指示語の前後」で &lt;strong&gt;言い換え&lt;/strong&gt; が起きていないか確認し、&lt;br /&gt;
その上で &lt;strong&gt;段落の役割（違い/理由/原理）&lt;/strong&gt; と一致する内容に固定してください。&lt;/p&gt;
&lt;/div&gt;
&lt;/details&gt;
&lt;/div&gt;
&lt;/section&gt;
&lt;div class="alert alert-light border mt-3 mb-0"&gt;
&lt;p&gt;&amp;nbsp;&lt;/p&gt;
&lt;/div&gt;
&lt;p&gt;&amp;nbsp;&lt;/p&gt;
&lt;/section&gt;
&lt;p&gt;&lt;!-- CTA --&gt;&lt;/p&gt;
&lt;section id="cta" class="mb-4"&gt;
&lt;div class="card border-0 shadow-sm"&gt;
&lt;div class="card-body p-3 p-md-4"&gt;
&lt;div class="row align-items-center g-3"&gt;
&lt;div class="col-12 col-md-8"&gt;
&lt;h3 class="h4 mb-2"&gt;読解ラボ東京｜オンライン個別で「根拠の取り方」を技術化&lt;/h3&gt;
&lt;p class="mb-0"&gt;物語文は「背景×出来事」、説明文は「空欄の前後／段落役割」──国語は&lt;strong&gt;手順&lt;/strong&gt;で再現できます。&lt;br class="d-none d-md-block" /&gt;お子さまの答案を見ながら、根拠の拾い方・まとめ方を1対1で整えます。&lt;/p&gt;
&lt;/div&gt;
&lt;div class="col-12 col-md-4 text-md-end"&gt;&lt;a class="btn btn-primary btn-lg w-100 w-md-auto" href="https://dokkai-labo.tokyo/" target="_blank" rel="noopener"&gt;&lt;br /&gt;
公式サイトを見る&lt;br /&gt;
&lt;/a&gt;&lt;/p&gt;
&lt;div class="mt-2"&gt;&lt;small class="text-muted"&gt;※お問い合わせ・受講案内は公式サイト内から。&lt;/small&gt;&lt;/div&gt;
&lt;/div&gt;
&lt;/div&gt;
&lt;/div&gt;
&lt;/div&gt;
&lt;/section&gt;
&lt;hr class="my-4" /&gt;
&lt;p class="small text-muted mb-0"&gt;本記事は、ライブ解説の要点を学習用に整理したものです（教材本文の転載はしていません）。&lt;br /&gt;
行数の参照は配信内の説明に基づきます。&lt;/p&gt;
&lt;p&gt;&lt;!-- ▲▲ WordPress本文ここまで ▲▲ --&gt;&lt;/p&gt;
&lt;section class="veu_cta" id="veu_cta-20322"&gt;&lt;h1 class="cta_title"&gt;サービス案内：読解ラボ東京の「過去問解説」&lt;/h1&gt;&lt;div class="cta_body"&gt;&lt;div class="cta_body_image cta_body_image_right"&gt;&lt;a href="https://dokkai-labo.tokyo/?s=【過去問】&amp;#038;order=asc" target="_blank"&gt;&lt;/a&gt;&lt;/div&gt;&lt;div class="cta_body_txt image_exist"&gt;受験準備の最終段階で困りがちなのが過去問の扱いです。
&lt;br /&gt;全問について解説と採点基準を明示し、そのプロセスを体感してもらいます。&lt;/div&gt;&lt;div class="cta_body_link"&gt;&lt;a href="https://dokkai-labo.tokyo/?s=【過去問】&amp;#038;order=asc" class="btn btn-primary btn-block btn-lg" target="_blank"&gt;読解ラボ東京の過去問解説動画&lt;/a&gt;&lt;/div&gt;&lt;/div&gt;&lt;!--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</si>
  <si>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https://dokkai-labo.tokyo/blog/200301/
【検出された不自然ワード】
- 崩れ
- 型
- 固定
- 手順
- 整え
【本文】
------
&lt;p&gt;豊島岡女子学園中学校の国語は、論説文と物語文の二題構成で長文読解の比重が高く、記述（～30字／～80字）が得点差になりやすいタイプです。&lt;/p&gt;
&lt;p&gt;読めているのに点が伸びないときは、内容理解よりも「傍線部の直前直後の根拠の取り方」「心情の整理（背景→出来事→心情）」「記述の字数内でのまとめ方」が崩れているケースが目立ちます。&lt;/p&gt;
&lt;p&gt;過去問演習を「何回」「どの順番」で回すかの全体像は、&lt;a href="https://dokkai-labo.tokyo/blog/kokugo-kakomon/"&gt;過去問演習の全体像はこちら&lt;/a&gt;で整理しています。&lt;/p&gt;
&lt;div class="rounded" style="background-color: lightblue; padding: 10px;"&gt;
&lt;p style="margin: 0;"&gt;&lt;strong&gt;取り組みの優先順位&lt;/strong&gt;は、①根拠を置く場所（傍線部の前後）を固定する → ②心情は背景と出来事をセットで言い換える → ③記述は「条件→根拠→まとめ」の順で字数に収める、の順に整えると安定します。&lt;/p&gt;
&lt;/div&gt;
&lt;h3&gt;時間配分で崩れないための考え方（読み切るより「根拠を拾う」）&lt;/h3&gt;
&lt;p&gt;文章量が極端に多いタイプではない一方で、設問が要求する根拠を外すと記述も選択も連鎖して崩れます。国語での失点を減らすには、通読の完成度よりも「必要な場所を正確に読む」比率を上げる方が再現性が高くなります。&lt;/p&gt;
&lt;ul&gt;
&lt;li&gt;傍線部問題は、傍線部そのものより&lt;strong&gt;直前直後&lt;/strong&gt;の説明・具体化・言い換えを優先して拾う&lt;/li&gt;
&lt;li&gt;物語の心情は、気持ち単体ではなく&lt;strong&gt;背景（何が起きたか）→出来事（反応）→心情&lt;/strong&gt;の順で整理する&lt;/li&gt;
&lt;li&gt;迷った設問を抱えたまま長時間滞在せず、「根拠が見える設問」から得点を確保して戻る&lt;/li&gt;
&lt;/ul&gt;
&lt;div class="rounded" style="background-color: lightblue; padding: 10px;"&gt;
&lt;p style="margin: 0;"&gt;本文を読み返す回数が増えるほど時間は減ります。根拠が置ける設問から処理し、最後に「根拠が薄い設問」をまとめて再確認する流れにすると、失点が大きくなりにくいです。&lt;/p&gt;
&lt;/div&gt;
&lt;h3&gt;記述（～30字／～80字）で点を落とさない「型」&lt;/h3&gt;
&lt;p&gt;字数指定の記述は、内容が分かっていても「条件の抜け」「根拠の不足」「言い換えが弱い」で点が削られます。家庭学習では、答案の上手さよりも、毎回同じ手順で書けているかを優先して整える方が伸びやすくなります。&lt;/p&gt;
&lt;ul&gt;
&lt;li&gt;&lt;strong&gt;設問の条件&lt;/strong&gt;（誰の、何について、どの範囲で）を先にメモする&lt;/li&gt;
&lt;li&gt;根拠は、本文の言葉をそのまま貼るのではなく、&lt;strong&gt;一段言い換え&lt;/strong&gt;てから入れる&lt;/li&gt;
&lt;li&gt;まとめ文は、主語が飛ばないように「だれが／なにを／どう」だけは残す&lt;/li&gt;
&lt;/ul&gt;
&lt;div class="rounded" style="background-color: lightblue; padding: 10px;"&gt;
&lt;p style="margin: 0;"&gt;80字の記述ほど「要素を入れたつもり」になりやすいので、書いた後に&lt;strong&gt;条件が満たせているか&lt;/strong&gt;（問われた対象・範囲・理由や心情の根拠）を一度だけ点検する習慣が効果的です。&lt;/p&gt;
&lt;/div&gt;
&lt;h3&gt;過去問の回し方（自宅でやるなら「直し」が本体）&lt;/h3&gt;
&lt;p&gt;学校別対策は、解く回数そのものよりも「直しの精度」で差がつきます。特に記述は、正解・不正解の判定よりも「なぜその根拠が必要だったか」を言える状態にする方が次の年度でも使えます。&lt;/p&gt;
&lt;ul&gt;
&lt;li&gt;初回：時間を意識して解き、&lt;strong&gt;根拠が置けた問題／置けなかった問題&lt;/strong&gt;を分けて印を付ける&lt;/li&gt;
&lt;li&gt;直し：傍線部の直前直後に戻り、&lt;strong&gt;本文の言い換え&lt;/strong&gt;で説明を書き直す&lt;/li&gt;
&lt;li&gt;再提出：記述は同じ設問をもう一度書き、&lt;strong&gt;条件→根拠→まとめ&lt;/strong&gt;の手順が再現できるか確認する&lt;/li&gt;
&lt;/ul&gt;
&lt;h3&gt;直前期のチェック（答案が安定する確認項目）&lt;/h3&gt;
&lt;ul&gt;
&lt;li&gt;傍線部問題で「直前直後」を必ず確認する癖がついているか&lt;/li&gt;
&lt;li&gt;心情を「背景→出来事→心情」の順で説明できるか&lt;/li&gt;
&lt;li&gt;記述で条件（対象・範囲・理由）が抜けていないかを点検できるか&lt;/li&gt;
&lt;/ul&gt;
&lt;div class="rounded" style="background-color: lightblue; padding: 10px;"&gt;
&lt;p style="margin: 0;"&gt;学校別対策は、新しい技を増やすより「同じ手順で解ける」を増やした方が伸びが安定します。A問題を落とさない形に整えるだけでも合格点に近づきやすくなります。&lt;/p&gt;
&lt;/div&gt;
&lt;h3&gt;豊島岡女子学園中学校・令和２年度(第１回)厳選解説動画&lt;/h3&gt;
&lt;p&gt;&lt;iframe title="豊島岡女子学園中学校・令和２年度(第１回)【読解ラボ東京の過去問解説】" src="https://www.youtube.com/embed/aYAT5uvuo5Q?feature=oembed&amp;amp;enablejsapi=1&amp;amp;origin=https://dokkai-labo.tokyo" width="1140" height="641" frameborder="0" allowfullscreen="allowfullscreen"&gt;&lt;/iframe&gt;&lt;/p&gt;
&lt;p&gt;令和２年度　豊島岡女子学園中学校(第１回)の入試より厳選した問題とその解説をお届けします。&lt;br /&gt;
問題文・設問については、各種WEBサイト等よりご入手頂ければ幸いです。&lt;br /&gt;
★全問解説Ver.は&lt;a href="https://filmuy.com/dokkai-labo"&gt;コチラ&lt;/a&gt;にて随時UPしております。&lt;/p&gt;
&lt;p&gt;なお、解説では各問題を&lt;br /&gt;
Ａ：容易に正解できるので、合格するには落としてはいけない問題&lt;br /&gt;
Ｂ：少し難しめの問題だが、意欲的に取り組んでほしい問題&lt;br /&gt;
Ｃ：非常に難しいので、合格不合格のラインには影響しない捨て問題&lt;br /&gt;
に分類しています。参考にして頂ければ幸いです。&lt;/p&gt;
&lt;h3&gt;解説&lt;/h3&gt;
&lt;h3&gt;大問一　問五&lt;/h3&gt;
&lt;p&gt;・傍線部分の説明と合致しないものを答える問題です。そのため、傍線③とイコールにならないものはどれか考えていきます。&lt;/p&gt;
&lt;p&gt;・傍線③の行あたまから&lt;br /&gt;
聞くことの難しさは相手の言葉を聞く以前に自分の言葉を聞いてしまっているということにあります。自己内コミュニケーションです。&lt;br /&gt;
とあるため、&lt;/p&gt;
&lt;p&gt;傍線③＝相手の言葉ではなく自分の言葉を聞いている状態&lt;/p&gt;
&lt;p&gt;と分かるため、当てはまらない選択肢として、アの【自己内コミュニケーション人間関係を良好にしていく社会生活上の知恵である】という答えが正解となります。&lt;/p&gt;
&lt;div class="rounded" style="background-color: lightblue; padding: 10px;"&gt;傍線の直前を読めば解くことができる問題のため、正解しておきたい問題です。&lt;/div&gt;
&lt;p&gt;&amp;nbsp;&lt;/p&gt;
&lt;h3&gt;大問二　問七&lt;/h3&gt;
&lt;p&gt;・傍線⑦における正也の様子(X)とイコールなのは何か問われている問題です。&lt;/p&gt;
&lt;p&gt;・直前を見てみると&lt;/p&gt;
&lt;p&gt;東京に行かない理由を述べているため、自分が東京に行かないことを納得しようとしていることがわかります。&lt;/p&gt;
&lt;p&gt;よって、エの【今のくだらない争いを収めるために一生懸命な自分が東京に行くべきではない理由をこじつけている。】が正解となります。&lt;/p&gt;
&lt;div class="rounded" style="background-color: lightblue; padding: 10px;"&gt;傍線の直前を見て、正也が何をしようとしているのか考えれば解くことができる問題のため、正解しておきたい問題です。&lt;/div&gt;
&lt;p&gt;&amp;nbsp;&lt;/p&gt;
&lt;h3&gt;大問二　問八&lt;/h3&gt;
&lt;p&gt;・心情を問われている問題です。&lt;br /&gt;
気持ちを聞かれている問題は背景・出来事と整理して読み進めていきます。&lt;/p&gt;
&lt;p&gt;・傍線部直前&lt;/p&gt;
&lt;p&gt;「はい。全国大会には三年生の先輩で～県外や他の作品の話を先輩たちとできることを期待していました」より&lt;/p&gt;
&lt;p&gt;【背景】正也に、作品の話をしたかったと言われた&lt;br /&gt;
【出来事】顔をゆがめて、俯いた&lt;br /&gt;
【心情】作品に向き合うという大切なことを忘れていた→恥ずかしい&lt;/p&gt;
&lt;p&gt;であると分かります。よって&lt;br /&gt;
【正也の作品の話をしたかったと言われたことで、本当に大切な、自分たちの作品と純粋に向き合うことを忘れていたことに気づかされたたため、恥ずかしいという気持ち。】が答えとなります。&lt;/p&gt;
&lt;div class="rounded" style="background-color: lightblue; padding: 10px;"&gt;簡単に解ける問題ではありませんが、満点でなくとも部分点を取れるようにしましょう。&lt;/div&gt;
&lt;p&gt;&lt;!-- [ /.socialSet ] --&gt;&lt;/p&gt;
&lt;div class="alert alert-primary p-3 mt-4" role="alert"&gt;
&lt;p class="mb-2"&gt;&lt;strong&gt;「知識があれば読める」という誤解が、志望校合格を遠ざけます。&lt;/strong&gt;&lt;/p&gt;
&lt;p class="mb-1"&gt;論理性なき感覚的な読みが固定化されると、記述での大幅な減点を防げず、最終的な合計点に跳ね返る致命的な損失を招きます。&lt;/p&gt;
&lt;p class="mb-3"&gt;得点が頭打ちになる原因は、一重に判断軸の未固定にあります。&lt;/p&gt;
&lt;div class="d-grid gap-2"&gt;&lt;a class="btn btn-primary btn-lg" href="https://dokkai-labo.tokyo/reading-lesson/"&gt;合格力を叩き込む個別指導の受講はこちら&lt;/a&gt;&lt;br /&gt;
&lt;a class="btn btn-outline-primary btn-lg" href="https://dokkai-labo.tokyo/policy/"&gt;読解ラボの指導方針を詳しく知る&lt;/a&gt;&lt;/div&gt;
&lt;hr class="my-3" /&gt;
&lt;div class="d-flex flex-column gap-1"&gt;&lt;a href="https://dokkai-labo.tokyo/contact/"&gt;体験授業・入塾相談の予約フォーム&lt;/a&gt;&lt;br /&gt;
&lt;a href="https://dokkai-labo.tokyo/profile/"&gt;代表講師プロフィールと指導実績&lt;/a&gt;&lt;br /&gt;
&lt;a href="https://dokkai-labo.tokyo/access/"&gt;教室へのアクセス・所在地&lt;/a&gt;&lt;br /&gt;
&lt;a href="https://dokkai-labo.tokyo/blog/"&gt;中学受験国語の攻略コラム一覧&lt;/a&gt;&lt;/div&gt;
&lt;/div&gt;
&lt;section class="veu_cta" id="veu_cta-20525"&gt;&lt;h1 class="cta_title"&gt;講座案内：【オンライン】完全１対１個別指導【大学受験】&lt;/h1&gt;&lt;div class="cta_body"&gt;&lt;div class="cta_body_image cta_body_image_right"&gt;&lt;a href="https://dokkai-labo.tokyo/kobetsuonline02/" target="_blank"&gt;&lt;/a&gt;&lt;/div&gt;&lt;div class="cta_body_txt image_exist"&gt;当塾で開講中の大学受験対策１対１個別指導講座をオンラインで受講可能です。教室で受ける授業さながらの授業を、個別指導オンラインでも再現しております。&lt;/div&gt;&lt;div class="cta_body_link"&gt;&lt;a href="https://dokkai-labo.tokyo/kobetsuonline02/" class="btn btn-primary btn-block btn-lg" target="_blank"&gt;【オンライン】完全１対１個別指導【大学受験】&lt;/a&gt;&lt;/div&gt;&lt;/div&gt;&lt;!--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</si>
  <si>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https://dokkai-labo.tokyo/blog/essay/
【検出された不自然ワード】
- 型
- 固定
- 手順
【本文】
------
&lt;p&gt;「随筆文が出ると途端に解き方が分からなくなる」「説明文とも物語文とも違う気がして不安になる」──そんな声を受験生からよく耳にします。&lt;/p&gt;
&lt;p&gt;しかし実は、随筆文だからといって特別なテクニックが必要になるわけではありません。ポイントは、&lt;strong&gt;「随筆文」というラベルに振り回されず、説明文的か物語文的かを見極めて、いつも通りの手順で解くこと&lt;/strong&gt;です。&lt;/p&gt;
&lt;p&gt;&lt;a href="https://dokkai-labo.tokyo/"&gt;国語個別指導の全体像はこちら&lt;/a&gt;&lt;/p&gt;
&lt;p&gt;このページでは、代表・長島のインタビュー内容をもとに、随筆文の基本理解から、設問ごとの具体的な解き方までを「導入 → 原因 → 対処 → まとめ」の流れで整理して解説します。&lt;br /&gt;
&lt;!-- 不足補完ブロック（即答パート）：H1直後〜最初のH2（「動画で学ぶ：随筆文の解き方」）の前に挿入 --&gt;&lt;/p&gt;
&lt;div style="border: 1px solid #d9d9d9; border-left: 6px solid #1e73be; background: #f7fbff; padding: 14px 16px; margin: 14px 0 18px;"&gt;
&lt;h2 style="margin: 0 0 10px;"&gt;30秒でわかる：随筆文とは／随筆文 解き方（中学受験）&lt;/h2&gt;
&lt;p style="margin: 0 0 10px;"&gt;&lt;strong&gt;随筆文とは&lt;/strong&gt;、筆者が自分の体験・見聞にもとづいて、考えたことや感じたことを書いた文章のことです（入試では“説明文っぽい随筆”と“物語文っぽい随筆”の両方があります）。&lt;/p&gt;
&lt;p style="margin: 0 0 12px;"&gt;※検索では「&lt;strong&gt;随筆分&lt;/strong&gt;」と入力されることもありますが、ここでは「随筆文（ずいひつぶん）」として同じ内容を扱います。&lt;/p&gt;
&lt;p style="margin: 0 0 8px;"&gt;&lt;strong&gt;結論：&lt;/strong&gt;随筆文だからといって特別なテクニックが必要になるとは限りません。ポイントは「随筆文」というラベルに振り回されず、&lt;strong&gt;説明文寄りか／物語文寄りか&lt;/strong&gt;を見極めて、いつも通りの手順に戻すことです。&lt;/p&gt;
&lt;ul style="margin: 0; padding-left: 18px;"&gt;
&lt;li style="margin: 0 0 6px;"&gt;&lt;strong&gt;1）まずタイプ判定（説明寄り／物語寄り）&lt;/strong&gt;&lt;br /&gt;
体験を根拠に主張していれば&lt;strong&gt;説明文寄り&lt;/strong&gt;、体験を物語のように描いて気持ちや心の変化が中心なら&lt;strong&gt;物語文寄り&lt;/strong&gt;、という目安でOKです。&lt;/li&gt;
&lt;li style="margin: 0 0 6px;"&gt;&lt;strong&gt;2）設問文のサインで切り替え&lt;/strong&gt;&lt;br /&gt;
たとえば「&lt;strong&gt;理由を述べなさい&lt;/strong&gt;」「&lt;strong&gt;傍線部はどういうことですか&lt;/strong&gt;」は説明文でよく見る型です。ただし、随筆文では同じ“理由”でも&lt;strong&gt;気持ちが理由&lt;/strong&gt;になることもあるため、設問と前後の流れで判断していきます。&lt;/li&gt;
&lt;li style="margin: 0;"&gt;&lt;strong&gt;3）気持ち問題は「傍線部の理由（背景）を追う」&lt;/strong&gt;&lt;br /&gt;
気持ちの言葉を探す前に、「なぜその行動（傍線部の出来事）が起きたのか」をたどると整理しやすいです。&lt;strong&gt;背景（理由）→出来事（傍線部）→気持ち&lt;/strong&gt;の順にそろえるイメージです。&lt;/li&gt;
&lt;/ul&gt;
&lt;/div&gt;
&lt;div style="border: 1px solid #e5e5e5; background: #fcfcfc; padding: 14px 16px; margin: 0 0 18px;"&gt;
&lt;h3 style="margin: 0 0 10px;"&gt;このページで扱う範囲&lt;/h3&gt;
&lt;p style="margin: 0 0 10px;"&gt;この先では、代表・長島のインタビュー内容をもとに、随筆文の基本整理から、設問ごとの具体的な解き方までを段階的にまとめています。まず動画で全体像をつかみ、本文のチェックポイントで手順を固める使い方がおすすめです。&lt;/p&gt;
&lt;h3 style="margin: 14px 0 10px;"&gt;手順が安定しないときの選択肢（押し売りではありません）&lt;/h3&gt;
&lt;p style="margin: 0 0 10px;"&gt;ご家庭で過去問を回していて「タイプ判定はできるのに、答案が毎回ぶれる」と感じる場合は、手順の固定をサポートする方法もあります。&lt;/p&gt;
&lt;ul style="margin: 0; padding-left: 18px;"&gt;
&lt;li&gt;&lt;a href="https://dokkai-labo.tokyo/lesson/1-1elem/"&gt;完全１対１個別指導講座〖中学受験〗&lt;/a&gt;&lt;/li&gt;
&lt;li&gt;&lt;a href="https://dokkai-labo.tokyo/kobetsuonline01/"&gt;中学受験国語のオンライン個別指導&lt;/a&gt;&lt;/li&gt;
&lt;/ul&gt;
&lt;/div&gt;
&lt;h2&gt;動画で学ぶ：随筆文の解き方&lt;/h2&gt;
&lt;p&gt;&lt;iframe title="YouTube video player" src="https://www.youtube.com/embed/yzoI3Byu_fk" width="560" height="315" frameborder="0" allowfullscreen="allowfullscreen"&gt;&lt;/iframe&gt;&lt;/p&gt;
&lt;p&gt;まずは動画で全体像をつかみ、その後で本文の解説を読むことで、理解がより一層深まります。&lt;/p&gt;
&lt;h2&gt;随筆文とは何か？まずは基本の整理から&lt;/h2&gt;
&lt;h3&gt;随筆文の一般的な定義&lt;/h3&gt;
&lt;blockquote&gt;&lt;p&gt;&lt;strong&gt;「筆者が自分の体験に基づいて文章を書いているもの」&lt;/strong&gt;&lt;/p&gt;&lt;/blockquote&gt;
&lt;p&gt;一般的には、随筆文とはこのように定義されます。筆者自身の体験・見聞をもとに考えたことや感じたことを綴った文章、というイメージです。&lt;/p&gt;
&lt;h3&gt;受験生は「随筆文」というラベルを気にしなくてよい&lt;/h3&gt;
&lt;p&gt;とはいえ、代表・長島は受験生にはあえてこう伝えています。&lt;/p&gt;
&lt;blockquote&gt;&lt;p&gt;&lt;strong&gt;「随筆文というジャンルを気にしなくていい」&lt;/strong&gt;&lt;/p&gt;&lt;/blockquote&gt;
&lt;p&gt;その理由は、随筆文には大きく分けて次の２パターンがあるからです。&lt;/p&gt;
&lt;ul&gt;
&lt;li&gt;体験を根拠に何か主張している → &lt;strong&gt;説明文的な随筆文&lt;/strong&gt;&lt;/li&gt;
&lt;li&gt;体験を物語のように描き、気持ちを述べている → &lt;strong&gt;物語的な随筆文&lt;/strong&gt;&lt;/li&gt;
&lt;/ul&gt;
&lt;p&gt;つまり、&lt;/p&gt;
&lt;ul&gt;
&lt;li&gt;説明文的な内容なら、&lt;strong&gt;説明文の手法で読む&lt;/strong&gt;&lt;/li&gt;
&lt;li&gt;物語的な内容なら、&lt;strong&gt;物語文の手法で読む&lt;/strong&gt;&lt;/li&gt;
&lt;/ul&gt;
&lt;p&gt;というだけのことです。&lt;/p&gt;
&lt;blockquote&gt;&lt;p&gt;&lt;strong&gt;「随筆文というジャンル自体を意識する必要はありません。」&lt;/strong&gt;&lt;/p&gt;&lt;/blockquote&gt;
&lt;p&gt;「随筆文だから特別な読み方が必要」と構えてしまうと、かえって普段通りの力が出しにくくなります。まずは、&lt;strong&gt;説明文寄りか？物語文寄りか？という視点で見ていく&lt;/strong&gt;ことが大切で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&lt;h2&gt;なぜ随筆文が「やりにくく」感じられるのか&lt;/h2&gt;
&lt;p&gt;多くの受験生が随筆文を苦手に感じるのは、次のような理由が重なっているからです。&lt;/p&gt;
&lt;ul&gt;
&lt;li&gt;「説明文」とも「物語文」とも少し違うように見える&lt;/li&gt;
&lt;li&gt;ジャンル名だけを見て、&lt;strong&gt;特別な読み方が必要だと勘違いしてしまう&lt;/strong&gt;&lt;/li&gt;
&lt;li&gt;設問によって、説明文的な問いと物語文的な問いが混在することがある&lt;/li&gt;
&lt;/ul&gt;
&lt;p&gt;しかし、代表・長島によれば、&lt;/p&gt;
&lt;blockquote&gt;&lt;p&gt;「説明文的か？物語文的か？だけを判断すれば十分です。ジャンルを気にする必要はまったくありません。」&lt;/p&gt;&lt;/blockquote&gt;
&lt;p&gt;つまり、随筆文の「やりにくさ」は、&lt;strong&gt;ジャンル名に振り回されているだけ&lt;/strong&gt;のケースがほとんどなのです。&lt;/p&gt;
&lt;h2&gt;随筆文の実践的な読み方・解き方のポイント&lt;/h2&gt;
&lt;h3&gt;① まずは「説明文寄り」か「物語文寄り」かを大づかみに把握&lt;/h3&gt;
&lt;p&gt;文章全体を読んだときに、次のどちらに近いかをざっくりと判断します。&lt;/p&gt;
&lt;ul&gt;
&lt;li&gt;&lt;strong&gt;説明文的な随筆文&lt;/strong&gt;&lt;br /&gt;
└ 体験を例にしながら、何かの考え・主張を述べているタイプ&lt;/li&gt;
&lt;li&gt;&lt;strong&gt;物語的な随筆文&lt;/strong&gt;&lt;br /&gt;
└ 自分の体験を「物語」のように描写し、気持ちや心の変化を述べているタイプ&lt;/li&gt;
&lt;/ul&gt;
&lt;p&gt;ただし、文章を読む段階で「これは説明文型」と&lt;strong&gt;決めつけすぎる必要はありません&lt;/strong&gt;。&lt;/p&gt;
&lt;blockquote&gt;&lt;p&gt;「文章を読む段階ではあまり決めつけず、&lt;strong&gt;設問に入った段階で『説明文的？物語文的？』と切り替える&lt;/strong&gt;のが良いと思います。」&lt;/p&gt;&lt;/blockquote&gt;
&lt;p&gt;大事なのは、&lt;strong&gt;「文章全体」と「設問一つひとつ」の両方で判断する&lt;/strong&gt;という姿勢です。&lt;/p&gt;
&lt;h3&gt;② 混在タイプの場合は「問題ごと」に判断する&lt;/h3&gt;
&lt;p&gt;実際の入試問題では、&lt;/p&gt;
&lt;ul&gt;
&lt;li&gt;説明文的なパートと物語的なパートが、はっきり分かれているものがほとんど&lt;/li&gt;
&lt;li&gt;同じ文章の中に両方が混在するケースは、長島の経験上ほとんどない&lt;/li&gt;
&lt;/ul&gt;
&lt;p&gt;とされています（教材レベルで、例外的にそうした文章があることはある）。&lt;/p&gt;
&lt;p&gt;もし説明文的・物語文的なパートが混在していると感じたときは、&lt;/p&gt;
&lt;ul&gt;
&lt;li&gt;説明文っぽい設問 → &lt;strong&gt;説明文の手法で解く&lt;/strong&gt;&lt;/li&gt;
&lt;li&gt;気持ちを問う設問 → &lt;strong&gt;物語文の手法で解く&lt;/strong&gt;&lt;/li&gt;
&lt;/ul&gt;
&lt;p&gt;というように、&lt;strong&gt;問題ごとに見極めて解き方を切り替えます&lt;/strong&gt;。&lt;/p&gt;
&lt;blockquote&gt;&lt;p&gt;&lt;strong&gt;「結局、問題ごとに判断するということです。」&lt;/strong&gt;&lt;/p&gt;&lt;/blockquote&gt;
&lt;h3&gt;③ 「説明文的な設問」の見分け方&lt;/h3&gt;
&lt;p&gt;説明文的なアプローチを求めている問題は、設問文の言い回しからある程度判別できます。&lt;/p&gt;
&lt;ul&gt;
&lt;li&gt;「理由を述べなさい。」&lt;/li&gt;
&lt;li&gt;「傍線部はどういうことですか。」&lt;/li&gt;
&lt;/ul&gt;
&lt;p&gt;これらは、説明文でよく見る形式の設問です。ただし注意したいのは、&lt;/p&gt;
&lt;ul&gt;
&lt;li&gt;&lt;strong&gt;「理由を聞かれている＝必ず説明文的」というわけではない&lt;/strong&gt;&lt;/li&gt;
&lt;/ul&gt;
&lt;p&gt;という点です。&lt;/p&gt;
&lt;p&gt;物語文では、&lt;/p&gt;
&lt;ul&gt;
&lt;li&gt;&lt;strong&gt;「気持ち」が理由になる&lt;/strong&gt;ケースが非常に多い&lt;/li&gt;
&lt;/ul&gt;
&lt;p&gt;ため、同じ「理由を答えなさい」という形式でも、&lt;/p&gt;
&lt;ul&gt;
&lt;li&gt;説明文的に「理屈・内容」を書かせたいのか&lt;/li&gt;
&lt;li&gt;物語文的に「気持ち」を理由として書かせたいのか&lt;/li&gt;
&lt;/ul&gt;
&lt;p&gt;を、&lt;strong&gt;本文や前後の流れを見ながら判断していく必要があります。&lt;/strong&gt;&lt;/p&gt;
&lt;blockquote&gt;&lt;p&gt;&lt;strong&gt;「解き進めながら判断していくのが現実的です。」&lt;/strong&gt;&lt;/p&gt;&lt;/blockquote&gt;
&lt;h3&gt;④ 「物語文的な設問」＝気持ちを問う問題の基本&lt;/h3&gt;
&lt;p&gt;一方で、物語文的な解き方が必要になる代表的な設問が、&lt;/p&gt;
&lt;ul&gt;
&lt;li&gt;&lt;strong&gt;「気持ちを問う設問」&lt;/strong&gt;&lt;/li&gt;
&lt;/ul&gt;
&lt;p&gt;です。これは随筆文でも頻出です。&lt;/p&gt;
&lt;p&gt;物語文（＋物語的随筆文）の気持ち読み取りの肝は、次の一点に尽きます。&lt;/p&gt;
&lt;blockquote&gt;&lt;p&gt;&lt;strong&gt;「傍線の理由を徹底的に追うこと。」&lt;/strong&gt;&lt;/p&gt;&lt;/blockquote&gt;
&lt;p&gt;よく「背景」と「出来事」をそろえると言われますが、具体的には次のようなイメージです。&lt;/p&gt;
&lt;ul&gt;
&lt;li&gt;背景 … 志望校に合格した&lt;/li&gt;
&lt;li&gt;出来事 … 泣いた（＝多くの場合、傍線部）&lt;/li&gt;
&lt;li&gt;→ 気持ち … 「うれしい」&lt;/li&gt;
&lt;/ul&gt;
&lt;p&gt;ここから分かるように、&lt;/p&gt;
&lt;ul&gt;
&lt;li&gt;背景 ＝ 出来事の&lt;strong&gt;理由&lt;/strong&gt;&lt;/li&gt;
&lt;li&gt;出来事 ＝ 多くの場合、設問で聞かれている「傍線部」&lt;/li&gt;
&lt;/ul&gt;
&lt;p&gt;という関係になっています。&lt;/p&gt;
&lt;blockquote&gt;&lt;p&gt;&lt;strong&gt;「理由を追いかければ、気持ちは自然と見えてくる」&lt;/strong&gt;&lt;/p&gt;&lt;/blockquote&gt;
&lt;p&gt;気持ちそのものの言葉を先に探そうとするのではなく、&lt;/p&gt;
&lt;ul&gt;
&lt;li&gt;なぜその行動（傍線部）をとったのか&lt;/li&gt;
&lt;li&gt;その前にどんな出来事や状況（背景）があったのか&lt;/li&gt;
&lt;/ul&gt;
&lt;p&gt;といった&lt;strong&gt;「理由」の方を丁寧に追いかけていくこと&lt;/strong&gt;が、気持ち問題攻略の近道です。&lt;/p&gt;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&lt;h2&gt;まとめ：随筆文は「説明文か物語文か」を見極めれば怖くない&lt;/h2&gt;
&lt;p&gt;最後に、本ページの内容を整理しておきましょう。&lt;/p&gt;
&lt;ul&gt;
&lt;li&gt;随筆文は「筆者が自分の体験に基づいて書いた文章」だが、&lt;strong&gt;受験生はジャンル名を気にしなくてよい&lt;/strong&gt;。&lt;/li&gt;
&lt;li&gt;随筆文には、
&lt;ul&gt;
&lt;li&gt;体験を根拠に主張する&lt;strong&gt;説明文的な随筆文&lt;/strong&gt;&lt;/li&gt;
&lt;li&gt;体験を物語のように描き気持ちを述べる&lt;strong&gt;物語的な随筆文&lt;/strong&gt;&lt;/li&gt;
&lt;/ul&gt;
&lt;p&gt;の２タイプがある。&lt;/li&gt;
&lt;li&gt;基本方針は、&lt;strong&gt;説明文なら説明文の手法、物語文なら物語文の手法で読む&lt;/strong&gt;こと。&lt;/li&gt;
&lt;li&gt;混在していそうなときは、&lt;strong&gt;問題ごとに「説明文的／物語文的」を判断して解き方を切り替える&lt;/strong&gt;。&lt;/li&gt;
&lt;li&gt;説明文的な設問のサイン例：
&lt;ul&gt;
&lt;li&gt;「理由を述べなさい」&lt;/li&gt;
&lt;li&gt;「傍線部はどういうことですか」&lt;/li&gt;
&lt;/ul&gt;
&lt;p&gt;ただし、「理由＝必ず説明文」とは限らない点に注意。&lt;/li&gt;
&lt;li&gt;物語文的な設問では、&lt;strong&gt;気持ちを問う問題が代表的&lt;/strong&gt;。&lt;br /&gt;
→ 傍線部という「出来事」の理由（背景）を徹底的に追うことで、気持ちが見えてくる。&lt;/li&gt;
&lt;li&gt;「随筆文」と書かれていても構えずに、&lt;strong&gt;設問に入った段階で『説明文的？物語文的？』と切り替える&lt;/strong&gt;ことができれば十分。&lt;/li&gt;
&lt;/ul&gt;
&lt;p&gt;随筆文だからといって特別な構えは不要です。ふだん学んでいる&lt;strong&gt;説明文・物語文の読み方を、そのまま状況に応じて使い分けるだけ&lt;/strong&gt;だと捉えておきましょう。&lt;/p&gt;
&lt;p&gt;&lt;!-- [ /.socialSet ] --&gt;&lt;/p&gt;
&lt;div class="alert alert-primary p-3 mt-4" role="alert"&gt;
&lt;p class="mb-2"&gt;&lt;strong&gt;随筆文を「ジャンル」で処理すると、減点が固定化して合計点に跳ね返る&lt;/strong&gt;&lt;/p&gt;
&lt;p class="mb-1"&gt;説明寄り・物語寄りの見極めが曖昧なまま解き続けると、根拠の取り違いで部分点を落とす減点が固定化し、合計点に跳ね返って点数が伸びない状態になります。&lt;/p&gt;
&lt;p class="mb-3"&gt;損が起きる原因は、判断軸の未固定です。&lt;/p&gt;
&lt;div class="d-grid gap-2"&gt;&lt;a class="btn btn-primary btn-lg" href="https://dokkai-labo.tokyo/kobetsuonline01/"&gt;随筆文の判定と設問処理を答案ベースで固定する（オンライン1対1）&lt;/a&gt;&lt;br /&gt;
&lt;a class="btn btn-outline-primary btn-lg" href="https://dokkai-labo.tokyo/ct/strategy/"&gt;直し方の基準を確認する（指導指針）&lt;/a&gt;&lt;/div&gt;
&lt;hr class="my-3" /&gt;
&lt;div class="d-flex flex-column gap-1"&gt;&lt;a href="https://dokkai-labo.tokyo/blog/kokugo-kakomon/"&gt;国語の過去問演習の回し方&lt;/a&gt;&lt;br /&gt;
&lt;a href="https://dokkai-labo.tokyo/kijutsuryoku/"&gt;記述で点を落とす型を止める&lt;/a&gt;&lt;br /&gt;
&lt;a href="https://dokkai-labo.tokyo/vacant_sum/"&gt;直近4週間の空きコマ状況&lt;/a&gt;&lt;br /&gt;
&lt;a href="https://dokkai-labo.tokyo/contact/"&gt;お問い合わせ&lt;/a&gt;&lt;br /&gt;
&lt;a href="https://dokkai-labo.tokyo/"&gt;トップページ&lt;/a&gt;&lt;/div&gt;
&lt;/div&gt;
&lt;section class="veu_cta" id="veu_cta-20527"&gt;&lt;h1 class="cta_title"&gt;講座案内：【オンライン】長島式読解講座「Basis」【中学受験】&lt;/h1&gt;&lt;div class="cta_body"&gt;&lt;div class="cta_body_txt image_no"&gt;自由なスケジュールで受講可能。理論に裏打ちされた読解法を短期間で習得できます。オンライン授業にそのまま適用することで教室で受ける授業さながらの授業を、Basisオンラインでも再現しております。&lt;/div&gt;&lt;div class="cta_body_link"&gt;&lt;a href="https://dokkai-labo.tokyo/basisonline/" class="btn btn-primary btn-block btn-lg" target="_blank"&gt;【オンライン】長島式読解講座「Basis」【中学受験】&lt;/a&gt;&lt;/div&gt;&lt;/div&gt;&lt;!--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</si>
  <si>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https://dokkai-labo.tokyo/blog/ootechuugakuzyukunokokugotekisutohikaku/
【検出された不自然ワード】
- 型
- 迷い
- 保留
- 固定
- 設計
- 整え
【本文】
------
&lt;p&gt;普段お使いの中学受験用テキストには、それぞれ固有の&lt;strong&gt;長所&lt;/strong&gt;と&lt;strong&gt;注意すべきポイント（弱点）&lt;/strong&gt;があります。本記事では、代表的な塾教材であるサピックス・四谷大塚「予習シリーズ」・栄光ゼミナール系列「新演習」の特徴を整理し、どのように補強すれば国語力を効果的に伸ばせるかを解説します。&lt;/p&gt;
&lt;p&gt;日能研の国語を軸にしている場合の「最新入試とのズレ」とオンラインでの補い方は、&lt;a href="https://dokkai-labo.tokyo/col_blog/nichinoken-kokugo-latest-gap/"&gt;日能研国語の特徴と、オンラインで補強すべき“最新入試とのズレ”&lt;/a&gt;に整理しています。&lt;/p&gt;
&lt;p&gt;読解ラボ東京の指導・講座の全体像は、&lt;a href="https://dokkai-labo.tokyo/"&gt;読解ラボ東京の指導・講座の全体像&lt;/a&gt;でご確認いただけます。&lt;/p&gt;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&lt;p&gt;&lt;!-- 追加ブロック1：3分診断（即答パート） --&gt;&lt;/p&gt;
&lt;div style="border: 1px solid #d9e6ff; background: #f7fbff; padding: 16px; margin: 18px 0; border-radius: 8px;"&gt;
&lt;h2&gt;3分診断：今のつまずきはどれ？（教材併用の目的を先に決める）&lt;/h2&gt;
&lt;p&gt;「新演習と予習シリーズ、どっちが良い？」は、実は&lt;strong&gt;今の課題が“量”なのか“難度”なのか“採点”なのか&lt;/strong&gt;で結論が変わりやすいです。まずは当てはまるものにチェックしてみてください（目安です）。&lt;/p&gt;
&lt;h3&gt;チェック（当てはまるものだけ）&lt;/h3&gt;
&lt;ul style="margin: 0 0 12px 1.2em;"&gt;
&lt;li&gt;読解の授業は受けているが、&lt;strong&gt;解く量が少なく&lt;/strong&gt;定着している実感が薄い&lt;/li&gt;
&lt;li&gt;記述は書くが、1回の授業で扱う問題数が限られ、&lt;strong&gt;演習量が不足&lt;/strong&gt;している気がする&lt;/li&gt;
&lt;li&gt;難しい問題に当たると手が止まり、&lt;strong&gt;やり切れずに積み残し&lt;/strong&gt;が増える&lt;/li&gt;
&lt;li&gt;解説は読んでいるのに、次に同じタイプが出ると&lt;strong&gt;再現できない&lt;/strong&gt;&lt;/li&gt;
&lt;li&gt;記述の自己採点で、&lt;strong&gt;どこが点になるのか&lt;/strong&gt;が分かりにくい&lt;/li&gt;
&lt;li&gt;教材を増やした結果、復習が回らず&lt;strong&gt;どれも中途半端&lt;/strong&gt;になっている&lt;/li&gt;
&lt;/ul&gt;
&lt;div class="table-responsive" style="margin-top: 10px;"&gt;
&lt;table style="width: 100%; border-collapse: collapse;"&gt;
&lt;thead&gt;
&lt;tr&gt;
&lt;th style="border: 1px solid #bbb; padding: 8px; background: #e3f2fd; text-align: left; width: 28%;"&gt;診断結果（多いもの）&lt;/th&gt;
&lt;th style="border: 1px solid #bbb; padding: 8px; background: #e3f2fd; text-align: left;"&gt;まずやる1手（増やしすぎない）&lt;/th&gt;
&lt;th style="border: 1px solid #bbb; padding: 8px; background: #e3f2fd; text-align: left; width: 28%;"&gt;この記事のどこが役立つ？&lt;/th&gt;
&lt;/tr&gt;
&lt;/thead&gt;
&lt;tbody&gt;
&lt;tr&gt;
&lt;td style="border: 1px solid #bbb; padding: 8px;"&gt;&lt;strong&gt;演習量が足りない&lt;/strong&gt;&lt;/td&gt;
&lt;td style="border: 1px solid #bbb; padding: 8px;"&gt;まずは「軸の教材」を固定して、&lt;strong&gt;量を上積みする場所を1つだけ決める&lt;/strong&gt;（例：授業で扱わない問題に触れる／aテキスト活用など）。&lt;/td&gt;
&lt;td style="border: 1px solid #bbb; padding: 8px;"&gt;SAPIX教材の「弱点と対処法」〜「aテキスト活用」の説明&lt;/td&gt;
&lt;/tr&gt;
&lt;tr&gt;
&lt;td style="border: 1px solid #bbb; padding: 8px;"&gt;&lt;strong&gt;難しすぎて消化不良&lt;/strong&gt;&lt;/td&gt;
&lt;td style="border: 1px solid #bbb; padding: 8px;"&gt;「全部やる」より、&lt;strong&gt;取捨選択で“正解の手応え”を作る&lt;/strong&gt;（難問を追いかけ過ぎない）。&lt;/td&gt;
&lt;td style="border: 1px solid #bbb; padding: 8px;"&gt;予習シリーズの「弱点と使い方のポイント」&lt;/td&gt;
&lt;/tr&gt;
&lt;tr&gt;
&lt;td style="border: 1px solid #bbb; padding: 8px;"&gt;&lt;strong&gt;採点・根拠が曖昧&lt;/strong&gt;&lt;/td&gt;
&lt;td style="border: 1px solid #bbb; padding: 8px;"&gt;記述は&lt;strong&gt;要素（何を書けば点か）&lt;/strong&gt;を意識して採点できる形に寄せる（配点が明示された教材を併用する等）。&lt;/td&gt;
&lt;td style="border: 1px solid #bbb; padding: 8px;"&gt;新演習の「配点の記載がない」話と補い方&lt;/td&gt;
&lt;/tr&gt;
&lt;/tbody&gt;
&lt;/table&gt;
&lt;/div&gt;
&lt;p style="margin: 12px 0 0;"&gt;ここで「何を補うか」を決めてから本文を読むと、教材選びがスムーズになります。&lt;/p&gt;
&lt;/div&gt;
&lt;h2&gt;結論：新演習と予習シリーズの違い（早見表）&lt;/h2&gt;
&lt;p&gt;まずは「何がどう違うのか」を短く整理します。どれが正解というより、&lt;strong&gt;目的（演習量／難度／採点のしやすさ）&lt;/strong&gt;で合う・合わないが分かれます。&lt;/p&gt;
&lt;table style="width: 100%; border-collapse: collapse; margin: 12px 0;"&gt;
&lt;thead&gt;
&lt;tr&gt;
&lt;th style="border: 1px solid #bbb; padding: 8px; background: #f5f5f5; text-align: left;"&gt;教材&lt;/th&gt;
&lt;th style="border: 1px solid #bbb; padding: 8px; background: #f5f5f5; text-align: left;"&gt;強み（伸びやすい点）&lt;/th&gt;
&lt;th style="border: 1px solid #bbb; padding: 8px; background: #f5f5f5; text-align: left;"&gt;注意点（つまずきやすい点）&lt;/th&gt;
&lt;th style="border: 1px solid #bbb; padding: 8px; background: #f5f5f5; text-align: left;"&gt;家庭での補い方（例）&lt;/th&gt;
&lt;/tr&gt;
&lt;/thead&gt;
&lt;tbody&gt;
&lt;tr&gt;
&lt;td style="border: 1px solid #bbb; padding: 8px;"&gt;&lt;strong&gt;予習シリーズ（国語）&lt;/strong&gt;&lt;/td&gt;
&lt;td style="border: 1px solid #bbb; padding: 8px;"&gt;解説が非常に詳しく、良問・難問が豊富。丁寧に取り組めれば実力アップにつながりやすい。&lt;/td&gt;
&lt;td style="border: 1px solid #bbb; padding: 8px;"&gt;難問が多く、全部やると&lt;strong&gt;「予習シリーズ 国語が難しい／消化不良」&lt;/strong&gt;になりやすい。&lt;/td&gt;
&lt;td style="border: 1px solid #bbb; padding: 8px;"&gt;取捨選択（やる問題を絞る）＋手応えのある難度の問題で成功体験を積む。&lt;/td&gt;
&lt;/tr&gt;
&lt;tr&gt;
&lt;td style="border: 1px solid #bbb; padding: 8px;"&gt;&lt;strong&gt;新演習（国語）&lt;/strong&gt;&lt;/td&gt;
&lt;td style="border: 1px solid #bbb; padding: 8px;"&gt;難易度が手ごろで取り組みやすく、「消化不良」になりにくい。&lt;/td&gt;
&lt;td style="border: 1px solid #bbb; padding: 8px;"&gt;上位層には物足りない場合がある。解説の根拠が薄い箇所や、記述に&lt;strong&gt;配点の記載がない&lt;/strong&gt;点がある。&lt;/td&gt;
&lt;td style="border: 1px solid #bbb; padding: 8px;"&gt;上位向けの高難度問題を追加／配点が明示された教材で自己採点感覚を補う。&lt;/td&gt;
&lt;/tr&gt;
&lt;tr&gt;
&lt;td style="border: 1px solid #bbb; padding: 8px;"&gt;&lt;strong&gt;SAPIX（国語）&lt;/strong&gt;&lt;/td&gt;
&lt;td style="border: 1px solid #bbb; padding: 8px;"&gt;A授業（知識）／B授業（読解）で構成。Bは記述中心で、授業が噛み合うと読解・記述を効率よく鍛えやすい。&lt;/td&gt;
&lt;td style="border: 1px solid #bbb; padding: 8px;"&gt;授業内で添削まで行うため、1回あたりの問題数が限られ、&lt;strong&gt;演習量が不足しがち&lt;/strong&gt;。&lt;/td&gt;
&lt;td style="border: 1px solid #bbb; padding: 8px;"&gt;授業で扱わない問題にも触れて演習量を上積み（例：aテキスト活用）／国語専門塾の併用で演習と添削を補強。&lt;/td&gt;
&lt;/tr&gt;
&lt;/tbody&gt;
&lt;/table&gt;
&lt;h2&gt;この記事で扱う塾教材３種&lt;/h2&gt;
&lt;p&gt;ここでは、次の３つの教材について取り上げます。どれも「良い点」と「注意点」がはっきりしているので、まずクセを押さえるのが近道です。&lt;/p&gt;
&lt;ul&gt;
&lt;li&gt;サピックスの教材&lt;/li&gt;
&lt;li&gt;四谷大塚の「予習シリーズ」&lt;/li&gt;
&lt;li&gt;栄光ゼミナール系列の「新演習」&lt;/li&gt;
&lt;/ul&gt;
&lt;h2&gt;SAPIX国語テキストの構成（A授業／B授業）と使い方&lt;/h2&gt;
&lt;p&gt;&lt;!-- 追加ブロック2：SAPIX用語ミニ解説（※SAPIX章の一部としてH3に統一） --&gt;&lt;/p&gt;
&lt;div style="border: 1px solid #e6e6e6; background: #fff; padding: 16px; margin: 18px 0; border-radius: 8px;"&gt;
&lt;h3&gt;用語整理：SAPIX国語のA授業／B授業／aテキスト（最小限でOK）&lt;/h3&gt;
&lt;p&gt;SAPIX国語は、授業の作りそのものに特徴があります。細部まで覚え込むというより、まずは&lt;strong&gt;「何が、何を鍛える時間なのか」&lt;/strong&gt;を押さえるだけで十分です。&lt;/p&gt;
&lt;p style="margin: 12px 0 6px;"&gt;&lt;strong&gt;位置づけ（この記事での前提）&lt;/strong&gt;&lt;/p&gt;
&lt;div class="table-responsive" style="margin-top: 10px;"&gt;
&lt;table style="width: 100%; border-collapse: collapse;"&gt;
&lt;thead&gt;
&lt;tr&gt;
&lt;th style="border: 1px solid #bbb; padding: 8px; background: #f5f5f5; text-align: left; width: 20%;"&gt;用語&lt;/th&gt;
&lt;th style="border: 1px solid #bbb; padding: 8px; background: #f5f5f5; text-align: left;"&gt;何をやる？&lt;/th&gt;
&lt;th style="border: 1px solid #bbb; padding: 8px; background: #f5f5f5; text-align: left; width: 34%;"&gt;家庭で迷いにくい見方&lt;/th&gt;
&lt;/tr&gt;
&lt;/thead&gt;
&lt;tbody&gt;
&lt;tr&gt;
&lt;td style="border: 1px solid #bbb; padding: 8px;"&gt;&lt;strong&gt;A授業&lt;/strong&gt;&lt;/td&gt;
&lt;td style="border: 1px solid #bbb; padding: 8px;"&gt;語句・文法などの&lt;strong&gt;知識中心&lt;/strong&gt;&lt;/td&gt;
&lt;td style="border: 1px solid #bbb; padding: 8px;"&gt;「知識の穴」を埋める役。短時間でも繰り返すと効きやすい。&lt;/td&gt;
&lt;/tr&gt;
&lt;tr&gt;
&lt;td style="border: 1px solid #bbb; padding: 8px;"&gt;&lt;strong&gt;B授業&lt;/strong&gt;&lt;/td&gt;
&lt;td style="border: 1px solid #bbb; padding: 8px;"&gt;&lt;strong&gt;読解中心&lt;/strong&gt;（記述問題が多い）&lt;/td&gt;
&lt;td style="border: 1px solid #bbb; padding: 8px;"&gt;「本文根拠→条件整理→答案」の型を作る役。授業内添削があるぶん、扱える問題数が限られやすい。&lt;/td&gt;
&lt;/tr&gt;
&lt;tr&gt;
&lt;td style="border: 1px solid #bbb; padding: 8px;"&gt;&lt;strong&gt;aテキスト&lt;/strong&gt;&lt;/td&gt;
&lt;td style="border: 1px solid #bbb; padding: 8px;"&gt;（授業で扱わない範囲も含め）演習に回せる素材&lt;/td&gt;
&lt;td style="border: 1px solid #bbb; padding: 8px;"&gt;「演習量を上積みしたい」ときに使いどころが出やすい。増やし過ぎず、&lt;strong&gt;補う目的を1つに絞る&lt;/strong&gt;と回りやすい。&lt;/td&gt;
&lt;/tr&gt;
&lt;/tbody&gt;
&lt;/table&gt;
&lt;/div&gt;
&lt;p style="margin: 12px 0 0;"&gt;本文の「SAPIX教材の弱点と対処法」では、演習量不足をどう補うか（aテキスト活用・併用の考え方）をもう少し具体的に説明します。&lt;/p&gt;
&lt;/div&gt;
&lt;h3&gt;SAPIX国語テキストの強み：記述中心で授業の設計がしやすい&lt;/h3&gt;
&lt;p&gt;サピックスの国語は、授業自体が次の２本立てになっています。&lt;/p&gt;
&lt;ul&gt;
&lt;li&gt;&lt;strong&gt;A授業：&lt;/strong&gt;語句・文法などの&lt;strong&gt;知識中心&lt;/strong&gt;の授業&lt;/li&gt;
&lt;li&gt;&lt;strong&gt;B授業：&lt;/strong&gt;&lt;strong&gt;読解問題中心&lt;/strong&gt;の授業&lt;/li&gt;
&lt;/ul&gt;
&lt;p&gt;特にB授業（読解）のテキストは、ほとんどが&lt;strong&gt;記述問題&lt;/strong&gt;で構成されており、文章は長めでも比較的読みやすく、受験生が理解しやすい傾向があります。そのため、授業が噛み合うと&lt;strong&gt;効率よく読解力と記述力を鍛えられる教材&lt;/strong&gt;と考えられます。&lt;/p&gt;
&lt;div class="rounded" style="background-color: #99ffff; padding: 10px; margin: 10px 0;"&gt;&lt;strong&gt;記述中心テキストのメリット（授業で難度調整がしやすい）&lt;/strong&gt;&lt;br /&gt;
満点に必要な記述要素が３つある問題なら、クラスの状況に応じて「１要素ぶんはヒントとして与える」「残りは自分で考えさせる」といった形で、&lt;strong&gt;ヒント量を調整しながら授業ができる&lt;/strong&gt;ため、生徒が自分の頭で考える時間を確保しつつ無理なくレベルアップさせることができます。&lt;/div&gt;
&lt;h3&gt;SAPIX教材の弱点：授業内添削で演習量が不足しがち&lt;/h3&gt;
&lt;p&gt;一方で、記述中心の授業には次のような弱点もあります。&lt;/p&gt;
&lt;ul&gt;
&lt;li&gt;授業内で&lt;strong&gt;添削&lt;/strong&gt;まで行うため、１回の授業で扱える問題数が&lt;strong&gt;４問程度&lt;/strong&gt;に限られる&lt;/li&gt;
&lt;li&gt;結果として、&lt;strong&gt;こなせる問題数（演習量）が不足しがち&lt;/strong&gt;&lt;/li&gt;
&lt;/ul&gt;
&lt;p&gt;国語に限らず、質だけでなく「量」をこなすことも定着には不可欠です。良い授業を受けても、演習量が足りないと力が定着しづらい点は、家庭学習の設計で補う必要があります。&lt;/p&gt;
&lt;h3&gt;SAPIX国語の家庭学習：aテキスト活用と「併用」で量を上積みする&lt;/h3&gt;
&lt;p&gt;そこで、サピックスにお通いのご家庭では、次のような工夫が現実的です。&lt;/p&gt;
&lt;ul&gt;
&lt;li&gt;授業では使っていない&lt;strong&gt;aテキストの読解問題&lt;/strong&gt;にも触れて、演習量を補う&lt;/li&gt;
&lt;li&gt;&lt;strong&gt;塾教材 国語の併用&lt;/strong&gt;（国語専門塾など）で、演習と添削の上積みを作る&lt;/li&gt;
&lt;/ul&gt;
&lt;p&gt;このようにして&lt;strong&gt;演習量を補強&lt;/strong&gt;していくことで、授業で学んだ解き方が身につきやすくなります。&lt;/p&gt;
&lt;h2&gt;予習シリーズ国語は難しい？強みと「消化不良」にならない使い方&lt;/h2&gt;
&lt;h3&gt;予習シリーズの強み：解説が非常に詳しく、良問・難問が豊富&lt;/h3&gt;
&lt;p&gt;四谷大塚の「予習シリーズ」は、&lt;/p&gt;
&lt;ul&gt;
&lt;li&gt;&lt;strong&gt;解説が非常に詳しい&lt;/strong&gt;&lt;/li&gt;
&lt;li&gt;良問・難問が豊富で、しっかりやり込めば&lt;strong&gt;確実な実力アップ&lt;/strong&gt;が見込める&lt;/li&gt;
&lt;/ul&gt;
&lt;p&gt;という点が大きな強みです。丁寧に取り組める層にとっては、志望校合格に直結する優れた教材と言えます。&lt;/p&gt;
&lt;p&gt;予習シリーズ国語を回すときに起きやすい「知識×読解」の偏りを整える考え方は、&lt;a href="https://dokkai-labo.tokyo/col_blog/balance/"&gt;四谷大塚（予習シリーズ）国語の扱い方“知識×読解”のバランス調整&lt;/a&gt;も参考にしてください。&lt;/p&gt;
&lt;h3&gt;予習シリーズの弱点：難問が多く、全部やると消化不良になりやすい&lt;/h3&gt;
&lt;p&gt;ただし、予習シリーズには次のような弱点もあります。&lt;/p&gt;
&lt;ul&gt;
&lt;li&gt;&lt;strong&gt;難問が非常に多く&lt;/strong&gt;、全てを消化しようとすると「消化不良」に陥りやすい&lt;/li&gt;
&lt;li&gt;国語が得意でない場合、解いても手応えが感じづらく、自信を失ってしまうこともある&lt;/li&gt;
&lt;/ul&gt;
&lt;p&gt;&lt;!-- 追加ブロック3：予習シリーズ取捨選択テンプレ（※予習シリーズ章の「弱点」の直後に置く） --&gt;&lt;/p&gt;
&lt;div style="border: 1px solid #ffe0b2; background: #fff8ee; padding: 16px; margin: 18px 0; border-radius: 8px;"&gt;
&lt;h3&gt;予習シリーズが「難しい／消化不良」になりそうなときの取捨選択テンプレ&lt;/h3&gt;
&lt;p&gt;予習シリーズは解説が詳しく良問も多い一方で、難問が多く、全部を消化しようとすると苦しくなりやすい教材です。ここでは、無理なく回すための&lt;strong&gt;“やる問題の決め方”&lt;/strong&gt;をテンプレ化します。&lt;/p&gt;
&lt;p style="margin: 12px 0 6px;"&gt;&lt;strong&gt;やる／保留の基準（目安）&lt;/strong&gt;&lt;/p&gt;
&lt;div class="table-responsive" style="margin-top: 10px;"&gt;
&lt;table style="width: 100%; border-collapse: collapse;"&gt;
&lt;thead&gt;
&lt;tr&gt;
&lt;th style="border: 1px solid #bbb; padding: 8px; background: #fff3e0; text-align: left; width: 22%;"&gt;区分&lt;/th&gt;
&lt;th style="border: 1px solid #bbb; padding: 8px; background: #fff3e0; text-align: left;"&gt;選び方（短い判断基準）&lt;/th&gt;
&lt;th style="border: 1px solid #bbb; padding: 8px; background: #fff3e0; text-align: left; width: 30%;"&gt;やり方（最小ステップ）&lt;/th&gt;
&lt;/tr&gt;
&lt;/thead&gt;
&lt;tbody&gt;
&lt;tr&gt;
&lt;td style="border: 1px solid #bbb; padding: 8px;"&gt;&lt;strong&gt;今週やる（優先）&lt;/strong&gt;&lt;/td&gt;
&lt;td style="border: 1px solid #bbb; padding: 8px;"&gt;取り組んだあとに「手応えが残る」難度（本文根拠を追えて、答えの理由が言えそう）&lt;/td&gt;
&lt;td style="border: 1px solid #bbb; padding: 8px;"&gt;解く → 根拠に戻る → 直しで&lt;strong&gt;理由を言語化&lt;/strong&gt;&lt;/td&gt;
&lt;/tr&gt;
&lt;tr&gt;
&lt;td style="border: 1px solid #bbb; padding: 8px;"&gt;&lt;strong&gt;余裕があれば&lt;/strong&gt;&lt;/td&gt;
&lt;td style="border: 1px solid #bbb; padding: 8px;"&gt;時間はかかるが「あと一歩で届きそう」な問題（復習価値が高い）&lt;/td&gt;
&lt;td style="border: 1px solid #bbb; padding: 8px;"&gt;解説を読むだけで終わらせず、&lt;strong&gt;同タイプを次に再現&lt;/strong&gt;できる形で整理&lt;/td&gt;
&lt;/tr&gt;
&lt;tr&gt;
&lt;td style="border: 1px solid #bbb; padding: 8px;"&gt;&lt;strong&gt;いったん保留&lt;/strong&gt;&lt;/td&gt;
&lt;td style="border: 1px solid #bbb; padding: 8px;"&gt;難しすぎて本文根拠に戻れない／何が問われているか掴めない（積み残しが増えるタイプ）&lt;/td&gt;
&lt;td style="border: 1px solid #bbb; padding: 8px;"&gt;今は深追いせず、取捨選択方針に沿って調整（別テキスト併用も選択肢）&lt;/td&gt;
&lt;/tr&gt;
&lt;/tbody&gt;
&lt;/table&gt;
&lt;/div&gt;
&lt;p style="margin: 12px 0 0;"&gt;&lt;strong&gt;ポイント：&lt;/strong&gt;難問に挑み続けて自信を失うより、手応えのあるレベルで「正解する経験」を積み重ねたほうが、結果的に底上げにつながりやすいです。&lt;/p&gt;
&lt;/div&gt;
&lt;h3&gt;予習シリーズの使い方：取捨選択とレベル調整で「正解の手応え」を作る&lt;/h3&gt;
&lt;p&gt;そのため、特に国語が苦手な場合は、次のような工夫が必要です。&lt;/p&gt;
&lt;ul&gt;
&lt;li&gt;問題を全てやろうとせず、&lt;strong&gt;本人の実力に見合った問題を取捨選択&lt;/strong&gt;する&lt;/li&gt;
&lt;li&gt;予習シリーズだけにこだわらず、&lt;strong&gt;別のテキストも組み合わせて練習&lt;/strong&gt;する&lt;/li&gt;
&lt;/ul&gt;
&lt;p&gt;無理に難しい問題ばかりを追いかけるより、手応えのあるレベルの問題で「正解する成功体験」を積み重ねるほうが、結果的に国語力の底上げにつながります。&lt;/p&gt;
&lt;h2&gt;新演習国語の強みと弱点（配点がない問題の採点はどうする？）&lt;/h2&gt;
&lt;h3&gt;新演習の強み：取り組みやすく、消化不良になりにくい&lt;/h3&gt;
&lt;p&gt;「新演習」は栄光ゼミナール系列の会社から出版されている教材です。特徴としては、&lt;/p&gt;
&lt;ul&gt;
&lt;li&gt;&lt;strong&gt;難易度が手ごろ&lt;/strong&gt;で取り組みやすい&lt;/li&gt;
&lt;li&gt;高難度テキストと比べて、&lt;strong&gt;「消化不良」に陥りにくい&lt;/strong&gt;&lt;/li&gt;
&lt;/ul&gt;
&lt;p&gt;といった点が挙げられます。標準レベルの受験生にとって扱いやすい教材と言えるでしょう。&lt;/p&gt;
&lt;h3&gt;新演習の弱点：上位層には物足りない／根拠が薄い箇所／配点記載がない&lt;/h3&gt;
&lt;p&gt;一方で、新演習には次のような注意点があります。&lt;/p&gt;
&lt;ul&gt;
&lt;li&gt;国語が得意な受験生にとっては&lt;strong&gt;物足りなさ&lt;/strong&gt;がある&lt;/li&gt;
&lt;li&gt;上位層は、別途&lt;strong&gt;より高難度のテキスト&lt;/strong&gt;を取り入れた演習が必要&lt;/li&gt;
&lt;li&gt;解答・解説の&lt;strong&gt;根拠説明がやや薄い&lt;/strong&gt;箇所がある&lt;/li&gt;
&lt;li&gt;記述問題に&lt;strong&gt;配点の記載がない&lt;/strong&gt;ため、自己採点がしづらい&lt;/li&gt;
&lt;/ul&gt;
&lt;p&gt;特に記述問題については、予習シリーズやサピックス教材では要素ごとの配点が明示されている一方、新演習では「どこまで書けていれば何点なのか」が分かりにくいことがあります。&lt;/p&gt;
&lt;h3&gt;新演習の補い方：配点が明示された教材・添削で「要素」を押さえる感覚を作る&lt;/h3&gt;
&lt;p&gt;自己採点を通じて&lt;strong&gt;「要素を押さえる感覚」&lt;/strong&gt;を身につけたい場合は、新演習だけでなく、配点が明示された教材も併用すると効果的です。必要に応じて、国語専門塾などで添削を受け、どこが点になるのかを確認していくのも一つの方法です。&lt;/p&gt;
&lt;h2&gt;塾教材をどう併用するか（目的別の組み立て）&lt;/h2&gt;
&lt;p&gt;ここまで見てきたように、&lt;/p&gt;
&lt;ul&gt;
&lt;li&gt;&lt;strong&gt;サピックス：&lt;/strong&gt;記述中心で質が高いが、演習量が不足しがち&lt;/li&gt;
&lt;li&gt;&lt;strong&gt;予習シリーズ：&lt;/strong&gt;難問豊富でハイレベルだが、消化不良になりやすい&lt;/li&gt;
&lt;li&gt;&lt;strong&gt;新演習：&lt;/strong&gt;標準〜やや易しめで取り組みやすい一方、上位層には物足りない・解説根拠や配点情報が弱い&lt;/li&gt;
&lt;/ul&gt;
&lt;p&gt;というように、それぞれ長所と短所がはっきり分かれています。&lt;/p&gt;
&lt;h3&gt;設計の基本：まずは所属塾の教材を「軸」にする&lt;/h3&gt;
&lt;p&gt;テキスト選びのポイントは、まず所属塾のテキストをきちんと「軸」にして、そのうえで弱点を補うことです。教材を増やす前に、何が不足しているか（量なのか、難度なのか、採点なのか）を整理すると、無理が出にくくなります。&lt;/p&gt;
&lt;h3&gt;演習量が足りないとき：標準レベルの問題で量を補う&lt;/h3&gt;
&lt;p&gt;サピックスのように授業内添削が手厚い場合は、扱える問題数が限られます。そこで、授業で扱っていない問題にも触れるなどして、&lt;strong&gt;演習量を上積み&lt;/strong&gt;すると定着しやすくなります。&lt;/p&gt;
&lt;p&gt;早稲アカ生に多い「処理速度」の課題の整え方は、&lt;a href="https://dokkai-labo.tokyo/col_blog/waseda-academy-kokugo-speed/"&gt;早稲アカ生の国語で重要な“処理速度”の整え方&lt;/a&gt;で具体化しています。&lt;/p&gt;
&lt;h3&gt;難しすぎて消化不良のとき：取捨選択とレベル調整を優先する&lt;/h3&gt;
&lt;p&gt;予習シリーズは良問が多い一方で、全部やろうとすると難度が高くなりがちです。無理に完走を目指すより、&lt;strong&gt;手応えのある問題で「正解の感覚」を作る&lt;/strong&gt;ほうが、結果的に安定につながります。&lt;/p&gt;
&lt;h3&gt;易しすぎて物足りないとき：上位向けの問題・配点明示で「採点感覚」を補う&lt;/h3&gt;
&lt;p&gt;新演習が取り組みやすい反面、上位層には負荷が足りないことがあります。その場合は、高難度の問題を追加したり、配点が明示された教材を併用して「どの要素が点になるか」を確認したりすると、得点力に結びつきやすくなりま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&lt;h2&gt;よくある質問（教材の併用・採点・家庭学習）&lt;/h2&gt;
&lt;h3&gt;Q. 予習シリーズは全部やるべきですか？&lt;/h3&gt;
&lt;p&gt;A. しっかりやり込める層には強い教材ですが、難問が多く、全てを消化しようとすると消化不良になりやすい面もあります。まずは実力に合う問題を取捨選択し、手応えのある難度で成功体験を積み重ねる形が現実的です。&lt;/p&gt;
&lt;h3&gt;Q. 新演習の記述は配点がないと自己採点できません。どう考えればいいですか？&lt;/h3&gt;
&lt;p&gt;A. どこまで書けていれば何点なのかが分かりにくいことは確かに起こりやすいです。要素を押さえる感覚を作りたい場合は、配点が明示された教材を併用する、あるいは添削を受けて「点になる要素」を確認する方法が有効です。&lt;/p&gt;
&lt;h3&gt;Q. SAPIX国語は授業だけで足りますか？&lt;/h3&gt;
&lt;p&gt;A. 授業の質は高い一方で、授業内で添削まで行う関係で、1回あたりに扱える問題数が限られ演習量が不足しがちです。授業で使っていない問題にも触れる（例：aテキスト活用）など、家庭学習で演習量を上積みできると安定しやすくなります。&lt;/p&gt;
&lt;h3&gt;Q. 塾教材の国語を併用すると、かえって混乱しませんか？&lt;/h3&gt;
&lt;p&gt;A. 目的が曖昧なまま増やすと混乱しやすいです。まずは「量が足りない」「難しすぎる」「採点ができない」など不足点を1つに絞り、その不足を補う範囲で併用する形にすると、負担が増えにくくなります。&lt;/p&gt;
&lt;h2&gt;まとめ：テキストの「クセ」を理解し、弱点を補って使いこなす&lt;/h2&gt;
&lt;p&gt;どのテキストも「完璧」ではありませんが、特徴と弱点を理解し、それぞれを補い合うように組み合わせることで、国語の学習効果は大きく高まります。&lt;/p&gt;
&lt;ul&gt;
&lt;li&gt;サピックス：記述中心で質が高いが、&lt;strong&gt;演習量が不足しがち&lt;/strong&gt;（aテキスト活用などで上積み）&lt;/li&gt;
&lt;li&gt;予習シリーズ：解説が詳しいが、難度が高く&lt;strong&gt;消化不良になりやすい&lt;/strong&gt;（取捨選択が重要）&lt;/li&gt;
&lt;li&gt;新演習：取り組みやすいが、上位層には物足りない場合があり、&lt;strong&gt;根拠説明や配点情報が弱い&lt;/strong&gt;ことがある&lt;/li&gt;
&lt;/ul&gt;
&lt;p&gt;不足する部分があるなら、別の教材でフォローする、国語専門塾を活用して演習量や記述の添削を補強する、といった工夫でテキストの力を引き出していきましょう。&lt;/p&gt;
&lt;h2&gt;関連動画&lt;/h2&gt;
&lt;p&gt;本記事の内容とあわせて、以下の動画でも解説しています。ぜひご覧ください。&lt;/p&gt;
&lt;p&gt;&lt;iframe title="YouTube video player" src="https://www.youtube.com/embed/7_uFpSZFCKw" width="560" height="315" frameborder="0" allowfullscreen="allowfullscreen"&gt;&lt;/iframe&gt;&lt;/p&gt;
&lt;p&gt;&lt;!-- [ /.socialSet ] --&gt;&lt;/p&gt;
&lt;p&gt;&lt;!-- [ /.socialSet ] --&gt;&lt;/p&gt;
&lt;div class="alert alert-primary p-3 mt-4" role="alert"&gt;
&lt;p class="mb-2"&gt;&lt;strong&gt;教材選びを放置すると、減点が固定化して合計点に跳ね返る&lt;/strong&gt;&lt;/p&gt;
&lt;p class="mb-1"&gt;相性で教材を回し続けると、部分点を落とす減点が固定化し、合計点に跳ね返って点数が伸びないまま直前期に入ります。&lt;/p&gt;
&lt;p class="mb-3"&gt;原因は、要素分解の不一致です。&lt;/p&gt;
&lt;div class="d-grid gap-2"&gt;&lt;a class="btn btn-primary btn-lg" href="https://dokkai-labo.tokyo/kobetsuonline01/"&gt;教材の弱点を答案の失点に直結させて潰す（オンライン1対1）&lt;/a&gt;&lt;br /&gt;
&lt;a class="btn btn-outline-primary btn-lg" href="https://dokkai-labo.tokyo/ct/strategy/"&gt;指導指針で「何を直すか」の基準を確認する&lt;/a&gt;&lt;/div&gt;
&lt;hr class="my-3" /&gt;
&lt;div class="d-flex flex-column gap-1"&gt;&lt;a href="https://dokkai-labo.tokyo/lesson/1-1elem/"&gt;完全1対1個別指導講座（中学受験）&lt;/a&gt;&lt;br /&gt;
&lt;a href="https://dokkai-labo.tokyo/col_blog/nichinoken-kokugo-latest-gap/"&gt;日能研国語のズレと補い方&lt;/a&gt;&lt;br /&gt;
&lt;a href="https://dokkai-labo.tokyo/vacant_sum/"&gt;直近4週間の空きコマ状況&lt;/a&gt;&lt;br /&gt;
&lt;a href="https://dokkai-labo.tokyo/access/"&gt;アクセス&lt;/a&gt;&lt;br /&gt;
&lt;a href="https://dokkai-labo.tokyo/"&gt;トップページ&lt;/a&gt;&lt;/div&gt;
&lt;/div&gt;
&lt;section class="veu_cta" id="veu_cta-20531"&gt;&lt;h1 class="cta_title"&gt;講座案内：小５夏期体験講座&lt;/h1&gt;&lt;div class="cta_body"&gt;&lt;div class="cta_body_image cta_body_image_right"&gt;&lt;a href="https://dokkai-labo.tokyo/summer/" target="_blank"&gt;&lt;/a&gt;&lt;/div&gt;&lt;div class="cta_body_txt image_exist"&gt;「どうやったら国語の成績が伸びるのか分からない」生徒さんから
&lt;br /&gt;「2021年春の最難関校への受験に向けて、より高度な問題に早めに取り組んでおきたい」生徒さんまで、多くの小学生のチャレンジをお待ちしています！&lt;/div&gt;&lt;div class="cta_body_link"&gt;&lt;a href="https://dokkai-labo.tokyo/summer/" class="btn btn-primary btn-block btn-lg" target="_blank"&gt;小５夏期体験講座&lt;/a&gt;&lt;/div&gt;&lt;/div&gt;&lt;!--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</si>
  <si>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https://dokkai-labo.tokyo/blog/ouin2021/
【検出された不自然ワード】
- 型
- 迷い
- 固定
- 手順
- 最短
- 整え
【本文】
------
&lt;p&gt;&lt;!-- 追加ブロック（H1直後〜最初のH2の前に挿入） --&gt;&lt;/p&gt;
&lt;h2&gt;桜蔭国語が「難しい」と感じやすい理由と、対策の考え方&lt;/h2&gt;
&lt;p&gt;「桜蔭 国語 難しい」「桜蔭 国語 勉強法」で調べている場合、つまずきは“読めない”よりも、&lt;strong&gt;記述で点になる要素を落とす&lt;/strong&gt;ことに寄っていることが多いです。&lt;/p&gt;
&lt;ul&gt;
&lt;li&gt;&lt;strong&gt;根拠がズレる：&lt;/strong&gt;本文中の「どこを使うか」を1か所に絞れず、要素が散りやすい&lt;/li&gt;
&lt;li&gt;&lt;strong&gt;字数調整が難しい：&lt;/strong&gt;書きたいことはあるのに、&lt;strong&gt;理由／言い換え&lt;/strong&gt;を本文から足せずに薄くなる&lt;/li&gt;
&lt;li&gt;&lt;strong&gt;物語の理由が心情まで必要：&lt;/strong&gt;出来事だけで止まり、&lt;strong&gt;心情語&lt;/strong&gt;が入らない（またはズレる）&lt;/li&gt;
&lt;/ul&gt;
&lt;p&gt;このページは、桜蔭中 令和3年度（2021）の実際の設問を使って、&lt;strong&gt;「核（中心）→理由/言い換え→字数→心情」&lt;/strong&gt;の順で答案を組み立てる練習用に作っています。まずは動画→解説の順で見て、同じ設問をもう一度解いてみてください。&lt;br /&gt;
過去問演習を「何回・どんな順番で回すか」まで含めた全体像は、&lt;a href="https://dokkai-labo.tokyo/blog/kokugo-kakomon/"&gt;中学受験 国語の過去問演習の全体像はこちら&lt;/a&gt;で整理しています。&lt;/p&gt;
&lt;h3&gt;桜蔭国語の過去問の回し方（家庭で迷わない最短手順）&lt;/h3&gt;
&lt;ol&gt;
&lt;li&gt;&lt;strong&gt;時間を決めて解く&lt;/strong&gt;（まずは“自力答案”を残す）&lt;/li&gt;
&lt;li&gt;&lt;strong&gt;本文根拠に線を引く&lt;/strong&gt;（「ここを使う」と1か所に絞る）&lt;/li&gt;
&lt;li&gt;&lt;strong&gt;核→理由/言い換え&lt;/strong&gt;の順で要素を足す（字数が足りないときは本文から足す）&lt;/li&gt;
&lt;li&gt;&lt;strong&gt;物語の理由は心情まで&lt;/strong&gt;（背景→出来事→心情→答案の順で整理する）&lt;/li&gt;
&lt;li&gt;&lt;strong&gt;同じ設問を再提出&lt;/strong&gt;して、型が再現できるか確認する&lt;/li&gt;
&lt;/ol&gt;
&lt;p&gt;記述の“基本の型”を先に短時間で確認したい場合は、下記もあわせて参照できます。&lt;/p&gt;
&lt;p&gt;&lt;a href="https://dokkai-labo.tokyo/kijutsuryoku/"&gt;▶ 記述問題の基本（書き方・直し方）&lt;/a&gt;&lt;/p&gt;
&lt;p&gt;&lt;!-- /追加ブロック --&gt;&lt;/p&gt;
&lt;h2&gt;このページで分かること（桜蔭 2021 国語・記述対策）&lt;/h2&gt;
&lt;ul&gt;
&lt;li&gt;&lt;strong&gt;桜蔭中 令和3年度（2021）入試国語&lt;/strong&gt;のうち、得点差が出やすい記述設問の考え方&lt;/li&gt;
&lt;li&gt;本文の&lt;strong&gt;根拠の拾い方&lt;/strong&gt;（どこを使うか／何を核にするか）&lt;/li&gt;
&lt;li&gt;&lt;strong&gt;字数調整&lt;/strong&gt;の考え方（足りないときに何を足すか）&lt;/li&gt;
&lt;li&gt;物語文の「理由」系で、&lt;strong&gt;心情まで入れる&lt;/strong&gt;ための手順&lt;/li&gt;
&lt;li&gt;桜蔭に限らず、&lt;strong&gt;難関中の記述&lt;/strong&gt;でも再利用しやすい型&lt;/li&gt;
&lt;/ul&gt;
&lt;p&gt;最初の解説動画から順に見ていくと、本文のどこを根拠にして、どう書けば点につながりやすいかが整理しやすくなります。&lt;/p&gt;
&lt;h2&gt;まず押さえる“記述の型”（桜蔭以外にも使える）&lt;/h2&gt;
&lt;h3&gt;本文根拠を拾う：まず「答えの核」を探す&lt;/h3&gt;
&lt;p&gt;いきなり長く書こうとせず、まずは&lt;strong&gt;答えの中心（核）&lt;/strong&gt;になりそうな一語・一文を本文から押さえます。&lt;/p&gt;
&lt;ul&gt;
&lt;li&gt;設問の条件に合う箇所を、本文で1か所に絞る&lt;/li&gt;
&lt;li&gt;その箇所の「言い換え」「因果」を周辺で確認する&lt;/li&gt;
&lt;/ul&gt;
&lt;h3&gt;字数が足りないとき：理由を足す／イコールの内容を足す&lt;/h3&gt;
&lt;p&gt;字数が足りないときは、無理に飾らず&lt;strong&gt;本文に沿って要素を追加&lt;/strong&gt;します。&lt;/p&gt;
&lt;ul&gt;
&lt;li&gt;&lt;strong&gt;理由を足す：&lt;/strong&gt;なぜそう言えるのか（根拠となる出来事・説明）を一段足す&lt;/li&gt;
&lt;li&gt;&lt;strong&gt;イコールの内容を足す：&lt;/strong&gt;本文の別表現（同じ内容）で言い換えを補う&lt;/li&gt;
&lt;/ul&gt;
&lt;h3&gt;物語の理由問題：背景→出来事→心情→心情を答えに入れる&lt;/h3&gt;
&lt;p&gt;物語の「なぜ（理由）」は、出来事だけで止めず、&lt;strong&gt;心情までつなげる&lt;/strong&gt;と点になりやすいです。&lt;/p&gt;
&lt;ul&gt;
&lt;li&gt;&lt;strong&gt;背景：&lt;/strong&gt;人物の状況・関係・前提&lt;/li&gt;
&lt;li&gt;&lt;strong&gt;出来事：&lt;/strong&gt;本文中で起きたこと（行動・発言）&lt;/li&gt;
&lt;li&gt;&lt;strong&gt;心情：&lt;/strong&gt;その出来事でどう感じたか（本文の語句に寄せる）&lt;/li&gt;
&lt;li&gt;&lt;strong&gt;答案：&lt;/strong&gt;必要なら心情語を入れて、理由として完結させる&lt;/li&gt;
&lt;/ul&gt;
&lt;h2&gt;このページの解説を“得点につなげる”使い方&lt;/h2&gt;
&lt;h3&gt;解説を見たら1回で終わらせない（再現できるかで確認）&lt;/h3&gt;
&lt;p&gt;「分かったつもり」で終わりやすいので、解説を見たら&lt;strong&gt;同じ設問をもう一度&lt;/strong&gt;解いてみるのがおすすめです。&lt;/p&gt;
&lt;ul&gt;
&lt;li&gt;解説を閉じて、本文根拠だけを見て再現できるか確認&lt;/li&gt;
&lt;li&gt;再現できない場合は「核が違う／要素が足りない」を切り分ける&lt;/li&gt;
&lt;/ul&gt;
&lt;h3&gt;自分の答案を「根拠／要素／字数」で見直す&lt;/h3&gt;
&lt;p&gt;家庭では、次の3点だけをチェックすると迷いにくいです。&lt;/p&gt;
&lt;ul&gt;
&lt;li&gt;&lt;strong&gt;根拠：&lt;/strong&gt;本文のどこを使ったか（線を引いて示せるか）&lt;/li&gt;
&lt;li&gt;&lt;strong&gt;要素：&lt;/strong&gt;核＋理由（または言い換え）が入っているか&lt;/li&gt;
&lt;li&gt;&lt;strong&gt;字数：&lt;/strong&gt;足りない場合、本文から足す要素を選べているか&lt;/li&gt;
&lt;/ul&gt;
&lt;h2&gt;次の一手（必要なら）&lt;/h2&gt;
&lt;p&gt;「桜蔭を含む難関校の過去問記述を、答案の段階から1対1で見てほしい」という場合は、オンライン個別指導の案内も参考になります。&lt;/p&gt;
&lt;p&gt;&lt;a href="https://dokkai-labo.tokyo/kobetsuonline01/"&gt;▶ 完全1対1個別指導オンライン（中学受験）&lt;/a&gt;&lt;/p&gt;
&lt;h2 class="title style-scope ytd-video-primary-info-renderer"&gt;桜蔭中学校・令和３年度厳選解説動画&lt;/h2&gt;
&lt;p&gt;令和３年度の桜蔭中学校入試国語から、重要な設問をピックアップし、解き方のプロセスとともに丁寧に解説します。本文のどこから根拠を拾い、どのように記述を組み立てればよいかを具体的に示していますので、桜蔭志望の受験生だけでなく、難関中学の記述問題対策全般にご活用ください。&lt;/p&gt;
&lt;div style="margin: 20px 0; text-align: center;"&gt;&lt;iframe title="桜蔭中学校・令和３年度厳選解説動画" src="https://www.youtube.com/embed/ZNupvtpIR2Q" width="560" height="315" frameborder="0" allowfullscreen="allowfullscreen"&gt;&lt;/iframe&gt;&lt;/div&gt;
&lt;p&gt;令和３年度　桜蔭中学校の入試より、厳選した問題とその解説をお届けします。&lt;/p&gt;
&lt;h2&gt;解説&lt;/h2&gt;
&lt;h3&gt;大問一　問三の解説：「戦わずに勝つ」とはどういうことか&lt;/h3&gt;
&lt;p&gt;傍線③について、「私たちが『戦わずに勝つ』ためにはどうすればよいのか」を問う問題です。ここでは、本文中からイコールの内容を探し、それをさらに具体化して字数を整える手順で考えます。&lt;/p&gt;
&lt;h3&gt;① まずは本文中の「答えの核」を探す&lt;/h3&gt;
&lt;p&gt;傍線の内容とイコールになる部分を探すと、次の一文が見つかります。&lt;/p&gt;
&lt;ul&gt;
&lt;li&gt;一枚目の左下の記述より：&lt;br /&gt;
「ナンバー１になれる～たどりついたのです。」&lt;/li&gt;
&lt;/ul&gt;
&lt;p&gt;ここから、まず押さえるべきポイントは次のとおりです。&lt;/p&gt;
&lt;ul&gt;
&lt;li&gt;&lt;strong&gt;ナンバー１になれるオンリー１のポジションを見つければよい&lt;/strong&gt;&lt;/li&gt;
&lt;/ul&gt;
&lt;p&gt;入試の国語は、答えになる箇所が必ず本文中にある&lt;strong&gt;「宝さがしゲーム」&lt;/strong&gt;です。まずはこの「核」になる一文を確実に拾えるかどうかがスタートラインになります。&lt;/p&gt;
&lt;h3&gt;② 記述の字数が足りないときの基本テクニック&lt;/h3&gt;
&lt;div class="rounded" style="background-color: lightblue; padding: 10px;"&gt;&lt;strong&gt;記述問題で字数が足りないときの定番テクニック&lt;/strong&gt;&lt;br /&gt;
・自分が書いた内容の「理由」を付け加える&lt;br /&gt;
・自分が書いた内容の「イコールの内容」を加える&lt;br /&gt;
このどちらか、もしくは両方を使って、自然に字数を調整していきましょう。&lt;/div&gt;
&lt;p&gt;今回の問題では、先ほどの内容をさらに具体化するために、本文のラスト部分を用います。&lt;/p&gt;
&lt;ul&gt;
&lt;li&gt;文章のラストより：&lt;br /&gt;
「得意なことを探すためには、すぐに苦手と決めて捨ててしまわないということが大切なのです。」&lt;/li&gt;
&lt;/ul&gt;
&lt;p&gt;この一文を踏まえると、先ほどの「オンリー１のポジションを見つける」という内容を、次のようにふくらませることができます。&lt;/p&gt;
&lt;ul&gt;
&lt;li&gt;&lt;strong&gt;すぐに苦手と決めつけず、自分の得意なことを探す&lt;/strong&gt;&lt;/li&gt;
&lt;li&gt;&lt;strong&gt;その中からナンバー１になれるオンリー１のポジションを見つける&lt;/strong&gt;&lt;/li&gt;
&lt;/ul&gt;
&lt;p&gt;以上をまとめると、模範的な記述は次のようになります。&lt;/p&gt;
&lt;p&gt;&lt;strong&gt;【答えのまとめ】&lt;/strong&gt;&lt;br /&gt;
すぐに苦手と決めつけないで、得意なことを探し、ナンバー１になれるオンリー１のポジションを見つければよいから。&lt;/p&gt;
&lt;h3&gt;大問二　問七の解説：タロに言い聞かせる理由&lt;/h3&gt;
&lt;p&gt;傍線Ｅについて、「タロにそう言い聞かせている理由」を問う問題です。物語文の理由問題では、必ず&lt;strong&gt;心情&lt;/strong&gt;を押さえる必要があります。&lt;/p&gt;
&lt;div class="rounded" style="background-color: lightblue; padding: 10px;"&gt;&lt;strong&gt;物語文で理由を聞かれたときの基本手順&lt;/strong&gt;&lt;br /&gt;
① 背景（状況・前提）を整理する&lt;br /&gt;
② 出来事（何をしたか・何が起こったか）を整理する&lt;br /&gt;
③ 背景＋出来事から、登場人物の「心情」を読み取る&lt;br /&gt;
④ 心情を答えにきちんと入れる&lt;/div&gt;
&lt;h3&gt;① 背景を押さえる&lt;/h3&gt;
&lt;ul&gt;
&lt;li&gt;二重線２の六行後より：&lt;br /&gt;
「あれ以来～ちょっとは汁がうすまる。」&lt;/li&gt;
&lt;/ul&gt;
&lt;p&gt;この部分から、次の「背景」が分かります。&lt;/p&gt;
&lt;ul&gt;
&lt;li&gt;&lt;strong&gt;真紀ちゃんと相性が悪い&lt;/strong&gt;という背景がある。&lt;/li&gt;
&lt;/ul&gt;
&lt;h3&gt;② 出来事を整理する&lt;/h3&gt;
&lt;ul&gt;
&lt;li&gt;「柴犬のあんたと～体力の消費や。」より：&lt;/li&gt;
&lt;/ul&gt;
&lt;p&gt;ここから読み取れる出来事は、&lt;/p&gt;
&lt;ul&gt;
&lt;li&gt;&lt;strong&gt;タロに対して、犬猿の仲であるクリストファーに怒っても無駄だと言い聞かせた&lt;/strong&gt;&lt;/li&gt;
&lt;/ul&gt;
&lt;p&gt;というものです。&lt;/p&gt;
&lt;h3&gt;③ 背景＋出来事から心情を読み取る&lt;/h3&gt;
&lt;p&gt;背景と出来事を重ね合わせると、&lt;/p&gt;
&lt;ul&gt;
&lt;li&gt;タロには犬猿の仲であるクリストファーがいる&lt;/li&gt;
&lt;li&gt;主人公には相性の悪い真紀ちゃんがいる&lt;/li&gt;
&lt;/ul&gt;
&lt;p&gt;という&lt;strong&gt;「タロと自分が重なる構図」&lt;/strong&gt;が見えてきます。そのため、主人公はタロに語りかけながら、実は自分自身にも言い聞かせているのだと分かります。&lt;/p&gt;
&lt;p&gt;&lt;strong&gt;【答えのまとめ】&lt;/strong&gt;&lt;br /&gt;
タロと自分を重ねており、真紀ちゃんには怒ってはいけないと、自分にも言い聞かせているから。&lt;/p&gt;
&lt;h2&gt;まとめ：桜蔭中・記述問題で意識したいポイント&lt;/h2&gt;
&lt;ul&gt;
&lt;li&gt;国語の記述問題は、本文中に必ず根拠がある&lt;strong&gt;「宝さがしゲーム」&lt;/strong&gt;だと考える。&lt;/li&gt;
&lt;li&gt;字数が足りない場合は、&lt;strong&gt;「理由を足す」「イコールの内容を足す」&lt;/strong&gt;ことで自然にふくらませる。&lt;/li&gt;
&lt;li&gt;物語文の理由問題では、&lt;strong&gt;背景・出来事・心情&lt;/strong&gt;を整理してから書き始める。&lt;/li&gt;
&lt;li&gt;登場人物の心情は、&lt;strong&gt;自分との重なり&lt;/strong&gt;に注目すると読み取りやすい。&lt;/li&gt;
&lt;/ul&gt;
&lt;p&gt;こうした解法を普段の演習から意識して身につけておくことで、桜蔭中をはじめとした難関中学の記述問題にも、安定して対応できるようになります。本文のどこを見ればよいか、どう記述を組み立てかという「型」を意識しながら、演習を積み重ねていきましょう。&lt;/p&gt;
&lt;p&gt;&lt;!-- [ /.socialSet ] --&gt;&lt;/p&gt;
&lt;div class="alert alert-primary p-3 mt-4" role="alert"&gt;
&lt;p class="mb-2"&gt;&lt;strong&gt;桜蔭の記述で求められる「精緻な論理」を欠いたままでは、合格の門は閉ざされます。&lt;/strong&gt;&lt;/p&gt;
&lt;p class="mb-1"&gt;独自の解釈を詰め込んだ的外れな解答が固定化されると、部分点すら得られない致命的な減点を招き、最終的な合計点に跳ね返る絶望的な結果となります。&lt;/p&gt;
&lt;p class="mb-3"&gt;記述が完成しないのは、一重に要素分解の不一致が原因です。&lt;/p&gt;
&lt;div class="d-grid gap-2"&gt;&lt;a class="btn btn-primary btn-lg" href="https://dokkai-labo.tokyo/reading-lesson/"&gt;合格力を叩き込む個別指導の受講はこちら&lt;/a&gt;&lt;br /&gt;
&lt;a class="btn btn-outline-primary btn-lg" href="https://dokkai-labo.tokyo/policy/"&gt;読解ラボの指導方針を詳しく知る&lt;/a&gt;&lt;/div&gt;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&lt;section class="veu_cta" id="veu_cta-21075"&gt;&lt;h1 class="cta_title"&gt;指導指針&lt;/h1&gt;&lt;div class="cta_body"&gt;&lt;div class="cta_body_image cta_body_image_right"&gt;&lt;a href="https://dokkai-labo.tokyo/ct/strategy/"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力向上と受験成功を重視し、効果的な学習法を提供することに焦点を当てています。独自のアプローチと専門知識に基づき、受験生の国語力を伸ばし、自信を持たせることを目指しています。&lt;/div&gt;&lt;div class="cta_body_link"&gt;&lt;a href="https://dokkai-labo.tokyo/ct/strategy/" class="btn btn-primary btn-block btn-lg" target="_blank"&gt;指導指針&lt;/a&gt;&lt;/div&gt;&lt;/div&gt;&lt;!--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</si>
  <si>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https://dokkai-labo.tokyo/hilevel_lec_univ_online/
【検出された不自然ワード】
- 崩れ
- 型
- 固定
- 手順
- 整え
【本文】
------
&lt;div class="veu_autoEyeCatchBox"&gt;&lt;img fetchpriority="high" decoding="async" width="1024" height="572" src="https://dokkai-labo.tokyo/wp-content/uploads/2026/01/Gemini_Generated_Image_9t7xwk9t7xwk9t7x-2-1024x572.png" class="attachment-large size-large wp-post-image" alt="【大学受験】記述対策現代文～check and collect～【記述添削講座】" srcset="https://dokkai-labo.tokyo/wp-content/uploads/2026/01/Gemini_Generated_Image_9t7xwk9t7xwk9t7x-2-1024x572.png 1024w, https://dokkai-labo.tokyo/wp-content/uploads/2026/01/Gemini_Generated_Image_9t7xwk9t7xwk9t7x-2-300x167.png 300w, https://dokkai-labo.tokyo/wp-content/uploads/2026/01/Gemini_Generated_Image_9t7xwk9t7xwk9t7x-2-768x429.png 768w, https://dokkai-labo.tokyo/wp-content/uploads/2026/01/Gemini_Generated_Image_9t7xwk9t7xwk9t7x-2-320x180.png 320w, https://dokkai-labo.tokyo/wp-content/uploads/2026/01/Gemini_Generated_Image_9t7xwk9t7xwk9t7x-2.png 1376w" sizes="(max-width: 1024px) 100vw, 1024px" /&gt;&lt;/div&gt;
&lt;div class="veu_autoEyeCatchBox"&gt;&lt;/div&gt;
&lt;p style="margin: 10px 0 0;"&gt;講座の全体像（他の開講講座・受講形式・選び方）は、&lt;strong&gt;&lt;a href="https://dokkai-labo.tokyo/live/"&gt;開講講座のご案内（全体像はこちら）&lt;/a&gt;&lt;/strong&gt;でご確認いただけます。&lt;/p&gt;
&lt;div style="background: #f6fbff; border: 1px solid #a1d0e6; border-radius: 6px; padding: 14px; margin: 16px 0;"&gt;
&lt;p style="margin: 0 0 10px;"&gt;現代文の記述は、答え合わせだけでは「どこがズレたか」「どこを直せば点になるか」が残りにくく、同じ失点を繰り返しやすい分野です。&lt;br /&gt;
添削の指摘を“直しの手順”として積み上げられる状態を作ることで、答案の再現性が上がります。&lt;/p&gt;
&lt;ul style="margin: 0; padding-left: 1.2em;"&gt;
&lt;li&gt;課題に自宅で取り組み、答案は写真で提出&lt;/li&gt;
&lt;li&gt;添削は&lt;strong&gt;3日以内&lt;/strong&gt;を目安に返却&lt;/li&gt;
&lt;li&gt;答案の弱点に合わせた&lt;strong&gt;ヒント出し動画&lt;/strong&gt;で再挑戦&lt;/li&gt;
&lt;li&gt;考え方の型を確認できる&lt;strong&gt;マスター動画&lt;/strong&gt;つき&lt;/li&gt;
&lt;/ul&gt;
&lt;/div&gt;
&lt;h2&gt;現代文 記述 添削 オンラインの流れ（4ステップ）&lt;/h2&gt;
&lt;p&gt;「記述対策現代文 check and collect」は、個別添削と動画解説の組み合わせにより、効率的に記述力を養います。学習は次の&lt;strong&gt;4ステップ&lt;/strong&gt;で進行します。&lt;/p&gt;
&lt;table style="width: 100%; border-collapse: collapse; border: 1px solid #a1d0e6;"&gt;
&lt;tbody&gt;
&lt;tr style="background-color: #004080; color: #ffffff;"&gt;
&lt;th style="padding: 10px; text-align: left; width: 28%;"&gt;ステップ&lt;/th&gt;
&lt;th style="padding: 10px; text-align: left;"&gt;内容&lt;/th&gt;
&lt;/tr&gt;
&lt;tr style="background-color: #d3e8f5;"&gt;
&lt;td style="padding: 10px; font-weight: bold;"&gt;① 記述問題の送付&lt;/td&gt;
&lt;td style="padding: 10px;"&gt;講座開始後に講師から記述問題をお送りし、ご自宅で解答を作成していただきます。&lt;/td&gt;
&lt;/tr&gt;
&lt;tr style="background-color: #a1d0e6; color: #ffffff;"&gt;
&lt;td style="padding: 10px; font-weight: bold;"&gt;② 添削・フィードバック&lt;/td&gt;
&lt;td style="padding: 10px;"&gt;提出された解答を&lt;strong&gt;3日以内&lt;/strong&gt;に講師が添削し、細かな指摘とアドバイスをお返しします。&lt;/td&gt;
&lt;/tr&gt;
&lt;tr style="background-color: #d3e8f5;"&gt;
&lt;td style="padding: 10px; font-weight: bold;"&gt;③ ヒント動画の提供&lt;/td&gt;
&lt;td style="padding: 10px;"&gt;添削内容をもとにヒント動画をお届けし、再挑戦のサポートを行います。&lt;/td&gt;
&lt;/tr&gt;
&lt;tr style="background-color: #a1d0e6; color: #ffffff;"&gt;
&lt;td style="padding: 10px; font-weight: bold;"&gt;④ マスター動画の送付&lt;/td&gt;
&lt;td style="padding: 10px;"&gt;解説した内容を網羅した「マスター動画」を配信し、答えを導くための理論を確認していただきます。&lt;/td&gt;
&lt;/tr&gt;
&lt;/tbody&gt;
&lt;/table&gt;
&lt;p&gt;このサイクルを繰り返すことで、受験に必要な現代文記述力が着実に定着し、解答の再現性が高まります。&lt;/p&gt;
&lt;p&gt;&lt;!-- 追加ブロック：ここから --&gt;&lt;/p&gt;
&lt;hr /&gt;
&lt;h2&gt;添削で見ているポイント（採点者の目線を先にそろえる）&lt;/h2&gt;
&lt;p&gt;現代文記述で点が伸びにくいときは、「書き方」以前に、&lt;strong&gt;採点者が見ている条件&lt;/strong&gt;と答案がズレていることが多くあります。本講座では、添削で次の観点を明確にし、次回以降の答案で再現できる形に整えます。&lt;/p&gt;
&lt;table style="width: 100%; border-collapse: collapse; border: 1px solid #a1d0e6;"&gt;
&lt;tbody&gt;
&lt;tr style="background-color: #004080; color: #ffffff;"&gt;
&lt;th style="padding: 10px; text-align: left; width: 24%;"&gt;観点&lt;/th&gt;
&lt;th style="padding: 10px; text-align: left;"&gt;よくある失点&lt;/th&gt;
&lt;th style="padding: 10px; text-align: left;"&gt;添削での直し方（方向性）&lt;/th&gt;
&lt;/tr&gt;
&lt;tr style="background-color: #d3e8f5;"&gt;
&lt;td style="padding: 10px; font-weight: bold;"&gt;設問要求&lt;/td&gt;
&lt;td style="padding: 10px;"&gt;「なぜ／どういうことか」など、問われ方の条件を落とす&lt;/td&gt;
&lt;td style="padding: 10px;"&gt;設問の条件を分解し、答案内で&lt;strong&gt;条件を満たした形&lt;/strong&gt;に組み直す&lt;/td&gt;
&lt;/tr&gt;
&lt;tr style="background-color: #a1d0e6;"&gt;
&lt;td style="padding: 10px; font-weight: bold;"&gt;根拠（本文）&lt;/td&gt;
&lt;td style="padding: 10px;"&gt;本文の言い換えが弱い／飛躍して“自分の意見”に寄る&lt;/td&gt;
&lt;td style="padding: 10px;"&gt;根拠箇所の押さえ方と、&lt;strong&gt;言い換えの粒度&lt;/strong&gt;を調整する&lt;/td&gt;
&lt;/tr&gt;
&lt;tr style="background-color: #d3e8f5;"&gt;
&lt;td style="padding: 10px; font-weight: bold;"&gt;要素の過不足&lt;/td&gt;
&lt;td style="padding: 10px;"&gt;必要要素が1つ抜ける／関係ない説明を足して字数を消費&lt;/td&gt;
&lt;td style="padding: 10px;"&gt;必要要素をチェックし、&lt;strong&gt;削る・足すの優先順位&lt;/strong&gt;を固定する&lt;/td&gt;
&lt;/tr&gt;
&lt;tr style="background-color: #a1d0e6;"&gt;
&lt;td style="padding: 10px; font-weight: bold;"&gt;文の骨格&lt;/td&gt;
&lt;td style="padding: 10px;"&gt;主語・述語が崩れる／因果・対比が曖昧で読み取りにくい&lt;/td&gt;
&lt;td style="padding: 10px;"&gt;骨格（主語・述語・因果/対比）を先に立て、&lt;strong&gt;読みやすい形&lt;/strong&gt;に整える&lt;/td&gt;
&lt;/tr&gt;
&lt;/tbody&gt;
&lt;/table&gt;
&lt;hr /&gt;
&lt;h2&gt;添削が返ってきた後の復習手順（同じ失点を繰り返さないために）&lt;/h2&gt;
&lt;p&gt;添削を受けた直後に「直したつもり」で終えると、次の答案で同じズレが起きます。本講座では、添削コメントを&lt;strong&gt;次の答案に移すための手順&lt;/strong&gt;として扱います。&lt;/p&gt;
&lt;ol&gt;
&lt;li&gt;&lt;strong&gt;失点の原因を1行で特定&lt;/strong&gt;（例：設問条件の取り落とし／根拠の飛躍／要素不足 など）&lt;/li&gt;
&lt;li&gt;&lt;strong&gt;直す順番を固定&lt;/strong&gt;（設問要求 → 根拠 → 要素 → 文の骨格 の順で確認）&lt;/li&gt;
&lt;li&gt;&lt;strong&gt;再挑戦で型を再現&lt;/strong&gt;（ヒント動画を見て、同じ手順で答案を作り直す）&lt;/li&gt;
&lt;li&gt;&lt;strong&gt;最後にマスター動画で整理&lt;/strong&gt;（「なぜその直し方が点に直結するか」を理屈で残す）&lt;/li&gt;
&lt;/ol&gt;
&lt;p&gt;答案を「その場で直す」だけでなく、&lt;strong&gt;同じ型で次回も書ける状態&lt;/strong&gt;にしていくことで、記述の再現性が上がります。&lt;/p&gt;
&lt;p&gt;&lt;!-- 追加ブロック：ここまで --&gt;&lt;/p&gt;
&lt;hr /&gt;
&lt;h2&gt;国公立二次の現代文記述で起きやすい「伸び悩み」を減らすために&lt;/h2&gt;
&lt;p&gt;塾や予備校の多くの国公立対策講座は、以下の2つの形式に分かれますが、それぞれに欠点があります。&lt;/p&gt;
&lt;ol&gt;
&lt;li&gt;&lt;strong&gt;予習後の解説授業形式&lt;/strong&gt;：解説を聞く形式で、自分の解答が正しかったかを確認する機会が限られるため、記述力の向上につながりにくいことがあります。&lt;/li&gt;
&lt;li&gt;&lt;strong&gt;授業内での演習と添削形式&lt;/strong&gt;：演習中に講師の添削を受けられるものの、時間の制限があるため、全員が十分に学習できない可能性があります。&lt;/li&gt;
&lt;/ol&gt;
&lt;p&gt;本講座では、しっかりと添削指導を受けながら何度も再挑戦できるため、記述力が着実に鍛えられます。&lt;/p&gt;
&lt;ul&gt;
&lt;li&gt;&lt;strong&gt;個別添削が受けられる&lt;/strong&gt;：自分の弱点を把握し、成長につなげるための丁寧な添削。&lt;/li&gt;
&lt;li&gt;&lt;strong&gt;ヒントと解説動画で再学習が可能&lt;/strong&gt;：添削内容を踏まえた練習で、記述の手順を整理し直せます。&lt;/li&gt;
&lt;/ul&gt;
&lt;hr /&gt;
&lt;h2&gt;サンプル（80字・160字の現代文記述）&lt;/h2&gt;
&lt;p&gt;以下は、本講座で実際に扱う1回分の出題例です。各問題を通じて本文内容の理解と記述力を深めることができます。&lt;/p&gt;
&lt;div style="padding: 15px; border: 1px solid #004080; border-radius: 6px; background-color: #ffffff;"&gt;
&lt;p style="margin-top: 0;"&gt;&lt;strong&gt;問一&lt;/strong&gt;：傍線部(ア)「そうしたことが暴力の成立に深くかかわっている」とあるが、どういうことか。八〇字以内で説明しなさい。&lt;/p&gt;
&lt;p&gt;&lt;strong&gt;問二&lt;/strong&gt;：傍線部(イ)「暴力があるからこそ他者がいる」とあるが、どういうことか。八〇字以内で説明しなさい。&lt;/p&gt;
&lt;p&gt;&lt;strong&gt;問三&lt;/strong&gt;：傍線部(ウ)「特異点としての暴力は、その背景であるノーマルな秩序に対立するものというより、むしろそれとの連続性にある」とあるが、どういうことか。八〇字以内で説明しなさい。&lt;/p&gt;
&lt;p style="margin-bottom: 0;"&gt;&lt;strong&gt;問四&lt;/strong&gt;：傍線部(エ)「暴力は私たちの世界に深く食い込み、つながれている」とあるが、どういうことか。本文全体の論旨をふまえたうえで、一六〇字以内で説明しなさい。&lt;/p&gt;
&lt;/div&gt;
&lt;hr /&gt;
&lt;h2&gt;対象（現代文の記述を得点源にしたい受験生）&lt;/h2&gt;
&lt;ul&gt;
&lt;li&gt;国公立大学を志望する受験生&lt;/li&gt;
&lt;li&gt;早稲田大学法学部を志望する受験生&lt;/li&gt;
&lt;li&gt;現代文の記述力を得点源にしたい大学受験生&lt;/li&gt;
&lt;li&gt;※学年は問いません&lt;/li&gt;
&lt;/ul&gt;
&lt;p&gt;&lt;!-- 追加ブロック：ここから --&gt;&lt;/p&gt;
&lt;hr /&gt;
&lt;h2&gt;コースの選び方（入門／標準／発展／小説）&lt;/h2&gt;
&lt;p&gt;どのコースが適切か迷う場合は、まず「今の答案で起きている困りごと」で選ぶのが安全です。&lt;/p&gt;
&lt;div style="background-color: #f6fbff; border: 1px solid #a1d0e6; border-radius: 6px; padding: 14px; margin: 16px 0;"&gt;
&lt;ul style="margin: 0; padding-left: 1.2em;"&gt;
&lt;li&gt;&lt;strong&gt;入門編&lt;/strong&gt;：現代文が苦手、記述の基本（設問要求・根拠の押さえ方）を固めたい&lt;/li&gt;
&lt;li&gt;&lt;strong&gt;標準編&lt;/strong&gt;：国公立の標準問題で、要素の過不足・まとめ方を安定させたい&lt;/li&gt;
&lt;li&gt;&lt;strong&gt;発展編&lt;/strong&gt;：難度の高い設問で、論理の組み立てや表現の精度を上げたい&lt;/li&gt;
&lt;li&gt;&lt;strong&gt;小説編&lt;/strong&gt;：評論は読めるが、心情説明や場面整理の記述で点が伸びにくい&lt;/li&gt;
&lt;/ul&gt;
&lt;/div&gt;
&lt;p&gt;「どれを選ぶべきか分からない」という場合も、まずはフォームの備考欄に、&lt;strong&gt;志望校（国公立/私大）と現代文の状況&lt;/strong&gt;をご記入ください。&lt;/p&gt;
&lt;p&gt;&lt;!-- 追加ブロック：ここまで --&gt;&lt;/p&gt;
&lt;hr /&gt;
&lt;h2&gt;講座概要と料金&lt;/h2&gt;
&lt;p&gt;各講座は&lt;strong&gt;全5回&lt;/strong&gt;で構成されています。扱う教材・難易度により、入門編／標準編／発展編／小説編をご用意しています。&lt;/p&gt;
&lt;table style="width: 100%; border-collapse: collapse; border: 1px solid #a1d0e6;"&gt;
&lt;tbody&gt;
&lt;tr style="background-color: #a1d0e6; color: #ffffff;"&gt;
&lt;th style="padding: 10px; text-align: left; width: 18%;"&gt;講座名&lt;/th&gt;
&lt;th style="padding: 10px; text-align: left; width: 10%;"&gt;回数&lt;/th&gt;
&lt;th style="padding: 10px; text-align: left; width: 16%;"&gt;授業料（税込）&lt;/th&gt;
&lt;th style="padding: 10px; text-align: left;"&gt;内容&lt;/th&gt;
&lt;/tr&gt;
&lt;tr style="background-color: #d3e8f5;"&gt;
&lt;td style="padding: 10px;"&gt;入門編&lt;/td&gt;
&lt;td style="padding: 10px;"&gt;全5回&lt;/td&gt;
&lt;td style="padding: 10px;"&gt;27,280円&lt;/td&gt;
&lt;td style="padding: 10px;"&gt;大学入試の問題よりも易しい教材を使用。現代文が苦手な方や記述の基本を学びたい方におすすめ。&lt;/td&gt;
&lt;/tr&gt;
&lt;tr style="background-color: #a1d0e6;"&gt;
&lt;td style="padding: 10px;"&gt;標準編&lt;/td&gt;
&lt;td style="padding: 10px;"&gt;全5回&lt;/td&gt;
&lt;td style="padding: 10px;"&gt;27,280円&lt;/td&gt;
&lt;td style="padding: 10px;"&gt;有名地方国公立大学の過去問を使用し、標準的な難易度の問題を中心に取り扱います。&lt;/td&gt;
&lt;/tr&gt;
&lt;tr style="background-color: #d3e8f5;"&gt;
&lt;td style="padding: 10px;"&gt;発展編&lt;/td&gt;
&lt;td style="padding: 10px;"&gt;全5回&lt;/td&gt;
&lt;td style="padding: 10px;"&gt;27,280円&lt;/td&gt;
&lt;td style="padding: 10px;"&gt;旧帝大の問題を中心に、表現力や高度な思考力が求められる問題を提供します。&lt;/td&gt;
&lt;/tr&gt;
&lt;tr style="background-color: #a1d0e6;"&gt;
&lt;td style="padding: 10px;"&gt;小説編&lt;/td&gt;
&lt;td style="padding: 10px;"&gt;全5回&lt;/td&gt;
&lt;td style="padding: 10px;"&gt;27,280円&lt;/td&gt;
&lt;td style="padding: 10px;"&gt;東北大や大阪大向け。評論は得意だが、心情説明が苦手な方に。&lt;/td&gt;
&lt;/tr&gt;
&lt;/tbody&gt;
&lt;/table&gt;
&lt;hr /&gt;
&lt;h2&gt;FAQ（提出方法／添削返却の目安／学年など）&lt;/h2&gt;
&lt;dl&gt;
&lt;dt&gt;&lt;strong&gt;Q. 提出はどのように行いますか？&lt;/strong&gt;&lt;/dt&gt;
&lt;dd&gt;ご自宅で課題に取り組み、解答を&lt;strong&gt;写真で送る&lt;/strong&gt;形で提出します。&lt;/dd&gt;
&lt;dt&gt;&lt;strong&gt;Q. 添削の返却はどれくらいで戻りますか？&lt;/strong&gt;&lt;/dt&gt;
&lt;dd&gt;提出された答案は、&lt;strong&gt;3日以内に添削&lt;/strong&gt;し、理解が不足している部分に合わせた「ヒント出し動画」とあわせてお返しします。&lt;/dd&gt;
&lt;dt&gt;&lt;strong&gt;Q. どのくらいの文字数の記述を扱いますか？&lt;/strong&gt;&lt;/dt&gt;
&lt;dd&gt;課題には、八〇字以内や一六〇字以内など、大学入試で見かける形式の記述も含まれます（例はページ内サンプルをご覧ください）。&lt;/dd&gt;
&lt;dt&gt;&lt;strong&gt;Q. 学年の指定はありますか？&lt;/strong&gt;&lt;/dt&gt;
&lt;dd&gt;学年は問いません。&lt;/dd&gt;
&lt;dt&gt;&lt;strong&gt;Q. 国公立二次以外（私大）でも対象になりますか？&lt;/strong&gt;&lt;/dt&gt;
&lt;dd&gt;国公立大学志望の受験生に加え、早稲田大学法学部を志望する受験生も対象としています。&lt;/dd&gt;
&lt;/dl&gt;
&lt;hr /&gt;
&lt;h2&gt;お申込み／お問い合わせ&lt;/h2&gt;
&lt;div style="background-color: #f6fbff; border: 1px solid #a1d0e6; border-radius: 6px; padding: 14px;"&gt;
&lt;p style="margin-top: 0; margin-bottom: 10px;"&gt;&lt;strong&gt;要点（申込前の確認）&lt;/strong&gt;&lt;/p&gt;
&lt;ul style="margin: 0; padding-left: 1.2em;"&gt;
&lt;li&gt;現代文の記述に特化した&lt;strong&gt;オンライン添削&lt;/strong&gt;講座です&lt;/li&gt;
&lt;li&gt;提出は&lt;strong&gt;写真で送付&lt;/strong&gt;、添削は&lt;strong&gt;3日以内&lt;/strong&gt;を目安に返却します&lt;/li&gt;
&lt;li&gt;学習は&lt;strong&gt;4ステップ（添削＋ヒント動画＋マスター動画）&lt;/strong&gt;で進行します&lt;/li&gt;
&lt;li&gt;入門／標準／発展／小説の各編は&lt;strong&gt;全5回・27,280円（税込）&lt;/strong&gt;です&lt;/li&gt;
&lt;/ul&gt;
&lt;/div&gt;
&lt;p style="margin-top: 14px;"&gt;お申込み・お問い合わせは、以下のフォームよりお願いいたします。&lt;/p&gt;
&lt;div id="wpcf7-f20566-p20564-o1" class="wpcf7 no-js" dir="ltr" lang="ja" data-wpcf7-id="20566"&gt;
&lt;div class="screen-reader-response"&gt;
&lt;p role="status" aria-live="polite" aria-atomic="true"&gt;
&lt;/div&gt;
&lt;form class="wpcf7-form init" action="/hilevel_lec_univ_online/#wpcf7-f20566-p20564-o1" method="post" novalidate="novalidate" aria-label="コンタクトフォーム" data-status="init"&gt;
&lt;fieldset class="hidden-fields-container"&gt;&lt;input name="_wpcf7" type="hidden" value="20566" /&gt;&lt;input name="_wpcf7_version" type="hidden" value="6.1.4" /&gt;&lt;input name="_wpcf7_locale" type="hidden" value="ja" /&gt;&lt;input name="_wpcf7_unit_tag" type="hidden" value="wpcf7-f20566-p20564-o1" /&gt;&lt;input name="_wpcf7_container_post" type="hidden" value="20564" /&gt;&lt;input name="_wpcf7_posted_data_hash" type="hidden" value="" /&gt;&lt;input name="_wpcf7_recaptcha_response" type="hidden" value="" /&gt;&lt;/fieldset&gt;
&lt;p&gt;&lt;label&gt; 生徒氏名 (必須)&lt;br /&gt;
&lt;span class="wpcf7-form-control-wrap" data-name="your-name"&gt;&lt;input class="wpcf7-form-control wpcf7-text wpcf7-validates-as-required" maxlength="400" name="your-name" size="40" type="text" value="" aria-required="true" aria-invalid="false" /&gt;&lt;/span&gt; &lt;/label&gt;&lt;/p&gt;
&lt;p&gt;生徒性別 (必須)&lt;br /&gt;
&lt;span class="wpcf7-form-control-wrap" data-name="radio-553"&gt;&lt;span class="wpcf7-form-control wpcf7-radio"&gt;&lt;span class="wpcf7-list-item first"&gt;&lt;span class="wpcf7-list-item-label"&gt;男&lt;/span&gt;&lt;input checked="checked" name="radio-553" type="radio" value="男" /&gt;&lt;/span&gt;&lt;span class="wpcf7-list-item last"&gt;&lt;span class="wpcf7-list-item-label"&gt;女&lt;/span&gt;&lt;input name="radio-553" type="radio" value="女" /&gt;&lt;/span&gt;&lt;/span&gt;&lt;/span&gt;&lt;/p&gt;
&lt;p&gt;&lt;label&gt; 保護者氏名 (必須)&lt;br /&gt;
&lt;span class="wpcf7-form-control-wrap" data-name="text-734"&gt;&lt;input class="wpcf7-form-control wpcf7-text wpcf7-validates-as-required" maxlength="400" name="text-734" size="40" type="text" value="" aria-required="true" aria-invalid="false" /&gt;&lt;/span&gt;&lt;/label&gt;&lt;/p&gt;
&lt;p&gt;&lt;label&gt; メールアドレス (必須)&lt;br /&gt;
&lt;span class="wpcf7-form-control-wrap" data-name="your-email"&gt;&lt;input class="wpcf7-form-control wpcf7-email wpcf7-validates-as-required wpcf7-text wpcf7-validates-as-email" maxlength="400" name="your-email" size="40" type="email" value="" aria-required="true" aria-invalid="false" /&gt;&lt;/span&gt; &lt;/label&gt;&lt;/p&gt;
&lt;p&gt;電話番号(必須)&lt;br /&gt;
&lt;span class="wpcf7-form-control-wrap" data-name="tel-572"&gt;&lt;input class="wpcf7-form-control wpcf7-tel wpcf7-validates-as-required wpcf7-text wpcf7-validates-as-tel" maxlength="400" name="tel-572" size="40" type="tel" value="" aria-required="true" aria-invalid="false" /&gt;&lt;/span&gt;&lt;/p&gt;
&lt;p&gt;&lt;label&gt; 備考&lt;br /&gt;
&lt;span class="wpcf7-form-control-wrap" data-name="your-message"&gt;&lt;textarea class="wpcf7-form-control wpcf7-textarea" cols="40" maxlength="2000" name="your-message" rows="10" aria-invalid="false"&gt;&lt;/textarea&gt;&lt;/span&gt; &lt;/label&gt;&lt;/p&gt;
&lt;p&gt;&lt;input class="wpcf7-form-control wpcf7-submit has-spinner" type="submit" value="送信" /&gt;&lt;/p&gt;
&lt;p class="akismet-fields-container" style="display: none !important;" data-prefix="_wpcf7_ak_"&gt;&lt;label&gt;Δ&lt;textarea cols="45" maxlength="100" name="_wpcf7_ak_hp_textarea" rows="8"&gt;&lt;/textarea&gt;&lt;/label&gt;&lt;input id="ak_js_1" name="_wpcf7_ak_js" type="hidden" value="136" /&gt;&lt;script&gt;document.getElementById( "ak_js_1" ).setAttribute( "value", ( new Date() ).getTime() );&lt;/script&gt;&lt;/p&gt;
&lt;div class="wpcf7-response-output" aria-hidden="true"&gt;&lt;/div&gt;
&lt;/form&gt;
&lt;/div&gt;
&lt;p&gt;&lt;!-- [ /.socialSet ] --&gt;&lt;/p&gt;
&lt;section class="veu_cta" id="veu_cta-20370"&gt;&lt;h1 class="cta_title"&gt;講座案内：読解/漢字演習道場【中学受験】&lt;/h1&gt;&lt;div class="cta_body"&gt;&lt;div class="cta_body_image cta_body_image_right"&gt;&lt;a href="https://dokkai-labo.tokyo/bootcamp/" target="_blank"&gt;&lt;/a&gt;&lt;/div&gt;&lt;div class="cta_body_txt image_exist"&gt;■読解演習道場
&lt;br /&gt;大半の学習塾で忘れられがちな「与えられた知識を使いこなすための練習」をサポートするための講座です。
&lt;br /&gt;確立された読解ラボオリジナルの読解法を駆使しながら、それを使いこなすための演習量を重ねて頂きます。
&lt;br /&gt;
&lt;br /&gt;■漢字演習道場
&lt;br /&gt;「漢字なんて覚えてしまえば終わり！」と思われることが多い一方、案外学習が進まない経験をお持ちの方も多いかと思います。
&lt;br /&gt;「漢字学習の思考回路」「漢字学習のスピード感」を養いながら、知識の獲得と学習姿勢の構築を目指します。&lt;/div&gt;&lt;div class="cta_body_link"&gt;&lt;a href="https://dokkai-labo.tokyo/bootcamp/" class="btn btn-primary btn-block btn-lg" target="_blank"&gt;読解/漢字演習道場【中学受験】&lt;/a&gt;&lt;/div&gt;&lt;/div&gt;&lt;!--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hilevel_lec_univ_online%2F&amp;amp;t=%E3%80%90%E5%A4%A7%E5%AD%A6%E5%8F%97%E9%A8%93%E3%80%91%E8%A8%98%E8%BF%B0%E5%AF%BE%E7%AD%96%E7%8F%BE%E4%BB%A3%E6%96%87%EF%BD%9Echeck%20and%20collect%EF%BD%9E%E3%80%90%E8%A8%98%E8%BF%B0%E6%B7%BB%E5%89%8A%E8%AC%9B%E5%BA%A7%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hilevel_lec_univ_online%2F&amp;amp;text=%E3%80%90%E5%A4%A7%E5%AD%A6%E5%8F%97%E9%A8%93%E3%80%91%E8%A8%98%E8%BF%B0%E5%AF%BE%E7%AD%96%E7%8F%BE%E4%BB%A3%E6%96%87%EF%BD%9Echeck%20and%20collect%EF%BD%9E%E3%80%90%E8%A8%98%E8%BF%B0%E6%B7%BB%E5%89%8A%E8%AC%9B%E5%BA%A7%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3%80%90%E5%A4%A7%E5%AD%A6%E5%8F%97%E9%A8%93%E3%80%91%E8%A8%98%E8%BF%B0%E5%AF%BE%E7%AD%96%E7%8F%BE%E4%BB%A3%E6%96%87%EF%BD%9Echeck%20and%20collect%EF%BD%9E%E3%80%90%E8%A8%98%E8%BF%B0%E6%B7%BB%E5%89%8A%E8%AC%9B%E5%BA%A7%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hilevel_lec_univ_online%2F" target="_blank" &gt;&lt;span class="vk_icon_w_r_sns_bluesky icon_sns"&gt;&lt;/span&gt;&lt;span class="sns_txt"&gt;Bluesky&lt;/span&gt;&lt;/a&gt;&lt;/li&gt;&lt;li class="sb_copy sb_icon"&gt;&lt;button class="copy-button sb_icon_inner"data-clipboard-text="【大学受験】記述対策現代文～check and collect～【記述添削講座】 | 受験国語専門 読解ラボ東京 | 中学受験・大学受験対応の個別指導国語専門塾（オンライン・教室対応） https://dokkai-labo.tokyo/hilevel_lec_univ_online/"&gt;&lt;span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</si>
  <si>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https://dokkai-labo.tokyo/onlinetokuten/
【検出された不自然ワード】
- 型
- 固定
- 設計
【本文】
------
&lt;h2&gt;このページで分かること（小6・中学受験国語｜得点力養成講座オンライン）&lt;/h2&gt;
&lt;p&gt;こちらは、小学6年生向けの&lt;strong&gt;「得点力養成講座オンライン」&lt;/strong&gt;のご案内ページです。&lt;br /&gt;
&lt;strong&gt;記述答案を「何が足りないか／何を書けば点になるか」まで明確にして直す&lt;/strong&gt;ことで、入試本番で点がぶれにくい状態を目指します。&lt;/p&gt;
&lt;p&gt;関連する開講講座の全体像は、&lt;a href="https://dokkai-labo.tokyo/live/"&gt;全体像はこちら&lt;/a&gt;でご確認いただけます。&lt;/p&gt;
&lt;ul&gt;
&lt;li&gt;&lt;strong&gt;答案への明確な添削&lt;/strong&gt;（答案写真を送付 → 基準に沿ってフィードバック）&lt;/li&gt;
&lt;li&gt;&lt;strong&gt;解き方の整理＋記述演習&lt;/strong&gt;（解法の型を作って、書き切る練習まで）&lt;/li&gt;
&lt;li&gt;&lt;strong&gt;復習の仕組み&lt;/strong&gt;（授業動画で必要な回をピンポイントで見直し）&lt;/li&gt;
&lt;li&gt;&lt;strong&gt;オンライン受講のメリット&lt;/strong&gt;（移動なし／画面集中／手元確認）&lt;/li&gt;
&lt;/ul&gt;
&lt;h3&gt;よくある質問（小6得点力養成講座オンライン）&lt;/h3&gt;
&lt;ul&gt;
&lt;li&gt;&lt;strong&gt;Q. 何をどこまで伸ばす講座ですか&lt;/strong&gt;&lt;br /&gt;
A. 「根拠を拾う→条件をそろえる→点になる要素で書く」を固定し、&lt;strong&gt;記述の失点を減らして得点を安定&lt;/strong&gt;させます。本文内容の解説より、&lt;strong&gt;答案の直し方&lt;/strong&gt;に重点があります。&lt;/li&gt;
&lt;li&gt;&lt;strong&gt;Q. 添削はどうやって返ってきますか（提出〜返却）&lt;/strong&gt;&lt;br /&gt;
A. 受講後に&lt;strong&gt;答案写真を送付&lt;/strong&gt;いただき、&lt;strong&gt;採点基準に沿って「足りない要素／直すべき表現」&lt;/strong&gt;を明確にして返却します。※提出方法・返却形式は期ごとに更新されるため、最新は&lt;a href="https://dokkai-labo.tokyo/schedule/"&gt;スケジュール&lt;/a&gt;でご確認ください。&lt;/li&gt;
&lt;li&gt;&lt;strong&gt;Q. 集団型でも、個別に見てもらえますか&lt;/strong&gt;&lt;br /&gt;
A. 本講座は&lt;strong&gt;集団型&lt;/strong&gt;ですが、答案は基準に沿って個別に添削します。&lt;strong&gt;志望校別の過去問設計や課題管理まで&lt;/strong&gt;必要な場合は、&lt;a href="https://dokkai-labo.tokyo/kobetsuonline01/"&gt;完全1対1個別指導オンライン&lt;/a&gt;が向くことがあります。&lt;/li&gt;
&lt;li&gt;&lt;strong&gt;Q. どんな人に向きますか&lt;/strong&gt;&lt;br /&gt;
A. &lt;strong&gt;小6で記述の点がぶれる／何を書けば点になるか分からない&lt;/strong&gt;方に向きます。答案を「直して伸ばす」前提で、毎回提出できるほど効果が出やすいです。&lt;/li&gt;
&lt;li&gt;&lt;strong&gt;Q. どんな人には向きにくいですか&lt;/strong&gt;&lt;br /&gt;
A. &lt;strong&gt;志望校が特殊で学校別に過去問設計が必要&lt;/strong&gt;、または&lt;strong&gt;学習計画・宿題管理まで丸ごと伴走が必要&lt;/strong&gt;な場合は、個別指導の方が成果に直結しやすいです。&lt;/li&gt;
&lt;li&gt;&lt;strong&gt;Q. 日程・空き状況はどこで確認できますか&lt;/strong&gt;&lt;br /&gt;
A. 期によって更新されます。最新は&lt;a href="https://dokkai-labo.tokyo/schedule/"&gt;▶ スケジュール（空き状況）&lt;/a&gt;でご確認ください。申込み・相談は&lt;a href="https://dokkai-labo.tokyo/contact/"&gt;▶ お問い合わせ&lt;/a&gt;へ。&lt;/li&gt;
&lt;/ul&gt;
&lt;h3&gt;「個別（1対1）」「過去問や学校別の添削」を希望する方へ&lt;/h3&gt;
&lt;p&gt;本講座は&lt;strong&gt;小6向けの講座（集団型）&lt;/strong&gt;として設計されています。&lt;br /&gt;
一方で、「志望校や塾の課題に合わせて見てほしい」「過去問の答案まで個別に設計してほしい」という場合は、&lt;br /&gt;
完全1対1のオンライン個別指導が向くことがあります。&lt;/p&gt;
&lt;p&gt;&lt;a href="https://dokkai-labo.tokyo/kobetsuonline01/"&gt;▶ 完全1対1個別指導オンライン（中学受験）&lt;/a&gt;&lt;/p&gt;
&lt;h3&gt;最新の開催日程・受付状況の確認先&lt;/h3&gt;
&lt;p&gt;開催日程・受付状況は期によって変動します。&lt;strong&gt;最新の情報は下記でご確認ください。&lt;/strong&gt;&lt;/p&gt;
&lt;ul&gt;
&lt;li&gt;&lt;a href="https://dokkai-labo.tokyo/schedule/"&gt;▶ スケジュール（空き状況）&lt;/a&gt;&lt;/li&gt;
&lt;li&gt;&lt;a href="https://dokkai-labo.tokyo/contact/"&gt;▶ お問い合わせ（申込み・相談）&lt;/a&gt;&lt;/li&gt;
&lt;/ul&gt;
&lt;h3&gt;オンライン受講に必要なもの（最低限）&lt;/h3&gt;
&lt;p&gt;PC（またはタブレット）＋スマートフォン、インターネット環境があれば受講可能です。&lt;br /&gt;
印刷が必要な場合は、ご家庭のプリンターのほかコンビニ印刷でも対応できます。&lt;/p&gt;
&lt;hr /&gt;
&lt;p&gt;&lt;!-- ここから下：現行ページの本文（重複表現は最小限に整理） --&gt;&lt;/p&gt;
&lt;h2&gt;開講講座のご案内【小６得点力養成講座オンライン】&lt;/h2&gt;
&lt;p&gt;こちらは、小学６年生対象の&lt;strong&gt;「得点力養成講座オンライン」&lt;/strong&gt;のご案内ページです。教室での授業と同じクオリティを、オンラインならではのメリットと組み合わせることで、入試本番で通用する&lt;strong&gt;安定した得点力&lt;/strong&gt;を養成していきます。&lt;/p&gt;
&lt;p&gt;&lt;img fetchpriority="high" decoding="async" class="alignnone wp-image-20706 size-full" src="https://dokkai-labo.tokyo/wp-content/uploads/2020/09/国語授業風景.jpg" sizes="(max-width: 1280px) 100vw, 1280px" srcset="https://dokkai-labo.tokyo/wp-content/uploads/2020/09/国語授業風景.jpg 1280w, https://dokkai-labo.tokyo/wp-content/uploads/2020/09/国語授業風景-300x169.jpg 300w, https://dokkai-labo.tokyo/wp-content/uploads/2020/09/国語授業風景-1024x576.jpg 1024w, https://dokkai-labo.tokyo/wp-content/uploads/2020/09/国語授業風景-768x432.jpg 768w, https://dokkai-labo.tokyo/wp-content/uploads/2020/09/国語授業風景-320x180.jpg 320w" alt="得点力養成講座の授業風景" width="1280" height="720" /&gt;&lt;/p&gt;
&lt;h2&gt;小６得点力養成講座オンラインとは&lt;/h2&gt;
&lt;h3&gt;最大の特徴：答案への「明確な添削」&lt;/h3&gt;
&lt;p&gt;得点力養成講座の最大の特徴は、&lt;strong&gt;「設問を解き、その答案に対して明確な添削が行われること」&lt;/strong&gt;です。&lt;/p&gt;
&lt;p&gt;オンライン版では、受講後に&lt;strong&gt;答案用紙の写真を公式LINEアカウントへ送信&lt;/strong&gt;していただくだけで、教室型と同様の基準で添削・指導を行います。&lt;/p&gt;
&lt;ul&gt;
&lt;li&gt;どの要素が書けているか／足りないかがはっきり分かる&lt;/li&gt;
&lt;li&gt;「なぜその表現では不足なのか」まで説明を受けられる&lt;/li&gt;
&lt;li&gt;毎回の答案が蓄積され、変化・成長が見える&lt;/li&gt;
&lt;/ul&gt;
&lt;h2&gt;オンライン授業の３つのメリット&lt;/h2&gt;
&lt;h3&gt;① 画面と音声に情報が集約され、集中しやすい&lt;/h3&gt;
&lt;p&gt;教室型授業では、周囲の環境や他の生徒の様子など、意識が向く対象が多くなりがちです。一方、オンライン受講では、&lt;/p&gt;
&lt;ul&gt;
&lt;li&gt;自宅という&lt;strong&gt;慣れた環境&lt;/strong&gt;で授業を受けられる&lt;/li&gt;
&lt;li&gt;&lt;strong&gt;PC・タブレットの画面と音声に集中&lt;/strong&gt;しやすい&lt;/li&gt;
&lt;/ul&gt;
&lt;p&gt;その結果、教室型よりも&lt;strong&gt;授業内容に意識を集中させやすい環境&lt;/strong&gt;が整います。&lt;/p&gt;
&lt;h3&gt;② 手元がはっきり見えるから、的確な指摘・改善ができる&lt;/h3&gt;
&lt;p&gt;オンライン受講では、&lt;strong&gt;生徒さんの手元をカメラで映しながら授業を進行&lt;/strong&gt;します。&lt;/p&gt;
&lt;ul&gt;
&lt;li&gt;今どのように問題を解いているかを&lt;strong&gt;リアルタイムで把握&lt;/strong&gt;できる&lt;/li&gt;
&lt;li&gt;つまずきやすいポイントをその場で捉え、&lt;strong&gt;類題やヒント&lt;/strong&gt;をすぐに提示できる&lt;/li&gt;
&lt;li&gt;誤った読み方・解き方のクセを、初期の段階で修正しやすい&lt;/li&gt;
&lt;/ul&gt;
&lt;p&gt;「結果の答案」だけでは分からない思考過程まで見えるため、より&lt;strong&gt;本質的な改善指導&lt;/strong&gt;が可能になります。&lt;/p&gt;
&lt;h3&gt;③ 通塾が不要なので、体力を温存したまま学べる&lt;/h3&gt;
&lt;p&gt;電車や徒歩での通塾には、想像以上の体力と時間が必要です。オンライン受講なら、&lt;/p&gt;
&lt;ul&gt;
&lt;li&gt;自宅からそのまま接続できるので、&lt;strong&gt;移動による疲労がない&lt;/strong&gt;&lt;/li&gt;
&lt;li&gt;親御さんの&lt;strong&gt;送迎の負担もゼロ&lt;/strong&gt;&lt;/li&gt;
&lt;/ul&gt;
&lt;p&gt;十分な体力を残した状態で授業に臨めるため、&lt;strong&gt;授業中の集中度や思考のキレ&lt;/strong&gt;が維持しやすくなります。&lt;/p&gt;
&lt;p&gt;当塾のオンライン個別指導は、&lt;span style="color: #ff0000;"&gt;教室型の授業をほぼ100％体現&lt;/span&gt;しつつ、&lt;span style="color: #3366ff;"&gt;オンラインならではのメリットを活かしてより効率的な学習&lt;/span&gt;を実現します。より集中して問題に取り組み、国語の得点力を高めていきます。&lt;/p&gt;
&lt;h2&gt;得点力養成講座の内容&lt;/h2&gt;
&lt;h3&gt;解法徹底研究（90分）と記述徹底演習（60分）&lt;/h3&gt;
&lt;p&gt;授業は大きく２部構成になっています。&lt;/p&gt;
&lt;ul&gt;
&lt;li&gt;&lt;strong&gt;前半90分：解法徹底研究&lt;/strong&gt;&lt;br /&gt;
設問に対する具体的な&lt;strong&gt;アプローチ・解き方&lt;/strong&gt;を示し、「こうやって解けばいいのか！」という感覚を身につけます。&lt;/li&gt;
&lt;li&gt;&lt;strong&gt;後半60分：記述徹底演習&lt;/strong&gt;&lt;br /&gt;
前半で学んだ解法を、実際の記述問題で&lt;strong&gt;アウトプットする時間&lt;/strong&gt;です。自分の言葉で書ききることで、解法理解を定着させます。&lt;/li&gt;
&lt;/ul&gt;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&lt;h3&gt;明確な採点基準に基づいた添削&lt;/h3&gt;
&lt;p&gt;すべての問題に対して、あらかじめ&lt;strong&gt;「ポイントとなる要素」&lt;/strong&gt;を設定しています。&lt;/p&gt;
&lt;ul&gt;
&lt;li&gt;なぜその要素を書かなければならないのか&lt;/li&gt;
&lt;li&gt;どの言葉・部分が点数に結びつくのか&lt;/li&gt;
&lt;/ul&gt;
&lt;p&gt;といった点を明らかにしながら添削します。&lt;/p&gt;
&lt;p&gt;この指導によって、&lt;/p&gt;
&lt;ul&gt;
&lt;li&gt;&lt;strong&gt;本文中から答えの根拠を自力で見つける力&lt;/strong&gt;&lt;/li&gt;
&lt;li&gt;&lt;strong&gt;点になる要素を意識して書く力&lt;/strong&gt;&lt;/li&gt;
&lt;/ul&gt;
&lt;p&gt;を段階的に養っていきます。&lt;/p&gt;
&lt;p&gt;&lt;img decoding="async" class="alignnone size-full wp-image-20823" src="https://dokkai-labo.tokyo/wp-content/uploads/2021/02/採点基準.jpg" sizes="(max-width: 1280px) 100vw, 1280px" srcset="https://dokkai-labo.tokyo/wp-content/uploads/2021/02/採点基準.jpg 1280w, https://dokkai-labo.tokyo/wp-content/uploads/2021/02/採点基準-300x169.jpg 300w, https://dokkai-labo.tokyo/wp-content/uploads/2021/02/採点基準-1024x576.jpg 1024w, https://dokkai-labo.tokyo/wp-content/uploads/2021/02/採点基準-768x432.jpg 768w, https://dokkai-labo.tokyo/wp-content/uploads/2021/02/採点基準-320x180.jpg 320w" alt="明確な採点基準に基づく添削" width="1280" height="720" /&gt;&lt;/p&gt;
&lt;h3&gt;毎回の出来を「数値化」して見える化&lt;/h3&gt;
&lt;p&gt;毎回の授業後には、&lt;/p&gt;
&lt;ul&gt;
&lt;li&gt;生徒様の答案を&lt;strong&gt;スキャンしてデータベース化&lt;/strong&gt;&lt;/li&gt;
&lt;li&gt;各設問を&lt;strong&gt;A・B・Cの３段階&lt;/strong&gt;で分類&lt;/li&gt;
&lt;/ul&gt;
&lt;p&gt;を行います。&lt;/p&gt;
&lt;ul&gt;
&lt;li&gt;&lt;strong&gt;A：易しい問題&lt;/strong&gt;&lt;/li&gt;
&lt;li&gt;&lt;strong&gt;B：標準的な問題&lt;/strong&gt;&lt;/li&gt;
&lt;li&gt;&lt;strong&gt;C：難しい問題&lt;/strong&gt;&lt;/li&gt;
&lt;/ul&gt;
&lt;p&gt;それぞれのレベルで「どれくらい正解できているか」を明示し、&lt;/p&gt;
&lt;ul&gt;
&lt;li&gt;どのレベルが安定しているか&lt;/li&gt;
&lt;li&gt;どのレベルに課題があるか&lt;/li&gt;
&lt;/ul&gt;
&lt;p&gt;を一目で分かるようにします。こうした&lt;strong&gt;成長・課題の可視化&lt;/strong&gt;により、タイムリーかつ的確な学習アプローチが可能になります。&lt;/p&gt;
&lt;p&gt;&lt;img decoding="async" class="alignnone size-full wp-image-20824" src="https://dokkai-labo.tokyo/wp-content/uploads/2021/02/結果シート.jpg" sizes="(max-width: 1280px) 100vw, 1280px" srcset="https://dokkai-labo.tokyo/wp-content/uploads/2021/02/結果シート.jpg 1280w, https://dokkai-labo.tokyo/wp-content/uploads/2021/02/結果シート-300x169.jpg 300w, https://dokkai-labo.tokyo/wp-content/uploads/2021/02/結果シート-1024x576.jpg 1024w, https://dokkai-labo.tokyo/wp-content/uploads/2021/02/結果シート-768x432.jpg 768w, https://dokkai-labo.tokyo/wp-content/uploads/2021/02/結果シート-320x180.jpg 320w" alt="毎回の結果シートのイメージ" width="1280" height="720" /&gt;&lt;/p&gt;
&lt;h3&gt;授業動画でいつでも復習できるポータルサイト&lt;/h3&gt;
&lt;p&gt;受講生全員に、専用ポータルサイトのログイン情報をお渡しします。このサイトでは、&lt;/p&gt;
&lt;ul&gt;
&lt;li&gt;授業で扱った&lt;strong&gt;すべての問題の解説動画&lt;/strong&gt;を公開&lt;/li&gt;
&lt;li&gt;いつでも好きなタイミングで&lt;strong&gt;何度でも視聴可能&lt;/strong&gt;&lt;/li&gt;
&lt;/ul&gt;
&lt;p&gt;となっており、復習時に「分からなかった箇所」「もう一度確認したい解き方」をピンポイントで見直すことができます。&lt;/p&gt;
&lt;p&gt;&lt;img loading="lazy" decoding="async" class="alignnone size-full wp-image-20826" src="https://dokkai-labo.tokyo/wp-content/uploads/2021/02/ポータルサイト.jpg" sizes="auto, (max-width: 1280px) 100vw, 1280px" srcset="https://dokkai-labo.tokyo/wp-content/uploads/2021/02/ポータルサイト.jpg 1280w, https://dokkai-labo.tokyo/wp-content/uploads/2021/02/ポータルサイト-300x169.jpg 300w, https://dokkai-labo.tokyo/wp-content/uploads/2021/02/ポータルサイト-1024x576.jpg 1024w, https://dokkai-labo.tokyo/wp-content/uploads/2021/02/ポータルサイト-768x432.jpg 768w, https://dokkai-labo.tokyo/wp-content/uploads/2021/02/ポータルサイト-320x180.jpg 320w" alt="ポータルサイト画面のイメージ" width="1280" height="720" /&gt;&lt;/p&gt;
&lt;p&gt;&lt;span style="text-align: center; font-size: 1rem;"&gt;当塾で開講している&lt;/span&gt;&lt;a style="text-align: center; background-color: #ffffff; font-size: 1rem;" href="https://dokkai-labo.tokyo/tokuten/" target="_blank" rel="noopener noreferrer"&gt;得点力養成講座&lt;/a&gt;&lt;span style="text-align: center; font-size: 1rem;"&gt;を、&lt;/span&gt;&lt;strong style="text-align: center; font-size: 1rem;"&gt;オンライン&lt;/strong&gt;&lt;span style="text-align: center; font-size: 1rem;"&gt;でも受講可能です。&lt;/span&gt;&lt;/p&gt;
&lt;h2&gt;当塾のオンライン環境と対象校&lt;/h2&gt;
&lt;h3&gt;電子黒板で教室授業をオンラインに再現&lt;/h3&gt;
&lt;p&gt;当塾では開業以来、オンライン授業と非常に親和性の高い&lt;strong&gt;電子黒板&lt;/strong&gt;を使用しています。&lt;/p&gt;
&lt;p&gt;ホワイトボードや机上での板書と比べて、&lt;/p&gt;
&lt;ul&gt;
&lt;li&gt;&lt;strong&gt;視認性：&lt;/strong&gt;文字・図がはっきり見える&lt;/li&gt;
&lt;li&gt;&lt;strong&gt;即応性：&lt;/strong&gt;その場で書き込み・修正がしやすい&lt;/li&gt;
&lt;li&gt;&lt;strong&gt;再現性：&lt;/strong&gt;同じ板書を繰り返し提示できる&lt;/li&gt;
&lt;/ul&gt;
&lt;p&gt;といった点に優れており、これらのメリットをオンライン授業にもそのまま適用することで、&lt;strong&gt;教室で受ける授業とほぼ同等のクオリティ&lt;/strong&gt;を「得点力養成講座オンライン」でも再現しています。&lt;/p&gt;
&lt;h3&gt;対象となる受験生&lt;/h3&gt;
&lt;p&gt;以下の学校を第一志望とする受験生を主な対象としています。&lt;/p&gt;
&lt;ul&gt;
&lt;li&gt;広尾学園&lt;/li&gt;
&lt;li&gt;海城中学校&lt;/li&gt;
&lt;li&gt;城北中学校&lt;/li&gt;
&lt;li&gt;本郷中学校&lt;/li&gt;
&lt;li&gt;攻玉社中学校&lt;/li&gt;
&lt;li&gt;鷗友学園女子中学校&lt;/li&gt;
&lt;li&gt;学習院女子中等科&lt;/li&gt;
&lt;li&gt;頌栄女子学院中学校&lt;/li&gt;
&lt;li&gt;東洋英和女学院中学部&lt;/li&gt;
&lt;li&gt;明大明治中学校&lt;/li&gt;
&lt;li&gt;立教女学院中学校&lt;/li&gt;
&lt;li&gt;青山学院中等部&lt;/li&gt;
&lt;/ul&gt;
&lt;p&gt;上記以外の学校を志望されている場合も、レベル感が近い学校を目指す方であれば、十分に効果的な講座内容となっています。&lt;br /&gt;
&lt;!-- 追加ブロック②：「受講に必要な環境・費用・日程」の直前に挿入 --&gt;&lt;/p&gt;
&lt;h3&gt;重要：費用・日程・受付状況は期ごとに更新されます&lt;/h3&gt;
&lt;p&gt;本ページ内の「開催日程」欄は、期によって更新されます。&lt;br /&gt;
もし日程が過去年度（例：2022年）表示のままになっている場合は、&lt;strong&gt;最新の開催日程・受付状況を下記でご確認ください。&lt;/strong&gt;&lt;/p&gt;
&lt;ul&gt;
&lt;li&gt;&lt;a href="https://dokkai-labo.tokyo/schedule/"&gt;▶ スケジュール（空き状況）&lt;/a&gt;&lt;/li&gt;
&lt;li&gt;&lt;a href="https://dokkai-labo.tokyo/contact/"&gt;▶ お問い合わせ（申込み・相談）&lt;/a&gt;&lt;/li&gt;
&lt;/ul&gt;
&lt;h2&gt;受講に必要な環境・費用・日程&lt;/h2&gt;
&lt;h3&gt;必要な機材&lt;/h3&gt;
&lt;ul&gt;
&lt;li&gt;PC＋スマートフォン、またはタブレット＋スマートフォン&lt;/li&gt;
&lt;li&gt;プリンター（お近くのコンビニ等での印刷も可）&lt;/li&gt;
&lt;/ul&gt;
&lt;h3&gt;定員&lt;/h3&gt;
&lt;p&gt;各回&lt;strong&gt;上限16名&lt;/strong&gt;までの少人数制で実施します。&lt;/p&gt;
&lt;h3&gt;授業料&lt;/h3&gt;
&lt;p&gt;&lt;strong&gt;入門編（全５回）：49,500円（税込）&lt;/strong&gt;&lt;/p&gt;
&lt;h3&gt;開催日程（入門編）&lt;/h3&gt;
&lt;ul&gt;
&lt;li&gt;2022/02/20（日）16:00～18:30　物語文入門①&lt;/li&gt;
&lt;li&gt;2022/02/27（日）16:00～18:30　物語文入門①&lt;/li&gt;
&lt;li&gt;2022/03/06（日）16:00～18:30　説明文入門①&lt;/li&gt;
&lt;li&gt;2022/03/13（日）16:00～18:30　説明文入門①&lt;/li&gt;
&lt;li&gt;2022/03/20（日）16:00～18:30　記述入門&lt;/li&gt;
&lt;/ul&gt;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&lt;h2&gt;得点力養成講座オンラインお問い合わせ&lt;/h2&gt;
&lt;p&gt;講座の内容やレベル感、ご受講にあたってのご相談などございましたら、下記フォームよりお気軽にお問い合わせください。&lt;/p&gt;
&lt;div class="wpcf7 no-js" id="wpcf7-f20790-p20431-o1" lang="ja" dir="ltr" data-wpcf7-id="20790"&gt;
&lt;div class="screen-reader-response"&gt;&lt;p role="status" aria-live="polite" aria-atomic="true"&gt;&lt;/p&gt; &lt;ul&gt;&lt;/ul&gt;&lt;/div&gt;
&lt;form action="/onlinetokuten/#wpcf7-f20790-p20431-o1" method="post" class="wpcf7-form init" aria-label="コンタクトフォーム" novalidate="novalidate" data-status="init"&gt;
&lt;fieldset class="hidden-fields-container"&gt;&lt;input type="hidden" name="_wpcf7" value="20790" /&gt;&lt;input type="hidden" name="_wpcf7_version" value="6.1.4" /&gt;&lt;input type="hidden" name="_wpcf7_locale" value="ja" /&gt;&lt;input type="hidden" name="_wpcf7_unit_tag" value="wpcf7-f20790-p20431-o1" /&gt;&lt;input type="hidden" name="_wpcf7_container_post" value="20431" /&gt;&lt;input type="hidden" name="_wpcf7_posted_data_hash" value="" /&gt;&lt;input type="hidden" name="_wpcf7_recaptcha_response" value="" /&gt;
&lt;/fieldset&gt;
&lt;p&gt;&lt;label&gt;生徒氏名(必須)&lt;br /&gt;
&lt;span class="wpcf7-form-control-wrap" data-name="text-899"&gt;&lt;input size="40" maxlength="400" class="wpcf7-form-control wpcf7-text wpcf7-validates-as-required" aria-required="true" aria-invalid="false" value="" type="text" name="text-899" /&gt;&lt;/span&gt;&lt;/label&gt;
&lt;/p&gt;
&lt;p&gt;&lt;label&gt;保護者氏名(必須)&lt;br /&gt;
&lt;span class="wpcf7-form-control-wrap" data-name="text-233"&gt;&lt;input size="40" maxlength="400" class="wpcf7-form-control wpcf7-text wpcf7-validates-as-required" aria-required="true" aria-invalid="false" value="" type="text" name="text-233" /&gt;&lt;/span&gt;&lt;/label&gt;
&lt;/p&gt;
&lt;p&gt;&lt;label&gt;メールアドレス(必須)&lt;br /&gt;
&lt;span class="wpcf7-form-control-wrap" data-name="email-632"&gt;&lt;input size="40" maxlength="400" class="wpcf7-form-control wpcf7-email wpcf7-validates-as-required wpcf7-text wpcf7-validates-as-email" aria-required="true" aria-invalid="false" value="" type="email" name="email-632" /&gt;&lt;/span&gt;&lt;/label&gt;
&lt;/p&gt;
&lt;p&gt;&lt;label&gt; 電話番号(必須)&lt;br /&gt;
&lt;span class="wpcf7-form-control-wrap" data-name="tel-748"&gt;&lt;input size="40" maxlength="400" class="wpcf7-form-control wpcf7-tel wpcf7-validates-as-required wpcf7-text wpcf7-validates-as-tel" aria-required="true" aria-invalid="false" value="" type="tel" name="tel-748" /&gt;&lt;/span&gt;&lt;/label&gt;
&lt;/p&gt;
&lt;p&gt;&lt;label&gt; 性別(必須)&lt;/label&gt;&lt;br /&gt;
&lt;span class="wpcf7-form-control-wrap" data-name="checkbox-427"&gt;&lt;span class="wpcf7-form-control wpcf7-checkbox wpcf7-validates-as-required"&gt;&lt;span class="wpcf7-list-item first"&gt;&lt;span class="wpcf7-list-item-label"&gt;男&lt;/span&gt;&lt;input type="checkbox" name="checkbox-427[]" value="男" /&gt;&lt;/span&gt;&lt;span class="wpcf7-list-item last"&gt;&lt;span class="wpcf7-list-item-label"&gt;女&lt;/span&gt;&lt;input type="checkbox" name="checkbox-427[]" value="女" /&gt;&lt;/span&gt;&lt;/span&gt;&lt;/span&gt;
&lt;/p&gt;
&lt;p&gt;&lt;label&gt; 都道府県(必須)&lt;/label&gt;&lt;br /&gt;
&lt;span class="wpcf7-form-control-wrap" data-name="menu-161"&gt;&lt;select class="wpcf7-form-control wpcf7-select" aria-invalid="false" name="menu-161"&gt;&lt;option value="北海道"&gt;北海道&lt;/option&gt;&lt;option value="青森県"&gt;青森県&lt;/option&gt;&lt;option value="岩手県"&gt;岩手県&lt;/option&gt;&lt;option value="宮城県"&gt;宮城県&lt;/option&gt;&lt;option value="秋田県"&gt;秋田県&lt;/option&gt;&lt;option value="山形県"&gt;山形県&lt;/option&gt;&lt;option value="福島県"&gt;福島県&lt;/option&gt;&lt;option value="茨城県"&gt;茨城県&lt;/option&gt;&lt;option value="栃木県"&gt;栃木県&lt;/option&gt;&lt;option value="群馬県"&gt;群馬県&lt;/option&gt;&lt;option value="埼玉県"&gt;埼玉県&lt;/option&gt;&lt;option value="千葉県"&gt;千葉県&lt;/option&gt;&lt;option value="東京都"&gt;東京都&lt;/option&gt;&lt;option value="神奈川県"&gt;神奈川県&lt;/option&gt;&lt;option value="新潟県"&gt;新潟県&lt;/option&gt;&lt;option value="富山県"&gt;富山県&lt;/option&gt;&lt;option value="石川県"&gt;石川県&lt;/option&gt;&lt;option value="福井県"&gt;福井県&lt;/option&gt;&lt;option value="山梨県"&gt;山梨県&lt;/option&gt;&lt;option value="長野県"&gt;長野県&lt;/option&gt;&lt;option value="岐阜県"&gt;岐阜県&lt;/option&gt;&lt;option value="静岡県"&gt;静岡県&lt;/option&gt;&lt;option value="愛知県"&gt;愛知県&lt;/option&gt;&lt;option value="三重県"&gt;三重県&lt;/option&gt;&lt;option value="滋賀県"&gt;滋賀県&lt;/option&gt;&lt;option value="京都府"&gt;京都府&lt;/option&gt;&lt;option value="大阪府"&gt;大阪府&lt;/option&gt;&lt;option value="兵庫県"&gt;兵庫県&lt;/option&gt;&lt;option value="奈良県"&gt;奈良県&lt;/option&gt;&lt;option value="和歌山県"&gt;和歌山県&lt;/option&gt;&lt;option value="鳥取県"&gt;鳥取県&lt;/option&gt;&lt;option value="島根県"&gt;島根県&lt;/option&gt;&lt;option value="岡山県"&gt;岡山県&lt;/option&gt;&lt;option value="広島県"&gt;広島県&lt;/option&gt;&lt;option value="山口県"&gt;山口県&lt;/option&gt;&lt;option value="徳島県"&gt;徳島県&lt;/option&gt;&lt;option value="香川県"&gt;香川県&lt;/option&gt;&lt;option value="愛媛県"&gt;愛媛県&lt;/option&gt;&lt;option value="高知県"&gt;高知県&lt;/option&gt;&lt;option value="福岡県"&gt;福岡県&lt;/option&gt;&lt;option value="佐賀県"&gt;佐賀県&lt;/option&gt;&lt;option value="長崎県"&gt;長崎県&lt;/option&gt;&lt;option value="熊本県"&gt;熊本県&lt;/option&gt;&lt;option value="大分県"&gt;大分県&lt;/option&gt;&lt;option value="宮崎県"&gt;宮崎県&lt;/option&gt;&lt;option value="鹿児島県"&gt;鹿児島県&lt;/option&gt;&lt;option value="沖縄県"&gt;沖縄県&lt;/option&gt;&lt;/select&gt;&lt;/span&gt;
&lt;/p&gt;
&lt;p&gt;&lt;label&gt; 備考欄&lt;/label&gt;&lt;br /&gt;
&lt;span class="wpcf7-form-control-wrap" data-name="your-message"&gt;&lt;textarea cols="40" rows="10" maxlength="2000" class="wpcf7-form-control wpcf7-textarea wpcf7-validates-as-required" aria-required="true" aria-invalid="false" name="your-message"&gt;&lt;/textarea&gt;&lt;/span&gt;
&lt;/p&gt;
&lt;p&gt;&lt;input class="wpcf7-form-control wpcf7-submit has-spinner" type="submit" value="送信" /&gt;
&lt;/p&gt;&lt;p style="display: none !important;" class="akismet-fields-container" data-prefix="_wpcf7_ak_"&gt;&lt;label&gt;&amp;#916;&lt;textarea name="_wpcf7_ak_hp_textarea" cols="45" rows="8" maxlength="100"&gt;&lt;/textarea&gt;&lt;/label&gt;&lt;input type="hidden" id="ak_js_1" name="_wpcf7_ak_js" value="177"/&gt;&lt;script&gt;document.getElementById( "ak_js_1" ).setAttribute( "value", ( new Date() ).getTime() );&lt;/script&gt;&lt;/p&gt;&lt;div class="wpcf7-response-output" aria-hidden="true"&gt;&lt;/div&gt;
&lt;/form&gt;
&lt;/div&gt;
&lt;section class="veu_cta" id="veu_cta-20325"&gt;&lt;h1 class="cta_title"&gt;講座案内：小６得点力養成講座【集団授業(２～７月)】&lt;/h1&gt;&lt;div class="cta_body"&gt;&lt;div class="cta_body_image cta_body_image_right"&gt;&lt;a href="https://dokkai-labo.tokyo/tokuten/" target="_blank"&gt;&lt;/a&gt;&lt;/div&gt;&lt;div class="cta_body_txt image_exist"&gt;半年間で読解問題の得点力向上を目指す講座です。各回ともテーマに基づいて
&lt;br /&gt;大問４題を取り扱います。受講結果と復習用動画も完備しています。
&lt;br /&gt;&lt;/div&gt;&lt;div class="cta_body_link"&gt;&lt;a href="https://dokkai-labo.tokyo/tokuten/" class="btn btn-primary btn-block btn-lg" target="_blank"&gt;講座案内：小６得点力養成講座【集団授業(２～７月)】&lt;/a&gt;&lt;/div&gt;&lt;/div&gt;&lt;!--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</si>
  <si>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https://juku-escot.com/birdland/
【検出された不自然ワード】
- 崩れ
- 固定
- 手順
- 立て直
- 設計
【本文】
------
&lt;p&gt;Birdland（birdland）は、中高一貫校で採用される英語教科書『Birdland English Course』の教材名です。単語や文の難度が上がると、訳の精度より先に「予習が終わらない」「復習が止まる」が起点になりやすく、そこで積み残しが増えます。学習の手順を固定し、文法・構文と語彙を切り分けて回せる形にすると、定期試験と受験の両立が現実的になります。&lt;/p&gt;
&lt;div style="border: 2px solid #1e73be; background: #f7fbff; padding: 14px 14px 10px; border-radius: 10px; margin: 14px 0;"&gt;
&lt;h2&gt;Birdland の意味（このページの前提）&lt;/h2&gt;
&lt;p style="margin: 0 0 10px;"&gt;Birdland は英語教科書『Birdland English Course』の固有名詞です。中高一貫校の速い進度に合わせて、予習・復習が「完了しない」状態から崩れやすいため、手順の固定と積み残し回収の設計が重要になります。&lt;/p&gt;
&lt;h3&gt;確認する3点&lt;/h3&gt;
&lt;ul style="margin: 0 0 12px; padding-left: 1.2em;"&gt;
&lt;li&gt;&lt;strong&gt;教材の位置づけ：&lt;/strong&gt;中高一貫校の先取り前提で、分量と負荷がかかりやすい&lt;/li&gt;
&lt;li&gt;&lt;strong&gt;つまずきの起点：&lt;/strong&gt;予習・復習が回らない → 積み残しが増える&lt;/li&gt;
&lt;li&gt;&lt;strong&gt;立て直しの軸：&lt;/strong&gt;手順固定（予習→授業→復習）＋文法・構文の見える化＋語彙の週割り運用&lt;/li&gt;
&lt;/ul&gt;
&lt;h3&gt;詰まり方別の手順（当てはめ表）&lt;/h3&gt;
&lt;table style="border-collapse: collapse; width: 100%; font-size: 0.98rem;"&gt;
&lt;thead&gt;
&lt;tr style="background: #1e73be; color: #fff;"&gt;
&lt;th style="border: 1px solid #155a8f; padding: 8px; width: 44%;"&gt;詰まり方（起点）&lt;/th&gt;
&lt;th style="border: 1px solid #155a8f; padding: 8px;"&gt;手順（固定する）&lt;/th&gt;
&lt;/tr&gt;
&lt;/thead&gt;
&lt;tbody&gt;
&lt;tr style="background: #ffffff;"&gt;
&lt;td style="border: 1px solid #ddd; padding: 8px;"&gt;予習の段階で分からない表現が多く、作業が終わらない&lt;/td&gt;
&lt;td style="border: 1px solid #ddd; padding: 8px;"&gt;本文の大意→文法・構文の印→不明点の印（調べ切らない）までで止め、授業で回収する&lt;/td&gt;
&lt;/tr&gt;
&lt;tr style="background: #eef6ff;"&gt;
&lt;td style="border: 1px solid #ddd; padding: 8px;"&gt;単語量が増えて本文が読めない／覚えきれない&lt;/td&gt;
&lt;td style="border: 1px solid #ddd; padding: 8px;"&gt;週ごとの語彙量を区切り、覚える→確認→本文・演習で再会の循環を作る&lt;/td&gt;
&lt;/tr&gt;
&lt;tr style="background: #ffffff;"&gt;
&lt;td style="border: 1px solid #ddd; padding: 8px;"&gt;復習で1か所つまずくと止まり、積み残しが増える&lt;/td&gt;
&lt;td style="border: 1px solid #ddd; padding: 8px;"&gt;チェックで穴を見える化し、戻り先（単元・構文）を確定してから埋める&lt;/td&gt;
&lt;/tr&gt;
&lt;tr style="background: #eef6ff;"&gt;
&lt;td style="border: 1px solid #ddd; padding: 8px;"&gt;教科書対策に時間を取られ、受験勉強が後回しになる&lt;/td&gt;
&lt;td style="border: 1px solid #ddd; padding: 8px;"&gt;教科書で固めた文法・語彙を、入試長文の演習で「使える形」に接続していく&lt;/td&gt;
&lt;/tr&gt;
&lt;/tbody&gt;
&lt;/table&gt;
&lt;p style="margin: 10px 0 0;"&gt;
&lt;/div&gt;
&lt;p&gt;&lt;!-- ▲ H1直後：冒頭（差し替え用）＋不足補完ブロック ここまで ▲ --&gt;&lt;/p&gt;
&lt;p&gt;&lt;!-- ▲ H1直後：冒頭（差し替え用）＋不足補完ブロック（即答） ここまで ▲ --&gt;&lt;/p&gt;
&lt;h2&gt;１．バードランドとは？&lt;/h2&gt;
&lt;p&gt;『Birdland English Course』（バードランド）は、上智大学言語教育研究センターの吉田研作氏が監修し、株式会社文英堂から刊行されている&lt;strong&gt;検定外の英語教科書&lt;/strong&gt;です。全体で5冊から成り、中高一貫校の一部で使用されている、&lt;span style="color: #ff0000;"&gt;非常に高い難易度を持つ教材&lt;/span&gt;として知られています。&lt;/p&gt;
&lt;h3&gt;バードランドの位置づけと対象&lt;/h3&gt;
&lt;ul&gt;
&lt;li&gt;&lt;strong&gt;中学校の段階で高校英文法の基礎を習得させることを想定&lt;/strong&gt;した教材&lt;/li&gt;
&lt;li&gt;&lt;strong&gt;高校までの英語学習範囲をほぼ網羅&lt;/strong&gt;しており、扱う分量・ページ数が多い&lt;/li&gt;
&lt;li&gt;中高一貫校の生徒を主な対象とした、先取りカリキュラム前提の構成&lt;/li&gt;
&lt;/ul&gt;
&lt;p&gt;「やさしくゆっくり学ぶ」というよりも、&lt;strong&gt;「深く・確実に」英語を身につけることを目的とした教科書&lt;/strong&gt;であり、グローバル社会で通用する英語力の土台づくりを目指しています。&lt;/p&gt;
&lt;h3&gt;４技能を意識した総合教材&lt;/h3&gt;
&lt;p&gt;バードランドは、英文法を土台にしながら、&lt;/p&gt;
&lt;ul&gt;
&lt;li&gt;&lt;strong&gt;読む（Reading）&lt;/strong&gt;&lt;/li&gt;
&lt;li&gt;&lt;strong&gt;書く（Writing）&lt;/strong&gt;&lt;/li&gt;
&lt;li&gt;&lt;strong&gt;聞く（Listening）&lt;/strong&gt;&lt;/li&gt;
&lt;li&gt;&lt;strong&gt;話す（Speaking）&lt;/strong&gt;&lt;/li&gt;
&lt;/ul&gt;
&lt;p&gt;の４技能をバランスよく配置し、総合的な英語力の向上を図っています。特に、&lt;span style="color: #008000;"&gt;「聞く」「話す」活動に重点&lt;/span&gt;が置かれている点は大きな特徴です。&lt;/p&gt;
&lt;p&gt;扱われるトピックも比較的現代的で、野球選手・イチロー選手など身近な題材を取り上げるなど、&lt;strong&gt;内容面でも生徒の興味を引きやすい構成&lt;/strong&gt;になっています。&lt;/p&gt;
&lt;p&gt;なお、同様に中高一貫校で多く採用されている教材として「プログレス21」があります。詳しくは&lt;strong&gt;&lt;a href="https://juku-escot.com/progress/" target="_blank" rel="noopener noreferrer"&gt;こちら&lt;/a&gt;&lt;/strong&gt;をご覧ください。&lt;/p&gt;
&lt;h2&gt;２．バードランドでの主な課題&lt;/h2&gt;
&lt;p&gt;バードランドは優れた教材である一方で、その構成やカリキュラムの特性から、次のような課題が生じやすい教材でもあります。&lt;/p&gt;
&lt;h3&gt;急激に難易度が上がるカリキュラム&lt;/h3&gt;
&lt;ul&gt;
&lt;li&gt;&lt;span style="color: #0000ff;"&gt;中学２年生から急激に難易度が上昇&lt;/span&gt;&lt;/li&gt;
&lt;li&gt;&lt;span style="color: #0000ff;"&gt;中学３年生の段階で、大学受験生レベルの英文に匹敵&lt;/span&gt;&lt;/li&gt;
&lt;/ul&gt;
&lt;p&gt;中１の間は「何となくついていけている」ように感じて油断してしまい、&lt;span style="color: #008000;"&gt;中２で一気に難しくなってからつまずくケース&lt;/span&gt;が非常に多く見られます。&lt;/p&gt;
&lt;h3&gt;自己学習の難しさと授業スピード&lt;/h3&gt;
&lt;ul&gt;
&lt;li&gt;中高一貫校の英語は&lt;strong&gt;授業進度が速く、中１から高校文法を扱うことも多い&lt;/strong&gt;&lt;/li&gt;
&lt;li&gt;教科書の説明が簡潔なため、&lt;span style="color: #0000ff;"&gt;授業だけでは理解が追いつかない&lt;/span&gt;ことがある&lt;/li&gt;
&lt;li&gt;バードランド準拠の問題集には、&lt;strong&gt;「授業で見ていない熟語・構文」が頻出&lt;/strong&gt;&lt;/li&gt;
&lt;/ul&gt;
&lt;p&gt;その結果、予習時点では分からない表現が多く、&lt;span style="color: #0000ff;"&gt;自力で完璧に理解するのが難しい&lt;/span&gt;状況になりがちです。&lt;/p&gt;
&lt;h3&gt;学習内容の積み残しとモチベーション低下&lt;/h3&gt;
&lt;p&gt;復習の際に&lt;strong&gt;一か所でも理解できない場所が残ると、そこで学習が止まりやすい&lt;/strong&gt;という問題もあります。その「分からない」の積み重ねが、やがて次のような状態を生みます。&lt;/p&gt;
&lt;ul&gt;
&lt;li&gt;「どこから手をつけていいか分からない」&lt;/li&gt;
&lt;li&gt;「正しい勉強方法が分からない」&lt;/li&gt;
&lt;li&gt;「英語自体に苦手意識・嫌悪感が出てくる」&lt;/li&gt;
&lt;/ul&gt;
&lt;h3&gt;受験との両立の難しさ&lt;/h3&gt;
&lt;p&gt;中高一貫校の定期テストは範囲が広く、バードランド自体の予習・復習に時間がかかるうえに、&lt;/p&gt;
&lt;ul&gt;
&lt;li&gt;教科書の内容だけでは受験に必要な知識を十分にカバーできない&lt;/li&gt;
&lt;li&gt;&lt;span style="color: #ff0000;"&gt;バードランド対策と受験対策を並行して行う必要がある&lt;/span&gt;&lt;/li&gt;
&lt;/ul&gt;
&lt;p&gt;という事情もあります。&lt;strong&gt;バードランドに時間を取られすぎて受験勉強が疎かになる&lt;/strong&gt;、という悩みも少なくありません。&lt;/p&gt;
&lt;h3&gt;長文読解力が身につきにくいという指摘&lt;/h3&gt;
&lt;p&gt;バードランドはリスニング・スピーキングに重きを置いているため、&lt;/p&gt;
&lt;ul&gt;
&lt;li&gt;大学入試レベルの&lt;strong&gt;長文読解力を鍛えるには、別途対策が必要&lt;/strong&gt;&lt;/li&gt;
&lt;/ul&gt;
&lt;p&gt;とされています。教科書対策だけで「入試長文への対応力」まで身につくとは限らない点も、見落とせない課題です。&lt;/p&gt;
&lt;h3&gt;よくあるつまずきパターン（まとめ）&lt;/h3&gt;
&lt;div class="rounded" style="background-color: whitesmoke; padding: 10px;"&gt;・授業の進度に追いつけない&lt;br /&gt;
・単語量が多く、覚えきれない&lt;br /&gt;
・英文が難しく、単語を調べても訳せない&lt;br /&gt;
・予習復習に時間がかかり、他教科の学習時間が減る&lt;br /&gt;
・バードランド専用の参考書が少なく、授業だけでは理解が追いつかない&lt;br /&gt;
・教科書で学ぶ力と、受験時に必要な力がズレていて、受験勉強が後回しになる&lt;br /&gt;
・中２以降に難易度が急に上がり、そこでつまずいてしまう&lt;br /&gt;
・長文読解力が十分に身につかない&lt;/div&gt;
&lt;h2&gt;３．バードランドの攻略法&lt;/h2&gt;
&lt;p&gt;中高一貫校専門塾エスコット(Escot)では、こうした課題に対し、&lt;strong&gt;完全１対１の個別指導&lt;/strong&gt;で次のような対策を行っています。&lt;/p&gt;
&lt;h3&gt;（１）予習・復習の簡略化と「やることの見える化」&lt;/h3&gt;
&lt;ul&gt;
&lt;li&gt;&lt;strong&gt;予習用プリントを塾側で厳選・作成&lt;/strong&gt;し、「ここだけ押さえれば授業についていける」というポイントを明確化&lt;/li&gt;
&lt;li&gt;授業後には&lt;strong&gt;復習内容が一目で分かるプリント&lt;/strong&gt;を配布し、自宅での復習手順を具体化&lt;/li&gt;
&lt;/ul&gt;
&lt;p&gt;「何をどの順でやればいいか」をはっきりさせることで、&lt;strong&gt;予習・復習の時間を短縮しつつ、学習効果を最大化&lt;/strong&gt;します。&lt;/p&gt;
&lt;h3&gt;（２）文法・構文の徹底チェック&lt;/h3&gt;
&lt;ul&gt;
&lt;li&gt;個々の状況に合わせて&lt;strong&gt;学習計画を作成し、学ぶ範囲を明示&lt;/strong&gt;&lt;/li&gt;
&lt;li&gt;授業内で&lt;span style="color: #0000ff;"&gt;ミニテストを実施し、「理解したつもり」を防ぐ&lt;/span&gt;&lt;/li&gt;
&lt;li&gt;&lt;span style="color: #0000ff;"&gt;身につくまで繰り返し演習&lt;/span&gt;し、英作文・読解の土台となる文法力を固める&lt;/li&gt;
&lt;/ul&gt;
&lt;p&gt;バードランド特有の構文や難しめの文法事項も、&lt;strong&gt;一つひとつ「説明できるレベル」まで定着&lt;/strong&gt;させていきます。&lt;/p&gt;
&lt;h3&gt;（３）単語・熟語の長期的マネジメント&lt;/h3&gt;
&lt;ul&gt;
&lt;li&gt;テストや受験時期から逆算した&lt;strong&gt;長期的な語彙計画&lt;/strong&gt;を作成&lt;/li&gt;
&lt;li&gt;週ごとに学習量を区切り、&lt;strong&gt;「覚える→確認する→使う」流れをサイクル化&lt;/strong&gt;&lt;/li&gt;
&lt;/ul&gt;
&lt;p&gt;単語帳をただ「眺める」だけでなく、&lt;strong&gt;バードランド本文・問題演習の中で実際に使いながら覚える仕組み&lt;/strong&gt;を作っていきます。&lt;/p&gt;
&lt;h3&gt;（４）長文読解力の強化（入試レベル対応）&lt;/h3&gt;
&lt;p&gt;バードランドだけでは不足しがちな&lt;strong&gt;大学入試レベルの長文対策&lt;/strong&gt;については、&lt;/p&gt;
&lt;ul&gt;
&lt;li&gt;&lt;span style="color: #ff0000;"&gt;高難易度の長文問題を用いた読解演習を徹底&lt;/span&gt;&lt;/li&gt;
&lt;li&gt;設問分析・パラグラフリーディング・要約など、入試本番で必要な読み方を指導&lt;/li&gt;
&lt;li&gt;バードランドで学んだ文法・語彙を、実際の入試長文で「使える形」にする&lt;/li&gt;
&lt;/ul&gt;
&lt;h3&gt;学年別単元と開講コース&lt;/h3&gt;
&lt;p&gt;学年別の英語対策と扱う単元は、以下のページで詳しくご案内しています。学年や現在の状況に合わせてコースをご提案できます。&lt;/p&gt;
&lt;div class="rounded" style="background-color: whitesmoke; padding: 10px;"&gt;・&lt;a href="https://juku-escot.com/kouza/j1-english/" target="_blank" rel="noopener"&gt;中１&lt;/a&gt;&lt;br /&gt;
・&lt;a href="https://juku-escot.com/kouza/j2-english/" target="_blank" rel="noopener"&gt;中２&lt;/a&gt;&lt;br /&gt;
・&lt;a href="https://juku-escot.com/kouza/j3-english/" target="_blank" rel="noopener"&gt;中３&lt;/a&gt;&lt;br /&gt;
・&lt;a href="https://juku-escot.com/kouza/h1-english/" target="_blank" rel="noopener"&gt;高１&lt;/a&gt;&lt;/div&gt;
&lt;p&gt;また、教室での授業に加え、オンラインでも同様の指導が受講可能です。オンライン授業の詳細は、&lt;a href="https://juku-escot.com/online/" target="_blank" rel="noopener"&gt;&lt;strong&gt;コチラ&lt;/strong&gt;&lt;/a&gt;をご覧ください。&lt;/p&gt;
&lt;p&gt;中高一貫校専門塾エスコット(Escot)では、&lt;strong&gt;完全１対１の個別指導&lt;/strong&gt;で、生徒さん一人ひとりの状況・目標に合わせたバードランド対策を行っています。まずはお気軽にご相談ください。&lt;/p&gt;
&lt;p style="text-align: center;"&gt;&lt;a href="https://juku-escot.com/inquiry/"&gt;&lt;br /&gt;
&lt;img decoding="async" class="aligncenter size-medium wp-image-393" src="https://juku-escot.com/wp-content/uploads/2019/06/エスコット問い合わせ-2-300x56.png" alt="バードランドの特徴である4技能（読む・書く・聞く・話す）" width="300" height="56" srcset="https://juku-escot.com/wp-content/uploads/2019/06/エスコット問い合わせ-2-300x56.png 300w, https://juku-escot.com/wp-content/uploads/2019/06/エスコット問い合わせ-2-768x144.png 768w, https://juku-escot.com/wp-content/uploads/2019/06/エスコット問い合わせ-2-1024x192.png 1024w, https://juku-escot.com/wp-content/uploads/2019/06/エスコット問い合わせ-2.png 1122w" sizes="(max-width: 300px) 100vw, 300px" /&gt;&lt;br /&gt;
&lt;/a&gt;&lt;/p&gt;
&lt;h3&gt;当塾でのその他の取り組み&lt;/h3&gt;
&lt;p&gt;エスコットでは、バードランド以外にも、中高一貫校で広く採用されている英語教材への対策も行っています。&lt;/p&gt;
&lt;ul&gt;
&lt;li&gt;&lt;strong&gt;&lt;a href="https://juku-escot.com/newtreasure/" target="_blank" rel="noopener"&gt;ニュートレジャー&lt;/a&gt;&lt;/strong&gt;対策&lt;/li&gt;
&lt;li&gt;&lt;strong&gt;&lt;a href="https://juku-escot.com/progress/" target="_blank" rel="noopener"&gt;プログレス&lt;/a&gt;&lt;/strong&gt;対策&lt;/li&gt;
&lt;/ul&gt;
&lt;p&gt;また、英語の勉強全体を見直したい場合は、次の記事もぜひ参考にしてください。&lt;/p&gt;
&lt;ul&gt;
&lt;li&gt;『&lt;strong&gt;&lt;a href="https://juku-escot.com/column/eigobenkyouhou/" target="_blank" rel="noopener"&gt;中高一貫校に通う生徒のための英語勉強法&lt;/a&gt;&lt;/strong&gt;』&lt;/li&gt;
&lt;li&gt;『&lt;strong&gt;&lt;a href="https://juku-escot.com/column/keikaku_tatekata/" target="_blank" rel="noopener"&gt;中高一貫校に通う生徒のための勉強計画の立て方&lt;/a&gt;&lt;/strong&gt;』&lt;/li&gt;
&lt;/ul&gt;
&lt;p&gt;より具体的な学年別の指導内容については、以下のボタンからご覧いただけます。&lt;/p&gt;
&lt;p&gt;&lt;a href="https://juku-escot.com/kouza/j1-english/"&gt;&lt;button class="btn btn-primary rounded-pill" type="button"&gt;中1英語&lt;/button&gt;&lt;/a&gt;&lt;br /&gt;
&lt;a href="https://juku-escot.com/kouza/j2-english/"&gt;&lt;button class="btn btn-primary rounded-pill" type="button"&gt;中2英語&lt;/button&gt;&lt;/a&gt;&lt;br /&gt;
&lt;a href="https://juku-escot.com/kouza/j3-english/"&gt;&lt;button class="btn btn-primary rounded-pill" type="button"&gt;中3英語&lt;/button&gt;&lt;/a&gt;&lt;/p&gt;
&lt;h2&gt;まとめ：バードランドを「受験に活きる力」に変えるために&lt;/h2&gt;
&lt;ul&gt;
&lt;li&gt;バードランドは、&lt;strong&gt;難易度が高い反面、４技能を総合的に鍛えられる優れた教材&lt;/strong&gt;である&lt;/li&gt;
&lt;li&gt;一方で、&lt;strong&gt;急なレベルアップ・自己学習の難しさ・受験との両立のしづらさ&lt;/strong&gt;など、多くの生徒がつまずきやすい要素もある&lt;/li&gt;
&lt;li&gt;効果的に活かすには、&lt;strong&gt;予習・復習の簡略化、文法・構文の徹底定着、語彙管理、入試長文対策&lt;/strong&gt;が不可欠&lt;/li&gt;
&lt;li&gt;エスコットでは、これらを&lt;strong&gt;完全１対１の個別指導&lt;/strong&gt;で総合的にサポートし、「教科書対策」と「受験対策」を両立させていく&lt;/li&gt;
&lt;/ul&gt;
&lt;p&gt;バードランドで苦戦している方でも、正しい方法とサポートがあれば必ず挽回できます。一人で抱え込まず、ぜひ一度ご相談ください。&lt;/p&gt;
&lt;p&gt;&amp;nbsp;&lt;/p&gt;
&lt;section class="veu_cta" id="veu_cta-491"&gt;&lt;h1 class="cta_title"&gt;講座案内：受験対策　国公立二次対策講座【英語・数学・国語】&lt;/h1&gt;&lt;div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/&gt;特に、英文和訳や要約問題など日本語運用能力を問われる物に関しては、日本語からのアプローチも重視した授業になります。
&lt;br /&gt;
&lt;br /&gt;【数学】
&lt;br /&gt;２次試験では主に記述式の解答となりますので、答案を作成する際のポイントなどを含めて総合的な指導をさせていただきます。  減点のない、丸がもらえる答案を作れるようになることを目指します。
&lt;br /&gt;
&lt;br /&gt;【国語】
&lt;br /&gt;ご本人様に合わせた難易度から始めて、高難易度のレベルでもきちんと原理を運用できる受験生を目指します。【英語】
&lt;br /&gt;論述中心の問題形式ですので、一般的な英語学習の上に、英作文、条件英作文、英文和訳、要約問題など問題形式別の対策を実施します。特に、英文和訳や要約問題など日本語運用能力を問われる物に関しては、日本語からのアプローチも重視した授業になります。
&lt;br /&gt;
&lt;br /&gt;【数学】
&lt;br /&gt;国公立大を志望する受験生のための講座です。 ２次試験では主に記述式の解答となりますので、答案を作成する際のポイントなどを含めて総合的な指導をさせていただきます。 記述式の答案では、単に答えが合っていれば良いという訳にはいきません。 授業での質疑応答の中でも、基本的な問いに対して適切に答えられる習慣を身に付けていただきます。 減点のない、丸がもらえる答案を作れるようになることを目指します。
&lt;br /&gt;
&lt;br /&gt;【国語】
&lt;br /&gt;東京大・一橋大・京都大などを志望する受験生のための講座。ご本人様に合わせた難易度から始めて、高難易度のレベルでもきちんと原理を運用できる受験生を目指します。中一から高卒生まで、あらゆる段階からスタートできます。&lt;/div&gt;&lt;div class="cta_body_link"&gt;&lt;a href="https://juku-escot.com/examination/" class="btn btn-primary btn-block btn-lg" target="_blank"&gt;受験対策　国公立二次対策講座【英語・数学・国語】&lt;/a&gt;&lt;/div&gt;&lt;/div&gt;&lt;!--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</si>
  <si>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https://juku-escot.com/c_blogs/suugakusyuusyoku/
【検出された不自然ワード】
- 崩れ
- 型
- 固定
- 手順
- まず結論
- 整え
【本文】
------
&lt;p&gt;「数学ができないと就職に不利になるのでは…？」と不安を抱いている方は少なくありません。実際、社会に出てから数学そのものを直接使う場面はそれほど多くないかもしれませんが、&lt;strong&gt;採用試験や仕事の中で「数字を扱う力」&lt;/strong&gt;が求められる場面は意外と多くあります。&lt;/p&gt;
&lt;p&gt;このページでは、&lt;strong&gt;数学ができないことは就職にどの程度影響するのか&lt;/strong&gt;、また&lt;strong&gt;どのレベルまで数学力を身につけておくべきか&lt;/strong&gt;を整理します。あわせて、数学が苦手な方が今から取り組める対策も紹介します。&lt;/p&gt;
&lt;h2&gt;数学ができないと就職に不利？まず結論（SPI・筆記試験の目安）&lt;/h2&gt;
&lt;p&gt;結論から言うと、&lt;strong&gt;「数学を使わないから関係ない」と言い切るのは少しリスクがあります&lt;/strong&gt;。職種によって差はありますが、選考や実務のどこかで「数字への抵抗の少なさ」や「論理的に整理する力」が見られることがあるためです。&lt;/p&gt;
&lt;p&gt;一方で、&lt;strong&gt;高度な数学が必要な仕事ばかりではありません&lt;/strong&gt;。まずは次のラインを目安にすると現実的です。&lt;/p&gt;
&lt;ul&gt;
&lt;li&gt;&lt;strong&gt;SPIなどの非言語（基礎計算・割合・比・グラフ）&lt;/strong&gt;に対応できる&lt;/li&gt;
&lt;li&gt;&lt;strong&gt;数字が出てきても落ち着いて処理できる&lt;/strong&gt;（拒否反応を下げる）&lt;/li&gt;
&lt;li&gt;必要なときに&lt;strong&gt;学び直せる姿勢&lt;/strong&gt;がある&lt;/li&gt;
&lt;/ul&gt;
&lt;h2&gt;就活の筆記試験で出る「数学」：SPI非言語・適性検査の実態&lt;/h2&gt;
&lt;h3&gt;なぜ多くの企業で非言語が出るのか（割合・比・グラフなど）&lt;/h3&gt;
&lt;p&gt;企業側が見たいのは、難しい公式暗記というより&lt;strong&gt;「数字を使って考える力」&lt;/strong&gt;です。そのため、適性検査では次のような問題がよく出題されます。&lt;/p&gt;
&lt;ul&gt;
&lt;li&gt;SPIなどの&lt;strong&gt;適性検査（能力検査）の非言語&lt;/strong&gt;&lt;/li&gt;
&lt;li&gt;&lt;strong&gt;割合・比&lt;/strong&gt;の基本（○％引き／増減／比の扱い）&lt;/li&gt;
&lt;li&gt;&lt;strong&gt;表・グラフ&lt;/strong&gt;の読み取り（傾向の把握）&lt;/li&gt;
&lt;li&gt;&lt;strong&gt;論理・条件整理&lt;/strong&gt;が必要なパズル系&lt;/li&gt;
&lt;/ul&gt;
&lt;h3&gt;数学ができないと何が起きるか：時間切れ・ケアレスミス・焦り&lt;/h3&gt;
&lt;p&gt;苦手意識のまま対策を避けると、次のような形で不利になりやすいです。&lt;/p&gt;
&lt;ul&gt;
&lt;li&gt;非言語で&lt;strong&gt;時間切れ&lt;/strong&gt;になり、解き残しが増える&lt;/li&gt;
&lt;li&gt;簡単な計算でも&lt;strong&gt;ケアレスミス&lt;/strong&gt;が続き、総合点が伸びない&lt;/li&gt;
&lt;li&gt;数字が出た瞬間に&lt;strong&gt;焦り&lt;/strong&gt;、手順が崩れる&lt;/li&gt;
&lt;/ul&gt;
&lt;p&gt;文系寄りの職種であっても、&lt;strong&gt;SPIで出題されるレベルは解けるように演習しておく&lt;/strong&gt;と安心です。&lt;/p&gt;
&lt;h2&gt;仕事で困るのは「数学」より「数字」：就職後のつまずき場面&lt;/h2&gt;
&lt;h3&gt;Excel集計・売上/予算・在庫など、数字を扱う業務&lt;/h3&gt;
&lt;p&gt;就職後は、数学の公式を使う機会が少なくても、&lt;strong&gt;数字を扱う業務&lt;/strong&gt;は多くの職場で発生します。&lt;/p&gt;
&lt;ul&gt;
&lt;li&gt;&lt;strong&gt;Excelなどの表計算&lt;/strong&gt;での集計・確認&lt;/li&gt;
&lt;li&gt;売上・コスト・予算などの&lt;strong&gt;数値データ&lt;/strong&gt;の入力・管理&lt;/li&gt;
&lt;li&gt;在庫や発注数など、&lt;strong&gt;数量&lt;/strong&gt;に関わる判断&lt;/li&gt;
&lt;/ul&gt;
&lt;p&gt;もし「数字を見るだけで強いストレスになる」状態だと、作業効率が落ちたり、余計に疲れてしまうことがあります。&lt;/p&gt;
&lt;h3&gt;数字に慣れると楽になる：割合の感覚・グラフの読み方&lt;/h3&gt;
&lt;p&gt;必要なのは「数学が得意」よりも、&lt;strong&gt;数字に慣れていて抵抗が少ないこと&lt;/strong&gt;です。たとえば次のような感覚があると、仕事の負担が軽くなります。&lt;/p&gt;
&lt;ul&gt;
&lt;li&gt;割合や増減を&lt;strong&gt;ざっくりイメージ&lt;/strong&gt;できる&lt;/li&gt;
&lt;li&gt;表・グラフから&lt;strong&gt;おおよその傾向&lt;/strong&gt;が読める&lt;/li&gt;
&lt;li&gt;数字を使った説明や報告に&lt;strong&gt;強い抵抗がない&lt;/strong&gt;&lt;/li&gt;
&lt;/ul&gt;
&lt;h2&gt;SPIで困らないための最低ライン：まず復習する範囲&lt;/h2&gt;
&lt;h3&gt;中学レベルの計算（四則/分数/小数/割合）を優先&lt;/h3&gt;
&lt;p&gt;最初に手を付けるなら、SPIの土台になる&lt;strong&gt;中学レベルまでの基礎&lt;/strong&gt;を優先すると効率的です。&lt;/p&gt;
&lt;ul&gt;
&lt;li&gt;&lt;strong&gt;四則計算&lt;/strong&gt;（途中式の整理を含む）&lt;/li&gt;
&lt;li&gt;&lt;strong&gt;分数・小数&lt;/strong&gt;の計算&lt;/li&gt;
&lt;li&gt;&lt;strong&gt;割合&lt;/strong&gt;（％、○割、増減、単価×数量など）&lt;/li&gt;
&lt;/ul&gt;
&lt;p&gt;「全部を完璧に」ではなく、まずは&lt;strong&gt;頻出の型を落ち着いて処理できる状態&lt;/strong&gt;を目指します。&lt;/p&gt;
&lt;h3&gt;問題集の回し方：パターン化→解き直しで定着&lt;/h3&gt;
&lt;p&gt;対策は「多冊」よりも&lt;strong&gt;1冊を繰り返す&lt;/strong&gt;方が伸びやすいことがあります。&lt;/p&gt;
&lt;ul&gt;
&lt;li&gt;SPI非言語の&lt;strong&gt;問題集を1冊&lt;/strong&gt;決める&lt;/li&gt;
&lt;li&gt;最初は時間を気にせず、&lt;strong&gt;型（パターン）を理解&lt;/strong&gt;する&lt;/li&gt;
&lt;li&gt;解けるようになった問題は、&lt;strong&gt;数日あけて解き直す&lt;/strong&gt;（定着チェック）&lt;/li&gt;
&lt;li&gt;ミスは「計算」「読み違い」「式の立て方」など&lt;strong&gt;原因を一言でメモ&lt;/strong&gt;する&lt;/li&gt;
&lt;/ul&gt;
&lt;h2&gt;数学が苦手でも今からできる対策（3ステップ）&lt;/h2&gt;
&lt;h3&gt;① 基礎計算・割合（毎日短時間）&lt;/h3&gt;
&lt;ul&gt;
&lt;li&gt;毎日5〜10分でもよいので、&lt;strong&gt;四則・分数・小数・割合&lt;/strong&gt;を回す&lt;/li&gt;
&lt;li&gt;「○％引き」「○割増し」など、&lt;strong&gt;生活で出やすい計算&lt;/strong&gt;を重点的に練習する&lt;/li&gt;
&lt;/ul&gt;
&lt;h3&gt;② SPI非言語（最初は時間を切らずに型を覚える）&lt;/h3&gt;
&lt;ul&gt;
&lt;li&gt;最初は時間制限を外し、&lt;strong&gt;解き方の型&lt;/strong&gt;を覚える&lt;/li&gt;
&lt;li&gt;型が分かったら、同じタイプを&lt;strong&gt;まとめて解く&lt;/strong&gt;（スピードアップ）&lt;/li&gt;
&lt;li&gt;「解けた」よりも、&lt;strong&gt;次も再現できるか&lt;/strong&gt;で確認する&lt;/li&gt;
&lt;/ul&gt;
&lt;h3&gt;③ 数字に触れる習慣（ニュース/家計/好きなデータ）&lt;/h3&gt;
&lt;ul&gt;
&lt;li&gt;ニュースのグラフを見て、&lt;strong&gt;内容を一文で言う&lt;/strong&gt;&lt;/li&gt;
&lt;li&gt;家計簿アプリなどで、&lt;strong&gt;お金の出入りを数字で把握&lt;/strong&gt;する&lt;/li&gt;
&lt;li&gt;興味のある分野（スポーツ・ゲーム等）の&lt;strong&gt;データを集計&lt;/strong&gt;してみる&lt;/li&gt;
&lt;/ul&gt;
&lt;p&gt;小さな積み重ねで、&lt;strong&gt;「数字に慣れる」感覚&lt;/strong&gt;が育っていきます。&lt;/p&gt;
&lt;h2&gt;まとめ：就活と仕事に必要なのは「数字への抵抗を下げること」&lt;/h2&gt;
&lt;ul&gt;
&lt;li&gt;数学ができないことは、&lt;strong&gt;採用試験や就職後の業務で不利に働く可能性&lt;/strong&gt;がある&lt;/li&gt;
&lt;li&gt;多くの企業の筆記試験では、&lt;strong&gt;SPI非言語レベルの計算・割合・グラフ&lt;/strong&gt;が問われることがある&lt;/li&gt;
&lt;li&gt;就職後は「数学」よりも、&lt;strong&gt;数字を扱う作業&lt;/strong&gt;でつまずきやすい&lt;/li&gt;
&lt;li&gt;数学が得意である必要はないが、&lt;strong&gt;「全くできない」状態は避けた方が安心&lt;/strong&gt;&lt;/li&gt;
&lt;li&gt;基礎の復習＋SPIの型＋数字に触れる習慣で、&lt;strong&gt;抵抗感は下げられる&lt;/strong&gt;&lt;/li&gt;
&lt;/ul&gt;
&lt;p&gt;就職活動では、エントリーシートや面接対策など同時にやることが増えます。数学の苦手意識で筆記対策に時間を取られすぎないよう、&lt;strong&gt;今のうちに「最低限のライン」&lt;/strong&gt;を整えておくと進めやすくなります。&lt;/p&gt;
&lt;h2&gt;関連コラム&lt;/h2&gt;
&lt;blockquote&gt;&lt;p&gt;&lt;a href="https://juku-escot.com/column/suugakudekinai/" target="_blank" rel="noopener"&gt;数学ができない学生向けの学習法&lt;/a&gt;&lt;/p&gt;&lt;/blockquote&gt;
&lt;div class="alert alert-primary p-3 mt-4" role="alert"&gt;
&lt;p class="mb-2"&gt;&lt;strong&gt;数学の論理的思考を欠いたままでは、将来の選択肢を自ら握りつぶすことになります。&lt;/strong&gt;&lt;/p&gt;
&lt;p class="mb-1"&gt;曖昧な理解が固定化されると、試験本番での致命的な減点を招き、最終的な合計点に跳ね返る悲惨な結果を招きます。&lt;/p&gt;
&lt;p class="mb-3"&gt;記述で失点し続ける原因は、一重に判断軸の未固定にあります。&lt;/p&gt;
&lt;div class="d-grid gap-2"&gt;
    &lt;a class="btn btn-primary btn-lg" href="https://juku-escot.com/onepoint/"&gt;論理的思考を武器にする「思考の型」を習得する&lt;/a&gt;&lt;br /&gt;
    &lt;a class="btn btn-outline-primary btn-lg" href="https://juku-escot.com/examination/"&gt;数学の得点力を引き上げる試験対策を確認する&lt;/a&gt;
  &lt;/div&gt;
&lt;hr class="my-3"&gt;
&lt;div class="d-flex flex-column gap-1"&gt;
    &lt;a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href="https://juku-escot.com/contact/"&gt;体験授業・個別相談の予約フォーム&lt;/a&gt;
  &lt;/div&gt;
&lt;/div&gt;
------</t>
  </si>
  <si>
    <t>以下のページは不自然なワードを使用しています。
これらを適切に自然な言葉に置き換えて下さい。
なお、本文の装飾や構造は絶対に変えないでください。
【対象ページURL】
https://juku-escot.com/kouza/jyuken-english/
【検出された不自然ワード】
- 崩れ
- 型
- 固定
- 手順
- 設計
- 整え
【本文】
------
&lt;p&gt;&lt;!-- =============================== SP本文（講座ページ）リライト版：エスコット｜大学受験英語（記述・論述／大学別対策） ※既存装飾（timelineMessage__message / container / card / btn 等）を極力維持 ※構成：悩み→原因→解決→授業モデル→コース案内→受講まで→FAQ→CTA→フォーム ※実績・回数・合格実績など新規の数字は追加しない =============================== --&gt;&lt;/p&gt;
&lt;p&gt;&lt;!-- 【差し替え：H1直下の導入ブロック】 --&gt;&lt;/p&gt;
&lt;div class="rounded" style="background-color: whitesmoke; padding: 15px; margin: 15px 0;"&gt;大学受験英語は、同じ「英語」でも大学ごとに問われ方が大きく異なり、「長文は読めるのに英作文が伸びない」「和訳や要約で減点が止まらない」「過去問を解いても、何を直せば点が上がるのか分からない」といった悩みが起こりやすい傾向があります。特に医学部・国公立二次・早慶などは、&lt;span style="color: #0000ff;"&gt;記述（英作文／和訳／要約）で差がつきやすい&lt;/span&gt;ため、単語や文法の知識だけでは得点が安定しにくいケースが少なくありません。&lt;/p&gt;
&lt;p&gt;つまずきの背景には、①「読める」と「書ける」が別技能のままになっている、②自己採点が難しく改善点が見えない、③答案の日本語（論理・要点整理）が曖昧なまま英語にしてしまう、という原因が重なっていることが多く見られます。&lt;/p&gt;
&lt;p&gt;エスコットでは、まず&lt;span style="color: #ff0000;"&gt;基礎（精読・語彙）&lt;/span&gt;を土台にしながら、志望校の出題形式に合わせて「分析→作成→添削→修正→再作成」を授業内で反復します。答案の癖を可視化し、次の一手が分かる形に整理して進めます。&lt;/div&gt;
&lt;p&gt;&lt;!-- 【こんなお悩み、ありませんか】 --&gt;&lt;/p&gt;
&lt;h2&gt;こんなお悩み、ありませんか&lt;/h2&gt;
&lt;ul&gt;
&lt;li&gt;過去問を解いても、どこで減点されているのか分からない&lt;/li&gt;
&lt;li&gt;英作文の添削を受けたいが、改善点が毎回あいまいなまま終わる&lt;/li&gt;
&lt;li&gt;和訳で「日本語が不自然」と言われ、直し方が分からない&lt;/li&gt;
&lt;li&gt;要約問題で、要点の取捨選択ができず点が伸びない&lt;/li&gt;
&lt;li&gt;医学部・国公立二次・早慶など、大学別に対策の組み方に迷う&lt;/li&gt;
&lt;li&gt;基礎はやっているのに、記述で合格点に届かない&lt;/li&gt;
&lt;li&gt;オンラインでも添削まで含めて、密度の高い対策をしたい&lt;/li&gt;
&lt;/ul&gt;
&lt;p&gt;&lt;!-- 【つまずきの典型パターン】 --&gt;&lt;/p&gt;
&lt;h2&gt;つまずきの典型パターン&lt;/h2&gt;
&lt;p&gt;大学受験英語（特に記述・論述）では、つまずきが次の3つに整理できることが多いです（個人差があります）。&lt;/p&gt;
&lt;h3&gt;① 知識不足（語彙・文法・構文の穴）&lt;/h3&gt;
&lt;p&gt;難関大レベルの英文を支える語彙・構文の理解が不足し、正確な精読が崩れてしまう状態です。&lt;/p&gt;
&lt;h3&gt;② 手順不安定（分析→答案化の型がない）&lt;/h3&gt;
&lt;p&gt;設問の要求（条件・制約）を読み落としたり、和訳／要約／英作文で「どの順で処理するか」が定まらず失点が再現しやすい状態です。&lt;/p&gt;
&lt;h3&gt;③ 運用不足（添削→修正→再作成が足りない）&lt;/h3&gt;
&lt;p&gt;「書いて終わり」になり、減点理由を潰す前に次へ進んでしまうため、答案が改善されにくい状態です。&lt;/p&gt;
&lt;p&gt;&lt;!-- 【エスコットがやること】 --&gt;&lt;/p&gt;
&lt;h2&gt;エスコットがやること&lt;/h2&gt;
&lt;p&gt;志望校の問題形式に合わせて、授業内で次のプロセスを具体的に回します。&lt;/p&gt;
&lt;ul&gt;
&lt;li&gt;&lt;strong&gt;診断&lt;/strong&gt;：現状の答案（英作文／和訳／要約）と学習状況を確認し、課題を分類&lt;/li&gt;
&lt;li&gt;&lt;strong&gt;設計&lt;/strong&gt;：志望校の形式（医学部／国公立二次／早慶／難関私大）に合わせて、優先順位を設定&lt;/li&gt;
&lt;li&gt;&lt;strong&gt;演習&lt;/strong&gt;：課題文の分析（論理・要点・条件）→答案作成までを授業内で実施&lt;/li&gt;
&lt;li&gt;&lt;strong&gt;修正&lt;/strong&gt;：添削で減点パターンを言語化し、修正ポイントをその場で具体化&lt;/li&gt;
&lt;li&gt;&lt;strong&gt;定着&lt;/strong&gt;：同じ型で「再作成」し、改善が再現できる状態に整える&lt;/li&gt;
&lt;/ul&gt;
&lt;p&gt;&lt;!-- 【授業の進め方（モデル）】 --&gt;&lt;/p&gt;
&lt;h2&gt;授業の進め方（モデル）&lt;/h2&gt;
&lt;p&gt;一例として、次のような流れで進めます（志望校・現在地・課題により調整します）。&lt;/p&gt;
&lt;div class="rounded" style="background-color: #f8f9fa; padding: 15px; border-radius: 8px; border: 1px solid #dee2e6; margin-bottom: 20px;"&gt;
&lt;ul style="margin-bottom: 0;"&gt;
&lt;li&gt;&lt;strong&gt;初回&lt;/strong&gt;：現状診断（答案・学習状況）／志望校の形式確認／優先課題の決定&lt;/li&gt;
&lt;li&gt;&lt;strong&gt;2回目&lt;/strong&gt;：精読の精度を整える（構文・論理）＋和訳／要約の「処理手順」を固定&lt;/li&gt;
&lt;li&gt;&lt;strong&gt;3回目&lt;/strong&gt;：英作文（条件英作文含む）の「骨組み→表現」の作り方を型化し、添削で修正&lt;/li&gt;
&lt;li&gt;&lt;strong&gt;4回目以降&lt;/strong&gt;：過去問・類題で「分析→作成→添削→再作成」を反復し、得点の再現性を上げる&lt;/li&gt;
&lt;/ul&gt;
&lt;/div&gt;
&lt;p&gt;&lt;!-- 【対応範囲・コース案内】（現状本文の情報を整理して掲載） --&gt;&lt;/p&gt;
&lt;h2&gt;対応範囲・コース案内&lt;/h2&gt;
&lt;h3 class="timelineMessage__message"&gt;医学部対策講座&lt;/h3&gt;
&lt;p&gt;医学部英語は大学によって問題形式が全く異なります。基本的な英語の学力をつけた上で、大学別の対策を実施します。&lt;/p&gt;
&lt;p&gt;また、生命倫理や生命科学などの医学部入試に特有のトピックに関する知識や、課題文の分析方法、論理的思考方法、解答作成に必要な文章構成能力など総合的に養成します。&lt;/p&gt;
&lt;h3 class="timelineMessage__message"&gt;国公立二次対策講座&lt;/h3&gt;
&lt;p&gt;論述中心の問題形式ですので、一般的な英語学習の上に、英作文、条件英作文、英文和訳、要約問題など問題形式別の対策を実施します。&lt;/p&gt;
&lt;p&gt;特に、英文和訳や要約問題など日本語運用能力を問われる物に関しては、日本語からのアプローチも重視した授業になります。&lt;/p&gt;
&lt;h3 class="timelineMessage__message"&gt;早慶対策講座&lt;/h3&gt;
&lt;p&gt;私大の最難関である両大学。学部により出題形式に特色がありますので基本的な英語修了後は過去問に即した演習形式の授業になります。&lt;/p&gt;
&lt;h3 class="timelineMessage__message"&gt;難関私大対策講座&lt;/h3&gt;
&lt;p&gt;GMARCHなどの難関大を志望する受験生のための講座です。基本的な英語の学力があれば合格点がとれる大学群ですが、近年の傾向として合格点が高くなりがちであるので、精度の高い学力を養うことが目標になります。&lt;/p&gt;
&lt;p&gt;&lt;!-- 【記述・論述のこだわり】（既存良情報を維持し、前置きを整形） --&gt;&lt;/p&gt;
&lt;h3&gt;志望校合格を引き寄せる「記述・論述」指導のこだわり&lt;/h3&gt;
&lt;p&gt;難関大入試の勝敗を分けるのは、客観式問題ではなく「英作文」「和訳」「要約」などの記述力です。当塾では、以下のような専門的なアプローチで答案作成力を磨き上げます。&lt;/p&gt;
&lt;div style="background-color: #f8f9fa; padding: 20px; border-radius: 8px; border: 1px solid #dee2e6; margin-bottom: 30px;"&gt;&lt;strong&gt;・医学部・最難関大特有の背景知識&lt;/strong&gt;&lt;br /&gt;
医学部の「生命倫理」や早慶の「学術的論説」など、頻出トピックに関する背景知識を補います。文章の背景を知ることで、初見の長文でも論理構造を素早く見抜く力がつきます。&lt;/p&gt;
&lt;p&gt;&lt;strong&gt;・徹底した「添削」指導&lt;/strong&gt;&lt;br /&gt;
英作文や和訳は、自分で正解を判断するのが最も難しい分野です。完全個別指導の利点を活かし、生徒が書いた答案の「癖」を見抜き、合格点をもぎ取るための修正ポイントをリアルタイムで指導します。&lt;/p&gt;
&lt;p&gt;&lt;strong&gt;・日本語運用能力の強化&lt;/strong&gt;&lt;br /&gt;
国公立二次の要約問題などは、英語力だけでなく「適切な日本語にまとめる力」が問われます。国語教育の知見も活かし、論理的に正しい日本語の構成方法から丁寧に指導します。&lt;/p&gt;
&lt;/div&gt;
&lt;p&gt;&lt;!-- 【受講までの流れ】（既存ブロック維持） --&gt;&lt;/p&gt;
&lt;h2&gt;受講までの流れ&lt;/h2&gt;
&lt;style&gt;
  .bg-pink {background-color: #ffc0cb !important;}&lt;br /&gt;
&lt;/style&gt;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&lt;p&gt;&lt;!-- 【FAQ】（既存FAQを活かしつつ、中高一貫/大学受験の論述に寄せて増補・整形） --&gt;&lt;/p&gt;
&lt;h2&gt;大学受験英語講座に関するよくある質問（FAQ）&lt;/h2&gt;
&lt;div style="margin-bottom: 40px;"&gt;&lt;strong&gt;Q. 志望校が決まっていない段階でも受講できますか？&lt;/strong&gt;&lt;br /&gt;
A. はい、可能です。まずは全ての大学受験の基礎となる「精読力」と「語彙力」を固め、志望校が定まり次第、出題形式に合わせた個別カリキュラムへ移行します。&lt;/p&gt;
&lt;p&gt;&lt;strong&gt;Q. 英作文だけを重点的に対策してもらうことは可能ですか？&lt;/strong&gt;&lt;br /&gt;
A. 可能です。「長文は得意だが英作文で点が取れない」といった特定の弱点に絞った指導にも対応し、過去問を使った添削中心の授業も行います。&lt;/p&gt;
&lt;p&gt;&lt;strong&gt;Q. 和訳や要約で、日本語がうまく書けません。&lt;/strong&gt;&lt;br /&gt;
A. 国公立二次などでは日本語運用が得点を左右することがあります。設問の要求に合う日本語のまとめ方（要点整理・論理のつなぎ方）から整理し、その上で英語処理へ接続します。&lt;/p&gt;
&lt;p&gt;&lt;strong&gt;Q. 医学部英語のトピック（生命倫理・生命科学など）が不安です。&lt;/strong&gt;&lt;br /&gt;
A. 文章の背景知識があると、論理構造や主張の読み取りが安定しやすくなります。必要に応じて頻出トピックの前提を補い、本文分析と答案作成に活かします。&lt;/p&gt;
&lt;p&gt;&lt;strong&gt;Q. オンライン指導でも記述問題の添削は受けられますか？&lt;/strong&gt;&lt;br /&gt;
A. はい、可能です。手元を映すカメラや画面共有を活用し、書いた答案をデータで共有しながら、その場でフィードバックを行います。&lt;/p&gt;
&lt;p&gt;&lt;strong&gt;Q. どの大学群の対策から始めるべきか迷っています。&lt;/strong&gt;&lt;br /&gt;
A. 現状の学力と出題形式（記述比率・求められる答案の型）を確認し、優先順位を整理して学習計画をご提案します。&lt;/p&gt;
&lt;/div&gt;
&lt;p&gt;&lt;!-- 【指導料】（既存ブロック維持） --&gt;&lt;/p&gt;
&lt;div&gt;&lt;/div&gt;
&lt;h2&gt;指導料&lt;/h2&gt;
&lt;div class="container mt-5"&gt;
&lt;div class="row"&gt;
&lt;div class="col-sm-4"&gt;
&lt;div class="card bg-primary mb-3 text-white"&gt;
&lt;div class="card-body"&gt;
&lt;h5 class="card-title"&gt;トライアル指導料&lt;/h5&gt;
&lt;p class="card-text"&gt;10,000円(税込)&lt;/p&gt;
&lt;p class="card-text"&gt;他塾様でいう「体験講座」の位置づけですので、通常より安価に設定させていただいております。まずは一度当塾の個別指導をお試し頂ければ幸いです。&lt;/p&gt;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class="card-text"&gt;入塾手続の際に頂戴致します。また、その時点・もしくは過去在籍されていた生徒さんの兄弟姉妹の場合には、全額免除させて頂きます。&lt;/p&gt;
&lt;/div&gt;
&lt;/div&gt;
&lt;/div&gt;
&lt;div class="col-sm-4"&gt;
&lt;div class="card bg-info mb-3 text-white"&gt;
&lt;div class="card-body"&gt;
&lt;h5 class="card-title"&gt;指導料&lt;/h5&gt;
&lt;p class="card-text"&gt;18,150円(税込)/110分&lt;/p&gt;
&lt;p class="card-text"&gt;13,200円(税込)/80分&lt;/p&gt;
&lt;p class="card-text"&gt;前払いです。&lt;br /&gt;
※指導予定回数分を前月20日に集計し請求書を発行させて頂きますので、前月末までにお支払い下さいませ。&lt;/p&gt;
&lt;/div&gt;
&lt;/div&gt;
&lt;/div&gt;
&lt;/div&gt;
&lt;/div&gt;
&lt;p&gt;&lt;!-- 【CTA（問い合わせ誘導文）】 --&gt;&lt;/p&gt;
&lt;h2&gt;お問い合わせ（状況を具体的にお知らせください）&lt;/h2&gt;
&lt;p&gt;大学受験英語の記述対策は、&lt;span style="color: #0000ff;"&gt;「どの形式で、どこが減点されているのか」&lt;/span&gt;を特定できると、学習の方向性がはっきりします。無理に量を増やすのではなく、志望校の形式に合わせて「分析→作成→添削→再作成」を回し、得点の再現性を上げていきます。&lt;/p&gt;
&lt;p&gt;お問い合わせの際は、差し支えない範囲で次をお知らせください（分かる範囲で構いません）。&lt;/p&gt;
&lt;ul&gt;
&lt;li&gt;学年（例：高2／高3）&lt;/li&gt;
&lt;li&gt;志望校（未定でも可）・大学群（例：医学部／国公立二次／早慶／難関私大）&lt;/li&gt;
&lt;li&gt;困っている分野（英作文／条件英作文／和訳／要約／長文など）&lt;/li&gt;
&lt;li&gt;過去問や模試での悩み（例：和訳が減点される／要約が書けない 等）&lt;/li&gt;
&lt;/ul&gt;
&lt;p&gt;現状を踏まえ、取り組む順番と授業の進め方をご提案いたします。&lt;/p&gt;
&lt;p&gt;&lt;!-- 既存フォーム（維持） --&gt;&lt;/p&gt;
&lt;h2&gt;お問い合わせ&lt;/h2&gt;
&lt;div class="wpcf7 no-js" id="wpcf7-f429-p567-o1" lang="ja" dir="ltr" data-wpcf7-id="429"&gt;
&lt;div class="screen-reader-response"&gt;&lt;p role="status" aria-live="polite" aria-atomic="true"&gt;&lt;/p&gt; &lt;ul&gt;&lt;/ul&gt;&lt;/div&gt;
&lt;form action="/kouza/jyuken-english/#wpcf7-f429-p567-o1" method="post" class="wpcf7-form init" aria-label="コンタクトフォーム" novalidate="novalidate" data-status="init"&gt;
&lt;fieldset class="hidden-fields-container"&gt;&lt;input type="hidden" name="_wpcf7" value="429" /&gt;&lt;input type="hidden" name="_wpcf7_version" value="6.1.4" /&gt;&lt;input type="hidden" name="_wpcf7_locale" value="ja" /&gt;&lt;input type="hidden" name="_wpcf7_unit_tag" value="wpcf7-f429-p567-o1" /&gt;&lt;input type="hidden" name="_wpcf7_container_post" value="567" /&gt;&lt;input type="hidden" name="_wpcf7_posted_data_hash" value="" /&gt;&lt;input type="hidden" name="_wpcf7_recaptcha_response" value="" /&gt;
&lt;/fieldset&gt;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&lt;p&gt;&lt;label&gt;電話番号(必須)&lt;br /&gt;
&lt;span class="wpcf7-form-control-wrap" data-name="tel-572"&gt;&lt;input size="40" maxlength="400" class="wpcf7-form-control wpcf7-tel wpcf7-validates-as-required wpcf7-text wpcf7-validates-as-tel" aria-required="true" aria-invalid="false" value="" type="tel" name="tel-572" /&gt;&lt;/span&gt;&lt;/label&gt;
&lt;/p&gt;
&lt;p&gt;コース選択(必須)&lt;br /&gt;
&lt;span class="wpcf7-form-control-wrap" data-name="checkbox-925"&gt;&lt;span class="wpcf7-form-control wpcf7-checkbox"&gt;&lt;span class="wpcf7-list-item first"&gt;&lt;span class="wpcf7-list-item-label"&gt;医学部対策講座　英語&lt;/span&gt;&lt;input type="checkbox" name="checkbox-925[]" value="医学部対策講座　英語" /&gt;&lt;/span&gt;&lt;span class="wpcf7-list-item"&gt;&lt;span class="wpcf7-list-item-label"&gt;医学部対策講座　数学&lt;/span&gt;&lt;input type="checkbox" name="checkbox-925[]" value="医学部対策講座　数学" /&gt;&lt;/span&gt;&lt;span class="wpcf7-list-item"&gt;&lt;span class="wpcf7-list-item-label"&gt;国公立二次対策講座　英語&lt;/span&gt;&lt;input type="checkbox" name="checkbox-925[]" value="国公立二次対策講座　英語" /&gt;&lt;/span&gt;&lt;span class="wpcf7-list-item"&gt;&lt;span class="wpcf7-list-item-label"&gt;国公立二次対策講座　数学&lt;/span&gt;&lt;input type="checkbox" name="checkbox-925[]" value="国公立二次対策講座　数学" /&gt;&lt;/span&gt;&lt;span class="wpcf7-list-item"&gt;&lt;span class="wpcf7-list-item-label"&gt;国公立二次対策講座　国語&lt;/span&gt;&lt;input type="checkbox" name="checkbox-925[]" value="国公立二次対策講座　国語" /&gt;&lt;/span&gt;&lt;span class="wpcf7-list-item"&gt;&lt;span class="wpcf7-list-item-label"&gt;早慶対策講座　英語&lt;/span&gt;&lt;input type="checkbox" name="checkbox-925[]" value="早慶対策講座　英語" /&gt;&lt;/span&gt;&lt;span class="wpcf7-list-item"&gt;&lt;span class="wpcf7-list-item-label"&gt;早慶対策講座　数学&lt;/span&gt;&lt;input type="checkbox" name="checkbox-925[]" value="早慶対策講座　数学" /&gt;&lt;/span&gt;&lt;span class="wpcf7-list-item"&gt;&lt;span class="wpcf7-list-item-label"&gt;早慶対策講座　国語&lt;/span&gt;&lt;input type="checkbox" name="checkbox-925[]" value="早慶対策講座　国語" /&gt;&lt;/span&gt;&lt;span class="wpcf7-list-item"&gt;&lt;span class="wpcf7-list-item-label"&gt;文系数学対策講座　数学&lt;/span&gt;&lt;input type="checkbox" name="checkbox-925[]" value="文系数学対策講座　数学" /&gt;&lt;/span&gt;&lt;span class="wpcf7-list-item"&gt;&lt;span class="wpcf7-list-item-label"&gt;薬学部対策講座　数学&lt;/span&gt;&lt;input type="checkbox" name="checkbox-925[]" value="薬学部対策講座　数学" /&gt;&lt;/span&gt;&lt;span class="wpcf7-list-item last"&gt;&lt;span class="wpcf7-list-item-label"&gt;小論文講座　国語&lt;/span&gt;&lt;input type="checkbox" name="checkbox-925[]" value="小論文講座　国語" /&gt;&lt;/span&gt;&lt;/span&gt;&lt;/span&gt;
&lt;/p&gt;
&lt;p&gt;受講スタイル(必須)&lt;br /&gt;
&lt;span class="wpcf7-form-control-wrap" data-name="checkbox-618"&gt;&lt;span class="wpcf7-form-control wpcf7-checkbox wpcf7-validates-as-required"&gt;&lt;span class="wpcf7-list-item first"&gt;&lt;span class="wpcf7-list-item-label"&gt;教室&lt;/span&gt;&lt;input type="checkbox" name="checkbox-618[]" value="教室" /&gt;&lt;/span&gt;&lt;span class="wpcf7-list-item last"&gt;&lt;span class="wpcf7-list-item-label"&gt;オンライン&lt;/span&gt;&lt;input type="checkbox" name="checkbox-618[]" value="オンライン" /&gt;&lt;/span&gt;&lt;/span&gt;&lt;/span&gt;
&lt;/p&gt;
&lt;p&gt;&lt;label&gt; 備考&lt;br /&gt;
&lt;span class="wpcf7-form-control-wrap" data-name="your-message"&gt;&lt;textarea cols="40" rows="10" maxlength="2000" class="wpcf7-form-control wpcf7-textarea" aria-invalid="false" name="your-message"&gt;&lt;/textarea&gt;&lt;/span&gt; &lt;/label&gt;
&lt;/p&gt;
&lt;p&gt;[anr_nocaptcha g-recaptcha-response]
&lt;/p&gt;
&lt;p&gt;&lt;input class="wpcf7-form-control wpcf7-submit has-spinner" type="submit" value="送信" /&gt;
&lt;/p&gt;&lt;div class="wpcf7-response-output" aria-hidden="true"&gt;&lt;/div&gt;
&lt;/form&gt;
&lt;/div&gt;
------</t>
  </si>
  <si>
    <t>以下のページは不自然なワードを使用しています。
これらを適切に自然な言葉に置き換えて下さい。
なお、本文の装飾や構造は絶対に変えないでください。
【対象ページURL】
https://juku-escot.com/progress/
【検出された不自然ワード】
- 崩れ
- 型
- 手順
- 最短
- 設計
- 整え
【本文】
------
&lt;p&gt;&lt;img fetchpriority="high" decoding="async" class="alignleft size-large wp-image-1050" src="https://juku-escot.com/wp-content/uploads/2024/11/progress-1024x272.png" alt="プログレス教科書の表紙、多くの中高一貫校で採用される高度な英語教材" width="1024" height="272" srcset="https://juku-escot.com/wp-content/uploads/2024/11/progress-1024x272.png 1024w, https://juku-escot.com/wp-content/uploads/2024/11/progress-300x80.png 300w, https://juku-escot.com/wp-content/uploads/2024/11/progress-768x204.png 768w, https://juku-escot.com/wp-content/uploads/2024/11/progress.png 1280w" sizes="(max-width: 1024px) 100vw, 1024px" /&gt;&lt;/p&gt;
&lt;p&gt;&lt;strong&gt;&lt;span style="color: #800080;"&gt;プログレス&lt;/span&gt;&lt;/strong&gt;は、多くの中高一貫校で採用されている、&lt;strong&gt;&lt;span style="color: #800080;"&gt;高度な英語力を養うための教材&lt;/span&gt;&lt;/strong&gt;です。文部科学省検定教科書ではないぶん、&lt;strong&gt;難易度の高い英文・豊富な語彙・速い進度&lt;/strong&gt;が特徴で、うまく使いこなせれば英語力を大きく伸ばせます。&lt;/p&gt;
&lt;p&gt;一方で、&lt;strong&gt;予習・復習の負担の大きさ&lt;/strong&gt;や&lt;strong&gt;授業進度の速さ&lt;/strong&gt;から、「ついていけない」「他教科との両立が難しい」と感じる生徒さんも少なくありません。&lt;/p&gt;
&lt;p&gt;このページでは、&lt;/p&gt;
&lt;ul&gt;
&lt;li&gt;プログレス（Progress in English 21）の特徴と検定教科書との違い&lt;/li&gt;
&lt;li&gt;BOOK 1～BOOK 5の大まかな構成&lt;/li&gt;
&lt;li&gt;多くの中高一貫生が抱えやすい課題&lt;/li&gt;
&lt;li&gt;中高一貫校専門塾エスコットでの&lt;strong&gt;プログレス攻略サポート&lt;/strong&gt;&lt;/li&gt;
&lt;/ul&gt;
&lt;p&gt;について整理し、&lt;strong&gt;効率よく実力をつけるための学習イメージ&lt;/strong&gt;をお伝えします。&lt;/p&gt;
&lt;h2&gt;１．プログレス（Progress in English 21）とは？&lt;/h2&gt;
&lt;div style="border: 1px solid #D3BCE8; padding: 5px; border-radius: 5px;"&gt;
&lt;p&gt;『プログレス』は、中高一貫校で広く採用されている&lt;strong&gt;検定外の英語教材&lt;/strong&gt;で、日常生活や実社会で必要な英語力を養うことを目的としています。多彩な英文と語彙を通じて、&lt;strong&gt;聞く・話す・読む・書く&lt;/strong&gt;の４技能を総合的に伸ばせるよう設計されています。&lt;/p&gt;
&lt;details&gt;
&lt;summary style="background-color: #6a1b9a; color: #ffffff; padding: 5px; border-radius: 3px; cursor: pointer;"&gt;もっと詳しく見る&lt;/summary&gt;
&lt;p&gt;『Progress in English』または『Progress in English 21』（以下『プログレス』）は、長らく多くの中高一貫校で使用されている、イエズス会出版から発行された英語教科書です。&lt;/p&gt;
&lt;p&gt;まず、プログレスは&lt;span style="color: #0000ff;"&gt;検定教科書ではありません。&lt;/span&gt;検定教科書とは、文部科学大臣の検定を受けて正式に小学校・中学校・高等学校で使用が認められた教科書のことです。&lt;/p&gt;
&lt;p&gt;一方、プログレスは検定教科書ではない代わりに、&lt;strong&gt;高い英語力を育てること&lt;/strong&gt;を目指しています。日常生活や実社会で必要な英語表現を重視しており、そのために検定教科書よりも&lt;strong&gt;難易度が高く&lt;/strong&gt;設定されている場合があります。&lt;/p&gt;
&lt;p&gt;また、プログレスは&lt;strong&gt;豊富な英文と語彙&lt;/strong&gt;を提供しているため、検定教科書と比べてより幅広い英語表現に触れられるのも特徴です。文章は主に「小説」「物語」「会話文」から構成され、&lt;span style="color: #0000ff;"&gt;日常生活に基づいた実用的な文例が多く取り入れられています。&lt;/span&gt;&lt;/p&gt;
&lt;p&gt;さらにプログレスは、&lt;strong&gt;聞く → 話す → 読む → 書く&lt;/strong&gt;の順でスキルを積み上げていく構成になっており、反復学習をサポートする設計です。これにより、学習者は総合的な英語力を無理なく高めていくことができます。まさに「&lt;span style="color: #ff0000;"&gt;効果的な学習&lt;/span&gt;」を支える教材と言えるでしょう。&lt;/p&gt;
&lt;p&gt;詳細については、当塾英語科講師・甲田による解説動画・コラムもご参照ください。&lt;/p&gt;
&lt;ul&gt;
&lt;li style="list-style-type: none;"&gt;
&lt;ul&gt;
&lt;li&gt;&lt;a href="https://youtu.be/iNKjZUoW5JE"&gt;【PROGRESS IN ENGLISH 21 完全攻略】はじめに（YouTube）&lt;/a&gt;&lt;/li&gt;
&lt;/ul&gt;
&lt;/li&gt;
&lt;/ul&gt;
&lt;/details&gt;
&lt;/div&gt;
&lt;h2&gt;プログレス（Progress in English 21）で最初に確認すること&lt;/h2&gt;
&lt;p&gt;&lt;strong&gt;結論：&lt;/strong&gt;まず「配布されている版（従来版／REVISED）とBOOK番号・授業の進度」を確認し、学習は&lt;strong&gt;教科書で土台づくり&lt;/strong&gt;と&lt;strong&gt;入試で必要な形式（特に長文）を別建て&lt;/strong&gt;に分けて進めます。&lt;/p&gt;
&lt;table&gt;
&lt;thead&gt;
&lt;tr&gt;
&lt;th&gt;検索意図&lt;/th&gt;
&lt;th&gt;このページでの答え&lt;/th&gt;
&lt;th&gt;まず見る場所（章名）&lt;/th&gt;
&lt;th&gt;注意点&lt;/th&gt;
&lt;/tr&gt;
&lt;/thead&gt;
&lt;tbody&gt;
&lt;tr&gt;
&lt;td&gt;プログレス英語教科書とは？&lt;/td&gt;
&lt;td&gt;検定教科書より「難易度・量・進度」が重く、BOOK1〜5で段階的に伸ばす教材。&lt;/td&gt;
&lt;td&gt;「１．プログレス（Progress in English 21）とは？」&lt;br /&gt;
「プログレス21と検定教科書の３つの違い」&lt;/td&gt;
&lt;td&gt;まず“重さの理由”を把握して、やり方を変える。&lt;/td&gt;
&lt;/tr&gt;
&lt;tr&gt;
&lt;td&gt;BOOKごとの中身（どこまでやれば？）&lt;/td&gt;
&lt;td&gt;BOOK1〜3で高校基礎文法の骨格、BOOK4〜5で総整理と実用表現。&lt;/td&gt;
&lt;td&gt;「BOOK 1～BOOK 5の構成と学べる内容」&lt;/td&gt;
&lt;td&gt;今の学年＝今のBOOKとは限らない（学校の進度で判断）。&lt;/td&gt;
&lt;/tr&gt;
&lt;tr&gt;
&lt;td&gt;難しい理由（つまずき）&lt;/td&gt;
&lt;td&gt;語彙量・予習負担・構造の複雑さ・授業進度の速さなどが重なって起きる。&lt;/td&gt;
&lt;td&gt;「２．プログレスでつまずきやすいポイント（主な課題）」&lt;/td&gt;
&lt;td&gt;“全部一人でやる”前提だと破綻しやすい。&lt;/td&gt;
&lt;/tr&gt;
&lt;tr&gt;
&lt;td&gt;定期テスト／受験はどう両立？&lt;/td&gt;
&lt;td&gt;予習復習は「やることを絞る」仕組み化。受験で必要な長文は教科書外で補う。&lt;/td&gt;
&lt;td&gt;「３．プログレス攻略の学習法と当塾のサポート」&lt;br /&gt;
「３）長文読解と大学入試レベルへの橋渡し」&lt;/td&gt;
&lt;td&gt;教科書対策だけで受験の長文が完結するわけではない。&lt;/td&gt;
&lt;/tr&gt;
&lt;/tbody&gt;
&lt;/table&gt;
&lt;h3&gt;困りごと別：まずやること&lt;/h3&gt;
&lt;ul&gt;
&lt;li&gt;&lt;strong&gt;難しい・追いつけない&lt;/strong&gt;：先に「２．プログレスでつまずきやすいポイント（主な課題）」で“何が重いのか”を特定する。&lt;/li&gt;
&lt;li&gt;&lt;strong&gt;大学受験が不安&lt;/strong&gt;：「受験勉強とのバランスの難しさ」→「３）長文読解と大学入試レベルへの橋渡し」を先に読む。&lt;/li&gt;
&lt;li&gt;&lt;strong&gt;進め方が分からない&lt;/strong&gt;：「３．プログレス攻略の学習法と当塾のサポート」で“やることの絞り込み”から着手する。&lt;/li&gt;
&lt;/ul&gt;
&lt;h3&gt;「採用校」を調べたい場合の最短手順&lt;/h3&gt;
&lt;p&gt;学校名の列挙より先に、&lt;strong&gt;学校配布資料・シラバス・教科書案内&lt;/strong&gt;で「教材名（Progress in English 21）」「版（従来／REVISED）」「BOOK番号」「授業の進度」を確認してください。プログレスは中高一貫校を中心に採用が広がりやすい教材のため、まず“自分の学校の運用”を押さえるのが最短です。&lt;/p&gt;
&lt;p&gt;このあと本文で、教科書の特徴→難易度（理由）→大学入試との関係→学習法と当塾サポートの順に確認できます。&lt;/p&gt;
&lt;h3&gt;プログレス21と検定教科書の３つの違い&lt;/h3&gt;
&lt;div style="border: 1px solid #D3BCE8; padding: 5px; border-radius: 5px;"&gt;
&lt;p&gt;プログレスは、&lt;strong&gt;「難しさ」「多さ」「スピード」&lt;/strong&gt;の３点で検定教科書と大きく異なります。この３点が「大変さ」の原因であると同時に、&lt;strong&gt;習得できれば大きなアドバンテージ&lt;/strong&gt;にもなります。&lt;/p&gt;
&lt;details&gt;
&lt;summary style="background-color: #6a1b9a; color: #ffffff; padding: 5px; border-radius: 3px; cursor: pointer;"&gt;３つの違いを詳しく見る&lt;/summary&gt;
&lt;ol&gt;
&lt;li&gt;
&lt;h4&gt;&lt;strong&gt;① 難易度の高さ&lt;/strong&gt;&lt;/h4&gt;
&lt;p&gt;もっとも分かりやすい違いが&lt;span style="color: #0000ff;"&gt;難易度&lt;/span&gt;です。『プログレス21』は、BOOK 1～BOOK 3の段階から、検定教科書（中１レベル）と比べて早い時期から高度な英語表現が登場します。&lt;/p&gt;
&lt;p&gt;そのぶん、&lt;strong&gt;早い段階から本格的な英文に触れられる&lt;/strong&gt;ため、英語力を本気で伸ばしたい生徒にとっては大きな利点となります。&lt;/li&gt;
&lt;li&gt;
&lt;h4&gt;&lt;strong&gt;② 文章量・語彙量の多さ&lt;/strong&gt;&lt;/h4&gt;
&lt;p&gt;プログレスは、文章の長さ・語彙数ともに&lt;span style="color: #ff0000;"&gt;検定教科書より高い水準&lt;/span&gt;です。日常生活や実用的な場面を想定したテキストが多く、&lt;/p&gt;
&lt;ul&gt;
&lt;li&gt;実際のコミュニケーションに近い表現&lt;/li&gt;
&lt;li&gt;多彩なリーディング素材&lt;/li&gt;
&lt;/ul&gt;
&lt;p&gt;を通じて、実践的な英語運用能力を養うことができます。&lt;/li&gt;
&lt;li&gt;
&lt;h4&gt;&lt;strong&gt;③ 文法習得までのスピード&lt;/strong&gt;&lt;/h4&gt;
&lt;p&gt;検定教科書では通常、&lt;strong&gt;６年間（中１～高３）&lt;/strong&gt;かけて学ぶ文法内容を、プログレスではBOOK 1～BOOK 3の範囲で&lt;strong&gt;３年間（中１～中３）&lt;/strong&gt;で習得することを目標としています。&lt;/p&gt;
&lt;p&gt;このスピーディーなカリキュラムにより、&lt;strong&gt;短期間で高校レベルの文法力&lt;/strong&gt;を身につけることができ、その後の実践的な読解・表現の土台を早期に固めることができます。&lt;/li&gt;
&lt;/ol&gt;
&lt;p&gt;こうした特徴から、『プログレス21』は&lt;span style="color: #ff0000;"&gt;「短期間で高度な英語スキルを身につけたい方」に特に適した教材&lt;/span&gt;と言えます。&lt;/p&gt;
&lt;/details&gt;
&lt;/div&gt;
&lt;h3&gt;BOOK 1～BOOK 5の構成と学べる内容&lt;/h3&gt;
&lt;p&gt;プログレスは、&lt;strong&gt;BOOK 1～BOOK 5&lt;/strong&gt;までの５冊構成です。&lt;/p&gt;
&lt;ul&gt;
&lt;li&gt;&lt;strong&gt;BOOK 1～3：&lt;/strong&gt;基礎～標準レベルの文法・語彙の体系的な習得&lt;/li&gt;
&lt;li&gt;&lt;strong&gt;BOOK 4～5：&lt;/strong&gt;文法の総整理と高度な表現・実用的内容への発展&lt;/li&gt;
&lt;/ul&gt;
&lt;p&gt;以下では、それぞれの冊子の概略と、当塾が提供している解説コンテンツをご紹介します。&lt;/p&gt;
&lt;details style="margin-bottom: 10px;"&gt;
&lt;summary style="background-color: #4b0082; color: #ffffff; font-weight: bold; cursor: pointer; padding: 8px; border-radius: 5px; margin: -5px -5px 5px -5px;"&gt;&lt;strong&gt;BOOK 1～BOOK 3：基礎文法の習得&lt;/strong&gt;&lt;/summary&gt;
&lt;p&gt;最初の３冊（BOOK 1～3）は、&lt;strong&gt;高校の基礎文法レベル&lt;/strong&gt;までを一気に学ぶために設計されています。英語初心者にも理解しやすい構成で、&lt;strong&gt;英文の基本構造・基本語彙&lt;/strong&gt;を丁寧に積み上げていきます。&lt;/p&gt;
&lt;div style="border: 1px solid #D3BCE8; padding: 5px; border-radius: 5px; margin-bottom: 10px;"&gt;
&lt;details&gt;
&lt;summary style="background-color: #6a1b9a; color: #ffffff; padding: 5px; border-radius: 3px; cursor: pointer;"&gt;プログレス21 REVISED BOOK 1（約1,290語）&lt;/summary&gt;
&lt;p&gt;成語を含む単語数は&lt;strong&gt;約1,290語&lt;/strong&gt;で、中１～中２用とされています。&lt;/p&gt;
&lt;div class="rounded" style="background-color: whitesmoke; padding: 10px;"&gt;
&lt;p&gt;&lt;strong&gt;主な単元：&lt;/strong&gt;現在形、疑問文（be動詞）、疑問詞、複数形、所有格、現在形（一般動詞）、命令文、３単現、現在進行形、代名詞の目的格、過去形、過去進行形、未来を表す表現、some・anyの使い方、数量・分量の表し方、助動詞、There is/are構文、頻度・時間の表し方、前置詞、不定詞 など&lt;/p&gt;
&lt;/div&gt;
&lt;p&gt;各項目については、当塾英語科講師・甲田による解説が公開されています（一部抜粋）。&lt;/p&gt;
&lt;table style="table-layout: fixed; line-height: 100%;" border="1"&gt;
&lt;tbody&gt;
&lt;tr align="center"&gt;
&lt;td width="10%"&gt;1&lt;/td&gt;
&lt;td width="20%"&gt;&lt;a href="https://eng-support.com/column/progressbook1-1-1/"&gt;this is~.&lt;/a&gt;&lt;/td&gt;
&lt;td width="20%"&gt;&lt;a href="https://eng-support.com/column/progressbook1-1-2/"&gt;be動詞・不定冠詞&lt;/a&gt;&lt;/td&gt;
&lt;td width="20%"&gt;&lt;a href="https://eng-support.com/column/progressbook1-1-3/"&gt;疑問文&lt;/a&gt;&lt;/td&gt;
&lt;td width="20%"&gt;&lt;/td&gt;
&lt;/tr&gt;
&lt;tr align="center"&gt;
&lt;td&gt;2&lt;/td&gt;
&lt;td&gt;&lt;a href="https://eng-support.com/column/progressbook1-2-1/"&gt;疑問詞whatで始まる疑問文&lt;/a&gt;&lt;/td&gt;
&lt;td&gt;&lt;a href="https://eng-support.com/column/progressbook1-2-2/"&gt;Yes／Noの答え方&lt;/a&gt;&lt;/td&gt;
&lt;td&gt;&lt;a href="https://eng-support.com/column/progressbook1-2-3/"&gt;名詞を修飾する形容詞&lt;/a&gt;&lt;/td&gt;
&lt;td&gt;&lt;/td&gt;
&lt;/tr&gt;
&lt;tr align="center"&gt;
&lt;td&gt;3&lt;/td&gt;
&lt;td&gt;&lt;a href="https://eng-support.com/column/progressbook1-3-1/"&gt;複数形&lt;/a&gt;&lt;/td&gt;
&lt;td&gt;&lt;a href="https://eng-support.com/column/progressbook1-3-2/"&gt;所有格&lt;/a&gt;&lt;/td&gt;
&lt;td&gt;&lt;a href="https://eng-support.com/column/progressbook1-3-3/"&gt;疑問詞what/who・指示形容詞&lt;/a&gt;&lt;/td&gt;
&lt;td&gt;&lt;/td&gt;
&lt;/tr&gt;
&lt;tr align="center"&gt;
&lt;td&gt;4&lt;/td&gt;
&lt;td&gt;&lt;a href="https://eng-support.com/column/progressbook1-4-1/"&gt;一般動詞の平叙文(１人称)&lt;/a&gt;&lt;/td&gt;
&lt;td&gt;&lt;a href="https://eng-support.com/column/progressbook1-4-2/"&gt;一般動詞の疑問文&lt;/a&gt;&lt;/td&gt;
&lt;td&gt;&lt;a href="https://eng-support.com/column/progressbook1-4-3/"&gt;色を尋ねる疑問詞&lt;/a&gt;&lt;/td&gt;
&lt;td&gt;&lt;/td&gt;
&lt;/tr&gt;
&lt;tr align="center"&gt;
&lt;td&gt;5&lt;/td&gt;
&lt;td&gt;&lt;a href="https://eng-support.com/column/progressbook1-5-1/"&gt;疑問詞where・位置を表す前置詞&lt;/a&gt;&lt;/td&gt;
&lt;td&gt;&lt;a href="https://eng-support.com/column/progressbook1-5-2/"&gt;定冠詞&lt;/a&gt;&lt;/td&gt;
&lt;td&gt;&lt;a href="https://eng-support.com/column/progressbook1-5-3/"&gt;補語としての形容詞&lt;/a&gt;&lt;/td&gt;
&lt;td&gt;&lt;/td&gt;
&lt;/tr&gt;
&lt;tr align="center"&gt;
&lt;td&gt;6&lt;/td&gt;
&lt;td&gt;&lt;a href="https://eng-support.com/column/progressbook1-6-1/"&gt;命令文&lt;/a&gt;&lt;/td&gt;
&lt;td&gt;&lt;a href="https://eng-support.com/column/progressbook1-6-2/"&gt;Let'sを使う命令文&lt;/a&gt;&lt;/td&gt;
&lt;td&gt;&lt;a href="https://eng-support.com/column/progressbook1-6-3/"&gt;Shall weを使う疑問文&lt;/a&gt;&lt;/td&gt;
&lt;td&gt;&lt;/td&gt;
&lt;/tr&gt;
&lt;tr align="center"&gt;
&lt;td&gt;7&lt;/td&gt;
&lt;td&gt;&lt;a href="https://eng-support.com/column/progressbook1-7-1/"&gt;現在形の肯定文・３単現&lt;/a&gt;&lt;/td&gt;
&lt;td&gt;&lt;a href="https://eng-support.com/column/progressbook1-7-2/"&gt;現在形の否定文&lt;/a&gt;&lt;/td&gt;
&lt;td&gt;&lt;a href="https://eng-support.com/column/progressbook1-7-3/"&gt;現在形の疑問文&lt;/a&gt;&lt;/td&gt;
&lt;td&gt;&lt;/td&gt;
&lt;/tr&gt;
&lt;tr align="center"&gt;
&lt;td&gt;8&lt;/td&gt;
&lt;td&gt;&lt;a href="https://eng-support.com/column/progress-book1-8-1/"&gt;疑問詞what、一般動詞&lt;/a&gt;&lt;/td&gt;
&lt;td&gt;&lt;a href="https://eng-support.com/column/298/"&gt;疑問詞how many&lt;/a&gt;&lt;/td&gt;
&lt;td&gt;&lt;a href="https://eng-support.com/column/progress-book1-lesson8/"&gt;疑問詞when/whereと一般動詞&lt;/a&gt;&lt;/td&gt;
&lt;td&gt;&lt;/td&gt;
&lt;/tr&gt;
&lt;tr align="center"&gt;
&lt;td&gt;9&lt;/td&gt;
&lt;td&gt;&lt;a href="https://eng-support.com/column/progress-book1-lesson9-1/"&gt;現在進行形の平叙文&lt;/a&gt;&lt;/td&gt;
&lt;td&gt;&lt;a href="https://eng-support.com/column/progress-book1-lesson9-2/"&gt;現在進行形の疑問文&lt;/a&gt;&lt;/td&gt;
&lt;td&gt;&lt;a href="https://eng-support.com/column/progress-book1-lesson9-3/"&gt;代名詞の目的格&lt;/a&gt;&lt;/td&gt;
&lt;td&gt;&lt;/td&gt;
&lt;/tr&gt;
&lt;tr align="center"&gt;
&lt;td&gt;10&lt;/td&gt;
&lt;td&gt;&lt;a href="https://eng-support.com/column/progress-book1-lesson10-1/"&gt;規則動詞の過去形&lt;/a&gt;&lt;/td&gt;
&lt;td&gt;&lt;a href="https://eng-support.com/column/progress-book1-lesson10-2/"&gt;過去形の否定文&lt;/a&gt;&lt;/td&gt;
&lt;td&gt;&lt;a href="https://eng-support.com/column/progress-book1-lesson10-3/"&gt;過去形の疑問文&lt;/a&gt;&lt;/td&gt;
&lt;td&gt;&lt;/td&gt;
&lt;/tr&gt;
&lt;tr align="center"&gt;
&lt;td&gt;11&lt;/td&gt;
&lt;td&gt;&lt;a href="https://eng-support.com/column/progress-book1-lesson11-1/"&gt;不規則動詞の過去形&lt;/a&gt;&lt;/td&gt;
&lt;td&gt;&lt;a href="https://eng-support.com/column/progress-book1-lesson11-2/"&gt;疑問詞が主語となる疑問文&lt;/a&gt;&lt;/td&gt;
&lt;td&gt;&lt;a href="https://eng-support.com/column/progress-book1-lesson11-3/"&gt;nearとfar from&lt;/a&gt;&lt;/td&gt;
&lt;td&gt;&lt;/td&gt;
&lt;/tr&gt;
&lt;tr align="center"&gt;
&lt;td&gt;12&lt;/td&gt;
&lt;td&gt;&lt;a href="https://eng-support.com/column/progress-book1-lesson12-1/"&gt;be動詞の過去形&lt;/a&gt;&lt;/td&gt;
&lt;td&gt;&lt;a href="https://eng-support.com/column/progress-book1-lesson12-2/"&gt;過去進行形&lt;/a&gt;&lt;/td&gt;
&lt;td&gt;&lt;a href="https://eng-support.com/column/progress-book1-lesson12-3/"&gt;所有代名詞&lt;/a&gt;&lt;/td&gt;
&lt;td&gt;&lt;/td&gt;
&lt;/tr&gt;
&lt;tr align="center"&gt;
&lt;td&gt;13&lt;/td&gt;
&lt;td&gt;&lt;a href="https://eng-support.com/column/progress-book1-lesson13-1/"&gt;be going to~&lt;/a&gt;&lt;/td&gt;
&lt;td&gt;&lt;a href="https://eng-support.com/column/progress-book1-lesson13-2/"&gt;未来を表す否定文&lt;/a&gt;&lt;/td&gt;
&lt;td&gt;&lt;a href="https://eng-support.com/column/progress-book1-lesson13-3/"&gt;未来を表す疑問文&lt;/a&gt;&lt;/td&gt;
&lt;td&gt;&lt;/td&gt;
&lt;/tr&gt;
&lt;tr align="center"&gt;
&lt;td&gt;14&lt;/td&gt;
&lt;td&gt;&lt;a href="https://eng-support.com/column/progress-book1-lesson14-1/"&gt;Shall Iを使う疑問文&lt;/a&gt;&lt;/td&gt;
&lt;td&gt;&lt;a href="https://eng-support.com/column/progress-book1-lesson14-2/"&gt;否定文・疑問文で使われるany&lt;/a&gt;&lt;/td&gt;
&lt;td&gt;&lt;a href="https://eng-support.com/column/progress-book1-lesson14-3/"&gt;物質名詞&lt;/a&gt;&lt;/td&gt;
&lt;td&gt;&lt;a href="https://eng-support.com/column/progress-book1-lesson14-4/"&gt;否定疑問文と答え方&lt;/a&gt;&lt;/td&gt;
&lt;/tr&gt;
&lt;tr align="center"&gt;
&lt;td&gt;15&lt;/td&gt;
&lt;td&gt;&lt;a href="https://eng-support.com/column/progress-book1-lesson15-1/"&gt;many+複数形 / much+単数形&lt;/a&gt;&lt;/td&gt;
&lt;td&gt;&lt;a href="https://eng-support.com/column/progress-book1-lesson15-2/"&gt;how much+物質名詞&lt;/a&gt;&lt;/td&gt;
&lt;td&gt;&lt;a href="https://eng-support.com/column/progress-book1-lesson15-3/"&gt;物質名詞の数量&lt;/a&gt;&lt;/td&gt;
&lt;td&gt;&lt;a href="https://eng-support.com/column/progress-book1-lesson15-4/"&gt;a few，a little，a lot of&lt;/a&gt;&lt;/td&gt;
&lt;/tr&gt;
&lt;tr align="center"&gt;
&lt;td&gt;16&lt;/td&gt;
&lt;td&gt;&lt;a href="https://eng-support.com/column/progress-book1-lesson16-1/"&gt;助動詞can&lt;/a&gt;&lt;/td&gt;
&lt;td&gt;&lt;a href="https://eng-support.com/column/progress-book1-lesson16-2/"&gt;当然・勧告を表すshould&lt;/a&gt;&lt;/td&gt;
&lt;td&gt;&lt;a href="https://eng-support.com/column/progress-book1-lesson16-3/"&gt;義務・必要を表すhave to-v&lt;/a&gt;&lt;/td&gt;
&lt;td&gt;&lt;a href="https://eng-support.com/column/progress-book1-lesson16-4/"&gt;選択疑問文&lt;/a&gt;&lt;/td&gt;
&lt;/tr&gt;
&lt;tr align="center"&gt;
&lt;td&gt;17&lt;/td&gt;
&lt;td&gt;&lt;a href="https://eng-support.com/column/progress-book1-lesson17-1/"&gt;there+be動詞&lt;/a&gt;&lt;/td&gt;
&lt;td&gt;&lt;a href="https://eng-support.com/column/progress-book1-lesson17-2/"&gt;there+be動詞の疑問文&lt;/a&gt;&lt;/td&gt;
&lt;td&gt;&lt;a href="https://eng-support.com/column/progress-book1-lesson17-3/"&gt;there+be動詞の否定文&lt;/a&gt;&lt;/td&gt;
&lt;td&gt;&lt;a href="https://eng-support.com/column/progress-book1-lesson17-4/"&gt;不規則変化の複数形&lt;/a&gt;&lt;/td&gt;
&lt;/tr&gt;
&lt;tr align="center"&gt;
&lt;td&gt;18&lt;/td&gt;
&lt;td&gt;&lt;a href="https://eng-support.com/column/progress-book1-lesson18-1/"&gt;how oftenと頻度の表し方&lt;/a&gt;&lt;/td&gt;
&lt;td&gt;&lt;a href="https://eng-support.com/column/progress-book1-lesson18-2/"&gt;how longと時間の表し方&lt;/a&gt;&lt;/td&gt;
&lt;td&gt;&lt;a href="https://eng-support.com/column/progress-book1-lesson18-3/"&gt;how+形容詞&lt;/a&gt;&lt;/td&gt;
&lt;td&gt;&lt;a href="https://eng-support.com/column/progress-book1-lesson18-4/"&gt;複数名詞の所有格&lt;/a&gt;&lt;/td&gt;
&lt;/tr&gt;
&lt;tr align="center"&gt;
&lt;td&gt;19&lt;/td&gt;
&lt;td&gt;&lt;a href="https://eng-support.com/column/progress-book1-lesson19-1/"&gt;頻度を表す副詞&lt;/a&gt;&lt;/td&gt;
&lt;td&gt;&lt;a href="https://eng-support.com/column/book1-lesson19-scene2/"&gt;前置詞のまとめ&lt;/a&gt;&lt;/td&gt;
&lt;td&gt;&lt;a href="https://eng-support.com/column/book1-lesson19-scene3/"&gt;形容詞として働く前置詞句&lt;/a&gt;&lt;/td&gt;
&lt;td&gt;&lt;a href="https://eng-support.com/column/progress-book1-lesson19-4/"&gt;所有・所属を表すof+名詞&lt;/a&gt;&lt;/td&gt;
&lt;/tr&gt;
&lt;tr align="center"&gt;
&lt;td&gt;20&lt;/td&gt;
&lt;td&gt;&lt;a href="https://eng-support.com/column/progress-book1-lesson19-1/"&gt;SVOO文型&lt;/a&gt;&lt;/td&gt;
&lt;td&gt;&lt;a href="https://eng-support.com/column/progress-book1-lesson18-2/"&gt;不定詞(動詞の目的語)&lt;/a&gt;&lt;/td&gt;
&lt;td&gt;&lt;a href="https://eng-support.com/column/progress-book1-lesson18-3/"&gt;目的を表す不定詞&lt;/a&gt;&lt;/td&gt;
&lt;td&gt;&lt;a href="https://eng-support.com/column/progress-book1-lesson19-4/"&gt;every-／some-／any-／no-&lt;/a&gt;&lt;/td&gt;
&lt;/tr&gt;
&lt;/tbody&gt;
&lt;/table&gt;
&lt;p&gt;詳しい指導内容は、&lt;a href="https://juku-escot.com/kouza/j1-english/" target="_blank" rel="noopener"&gt;&lt;button class="btn btn-primary rounded-pill" type="button"&gt;中１英語&lt;/button&gt;&lt;/a&gt;をご覧ください。&lt;/p&gt;
&lt;/details&gt;
&lt;/div&gt;
&lt;div style="border: 1px solid #D3BCE8; padding: 5px; border-radius: 5px; margin-bottom: 10px;"&gt;
&lt;details&gt;
&lt;summary style="background-color: #6a1b9a; color: #ffffff; padding: 5px; border-radius: 3px; cursor: pointer;"&gt;プログレス21 REVISED BOOK 2（約1,520語）&lt;/summary&gt;
&lt;p&gt;成語を含む単語数は&lt;strong&gt;約1,520語&lt;/strong&gt;で、中２～中３用とされています。&lt;/p&gt;
&lt;div class="rounded" style="background-color: whitesmoke; padding: 10px;"&gt;
&lt;p&gt;&lt;strong&gt;主な単元：&lt;/strong&gt;未来の表現、感嘆文、比較、関係代名詞、不定詞、現在完了・現在完了進行形、過去完了・過去完了進行形、受動態、物の成り立ちの表し方、動名詞、再帰代名詞、知覚動詞、使役動詞 など&lt;/p&gt;
&lt;/div&gt;
&lt;p&gt;一部の単元はコラム記事でも解説しています。&lt;/p&gt;
&lt;table style="table-layout: fixed; line-height: 100%;" border="1"&gt;
&lt;tbody&gt;
&lt;tr align="center"&gt;
&lt;td width="10%"&gt;1&lt;/td&gt;
&lt;td width="20%"&gt;&lt;a href="https://eng-support.com/column/progress-book2-lesson1-1/"&gt;SVC文型&lt;/a&gt;&lt;/td&gt;
&lt;td width="20%"&gt;&lt;a href="https://eng-support.com/column/b00k2-lesson1-scene2/"&gt;SVOC文型&lt;/a&gt;&lt;/td&gt;
&lt;td width="20%"&gt;&lt;a href="https://eng-support.com/column/progressbook1-1-3/"&gt;助動詞will/won't&lt;/a&gt;&lt;/td&gt;
&lt;td width="20%"&gt;&lt;/td&gt;
&lt;/tr&gt;
&lt;tr align="center"&gt;
&lt;td&gt;2&lt;/td&gt;
&lt;td&gt;&lt;a href="https://eng-support.com/column/book2-lesson2-scene1/"&gt;感嘆文&lt;/a&gt;&lt;/td&gt;
&lt;td&gt;&lt;a href="https://eng-support.com/column/book2-lesson2-scene2/"&gt;副詞節：理由と時&lt;/a&gt;&lt;/td&gt;
&lt;td&gt;&lt;a href="https://eng-support.com/column/book2-lesson2-scene3/"&gt;副詞節：条件&lt;/a&gt;&lt;/td&gt;
&lt;td&gt;&lt;/td&gt;
&lt;/tr&gt;
&lt;tr align="center"&gt;
&lt;td&gt;3&lt;/td&gt;
&lt;td&gt;&lt;a href="https://eng-support.com/column/book2-lesson3-scene1/"&gt;比較（比較級）&lt;/a&gt;&lt;/td&gt;
&lt;td&gt;&lt;a href="https://eng-support.com/column/book2-lesson3-scene2/"&gt;比較(比較級2)&lt;/a&gt;&lt;/td&gt;
&lt;td&gt;&lt;a href="https://eng-support.com/column/book2-lesson3-scene3/"&gt;比較(原級)&lt;/a&gt;&lt;/td&gt;
&lt;td&gt;&lt;/td&gt;
&lt;/tr&gt;
&lt;tr align="center"&gt;
&lt;td&gt;4&lt;/td&gt;
&lt;td&gt;&lt;a href="https://eng-support.com/column/book2-lesson4-scene1/"&gt;比較（最上級）&lt;/a&gt;&lt;/td&gt;
&lt;td&gt;&lt;a href="https://eng-support.com/column/book2-lesson4-scene2/"&gt;Get＋become＋比較級＋and＋比較級/one of the＋最上級&lt;/a&gt;&lt;/td&gt;
&lt;td&gt;&lt;a href="https://eng-support.com/column/book2-lesson4-scene3/"&gt;付加疑問&lt;/a&gt;&lt;/td&gt;
&lt;td&gt;&lt;/td&gt;
&lt;/tr&gt;
&lt;tr align="center"&gt;
&lt;td&gt;5&lt;/td&gt;
&lt;td&gt;&lt;a href="https://eng-support.com/column/book2-lesson5-scene1/"&gt;withの用法&lt;/a&gt;&lt;/td&gt;
&lt;td&gt;&lt;a href="https://eng-support.com/column/book2-lesson5-scene2/"&gt;関係詞節(関係代名詞：主格)&lt;/a&gt;&lt;/td&gt;
&lt;td&gt;&lt;a href="https://eng-support.com/column/book2-lesson5-scene3/"&gt;関係詞節(関係代名詞：目的格)&lt;/a&gt;&lt;/td&gt;
&lt;td&gt;&lt;/td&gt;
&lt;/tr&gt;
&lt;/tbody&gt;
&lt;tbody&gt;
&lt;tr align="center"&gt;
&lt;td&gt;6&lt;/td&gt;
&lt;td&gt;&lt;a href="https://eng-support.com/column/book2-lesson6-scene1/"&gt;副詞の作り方&lt;/a&gt;&lt;/td&gt;
&lt;td&gt;&lt;a href="https://eng-support.com/column/book2-lesson6-scene2/"&gt;say/think［that］SV(名詞節)&lt;/a&gt;&lt;/td&gt;
&lt;td&gt;&lt;a href="https://eng-support.com/column/book2-lesson6-scene3/"&gt;不定詞の形容詞法&lt;/a&gt;&lt;/td&gt;
&lt;td&gt;&lt;/td&gt;
&lt;/tr&gt;
&lt;tr align="center"&gt;
&lt;td&gt;7&lt;/td&gt;
&lt;td&gt;&lt;a href="https://eng-support.com/column/book2-lesson7-scene1/"&gt;現在完了(完了と結果)&lt;/a&gt;&lt;/td&gt;
&lt;td&gt;&lt;a href="https://eng-support.com/column/book2-lesson7-scene2/"&gt;現在完了(経験)&lt;/a&gt;&lt;/td&gt;
&lt;td&gt;&lt;a href="https://eng-support.com/column/book2-lesson7-scene3/"&gt;現在完了進行形(継続)&lt;/a&gt;&lt;/td&gt;
&lt;td&gt;&lt;/td&gt;
&lt;/tr&gt;
&lt;tr align="center"&gt;
&lt;td&gt;8&lt;/td&gt;
&lt;td&gt;&lt;a href="https://eng-support.com/column/book2-lesson8-scene1/"&gt;過去完了&lt;/a&gt;&lt;/td&gt;
&lt;td&gt;&lt;a href="https://eng-support.com/column/book2-lesson8-scene2/"&gt;過去完了(進行形)&lt;/a&gt;&lt;/td&gt;
&lt;td&gt;&lt;a href="https://eng-support.com/column/book2-lesson7-scene3/"&gt;過去完了(進行形)&lt;/a&gt;&lt;/td&gt;
&lt;td&gt;&lt;/td&gt;
&lt;/tr&gt;
&lt;tr align="center"&gt;
&lt;td&gt;9&lt;/td&gt;
&lt;td&gt;&lt;a href="https://eng-support.com/column/book2-lesson9-scene1/"&gt;受動態の平叙文&lt;/a&gt;&lt;/td&gt;
&lt;td&gt;&lt;a href="https://eng-support.com/column/book2-lesson9-scene2/"&gt;受動態の疑問文&lt;/a&gt;&lt;/td&gt;
&lt;td&gt;&lt;a href="https://eng-support.com/column/book2-lesson9-scene3/"&gt;代名詞one&lt;/a&gt;&lt;/td&gt;
&lt;td&gt;&lt;/td&gt;
&lt;/tr&gt;
&lt;tr align="center"&gt;
&lt;td&gt;10&lt;/td&gt;
&lt;td&gt;&lt;a href="https://eng-support.com/column/book2-lesson10-scene1/"&gt;be surprised at～&lt;/a&gt;&lt;/td&gt;
&lt;td&gt;&lt;a href="https://eng-support.com/column/book2-lesson10-scene2/"&gt;be made of/from/into～&lt;/a&gt;&lt;/td&gt;
&lt;td&gt;&lt;a href="https://eng-support.com/column/book2-lesson10-scene3/"&gt;比較級＋than　I eI expected・not as＋原級＋as I expected&lt;/a&gt;&lt;/td&gt;
&lt;td&gt;&lt;/td&gt;
&lt;/tr&gt;
&lt;tr align="center"&gt;
&lt;td&gt;11&lt;/td&gt;
&lt;td&gt;&lt;a href="https://eng-support.com/column/book2-lesson11-scene1/"&gt;不定詞の副詞用法(1)&lt;/a&gt;&lt;/td&gt;
&lt;td&gt;&lt;a href="https://eng-support.com/column/book2-lesson11-scene2/"&gt;不定詞の副詞用法(2)&lt;/a&gt;&lt;/td&gt;
&lt;td&gt;&lt;a href="https://eng-support.com/column/book2-lesson11-scene3/"&gt;不定詞の副詞用法(3)&lt;/a&gt;&lt;/td&gt;
&lt;td&gt;&lt;/td&gt;
&lt;/tr&gt;
&lt;tr align="center"&gt;
&lt;td&gt;12&lt;/td&gt;
&lt;td&gt;&lt;a href="https://eng-support.com/column/book2-lesson12-scene1/"&gt;不定詞の名詞用法(主語)&lt;/a&gt;&lt;/td&gt;
&lt;td&gt;&lt;a href="https://eng-support.com/column/book2-lesson12-scene2/"&gt;不定詞の名詞用法(補語)&lt;/a&gt;&lt;/td&gt;
&lt;td&gt;&lt;a href="https://eng-support.com/column/book2-lesson12-scene3/"&gt;不定詞の副詞用法(補語)&lt;/a&gt;&lt;/td&gt;
&lt;td&gt;&lt;/td&gt;
&lt;/tr&gt;
&lt;tr align="center"&gt;
&lt;td&gt;13&lt;/td&gt;
&lt;td&gt;&lt;a href="https://eng-support.com/column/book2-lesson13-scene1/"&gt;動名詞の主語用法&lt;/a&gt;&lt;/td&gt;
&lt;td&gt;&lt;a href="https://eng-support.com/column/book2-lesson13-scene/"&gt;動名詞の動詞、前置詞、目的語&lt;/a&gt;&lt;/td&gt;
&lt;td&gt;&lt;a href="https://eng-support.com/column/book2-lesson13-scene3/"&gt;動名詞を含む慣用句&lt;/a&gt;&lt;/td&gt;
&lt;td&gt;&lt;/td&gt;
&lt;/tr&gt;
&lt;tr align="center"&gt;
&lt;td&gt;14&lt;/td&gt;
&lt;td&gt;&lt;a href="https://eng-support.com/column/book2-lesson13-scene1/"&gt;動名詞構文&lt;/a&gt;&lt;/td&gt;
&lt;td&gt;&lt;/td&gt;
&lt;td&gt;&lt;/td&gt;
&lt;td&gt;&lt;/td&gt;
&lt;/tr&gt;
&lt;/tbody&gt;
&lt;/table&gt;
&lt;p&gt;詳しい指導内容は、&lt;a href="https://juku-escot.com/kouza/j2-english/" target="_blank" rel="noopener"&gt;&lt;button class="btn btn-primary rounded-pill" type="button"&gt;中２英語&lt;/button&gt;&lt;/a&gt;をご覧ください。&lt;/p&gt;
&lt;/details&gt;
&lt;/div&gt;
&lt;div style="border: 1px solid #D3BCE8; padding: 5px; border-radius: 5px;"&gt;
&lt;details&gt;
&lt;summary style="background-color: #6a1b9a; color: #ffffff; padding: 5px; border-radius: 3px; cursor: pointer;"&gt;プログレス21 REVISED BOOK 3（約1,570語）&lt;/summary&gt;
&lt;p&gt;成語を含む単語数は&lt;strong&gt;約1,570語&lt;/strong&gt;で、中３～高１用とされています。&lt;/p&gt;
&lt;div class="rounded" style="background-color: whitesmoke; padding: 10px;"&gt;
&lt;p&gt;&lt;strong&gt;主な単元：&lt;/strong&gt;関係代名詞、分詞、副詞節、分詞構文、未来完了、推量を表す助動詞、関係副詞、間接話法、比較、仮定法 など&lt;/p&gt;
&lt;/div&gt;
&lt;p&gt;BOOK 3まで終了すると、&lt;strong&gt;高校英文法の骨格がほぼ一通り完成&lt;/strong&gt;します。ここから、入試レベルの長文読解・英作文への移行がスムーズになります。&lt;/p&gt;
&lt;p&gt;&lt;a href="https://juku-escot.com/kouza/j3-english/" target="_blank" rel="noopener"&gt;&lt;button class="btn btn-primary rounded-pill" type="button"&gt;中３英語&lt;/button&gt;&lt;/a&gt;&lt;/p&gt;
&lt;/details&gt;
&lt;/div&gt;
&lt;/details&gt;
&lt;details&gt;
&lt;summary style="background-color: #4b0082; color: #ffffff; font-weight: bold; cursor: pointer; padding: 8px; border-radius: 5px; margin: -5px -5px 5px -5px;"&gt;&lt;strong&gt;BOOK 4～BOOK 5：文法の整理と実用的な内容&lt;/strong&gt;&lt;/summary&gt;
&lt;p&gt;BOOK 4・BOOK 5は、BOOK 1～3で学んだ文法を&lt;strong&gt;体系的に整理し直す&lt;/strong&gt;とともに、より高度で実用的な表現を身につける段階です。&lt;/p&gt;
&lt;ul&gt;
&lt;li&gt;抜けている文法事項の補完&lt;/li&gt;
&lt;li&gt;言い換え・ニュアンスの違いなど表現力の強化&lt;/li&gt;
&lt;li&gt;実社会・ビジネス場面でも通用する英語の習得&lt;/li&gt;
&lt;/ul&gt;
&lt;p&gt;改訂版である『プログレス21 REVISED版』では、レイアウトや構成がより見やすくなり、学習者の利便性が高まっています。文法内容は従来版と同じですが、&lt;strong&gt;「使いやすさ」が強化された教材&lt;/strong&gt;です。&lt;/p&gt;
&lt;div style="border: 1px solid #D3BCE8; padding: 5px; border-radius: 5px; margin-bottom: 10px;"&gt;
&lt;details&gt;
&lt;summary style="background-color: #6a1b9a; color: #ffffff; padding: 5px; border-radius: 3px; cursor: pointer;"&gt;プログレス21 REVISED BOOK 4（約1,410語）&lt;/summary&gt;
&lt;p&gt;成語を含む単語数は&lt;strong&gt;約1,410語&lt;/strong&gt;です。&lt;/p&gt;
&lt;div class="rounded" style="background-color: whitesmoke; padding: 10px;"&gt;
&lt;p&gt;&lt;strong&gt;主な単元：&lt;/strong&gt;命令・忠告・依頼の表し方／現在時制のまとめ／意見の表し方／過去時制のまとめ／感情の表し方／未来時制のまとめ／願望・祝福などの表し方／仮定法のまとめ／好き嫌いの表し方／分詞のまとめ／想像の表し方／不定詞のまとめ／主張・説得・議論の仕方／動名詞のまとめ／メールなどによる連絡の取り方／直接話法・間接話法のまとめ／数やサイズの表し方／助動詞のまとめ／感謝・謝罪の表し方／関係詞節のまとめ&lt;/p&gt;
&lt;/div&gt;
&lt;/details&gt;
&lt;/div&gt;
&lt;div style="border: 1px solid #D3BCE8; padding: 5px; border-radius: 5px;"&gt;
&lt;details&gt;
&lt;summary style="background-color: #6a1b9a; color: #ffffff; padding: 5px; border-radius: 3px; cursor: pointer;"&gt;プログレス21 REVISED BOOK 5（約2,150語）&lt;/summary&gt;
&lt;p&gt;成語を含む単語数は&lt;strong&gt;約2,150語&lt;/strong&gt;です。&lt;/p&gt;
&lt;div class="rounded" style="background-color: whitesmoke; padding: 10px;"&gt;
&lt;p&gt;&lt;strong&gt;主な単元：&lt;/strong&gt;名詞／代名詞／形容詞／関係詞節／比較表現／副詞／倒置／省略／文の主語／動詞の態／否定表現 など&lt;/p&gt;
&lt;/div&gt;
&lt;/details&gt;
&lt;/div&gt;
&lt;p&gt;総括すると、『プログレス』はBOOK 1～5を通じて、&lt;strong&gt;基礎から上級まで段階的に英語力を伸ばす包括的な教材&lt;/strong&gt;です。&lt;/p&gt;
&lt;/details&gt;
&lt;h2&gt;２．プログレスでつまずきやすいポイント（主な課題）&lt;/h2&gt;
&lt;p&gt;プログレスは優れた教材である一方、実際の現場では次のような悩みが多く聞かれます。&lt;/p&gt;
&lt;h3&gt;よくある学習上のつまずき&lt;/h3&gt;
&lt;ul&gt;
&lt;li&gt;単語数・語彙量が多く、&lt;strong&gt;覚えるだけで手一杯になってしまう&lt;/strong&gt;&lt;/li&gt;
&lt;li&gt;予習で単語の意味調べに時間がかかり、&lt;span style="color: #0000ff;"&gt;和訳まで手が回らない&lt;/span&gt;&lt;/li&gt;
&lt;li&gt;単語の意味を調べても、&lt;span style="color: #0000ff;"&gt;英文の構造が複雑で自力では訳せない&lt;/span&gt;&lt;/li&gt;
&lt;li&gt;中高一貫校の授業進度が速く、&lt;strong&gt;内容を理解しないまま授業だけが進んでしまう&lt;/strong&gt;&lt;/li&gt;
&lt;li&gt;復習しようにも、&lt;strong&gt;どこから手をつければよいのか分からない&lt;/strong&gt;&lt;/li&gt;
&lt;li&gt;プログレス専用の参考書が少なく、&lt;strong&gt;自力での復習が難しい&lt;/strong&gt;&lt;/li&gt;
&lt;li&gt;教科書内の演習問題が少なく、&lt;strong&gt;応用問題に触れる機会が少ない&lt;/strong&gt;&lt;/li&gt;
&lt;li&gt;文法の解説が細かくなく、&lt;strong&gt;授業だけでは理解が追いつかない&lt;/strong&gt;&lt;/li&gt;
&lt;/ul&gt;
&lt;h3&gt;受験勉強とのバランスの難しさ&lt;/h3&gt;
&lt;p&gt;さらに、中高一貫校生ならではの課題として、&lt;/p&gt;
&lt;ul&gt;
&lt;li&gt;プログレスの予習・復習に時間をかけすぎると、&lt;span style="color: #ff0000;"&gt;大学受験で必要な勉強とのバランスが崩れる&lt;/span&gt;&lt;/li&gt;
&lt;li&gt;大学入試で頻出の&lt;strong&gt;論説文・評論文&lt;/strong&gt;がプログレスでは扱われないため、&lt;strong&gt;入試用語彙・構文が不足しがち&lt;/strong&gt;&lt;/li&gt;
&lt;/ul&gt;
&lt;p&gt;といった点も無視できません。&lt;/p&gt;
&lt;p&gt;結果として、次のような状態に陥る生徒さんが多く見られます。&lt;/p&gt;
&lt;ul&gt;
&lt;li&gt;授業の進度に追いつけない&lt;/li&gt;
&lt;li&gt;単語が多すぎて覚えきれない&lt;/li&gt;
&lt;li&gt;予習で単語調べに時間がかかり、日本語訳まで終わらない&lt;/li&gt;
&lt;li&gt;英文が難しく、自力では訳せない&lt;/li&gt;
&lt;li&gt;予習・復習に時間を取られて、他教科の学習時間が減ってしまう&lt;/li&gt;
&lt;li&gt;対応する参考書がほとんどなく、授業だけでは理解が追いつかない&lt;/li&gt;
&lt;li&gt;演習量が足りず、応用問題に対応できない&lt;/li&gt;
&lt;li&gt;教科書の内容と受験に必要な内容が異なり、受験勉強がおろそかになる&lt;/li&gt;
&lt;li&gt;受験用の語彙・文法がなかなか身につかない&lt;/li&gt;
&lt;/ul&gt;
&lt;p&gt;こうした課題を整理したうえで、&lt;strong&gt;プログレスを「使いこなす」ための学習戦略&lt;/strong&gt;が必要になります。&lt;/p&gt;
&lt;h2&gt;３．プログレス攻略の学習法と当塾のサポート&lt;/h2&gt;
&lt;p&gt;中高一貫校専門塾エスコット（Escot）では、完全１対１の個別指導で、上記のような課題に対して次のような対策を行っています。&lt;/p&gt;
&lt;h3&gt;１）予習・復習の簡略化と「やるべきこと」の明確化&lt;/h3&gt;
&lt;p&gt;プログレスを自力で予習・復習しようとすると、&lt;strong&gt;「全部を一人でやろうとして挫折する」&lt;/strong&gt;というパターンになりがちです。当塾では、&lt;/p&gt;
&lt;ul&gt;
&lt;li&gt;&lt;strong&gt;予習専用プリント&lt;/strong&gt;を用意し、「どこまで・何をやれば良いか」を明確化&lt;/li&gt;
&lt;li&gt;&lt;strong&gt;復習用プリント&lt;/strong&gt;で、授業後にやるべき内容を具体的に提示&lt;/li&gt;
&lt;li&gt;文法・構文の&lt;strong&gt;学習計画に基づいた課題指定&lt;/strong&gt;で、やることを絞り込む&lt;/li&gt;
&lt;/ul&gt;
&lt;p&gt;といった形で、&lt;strong&gt;ムダな時間を削りつつ、必要な箇所に集中できる仕組み&lt;/strong&gt;を整えています。&lt;/p&gt;
&lt;p&gt;また、授業内で小テストを実施し、&lt;strong&gt;定着度をその場でチェック&lt;/strong&gt;することで、「やりっぱなし」を防ぎます。&lt;/p&gt;
&lt;h3&gt;２）文法・構文の反復と単語・熟語の計画的な習得&lt;/h3&gt;
&lt;p&gt;プログレスを土台に実力を伸ばすには、&lt;/p&gt;
&lt;ul&gt;
&lt;li&gt;&lt;strong&gt;文法・構文を何度も繰り返し、身体に染み込ませる&lt;/strong&gt;&lt;/li&gt;
&lt;li&gt;単語・熟語を「その場限り」ではなく、&lt;strong&gt;長期的に覚え直す仕組み&lt;/strong&gt;を作る&lt;/li&gt;
&lt;/ul&gt;
&lt;p&gt;ことが不可欠です。&lt;/p&gt;
&lt;p&gt;当塾では、&lt;/p&gt;
&lt;ul&gt;
&lt;li&gt;文法・構文：授業内外で&lt;strong&gt;繰り返し演習&lt;/strong&gt;し、定着するまで反復&lt;/li&gt;
&lt;li&gt;単語・熟語：&lt;strong&gt;長期計画に基づく学習スケジュール&lt;/strong&gt;を作成し、週単位で無理なく進める&lt;/li&gt;
&lt;/ul&gt;
&lt;p&gt;ことで、テスト前だけの詰め込みではなく、&lt;strong&gt;積み上げ型の英語力&lt;/strong&gt;を育てていきます。&lt;/p&gt;
&lt;h3&gt;３）長文読解と大学入試レベルへの橋渡し&lt;/h3&gt;
&lt;p&gt;プログレスでは扱われない、&lt;span style="color: #0000ff;"&gt;大学入試で必要となる論説文・評論文&lt;/span&gt;についても、個々のレベルや志望校に合わせて対策を行います。&lt;/p&gt;
&lt;ul&gt;
&lt;li&gt;教科書とは別に、&lt;strong&gt;入試レベルの長文問題&lt;/strong&gt;にも段階的に取り組む&lt;/li&gt;
&lt;li&gt;論説文・評論文に特有の語彙・構文を整理し、&lt;strong&gt;受験に直結する読解力&lt;/strong&gt;を育てる&lt;/li&gt;
&lt;li&gt;プログレスの学習内容と受験勉強を&lt;strong&gt;うまく連携&lt;/strong&gt;させるカリキュラムを構築&lt;/li&gt;
&lt;/ul&gt;
&lt;p&gt;教科書対策と受験対策を切り離すのではなく、&lt;strong&gt;相互に補い合う形で学習を進める&lt;/strong&gt;ことを重視しています。&lt;/p&gt;
&lt;h3&gt;４）学年別コース・オンライン授業で柔軟に対応&lt;/h3&gt;
&lt;p&gt;学年別に英語対策コースを設け、プログレスの進度・学校のカリキュラムに合わせた指導が可能です。&lt;/p&gt;
&lt;ul&gt;
&lt;li&gt;&lt;a href="https://juku-escot.com/kouza/j1-english/" target="_blank" rel="noopener"&gt;中１ 英語コース&lt;/a&gt;&lt;/li&gt;
&lt;li&gt;&lt;a href="https://juku-escot.com/kouza/j2-english/" target="_blank" rel="noopener"&gt;中２ 英語コース&lt;/a&gt;&lt;/li&gt;
&lt;li&gt;&lt;a href="https://juku-escot.com/kouza/j3-english/" target="_blank" rel="noopener"&gt;中３ 英語コース&lt;/a&gt;&lt;/li&gt;
&lt;li&gt;&lt;a href="https://juku-escot.com/kouza/h1-english/" target="_blank" rel="noopener"&gt;高１ 英語コース&lt;/a&gt;&lt;/li&gt;
&lt;/ul&gt;
&lt;p&gt;また、教室での授業に加え、&lt;strong&gt;オンラインでも同様の授業&lt;/strong&gt;を受講することができます。&lt;/p&gt;
&lt;ul&gt;
&lt;li&gt;通塾時間が不要で、&lt;strong&gt;忙しい中高一貫生でも時間を有効活用&lt;/strong&gt;できる&lt;/li&gt;
&lt;li&gt;自宅など、勉強し慣れた環境で集中しやすい&lt;/li&gt;
&lt;li&gt;全国どこからでも、当塾のプログレス対策を受けられる&lt;/li&gt;
&lt;/ul&gt;
&lt;p&gt;オンライン授業の詳細は、&lt;a href="https://juku-escot.com/online/" target="_blank" rel="noopener"&gt;&lt;strong&gt;コチラ&lt;/strong&gt;&lt;/a&gt;をご覧ください。&lt;/p&gt;
&lt;p&gt;中高一貫校専門塾エスコット（Escot）は、完全１対１の個別指導で、生徒さん１人ひとりに合わせたプログレス対策を行っています。状況はお一人ずつ異なりますので、まずはお気軽にご相談ください。&lt;/p&gt;
&lt;p&gt;&lt;a href="https://juku-escot.com/inquiry/"&gt;&lt;img decoding="async" class="aligncenter size-medium wp-image-391" src="https://juku-escot.com/wp-content/uploads/2019/06/エスコット問い合わせ-1-300x56.png" alt="エスコット塾の問い合わせボタン" width="300" height="56" srcset="https://juku-escot.com/wp-content/uploads/2019/06/エスコット問い合わせ-1-300x56.png 300w, https://juku-escot.com/wp-content/uploads/2019/06/エスコット問い合わせ-1-768x144.png 768w, https://juku-escot.com/wp-content/uploads/2019/06/エスコット問い合わせ-1-1024x192.png 1024w, https://juku-escot.com/wp-content/uploads/2019/06/エスコット問い合わせ-1.png 1122w" sizes="(max-width: 300px) 100vw, 300px" /&gt;&lt;/a&gt;&lt;/p&gt;
&lt;h3&gt;その他の採用教材への対応&lt;/h3&gt;
&lt;p&gt;当塾では、プログレス対策に加えて、中高一貫校で多く採用されている下記教材の対策も行っています。&lt;/p&gt;
&lt;ul&gt;
&lt;li&gt;&lt;strong&gt;&lt;a href="https://juku-escot.com/newtreasure/" target="_blank" rel="noopener"&gt;ニュートレジャー&lt;/a&gt;&lt;/strong&gt;&lt;/li&gt;
&lt;li&gt;&lt;strong&gt;&lt;a href="https://juku-escot.com/birdland/" target="_blank" rel="noopener"&gt;バードランド&lt;/a&gt;&lt;/strong&gt;&lt;/li&gt;
&lt;/ul&gt;
&lt;p&gt;採用教材が異なる場合でも、学校の授業・定期テスト・大学受験までを見据えた指導が可能です。&lt;/p&gt;
&lt;h2&gt;４．まとめ：プログレスを「負担」から「武器」に変える&lt;/h2&gt;
&lt;p&gt;最後に、本ページのポイントを整理します。&lt;/p&gt;
&lt;ul&gt;
&lt;li&gt;プログレスは&lt;strong&gt;難易度・量・進度&lt;/strong&gt;の３点で検定教科書よりハードだが、そのぶん&lt;strong&gt;高い英語力を身につけるチャンス&lt;/strong&gt;でもある&lt;/li&gt;
&lt;li&gt;BOOK 1～3で高校基礎文法を３年間で一気に学び、BOOK 4～5で文法の総整理と実用的表現を磨いていく構成&lt;/li&gt;
&lt;li&gt;一方で、&lt;strong&gt;語彙量の多さ・授業進度の速さ・参考書の少なさ&lt;/strong&gt;などから、自己流の学習では行き詰まりやすい&lt;/li&gt;
&lt;li&gt;大学入試で必要な論説文・評論文は教科書に少ないため、&lt;strong&gt;別途入試対策が必要&lt;/strong&gt;&lt;/li&gt;
&lt;li&gt;エスコットでは、予習・復習の簡略化、文法・構文・単語の計画的学習、入試長文対策を通じて、&lt;strong&gt;プログレスを「使いこなす」学習&lt;/strong&gt;をサポートしている&lt;/li&gt;
&lt;/ul&gt;
&lt;p&gt;プログレスは、正しい方法とサポートがあれば、&lt;strong&gt;大きな負担ではなく強力な武器&lt;/strong&gt;になります。教材に振り回されるのではなく、&lt;strong&gt;自分の受験や将来のためにどう活かすか&lt;/strong&gt;という視点で、一緒に学習計画を立てていきましょう。&lt;/p&gt;
&lt;p&gt;英語の勉強全体の進め方については、&lt;/p&gt;
&lt;ul&gt;
&lt;li&gt;&lt;strong&gt;&lt;a href="https://juku-escot.com/column/eigobenkyouhou/" target="_blank" rel="noopener"&gt;中高一貫校に通う生徒のための英語勉強法&lt;/a&gt;&lt;/strong&gt;&lt;/li&gt;
&lt;li&gt;&lt;strong&gt;&lt;a href="https://juku-escot.com/column/keikaku_tatekata/" target="_blank" rel="noopener"&gt;中高一貫校に通う生徒のための勉強計画の立て方&lt;/a&gt;&lt;/strong&gt;&lt;/li&gt;
&lt;/ul&gt;
&lt;p&gt;もあわせてご覧いただき、&lt;strong&gt;教材・勉強法・計画&lt;/strong&gt;の３つをそろえて英語学習を進めていきましょう。&lt;/p&gt;
&lt;section class="veu_cta" id="veu_cta-490"&gt;&lt;h1 class="cta_title"&gt;講座案内：受験対策　医学部対策講座【英語・数学】&lt;/h1&gt;&lt;div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/&gt;基本的な英語の学力をつけた上で、大学別の対策を実施します。解答作成に必要な文章構成能力など総合的に養成します。
&lt;br /&gt;
&lt;br /&gt;【数学】
&lt;br /&gt;医学部受験では、典型問題までは確実に解答していく力が求められますので、 合格に必要な実力を身に付けていくための学習計画を立てるところから指導させていただきます。&lt;/div&gt;&lt;div class="cta_body_link"&gt;&lt;a href="https://juku-escot.com/examination/" class="btn btn-primary btn-block btn-lg" target="_blank"&gt;受験対策　医学部対策講座【英語・数学】&lt;/a&gt;&lt;/div&gt;&lt;/div&gt;&lt;!--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</si>
  <si>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https://koten-kakitsubata.jp/
【検出された不自然ワード】
- 型
- 固定
- 手順
- 最短
- 導線
- 整え
【本文】
------
&lt;p&gt;&lt;!-- ========================= 古典専門塾 かきつばた｜トップページ本文（全面差し替え案・改） ========================= --&gt;&lt;/p&gt;
&lt;div class="kkt-home"&gt;
&lt;p&gt;  &lt;!-- Hero image --&gt;&lt;/p&gt;
&lt;figure class="kkt-hero-image"&gt;
    &lt;img
      src="/wp-content/uploads/2026/01/Gemini_Generated_Image_j0sadij0sadij0sa-e1767712802908-1024x411.png"
      alt="古典専門塾かきつばた（古文・漢文の個別指導）のイメージ"
      width="1024" height="411"
      loading="eager" decoding="async"
    /&gt;&lt;br /&gt;
  &lt;/figure&gt;
&lt;section class="top-hero"&gt;
&lt;h1 class="kkt-h1"&gt;
      古典専門塾 かきつばた&lt;br /&gt;
      &lt;span class="kkt-h1-sub"&gt;古文・漢文の完全1対1個別指導&lt;/span&gt;&lt;br /&gt;
    &lt;/h1&gt;
&lt;p class="kkt-lead"&gt;
      「訳を覚えて終わり」ではなく、&lt;strong&gt;得点につながる読み方&lt;/strong&gt;へ。&lt;br /&gt;
      定期テスト〜大学受験まで、現状と目標を整理し、必要な学習だけを積み上げます。&lt;br /&gt;
      &lt;strong&gt;教室・オンライン&lt;/strong&gt;の両方に対応しています。
    &lt;/p&gt;
&lt;p&gt;    &lt;!-- quick bullets --&gt;&lt;/p&gt;
&lt;ul class="kkt-hero-bullets"&gt;
&lt;li&gt;&lt;strong&gt;定期テスト&lt;/strong&gt;：暗記だけで終わらない「読める手順」を作る&lt;/li&gt;
&lt;li&gt;&lt;strong&gt;大学受験&lt;/strong&gt;：志望校形式（記述/選択/共通テスト）に合わせて最短化&lt;/li&gt;
&lt;li&gt;&lt;strong&gt;スポット&lt;/strong&gt;：助動詞/句法など“穴”を短期で集中修正&lt;/li&gt;
&lt;/ul&gt;
&lt;p&gt;    &lt;!-- Main CTAs --&gt;&lt;/p&gt;
&lt;div class="kkt-hero-cta"&gt;
      &lt;a class="btn btn-primary" href="https://koten-kakitsubata.jp/inquiry/"&gt;お問い合わせ（トライアル相談）&lt;/a&gt;&lt;br /&gt;
      &lt;a class="btn btn-default" href="https://koten-kakitsubata.jp/kouza/"&gt;開講講座を見る&lt;/a&gt;&lt;br /&gt;
      &lt;a class="btn btn-default" href="https://koten-kakitsubata.jp/blog/"&gt;学習記事を読む&lt;/a&gt;
    &lt;/div&gt;
&lt;p&gt;    &lt;!-- fast nav --&gt;&lt;/p&gt;
&lt;div class="kkt-quicknav"&gt;
      &lt;strong&gt;まず最短で確認したい方へ&lt;/strong&gt;&lt;/p&gt;
&lt;ul&gt;
&lt;li&gt;&lt;a href="#course"&gt;講座を選ぶ&lt;/a&gt;（定期テスト／大学受験／スポット）&lt;/li&gt;
&lt;li&gt;&lt;a href="#price"&gt;指導料&lt;/a&gt;と&lt;a href="#flow"&gt;受講までの流れ&lt;/a&gt;&lt;/li&gt;
&lt;li&gt;&lt;a href="#articles"&gt;テーマ別おすすめ記事&lt;/a&gt;（文法・古典常識・現代語訳）&lt;/li&gt;
&lt;/ul&gt;&lt;/div&gt;
&lt;/section&gt;
&lt;p&gt;  &lt;!-- divider --&gt;&lt;/p&gt;
&lt;div class="kkt-divider"&gt;&lt;/div&gt;
&lt;section id="problems"&gt;
&lt;h2&gt;こうした状況で伸び悩んでいませんか&lt;/h2&gt;
&lt;ul&gt;
&lt;li&gt;訳を暗記しても、初見になると内容がつかめない&lt;/li&gt;
&lt;li&gt;助動詞や助詞が曖昧で、読みの精度が安定しない&lt;/li&gt;
&lt;li&gt;主語や指示語が追えず、心情・理由説明で落とす&lt;/li&gt;
&lt;li&gt;選択肢を2択まで絞れるのに、最後が決められない&lt;/li&gt;
&lt;li&gt;共通テストの「読み比べ」や、古漢融合・現古融合が苦しい&lt;/li&gt;
&lt;li&gt;定期テストで毎回、範囲の丸暗記だけになっている&lt;/li&gt;
&lt;/ul&gt;
&lt;p&gt;
      古典が苦手なときは、原因が1つではないことが多いものです。&lt;br /&gt;
      かきつばたでは、個別指導の利点を活かし、&lt;strong&gt;どこが弱点かを特定&lt;/strong&gt;したうえで、&lt;br /&gt;
      &lt;strong&gt;最短距離の学習順&lt;/strong&gt;を組み立てます。
    &lt;/p&gt;
&lt;div class="kkt-midcta"&gt;
      &lt;a class="btn btn-primary" href="https://koten-kakitsubata.jp/inquiry/"&gt;まずは現状を相談する&lt;/a&gt;&lt;br /&gt;
      &lt;a class="btn btn-default" href="#course"&gt;講座を先に見る&lt;/a&gt;
    &lt;/div&gt;
&lt;/section&gt;
&lt;div class="kkt-divider"&gt;&lt;/div&gt;
&lt;section id="method"&gt;
&lt;h2&gt;「なんとなく読む」から「得点できる」へ&lt;/h2&gt;
&lt;figure class="kkt-section-image"&gt;
      &lt;img
        src="/wp-content/uploads/2026/01/Gemini_Generated_Image_j0sadij0sadij0sa-1-e1767712930918-1024x484.png"
        alt="古典の学習を整理するイメージ"
        width="1024" height="484"
        loading="lazy" decoding="async"
      /&gt;&lt;br /&gt;
    &lt;/figure&gt;
&lt;p&gt;
      古典で安定して点を取るには、次の4つをバラバラにせず、つながる形に整える必要があります。
    &lt;/p&gt;
&lt;div class="kkt-grid4"&gt;
&lt;div class="kkt-box"&gt;
        &lt;strong&gt;語彙&lt;/strong&gt;&lt;br /&gt;
        現代語との意味のズレ、多義語、敬語語彙など「読み違えの原因」になりやすい語を整理します。
      &lt;/div&gt;
&lt;div class="kkt-box"&gt;
        &lt;strong&gt;文法&lt;/strong&gt;&lt;br /&gt;
        助動詞・助詞を中心に、本文の解釈に直結する形で理解を作ります。接続・活用・判定手順から詰め直します。
      &lt;/div&gt;
&lt;div class="kkt-box"&gt;
        &lt;strong&gt;読解技術&lt;/strong&gt;&lt;br /&gt;
        主語判定・指示語処理・構造把握など、設問処理まで届く読み方に変換します。記述でも「根拠が残る」状態を作ります。
      &lt;/div&gt;
&lt;div class="kkt-box"&gt;
        &lt;strong&gt;古典常識&lt;/strong&gt;&lt;br /&gt;
        時刻・方角・月・内裏など、場面のイメージ不足で起きる失点を減らします。
      &lt;/div&gt;
&lt;/p&gt;&lt;/div&gt;
&lt;p class="kkt-note"&gt;
      どこから手をつけるべきかは、人によって違います。まずは現状と目標を伺い、必要な範囲から優先して整えていきます。
    &lt;/p&gt;
&lt;/section&gt;
&lt;div class="kkt-divider"&gt;&lt;/div&gt;
&lt;section id="course"&gt;
&lt;h2&gt;目的別に選べる講座&lt;/h2&gt;
&lt;figure class="kkt-section-image"&gt;
      &lt;img
        src="/wp-content/uploads/2026/01/Gemini_Generated_Image_j0sadij0sadij0sa-2-e1767713084702-1024x486.png"
        alt="講座選択のイメージ"
        width="1024" height="486"
        loading="lazy" decoding="async"
      /&gt;&lt;br /&gt;
    &lt;/figure&gt;
&lt;div class="kkt-card"&gt;
&lt;h3&gt;中高・定期試験対策&lt;/h3&gt;
&lt;p&gt;
        一貫校の古典は大学入試を意識した出題になりやすく、訳の丸暗記だけでは限界が出ます。&lt;br /&gt;
        範囲学習を軸にしつつ、&lt;strong&gt;文法と読解がつながる学習&lt;/strong&gt;を作り、得点を安定させます。
      &lt;/p&gt;
&lt;ul&gt;
&lt;li&gt;学校進度・試験範囲に合わせて、読み方と知識を整理&lt;/li&gt;
&lt;li&gt;過去の出題傾向を踏まえ、出やすいポイントに優先順位&lt;/li&gt;
&lt;li&gt;次の初見につながる「型」を作る&lt;/li&gt;
&lt;/ul&gt;
&lt;p&gt;      &lt;a class="btn btn-primary" href="https://koten-kakitsubata.jp/school-exam/"&gt;中高・定期試験対策の詳細&lt;/a&gt;
    &lt;/div&gt;
&lt;div class="kkt-card"&gt;
&lt;h3&gt;大学受験対策&lt;/h3&gt;
&lt;p&gt;
        大学受験の古文・漢文は、傍線部訳だけでなく、要約・理由説明・心情説明・記述添削など、&lt;br /&gt;
        大学ごとに必要な力が変わります。&lt;br /&gt;
        志望校に合わせて、&lt;strong&gt;必要な形式を優先して&lt;/strong&gt;仕上げます。
      &lt;/p&gt;
&lt;ul&gt;
&lt;li&gt;記述：添削で「減点される書き方」を早めに潰す&lt;/li&gt;
&lt;li&gt;選択：最後の1つを決める検討手順を固定する&lt;/li&gt;
&lt;li&gt;共通テスト：読み比べ・設問処理の型を整える&lt;/li&gt;
&lt;li&gt;古漢融合・現古融合・明治擬古文などにも対応&lt;/li&gt;
&lt;/ul&gt;
&lt;p&gt;      &lt;a class="btn btn-primary" href="https://koten-kakitsubata.jp/enter-exam/"&gt;大学受験対策の詳細&lt;/a&gt;
    &lt;/div&gt;
&lt;div class="kkt-card"&gt;
&lt;h3&gt;スポット個別指導&lt;/h3&gt;
&lt;p&gt;
        「助動詞だけ」「句法だけ」「この単元だけ」など、短期で弱点を補強したい方向けです。&lt;br /&gt;
        各単元をパート別に整理し、&lt;strong&gt;2回完結&lt;/strong&gt;を基本単位として組み立てます。
      &lt;/p&gt;
&lt;ul&gt;
&lt;li&gt;定期テスト直前の補強&lt;/li&gt;
&lt;li&gt;受験で穴になっている単元の集中修正&lt;/li&gt;
&lt;li&gt;やり直し学習の再スタート&lt;/li&gt;
&lt;/ul&gt;
&lt;div class="kkt-card-actions"&gt;
        &lt;a class="btn btn-primary" href="https://koten-kakitsubata.jp/spot/"&gt;スポット個別指導の詳細&lt;/a&gt;&lt;br /&gt;
        &lt;a class="btn btn-default" href="https://koten-kakitsubata.jp/timetable/"&gt;時間割&lt;/a&gt;
      &lt;/div&gt;
&lt;/p&gt;&lt;/div&gt;
&lt;p class="kkt-note"&gt;
      講座の一覧は、こちらからまとめて確認できます。&lt;a href="https://koten-kakitsubata.jp/kouza/"&gt;開講講座一覧&lt;/a&gt;
    &lt;/p&gt;
&lt;/section&gt;
&lt;div class="kkt-divider"&gt;&lt;/div&gt;
&lt;section id="online"&gt;
&lt;h2&gt;教室とオンライン&lt;/h2&gt;
&lt;p&gt;
      かきつばたは、教室・オンラインの両方に対応しています。&lt;br /&gt;
      オンライン個別指導は、画面と音声に情報量が集約されるため集中しやすく、手元を映すことで&lt;br /&gt;
      つまずきの瞬間を把握しやすい点が強みです。
    &lt;/p&gt;
&lt;ul&gt;
&lt;li&gt;教室でしっかり進めたい方&lt;/li&gt;
&lt;li&gt;移動時間をなくして自宅で受講したい方&lt;/li&gt;
&lt;li&gt;部活や学校の都合で時間を確保しにくい方&lt;/li&gt;
&lt;/ul&gt;
&lt;div class="kkt-midcta"&gt;
      &lt;a class="btn btn-default" href="https://koten-kakitsubata.jp/access/"&gt;アクセス&lt;/a&gt;&lt;br /&gt;
      &lt;a class="btn btn-primary" href="https://koten-kakitsubata.jp/inquiry/"&gt;受講相談をする&lt;/a&gt;
    &lt;/div&gt;
&lt;/section&gt;
&lt;div class="kkt-divider"&gt;&lt;/div&gt;
&lt;section id="price"&gt;
&lt;h2&gt;指導料&lt;/h2&gt;
&lt;p&gt;
      指導料は各講座ページにも掲載しています。最新の条件や詳細は、該当講座ページでご確認ください。
    &lt;/p&gt;
&lt;div class="kkt-table-wrap"&gt;
&lt;table class="kkt-table"&gt;
&lt;thead&gt;
&lt;tr&gt;
&lt;th&gt;項目&lt;/th&gt;
&lt;th&gt;金額&lt;/th&gt;
&lt;th&gt;補足&lt;/th&gt;
&lt;/tr&gt;
&lt;/thead&gt;
&lt;tbody&gt;
&lt;tr&gt;
&lt;td&gt;トライアル指導料&lt;/td&gt;
&lt;td&gt;10,000円（税込）&lt;/td&gt;
&lt;td&gt;通常より安価に設定されています&lt;/td&gt;
&lt;/tr&gt;
&lt;tr&gt;
&lt;td&gt;入塾金&lt;/td&gt;
&lt;td&gt;22,000円（税込）&lt;/td&gt;
&lt;td&gt;兄弟姉妹は免除の記載があります&lt;/td&gt;
&lt;/tr&gt;
&lt;tr&gt;
&lt;td&gt;指導料&lt;/td&gt;
&lt;td&gt;18,150円（税込）／110分&lt;/td&gt;
&lt;td&gt;前払いの記載があります&lt;/td&gt;
&lt;/tr&gt;
&lt;/tbody&gt;
&lt;/table&gt;&lt;/div&gt;
&lt;p class="kkt-note"&gt;
      &lt;a href="https://koten-kakitsubata.jp/school-exam/"&gt;中高・定期試験対策&lt;/a&gt; ／&lt;br /&gt;
      &lt;a href="https://koten-kakitsubata.jp/enter-exam/"&gt;大学受験対策&lt;/a&gt; ／&lt;br /&gt;
      &lt;a href="https://koten-kakitsubata.jp/spot/"&gt;スポット個別指導&lt;/a&gt;
    &lt;/p&gt;
&lt;div class="kkt-midcta"&gt;
      &lt;a class="btn btn-primary" href="https://koten-kakitsubata.jp/inquiry/"&gt;まず相談する&lt;/a&gt;&lt;br /&gt;
      &lt;a class="btn btn-default" href="#flow"&gt;受講までの流れを見る&lt;/a&gt;
    &lt;/div&gt;
&lt;/section&gt;
&lt;div class="kkt-divider"&gt;&lt;/div&gt;
&lt;section id="flow"&gt;
&lt;h2&gt;受講までの流れ&lt;/h2&gt;
&lt;ol&gt;
&lt;li&gt;&lt;strong&gt;事前ヒアリング&lt;/strong&gt;&lt;br /&gt;現状と目標を伺い、大まかな指導計画を提示します。&lt;/li&gt;
&lt;li&gt;&lt;strong&gt;トライアル指導&lt;/strong&gt;&lt;br /&gt;実際の指導で理解度や相性を確認し、計画を調整します。&lt;/li&gt;
&lt;li&gt;&lt;strong&gt;ご契約&lt;/strong&gt;&lt;br /&gt;指導計画・曜日・時間帯などにご納得いただいたら手続きを進めます。&lt;/li&gt;
&lt;li&gt;&lt;strong&gt;指導開始&lt;/strong&gt;&lt;br /&gt;決定した曜日・時間にて指導を開始します。&lt;/li&gt;
&lt;/ol&gt;
&lt;div class="kkt-midcta"&gt;
      &lt;a class="btn btn-primary" href="https://koten-kakitsubata.jp/inquiry/"&gt;トライアルの相談をする&lt;/a&gt;&lt;br /&gt;
      &lt;a class="btn btn-default" href="https://koten-kakitsubata.jp/timetable/"&gt;時間割を見る&lt;/a&gt;
    &lt;/div&gt;
&lt;/section&gt;
&lt;div class="kkt-divider"&gt;&lt;/div&gt;
&lt;p&gt;  &lt;!-- 記事導線は原文のまま、見た目だけ統一するため class 付与 --&gt;&lt;/p&gt;
&lt;section id="articles" class="kkt-articles"&gt;
    &lt;!-- 以降、元の「テーマ別おすすめ記事」ブロックはそのまま貼り付けてもOKです --&gt;&lt;br /&gt;
    &lt;!-- （必要ならこの部分も“同じトーン”で整形した全文版を続けて出します） --&gt;&lt;br /&gt;
  &lt;/section&gt;
&lt;div class="kkt-divider"&gt;&lt;/div&gt;
&lt;section id="about"&gt;
&lt;h2&gt;代表と指導方針&lt;/h2&gt;
&lt;p&gt;
      かきつばたは、古典（古文・漢文）に特化した個別指導塾です。&lt;br /&gt;
      指導では、感覚任せにせず、文法と構造把握に基づいて「本文の根拠が残る読み方」を徹底します。
    &lt;/p&gt;
&lt;div class="kkt-box"&gt;
      &lt;strong&gt;代表プロフィール&lt;/strong&gt;&lt;br /&gt;
      代表：岡部 大輔（オカベ ダイスケ）&lt;br /&gt;
      早稲田大学在学中より予備校等で英語・古文の指導に従事し、わかりやすい解説と論理的な授業に定評があります。
    &lt;/div&gt;
&lt;p class="kkt-note"&gt;
      方針や詳しいプロフィールは、&lt;a href="https://koten-kakitsubata.jp/greeting/"&gt;代表挨拶&lt;/a&gt;にまとめています。
    &lt;/p&gt;
&lt;/section&gt;
&lt;div class="kkt-divider"&gt;&lt;/div&gt;
&lt;section id="news"&gt;
&lt;h2&gt;お知らせ&lt;/h2&gt;
&lt;ul&gt;
&lt;li&gt;&lt;a href="https://koten-kakitsubata.jp/info/200201/"&gt;古典塾｜古文・漢文の完全1対1個別指導（定期テスト〜大学受験／教室・オンライン）&lt;/a&gt;&lt;/li&gt;
&lt;li&gt;&lt;a href="https://koten-kakitsubata.jp/info/20200410/"&gt;オンライン1対1個別指導サービス開始のお知らせ&lt;/a&gt;&lt;/li&gt;
&lt;/ul&gt;
&lt;/section&gt;
&lt;div class="kkt-divider"&gt;&lt;/div&gt;
&lt;figure class="kkt-section-image"&gt;
    &lt;img
      src="/wp-content/uploads/2026/01/Gemini_Generated_Image_j0sadij0sadij0sa-3-e1767713191287-1024x346.png"
      alt="お問い合わせのイメージ"
      width="1024" height="346"
      loading="lazy" decoding="async"
    /&gt;&lt;br /&gt;
  &lt;/figure&gt;
&lt;section id="cta" class="kkt-cta"&gt;
&lt;h2&gt;お問い合わせ&lt;/h2&gt;
&lt;p&gt;
      現状（成績・教材・志望校・試験日程）を簡単にお知らせください。&lt;br /&gt;
      目標までの距離を整理し、優先順位と進め方をご提案します。
    &lt;/p&gt;
&lt;div class="kkt-hero-cta"&gt;
      &lt;a class="btn btn-primary" href="https://koten-kakitsubata.jp/inquiry/"&gt;お問い合わせフォームへ&lt;/a&gt;&lt;br /&gt;
      &lt;a class="btn btn-default" href="https://koten-kakitsubata.jp/company/"&gt;会社概要&lt;/a&gt;&lt;br /&gt;
      &lt;a class="btn btn-default" href="https://koten-kakitsubata.jp/access/"&gt;アクセス&lt;/a&gt;
    &lt;/div&gt;
&lt;/section&gt;
&lt;/div&gt;
&lt;section class="veu_cta" id="veu_cta-462"&gt;&lt;h1 class="cta_title"&gt;開講講座：中高・定期試験対策&lt;/h1&gt;&lt;div class="cta_body"&gt;&lt;div class="cta_body_image cta_body_image_right"&gt;&lt;a href="https://koten-kakitsubata.jp/school-exam/" target="_blank"&gt;&lt;img width="400" height="400" src="https://koten-kakitsubata.jp/wp-content/uploads/2020/03/tate_400.jpg" class="attachment-large size-large" alt="" decoding="async" loading="lazy" srcset="https://koten-kakitsubata.jp/wp-content/uploads/2020/03/tate_400.jpg 400w, https://koten-kakitsubata.jp/wp-content/uploads/2020/03/tate_400-300x300.jpg 300w, https://koten-kakitsubata.jp/wp-content/uploads/2020/03/tate_400-150x150.jpg 150w" sizes="(max-width: 400px) 100vw, 400px" /&gt;&lt;/a&gt;&lt;/div&gt;&lt;div class="cta_body_txt image_exist"&gt;古典専門塾「かきつばた」の定期試験対策です。
&lt;br /&gt;板書ノートや教科書ガイドの訳文を丸暗記するだけで毎回お茶を濁していませんか？&lt;/div&gt;&lt;div class="cta_body_link"&gt;&lt;a href="https://koten-kakitsubata.jp/school-exam/" class="btn btn-primary btn-block btn-lg" target="_blank"&gt;開講講座：中高・定期試験対策&lt;/a&gt;&lt;/div&gt;&lt;/div&gt;&lt;!--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</si>
  <si>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https://natsui-sansu-juku.com/
【検出された不自然ワード】
- 崩れ
- 型
- 迷い
- 手順
- 導線
- 設計
- 整え
【本文】
------
&lt;div class="ns-section"&gt;&lt;img fetchpriority="high" decoding="async" class="alignnone size-large wp-image-32370" src="https://natsui-sansu-juku.com/wp-content/uploads/2026/01/Gemini_Generated_Image_wz5b6iwz5b6iwz5b-1024x559.png" alt="" width="750" height="409" srcset="https://natsui-sansu-juku.com/wp-content/uploads/2026/01/Gemini_Generated_Image_wz5b6iwz5b6iwz5b-1024x559.png 1024w, https://natsui-sansu-juku.com/wp-content/uploads/2026/01/Gemini_Generated_Image_wz5b6iwz5b6iwz5b-300x164.png 300w, https://natsui-sansu-juku.com/wp-content/uploads/2026/01/Gemini_Generated_Image_wz5b6iwz5b6iwz5b-768x419.png 768w, https://natsui-sansu-juku.com/wp-content/uploads/2026/01/Gemini_Generated_Image_wz5b6iwz5b6iwz5b-1536x838.png 1536w, https://natsui-sansu-juku.com/wp-content/uploads/2026/01/Gemini_Generated_Image_wz5b6iwz5b6iwz5b-2048x1117.png 2048w" sizes="(max-width: 750px) 100vw, 750px" /&gt;&lt;/p&gt;
&lt;h2&gt;中学受験専門 夏井算数塾について&lt;/h2&gt;
&lt;p&gt;夏井算数塾は、中学受験算数に特化した「完全１対１個別指導」を提供する専門塾です。&lt;br /&gt;
大手集団塾のカリキュラムに乗り切れないお子さま、算数だけがどうしても伸び切らないお子さまに対して、&lt;br /&gt;
一人ひとりの状況に合わせたオーダーメイドの指導を行います。&lt;br /&gt;
全授業を代表の夏井が担当し、課題分析・学習計画・演習管理・志望校別過去問対策までを一貫して行うことで、&lt;br /&gt;
「なぜ点数が取れないのか」「どこから直すべきか」がはっきり見える指導設計にしています。&lt;/p&gt;
&lt;p&gt;オンラインと四谷教室での対面指導の両方に対応しており、遠方のご家庭でも首都圏と同等の指導を受けていただけます。&lt;br /&gt;
単に解き方を教えるだけでなく、「自分で考えきる力」「答案に最後まで責任を持つ力」を育てることを大切にしています。&lt;/p&gt;
&lt;ul&gt;
&lt;li&gt;中学受験算数専門の完全１対１個別指導&lt;/li&gt;
&lt;li&gt;代表・夏井が全授業を担当する少人数制&lt;/li&gt;
&lt;li&gt;オンライン指導と四谷教室での対面指導を選択可能&lt;/li&gt;
&lt;li&gt;塾別・志望校別・時期別の戦略設計まで一気通貫でサポート（&lt;a href="https://natsui-sansu-juku.com/situation/"&gt;状況別指導方針&lt;/a&gt;／&lt;a href="https://natsui-sansu-juku.com/school/"&gt;塾別対策&lt;/a&gt;）&lt;/li&gt;
&lt;li&gt;過去問分析を軸に「合格点から逆算した学習」を提案&lt;/li&gt;
&lt;/ul&gt;
&lt;div class="ns-cards-row"&gt;
&lt;div class="ns-card"&gt;
&lt;h3&gt;オンライン個別指導&lt;/h3&gt;
&lt;p&gt;自宅で受けられる算数の完全１対１指導。「ウィズ・ユー」を中心に、全国どこからでも同じクオリティの授業を提供します。&lt;/p&gt;
&lt;ul class="dl-safe-links"&gt;
&lt;li&gt;&lt;a href="https://natsui-sansu-juku.com/kobetsu_online/"&gt;ウィズ・ユー詳細&lt;/a&gt;&lt;/li&gt;
&lt;/ul&gt;
&lt;/div&gt;
&lt;div class="ns-card"&gt;
&lt;h3&gt;四谷教室 個別指導&lt;/h3&gt;
&lt;p&gt;実際に対面で指導を受けたい方へ。ノートの書き方や姿勢、集中力の維持まで含めて、教室でしか見えない部分まで細かくフォローします。&lt;/p&gt;
&lt;ul class="dl-safe-links"&gt;
&lt;li&gt;&lt;a href="https://natsui-sansu-juku.com/kobetsu/"&gt;教室個別指導の詳細&lt;/a&gt;&lt;/li&gt;
&lt;/ul&gt;
&lt;/div&gt;
&lt;/div&gt;
&lt;/div&gt;
&lt;div class="ns-section"&gt;&lt;img decoding="async" class="alignnone size-large wp-image-32371" src="https://natsui-sansu-juku.com/wp-content/uploads/2026/01/Gemini_Generated_Image_wz5b6iwz5b6iwz5b-1-1024x559.png" alt="" width="750" height="409" srcset="https://natsui-sansu-juku.com/wp-content/uploads/2026/01/Gemini_Generated_Image_wz5b6iwz5b6iwz5b-1-1024x559.png 1024w, https://natsui-sansu-juku.com/wp-content/uploads/2026/01/Gemini_Generated_Image_wz5b6iwz5b6iwz5b-1-300x164.png 300w, https://natsui-sansu-juku.com/wp-content/uploads/2026/01/Gemini_Generated_Image_wz5b6iwz5b6iwz5b-1-768x419.png 768w, https://natsui-sansu-juku.com/wp-content/uploads/2026/01/Gemini_Generated_Image_wz5b6iwz5b6iwz5b-1-1536x838.png 1536w, https://natsui-sansu-juku.com/wp-content/uploads/2026/01/Gemini_Generated_Image_wz5b6iwz5b6iwz5b-1-2048x1117.png 2048w" sizes="(max-width: 750px) 100vw, 750px" /&gt;&lt;/p&gt;
&lt;h2&gt;オンライン算数個別指導「ウィズ・ユー」&lt;/h2&gt;
&lt;p&gt;「ウィズ・ユー」は、自宅にいながら教室と同等以上のクオリティで受けられるオンライン算数個別指導です。&lt;br /&gt;
Zoom を用いてお子さまの手元を共有し、どこで迷い、どこで手が止まり、どこで計算ミスが生まれているのかをその場で確認しながら授業を進めます。&lt;/p&gt;
&lt;p&gt;単元ごとの解説だけでなく、宿題の出し方・直し方、次の授業までにどのように復習すべきかまでを含めて設計することで、&lt;br /&gt;
「授業でわかった気がする」で終わらず、「次の模試やテストで点数として返ってくる」状態まで持っていくことを目標としています。&lt;/p&gt;
&lt;ul&gt;
&lt;li&gt;Zoom＋手元カメラで解法プロセスを細かくチェック&lt;/li&gt;
&lt;li&gt;お通いの塾のカリキュラムやテキストに合わせた個別カスタマイズ&lt;/li&gt;
&lt;li&gt;過去問・テストの直しを授業内で一緒に分析&lt;/li&gt;
&lt;li&gt;家庭学習のやり方（ノート・プリント管理・復習の手順）まで具体的に提案&lt;/li&gt;
&lt;/ul&gt;
&lt;ul class="dl-safe-links"&gt;
&lt;li&gt;&lt;a href="https://natsui-sansu-juku.com/kobetsu_online/"&gt;ウィズ・ユー（オンライン個別指導）の詳細を見る&lt;/a&gt;&lt;/li&gt;
&lt;/ul&gt;
&lt;/div&gt;
&lt;div class="ns-section"&gt;
&lt;h2&gt;完全１対１個別指導（四谷教室）&lt;/h2&gt;
&lt;p&gt;四谷教室で行う完全マンツーマンの個別指導では、板書・ノート・姿勢・表情など、オンラインでは見えにくい部分まで含めて丁寧に指導します。&lt;br /&gt;
特に「途中式を書かない」「図を描くのを嫌がる」「時間配分が極端」というような、算数の実力以前の部分から整えていきたいお子さまに向いているコースです。&lt;/p&gt;
&lt;p&gt;授業では、テキストや過去問に取り組むだけでなく、「なぜこのミスが起きるのか」「今の理解でどこまで戦えるのか」を一緒に確認しながら進めます。&lt;br /&gt;
ご家庭からは、学習習慣や宿題の量についてのご相談も多く、そうした生活面との調整も含めてサポートしています。&lt;/p&gt;
&lt;ul&gt;
&lt;li&gt;四谷教室での対面指導（完全１対１）&lt;/li&gt;
&lt;li&gt;板書・ノートの取り方、見直しの仕方まで指導&lt;/li&gt;
&lt;li&gt;宿題・自宅学習の量と質のバランス調整&lt;/li&gt;
&lt;li&gt;保護者の方との情報共有を定期的に実施&lt;/li&gt;
&lt;/ul&gt;
&lt;ul class="dl-safe-links"&gt;
&lt;li&gt;&lt;a href="https://natsui-sansu-juku.com/kobetsu/"&gt;教室個別指導の詳細を見る&lt;/a&gt;&lt;/li&gt;
&lt;/ul&gt;
&lt;/div&gt;
&lt;div class="ns-section"&gt;
&lt;h2&gt;学年別の対策&lt;/h2&gt;
&lt;p&gt;中学受験算数で必要とされる力は、学年ごと・時期ごとに大きく変化します。&lt;br /&gt;
夏井算数塾では、学年ごとの「やるべきこと」を明確にした上で、そのご家庭の状況に合わせた優先順位を一緒に決めていきます。&lt;/p&gt;
&lt;h3&gt;小４対策&lt;/h3&gt;
&lt;p&gt;小４は「基本概念をきちんと理解し、式に落とし込めるようにする」ことが最も大切な時期です。&lt;br /&gt;
計算・割合・小数分数・図形の基礎など、この先の応用に直結する単元を丁寧に積み上げていきます。&lt;/p&gt;
&lt;ul class="dl-safe-links"&gt;
&lt;li&gt;&lt;a href="https://natsui-sansu-juku.com/p4/"&gt;小４対策の詳細を見る&lt;/a&gt;&lt;/li&gt;
&lt;/ul&gt;
&lt;h3&gt;小５（前半）対策&lt;/h3&gt;
&lt;p&gt;小５前半は、単元数が一気に増え、「わかったつもり」のまま進むと後から崩れやすい時期です。&lt;br /&gt;
夏井算数塾では、テスト結果だけでなく「日々の演習ノート」や「直し方」から理解の抜けを見つけ、早めに手当てをしていきます。&lt;br /&gt;
小５の学習を体系的に固めたい方は、&lt;a href="https://natsui-sansu-juku.com/5master/"&gt;小５算数マスター講座&lt;/a&gt;もあわせてご覧ください。&lt;/p&gt;
&lt;ul class="dl-safe-links"&gt;
&lt;li&gt;&lt;a href="https://natsui-sansu-juku.com/p5_a/"&gt;小５（前半）対策の詳細を見る&lt;/a&gt;&lt;/li&gt;
&lt;/ul&gt;
&lt;/div&gt;
&lt;div class="ns-section"&gt;
&lt;h2&gt;講座のご案内&lt;/h2&gt;
&lt;p&gt;年間を通じて開講している講座や、季節講習の概要はこちらからご覧いただけます。&lt;/p&gt;
&lt;ul class="dl-safe-links"&gt;
&lt;li&gt;&lt;a href="https://natsui-sansu-juku.com/kouza/"&gt;開講講座一覧を見る&lt;/a&gt;&lt;/li&gt;
&lt;/ul&gt;
&lt;/div&gt;
&lt;div class="ns-section"&gt;
&lt;h2&gt;塾別の算数対策&lt;/h2&gt;
&lt;p&gt;お通いの塾ごとにテキスト・カリキュラム・テストの傾向は大きく異なります。&lt;br /&gt;
夏井算数塾では、サピックス・四谷大塚・日能研・早稲田アカデミーなど、それぞれの塾の特徴を踏まえたうえで、&lt;br /&gt;
「塾の授業を軸にしながら算数を伸ばす」ための個別対策を行っています。&lt;br /&gt;
塾ごとの運用ポイントをまとめた一覧は、&lt;a href="https://natsui-sansu-juku.com/school/"&gt;塾別対策&lt;/a&gt;をご覧ください。&lt;/p&gt;
&lt;h3&gt;サピックス対策&lt;/h3&gt;
&lt;p&gt;サピックスは進度が速く、特に小5後半からは「理解の抜け」が成績に直結します。&lt;br /&gt;
週テスト・基礎力トレーニング・デイリーサピックスをどう運用するかで成果が大きく変わるため、&lt;br /&gt;
正しい優先順位と復習設計が重要になります。&lt;/p&gt;
&lt;ul class="dl-safe-links"&gt;
&lt;li&gt;&lt;a href="https://natsui-sansu-juku.com/sapix/"&gt;サピックス対策&lt;/a&gt;&lt;/li&gt;
&lt;/ul&gt;
&lt;h3&gt;四谷大塚対策&lt;/h3&gt;
&lt;p&gt;四谷大塚のカリキュラムは「予習シリーズ」を軸に体系的に進むため、&lt;br /&gt;
単元ごとの理解を積み上げることが非常に重要です。&lt;br /&gt;
特に演習量が多いため、復習のやり方を誤ると負担ばかり増えてしまうケースが目立ちます。&lt;/p&gt;
&lt;ul class="dl-safe-links"&gt;
&lt;li&gt;&lt;a href="https://natsui-sansu-juku.com/yotsuyaootuka-2/"&gt;四谷大塚対策&lt;/a&gt;&lt;/li&gt;
&lt;/ul&gt;
&lt;h3&gt;日能研対策&lt;/h3&gt;
&lt;p&gt;日能研の算数は「文章読解力」と「図を使った理解」が求められ、典型的な問題への慣れだけでは対応が難しい構造です。&lt;br /&gt;
特に難関校向けの応用問題は、思考プロセスを丁寧に整理する指導が必要になります。&lt;/p&gt;
&lt;ul class="dl-safe-links"&gt;
&lt;li&gt;&lt;a href="https://natsui-sansu-juku.com/column/nichinouken/"&gt;日能研対策&lt;/a&gt;&lt;/li&gt;
&lt;/ul&gt;
&lt;h3&gt;早稲田アカデミー対策&lt;/h3&gt;
&lt;p&gt;早稲アカは志望校対策が手厚く、テキスト・テストともに負荷が高いのが特徴です。&lt;br /&gt;
そのぶん「基礎の抜け」「計算精度」「思考の流れ」が整っていないと成果が出にくいため、&lt;br /&gt;
日々の学習管理が合否を左右します。&lt;/p&gt;
&lt;ul class="dl-safe-links"&gt;
&lt;li&gt;&lt;a href="https://natsui-sansu-juku.com/waseda_academy/"&gt;早稲アカ対策&lt;/a&gt;&lt;/li&gt;
&lt;/ul&gt;
&lt;/div&gt;
&lt;div class="ns-section"&gt;
&lt;h2&gt;単元別の学習ポイント&lt;/h2&gt;
&lt;p&gt;苦手単元がはっきりしている場合は、その単元に特化した記事や講座を活用することで、短期間での底上げが期待できます。&lt;br /&gt;
ここでは特にご相談の多い単元を中心に、関連コラムへのリンクをまとめています。&lt;/p&gt;
&lt;h3&gt;文章題&lt;/h3&gt;
&lt;p&gt;文章題の典型パターンや考え方をまとめて確認したい方は、&lt;a href="https://natsui-sansu-juku.com/column/hub-bunshodai/"&gt;文章題ハブ&lt;/a&gt;も活用してください。&lt;/p&gt;
&lt;ul class="dl-safe-links"&gt;
&lt;li&gt;&lt;a href="https://natsui-sansu-juku.com/column/bunsyoudai/"&gt;文章題の考え方（全体像）&lt;/a&gt;&lt;/li&gt;
&lt;/ul&gt;
&lt;h3&gt;図形&lt;/h3&gt;
&lt;p&gt;図形と速さの複合など、つまずきやすい論点をまとめて整理したい方は、&lt;a href="https://natsui-sansu-juku.com/column/hub-zukei-hayasa/"&gt;図形・速さハブ&lt;/a&gt;もあわせてご覧ください。&lt;/p&gt;
&lt;ul class="dl-safe-links"&gt;
&lt;li&gt;&lt;a href="https://natsui-sansu-juku.com/column/zukei/"&gt;図形の苦手克服のポイント&lt;/a&gt;&lt;/li&gt;
&lt;li&gt;&lt;a href="https://natsui-sansu-juku.com/column/rittaizukei/"&gt;立体図形の基本とつまずきやすい箇所&lt;/a&gt;&lt;/li&gt;
&lt;/ul&gt;
&lt;h3&gt;速さ・比&lt;/h3&gt;
&lt;ul class="dl-safe-links"&gt;
&lt;li&gt;&lt;a href="https://natsui-sansu-juku.com/column/hayasamondai/"&gt;速さの問題が得意になるための考え方&lt;/a&gt;&lt;/li&gt;
&lt;/ul&gt;
&lt;/div&gt;
&lt;div class="ns-section"&gt;
&lt;h2&gt;中学入試の過去問分析&lt;/h2&gt;
&lt;p&gt;中学受験の最終盤では、「志望校の問題に慣れること」と同時に、「自分がどのタイプの問題で得点しやすいか」を把握することが重要です。&lt;br /&gt;
夏井算数塾では、各学校の過去問を分析した記事や、実際の答案から見える傾向をもとに、効率よく点数を積み上げる方法をお伝えしています。&lt;br /&gt;
学校別・年度別の導線をまとめて追いたい方は、&lt;a href="https://natsui-sansu-juku.com/column/hub-kakomon/"&gt;過去問ハブ&lt;/a&gt;もあわせてご覧ください。&lt;/p&gt;
&lt;ul class="dl-safe-links"&gt;
&lt;li&gt;&lt;a href="https://natsui-sansu-juku.com/column/kaisei-2/"&gt;開成中学校・令和２年度 過去問分析&lt;/a&gt;&lt;/li&gt;
&lt;li&gt;&lt;a href="https://natsui-sansu-juku.com/column/waseda-2/"&gt;早稲田中学校・令和２年度 過去問分析&lt;/a&gt;&lt;/li&gt;
&lt;li&gt;&lt;a href="https://natsui-sansu-juku.com/column/jyoshigakuin-2/"&gt;女子学院中学校・令和２年度 過去問分析&lt;/a&gt;&lt;/li&gt;
&lt;li&gt;&lt;a href="https://natsui-sansu-juku.com/column/shibushibu-2/"&gt;渋谷教育学園渋谷中学校・令和２年度 過去問分析&lt;/a&gt;&lt;/li&gt;
&lt;li&gt;&lt;a href="https://natsui-sansu-juku.com/column/nanmon/"&gt;中学入試過去問における「難問」の扱い方&lt;/a&gt;&lt;/li&gt;
&lt;li&gt;&lt;a href="https://natsui-sansu-juku.com/ct/kakomon/"&gt;過去問一覧はこちら&lt;/a&gt;&lt;/li&gt;
&lt;/ul&gt;
&lt;/div&gt;
&lt;div class="ns-section"&gt;
&lt;h2&gt;夏井算数塾についてもっと知る&lt;/h2&gt;
&lt;p&gt;「どのような考え方で指導をしているのか」「どんなお子さまに向いている塾なのか」を知りたい場合は、以下のページもあわせてご覧ください。&lt;/p&gt;
&lt;ul class="dl-safe-links"&gt;
&lt;li&gt;&lt;a href="https://natsui-sansu-juku.com/purpose/"&gt;夏井算数塾が目指すもの&lt;/a&gt;&lt;/li&gt;
&lt;li&gt;&lt;a href="https://natsui-sansu-juku.com/profile/"&gt;代表プロフィール&lt;/a&gt;&lt;/li&gt;
&lt;li&gt;&lt;a href="https://natsui-sansu-juku.com/story001/"&gt;当塾が選ばれる理由（1）&lt;/a&gt;&lt;/li&gt;
&lt;li&gt;&lt;a href="https://natsui-sansu-juku.com/story002/"&gt;当塾が選ばれる理由（2）&lt;/a&gt;&lt;/li&gt;
&lt;li&gt;&lt;a href="https://natsui-sansu-juku.com/what_is_asen/"&gt;個別指導システム「ASEN」について&lt;/a&gt;&lt;/li&gt;
&lt;/ul&gt;
&lt;p&gt;時期別の悩み（小4〜小6・直前期）の優先順位整理は、&lt;a href="https://natsui-sansu-juku.com/column/hub-qa-jiki/"&gt;時期別Q&amp;amp;Aハブ&lt;/a&gt;にまとめています。&lt;/p&gt;
&lt;h3&gt;中学受験Q＆A&lt;/h3&gt;
&lt;p&gt;保護者の方からよくいただくご質問をまとめた Q＆A 形式の記事もご用意しています。&lt;/p&gt;
&lt;ul class="dl-safe-links"&gt;
&lt;li&gt;&lt;a href="https://natsui-sansu-juku.com/column/qa/"&gt;Q＆A（1）中学受験は親の受験か？&lt;/a&gt;&lt;/li&gt;
&lt;li&gt;&lt;a href="https://natsui-sansu-juku.com/column/qa2/"&gt;Q＆A（2）親のサポートと受験環境の整え方&lt;/a&gt;&lt;/li&gt;
&lt;li&gt;&lt;a href="https://natsui-sansu-juku.com/column/qa4/"&gt;Q＆A（4）併願校の選び方と通学の重要性&lt;/a&gt;&lt;/li&gt;
&lt;li&gt;&lt;a href="https://natsui-sansu-juku.com/column/qa5/"&gt;Q＆A（5）学校見学と受験準備のタイミング&lt;/a&gt;&lt;/li&gt;
&lt;li&gt;&lt;a href="https://natsui-sansu-juku.com/column/qa6/"&gt;Q＆A（6）苦手科目への取り組み方とそのステップ&lt;/a&gt;&lt;/li&gt;
&lt;/ul&gt;
&lt;p&gt;塾の選び方・塾の授業の活かし方を整理したい方は、&lt;a href="https://natsui-sansu-juku.com/column/hub-juku/"&gt;塾活用ハブ&lt;/a&gt;もあわせてご覧ください。&lt;/p&gt;
&lt;/div&gt;
&lt;div class="ns-section"&gt;&lt;img decoding="async" class="alignnone size-large wp-image-32372" src="https://natsui-sansu-juku.com/wp-content/uploads/2026/01/Gemini_Generated_Image_wz5b6iwz5b6iwz5b-2-1024x559.png" alt="" width="750" height="409" srcset="https://natsui-sansu-juku.com/wp-content/uploads/2026/01/Gemini_Generated_Image_wz5b6iwz5b6iwz5b-2-1024x559.png 1024w, https://natsui-sansu-juku.com/wp-content/uploads/2026/01/Gemini_Generated_Image_wz5b6iwz5b6iwz5b-2-300x164.png 300w, https://natsui-sansu-juku.com/wp-content/uploads/2026/01/Gemini_Generated_Image_wz5b6iwz5b6iwz5b-2-768x419.png 768w, https://natsui-sansu-juku.com/wp-content/uploads/2026/01/Gemini_Generated_Image_wz5b6iwz5b6iwz5b-2-1536x838.png 1536w, https://natsui-sansu-juku.com/wp-content/uploads/2026/01/Gemini_Generated_Image_wz5b6iwz5b6iwz5b-2-2048x1117.png 2048w" sizes="(max-width: 750px) 100vw, 750px" /&gt;&lt;/p&gt;
&lt;h2&gt;お知らせ&lt;/h2&gt;
&lt;p&gt;季節講習のご案内や、新しい取り組みのお知らせはこちらからご覧いただけます。&lt;/p&gt;
&lt;ul class="dl-safe-links"&gt;
&lt;li&gt;&lt;a href="https://natsui-sansu-juku.com/info/"&gt;お知らせ一覧を見る&lt;/a&gt;&lt;/li&gt;
&lt;/ul&gt;
&lt;/div&gt;
&lt;div class="ns-cta-box"&gt;
&lt;h2&gt;まずは体験授業から始めてみませんか？&lt;/h2&gt;
&lt;p&gt;入塾前に「指導の進め方」「理解の深まり方」「相性」を丁寧に確認していただけます。&lt;br /&gt;
すべて代表の夏井が直接担当し、現在の課題と伸びるポイントを明確にお伝えします。&lt;/p&gt;
&lt;p&gt;&lt;a class="ns-cta-btn" href="https://natsui-sansu-juku.com/inquiry/"&gt;&lt;br /&gt;
体験授業のお申し込みはこちら&lt;br /&gt;
&lt;/a&gt;&lt;/p&gt;
&lt;p style="margin-top: 20px; font-size: 14px; color: #555;"&gt;※オンライン／四谷教室どちらもお選びいただけます。&lt;/p&gt;
&lt;/div&gt;
&lt;div class="veu_3prArea row"&gt;
&lt;div class="prArea col-sm-4"&gt;
&lt;h1 class="subSection-title"&gt;『ビジュアリクス 中学受験算数』発売中！&lt;/h1&gt;
&lt;div class="media_pr veu_3prArea_image"&gt;&lt;a class="veu_3prArea_image_link" href="https://natsui-sansu-juku.com/info/221212/"&gt;&lt;br /&gt;
&lt;img decoding="async" class="image_pc" src="https://natsui-sansu-juku.com/wp-content/uploads/2023/04/51v7iIxL._SX355_BO1204203200_.jpg" alt="ビジュアリクス書影" /&gt;&lt;br /&gt;
&lt;img decoding="async" class="image_sp" src="https://natsui-sansu-juku.com/wp-content/uploads/2023/04/51v7iIxL._SX355_BO1204203200_.jpg" alt="ビジュアリクス書影" /&gt;&lt;br /&gt;
&lt;/a&gt;&lt;/div&gt;
&lt;p class="summary"&gt;中学受験算数を体系的に理解できる一冊。&lt;br /&gt;
保護者の学習サポートにも大きな武器となる設計です。&lt;/p&gt;
&lt;p class="linkurl"&gt;&lt;a class="btn btn-default btn-sm" href="https://natsui-sansu-juku.com/info/221212/"&gt;続きを読む&lt;/a&gt;&lt;/p&gt;
&lt;/div&gt;
&lt;div class="prArea col-sm-4"&gt;
&lt;h1 class="subSection-title"&gt;オンライン算数個別指導「ウィズ・ユー」&lt;/h1&gt;
&lt;div class="media_pr veu_3prArea_image"&gt;&lt;a class="veu_3prArea_image_link" href="https://natsui-sansu-juku.com/kobetsu_online/" target="_blank" rel="noopener"&gt;&lt;br /&gt;
&lt;img decoding="async" class="image_pc" src="https://natsui-sansu-juku.com/wp-content/uploads/2021/07/4392982_s.jpg" alt="ウィズ・ユー" /&gt;&lt;br /&gt;
&lt;img decoding="async" class="image_sp" src="https://natsui-sansu-juku.com/wp-content/uploads/2021/07/4392982_s.jpg" alt="ウィズ・ユー" /&gt;&lt;br /&gt;
&lt;/a&gt;&lt;/div&gt;
&lt;p class="summary"&gt;時間・場所を問わず受講でき、費用も抑えたオンライン個別指導。&lt;br /&gt;
２画面運用と電子黒板で、教室と同等の授業を実現しています。&lt;/p&gt;
&lt;p class="linkurl"&gt;&lt;a class="btn btn-default btn-sm" href="https://natsui-sansu-juku.com/kobetsu_online/" target="_blank" rel="noopener"&gt;続きを読む&lt;/a&gt;&lt;/p&gt;
&lt;/div&gt;
&lt;div class="prArea col-sm-4"&gt;
&lt;h1 class="subSection-title"&gt;サピックスの算数を15分で講義してみた&lt;/h1&gt;
&lt;div class="media_pr veu_3prArea_image"&gt;&lt;a class="veu_3prArea_image_link" href="https://natsui-sansu-juku.com/ct/sapix-15/" target="_blank" rel="noopener"&gt;&lt;br /&gt;
&lt;img decoding="async" class="image_pc" src="https://natsui-sansu-juku.com/wp-content/uploads/2021/07/5049139_m.jpg" alt="サピックス算数15分講義" /&gt;&lt;br /&gt;
&lt;img decoding="async" class="image_sp" src="https://natsui-sansu-juku.com/wp-content/uploads/2021/07/5049139_m.jpg" alt="サピックス算数15分講義" /&gt;&lt;br /&gt;
&lt;/a&gt;&lt;/div&gt;
&lt;p class="summary"&gt;サピックスに通う５年生向けに、「授業前に押さえておきたい要点」を15分で解説。&lt;br /&gt;
授業の理解度を一段引き上げるための動画シリーズです。&lt;/p&gt;
&lt;p class="linkurl"&gt;&lt;a class="btn btn-default btn-sm" href="https://natsui-sansu-juku.com/ct/sapix-15/" target="_blank" rel="noopener"&gt;続きを読む&lt;/a&gt;&lt;/p&gt;
&lt;/div&gt;
&lt;/div&gt;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href="//www.facebook.com/sharer.php?src=bm&amp;u=https%3A%2F%2Fnatsui-sansu-juku.com%2F&amp;amp;t=%E4%B8%AD%E5%AD%A6%E5%8F%97%E9%A8%93%E5%B0%82%E9%96%80%E3%80%80%E5%A4%8F%E4%BA%95%E7%AE%97%E6%95%B0%E5%A1%BE"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href="//twitter.com/intent/tweet?url=https%3A%2F%2Fnatsui-sansu-juku.com%2F&amp;amp;text=%E4%B8%AD%E5%AD%A6%E5%8F%97%E9%A8%93%E5%B0%82%E9%96%80%E3%80%80%E5%A4%8F%E4%BA%95%E7%AE%97%E6%95%B0%E5%A1%BE"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href="https://bsky.app/intent/compose?text=%E4%B8%AD%E5%AD%A6%E5%8F%97%E9%A8%93%E5%B0%82%E9%96%80%E3%80%80%E5%A4%8F%E4%BA%95%E7%AE%97%E6%95%B0%E5%A1%BE%0Ahttps%3A%2F%2Fnatsui-sansu-juku.com%2F" target="_blank" &gt;&lt;span class="vk_icon_w_r_sns_bluesky icon_sns"&gt;&lt;/span&gt;&lt;span class="sns_txt"&gt;Bluesky&lt;/span&gt;&lt;/a&gt;&lt;/li&gt;&lt;li class="sb_hatena sb_icon"&gt;&lt;a class="sb_icon_inner" href="//b.hatena.ne.jp/add?mode=confirm&amp;url=https%3A%2F%2Fnatsui-sansu-juku.com%2F&amp;amp;title=%E4%B8%AD%E5%AD%A6%E5%8F%97%E9%A8%93%E5%B0%82%E9%96%80%E3%80%80%E5%A4%8F%E4%BA%95%E7%AE%97%E6%95%B0%E5%A1%BE"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href="//getpocket.com/edit?url=https%3A%2F%2Fnatsui-sansu-juku.com%2F&amp;title=%E4%B8%AD%E5%AD%A6%E5%8F%97%E9%A8%93%E5%B0%82%E9%96%80%E3%80%80%E5%A4%8F%E4%BA%95%E7%AE%97%E6%95%B0%E5%A1%BE"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sb_icon_inner"data-clipboard-text="中学受験専門　夏井算数塾 https://natsui-sansu-juku.com/"&gt;&lt;span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</si>
  <si>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https://natsui-sansu-juku.com/col_blog/online-tutor-math/
【検出された不自然ワード】
- 型
- 迷い
- 立て直
- 設計
- 整え
【本文】
------
&lt;div class="container my-4"&gt;
&lt;p&gt;&lt;!-- Hero Section --&gt;&lt;/p&gt;
&lt;div class="card shadow-sm mb-4 border-0" style="background: linear-gradient(135deg, #283593, #00897b); color: #fff;"&gt;
&lt;div class="card-body p-4"&gt;
&lt;div class="d-flex flex-wrap justify-content-between align-items-center mb-2"&gt;&lt;span class="badge bg-warning text-dark mb-1" style="font-size: 0.8rem;"&gt;中学受験／算数&lt;/span&gt;&lt;br /&gt;
&lt;span class="badge bg-light text-dark mb-1" style="font-size: 0.75rem;"&gt;オンライン個別と家庭教師の比較&lt;/span&gt;&lt;/div&gt;
&lt;h1 class="card-title mb-3" style="font-size: 1.9rem; line-height: 1.5;"&gt;&lt;/h1&gt;
&lt;p class="card-text mb-0" style="font-size: 0.98rem;"&gt;中学受験の算数対策として家庭教師を頼むべきか、それともオンラインの個別指導を選ぶべきか悩んでいらっしゃる保護者の方は多いと思います。&lt;br /&gt;
どちらも一対一で教えてもらえる点は共通していますが、実は得意な領域や向いているお子さまのタイプは少しずつ異なります。&lt;br /&gt;
特に最近のオンライン算数 個別指導は、問題提示や図示、類題生成のスピードが非常に速く、手元映像を用いた指導も可能です。&lt;br /&gt;
本記事では、中学受験算数の特性を踏まえながら、オンライン個別と家庭教師の違いを整理し、お子さまの弱点に合わせた選び方と活用ステップを詳しくご説明いたします。&lt;/p&gt;
&lt;p class="card-text mt-2 mb-0" style="font-size: 0.95rem;"&gt;オンライン個別を選ぶ際の判断軸（目的別の選び分け・失敗しない比較ポイント）は、&lt;a class="text-decoration-underline" style="color: #fff;" href="https://natsui-sansu-juku.com/column/hub-online-guide/"&gt;全体像はこちら&lt;/a&gt;にまとめています。&lt;/p&gt;
&lt;/div&gt;
&lt;/div&gt;
&lt;div class="row"&gt;
&lt;p&gt;&lt;!-- Main Column --&gt;&lt;/p&gt;
&lt;div class="col-lg-8"&gt;
&lt;p&gt;&lt;!-- Section: 背景 --&gt;&lt;/p&gt;
&lt;section class="mb-4"&gt;
&lt;h2 class="h4 mb-3 border-start border-4 border-primary ps-2"&gt;中学受験算数でオンライン個別と家庭教師を迷う背景&lt;/h2&gt;
&lt;p&gt;まずは、なぜオンライン個別と家庭教師のどちらにするかで迷いが生まれるのか、その背景から整理してみます。&lt;br /&gt;
中学受験算数の特性と、ご家庭の状況を合わせて見ることで悩みの構造が見えてきます。&lt;/p&gt;
&lt;h3 class="h5 mt-3 mb-2"&gt;中学受験算数は積み上げ型で弱点が連鎖しやすい&lt;/h3&gt;
&lt;p&gt;中学受験の算数は、次のような特徴を持つ積み上げ型の科目です。&lt;/p&gt;
&lt;ul&gt;
&lt;li&gt;計算、割合、速さ、図形、場合の数などが階段状に積み上がる構造になっている&lt;/li&gt;
&lt;li&gt;小四の基礎理解が、小五の応用、小六の入試レベルにそのまま直結する&lt;/li&gt;
&lt;li&gt;文章題や図形では、読解力や図に落とし込む力も強く求められる&lt;/li&gt;
&lt;/ul&gt;
&lt;p&gt;このため、一度つまずいた単元や考え方をそのままにしておくと、弱点が連鎖的に広がってしまいます。&lt;br /&gt;
例えば割合があいまいなままだと、売買損益、仕事算、食塩水など関連する分野で次々と苦手が増える、といったことが起こりやすくなります。&lt;/p&gt;
&lt;h3 class="h5 mt-3 mb-2"&gt;集団塾だけでは埋まりにくいすき間がある&lt;/h3&gt;
&lt;p&gt;多くのご家庭ではすでに中学受験塾に通っており、そのうえで一対一の算数指導として家庭教師やオンライン算数 個別指導を検討されていると思います。&lt;br /&gt;
しかし、集団塾には次のような制約があります。&lt;/p&gt;
&lt;ul&gt;
&lt;li&gt;カリキュラムの進度が速く、個々のつまずきを丁寧に拾う時間が限られている&lt;/li&gt;
&lt;li&gt;宿題の丸つけはあっても、途中式のどこからズレたかまでは見てもらいにくい&lt;/li&gt;
&lt;li&gt;授業では分かっているつもりでも、家で一人になると手が止まってしまう&lt;/li&gt;
&lt;/ul&gt;
&lt;p&gt;この「分かったつもり」と「自力で解ける」の間にあるすき間を埋めるために、家庭教師やオンライン個別といった一対一の算数指導が求められます。&lt;/p&gt;
&lt;h3 class="h5 mt-3 mb-2"&gt;家庭教師とオンライン個別で迷いやすいポイント&lt;/h3&gt;
&lt;div class="table-responsive mb-3"&gt;
&lt;table class="table table-bordered table-hover align-middle mb-0"&gt;
&lt;thead class="text-center" style="background-color: #e3f2fd;"&gt;
&lt;tr&gt;
&lt;th scope="col"&gt;項目&lt;/th&gt;
&lt;th scope="col"&gt;家庭教師&lt;/th&gt;
&lt;th scope="col"&gt;オンライン算数 個別指導&lt;/th&gt;
&lt;/tr&gt;
&lt;/thead&gt;
&lt;tbody&gt;
&lt;tr&gt;
&lt;td class="fw-bold"&gt;安心感&lt;/td&gt;
&lt;td&gt;目の前で教えてもらえるため実感しやすい&lt;/td&gt;
&lt;td&gt;画面越しだが表情や声のトーンは十分に伝わる&lt;/td&gt;
&lt;/tr&gt;
&lt;tr&gt;
&lt;td class="fw-bold"&gt;教材提示&lt;/td&gt;
&lt;td&gt;手持ちのテキストやプリントが中心&lt;/td&gt;
&lt;td&gt;画面共有でテキストもオリジナル問題も素早く提示できる&lt;/td&gt;
&lt;/tr&gt;
&lt;tr&gt;
&lt;td class="fw-bold"&gt;類題演習&lt;/td&gt;
&lt;td&gt;先生がプリントを探す必要があり準備の負担が大きい&lt;/td&gt;
&lt;td&gt;デジタル教材から類題を即座に準備し連続して演習できる&lt;/td&gt;
&lt;/tr&gt;
&lt;tr&gt;
&lt;td class="fw-bold"&gt;記録と共有&lt;/td&gt;
&lt;td&gt;ノートや紙の記録が中心となり後から振り返りにくい&lt;/td&gt;
&lt;td&gt;学習履歴をデジタルで残し、保護者との共有も容易&lt;/td&gt;
&lt;/tr&gt;
&lt;/tbody&gt;
&lt;/table&gt;
&lt;/div&gt;
&lt;p&gt;このように、どちらにも長所がありますが、最近のオンライン算数 個別指導は、&lt;br /&gt;
&lt;strong&gt;問題提示や図示、類題生成のスピードと可視化のしやすさ&lt;/strong&gt;&lt;br /&gt;
という点で大きな強みを持ち始めています。&lt;/p&gt;
&lt;/section&gt;
&lt;p&gt;&lt;!-- Section: オンライン算数 個別指導が効果を発揮する理由 --&gt;&lt;/p&gt;
&lt;section class="mb-4"&gt;
&lt;h2 class="h4 mb-3 border-start border-4 border-success ps-2"&gt;オンライン算数 個別指導が効果を発揮する理由&lt;/h2&gt;
&lt;p&gt;ここからは、家庭教師と比較したときにオンライン算数 個別指導が中学受験算数でどのような場面で力を発揮するのかを、具体的に見ていきます。&lt;/p&gt;
&lt;h3 class="h5 mt-3 mb-2"&gt;問題提示と図示、類題生成のスピードが速い&lt;/h3&gt;
&lt;p&gt;オンライン個別指導では、パソコンやタブレットを使って次のようなことをスムーズに行えます。&lt;/p&gt;
&lt;ul&gt;
&lt;li&gt;ホワイトボード機能で図形や表をその場で描き、色分けしながら説明する&lt;/li&gt;
&lt;li&gt;条件を少し変えた類題をすぐに提示し、理解度を確かめる&lt;/li&gt;
&lt;li&gt;模試や塾テキストの問題を画面共有しながら、重要部分を強調して解説する&lt;/li&gt;
&lt;/ul&gt;
&lt;p&gt;紙ベースの家庭教師では、類題を探したり、図を何度も描き直したりする時間がどうしても発生します。&lt;br /&gt;
オンライン算数 個別指導では、&lt;br /&gt;
&lt;strong&gt;説明よりもお子さまが考える時間に授業時間を多く使える&lt;/strong&gt;&lt;br /&gt;
という点が大きな利点です。&lt;/p&gt;
&lt;h3 class="h5 mt-3 mb-2"&gt;手元映像と画面共有で思考過程を可視化できる&lt;/h3&gt;
&lt;p&gt;オンラインと聞くと「先生から手元が見えないのでは」と心配されることもありますが、実際には書画カメラやタブレットカメラを用いることで、次のような確認が可能です。&lt;/p&gt;
&lt;ul&gt;
&lt;li&gt;どの行の計算から桁がずれているか&lt;/li&gt;
&lt;li&gt;文章題で条件に線を引いているか、図に写しているか&lt;/li&gt;
&lt;li&gt;途中で式を書くのをやめてしまっているタイミングがどこか&lt;/li&gt;
&lt;/ul&gt;
&lt;p&gt;これにより、&lt;br /&gt;
&lt;strong&gt;正解かどうかだけでなく、どこから思考が止まっているのか&lt;/strong&gt;&lt;br /&gt;
を具体的に把握できます。&lt;br /&gt;
家庭教師と同等のきめ細かさを保ちながら、画面上にメモを残して後から振り返ることもできる点がオンラインの強みです。&lt;/p&gt;
&lt;h3 class="h5 mt-3 mb-2"&gt;思考の流れを一緒にたどる過程指導がしやすい&lt;/h3&gt;
&lt;p&gt;「授業では分かるのに、テストで点にならない」という中学受験算数の典型的な悩みは、考え方の流れが整理されていないことが原因であることが少なくありません。&lt;/p&gt;
&lt;p&gt;オンライン個別指導では、画面上に式や図を残しながら、次のような質問を重ねていくことで、&lt;br /&gt;
お子さまの思考を整理していきます。&lt;/p&gt;
&lt;ul&gt;
&lt;li&gt;「今、何を求めようとしていますか」&lt;/li&gt;
&lt;li&gt;「この式の数字は問題文のどの部分に対応していますか」&lt;/li&gt;
&lt;li&gt;「ここまでで使っていない条件はありませんか」&lt;/li&gt;
&lt;/ul&gt;
&lt;p&gt;このような対話型の個別指導は家庭教師でも可能ですが、オンラインでは&lt;br /&gt;
&lt;strong&gt;式や図を消さずに残したまま振り返れる&lt;/strong&gt;&lt;br /&gt;
点が大きな違いです。&lt;br /&gt;
そのため、一度教わった解き方を後日もう一度自分で再現しやすくなります。&lt;/p&gt;
&lt;h3 class="h5 mt-3 mb-2"&gt;進度管理と記録の共有がしやすい&lt;/h3&gt;
&lt;p&gt;オンライン算数 個別指導では、授業内容や進度をデジタルで記録しやすいため、次のようなメリットがあります。&lt;/p&gt;
&lt;ul&gt;
&lt;li&gt;どの単元にどれだけ時間をかけたかを一覧で確認できる&lt;/li&gt;
&lt;li&gt;弱点がどこからどこまで改善したかを段階的に把握できる&lt;/li&gt;
&lt;li&gt;保護者の方に学習記録を共有しやすく、状況を把握しやすい&lt;/li&gt;
&lt;/ul&gt;
&lt;p&gt;「何となく頑張っている」から&lt;br /&gt;
&lt;strong&gt;「この単元の弱点にこの時間を投資した」という具体的な記録&lt;/strong&gt;&lt;br /&gt;
に変わることで、中学受験算数の戦略が立てやすくなります。&lt;br /&gt;
こうした運用イメージは、&lt;br /&gt;
&lt;a href="/kobetsu_online/"&gt;オンライン算数 個別指導&lt;/a&gt;&lt;br /&gt;
の紹介ページなども参考になるはずです。&lt;/p&gt;
&lt;div class="alert alert-info mt-3" role="alert"&gt;家庭教師との最大の違いは、問題提示と記録のスピードにあります。&lt;br /&gt;
オンライン算数 個別指導なら、手元の確認と画面共有を組み合わせることで、弱点が生まれた瞬間を逃さずキャッチする指導が可能です。&lt;/div&gt;
&lt;/section&gt;
&lt;p&gt;&lt;!-- Section: 改善方法（具体策） --&gt;&lt;/p&gt;
&lt;section class="mb-4"&gt;
&lt;h2 class="h4 mb-3 border-start border-4 border-warning ps-2"&gt;オンライン個別を活かすための具体的なステップ&lt;/h2&gt;
&lt;p&gt;ここからは、家庭教師ではなくオンライン算数 個別指導を選んだ場合に、どのようなステップで導入と改善を進めていくと良いかを三段階で整理します。&lt;/p&gt;
&lt;h3 class="h5 mt-3 mb-2"&gt;ステップ1 現状の困りごとを言語化する&lt;/h3&gt;
&lt;p&gt;最初のステップは、感覚的な不安をできるだけ具体的な言葉に落とし込むことです。&lt;br /&gt;
次のような観点で整理してみてください。&lt;/p&gt;
&lt;ul&gt;
&lt;li&gt;塾の算数で一番気になっていること&lt;/li&gt;
&lt;li&gt;特に苦手意識が強い単元や問題のタイプ&lt;/li&gt;
&lt;li&gt;一週間で算数に現実的に使える時間の上限&lt;/li&gt;
&lt;/ul&gt;
&lt;p&gt;例えば、&lt;br /&gt;
&lt;strong&gt;「宿題に時間がかかりすぎる」「模試で割合ばかり失点する」「授業では理解しているのにテストで点にならない」&lt;/strong&gt;&lt;br /&gt;
といった形で整理しておくと、オンライン側も指導プランを立てやすくなります。&lt;/p&gt;
&lt;h3 class="h5 mt-3 mb-2"&gt;ステップ2 週単位のオンライン活用パターンを決める&lt;/h3&gt;
&lt;p&gt;次に、塾とオンラインの関係を一週間単位で決めておくと学習が安定します。&lt;br /&gt;
代表的なパターンをまとめると、次のようになります。&lt;/p&gt;
&lt;div class="table-responsive mb-3"&gt;
&lt;table class="table table-sm table-bordered mb-0"&gt;
&lt;thead class="text-center" style="background-color: #fff8e1;"&gt;
&lt;tr&gt;
&lt;th scope="col"&gt;曜日&lt;/th&gt;
&lt;th scope="col"&gt;主な学習内容&lt;/th&gt;
&lt;th scope="col"&gt;オンライン活用のポイント&lt;/th&gt;
&lt;/tr&gt;
&lt;/thead&gt;
&lt;tbody&gt;
&lt;tr&gt;
&lt;td class="fw-bold"&gt;月〜木&lt;/td&gt;
&lt;td&gt;塾の授業と宿題中心&lt;/td&gt;
&lt;td&gt;宿題でつまずいた問題に印を付けておき、オンラインで質問する準備をする&lt;/td&gt;
&lt;/tr&gt;
&lt;tr&gt;
&lt;td class="fw-bold"&gt;金&lt;/td&gt;
&lt;td&gt;オンライン算数 個別指導&lt;/td&gt;
&lt;td&gt;その週の弱点単元を絞り込み、重要問題の解き直しと類題演習に集中する&lt;/td&gt;
&lt;/tr&gt;
&lt;tr&gt;
&lt;td class="fw-bold"&gt;土日&lt;/td&gt;
&lt;td&gt;塾のテスト対策と復習&lt;/td&gt;
&lt;td&gt;オンラインで学んだ解き方を自力で再現できるかを確認する&lt;/td&gt;
&lt;/tr&gt;
&lt;/tbody&gt;
&lt;/table&gt;
&lt;/div&gt;
&lt;p&gt;重要なのは、&lt;br /&gt;
&lt;strong&gt;オンラインで新しい単元を先取りしすぎないこと&lt;/strong&gt;&lt;br /&gt;
です。&lt;br /&gt;
塾で習った内容の理解を深める場としてオンライン算数 個別指導を位置づけることで、総学習量を増やさずに質を高めることができます。&lt;/p&gt;
&lt;h3 class="h5 mt-3 mb-2"&gt;ステップ3 テストと模試を軸に改善サイクルを回す&lt;/h3&gt;
&lt;p&gt;オンライン個別の効果を最大限に引き出すには、テストや模試の結果を軸に改善サイクルを回すことが大切です。&lt;/p&gt;
&lt;ol&gt;
&lt;li&gt;塾のテストや模試で点数が落ちた単元を特定する&lt;/li&gt;
&lt;li&gt;次の一〜二週間のオンライン授業で、その単元を集中的に扱う&lt;/li&gt;
&lt;li&gt;その後の小テストや宿題で、改善度を確認する&lt;/li&gt;
&lt;/ol&gt;
&lt;p&gt;このサイクルを繰り返すことで、「算数が何となく不安」という状態から、&lt;br /&gt;
&lt;strong&gt;「割合の基礎は安定してきたが、速さの図の描き方はまだ弱い」といった具体的な把握&lt;/strong&gt;&lt;br /&gt;
へと変わっていきます。&lt;/p&gt;
&lt;/section&gt;
&lt;p&gt;&lt;!-- Section: 家庭でできるフォロー --&gt;&lt;/p&gt;
&lt;section class="mb-4"&gt;
&lt;h2 class="h4 mb-3 border-start border-4 border-info ps-2"&gt;家庭でできるフォローと習慣化の支援&lt;/h2&gt;
&lt;p&gt;オンライン算数 個別指導を導入しても、ご家庭での少しの支えがあるだけで学習効果は大きく変わります。&lt;br /&gt;
ここでは、家庭教師ではなくオンラインを選んだ場合に意識していただきたいポイントをまとめます。&lt;/p&gt;
&lt;h3 class="h5 mt-3 mb-2"&gt;オンラインを選んだ理由をお子さまと共有する&lt;/h3&gt;
&lt;p&gt;お子さまにとっては、家庭教師よりもオンラインを選んだ理由が分かると安心感につながります。&lt;br /&gt;
例えば次のような言葉で伝えてみてください。&lt;/p&gt;
&lt;ul&gt;
&lt;li&gt;「図形や表をすぐに画面に出してもらえるので、図が苦手なところを集中的に練習できると思った」&lt;/li&gt;
&lt;li&gt;「たくさんの類題をすぐ出せるから、テスト前に効率よく練習できそうだと考えた」&lt;/li&gt;
&lt;li&gt;「授業で書いた図や式を残しておけるので、後から見直しやすいと感じた」&lt;/li&gt;
&lt;/ul&gt;
&lt;h3 class="h5 mt-3 mb-2"&gt;授業後の短い振り返り時間を決めておく&lt;/h3&gt;
&lt;p&gt;オンラインの授業が終わったら、三〜五分程度で構いませんので、保護者の方から次のような質問をしてみてください。&lt;/p&gt;
&lt;ul&gt;
&lt;li&gt;「今日、一番できるようになったと感じることは何ですか」&lt;/li&gt;
&lt;li&gt;「次の授業までに自分でやってみることは何ですか」&lt;/li&gt;
&lt;li&gt;「オンラインで教わった解き方を、塾の宿題でどのように使えそうですか」&lt;/li&gt;
&lt;/ul&gt;
&lt;p&gt;この短い振り返りを積み重ねることで、お子さま自身が&lt;br /&gt;
&lt;strong&gt;自分の弱点と成長ポイントを言葉にできるようになる&lt;/strong&gt;&lt;br /&gt;
と同時に、保護者の方もオンラインの内容を把握しやすくなります。&lt;/p&gt;
&lt;h3 class="h5 mt-3 mb-2"&gt;環境面では接続準備と視線の動きをサポートする&lt;/h3&gt;
&lt;p&gt;オンラインならではの環境づくりとしては、次の二点を押さえておくと安心です。&lt;/p&gt;
&lt;ul&gt;
&lt;li&gt;初回前に一度、カメラやマイク、書画カメラの接続テストを行う&lt;/li&gt;
&lt;li&gt;先生の顔と画面上の図、ノートの三つを見比べやすい位置にモニターと机を配置する&lt;/li&gt;
&lt;/ul&gt;
&lt;p&gt;こうした準備を整えることで、授業中の接続トラブルを減らし、家庭教師と同じように落ち着いた学習環境を確保できます。&lt;/p&gt;
&lt;/section&gt;
&lt;p&gt;&lt;!-- Section: 教室・指導者の選び方 --&gt;&lt;/p&gt;
&lt;section class="mb-4"&gt;
&lt;h2 class="h4 mb-3 border-start border-4 border-secondary ps-2"&gt;最適なオンライン教室と指導者の選び方&lt;/h2&gt;
&lt;p&gt;最後に、家庭教師との比較も踏まえながら、中学受験算数において良いオンライン個別指導を選ぶ際のポイントを整理します。&lt;/p&gt;
&lt;h3 class="h5 mt-3 mb-2"&gt;中学受験算数に特化した指導経験があるか&lt;/h3&gt;
&lt;ul&gt;
&lt;li&gt;中学受験の出題傾向や難度を踏まえたアドバイスができるか&lt;/li&gt;
&lt;li&gt;小四から小六までのカリキュラムの流れを理解しているか&lt;/li&gt;
&lt;li&gt;模試や過去問を使った弱点分析と対策提案の経験があるか&lt;/li&gt;
&lt;/ul&gt;
&lt;p&gt;これらがそろっている教室であれば、学校算数の補習ではなく、&lt;br /&gt;
&lt;strong&gt;中学受験算数の合格ラインを意識した個別指導&lt;/strong&gt;&lt;br /&gt;
を受けることができます。&lt;/p&gt;
&lt;h3 class="h5 mt-3 mb-2"&gt;手元映像と画面共有を組み合わせた指導ができるか&lt;/h3&gt;
&lt;ul&gt;
&lt;li&gt;手元カメラや書画カメラを前提にした授業設計になっているか&lt;/li&gt;
&lt;li&gt;デジタルホワイトボードを活用し、図形や表を分かりやすく提示しているか&lt;/li&gt;
&lt;li&gt;ノートの書き方や途中式まで含めて、具体的な指摘とフィードバックがあるか&lt;/li&gt;
&lt;/ul&gt;
&lt;p&gt;こうした環境があるほど、家庭教師と同等かそれ以上に、&lt;br /&gt;
&lt;strong&gt;可視化された丁寧な個別指導&lt;/strong&gt;&lt;br /&gt;
が期待できます。&lt;/p&gt;
&lt;h3 class="h5 mt-3 mb-2"&gt;進度管理とフィードバックの仕組みがあるか&lt;/h3&gt;
&lt;ul&gt;
&lt;li&gt;各回の授業内容や到達度を簡潔にまとめた記録が共有されるか&lt;/li&gt;
&lt;li&gt;一〜二か月単位で、今後の方針について保護者と相談できる機会があるか&lt;/li&gt;
&lt;li&gt;塾のカリキュラムやテスト日程を踏まえた提案をしてくれるか&lt;/li&gt;
&lt;/ul&gt;
&lt;p&gt;このような仕組みが整っている教室であれば、保護者の方が一人で全体管理を抱え込まずに済みます。&lt;br /&gt;
中学受験算数に特化した&lt;br /&gt;
&lt;a href="/kobetsu_online/"&gt;オンライン算数 個別指導&lt;/a&gt;&lt;br /&gt;
のようなサービスでは、こうした点を前提に設計されていることが多いため、比較検討の際に確認してみてください。&lt;/p&gt;
&lt;p&gt;&lt;!-- まとめ（差し替え版） --&gt;&lt;/p&gt;
&lt;section class="mb-4"&gt;
&lt;h2 class="h4 mb-3 border-start border-4 border-dark ps-2"&gt;中学受験算数の家庭教師とオンライン家庭教師の結論整理&lt;/h2&gt;
&lt;p&gt;中学受験算数の立て直しにおいて、&lt;br /&gt;
&lt;strong&gt;家庭教師とオンライン家庭教師（オンライン算数 個別指導）は、どちらが優れているか&lt;/strong&gt;ではなく、&lt;br /&gt;
&lt;strong&gt;「今のお子さまの弱点と学習段階に、どちらが合っているか」&lt;/strong&gt;で判断することが重要です。&lt;/p&gt;
&lt;h3 class="h5 mt-3 mb-2"&gt;家庭教師が向いているケース&lt;/h3&gt;
&lt;ul&gt;
&lt;li&gt;対面でないと集中が続きにくい&lt;/li&gt;
&lt;li&gt;学習習慣そのものを横で管理してほしい&lt;/li&gt;
&lt;li&gt;教材・プリントは紙ベース中心で進めたい&lt;/li&gt;
&lt;/ul&gt;
&lt;h3 class="h5 mt-3 mb-2"&gt;オンライン家庭教師（オンライン算数 個別）が向いているケース&lt;/h3&gt;
&lt;ul&gt;
&lt;li&gt;算数の弱点が「単元」ではなく「考え方・過程」にある&lt;/li&gt;
&lt;li&gt;図や式、条件整理を画面で可視化しながら理解したい&lt;/li&gt;
&lt;li&gt;類題演習を短時間で繰り返し、再現性を高めたい&lt;/li&gt;
&lt;li&gt;学習記録を残し、改善状況を保護者と共有したい&lt;/li&gt;
&lt;/ul&gt;
&lt;p&gt;特に中学受験算数では、&lt;br /&gt;
&lt;strong&gt;「授業では分かるがテストで点にならない」&lt;/strong&gt;&lt;br /&gt;
という悩みが多く見られます。&lt;br /&gt;
このタイプのつまずきには、手元映像と画面共有を使って思考過程を可視化できる&lt;br /&gt;
&lt;strong&gt;オンライン家庭教師（オンライン算数 個別指導）&lt;/strong&gt;が効果を発揮しやすい傾向があります。&lt;/p&gt;
&lt;p&gt;また、問題提示・図示・類題生成・進度記録といった点では、&lt;br /&gt;
オンライン環境を前提に設計された指導のほうが、&lt;br /&gt;
&lt;strong&gt;限られた受験期間を効率よく使いやすい&lt;/strong&gt;のも事実です。&lt;/p&gt;
&lt;div class="card border-0 shadow-sm mt-3"&gt;
&lt;div class="card-body p-3 p-md-4"&gt;
&lt;h3 class="h5 mb-2"&gt;家庭教師かオンライン家庭教師かで迷っている方へ&lt;/h3&gt;
&lt;p class="mb-2"&gt;まずは「算数のどこで止まっているのか」を整理し、&lt;br /&gt;
&lt;strong&gt;弱点の種類（知識不足か／思考過程か）&lt;/strong&gt;を切り分けてみてください。&lt;/p&gt;
&lt;p class="mb-2"&gt;オンライン家庭教師（オンライン算数 個別指導）の全体像と判断軸は、&lt;br /&gt;
&lt;a href="https://natsui-sansu-juku.com/column/hub-online-guide/"&gt;&lt;br /&gt;
中学受験算数｜オンライン個別指導の選び方まとめ&lt;br /&gt;
&lt;/a&gt;&lt;br /&gt;
で整理しています。&lt;/p&gt;
&lt;p class="mb-0"&gt;お子さまにとって最も効果的な一対一の形を見つける参考として、ぜひ活用してみてください。&lt;/p&gt;
&lt;/div&gt;
&lt;/div&gt;
&lt;/section&gt;
&lt;p&gt;&lt;!-- Side Column --&gt;&lt;/p&gt;
&lt;div class="col-lg-4"&gt;
&lt;p&gt;&lt;!-- サマリーカード --&gt;&lt;/p&gt;
&lt;div class="card shadow-sm mb-4"&gt;
&lt;div class="card-header" style="background-color: #e3f2fd;"&gt;&lt;strong&gt;この記事のポイント&lt;/strong&gt;&lt;/div&gt;
&lt;div class="card-body"&gt;
&lt;ul class="mb-0 ps-3"&gt;
&lt;li&gt;中学受験算数は積み上げ型のため弱点が連鎖しやすい。&lt;/li&gt;
&lt;li&gt;オンライン算数 個別指導は問題提示と類題生成のスピードが大きな強み。&lt;/li&gt;
&lt;li&gt;手元映像と画面共有で思考過程を可視化し、弱点の原因を特定しやすい。&lt;/li&gt;
&lt;li&gt;テスト結果を軸にした改善サイクルで、効率的に弱点を補強できる。&lt;/li&gt;
&lt;/ul&gt;
&lt;/div&gt;
&lt;/div&gt;
&lt;p&gt;&lt;!-- 比較ポイントカード --&gt;&lt;/p&gt;
&lt;div class="card shadow-sm mb-4"&gt;
&lt;div class="card-header" style="background-color: #fff3e0;"&gt;&lt;strong&gt;家庭教師とオンライン個別の比較視点&lt;/strong&gt;&lt;/div&gt;
&lt;div class="card-body"&gt;
&lt;ul class="mb-0 ps-3"&gt;
&lt;li&gt;指導の安心感か、時間効率か。&lt;/li&gt;
&lt;li&gt;紙ベースか、デジタル中心か。&lt;/li&gt;
&lt;li&gt;その場限りの指導か、記録に残る指導か。&lt;/li&gt;
&lt;li&gt;弱点の可視化と共有がどこまでできるか。&lt;/li&gt;
&lt;/ul&gt;
&lt;/div&gt;
&lt;/div&gt;
&lt;p&gt;&lt;!-- ミニCTAカード --&gt;&lt;/p&gt;
&lt;div class="card shadow-sm mb-4 border-0" style="background: linear-gradient(135deg, #1e88e5, #26a69a); color: #fff;"&gt;
&lt;div class="card-body"&gt;
&lt;h3 class="h6 mb-2"&gt;オンライン算数 個別指導の活用を検討中の保護者の方へ&lt;/h3&gt;
&lt;p class="mb-2" style="font-size: 0.9rem;"&gt;中学受験算数の弱点発見とピンポイント補強に特化したオンライン個別指導なら、家庭教師とは異なる強みを生かした学習設計が可能です。&lt;/p&gt;
&lt;p&gt;&lt;a class="btn btn-light btn-sm" href="/kobetsu_online/"&gt;&lt;br /&gt;
オンライン算数 個別指導の詳細を見る&lt;br /&gt;
&lt;/a&gt;&lt;/p&gt;
&lt;/div&gt;
&lt;/div&gt;
&lt;/div&gt;
&lt;/section&gt;
&lt;/div&gt;
&lt;/div&gt;
&lt;p&gt;&lt;!-- [ /.socialSet ] --&gt;&lt;/p&gt;
&lt;/div&gt;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</si>
  <si>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https://natsui-sansu-juku.com/col_blog/sapix算数の弱点をオンライン個別で効率よく補強す/
【検出された不自然ワード】
- 崩れ
- 型
- 保留
- 整え
【本文】
------
&lt;div class="container my-4"&gt;
&lt;p&gt;&lt;!-- Hero Section --&gt;&lt;/p&gt;
&lt;div class="card shadow-sm mb-4 border-0" style="background: linear-gradient(135deg, #283593, #00838f); color: #fff;"&gt;
&lt;div class="card-body p-4"&gt;
&lt;div class="d-flex flex-wrap justify-content-between align-items-center mb-2"&gt;&lt;span class="badge bg-warning text-dark mb-2" style="font-size: 0.8rem;"&gt;SAPIX算数／オンライン個別&lt;/span&gt;&lt;br /&gt;
&lt;span class="badge bg-light text-dark mb-2" style="font-size: 0.75rem;"&gt;弱点補強ガイド&lt;/span&gt;&lt;/div&gt;
&lt;h1 class="card-title mb-3" style="font-size: 1.9rem; line-height: 1.5;"&gt;SAPIX算数の弱点をオンライン個別で効率よく補強する方法&lt;/h1&gt;
&lt;p class="card-text mb-2" style="font-size: 0.98rem; line-height: 1.8;"&gt;SAPIXに通っていると「算数のテキストとプリントが山のようにあるのに、どこから手をつけていいか分からない」&lt;br /&gt;
「宿題をこなすだけで精一杯で、弱点の復習まで手が回らない」という声をよく耳にします。&lt;br /&gt;
特に算数は授業スピードも速く問題のレベルも高いため、少しつまずいただけで一気に苦手意識が広がりがちです。&lt;br /&gt;
こうした状況でオンラインの算数個別指導を賢く組み合わせると、教材の出し入れに取られていた時間を、&lt;br /&gt;
徹底した思考の確認と弱点補強に振り向けることができます。&lt;/p&gt;
&lt;p class="card-text mb-0" style="font-size: 0.92rem; line-height: 1.8;"&gt;塾別（SAPIX・日能研・早稲アカ・四谷大塚）の算数対策を横断して整理した全体像は、&lt;a class="text-white text-decoration-underline fw-bold" href="https://natsui-sansu-juku.com/column/hub-juku/"&gt;塾別の算数対策の全体像はこちら&lt;/a&gt;&lt;/p&gt;
&lt;/div&gt;
&lt;/div&gt;
&lt;p&gt;&lt;!-- 概要ボックス --&gt;&lt;/p&gt;
&lt;div class="alert alert-info border-0 shadow-sm mb-4" role="alert"&gt;
&lt;h2 class="h5 mb-2"&gt;この記事で分かること&lt;/h2&gt;
&lt;ul class="mb-0"&gt;
&lt;li&gt;SAPIX算数の弱点が生まれやすい背景と中学受験算数ならではの構造が整理できます。&lt;/li&gt;
&lt;li&gt;オンライン算数 個別指導が、教材量の多さと弱点補強の両立にどう役立つかが分かります。&lt;/li&gt;
&lt;li&gt;三つのステップでSAPIX算数の弱点を効率よく補強する具体的な方法がイメージできます。&lt;/li&gt;
&lt;li&gt;家庭でのフォローのコツと、オンライン個別の教室・指導者の選び方のポイントが理解できます。&lt;/li&gt;
&lt;/ul&gt;
&lt;/div&gt;
&lt;p&gt;&lt;!-- 背景セクション --&gt;&lt;/p&gt;
&lt;h2 class="h4 mt-4 mb-3 border-start border-4 border-primary ps-2"&gt;SAPIX算数の弱点が生まれやすい背景&lt;/h2&gt;
&lt;p&gt;まずは、なぜSAPIX算数の弱点がなかなか埋まらないのかを、中学受験算数の特性と絡めて整理しておきましょう。&lt;br /&gt;
「塾の宿題はこなしているのに、テストでは点数が伸びない」という状態には、いくつか共通した構造があります。&lt;/p&gt;
&lt;h3 class="h5 mt-3"&gt;教材量が多く「やりっぱなし」になりやすい&lt;/h3&gt;
&lt;p&gt;SAPIX算数の大きな特徴の一つは、テキストやプリント類の量が多いことです。&lt;br /&gt;
授業用テキスト、デイリーサピックス、各種テスト、季節講習の教材など、学年が上がるほど扱う教材は増えていきます。&lt;/p&gt;
&lt;ul&gt;
&lt;li&gt;授業で解き切れなかった問題がそのまま山積みになっている。&lt;/li&gt;
&lt;li&gt;テスト直しをする前に次の回の宿題に追われてしまう。&lt;/li&gt;
&lt;li&gt;弱点を復習したいのに、どこに何の問題があったか探すだけで時間がかかる。&lt;/li&gt;
&lt;/ul&gt;
&lt;p&gt;その結果、本来は復習に回したい時間がプリントの出し入れや問題探しに費やされ、&lt;br /&gt;
肝心の思考の確認が後回しになるというジレンマが生じがちです。&lt;/p&gt;
&lt;h3 class="h5 mt-3"&gt;難度が高く「分かったつもり」が残りやすい&lt;/h3&gt;
&lt;p&gt;SAPIXの算数は、入試本番を意識した良問が多い反面、思考量の多い問題が目立ちます。&lt;br /&gt;
条件整理が必須の文章題、複数の性質を組み合わせる図形問題、場合の数や速さのようにパターン化が必要な単元などが代表的です。&lt;/p&gt;
&lt;ul&gt;
&lt;li&gt;授業中の解説は理解できても、自力で同タイプの問題に向き合うと手が止まる。&lt;/li&gt;
&lt;li&gt;何となく途中までは進むが、最後の一手で間違えてしまう。&lt;/li&gt;
&lt;li&gt;解説を読み返しても、自分がどこで迷ったのか特定できない。&lt;/li&gt;
&lt;/ul&gt;
&lt;p&gt;このように「分かったつもり」と「自力でできる」の差が広がりやすいのが、SAPIX算数の難しいところです。&lt;/p&gt;
&lt;h3 class="h5 mt-3"&gt;クラス昇降のプレッシャーで「量とスピード」に偏りがち&lt;/h3&gt;
&lt;p&gt;SAPIXではマンスリーテストや組分けテストを通じて定期的にクラス昇降があります。&lt;br /&gt;
そのため、&lt;/p&gt;
&lt;ul&gt;
&lt;li&gt;「まずは宿題を全部終わらせなければ」という意識が強くなる。&lt;/li&gt;
&lt;li&gt;一問一問の振り返りよりも、量をこなすことが優先される。&lt;/li&gt;
&lt;li&gt;分からない問題を深追いせず、答えだけ確認して次へ進んでしまう。&lt;/li&gt;
&lt;/ul&gt;
&lt;p&gt;結果として、解けた問題はさらに伸びる一方で、つまずいた単元はそのまま置き去りになり、&lt;br /&gt;
特定単元で大きな弱点を抱えるリスクが高まります。&lt;/p&gt;
&lt;p&gt;&lt;!-- 背景まとめテーブル --&gt;&lt;/p&gt;
&lt;div class="table-responsive mb-4"&gt;
&lt;table class="table table-bordered table-hover align-middle"&gt;
&lt;thead class="text-center" style="background-color: #e8eaf6;"&gt;
&lt;tr&gt;
&lt;th scope="col"&gt;要因&lt;/th&gt;
&lt;th scope="col"&gt;典型的な状況&lt;/th&gt;
&lt;th scope="col"&gt;生じやすい問題&lt;/th&gt;
&lt;/tr&gt;
&lt;/thead&gt;
&lt;tbody&gt;
&lt;tr&gt;
&lt;td class="fw-bold"&gt;教材量の多さ&lt;/td&gt;
&lt;td&gt;テキスト・プリントが山積みで、弱点箇所を探すだけで時間がかかる。&lt;/td&gt;
&lt;td&gt;復習の時間が取れず、「やりっぱなし」で終わる範囲が増える。&lt;/td&gt;
&lt;/tr&gt;
&lt;tr&gt;
&lt;td class="fw-bold"&gt;問題の難度&lt;/td&gt;
&lt;td&gt;授業では分かっていても、自力演習で同じタイプが解けない。&lt;/td&gt;
&lt;td&gt;分かったつもりが残り、得点に結びつかない単元が増える。&lt;/td&gt;
&lt;/tr&gt;
&lt;tr&gt;
&lt;td class="fw-bold"&gt;クラス昇降&lt;/td&gt;
&lt;td&gt;テスト対策と宿題消化が中心になり、弱点の掘り下げが後回し。&lt;/td&gt;
&lt;td&gt;特定単元の穴が放置され、中学受験算数全体のバランスが崩れる。&lt;/td&gt;
&lt;/tr&gt;
&lt;/tbody&gt;
&lt;/table&gt;
&lt;/div&gt;
&lt;p&gt;&lt;!-- オンラインの効果 --&gt;&lt;/p&gt;
&lt;h2 class="h4 mt-4 mb-3 border-start border-4 border-success ps-2"&gt;オンライン算数 個別指導がSAPIX算数の補強に適している理由&lt;/h2&gt;
&lt;p&gt;こうしたSAPIX算数の特性を踏まえると、オンラインの算数個別指導にはいくつかの強みがあります。&lt;br /&gt;
ここでは、その中でも特に重要な三つのポイントを整理します。&lt;/p&gt;
&lt;p&gt;&lt;!-- 3つの強みカード --&gt;&lt;/p&gt;
&lt;div class="row g-3 mb-3"&gt;
&lt;div class="col-md-4"&gt;
&lt;div class="card h-100 border-0 shadow-sm"&gt;
&lt;div class="card-body"&gt;
&lt;h3 class="h6 text-muted mb-1"&gt;ポイント一&lt;/h3&gt;
&lt;h4 class="h6 fw-bold"&gt;問題提示の即時性&lt;/h4&gt;
&lt;p class="mb-0 small"&gt;画面共有で必要な問題を瞬時に呼び出し、授業時間を思考の確認と弱点補強に集中させることができます。&lt;/p&gt;
&lt;/div&gt;
&lt;/div&gt;
&lt;/div&gt;
&lt;div class="col-md-4"&gt;
&lt;div class="card h-100 border-0 shadow-sm"&gt;
&lt;div class="card-body"&gt;
&lt;h3 class="h6 text-muted mb-1"&gt;ポイント二&lt;/h3&gt;
&lt;h4 class="h6 fw-bold"&gt;手元映像による過程指導&lt;/h4&gt;
&lt;p class="mb-0 small"&gt;手元カメラでノートの書き込みや迷っている箇所が見えるため、「どこから分からないか」を細かく把握できます。&lt;/p&gt;
&lt;/div&gt;
&lt;/div&gt;
&lt;/div&gt;
&lt;div class="col-md-4"&gt;
&lt;div class="card h-100 border-0 shadow-sm"&gt;
&lt;div class="card-body"&gt;
&lt;h3 class="h6 text-muted mb-1"&gt;ポイント三&lt;/h3&gt;
&lt;h4 class="h6 fw-bold"&gt;弱点単元のピンポイント補強&lt;/h4&gt;
&lt;p class="mb-0 small"&gt;テスト結果やプリントをもとに、優先度の高い単元だけを選び、効率よくオンラインで補強していくことができます。&lt;/p&gt;
&lt;/div&gt;
&lt;/div&gt;
&lt;/div&gt;
&lt;/div&gt;
&lt;h3 class="h5 mt-3"&gt;必要な問題を即座に提示できるため時間のロスが少ない&lt;/h3&gt;
&lt;p&gt;対面の個別指導では、プリントの配布や教材の差し替えに時間を取られがちです。&lt;br /&gt;
一方、オンライン算数 個別指導では、&lt;/p&gt;
&lt;ul&gt;
&lt;li&gt;画面共有でSAPIXの類題やオリジナル問題をすぐに提示できる。&lt;/li&gt;
&lt;li&gt;一度使った問題をデータとして整理し、次回以降も簡単に再利用できる。&lt;/li&gt;
&lt;li&gt;間違えた問題と類題を「セット」で並べて解き直すことができる。&lt;/li&gt;
&lt;/ul&gt;
&lt;p&gt;その結果、授業時間のほとんどを思考過程の確認と弱点単元の演習に集中させることができます。&lt;/p&gt;
&lt;h3 class="h5 mt-3"&gt;手元映像で「どこから迷っているか」を細かく確認できる&lt;/h3&gt;
&lt;p&gt;オンライン個別指導では、手元カメラを使ってお子さまのノートやプリントの書き込みをリアルタイムで確認できます。&lt;/p&gt;
&lt;ul&gt;
&lt;li&gt;条件に線を引いているか、図を書こうとしているか。&lt;/li&gt;
&lt;li&gt;どのタイミングでペンが止まっているか。&lt;/li&gt;
&lt;li&gt;途中で別の解法に飛び移って混乱していないか。&lt;/li&gt;
&lt;/ul&gt;
&lt;p&gt;SAPIXの授業後に「この問題が分からなかった」とだけ伝えられても、&lt;br /&gt;
どこまで理解できていてどこからつまずいているのかは答案だけでは判断が難しいものです。&lt;br /&gt;
オンライン算数 個別指導であれば、思考の途中も含めて弱点を特定できるため、指導の精度が上がります。&lt;/p&gt;
&lt;h3 class="h5 mt-3"&gt;弱点単元だけをピンポイントで補強しやすい&lt;/h3&gt;
&lt;p&gt;SAPIX算数の弱点は、割合、速さ、図形（特に立体・相似・角度）、場合の数など、ある程度パターンが決まっています。&lt;br /&gt;
オンライン個別指導では、&lt;/p&gt;
&lt;ul&gt;
&lt;li&gt;直近のテスト結果を共有してもらい、弱点単元を一覧化する。&lt;/li&gt;
&lt;li&gt;テキストやプリントの該当箇所を画面越しに確認する。&lt;/li&gt;
&lt;li&gt;単元ごとに「このパターンだけは押さえる」という基本セットを作る。&lt;/li&gt;
&lt;/ul&gt;
&lt;p&gt;という流れで、中学受験算数全体の中でSAPIX算数の弱点を位置付けながら補強プランを組み立てやすくなります。&lt;br /&gt;
詳しい指導イメージは&lt;br /&gt;
&lt;a class="text-decoration-underline" href="/kobetsu_online/"&gt;オンライン算数 個別指導コース&lt;/a&gt;&lt;br /&gt;
の案内も参考になります。&lt;/p&gt;
&lt;p&gt;&lt;!-- 改善ステップ --&gt;&lt;/p&gt;
&lt;h2 class="h4 mt-5 mb-3 border-start border-4 border-warning ps-2"&gt;SAPIX算数の弱点をオンライン個別で補強する三つのステップ&lt;/h2&gt;
&lt;p&gt;ここからは、オンライン算数 個別指導を利用してSAPIX算数の弱点を効率よく補強していくためのステップを、&lt;br /&gt;
三段階で整理してみます。&lt;/p&gt;
&lt;p&gt;&lt;!-- ステップ概要カード --&gt;&lt;/p&gt;
&lt;div class="row g-3 mb-3"&gt;
&lt;div class="col-md-4"&gt;
&lt;div class="card h-100 border-0 shadow-sm"&gt;
&lt;div class="card-body"&gt;
&lt;h3 class="h6 text-muted mb-1"&gt;ステップ一&lt;/h3&gt;
&lt;h4 class="h6 fw-bold"&gt;現状把握と優先順位づけ&lt;/h4&gt;
&lt;p class="mb-0 small"&gt;テスト結果やプリントから弱点単元を洗い出し、「捨てない単元」として優先度の高い範囲を決めます。&lt;/p&gt;
&lt;/div&gt;
&lt;/div&gt;
&lt;/div&gt;
&lt;div class="col-md-4"&gt;
&lt;div class="card h-100 border-0 shadow-sm"&gt;
&lt;div class="card-body"&gt;
&lt;h3 class="h6 text-muted mb-1"&gt;ステップ二&lt;/h3&gt;
&lt;h4 class="h6 fw-bold"&gt;型と基礎セットを作る&lt;/h4&gt;
&lt;p class="mb-0 small"&gt;弱点単元ごとに代表的な問題を選び、画面共有と手元映像で「解き方の型」と基礎セットを固めていきます。&lt;/p&gt;
&lt;/div&gt;
&lt;/div&gt;
&lt;/div&gt;
&lt;div class="col-md-4"&gt;
&lt;div class="card h-100 border-0 shadow-sm"&gt;
&lt;div class="card-body"&gt;
&lt;h3 class="h6 text-muted mb-1"&gt;ステップ三&lt;/h3&gt;
&lt;h4 class="h6 fw-bold"&gt;テストと過去問で得点力に変える&lt;/h4&gt;
&lt;p class="mb-0 small"&gt;SAPIXのテストや志望校の過去問と連動させ、弱点補強を実際の得点アップに結びつけます。&lt;/p&gt;
&lt;/div&gt;
&lt;/div&gt;
&lt;/div&gt;
&lt;/div&gt;
&lt;h3 class="h5 mt-3"&gt;ステップ一　現状把握と「捨てない単元」の優先順位づけ&lt;/h3&gt;
&lt;p&gt;最初のステップは、現在どの単元にどの程度の弱点があるのかを可視化することです。&lt;/p&gt;
&lt;h4 class="h6 mt-2"&gt;テスト結果と宿題の様子からざっくり棚卸し&lt;/h4&gt;
&lt;ul&gt;
&lt;li&gt;マンスリーテスト・組分けテストの成績表。&lt;/li&gt;
&lt;li&gt;授業テキストの正答率や×が多いページ。&lt;/li&gt;
&lt;li&gt;デイリーサピックスや復習テストの「保留」問題。&lt;/li&gt;
&lt;/ul&gt;
&lt;p&gt;これらをもとに、正答率が低い単元、解説を読んでも首をかしげている単元、時間をかけても解き切れない単元をリストアップします。&lt;/p&gt;
&lt;h4 class="h6 mt-2"&gt;「今は捨ててもよい問題」と「絶対に残したい単元」を分ける&lt;/h4&gt;
&lt;p&gt;SAPIX算数のすべてを完璧にやり切るのは現実的ではありません。&lt;br /&gt;
オンライン個別の指導者と相談しながら、&lt;/p&gt;
&lt;ul&gt;
&lt;li&gt;志望校で頻出の単元。&lt;/li&gt;
&lt;li&gt;他科目とのバランスを考えても優先度が高い単元。&lt;/li&gt;
&lt;li&gt;今のうちに基礎を固めておかないと後で伸びにくい単元。&lt;/li&gt;
&lt;/ul&gt;
&lt;p&gt;を「捨てない単元」として明確にし、逆に発展問題の中でも志望校と傾向が違うものは深追いしないなど、&lt;br /&gt;
メリハリをつけていきます。&lt;/p&gt;
&lt;h3 class="h5 mt-3"&gt;ステップ二　弱点単元ごとに「型」と「基礎セット」を作る&lt;/h3&gt;
&lt;p&gt;次に行うべきなのは、単元ごとに考え方の型と基礎セットを作ることです。&lt;/p&gt;
&lt;h4 class="h6 mt-2"&gt;弱点単元ごとに最小限押さえるべき問題を選ぶ&lt;/h4&gt;
&lt;p&gt;オンライン個別の講師が、SAPIX算数のテキストやプリントを画面共有で確認しながら、&lt;/p&gt;
&lt;ul&gt;
&lt;li&gt;その単元の基本パターンを代表する良問。&lt;/li&gt;
&lt;li&gt;お子さまがつまずいた問題と構造が似ている類題。&lt;/li&gt;
&lt;li&gt;志望校の出題傾向と近しい問題。&lt;/li&gt;
&lt;/ul&gt;
&lt;p&gt;を数題ずつピックアップし、「この十題が解ければ基礎は大丈夫」という基礎セットを作ります。&lt;/p&gt;
&lt;h4 class="h6 mt-2"&gt;画面共有と手元映像で「考え方の型」を徹底する&lt;/h4&gt;
&lt;p&gt;選んだ基礎セットについて、オンライン授業では、&lt;/p&gt;
&lt;ul&gt;
&lt;li&gt;講師側がホワイトボード機能で図や式の流れを示す。&lt;/li&gt;
&lt;li&gt;お子さまのノートを手元カメラで映し、図や式の書き方を修正する。&lt;/li&gt;
&lt;li&gt;「このタイプの問題が出たら、まずここに注目する」と口頭で整理する。&lt;/li&gt;
&lt;/ul&gt;
&lt;p&gt;という形で、型としての解き方を身につけていきます。&lt;/p&gt;
&lt;h3 class="h5 mt-3"&gt;ステップ三　テストや過去問と連動させて得点力に変える&lt;/h3&gt;
&lt;p&gt;最後のステップは、SAPIXのテストや志望校の過去問とオンライン個別の指導を連動させることです。&lt;/p&gt;
&lt;h4 class="h6 mt-2"&gt;テスト直しを「思考の振り返り」に変える&lt;/h4&gt;
&lt;p&gt;テスト直しは弱点克服の宝庫ですが、家で一人で行うと、&lt;/p&gt;
&lt;ul&gt;
&lt;li&gt;解答を丸写しして終わってしまう。&lt;/li&gt;
&lt;li&gt;どこからやり直せばよいか分からない。&lt;/li&gt;
&lt;li&gt;時間がかかり過ぎて途中で嫌になってしまう。&lt;/li&gt;
&lt;/ul&gt;
&lt;p&gt;オンライン算数 個別指導では、&lt;/p&gt;
&lt;ul&gt;
&lt;li&gt;間違えた問題だけを画面共有し、一緒に解き直す。&lt;/li&gt;
&lt;li&gt;「どこまでは自力でできていたか」「どこから解説を真似したか」を切り分ける。&lt;/li&gt;
&lt;li&gt;同じパターンの問題を一問追加して、その場で解き直す。&lt;/li&gt;
&lt;/ul&gt;
&lt;p&gt;といった形で、テスト直しを弱点パターンの整理と型の再確認に変えていきます。&lt;/p&gt;
&lt;p&gt;&lt;!-- 家庭でのフォロー --&gt;&lt;/p&gt;
&lt;h2 class="h4 mt-5 mb-3 border-start border-4 border-info ps-2"&gt;家庭でできるフォローと習慣化のコツ&lt;/h2&gt;
&lt;p&gt;オンライン算数 個別指導に任せる部分と、ご家庭でサポートする部分をうまく分担できると、&lt;br /&gt;
SAPIX算数の負担はぐっと軽くなります。&lt;/p&gt;
&lt;h3 class="h5 mt-3"&gt;「全部やる」から「やるべき場所を一緒に確認する」へ&lt;/h3&gt;
&lt;p&gt;SAPIX算数の教材を前にすると、どうしても「全部やらなければ」という気持ちになりがちです。&lt;br /&gt;
しかし実際には、&lt;/p&gt;
&lt;ul&gt;
&lt;li&gt;基本〜標準問題をしっかり固めること。&lt;/li&gt;
&lt;li&gt;志望校の傾向に合う応用問題に集中すること。&lt;/li&gt;
&lt;/ul&gt;
&lt;p&gt;のほうが得点アップには直結します。&lt;br /&gt;
オンライン個別で「今週はこのページのこの問題を優先」と決めてもらい、&lt;br /&gt;
保護者の方は、&lt;/p&gt;
&lt;ul&gt;
&lt;li&gt;宿題前に「今日はこの範囲をやればOKだね」と確認する。&lt;/li&gt;
&lt;li&gt;終わったあとに「ここまでできたら十分」と区切りを伝える。&lt;/li&gt;
&lt;/ul&gt;
&lt;p&gt;といった声かけをしていただくだけでも、お子さまの心理的な負担は大きく減ります。&lt;/p&gt;
&lt;h3 class="h5 mt-3"&gt;「できた問題」だけでなく「取り組み方の変化」をほめる&lt;/h3&gt;
&lt;p&gt;SAPIX算数のように難度の高い問題に取り組むとき、結果だけを見ると「まだ点数が足りない」と感じてしまうことも多くなります。&lt;br /&gt;
しかし弱点克服の過程では、&lt;/p&gt;
&lt;ul&gt;
&lt;li&gt;図を描くようになった。&lt;/li&gt;
&lt;li&gt;条件に線を引く量が増えた。&lt;/li&gt;
&lt;li&gt;分からない問題に印を付けて授業で質問できるようになった。&lt;/li&gt;
&lt;/ul&gt;
&lt;p&gt;といった取り組み方の変化がとても大切です。&lt;br /&gt;
オンライン算数 個別指導の先生から共有された成長ポイントがあれば、&lt;br /&gt;
それをそのままご家庭でも言葉にしてほめていただくと、お子さまのやる気は着実に積み重なっていきます。&lt;/p&gt;
&lt;h3 class="h5 mt-3"&gt;週一回の「振り返りタイム」を短くてもよいので設ける&lt;/h3&gt;
&lt;p&gt;週末などに10〜15分で構いませんので、&lt;/p&gt;
&lt;ul&gt;
&lt;li&gt;今週SAPIX算数で新しく習った単元。&lt;/li&gt;
&lt;li&gt;オンライン個別で扱った弱点単元。&lt;/li&gt;
&lt;li&gt;次の一週間で優先したいページや問題。&lt;/li&gt;
&lt;/ul&gt;
&lt;p&gt;を一緒に確認する習慣をつくってみてください。&lt;br /&gt;
細かな進度管理はオンライン算数 個別指導側に任せ、ご家庭では全体の流れを一緒に眺める役割として関わっていただくと、無理なく継続しやすくなります。&lt;/p&gt;
&lt;p&gt;&lt;!-- 教室・指導者の選び方 --&gt;&lt;/p&gt;
&lt;h2 class="h4 mt-5 mb-3 border-start border-4 border-secondary ps-2"&gt;オンライン算数 個別指導の教室と指導者の選び方&lt;/h2&gt;
&lt;p&gt;最後に、SAPIX算数の弱点補強を目的としてオンライン個別指導を検討される際に、&lt;br /&gt;
確認しておきたいポイントをまとめます。&lt;/p&gt;
&lt;h3 class="h5 mt-3"&gt;SAPIXのカリキュラムとレベル感を理解しているか&lt;/h3&gt;
&lt;ul&gt;
&lt;li&gt;SAPIX算数のテキスト構成やレベル感を把握しているか。&lt;/li&gt;
&lt;li&gt;マンスリーテストや組分けテストの成績表から、弱点単元を読み取れるか。&lt;/li&gt;
&lt;li&gt;志望校の出題傾向とSAPIXのカリキュラムを結び付けて説明できるか。&lt;/li&gt;
&lt;/ul&gt;
&lt;p&gt;こうした観点は指導の質を大きく左右します。&lt;br /&gt;
体験授業や面談の場で、どれくらい具体的に語ってもらえるかを確認してみてください。&lt;/p&gt;
&lt;h3 class="h5 mt-3"&gt;手元映像と画面共有を活用した「過程指導」ができているか&lt;/h3&gt;
&lt;p&gt;オンライン算数 個別指導の強みは、手元映像と画面共有を活用した過程指導にあります。&lt;/p&gt;
&lt;ul&gt;
&lt;li&gt;手元カメラの使用が標準になっているか。&lt;/li&gt;
&lt;li&gt;画面共有で図や表、補助線の入れ方などを丁寧に示してくれるか。&lt;/li&gt;
&lt;li&gt;答え合わせだけでなく、「どこで迷ったか」を一緒に言語化してくれるか。&lt;/li&gt;
&lt;/ul&gt;
&lt;h3 class="h5 mt-3"&gt;家庭学習と連携した「現実的な学習プラン」を提案してくれるか&lt;/h3&gt;
&lt;p&gt;SAPIX算数の弱点補強は、オンライン個別だけで完結するものではありません。&lt;br /&gt;
ご家庭での時間や他教科とのバランスも考慮しながら、&lt;/p&gt;
&lt;ul&gt;
&lt;li&gt;宿題の分量や優先順位を無理のない範囲で提案してくれるか。&lt;/li&gt;
&lt;li&gt;テスト前後の一週間をどう過ごすか、具体的なイメージを共有してくれるか。&lt;/li&gt;
&lt;li&gt;長期休みの講習期間との兼ね合いも含めて、年間の見通しを一緒に考えてくれるか。&lt;/li&gt;
&lt;/ul&gt;
&lt;p&gt;こうした視点で教室や指導者を見ると安心です。&lt;br /&gt;
コース内容やカリキュラムは、&lt;br /&gt;
&lt;a class="text-decoration-underline" href="/kobetsu_online/"&gt;オンライン算数 個別指導&lt;/a&gt;&lt;br /&gt;
の案内ページなども参考にされるとイメージしやすくなります。&lt;/p&gt;
&lt;p&gt;&lt;!-- まとめカード --&gt;&lt;/p&gt;
&lt;div class="card mt-5 mb-4 border-0 shadow-sm"&gt;
&lt;div class="card-body"&gt;
&lt;h2 class="h5 mb-3"&gt;まとめ　SAPIX算数の弱点は「選ぶ」「絞る」「型にする」で補強できる&lt;/h2&gt;
&lt;p&gt;SAPIX算数は教材量もレベルも高く、そのまま全てをやり切ろうとすると「やりっぱなし」や「弱点の放置」が起こりやすくなります。&lt;br /&gt;
しかし、テスト結果やテキストの様子から弱点単元を整理し、「捨てない単元」を決めて学習を絞り込み、&lt;br /&gt;
オンライン算数 個別指導で解き方の型と基礎セットを作っていけば、短時間でも効率よく弱点を補強していくことは十分可能です。&lt;/p&gt;
&lt;p class="mb-0"&gt;SAPIX算数の負担を少しでも軽くし、中学受験算数全体のバランスを整えたいとお考えの際には、&lt;br /&gt;
&lt;a href="/kobetsu_online/"&gt;オンライン算数 個別指導コース&lt;/a&gt;&lt;br /&gt;
の活用も視野に入れながら、お子さまに合った学び方を検討してみてください。&lt;/p&gt;
&lt;/div&gt;
&lt;/div&gt;
&lt;/div&gt;
&lt;p&gt;&lt;!-- [ /.socialSet ] --&gt;&lt;/p&gt;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sapix%25e7%25ae%2597%25e6%2595%25b0%25e3%2581%25ae%25e5%25bc%25b1%25e7%2582%25b9%25e3%2582%2592%25e3%2582%25aa%25e3%2583%25b3%25e3%2583%25a9%25e3%2582%25a4%25e3%2583%25b3%25e5%2580%258b%25e5%2588%25a5%25e3%2581%25a7%25e5%258a%25b9%25e7%258e%2587%25e3%2582%2588%25e3%2581%258f%25e8%25a3%259c%25e5%25bc%25b7%25e3%2581%2599%2F&amp;amp;t=SAPIX%E7%AE%97%E6%95%B0%E3%81%AE%E5%BC%B1%E7%82%B9%E3%82%92%E3%82%AA%E3%83%B3%E3%83%A9%E3%82%A4%E3%83%B3%E5%80%8B%E5%88%A5%E3%81%A7%E5%8A%B9%E7%8E%87%E3%82%88%E3%81%8F%E8%A3%9C%E5%BC%B7%E3%81%99%E3%82%8B%E6%96%B9%E6%B3%95%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sapix%25e7%25ae%2597%25e6%2595%25b0%25e3%2581%25ae%25e5%25bc%25b1%25e7%2582%25b9%25e3%2582%2592%25e3%2582%25aa%25e3%2583%25b3%25e3%2583%25a9%25e3%2582%25a4%25e3%2583%25b3%25e5%2580%258b%25e5%2588%25a5%25e3%2581%25a7%25e5%258a%25b9%25e7%258e%2587%25e3%2582%2588%25e3%2581%258f%25e8%25a3%259c%25e5%25bc%25b7%25e3%2581%2599%2F&amp;amp;text=SAPIX%E7%AE%97%E6%95%B0%E3%81%AE%E5%BC%B1%E7%82%B9%E3%82%92%E3%82%AA%E3%83%B3%E3%83%A9%E3%82%A4%E3%83%B3%E5%80%8B%E5%88%A5%E3%81%A7%E5%8A%B9%E7%8E%87%E3%82%88%E3%81%8F%E8%A3%9C%E5%BC%B7%E3%81%99%E3%82%8B%E6%96%B9%E6%B3%95%20%7C%20%E4%B8%AD%E5%AD%A6%E5%8F%97%E9%A8%93%E5%B0%82%E9%96%80%E3%80%80%E5%A4%8F%E4%BA%95%E7%AE%97%E6%95%B0%E5%A1%BE" target="_blank" &gt;&lt;span class="vk_icon_w_r_sns_x_twitter icon_sns"&gt;&lt;/span&gt;&lt;span class="sns_txt"&gt;X&lt;/span&gt;&lt;/a&gt;&lt;/li&gt;&lt;li class="sb_bluesky sb_icon"&gt;&lt;a class="sb_icon_inner" href="https://bsky.app/intent/compose?text=SAPIX%E7%AE%97%E6%95%B0%E3%81%AE%E5%BC%B1%E7%82%B9%E3%82%92%E3%82%AA%E3%83%B3%E3%83%A9%E3%82%A4%E3%83%B3%E5%80%8B%E5%88%A5%E3%81%A7%E5%8A%B9%E7%8E%87%E3%82%88%E3%81%8F%E8%A3%9C%E5%BC%B7%E3%81%99%E3%82%8B%E6%96%B9%E6%B3%95%20%7C%20%E4%B8%AD%E5%AD%A6%E5%8F%97%E9%A8%93%E5%B0%82%E9%96%80%E3%80%80%E5%A4%8F%E4%BA%95%E7%AE%97%E6%95%B0%E5%A1%BE%0Ahttps%3A%2F%2Fnatsui-sansu-juku.com%2Fcol_blog%2Fsapix%25e7%25ae%2597%25e6%2595%25b0%25e3%2581%25ae%25e5%25bc%25b1%25e7%2582%25b9%25e3%2582%2592%25e3%2582%25aa%25e3%2583%25b3%25e3%2583%25a9%25e3%2582%25a4%25e3%2583%25b3%25e5%2580%258b%25e5%2588%25a5%25e3%2581%25a7%25e5%258a%25b9%25e7%258e%2587%25e3%2582%2588%25e3%2581%258f%25e8%25a3%259c%25e5%25bc%25b7%25e3%2581%2599%2F" target="_blank" &gt;&lt;span class="vk_icon_w_r_sns_bluesky icon_sns"&gt;&lt;/span&gt;&lt;span class="sns_txt"&gt;Bluesky&lt;/span&gt;&lt;/a&gt;&lt;/li&gt;&lt;li class="sb_hatena sb_icon"&gt;&lt;a class="sb_icon_inner" href="//b.hatena.ne.jp/add?mode=confirm&amp;url=https%3A%2F%2Fnatsui-sansu-juku.com%2Fcol_blog%2Fsapix%25e7%25ae%2597%25e6%2595%25b0%25e3%2581%25ae%25e5%25bc%25b1%25e7%2582%25b9%25e3%2582%2592%25e3%2582%25aa%25e3%2583%25b3%25e3%2583%25a9%25e3%2582%25a4%25e3%2583%25b3%25e5%2580%258b%25e5%2588%25a5%25e3%2581%25a7%25e5%258a%25b9%25e7%258e%2587%25e3%2582%2588%25e3%2581%258f%25e8%25a3%259c%25e5%25bc%25b7%25e3%2581%2599%2F&amp;amp;title=SAPIX%E7%AE%97%E6%95%B0%E3%81%AE%E5%BC%B1%E7%82%B9%E3%82%92%E3%82%AA%E3%83%B3%E3%83%A9%E3%82%A4%E3%83%B3%E5%80%8B%E5%88%A5%E3%81%A7%E5%8A%B9%E7%8E%87%E3%82%88%E3%81%8F%E8%A3%9C%E5%BC%B7%E3%81%99%E3%82%8B%E6%96%B9%E6%B3%95%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col_blog%2Fsapix%25e7%25ae%2597%25e6%2595%25b0%25e3%2581%25ae%25e5%25bc%25b1%25e7%2582%25b9%25e3%2582%2592%25e3%2582%25aa%25e3%2583%25b3%25e3%2583%25a9%25e3%2582%25a4%25e3%2583%25b3%25e5%2580%258b%25e5%2588%25a5%25e3%2581%25a7%25e5%258a%25b9%25e7%258e%2587%25e3%2582%2588%25e3%2581%258f%25e8%25a3%259c%25e5%25bc%25b7%25e3%2581%2599%2F&amp;title=SAPIX%E7%AE%97%E6%95%B0%E3%81%AE%E5%BC%B1%E7%82%B9%E3%82%92%E3%82%AA%E3%83%B3%E3%83%A9%E3%82%A4%E3%83%B3%E5%80%8B%E5%88%A5%E3%81%A7%E5%8A%B9%E7%8E%87%E3%82%88%E3%81%8F%E8%A3%9C%E5%BC%B7%E3%81%99%E3%82%8B%E6%96%B9%E6%B3%95%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sb_icon_inner"data-clipboard-text="SAPIX算数の弱点をオンライン個別で効率よく補強する方法 | 中学受験専門　夏井算数塾 https://natsui-sansu-juku.com/col_blog/sapix%e7%ae%97%e6%95%b0%e3%81%ae%e5%bc%b1%e7%82%b9%e3%82%92%e3%82%aa%e3%83%b3%e3%83%a9%e3%82%a4%e3%83%b3%e5%80%8b%e5%88%a5%e3%81%a7%e5%8a%b9%e7%8e%87%e3%82%88%e3%81%8f%e8%a3%9c%e5%bc%b7%e3%81%99/"&gt;&lt;span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</si>
  <si>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https://natsui-sansu-juku.com/col_blog/shiko-keisan-online/
【検出された不自然ワード】
- 崩れ
- 迷い
- 手順
- 立て直
- 整え
【本文】
------
&lt;div class="container my-4"&gt;
&lt;p&gt;&lt;!-- Hero Section --&gt;&lt;/p&gt;
&lt;div class="card shadow-sm mb-4 border-0" style="background: linear-gradient(135deg, #283593, #00897b); color: #fff;"&gt;
&lt;div class="card-body p-3 p-md-4"&gt;
&lt;div class="d-flex flex-wrap justify-content-between align-items-center mb-2"&gt;&lt;span class="badge bg-warning text-dark mb-1" style="font-size: 0.8rem;"&gt;中学受験算数／弱点分析ガイド&lt;/span&gt;&lt;br /&gt;
&lt;span class="badge bg-light text-dark mb-1" style="font-size: 0.75rem;"&gt;オンライン個別指導で原因を可視化&lt;/span&gt;&lt;/div&gt;
&lt;h1 class="card-title mb-3" style="font-size: 1.9rem; line-height: 1.5;"&gt;思考力不足か計算力不足かをオンライン個別で切り分ける方法&lt;/h1&gt;
&lt;p class="card-text mb-2" style="font-size: 0.98rem; line-height: 1.9;"&gt;勉強時間も増やしているのになかなか算数の点数が伸びないとき、&lt;br /&gt;
「思考力が足りないのか」「計算力が弱いのか」が分からず、対策に迷われるご家庭は多いと思います。&lt;br /&gt;
実はこの二つはテスト上では同じ誤答に見えるため、正しく切り分けない限り、いくら問題量を増やしても弱点に届きません。&lt;br /&gt;
オンライン算数の個別指導であれば、手元映像と画面共有を併用することで、どの段階で処理が止まり、どこでミスが生まれているのかを細かく観察できます。&lt;/p&gt;
&lt;p class="card-text mb-0" style="font-size: 0.92rem; line-height: 1.9;"&gt;オンライン算数を中学受験算数の中でどう使い分けるかの全体像は、&lt;a class="text-white text-decoration-underline fw-bold" href="https://natsui-sansu-juku.com/column/hub-online-use/"&gt;オンライン塾の使い方の全体像はこちら&lt;/a&gt;&lt;/p&gt;
&lt;/div&gt;
&lt;/div&gt;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 Overview Box --&gt;&lt;/p&gt;
&lt;div class="alert alert-info border-0 shadow-sm mb-4" role="alert"&gt;
&lt;h2 class="h5 mb-2"&gt;この記事で分かること&lt;/h2&gt;
&lt;ul class="mb-0"&gt;
&lt;li&gt;中学受験算数における思考力と計算力の違いと、混同されやすい理由。&lt;/li&gt;
&lt;li&gt;オンライン算数 個別指導で思考と計算の弱点を切り分ける具体的な手順。&lt;/li&gt;
&lt;li&gt;三つのステップによる原因分析と、タイプ別の改善方法の立て方。&lt;/li&gt;
&lt;li&gt;家庭でできるフォローと、教室や指導者を選ぶ際に確認したいポイント。&lt;/li&gt;
&lt;/ul&gt;
&lt;/div&gt;
&lt;p&gt;&lt;!-- 背景セクション --&gt;&lt;/p&gt;
&lt;h2 class="h4 mt-4 mb-3 border-start border-4 border-primary ps-2"&gt;テーマの背景　思考力不足と計算力不足が混ざって見える理由&lt;/h2&gt;
&lt;p&gt;中学受験の算数では、最終的な答えが間違っていれば、思考の段階でつまずいていても、計算の途中でミスしていても、答案上は同じ誤答に見えます。&lt;br /&gt;
そのため保護者の方からは、&lt;br /&gt;
「問題の意味を取り違えているのか」「単に計算が雑なだけなのか」「算数のセンス自体が足りないのか」&lt;br /&gt;
が分かりにくく、対策の方向性を決めるのが難しくなりがちです。&lt;/p&gt;
&lt;p&gt;実際の指導現場では、次のようなタイプが存在します。&lt;/p&gt;
&lt;ul&gt;
&lt;li&gt;考え方は合っているのに、計算で点数を落としてしまうタイプ。&lt;/li&gt;
&lt;li&gt;計算自体は正確だが、筋道立てて考えることが苦手なタイプ。&lt;/li&gt;
&lt;li&gt;思考と計算の両方が少しずつ弱く、問題ごとに課題が揺れ動くタイプ。&lt;/li&gt;
&lt;/ul&gt;
&lt;p&gt;それぞれで必要なトレーニングや個別指導の内容は大きく異なります。&lt;br /&gt;
まずは原因を丁寧に切り分けることが、算数の弱点克服の出発点になります。&lt;/p&gt;
&lt;h3 class="h5 mt-3"&gt;中学受験算数は「情報処理」と「数値処理」の両方が必要&lt;/h3&gt;
&lt;p&gt;算数の問題を解くとき、お子さまは大きく二つの段階を踏んでいます。&lt;/p&gt;
&lt;div class="table-responsive mb-3"&gt;
&lt;table class="table table-bordered table-hover align-middle"&gt;
&lt;thead class="text-center" style="background-color: #e8eaf6;"&gt;
&lt;tr&gt;
&lt;th scope="col"&gt;段階&lt;/th&gt;
&lt;th scope="col"&gt;主な内容&lt;/th&gt;
&lt;th scope="col"&gt;関わる力&lt;/th&gt;
&lt;/tr&gt;
&lt;/thead&gt;
&lt;tbody&gt;
&lt;tr&gt;
&lt;td class="fw-bold"&gt;情報処理&lt;/td&gt;
&lt;td&gt;問題文を読み、条件を整理し、図や表で状況を可視化する。&lt;/td&gt;
&lt;td&gt;読解力、整理力、図解力、作戦選択力などの思考力。&lt;/td&gt;
&lt;/tr&gt;
&lt;tr&gt;
&lt;td class="fw-bold"&gt;数値処理&lt;/td&gt;
&lt;td&gt;式を立て、四則演算や分数計算をこなし、必要に応じて検算する。&lt;/td&gt;
&lt;td&gt;計算スピード、正確さ、検算の習慣などの計算力。&lt;/td&gt;
&lt;/tr&gt;
&lt;/tbody&gt;
&lt;/table&gt;
&lt;/div&gt;
&lt;p&gt;前者は主に思考力、後者は計算力と言い換えることができます。&lt;br /&gt;
多くのお子さまは、一方だけではなく両方のバランスに課題を抱えており、&lt;br /&gt;
どちらがよりボトルネックになっているのかが見えにくい状態になっています。&lt;/p&gt;
&lt;h3 class="h5 mt-3"&gt;集団授業やテストだけでは原因を切り分けにくい理由&lt;/h3&gt;
&lt;p&gt;集団塾や模試では、一人ひとりの「解いている最中の様子」を詳細に追いかけることは難しくなります。&lt;br /&gt;
手元に残るのは、最終的な答えと、一部の途中式や図だけです。&lt;/p&gt;
&lt;p&gt;その結果、&lt;/p&gt;
&lt;ul&gt;
&lt;li&gt;どの文を読んだときに混乱したのか。&lt;/li&gt;
&lt;li&gt;図を描こうとして途中で手が止まったのか。&lt;/li&gt;
&lt;li&gt;式は立てられたのに、計算で崩れてしまったのか。&lt;/li&gt;
&lt;/ul&gt;
&lt;p&gt;といった重要な情報が見えないまま、「もっと問題量を増やそう」と判断してしまうことも少なくありません。&lt;br /&gt;
ここでオンライン算数の個別指導は、「過程を見る場」として大きな役割を果たします。&lt;/p&gt;
&lt;p&gt;&lt;!-- オンライン個別が効く理由 --&gt;&lt;/p&gt;
&lt;h2 class="h4 mt-5 mb-3 border-start border-4 border-success ps-2"&gt;オンライン算数 個別指導が効果を発揮する理由&lt;/h2&gt;
&lt;p&gt;オンライン算数の個別指導は、結果ではなく過程を観察できる点に最大の強みがあります。&lt;br /&gt;
手元映像と画面共有を組み合わせることで、思考力不足と計算力不足を具体的に切り分けることができます。&lt;/p&gt;
&lt;p&gt;&lt;!-- 3つの強みカード --&gt;&lt;/p&gt;
&lt;div class="row g-3 mb-3"&gt;
&lt;div class="col-md-4"&gt;
&lt;div class="card h-100 border-0 shadow-sm"&gt;
&lt;div class="card-body"&gt;
&lt;h3 class="h6 text-muted mb-1"&gt;強み一&lt;/h3&gt;
&lt;h4 class="h6 fw-bold"&gt;手元映像で止まる場所を正確に把握できる&lt;/h4&gt;
&lt;p class="mb-0 small"&gt;手元カメラでノートや問題用紙を映すことで、どこでペンが止まり、どの段階で迷いが生じているかが分かります。&lt;br /&gt;
情報整理の段階で止まっているのか、計算に入ってから崩れているのかを切り分けやすくなります。&lt;/p&gt;
&lt;/div&gt;
&lt;/div&gt;
&lt;/div&gt;
&lt;div class="col-md-4"&gt;
&lt;div class="card h-100 border-0 shadow-sm"&gt;
&lt;div class="card-body"&gt;
&lt;h3 class="h6 text-muted mb-1"&gt;強み二&lt;/h3&gt;
&lt;h4 class="h6 fw-bold"&gt;画面共有で思考の流れを一緒に確認できる&lt;/h4&gt;
&lt;p class="mb-0 small"&gt;講師が画面上で問題文や図を示しながら、条件整理から式への落とし込みまでの流れを見せることで、&lt;br /&gt;
お子さまの考え方と比較しやすくなり、思考プロセスのどこにギャップがあるかが明確になります。&lt;/p&gt;
&lt;/div&gt;
&lt;/div&gt;
&lt;/div&gt;
&lt;div class="col-md-4"&gt;
&lt;div class="card h-100 border-0 shadow-sm"&gt;
&lt;div class="card-body"&gt;
&lt;h3 class="h6 text-muted mb-1"&gt;強み三&lt;/h3&gt;
&lt;h4 class="h6 fw-bold"&gt;難易度をその場で調整して原因を検証できる&lt;/h4&gt;
&lt;p class="mb-0 small"&gt;考え方は同じで計算だけ簡単な問題、計算は同じで条件が複雑な問題などを即座に出し分けることで、&lt;br /&gt;
思考力の問題か計算力の問題かを実験的に確かめることができます。&lt;/p&gt;
&lt;/div&gt;
&lt;/div&gt;
&lt;/div&gt;
&lt;/div&gt;
&lt;h3 class="h5 mt-3"&gt;手元映像で思考と計算の境目を見抜く&lt;/h3&gt;
&lt;p&gt;オンライン個別指導では、手元映像から次のような点を細かく観察できます。&lt;/p&gt;
&lt;ul&gt;
&lt;li&gt;問題文のどこに線を引き、どこには何も印を付けていないか。&lt;/li&gt;
&lt;li&gt;図や表を書き始めるタイミングと、その完成度。&lt;/li&gt;
&lt;li&gt;途中式をどの程度丁寧に書いているか、省略の仕方に危うさがないか。&lt;/li&gt;
&lt;li&gt;一度書いた図や式を自分で見直しているかどうか。&lt;/li&gt;
&lt;/ul&gt;
&lt;p&gt;これにより、「式に入る前の整理で止まっているのか」「式までは正しいが計算で崩れているのか」といった違いを具体的に把握できます。&lt;/p&gt;
&lt;h3 class="h5 mt-3"&gt;画面共有で「正しい思考の流れ」と比較できる&lt;/h3&gt;
&lt;p&gt;講師は画面共有を使いながら、&lt;/p&gt;
&lt;ul&gt;
&lt;li&gt;条件をどの順番で整理すると分かりやすいか。&lt;/li&gt;
&lt;li&gt;どのタイミングで図や表を描くと混乱しにくいか。&lt;/li&gt;
&lt;li&gt;どの単元の知識を思い出せばよいか。&lt;/li&gt;
&lt;/ul&gt;
&lt;p&gt;といった点を示します。&lt;br /&gt;
お子さまのノートと講師の画面を並べて見ることで、「考え方」と「書き方」の両面で違いを確認できるのが、オンライン算数 個別指導ならではの強みです。&lt;/p&gt;
&lt;h3 class="h5 mt-3"&gt;問題の難易度を調整しながら原因を検証できる&lt;/h3&gt;
&lt;p&gt;オンライン授業では、講師が問題の難易度をリアルタイムで調整できます。&lt;br /&gt;
例えば、&lt;/p&gt;
&lt;ul&gt;
&lt;li&gt;考え方は同じだが、計算が簡単なバージョンの問題。&lt;/li&gt;
&lt;li&gt;計算は同じだが、条件整理が少し複雑なバージョンの問題。&lt;/li&gt;
&lt;/ul&gt;
&lt;p&gt;これらに取り組んでもらい反応を見比べることで、&lt;br /&gt;
「思考力は十分だが計算負荷が上がると崩れるタイプ」か、&lt;br /&gt;
「計算はできているが条件が増えると整理しきれないタイプ」かを、実験のように検証できます。&lt;/p&gt;
&lt;p&gt;&lt;!-- 改善方法セクション --&gt;&lt;/p&gt;
&lt;h2 class="h4 mt-5 mb-3 border-start border-4 border-warning ps-2"&gt;改善方法　三つのステップで原因を切り分ける&lt;/h2&gt;
&lt;p&gt;ここからは、オンライン算数 個別指導を活用して思考力と計算力の不足を切り分ける具体的な流れを、三つのステップに分けてご紹介します。&lt;/p&gt;
&lt;p&gt;&lt;!-- ステップ概要カード --&gt;&lt;/p&gt;
&lt;div class="row g-3 mb-3"&gt;
&lt;div class="col-md-4"&gt;
&lt;div class="card h-100 border-0 shadow-sm"&gt;
&lt;div class="card-body"&gt;
&lt;h3 class="h6 text-muted mb-1"&gt;ステップ一&lt;/h3&gt;
&lt;h4 class="h6 fw-bold"&gt;思考寄りと計算寄りの問題を意図的に出し分ける&lt;/h4&gt;
&lt;p class="mb-0 small"&gt;情報整理が中心となる問題と、計算負荷が中心となる問題を交互に出題し、どちらで苦戦しやすいかを見極めます。&lt;/p&gt;
&lt;/div&gt;
&lt;/div&gt;
&lt;/div&gt;
&lt;div class="col-md-4"&gt;
&lt;div class="card h-100 border-0 shadow-sm"&gt;
&lt;div class="card-body"&gt;
&lt;h3 class="h6 text-muted mb-1"&gt;ステップ二&lt;/h3&gt;
&lt;h4 class="h6 fw-bold"&gt;手元映像から止まる場所と崩れる場所を記録する&lt;/h4&gt;
&lt;p class="mb-0 small"&gt;どの文やどの図で手が止まり、どの計算で崩れるのかを講師が記録し、思考面と計算面の課題を切り分けます。&lt;/p&gt;
&lt;/div&gt;
&lt;/div&gt;
&lt;/div&gt;
&lt;div class="col-md-4"&gt;
&lt;div class="card h-100 border-0 shadow-sm"&gt;
&lt;div class="card-body"&gt;
&lt;h3 class="h6 text-muted mb-1"&gt;ステップ三&lt;/h3&gt;
&lt;h4 class="h6 fw-bold"&gt;タイプ別にトレーニングメニューを組み直す&lt;/h4&gt;
&lt;p class="mb-0 small"&gt;思考寄りの弱点か計算寄りの弱点か、あるいは両方かを踏まえて、単元別や形式別に最適な練習計画を立て直します。&lt;/p&gt;
&lt;/div&gt;
&lt;/div&gt;
&lt;/div&gt;
&lt;/div&gt;
&lt;h3 class="h5 mt-3"&gt;ステップ一　思考寄りの問題と計算寄りの問題でテストする&lt;/h3&gt;
&lt;p&gt;最初のステップでは、問題の性質によって次のように出し分けを行います。&lt;/p&gt;
&lt;div class="table-responsive mb-3"&gt;
&lt;table class="table table-bordered table-hover align-middle"&gt;
&lt;thead class="text-center" style="background-color: #fff3e0;"&gt;
&lt;tr&gt;
&lt;th scope="col"&gt;問題のタイプ&lt;/th&gt;
&lt;th scope="col"&gt;特徴&lt;/th&gt;
&lt;th scope="col"&gt;確認したいこと&lt;/th&gt;
&lt;/tr&gt;
&lt;/thead&gt;
&lt;tbody&gt;
&lt;tr&gt;
&lt;td class="fw-bold"&gt;思考力寄り&lt;/td&gt;
&lt;td&gt;条件整理や図の工夫が必要だが、計算は小さな整数中心。&lt;/td&gt;
&lt;td&gt;式に入る前の段階で止まらずに進めるかどうか。&lt;/td&gt;
&lt;/tr&gt;
&lt;tr&gt;
&lt;td class="fw-bold"&gt;計算力寄り&lt;/td&gt;
&lt;td&gt;考え方は単純だが、分数や小数など計算負荷が高い。&lt;/td&gt;
&lt;td&gt;考え方は合っているのに計算だけで落としていないか。&lt;/td&gt;
&lt;/tr&gt;
&lt;/tbody&gt;
&lt;/table&gt;
&lt;/div&gt;
&lt;p&gt;オンライン個別指導では、これらの問題を交互に出題し、お子さまの反応を見比べながら、「思考の段階でのつまずき」と「計算の段階でのつまずき」を切り分けていきます。&lt;/p&gt;
&lt;h3 class="h5 mt-3"&gt;ステップ二　止まる場所と崩れる場所を手元映像から記録する&lt;/h3&gt;
&lt;p&gt;次に、授業中に講師が観察すべきポイントを明確にしておきます。&lt;/p&gt;
&lt;div class="table-responsive mb-3"&gt;
&lt;table class="table table-bordered table-hover align-middle"&gt;
&lt;thead class="text-center" style="background-color: #f3e5f5;"&gt;
&lt;tr&gt;
&lt;th scope="col"&gt;観察の視点&lt;/th&gt;
&lt;th scope="col"&gt;主なチェック内容&lt;/th&gt;
&lt;/tr&gt;
&lt;/thead&gt;
&lt;tbody&gt;
&lt;tr&gt;
&lt;td class="fw-bold"&gt;止まる場所&lt;/td&gt;
&lt;td&gt;問題文を読み直す回数が急に増える箇所はどこか。&lt;br /&gt;
図を描いたあと手が止まっていないか。&lt;br /&gt;
式を書こうとしてペンが止まる瞬間はどこか。&lt;/td&gt;
&lt;/tr&gt;
&lt;tr&gt;
&lt;td class="fw-bold"&gt;崩れる場所&lt;/td&gt;
&lt;td&gt;途中式までは正しいのに最後の計算だけ合わないケースが多いか。&lt;br /&gt;
同じ種類の計算ミスが何度も繰り返されていないか。&lt;br /&gt;
検算の習慣があるかどうか。&lt;/td&gt;
&lt;/tr&gt;
&lt;/tbody&gt;
&lt;/table&gt;
&lt;/div&gt;
&lt;p&gt;こうした観察内容を講師がメモとして残し、授業後のフィードバックで保護者の方と共有することで、&lt;br /&gt;
「なんとなく算数が苦手」から一歩進んだ、具体的な弱点理解につながります。&lt;/p&gt;
&lt;h3 class="h5 mt-3"&gt;ステップ三　タイプ別のトレーニングメニューを組む&lt;/h3&gt;
&lt;p&gt;最後に、見えてきた原因に合わせてトレーニングの重点を変えていきます。&lt;/p&gt;
&lt;h4 class="h6 mt-2"&gt;思考力の課題が大きいタイプへのアプローチ&lt;/h4&gt;
&lt;ul&gt;
&lt;li&gt;線分図や表だけを描く練習を行い、状況整理の練習と割り切る日を作る。&lt;/li&gt;
&lt;li&gt;条件を箇条書きで抜き出す練習を行い、文章をそのまま頭に溜め込まない習慣を付ける。&lt;/li&gt;
&lt;li&gt;一問あたりの量を絞り、「読み方と整理の仕方」に集中したオンライン指導の時間を設ける。&lt;/li&gt;
&lt;/ul&gt;
&lt;h4 class="h6 mt-2"&gt;計算力の課題が大きいタイプへのアプローチ&lt;/h4&gt;
&lt;ul&gt;
&lt;li&gt;過去問やテキストから計算だけを抜き出した演習を行い、負荷を分散する。&lt;/li&gt;
&lt;li&gt;分数や割合など、よくミスするパターンをまとめて個別指導で集中的に練習する。&lt;/li&gt;
&lt;li&gt;検算の方法を具体的に教え、「この形式の問題ではこの検算」という対応表を一緒に作る。&lt;/li&gt;
&lt;/ul&gt;
&lt;h4 class="h6 mt-2"&gt;思考と計算の両方が少しずつ弱いタイプへのアプローチ&lt;/h4&gt;
&lt;ul&gt;
&lt;li&gt;一週間の中で、思考寄りの日と計算寄りの日を意図的に分けて練習する。&lt;/li&gt;
&lt;li&gt;一問の中で、思考部分を講師がサポートし、計算部分だけお子さまに任せるなど役割分担を工夫する。&lt;/li&gt;
&lt;li&gt;短めの問題を数多くこなし、小さな成功体験を積み重ねることで自信を育てる。&lt;/li&gt;
&lt;/ul&gt;
&lt;p&gt;このようなタイプ別アプローチは、オンラインなら問題の出し分けや説明のペースを柔軟に調整できるため、&lt;br /&gt;
中学受験の算数における弱点を効率よく補強することができます。&lt;br /&gt;
算数の弱点分析と個別指導を組み合わせたコースとしては、&lt;br /&gt;
&lt;a class="text-decoration-underline" href="/kobetsu_online/"&gt;オンライン算数 個別指導&lt;/a&gt;&lt;br /&gt;
のようなプログラムを活用することで、一人ひとりに合わせた改善計画を立てやすくなります。&lt;/p&gt;
&lt;p&gt;&lt;!-- 家庭でできるフォロー --&gt;&lt;/p&gt;
&lt;h2 class="h4 mt-5 mb-3 border-start border-4 border-info ps-2"&gt;家庭でできるフォロー　原因切り分けを支える習慣づくり&lt;/h2&gt;
&lt;h3 class="h5 mt-3"&gt;「どこで困った？」と聞く習慣を付ける&lt;/h3&gt;
&lt;p&gt;ご家庭での声かけを、&lt;/p&gt;
&lt;ul&gt;
&lt;li&gt;できたかどうか。&lt;/li&gt;
&lt;li&gt;何点取れたか。&lt;/li&gt;
&lt;/ul&gt;
&lt;p&gt;だけで終わらせず、&lt;/p&gt;
&lt;ul&gt;
&lt;li&gt;どこから分からなくなったと感じたか。&lt;/li&gt;
&lt;li&gt;計算に入る前と、計算をしている途中のどちらが大変だったか。&lt;/li&gt;
&lt;/ul&gt;
&lt;p&gt;という問いかけに変えてみると、お子さま自身も自分の弱点を少しずつ言葉にできるようになります。&lt;br /&gt;
これは、オンライン個別指導での原因分析とも非常に相性の良い習慣です。&lt;/p&gt;
&lt;h3 class="h5 mt-3"&gt;思考と計算を分けた家庭学習の時間を作る&lt;/h3&gt;
&lt;p&gt;家庭学習では、次のような工夫が効果的です。&lt;/p&gt;
&lt;ul&gt;
&lt;li&gt;ある日は「考え方だけ確認する日」、別の日は「計算力を鍛える日」として目的を分ける。&lt;/li&gt;
&lt;li&gt;同じ問題を、一度はお子さまだけで解き、もう一度は保護者の方が途中まで付き添って解いてみる。&lt;/li&gt;
&lt;/ul&gt;
&lt;p&gt;このとき、&lt;/p&gt;
&lt;ul&gt;
&lt;li&gt;一人で解いたときと、サポート付きで解いたときの違い。&lt;/li&gt;
&lt;li&gt;どの部分をサポートすると急に解けるようになるのか。&lt;/li&gt;
&lt;/ul&gt;
&lt;p&gt;を観察することで、思考と計算のどちらにより大きな課題があるかを、家庭側でも把握しやすくなります。&lt;/p&gt;
&lt;h3 class="h5 mt-3"&gt;オンラインの先生と情報を共有する&lt;/h3&gt;
&lt;p&gt;オンライン算数 個別指導を利用している場合には、&lt;/p&gt;
&lt;ul&gt;
&lt;li&gt;家庭で見たお子さまの様子。&lt;/li&gt;
&lt;li&gt;どの単元で特にイライラしやすいか。&lt;/li&gt;
&lt;li&gt;逆に、どの形式の問題では自信を持って解けているか。&lt;/li&gt;
&lt;/ul&gt;
&lt;p&gt;といった情報を簡単にでも講師と共有しておくと、原因切り分けの精度が上がります。&lt;br /&gt;
オンラインであればチャットやメールでの連絡も取りやすく、保護者の方と講師がタッグを組みやすい環境と言えます。&lt;/p&gt;
&lt;p&gt;&lt;!-- 教室・指導者の選び方 --&gt;&lt;/p&gt;
&lt;h2 class="h4 mt-5 mb-3 border-start border-4 border-secondary ps-2"&gt;最適な教室や指導者の選び方　切り分けの姿勢に注目する&lt;/h2&gt;
&lt;h3 class="h5 mt-3"&gt;思考と計算を区別してコメントしてくれるか&lt;/h3&gt;
&lt;p&gt;体験授業や教室説明を見るときには、次の点に注目してみてください。&lt;/p&gt;
&lt;ul&gt;
&lt;li&gt;思考面と計算面を分けて指導しているかどうか。&lt;/li&gt;
&lt;li&gt;フィードバックで「考え方は良いが計算に課題がある」など、具体的なコメントがあるか。&lt;/li&gt;
&lt;li&gt;単に「もっと問題量を」「もっと計算練習を」といった指示だけに終わっていないか。&lt;/li&gt;
&lt;/ul&gt;
&lt;h3 class="h5 mt-3"&gt;オンライン設備と観察のスタイル&lt;/h3&gt;
&lt;ul&gt;
&lt;li&gt;手元カメラや画面共有を標準的に使用しているか。&lt;/li&gt;
&lt;li&gt;解説の前に、「どこで手が止まっていたか」を必ず確認してくれるか。&lt;/li&gt;
&lt;li&gt;授業のメモや簡単な記録を残し、継続的に弱点を追いかけてくれるか。&lt;/li&gt;
&lt;/ul&gt;
&lt;h3 class="h5 mt-3"&gt;フィードバックの質と継続性&lt;/h3&gt;
&lt;ul&gt;
&lt;li&gt;毎回の授業後に、保護者向けのコメントや報告があるか。&lt;/li&gt;
&lt;li&gt;今回の授業で見えた思考面と計算面の課題を分けて説明してくれるか。&lt;/li&gt;
&lt;li&gt;中学受験本番までのスケジュールを意識し、弱点克服の優先順位を一緒に考えてくれるか。&lt;/li&gt;
&lt;/ul&gt;
&lt;p&gt;こうしたポイントを満たすオンライン算数 個別指導であれば、お子さまの弱点をただ指摘するだけでなく、&lt;br /&gt;
改善の道筋まで含めて伴走してくれる可能性が高いと言えます。&lt;/p&gt;
&lt;p&gt;&lt;!-- まとめカード --&gt;&lt;/p&gt;
&lt;div class="card mt-5 mb-4 border-0 shadow-sm"&gt;
&lt;div class="card-body"&gt;
&lt;h2 class="h5 mb-3"&gt;まとめ　原因が見えれば弱点は伸びしろに変わる&lt;/h2&gt;
&lt;p&gt;算数の弱点を克服するためには、思考力不足と計算力不足を切り分けることが重要です。&lt;br /&gt;
どちらに課題が大きいかによって、取り組むべき問題も、授業の進め方も、家庭学習の工夫も変わってきます。&lt;br /&gt;
オンライン算数 個別指導であれば、手元映像と画面共有を通して解き方の過程を詳細に観察し、&lt;br /&gt;
止まる場所と崩れる場所を特定することで、原因を具体的に言語化することができます。&lt;/p&gt;
&lt;p class="mb-0"&gt;ご家庭での声かけや学習時間の分け方の工夫と合わせて、&lt;br /&gt;
原因切り分けに強い&lt;br /&gt;
&lt;a class="text-decoration-underline" href="/kobetsu_online/"&gt;オンライン算数 個別指導コース&lt;/a&gt;&lt;br /&gt;
などを上手に活用し、お子さまの弱点を一つひとつ「伸びしろ」に変えていける環境を整えていただければと思います。&lt;/p&gt;
&lt;/div&gt;
&lt;/div&gt;
&lt;/div&gt;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shiko-keisan-online%2F&amp;amp;t=%E6%80%9D%E8%80%83%E5%8A%9B%E4%B8%8D%E8%B6%B3%EF%BC%9F%E8%A8%88%E7%AE%97%E5%8A%9B%E4%B8%8D%E8%B6%B3%EF%BC%9F%E3%82%AA%E3%83%B3%E3%83%A9%E3%82%A4%E3%83%B3%E5%80%8B%E5%88%A5%E3%81%A7%E5%8E%9F%E5%9B%A0%E3%82%92%E5%88%87%E3%82%8A%E5%88%86%E3%81%91%E3%82%8B%E6%96%B9%E6%B3%95%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shiko-keisan-online%2F&amp;amp;text=%E6%80%9D%E8%80%83%E5%8A%9B%E4%B8%8D%E8%B6%B3%EF%BC%9F%E8%A8%88%E7%AE%97%E5%8A%9B%E4%B8%8D%E8%B6%B3%EF%BC%9F%E3%82%AA%E3%83%B3%E3%83%A9%E3%82%A4%E3%83%B3%E5%80%8B%E5%88%A5%E3%81%A7%E5%8E%9F%E5%9B%A0%E3%82%92%E5%88%87%E3%82%8A%E5%88%86%E3%81%91%E3%82%8B%E6%96%B9%E6%B3%95%20%7C%20%E4%B8%AD%E5%AD%A6%E5%8F%97%E9%A8%93%E5%B0%82%E9%96%80%E3%80%80%E5%A4%8F%E4%BA%95%E7%AE%97%E6%95%B0%E5%A1%BE" target="_blank" &gt;&lt;span class="vk_icon_w_r_sns_x_twitter icon_sns"&gt;&lt;/span&gt;&lt;span class="sns_txt"&gt;X&lt;/span&gt;&lt;/a&gt;&lt;/li&gt;&lt;li class="sb_bluesky sb_icon"&gt;&lt;a class="sb_icon_inner" href="https://bsky.app/intent/compose?text=%E6%80%9D%E8%80%83%E5%8A%9B%E4%B8%8D%E8%B6%B3%EF%BC%9F%E8%A8%88%E7%AE%97%E5%8A%9B%E4%B8%8D%E8%B6%B3%EF%BC%9F%E3%82%AA%E3%83%B3%E3%83%A9%E3%82%A4%E3%83%B3%E5%80%8B%E5%88%A5%E3%81%A7%E5%8E%9F%E5%9B%A0%E3%82%92%E5%88%87%E3%82%8A%E5%88%86%E3%81%91%E3%82%8B%E6%96%B9%E6%B3%95%20%7C%20%E4%B8%AD%E5%AD%A6%E5%8F%97%E9%A8%93%E5%B0%82%E9%96%80%E3%80%80%E5%A4%8F%E4%BA%95%E7%AE%97%E6%95%B0%E5%A1%BE%0Ahttps%3A%2F%2Fnatsui-sansu-juku.com%2Fcol_blog%2Fshiko-keisan-online%2F" target="_blank" &gt;&lt;span class="vk_icon_w_r_sns_bluesky icon_sns"&gt;&lt;/span&gt;&lt;span class="sns_txt"&gt;Bluesky&lt;/span&gt;&lt;/a&gt;&lt;/li&gt;&lt;li class="sb_hatena sb_icon"&gt;&lt;a class="sb_icon_inner" href="//b.hatena.ne.jp/add?mode=confirm&amp;url=https%3A%2F%2Fnatsui-sansu-juku.com%2Fcol_blog%2Fshiko-keisan-online%2F&amp;amp;title=%E6%80%9D%E8%80%83%E5%8A%9B%E4%B8%8D%E8%B6%B3%EF%BC%9F%E8%A8%88%E7%AE%97%E5%8A%9B%E4%B8%8D%E8%B6%B3%EF%BC%9F%E3%82%AA%E3%83%B3%E3%83%A9%E3%82%A4%E3%83%B3%E5%80%8B%E5%88%A5%E3%81%A7%E5%8E%9F%E5%9B%A0%E3%82%92%E5%88%87%E3%82%8A%E5%88%86%E3%81%91%E3%82%8B%E6%96%B9%E6%B3%95%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sb_icon_inner"data-clipboard-text="思考力不足？計算力不足？オンライン個別で原因を切り分ける方法 | 中学受験専門　夏井算数塾 https://natsui-sansu-juku.com/col_blog/shiko-keisan-online/"&gt;&lt;span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</si>
  <si>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https://natsui-sansu-juku.com/column/syou4/
【検出された不自然ワード】
- 崩れ
- 型
- 手順
- 整え
【本文】
------
&lt;p&gt;&amp;nbsp;&lt;/p&gt;
&lt;h2&gt;４年生の授業の特徴とは？──中学受験算数の「土台」になる学年&lt;/h2&gt;
&lt;p&gt;４年生で行う算数の授業は、いわば&lt;strong&gt;「受験算数の入門」&lt;/strong&gt;であり、この段階で学ぶ内容が５年生以降の学習の&lt;strong&gt;土台&lt;/strong&gt;になります。&lt;br /&gt;
以前は、５年生の授業の中で４年生の重要単元を再度扱い、授業の中で復習の時間を確保することができていました。しかし、&lt;strong&gt;現在は状況が大きく変わっています。&lt;/strong&gt;&lt;/p&gt;
&lt;div class="rounded" style="background-color: whitesmoke; padding: 10px;"&gt;・４年生内容の重要性は増している一方で、授業内で復習するタイミングが少なくなってきている&lt;/div&gt;
&lt;p&gt;近年は&lt;strong&gt;５年生で扱うカリキュラムが増加&lt;/strong&gt;しており、その結果、授業時間内で４年生の基礎内容を丁寧に復習する余裕がなくなってきています。&lt;br /&gt;
４年生の内容をきちんとマスターできていないと、次のような問題が必ず出てきます。&lt;/p&gt;
&lt;ul&gt;
&lt;li&gt;&lt;strong&gt;計算スピードが遅くなる&lt;/strong&gt;&lt;/li&gt;
&lt;li&gt;&lt;strong&gt;問題の解き方そのものが分からなくなる&lt;/strong&gt;&lt;/li&gt;
&lt;/ul&gt;
&lt;p&gt;つまり、&lt;strong&gt;４年生の基礎をどれだけ確実に固められているか&lt;/strong&gt;が、５年生以降の算数の伸びを大きく左右します。&lt;/p&gt;
&lt;p&gt;小５の学習へスムーズにつなげる進め方は、&lt;a href="https://natsui-sansu-juku.com/column/syou5zenhan/"&gt;小５（前半）対策&lt;/a&gt;でも整理しています。&lt;/p&gt;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&lt;p&gt;&lt;!-- 追記ここから：土台チェック --&gt;&lt;/p&gt;
&lt;h3&gt;小４のうちに最低限そろえたい「土台」チェックリスト&lt;/h3&gt;
&lt;p&gt;４年生のうちに伸びやすい子は、「難問が解ける」以前に&lt;strong&gt;土台の穴が少ない&lt;/strong&gt;のが特徴です。まずは次の項目を&lt;strong&gt;家庭で10分&lt;/strong&gt;チェックしてください。&lt;/p&gt;
&lt;div class="rounded" style="background-color: whitesmoke; padding: 12px;"&gt;
&lt;p&gt;&lt;strong&gt;土台チェック（目安）&lt;/strong&gt;&lt;/p&gt;
&lt;ul style="margin-bottom: 0;"&gt;
&lt;li&gt;&lt;strong&gt;計算&lt;/strong&gt;：四則混合で途中式が崩れない／見直しができる&lt;/li&gt;
&lt;li&gt;&lt;strong&gt;単位&lt;/strong&gt;：cm↔mm、分↔秒、円↔円周などの変換で止まらない&lt;/li&gt;
&lt;li&gt;&lt;strong&gt;文章題の読み&lt;/strong&gt;：「何が分かっていて、何を求めるか」を一文で言える&lt;/li&gt;
&lt;li&gt;&lt;strong&gt;図・線分&lt;/strong&gt;：線分図や簡単な模式図を自分で描ける&lt;/li&gt;
&lt;li&gt;&lt;strong&gt;解き直し&lt;/strong&gt;：間違いを「答え合わせ」で終わらせず、原因が言語化できる&lt;/li&gt;
&lt;/ul&gt;
&lt;/div&gt;
&lt;p&gt;このうち&lt;strong&gt;２つ以上が不安&lt;/strong&gt;なら、５年生で「量が増える」タイミングで一気に崩れやすくなります。先に穴を塞いでおく方が、結果的に学習がラクになります。&lt;/p&gt;
&lt;p&gt;&lt;!-- 追記ここまで --&gt;&lt;/p&gt;
&lt;h3&gt;入試問題に直結するカリキュラムが４年生に集中している&lt;/h3&gt;
&lt;div class="rounded" style="background-color: whitesmoke; padding: 10px;"&gt;・入試問題を解くことに直結するカリキュラムが４年生に前倒しされている&lt;/div&gt;
&lt;p&gt;中学入試の算数では、受験特有のさまざまな&lt;strong&gt;計算法・文章題の型&lt;/strong&gt;が登場します。たとえば、&lt;/p&gt;
&lt;ul&gt;
&lt;li&gt;４年生で学習する「つるかめ算」「べんしょうのつるかめ算」&lt;/li&gt;
&lt;li&gt;本来は５年生で扱うことが多かった「いもづる算」&lt;/li&gt;
&lt;/ul&gt;
&lt;p&gt;最近では、この&lt;strong&gt;「いもづる算」も４年生カリキュラムに含まれている&lt;/strong&gt;ケースが増えています。&lt;br /&gt;
このように、&lt;span style="color: #0000ff;"&gt;入試問題を解くうえで必須となる計算法が、４年生のカリキュラムに多く含まれている&lt;/span&gt;のが現在の流れです。&lt;/p&gt;
&lt;p&gt;つまり、４年生の授業は&lt;strong&gt;&lt;span style="color: #ff0000;"&gt;「受験算数としての基礎」&lt;/span&gt;を固めるための期間&lt;/strong&gt;であり、ここで学ぶ計算方法や考え方をしっかりマスターしておくことが、受験において非常に重要になります。&lt;/p&gt;
&lt;p&gt;そのためには、&lt;/p&gt;
&lt;ul&gt;
&lt;li&gt;&lt;span style="color: #ff0000;"&gt;言い回しを変えた様々なパターンの問題を数多く解く&lt;/span&gt;&lt;/li&gt;
&lt;li&gt;基礎問題から入試レベルにつながる問題まで、段階的にトレーニングする&lt;/li&gt;
&lt;/ul&gt;
&lt;p&gt;といった積み重ねが必須です。&lt;/p&gt;
&lt;p&gt;しかし現状では、集団授業を行う進学塾は&lt;strong&gt;授業時間を短くする傾向&lt;/strong&gt;もあり、さらに&lt;strong&gt;復習にかける時間が削られがち&lt;/strong&gt;です。&lt;br /&gt;
だからこそ、&lt;span style="color: #0000ff;"&gt;４年生のうちに良い教師と出会い、良い授業を受けたうえで、しっかり復習の時間を確保すること&lt;/span&gt;が何より重要になります。&lt;/p&gt;
&lt;p&gt;&lt;!-- 追記ここから：家庭での回し方（週の型） --&gt;&lt;/p&gt;
&lt;h2&gt;小４の算数が伸びる家庭の「１週間の回し方」&lt;/h2&gt;
&lt;p&gt;４年生で差がつくのは、勉強時間の長さより&lt;strong&gt;復習の仕組み&lt;/strong&gt;です。次の「週の型」にすると、宿題と復習が衝突しにくくなります。&lt;/p&gt;
&lt;div class="rounded" style="background-color: whitesmoke; padding: 12px;"&gt;
&lt;p&gt;&lt;strong&gt;おすすめ：週の型（例）&lt;/strong&gt;&lt;/p&gt;
&lt;ul style="margin-bottom: 0;"&gt;
&lt;li&gt;&lt;strong&gt;授業当日&lt;/strong&gt;：宿題に入る前に「今日の要点を3行メモ」（式・図・注意点）&lt;/li&gt;
&lt;li&gt;&lt;strong&gt;翌日&lt;/strong&gt;：宿題のうち「間違えた問題だけ」解き直し（同日中に原因も一言）&lt;/li&gt;
&lt;li&gt;&lt;strong&gt;週末&lt;/strong&gt;：今週の“穴”を1つだけ潰す（計算／図／文章の読みのどれかに絞る）&lt;/li&gt;
&lt;li&gt;&lt;strong&gt;テスト前&lt;/strong&gt;：新しいことを増やさず「間違いノート（or 付箋）」の再演習&lt;/li&gt;
&lt;/ul&gt;
&lt;/div&gt;
&lt;p&gt;ポイントは、&lt;strong&gt;「解き直しは全部やらない」&lt;/strong&gt;ことです。４年生は範囲が広がるため、全部やると疲れて続きません。&lt;strong&gt;穴になりやすい所だけを反復&lt;/strong&gt;して、土台を固めます。&lt;/p&gt;
&lt;p&gt;&lt;!-- 追記ここまで --&gt;&lt;/p&gt;
&lt;h2&gt;４年生が抱えやすい３つの問題点と当塾の対策&lt;/h2&gt;
&lt;h3&gt;ケース１：帰宅すると授業内容を忘れてしまっている&lt;/h3&gt;
&lt;h5&gt;【問題点】&lt;/h5&gt;
&lt;p&gt;４年生では、さまざまな計算手法を新しく習う段階です。これらの計算手法は、&lt;strong&gt;少しひねった問題でも対応できるようにするトレーニング&lt;/strong&gt;が欠かせません。&lt;br /&gt;
また、授業内で&lt;strong&gt;まだ正式には習っていない５年生内容に触れることも多く&lt;/strong&gt;、塾から帰宅して宿題に取り組もうとしたときに、&lt;/p&gt;
&lt;ul&gt;
&lt;li&gt;「授業では分かった気がしたのに、自宅でやると解けない」&lt;/li&gt;
&lt;li&gt;「説明を聞いた内容を忘れてしまっている」&lt;/li&gt;
&lt;/ul&gt;
&lt;p&gt;といった状況に陥る生徒も少なくありません。&lt;/p&gt;
&lt;h5&gt;【当塾で行っている対策法】&lt;/h5&gt;
&lt;p&gt;４年生の段階では、&lt;strong&gt;問題の言い回しが少し変わるだけで解けなくなる&lt;/strong&gt;というケースが非常に多くみられます。そこで当塾では、&lt;/p&gt;
&lt;ul&gt;
&lt;li&gt;同じ系統の問題を、言い回しだけ変えたバリエーションで多数解いていく&lt;/li&gt;
&lt;li&gt;「形が変わっても同じ考え方で解ける」ことを体感させる&lt;/li&gt;
&lt;/ul&gt;
&lt;p&gt;といったトレーニングを重ねていきます。&lt;/p&gt;
&lt;p&gt;さらに当塾では、&lt;span style="color: #ff0000;"&gt;生徒ごとに苦手な問題をすべてデータ化&lt;/span&gt;しています。これにより、&lt;/p&gt;
&lt;ul&gt;
&lt;li&gt;授業中に、以前つまずいた問題をすぐに呼び出して再トライさせる&lt;/li&gt;
&lt;li&gt;宿題として、ピンポイントで復習すべき問題だけを組み込む&lt;/li&gt;
&lt;/ul&gt;
&lt;p&gt;といった指導が可能になり、&lt;strong&gt;「分かったつもり」が「本当にできる」状態に変わるまで繰り返しフォロー&lt;/strong&gt;していきます。&lt;/p&gt;
&lt;h3&gt;ケース２：計算問題で手一杯になり、文章問題が苦手になる&lt;/h3&gt;
&lt;h5&gt;【問題点】&lt;/h5&gt;
&lt;p&gt;４年生では、まず&lt;strong&gt;計算をしっかりこなすこと&lt;/strong&gt;が非常に大切です。ところが、計算にばかり意識が向いてしまうと、&lt;/p&gt;
&lt;ul&gt;
&lt;li&gt;文章題になると急に解けなくなる&lt;/li&gt;
&lt;li&gt;「文章＋計算」の形になった途端、手が止まってしまう&lt;/li&gt;
&lt;/ul&gt;
&lt;p&gt;といった状況に陥る生徒が出てきます。&lt;br /&gt;
これは、&lt;strong&gt;計算に時間とエネルギーを使いすぎてしまい、文章を読む余裕がなくなる&lt;/strong&gt;ことも一因です。&lt;/p&gt;
&lt;h5&gt;【当塾で行っている対策法】&lt;/h5&gt;
&lt;p&gt;文章問題にしっかり時間をかけて取り組めるようにするためには、&lt;strong&gt;計算問題を解くスピードと精度の両方を引き上げる&lt;/strong&gt;ことが不可欠です。&lt;br /&gt;
当塾では、&lt;/p&gt;
&lt;ul&gt;
&lt;li&gt;&lt;span style="color: #008000;"&gt;計算が遅くなっている原因を個別に分析&lt;/span&gt;し、&lt;/li&gt;
&lt;li&gt;生徒それぞれに合ったトレーニングメニューを作成&lt;/li&gt;
&lt;/ul&gt;
&lt;p&gt;することで、計算速度の底上げを図ります。&lt;/p&gt;
&lt;p&gt;具体的には、&lt;/p&gt;
&lt;ul&gt;
&lt;li&gt;筆算の書き方・途中式のまとめ方を改善する&lt;/li&gt;
&lt;li&gt;「ここまでは暗算」「ここからは筆算」といった線引きを明確にする&lt;/li&gt;
&lt;li&gt;制限時間を決めて計算演習を行い、時間感覚を身につける&lt;/li&gt;
&lt;/ul&gt;
&lt;p&gt;といったアプローチで、&lt;strong&gt;文章題に回せる時間と集中力を確保&lt;/strong&gt;できるように指導しています。&lt;/p&gt;
&lt;h3&gt;ケース３：トレーニング疲れから算数自体に苦手意識を持ってしまう&lt;/h3&gt;
&lt;h5&gt;【問題点】&lt;/h5&gt;
&lt;p&gt;４年生のうちに、入試に必要な計算問題や言い回しを変えた問題など、&lt;strong&gt;多くのパターン演習に取り組む必要&lt;/strong&gt;があります。&lt;br /&gt;
しかし、その反面、&lt;/p&gt;
&lt;ul&gt;
&lt;li&gt;「トレーニング疲れ」で算数そのものが嫌いになってしまう&lt;/li&gt;
&lt;li&gt;塾のテスト結果や宿題がストレスの原因になってしまう&lt;/li&gt;
&lt;/ul&gt;
&lt;p&gt;といった、メンタル面での負担が大きくなる生徒も出てきます。&lt;/p&gt;
&lt;p&gt;多くの子どもたちは、&lt;/p&gt;
&lt;ul&gt;
&lt;li&gt;「自分の夢を叶えたい」&lt;/li&gt;
&lt;li&gt;「ご両親の期待に応えたい」&lt;/li&gt;
&lt;/ul&gt;
&lt;p&gt;という想いを強く持っています。そのため、&lt;/p&gt;
&lt;ul&gt;
&lt;li&gt;テスト結果を家に持ち帰ること&lt;/li&gt;
&lt;li&gt;宿題ができない・取り組めない状況が続くこと&lt;/li&gt;
&lt;/ul&gt;
&lt;p&gt;が、大きなストレスとなり、&lt;strong&gt;算数への苦手意識につながるケースが非常に多く見られます。&lt;/strong&gt;&lt;/p&gt;
&lt;h5&gt;【当塾で行っている対策法】&lt;/h5&gt;
&lt;p&gt;こうした状況を防ぐためには、&lt;span style="color: #0000ff;"&gt;親子間で適度な距離感を保ち、「見守り」と「応援」を基本スタンスにすること&lt;/span&gt;がとても重要です。&lt;/p&gt;
&lt;p&gt;当塾では、講師が&lt;span style="color: #0000ff;"&gt;第三者の視点から生徒の不安や悩みを丁寧に聞き取り&lt;/span&gt;、そのうえで、&lt;/p&gt;
&lt;ul&gt;
&lt;li&gt;その子に合ったペースや課題量の設定&lt;/li&gt;
&lt;li&gt;「できた」経験を積み重ねるための問題選定&lt;/li&gt;
&lt;li&gt;自信を回復させる声かけ・フィードバック&lt;/li&gt;
&lt;/ul&gt;
&lt;p&gt;を行います。&lt;/p&gt;
&lt;p&gt;&lt;strong&gt;「叱って伸ばす」のではなく、「できるようになるプロセス」を共にデザインする&lt;/strong&gt;ことで、生徒一人ひとりが前向きな気持ちで算数に取り組めるようサポートしています。&lt;/p&gt;
&lt;h2&gt;当塾の個別指導について&lt;/h2&gt;
&lt;p class="sc-cbPlza hJuQYC"&gt;当塾では、４年生の基礎固めから志望校対策まで、様々な内容の個別指導を実施しております。授業の具体的な進め方や指導システムの詳細につきましては、以下のページをご覧ください。&lt;/p&gt;
&lt;p style="text-align: center;"&gt;&lt;a href="https://natsui-sansu-juku.com/kobetsu/" target="_blank" rel="noopener noreferrer"&gt;&lt;br /&gt;
&lt;img fetchpriority="high" decoding="async" class="alignnone wp-image-31744" src="https://natsui-sansu-juku.com/wp-content/uploads/2018/06/000000051196-300x38.jpg" sizes="(max-width: 1374px) 100vw, 1374px" srcset="https://natsui-sansu-juku.com/wp-content/uploads/2018/06/000000051196-300x38.jpg 300w, https://natsui-sansu-juku.com/wp-content/uploads/2018/06/000000051196.jpg 468w" alt="夏井算数塾 個別指導のご案内" width="1374" height="174" /&gt;&lt;br /&gt;
&lt;/a&gt;&lt;/p&gt;
&lt;p&gt;&lt;!-- 追記ここから：FAQ --&gt;&lt;/p&gt;
&lt;h2&gt;小４算数対策FAQ（よくある質問）&lt;/h2&gt;
&lt;h3&gt;Q1. 宿題が終わらないときは、量を減らしてもいいですか&lt;/h3&gt;
&lt;p&gt;結論としては、&lt;strong&gt;全部やるより「穴を塞ぐ問題」だけを残す&lt;/strong&gt;方が安全です。４年生は土台作りの時期なので、量で押すほど疲れて折れやすくなります。&lt;br /&gt;
目安は「間違えた問題＋類題1問」までに絞り、余力がある日に追加する形がおすすめです。&lt;/p&gt;
&lt;h3&gt;Q2. 計算が遅い子は、まず何から直すべきですか&lt;/h3&gt;
&lt;p&gt;&lt;strong&gt;式の書き方&lt;/strong&gt;と&lt;strong&gt;暗算／筆算の線引き&lt;/strong&gt;が最優先です。途中式が散らかると、速さも正確さも同時に落ちます。&lt;br /&gt;
「ここまでは暗算」「ここからは筆算」を決めて、同じ形式を反復すると改善が速くなります。&lt;/p&gt;
&lt;h3&gt;Q3. 文章題で止まるのは読解力の問題ですか&lt;/h3&gt;
&lt;p&gt;読解力だけでなく、&lt;strong&gt;「条件→図（or 線分）→式」への変換手順&lt;/strong&gt;が未完成なケースが多いです。&lt;br /&gt;
一文で「何が分かっていて、何を求めるか」を言える状態にしてから、図や線分に落とします。&lt;/p&gt;
&lt;h3&gt;Q4. 親が教えるとケンカになります&lt;/h3&gt;
&lt;p&gt;多くの家庭で起こります。おすすめは、親が解法を教えるのではなく、&lt;strong&gt;確認役に徹する&lt;/strong&gt;ことです。&lt;br /&gt;
「今日の要点を3行で言える？」「何を求める問題？」のように、答えではなく手順を確認すると衝突が減ります。&lt;/p&gt;
&lt;h3&gt;Q5. ５年生で巻き返せますか&lt;/h3&gt;
&lt;p&gt;巻き返し自体は可能ですが、５年生は学習量が増えるため、土台の穴が残ったままだと負荷が跳ね上がります。&lt;br /&gt;
４年生のうちに&lt;strong&gt;基礎と復習の仕組み&lt;/strong&gt;を整える方が、結果的に伸びが安定します。&lt;/p&gt;
&lt;p&gt;&lt;!-- 追記ここまで --&gt;&lt;/p&gt;
&lt;h2&gt;まとめ──４年生のうちに「基礎」と「復習の仕組み」を整える&lt;/h2&gt;
&lt;p&gt;４年生の算数は、&lt;/p&gt;
&lt;ul&gt;
&lt;li&gt;&lt;strong&gt;中学受験算数の基礎となる重要単元が集中していること&lt;/strong&gt;&lt;/li&gt;
&lt;li&gt;&lt;strong&gt;５年生以降のカリキュラム増加により、授業内での復習時間が減っていること&lt;/strong&gt;&lt;/li&gt;
&lt;/ul&gt;
&lt;p&gt;から、以前にも増して&lt;strong&gt;「丁寧な基礎固め」と「計画的な復習」&lt;/strong&gt;が求められる学年になっています。&lt;/p&gt;
&lt;p&gt;よくあるつまずきとしては、&lt;/p&gt;
&lt;ul&gt;
&lt;li&gt;授業の内容を家で再現できない&lt;/li&gt;
&lt;li&gt;計算で手一杯になり文章題が苦手になる&lt;/li&gt;
&lt;li&gt;トレーニング疲れから算数嫌いになってしまう&lt;/li&gt;
&lt;/ul&gt;
&lt;p&gt;といったものがありますが、これは&lt;strong&gt;学び方や環境を整えることで十分に改善できる問題&lt;/strong&gt;です。&lt;/p&gt;
&lt;p&gt;４年生のうちに、&lt;/p&gt;
&lt;ul&gt;
&lt;li&gt;基礎的な計算方法・典型的な解き方をしっかり身につける&lt;/li&gt;
&lt;li&gt;言い回しが変わっても対応できるよう、多くのパターン演習を行う&lt;/li&gt;
&lt;li&gt;無理のないペースで、継続的に復習できる仕組みを整える&lt;/li&gt;
&lt;/ul&gt;
&lt;p&gt;ことができれば、５年生以降の学習は格段にスムーズになります。&lt;/p&gt;
&lt;p&gt;４年生の基礎を固めたあとに伸びやすい単元の積み上げ方は、&lt;a href="https://natsui-sansu-juku.com/column/syou5zenhan/"&gt;小５（前半）対策&lt;/a&gt;も合わせてご覧ください。&lt;/p&gt;
&lt;p&gt;もし、&lt;/p&gt;
&lt;ul&gt;
&lt;li&gt;「４年生の内容が定着しているか不安」&lt;/li&gt;
&lt;li&gt;「文章題になると急に手が止まる」&lt;/li&gt;
&lt;li&gt;「算数への苦手意識が出始めている」&lt;/li&gt;
&lt;/ul&gt;
&lt;p&gt;といったお悩みがありましたら、ぜひ一度ご相談ください。&lt;br /&gt;
４年生の今だからこそできることを整理し、お子さまにとって最適な学び方を一緒に考えていきましょう。&lt;/p&gt;
&lt;p&gt;&lt;!-- [ /.socialSet ] --&gt;&lt;/p&gt;
&lt;div style="border:1px solid rgba(22,163,74,.25); background:rgba(22,163,74,.06); border-radius:14px; padding:14px 14px; margin:18px 0;"&gt;
&lt;div style="margin:0 0 6px; font-weight:900; color:#111827; font-size:1.05rem; line-height:1.4;"&gt;
    外部の力を使うべきか迷っている方へ
  &lt;/div&gt;
&lt;p style="margin:0 0 10px; color:#6b7280; font-size:.92rem; line-height:1.7;"&gt;
    ※状況を整理するための判断材料です。
  &lt;/p&gt;
&lt;ul style="margin:0 0 12px; padding-left:18px; color:#111827; line-height:1.7;"&gt;
&lt;li style="margin:0 0 6px;"&gt;授業を聴いて帰ってきたはずだが、翌日に残らない&lt;/li&gt;
&lt;li style="margin:0 0 6px;"&gt;宿題と直しが回らず、積み残し化している&lt;/li&gt;
&lt;li style="margin:0 0 0;"&gt;後手に回りすぎて、何から手を付けるべきか分からない&lt;/li&gt;
&lt;/ul&gt;
&lt;div style="display:flex; flex-wrap:wrap; gap:10px;"&gt;
    &lt;a href="https://natsui-sansu-juku.com/column/kobetsu_mayoi_judge/"
       style="display:inline-flex; align-items:center; justify-content:center; text-decoration:none; font-weight:900; border-radius:12px; padding:10px 12px; background:#16a34a; color:#ffffff;"&gt;&lt;br /&gt;
      判断材料を見る&lt;br /&gt;
    &lt;/a&gt;&lt;br /&gt;
    &lt;a href="https://natsui-sansu-juku.com/inquiry/"
       style="display:inline-flex; align-items:center; justify-content:center; text-decoration:none; font-weight:900; border-radius:12px; padding:10px 12px; background:#ffffff; color:#0f7a35; border:1px solid rgba(22,163,74,.55);"&gt;&lt;br /&gt;
      相談する&lt;br /&gt;
    &lt;/a&gt;
  &lt;/div&gt;
&lt;/div&gt;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href="//www.facebook.com/sharer.php?src=bm&amp;u=https%3A%2F%2Fnatsui-sansu-juku.com%2Fcolumn%2Fsyou4%2F&amp;amp;t=%E5%B0%8F%EF%BC%94%E5%AF%BE%E7%AD%96%20%7C%20%E4%B8%AD%E5%AD%A6%E5%8F%97%E9%A8%93%E5%B0%82%E9%96%80%E3%80%80%E5%A4%8F%E4%BA%95%E7%AE%97%E6%95%B0%E5%A1%BE"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href="//twitter.com/intent/tweet?url=https%3A%2F%2Fnatsui-sansu-juku.com%2Fcolumn%2Fsyou4%2F&amp;amp;text=%E5%B0%8F%EF%BC%94%E5%AF%BE%E7%AD%96%20%7C%20%E4%B8%AD%E5%AD%A6%E5%8F%97%E9%A8%93%E5%B0%82%E9%96%80%E3%80%80%E5%A4%8F%E4%BA%95%E7%AE%97%E6%95%B0%E5%A1%BE" target="_blank" &gt;&lt;span class="vk_icon_w_r_sns_x_twitter icon_sns"&gt;&lt;/span&gt;&lt;span class="sns_txt"&gt;X&lt;/span&gt;&lt;/a&gt;&lt;/li&gt;&lt;li class="sb_bluesky sb_icon"&gt;&lt;a class="sb_icon_inner" href="https://bsky.app/intent/compose?text=%E5%B0%8F%EF%BC%94%E5%AF%BE%E7%AD%96%20%7C%20%E4%B8%AD%E5%AD%A6%E5%8F%97%E9%A8%93%E5%B0%82%E9%96%80%E3%80%80%E5%A4%8F%E4%BA%95%E7%AE%97%E6%95%B0%E5%A1%BE%0Ahttps%3A%2F%2Fnatsui-sansu-juku.com%2Fcolumn%2Fsyou4%2F" target="_blank" &gt;&lt;span class="vk_icon_w_r_sns_bluesky icon_sns"&gt;&lt;/span&gt;&lt;span class="sns_txt"&gt;Bluesky&lt;/span&gt;&lt;/a&gt;&lt;/li&gt;&lt;li class="sb_hatena sb_icon"&gt;&lt;a class="sb_icon_inner" href="//b.hatena.ne.jp/add?mode=confirm&amp;url=https%3A%2F%2Fnatsui-sansu-juku.com%2Fcolumn%2Fsyou4%2F&amp;amp;title=%E5%B0%8F%EF%BC%94%E5%AF%BE%E7%AD%96%20%7C%20%E4%B8%AD%E5%AD%A6%E5%8F%97%E9%A8%93%E5%B0%82%E9%96%80%E3%80%80%E5%A4%8F%E4%BA%95%E7%AE%97%E6%95%B0%E5%A1%BE"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sb_icon_inner"data-clipboard-text="小４対策 | 中学受験専門　夏井算数塾 https://natsui-sansu-juku.com/column/syou4/"&gt;&lt;span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</si>
  <si>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https://natsui-sansu-juku.com/p5_b/
【検出された不自然ワード】
- 崩れ
- 型
- 固定
- 手順
- 設計
- 整え
【本文】
------
&lt;p&gt;５年生後半は、中学受験算数の中でも特に「山場」になりやすい時期です。&lt;br /&gt;
比・割合・速さ・図形など、重要単元が出そろい、さらに複数の単元を組み合わせた問題が増えていきます。&lt;/p&gt;
&lt;p&gt;この時期は「単元そのものが難しい」というよりも、&lt;br /&gt;
&lt;strong&gt;学んだ道具をどう選び、どう整理して使うか&lt;/strong&gt;で点数が大きく変わります。&lt;br /&gt;
ここでは、５年生後半の特徴と、つまずきやすいポイント、当塾での対策を整理します。&lt;br /&gt;
学年や状況別の指導方針の全体像はこちら：&lt;a href="https://natsui-sansu-juku.com/situation/"&gt;状況別指導方針（全体像はこちら）&lt;/a&gt;&lt;/p&gt;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&lt;div style="border: 1px solid #ddd; padding: 16px; border-radius: 8px; margin: 18px 0;"&gt;
&lt;p style="margin: 0 0 10px 0;"&gt;&lt;strong&gt;オンライン算数個別指導「ウィズ・ユー」&lt;/strong&gt;&lt;br /&gt;
小5後半の“複合問題の整理”と“弱点の穴埋め”を、完全1対1で進めます。&lt;/p&gt;
&lt;p style="margin: 0;"&gt;&lt;a style="display: inline-block; padding: 10px 14px; border-radius: 6px; border: 1px solid #333; text-decoration: none;" href="https://natsui-sansu-juku.com/kobetsu_online/"&gt;&lt;br /&gt;
まずは学習状況をご相談ください（無料）&lt;br /&gt;
&lt;/a&gt;&lt;/p&gt;
&lt;/div&gt;
&lt;h2&gt;５年生後半の授業の特徴とは？&lt;/h2&gt;
&lt;p&gt;５年生後半は、単元が出そろうだけでなく、&lt;strong&gt;「組み合わせて解く」問題&lt;/strong&gt;が増えます。&lt;br /&gt;
また、夏以降は学習量が増える一方で、復習が後回しになりやすく、理解の“穴”が広がりやすい時期でもあります。&lt;/p&gt;
&lt;ul&gt;
&lt;li&gt;複数単元の融合問題が増える（比×速さ、割合×図形 など）&lt;/li&gt;
&lt;li&gt;解法の選択（線分図・表・比の置き方）で差が出る&lt;/li&gt;
&lt;li&gt;復習の遅れが、そのまま小６の不安定さにつながる&lt;/li&gt;
&lt;/ul&gt;
&lt;h2&gt;５年生後半の生徒が抱えやすい問題点&lt;/h2&gt;
&lt;blockquote&gt;&lt;p&gt;ケース１：応用問題になると、何を使えばいいのか分からなくなる&lt;/p&gt;&lt;/blockquote&gt;
&lt;h5&gt;〖問題点〗&lt;/h5&gt;
&lt;p&gt;５年生後半は、１つの公式や単元知識だけでは解けない問題が増えます。&lt;br /&gt;
その結果、&lt;/p&gt;
&lt;ul&gt;
&lt;li&gt;「割合っぽい」「速さっぽい」で判断して迷う&lt;/li&gt;
&lt;li&gt;条件の整理が甘く、途中で式が崩れる&lt;/li&gt;
&lt;li&gt;言い回しが変わると、同じ単元でも止まる&lt;/li&gt;
&lt;/ul&gt;
&lt;p&gt;といった形で失点が増えます。原因は“難しさ”ではなく、&lt;strong&gt;整理の型が未完成&lt;/strong&gt;であることが多いです。&lt;/p&gt;
&lt;h5&gt;〖当塾で行っている対策法〗&lt;/h5&gt;
&lt;p&gt;当塾では、問題を解く前に「整理の手順」を固定します。&lt;/p&gt;
&lt;ul&gt;
&lt;li&gt;何を求める問題かを一文で言い直す&lt;/li&gt;
&lt;li&gt;条件を「変わらないもの／変わるもの」に分ける&lt;/li&gt;
&lt;li&gt;使う道具（線分図・表・比の置き方）を先に決める&lt;/li&gt;
&lt;/ul&gt;
&lt;p&gt;この型を授業内で徹底し、設定・言い回しを変えた類題で反復して、&lt;br /&gt;
「どこが変わっても同じ筋道で解ける」状態まで仕上げます。&lt;/p&gt;
&lt;blockquote&gt;&lt;p&gt;ケース２：テストで時間が足りず、取れる問題を落としてしまう&lt;/p&gt;&lt;/blockquote&gt;
&lt;h5&gt;〖問題点〗&lt;/h5&gt;
&lt;p&gt;小５後半は問題量も処理量も増えるため、計算・作図・整理に時間が取られやすくなります。&lt;br /&gt;
その結果、&lt;/p&gt;
&lt;ul&gt;
&lt;li&gt;前半の計算で疲れて後半が崩れる&lt;/li&gt;
&lt;li&gt;見直しができず、ケアレスミスがそのまま失点になる&lt;/li&gt;
&lt;li&gt;本来取れる問題を取り切れない&lt;/li&gt;
&lt;/ul&gt;
&lt;p&gt;という状態になりやすくなります。&lt;/p&gt;
&lt;h5&gt;〖当塾で行っている対策法〗&lt;/h5&gt;
&lt;p&gt;当塾では「解き方の暗記」だけでなく、&lt;strong&gt;時間配分の型&lt;/strong&gt;までセットで作ります。&lt;/p&gt;
&lt;ul&gt;
&lt;li&gt;問題に入る前に「どう解くか」を先に口頭で確認する&lt;/li&gt;
&lt;li&gt;途中式の置き方・図の描き方を統一し、手順を短縮する&lt;/li&gt;
&lt;li&gt;ミスが出る型（筆算・分数・比の処理）を重点的に矯正する&lt;/li&gt;
&lt;/ul&gt;
&lt;p&gt;“速くする”よりも先に、&lt;strong&gt;同じ手順で安定して解ける&lt;/strong&gt;状態を作り、結果として時間が生まれる形に整えます。&lt;/p&gt;
&lt;blockquote&gt;&lt;p&gt;ケース３：復習が回らず、理解の穴が増えて不安が強くなる&lt;/p&gt;&lt;/blockquote&gt;
&lt;h5&gt;〖問題点〗&lt;/h5&gt;
&lt;p&gt;やることが増える一方で、復習の優先順位が決められず、&lt;/p&gt;
&lt;ul&gt;
&lt;li&gt;宿題は終えるが、直しが浅い&lt;/li&gt;
&lt;li&gt;理解が曖昧なまま次へ進む&lt;/li&gt;
&lt;li&gt;小テストや模試のたびに点数が上下する&lt;/li&gt;
&lt;/ul&gt;
&lt;p&gt;という状態になりやすくなります。これは小６での不安定さに直結します。&lt;/p&gt;
&lt;h5&gt;〖当塾で行っている対策法〗&lt;/h5&gt;
&lt;p&gt;当塾では、生徒ごとの弱点をデータ化し、復習を「選べる形」にします。&lt;/p&gt;
&lt;ul&gt;
&lt;li&gt;苦手・不正解問題を蓄積し、いつでも呼び出して解き直す&lt;/li&gt;
&lt;li&gt;宿題を“弱点中心”に再設計し、量より優先順位を明確にする&lt;/li&gt;
&lt;li&gt;同じテーマを短い周期で回し、穴が残らないようにする&lt;/li&gt;
&lt;/ul&gt;
&lt;p&gt;復習が回り始めると、点数だけでなく精神的な安定も出てきます。&lt;/p&gt;
&lt;h2&gt;まとめ&lt;/h2&gt;
&lt;ul&gt;
&lt;li&gt;小５後半は「融合問題の整理」で差がつく&lt;/li&gt;
&lt;li&gt;時間配分は“速さ”よりも“手順の統一”が先&lt;/li&gt;
&lt;li&gt;復習は「全部」ではなく「弱点の優先順位化」が鍵&lt;/li&gt;
&lt;/ul&gt;
&lt;div style="border: 1px solid #ddd; padding: 16px; border-radius: 8px; margin: 18px 0;"&gt;
&lt;p style="margin: 0 0 10px 0;"&gt;&lt;strong&gt;小5後半の不安定さは、早めに整理すると小6が楽になります。&lt;/strong&gt;&lt;/p&gt;
&lt;p style="margin: 0;"&gt;&lt;a style="display: inline-block; padding: 10px 14px; border-radius: 6px; border: 1px solid #333; text-decoration: none;" href="https://natsui-sansu-juku.com/kobetsu_online/"&gt;&lt;br /&gt;
オンライン個別指導「ウィズ・ユー」を見る&lt;br /&gt;
&lt;/a&gt;&lt;/p&gt;
&lt;/div&gt;
&lt;div style="border:1px solid rgba(22,163,74,.25); background:rgba(22,163,74,.06); border-radius:14px; padding:14px 14px; margin:18px 0;"&gt;
&lt;div style="margin:0 0 6px; font-weight:900; color:#111827; font-size:1.05rem; line-height:1.4;"&gt;
    外部の力を使うべきか迷っている方へ
  &lt;/div&gt;
&lt;p style="margin:0 0 10px; color:#6b7280; font-size:.92rem; line-height:1.7;"&gt;
    ※状況を整理するための判断材料です。
  &lt;/p&gt;
&lt;ul style="margin:0 0 12px; padding-left:18px; color:#111827; line-height:1.7;"&gt;
&lt;li style="margin:0 0 6px;"&gt;授業を聴いて帰ってきたはずだが、翌日に残らない&lt;/li&gt;
&lt;li style="margin:0 0 6px;"&gt;宿題と直しが回らず、積み残し化している&lt;/li&gt;
&lt;li style="margin:0 0 0;"&gt;後手に回りすぎて、何から手を付けるべきか分からない&lt;/li&gt;
&lt;/ul&gt;
&lt;div style="display:flex; flex-wrap:wrap; gap:10px;"&gt;
    &lt;a href="https://natsui-sansu-juku.com/column/kobetsu_mayoi_judge/"
       style="display:inline-flex; align-items:center; justify-content:center; text-decoration:none; font-weight:900; border-radius:12px; padding:10px 12px; background:#16a34a; color:#ffffff;"&gt;&lt;br /&gt;
      判断材料を見る&lt;br /&gt;
    &lt;/a&gt;&lt;br /&gt;
    &lt;a href="https://natsui-sansu-juku.com/inquiry/"
       style="display:inline-flex; align-items:center; justify-content:center; text-decoration:none; font-weight:900; border-radius:12px; padding:10px 12px; background:#ffffff; color:#0f7a35; border:1px solid rgba(22,163,74,.55);"&gt;&lt;br /&gt;
      相談する&lt;br /&gt;
    &lt;/a&gt;
  &lt;/div&gt;
&lt;/div&gt;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href="//www.facebook.com/sharer.php?src=bm&amp;u=https%3A%2F%2Fnatsui-sansu-juku.com%2Fp5_b%2F&amp;amp;t=%E5%B0%8F%EF%BC%95%E5%BE%8C%E5%8D%8A%20%7C%20%E4%B8%AD%E5%AD%A6%E5%8F%97%E9%A8%93%E5%B0%82%E9%96%80%E3%80%80%E5%A4%8F%E4%BA%95%E7%AE%97%E6%95%B0%E5%A1%BE"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href="//twitter.com/intent/tweet?url=https%3A%2F%2Fnatsui-sansu-juku.com%2Fp5_b%2F&amp;amp;text=%E5%B0%8F%EF%BC%95%E5%BE%8C%E5%8D%8A%20%7C%20%E4%B8%AD%E5%AD%A6%E5%8F%97%E9%A8%93%E5%B0%82%E9%96%80%E3%80%80%E5%A4%8F%E4%BA%95%E7%AE%97%E6%95%B0%E5%A1%BE" target="_blank" &gt;&lt;span class="vk_icon_w_r_sns_x_twitter icon_sns"&gt;&lt;/span&gt;&lt;span class="sns_txt"&gt;X&lt;/span&gt;&lt;/a&gt;&lt;/li&gt;&lt;li class="sb_bluesky sb_icon"&gt;&lt;a class="sb_icon_inner" href="https://bsky.app/intent/compose?text=%E5%B0%8F%EF%BC%95%E5%BE%8C%E5%8D%8A%20%7C%20%E4%B8%AD%E5%AD%A6%E5%8F%97%E9%A8%93%E5%B0%82%E9%96%80%E3%80%80%E5%A4%8F%E4%BA%95%E7%AE%97%E6%95%B0%E5%A1%BE%0Ahttps%3A%2F%2Fnatsui-sansu-juku.com%2Fp5_b%2F" target="_blank" &gt;&lt;span class="vk_icon_w_r_sns_bluesky icon_sns"&gt;&lt;/span&gt;&lt;span class="sns_txt"&gt;Bluesky&lt;/span&gt;&lt;/a&gt;&lt;/li&gt;&lt;li class="sb_hatena sb_icon"&gt;&lt;a class="sb_icon_inner" href="//b.hatena.ne.jp/add?mode=confirm&amp;url=https%3A%2F%2Fnatsui-sansu-juku.com%2Fp5_b%2F&amp;amp;title=%E5%B0%8F%EF%BC%95%E5%BE%8C%E5%8D%8A%20%7C%20%E4%B8%AD%E5%AD%A6%E5%8F%97%E9%A8%93%E5%B0%82%E9%96%80%E3%80%80%E5%A4%8F%E4%BA%95%E7%AE%97%E6%95%B0%E5%A1%BE"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sb_icon_inner"data-clipboard-text="小５後半 | 中学受験専門　夏井算数塾 https://natsui-sansu-juku.com/p5_b/"&gt;&lt;span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</si>
  <si>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https://dokkai-labo.tokyo/basis/
【検出された不自然ワード】
- 崩れ
- 型
- 手順
- 設計
【本文】
------
&lt;h2 style="padding-left: 30px;"&gt;開講講座のご案内【長島式読解講座「Basis」】&lt;/h2&gt;
&lt;p data-start="40" data-end="112"&gt;この度、当塾代表・長島の指導を受けて入試を突破した学生が講師を務める&lt;br data-start="74" data-end="77" /&gt;&lt;strong data-start="77" data-end="97"&gt;「長島式読解講座『Basis』」&lt;/strong&gt; を開講する運びとなりました。&lt;/p&gt;
&lt;p&gt;他の開講講座（中学受験・大学受験の各コース）を含む全体像は、&lt;a href="https://dokkai-labo.tokyo/live/"&gt;開講講座のご案内（全体像はこちら）&lt;/a&gt;でご確認いただけます。&lt;/p&gt;
&lt;p data-start="114" data-end="243"&gt;本講座のカリキュラムは、すべて長島が監修しています。&lt;br data-start="140" data-end="143" /&gt;長島式読解法を熟知した講師が授業を進めるため、常に &lt;strong data-start="169" data-end="179"&gt;一貫した指導&lt;/strong&gt; を受けることができます。&lt;br data-start="192" data-end="195" /&gt;他塾にありがちな、「学年やコースで講師が変わり、教え方の違いに戸惑う」といった心配はありません。&lt;/p&gt;
&lt;p data-start="245" data-end="277"&gt;さらに、本講座は &lt;strong data-start="254" data-end="267"&gt;柔軟なスケジュール&lt;/strong&gt; に対応しています。&lt;/p&gt;
&lt;ul data-start="279" data-end="338"&gt;
&lt;li data-start="279" data-end="299"&gt;
&lt;p data-start="281" data-end="299"&gt;「1日にまとめて複数コマ受講したい」&lt;/p&gt;
&lt;/li&gt;
&lt;li data-start="300" data-end="319"&gt;
&lt;p data-start="302" data-end="319"&gt;「2ヶ月で国語の基礎固めをしたい」&lt;/p&gt;
&lt;/li&gt;
&lt;li data-start="320" data-end="338"&gt;
&lt;p data-start="322" data-end="338"&gt;「講習期間中に一気に受講したい」&lt;/p&gt;
&lt;/li&gt;
&lt;/ul&gt;
&lt;p data-start="340" data-end="360"&gt;といったご要望にも、迅速に対応可能です。&lt;/p&gt;
&lt;p data-start="362" data-end="435"&gt;実際に長島式読解法を学び、受験を突破した学生だからこそできる授業。&lt;br data-start="395" data-end="398" /&gt;&lt;strong data-start="398" data-end="425"&gt;理論的でありながら、生徒目線の分かりやすい解説&lt;/strong&gt; が最大の特徴です。&lt;/p&gt;
&lt;p data-start="437" data-end="454"&gt;ぜひ、その効果を実感してください。&lt;/p&gt;
&lt;h3&gt;対象&lt;/h3&gt;
&lt;p&gt;国語読解法を身に付けたい小学４・５年生&lt;/p&gt;
&lt;h3&gt;形式&lt;/h3&gt;
&lt;p&gt;授業は全て１対１の個別指導形式です。講師は全員長島式読解法を会得したプロフェッショナルです。&lt;/p&gt;
&lt;h3&gt;内容&lt;/h3&gt;
&lt;p&gt;問題演習とその解説を行い、理論的な読解法の提示とその適用方法を習得してもらいます。&lt;/p&gt;
&lt;h3&gt;授業料&lt;/h3&gt;
&lt;p&gt;１コマ　7,920円(税込)&lt;/p&gt;
&lt;p&gt;※前月末日までに、お申込み・お支払いをお願いしております。&lt;/p&gt;
&lt;h3&gt;時間割&lt;/h3&gt;
&lt;table style="height: 55px;" width="330"&gt;
&lt;tbody&gt;
&lt;tr&gt;
&lt;th style="text-align: center;"&gt;&lt;/th&gt;
&lt;th style="text-align: center;"&gt;日&lt;/th&gt;
&lt;th style="text-align: center;"&gt;月&lt;/th&gt;
&lt;th style="text-align: center;"&gt;火&lt;/th&gt;
&lt;th style="text-align: center;"&gt;水&lt;/th&gt;
&lt;th style="text-align: center;"&gt;木&lt;/th&gt;
&lt;th style="text-align: center;"&gt;金&lt;/th&gt;
&lt;th style="text-align: center;"&gt;土&lt;/th&gt;
&lt;/tr&gt;
&lt;tr&gt;
&lt;th style="text-align: center;"&gt;07:30～08:50&lt;/th&gt;
&lt;td style="text-align: center;"&gt;○&lt;/td&gt;
&lt;td style="text-align: center;" bgcolor="#aaaaaa"&gt;&lt;/td&gt;
&lt;td style="text-align: center;" bgcolor="#aaaaaa"&gt;&lt;/td&gt;
&lt;td style="text-align: center;" bgcolor="#aaaaaa"&gt;&lt;/td&gt;
&lt;td style="text-align: center;" bgcolor="#aaaaaa"&gt;&lt;/td&gt;
&lt;td style="text-align: center;" bgcolor="#aaaaaa"&gt;&lt;/td&gt;
&lt;td style="text-align: center;"&gt;○&lt;/td&gt;
&lt;/tr&gt;
&lt;tr&gt;
&lt;th style="text-align: center;"&gt;09:00～10:20&lt;/th&gt;
&lt;td style="text-align: center;"&gt;×&lt;/td&gt;
&lt;td style="text-align: center;" bgcolor="#aaaaaa"&gt;&lt;/td&gt;
&lt;td style="text-align: center;" bgcolor="#aaaaaa"&gt;&lt;/td&gt;
&lt;td style="text-align: center;" bgcolor="#aaaaaa"&gt;&lt;/td&gt;
&lt;td style="text-align: center;" bgcolor="#aaaaaa"&gt;&lt;/td&gt;
&lt;td style="text-align: center;" bgcolor="#aaaaaa"&gt;&lt;/td&gt;
&lt;td style="text-align: center;"&gt;○&lt;/td&gt;
&lt;/tr&gt;
&lt;tr&gt;
&lt;th style="text-align: center;"&gt;10:30～11:50&lt;/th&gt;
&lt;td style="text-align: center;"&gt;×&lt;/td&gt;
&lt;td style="text-align: center;" bgcolor="#aaaaaa"&gt;&lt;/td&gt;
&lt;td style="text-align: center;" bgcolor="#aaaaaa"&gt;&lt;/td&gt;
&lt;td style="text-align: center;" bgcolor="#aaaaaa"&gt;&lt;/td&gt;
&lt;td style="text-align: center;" bgcolor="#aaaaaa"&gt;&lt;/td&gt;
&lt;td style="text-align: center;" bgcolor="#aaaaaa"&gt;&lt;/td&gt;
&lt;td style="text-align: center;"&gt;○&lt;/td&gt;
&lt;/tr&gt;
&lt;tr&gt;
&lt;th style="text-align: center;"&gt;12:00～13:20&lt;/th&gt;
&lt;td style="text-align: center;"&gt;○&lt;/td&gt;
&lt;td style="text-align: center;" bgcolor="#aaaaaa"&gt;&lt;/td&gt;
&lt;td style="text-align: center;" bgcolor="#aaaaaa"&gt;&lt;/td&gt;
&lt;td style="text-align: center;" bgcolor="#aaaaaa"&gt;&lt;/td&gt;
&lt;td style="text-align: center;" bgcolor="#aaaaaa"&gt;&lt;/td&gt;
&lt;td style="text-align: center;" bgcolor="#aaaaaa"&gt;&lt;/td&gt;
&lt;td style="text-align: center;"&gt;○&lt;/td&gt;
&lt;/tr&gt;
&lt;tr&gt;
&lt;th style="text-align: center;"&gt;13:30～14:50&lt;/th&gt;
&lt;td style="text-align: center;"&gt;○&lt;/td&gt;
&lt;td style="text-align: center;" bgcolor="#aaaaaa"&gt;&lt;/td&gt;
&lt;td style="text-align: center;" bgcolor="#aaaaaa"&gt;&lt;/td&gt;
&lt;td style="text-align: center;" bgcolor="#aaaaaa"&gt;&lt;/td&gt;
&lt;td style="text-align: center;" bgcolor="#aaaaaa"&gt;&lt;/td&gt;
&lt;td style="text-align: center;" bgcolor="#aaaaaa"&gt;&lt;/td&gt;
&lt;td style="text-align: center;"&gt;○&lt;/td&gt;
&lt;/tr&gt;
&lt;tr&gt;
&lt;th style="text-align: center;"&gt;15:00～16:20&lt;/th&gt;
&lt;td style="text-align: center;"&gt;○&lt;/td&gt;
&lt;td style="text-align: center;"&gt;○&lt;/td&gt;
&lt;td style="text-align: center;"&gt;○&lt;/td&gt;
&lt;td style="text-align: center;"&gt;○&lt;/td&gt;
&lt;td style="text-align: center;"&gt;○&lt;/td&gt;
&lt;td style="text-align: center;"&gt;×&lt;/td&gt;
&lt;td style="text-align: center;"&gt;○&lt;/td&gt;
&lt;/tr&gt;
&lt;tr&gt;
&lt;th style="text-align: center;"&gt;16:30～17:50&lt;/th&gt;
&lt;td style="text-align: center;"&gt;○&lt;/td&gt;
&lt;td style="text-align: center;"&gt;○&lt;/td&gt;
&lt;td style="text-align: center;"&gt;○&lt;/td&gt;
&lt;td style="text-align: center;"&gt;○&lt;/td&gt;
&lt;td style="text-align: center;"&gt;○&lt;/td&gt;
&lt;td style="text-align: center;"&gt;×&lt;/td&gt;
&lt;td style="text-align: center;"&gt;○&lt;/td&gt;
&lt;/tr&gt;
&lt;tr&gt;
&lt;th style="text-align: center;"&gt;18:00～19:20&lt;/th&gt;
&lt;td style="text-align: center;"&gt;○&lt;/td&gt;
&lt;td style="text-align: center;"&gt;○&lt;/td&gt;
&lt;td style="text-align: center;"&gt;○&lt;/td&gt;
&lt;td style="text-align: center;"&gt;○&lt;/td&gt;
&lt;td style="text-align: center;"&gt;○&lt;/td&gt;
&lt;td style="text-align: center;"&gt;×&lt;/td&gt;
&lt;td style="text-align: center;"&gt;○&lt;/td&gt;
&lt;/tr&gt;
&lt;tr&gt;
&lt;th style="text-align: center;"&gt;19:30～20:50&lt;/th&gt;
&lt;td style="text-align: center;"&gt;○&lt;/td&gt;
&lt;td style="text-align: center;"&gt;○&lt;/td&gt;
&lt;td style="text-align: center;"&gt;○&lt;/td&gt;
&lt;td style="text-align: center;"&gt;○&lt;/td&gt;
&lt;td style="text-align: center;"&gt;○&lt;/td&gt;
&lt;td style="text-align: center;"&gt;×&lt;/td&gt;
&lt;td style="text-align: center;"&gt;○&lt;/td&gt;
&lt;/tr&gt;
&lt;/tbody&gt;
&lt;/table&gt;
&lt;div&gt;&lt;/div&gt;
&lt;div class="rounded" style="background-color: whitesmoke; padding: 10px;"&gt;〇：空き　×：予約済み&lt;/div&gt;
&lt;p&gt;&lt;!-- ===================== 追記：不足補完（検索面拡張＋申込判断材料） ===================== --&gt;&lt;/p&gt;
&lt;h3&gt;「Basis」で身につく力（国語の点数に直結する3つ）&lt;/h3&gt;
&lt;ul&gt;
&lt;li&gt;&lt;strong&gt;設問に合わせて読む力：&lt;/strong&gt;「何を聞かれているか」→「本文のどこを見るか」を迷わない&lt;/li&gt;
&lt;li&gt;&lt;strong&gt;根拠を言語化する力：&lt;/strong&gt;答えを選ぶ／書く前に、本文の根拠を一文で説明できる&lt;/li&gt;
&lt;li&gt;&lt;strong&gt;直しで伸ばす力：&lt;/strong&gt;間違いを「たまたま」にせず、次に再現できる形に直して定着させる&lt;/li&gt;
&lt;/ul&gt;
&lt;h3&gt;授業の進め方（1コマで何をするか）&lt;/h3&gt;
&lt;ol&gt;
&lt;li&gt;&lt;strong&gt;現状確認：&lt;/strong&gt;本文の読み方・選び方・記述の癖を短時間で特定&lt;/li&gt;
&lt;li&gt;&lt;strong&gt;読み方の型を提示：&lt;/strong&gt;段落の役割／対比・因果／指示語・接続語などの見方を整理&lt;/li&gt;
&lt;li&gt;&lt;strong&gt;問題演習：&lt;/strong&gt;その場で同タイプ問題を解き、手順が崩れる箇所を修正&lt;/li&gt;
&lt;li&gt;&lt;strong&gt;復習設計：&lt;/strong&gt;家庭で「何を」「どの順番で」やるかを最小手数で提示&lt;/li&gt;
&lt;/ol&gt;
&lt;div class="rounded" style="background-color: whitesmoke; padding: 10px;"&gt;&lt;strong&gt;ポイント：&lt;/strong&gt;授業は「解説して終わり」ではなく、&lt;strong&gt;手順（型）→演習→直し&lt;/strong&gt;まで一続きで回します。&lt;/div&gt;
&lt;h3&gt;よくある受講目的（この講座が合いやすいケース）&lt;/h3&gt;
&lt;ul&gt;
&lt;li&gt;国語が「感覚」で解いていて、選択肢の二択で落とすことが多い&lt;/li&gt;
&lt;li&gt;記述が本文とズレる／根拠が薄いと言われる&lt;/li&gt;
&lt;li&gt;集団塾では国語の直しが回らず、毎週「解きっぱなし」になっている&lt;/li&gt;
&lt;li&gt;短期集中で小4・小5のうちに読解の土台を作りたい&lt;/li&gt;
&lt;/ul&gt;
&lt;h3&gt;他の個別指導と何が違うか（比較の観点）&lt;/h3&gt;
&lt;table class="table table-bordered" style="max-width: 820px;"&gt;
&lt;tbody&gt;
&lt;tr&gt;
&lt;th style="width: 30%;"&gt;観点&lt;/th&gt;
&lt;th&gt;Basis（長島式読解）&lt;/th&gt;
&lt;/tr&gt;
&lt;tr&gt;
&lt;td&gt;&lt;strong&gt;指導の一貫性&lt;/strong&gt;&lt;/td&gt;
&lt;td&gt;長島監修のカリキュラムで、&lt;strong&gt;読み方の手順（型）&lt;/strong&gt;を統一して指導&lt;/td&gt;
&lt;/tr&gt;
&lt;tr&gt;
&lt;td&gt;&lt;strong&gt;伸び方の設計&lt;/strong&gt;&lt;/td&gt;
&lt;td&gt;その場の理解より、&lt;strong&gt;直しで再現性を作る&lt;/strong&gt;ことを重視&lt;/td&gt;
&lt;/tr&gt;
&lt;tr&gt;
&lt;td&gt;&lt;strong&gt;受講の組み方&lt;/strong&gt;&lt;/td&gt;
&lt;td&gt;「2ヶ月で基礎固め」「講習期間に集中」など、&lt;strong&gt;目的別にコマ設計&lt;/strong&gt;しやすい&lt;/td&gt;
&lt;/tr&gt;
&lt;/tbody&gt;
&lt;/table&gt;
&lt;h3&gt;FAQ（申込前に多い質問）&lt;/h3&gt;
&lt;div class="rounded" style="background-color: whitesmoke; padding: 10px;"&gt;
&lt;p&gt;&lt;strong&gt;Q. 小6は対象外ですか？&lt;/strong&gt;&lt;br /&gt;
A. 本講座は小4・小5を主対象にしています。小6での受講可否は、目標（基礎固め／過去問対応など）によって最適が変わるため、まずはお問い合わせで状況をお聞かせください。&lt;/p&gt;
&lt;p&gt;&lt;strong&gt;Q. 宿題は出ますか？どれくらいですか？&lt;/strong&gt;&lt;br /&gt;
A. 家庭で回せる量に調整します。目安は「直しが回る最小量」で、増やしすぎて崩れることを避けます。&lt;/p&gt;
&lt;p&gt;&lt;strong&gt;Q. 教材は何を使いますか？&lt;/strong&gt;&lt;br /&gt;
A. 基本は問題演習＋解説で読解法を適用します。使用教材は学力・通塾状況に合わせて調整します（塾教材・市販・過去問など）。&lt;/p&gt;
&lt;p&gt;&lt;strong&gt;Q. 受講頻度のおすすめは？&lt;/strong&gt;&lt;br /&gt;
A. 「基礎固め目的」は週1〜2回、「短期集中」は期間内に複数コマをまとめる形が合います。到達目標に合わせて設計します。&lt;/p&gt;
&lt;p&gt;&lt;strong&gt;Q. 申込みと支払いの締めは？&lt;/strong&gt;&lt;br /&gt;
A. 前月末日までにお申込み・お支払いをお願いしています（本文記載の通り）。&lt;/p&gt;
&lt;/div&gt;
&lt;p&gt;&lt;!-- ===================== /追記 ===================== --&gt;&lt;/p&gt;
&lt;h3&gt;お申込み&lt;/h3&gt;
&lt;p&gt;お申込み・お問い合わせにつきましては、&lt;a href="https://dokkai-labo.tokyo/contact/" target="_blank" rel="noopener noreferrer"&gt;お問い合わせフォーム&lt;/a&gt; または、03-4214-8696 までお願い致します。&lt;/p&gt;
&lt;section class="veu_cta" id="veu_cta-20322"&gt;&lt;h1 class="cta_title"&gt;サービス案内：読解ラボ東京の「過去問解説」&lt;/h1&gt;&lt;div class="cta_body"&gt;&lt;div class="cta_body_image cta_body_image_right"&gt;&lt;a href="https://dokkai-labo.tokyo/?s=【過去問】&amp;#038;order=asc" target="_blank"&gt;&lt;/a&gt;&lt;/div&gt;&lt;div class="cta_body_txt image_exist"&gt;受験準備の最終段階で困りがちなのが過去問の扱いです。
&lt;br /&gt;全問について解説と採点基準を明示し、そのプロセスを体感してもらいます。&lt;/div&gt;&lt;div class="cta_body_link"&gt;&lt;a href="https://dokkai-labo.tokyo/?s=【過去問】&amp;#038;order=asc" class="btn btn-primary btn-block btn-lg" target="_blank"&gt;読解ラボ東京の過去問解説動画&lt;/a&gt;&lt;/div&gt;&lt;/div&gt;&lt;!--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</si>
  <si>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https://dokkai-labo.tokyo/blog/waseda2021/
【検出された不自然ワード】
- 型
- 迷い
- 固定
- 手順
- 設計
- 整え
【本文】
------
&lt;p&gt;&lt;!-- 追加ブロック（不足補完：検索直後の即答・使い方） --&gt;&lt;/p&gt;
&lt;h2&gt;最初に押さえる：早稲田中 国語（2021）で外しにくい2つの型&lt;/h2&gt;
&lt;p&gt;心情問題と「傍線部の説明＝言い換え」は別物に見えますが、得点の作り方は共通します。本文のどこを根拠にし、どんな順番で答えに落とすかが定まると、同じ形式の設問で安定しやすくなります。&lt;/p&gt;
&lt;div style="border: 1px solid #d9d9d9; border-left: 6px solid #2196F3; background: #f7fbff; padding: 12px 14px; margin: 12px 0 18px;"&gt;
&lt;h3 style="margin: 0 0 10px;"&gt;心情問題：背景＋出来事→ギャップで一言にする&lt;/h3&gt;
&lt;ul style="margin: 0 0 10px; padding-left: 18px;"&gt;
&lt;li&gt;&lt;strong&gt;背景&lt;/strong&gt;（何が起きている状況か）を先に短く整理する&lt;/li&gt;
&lt;li&gt;&lt;strong&gt;出来事&lt;/strong&gt;（その場で何をされた／何をしたか）を押さえる&lt;/li&gt;
&lt;li&gt;&lt;strong&gt;行動の目的&lt;/strong&gt;と&lt;strong&gt;うまくいかない現実&lt;/strong&gt;のズレ（ギャップ）を一言でまとめ、心情語に落とす&lt;/li&gt;
&lt;/ul&gt;
&lt;h3 style="margin: 12px 0 10px;"&gt;説明＝言い換え：キーワード→イコールの本文根拠を拾う&lt;/h3&gt;
&lt;ul style="margin: 0; padding-left: 18px;"&gt;
&lt;li&gt;傍線全体を無理に言い換えず、まず&lt;strong&gt;キーワード&lt;/strong&gt;（例：連帯感）を特定する&lt;/li&gt;
&lt;li&gt;キーワードと&lt;strong&gt;イコール&lt;/strong&gt;になる内容を、傍線の&lt;strong&gt;直後／直前&lt;/strong&gt;から拾う&lt;/li&gt;
&lt;li&gt;拾った根拠を、設問の言葉に合わせて&lt;strong&gt;一文&lt;/strong&gt;に整える（選択肢なら意味一致で判断）&lt;/li&gt;
&lt;/ul&gt;
&lt;/div&gt;
&lt;div style="border: 1px solid #e5e5e5; background: #fcfcfc; padding: 12px 14px; margin: 0 0 18px;"&gt;
&lt;h3 style="margin: 0 0 10px;"&gt;使い方：動画と往復して「同じ順番」で解けるかを確認&lt;/h3&gt;
&lt;ol style="margin: 0; padding-left: 18px;"&gt;
&lt;li&gt;本文の根拠に線を引き、&lt;strong&gt;根拠の位置&lt;/strong&gt;を固定する&lt;/li&gt;
&lt;li&gt;根拠を&lt;strong&gt;短い言葉に言い換え&lt;/strong&gt;、答え（または選択肢の意味）に落とす&lt;/li&gt;
&lt;li&gt;動画で解説の順番と照合し、&lt;strong&gt;自分の手順のズレ&lt;/strong&gt;だけを修正する&lt;/li&gt;
&lt;/ol&gt;
&lt;/div&gt;
&lt;p&gt;&lt;!-- /追加ブロック --&gt;&lt;br /&gt;
&lt;!-- ========================= 不足補完 追加①：30秒で再現する「解法テンプレ」＋自己採点 挿入位置：最初の「使い方」ブロックの直後（= 追加ブロックの末尾の直後）を推奨 ========================= --&gt;&lt;/p&gt;
&lt;div style="border: 1px solid #e5e5e5; border-left: 6px solid #4CAF50; background: #f7fff9; padding: 12px 14px; margin: 0 0 18px;"&gt;
&lt;h3 style="margin: 0 0 10px;"&gt;30秒で再現：このページの「型」だけ先に手元メモ&lt;/h3&gt;
&lt;h4 style="margin: 10px 0 8px;"&gt;心情問題テンプレ（背景→出来事→ギャップ→一言）&lt;/h4&gt;
&lt;div style="background: #fff; border: 1px dashed #cfe8d5; padding: 10px 12px; margin: 0 0 10px;"&gt;
&lt;p style="margin: 0;"&gt;【背景】＿＿＿＿＿＿＿＿＿＿＿＿。&lt;br /&gt;
【出来事】＿＿＿＿＿＿＿＿＿＿＿＿。&lt;br /&gt;
【ギャップ】（したいのに／なのに）＿＿＿＿＿＿＿＿＿＿＿＿。&lt;br /&gt;
⇒【心情語】＿＿＿＿（例：困惑／戸惑い／安心／うれしさ）&lt;/p&gt;
&lt;/div&gt;
&lt;h4 style="margin: 10px 0 8px;"&gt;説明＝言い換えテンプレ（キーワード→イコール根拠→一文）&lt;/h4&gt;
&lt;div style="background: #fff; border: 1px dashed #cfe8d5; padding: 10px 12px; margin: 0;"&gt;
&lt;p style="margin: 0;"&gt;①傍線部の&lt;strong&gt;キーワード&lt;/strong&gt;：＿＿＿＿＿＿（例：連帯感）&lt;br /&gt;
②本文の&lt;strong&gt;イコール根拠&lt;/strong&gt;（直後／直前）：＿＿＿＿＿＿＿＿＿＿＿＿&lt;br /&gt;
③答えの一文（「つまり〜」で整形）：＿＿＿＿＿＿＿＿＿＿＿＿&lt;/p&gt;
&lt;/div&gt;
&lt;h3 style="margin: 12px 0 10px;"&gt;自己採点（10点の目安）：どこが欠けると落ちるか&lt;/h3&gt;
&lt;ul style="margin: 0; padding-left: 18px;"&gt;
&lt;li&gt;&lt;strong&gt;心情&lt;/strong&gt;：背景3点／出来事3点／心情語4点（背景・出来事が本文根拠なら加点が安定）&lt;/li&gt;
&lt;li&gt;&lt;strong&gt;説明&lt;/strong&gt;：キーワード3点／イコール根拠4点／一文の整形3点（根拠が曖昧だと選択肢で割れる）&lt;/li&gt;
&lt;/ul&gt;
&lt;/div&gt;
&lt;p&gt;&lt;!-- ========================= 不足補完 追加②：1問だけ「その場で練習」ミニドリル 挿入位置：大問一（心情）解説の直前、または大問一の解説の直後を推奨 ========================= --&gt;&lt;/p&gt;
&lt;div style="border: 1px solid #d9d9d9; border-left: 6px solid #FF9800; background: #fffaf2; padding: 12px 14px; margin: 0 0 18px;"&gt;
&lt;h3 style="margin: 0 0 10px;"&gt;ミニドリル：心情を「一言」に落とす練習&lt;/h3&gt;
&lt;p style="margin: 0 0 10px;"&gt;本文で線を引いた根拠だけ使い、下の枠を埋めてください（慣れると30秒）。&lt;/p&gt;
&lt;div style="background: #fff; border: 1px dashed #f2c27b; padding: 10px 12px;"&gt;
&lt;p style="margin: 0;"&gt;【背景】（何が起きている状況か）＿＿＿＿＿＿＿＿＿＿＿＿&lt;br /&gt;
【出来事】（何をされた／何をしたか）＿＿＿＿＿＿＿＿＿＿＿＿&lt;br /&gt;
【ギャップ】（したいのに／なのに）＿＿＿＿＿＿＿＿＿＿＿＿&lt;br /&gt;
⇒【心情語】＿＿＿＿（候補：困惑／戸惑い／焦り／安心／うれしさ）&lt;/p&gt;
&lt;/div&gt;
&lt;p style="margin: 10px 0 0;"&gt;埋めた順番がズレる場合は、動画と照合して&lt;strong&gt;「根拠→まとめ」までの手順&lt;/strong&gt;だけ修正します。&lt;/p&gt;
&lt;/div&gt;
&lt;p&gt;&lt;!-- ========================= 不足補完 追加③：よくあるミス（検索で拾える面を増やす） 挿入位置：まとめ（ポイント箇条書き）の直前を推奨 ========================= --&gt;&lt;/p&gt;
&lt;h2&gt;よくあるミス3つ：早稲田中（2021）で外しやすい落とし穴&lt;/h2&gt;
&lt;ul&gt;
&lt;li&gt;&lt;strong&gt;心情を先に決めてしまう&lt;/strong&gt;：心情語は最後。先に背景・出来事を本文根拠で固定する。&lt;/li&gt;
&lt;li&gt;&lt;strong&gt;説明で「傍線全体」を言い換えようとする&lt;/strong&gt;：まずキーワードを1語に絞り、イコール根拠を拾う。&lt;/li&gt;
&lt;li&gt;&lt;strong&gt;選択肢を雰囲気で選ぶ&lt;/strong&gt;：選択肢の意味を短く言い換え、本文の根拠と意味一致で照合する。&lt;/li&gt;
&lt;/ul&gt;
&lt;p&gt;&lt;!-- ========================= 不足補完 追加④：FAQ（def寄りクエリ対策／SERP完結を避けて回遊させる） 挿入位置：まとめの直後〜socialSet直前を推奨 ========================= --&gt;&lt;/p&gt;
&lt;h2&gt;FAQ：早稲田中の国語（過去問解説）で多い質問&lt;/h2&gt;
&lt;h3&gt;Q. 心情が「困っている」以外に割れるとき、何を見直す？&lt;/h3&gt;
&lt;p&gt;多くは「背景」か「出来事」の根拠が薄い状態です。&lt;strong&gt;会話・描写・行動目的&lt;/strong&gt;のどれを根拠にしたかを一行で書き、動画の順番と照合してズレだけ直します。&lt;/p&gt;
&lt;h3&gt;Q. 「どういうことか（説明）」で本文根拠が取れない&lt;/h3&gt;
&lt;p&gt;傍線部から&lt;strong&gt;キーワードを1語&lt;/strong&gt;だけ抜き、直後／直前の「つまり」の位置を探します。根拠が1つしかない場合は、同段落内でもう1根拠（具体例・対比）を補うと選択肢判断が安定します。&lt;/p&gt;
&lt;h3&gt;Q. 動画を見ても再現できない&lt;/h3&gt;
&lt;p&gt;原因は「視聴→納得」で止まっていることです。本文に線を引き、&lt;strong&gt;根拠の位置&lt;/strong&gt;と&lt;strong&gt;まとめの一文&lt;/strong&gt;だけをノートに固定してから再視聴すると、手順として残ります。&lt;/p&gt;
&lt;p&gt;過去問演習の回数・順番・復習の設計は、&lt;a href="https://dokkai-labo.tokyo/blog/kokugo-kakomon/"&gt;中学受験 国語の過去問は何回？繰り返しの効果と限界／類題演習との順番まで整理&lt;/a&gt;もあわせて参照してください。&lt;/p&gt;
&lt;p&gt;&lt;strong&gt;早稲田中学校・令和３年度入試（国語）&lt;/strong&gt;から厳選した問題を、動画とあわせて扱います。&lt;br /&gt;
実際の入試問題を通して、&lt;strong&gt;「心情問題の読み解き方」や「傍線部の説明＝言い換え問題の攻略法」&lt;/strong&gt;を整理し、中学受験の国語で得点力を高めるポイントを押さえましょう。&lt;/p&gt;
&lt;p&gt;過去問演習の回数・順番・復習の設計など、&lt;strong&gt;国語の過去問の回し方の全体像はこちら：&lt;/strong&gt;&lt;a href="https://dokkai-labo.tokyo/blog/kokugo-kakomon/"&gt;中学受験 国語の過去問は何回？繰り返しの効果と限界／類題演習との順番まで整理&lt;/a&gt;&lt;/p&gt;
&lt;h2&gt;早稲田中学校・令和３年度 厳選解説動画&lt;/h2&gt;
&lt;p&gt;令和３年度 早稲田中学校の入試問題から、厳選した問題とその解説をお届けします。&lt;br /&gt;
動画では、本文の読み方・設問の意図・答案のまとめ方まで、入試本番で活かせる視点を丁寧に解説しています。&lt;/p&gt;
&lt;p&gt;▶ 解説動画はこちら：&lt;br /&gt;
&lt;a href="https://youtu.be/2F77mNpV5YY" target="_blank" rel="noopener noreferrer"&gt;https://youtu.be/2F77mNpV5YY&lt;/a&gt;&lt;/p&gt;
&lt;h2&gt;解説&lt;/h2&gt;
&lt;h3&gt;大問一　問八：傍線部の心情を読み取る問題&lt;/h3&gt;
&lt;p&gt;この問題は、&lt;strong&gt;傍線部の人物の「心情」を問う設問&lt;/strong&gt;です。&lt;br /&gt;
心情問題では、まず&lt;strong&gt;【背景】と【出来事】&lt;/strong&gt;を整理し、そこから【心情】を導くのが基本の流れになります。&lt;/p&gt;
&lt;div class="rounded" style="background-color: lightblue; padding: 10px;"&gt;心情を問われている場合は、&lt;br /&gt;
&lt;strong&gt;【背景】（何が起こっている状況か）＋【出来事】（その場で何をされた／何をしたか）&lt;/strong&gt;&lt;br /&gt;
を整理し、その結果としての&lt;strong&gt;【心情】&lt;/strong&gt;を考えることがポイントです。&lt;/div&gt;
&lt;h4&gt;本文上の手がかり整理&lt;/h4&gt;
&lt;ul&gt;
&lt;li&gt;会話部分より：&lt;br /&gt;
「『オマエ、なんで長崎へいった？』『それは・・・～しゃべりたかったらしい』」&lt;br /&gt;
「自分では謝りたい～途方にくれてて・・・」&lt;br /&gt;
などの記述から、&lt;/li&gt;
&lt;/ul&gt;
&lt;p&gt;【背景】として、&lt;/p&gt;
&lt;p&gt;&lt;strong&gt;【両親の役に立ちたいと思って長崎まで行ったので、その話をしたいが、うまくことばにできない。】&lt;/strong&gt;&lt;/p&gt;
&lt;p&gt;という状況が読み取れます。&lt;/p&gt;
&lt;ul&gt;
&lt;li&gt;また、傍線部そのものから、&lt;br /&gt;
「ふてくされた顔で小さくなっていった」という描写が示されているため、&lt;/li&gt;
&lt;/ul&gt;
&lt;p&gt;【出来事】として、&lt;/p&gt;
&lt;p&gt;&lt;strong&gt;【傍線部より、ふてくされた顔で小さくなっていった】&lt;/strong&gt;&lt;/p&gt;
&lt;p&gt;という「様子」が分かります。&lt;/p&gt;
&lt;h4&gt;そこから導かれる心情&lt;/h4&gt;
&lt;p&gt;【背景】と【出来事】を合わせて考えると、&lt;/p&gt;
&lt;ul&gt;
&lt;li&gt;両親の役に立ちたいという思いはある&lt;/li&gt;
&lt;li&gt;そのために長崎まで行ったという行動もある&lt;/li&gt;
&lt;li&gt;しかし、そのことをうまく言葉にできず、ふてくされた様子になる&lt;/li&gt;
&lt;/ul&gt;
&lt;p&gt;以上から、【心情】は、&lt;/p&gt;
&lt;p&gt;&lt;strong&gt;【困っている】&lt;/strong&gt;&lt;br /&gt;
すなわち、&lt;strong&gt;「両親にうまく思いを伝えられず、戸惑い・困惑を感じている心情」&lt;/strong&gt;ととらえられます。&lt;/p&gt;
&lt;p&gt;これらをまとめると、答案としては次のような内容になります。&lt;/p&gt;
&lt;p&gt;&lt;strong&gt;【両親の役に立ちたいと思って長崎まで行ったので、その話をしたいが、うまく言葉にできず、困っている。】&lt;/strong&gt;&lt;/p&gt;
&lt;p&gt;このように、&lt;strong&gt;「行動の目的」＋「うまくいかない現実」&lt;/strong&gt;のギャップが、心情問題の核になっています。&lt;/p&gt;
&lt;h3&gt;大問二　問：傍線部はどういうことか（説明＝言い換え）を答える問題&lt;/h3&gt;
&lt;p&gt;こちらは、&lt;strong&gt;「傍線部とはどういうことか」を問う説明問題&lt;/strong&gt;です。&lt;br /&gt;
説明を求められたときは、&lt;strong&gt;「傍線部とイコールの内容」&lt;/strong&gt;を本文中から探して答えにします。&lt;/p&gt;
&lt;div class="rounded" style="background-color: lightblue; padding: 10px;"&gt;傍線部とイコールの内容を答えるとき、&lt;br /&gt;
&lt;strong&gt;傍線全体を細かく言い換えなくてもよい場合があります。&lt;/strong&gt;&lt;br /&gt;
今回のように、傍線の中のキーワード（例：「連帯感を築く」）に注目し、&lt;br /&gt;
その部分とイコールになる内容を本文から探すのが効果的です。&lt;/div&gt;
&lt;h4&gt;「連帯感を築く」に注目して本文を読む&lt;/h4&gt;
&lt;p&gt;傍線部のすぐ後ろに、次のような記述があります。&lt;/p&gt;
&lt;ul&gt;
&lt;li&gt;傍線４の直後：&lt;br /&gt;
「子どもに朝食を食べさせ登校させられない一人世帯、手を挙げて『困った』と言いづらい人たちがいます。」&lt;/li&gt;
&lt;li&gt;続く文：&lt;br /&gt;
「でも、そこには～ないでしょうか。」&lt;/li&gt;
&lt;/ul&gt;
&lt;p&gt;ここから読み取れるのは、&lt;/p&gt;
&lt;p&gt;&lt;strong&gt;【弱い立場の人を助けようと考えられるようになる】&lt;/strong&gt;&lt;/p&gt;
&lt;p&gt;という内容です。&lt;br /&gt;
つまり、「連帯感を築く」とは、&lt;strong&gt;社会的に困っている人・声を上げづらい人の存在に気づき、支え合おうとする姿勢&lt;/strong&gt;を指していると考えられます。&lt;/p&gt;
&lt;h4&gt;選択肢との対応&lt;/h4&gt;
&lt;p&gt;以上を踏まえると、「連帯感を築く」とイコールになる内容を述べているのは、&lt;/p&gt;
&lt;p&gt;&lt;strong&gt;選択肢ア&lt;/strong&gt;&lt;br /&gt;
「感染防止のため他社と距離をとらねばならない一方で、孤立しがちな社会的弱者とも協力して立ち向かわねば感染の拡大は抑えられないということ」&lt;br /&gt;
となります。&lt;/p&gt;
&lt;p&gt;ここでは、&lt;/p&gt;
&lt;ul&gt;
&lt;li&gt;「孤立しがちな社会的弱者とも協力して立ち向かう」＝ &lt;strong&gt;弱い立場の人を助けようと考える&lt;/strong&gt;&lt;/li&gt;
&lt;li&gt;その協力・支え合いが、「連帯感を築く」ことに対応している&lt;/li&gt;
&lt;/ul&gt;
&lt;p&gt;と読み取れるため、選択肢アが適切な答えだと分かります。&lt;/p&gt;
&lt;h2&gt;まとめ：早稲田中の国語で得点するためのポイント&lt;/h2&gt;
&lt;ul&gt;
&lt;li&gt;心情問題では、&lt;strong&gt;【背景】と【出来事】をセットで整理し、その結果としての心情を言葉にする&lt;/strong&gt;ことが大切。&lt;/li&gt;
&lt;li&gt;主人公の行動の目的と、現実とのギャップに注目すると、&lt;strong&gt;「困惑・迷い・戸惑い」などの心情が見えてくる&lt;/strong&gt;ことが多い。&lt;/li&gt;
&lt;li&gt;「どういうことか」を問う説明問題では、&lt;strong&gt;傍線部全体を無理に言い換えようとせず、キーワード（例：連帯感）に注目する&lt;/strong&gt;と読みやすい。&lt;/li&gt;
&lt;li&gt;そのキーワードとイコールになる内容が、&lt;strong&gt;傍線直後や直前に書かれていることが多い&lt;/strong&gt;ので、前後の文を丁寧に読む。&lt;/li&gt;
&lt;li&gt;本文から導いた「イコールの内容」を、選択肢の中から一番近い表現として選ぶことで、&lt;strong&gt;論理的に正解にたどり着ける&lt;/strong&gt;。&lt;/li&gt;
&lt;/ul&gt;
&lt;p&gt;解説動画とあわせて復習しながら、&lt;strong&gt;「なぜその答えになるのか」を自分の言葉で説明できるレベル&lt;/strong&gt;を目指していきましょう。&lt;br /&gt;
その積み重ねが、早稲田中学校をはじめとする難関校の入試本番で、安定して得点できる国語力につながります。&lt;/p&gt;
&lt;p&gt;&lt;!-- [ /.socialSet ] --&gt;&lt;/p&gt;
&lt;section class="veu_cta" id="veu_cta-21074"&gt;&lt;h1 class="cta_title"&gt;出版&lt;/h1&gt;&lt;div class="cta_body"&gt;&lt;div class="cta_body_image cta_body_image_right"&gt;&lt;a href="https://dokkai-labo.tokyo/ct/publish/"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学習と受験対策のエキスパートからの知識と洞察に基づく貴重なリソースです。この書籍は、大学入試や受験に関連するさまざまなトピックに焦点を当て、国語力の向上から受験戦略までを包括的にカバーしています。&lt;/div&gt;&lt;div class="cta_body_link"&gt;&lt;a href="https://dokkai-labo.tokyo/ct/publish/" class="btn btn-primary btn-block btn-lg" target="_blank"&gt;出版&lt;/a&gt;&lt;/div&gt;&lt;/div&gt;&lt;!--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</si>
  <si>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https://eigo-rewrite.com/column/stage1_lesson3-2/
【検出された不自然ワード】
- 崩れ
- 手順
【本文】
------
&lt;p&gt;&lt;iframe title="YouTube video player" src="https://www.youtube.com/embed/gb9Gva7bNFw" width="560" height="315" frameborder="0" allowfullscreen="allowfullscreen"&gt;&lt;/iframe&gt;&lt;/p&gt;
&lt;p data-start="26" data-end="139"&gt;NEW TREASURE STAGE1 の文法事項・Lesson一覧の全体像は、&lt;strong&gt;&lt;a href="https://eigo-rewrite.com/column/hub_stage1/"&gt;NEW TREASURE STAGE1｜中1英文法 総括＋Lesson一覧（全体像はこちら）&lt;/a&gt;&lt;/strong&gt;で確認できます。&lt;br data-start="52" data-end="55" /&gt;この単元では、疑問詞を使った疑問文、”some” や ”any” を使った複数形の文、さらに ”a” と ”the” の区別など、学習事項が多めに設定されています。&lt;/p&gt;
&lt;p data-start="141" data-end="208"&gt;そこで、前半では &lt;strong data-start="150" data-end="170"&gt;疑問詞を使った疑問文とその答え方&lt;/strong&gt;、後半では &lt;strong data-start="176" data-end="195"&gt;複数形と ”the” の使い方&lt;/strong&gt; を学習していきます。&lt;/p&gt;
&lt;p data-start="210" data-end="237" data-is-last-node="" data-is-only-node=""&gt;ではさっそく、疑問詞を使った疑問文を見ていきましょう。&lt;/p&gt;
&lt;p&gt;&lt;img decoding="async" fetchpriority="high" class="alignnone wp-image-411" src="https://eigo-rewrite.com/wp-content/uploads/2023/05/スライド用-2-300x169.jpg" alt="" width="857" height="483" srcset="https://eigo-rewrite.com/wp-content/uploads/2023/05/スライド用-2-300x169.jpg 300w, https://eigo-rewrite.com/wp-content/uploads/2023/05/スライド用-2-1024x576.jpg 1024w, https://eigo-rewrite.com/wp-content/uploads/2023/05/スライド用-2-768x432.jpg 768w, https://eigo-rewrite.com/wp-content/uploads/2023/05/スライド用-2-320x180.jpg 320w, https://eigo-rewrite.com/wp-content/uploads/2023/05/スライド用-2.jpg 1280w" sizes="(max-width: 857px) 100vw, 857px" /&gt;&lt;/p&gt;
&lt;p&gt;この上の文、”What do you like?”「何が好きですか？」という文と、&lt;br /&gt;
下の文”How many candies do you want?”「キャンディは何個いりますか？」という文に分けて&lt;br /&gt;
説明していきます。&lt;br /&gt;
基本的には前回やった疑問文を作る手順が出来ていれば大丈夫ですが、注意点もいくつかあります。&lt;br /&gt;
まず、この疑問文を作る際に最初にこの文からスタートして欲しいです。&lt;br /&gt;
最初の”I like American sandwiches.”、前回やりましたように「誰が」「する」「何を」という語順になっていて、「私は 好む アメリカのサンドイッチを」という語順になっています。&lt;br /&gt;
テストでは、最初に”American sandwiches.”の部分に下線が引かれていて、この下線部を問うような疑問文を作りなさい、あるいは下線部が答えとなるような疑問文を作りなさいという形で、疑問文を作る問題が出てきます。&lt;br /&gt;
その際に、この文”What do you like?”という文に変えるという操作が必要になってきます。&lt;br /&gt;
これは手順が二つありますから、その二つを順に追っていきましょう。&lt;br /&gt;
第一手順です。&lt;br /&gt;
この下線が引かれている箇所、&lt;span style="color: #0000ff;"&gt;答えの中心になる名詞を疑問詞に変えて文の先頭に出していきます。&lt;/span&gt;&lt;br /&gt;
これで”What”が出てくる訳です。&lt;br /&gt;
第二手順が、残ったこの”I like”という主語、&lt;span style="color: #0000ff;"&gt;動詞の部分を前回の手順に従って疑問文の形にしていきます。&lt;/span&gt;&lt;br /&gt;
この”I like”を疑問文にする為には、もちろん”like”が一般動詞ですから、&lt;br /&gt;
”Am I”とか”Are you”とする事は出来ないので、最初に”Do”をもってくる訳です。&lt;br /&gt;
一般的に「私は何が好きですか？」という言い方はおかしいですから、主語の”I”の部分を”you”に変え、そして一般動詞の部分は何も変えませんからそのまま”like”という形にして「?」を付けます。&lt;br /&gt;
現段階では覚えて、”What do you like?”「何が好きですか？」というフレーズで思えてしまうというのも悪い事ではないですが、&lt;strong&gt;頭の中で無意識にここの部分を”What”にして前に出す、&lt;/strong&gt;&lt;br /&gt;
&lt;strong&gt;残った”I like”主語、動詞の部分を疑問文にする、&lt;/strong&gt;といった手順を踏んでいる訳です。&lt;br /&gt;
これが中学校2年生3年生になりますと、もっと文が長くなったり手順が複数に分かれていくというような疑問文が出てきます。&lt;br /&gt;
その際になんとなく”What do you like?”とか”How many candies do you want?”というふうに&lt;br /&gt;
フレーズだけで覚えていると対処が出来なくなってしまうという形になります。&lt;br /&gt;
ですから、&lt;span style="color: #ff0000;"&gt;聞かれた言葉を疑問視にして前に出す、それから残った部分を疑問文にする&lt;/span&gt;&lt;br /&gt;
この二つの手順に分けて考えるようにして下さい。&lt;br /&gt;
そうすると、この今書いた”What do you like?”という文とこちらの”What do you like?”&lt;br /&gt;
という文が一致してきます。&lt;br /&gt;
答え方としては、もちろんこれ”What do you like?”「何が好きですか？」に対して”Yes”とか”No”の「はい」「いいえ」で答えるという事は出来ませんから、「何が好きですか？」と聞かれたら&lt;br /&gt;
「これが好きです」というふうに答える必要があります。&lt;br /&gt;
教科書本文ではこの”I like American sandwiches.”となっていますが、ここの”I like”という所はこの”you like”というのと意味が「好きだ」というのか重複していますからここは省略してそのまま”American sandwiches”と答えても通じます。&lt;br /&gt;
テストでは4語で答えなさいと言われたらこのように”I like American sandwiches.”&lt;br /&gt;
2語で答えなさいと言われたら”American sandwiches.”と書いておきましょう。&lt;/p&gt;
&lt;p&gt;それから次、こちらです。&lt;br /&gt;
How many candies do you want?&lt;br /&gt;
訳すと、「どれぐらい多くのキャンディをあなたは欲しいですか？」という文になっています。&lt;br /&gt;
毎年これでミスが出るとしたら、ここの括りです。&lt;br /&gt;
どうしても&lt;strong&gt;”How many candies”&lt;/strong&gt;というフレーズが長いですから”How many”だけ前に出してしまって、”How many do you want candies?”と書いてしまう人がいます。&lt;br /&gt;
なんでこれは一つの塊にしなければいけないのか？という所ですが、&lt;br /&gt;
この「”many”が「たくさんの」とか「多くの」というように名詞を修飾する形容詞です。&lt;br /&gt;
&lt;span style="color: #ff0000;"&gt;形容詞というのは、必ず名詞とセットにして前に出さないといけないです。&lt;/span&gt;&lt;br /&gt;
なので、”How many”の部分”candies”という所を分けてしまうと形容詞+名詞というセットが崩れてしまいます。&lt;br /&gt;
ですから、必ずこの”How many candies”という一つのフレーズとして、一息で読んで耳に慣れさせておきましょう。&lt;br /&gt;
たどたどしく”How” ”many” ”candies” ”do” ”you” ”want?”と読んでいくと、「あれ？”candies”はこっちだっけ？こっちだっけ？」と迷ってしまいます。&lt;br /&gt;
なので、問題を解いてその文を音読する際に”How many candies”を一息で読んで、&lt;br /&gt;
&lt;span style="color: #0000ff;"&gt;これで一つのフレーズなんだなというように自分の耳に慣れさせておく事が大事です。&lt;/span&gt;&lt;br /&gt;
次に答え方です。&lt;br /&gt;
「いくつ欲しいですか？」と言われているので、ここももちろん本当はここに「私は三つキャンディが欲しいです」というのがあった訳です。&lt;br /&gt;
ですが、さすがに「いくつ？」と言われたので数字だけ答えれば伝わるよね、&lt;br /&gt;
という事でここの”I want”というのは省略されています。&lt;br /&gt;
ここはたまたま教科書には「いくつのキャンディー？」と聞かれているので、&lt;br /&gt;
”Three candies”「三つのキャンディーズ」と言っていますが、ここは”candy”を省略して”Three”「三つ」だけでも通じます。&lt;br /&gt;
&lt;span style="color: #0000ff;"&gt;ここも語数指定があれば”Three”とか”Three candies”を使い分けて、特になければどちらでもよいという事になっています。&lt;/span&gt;&lt;br /&gt;
たまたまここは「三つお願いします」という意味でここに”please”というのが付いていますが、これも特に指定がなければ”Three candies.”だけで大丈夫です。&lt;br /&gt;
まとめると、&lt;strong&gt;疑問文の作り方として元の文があってその元の文の聞かれている内容を疑問詞にして前に出します。その次に、残った主語、動詞の部分を疑問文にします。&lt;/strong&gt;&lt;br /&gt;
”do you want?”も同じです。&lt;br /&gt;
元々、”I want three candies.”だったのが、”three candies”のいくつかが分からないので、”How many candies”で前に出てきて、残った”I want”という所を”Do you want”という疑問文にするという形で作られています。&lt;br /&gt;
この疑問文を作るという手順が今後の学習に非常に重要になっていきますから、&lt;br /&gt;
ここの&lt;span style="color: #ff0000;"&gt;二段階に分けて疑問文を書くという事は練習しておきましょう。&lt;/span&gt;&lt;br /&gt;
前半は以上になります。&lt;/p&gt;
&lt;p&gt;&amp;nbsp;&lt;/p&gt;
&lt;p&gt;&lt;img decoding="async" class="alignnone wp-image-412" src="https://eigo-rewrite.com/wp-content/uploads/2023/05/スライド用2-300x169.jpg" alt="" width="863" height="486" srcset="https://eigo-rewrite.com/wp-content/uploads/2023/05/スライド用2-300x169.jpg 300w, https://eigo-rewrite.com/wp-content/uploads/2023/05/スライド用2-1024x576.jpg 1024w, https://eigo-rewrite.com/wp-content/uploads/2023/05/スライド用2-768x432.jpg 768w, https://eigo-rewrite.com/wp-content/uploads/2023/05/スライド用2-320x180.jpg 320w, https://eigo-rewrite.com/wp-content/uploads/2023/05/スライド用2.jpg 1280w" sizes="(max-width: 863px) 100vw, 863px" /&gt;&lt;/p&gt;
&lt;p&gt;それでは後半です。後半では”same”と&amp;#8221;any”の使い方、&lt;br /&gt;
それから冠詞と呼ばれる”a”とか”the”の使い方を学んでいく事になります。&lt;br /&gt;
まずこちら、”some”という単語があります。&lt;br /&gt;
こちらは「いくつかの」とか、数えられない名詞では「いくらかの」という意味になっている単語で、これは形容詞になります。&lt;br /&gt;
形容詞という事はどういう事かというと、次の名詞とセットになっていて、&lt;br /&gt;
「私はいくつかのペンが必要です。」「私は何本かペンが必要です。」というような意味になります。&lt;br /&gt;
”some”というのは意味としては軽い単語ですので、訳さずに「私はペンが必要です。」という時に、そのまま”Some pens.”と言う事もあります。&lt;br /&gt;
これが”some”というのが「いくつかの」という事で結構分かりやすいですが、我々日本人にとっては&lt;span style="color: #0000ff;"&gt;分かりにくいのがこの”any”というものになります。&lt;/span&gt;&lt;br /&gt;
今までのルールでいけば、この”I need some pens.”をそのまま疑問文にしなさいと言われたら&lt;br /&gt;
”Do you need some pens?”でよさそうですが、教科書の例文を見てみるとどうもこの疑問文とそれから否定文では”some”という言葉使っておらず”any”という言葉に変わっています。&lt;br /&gt;
深い理由であったりとか、そもそも”any”がどういう意味なのか、という所を学習するのはどちらかというと中学校2年生以降になってきます。&lt;br /&gt;
ここでは、&lt;strong&gt;どうやらこの”some”という単語は否定分それから疑問文になってくると、&lt;br /&gt;
これは”any”という単語に変わるらしいと思っておいて下さい。&lt;/strong&gt;&lt;br /&gt;
本来”any”は「どんな何々でも」という意味がある単語ですから、&lt;br /&gt;
この文で言うと”Do you have any pens?”「あなたはどんなペンでもいいから、ペンと呼ばれるものを持っていますか？」というようなニュアンスで、とにかくペンを持っているかどうかを聞いています。&lt;br /&gt;
それから、この否定文で”any”というもの使うと、これは「どんな何々でも」という意味ですから、「私はどんなペンであったとしても持っていません。」つまりペンと呼ばれるものは何も持っていませんという事になります。&lt;br /&gt;
そうすると、これはペンを持っている本数は0ですよという事を言いたい訳です。&lt;br /&gt;
これが少し学習が進んでいるクラスになると、これをじゃあ書き換えてみましょう、となります。&lt;br /&gt;
I don’t have any pens.&lt;br /&gt;
私はどんなペンであったとしても持っていません。&lt;br /&gt;
という事は、「私はペンを全く持っていない」、「一本も持っていない」という意味になりますから、そうするとこういう形で”I have no pens.”という事が出来ます。&lt;br /&gt;
この”no”というのが、これが「一つも何々ない」とか「全く何々ない」という意味合いになります。&lt;br /&gt;
今起こった事というのは、この”don’t”否定を表す言葉と、それから”any”「どんな何々でも」という単語が合わさって、&lt;span style="color: #ff0000;"&gt;”not”と”any”を組み合わせる事によって”no”という一つの単語に変わりました。&lt;/span&gt;&lt;br /&gt;
意味的には、「どんなペンも持っていません。」と「ペンは一本も持っていません。」というのが共通しているので、ゆくゆくはこの”not”と”any”、否定語と”any”を合わせると”no”「何も何々ない」、「全く何々ない」という意味になるという所は頭の片隅に置いておくといいかと思います。&lt;br /&gt;
それから二つ目です。&lt;br /&gt;
これがちょっと難しいんですが、”a”と”the”の区別になります。&lt;br /&gt;
”the”という冠詞は非常に難しいので、使い方ですとか理解の仕方というのも一通りではないです。&lt;br /&gt;
中学校1年生と考えると、とりあえずは三つの使い方が分かっていればいいかと思います。&lt;br /&gt;
一つ目は数えられる名詞があってそれが一つの場合には”a”を付けましょう、というのが今まで出てきたルールになりました。&lt;br /&gt;
&lt;span style="color: #0000ff;"&gt;基本的に”a”というのは、初めてそのものが出てきた時に使う、初出の場合に使う単語です。&lt;/span&gt;&lt;br /&gt;
なので、「私はある一冊の本」「新しい本を持っているんです。」、なるほど、初めて話題にこの”book”「本」を出してきました。&lt;br /&gt;
その時に”a”も使います。&lt;br /&gt;
これが、じゃあ「一冊新しい本を持っているんだ」「これがその本なんだよ」というふうに、一度出てきたこの”book”というのが2回目に出てきたらこの”the”という単語に変わります。&lt;br /&gt;
そうすると、1回出てきました、2回目に出てきました、これを日本語にすると、「その」と訳す事が多いです。&lt;br /&gt;
一冊新しい本を持っています。&lt;br /&gt;
これがその本です。&lt;br /&gt;
という形で、&lt;span style="color: #ff0000;"&gt;1回目に出てきた名詞があって、それが2回目に出てきた際に”the”を使う、これが一つ目の使い方です。&lt;/span&gt;&lt;br /&gt;
二つ目です。&lt;br /&gt;
これは”I play the piano”「私はピアノを演奏します」という時に、ある特定の楽器があって、その楽器を演奏するという場合です。&lt;br /&gt;
&lt;span style="color: #0000ff;"&gt;「持っている」とか「知っている」ではなくて、演奏するという場合に楽器の前に”the”を付けます。&lt;/span&gt;&lt;br /&gt;
なので、”piano”だったら”I play the piano”、ギターを弾くだったら”You play the guitar”という形で、演奏するという意味合いの際に楽器の前に”the”を付ける、これから二つ目の使い方です。&lt;br /&gt;
三つ目はフレーズで覚えちゃった方がいいです。&lt;br /&gt;
このように、”in the evening”、「夕方に」とか”in the morning”「午前中に」といった場合に、必ずしも時間を表す言葉ではなくて、&lt;span style="color: #ff0000;"&gt;特定のフレーズとか特定の言い回しで使う場合です。&lt;/span&gt;&lt;br /&gt;
これが何で”evening”の前に”the”が付くのかというような所は、もっと学習が進んでから振り返った時に理解出来る点になります。&lt;br /&gt;
ですから、中学校1年生においては一度出てきたものに”the”を付ける。&lt;br /&gt;
楽器を演奏する際に”the”を付ける。&lt;br /&gt;
そして、特定の家で”in the evening”のように特定のフレーズの際に”the”を付けるというふうに覚えておきましょう。&lt;br /&gt;
このLesson3-2はかなり学習事項が多いですから、Lesson3-1ももちろん大事ですが、特にこのSection2というのは重点的に学習しておきましょう。&lt;br /&gt;
それではSection2は以上になります。&lt;br /&gt;
✅【まとめ】Lesson3-2：疑問詞・some/any・a/the&lt;/p&gt;
&lt;table style="width: 100%; border-collapse: collapse;"&gt;
&lt;tbody&gt;
&lt;tr style="background-color: #dd8500; color: white;"&gt;
&lt;th&gt;項目&lt;/th&gt;
&lt;th&gt;内容&lt;/th&gt;
&lt;/tr&gt;
&lt;tr style="background-color: #f0b464; color: black;"&gt;
&lt;td&gt;このセクションで学ぶこと&lt;/td&gt;
&lt;td&gt;
&lt;ul&gt;
&lt;li&gt;疑問詞を使った疑問文とその答え方&lt;/li&gt;
&lt;li&gt;How many を使った疑問文の作り方&lt;/li&gt;
&lt;li&gt;some / any の使い分けと no&lt;/li&gt;
&lt;li&gt;a / the の基本的な使い分け（初出・2回目・楽器・フレーズ）&lt;/li&gt;
&lt;/ul&gt;
&lt;/td&gt;
&lt;/tr&gt;
&lt;tr style="background-color: #ffffff; color: black;"&gt;
&lt;td&gt;疑問詞を使った疑問文の作り方&lt;/td&gt;
&lt;td&gt;
&lt;ul&gt;
&lt;li&gt;元の文：I like American sandwiches.&lt;/li&gt;
&lt;li&gt;① 下線部（答えの中心の名詞）を &lt;strong&gt;疑問詞にして文頭へ&lt;/strong&gt;&lt;br /&gt;
→ American sandwiches → What&lt;/li&gt;
&lt;li&gt;② 残った主語＋動詞を &lt;strong&gt;前回どおり疑問文の形に&lt;/strong&gt;&lt;br /&gt;
→ I like → Do you like&lt;/li&gt;
&lt;li&gt;完成：&lt;strong&gt;What do you like?&lt;/strong&gt;「何が好きですか。」&lt;/li&gt;
&lt;li&gt;この「①聞かれた部分を疑問詞にして前へ」「②残りを疑問文に」は今後ずっと使う基本手順&lt;/li&gt;
&lt;/ul&gt;
&lt;/td&gt;
&lt;/tr&gt;
&lt;tr style="background-color: #f0b464; color: black;"&gt;
&lt;td&gt;答え方のポイント&lt;/td&gt;
&lt;td&gt;
&lt;ul&gt;
&lt;li&gt;What / How many などでは &lt;strong&gt;Yes / No で答えない&lt;/strong&gt;&lt;/li&gt;
&lt;li&gt;「何が好き？」→「〜が好きです」と具体的な語句で答える&lt;/li&gt;
&lt;li&gt;語数指定があれば、&lt;br /&gt;
・I like American sandwiches.（4語）&lt;br /&gt;
・American sandwiches.（2語）など使い分ける&lt;/li&gt;
&lt;li&gt;How many ～? の答えは、数字だけ（Three.）や数字＋名詞（Three candies.）どちらも可（指定があれば従う）&lt;/li&gt;
&lt;/ul&gt;
&lt;/td&gt;
&lt;/tr&gt;
&lt;tr style="background-color: #ffffff; color: black;"&gt;
&lt;td&gt;How many ～ ? の作り方&lt;/td&gt;
&lt;td&gt;
&lt;ul&gt;
&lt;li&gt;例：How many candies do you want?&lt;/li&gt;
&lt;li&gt;&lt;strong&gt;How many + 名詞&lt;/strong&gt; は「どれくらいたくさんの〜」という &lt;strong&gt;一つの塊&lt;/strong&gt;&lt;/li&gt;
&lt;li&gt;× How many do you want candies? と &lt;strong&gt;分離しない&lt;/strong&gt;&lt;/li&gt;
&lt;li&gt;many は形容詞なので、必ず名詞とセットで前に出す&lt;/li&gt;
&lt;li&gt;音読時も「How / many / candies」ではなく &lt;strong&gt;「How many candies」一息&lt;/strong&gt;で読む&lt;/li&gt;
&lt;/ul&gt;
&lt;/td&gt;
&lt;/tr&gt;
&lt;tr style="background-color: #f0b464; color: black;"&gt;
&lt;td&gt;some と any の基本&lt;/td&gt;
&lt;td&gt;
&lt;ul&gt;
&lt;li&gt;some：肯定文で「いくつかの〜」「いくらかの〜」を表す形容詞&lt;br /&gt;
例：I need some pens.&lt;/li&gt;
&lt;li&gt;疑問文・否定文では、多くの場合 &lt;strong&gt;some → any&lt;/strong&gt; に変わる&lt;br /&gt;
例：Do you have any pens? / I don’t have any pens.&lt;/li&gt;
&lt;li&gt;any は「どんな〜でも」というニュアンスを持つ&lt;/li&gt;
&lt;/ul&gt;
&lt;/td&gt;
&lt;/tr&gt;
&lt;tr style="background-color: #ffffff; color: black;"&gt;
&lt;td&gt;not + any → no の書き換え&lt;/td&gt;
&lt;td&gt;
&lt;ul&gt;
&lt;li&gt;I don’t have any pens. 「どんなペンであっても持っていない」→ 0本&lt;/li&gt;
&lt;li&gt;書き換え：&lt;strong&gt;I have no pens.&lt;/strong&gt;&lt;/li&gt;
&lt;li&gt;&lt;strong&gt;not + any&lt;/strong&gt; が一語にまとまって &lt;strong&gt;no（全く〜ない）&lt;/strong&gt; になるイメージ&lt;/li&gt;
&lt;/ul&gt;
&lt;/td&gt;
&lt;/tr&gt;
&lt;tr style="background-color: #f0b464; color: black;"&gt;
&lt;td&gt;a と the の使い分け&lt;/td&gt;
&lt;td&gt;
&lt;ul&gt;
&lt;li&gt;&lt;strong&gt;a&lt;/strong&gt;：数えられる名詞が1つで、&lt;strong&gt;初めて出てくるとき&lt;/strong&gt;&lt;br /&gt;
例：I have a new book.&lt;/li&gt;
&lt;li&gt;&lt;strong&gt;the&lt;/strong&gt;：&lt;strong&gt;2回目以降&lt;/strong&gt;に同じものを指すとき&lt;br /&gt;
例：This is the book.&lt;/li&gt;
&lt;li&gt;楽器の前：&lt;strong&gt;play the piano / play the guitar&lt;/strong&gt; のように、演奏するときは the を付ける&lt;/li&gt;
&lt;li&gt;特定のフレーズ：in the evening / in the morning など、決まり文句として the を使う表現も覚えてしまう&lt;/li&gt;
&lt;/ul&gt;
&lt;/td&gt;
&lt;/tr&gt;
&lt;/tbody&gt;
&lt;/table&gt;
&lt;p&gt;&amp;nbsp;&lt;/p&gt;
&lt;p&gt;✅【クイズ10問】Lesson3-2：疑問詞・some/any・a/the&lt;/p&gt;
&lt;style&gt; .show-answer-btn { background:#DD8500; color:white; padding:5px 10px; cursor:pointer; border:none; } &lt;/style&gt;
&lt;table style="width: 100%; border-collapse: collapse;"&gt;
&lt;tbody&gt;
&lt;tr style="background-color: #dd8500; color: white;"&gt;
&lt;th&gt;No.&lt;/th&gt;
&lt;th&gt;問題&lt;/th&gt;
&lt;/tr&gt;
&lt;p&gt;&lt;!-- Q1 --&gt;&lt;/p&gt;
&lt;tr style="background-color: #f0b464; color: black;"&gt;
&lt;td&gt;1&lt;/td&gt;
&lt;td&gt;次の日本文に合う疑問文として最も適切なのはどれ？&lt;br /&gt;
「あなたは何が好きですか。」&lt;br /&gt;
A. What you like? B. What are you like? C. What do you like? D. Do you like what?&lt;br /&gt;
&lt;button class="show-answer-btn"&gt;正解を見る&lt;/button&gt; &lt;span id="a1" style="display: none; font-weight: bold; color: #d60000;"&gt;正解：C&lt;/span&gt;&lt;/td&gt;
&lt;/tr&gt;
&lt;p&gt;&lt;!-- Q2 --&gt;&lt;/p&gt;
&lt;tr style="background-color: #ffffff; color: black;"&gt;
&lt;td&gt;2&lt;/td&gt;
&lt;td&gt;「I like American sandwiches.」の &lt;u&gt;American sandwiches&lt;/u&gt; をたずねる疑問文の作り方として正しい手順はどれ？&lt;br /&gt;
A. いきなり Do を前に出して、あとから What を考える B. 主語 I を you に変えるだけでよい C. まず下線部を疑問詞にして文頭へ、そのあと残りを疑問文にする D. 文末に What? を付けるだけでよい&lt;br /&gt;
&lt;button class="show-answer-btn"&gt;正解を見る&lt;/button&gt; &lt;span id="a2" style="display: none; font-weight: bold; color: #d60000;"&gt;正解：C&lt;/span&gt;&lt;/td&gt;
&lt;/tr&gt;
&lt;p&gt;&lt;!-- Q3 --&gt;&lt;/p&gt;
&lt;tr style="background-color: #f0b464; color: black;"&gt;
&lt;td&gt;3&lt;/td&gt;
&lt;td&gt;「キャンディはいくつ欲しいですか。」に最も近い英文はどれ？&lt;br /&gt;
A. How many do you want candies? B. How do you want many candies? C. How many candies do you want? D. How many candies you want?&lt;br /&gt;
&lt;button class="show-answer-btn"&gt;正解を見る&lt;/button&gt; &lt;span id="a3" style="display: none; font-weight: bold; color: #d60000;"&gt;正解：C&lt;/span&gt;&lt;/td&gt;
&lt;/tr&gt;
&lt;p&gt;&lt;!-- Q4 --&gt;&lt;/p&gt;
&lt;tr style="background-color: #ffffff; color: black;"&gt;
&lt;td&gt;4&lt;/td&gt;
&lt;td&gt;「How many candies do you want?」で、間違えやすい形として本文中で挙げられていたものはどれ？&lt;br /&gt;
A. How many candies you want? B. How many candies do you want? C. How many do you want candies? D. How many candies do you wants?&lt;br /&gt;
&lt;button class="show-answer-btn"&gt;正解を見る&lt;/button&gt; &lt;span id="a4" style="display: none; font-weight: bold; color: #d60000;"&gt;正解：C&lt;/span&gt;&lt;/td&gt;
&lt;/tr&gt;
&lt;p&gt;&lt;!-- Q5 --&gt;&lt;/p&gt;
&lt;tr style="background-color: #f0b464; color: black;"&gt;
&lt;td&gt;5&lt;/td&gt;
&lt;td&gt;「私はいくつかのペンが必要です。」の英文として正しいのはどれ？&lt;br /&gt;
A. I need some pens. B. I need any pens. C. I need no pens. D. I don’t need some pens.&lt;br /&gt;
&lt;button class="show-answer-btn"&gt;正解を見る&lt;/button&gt; &lt;span id="a5" style="display: none; font-weight: bold; color: #d60000;"&gt;正解：A&lt;/span&gt;&lt;/td&gt;
&lt;/tr&gt;
&lt;p&gt;&lt;!-- Q6 --&gt;&lt;/p&gt;
&lt;tr style="background-color: #ffffff; color: black;"&gt;
&lt;td&gt;6&lt;/td&gt;
&lt;td&gt;次のうち、疑問文として本文のルールに合っているものはどれ？&lt;br /&gt;
A. Do you have some pens? B. Do you have any pens? C. You have any pens? D. Are you have any pens?&lt;br /&gt;
&lt;button class="show-answer-btn"&gt;正解を見る&lt;/button&gt; &lt;span id="a6" style="display: none; font-weight: bold; color: #d60000;"&gt;正解：B&lt;/span&gt;&lt;/td&gt;
&lt;/tr&gt;
&lt;p&gt;&lt;!-- Q7 --&gt;&lt;/p&gt;
&lt;tr style="background-color: #f0b464; color: black;"&gt;
&lt;td&gt;7&lt;/td&gt;
&lt;td&gt;「私はペンを一本も持っていません。」を表す文として最も適切なのはどれ？&lt;br /&gt;
A. I don’t have some pens. B. I don’t have any pens. C. I have any pens. D. I have no some pens.&lt;br /&gt;
&lt;button class="show-answer-btn"&gt;正解を見る&lt;/button&gt; &lt;span id="a7" style="display: none; font-weight: bold; color: #d60000;"&gt;正解：B&lt;/span&gt;&lt;/td&gt;
&lt;/tr&gt;
&lt;p&gt;&lt;!-- Q8 --&gt;&lt;/p&gt;
&lt;tr style="background-color: #ffffff; color: black;"&gt;
&lt;td&gt;8&lt;/td&gt;
&lt;td&gt;「I don’t have any pens.」と意味がほぼ同じになる文はどれ？&lt;br /&gt;
A. I have some pens. B. I have no pens. C. I don’t have no pens. D. I have any pens.&lt;br /&gt;
&lt;button class="show-answer-btn"&gt;正解を見る&lt;/button&gt; &lt;span id="a8" style="display: none; font-weight: bold; color: #d60000;"&gt;正解：B&lt;/span&gt;&lt;/td&gt;
&lt;/tr&gt;
&lt;p&gt;&lt;!-- Q9 --&gt;&lt;/p&gt;
&lt;tr style="background-color: #f0b464; color: black;"&gt;
&lt;td&gt;9&lt;/td&gt;
&lt;td&gt;次のうち、&lt;strong&gt;a と the の使い方の説明として正しい&lt;/strong&gt;ものはどれ？&lt;br /&gt;
A. 名詞が一つなら必ず the を付ける B. 初めて出てくる名詞には a、2回目以降には the を使う C. the は複数形のときだけ使う D. a は人名の前にも自由に付けてよい&lt;br /&gt;
&lt;button class="show-answer-btn"&gt;正解を見る&lt;/button&gt; &lt;span id="a9" style="display: none; font-weight: bold; color: #d60000;"&gt;正解：B&lt;/span&gt;&lt;/td&gt;
&lt;/tr&gt;
&lt;p&gt;&lt;!-- Q10 --&gt;&lt;/p&gt;
&lt;tr style="background-color: #ffffff; color: black;"&gt;
&lt;td&gt;10&lt;/td&gt;
&lt;td&gt;次のうち、本文の説明に合っている表現はどれ？&lt;br /&gt;
A. I play piano. B. I play the piano. C. I play a piano when I’m free.（中1の説明として） D. I play in evening.&lt;br /&gt;
&lt;button class="show-answer-btn"&gt;正解を見る&lt;/button&gt; &lt;span id="a10" style="display: none; font-weight: bold; color: #d60000;"&gt;正解：B&lt;/span&gt;&lt;/td&gt;
&lt;/tr&gt;
&lt;/tbody&gt;
&lt;/table&gt;
&lt;p&gt;&lt;!-- 音読リスニング講座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t>
  </si>
  <si>
    <t>以下のページは不自然なワードを使用しています。
これらを適切に自然な言葉に置き換えて下さい。
なお、本文の装飾や構造は絶対に変えないでください。
【対象ページURL】
https://eigo-rewrite.com/kobetsueisakubun/
【検出された不自然ワード】
- 型
- 手順
【本文】
------
&lt;h2&gt;【個別指導】大学受験の英作文講座&lt;/h2&gt;
&lt;p&gt;大学入試共通テストでは記述式が見送られましたが、国公立大学入試や一部の私立大学では、依然として和文英訳・自由英作文が出題されています。&lt;/p&gt;
&lt;p&gt;苦手意識のある受験生のために、&lt;strong&gt;並べ替え英作文 → 語句補充英作文 → 自由英作文&lt;/strong&gt;の順で進め、「&lt;span style="color: #0000ff;"&gt;文法的に正しく、内容面でも外さない、減点されにくい英作文&lt;/span&gt;」が書けるよう指導します。&lt;/p&gt;
&lt;h3&gt;英作文は「典型表現と中学レベルの単語」で考える&lt;/h3&gt;
&lt;p&gt;英作文で苦しむ受験生の多くは、&lt;/p&gt;
&lt;div class="rounded" style="background-color: navajowhite; padding: 10px;"&gt;・問題文の日本語を表す英単語が分からない、表現を知らない&lt;br /&gt;
・使っている単語は合っているが文法で減点されてしまう&lt;/div&gt;
&lt;p&gt;という問題を抱えています。&lt;/p&gt;
&lt;p&gt;これらの問題は、&lt;span style="color: #0000ff;"&gt;典型的な表現を習得できていない&lt;/span&gt;ことと、&lt;span style="color: #0000ff;"&gt;設問文の日本語を全て英語に&lt;/span&gt;「&lt;span style="color: #ff0000;"&gt;直訳&lt;/span&gt;」&lt;span style="color: #0000ff;"&gt;しようとしていることが原因&lt;/span&gt;です。&lt;/p&gt;
&lt;p&gt;たとえば「猫の手も借りたい」を英語にする際、I want borrow a cat’s hand.と書いてしまったら全く意味が通りません。&lt;/p&gt;
&lt;p&gt;こうした問題を解決するためには、「&lt;span style="color: #ff0000;"&gt;正解を出す&lt;/span&gt;」意識をいったん置いておきましょう。「&lt;strong&gt;完全ではないが言いたいことは通じる&lt;/strong&gt;」レベルの英文を書ければ十分です。&lt;/p&gt;
&lt;p&gt;たとえば「猫の手も借りたい」であれば、「人の役に立たないような猫の助けも必要なぐらい忙しい」と言いたいわけですから、I am so busy that I want any help.という程度でも何とか通じます。&lt;/p&gt;
&lt;p&gt;これはso ~ thatという表現を習得していて、簡単な単語に直すことができれば書ける英文です。このような発想で英作文を書いていくには、練習が必要です。&lt;/p&gt;
&lt;p&gt;なお、高校受験（都立・私立）の英作文で「時間配分」と「典型表現」をどう使うかは、&lt;a href="https://eigo-rewrite.com/column/j-eisakubun/"&gt;英作文のコツ 中学生｜時間配分と典型表現で減点を防ぐ｜高校受験（都立・私立）&lt;/a&gt;に整理しています。&lt;/p&gt;
&lt;p&gt;本講座では、&lt;/p&gt;
&lt;div class="rounded" style="background-color: navajowhite; padding: 10px;"&gt;・文法単元別の並べ替え英作文で、典型表現を練習・習得する&lt;br /&gt;
・①の内容を含む和文英訳問題に取り組み、文型の感覚をつかむ&lt;br /&gt;
・実際の入試問題に取り組み、習得した表現と「中学レベルの単語」で答案をつくる&lt;/div&gt;
&lt;p&gt;これを繰り返すことにより、英作文を得点源にします。&lt;/p&gt;
&lt;h3&gt;英語で「文章」を書くには&lt;/h3&gt;
&lt;p&gt;難関大学の入試問題には、100語～200語で意見文を書くことが求められる場合があります。この際、&lt;/p&gt;
&lt;div class="rounded" style="background-color: navajowhite; padding: 10px;"&gt;・何を書いていいか分からない&lt;br /&gt;
・語数が余ってしまう&lt;/div&gt;
&lt;p&gt;という問題が出てきます。&lt;/p&gt;
&lt;p&gt;これらは、&lt;span style="color: #ff0000;"&gt;文章を書く手順を踏んでいないことが原因&lt;/span&gt;です。頭に浮かんだことを書いていくだけでは、文章としてのまとまりもありません。&lt;span style="color: #0000ff;"&gt;文章を書くときは、まず骨組みを決める&lt;/span&gt;必要があります。&lt;/p&gt;
&lt;div class="rounded" style="background-color: navajowhite; padding: 10px;"&gt;・自由英作文問題を見て、思いつく内容をメモする&lt;br /&gt;
・典型表現に直せるものをピックアップする&lt;br /&gt;
・パラグラフ構成のルールに従い、典型表現を使い書いていく&lt;br /&gt;
・類題で①～③を反復練習する&lt;/div&gt;
&lt;p&gt;これを繰り返すことにより、苦手意識を感じることなく英作文と向き合うことができるようになります。&lt;/p&gt;
&lt;h3&gt;オンライン指導&lt;/h3&gt;
&lt;p&gt;当塾で開講中の講座は、すべてオンラインでも受講可能となっております。&lt;/p&gt;
&lt;p&gt;当塾では開業以来、オンライン授業と非常に親和性の高い電子黒板を使用しており、ホワイトボードや机上で行う指導と比べ&lt;strong&gt;「視認性」「即応性」「再現性」&lt;/strong&gt;に優れた指導を可能にしています。&lt;/p&gt;
&lt;p&gt;そのような強みを持った当塾の指導を、オンライン授業にそのまま適用することで教室で受ける授業さながらの授業を、オンライン授業でも再現しております。&lt;/p&gt;
&lt;p&gt;&lt;img decoding="async" fetchpriority="high" class="aligncenter wp-image-264 size-full" src="https://eigo-rewrite.com/wp-content/uploads/2020/09/リライト授業風景.jpg" sizes="(max-width: 1280px) 100vw, 1280px" srcset="https://eigo-rewrite.com/wp-content/uploads/2020/09/リライト授業風景.jpg 1280w, https://eigo-rewrite.com/wp-content/uploads/2020/09/リライト授業風景-300x169.jpg 300w, https://eigo-rewrite.com/wp-content/uploads/2020/09/リライト授業風景-1024x576.jpg 1024w, https://eigo-rewrite.com/wp-content/uploads/2020/09/リライト授業風景-768x432.jpg 768w, https://eigo-rewrite.com/wp-content/uploads/2020/09/リライト授業風景-320x180.jpg 320w" alt="" width="1280" height="720" /&gt;&lt;/p&gt;
&lt;h3&gt;オンライン授業のメリットとは？&lt;/h3&gt;
&lt;h4&gt;&lt;span style="background-color: navajowhite;"&gt;&lt;span data-custom-pc-fontsize="18px"&gt;①画面と音声に情報量が集約されるので、集中しやすい&lt;/span&gt;&lt;/span&gt;&lt;/h4&gt;
&lt;p&gt;&lt;span data-custom-pc-fontsize="16px"&gt;教室型の場合、家庭学習とは環境が異なります。&lt;br /&gt;
オンライン個別指導では、ご自宅での受講が可能なため、&lt;span style="color: #0000ff;"&gt;自分の勉強しやすい環境、慣れた環境で授業を受けることができます&lt;/span&gt;。&lt;br /&gt;
また、ＰＣやタブレットからの音声と映像のみに集中できるので、意識を向ける対象が少なく、教室型に比べてより授業に集中して取り組むことができます。&lt;/span&gt;&lt;/p&gt;
&lt;h4&gt;&lt;span style="background-color: navajowhite;" data-custom-pc-fontsize="20px"&gt;②手元がはっきりと確認できるので、的確な指摘・改善作業を行いやすい&lt;/span&gt;&lt;/h4&gt;
&lt;p&gt;&lt;span data-custom-pc-fontsize="16px"&gt;塾のオンライン個別指導では、生徒さんの手元をカメラで写しながら授業を進めていきます。&lt;br /&gt;
いま生徒さんが解いている状況を&lt;span style="color: #ff0000;"&gt;リアルタイムで判断&lt;/span&gt;できるため、生徒さんが&lt;span style="color: #ff0000;"&gt;つまづきやすいポイントを瞬時に把握&lt;/span&gt;することができます。そのため、類似問題を出題したり、その場でヒントを出すことで思考を変換させたりすることができます。&lt;/span&gt;&lt;/p&gt;
&lt;h4&gt;&lt;span data-custom-pc-fontsize="16px"&gt;&lt;span style="background-color: navajowhite;" data-custom-pc-fontsize="20px"&gt;③通塾の必要がないので、体力を温存した状態で指導を受けることができる&lt;/span&gt;&lt;/span&gt;&lt;/h4&gt;
&lt;p&gt;ご自宅からの通塾に電車を使ったり歩いたりすると、勉強に必要な体力がその分減ってしまいます。&lt;br /&gt;
オンライン個別指導では塾に通う必要がないため、体力がなくなってしまったり疲れたりすることなく授業を受けることができます。親御さんの送り迎えも必要ありませんので、&lt;span style="color: #ff0000;"&gt;より効率的に学習&lt;/span&gt;することができます。&lt;/p&gt;
&lt;p&gt;当塾のオンライン個別指導では、教室型の授業をほぼ100％体現しているうえに、オンラインならではのメリットでより効率的に学習することが可能です。より集中して問題に取り組み、オンラインの強みを活かすことで、英語の成績をのばすことができます。&lt;/p&gt;
&lt;h2&gt;受講までの流れ&lt;/h2&gt;
&lt;h2&gt;
&lt;style&gt;
  .bg-pink {background-color: #ffc0cb !important;}&lt;/style&gt;
&lt;/h2&gt;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&lt;p&gt;&amp;nbsp;&lt;/p&gt;
&lt;h2&gt;指導料&lt;/h2&gt;
&lt;h4&gt;トライアル指導料&lt;/h4&gt;
&lt;p&gt;10,000円(税込)&lt;/p&gt;
&lt;div class="rounded" style="background-color: whitesmoke; padding: 10px;"&gt;他塾様でいう「&lt;span style="color: #3366ff;"&gt;体験講座&lt;/span&gt;」の位置づけですので、通常より安価に設定させていただいております。まずは一度当塾の個別指導をお試し頂ければ幸いです。&lt;/div&gt;
&lt;h3&gt;入塾金&lt;/h3&gt;
&lt;p&gt;22,000円(税込)&lt;/p&gt;
&lt;div class="rounded" style="background-color: whitesmoke; padding: 10px;"&gt;入塾手続の際に頂戴致します。また、その時点・もしくは過去在籍されていた生徒さんの兄弟姉妹の場合には、&lt;span style="color: #3366ff;"&gt;全額免除&lt;/span&gt;させて頂きます。&lt;/div&gt;
&lt;h3&gt;授業料&lt;/h3&gt;
&lt;p&gt;１コマ　110分　¥18,150-(税込)&lt;br /&gt;
１コマ　80分　¥13,200-(税込)&lt;/p&gt;
&lt;div class="rounded" style="background-color: whitesmoke; padding: 10px;"&gt;指導料は&lt;span style="color: #3366ff;"&gt;前払い&lt;/span&gt;です。&lt;br /&gt;
※指導予定回数分を前月20日に集計し請求書を発行させて頂きますので、&lt;span style="color: #3366ff;"&gt;前月末まで&lt;/span&gt;にお支払い下さいませ。&lt;/div&gt;
&lt;div&gt;&lt;/div&gt;
&lt;h2&gt;トライアルお申込みフォーム&lt;/h2&gt;
&lt;div role="form" class="wpcf7" id="wpcf7-f128-p114-o1" lang="ja" dir="ltr"&gt;
&lt;div class="screen-reader-response" aria-live="polite"&gt;&lt;/div&gt;
&lt;form action="/kobetsueisakubun/#wpcf7-f128-p114-o1" method="post" class="wpcf7-form" novalidate="novalidate"&gt;
&lt;div style="display: none;"&gt;
&lt;input type="hidden" name="_wpcf7" value="128" /&gt;
&lt;input type="hidden" name="_wpcf7_version" value="5.1.9" /&gt;
&lt;input type="hidden" name="_wpcf7_locale" value="ja" /&gt;
&lt;input type="hidden" name="_wpcf7_unit_tag" value="wpcf7-f128-p114-o1" /&gt;
&lt;input type="hidden" name="_wpcf7_container_post" value="114" /&gt;
&lt;input type="hidden" name="g-recaptcha-response" value="" /&gt;
&lt;/div&gt;
&lt;p&gt;保護者氏名(必須)：&lt;span class="wpcf7-form-control-wrap your-name"&gt;&lt;input type="text" name="your-name" value="" size="40" class="wpcf7-form-control wpcf7-text wpcf7-validates-as-required" aria-required="true" aria-invalid="false" /&gt;&lt;/span&gt; &lt;/p&gt;
&lt;p&gt;メールアドレス(必須)：&lt;span class="wpcf7-form-control-wrap your-email"&gt;&lt;input type="email" name="your-email" value="" size="40" class="wpcf7-form-control wpcf7-text wpcf7-email wpcf7-validates-as-required wpcf7-validates-as-email" aria-required="true" aria-invalid="false" /&gt;&lt;/span&gt; &lt;/p&gt;
&lt;p&gt;電話番号(必須)：&lt;span class="wpcf7-form-control-wrap mobtel"&gt;&lt;input type="tel" name="mobtel" value="" size="40" class="wpcf7-form-control wpcf7-text wpcf7-tel wpcf7-validates-as-required wpcf7-validates-as-tel" aria-required="true" aria-invalid="false" /&gt;&lt;/span&gt; &lt;/p&gt;
&lt;p&gt;生徒氏名(必須)：&lt;span class="wpcf7-form-control-wrap chilid-name"&gt;&lt;input type="text" name="chilid-name" value="" size="40" class="wpcf7-form-control wpcf7-text" aria-invalid="false" /&gt;&lt;/span&gt; &lt;/p&gt;
&lt;p&gt;性別(必須)：&lt;span class="wpcf7-form-control-wrap seibetu"&gt;&lt;select name="seibetu" class="wpcf7-form-control wpcf7-select" aria-invalid="false"&gt;&lt;option value=""&gt;---&lt;/option&gt;&lt;option value="男"&gt;男&lt;/option&gt;&lt;option value="女"&gt;女&lt;/option&gt;&lt;/select&gt;&lt;/span&gt;&lt;/p&gt;
&lt;p&gt;学年(必須)：&lt;span class="wpcf7-form-control-wrap gakunen"&gt;&lt;select name="gakunen" class="wpcf7-form-control wpcf7-select" aria-invalid="false"&gt;&lt;option value=""&gt;---&lt;/option&gt;&lt;option value="高１"&gt;高１&lt;/option&gt;&lt;option value="高２"&gt;高２&lt;/option&gt;&lt;option value="高３"&gt;高３&lt;/option&gt;&lt;option value="その他"&gt;その他&lt;/option&gt;&lt;/select&gt;&lt;/span&gt;&lt;/p&gt;
&lt;p&gt;受講場所(必須)：&lt;span class="wpcf7-form-control-wrap place"&gt;&lt;select name="place" class="wpcf7-form-control wpcf7-select" aria-invalid="false"&gt;&lt;option value=""&gt;---&lt;/option&gt;&lt;option value="教室"&gt;教室&lt;/option&gt;&lt;option value="オンライン"&gt;オンライン&lt;/option&gt;&lt;/select&gt;&lt;/span&gt;&lt;/p&gt;
&lt;p&gt;備考：&lt;span class="wpcf7-form-control-wrap your-message"&gt;&lt;textarea name="your-message" cols="40" rows="10" class="wpcf7-form-control wpcf7-textarea" aria-invalid="false"&gt;&lt;/textarea&gt;&lt;/span&gt; &lt;/p&gt;
&lt;p&gt;&lt;input type="submit" value="送信" class="wpcf7-form-control wpcf7-submit" /&gt;&lt;/p&gt;
&lt;div class="wpcf7-response-output wpcf7-display-none" aria-hidden="true"&gt;&lt;/div&gt;&lt;/form&gt;&lt;/div&gt;
&lt;p&gt;&amp;nbsp;&lt;/p&gt;
&lt;p class="sc-cbPlza hJuQYC"&gt;当塾では様々な内容の個別指導を実施しております。実施詳細につきましてはコチラをご確認下さいませ。&lt;/p&gt;
&lt;p&gt;&lt;a href="https://eigo-rewrite.com/live/"&gt;&lt;img decoding="async" class="alignnone wp-image-744" src="https://eigo-rewrite.com/wp-content/uploads/2023/08/image_2023_8_29-1-300x38.png" alt="" width="1374" height="174" srcset="https://eigo-rewrite.com/wp-content/uploads/2023/08/image_2023_8_29-1-300x38.png 300w, https://eigo-rewrite.com/wp-content/uploads/2023/08/image_2023_8_29-1.png 468w" sizes="(max-width: 1374px) 100vw, 1374px" /&gt;&lt;/a&gt;&lt;/p&gt;
&lt;section class="veu_cta" id="veu_cta-142"&gt;&lt;h1 class="cta_title"&gt;開講講座：【個別指導】大学受験の英作文講座&lt;/h1&gt;&lt;div class="cta_body"&gt;&lt;div class="cta_body_image cta_body_image_right"&gt;&lt;a href="https://eigo-rewrite.com/kobetsueisakubun/" target="_blank"&gt;&lt;img src="https://eigo-rewrite.com/wp-content/uploads/2020/06/logo_tate.png" /&gt;&lt;/a&gt;&lt;/div&gt;&lt;div class="cta_body_txt image_exist"&gt;苦手意識を持つ受験生のために、並べ替え英作文→語句補充の英作文→自由英作文の順に、「文法的に正しく、内容面も外していない、減点されにくい英作文」を書けるよう指導します。&lt;/div&gt;&lt;div class="cta_body_link"&gt;&lt;a href="https://eigo-rewrite.com/kobetsueisakubun/" class="btn btn-primary btn-block btn-lg" target="_blank"&gt;開講講座：【個別指導】大学受験の英作文講座&lt;/a&gt;&lt;/div&gt;&lt;/div&gt;&lt;!--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</si>
  <si>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https://juku-escot.com/school_math/
【検出された不自然ワード】
- 型
- 固定
- 立て直
- 最短
- 内部リンク
- 設計
【本文】
------
&lt;p&gt;&lt;!-- =============================== 中高一貫校 数学対策｜本文 完全版（改善済） 狙い：数学特有の悩み語（体系数学／学校プリント／答案の書き方）を拾い、 「悩み→対応→答案→選び方→FAQ→流れ→料金→問い合わせ」構造を明確化 内部リンク：必須5本以上（/school /onepoint /examination /taikeisugaku /online） FAQ：FAQPage（JSON-LD）構造化付き =============================== --&gt;&lt;/p&gt;
&lt;section class="mb-4"&gt;
&lt;h1&gt;中高一貫校の数学で点が安定しない原因と、立て直し方&lt;/h1&gt;
&lt;p&gt;中高一貫校の数学は進度が速く、&lt;strong&gt;一度ズレると「分かっているはずなのに点が取れない」状態&lt;/strong&gt;に入りやすい教科です。&lt;br /&gt;
計算自体は合っているのに減点される、式が途中で飛ぶ、復習が追いつかない──こうした状態は、&lt;br /&gt;
努力量ではなく&lt;strong&gt;答案までの作り方&lt;/strong&gt;に原因があることが多く見られます。&lt;/p&gt;
&lt;p&gt;エスコットでは、学校の教材・進度・試験形式を前提に、&lt;br /&gt;
&lt;strong&gt;答案で点を取り切るところまで&lt;/strong&gt;を逆算した個別設計を行っています。&lt;br /&gt;
全体方針は &lt;a href="https://juku-escot.com/onepoint/" target="_blank" rel="noopener"&gt;指導の考え方&lt;/a&gt; にもまとめています。&lt;/p&gt;
&lt;/section&gt;
&lt;p&gt;&lt;!-- 1) 典型的な悩み --&gt;&lt;/p&gt;
&lt;section class="mb-4"&gt;
&lt;h2&gt;数学で点が安定しない典型例&lt;/h2&gt;
&lt;ul&gt;
&lt;li&gt;&lt;strong&gt;計算は合っているのに失点する&lt;/strong&gt;（途中式不足・条件抜け）&lt;/li&gt;
&lt;li&gt;&lt;strong&gt;式が作れない／立て方が分からない&lt;/strong&gt;&lt;/li&gt;
&lt;li&gt;&lt;strong&gt;途中式が飛び、採点者に伝わらない&lt;/strong&gt;&lt;/li&gt;
&lt;li&gt;&lt;strong&gt;復習が回らず、次の単元に持ち越してしまう&lt;/strong&gt;&lt;/li&gt;
&lt;/ul&gt;
&lt;p&gt;これらは「理解不足」ではなく、&lt;strong&gt;答案構成が整理されていない&lt;/strong&gt;ことで起こります。&lt;br /&gt;
定期試験の考え方自体は &lt;a href="https://juku-escot.com/examination/" target="_blank" rel="noopener"&gt;試験・対策&lt;/a&gt; でも整理していますが、&lt;br /&gt;
数学では特に「書き方」まで含めた設計が必要です。&lt;/p&gt;
&lt;/section&gt;
&lt;p&gt;&lt;!-- 2) 教材別対応 --&gt;&lt;/p&gt;
&lt;section class="mb-4"&gt;
&lt;h2&gt;教材別：体系数学・学校プリント・授業ノートの扱い&lt;/h2&gt;
&lt;h3&gt;体系数学への対応&lt;/h3&gt;
&lt;p&gt;「解説を読んでも分からない」「自力で式が立たない」という声が多い教材です。&lt;br /&gt;
エスコットでは&lt;strong&gt;解法の暗記ではなく、条件整理→方針決定&lt;/strong&gt;の部分を重点的に整理します。&lt;br /&gt;
体系数学の扱い方は、教材別ページでも詳しく解説しています。&lt;/p&gt;
&lt;p&gt;▶ &lt;a href="https://juku-escot.com/taikeisugaku/" target="_blank" rel="noopener"&gt;体系数学の対策ページ&lt;/a&gt;&lt;/p&gt;
&lt;h3&gt;学校プリント・配布教材&lt;/h3&gt;
&lt;p&gt;定期試験では、教科書より&lt;strong&gt;学校配布プリントからの出題&lt;/strong&gt;が中心になるケースも少なくありません。&lt;br /&gt;
プリント問題を「そのまま解き直す」のではなく、&lt;br /&gt;
&lt;strong&gt;類題化・答案形式の固定&lt;/strong&gt;を行い、本番で再現できる形にします。&lt;/p&gt;
&lt;h3&gt;授業ノートの使い方&lt;/h3&gt;
&lt;p&gt;ノートが「板書の記録」で止まっていると、復習に使えません。&lt;br /&gt;
重要なのは、&lt;strong&gt;どの条件から何を考えたか&lt;/strong&gt;が後から追える状態にすることです。&lt;/p&gt;
&lt;/section&gt;
&lt;p&gt;&lt;!-- 3) 答案構成 --&gt;&lt;/p&gt;
&lt;section class="mb-4"&gt;
&lt;h2&gt;答案で点を取りやすくする流れ&lt;/h2&gt;
&lt;ol&gt;
&lt;li&gt;&lt;strong&gt;条件整理&lt;/strong&gt;（問題文の情報を抜き出す）&lt;/li&gt;
&lt;li&gt;&lt;strong&gt;方針決定&lt;/strong&gt;（何を使う問題かを明示）&lt;/li&gt;
&lt;li&gt;&lt;strong&gt;式・計算&lt;/strong&gt;（途中式を省略しない）&lt;/li&gt;
&lt;li&gt;&lt;strong&gt;検算・見直し&lt;/strong&gt;（条件との整合確認）&lt;/li&gt;
&lt;/ol&gt;
&lt;p&gt;この流れを毎回固定することで、「分かっているのに失点する」状態を防ぎます。&lt;br /&gt;
これは集団授業では個別に直しにくく、&lt;strong&gt;１対１指導の強み&lt;/strong&gt;が最も出る部分です。&lt;/p&gt;
&lt;/section&gt;
&lt;p&gt;&lt;!-- 4) コースの選び方 --&gt;&lt;/p&gt;
&lt;section class="mb-4"&gt;
&lt;h2&gt;先取り／フォローアップの選び方&lt;/h2&gt;
&lt;h3&gt;先取りが向くケース&lt;/h3&gt;
&lt;ul&gt;
&lt;li&gt;学校内容は概ね理解できている&lt;/li&gt;
&lt;li&gt;定期試験で安定して高得点を狙いたい&lt;/li&gt;
&lt;li&gt;受験を見据えて基礎を早めに固めたい&lt;/li&gt;
&lt;/ul&gt;
&lt;h3&gt;フォローアップが向くケース&lt;/h3&gt;
&lt;ul&gt;
&lt;li&gt;過去単元の理解不足が現在に影響している&lt;/li&gt;
&lt;li&gt;式が立たず、解法選択で止まる&lt;/li&gt;
&lt;li&gt;学校進度についていけなくなり始めている&lt;/li&gt;
&lt;/ul&gt;
&lt;p&gt;フォローで土台を作り、追いついた段階で先取りに移行するのが理想です。&lt;br /&gt;
全体像は &lt;a href="https://juku-escot.com/school/" target="_blank" rel="noopener"&gt;学校対策（総合）&lt;/a&gt; にまとめています。&lt;/p&gt;
&lt;/section&gt;
&lt;p&gt;&lt;!-- 5) FAQ --&gt;&lt;/p&gt;
&lt;section id="faq" class="mb-4"&gt;
&lt;h2&gt;数学対策に関するよくある質問&lt;/h2&gt;
&lt;div class="rounded" style="background-color: whitesmoke; padding: 14px;"&gt;
&lt;p class="mb-2"&gt;&lt;strong&gt;Q. 体系数学以外の教材にも対応していますか？&lt;/strong&gt;&lt;br /&gt;
A. はい。学校で使用している教材・プリントをそのまま使って指導します。&lt;/p&gt;
&lt;p class="mb-2"&gt;&lt;strong&gt;Q. どこまで遡れば良いか分かりません。&lt;/strong&gt;&lt;br /&gt;
A. 答案と理解状況から、必要な単元まで整理します。&lt;/p&gt;
&lt;p class="mb-2"&gt;&lt;strong&gt;Q. 試験前だけ回数を増やせますか？&lt;/strong&gt;&lt;br /&gt;
A. 可能です。直前期の設計は &lt;a href="https://juku-escot.com/examination/" target="_blank" rel="noopener"&gt;試験・対策&lt;/a&gt; に基づいて行います。&lt;/p&gt;
&lt;p class="mb-2"&gt;&lt;strong&gt;Q. オンライン対応は可能ですか？&lt;/strong&gt;&lt;br /&gt;
A. はい。詳細は &lt;a href="https://juku-escot.com/online/" target="_blank" rel="noopener"&gt;オンライン個別指導&lt;/a&gt; をご覧ください。&lt;/p&gt;
&lt;p class="mb-0"&gt;&lt;strong&gt;Q. 英語など他教科も合わせて相談できますか？&lt;/strong&gt;&lt;br /&gt;
A. 可能です。全体像は &lt;a href="https://juku-escot.com/school/" target="_blank" rel="noopener"&gt;学校対策（総合）&lt;/a&gt; に整理しています。&lt;/p&gt;
&lt;/div&gt;
&lt;p&gt;&lt;!-- FAQPage 構造化（JSON-LD） --&gt;&lt;br /&gt;
&lt;script type="application/ld+json"&gt;
  {
    "@context": "https://schema.org",
    "@type": "FAQPage",
    "mainEntity": [
      {
        "@type": "Question",
        "name": "体系数学以外の教材にも対応していますか？",
        "acceptedAnswer": {
          "@type": "Answer",
          "text": "はい。学校で使用している教材・プリントをそのまま使って指導します。"
        }
      },
      {
        "@type": "Question",
        "name": "どこまで遡れば良いか分かりません。",
        "acceptedAnswer": {
          "@type": "Answer",
          "text": "答案と理解状況から、必要な単元まで整理します。"
        }
      },
      {
        "@type": "Question",
        "name": "試験前だけ回数を増やせますか？",
        "acceptedAnswer": {
          "@type": "Answer",
          "text": "可能です。直前期の設計は試験・対策ページの考え方に基づいて行います。"
        }
      },
      {
        "@type": "Question",
        "name": "オンライン対応は可能ですか？",
        "acceptedAnswer": {
          "@type": "Answer",
          "text": "はい。オンライン個別指導でも学校教材・プリント・試験範囲に合わせて進められます。"
        }
      },
      {
        "@type": "Question",
        "name": "他教科も合わせて相談できますか？",
        "acceptedAnswer": {
          "@type": "Answer",
          "text": "可能です。学校対策（総合）ページに全体像をまとめています。"
        }
      }
    ]
  }
  &lt;/script&gt;&lt;/p&gt;
&lt;/section&gt;
&lt;p&gt;&lt;!-- 6) 流れ（短縮しすぎない版：説明を復元） --&gt;&lt;/p&gt;
&lt;section id="flow" class="mb-4"&gt;
&lt;h2&gt;受講までの流れ&lt;/h2&gt;
&lt;div class="rounded" style="background: #f7f7f7; padding: 14px; border: 1px solid rgba(0,0,0,.08);"&gt;
&lt;p class="mb-2"&gt;数学は「何をどこまで直すか」を先に決めないと、授業が解説で終わって点に結びつきません。&lt;br /&gt;
エスコットでは&lt;strong&gt;無料ヒアリング→トライアル&lt;/strong&gt;で、次の定期試験までの最短ルートを設計します。&lt;/p&gt;
&lt;h3&gt;１．保護者様からの事前ヒアリング【無料】&lt;/h3&gt;
&lt;blockquote&gt;&lt;p&gt;まずは都合の合う時間に来塾して頂き、現在の状況等を詳細にお伺い致します&lt;br /&gt;
(生徒さんの成績・学習の様子が分かるものを可能な限りお持ち頂ければスムーズかと思います)。&lt;br /&gt;
また、お伺いした情報をもとに大まかな指導計画を提示させて頂きます。&lt;/p&gt;&lt;/blockquote&gt;
&lt;h3&gt;２．トライアル指導【「トライアル指導料」のみ頂戴致します】&lt;/h3&gt;
&lt;blockquote&gt;&lt;p&gt;事前ヒアリングでの情報をもとに指導を行い、通常の指導同様に家庭学習用の課題も配布致します。&lt;br /&gt;
指導後、ヒアリング時に作成した指導計画をブラッシュアップした上で、再度指導計画を提示させて頂きます。&lt;/p&gt;&lt;/blockquote&gt;
&lt;h3&gt;３．ご契約&lt;/h3&gt;
&lt;blockquote&gt;&lt;p&gt;指導計画について十分ご納得頂いてから、入塾手続きを進めて頂きます。&lt;/p&gt;&lt;/blockquote&gt;
&lt;h3&gt;４．指導開始&lt;/h3&gt;
&lt;blockquote&gt;&lt;p&gt;ご契約時に決定させて頂いた曜日/時間にて指導を開始させて頂きます。&lt;/p&gt;&lt;/blockquote&gt;
&lt;p class="mt-2 mb-0 small text-muted"&gt;※全体像（英語/数学共通の学校対策・流れ）は&lt;br /&gt;
&lt;a href="https://juku-escot.com/school/" target="_blank" rel="noopener"&gt;学校対策（総合）&lt;/a&gt;&lt;br /&gt;
にまとめています。&lt;/p&gt;
&lt;/div&gt;
&lt;/section&gt;
&lt;p&gt;&lt;!-- 料金（既存情報維持） --&gt;&lt;/p&gt;
&lt;section id="fee" class="mb-4"&gt;
&lt;h2&gt;指導料&lt;/h2&gt;
&lt;h3&gt;トライアル指導料&lt;/h3&gt;
&lt;p&gt;10,000円（税込）&lt;/p&gt;
&lt;h3&gt;入塾金&lt;/h3&gt;
&lt;p&gt;20,000円（税別）&lt;/p&gt;
&lt;h3&gt;指導料&lt;/h3&gt;
&lt;p&gt;80分：11,200円／コマ&lt;br /&gt;
120分：16,800円／コマ&lt;/p&gt;
&lt;/section&gt;
&lt;section id="contact"&gt;
&lt;h2&gt;お問い合わせ&lt;/h2&gt;
&lt;div class="wpcf7 no-js" id="wpcf7-f422-p532-o1" lang="ja" dir="ltr" data-wpcf7-id="422"&gt;
&lt;div class="screen-reader-response"&gt;&lt;p role="status" aria-live="polite" aria-atomic="true"&gt;&lt;/p&gt; &lt;ul&gt;&lt;/ul&gt;&lt;/div&gt;
&lt;form action="/school_math/#wpcf7-f422-p532-o1" method="post" class="wpcf7-form init" aria-label="コンタクトフォーム" novalidate="novalidate" data-status="init"&gt;
&lt;fieldset class="hidden-fields-container"&gt;&lt;input type="hidden" name="_wpcf7" value="422" /&gt;&lt;input type="hidden" name="_wpcf7_version" value="6.1.4" /&gt;&lt;input type="hidden" name="_wpcf7_locale" value="ja" /&gt;&lt;input type="hidden" name="_wpcf7_unit_tag" value="wpcf7-f422-p532-o1" /&gt;&lt;input type="hidden" name="_wpcf7_container_post" value="532" /&gt;&lt;input type="hidden" name="_wpcf7_posted_data_hash" value="" /&gt;&lt;input type="hidden" name="_wpcf7_recaptcha_response" value="" /&gt;
&lt;/fieldset&gt;
&lt;p&gt;&lt;label&gt; 保護者氏名 (必須)&lt;br /&gt;
&lt;span class="wpcf7-form-control-wrap" data-name="text-734"&gt;&lt;input size="40" maxlength="400" class="wpcf7-form-control wpcf7-text wpcf7-validates-as-required" aria-required="true" aria-invalid="false" value="" type="text" name="text-734" /&gt;&lt;/span&gt;&lt;br /&gt;
&lt;/label&gt;&lt;label&gt;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/&gt;&lt;/span&gt;&lt;br /&gt;
&lt;/label&gt;&lt;label&gt;科目(必須)&lt;br /&gt;
&lt;span class="wpcf7-form-control-wrap" data-name="menu-682"&gt;&lt;select class="wpcf7-form-control wpcf7-select wpcf7-validates-as-required" aria-required="true" aria-invalid="false" name="menu-682"&gt;&lt;option value="英語"&gt;英語&lt;/option&gt;&lt;option value="数学"&gt;数学&lt;/option&gt;&lt;/select&gt;&lt;/span&gt;&lt;br /&gt;
&lt;/label&gt;&lt;label&gt;学年&lt;br /&gt;
&lt;span class="wpcf7-form-control-wrap" data-name="menu-683"&gt;&lt;select class="wpcf7-form-control wpcf7-select" aria-invalid="false" name="menu-683"&gt;&lt;option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aria-invalid="false" name="menu-684"&gt;&lt;option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type="checkbox" name="checkbox-613[]" value="教室" /&gt;&lt;/span&gt;&lt;span class="wpcf7-list-item last"&gt;&lt;span class="wpcf7-list-item-label"&gt;オンライン&lt;/span&gt;&lt;input type="checkbox" name="checkbox-613[]" value="オンライン" /&gt;&lt;/span&gt;&lt;/span&gt;&lt;/span&gt;&lt;br /&gt;
&lt;/label&gt;&lt;label&gt; 備考&lt;br /&gt;
&lt;span class="wpcf7-form-control-wrap" data-name="your-message"&gt;&lt;textarea cols="40" rows="10" maxlength="2000" class="wpcf7-form-control wpcf7-textarea wpcf7-validates-as-required" aria-required="true" aria-invalid="false" name="your-message"&gt;&lt;/textarea&gt;&lt;/span&gt;&lt;br /&gt;
[anr_nocaptcha g-recaptcha-response]&lt;br /&gt;
&lt;input class="wpcf7-form-control wpcf7-submit has-spinner" type="submit" value="送信" /&gt;&lt;/label&gt;
&lt;/p&gt;&lt;div class="wpcf7-response-output" aria-hidden="true"&gt;&lt;/div&gt;
&lt;/form&gt;
&lt;/div&gt;
&lt;/section&gt;
&lt;section class="veu_cta" id="veu_cta-498"&gt;&lt;h1 class="cta_title"&gt;講座案内：ワンポイント講座　思考力養成講座（5回完結）&lt;/h1&gt;&lt;div class="cta_body"&gt;&lt;div class="cta_body_image cta_body_image_right"&gt;&lt;a href="https://juku-escot.com/onepoint/" target="_blank"&gt;&lt;img width="956" height="253" src="https://juku-escot.com/wp-content/uploads/2020/05/スライドショーロゴ.png" class="attachment-large size-large" alt="" srcset="https://juku-escot.com/wp-content/uploads/2020/05/スライドショーロゴ.png 956w, https://juku-escot.com/wp-content/uploads/2020/05/スライドショーロゴ-300x79.png 300w, https://juku-escot.com/wp-content/uploads/2020/05/スライドショーロゴ-768x203.png 768w" sizes="(max-width: 956px) 100vw, 956px" /&gt;&lt;/a&gt;&lt;/div&gt;&lt;div class="cta_body_txt image_exist"&gt;【現代文】
&lt;br /&gt;比較的易しい記述問題を題材にして、授業を進めます。上記のような普遍的原理に基づいて解答を作成していきます。地頭を鍛えたい中学生や新傾向の大学入試共通テストの対策を始めたい受験生におススメの講座です。&lt;/div&gt;&lt;div class="cta_body_link"&gt;&lt;a href="https://juku-escot.com/onepoint/" class="btn btn-primary btn-block btn-lg" target="_blank"&gt;ワンポイント講座　思考力養成講座（5回完結）&lt;/a&gt;&lt;/div&gt;&lt;/div&gt;&lt;!--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</si>
  <si>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https://natsui-sansu-juku.com/col_blog/online-sansu-kobetsu-hi-wariai/
【検出された不自然ワード】
- 崩れ
- 型
- 設計
【本文】
------
&lt;div class="container my-4"&gt;
&lt;p&gt;&lt;!-- Hero / 導入部分 --&gt;&lt;/p&gt;
&lt;div class="card shadow-sm mb-4 border-0" style="background: linear-gradient(135deg, #1565c0, #00838f); color: #fff;"&gt;
&lt;div class="card-body p-4"&gt;
&lt;div class="d-flex flex-wrap justify-content-between align-items-center mb-2"&gt;&lt;span class="badge bg-warning text-dark mb-2" style="font-size: 0.8rem;"&gt;中学受験／オンライン算数&lt;/span&gt;&lt;br /&gt;
&lt;span class="badge bg-light text-dark mb-2" style="font-size: 0.75rem;"&gt;比・割合の弱点克服ガイド&lt;/span&gt;&lt;/div&gt;
&lt;h1 class="card-title mb-3" style="font-size: 1.9rem; line-height: 1.5;"&gt;&lt;/h1&gt;
&lt;p class="card-text mb-0" style="font-size: 0.98rem; line-height: 1.8;"&gt;比や割合の単元になると、急に算数が分からなくなったように感じてしまうお子さまは少なくありません。&lt;br /&gt;
計算はできるのに文章題になると手が止まる、途中までは合っているのに答えだけズレる。&lt;br /&gt;
中学受験を考える保護者の方にとっては、大きな不安材料になるところです。&lt;br /&gt;
本ページでは、そうした比や割合が弱点になりつつあるお子さまに対して、&lt;br /&gt;
オンライン算数の個別指導がどのように役立つのか、その具体的な改善ステップと&lt;br /&gt;
ご家庭でできるフォローの方法まで整理してお伝えいたします。&lt;/p&gt;
&lt;p class="card-text mt-2 mb-0" style="font-size: 0.95rem; line-height: 1.8;"&gt;比・割合を含む文章題の解き方を体系的に整理したハブは、&lt;a class="text-decoration-underline" style="color: #fff;" href="https://natsui-sansu-juku.com/column/hub-bunshodai/"&gt;全体像はこちら&lt;/a&gt;で確認できます。&lt;/p&gt;
&lt;/div&gt;
&lt;/div&gt;
&lt;p&gt;&lt;!-- 概要ボックス --&gt;&lt;/p&gt;
&lt;div class="alert alert-info border-0 shadow-sm mb-4" role="alert"&gt;
&lt;h2 class="h5 mb-2"&gt;この記事のポイント&lt;/h2&gt;
&lt;ul class="mb-0"&gt;
&lt;li&gt;比や割合でつまずきやすい原因を、中学受験算数の特性から整理します。&lt;/li&gt;
&lt;li&gt;オンライン算数の個別指導だからこそできる「手元映像」や「過程指導」のメリットを解説します。&lt;/li&gt;
&lt;li&gt;具体的な三つのステップで、比や割合の弱点を改善していく方法をご紹介します。&lt;/li&gt;
&lt;li&gt;ご家庭でできるフォローの仕方や、オンライン個別指導の教室選びのポイントもお伝えします。&lt;/li&gt;
&lt;/ul&gt;
&lt;/div&gt;
&lt;p&gt;&lt;!-- H2：背景 --&gt;&lt;/p&gt;
&lt;h2 class="h4 mt-4 mb-3 border-start border-4 border-primary ps-2"&gt;比や割合が苦手になる背景と中学受験算数の難しさ&lt;/h2&gt;
&lt;p&gt;まずは、なぜ比や割合がここまで多くの受験生の弱点になりやすいのか、その背景を整理しておきます。&lt;br /&gt;
中学受験算数全体の構造とも強く結びついている部分です。&lt;/p&gt;
&lt;h3 class="h5 mt-3"&gt;計算はできるのに文章になると解けない構造&lt;/h3&gt;
&lt;p&gt;比や割合の問題は、多くの場合、文章題として出題されます。&lt;/p&gt;
&lt;ul&gt;
&lt;li&gt;ある数の何パーセントかを求める問題&lt;/li&gt;
&lt;li&gt;もとの数を一としたときの比を求める問題&lt;/li&gt;
&lt;li&gt;増加前と増加後の割合を比較する問題&lt;/li&gt;
&lt;/ul&gt;
&lt;p&gt;これらはすべて、言葉の情報を数式に翻訳していく作業が必須になります。&lt;br /&gt;
このときに必要になるのは、次のような判断です。&lt;/p&gt;
&lt;ul&gt;
&lt;li&gt;文中からどの数字を拾うのか&lt;/li&gt;
&lt;li&gt;どこをもとにする量と考えるのか&lt;/li&gt;
&lt;li&gt;どの場面で割合をかけるのか、どの場面で割るのか&lt;/li&gt;
&lt;/ul&gt;
&lt;p&gt;これらのうち一つでも判断がズレると、その後の計算はすべて合っていても答えが間違ってしまいます。&lt;br /&gt;
多くのケースでは、計算力そのものではなく、&lt;strong&gt;情報の整理と式の立て方でつまずいている&lt;/strong&gt;お子さまが非常に多く見られます。&lt;/p&gt;
&lt;h3 class="h5 mt-3"&gt;小数や分数や単位変換がいっせいに出てくる負荷&lt;/h3&gt;
&lt;p&gt;比や割合の単元では、次のような多くの要素が同時に求められます。&lt;/p&gt;
&lt;ul&gt;
&lt;li&gt;分数と小数の相互変換&lt;/li&gt;
&lt;li&gt;パーセント表示と小数表示の切り替え&lt;/li&gt;
&lt;li&gt;重さや体積などの単位変換&lt;/li&gt;
&lt;li&gt;比を簡単な整数比に直す作業&lt;/li&gt;
&lt;li&gt;倍数や約数の感覚&lt;/li&gt;
&lt;/ul&gt;
&lt;p&gt;これらが一度に押し寄せると、頭の中のワーキングメモリがいっぱいになり、&lt;br /&gt;
途中で何をしているのか分からなくなるお子さまも少なくありません。&lt;br /&gt;
紙面上は単純な式に見えても、そこに至るまでの負荷は想像以上に大きいのです。&lt;/p&gt;
&lt;h3 class="h5 mt-3"&gt;なんとなく丸暗記で乗り切ろうとする危険&lt;/h3&gt;
&lt;p&gt;よくあるパターンとして、比や割合の苦手を感じてから次のような学習に走ってしまうことがあります。&lt;/p&gt;
&lt;ul&gt;
&lt;li&gt;割合の三公式だけを丸暗記しようとする&lt;/li&gt;
&lt;li&gt;とりあえずかけ算か割り算のどちらかをしてみる当てずっぽう&lt;/li&gt;
&lt;li&gt;線分図だけ真似して描いてみるが意味を理解していない&lt;/li&gt;
&lt;/ul&gt;
&lt;p&gt;一時的に点数が上がることはありますが、問題の設定が少し変わった瞬間にまったく対応できなくなり、&lt;br /&gt;
中学受験本番のような初見問題では通用しません。&lt;/p&gt;
&lt;p&gt;比や割合を本当に得意にするには、次のような観点が欠かせません。&lt;/p&gt;
&lt;ul&gt;
&lt;li&gt;数の関係を図や式でどう表しているのかを理解すること&lt;/li&gt;
&lt;li&gt;もとにする量と比べる量と割合の役割がどう変化しているのかを押さえること&lt;/li&gt;
&lt;/ul&gt;
&lt;p&gt;&lt;!-- 背景まとめテーブル --&gt;&lt;/p&gt;
&lt;div class="table-responsive mb-4"&gt;
&lt;table class="table table-bordered table-hover align-middle"&gt;
&lt;thead class="text-center" style="background-color: #e3f2fd;"&gt;
&lt;tr&gt;
&lt;th scope="col"&gt;つまずきポイント&lt;/th&gt;
&lt;th scope="col"&gt;具体例&lt;/th&gt;
&lt;th scope="col"&gt;背景&lt;/th&gt;
&lt;/tr&gt;
&lt;/thead&gt;
&lt;tbody&gt;
&lt;tr&gt;
&lt;td class="fw-bold"&gt;文章の読み替え&lt;/td&gt;
&lt;td&gt;「もとの数」の取り違え、「何パーセント増」などの読み違い&lt;/td&gt;
&lt;td&gt;言葉から数式への変換に時間がかかり、情報の整理が追いついていない。&lt;/td&gt;
&lt;/tr&gt;
&lt;tr&gt;
&lt;td class="fw-bold"&gt;計算と単位変換&lt;/td&gt;
&lt;td&gt;小数と分数の変換、gとkgやmLとLの混在で混乱&lt;/td&gt;
&lt;td&gt;複数の処理を同時に求められ、頭の中がいっぱいになりやすい。&lt;/td&gt;
&lt;/tr&gt;
&lt;tr&gt;
&lt;td class="fw-bold"&gt;丸暗記型の学習&lt;/td&gt;
&lt;td&gt;公式だけ覚えておき、少し条件が変わると解けない&lt;/td&gt;
&lt;td&gt;式の意味を理解しておらず、問題ごとの柔軟な対応ができない。&lt;/td&gt;
&lt;/tr&gt;
&lt;/tbody&gt;
&lt;/table&gt;
&lt;/div&gt;
&lt;p&gt;&lt;!-- H2：オンラインの効果 --&gt;&lt;/p&gt;
&lt;h2 class="h4 mt-4 mb-3 border-start border-4 border-success ps-2"&gt;オンライン算数 個別指導が比や割合で力を発揮する理由&lt;/h2&gt;
&lt;p&gt;ここからは、オンライン算数の個別指導だからこそできることが、どのように比や割合の克服につながるのかを見ていきます。&lt;br /&gt;
中学受験向けの算数指導においても、オンライン環境は弱点補強に非常に相性が良い分野です。&lt;/p&gt;
&lt;h3 class="h5 mt-3"&gt;手元映像でどこで迷っているかを正確に把握できる&lt;/h3&gt;
&lt;p&gt;オンラインの個別指導では、手元カメラを使ってお子さまのノートや計算の様子を映し出すことができます。&lt;br /&gt;
講師は次のようなポイントをリアルタイムでチェックできます。&lt;/p&gt;
&lt;ul&gt;
&lt;li&gt;問題文を読んでから最初に書き込むメモの内容&lt;/li&gt;
&lt;li&gt;どの数字に丸や下線を引いているか&lt;/li&gt;
&lt;li&gt;線分図や表や式をどの順番で書いているか&lt;/li&gt;
&lt;li&gt;計算の途中で消しゴムを多用している箇所&lt;/li&gt;
&lt;/ul&gt;
&lt;p&gt;同じ割合の文章題で間違える場合でも、原因はさまざまです。&lt;/p&gt;
&lt;ul&gt;
&lt;li&gt;そもそも式の立て方が違う&lt;/li&gt;
&lt;li&gt;立てた式は合っているが計算ミスをしている&lt;/li&gt;
&lt;li&gt;問題文の読み違いがある&lt;/li&gt;
&lt;/ul&gt;
&lt;p&gt;オンライン算数の個別指導では、&lt;br /&gt;
&lt;strong&gt;手元映像を通じて原因の出どころをピンポイントで特定できる&lt;/strong&gt;ため、&lt;br /&gt;
表面的な解説で終わらず、根本から修正していくことが可能になります。&lt;/p&gt;
&lt;h3 class="h5 mt-3"&gt;過程重視の指導でなぜその式になるかを言語化する&lt;/h3&gt;
&lt;p&gt;比や割合を本当に理解させるには、答え合わせだけでは不十分で、途中式の一つ一つに意味を持たせていく必要があります。&lt;br /&gt;
オンラインの算数個別指導では、講師が画面共有機能を使うことで、過程重視の指導がしやすくなります。&lt;/p&gt;
&lt;ul&gt;
&lt;li&gt;線分図にもとと増えた分と全体を色分けして表示する&lt;/li&gt;
&lt;li&gt;このかけ算はどの量をどれだけにしているのかを画面上で書き込みながら説明する&lt;/li&gt;
&lt;li&gt;途中式と図を並べて見せて、図のどの部分がこの式に当たるのかを対応づける&lt;/li&gt;
&lt;/ul&gt;
&lt;p&gt;このように、視覚的な説明と口頭での説明を組み合わせることで、&lt;br /&gt;
&lt;strong&gt;比や割合の概念定着はぐっと進みます&lt;/strong&gt;。&lt;br /&gt;
オンラインの中学受験算数指導では、この思考の可視化がしやすいことが大きなメリットです。&lt;/p&gt;
&lt;h3 class="h5 mt-3"&gt;進度管理と弱点記録がしやすいオンライン環境&lt;/h3&gt;
&lt;p&gt;オンライン指導では、授業後の記録や宿題管理をデジタルで一元化しやすくなります。&lt;br /&gt;
比や割合に特化しても、次のような情報を蓄積できます。&lt;/p&gt;
&lt;ul&gt;
&lt;li&gt;どの種類の割合問題でミスが多いか&lt;/li&gt;
&lt;li&gt;もとにする量を間違えるケースがどれくらいあるか&lt;/li&gt;
&lt;li&gt;単位の変換で止まってしまう頻度がどの程度か&lt;/li&gt;
&lt;/ul&gt;
&lt;p&gt;これらを基に、次回以降の授業や宿題に反映することで、弱点をねらった指導が可能になります。&lt;br /&gt;
オンラインの算数個別指導だからこそ、&lt;br /&gt;
&lt;strong&gt;弱点の傾向に合わせて指導内容や演習量を細かく調整できる&lt;/strong&gt;と言えます。&lt;/p&gt;
&lt;p&gt;オンライン算数の指導方針の詳細は、&lt;br /&gt;
&lt;a class="link-light text-decoration-underline" href="/kobetsu_online/"&gt;&lt;br /&gt;
オンライン算数 個別指導コースのご案内&lt;br /&gt;
&lt;/a&gt;&lt;br /&gt;
も併せてご覧いただくとイメージがつかみやすくなります。&lt;/p&gt;
&lt;p&gt;&lt;!-- H2：改善方法 --&gt;&lt;/p&gt;
&lt;h2 class="h4 mt-5 mb-3 border-start border-4 border-warning ps-2"&gt;比や割合克服のための具体的な改善ステップ&lt;/h2&gt;
&lt;p&gt;ここでは、オンライン算数の個別指導を活用しながら、比や割合の弱点を克服していくための具体的なステップをご提案いたします。&lt;/p&gt;
&lt;div class="row g-3 mb-3"&gt;
&lt;div class="col-md-4"&gt;
&lt;div class="card h-100 border-0 shadow-sm"&gt;
&lt;div class="card-body"&gt;
&lt;h3 class="h6 text-muted mb-1"&gt;ステップ一&lt;/h3&gt;
&lt;h4 class="h6 fw-bold"&gt;現在地の診断&lt;/h4&gt;
&lt;p class="mb-0 small"&gt;計算基礎、文章題、図の活用など、どこから崩れているのかを整理します。&lt;/p&gt;
&lt;/div&gt;
&lt;/div&gt;
&lt;/div&gt;
&lt;div class="col-md-4"&gt;
&lt;div class="card h-100 border-0 shadow-sm"&gt;
&lt;div class="card-body"&gt;
&lt;h3 class="h6 text-muted mb-1"&gt;ステップ二&lt;/h3&gt;
&lt;h4 class="h6 fw-bold"&gt;意味の分かる型づくり&lt;/h4&gt;
&lt;p class="mb-0 small"&gt;線分図やテープ図を使い、公式を暗記ではなく意味理解として身につけます。&lt;/p&gt;
&lt;/div&gt;
&lt;/div&gt;
&lt;/div&gt;
&lt;div class="col-md-4"&gt;
&lt;div class="card h-100 border-0 shadow-sm"&gt;
&lt;div class="card-body"&gt;
&lt;h3 class="h6 text-muted mb-1"&gt;ステップ三&lt;/h3&gt;
&lt;h4 class="h6 fw-bold"&gt;入試レベルでのパターン化&lt;/h4&gt;
&lt;p class="mb-0 small"&gt;混合問題や過去問演習を通じて、実戦的な解法パターンを定着させます。&lt;/p&gt;
&lt;/div&gt;
&lt;/div&gt;
&lt;/div&gt;
&lt;/div&gt;
&lt;p&gt;&lt;!-- ステップごとの詳細 --&gt;&lt;/p&gt;
&lt;h3 class="h5 mt-3"&gt;ステップ一　現在地を正確に把握する&lt;/h3&gt;
&lt;p&gt;最初に行いたいのは、&lt;br /&gt;
&lt;strong&gt;何がどこまでできていて、どこから崩れているのかを整理すること&lt;/strong&gt;&lt;br /&gt;
です。&lt;br /&gt;
オンラインの個別指導では、最初の数回を診断回として、次のような確認を行うことができます。&lt;/p&gt;
&lt;ul&gt;
&lt;li&gt;分数や小数や百分率の基本計算がどの程度スムーズか&lt;/li&gt;
&lt;li&gt;簡単な割合の文章題でのミスの有無&lt;/li&gt;
&lt;li&gt;線分図やテープ図を使って数量の関係を図化できるか&lt;/li&gt;
&lt;li&gt;食塩水や売買損益などの応用問題でどの段階で詰まるか&lt;/li&gt;
&lt;/ul&gt;
&lt;p&gt;これらを通して、次のような原因の切り分けができます。&lt;/p&gt;
&lt;ul&gt;
&lt;li&gt;計算基礎に由来するミスなのか&lt;/li&gt;
&lt;li&gt;概念理解の不足が原因なのか&lt;/li&gt;
&lt;li&gt;問題文の読み取りが原因なのか&lt;/li&gt;
&lt;/ul&gt;
&lt;p&gt;講師が結果を簡単な表やグラフにまとめたり、保護者向けにフィードバックシートを共有したりすることで、&lt;br /&gt;
保護者の方にもお子さまの現在地が見える形で伝わります。&lt;/p&gt;
&lt;h3 class="h5 mt-3"&gt;ステップ二　意味の分かる型を身につける&lt;/h3&gt;
&lt;p&gt;診断で原因が見えてきたら、次は&lt;br /&gt;
&lt;strong&gt;意味の分かる型を作る段階&lt;/strong&gt;&lt;br /&gt;
です。&lt;br /&gt;
割合の三公式や比の基本を扱う際にも、単なる暗記で終わらせない工夫が必要になります。&lt;/p&gt;
&lt;ul&gt;
&lt;li&gt;具体例を通してもとと比べる量の関係を確認する&lt;/li&gt;
&lt;li&gt;線分図を使い、どの部分が一に当たるのか、どの部分が何パーセントに当たるのかを視覚的に示す&lt;/li&gt;
&lt;li&gt;同じ問題を公式を使う解き方と比を使う解き方の両方で解いて見せる&lt;/li&gt;
&lt;/ul&gt;
&lt;p&gt;オンライン授業では、講師が画面上にスライドや手書き図を表示しながら、次のようなサイクルで進めることができます。&lt;/p&gt;
&lt;ol&gt;
&lt;li&gt;講師側で理想的な解き方の見本を提示する&lt;/li&gt;
&lt;li&gt;類題をお子さまに解いてもらい、手元映像で途中式を確認する&lt;/li&gt;
&lt;li&gt;迷った箇所にはその場で書き込みを入れて、どこをどう直すかを明示する&lt;/li&gt;
&lt;/ol&gt;
&lt;p&gt;このように、見本を見て真似する、自分で解いてみる、修正してもらうサイクルを短い間隔で回すことが、&lt;br /&gt;
比や割合の理解を深めるうえで非常に有効です。&lt;/p&gt;
&lt;h3 class="h5 mt-3"&gt;ステップ三　入試レベルの応用問題でパターン化する&lt;/h3&gt;
&lt;p&gt;意味理解と基本型が固まってきたら、次は&lt;br /&gt;
&lt;strong&gt;中学受験レベルの入試問題に近い形でパターン化する段階&lt;/strong&gt;&lt;br /&gt;
です。&lt;/p&gt;
&lt;ul&gt;
&lt;li&gt;単元別ではなく混合問題に取り組む&lt;/li&gt;
&lt;li&gt;食塩水や売買損益や濃度や速さなどに比や割合の視点を当てる&lt;/li&gt;
&lt;li&gt;この問題はどのタイプの割合問題かを授業中にラベリングしてもらう&lt;/li&gt;
&lt;/ul&gt;
&lt;p&gt;オンラインの個別指導では、過去問や塾のテキストを画面共有しながら、次のような点を一問ずつ確認していきます。&lt;/p&gt;
&lt;ul&gt;
&lt;li&gt;問題のどの一文がもとにする量を示しているのか&lt;/li&gt;
&lt;li&gt;どの条件から比の関係が読み取れるのか&lt;/li&gt;
&lt;li&gt;図や表や式のどれから手をつけるべきか&lt;/li&gt;
&lt;/ul&gt;
&lt;p&gt;こうした積み重ねによって、最終的には次のような自分なりの解法パターンが育っていきます。&lt;/p&gt;
&lt;ul&gt;
&lt;li&gt;この文章の言い回しならこの型で解けばよい&lt;/li&gt;
&lt;li&gt;この条件が出てきたら先に比をそろえるべきだ&lt;/li&gt;
&lt;/ul&gt;
&lt;p&gt;&lt;!-- H2：家庭でのフォロー --&gt;&lt;/p&gt;
&lt;h2 class="h4 mt-5 mb-3 border-start border-4 border-info ps-2"&gt;家庭でできるフォローとオンライン指導との連携&lt;/h2&gt;
&lt;p&gt;オンライン算数の個別指導だけに任せるのではなく、家庭学習と連携させることで、&lt;br /&gt;
比や割合の定着はさらに加速します。保護者の方に意識していただきたいポイントをいくつかご紹介いたします。&lt;/p&gt;
&lt;h3 class="h5 mt-3"&gt;短時間でよいので毎日比や割合に触れる&lt;/h3&gt;
&lt;p&gt;比や割合は、一気にたくさん解くよりも、少量でもよいので頻度高く触れることが効果的です。&lt;br /&gt;
ご家庭では、次のような形を目指していただくとよいでしょう。&lt;/p&gt;
&lt;ul&gt;
&lt;li&gt;平日は毎日、比や割合の問題を一問から三問だけ解く&lt;/li&gt;
&lt;li&gt;週末にオンライン授業で扱ったテーマの復習をする&lt;/li&gt;
&lt;li&gt;間違えた問題を一冊のノートにまとめておく&lt;/li&gt;
&lt;/ul&gt;
&lt;p&gt;今日はたくさんできなかったと考えるのではなく、&lt;br /&gt;
&lt;strong&gt;少しでも比や割合に触れられたから良しとする感覚&lt;/strong&gt;&lt;br /&gt;
を親子で共有できると、精神的な負担も軽くなります。&lt;/p&gt;
&lt;h3 class="h5 mt-3"&gt;解き直しノートはビフォーアフターを残す&lt;/h3&gt;
&lt;p&gt;比や割合の克服には、同じミスを繰り返さない仕組みが重要です。&lt;br /&gt;
解き直しノートを作る際には、次の二つをセットで残すことをおすすめします。&lt;/p&gt;
&lt;ul&gt;
&lt;li&gt;最初に解いたときの誤答&lt;/li&gt;
&lt;li&gt;オンライン授業の後に修正した正しい解答&lt;/li&gt;
&lt;/ul&gt;
&lt;p&gt;後から見返したときに、次のような変化が分かります。&lt;/p&gt;
&lt;ul&gt;
&lt;li&gt;以前はもとにする量を取り違えていたが、今は正しく判断できている&lt;/li&gt;
&lt;li&gt;計算ミスが減り、式が違うミスが中心になってきている&lt;/li&gt;
&lt;/ul&gt;
&lt;p&gt;この変化が目に見えることで、お子さま自身の自信にもつながります。&lt;/p&gt;
&lt;h3 class="h5 mt-3"&gt;保護者は結果より過程への声かけを意識する&lt;/h3&gt;
&lt;p&gt;ご家庭での声かけは、点数や正答数だけでなく、&lt;br /&gt;
&lt;strong&gt;思考の過程に目を向けてあげること&lt;/strong&gt;&lt;br /&gt;
が大切です。例えば、次のような言葉がけが有効です。&lt;/p&gt;
&lt;ul&gt;
&lt;li&gt;今日は線分図をきちんと描けていたね&lt;/li&gt;
&lt;li&gt;前よりも早く式が立てられるようになってきたね&lt;/li&gt;
&lt;li&gt;もとにする量を意識して問題を読めていたね&lt;/li&gt;
&lt;/ul&gt;
&lt;p&gt;このように具体的な成長ポイントを言葉にしてあげると、&lt;br /&gt;
お子さまは比や割合が苦手なままなのではなく、&lt;br /&gt;
&lt;strong&gt;少しずつできるようになっている途中&lt;/strong&gt;&lt;br /&gt;
なのだと感じられるようになります。&lt;/p&gt;
&lt;p&gt;オンラインの個別指導では、授業の最後に講師から保護者の方へ短いフィードバックをお伝えすることも多く、&lt;br /&gt;
こうした声かけのポイントも共有しやすくなります。&lt;/p&gt;
&lt;p&gt;&lt;!-- H2：教室の選び方 --&gt;&lt;/p&gt;
&lt;h2 class="h4 mt-5 mb-3 border-start border-4 border-secondary ps-2"&gt;最適なオンライン算数 個別指導の教室や指導者の選び方&lt;/h2&gt;
&lt;p&gt;最後に、比や割合の弱点克服に適したオンライン算数の個別指導を選ぶ際のチェックポイントを整理します。&lt;br /&gt;
中学受験算数全体の弱点補強にも共通するポイントです。&lt;/p&gt;
&lt;h3 class="h5 mt-3"&gt;比や割合の指導経験が豊富かどうか&lt;/h3&gt;
&lt;p&gt;中学受験算数、とくに比や割合の指導は、単に教え方が上手いだけでなく、&lt;br /&gt;
&lt;strong&gt;どこでつまずきやすいかを熟知しているかどうか&lt;/strong&gt;&lt;br /&gt;
が重要です。&lt;/p&gt;
&lt;ul&gt;
&lt;li&gt;食塩水や売買損益などの典型的な応用単元の指導事例があるか&lt;/li&gt;
&lt;li&gt;過去問や塾テキストに合わせた比や割合の対策経験があるか&lt;/li&gt;
&lt;li&gt;図を使うのが得意な先生や説明の言語化が得意な先生など、強みが明確かどうか&lt;/li&gt;
&lt;/ul&gt;
&lt;h3 class="h5 mt-3"&gt;手元映像と画面共有を活用した過程重視の指導か&lt;/h3&gt;
&lt;p&gt;オンライン指導の大きなメリットは、&lt;br /&gt;
&lt;strong&gt;手元映像と画面共有を組み合わせて過程を丁寧に見られること&lt;/strong&gt;&lt;br /&gt;
です。教室選びの際には、次のような点も確認しておくと安心です。&lt;/p&gt;
&lt;ul&gt;
&lt;li&gt;手元カメラの利用が標準になっているか&lt;/li&gt;
&lt;li&gt;講師側の画面共有で図や表を使った説明をしてくれるか&lt;/li&gt;
&lt;li&gt;授業後にどのような過程でミスが出ているかを具体的に教えてくれるか&lt;/li&gt;
&lt;/ul&gt;
&lt;h3 class="h5 mt-3"&gt;宿題設計と進度管理が比や割合仕様になっているか&lt;/h3&gt;
&lt;p&gt;比や割合の克服には、授業中だけでなく、&lt;br /&gt;
&lt;strong&gt;授業と授業の間の宿題設計が非常に重要&lt;/strong&gt;&lt;br /&gt;
です。次のような点もチェックポイントになります。&lt;/p&gt;
&lt;ul&gt;
&lt;li&gt;一度できた問題を時間をおいてもう一度解き直す仕組みがあるか&lt;/li&gt;
&lt;li&gt;単元別から混合問題へとステップアップできるカリキュラムになっているか&lt;/li&gt;
&lt;li&gt;宿題の量やレベルが、お子さまの負荷に合っているか&lt;/li&gt;
&lt;/ul&gt;
&lt;p&gt;オンラインの個別指導であれば、こうした宿題設計や進度調整も柔軟に行えるはずですので、&lt;br /&gt;
その教室がどの程度きめ細かい運用をしているか、事前に質問してみることをおすすめいたします。&lt;/p&gt;
&lt;p&gt;指導モデルやフィードバックの質を比較する際には、&lt;br /&gt;
&lt;a href="/kobetsu_online/"&gt;オンライン算数 個別指導コース&lt;/a&gt;&lt;br /&gt;
のような案内ページも参考になります。&lt;/p&gt;
&lt;p&gt;&lt;!-- まとめ --&gt;&lt;/p&gt;
&lt;div class="card mt-5 mb-4 border-0 shadow-sm"&gt;
&lt;div class="card-body"&gt;
&lt;h2 class="h5 mb-3"&gt;まとめ　比や割合は見える化と過程重視で弱点から得意単元へ&lt;/h2&gt;
&lt;p&gt;比や割合のつまずきは、計算力だけの問題ではなく、情報の整理の仕方や数量関係のイメージの持ち方、&lt;br /&gt;
もとにする量への意識など、目に見えにくい部分に原因が潜んでいることが少なくありません。&lt;/p&gt;
&lt;p&gt;オンライン算数の個別指導であれば、手元映像と画面共有を通じて、こうした見えにくい思考過程を丁寧に可視化し、&lt;br /&gt;
中学受験レベルの比や割合の弱点を一つずつ解きほぐしていくことができます。&lt;/p&gt;
&lt;p class="mb-0"&gt;もし比や割合が分からない、算数が苦手になりそうだと感じられているようでしたら、&lt;br /&gt;
&lt;strong&gt;オンライン算数 個別指導&lt;/strong&gt;&lt;br /&gt;
の活用も一つの選択肢としてご検討ください。&lt;br /&gt;
比や割合をきっかけに算数全体が分かるようになることも、決して珍しくありません。&lt;br /&gt;
詳細は&lt;br /&gt;
&lt;a href="/kobetsu_online/"&gt;オンライン算数 個別指導コース&lt;/a&gt;&lt;br /&gt;
のページもご覧いただき、お子さまに合ったサポートの形を見つけていただければ幸いです。&lt;/p&gt;
&lt;/div&gt;
&lt;/div&gt;
&lt;/div&gt;
&lt;p&gt;&lt;!-- [ /.socialSet ] --&gt;&lt;/p&gt;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sansu-kobetsu-hi-wariai%2F&amp;amp;t=%E6%AF%94%E3%83%BB%E5%89%B2%E5%90%88%E3%81%8C%E8%8B%A6%E6%89%8B%E3%81%AA%E5%AD%90%E3%81%AE%E3%81%9F%E3%82%81%E3%81%AE%E3%82%AA%E3%83%B3%E3%83%A9%E3%82%A4%E3%83%B3%E7%AE%97%E6%95%B0%20%E5%80%8B%E5%88%A5%E6%8C%87%E5%B0%8E%E3%82%AC%E3%82%A4%E3%83%89%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sansu-kobetsu-hi-wariai%2F&amp;amp;text=%E6%AF%94%E3%83%BB%E5%89%B2%E5%90%88%E3%81%8C%E8%8B%A6%E6%89%8B%E3%81%AA%E5%AD%90%E3%81%AE%E3%81%9F%E3%82%81%E3%81%AE%E3%82%AA%E3%83%B3%E3%83%A9%E3%82%A4%E3%83%B3%E7%AE%97%E6%95%B0%20%E5%80%8B%E5%88%A5%E6%8C%87%E5%B0%8E%E3%82%AC%E3%82%A4%E3%83%89%20%7C%20%E4%B8%AD%E5%AD%A6%E5%8F%97%E9%A8%93%E5%B0%82%E9%96%80%E3%80%80%E5%A4%8F%E4%BA%95%E7%AE%97%E6%95%B0%E5%A1%BE" target="_blank" &gt;&lt;span class="vk_icon_w_r_sns_x_twitter icon_sns"&gt;&lt;/span&gt;&lt;span class="sns_txt"&gt;X&lt;/span&gt;&lt;/a&gt;&lt;/li&gt;&lt;li class="sb_bluesky sb_icon"&gt;&lt;a class="sb_icon_inner" href="https://bsky.app/intent/compose?text=%E6%AF%94%E3%83%BB%E5%89%B2%E5%90%88%E3%81%8C%E8%8B%A6%E6%89%8B%E3%81%AA%E5%AD%90%E3%81%AE%E3%81%9F%E3%82%81%E3%81%AE%E3%82%AA%E3%83%B3%E3%83%A9%E3%82%A4%E3%83%B3%E7%AE%97%E6%95%B0%20%E5%80%8B%E5%88%A5%E6%8C%87%E5%B0%8E%E3%82%AC%E3%82%A4%E3%83%89%20%7C%20%E4%B8%AD%E5%AD%A6%E5%8F%97%E9%A8%93%E5%B0%82%E9%96%80%E3%80%80%E5%A4%8F%E4%BA%95%E7%AE%97%E6%95%B0%E5%A1%BE%0Ahttps%3A%2F%2Fnatsui-sansu-juku.com%2Fcol_blog%2Fonline-sansu-kobetsu-hi-wariai%2F" target="_blank" &gt;&lt;span class="vk_icon_w_r_sns_bluesky icon_sns"&gt;&lt;/span&gt;&lt;span class="sns_txt"&gt;Bluesky&lt;/span&gt;&lt;/a&gt;&lt;/li&gt;&lt;li class="sb_hatena sb_icon"&gt;&lt;a class="sb_icon_inner" href="//b.hatena.ne.jp/add?mode=confirm&amp;url=https%3A%2F%2Fnatsui-sansu-juku.com%2Fcol_blog%2Fonline-sansu-kobetsu-hi-wariai%2F&amp;amp;title=%E6%AF%94%E3%83%BB%E5%89%B2%E5%90%88%E3%81%8C%E8%8B%A6%E6%89%8B%E3%81%AA%E5%AD%90%E3%81%AE%E3%81%9F%E3%82%81%E3%81%AE%E3%82%AA%E3%83%B3%E3%83%A9%E3%82%A4%E3%83%B3%E7%AE%97%E6%95%B0%20%E5%80%8B%E5%88%A5%E6%8C%87%E5%B0%8E%E3%82%AC%E3%82%A4%E3%83%89%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col_blog%2Fonline-sansu-kobetsu-hi-wariai%2F&amp;title=%E6%AF%94%E3%83%BB%E5%89%B2%E5%90%88%E3%81%8C%E8%8B%A6%E6%89%8B%E3%81%AA%E5%AD%90%E3%81%AE%E3%81%9F%E3%82%81%E3%81%AE%E3%82%AA%E3%83%B3%E3%83%A9%E3%82%A4%E3%83%B3%E7%AE%97%E6%95%B0%20%E5%80%8B%E5%88%A5%E6%8C%87%E5%B0%8E%E3%82%AC%E3%82%A4%E3%83%89%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sb_icon_inner"data-clipboard-text="比・割合が苦手な子のためのオンライン算数 個別指導ガイド | 中学受験専門　夏井算数塾 https://natsui-sansu-juku.com/col_blog/online-sansu-kobetsu-hi-wariai/"&gt;&lt;span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</si>
  <si>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https://natsui-sansu-juku.com/column/kokogachigau/
【検出された不自然ワード】
- 型
- 迷い
- 固定
- 手順
- 導線
- 設計
【本文】
------
&lt;h2&gt;個別指導の常識を覆す、夏井算数塾の授業システム&lt;/h2&gt;
&lt;p&gt;「個別指導の常識を覆す。」──夏井算数塾では、そんなコンセプトのもと、従来型の個別指導とは一線を画す&lt;strong&gt;電子黒板×データ活用&lt;/strong&gt;型の授業を行っています。&lt;br /&gt;
単に「分かりやすく教える」だけでなく、&lt;strong&gt;その場の理解をそのまま家に持ち帰れる仕組み&lt;/strong&gt;と、&lt;strong&gt;学習履歴を蓄積・活用する仕組み&lt;/strong&gt;を組み合わせている点が大きな特徴です。&lt;/p&gt;
&lt;p&gt;中学受験算数の悩みは時期によって変わるため、全体像は &lt;a href="https://natsui-sansu-juku.com/column/hub-qa-jiki/"&gt;&lt;strong&gt;中学受験算数Q&amp;amp;A｜時期別の悩み整理（全体像はこちら）&lt;/strong&gt;&lt;/a&gt; で整理してから読むと、必要な打ち手が選びやすくなります。&lt;/p&gt;
&lt;p&gt;このページでは、夏井算数塾の核となる&lt;/p&gt;
&lt;ul&gt;
&lt;li&gt;&lt;strong&gt;電子黒板を使った授業&lt;/strong&gt;&lt;/li&gt;
&lt;li&gt;&lt;strong&gt;授業再現プリント&lt;/strong&gt;による復習サポート&lt;/li&gt;
&lt;li&gt;&lt;strong&gt;データ化された学習履歴&lt;/strong&gt;を活用したオーダーメイド指導&lt;/li&gt;
&lt;/ul&gt;
&lt;p&gt;について、元記事の内容をもとに整理・解説していきます。&lt;/p&gt;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&lt;h2&gt;電子黒板で変わる個別指導のスタイル&lt;/h2&gt;
&lt;h3&gt;生徒一人ひとりに合わせた問題を電子黒板に表示&lt;/h3&gt;
&lt;p&gt;夏井算数塾の授業では、まず&lt;strong&gt;机の上にドーンと置かれた大きな画面（電子黒板）&lt;/strong&gt;が目を引きます。&lt;/p&gt;
&lt;p&gt;&lt;img fetchpriority="high" decoding="async" class="alignnone size-large wp-image-12176" src="https://natsui-sansu-juku.com/wp-content/uploads/2018/10/IMG_4512-1024x768.jpg" sizes="(max-width: 640px) 100vw, 640px" srcset="https://natsui-sansu-juku.com/wp-content/uploads/2018/10/IMG_4512-1024x768.jpg 1024w, https://natsui-sansu-juku.com/wp-content/uploads/2018/10/IMG_4512-300x225.jpg 300w, https://natsui-sansu-juku.com/wp-content/uploads/2018/10/IMG_4512-768x576.jpg 768w" alt="電子黒板を使用した授業風景" width="640" height="480" /&gt;&lt;/p&gt;
&lt;p&gt;電子黒板に映し出されているのは、&lt;strong&gt;&lt;span style="color: #ff0000;"&gt;生徒さんひとりひとりに合わせた内容&lt;/span&gt;&lt;/strong&gt;の問題です。&lt;br /&gt;
生徒は画面の問題を見ながら解き、&lt;strong&gt;解説の際には講師が電子黒板上に直接ペンで書き込みながら説明&lt;/strong&gt;していきます。&lt;/p&gt;
&lt;h3&gt;「わからなかった部分が全て解決した状態の画面」が完成&lt;/h3&gt;
&lt;p&gt;問題を解き、解説が終わった後の画面を見てみると──&lt;/p&gt;
&lt;p&gt;&lt;img decoding="async" class="alignnone size-large wp-image-12177" src="https://natsui-sansu-juku.com/wp-content/uploads/2018/10/IMG_4515-1024x768.jpg" sizes="(max-width: 640px) 100vw, 640px" srcset="https://natsui-sansu-juku.com/wp-content/uploads/2018/10/IMG_4515-1024x768.jpg 1024w, https://natsui-sansu-juku.com/wp-content/uploads/2018/10/IMG_4515-300x225.jpg 300w, https://natsui-sansu-juku.com/wp-content/uploads/2018/10/IMG_4515-768x576.jpg 768w" alt="生徒に合わせた問題内容の表示" width="640" height="480" /&gt;&lt;/p&gt;
&lt;p&gt;&lt;strong&gt;&lt;span style="color: #ff0000;"&gt;わからなかった部分が全て解決した状態の画面&lt;/span&gt;&lt;/strong&gt;が完成しています。&lt;br /&gt;
解説の途中経過や考え方の筋道が、板書としてそのまま残るため、&lt;strong&gt;「どうしてそうなるのか」が一目で振り返れる&lt;/strong&gt;のが大きなポイントです。&lt;/p&gt;
&lt;blockquote&gt;&lt;p&gt;生徒：「（問題解けない…）」&lt;br /&gt;
夏井：「ん、これ覚えてない？」&lt;br /&gt;
生徒：「&lt;span style="color: #0000ff;"&gt;何か前にやったような気がする&lt;/span&gt;んだけどなあ……」&lt;br /&gt;
夏井：「その通り！この問題は6月27日に&lt;span style="color: #ff0000;"&gt;一度解いています&lt;/span&gt;。ちなみに、&lt;span style="color: #ff0000;"&gt;似たような問題&lt;/span&gt;は8月16日にやっています。&lt;span style="color: #ff0000;"&gt;その時の板書&lt;/span&gt;はこれです！」&lt;br /&gt;
生徒：「あっ！これか！！板書を見て思い出した！あの時の授業のやつだ。解けそう、やってみる！」&lt;/p&gt;&lt;/blockquote&gt;
&lt;p&gt;このように、その場の理解だけでなく、&lt;strong&gt;過去の授業内容を即座に呼び出して「思い出させる」指導&lt;/strong&gt;ができるのも、電子黒板ならではの強みです。&lt;/p&gt;
&lt;h2&gt;学習履歴をデータで管理：いつ・何を勉強したかが一目瞭然&lt;/h2&gt;
&lt;h3&gt;すべての問題と板書が「資産」になる&lt;/h3&gt;
&lt;blockquote&gt;&lt;p&gt;生徒：「なんで前に解いた問題だってわかったの？板書もあの時と同じだし……」&lt;br /&gt;
夏井：「それはね、みんなが解いた問題やその時の板書内容は、全てデータとして蓄積しているんだ。&lt;span style="color: #0000ff;"&gt;いつ・何を勉強したか&lt;/span&gt;、いつでも確認できるんだよ。」&lt;br /&gt;
生徒：「へえー！そうだったんだ！」&lt;br /&gt;
夏井：「それにね、これからの学習プランにも生かすことができるんだよ」&lt;/p&gt;&lt;/blockquote&gt;
&lt;p&gt;夏井算数塾では、&lt;strong&gt;授業で扱った問題とその時の板書をすべてデータとして保存&lt;/strong&gt;しています。これにより、&lt;/p&gt;
&lt;ul&gt;
&lt;li&gt;いつ・どの単元を・どんな問題で学習したのか&lt;/li&gt;
&lt;li&gt;そのとき、どの部分でつまずき、どう解説したのか&lt;/li&gt;
&lt;/ul&gt;
&lt;p&gt;が一目で分かるようになっています。&lt;br /&gt;
こうしたデータは、単なる記録にとどまらず、&lt;strong&gt;今後の学習プランの設計や、苦手単元の再指導にそのまま活かせる教材&lt;/strong&gt;として機能します。&lt;/p&gt;
&lt;h2&gt;電子黒板を使うことで得られる３つのメリット&lt;/h2&gt;
&lt;h3&gt;１．授業時間を１分１秒まで有効活用&lt;/h3&gt;
&lt;blockquote&gt;&lt;p&gt;夏井：「限られた授業時間を１分１秒でも活用するためには、&lt;span style="color: #0000ff;"&gt;電子黒板を使うのが重要&lt;/span&gt;なんだ。」&lt;br /&gt;
生徒：「電子黒板じゃなくて、普通の黒板じゃダメなの？」&lt;br /&gt;
夏井：「まっさらな黒板（ホワイトボード）を使用した場合、問題を板書するところから始めなきゃならないだろ。」&lt;br /&gt;
生徒：「たしかに！」&lt;br /&gt;
夏井：「電子黒板を使用すれば、問題がすでに画面に出ているから、&lt;span style="color: #ff0000;"&gt;”問題を板書する時間を省く”ことができる&lt;/span&gt;んだ。」&lt;/p&gt;&lt;/blockquote&gt;
&lt;p&gt;通常の黒板やホワイトボードでは、&lt;strong&gt;「問題を書く→解く→消す」を毎回繰り返す必要&lt;/strong&gt;があります。&lt;br /&gt;
電子黒板なら、&lt;/p&gt;
&lt;ul&gt;
&lt;li&gt;問題はあらかじめ画面に表示されている&lt;/li&gt;
&lt;li&gt;板書内容を消さなくても、別の問題に切り替えられる&lt;/li&gt;
&lt;li&gt;必要な板書はそのままデータとして保存できる&lt;/li&gt;
&lt;/ul&gt;
&lt;p&gt;ため、&lt;strong&gt;板書にかかる時間を大幅に削減&lt;/strong&gt;できます。これにより、&lt;strong&gt;本来時間をかけるべき「解説」と「演習」に集中できる授業&lt;/strong&gt;が実現します。&lt;/p&gt;
&lt;h3&gt;２．生徒個人に合わせた徹底解説が可能&lt;/h3&gt;
&lt;p&gt;電子黒板の最大のメリットのひとつが、&lt;strong&gt;生徒ごとに解説内容をカスタマイズできる&lt;/strong&gt;点です。&lt;/p&gt;
&lt;ul&gt;
&lt;li&gt;授業中に書いた板書を、その場で保存・印刷できる&lt;/li&gt;
&lt;li&gt;&lt;span style="color: #0000ff;"&gt;以前に行った問題を、その時の板書付きで画面に映し出すことができる&lt;/span&gt;&lt;/li&gt;
&lt;li&gt;「過去にどこでつまずいたか」を確認しながら、再度解き直すことができる&lt;/li&gt;
&lt;/ul&gt;
&lt;p&gt;これにより、単に「同じ解説を繰り返す」のではなく、&lt;/p&gt;
&lt;ul&gt;
&lt;li&gt;その生徒が以前どの部分で理解が浅かったのか&lt;/li&gt;
&lt;li&gt;どの解説がその子にとって効果的だったのか&lt;/li&gt;
&lt;/ul&gt;
&lt;p&gt;を踏まえた&lt;strong&gt;オーダーメイド型の徹底解説&lt;/strong&gt;が可能になります。&lt;/p&gt;
&lt;h3&gt;３．家でも「授業そのもの」を再現できる授業再現プリント&lt;/h3&gt;
&lt;h4&gt;授業後に手渡される “ある冊子” の正体&lt;/h4&gt;
&lt;p&gt;授業が終わった後、夏井先生は生徒に&lt;span style="color: #008000;"&gt;“ある冊子”&lt;/span&gt;を手渡します。&lt;/p&gt;
&lt;p&gt;&lt;img decoding="async" class="alignnone size-large wp-image-12179" src="https://natsui-sansu-juku.com/wp-content/uploads/2018/10/IMG_4520-1024x768.jpg" sizes="(max-width: 640px) 100vw, 640px" srcset="https://natsui-sansu-juku.com/wp-content/uploads/2018/10/IMG_4520-1024x768.jpg 1024w, https://natsui-sansu-juku.com/wp-content/uploads/2018/10/IMG_4520-300x225.jpg 300w, https://natsui-sansu-juku.com/wp-content/uploads/2018/10/IMG_4520-768x576.jpg 768w" alt="解説後の完成した板書" width="640" height="480" /&gt;&lt;/p&gt;
&lt;p&gt;&lt;img loading="lazy" decoding="async" class="alignnone size-large wp-image-12169" src="https://natsui-sansu-juku.com/wp-content/uploads/2018/10/IMG_4325-e1539150127879-1024x768.jpg" sizes="auto, (max-width: 640px) 100vw, 640px" srcset="https://natsui-sansu-juku.com/wp-content/uploads/2018/10/IMG_4325-e1539150127879-1024x768.jpg 1024w, https://natsui-sansu-juku.com/wp-content/uploads/2018/10/IMG_4325-e1539150127879-300x225.jpg 300w, https://natsui-sansu-juku.com/wp-content/uploads/2018/10/IMG_4325-e1539150127879-768x576.jpg 768w" alt="授業再現プリントの配布シーン" width="640" height="480" /&gt;&lt;/p&gt;
&lt;blockquote&gt;&lt;p&gt;夏井：「いわゆる『&lt;span style="color: #0000ff;"&gt;授業再現プリント&lt;/span&gt;』と呼ばれるものです！」&lt;/p&gt;&lt;/blockquote&gt;
&lt;p&gt;このプリントには、&lt;/p&gt;
&lt;ul&gt;
&lt;li&gt;今日解いた問題&lt;/li&gt;
&lt;li&gt;&lt;span style="color: #0000ff;"&gt;電子黒板に書き込んだ解説部分&lt;/span&gt;&lt;/li&gt;
&lt;/ul&gt;
&lt;p&gt;が、そのまま反映されています。&lt;br /&gt;
つまり、&lt;strong&gt;授業中の板書がそのまま紙の形で再現されたプリント&lt;/strong&gt;になっているのです。&lt;/p&gt;
&lt;h4&gt;「授業再現プリント」で復習が変わる&lt;/h4&gt;
&lt;p&gt;黒板（ホワイトボード）の授業では、板書した内容は消してしまえばそれで終わりです。&lt;br /&gt;
しかし、電子黒板なら&lt;strong&gt;すべての板書がデータとして保存され、プリントアウトが可能&lt;/strong&gt;です。&lt;/p&gt;
&lt;p&gt;そのため、夏井算数塾の授業再現プリントは、&lt;/p&gt;
&lt;ul&gt;
&lt;li&gt;授業の流れや解説のポイントが、そのまま紙上で再現されている&lt;/li&gt;
&lt;li&gt;復習の際にプリントを見ることで、&lt;br /&gt;
「あっ、あの時の問題だ。わからなかったのはここで、こうやって解くんだ！」と記憶がスッと蘇る&lt;/li&gt;
&lt;/ul&gt;
&lt;p&gt;といった効果を生みます。&lt;br /&gt;
&lt;strong&gt;「その場で分かったつもり」で終わらせず、家での復習まで設計された授業&lt;/strong&gt;になっている点が大きな特徴です。&lt;br /&gt;
&lt;!-- ===================== 追記：比較・使い方・FAQ（不足補完）
挿入推奨位置：
&lt;h2&gt;電子黒板×授業再現プリントが生む「個別最適化」&lt;/h2&gt;
の直前
目的：検索面拡張（比較／手順／FAQ）＋検討層の疑問解消
===================== --&gt;&lt;/p&gt;
&lt;h2&gt;他の個別指導と「どこが違うか」を一枚で整理&lt;/h2&gt;
&lt;p&gt;夏井算数塾の特徴は、先生の説明が上手い／問題が良い、だけではなく、&lt;strong&gt;授業→復習→再指導&lt;/strong&gt;をつなぐ「仕組み」を先に作っている点です。&lt;br /&gt;
比較検討のために、違いが出やすいポイントを表にまとめます。&lt;/p&gt;
&lt;div class="table-responsive"&gt;
&lt;table class="table table-bordered align-middle"&gt;
&lt;thead style="background: #f5f5f5;"&gt;
&lt;tr class="text-center"&gt;
&lt;th style="width: 22%;"&gt;比較ポイント&lt;/th&gt;
&lt;th&gt;夏井算数塾&lt;/th&gt;
&lt;th&gt;一般的な個別指導&lt;/th&gt;
&lt;/tr&gt;
&lt;/thead&gt;
&lt;tbody&gt;
&lt;tr&gt;
&lt;td class="fw-bold"&gt;授業の残り方&lt;/td&gt;
&lt;td&gt;&lt;strong&gt;板書（解説）がデータとして残る&lt;/strong&gt;／授業再現プリントで持ち帰れる&lt;/td&gt;
&lt;td&gt;ノート依存になりやすい／板書は消える前提&lt;/td&gt;
&lt;/tr&gt;
&lt;tr&gt;
&lt;td class="fw-bold"&gt;復習のしやすさ&lt;/td&gt;
&lt;td&gt;&lt;strong&gt;「その日の授業」を再現できる&lt;/strong&gt;（どこで詰まったかが可視化）&lt;/td&gt;
&lt;td&gt;宿題プリント中心で、授業の思考過程が抜けやすい&lt;/td&gt;
&lt;/tr&gt;
&lt;tr&gt;
&lt;td class="fw-bold"&gt;つまずきの再発防止&lt;/td&gt;
&lt;td&gt;&lt;strong&gt;過去板書を即呼び出し&lt;/strong&gt;→「思い出す」指導ができる&lt;/td&gt;
&lt;td&gt;「前にやった」を確認しにくく、同じミスが続きやすい&lt;/td&gt;
&lt;/tr&gt;
&lt;tr&gt;
&lt;td class="fw-bold"&gt;授業時間の使い方&lt;/td&gt;
&lt;td&gt;問題表示済み→&lt;strong&gt;板書時間を削減&lt;/strong&gt;して演習と解説に寄せる&lt;/td&gt;
&lt;td&gt;板書から始まり、授業時間が溶けやすい&lt;/td&gt;
&lt;/tr&gt;
&lt;tr&gt;
&lt;td class="fw-bold"&gt;指導の個別最適化&lt;/td&gt;
&lt;td&gt;&lt;strong&gt;履歴データ&lt;/strong&gt;で単元・問題・板書を参照しながら組み立てる&lt;/td&gt;
&lt;td&gt;担当や記録のばらつきで、積み上げが途切れることがある&lt;/td&gt;
&lt;/tr&gt;
&lt;/tbody&gt;
&lt;/table&gt;
&lt;/div&gt;
&lt;h2&gt;授業再現プリントの「正しい使い方」3ステップ&lt;/h2&gt;
&lt;p&gt;授業再現プリントは、ただ解き直すためのプリントではありません。&lt;strong&gt;授業中の思考の筋道を再生&lt;/strong&gt;して、同じ場面で自力解決できる状態にするのが目的です。&lt;br /&gt;
家庭学習では次の順番で回すのが効率的です。&lt;/p&gt;
&lt;div class="row g-3"&gt;
&lt;div class="col-md-4"&gt;
&lt;div class="card h-100 border-0" style="background: #f7f9ff;"&gt;
&lt;div class="card-body"&gt;
&lt;div class="fw-bold mb-2"&gt;ステップ1：板書を見ずに再挑戦&lt;/div&gt;
&lt;ul class="mb-0 ps-3"&gt;
&lt;li&gt;まず問題だけ見て解く&lt;/li&gt;
&lt;li&gt;止まった場所に印を付ける&lt;/li&gt;
&lt;li&gt;「どこで迷ったか」を言語化&lt;/li&gt;
&lt;/ul&gt;
&lt;div class="small text-muted mt-2"&gt;目的：自力で詰まる地点を特定する&lt;/div&gt;
&lt;/div&gt;
&lt;/div&gt;
&lt;/div&gt;
&lt;div class="col-md-4"&gt;
&lt;div class="card h-100 border-0" style="background: #e8f5e9;"&gt;
&lt;div class="card-body"&gt;
&lt;div class="fw-bold mb-2"&gt;ステップ2：板書で「分岐点」を確認&lt;/div&gt;
&lt;ul class="mb-0 ps-3"&gt;
&lt;li&gt;詰まった地点だけ板書を見る&lt;/li&gt;
&lt;li&gt;解法の分岐（条件・図・式）を写す&lt;/li&gt;
&lt;li&gt;同じミスの原因を一言でメモ&lt;/li&gt;
&lt;/ul&gt;
&lt;div class="small text-muted mt-2"&gt;目的：ミスの型を固定して潰す&lt;/div&gt;
&lt;/div&gt;
&lt;/div&gt;
&lt;/div&gt;
&lt;div class="col-md-4"&gt;
&lt;div class="card h-100 border-0" style="background: #fff3e0;"&gt;
&lt;div class="card-body"&gt;
&lt;div class="fw-bold mb-2"&gt;ステップ3：翌日に「板書なし」で再現&lt;/div&gt;
&lt;ul class="mb-0 ps-3"&gt;
&lt;li&gt;翌日、板書なしで解き直す&lt;/li&gt;
&lt;li&gt;同じ分岐点で正しく進めるか確認&lt;/li&gt;
&lt;li&gt;できたら類題へ（似た問題）&lt;/li&gt;
&lt;/ul&gt;
&lt;div class="small text-muted mt-2"&gt;目的：授業を“自分の力”に変える&lt;/div&gt;
&lt;/div&gt;
&lt;/div&gt;
&lt;/div&gt;
&lt;/div&gt;
&lt;h2&gt;家庭での声かけは「教える」より「再現させる」&lt;/h2&gt;
&lt;p&gt;授業再現プリントの効果を最大化するには、保護者が解法を教えるより、&lt;strong&gt;どこで止まったか／どの分岐で迷ったか&lt;/strong&gt;を確認する声かけが有効です。&lt;/p&gt;
&lt;div class="alert alert-info"&gt;
&lt;div class="fw-bold mb-1"&gt;声かけ例（3つだけ）&lt;/div&gt;
&lt;div&gt;「どこで止まった？」→「その時、何が分からなかった？」→「板書のどの一行で動けるようになった？」&lt;br /&gt;
この順で確認すると、授業の筋道が家庭学習に接続しやすくなります。&lt;/div&gt;
&lt;/div&gt;
&lt;div id="accFaqKokoChigau" class="accordion"&gt;
&lt;div class="accordion-item"&gt;
&lt;div id="faq3body" class="accordion-collapse collapse" aria-labelledby="faq3" data-bs-parent="#accFaqKokoChigau"&gt;
&lt;div class="accordion-body"&gt;体験では、次の3点をチェックすると判断しやすいです。&lt;br /&gt;
（1）つまずいた瞬間に、先生が「思い出させる」導線を作っているか&lt;br /&gt;
（2）板書が「あとで自分で再現できる形」になっているか&lt;br /&gt;
（3）授業後の復習手順（家で何をどうやるか）が具体的に示されるか&lt;/div&gt;
&lt;/div&gt;
&lt;/div&gt;
&lt;/div&gt;
&lt;h2&gt;体験前に決めておくと失敗しにくい「目的」&lt;/h2&gt;
&lt;p&gt;個別指導は目的が曖昧だと、授業が良くても成果が見えにくくなります。体験前に、次のどれを最優先にするかを一つ決めておくと判断が早くなります。&lt;/p&gt;
&lt;ul&gt;
&lt;li&gt;&lt;strong&gt;苦手単元の穴埋め&lt;/strong&gt;（例：割合・速さ・図形など）&lt;/li&gt;
&lt;li&gt;&lt;strong&gt;ミスの型の矯正&lt;/strong&gt;（式の立て方・図の描き方・条件の落とし）&lt;/li&gt;
&lt;li&gt;&lt;strong&gt;復習の仕組み作り&lt;/strong&gt;（家で回せる状態にする）&lt;/li&gt;
&lt;/ul&gt;
&lt;p&gt;&lt;!-- ===================== /追記 ===================== --&gt;&lt;/p&gt;
&lt;h2&gt;電子黒板×授業再現プリントが生む「個別最適化」&lt;/h2&gt;
&lt;p&gt;&lt;img loading="lazy" decoding="async" class="alignnone size-large wp-image-12180" src="https://natsui-sansu-juku.com/wp-content/uploads/2018/10/IMG_4529-1024x768.jpg" sizes="auto, (max-width: 640px) 100vw, 640px" srcset="https://natsui-sansu-juku.com/wp-content/uploads/2018/10/IMG_4529-1024x768.jpg 1024w, https://natsui-sansu-juku.com/wp-content/uploads/2018/10/IMG_4529-300x225.jpg 300w, https://natsui-sansu-juku.com/wp-content/uploads/2018/10/IMG_4529-768x576.jpg 768w" alt="データ化された授業内容の活用" width="640" height="480" /&gt;&lt;/p&gt;
&lt;p&gt;このように、夏井算数塾では&lt;/p&gt;
&lt;ul&gt;
&lt;li&gt;&lt;span style="color: #0000ff;"&gt;電子黒板&lt;/span&gt;&lt;/li&gt;
&lt;li&gt;&lt;span style="color: #0000ff;"&gt;授業再現プリント&lt;/span&gt;&lt;/li&gt;
&lt;li&gt;&lt;strong&gt;データ化された学習履歴&lt;/strong&gt;&lt;/li&gt;
&lt;/ul&gt;
&lt;p&gt;を組み合わせることで、他塾にはない授業スタイルを実現しています。&lt;/p&gt;
&lt;p&gt;とくに、&lt;/p&gt;
&lt;ul&gt;
&lt;li&gt;&lt;span style="color: #ff0000;"&gt;生徒個人に合わせた学習スタイルを確立できること&lt;/span&gt;&lt;/li&gt;
&lt;li&gt;「その子がどこでつまずきやすいか」を把握したうえで、&lt;br /&gt;
必要なタイミングで過去の板書を呼び出して指導できること&lt;/li&gt;
&lt;li&gt;授業と復習が「板書」という共通の土台でつながっていること&lt;/li&gt;
&lt;/ul&gt;
&lt;p&gt;は、夏井算数塾ならではの強みです。&lt;/p&gt;
&lt;h2&gt;まとめ：夏井算数塾で「新しい勉強の楽しみ方」を体感してください&lt;/h2&gt;
&lt;ul&gt;
&lt;li&gt;夏井算数塾では、&lt;strong&gt;電子黒板を用いた個別指導&lt;/strong&gt;により、生徒一人ひとりに合わせた問題と解説を提供しています。&lt;/li&gt;
&lt;li&gt;授業で扱った問題と板書はすべてデータとして蓄積され、&lt;strong&gt;「いつ・何を勉強したか」をいつでも確認&lt;/strong&gt;できるようになっています。&lt;/li&gt;
&lt;li&gt;授業後に配布される&lt;strong&gt;「授業再現プリント」&lt;/strong&gt;は、板書をそのまま再現したプリントで、復習時に&lt;strong&gt;記憶を鮮明に呼び戻すツール&lt;/strong&gt;として機能します。&lt;/li&gt;
&lt;li&gt;電子黒板によって、&lt;strong&gt;板書時間の削減・徹底した個別解説・効率的な復習&lt;/strong&gt;が可能になり、限られた授業時間を最大限に活用できます。&lt;/li&gt;
&lt;li&gt;こうした仕組みによって、夏井算数塾では&lt;strong&gt;他塾にはない新しい学びの体験&lt;/strong&gt;を提供し、生徒一人ひとりの理解と成長を丁寧に支えています。&lt;/li&gt;
&lt;/ul&gt;
&lt;p&gt;夏井算数塾にしかない新しい勉強の楽しみ方を、ぜひ体感してみてください。&lt;/p&gt;
&lt;p&gt;&lt;!-- [ /.socialSet ] --&gt;&lt;/p&gt;
&lt;div style="border: 1px solid rgba(22,163,74,.25); background: rgba(22,163,74,.06); border-radius: 14px; padding: 14px; margin: 18px 0;"&gt;
&lt;div style="margin: 0 0 6px; font-weight: 900; color: #111827; font-size: 1.05rem; line-height: 1.4;"&gt;外部の力を使うべきか迷っている方へ&lt;/div&gt;
&lt;p style="margin: 0 0 10px; color: #6b7280; font-size: .92rem; line-height: 1.7;"&gt;※申込ではなく、状況を整理するための判断材料です。&lt;/p&gt;
&lt;ul style="margin: 0 0 10px; padding-left: 18px; color: #111827; line-height: 1.7;"&gt;
&lt;li style="margin: 0 0 6px;"&gt;授業を聴いて帰ってきたはずだが、翌日に残らない&lt;/li&gt;
&lt;li style="margin: 0 0 6px;"&gt;宿題と直しが回らず、積み残し化している&lt;/li&gt;
&lt;li style="margin: 0;"&gt;後手に回りすぎて、何から手を付けるべきか分からない&lt;/li&gt;
&lt;/ul&gt;
&lt;p&gt;&lt;!-- ▼ 判断ページ分岐（超要約） --&gt;&lt;/p&gt;
&lt;div style="margin: 0 0 12px; padding: 10px 12px; background: #ffffff; border-radius: 10px; border: 1px solid rgba(22,163,74,.25);"&gt;
&lt;div style="font-size: .9rem; font-weight: bold; margin: 0 0 6px; color: #14532d;"&gt;▼ 迷い別：先に見る判断ページ&lt;/div&gt;
&lt;ul style="margin: 0; padding-left: 16px; font-size: .9rem; line-height: 1.6;"&gt;
&lt;li&gt;方式で迷う → &lt;a href="https://natsui-sansu-juku.com/column/withyou/"&gt;オンライン個別の全体像&lt;/a&gt;&lt;/li&gt;
&lt;li&gt;オンライン不安 → &lt;a href="https://natsui-sansu-juku.com/story002/"&gt;2画面方式の判断&lt;/a&gt;&lt;/li&gt;
&lt;li&gt;復習が回らない → &lt;a href="https://natsui-sansu-juku.com/story001/"&gt;個別指導の仕組み&lt;/a&gt;&lt;/li&gt;
&lt;li&gt;根拠で納得したい → &lt;a href="https://natsui-sansu-juku.com/what_is_asen/"&gt;ASENとは&lt;/a&gt;&lt;/li&gt;
&lt;li&gt;比較して決めたい → &lt;a href="https://natsui-sansu-juku.com/column/kokogachigau/"&gt;個別の違い&lt;/a&gt;&lt;/li&gt;
&lt;li&gt;過去問で失点 → &lt;a href="https://natsui-sansu-juku.com/column/tokuten_detail/"&gt;得点力判断&lt;/a&gt;&lt;/li&gt;
&lt;/ul&gt;
&lt;/div&gt;
&lt;p&gt;&lt;!-- ▼ CTA --&gt;&lt;/p&gt;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判断材料をまとめて見る&lt;br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kokogachigau%2F&amp;amp;t=%E5%A4%8F%E4%BA%95%E7%AE%97%E6%95%B0%E5%A1%BE%E3%83%BB%E5%80%8B%E5%88%A5%E6%8C%87%E5%B0%8E%E3%81%AF%E3%82%B3%E3%82%B3%E3%81%8C%E9%81%95%E3%81%86%EF%BC%81%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kokogachigau%2F&amp;amp;text=%E5%A4%8F%E4%BA%95%E7%AE%97%E6%95%B0%E5%A1%BE%E3%83%BB%E5%80%8B%E5%88%A5%E6%8C%87%E5%B0%8E%E3%81%AF%E3%82%B3%E3%82%B3%E3%81%8C%E9%81%95%E3%81%86%EF%BC%81%20%7C%20%E4%B8%AD%E5%AD%A6%E5%8F%97%E9%A8%93%E5%B0%82%E9%96%80%E3%80%80%E5%A4%8F%E4%BA%95%E7%AE%97%E6%95%B0%E5%A1%BE" target="_blank" &gt;&lt;span class="vk_icon_w_r_sns_x_twitter icon_sns"&gt;&lt;/span&gt;&lt;span class="sns_txt"&gt;X&lt;/span&gt;&lt;/a&gt;&lt;/li&gt;&lt;li class="sb_bluesky sb_icon"&gt;&lt;a class="sb_icon_inner" href="https://bsky.app/intent/compose?text=%E5%A4%8F%E4%BA%95%E7%AE%97%E6%95%B0%E5%A1%BE%E3%83%BB%E5%80%8B%E5%88%A5%E6%8C%87%E5%B0%8E%E3%81%AF%E3%82%B3%E3%82%B3%E3%81%8C%E9%81%95%E3%81%86%EF%BC%81%20%7C%20%E4%B8%AD%E5%AD%A6%E5%8F%97%E9%A8%93%E5%B0%82%E9%96%80%E3%80%80%E5%A4%8F%E4%BA%95%E7%AE%97%E6%95%B0%E5%A1%BE%0Ahttps%3A%2F%2Fnatsui-sansu-juku.com%2Fcolumn%2Fkokogachigau%2F" target="_blank" &gt;&lt;span class="vk_icon_w_r_sns_bluesky icon_sns"&gt;&lt;/span&gt;&lt;span class="sns_txt"&gt;Bluesky&lt;/span&gt;&lt;/a&gt;&lt;/li&gt;&lt;li class="sb_hatena sb_icon"&gt;&lt;a class="sb_icon_inner" href="//b.hatena.ne.jp/add?mode=confirm&amp;url=https%3A%2F%2Fnatsui-sansu-juku.com%2Fcolumn%2Fkokogachigau%2F&amp;amp;title=%E5%A4%8F%E4%BA%95%E7%AE%97%E6%95%B0%E5%A1%BE%E3%83%BB%E5%80%8B%E5%88%A5%E6%8C%87%E5%B0%8E%E3%81%AF%E3%82%B3%E3%82%B3%E3%81%8C%E9%81%95%E3%81%86%EF%BC%81%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sb_icon_inner"data-clipboard-text="夏井算数塾・個別指導はココが違う！ | 中学受験専門　夏井算数塾 https://natsui-sansu-juku.com/column/kokogachigau/"&gt;&lt;span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</si>
  <si>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https://natsui-sansu-juku.com/school/
【検出された不自然ワード】
- 崩れ
- 固定
- 立て直
- 最短
- 設計
- 整え
【本文】
------
&lt;div class="school-hub"&gt;
&lt;div class="p-3 p-md-4 mb-4 bg-light rounded" style="border: 1px solid #e9ecef;"&gt;
&lt;p class="mb-2" style="font-size: 1.05em;"&gt;大手塾の算数は、塾ごとに&lt;strong&gt;「進度」「教材の形（プリント/テキスト）」「テストの位置づけ」「復習の回し方」&lt;/strong&gt;が違います。&lt;br /&gt;
同じ“算数が不安”でも、原因と手当は塾によって変わるため、&lt;strong&gt;塾別に対策を整理して迷わず辿れる&lt;/strong&gt;ように、このハブを用意しました。&lt;/p&gt;
&lt;p class="mb-0"&gt;「塾の仕組みをまず理解したい」方も、「通塾中に算数が回らなくなってきた」方も、ここから該当の塾へ進んでください。&lt;br /&gt;
それぞれのページで、特徴整理と、家庭でのフォローの考え方（優先順位の付け方）をまとめています。&lt;/p&gt;
&lt;p class="mt-3 mb-0"&gt;夏井算数塾の指導方針・対象学年・個別指導の全体像は、&lt;a href="https://natsui-sansu-juku.com/"&gt;&lt;strong&gt;中学受験算数｜代表が全授業担当の完全１対１個別へ｜夏井算数塾（全体像はこちら）&lt;/strong&gt;&lt;/a&gt;でご確認いただけます。&lt;/p&gt;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&lt;hr class="my-3" /&gt;
&lt;div class="mb-2"&gt;&lt;strong&gt;塾を選んで移動：&lt;/strong&gt;&lt;/div&gt;
&lt;div class="school-nav-buttons" style="display: flex; flex-wrap: wrap; gap: 10px; align-items: center;"&gt;&lt;a class="btn btn-primary btn-sm" href="#nichinoken"&gt;日能研&lt;/a&gt;&lt;br /&gt;
&lt;a class="btn btn-primary btn-sm" href="#sapix"&gt;SAPIX&lt;/a&gt;&lt;br /&gt;
&lt;a class="btn btn-primary btn-sm" href="#waseaca"&gt;早稲アカ&lt;/a&gt;&lt;br /&gt;
&lt;a class="btn btn-primary btn-sm" href="#yotsuya"&gt;四谷大塚&lt;/a&gt;&lt;/div&gt;
&lt;p class="mt-2 mb-0"&gt;&lt;small&gt;&lt;br /&gt;
※講座名・時間割・テスト頻度・クラス編成・運用は、年度・校舎・学年・コースで変わることがあります。最終的には各塾の最新案内も併せてご確認ください。&lt;br /&gt;
&lt;/small&gt;&lt;/p&gt;
&lt;/div&gt;
&lt;p&gt;&lt;!-- ====== QUICK GUIDE / LOOK ====== --&gt;&lt;/p&gt;
&lt;div class="row" style="margin: 0 -8px 16px;"&gt;
&lt;div class="col-md-6" style="padding: 0 8px; margin-bottom: 16px;"&gt;
&lt;div class="card h-100"&gt;
&lt;div class="card-header bg-white"&gt;&lt;strong&gt;よくある「つまずき」の形&lt;/strong&gt;&lt;/div&gt;
&lt;div class="card-body"&gt;
&lt;ul class="mb-0"&gt;
&lt;li&gt;宿題・直しが渋滞して、復習が後ろに倒れていく&lt;/li&gt;
&lt;li&gt;教材（プリント/テキスト）が増え、未消化が見えなくなる&lt;/li&gt;
&lt;li&gt;テスト勉強に寄りすぎて、理解の穴が埋まらない&lt;/li&gt;
&lt;li&gt;単元ごとの弱点が固定化して、点数が上下しやすい&lt;/li&gt;
&lt;/ul&gt;
&lt;/div&gt;
&lt;/div&gt;
&lt;/div&gt;
&lt;div class="col-md-6" style="padding: 0 8px; margin-bottom: 16px;"&gt;
&lt;div class="card h-100"&gt;
&lt;div class="card-header bg-white"&gt;&lt;strong&gt;塾別対策で最初に整えること&lt;/strong&gt;&lt;/div&gt;
&lt;div class="card-body"&gt;
&lt;ol class="mb-0"&gt;
&lt;li&gt;&lt;strong&gt;「テスト」と「復習」の位置づけ&lt;/strong&gt;を先に決める&lt;/li&gt;
&lt;li&gt;&lt;strong&gt;1週間の回し方&lt;/strong&gt;（優先順位・捨て所・再演習のタイミング）を固定する&lt;/li&gt;
&lt;li&gt;&lt;strong&gt;弱点の見える化&lt;/strong&gt;（どの種類のミスか／どこで止まるか）を揃える&lt;/li&gt;
&lt;/ol&gt;
&lt;/div&gt;
&lt;/div&gt;
&lt;/div&gt;
&lt;/div&gt;
&lt;p&gt;&lt;!-- ====== NICHINOKEN ====== --&gt;&lt;/p&gt;
&lt;h2 id="nichinoken"&gt;日能研の塾別対策&lt;/h2&gt;
&lt;p&gt;日能研の仕組みを前提に、算数の学習サイクルを整えるためのページです。まず全体像（特徴・課題・活用の考え方）から掴みたい方はこちらへ。&lt;/p&gt;
&lt;p&gt;&lt;a href="https://natsui-sansu-juku.com/nichinoken-2/"&gt;日能研 算数フォロー｜テスト直し渋滞を解消する週テンプレ｜小4〜小6 中学受験&lt;/a&gt;&lt;/p&gt;
&lt;p&gt;「通っているが、算数が回らない／課題が固定化している」など、より具体的なフォロー（個別指導の考え方・課題の整理）から見たい方はこちらへ。&lt;/p&gt;
&lt;p&gt;&lt;a href="https://natsui-sansu-juku.com/nichinouken/"&gt;日能研対応の算数個別指導｜中学受験&lt;/a&gt;&lt;/p&gt;
&lt;hr class="my-4" /&gt;
&lt;p&gt;&lt;!-- ====== SAPIX ====== --&gt;&lt;/p&gt;
&lt;h2 id="sapix"&gt;SAPIX（サピックス）の塾別対策&lt;/h2&gt;
&lt;p&gt;SAPIXは、授業スタイル・クラス替え・プリント運用など、独特の仕組みがあります。塾選びや併用判断の前提として、全体像を整理したい方はこちらへ。&lt;/p&gt;
&lt;p&gt;&lt;a href="https://natsui-sansu-juku.com/sapix-2/"&gt;サピックス（SAPIX）とは？特徴・費用・クラス替え（組分け/マンスリー）を塾選び目線で整理｜中学受験&lt;/a&gt;&lt;/p&gt;
&lt;p&gt;通塾中に「未消化」「復習管理の崩れ」「難度の上昇」で算数が不安定になってきた場合の、立て直しの入口はこちらへ。&lt;/p&gt;
&lt;p&gt;&lt;a href="https://natsui-sansu-juku.com/sapix/"&gt;SAPIX算数の立て直し｜未消化・復習管理を改善｜中学受験&lt;/a&gt;&lt;/p&gt;
&lt;hr class="my-4" /&gt;
&lt;p&gt;&lt;!-- ====== WASEACA ====== --&gt;&lt;/p&gt;
&lt;h2 id="waseaca"&gt;早稲田アカデミーの塾別対策&lt;/h2&gt;
&lt;p&gt;早稲田アカデミーを中学受験塾として検討する際に、コース体系や学習の前提を整理したい方はこちらへ。&lt;/p&gt;
&lt;p&gt;&lt;a href="https://natsui-sansu-juku.com/waseaca-2/"&gt;早稲田アカデミーの中学受験対策を整理｜コース体系・NN・宿題量まで保護者向けに解説&lt;/a&gt;&lt;/p&gt;
&lt;p&gt;通塾中の算数で「宿題が回らない」「予習と復習が混線する」など、運用面から整えたい方はこちらへ。&lt;/p&gt;
&lt;p&gt;&lt;a href="https://natsui-sansu-juku.com/waseda_academy/"&gt;早稲アカ算数｜宿題が回る予習設計｜小4〜小6&lt;/a&gt;&lt;/p&gt;
&lt;hr class="my-4" /&gt;
&lt;p&gt;&lt;!-- ====== YOTSUYA ====== --&gt;&lt;/p&gt;
&lt;h2 id="yotsuya"&gt;四谷大塚の塾別対策&lt;/h2&gt;
&lt;p&gt;四谷大塚は「予習シリーズ」と「週テスト」を軸に、学習サイクルを回して積み上げる設計が特徴です。仕組み・教材・テストの位置づけを整理したい方はこちらへ。&lt;/p&gt;
&lt;p&gt;&lt;a href="https://natsui-sansu-juku.com/yotsuyaootuka-2/"&gt;四谷大塚の特徴｜予習シリーズと週テスト｜中学受験&lt;/a&gt;&lt;/p&gt;
&lt;div class="alert alert-secondary mt-4" style="border: 1px solid #e9ecef;"&gt;&lt;strong&gt;補足：&lt;/strong&gt;この「塾別対策」は、順次拡充していきます。まずは該当塾のページから、全体像と“回し方”の骨格を作るのが最短です。&lt;/div&gt;
&lt;/div&gt;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href="//www.facebook.com/sharer.php?src=bm&amp;u=https%3A%2F%2Fnatsui-sansu-juku.com%2Fschool%2F&amp;amp;t=%E5%A1%BE%E5%88%A5%E5%AF%BE%E7%AD%96%20%7C%20%E4%B8%AD%E5%AD%A6%E5%8F%97%E9%A8%93%E5%B0%82%E9%96%80%E3%80%80%E5%A4%8F%E4%BA%95%E7%AE%97%E6%95%B0%E5%A1%BE"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href="//twitter.com/intent/tweet?url=https%3A%2F%2Fnatsui-sansu-juku.com%2Fschool%2F&amp;amp;text=%E5%A1%BE%E5%88%A5%E5%AF%BE%E7%AD%96%20%7C%20%E4%B8%AD%E5%AD%A6%E5%8F%97%E9%A8%93%E5%B0%82%E9%96%80%E3%80%80%E5%A4%8F%E4%BA%95%E7%AE%97%E6%95%B0%E5%A1%BE" target="_blank" &gt;&lt;span class="vk_icon_w_r_sns_x_twitter icon_sns"&gt;&lt;/span&gt;&lt;span class="sns_txt"&gt;X&lt;/span&gt;&lt;/a&gt;&lt;/li&gt;&lt;li class="sb_bluesky sb_icon"&gt;&lt;a class="sb_icon_inner" href="https://bsky.app/intent/compose?text=%E5%A1%BE%E5%88%A5%E5%AF%BE%E7%AD%96%20%7C%20%E4%B8%AD%E5%AD%A6%E5%8F%97%E9%A8%93%E5%B0%82%E9%96%80%E3%80%80%E5%A4%8F%E4%BA%95%E7%AE%97%E6%95%B0%E5%A1%BE%0Ahttps%3A%2F%2Fnatsui-sansu-juku.com%2Fschool%2F" target="_blank" &gt;&lt;span class="vk_icon_w_r_sns_bluesky icon_sns"&gt;&lt;/span&gt;&lt;span class="sns_txt"&gt;Bluesky&lt;/span&gt;&lt;/a&gt;&lt;/li&gt;&lt;li class="sb_hatena sb_icon"&gt;&lt;a class="sb_icon_inner" href="//b.hatena.ne.jp/add?mode=confirm&amp;url=https%3A%2F%2Fnatsui-sansu-juku.com%2Fschool%2F&amp;amp;title=%E5%A1%BE%E5%88%A5%E5%AF%BE%E7%AD%96%20%7C%20%E4%B8%AD%E5%AD%A6%E5%8F%97%E9%A8%93%E5%B0%82%E9%96%80%E3%80%80%E5%A4%8F%E4%BA%95%E7%AE%97%E6%95%B0%E5%A1%BE"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sb_icon_inner"data-clipboard-text="塾別対策 | 中学受験専門　夏井算数塾 https://natsui-sansu-juku.com/school/"&gt;&lt;span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</si>
  <si>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https://www.kokugo-trigger.com/column/kokugobenkyou/
【検出された不自然ワード】
- 崩れ
- 型
- 固定
- 最短
- 整え
【本文】
------
&lt;div class="container my-4"&gt;
&lt;p&gt;&lt;!-- Hero --&gt;&lt;/p&gt;
&lt;section class="card shadow-sm border-0 mb-4" style="background: linear-gradient(135deg,#1a237e,#006064); color: #fff;"&gt;
&lt;div class="card-body p-4 p-md-5"&gt;
&lt;div class="d-flex flex-wrap gap-2 align-items-center mb-3"&gt;&lt;span class="badge bg-warning text-dark" style="font-size: .85rem;"&gt;国語&lt;/span&gt;&lt;br /&gt;
&lt;span class="badge bg-light text-dark" style="font-size: .85rem;"&gt;学年別&lt;/span&gt;&lt;br /&gt;
&lt;span class="badge bg-dark" style="font-size: .85rem;"&gt;家庭学習&lt;/span&gt;&lt;/div&gt;
&lt;p class="mb-3" style="font-size: 1.15rem; line-height: 1.95; font-weight: bold;"&gt;国語は「読む・書く・言葉」を年齢に合わせて太くすると、学年が上がっても伸びが止まりにくい。&lt;/p&gt;
&lt;p class="mb-0" style="opacity: .95; line-height: 1.95;"&gt;読解テクニックの前に、&lt;strong&gt;習慣&lt;/strong&gt;・&lt;strong&gt;文章の骨組み&lt;/strong&gt;・&lt;strong&gt;根拠に戻る&lt;/strong&gt;の3つを固めると、国語だけでなく他教科の「文章を正しく読む力」も安定しやすくなります。&lt;/p&gt;
&lt;div class="mt-4 d-flex flex-wrap gap-2"&gt;&lt;a class="btn btn-warning text-dark" style="font-weight: bold;" href="#quick"&gt;まず押さえる3本柱&lt;/a&gt;&lt;br /&gt;
&lt;a class="btn btn-outline-light" style="font-weight: bold;" href="#grade"&gt;学年別のやり方を見る&lt;/a&gt;&lt;br /&gt;
&lt;a class="btn btn-outline-light" style="font-weight: bold;" href="#plan"&gt;続けやすい学習プラン&lt;/a&gt;&lt;/div&gt;
&lt;/div&gt;
&lt;/section&gt;
&lt;p&gt;&lt;!-- Quick: 3 pillars --&gt;&lt;/p&gt;
&lt;section id="quick" class="card border-0 shadow-sm mb-4"&gt;
&lt;div class="card-body p-4"&gt;
&lt;h2 class="h5 mb-3"&gt;まず押さえる3本柱&lt;/h2&gt;
&lt;div class="row g-3"&gt;
&lt;div class="col-12 col-md-4"&gt;
&lt;div class="p-3 rounded-3 h-100" style="background: #fff8f2; border: 1px solid #ffd7b8;"&gt;
&lt;h3 class="h6 mb-2"&gt;① 習慣（短く、毎日）&lt;/h3&gt;
&lt;p class="mb-0" style="line-height: 1.85;"&gt;長時間より&lt;strong&gt;短時間×頻度&lt;/strong&gt;。低学年ほど「触れる回数」を最優先にして、読むこと・書くことを当たり前にします。&lt;/p&gt;
&lt;/div&gt;
&lt;/div&gt;
&lt;div class="col-12 col-md-4"&gt;
&lt;div class="p-3 rounded-3 h-100" style="background: #f3f8ff; border: 1px solid #cfe1ff;"&gt;
&lt;h3 class="h6 mb-2"&gt;② 骨組み（段落・主語述語）&lt;/h3&gt;
&lt;p class="mb-0" style="line-height: 1.85;"&gt;「何の話か」を段落ごとに押さえる。&lt;strong&gt;主語・述語／接続語／指示語&lt;/strong&gt;が見えると、読み違いが減りやすいです。&lt;/p&gt;
&lt;/div&gt;
&lt;/div&gt;
&lt;div class="col-12 col-md-4"&gt;
&lt;div class="p-3 rounded-3 h-100" style="background: #f3fbf6; border: 1px solid #bfe6cd;"&gt;
&lt;h3 class="h6 mb-2"&gt;③ 根拠に戻る（設問処理）&lt;/h3&gt;
&lt;p class="mb-0" style="line-height: 1.85;"&gt;正解を当てるより、&lt;strong&gt;本文のどこが根拠か&lt;/strong&gt;を残す。直しで本文に戻れるほど、点が安定しやすくなります。&lt;/p&gt;
&lt;/div&gt;
&lt;/div&gt;
&lt;/div&gt;
&lt;hr class="my-4" /&gt;
&lt;div class="table-responsive"&gt;
&lt;table class="table table-bordered align-middle mb-0"&gt;
&lt;thead style="background: #1a237e; color: #fff;"&gt;
&lt;tr&gt;
&lt;th style="width: 18%;"&gt;学年&lt;/th&gt;
&lt;th style="width: 30%;"&gt;優先テーマ&lt;/th&gt;
&lt;th&gt;家庭学習（例）&lt;/th&gt;
&lt;/tr&gt;
&lt;/thead&gt;
&lt;tbody&gt;
&lt;tr&gt;
&lt;td&gt;&lt;strong&gt;小1〜小2&lt;/strong&gt;&lt;/td&gt;
&lt;td&gt;読む・書くに慣れる&lt;/td&gt;
&lt;td&gt;音読／読み聞かせ、短い1文日記、言葉に気づく&lt;/td&gt;
&lt;/tr&gt;
&lt;tr style="background: #f7f9ff;"&gt;
&lt;td&gt;&lt;strong&gt;小3〜小4&lt;/strong&gt;&lt;/td&gt;
&lt;td&gt;段落で内容をつかむ&lt;/td&gt;
&lt;td&gt;段落要約（1行）、接続語チェック、漢字は「読める」を先&lt;/td&gt;
&lt;/tr&gt;
&lt;tr&gt;
&lt;td&gt;&lt;strong&gt;小5〜小6&lt;/strong&gt;&lt;/td&gt;
&lt;td&gt;根拠・型を固める&lt;/td&gt;
&lt;td&gt;本文→設問→本文、要点と理由、記述は条件を先に確定&lt;/td&gt;
&lt;/tr&gt;
&lt;tr style="background: #f7f9ff;"&gt;
&lt;td&gt;&lt;strong&gt;中学生&lt;/strong&gt;&lt;/td&gt;
&lt;td&gt;教科書本文で定期テスト&lt;/td&gt;
&lt;td&gt;本文の言い換え・要約、語句・漢字は本文の中で定着&lt;/td&gt;
&lt;/tr&gt;
&lt;tr&gt;
&lt;td&gt;&lt;strong&gt;高校生&lt;/strong&gt;&lt;/td&gt;
&lt;td&gt;構造と言い換え&lt;/td&gt;
&lt;td&gt;対比、抽象↔具体、主張と理由の配置、設問条件の厳守&lt;/td&gt;
&lt;/tr&gt;
&lt;/tbody&gt;
&lt;/table&gt;
&lt;/div&gt;
&lt;p class="mt-3 mb-0 text-muted small" style="line-height: 1.7;"&gt;※「できることを増やす」より「ズレを減らす」ほうが、国語は伸びが見えやすい傾向があります。&lt;/p&gt;
&lt;/div&gt;
&lt;/section&gt;
&lt;p&gt;&lt;!-- Grade details --&gt;&lt;/p&gt;
&lt;section id="grade" class="card border-0 shadow-sm mb-4"&gt;
&lt;div class="card-body p-4"&gt;
&lt;h2 class="h5 mb-3"&gt;【学年別】国語の勉強方法&lt;/h2&gt;
&lt;div id="accGrade" class="accordion"&gt;
&lt;p&gt;&lt;!-- 小1-2 --&gt;&lt;/p&gt;
&lt;div class="accordion-item"&gt;
&lt;h3 id="g12-h" class="accordion-header"&gt;&lt;button class="accordion-button" type="button" data-bs-toggle="collapse" data-bs-target="#g12" aria-expanded="true" aria-controls="g12"&gt;&lt;br /&gt;
小1〜小2：読むこと・書くことを「当たり前」にする&lt;br /&gt;
&lt;/button&gt;&lt;/h3&gt;
&lt;div id="g12" class="accordion-collapse collapse show" aria-labelledby="g12-h" data-bs-parent="#accGrade"&gt;
&lt;div class="accordion-body" style="line-height: 1.95;"&gt;
&lt;p class="mb-3"&gt;この時期は「読解テクニック」より、文字と言葉に慣れることが最優先です。長時間より、短い時間を毎日続けるほうが効果が出やすい学年です。&lt;/p&gt;
&lt;ul class="mb-3"&gt;
&lt;li&gt;&lt;strong&gt;音読&lt;/strong&gt;：目安は1日3〜5分。スラスラ読める文章を増やして、読むことへの抵抗を下げます。&lt;/li&gt;
&lt;li&gt;&lt;strong&gt;語彙を増やす&lt;/strong&gt;：知らない言葉が出たら、まず会話で意味を確認。「調べる練習」より先に「言葉に気づく練習」を優先します。&lt;/li&gt;
&lt;li&gt;&lt;strong&gt;短い文章を書く&lt;/strong&gt;：日記が難しければ「今日したことを1文」「楽しかったことを1文」からで問題ありません。&lt;/li&gt;
&lt;li&gt;&lt;strong&gt;読書は量より継続&lt;/strong&gt;：好きなジャンルで構いません。読み聞かせでも、自分で読むでもOKです。&lt;/li&gt;
&lt;/ul&gt;
&lt;div class="alert alert-warning mb-0" style="border: 0; background: #fff3cd;"&gt;&lt;strong&gt;つまずきの入口：&lt;/strong&gt;「読むのが遅い」「面倒」に寄ると、学年が上がったときに抵抗が強くなりやすいです。低学年は正確さより「毎日少し触れる」を優先します。&lt;/div&gt;
&lt;/div&gt;
&lt;/div&gt;
&lt;/div&gt;
&lt;p&gt;&lt;!-- 小3-4 --&gt;&lt;/p&gt;
&lt;div class="accordion-item"&gt;
&lt;h3 id="g34-h" class="accordion-header"&gt;&lt;button class="accordion-button collapsed" type="button" data-bs-toggle="collapse" data-bs-target="#g34" aria-expanded="false" aria-controls="g34"&gt;&lt;br /&gt;
小3〜小4：段落を意識し、内容を“つかむ”練習を始める&lt;br /&gt;
&lt;/button&gt;&lt;/h3&gt;
&lt;div id="g34" class="accordion-collapse collapse" aria-labelledby="g34-h" data-bs-parent="#accGrade"&gt;
&lt;div class="accordion-body" style="line-height: 1.95;"&gt;
&lt;p class="mb-3"&gt;文章が長くなり、説明文・物語文ともに「内容を理解して答える」問題が増えてきます。なんとなく読むのではなく、文章の骨組みを意識すると読みが安定しやすくなります。&lt;/p&gt;
&lt;div class="row g-3"&gt;
&lt;div class="col-12 col-lg-6"&gt;
&lt;div class="p-3 rounded-3 h-100" style="background: #f3f8ff; border: 1px solid #cfe1ff;"&gt;
&lt;h4 class="h6 mb-2"&gt;読みが安定しやすい4点&lt;/h4&gt;
&lt;ul class="mb-0"&gt;
&lt;li&gt;&lt;strong&gt;段落ごとに一言&lt;/strong&gt;：「この段落は何の話？」を1行で答える（ノートでも口頭でもOK）。&lt;/li&gt;
&lt;li&gt;&lt;strong&gt;接続語に反応&lt;/strong&gt;：「しかし／つまり／例えば」で内容がどう動くかに気づく。&lt;/li&gt;
&lt;li&gt;&lt;strong&gt;主語と述語&lt;/strong&gt;：文の中心を外すと設問でズレやすい。短文で確認する癖をつける。&lt;/li&gt;
&lt;li&gt;&lt;strong&gt;語彙・漢字&lt;/strong&gt;：語彙不足は読解不足に直結。漢字は「書ける」より「読める」を先に固める。&lt;/li&gt;
&lt;/ul&gt;
&lt;/div&gt;
&lt;/div&gt;
&lt;div class="col-12 col-lg-6"&gt;
&lt;div class="p-3 rounded-3 h-100" style="background: #fff8f2; border: 1px solid #ffd7b8;"&gt;
&lt;h4 class="h6 mb-2"&gt;伸びやすい復習の形&lt;/h4&gt;
&lt;ul class="mb-0"&gt;
&lt;li&gt;選択肢を外したら、&lt;strong&gt;本文の根拠に戻る&lt;/strong&gt;（どの段落・どの文か）。&lt;/li&gt;
&lt;li&gt;ズレた理由を一言で残す（例：接続語を見落とした／指示語の指す先が違った）。&lt;/li&gt;
&lt;li&gt;「解く量」より「解いたあとに何がズレたか」を確認する。&lt;/li&gt;
&lt;/ul&gt;
&lt;/div&gt;
&lt;/div&gt;
&lt;/div&gt;
&lt;p class="mt-3 mb-0 text-muted small"&gt;※この学年は、答え合わせだけで終わらせず「どこでズレたか」を一緒に確認すると成果が出やすいです。&lt;/p&gt;
&lt;/div&gt;
&lt;/div&gt;
&lt;/div&gt;
&lt;p&gt;&lt;!-- 小5-6 --&gt;&lt;/p&gt;
&lt;div class="accordion-item"&gt;
&lt;h3 id="g56-h" class="accordion-header"&gt;&lt;button class="accordion-button collapsed" type="button" data-bs-toggle="collapse" data-bs-target="#g56" aria-expanded="false" aria-controls="g56"&gt;&lt;br /&gt;
小5〜小6：入試レベルの読解に向けて“型”を固める&lt;br /&gt;
&lt;/button&gt;&lt;/h3&gt;
&lt;div id="g56" class="accordion-collapse collapse" aria-labelledby="g56-h" data-bs-parent="#accGrade"&gt;
&lt;div class="accordion-body" style="line-height: 1.95;"&gt;
&lt;p class="mb-3"&gt;中学受験を意識するなら、この時期から「本文→設問→本文」に戻る動き、根拠の取り方、記述の作り方を固めます。テクニック以前に&lt;strong&gt;本文に立ち返る習慣&lt;/strong&gt;が得点の土台になります。&lt;/p&gt;
&lt;div class="row g-3"&gt;
&lt;div class="col-12 col-lg-4"&gt;
&lt;div class="p-3 rounded-3 h-100" style="background: #f3f8ff; border: 1px solid #cfe1ff;"&gt;
&lt;h4 class="h6 mb-2"&gt;説明文：要点と理由をセットで&lt;/h4&gt;
&lt;ul class="mb-0"&gt;
&lt;li&gt;&lt;strong&gt;要点（結論）&lt;/strong&gt;と&lt;strong&gt;理由（根拠）&lt;/strong&gt;をペアで押さえる（説明文はこの繰り返しが多い）。&lt;/li&gt;
&lt;li&gt;「筆者の主張はどこか」「なぜそう言えるのか」を段落単位で整理する。&lt;/li&gt;
&lt;li&gt;言い換え（同内容の別表現）に気づけると選択肢が安定しやすい。&lt;/li&gt;
&lt;/ul&gt;
&lt;/div&gt;
&lt;/div&gt;
&lt;div class="col-12 col-lg-4"&gt;
&lt;div class="p-3 rounded-3 h-100" style="background: #fff8f2; border: 1px solid #ffd7b8;"&gt;
&lt;h4 class="h6 mb-2"&gt;物語文：出来事→心情→行動&lt;/h4&gt;
&lt;ul class="mb-0"&gt;
&lt;li&gt;気持ち問題は、本文に書かれた&lt;strong&gt;出来事&lt;/strong&gt;と&lt;strong&gt;言動&lt;/strong&gt;を根拠にする。&lt;/li&gt;
&lt;li&gt;心情語がないときは会話・行動・情景描写から推測するが、本文の根拠を残す。&lt;/li&gt;
&lt;li&gt;人物関係（誰が誰にどう思うか）が崩れる場面をチェックする。&lt;/li&gt;
&lt;/ul&gt;
&lt;/div&gt;
&lt;/div&gt;
&lt;div class="col-12 col-lg-4"&gt;
&lt;div class="p-3 rounded-3 h-100" style="background: #f3fbf6; border: 1px solid #bfe6cd;"&gt;
&lt;h4 class="h6 mb-2"&gt;設問処理：先に「聞かれていること」&lt;/h4&gt;
&lt;ul class="mb-0"&gt;
&lt;li&gt;選択肢は「本文に書いてあること」ではなく、&lt;strong&gt;設問が聞く内容&lt;/strong&gt;に合うものを選ぶ。&lt;/li&gt;
&lt;li&gt;記述は&lt;strong&gt;条件（字数・要素・理由/気持ち）&lt;/strong&gt;を先に箇条書きにしてから書き始める。&lt;/li&gt;
&lt;li&gt;直しは最重要。間違えたほど&lt;strong&gt;根拠がどこだったか&lt;/strong&gt;を本文に戻って確かめる。&lt;/li&gt;
&lt;/ul&gt;
&lt;/div&gt;
&lt;/div&gt;
&lt;/div&gt;
&lt;div class="alert alert-info mt-3 mb-0" style="border: 0; background: #e7f3ff;"&gt;&lt;strong&gt;伸びが鈍いときの着眼点：&lt;/strong&gt;「解いた量」ではなく「根拠が本文のどこか」「設問条件を満たしたか」を確認する時間を確保すると、失点が減りやすくなります。&lt;/div&gt;
&lt;/div&gt;
&lt;/div&gt;
&lt;/div&gt;
&lt;p&gt;&lt;!-- 中学生：定期テスト --&gt;&lt;/p&gt;
&lt;div class="accordion-item"&gt;
&lt;h3 id="jhs-test-h" class="accordion-header"&gt;&lt;button class="accordion-button collapsed" type="button" data-bs-toggle="collapse" data-bs-target="#jhs-test" aria-expanded="false" aria-controls="jhs-test"&gt;&lt;br /&gt;
中学生：定期テストは“授業本文の理解”が最短ルート&lt;br /&gt;
&lt;/button&gt;&lt;/h3&gt;
&lt;div id="jhs-test" class="accordion-collapse collapse" aria-labelledby="jhs-test-h" data-bs-parent="#accGrade"&gt;
&lt;div class="accordion-body" style="line-height: 1.95;"&gt;
&lt;p class="mb-3"&gt;中学生の国語は、定期テストと入試で求められる力が少し異なります。まずは定期テストで点が取れる型を固めると、入試対策にもつながりやすいです。&lt;/p&gt;
&lt;ul class="mb-0"&gt;
&lt;li&gt;&lt;strong&gt;教科書本文を繰り返す&lt;/strong&gt;：本文を読まずにワークだけ進めると伸びにくい。本文の言い換えや要約が出やすい。&lt;/li&gt;
&lt;li&gt;&lt;strong&gt;語句・漢字は本文の中で&lt;/strong&gt;：単語帳的にやるより、文脈で覚えるほうが定着しやすい。&lt;/li&gt;
&lt;li&gt;&lt;strong&gt;記述は模範解答の型を真似る&lt;/strong&gt;：最初からオリジナルで書かず、学校の解答例の言い回しを取り入れる。&lt;/li&gt;
&lt;li&gt;&lt;strong&gt;文法・品詞は短時間反復&lt;/strong&gt;：一度に詰めるより、5〜10分を分散して回すほうが安定しやすい。&lt;/li&gt;
&lt;/ul&gt;
&lt;/div&gt;
&lt;/div&gt;
&lt;/div&gt;
&lt;p&gt;&lt;!-- 中学生：高校受験 --&gt;&lt;/p&gt;
&lt;div class="accordion-item"&gt;
&lt;h3 id="jhs-exam-h" class="accordion-header"&gt;&lt;button class="accordion-button collapsed" type="button" data-bs-toggle="collapse" data-bs-target="#jhs-exam" aria-expanded="false" aria-controls="jhs-exam"&gt;&lt;br /&gt;
中学生：高校受験を意識するなら“時間配分”と“根拠”&lt;br /&gt;
&lt;/button&gt;&lt;/h3&gt;
&lt;div id="jhs-exam" class="accordion-collapse collapse" aria-labelledby="jhs-exam-h" data-bs-parent="#accGrade"&gt;
&lt;div class="accordion-body" style="line-height: 1.95;"&gt;
&lt;p class="mb-3"&gt;入試になると文章量が増え、時間が足りなくなりがちです。読むスピードを上げる前に、読む姿勢（根拠に戻る癖）と時間配分を整えるほうが失点が減りやすいです。&lt;/p&gt;
&lt;ul class="mb-0"&gt;
&lt;li&gt;&lt;strong&gt;設問を先に軽く見てから読む&lt;/strong&gt;：何を探す読みかが決まると迷子になりにくい。&lt;/li&gt;
&lt;li&gt;&lt;strong&gt;根拠に線を引く&lt;/strong&gt;：根拠の場所が残っていないと、見直しで時間を失いやすい。&lt;/li&gt;
&lt;li&gt;&lt;strong&gt;解き直しは本文に戻るまで&lt;/strong&gt;：答えを覚えるのではなく、根拠を再確認して終える。&lt;/li&gt;
&lt;/ul&gt;
&lt;/div&gt;
&lt;/div&gt;
&lt;/div&gt;
&lt;p&gt;&lt;!-- 高校生 --&gt;&lt;/p&gt;
&lt;div class="accordion-item"&gt;
&lt;h3 id="hs-h" class="accordion-header"&gt;&lt;button class="accordion-button collapsed" type="button" data-bs-toggle="collapse" data-bs-target="#hs" aria-expanded="false" aria-controls="hs"&gt;&lt;br /&gt;
高校生：現代文は“構造”と“言い換え”で安定する&lt;br /&gt;
&lt;/button&gt;&lt;/h3&gt;
&lt;div id="hs" class="accordion-collapse collapse" aria-labelledby="hs-h" data-bs-parent="#accGrade"&gt;
&lt;div class="accordion-body" style="line-height: 1.95;"&gt;
&lt;p class="mb-3"&gt;高校生の現代文（評論）は、構造で点が取りやすくなります。筆者の主張と、それを支える理由・対立・具体例の配置を押さえることが中心です。&lt;/p&gt;
&lt;ul class="mb-0"&gt;
&lt;li&gt;&lt;strong&gt;対比（AではなくB）&lt;/strong&gt;に注目：否定と採用が主張の核になりやすい。&lt;/li&gt;
&lt;li&gt;&lt;strong&gt;抽象↔具体&lt;/strong&gt;の往復：具体例は主張の説明材料。具体例だけで満足しない。&lt;/li&gt;
&lt;li&gt;&lt;strong&gt;言い換え&lt;/strong&gt;を拾う：同じ内容を別表現で繰り返す箇所が根拠になりやすい。&lt;/li&gt;
&lt;li&gt;&lt;strong&gt;設問条件の厳守&lt;/strong&gt;：字数、理由、傍線部の範囲など、条件落ちは減点につながりやすい。&lt;/li&gt;
&lt;/ul&gt;
&lt;/div&gt;
&lt;/div&gt;
&lt;/div&gt;
&lt;/div&gt;
&lt;p&gt;&lt;!-- /accordion --&gt;&lt;/p&gt;
&lt;/div&gt;
&lt;/section&gt;
&lt;p&gt;&lt;!-- Pitfalls --&gt;&lt;/p&gt;
&lt;section class="card border-0 shadow-sm mb-4"&gt;
&lt;div class="card-body p-4"&gt;
&lt;h2 class="h5 mb-3"&gt;国語が伸びにくいときに起きやすいこと&lt;/h2&gt;
&lt;div class="row g-3"&gt;
&lt;div class="col-12 col-lg-7"&gt;
&lt;div class="p-3 rounded-3" style="background: #fff8f2; border: 1px solid #ffd7b8;"&gt;
&lt;ul class="mb-0" style="line-height: 1.95;"&gt;
&lt;li&gt;&lt;strong&gt;読んだつもり&lt;/strong&gt;になっている（根拠に戻れていない）&lt;/li&gt;
&lt;li&gt;&lt;strong&gt;選択肢を雰囲気で選ぶ&lt;/strong&gt;（言い換え・条件確認が不足）&lt;/li&gt;
&lt;li&gt;&lt;strong&gt;解きっぱなし&lt;/strong&gt;で終わる（直しで伸びるポイントを捨てている）&lt;/li&gt;
&lt;li&gt;&lt;strong&gt;語彙不足&lt;/strong&gt;で内容が入らない（分からない言葉を放置している）&lt;/li&gt;
&lt;/ul&gt;
&lt;/div&gt;
&lt;/div&gt;
&lt;div class="col-12 col-lg-5"&gt;
&lt;div class="p-3 rounded-3" style="background: #f3f8ff; border: 1px solid #cfe1ff;"&gt;
&lt;h3 class="h6 mb-2"&gt;チェック（当てはまるものに印）&lt;/h3&gt;
&lt;div class="form-check"&gt;&lt;input id="c1" class="form-check-input" disabled="disabled" type="checkbox" value="" /&gt;&lt;br /&gt;
&lt;label class="form-check-label" for="c1"&gt;本文に線が残らず、根拠がどこか分からない&lt;/label&gt;&lt;/div&gt;
&lt;div class="form-check"&gt;&lt;input id="c2" class="form-check-input" disabled="disabled" type="checkbox" value="" /&gt;&lt;br /&gt;
&lt;label class="form-check-label" for="c2"&gt;設問の条件（字数・理由など）を落としやすい&lt;/label&gt;&lt;/div&gt;
&lt;div class="form-check"&gt;&lt;input id="c3" class="form-check-input" disabled="disabled" type="checkbox" value="" /&gt;&lt;br /&gt;
&lt;label class="form-check-label" for="c3"&gt;直しが「答え確認」で止まり、本文に戻らない&lt;/label&gt;&lt;/div&gt;
&lt;div class="form-check"&gt;&lt;input id="c4" class="form-check-input" disabled="disabled" type="checkbox" value="" /&gt;&lt;br /&gt;
&lt;label class="form-check-label" for="c4"&gt;知らない言葉をそのまま読み進めてしまう&lt;/label&gt;&lt;/div&gt;
&lt;/div&gt;
&lt;/div&gt;
&lt;/div&gt;
&lt;div class="alert alert-info mt-3 mb-0" style="border: 0; background: #e7f3ff;"&gt;国語は「解いた回数」よりも&lt;strong&gt;ズレを直した回数&lt;/strong&gt;が力になりやすい教科です。間違えた問題ほど、本文に戻って根拠を確認し、次に同じ失点をしない形に整えていくのが近道になります。&lt;/div&gt;
&lt;/div&gt;
&lt;/section&gt;
&lt;p&gt;&lt;!-- Plan --&gt;&lt;/p&gt;
&lt;section id="plan" class="card border-0 shadow-sm mb-4"&gt;
&lt;div class="card-body p-4"&gt;
&lt;h2 class="h5 mb-3"&gt;家庭で続けやすい学習プラン（例）&lt;/h2&gt;
&lt;div class="table-responsive"&gt;
&lt;table class="table table-bordered align-middle mb-0"&gt;
&lt;thead style="background: #006064; color: #fff;"&gt;
&lt;tr&gt;
&lt;th style="width: 18%;"&gt;タイミング&lt;/th&gt;
&lt;th&gt;やること&lt;/th&gt;
&lt;th style="width: 22%;"&gt;目安&lt;/th&gt;
&lt;/tr&gt;
&lt;/thead&gt;
&lt;tbody&gt;
&lt;tr&gt;
&lt;td&gt;&lt;strong&gt;平日&lt;/strong&gt;&lt;/td&gt;
&lt;td&gt;音読＋語彙＋短い読解（短く回す）&lt;/td&gt;
&lt;td&gt;合計15〜25分&lt;/td&gt;
&lt;/tr&gt;
&lt;tr style="background: #f7f9ff;"&gt;
&lt;td&gt;&lt;strong&gt;週末&lt;/strong&gt;&lt;/td&gt;
&lt;td&gt;少し長めの読解（1題）＋直し（根拠確認まで）&lt;/td&gt;
&lt;td&gt;60〜90分&lt;/td&gt;
&lt;/tr&gt;
&lt;tr&gt;
&lt;td&gt;&lt;strong&gt;仕上げ&lt;/strong&gt;&lt;/td&gt;
&lt;td&gt;学年が上がるほど&lt;strong&gt;直しの比率&lt;/strong&gt;を増やす&lt;/td&gt;
&lt;td&gt;目安：解く：直す＝1：1&lt;/td&gt;
&lt;/tr&gt;
&lt;/tbody&gt;
&lt;/table&gt;
&lt;/div&gt;
&lt;div class="row g-3 mt-3"&gt;
&lt;div class="col-12 col-lg-6"&gt;
&lt;div class="p-3 rounded-3 h-100" style="background: #fff8f2; border: 1px solid #ffd7b8;"&gt;
&lt;h3 class="h6 mb-2"&gt;平日の最小セット（続けるための形）&lt;/h3&gt;
&lt;ul class="mb-0" style="line-height: 1.95;"&gt;
&lt;li&gt;音読：3分（短く、毎日）&lt;/li&gt;
&lt;li&gt;語彙：5分（分からない語を1〜3語だけ）&lt;/li&gt;
&lt;li&gt;読解：10〜15分（段落ごとに一言 → 設問 → 根拠確認）&lt;/li&gt;
&lt;/ul&gt;
&lt;/div&gt;
&lt;/div&gt;
&lt;div class="col-12 col-lg-6"&gt;
&lt;div class="p-3 rounded-3 h-100" style="background: #f3fbf6; border: 1px solid #bfe6cd;"&gt;
&lt;h3 class="h6 mb-2"&gt;週末の直し（伸びる部分）&lt;/h3&gt;
&lt;ul class="mb-0" style="line-height: 1.95;"&gt;
&lt;li&gt;間違いの種類を分ける（条件落ち／根拠ズレ／読み違い）&lt;/li&gt;
&lt;li&gt;本文に戻り、根拠の文に線を引いて残す&lt;/li&gt;
&lt;li&gt;次回のルールを1つだけ決める（例：設問条件に必ず下線）&lt;/li&gt;
&lt;/ul&gt;
&lt;/div&gt;
&lt;/div&gt;
&lt;/div&gt;
&lt;p class="mt-3 mb-0 text-muted small" style="line-height: 1.7;"&gt;※「増やす」より「固定する」。やることを絞って回すほうが、家庭学習は続きやすくなります。&lt;/p&gt;
&lt;/div&gt;
&lt;/section&gt;
&lt;p&gt;&lt;!-- Closing --&gt;&lt;/p&gt;
&lt;section class="card border-0 shadow-sm"&gt;
&lt;div class="card-body p-4"&gt;
&lt;section id="practical-tips" class="card border-0 shadow-sm mb-4"&gt;
&lt;div class="card-body p-4"&gt;
&lt;h2 class="h5 mb-4" style="border-bottom: 2px solid #1a237e; padding-bottom: 10px;"&gt;得点を安定させる「具体的な実践テクニック」&lt;/h2&gt;
&lt;div class="row g-4 mb-5"&gt;
&lt;div class="col-12 col-lg-6"&gt;
&lt;h3 class="h6 mb-3" style="color: #1a237e; display: flex; align-items: center;"&gt;&lt;span style="background: #1a237e; color: #fff; border-radius: 50%; width: 24px; height: 24px; display: inline-flex; justify-content: center; align-items: center; margin-right: 8px; font-size: 0.8rem;"&gt;1&lt;/span&gt;&lt;br /&gt;
記述問題で部分点を取る「3ステップ」&lt;/h3&gt;
&lt;p style="line-height: 1.85; font-size: 0.95rem;"&gt;「何を書けばいいかわからない」を防ぐための、当塾でも推奨している型です。&lt;/p&gt;
&lt;div class="p-3 rounded-3" style="background: #f8f9fa; border: 1px solid #dee2e6;"&gt;
&lt;ol class="mb-0" style="line-height: 1.95; font-size: 0.9rem; padding-left: 1.2rem;"&gt;
&lt;li&gt;&lt;strong&gt;設問の「条件」を確定させる&lt;/strong&gt;：理由を聞かれているなら「〜だから」、気持ちなら「〜という気持ち」と末尾を先に決める。&lt;/li&gt;
&lt;li&gt;&lt;strong&gt;「要素」を本文から探す&lt;/strong&gt;：必要なキーワードを本文から2〜3個拾い、箇条書きにする。&lt;/li&gt;
&lt;li&gt;&lt;strong&gt;つなげて調整する&lt;/strong&gt;：拾った要素を、字数制限に合わせてつなげる。最初から完璧な文章を書こうとしないのがコツです。&lt;/li&gt;
&lt;/ol&gt;
&lt;/div&gt;
&lt;/div&gt;
&lt;div class="col-12 col-lg-6"&gt;
&lt;h3 class="h6 mb-3" style="color: #006064; display: flex; align-items: center;"&gt;&lt;span style="background: #006064; color: #fff; border-radius: 50%; width: 24px; height: 24px; display: inline-flex; justify-content: center; align-items: center; margin-right: 8px; font-size: 0.8rem;"&gt;2&lt;/span&gt;&lt;br /&gt;
レベル別・おすすめ推奨教材&lt;/h3&gt;
&lt;p style="line-height: 1.85; font-size: 0.95rem;"&gt;家庭学習で取り入れやすい、定評のある問題集の例です。&lt;/p&gt;
&lt;div class="table-responsive"&gt;
&lt;table class="table table-sm table-bordered mb-0" style="font-size: 0.85rem;"&gt;
&lt;tbody&gt;
&lt;tr&gt;
&lt;th style="width: 30%; background: #e0f2f1; vertical-align: middle;"&gt;基礎（語彙）&lt;/th&gt;
&lt;td class="p-2"&gt;ふくしま式「本当の国語力」が身につく問題集シリーズ&lt;/td&gt;
&lt;/tr&gt;
&lt;tr&gt;
&lt;th style="background: #e0f2f1; vertical-align: middle;"&gt;標準（読解）&lt;/th&gt;
&lt;td class="p-2"&gt;論理エンジン ／ 予習シリーズ（四谷大塚）&lt;/td&gt;
&lt;/tr&gt;
&lt;tr&gt;
&lt;th style="background: #e0f2f1; vertical-align: middle;"&gt;応用（記述）&lt;/th&gt;
&lt;td class="p-2"&gt;最高クラス問題集 ／ 記述演習の完成&lt;/td&gt;
&lt;/tr&gt;
&lt;/tbody&gt;
&lt;/table&gt;
&lt;/div&gt;
&lt;/div&gt;
&lt;/div&gt;
&lt;hr class="my-5" /&gt;
&lt;h2 class="h5 mb-4" style="border-bottom: 2px solid #1a237e; padding-bottom: 10px;"&gt;国語の勉強方法に関するよくある質問（FAQ）&lt;/h2&gt;
&lt;div class="mb-4"&gt;
&lt;p class="mb-2" style="font-weight: bold; color: #1a237e; font-size: 1rem;"&gt;Q. 文章を読むスピードを上げるにはどうすればいいですか？&lt;/p&gt;
&lt;div class="p-3 rounded-3" style="background: #f3f8ff; line-height: 1.85; font-size: 0.95rem; border-left: 4px solid #1a237e;"&gt;A. 速く読む練習の前に、&lt;strong&gt;「正確に読む」&lt;/strong&gt;練習を優先してください。読み飛ばしによる「読み直し」が一番時間をロスします。主語と述語を意識して、一度で内容を掴む習慣ができると、結果的に読了スピードは劇的に上がります。&lt;/div&gt;
&lt;/div&gt;
&lt;div class="mb-4"&gt;
&lt;p class="mb-2" style="font-weight: bold; color: #1a237e; font-size: 1rem;"&gt;Q. 本をたくさん読めば国語は得意になりますか？&lt;/p&gt;
&lt;div class="p-3 rounded-3" style="background: #f3f8ff; line-height: 1.85; font-size: 0.95rem; border-left: 4px solid #1a237e;"&gt;A. 読書は「語彙や背景知識」を増やす助けにはなりますが、それだけで点数には直結しません。テストには「本文を根拠に、設問に答える」というルールがあるため、読書とは別に&lt;strong&gt;「設問の解き方」&lt;/strong&gt;を学ぶ訓練が必要です。&lt;/div&gt;
&lt;/div&gt;
&lt;div class="mb-0"&gt;
&lt;p class="mb-2" style="font-weight: bold; color: #1a237e; font-size: 1rem;"&gt;Q. 漢字や言葉の暗記が苦手です。&lt;/p&gt;
&lt;div class="p-3 rounded-3" style="background: #f3f8ff; line-height: 1.85; font-size: 0.95rem; border-left: 4px solid #1a237e;"&gt;A. 単語帳のように言葉だけ覚えるのは避けましょう。&lt;strong&gt;「文脈の中で覚える」&lt;/strong&gt;ことが重要です。短文作成をセットにするか、読んでいる文章の中で出てきた言葉をその都度確認するほうが、記憶への定着が早くなります。&lt;/div&gt;
&lt;/div&gt;
&lt;/div&gt;
&lt;/section&gt;
&lt;h2 class="h5 mb-3"&gt;国語は“習慣”と“根拠”で伸びる&lt;/h2&gt;
&lt;p style="line-height: 1.95;"&gt;国語の力は、短期間で急に伸びるというより、積み重ねが形になって伸びていく教科です。低学年は習慣づくり、中学年は段落と要点、高学年以降は根拠と型。学年に合わせて「今やるべきこと」を整理すると、遠回りが減っていきます。&lt;/p&gt;
&lt;div class="row g-3"&gt;
&lt;div class="col-12 col-md-4"&gt;
&lt;div class="p-3 rounded-3 h-100" style="background: #f3f8ff; border: 1px solid #cfe1ff;"&gt;
&lt;h3 class="h6 mb-2"&gt;低学年&lt;/h3&gt;
&lt;p class="mb-0" style="line-height: 1.85;"&gt;短く毎日。読む・書く・言葉に触れる回数を増やす。&lt;/p&gt;
&lt;/div&gt;
&lt;/div&gt;
&lt;div class="col-12 col-md-4"&gt;
&lt;div class="p-3 rounded-3 h-100" style="background: #fff8f2; border: 1px solid #ffd7b8;"&gt;
&lt;h3 class="h6 mb-2"&gt;中学年&lt;/h3&gt;
&lt;p class="mb-0" style="line-height: 1.85;"&gt;段落で内容をつかむ。接続語・主語述語で骨組みを作る。&lt;/p&gt;
&lt;/div&gt;
&lt;/div&gt;
&lt;div class="col-12 col-md-4"&gt;
&lt;div class="p-3 rounded-3 h-100" style="background: #f3fbf6; border: 1px solid #bfe6cd;"&gt;
&lt;h3 class="h6 mb-2"&gt;高学年〜&lt;/h3&gt;
&lt;p class="mb-0" style="line-height: 1.85;"&gt;本文に戻る癖を固定。設問条件と根拠で答案を安定させる。&lt;/p&gt;
&lt;/div&gt;
&lt;/div&gt;
&lt;/div&gt;
&lt;/div&gt;
&lt;/section&gt;
&lt;/div&gt;
------</t>
  </si>
  <si>
    <t>以下のページは不自然なワードを使用しています。
これらを適切に自然な言葉に置き換えて下さい。
なお、本文の装飾や構造は絶対に変えないでください。
【対象ページURL】
https://jukureiwa.com/tips/syakai-note/
【検出された不自然ワード】
- 崩れ
- 型
- 手順
- 立て直
- 導線
- 設計
- 整え
【本文】
------
&lt;p&gt;&lt;a class="btn btn-outline-primary btn-sm" href="https://jukureiwa.com/tips/naaymi_hub/"&gt;社会の悩み一覧（ハブ）へ&lt;/a&gt;&lt;/p&gt;
&lt;div class="reiwa-container pb-5" style="font-family: 'Helvetica Neue', Arial, 'Hiragino Kaku Gothic ProN', 'Hiragino Sans', Meiryo, sans-serif; color: #333; line-height: 1.8;"&gt;
&lt;div class="intro-section mb-5"&gt;
&lt;p class="lead" style="font-size: 1.25rem; color: #444;"&gt;「ノートはきれいに書けているのに、模試の点数が上がらない」&lt;/p&gt;
&lt;p&gt;社会という科目は、覚えるべき用語や資料が膨大です。そのため、真面目なお子様ほど、塾の授業内容やテキストの情報を一言一句漏らさずノートにまとめようと奮闘します。しかし、何時間もかけて作成した「力作のノート」が、実は成績アップを阻む最大の壁になっているケースが後を絶ちません。&lt;/p&gt;
&lt;p&gt;成績が伸び悩む原因は、ノートを情報の保管場所（百科事典）にしてしまっていることにあります。入試本番で必要なのは、きれいに整理されたノートではなく、頭の中に整理された知識です。合格する受験生のノートは、書くことよりも「見返すこと」に特化した、いわば&lt;strong&gt;最強の復習ツール&lt;/strong&gt;として機能しています。&lt;/p&gt;
&lt;div class="card border-0 shadow-sm mt-4" style="background-color: #f0f7ff; border-left: 5px solid #003366 !important;"&gt;
&lt;div class="card-body p-4 text-dark"&gt;
&lt;h4 class="h6 fw-bold mb-3" style="color: #003366;"&gt;&lt;i class="bi bi-journal-text me-2 text-dark"&gt;&lt;/i&gt;社会の得点力を変えるノート術のポイント&lt;/h4&gt;
&lt;ul class="list-unstyled mb-0 small vstack gap-2 text-dark"&gt;
&lt;li class="d-flex align-items-start"&gt;&lt;i class="bi bi-check2-circle text-primary me-2 fw-bold"&gt;&lt;/i&gt;&lt;br /&gt;
なぜ「まとめ過ぎるノート」ほど、本番で使い物にならないのか&lt;/li&gt;
&lt;li class="d-flex align-items-start"&gt;&lt;i class="bi bi-check2-circle text-primary me-2 fw-bold"&gt;&lt;/i&gt;&lt;br /&gt;
色分けのルールを捨て、脳が反応する「余白」を設計する技術&lt;/li&gt;
&lt;li class="d-flex align-items-start"&gt;&lt;i class="bi bi-check2-circle text-primary me-2 fw-bold"&gt;&lt;/i&gt;&lt;br /&gt;
「間違い→原因→次の一手」をセットにする実戦型ミスノートの作り方&lt;/li&gt;
&lt;li class="d-flex align-items-start"&gt;&lt;i class="bi bi-check2-circle text-primary me-2 fw-bold"&gt;&lt;/i&gt;&lt;br /&gt;
地理・歴史・公民の各分野で、失点を防ぐための情報の落とし込み方&lt;/li&gt;
&lt;li class="d-flex align-items-start border-primary"&gt;&lt;i class="bi bi-check2-circle text-primary me-2 fw-bold"&gt;&lt;/i&gt;&lt;br /&gt;
忙しい平日でも、わずか5分で1週間の復習を完了させるルーティン&lt;/li&gt;
&lt;/ul&gt;
&lt;/div&gt;
&lt;/div&gt;
&lt;/div&gt;
&lt;section class="mb-5 shadow-sm p-4 rounded bg-white border-top border-primary border-5" style="border-top-color: #003366 !important;"&gt;
&lt;h2 class="h4 fw-bold mb-4 pb-2 border-bottom" style="color: #003366;"&gt;まず状況整理：そのノートは「復習」に耐えられるか？&lt;/h2&gt;
&lt;p&gt;お子様のノートを手に取ってみてください。もし以下の項目に当てはまるなら、それは「書くこと自体が目的」になっており、実戦で使える知識として定着していません。&lt;/p&gt;
&lt;div class="row g-3 text-dark"&gt;
&lt;div class="col-md-6"&gt;
&lt;div class="p-3 border rounded h-100 bg-light shadow-sm text-dark"&gt;
&lt;h3 class="h6 fw-bold mb-2 text-primary text-dark"&gt;&lt;i class="bi bi-pencil-square me-2 text-dark"&gt;&lt;/i&gt;情報の「密集」パターン&lt;/h3&gt;
&lt;p class="small text-muted mb-0 text-dark"&gt;ページ全体に文字が詰まっており、どこが重要なのか一目で判別できない。見返した際に、脳が情報を拒絶してしまう。&lt;/p&gt;
&lt;/div&gt;
&lt;/div&gt;
&lt;div class="col-md-6"&gt;
&lt;div class="p-3 border rounded h-100 bg-light shadow-sm text-dark"&gt;
&lt;h3 class="h6 fw-bold mb-2 text-primary text-dark"&gt;&lt;i class="bi bi-palette-fill me-2 text-dark"&gt;&lt;/i&gt;過剰装飾パターン&lt;/h3&gt;
&lt;p class="small text-muted mb-0 text-dark"&gt;ペンが4色以上使われ、図や表の枠線を引くことに時間がかかっている。色が多すぎて覚えるべき優先順位がぼやけている。&lt;/p&gt;
&lt;/div&gt;
&lt;/div&gt;
&lt;div class="col-md-12"&gt;
&lt;div class="p-3 border rounded bg-white border-primary" style="border-style: dashed !important;"&gt;
&lt;p class="fw-bold text-primary mb-0 text-center small"&gt;&lt;i class="bi bi-arrow-repeat me-2"&gt;&lt;/i&gt;&lt;br /&gt;
これらのノートは、テスト直前の「5分復習」には全く向きません。&lt;/p&gt;
&lt;/div&gt;
&lt;/div&gt;
&lt;/div&gt;
&lt;/section&gt;
&lt;section class="mb-5 text-dark"&gt;
&lt;h2 class="h4 fw-bold p-3 mb-4 shadow-sm" style="color: #fff; background-color: #003366; border-radius: 5px;"&gt;原因の切り分け：ノートが増えても伸びない3つの落とし穴&lt;/h2&gt;
&lt;p&gt;なぜ一生懸命ノートを作っても、偏差値に反映されないのでしょうか。その原因は、ノートの役割を履き違えていることにあります。&lt;/p&gt;
&lt;details class="mb-3 border rounded shadow-sm overflow-hidden" style="border-color: #003366 !important;"&gt;
&lt;summary class="p-3 fw-bold bg-white text-primary d-flex justify-content-between align-items-center" style="cursor: pointer; list-style: none;"&gt;1. 全てを網羅しようとする「百科事典化」&lt;br /&gt;
&lt;i class="bi bi-chevron-down"&gt;&lt;/i&gt;&lt;/summary&gt;
&lt;div class="p-3 bg-light border-top border-primary small text-secondary text-dark"&gt;テキストの情報をそのまま書き写す作業は、脳を停止させます。ノートは「知っていること」を書く場所ではなく、&lt;strong&gt;「自分が忘れていたこと」「テストで間違えそうなこと」を抽出する場所&lt;/strong&gt;であるべきです。情報量が増えれば増えるほど、復習のハードルは上がります。&lt;/div&gt;
&lt;/details&gt;
&lt;details class="mb-3 border rounded shadow-sm overflow-hidden" style="border-color: #003366 !important;"&gt;
&lt;summary class="p-3 fw-bold bg-white text-primary d-flex justify-content-between align-items-center" style="cursor: pointer; list-style: none;"&gt;2. 「解き方のプロセス」が欠落している&lt;br /&gt;
&lt;i class="bi bi-chevron-down"&gt;&lt;/i&gt;&lt;/summary&gt;
&lt;div class="p-3 bg-light border-top border-primary small text-secondary text-dark"&gt;用語の名前だけを羅列したノートは、資料読解や記述には通用しません。なぜその答えになるのか、資料のどこに注目すべきかという「手順」が抜けていると、実戦で知識を引き出せません。&lt;/div&gt;
&lt;/details&gt;
&lt;details class="mb-3 border rounded shadow-sm overflow-hidden" style="border-color: #003366 !important;"&gt;
&lt;summary class="p-3 fw-bold bg-white text-primary d-flex justify-content-between align-items-center" style="cursor: pointer; list-style: none;"&gt;3. 「後から追記するスペース」がない&lt;br /&gt;
&lt;i class="bi bi-chevron-down"&gt;&lt;/i&gt;&lt;/summary&gt;
&lt;div class="p-3 bg-light border-top border-primary small text-secondary text-dark"&gt;一度書いて終わりのノートは、知識をアップデートできません。演習で新しい発見があったとき、その周辺知識を書き込む余白がないと、知識が断片化されたままになります。成長するノートには、必ず&lt;strong&gt;後日談を書き込むための「空き地」&lt;/strong&gt;があります。&lt;/div&gt;
&lt;/details&gt;
&lt;/section&gt;
&lt;section class="mb-5 shadow-sm p-4 rounded bg-white border-top border-primary border-5" style="border-top-color: #003366 !important;"&gt;
&lt;h2 class="h4 fw-bold text-primary mb-4"&gt;立て直しの手順：色分けよりも大事な「3つのルール」&lt;/h2&gt;
&lt;p&gt;ノートを見栄え良くすることに労力を割くのは今日で終わりにしましょう。今日から実践すべき、合格のためのノート作成ルールを提示します。&lt;/p&gt;
&lt;div class="vstack gap-4 mt-4"&gt;
&lt;div class="d-flex align-items-start border-start border-5 border-primary ps-3"&gt;
&lt;div class="me-3"&gt;&lt;span class="badge bg-primary rounded-pill px-3 py-2 text-dark"&gt;Rule 1&lt;/span&gt;&lt;/div&gt;
&lt;div&gt;
&lt;h3 class="h6 fw-bold text-primary mb-1"&gt;1ページ1テーマで「余白」を死守する&lt;/h3&gt;
&lt;p class="small mb-0 text-dark"&gt;情報の境目に必ず数行の空行を作り、ページの右側3分の1は常に空けておきます。ここには、後で模試で間違えた際の「自分への注意書き」を書き込むためです。&lt;/p&gt;
&lt;/div&gt;
&lt;/div&gt;
&lt;div class="d-flex align-items-start border-start border-5 border-primary ps-3 text-dark"&gt;
&lt;div class="me-3"&gt;&lt;span class="badge bg-primary rounded-pill px-3 py-2 text-dark"&gt;Rule 2&lt;/span&gt;&lt;/div&gt;
&lt;div&gt;
&lt;h3 class="h6 fw-bold text-primary mb-1 text-dark"&gt;「間違い→原因→次の一手」の3点メモ&lt;/h3&gt;
&lt;p class="small mb-0 text-dark"&gt;ミスを書き出す際は、正解を書くだけでは不十分です。「地理：統計の単位を見逃した（原因）→グラフを見たらまず単位に◯を付ける（次の一手）」のように、&lt;strong&gt;行動レベルの修正案&lt;/strong&gt;をセットで記述します。&lt;/p&gt;
&lt;/div&gt;
&lt;/div&gt;
&lt;div class="d-flex align-items-start border-start border-5 border-primary ps-3 text-dark"&gt;
&lt;div class="me-3"&gt;&lt;span class="badge bg-primary rounded-pill px-3 py-2 text-dark"&gt;Rule 3&lt;/span&gt;&lt;/div&gt;
&lt;div&gt;
&lt;h3 class="h6 fw-bold text-primary mb-1 text-dark"&gt;因果関係を「矢印」で言語化する&lt;/h3&gt;
&lt;p class="small mb-0 text-dark"&gt;歴史や公民では、文章をだらだら書かず、「A（原因）→ B（出来事）→ C（結果）」の矢印で整理します。復習時にこの矢印を指で追いながら、自分の言葉で説明できれば、その知識は完成しています。&lt;/p&gt;
&lt;/div&gt;
&lt;/div&gt;
&lt;/div&gt;
&lt;/section&gt;
&lt;section class="mb-5 text-dark"&gt;
&lt;h2 class="h4 fw-bold p-3 mb-4 shadow-sm" style="color: #fff; background-color: #003366; border-radius: 5px;"&gt;よくあるミスと修正：分野別の「ノートの残し方」&lt;/h2&gt;
&lt;div class="table-responsive shadow-sm rounded text-dark"&gt;
&lt;table class="table table-bordered align-middle mb-0 text-dark border-primary" style="border-color: #dee2e6;"&gt;
&lt;thead style="background-color: #f0f7ff; color: #003366;"&gt;
&lt;tr class="text-center small"&gt;
&lt;th style="width: 20%;"&gt;分野&lt;/th&gt;
&lt;th style="width: 35%;"&gt;症状（ミスの原因）&lt;/th&gt;
&lt;th style="width: 45%;"&gt;修正行動（今日からやること）&lt;/th&gt;
&lt;/tr&gt;
&lt;/thead&gt;
&lt;tbody class="small text-dark"&gt;
&lt;tr&gt;
&lt;th class="text-center text-primary text-dark" scope="row"&gt;地理&lt;/th&gt;
&lt;td&gt;&lt;strong&gt;統計や図を無視して文字で覚える&lt;/strong&gt;&lt;/td&gt;
&lt;td&gt;&lt;strong&gt;資料の「言い換え」をメモする。&lt;/strong&gt;&lt;br /&gt;
「促成栽培」なら「冬の出荷グラフが突出しているもの」と、図の特徴と言葉をセットで書く。&lt;/td&gt;
&lt;/tr&gt;
&lt;tr&gt;
&lt;th class="text-center text-primary text-dark" scope="row"&gt;歴史&lt;/th&gt;
&lt;td&gt;&lt;strong&gt;出来事を時系列順に並べるだけ&lt;/strong&gt;&lt;/td&gt;
&lt;td&gt;&lt;strong&gt;「対比・セット」で整理する。&lt;/strong&gt;&lt;br /&gt;
「享保・寛政・天保の改革」を並べ、それぞれの共通点と相違点を「株仲間の扱い」などの切り口で整理する。&lt;/td&gt;
&lt;/tr&gt;
&lt;tr&gt;
&lt;th class="text-center text-primary text-dark" scope="row"&gt;公民&lt;/th&gt;
&lt;td&gt;&lt;strong&gt;難しい用語をそのまま丸暗記する&lt;/strong&gt;&lt;/td&gt;
&lt;td&gt;&lt;strong&gt;「制度→目的→具体例」の順で書く。&lt;/strong&gt;&lt;br /&gt;
「違憲審査制」なら「目的：人権を守るため」を第一に書き、裁判所の役割を具体例と共に記す。&lt;/td&gt;
&lt;/tr&gt;
&lt;/tbody&gt;
&lt;/table&gt;
&lt;/div&gt;
&lt;/section&gt;
&lt;section class="mb-5 border border-primary border-2 p-4 rounded bg-white shadow-sm text-dark"&gt;
&lt;h2 class="h4 fw-bold text-primary mb-4 pb-2 border-bottom"&gt;家庭での回し方：週末「5分復習」のルーティン化&lt;/h2&gt;
&lt;p&gt;ノートは作って終わりではありません。むしろ、作った瞬間から復習ツールとしての生命が始まります。ご家庭では、以下のサイクルでノートを活用してください。&lt;/p&gt;
&lt;div class="row g-4 mt-1 text-dark"&gt;
&lt;div class="col-md-7"&gt;
&lt;h3 class="h6 fw-bold text-primary text-dark"&gt;&lt;i class="bi bi-calendar-check me-2 text-dark"&gt;&lt;/i&gt; 週末の「5分チェック」手順&lt;/h3&gt;
&lt;ul class="small vstack gap-2 mt-3 p-0 text-dark" style="list-style: none;"&gt;
&lt;li class="p-2 border-bottom border-light"&gt;&lt;strong&gt;1分：&lt;/strong&gt;その週のページを開き、余白の「自分への注意書き」を音読する。&lt;/li&gt;
&lt;li class="p-2 border-bottom border-light"&gt;&lt;strong&gt;2分：&lt;/strong&gt;図や矢印を見て、因果関係を1つだけ「空（そら）」で説明してみる。&lt;/li&gt;
&lt;li class="p-2 border-bottom border-light"&gt;&lt;strong&gt;2分：&lt;/strong&gt;直近の模試で間違えた「次の一手」が守れているか、演習結果と照合する。&lt;/li&gt;
&lt;/ul&gt;
&lt;/div&gt;
&lt;div class="col-md-5"&gt;
&lt;div class="p-3 bg-light rounded border border-primary h-100 text-dark"&gt;
&lt;h3 class="h6 fw-bold text-primary mb-3 text-dark"&gt;&lt;i class="bi bi-chat-dots me-2 text-dark"&gt;&lt;/i&gt; 親の声かけの型&lt;/h3&gt;
&lt;p class="small text-muted mb-2 text-dark"&gt;ノートの出来栄えではなく、&lt;strong&gt;検索性&lt;/strong&gt;を問いかけます。&lt;/p&gt;
&lt;div class="bg-white p-2 rounded small border-start border-primary border-4 mb-2 shadow-sm text-dark"&gt;「このページのポイント、3秒で見つけられる？」&lt;/div&gt;
&lt;div class="bg-white p-2 rounded small border-start border-primary border-4 shadow-sm text-dark"&gt;「模試の反省、どこに書き足したか見せて？」&lt;/div&gt;
&lt;/div&gt;
&lt;/div&gt;
&lt;/div&gt;
&lt;/section&gt;
&lt;section class="mb-5 text-dark"&gt;
&lt;h2 class="h4 fw-bold p-3 mb-4 shadow-sm text-white" style="background-color: #003366; border-radius: 5px;"&gt;FAQ：社会のノート作りに関するよくある悩み&lt;/h2&gt;
&lt;div class="vstack gap-3 text-dark"&gt;
&lt;details class="p-3 border rounded shadow-sm bg-white text-dark"&gt;
&lt;summary class="fw-bold text-primary text-dark" style="cursor: pointer; list-style: none;"&gt;&lt;i class="bi bi-question-circle me-2 text-dark"&gt;&lt;/i&gt;Q. 塾の板書を写すだけで精一杯で、余白が作れません。&lt;/summary&gt;
&lt;p class="small mb-0 mt-3 border-start border-3 ps-3 text-secondary text-dark"&gt;A. 全てを写そうとするのを止めましょう。テキストに書いてあることは「テキスト参照」とだけ書き、先生が口頭で言った「背景」や「解き方のヒント」をメモすることに注力してください。&lt;/p&gt;
&lt;/details&gt;
&lt;details class="p-3 border rounded shadow-sm bg-white text-dark"&gt;
&lt;summary class="fw-bold text-primary text-dark" style="cursor: pointer; list-style: none;"&gt;&lt;i class="bi bi-question-circle me-2 text-dark"&gt;&lt;/i&gt;Q. ルーズリーフとノート、どちらが良いでしょうか？&lt;/summary&gt;
&lt;p class="small mb-0 mt-3 border-start border-3 ps-3 text-secondary text-dark"&gt;A. 受験社会においては「ノート（綴じノート）」を推奨します。歴史の流れを把握する際、ページがバラバラになるリスクを避けるためです。1冊のノートが埋まっていく達成感も大切にしましょう。&lt;/p&gt;
&lt;/details&gt;
&lt;/div&gt;
&lt;/section&gt;
&lt;p&gt;&lt;!-- ========================= CTA（クリック可能版） ========================= --&gt;&lt;/p&gt;
&lt;section class="mb-5 py-5 border-top text-center text-dark"&gt;
&lt;h2 class="h4 fw-bold mb-2" style="color: #003366;"&gt;さらに学習効率を高めるための「立て直し」ステップ&lt;/h2&gt;
&lt;p class="small text-muted mb-4"&gt;次に読む1本と、プロに相談する導線を用意しました。&lt;/p&gt;
&lt;div class="row row-cols-1 row-cols-md-2 g-4 text-start"&gt;
&lt;div class="col"&gt;
&lt;div class="card-body py-4"&gt;
&lt;p&gt;&lt;span class="badge bg-primary mb-2 text-white"&gt;学習の基本&lt;/span&gt;&lt;/p&gt;
&lt;h3 class="h6 fw-bold text-dark mb-1"&gt;伸び悩む子の共通点｜社会の勉強順序を正しく修正する &lt;i class="bi bi-arrow-right-short text-primary"&gt;&lt;/i&gt;&lt;/h3&gt;
&lt;p class="small text-muted mb-0"&gt;ノート以前に崩れている「勉強の順序」を整え、得点の伸びを作る。&lt;/p&gt;
&lt;/div&gt;
&lt;p&gt;&amp;nbsp;&lt;/p&gt;
&lt;/div&gt;
&lt;div class="col"&gt;
&lt;div class="card-body py-4"&gt;
&lt;p&gt;&lt;span class="badge bg-primary mb-2 text-white"&gt;記憶術&lt;/span&gt;&lt;/p&gt;
&lt;h3 class="h6 fw-bold text-dark mb-1"&gt;丸暗記からの脱却！知識を「一生忘れない形」で定着させる方法 &lt;i class="bi bi-arrow-right-short text-primary"&gt;&lt;/i&gt;&lt;/h3&gt;
&lt;p class="small text-muted mb-0"&gt;資料・記述でも使える“引き出し方”まで含めて覚える仕組み。&lt;/p&gt;
&lt;/div&gt;
&lt;p&gt;&amp;nbsp;&lt;/p&gt;
&lt;/div&gt;
&lt;div class="col"&gt;
&lt;div class="card-body py-4"&gt;
&lt;p&gt;&lt;span class="badge bg-primary mb-2 text-white"&gt;緊急対策&lt;/span&gt;&lt;/p&gt;
&lt;h3 class="h6 fw-bold text-dark mb-1"&gt;模試の偏差値が急落……今すぐ見直すべき「解き方のクセ」 &lt;i class="bi bi-arrow-right-short text-primary"&gt;&lt;/i&gt;&lt;/h3&gt;
&lt;p class="small text-muted mb-0"&gt;知識不足ではなく“手順のズレ”で落ちているケースを切り分け。&lt;/p&gt;
&lt;/div&gt;
&lt;p&gt;&amp;nbsp;&lt;/p&gt;
&lt;/div&gt;
&lt;div class="col"&gt;
&lt;div class="card-body py-4"&gt;
&lt;p&gt;&lt;span class="badge bg-white text-primary border border-primary mb-2"&gt;判断の前に&lt;/span&gt;&lt;/p&gt;
&lt;h3 class="h6 fw-bold mb-2" style="color: #003366;"&gt;&lt;a class="text-decoration-none" href="https://jukureiwa.com/tips/naaymi_hub/"&gt;&lt;br /&gt;
社会の悩みを整理する｜今つまずいている原因を切り分け&lt;br /&gt;
&lt;/a&gt;&lt;br /&gt;
&lt;i class="bi bi-arrow-right-short text-primary"&gt;&lt;/i&gt;&lt;/h3&gt;
&lt;p class="small text-muted mb-3"&gt;暗記・資料・記述のどこに原因があるかを整理してから、次の一手を選びたい場合に。&lt;/p&gt;
&lt;div class="d-flex gap-2 flex-wrap"&gt;&lt;span class="btn btn-primary btn-sm"&gt;無料体験へ&lt;/span&gt;&lt;br /&gt;
&lt;span class="btn btn-outline-primary btn-sm"&gt;講座の詳細を見る&lt;/span&gt;&lt;/div&gt;
&lt;/div&gt;
&lt;p&gt;&amp;nbsp;&lt;/p&gt;
&lt;/div&gt;
&lt;/div&gt;
&lt;/section&gt;
&lt;/div&gt;
&lt;section class="veu_cta" id="veu_cta-198"&gt;&lt;h1 class="cta_title"&gt;本科「歴史の完成」≪８回完結講座≫&lt;/h1&gt;&lt;div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image_exist"&gt;歴史分野は「いつ」「どこで」「何が」起きたのかを有機的に理解すること、 通り一遍の言葉で言うならば「流れを意識する」ことが求められる分野です。 したがって、時代別に別々のものとして覚えようとしても、分野別(政治・文化……など)に学習を進めようとしても、 それだけでは十分な学習効果を上げることが出来ません。当塾では、時代背景とその中の様々な事象を結び付けていくことで、付け焼刃でない深く理解をさせるように指導を行っていきます。&lt;/div&gt;&lt;div class="cta_body_link"&gt;&lt;a href="https://jukureiwa.com/honka/" class="btn btn-primary btn-block btn-lg" target="_blank"&gt;開講講座：本科「歴史の完成」≪８回完結講座≫&lt;/a&gt;&lt;/div&gt;&lt;/div&gt;&lt;!--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</si>
  <si>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https://dokkai-labo.tokyo/blog/jikanhaibun/
【検出された不自然ワード】
- 崩れ
- 型
- 固定
- 手順
- 導線
- 整え
【本文】
------
&lt;p&gt;中学受験の国語でよく耳にするお悩みが、「文章はそれなりに読めているはずなのに、いつも時間が足りない」「最後までたどり着けずに点数を落としてしまう」といったものです。ここでは、読解ラボ東京の指導現場で蓄積してきた知見をもとに、長文読解で「時間が足りない」問題が起こる原因と、その具体的な対処法を整理してお伝えします。&lt;/p&gt;
&lt;p&gt;読解の土台そのもの（「なんとなく読む」状態）から整えたい場合は、&lt;a href="https://dokkai-labo.tokyo/blog/syougakuseidokkai/"&gt;小学生の読解力をどう伸ばす？「なんとなく読む」から論理的に考える読み方へ&lt;/a&gt;もあわせて確認すると、家庭学習の優先順位が決めやすくなります。&lt;/p&gt;
&lt;p&gt;記事後半では、日々の家庭学習で実践できるトレーニング方法や、試験本番での時間配分の考え方も解説します。お子さまの読解力だけでなく、&lt;strong&gt;「時間を味方につけて解ききる力」&lt;/strong&gt;を身につけるためのヒントとしてご活用ください。&lt;br /&gt;
&lt;!-- 不足補完ブロック（即答パート）：導入文（冒頭2段落）の直後〜「## 代表インタビュー（動画）」の前に差し込み --&gt;&lt;/p&gt;
&lt;div style="border: 1px solid #e6e6e6; background: #fafafa; padding: 14px 16px; border-radius: 8px; margin: 16px 0;"&gt;
&lt;h2 style="margin: 0 0 10px; font-size: 1.15rem; line-height: 1.6;"&gt;まずここだけ：長文で時間が足りないのを止める（1分）&lt;/h2&gt;
&lt;p style="margin: 0 0 10px; line-height: 1.9;"&gt;&lt;strong&gt;結論：&lt;/strong&gt;「文章を理解するのに時間がかかる」原因の多くは、読解力そのものより&lt;strong&gt;途中で立ち止まって二度読みしてしまうこと&lt;/strong&gt;なので、まずは&lt;strong&gt;止まらずに最後まで読み切る&lt;/strong&gt;を最優先にします。&lt;/p&gt;
&lt;div style="background: #fff; border: 1px solid #e6e6e6; border-radius: 8px; padding: 10px 12px; margin: 10px 0;"&gt;
&lt;p style="margin: 0 0 8px; line-height: 1.8;"&gt;&lt;strong&gt;読む時／解く時の優先順位（迷ったらこれ）&lt;/strong&gt;&lt;/p&gt;
&lt;ul style="margin: 0; padding-left: 1.2em; line-height: 1.9;"&gt;
&lt;li&gt;&lt;strong&gt;読む時：&lt;/strong&gt;「よほど重要な部分」以外は二度読みせず、まずは&lt;strong&gt;最後まで読み切る&lt;/strong&gt;（理解は設問で深まる）。&lt;/li&gt;
&lt;li&gt;&lt;strong&gt;解く時：&lt;/strong&gt;1問に固執せず、&lt;strong&gt;分かる問題で確実に得点&lt;/strong&gt;→迷う問題は印（★など）で飛ばして回収する。&lt;/li&gt;
&lt;/ul&gt;
&lt;/div&gt;
&lt;h3 style="margin: 14px 0 8px; font-size: 1.02rem; line-height: 1.6;"&gt;“1分で確認”チェック表（家庭学習の動かし方）&lt;/h3&gt;
&lt;div style="overflow-x: auto;"&gt;
&lt;table style="width: 100%; border-collapse: collapse; background: #fff;"&gt;
&lt;thead&gt;
&lt;tr&gt;
&lt;th style="border: 1px solid #ddd; padding: 8px; text-align: left; width: 26%;"&gt;症状&lt;/th&gt;
&lt;th style="border: 1px solid #ddd; padding: 8px; text-align: left;"&gt;まずやること&lt;/th&gt;
&lt;th style="border: 1px solid #ddd; padding: 8px; text-align: left; width: 14%;"&gt;目安時間&lt;/th&gt;
&lt;th style="border: 1px solid #ddd; padding: 8px; text-align: left; width: 26%;"&gt;ねらい&lt;/th&gt;
&lt;/tr&gt;
&lt;/thead&gt;
&lt;tbody&gt;
&lt;tr&gt;
&lt;td style="border: 1px solid #ddd; padding: 8px;"&gt;読んでいる途中で止まりがち&lt;/td&gt;
&lt;td style="border: 1px solid #ddd; padding: 8px;"&gt;本文は&lt;strong&gt;止まらず通読&lt;/strong&gt;→設問に入ってから必要箇所へ戻る&lt;/td&gt;
&lt;td style="border: 1px solid #ddd; padding: 8px;"&gt;まず1回&lt;/td&gt;
&lt;td style="border: 1px solid #ddd; padding: 8px;"&gt;二度読みの連鎖を断ち、設問時間を確保&lt;/td&gt;
&lt;/tr&gt;
&lt;tr&gt;
&lt;td style="border: 1px solid #ddd; padding: 8px;"&gt;設問で悩み続けて時間が消える&lt;/td&gt;
&lt;td style="border: 1px solid #ddd; padding: 8px;"&gt;&lt;strong&gt;10秒で進退判断&lt;/strong&gt;（仮決め or 飛ばして★）&lt;/td&gt;
&lt;td style="border: 1px solid #ddd; padding: 8px;"&gt;10秒&lt;/td&gt;
&lt;td style="border: 1px solid #ddd; padding: 8px;"&gt;「粘りすぎ」を防ぎ、全体得点を最大化&lt;/td&gt;
&lt;/tr&gt;
&lt;tr&gt;
&lt;td style="border: 1px solid #ddd; padding: 8px;"&gt;本番の配分が毎回ブレる&lt;/td&gt;
&lt;td style="border: 1px solid #ddd; padding: 8px;"&gt;大問ごとに&lt;strong&gt;上限時間&lt;/strong&gt;を決め、途中で時計チェック&lt;/td&gt;
&lt;td style="border: 1px solid #ddd; padding: 8px;"&gt;毎回&lt;/td&gt;
&lt;td style="border: 1px solid #ddd; padding: 8px;"&gt;「遅れ」に早めに気づき、回収に切り替え&lt;/td&gt;
&lt;/tr&gt;
&lt;/tbody&gt;
&lt;/table&gt;
&lt;/div&gt;
&lt;h3 style="margin: 14px 0 8px; font-size: 1.02rem; line-height: 1.6;"&gt;時間配分の骨格（本番で迷わない）&lt;/h3&gt;
&lt;ul style="margin: 0 0 10px; padding-left: 1.2em; line-height: 1.9;"&gt;
&lt;li&gt;最初に「大問ごとの上限」を決める（家庭学習でも同じ配分で回す）。&lt;/li&gt;
&lt;li&gt;上限を超えそうなら、&lt;strong&gt;飛ばし（★）を増やして&lt;/strong&gt;最後に回収する。&lt;/li&gt;
&lt;li&gt;配分は「見直し前提」ではなく、まず&lt;strong&gt;解ききる前提&lt;/strong&gt;で組む。&lt;/li&gt;
&lt;/ul&gt;
&lt;h3 style="margin: 14px 0 8px; font-size: 1.02rem; line-height: 1.6;"&gt;注意（2つだけ）&lt;/h3&gt;
&lt;ul style="margin: 0 0 10px; padding-left: 1.2em; line-height: 1.9;"&gt;
&lt;li&gt;&lt;strong&gt;重要箇所以外の二度読み&lt;/strong&gt;はしない（「納得待ち」で止まるほど失点につながる）。&lt;/li&gt;
&lt;li&gt;&lt;strong&gt;設問で粘りすぎない&lt;/strong&gt;（選択は10秒、抜き出しも一旦飛ばして最後に回収）。&lt;/li&gt;
&lt;/ul&gt;
&lt;p style="margin: 12px 0 0; line-height: 1.9;"&gt;このあと本文で、原因→読み方→設問処理→家庭トレ→時間配分の順に確認できます。&lt;/p&gt;
&lt;/div&gt;
&lt;h2&gt;代表インタビュー（動画）&lt;/h2&gt;
&lt;p&gt;まずは、読解ラボ東京の代表インタビュー動画で、「時間が足りない」問題に対する考え方をざっくりつかんでいただけます。&lt;/p&gt;
&lt;p&gt;&lt;iframe title="YouTube video player" src="https://www.youtube.com/embed/_y3sCdnXqEI" width="560" height="315" frameborder="0" allowfullscreen="allowfullscreen"&gt;&lt;/iframe&gt;&lt;/p&gt;
&lt;h2&gt;中学受験国語「時間が足りない」問題とは？&lt;/h2&gt;
&lt;h3&gt;「文章に納得しないと先に進めない」タイプの子どもたち&lt;/h3&gt;
&lt;p&gt;長文読解で時間が足りなくなる背景には、単に「読むのが遅い」「解くのが遅い」というだけでなく、次のような性格・読み方のクセが関わっていることが少なくありません。&lt;/p&gt;
&lt;ul&gt;
&lt;li&gt;&lt;span style="color: #ff0000;"&gt;文章に納得しないと先に進めないタイプの生徒&lt;/span&gt;が一定数いる&lt;/li&gt;
&lt;li&gt;「ちゃんと理解してからでないと次に進みたくない」という気持ちが強い&lt;/li&gt;
&lt;li&gt;結果として、同じ箇所を何度も読み直してしまい時間が足りなくなる&lt;/li&gt;
&lt;/ul&gt;
&lt;p&gt;この「丁寧さ」は本来とても大切な資質ですが、入試本番の&lt;strong&gt;制限時間内で得点を取りきる&lt;/strong&gt;という観点から見ると、次のような発想の転換が必要になります。&lt;/p&gt;
&lt;blockquote&gt;&lt;p&gt;「よほど重要な部分でなければ二度読みはしないようにしよう」「まずは立ち止まらずに最後まで読み切ることを優先しよう」&lt;/p&gt;&lt;/blockquote&gt;
&lt;p&gt;読んでいる途中では完全に理解できていなくても構いません。&lt;span style="color: #0000ff;"&gt;読み終えて設問に取り組む段階で理解が深まる&lt;/span&gt;ことはよくあります。まずは、&lt;strong&gt;途中で止まりすぎない読み方&lt;/strong&gt;を意識させることが、「時間が足りない」問題の第一歩の対処です。なお、「読んでいるのに内容が入らない（理解が浅い）」状態が併発している場合は、原因の切り分けとして&lt;a href="https://dokkai-labo.tokyo/col_blog/shallow-comprehension/"&gt;“本文を読んでいるのに”理解が浅い子へのオンライン指導&lt;/a&gt;も関連します。&lt;/p&gt;
&lt;h3&gt;「設問で粘りすぎる」と、いつの間にか5分消える&lt;/h3&gt;
&lt;p&gt;もう一つ大きな原因が、設問に対して必要以上に粘りすぎてしまうケースです。特に抜き出し問題などで、次のようなことが起こりがちです。&lt;/p&gt;
&lt;ul&gt;
&lt;li&gt;抜き出しの場所を見つけようとして、同じ段落を行ったり来たりしてしまう&lt;/li&gt;
&lt;li&gt;「ここじゃない気がする」と悩み続けて、&lt;span style="color: #ff0000;"&gt;気づいたら5分経っていた&lt;/span&gt;&lt;/li&gt;
&lt;/ul&gt;
&lt;p&gt;このような状況に対しては、次のような「切り替えの目安」を持たせることが有効です。&lt;/p&gt;
&lt;ul&gt;
&lt;li&gt;選択問題なら、&lt;span style="color: #0000ff;"&gt;10秒考えて答えの目星もつかない場合はいったん選んで先に進む&lt;/span&gt;&lt;/li&gt;
&lt;li&gt;飛ばした問題には印（★など）をつけて、残り時間で戻る&lt;/li&gt;
&lt;li&gt;抜き出し問題でも、分からなければ一度飛ばし、最後にまとめて探す&lt;/li&gt;
&lt;/ul&gt;
&lt;p&gt;「分かるまで考え続ける」を美徳にしすぎず、&lt;strong&gt;点数を最大化するための優先順位&lt;/strong&gt;を意識させることが大切です。&lt;/p&gt;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&lt;p&gt;&lt;!-- 追加（本文中盤）：MC→TP/STへ自然送客（最小導線） --&gt;&lt;/p&gt;
&lt;div style="border: 1px solid #cfe3f8; background-color: #f3f8ff; padding: 12px 14px; border-radius: 8px; margin: 18px 0;"&gt;
&lt;p style="margin: 0 0 8px; font-weight: bold; line-height: 1.7;"&gt;時間配分の改善は「どこで時間が溶けているか」を先に特定すると早いです&lt;/p&gt;
&lt;ul style="margin: 0 0 10px; padding-left: 1.2em; line-height: 1.9;"&gt;
&lt;li&gt;&lt;strong&gt;読む段階&lt;/strong&gt;：二度読みが多い／知らない語で止まる&lt;/li&gt;
&lt;li&gt;&lt;strong&gt;設問段階&lt;/strong&gt;：抜き出し探しで往復／選択で粘り続ける&lt;/li&gt;
&lt;li&gt;&lt;strong&gt;配分段階&lt;/strong&gt;：大問の上限が曖昧で、遅れに気づけない&lt;/li&gt;
&lt;/ul&gt;
&lt;p style="margin: 0 0 10px; line-height: 1.9;"&gt;ご家庭の練習だけで整理しづらい場合は、状況（学年・志望校・現在の得点）に合わせた整理の入口として、下記から確認できます。&lt;/p&gt;
&lt;div style="display: flex; gap: 10px; flex-wrap: wrap; align-items: center;"&gt;&lt;a style="background-color: #2196f3; color: #fff; padding: 7px 12px; text-decoration: none; display: inline-block; font-size: 14px; border-radius: 4px;" href="https://dokkai-labo.tokyo/access/"&gt;アクセス&lt;/a&gt;&lt;br /&gt;
&lt;a style="background-color: #ffffff; color: #1565c0; padding: 7px 12px; text-decoration: none; display: inline-block; font-size: 14px; border: 1px solid #2196f3; border-radius: 4px;" href="https://dokkai-labo.tokyo/profile/"&gt;代表プロフィール&lt;/a&gt;&lt;br /&gt;
&lt;a style="background-color: #ffffff; color: #1565c0; padding: 7px 12px; text-decoration: none; display: inline-block; font-size: 14px; border: 1px solid #2196f3; border-radius: 4px;" href="https://dokkai-labo.tokyo/"&gt;トップ&lt;/a&gt;&lt;/div&gt;
&lt;/div&gt;
&lt;h2&gt;「ゆっくり＝正確」とは限らない理由&lt;/h2&gt;
&lt;h3&gt;本当に「ゆっくりのほうが正確」なのか？&lt;/h3&gt;
&lt;p&gt;保護者の方やお子さん自身から、次のような言葉を聞くことがあります。&lt;/p&gt;
&lt;blockquote&gt;&lt;p&gt;「うちの子はゆっくりだけど、やっている範囲は正確だと思うんです」&lt;/p&gt;&lt;/blockquote&gt;
&lt;p&gt;しかし、指導者の立場から見ると、これは実はごく少数派です。&lt;/p&gt;
&lt;ul&gt;
&lt;li&gt;「速いけれど雑」というタイプや&lt;/li&gt;
&lt;li&gt;「ゆっくりだけれど、その分だけ正確」というタイプは、&lt;span style="color: #ff0000;"&gt;全体の一割未満&lt;/span&gt;のイメージ&lt;/li&gt;
&lt;/ul&gt;
&lt;p&gt;多くの場合は、次のどちらかに当てはまります。&lt;/p&gt;
&lt;ul&gt;
&lt;li&gt;&lt;strong&gt;速くて正確な子&lt;/strong&gt;（定番のアプローチが即座に浮かぶ）&lt;/li&gt;
&lt;li&gt;&lt;strong&gt;ゆっくりで、まだまだ伸びしろがある子&lt;/strong&gt;&lt;/li&gt;
&lt;/ul&gt;
&lt;p&gt;この差を生むのが、&lt;span style="color: #0000ff;"&gt;「定番アプローチ」を瞬時に思い出せるかどうか&lt;/span&gt;です。つまり、&lt;strong&gt;スピードと正確性は本来、表裏一体&lt;/strong&gt;なのです。&lt;/p&gt;
&lt;h3&gt;定番アプローチが「速さ」と「正確さ」を同時に高める&lt;/h3&gt;
&lt;p&gt;国語の問題にも、算数同様に「定番の考え方」「よく使う読み方」が存在します。たとえば、次のような例です。&lt;/p&gt;
&lt;p&gt;&lt;span style="color: #008000;"&gt;「僕は【　　　】が好きだ」&lt;/span&gt;という文を見たら、&lt;/p&gt;
&lt;ul&gt;
&lt;li&gt;&lt;span style="color: #008000;"&gt;「【　　　】は僕が好きなもの」&lt;/span&gt;だとすぐに言い換える&lt;/li&gt;
&lt;li&gt;そのうえで、「では、僕が好きなものは何か？」と本文から探す&lt;/li&gt;
&lt;/ul&gt;
&lt;p&gt;このような&lt;strong&gt;型（パターン）&lt;/strong&gt;をいくつも頭にストックしておくことで、&lt;/p&gt;
&lt;ul&gt;
&lt;li&gt;答え方の見通しが早く立つ&lt;/li&gt;
&lt;li&gt;無駄に悩む時間が減り、スピードが上がる&lt;/li&gt;
&lt;li&gt;根拠をもとに答えを選べるので、正確さも上がる&lt;/li&gt;
&lt;/ul&gt;
&lt;p&gt;ただし、&lt;span style="color: #0000ff;"&gt;知識として聞いただけでは使いこなせません&lt;/span&gt;。必ず&lt;span style="color: #0000ff;"&gt;問題演習を通じて、定番アプローチが「スパッ」と頭に浮かぶ状態&lt;/span&gt;になるまで繰り返すことが必要です。読み方と設問処理の「手順（順番）」が曖昧で時間が溶けるタイプには、&lt;a href="https://dokkai-labo.tokyo/col_blog/dokkai-shori-junban/"&gt;読解の“処理の順番”がつかめない子のオンライン改善法&lt;/a&gt;が噛み合います。&lt;/p&gt;
&lt;h2&gt;文章を速く・正確に読むための工夫&lt;/h2&gt;
&lt;h3&gt;極端な「二度読みぐせ」がなければ、多少の遅さは問題ない&lt;/h3&gt;
&lt;p&gt;文章を読むスピードについては、&lt;strong&gt;極端に何度も同じ箇所を読み返すのでなければ、大きな問題にはなりにくい&lt;/strong&gt;と考えています。&lt;/p&gt;
&lt;p&gt;一方で、「もう一段スピードが上がれば、設問にかけられる時間が増えるのに…」というケースもあります。その場合は、次のようなトレーニングが効果的です。&lt;/p&gt;
&lt;h3&gt;大人とタイムトライアルをしてみる&lt;/h3&gt;
&lt;p&gt;家庭で実践しやすい方法として、&lt;span style="color: #0000ff;"&gt;保護者の方と一緒に同じ文章を読み、時間を計る&lt;/span&gt;というやり方があります。&lt;/p&gt;
&lt;ol&gt;
&lt;li&gt;保護者が普段どおりのペースで本文を読む&lt;/li&gt;
&lt;li&gt;お子さんも同じ文章を読み、かかった時間を計測する&lt;/li&gt;
&lt;li&gt;たとえば保護者より&lt;span style="color: #ff0000;"&gt;3分多く時間がかかった&lt;/span&gt;なら、「あと&lt;span style="color: #0000ff;"&gt;3分速く読めると理想的&lt;/span&gt;だね」と具体的な目標にする&lt;/li&gt;
&lt;/ol&gt;
&lt;p&gt;このように、&lt;strong&gt;具体的な差分としてスピード目標を共有する&lt;/strong&gt;ことで、子ども自身も「どれくらい速くなればよいか」をイメージしやすくなります。&lt;/p&gt;
&lt;h3&gt;知らない言葉で止まりすぎない工夫&lt;/h3&gt;
&lt;p&gt;文章を読んでいるとき、&lt;/p&gt;
&lt;ul&gt;
&lt;li&gt;&lt;span style="color: #ff0000;"&gt;知らない言葉が出てきた瞬間にピタッと止まってしまう&lt;/span&gt;&lt;/li&gt;
&lt;/ul&gt;
&lt;p&gt;という子もいます。この場合、次のような習慣を身につけさせることが大切です。&lt;/p&gt;
&lt;ul&gt;
&lt;li&gt;&lt;span style="color: #0000ff;"&gt;使われている漢字から意味を予想する&lt;/span&gt;&lt;/li&gt;
&lt;li&gt;&lt;span style="color: #0000ff;"&gt;前後の文脈から「多分こういう意味だろう」と考える&lt;/span&gt;&lt;/li&gt;
&lt;/ul&gt;
&lt;p&gt;もちろん、あとから辞書などで調べることも大切ですが、&lt;strong&gt;試験中に毎回調べている時間はありません&lt;/strong&gt;。文脈から大枠をつかむ習慣がついていれば、自然と語彙力も育っていきますし、&lt;strong&gt;知らない言葉が出てきても読みが止まりにくくなります&lt;/strong&gt;。&lt;/p&gt;
&lt;h2&gt;問題を解く時間を短縮するコツ&lt;/h2&gt;
&lt;h3&gt;「10秒考えて分からなければ飛ばす」をルール化する&lt;/h3&gt;
&lt;p&gt;設問に時間をかけすぎないためには、次のようなルールを決めておくと効果的です。&lt;/p&gt;
&lt;ul&gt;
&lt;li&gt;選択問題：&lt;span style="color: #0000ff;"&gt;10秒考えても候補が絞れないなら、仮の答えを選んで次へ進む&lt;/span&gt;&lt;/li&gt;
&lt;li&gt;抜き出し問題：どうしても見つからなければ、一旦飛ばして残り時間で戻る&lt;/li&gt;
&lt;li&gt;飛ばした問題には★などの印を付け、最後に必ずチェックする&lt;/li&gt;
&lt;/ul&gt;
&lt;p&gt;大切なのは、&lt;strong&gt;「分かる問題で確実に得点する」ことを優先する姿勢&lt;/strong&gt;です。1問に固執して他の問題にたどり着けないのは、入試では大きなロスになります。&lt;/p&gt;
&lt;h3&gt;定番アプローチを「使えるレベル」まで練習する&lt;/h3&gt;
&lt;p&gt;すでに触れたように、&lt;/p&gt;
&lt;ul&gt;
&lt;li&gt;&lt;span style="color: #0000ff;"&gt;定番のアプローチを知る&lt;/span&gt;&lt;/li&gt;
&lt;li&gt;&lt;span style="color: #0000ff;"&gt;問題演習を通じて、瞬時に使えるレベルにまで磨く&lt;/span&gt;&lt;/li&gt;
&lt;/ul&gt;
&lt;p&gt;この二つが揃ってはじめて、スピードと正確性が同時に高まります。&lt;/p&gt;
&lt;p&gt;定番アプローチの例：&lt;/p&gt;
&lt;ul&gt;
&lt;li&gt;主語・述語を押さえてから、誰が何をどうした話かを整理する&lt;/li&gt;
&lt;li&gt;「しかし」「ところが」などの逆接後に、筆者の主張や大事な内容が来ると意識する&lt;/li&gt;
&lt;li&gt;心情語の前後で、出来事と気持ちの変化をセットで追う&lt;/li&gt;
&lt;/ul&gt;
&lt;p&gt;これらを「知っている」で終わらせず、&lt;strong&gt;演習のなかでパッと出てくる状態&lt;/strong&gt;になるまで繰り返すことが、最終的には時間短縮にも直結します。&lt;/p&gt;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&lt;h2&gt;試験本番での時間配分の考え方&lt;/h2&gt;
&lt;h3&gt;算数と国語では「見直し」の性質が違う&lt;/h3&gt;
&lt;p&gt;算数では、「途中計算の確認」「別解との照合」など、どうしても見直しに時間が必要な科目です。そのため、&lt;/p&gt;
&lt;ul&gt;
&lt;li&gt;制限時間50分のテストなら、&lt;strong&gt;1周目は35分（全体の約70％）を目安&lt;/strong&gt;に解き終える&lt;/li&gt;
&lt;li&gt;残り15分で見直しや、飛ばした問題の再チャレンジをする&lt;/li&gt;
&lt;/ul&gt;
&lt;p&gt;といった時間配分の指導がよく行われます。&lt;/p&gt;
&lt;p&gt;一方、国語では、&lt;span style="color: #ff0000;"&gt;算数ほど「計算の見直し」に時間をかける必要はありません&lt;/span&gt;。見直し時間はあるに越したことはありませんが、算数ほど「二周目前提」で時間を割く必要はないというイメージです。&lt;/p&gt;
&lt;h3&gt;国語で意識したい「大問ごとの時間配分」&lt;/h3&gt;
&lt;p&gt;国語の場合は、次のような考え方をベースにすると良いでしょう。&lt;/p&gt;
&lt;ul&gt;
&lt;li&gt;たとえば「大問1：物語文」「大問2：説明文」という構成なら&lt;/li&gt;
&lt;li&gt;物語文のほうが文章量が多く時間もかかりやすい&lt;/li&gt;
&lt;li&gt;演習を通して、&lt;span style="color: #0000ff;"&gt;物語文に30分、説明文に20分程度&lt;/span&gt;など、自分なりの目安をつかむ&lt;/li&gt;
&lt;/ul&gt;
&lt;p&gt;試験中は、その目安と時計を照らし合わせながら、&lt;/p&gt;
&lt;ul&gt;
&lt;li&gt;「そろそろ30分になるから、物語文を切り上げて次に進もう」&lt;/li&gt;
&lt;li&gt;「まだ余裕があるから、この設問にもう少し時間をかけても大丈夫そうだ」&lt;/li&gt;
&lt;/ul&gt;
&lt;p&gt;といった判断をしていきます。&lt;strong&gt;日々の演習で「自分のペース」を数値として把握しておくこと&lt;/strong&gt;が、時間配分の精度を上げる近道です。&lt;/p&gt;
&lt;h2&gt;日々の学習でできる「時間が足りない」対策&lt;/h2&gt;
&lt;h3&gt;対策1：普段から時間を計りながら解く&lt;/h3&gt;
&lt;p&gt;入試本番と同じように、&lt;span style="color: #0000ff;"&gt;普段から時間を計って問題を解くことを習慣化&lt;/span&gt;しましょう。これにより、&lt;/p&gt;
&lt;ul&gt;
&lt;li&gt;自分が文章を読むスピード&lt;/li&gt;
&lt;li&gt;設問ごとにかかる時間の感覚&lt;/li&gt;
&lt;/ul&gt;
&lt;p&gt;を、&lt;span style="color: #ff0000;"&gt;「身体で」理解できるようになります&lt;/span&gt;。&lt;/p&gt;
&lt;p&gt;時間を気にせずじっくり解いたときと、制限時間を設けて解いたときでは、ほとんどの場合、得点は変わります。時間を意識すると、&lt;/p&gt;
&lt;ul&gt;
&lt;li&gt;焦りからケアレスミスが増える&lt;/li&gt;
&lt;li&gt;自分の読書スピードを把握できず、最後の問題までたどり着かない&lt;/li&gt;
&lt;/ul&gt;
&lt;p&gt;といったことが起こりやすくなります。だからこそ、&lt;strong&gt;普段の学習から「時間と付き合う練習」をしておく&lt;/strong&gt;ことが重要なのです。&lt;/p&gt;
&lt;h3&gt;対策2：読むスピードを意識し、音読を活用する&lt;/h3&gt;
&lt;p&gt;そもそも、&lt;strong&gt;文章を読むスピードが極端に遅いと、設問にかけられる時間が不足します&lt;/strong&gt;。ただし、むやみにスピードだけを上げるのは危険です。&lt;/p&gt;
&lt;ul&gt;
&lt;li&gt;&lt;span style="color: #ff0000;"&gt;「自分が理解できる範囲」でスピードを上げていくこと&lt;/span&gt;が大事&lt;/li&gt;
&lt;/ul&gt;
&lt;p&gt;家庭学習の場面では、次のような工夫が有効です。&lt;/p&gt;
&lt;ul&gt;
&lt;li&gt;黙読ではなく、&lt;span style="color: #0000ff;"&gt;音読を取り入れる&lt;/span&gt;&lt;/li&gt;
&lt;li&gt;&lt;strong&gt;耳や口も使い、五感を多く使って読むことで、内容が整理されやすくなる&lt;/strong&gt;&lt;/li&gt;
&lt;li&gt;ただし、「主人公になりきって演じる」読み方よりも、&lt;strong&gt;客観的に内容を追う音読&lt;/strong&gt;を意識する&lt;/li&gt;
&lt;li&gt;なるべくテンポよく音読し、その延長として黙読のスピードも上げていく&lt;/li&gt;
&lt;/ul&gt;
&lt;p&gt;音読に慣れてスピードが上がってくると、黙読の際にも「文字を目で追って理解する速さ」が自然と向上していきます。さまざまなジャンルの文章で、日々コツコツ訓練していくのが理想です。&lt;/p&gt;
&lt;h3&gt;対策3：設問を先に読む方法は「合う子だけ」に&lt;/h3&gt;
&lt;p&gt;「本文を読む前に設問を読んでおく」という解き方も、時間短縮の方法としてよく紹介されます。この方法には次のようなメリットがあります。&lt;/p&gt;
&lt;ul&gt;
&lt;li&gt;設問を先に読んでおくことで、本文を読むときに「何に注目すべきか」が分かる&lt;/li&gt;
&lt;li&gt;本文を読みながら答えの手がかりを意識できるので、&lt;span style="color: #0000ff;"&gt;設問の意味を理解する時間を短縮できる&lt;/span&gt;&lt;/li&gt;
&lt;li&gt;段落分けや抜き出し問題などでは、該当箇所を探し直す手間が減る&lt;/li&gt;
&lt;/ul&gt;
&lt;p&gt;一方で、この方法には次のようなリスクもあります。&lt;/p&gt;
&lt;ul&gt;
&lt;li&gt;設問を先に読んだものの、&lt;strong&gt;本文を読んでいるうちに設問内容を忘れる&lt;/strong&gt;&lt;/li&gt;
&lt;li&gt;&lt;strong&gt;答えを探すことに意識が行きすぎて、文章全体の流れをつかめなくなる&lt;/strong&gt;&lt;/li&gt;
&lt;li&gt;結果として、&lt;span style="color: #0000ff;"&gt;文章全体の内容理解が浅くなってしまう&lt;/span&gt;&lt;/li&gt;
&lt;/ul&gt;
&lt;p&gt;そのため、この方法を使うかどうかは、&lt;/p&gt;
&lt;ul&gt;
&lt;li&gt;&lt;span style="color: #ff0000;"&gt;設問を把握しながら、文章理解と答え探しを同時進行できるかどうか&lt;/span&gt;&lt;/li&gt;
&lt;/ul&gt;
&lt;p&gt;を基準に判断する必要があります。&lt;/p&gt;
&lt;p&gt;まとめると、&lt;/p&gt;
&lt;ul&gt;
&lt;li&gt;&lt;strong&gt;うまく使いこなせる子にとっては、大きな時間短縮につながる有効な方法&lt;/strong&gt;&lt;/li&gt;
&lt;li&gt;難しいと感じる子が無理に取り入れると、かえって時間のロスや理解不足を招きやすい&lt;/li&gt;
&lt;li&gt;最終的には、&lt;strong&gt;自分に合った解き方を見つけることが何より大切&lt;/strong&gt;&lt;/li&gt;
&lt;/ul&gt;
&lt;h2&gt;まとめ：時間を味方につける長文読解のポイント&lt;/h2&gt;
&lt;p&gt;中学受験の長文読解では、短時間でサッと理解できるような簡単な問題ばかりが出題されるわけではありません。そのなかで「時間が足りない」状況を防ぐには、次のようなポイントを押さえておくことが重要です。&lt;/p&gt;
&lt;ul&gt;
&lt;li&gt;&lt;strong&gt;途中で立ち止まりすぎない読み方を身につける&lt;/strong&gt;&lt;br /&gt;
┗ 「よほど重要な箇所以外は二度読みしない」「まず最後まで読み切る」意識を持つ。&lt;/li&gt;
&lt;li&gt;&lt;strong&gt;設問に粘りすぎないルールを決める&lt;/strong&gt;&lt;br /&gt;
┗ 10秒考えて分からなければ一旦飛ばし、★印を付けて後から戻る。&lt;/li&gt;
&lt;li&gt;&lt;strong&gt;定番アプローチを知り、演習で「瞬時に使える」まで磨く&lt;/strong&gt;&lt;br /&gt;
┗ スピードと正確さは表裏一体。型が身についているほど、速く・正確に解ける。&lt;/li&gt;
&lt;li&gt;&lt;strong&gt;普段から時間を計り、自分のペースを数値として把握する&lt;/strong&gt;&lt;br /&gt;
┗ 本番と同じように制限時間を設けて演習し、「どの大問に何分かけるか」の感覚を養う。&lt;/li&gt;
&lt;li&gt;&lt;strong&gt;音読を活用して読むスピードと理解力を同時に鍛える&lt;/strong&gt;&lt;br /&gt;
┗ 主観的に演じすぎず、テンポよく客観的に内容を追う音読を習慣化する。&lt;/li&gt;
&lt;li&gt;&lt;strong&gt;設問先読みは「自分に合うかどうか」を見極めて使う&lt;/strong&gt;&lt;br /&gt;
┗ 合う子には有効な時短手法だが、無理に取り入れると逆効果になることも。&lt;/li&gt;
&lt;/ul&gt;
&lt;p&gt;これらを日々の学習のなかで少しずつ実践していくことで、&lt;/p&gt;
&lt;ul&gt;
&lt;li&gt;読み終わる前に時間が来てしまう&lt;/li&gt;
&lt;li&gt;解き切る前に終了時間になってしまう&lt;/li&gt;
&lt;/ul&gt;
&lt;p&gt;という状況は確実に減っていきます。&lt;strong&gt;「読める力」と「時間内に解き切る力」はセットで育てていくもの&lt;/strong&gt;です。ご家庭での学習や、塾・個別指導の中でも、ぜひ意識して取り組んでみてください。&lt;/p&gt;
&lt;div class="alert alert-primary p-3 mt-4" role="alert"&gt;
&lt;p class="mb-2"&gt;&lt;strong&gt;時間配分が崩れたままだと、取り切れる部分点が減点になって固定化する&lt;/strong&gt;&lt;/p&gt;
&lt;p class="mb-1"&gt;読んで止まる・設問で粘る癖を放置すると、部分点を落とす減点が固定化し、合計点に跳ね返って点数が伸びないまま直前期に入ります。&lt;/p&gt;
&lt;p class="mb-3"&gt;損が起きる原因は、判断軸の未固定です。&lt;/p&gt;
&lt;div class="d-grid gap-2"&gt;&lt;a class="btn btn-primary btn-lg" href="https://dokkai-labo.tokyo/kobetsuonline01/"&gt;読む順番と飛ばし基準を1対1で固定する&lt;/a&gt;&lt;br /&gt;
&lt;a class="btn btn-outline-primary btn-lg" href="https://dokkai-labo.tokyo/ct/strategy/"&gt;指導指針で修正の基準を確認する&lt;/a&gt;&lt;/div&gt;
&lt;hr class="my-3" /&gt;
&lt;div class="d-flex flex-column gap-1"&gt;&lt;a href="https://dokkai-labo.tokyo/lesson/1-1elem/"&gt;完全1対1個別指導講座 中学受験&lt;/a&gt;&lt;br /&gt;
&lt;a href="https://dokkai-labo.tokyo/col_blog/dokkai-shori-junban/"&gt;国語の処理の順番を固定する&lt;/a&gt;&lt;br /&gt;
&lt;a href="https://dokkai-labo.tokyo/vacant_sum/"&gt;直近4週間の空きコマ状況&lt;/a&gt;&lt;br /&gt;
&lt;a href="https://dokkai-labo.tokyo/contact/"&gt;お問い合わせ&lt;/a&gt;&lt;br /&gt;
&lt;a href="https://dokkai-labo.tokyo/"&gt;トップページ&lt;/a&gt;&lt;/div&gt;
&lt;/div&gt;
&lt;section class="veu_cta" id="veu_cta-21074"&gt;&lt;h1 class="cta_title"&gt;出版&lt;/h1&gt;&lt;div class="cta_body"&gt;&lt;div class="cta_body_image cta_body_image_right"&gt;&lt;a href="https://dokkai-labo.tokyo/ct/publish/"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学習と受験対策のエキスパートからの知識と洞察に基づく貴重なリソースです。この書籍は、大学入試や受験に関連するさまざまなトピックに焦点を当て、国語力の向上から受験戦略までを包括的にカバーしています。&lt;/div&gt;&lt;div class="cta_body_link"&gt;&lt;a href="https://dokkai-labo.tokyo/ct/publish/" class="btn btn-primary btn-block btn-lg" target="_blank"&gt;出版&lt;/a&gt;&lt;/div&gt;&lt;/div&gt;&lt;!--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</si>
  <si>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https://dokkai-labo.tokyo/blog/kokugo-kijutsu-before-after/
【検出された不自然ワード】
- 崩れ
- 型
- 手順
- 最短
【本文】
------
&lt;div class="container my-4"&gt;
&lt;p&gt;&lt;!-- Hero Section --&gt;&lt;/p&gt;
&lt;div class="card shadow-sm mb-4 border-0" style="background: linear-gradient(135deg, #004e92, #000428); color: #fff;"&gt;
&lt;div class="card-body p-4"&gt;
&lt;div class="d-flex flex-wrap justify-content-between align-items-center mb-2"&gt;&lt;span class="badge bg-warning text-dark mb-1" style="font-size: 0.8rem;"&gt;小5〜小6国語／記述対策&lt;/span&gt;&lt;br /&gt;
&lt;span class="badge bg-light text-dark mb-1" style="font-size: 0.75rem;"&gt;読み時間目安：10〜15分&lt;/span&gt;&lt;/div&gt;
&lt;h1 class="card-title mb-3" style="font-size: 1.9rem; line-height: 1.5;"&gt;&lt;/h1&gt;
&lt;p class="card-text mb-3" style="font-size: 0.98rem;"&gt;「どこを直せば良い答案になるのか分からない」「なんとなく書いているだけになってしまう」──そんな記述の悩みに対して、&lt;br /&gt;
このページでは&lt;strong&gt;NG答案と改善答案を並べて比較&lt;/strong&gt;できるようにしました。&lt;br /&gt;
抽象的な「ちゃんと書こう」ではなく、&lt;strong&gt;悪い例 → 良い例の違いを目で見て理解する&lt;/strong&gt;ことで、家庭でも取り組みやすい記述トレーニングのヒントをお届けします。&lt;/p&gt;
&lt;ul class="mb-0" style="font-size: 0.9rem; line-height: 1.7;"&gt;
&lt;li&gt;想定読者：小5〜小6生・保護者&lt;/li&gt;
&lt;li&gt;テーマ：物語文・説明文・「抜き出し＋自分の言葉」タイプの記述答案ビフォーアフター&lt;/li&gt;
&lt;li&gt;ゴール：&lt;strong&gt;「何を直せば点が伸びるか」が具体的に分かる&lt;/strong&gt;状態になること&lt;/li&gt;
&lt;/ul&gt;
&lt;/div&gt;
&lt;/div&gt;
&lt;p&gt;&lt;!-- Contents Nav --&gt;&lt;/p&gt;
&lt;div class="card shadow-sm mb-4"&gt;
&lt;div class="card-header" style="background-color: #f5f5f5;"&gt;&lt;strong&gt;このページの構成&lt;/strong&gt;&lt;/div&gt;
&lt;div class="card-body p-3"&gt;
&lt;p class="mb-2" style="font-size: 0.9rem;"&gt;記述の「型」や字数調整の考え方など、土台となる整理は &lt;a href="https://dokkai-labo.tokyo/blog/17022403/"&gt;記述力とは何か（全体像はこちら）&lt;/a&gt; でまとめて確認できます。&lt;/p&gt;
&lt;div class="row"&gt;
&lt;div class="col-md-6 mb-2 mb-md-0"&gt;
&lt;ul class="list-unstyled mb-0" style="font-size: 0.9rem;"&gt;
&lt;li&gt;&lt;a href="#sec1"&gt;1. 記述力アップに「ビフォーアフター」が効く理由&lt;/a&gt;&lt;/li&gt;
&lt;li&gt;&lt;a href="#sec2"&gt;2. 例①：物語文の心情説明（NG→改善）&lt;/a&gt;&lt;/li&gt;
&lt;li&gt;&lt;a href="#sec3"&gt;3. 例②：説明文の理由説明（NG→改善）&lt;/a&gt;&lt;/li&gt;
&lt;/ul&gt;
&lt;/div&gt;
&lt;div class="col-md-6"&gt;
&lt;ul class="list-unstyled mb-0" style="font-size: 0.9rem;"&gt;
&lt;li&gt;&lt;a href="#sec4"&gt;4. 例③：抜き出し＋自分の言葉で補うタイプ（NG→改善）&lt;/a&gt;&lt;/li&gt;
&lt;li&gt;&lt;a href="#sec5"&gt;5. 家庭で使える「マイルール採点表」の作り方&lt;/a&gt;&lt;/li&gt;
&lt;li&gt;&lt;a href="#sec6"&gt;6. 読解ラボのオンライン指導での扱い&lt;/a&gt;&lt;/li&gt;
&lt;/ul&gt;
&lt;/div&gt;
&lt;/div&gt;
&lt;/div&gt;
&lt;/div&gt;
&lt;p&gt;&lt;!-- Section 1 --&gt;&lt;/p&gt;
&lt;section id="sec1" class="mb-4"&gt;
&lt;div class="card shadow-sm border-0"&gt;
&lt;div class="card-header" style="background-color: #004e92; color: #fff;"&gt;
&lt;h2 class="h5 mb-0"&gt;1. 記述力アップに「ビフォーアフター」が効く理由&lt;/h2&gt;
&lt;/div&gt;
&lt;div class="card-body"&gt;
&lt;p style="font-size: 0.95rem;"&gt;記述問題を解くとき、多くの子が&lt;br /&gt;
&lt;span style="background-color: #fff3cd;"&gt;「どう書けば良いか分からない」&lt;/span&gt;&lt;br /&gt;
という壁にぶつかります。その原因のひとつは、&lt;strong&gt;「悪い答案」と「良い答案」の違いが見えていないこと&lt;/strong&gt;です。&lt;/p&gt;
&lt;div class="row"&gt;
&lt;div class="col-md-6 mb-3"&gt;
&lt;div class="border rounded p-3 h-100"&gt;
&lt;h3 class="h6"&gt;よくある行き詰まりパターン&lt;/h3&gt;
&lt;ul class="mb-0" style="font-size: 0.9rem;"&gt;
&lt;li&gt;× 「もっとていねいに書こうね」と言われても、何を直せばいいか分からない&lt;/li&gt;
&lt;li&gt;× 自分の答案と模範解答が「別の文章」に見えてしまう&lt;/li&gt;
&lt;li&gt;× 宿題で添削が返却されても、その場で読み流して終わってしまう&lt;/li&gt;
&lt;/ul&gt;
&lt;/div&gt;
&lt;/div&gt;
&lt;div class="col-md-6 mb-3"&gt;
&lt;div class="border rounded p-3 h-100" style="background-color: #e3f2fd;"&gt;
&lt;h3 class="h6"&gt;ビフォーアフターで得られる効果&lt;/h3&gt;
&lt;ul class="mb-0" style="font-size: 0.9rem;"&gt;
&lt;li&gt;◎ NG答案の&lt;a href="#sec5"&gt;「どこが減点されるのか」&lt;/a&gt;が具体的に分かる&lt;/li&gt;
&lt;li&gt;◎ &lt;strong&gt;「本文のどこを使えばいいか」&lt;/strong&gt;が視覚的に理解できる&lt;/li&gt;
&lt;li&gt;◎ 「次に同じタイプの問題が出たときの書き方」がイメージしやすくなる&lt;/li&gt;
&lt;/ul&gt;
&lt;/div&gt;
&lt;/div&gt;
&lt;/div&gt;
&lt;p class="mb-0" style="font-size: 0.9rem;"&gt;このページでは、&lt;strong&gt;物語文・説明文・抜き出し＋自分の言葉の3タイプ&lt;/strong&gt;で、&lt;br /&gt;
実際の答案例をもとにビフォーアフターを見ていきます。お子さんの答案と見比べながら読んでみてください。&lt;/p&gt;
&lt;/div&gt;
&lt;/div&gt;
&lt;/section&gt;
&lt;p&gt;&lt;!-- Section 2: Example 1 --&gt;&lt;/p&gt;
&lt;section id="sec2" class="mb-4"&gt;
&lt;div class="card shadow-sm border-0 mb-3"&gt;
&lt;div class="card-header" style="background-color: #006064; color: #fff;"&gt;
&lt;h2 class="h5 mb-0"&gt;2. 例①：物語文の心情説明（NG→改善）&lt;/h2&gt;
&lt;/div&gt;
&lt;div class="card-body"&gt;
&lt;p class="mb-2" style="font-size: 0.95rem;"&gt;まずは、物語文でよく出る&lt;strong&gt;「登場人物の気持ちを説明する記述」&lt;/strong&gt;です。&lt;/p&gt;
&lt;div class="alert alert-secondary mb-3" style="font-size: 0.9rem;" role="alert"&gt;&lt;strong&gt;【問題イメージ】&lt;/strong&gt;&lt;br /&gt;
本文中で、太一が「ぼくは思わず立ち止まった。」とあるが、そのときの太一の気持ちを、&lt;br /&gt;
本文の内容にもとづいて三十字以内で説明しなさい。&lt;/div&gt;
&lt;div class="row"&gt;
&lt;p&gt;&lt;!-- NG Answer --&gt;&lt;/p&gt;
&lt;div class="col-md-6 mb-3"&gt;
&lt;div class="card h-100 border-danger"&gt;
&lt;div class="card-header py-2" style="background-color: #ffebee;"&gt;&lt;span class="badge bg-danger"&gt;NG答案&lt;/span&gt;&lt;/div&gt;
&lt;div class="card-body"&gt;
&lt;p class="mb-2" style="font-size: 0.95rem;"&gt;&lt;strong&gt;【生徒答案】&lt;/strong&gt;&lt;br /&gt;
友だちのようすがいつもとちがってびっくりしたから。&lt;/p&gt;
&lt;ul class="mb-0" style="font-size: 0.9rem;"&gt;
&lt;li&gt;理由が「びっくりしたから」で終わっていて、&lt;strong&gt;何に対して&lt;/strong&gt;かがあいまい&lt;/li&gt;
&lt;li&gt;本文の具体的なようす（「顔が青ざめていた」「震える声で」など）が答案に入っていない&lt;/li&gt;
&lt;li&gt;「立ち止まった」という行動の&lt;strong&gt;心の中の変化&lt;/strong&gt;が書けていない&lt;/li&gt;
&lt;/ul&gt;
&lt;/div&gt;
&lt;/div&gt;
&lt;/div&gt;
&lt;p&gt;&lt;!-- Improved Answer --&gt;&lt;/p&gt;
&lt;div class="col-md-6 mb-3"&gt;
&lt;div class="card h-100 border-success"&gt;
&lt;div class="card-header py-2" style="background-color: #e8f5e9;"&gt;&lt;span class="badge bg-success"&gt;改善答案&lt;/span&gt;&lt;/div&gt;
&lt;div class="card-body"&gt;
&lt;p class="mb-2" style="font-size: 0.95rem;"&gt;&lt;strong&gt;【改善例】&lt;/strong&gt;&lt;br /&gt;
顔を青ざめさせて震える声で助けを求める友だちのようすに、ただ事ではないと不安と驚きを感じたから。&lt;/p&gt;
&lt;ul class="mb-0" style="font-size: 0.9rem;"&gt;
&lt;li&gt;本文の具体表現（&lt;strong&gt;顔が青ざめている／震える声&lt;/strong&gt;）を引用・要約している&lt;/li&gt;
&lt;li&gt;「ただ事ではない」と感じたことを入れることで、&lt;strong&gt;立ち止まった理由&lt;/strong&gt;がはっきりする&lt;/li&gt;
&lt;li&gt;感情を&lt;span style="background-color: #fff3cd;"&gt;「不安」と「驚き」&lt;/span&gt;の2つに分けて具体化している&lt;/li&gt;
&lt;/ul&gt;
&lt;/div&gt;
&lt;/div&gt;
&lt;/div&gt;
&lt;/div&gt;
&lt;p&gt;&lt;!-- Comparison Table --&gt;&lt;/p&gt;
&lt;div class="table-responsive mt-3"&gt;
&lt;table class="table table-bordered text-center align-middle" style="font-size: 0.9rem;"&gt;
&lt;thead style="background-color: #dd8500; color: #fff;"&gt;
&lt;tr&gt;
&lt;th style="width: 25%;"&gt;比較ポイント&lt;/th&gt;
&lt;th style="width: 37.5%;"&gt;NG答案&lt;/th&gt;
&lt;th style="width: 37.5%;"&gt;改善答案&lt;/th&gt;
&lt;/tr&gt;
&lt;/thead&gt;
&lt;tbody&gt;
&lt;tr style="background-color: #f0b464;"&gt;
&lt;td&gt;本文根拠&lt;/td&gt;
&lt;td&gt;ほとんど使っていない&lt;/td&gt;
&lt;td&gt;具体描写を2つ入れている&lt;/td&gt;
&lt;/tr&gt;
&lt;tr&gt;
&lt;td&gt;感情の言葉&lt;/td&gt;
&lt;td&gt;「びっくりした」の一言だけ&lt;/td&gt;
&lt;td&gt;「不安」「驚き」と分けて表現&lt;/td&gt;
&lt;/tr&gt;
&lt;tr style="background-color: #f0b464;"&gt;
&lt;td&gt;行動とのつながり&lt;/td&gt;
&lt;td&gt;「立ち止まった」との関係が弱い&lt;/td&gt;
&lt;td&gt;「ただ事ではない」と判断したから立ち止まった、と流れがある&lt;/td&gt;
&lt;/tr&gt;
&lt;/tbody&gt;
&lt;/table&gt;
&lt;/div&gt;
&lt;p class="mt-3 mb-0" style="font-size: 0.9rem;"&gt;物語文の心情問題では、&lt;strong&gt;「気持ちの言葉」＋「そう感じた理由（本文根拠）」&lt;/strong&gt;のセットで書けているかを、&lt;br /&gt;
家庭でもチェックしてみてください。&lt;/p&gt;
&lt;/div&gt;
&lt;/div&gt;
&lt;/section&gt;
&lt;p&gt;&lt;!-- Section 3: Example 2 --&gt;&lt;/p&gt;
&lt;section id="sec3" class="mb-4"&gt;
&lt;div class="card shadow-sm border-0 mb-3"&gt;
&lt;div class="card-header" style="background-color: #00838f; color: #fff;"&gt;
&lt;h2 class="h5 mb-0"&gt;3. 例②：説明文の理由説明（NG→改善）&lt;/h2&gt;
&lt;/div&gt;
&lt;div class="card-body"&gt;
&lt;p class="mb-2" style="font-size: 0.95rem;"&gt;次は説明文でよく出る、&lt;strong&gt;「なぜ〜と筆者は言えるのか」&lt;/strong&gt;というタイプの問題です。&lt;/p&gt;
&lt;div class="alert alert-secondary mb-3" style="font-size: 0.9rem;"&gt;&lt;strong&gt;【問題イメージ】&lt;/strong&gt;&lt;br /&gt;
筆者は「読書は『未来の自分への投資』だ」と述べているが、その理由を本文の内容にもとづいて四十字以内で説明しなさい。&lt;/div&gt;
&lt;div class="row"&gt;
&lt;p&gt;&lt;!-- NG Answer --&gt;&lt;/p&gt;
&lt;div class="col-md-6 mb-3"&gt;
&lt;div class="card h-100 border-danger"&gt;
&lt;div class="card-header py-2" style="background-color: #ffebee;"&gt;&lt;span class="badge bg-danger"&gt;NG答案&lt;/span&gt;&lt;/div&gt;
&lt;div class="card-body"&gt;
&lt;p class="mb-2" style="font-size: 0.95rem;"&gt;&lt;strong&gt;【生徒答案】&lt;/strong&gt;&lt;br /&gt;
本を読むことは自分の役に立つから。&lt;/p&gt;
&lt;ul class="mb-0" style="font-size: 0.9rem;"&gt;
&lt;li&gt;本文の言葉をほとんど使っておらず、&lt;strong&gt;どんなふうに役に立つのか&lt;/strong&gt;が分からない&lt;/li&gt;
&lt;li&gt;「投資」という言葉のイメージが答案に反映されていない&lt;/li&gt;
&lt;li&gt;本文の説明（知識・考え方・他人の経験を自分のものにできる など）が抜けている&lt;/li&gt;
&lt;/ul&gt;
&lt;/div&gt;
&lt;/div&gt;
&lt;/div&gt;
&lt;p&gt;&lt;!-- Improved Answer --&gt;&lt;/p&gt;
&lt;div class="col-md-6 mb-3"&gt;
&lt;div class="card h-100 border-success"&gt;
&lt;div class="card-header py-2" style="background-color: #e8f5e9;"&gt;&lt;span class="badge bg-success"&gt;改善答案&lt;/span&gt;&lt;/div&gt;
&lt;div class="card-body"&gt;
&lt;p class="mb-2" style="font-size: 0.95rem;"&gt;&lt;strong&gt;【改善例】&lt;/strong&gt;&lt;br /&gt;
読書によって多くの人の経験や考えを自分の中に取り入れることで、将来の選択や判断に生かせる力が身につくから。&lt;/p&gt;
&lt;ul class="mb-0" style="font-size: 0.9rem;"&gt;
&lt;li&gt;本文の要点「他人の経験や考えを取り入れる」をきちんと押さえている&lt;/li&gt;
&lt;li&gt;「将来の選択や判断に生かせる」と書くことで、「未来への投資」という言葉とつながっている&lt;/li&gt;
&lt;li&gt;本文全体のまとめとして読んでも違和感がない内容になっている&lt;/li&gt;
&lt;/ul&gt;
&lt;/div&gt;
&lt;/div&gt;
&lt;/div&gt;
&lt;/div&gt;
&lt;p&gt;&lt;!-- Comparison Table --&gt;&lt;/p&gt;
&lt;div class="table-responsive mt-3"&gt;
&lt;table class="table table-bordered text-center align-middle" style="font-size: 0.9rem;"&gt;
&lt;thead style="background-color: #dd8500; color: #fff;"&gt;
&lt;tr&gt;
&lt;th style="width: 25%;"&gt;比較ポイント&lt;/th&gt;
&lt;th style="width: 37.5%;"&gt;NG答案&lt;/th&gt;
&lt;th style="width: 37.5%;"&gt;改善答案&lt;/th&gt;
&lt;/tr&gt;
&lt;/thead&gt;
&lt;tbody&gt;
&lt;tr style="background-color: #f0b464;"&gt;
&lt;td&gt;本文のキーワード&lt;/td&gt;
&lt;td&gt;ほぼゼロ&lt;/td&gt;
&lt;td&gt;「経験」「考え」「将来の選択・判断」などを反映&lt;/td&gt;
&lt;/tr&gt;
&lt;tr&gt;
&lt;td&gt;説明の具体性&lt;/td&gt;
&lt;td&gt;「役に立つ」だけで抽象的&lt;/td&gt;
&lt;td&gt;未来のどんな場面で役に立つかまで書いている&lt;/td&gt;
&lt;/tr&gt;
&lt;tr style="background-color: #f0b464;"&gt;
&lt;td&gt;問いとの対応&lt;/td&gt;
&lt;td&gt;「投資」のイメージにつながらない&lt;/td&gt;
&lt;td&gt;将来への効果を書くことで「投資」を説明している&lt;/td&gt;
&lt;/tr&gt;
&lt;/tbody&gt;
&lt;/table&gt;
&lt;/div&gt;
&lt;p class="mt-3 mb-0" style="font-size: 0.9rem;"&gt;説明文の理由説明では、&lt;strong&gt;本文のキーワードを拾って、自分の言葉で「つなぎ直す」&lt;/strong&gt;ことが大切です。&lt;br /&gt;
まずは本文の中から、&lt;span style="background-color: #fff3cd;"&gt;理由になりそうな文や言い換え表現に線を引く&lt;/span&gt;ところから始めてみましょう。&lt;/p&gt;
&lt;/div&gt;
&lt;/div&gt;
&lt;/section&gt;
&lt;p&gt;&lt;!-- Section 4: Example 3 --&gt;&lt;/p&gt;
&lt;section id="sec4" class="mb-4"&gt;
&lt;div class="card shadow-sm border-0 mb-3"&gt;
&lt;div class="card-header" style="background-color: #5d4037; color: #fff;"&gt;
&lt;h2 class="h5 mb-0"&gt;4. 例③：抜き出し＋自分の言葉で補うタイプ（NG→改善）&lt;/h2&gt;
&lt;/div&gt;
&lt;div class="card-body"&gt;
&lt;p class="mb-2" style="font-size: 0.95rem;"&gt;難しめの学校でよく出るのが、&lt;strong&gt;「本文中の言葉を使いながら、自分の考えを書く」&lt;/strong&gt;タイプの問題です。&lt;/p&gt;
&lt;div class="alert alert-secondary mb-3" style="font-size: 0.9rem;"&gt;&lt;strong&gt;【問題イメージ】&lt;/strong&gt;&lt;br /&gt;
本文中の「小さなちがいを見のがさない目」という言葉を使って、あなたが普段の生活の中で大切だと思うことを四十字以内で書きなさい。&lt;/div&gt;
&lt;div class="row"&gt;
&lt;p&gt;&lt;!-- NG Answer --&gt;&lt;/p&gt;
&lt;div class="col-md-6 mb-3"&gt;
&lt;div class="card h-100 border-danger"&gt;
&lt;div class="card-header py-2" style="background-color: #ffebee;"&gt;&lt;span class="badge bg-danger"&gt;NG答案&lt;/span&gt;&lt;/div&gt;
&lt;div class="card-body"&gt;
&lt;p class="mb-2" style="font-size: 0.95rem;"&gt;&lt;strong&gt;【生徒答案】&lt;/strong&gt;&lt;br /&gt;
小さなちがいを見のがさない目をもつことが大切だと思う。&lt;/p&gt;
&lt;ul class="mb-0" style="font-size: 0.9rem;"&gt;
&lt;li&gt;指示通りに「言葉を使って」はいるが、&lt;strong&gt;自分の考えがどこにも書かれていない&lt;/strong&gt;&lt;/li&gt;
&lt;li&gt;本文をそのまま言い換えただけで、内容がほとんど増えていない&lt;/li&gt;
&lt;li&gt;「なぜ大切だと思うのか」の理由が欠けている&lt;/li&gt;
&lt;/ul&gt;
&lt;/div&gt;
&lt;/div&gt;
&lt;/div&gt;
&lt;p&gt;&lt;!-- Improved Answer --&gt;&lt;/p&gt;
&lt;div class="col-md-6 mb-3"&gt;
&lt;div class="card h-100 border-success"&gt;
&lt;div class="card-header py-2" style="background-color: #e8f5e9;"&gt;&lt;span class="badge bg-success"&gt;改善答案&lt;/span&gt;&lt;/div&gt;
&lt;div class="card-body"&gt;
&lt;p class="mb-2" style="font-size: 0.95rem;"&gt;&lt;strong&gt;【改善例】&lt;/strong&gt;&lt;br /&gt;
小さなちがいを見のがさない目で友だちの変化に気づき、困っているときに声をかけられるようにしたいから。&lt;/p&gt;
&lt;ul class="mb-0" style="font-size: 0.9rem;"&gt;
&lt;li&gt;指定の言葉を使いながら、&lt;strong&gt;具体的な場面（友だちの変化に気づく）&lt;/strong&gt;を示している&lt;/li&gt;
&lt;li&gt;「声をかけられるようにしたい」という&lt;strong&gt;自分の行動目標&lt;/strong&gt;が書かれている&lt;/li&gt;
&lt;li&gt;「〜だから」で理由まで一文にまとめているため、字数の中で内容が詰まっている&lt;/li&gt;
&lt;/ul&gt;
&lt;/div&gt;
&lt;/div&gt;
&lt;/div&gt;
&lt;/div&gt;
&lt;div class="border rounded p-3 mt-3" style="background-color: #fffde7; font-size: 0.9rem;"&gt;
&lt;h3 class="h6"&gt;このタイプのポイント（家庭での声かけ例）&lt;/h3&gt;
&lt;ul class="mb-0"&gt;
&lt;li&gt;① &lt;strong&gt;まず指定された言葉を必ず使う&lt;/strong&gt;（抜き出し部分）&lt;/li&gt;
&lt;li&gt;② つぎに「いつ・どこで・だれに」のように、&lt;strong&gt;具体的な場面&lt;/strong&gt;を足す&lt;/li&gt;
&lt;li&gt;③ 最後に「〜から」「〜ため」に続けて、&lt;strong&gt;自分なりの理由や目標&lt;/strong&gt;を入れる&lt;/li&gt;
&lt;/ul&gt;
&lt;/div&gt;
&lt;/div&gt;
&lt;/div&gt;
&lt;/section&gt;
&lt;p&gt;&lt;!-- Section 5: My-rule Scoring Table --&gt;&lt;br /&gt;
&lt;!-- =============================== 追加：家庭で回せる「記述ビフォーアフター」練習パック （例→手順→テンプレ→失点分類→FAQ） ※既存本文は変更せず、sec4とsec5の間に追記 =============================== --&gt;&lt;/p&gt;
&lt;section id="sec4plus" class="mb-4"&gt;
&lt;div class="card shadow-sm border-0"&gt;
&lt;div class="card-header" style="background-color: #1e3a8a; color: #fff;"&gt;
&lt;h2 class="h5 mb-0"&gt;補足：家庭で回せる「直し方」テンプレと練習&lt;/h2&gt;
&lt;/div&gt;
&lt;div class="card-body"&gt;
&lt;p style="font-size: 0.95rem;"&gt;ビフォーアフターを「見て終わり」にしないために、家庭では&lt;br /&gt;
&lt;strong&gt;同じ手順&lt;/strong&gt;で答案を直す練習を入れると効果が出やすくなります。&lt;br /&gt;
ここでは、&lt;strong&gt;10分で回せる手順&lt;/strong&gt;と、書き直しに使える&lt;strong&gt;型&lt;/strong&gt;を用意しました。&lt;/p&gt;
&lt;div class="row"&gt;
&lt;div class="col-md-6 mb-3"&gt;
&lt;div class="border rounded p-3 h-100" style="background-color: #e3f2fd; font-size: 0.9rem;"&gt;
&lt;h3 class="h6"&gt;10分で回す「直し」手順（家庭用）&lt;/h3&gt;
&lt;ol class="mb-0 ps-3"&gt;
&lt;li&gt;&lt;strong&gt;問いの種類&lt;/strong&gt;を決める（心情／理由／まとめ／条件つき など）&lt;/li&gt;
&lt;li&gt;本文で使う&lt;strong&gt;根拠語&lt;/strong&gt;を2つ○で囲む（できれば別の文から）&lt;/li&gt;
&lt;li&gt;&lt;strong&gt;答えるべき要素&lt;/strong&gt;を2〜3個に分けてメモ（例：気持ち＋原因）&lt;/li&gt;
&lt;li&gt;1文で書き切る（接続：だから／ため／ので を選ぶ）&lt;/li&gt;
&lt;li&gt;最後に&lt;strong&gt;減点チェック&lt;/strong&gt;（下の「失点タイプ」）で直す&lt;/li&gt;
&lt;/ol&gt;
&lt;/div&gt;
&lt;/div&gt;
&lt;div class="col-md-6 mb-3"&gt;
&lt;div class="border rounded p-3 h-100" style="background-color: #fffde7; font-size: 0.9rem;"&gt;
&lt;h3 class="h6"&gt;「書けない」を減らす最短ルール&lt;/h3&gt;
&lt;ul class="mb-0"&gt;
&lt;li&gt;迷ったら&lt;strong&gt;本文の言葉を先に入れる&lt;/strong&gt;（0→1を作る）&lt;/li&gt;
&lt;li&gt;「気持ち／理由」は&lt;strong&gt;1語で終わらせない&lt;/strong&gt;（原因・根拠を必ず足す）&lt;/li&gt;
&lt;li&gt;40字なら&lt;strong&gt;要素は2つ&lt;/strong&gt;まで（詰め込みすぎて崩れるのを防ぐ）&lt;/li&gt;
&lt;li&gt;「それ」「これ」「こと」だけで逃げない（指す内容を具体化）&lt;/li&gt;
&lt;/ul&gt;
&lt;/div&gt;
&lt;/div&gt;
&lt;/div&gt;
&lt;hr /&gt;
&lt;h3 class="h6"&gt;記述の型（コピペして使える）&lt;/h3&gt;
&lt;div class="row"&gt;
&lt;div class="col-md-4 mb-3"&gt;
&lt;div class="border rounded p-3 h-100" style="font-size: 0.9rem;"&gt;
&lt;p class="mb-2"&gt;&lt;strong&gt;① 心情（理由つき）&lt;/strong&gt;&lt;/p&gt;
&lt;p class="mb-0" style="background: #f5f5f5; padding: 10px; border-radius: 8px;"&gt;（気持ち）＋（本文の根拠）ため／から。&lt;/p&gt;
&lt;p class="mt-2 mb-0"&gt;例：不安になった＋声が震えていたため。&lt;/p&gt;
&lt;/div&gt;
&lt;/div&gt;
&lt;div class="col-md-4 mb-3"&gt;
&lt;div class="border rounded p-3 h-100" style="font-size: 0.9rem;"&gt;
&lt;p class="mb-2"&gt;&lt;strong&gt;② 理由説明（筆者の主張）&lt;/strong&gt;&lt;/p&gt;
&lt;p class="mb-0" style="background: #f5f5f5; padding: 10px; border-radius: 8px;"&gt;（理由A）ことで（効果）ので、（主張）と言えるから。&lt;/p&gt;
&lt;p class="mt-2 mb-0"&gt;例：経験を取り入れることで判断に生かせるので、投資と言えるから。&lt;/p&gt;
&lt;/div&gt;
&lt;/div&gt;
&lt;div class="col-md-4 mb-3"&gt;
&lt;div class="border rounded p-3 h-100" style="font-size: 0.9rem;"&gt;
&lt;p class="mb-2"&gt;&lt;strong&gt;③ 抜き出し＋自分の言葉&lt;/strong&gt;&lt;/p&gt;
&lt;p class="mb-0" style="background: #f5f5f5; padding: 10px; border-radius: 8px;"&gt;（指定語句）を大切にし、（具体場面）で（自分の行動）したいから。&lt;/p&gt;
&lt;p class="mt-2 mb-0"&gt;例：小さなちがいを見のがさない目で、友だちの変化に気づき声をかけたいから。&lt;/p&gt;
&lt;/div&gt;
&lt;/div&gt;
&lt;/div&gt;
&lt;hr /&gt;
&lt;h3 class="h6"&gt;NG答案が生まれる「失点タイプ」チェック&lt;/h3&gt;
&lt;p class="mb-2" style="font-size: 0.9rem;"&gt;直すときは、どれに当たるかを先に決めると速く改善できます。&lt;/p&gt;
&lt;div class="table-responsive"&gt;
&lt;table class="table table-bordered align-middle" style="font-size: 0.9rem;"&gt;
&lt;thead style="background-color: #0f766e; color: #fff;"&gt;
&lt;tr&gt;
&lt;th style="width: 18%;"&gt;失点タイプ&lt;/th&gt;
&lt;th style="width: 42%;"&gt;よくある状態&lt;/th&gt;
&lt;th style="width: 40%;"&gt;直し方（最短）&lt;/th&gt;
&lt;/tr&gt;
&lt;/thead&gt;
&lt;tbody&gt;
&lt;tr&gt;
&lt;td&gt;&lt;strong&gt;根拠不足&lt;/strong&gt;&lt;/td&gt;
&lt;td&gt;本文の具体語が入っていない／一般論になる&lt;/td&gt;
&lt;td&gt;本文から&lt;strong&gt;2語&lt;/strong&gt;拾って入れる（別の文からでも可）&lt;/td&gt;
&lt;/tr&gt;
&lt;tr&gt;
&lt;td&gt;&lt;strong&gt;要素欠け&lt;/strong&gt;&lt;/td&gt;
&lt;td&gt;「気持ちだけ」「理由だけ」で終わる&lt;/td&gt;
&lt;td&gt;問いの型に合わせて&lt;strong&gt;要素を2つ&lt;/strong&gt;に分けて書く&lt;/td&gt;
&lt;/tr&gt;
&lt;tr&gt;
&lt;td&gt;&lt;strong&gt;ズレ&lt;/strong&gt;&lt;/td&gt;
&lt;td&gt;理由を聞かれているのに感想を書く など&lt;/td&gt;
&lt;td&gt;冒頭で「問いの種類」を決め、接続（だから／ため）を選ぶ&lt;/td&gt;
&lt;/tr&gt;
&lt;tr&gt;
&lt;td&gt;&lt;strong&gt;抽象逃げ&lt;/strong&gt;&lt;/td&gt;
&lt;td&gt;「すごい」「大変」「役に立つ」だけ&lt;/td&gt;
&lt;td&gt;「何が」「どう」すごいかを&lt;strong&gt;本文語&lt;/strong&gt;で具体化する&lt;/td&gt;
&lt;/tr&gt;
&lt;tr&gt;
&lt;td&gt;&lt;strong&gt;日本語不安定&lt;/strong&gt;&lt;/td&gt;
&lt;td&gt;主語・述語がねじれる／文が長い&lt;/td&gt;
&lt;td&gt;&lt;strong&gt;1文&lt;/strong&gt;で言い切り、要素は2つまでに絞る&lt;/td&gt;
&lt;/tr&gt;
&lt;/tbody&gt;
&lt;/table&gt;
&lt;/div&gt;
&lt;hr /&gt;
&lt;h3 class="h6"&gt;よくある質問（FAQ）&lt;/h3&gt;
&lt;div id="faq-kijutsu" class="accordion"&gt;
&lt;div class="accordion-item"&gt;
&lt;h4 id="q1" class="accordion-header"&gt;&lt;button class="accordion-button collapsed" type="button" data-bs-toggle="collapse" data-bs-target="#a1"&gt;&lt;br /&gt;
添削で「説明不足」と言われるが、何を足せばいい？&lt;br /&gt;
&lt;/button&gt;&lt;/h4&gt;
&lt;div id="a1" class="accordion-collapse collapse" data-bs-parent="#faq-kijutsu"&gt;
&lt;div class="accordion-body" style="font-size: 0.9rem;"&gt;まず&lt;strong&gt;本文の具体語を2つ&lt;/strong&gt;入れてください。次に「気持ち／理由」を1語で終わらせず、&lt;br /&gt;
「（気持ち）＋（根拠）ため」の形にすると、説明不足が減りやすくなります。&lt;/div&gt;
&lt;/div&gt;
&lt;/div&gt;
&lt;div class="accordion-item"&gt;
&lt;h4 id="q2" class="accordion-header"&gt;&lt;button class="accordion-button collapsed" type="button" data-bs-toggle="collapse" data-bs-target="#a2"&gt;&lt;br /&gt;
模範解答と自分の答案が別物に見えて直せない&lt;br /&gt;
&lt;/button&gt;&lt;/h4&gt;
&lt;div id="a2" class="accordion-collapse collapse" data-bs-parent="#faq-kijutsu"&gt;
&lt;div class="accordion-body" style="font-size: 0.9rem;"&gt;模範解答を丸写しするのではなく、まずは&lt;strong&gt;自分の答案を「要素」に分解&lt;/strong&gt;します。&lt;br /&gt;
「気持ち」「原因」「本文根拠」などに分け、欠けている要素を足す形で直すと差分が見えるようになります。&lt;/div&gt;
&lt;/div&gt;
&lt;/div&gt;
&lt;div class="accordion-item"&gt;
&lt;h4 id="q3" class="accordion-header"&gt;&lt;button class="accordion-button collapsed" type="button" data-bs-toggle="collapse" data-bs-target="#a3"&gt;&lt;br /&gt;
字数が足りない／余るときはどう調整する？&lt;br /&gt;
&lt;/button&gt;&lt;/h4&gt;
&lt;div id="a3" class="accordion-collapse collapse" data-bs-parent="#faq-kijutsu"&gt;
&lt;div class="accordion-body" style="font-size: 0.9rem;"&gt;足りないときは&lt;strong&gt;本文語を1つ追加&lt;/strong&gt;し、余るときは「抽象語」や重複を削って&lt;br /&gt;
要素を2つに絞ります。40字なら「要素2つ＋本文語2つ」が目安です。&lt;/div&gt;
&lt;/div&gt;
&lt;/div&gt;
&lt;/div&gt;
&lt;/div&gt;
&lt;/div&gt;
&lt;/section&gt;
&lt;section id="sec5" class="mb-4"&gt;
&lt;div class="card shadow-sm border-0 mb-3"&gt;
&lt;div class="card-header" style="background-color: #f57c00; color: #fff;"&gt;
&lt;h2 class="h5 mb-0"&gt;5. 家庭で使える「マイルール採点表」の作り方&lt;/h2&gt;
&lt;/div&gt;
&lt;div class="card-body"&gt;
&lt;p style="font-size: 0.95rem;"&gt;塾の採点だけにたよらず、家庭でも&lt;strong&gt;「マイルール採点表」&lt;/strong&gt;を使うと、&lt;br /&gt;
子どもが自分で答案を見直す習慣がつきます。&lt;br /&gt;
ここでは、◎／○／△／×の4段階でチェックする例を紹介します。&lt;/p&gt;
&lt;p&gt;&lt;!-- My-rule table --&gt;&lt;/p&gt;
&lt;div class="table-responsive mb-3"&gt;
&lt;table class="table table-bordered align-middle text-center" style="font-size: 0.9rem;"&gt;
&lt;thead style="background-color: #dd8500; color: #fff;"&gt;
&lt;tr&gt;
&lt;th style="width: 10%;"&gt;評価&lt;/th&gt;
&lt;th style="width: 25%;"&gt;基準&lt;/th&gt;
&lt;th style="width: 65%;"&gt;チェック観点の例&lt;/th&gt;
&lt;/tr&gt;
&lt;/thead&gt;
&lt;tbody&gt;
&lt;tr style="background-color: #f0b464;"&gt;
&lt;td&gt;&lt;strong&gt;◎&lt;/strong&gt;&lt;/td&gt;
&lt;td&gt;ほぼ模範解答レベル&lt;/td&gt;
&lt;td class="text-start"&gt;・本文の根拠がはっきり入っている&lt;br /&gt;
・問いにずれなく答えている&lt;br /&gt;
・字数をうまく使い、具体的かつ読みやすい&lt;/td&gt;
&lt;/tr&gt;
&lt;tr&gt;
&lt;td&gt;&lt;strong&gt;○&lt;/strong&gt;&lt;/td&gt;
&lt;td&gt;あと一歩で満点&lt;/td&gt;
&lt;td class="text-start"&gt;・大きなずれはないが、根拠や具体例が少ない&lt;br /&gt;
・感情の言葉や理由がやや弱い&lt;br /&gt;
・もう一語足すと、より伝わる答案になりそう&lt;/td&gt;
&lt;/tr&gt;
&lt;tr style="background-color: #f0b464;"&gt;
&lt;td&gt;&lt;strong&gt;△&lt;/strong&gt;&lt;/td&gt;
&lt;td&gt;方向性は合っている&lt;/td&gt;
&lt;td class="text-start"&gt;・問いの意図はおおむねつかめているが、本文とのつながりが弱い&lt;br /&gt;
・抽象的な表現が多く、&lt;strong&gt;「何がどうだから」&lt;/strong&gt;がはっきりしない&lt;br /&gt;
・ビフォーアフターの「ビフォー」側に近い&lt;/td&gt;
&lt;/tr&gt;
&lt;tr&gt;
&lt;td&gt;&lt;strong&gt;×&lt;/strong&gt;&lt;/td&gt;
&lt;td&gt;書き直しが必要&lt;/td&gt;
&lt;td class="text-start"&gt;・本文と関係のない話になっている&lt;br /&gt;
・問いの種類をまちがえている（理由なのに気持ちだけ書く 等）&lt;br /&gt;
・主語・述語がつながっておらず、日本語として読みにくい&lt;/td&gt;
&lt;/tr&gt;
&lt;/tbody&gt;
&lt;/table&gt;
&lt;/div&gt;
&lt;p&gt;&lt;!-- How to use at home --&gt;&lt;/p&gt;
&lt;div class="row"&gt;
&lt;div class="col-md-6 mb-3"&gt;
&lt;div class="border rounded p-3 h-100" style="background-color: #e3f2fd; font-size: 0.9rem;"&gt;
&lt;h3 class="h6"&gt;家庭での使い方の一例&lt;/h3&gt;
&lt;ol class="mb-0 ps-3"&gt;
&lt;li&gt;まず子どもが自分で◎〜×をつける&lt;/li&gt;
&lt;li&gt;そのあと保護者が同じ基準で採点してみる&lt;/li&gt;
&lt;li&gt;違いが出たときは、&lt;strong&gt;「どの言葉を根拠にしたか」&lt;/strong&gt;を話し合う&lt;/li&gt;
&lt;/ol&gt;
&lt;/div&gt;
&lt;/div&gt;
&lt;div class="col-md-6 mb-3"&gt;
&lt;div class="border rounded p-3 h-100" style="background-color: #fffde7; font-size: 0.9rem;"&gt;
&lt;h3 class="h6"&gt;声かけのポイント&lt;/h3&gt;
&lt;ul class="mb-0"&gt;
&lt;li&gt;いきなり「×」と言わず、&lt;strong&gt;まず良かったところを1つ指摘&lt;/strong&gt;する&lt;/li&gt;
&lt;li&gt;「どこを直すと◎に近づきそう？」と、子ども自身に考えさせる&lt;/li&gt;
&lt;li&gt;点数よりも、&lt;strong&gt;ビフォーアフターの変化&lt;/strong&gt;を一緒に喜ぶ&lt;/li&gt;
&lt;/ul&gt;
&lt;/div&gt;
&lt;/div&gt;
&lt;/div&gt;
&lt;/div&gt;
&lt;/div&gt;
&lt;/section&gt;
&lt;p&gt;&lt;!-- Section 6: Dokkai Labo Online --&gt;&lt;/p&gt;
&lt;section id="sec6" class="mb-4"&gt;
&lt;div class="card shadow-sm border-0"&gt;
&lt;div class="card-header" style="background-color: #263238; color: #fff;"&gt;
&lt;h2 class="h5 mb-0"&gt;6. 読解ラボのオンライン指導での扱い&lt;/h2&gt;
&lt;/div&gt;
&lt;div class="card-body"&gt;
&lt;p style="font-size: 0.95rem;"&gt;&lt;strong&gt;受験国語専門 読解ラボ東京&lt;/strong&gt;のオンライン指導では、&lt;br /&gt;
ここで紹介したようなビフォーアフター形式の添削を、実際の過去問や模試の答案を使って行っています。&lt;/p&gt;
&lt;div class="row align-items-center"&gt;
&lt;div class="col-md-7 mb-3"&gt;
&lt;ul style="font-size: 0.9rem;"&gt;
&lt;li&gt;一人ひとりの答案から&lt;strong&gt;「その子のクセ」&lt;/strong&gt;を見抜き、NGパターンを言語化&lt;/li&gt;
&lt;li&gt;その場で&lt;strong&gt;「改善答案」&lt;/strong&gt;を一緒に作りながら、考え方のプロセスを解説&lt;/li&gt;
&lt;li&gt;家庭学習でも使える&lt;strong&gt;マイルール採点表&lt;/strong&gt;を共有し、保護者とも情報をつなぐ&lt;/li&gt;
&lt;/ul&gt;
&lt;p class="mb-0" style="font-size: 0.9rem;"&gt;「うちの子の答案だと、どこを直せばいいの？」と具体的に知りたい方は、&lt;br /&gt;
下のボタンから詳細ページをご覧ください。&lt;/p&gt;
&lt;/div&gt;
&lt;div class="col-md-5 mb-3"&gt;
&lt;div class="card border-0 shadow-sm h-100 text-center" style="background: linear-gradient(135deg,#004e92,#000428); color: #fff;"&gt;
&lt;div class="card-body d-flex flex-column justify-content-center"&gt;
&lt;h3 class="h6 mb-3"&gt;受験国語専門 読解ラボ東京&lt;/h3&gt;
&lt;p class="mb-3" style="font-size: 0.85rem;"&gt;オンライン個別指導・添削指導のご案内はこちらから。&lt;/p&gt;
&lt;p&gt;&lt;a class="btn btn-warning text-dark fw-bold" href="https://dokkai-labo.tokyo/"&gt;&lt;br /&gt;
読解ラボ東京の詳細を見る&lt;br /&gt;
&lt;/a&gt;&lt;/p&gt;
&lt;/div&gt;
&lt;/div&gt;
&lt;/div&gt;
&lt;/div&gt;
&lt;/div&gt;
&lt;/div&gt;
&lt;/section&gt;
&lt;/div&gt;
&lt;p&gt;&lt;!-- [ /.socialSet ] --&gt;&lt;/p&gt;
&lt;section class="veu_cta" id="veu_cta-20530"&gt;&lt;h1 class="cta_title"&gt;講座案内：【２回完結】文法速習講座【中学受験】&lt;/h1&gt;&lt;div class="cta_body"&gt;&lt;div class="cta_body_image cta_body_image_right"&gt;&lt;a href="https://dokkai-labo.tokyo/grammer/" target="_blank"&gt;&lt;/a&gt;&lt;/div&gt;&lt;div class="cta_body_txt image_exist"&gt;文法事項をマスターできるというだけではなく、受講者のモチベーションや読解力の向上に寄与できる講座となっております。&lt;/div&gt;&lt;div class="cta_body_link"&gt;&lt;a href="https://dokkai-labo.tokyo/grammer/" class="btn btn-primary btn-block btn-lg" target="_blank"&gt;【２回完結】文法速習講座【中学受験】&lt;/a&gt;&lt;/div&gt;&lt;/div&gt;&lt;!--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</si>
  <si>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https://dokkai-labo.tokyo/blog/rasa-ru2021/
【検出された不自然ワード】
- 崩れ
- 型
- 固定
- 手順
【本文】
------
&lt;p&gt;&lt;!-- 追加：不足補完ブロック（即答）ここから --&gt;&lt;/p&gt;
&lt;h2&gt;ラ・サール中2021国語の過去問で押さえる2タイプ（理由／説明）&lt;/h2&gt;
&lt;p&gt;入試の「過去問」は、&lt;strong&gt;実際に出題された国語の本文と設問&lt;/strong&gt;を使って、聞かれ方に合わせた答案手順を固定する練習です。ラ・サール中の国語では、特に&lt;strong&gt;「傍線部理由」&lt;/strong&gt;と&lt;strong&gt;「傍線部説明（＝言い換え）」&lt;/strong&gt;の2タイプで、本文根拠の拾い方が崩れやすくなります。&lt;/p&gt;
&lt;div class="rounded" style="background-color: lightblue; padding: 10px;"&gt;&lt;strong&gt;ここで確認すること&lt;/strong&gt;&lt;br /&gt;
令和3年度（2021）のラ・サール中 国語から、&lt;strong&gt;理由記述&lt;/strong&gt;と&lt;strong&gt;説明記述（イコール）&lt;/strong&gt;の典型問題を使い、&lt;strong&gt;根拠位置の確定 → 答案の骨組み&lt;/strong&gt;までを同じ型で再現できる状態を作ります。&lt;/div&gt;
&lt;h2&gt;理由記述の型（X＝Y → 理由Z）&lt;/h2&gt;
&lt;p&gt;理由を問われる設問は、本文のどこを根拠にするかが先に決まると、答案が安定しやすくなります。&lt;br /&gt;
過去問演習を「何回・どんな順番で回すか」まで含めた全体像は、&lt;a href="https://dokkai-labo.tokyo/blog/kokugo-kakomon/"&gt;中学受験 国語の過去問演習の全体像はこちら&lt;/a&gt;で整理しています。&lt;/p&gt;
&lt;div class="rounded" style="background-color: lightblue; padding: 10px;"&gt;&lt;strong&gt;理由問題の基本形&lt;/strong&gt;&lt;br /&gt;
① 傍線部を&lt;strong&gt;(X)&lt;/strong&gt;とおく → ② 本文から&lt;strong&gt;(X)と同内容（＝）&lt;/strong&gt;の文&lt;strong&gt;(Y)&lt;/strong&gt;を見つける → ③ &lt;strong&gt;(Y)の直後／前後&lt;/strong&gt;から理由&lt;strong&gt;(Z)&lt;/strong&gt;を拾う → ④ &lt;strong&gt;(X)の理由＝(Z)&lt;/strong&gt;として答案化する&lt;/div&gt;
&lt;ul&gt;
&lt;li&gt;&lt;strong&gt;字数が足りないとき&lt;/strong&gt;：理由(Z)をもう1本足すか、(X)/(Y)を&lt;strong&gt;条件・役割・具体&lt;/strong&gt;に言い換えて補強します。&lt;/li&gt;
&lt;li&gt;&lt;strong&gt;失点しやすいとき&lt;/strong&gt;：本文にない断定・飛躍が混ざっていないか、&lt;strong&gt;根拠の一文&lt;/strong&gt;に戻して点検します。&lt;/li&gt;
&lt;/ul&gt;
&lt;h2&gt;過去問の回し方（1題で手順を固定する復習）&lt;/h2&gt;
&lt;p&gt;得点の伸びは「解いた回数」より、根拠と答案の作り直しで決まりやすくなります。1題は次の順で回すと、手順が残りやすくなります。&lt;/p&gt;
&lt;ul&gt;
&lt;li&gt;&lt;strong&gt;① 初見で解く&lt;/strong&gt;：時間を決め、設問の聞かれ方（理由／説明／心情など）に印をつける。&lt;/li&gt;
&lt;li&gt;&lt;strong&gt;② 根拠位置を確定&lt;/strong&gt;：各設問について、根拠の一文〜数文を本文中にマーキングする。&lt;/li&gt;
&lt;li&gt;&lt;strong&gt;③ 型に戻して組み直す&lt;/strong&gt;：理由は「X＝Y→理由Z」、説明は「傍線部＝言い換え＋理由」の形で答案を作り直す。&lt;/li&gt;
&lt;li&gt;&lt;strong&gt;④ 注意点を1行化&lt;/strong&gt;：「理由が1本足りない」「比喩を言い換えていない」など、直す点を1つに絞ってメモする。&lt;/li&gt;
&lt;/ul&gt;
&lt;p&gt;&lt;!-- 追加：不足補完ブロック（即答）ここまで --&gt;&lt;/p&gt;
&lt;h2&gt;ラ・サール中学校・令和３年度 厳選解説動画&lt;/h2&gt;
&lt;p&gt;令和３年度 ラ・サール中学校の入試問題から、厳選した問題とその解説をお届けします。&lt;br /&gt;
動画では、本文の読み方から記述の組み立て方まで、実戦で使える視点を丁寧に解説しています。&lt;/p&gt;
&lt;p&gt;▶ 解説動画はこちら：&lt;br /&gt;
&lt;a href="https://youtu.be/1GbeDmoKyR0" target="_blank" rel="noopener noreferrer"&gt;https://youtu.be/1GbeDmoKyR0&lt;/a&gt;&lt;/p&gt;
&lt;h2&gt;解説&lt;/h2&gt;
&lt;h3&gt;大問三　問五：傍線部の「理由」を書く記述問題&lt;/h3&gt;
&lt;p&gt;大問三問五は、&lt;strong&gt;傍線部の内容について、その「理由」を記述させる問題&lt;/strong&gt;です。&lt;br /&gt;
理由を問われる設問では、本文中にある&lt;strong&gt;同内容表現（イコールの内容）&lt;/strong&gt;を見つけ、その前後から理由を拾っていくのが基本となります。&lt;/p&gt;
&lt;div class="rounded" style="background-color: lightblue; padding: 10px;"&gt;&lt;strong&gt;理由問題の定番アプローチ&lt;/strong&gt;&lt;br /&gt;
聞かれている内容と同じ意味の表現（＝(X)）を本文から見つける → その前後に、&lt;strong&gt;「なぜそうなのか」＝理由&lt;/strong&gt;が書かれていることが多い。&lt;/div&gt;
&lt;h4&gt;ステップ１：傍線部を (X) とおく&lt;/h4&gt;
&lt;p&gt;傍線部は、&lt;/p&gt;
&lt;p&gt;&lt;strong&gt;【自分は伴走者に向いていない】&lt;/strong&gt;&lt;/p&gt;
&lt;p&gt;という内容です。これを説明の便宜上、&lt;strong&gt;(X)&lt;/strong&gt; とおきます。&lt;/p&gt;
&lt;h4&gt;ステップ２：(X) と同内容の文 (Y) を探す&lt;/h4&gt;
&lt;ul&gt;
&lt;li&gt;波線Aのすぐうしろにある文：&lt;br /&gt;
「オレには、伴走者として朔の隣で走る覚悟も自信も資格もない」&lt;br /&gt;
→ これを &lt;strong&gt;(Y)&lt;/strong&gt; とおきます。&lt;/li&gt;
&lt;/ul&gt;
&lt;p&gt;ここで、&lt;strong&gt;(X) ＝ (Y)&lt;/strong&gt;&lt;br /&gt;
つまり、「自分は伴走者に向いていない」＝「伴走者として走る覚悟も自信も資格もない」というイコール関係が確認できます。&lt;/p&gt;
&lt;h4&gt;ステップ３：(Y) の「理由」(Z) を拾う&lt;/h4&gt;
&lt;ul&gt;
&lt;li&gt;(Y) の直後に続く部分：&lt;br /&gt;
「でもケガさせた」「今日さ、～まあ実際ついていけなくなって転んだんだけど。」などの記述から、&lt;br /&gt;
→ &lt;strong&gt;【自分のペースで走ってしまい、相手（朔）をケガさせてしまったから】&lt;/strong&gt;&lt;br /&gt;
という理由が読み取れます。これを &lt;strong&gt;(Z)&lt;/strong&gt; とおきます。&lt;/li&gt;
&lt;/ul&gt;
&lt;p&gt;すると、&lt;/p&gt;
&lt;ul&gt;
&lt;li&gt;(X) ＝ (Y)&lt;/li&gt;
&lt;li&gt;(Y) の理由 ＝ (Z)&lt;/li&gt;
&lt;/ul&gt;
&lt;p&gt;という関係から、論理的に&lt;/p&gt;
&lt;p&gt;&lt;strong&gt;(X) の理由 ＝ (Z)&lt;/strong&gt;&lt;br /&gt;
すなわち、&lt;strong&gt;「自分は伴走者に向いていない」理由は (Z) だ&lt;/strong&gt;と分かります。&lt;/p&gt;
&lt;h4&gt;ステップ４：もうひとつの理由を補強する&lt;/h4&gt;
&lt;p&gt;ただし、(Z) だけでは字数が足りないため、(Y) につながるもう一つの理由を本文から補強します。&lt;/p&gt;
&lt;ul&gt;
&lt;li&gt;「新は膝の上で～自分のためじゃない。」という部分より、&lt;br /&gt;
→ &lt;strong&gt;【ランナーの目になり、的確な指示を出して安全にゴールまで導くのが伴走者だから】&lt;/strong&gt;&lt;br /&gt;
ということも、伴走者の条件として理由になっていると分かります。&lt;/li&gt;
&lt;/ul&gt;
&lt;div class="rounded" style="background-color: lightblue; padding: 10px;"&gt;※ただし、「ランナーの目になり」は比喩表現のため、&lt;br /&gt;
&lt;strong&gt;記述答案では比喩をそのまま使わず、意味を言い換える&lt;/strong&gt;必要があります。&lt;/div&gt;
&lt;p&gt;比喩を言い換えると、&lt;/p&gt;
&lt;p&gt;&lt;strong&gt;【目の不自由なランナーに代わり、周囲の状況を把握して的確に指示を出し、安全にゴールまで導く役目を負っている】&lt;/strong&gt;&lt;/p&gt;
&lt;p&gt;という意味になります。&lt;/p&gt;
&lt;h4&gt;最終的な答案イメージ&lt;/h4&gt;
&lt;p&gt;これらをまとめると、答案は次のようになります。&lt;/p&gt;
&lt;p&gt;&lt;strong&gt;&lt;br /&gt;
【目の不自由なランナーに代わり、的確な指示を出して安全に確実にゴールまで導くのが伴走者なのに、自分のペースで走ってしまい、朔にケガをさせてしまったから。】&lt;br /&gt;
&lt;/strong&gt;&lt;/p&gt;
&lt;p&gt;このように、&lt;strong&gt;「伴走者の役割」＋「それができていない具体例」&lt;/strong&gt;の２点を押さえることで、説得力のある理由説明になります。&lt;/p&gt;
&lt;h3&gt;大問一　問三：傍線部の内容を「イコール」で説明する問題&lt;/h3&gt;
&lt;p&gt;大問一問三は、&lt;strong&gt;傍線部に対して説明を求める問題&lt;/strong&gt;です。&lt;br /&gt;
このタイプの問題では、&lt;strong&gt;傍線部とイコールになる内容&lt;/strong&gt;と、その理由をセットで書くのが基本方針となります。&lt;/p&gt;
&lt;h4&gt;ステップ１：傍線部 (D) を (X) とおく&lt;/h4&gt;
&lt;ul&gt;
&lt;li&gt;傍線Dの前には、&lt;br /&gt;
「光を浴びるために～競争を繰り広げています。」という内容があります。&lt;br /&gt;
この文脈から、&lt;br /&gt;
→ &lt;strong&gt;【傍線D ＝ 光を浴びるための、高さを伸ばす競争はしないでよい】&lt;/strong&gt;&lt;br /&gt;
と整理でき、これを &lt;strong&gt;(X)&lt;/strong&gt; とおきます。&lt;/li&gt;
&lt;/ul&gt;
&lt;h4&gt;ステップ２：(X) の理由を傍線直後から拾う&lt;/h4&gt;
&lt;ul&gt;
&lt;li&gt;傍線Dの直後の文：&lt;br /&gt;
「よく踏まれる～他の場所ではなかなか見られません。」より、&lt;br /&gt;
→ &lt;strong&gt;【よく踏まれる場所には、上へ上へと伸びようとする植物が生えないので、太陽の光を独占できる】&lt;/strong&gt;&lt;br /&gt;
という内容が述べられています。&lt;/li&gt;
&lt;/ul&gt;
&lt;p&gt;つまり、&lt;/p&gt;
&lt;ul&gt;
&lt;li&gt;(X)：高さの競争をしなくてよい&lt;/li&gt;
&lt;li&gt;理由：競争相手の植物がいないので光を独占できる&lt;/li&gt;
&lt;/ul&gt;
&lt;p&gt;という構造になります。&lt;/p&gt;
&lt;h4&gt;最終的な答案イメージ&lt;/h4&gt;
&lt;p&gt;これを一文にまとめると、次のような説明になります。&lt;/p&gt;
&lt;p&gt;&lt;strong&gt;&lt;br /&gt;
【よく踏まれる場所には, 上へ上へと伸びようとする植物が生えないので、太陽の光を独占できるから。】&lt;br /&gt;
&lt;/strong&gt;&lt;/p&gt;
&lt;p&gt;このように、&lt;strong&gt;傍線部そのもの（＝結論）と、その直後に書かれている理由&lt;/strong&gt;をセットで押さえることが大切です。&lt;/p&gt;
&lt;h2&gt;まとめ：ラ・サール中の国語で活きる「理由問題・説明問題」の基本戦略&lt;/h2&gt;
&lt;ul&gt;
&lt;li&gt;理由を聞かれたときは、まず&lt;strong&gt;傍線部と同じ内容の表現 (X)&lt;/strong&gt; を本文中で探し、その前後から&lt;strong&gt;理由 (Y・Z)&lt;/strong&gt; を拾う。&lt;/li&gt;
&lt;li&gt;「(X)＝(Y)、(Y)の理由＝(Z) → (X)の理由＝(Z)」という形で、&lt;strong&gt;イコール関係を意識しながら論理をつなげる&lt;/strong&gt;と整理しやすい。&lt;/li&gt;
&lt;li&gt;比喩表現（「ランナーの目になり」など）が出てきたら、&lt;strong&gt;その意味を具体的な日本語に言い換えてから答案に使う&lt;/strong&gt;のがポイント。&lt;/li&gt;
&lt;li&gt;「どういうことか」を説明させる問題は、&lt;strong&gt;傍線部をイコールの内容（＝言い換え）と、その理由&lt;/strong&gt;で構成すると、採点者にとって分かりやすい答案になる。&lt;/li&gt;
&lt;li&gt;ラ・サール中のような難関校でも、&lt;strong&gt;「同内容表現を探す」「直後から理由を拾う」&lt;/strong&gt;という基本手順を徹底すれば、安定して得点を積み上げることができる。&lt;/li&gt;
&lt;/ul&gt;
&lt;p&gt;動画とあわせて復習しながら、&lt;strong&gt;「なぜその答えになるのか」を自分で説明できるレベル&lt;/strong&gt;を目指していきましょう。&lt;br /&gt;
解法そのものを身につけておくことで、初見の文章に対しても落ち着いて対応できるようになります。&lt;/p&gt;
&lt;p&gt;&lt;!-- [ /.socialSet ] --&gt;&lt;/p&gt;
&lt;div class="alert alert-primary p-3 mt-4" role="alert"&gt;
&lt;p class="mb-2"&gt;&lt;strong&gt;ラ・サールの超難問を前に、独りよがりの読解を続けることは不合格を意味します。&lt;/strong&gt;&lt;/p&gt;
&lt;p class="mb-1"&gt;記述での致命的な減点が続き、合格に必要な合計点に跳ね返る取り返しのつかない事態を招きます。&lt;/p&gt;
&lt;p class="mb-3"&gt;点数が伸び悩む最大の要因は、一重に本文根拠の見誤りにあります。&lt;/p&gt;
&lt;div class="d-grid gap-2"&gt;
    &lt;a class="btn btn-primary btn-lg" href="https://dokkai-labo.tokyo/reading-lesson/"&gt;合格力を叩き込む個別指導の受講はこちら&lt;/a&gt;&lt;br /&gt;
    &lt;a class="btn btn-outline-primary btn-lg" href="https://dokkai-labo.tokyo/policy/"&gt;読解ラボの指導方針を詳しく知る&lt;/a&gt;
  &lt;/div&gt;
&lt;hr class="my-3"&gt;
&lt;div class="d-flex flex-column gap-1"&gt;
    &lt;a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
  &lt;/div&gt;
&lt;/div&gt;
&lt;section class="veu_cta" id="veu_cta-20529"&gt;&lt;h1 class="cta_title"&gt;講座案内：ハイレベル現代文～既存の現代文教育に対するアンチテーゼ～【大学受験】&lt;/h1&gt;&lt;div class="cta_body"&gt;&lt;div class="cta_body_txt image_no"&gt;本講座では、あくまでも受験指導の場であることを踏まえ、答えの出し方に特化した解説をご提供いたします。&lt;/div&gt;&lt;div class="cta_body_link"&gt;&lt;a href="https://dokkai-labo.tokyo/hilevel_lec_univ_online/" class="btn btn-primary btn-block btn-lg" target="_blank"&gt;【オンライン】ハイレベル現代文～既存の現代文教育に対するアンチテーゼ～【大学受験】&lt;/a&gt;&lt;/div&gt;&lt;/div&gt;&lt;!--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</si>
  <si>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https://dokkai-labo.tokyo/blog/sapix/
【検出された不自然ワード】
- 型
- 迷い
- 固定
- 立て直
- 設計
- 整え
【本文】
------
&lt;p&gt;サピックスの国語は、他塾と比べても&lt;strong&gt;カリキュラムと教材の独自色が非常に強い&lt;/strong&gt;ことで知られています。特に記述問題への比重が大きく、御三家や難関校を目指す受験生にとっては強力な武器になり得ます。一方で、記号問題や抜き出し問題などの&lt;strong&gt;客観問題の基礎力をどう補うか&lt;/strong&gt;が重要な課題にもなります。&lt;/p&gt;
&lt;p&gt;このページでは、サピックス国語の教材・授業の特徴と弱点、志望校別の使い方、家庭で補うべきポイント、そして当塾で行っているサポートについて整理して解説します。&lt;/p&gt;
&lt;p&gt;読解ラボ東京の指導・講座の全体像は、&lt;a href="https://dokkai-labo.tokyo/"&gt;全体像はこちら&lt;/a&gt;でご確認いただけます。&lt;/p&gt;
&lt;h2&gt;サピックス国語の教材と特徴&lt;/h2&gt;
&lt;h3&gt;Ａテキスト・Ｂテキストの役割&lt;/h3&gt;
&lt;p&gt;サピックスの国語の授業は、主に以下の２種類のテキストで構成されています。&lt;/p&gt;
&lt;ul&gt;
&lt;li&gt;&lt;strong&gt;Ａテキスト&lt;/strong&gt;：語彙数は他塾に比べてやや少なめ。&lt;br /&gt;
⇒ &lt;strong&gt;知識問題・記号問題・選択問題・抜き出し問題がメイン&lt;/strong&gt;の構成。&lt;/li&gt;
&lt;li&gt;&lt;strong&gt;Ｂテキスト&lt;/strong&gt;：長文読解が中心。&lt;br /&gt;
⇒ &lt;strong&gt;記述問題がメイン&lt;/strong&gt;で、記述量が非常に多い。&lt;/li&gt;
&lt;/ul&gt;
&lt;p&gt;この２種類を組み合わせることで、語彙・知識のインプットと、長文記述のアウトプットを同時に鍛える設計になっています。&lt;/p&gt;
&lt;p&gt;Ｂテキストの「回（単元）」ごとの要点整理として、実例ベースで復習の観点を掴みたい場合は、&lt;a href="https://dokkai-labo.tokyo/blog/sapix_52b_01/"&gt;サピックス小5国語の要点（52B-01）&lt;/a&gt;も参考になります。&lt;/p&gt;
&lt;h3&gt;記述に特化したカリキュラムのメリット&lt;/h3&gt;
&lt;p&gt;サピックス国語の最大の特徴は、なんといっても&lt;strong&gt;「記述に特化している」&lt;/strong&gt;点です。&lt;/p&gt;
&lt;ul&gt;
&lt;li&gt;テキスト全体として&lt;strong&gt;記述の分量が圧倒的に多い&lt;/strong&gt;&lt;/li&gt;
&lt;li&gt;テストでも&lt;strong&gt;記述字数の多い問題が頻出&lt;/strong&gt;&lt;/li&gt;
&lt;li&gt;宿題も&lt;strong&gt;記述問題がメイン&lt;/strong&gt;で構成されている&lt;/li&gt;
&lt;/ul&gt;
&lt;p&gt;これは、&lt;strong&gt;御三家や難関校が中学入試で記述を重視している&lt;/strong&gt;ことが背景にあります。実際、&lt;/p&gt;
&lt;ul&gt;
&lt;li&gt;記述でどれだけ点数を取れるかが&lt;strong&gt;合否のカギ&lt;/strong&gt;を握っている学校が多い&lt;/li&gt;
&lt;li&gt;サピックスはその対策に大きく時間とエネルギーを割いている&lt;/li&gt;
&lt;/ul&gt;
&lt;p&gt;という構図になっており、&lt;strong&gt;「難関校志望の記述対策」という観点では非常に優れた教材&lt;/strong&gt;と言えます。&lt;/p&gt;
&lt;p&gt;記述の文章量・処理密度にどう対応するか（書き方以前に「読み・整理・要素抽出」をどう整えるか）は、&lt;a href="https://dokkai-labo.tokyo/col_blog/sapix-kokugo-kijutsu/"&gt;SAPIX国語の記述対策 文章量と処理密度にどう対応するか&lt;/a&gt;で補足しています。&lt;/p&gt;
&lt;p&gt;同じくＢテキストの復習設計を具体化したい場合は、&lt;a href="https://dokkai-labo.tokyo/blog/sapix_52b_02/"&gt;サピックス小5国語の要点（52B-02）&lt;/a&gt;もあわせて参照してください。&lt;/p&gt;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&lt;h3&gt;記述偏重による弱点と注意点&lt;/h3&gt;
&lt;p&gt;一方で、記述重視であるがゆえの弱点・注意点もはっきり存在します。&lt;/p&gt;
&lt;ul&gt;
&lt;li&gt;記号・抜き出し・空欄補充などの&lt;strong&gt;客観問題を解く力が育ちにくい&lt;/strong&gt;&lt;/li&gt;
&lt;li&gt;授業スピードが速く、&lt;strong&gt;応用レベルの演習がメイン&lt;/strong&gt;になりがち&lt;/li&gt;
&lt;li&gt;基礎を鍛え直す・見つめ直す時間がなかなか確保しづらい&lt;/li&gt;
&lt;li&gt;授業についていけないと、&lt;strong&gt;内容がほとんど理解できないまま終わってしまう&lt;/strong&gt;危険もある&lt;/li&gt;
&lt;/ul&gt;
&lt;p&gt;また、すべての問題を授業内で扱うわけではありません。そのため、&lt;/p&gt;
&lt;ul&gt;
&lt;li&gt;&lt;strong&gt;家庭学習での復習が必須&lt;/strong&gt;&lt;/li&gt;
&lt;li&gt;Ａ・Ｂ両テキストを&lt;strong&gt;バランスよく回す工夫&lt;/strong&gt;が必要&lt;/li&gt;
&lt;/ul&gt;
&lt;p&gt;といった点も、サピックス国語を使いこなすうえで重要なポイントになります。&lt;/p&gt;
&lt;p&gt;サピックス生がつまずきやすい設問パターン（どこで根拠がズレるか／どんな復習設計にすると改善しやすいか）は、&lt;a href="https://dokkai-labo.tokyo/col_blog/sapix-kokugo-tsumazuki/"&gt;SAPIX生がつまずきやすい設問パターンの分析とオンライン改善法&lt;/a&gt;で整理しています。&lt;/p&gt;
&lt;h2&gt;志望校別・サピックス国語の使い方&lt;/h2&gt;
&lt;h3&gt;１．記述重視の中学校を志望する場合&lt;/h3&gt;
&lt;h4&gt;国語の学力が十分な場合&lt;/h4&gt;
&lt;p&gt;御三家や難関校など、国語で&lt;strong&gt;長めの記述・字数制限なしの記述&lt;/strong&gt;が多く出題される学校を目指す場合は、Ｂテキストを徹底的に活用します。&lt;/p&gt;
&lt;ul&gt;
&lt;li&gt;Ｂテキストの宿題と、授業で扱った課題を&lt;strong&gt;１問ずつ丁寧にやり切る&lt;/strong&gt;&lt;/li&gt;
&lt;li&gt;文章を読み、設問に答えるだけでなく、&lt;strong&gt;「なぜその答えになるのか」原因や根拠を論理的に説明できるようにする&lt;/strong&gt;&lt;/li&gt;
&lt;li&gt;単に字数を埋めるのではなく、&lt;strong&gt;設問の要求に沿った正確な答えを書けているか&lt;/strong&gt;を常に確認する&lt;/li&gt;
&lt;/ul&gt;
&lt;p&gt;特に、難易度の高い学校では&lt;/p&gt;
&lt;ul&gt;
&lt;li&gt;記述字数の多い問題&lt;/li&gt;
&lt;li&gt;字数制限のない自由記述&lt;/li&gt;
&lt;/ul&gt;
&lt;p&gt;が出されることも多いため、&lt;strong&gt;サピックスのＢテキストを通じて「長文記述に慣れる」ことが必須&lt;/strong&gt;となります。&lt;/p&gt;
&lt;p&gt;Ｂテキスト演習の復習を「要素抽出→根拠確認→書き直し」の流れに落とし込みたい場合は、&lt;a href="https://dokkai-labo.tokyo/blog/sapix_52b_03/"&gt;サピックス小5国語の要点（52B-03）&lt;/a&gt;もあわせてご覧ください。&lt;/p&gt;
&lt;h4&gt;国語の学力が十分でない場合&lt;/h4&gt;
&lt;p&gt;現時点で国語があまり得意ではない場合、いきなりＢテキストの重い記述から入るのは危険です。まずはＡテキストを軸に、次の点を意識して基礎固めを行いましょう。&lt;/p&gt;
&lt;ul&gt;
&lt;li&gt;Aテキストの問題を&lt;strong&gt;確実に正解できるレベル&lt;/strong&gt;まで仕上げる&lt;/li&gt;
&lt;li&gt;記述問題でも、&lt;strong&gt;抜き出し・条件付きの記述&lt;/strong&gt;を通じて「本文中から探す力」を身につける&lt;/li&gt;
&lt;li&gt;学力停滞の大きな原因になりやすい&lt;strong&gt;語彙力不足を同時に補う&lt;/strong&gt;&lt;/li&gt;
&lt;/ul&gt;
&lt;p&gt;特に、&lt;/p&gt;
&lt;ul&gt;
&lt;li&gt;&lt;span style="color: #0000ff;"&gt;語彙の学習&lt;/span&gt;（意味までしっかり理解する）&lt;/li&gt;
&lt;li&gt;短めの記述で&lt;strong&gt;要素を押さえる訓練&lt;/strong&gt;&lt;/li&gt;
&lt;/ul&gt;
&lt;p&gt;を意識することで、Ｂテキストの重い記述にも徐々に対応できる土台が整っていきます。&lt;/p&gt;
&lt;p&gt;「短めの記述で要素を押さえる」練習を回しやすい形に整理した補助として、&lt;a href="https://dokkai-labo.tokyo/blog/sapix_52b_04/"&gt;サピックス小5国語の要点（52B-04）&lt;/a&gt;も参照してください。&lt;/p&gt;
&lt;h3&gt;２．記述重視ではない中学校を志望する場合&lt;/h3&gt;
&lt;p&gt;女子学院・慶應普通部・早稲田中・早稲田実業など、&lt;strong&gt;選択問題中心の入試&lt;/strong&gt;を行う学校を第一志望にしている場合は、サピックスの「記述偏重カリキュラム」とのギャップに注意が必要です。&lt;/p&gt;
&lt;h4&gt;国語の学力が十分な場合&lt;/h4&gt;
&lt;p&gt;この場合でも、Ｂテキストの記述対策だけでなく、Ａテキストを使った&lt;strong&gt;基礎～標準レベルの客観問題対策&lt;/strong&gt;が不可欠です。&lt;/p&gt;
&lt;ul&gt;
&lt;li&gt;Ａテキストの語句を&lt;strong&gt;ほぼ完璧なレベル&lt;/strong&gt;まで身につける&lt;/li&gt;
&lt;li&gt;選択問題について、&lt;strong&gt;「なぜその選択肢を選んだのか」根拠を言葉で説明できるようにする&lt;/strong&gt;&lt;/li&gt;
&lt;/ul&gt;
&lt;p&gt;選択問題は、記述問題と違い、&lt;/p&gt;
&lt;ul&gt;
&lt;li&gt;部分点が存在しない&lt;/li&gt;
&lt;li&gt;答えは必ず&lt;strong&gt;一つに決まる&lt;/strong&gt;&lt;/li&gt;
&lt;/ul&gt;
&lt;p&gt;ため、紛らわしい選択肢の中から&lt;strong&gt;根拠をもって正答を選ぶ力&lt;/strong&gt;が求められます。&lt;br /&gt;
特に、選択問題中心の学校を第一志望にする場合は、&lt;strong&gt;消去法だけで乗り切るのは非常に難しい&lt;/strong&gt;ため、Ａテキストでの学習を軽視しないことが重要です。&lt;/p&gt;
&lt;h4&gt;国語の学力が十分でない場合&lt;/h4&gt;
&lt;p&gt;このケースでは、まず&lt;strong&gt;語彙力の底上げ&lt;/strong&gt;が最優先になります。&lt;/p&gt;
&lt;ul&gt;
&lt;li&gt;漢字の読み書きだけでなく、&lt;strong&gt;意味を正確に覚える&lt;/strong&gt;&lt;/li&gt;
&lt;li&gt;語彙問題を通して、言葉と意味を&lt;strong&gt;文脈の中で理解する&lt;/strong&gt;&lt;/li&gt;
&lt;/ul&gt;
&lt;p&gt;サピックスの国語は記述問題に重きを置いているため、&lt;/p&gt;
&lt;ul&gt;
&lt;li&gt;国語の基礎（語彙・文法・言語知識）は&lt;strong&gt;家庭学習で補う必要がある&lt;/strong&gt;&lt;/li&gt;
&lt;li&gt;Ｂテキストばかりに時間をかけすぎず、&lt;strong&gt;Ａテキストの内容をしっかり学習すること&lt;/strong&gt;が重要&lt;/li&gt;
&lt;/ul&gt;
&lt;p&gt;国語に苦手意識が強い場合は、以下の記事も参考にして学習法の見直しを行いましょう。&lt;/p&gt;
&lt;ul&gt;
&lt;li&gt;&lt;a href="https://dokkai-labo.tokyo/blog/gakusyuuhou/" target="_blank" rel="noopener noreferrer"&gt;国語を苦手と感じないための学習法&lt;/a&gt;&lt;/li&gt;
&lt;/ul&gt;
&lt;p&gt;あわせて、Ａテキストの読解部分については、&lt;/p&gt;
&lt;ul&gt;
&lt;li&gt;&lt;strong&gt;ていねいに文章を読むことを意識する&lt;/strong&gt;&lt;/li&gt;
&lt;li&gt;内容理解が甘いと感じたら、&lt;strong&gt;必ず復習して読み直す&lt;/strong&gt;&lt;/li&gt;
&lt;/ul&gt;
&lt;p&gt;といった地道な取り組みが、最終的な得点力の差になっていきます。&lt;/p&gt;
&lt;h2&gt;サピックス対策と当塾のサポート&lt;/h2&gt;
&lt;h3&gt;サピックス国語で伸び悩む原因&lt;/h3&gt;
&lt;p&gt;前述の通り、サピックスでは&lt;strong&gt;記述重視のカリキュラム&lt;/strong&gt;が徹底されています。そのため、&lt;/p&gt;
&lt;ul&gt;
&lt;li&gt;記述や読解が苦手で、授業そのものについていけなくなる&lt;/li&gt;
&lt;li&gt;授業であまり扱われない&lt;strong&gt;選択問題中心の志望校&lt;/strong&gt;に対し、Ａテキスト学習が不十分なまま本番を迎えてしまう&lt;/li&gt;
&lt;/ul&gt;
&lt;p&gt;といった状況が起こりやすくなります。ここで大切なのは、&lt;/p&gt;
&lt;blockquote&gt;&lt;p&gt;&lt;strong&gt;「自分の国語力」と「志望校の出題形式」に合わせて、効率的な学習プランを組み立てること&lt;/strong&gt;&lt;/p&gt;&lt;/blockquote&gt;
&lt;p&gt;です。&lt;/p&gt;
&lt;p&gt;学習プランを立てる際に「その週のBテキストをどう復習単位に切るか」で迷う場合は、&lt;a href="https://dokkai-labo.tokyo/blog/sapix_52b_05/"&gt;サピックス小5国語の要点（52B-05）&lt;/a&gt;も補助線として使えます。&lt;/p&gt;
&lt;h3&gt;記述力アップの参考記事&lt;/h3&gt;
&lt;p&gt;記述問題に対する具体的な考え方や、得点力を上げるためのポイントについては、以下の記事で詳しく解説しています。&lt;/p&gt;
&lt;ul&gt;
&lt;li&gt;&lt;a href="https://dokkai-labo.tokyo/blog/17022403/" target="_blank" rel="noopener noreferrer"&gt;「記述力を向上させる」読解ラボ流のポイント&lt;/a&gt;&lt;/li&gt;
&lt;/ul&gt;
&lt;p&gt;また、Ｂテキストの取り組みを「読む→整理する→答える→直す」の型に落とし込む観点では、&lt;a href="https://dokkai-labo.tokyo/blog/sapix_52b_06/"&gt;サピックス小5国語の要点（52B-06）&lt;/a&gt;もあわせてご確認ください。&lt;/p&gt;
&lt;h3&gt;当塾の個別指導によるサポート&lt;/h3&gt;
&lt;p&gt;当塾では、サピックス生を含め、さまざまな塾のカリキュラムに通うお子様に対し、&lt;/p&gt;
&lt;ul&gt;
&lt;li&gt;&lt;a href="https://dokkai-labo.tokyo/lesson/1-1elem/" target="_blank" rel="noopener noreferrer"&gt;完全１対１の個別指導&lt;/a&gt;で、一人ひとりに合わせた指導が可能&lt;/li&gt;
&lt;li&gt;「普遍的な解法」を学び、定着させることで&lt;strong&gt;国語の読解力そのものを底上げ&lt;/strong&gt;する&lt;/li&gt;
&lt;li&gt;サピックスのＡ・Ｂテキストの&lt;strong&gt;どこをどのように補えばよいか&lt;/strong&gt;を一緒に整理&lt;/li&gt;
&lt;/ul&gt;
&lt;p&gt;といったサポートを行っています。&lt;/p&gt;
&lt;p&gt;また、当塾では&lt;strong&gt;オンラインでの個別指導&lt;/strong&gt;も実施しております。教室と同様の内容を自宅で受講することができますので、通塾の負担を減らしながら効果的な学習を進めたい方は、以下のページもご覧ください。&lt;/p&gt;
&lt;ul&gt;
&lt;li&gt;&lt;a href="https://dokkai-labo.tokyo/kobetsuonline01/" target="_blank" rel="noopener noreferrer"&gt;オンライン個別指導のご案内&lt;/a&gt;&lt;/li&gt;
&lt;/ul&gt;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&lt;h2&gt;まとめ：サピックス国語を「志望校仕様」にチューニングする&lt;/h2&gt;
&lt;ul&gt;
&lt;li&gt;サピックス国語は&lt;strong&gt;記述特化・難関校志向&lt;/strong&gt;の非常に優れた教材だが、そのままでは&lt;strong&gt;客観問題や基礎力が不足しがち&lt;/strong&gt;になる&lt;/li&gt;
&lt;li&gt;&lt;strong&gt;Ａテキスト＝語彙・知識・客観問題の基礎固め&lt;/strong&gt;、&lt;strong&gt;Ｂテキスト＝長文記述の実戦力養成&lt;/strong&gt;と役割を分けて活用する&lt;/li&gt;
&lt;li&gt;記述重視校志望ならＢテキスト中心＋Ａテキストで語彙補強を、選択問題中心校志望ならＡテキストの徹底と根拠説明の訓練を重視&lt;/li&gt;
&lt;li&gt;国語が苦手な場合は、まず&lt;strong&gt;語彙・基礎読解・文法&lt;/strong&gt;から立て直し、「本文中から根拠を探す力」を育てる&lt;/li&gt;
&lt;li&gt;志望校の出題形式と現在の実力に合わせて、&lt;strong&gt;テキストの使い方を意識的にチューニングすること&lt;/strong&gt;が合格への近道&lt;/li&gt;
&lt;/ul&gt;
&lt;p&gt;サピックスのカリキュラムはハイレベルだからこそ、「自分に合っている部分」と「補うべき部分」がはっきり分かれます。迷いが大きい場合は、外部の国語専門塾や個別指導も活用しながら、効率よく得点力を伸ばしていきましょう。&lt;/p&gt;
&lt;p&gt;&amp;nbsp;&lt;/p&gt;
&lt;p&gt;&lt;!-- [ /.socialSet ] --&gt;&lt;/p&gt;
&lt;p&gt;&lt;!-- [ /.socialSet ] --&gt;&lt;/p&gt;
&lt;p&gt;&lt;!-- [ /.socialSet ] --&gt;&lt;/p&gt;
&lt;div class="alert alert-primary p-3 mt-4" role="alert"&gt;
&lt;p class="mb-2"&gt;&lt;strong&gt;記述と選択が伸びないまま、合格点から遠ざかる&lt;/strong&gt;&lt;/p&gt;
&lt;p class="mb-1"&gt;SAPIXで部分点止まりと減点が固定化し、合計点に跳ね返って点数が伸びない状態が続く。&lt;/p&gt;
&lt;p class="mb-3"&gt;原因は、設問ごとの判断軸の未固定だと言い切れる。&lt;/p&gt;
&lt;div class="d-grid gap-2"&gt;&lt;a class="btn btn-primary btn-lg" href="https://dokkai-labo.tokyo/kobetsuonline01/"&gt;オンライン個別でSAPIX国語を立て直す&lt;/a&gt;&lt;br /&gt;
&lt;a class="btn btn-outline-primary btn-lg" href="https://dokkai-labo.tokyo/lesson/1-1elem/"&gt;点が取れる解き方の型を見る&lt;/a&gt;&lt;/div&gt;
&lt;hr class="my-3" /&gt;
&lt;div class="d-flex flex-column gap-1"&gt;&lt;a href="https://dokkai-labo.tokyo/contact/"&gt;相談したい・問い合わせ&lt;/a&gt;&lt;br /&gt;
&lt;a href="https://dokkai-labo.tokyo/col_blog/sapix-kokugo-tsumazuki/"&gt;SAPIX生がつまずく設問パターン&lt;/a&gt;&lt;br /&gt;
&lt;a href="https://dokkai-labo.tokyo/blog/17022403/"&gt;記述力とは何かを具体で確認&lt;/a&gt;&lt;br /&gt;
&lt;a href="https://dokkai-labo.tokyo/blog/gakusyuuhou/"&gt;国語が苦手の原因から切り分ける&lt;/a&gt;&lt;/div&gt;
&lt;/div&gt;
&lt;section class="veu_cta" id="veu_cta-20527"&gt;&lt;h1 class="cta_title"&gt;講座案内：【オンライン】長島式読解講座「Basis」【中学受験】&lt;/h1&gt;&lt;div class="cta_body"&gt;&lt;div class="cta_body_txt image_no"&gt;自由なスケジュールで受講可能。理論に裏打ちされた読解法を短期間で習得できます。オンライン授業にそのまま適用することで教室で受ける授業さながらの授業を、Basisオンラインでも再現しております。&lt;/div&gt;&lt;div class="cta_body_link"&gt;&lt;a href="https://dokkai-labo.tokyo/basisonline/" class="btn btn-primary btn-block btn-lg" target="_blank"&gt;【オンライン】長島式読解講座「Basis」【中学受験】&lt;/a&gt;&lt;/div&gt;&lt;/div&gt;&lt;!--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</si>
  <si>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https://dokkai-labo.tokyo/blog/syougakuseidokkai/
【検出された不自然ワード】
- 型
- 固定
- 手順
- 設計
【本文】
------
&lt;h2&gt;小学生でもできる理論的な読解法&lt;/h2&gt;
&lt;p&gt;小学生の国語で多いのは、&lt;strong&gt;本文は読めているのに、設問になると根拠が言えない&lt;/strong&gt;状態です。&lt;br /&gt;
選択肢は「それっぽい」で決まり、記述は感想になり、間違えた理由を聞くと「なんとなく」。このままだと学年が上がって文章量が増えたとき、二度読みが増えて時間が足りなくなりやすくなります。&lt;/p&gt;
&lt;p&gt;読解力はセンスではなく、&lt;strong&gt;本文のどこを材料にして、どうつないで答えにするか&lt;/strong&gt;という手順で伸びます。&lt;br /&gt;
この記事では、「なんとなく読む」から抜け出して、&lt;strong&gt;理由を言葉で説明できる読み方&lt;/strong&gt;へ切り替えるために、家庭でできる声かけ・質問の型と、短いトレーニングの回し方を整理します。&lt;/p&gt;
&lt;p&gt;学年が上がるほど文章量が増え、「読めるのに時間が足りない」「二度読みが増える」といった悩みが出やすくなります。長文が終わらない原因と時間配分・設問処理の時短まで含めた整理は、&lt;a href="https://dokkai-labo.tokyo/blog/jikanhaibun/" target="_blank" rel="noopener noreferrer"&gt;中学受験国語｜文章理解に時間がかかる・長文が終わらない原因と時短術【全体像はこちら】&lt;/a&gt;にまとめています。&lt;br /&gt;
&lt;!-- ▼ 追記：SERP完結を防ぐ「例・練習・FAQ」ブロック（導入～時間配分リンク直後に推奨） --&gt;&lt;/p&gt;
&lt;div class="p-3 p-md-4 mb-4" style="border: 1px solid rgba(0,0,0,.12); border-left: 6px solid #0d6efd; background: #f7fbff; border-radius: 12px;"&gt;
&lt;h3 class="h5 mb-2" style="line-height: 1.4;"&gt;読解力＝「本文のどこを根拠に、どう答えへつなぐか」&lt;/h3&gt;
&lt;p class="mb-2"&gt;小学生の段階でまず固めたいのは、次の&lt;strong&gt;2ステップ&lt;/strong&gt;です。&lt;/p&gt;
&lt;ol class="mb-0"&gt;
&lt;li&gt;&lt;strong&gt;根拠：&lt;/strong&gt;本文の「どの一文（どの言葉）」で決めたか&lt;/li&gt;
&lt;li&gt;&lt;strong&gt;言い換え：&lt;/strong&gt;その一文を、自分の言葉で短く言い換える&lt;/li&gt;
&lt;/ol&gt;
&lt;/div&gt;
&lt;div class="card shadow-sm border-0 mb-4"&gt;
&lt;div class="card-body p-3 p-md-4"&gt;
&lt;h3 class="h5 mb-3"&gt;家庭で使える「質問の型」3つ（そのまま読めばOK）&lt;/h3&gt;
&lt;div class="row g-3"&gt;
&lt;div class="col-lg-4"&gt;
&lt;div class="p-3 rounded border h-100" style="background: #ffffff;"&gt;
&lt;h4 class="h6 mb-2"&gt;型①：根拠を指さす&lt;/h4&gt;
&lt;p class="mb-2"&gt;&lt;strong&gt;質問：&lt;/strong&gt;そう思ったのは、本文のどこ？一文だけ選んで。&lt;/p&gt;
&lt;p class="mb-0"&gt;&lt;strong&gt;狙い：&lt;/strong&gt;「なんとなく」を本文に戻す。&lt;/p&gt;
&lt;/div&gt;
&lt;/div&gt;
&lt;div class="col-lg-4"&gt;
&lt;div class="p-3 rounded border h-100" style="background: #ffffff;"&gt;
&lt;h4 class="h6 mb-2"&gt;型②：言い換える&lt;/h4&gt;
&lt;p class="mb-2"&gt;&lt;strong&gt;質問：&lt;/strong&gt;その一文を、短く言い換えると？（10～15字）&lt;/p&gt;
&lt;p class="mb-0"&gt;&lt;strong&gt;狙い：&lt;/strong&gt;本文→自分の言葉の橋渡し。&lt;/p&gt;
&lt;/div&gt;
&lt;/div&gt;
&lt;div class="col-lg-4"&gt;
&lt;div class="p-3 rounded border h-100" style="background: #ffffff;"&gt;
&lt;h4 class="h6 mb-2"&gt;型③：つなぎ言葉で説明&lt;/h4&gt;
&lt;p class="mb-2"&gt;&lt;strong&gt;質問：&lt;/strong&gt;「だから／たとえば／つまり」のどれかで説明してみて。&lt;/p&gt;
&lt;p class="mb-0"&gt;&lt;strong&gt;狙い：&lt;/strong&gt;理由づけ（論理）を作る。&lt;/p&gt;
&lt;/div&gt;
&lt;/div&gt;
&lt;/div&gt;
&lt;div class="alert alert-info mt-3 mb-0"&gt;&lt;strong&gt;ポイント：&lt;/strong&gt;正解を教えるより、&lt;strong&gt;本文へ戻す→言い換える&lt;/strong&gt;の順を毎回固定すると伸びが早いです。&lt;/div&gt;
&lt;/div&gt;
&lt;/div&gt;
&lt;div class="card shadow-sm border-0 mb-4"&gt;
&lt;div class="card-body p-3 p-md-4"&gt;
&lt;h3 class="h5 mb-3"&gt;ミニ練習：1日5分の「根拠→言い換え」&lt;/h3&gt;
&lt;p class="mb-3"&gt;文章は長くなくて構いません。&lt;strong&gt;短い本文＋1問&lt;/strong&gt;で、手順だけを反復します。&lt;/p&gt;
&lt;div class="p-3 p-md-4 rounded border mb-3" style="background: #f8f9fa;"&gt;
&lt;h4 class="h6 mb-2"&gt;やること（3分）&lt;/h4&gt;
&lt;ol class="mb-0"&gt;
&lt;li&gt;問題を解く（〇×でも選択でもOK）&lt;/li&gt;
&lt;li&gt;&lt;strong&gt;根拠の一文&lt;/strong&gt;に線を引く&lt;/li&gt;
&lt;li&gt;その一文を&lt;strong&gt;10～15字で言い換え&lt;/strong&gt;る&lt;/li&gt;
&lt;/ol&gt;
&lt;/div&gt;
&lt;div class="p-3 p-md-4 rounded border" style="background: #ffffff;"&gt;
&lt;h4 class="h6 mb-2"&gt;仕上げ（2分）&lt;/h4&gt;
&lt;ul class="mb-0"&gt;
&lt;li&gt;言い換え文の前に「&lt;strong&gt;つまり&lt;/strong&gt;」を付けて読めるか確認&lt;/li&gt;
&lt;li&gt;言い換えが難しい日は、まず本文を&lt;strong&gt;短く切る&lt;/strong&gt;（主語＋述語だけにする）&lt;/li&gt;
&lt;/ul&gt;
&lt;/div&gt;
&lt;/div&gt;
&lt;/div&gt;
&lt;div class="card shadow-sm border-0 mb-4"&gt;
&lt;div class="card-body p-3 p-md-4"&gt;
&lt;h3 class="h5 mb-3"&gt;よくあるズレ（家庭学習が噛み合わない原因）&lt;/h3&gt;
&lt;div class="row g-3"&gt;
&lt;div class="col-lg-6"&gt;
&lt;div class="p-3 rounded border h-100" style="background: #ffffff;"&gt;
&lt;h4 class="h6 mb-2"&gt;ズレ①：問題の前に要約させる&lt;/h4&gt;
&lt;p class="mb-0"&gt;要約は高度。先にやると苦しくなります。まずは&lt;strong&gt;1問＝根拠1文&lt;/strong&gt;の粒度でOK。&lt;/p&gt;
&lt;/div&gt;
&lt;/div&gt;
&lt;div class="col-lg-6"&gt;
&lt;div class="p-3 rounded border h-100" style="background: #ffffff;"&gt;
&lt;h4 class="h6 mb-2"&gt;ズレ②：説明を“感想”で終える&lt;/h4&gt;
&lt;p class="mb-0"&gt;「かわいそう」「すごい」で止めず、必ず&lt;strong&gt;本文の言葉&lt;/strong&gt;に戻す習慣を作る。&lt;/p&gt;
&lt;/div&gt;
&lt;/div&gt;
&lt;div class="col-lg-6"&gt;
&lt;div class="p-3 rounded border h-100" style="background: #ffffff;"&gt;
&lt;h4 class="h6 mb-2"&gt;ズレ③：語彙だけ増やして読解が伸びない&lt;/h4&gt;
&lt;p class="mb-0"&gt;語彙は必要。ただし得点に直結するのは&lt;strong&gt;根拠→言い換え&lt;/strong&gt;の運用です。&lt;/p&gt;
&lt;/div&gt;
&lt;/div&gt;
&lt;div class="col-lg-6"&gt;
&lt;div class="p-3 rounded border h-100" style="background: #ffffff;"&gt;
&lt;h4 class="h6 mb-2"&gt;ズレ④：解説を読んで終わる&lt;/h4&gt;
&lt;p class="mb-0"&gt;解説理解と得点は別。最後に必ず&lt;strong&gt;自分の言い換え&lt;/strong&gt;を残すと定着が変わります。&lt;/p&gt;
&lt;/div&gt;
&lt;/div&gt;
&lt;/div&gt;
&lt;/div&gt;
&lt;/div&gt;
&lt;div class="p-3 p-md-4 mb-4" style="border: 1px solid rgba(0,0,0,.12); background: #fff; border-radius: 12px;"&gt;
&lt;h3 class="h5 mb-3"&gt;FAQ（小学生の読解力）&lt;/h3&gt;
&lt;details class="mb-2" style="border: 1px solid rgba(0,0,0,.12); border-radius: 10px; padding: 10px 12px;"&gt;
&lt;summary style="font-weight: bold; cursor: pointer;"&gt;音読はやった方がいい？&lt;/summary&gt;
&lt;div style="margin-top: 8px; line-height: 1.9;"&gt;
&lt;p class="mb-0"&gt;音読は有効です。ただし目的は「上手に読む」ではなく、&lt;strong&gt;主語・述語／言い切り&lt;/strong&gt;を崩さず読めるかの確認。音読後に&lt;strong&gt;根拠の一文を選ぶ&lt;/strong&gt;までセットにすると、読解に直結します。&lt;/p&gt;
&lt;/div&gt;
&lt;/details&gt;
&lt;details class="mb-2" style="border: 1px solid rgba(0,0,0,.12); border-radius: 10px; padding: 10px 12px;"&gt;
&lt;summary style="font-weight: bold; cursor: pointer;"&gt;記述が感想になるのを止めたい&lt;/summary&gt;
&lt;div style="margin-top: 8px; line-height: 1.9;"&gt;
&lt;p class="mb-0"&gt;最初の一歩は「&lt;strong&gt;本文の一文を言い換える&lt;/strong&gt;」。感想を書き始めたら、&lt;strong&gt;「それは本文のどこ？」&lt;/strong&gt;で戻し、言い換え文を先に作ってから答案にします。&lt;/p&gt;
&lt;/div&gt;
&lt;/details&gt;
&lt;details class="mb-2" style="border: 1px solid rgba(0,0,0,.12); border-radius: 10px; padding: 10px 12px;"&gt;
&lt;summary style="font-weight: bold; cursor: pointer;"&gt;学年が上がるほど時間が足りないのはなぜ？&lt;/summary&gt;
&lt;div style="margin-top: 8px; line-height: 1.9;"&gt;
&lt;p class="mb-0"&gt;原因は「二度読み」になりやすいこと。根拠を探す視点が弱いと、毎回全文を読み直します。時間が厳しい場合は、上で紹介した&lt;strong&gt;根拠→言い換え&lt;/strong&gt;を短文で反復し、長文の回し方は&lt;br /&gt;
&lt;a href="https://dokkai-labo.tokyo/blog/jikanhaibun/" target="_blank" rel="noopener noreferrer"&gt;時間配分・時短術の整理&lt;/a&gt;に接続すると設計が揃います。&lt;/p&gt;
&lt;/div&gt;
&lt;/details&gt;
&lt;details style="border: 1px solid rgba(0,0,0,.12); border-radius: 10px; padding: 10px 12px;"&gt;
&lt;summary style="font-weight: bold; cursor: pointer;"&gt;どの教材を選べばいい？&lt;/summary&gt;
&lt;div style="margin-top: 8px; line-height: 1.9;"&gt;
&lt;p class="mb-0"&gt;教材より先に「回し方」が重要です。短文でも長文でも、&lt;strong&gt;1問＝根拠1文&lt;/strong&gt;で固定し、言い換えを残す。教材選びで迷う場合は、家庭の状況に合わせて個別に整理した方が早いです。&lt;/p&gt;
&lt;/div&gt;
&lt;/details&gt;
&lt;/div&gt;
&lt;div class="alert alert-warning mb-4"&gt;&lt;strong&gt;チェック：&lt;/strong&gt;1週間回しても変化が出ないときの見直しポイント&lt;br /&gt;
・答え合わせで終わっている（根拠の一文が残っていない）&lt;br /&gt;
・言い換えが毎回ゼロ（本文の言葉をコピーするだけになっている）&lt;br /&gt;
・質問が「なぜできないの？」になっている（本文に戻す質問に変える）&lt;/div&gt;
&lt;h4&gt;活字に触れる&lt;/h4&gt;
&lt;p&gt;読解力を向上させるためには、&lt;span style="color: #008000;"&gt;文章を読むということ、さまざまなジャンルや型の文章をたくさん読むこと&lt;/span&gt;が大切です。たくさん読むことで、文章を深く読み解く力や、登場人物の心情を理解したり、文章の要点をつかむ力が身につくのです。このように、&lt;span style="color: #ff0000;"&gt;さまざまな作品にふれることが、読解力を高める第一歩&lt;/span&gt;になります。国語を苦手と感じている場合は特に、&lt;a href="https://dokkai-labo.tokyo/blog/gakusyuuhou/" target="_blank" rel="noopener noreferrer"&gt;国語を苦手と感じないための学習法&lt;/a&gt;をまずは身につけ、苦手意識をなくしていきましょう。&lt;/p&gt;
&lt;h4&gt;語彙力を高める&lt;/h4&gt;
&lt;p&gt;そして、活字に触れる習慣ができたら、&lt;span style="color: #ff0000;"&gt;語彙力を高める&lt;/span&gt;ことが大切です。文章を読む力がつけば、ある程度前後の文章から意味を推測することができるようにはなりますが、知らない語句があったらその都度調べて覚える、その習慣をつけることが語彙力の向上に繋がります。語彙力が上がると、スムーズに抵抗なく文章を読むことができるようになります。テストにおいて漢字はとにかくはやく解かなければなりません。&lt;a href="https://dokkai-labo.tokyo/bootcamp/" target="_blank" rel="noopener noreferrer"&gt;漢字演習道場&lt;/a&gt;では、漢字を覚える、漢字の成り立ちから理解していくことはもちろんのこと、限られた受験勉強や家庭学習を有効につかっていくために漢字の学習を行っています。漢字を覚える、語彙力を身につけることは、テストにおいても今後の学習においても大きな武器となります。&lt;/p&gt;
&lt;h4&gt;読解力を高める&lt;/h4&gt;
&lt;p&gt;読解力を高めるためには、&lt;span style="color: #ff0000;"&gt;インプットとアウトプット&lt;/span&gt;が両方できなくてはなりません。中学入試において、文章に書いてある内容、筆者の主張を理解し、それをアウトプットすることが必要不可欠です。しかし、そのインプットとアウトプットを行い、国語の読解力を高めるための場所はなかなか設けられていません。当塾では、&lt;a href="https://dokkai-labo.tokyo/bootcamp/" target="_blank" rel="noopener noreferrer"&gt;読解演習道場&lt;/a&gt;で量をこなしていき、問題を解くための方法論を養っていきます。様々な文章に触れることで、読解力を鍛え、確かな得点力に結び付けていきましょう。&lt;/p&gt;
&lt;h4&gt;受験を控えた小学６年生向け&lt;/h4&gt;
&lt;p&gt;中学受験をいよいよ間近に控えた小学校６年生は、他の教科の学習時間も増え、国語に割く勉強時間が確保できなかったり、解説を読んでもその内容が理解できないといった状況に陥ってしまい不安に感じることも多いかと思います。&lt;a href="https://dokkai-labo.tokyo/blog/161214/" target="_blank" rel="noopener noreferrer"&gt;読解ラボ東京の考える受験国語対策&lt;/a&gt;にもあるように、受験国語は解き方を身につければ誰でも正しい答えを導けるようになります。&lt;/p&gt;
&lt;p&gt;&lt;a href="https://dokkai-labo.tokyo/tokuten/" target="_blank" rel="noopener noreferrer"&gt;得点力養成講座&lt;/a&gt;では、問題演習と解法の学習を徹底して行うことで自分で答えを見つける力、普遍的な解法を身につけることで安定した得点力を養っていきます。また、ポータルサイトで授業で取り扱った内容を全て復習することができ、さらなる内容理解ができるような仕組みになっています。この講座は&lt;a href="https://dokkai-labo.tokyo/onlinetokuten/" target="_blank" rel="noopener noreferrer"&gt;オンライン&lt;/a&gt;でも受講可能のため、通塾の必要がなく、学習のための体力も温存できるので、より学習時間を確保することもできます。&lt;/p&gt;
&lt;h4&gt;受験国語とは&lt;/h4&gt;
&lt;p&gt;受験国語は「&lt;span style="color: #ff0000;"&gt;入試問題を解くための手法&lt;/span&gt;」を身に付ければだれでも正しい答えを導けるようになる科目です。しっかりと方法論を学び、安定した得点がとれるよう学習を進めていきましょう。&lt;/p&gt;
&lt;p&gt;&lt;!-- [ /.socialSet ] --&gt;&lt;/p&gt;
&lt;section class="veu_cta" id="veu_cta-20321"&gt;&lt;h1 class="cta_title"&gt;講座案内：完全１対１個別指導【中学受験/大学受験】&lt;/h1&gt;&lt;div class="cta_body"&gt;&lt;div class="cta_body_image cta_body_image_right"&gt;&lt;a href="https://dokkai-labo.tokyo/kobetsu/" target="_blank"&gt;&lt;/a&gt;&lt;/div&gt;&lt;div class="cta_body_txt image_exist"&gt;当塾では、中学受験の国語と大学受験の現代文を指導しております。どちらも完全１対１の個別指導です。生徒さんの現在の学力に合わせて問題を厳選し、理解力に応じた解説をして参ります。&lt;/div&gt;&lt;div class="cta_body_link"&gt;&lt;a href="https://dokkai-labo.tokyo/kobetsu/" class="btn btn-primary btn-block btn-lg" target="_blank"&gt;完全１対１個別指導【中学受験/大学受験】&lt;/a&gt;&lt;/div&gt;&lt;/div&gt;&lt;!--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</si>
  <si>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https://dokkai-labo.tokyo/col_blog/monogataribun-choice/
【検出された不自然ワード】
- 型
- 迷い
- 固定
- 整え
【本文】
------
&lt;div class="container my-4"&gt;
&lt;p&gt;&lt;!-- Hero / 導入部分 --&gt;&lt;/p&gt;
&lt;div class="card shadow-sm mb-4 border-0" style="background: linear-gradient(135deg, #4a148c, #006064); color: #fff;"&gt;
&lt;div class="card-body p-4"&gt;
&lt;div class="d-flex flex-wrap justify-content-between align-items-center mb-2"&gt;&lt;span class="badge bg-warning text-dark mb-2" style="font-size: 0.8rem;"&gt;中学受験国語／物語文&lt;/span&gt;&lt;br /&gt;
&lt;span class="badge bg-light text-dark mb-2" style="font-size: 0.75rem;"&gt;オンライン国語 個別指導&lt;/span&gt;&lt;/div&gt;
&lt;h1 class="card-title mb-3" style="font-size: 1.9rem; line-height: 1.5;"&gt;&lt;/h1&gt;
&lt;p class="card-text mb-2" style="font-size: 0.96rem;"&gt;模試や過去問の結果を見ていると「記述はそこまで悪くないのに、選択問題で点を落としてしまう」「最後の二択までは絞れるのに、いつも逆を選んでしまう」といったお悩みは非常に多くあります。&lt;/p&gt;
&lt;p class="card-text mb-0" style="font-size: 0.96rem;"&gt;特に物語文では、本文の読みはそれなりにできているのに、選択肢を前にした途端に自信を失ってしまうお子さまも少なくありません。本記事では、物語文の選択肢が絞れない典型パターンとその背景、オンライン国語の個別指導での具体的な改善ステップ、ご家庭でできるフォロー方法までを体系的に解説します。&lt;/p&gt;
&lt;p class="card-text mt-2 mb-0" style="font-size: 0.96rem;"&gt;物語文の土台となる「背景×出来事で心情を確定する」考え方は、&lt;a style="color: #fff; text-decoration: underline;" href="https://dokkai-labo.tokyo/blog/17022401/" target="_blank" rel="noopener noreferrer"&gt;物語文の「背景」と心情の読み方【全体像はこちら】&lt;/a&gt;で整理しています。&lt;/p&gt;
&lt;/div&gt;
&lt;/div&gt;
&lt;p&gt;&lt;!-- 概要ボックス --&gt;&lt;/p&gt;
&lt;div class="row mb-4"&gt;
&lt;div class="col-md-8 mb-3 mb-md-0"&gt;
&lt;div class="alert alert-info h-100 mb-0"&gt;
&lt;p&gt;&lt;strong&gt;この記事で分かること&lt;/strong&gt;&lt;/p&gt;
&lt;ul class="mb-0 mt-2"&gt;
&lt;li&gt;物語文の選択肢が絞れない子に共通する典型パターン&lt;/li&gt;
&lt;li&gt;学力ではなく処理の仕組みで何が起きているのかという構造的な原因&lt;/li&gt;
&lt;li&gt;オンライン国語 個別指導で選択肢処理を改善していく具体的なステップ&lt;/li&gt;
&lt;li&gt;家庭でできる語彙・漢字、音読、過去問管理のフォロー方法&lt;/li&gt;
&lt;li&gt;オンライン国語と特に相性が良いタイプの子どもの特徴&lt;/li&gt;
&lt;/ul&gt;
&lt;/div&gt;
&lt;/div&gt;
&lt;div class="col-md-4"&gt;
&lt;div class="card border-0 shadow-sm h-100"&gt;
&lt;div class="card-body p-3"&gt;
&lt;h2 class="h6 mb-2"&gt;結論のイメージ&lt;/h2&gt;
&lt;p class="mb-2" style="font-size: 0.9rem;"&gt;選択肢で落とす多くのケースは「本文に戻らず語感で選ぶ」「消去の基準が曖昧」という処理の問題です。オンライン国語の個別指導で、本文側に根拠を取りに行きながら選択肢を一つずつ吟味する思考プロセスを可視化していくことで、「何となく選ぶ」から「根拠を持って絞る」へと読み方を変えていくことができます。&lt;/p&gt;
&lt;p class="mb-0" style="font-size: 0.9rem;"&gt;中学受験の国語で物語文の選択問題に不安があるご家庭にとって、オンラインの国語専門塾による個別指導は有力な選択肢となります。&lt;/p&gt;
&lt;/div&gt;
&lt;/div&gt;
&lt;/div&gt;
&lt;/div&gt;
&lt;p&gt;&lt;!-- 背景：なぜ選択肢が絞れないのか --&gt;&lt;/p&gt;
&lt;div class="card shadow-sm mb-4"&gt;
&lt;div class="card-body p-4"&gt;
&lt;h2 class="h4 mb-3 border-start ps-3" style="border-color: #4a148c;"&gt;この悩みが起きる背景&lt;/h2&gt;
&lt;h3 class="h5 mb-2"&gt;物語文の選択肢でつまずく典型パターン&lt;/h3&gt;
&lt;p&gt;物語文の選択問題が苦手なお子さまには、共通するパターンがいくつか見られます。代表的なものを整理すると次のようになります。&lt;/p&gt;
&lt;div class="table-responsive mb-3"&gt;
&lt;table class="table table-bordered table-hover align-middle mb-0"&gt;
&lt;thead style="background-color: #f3e5f5;"&gt;
&lt;tr class="text-center"&gt;
&lt;th style="width: 35%;"&gt;パターン&lt;/th&gt;
&lt;th style="width: 65%;"&gt;具体的な様子&lt;/th&gt;
&lt;/tr&gt;
&lt;/thead&gt;
&lt;tbody&gt;
&lt;tr&gt;
&lt;td&gt;選択肢から読み始める&lt;/td&gt;
&lt;td&gt;本文の理解が曖昧なまま、最初から選択肢の文面だけを読み比べてしまう。&lt;/td&gt;
&lt;/tr&gt;
&lt;tr&gt;
&lt;td&gt;語感で選んでしまう&lt;/td&gt;
&lt;td&gt;「何となくそれっぽい」「言い方がきれい」といった印象だけで選び、根拠が説明できない。&lt;/td&gt;
&lt;/tr&gt;
&lt;tr&gt;
&lt;td&gt;二択から先に進めない&lt;/td&gt;
&lt;td&gt;二つまでは絞れるが、最終的には「勘」で決めてしまい、逆を選んでしまうことが多い。&lt;/td&gt;
&lt;/tr&gt;
&lt;tr&gt;
&lt;td&gt;否定表現に弱い&lt;/td&gt;
&lt;td&gt;「〜とは限らない」「〜ないわけではない」などの否定表現や二重否定を読み違える。&lt;/td&gt;
&lt;/tr&gt;
&lt;tr&gt;
&lt;td&gt;部分一致にだまされる&lt;/td&gt;
&lt;td&gt;本文の一部とは合っている選択肢を「だいたい合っている」と判断し、そのまま選んでしまう。&lt;/td&gt;
&lt;/tr&gt;
&lt;/tbody&gt;
&lt;/table&gt;
&lt;/div&gt;
&lt;p&gt;一見すると集中力や慎重さの問題に見えるかもしれませんが、多くの場合は&lt;br /&gt;
&lt;strong&gt;本文と設問と選択肢を行き来する「処理の仕組み」が整っていないこと&lt;/strong&gt;&lt;br /&gt;
が本質的な原因です。&lt;/p&gt;
&lt;h3 class="h5 mt-4 mb-2"&gt;読解の流れのどこで止まっているのか&lt;/h3&gt;
&lt;p&gt;物語文の選択問題を解く流れを大まかに分けると、次の四段階になります。&lt;/p&gt;
&lt;ol&gt;
&lt;li&gt;本文を読み、場面や人物像、心情の流れをつかむ。&lt;/li&gt;
&lt;li&gt;設問文を読み、「誰の」「いつの」「どの場面の何について」を聞かれているかを把握する。&lt;/li&gt;
&lt;li&gt;本文に戻り、該当箇所とその前後を確認する。&lt;/li&gt;
&lt;li&gt;選択肢を比較し、本文と合うものを選ぶ、合わないものを消す。&lt;/li&gt;
&lt;/ol&gt;
&lt;p&gt;選択問題が苦手なお子さまは、実は四段階目より前で止まっていることが多く、&lt;/p&gt;
&lt;ul&gt;
&lt;li&gt;人物像や心情の流れを整理しないまま、すぐ設問に進んでしまう。&lt;/li&gt;
&lt;li&gt;設問文の条件を十分に読まず、聞かれている範囲を誤解している。&lt;/li&gt;
&lt;li&gt;本文に戻る範囲が広すぎたり狭すぎたりして、根拠の位置が曖昧なまま選択肢を読む。&lt;/li&gt;
&lt;/ul&gt;
&lt;p&gt;といったズレが重なった結果、「最後は語感で選ぶしかない」という状況に追い込まれています。&lt;/p&gt;
&lt;h3 class="h5 mt-4 mb-2"&gt;具体例 二択までは合うのに最後で落とすケース&lt;/h3&gt;
&lt;p&gt;オンライン国語の授業でよく見られるやり取りを一つご紹介します。&lt;/p&gt;
&lt;div class="border rounded p-3 mb-3" style="background-color: #fafafa;"&gt;
&lt;p class="mb-1"&gt;&lt;strong&gt;講師&lt;/strong&gt;「どうしてこの選択肢を選んだのかな。」&lt;/p&gt;
&lt;p class="mb-1"&gt;&lt;strong&gt;生徒&lt;/strong&gt;「AとCで迷って、Aは強すぎる感じがしたのでCにしました。」&lt;/p&gt;
&lt;p class="mb-0"&gt;&lt;strong&gt;講師&lt;/strong&gt;「Aが強すぎると感じたのは、本文のどの表現を見たからかな。」&lt;/p&gt;
&lt;/div&gt;
&lt;p class="mb-0"&gt;ここで本文の根拠を指させない場合、そのときの判断は「本文」ではなく「語感」に寄っていると言えます。&lt;br /&gt;
このズレを放置したまま演習量だけを増やしても、中学受験の国語における物語文の選択問題は安定しません。&lt;/p&gt;
&lt;/div&gt;
&lt;/div&gt;
&lt;div class="card border-0 shadow-sm mt-4" style="background: #ffffff;"&gt;
&lt;div class="card-body p-3 p-md-4"&gt;
&lt;h3 class="h5 mb-3"&gt;二択で外す原因は3タイプに分かれる（先に判定）&lt;/h3&gt;
&lt;p class="text-muted mb-3" style="font-size: .95rem;"&gt;二択で迷うのは普通。ただし「どこでズレたか」を固定しないまま演習量だけ増やすと、毎回“別の理由で外す”状態になります。&lt;/p&gt;
&lt;div class="table-responsive"&gt;
&lt;table class="table table-bordered align-middle mb-0"&gt;
&lt;thead style="background: #f3e5f5;"&gt;
&lt;tr class="text-center"&gt;
&lt;th style="width: 20%;"&gt;タイプ&lt;/th&gt;
&lt;th style="width: 34%;"&gt;よくある口癖・行動&lt;/th&gt;
&lt;th style="width: 26%;"&gt;本文側で起きていること&lt;/th&gt;
&lt;th&gt;先に直す1手&lt;/th&gt;
&lt;/tr&gt;
&lt;/thead&gt;
&lt;tbody&gt;
&lt;tr&gt;
&lt;td class="fw-bold"&gt;範囲ミス&lt;/td&gt;
&lt;td&gt;「このへんだと思う」&lt;br /&gt;
本文を広く読み直す&lt;/td&gt;
&lt;td&gt;設問の“いつ/誰”が曖昧で、根拠位置がズレる&lt;/td&gt;
&lt;td&gt;設問を主語・時点・条件に分解→本文範囲を線で確定&lt;/td&gt;
&lt;/tr&gt;
&lt;tr&gt;
&lt;td class="fw-bold"&gt;部分一致&lt;/td&gt;
&lt;td&gt;「前半は合ってる」&lt;br /&gt;
“だいたい合う”で決める&lt;/td&gt;
&lt;td&gt;1文だけ一致しても、因果/対比/評価語がズレている&lt;/td&gt;
&lt;td&gt;選択肢を「合う部分」「ズレる部分」に分けてズレを1語で言う&lt;/td&gt;
&lt;/tr&gt;
&lt;tr&gt;
&lt;td class="fw-bold"&gt;語感決定&lt;/td&gt;
&lt;td&gt;「強すぎる/弱い気がする」&lt;br /&gt;
本文に戻れない&lt;/td&gt;
&lt;td&gt;評価語・心情語の“強度”を本文で測れていない&lt;/td&gt;
&lt;td&gt;本文の同種表現を2つ拾い、強度を比較して決める&lt;/td&gt;
&lt;/tr&gt;
&lt;/tbody&gt;
&lt;/table&gt;
&lt;/div&gt;
&lt;div class="alert alert-warning mt-3 mb-0"&gt;
&lt;div class="fw-bold mb-1"&gt;二択で迷ったら、最後に1つだけ確認&lt;/div&gt;
&lt;div&gt;迷いの理由が「本文のどの語句に基づくか」を指させないなら、その判断は語感寄りです。&lt;br /&gt;
&lt;strong&gt;“本文根拠を指す→ズレ語を1語で言う”&lt;/strong&gt;まで戻してから決めます。&lt;/div&gt;
&lt;/div&gt;
&lt;/div&gt;
&lt;/div&gt;
&lt;p&gt;&lt;!-- オンライン国語個別指導が効果を発揮する理由 --&gt;&lt;/p&gt;
&lt;div class="card shadow-sm mb-4"&gt;
&lt;div class="card-body p-4"&gt;
&lt;h2 class="h4 mb-3 border-start ps-3" style="border-color: #006064;"&gt;オンライン国語個別指導が効果を発揮する理由&lt;/h2&gt;
&lt;h3 class="h5 mb-2"&gt;手元カメラで「消去の過程」をその場で把握できる&lt;/h3&gt;
&lt;p&gt;オンラインの個別指導では、手元カメラを用いてお子さまの問題用紙やノートをリアルタイムで共有します。講師は次のような点を細かく確認できます。&lt;/p&gt;
&lt;ul&gt;
&lt;li&gt;どの順番で選択肢に印を付けているか。&lt;/li&gt;
&lt;li&gt;本文のどこに線を引いているか、どこには引いていないか。&lt;/li&gt;
&lt;li&gt;二択で迷っているとき、どちらにどのようなチェックが入っているか。&lt;/li&gt;
&lt;/ul&gt;
&lt;p class="mb-3"&gt;これにより、例えば「本文に戻る前に選択肢の消去を始めている」「本文のここを根拠だと誤解している」といったズレを、その場で具体的に指摘することができます。&lt;/p&gt;
&lt;h3 class="h5 mb-2"&gt;本文と選択肢の往復を画面上で可視化できる&lt;/h3&gt;
&lt;p&gt;オンライン国語の授業では、講師側の画面に本文と設問、選択肢を表示しながら次のような往復を一緒にたどります。&lt;/p&gt;
&lt;ul&gt;
&lt;li&gt;設問文の主語、時点、条件に色を付ける。&lt;/li&gt;
&lt;li&gt;対応する本文の範囲に線を引く。&lt;/li&gt;
&lt;li&gt;選択肢ごとに「本文のどの表現を拾っているか」を確認する。&lt;/li&gt;
&lt;/ul&gt;
&lt;p class="mb-3"&gt;こうして視覚的に整理することで、お子さまの中に&lt;br /&gt;
&lt;strong&gt;設問から本文へ、本文から選択肢へ、そして再び本文へ戻る&lt;/strong&gt;&lt;br /&gt;
という安定した読解のプロセスが形作られていきます。&lt;/p&gt;
&lt;h3 class="h5 mb-2"&gt;「正解の理由」と「不正解の理由」を言語化させる指導&lt;/h3&gt;
&lt;p&gt;選択問題の得点力を伸ばすには、「なぜ正解なのか」と同時に「なぜ他は不正解なのか」を説明できることが重要です。オンライン個別指導では、次のような問い掛けを繰り返します。&lt;/p&gt;
&lt;ul&gt;
&lt;li&gt;「この選択肢のどの部分が本文と合っていると思う？」&lt;/li&gt;
&lt;li&gt;「逆に、どの部分は本文とズレているかな。」&lt;/li&gt;
&lt;li&gt;「この言葉づかいは、本文の雰囲気と比べて強すぎないかな。」&lt;/li&gt;
&lt;/ul&gt;
&lt;p class="mb-3"&gt;こうした対話を通じて、消去の理由を自分の言葉で説明する習慣が身につきます。これは国語専門塾として中学受験のオンライン国語を扱う上で、完全一対一だからこそ実現しやすいポイントです。&lt;/p&gt;
&lt;h3 class="h5 mb-2"&gt;過去問を使って「似た表現」「否定」「部分一致」を集中的に攻略&lt;/h3&gt;
&lt;p&gt;物語文の選択問題で特につまずきやすいのは、次のような選択肢です。&lt;/p&gt;
&lt;ul&gt;
&lt;li&gt;正解と似た表現を使っている紛らわしい選択肢。&lt;/li&gt;
&lt;li&gt;否定や二重否定を含み、意味が反転してしまう選択肢。&lt;/li&gt;
&lt;li&gt;本文の一部には当てはまるが、全体としてはズレている部分一致の選択肢。&lt;/li&gt;
&lt;/ul&gt;
&lt;p&gt;オンライン個別指導では、過去問やテキストの中からこれらのパターンだけを集中的に扱い、「どこまでが合っていて、どこからがズレているのか」を一問ずつ丁寧に確認していきます。&lt;/p&gt;
&lt;p class="mb-3"&gt;中学受験国語をオンラインで整えたい場合には、選択肢の吟味から過去問の扱いまでを一体的に行う&lt;br /&gt;
&lt;a href="https://dokkai-labo.tokyo/kobetsuonline01/" target="_blank" rel="noopener"&gt;オンライン国語 個別指導&lt;/a&gt;&lt;br /&gt;
のようなコースを軸に据えることで、選択問題の正答率を安定させやすくなります。&lt;/p&gt;
&lt;p&gt;&lt;!-- 中央CTAカード --&gt;&lt;/p&gt;
&lt;div class="card border-0 shadow-sm mt-3" style="background: linear-gradient(135deg, #e3f2fd, #ede7f6);"&gt;
&lt;div class="card-body p-3 p-md-4"&gt;
&lt;div class="row align-items-center"&gt;
&lt;div class="col-md-8"&gt;
&lt;h3 class="h6 mb-2"&gt;物語文の選択肢で点を落としているご家庭へ&lt;/h3&gt;
&lt;p class="mb-2" style="font-size: 0.95rem;"&gt;読解ラボ東京のオンライン国語 個別指導では、手元カメラと画面共有を使いながら、本文への線引き、設問の条件読み、選択肢の消去の仕方までを一つひとつ言語化して指導します。&lt;/p&gt;
&lt;p class="mb-0" style="font-size: 0.95rem;"&gt;詳しい指導内容は&lt;br /&gt;
&lt;a href="https://dokkai-labo.tokyo/kobetsuonline01/" target="_blank" rel="noopener"&gt;オンライン国語 個別指導&lt;/a&gt;&lt;br /&gt;
のページをご覧ください。&lt;/p&gt;
&lt;/div&gt;
&lt;div class="col-md-4 text-md-end mt-3 mt-md-0"&gt;&lt;a class="btn btn-primary" href="https://dokkai-labo.tokyo/kobetsuonline01/" target="_blank" rel="noopener"&gt;&lt;br /&gt;
オンライン国語個別を見る&lt;br /&gt;
&lt;/a&gt;&lt;/div&gt;
&lt;/div&gt;
&lt;/div&gt;
&lt;/div&gt;
&lt;/div&gt;
&lt;/div&gt;
&lt;p&gt;&lt;!-- 改善方法：ステップ別解説 --&gt;&lt;/p&gt;
&lt;div class="card shadow-sm mb-4"&gt;
&lt;div class="card-body p-4"&gt;
&lt;h2 class="h4 mb-3 border-start ps-3" style="border-color: #283593;"&gt;改善方法の実践ステップ&lt;/h2&gt;
&lt;p&gt;ここからは、オンライン国語の個別指導で実際に行っている改善ステップを、本文処理、設問処理、記述の基礎という三つの観点から整理していきます。&lt;/p&gt;
&lt;p&gt;&lt;!-- ステップ1 --&gt;&lt;/p&gt;
&lt;h3 class="h5 mt-3 mb-2"&gt;ステップ1 本文処理の改善&lt;/h3&gt;
&lt;p&gt;選択肢の精度を上げるためには、まず本文の理解を安定させる必要があります。オンライン授業では、次のようなポイントを押さえながら本文処理の型を整えます。&lt;/p&gt;
&lt;h4 class="h6 mt-2 mb-1"&gt;段落ごとの要点整理で土台を固める&lt;/h4&gt;
&lt;p&gt;物語文を読む際、各段落について次のような一行メモを取る練習から始めます。&lt;/p&gt;
&lt;ul&gt;
&lt;li&gt;いつ、どこで、誰が、何をしたか。&lt;/li&gt;
&lt;li&gt;その場面の主人公の気持ちを一語で表すなら何か。&lt;/li&gt;
&lt;/ul&gt;
&lt;p class="mb-3"&gt;この要点整理ができていると、選択肢を読むときに「どの場面のことを問われているか」がぶれにくくなり、本文とのズレに気づきやすくなります。&lt;/p&gt;
&lt;h4 class="h6 mt-2 mb-1"&gt;対比、言い換え、因果の抽出&lt;/h4&gt;
&lt;p&gt;オンライン授業では、本文に線を引きながら次のような部分を一緒に探していきます。&lt;/p&gt;
&lt;ul&gt;
&lt;li&gt;過去と現在の気持ちの対比。&lt;/li&gt;
&lt;li&gt;主人公と他の人物の考え方の対比。&lt;/li&gt;
&lt;li&gt;行動と結果の因果関係。&lt;/li&gt;
&lt;li&gt;同じ内容を別の言葉で言い換えている表現。&lt;/li&gt;
&lt;/ul&gt;
&lt;p class="mb-3"&gt;これらが見えるようになると、「この選択肢は原因と結果が逆になっている」「対比の片方しか拾っていない」といったズレを見抜けるようになります。&lt;/p&gt;
&lt;h4 class="h6 mt-2 mb-1"&gt;マークの付け方をシンプルにルール化&lt;/h4&gt;
&lt;p&gt;本文への線引きがごちゃごちゃしてしまうと、選択肢の判断に活かせません。そこでオンライン授業では、例えば次のようなルールをお子さまと共有します。&lt;/p&gt;
&lt;ul&gt;
&lt;li&gt;心情の変化には波線。&lt;/li&gt;
&lt;li&gt;対比には二重線。&lt;/li&gt;
&lt;li&gt;重要な行動には四角で囲む。&lt;/li&gt;
&lt;li&gt;選択問題の根拠になりそうな表現にはチェックマーク。&lt;/li&gt;
&lt;/ul&gt;
&lt;p class="mb-3"&gt;このように記号を絞って繰り返し使うことで、過去問や模試でも同じ読み方を再現しやすくなり、選択問題の安定した得点につながります。&lt;/p&gt;
&lt;p&gt;&lt;!-- ステップ2 --&gt;&lt;/p&gt;
&lt;h3 class="h5 mt-4 mb-2"&gt;ステップ2 設問処理の改善&lt;/h3&gt;
&lt;p&gt;次に、設問文の読み方と選択肢の吟味の仕方を整えます。ここがあいまいだと、どれだけ本文を読めていても正解にたどり着けません。&lt;/p&gt;
&lt;h4 class="h6 mt-2 mb-1"&gt;設問文を「主語、時点、条件」に分解する&lt;/h4&gt;
&lt;p&gt;オンライン授業では、設問文を画面に拡大表示しながら次の三点を色分けしていきます。&lt;/p&gt;
&lt;ul&gt;
&lt;li&gt;誰についての問いか。&lt;/li&gt;
&lt;li&gt;いつ、どの場面についての問いか。&lt;/li&gt;
&lt;li&gt;何をどう答える問いか。&lt;/li&gt;
&lt;/ul&gt;
&lt;p class="mb-3"&gt;例えば「傍線部のときの主人公の気持ちとして最も適当なものを一つ選びなさい」という設問であれば、「主人公の気持ち」が主語、「傍線部のとき」が時点、「一つ選びなさい」が条件というように分解し、そのうえで本文に戻る癖を付けていきます。&lt;/p&gt;
&lt;h4 class="h6 mt-2 mb-1"&gt;条件読みから本文への戻り方をパターン化&lt;/h4&gt;
&lt;p&gt;設問を読んだらすぐ選択肢に飛んでしまう癖を防ぐため、オンライン個別指導では次の三ステップを徹底します。&lt;/p&gt;
&lt;ol&gt;
&lt;li&gt;設問文の主語、時点、条件に線を引く。&lt;/li&gt;
&lt;li&gt;本文に戻り、対応する範囲を特定して線を引く。&lt;/li&gt;
&lt;li&gt;そのうえで初めて選択肢を読む。&lt;/li&gt;
&lt;/ol&gt;
&lt;p class="mb-3"&gt;この流れを毎回確認することで、お子さま自身が「今はどの段階にいるのか」を意識できるようになり、中学受験の国語に必要な読みのプロセスが安定していきます。&lt;/p&gt;
&lt;h4 class="h6 mt-2 mb-1"&gt;選択肢の吟味方法 「合っている部分」と「合わない部分」を分ける&lt;/h4&gt;
&lt;p&gt;選択肢の判断では、いきなり丸かばつかを決めるのではなく、次の二段階に分けて考える練習をします。&lt;/p&gt;
&lt;ul&gt;
&lt;li&gt;本文に合っている部分にチェックを入れる。&lt;/li&gt;
&lt;li&gt;本文とズレている部分に下線を引く。&lt;/li&gt;
&lt;/ul&gt;
&lt;p&gt;こうすることで、次のような選択肢を冷静に見分けられるようになります。&lt;/p&gt;
&lt;ul&gt;
&lt;li&gt;一部は本文と一致しているが、全体としては意味が変わってしまっている選択肢。&lt;/li&gt;
&lt;li&gt;ほとんどは合っているが、一語だけ強すぎる、あるいは弱すぎる選択肢。&lt;/li&gt;
&lt;/ul&gt;
&lt;p class="mb-0"&gt;オンライン授業では講師も同じ選択肢に印を付けながら、「どこまでが合っていて、どこからがズレなのか」を一緒に確認していきます。&lt;/p&gt;
&lt;div class="card border-0 shadow-sm mt-4" style="background: linear-gradient(135deg,#ffffff,#f7fbff);"&gt;
&lt;div class="card-body p-3 p-md-4"&gt;
&lt;h3 class="h5 mb-3"&gt;二択になったら、消去はこの順で固定する（テンプレ）&lt;/h3&gt;
&lt;div class="row g-3"&gt;
&lt;div class="col-lg-6"&gt;
&lt;div class="p-3 rounded-3 border h-100" style="background: #fff;"&gt;
&lt;div class="fw-bold mb-2"&gt;① 設問条件を“短文”にする&lt;/div&gt;
&lt;ul class="mb-0 ps-3"&gt;
&lt;li&gt;誰：＿＿＿&lt;/li&gt;
&lt;li&gt;いつ：＿＿＿（場面）&lt;/li&gt;
&lt;li&gt;問う内容：＿＿＿（心情/理由/評価）&lt;/li&gt;
&lt;/ul&gt;
&lt;div class="text-muted small mt-2"&gt;二択の多くは「いつ/誰」がズレたまま比較しているのが原因です。&lt;/div&gt;
&lt;/div&gt;
&lt;/div&gt;
&lt;div class="col-lg-6"&gt;
&lt;div class="p-3 rounded-3 border h-100" style="background: #fff;"&gt;
&lt;div class="fw-bold mb-2"&gt;② 本文根拠を“2点”拾う&lt;/div&gt;
&lt;ul class="mb-0 ps-3"&gt;
&lt;li&gt;根拠A：＿＿＿（本文の語句）&lt;/li&gt;
&lt;li&gt;根拠B：＿＿＿（前後の補強）&lt;/li&gt;
&lt;/ul&gt;
&lt;div class="text-muted small mt-2"&gt;1点だけだと部分一致に騙されやすいので、補強を必ず取ります。&lt;/div&gt;
&lt;/div&gt;
&lt;/div&gt;
&lt;div class="col-12"&gt;
&lt;div class="p-3 rounded-3 border" style="background: #fafafa;"&gt;
&lt;div class="fw-bold mb-2"&gt;③ 選択肢は「合う/ズレる」を分けて、ズレを1語で言う&lt;/div&gt;
&lt;div class="row g-2"&gt;
&lt;div class="col-lg-6"&gt;
&lt;div class="small text-muted mb-1"&gt;A案：合う部分／ズレる部分&lt;/div&gt;
&lt;div class="p-2 rounded border bg-white"&gt;合う：＿＿＿　ズレ：＿＿＿（例：時点/因果/強度/主語/否定）&lt;/div&gt;
&lt;/div&gt;
&lt;div class="col-lg-6"&gt;
&lt;div class="small text-muted mb-1"&gt;B案：合う部分／ズレる部分&lt;/div&gt;
&lt;div class="p-2 rounded border bg-white"&gt;合う：＿＿＿　ズレ：＿＿＿（例：時点/因果/強度/主語/否定）&lt;/div&gt;
&lt;/div&gt;
&lt;/div&gt;
&lt;div class="text-muted small mt-2"&gt;“ズレの種類”が言えた方を消す。言えない場合は根拠A/Bが不足しています。&lt;/div&gt;
&lt;/div&gt;
&lt;/div&gt;
&lt;/div&gt;
&lt;/div&gt;
&lt;/div&gt;
&lt;p&gt;&lt;!-- ステップ3 --&gt;&lt;/p&gt;
&lt;h3 class="h5 mt-4 mb-2"&gt;ステップ3 記述の基礎で「根拠メモ」を文章化する力を養う&lt;/h3&gt;
&lt;p&gt;選択問題なのに記述、というと意外に感じるかもしれませんが、選択肢の内容を自分の言葉で言い換えられるようになると、本文との一致度を判断しやすくなります。&lt;/p&gt;
&lt;div class="table-responsive mb-3"&gt;
&lt;table class="table table-bordered align-middle mb-0"&gt;
&lt;thead style="background-color: #e8eaf6;"&gt;
&lt;tr class="text-center"&gt;
&lt;th style="width: 50%;"&gt;オンライン授業で行うこと&lt;/th&gt;
&lt;th style="width: 50%;"&gt;家庭学習で行うこと&lt;/th&gt;
&lt;/tr&gt;
&lt;/thead&gt;
&lt;tbody&gt;
&lt;tr&gt;
&lt;td&gt;
&lt;ul class="mb-0 ps-3"&gt;
&lt;li&gt;本文から記述の材料になりそうな表現を箇条書きで抜き出す。&lt;/li&gt;
&lt;li&gt;材料の順番を入れ替え、自然な流れになるよう整える。&lt;/li&gt;
&lt;li&gt;主語と述語をそろえ、読み手に伝わる文章へ書き換える。&lt;/li&gt;
&lt;/ul&gt;
&lt;/td&gt;
&lt;td&gt;
&lt;ul class="mb-0 ps-3"&gt;
&lt;li&gt;授業で直した記述を翌日以降に自力で書き直してみる。&lt;/li&gt;
&lt;li&gt;ビフォーアフターを書き比べ、どこが改善されたかを確認する。&lt;/li&gt;
&lt;li&gt;自分用のチェックリストを作り、次の記述で意識する観点を整理する。&lt;/li&gt;
&lt;/ul&gt;
&lt;/td&gt;
&lt;/tr&gt;
&lt;/tbody&gt;
&lt;/table&gt;
&lt;/div&gt;
&lt;p class="mb-0"&gt;このような記述の基礎練習を通じて、「本文から根拠を集めてまとめる」という読み方が身につくと、物語文の選択肢の判断にも自然と良い影響が出てきます。&lt;/p&gt;
&lt;/div&gt;
&lt;/div&gt;
&lt;p&gt;&lt;!-- 家庭でできるフォローと役割分担 --&gt;&lt;/p&gt;
&lt;div class="card shadow-sm mb-4"&gt;
&lt;div class="card-body p-4"&gt;
&lt;h2 class="h4 mb-3 border-start ps-3" style="border-color: #006064;"&gt;家庭でできるフォローと役割分担&lt;/h2&gt;
&lt;p&gt;選択肢を絞る力は、オンラインの個別指導だけでなく、ご家庭でのちょっとした工夫との組み合わせでより育ちやすくなります。&lt;/p&gt;
&lt;div class="table-responsive mb-3"&gt;
&lt;table class="table table-bordered align-middle mb-0"&gt;
&lt;thead style="background-color: #e0f2f1;"&gt;
&lt;tr class="text-center"&gt;
&lt;th style="width: 40%;"&gt;家庭で担いやすい学習&lt;/th&gt;
&lt;th style="width: 60%;"&gt;オンライン個別に任せたい学習&lt;/th&gt;
&lt;/tr&gt;
&lt;/thead&gt;
&lt;tbody&gt;
&lt;tr&gt;
&lt;td&gt;
&lt;ul class="mb-0 ps-3"&gt;
&lt;li&gt;漢字ドリルや語彙テキストの反復。&lt;/li&gt;
&lt;li&gt;物語文の音読と一言要約。&lt;/li&gt;
&lt;li&gt;過去問の実施日、学校名, 年度、得点の記録。&lt;/li&gt;
&lt;/ul&gt;
&lt;/td&gt;
&lt;td&gt;
&lt;ul class="mb-0 ps-3"&gt;
&lt;li&gt;本文への線引きとメモの取り方の指導。&lt;/li&gt;
&lt;li&gt;設問文の条件読み、選択肢の吟味の仕方の指導。&lt;/li&gt;
&lt;li&gt;過去問の復習方法と志望校別対策の方針決定。&lt;/li&gt;
&lt;/ul&gt;
&lt;/td&gt;
&lt;/tr&gt;
&lt;/tbody&gt;
&lt;/table&gt;
&lt;/div&gt;
&lt;h3 class="h5 mt-3 mb-2"&gt;語彙と漢字で「微妙な違い」を感じ取れる土台を作る&lt;/h3&gt;
&lt;p&gt;選択肢の判断では、似ている心情語や表現の微妙な違いを感じ取ることが重要です。&lt;/p&gt;
&lt;ul&gt;
&lt;li&gt;さびしいとかなしい。&lt;/li&gt;
&lt;li&gt;申し訳ないと後ろめたい。&lt;/li&gt;
&lt;li&gt;うれしいとほっとする。&lt;/li&gt;
&lt;/ul&gt;
&lt;p class="mb-3"&gt;こうした言葉の違いを、日常会話やニュース、読書の中で親子で話題にしておくと、物語文の選択肢でも「この言い方は強すぎる」「この表現は少し弱い」といった感覚が育ちやすくなります。&lt;/p&gt;
&lt;h3 class="h5 mt-2 mb-2"&gt;音読で「文全体の意味」を意識させる&lt;/h3&gt;
&lt;p&gt;音読は、語感を鍛えるだけでなく、文全体の構造を身体で覚える訓練にもなります。&lt;/p&gt;
&lt;ul&gt;
&lt;li&gt;否定表現が出てきたら声のトーンを少し変える。&lt;/li&gt;
&lt;li&gt;対比になっている部分を意識して読み分ける。&lt;/li&gt;
&lt;li&gt;心情が大きく動く場面では速度を変えて読む。&lt;/li&gt;
&lt;/ul&gt;
&lt;p class="mb-0"&gt;こうした工夫を重ねることで、「何となくの語感」ではなく「文全体の意味」を捉えたうえで選択肢に向き合えるようになります。&lt;/p&gt;
&lt;/div&gt;
&lt;/div&gt;
&lt;p&gt;&lt;!-- どんな子に相性が良いか --&gt;&lt;/p&gt;
&lt;div class="card shadow-sm mb-4"&gt;
&lt;div class="card-body p-4"&gt;
&lt;h2 class="h4 mb-3 border-start ps-3" style="border-color: #4a148c;"&gt;どんな子にオンライン物語文指導が相性が良いか&lt;/h2&gt;
&lt;p&gt;物語文の選択肢対策をオンライン国語の個別指導で行うとき、特に相性が良いのは次のようなタイプのお子さまです。&lt;/p&gt;
&lt;h3 class="h5 mt-2 mb-2"&gt;完全一対一の環境で考えを話しやすい子&lt;/h3&gt;
&lt;ul&gt;
&lt;li&gt;集団塾では発言の機会が少なく、自分の考えを説明する練習が足りない。&lt;/li&gt;
&lt;li&gt;一対一の場であれば、ゆっくり考えながら話すことができる。&lt;/li&gt;
&lt;/ul&gt;
&lt;p&gt;このタイプのお子さまは、オンライン国語 個別指導で「なぜその選択肢を選んだのか」を丁寧に言語化する経験を積むことで、選択問題の正答率が大きく変わることが多いです。&lt;/p&gt;
&lt;h3 class="h5 mt-3 mb-2"&gt;考える過程の可視化が必要な子&lt;/h3&gt;
&lt;ul&gt;
&lt;li&gt;正答率はそこそこだが、なぜ合っていたのか説明できない。&lt;/li&gt;
&lt;li&gt;模試によって物語文の点数の上下が激しく、安定しない。&lt;/li&gt;
&lt;/ul&gt;
&lt;p&gt;こうした場合、答案だけでは弱点が見えにくいため、線引きやメモ、選択肢の消去の印をリアルタイムで確認できるオンラインの個別指導と相性が良いと言えます。&lt;/p&gt;
&lt;h3 class="h5 mt-3 mb-2"&gt;漢字と語彙を家庭で進められる子&lt;/h3&gt;
&lt;p&gt;漢字や語彙については家庭学習である程度進められるお子さまは、オンライン授業の時間を本文処理と選択肢の吟味に集中させることができます。その結果、中学受験の国語における物語文の得点アップにつながりやすくなります。&lt;/p&gt;
&lt;p&gt;&lt;!-- サブリンク情報ボックス --&gt;&lt;/p&gt;
&lt;div class="card border-0 shadow-sm mt-3" style="background-color: #fff3e0;"&gt;
&lt;div class="card-body p-3"&gt;
&lt;h3 class="h6 mb-2"&gt;物語文の読み方を体系的に整理したい方へ&lt;/h3&gt;
&lt;p class="mb-1" style="font-size: 0.95rem;"&gt;物語文の人物像のつかみ方や心情把握のコツを、具体例とともに整理した解説は&lt;br /&gt;
&lt;a href="https://dokkai-labo.tokyo/monogataribun/" target="_blank" rel="noopener"&gt;物語文講座&lt;/a&gt;&lt;br /&gt;
でもご覧いただけます。オンライン国語 個別指導と併用することで、家庭学習とのつながりが取りやすくなります。&lt;/p&gt;
&lt;/div&gt;
&lt;/div&gt;
&lt;/div&gt;
&lt;/div&gt;
&lt;p&gt;&lt;!-- まとめ ＋ 最終CTA --&gt;&lt;/p&gt;
&lt;div class="card shadow-sm mb-4 border-0" style="background: linear-gradient(135deg, #0d47a1, #1976d2); color: #fff;"&gt;
&lt;div class="card-body p-4"&gt;
&lt;h2 class="h5 mb-3"&gt;まとめ 物語文の選択肢を「語感」から「根拠」に変えていく&lt;/h2&gt;
&lt;p class="mb-2" style="font-size: 0.96rem;"&gt;物語文の選択肢が絞れない背景には、学力そのものよりも「本文に戻る習慣が弱い」「消去の基準が曖昧」「語感に引っ張られてしまう」といった処理の問題があることが多いです。オンライン国語の個別指導では、手元カメラと画面共有を活用しながら、本文処理、設問読み、選択肢の吟味、記述の基礎までを一連の流れとして整理し、「何となく選ぶ」から「根拠を持って選ぶ」へと読み方を変えていきます。&lt;/p&gt;
&lt;p class="mb-3" style="font-size: 0.96rem;"&gt;中学受験の国語、とくに物語文の選択問題に不安があるご家庭は、お子さまのタイプや現在の状況に合わせて、&lt;br /&gt;
オンラインの国語専門塾による個別指導を一つの選択肢として検討してみてください。&lt;/p&gt;
&lt;div class="d-flex flex-wrap justify-content-between align-items-center"&gt;
&lt;p class="mb-3 mb-md-0" style="font-size: 0.96rem;"&gt;指導内容やカリキュラムの詳細は&lt;br /&gt;
&lt;a class="text-warning fw-bold" href="https://dokkai-labo.tokyo/kobetsuonline01/" target="_blank" rel="noopener"&gt;&lt;br /&gt;
オンライン国語 個別指導&lt;br /&gt;
&lt;/a&gt;&lt;br /&gt;
のページからご覧いただけます。&lt;/p&gt;
&lt;/div&gt;
&lt;/div&gt;
&lt;/div&gt;
&lt;/div&gt;
&lt;p&gt;&lt;!-- [ /.socialSet ] --&gt;&lt;/p&gt;
------</t>
  </si>
  <si>
    <t>以下のページは不自然なワードを使用しています。
これらを適切に自然な言葉に置き換えて下さい。
なお、本文の装飾や構造は絶対に変えないでください。
【対象ページURL】
https://dokkai-labo.tokyo/monogataribun/
【検出された不自然ワード】
- 固定
- 手順
【本文】
------
&lt;p&gt;&lt;iframe title="YouTube video player" src="https://www.youtube.com/embed/3TGaoe3_1d4?si=rx_7Qfx4r_cHs08D" width="560" height="315" frameborder="0" allowfullscreen="allowfullscreen"&gt;&lt;/iframe&gt;&lt;/p&gt;
&lt;p&gt;中学入試の国語では、物語文で&lt;strong&gt;登場人物の心情&lt;/strong&gt;を問う問題が頻出です。しかし、&lt;/p&gt;
&lt;ul&gt;
&lt;li&gt;「気持ちの変化がよく分からない」&lt;/li&gt;
&lt;li&gt;「なんとなく感覚で答えてしまう」&lt;/li&gt;
&lt;li&gt;「同じ『泣いた』でも、嬉しいのか悲しいのか判断できない」&lt;/li&gt;
&lt;/ul&gt;
&lt;p&gt;といった悩みを抱える受験生・保護者の方も多いのではないでしょうか。&lt;/p&gt;
&lt;p&gt;物語文は一見「センス」や「感性」が必要なように見えますが、実は&lt;strong&gt;論理的な手順&lt;/strong&gt;で読み解くことができます。基本の考え方（背景と出来事で心情を確定する発想）は、&lt;a href="https://dokkai-labo.tokyo/blog/17022401/" target="_blank" rel="noopener noreferrer"&gt;中学受験国語｜物語文の「背景」と心情はどう読む？【全体像はこちら】&lt;/a&gt;で整理しています。&lt;/p&gt;
&lt;p&gt;このページでは、動画の内容をもとに、&lt;/p&gt;
&lt;ul&gt;
&lt;li&gt;物語文の基礎的な解き方&lt;/li&gt;
&lt;li&gt;心情をつかむための「背景」と「出来事」の整理法&lt;/li&gt;
&lt;li&gt;「なんとなく読む」解き方が危険な理由&lt;/li&gt;
&lt;li&gt;中学入試の物語文に通用する実践的ポイント&lt;/li&gt;
&lt;/ul&gt;
&lt;p&gt;を、&lt;strong&gt;導入 → 原因 → 対処 → まとめ&lt;/strong&gt;の流れで整理して解説します。&lt;/p&gt;
&lt;h2&gt;物語文とは？（中学受験国語）｜物語文の解き方・基本の考え方&lt;/h2&gt;
&lt;h3&gt;まずは説明文的な設問（「どういうこと」＝言い換え）が土台&lt;/h3&gt;
&lt;p&gt;物語文と聞くと、「気持ちの読み取り」が真っ先に思い浮かびますが、その前に押さえるべきなのは、&lt;/p&gt;
&lt;ul&gt;
&lt;li&gt;&lt;strong&gt;物語文の中にも説明文的な問題がたくさん含まれている&lt;/strong&gt;&lt;/li&gt;
&lt;/ul&gt;
&lt;p&gt;という事実です。&lt;/p&gt;
&lt;blockquote&gt;&lt;p&gt;「傍線部はどういうことですか？」&lt;/p&gt;&lt;/blockquote&gt;
&lt;p&gt;といった設問は説明文で頻出ですが、物語文でも同じように出題されます。この「どういうことか？」は、&lt;/p&gt;
&lt;blockquote&gt;&lt;p&gt;&lt;strong&gt;「言い換えて説明しなさい」＝イコールの関係をつくりなさい&lt;/strong&gt;&lt;/p&gt;&lt;/blockquote&gt;
&lt;p&gt;という意味です。これは、&lt;/p&gt;
&lt;ul&gt;
&lt;li&gt;説明文でも物語文でも&lt;strong&gt;共通のルール&lt;/strong&gt;&lt;/li&gt;
&lt;/ul&gt;
&lt;p&gt;と言えます。&lt;/p&gt;
&lt;blockquote&gt;&lt;p&gt;&lt;strong&gt;物語文にも、まず説明文的なアプローチがベースとしてある。&lt;/strong&gt;&lt;/p&gt;&lt;/blockquote&gt;
&lt;p&gt;つまり、物語文だからといって特別な読み方をゼロから考える必要はありません。まずは、&lt;/p&gt;
&lt;ul&gt;
&lt;li&gt;「どういうことか？」＝本文中からイコールの内容を探して言い換える&lt;/li&gt;
&lt;/ul&gt;
&lt;p&gt;という&lt;strong&gt;説明文的な解き方&lt;/strong&gt;を土台にすることが重要です。&lt;/p&gt;
&lt;h3&gt;そのうえで心情問題（気持ちの読み取り）に進む&lt;/h3&gt;
&lt;p&gt;物語文ならではの要素が、登場人物の&lt;strong&gt;気持ちの読み取り&lt;/strong&gt;です。ただし、これも「感性」で解くものではありません。&lt;/p&gt;
&lt;blockquote&gt;&lt;p&gt;&lt;strong&gt;気持ちを読み取るときは、必ず傍線の理由を追いかける。&lt;/strong&gt;&lt;/p&gt;&lt;/blockquote&gt;
&lt;p&gt;この「理由を追う」ことが、後述する&lt;strong&gt;背景と出来事の整理&lt;/strong&gt;につながっていきます。&lt;/p&gt;
&lt;h2&gt;心情問題の解き方：背景×出来事を揃える（国語の「背景」とは？）&lt;/h2&gt;
&lt;h3&gt;サピックスでも重要視される「背景」と「出来事」（心情の土台）&lt;/h3&gt;
&lt;p&gt;物語文の心情を考えるとき、よく指導で使われるのが、&lt;/p&gt;
&lt;blockquote&gt;&lt;p&gt;&lt;strong&gt;背景 と 出来事 を揃える&lt;/strong&gt;&lt;/p&gt;&lt;/blockquote&gt;
&lt;p&gt;という考え方です。&lt;/p&gt;
&lt;p&gt;例えば、次のような状況を考えてみましょう。&lt;/p&gt;
&lt;ul&gt;
&lt;li&gt;&lt;strong&gt;背景：&lt;/strong&gt;志望校に合格した&lt;/li&gt;
&lt;li&gt;&lt;strong&gt;出来事：&lt;/strong&gt;泣いた&lt;/li&gt;
&lt;/ul&gt;
&lt;p&gt;このときの気持ちは何かと言われれば、&lt;/p&gt;
&lt;p&gt;&lt;strong&gt;→ 嬉しいに決まっています。&lt;/strong&gt;&lt;/p&gt;
&lt;p&gt;このように、&lt;/p&gt;
&lt;ul&gt;
&lt;li&gt;&lt;strong&gt;背景＋出来事&lt;/strong&gt;が揃っていれば、心情は自然と導けます。&lt;/li&gt;
&lt;/ul&gt;
&lt;h3&gt;出来事と背景の見つけ方（傍線部の理由で定義を固定）&lt;/h3&gt;
&lt;p&gt;問題は、&lt;/p&gt;
&lt;blockquote&gt;&lt;p&gt;&lt;strong&gt;背景と出来事をどうやって自力で揃えるか？&lt;/strong&gt;&lt;/p&gt;&lt;/blockquote&gt;
&lt;p&gt;という点です。ここで必要になるのが&lt;strong&gt;言葉の定義&lt;/strong&gt;です。&lt;/p&gt;
&lt;p&gt;基本的な定義は次の通りです。&lt;/p&gt;
&lt;p&gt;✅ &lt;strong&gt;出来事の見つけ方&lt;/strong&gt;&lt;/p&gt;
&lt;ul&gt;
&lt;li&gt;傍線そのものが「出来事」&lt;/li&gt;
&lt;li&gt;もしくは、傍線の「理由」が出来事&lt;/li&gt;
&lt;/ul&gt;
&lt;p&gt;✅ &lt;strong&gt;背景の見つけ方&lt;/strong&gt;&lt;/p&gt;
&lt;ul&gt;
&lt;li&gt;&lt;strong&gt;出来事の理由&lt;/strong&gt;が背景&lt;/li&gt;
&lt;/ul&gt;
&lt;p&gt;先ほどの例に当てはめると、&lt;/p&gt;
&lt;table&gt;
&lt;thead&gt;
&lt;tr&gt;
&lt;th&gt;用語&lt;/th&gt;
&lt;th&gt;内容&lt;/th&gt;
&lt;/tr&gt;
&lt;/thead&gt;
&lt;tbody&gt;
&lt;tr&gt;
&lt;td&gt;出来事&lt;/td&gt;
&lt;td&gt;泣いた（傍線部）&lt;/td&gt;
&lt;/tr&gt;
&lt;tr&gt;
&lt;td&gt;背景&lt;/td&gt;
&lt;td&gt;志望校に合格した（出来事の理由）&lt;/td&gt;
&lt;/tr&gt;
&lt;/tbody&gt;
&lt;/table&gt;
&lt;p&gt;となります。&lt;/p&gt;
&lt;blockquote&gt;&lt;p&gt;&lt;strong&gt;傍線の理由を追えば、背景と出来事が揃い、気持ちがわかる。&lt;/strong&gt;&lt;/p&gt;&lt;/blockquote&gt;
&lt;p&gt;物語文の気持ち読み取りは、&lt;/p&gt;
&lt;ul&gt;
&lt;li&gt;&lt;strong&gt;感性ではなく、論理&lt;/strong&gt;&lt;/li&gt;
&lt;/ul&gt;
&lt;p&gt;で行うものだという意識が大切です。&lt;/p&gt;
&lt;blockquote&gt;&lt;p&gt;&lt;strong&gt;とにかく「傍線の理由」を追う。&lt;br /&gt;
それが物語文の気持ちを読み取るときの心構えです。&lt;/strong&gt;&lt;/p&gt;&lt;/blockquote&gt;
&lt;h3&gt;同じ「泣いた」でも背景によって心情は変わる&lt;/h3&gt;
&lt;p&gt;ここからは、背景の重要性をより具体的に確認してみましょう。&lt;/p&gt;
&lt;p&gt;たとえば、文中で主人公が&lt;strong&gt;「泣いた」&lt;/strong&gt;と書かれていたとします。このとき、主人公の気持ちは何でしょうか。&lt;/p&gt;
&lt;p&gt;多くの生徒に尋ねると、&lt;/p&gt;
&lt;ul&gt;
&lt;li&gt;「悲しい！」&lt;/li&gt;
&lt;/ul&gt;
&lt;p&gt;という答えが返ってきます。しかし、本当の正解は、&lt;/p&gt;
&lt;p&gt;&lt;strong&gt;「まだ分からない」&lt;/strong&gt;&lt;/p&gt;
&lt;p&gt;です。なぜなら、&lt;strong&gt;背景が分からないから&lt;/strong&gt;です。&lt;/p&gt;
&lt;p&gt;例えば、次のような背景ならどうでしょうか。&lt;/p&gt;
&lt;ul&gt;
&lt;li&gt;&lt;strong&gt;背景：&lt;/strong&gt;志望校に合格できた&lt;/li&gt;
&lt;li&gt;&lt;strong&gt;出来事：&lt;/strong&gt;泣いた&lt;/li&gt;
&lt;li&gt;&lt;strong&gt;心情：&lt;/strong&gt;うれしい&lt;/li&gt;
&lt;/ul&gt;
&lt;p&gt;別の背景なら、次のようにもなります。&lt;/p&gt;
&lt;ul&gt;
&lt;li&gt;&lt;strong&gt;背景：&lt;/strong&gt;ライバルよりもテストの点数が低かった&lt;/li&gt;
&lt;li&gt;&lt;strong&gt;出来事：&lt;/strong&gt;泣いた&lt;/li&gt;
&lt;li&gt;&lt;strong&gt;心情：&lt;/strong&gt;悔しい&lt;/li&gt;
&lt;/ul&gt;
&lt;p&gt;もちろん、背景によっては「悲しい」という心情になることもあります。&lt;/p&gt;
&lt;p&gt;&lt;img fetchpriority="high" decoding="async" class="alignnone size-large wp-image-20156" src="https://dokkai-labo.tokyo/wp-content/uploads/2017/02/物語文-1-1024x605.png" sizes="(max-width: 640px) 100vw, 640px" srcset="https://dokkai-labo.tokyo/wp-content/uploads/2017/02/物語文-1-1024x605.png 1024w, https://dokkai-labo.tokyo/wp-content/uploads/2017/02/物語文-1-300x177.png 300w, https://dokkai-labo.tokyo/wp-content/uploads/2017/02/物語文-1-768x454.png 768w, https://dokkai-labo.tokyo/wp-content/uploads/2017/02/物語文-1.png 1287w" alt="心情を問う問題における背景整理の重要性" width="640" height="378" /&gt;&lt;/p&gt;
&lt;p&gt;このように、&lt;/p&gt;
&lt;ul&gt;
&lt;li&gt;&lt;strong&gt;同じ出来事（泣いた）でも、背景によっていだく心情はまったく異なる&lt;/strong&gt;&lt;/li&gt;
&lt;/ul&gt;
&lt;p&gt;ということが分かります。だからこそ、&lt;/p&gt;
&lt;ul&gt;
&lt;li&gt;常に&lt;strong&gt;背景を意識しながら読む&lt;/strong&gt;こと&lt;/li&gt;
&lt;/ul&gt;
&lt;p&gt;が物語文攻略につながります。&lt;/p&gt;
&lt;h3&gt;理由を問う問題では「心情＝理由」になることもある&lt;/h3&gt;
&lt;p&gt;物語文では、&lt;/p&gt;
&lt;ul&gt;
&lt;li&gt;「なぜ〜したのですか。」&lt;/li&gt;
&lt;li&gt;「そのときの理由を答えなさい。」&lt;/li&gt;
&lt;/ul&gt;
&lt;p&gt;といった&lt;strong&gt;理由を問う問題&lt;/strong&gt;もよく出題されます。&lt;/p&gt;
&lt;p&gt;先ほどの「泣いた」という出来事の場合、その理由は何でしょうか。&lt;/p&gt;
&lt;ul&gt;
&lt;li&gt;悲しかったから泣いた&lt;/li&gt;
&lt;li&gt;うれしかったから泣いた&lt;/li&gt;
&lt;li&gt;悔しかったから泣いた&lt;/li&gt;
&lt;/ul&gt;
&lt;p&gt;というように、&lt;strong&gt;何かしらの心情が直接「理由」になっている&lt;/strong&gt;ことが多くあります。&lt;/p&gt;
&lt;p&gt;つまり、&lt;/p&gt;
&lt;ul&gt;
&lt;li&gt;&lt;span style="color: #ff0000;"&gt;理由を問う問題でも、心情を正しく押さえていないと対処できない&lt;/span&gt;&lt;/li&gt;
&lt;/ul&gt;
&lt;p&gt;ということです。したがって、物語文では、&lt;/p&gt;
&lt;ul&gt;
&lt;li&gt;&lt;strong&gt;&lt;span style="color: #0000ff;"&gt;心情をつかむことが大きなポイント&lt;/span&gt;&lt;/strong&gt;&lt;/li&gt;
&lt;/ul&gt;
&lt;p&gt;になります。&lt;/p&gt;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&lt;h2&gt;「なんとなく読む」解き方の限界（物語文が伸びない理由）&lt;/h2&gt;
&lt;h3&gt;感覚で解かせる指導・問題集の有効性は薄い&lt;/h3&gt;
&lt;p&gt;物語文の授業や問題集の中には、&lt;/p&gt;
&lt;ul&gt;
&lt;li&gt;「読んでいればこの気持ちでしょう」&lt;/li&gt;
&lt;li&gt;「なんとなくこう感じるよね」&lt;/li&gt;
&lt;/ul&gt;
&lt;p&gt;といった&lt;strong&gt;感覚に頼るスタイル&lt;/strong&gt;も少なくありません。&lt;/p&gt;
&lt;blockquote&gt;&lt;p&gt;&lt;strong&gt;「なんとな〜く解いている」先生・生徒・問題集は、実際かなり多い。&lt;/strong&gt;&lt;/p&gt;&lt;/blockquote&gt;
&lt;p&gt;しかし、こうした指導は、&lt;/p&gt;
&lt;ul&gt;
&lt;li&gt;&lt;strong&gt;有効性が薄い&lt;/strong&gt;&lt;/li&gt;
&lt;/ul&gt;
&lt;p&gt;と考えざるを得ません。&lt;/p&gt;
&lt;h3&gt;大学入試現代文から逆算された「方法論」の重要性&lt;/h3&gt;
&lt;p&gt;中学受験の国語は、大人から見れば、&lt;/p&gt;
&lt;ul&gt;
&lt;li&gt;「そんなに勉強しなくても読める」&lt;/li&gt;
&lt;/ul&gt;
&lt;p&gt;と感じられることも多いでしょう。特に国語の先生なら、もともと国語が得意な方が多いので、なおさらです。&lt;/p&gt;
&lt;p&gt;ところが、大学受験の現代文──特に早稲田大学などの入試問題は、&lt;/p&gt;
&lt;blockquote&gt;&lt;p&gt;&lt;strong&gt;文章が非常に抽象的で、内容も簡単には理解できない。それでも合理的に答えを導かなければならない。&lt;/strong&gt;&lt;/p&gt;&lt;/blockquote&gt;
&lt;p&gt;という世界です。そこでは、&lt;/p&gt;
&lt;ul&gt;
&lt;li&gt;「なんとなく読める」だけでは通用しない&lt;/li&gt;
&lt;li&gt;理解しにくい文章でも&lt;strong&gt;処理できる方法論&lt;/strong&gt;が必要&lt;/li&gt;
&lt;/ul&gt;
&lt;p&gt;になります。&lt;/p&gt;
&lt;p&gt;こうした大学受験の指導経験の中で、&lt;/p&gt;
&lt;ul&gt;
&lt;li&gt;理解しづらい文章でも論理的に処理できる手順&lt;/li&gt;
&lt;/ul&gt;
&lt;p&gt;を模索し、その&lt;strong&gt;方法論を中学受験に落とし込んだ&lt;/strong&gt;のが、今の物語文指導のベースになっています。&lt;/p&gt;
&lt;p&gt;この方法なら、&lt;/p&gt;
&lt;ul&gt;
&lt;li&gt;生徒自身が&lt;strong&gt;再現性を持って答えを導く&lt;/strong&gt;ことができる&lt;/li&gt;
&lt;/ul&gt;
&lt;p&gt;ようになります。&lt;/p&gt;
&lt;blockquote&gt;&lt;p&gt;&lt;strong&gt;大人の読解力をそのまま子どもに当てはめるのは違う。&lt;/strong&gt;&lt;/p&gt;&lt;/blockquote&gt;
&lt;p&gt;大人は経験値があるので「なんとなく」読めてしまいますが、受験生はそうはいきません。理解が追いつかない部分も多くあります。&lt;/p&gt;
&lt;p&gt;だからこそ、受験生でも迷わず使える、&lt;/p&gt;
&lt;ul&gt;
&lt;li&gt;&lt;span style="color: #ff0000;"&gt;処理手順と思考の道筋（＝再現性のあるアプローチ）&lt;/span&gt;&lt;/li&gt;
&lt;/ul&gt;
&lt;p&gt;が不可欠なのです。&lt;/p&gt;
&lt;h2&gt;中学入試 物語文攻略の実践ポイント（試験でやること）&lt;/h2&gt;
&lt;p&gt;ここまでの内容を踏まえたうえで、物語文を解く際の実践的なポイントを整理します。&lt;/p&gt;
&lt;h3&gt;① まず「説明文的な問題」をしっかり取る&lt;/h3&gt;
&lt;ul&gt;
&lt;li&gt;「傍線部はどういうことですか？」などの設問では、&lt;strong&gt;イコールの内容を本文から探して言い換える&lt;/strong&gt;。&lt;/li&gt;
&lt;li&gt;物語文であっても、説明文と同じ&lt;strong&gt;言い換え・イコールの作業&lt;/strong&gt;が基本。&lt;/li&gt;
&lt;/ul&gt;
&lt;h3&gt;② 傍線部の「理由」を追いかける&lt;/h3&gt;
&lt;ul&gt;
&lt;li&gt;気持ちを問われたら、まず&lt;strong&gt;傍線の理由&lt;/strong&gt;を探す。&lt;/li&gt;
&lt;li&gt;理由をたどることで、出来事と背景が整理される。&lt;/li&gt;
&lt;/ul&gt;
&lt;h3&gt;③ 出来事と背景を整理してから心情を決める&lt;/h3&gt;
&lt;ul&gt;
&lt;li&gt;出来事＝傍線そのもの、またはその理由。&lt;/li&gt;
&lt;li&gt;背景＝出来事の理由（性格・家庭環境・状況などの情報）。&lt;/li&gt;
&lt;li&gt;出来事と背景が揃った状態で、&lt;strong&gt;うれしい／悔しい／悲しい&lt;/strong&gt;などの心情を決める。&lt;/li&gt;
&lt;/ul&gt;
&lt;h3&gt;④ 理由を問われたときは「心情そのもの」が理由になっていないか確認する&lt;/h3&gt;
&lt;ul&gt;
&lt;li&gt;「なぜ泣いたのですか？」と聞かれたら、&lt;strong&gt;悲しい・うれしい・悔しい&lt;/strong&gt;といった気持ち自体が理由になっていることが多い。&lt;/li&gt;
&lt;li&gt;出来事だけでなく、&lt;strong&gt;気持ちを理由として答える必要がある&lt;/strong&gt;ケースが多い。&lt;/li&gt;
&lt;/ul&gt;
&lt;h3&gt;⑤ 説明文的な手法（三段論法・ブロック分け）も忘れない&lt;/h3&gt;
&lt;ul&gt;
&lt;li&gt;物語文のすべてが心情問題ではない。&lt;/li&gt;
&lt;li&gt;三段論法やブロック分けなど、&lt;strong&gt;説明文で使う手法が必要な設問&lt;/strong&gt;も出題される。&lt;/li&gt;
&lt;li&gt;説明文の解き方を確立できていないために、物語文の得点が伸びないケースもある。&lt;/li&gt;
&lt;/ul&gt;
&lt;h2&gt;まとめ：物語文は「感性」ではなく「手順」で解く&lt;/h2&gt;
&lt;p&gt;物語文というと、&lt;/p&gt;
&lt;ul&gt;
&lt;li&gt;「感性が問われる」&lt;/li&gt;
&lt;li&gt;「センスがないと解けない」&lt;/li&gt;
&lt;/ul&gt;
&lt;p&gt;というイメージを持たれがちですが、本文で見てきた通り、実際には&lt;strong&gt;論理的な手順で攻略できる科目&lt;/strong&gt;です。&lt;/p&gt;
&lt;ul&gt;
&lt;li&gt;物語文にも&lt;strong&gt;説明文的な設問&lt;/strong&gt;が多く、「どういうことか？」＝イコールの内容を本文から探して言い換える力が必要。&lt;/li&gt;
&lt;li&gt;心情読み取りでは、&lt;strong&gt;傍線部の理由を追いかけ、出来事と背景をセットで整理する&lt;/strong&gt;ことがカギ。&lt;/li&gt;
&lt;li&gt;同じ「泣いた」という出来事でも、背景によって「うれしい」「悔しい」「悲しい」など心情は変わる。&lt;/li&gt;
&lt;li&gt;理由を問う問題では、&lt;strong&gt;心情そのものが理由&lt;/strong&gt;になっているケースが多く、気持ちを押さえていないと対処できない。&lt;/li&gt;
&lt;li&gt;「なんとなく読む」指導では再現性がなく、受験生には&lt;strong&gt;処理手順と思考の道筋&lt;/strong&gt;が必要。&lt;/li&gt;
&lt;/ul&gt;
&lt;p&gt;物語文が苦手な場合は、まず「感性の問題」と片付けず、&lt;/p&gt;
&lt;ul&gt;
&lt;li&gt;傍線部の理由をきちんと追う&lt;/li&gt;
&lt;li&gt;出来事と背景をノートなどに書き出して整理する&lt;/li&gt;
&lt;li&gt;そのうえで心情を一言で表す練習をする&lt;/li&gt;
&lt;/ul&gt;
&lt;p&gt;といった&lt;strong&gt;手順の練習&lt;/strong&gt;から始めてみてください。&lt;/p&gt;
&lt;p&gt;論理的な読み方が身についてくると、物語文は「なんとなく読むもの」から「手順を踏めば点が取れる分野」へと変わっていきます。日々の演習の中で、ぜひ意識的に取り組んでみましょう。&lt;/p&gt;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&lt;p&gt;&lt;!-- [ /.socialSet ] --&gt;&lt;/p&gt;
&lt;div class="alert alert-primary p-3 mt-4" role="alert"&gt;
&lt;p class="mb-2"&gt;&lt;strong&gt;物語文の減点パターンを放置すると本番で合計点が落ち切る&lt;/strong&gt;&lt;/p&gt;
&lt;p class="mb-1"&gt;このままだと記述が部分点止まりで減点が固定化し、合計点に跳ね返って点数が伸びない。&lt;/p&gt;
&lt;p class="mb-3"&gt;原因は、設問ごとに何を根拠に書くかの判断軸が未固定だからだ。&lt;/p&gt;
&lt;div class="d-grid gap-2"&gt;&lt;a class="btn btn-primary btn-lg" href="https://dokkai-labo.tokyo/kobetsuonline01/"&gt;１対１で物語文の得点を上げる&lt;/a&gt;&lt;br /&gt;
&lt;a class="btn btn-outline-primary btn-lg" href="https://dokkai-labo.tokyo/ct/strategy/"&gt;指導指針を確認する&lt;/a&gt;&lt;/div&gt;
&lt;hr class="my-3" /&gt;
&lt;div class="d-flex flex-column gap-1"&gt;&lt;a href="https://dokkai-labo.tokyo/vacant_sum/"&gt;直近４週間の空きコマ状況&lt;/a&gt;&lt;br /&gt;
&lt;a href="https://dokkai-labo.tokyo/live/"&gt;開講講座の一覧&lt;/a&gt;&lt;br /&gt;
&lt;a href="https://dokkai-labo.tokyo/access/"&gt;アクセス&lt;/a&gt;&lt;br /&gt;
&lt;a href="https://dokkai-labo.tokyo/contact/"&gt;お問い合わせ&lt;/a&gt;&lt;/div&gt;
&lt;/div&gt;
&lt;section class="veu_cta" id="veu_cta-20531"&gt;&lt;h1 class="cta_title"&gt;講座案内：小５夏期体験講座&lt;/h1&gt;&lt;div class="cta_body"&gt;&lt;div class="cta_body_image cta_body_image_right"&gt;&lt;a href="https://dokkai-labo.tokyo/summer/" target="_blank"&gt;&lt;/a&gt;&lt;/div&gt;&lt;div class="cta_body_txt image_exist"&gt;「どうやったら国語の成績が伸びるのか分からない」生徒さんから
&lt;br /&gt;「2021年春の最難関校への受験に向けて、より高度な問題に早めに取り組んでおきたい」生徒さんまで、多くの小学生のチャレンジをお待ちしています！&lt;/div&gt;&lt;div class="cta_body_link"&gt;&lt;a href="https://dokkai-labo.tokyo/summer/" class="btn btn-primary btn-block btn-lg" target="_blank"&gt;小５夏期体験講座&lt;/a&gt;&lt;/div&gt;&lt;/div&gt;&lt;!--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</si>
  <si>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https://dokkai-labo.tokyo/tokuten/
【検出された不自然ワード】
- 型
- 迷い
- 固定
- 手順
- 導線
- 設計
- 整え
【本文】
------
&lt;h2 style="padding-left: 30px;"&gt;開講講座のご案内【小６得点力養成講座】&lt;/h2&gt;
&lt;p&gt;&lt;a href="https://dokkai-labo.tokyo/live/"&gt;開講講座の全体像はこちら&lt;/a&gt;&lt;/p&gt;
&lt;p data-start="47" data-end="81"&gt;国語の学習に取り組む際、多くの小学生が次のような課題にぶつかります。&lt;/p&gt;
&lt;p data-start="83" data-end="167"&gt;&lt;strong data-start="83" data-end="99"&gt;■ 国語の解き方が不明確&lt;/strong&gt;&lt;br /&gt;
問題をどう解けばよいのかが教わっておらず、答えや解説を見ても根拠が分からない。&lt;br data-start="139" data-end="142" /&gt;そのため、自分の答案が合っているのか判断できない。&lt;/p&gt;
&lt;p data-start="169" data-end="225"&gt;&lt;strong data-start="169" data-end="190"&gt;■ 他の教科に時間を取られてしまう&lt;/strong&gt;&lt;br /&gt;
算数や理科・社会に時間を使う必要があり、国語の勉強まで手が回らない。&lt;/p&gt;
&lt;p data-start="227" data-end="279"&gt;&lt;strong data-start="227" data-end="239"&gt;■ 読解力の不足&lt;/strong&gt;&lt;br /&gt;
国語の勉強が漢字や文法中心になってしまい、読解力を養う時間が確保できていない。&lt;/p&gt;
&lt;p data-start="281" data-end="362" data-is-last-node="" data-is-only-node=""&gt;こうした課題に応えるため、読解ラボ東京では &lt;strong data-start="303" data-end="318"&gt;「小６得点力養成講座」&lt;/strong&gt; を開講しています。&lt;br data-start="328" data-end="331" /&gt;この講座では、次のポイントに重点を置き、指導を行っていきます。&lt;/p&gt;
&lt;div class="rounded" style="background-color: whitesmoke; padding: 10px;"&gt;
&lt;ul&gt;
&lt;li&gt;理論に裏打ちされた解き方: 学習者が国語の問題を理論的かつ効果的に解く方法を教えます。解答の根拠を明確にすることで、採点のスキルも向上します。&lt;/li&gt;
&lt;li&gt;他の教科との調和: 他の教科に費やす時間とのバランスを取りながら、国語の学習を効果的に進めます。時間の使い方のコツも教えます。&lt;/li&gt;
&lt;li&gt;読解力の強化: 漢字や文法だけでなく、読解スキルを高めるためのトレーニングを提供します。文章の理解と要約、文章構造の解析などが含まれます。&lt;/li&gt;
&lt;/ul&gt;
&lt;/div&gt;
&lt;p&gt;&lt;!-- 追加：申込判断を助ける要素（できるようになること／合うケース） --&gt;&lt;/p&gt;
&lt;div class="rounded" style="border: 1px solid #ddd; background-color: #f7f7f7; padding: 12px; margin: 18px 0;"&gt;
&lt;h3 style="margin: 0 0 8px; font-size: 1.05rem;"&gt;この講座でできるようになること&lt;/h3&gt;
&lt;ul style="margin: 0; padding-left: 1.2em;"&gt;
&lt;li&gt;&lt;strong&gt;選択肢問題：&lt;/strong&gt;根拠の場所と判断手順が言語化され、迷いが減る&lt;/li&gt;
&lt;li&gt;&lt;strong&gt;記述問題：&lt;/strong&gt;「何を書けば点になるか」が採点基準で分かり、直し方が定まる&lt;/li&gt;
&lt;li&gt;&lt;strong&gt;家庭学習：&lt;/strong&gt;復習の優先順位（どこを直すか）が明確になり、国語の時間が短くても回せる&lt;/li&gt;
&lt;/ul&gt;
&lt;/div&gt;
&lt;div class="rounded" style="border: 1px solid #ffe0b2; background-color: #fff8e1; padding: 12px; margin: 18px 0;"&gt;
&lt;h3 style="margin: 0 0 8px; font-size: 1.05rem;"&gt;受講が特に合うケース（保護者チェック）&lt;/h3&gt;
&lt;ul style="margin: 0; padding-left: 1.2em;"&gt;
&lt;li&gt;記述で「どこを直せばいいか分からない」が頻発する&lt;/li&gt;
&lt;li&gt;模試の解説を読んでも、なぜその答えになるか納得しきれない&lt;/li&gt;
&lt;li&gt;算理社が忙しく、国語は&lt;strong&gt;短時間で効率よく&lt;/strong&gt;得点に直結させたい&lt;/li&gt;
&lt;/ul&gt;
&lt;/div&gt;
&lt;p&gt;この得点力養成講座を通じて、小学生は国語のスキルを向上させ、自信を持って問題に取り組むことができるようになります。また、理解力と解析力を高め、読解スキルを発展させる基盤を築きます。読解ラボ東京は、国語学習において学習者の成長をサポートします。&lt;/p&gt;
&lt;h3&gt;解法徹底研究と記述徹底演習&lt;/h3&gt;
&lt;p&gt;&lt;!-- 追加：1回の流れを具体化 --&gt;&lt;/p&gt;
&lt;div class="rounded" style="background-color: #e3f2fd; padding: 12px; margin: 10px 0 18px;"&gt;
&lt;h4 style="margin: 0 0 8px; font-size: 1.0rem;"&gt;1回（150分）の進み方&lt;/h4&gt;
&lt;ol style="margin: 0; padding-left: 1.2em;"&gt;
&lt;li&gt;&lt;strong&gt;解法徹底研究（90分）：&lt;/strong&gt;本文のどこを見るか／根拠の取り方／選択肢の切り方を「手順」で確認&lt;/li&gt;
&lt;li&gt;&lt;strong&gt;記述徹底演習（60分）：&lt;/strong&gt;同タイプの設問で書く→採点基準で直す→改善答案まで到達&lt;/li&gt;
&lt;/ol&gt;
&lt;p style="margin: 10px 0 0;"&gt;その場で「分かった」で終わらせず、&lt;strong&gt;同じ型を次も再現できる状態&lt;/strong&gt;を目標にします。&lt;/p&gt;
&lt;/div&gt;
&lt;p&gt;当塾では、学習者の皆さんが受験国語において高い成績を獲得できるよう、独自の学習アプローチを提供しています。&lt;/p&gt;
&lt;p&gt;まず、レッスンの最初の90分は「解法徹底研究」に費やされます。この時間では、問題に対する的確なアプローチ方法を深く掘り下げていきます。私たちの指導者陣が、問題の解き方やアプローチのポイントを明確に示し、小学生の皆さんが「こうやって解けばいいのか！」と実感できるようにサポートします。これにより、問題へのアプローチに対する確かな感覚を身につけていただきます。&lt;/p&gt;
&lt;p&gt;その後、残りの60分は「記述徹底演習」に充てられます。前半で習得したアプローチや解法の感覚を活かして、実際の記述問題に取り組みます。これにより、前半で学んだことを実際の問題解決に応用できるスキルを磨くことができます。また、記述演習を通じて、自分の思考や知識を文章に表現する力を高めることもできます。さらに、解法に対する理解を深めることで、より高度な問題にも対応できるようになります。&lt;/p&gt;
&lt;h3&gt;明確な採点基準に基づいた添削&lt;/h3&gt;
&lt;p&gt;すべての問題にポイントとなる要素を設けています。なぜこれを書かなければならないのかを明らかにしながら添削をしていきます。&lt;/p&gt;
&lt;p&gt;この指導によって、自力で答えを見つける力を養っていきます。&lt;/p&gt;
&lt;p&gt;&lt;img fetchpriority="high" decoding="async" class="alignnone size-full wp-image-20823" src="https://dokkai-labo.tokyo/wp-content/uploads/2021/02/採点基準.jpg" sizes="(max-width: 1280px) 100vw, 1280px" srcset="https://dokkai-labo.tokyo/wp-content/uploads/2021/02/採点基準.jpg 1280w, https://dokkai-labo.tokyo/wp-content/uploads/2021/02/採点基準-300x169.jpg 300w, https://dokkai-labo.tokyo/wp-content/uploads/2021/02/採点基準-1024x576.jpg 1024w, https://dokkai-labo.tokyo/wp-content/uploads/2021/02/採点基準-768x432.jpg 768w, https://dokkai-labo.tokyo/wp-content/uploads/2021/02/採点基準-320x180.jpg 320w" alt="" width="1280" height="720" /&gt;&lt;/p&gt;
&lt;h3&gt;毎回の出来を数値化&lt;/h3&gt;
&lt;p&gt;毎回、授業後に生徒様の答案をスキャンし、データベース化します。そして、授業で扱った問題を&lt;/p&gt;
&lt;p&gt;・Ａ（易しい問題）&lt;br /&gt;
・Ｂ（標準的な問題）&lt;br /&gt;
・Ｃ（難しい問題）&lt;/p&gt;
&lt;p&gt;の三段階で分類し、生徒様がそれぞれのタイプでどれくらい正解できたのかを明示します。&lt;br /&gt;
生徒様の成長・課題を可視化することで、タイムリーなアプローチを可能にします。&lt;/p&gt;
&lt;p&gt;&lt;img decoding="async" class="alignnone size-full wp-image-20824" src="https://dokkai-labo.tokyo/wp-content/uploads/2021/02/結果シート.jpg" sizes="(max-width: 1280px) 100vw, 1280px" srcset="https://dokkai-labo.tokyo/wp-content/uploads/2021/02/結果シート.jpg 1280w, https://dokkai-labo.tokyo/wp-content/uploads/2021/02/結果シート-300x169.jpg 300w, https://dokkai-labo.tokyo/wp-content/uploads/2021/02/結果シート-1024x576.jpg 1024w, https://dokkai-labo.tokyo/wp-content/uploads/2021/02/結果シート-768x432.jpg 768w, https://dokkai-labo.tokyo/wp-content/uploads/2021/02/結果シート-320x180.jpg 320w" alt="" width="1280" height="720" /&gt;&lt;/p&gt;
&lt;p&gt;&lt;!-- 追加：宿題・復習のやり方 --&gt;&lt;/p&gt;
&lt;h3&gt;宿題・復習のやり方（国語の時間が少なくても回す）&lt;/h3&gt;
&lt;div class="rounded" style="background-color: whitesmoke; padding: 12px; margin: 10px 0 18px;"&gt;
&lt;p style="margin: 0 0 8px;"&gt;算理社が忙しい時期でも国語を止めないために、復習は「全部やる」ではなく&lt;strong&gt;優先順位&lt;/strong&gt;で回します。&lt;/p&gt;
&lt;ul style="margin: 0; padding-left: 1.2em;"&gt;
&lt;li&gt;&lt;strong&gt;最優先：&lt;/strong&gt;添削で指摘された「減点ポイント」を1つだけ直して書き直す&lt;/li&gt;
&lt;li&gt;&lt;strong&gt;次点：&lt;/strong&gt;同じ設問タイプを1問だけ解き、手順が再現できるか確認する&lt;/li&gt;
&lt;li&gt;&lt;strong&gt;時間があるとき：&lt;/strong&gt;授業動画で「解法徹底研究」の根拠の取り方を見直す&lt;/li&gt;
&lt;/ul&gt;
&lt;/div&gt;
&lt;h3&gt;授業動画でより理解を深める&lt;/h3&gt;
&lt;p&gt;すべての受講生にポータルサイトのご案内をさせていただきます。このサイトでは授業で扱ったすべての問題の解説動画を載せております。&lt;/p&gt;
&lt;p&gt;・&lt;span style="color: #0000ff;"&gt;授業で扱わなかった問題&lt;/span&gt;の解き方を確認したい。&lt;br /&gt;
・&lt;span style="color: #ff0000;"&gt;事情により欠席した&lt;/span&gt;場合に、授業内容を確認したい。&lt;/p&gt;
&lt;p&gt;と、様々に利用方法があるため、こちらもご好評いただいております。&lt;/p&gt;
&lt;p&gt;&lt;img decoding="async" class="alignnone size-full wp-image-20826" src="https://dokkai-labo.tokyo/wp-content/uploads/2021/02/ポータルサイト.jpg" sizes="(max-width: 1280px) 100vw, 1280px" srcset="https://dokkai-labo.tokyo/wp-content/uploads/2021/02/ポータルサイト.jpg 1280w, https://dokkai-labo.tokyo/wp-content/uploads/2021/02/ポータルサイト-300x169.jpg 300w, https://dokkai-labo.tokyo/wp-content/uploads/2021/02/ポータルサイト-1024x576.jpg 1024w, https://dokkai-labo.tokyo/wp-content/uploads/2021/02/ポータルサイト-768x432.jpg 768w, https://dokkai-labo.tokyo/wp-content/uploads/2021/02/ポータルサイト-320x180.jpg 320w" alt="" width="1280" height="720" /&gt;&lt;/p&gt;
&lt;h3&gt;対象&lt;/h3&gt;
&lt;p&gt;広尾・海城・城北・本郷・攻玉社・鷗友・学習院女子・頌栄・東洋英和&lt;br /&gt;
・明大明治・立教女学院・青山学院などを第一志望にする受験生&lt;/p&gt;
&lt;h3&gt;定員&lt;/h3&gt;
&lt;p&gt;上限８名&lt;/p&gt;
&lt;h3&gt;授業料&lt;/h3&gt;
&lt;p&gt;入門編(全５回)　49,500円(税込)&lt;br /&gt;
演習編①(全５回)　49,500円(税込)&lt;br /&gt;
演習編②(全５回)　49,500円(税込)&lt;/p&gt;
&lt;h3&gt;開講日&lt;/h3&gt;
&lt;h3&gt;開催日程【2022年3月開講分】&lt;/h3&gt;
&lt;h4&gt;入門編&lt;/h4&gt;
&lt;table&gt;
&lt;tbody&gt;
&lt;tr&gt;
&lt;td&gt;03月31日(木)　09:00～11:30&lt;/td&gt;
&lt;td&gt;読解入門・物語文①&lt;/td&gt;
&lt;/tr&gt;
&lt;tr&gt;
&lt;td&gt;04月01日(金)　09:00～11:30&lt;/td&gt;
&lt;td&gt;読解入門・物語文②&lt;/td&gt;
&lt;/tr&gt;
&lt;tr&gt;
&lt;td&gt;04月02日(土)　09:00～11:30&lt;/td&gt;
&lt;td&gt;読解入門・説明文①&lt;/td&gt;
&lt;/tr&gt;
&lt;tr&gt;
&lt;td&gt;04月03日(日)　09:00～11:30&lt;/td&gt;
&lt;td&gt;読解入門・説明文②&lt;/td&gt;
&lt;/tr&gt;
&lt;tr&gt;
&lt;td&gt;04月04日(月)　09:00～11:30&lt;/td&gt;
&lt;td&gt;読解入門・記述&lt;/td&gt;
&lt;/tr&gt;
&lt;/tbody&gt;
&lt;/table&gt;
&lt;p&gt;&lt;!-- 追加：FAQ --&gt;&lt;/p&gt;
&lt;h3&gt;よくある質問（FAQ）&lt;/h3&gt;
&lt;div class="rounded" style="border: 1px solid #ddd; background-color: #f7f7f7; padding: 12px; margin: 10px 0 18px;"&gt;
&lt;p style="margin: 0 0 10px;"&gt;&lt;strong&gt;Q. 国語がかなり苦手でも参加できますか？&lt;/strong&gt;&lt;br /&gt;
A. 参加できます。まずは「根拠の場所の探し方」「設問の型」を固定し、書き方を段階的に整えます。&lt;/p&gt;
&lt;p style="margin: 0 0 10px;"&gt;&lt;strong&gt;Q. 記述は何を基準に直せばいいですか？&lt;/strong&gt;&lt;br /&gt;
A. 本講座は&lt;strong&gt;採点基準（要素）&lt;/strong&gt;を明確にし、「何を書けば点になるか」を軸に添削します。&lt;/p&gt;
&lt;p style="margin: 0 0 10px;"&gt;&lt;strong&gt;Q. 算理社が忙しく、国語の時間が取れません。&lt;/strong&gt;&lt;br /&gt;
A. 授業内で「直すべき一点」を絞り、復習も優先順位で回せるように設計します（上の宿題・復習パート参照）。&lt;/p&gt;
&lt;p style="margin: 0;"&gt;&lt;strong&gt;Q. 欠席した場合はどうなりますか？&lt;/strong&gt;&lt;br /&gt;
A. 授業動画やポータルで内容確認ができます。詳細は申込時にご案内します。&lt;/p&gt;
&lt;/div&gt;
&lt;p&gt;&lt;!-- 追加：比較・導線（フォーム直前） --&gt;&lt;/p&gt;
&lt;h3&gt;他の講座・個別指導との違い&lt;/h3&gt;
&lt;div class="rounded" style="background-color: #fffde7; padding: 12px; margin: 10px 0 18px;"&gt;
&lt;ul style="margin: 0; padding-left: 1.2em;"&gt;
&lt;li&gt;&lt;strong&gt;小６得点力養成講座：&lt;/strong&gt;「得点に直結する型」を短期間で集中的に固めたい方向け&lt;/li&gt;
&lt;li&gt;&lt;strong&gt;個別指導：&lt;/strong&gt;志望校・答案の癖に合わせて、毎週の課題を最適化したい方向け&lt;/li&gt;
&lt;/ul&gt;
&lt;p style="margin: 10px 0 0;"&gt;開講講座の全体像は &lt;a href="https://dokkai-labo.tokyo/live/"&gt;こちら&lt;/a&gt; で確認できます。&lt;/p&gt;
&lt;/div&gt;
&lt;p&gt;&amp;nbsp;&lt;/p&gt;
&lt;h3&gt;お申込みフォーム&lt;/h3&gt;
&lt;div class="wpcf7 no-js" id="wpcf7-f20250-p337-o1" lang="ja" dir="ltr" data-wpcf7-id="20250"&gt;
&lt;div class="screen-reader-response"&gt;&lt;p role="status" aria-live="polite" aria-atomic="true"&gt;&lt;/p&gt; &lt;ul&gt;&lt;/ul&gt;&lt;/div&gt;
&lt;form action="/tokuten/#wpcf7-f20250-p337-o1" method="post" class="wpcf7-form init" aria-label="コンタクトフォーム" novalidate="novalidate" data-status="init"&gt;
&lt;fieldset class="hidden-fields-container"&gt;&lt;input type="hidden" name="_wpcf7" value="20250" /&gt;&lt;input type="hidden" name="_wpcf7_version" value="6.1.4" /&gt;&lt;input type="hidden" name="_wpcf7_locale" value="ja" /&gt;&lt;input type="hidden" name="_wpcf7_unit_tag" value="wpcf7-f20250-p337-o1" /&gt;&lt;input type="hidden" name="_wpcf7_container_post" value="337" /&gt;&lt;input type="hidden" name="_wpcf7_posted_data_hash" value="" /&gt;&lt;input type="hidden" name="_wpcf7_recaptcha_response" value="" /&gt;
&lt;/fieldset&gt;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&lt;p&gt;電話番号(必須)&lt;br /&gt;
&lt;span class="wpcf7-form-control-wrap" data-name="tel-572"&gt;&lt;input size="40" maxlength="400" class="wpcf7-form-control wpcf7-tel wpcf7-validates-as-required wpcf7-text wpcf7-validates-as-tel" aria-required="true" aria-invalid="false" value="" type="tel" name="tel-572" /&gt;&lt;/span&gt;
&lt;/p&gt;
&lt;p&gt;会場選択(必須)&lt;br /&gt;
&lt;span class="wpcf7-form-control-wrap" data-name="checkbox-743"&gt;&lt;span class="wpcf7-form-control wpcf7-checkbox wpcf7-validates-as-required"&gt;&lt;span class="wpcf7-list-item first last"&gt;&lt;span class="wpcf7-list-item-label"&gt;入門編【３月開講】&lt;/span&gt;&lt;input type="checkbox" name="checkbox-743[]" value="入門編【３月開講】" /&gt;&lt;/span&gt;&lt;/span&gt;&lt;/span&gt;
&lt;/p&gt;
&lt;p&gt;&lt;label&gt; 備考&lt;br /&gt;
&lt;span class="wpcf7-form-control-wrap" data-name="your-message"&gt;&lt;textarea cols="40" rows="10" maxlength="2000" class="wpcf7-form-control wpcf7-textarea" aria-invalid="false" name="your-message"&gt;&lt;/textarea&gt;&lt;/span&gt; &lt;/label&gt;
&lt;/p&gt;
&lt;p&gt;&lt;input class="wpcf7-form-control wpcf7-submit has-spinner" type="submit" value="送信" /&gt;
&lt;/p&gt;&lt;p style="display: none !important;" class="akismet-fields-container" data-prefix="_wpcf7_ak_"&gt;&lt;label&gt;&amp;#916;&lt;textarea name="_wpcf7_ak_hp_textarea" cols="45" rows="8" maxlength="100"&gt;&lt;/textarea&gt;&lt;/label&gt;&lt;input type="hidden" id="ak_js_1" name="_wpcf7_ak_js" value="217"/&gt;&lt;script&gt;document.getElementById( "ak_js_1" ).setAttribute( "value", ( new Date() ).getTime() );&lt;/script&gt;&lt;/p&gt;&lt;div class="wpcf7-response-output" aria-hidden="true"&gt;&lt;/div&gt;
&lt;/form&gt;
&lt;/div&gt;
&lt;section class="veu_cta" id="veu_cta-20525"&gt;&lt;h1 class="cta_title"&gt;講座案内：【オンライン】完全１対１個別指導【大学受験】&lt;/h1&gt;&lt;div class="cta_body"&gt;&lt;div class="cta_body_image cta_body_image_right"&gt;&lt;a href="https://dokkai-labo.tokyo/kobetsuonline02/" target="_blank"&gt;&lt;/a&gt;&lt;/div&gt;&lt;div class="cta_body_txt image_exist"&gt;当塾で開講中の大学受験対策１対１個別指導講座をオンラインで受講可能です。教室で受ける授業さながらの授業を、個別指導オンラインでも再現しております。&lt;/div&gt;&lt;div class="cta_body_link"&gt;&lt;a href="https://dokkai-labo.tokyo/kobetsuonline02/" class="btn btn-primary btn-block btn-lg" target="_blank"&gt;【オンライン】完全１対１個別指導【大学受験】&lt;/a&gt;&lt;/div&gt;&lt;/div&gt;&lt;!--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</si>
  <si>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https://eigo-rewrite.com/column/stage2-lesson6-2/
【検出された不自然ワード】
- 崩れ
- 型
- 固定
- 手順
- 導線
【本文】
------
&lt;p&gt;&lt;iframe title="YouTube video player" src="https://www.youtube.com/embed/t6ydqKEe1xg"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class="mce_SELRES_start"&gt;﻿&lt;/span&gt;&lt;/iframe&gt;&lt;br /&gt;
&lt;!-- 更新後の導入（冒頭）：構造・デザインは維持、文言のみ差し替え --&gt;&lt;/p&gt;
&lt;p data-start="26" data-end="199"&gt;受動態の疑問文は、&lt;strong&gt;疑問詞が主語かどうか&lt;/strong&gt;で語順が決まります。&lt;strong&gt;What/Whoが主語&lt;/strong&gt;なら&lt;strong&gt;疑問詞＋be＋過去分詞&lt;/strong&gt;、&lt;strong&gt;Where/When&lt;/strong&gt;のように主語でないなら&lt;strong&gt;疑問詞＋be＋主語＋過去分詞&lt;/strong&gt;。「誰によって」は&lt;strong&gt;By whom &amp;#8230; ?&lt;/strong&gt; / &lt;strong&gt;Who &amp;#8230; by?&lt;/strong&gt;の2形です。ここでは3パターンの作り方と、答えで&lt;strong&gt;主語・be&lt;/strong&gt;をそろえて減点を避けるコツを例文で確認します。&lt;/p&gt;
&lt;div style="border: 1px solid #e6e6e6; background: #fafafa; padding: 14px 16px; border-radius: 8px; margin: 16px 0;"&gt;
&lt;h2 style="margin: 0 0 10px; font-size: 1.15rem; line-height: 1.6;"&gt;まず押さえる：受動態の疑問文（疑問詞つき）語順ルール&lt;/h2&gt;
&lt;p style="margin: 0 0 10px; line-height: 1.9;"&gt;受動態の疑問文は、&lt;strong&gt;疑問詞が「主語」かどうか&lt;/strong&gt;で語順が決まります（主語なら &lt;strong&gt;疑問詞＋be&lt;/strong&gt;、主語でないなら &lt;strong&gt;疑問詞＋be＋主語&lt;/strong&gt;）。&lt;/p&gt;
&lt;p&gt;&lt;!-- （以下テーブル等は現状のまま） --&gt;&lt;/p&gt;
&lt;p style="margin: 12px 0 0; line-height: 1.9;"&gt;この3つの型を先に固定すると、後半の例文・確認クイズでも語順が崩れにくくなります。&lt;/p&gt;
&lt;/div&gt;
&lt;p data-start="201" data-end="218"&gt;まずは、疑問詞が主語になる形から確認します。&lt;/p&gt;
&lt;p&gt;&lt;img decoding="async" fetchpriority="high" class="alignnone wp-image-687" src="https://eigo-rewrite.com/wp-content/uploads/2023/08/IMG_2051-300x107.jpg" alt="" width="662" height="236" srcset="https://eigo-rewrite.com/wp-content/uploads/2023/08/IMG_2051-300x107.jpg 300w, https://eigo-rewrite.com/wp-content/uploads/2023/08/IMG_2051-1024x364.jpg 1024w, https://eigo-rewrite.com/wp-content/uploads/2023/08/IMG_2051-768x273.jpg 768w, https://eigo-rewrite.com/wp-content/uploads/2023/08/IMG_2051.jpg 1200w" sizes="(max-width: 662px) 100vw, 662px" /&gt;&lt;/p&gt;
&lt;p&gt;一つ目のパターンです。&lt;br /&gt;
これが一番簡単です。&lt;br /&gt;
&lt;span style="color: #0000ff;"&gt;疑問詞がそもそも主語になっている場合&lt;/span&gt;です。&lt;br /&gt;
つまり「何が何々されるんですか」「誰が何々されたんですか」というふうに、「何が」とか「誰が」というふうに疑問詞が主語になっている場合です。&lt;br /&gt;
この場合はこの疑問詞がそもそも主語になっているので、be動詞を前に出したりという事は出来ません。&lt;br /&gt;
疑問詞というのは必ず文の先頭に出しました。&lt;br /&gt;
ですから、疑問詞のあとに「be動詞 + 過去分詞」、つまり主語のあとに動詞を置くというような形で、普通の、例えば&amp;#8221;This book was written&amp;#8221;のような形で、その&amp;#8221;This　book　was　written&amp;#8221;の&amp;#8221;This book&amp;#8221;を&amp;#8221;What&amp;#8221;にして、&amp;#8221;What was written&amp;#8221;というふうに、主語を疑問詞に置き換えるだけというパターンです。&lt;br /&gt;
これが一番簡単です。&lt;br /&gt;
そうするとこちらで言うと&amp;#8221;What&amp;#8221;「何が」これが主語になっていて、&amp;#8221;was stolen&amp;#8221;これが動詞です。&lt;br /&gt;
そうすると、「何が盗まれたんですか」という文になっていて、そのあとが&amp;#8221;from Mary&amp;#8217;s locker&amp;#8221;「メアリーのロッカーから何が盗まれたんですか？」というふうな形で、これだけで疑問文になっています。&lt;br /&gt;
なので、この疑問詞が主語の場合というのは単純に&lt;span style="color: #ff0000;"&gt;疑問詞を最初に置いて&lt;/span&gt;やって、&lt;span style="color: #ff0000;"&gt;そのあとに「be動詞 + 過去分詞」&lt;/span&gt;、これで終了です。&lt;br /&gt;
この場合答え方がちょっと大事でして、どうしても「何が盗まれたんですか？」と聞かれて、この場合は&amp;#8221;purse&amp;#8221;「財布」とか「ハンドバッグ」のようなものですが、「彼女の財布です。」という時に&amp;#8221;It is her purse.&amp;#8221;とか言ってしまいがちです。&lt;br /&gt;
ですが、そうではなくて今は疑問詞が主語でした。&lt;br /&gt;
「何が盗まれたんですか？」なので、&lt;span style="color: #0000ff;"&gt;疑問文に対して答えの文というのは主語と動詞を揃える必要&lt;/span&gt;があります。&lt;br /&gt;
ですので、「何が」というのが主語になっているので&amp;#8221;her purse&amp;#8221;「彼女の財布が」というふうに主語は主語で対応させます。&lt;br /&gt;
そして本来であれば、この&amp;#8221;was&amp;#8221;のあとは&amp;#8221;her purse was stolen from her locker&amp;#8221;だった訳ですが、この&amp;#8221;stolen from Marie&amp;#8217;s locker&amp;#8221;という同じ単語が重なるのを防ぐ必要があります。&lt;br /&gt;
ただ文にしなければいけないので最低限の動詞は必要なので&amp;#8221;was&amp;#8221;というのを置いておきます。&lt;br /&gt;
このように、「何が盗まれたんですか？」「財布が盗まれました。」というふうに主語と動詞を一致させるというのがポイントとなります。&lt;br /&gt;
同じような形で、同じ疑問詞が主語の文というの見ていきましょう。&lt;/p&gt;
&lt;p&gt;&lt;img decoding="async" class="alignnone wp-image-688" src="https://eigo-rewrite.com/wp-content/uploads/2023/08/IMG_2051-1-300x52.jpg" alt="" width="600" height="104" srcset="https://eigo-rewrite.com/wp-content/uploads/2023/08/IMG_2051-1-300x52.jpg 300w, https://eigo-rewrite.com/wp-content/uploads/2023/08/IMG_2051-1-1024x177.jpg 1024w, https://eigo-rewrite.com/wp-content/uploads/2023/08/IMG_2051-1-768x133.jpg 768w, https://eigo-rewrite.com/wp-content/uploads/2023/08/IMG_2051-1.jpg 1200w" sizes="(max-width: 600px) 100vw, 600px" /&gt;&lt;/p&gt;
&lt;p&gt;そうすると最初は&amp;#8221;Who&amp;#8221;「誰が」です。&lt;br /&gt;
これが主語になっています。&lt;br /&gt;
そのあとに&amp;#8221;was told&amp;#8221;「誰が伝えられたんですか」、&amp;#8221;about the problem first&amp;#8221;ですから、「誰が最初にその問題について伝えられたんですか」という疑問文になっています。&lt;br /&gt;
これの答えとして、「お店の店員さんです」という場合これも&amp;#8221;It was the shop clerk&amp;#8221;とか言うのではなく、「誰が言われた」なので、合わせる形で「誰が」「店員さん」が&amp;#8221;was told&amp;#8221;「言われた」というふうに主語と動詞を一致させていきましょう。&lt;br /&gt;
このように疑問詞が主語になっている場合というのは、&lt;strong&gt;疑問文はその疑問詞のあとに「be動詞 + 過去分詞」で終わりで、答えの文の際に主語と動詞を一致させる&lt;/strong&gt;という点だけ注意して下さい。&lt;/p&gt;
&lt;p&gt;&lt;!-- 都立高校入試 英語・英作文対策講座（※記事テーマに合わせて差し替え）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0;"&gt;【都立入試の英作文対策】：受動態は英作文で頻出です。&lt;strong&gt;「語順が決まる→自分で書ける」&lt;/strong&gt;まで、5分で書く型×添削で固めます（自校作成校対応）。&lt;/p&gt;
&lt;p&gt;&lt;a style="background-color: #ff6600; color: white; padding: 5px 10px; text-align: center; text-decoration: none; display: inline-block; font-size: 14px;" href="https://eigo-rewrite.com/toritsu/"&gt;詳細を見る&lt;/a&gt;&lt;/p&gt;
&lt;/div&gt;
&lt;/div&gt;
&lt;p&gt;&lt;!-- ▼▼ 送客導線：中盤（TP/SP/STへ） ▼▼ --&gt;&lt;/p&gt;
&lt;div style="border: 1px solid #ffd6b3; background: #fff7ef; padding: 14px 16px; border-radius: 8px; margin: 16px 0;"&gt;
&lt;h2 style="margin: 0 0 10px; font-size: 1.15rem; line-height: 1.6;"&gt;この単元が「書ける／解ける」になる次の一手&lt;/h2&gt;
&lt;p style="margin: 0 0 10px; line-height: 1.9;"&gt;受動態の疑問文は、&lt;strong&gt;語順の取り違え&lt;/strong&gt;と&lt;strong&gt;答えの主語・beのズレ&lt;/strong&gt;で失点しやすい単元です。本文を読み終えたら、今の悩みに近いものを1つだけ選んで進めると定着が速くなります。&lt;/p&gt;
&lt;ul style="margin: 0; padding-left: 1.2em; line-height: 1.9;"&gt;
&lt;li&gt;まずは全体像（塾の方針・対応範囲）を見たい → &lt;a href="https://eigo-rewrite.com/"&gt;トップページ&lt;/a&gt;&lt;/li&gt;
&lt;li&gt;受動態を英作文で得点にしたい（高校入試） → &lt;a href="https://eigo-rewrite.com/toritsu/"&gt;都立入試の英作文対策&lt;/a&gt;&lt;/li&gt;
&lt;li&gt;通い方・場所を先に確認したい（体験・相談の入口） → &lt;a href="https://eigo-rewrite.com/access/"&gt;アクセス&lt;/a&gt;&lt;/li&gt;
&lt;/ul&gt;
&lt;p style="margin: 10px 0 0; line-height: 1.9;"&gt;「どこで間違えたか」を一緒に特定したい場合は、上のアクセスから相談導線へ進めます。&lt;/p&gt;
&lt;/div&gt;
&lt;p&gt;それでは二つ目のパターンです。&lt;br /&gt;
今度は、「いつ」とか「どこで」のように疑問詞が主語ではなくてその時の状況であったり時間とか場所を聞く疑問文に関して見ていきます。&lt;br /&gt;
この場合は、今までbe動詞の文というのはいくつもやってきましたからそれと同じ形です。&lt;/p&gt;
&lt;p&gt;&lt;img decoding="async" loading="lazy" class="alignnone wp-image-689" src="https://eigo-rewrite.com/wp-content/uploads/2023/08/IMG_2052-300x77.jpg" alt="受動態の文法学習に使用する練習問題集を紹介する画像" width="678" height="174" srcset="https://eigo-rewrite.com/wp-content/uploads/2023/08/IMG_2052-300x77.jpg 300w, https://eigo-rewrite.com/wp-content/uploads/2023/08/IMG_2052-1024x261.jpg 1024w, https://eigo-rewrite.com/wp-content/uploads/2023/08/IMG_2052-768x196.jpg 768w, https://eigo-rewrite.com/wp-content/uploads/2023/08/IMG_2052.jpg 1200w" sizes="(max-width: 678px) 100vw, 678px" /&gt;&lt;/p&gt;
&lt;p&gt;&lt;span style="color: #0000ff;"&gt;疑問詞は必ず文の先頭&lt;/span&gt;に置きます。&lt;br /&gt;
そしてbe動詞を使った文ですから、疑問詞のあとにbe動詞を置きます。&lt;br /&gt;
そうすると、「あれは何ですか？」という時には&amp;#8221;What is that&amp;#8221;「あれは何ですか？」というのとほぼ同じ形で、疑問詞のあとにbe動詞がきてそのあとに文の主語、そしてその主語のあとに今学習している過去分詞、こういった語順になってきます。&lt;br /&gt;
実際確認してみましょう。&lt;br /&gt;
最初に&amp;#8221;where&amp;#8221;「どこで」がありまして、そのあとが&amp;#8221;was&amp;#8221;be動詞があり、&amp;#8221;Mary’s purse&amp;#8221;主語があって、そして&amp;#8221;found&amp;#8221;過去分詞があります。&lt;br /&gt;
&amp;#8220;found&amp;#8221;は&amp;#8221;find&amp;#8221;「見つける」の過去分詞です。&lt;br /&gt;
そうするとこの文というのは、「どこでメアリーの財布は発見されたんですか？」と書かれています。&lt;br /&gt;
先ほど言ったように、疑問文と答えの文は主語と動詞を一致させます。&lt;br /&gt;
この文の場合、主語は&amp;#8221;Mary&amp;#8217;ｓpurse&amp;#8221;ですから「メアリーの財布はどこで発見されたんですか？」、「メアリーの財布は」つまり「それは」&amp;#8221;was found&amp;#8221;「発見されました」、&amp;#8221;in the restroom&amp;#8221;「お手洗いで」という形で、先ほどと同様に主語と動詞を一致させます。&lt;br /&gt;
①のパターンはこの疑問詞が主語でしたが、今度は&amp;#8221;Mary’s purse&amp;#8221;となっているので、ここの主語の位置というのは&amp;#8221;restroom&amp;#8221;ではなくて一度出てきた「マリーさんの財布」なので&lt;span style="color: #ff00ff;"&gt;&amp;#8220;it&amp;#8221;と置き換えておきましょう。&lt;/span&gt;&lt;/p&gt;
&lt;p&gt;&lt;img decoding="async" loading="lazy" class="alignnone wp-image-690" src="https://eigo-rewrite.com/wp-content/uploads/2023/08/IMG_2052-1-300x52.jpg" alt="受動態の語順を確認するための操作手順を示すスライド画像" width="692" height="120" srcset="https://eigo-rewrite.com/wp-content/uploads/2023/08/IMG_2052-1-300x52.jpg 300w, https://eigo-rewrite.com/wp-content/uploads/2023/08/IMG_2052-1-1024x177.jpg 1024w, https://eigo-rewrite.com/wp-content/uploads/2023/08/IMG_2052-1-768x133.jpg 768w, https://eigo-rewrite.com/wp-content/uploads/2023/08/IMG_2052-1.jpg 1200w" sizes="(max-width: 692px) 100vw, 692px" /&gt;&lt;/p&gt;
&lt;p&gt;また、下の文も同じように作っていきます。&lt;br /&gt;
まず&amp;#8221;When&amp;#8221;「いつ」とあってbe動詞があって&amp;#8221;building&amp;#8221;「建物」です。&lt;br /&gt;
主語が&amp;#8221;built&amp;#8221;、&amp;#8221;build&amp;#8221;「建てる」という動詞の過去分詞です。&lt;br /&gt;
この&amp;#8221;building&amp;#8221;というのがそもそも&amp;#8221;build&amp;#8221;「建てるもの」「建てたもの」となっていますから、この動詞の過去分詞が&amp;#8221;built&amp;#8221;となっています。&lt;br /&gt;
なので、「いつその建物は建てられたんですか？」というような形になっていまして、そうすると、しつこいですが、こちらの&amp;#8221;building&amp;#8221;が主語になっていますから、じゃあ応答文の主語というのは&lt;span style="color: #ff00ff;"&gt;&amp;#8220;building&amp;#8221;に合わせて&amp;#8221;It&amp;#8221;&lt;/span&gt;になります。&lt;br /&gt;
メインの疑問文が&amp;#8221;was built&amp;#8221;と過去になっていますから、それに合わせて&amp;#8221;It was built&amp;#8221;となります。&lt;br /&gt;
そして答える内容の「いつ」&amp;#8221;last year&amp;#8221;、「去年」といった形で「いつその建物は建てられたんですか？」、「去年建てられたんです。」というような応答文が完成します。&lt;/p&gt;
&lt;p&gt;それでは最後です。&lt;br /&gt;
今度は「誰によって何々されるんですか？」「あるいはされたんですか？」という形を見ていきます。&lt;/p&gt;
&lt;p&gt;&lt;img decoding="async" loading="lazy" class="alignnone wp-image-691" src="https://eigo-rewrite.com/wp-content/uploads/2023/08/スライド用3-2-300x169.jpg" alt="" width="774" height="436" srcset="https://eigo-rewrite.com/wp-content/uploads/2023/08/スライド用3-2-300x169.jpg 300w, https://eigo-rewrite.com/wp-content/uploads/2023/08/スライド用3-2-1024x576.jpg 1024w, https://eigo-rewrite.com/wp-content/uploads/2023/08/スライド用3-2-768x432.jpg 768w, https://eigo-rewrite.com/wp-content/uploads/2023/08/スライド用3-2-320x180.jpg 320w, https://eigo-rewrite.com/wp-content/uploads/2023/08/スライド用3-2.jpg 1280w" sizes="(max-width: 774px) 100vw, 774px" /&gt;&lt;/p&gt;
&lt;p&gt;教科書にはこの最後の完成形が載っている訳ですが、その完成形に至るまでに&lt;span style="color: #ff0000;"&gt;どのような操作がされているのか&lt;/span&gt;、という事が非常に大事になってきます。&lt;br /&gt;
先ほどもお伝えしましたように、受動態というのは形を覚えるだけではなくて&lt;span style="color: #ff0000;"&gt;なぜそういう語順になるか&lt;/span&gt;という文の操作をする必要があります。&lt;br /&gt;
ですから、どういった操作が途中式として使われているのかを確認しながら見ていきましょう。&lt;br /&gt;
受動体の肯定文から見ていきます。&lt;br /&gt;
&amp;#8220;America was discovered by Columbus.&amp;#8221;&lt;br /&gt;
「アメリカはコロンブスによって発見されました。」&lt;br /&gt;
こちらは以前もお伝えした文になっています。&lt;br /&gt;
今聞きたいのは、「誰によって発見されたんですか？」という形にしたいんです。&lt;br /&gt;
そうすると、ここの&amp;#8221;Columbus&amp;#8221;の所が誰か分からないから&amp;#8221;Who&amp;#8221;にしたいんですが、一気に&amp;#8221;Who&amp;#8221;を前に出してきてしまうと途中経過が分からなくなってしまうので順を追って説明します。&lt;br /&gt;
まずここを&amp;#8221;Who&amp;#8221;とか&amp;#8221;Whom&amp;#8221;に変える前に、&lt;span style="color: #0000ff;"&gt;疑問文の形&lt;/span&gt;にします。&lt;br /&gt;
疑問文は先ほど見たようにbe動詞を前に出します。&lt;br /&gt;
この操作のみで疑問文を作りましたから、第1段階として&amp;#8221;Was America discovered by Columbus? &amp;#8220;「アメリカはコロンブスによって発見されたんですか？」という形にしました。&lt;br /&gt;
第2段階です。&lt;br /&gt;
こちらの&amp;#8221;Columbus&amp;#8221;が誰か分からないので、疑問詞「誰？」にしたい訳ですが、ここに&amp;#8221;by&amp;#8221;が付いています。&lt;br /&gt;
&amp;#8220;by&amp;#8221;というのは前置詞です。&lt;br /&gt;
前置詞のあとというのは目的格にしなければいけません。&lt;br /&gt;
&amp;#8220;I&amp;#8221;&amp;#8221;my&amp;#8221;&amp;#8221;me&amp;#8221;&amp;#8221;mine&amp;#8221;でいう所の3列目、&amp;#8221;me&amp;#8221;みたいな形にする必要があります。&lt;br /&gt;
その際、&lt;span style="color: #0000ff;"&gt;&amp;#8220;Who&amp;#8221;「誰は」とか「誰が」の目的格というのは、&amp;#8221;whom&amp;#8221;という形になります。&lt;/span&gt;&lt;br /&gt;
「誰を」とか「誰に」です。&lt;br /&gt;
なので、今第1段階で、&amp;#8221;Was&amp;#8221;を前に出しました。&lt;br /&gt;
第2段階で、この人名&amp;#8221;Columbus&amp;#8221;を&amp;#8221;whom&amp;#8221;という形に直しました。&lt;br /&gt;
そして、第3段階で疑問詞を前に出してくる訳ですが、この疑問詞を前に出すというやり方が二通りあります。&lt;br /&gt;
それぞれについてご説明します。&lt;/p&gt;
&lt;p&gt;一つ目は、この&amp;#8221;by&amp;#8221;という「前置詞 + whom」という疑問詞あるいは代名詞というものを&lt;strong&gt;一つのセットにして前に出す&lt;/strong&gt;というやり方があります。&lt;br /&gt;
そうするとこの&amp;#8221;By whom&amp;#8221;という塊全体をこのように前にもってきて&amp;#8221;By whom was America discovered?&amp;#8221;つまり、「誰によってアメリカは発見されたんですか？」という形でこの&amp;#8221;By whom&amp;#8221;を一つのセットとしてセットごと前に出すという考え方がまず一つです。&lt;br /&gt;
もう一つは、そうは言っても&amp;#8221;By&amp;#8221;で始まる疑問文だとちょっと気持ち悪い、響き的にしっくりこないという場合はこちらの&lt;span style="color: #ff00ff;"&gt;疑問詞だけを前に出す&lt;/span&gt;というやり方があります。&lt;br /&gt;
この疑問詞だけを前に出す場合は、もちろん文頭にもってくる訳ですが、その際に&amp;#8221;whom&amp;#8221;というのは文頭にくるとちょっとネイティブにはおかしく感じられるらしいです。&lt;br /&gt;
なので、&lt;span style="color: #008000;"&gt;形上はこの段階では&amp;#8221;whom&amp;#8221;ですが文の先頭に出す時は&amp;#8221;Who&amp;#8221;という形にしてしまいます。&lt;/span&gt;&lt;br /&gt;
そうすると、&amp;#8221;by&amp;#8221;というのが元々あった訳ですから、この元々あった&amp;#8221;by&amp;#8221;というのは自分で消さずにここ、文の最後に残しておきます。&lt;br /&gt;
多い間違え方としては、&amp;#8221;Who was discovered America&amp;#8221;と書いてしまって間違えるという方が結構多いです。&lt;br /&gt;
&amp;#8220;Who was discovered&amp;#8221;と書いた瞬間に、「誰が発見されたんですか？」という意味になってしまうので、文の意味が変わってしまいます。&lt;br /&gt;
それを分からないというか、間違った文にしてしまう方というのは、ここの最初の元の文から最後のここに一気に飛ぼうとしているので間違えてしまいます。&lt;br /&gt;
なので、どういう文にするんだっけ？と形が分からなくなったらこの手順を踏んで書いて下さい。&lt;br /&gt;
繰り返しになりますが、&lt;strong&gt;be動詞を前に出す。&lt;/strong&gt;&lt;br /&gt;
&lt;strong&gt;人名の所を&amp;#8221;whom&amp;#8221;に変える。&lt;/strong&gt;&lt;br /&gt;
&lt;strong&gt;最後にそれを前に出す。&lt;/strong&gt;&lt;br /&gt;
その際に、&amp;#8221;By whom&amp;#8221;の場合はそのまま出して終了。&lt;br /&gt;
&amp;#8220;whom&amp;#8221;を前に出す場合は&amp;#8221;Who&amp;#8221;に変えてちゃんと&amp;#8221;by&amp;#8221;は残しておく。&lt;br /&gt;
こういった所に気を付けて下さい。&lt;/p&gt;
&lt;p&gt;それでは次ですが、先ほどまでは疑問文の形を学習していた訳ですが、今度は&amp;#8221;by&amp;#8221;を使わない受動態というのが登場しています。&lt;br /&gt;
これは先ほどまでの文であれば、「なんとかかんとか discovered by」と&amp;#8221;by&amp;#8221;を使っていたその&amp;#8221;by&amp;#8221;という所が違う前置詞に変わってしまうというものになります。&lt;br /&gt;
ここに関しては理屈で何とかかんとか解決するというよりは、まず&lt;span style="color: #ff0000;"&gt;形として熟語として覚えてしまった方が楽なものが多い&lt;/span&gt;です。&lt;br /&gt;
ですから、それぞれについて注意点とともに説明していきたいと思います。&lt;/p&gt;
&lt;p&gt;&lt;img decoding="async" loading="lazy" class="alignnone wp-image-692" src="https://eigo-rewrite.com/wp-content/uploads/2023/08/スライド用4-1-300x169.jpg" alt="" width="611" height="344" srcset="https://eigo-rewrite.com/wp-content/uploads/2023/08/スライド用4-1-300x169.jpg 300w, https://eigo-rewrite.com/wp-content/uploads/2023/08/スライド用4-1-1024x576.jpg 1024w, https://eigo-rewrite.com/wp-content/uploads/2023/08/スライド用4-1-768x432.jpg 768w, https://eigo-rewrite.com/wp-content/uploads/2023/08/スライド用4-1-320x180.jpg 320w, https://eigo-rewrite.com/wp-content/uploads/2023/08/スライド用4-1.jpg 1280w" sizes="(max-width: 611px) 100vw, 611px" /&gt;&lt;/p&gt;
&lt;p&gt;最初です。&lt;br /&gt;
&amp;#8220;The hall was filled with people.&amp;#8221;&lt;br /&gt;
&amp;#8220;fill&amp;#8221;は元々「満たす」とか「いっぱいにする」といった意味です。&lt;br /&gt;
それが受けになっている訳ですから、「いっぱいにされている」「満たされている」となります。&lt;br /&gt;
そうすると&amp;#8221;The hall was filled with people. &amp;#8220;といったら、「そのホール」あるいは「廊下」「広場」は「人々で満たされていた」、つまり「人々でいっぱいだった」といった意味になります。&lt;br /&gt;
この場合は&amp;#8221;by&amp;#8221;を使わずに&amp;#8221;with&amp;#8221;を使っていますので、ここが&amp;#8221;be filled with&amp;#8221;といった形で一つの熟語として覚えておきましょう。&lt;/p&gt;
&lt;p&gt;二つ目です。&lt;br /&gt;
これが間違えやすいです。&lt;br /&gt;
&amp;#8220;The singer is known to people all over the world.&amp;#8221;&lt;br /&gt;
「その歌手は世界中の人々に知られている。」&lt;br /&gt;
と書いてありますが、ここも&amp;#8221;be known by&amp;#8221;ではなくて&amp;#8221;be known to&amp;#8221;という形になっています。&lt;br /&gt;
この&lt;span style="color: #ff0000;"&gt;&amp;#8220;to&amp;#8221;&lt;/span&gt;というのは、&lt;span style="color: #ff0000;"&gt;「なんとかに対して」&lt;/span&gt;といった意味合いだと思っておいて下さい。&lt;br /&gt;
つまり、その「歌手」というのは「世界中の人々に向けて」「人々に対して知られている」といったようなニュアンスです。&lt;/p&gt;
&lt;p&gt;次です。&lt;br /&gt;
今度は&amp;#8221;caught&amp;#8221;、これ&amp;#8221;catch&amp;#8221;「捕まえる」の過去分詞になっていまして、これも&amp;#8221;be caught in the rain&amp;#8221;これで「雨に降られる」とかこれが夕立であれば「夕立にあう」といった意味になります。&lt;br /&gt;
&amp;#8220;in the rain&amp;#8221;ですからなんとなく想像的には雨が降っているという状況があって、その雨が降っている中にその人がいる、その「雨の中」というような意味合いで&amp;#8221;in&amp;#8221;を使っています。&lt;br /&gt;
そうしますと、「私たちは家へ行く道の途中で」「道の上で雨に降られた。」、つまり「帰っている途中で雨に降られた。」といった意味になっています。&lt;/p&gt;
&lt;p&gt;最後にこちらです。&lt;br /&gt;
&amp;#8220;We were surprised at the beautiful voice.&amp;#8221;&lt;br /&gt;
という形になっています。&lt;br /&gt;
&amp;#8220;be surprised at&amp;#8221;を使います。&lt;br /&gt;
まず&amp;#8221;surprise&amp;#8221;という意味ですが、今日本語でも「サプライズ」とカタカナ言葉で使っていますが、&lt;span style="color: #0000ff;"&gt;本来&amp;#8221;surprise&amp;#8221;というのは「驚く」ではなくて「驚かせる」&lt;/span&gt;なんです。&lt;br /&gt;
なので、&amp;#8221;We surprised&amp;#8221;ではなくて&amp;#8221;We were surprised&amp;#8221;となっています。&lt;br /&gt;
これは「私たちは驚かされた」と言っています。&lt;br /&gt;
そうすると、&lt;strong&gt;「驚かされた」という事は裏返すと「驚いた」&lt;/strong&gt;という訳になりますので、直訳すると「私たちはその美しい声に驚かされた。」という事は言葉を変えると、「私たちはその美しい声に驚いた。」となっています。&lt;br /&gt;
スペルで注意しなければならない点がここです。&lt;br /&gt;
&amp;#8220;surprise&amp;#8221;のこの2文字目と3文字目は&amp;#8221;u&amp;#8221;と&amp;#8221;r&amp;#8221;になっていますので、この&amp;#8221;r&amp;#8221;を忘れないように「サプライズ」と発音しながら練習して下さい。&lt;/p&gt;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&lt;p&gt;それでは次に&amp;#8221;make&amp;#8221;を使った受動態、&amp;#8221;be made&amp;#8221;という形に関して説明していこうと思います。&lt;br /&gt;
教科書にも載っていますが、&amp;#8221;make&amp;#8221;を使う場合は「be動詞 + make + of」という形と、「be動詞 made from」という形があります。&lt;br /&gt;
日本語に訳すとどちらも「何々で作られている」とか「何々から作られている」といった意味になりますが、&lt;span style="color: #ff0000;"&gt;使い分けが必要&lt;/span&gt;になってきます。&lt;br /&gt;
まずは二つの文を比べてみます。&lt;/p&gt;
&lt;p&gt;&lt;img decoding="async" loading="lazy" class="alignnone wp-image-693" src="https://eigo-rewrite.com/wp-content/uploads/2023/08/スライド用5-1-300x169.jpg" alt="" width="744" height="419" srcset="https://eigo-rewrite.com/wp-content/uploads/2023/08/スライド用5-1-300x169.jpg 300w, https://eigo-rewrite.com/wp-content/uploads/2023/08/スライド用5-1-1024x576.jpg 1024w, https://eigo-rewrite.com/wp-content/uploads/2023/08/スライド用5-1-768x432.jpg 768w, https://eigo-rewrite.com/wp-content/uploads/2023/08/スライド用5-1-320x180.jpg 320w, https://eigo-rewrite.com/wp-content/uploads/2023/08/スライド用5-1.jpg 1280w" sizes="(max-width: 744px) 100vw, 744px" /&gt;&lt;/p&gt;
&lt;p&gt;一つ目は&amp;#8221;This table is made of wood。&amp;#8221;&lt;br /&gt;
&amp;#8220;wood&amp;#8221;は「木材」です。&lt;br /&gt;
そうすると、この「テーブルは木材で作られています。」となります。&lt;br /&gt;
下の文です。&lt;br /&gt;
&amp;#8220;Tofu is made from soybeans.&amp;#8221;&lt;br /&gt;
「豆腐は大豆から作られています。」&lt;br /&gt;
一見、意味としては似たような形になっていますが、こちらの&amp;#8221;of&amp;#8221;というのは次にくる&amp;#8221;wood&amp;#8221;「木材」というここの「木」という物質の&lt;span style="color: #ff0000;"&gt;性質とか形状といったものが変わらない場合に&amp;#8221;of&amp;#8221;を使います。&lt;/span&gt;&lt;br /&gt;
例えば「この机は木で出来ている。」といった時に、この「机」あるいは「テーブル」というのが「木」という物質である事には変わりがない訳です。&lt;br /&gt;
その「木」という物質が例えばですが、極端な例だとコンクリートとかプラスチックとか全く別の物質になっているとかではなくて、「木」というものの性質が残っている場合は、ここを&amp;#8221;of&amp;#8221;を使います。&lt;br /&gt;
という事は逆に&amp;#8221;form&amp;#8221;を使っている場合というのは、こちらの「材料」「原料」になるものというのが元々は大豆という豆だったものが豆腐に変化しています。&lt;br /&gt;
豆腐を見て豆とは思わないですよね？&lt;br /&gt;
その豆というものの&lt;span style="color: #ff0000;"&gt;性質というのが変わっている場合、この時に&amp;#8221;from&amp;#8221;を使います。&lt;/span&gt;&lt;br /&gt;
例えばですがこのNew Treasureという教科書、これはもちろん紙で作られている訳ですが、その紙で教科書が作られているといった場合に、その教科書構成している紙が紙という物質であるという事には変わりがないので、その場合&amp;#8221;This textbook is made of paper. &amp;#8220;「紙で出来ていると言います。&lt;br /&gt;
ですが、その紙自体は木材、パルプ材とかから作られているので、そうすると&amp;#8221;Paper is made from wood&amp;#8221;という形で、元のこの物質というものが変わっているのか変わっていないのかという点でこの&lt;strong&gt;&amp;#8220;of&amp;#8221;と&amp;#8221;from&amp;#8221;というものを区別します。&lt;/strong&gt;&lt;br /&gt;
これは色々な例を見てみて、その一つずつに対して性質変わっているなと見ていきましょう。&lt;br /&gt;
例えば、「ワインはぶどうから作られる」と言ったら、ぶどうという果物とワインという飲みもの、個体と液体みたいな形で性質が変わってしまっているから&amp;#8221;Wine is made form grapes.&amp;#8221;だな、という形で1個ずつの例文とか問題に対してこれは変わっている変わってないというのをあてはめながら理解していって下さい。&lt;br /&gt;
そしてこの&lt;span style="color: #ff00ff;"&gt;&amp;#8220;from&amp;#8221;を使った文に関しては書き換える事が出来ます。&lt;/span&gt;&lt;br /&gt;
こちらは大豆からなっていますので、こういう順番です。&lt;br /&gt;
「大豆から豆腐が作られる。」&lt;br /&gt;
そして下になると、今度は&lt;span style="color: #ff00ff;"&gt;&amp;#8220;into&amp;#8221;&lt;/span&gt;という前置詞を使っています。&lt;br /&gt;
&amp;#8220;into&amp;#8221;という前置詞は、&lt;strong&gt;左にあるものが右のものに変化する&lt;/strong&gt;という意味なので、そうすると大豆が加工されて豆腐になるというふうな形で、訳は違いますが表している事実内容としては同じものになります。&lt;br /&gt;
このようにセクション2というのは、疑問文を作るというのが一つ大きな柱になっていて、もう一つが&amp;#8221;by&amp;#8221;を使わない受動体を覚えるというのが重要な柱になります。&lt;br /&gt;
ですので、結構なボリュームになってしまいますので、このLesson6に関しては必ず学習した単元というのを文法問題集を使って体になじませていくという事を主眼において学習して下さい。&lt;br /&gt;
それではセクション2に関しては以上となります。&lt;/p&gt;
&lt;p&gt;&lt;!-- ▼▼ Lesson6 セクション2 まとめ ▼▼ --&gt;&lt;/p&gt;
&lt;h2&gt;Lesson6 セクション2：疑問詞を使った受動態・byを使わない受動態&lt;/h2&gt;
&lt;table style="border-collapse: collapse; width: 100%; text-align: left;"&gt;
&lt;thead&gt;
&lt;tr style="background-color: #dd8500; color: #ffffff;"&gt;
&lt;th style="padding: 8px;"&gt;項目&lt;/th&gt;
&lt;th style="padding: 8px;"&gt;内容&lt;/th&gt;
&lt;/tr&gt;
&lt;/thead&gt;
&lt;tbody&gt;
&lt;tr style="background-color: #f0b464; color: #000000;"&gt;
&lt;td style="padding: 8px; width: 25%;"&gt;学習テーマ&lt;/td&gt;
&lt;td style="padding: 8px;"&gt;
&lt;ul&gt;
&lt;li&gt;疑問詞を使った受動態の疑問文の作り方&lt;/li&gt;
&lt;li&gt;疑問文に対する答え方（主語と動詞の一致）&lt;/li&gt;
&lt;li&gt;by を使わない受動態表現（be filled with など）&lt;/li&gt;
&lt;li&gt;be made of / be made from の使い分け&lt;/li&gt;
&lt;/ul&gt;
&lt;/td&gt;
&lt;/tr&gt;
&lt;tr style="background-color: #ffffff; color: #000000;"&gt;
&lt;td style="padding: 8px;"&gt;パターン①&lt;br /&gt;
疑問詞＝主語&lt;/td&gt;
&lt;td style="padding: 8px;"&gt;
&lt;ul&gt;
&lt;li&gt;「何が〜されたか」「誰が〜されたか」をたずねる形。&lt;/li&gt;
&lt;li&gt;語順：&lt;strong&gt;疑問詞 + be動詞 + 過去分詞 + …？&lt;/strong&gt;&lt;/li&gt;
&lt;li&gt;例）What was stolen from Mary&amp;#8217;s locker?&lt;/li&gt;
&lt;li&gt;答えも主語と動詞をそろえる：Her purse &lt;strong&gt;was&lt;/strong&gt; (stolen).&lt;/li&gt;
&lt;/ul&gt;
&lt;/td&gt;
&lt;/tr&gt;
&lt;tr style="background-color: #f0b464; color: #000000;"&gt;
&lt;td style="padding: 8px;"&gt;パターン②&lt;br /&gt;
疑問詞≠主語&lt;/td&gt;
&lt;td style="padding: 8px;"&gt;
&lt;ul&gt;
&lt;li&gt;「いつ・どこで」など、状況（時間・場所）をたずねる形。&lt;/li&gt;
&lt;li&gt;語順：&lt;strong&gt;疑問詞 + be動詞 + 主語 + 過去分詞 + …？&lt;/strong&gt;&lt;/li&gt;
&lt;li&gt;例）Where was Mary&amp;#8217;s purse found?&lt;/li&gt;
&lt;li&gt;答えは主語と時制をそろえて：It was found in the restroom.&lt;/li&gt;
&lt;/ul&gt;
&lt;/td&gt;
&lt;/tr&gt;
&lt;tr style="background-color: #ffffff; color: #000000;"&gt;
&lt;td style="padding: 8px;"&gt;パターン③&lt;br /&gt;
「誰によって〜されたか」&lt;/td&gt;
&lt;td style="padding: 8px;"&gt;
&lt;ul&gt;
&lt;li&gt;肯定文：America was discovered by Columbus.&lt;/li&gt;
&lt;li&gt;① まず be動詞を前に出して疑問文：Was America discovered by Columbus?&lt;/li&gt;
&lt;li&gt;② Columbus → whom（前置詞 by の目的格）。&lt;/li&gt;
&lt;li&gt;③ 疑問詞を前に出す：
&lt;ul&gt;
&lt;li&gt;前置詞ごと前へ：By whom was America discovered?&lt;/li&gt;
&lt;li&gt;疑問詞だけ前へ：Who was America discovered by?&lt;/li&gt;
&lt;/ul&gt;
&lt;/li&gt;
&lt;li&gt;「Who was discovered America？」のような語順は誤り。&lt;/li&gt;
&lt;/ul&gt;
&lt;/td&gt;
&lt;/tr&gt;
&lt;tr style="background-color: #f0b464; color: #000000;"&gt;
&lt;td style="padding: 8px;"&gt;by を使わない受動態&lt;/td&gt;
&lt;td style="padding: 8px;"&gt;
&lt;ul&gt;
&lt;li&gt;&lt;strong&gt;be filled with ～&lt;/strong&gt;：「～でいっぱいだ」&lt;br /&gt;
The hall was filled with people.&lt;/li&gt;
&lt;li&gt;&lt;strong&gt;be known to ～&lt;/strong&gt;：「～に知られている」&lt;br /&gt;
The singer is known to people all over the world.&lt;/li&gt;
&lt;li&gt;&lt;strong&gt;be caught in ～&lt;/strong&gt;：「～（雨・嵐など）にあう」&lt;br /&gt;
We were caught in the rain on our way home.&lt;/li&gt;
&lt;li&gt;&lt;strong&gt;be surprised at ～&lt;/strong&gt;：「～に驚く」&lt;br /&gt;
We were surprised at the beautiful voice.&lt;/li&gt;
&lt;/ul&gt;
&lt;/td&gt;
&lt;/tr&gt;
&lt;tr style="background-color: #ffffff; color: #000000;"&gt;
&lt;td style="padding: 8px;"&gt;be made of / from&lt;/td&gt;
&lt;td style="padding: 8px;"&gt;
&lt;ul&gt;
&lt;li&gt;&lt;strong&gt;be made of ＋ 材料&lt;/strong&gt;&lt;br /&gt;
性質・見た目がほぼ残っている場合。&lt;br /&gt;
This table is made of wood.&lt;/li&gt;
&lt;li&gt;&lt;strong&gt;be made from ＋ 原料&lt;/strong&gt;&lt;br /&gt;
性質・形が大きく変化している場合。&lt;br /&gt;
Tofu is made from soybeans.&lt;/li&gt;
&lt;li&gt;書きかえ：Soybeans are made into tofu.（A is made into B）&lt;/li&gt;
&lt;/ul&gt;
&lt;/td&gt;
&lt;/tr&gt;
&lt;/tbody&gt;
&lt;/table&gt;
&lt;hr /&gt;
&lt;p&gt;&lt;!-- ▼▼ クイズ（10問） ▼▼ --&gt;&lt;/p&gt;
&lt;h2&gt;Lesson6 セクション2 確認クイズ（10問）&lt;/h2&gt;
&lt;p&gt;&lt;script&gt;
// Lesson6-2 用の正解表示スクリプト
function showAnswerL6S2(id) {
  var ans = document.getElementById(id);
  var btn = document.getElementById('btn_' + id);
  if (ans) { ans.style.display = 'inline'; }
  if (btn) { btn.style.display = 'none'; }
}
&lt;/script&gt;&lt;/p&gt;
&lt;table style="border-collapse: collapse; width: 100%; text-align: left; margin-top: 10px;"&gt;
&lt;thead&gt;
&lt;tr style="background-color: #dd8500; color: #ffffff;"&gt;
&lt;th style="padding: 8px; width: 5%;"&gt;No.&lt;/th&gt;
&lt;th style="padding: 8px; width: 45%;"&gt;問題&lt;/th&gt;
&lt;th style="padding: 8px; width: 35%;"&gt;選択肢（A～D）&lt;/th&gt;
&lt;th style="padding: 8px; width: 15%;"&gt;解答&lt;/th&gt;
&lt;/tr&gt;
&lt;/thead&gt;
&lt;tbody&gt;&lt;!-- Q1 --&gt;&lt;/p&gt;
&lt;tr style="background-color: #f0b464; color: #000000;"&gt;
&lt;td style="padding: 8px;"&gt;1&lt;/td&gt;
&lt;td style="padding: 8px;"&gt;「メアリーのロッカーから何が盗まれたのですか。」に最も適切な英文を選びなさい。&lt;/td&gt;
&lt;td style="padding: 8px;"&gt;A) What did steal from Mary&amp;#8217;s locker?&lt;br /&gt;
B) What did stolen from Mary&amp;#8217;s locker?&lt;br /&gt;
C) What was stolen from Mary&amp;#8217;s locker?&lt;br /&gt;
D) What stolen from Mary&amp;#8217;s locker was?&lt;/td&gt;
&lt;td style="padding: 8px;"&gt;&lt;button id="btn_q1_l6s2"&gt;正解を見る&lt;/button&gt;&lt;br /&gt;
&lt;span id="q1_l6s2" style="display: none;"&gt;C（What was stolen from Mary&amp;#8217;s locker?）&lt;/span&gt;&lt;/td&gt;
&lt;/tr&gt;
&lt;p&gt;&lt;!-- Q2 --&gt;&lt;/p&gt;
&lt;tr style="background-color: #ffffff; color: #000000;"&gt;
&lt;td style="padding: 8px;"&gt;2&lt;/td&gt;
&lt;td style="padding: 8px;"&gt;Q1 の疑問文に「彼女の財布が盗まれました。」と答えるとき、最も適切なものを選びなさい。&lt;/td&gt;
&lt;td style="padding: 8px;"&gt;A) It is her purse.&lt;br /&gt;
B) It her purse was.&lt;br /&gt;
C) Her purse was.&lt;br /&gt;
D) Her purse stole.&lt;/td&gt;
&lt;td style="padding: 8px;"&gt;&lt;button id="btn_q2_l6s2"&gt;正解を見る&lt;/button&gt;&lt;br /&gt;
&lt;span id="q2_l6s2" style="display: none;"&gt;C（Her purse was.）&lt;/span&gt;&lt;/td&gt;
&lt;/tr&gt;
&lt;p&gt;&lt;!-- Q3 --&gt;&lt;/p&gt;
&lt;tr style="background-color: #f0b464; color: #000000;"&gt;
&lt;td style="padding: 8px;"&gt;3&lt;/td&gt;
&lt;td style="padding: 8px;"&gt;「その建物はいつ建てられたのですか。」に最も適切な英文を選びなさい。&lt;/td&gt;
&lt;td style="padding: 8px;"&gt;A) When built was the building?&lt;br /&gt;
B) When was the building built?&lt;br /&gt;
C) When did the building built?&lt;br /&gt;
D) When the building was built?&lt;/td&gt;
&lt;td style="padding: 8px;"&gt;&lt;button id="btn_q3_l6s2"&gt;正解を見る&lt;/button&gt;&lt;br /&gt;
&lt;span id="q3_l6s2" style="display: none;"&gt;B（When was the building built?）&lt;/span&gt;&lt;/td&gt;
&lt;/tr&gt;
&lt;p&gt;&lt;!-- Q4 --&gt;&lt;/p&gt;
&lt;tr style="background-color: #ffffff; color: #000000;"&gt;
&lt;td style="padding: 8px;"&gt;4&lt;/td&gt;
&lt;td style="padding: 8px;"&gt;Q3 の疑問文に「（その建物は）去年建てられました。」と答えるとき、最も適切な英文を選びなさい。&lt;/td&gt;
&lt;td style="padding: 8px;"&gt;A) It built last year.&lt;br /&gt;
B) It was build last year.&lt;br /&gt;
C) It was built last year.&lt;br /&gt;
D) It is built last year.&lt;/td&gt;
&lt;td style="padding: 8px;"&gt;&lt;button id="btn_q4_l6s2"&gt;正解を見る&lt;/button&gt;&lt;br /&gt;
&lt;span id="q4_l6s2" style="display: none;"&gt;C（It was built last year.）&lt;/span&gt;&lt;/td&gt;
&lt;/tr&gt;
&lt;p&gt;&lt;!-- Q5 --&gt;&lt;/p&gt;
&lt;tr style="background-color: #f0b464; color: #000000;"&gt;
&lt;td style="padding: 8px;"&gt;5&lt;/td&gt;
&lt;td style="padding: 8px;"&gt;「疑問詞が主語ではない受動態の疑問文」の語順として正しいものを選びなさい。&lt;/td&gt;
&lt;td style="padding: 8px;"&gt;A) 主語 + be動詞 + 疑問詞 + 過去分詞 + …？&lt;br /&gt;
B) 疑問詞 + 主語 + be動詞 + 過去分詞 + …？&lt;br /&gt;
C) 疑問詞 + be動詞 + 主語 + 過去分詞 + …？&lt;br /&gt;
D) be動詞 + 疑問詞 + 主語 + 過去分詞 + …？&lt;/td&gt;
&lt;td style="padding: 8px;"&gt;&lt;button id="btn_q5_l6s2"&gt;正解を見る&lt;/button&gt;&lt;br /&gt;
&lt;span id="q5_l6s2" style="display: none;"&gt;C（疑問詞 + be動詞 + 主語 + 過去分詞 + …？）&lt;/span&gt;&lt;/td&gt;
&lt;/tr&gt;
&lt;p&gt;&lt;!-- Q6 --&gt;&lt;/p&gt;
&lt;tr style="background-color: #ffffff; color: #000000;"&gt;
&lt;td style="padding: 8px;"&gt;6&lt;/td&gt;
&lt;td style="padding: 8px;"&gt;「そのホールは人々でいっぱいだった。」に最も適切な英文を選びなさい。&lt;/td&gt;
&lt;td style="padding: 8px;"&gt;A) The hall was filled by people.&lt;br /&gt;
B) The hall is filled of people.&lt;br /&gt;
C) The hall was filled with people.&lt;br /&gt;
D) The hall was filled to people.&lt;/td&gt;
&lt;td style="padding: 8px;"&gt;&lt;button id="btn_q6_l6s2"&gt;正解を見る&lt;/button&gt;&lt;br /&gt;
&lt;span id="q6_l6s2" style="display: none;"&gt;C（The hall was filled with people.）&lt;/span&gt;&lt;/td&gt;
&lt;/tr&gt;
&lt;p&gt;&lt;!-- Q7 --&gt;&lt;/p&gt;
&lt;tr style="background-color: #f0b464; color: #000000;"&gt;
&lt;td style="padding: 8px;"&gt;7&lt;/td&gt;
&lt;td style="padding: 8px;"&gt;「その歌手は世界中の人々に知られている。」に最も適切な英文を選びなさい。&lt;/td&gt;
&lt;td style="padding: 8px;"&gt;A) The singer is known by people all over the world.&lt;br /&gt;
B) The singer is known to people all over the world.&lt;br /&gt;
C) The singer is known for people all over the world.&lt;br /&gt;
D) The singer is known with people all over the world.&lt;/td&gt;
&lt;td style="padding: 8px;"&gt;&lt;button id="btn_q7_l6s2"&gt;正解を見る&lt;/button&gt;&lt;br /&gt;
&lt;span id="q7_l6s2" style="display: none;"&gt;B（The singer is known to people all over the world.）&lt;/span&gt;&lt;/td&gt;
&lt;/tr&gt;
&lt;p&gt;&lt;!-- Q8 --&gt;&lt;/p&gt;
&lt;tr style="background-color: #ffffff; color: #000000;"&gt;
&lt;td style="padding: 8px;"&gt;8&lt;/td&gt;
&lt;td style="padding: 8px;"&gt;「私たちは家に帰る途中で雨に降られた。」に最も適切な英文を選びなさい。&lt;/td&gt;
&lt;td style="padding: 8px;"&gt;A) We caught in the rain on our way home.&lt;br /&gt;
B) We were caught by the rain on our way home.&lt;br /&gt;
C) We were caught in the rain on our way home.&lt;br /&gt;
D) We were caught with the rain on our way home.&lt;/td&gt;
&lt;td style="padding: 8px;"&gt;&lt;button id="btn_q8_l6s2"&gt;正解を見る&lt;/button&gt;&lt;br /&gt;
&lt;span id="q8_l6s2" style="display: none;"&gt;C（We were caught in the rain on our way home.）&lt;/span&gt;&lt;/td&gt;
&lt;/tr&gt;
&lt;p&gt;&lt;!-- Q9 --&gt;&lt;/p&gt;
&lt;tr style="background-color: #f0b464; color: #000000;"&gt;
&lt;td style="padding: 8px;"&gt;9&lt;/td&gt;
&lt;td style="padding: 8px;"&gt;「このテーブルは木でできている。」に最も適切な英文を選びなさい。&lt;/td&gt;
&lt;td style="padding: 8px;"&gt;A) This table is made from wood.&lt;br /&gt;
B) This table is made of wood.&lt;br /&gt;
C) This table is made by wood.&lt;br /&gt;
D) This table is made with wood.&lt;/td&gt;
&lt;td style="padding: 8px;"&gt;&lt;button id="btn_q9_l6s2"&gt;正解を見る&lt;/button&gt;&lt;br /&gt;
&lt;span id="q9_l6s2" style="display: none;"&gt;B（This table is made of wood.）&lt;/span&gt;&lt;/td&gt;
&lt;/tr&gt;
&lt;p&gt;&lt;!-- Q10 --&gt;&lt;/p&gt;
&lt;tr style="background-color: #ffffff; color: #000000;"&gt;
&lt;td style="padding: 8px;"&gt;10&lt;/td&gt;
&lt;td style="padding: 8px;"&gt;「豆腐は大豆から作られています。」Tofu is made from soybeans. を&lt;br /&gt;
「大豆から豆腐が作られます。」という意味になるように書きかえるとき、最も適切な英文を選びなさい。&lt;/td&gt;
&lt;td style="padding: 8px;"&gt;A) Soybeans are made from tofu.&lt;br /&gt;
B) Soybeans are made with tofu.&lt;br /&gt;
C) Soybeans are made into tofu.&lt;br /&gt;
D) Soybeans are made by tofu.&lt;/td&gt;
&lt;td style="padding: 8px;"&gt;&lt;button id="btn_q10_l6s2"&gt;正解を見る&lt;/button&gt;&lt;br /&gt;
&lt;span id="q10_l6s2" style="display: none;"&gt;C（Soybeans are made into tofu.）&lt;/span&gt;&lt;/td&gt;
&lt;/tr&gt;
&lt;/tbody&gt;
&lt;/table&gt;
&lt;p&gt;&lt;!-- ▼▼ 送客導線：末尾（ST中心） ▼▼ --&gt;&lt;/p&gt;
&lt;div style="border: 1px solid #ffd6b3; background: #fff7ef; padding: 14px 16px; border-radius: 8px; margin: 18px 0 16px;"&gt;
&lt;h2 style="margin: 0 0 10px; font-size: 1.15rem; line-height: 1.6;"&gt;体験・学習相談へ（アクセス／プロフィール）&lt;/h2&gt;
&lt;p style="margin: 0 0 10px; line-height: 1.9;"&gt;ここまでで「語順は分かるのに、テストや英作文で崩れる」という場合は、&lt;strong&gt;どのパターンで混ざっているか（疑問詞＝主語／≠主語／by系）&lt;/strong&gt;を先に特定すると早いです。通塾・相談の入口は下にまとめています。&lt;/p&gt;
&lt;ul style="margin: 0; padding-left: 1.2em; line-height: 1.9;"&gt;
&lt;li&gt;場所・受講の入口を確認する → &lt;a href="https://eigo-rewrite.com/access/"&gt;アクセス&lt;/a&gt;&lt;/li&gt;
&lt;li&gt;指導者の方針・背景を見てから相談したい → &lt;a href="https://eigo-rewrite.com/profile/"&gt;中尾憲吾プロフィール&lt;/a&gt;&lt;/li&gt;
&lt;li&gt;他の講座・対応範囲も含めて全体を確認する → &lt;a href="https://eigo-rewrite.com/"&gt;トップページ&lt;/a&gt;&lt;/li&gt;
&lt;/ul&gt;
&lt;p style="margin: 10px 0 0; line-height: 1.9;"&gt;高校入試の英作文で受動態を点にするなら、演習・添削の導線は &lt;a href="https://eigo-rewrite.com/toritsu/"&gt;都立入試の英作文対策&lt;/a&gt; にあります。&lt;/p&gt;
&lt;/div&gt;
&lt;p&gt;&lt;!--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t>
  </si>
  <si>
    <t>以下のページは不自然なワードを使用しています。
これらを適切に自然な言葉に置き換えて下さい。
なお、本文の装飾や構造は絶対に変えないでください。
【対象ページURL】
https://eng-support.com/column/book2-lesson12-scene1/
【検出された不自然ワード】
- 型
【本文】
------
&lt;p&gt;&lt;iframe title="YouTube video player" src="https://www.youtube.com/embed/URs-khkufy4?si=FFa8QM62S9TR1LHF" width="560" height="315" frameborder="0" allowfullscreen="allowfullscreen"&gt;&lt;/iframe&gt;&lt;/p&gt;
&lt;p&gt;「&lt;span style="color: blue;"&gt;To speak English&lt;/span&gt; is fun.」は分かるのに、「&lt;span style="color: blue;"&gt;It&lt;/span&gt; makes me sad &lt;span style="color: red;"&gt;to think&lt;/span&gt; …」や「&lt;span style="color: blue;"&gt;It&lt;/span&gt; won’t be difficult &lt;span style="color: green;"&gt;for us to do&lt;/span&gt; …」になると、&lt;span style="color: red;"&gt;it が“それ”なのか仮主語なのか&lt;/span&gt;で読みが止まりやすいです。さらに「&lt;span style="color: green;"&gt;for＋人＋to&lt;/span&gt;」が出ると、&lt;span style="color: red;"&gt;不定詞の主語（意味上の主語）&lt;/span&gt;なのか、仮主語・真主語の入れ替えなのかが混ざって、英文全体の骨格が見えなくなります。&lt;/p&gt;
&lt;p&gt;Book2 Lesson12 シーン1のポイントは、&lt;span style="color: blue;"&gt;①形式主語 it／②真主語 to不定詞／③for＋人＋to の役割&lt;/span&gt;を分けて扱うことです。主語の位置が長くなると後ろへ回される英語の流れ（情報の置き方）も含めて整理すると、「it to 意味」「不定詞が主語になる」の読み違いが止まります。まずは、主語としての不定詞→形式主語 it への置き換え→for＋人＋to が示す“誰が”の見抜き、の順で揃えていきましょう。&lt;/p&gt;
&lt;h3&gt;不定詞の名詞的用法とは&lt;/h3&gt;
&lt;p&gt;不定詞の名詞的用法は、主語、補語、他動詞の目的語の役割を果たすことがあります。主に、動詞原形の前に&lt;span style="color: blue;"&gt;&amp;#8220;to&amp;#8221;&lt;/span&gt;を付けることで、名詞としての働きをします。このような名詞的用法は、「&lt;span style="color: blue;"&gt;to&lt;/span&gt; 動詞原形」という形式を取ります。&lt;/p&gt;
&lt;h3&gt;主語になる不定詞&lt;/h3&gt;
&lt;p&gt;不定詞の名詞的用法の中で、主語として機能することがあります。例えば、「&lt;span style="color: red;"&gt;To speak English&lt;/span&gt; is a lot of fun.」という文では、&amp;#8221;&lt;span style="color: red;"&gt;to speak English&lt;/span&gt;&amp;#8220;が主語となります。この場合、動詞である&amp;#8221;is&amp;#8221;の前に主語が位置しているため、それを仮主語として&amp;#8221;&lt;span style="color: blue;"&gt;It&lt;/span&gt;&amp;#8220;を用いることが一般的です。&lt;/p&gt;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&lt;hr /&gt;
&lt;p&gt;&lt;iframe loading="lazy" title="YouTube video player" src="https://www.youtube.com/embed/LNJ88-7KzHU?si=q4gIi3xQh0dl_wLy" width="560" height="315" frameborder="0" allowfullscreen="allowfullscreen"&gt;&lt;/iframe&gt;&lt;/p&gt;
&lt;h3&gt;補語や目的語としての不定詞&lt;/h3&gt;
&lt;p&gt;また、不定詞は補語や他動詞の目的語としても機能します。例えば、「&lt;span style="color: blue;"&gt;It&lt;/span&gt; makes me sad &lt;span style="color: red;"&gt;to think&lt;/span&gt; you’ll be leaving soon.」という文では、&amp;#8221;&lt;span style="color: red;"&gt;to think&lt;/span&gt;&amp;#8220;が補語としての役割を果たし、「私は悲しい」という感情を表現しています。&lt;/p&gt;
&lt;h3&gt;情報構造と順序&lt;/h3&gt;
&lt;p&gt;英語では、情報構造と順序に注意することが重要です。情報は、旧情報から新情報の順に提示され、さらに原因を先に述べてから結果を示します。また、文章が始まる部分には重要な情報が配置されるため、長い主語は後ろに移動されることがあります。&lt;/p&gt;
&lt;p&gt;不定詞の名詞的用法は、英語の文法の中でも重要な部分の一つです。主語や補語、目的語として様々な役割を果たす不定詞は、適切な位置に配置することで文の意味を明確に表現することができます。情報構造や文の順序にも注意し、正確な表現を心がけましょう。&lt;/p&gt;
&lt;hr /&gt;
&lt;p&gt;&lt;iframe loading="lazy" title="YouTube video player" src="https://www.youtube.com/embed/FE8FccTZLqQ?si=vMG0sqWOn9xufN7f" width="560" height="315" frameborder="0" allowfullscreen="allowfullscreen"&gt;&lt;/iframe&gt;&lt;/p&gt;
&lt;h3&gt;仮主語と真主語の確認&lt;/h3&gt;
&lt;p&gt;3番の文に注目しましょう。非常に理解しづらいですね。こういう文を読むと、仮主語と真主語の勉強だとしても、解決することができます。しかし、テストや模擬試験の場合、文法が複雑に絡み合っていると、問題の内容が理解できなくなることがよくあります。&lt;/p&gt;
&lt;p&gt;まず、「&lt;span style="color: red;"&gt;It is wrong&lt;/span&gt;」という部分です。もし文が「.」で終わっていたら、「&lt;span style="color: green;"&gt;それは&lt;/span&gt;間違っている」という意味になります。しかし、「&lt;span style="color: green;"&gt;それ&lt;/span&gt;」が何を指しているのかが分からず、その後の「&lt;span style="color: blue;"&gt;not to tell&lt;/span&gt;」に至るまでに、仮主語と真主語を考える癖が皆さんに身についています。ここで、「&lt;span style="color: red;"&gt;It to&lt;/span&gt;」が仮主語と真主語なのか、そして、不定詞の否定形が「&lt;span style="color: blue;"&gt;not to&lt;/span&gt; 動詞原形」であることを考えます。したがって、「&lt;span style="color: blue;"&gt;not to tell&lt;/span&gt;」が真の主語です。この文の意味は、「&lt;span style="color: green;"&gt;本当のことを言わないのは&lt;/span&gt;間違っている」となります。&lt;/p&gt;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&lt;h3&gt;仮主語と真主語の位置&lt;/h3&gt;
&lt;p&gt;次に、「&lt;span style="color: red;"&gt;It won’t be difficult for us to do these problems&lt;/span&gt;」です。まず、「&lt;span style="color: red;"&gt;It&lt;/span&gt;」が主語であると考えます。そして、「&lt;span style="color: blue;"&gt;won’t be&lt;/span&gt;」は自動詞で、「&lt;span style="color: blue;"&gt;difficult&lt;/span&gt;」は形容詞で補語です。「&lt;span style="color: red;"&gt;It&lt;/span&gt;」は仮の主語であり、「&lt;span style="color: green;"&gt;for us to do these problems&lt;/span&gt;」が真の主語です。この部分は、「&lt;span style="color: green;"&gt;これらの問題を解くことは&lt;/span&gt;難しくないだろう」という意味になります。&lt;/p&gt;
&lt;h3&gt;意味上の主語と仮主語、真主語の区別&lt;/h3&gt;
&lt;p&gt;仮主語と真主語の議論と、意味上の主語の議論が混ざりやすいことがありますが、これらは異なる概念です。同じ文中に現れることがよくありますが、それらを明確に区別することが重要です。仮主語と真主語は長いため、それらを文の最初に置くのが一般的です。これに対して、不定詞の前に「&lt;span style="color: green;"&gt;for 誰々&lt;/span&gt;」とあるのは、不定詞の主語を示しています。したがって、「&lt;span style="color: green;"&gt;for us to do these problems&lt;/span&gt;」は意味上の主語です。&lt;/p&gt;
&lt;h3&gt;第5文型の構造と主語、述語の位置&lt;/h3&gt;
&lt;p&gt;最後に、「&lt;span style="color: blue;"&gt;me sad&lt;/span&gt;」が名詞と形容詞の組み合わせであり、他動詞の後に名詞や形容詞が並ぶ第5文型の例です。この構造では、「&lt;span style="color: red;"&gt;me&lt;/span&gt;」が主語であり、「&lt;span style="color: blue;"&gt;sad&lt;/span&gt;」が形容詞で、「&lt;span style="color: green;"&gt;makes&lt;/span&gt;」が述語となります。したがって、「&lt;span style="color: red;"&gt;It makes me sad&lt;/span&gt;」は、「&lt;span style="color: green;"&gt;それは&lt;/span&gt;私を&lt;span style="color: blue;"&gt;悲しくさせる&lt;/span&gt;」という意味になります。&lt;/p&gt;
&lt;p&gt;これらの文法的概念を理解することで、英文の解釈や構造をより明確に把握できるでしょう。&lt;/p&gt;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&lt;hr /&gt;
&lt;p&gt;&lt;iframe loading="lazy" title="YouTube video player" src="https://www.youtube.com/embed/JqzpKX4I6Ho?si=Fi2MWRWDs2ocifqX" width="560" height="315" frameborder="0" allowfullscreen="allowfullscreen"&gt;&lt;/iframe&gt;&lt;/p&gt;
&lt;h3&gt;英語の文法解説&lt;/h3&gt;
&lt;p&gt;Lesson12のシーン1では、スライドが2つ用意されています。まず、5番のスライドについて考えてみましょう。&lt;/p&gt;
&lt;p&gt;&amp;#8220;&lt;span style="color: green;"&gt;It&lt;/span&gt; makes &lt;span style="color: green;"&gt;me&lt;/span&gt; &lt;span style="color: blue;"&gt;sad&lt;/span&gt; to think &lt;span style="color: red;"&gt;you’ll&lt;/span&gt; be leaving soon.&amp;#8221;という文はやや複雑ですが、英語の文法を理解する上で重要です。まず、主語を考えます。最初の&amp;#8221;&lt;span style="color: green;"&gt;It&lt;/span&gt;&amp;#8220;は「それは」を意味し、仮主語と考えられます。しかし、具体的な指示がないため、一旦この部分は仮置きしておきます。&lt;/p&gt;
&lt;p&gt;次に、動詞の&amp;#8221;&lt;span style="color: green;"&gt;makes&lt;/span&gt;&amp;#8220;を見ると、これは第5文型の動詞です。第5文型では主語の後に目的語や補語が続きます。この文では、&amp;#8221;&lt;span style="color: green;"&gt;me&lt;/span&gt;&amp;#8220;が目的語であり、&amp;#8221;&lt;span style="color: blue;"&gt;sad&lt;/span&gt;&amp;#8220;が補語です。したがって、文全体が第5文型になります。&lt;/p&gt;
&lt;p&gt;次に、&amp;#8221;to think&amp;#8221;以下の部分を考えます。これが真主語となります。&amp;#8221;to think&amp;#8221;の後ろには&amp;#8221;&lt;span style="color: red;"&gt;you’ll&lt;/span&gt; be leaving soon.&amp;#8221;という文が続きますが、この部分は主語・動詞の関係を持っており、&amp;#8221;to think&amp;#8221;の目的語の役割を果たします。&lt;/p&gt;
&lt;p&gt;つまり、この文の意味は、「それは私が近いうちに&lt;span style="color: red;"&gt;あなたが&lt;/span&gt;去ることを考えると&lt;span style="color: blue;"&gt;悲しい&lt;/span&gt;」となります。このように、英語の文法を理解することで、複雑な文も解釈できるようになります。&lt;/p&gt;
&lt;h3&gt;第5文型の重要性&lt;/h3&gt;
&lt;p&gt;第5文型は英語の文法の基本ですが、忘れがちな箇所でもあります。第5文型では、主語の後に動詞が来て、その後に目的語や補語が続きます。このパターンをしっかりと把握することが重要です。&lt;/p&gt;
&lt;p&gt;第5文型を理解することで、文の意味を正確に把握できます。また、忘れてしまうと、複雑な文を解釈する際に困難が生じます。そのため、第5文型の復習は定期的に行うことが必要です。&lt;/p&gt;
&lt;h3&gt;&amp;#8220;surprise&amp;#8221;の使い方&lt;/h3&gt;
&lt;p&gt;次に、別の例文を考えてみましょう。&amp;#8221;&lt;span style="color: green;"&gt;It&lt;/span&gt; surprised &lt;span style="color: green;"&gt;me&lt;/span&gt; to hear Meg won the race.&amp;#8221;という文では、&amp;#8221;&lt;span style="color: blue;"&gt;surprise&lt;/span&gt;&amp;#8220;という動詞の使い方が重要です。&amp;#8221;&lt;span style="color: blue;"&gt;surprise&lt;/span&gt;&amp;#8220;は他動詞であり、原因が主語になります。&lt;/p&gt;
&lt;p&gt;この文では、&amp;#8221;to hear Meg won the race.&amp;#8221;が原因となり、&amp;#8221;&lt;span style="color: green;"&gt;me&lt;/span&gt;&amp;#8220;が驚いた側の人を指します。したがって、この文の意味は、「メグが競争に勝ったと聞いて、私は驚いた」となります。&lt;/p&gt;
&lt;p&gt;英語の文法を理解することで、より正確な翻訳や解釈が可能になります。特に、第5文型や動詞の使い方は重要なポイントですので、定期的な復習が必要です。&lt;/p&gt;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</si>
  <si>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https://juku-escot.com/c_blogs/1dayanki/
【検出された不自然ワード】
- 崩れ
- 型
- 固定
- 手順
- 最短
【本文】
------
&lt;p&gt;&amp;nbsp;&lt;/p&gt;
&lt;p&gt;「テスト前日まで手をつけられなかった」「明日までにどうしても覚えたい範囲がある」という場面で、&lt;strong&gt;1日でどこまで暗記できるか&lt;/strong&gt;は大きなテーマです。闇雲に詰め込むのではなく、自分に合った方法を選び、短時間で最大限の成果を出すことが大切です。&lt;/p&gt;
&lt;p&gt;このページでは、&lt;strong&gt;1日で暗記するための具体的な方法&lt;/strong&gt;と、その際の考え方・注意点を整理して解説します。&lt;/p&gt;
&lt;div class="anki-quickbox"&gt;
&lt;h3&gt;1日暗記は「量を絞る→3回触れる→寝る前に仕上げる」&lt;/h3&gt;
&lt;p&gt;1日で暗記できる量には限度があります。前日に間に合わせるなら、範囲を広げるより「確実に取れる範囲」へ絞り、同じ内容に短時間で何度も触れる形（目安：最低3周）に寄せるのが基本です。個人差はありますが、この型に沿うと崩れにくくなります。&lt;/p&gt;
&lt;ul&gt;
&lt;li&gt;今日覚える範囲を「配点が高い／頻出／落とせない」から絞る&lt;/li&gt;
&lt;li&gt;1周目は速く全体（音読 or 読み）→2周目以降でアウトプット（隠して言う・書く）&lt;/li&gt;
&lt;li&gt;間違いだけを集めた「ミス一覧」を作り、そこを反復する&lt;/li&gt;
&lt;li&gt;寝る直前に最終チェックし、睡眠で定着させる&lt;/li&gt;
&lt;/ul&gt;
&lt;/div&gt;
&lt;h3&gt;1日で暗記する手順（最短ルート）&lt;/h3&gt;
&lt;ol&gt;
&lt;li&gt;&lt;strong&gt;範囲を決める（5〜10分）&lt;/strong&gt;：全部は狙わず、点になりやすい範囲を優先します。&lt;/li&gt;
&lt;li&gt;&lt;strong&gt;1周目（インプット）&lt;/strong&gt;：音読／黙読で通し、「分かる・あやしい・初見」に分けます。&lt;/li&gt;
&lt;li&gt;&lt;strong&gt;2周目（アウトプット）&lt;/strong&gt;：隠して言う・書く・小テスト形式で再現できるか確認します。&lt;/li&gt;
&lt;li&gt;&lt;strong&gt;3周目（ミス潰し）&lt;/strong&gt;：間違いだけを回します（ここが一番効きやすいです）。&lt;/li&gt;
&lt;li&gt;&lt;strong&gt;仕上げ（寝る前＋翌朝）&lt;/strong&gt;：寝る前にミス一覧→翌朝に同じ箇所を再チェックします。&lt;/li&gt;
&lt;/ol&gt;
&lt;h3&gt;1日で暗記できる量の目安と、量の決め方&lt;/h3&gt;
&lt;h4&gt;量の目安（個人差あり）&lt;/h4&gt;
&lt;ul&gt;
&lt;li&gt;英単語：50〜150語（既習が多いほど上振れ）&lt;/li&gt;
&lt;li&gt;漢字・語句：20〜60（書けるまでやると負荷は上がります）&lt;/li&gt;
&lt;li&gt;社会・理科の用語：50〜120（一問一答は回しやすい）&lt;/li&gt;
&lt;li&gt;文章（全文／要点）：短い段落〜数段落（区切って再現できる範囲が現実的）&lt;/li&gt;
&lt;/ul&gt;
&lt;h4&gt;今日の量の決め方（失敗しにくい基準）&lt;/h4&gt;
&lt;ul&gt;
&lt;li&gt;&lt;strong&gt;「3周できる量」&lt;/strong&gt;にする（1周で終わる量ではなく、複数回回せる量に調整）&lt;/li&gt;
&lt;li&gt;初見が多いほど減らす（新規が多い日は精度優先）&lt;/li&gt;
&lt;li&gt;配点・頻出から逆算する（短時間でも成果が出やすい）&lt;/li&gt;
&lt;/ul&gt;
&lt;h3&gt;文章を1日で暗記したいとき（本文暗記／説明文・古文の要点など）&lt;/h3&gt;
&lt;ol&gt;
&lt;li&gt;&lt;strong&gt;区切る&lt;/strong&gt;：1文単位より「意味のまとまり（2〜4行）」でブロック化します。&lt;/li&gt;
&lt;li&gt;&lt;strong&gt;キーワードを固定&lt;/strong&gt;：固有名詞・因果・対比語（しかし／つまり等）に印を付けます。&lt;/li&gt;
&lt;li&gt;&lt;strong&gt;口頭再現&lt;/strong&gt;：見ないで言えるか確認（言えない箇所＝暗記対象）にします。&lt;/li&gt;
&lt;li&gt;&lt;strong&gt;穴埋め復習&lt;/strong&gt;：キーワードだけ隠して再現→最後に全文を通して確認します。&lt;/li&gt;
&lt;/ol&gt;
&lt;h3&gt;前日でも間に合わせる休憩・睡眠・最終確認&lt;/h3&gt;
&lt;ul&gt;
&lt;li&gt;集中が切れたら短い休憩（例：25分＋5分／50分＋10分）&lt;/li&gt;
&lt;li&gt;睡眠を削りすぎない（寝る前の復習→睡眠で定着が変わります）&lt;/li&gt;
&lt;li&gt;最終確認は「ミス一覧」だけ（全部見直すより効率的）&lt;/li&gt;
&lt;/ul&gt;
&lt;h4&gt;やってはいけないNG&lt;/h4&gt;
&lt;ul&gt;
&lt;li&gt;範囲を決めずに詰め込み続ける（反復が回らず残りにくい）&lt;/li&gt;
&lt;li&gt;眺めるだけで安心する（「言える／書ける」で確認する）&lt;/li&gt;
&lt;li&gt;寝る直前に新しい範囲へ手を広げる（仕上げが崩れやすい）&lt;/li&gt;
&lt;/ul&gt;
&lt;p&gt;ここからは、音読／書く／絵や図／反復の4つの方法を、使い分けの観点で順に見ていきます。&lt;/p&gt;
&lt;h2&gt;1日で暗記する際の基本的な考え方&lt;/h2&gt;
&lt;p&gt;まず押さえておきたいのは、&lt;/p&gt;
&lt;ul&gt;
&lt;li&gt;&lt;strong&gt;1日で暗記できる量には限度がある&lt;/strong&gt;&lt;/li&gt;
&lt;li&gt;&lt;strong&gt;自分に合った暗記方法を見つけて、集中して取り組むことが重要&lt;/strong&gt;&lt;/li&gt;
&lt;/ul&gt;
&lt;p&gt;という点です。&lt;/p&gt;
&lt;p&gt;そのうえで、&lt;/p&gt;
&lt;ul&gt;
&lt;li&gt;「確実に覚えたい範囲」を絞る&lt;/li&gt;
&lt;li&gt;同じ内容に&lt;strong&gt;何度も触れる（反復）&lt;/strong&gt;ことを意識する&lt;/li&gt;
&lt;li&gt;&lt;strong&gt;視覚・聴覚・手を動かす&lt;/strong&gt;など、複数の感覚を使う&lt;/li&gt;
&lt;/ul&gt;
&lt;p&gt;といった工夫を組み合わせることで、1日でも記憶の定着を高めることができます。&lt;/p&gt;
&lt;h2&gt;1日で暗記するための4つの具体的な方法&lt;/h2&gt;
&lt;h3&gt;① 音読する（目と耳を同時に使う）&lt;/h3&gt;
&lt;p&gt;1日で暗記するコツとして代表的なのが&lt;strong&gt;音読&lt;/strong&gt;です。文章や単語を声に出して読むことで、&lt;/p&gt;
&lt;ul&gt;
&lt;li&gt;目で文字を追う（視覚）&lt;/li&gt;
&lt;li&gt;自分の声を耳で聞く（聴覚）&lt;/li&gt;
&lt;/ul&gt;
&lt;p&gt;というように、&lt;span style="color: #0000ff;"&gt;2つの感覚を同時に使って覚える&lt;/span&gt;ことができます。&lt;/p&gt;
&lt;p&gt;ただ書くだけの勉強と比べて、&lt;strong&gt;単語や文章を実際に「読んで聞く」ことで記憶に残りやすくなる&lt;/strong&gt;のが音読のメリットです。&lt;/p&gt;
&lt;h3&gt;② ひたすら書く（書いて覚える）&lt;/h3&gt;
&lt;p&gt;声が出せない図書館や自習室などでは、&lt;strong&gt;ひたすら紙に書く暗記法&lt;/strong&gt;が有効です。&lt;/p&gt;
&lt;ul&gt;
&lt;li&gt;&lt;span style="color: #0000ff;"&gt;同じ単語や語句を繰り返し書き続けることで、手の動きとセットで記憶に残りやすくなる&lt;/span&gt;&lt;/li&gt;
&lt;li&gt;特に、寝る前に覚えたい単語などをまとめて書き出すことで、睡眠中の記憶整理にもつながる&lt;/li&gt;
&lt;/ul&gt;
&lt;p&gt;書くときは、ただ作業的に書くのではなく、&lt;/p&gt;
&lt;ul&gt;
&lt;li&gt;意味やイメージを頭に思い浮かべながら書く&lt;/li&gt;
&lt;li&gt;間違えたもの・あやしいものを重点的に繰り返す&lt;/li&gt;
&lt;/ul&gt;
&lt;p&gt;といった意識づけをすると、1日という短い時間でも記憶に定着しやすくなります。&lt;/p&gt;
&lt;h3&gt;③ 絵や図をかく（イメージで覚える）&lt;/h3&gt;
&lt;p&gt;長い文章や抽象的な内容をそのまま丸暗記するのは、とても大変です。そこで有効なのが、&lt;/p&gt;
&lt;ul&gt;
&lt;li&gt;&lt;span style="color: #0000ff;"&gt;絵に置き換える&lt;/span&gt;&lt;/li&gt;
&lt;li&gt;&lt;span style="color: #0000ff;"&gt;フローチャートや図として整理する&lt;/span&gt;&lt;/li&gt;
&lt;/ul&gt;
&lt;p&gt;といった&lt;strong&gt;イメージ化の暗記法&lt;/strong&gt;です。&lt;/p&gt;
&lt;ul&gt;
&lt;li&gt;流れのある内容は&lt;strong&gt;矢印付きのフローチャート&lt;/strong&gt;にする&lt;/li&gt;
&lt;li&gt;用語どうしの関係は&lt;strong&gt;図や関連図（マインドマップ風）&lt;/strong&gt;にする&lt;/li&gt;
&lt;li&gt;イメージしづらい単語は&lt;strong&gt;簡単なイラスト&lt;/strong&gt;にして覚える&lt;/li&gt;
&lt;/ul&gt;
&lt;p&gt;このようにしておくと、&lt;span style="color: #0000ff;"&gt;文章そのものではなく「画像」として記憶できる&lt;/span&gt;ため、1日で覚えたいときにも効率よく頭に残ります。教科書や参考書に載っている図や資料も、できるだけ&lt;strong&gt;自分の手で写して理解し直す&lt;/strong&gt;と、暗記効率が上がります。&lt;/p&gt;
&lt;h3&gt;④ 反復する（最短で定着させるコツ）&lt;/h3&gt;
&lt;p&gt;どの暗記法にも共通して大切なのが、&lt;strong&gt;「反復」&lt;/strong&gt;です。&lt;/p&gt;
&lt;p&gt;1日で暗記する場合は、&lt;/p&gt;
&lt;ul&gt;
&lt;li&gt;同じ範囲を&lt;strong&gt;何度も繰り返し復習する&lt;/strong&gt;&lt;/li&gt;
&lt;li&gt;時間をあけて&lt;strong&gt;数回に分けて見直す&lt;/strong&gt;&lt;/li&gt;
&lt;/ul&gt;
&lt;p&gt;というサイクルを意識しましょう。&lt;/p&gt;
&lt;p&gt;&lt;span style="color: #ff0000;"&gt;反復演習こそが、記憶を定着させるための最短の手段&lt;/span&gt;と言えます。&lt;/p&gt;
&lt;p&gt;具体的には、&lt;/p&gt;
&lt;ul&gt;
&lt;li&gt;１周目：ざっと全体を確認する&lt;/li&gt;
&lt;li&gt;２周目：間違えた部分・あやしい部分を中心にやり直す&lt;/li&gt;
&lt;li&gt;３周目：テスト形式で自力で再現できるかチェックする&lt;/li&gt;
&lt;/ul&gt;
&lt;p&gt;といった形で、&lt;strong&gt;音読＋反復、書く＋反復、図にする＋反復&lt;/strong&gt;など、他の方法と組み合わせて行うとさらに効果的です。&lt;/p&gt;
&lt;h2&gt;1日暗記を成功させるためのポイント&lt;/h2&gt;
&lt;p&gt;1日という限られた時間で暗記を進めるには、次のような点にも気を配りましょう。&lt;/p&gt;
&lt;ul&gt;
&lt;li&gt;&lt;strong&gt;すべてを覚えようとしない&lt;/strong&gt;（重要度の高い範囲に絞る）&lt;/li&gt;
&lt;li&gt;&lt;strong&gt;同じ内容に何度も触れる&lt;/strong&gt;ことを優先する&lt;/li&gt;
&lt;li&gt;集中が切れたら、短い休憩を挟んでリズムを保つ&lt;/li&gt;
&lt;li&gt;睡眠を削りすぎず、&lt;strong&gt;寝る直前に軽く復習してから眠る&lt;/strong&gt;&lt;/li&gt;
&lt;/ul&gt;
&lt;p&gt;特に、寝る前に音読や書き取りで確認してから寝ると、睡眠中に脳が情報を整理してくれるため、翌日の定着度が変わってきます。&lt;/p&gt;
&lt;blockquote&gt;
&lt;h4&gt;関連コラム&lt;/h4&gt;
&lt;p&gt;&lt;a href="https://juku-escot.com/column/anki/" target="_blank" rel="noopener"&gt;定期試験前にまとめて暗記する方法&lt;/a&gt;&lt;/p&gt;&lt;/blockquote&gt;
&lt;h2&gt;まとめ：自分に合った方法＋反復がカギ&lt;/h2&gt;
&lt;p&gt;1日で暗記する方法として、&lt;/p&gt;
&lt;ul&gt;
&lt;li&gt;&lt;strong&gt;音読する：目と耳を同時に使って覚える&lt;/strong&gt;&lt;/li&gt;
&lt;li&gt;&lt;strong&gt;ひたすら書く：書く動作とセットで記憶に残す&lt;/strong&gt;&lt;/li&gt;
&lt;li&gt;&lt;strong&gt;絵や図をかく：イメージとして覚える&lt;/strong&gt;&lt;/li&gt;
&lt;li&gt;&lt;strong&gt;反復する：同じ内容を何度もやり直す&lt;/strong&gt;&lt;/li&gt;
&lt;/ul&gt;
&lt;p&gt;といった手段が有効です。&lt;/p&gt;
&lt;p&gt;もちろん、&lt;strong&gt;1日で暗記できる量には限界があります&lt;/strong&gt;。しかし、&lt;/p&gt;
&lt;ul&gt;
&lt;li&gt;自分にとって一番覚えやすい方法を見つける&lt;/li&gt;
&lt;li&gt;その方法を使って&lt;strong&gt;集中して反復する&lt;/strong&gt;&lt;/li&gt;
&lt;/ul&gt;
&lt;p&gt;ことで、限られた時間でも記憶の定着度を大きく高めることができます。&lt;/p&gt;
&lt;p&gt;「どの方法が自分に合うか」を試しながら、ぜひ自分なりの暗記スタイルを確立していきましょう。&lt;/p&gt;
&lt;div class="alert alert-primary p-3 mt-4" role="alert"&gt;
&lt;p class="mb-2"&gt;&lt;strong&gt;一夜漬けの「その場しのぎ」を繰り返す限り、合格は不可能です。&lt;/strong&gt;&lt;/p&gt;
&lt;p class="mb-1"&gt;不完全な知識の詰め込みが固定化されると、入試本番での致命的な失点が合格発表時の合計点に跳ね返る絶望的な結果を招きます。&lt;/p&gt;
&lt;p class="mb-3"&gt;努力が結果に結びつかない本質的な理由は、一重に判断軸の未固定にあります。&lt;/p&gt;
&lt;div class="d-grid gap-2"&gt;&lt;a class="btn btn-primary btn-lg" href="https://juku-escot.com/examination/"&gt;合格圏へ引き上げる具体的試験対策を確認する&lt;/a&gt;&lt;br /&gt;
&lt;a class="btn btn-outline-primary btn-lg" href="https://juku-escot.com/onepoint/"&gt;一夜漬けを脱する「思考の型」を習得する&lt;/a&gt;&lt;/div&gt;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href="https://juku-escot.com/contact/"&gt;体験授業・個別相談の予約&lt;/a&gt;&lt;/div&gt;
&lt;/div&gt;
------</t>
  </si>
  <si>
    <t>以下のページは不自然なワードを使用しています。
これらを適切に自然な言葉に置き換えて下さい。
なお、本文の装飾や構造は絶対に変えないでください。
【対象ページURL】
https://juku-escot.com/c_blogs/suugakunaze/
【検出された不自然ワード】
- 崩れ
- 型
- 固定
- 手順
- 立て直
- 最短
【本文】
------
&lt;h2&gt;数学が出来ないのはなぜなのか？&lt;/h2&gt;
&lt;p&gt;数学がとにかく苦手で、いつもテストでなかなか点数を取れないという生徒も多く目にします。その理由として、数学に対して苦手意識を持ちすぎていることが原因として挙げられます。&lt;/p&gt;
&lt;h4&gt;思い込んでしまう&lt;/h4&gt;
&lt;p&gt;数学は関数など、難しいと感じてしまう問題が多いのは事実です。しかし、それが理由で数学が出来ないと思い込むのはもったいないです。なぜ、数学を苦手と感じてしまうのかを考え、対策をしていきましょう。苦手意識を持つことでますます数学が嫌いになってしまうため、&lt;span style="font-size: 1rem;"&gt;&lt;span style="color: #0000ff;"&gt;数学は難しいと思い込みすぎない、数学に対してかまえすぎない&lt;/span&gt;ことが大切です。&lt;/span&gt;&lt;/p&gt;
&lt;h4&gt;途中からできなくなってしまった&lt;/h4&gt;
&lt;p&gt;&lt;span style="font-size: 1rem;"&gt;中には、小学校の頃の算数は得意だったのに、中学や高校で数学が苦手になった&lt;/span&gt;&lt;span style="font-size: 1rem;"&gt;というケースも少なくありません。昔は得意だったのに、急に数学が出来ないと挫折してしまう人も多いのです。その場合は、&lt;strong&gt;挫折してしまった単元の内容を再度学びなおす&lt;/strong&gt;ことで&lt;span style="color: #ff0000;"&gt;つまづいてしまったポイントを理解し、疑問点を解決&lt;/span&gt;しましょう。&lt;/span&gt;&lt;span style="font-size: 1rem;"&gt;それが解消できれば数学ができないと感じることはないはずです。&lt;/span&gt;&lt;/p&gt;
&lt;hr /&gt;
&lt;h2&gt;急に数学ができなくなったと感じるときのチェック&lt;/h2&gt;
&lt;p&gt;「急に数学ができなくなった」と感じるときは、実際には&lt;strong&gt;どこかの単元で理解が止まり、そのまま次へ進んでしまった&lt;/strong&gt;ことが多いです。まずは原因をぼんやりさせず、次の観点で整理してみましょう。&lt;/p&gt;
&lt;ul&gt;
&lt;li&gt;&lt;strong&gt;いつから&lt;/strong&gt;：中1の途中／中2の関数から／中3の証明から、など時期を決める&lt;/li&gt;
&lt;li&gt;&lt;strong&gt;どの形式が苦手か&lt;/strong&gt;：計算／文章題／図形／グラフ／証明&lt;/li&gt;
&lt;li&gt;&lt;strong&gt;何が起きているか&lt;/strong&gt;：計算ミスが増えた／解き方が浮かばない／式が立てられない&lt;/li&gt;
&lt;/ul&gt;
&lt;p&gt;原因が曖昧なままだと、「全部ダメ」に見えてしまい、苦手意識も強くなります。逆に言えば、原因が見えれば手が打てます。&lt;/p&gt;
&lt;h2&gt;挫折単元の見つけ方（最短）&lt;/h2&gt;
&lt;p&gt;挫折単元を特定するには、&lt;strong&gt;テストや問題集を使って「解ける・解けない」を仕分ける&lt;/strong&gt;のが早いです。次の順番で確認してみてください。&lt;/p&gt;
&lt;h3&gt;① 直近のテストを「設問タイプ」で分解する&lt;/h3&gt;
&lt;ul&gt;
&lt;li&gt;計算問題は取れているか&lt;/li&gt;
&lt;li&gt;文章題で式が立つか&lt;/li&gt;
&lt;li&gt;図形で補助線や条件整理ができるか&lt;/li&gt;
&lt;li&gt;関数でグラフが読めるか&lt;/li&gt;
&lt;/ul&gt;
&lt;p&gt;ここで「計算はできるのに文章題が無理」「関数のグラフになると止まる」など、&lt;strong&gt;崩れ方&lt;/strong&gt;が見えてきます。&lt;/p&gt;
&lt;h3&gt;② 1単元だけ「基本問題3問」で当てる&lt;/h3&gt;
&lt;p&gt;候補単元が見えたら、教科書の例題レベル（または問題集の基本）を&lt;strong&gt;3問だけ&lt;/strong&gt;解いてみましょう。&lt;/p&gt;
&lt;ul&gt;
&lt;li&gt;3問とも解ける：その単元は原因ではない可能性が高い&lt;/li&gt;
&lt;li&gt;1〜2問落とす：理解があいまいで、ここが挫折点になりやすい&lt;/li&gt;
&lt;li&gt;ほぼ解けない：その単元（または前提単元）が原因になっている&lt;/li&gt;
&lt;/ul&gt;
&lt;p&gt;&lt;span style="color: #ff0000;"&gt;&lt;strong&gt;「3問で当てる」&lt;/strong&gt;&lt;/span&gt;くらいの軽さで、原因単元を絞っていくのがポイントです。&lt;/p&gt;
&lt;h3&gt;③ 「前提単元」に1つ戻って確認する&lt;/h3&gt;
&lt;p&gt;数学は積み上げなので、原因単元が分かったら、その1つ手前（前提）も確認しましょう。例えば、&lt;/p&gt;
&lt;ul&gt;
&lt;li&gt;一次関数が苦しい → 比例・反比例／式の変形が怪しい&lt;/li&gt;
&lt;li&gt;図形の証明が苦しい → 合同条件／角度の基本が怪しい&lt;/li&gt;
&lt;li&gt;文章題が苦しい → 方程式の作り方／割合の扱いが怪しい&lt;/li&gt;
&lt;/ul&gt;
&lt;hr /&gt;
&lt;h2&gt;学び直しの手順（点数回復の入口）&lt;/h2&gt;
&lt;p&gt;挫折単元が見つかったら、次は立て直しです。やることはシンプルで、&lt;strong&gt;基礎→小問→標準&lt;/strong&gt;の順に戻すだけです。&lt;/p&gt;
&lt;h3&gt;① 基礎（例題レベル）を「解き方ごと」覚える&lt;/h3&gt;
&lt;p&gt;いきなり難問を解こうとすると、また「できない」体験が増えてしまいます。まずは、&lt;/p&gt;
&lt;ul&gt;
&lt;li&gt;教科書の例題&lt;/li&gt;
&lt;li&gt;問題集の基本問題&lt;/li&gt;
&lt;/ul&gt;
&lt;p&gt;だけで十分です。ここで大事なのは、&lt;strong&gt;答えを覚えるのではなく、解き方の型を覚える&lt;/strong&gt;ことです。&lt;/p&gt;
&lt;h3&gt;② 小問を反復して「止まらない」状態にする&lt;/h3&gt;
&lt;p&gt;基礎が分かったつもりでも、実際のテストでは時間内に解き切る必要があります。そこで、&lt;/p&gt;
&lt;ul&gt;
&lt;li&gt;同じ型の小問を5〜10題&lt;/li&gt;
&lt;li&gt;間違えた問題だけもう一周&lt;/li&gt;
&lt;/ul&gt;
&lt;p&gt;という反復で、&lt;strong&gt;手が止まらない&lt;/strong&gt;状態を作りましょう。&lt;/p&gt;
&lt;h3&gt;③ 標準問題は「条件整理」だけ意識して上げる&lt;/h3&gt;
&lt;p&gt;標準問題で急に崩れる場合、計算力よりも&lt;strong&gt;条件の読み落とし&lt;/strong&gt;が原因になりやすいです。解く前に、&lt;/p&gt;
&lt;ul&gt;
&lt;li&gt;与えられている条件に下線&lt;/li&gt;
&lt;li&gt;何を求めるかを一文で言う&lt;/li&gt;
&lt;/ul&gt;
&lt;p&gt;この2つを徹底するだけでも、正答率は変わります。&lt;/p&gt;
&lt;hr /&gt;
&lt;h2&gt;数学が急にできなくなったときのNG&lt;/h2&gt;
&lt;ul&gt;
&lt;li&gt;難しい問題だけで挽回しようとする&lt;/li&gt;
&lt;li&gt;原因単元を特定せずに、あちこち手を出す&lt;/li&gt;
&lt;li&gt;解説を読んで分かった気になり、同じ型を解かない&lt;/li&gt;
&lt;/ul&gt;
&lt;p&gt;点数を戻すには、派手なことよりも&lt;strong&gt;原因単元を絞って、基礎から反復&lt;/strong&gt;が結局一番強いです。&lt;/p&gt;
&lt;hr /&gt;
&lt;p&gt;数学は解き方を理解することができれば出来るようになります。数学に対する苦手意識を持ちすぎないようにしましょう。また、途中で挫折してしまった場合は必ずその原因があります。原因を解明することで数学が出来るようになるでしょう。苦手意識が薄れていく頃には数学の点数も徐々に取れるようになっていきます。&lt;/p&gt;
&lt;h4&gt;関連コラム&lt;/h4&gt;
&lt;blockquote&gt;&lt;p&gt;&lt;a href="https://juku-escot.com/column/suugakudekinai/" target="_blank" rel="noopener"&gt;数学ができない学生向けの学習法&lt;/a&gt;&lt;/p&gt;&lt;/blockquote&gt;
&lt;div class="alert alert-primary p-3 mt-4" role="alert"&gt;
&lt;p class="mb-2"&gt;&lt;strong&gt;数学を「ただの暗記」と侮れば、入試本番で後悔することになります。&lt;/strong&gt;&lt;/p&gt;
&lt;p class="mb-1"&gt;「なぜ」を突き詰めない表面的な学習が固定化されると、記述式での容赦ない減点を防げず、合格を左右する合計点に跳ね返る致命的な損失を招きます。&lt;/p&gt;
&lt;p class="mb-3"&gt;論理的な解答が書けない本質的な理由は、一重に判断軸の未固定にあります。&lt;/p&gt;
&lt;div class="d-grid gap-2"&gt;
    &lt;a class="btn btn-primary btn-lg" href="https://juku-escot.com/onepoint/"&gt;「なぜ」を得点に変える「思考の型」を習得する&lt;/a&gt;&lt;br /&gt;
    &lt;a class="btn btn-outline-primary btn-lg" href="https://juku-escot.com/examination/"&gt;合格ラインを突破する具体的試験対策を確認する&lt;/a&gt;
  &lt;/div&gt;
&lt;hr class="my-3"&gt;
&lt;div class="d-flex flex-column gap-1"&gt;
    &lt;a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href="https://juku-escot.com/contact/"&gt;体験授業・個別相談の予約フォーム&lt;/a&gt;
  &lt;/div&gt;
&lt;/div&gt;
------</t>
  </si>
  <si>
    <t>以下のページは不自然なワードを使用しています。
これらを適切に自然な言葉に置き換えて下さい。
なお、本文の装飾や構造は絶対に変えないでください。
【対象ページURL】
https://juku-escot.com/online/
【検出された不自然ワード】
- 崩れ
- 型
- 迷い
- 設計
【本文】
------
&lt;p&gt;エスコットでは、教室での完全１対１個別指導と同じクオリティを、全国どこからでも受講できる&lt;strong&gt;オンライン授業&lt;/strong&gt;として提供しています。電子黒板を活用した高い「視認性」「即応性」「再現性」により、画面越しでも対面授業さながらの密度と臨場感で学習を進められます。&lt;/p&gt;
&lt;p&gt;&lt;!-- 追加ここから：オンライン塾選びの基準 --&gt;&lt;/p&gt;
&lt;h2&gt;中高一貫校のオンライン塾選びで外しにくい基準&lt;/h2&gt;
&lt;p&gt;オンライン塾は「映像を見る型」から「双方向の個別指導」まで幅が広く、同じ“オンライン”でも成果の出方が変わります。中高一貫校生が失敗しにくい基準を、最低限だけ整理します。&lt;/p&gt;
&lt;h3&gt;1対1で「解答の途中」を見て直せるか（手元確認）&lt;/h3&gt;
&lt;p&gt;中高一貫校は先取りが速く、理解のズレが小さくても一気に崩れます。答え合わせではなく、&lt;strong&gt;途中式・根拠・条件整理&lt;/strong&gt;まで見て、その場で修正できる仕組みが重要です。&lt;/p&gt;
&lt;h3&gt;学校進度・定期テスト形式に合わせて運用できるか&lt;/h3&gt;
&lt;p&gt;同じ学年でも、学校ごとに進度・範囲・出題形式が違います。オンラインでも&lt;strong&gt;学校の教材・範囲・提出物&lt;/strong&gt;に合わせて「やること」を具体化できると、点数と評定が安定しやすくなります。&lt;/p&gt;
&lt;h3&gt;録画ではなくリアルタイムで質問できるか&lt;/h3&gt;
&lt;p&gt;疑問が出た瞬間に止めて直せるかどうかで、復習効率が変わります。理解が薄いまま先へ進むのを防ぐには、&lt;strong&gt;リアルタイムでの双方向&lt;/strong&gt;が向いています。&lt;/p&gt;
&lt;h3&gt;板書・添削が残り、復習に使えるか&lt;/h3&gt;
&lt;p&gt;授業中に理解できても、復習で迷うと伸びません。板書・添削が&lt;strong&gt;そのまま見返せる形&lt;/strong&gt;で残ると、自習の質が上がります。&lt;br /&gt;
&lt;!-- 追加ここまで --&gt;&lt;/p&gt;
&lt;div class="rounded" style="background-color: whitesmoke; padding: 12px; margin: 12px 0;"&gt;
&lt;p&gt;&lt;strong&gt;このページで分かること&lt;/strong&gt;&lt;/p&gt;
&lt;ul style="margin: 8px 0 0;"&gt;
&lt;li&gt;中高一貫校生がオンライン個別で解決しやすい悩み&lt;/li&gt;
&lt;li&gt;教室同等の授業を支える仕組み（電子黒板／完全1対1／添削）&lt;/li&gt;
&lt;li&gt;対象学年・対応科目、必要な環境、開始までの流れ&lt;/li&gt;
&lt;/ul&gt;
&lt;/div&gt;
&lt;h2&gt;オンライン個別で解決できる悩み&lt;/h2&gt;
&lt;h3&gt;定期テストの得点・評定を落としたくない&lt;/h3&gt;
&lt;p&gt;中高一貫校は授業進度・テスト範囲・出題形式が学校ごとに異なりやすく、対策が「自己流」になりやすい領域です。完全１対１のオンライン個別で、&lt;strong&gt;学校の進度に合わせた定期テスト対策&lt;/strong&gt;を組み立て、短い期間でもやることを明確にします。&lt;/p&gt;
&lt;h3&gt;学校の先取りが速く、復習が追いつかない&lt;/h3&gt;
&lt;p&gt;先取りが速いと、分からない箇所が増えるより先に授業が進み、復習が後回しになりがちです。オンラインでも教室同様に、&lt;strong&gt;つまずきをその場で特定し、解き方・考え方を修正&lt;/strong&gt;しながら進められます。&lt;/p&gt;
&lt;h3&gt;内部進学・大学受験・英検まで見据えたい&lt;/h3&gt;
&lt;p&gt;短期は定期テスト、長期は内部進学・大学受験や英検など、目的が複数になる時期です。状況に応じて、&lt;strong&gt;優先順位（学校対策／検定／受験）を整理&lt;/strong&gt;し、同じ授業時間でも成果につながる設計にします。&lt;/p&gt;
&lt;h2&gt;エスコットのオンライン授業とは（教室と同等の設計）&lt;/h2&gt;
&lt;h3&gt;電子黒板で「見える」「直せる」「残る」（視認性・即応性・再現性）&lt;/h3&gt;
&lt;p&gt;当塾では開業以来、オンライン授業と親和性の高い&lt;strong&gt;電子黒板システム&lt;/strong&gt;を導入しています。ホワイトボードや机上で行う指導と比べて、次の点で優れています。&lt;/p&gt;
&lt;ul&gt;
&lt;li&gt;&lt;strong&gt;視認性：&lt;/strong&gt;板書や図解が見やすい&lt;/li&gt;
&lt;li&gt;&lt;strong&gt;即応性：&lt;/strong&gt;質問や解説に対してすぐに書き込み・修正ができる&lt;/li&gt;
&lt;li&gt;&lt;strong&gt;再現性：&lt;/strong&gt;授業内容をデータとしてそのまま残せる&lt;/li&gt;
&lt;/ul&gt;
&lt;p&gt;これらの強みをオンライン授業に適用することで、&lt;span style="color: #ff0000;"&gt;教室で受ける授業さながらの指導をオンライン上で再現&lt;/span&gt;しています。&lt;/p&gt;
&lt;h3&gt;完全1対1のリアルタイム（映像配信ではない）&lt;/h3&gt;
&lt;ul&gt;
&lt;li&gt;一般的な録画型の映像授業ではなく、&lt;strong&gt;講師と生徒が同時に画面を共有するリアルタイム授業&lt;/strong&gt;です。&lt;/li&gt;
&lt;li&gt;完全１対１のため、&lt;strong&gt;教室で受ける授業と変わらない緊張感・モチベーション&lt;/strong&gt;で１コマに集中できます。&lt;/li&gt;
&lt;li&gt;自宅学習で起こりがちな「スマホ・ゲームなどの誘惑」との戦いを減らし、&lt;strong&gt;授業時間を学習だけに集中&lt;/strong&gt;させやすくなります。&lt;/li&gt;
&lt;/ul&gt;
&lt;h3&gt;手元確認＋リアルタイム添削で、つまずきをその場で修正&lt;/h3&gt;
&lt;ul&gt;
&lt;li&gt;教室と同様に、&lt;span style="color: #0000ff;"&gt;分からないところはその場で質問&lt;/span&gt;できます。&lt;/li&gt;
&lt;li&gt;当塾では、&lt;span style="color: #ff0000;"&gt;生徒の表情と手元の両方が見えるシステム&lt;/span&gt;を確立しており、理解度やつまずきにすぐに気づけます。&lt;/li&gt;
&lt;li&gt;&lt;span style="color: #ff0000;"&gt;タブレットを使用したリアルタイム添削&lt;/span&gt;が可能で、解答過程に対してその場で細かくフィードバックできます。&lt;/li&gt;
&lt;/ul&gt;
&lt;p&gt;&lt;img fetchpriority="high" decoding="async" class="aligncenter size-full wp-image-738" src="https://juku-escot.com/wp-content/uploads/2020/09/%E5%9B%BD%E8%AA%9E%E6%8E%88%E6%A5%AD%E9%A2%A8%E6%99%AF.jpg" alt="エスコットのオンライン授業風景（国語の指導中）" width="1280" height="720" /&gt;&lt;/p&gt;
&lt;p&gt;オンライン授業の具体的な導入事例や活用イメージについては、詳しくは&lt;strong&gt;&lt;a href="https://natsui-sansu-juku.com/story002/" target="_blank" rel="noopener noreferrer"&gt;こちら&lt;/a&gt;&lt;/strong&gt;をご覧ください。&lt;/p&gt;
&lt;h2&gt;中高一貫校生に合う理由（進度・教材・テスト形式に合わせる）&lt;/h2&gt;
&lt;h3&gt;体系数学など、学校進度に合わせた到達管理&lt;/h3&gt;
&lt;p&gt;中高一貫校の数学は、進度が速く、単元が前後しやすい傾向があります。オンラインでも、学校の進度・テスト範囲に合わせて、&lt;strong&gt;到達度を確認しながら穴を残さない&lt;/strong&gt;進め方が可能です。授業では、必要に応じて教材や問題の要点を電子黒板で整理し、理解のズレを早めに修正します。&lt;/p&gt;
&lt;h3&gt;英語は教科書準拠＋検定対策まで（必要に応じて）&lt;/h3&gt;
&lt;p&gt;英語は、定期テストに直結する教科書・授業内容の理解がベースになります。その上で、状況に応じて、英検などの検定対策も視野に入れながら、&lt;strong&gt;学習の優先順位を整理&lt;/strong&gt;して進めます。&lt;/p&gt;
&lt;h3&gt;国語は読解・記述・定期テストの出題形式に寄せる&lt;/h3&gt;
&lt;p&gt;国語は「何をどう直すか」が見えにくい科目です。オンラインでも、設問の条件確認や根拠の取り方、記述の書き直しなどを、&lt;strong&gt;手元確認＋添削&lt;/strong&gt;で具体的に修正し、定期テストの出題形式に寄せて精度を上げます。&lt;/p&gt;
&lt;h2&gt;対象学年・対応科目・受講パターン&lt;/h2&gt;
&lt;h3&gt;中1〜高1／受験（現行ページに合わせて明記）&lt;/h3&gt;
&lt;p&gt;オンライン授業でも、教室同様に&lt;strong&gt;学年別・目的別のコース&lt;/strong&gt;を設けています。詳細は各リンク先のページをご確認ください。&lt;/p&gt;
&lt;div class="rounded" style="background-color: whitesmoke; padding: 10px; margin: 10px 0;"&gt;・&lt;a href="https://juku-escot.com/grade/jh1/" target="_blank" rel="noopener"&gt;中１&lt;/a&gt;&lt;br /&gt;
・&lt;a href="https://juku-escot.com/grade/jh2/" target="_blank" rel="noopener"&gt;中２&lt;/a&gt;&lt;br /&gt;
・&lt;a href="https://juku-escot.com/grade/jh3/" target="_blank" rel="noopener"&gt;中３&lt;/a&gt;&lt;br /&gt;
・&lt;a href="https://juku-escot.com/grade/h1/" target="_blank" rel="noopener"&gt;高１&lt;/a&gt;&lt;br /&gt;
・&lt;a href="https://juku-escot.com/grade/exam/" target="_blank" rel="noopener"&gt;受験&lt;/a&gt;&lt;/div&gt;
&lt;p&gt;いずれのコースも、&lt;/p&gt;
&lt;ul&gt;
&lt;li&gt;学校の授業進度に合わせた定期テスト対策&lt;/li&gt;
&lt;li&gt;中高一貫校ならではの先取り授業への対応&lt;/li&gt;
&lt;li&gt;志望校に応じた受験対策&lt;/li&gt;
&lt;/ul&gt;
&lt;p&gt;など、&lt;span style="color: #ff0000;"&gt;１人１人の状況や目標に合わせた授業内容で効率的に学べる&lt;/span&gt;よう設計されています。&lt;/p&gt;
&lt;h3&gt;教室併用・完全オンラインの選び方&lt;/h3&gt;
&lt;p&gt;通塾時間の確保が難しい場合でも、オンラインなら学習を継続しやすくなります。現在の生活リズム（部活・通学・行事）や目標（定期テスト／検定／受験）に応じて、&lt;strong&gt;無理なく続く形&lt;/strong&gt;をご相談ください。&lt;/p&gt;
&lt;p&gt;講座の一覧は、科目別・学年別に&lt;strong&gt;&lt;a href="https://juku-escot.com/kouza/" target="_blank" rel="noopener"&gt;開講講座ページ&lt;/a&gt;&lt;/strong&gt;から確認できます。&lt;/p&gt;
&lt;h2&gt;講座案内：受験対策 難関私大対策講座〖英語・数学・国語〗&lt;/h2&gt;
&lt;p&gt;受験学年のオンライン指導では、学校対策と並行して、志望校に必要な力を逆算しながら演習の比重を高めます。詳細は下記をご覧ください。&lt;/p&gt;
&lt;p&gt;&lt;strong&gt;&lt;a href="https://juku-escot.com/examination/" target="_blank" rel="noopener"&gt;受験対策 難関私大対策講座〖英語・数学・国語〗&lt;/a&gt;&lt;/strong&gt;&lt;/p&gt;
&lt;h2&gt;オンライン受講に必要な環境（機材・設定）&lt;/h2&gt;
&lt;h3&gt;推奨デバイス（PC/タブレット）と周辺機器&lt;/h3&gt;
&lt;ul&gt;
&lt;li&gt;&lt;strong&gt;パソコンまたはタブレット&lt;/strong&gt;&lt;/li&gt;
&lt;li&gt;&lt;strong&gt;インターネット環境&lt;/strong&gt;&lt;/li&gt;
&lt;li&gt;基本的な周辺機器（&lt;strong&gt;マイク・カメラ等&lt;/strong&gt;）&lt;/li&gt;
&lt;/ul&gt;
&lt;p&gt;通塾にかかる時間・交通費が不要となり、&lt;span style="color: #0000ff;"&gt;導入にかかる費用を最低限に抑えられる&lt;/span&gt;仕組みです。&lt;/p&gt;
&lt;h3&gt;よくあるトラブルと事前チェック&lt;/h3&gt;
&lt;ul&gt;
&lt;li&gt;通信が不安定：事前に回線状況（Wi-Fiの強さ／利用場所）を確認&lt;/li&gt;
&lt;li&gt;音が聞こえにくい：マイク・イヤホンの設定を確認（必要に応じて有線も検討）&lt;/li&gt;
&lt;li&gt;手元が映らない：カメラ位置・角度を事前に調整&lt;/li&gt;
&lt;/ul&gt;
&lt;p&gt;授業開始前に最低限のチェックを行うことで、授業時間を学習に集中しやすくなります。&lt;/p&gt;
&lt;h2&gt;受講開始までの流れ（問い合わせ〜初回授業）&lt;/h2&gt;
&lt;h3&gt;ヒアリング→目標設定→授業設計&lt;/h3&gt;
&lt;ul&gt;
&lt;li&gt;&lt;a href="https://juku-escot.com/inquiry/" target="_blank" rel="noopener"&gt;&lt;strong&gt;お問い合わせ&lt;/strong&gt;&lt;/a&gt;&lt;/li&gt;
&lt;li&gt;学年・学校進度・目標（定期テスト／先取り／受験など）の確認&lt;/li&gt;
&lt;li&gt;現状のつまずきや課題を整理し、１対１で授業設計&lt;/li&gt;
&lt;/ul&gt;
&lt;h3&gt;宿題・復習・フォローの運用&lt;/h3&gt;
&lt;p&gt;授業で扱った内容は、電子黒板の内容を&lt;strong&gt;データとして保存・共有&lt;/strong&gt;できるため、復習の効率を高めやすくなります。日々の学習で迷いが出ないよう、授業内で「次にやること」を具体化していきます。&lt;/p&gt;
&lt;h2&gt;よくある質問（オンライン塾比較で必ず聞かれる点）&lt;/h2&gt;
&lt;h3&gt;振替／欠席時／録画の扱い&lt;/h3&gt;
&lt;p&gt;欠席や振替の扱いは、状況に合わせてご案内します。復習については、授業で使用した電子黒板の内容を&lt;strong&gt;データとして残せる&lt;/strong&gt;ため、授業後に振り返りやすい点が特長です。詳細は&lt;a href="https://juku-escot.com/inquiry/" target="_blank" rel="noopener"&gt;お問い合わせ&lt;/a&gt;ください。&lt;/p&gt;
&lt;h3&gt;自習管理・宿題の量&lt;/h3&gt;
&lt;p&gt;自宅学習は、量を増やすほど良いとは限りません。授業の目的（定期テスト／先取り／受験）に合わせて、無理なく続く宿題・復習の設計を行い、学習のズレを小さくします。&lt;/p&gt;
&lt;h3&gt;料金の考え方（料金ページが別ならリンク誘導）&lt;/h3&gt;
&lt;p&gt;料金は、受講の頻度・学年・目的（定期テスト／受験など）によって設計が変わります。目安や講座の詳細は&lt;strong&gt;&lt;a href="https://juku-escot.com/kouza/" target="_blank" rel="noopener"&gt;開講講座ページ&lt;/a&gt;&lt;/strong&gt;をご確認いただき、個別のご相談は&lt;a href="https://juku-escot.com/inquiry/" target="_blank" rel="noopener"&gt;お問い合わせ&lt;/a&gt;ください。&lt;/p&gt;
&lt;h2&gt;まとめ：オンラインでも「教室と同じ質」で効率的に学ぶ&lt;/h2&gt;
&lt;p&gt;エスコットのオンライン授業は、単なる映像配信ではなく、&lt;/p&gt;
&lt;ul&gt;
&lt;li&gt;&lt;strong&gt;完全１対１のリアルタイム授業&lt;/strong&gt;であること&lt;/li&gt;
&lt;li&gt;&lt;strong&gt;電子黒板とタブレット添削&lt;/strong&gt;による高い視認性・即応性・再現性&lt;/li&gt;
&lt;li&gt;&lt;strong&gt;全国どこからでも受講でき、通塾時間・費用を抑えられる&lt;/strong&gt;こと&lt;/li&gt;
&lt;/ul&gt;
&lt;p&gt;といった特徴により、教室での授業と変わらない、あるいはそれ以上に効率的な学習環境を実現しています。&lt;/p&gt;
&lt;p&gt;「塾に通いたいけれど距離や時間の制約が大きい」「自宅からでも質の高い個別指導を受けたい」という方は、ぜひエスコットのオンライン指導をご検討ください。１人１人に合わせたカリキュラムで、オンラインでも着実に学力を伸ばしていきましょう。&lt;/p&gt;
&lt;section class="veu_cta" id="veu_cta-499"&gt;&lt;h1 class="cta_title"&gt;講座案内：ワンポイント講座　国文法ワンポイントゼミ【国語】&lt;/h1&gt;&lt;div class="cta_body"&gt;&lt;div class="cta_body_image cta_body_image_right"&gt;&lt;a href="https://juku-escot.com/onepoint/" target="_blank"&gt;&lt;img width="956" height="253" src="https://juku-escot.com/wp-content/uploads/2020/05/スライドショーロゴ.png" class="attachment-large size-large" alt="" srcset="https://juku-escot.com/wp-content/uploads/2020/05/スライドショーロゴ.png 956w, https://juku-escot.com/wp-content/uploads/2020/05/スライドショーロゴ-300x79.png 300w, https://juku-escot.com/wp-content/uploads/2020/05/スライドショーロゴ-768x203.png 768w" sizes="(max-width: 956px) 100vw, 956px" /&gt;&lt;/a&gt;&lt;/div&gt;&lt;div class="cta_body_txt image_exist"&gt;家政・看護系学部や、日大芸術学部、各女子大、学芸大、成蹊大など現代語の文法が頻繁に出題される大学の受験生におすすめの講座です。
&lt;br /&gt;
&lt;br /&gt;現代語の文法は古文の文法学習をするための準備として位置づけられていますので、定期試験対策としての受講だけでなく、古典文法の学習準備として中学生が受講することも歓迎しています。&lt;/div&gt;&lt;div class="cta_body_link"&gt;&lt;a href="https://juku-escot.com/onepoint/" class="btn btn-primary btn-block btn-lg" target="_blank"&gt;ワンポイント講座　国文法ワンポイントゼミ【国語】&lt;/a&gt;&lt;/div&gt;&lt;/div&gt;&lt;!--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</si>
  <si>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https://juku-escot.com/taikeisuugaku/
【検出された不自然ワード】
- 型
- 迷い
- 手順
- 設計
- まず結論
- 整え
【本文】
------
&lt;p&gt;&amp;nbsp;&lt;/p&gt;
&lt;p&gt;&lt;img fetchpriority="high" decoding="async" class="alignleft size-medium wp-image-1017" src="https://juku-escot.com/wp-content/uploads/2023/10/体系数学-300x169.jpg" alt="体系数学教材の特徴" width="300" height="169" srcset="https://juku-escot.com/wp-content/uploads/2023/10/体系数学-300x169.jpg 300w, https://juku-escot.com/wp-content/uploads/2023/10/体系数学-1024x576.jpg 1024w, https://juku-escot.com/wp-content/uploads/2023/10/体系数学-768x432.jpg 768w, https://juku-escot.com/wp-content/uploads/2023/10/体系数学-320x180.jpg 320w, https://juku-escot.com/wp-content/uploads/2023/10/体系数学.jpg 1280w" sizes="(max-width: 300px) 100vw, 300px" /&gt;&lt;/p&gt;
&lt;p&gt;中高一貫校で広く採用されている『体系数学』は、公立中学校の教科書よりも量が多く、内容も高度になりやすい数学教材です。&lt;br /&gt;
分野ごとに内容が体系的にまとめられており、同じ分野を「やさしい問題 → 難しい問題」へと段階的に学べる一方で、授業進度が速く、自力での学習が難しいと感じる方も少なくありません。&lt;/p&gt;
&lt;p&gt;このページでは、&lt;/p&gt;
&lt;ul&gt;
&lt;li&gt;『体系数学』とはどのような教材か（中学〜高校・各巻の位置づけ）&lt;/li&gt;
&lt;li&gt;体系数学で多くの生徒がつまずく理由（レベル・難易度の感じ方）&lt;/li&gt;
&lt;li&gt;体系数学を&lt;strong&gt;「負担」ではなく「武器」&lt;/strong&gt;にするための攻略法（Level A/B/Cの使い方）&lt;/li&gt;
&lt;li&gt;中高一貫校専門塾エスコットによる体系数学対策（1対1・オンライン対応）&lt;/li&gt;
&lt;/ul&gt;
&lt;p&gt;を、やさしく整理して解説します。体系数学の特徴を理解し、効率よく学習を進めるための参考にしてください。&lt;/p&gt;
&lt;h2&gt;体系数学とは（まず結論：中高一貫校向けの体系的教材）&lt;/h2&gt;
&lt;p&gt;『体系数学』は、数研出版が発行する&lt;strong&gt;中高一貫校向け教科書&lt;/strong&gt;で、特に上位校で採用されることが多いとされています。&lt;br /&gt;
同系列の分野が体系的・連続的に掲載されているため、学習の設計がしやすい反面、先取り前提で進む学校では負荷が上がりやすい教材でもあります。&lt;/p&gt;
&lt;ul&gt;
&lt;li&gt;同じ分野の内容を、簡単なものから難しいものへと&lt;strong&gt;体系的に学べる&lt;/strong&gt;&lt;/li&gt;
&lt;li&gt;&lt;span style="color: #0000ff;"&gt;先取りでカリキュラムが進むため、内容が高度&lt;/span&gt;になりやすい&lt;/li&gt;
&lt;li&gt;参考書・問題集・書き込み式ノートなど、&lt;strong&gt;一式セットで使われることが多い&lt;/strong&gt;&lt;/li&gt;
&lt;/ul&gt;
&lt;p&gt;シリーズを通して中学〜高校範囲の数学を総合的に学べる教材ですが、学校の進度・先生の運用・課題量によって「体感の難しさ」が変わる点は押さえておくと安心です。&lt;/p&gt;
&lt;h3&gt;公立教科書と比べて「量・進度・難度」が上がりやすい理由&lt;/h3&gt;
&lt;p&gt;体系数学は分野ごとにまとまっているため、同じテーマを短期間で一気に進める運用になりやすい傾向があります。&lt;br /&gt;
その結果、理解が追いつかないまま次へ進んでしまったり、復習が後回しになったりすると、苦手が積み上がりやすくなります。&lt;/p&gt;
&lt;h2&gt;体系数学のレベル・難易度（ついていけない原因の整理）&lt;/h2&gt;
&lt;p&gt;体系数学は量が多く、内容も難しめに感じられることがあります。その分、理解が進めば大学受験対策にもつながる教材ですが、現場では次のような課題がよく見られます。&lt;/p&gt;
&lt;h3&gt;授業進度が速く、理解が追いつかない&lt;/h3&gt;
&lt;p&gt;中高一貫校の授業は先取りが基本のため、&lt;/p&gt;
&lt;ul&gt;
&lt;li&gt;&lt;span style="color: #0000ff;"&gt;内容が理解できないまま授業が進んでしまう&lt;/span&gt;&lt;/li&gt;
&lt;li&gt;「なんとなく分かったつもり」の状態で、&lt;strong&gt;定着する前に次の単元へ進んでしまう&lt;/strong&gt;&lt;/li&gt;
&lt;/ul&gt;
&lt;p&gt;といったケースが起こりやすくなります。&lt;/p&gt;
&lt;h3&gt;量・難易度が高く、自力学習が難しい&lt;/h3&gt;
&lt;ul&gt;
&lt;li&gt;学習すべき内容が多く、&lt;strong&gt;予習・復習にかなりの時間がかかる&lt;/strong&gt;&lt;/li&gt;
&lt;li&gt;内容そのものの&lt;span style="color: #0000ff;"&gt;難易度が高く、自力で学習を進めるのが難しい&lt;/span&gt;&lt;/li&gt;
&lt;/ul&gt;
&lt;p&gt;授業中に理解できたつもりでも、復習の演習量が足りず、&lt;strong&gt;定着する前に抜けてしまう&lt;/strong&gt;こともよくあります。&lt;/p&gt;
&lt;h3&gt;課題量が多く「こなすだけ」になりやすい&lt;/h3&gt;
&lt;p&gt;学校によっては、問題演習のほとんどが「課題」として課される場合もあります。その場合、&lt;/p&gt;
&lt;ul&gt;
&lt;li&gt;自力で問題演習をしようとしても&lt;strong&gt;相当な時間が必要&lt;/strong&gt;&lt;/li&gt;
&lt;li&gt;&lt;span style="color: #ff0000;"&gt;とにかく課題を終わらせることが優先&lt;/span&gt;になり、&lt;strong&gt;内容理解が追いつかない&lt;/strong&gt;&lt;/li&gt;
&lt;/ul&gt;
&lt;p&gt;といった「やっているのに力がつかない」状態に陥りやすくなります。&lt;/p&gt;
&lt;h3&gt;体系的だからこそ、ひとつのつまずきが致命傷になりやすい&lt;/h3&gt;
&lt;ul&gt;
&lt;li&gt;&lt;span style="color: #ff0000;"&gt;ひとつつまずくと、その先の内容すべてが分からなくなりやすい&lt;/span&gt;&lt;/li&gt;
&lt;li&gt;自力で遡ってフォローすることが難しく、&lt;strong&gt;苦手が雪だるま式に広がる&lt;/strong&gt;&lt;/li&gt;
&lt;/ul&gt;
&lt;ul&gt;
&lt;li&gt;学年が上がったあとに「同じ分野を易しい問題から復習し直す」機会が少ない&lt;/li&gt;
&lt;li&gt;&lt;span style="color: #ff0000;"&gt;定着しきれていない分野があっても気づきにくい&lt;/span&gt;&lt;/li&gt;
&lt;li&gt;定期的に復習しないと、&lt;strong&gt;過去の内容を取り戻すチャンスが少ない&lt;/strong&gt;&lt;/li&gt;
&lt;/ul&gt;
&lt;h3&gt;定期テスト・塾との進度のズレ&lt;/h3&gt;
&lt;p&gt;中高一貫校の定期テストは出題範囲が広く、体系数学に沿って応用問題も出題されることがあります。しかし、&lt;/p&gt;
&lt;ul&gt;
&lt;li&gt;高難易度のため、&lt;strong&gt;自力でのテスト対策が難しい&lt;/strong&gt;&lt;/li&gt;
&lt;li&gt;塾に通っていても、&lt;span style="color: #0000ff;"&gt;塾の進度と学校の進度が合わない&lt;/span&gt;ことがある&lt;/li&gt;
&lt;li&gt;集団授業の塾では、&lt;span style="color: #ff0000;"&gt;学校と同じように「分からなくても授業が進んでしまう」&lt;/span&gt;&lt;/li&gt;
&lt;/ul&gt;
&lt;p&gt;といった負のループに入りやすいケースもあります。&lt;/p&gt;
&lt;div class="rounded" style="background-color: whitesmoke; padding: 10px;"&gt;・授業の進度に追いつけない&lt;br /&gt;
・量が多く、問題をこなすことができない&lt;br /&gt;
・問題演習が十分にできない&lt;br /&gt;
・学習指導要領の範囲を超える難しい問題が多い&lt;br /&gt;
・集団塾では進度が異なるため内容が合わない&lt;/div&gt;
&lt;h2&gt;体系数学1〜5はどの学年で何を学ぶ（中学／高校の位置づけ）&lt;/h2&gt;
&lt;p&gt;体系数学は巻ごとに学年の目安があります。ただし、学校によって進度は異なるため、「自分の学校がどこまで進んでいるか」をまず確認すると整理しやすくなります。&lt;/p&gt;
&lt;h3&gt;体系数学１（中１・中２用）&lt;/h3&gt;
&lt;p&gt;体系数学１は、中１・中２生向けの教材で、代数分野・幾何分野の基礎を固めます。&lt;/p&gt;
&lt;div class="rounded" style="background-color: whitesmoke; padding: 10px;"&gt;&lt;strong&gt;代数分野：数と式の基本的な性質を知る&lt;/strong&gt;&lt;br /&gt;
正負の数／文字式／一次方程式／連立方程式／不等式／１次関数 など&lt;strong&gt;幾何分野：図形の基本的な性質を知る&lt;/strong&gt;&lt;br /&gt;
平面図形／空間図形／合同と証明 など&lt;/p&gt;
&lt;/div&gt;
&lt;p&gt;詳しい指導内容は、&lt;br /&gt;
&lt;a href="https://juku-escot.com/kouza/j1-math/" target="_blank" rel="noopener"&gt;&lt;button class="btn btn-primary rounded-pill" type="button"&gt;中1数学&lt;/button&gt;&lt;/a&gt;&lt;br /&gt;
をご覧ください。&lt;/p&gt;
&lt;h3&gt;体系数学２（中２・中３用）&lt;/h3&gt;
&lt;p&gt;体系数学２は、中２・中３生向けで、「中学内容の仕上げ」と「高校数学への橋渡し」を担う１冊です。&lt;/p&gt;
&lt;div class="rounded" style="background-color: whitesmoke; padding: 10px;"&gt;&lt;strong&gt;代数分野：数と式の世界をひろげる&lt;/strong&gt;&lt;br /&gt;
式の展開／因数分解／平方根／二次方程式／y=ax²／確率 など&lt;strong&gt;幾何分野：図形のいろいろな性質をさぐる&lt;/strong&gt;&lt;br /&gt;
相似／線分の比（チェバ・メネラウスの定理）／円／三平方の定理 など&lt;/p&gt;
&lt;/div&gt;
&lt;p&gt;詳しい指導内容は、&lt;br /&gt;
&lt;a href="https://juku-escot.com/kouza/j2-math/" target="_blank" rel="noopener"&gt;&lt;button class="btn btn-primary rounded-pill" type="button"&gt;中2数学&lt;/button&gt;&lt;/a&gt;&lt;br /&gt;
&lt;a href="https://juku-escot.com/kouza/j3-math/" target="_blank" rel="noopener"&gt;&lt;button class="btn btn-primary rounded-pill" type="button"&gt;中3数学&lt;/button&gt;&lt;/a&gt;&lt;br /&gt;
をご覧ください。&lt;/p&gt;
&lt;h3&gt;体系数学３（高１・高２用）&lt;/h3&gt;
&lt;p&gt;体系数学３は、高１・高２生向けで、内容は「数式・関数編」と「論理・確率編」に分かれています。&lt;/p&gt;
&lt;div class="rounded" style="background-color: whitesmoke; padding: 10px;"&gt;&lt;strong&gt;数式・関数編：数と式・関数・図形の性質&lt;/strong&gt;&lt;br /&gt;
式と計算／３次式の展開／因数分解／恒等式／等式・不等式の証明／二次関数／三角比／集合／命題・証明／データの分析 など&lt;strong&gt;論理・確率編：論理・確率と統計・整数の性質&lt;/strong&gt;&lt;br /&gt;
集合／順列・組み合わせ／確率／整数の性質／三角形の性質／円の性質／空間図形 など&lt;/p&gt;
&lt;/div&gt;
&lt;p&gt;詳しい指導内容は、&lt;br /&gt;
&lt;a href="https://juku-escot.com/kouza/h1-math/" target="_blank" rel="noopener"&gt;&lt;button class="btn btn-primary rounded-pill" type="button"&gt;高1数学&lt;/button&gt;&lt;/a&gt;&lt;br /&gt;
をご覧ください。&lt;/p&gt;
&lt;h3&gt;体系数学４（高２用）&lt;/h3&gt;
&lt;p&gt;体系数学４は、主に高２生を対象とし、&lt;strong&gt;微積分の基礎と数列・ベクトル&lt;/strong&gt;を扱います。&lt;/p&gt;
&lt;div class="rounded" style="background-color: whitesmoke; padding: 10px;"&gt;&lt;strong&gt;微積分の基礎と数列・ベクトル&lt;/strong&gt;&lt;br /&gt;
式の計算／複素数／２次方程式／高次方程式／恒等式／図形と方程式／三角関数／指数関数／対数関数／微分法／積分法／数列／平面ベクトル／空間ベクトル など&lt;/div&gt;
&lt;h3&gt;体系数学５（高３用）&lt;/h3&gt;
&lt;p&gt;体系数学５は、高３生向けで、&lt;strong&gt;複素数平面と微積分の応用&lt;/strong&gt;を中心に学習します。&lt;/p&gt;
&lt;div class="rounded" style="background-color: whitesmoke; padding: 10px;"&gt;&lt;strong&gt;複素数平面と微積分の応用&lt;/strong&gt;&lt;br /&gt;
ロピタルの定理／微分方程式 など&lt;/div&gt;
&lt;h2&gt;「体系問題集」「書き込みノート」はどう使う（Level A/B/Cの回し方）&lt;/h2&gt;
&lt;p&gt;体系数学は、参考書・問題集・書き込み式ノートなどがセットで運用されることが多い教材です。&lt;br /&gt;
ただ、やみくもに全部を「消化」しようとすると時間が足りなくなりやすいので、まずは&lt;strong&gt;レベル（A/B/C）を基準に優先順位を決める&lt;/strong&gt;と整理しやすくなります。&lt;/p&gt;
&lt;h3&gt;Level Aで土台 → Level Bで得点帯 → Level Cは目的に応じて&lt;/h3&gt;
&lt;p&gt;体系数学は、問題の難易度が&lt;strong&gt;Level A／B／C&lt;/strong&gt;に分かれています。難易度は、A → B → Cの順に上がっていきます。&lt;/p&gt;
&lt;ul&gt;
&lt;li&gt;&lt;strong&gt;Level A：&lt;/strong&gt;教科書レベルの&lt;strong&gt;基本問題&lt;/strong&gt;。まずはここで基礎を固める。&lt;/li&gt;
&lt;li&gt;&lt;strong&gt;Level B：&lt;/strong&gt;&lt;span style="color: #0000ff;"&gt;幅広い種類の問題が揃った標準～やや難レベル&lt;/span&gt;。→ Level Bが理解できていれば、&lt;strong&gt;定期テストで上位に入れるレベル&lt;/strong&gt;に近づきやすい。&lt;/li&gt;
&lt;li&gt;&lt;strong&gt;Level C・総合問題：&lt;/strong&gt;難易度が高く、入試レベルの応用問題が中心。&lt;/li&gt;
&lt;/ul&gt;
&lt;p&gt;学習の基本は、&lt;/p&gt;
&lt;ol&gt;
&lt;li&gt;&lt;strong&gt;Level Aで基礎を固める&lt;/strong&gt;&lt;/li&gt;
&lt;li&gt;&lt;strong&gt;Level Bで標準～応用レベルを徹底反復&lt;/strong&gt;&lt;/li&gt;
&lt;li&gt;必要に応じて&lt;strong&gt;Level C・総合問題に挑戦&lt;/strong&gt;&lt;/li&gt;
&lt;/ol&gt;
&lt;p&gt;という流れです。&lt;/p&gt;
&lt;h3&gt;つまずいたときの戻り方（どこまで戻すかの決め方）&lt;/h3&gt;
&lt;p&gt;特にLevel Bについては、&lt;/p&gt;
&lt;ul&gt;
&lt;li&gt;&lt;span style="color: #ff0000;"&gt;解けなかった問題は、解けるようになるまで何度もやり直す&lt;/span&gt;&lt;/li&gt;
&lt;li&gt;一度は解けた問題も、時間を置いて&lt;strong&gt;定期的に反復練習&lt;/strong&gt;する&lt;/li&gt;
&lt;/ul&gt;
&lt;p&gt;が重要です。やり直しの際は「どの知識が抜けていたか」を言語化し、必要ならLevel Aの類題まで戻る、という“戻り幅”を意識すると、再発が減りやすくなります。&lt;/p&gt;
&lt;h2&gt;体系数学とチャート式の違い（役割の違いと併用の考え方）&lt;/h2&gt;
&lt;p&gt;検索で「体系数学とチャート式の違い」が気になる方も多いかもしれません。&lt;br /&gt;
どちらが良い・悪いというより、教材の&lt;strong&gt;役割&lt;/strong&gt;が少し異なると考えると整理しやすいです。&lt;/p&gt;
&lt;h3&gt;学校教材としての体系数学／受験参考書としてのチャート&lt;/h3&gt;
&lt;ul&gt;
&lt;li&gt;&lt;strong&gt;体系数学：&lt;/strong&gt;学校の進度に沿って学ぶ“教科書型”。分野がまとまっているため、学習設計はしやすい一方、進度が速いと負担が増えやすい。&lt;/li&gt;
&lt;li&gt;&lt;strong&gt;チャート式：&lt;/strong&gt;受験を見据えた“参考書・問題集型”。体系数学の理解を補ったり、演習量を増やしたりする目的で使われることが多い。&lt;/li&gt;
&lt;/ul&gt;
&lt;p&gt;学校の運用や本人の目標（定期テスト重視／受験も見据える等）によって、相性は変わります。&lt;/p&gt;
&lt;h3&gt;どちらを先にやるべきか（状況別の判断）&lt;/h3&gt;
&lt;p&gt;迷いやすいポイントですが、まずは&lt;strong&gt;学校の授業・定期テスト範囲（体系数学）を軸&lt;/strong&gt;にして、理解が薄い箇所を補う形で参考書・問題集を追加する、という順番のほうが無理が出にくいことがあります。&lt;br /&gt;
ただし、学校の進度と合わない場合は、取り組む順序を調整した方が良いケースもあるため、状況に応じて検討すると安心です。&lt;/p&gt;
&lt;h2&gt;体系数学の採用校はどう調べる（よくある誤解の整理）&lt;/h2&gt;
&lt;p&gt;「体系数学の採用校」を知りたい場合、ネット上の断定的な一覧は根拠が不明なこともあるため、まずは&lt;strong&gt;自分の学校が何を使っているか&lt;/strong&gt;を確実に確認するのが安全です。&lt;/p&gt;
&lt;h3&gt;学校配布物・シラバス・教科書案内での確認手順&lt;/h3&gt;
&lt;ul&gt;
&lt;li&gt;新学期の&lt;strong&gt;教科書・教材配布プリント&lt;/strong&gt;（購入リスト）を確認する&lt;/li&gt;
&lt;li&gt;&lt;strong&gt;シラバス&lt;/strong&gt;や授業の進度表に教材名が記載されていないかを見る&lt;/li&gt;
&lt;li&gt;学校指定の購入サイト・書店案内がある場合は、教材名を照合する&lt;/li&gt;
&lt;li&gt;不明なときは、先生に「使用教材名」を確認する&lt;/li&gt;
&lt;/ul&gt;
&lt;h3&gt;「採用＝難関校」とは限らない（判断の注意点）&lt;/h3&gt;
&lt;p&gt;体系数学は上位校で採用されることが多いと言われますが、採用の有無だけで学校の難易度を決めつけるのは難しい面があります。&lt;br /&gt;
重要なのは「どの巻をどのペースで進め、どこまで課題として出すか」です。採用の有無よりも、運用のされ方を見て学習計画を立てるほうが実用的です。&lt;/p&gt;
&lt;h2&gt;体系数学の攻略法（テストで点にする学習手順）&lt;/h2&gt;
&lt;p&gt;中高一貫校専門塾エスコット（Escot）では、完全１対１の個別指導で、上記のような課題に対して次のような対策を行っています。&lt;/p&gt;
&lt;h3&gt;反復の設計（週の復習ルーティン／テスト前の優先順位）&lt;/h3&gt;
&lt;p&gt;体系数学は、分からない問題をそのままにせず、&lt;strong&gt;理解 → 練習 → 反復&lt;/strong&gt;のサイクルを回すことが大切です。&lt;br /&gt;
とくに課題が多い学校ほど、何を優先するか（A→B→必要に応じてC）を決めて進めると、学習が破綻しにくくなります。&lt;/p&gt;
&lt;h3&gt;エスコットの支援：板書プリント・データ管理・学年別コース・オンライン&lt;/h3&gt;
&lt;p&gt;当塾では、授業が終わるたびに&lt;strong&gt;その日の授業の板書をそのままプリントとしてお渡し&lt;/strong&gt;しています。&lt;/p&gt;
&lt;ul&gt;
&lt;li&gt;授業中に解説した解き方・発想が、&lt;strong&gt;そのまま手元に残る&lt;/strong&gt;&lt;/li&gt;
&lt;li&gt;復習の際、「どうやって解いたか」をすぐに思い出せる&lt;/li&gt;
&lt;/ul&gt;
&lt;p&gt;さらに、板書データは&lt;strong&gt;データベースで管理&lt;/strong&gt;しているため、&lt;/p&gt;
&lt;ul&gt;
&lt;li&gt;「一度は解けたのに、時間が経って解けなくなった問題」も、&lt;strong&gt;過去の板書をすぐに呼び出して復習&lt;/strong&gt;できる&lt;/li&gt;
&lt;li&gt;過去に受講した授業の復習・再演習を、&lt;span style="color: #0000ff;"&gt;タイムリーかつ効率良く行える&lt;/span&gt;&lt;/li&gt;
&lt;/ul&gt;
&lt;p&gt;&lt;span style="color: #ff0000;"&gt;体系数学は、分からない問題をそのままにせず、きちんと理解し、反復練習することが何より重要&lt;/span&gt;です。そのための「仕組み作り」まで含めてサポートします。&lt;/p&gt;
&lt;h3&gt;学年別単元と開講コース&lt;/h3&gt;
&lt;p&gt;学年別の数学対策と扱う単元は、以下のリンク先で詳しくご案内しています。学年別にコースを設けており、&lt;strong&gt;学校の進度・理解度・目標&lt;/strong&gt;に合わせた指導が可能です。&lt;/p&gt;
&lt;div class="rounded" style="background-color: whitesmoke; padding: 10px;"&gt;・&lt;a href="https://juku-escot.com/kouza/j1-math/" target="_blank" rel="noopener"&gt;中１&lt;/a&gt;&lt;br /&gt;
・&lt;a href="https://juku-escot.com/kouza/j2-math/" target="_blank" rel="noopener"&gt;中２&lt;/a&gt;&lt;br /&gt;
・&lt;a href="https://juku-escot.com/kouza/j3-math/" target="_blank" rel="noopener"&gt;中３&lt;/a&gt;&lt;br /&gt;
・&lt;a href="https://juku-escot.com/kouza/h1-math/" target="_blank" rel="noopener"&gt;高１&lt;/a&gt;&lt;/div&gt;
&lt;p&gt;教室型の授業に加え、&lt;strong&gt;オンラインでも同様の授業&lt;/strong&gt;が受講可能です。オンライン授業については、&lt;br /&gt;
&lt;a href="https://juku-escot.com/online/" target="_blank" rel="noopener"&gt;&lt;strong&gt;コチラ&lt;/strong&gt;&lt;/a&gt;&lt;br /&gt;
をご覧ください。&lt;/p&gt;
&lt;p&gt;中高一貫校専門塾エスコット（Escot）は、完全１対１の個別指導で、生徒さん一人ひとりに合わせた体系数学対策を行っています。状況やお悩みはそれぞれ異なりますので、まずは一度ご相談ください。&lt;/p&gt;
&lt;p&gt;&lt;a href="https://juku-escot.com/inquiry/"&gt;&lt;br /&gt;
&lt;img decoding="async" class="aligncenter size-medium wp-image-393" src="https://juku-escot.com/wp-content/uploads/2019/06/エスコット問い合わせ-2-300x56.png" alt="個別指導塾エスコット: 体系数学対策を完全1対1でサポートする塾" width="300" height="56" srcset="https://juku-escot.com/wp-content/uploads/2019/06/エスコット問い合わせ-2-300x56.png 300w, https://juku-escot.com/wp-content/uploads/2019/06/エスコット問い合わせ-2-768x144.png 768w, https://juku-escot.com/wp-content/uploads/2019/06/エスコット問い合わせ-2-1024x192.png 1024w, https://juku-escot.com/wp-content/uploads/2019/06/エスコット問い合わせ-2.png 1122w" sizes="(max-width: 300px) 100vw, 300px" /&gt;&lt;br /&gt;
&lt;/a&gt;&lt;/p&gt;
&lt;h3&gt;数学の勉強方法を見直したい方へ&lt;/h3&gt;
&lt;p&gt;体系数学の内容に入る前に、&lt;strong&gt;そもそもの数学の勉強法&lt;/strong&gt;を見直すことも大切です。&lt;/p&gt;
&lt;ul&gt;
&lt;li&gt;代数分野の勉強法は、&lt;strong&gt;&lt;a href="https://juku-escot.com/column/daisuubennkyouhou/" target="_blank" rel="noopener"&gt;数学（代数分野）が中々出来ない生徒さん向けの勉強法&lt;/a&gt;&lt;/strong&gt;を参考にしてください。&lt;/li&gt;
&lt;li&gt;数学全般が苦手に感じている場合は、&lt;strong&gt;&lt;a href="https://juku-escot.com/column/suugakudekinai/" target="_blank" rel="noopener"&gt;コチラ&lt;/a&gt;&lt;/strong&gt;にあるように、&lt;span style="color: #0000ff;"&gt;学習方法を工夫するだけで状況が好転する可能性&lt;/span&gt;もあります。&lt;/li&gt;
&lt;/ul&gt;
&lt;p&gt;普段の学習方法を見直しつつ、体系数学を活かして&lt;strong&gt;成績アップ&lt;/strong&gt;を目指していきましょう。&lt;/p&gt;
&lt;h2&gt;まとめ：体系数学を「負担」から「武器」に変える要点&lt;/h2&gt;
&lt;p&gt;本ページの内容を整理すると、体系数学を使いこなすためのポイントは次の通りです。&lt;/p&gt;
&lt;ul&gt;
&lt;li&gt;体系数学は、&lt;strong&gt;分野ごとに内容が体系的にまとまった中高一貫校向け教材&lt;/strong&gt;で、公立教科書よりも量・難易度ともに高く感じられやすい&lt;/li&gt;
&lt;li&gt;同じ分野を「やさしい問題 → 難しい問題」へと連続して学べる一方、&lt;span style="color: #ff0000;"&gt;ひとつのつまずきがその先の学習に大きく影響しやすい&lt;/span&gt;&lt;/li&gt;
&lt;li&gt;授業進度の速さ・課題量の多さ・自力学習の難しさから、&lt;strong&gt;「こなすだけ」で終わり、定着しない&lt;/strong&gt;ケースが起こりやすい&lt;/li&gt;
&lt;li&gt;攻略の基本は、&lt;strong&gt;Level Aで基礎 → Level Bで標準～応用を徹底反復 → 必要に応じてLevel Cへ&lt;/strong&gt;という段階的学習&lt;/li&gt;
&lt;li&gt;分からない問題をそのままにせず、&lt;strong&gt;理解 → 練習 → 反復&lt;/strong&gt;のサイクルを回す「仕組み作り」が重要&lt;/li&gt;
&lt;li&gt;エスコットでは、板書プリント・データ管理・学年別コース・オンライン授業を組み合わせ、&lt;strong&gt;体系数学を「負担」から「武器」へと変えるサポート&lt;/strong&gt;を行っています&lt;/li&gt;
&lt;/ul&gt;
&lt;p&gt;体系数学は難しく感じることもありますが、取り組み方を整えることで、学力の土台になりやすい教材でもあります。&lt;br /&gt;
学校の進度と本人の理解度に合わせて、無理のない計画で進めていきましょう。&lt;/p&gt;
&lt;p&gt;&amp;nbsp;&lt;/p&gt;
&lt;section class="veu_cta" id="veu_cta-500"&gt;&lt;h1 class="cta_title"&gt;開講講座：ワンポイント講座　古典ワンポイントゼミ【国語】&lt;/h1&gt;&lt;div class="cta_body"&gt;&lt;div class="cta_body_image cta_body_image_right"&gt;&lt;a href="https://juku-escot.com/onepoint/" target="_blank"&gt;&lt;img width="956" height="253" src="https://juku-escot.com/wp-content/uploads/2020/05/スライドショーロゴ.png" class="attachment-large size-large" alt="" srcset="https://juku-escot.com/wp-content/uploads/2020/05/スライドショーロゴ.png 956w, https://juku-escot.com/wp-content/uploads/2020/05/スライドショーロゴ-300x79.png 300w, https://juku-escot.com/wp-content/uploads/2020/05/スライドショーロゴ-768x203.png 768w" sizes="(max-width: 956px) 100vw, 956px" /&gt;&lt;/a&gt;&lt;/div&gt;&lt;div class="cta_body_txt image_exist"&gt;古典文法をパート別に分け、各パート２回完結の授業としてご用意しました。定期試験の範囲の対策に、受験生の苦手範囲の克服に、とニーズに合わせた受講が可能です。&lt;/div&gt;&lt;div class="cta_body_link"&gt;&lt;a href="https://juku-escot.com/onepoint/" class="btn btn-primary btn-block btn-lg" target="_blank"&gt;ワンポイント講座　古典ワンポイントゼミ【国語】&lt;/a&gt;&lt;/div&gt;&lt;/div&gt;&lt;!--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</si>
  <si>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https://natsui-sansu-juku.com/col_blog/online-sansu-kobetsu-hayasa-kaizen/
【検出された不自然ワード】
- 型
- 手順
- 設計
【本文】
------
&lt;div class="container my-4"&gt;
&lt;p&gt;&lt;!-- Hero / 導入部分 --&gt;&lt;/p&gt;
&lt;div class="card shadow-sm mb-4 border-0" style="background: linear-gradient(135deg, #0d47a1, #00838f); color: #fff;"&gt;
&lt;div class="card-body p-4"&gt;
&lt;div class="d-flex flex-wrap justify-content-between align-items-center mb-2"&gt;&lt;span class="badge bg-warning text-dark mb-2" style="font-size: 0.8rem;"&gt;中学受験／オンライン算数&lt;/span&gt;&lt;br /&gt;
&lt;span class="badge bg-light text-dark mb-2" style="font-size: 0.75rem;"&gt;速さの弱点克服ガイド&lt;/span&gt;&lt;/div&gt;
&lt;h1 class="card-title mb-3" style="font-size: 1.9rem; line-height: 1.5;"&gt;&lt;/h1&gt;
&lt;p class="card-text mb-0" style="font-size: 0.98rem; line-height: 1.8;"&gt;「速さの文章題だけ極端に正答率が下がる」「距離や時間の数字は読めているのに、どこから手をつければよいか分からない」。&lt;br /&gt;
中学受験を見据えた算数の家庭学習の中で、速さは多くの小学生にとって大きな弱点になりやすい単元です。&lt;br /&gt;
本ページでは、なぜ速さがここまで理解しにくいのかという背景から、オンラインの算数個別指導だからこそできる動きの可視化や図の指導、&lt;br /&gt;
具体的な改善ステップや家庭でのフォロー、教室選びのポイントまで、保護者の方に向けて丁寧に解説いたします。&lt;/p&gt;
&lt;p class="card-text mt-2 mb-0" style="font-size: 0.95rem; line-height: 1.8;"&gt;図形・速さ・場合の数の重要単元をまとめて整理したハブは、&lt;a class="text-decoration-underline" style="color: #fff;" href="https://natsui-sansu-juku.com/column/hub-zukei-hayasa/"&gt;全体像はこちら&lt;/a&gt;で確認できます。&lt;/p&gt;
&lt;/div&gt;
&lt;/div&gt;
&lt;p&gt;&lt;!-- 概要ボックス --&gt;&lt;/p&gt;
&lt;div class="alert alert-info border-0 shadow-sm mb-4" role="alert"&gt;
&lt;h2 class="h5 mb-2"&gt;この記事で分かること&lt;/h2&gt;
&lt;ul class="mb-0"&gt;
&lt;li&gt;なぜ小学生が速さの単元でつまずきやすいのかを中学受験算数の構造から整理します。&lt;/li&gt;
&lt;li&gt;オンライン算数の個別指導が速さの弱点を改善しやすい理由を、具体的な指導イメージと共に解説します。&lt;/li&gt;
&lt;li&gt;三つのステップで速さを基礎から入試レベルまで引き上げる学習手順をご紹介します。&lt;/li&gt;
&lt;li&gt;家庭でできるフォロー方法と、オンライン個別指導の教室や指導者の選び方のポイントをまとめます。&lt;/li&gt;
&lt;/ul&gt;
&lt;/div&gt;
&lt;p&gt;&lt;!-- H2：背景 --&gt;&lt;/p&gt;
&lt;h2 class="h4 mt-4 mb-3 border-start border-4 border-primary ps-2"&gt;速さが苦手になる背景と中学受験算数としての難しさ&lt;/h2&gt;
&lt;p&gt;まずは、そもそもなぜ速さがここまで多くの小学生にとって大きな弱点になりやすいのか、その背景を整理しておきます。&lt;br /&gt;
四則計算や割合とは違う、速さ特有のつまずきポイントがいくつか存在します。&lt;/p&gt;
&lt;h3 class="h5 mt-3"&gt;目に見えない動きをイメージしないと理解が進まない&lt;/h3&gt;
&lt;p&gt;速さは、単なる数字の計算ではなく、物体の動きをイメージしながら理解していく単元です。&lt;/p&gt;
&lt;ul&gt;
&lt;li&gt;一秒間にどれくらい進むのか&lt;/li&gt;
&lt;li&gt;一時間あたりどれくらいの距離を進むのか&lt;/li&gt;
&lt;li&gt;どちらの方が速いのか&lt;/li&gt;
&lt;/ul&gt;
&lt;p&gt;といったことを頭の中で思い浮かべる必要があります。&lt;br /&gt;
ところが、紙の上の数字だけを追っていると、&lt;/p&gt;
&lt;ul&gt;
&lt;li&gt;速さ＝距離÷時間という形だけ覚えている&lt;/li&gt;
&lt;li&gt;時間＝距離÷速さという式だけを当てはめている&lt;/li&gt;
&lt;/ul&gt;
&lt;p&gt;という状態になりやすく、&lt;strong&gt;動きのイメージが無いまま公式に当てはめている&lt;/strong&gt;ケースが少なくありません。&lt;br /&gt;
その結果、追いかけ算や旅人算などで、誰がどこを走っているのか、どの瞬間を聞かれているのかが分からなくなってしまいます。&lt;/p&gt;
&lt;h3 class="h5 mt-3"&gt;図や数直線を描くことに慣れていない&lt;/h3&gt;
&lt;p&gt;速さの問題は、図を使うことで一気に分かりやすくなります。&lt;br /&gt;
中学受験の算数では、特に次のような図がよく用いられます。&lt;/p&gt;
&lt;ul&gt;
&lt;li&gt;数直線や線分図&lt;/li&gt;
&lt;li&gt;距離と時間を表すダイヤグラム&lt;/li&gt;
&lt;li&gt;距離と時間の関係を示すグラフ&lt;/li&gt;
&lt;/ul&gt;
&lt;p&gt;しかし、図を描く習慣がついていないお子さまの場合、&lt;/p&gt;
&lt;ul&gt;
&lt;li&gt;問題文を読んでもすぐに式を立てようとしてしまう&lt;/li&gt;
&lt;li&gt;図は描いても情報を書き込み切れていない&lt;/li&gt;
&lt;li&gt;線の長さや位置関係がバラバラで、自分でも読み返せない&lt;/li&gt;
&lt;/ul&gt;
&lt;p&gt;といった状態になりがちです。つまり、図を描くこと自体が目的になってしまい、&lt;br /&gt;
数量関係の整理につながっていないのです。&lt;/p&gt;
&lt;h3 class="h5 mt-3"&gt;公式の丸暗記で乗り切ろうとしてしまう&lt;/h3&gt;
&lt;p&gt;速さの単元でよく見られるのが、公式の丸暗記による学習です。&lt;/p&gt;
&lt;ul&gt;
&lt;li&gt;速さ＝距離÷時間の式だけを覚える&lt;/li&gt;
&lt;li&gt;追いかけ算や旅人算をパターンとして丸暗記する&lt;/li&gt;
&lt;li&gt;とりあえず三つの公式のどれかに当てはめて計算してみる&lt;/li&gt;
&lt;/ul&gt;
&lt;p&gt;このような学習では、パターンが合う問題には対応できても、&lt;/p&gt;
&lt;ul&gt;
&lt;li&gt;条件が少し変わった文章題&lt;/li&gt;
&lt;li&gt;速さと割合や図形など他の単元と組み合わされた問題&lt;/li&gt;
&lt;/ul&gt;
&lt;p&gt;といった問題に出会うと、「何を聞かれているのか」「どの量とどの量を比べているのか」が分からなくなってしまいます。&lt;br /&gt;
中学受験の算数では、&lt;strong&gt;状況を読み取り、自分で図を使って整理する力&lt;/strong&gt;が求められます。&lt;br /&gt;
速さは、その力が特に試される単元と言えるでしょう。&lt;/p&gt;
&lt;p&gt;&lt;!-- 背景まとめテーブル --&gt;&lt;/p&gt;
&lt;div class="table-responsive mb-4"&gt;
&lt;table class="table table-bordered table-hover align-middle"&gt;
&lt;thead class="text-center" style="background-color: #e3f2fd;"&gt;
&lt;tr&gt;
&lt;th scope="col"&gt;つまずきポイント&lt;/th&gt;
&lt;th scope="col"&gt;よくある様子&lt;/th&gt;
&lt;th scope="col"&gt;背景&lt;/th&gt;
&lt;/tr&gt;
&lt;/thead&gt;
&lt;tbody&gt;
&lt;tr&gt;
&lt;td class="fw-bold"&gt;動きのイメージ不足&lt;/td&gt;
&lt;td&gt;速さの式は覚えているが、追いかけ算や旅人算になると混乱する。&lt;/td&gt;
&lt;td&gt;距離と時間と速さの関係を、実際の動きとして捉えられていない。&lt;/td&gt;
&lt;/tr&gt;
&lt;tr&gt;
&lt;td class="fw-bold"&gt;図の描き方が安定しない&lt;/td&gt;
&lt;td&gt;数直線を描いても、自分で読み返したときに何を表しているか分からない。&lt;/td&gt;
&lt;td&gt;図の目的があいまいで、数量関係の整理につながっていない。&lt;/td&gt;
&lt;/tr&gt;
&lt;tr&gt;
&lt;td class="fw-bold"&gt;公式の丸暗記&lt;/td&gt;
&lt;td&gt;速さの三つの公式を暗記しているが、どれを使うべきか判断できない。&lt;/td&gt;
&lt;td&gt;言葉と図と式が結びついておらず、状況理解が追いついていない。&lt;/td&gt;
&lt;/tr&gt;
&lt;/tbody&gt;
&lt;/table&gt;
&lt;/div&gt;
&lt;p&gt;&lt;!-- H2：オンラインの効果 --&gt;&lt;/p&gt;
&lt;h2 class="h4 mt-4 mb-3 border-start border-4 border-success ps-2"&gt;オンライン算数 個別指導が速さの克服に効果を発揮する理由&lt;/h2&gt;
&lt;p&gt;ここからは、オンライン算数の個別指導だからこそできる取り組みが、速さという弱点の改善にどうつながるのかを見ていきます。&lt;br /&gt;
中学受験向けの算数指導においても、オンライン環境は速さの指導と非常に相性が良い分野です。&lt;/p&gt;
&lt;h3 class="h5 mt-3"&gt;画面上で動きを可視化できる&lt;/h3&gt;
&lt;p&gt;オンライン授業では、講師が画面共有を使って、物体の動きをアニメーションのように見せることができます。&lt;/p&gt;
&lt;ul&gt;
&lt;li&gt;一定の速さで進む車を少しずつ進めていき、距離と時間の関係を視覚化する&lt;/li&gt;
&lt;li&gt;二人が別々の地点から出発し、どのあたりで出会うのかを図形を動かしながら説明する&lt;/li&gt;
&lt;li&gt;行きと帰りの速さが違う場合、距離は同じでも時間がどう変わるかを線分の長さで比較する&lt;/li&gt;
&lt;/ul&gt;
&lt;p&gt;このように、紙面だけでは伝わりにくい感覚を視覚的に補うことで、&lt;br /&gt;
&lt;strong&gt;速さを動きとして体感しながら理解すること&lt;/strong&gt;&lt;br /&gt;
ができるようになります。&lt;/p&gt;
&lt;h3 class="h5 mt-3"&gt;手元映像で図の描き方や計算のつまずきを細かく確認できる&lt;/h3&gt;
&lt;p&gt;オンライン算数の個別指導では、手元カメラを使ってお子さまのノートを映しながら、&lt;br /&gt;
図の描き方や途中計算の様子をリアルタイムで確認できます。&lt;/p&gt;
&lt;ul&gt;
&lt;li&gt;数直線のどこにスタート地点やゴール地点を取っているか&lt;/li&gt;
&lt;li&gt;時間の目盛りや距離の目盛りをどう配置しているか&lt;/li&gt;
&lt;li&gt;誰がどの方向に動いているのかを図に反映できているか&lt;/li&gt;
&lt;li&gt;計算のどの段階で止まってしまっているか&lt;/li&gt;
&lt;/ul&gt;
&lt;p&gt;同じ速さの文章題が苦手でも、&lt;/p&gt;
&lt;ul&gt;
&lt;li&gt;図の描き出し方でつまずいているタイプ&lt;/li&gt;
&lt;li&gt;図は描けているが情報の書き込みが不十分なタイプ&lt;/li&gt;
&lt;li&gt;図は正しいが計算の途中で約分や小数処理を間違えているタイプ&lt;/li&gt;
&lt;/ul&gt;
&lt;p&gt;など原因はさまざまです。&lt;br /&gt;
オンラインの個別指導であれば、&lt;strong&gt;図と計算の両方を同時に観察し、その場で修正していく指導&lt;/strong&gt;が可能です。&lt;/p&gt;
&lt;h3 class="h5 mt-3"&gt;進度管理と弱点の記録がしやすく復習の質を高められる&lt;/h3&gt;
&lt;p&gt;オンライン環境は、授業の記録や宿題管理をデジタルで一元化しやすいという利点もあります。&lt;/p&gt;
&lt;ul&gt;
&lt;li&gt;追いかけ算と旅人算と通過算のどれが特に弱いか&lt;/li&gt;
&lt;li&gt;図が描けていないのか、計算で落としているのか&lt;/li&gt;
&lt;li&gt;速さに関する問題で時間配分がどれくらいかかっているのか&lt;/li&gt;
&lt;/ul&gt;
&lt;p&gt;といった情報を蓄積し、次回以降の授業や宿題に反映することで、「速さが苦手」という漠然とした状態から、&lt;br /&gt;
&lt;strong&gt;どの部分を重点的に鍛えるべきかが明確な状態&lt;/strong&gt;&lt;br /&gt;
に変えることができます。&lt;/p&gt;
&lt;p&gt;オンライン算数の個別指導の全体像については、&lt;br /&gt;
&lt;a class="text-decoration-underline" href="/kobetsu_online/"&gt;&lt;br /&gt;
オンライン算数 個別指導コース&lt;br /&gt;
&lt;/a&gt;&lt;br /&gt;
のような案内ページに詳しい情報が載っていることが多く、コース内容や指導スタイルを把握するのにも役立ちます。&lt;/p&gt;
&lt;p&gt;&lt;!-- H2：改善ステップ --&gt;&lt;/p&gt;
&lt;h2 class="h4 mt-5 mb-3 border-start border-4 border-warning ps-2"&gt;速さの弱点を克服するための具体的な改善ステップ&lt;/h2&gt;
&lt;p&gt;ここからは、オンライン算数の個別指導を活用しながら、速さの弱点を克服していくための学習手順を三つのステップに分けてご紹介します。&lt;/p&gt;
&lt;p&gt;&lt;!-- ステップ概要カード --&gt;&lt;/p&gt;
&lt;div class="row g-3 mb-3"&gt;
&lt;div class="col-md-4"&gt;
&lt;div class="card h-100 border-0 shadow-sm"&gt;
&lt;div class="card-body"&gt;
&lt;h3 class="h6 text-muted mb-1"&gt;ステップ一&lt;/h3&gt;
&lt;h4 class="h6 fw-bold"&gt;動きとことばを結びつける&lt;/h4&gt;
&lt;p class="mb-0 small"&gt;公式から離れ、速さを動きとしてイメージしながら文章と対応づける段階です。&lt;/p&gt;
&lt;/div&gt;
&lt;/div&gt;
&lt;/div&gt;
&lt;div class="col-md-4"&gt;
&lt;div class="card h-100 border-0 shadow-sm"&gt;
&lt;div class="card-body"&gt;
&lt;h3 class="h6 text-muted mb-1"&gt;ステップ二&lt;/h3&gt;
&lt;h4 class="h6 fw-bold"&gt;図の描き方の型を身につける&lt;/h4&gt;
&lt;p class="mb-0 small"&gt;数直線や線分図を使って、いつも同じ手順で図を描き出せるようにします。&lt;/p&gt;
&lt;/div&gt;
&lt;/div&gt;
&lt;/div&gt;
&lt;div class="col-md-4"&gt;
&lt;div class="card h-100 border-0 shadow-sm"&gt;
&lt;div class="card-body"&gt;
&lt;h3 class="h6 text-muted mb-1"&gt;ステップ三&lt;/h3&gt;
&lt;h4 class="h6 fw-bold"&gt;入試レベルの問題でパターン化&lt;/h4&gt;
&lt;p class="mb-0 small"&gt;過去問や応用問題を通じて、自分なりの解法パターンを作り上げる段階です。&lt;/p&gt;
&lt;/div&gt;
&lt;/div&gt;
&lt;/div&gt;
&lt;/div&gt;
&lt;h3 class="h5 mt-3"&gt;ステップ一　動きとことばを結びつける&lt;/h3&gt;
&lt;p&gt;最初のステップは、&lt;strong&gt;速さの公式からいったん離れ、動きのイメージと文章を対応づけること&lt;/strong&gt;です。&lt;br /&gt;
オンライン授業では、画面上で図形を動かしながら説明することができます。&lt;/p&gt;
&lt;ul&gt;
&lt;li&gt;一定の速さで進む図形を動かしながら、一秒ごとにどれくらい進むかを確認する&lt;/li&gt;
&lt;li&gt;時間を二倍にすると距離がどのように変わるかを、スライドで示す&lt;/li&gt;
&lt;li&gt;二人の動きを同時に表示し、どちらがどれくらい速いかを視覚的に比べる&lt;/li&gt;
&lt;/ul&gt;
&lt;p&gt;こうした説明と合わせて、簡単な文章題に戻り、&lt;/p&gt;
&lt;ul&gt;
&lt;li&gt;一時間で五キロメートル進むという文が画面上のどの動きに当たるか&lt;/li&gt;
&lt;li&gt;十分でどれくらい進むかという問いがどのような変化を聞いているか&lt;/li&gt;
&lt;/ul&gt;
&lt;p&gt;を一問ずつ確認していきます。この段階では正解そのものより、&lt;br /&gt;
&lt;strong&gt;文章と動きが頭の中でつながる感覚&lt;/strong&gt;&lt;br /&gt;
を持てるかどうかが大切です。&lt;/p&gt;
&lt;h3 class="h5 mt-3"&gt;ステップ二　図の描き方の型を身につける&lt;/h3&gt;
&lt;p&gt;次のステップは、速さの問題で必須となる図の描き方を、型として身につけることです。&lt;br /&gt;
オンラインの個別指導では、講師が画面に見本の図を表示しながら、お子さまの手元映像をチェックできます。&lt;/p&gt;
&lt;ul&gt;
&lt;li&gt;数直線のどこにスタート地点とゴール地点を取るかをそろえる&lt;/li&gt;
&lt;li&gt;時間の目盛りと距離の目盛りを分かりやすく配置する&lt;/li&gt;
&lt;li&gt;出発時刻の違いや距離の差を、矢印や印で表現する&lt;/li&gt;
&lt;/ul&gt;
&lt;p&gt;図を描く際に意識したいポイントは次の通りです。&lt;/p&gt;
&lt;ul&gt;
&lt;li&gt;きれいさよりも、自分で読み返して分かる図になっているかどうか&lt;/li&gt;
&lt;li&gt;速さや時間や距離の数字が、図のどの部分に対応しているかが一目で分かること&lt;/li&gt;
&lt;li&gt;同じパターンの問題では、いつも同じ描き出しから始められること&lt;/li&gt;
&lt;/ul&gt;
&lt;p&gt;この段階では、多少時間がかかっても構いません。&lt;br /&gt;
&lt;strong&gt;図を描くことで頭が整理されるという成功体験&lt;/strong&gt;&lt;br /&gt;
を積み重ねていくことが重要です。&lt;/p&gt;
&lt;h3 class="h5 mt-3"&gt;ステップ三　入試レベルの問題でパターン化する&lt;/h3&gt;
&lt;p&gt;動きのイメージと図の描き方が身についてきたら、最後は中学受験レベルの問題を通じて、&lt;br /&gt;
&lt;strong&gt;自分なりの解法パターンを作る段階&lt;/strong&gt;&lt;br /&gt;
に入ります。&lt;/p&gt;
&lt;ul&gt;
&lt;li&gt;追いかけ算と旅人算と通過算を意識的にラベリングしながら解く&lt;/li&gt;
&lt;li&gt;条件が変わっても、まずは図から描き出す習慣を徹底する&lt;/li&gt;
&lt;li&gt;間違えた問題について、どの時点で方針がずれたのかを講師と一緒に振り返る&lt;/li&gt;
&lt;/ul&gt;
&lt;p&gt;オンライン算数の個別指導では、過去問や塾のテキストを画面共有しながら、&lt;/p&gt;
&lt;ul&gt;
&lt;li&gt;問題文のどの一文がスタート地点を示しているか&lt;/li&gt;
&lt;li&gt;どの条件から速さの違いや距離の違いが読み取れるか&lt;/li&gt;
&lt;li&gt;どこで式を立てるべきか、どこまで図で整理すべきか&lt;/li&gt;
&lt;/ul&gt;
&lt;p&gt;を一問ずつ確認していくことができます。&lt;br /&gt;
この積み重ねによって、速さは単なる弱点ではなく、他の単元と組み合わさっても得点源となる分野へと変わっていきます。&lt;/p&gt;
&lt;p&gt;&lt;!-- H2：家庭でできるフォロー --&gt;&lt;/p&gt;
&lt;h2 class="h4 mt-5 mb-3 border-start border-4 border-info ps-2"&gt;家庭でできるフォローとオンライン指導との連携&lt;/h2&gt;
&lt;p&gt;オンライン算数の個別指導だけに任せるのではなく、家庭での関わり方を少し工夫することで、&lt;br /&gt;
速さの理解はさらに深まります。ここでは、保護者の方に意識していただきたいポイントをまとめます。&lt;/p&gt;
&lt;h3 class="h5 mt-3"&gt;日常の速さに目を向ける声かけをする&lt;/h3&gt;
&lt;p&gt;速さは、本来日常生活の中にたくさん存在している概念です。&lt;/p&gt;
&lt;ul&gt;
&lt;li&gt;徒歩と自転車と車では、どれがどれくらい速いかをイメージしてみる&lt;/li&gt;
&lt;li&gt;学校までの距離と通学時間から、おおよその速さを考えてみる&lt;/li&gt;
&lt;li&gt;エレベーターと階段で何分かかるかを比べてみる&lt;/li&gt;
&lt;/ul&gt;
&lt;p&gt;こうした話題を親子で共有するだけでも、「速さ＝テストに出るだけの数字」ではなく、&lt;br /&gt;
&lt;strong&gt;自分たちの生活と結びついた感覚&lt;/strong&gt;&lt;br /&gt;
が育っていきます。難しい計算をさせる必要はなく、「どっちが速いと思う」「どれくらい違うかな」といった会話で十分です。&lt;/p&gt;
&lt;h3 class="h5 mt-3"&gt;解き直しは同じ問題だけで終わらせない&lt;/h3&gt;
&lt;p&gt;速さの弱点克服には、解き直しの質が大きく影響します。&lt;br /&gt;
おすすめしたいのは、間違えた問題をもう一度解くだけではなく、&lt;br /&gt;
&lt;strong&gt;似た問題をセットで解くこと&lt;/strong&gt;&lt;br /&gt;
です。&lt;/p&gt;
&lt;ul&gt;
&lt;li&gt;一問目でつまずいたポイントを、二問目では意識して修正する&lt;/li&gt;
&lt;li&gt;異なる設定の問題でも、同じ図の型で解けるか確かめる&lt;/li&gt;
&lt;li&gt;時間配分も含めて、解く手順を安定させていく&lt;/li&gt;
&lt;/ul&gt;
&lt;p&gt;オンライン授業で講師と一緒に分析した内容を、家庭学習では「似た問題で再現する場」として活用していただくと、&lt;br /&gt;
学びが一層定着しやすくなります。&lt;/p&gt;
&lt;h3 class="h5 mt-3"&gt;結果より図と途中の考え方を認める&lt;/h3&gt;
&lt;p&gt;速さの問題は、最初のうちは正解にたどり着けないことも多い単元です。&lt;br /&gt;
そのときに保護者の方に意識していただきたいのが、点数だけでなく、&lt;br /&gt;
&lt;strong&gt;図と途中の考え方への評価&lt;/strong&gt;&lt;br /&gt;
です。&lt;/p&gt;
&lt;ul&gt;
&lt;li&gt;数直線をきちんと描こうとしていたこと&lt;/li&gt;
&lt;li&gt;前回よりも矢印や印で動きを表現できていたこと&lt;/li&gt;
&lt;li&gt;誰がどこから動き出したかを図に書こうとしていたこと&lt;/li&gt;
&lt;/ul&gt;
&lt;p&gt;こうした点を言葉にして認めてあげると、お子さまは「速さは苦手なまま」ではなく、&lt;br /&gt;
&lt;strong&gt;少しずつ考え方が良くなってきている&lt;/strong&gt;&lt;br /&gt;
と感じることができます。&lt;br /&gt;
オンラインの個別指導では、授業の最後に講師から保護者へのフィードバックがあることも多く、&lt;br /&gt;
その内容を参考に声かけの方向性をそろえていくことができます。&lt;/p&gt;
&lt;p&gt;&lt;!-- H2：教室の選び方 --&gt;&lt;/p&gt;
&lt;h2 class="h4 mt-5 mb-3 border-start border-4 border-secondary ps-2"&gt;速さの弱点克服に適したオンライン算数 個別指導の教室や指導者の選び方&lt;/h2&gt;
&lt;p&gt;最後に、速さの単元の弱点克服に向いているオンライン算数の個別指導を選ぶ際のポイントを整理します。&lt;br /&gt;
中学受験算数の他の単元にも共通するチェック項目です。&lt;/p&gt;
&lt;h3 class="h5 mt-3"&gt;速さの指導実績や事例があるかどうか&lt;/h3&gt;
&lt;p&gt;速さの単元は、指導経験の有無で成果が大きく変わることがあります。&lt;br /&gt;
教室や指導者選びの際には、次のような点を確認してみるとよいでしょう。&lt;/p&gt;
&lt;ul&gt;
&lt;li&gt;追いかけ算や旅人算や通過算の指導経験が豊富かどうか&lt;/li&gt;
&lt;li&gt;速さと割合、速さと図形など、複合問題の指導事例があるかどうか&lt;/li&gt;
&lt;li&gt;速さを苦手としていた生徒が改善した具体的なエピソードを話せるかどうか&lt;/li&gt;
&lt;/ul&gt;
&lt;h3 class="h5 mt-3"&gt;手元映像と画面共有をセットで使っているか&lt;/h3&gt;
&lt;p&gt;オンライン算数の個別指導の大きな強みは、&lt;br /&gt;
&lt;strong&gt;手元映像と画面共有を組み合わせて指導できること&lt;/strong&gt;&lt;br /&gt;
です。&lt;/p&gt;
&lt;ul&gt;
&lt;li&gt;手元カメラの利用が標準になっているか&lt;/li&gt;
&lt;li&gt;講師側の画面共有で、数直線やダイヤグラムを丁寧に描いて説明してくれるか&lt;/li&gt;
&lt;li&gt;授業中にその場で図の描き方を修正してくれるかどうか&lt;/li&gt;
&lt;/ul&gt;
&lt;p&gt;これらが整っている教室は、オンラインという特性を生かした算数の個別指導を行っている可能性が高いと言えます。&lt;/p&gt;
&lt;h3 class="h5 mt-3"&gt;宿題と復習の設計が速さ仕様になっているか&lt;/h3&gt;
&lt;p&gt;速さの弱点を本当に克服するには、その場の授業だけでなく、&lt;br /&gt;
授業と授業の間の復習設計が重要です。&lt;/p&gt;
&lt;ul&gt;
&lt;li&gt;図の描き方を反復できる類題が用意されているかどうか&lt;/li&gt;
&lt;li&gt;同じパターンで設定を少しずつ変えた問題が準備されているかどうか&lt;/li&gt;
&lt;li&gt;間違えた問題を記録し、次回の授業で確認する仕組みがあるかどうか&lt;/li&gt;
&lt;/ul&gt;
&lt;p&gt;こうした点を事前に確認しておくと安心です。&lt;br /&gt;
オンライン算数の個別指導コースの具体的な内容については、&lt;br /&gt;
&lt;a href="/kobetsu_online/"&gt;オンライン算数 個別指導コース&lt;/a&gt;&lt;br /&gt;
のような案内ページに詳しく書かれていることが多いので、一度目を通して比較検討していただくことをおすすめいたします。&lt;/p&gt;
&lt;p&gt;&lt;!-- まとめ --&gt;&lt;/p&gt;
&lt;div class="card mt-5 mb-4 border-0 shadow-sm"&gt;
&lt;div class="card-body"&gt;
&lt;h2 class="h5 mb-3"&gt;まとめ　速さは動きの可視化と図の型で弱点から得意単元へ&lt;/h2&gt;
&lt;p&gt;速さの単元は、公式の暗記だけではなかなか成果が出にくい難しいテーマですが、&lt;br /&gt;
動きのイメージと図の描き方が身についてくると、算数全体を支える大きな武器にもなり得る分野です。&lt;/p&gt;
&lt;p&gt;オンライン算数の個別指導であれば、画面上で動きを可視化しながら、手元映像で図と計算の過程を丁寧にチェックすることができます。&lt;br /&gt;
中学受験を見据えて速さが気になり始めた段階で、&lt;br /&gt;
オンラインの算数個別指導や&lt;br /&gt;
&lt;a href="/kobetsu_online/"&gt;オンライン算数 個別指導コース&lt;/a&gt;&lt;br /&gt;
のような専門コースの活用も視野に入れつつ、&lt;br /&gt;
お子さまに合ったサポートの形を探していただければ幸いです。&lt;/p&gt;
&lt;/div&gt;
&lt;/div&gt;
&lt;/div&gt;
&lt;p&gt;&lt;!-- [ /.socialSet ] --&gt;&lt;/p&gt;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sansu-kobetsu-hayasa-kaizen%2F&amp;amp;t=%E9%80%9F%E3%81%95%E3%81%8C%E8%8B%A6%E6%89%8B%E3%81%AA%E5%B0%8F%E5%AD%A6%E7%94%9F%E3%81%8C%E3%82%AA%E3%83%B3%E3%83%A9%E3%82%A4%E3%83%B3%E7%AE%97%E6%95%B0%E3%81%A7%E6%94%B9%E5%96%84%E3%81%99%E3%82%8B%E7%90%86%E7%94%B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sansu-kobetsu-hayasa-kaizen%2F&amp;amp;text=%E9%80%9F%E3%81%95%E3%81%8C%E8%8B%A6%E6%89%8B%E3%81%AA%E5%B0%8F%E5%AD%A6%E7%94%9F%E3%81%8C%E3%82%AA%E3%83%B3%E3%83%A9%E3%82%A4%E3%83%B3%E7%AE%97%E6%95%B0%E3%81%A7%E6%94%B9%E5%96%84%E3%81%99%E3%82%8B%E7%90%86%E7%94%B1%20%7C%20%E4%B8%AD%E5%AD%A6%E5%8F%97%E9%A8%93%E5%B0%82%E9%96%80%E3%80%80%E5%A4%8F%E4%BA%95%E7%AE%97%E6%95%B0%E5%A1%BE" target="_blank" &gt;&lt;span class="vk_icon_w_r_sns_x_twitter icon_sns"&gt;&lt;/span&gt;&lt;span class="sns_txt"&gt;X&lt;/span&gt;&lt;/a&gt;&lt;/li&gt;&lt;li class="sb_bluesky sb_icon"&gt;&lt;a class="sb_icon_inner" href="https://bsky.app/intent/compose?text=%E9%80%9F%E3%81%95%E3%81%8C%E8%8B%A6%E6%89%8B%E3%81%AA%E5%B0%8F%E5%AD%A6%E7%94%9F%E3%81%8C%E3%82%AA%E3%83%B3%E3%83%A9%E3%82%A4%E3%83%B3%E7%AE%97%E6%95%B0%E3%81%A7%E6%94%B9%E5%96%84%E3%81%99%E3%82%8B%E7%90%86%E7%94%B1%20%7C%20%E4%B8%AD%E5%AD%A6%E5%8F%97%E9%A8%93%E5%B0%82%E9%96%80%E3%80%80%E5%A4%8F%E4%BA%95%E7%AE%97%E6%95%B0%E5%A1%BE%0Ahttps%3A%2F%2Fnatsui-sansu-juku.com%2Fcol_blog%2Fonline-sansu-kobetsu-hayasa-kaizen%2F" target="_blank" &gt;&lt;span class="vk_icon_w_r_sns_bluesky icon_sns"&gt;&lt;/span&gt;&lt;span class="sns_txt"&gt;Bluesky&lt;/span&gt;&lt;/a&gt;&lt;/li&gt;&lt;li class="sb_hatena sb_icon"&gt;&lt;a class="sb_icon_inner" href="//b.hatena.ne.jp/add?mode=confirm&amp;url=https%3A%2F%2Fnatsui-sansu-juku.com%2Fcol_blog%2Fonline-sansu-kobetsu-hayasa-kaizen%2F&amp;amp;title=%E9%80%9F%E3%81%95%E3%81%8C%E8%8B%A6%E6%89%8B%E3%81%AA%E5%B0%8F%E5%AD%A6%E7%94%9F%E3%81%8C%E3%82%AA%E3%83%B3%E3%83%A9%E3%82%A4%E3%83%B3%E7%AE%97%E6%95%B0%E3%81%A7%E6%94%B9%E5%96%84%E3%81%99%E3%82%8B%E7%90%86%E7%94%B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col_blog%2Fonline-sansu-kobetsu-hayasa-kaizen%2F&amp;title=%E9%80%9F%E3%81%95%E3%81%8C%E8%8B%A6%E6%89%8B%E3%81%AA%E5%B0%8F%E5%AD%A6%E7%94%9F%E3%81%8C%E3%82%AA%E3%83%B3%E3%83%A9%E3%82%A4%E3%83%B3%E7%AE%97%E6%95%B0%E3%81%A7%E6%94%B9%E5%96%84%E3%81%99%E3%82%8B%E7%90%86%E7%94%B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sb_icon_inner"data-clipboard-text="速さが苦手な小学生がオンライン算数で改善する理由 | 中学受験専門　夏井算数塾 https://natsui-sansu-juku.com/col_blog/online-sansu-kobetsu-hayasa-kaizen/"&gt;&lt;span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</si>
  <si>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https://natsui-sansu-juku.com/col_blog/waseaka-online-sansu/
【検出された不自然ワード】
- 崩れ
- 型
- 設計
- 整え
【本文】
------
&lt;div class="container my-4"&gt;
&lt;p&gt;&lt;!-- Hero Section --&gt;&lt;/p&gt;
&lt;div class="card shadow-sm mb-4 border-0" style="background: linear-gradient(135deg, #1565c0, #00838f); color: #fff;"&gt;
&lt;div class="card-body p-4"&gt;
&lt;div class="d-flex flex-wrap justify-content-between align-items-center mb-2"&gt;&lt;span class="badge bg-warning text-dark mb-2" style="font-size: 0.8rem;"&gt;早稲アカ生向け／中学受験算数&lt;/span&gt;&lt;br /&gt;
&lt;span class="badge bg-light text-dark mb-2" style="font-size: 0.75rem;"&gt;オンライン算数 個別指導ガイド&lt;/span&gt;&lt;/div&gt;
&lt;h1 class="card-title mb-3" style="font-size: 1.9rem; line-height: 1.5;"&gt;早稲アカ生向け：オンライン算数で得点源を作る単元別対策&lt;/h1&gt;
&lt;p class="card-text mb-0" style="font-size: 0.98rem; line-height: 1.8;"&gt;早稲アカに通っていると、予習シリーズや演習プリントの量が多く、&lt;br /&gt;
「とにかく宿題をこなすだけで一日が終わってしまう」「弱点単元のやり直しまで手が回らない」&lt;br /&gt;
というお悩みをよく伺います。算数は中学受験でも得点差がつきやすい科目ですが、&lt;br /&gt;
やみくもに量を増やしても成果にはつながりにくいのが難しいところです。&lt;br /&gt;
オンラインの算数個別指導を組み合わせることで、単元別に必要な反復だけをピンポイントで補い、&lt;br /&gt;
得点源となる単元を増やしていくことができます。&lt;/p&gt;
&lt;p class="card-text mt-2 mb-0" style="font-size: 0.92rem; line-height: 1.8;"&gt;塾別に算数のつまずき方や対策の優先順位を整理した全体像は、&lt;a class="text-white text-decoration-underline fw-bold" href="https://natsui-sansu-juku.com/column/hub-juku/"&gt;塾別の算数対策の全体像はこちら&lt;/a&gt;&lt;/p&gt;
&lt;/div&gt;
&lt;/div&gt;
&lt;p&gt;&lt;!-- 概要ボックス --&gt;&lt;/p&gt;
&lt;div class="alert alert-info border-0 shadow-sm mb-4" role="alert"&gt;
&lt;h2 class="h5 mb-2"&gt;この記事で分かること&lt;/h2&gt;
&lt;ul class="mb-0"&gt;
&lt;li&gt;早稲アカ算数と予習シリーズの構造から、弱点が生まれやすい理由が整理できます。&lt;/li&gt;
&lt;li&gt;オンライン算数 個別指導が、予習シリーズの「反復不足」をどう補うかが分かります。&lt;/li&gt;
&lt;li&gt;単元別に得点源を増やすための三つのステップが具体的にイメージできます。&lt;/li&gt;
&lt;li&gt;家庭でできるフォローと、オンライン個別指導の教室・指導者の選び方のポイントが理解できます。&lt;/li&gt;
&lt;/ul&gt;
&lt;/div&gt;
&lt;p&gt;&lt;!-- 背景セクション --&gt;&lt;/p&gt;
&lt;h2 class="h4 mt-4 mb-3 border-start border-4 border-primary ps-2"&gt;テーマの背景：早稲アカ算数と予習シリーズの構造&lt;/h2&gt;
&lt;p&gt;まずは「がんばっているのに算数の点数が安定しない」という状況が、&lt;br /&gt;
なぜ早稲アカと予習シリーズの組み合わせで起こりやすいのかを整理してみましょう。&lt;br /&gt;
中学受験算数の特性とあわせて見ていくと、弱点が生まれる構造が見えてきます。&lt;/p&gt;
&lt;h3 class="h5 mt-3"&gt;問題量は多いが「できるまで回す」設計になりにくい&lt;/h3&gt;
&lt;p&gt;予習シリーズは、良問が体系的にまとまっている一方で、一冊のボリュームが非常に大きい教材です。&lt;br /&gt;
そこに早稲アカの授業用プリントや演習問題、テスト、季節講習のテキストが加わることで、&lt;br /&gt;
算数だけでかなりの分量になります。&lt;/p&gt;
&lt;ul&gt;
&lt;li&gt;授業で扱った問題を一度解いて、そのまま「やりっぱなし」になってしまう。&lt;/li&gt;
&lt;li&gt;間違えた問題をチェックしても、「できるまで回す」前に次の回へ進んでしまう。&lt;/li&gt;
&lt;li&gt;どの単元を何回解いたか、自分でも把握しきれなくなる。&lt;/li&gt;
&lt;/ul&gt;
&lt;p&gt;つまり問題量は十分にあるのに、弱点単元をできるまで反復する構造になっていないことが、&lt;br /&gt;
早稲アカ生の算数の大きなネックになりがちです。&lt;/p&gt;
&lt;h3 class="h5 mt-3"&gt;単元ごとの「必要な反復量」が見えにくい&lt;/h3&gt;
&lt;p&gt;中学受験算数では、単元によって身につくまでに必要な反復量が大きく異なります。&lt;/p&gt;
&lt;ul&gt;
&lt;li&gt;四則計算や分数・小数の計算は、毎日のように少しずつ触れておきたい基礎単元。&lt;/li&gt;
&lt;li&gt;速さ・割合・場合の数・立体図形などは、演習量が不足するとすぐに忘れてしまう単元。&lt;/li&gt;
&lt;li&gt;一度きちんと理解すれば比較的安定しやすい単元。&lt;/li&gt;
&lt;/ul&gt;
&lt;p&gt;本来であれば、単元別に必要な反復量を見極めて、中長期的な学習計画を立てたいところですが、&lt;br /&gt;
現実には「今週のカリキュラムをこなすこと」で手一杯になりがちです。&lt;br /&gt;
その結果、本当は集中して繰り返したい単元の演習が足りないまま時間が過ぎてしまいます。&lt;/p&gt;
&lt;h3 class="h5 mt-3"&gt;クラスアップへのプレッシャーで「宿題優先」になりがち&lt;/h3&gt;
&lt;p&gt;早稲アカはテストとクラス替えが明確で、良い意味で競争意識が高まりやすい環境です。&lt;br /&gt;
一方でその分、&lt;/p&gt;
&lt;ul&gt;
&lt;li&gt;「宿題を全部終わらせること」が最優先になってしまう。&lt;/li&gt;
&lt;li&gt;復習ややり直しの時間を確保する前に、次の回の宿題が始まってしまう。&lt;/li&gt;
&lt;li&gt;弱点単元の穴埋めよりも、テスト直前の詰め込みに時間をかけてしまう。&lt;/li&gt;
&lt;/ul&gt;
&lt;p&gt;このように、早稲アカ生の算数学習は、&lt;br /&gt;
&lt;strong&gt;量は十分でも、反復の質と単元別のメリハリが不足しやすい構造&lt;/strong&gt;&lt;br /&gt;
になっていると言えます。&lt;/p&gt;
&lt;p&gt;&lt;!-- 背景まとめテーブル --&gt;&lt;/p&gt;
&lt;div class="table-responsive mb-4"&gt;
&lt;table class="table table-bordered table-hover align-middle"&gt;
&lt;thead class="text-center" style="background-color: #e8eaf6;"&gt;
&lt;tr&gt;
&lt;th scope="col"&gt;要因&lt;/th&gt;
&lt;th scope="col"&gt;典型的な状況&lt;/th&gt;
&lt;th scope="col"&gt;生じやすい弱点&lt;/th&gt;
&lt;/tr&gt;
&lt;/thead&gt;
&lt;tbody&gt;
&lt;tr&gt;
&lt;td class="fw-bold"&gt;問題量の多さ&lt;/td&gt;
&lt;td&gt;予習シリーズと演習プリントが山積みで、反復より「消化」が中心になる。&lt;/td&gt;
&lt;td&gt;一度触れただけの単元が増え、「分かったつもり」のまま定着しない。&lt;/td&gt;
&lt;/tr&gt;
&lt;tr&gt;
&lt;td class="fw-bold"&gt;反復設計の不足&lt;/td&gt;
&lt;td&gt;間違えた問題のチェックはするが、「できるまで回す」仕組みがない。&lt;/td&gt;
&lt;td&gt;同じタイプの問題でテストごとにミスが繰り返される。&lt;/td&gt;
&lt;/tr&gt;
&lt;tr&gt;
&lt;td class="fw-bold"&gt;クラス昇降のプレッシャー&lt;/td&gt;
&lt;td&gt;宿題とテスト対策が最優先になり、弱点単元の底上げが後回し。&lt;/td&gt;
&lt;td&gt;特定単元だけ極端に苦手になり、算数全体のバランスが崩れる。&lt;/td&gt;
&lt;/tr&gt;
&lt;/tbody&gt;
&lt;/table&gt;
&lt;/div&gt;
&lt;p&gt;&lt;!-- オンラインの効果 --&gt;&lt;/p&gt;
&lt;h2 class="h4 mt-4 mb-3 border-start border-4 border-success ps-2"&gt;オンライン算数 個別指導が効果を発揮する理由&lt;/h2&gt;
&lt;p&gt;では、こうした早稲アカ算数の悩みに対して、なぜオンライン算数の個別指導が有効なのでしょうか。&lt;br /&gt;
オンラインならではの三つの強みを整理してみます。&lt;/p&gt;
&lt;p&gt;&lt;!-- 三つの強みカード --&gt;&lt;/p&gt;
&lt;div class="row g-3 mb-3"&gt;
&lt;div class="col-md-4"&gt;
&lt;div class="card h-100 border-0 shadow-sm"&gt;
&lt;div class="card-body"&gt;
&lt;h3 class="h6 text-muted mb-1"&gt;ポイント一&lt;/h3&gt;
&lt;h4 class="h6 fw-bold"&gt;問題提示の即時性&lt;/h4&gt;
&lt;p class="mb-0 small"&gt;画面共有で必要な問題を瞬時に呼び出せるため、「探す時間」を減らし、&lt;br /&gt;
限られた時間を反復演習に集中させることができます。&lt;/p&gt;
&lt;/div&gt;
&lt;/div&gt;
&lt;/div&gt;
&lt;div class="col-md-4"&gt;
&lt;div class="card h-100 border-0 shadow-sm"&gt;
&lt;div class="card-body"&gt;
&lt;h3 class="h6 text-muted mb-1"&gt;ポイント二&lt;/h3&gt;
&lt;h4 class="h6 fw-bold"&gt;手元映像による過程指導&lt;/h4&gt;
&lt;p class="mb-0 small"&gt;手元カメラでノートの書き方や途中式が見えるため、&lt;br /&gt;
「どこからつまずいているのか」を細かく把握しやすくなります。&lt;/p&gt;
&lt;/div&gt;
&lt;/div&gt;
&lt;/div&gt;
&lt;div class="col-md-4"&gt;
&lt;div class="card h-100 border-0 shadow-sm"&gt;
&lt;div class="card-body"&gt;
&lt;h3 class="h6 text-muted mb-1"&gt;ポイント三&lt;/h3&gt;
&lt;h4 class="h6 fw-bold"&gt;単元別に反復量をコントロールできる&lt;/h4&gt;
&lt;p class="mb-0 small"&gt;単元ごとの弱点と得意分野に合わせて、問題の量とレベルを柔軟に調整し、&lt;br /&gt;
中学受験算数の弱点を効率よく補強できます。&lt;/p&gt;
&lt;/div&gt;
&lt;/div&gt;
&lt;/div&gt;
&lt;/div&gt;
&lt;h3 class="h5 mt-3"&gt;必要な問題を即座に提示し、反復に時間を回せる&lt;/h3&gt;
&lt;p&gt;対面の個別指導では、問題をコピーしたりプリントを配布したりといった準備にどうしても時間がかかります。&lt;br /&gt;
一方オンライン算数 個別指導では、&lt;/p&gt;
&lt;ul&gt;
&lt;li&gt;画面共有で予習シリーズ相当の類題やオリジナル問題をすぐに提示できる。&lt;/li&gt;
&lt;li&gt;一度使った問題をデータとして保存し、必要なタイミングで何度でも呼び出せる。&lt;/li&gt;
&lt;li&gt;間違えた問題と類題を並べて表示し、短いサイクルで反復練習ができる。&lt;/li&gt;
&lt;/ul&gt;
&lt;p&gt;こうした仕組みにより、オンラインの算数個別指導では、&lt;br /&gt;
授業時間のほとんどを「解き方の確認」と「弱点の反復」に使うことができます。&lt;/p&gt;
&lt;h3 class="h5 mt-3"&gt;手元映像で原因をさかのぼれるため、指導が的確になる&lt;/h3&gt;
&lt;p&gt;オンライン個別では、手元カメラでお子さまのノートやテキストの書き込みがそのまま見えます。&lt;/p&gt;
&lt;ul&gt;
&lt;li&gt;条件にきちんと線を引いているか。&lt;/li&gt;
&lt;li&gt;図や表を書こうとしているか、それとも頭の中だけで処理しているか。&lt;/li&gt;
&lt;li&gt;どのタイミングでペンが止まり、考え込んでいるのか。&lt;/li&gt;
&lt;li&gt;途中式が急に雑になったり、省略されていないか。&lt;/li&gt;
&lt;/ul&gt;
&lt;p&gt;こうした情報から、「この子は文章を読む段階で迷っているのか」「図の書き方が分からないのか」&lt;br /&gt;
「途中計算が弱いのか」を見極めることで、&lt;br /&gt;
漠然とした弱点ではなく、原因に踏み込んだ個別指導ができるようになります。&lt;/p&gt;
&lt;h3 class="h5 mt-3"&gt;単元別に必要な反復量をコントロールしやすい&lt;/h3&gt;
&lt;p&gt;オンライン個別では、講師側に豊富な問題ストックがあり、&lt;br /&gt;
単元ごとに反復量とレベルをきめ細かく調整できます。&lt;/p&gt;
&lt;ul&gt;
&lt;li&gt;速さや割合などの弱点単元には、意識的に反復回数を増やす。&lt;/li&gt;
&lt;li&gt;得意な図形単元には、少し難度の高い問題を追加して「得点源」に育てる。&lt;/li&gt;
&lt;li&gt;テスト前には、頻出単元の一問一答形式で仕上がりをチェックする。&lt;/li&gt;
&lt;/ul&gt;
&lt;p&gt;このように、オンライン算数 個別指導であれば、&lt;br /&gt;
単元別に必要な練習量をその場で調整しながら、中学受験算数の弱点を効率よく補強していくことができます。&lt;br /&gt;
詳しい指導イメージは&lt;br /&gt;
&lt;a class="text-decoration-underline" href="/kobetsu_online/"&gt;オンライン算数 個別指導コース&lt;/a&gt;&lt;br /&gt;
の案内も参考になります。&lt;/p&gt;
&lt;p&gt;&lt;!-- 改善ステップ --&gt;&lt;/p&gt;
&lt;h2 class="h4 mt-5 mb-3 border-start border-4 border-warning ps-2"&gt;オンライン算数で得点源を作る三つのステップ&lt;/h2&gt;
&lt;p&gt;ここからは、早稲アカ生がオンライン算数 個別指導を活用して、&lt;br /&gt;
得点源となる単元を増やしていくためのステップを三段階で整理します。&lt;/p&gt;
&lt;p&gt;&lt;!-- ステップ概要カード --&gt;&lt;/p&gt;
&lt;div class="row g-3 mb-3"&gt;
&lt;div class="col-md-4"&gt;
&lt;div class="card h-100 border-0 shadow-sm"&gt;
&lt;div class="card-body"&gt;
&lt;h3 class="h6 text-muted mb-1"&gt;ステップ一&lt;/h3&gt;
&lt;h4 class="h6 fw-bold"&gt;現状把握と単元の洗い出し&lt;/h4&gt;
&lt;p class="mb-0 small"&gt;テスト結果やテキストの様子から、強みと弱みの単元を整理し、&lt;br /&gt;
「今伸ばしたい単元」と「時間をかけて育てる単元」を分けます。&lt;/p&gt;
&lt;/div&gt;
&lt;/div&gt;
&lt;/div&gt;
&lt;div class="col-md-4"&gt;
&lt;div class="card h-100 border-0 shadow-sm"&gt;
&lt;div class="card-body"&gt;
&lt;h3 class="h6 text-muted mb-1"&gt;ステップ二&lt;/h3&gt;
&lt;h4 class="h6 fw-bold"&gt;単元別の基礎セットと反復メニュー作り&lt;/h4&gt;
&lt;p class="mb-0 small"&gt;各単元に「これだけは解けてほしい」問題を十題前後選び、&lt;br /&gt;
画面共有と手元映像で解き方の型を定着させていきます。&lt;/p&gt;
&lt;/div&gt;
&lt;/div&gt;
&lt;/div&gt;
&lt;div class="col-md-4"&gt;
&lt;div class="card h-100 border-0 shadow-sm"&gt;
&lt;div class="card-body"&gt;
&lt;h3 class="h6 text-muted mb-1"&gt;ステップ三&lt;/h3&gt;
&lt;h4 class="h6 fw-bold"&gt;テストと過去問で得点源に仕上げる&lt;/h4&gt;
&lt;p class="mb-0 small"&gt;組分けテストや合不合、志望校の過去問と連動させて、&lt;br /&gt;
基礎セットで身につけた型を実際の得点につなげます。&lt;/p&gt;
&lt;/div&gt;
&lt;/div&gt;
&lt;/div&gt;
&lt;/div&gt;
&lt;h3 class="h5 mt-3"&gt;ステップ一　現状把握と「伸ばすべき単元」の整理&lt;/h3&gt;
&lt;p&gt;最初のステップは、今の算数の状態を冷静に整理し、「どの単元を伸ばせば得点アップに直結するか」を明確にすることです。&lt;/p&gt;
&lt;h4 class="h6 mt-2"&gt;成績表とテキストから強みと弱みを洗い出す&lt;/h4&gt;
&lt;ul&gt;
&lt;li&gt;組分けテスト・合不合判定テストの単元別の成績表。&lt;/li&gt;
&lt;li&gt;予習シリーズで正答率の低いページ、真っ赤になっている回。&lt;/li&gt;
&lt;li&gt;早稲アカの授業で「よく分からないまま終わった」と感じている単元。&lt;/li&gt;
&lt;/ul&gt;
&lt;p&gt;これらをもとに、&lt;br /&gt;
「昔から苦戦している単元」「宿題に時間がかかり過ぎる単元」「同じミスが何度も出る単元」を&lt;br /&gt;
ざっくりとリストアップしていきます。&lt;/p&gt;
&lt;h4 class="h6 mt-2"&gt;短期で伸ばしやすい単元と時間がかかる単元を分ける&lt;/h4&gt;
&lt;p&gt;次に、それらの単元を、&lt;/p&gt;
&lt;ul&gt;
&lt;li&gt;反復を増やせば比較的短期間で点数に結び付きやすい単元。&lt;/li&gt;
&lt;li&gt;少し長めの時間を見て、段階的に積み上げる必要がある単元。&lt;/li&gt;
&lt;/ul&gt;
&lt;p&gt;の二つに分けてみます。例えば、比と割合・速さ・平面図形の基本などは、&lt;br /&gt;
数週間の集中反復で安定しやすい単元です。一方、場合の数や立体図形の応用などは、&lt;br /&gt;
意識的に時間をかけるべき単元になります。&lt;/p&gt;
&lt;h3 class="h5 mt-3"&gt;ステップ二　単元別に基礎セットと反復メニューを作る&lt;/h3&gt;
&lt;p&gt;次のステップでは、各単元について「これだけは解けてほしい」という基礎セットを作り、&lt;br /&gt;
必要な反復をオンラインでコントロールしていきます。&lt;/p&gt;
&lt;h4 class="h6 mt-2"&gt;単元ごとに十題前後の基礎セットを作成&lt;/h4&gt;
&lt;p&gt;オンライン個別の講師が、予習シリーズや類題ストックの中から、&lt;/p&gt;
&lt;ul&gt;
&lt;li&gt;教科書的な基本問題。&lt;/li&gt;
&lt;li&gt;テストに頻出の標準問題。&lt;/li&gt;
&lt;li&gt;志望校の出題傾向に近い問題。&lt;/li&gt;
&lt;/ul&gt;
&lt;p&gt;を十題前後ピックアップし、「この単元の基礎セット」としてまとめます。&lt;br /&gt;
難しい問題ばかりを集めるのではなく、&lt;br /&gt;
同じ考え方で解ける問題を並べて、少しずつ条件を変えながら解き方を定着させることがポイントです。&lt;/p&gt;
&lt;h4 class="h6 mt-2"&gt;画面共有と手元映像で「解き方の型」を定着させる&lt;/h4&gt;
&lt;p&gt;基礎セットを解く際には、オンライン授業の中で、&lt;/p&gt;
&lt;ul&gt;
&lt;li&gt;講師がホワイトボード機能で図や式の流れを示す。&lt;/li&gt;
&lt;li&gt;手元カメラでノートを映し、図や途中式の書き方を確認・修正する。&lt;/li&gt;
&lt;li&gt;「このタイプが出たら、まずここを見る」と毎回同じ言葉で視点を伝える。&lt;/li&gt;
&lt;/ul&gt;
&lt;p&gt;といった形で、「速さなら図」「割合なら三つの量を図に整理する」といった解き方の型を&lt;br /&gt;
反復しながら身につけていきます。&lt;/p&gt;
&lt;h4 class="h6 mt-2"&gt;基礎セットを小テスト形式で何度か回す&lt;/h4&gt;
&lt;p&gt;一度解けるようになっただけでは、本番のテストで再現するのは難しいものです。&lt;br /&gt;
そこで基礎セットは、少し時間をあけてから、&lt;/p&gt;
&lt;ul&gt;
&lt;li&gt;制限時間を決めてミニテスト形式で解き直す。&lt;/li&gt;
&lt;li&gt;間違えた問題だけ、その場で類題を一問追加して「その場復習」をする。&lt;/li&gt;
&lt;li&gt;正解でも途中式が危うい問題は、再度じっくり解説する。&lt;/li&gt;
&lt;/ul&gt;
&lt;p&gt;といったサイクルを最低二〜三回は回すことが理想的です。&lt;br /&gt;
この管理をオンライン算数 個別指導側に任せることで、&lt;br /&gt;
保護者の方が一問一問の反復状況を把握しなくても、&lt;br /&gt;
単元別の反復が自然と積み上がっていきます。&lt;/p&gt;
&lt;h3 class="h5 mt-3"&gt;ステップ三　テストと過去問で「得点源」に仕上げる&lt;/h3&gt;
&lt;p&gt;最後のステップは、身につけた解き方の型と基礎セットを、&lt;br /&gt;
実際のテストや過去問の得点につなげていくことです。&lt;/p&gt;
&lt;h4 class="h6 mt-2"&gt;テスト直しを類題反復の入口に変える&lt;/h4&gt;
&lt;p&gt;組分けテストや合不合判定テストの直しを行う際、&lt;br /&gt;
オンライン算数 個別指導では、&lt;/p&gt;
&lt;ul&gt;
&lt;li&gt;間違えた問題を単元別に分類する。&lt;/li&gt;
&lt;li&gt;同じタイプの問題を基礎セットから選び直す。&lt;/li&gt;
&lt;li&gt;その場で二問、三問と続けて解き、「本当に分かったか」を確認する。&lt;/li&gt;
&lt;/ul&gt;
&lt;p&gt;という流れで、テスト直しをただの答え合わせではなく、&lt;br /&gt;
類題反復の入口に変えていきます。&lt;/p&gt;
&lt;h4 class="h6 mt-2"&gt;過去問と予習シリーズを「一本の流れ」としてつなぐ&lt;/h4&gt;
&lt;p&gt;小6後半になると、志望校の過去問演習も始まります。&lt;br /&gt;
この時期に大切なのは、&lt;/p&gt;
&lt;ul&gt;
&lt;li&gt;過去問で間違えた問題が、予習シリーズのどの単元と結び付いているかを確認する。&lt;/li&gt;
&lt;li&gt;弱点単元に戻り、基礎セットや類題をオンラインで再反復する。&lt;/li&gt;
&lt;li&gt;過去問と予習シリーズを別々の教材としてではなく、一本の流れとして捉え直す。&lt;/li&gt;
&lt;/ul&gt;
&lt;p&gt;オンラインの個別指導では、画面共有で過去問と予習シリーズを並べて見ながら、&lt;br /&gt;
「この問題はこの単元の応用」「このパターンは基礎セットのここが土台」といった形で、&lt;br /&gt;
中学受験算数全体のつながりを確認していくことができます。&lt;/p&gt;
&lt;p&gt;&lt;!-- 家庭でのフォロー --&gt;&lt;/p&gt;
&lt;h2 class="h4 mt-5 mb-3 border-start border-4 border-info ps-2"&gt;家庭でできるフォローと習慣化サポート&lt;/h2&gt;
&lt;p&gt;オンライン算数 個別指導の効果を最大限にするには、ご家庭でのフォローも重要です。&lt;br /&gt;
とはいえ、難しいことをしていただく必要はありません。&lt;br /&gt;
早稲アカ生のご家庭でも取り入れやすいポイントをいくつかご紹介します。&lt;/p&gt;
&lt;h3 class="h5 mt-3"&gt;「全部やる」から「やるべき場所を一緒に確認する」へ&lt;/h3&gt;
&lt;p&gt;予習シリーズのボリュームを前にすると、「全部終わらせなければ」という気持ちになりがちです。&lt;br /&gt;
しかし、得点力を伸ばすためには、&lt;/p&gt;
&lt;ul&gt;
&lt;li&gt;今週はこの単元のこのページまでできれば十分。&lt;/li&gt;
&lt;li&gt;この応用問題は、今は追いかけ過ぎないで良い。&lt;/li&gt;
&lt;/ul&gt;
&lt;p&gt;といった割り切りも必要です。オンライン個別の講師と相談し、週ごとに&lt;br /&gt;
「ここだけはやりたい」という範囲を決めてもらえれば、保護者の方は、&lt;/p&gt;
&lt;ul&gt;
&lt;li&gt;勉強を始める前に「今日はここができれば合格」と伝える。&lt;/li&gt;
&lt;li&gt;終わったあとに「ここまで終わったね」と区切りを確認してあげる。&lt;/li&gt;
&lt;/ul&gt;
&lt;p&gt;という声かけをするだけでも、お子さまの負担感は大きく軽減されます。&lt;/p&gt;
&lt;h3 class="h5 mt-3"&gt;結果だけでなく「取り組み方」の変化を認める&lt;/h3&gt;
&lt;p&gt;算数の点数は、どうしても上がり下がりがあります。&lt;br /&gt;
それ以上に大切なのは、&lt;/p&gt;
&lt;ul&gt;
&lt;li&gt;図や表を書く習慣がついてきた。&lt;/li&gt;
&lt;li&gt;条件に線を引く量が増えた。&lt;/li&gt;
&lt;li&gt;分からない問題に印を付けて質問できるようになった。&lt;/li&gt;
&lt;/ul&gt;
&lt;p&gt;といった取り組み方の変化です。&lt;br /&gt;
オンライン算数 個別指導のフィードバックでこうした変化が確認できたら、&lt;br /&gt;
そのままご家庭でも言葉にして認めてあげてください。&lt;/p&gt;
&lt;h3 class="h5 mt-3"&gt;週一回の「全体を眺める時間」を短く持つ&lt;/h3&gt;
&lt;p&gt;週末などに10〜15分程度で構いませんので、&lt;/p&gt;
&lt;ul&gt;
&lt;li&gt;今週は算数でどの単元を学んだか。&lt;/li&gt;
&lt;li&gt;オンライン個別でどの弱点単元に取り組んだか。&lt;/li&gt;
&lt;li&gt;来週はどの単元を重点的にやりたいか。&lt;/li&gt;
&lt;/ul&gt;
&lt;p&gt;を一緒に確認する時間を作ってみてください。&lt;br /&gt;
細かい内容まで追う必要はありません。&lt;br /&gt;
むしろ、流れを大づかみに共有することで、&lt;br /&gt;
「今はこの単元を鍛えている時期だ」とお子さまが理解しやすくなります。&lt;/p&gt;
&lt;p&gt;&lt;!-- 教室・指導者の選び方 --&gt;&lt;/p&gt;
&lt;h2 class="h4 mt-5 mb-3 border-start border-4 border-secondary ps-2"&gt;最適な教室と指導者の選び方&lt;/h2&gt;
&lt;p&gt;最後に、早稲アカ生の算数弱点補強を目的としてオンライン個別指導を選ぶ際のポイントをまとめます。&lt;/p&gt;
&lt;h3 class="h5 mt-3"&gt;予習シリーズと早稲アカのカリキュラムに精通しているか&lt;/h3&gt;
&lt;ul&gt;
&lt;li&gt;予習シリーズの構成とレベル感を理解しているか。&lt;/li&gt;
&lt;li&gt;早稲アカの授業進度やテストスケジュールを把握しているか。&lt;/li&gt;
&lt;li&gt;組分けテストや合不合の成績表から、単元別の課題を読み取れるか。&lt;/li&gt;
&lt;/ul&gt;
&lt;p&gt;こうした点は算数の個別指導において非常に重要です。&lt;br /&gt;
体験授業や面談の場で、具体的な単元名や教材名が自然に出てくるかを確認してみてください。&lt;/p&gt;
&lt;h3 class="h5 mt-3"&gt;手元映像と画面共有を活用した「過程指導」ができているか&lt;/h3&gt;
&lt;p&gt;オンライン算数 個別指導ならではの強みを生かすには、&lt;/p&gt;
&lt;ul&gt;
&lt;li&gt;手元カメラを使ってノートの書き方や途中式を確認しているか。&lt;/li&gt;
&lt;li&gt;画面共有で図や表の書き方、考え方の流れを丁寧に示してくれるか。&lt;/li&gt;
&lt;li&gt;正誤だけでなく、「どこから迷ったか」を一緒に言語化してくれるか。&lt;/li&gt;
&lt;/ul&gt;
&lt;p&gt;といった観点で授業内容を見てみるとよいでしょう。&lt;br /&gt;
答え合わせだけで終わる授業では、オンラインのメリットを十分に生かし切れていない可能性があります。&lt;/p&gt;
&lt;h3 class="h5 mt-3"&gt;家庭学習とのバランスを踏まえた現実的な学習プランがあるか&lt;/h3&gt;
&lt;p&gt;早稲アカ生は、算数以外の科目や学校の宿題も含めてスケジュールが過密になりがちです。&lt;br /&gt;
その中でオンライン個別を無理なく組み込むためには、&lt;/p&gt;
&lt;ul&gt;
&lt;li&gt;週あたりどの程度の算数の分量が現実的かを一緒に考えてくれるか。&lt;/li&gt;
&lt;li&gt;他教科とのバランスを踏まえた学習計画を提案してくれるか。&lt;/li&gt;
&lt;li&gt;テスト前一〜二週間の過ごし方を具体的にイメージさせてくれるか。&lt;/li&gt;
&lt;/ul&gt;
&lt;p&gt;こうした視点を持つ教室・指導者であれば、長期的にも安心して任せることができます。&lt;br /&gt;
コース内容やカリキュラムは、&lt;br /&gt;
&lt;a class="text-decoration-underline" href="/kobetsu_online/"&gt;オンライン算数 個別指導&lt;/a&gt;&lt;br /&gt;
の案内ページなども参考になるはずです。&lt;/p&gt;
&lt;p&gt;&lt;!-- まとめカード --&gt;&lt;/p&gt;
&lt;div class="card mt-5 mb-4 border-0 shadow-sm"&gt;
&lt;div class="card-body"&gt;
&lt;h2 class="h5 mb-3"&gt;まとめ：早稲アカ算数は「単元別反復」をオンラインで補う&lt;/h2&gt;
&lt;p&gt;早稲アカ算数と予習シリーズは、良問の多さと十分な問題量という大きな強みを持つ一方で、&lt;br /&gt;
「できるまで回すための反復設計」がご家庭任せになりやすい側面があります。&lt;br /&gt;
その結果、宿題をこなしているのに弱点単元が残り続けるという状態が生まれがちです。&lt;/p&gt;
&lt;p class="mb-0"&gt;オンライン算数 個別指導を組み合わせることで、&lt;br /&gt;
単元別に必要な反復量をコントロールし、画面共有と手元映像を通じて思考過程を可視化しながら、&lt;br /&gt;
中学受験算数の弱点を効率よく補強していくことが可能になります。&lt;br /&gt;
お子さまの算数で「ここを得点源にしたい」という単元が見えてきたタイミングで、&lt;br /&gt;
&lt;a href="/kobetsu_online/"&gt;オンライン算数 個別指導コース&lt;/a&gt;&lt;br /&gt;
も候補に入れつつ、早稲アカのカリキュラムと無理なく両立できる学習環境を整えていってください。&lt;/p&gt;
&lt;/div&gt;
&lt;/div&gt;
&lt;/div&gt;
&lt;p&gt;&lt;!-- [ /.socialSet ] --&gt;&lt;/p&gt;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waseaka-online-sansu%2F&amp;amp;t=%E6%97%A9%E7%A8%B2%E3%82%A2%E3%82%AB%E7%94%9F%E5%90%91%E3%81%91%EF%BC%9A%E3%82%AA%E3%83%B3%E3%83%A9%E3%82%A4%E3%83%B3%E7%AE%97%E6%95%B0%E3%81%A7%E5%BE%97%E7%82%B9%E6%BA%90%E3%82%92%E4%BD%9C%E3%82%8B%E5%8D%98%E5%85%83%E5%88%A5%E5%AF%BE%E7%AD%96%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waseaka-online-sansu%2F&amp;amp;text=%E6%97%A9%E7%A8%B2%E3%82%A2%E3%82%AB%E7%94%9F%E5%90%91%E3%81%91%EF%BC%9A%E3%82%AA%E3%83%B3%E3%83%A9%E3%82%A4%E3%83%B3%E7%AE%97%E6%95%B0%E3%81%A7%E5%BE%97%E7%82%B9%E6%BA%90%E3%82%92%E4%BD%9C%E3%82%8B%E5%8D%98%E5%85%83%E5%88%A5%E5%AF%BE%E7%AD%96%20%7C%20%E4%B8%AD%E5%AD%A6%E5%8F%97%E9%A8%93%E5%B0%82%E9%96%80%E3%80%80%E5%A4%8F%E4%BA%95%E7%AE%97%E6%95%B0%E5%A1%BE" target="_blank" &gt;&lt;span class="vk_icon_w_r_sns_x_twitter icon_sns"&gt;&lt;/span&gt;&lt;span class="sns_txt"&gt;X&lt;/span&gt;&lt;/a&gt;&lt;/li&gt;&lt;li class="sb_bluesky sb_icon"&gt;&lt;a class="sb_icon_inner" href="https://bsky.app/intent/compose?text=%E6%97%A9%E7%A8%B2%E3%82%A2%E3%82%AB%E7%94%9F%E5%90%91%E3%81%91%EF%BC%9A%E3%82%AA%E3%83%B3%E3%83%A9%E3%82%A4%E3%83%B3%E7%AE%97%E6%95%B0%E3%81%A7%E5%BE%97%E7%82%B9%E6%BA%90%E3%82%92%E4%BD%9C%E3%82%8B%E5%8D%98%E5%85%83%E5%88%A5%E5%AF%BE%E7%AD%96%20%7C%20%E4%B8%AD%E5%AD%A6%E5%8F%97%E9%A8%93%E5%B0%82%E9%96%80%E3%80%80%E5%A4%8F%E4%BA%95%E7%AE%97%E6%95%B0%E5%A1%BE%0Ahttps%3A%2F%2Fnatsui-sansu-juku.com%2Fcol_blog%2Fwaseaka-online-sansu%2F" target="_blank" &gt;&lt;span class="vk_icon_w_r_sns_bluesky icon_sns"&gt;&lt;/span&gt;&lt;span class="sns_txt"&gt;Bluesky&lt;/span&gt;&lt;/a&gt;&lt;/li&gt;&lt;li class="sb_hatena sb_icon"&gt;&lt;a class="sb_icon_inner" href="//b.hatena.ne.jp/add?mode=confirm&amp;url=https%3A%2F%2Fnatsui-sansu-juku.com%2Fcol_blog%2Fwaseaka-online-sansu%2F&amp;amp;title=%E6%97%A9%E7%A8%B2%E3%82%A2%E3%82%AB%E7%94%9F%E5%90%91%E3%81%91%EF%BC%9A%E3%82%AA%E3%83%B3%E3%83%A9%E3%82%A4%E3%83%B3%E7%AE%97%E6%95%B0%E3%81%A7%E5%BE%97%E7%82%B9%E6%BA%90%E3%82%92%E4%BD%9C%E3%82%8B%E5%8D%98%E5%85%83%E5%88%A5%E5%AF%BE%E7%AD%96%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col_blog%2Fwaseaka-online-sansu%2F&amp;title=%E6%97%A9%E7%A8%B2%E3%82%A2%E3%82%AB%E7%94%9F%E5%90%91%E3%81%91%EF%BC%9A%E3%82%AA%E3%83%B3%E3%83%A9%E3%82%A4%E3%83%B3%E7%AE%97%E6%95%B0%E3%81%A7%E5%BE%97%E7%82%B9%E6%BA%90%E3%82%92%E4%BD%9C%E3%82%8B%E5%8D%98%E5%85%83%E5%88%A5%E5%AF%BE%E7%AD%96%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sb_icon_inner"data-clipboard-text="早稲アカ生向け：オンライン算数で得点源を作る単元別対策 | 中学受験専門　夏井算数塾 https://natsui-sansu-juku.com/col_blog/waseaka-online-sansu/"&gt;&lt;span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</si>
  <si>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https://dokkai-labo.tokyo/blog/sapix_52b_03/
【検出された不自然ワード】
- 型
- 固定
- 手順
- 立て直
- 最短
【本文】
------
&lt;p&gt;&lt;!-- ▼ SAPIX国語授業の活用法（52B-03）｜WordPress投稿用HTML（Classic Editor想定） --&gt;&lt;/p&gt;
&lt;div class="container my-4"&gt;
&lt;p&gt;&lt;!-- ▼ 1) 冒頭：動画 --&gt;&lt;/p&gt;
&lt;div class="card shadow-sm border-0 mb-4"&gt;
&lt;div class="card-body p-3 p-md-4"&gt;
&lt;div class="d-flex flex-wrap justify-content-between align-items-center mb-2"&gt;&lt;span class="badge bg-success"&gt;SAPIX国語（小5）&lt;/span&gt;&lt;br /&gt;
&lt;span class="badge bg-light text-dark"&gt;52B-03&lt;/span&gt;&lt;/div&gt;
&lt;h1 class="h4 mb-3" style="line-height: 1.5;"&gt;SAPIX国語授業の活用法：52B-03「田村さんのはくしゅ」&lt;br /&gt;
──授業で扱う4問の回し方＋字数調整（問5(1)）&lt;/h1&gt;
&lt;div class="ratio ratio-16x9 rounded overflow-hidden border"&gt;&lt;iframe title="YouTube video player" src="https://www.youtube.com/embed/Cyy9UJPOWjk" frameborder="0" allowfullscreen="allowfullscreen"&gt;&lt;/iframe&gt;&lt;/div&gt;
&lt;p class="small text-muted mt-2 mb-0"&gt;動画で扱った「授業→復習」の要点を、家庭学習で再現できる形に整理しました。&lt;/p&gt;
&lt;/div&gt;
&lt;/div&gt;
&lt;p&gt;&lt;!-- ▼ 2) このページでわかること --&gt;&lt;/p&gt;
&lt;div class="p-3 p-md-4 mb-4 bg-light rounded border"&gt;
&lt;h2 class="h6 mb-2"&gt;このページで整理すること&lt;/h2&gt;
&lt;ul class="mb-0"&gt;
&lt;li&gt;52B-03で授業で扱う4問（問6・8・9・10）のつなげ方&lt;/li&gt;
&lt;li&gt;文章の軸：&lt;strong&gt;「嫌な印象」→「やさしさ」→「思いやり」→「心の交流のまとめ」&lt;/strong&gt;&lt;/li&gt;
&lt;li&gt;プラスアルファで効く良問：問5(1)の&lt;strong&gt;字数調整&lt;/strong&gt;（45字以内）&lt;/li&gt;
&lt;li&gt;字数が足りない時の増やし方（理由／補足）と並べ方&lt;/li&gt;
&lt;/ul&gt;
&lt;/div&gt;
&lt;p class="mb-4"&gt;SAPIX国語の「語彙・記述・B問題」を含めて、成績が伸びないときの原因整理と立て直し方をまとめて確認したい場合は、&lt;a href="https://dokkai-labo.tokyo/blog/sapix/"&gt;サピックス国語の成績が伸びないときの処方箋（全体像はこちら）&lt;/a&gt;もあわせてご覧ください。&lt;/p&gt;
&lt;p&gt;&lt;!-- ▼ 3) 文章の軸（今回の読みどころ） --&gt;&lt;/p&gt;
&lt;div class="card shadow-sm border-0 mb-4"&gt;
&lt;div class="card-body p-3 p-md-4"&gt;
&lt;h2 class="h5 mb-3"&gt;52B-03の読みどころは「心の交流」がどう描かれるか&lt;/h2&gt;
&lt;p class="mb-3"&gt;今回の物語は、主人公（男の子）が怪我をして入院し、二人部屋で同室になった田村さん（おじいちゃん）に対して、&lt;br /&gt;
はじめは&lt;strong&gt;「嫌なやつだな」&lt;/strong&gt;という印象を持つところから始まります。&lt;br /&gt;
そこから、田村さんの行動（拍手）をきっかけに印象が変わり、最後は&lt;strong&gt;「心の交流」&lt;/strong&gt;としてまとめに至る流れが中心です。&lt;/p&gt;
&lt;div class="row g-3"&gt;
&lt;div class="col-md-4"&gt;
&lt;div class="p-3 rounded border h-100" style="background: #ffffff;"&gt;
&lt;h3 class="h6 mb-2"&gt;序盤&lt;/h3&gt;
&lt;p class="mb-0"&gt;田村さんに&lt;strong&gt;悪い印象&lt;/strong&gt;を持っていた&lt;/p&gt;
&lt;/div&gt;
&lt;/div&gt;
&lt;div class="col-md-4"&gt;
&lt;div class="p-3 rounded border h-100" style="background: #ffffff;"&gt;
&lt;h3 class="h6 mb-2"&gt;中盤&lt;/h3&gt;
&lt;p class="mb-0"&gt;拍手で励ますなど、田村さんの&lt;strong&gt;やさしさ&lt;/strong&gt;に触れる&lt;/p&gt;
&lt;/div&gt;
&lt;/div&gt;
&lt;div class="col-md-4"&gt;
&lt;div class="p-3 rounded border h-100" style="background: #ffffff;"&gt;
&lt;h3 class="h6 mb-2"&gt;終盤&lt;/h3&gt;
&lt;p class="mb-0"&gt;主人公も田村さんを&lt;strong&gt;思いやる&lt;/strong&gt;（交流の完成）&lt;/p&gt;
&lt;/div&gt;
&lt;/div&gt;
&lt;/div&gt;
&lt;/div&gt;
&lt;/div&gt;
&lt;p&gt;&lt;!-- ▼ 4) 授業で扱う4問：順番の意味 --&gt;&lt;/p&gt;
&lt;div class="card shadow-sm border-0 mb-4"&gt;
&lt;div class="card-body p-3 p-md-4"&gt;
&lt;h2 class="h5 mb-3"&gt;授業で扱う4問：問6→問8→問9→問10の順で「材料→整理→まとめ」になる&lt;/h2&gt;
&lt;p class="mb-3"&gt;52B-03は、設問の並び自体が「読みの流れ」になっています。&lt;br /&gt;
授業後の復習でも、&lt;strong&gt;この順番で解き直す&lt;/strong&gt;と答案が安定します。&lt;/p&gt;
&lt;div class="row g-3"&gt;
&lt;div class="col-md-6"&gt;
&lt;div class="card border-0 shadow-sm h-100"&gt;
&lt;div class="card-body"&gt;
&lt;h3 class="h6 mb-2"&gt;問6：田村さんの印象（悪い印象）&lt;/h3&gt;
&lt;p class="mb-2"&gt;はじめに抱いた「嫌なやつだな」という印象を、本文の描写から押さえます。&lt;/p&gt;
&lt;ul class="mb-0"&gt;
&lt;li&gt;印象語を先に決める（例：とげがある／冷たい 等）&lt;/li&gt;
&lt;li&gt;その印象の根拠になる&lt;strong&gt;言動&lt;/strong&gt;を本文から拾う&lt;/li&gt;
&lt;/ul&gt;
&lt;/div&gt;
&lt;/div&gt;
&lt;/div&gt;
&lt;div class="col-md-6"&gt;
&lt;div class="card border-0 shadow-sm h-100"&gt;
&lt;div class="card-body"&gt;
&lt;h3 class="h6 mb-2"&gt;問8：田村さんのやさしさ（拍手で励ます）&lt;/h3&gt;
&lt;p class="mb-2"&gt;主人公が歩けるか不安な場面で、田村さんが拍手をして励ましたことに触れます。&lt;/p&gt;
&lt;ul class="mb-0"&gt;
&lt;li&gt;「やさしい」で止めず、&lt;strong&gt;何をしたか&lt;/strong&gt;を具体化&lt;/li&gt;
&lt;li&gt;相手（主人公）の不安・状況とセットで書く&lt;/li&gt;
&lt;/ul&gt;
&lt;/div&gt;
&lt;/div&gt;
&lt;/div&gt;
&lt;div class="col-md-6"&gt;
&lt;div class="card border-0 shadow-sm h-100"&gt;
&lt;div class="card-body"&gt;
&lt;h3 class="h6 mb-2"&gt;問9：主人公の思いやり（田村さんを勇気づけたい）&lt;/h3&gt;
&lt;p class="mb-2"&gt;田村さんが手術を控える場面で、主人公が田村さんを勇気づけたいと思う流れです。&lt;/p&gt;
&lt;ul class="mb-0"&gt;
&lt;li&gt;「思いやり」を、行動／言葉に落とす&lt;/li&gt;
&lt;li&gt;相手の状況（手術）を押さえ、理由を筋でつなぐ&lt;/li&gt;
&lt;/ul&gt;
&lt;/div&gt;
&lt;/div&gt;
&lt;/div&gt;
&lt;div class="col-md-6"&gt;
&lt;div class="card border-0 shadow-sm h-100"&gt;
&lt;div class="card-body"&gt;
&lt;h3 class="h6 mb-2"&gt;問10：最後のまとめ（心の交流のまとめ）&lt;/h3&gt;
&lt;p class="mb-2"&gt;「最初は嫌な印象だった」二人が、やさしさ／思いやりを通じて交流する――ここをまとめます。&lt;/p&gt;
&lt;ul class="mb-0"&gt;
&lt;li&gt;問6〜9で拾った材料を&lt;strong&gt;束ねる&lt;/strong&gt;&lt;/li&gt;
&lt;li&gt;「印象の変化」＋「交流の成立」を1本にする&lt;/li&gt;
&lt;/ul&gt;
&lt;/div&gt;
&lt;/div&gt;
&lt;/div&gt;
&lt;/div&gt;
&lt;div class="alert alert-info mt-3 mb-0"&gt;&lt;strong&gt;復習の基準：&lt;/strong&gt;&lt;br /&gt;
4問を別々の問題として解くのではなく、&lt;strong&gt;問6→8→9で材料を集め、問10で束ねる&lt;/strong&gt;形に固定します。&lt;/div&gt;
&lt;/div&gt;
&lt;/div&gt;
&lt;p&gt;&lt;!-- ▼ 5) プラスアルファ：問5(1)で学ぶ字数調整 --&gt;&lt;/p&gt;
&lt;div class="card shadow-sm border-0 mb-4"&gt;
&lt;div class="card-body p-3 p-md-4"&gt;
&lt;div class="d-flex flex-wrap align-items-center gap-2 mb-2"&gt;&lt;span class="badge bg-warning text-dark"&gt;その他の良問&lt;/span&gt;&lt;br /&gt;
&lt;span class="badge bg-light text-dark"&gt;問5(1)&lt;/span&gt;&lt;br /&gt;
&lt;span class="badge bg-light text-dark"&gt;45字以内&lt;/span&gt;&lt;/div&gt;
&lt;h2 class="h5 mb-3"&gt;字数が足りないときは「理由」か「補足（＝）」を足す&lt;/h2&gt;
&lt;p class="mb-3"&gt;記述でよくあるのが、答えの核は書けるのに、字数指定に届かないケースです。&lt;br /&gt;
そのときの増やし方は2つに絞れます。&lt;/p&gt;
&lt;div class="row g-3"&gt;
&lt;div class="col-lg-6"&gt;
&lt;div class="p-3 rounded border h-100" style="background: #ffffff;"&gt;
&lt;h3 class="h6 mb-2"&gt;増やし方①：理由を足す（なぜなら〜だから）&lt;/h3&gt;
&lt;p class="mb-2"&gt;「そう感じた理由」を本文から1本足します。&lt;/p&gt;
&lt;ul class="mb-0"&gt;
&lt;li&gt;結論（分かること）&lt;/li&gt;
&lt;li&gt;理由（本文の事情）&lt;/li&gt;
&lt;li&gt;理由の具体（検査／入院手続き 等）&lt;/li&gt;
&lt;/ul&gt;
&lt;/div&gt;
&lt;/div&gt;
&lt;div class="col-lg-6"&gt;
&lt;div class="p-3 rounded border h-100" style="background: #ffffff;"&gt;
&lt;h3 class="h6 mb-2"&gt;増やし方②：補足説明を足す（つまり〜ということ）&lt;/h3&gt;
&lt;p class="mb-2"&gt;自分が書いたことが「具体的にどういうことか」を言い換えます。&lt;/p&gt;
&lt;ul class="mb-0"&gt;
&lt;li&gt;抽象（体感時間が早い）&lt;/li&gt;
&lt;li&gt;言い換え（あっという間に過ぎた）&lt;/li&gt;
&lt;li&gt;補足（落ち着く間がない 等）&lt;/li&gt;
&lt;/ul&gt;
&lt;/div&gt;
&lt;/div&gt;
&lt;/div&gt;
&lt;hr class="my-4" /&gt;
&lt;h3 class="h6 mb-2"&gt;問5(1)の組み立て（採点イメージ：4＋3＋3）&lt;/h3&gt;
&lt;p class="mb-3"&gt;動画内では、答えの要素を「10点満点」で分解していました。核（4点）に対して、理由（3点）＋具体（3点）を足す形です。&lt;/p&gt;
&lt;div class="p-3 p-md-4 rounded border" style="background: #f8f9fa;"&gt;
&lt;ul class="mb-3"&gt;
&lt;li&gt;&lt;strong&gt;4点：&lt;/strong&gt;「あっという間に1日が過ぎたように感じた」&lt;/li&gt;
&lt;li&gt;&lt;strong&gt;3点：&lt;/strong&gt;「検査から入院までの流れがあった」&lt;/li&gt;
&lt;li&gt;&lt;strong&gt;3点：&lt;/strong&gt;「それが慌ただしかった」&lt;/li&gt;
&lt;/ul&gt;
&lt;p class="mb-2"&gt;&lt;strong&gt;3要素の並べ方（文章がきれいにつながる順）&lt;/strong&gt;&lt;/p&gt;
&lt;p class="mb-0"&gt;&lt;strong&gt;字数調整のおまけ（理由・具体）を前&lt;/strong&gt;に置き、&lt;strong&gt;メインの答え（結論）を後ろ&lt;/strong&gt;に置く。&lt;/p&gt;
&lt;/div&gt;
&lt;div class="mt-3 p-3 rounded border" style="background: #ffffff;"&gt;
&lt;p class="mb-2"&gt;&lt;strong&gt;答案例（型）&lt;/strong&gt;&lt;/p&gt;
&lt;p class="mb-0"&gt;検査から入院までが非常に慌ただしかったので、あっという間に1日が過ぎたように感じた。&lt;/p&gt;
&lt;/div&gt;
&lt;div class="alert alert-warning mt-3 mb-0"&gt;&lt;strong&gt;注意：&lt;/strong&gt;&lt;br /&gt;
字数を稼ぐために話をふくらませるのではなく、&lt;strong&gt;本文にある理由・具体だけを足す&lt;/strong&gt;のが原則です。&lt;/div&gt;
&lt;/div&gt;
&lt;/div&gt;
&lt;p&gt;&lt;!-- ▼ 追加D：FAQ（JS不要：details版） --&gt;&lt;/p&gt;
&lt;section class="mb-4"&gt;
&lt;div class="card shadow-sm border-0"&gt;
&lt;div class="card-body p-3 p-md-4"&gt;
&lt;h2 class="h5 mb-3"&gt;よくある質問（52B-03の復習で詰まりやすい点）&lt;/h2&gt;
&lt;div class="vstack gap-2"&gt;
&lt;details class="border rounded p-3" style="background: #fff;"&gt;
&lt;summary class="fw-bold" style="cursor: pointer;"&gt;問10の「まとめ」が毎回ふわっとします。最短の直し方は？&lt;/summary&gt;
&lt;div class="mt-2"&gt;&lt;strong&gt;問6→8→9の材料を先に1行ずつ作り、最後に束ねる&lt;/strong&gt;形に固定します。&lt;br /&gt;
「最初（嫌な印象）→転換（拍手）→変化（思いやり）→結論（交流）」の4行メモを作ってから文章化すると安定します。&lt;/div&gt;
&lt;/details&gt;
&lt;details class="border rounded p-3" style="background: #fff;"&gt;
&lt;summary class="fw-bold" style="cursor: pointer;"&gt;字数が足りません。何を足すのが正解ですか？&lt;/summary&gt;
&lt;div class="mt-2"&gt;足すのは2択です。&lt;strong&gt;①理由（〜から）&lt;/strong&gt;か&lt;strong&gt;②補足（＝言い換え）&lt;/strong&gt;。&lt;br /&gt;
追加する内容は必ず本文根拠に寄せ、話を膨らませないのが原則です。&lt;/div&gt;
&lt;/details&gt;
&lt;details class="border rounded p-3" style="background: #fff;"&gt;
&lt;summary class="fw-bold" style="cursor: pointer;"&gt;根拠の線引きが毎回ズレます。どこを優先すべきですか？&lt;/summary&gt;
&lt;div class="mt-2"&gt;まずは&lt;strong&gt;設問に関わる「言動（行動・発言）」がある段落&lt;/strong&gt;を優先します。&lt;br /&gt;
そのうえで「印象語→根拠の言動」「行動→相手の状況」のペアで線を固定すると、ズレが減ります。&lt;/div&gt;
&lt;/details&gt;
&lt;details class="border rounded p-3" style="background: #fff;"&gt;
&lt;summary class="fw-bold" style="cursor: pointer;"&gt;復習時間が取れません。最低限どれだけやればいいですか？&lt;/summary&gt;
&lt;div class="mt-2"&gt;最低ラインは&lt;strong&gt;問6→問10の1往復&lt;/strong&gt;です（材料→まとめ）。&lt;br /&gt;
時間がなければ、問8・問9は「行動＋状況」を1行メモにし、問10で束ねるだけでも効果があります。&lt;/div&gt;
&lt;/details&gt;
&lt;/div&gt;
&lt;/div&gt;
&lt;/div&gt;
&lt;/section&gt;
&lt;p&gt;&lt;!-- ▲ 追加D：FAQ（JS不要：details版） --&gt;&lt;/p&gt;
&lt;p&gt;&lt;!-- ▼ 6) 授業→家庭学習のテンプレ --&gt;&lt;/p&gt;
&lt;div class="card shadow-sm border-0 mb-4"&gt;
&lt;div class="card-body p-3 p-md-4"&gt;
&lt;h2 class="h5 mb-3"&gt;授業の学習効果を最大化する復習テンプレ&lt;/h2&gt;
&lt;div class="row g-3"&gt;
&lt;div class="col-md-4"&gt;
&lt;div class="p-3 rounded border h-100" style="background: #ffffff;"&gt;
&lt;h3 class="h6 mb-2"&gt;STEP1：設問の役割を確認&lt;/h3&gt;
&lt;ul class="mb-0"&gt;
&lt;li&gt;問6：印象（材料の回収）&lt;/li&gt;
&lt;li&gt;問8：やさしさ（転換点）&lt;/li&gt;
&lt;li&gt;問9：思いやり（交流の成立）&lt;/li&gt;
&lt;li&gt;問10：まとめ（束ねる）&lt;/li&gt;
&lt;/ul&gt;
&lt;/div&gt;
&lt;/div&gt;
&lt;div class="col-md-4"&gt;
&lt;div class="p-3 rounded border h-100" style="background: #ffffff;"&gt;
&lt;h3 class="h6 mb-2"&gt;STEP2：本文根拠を線で固定&lt;/h3&gt;
&lt;ul class="mb-0"&gt;
&lt;li&gt;印象の根拠：言動&lt;/li&gt;
&lt;li&gt;やさしさの根拠：拍手の場面&lt;/li&gt;
&lt;li&gt;思いやりの根拠：手術前の場面&lt;/li&gt;
&lt;/ul&gt;
&lt;/div&gt;
&lt;/div&gt;
&lt;div class="col-md-4"&gt;
&lt;div class="p-3 rounded border h-100" style="background: #ffffff;"&gt;
&lt;h3 class="h6 mb-2"&gt;STEP3：字数指定は2択で調整&lt;/h3&gt;
&lt;ul class="mb-0"&gt;
&lt;li&gt;理由を足す（〜から）&lt;/li&gt;
&lt;li&gt;補足（＝）を足す（つまり）&lt;/li&gt;
&lt;li&gt;結論は変えない&lt;/li&gt;
&lt;/ul&gt;
&lt;/div&gt;
&lt;/div&gt;
&lt;/div&gt;
&lt;div class="alert alert-info mt-3 mb-0"&gt;&lt;strong&gt;ゴール：&lt;/strong&gt;&lt;br /&gt;
文章が変わっても同じ手順で解ける状態にすることが、SAPIX国語の伸びに直結します。&lt;/div&gt;
&lt;/div&gt;
&lt;/div&gt;
&lt;p&gt;&lt;!-- ▼ 7) CTA（カード形式：2枚） --&gt;&lt;/p&gt;
&lt;div class="row g-3 g-md-4 mt-2"&gt;
&lt;div class="col-md-6"&gt;
&lt;div class="card shadow-sm border-0 h-100"&gt;
&lt;div class="card-body p-3 p-md-4"&gt;
&lt;p&gt;&lt;span class="badge bg-primary mb-2"&gt;オンライン個別指導&lt;/span&gt;&lt;/p&gt;
&lt;h2 class="h5 mb-2"&gt;記述・選択・過去問を1対1添削&lt;/h2&gt;
&lt;p class="mb-3"&gt;授業内容を「分かった」で終わらせず、答案の型・本文根拠・字数調整まで、毎回の演習で固定します。&lt;/p&gt;
&lt;ul class="mb-3"&gt;
&lt;li&gt;設問タイプ別の書き方を明文化&lt;/li&gt;
&lt;li&gt;根拠の拾い方を添削で矯正&lt;/li&gt;
&lt;li&gt;字数指定の増やし方を反復&lt;/li&gt;
&lt;/ul&gt;
&lt;p&gt;&lt;a class="btn btn-primary w-100" href="https://dokkai-labo.tokyo/kobetsuonline01/" target="_blank" rel="noopener"&gt;&lt;br /&gt;
オンライン個別指導の詳細を見る&lt;br /&gt;
&lt;/a&gt;&lt;/p&gt;
&lt;/div&gt;
&lt;/div&gt;
&lt;/div&gt;
&lt;div class="col-md-6"&gt;
&lt;div class="card shadow-sm border-0 h-100"&gt;
&lt;div class="card-body p-3 p-md-4"&gt;
&lt;p&gt;&lt;span class="badge bg-success mb-2"&gt;受験国語専門&lt;/span&gt;&lt;/p&gt;
&lt;h2 class="h5 mb-2"&gt;受験国語専門 読解ラボ東京&lt;/h2&gt;
&lt;p class="mb-3"&gt;国語を「センス」ではなく「再現性」で伸ばす。読解・設問処理・記述まで、1対1で弱点から立て直します。&lt;/p&gt;
&lt;ul class="mb-3"&gt;
&lt;li&gt;中学受験・大学受験対応&lt;/li&gt;
&lt;li&gt;オンライン／教室&lt;/li&gt;
&lt;li&gt;教材・塾併用の相談も対応&lt;/li&gt;
&lt;/ul&gt;
&lt;p&gt;&lt;a class="btn btn-outline-success w-100" href="https://dokkai-labo.tokyo/" target="_blank" rel="noopener"&gt;&lt;br /&gt;
読解ラボ東京トップへ&lt;br /&gt;
&lt;/a&gt;&lt;/p&gt;
&lt;/div&gt;
&lt;/div&gt;
&lt;/div&gt;
&lt;/div&gt;
&lt;/div&gt;
&lt;p&gt;&lt;!-- ▲ / SAPIX国語授業の活用法（52B-03） --&gt;&lt;/p&gt;
&lt;p&gt;&lt;!-- [ /.socialSet ] --&gt;&lt;/p&gt;
&lt;section class="veu_cta" id="veu_cta-21073"&gt;&lt;h1 class="cta_title"&gt;コラム&lt;/h1&gt;&lt;div class="cta_body"&gt;&lt;div class="cta_body_image cta_body_image_right"&gt;&lt;a href="https://dokkai-labo.tokyo/ct/column/"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幅広い国語学習に関連するコラムを提供しています。このコラムでは、大学入試共通テストの国語セクションに焦点を当てた考察から、東大の国語に関する検討、記述問題の自己採点方法、詩の学習の重要性、随筆文の解き方、長文読解の効果的なアプローチ、小論文のスキル向上法、過去問の活用、偏差値向上の方法、各塾の国語対策、学習法、受験心構え、中学入試における国語勉強法、理論的な読解方法、入試対策アプローチ、そして国語文法の重要性まで、幅広いトピックにわたる国語学習に関する情報とアドバイスが提供されています。&lt;/div&gt;&lt;div class="cta_body_link"&gt;&lt;a href="https://dokkai-labo.tokyo/ct/column/" class="btn btn-primary btn-block btn-lg" target="_blank"&gt;コラム&lt;/a&gt;&lt;/div&gt;&lt;/div&gt;&lt;!--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</si>
  <si>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https://jukureiwa.com/tips/naaymi_hub/
【検出された不自然ワード】
- 迷い
- 立て直
- 最短
- 導線
- 設計
- 整え
【本文】
------
&lt;style&gt;
  /* Hub内のリンクだけ、必ず「青＋下線」にする */
  .syakai-hub a,
  .syakai-hub a:visited{
    color:#0d6efd !important;
    text-decoration: underline !important;
    text-underline-offset: .18em;
    text-decoration-thickness: .10em;
  }
  .syakai-hub a:hover,
  .syakai-hub a:focus{
    color:#0b5ed7 !important;
    text-decoration: underline !important;
  }&lt;/p&gt;
&lt;p&gt;  /* カード見出しのリンクは、さらに強めに */
  .syakai-hub .card h3 a,
  .syakai-hub .card .h6 a{
    color:#0d6efd !important;
    text-decoration: underline !important;
  }&lt;/p&gt;
&lt;p&gt;  /* もしテーマが a{color:inherit} 系で潰してくる場合の保険 */
  .syakai-hub .card a,
  .syakai-hub .list-group a{
    color:#0d6efd !important;
  }
&lt;/style&gt;
&lt;div class="container my-4 syakai-hub"&gt;
&lt;div class="container my-4"&gt;
&lt;p&gt;  &lt;!-- Hero --&gt;&lt;/p&gt;
&lt;section class="bg-light border rounded-4 p-4 p-md-5 mb-4"&gt;
&lt;div class="d-flex flex-wrap align-items-center gap-2 mb-2"&gt;
      &lt;span class="badge text-bg-primary"&gt;中学受験 社会&lt;/span&gt;&lt;br /&gt;
      &lt;span class="badge text-bg-secondary"&gt;悩み別ガイド&lt;/span&gt;&lt;br /&gt;
      &lt;span class="badge text-bg-light border text-dark"&gt;小4〜小6&lt;/span&gt;
    &lt;/div&gt;
&lt;h1 class="h3 mb-3"&gt;中学受験社会の悩み別ガイド｜「何から直すか」を最短で決める&lt;/h1&gt;
&lt;p class="mb-3"&gt;
      社会は「覚えたはずなのに点にならない」「平日が回らない」「テストの復習が続かない」など、&lt;br /&gt;
      つまずき方が科目特有です。このページでは、悩みの種類から解決記事へ最短でたどり着けるように整理しました。
    &lt;/p&gt;
&lt;div class="d-flex flex-wrap gap-2"&gt;
      &lt;a class="btn btn-primary btn-sm" href="#nayami"&gt;悩みから選ぶ&lt;/a&gt;&lt;br /&gt;
      &lt;a class="btn btn-outline-primary btn-sm" href="#bunya"&gt;分野から選ぶ（地理/歴史/公民）&lt;/a&gt;&lt;br /&gt;
      &lt;a class="btn btn-outline-secondary btn-sm" href="#consult"&gt;個別指導の導線&lt;/a&gt;
    &lt;/div&gt;
&lt;/section&gt;
&lt;p&gt;  &lt;!-- Index --&gt;&lt;/p&gt;
&lt;section class="mb-4"&gt;
&lt;div class="row g-3"&gt;
&lt;div class="col-12 col-md-6"&gt;
&lt;div class="border rounded-4 p-3 h-100"&gt;
&lt;div class="fw-bold mb-2"&gt;このページの使い方&lt;/div&gt;
&lt;ol class="mb-0 ps-3"&gt;
&lt;li&gt;まず「悩み」から近いものを1本読む&lt;/li&gt;
&lt;li&gt;次に「分野（地理/歴史/公民）」で弱い所を補強する&lt;/li&gt;
&lt;li&gt;最後に家庭の運用が回る形に整える（ルーティン/ノート/復習）&lt;/li&gt;
&lt;/ol&gt;&lt;/div&gt;
&lt;/p&gt;&lt;/div&gt;
&lt;div class="col-12 col-md-6"&gt;
&lt;div class="alert alert-secondary rounded-4 mb-0"&gt;
&lt;div class="fw-bold mb-1"&gt;よくある迷い&lt;/div&gt;
&lt;div class="small"&gt;
            「暗記量を増やす」より先に、&lt;span class="fw-bold"&gt;どこで失点しているか（症状）&lt;/span&gt;を特定すると、やることが絞れます。
          &lt;/div&gt;
&lt;/p&gt;&lt;/div&gt;
&lt;/p&gt;&lt;/div&gt;
&lt;/p&gt;&lt;/div&gt;
&lt;/section&gt;
&lt;p&gt;  &lt;!-- =========================
    悩みから選ぶ
  ========================= --&gt;&lt;/p&gt;
&lt;section id="nayami" class="mb-4"&gt;
&lt;div class="d-flex align-items-end justify-content-between flex-wrap gap-2 mb-2"&gt;
&lt;h2 class="h4 mb-0"&gt;悩みから選ぶ&lt;/h2&gt;
&lt;div class="small text-muted"&gt;まずは近い症状の1本から。&lt;/div&gt;
&lt;/p&gt;&lt;/div&gt;
&lt;div class="row g-3"&gt;
&lt;p&gt;      &lt;!-- 後回し --&gt;&lt;/p&gt;
&lt;div class="col-12 col-md-6"&gt;
&lt;div class="card border rounded-4 h-100"&gt;
&lt;div class="card-body"&gt;
&lt;div class="d-flex flex-wrap gap-2 mb-2"&gt;
              &lt;span class="badge text-bg-dark"&gt;学習設計&lt;/span&gt;&lt;br /&gt;
              &lt;span class="badge text-bg-light border text-dark"&gt;時間配分&lt;/span&gt;
            &lt;/div&gt;
&lt;h3 class="h6 mb-2"&gt;
              &lt;a class="text-decoration-none" href="https://jukureiwa.com/tips/syakai-atomawashi/"&gt;&lt;br /&gt;
                中学受験社会が「後回し」になる家庭の特徴と、今日から立て直す3ステップ&lt;br /&gt;
              &lt;/a&gt;&lt;br /&gt;
            &lt;/h3&gt;
&lt;p class="small text-muted mb-0"&gt;
              社会が後手に回る原因を「配分」「毎日の枠」「復習の回し方」に分けて見直すための入口。
            &lt;/p&gt;
&lt;/p&gt;&lt;/div&gt;
&lt;/p&gt;&lt;/div&gt;
&lt;/p&gt;&lt;/div&gt;
&lt;p&gt;      &lt;!-- 15分ルーティン --&gt;&lt;/p&gt;
&lt;div class="col-12 col-md-6"&gt;
&lt;div class="card border rounded-4 h-100"&gt;
&lt;div class="card-body"&gt;
&lt;div class="d-flex flex-wrap gap-2 mb-2"&gt;
              &lt;span class="badge text-bg-dark"&gt;家庭学習&lt;/span&gt;&lt;br /&gt;
              &lt;span class="badge text-bg-light border text-dark"&gt;ルーティン&lt;/span&gt;
            &lt;/div&gt;
&lt;h3 class="h6 mb-2"&gt;
              &lt;a class="text-decoration-none" href="https://jukureiwa.com/tips/syakai-15min-routine/"&gt;&lt;br /&gt;
                1日15分で回る！中学受験社会の家庭学習ルーティン（小5〜小6）&lt;br /&gt;
              &lt;/a&gt;&lt;br /&gt;
            &lt;/h3&gt;
&lt;p class="small text-muted mb-0"&gt;
              平日が動かない・週末に偏る・やりっぱなしになる…を減らすための、短時間運用の考え方。
            &lt;/p&gt;
&lt;/p&gt;&lt;/div&gt;
&lt;/p&gt;&lt;/div&gt;
&lt;/p&gt;&lt;/div&gt;
&lt;p&gt;      &lt;!-- 整理 --&gt;&lt;/p&gt;
&lt;div class="col-12 col-md-6"&gt;
&lt;div class="card border rounded-4 h-100"&gt;
&lt;div class="card-body"&gt;
&lt;div class="d-flex flex-wrap gap-2 mb-2"&gt;
              &lt;span class="badge text-bg-dark"&gt;得点化&lt;/span&gt;&lt;br /&gt;
              &lt;span class="badge text-bg-light border text-dark"&gt;整理&lt;/span&gt;
            &lt;/div&gt;
&lt;h3 class="h6 mb-2"&gt;
              &lt;a class="text-decoration-none" href="https://jukureiwa.com/tips/syakai-seiri/"&gt;&lt;br /&gt;
                社会が伸びない原因は暗記量ではない｜得点につながる「整理」の作り方&lt;br /&gt;
              &lt;/a&gt;&lt;br /&gt;
            &lt;/h3&gt;
&lt;p class="small text-muted mb-0"&gt;
              用語が入っても点に結びつきにくいときに、整理の観点を入れて「答えに変える」ための視点。
            &lt;/p&gt;
&lt;/p&gt;&lt;/div&gt;
&lt;/p&gt;&lt;/div&gt;
&lt;/p&gt;&lt;/div&gt;
&lt;p&gt;      &lt;!-- 覚える→使う --&gt;&lt;/p&gt;
&lt;div class="col-12 col-md-6"&gt;
&lt;div class="card border rounded-4 h-100"&gt;
&lt;div class="card-body"&gt;
&lt;div class="d-flex flex-wrap gap-2 mb-2"&gt;
              &lt;span class="badge text-bg-dark"&gt;一問一答&lt;/span&gt;&lt;br /&gt;
              &lt;span class="badge text-bg-light border text-dark"&gt;実戦&lt;/span&gt;
            &lt;/div&gt;
&lt;h3 class="h6 mb-2"&gt;
              &lt;a class="text-decoration-none" href="https://jukureiwa.com/tips/syakai-oboeru-tsukau/"&gt;&lt;br /&gt;
                一問一答が効かない子のための「覚える→使う」社会勉強法&lt;br /&gt;
              &lt;/a&gt;&lt;br /&gt;
            &lt;/h3&gt;
&lt;p class="small text-muted mb-0"&gt;
              「覚えたのに模試で落とす」状態を、知識を使う形に変えるための考え方の整理。
            &lt;/p&gt;
&lt;/p&gt;&lt;/div&gt;
&lt;/p&gt;&lt;/div&gt;
&lt;/p&gt;&lt;/div&gt;
&lt;p&gt;      &lt;!-- 引き出し --&gt;&lt;/p&gt;
&lt;div class="col-12 col-md-6"&gt;
&lt;div class="card border rounded-4 h-100"&gt;
&lt;div class="card-body"&gt;
&lt;div class="d-flex flex-wrap gap-2 mb-2"&gt;
              &lt;span class="badge text-bg-dark"&gt;初見対応&lt;/span&gt;&lt;br /&gt;
              &lt;span class="badge text-bg-light border text-dark"&gt;用語&lt;/span&gt;
            &lt;/div&gt;
&lt;h3 class="h6 mb-2"&gt;
              &lt;a class="text-decoration-none" href="https://jukureiwa.com/tips/syakai-hikidashi/"&gt;&lt;br /&gt;
                模試で「知ってるのに解けない」を防ぐ｜用語の“引き出し”の作り方&lt;br /&gt;
              &lt;/a&gt;&lt;br /&gt;
            &lt;/h3&gt;
&lt;p class="small text-muted mb-0"&gt;
              正誤や資料の問いで止まるときに、知識の取り出し方を改善するための視点。
            &lt;/p&gt;
&lt;/p&gt;&lt;/div&gt;
&lt;/p&gt;&lt;/div&gt;
&lt;/p&gt;&lt;/div&gt;
&lt;p&gt;      &lt;!-- 反復システム --&gt;&lt;/p&gt;
&lt;div class="col-12 col-md-6"&gt;
&lt;div class="card border rounded-4 h-100"&gt;
&lt;div class="card-body"&gt;
&lt;div class="d-flex flex-wrap gap-2 mb-2"&gt;
              &lt;span class="badge text-bg-dark"&gt;暗記が苦手&lt;/span&gt;&lt;br /&gt;
              &lt;span class="badge text-bg-light border text-dark"&gt;反復&lt;/span&gt;
            &lt;/div&gt;
&lt;h3 class="h6 mb-2"&gt;
              &lt;a class="text-decoration-none" href="https://jukureiwa.com/tips/syakai-hanpuku-system/"&gt;&lt;br /&gt;
                暗記が苦手でも伸びる子の共通点｜反復回数を増やす仕組み&lt;br /&gt;
              &lt;/a&gt;&lt;br /&gt;
            &lt;/h3&gt;
&lt;p class="small text-muted mb-0"&gt;
              当日→翌日→週末など、復習が自然に増える運用を作るための考え方。
            &lt;/p&gt;
&lt;/p&gt;&lt;/div&gt;
&lt;/p&gt;&lt;/div&gt;
&lt;/p&gt;&lt;/div&gt;
&lt;p&gt;      &lt;!-- テスト直し --&gt;&lt;/p&gt;
&lt;div class="col-12 col-md-6"&gt;
&lt;div class="card border rounded-4 h-100"&gt;
&lt;div class="card-body"&gt;
&lt;div class="d-flex flex-wrap gap-2 mb-2"&gt;
              &lt;span class="badge text-bg-dark"&gt;復習&lt;/span&gt;&lt;br /&gt;
              &lt;span class="badge text-bg-light border text-dark"&gt;失点タイプ&lt;/span&gt;
            &lt;/div&gt;
&lt;h3 class="h6 mb-2"&gt;
              &lt;a class="text-decoration-none" href="https://jukureiwa.com/tips/syakai-test-naoshi/"&gt;&lt;br /&gt;
                社会のテスト直しはここだけやる｜失点タイプ別の最短復習&lt;br /&gt;
              &lt;/a&gt;&lt;br /&gt;
            &lt;/h3&gt;
&lt;p class="small text-muted mb-0"&gt;
              テスト後の復習が散らかる家庭向けに、「何を残すか」を失点タイプで切り分ける入口。
            &lt;/p&gt;
&lt;/p&gt;&lt;/div&gt;
&lt;/p&gt;&lt;/div&gt;
&lt;/p&gt;&lt;/div&gt;
&lt;p&gt;      &lt;!-- 小6 4月 --&gt;&lt;/p&gt;
&lt;div class="col-12 col-md-6"&gt;
&lt;div class="card border rounded-4 h-100"&gt;
&lt;div class="card-body"&gt;
&lt;div class="d-flex flex-wrap gap-2 mb-2"&gt;
              &lt;span class="badge text-bg-dark"&gt;小6&lt;/span&gt;&lt;br /&gt;
              &lt;span class="badge text-bg-light border text-dark"&gt;優先順位&lt;/span&gt;
            &lt;/div&gt;
&lt;h3 class="h6 mb-2"&gt;
              &lt;a class="text-decoration-none" href="https://jukureiwa.com/tips/syakai-sho6-april-plan/"&gt;&lt;br /&gt;
                小6 4月からの社会立て直しプラン｜遅れた子のための優先順位&lt;br /&gt;
              &lt;/a&gt;&lt;br /&gt;
            &lt;/h3&gt;
&lt;p class="small text-muted mb-0"&gt;
              時期が進んで焦りが出たときに、やることを優先度で整理するための考え方。
            &lt;/p&gt;
&lt;/p&gt;&lt;/div&gt;
&lt;/p&gt;&lt;/div&gt;
&lt;/p&gt;&lt;/div&gt;
&lt;p&gt;      &lt;!-- 嫌い --&gt;&lt;/p&gt;
&lt;div class="col-12 col-md-6"&gt;
&lt;div class="card border rounded-4 h-100"&gt;
&lt;div class="card-body"&gt;
&lt;div class="d-flex flex-wrap gap-2 mb-2"&gt;
              &lt;span class="badge text-bg-dark"&gt;モチベーション&lt;/span&gt;&lt;br /&gt;
              &lt;span class="badge text-bg-light border text-dark"&gt;入口&lt;/span&gt;
            &lt;/div&gt;
&lt;h3 class="h6 mb-2"&gt;
              &lt;a class="text-decoration-none" href="https://jukureiwa.com/tips/syakai-kirai-start/"&gt;&lt;br /&gt;
                社会が嫌いな子が「少し好きになる」入り口の作り方（地理・歴史・公民）&lt;br /&gt;
              &lt;/a&gt;&lt;br /&gt;
            &lt;/h3&gt;
&lt;p class="small text-muted mb-0"&gt;
              机に向かう前に止まってしまう子向けに、入り口を作るための観点整理。
            &lt;/p&gt;
&lt;/p&gt;&lt;/div&gt;
&lt;/p&gt;&lt;/div&gt;
&lt;/p&gt;&lt;/div&gt;
&lt;p&gt;      &lt;!-- ノート術（2URLがあるので、見せ方は1本に統一推奨） --&gt;&lt;/p&gt;
&lt;div class="col-12 col-md-6"&gt;
&lt;div class="card border rounded-4 h-100"&gt;
&lt;div class="card-body"&gt;
&lt;div class="d-flex flex-wrap gap-2 mb-2"&gt;
              &lt;span class="badge text-bg-dark"&gt;ノート&lt;/span&gt;&lt;br /&gt;
              &lt;span class="badge text-bg-light border text-dark"&gt;復習&lt;/span&gt;
            &lt;/div&gt;
&lt;h3 class="h6 mb-2"&gt;
              &lt;a class="text-decoration-none" href="https://jukureiwa.com/tips/syakai-note/"&gt;&lt;br /&gt;
                5分で復習できる社会ノート術｜色分けより大事な3つのルール&lt;br /&gt;
              &lt;/a&gt;&lt;br /&gt;
            &lt;/h3&gt;
&lt;p class="small text-muted mb-0"&gt;
              「きれいに書けているのに点が上がらない」ノートを、復習に使える形へ寄せる視点。
            &lt;/p&gt;
&lt;div class="mt-2 small"&gt;
              &lt;span class="text-muted"&gt;同名記事URL：&lt;/span&gt;&lt;br /&gt;
              &lt;a href="https://jukureiwa.com/tips/tips-syakai-note/" class="text-decoration-none"&gt;/tips/tips-syakai-note/&lt;/a&gt;&lt;br /&gt;
              &lt;span class="text-muted"&gt;（運用上はどちらか1本の掲載に統一推奨）&lt;/span&gt;
            &lt;/div&gt;
&lt;/p&gt;&lt;/div&gt;
&lt;/p&gt;&lt;/div&gt;
&lt;/p&gt;&lt;/div&gt;
&lt;/p&gt;&lt;/div&gt;
&lt;/section&gt;
&lt;p&gt;  &lt;!-- =========================
    分野から選ぶ
  ========================= --&gt;&lt;/p&gt;
&lt;section id="bunya" class="mb-4"&gt;
&lt;h2 class="h4 mb-2"&gt;分野から選ぶ（地理 / 歴史 / 公民）&lt;/h2&gt;
&lt;div class="row g-3"&gt;
&lt;p&gt;      &lt;!-- 地理 --&gt;&lt;/p&gt;
&lt;div class="col-12 col-md-6"&gt;
&lt;div class="border rounded-4 p-3 h-100"&gt;
&lt;div class="d-flex align-items-center justify-content-between mb-2"&gt;
&lt;div class="fw-bold"&gt;地理&lt;/div&gt;
&lt;p&gt;            &lt;span class="badge text-bg-success"&gt;地図・資料&lt;/span&gt;
          &lt;/div&gt;
&lt;div class="list-group"&gt;
            &lt;a class="list-group-item list-group-item-action" href="https://jukureiwa.com/tips/hakuchizu/"&gt;&lt;br /&gt;
              白地図が最強｜都道府県・地方・山地山脈を一気に固める練習法&lt;br /&gt;
            &lt;/a&gt;&lt;br /&gt;
            &lt;a class="list-group-item list-group-item-action" href="https://jukureiwa.com/tips/chiri-tsunage/"&gt;&lt;br /&gt;
              地図が読めない子のための「位置→地形→気候→産業」のつなげ方&lt;br /&gt;
            &lt;/a&gt;&lt;br /&gt;
            &lt;a class="list-group-item list-group-item-action" href="https://jukureiwa.com/tips/uonzu/"&gt;&lt;br /&gt;
              雨温図の読み方｜季節風・梅雨・台風まで一気に分かる&lt;br /&gt;
            &lt;/a&gt;&lt;br /&gt;
            &lt;a class="list-group-item list-group-item-action" href="https://jukureiwa.com/tips/chikeizu/"&gt;&lt;br /&gt;
              地形図の出題はここを見る｜等高線・縮尺・土地利用・地図記号&lt;br /&gt;
            &lt;/a&gt;&lt;br /&gt;
            &lt;a class="list-group-item list-group-item-action" href="https://jukureiwa.com/tips/chiri-kikou-nougyou/"&gt;&lt;br /&gt;
              日本の気候と農業｜なぜその作物がそこで作られるのか&lt;br /&gt;
            &lt;/a&gt;
          &lt;/div&gt;
&lt;/p&gt;&lt;/div&gt;
&lt;/p&gt;&lt;/div&gt;
&lt;p&gt;      &lt;!-- 歴史 --&gt;&lt;/p&gt;
&lt;div class="col-12 col-md-6"&gt;
&lt;div class="border rounded-4 p-3 h-100"&gt;
&lt;div class="d-flex align-items-center justify-content-between mb-2"&gt;
&lt;div class="fw-bold"&gt;歴史&lt;/div&gt;
&lt;p&gt;            &lt;span class="badge text-bg-warning"&gt;流れ・資料&lt;/span&gt;
          &lt;/div&gt;
&lt;div class="list-group"&gt;
            &lt;a class="list-group-item list-group-item-action" href="https://jukureiwa.com/tips/rekishi-nagare/"&gt;&lt;br /&gt;
              歴史は年号より「流れ」｜5つの時代を1枚でつなぐ方法&lt;br /&gt;
            &lt;/a&gt;&lt;br /&gt;
            &lt;a class="list-group-item list-group-item-action" href="https://jukureiwa.com/tips/rekishi-kamakura-muromachi/"&gt;&lt;br /&gt;
              原因と結果で覚える鎌倉〜室町｜入試の正誤で落とさない&lt;br /&gt;
            &lt;/a&gt;&lt;br /&gt;
            &lt;a class="list-group-item list-group-item-action" href="https://jukureiwa.com/tips/rekishi-meiji-ishin/"&gt;&lt;br /&gt;
              明治維新が一番わからない子へ｜改革の順番と狙いを3本柱で整理&lt;br /&gt;
            &lt;/a&gt;&lt;br /&gt;
            &lt;a class="list-group-item list-group-item-action" href="https://jukureiwa.com/tips/rekishi-shiryou-mondai/"&gt;&lt;br /&gt;
              歴史資料問題の解き方｜絵・写真・文章史料の“見るべき点”&lt;br /&gt;
            &lt;/a&gt;
          &lt;/div&gt;
&lt;/p&gt;&lt;/div&gt;
&lt;/p&gt;&lt;/div&gt;
&lt;p&gt;      &lt;!-- 公民 --&gt;&lt;/p&gt;
&lt;div class="col-12 col-md-6"&gt;
&lt;div class="border rounded-4 p-3 h-100"&gt;
&lt;div class="d-flex align-items-center justify-content-between mb-2"&gt;
&lt;div class="fw-bold"&gt;公民&lt;/div&gt;
&lt;p&gt;            &lt;span class="badge text-bg-info"&gt;しくみ&lt;/span&gt;
          &lt;/div&gt;
&lt;div class="list-group"&gt;
            &lt;a class="list-group-item list-group-item-action" href="https://jukureiwa.com/tips/tips-koumin-sanken/"&gt;&lt;br /&gt;
              公民は「しくみ」を描ければ勝ち｜三権分立を10分で整理する方法&lt;br /&gt;
            &lt;/a&gt;
          &lt;/div&gt;
&lt;/p&gt;&lt;/div&gt;
&lt;/p&gt;&lt;/div&gt;
&lt;p&gt;      &lt;!-- まとめ導線 --&gt;&lt;/p&gt;
&lt;div class="col-12 col-md-6"&gt;
&lt;div class="card border rounded-4 h-100"&gt;
&lt;div class="card-body"&gt;
&lt;div class="fw-bold mb-2"&gt;迷ったときの選び方（目安）&lt;/div&gt;
&lt;ul class="small mb-0"&gt;
&lt;li&gt;社会が後回し → &lt;a href="https://jukureiwa.com/tips/syakai-atomawashi/" class="text-decoration-none"&gt;後回しの原因と対策&lt;/a&gt;&lt;/li&gt;
&lt;li&gt;覚えたのに点が出ない → &lt;a href="https://jukureiwa.com/tips/syakai-oboeru-tsukau/" class="text-decoration-none"&gt;覚える→使う&lt;/a&gt; / &lt;a href="https://jukureiwa.com/tips/syakai-hikidashi/" class="text-decoration-none"&gt;引き出し&lt;/a&gt;&lt;/li&gt;
&lt;li&gt;地理が弱い → &lt;a href="https://jukureiwa.com/tips/hakuchizu/" class="text-decoration-none"&gt;白地図&lt;/a&gt; から着手&lt;/li&gt;
&lt;li&gt;歴史が散らかる → &lt;a href="https://jukureiwa.com/tips/rekishi-nagare/" class="text-decoration-none"&gt;流れ&lt;/a&gt; を先に固める&lt;/li&gt;
&lt;/ul&gt;&lt;/div&gt;
&lt;/p&gt;&lt;/div&gt;
&lt;/p&gt;&lt;/div&gt;
&lt;/p&gt;&lt;/div&gt;
&lt;/section&gt;
&lt;p&gt;  &lt;!-- =========================
    併せて読みたい（任意枠）
  ========================= --&gt;&lt;/p&gt;
&lt;section class="mb-4"&gt;
&lt;div class="border rounded-4 p-3"&gt;
&lt;div class="fw-bold mb-2"&gt;併せて読みたい（関連）&lt;/div&gt;
&lt;div class="row g-3"&gt;
&lt;div class="col-12 col-md-6"&gt;
&lt;div class="alert alert-light border rounded-4 mb-0 h-100"&gt;
&lt;div class="fw-bold mb-1"&gt;運用のコツ&lt;/div&gt;
&lt;div class="small"&gt;
              「読んで終わり」になりそうな場合は、&lt;br /&gt;
              &lt;a href="https://jukureiwa.com/tips/syakai-test-naoshi/" class="text-decoration-none"&gt;テスト直し&lt;/a&gt; と&lt;br /&gt;
              &lt;a href="https://jukureiwa.com/tips/syakai-hanpuku-system/" class="text-decoration-none"&gt;反復の仕組み&lt;/a&gt;&lt;br /&gt;
              を先に入れると、改善が続きやすくなります。
            &lt;/div&gt;
&lt;/p&gt;&lt;/div&gt;
&lt;/p&gt;&lt;/div&gt;
&lt;/p&gt;&lt;/div&gt;
&lt;/p&gt;&lt;/div&gt;
&lt;/section&gt;
&lt;p&gt;  &lt;!-- =========================
    CTA
  ========================= --&gt;&lt;/p&gt;
&lt;section id="consult" class="mb-5"&gt;
&lt;div class="bg-white border rounded-4 p-4"&gt;
&lt;div class="row g-3 align-items-center"&gt;
&lt;div class="col-12 col-md-8"&gt;
&lt;h2 class="h5 mb-2"&gt;社会の家庭学習が回らない場合は、個別で「課題の特定」から&lt;/h2&gt;
&lt;p class="mb-0 small text-muted"&gt;
            どの記事を読んでも改善が続かないときは、原因が「暗記不足」ではなく、失点の場所・復習の設計・優先順位にあります。&lt;br /&gt;
            必要なところだけを絞って、短い時間でも点につながる形へ寄せます。
          &lt;/p&gt;
&lt;/p&gt;&lt;/div&gt;
&lt;div class="col-12 col-md-4 d-grid gap-2"&gt;
          &lt;a class="btn btn-primary" href="https://jukureiwa.com/"&gt;受験社会専門塾「令和」サービスを見る&lt;/a&gt;&lt;br /&gt;
          &lt;a class="btn btn-outline-primary" href="#nayami"&gt;記事から探す（悩み一覧へ戻る）&lt;/a&gt;
        &lt;/div&gt;
&lt;/p&gt;&lt;/div&gt;
&lt;/p&gt;&lt;/div&gt;
&lt;/section&gt;
&lt;/div&gt;
&lt;/div&gt;
&lt;section class="veu_cta" id="veu_cta-361"&gt;&lt;h1 class="cta_title"&gt;コラム&lt;/h1&gt;&lt;div class="cta_body"&gt;&lt;div class="cta_body_image cta_body_image_right"&gt;&lt;a href="https://jukureiwa.com/ct/%e3%82%b3%e3%83%a9%e3%83%a0/" target="_blank"&gt;&lt;img width="512" height="512" src="https://jukureiwa.com/wp-content/uploads/2019/06/cropped-END_tate_ver2.jpg" class="attachment-large size-large" alt="" srcset="https://jukureiwa.com/wp-content/uploads/2019/06/cropped-END_tate_ver2.jpg 512w, https://jukureiwa.com/wp-content/uploads/2019/06/cropped-END_tate_ver2-150x150.jpg 150w, https://jukureiwa.com/wp-content/uploads/2019/06/cropped-END_tate_ver2-300x300.jpg 300w, https://jukureiwa.com/wp-content/uploads/2019/06/cropped-END_tate_ver2-270x270.jpg 270w, https://jukureiwa.com/wp-content/uploads/2019/06/cropped-END_tate_ver2-192x192.jpg 192w, https://jukureiwa.com/wp-content/uploads/2019/06/cropped-END_tate_ver2-180x180.jpg 180w, https://jukureiwa.com/wp-content/uploads/2019/06/cropped-END_tate_ver2-32x32.jpg 32w" sizes="(max-width: 512px) 100vw, 512px" /&gt;&lt;/a&gt;&lt;/div&gt;&lt;div class="cta_body_txt image_exist"&gt;中学受験の社会科対策を専門にサポートし、遅れたスタートや知識整理の難しさを解決し、考える社会への興味を育て、社会人としての成長をサポートします。&lt;/div&gt;&lt;div class="cta_body_link"&gt;&lt;a href="https://jukureiwa.com/ct/%e3%82%b3%e3%83%a9%e3%83%a0/" class="btn btn-primary btn-block btn-lg" target="_blank"&gt;コラム：中学受験社会&lt;/a&gt;&lt;/div&gt;&lt;/div&gt;&lt;!--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</si>
  <si>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https://dokkai-labo.tokyo/blog/yosyu_series_05j04/
【検出された不自然ワード】
- 型
- 迷い
- 固定
- 手順
- 整え
【本文】
------
&lt;p&gt;&lt;!-- ▼▼ WordPress本文ここから（Bootstrap前提） ▼▼ --&gt;&lt;/p&gt;
&lt;section class="p-3 p-md-4 mb-4 rounded-3 border bg-light"&gt;
&lt;div class="d-flex flex-column gap-2"&gt;
&lt;div class="d-flex flex-wrap align-items-center gap-2"&gt;&lt;span class="badge bg-primary badge-primary"&gt;予習シリーズ&lt;/span&gt;&lt;br /&gt;
&lt;span class="badge bg-secondary badge-secondary"&gt;小5 上巻&lt;/span&gt;&lt;br /&gt;
&lt;span class="badge bg-dark badge-dark"&gt;第4回・発展問題&lt;/span&gt;&lt;br /&gt;
&lt;span class="badge bg-info badge-info text-dark"&gt;説明文&lt;/span&gt;&lt;/div&gt;
&lt;h2 class="h3 mb-1"&gt;【解説まとめ】説明問題は「イコール」を作る&lt;/h2&gt;
&lt;p class="mb-0"&gt;受験国語専門「読解ラボ東京」代表・長島によるライブ解説（第4回・発展問題）の要点を、&lt;br /&gt;
ご家庭で再現できる形に整理しました。&lt;br class="d-none d-md-block" /&gt;キーワードは &lt;strong&gt;「傍線の説明＝イコールの中身」&lt;/strong&gt; です。&lt;/p&gt;
&lt;/div&gt;
&lt;/section&gt;
&lt;p&gt;&lt;!-- 動画 --&gt;&lt;/p&gt;
&lt;section class="mb-4"&gt;
&lt;div class="d-flex align-items-center justify-content-between flex-wrap gap-2 mb-2"&gt;
&lt;h3 id="movie" class="h4 mb-0"&gt;解説動画（ライブ配信）&lt;/h3&gt;
&lt;p&gt;&lt;small class="text-muted"&gt;※自動文字起こしのため、固有名詞などに揺れがある場合があります。&lt;/small&gt;&lt;/p&gt;
&lt;/div&gt;
&lt;p&gt;&lt;!-- BS5: ratio / BS4: embed-responsive 両対応寄せ --&gt;&lt;/p&gt;
&lt;div class="ratio ratio-16x9 embed-responsive embed-responsive-16by9 rounded-3 border overflow-hidden"&gt;&lt;iframe class="embed-responsive-item" title="予習シリーズ 小5 上巻 第4回 発展問題 解説（読解ラボ東京）" src="https://www.youtube.com/embed/_5cvC_YVdfU" allowfullscreen="allowfullscreen"&gt;&lt;/iframe&gt;&lt;/div&gt;
&lt;/section&gt;
&lt;p&gt;&lt;!-- 目次 --&gt;&lt;/p&gt;
&lt;section class="mb-4"&gt;
&lt;h3 id="toc" class="h4"&gt;目次&lt;/h3&gt;
&lt;div class="row g-3"&gt;
&lt;div class="col-12 col-md-6"&gt;
&lt;div class="list-group"&gt;&lt;a class="list-group-item list-group-item-action" href="#core"&gt;1. 説明問題の「型」：イコールを作る&lt;/a&gt;&lt;br /&gt;
&lt;a class="list-group-item list-group-item-action" href="#howto"&gt;2. 選択肢の処理：切って照合する&lt;/a&gt;&lt;br /&gt;
&lt;a class="list-group-item list-group-item-action" href="#cards"&gt;3. 問題別ポイント（問一〜問六）&lt;/a&gt;&lt;/div&gt;
&lt;/div&gt;
&lt;div class="col-12 col-md-6"&gt;
&lt;div class="list-group"&gt;&lt;a class="list-group-item list-group-item-action" href="#homework"&gt;4. 家庭学習での回し方（再現手順）&lt;/a&gt;&lt;br /&gt;
&lt;a class="list-group-item list-group-item-action" href="#faq"&gt;5. よくあるつまずき（FAQ）&lt;/a&gt;&lt;br /&gt;
&lt;a class="list-group-item list-group-item-action" href="#cta"&gt;6. 個別指導のご案内&lt;/a&gt;&lt;/div&gt;
&lt;/div&gt;
&lt;/div&gt;
&lt;/section&gt;
&lt;p&gt;&lt;!-- 核 --&gt;&lt;/p&gt;
&lt;section id="core" class="mb-4"&gt;
&lt;h3 class="h4"&gt;1. 説明問題の「型」：イコールを作る&lt;/h3&gt;
&lt;div class="row g-3"&gt;
&lt;div class="col-12 col-md-6"&gt;
&lt;div class="card border-0 shadow-sm h-100"&gt;
&lt;div class="card-body"&gt;
&lt;h4 class="h6 mb-2"&gt;「どういうことか？」は置き換え&lt;/h4&gt;
&lt;ul class="mb-0"&gt;
&lt;li&gt;&lt;strong&gt;説明しなさい&lt;/strong&gt;＝傍線と同じ意味の言葉にする&lt;/li&gt;
&lt;li&gt;本文の中にある &lt;strong&gt;言い換え&lt;/strong&gt; を拾う&lt;/li&gt;
&lt;li&gt;同じ内容を短くまとめて &lt;strong&gt;イコール&lt;/strong&gt; を作る&lt;/li&gt;
&lt;/ul&gt;
&lt;/div&gt;
&lt;/div&gt;
&lt;/div&gt;
&lt;div class="col-12 col-md-6"&gt;
&lt;div class="card border-0 shadow-sm h-100"&gt;
&lt;div class="card-body"&gt;
&lt;h4 class="h6 mb-2"&gt;ミニ例（超テンプレ）&lt;/h4&gt;
&lt;div class="small"&gt;
&lt;div class="d-flex gap-2 mb-1"&gt;&lt;span class="badge bg-secondary badge-secondary"&gt;用語&lt;/span&gt;&lt;br /&gt;
イケメン&lt;/div&gt;
&lt;div class="d-flex gap-2"&gt;&lt;span class="badge bg-primary badge-primary"&gt;イコール&lt;/span&gt;&lt;br /&gt;
&lt;strong&gt;かっこいい男性&lt;/strong&gt;&lt;/div&gt;
&lt;/div&gt;
&lt;div class="mt-2 small text-muted"&gt;※「同じ意味」に言い換えられたらOK。&lt;/div&gt;
&lt;/div&gt;
&lt;/div&gt;
&lt;/div&gt;
&lt;/div&gt;
&lt;div class="alert alert-info mt-3 mb-0"&gt;&lt;strong&gt;ポイント：&lt;/strong&gt;&lt;br /&gt;
説明文は「用語・表現の定義（＝イコール）」が勝負。まず &lt;strong&gt;置き換え&lt;/strong&gt; を作るとブレにくくなります。&lt;/div&gt;
&lt;/section&gt;
&lt;p&gt;&lt;!-- 処理 --&gt;&lt;/p&gt;
&lt;section id="howto" class="mb-4"&gt;
&lt;h3 class="h4"&gt;2. 選択肢の処理：切って照合する&lt;/h3&gt;
&lt;div class="card border-0 shadow-sm"&gt;
&lt;div class="card-body"&gt;
&lt;p class="mb-2"&gt;選択肢が長いときは、全部を丸暗記で比べません。&lt;strong&gt;句読点・助詞・接続語&lt;/strong&gt;で切って、本文と照合します。&lt;/p&gt;
&lt;div class="row g-3"&gt;
&lt;div class="col-12 col-md-6"&gt;
&lt;div class="p-3 rounded-3 border bg-white h-100"&gt;
&lt;h4 class="h6 mb-2"&gt;切り方の目安&lt;/h4&gt;
&lt;ul class="mb-0 small text-muted"&gt;
&lt;li&gt;「〜が／〜を／〜に」でまとまりを分ける&lt;/li&gt;
&lt;li&gt;「だから／つまり／しかし」は前後関係を固定&lt;/li&gt;
&lt;li&gt;一文を &lt;strong&gt;2〜3ブロック&lt;/strong&gt; にして照合する&lt;/li&gt;
&lt;/ul&gt;
&lt;/div&gt;
&lt;/div&gt;
&lt;div class="col-12 col-md-6"&gt;
&lt;div class="p-3 rounded-3 border bg-white h-100"&gt;
&lt;h4 class="h6 mb-2"&gt;反応ワード&lt;/h4&gt;
&lt;ul class="mb-0 small text-muted"&gt;
&lt;li&gt;&lt;strong&gt;一つは／もう一つ&lt;/strong&gt;：定義が並列&lt;/li&gt;
&lt;li&gt;&lt;strong&gt;たとえば&lt;/strong&gt;：後ろが具体例&lt;/li&gt;
&lt;li&gt;&lt;strong&gt;だから&lt;/strong&gt;：後ろの理由が前（因果）&lt;/li&gt;
&lt;/ul&gt;
&lt;/div&gt;
&lt;/div&gt;
&lt;/div&gt;
&lt;div class="alert alert-warning mt-3 mb-0"&gt;&lt;strong&gt;結論：&lt;/strong&gt;長い選択肢ほど「切る」→「本文の一致点」を確認、で迷いが減ります。&lt;/div&gt;
&lt;/div&gt;
&lt;/div&gt;
&lt;/section&gt;
&lt;p&gt;&lt;!-- 問題別 --&gt;&lt;/p&gt;
&lt;section id="cards" class="mb-4"&gt;
&lt;h3 class="h4 mb-3"&gt;3. 問題別ポイント（2列カード）&lt;/h3&gt;
&lt;div class="row g-3"&gt;
&lt;p&gt;&lt;!-- 問一 --&gt;&lt;/p&gt;
&lt;div class="col-12 col-md-6"&gt;
&lt;div class="card border-0 shadow-sm"&gt;
&lt;div class="card-body"&gt;
&lt;div class="d-flex justify-content-between align-items-start gap-2"&gt;
&lt;h4 class="h5 mb-2"&gt;問一：空欄（接続語）&lt;/h4&gt;
&lt;p&gt;&lt;span class="badge bg-primary badge-primary"&gt;選択&lt;/span&gt;&lt;/p&gt;
&lt;/div&gt;
&lt;ul class="mb-0"&gt;
&lt;li&gt;&lt;strong&gt;空欄1&lt;/strong&gt;：前後とも「タケ」の特徴 → &lt;strong&gt;エ&lt;/strong&gt;&lt;/li&gt;
&lt;li&gt;&lt;strong&gt;空欄2&lt;/strong&gt;：後ろが具体例 → &lt;strong&gt;ウ&lt;/strong&gt;&lt;/li&gt;
&lt;li&gt;&lt;strong&gt;空欄3&lt;/strong&gt;：後ろの理由が前 → &lt;strong&gt;イ&lt;/strong&gt;&lt;/li&gt;
&lt;/ul&gt;
&lt;/div&gt;
&lt;/div&gt;
&lt;/div&gt;
&lt;p&gt;&lt;!-- 問二 --&gt;&lt;/p&gt;
&lt;div class="col-12 col-md-6"&gt;
&lt;div class="card border-0 shadow-sm"&gt;
&lt;div class="card-body"&gt;
&lt;div class="d-flex justify-content-between align-items-start gap-2"&gt;
&lt;h4 class="h5 mb-2"&gt;問二(1)：森が荒れるとは？&lt;/h4&gt;
&lt;p&gt;&lt;span class="badge bg-secondary badge-secondary"&gt;説明&lt;/span&gt;&lt;/p&gt;
&lt;/div&gt;
&lt;ul class="mb-0"&gt;
&lt;li&gt;&lt;strong&gt;注目&lt;/strong&gt;：「一つは」「もう一つ」&lt;/li&gt;
&lt;li&gt;&lt;strong&gt;答え&lt;/strong&gt;：植林の森の手入れが行き届かない／竹林が広がる&lt;/li&gt;
&lt;li&gt;&lt;strong&gt;要領&lt;/strong&gt;：定義を並列で整理&lt;/li&gt;
&lt;/ul&gt;
&lt;/div&gt;
&lt;/div&gt;
&lt;/div&gt;
&lt;p&gt;&lt;!-- 問二(2) --&gt;&lt;/p&gt;
&lt;div class="col-12 col-md-6"&gt;
&lt;div class="card border-0 shadow-sm"&gt;
&lt;div class="card-body"&gt;
&lt;div class="d-flex justify-content-between align-items-start gap-2"&gt;
&lt;h4 class="h5 mb-2"&gt;問二(2)：共通する原因&lt;/h4&gt;
&lt;p&gt;&lt;span class="badge bg-secondary badge-secondary"&gt;説明&lt;/span&gt;&lt;/p&gt;
&lt;/div&gt;
&lt;ul class="mb-0"&gt;
&lt;li&gt;&lt;strong&gt;答え&lt;/strong&gt;：&lt;strong&gt;人が森に手を入れなくなったこと&lt;/strong&gt;&lt;/li&gt;
&lt;li&gt;&lt;strong&gt;読み&lt;/strong&gt;：共通原因の提示直後を拾う&lt;/li&gt;
&lt;/ul&gt;
&lt;/div&gt;
&lt;/div&gt;
&lt;/div&gt;
&lt;p&gt;&lt;!-- 問三 --&gt;&lt;/p&gt;
&lt;div class="col-12 col-md-6"&gt;
&lt;div class="card border-0 shadow-sm"&gt;
&lt;div class="card-body"&gt;
&lt;div class="d-flex justify-content-between align-items-start gap-2"&gt;
&lt;h4 class="h5 mb-2"&gt;問三：筆者の考え（傍線②）&lt;/h4&gt;
&lt;p&gt;&lt;span class="badge bg-primary badge-primary"&gt;選択&lt;/span&gt;&lt;/p&gt;
&lt;/div&gt;
&lt;ul class="mb-0"&gt;
&lt;li&gt;&lt;strong&gt;注目&lt;/strong&gt;：傍線②の直後&lt;/li&gt;
&lt;li&gt;&lt;strong&gt;内容&lt;/strong&gt;：人の勝手な言い分だと捉えている&lt;/li&gt;
&lt;li&gt;&lt;strong&gt;結論&lt;/strong&gt;：&lt;strong&gt;イ&lt;/strong&gt;&lt;/li&gt;
&lt;/ul&gt;
&lt;/div&gt;
&lt;/div&gt;
&lt;/div&gt;
&lt;p&gt;&lt;!-- 問四(1) --&gt;&lt;/p&gt;
&lt;div class="col-12 col-md-6"&gt;
&lt;div class="card border-0 shadow-sm"&gt;
&lt;div class="card-body"&gt;
&lt;div class="d-flex justify-content-between align-items-start gap-2"&gt;
&lt;h4 class="h5 mb-2"&gt;問四(1)：私のイメージとは？&lt;/h4&gt;
&lt;p&gt;&lt;span class="badge bg-secondary badge-secondary"&gt;説明&lt;/span&gt;&lt;/p&gt;
&lt;/div&gt;
&lt;ul class="mb-0"&gt;
&lt;li&gt;&lt;strong&gt;7段落&lt;/strong&gt;より、&lt;strong&gt;原始の森&lt;/strong&gt;&lt;/li&gt;
&lt;li&gt;&lt;strong&gt;読み&lt;/strong&gt;：「イメージ」＝言い換えの要求&lt;/li&gt;
&lt;/ul&gt;
&lt;/div&gt;
&lt;/div&gt;
&lt;/div&gt;
&lt;p&gt;&lt;!-- 問四(2) --&gt;&lt;/p&gt;
&lt;div class="col-12 col-md-6"&gt;
&lt;div class="card border-0 shadow-sm"&gt;
&lt;div class="card-body"&gt;
&lt;div class="d-flex justify-content-between align-items-start gap-2"&gt;
&lt;h4 class="h5 mb-2"&gt;問四(2)：マタギの生活とは？&lt;/h4&gt;
&lt;p&gt;&lt;span class="badge bg-success text-dark badge-success"&gt;記述&lt;/span&gt;&lt;/p&gt;
&lt;/div&gt;
&lt;ul class="mb-0"&gt;
&lt;li&gt;&lt;strong&gt;要点&lt;/strong&gt;：資源の再生を考えながら山に手を入れ、森を育ててきた&lt;/li&gt;
&lt;li&gt;&lt;strong&gt;コツ&lt;/strong&gt;：具体例を増やさず、抽象度をそろえる&lt;/li&gt;
&lt;/ul&gt;
&lt;/div&gt;
&lt;/div&gt;
&lt;/div&gt;
&lt;p&gt;&lt;!-- 問五 --&gt;&lt;/p&gt;
&lt;div class="col-12 col-md-6"&gt;
&lt;div class="card border-0 shadow-sm"&gt;
&lt;div class="card-body"&gt;
&lt;div class="d-flex justify-content-between align-items-start gap-2"&gt;
&lt;h4 class="h5 mb-2"&gt;問五：自然の森指定への筆者の考え&lt;/h4&gt;
&lt;p&gt;&lt;span class="badge bg-success text-dark badge-success"&gt;記述&lt;/span&gt;&lt;/p&gt;
&lt;/div&gt;
&lt;ul class="mb-0"&gt;
&lt;li&gt;&lt;strong&gt;自然の森&lt;/strong&gt;＝人の手が加わることは許されない&lt;/li&gt;
&lt;li&gt;&lt;strong&gt;筆者&lt;/strong&gt;：それだと森を護れなくなる&lt;/li&gt;
&lt;li&gt;&lt;strong&gt;結論&lt;/strong&gt;：原始の森と位置づける正当性に疑問&lt;/li&gt;
&lt;/ul&gt;
&lt;/div&gt;
&lt;/div&gt;
&lt;/div&gt;
&lt;p&gt;&lt;!-- 問六 --&gt;&lt;/p&gt;
&lt;div class="col-12 col-md-6"&gt;
&lt;div class="card border-0 shadow-sm"&gt;
&lt;div class="card-body"&gt;
&lt;div class="d-flex justify-content-between align-items-start gap-2"&gt;
&lt;h4 class="h5 mb-2"&gt;問六：10段落の要点&lt;/h4&gt;
&lt;p&gt;&lt;span class="badge bg-primary badge-primary"&gt;選択&lt;/span&gt;&lt;/p&gt;
&lt;/div&gt;
&lt;ul class="mb-0"&gt;
&lt;li&gt;&lt;strong&gt;要点&lt;/strong&gt;：自然には人の手が加わっている&lt;/li&gt;
&lt;li&gt;&lt;strong&gt;補足&lt;/strong&gt;：人を排除すると自然が別物になる&lt;/li&gt;
&lt;li&gt;&lt;strong&gt;結論&lt;/strong&gt;：&lt;strong&gt;エ&lt;/strong&gt;（ポイントは選択肢の切り方）&lt;/li&gt;
&lt;/ul&gt;
&lt;/div&gt;
&lt;/div&gt;
&lt;/div&gt;
&lt;/div&gt;
&lt;div class="alert alert-secondary mt-3 mb-0"&gt;&lt;strong&gt;補足：&lt;/strong&gt;この回は「説明＝イコール」「直後を見る」「選択肢を切る」の3点で、説明文の得点が安定します。&lt;/div&gt;
&lt;/section&gt;
&lt;p&gt;&lt;!-- 家庭学習 --&gt;&lt;/p&gt;
&lt;section id="homework" class="mb-4"&gt;
&lt;h3 class="h4"&gt;4. 家庭学習での回し方（再現手順）&lt;/h3&gt;
&lt;div class="row g-3"&gt;
&lt;div class="col-12 col-md-6"&gt;
&lt;div class="card border-0 shadow-sm"&gt;
&lt;div class="card-body"&gt;
&lt;h4 class="h6 mb-2"&gt;5ステップ（説明文：毎回同じでOK）&lt;/h4&gt;
&lt;ol class="mb-0"&gt;
&lt;li&gt;「どういうことか／とは」を見つける&lt;/li&gt;
&lt;li&gt;傍線＝何？の&lt;strong&gt;イコール&lt;/strong&gt;を本文から探す&lt;/li&gt;
&lt;li&gt;「一つは／もう一つ」で定義を並列に整理&lt;/li&gt;
&lt;li&gt;筆者の考えは&lt;strong&gt;傍線の直後&lt;/strong&gt;をまず確認&lt;/li&gt;
&lt;li&gt;選択肢は&lt;strong&gt;切って照合&lt;/strong&gt;して確定する&lt;/li&gt;
&lt;/ol&gt;
&lt;/div&gt;
&lt;/div&gt;
&lt;/div&gt;
&lt;div class="col-12 col-md-6"&gt;
&lt;div class="card border-0 shadow-sm"&gt;
&lt;div class="card-body"&gt;
&lt;h4 class="h6 mb-2"&gt;記述のときのコツ&lt;/h4&gt;
&lt;ul class="mb-0"&gt;
&lt;li&gt;本文の言葉（根拠）を優先して拾う&lt;/li&gt;
&lt;li&gt;要素は &lt;strong&gt;2〜3個&lt;/strong&gt; に絞って一文にまとめる&lt;/li&gt;
&lt;li&gt;「自然の森＝〜」のように &lt;strong&gt;先に定義&lt;/strong&gt; を置いてから意見へ&lt;/li&gt;
&lt;/ul&gt;
&lt;/div&gt;
&lt;/div&gt;
&lt;/div&gt;
&lt;/div&gt;
&lt;/section&gt;
&lt;p&gt;&lt;!-- FAQ --&gt;&lt;/p&gt;
&lt;section id="faq" class="mb-4"&gt;
&lt;h3 class="h4"&gt;&lt;!-- FAQ（JS不要・確実に開閉する版） --&gt;&lt;/h3&gt;
&lt;section id="faq" class="mb-4"&gt;
&lt;h3 class="h4"&gt;5. よくあるつまずき（FAQ）&lt;/h3&gt;
&lt;div class="vstack gap-2"&gt;
&lt;details class="border rounded-3 bg-white p-0 shadow-sm"&gt;
&lt;summary class="d-flex align-items-center justify-content-between gap-3 p-3" style="cursor: pointer; list-style: none;"&gt;&lt;span class="fw-bold"&gt;&lt;br /&gt;
Q. 「どういうことか」で、気持ち（感想）を書いてしまいます&lt;br /&gt;
&lt;/span&gt;&lt;br /&gt;
&lt;span class="badge bg-secondary"&gt;開く&lt;/span&gt;&lt;/summary&gt;
&lt;div class="px-3 pb-3 pt-0"&gt;
&lt;p class="mb-0"&gt;説明問題は感想ではなく &lt;strong&gt;言い換え（イコール）&lt;/strong&gt;。本文にある同内容表現を拾い、&lt;br /&gt;
短く置き換えるところから始める。&lt;/p&gt;
&lt;/div&gt;
&lt;/details&gt;
&lt;details class="border rounded-3 bg-white p-0 shadow-sm"&gt;
&lt;summary class="d-flex align-items-center justify-content-between gap-3 p-3" style="cursor: pointer; list-style: none;"&gt;&lt;span class="fw-bold"&gt;&lt;br /&gt;
Q. 長い選択肢を全部読んで、最後に迷います&lt;br /&gt;
&lt;/span&gt;&lt;br /&gt;
&lt;span class="badge bg-secondary"&gt;開く&lt;/span&gt;&lt;/summary&gt;
&lt;div class="px-3 pb-3 pt-0"&gt;
&lt;p class="mb-0"&gt;長い選択肢ほど &lt;strong&gt;切って照合&lt;/strong&gt;。句読点・助詞・接続語で2〜3ブロックに分け、&lt;br /&gt;
本文の一致点が揃うかだけを確認する。&lt;/p&gt;
&lt;/div&gt;
&lt;/details&gt;
&lt;details class="border rounded-3 bg-white p-0 shadow-sm"&gt;
&lt;summary class="d-flex align-items-center justify-content-between gap-3 p-3" style="cursor: pointer; list-style: none;"&gt;&lt;span class="fw-bold"&gt;&lt;br /&gt;
Q. 「筆者の考え」がどこにあるか分かりません&lt;br /&gt;
&lt;/span&gt;&lt;br /&gt;
&lt;span class="badge bg-secondary"&gt;開く&lt;/span&gt;&lt;/summary&gt;
&lt;div class="px-3 pb-3 pt-0"&gt;
&lt;p class="mb-0"&gt;まず &lt;strong&gt;傍線の直後&lt;/strong&gt; を見ます。説明文でも、評価・主張は直後に置かれやすいです。&lt;/p&gt;
&lt;/div&gt;
&lt;/details&gt;
&lt;/div&gt;
&lt;style&gt;
    /* summaryの三角を整える（任意） */&lt;br /&gt;    #faq details &gt; summary::-webkit-details-marker { display:none; }&lt;br /&gt;    #faq details[open] summary .badge { background:#0d6efd !important; } /* 開いたら青 */&lt;br /&gt;    #faq details summary:focus { outline: none; }&lt;br /&gt;  &lt;/style&gt;
&lt;/section&gt;
&lt;div class="alert alert-light border mt-3 mb-0"&gt;&lt;/div&gt;
&lt;/section&gt;
&lt;p&gt;&lt;!-- CTA --&gt;&lt;/p&gt;
&lt;section id="cta" class="mb-4"&gt;
&lt;div class="card border-0 shadow-sm"&gt;
&lt;div class="card-body p-3 p-md-4"&gt;
&lt;div class="row align-items-center g-3"&gt;
&lt;div class="col-12 col-md-8"&gt;
&lt;h3 class="h4 mb-2"&gt;読解ラボ東京｜説明文を「手順」で得点化する&lt;/h3&gt;
&lt;p class="mb-0"&gt;説明文の得点は「センス」ではなく、&lt;strong&gt;イコール／直後／切り方&lt;/strong&gt;の手順で安定します。&lt;br class="d-none d-md-block" /&gt;お子さまの答案を見ながら、根拠の拾い方・まとめ方を1対1で整えます。&lt;/p&gt;
&lt;/div&gt;
&lt;div class="col-12 col-md-4 text-md-end"&gt;&lt;a class="btn btn-primary btn-lg w-100 w-md-auto" href="https://dokkai-labo.tokyo/" target="_blank" rel="noopener"&gt;&lt;br /&gt;
公式サイトを見る&lt;br /&gt;
&lt;/a&gt;&lt;/p&gt;
&lt;div class="mt-2"&gt;&lt;small class="text-muted"&gt;※お問い合わせ・受講案内は公式サイト内から。&lt;/small&gt;&lt;/div&gt;
&lt;/div&gt;
&lt;/div&gt;
&lt;/div&gt;
&lt;/div&gt;
&lt;/section&gt;
&lt;hr class="my-4" /&gt;
&lt;p class="small text-muted mb-0"&gt;本記事は、ライブ解説の要点を学習用に整理したものです（教材本文の転載はしていません）。&lt;br /&gt;
行数の参照は配信内の説明に基づきます。&lt;/p&gt;
&lt;p&gt;&lt;!-- ▲▲ WordPress本文ここまで ▲▲ --&gt;&lt;/p&gt;
&lt;section class="veu_cta" id="veu_cta-21073"&gt;&lt;h1 class="cta_title"&gt;コラム&lt;/h1&gt;&lt;div class="cta_body"&gt;&lt;div class="cta_body_image cta_body_image_right"&gt;&lt;a href="https://dokkai-labo.tokyo/ct/column/"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幅広い国語学習に関連するコラムを提供しています。このコラムでは、大学入試共通テストの国語セクションに焦点を当てた考察から、東大の国語に関する検討、記述問題の自己採点方法、詩の学習の重要性、随筆文の解き方、長文読解の効果的なアプローチ、小論文のスキル向上法、過去問の活用、偏差値向上の方法、各塾の国語対策、学習法、受験心構え、中学入試における国語勉強法、理論的な読解方法、入試対策アプローチ、そして国語文法の重要性まで、幅広いトピックにわたる国語学習に関する情報とアドバイスが提供されています。&lt;/div&gt;&lt;div class="cta_body_link"&gt;&lt;a href="https://dokkai-labo.tokyo/ct/column/" class="btn btn-primary btn-block btn-lg" target="_blank"&gt;コラム&lt;/a&gt;&lt;/div&gt;&lt;/div&gt;&lt;!--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</si>
  <si>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https://dokkai-labo.tokyo/blog/181214/
【検出された不自然ワード】
- 型
- 固定
- 整え
【本文】
------
&lt;p&gt;&amp;nbsp;&lt;/p&gt;
&lt;p&gt;今回は、小論文の書き方について解説します。ここで紹介する方法は、&lt;strong&gt;慶應大学・AO入試・医学部入試・看護系入試&lt;/strong&gt;など、さまざまな入試形式に対応できる、&lt;strong&gt;汎用性の高い小論文の書き方&lt;/strong&gt;です。&lt;br /&gt;
「小論文はセンスが必要」「何から書けばいいか分からない」と感じている方でも、&lt;strong&gt;書き方のマニュアルさえ身につければ、誰でも論理的な文章が書けるようになります。&lt;/strong&gt;&lt;/p&gt;
&lt;p&gt;&lt;a href="https://dokkai-labo.tokyo/"&gt;国語個別指導の全体像はこちら&lt;/a&gt;&lt;/p&gt;
&lt;h2&gt;普遍的な小論文の書き方マニュアルとは&lt;/h2&gt;
&lt;p&gt;小論文の勉強は、他教科に比べて&lt;strong&gt;そこまで大変ではありません&lt;/strong&gt;。&lt;br /&gt;
夏頃から、他教科の息抜き程度に取り組んでおくだけでも、ほかの受験生に大きく差をつけることができます。&lt;/p&gt;
&lt;blockquote&gt;&lt;p&gt;「直前期になってから焦って始める」のではなく、&lt;br /&gt;
&lt;strong&gt;夏くらいからコツコツと「書き方の型」を身につけておく&lt;/strong&gt;ことがベストです。&lt;/p&gt;&lt;/blockquote&gt;
&lt;p&gt;小論文が「そこまで大変ではない」と言える理由は、&lt;span style="color: #0000ff;"&gt;書き方のマニュアルさえ身につければ、毎回同じ型で書けるようになる&lt;/span&gt;からです。&lt;/p&gt;
&lt;p&gt;なお、「型」は分かっていても&lt;strong&gt;序論・本論・結論の配分&lt;/strong&gt;や&lt;strong&gt;論点の置き方&lt;/strong&gt;で迷う場合は、&lt;a href="https://dokkai-labo.tokyo/blog/shouronbunmaster/"&gt;小論文の構成｜序論本論結論の割合と論点整理&lt;/a&gt;もあわせて確認しておくと、組み立てが安定しやすくなります。&lt;/p&gt;
&lt;h3&gt;小論文の基本構造：4ステップの型&lt;/h3&gt;
&lt;p&gt;今回紹介するマニュアルは、次の&lt;strong&gt;4ステップ&lt;/strong&gt;で構成されます。&lt;/p&gt;
&lt;h4 class="rounded" style="background-color: whitesmoke; padding: 10px;"&gt;「&lt;span style="color: #0000ff;"&gt;論点&lt;/span&gt; → &lt;span style="color: #ff0000;"&gt;譲歩&lt;/span&gt; → &lt;span style="color: #339966;"&gt;論破&lt;/span&gt; → &lt;span style="color: #ff00ff;"&gt;結論&lt;/span&gt;」の流れでまとめる&lt;/h4&gt;
&lt;ul&gt;
&lt;li&gt;&lt;strong&gt;論点：&lt;/strong&gt;「イエス・ノー」で答えられるテーマを提示する部分&lt;/li&gt;
&lt;li&gt;&lt;strong&gt;譲歩：&lt;/strong&gt;自分と反対側の意見（反対意見）をいったん認め、整理して提示する部分&lt;/li&gt;
&lt;li&gt;&lt;strong&gt;論破：&lt;/strong&gt;譲歩で示した反対意見に反論し、自分の立場のほうが妥当であることを示す部分&lt;/li&gt;
&lt;li&gt;&lt;strong&gt;結論：&lt;/strong&gt;最終的な自分の主張を、簡潔にまとめる部分&lt;/li&gt;
&lt;/ul&gt;
&lt;p&gt;そもそも、小論文は&lt;strong&gt;「論点のある文章」＝論文の一種&lt;/strong&gt;です。&lt;br /&gt;
そのため、まず&lt;span style="color: #0000ff;"&gt;論点（イエス・ノーで答えられる問い）をはっきりさせる&lt;/span&gt;ことが出発点になります。&lt;/p&gt;
&lt;h2&gt;ステップ別解説：論点・譲歩・論破・結論&lt;/h2&gt;
&lt;h3&gt;ステップ1：論点を提示する（論点）&lt;/h3&gt;
&lt;p&gt;&lt;strong&gt;論点&lt;/strong&gt;とは、「イエス・ノーで答えられるテーマ」です。&lt;br /&gt;
小論文も論文の一種である以上、&lt;strong&gt;論点がなければ小論文とは言えません&lt;/strong&gt;。そのため、冒頭で論点を明示し、&lt;/p&gt;
&lt;ul&gt;
&lt;li&gt;自分が何について論じようとしているのか&lt;/li&gt;
&lt;li&gt;どの視点から話を進めるのか&lt;/li&gt;
&lt;/ul&gt;
&lt;p&gt;を、採点者にはっきりと示す必要があります。&lt;/p&gt;
&lt;p&gt;論点は、次のような形でつくると分かりやすくなります。&lt;/p&gt;
&lt;ul&gt;
&lt;li&gt;「◯◯という考え方は&lt;strong&gt;正しいのか&lt;/strong&gt;」&lt;/li&gt;
&lt;li&gt;「課題文の主張『〜〜』は&lt;strong&gt;妥当と言えるのか&lt;/strong&gt;」&lt;/li&gt;
&lt;/ul&gt;
&lt;p&gt;課題文付き小論文の場合も、&lt;br /&gt;
&lt;span style="color: #0000ff;"&gt;「課題文では〜と主張されている。その主張は正しいのか」&lt;/span&gt;&lt;br /&gt;
という形で論点を立てると、スムーズに書き始めることができます。&lt;/p&gt;
&lt;h3&gt;ステップ2：反対意見を認める（譲歩）&lt;/h3&gt;
&lt;p&gt;次のステップが&lt;strong&gt;譲歩&lt;/strong&gt;です。ここでは、&lt;/p&gt;
&lt;ul&gt;
&lt;li&gt;自分が「イエス」の立場なら、&lt;strong&gt;「ノー」の立場の意見&lt;/strong&gt;を&lt;/li&gt;
&lt;li&gt;自分が「ノー」の立場なら、&lt;strong&gt;「イエス」の立場の意見&lt;/strong&gt;を&lt;/li&gt;
&lt;/ul&gt;
&lt;p&gt;いったん認めて整理して書きます。&lt;/p&gt;
&lt;blockquote&gt;&lt;p&gt;いきなり自分の意見から入るのではなく、&lt;strong&gt;一度相手側に譲る＝譲歩する&lt;/strong&gt;ことで、&lt;br /&gt;
その後の自分の主張が&lt;strong&gt;より説得的に見える&lt;/strong&gt;ようになります。&lt;/p&gt;&lt;/blockquote&gt;
&lt;p&gt;譲歩の役割は主に二つです。&lt;/p&gt;
&lt;ul&gt;
&lt;li&gt;対立する意見を理解したうえで自分の意見を述べていることを示し、&lt;strong&gt;視野の広さ&lt;/strong&gt;をアピールできる&lt;/li&gt;
&lt;li&gt;あとで&lt;strong&gt;論破（反論）するための土台&lt;/strong&gt;をつくる&lt;/li&gt;
&lt;/ul&gt;
&lt;p&gt;「自分と違う立場の人は、なぜそう考えるのか？」を筋道立てて書くのがポイントです。&lt;/p&gt;
&lt;h3&gt;ステップ3：反対意見に反論する（論破）&lt;/h3&gt;
&lt;p&gt;譲歩で&lt;strong&gt;反対意見&lt;/strong&gt;を取り上げたら、次はそれを&lt;strong&gt;論破&lt;/strong&gt;（反論）します。&lt;/p&gt;
&lt;p&gt;ここでは、&lt;/p&gt;
&lt;ul&gt;
&lt;li&gt;譲歩で挙げた意見が&lt;strong&gt;なぜ不十分なのか・どこに問題があるのか&lt;/strong&gt;&lt;/li&gt;
&lt;li&gt;それに対して、自分の立場が&lt;strong&gt;なぜより妥当・有効なのか&lt;/strong&gt;&lt;/li&gt;
&lt;/ul&gt;
&lt;p&gt;を具体的な理由を挙げて説明していきます。&lt;/p&gt;
&lt;p&gt;この&lt;strong&gt;「譲歩 → 論破」&lt;/strong&gt;の流れが、&lt;br /&gt;
小論文全体の説得力を大きく左右する重要な部分です。&lt;/p&gt;
&lt;h3&gt;ステップ4：最終的な主張をまとめる（結論）&lt;/h3&gt;
&lt;p&gt;最後に、これまでの流れを踏まえて、&lt;strong&gt;自分の意見を結論として簡潔にまとめ&lt;/strong&gt;ます。&lt;/p&gt;
&lt;ul&gt;
&lt;li&gt;最初に提示した「論点」に対して、最終的に&lt;strong&gt;イエスなのか・ノーなのか&lt;/strong&gt;を明示する&lt;/li&gt;
&lt;li&gt;本文で述べてきた論破の内容と矛盾しないように、&lt;strong&gt;スッキリとした一文&lt;/strong&gt;に落とし込む&lt;/li&gt;
&lt;/ul&gt;
&lt;p&gt;このとき、&lt;strong&gt;新しい情報をいきなり持ち込まない&lt;/strong&gt;ことが重要です。&lt;br /&gt;
あくまでも、これまでの議論を要約して「だから私は〜と考える」とまとめる形にしましょう。&lt;/p&gt;
&lt;h2&gt;具体例で見る：4ステップ小論文の組み立て方&lt;/h2&gt;
&lt;h3&gt;例題&lt;/h3&gt;
&lt;h6 class="rounded" style="background-color: whitesmoke; padding: 10px;"&gt;&lt;strong&gt;例題&lt;/strong&gt;&lt;br /&gt;
大学において、すべてを英語で行う講義が増えてきている。&lt;br /&gt;
その風潮に対するあなたの考えを600字以内でまとめなさい。&lt;/h6&gt;
&lt;p&gt;この例題を使って、「論点 → 譲歩 → 論破 → 結論」の流れで答案を組み立ててみましょう。&lt;/p&gt;
&lt;h3&gt;ステップ1：論点を立てる&lt;/h3&gt;
&lt;p&gt;まずは&lt;strong&gt;論点&lt;/strong&gt;をはっきりさせます。ここでは、&lt;/p&gt;
&lt;ul&gt;
&lt;li&gt;「授業のすべてを英語で行うという風潮は&lt;strong&gt;正しいのか&lt;/strong&gt;」&lt;/li&gt;
&lt;/ul&gt;
&lt;p&gt;という形にすれば十分です。&lt;/p&gt;
&lt;p&gt;課題文付きの場合には、&lt;/p&gt;
&lt;ul&gt;
&lt;li&gt;「課題文では『〜〜』と主張されていた。その主張は&lt;strong&gt;正しいのか&lt;/strong&gt;」&lt;/li&gt;
&lt;/ul&gt;
&lt;p&gt;という形で論点を作ると、どんなテーマにも応用しやすくなります。&lt;/p&gt;
&lt;h3&gt;ステップ2：英語化を支持する立場を整理する（譲歩）&lt;/h3&gt;
&lt;p&gt;次は&lt;strong&gt;譲歩&lt;/strong&gt;です。ここでは、&lt;strong&gt;世間の流れに反対の立場&lt;/strong&gt;をとってみましょう。&lt;br /&gt;
つまり、自分は「すべての授業を英語で行うのは好ましくない」と考える立場に立ちます。&lt;/p&gt;
&lt;p&gt;そのうえで、譲歩ではあえて、&lt;/p&gt;
&lt;ul&gt;
&lt;li&gt;「すべての授業を英語で行うのは正しい」&lt;/li&gt;
&lt;/ul&gt;
&lt;p&gt;という意見を整理して書いていきます。&lt;/p&gt;
&lt;p&gt;たとえば、&lt;/p&gt;
&lt;ul&gt;
&lt;li&gt;現代は&lt;strong&gt;グローバル化&lt;/strong&gt;が進んでおり、世界共通語である英語が必須になっている&lt;/li&gt;
&lt;li&gt;すべての授業を英語で行えば、学生の英語力は自然と高まる&lt;/li&gt;
&lt;li&gt;そのため、「授業は英語で行うべきだ」という風潮は&lt;strong&gt;一見もっともらしく見える&lt;/strong&gt;&lt;/li&gt;
&lt;/ul&gt;
&lt;p&gt;といった内容をまとめれば、譲歩の段落が完成します。&lt;/p&gt;
&lt;h3&gt;ステップ3：英語偏重を批判する（論破）&lt;/h3&gt;
&lt;p&gt;続いて&lt;strong&gt;論破&lt;/strong&gt;です。&lt;br /&gt;
譲歩で示した「授業の英語化は正しい」という意見に対し、どこに問題があるのかを指摘していきます。&lt;/p&gt;
&lt;p&gt;たとえば、次のように考えられます。&lt;/p&gt;
&lt;ul&gt;
&lt;li&gt;グローバル化の時代に必要なのは、英語力だけではない&lt;/li&gt;
&lt;li&gt;英語が流暢でも、&lt;strong&gt;教養や専門知識、実力が不足していれば通用しない&lt;/strong&gt;&lt;/li&gt;
&lt;li&gt;むしろグローバル化したからこそ、&lt;strong&gt;自国の文化や歴史を含む教養・実力を深める必要&lt;/strong&gt;が高まっている&lt;/li&gt;
&lt;li&gt;高度な内容を学ぶ際には、英語よりも&lt;strong&gt;母語（日本語）で教育を受けるほうが理解が深まりやすい&lt;/strong&gt;&lt;/li&gt;
&lt;/ul&gt;
&lt;p&gt;このような理由を示すことで、&lt;/p&gt;
&lt;p&gt;&lt;strong&gt;「英語で授業を行うこと」よりも「日本語でしっかりと教養・知識・実力を養うこと」のほうが、長期的に見て有意義である&lt;/strong&gt;&lt;/p&gt;
&lt;p&gt;という論破につなげることができます。&lt;/p&gt;
&lt;h3&gt;ステップ4：自分の立場を簡潔に示す（結論）&lt;/h3&gt;
&lt;p&gt;最後に、ここまでの議論を踏まえて、結論として次のようにまとめます。&lt;/p&gt;
&lt;ul&gt;
&lt;li&gt;「授業のすべてを英語で行うのはよいことであるという風潮はおかしいと思う」&lt;/li&gt;
&lt;/ul&gt;
&lt;p&gt;この一文で、&lt;strong&gt;論点「英語化の風潮は正しいのか」&lt;/strong&gt;に対する自分の答えを、はっきり示すことができます。&lt;/p&gt;
&lt;h2&gt;小論文を効率よく上達させるためのポイント&lt;/h2&gt;
&lt;h3&gt;マニュアルに沿って、まずは数問書いてみる&lt;/h3&gt;
&lt;p&gt;いかがでしょうか。&lt;br /&gt;
ここまでのようなマニュアルに基づけば、&lt;span style="color: #0000ff;"&gt;比較的簡単に論理的で説得力のある文章が書けるように&lt;/span&gt;なります。&lt;/p&gt;
&lt;ul&gt;
&lt;li&gt;夏の間に、今回のマニュアルに従って&lt;strong&gt;最低4問程度&lt;/strong&gt;は小論文の問題を解いてみる&lt;/li&gt;
&lt;li&gt;毎回必ず、&lt;strong&gt;論点 → 譲歩 → 論破 → 結論&lt;/strong&gt;の順で構成してみる&lt;/li&gt;
&lt;/ul&gt;
&lt;p&gt;このようにして、&lt;strong&gt;土台となる「型」&lt;/strong&gt;をしっかり固めておくことが大切です。&lt;/p&gt;
&lt;h3&gt;必ず第三者に添削してもらう&lt;/h3&gt;
&lt;p&gt;また、小論文は&lt;strong&gt;自分では気づきにくいクセや論理の穴&lt;/strong&gt;が多い科目です。&lt;br /&gt;
そのため、&lt;span style="color: #0000ff;"&gt;解いたら必ず、信頼できる先生に見てもらうこと&lt;/span&gt;をおすすめします。&lt;/p&gt;
&lt;ul&gt;
&lt;li&gt;譲歩の内容が表面的になっていないか&lt;/li&gt;
&lt;li&gt;論破の部分で、きちんと反対意見を打ち消せているか&lt;/li&gt;
&lt;li&gt;結論が、論点と論破の内容ときちんと対応しているか&lt;/li&gt;
&lt;/ul&gt;
&lt;p&gt;こうした点を&lt;strong&gt;客観的にチェック&lt;/strong&gt;してもらうことで、短期間でも大きくレベルアップできます。&lt;/p&gt;
&lt;h2&gt;当塾の小論文指導について&lt;/h2&gt;
&lt;h3&gt;1対1の個別指導・オンラインでも受講可能&lt;/h3&gt;
&lt;p&gt;「信頼できる先生に見てもらうのが大事なのは分かるけれど、身近にそういう人がいない」という方もいらっしゃると思います。&lt;br /&gt;
そのような場合は、私が主宰する&lt;strong&gt;「読解ラボ東京」&lt;/strong&gt;にご相談ください。&lt;/p&gt;
&lt;ul&gt;
&lt;li&gt;当塾では、&lt;strong&gt;1対1の個別指導&lt;/strong&gt;を開講しており、小論文対策にも対応しています。&lt;/li&gt;
&lt;li&gt;教室型の授業に加えて、&lt;span style="color: #0000ff;"&gt;同様の授業をオンラインでも開講&lt;/span&gt;しているため、&lt;strong&gt;全国どこからでも受講可能&lt;/strong&gt;です。&lt;/li&gt;
&lt;/ul&gt;
&lt;p&gt;オンライン授業の詳細は、&lt;strong&gt;&lt;a href="https://dokkai-labo.tokyo/kobetsuonline01/" target="_blank" rel="noopener noreferrer"&gt;コチラ&lt;/a&gt;&lt;/strong&gt;をご覧ください。&lt;br /&gt;
&lt;strong&gt;一人ひとりの実力にあった問題を選定し、有効な添削・解説を提供&lt;/strong&gt;いたします。&lt;/p&gt;
&lt;h3&gt;対象となる受験・志望校の例&lt;/h3&gt;
&lt;p&gt;当塾の小論文指導は、次のような受験形態・志望者の方に特におすすめです。&lt;/p&gt;
&lt;ul&gt;
&lt;li&gt;医学部受験をされる方&lt;/li&gt;
&lt;li&gt;慶應大学・首都大学東京（東京都立大学）を受験される方&lt;/li&gt;
&lt;li&gt;看護系学部を志望される方&lt;/li&gt;
&lt;li&gt;AO入試を利用される方&lt;/li&gt;
&lt;li&gt;その他、小論文が合否を左右する入試を受ける方全般&lt;/li&gt;
&lt;/ul&gt;
&lt;p&gt;小論文指導・個別指導に関するお問い合わせは、&lt;strong&gt;&lt;a href="https://dokkai-labo.tokyo/contact/" target="_blank" rel="noopener noreferrer"&gt;お問い合わせフォーム&lt;/a&gt;&lt;/strong&gt;よりお気軽にご連絡ください。&lt;/p&gt;
&lt;h2&gt;まとめ：小論文は「型」を身につければ怖くない&lt;/h2&gt;
&lt;ul&gt;
&lt;li&gt;小論文は、&lt;strong&gt;「論点のある文章」＝論文の一種&lt;/strong&gt;であり、イエス・ノーで答えられる論点を必ず立てる。&lt;/li&gt;
&lt;li&gt;書き方のマニュアルは、&lt;strong&gt;「論点 → 譲歩 → 論破 → 結論」&lt;/strong&gt;という4ステップ。&lt;/li&gt;
&lt;li&gt;まずは論点をはっきりさせ、反対意見をいったん認める（譲歩）。&lt;/li&gt;
&lt;li&gt;そのうえで、反対意見の弱点を指摘し、自分の立場の妥当性を示す（論破）。&lt;/li&gt;
&lt;li&gt;最後に、これまでの議論を一文でまとめた&lt;strong&gt;結論&lt;/strong&gt;を述べる。&lt;/li&gt;
&lt;li&gt;夏頃から、他教科の息抜きとしてでも構わないので、小論文に触れ始めるのが理想。&lt;/li&gt;
&lt;li&gt;最低でも&lt;strong&gt;数問はこのマニュアルに沿って書き、信頼できる先生に添削してもらう&lt;/strong&gt;ことが重要。&lt;/li&gt;
&lt;li&gt;添削環境がなければ、&lt;strong&gt;読解ラボ東京の個別指導・オンライン授業&lt;/strong&gt;の活用も有効。&lt;/li&gt;
&lt;/ul&gt;
&lt;p&gt;小論文は、特別な「文才」がないと書けないものではありません。&lt;br /&gt;
&lt;strong&gt;普遍的な「型」と、それを使いこなすための練習&lt;/strong&gt;さえ積めば、誰でも論理的で説得力のある文章を書けるようになります。&lt;br /&gt;
入試本番で自信を持って答案を書けるよう、ぜひ早めに準備を始めていきましょう。&lt;/p&gt;
&lt;p&gt;&amp;nbsp;&lt;/p&gt;
&lt;p&gt;小論文の仕上げ段階では、&lt;a href="https://dokkai-labo.tokyo/blog/shouronbunmaster/"&gt;小論文の構成｜序論本論結論の割合と論点整理&lt;/a&gt;で「配分」と「論点整理」を確認し、本文の組み立てを崩さずに整えると、答案の安定感が上がります。&lt;/p&gt;
&lt;p&gt;&amp;nbsp;&lt;/p&gt;
&lt;p&gt;&lt;!-- [ /.socialSet ] --&gt;&lt;/p&gt;
&lt;p&gt;&lt;!-- [ /.socialSet ] --&gt;&lt;/p&gt;
&lt;div class="alert alert-primary p-3 mt-4" role="alert"&gt;
&lt;p class="mb-2"&gt;&lt;strong&gt;要旨を正しく抽出できない弊害は、国語の不合格を確定させます。&lt;/strong&gt;&lt;/p&gt;
&lt;p class="mb-1"&gt;本文の核を外した解答で減点を繰り返せば、悪い癖が固定化され、最終的な合格ラインの合計点に跳ね返る致命的な打撃となります。&lt;/p&gt;
&lt;p class="mb-3"&gt;記述の精度が上がらないのは、一重に要素分解の不一致が原因です。&lt;/p&gt;
&lt;div class="d-grid gap-2"&gt;&lt;a class="btn btn-primary btn-lg" href="https://dokkai-labo.tokyo/reading-lesson/"&gt;合格力を叩き込む個別指導の受講はこちら&lt;/a&gt;&lt;br /&gt;
&lt;a class="btn btn-outline-primary btn-lg" href="https://dokkai-labo.tokyo/policy/"&gt;読解ラボの指導方針を詳しく知る&lt;/a&gt;&lt;/div&gt;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href="https://dokkai-labo.tokyo/blog/"&gt;中学受験国語の攻略記事一覧&lt;/a&gt;&lt;/div&gt;
&lt;/div&gt;
&lt;section class="veu_cta" id="veu_cta-20321"&gt;&lt;h1 class="cta_title"&gt;講座案内：完全１対１個別指導【中学受験/大学受験】&lt;/h1&gt;&lt;div class="cta_body"&gt;&lt;div class="cta_body_image cta_body_image_right"&gt;&lt;a href="https://dokkai-labo.tokyo/kobetsu/" target="_blank"&gt;&lt;/a&gt;&lt;/div&gt;&lt;div class="cta_body_txt image_exist"&gt;当塾では、中学受験の国語と大学受験の現代文を指導しております。どちらも完全１対１の個別指導です。生徒さんの現在の学力に合わせて問題を厳選し、理解力に応じた解説をして参ります。&lt;/div&gt;&lt;div class="cta_body_link"&gt;&lt;a href="https://dokkai-labo.tokyo/kobetsu/" class="btn btn-primary btn-block btn-lg" target="_blank"&gt;完全１対１個別指導【中学受験/大学受験】&lt;/a&gt;&lt;/div&gt;&lt;/div&gt;&lt;!--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</si>
  <si>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https://dokkai-labo.tokyo/blog/difficult-problem/
【検出された不自然ワード】
- 型
- 迷い
- 手順
- 最短
- 設計
【本文】
------
&lt;p&gt;&lt;iframe title="YouTube video player" src="https://www.youtube.com/embed/YAI1ItBLhkE" width="560" height="315" frameborder="0" allowfullscreen="allowfullscreen"&gt;&lt;/iframe&gt;&lt;/p&gt;
&lt;p&gt;本考察は、大学入試共通テスト（国語）の全体的な出題傾向を踏まえた続編です。全体像の整理については、&lt;a href="https://dokkai-labo.tokyo/blog/test/" target="_blank" rel="noopener noreferrer"&gt;全体像はこちら&lt;/a&gt;をご確認ください。&lt;/p&gt;
&lt;p&gt;夏井(&lt;a href="https://natsui-sansu-juku.com/"&gt;中学受験専門夏井算数塾&lt;/a&gt;代表)：現代文の話を進めたいと思います。&lt;br /&gt;
時間が掛かる問題と、あっさり処理できる問題があったと思いますが、具体的にはどんな問題になるのでしょうか？&lt;/p&gt;
&lt;p&gt;長島：&lt;strong&gt;具体的にいきます。&lt;/strong&gt;&lt;br /&gt;
まず大問1の問5です。問5は答えの要素が二つあります。&lt;br /&gt;
一つが、&lt;span style="color: #0000ff;"&gt;視点が動かないこと&lt;/span&gt;です。&lt;br /&gt;
この「視点が動かない」という内容はすぐ見つかるので、「視点が動かない」と書かれた選択肢を選ぼうと思います。&lt;br /&gt;
ところが、どの選択肢にもその内容が含まれているため、ここで迷ってしまうはずです。&lt;/p&gt;
&lt;p&gt;実はもう一つ、答えとして必要な要素があり、それが&lt;br /&gt;
&lt;span style="color: #ff0000;"&gt;沈思黙考の時間である&lt;/span&gt;&lt;br /&gt;
という点です。この2点を満たす選択肢を探すと、3が選べるという流れになります。&lt;br /&gt;
こうしたように、答えの要素が複数あり、プロセスが長くなるため時間が掛かるのがまず一つ。&lt;/p&gt;
&lt;p&gt;もう一つは、先ほど話題に出た問6の括弧3です。&lt;br /&gt;
ここは文章1・文章2でそれぞれ何を言っていたかを複数回確認する必要があります。&lt;br /&gt;
これも時間が掛かる問題だと思います。&lt;/p&gt;
&lt;p&gt;夏井：どうやって見極めたらいいですか？&lt;/p&gt;
&lt;p&gt;長島：&lt;strong&gt;見極める必要はないと思います。&lt;/strong&gt;&lt;br /&gt;
解いていく中で自然と時間が掛かりますから、全速力で進むだけでいいと思います。&lt;br /&gt;
逆に大問1でいえば、問1は漢字ですから置いておくとして、問2〜問4はすぐ近くに答えがあります。&lt;/p&gt;
&lt;p&gt;「コルビジェの建物はどんな建物ですか？」という問いなら、探せばすぐ見つかります。&lt;br /&gt;
紛らわしい選択肢もありません。&lt;/p&gt;
&lt;p&gt;なので、問2〜問4は見極めは不要です。&lt;br /&gt;
問5になると、頑張っても選べない→別の要素を探す必要が出る→結果時間が掛かる。&lt;br /&gt;
つまり、やってみないと分からないのです。&lt;/p&gt;
&lt;p&gt;多分この質問の背景には、時間配分への不安があるのだと思います。&lt;br /&gt;
現代文は45分くらいかけられると思いますので、今回でいうと問2〜問4で12〜13分で終わっていれば理想です。&lt;/p&gt;
&lt;p&gt;ただ、&lt;span style="color: #ff0000;"&gt;結局、瞬時に解く力が身に付いていれば、時間オーバーはまず起こりません。&lt;/span&gt;&lt;br /&gt;
まずは経験値を積んで、全速力で駆け抜けることを意識してほしいです。&lt;/p&gt;
&lt;p&gt;夏井：受験生は「ハマりたくない」から、ハマりそうな問題を避けたいと思うはずです。&lt;br /&gt;
それは事前に見極められるのでしょうか？&lt;/p&gt;
&lt;p&gt;長島：解いている最中に「ハマった」と分かるので、事前に見極めることは無理です。&lt;br /&gt;
問5のように、1つ要素を探して「全部に書いてあるじゃん」と迷い始めたら、それがハマりです。&lt;/p&gt;
&lt;p&gt;その場合の対処法は、&lt;/p&gt;
&lt;p&gt;&lt;span style="color: #0000ff;"&gt;別の要素を探す / 傍線部を改めて見比べる&lt;/span&gt;&lt;/p&gt;
&lt;p&gt;などがありますが、最終的には&lt;/p&gt;
&lt;p&gt;エイヤッと決めて先に進む（問題に印を付けて後で戻る）&lt;/p&gt;
&lt;p&gt;これが最善です。&lt;/p&gt;
&lt;p&gt;夏井：古文では「ハマる」というより、気づかないうちにスルーしてしまう印象がありますが、違いはありますか？&lt;/p&gt;
&lt;p&gt;岡部（&lt;a href="https://koten-kakitsubata.jp/"&gt;古典専門塾かきつばた&lt;/a&gt;代表）：僕は古文が読める側なので分からないですが（笑）、&lt;br /&gt;
子供たちが「ハマった」というときは、解答根拠を読み取れていないのが原因です。&lt;/p&gt;
&lt;p&gt;長文を読む際には、精読すべき箇所と流してよい箇所の緩急が大事です。&lt;br /&gt;
英語でも同じで、簡単な文をSVで切ったりしませんが、複雑な文なら切りますよね。&lt;br /&gt;
その見極めは、ある程度勘も必要です。&lt;/p&gt;
&lt;p&gt;夏井：経験を通じて、その見極めができるようになるということですか？&lt;/p&gt;
&lt;p&gt;岡部：そうだと思います。&lt;/p&gt;
&lt;p&gt;長島：現代文でも同じです。&lt;br /&gt;
一度読んだあと、問題を解こうとしたときに&lt;/p&gt;
&lt;p&gt;✔ パッと「あそこだ」と浮かぶ問題&lt;br /&gt;
✘ どこにあるか全く見当がつかない問題&lt;/p&gt;
&lt;p&gt;があります。&lt;/p&gt;
&lt;p&gt;夏井：それは経験によって、「ヤバそうな香り」が分かるようになる？&lt;/p&gt;
&lt;p&gt;長島：逆です。&lt;br /&gt;
ヤバい問題は見極められないが、楽勝な問題は分かります。&lt;/p&gt;
&lt;p&gt;&lt;span style="color: #ff0000;"&gt;楽勝じゃない → 難しい&lt;/span&gt;&lt;br /&gt;
これが基準で十分です。&lt;/p&gt;
&lt;p&gt;岡部：古文だと「る」「れ」「ぬ」などの引っ掛かりポイントが出た瞬間にアラートが上がります。&lt;br /&gt;
その際に品詞分解する癖が大切です。&lt;/p&gt;
&lt;p&gt;長島：現代文でいうと、因果関係の引っかけですね。&lt;br /&gt;
「因果関係がないのに、“〜だから” とつなぐ選択肢」は典型的です。&lt;/p&gt;
&lt;p&gt;岡部：ただ、これは言語化しづらく、自学では身につきにくい部分です。&lt;br /&gt;
授業で講師が強調したところを追体験していくことで身体化していきます。&lt;/p&gt;
&lt;p&gt;岡部：そして最終的に、繰り返した結果、&lt;/p&gt;
&lt;p&gt;&lt;span style="color: #ff0000;"&gt;意識せずに読める（＝無意識化）&lt;/span&gt;&lt;/p&gt;
&lt;p&gt;状態になります。&lt;br /&gt;
いちいち考えずに、「れる」を見た瞬間に訳せる、ということです。&lt;/p&gt;
&lt;p&gt;長島：現代文でも、答えの場所が分かったら&lt;/p&gt;
&lt;p&gt;&lt;strong&gt;そこで止まらずに即探しに行く&lt;/strong&gt;&lt;/p&gt;
&lt;p&gt;これも無意識化です。&lt;br /&gt;
問題文に「最後の一文に注目して」と指示があれば、すぐ最後を見る。&lt;br /&gt;
&lt;span style="color: #0000ff;"&gt;考える前に動けるようになる&lt;/span&gt;のが理想です。&lt;/p&gt;
&lt;hr /&gt;
&lt;h2&gt;「ハマり」対処の実行手順（共通テスト国語）&lt;/h2&gt;
&lt;p&gt;このページの内容を、試験本番で再現できる形に落とすために、&lt;br /&gt;
&lt;strong&gt;ハマった瞬間の行動&lt;/strong&gt;を手順化しておきます。&lt;/p&gt;
&lt;div class="border rounded p-3 mb-3" style="background-color: #e3f2fd;"&gt;
&lt;h3 class="h6 mb-2"&gt;ハマり判定（この2つが出たらアラート）&lt;/h3&gt;
&lt;ul class="mb-0" style="font-size: 0.95rem;"&gt;
&lt;li&gt;&lt;strong&gt;① 根拠の場所が「パッと浮かばない」&lt;/strong&gt;（どこにあるか見当がつかない）&lt;/li&gt;
&lt;li&gt;&lt;strong&gt;② 1要素は見つかったのに、選択肢が全部それっぽい&lt;/strong&gt;（問5型の迷い）&lt;/li&gt;
&lt;/ul&gt;
&lt;/div&gt;
&lt;div class="border rounded p-3 mb-3" style="background-color: #fffde7;"&gt;
&lt;h3 class="h6 mb-2"&gt;ハマった時の最短行動（30秒ルール）&lt;/h3&gt;
&lt;ol class="mb-0 ps-3" style="font-size: 0.95rem;"&gt;
&lt;li&gt;&lt;strong&gt;追加の要素を1つだけ探す&lt;/strong&gt;（「もう1条件」を拾う）&lt;/li&gt;
&lt;li&gt;それでも迷うなら、&lt;strong&gt;問題番号に印&lt;/strong&gt;を付けて一旦先へ&lt;/li&gt;
&lt;li&gt;戻るのは&lt;strong&gt;最後の3分&lt;/strong&gt;（残り時間がある時だけ）&lt;/li&gt;
&lt;/ol&gt;
&lt;p class="mb-0" style="font-size: 0.9rem;"&gt;※「もう少し考えたら解けそう」は危険信号になりやすいので、&lt;strong&gt;区切り時間&lt;/strong&gt;を先に決めます。&lt;/p&gt;
&lt;/div&gt;
&lt;h2&gt;「難問を見極める」は不要。代わりに「楽勝だけ拾う」&lt;/h2&gt;
&lt;p&gt;対談内の通り、難問は事前に見極めにくい一方で、&lt;strong&gt;楽勝な問題は見分けやすい&lt;/strong&gt;ので、&lt;br /&gt;
先に「楽勝」を落とし切る設計にします。&lt;/p&gt;
&lt;div class="table-responsive mb-3"&gt;
&lt;table class="table table-bordered align-middle" style="font-size: 0.9rem;"&gt;
&lt;thead style="background-color: #f5f5f5;"&gt;
&lt;tr&gt;
&lt;th style="width: 25%;"&gt;問題タイプ&lt;/th&gt;
&lt;th style="width: 40%;"&gt;楽勝サイン&lt;/th&gt;
&lt;th style="width: 35%;"&gt;動き&lt;/th&gt;
&lt;/tr&gt;
&lt;/thead&gt;
&lt;tbody&gt;
&lt;tr&gt;
&lt;td&gt;&lt;strong&gt;漢字・語彙&lt;/strong&gt;&lt;/td&gt;
&lt;td&gt;即答できる／迷いがない&lt;/td&gt;
&lt;td&gt;迷ったら印→後回し&lt;/td&gt;
&lt;/tr&gt;
&lt;tr&gt;
&lt;td&gt;&lt;strong&gt;傍線部の近くに根拠&lt;/strong&gt;&lt;/td&gt;
&lt;td&gt;本文の同段落に言い換えが見える&lt;/td&gt;
&lt;td&gt;即回収（止まらない）&lt;/td&gt;
&lt;/tr&gt;
&lt;tr&gt;
&lt;td&gt;&lt;strong&gt;要素が1つの選択&lt;/strong&gt;&lt;/td&gt;
&lt;td&gt;条件が単純で、選択肢の差が大きい&lt;/td&gt;
&lt;td&gt;即決して進む&lt;/td&gt;
&lt;/tr&gt;
&lt;tr&gt;
&lt;td&gt;&lt;strong&gt;要素が複数の選択&lt;/strong&gt;&lt;/td&gt;
&lt;td&gt;選択肢が全部それっぽい&lt;/td&gt;
&lt;td&gt;追加要素を1つ探す→無理なら印&lt;/td&gt;
&lt;/tr&gt;
&lt;/tbody&gt;
&lt;/table&gt;
&lt;/div&gt;
&lt;h2&gt;時間配分の目安（現代文）&lt;/h2&gt;
&lt;p style="font-size: 0.95rem;"&gt;本文内では「現代文は45分くらい」「問2〜問4で12〜13分が理想」という話が出ています。&lt;br /&gt;
本番では、次のように&lt;strong&gt;区切り&lt;/strong&gt;を決めておくとハマりにくくなります。&lt;/p&gt;
&lt;ul style="font-size: 0.95rem;"&gt;
&lt;li&gt;（例）問2〜問4：&lt;strong&gt;12〜13分&lt;/strong&gt;で通過&lt;/li&gt;
&lt;li&gt;迷いが出たら：&lt;strong&gt;30秒で切る&lt;/strong&gt;（印を付ける）&lt;/li&gt;
&lt;li&gt;戻り：&lt;strong&gt;最後の3分だけ&lt;/strong&gt;（残り時間がある時のみ）&lt;/li&gt;
&lt;/ul&gt;
&lt;h2&gt;FAQ（よくある不安）&lt;/h2&gt;
&lt;p style="font-size: 0.95rem;"&gt;&lt;strong&gt;Q. 印を付けて先に進むと、結局戻れず失点しませんか？&lt;/strong&gt;&lt;br /&gt;
A. 失点の最大要因は「難問に時間を吸われて、取れる問題を落とす」ことです。印運用は&lt;strong&gt;全体失点を減らす手段&lt;/strong&gt;で、&lt;br /&gt;
戻れない場合でも、時間不足の連鎖を防げます。&lt;/p&gt;
&lt;p style="font-size: 0.95rem;"&gt;&lt;strong&gt;Q. 30秒で切るのが怖いです。&lt;/strong&gt;&lt;br /&gt;
A. 30秒は「捨てる」ではなく、&lt;strong&gt;追加要素を1つ探す&lt;/strong&gt;ための時間です。&lt;br /&gt;
追加要素が見つからない＝その時点では難問寄りなので、印→前進が合理的です。&lt;/p&gt;
&lt;p&gt;&lt;!-- [ /.socialSet ] --&gt;&lt;/p&gt;
&lt;section class="veu_cta" id="veu_cta-21074"&gt;&lt;h1 class="cta_title"&gt;出版&lt;/h1&gt;&lt;div class="cta_body"&gt;&lt;div class="cta_body_image cta_body_image_right"&gt;&lt;a href="https://dokkai-labo.tokyo/ct/publish/"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学習と受験対策のエキスパートからの知識と洞察に基づく貴重なリソースです。この書籍は、大学入試や受験に関連するさまざまなトピックに焦点を当て、国語力の向上から受験戦略までを包括的にカバーしています。&lt;/div&gt;&lt;div class="cta_body_link"&gt;&lt;a href="https://dokkai-labo.tokyo/ct/publish/" class="btn btn-primary btn-block btn-lg" target="_blank"&gt;出版&lt;/a&gt;&lt;/div&gt;&lt;/div&gt;&lt;!--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</si>
  <si>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https://dokkai-labo.tokyo/blog/komatou2021/
【検出された不自然ワード】
- 崩れ
- 迷い
- 固定
- 手順
- 整え
【本文】
------
&lt;h2&gt;駒場東邦中 2021 国語｜厳選解説動画と問題ポイント&lt;/h2&gt;
&lt;p&gt;本ページでは、&lt;strong&gt;令和３年度 駒場東邦中学校 入試国語&lt;/strong&gt;の問題から厳選した設問について、動画とあわせてポイントを解説します。&lt;br /&gt;
特に、受験生がつまずきやすい「傍線部の説明を求める問題（＝イコールの中身を答える問題）」に焦点を当て、&lt;br /&gt;
&lt;strong&gt;どこを読み取り、どのように答えを組み立てればよいか&lt;/strong&gt;を整理していきます。&lt;/p&gt;
&lt;p&gt;過去問演習を「何回繰り返すか／類題演習とどの順で組むか」まで含めた全体像は、&lt;a href="https://dokkai-labo.tokyo/blog/kokugo-kakomon/"&gt;過去問演習の全体像はこちら&lt;/a&gt;で整理しています。&lt;/p&gt;
&lt;div class="rounded" style="background-color: lightblue; padding: 12px; margin: 14px 0;"&gt;
&lt;p style="margin: 0 0 8px 0;"&gt;&lt;strong&gt;駒場東邦 過去問（入試問題）復習で確認したいこと&lt;/strong&gt;&lt;/p&gt;
&lt;ul style="margin: 0; padding-left: 1.2em;"&gt;
&lt;li&gt;&lt;strong&gt;傍線部説明&lt;/strong&gt;は「傍線＝イコールの中身」を本文から拾う（抽象語は直後の具体化が答えになりやすい）&lt;/li&gt;
&lt;li&gt;&lt;strong&gt;心情説明&lt;/strong&gt;は「どう感じたか」だけで終わらせず、&lt;strong&gt;理由（状況）&lt;/strong&gt;までセットで書く&lt;/li&gt;
&lt;li&gt;動画と本文を往復し、&lt;strong&gt;本文のどこが根拠か&lt;/strong&gt;を言える状態にする&lt;/li&gt;
&lt;li&gt;&lt;strong&gt;問題文・設問（過去問）そのものの配布は行っていません&lt;/strong&gt;。お手元の過去問題集等をご用意のうえご覧ください&lt;/li&gt;
&lt;/ul&gt;
&lt;/div&gt;
&lt;h2&gt;厳選解説動画（駒場東邦中 2021 国語）&lt;/h2&gt;
&lt;p&gt;令和３年度 駒場東邦中学校の入試問題より、厳選した問題とその解説を動画でお届けしています。&lt;/p&gt;
&lt;p style="text-align: center;"&gt;&lt;iframe title="駒場東邦中学校・令和３年度 厳選解説動画" src="https://www.youtube.com/embed/crtQX6bv4YE" width="560" height="315" frameborder="0" allowfullscreen="allowfullscreen"&gt;&lt;/iframe&gt;&lt;/p&gt;
&lt;p style="text-align: center;"&gt;&lt;a href="https://youtu.be/crtQX6bv4YE" target="_blank" rel="noopener noreferrer"&gt;▶ YouTubeで視聴する（別タブで開く）&lt;/a&gt;&lt;br /&gt;
URL：https://youtu.be/crtQX6bv4YE&lt;/p&gt;
&lt;h2&gt;駒場東邦 過去問の回し方（自宅復習の手順）&lt;/h2&gt;
&lt;p&gt;「解説を見て分かった」で止まると、次年度や別の文章で同じ失点が起きやすくなります。駒場東邦の国語に限らず、学校別の過去問解説は&lt;strong&gt;解き直しの手順&lt;/strong&gt;まで固定すると得点が安定します。&lt;/p&gt;
&lt;ul&gt;
&lt;li&gt;&lt;strong&gt;①設問タイプを仕分ける：&lt;/strong&gt;傍線部説明（イコール）／心情＋理由／抜き出し・選択&lt;/li&gt;
&lt;li&gt;&lt;strong&gt;②根拠位置を固定する：&lt;/strong&gt;傍線部の&lt;strong&gt;直前直後&lt;/strong&gt;に戻り、説明・具体化・言い換えを拾う&lt;/li&gt;
&lt;li&gt;&lt;strong&gt;③記述は要素を先に並べる：&lt;/strong&gt;心情なら「どう感じたか」＋「なぜ（状況）」、説明なら「抽象語」→「具体化」&lt;/li&gt;
&lt;li&gt;&lt;strong&gt;④書き直しを1回入れる：&lt;/strong&gt;同じ設問をもう一度書き、根拠に戻る動きが再現できるか確認する&lt;/li&gt;
&lt;/ul&gt;
&lt;div class="rounded" style="background-color: lightblue; padding: 10px; margin: 14px 0;"&gt;
&lt;p style="margin: 0;"&gt;過去問は「回数」より「直し」です。本文のどの一文（どの説明・どの具体化）を使ったかが言える形に整えると、別の文章でも同じ手順が使えるようになります。&lt;/p&gt;
&lt;/div&gt;
&lt;h2&gt;設問別解説｜傍線部説明（イコール）と心情＋理由の記述手順&lt;/h2&gt;
&lt;h3&gt;傍線部の説明問題の考え方（基本）&lt;/h3&gt;
&lt;p&gt;ここで扱う２つの設問はどちらも、&lt;strong&gt;「傍線部の内容を説明しなさい」&lt;/strong&gt;というタイプの問題です。&lt;br /&gt;
このタイプの問題は、次のように考えると安定して解けるようになります。&lt;/p&gt;
&lt;ul&gt;
&lt;li&gt;傍線部の言葉や表現＝「イコール」の内容を探す&lt;/li&gt;
&lt;li&gt;同じ言葉・似た内容の言い換えに注目する&lt;/li&gt;
&lt;li&gt;傍線部の&lt;strong&gt;前後の文脈&lt;/strong&gt;から、状況や理由をセットで押さえる&lt;/li&gt;
&lt;/ul&gt;
&lt;div class="rounded" style="background-color: lightblue; padding: 10px; margin-bottom: 20px;"&gt;&lt;strong&gt;【傍線部説明問題の基本】&lt;/strong&gt;&lt;br /&gt;
説明を求められている問題は、&lt;strong&gt;「傍線部 ＝ 何か」&lt;/strong&gt;という形で、&lt;br /&gt;
傍線部とイコールの内容を本文中から見つけて答えます。&lt;/div&gt;
&lt;h3&gt;大問一 問四「奥の手」をどう説明するか&lt;/h3&gt;
&lt;h4&gt;設問の概要&lt;/h4&gt;
&lt;p&gt;大問一 問四は、本文中の傍線部「奥の手」が指している内容を説明させる問題です。&lt;br /&gt;
ここで問われているのは、&lt;br /&gt;
&lt;strong&gt;「奥の手」＝ 具体的にどんな行動・内容なのか&lt;/strong&gt;&lt;br /&gt;
を本文から読み取る力です。&lt;/p&gt;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&lt;h4&gt;本文の該当箇所&lt;/h4&gt;
&lt;blockquote&gt;&lt;p&gt;６ページ最後の行：&lt;br /&gt;
「こうなったら奥の手を・・・明日、PTAに訴えてみようと祥子は心に決めた。」&lt;/p&gt;&lt;/blockquote&gt;
&lt;h4&gt;原因：なぜ受験生は迷いやすいのか&lt;/h4&gt;
&lt;ul&gt;
&lt;li&gt;「奥の手」という抽象的な言葉だけを見てしまい、&lt;strong&gt;具体的な中身&lt;/strong&gt;まで読み取れていない&lt;/li&gt;
&lt;li&gt;「奥の手＝何かすごい方法」程度で止まってしまい、本文中のイコール部分を探しきれていない&lt;/li&gt;
&lt;li&gt;前後の一文を丁寧に読まず、部分的なイメージで答えてしまう&lt;/li&gt;
&lt;/ul&gt;
&lt;h4&gt;対処：どこをどう読むべきか&lt;/h4&gt;
&lt;p&gt;「奥の手」という言葉のすぐ後ろに、具体的な内容が書かれています。&lt;/p&gt;
&lt;ul&gt;
&lt;li&gt;傍線部と&lt;strong&gt;同じ言葉&lt;/strong&gt;が出てきたら、その周辺を丁寧に読む&lt;/li&gt;
&lt;li&gt;抽象語（奥の手など）の直後にある、&lt;strong&gt;具体的な行動や考え&lt;/strong&gt;が答えになることが多い&lt;/li&gt;
&lt;/ul&gt;
&lt;h4&gt;答案のイメージ&lt;/h4&gt;
&lt;p&gt;本文より、&lt;strong&gt;「PTAに訴えてみようと祥子は心に決めた。」&lt;/strong&gt;という一文が続いています。&lt;br /&gt;
したがって、&lt;/p&gt;
&lt;p&gt;【&lt;strong&gt;PTAに訴えること&lt;/strong&gt;】&lt;br /&gt;
が「奥の手」の具体的な中身であり、これが答えとなります。&lt;/p&gt;
&lt;div class="rounded" style="background-color: lightblue; padding: 10px; margin-top: 10px;"&gt;
&lt;p&gt;&lt;strong&gt;【ポイント整理】&lt;/strong&gt;&lt;/p&gt;
&lt;ul&gt;
&lt;li&gt;抽象的な言葉（奥の手）は、その直後に具体的内容が書かれていることが多い&lt;/li&gt;
&lt;li&gt;同じ言葉・同じ話題が繰り返される箇所は要チェック&lt;/li&gt;
&lt;li&gt;「傍線部＝その直後の具体的な行動」としてイコールで捉える練習をしておく&lt;/li&gt;
&lt;/ul&gt;
&lt;/div&gt;
&lt;h3&gt;大問一 問八「傍線⑥」の感じ方をどう説明するか（心情＋理由）&lt;/h3&gt;
&lt;h4&gt;設問の概要&lt;/h4&gt;
&lt;p&gt;大問一 問八も、傍線部の説明を求める問題です。ここでは、&lt;br /&gt;
&lt;strong&gt;登場人物がどのように感じたのか&lt;/strong&gt;を、理由とセットで説明することが求められています。&lt;/p&gt;
&lt;h4&gt;本文の該当箇所&lt;/h4&gt;
&lt;p&gt;傍線部の直前には、次のようなやり取りがあります。&lt;/p&gt;
&lt;blockquote&gt;&lt;p&gt;「それは大変でしたね・・・。～まさか今も、家に一人ですか？」&lt;/p&gt;&lt;/blockquote&gt;
&lt;h4&gt;原因：何が分かりにくいのか&lt;/h4&gt;
&lt;ul&gt;
&lt;li&gt;会話文そのものが丁寧な言い方なので、&lt;strong&gt;責められているニュアンス&lt;/strong&gt;を読み取りにくい&lt;/li&gt;
&lt;li&gt;人物の心情（どう感じたか）が直接書かれておらず、行間を読む必要がある&lt;/li&gt;
&lt;li&gt;「なぜそう感じたのか」という&lt;strong&gt;理由&lt;/strong&gt;まで答えに含めることを忘れがち&lt;/li&gt;
&lt;/ul&gt;
&lt;h4&gt;対処：心情＋理由をセットで読む&lt;/h4&gt;
&lt;p&gt;傍線⑥で問われているのは、&lt;strong&gt;「無責任だと責められているように感じた」という心情&lt;/strong&gt;です。&lt;br /&gt;
その背景には、次のような状況があります。&lt;/p&gt;
&lt;ul&gt;
&lt;li&gt;息子は「登校できていない」&lt;/li&gt;
&lt;li&gt;「体調もすぐれない」&lt;/li&gt;
&lt;li&gt;その息子を「家に一人で残している」&lt;/li&gt;
&lt;/ul&gt;
&lt;p&gt;この状況で、「今も家に一人ですか？」と聞かれたため、&lt;br /&gt;
&lt;strong&gt;「そんな状態の子どもを一人にしておくなんて、無責任ではないか」&lt;/strong&gt;&lt;br /&gt;
と責められているように感じた、と読み取れます。&lt;/p&gt;
&lt;h4&gt;答案のイメージ&lt;/h4&gt;
&lt;p&gt;【傍線⑥ ＝ 無責任だと責められているように感じた】ことを、&lt;br /&gt;
その&lt;strong&gt;理由&lt;/strong&gt;とセットで文章化すると、次のようになります。&lt;/p&gt;
&lt;p&gt;【&lt;strong&gt;いまだに登校できず、体調もすぐれない息子を家に一人で留守番させているのは無責任だと責められている（ように感じた）&lt;/strong&gt;】&lt;br /&gt;
このように、&lt;strong&gt;心情＋理由&lt;/strong&gt;の二本立てでまとめることが大切です。&lt;/p&gt;
&lt;div class="rounded" style="background-color: lightblue; padding: 10px; margin-top: 10px;"&gt;
&lt;p&gt;&lt;strong&gt;【ポイント整理】&lt;/strong&gt;&lt;/p&gt;
&lt;ul&gt;
&lt;li&gt;会話文の「言外のニュアンス」から、相手の意図や受け手の感じ方を読み取る&lt;/li&gt;
&lt;li&gt;設問が「なぜ」「どのように感じたか」を聞いている場合は、&lt;strong&gt;理由を必ずセットで書く&lt;/strong&gt;&lt;/li&gt;
&lt;li&gt;状況（登校できない・体調不良・一人で留守番）を整理してから、心情を言葉にする&lt;/li&gt;
&lt;/ul&gt;
&lt;/div&gt;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&lt;h2&gt;よくある失点の止め方（傍線部説明／心情＋理由）&lt;/h2&gt;
&lt;ul&gt;
&lt;li&gt;&lt;strong&gt;傍線部説明：&lt;/strong&gt;傍線の言葉を言い換えただけで終わる（イコールの中身＝本文の具体化が抜ける）&lt;/li&gt;
&lt;li&gt;&lt;strong&gt;心情：&lt;/strong&gt;気持ち語だけを書く（理由＝その場の状況が入らず、採点ポイントに届かない）&lt;/li&gt;
&lt;/ul&gt;
&lt;div class="rounded" style="background-color: lightblue; padding: 10px; margin: 14px 0;"&gt;
&lt;p style="margin: 0;"&gt;「傍線部の直前直後」に戻って、説明・具体化・言い換えを拾う動きができると、過去問でも初見文でも崩れにくくなります。&lt;/p&gt;
&lt;/div&gt;
&lt;h2&gt;まとめ：駒場東邦の国語で再現したい手順&lt;/h2&gt;
&lt;p&gt;駒場東邦中学校をはじめとする難関校の国語入試では、&lt;strong&gt;「傍線部の説明」や「心情の説明」&lt;/strong&gt;といった記述・説明問題が頻出です。&lt;br /&gt;
これらの問題で安定して点数を取るには、次のポイントを意識しましょう。&lt;/p&gt;
&lt;ul&gt;
&lt;li&gt;傍線部は「イコールの中身」を本文中から探して答える問題だと理解する&lt;/li&gt;
&lt;li&gt;同じ言葉・言い換え表現・直後の具体的な行動に注目する&lt;/li&gt;
&lt;li&gt;心情問題では、「どう感じたか」だけでなく&lt;strong&gt;「なぜそう感じたのか」&lt;/strong&gt;までセットで書く&lt;/li&gt;
&lt;li&gt;会話文の「言外のニュアンス」や、その時点での状況を整理してから答えを作る&lt;/li&gt;
&lt;/ul&gt;
&lt;p&gt;今回の&lt;strong&gt;令和３年度 駒場東邦中学校&lt;/strong&gt;の入試問題も、これらの読み方・考え方を身につけていれば、落ち着いて対応できる問題です。&lt;br /&gt;
動画解説とあわせて繰り返し確認し、「傍線部説明問題＝怖くない」という感覚を養っていきましょう。&lt;/p&gt;
&lt;p&gt;&lt;a href="https://youtu.be/crtQX6bv4YE" target="_blank" rel="noopener noreferrer"&gt;▶ 駒場東邦中学校・令和３年度 厳選解説動画を見る&lt;/a&gt;&lt;/p&gt;
&lt;p&gt;&lt;!-- [ /.socialSet ] --&gt;&lt;/p&gt;
&lt;section class="veu_cta" id="veu_cta-21074"&gt;&lt;h1 class="cta_title"&gt;出版&lt;/h1&gt;&lt;div class="cta_body"&gt;&lt;div class="cta_body_image cta_body_image_right"&gt;&lt;a href="https://dokkai-labo.tokyo/ct/publish/"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学習と受験対策のエキスパートからの知識と洞察に基づく貴重なリソースです。この書籍は、大学入試や受験に関連するさまざまなトピックに焦点を当て、国語力の向上から受験戦略までを包括的にカバーしています。&lt;/div&gt;&lt;div class="cta_body_link"&gt;&lt;a href="https://dokkai-labo.tokyo/ct/publish/" class="btn btn-primary btn-block btn-lg" target="_blank"&gt;出版&lt;/a&gt;&lt;/div&gt;&lt;/div&gt;&lt;!--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</si>
  <si>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https://dokkai-labo.tokyo/col_blog/monogataribun-online/
【検出された不自然ワード】
- 崩れ
- 型
- 迷い
- 手順
- 整え
【本文】
------
&lt;div class="container my-4"&gt;
&lt;p&gt;&lt;!-- Hero / 導入部分 --&gt;&lt;/p&gt;
&lt;div class="card shadow-sm mb-4 border-0" style="background: linear-gradient(135deg, #4a148c, #006064); color: #fff;"&gt;
&lt;div class="card-body p-4"&gt;
&lt;div class="d-flex flex-wrap justify-content-between align-items-center mb-2"&gt;&lt;span class="badge bg-warning text-dark mb-2" style="font-size: 0.8rem;"&gt;中学受験国語／物語文&lt;/span&gt;&lt;br /&gt;
&lt;span class="badge bg-light text-dark mb-2" style="font-size: 0.75rem;"&gt;オンライン国語個別指導&lt;/span&gt;&lt;/div&gt;
&lt;h1 class="card-title mb-3" style="font-size: 1.9rem; line-height: 1.5;"&gt;&lt;/h1&gt;
&lt;p class="card-text mb-2" style="font-size: 0.96rem;"&gt;「模試や過去問になると物語文だけ点数が安定しない」「選択肢はそこそこ合うのに、記述で一気に落としてしまう」といったお悩みは、中学受験国語のご相談の中でも非常に多く見られます。&lt;/p&gt;
&lt;p class="card-text mb-0" style="font-size: 0.96rem;"&gt;多くの場合、原因は読書量の不足だけではなく、人物像の整理と心情の根拠取りが曖昧なまま読み進めている点にあります。本稿では、オンライン国語の個別指導で人物像と心情をどのように可視化していくのか、その具体的なステップと家庭でのフォロー方法を丁寧に解説します。&lt;/p&gt;
&lt;p class="card-text mt-2 mb-0" style="font-size: 0.96rem;"&gt;物語文で点を取る土台となる「背景×出来事で心情を確定する」考え方は、&lt;a style="color: #fff; text-decoration: underline;" href="https://dokkai-labo.tokyo/blog/17022401/" target="_blank" rel="noopener noreferrer"&gt;物語文の「背景」と心情の読み方【全体像はこちら】&lt;/a&gt;で整理しています。&lt;/p&gt;
&lt;/div&gt;
&lt;/div&gt;
&lt;p&gt;&lt;!-- 導入サマリー＋結論イメージ --&gt;&lt;/p&gt;
&lt;div class="row mb-4"&gt;
&lt;div class="col-md-8"&gt;
&lt;div class="alert alert-info mb-3"&gt;
&lt;p&gt;&lt;strong&gt;この記事で分かること&lt;/strong&gt;&lt;/p&gt;
&lt;ul class="mb-0 mt-2"&gt;
&lt;li&gt;物語文で点が取れない典型パターンと構造的な原因&lt;/li&gt;
&lt;li&gt;オンライン国語個別指導で人物像と心情を可視化する方法&lt;/li&gt;
&lt;li&gt;本文処理・設問処理・記述をオンラインで鍛える具体的ステップ&lt;/li&gt;
&lt;li&gt;家庭でできる物語文のフォローとオンラインとの役割分担&lt;/li&gt;
&lt;li&gt;オンライン物語文指導と相性が良いタイプのお子さま像&lt;/li&gt;
&lt;/ul&gt;
&lt;/div&gt;
&lt;/div&gt;
&lt;div class="col-md-4"&gt;
&lt;div class="card border-0 shadow-sm h-100"&gt;
&lt;div class="card-body p-3"&gt;
&lt;h2 class="h6 mb-2"&gt;結論のイメージ&lt;/h2&gt;
&lt;p class="mb-2" style="font-size: 0.9rem;"&gt;物語文が苦手な多くのケースでは、人物像の整理と心情の根拠取りの仕組みが整っていません。オンライン国語の完全一対一指導で、手元カメラと画面共有を活用しながら、人物関係図・場面メモ・心情の根拠を一緒に組み立てることで、物語文を「何となく読む」から「点が取れる読み方」へと変えていくことができます。&lt;/p&gt;
&lt;p class="mb-0" style="font-size: 0.9rem;"&gt;中学受験国語の物語文対策をオンラインで本格的に進めたいご家庭にとって、オンライン国語の個別指導は有力な選択肢となります。&lt;/p&gt;
&lt;/div&gt;
&lt;/div&gt;
&lt;/div&gt;
&lt;/div&gt;
&lt;p&gt;&lt;!-- 背景：なぜ物語文で点が取れないのか --&gt;&lt;/p&gt;
&lt;div class="card shadow-sm mb-4"&gt;
&lt;div class="card-body p-4"&gt;
&lt;h2 class="h4 mb-3 border-start ps-3" style="border-color: #4a148c;"&gt;この悩みが起きる背景&lt;/h2&gt;
&lt;h3 class="h5 mb-2"&gt;物語文は「読めている気になる」教科書経験の延長で読まれがち&lt;/h3&gt;
&lt;p&gt;小学校の授業で物語文に触れる機会は多く、子どもたちは「物語を読むこと自体」には慣れています。その一方で、中学受験レベルの物語文では、次のようなギャップが生じがちです。&lt;/p&gt;
&lt;ul&gt;
&lt;li&gt;感想文のように、自分の感情だけでまとめてしまう。&lt;/li&gt;
&lt;li&gt;人物像を「良い人」「かわいそう」などの印象だけで捉えてしまう。&lt;/li&gt;
&lt;li&gt;心情の変化を、本文の描写ではなく、自分の想像で補ってしまう。&lt;/li&gt;
&lt;/ul&gt;
&lt;p class="mb-3"&gt;本人としては「読めたつもり」でも、設問が求めるレベルの読みには届いておらず、そのギャップが模試や過去問の点数として表面化します。&lt;/p&gt;
&lt;h3 class="h5 mb-2"&gt;物語文で点が取れない典型パターン&lt;/h3&gt;
&lt;p&gt;物語文が苦手なお子さまに共通しやすいパターンを整理すると、課題がより立体的に見えてきます。&lt;/p&gt;
&lt;div class="table-responsive mb-3"&gt;
&lt;table class="table table-bordered table-hover align-middle mb-0"&gt;
&lt;thead style="background-color: #f3e5f5;"&gt;
&lt;tr class="text-center"&gt;
&lt;th style="width: 28%;"&gt;場面&lt;/th&gt;
&lt;th style="width: 72%;"&gt;典型的なつまずき方&lt;/th&gt;
&lt;/tr&gt;
&lt;/thead&gt;
&lt;tbody&gt;
&lt;tr&gt;
&lt;td&gt;人物整理&lt;/td&gt;
&lt;td&gt;誰が主人公で、誰と対立しているのか、誰を気にしているのかが曖昧なまま読み始めてしまう。&lt;/td&gt;
&lt;/tr&gt;
&lt;tr&gt;
&lt;td&gt;場面把握&lt;/td&gt;
&lt;td&gt;いつ・どこで・誰が・何をしたかのメモがなく、時間経過や場面転換についていけない。&lt;/td&gt;
&lt;/tr&gt;
&lt;tr&gt;
&lt;td&gt;心情理解&lt;/td&gt;
&lt;td&gt;「うれしい」「かなしい」など一言ラベルで終わり、なぜそう感じたのか、どの描写が根拠なのかを考えない。&lt;/td&gt;
&lt;/tr&gt;
&lt;tr&gt;
&lt;td&gt;本文の読み方&lt;/td&gt;
&lt;td&gt;会話文だけを追いかけ、地の文に書かれた表情・動作・情景描写などのサインを見逃してしまう。&lt;/td&gt;
&lt;/tr&gt;
&lt;tr&gt;
&lt;td&gt;設問でのアウトプット&lt;/td&gt;
&lt;td&gt;「どのような人物か」「なぜそのような行動を取ったか」と問われても、本文ではなく自分のイメージで答えてしまう。&lt;/td&gt;
&lt;/tr&gt;
&lt;/tbody&gt;
&lt;/table&gt;
&lt;/div&gt;
&lt;p&gt;これらは「国語が苦手」という一言で片づけられがちですが、実際には&lt;br /&gt;
&lt;strong&gt;人物像の整理と心情の根拠取りの仕組みがないこと&lt;/strong&gt;&lt;br /&gt;
が本質的な原因であることが多いと言えます。&lt;/p&gt;
&lt;h3 class="h5 mt-4 mb-2"&gt;具体例 読めているつもりで根拠が取れていないケース&lt;/h3&gt;
&lt;p&gt;オンライン国語の個別指導の場面で、次のようなやり取りがよく見られます。&lt;/p&gt;
&lt;div class="border rounded p-3 mb-3" style="background-color: #fafafa;"&gt;
&lt;p class="mb-1"&gt;&lt;strong&gt;講師&lt;/strong&gt;「このときの主人公はどんな気持ちになっていますか。」&lt;/p&gt;
&lt;p class="mb-1"&gt;&lt;strong&gt;生徒&lt;/strong&gt;「かなしい気持ちだと思います。」&lt;/p&gt;
&lt;p class="mb-0"&gt;&lt;strong&gt;講師&lt;/strong&gt;「なぜそう思ったのか、本文のどこを根拠にしましたか。」&lt;/p&gt;
&lt;/div&gt;
&lt;p class="mb-0"&gt;ここで本文中の根拠をすぐに指させない場合、「気持ちのラベル」は合っていても、心情理解が本文と結びついていない状態だと分かります。&lt;br /&gt;
このまま過去問や模試に進んでも、物語文の記述や選択問題で安定した得点を取ることは難しいと言えます。&lt;/p&gt;
&lt;/div&gt;
&lt;/div&gt;
&lt;p&gt;&lt;!-- オンライン国語個別が効果を発揮する理由 --&gt;&lt;/p&gt;
&lt;div class="card shadow-sm mb-4"&gt;
&lt;div class="card-body p-4"&gt;
&lt;h2 class="h4 mb-3 border-start ps-3" style="border-color: #006064;"&gt;オンライン国語個別指導が効果を発揮する理由&lt;/h2&gt;
&lt;h3 class="h5 mb-2"&gt;手元カメラで人物関係図とメモの取り方をその場で修正できる&lt;/h3&gt;
&lt;p&gt;読解ラボ東京のオンライン国語個別指導では、手元カメラを用いてノートや問題集をリアルタイムで共有します。講師は次のような点を細かく確認します。&lt;/p&gt;
&lt;ul&gt;
&lt;li&gt;冒頭で人物をどう整理しているか。&lt;/li&gt;
&lt;li&gt;場面ごとの出来事をどのようなメモで残しているか。&lt;/li&gt;
&lt;li&gt;心情の変化をどの程度言葉で書き出しているか。&lt;/li&gt;
&lt;/ul&gt;
&lt;p&gt;そのうえで、&lt;/p&gt;
&lt;ul&gt;
&lt;li&gt;「主人公と友人の関係を矢印でつないでみよう。」&lt;/li&gt;
&lt;li&gt;「この場面ではゆれる気持ちが大事なので、メモに二つの気持ちを書き分けてみよう。」&lt;/li&gt;
&lt;/ul&gt;
&lt;p class="mb-3"&gt;といった形で、人物関係図やメモの取り方をその場で修正していきます。これは、答案のみのやり取りでは決して見えてこない部分であり、オンライン個別指導ならではの強みです。&lt;/p&gt;
&lt;h3 class="h5 mb-2"&gt;本文と設問の往復動作を画面上で可視化できる&lt;/h3&gt;
&lt;p&gt;物語文の設問には、「誰の」「いつの」「どの場面の」「どんな気持ち」を聞いているのかが明確に示されています。オンライン個別指導では、設問文を画面共有で拡大し、&lt;/p&gt;
&lt;ul&gt;
&lt;li&gt;どの人物の気持ちを聞いているか。&lt;/li&gt;
&lt;li&gt;どの場面に対応しているか。&lt;/li&gt;
&lt;li&gt;どの傍線部や叙述と結び付いているか。&lt;/li&gt;
&lt;/ul&gt;
&lt;p&gt;を色分けしながら、本文との往復を可視化します。この「行き来」の線を何度も一緒にたどることで、&lt;/p&gt;
&lt;p class="mb-3"&gt;&lt;strong&gt;設問から本文へ、そして設問へ戻る読み方&lt;/strong&gt;&lt;br /&gt;
が自然と身につき、物語文の設問処理が安定していきます。&lt;/p&gt;
&lt;h3 class="h5 mb-2"&gt;心情をラベルではなく根拠付きの文章に変える&lt;/h3&gt;
&lt;p&gt;オンライン国語の個別指導では、「かなしい」「うれしい」といった一言ラベルだけで終わらせず、&lt;/p&gt;
&lt;ul&gt;
&lt;li&gt;その気持ちの原因となった出来事。&lt;/li&gt;
&lt;li&gt;表情・動作・会話・情景などの描写。&lt;/li&gt;
&lt;li&gt;それまでの人物像とのつながり。&lt;/li&gt;
&lt;/ul&gt;
&lt;p class="mb-3"&gt;を本文から一緒に拾い上げていきます。画面共有した本文にマーカーで印を付けながら、「この言い方から相手に遠慮している気持ちが読み取れる」「ここで急に言い回しが変わっているので、後悔のにおいがする」といった解説を加えることで、&lt;br /&gt;
心情理解が本文中の根拠に基づくものへと変わっていきます。&lt;/p&gt;
&lt;h3 class="h5 mb-2"&gt;過去問で人物像の変化を追う練習を積み重ねる&lt;/h3&gt;
&lt;p&gt;六年生以降は、過去問の物語文を用いながら、人物像の変化を追う練習を重ねていきます。&lt;/p&gt;
&lt;ul&gt;
&lt;li&gt;最初の場面での人物像。&lt;/li&gt;
&lt;li&gt;中盤での葛藤や迷い。&lt;/li&gt;
&lt;li&gt;終盤での決意や成長。&lt;/li&gt;
&lt;/ul&gt;
&lt;p class="mb-2"&gt;こうした流れをオンライン授業の中でグラフや矢印を使って可視化することで、「人物の成長を描く物語」の読み方が整理されていきます。&lt;/p&gt;
&lt;p class="mb-3"&gt;人物像と心情の読み取りを「背景」から逆算して安定させたい場合は、&lt;a href="https://dokkai-labo.tokyo/blog/17022401/" target="_blank" rel="noopener noreferrer"&gt;物語文の「背景」と心情の読み方【全体像はこちら】&lt;/a&gt;も併せてご確認ください。&lt;/p&gt;
&lt;p class="mb-3"&gt;中学受験の物語文をオンライン中心で整えたい場合には、読解プロセスに踏み込んで指導する&lt;br /&gt;
&lt;a href="https://dokkai-labo.tokyo/kobetsuonline01/" target="_blank" rel="noopener"&gt;オンライン国語 個別指導&lt;/a&gt;&lt;br /&gt;
のようなコースを軸に据えることで、得点に直結する読み方を身につけやすくなります。&lt;/p&gt;
&lt;p&gt;&lt;!-- 中央CTA --&gt;&lt;/p&gt;
&lt;div class="card border-0 shadow-sm mt-3" style="background: linear-gradient(135deg, #e3f2fd, #e8eaf6);"&gt;
&lt;div class="card-body p-3 p-md-4"&gt;
&lt;div class="row align-items-center"&gt;
&lt;div class="col-md-8"&gt;
&lt;h3 class="h6 mb-2"&gt;物語文が不安な中学受験生のご家庭へ&lt;/h3&gt;
&lt;p class="mb-2" style="font-size: 0.95rem;"&gt;読解ラボ東京のオンライン国語個別指導では、物語文の人物像整理と心情読解、記述の書き換え、過去問指導までを一体的に扱います。&lt;br /&gt;
手元カメラと画面共有を組み合わせて、線引きやメモの仕方から丁寧に見直していきます。&lt;/p&gt;
&lt;p class="mb-0" style="font-size: 0.95rem;"&gt;詳しい指導内容は&lt;br /&gt;
&lt;a href="https://dokkai-labo.tokyo/kobetsuonline01/" target="_blank" rel="noopener"&gt;&lt;br /&gt;
オンライン国語 個別指導&lt;br /&gt;
&lt;/a&gt;&lt;br /&gt;
のページをご覧ください。&lt;/p&gt;
&lt;/div&gt;
&lt;div class="col-md-4 text-md-end mt-3 mt-md-0"&gt;&lt;a class="btn btn-primary" href="https://dokkai-labo.tokyo/kobetsuonline01/" target="_blank" rel="noopener"&gt;&lt;br /&gt;
オンライン国語個別を見る&lt;br /&gt;
&lt;/a&gt;&lt;/div&gt;
&lt;/div&gt;
&lt;/div&gt;
&lt;/div&gt;
&lt;/div&gt;
&lt;/div&gt;
&lt;p&gt;&lt;!-- 改善ステップ：本文処理／設問処理／記述改善 --&gt;&lt;/p&gt;
&lt;div class="card shadow-sm mb-4"&gt;
&lt;div class="card-body p-4"&gt;
&lt;h2 class="h4 mb-3 border-start ps-3" style="border-color: #283593;"&gt;改善方法の実践ステップ 物語文読解のオンライン指導&lt;/h2&gt;
&lt;p&gt;ここからは、物語文が苦手なお子さまに対してオンライン個別指導で実際に行っている改善ステップを、本文処理・設問処理・記述改善の三段階に分けてご紹介します。&lt;/p&gt;
&lt;p&gt;&lt;!-- ステップ1 --&gt;&lt;/p&gt;
&lt;h3 class="h5 mt-3 mb-2"&gt;ステップ1 本文処理の改善&lt;/h3&gt;
&lt;p&gt;まずは、「何となく読んだ」状態から抜け出すために、本文の読み方を整理します。&lt;/p&gt;
&lt;h4 class="h6 mt-2 mb-1"&gt;段落ごとの要点整理&lt;/h4&gt;
&lt;p&gt;各段落について、「いつ・どこで・誰が・何をしたか」を一行でまとめる練習から始めます。&lt;/p&gt;
&lt;ul&gt;
&lt;li&gt;「主人公が友人に誘われる。」&lt;/li&gt;
&lt;li&gt;「断ろうとするが言い出せず、心の中で迷う。」&lt;/li&gt;
&lt;li&gt;「思い切って断ったが、気まずい空気になる。」&lt;/li&gt;
&lt;/ul&gt;
&lt;p class="mb-2"&gt;といった具合に、出来事ベースで整理していきます。オンライン授業では、手元カメラでメモを映しながら、&lt;/p&gt;
&lt;ul&gt;
&lt;li&gt;メモが抽象的すぎないか。&lt;/li&gt;
&lt;li&gt;重要な人物名が抜けていないか。&lt;/li&gt;
&lt;li&gt;場面の転換が分かるように整理できているか。&lt;/li&gt;
&lt;/ul&gt;
&lt;p class="mb-3"&gt;をその場で確認し、必要に応じて書き換えをサポートします。&lt;/p&gt;
&lt;h4 class="h6 mt-2 mb-1"&gt;対比・言い換え・因果の抽出&lt;/h4&gt;
&lt;p&gt;物語文でも、説明文と同様に対比・言い換え・因果の読み取りは重要です。&lt;/p&gt;
&lt;ul&gt;
&lt;li&gt;過去と現在の気持ちの対比。&lt;/li&gt;
&lt;li&gt;他の人物との考え方の対比。&lt;/li&gt;
&lt;li&gt;行動と結果の因果関係。&lt;/li&gt;
&lt;/ul&gt;
&lt;p class="mb-2"&gt;こうした部分に印を付けることで、「この場面で何が変わったのか」がはっきり見えてきます。オンライン授業では、講師側の画面にも同じ文章を表示し、お子さまと同じタイミングでマークを入れながら意味を言語化していきます。&lt;/p&gt;
&lt;h4 class="h6 mt-2 mb-1"&gt;マークの付け方のルール化&lt;/h4&gt;
&lt;p class="mb-3"&gt;マークが増えすぎると、かえって本文が読みにくくなってしまいます。そのため、心情変化には波線、対比には二重線、重要な行動には四角で囲む、といったようにシンプルなルールを一緒に決め、毎回の授業で同じルールを繰り返すことで、物語文に対する読みの型を作っていきます。&lt;/p&gt;
&lt;p&gt;&lt;!-- ステップ2 --&gt;&lt;/p&gt;
&lt;h3 class="h5 mt-4 mb-2"&gt;ステップ2 設問処理の改善&lt;/h3&gt;
&lt;p&gt;次に、設問文の読み方を変えていきます。物語文の設問では、主語・時点・条件という三つの要素を意識することが大切です。&lt;/p&gt;
&lt;h4 class="h6 mt-2 mb-1"&gt;設問文の分解&lt;/h4&gt;
&lt;p&gt;オンライン授業では、設問文を画面共有で拡大し、次のように分解していきます。&lt;/p&gt;
&lt;ul&gt;
&lt;li&gt;誰の気持ちか。&lt;/li&gt;
&lt;li&gt;いつの場面か。&lt;/li&gt;
&lt;li&gt;どのような形式で答えるか。&lt;/li&gt;
&lt;/ul&gt;
&lt;p class="mb-3"&gt;例えば、「傍線部のときの主人公の気持ちとして最も適当なものを一つ選びなさい」という設問であれば、「傍線部のとき」が時点、「主人公の気持ち」が主語、「一つ選ぶ」が形式というように、色分けしながら確認していきます。&lt;/p&gt;
&lt;h4 class="h6 mt-2 mb-1"&gt;条件読みの精度を高める手順&lt;/h4&gt;
&lt;p&gt;条件読みが甘いと、本文の読みがある程度できていても点数に結び付きません。オンラインでは、次の手順を繰り返します。&lt;/p&gt;
&lt;ol&gt;
&lt;li&gt;設問を読み、主語・時点・条件を色分けする。&lt;/li&gt;
&lt;li&gt;対応する本文の範囲に線を引く。&lt;/li&gt;
&lt;li&gt;再び設問に戻り、条件を満たしているか確認する。&lt;/li&gt;
&lt;/ol&gt;
&lt;p class="mb-3"&gt;この往復を通して、設問の条件を軸に本文を読む習慣が身につき、物語文の設問処理が安定していきます。&lt;/p&gt;
&lt;h4 class="h6 mt-2 mb-1"&gt;選択肢の吟味方法&lt;/h4&gt;
&lt;p&gt;物語文の選択肢では、「強すぎる表現」や「一部だけを取り出した表現」が紛れ込んでいます。オンライン授業では、&lt;/p&gt;
&lt;ul&gt;
&lt;li&gt;正解の選択肢。&lt;/li&gt;
&lt;li&gt;惜しい選択肢。&lt;/li&gt;
&lt;li&gt;明らかにずれている選択肢。&lt;/li&gt;
&lt;/ul&gt;
&lt;p class="mb-3"&gt;を比較しながら、それぞれ本文のどの部分を根拠としているのかを確認していきます。この際、お子さまにも「なぜこれは違うと思うのか」を必ず言語化してもらい、「何となく違う」から一歩進めていきます。&lt;/p&gt;
&lt;p&gt;&lt;!-- ステップ3 --&gt;&lt;/p&gt;
&lt;h3 class="h5 mt-4 mb-2"&gt;ステップ3 記述改善&lt;/h3&gt;
&lt;p&gt;物語文の記述では、感情だけでなく、「何があったためその気持ちになったのか」という流れを押さえることが重要です。オンライン個別指導では、次の三段階をセットで行います。&lt;/p&gt;
&lt;div class="table-responsive mb-3"&gt;
&lt;table class="table table-bordered align-middle mb-0"&gt;
&lt;thead style="background-color: #e8eaf6;"&gt;
&lt;tr class="text-center"&gt;
&lt;th style="width: 50%;"&gt;オンライン授業で行うこと&lt;/th&gt;
&lt;th style="width: 50%;"&gt;家庭学習で行うこと&lt;/th&gt;
&lt;/tr&gt;
&lt;/thead&gt;
&lt;tbody&gt;
&lt;tr&gt;
&lt;td&gt;
&lt;ul class="mb-0 ps-3"&gt;
&lt;li&gt;本文から記述の材料になる表現を抜き出し、箇条書きにする。&lt;/li&gt;
&lt;li&gt;材料の順番を並べ替え、自然な流れになるよう整える。&lt;/li&gt;
&lt;li&gt;主語と述語をそろえ、読み手に伝わりやすい文章へ書き換える。&lt;/li&gt;
&lt;/ul&gt;
&lt;/td&gt;
&lt;td&gt;
&lt;ul class="mb-0 ps-3"&gt;
&lt;li&gt;授業で直した記述を、翌日以降に自力で書き直してみる。&lt;/li&gt;
&lt;li&gt;ビフォーアフターを並べて読み比べ、何が変わったかを確認する。&lt;/li&gt;
&lt;li&gt;自分用のチェックリストを作り、次の記述で意識する観点を整理する。&lt;/li&gt;
&lt;/ul&gt;
&lt;/td&gt;
&lt;/tr&gt;
&lt;/tbody&gt;
&lt;/table&gt;
&lt;/div&gt;
&lt;p&gt;記述で多い崩れ方としては、感想だけで終わる、気持ちだけを書いて原因となる出来事が書かれていない、過去と現在の気持ちが混ざってしまう、といったものがあります。オンライン授業では、具体例を示しながら「この一文をどう直せば得点につながるか」を一緒に検討していきます。&lt;/p&gt;
&lt;p class="mb-0"&gt;物語文の読み方や心情把握のポイントを体系的に整理した解説は、&lt;br /&gt;
&lt;a href="https://dokkai-labo.tokyo/monogataribun/" target="_blank" rel="noopener"&gt;物語文講座&lt;/a&gt;&lt;br /&gt;
の記事でもご覧いただけます。オンライン個別指導と併せて確認しておくと、学習全体のイメージがつかみやすくなります。&lt;/p&gt;
&lt;/div&gt;
&lt;/div&gt;
&lt;p&gt;&lt;!-- 家庭でできるフォローと役割分担 --&gt;&lt;/p&gt;
&lt;div class="card shadow-sm mb-4"&gt;
&lt;div class="card-body p-4"&gt;
&lt;h2 class="h4 mb-3 border-start ps-3" style="border-color: #006064;"&gt;家庭でできるフォローと役割分担&lt;/h2&gt;
&lt;p&gt;物語文の力をオンライン個別指導だけで伸ばし切るのは難しく、家庭との役割分担が重要になります。ここでは、家庭で行いやすいフォローとオンライン国語個別指導に任せたい部分を整理します。&lt;/p&gt;
&lt;div class="table-responsive mb-3"&gt;
&lt;table class="table table-bordered align-middle mb-0"&gt;
&lt;thead style="background-color: #e0f2f1;"&gt;
&lt;tr class="text-center"&gt;
&lt;th style="width: 40%;"&gt;家庭で担いやすい学習&lt;/th&gt;
&lt;th style="width: 60%;"&gt;オンライン個別に任せたい学習&lt;/th&gt;
&lt;/tr&gt;
&lt;/thead&gt;
&lt;tbody&gt;
&lt;tr&gt;
&lt;td&gt;
&lt;ul class="mb-0 ps-3"&gt;
&lt;li&gt;漢字ドリルや語彙テキストの反復。&lt;/li&gt;
&lt;li&gt;物語文の音読と簡単な要約。&lt;/li&gt;
&lt;li&gt;過去問の実施と答案の保管。&lt;/li&gt;
&lt;/ul&gt;
&lt;/td&gt;
&lt;td&gt;
&lt;ul class="mb-0 ps-3"&gt;
&lt;li&gt;人物像の整理と心情の根拠取りの指導。&lt;/li&gt;
&lt;li&gt;記述答案のビフォーアフター比較と書き換え。&lt;/li&gt;
&lt;li&gt;過去問の解き方と志望校別の出題分析。&lt;/li&gt;
&lt;/ul&gt;
&lt;/td&gt;
&lt;/tr&gt;
&lt;/tbody&gt;
&lt;/table&gt;
&lt;/div&gt;
&lt;h3 class="h5 mt-3 mb-2"&gt;毎日の語彙・漢字と音読の扱い&lt;/h3&gt;
&lt;p&gt;心情を細かく言葉で表現するには、豊かな語彙が必要です。「さびしい」「かなしい」「くやしい」「むなしい」など、似た感情の言い分けや、&lt;br /&gt;
「気まずい」「後ろめたい」「気がとがめる」など物語文に頻出する語彙は、家庭で少しずつ積み上げていくのが効率的です。&lt;/p&gt;
&lt;p class="mb-3"&gt;また、物語文の音読では、会話文の人物ごとに声色やテンポを変えたり、地の文の描写を丁寧に読むことで、場面や心情の変化を体感しやすくなります。こうした下地があると、オンライン授業での読解がスムーズに進みます。&lt;/p&gt;
&lt;h3 class="h5 mt-2 mb-2"&gt;過去問の管理と「やりすぎない」家庭学習&lt;/h3&gt;
&lt;p&gt;過去問は、いつ・どの学校・どの年度を解いたのか、制限時間は守れたか、記述の採点結果はどうだったかといった情報を家庭で整理していただくと、オンライン個別指導側が授業内で扱う設問の優先順位を決めやすくなります。&lt;/p&gt;
&lt;p class="mb-0"&gt;一方で、物語文が不安だからといって演習量だけを増やすと、「解きっぱなし」「解説を読んで終わり」という学習になりがちです。オンライン個別指導で扱った問題を中心に、振り返りと書き直しの時間を家庭で確保することが、物語文の得点を安定させる近道と言えます。&lt;/p&gt;
&lt;/div&gt;
&lt;/div&gt;
&lt;p&gt;&lt;!-- どんな子に相性が良いか --&gt;&lt;/p&gt;
&lt;div class="card shadow-sm mb-4"&gt;
&lt;div class="card-body p-4"&gt;
&lt;h2 class="h4 mb-3 border-start ps-3" style="border-color: #4a148c;"&gt;どんな子にオンライン物語文指導が相性が良いか&lt;/h2&gt;
&lt;p&gt;最後に、物語文に関するオンライン国語個別指導と特に相性が良いタイプのお子さまについて整理します。&lt;/p&gt;
&lt;h3 class="h5 mt-2 mb-2"&gt;完全一対一の環境で力を発揮しやすい子&lt;/h3&gt;
&lt;ul&gt;
&lt;li&gt;自分の感じたことを言葉にするのに時間がかかる。&lt;/li&gt;
&lt;li&gt;集団塾では発言する前に授業が先に進んでしまう。&lt;/li&gt;
&lt;li&gt;一対一なら落ち着いて自分の考えを話せる。&lt;/li&gt;
&lt;/ul&gt;
&lt;p&gt;このタイプのお子さまにとって、オンラインの完全一対一環境は、心情の言語化トレーニングを積む場として非常に相性が良いと言えます。&lt;/p&gt;
&lt;h3 class="h5 mt-3 mb-2"&gt;考える過程の可視化が必要な子&lt;/h3&gt;
&lt;ul&gt;
&lt;li&gt;正答率はそこそこだが、なぜ正解できたか説明できない。&lt;/li&gt;
&lt;li&gt;模試の物語文の点数が回ごとに大きくぶれる。&lt;/li&gt;
&lt;/ul&gt;
&lt;p&gt;こうしたお子さまは、答案だけでは弱点が見えにくく、線引きやメモの取り方を見ながら指導できるオンライン個別との相性が非常に良いです。手元カメラを通して途中の思考を確認することで、「たまたま合った」から「根拠を持って選べた」へと変えていきます。&lt;/p&gt;
&lt;h3 class="h5 mt-3 mb-2"&gt;漢字と語彙を家庭で進められる子&lt;/h3&gt;
&lt;p&gt;漢字テストや語彙ドリルを比較的スムーズに進められるお子さまは、オンライン授業の時間を人物像と心情読解に集中させることができます。このタイプは、中学受験国語のオンライン個別指導との相性が良く、物語文の得点向上も早い傾向があります。&lt;/p&gt;
&lt;h3 class="h5 mt-3 mb-2"&gt;集団塾で物語文だけ伸び悩んでいる子&lt;/h3&gt;
&lt;p&gt;説明文や語句はある程度取れているのに、物語文だけ偏差値が低いというケースも少なくありません。&lt;/p&gt;
&lt;ul&gt;
&lt;li&gt;解説を聞くとその場では分かった気がする。&lt;/li&gt;
&lt;li&gt;次の模試で同じパターンのミスを繰り返してしまう。&lt;/li&gt;
&lt;/ul&gt;
&lt;p class="mb-3"&gt;このような場合、集団塾のカリキュラムをベースにしつつ、物語文だけをオンライン個別で重点的に補強するという形が有効です。&lt;/p&gt;
&lt;p&gt;&lt;!-- サブリンク 小さな情報ボックス --&gt;&lt;/p&gt;
&lt;div class="card border-0 shadow-sm mt-2" style="background-color: #fff3e0;"&gt;
&lt;div class="card-body p-3"&gt;
&lt;h3 class="h6 mb-2"&gt;物語文の読み方を体系的に知りたい方へ&lt;/h3&gt;
&lt;p class="mb-1" style="font-size: 0.95rem;"&gt;物語文の人物像のつかみ方や心情把握のコツを、具体例とともに整理した解説は、&lt;br /&gt;
&lt;a href="https://dokkai-labo.tokyo/monogataribun/" target="_blank" rel="noopener"&gt;物語文講座&lt;/a&gt;&lt;br /&gt;
のページでもご覧いただけます。オンライン個別指導と併用すると、家庭での復習が進めやすくなります。&lt;/p&gt;
&lt;/div&gt;
&lt;/div&gt;
&lt;/div&gt;
&lt;/div&gt;
&lt;p&gt;&lt;!-- まとめ ＋ 最終CTA --&gt;&lt;/p&gt;
&lt;div class="card shadow-sm mb-4 border-0" style="background: linear-gradient(135deg, #0d47a1, #1976d2); color: #fff;"&gt;
&lt;div class="card-body p-4"&gt;
&lt;h2 class="h5 mb-3"&gt;まとめ 物語文で点が取れる読み方をオンラインで身につける&lt;/h2&gt;
&lt;p class="mb-2" style="font-size: 0.96rem;"&gt;物語文で点が取れない理由の多くは、読書量の不足ではなく、人物像の整理と心情の根拠取りの仕組みが整っていないことにあります。&lt;br /&gt;
オンライン国語の個別指導では、手元カメラと画面共有を活用し、人物関係図や場面メモ、心情の根拠となる表現を一緒に整理しながら、「読めているつもり」を「得点につながる読み方」へと変えていくことができます。&lt;/p&gt;
&lt;p class="mb-3" style="font-size: 0.96rem;"&gt;中学受験国語の物語文でお困りの方は、お子さまのタイプやご家庭の状況に合わせて、&lt;br /&gt;
読解ラボ東京のオンライン国語個別指導を一つの選択肢として検討してみてください。&lt;/p&gt;
&lt;div class="d-flex flex-wrap justify-content-between align-items-center"&gt;
&lt;p class="mb-3 mb-md-0" style="font-size: 0.96rem;"&gt;指導内容の詳細やカリキュラムは、&lt;br /&gt;
&lt;a class="text-warning fw-bold" href="https://dokkai-labo.tokyo/kobetsuonline01/" target="_blank" rel="noopener"&gt;&lt;br /&gt;
オンライン国語 個別指導&lt;br /&gt;
&lt;/a&gt;&lt;br /&gt;
のページからご覧いただけます。&lt;/p&gt;
&lt;p&gt;&amp;nbsp;&lt;/p&gt;
&lt;/div&gt;
&lt;/div&gt;
&lt;/div&gt;
&lt;/div&gt;
&lt;p&gt;&lt;!-- [ /.socialSet ] --&gt;&lt;/p&gt;
&lt;div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col_blog%2Fmonogataribun-online%2F&amp;amp;t=%E7%89%A9%E8%AA%9E%E6%96%87%E3%81%A7%E7%82%B9%E3%81%8C%E5%8F%96%E3%82%8C%E3%81%AA%E3%81%84%E7%90%86%E7%94%B1%E3%80%80%E4%BA%BA%E7%89%A9%E5%83%8F%E3%81%AE%E3%81%A4%E3%81%8B%E3%81%BF%E6%96%B9%E3%81%A8%E5%BF%83%E6%83%85%E6%8A%8A%E6%8F%A1%E3%82%92%E3%82%AA%E3%83%B3%E3%83%A9%E3%82%A4%E3%83%B3%E3%81%A7%E9%8D%9B%E3%81%88%E3%82%8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col_blog%2Fmonogataribun-online%2F&amp;amp;text=%E7%89%A9%E8%AA%9E%E6%96%87%E3%81%A7%E7%82%B9%E3%81%8C%E5%8F%96%E3%82%8C%E3%81%AA%E3%81%84%E7%90%86%E7%94%B1%E3%80%80%E4%BA%BA%E7%89%A9%E5%83%8F%E3%81%AE%E3%81%A4%E3%81%8B%E3%81%BF%E6%96%B9%E3%81%A8%E5%BF%83%E6%83%85%E6%8A%8A%E6%8F%A1%E3%82%92%E3%82%AA%E3%83%B3%E3%83%A9%E3%82%A4%E3%83%B3%E3%81%A7%E9%8D%9B%E3%81%88%E3%82%8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7%89%A9%E8%AA%9E%E6%96%87%E3%81%A7%E7%82%B9%E3%81%8C%E5%8F%96%E3%82%8C%E3%81%AA%E3%81%84%E7%90%86%E7%94%B1%E3%80%80%E4%BA%BA%E7%89%A9%E5%83%8F%E3%81%AE%E3%81%A4%E3%81%8B%E3%81%BF%E6%96%B9%E3%81%A8%E5%BF%83%E6%83%85%E6%8A%8A%E6%8F%A1%E3%82%92%E3%82%AA%E3%83%B3%E3%83%A9%E3%82%A4%E3%83%B3%E3%81%A7%E9%8D%9B%E3%81%88%E3%82%8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col_blog%2Fmonogataribun-online%2F" target="_blank" &gt;&lt;span class="vk_icon_w_r_sns_bluesky icon_sns"&gt;&lt;/span&gt;&lt;span class="sns_txt"&gt;Bluesky&lt;/span&gt;&lt;/a&gt;&lt;/li&gt;&lt;li class="sb_copy sb_icon"&gt;&lt;button class="copy-button sb_icon_inner"data-clipboard-text="物語文で点が取れない理由　人物像のつかみ方と心情把握をオンラインで鍛える | 受験国語専門 読解ラボ東京 | 中学受験・大学受験対応の個別指導国語専門塾（オンライン・教室対応） https://dokkai-labo.tokyo/col_blog/monogataribun-online/"&gt;&lt;span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</si>
  <si>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https://dokkai-labo.tokyo/col_blog/online-kokugo/
【検出された不自然ワード】
- 型
- 手順
- 設計
- 整え
【本文】
------
&lt;div class="container my-4"&gt;
&lt;p&gt;&lt;!-- Hero / 導入部分 --&gt;&lt;/p&gt;
&lt;div class="card shadow-sm mb-4 border-0" style="background: linear-gradient(135deg, #4a148c, #006064); color: #fff;"&gt;
&lt;div class="card-body p-4"&gt;
&lt;div class="d-flex flex-wrap justify-content-between align-items-center mb-2"&gt;&lt;span class="badge bg-warning text-dark mb-2" style="font-size: 0.8rem;"&gt;中学受験国語／オンライン個別指導&lt;/span&gt;&lt;br /&gt;
&lt;span class="badge bg-light text-dark mb-2" style="font-size: 0.75rem;"&gt;オンライン国語専門塾ガイド&lt;/span&gt;&lt;/div&gt;
&lt;h1 class="card-title mb-3" style="font-size: 1.9rem; line-height: 1.5;"&gt;&lt;/h1&gt;
&lt;p class="card-text mb-3" style="font-size: 0.98rem;"&gt;「オンライン国語で本当に読解力や記述が伸びるのか」「中学受験の国語だけは対面でないと不安」という声は少なくありません。&lt;br /&gt;
算数の計算演習や英語の暗記と違い、国語は頭の中で何を考えているかが見えにくく、オンラインだと余計に分かりにくそうに感じられるからです。&lt;/p&gt;
&lt;p class="card-text mb-0" style="font-size: 0.98rem;"&gt;しかし実際には、読解の線付けや根拠取り、設問との対応付け、記述答案の書き換えなど、国語で重要なプロセスはオンライン環境でも十分に再現できます。&lt;br /&gt;
むしろ画面共有と手元カメラを組み合わせることで、対面以上に思考の流れを細かく追える場面が多くあります。&lt;/p&gt;
&lt;/div&gt;
&lt;/div&gt;
&lt;p&gt;&lt;!-- 導入の補足メモ --&gt;&lt;/p&gt;
&lt;div class="row mb-4"&gt;
&lt;div class="col-md-8"&gt;
&lt;div class="alert alert-info mb-3"&gt;
&lt;p&gt;&lt;strong&gt;この記事で分かること&lt;/strong&gt;&lt;/p&gt;
&lt;ul class="mb-0 mt-2"&gt;
&lt;li&gt;中学受験国語がオンラインで伸びにくいと思われがちな理由&lt;/li&gt;
&lt;li&gt;オンライン国語専門塾・オンライン個別指導が効果を発揮する仕組み&lt;/li&gt;
&lt;li&gt;家庭でのフォローとオンライン指導の役割分担&lt;/li&gt;
&lt;li&gt;オンライン国語に向いているお子さまのタイプ&lt;/li&gt;
&lt;/ul&gt;
&lt;/div&gt;
&lt;/div&gt;
&lt;div class="col-md-4"&gt;
&lt;div class="card border-0 shadow-sm h-100"&gt;
&lt;div class="card-body p-3"&gt;
&lt;h2 class="h6 mb-2"&gt;まずは結論イメージ&lt;/h2&gt;
&lt;p class="mb-1" style="font-size: 0.9rem;"&gt;読解力や記述力は、答案の点数ではなく、&lt;/p&gt;
&lt;ul class="mb-0 ps-3" style="font-size: 0.9rem;"&gt;
&lt;li&gt;本文の読み方&lt;/li&gt;
&lt;li&gt;設問との対応の仕方&lt;/li&gt;
&lt;li&gt;記述の組み立て方&lt;/li&gt;
&lt;/ul&gt;
&lt;p class="mt-1 mb-0" style="font-size: 0.9rem;"&gt;といったプロセスをどれだけ可視化し修正できるかで決まります。&lt;br /&gt;
その意味で、オンライン環境は国語と相性の良い指導形態といえます。&lt;/p&gt;
&lt;/div&gt;
&lt;/div&gt;
&lt;/div&gt;
&lt;/div&gt;
&lt;p&gt;&lt;!-- 追加：オンライン／対面 比較（検索補完） --&gt;&lt;/p&gt;
&lt;div class="card shadow-sm mb-4"&gt;
&lt;div class="card-body p-4"&gt;
&lt;h2 class="h4 mb-3 border-start ps-3" style="border-color: #006064;"&gt;オンライン国語と対面指導の違い&lt;/h2&gt;
&lt;p class="mb-3"&gt;オンラインか対面かは好みではなく、「どこまで思考のプロセスを見て直せるか」で判断すると失敗しにくくなります。&lt;/p&gt;
&lt;div class="table-responsive"&gt;
&lt;table class="table table-bordered align-middle mb-0"&gt;
&lt;thead style="background: #e0f2f1;"&gt;
&lt;tr class="text-center"&gt;
&lt;th style="width: 22%;"&gt;比較項目&lt;/th&gt;
&lt;th style="width: 39%;"&gt;オンライン国語&lt;/th&gt;
&lt;th style="width: 39%;"&gt;対面指導&lt;/th&gt;
&lt;/tr&gt;
&lt;/thead&gt;
&lt;tbody&gt;
&lt;tr&gt;
&lt;td class="fw-bold"&gt;思考プロセスの可視化&lt;/td&gt;
&lt;td&gt;画面共有＋手元カメラで、線の引き方・設問処理の順番まで確認しやすい&lt;/td&gt;
&lt;td&gt;講師の観察に頼りやすく、紙面の動きが追いにくい場合がある&lt;/td&gt;
&lt;/tr&gt;
&lt;tr&gt;
&lt;td class="fw-bold"&gt;記述添削&lt;/td&gt;
&lt;td&gt;その場で書き換え・保存ができ、ビフォーアフターを復習に回しやすい&lt;/td&gt;
&lt;td&gt;口頭説明中心になりやすく、復習素材が残りにくいことがある&lt;/td&gt;
&lt;/tr&gt;
&lt;tr&gt;
&lt;td class="fw-bold"&gt;移動負担&lt;/td&gt;
&lt;td&gt;自宅で完結し、時間を読解と記述に回しやすい&lt;/td&gt;
&lt;td&gt;通塾が必要で、移動コストが積み上がる&lt;/td&gt;
&lt;/tr&gt;
&lt;tr&gt;
&lt;td class="fw-bold"&gt;向くタイプ&lt;/td&gt;
&lt;td&gt;一対一で整理したい／「どこでズレたか」を言語化したい&lt;/td&gt;
&lt;td&gt;場の空気で集中が上がる／対面の緊張感が必要&lt;/td&gt;
&lt;/tr&gt;
&lt;/tbody&gt;
&lt;/table&gt;
&lt;/div&gt;
&lt;/div&gt;
&lt;/div&gt;
&lt;p&gt;&lt;!-- 背景：なぜ悩みが生まれるのか --&gt;&lt;/p&gt;
&lt;div class="card shadow-sm mb-4"&gt;
&lt;div class="card-body p-4"&gt;
&lt;h2 class="h4 mb-3 border-start ps-3" style="border-color: #4a148c;"&gt;この悩みが起きる背景&lt;/h2&gt;
&lt;p&gt;中学受験の国語でつまずくお子さまには、いくつかよくあるパターンがあります。&lt;br /&gt;
多くの場合、それは国語のセンスがないというより、本文処理と設問処理の手順がうまく設計されていない状態です。&lt;/p&gt;
&lt;div class="table-responsive mb-3"&gt;
&lt;table class="table table-bordered table-hover align-middle mb-0"&gt;
&lt;thead style="background-color: #f3e5f5;"&gt;
&lt;tr class="text-center"&gt;
&lt;th style="width: 25%;" scope="col"&gt;つまずきパターン&lt;/th&gt;
&lt;th style="width: 45%;" scope="col"&gt;表面上の状態&lt;/th&gt;
&lt;th style="width: 30%;" scope="col"&gt;背景にある原因&lt;/th&gt;
&lt;/tr&gt;
&lt;/thead&gt;
&lt;tbody&gt;
&lt;tr&gt;
&lt;td class="fw-bold"&gt;本文を一気読み&lt;/td&gt;
&lt;td&gt;読み終えたつもりでも、どこに何が書いてあったか曖昧なまま設問に進む。&lt;/td&gt;
&lt;td&gt;段落ごとの要点整理の習慣がなく、情報の置き場所が決まっていない。&lt;/td&gt;
&lt;/tr&gt;
&lt;tr&gt;
&lt;td class="fw-bold"&gt;選択肢先読み&lt;/td&gt;
&lt;td&gt;本文ではなく選択肢の言い回しに引きずられ、根拠が薄いまま選んでしまう。&lt;/td&gt;
&lt;td&gt;本文と設問の往復が身についておらず、選択肢を本文と照合する意識が弱い。&lt;/td&gt;
&lt;/tr&gt;
&lt;tr&gt;
&lt;td class="fw-bold"&gt;感想記述&lt;/td&gt;
&lt;td&gt;本文の内容よりも、自分の感想や印象で記述を書いてしまう。&lt;/td&gt;
&lt;td&gt;材料の抜き出しと要素の並べ替えを経ずに、いきなり文章化している。&lt;/td&gt;
&lt;/tr&gt;
&lt;tr&gt;
&lt;td class="fw-bold"&gt;条件読み落とし&lt;/td&gt;
&lt;td&gt;理由を二つと指定されているのに一つしか書かないなど、条件を満たさない。&lt;/td&gt;
&lt;td&gt;設問文を分解する習慣がなく、「何をどのように」が整理されていない。&lt;/td&gt;
&lt;/tr&gt;
&lt;/tbody&gt;
&lt;/table&gt;
&lt;/div&gt;
&lt;p class="mt-3"&gt;国語の読解・記述の処理は、大きく分けると次のような流れになります。&lt;/p&gt;
&lt;ol&gt;
&lt;li&gt;本文を段落ごとに整理する。&lt;/li&gt;
&lt;li&gt;キーワードや対比・言い換え・因果関係に印をつける。&lt;/li&gt;
&lt;li&gt;設問文を読み、聞かれている範囲と条件を特定する。&lt;/li&gt;
&lt;li&gt;本文から該当箇所の材料を拾う。&lt;/li&gt;
&lt;li&gt;選択肢を吟味する、または記述答案にまとめる。&lt;/li&gt;
&lt;/ol&gt;
&lt;p&gt;多くのお子さまは、このうちのどこかで処理が止まっています。&lt;br /&gt;
テスト結果や答案だけを見ても本当の原因は見えにくく、&lt;br /&gt;
問題を解いている途中のノートと口頭での説明を同時に見ることで、ようやく正確に把握できる領域です。&lt;/p&gt;
&lt;h3 class="h5 mt-4 mb-2"&gt;具体例で見る思考のズレ&lt;/h3&gt;
&lt;p&gt;例えば、小学五年生のお子さまのケースを考えてみます。&lt;/p&gt;
&lt;ul&gt;
&lt;li&gt;本文中の「しかし」「一方で」といった対比表現にはしっかり印がついている。&lt;/li&gt;
&lt;li&gt;設問には「なぜ〜と言えるのか。本文中の言葉を使って説明しなさい」とある。&lt;/li&gt;
&lt;li&gt;本文から、対応する文を二つ抜き出すこともできている。&lt;/li&gt;
&lt;/ul&gt;
&lt;p&gt;それにもかかわらず、記述答案は次のようになっていました。&lt;/p&gt;
&lt;div class="border rounded p-3 mb-3" style="background-color: #f9fbe7; font-size: 0.95rem;"&gt;主人公は最初はいやだと思っていたが、だんだん楽しくなってきたから。&lt;/div&gt;
&lt;p&gt;気持ちの流れとしては合っているものの、本文の言葉を使わず、設問の条件を守れていません。&lt;br /&gt;
紙の答案だけを見ると「惜しいな」で終わってしまいがちですが、解いている様子を見ると、&lt;/p&gt;
&lt;ul&gt;
&lt;li&gt;本文中で丸をつけた二つの文を、自分の言葉で言い換えてしまっている。&lt;/li&gt;
&lt;li&gt;その際に、設問の条件が頭から抜け落ちている。&lt;/li&gt;
&lt;/ul&gt;
&lt;p class="mb-0"&gt;という処理のズレがはっきり分かります。国語のつまずきの多くは、思考のプロセスがどこかでねじれていることで起きており、&lt;br /&gt;
そのねじれを可視化することが指導の出発点になります。&lt;/p&gt;
&lt;/div&gt;
&lt;/div&gt;
&lt;p&gt;&lt;!-- オンライン国語個別の強み --&gt;&lt;/p&gt;
&lt;div class="card shadow-sm mb-4"&gt;
&lt;div class="card-body p-4"&gt;
&lt;h2 class="h4 mb-3 border-start ps-3" style="border-color: #006064;"&gt;オンライン国語個別指導が効果を発揮する理由&lt;/h2&gt;
&lt;h3 class="h5 mb-2"&gt;手元カメラで思考のズレを即座に確認できる&lt;/h3&gt;
&lt;p&gt;オンライン国語専門塾やオンライン国語の個別指導では、画面共有で本文や設問を表示し、&lt;br /&gt;
手元カメラでノートや問題集の書き込みを映すスタイルが一般的です。&lt;br /&gt;
これにより、講師は次のようなポイントをリアルタイムで確認できます。&lt;/p&gt;
&lt;ul&gt;
&lt;li&gt;どのタイミングで本文に線を引いているか。&lt;/li&gt;
&lt;li&gt;設問を読みながら、どの言葉に印を付けているか。&lt;/li&gt;
&lt;li&gt;選択肢をチェックする順番。&lt;/li&gt;
&lt;li&gt;記述を書く際に、どの文を見ながらペンを動かしているか。&lt;/li&gt;
&lt;/ul&gt;
&lt;p&gt;オンラインでは画面上で拡大しながらゆっくり確認できるため、&lt;br /&gt;
今どこを見ているか、なぜそこに線を引いたのかを言語化させやすくなります。&lt;/p&gt;
&lt;h3 class="h5 mt-4 mb-2"&gt;本文と設問の往復動作を共有できる&lt;/h3&gt;
&lt;p&gt;読解力を鍛えるうえで重要なのが、本文と設問の往復の習慣化です。&lt;/p&gt;
&lt;ol&gt;
&lt;li&gt;設問を読む。&lt;/li&gt;
&lt;li&gt;本文に戻り、該当箇所に戻る。&lt;/li&gt;
&lt;li&gt;もう一度設問に戻って条件を確認する。&lt;/li&gt;
&lt;/ol&gt;
&lt;p&gt;オンラインでは、講師が画面に矢印やマーカーを使い、&lt;br /&gt;
「この設問のこの言葉に印をつけよう」「この段落のここをもう一度読もう」と視覚的に示せます。&lt;br /&gt;
どの順番で本文と設問を行き来すればよいかを目で見て学べるのは大きなメリットです。&lt;/p&gt;
&lt;h3 class="h5 mt-4 mb-2"&gt;記述答案の添削と書き換えをリアルタイムで行える&lt;/h3&gt;
&lt;p&gt;記述指導は、オンラインで特に力を発揮しやすい領域です。&lt;/p&gt;
&lt;ul&gt;
&lt;li&gt;オンラインホワイトボードにお子さまの記述答案を書き写す。&lt;/li&gt;
&lt;li&gt;講師が色を変えて、足りない要素や順番の改善案を書き込む。&lt;/li&gt;
&lt;li&gt;どの表現を残し、どこを本文の言葉に寄せるかを会話しながら書き換える。&lt;/li&gt;
&lt;/ul&gt;
&lt;p&gt;ビフォーアフターが一目で分かる形で残るため、復習にも向いています。&lt;br /&gt;
中学受験の国語専門塾としてオンライン指導を行う場合、毎回の授業でこの記述のビフォーアフターを蓄積することで、&lt;br /&gt;
記述の型が着実に定着していきます。&lt;/p&gt;
&lt;h3 class="h5 mt-4 mb-2"&gt;過去問の扱いと段階的な補強&lt;/h3&gt;
&lt;p&gt;六年生以降の過去問演習も、オンラインで次のように進めることができます。&lt;/p&gt;
&lt;ul&gt;
&lt;li&gt;事前に解いた過去問を共有してもらう。&lt;/li&gt;
&lt;li&gt;授業では、本文の読み方と設問処理を一問ずつ巻き戻して確認する。&lt;/li&gt;
&lt;li&gt;設問ごとに、できた理由・できなかった理由を言語化させる。&lt;/li&gt;
&lt;li&gt;同系統の問題を別校の過去問や市販問題からピックアップして補強する。&lt;/li&gt;
&lt;/ul&gt;
&lt;p&gt;過去問を点数チェックで終わらせず、思考の振り返りの素材として活用できるのがオンライン個別指導の強みです。&lt;/p&gt;
&lt;p&gt;&lt;!-- 中央CTA: オンライン国語 個別指導 --&gt;&lt;/p&gt;
&lt;div class="card mt-4 border-0 shadow-sm" style="background: linear-gradient(135deg, #e3f2fd, #e8eaf6);"&gt;
&lt;div class="card-body p-3 p-md-4"&gt;
&lt;div class="row align-items-center"&gt;
&lt;div class="col-md-8"&gt;
&lt;h3 class="h6 mb-2"&gt;中学受験国語をオンラインで整えたい方へ&lt;/h3&gt;
&lt;p class="mb-2" style="font-size: 0.95rem;"&gt;読解と記述を一体で鍛えたい場合は、オンライン国語の個別指導コースが有力な選択肢になります。&lt;br /&gt;
授業中のノートと画面共有をもとに、思考のプロセスから丁寧に整えていく指導が可能です。&lt;/p&gt;
&lt;p class="mb-0" style="font-size: 0.95rem;"&gt;中学受験国語をオンラインで整えたい場合は、&lt;br /&gt;
&lt;a href="https://dokkai-labo.tokyo/kobetsuonline01/" target="_blank" rel="noopener"&gt;&lt;br /&gt;
オンライン国語 個別指導&lt;br /&gt;
&lt;/a&gt;&lt;br /&gt;
をぜひご確認ください。&lt;/p&gt;
&lt;/div&gt;
&lt;div class="col-md-4 text-md-end mt-3 mt-md-0"&gt;&lt;a class="btn btn-primary" href="https://dokkai-labo.tokyo/kobetsuonline01/" target="_blank" rel="noopener"&gt;&lt;br /&gt;
オンライン国語 個別指導を見る&lt;br /&gt;
&lt;/a&gt;&lt;/div&gt;
&lt;/div&gt;
&lt;/div&gt;
&lt;/div&gt;
&lt;/div&gt;
&lt;/div&gt;
&lt;p&gt;&lt;!-- 改善ステップ --&gt;&lt;/p&gt;
&lt;div class="card shadow-sm mb-4"&gt;
&lt;div class="card-body p-4"&gt;
&lt;h2 class="h4 mb-3 border-start ps-3" style="border-color: #283593;"&gt;改善方法の実践ステップ&lt;/h2&gt;
&lt;p&gt;ここからは、オンライン国語専門塾やオンライン個別指導で実際に行う内容をイメージしながら、&lt;br /&gt;
家庭でも意識できる改善ステップを整理します。&lt;/p&gt;
&lt;h3 class="h5 mt-3 mb-2"&gt;ステップ1 本文処理の改善&lt;/h3&gt;
&lt;p&gt;まずは本文をどう処理するかを整えることが土台になります。&lt;/p&gt;
&lt;ul&gt;
&lt;li&gt;段落を読み終えるごとに、一行で要点をメモする習慣をつける。&lt;/li&gt;
&lt;li&gt;「しかし」「一方で」「つまり」「そのため」などに印を付け、&lt;br /&gt;
どことどこが対比か、どの文が原因でどの文が結果かを説明させる。&lt;/li&gt;
&lt;li&gt;線やマークの意味を決めておき、人物心情には波線、筆者の主張には二重線など、&lt;br /&gt;
自分なりのルールで一貫して使う。&lt;/li&gt;
&lt;/ul&gt;
&lt;p&gt;オンライン国語の授業では、このマークの意味を毎回言語化させることで、&lt;br /&gt;
線を引く行為自体が思考整理のツールになっていきます。&lt;/p&gt;
&lt;h3 class="h5 mt-4 mb-2"&gt;ステップ2 設問処理の改善&lt;/h3&gt;
&lt;p&gt;設問文の読み方が曖昧なままだと、本文をどれだけ丁寧に読んでも点数には結びつきません。&lt;/p&gt;
&lt;ul&gt;
&lt;li&gt;設問文を「何を」「どこから」「どのように」に分解し、色ペンや記号で印をつける。&lt;/li&gt;
&lt;li&gt;正しいものを選ぶのか、不適切なものを選ぶのかを声に出して確認する。&lt;/li&gt;
&lt;li&gt;選択肢は、本文と一致している部分、膨らませすぎている部分、本文に書いていない部分に分けて吟味する。&lt;/li&gt;
&lt;/ul&gt;
&lt;p&gt;オンライン指導では、本文と選択肢を画面上に並べて表示し、&lt;br /&gt;
「この言葉は本文のどこにあるか」を一緒に確認できるため、&lt;br /&gt;
何となくで選んでしまう癖から抜け出しやすくなります。&lt;/p&gt;
&lt;h3 class="h5 mt-4 mb-2"&gt;ステップ3 記述改善&lt;/h3&gt;
&lt;p&gt;記述答案は、材料の抜き出し、要素の並べ替え、文章化の三段階で整理します。&lt;/p&gt;
&lt;ul&gt;
&lt;li&gt;まずは本文から必要な材料を単語レベルでメモし、きれいな日本語にすることは後回しにする。&lt;/li&gt;
&lt;li&gt;材料を、きっかけ、心情の変化、結果としての行動といった論理的な順番に並べ替える。&lt;/li&gt;
&lt;li&gt;並べた要素を一文または二文にまとめ、講師の添削を受けたうえで、自分の手で書き直す。&lt;/li&gt;
&lt;/ul&gt;
&lt;p&gt;感想で終わってしまう答案や、要素が一つしか入っていない答案は、&lt;br /&gt;
設問の条件に立ち返りながら「何が足りないか」を本文に戻って確認することが重要です。&lt;/p&gt;
&lt;/div&gt;
&lt;/div&gt;
&lt;p&gt;&lt;!-- 家庭でのフォローと役割分担 --&gt;&lt;/p&gt;
&lt;div class="card shadow-sm mb-4"&gt;
&lt;div class="card-body p-4"&gt;
&lt;h2 class="h4 mb-3 border-start ps-3" style="border-color: #006064;"&gt;家庭でできるフォローと役割分担&lt;/h2&gt;
&lt;p&gt;オンライン指導だけに任せきりにせず、ご家庭との役割分担をはっきりさせることで、国語の伸びはさらに加速します。&lt;/p&gt;
&lt;div class="table-responsive mb-3"&gt;
&lt;table class="table table-bordered align-middle mb-0"&gt;
&lt;thead style="background-color: #e0f2f1;"&gt;
&lt;tr class="text-center"&gt;
&lt;th style="width: 35%;" scope="col"&gt;家庭で担いやすいこと&lt;/th&gt;
&lt;th style="width: 65%;" scope="col"&gt;具体例&lt;/th&gt;
&lt;/tr&gt;
&lt;/thead&gt;
&lt;tbody&gt;
&lt;tr&gt;
&lt;td class="fw-bold"&gt;語彙・漢字の習慣づけ&lt;/td&gt;
&lt;td&gt;毎日十分程度の語彙帳音読、四字熟語やことわざの親子クイズなど、&lt;br /&gt;
量の部分を家庭学習で補う。&lt;/td&gt;
&lt;/tr&gt;
&lt;tr&gt;
&lt;td class="fw-bold"&gt;音読の継続&lt;/td&gt;
&lt;td&gt;模範解答に近い記述や本文要約、解説文の音読を通じて、日本語の文のリズムと&lt;br /&gt;
論理のつながりを体に入れる。&lt;/td&gt;
&lt;/tr&gt;
&lt;tr&gt;
&lt;td class="fw-bold"&gt;過去問の管理&lt;/td&gt;
&lt;td&gt;学校名・年度・解いた日・復習状況を簡単な表で管理し、&lt;br /&gt;
オンライン授業側が次にどこを扱うか判断しやすくする。&lt;/td&gt;
&lt;/tr&gt;
&lt;tr&gt;
&lt;td class="fw-bold"&gt;やりすぎ防止のブレーキ役&lt;/td&gt;
&lt;td&gt;不安から問題量を増やしすぎないようにし、&lt;br /&gt;
読解と記述の質的な改善はオンライン指導に任せるといった線引きを意識する。&lt;/td&gt;
&lt;/tr&gt;
&lt;/tbody&gt;
&lt;/table&gt;
&lt;/div&gt;
&lt;p class="mt-3 mb-0"&gt;オンラインの個別指導では、対話や思考整理に時間を使いたいため、&lt;br /&gt;
語彙・漢字・音読・過去問管理は家庭でのフォローが大きな力になります。&lt;/p&gt;
&lt;/div&gt;
&lt;/div&gt;
&lt;p&gt;&lt;!-- どんな子に相性が良いか --&gt;&lt;/p&gt;
&lt;div class="card shadow-sm mb-4"&gt;
&lt;div class="card-body p-4"&gt;
&lt;h2 class="h4 mb-3 border-start ps-3" style="border-color: #4a148c;"&gt;どんな子にオンライン国語が相性が良いか&lt;/h2&gt;
&lt;p&gt;オンライン国語専門塾やオンライン個別指導は万能ではありませんが、相性の良いタイプははっきり存在します。&lt;/p&gt;
&lt;h3 class="h5 mt-2 mb-2"&gt;一対一の環境で力を発揮しやすい子&lt;/h3&gt;
&lt;ul&gt;
&lt;li&gt;集団塾では質問しづらく、分からないところをそのままにしてしまう。&lt;/li&gt;
&lt;li&gt;説明する力はあるが、大勢の前で当てられると緊張してしまう。&lt;/li&gt;
&lt;/ul&gt;
&lt;p&gt;一対一のオンライン国語指導では、画面越しであっても自分だけを見てくれている安心感があり、&lt;br /&gt;
思考を言葉にしやすくなります。&lt;/p&gt;
&lt;h3 class="h5 mt-3 mb-2"&gt;考える過程の可視化が必要な子&lt;/h3&gt;
&lt;ul&gt;
&lt;li&gt;テストの点数だけを見ると、何が悪いのか分かりにくい。&lt;/li&gt;
&lt;li&gt;正答率は悪くないのに、記述だけ極端に点が取れない。&lt;/li&gt;
&lt;li&gt;模試ごとに国語の成績のブレが大きい。&lt;/li&gt;
&lt;/ul&gt;
&lt;p&gt;こうしたケースでは、解いている途中のノートや書き込みを見なければ、本当の原因にたどり着けません。&lt;br /&gt;
オンライン国語では、手元カメラで常にノートを映しながら進めるため、&lt;br /&gt;
思考のクセを短期間で把握しやすくなります。&lt;/p&gt;
&lt;h3 class="h5 mt-3 mb-2"&gt;漢字・語彙を家庭で進められる子&lt;/h3&gt;
&lt;p&gt;オンライン授業では、対話や思考整理に時間を使いたいため、&lt;br /&gt;
漢字の書き取りや語彙の暗記を家庭である程度進められるタイプのお子さまと特に相性が良くなります。&lt;br /&gt;
授業では、語彙の使い分けや文脈での意味の確認といった応用に集中できます。&lt;/p&gt;
&lt;h3 class="h5 mt-3 mb-2"&gt;集団塾で伸び悩んでいる子&lt;/h3&gt;
&lt;p&gt;集団塾の解説を聞くと分かった気にはなるものの、次のテストで同じミスを繰り返してしまう。&lt;br /&gt;
国語だけクラス分けテストで安定しない。&lt;br /&gt;
こうしたお子さまにとって、オンライン国語専門塾は集団塾の弱点を補うセカンドオピニオンの役割を果たします。&lt;/p&gt;
&lt;p class="mb-0"&gt;特に記述力を集中的に鍛えたい場合は、&lt;br /&gt;
記述の考え方や答案の整え方を詳しく解説した専門記事を併用するのがおすすめです。&lt;br /&gt;
記述指導の考え方を整理した&lt;br /&gt;
&lt;a href="https://dokkai-labo.tokyo/kijutsuryoku/" target="_blank" rel="noopener"&gt;&lt;br /&gt;
記述力講座&lt;br /&gt;
&lt;/a&gt;&lt;br /&gt;
などの内容を参考にしながらオンライン授業を受けると、理解が一層深まります。&lt;/p&gt;
&lt;/div&gt;
&lt;/div&gt;
&lt;p&gt;&lt;!-- 追加：FAQ（検索補完）※まとめ直前 --&gt;&lt;/p&gt;
&lt;div class="card shadow-sm mb-4"&gt;
&lt;div class="card-body p-4"&gt;
&lt;h2 class="h4 mb-3 border-start ps-3" style="border-color: #283593;"&gt;オンライン国語専門塾に関するよくある質問&lt;/h2&gt;
&lt;h3 class="h6 mt-3"&gt;国語が苦手な子ほどオンラインは難しくありませんか&lt;/h3&gt;
&lt;p&gt;国語が苦手な原因が「センス」ではなく「処理手順」にある場合、オンラインの方が改善しやすいケースがあります。画面共有と手元カメラで、線の引き方・設問処理の順番・記述の材料の拾い方を同時に確認できるため、つまずき位置を早期に特定できます。&lt;/p&gt;
&lt;h3 class="h6 mt-3"&gt;オンラインだと集中力が続かないのでは&lt;/h3&gt;
&lt;p&gt;一対一形式のオンライン国語では、講師が常に思考への問いかけを行うため、受け身になりにくい構造です。集団授業よりも集中できるお子さまも多く見られます。&lt;/p&gt;
&lt;h3 class="h6 mt-3"&gt;何年生からオンライン国語は効果がありますか&lt;/h3&gt;
&lt;p&gt;目安としては小学4年生後半以降が多く、本文を読みながら説明する力が育ち始めた段階で効果が出やすくなります。6年生では過去問演習との相性が特に高くなります。&lt;/p&gt;
&lt;h3 class="h6 mt-3"&gt;オンライン国語と対面指導の違いは何ですか&lt;/h3&gt;
&lt;p&gt;対面指導は空気感や関係づくりに強みがあります。一方、オンライン国語は本文・設問・ノートを同時に可視化できるため、読解や記述の思考過程を分解し、修正点を具体化することに強みがあります。&lt;/p&gt;
&lt;/div&gt;
&lt;/div&gt;
&lt;p&gt;&lt;!-- まとめ ＋ 最終CTA --&gt;&lt;/p&gt;
&lt;div class="card shadow-sm mb-4 border-0" style="background: linear-gradient(135deg, #0d47a1, #1976d2); color: #fff;"&gt;
&lt;div class="card-body p-4"&gt;
&lt;h2 class="h5 mb-3"&gt;まとめ オンライン国語専門塾は「思考の可視化」を通じて記述と読解を伸ばす&lt;/h2&gt;
&lt;p class="mb-2" style="font-size: 0.96rem;"&gt;オンライン国語専門塾やオンライン個別指導でも、中学受験の国語は十分に伸ばせます。&lt;br /&gt;
その鍵は、本文処理・設問処理・記述の三つのプロセスを丁寧に可視化し、&lt;br /&gt;
お子さま一人ひとりの思考のズレをその場で修正していくことにあります。&lt;/p&gt;
&lt;p class="mb-3" style="font-size: 0.96rem;"&gt;ご家庭では語彙・漢字・音読・過去問管理をサポートしつつ、読解と記述の質的な改善をオンライン指導に任せることで、&lt;br /&gt;
時間と労力を有効に使うことができます。&lt;/p&gt;
&lt;div class="d-flex flex-wrap justify-content-between align-items-center"&gt;
&lt;p class="mb-3 mb-md-0" style="font-size: 0.96rem;"&gt;中学受験国語の読解や記述でお悩みの方は、&lt;br /&gt;
読解と記述を一体で整える&lt;br /&gt;
&lt;a class="text-warning fw-bold" href="https://dokkai-labo.tokyo/kobetsuonline01/" target="_blank" rel="noopener"&gt;&lt;br /&gt;
オンライン国語 個別指導&lt;br /&gt;
&lt;/a&gt;&lt;br /&gt;
の活用もぜひ検討してみてください。&lt;/p&gt;
&lt;/div&gt;
&lt;/div&gt;
&lt;/div&gt;
&lt;/div&gt;
------</t>
  </si>
  <si>
    <t>以下のページは不自然なワードを使用しています。
これらを適切に自然な言葉に置き換えて下さい。
なお、本文の装飾や構造は絶対に変えないでください。
【対象ページURL】
https://eigo-rewrite.com/column/stage3/
【検出された不自然ワード】
- 崩れ
- 型
- 迷い
- 固定
【本文】
------
&lt;p&gt;&lt;!-- ========================= STAGE3 総まとめ（固定ページ本文） 貼り付け先：WordPress 固定ページ（ビジュアル/テキストどちらでもOK） ========================= --&gt;&lt;/p&gt;
&lt;div style="padding: 14px; border: 1px solid #ddd; border-radius: 10px; background: #fafafa; margin: 0 0 18px;"&gt;
&lt;p style="margin: 0 0 8px;"&gt;&lt;strong&gt;STAGE別リンク：&lt;/strong&gt;&lt;br /&gt;
&lt;a href="https://eigo-rewrite.com/column/hub_stage1/"&gt;STAGE1&lt;/a&gt;&lt;br /&gt;
&lt;a href="https://eigo-rewrite.com/column/hub_stage2/"&gt;STAGE2&lt;/a&gt;&lt;br /&gt;
STAGE3（このページ）&lt;/p&gt;
&lt;p style="margin: 0;"&gt;STAGE3 は、ニュートレジャー（高校英文法）で「得点差がつきやすい型」をまとめて固める段階です。&lt;br /&gt;
過去完了／助動詞の推量／不定詞の発展／受動態の発展／副詞節／関係詞／名詞節（間接疑問・that節）までを、Lesson1〜8 に分けて整理しています。&lt;/p&gt;
&lt;/div&gt;
&lt;div style="padding: 14px; border: 1px solid #e6e6e6; border-radius: 10px; margin: 0 0 22px;"&gt;
&lt;h2 style="margin: 0 0 10px;"&gt;このページの使い方&lt;/h2&gt;
&lt;p style="margin: 0 0 10px;"&gt;受験英語専門ゼミ「Re-Write」の指導方針や講座の全体像は、&lt;strong&gt;&lt;a href="https://eigo-rewrite.com/"&gt;トップページ（全体像はこちら）&lt;/a&gt;&lt;/strong&gt;でご確認いただけます。&lt;/p&gt;
&lt;ol style="margin: 0 0 0 18px;"&gt;
&lt;li&gt;まず「どのLessonで何が扱われるか」を俯瞰し、必要なLessonから着手してください。&lt;/li&gt;
&lt;li&gt;各Lessonページでは、型（形）・訳し方・見分けの軸を確認し、例文で語順を崩さない練習をします。&lt;/li&gt;
&lt;li&gt;最後に、各Lessonの「自分で言えるチェック」を使い、説明できる状態まで戻してください。&lt;/li&gt;
&lt;/ol&gt;
&lt;/div&gt;
&lt;h2 id="toc"&gt;STAGE3 目次&lt;/h2&gt;
&lt;ul&gt;
&lt;li&gt;&lt;a href="#lesson1"&gt;Lesson1：時制／完了形（過去完了・大過去）&lt;/a&gt;&lt;/li&gt;
&lt;li&gt;&lt;a href="#lesson2"&gt;Lesson2：助動詞の発展（推量・可能性・過去の推量）&lt;/a&gt;&lt;/li&gt;
&lt;li&gt;&lt;a href="#lesson3"&gt;Lesson3：不定詞を使った表現（of/for・前置詞・知覚動詞・that節書換）&lt;/a&gt;&lt;/li&gt;
&lt;li&gt;&lt;a href="#lesson4"&gt;Lesson4：受動態の発展（復習＋助動詞を含む）&lt;/a&gt;&lt;/li&gt;
&lt;li&gt;&lt;a href="#lesson5"&gt;Lesson5：副詞節（相関接続詞・従位接続詞・目的/条件など）&lt;/a&gt;&lt;/li&gt;
&lt;li&gt;&lt;a href="#lesson6"&gt;Lesson6：関係代名詞（発展：whose/what・非制限用法など）&lt;/a&gt;&lt;/li&gt;
&lt;li&gt;&lt;a href="#lesson7"&gt;Lesson7：関係副詞（前置詞＋関係代名詞／where・when・how）&lt;/a&gt;&lt;/li&gt;
&lt;li&gt;&lt;a href="#lesson8"&gt;Lesson8：名詞節（間接疑問／if・whether／that節）&lt;/a&gt;&lt;/li&gt;
&lt;li&gt;&lt;a href="#check"&gt;自分で言えるチェック（仕上げ）&lt;/a&gt;&lt;/li&gt;
&lt;/ul&gt;
&lt;div style="height: 8px;"&gt;&lt;/div&gt;
&lt;p&gt;&lt;!-- ===== Lesson1 ===== --&gt;&lt;/p&gt;
&lt;h2 id="lesson1"&gt;Lesson1：時制／完了形（過去完了・大過去）&lt;/h2&gt;
&lt;p&gt;STAGE3 の冒頭は「時間の前後関係」を正確に掴むところから始まります。&lt;br /&gt;
過去完了（had + 過去分詞）は、単なる「過去」ではなく「過去のある時点より前」を示す合図です。&lt;/p&gt;
&lt;ul&gt;
&lt;li&gt;&lt;strong&gt;ここで固めること&lt;/strong&gt;
&lt;ul&gt;
&lt;li&gt;「過去の出来事が2つある」→ どちらが先かを見抜き、必要なら過去完了にする&lt;/li&gt;
&lt;li&gt;大過去（過去完了の用法）＝「その時点で既に〜していた」の整理&lt;/li&gt;
&lt;/ul&gt;
&lt;/li&gt;
&lt;/ul&gt;
&lt;p style="margin: 10px 0 6px;"&gt;&lt;strong&gt;セクション別リンク&lt;/strong&gt;&lt;/p&gt;
&lt;ul&gt;
&lt;li&gt;&lt;a href="https://eigo-rewrite.com/column/stage3-lesson1-2/"&gt;STAGE3 Lesson1-2：時制/完了形（過去完了）&lt;/a&gt;&lt;/li&gt;
&lt;li&gt;&lt;a href="https://eigo-rewrite.com/column/stage3-lesson1-3/"&gt;STAGE3 Lesson1-3：時制/完了形（大過去）&lt;/a&gt;&lt;/li&gt;
&lt;/ul&gt;
&lt;p style="margin: 0 0 18px;"&gt;&lt;a href="#toc"&gt;▲ 目次に戻る&lt;/a&gt;&lt;/p&gt;
&lt;p&gt;&lt;!-- ===== Lesson2 ===== --&gt;&lt;/p&gt;
&lt;h2 id="lesson2"&gt;Lesson2：助動詞の発展（推量・可能性・過去の推量）&lt;/h2&gt;
&lt;p&gt;STAGE2 の「助動詞＝できる/〜するべき」だけだと、長文や英作文で詰まります。&lt;br /&gt;
STAGE3 では「推量」「可能性」「過去の推量（助動詞 + have + 過去分詞）」を整理して、訳のブレをなくします。&lt;/p&gt;
&lt;ul&gt;
&lt;li&gt;&lt;strong&gt;ここで固めること&lt;/strong&gt;
&lt;ul&gt;
&lt;li&gt;may/might（〜かもしれない）・must（〜に違いない）・cannot（〜のはずがない）などの推量&lt;/li&gt;
&lt;li&gt;can/could の「可能性」用法（“できる”ではない）&lt;/li&gt;
&lt;li&gt;助動詞 + have + 過去分詞＝「過去の出来事についての推量」&lt;/li&gt;
&lt;/ul&gt;
&lt;/li&gt;
&lt;/ul&gt;
&lt;p style="margin: 10px 0 6px;"&gt;&lt;strong&gt;セクション別リンク&lt;/strong&gt;&lt;/p&gt;
&lt;ul&gt;
&lt;li&gt;&lt;a href="https://eigo-rewrite.com/column/stage3-lesson2-1/"&gt;STAGE3 Lesson2-1：助動詞の発展（推量/義務）&lt;/a&gt;&lt;/li&gt;
&lt;li&gt;&lt;a href="https://eigo-rewrite.com/column/stage3-lesson2-2/"&gt;STAGE3 Lesson2-2：助動詞の発展（可能性/推量）&lt;/a&gt;&lt;/li&gt;
&lt;li&gt;&lt;a href="https://eigo-rewrite.com/column/stage3-lesson2-3/"&gt;STAGE3 Lesson2-3：助動詞の発展（過去の推量）&lt;/a&gt;&lt;/li&gt;
&lt;/ul&gt;
&lt;p style="margin: 0 0 18px;"&gt;&lt;a href="#toc"&gt;▲ 目次に戻る&lt;/a&gt;&lt;/p&gt;
&lt;p&gt;&lt;!-- ===== Lesson3 ===== --&gt;&lt;/p&gt;
&lt;h2 id="lesson3"&gt;Lesson3：不定詞を使った表現（of/for・前置詞・知覚動詞・that節書換）&lt;/h2&gt;
&lt;p&gt;不定詞は「to = 〜するため」だけでは終わりません。&lt;br /&gt;
STAGE3 では「型の見分け」を中心に、訳の起点をはっきりさせます。&lt;/p&gt;
&lt;ul&gt;
&lt;li&gt;&lt;strong&gt;ここで固めること&lt;/strong&gt;
&lt;ul&gt;
&lt;li&gt;It is 形容詞 &lt;strong&gt;of&lt;/strong&gt; / &lt;strong&gt;for&lt;/strong&gt; 人 to V（評価の主体が誰か）&lt;/li&gt;
&lt;li&gt;to V + 前置詞（熟語化しやすい形）&lt;/li&gt;
&lt;li&gt;知覚動詞（see/hear など）＋目的語＋原形/ing の扱い&lt;/li&gt;
&lt;li&gt;that節を不定詞に書き換える場面（言い換えの型）&lt;/li&gt;
&lt;/ul&gt;
&lt;/li&gt;
&lt;/ul&gt;
&lt;p style="margin: 10px 0 6px;"&gt;&lt;strong&gt;セクション別リンク&lt;/strong&gt;&lt;/p&gt;
&lt;ul&gt;
&lt;li&gt;&lt;a href="https://eigo-rewrite.com/column/stage3-lesson3-1/"&gt;STAGE3 Lesson3-1：It is 形容詞 of/for 人 to の使い分け&lt;/a&gt;&lt;/li&gt;
&lt;li&gt;&lt;a href="https://eigo-rewrite.com/column/stage3-lesson3-2/"&gt;STAGE3 Lesson3-2：不定詞を使った表現（to V + 前置詞）&lt;/a&gt;&lt;/li&gt;
&lt;li&gt;&lt;a href="https://eigo-rewrite.com/column/stage3-lesson3-3/"&gt;STAGE3 Lesson3-3：不定詞を使った表現（知覚動詞）&lt;/a&gt;&lt;/li&gt;
&lt;li&gt;&lt;a href="https://eigo-rewrite.com/column/stage3-lesson3-4/"&gt;STAGE3 Lesson3-4：不定詞を使った表現（that節と書換）&lt;/a&gt;&lt;/li&gt;
&lt;/ul&gt;
&lt;p style="margin: 0 0 18px;"&gt;&lt;a href="#toc"&gt;▲ 目次に戻る&lt;/a&gt;&lt;/p&gt;
&lt;p&gt;&lt;!-- ===== Lesson4 ===== --&gt;&lt;/p&gt;
&lt;h2 id="lesson4"&gt;Lesson4：受動態の発展（復習＋助動詞を含む）&lt;/h2&gt;
&lt;p&gt;受動態は「be + 過去分詞」で終わりません。&lt;br /&gt;
助動詞や完了形・進行形が絡むと、形だけ追っても訳が崩れます。型で押さえて、機械的に組み立てられる状態にします。&lt;/p&gt;
&lt;p style="margin: 10px 0 6px;"&gt;&lt;strong&gt;セクション別リンク&lt;/strong&gt;&lt;/p&gt;
&lt;ul&gt;
&lt;li&gt;&lt;a href="https://eigo-rewrite.com/column/stage3-lesson4-1/"&gt;STAGE3 Lesson4-1：受動態の発展（復習/助動詞を含む）&lt;/a&gt;&lt;/li&gt;
&lt;li&gt;&lt;a href="https://eigo-rewrite.com/column/stage3-lesson4-2/"&gt;STAGE3 Lesson4-2：受動態の発展（復習/助動詞を含む）&lt;/a&gt;&lt;/li&gt;
&lt;/ul&gt;
&lt;p style="margin: 0 0 18px;"&gt;&lt;a href="#toc"&gt;▲ 目次に戻る&lt;/a&gt;&lt;/p&gt;
&lt;p&gt;&lt;!-- ===== Lesson5 ===== --&gt;&lt;/p&gt;
&lt;h2 id="lesson5"&gt;Lesson5：副詞節（相関接続詞・従位接続詞・目的/条件など）&lt;/h2&gt;
&lt;p&gt;副詞節は「訳」より先に「接続詞が示す関係」を確定させるのが近道です。&lt;br /&gt;
どこが主節で、どこが従属節か。つながり方を先に決めると、長文でも迷いません。&lt;/p&gt;
&lt;ul&gt;
&lt;li&gt;&lt;strong&gt;ここで固めること&lt;/strong&gt;
&lt;ul&gt;
&lt;li&gt;both A and B / not only A but also B などの&lt;strong&gt;相関接続詞&lt;/strong&gt;&lt;/li&gt;
&lt;li&gt;because / although / if / unless などの&lt;strong&gt;従位接続詞&lt;/strong&gt;の整理&lt;/li&gt;
&lt;li&gt;目的（so that / in order to）・条件（if / unless）など、意味ごとの仕分け&lt;/li&gt;
&lt;/ul&gt;
&lt;/li&gt;
&lt;/ul&gt;
&lt;p style="margin: 10px 0 6px;"&gt;&lt;strong&gt;セクション別リンク&lt;/strong&gt;&lt;/p&gt;
&lt;ul&gt;
&lt;li&gt;&lt;a href="https://eigo-rewrite.com/column/stage3-lesson5-1/"&gt;STAGE3 Lesson5-1：副詞節（相関接続詞）&lt;/a&gt;&lt;/li&gt;
&lt;li&gt;&lt;a href="https://eigo-rewrite.com/column/stage3-lesson5-2/"&gt;STAGE3 Lesson5-2：副詞節（接続詞の整理）&lt;/a&gt;&lt;/li&gt;
&lt;li&gt;&lt;a href="https://eigo-rewrite.com/column/stage3-lesson5-3/"&gt;STAGE3 Lesson5-3：副詞節（目的・条件など）&lt;/a&gt;&lt;/li&gt;
&lt;/ul&gt;
&lt;p style="margin: 0 0 18px;"&gt;&lt;a href="#toc"&gt;▲ 目次に戻る&lt;/a&gt;&lt;/p&gt;
&lt;p&gt;&lt;!-- ===== Lesson6 ===== --&gt;&lt;/p&gt;
&lt;h2 id="lesson6"&gt;Lesson6：関係代名詞（発展：whose/what・非制限用法など）&lt;/h2&gt;
&lt;p&gt;関係代名詞は「that/which/who」だけで済ませると、読解で伸びません。&lt;br /&gt;
whose / what、コンマ付き（非制限用法）、そして「どこまでが修飾か」を切り分ける練習をします。&lt;/p&gt;
&lt;p style="margin: 10px 0 6px;"&gt;&lt;strong&gt;セクション別リンク&lt;/strong&gt;&lt;/p&gt;
&lt;ul&gt;
&lt;li&gt;&lt;a href="https://eigo-rewrite.com/column/stage3-lesson6-1/"&gt;STAGE3 Lesson6-1：関係代名詞（発展セクション1）&lt;/a&gt;&lt;/li&gt;
&lt;li&gt;&lt;a href="https://eigo-rewrite.com/column/stage3-lesson6-2/"&gt;STAGE3 Lesson6-2：関係代名詞（発展セクション2）&lt;/a&gt;&lt;/li&gt;
&lt;li&gt;&lt;a href="https://eigo-rewrite.com/column/stage3-lesson6-3/"&gt;STAGE3 Lesson6-3：関係代名詞（発展セクション3）&lt;/a&gt;&lt;/li&gt;
&lt;/ul&gt;
&lt;p style="margin: 0 0 18px;"&gt;&lt;a href="#toc"&gt;▲ 目次に戻る&lt;/a&gt;&lt;/p&gt;
&lt;p&gt;&lt;!-- ===== Lesson7 ===== --&gt;&lt;/p&gt;
&lt;h2 id="lesson7"&gt;Lesson7：関係副詞（前置詞＋関係代名詞／where・when・how）&lt;/h2&gt;
&lt;p&gt;関係副詞は「where = in which」のように置き換えで覚えるだけだと、ミスが残ります。&lt;br /&gt;
まず「前置詞＋関係代名詞」の型を固め、そのうえで関係副詞へ移ると安定します。&lt;/p&gt;
&lt;p style="margin: 10px 0 6px;"&gt;&lt;strong&gt;セクション別リンク&lt;/strong&gt;&lt;/p&gt;
&lt;ul&gt;
&lt;li&gt;&lt;a href="https://eigo-rewrite.com/column/stage3-lesson7-1/"&gt;STAGE3 Lesson7-1：前置詞＋関係代名詞（in which / to whom など）&lt;/a&gt;&lt;/li&gt;
&lt;li&gt;&lt;a href="https://eigo-rewrite.com/column/stage3-lesson7-2/"&gt;STAGE3 Lesson7-2：関係副詞（where / when など）&lt;/a&gt;&lt;/li&gt;
&lt;li&gt;&lt;a href="https://eigo-rewrite.com/column/stage3-lesson7-3/"&gt;STAGE3 Lesson7-3：関係副詞（how／省略など）&lt;/a&gt;&lt;/li&gt;
&lt;/ul&gt;
&lt;p style="margin: 0 0 18px;"&gt;&lt;a href="#toc"&gt;▲ 目次に戻る&lt;/a&gt;&lt;/p&gt;
&lt;p&gt;&lt;!-- ===== Lesson8 ===== --&gt;&lt;/p&gt;
&lt;h2 id="lesson8"&gt;Lesson8：名詞節（間接疑問／if・whether／that節）&lt;/h2&gt;
&lt;p&gt;最後は「名詞節」です。読解でも英作文でも、名詞節が置ける位置（主語・目的語・補語）が増えると表現が一段上がります。&lt;br /&gt;
間接疑問の語順（倒置しない）と、if/whether、that節（同格・形式主語it含む）の整理まで押さえます。&lt;/p&gt;
&lt;p style="margin: 10px 0 6px;"&gt;&lt;strong&gt;セクション別リンク&lt;/strong&gt;&lt;/p&gt;
&lt;ul&gt;
&lt;li&gt;&lt;a href="https://eigo-rewrite.com/column/stage3-lesson8-1/"&gt;STAGE3 Lesson8-1：名詞節（疑問詞の間接疑問）&lt;/a&gt;&lt;/li&gt;
&lt;li&gt;&lt;a href="https://eigo-rewrite.com/column/stage3-lesson8-2/"&gt;STAGE3 Lesson8-2：名詞節（if / whether の間接疑問）&lt;/a&gt;&lt;/li&gt;
&lt;li&gt;&lt;a href="https://eigo-rewrite.com/column/stage3-lesson8-3/"&gt;STAGE3 Lesson8-3：名詞節（that を使った名詞節）&lt;/a&gt;&lt;/li&gt;
&lt;/ul&gt;
&lt;p style="margin: 0 0 18px;"&gt;&lt;a href="#toc"&gt;▲ 目次に戻る&lt;/a&gt;&lt;/p&gt;
&lt;p&gt;&lt;!-- ===== Check ===== --&gt;&lt;/p&gt;
&lt;h2 id="check"&gt;自分で言えるチェック（仕上げ）&lt;/h2&gt;
&lt;div style="padding: 14px; border: 1px solid #ddd; border-radius: 10px; background: #fff;"&gt;
&lt;p style="margin: 0 0 10px;"&gt;ここまで進んだら、次の「1行説明」が口で出るか確認してください。出なければ、そのLessonだけ戻ればOKです。&lt;/p&gt;
&lt;ul style="margin: 0 0 0 18px;"&gt;
&lt;li&gt;&lt;strong&gt;過去完了&lt;/strong&gt;：過去の出来事が2つあるとき、より前を had + 過去分詞で示す。&lt;/li&gt;
&lt;li&gt;&lt;strong&gt;助動詞の推量&lt;/strong&gt;：may/might（弱い推量）・must（強い確信）・cannot（否定の確信）。&lt;/li&gt;
&lt;li&gt;&lt;strong&gt;過去の推量&lt;/strong&gt;：助動詞 + have + 過去分詞 ＝「過去についてそうだったはず/かもしれない」。&lt;/li&gt;
&lt;li&gt;&lt;strong&gt;of/for&lt;/strong&gt;：人の性質評価なら of、人にとって都合/難易度なら for。&lt;/li&gt;
&lt;li&gt;&lt;strong&gt;受動態&lt;/strong&gt;：助動詞や完了が絡んでも「be 系＋過去分詞」の骨格を崩さない。&lt;/li&gt;
&lt;li&gt;&lt;strong&gt;副詞節&lt;/strong&gt;：接続詞が示す関係（理由/譲歩/条件/目的）を先に確定する。&lt;/li&gt;
&lt;li&gt;&lt;strong&gt;関係詞&lt;/strong&gt;：修飾の範囲を切り、前置詞＋関係代名詞と関係副詞を区別する。&lt;/li&gt;
&lt;li&gt;&lt;strong&gt;間接疑問&lt;/strong&gt;：疑問詞のあとを倒置せず「疑問詞 + S + V」の語順で名詞節になる。&lt;/li&gt;
&lt;li&gt;&lt;strong&gt;that節&lt;/strong&gt;：目的語・補語・同格・形式主語 it など、名詞の位置に置ける。&lt;/li&gt;
&lt;/ul&gt;
&lt;/div&gt;
------</t>
  </si>
  <si>
    <t>以下のページは不自然なワードを使用しています。
これらを適切に自然な言葉に置き換えて下さい。
なお、本文の装飾や構造は絶対に変えないでください。
【対象ページURL】
https://eigo-rewrite.com/profile/
【検出された不自然ワード】
- 型
- 導線
- 設計
- 整え
【本文】
------
&lt;p&gt;&lt;!-- 追加セクション（代表プロフィール補完）：ここから --&gt;&lt;/p&gt;
&lt;h2&gt;中尾憲吾（憲吾）プロフィール要約&lt;/h2&gt;
&lt;p&gt;本ページの「中尾 憲吾（ナカオ ケンゴ）」は、受験英語に特化した指導の中で、英作文を得点源にするための学習設計・添削・書き直しを重視しています。&lt;br /&gt;
個別指導・補習塾・大手進学塾・家庭教師など、複数の形態での指導経験を背景に、受験生の現状に合わせて「いま何を優先するべきか」を整理しながら伴走するスタイルです。&lt;/p&gt;
&lt;div style="background: #f7f7f7; border-left: 4px solid #666; padding: 10px 12px; margin: 12px 0;"&gt;
&lt;p style="margin: 0;"&gt;※経歴・担当領域・合格実績等は、在籍時期・年度・コース編成により異なる場合があります。ここでは理解の補助として概要を記載し、詳細は面談・お問い合わせ時に確認できる形を推奨します。&lt;/p&gt;
&lt;/div&gt;
&lt;h3&gt;指導の軸（受験英語／英作文を得点源に）&lt;/h3&gt;
&lt;ul&gt;
&lt;li&gt;英作文を「センス」ではなく、型・典型表現・減点回避の観点で再現できる形に整える&lt;/li&gt;
&lt;li&gt;文法の正確性だけでなく、設問の要求（内容面）を外さない答案づくりを重視する&lt;/li&gt;
&lt;li&gt;書いた英文を添削して終わりではなく、書き直し（リライト）で定着させる&lt;/li&gt;
&lt;/ul&gt;
&lt;h2&gt;指導対象と得意領域（Re-Writeの講座と整合）&lt;/h2&gt;
&lt;h3&gt;高校受験（都立・難関私立など）での支援イメージ&lt;/h3&gt;
&lt;p&gt;高校受験では、学校・年度・出題形式によって求められる力が変わります。とくに都立自校作成校などで比重が上がりやすい英作文は、限られた時間で「一度で書ききる」練習が重要です。&lt;br /&gt;
本ページでは例として「都立・難関私立」を挙げていますが、実際の対策内容は志望校・現状の学力・受験方式により調整します。&lt;/p&gt;
&lt;ul&gt;
&lt;li&gt;短い時間で論理が通る英文を作る練習（型／構成／典型表現）&lt;/li&gt;
&lt;li&gt;ミスを減らすための文法・語法の確認（必要範囲を絞って反復）&lt;/li&gt;
&lt;li&gt;「書く練習」が読解スピードにも波及する設計（※個人差あり）&lt;/li&gt;
&lt;/ul&gt;
&lt;p style="margin-top: 10px;"&gt;関連講座：&lt;a href="https://eigo-rewrite.com/toritsu/"&gt;都立高校入試 英語・英作文対策講座&lt;/a&gt;&lt;/p&gt;
&lt;h3&gt;大学受験（英作文）での支援イメージ&lt;/h3&gt;
&lt;p&gt;大学受験の英作文（和文英訳・自由英作文など）は、出題される大学・学部により難度や要求が異なります。&lt;br /&gt;
本ページ下部の「開講講座（大学受験の英作文講座）」につながる判断材料として、ここでは「どういう支援を行うか」を要点で整理します。&lt;/p&gt;
&lt;ul&gt;
&lt;li&gt;並べ替え英作文 → 語句補充 → 自由英作文のように、段階を踏んで書く力を固める&lt;/li&gt;
&lt;li&gt;「文法的に正しく、内容面でも外さない」答案を目標に、減点されにくい書き方へ調整する&lt;/li&gt;
&lt;li&gt;書いた英文の改善点を言語化し、次の答案で再現できる形にする（添削→書き直し）&lt;/li&gt;
&lt;/ul&gt;
&lt;p style="margin-top: 10px;"&gt;関連講座：&lt;a href="https://eigo-rewrite.com/kobetsueisakubun/"&gt;〖個別指導〗大学受験の英作文講座&lt;/a&gt;&lt;/p&gt;
&lt;h2&gt;表記ゆれ・検索されやすい名称について&lt;/h2&gt;
&lt;h3&gt;「中尾健吾」「憲吾」などの検索で来た方へ（注意書き付き）&lt;/h3&gt;
&lt;p&gt;検索では、入力の都合などにより「憲吾」や「中尾健吾」といった表記で探されることがあります。&lt;br /&gt;
本ページでご案内しているのは、見出しに記載の &lt;strong&gt;「中尾 憲吾（ナカオ ケンゴ）」&lt;/strong&gt; のプロフィールです。&lt;/p&gt;
&lt;div style="background: #fff8e1; border: 1px solid #f0d98c; padding: 10px 12px; margin: 12px 0;"&gt;
&lt;p style="margin: 0;"&gt;※同姓同名・類似表記の別人物が存在する可能性は一般にあります。確実な確認が必要な場合は、講座・お問い合わせ内容とあわせてご照会ください。&lt;/p&gt;
&lt;/div&gt;
&lt;h2&gt;よくある質問&lt;/h2&gt;
&lt;h3&gt;どんな生徒が向く？（向き・不向きを断定せず）&lt;/h3&gt;
&lt;ul&gt;
&lt;li&gt;英作文が「何を書けばいいか分からない」「減点が多い」状態で止まっている&lt;/li&gt;
&lt;li&gt;文法・語彙は学習しているのに、答案に反映できず点が安定しない&lt;/li&gt;
&lt;li&gt;添削を受けても“次に同じミスをする”ことが多く、再現性のある型が必要&lt;/li&gt;
&lt;/ul&gt;
&lt;p&gt;一方で、学習時間の確保が難しい場合や、目的が「短期の暗記だけ」になっている場合は、先に学習設計を整理したほうが進めやすいことがあります（個別に状況を確認します）。&lt;/p&gt;
&lt;h3&gt;相談・受講開始までの流れ（問い合わせ導線の案内）&lt;/h3&gt;
&lt;ol&gt;
&lt;li&gt;&lt;a href="https://eigo-rewrite.com/contact/"&gt;お問い合わせ&lt;/a&gt;から、志望校・学年・現在の課題（英作文／文法／読解など）を送信&lt;/li&gt;
&lt;li&gt;状況のヒアリング（必要に応じて答案・教材・学習状況を共有）&lt;/li&gt;
&lt;li&gt;講座の選択肢と、当面の学習優先順位の提案（年度・募集状況により変動する場合があります）&lt;/li&gt;
&lt;li&gt;日程調整のうえ受講開始&lt;/li&gt;
&lt;/ol&gt;
&lt;p&gt;※講座内容・担当・受講形態・募集状況は時期により変更される場合があります。最新の案内はお問い合わせ時にご確認ください。&lt;/p&gt;
&lt;p&gt;&lt;!-- 追加セクション（代表プロフィール補完）：ここまで --&gt;&lt;/p&gt;
&lt;h2 style="padding-left: 30px;"&gt;代表プロフィール&lt;/h2&gt;
&lt;h3&gt;中尾　憲吾(ナカオ　ケンゴ)&lt;/h3&gt;
&lt;p&gt;&lt;img decoding="async" fetchpriority="high" class="wp-image-163 size-medium alignleft" src="https://eigo-rewrite.com/wp-content/uploads/2020/07/IMG_8295-200x300.jpg" alt="" width="200" height="300" srcset="https://eigo-rewrite.com/wp-content/uploads/2020/07/IMG_8295-200x300.jpg 200w, https://eigo-rewrite.com/wp-content/uploads/2020/07/IMG_8295-683x1024.jpg 683w, https://eigo-rewrite.com/wp-content/uploads/2020/07/IMG_8295-768x1152.jpg 768w, https://eigo-rewrite.com/wp-content/uploads/2020/07/IMG_8295-1024x1536.jpg 1024w, https://eigo-rewrite.com/wp-content/uploads/2020/07/IMG_8295.jpg 1216w" sizes="(max-width: 200px) 100vw, 200px" /&gt;&lt;/p&gt;
&lt;p&gt;&amp;nbsp;&lt;/p&gt;
&lt;p&gt;&amp;nbsp;&lt;/p&gt;
&lt;p&gt;早稲田大学在学中より、個別指導・補習塾で&lt;span style="color: #0000ff;"&gt;勉強が苦手な生徒の定期テストの点数を上げる&lt;/span&gt;指導から講師としてのキャリアをスタート。大手進学塾では、開成高・早慶高・都立自校作成校などの志望校別コースを歴任し、同時に&lt;span style="color: #0000ff;"&gt;中学受験の最上位クラスを担当&lt;/span&gt;。国語と英語の両方を指導することで教務力を高め、「ことば」に関する知見を広げている。家庭教師としても、私大・国公立大を問わず、多くの生徒を志望校合格へと導いている。&lt;/p&gt;
&lt;section class="veu_cta" id="veu_cta-142"&gt;&lt;h1 class="cta_title"&gt;開講講座：【個別指導】大学受験の英作文講座&lt;/h1&gt;&lt;div class="cta_body"&gt;&lt;div class="cta_body_image cta_body_image_right"&gt;&lt;a href="https://eigo-rewrite.com/kobetsueisakubun/" target="_blank"&gt;&lt;img src="https://eigo-rewrite.com/wp-content/uploads/2020/06/logo_tate.png" /&gt;&lt;/a&gt;&lt;/div&gt;&lt;div class="cta_body_txt image_exist"&gt;苦手意識を持つ受験生のために、並べ替え英作文→語句補充の英作文→自由英作文の順に、「文法的に正しく、内容面も外していない、減点されにくい英作文」を書けるよう指導します。&lt;/div&gt;&lt;div class="cta_body_link"&gt;&lt;a href="https://eigo-rewrite.com/kobetsueisakubun/" class="btn btn-primary btn-block btn-lg" target="_blank"&gt;開講講座：【個別指導】大学受験の英作文講座&lt;/a&gt;&lt;/div&gt;&lt;/div&gt;&lt;!--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</si>
  <si>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https://eng-support.com/column/progress-book1-lesson11-3/
【検出された不自然ワード】
- 崩れ
- 型
- 固定
【本文】
------
&lt;p&gt;&lt;!-- YouTube（余計なbookmark spanを除去） --&gt;&lt;/p&gt;
&lt;p&gt;&lt;iframe title="YouTube video player" src="https://www.youtube.com/embed/auzYUJcB40M" width="560" height="315" frameborder="0" allowfullscreen="allowfullscreen"&gt;&lt;br /&gt;
&lt;/iframe&gt;&lt;/p&gt;
&lt;p&gt;&lt;!-- 不足補完ブロック（即答パート）※H1直後に貼り付け --&gt;&lt;/p&gt;
&lt;h2&gt;far / near の基本と far from｜from が付く形・付かない形を先に固定&lt;/h2&gt;
&lt;p&gt;&lt;strong&gt;far&lt;/strong&gt; は「遠い（形容詞）／遠くに（副詞）」、&lt;strong&gt;near&lt;/strong&gt; は「近い（形容詞）／近くに（副詞）／〜の近く（前置詞）」まで形が分かれます。&lt;br /&gt;
そして &lt;strong&gt;from&lt;/strong&gt; は前置詞なので、&lt;strong&gt;距離の話で from が出てきたら “far from + 場所”&lt;/strong&gt; が基本形になります。&lt;/p&gt;
&lt;ul&gt;
&lt;li&gt;&lt;strong&gt;far&lt;/strong&gt;：遠い／遠くに（形容詞・副詞）&lt;/li&gt;
&lt;li&gt;&lt;strong&gt;near&lt;/strong&gt;：近い／近くに／〜の近く（形容詞・副詞・前置詞）&lt;/li&gt;
&lt;li&gt;&lt;strong&gt;far from + 場所&lt;/strong&gt;：〜から遠い（前置詞句）&lt;/li&gt;
&lt;li&gt;&lt;strong&gt;near from&lt;/strong&gt;：誤りになりやすい（&lt;strong&gt;near + 場所&lt;/strong&gt; で言う）&lt;/li&gt;
&lt;/ul&gt;
&lt;h3&gt;「far from」には 2つの型がある（距離 / 評価）&lt;/h3&gt;
&lt;table style="border-collapse: collapse; width: 100%; font-size: 0.95em;"&gt;
&lt;thead&gt;
&lt;tr style="background: #f3f6ff;"&gt;
&lt;th style="border: 1px solid #d6dbe8; padding: 10px; width: 32%;"&gt;型&lt;/th&gt;
&lt;th style="border: 1px solid #d6dbe8; padding: 10px; width: 38%;"&gt;形&lt;/th&gt;
&lt;th style="border: 1px solid #d6dbe8; padding: 10px; width: 30%;"&gt;意味（日本語の型）&lt;/th&gt;
&lt;/tr&gt;
&lt;/thead&gt;
&lt;tbody&gt;
&lt;tr&gt;
&lt;td style="border: 1px solid #d6dbe8; padding: 10px;"&gt;&lt;strong&gt;距離&lt;/strong&gt;&lt;/td&gt;
&lt;td style="border: 1px solid #d6dbe8; padding: 10px;"&gt;&lt;strong&gt;be far from + 場所&lt;/strong&gt;&lt;br /&gt;
&lt;span style="opacity: .9;"&gt;Kobe is far from Tokyo.&lt;/span&gt;&lt;/td&gt;
&lt;td style="border: 1px solid #d6dbe8; padding: 10px;"&gt;「〜から遠い」&lt;/td&gt;
&lt;/tr&gt;
&lt;tr style="background: #fafbff;"&gt;
&lt;td style="border: 1px solid #d6dbe8; padding: 10px;"&gt;&lt;strong&gt;評価&lt;/strong&gt;&lt;/td&gt;
&lt;td style="border: 1px solid #d6dbe8; padding: 10px;"&gt;&lt;strong&gt;be far from + 形容詞/名詞&lt;/strong&gt;&lt;br /&gt;
&lt;span style="opacity: .9;"&gt;He is far from honest.&lt;/span&gt;&lt;/td&gt;
&lt;td style="border: 1px solid #d6dbe8; padding: 10px;"&gt;「全然〜ない／〜どころか」&lt;/td&gt;
&lt;/tr&gt;
&lt;/tbody&gt;
&lt;/table&gt;
&lt;h3&gt;品詞で迷ったときのチェック（定期テストの空所補充向け）&lt;/h3&gt;
&lt;ul&gt;
&lt;li&gt;&lt;strong&gt;後ろに名詞（場所）が来る&lt;/strong&gt;：前置詞（句）を疑う（near + 場所 / far from + 場所）&lt;/li&gt;
&lt;li&gt;&lt;strong&gt;be動詞の後ろで文が止まる&lt;/strong&gt;：形容詞の可能性（The station is near. / Tokyo is far.）&lt;/li&gt;
&lt;li&gt;&lt;strong&gt;動詞の後ろで距離の動き&lt;/strong&gt;：副詞の可能性（walk near / fly far）&lt;/li&gt;
&lt;/ul&gt;
&lt;p style="margin-top: 14px;"&gt;「near の反対は far」なのに「遠い」が far from になる場面が混ざると、&lt;strong&gt;日本語だけで覚えたときに near from の誤り&lt;/strong&gt;が起きやすくなります。&lt;br /&gt;
&lt;strong&gt;前置詞・形容詞・副詞&lt;/strong&gt;の形に分けて固定しておくと、同じ単語でも答案が安定しやすくなります。&lt;/p&gt;
&lt;h3&gt;near / far / far from 早見表（形・訳し方・つまずきポイント）&lt;/h3&gt;
&lt;table style="border-collapse: collapse; width: 100%; font-size: 0.95em;"&gt;
&lt;thead&gt;
&lt;tr style="background: #f3f6ff;"&gt;
&lt;th style="border: 1px solid #d6dbe8; padding: 10px; width: 34%;"&gt;形（例）&lt;/th&gt;
&lt;th style="border: 1px solid #d6dbe8; padding: 10px; width: 33%;"&gt;日本語の型&lt;/th&gt;
&lt;th style="border: 1px solid #d6dbe8; padding: 10px; width: 33%;"&gt;つまずきポイント&lt;/th&gt;
&lt;/tr&gt;
&lt;/thead&gt;
&lt;tbody&gt;
&lt;tr&gt;
&lt;td style="border: 1px solid #d6dbe8; padding: 10px;"&gt;&lt;strong&gt;far（形容詞）&lt;/strong&gt;&lt;br /&gt;
&lt;span style="opacity: .9;"&gt;Tokyo is far.&lt;/span&gt;&lt;/td&gt;
&lt;td style="border: 1px solid #d6dbe8; padding: 10px;"&gt;「（距離が）&lt;strong&gt;遠い&lt;/strong&gt;」&lt;/td&gt;
&lt;td style="border: 1px solid #d6dbe8; padding: 10px;"&gt;far を&lt;strong&gt;いつも同じ品詞&lt;/strong&gt;だと思い込まない（形容詞／副詞がある）&lt;/td&gt;
&lt;/tr&gt;
&lt;tr style="background: #fafbff;"&gt;
&lt;td style="border: 1px solid #d6dbe8; padding: 10px;"&gt;&lt;strong&gt;far（副詞）&lt;/strong&gt;&lt;br /&gt;
&lt;span style="opacity: .9;"&gt;The bird flew far.&lt;/span&gt;&lt;/td&gt;
&lt;td style="border: 1px solid #d6dbe8; padding: 10px;"&gt;「（距離的に）&lt;strong&gt;遠くに&lt;/strong&gt;」&lt;/td&gt;
&lt;td style="border: 1px solid #d6dbe8; padding: 10px;"&gt;「遠い＝形容詞」だけで止めず、&lt;strong&gt;遠くに＝副詞&lt;/strong&gt;も押さえる&lt;/td&gt;
&lt;/tr&gt;
&lt;tr&gt;
&lt;td style="border: 1px solid #d6dbe8; padding: 10px;"&gt;&lt;strong&gt;far from + 名詞（前置詞句）&lt;/strong&gt;&lt;br /&gt;
&lt;span style="opacity: .9;"&gt;Is Kobe far from Tokyo?&lt;/span&gt;&lt;/td&gt;
&lt;td style="border: 1px solid #d6dbe8; padding: 10px;"&gt;「&lt;strong&gt;〜から遠い&lt;/strong&gt;」&lt;/td&gt;
&lt;td style="border: 1px solid #d6dbe8; padding: 10px;"&gt;&lt;strong&gt;far と far from を混同&lt;/strong&gt;しない（from が付くと「〜から」の形）&lt;/td&gt;
&lt;/tr&gt;
&lt;tr style="background: #fafbff;"&gt;
&lt;td style="border: 1px solid #d6dbe8; padding: 10px;"&gt;&lt;strong&gt;near（前置詞／形容詞／副詞）&lt;/strong&gt;&lt;br /&gt;
&lt;span style="opacity: .9;"&gt;near Osaka / The station is near. / Come near.&lt;/span&gt;&lt;/td&gt;
&lt;td style="border: 1px solid #d6dbe8; padding: 10px;"&gt;「&lt;strong&gt;〜の近く（前置詞）&lt;/strong&gt;」「&lt;strong&gt;近い（形容詞）&lt;/strong&gt;」「&lt;strong&gt;近くに（副詞）&lt;/strong&gt;」&lt;/td&gt;
&lt;td style="border: 1px solid #d6dbe8; padding: 10px;"&gt;&lt;strong&gt;near from を作らない&lt;/strong&gt;／後ろに名詞があればまず前置詞を疑う&lt;/td&gt;
&lt;/tr&gt;
&lt;/tbody&gt;
&lt;/table&gt;
&lt;h3&gt;よくある誤解（ここだけ先に回避）&lt;/h3&gt;
&lt;ul&gt;
&lt;li&gt;&lt;strong&gt;誤解1：&lt;/strong&gt;「〜から近い」だから &lt;strong&gt;near from&lt;/strong&gt; にしてしまう → 近いは &lt;strong&gt;near + 名詞&lt;/strong&gt; で言う&lt;/li&gt;
&lt;li&gt;&lt;strong&gt;誤解2：&lt;/strong&gt;far を「遠い」だけで固定し、&lt;strong&gt;far from の from を日本語で足してしまう&lt;/strong&gt; → 形（far / far from）で区別する&lt;/li&gt;
&lt;/ul&gt;
&lt;p style="margin-top: 14px; font-size: 0.95em;"&gt;※本文側への誘導文はスニペットに乗りやすいので、入れる場合は「この後の本文で」などのメタ表現を避け、要点の補足として短く置くのが安全です。&lt;/p&gt;
&lt;p&gt;&lt;img decoding="async" loading="lazy" class="alignnone size-full wp-image-356" src="https://eng-support.com/wp-content/uploads/2023/05/プログレス230501-2.jpg" alt="例文 'Maybe our bat is behind these boxes.' が表示され、'Maybe' の意味（50％の確信度）や 'behind' の前置詞としての役割について解説。" width="1280" height="720" srcset="https://eng-support.com/wp-content/uploads/2023/05/プログレス230501-2.jpg 1280w, https://eng-support.com/wp-content/uploads/2023/05/プログレス230501-2-300x169.jpg 300w, https://eng-support.com/wp-content/uploads/2023/05/プログレス230501-2-1024x576.jpg 1024w, https://eng-support.com/wp-content/uploads/2023/05/プログレス230501-2-768x432.jpg 768w, https://eng-support.com/wp-content/uploads/2023/05/プログレス230501-2-320x180.jpg 320w" sizes="(max-width: 1280px) 100vw, 1280px" /&gt;&lt;/p&gt;
&lt;p&gt;まず1番上の文を見て下さい。&lt;br /&gt;
Maybe our bat is behind these boxes.&lt;br /&gt;
”Maybe”は多分という意味です。&lt;br /&gt;
ちなみに、今ちょっと言っておきますが、そのうち”May”という助動詞が出てきますが、&lt;br /&gt;
&lt;strong&gt;”May”の意味は50％と覚えておいて下さい。&lt;/strong&gt;&lt;br /&gt;
すでに習ったという人、”May”の意味を習ったのは一通りですか？二通りですか？&lt;br /&gt;
一通りの人は恐らく&lt;span style="color: #0000ff;"&gt;「何々してもいい」&lt;/span&gt;を習っていると思います。&lt;br /&gt;
二通りの人は、「何々してもいい」と&lt;span style="color: #0000ff;"&gt;「何々かも知れない」&lt;/span&gt;の二通りだと思います。&lt;br /&gt;
たまに、「かも知れない」だけが出てくるという人がいます。&lt;br /&gt;
そういう人はテストで皆が間違う所合ってるのに皆が合う所を間違っているという、そういう傾向があるようです。&lt;br /&gt;
そういう人は差がつきそうな所だけサーって勉強して肝心の土台の所をやっていないという可能性が高いのでちょっと気を付けて下さい。&lt;br /&gt;
そういう事は置いといて、”May”です。&lt;br /&gt;
一つは「何々してもいい」、許可ですけども、&lt;br /&gt;
してもいいししなくてもいい、どっちでもいい五分五分で50％です。&lt;br /&gt;
もう一つ、「何々かも知れない」&lt;br /&gt;
かも知れないしそうでないかも知れない、どっちか分からない五分五分、半々なので50％です。&lt;br /&gt;
”Must”が100％で”Can not”が0％です。&lt;br /&gt;
是非覚えておいて下さい。&lt;/p&gt;
&lt;p&gt;&lt;!-- 基礎力徹底講座（英語教室サポート） --&gt;&lt;/p&gt;
&lt;div style="border: 2px solid #e53935; background-color: #fff3e0; padding: 10px 12px; display: flex; align-items: flex-start; justify-content: flex-start; margin-bottom: 10px;"&gt;
&lt;p style="margin: 0;"&gt;&lt;img decoding="async" loading="lazy" class="alignnone size-full wp-image-202" style="max-width: 90px; height: auto; margin-right: 10px; flex-shrink: 0;" src="https://eng-support.com/wp-content/uploads/2023/03/logo.jpg"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 style="margin: 6px 0 0;"&gt;&lt;a style="background-color: #ff7043; color: #ffffff; padding: 5px 10px; text-align: center; text-decoration: none; display: inline-block; font-size: 14px;" href="https://eng-support.com/kouza/#%E5%9F%BA%E7%A4%8E%E5%8A%9B%E5%BE%B9%E5%BA%95%E8%AC%9B%E5%BA%A7"&gt;詳細を見る&lt;/a&gt;&lt;/p&gt;
&lt;/div&gt;
&lt;/div&gt;
&lt;p&gt;&lt;!-- 以降の本文は、必ず 〜 や を付けて段落を整形して貼り付けてください（Classic Editorで崩れにくくなります）。 --&gt;&lt;/p&gt;
&lt;p&gt;&lt;!-- 以降の本文は、必ず 〜 や を付けて段落を整形して貼り付けてください（Classic Editorで崩れにくくなります）。 --&gt;&lt;/p&gt;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</si>
  <si>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以下のページは不自然なワードを使用しています。
これらを適切に自然な言葉に置き換えて下さい。
なお、本文の装飾や構造は絶対に変えないでください。
【対象ページURL】
https://juku-escot.com/c_blogs/image/
【検出された不自然ワード】
- 崩れ
- 型
- 固定
- 手順
- 立て直
- 最短
【本文】
------
&lt;p&gt;&amp;nbsp;&lt;/p&gt;
&lt;p&gt;「数学の問題を見るだけで頭が真っ白になる」「公式は覚えているはずなのに、テストになると全く使えない」──こうした状態の背景には、多くの場合&lt;strong&gt;イメージ力の欠如&lt;/strong&gt;があります。&lt;/p&gt;
&lt;p&gt;数学は公式を覚えるだけでなく、&lt;strong&gt;その公式が何を意味し、どんな場面で使えるのかをイメージする力&lt;/strong&gt;が不可欠です。この記事では、数学ができないと感じてしまう原因と、イメージ力を鍛えて苦手意識を克服するためのポイントを整理して解説します。&lt;/p&gt;
&lt;p&gt;&lt;!-- 追加ブロック：検索意図の取りこぼし補完（原因/特徴/対処の即答） --&gt;&lt;/p&gt;
&lt;h2&gt;数学がイメージできないときに起きていること&lt;/h2&gt;
&lt;p&gt;「数学が苦手」「なぜ数学ができないのか」と感じるとき、実際には&lt;strong&gt;“計算力”よりも“状況を式に落とす力（イメージ化）”&lt;/strong&gt;で詰まっているケースが目立ちます。特に次の症状が出ていると、公式を知っていても使えません。&lt;/p&gt;
&lt;ul&gt;
&lt;li&gt;&lt;strong&gt;立式で止まる&lt;/strong&gt;（何を文字にして、どの関係式を作るかが見えない）&lt;/li&gt;
&lt;li&gt;&lt;strong&gt;公式の選択で迷う&lt;/strong&gt;（似た公式が頭の中で並び、どれが該当するか判断できない）&lt;/li&gt;
&lt;li&gt;&lt;strong&gt;条件整理ができない&lt;/strong&gt;（与えられた情報の「重要/不要」「順番」「対応」が混ざる）&lt;/li&gt;
&lt;/ul&gt;
&lt;p&gt;逆に言えば、ここを直すと「数学が極端に苦手」「頭が真っ白になる」といった状態は、かなりの確率で改善します。&lt;/p&gt;
&lt;h2&gt;数学ができない理由は「イメージ力の欠如」&lt;/h2&gt;
&lt;p&gt;数学が苦手だと感じている生徒さんの多くは、数字や記号、公式を「ただの記号」として見てしまい、&lt;strong&gt;その裏にある意味やイメージを結びつけられていない&lt;/strong&gt;ことが原因になっています。&lt;/p&gt;
&lt;h3&gt;数学にストレスを感じてしまう背景&lt;/h3&gt;
&lt;p&gt;数学は、&lt;/p&gt;
&lt;ul&gt;
&lt;li&gt;多くの&lt;strong&gt;公式や定理を覚える必要がある&lt;/strong&gt;&lt;/li&gt;
&lt;li&gt;それらを適切な場面で&lt;strong&gt;使い分けるイメージ力&lt;/strong&gt;が求められる&lt;/li&gt;
&lt;li&gt;&lt;strong&gt;論理的に筋道を立てて考える習慣&lt;/strong&gt;が必要&lt;/li&gt;
&lt;/ul&gt;
&lt;p&gt;といった特徴を持つ科目です。そのため、もともと「物事を深く・論理的に考えるのが苦手」と感じている人にとっては、&lt;/p&gt;
&lt;ul&gt;
&lt;li&gt;問題を見るだけで&lt;strong&gt;嫌悪感やプレッシャー&lt;/strong&gt;を感じる&lt;/li&gt;
&lt;li&gt;「どうせ自分には無理だ」と&lt;strong&gt;思考が停止してしまう&lt;/strong&gt;&lt;/li&gt;
&lt;/ul&gt;
&lt;p&gt;といった状態に陥りやすくなります。&lt;/p&gt;
&lt;p&gt;こうした状態が続くと、テストのたびに「また解けないかもしれない」という不安が強まり、&lt;strong&gt;数学＝ストレスの源&lt;/strong&gt;というイメージが定着してしまいます。&lt;/p&gt;
&lt;h2&gt;イメージ力を鍛えることで数学は変わる&lt;/h2&gt;
&lt;p&gt;数学の苦手意識を克服するためには、単に問題量をこなすだけでは不十分です。大切なのは、&lt;span style="color: #ff0000;"&gt;イメージ力を鍛える&lt;/span&gt;ことです。&lt;/p&gt;
&lt;h3&gt;公式を「丸暗記」から「意味理解」へ&lt;/h3&gt;
&lt;p&gt;数学ができない人の多くは、&lt;/p&gt;
&lt;ul&gt;
&lt;li&gt;公式や数式を&lt;strong&gt;理由抜きで丸暗記&lt;/strong&gt;してしまう&lt;/li&gt;
&lt;li&gt;「なぜその形になるのか」「どんな場面で使うのか」を考える余裕がない&lt;/li&gt;
&lt;/ul&gt;
&lt;p&gt;という共通点があります。&lt;/p&gt;
&lt;p&gt;しかし、&lt;strong&gt;公式が出来上がるまでの過程や理由を自分の言葉で説明できるようになる&lt;/strong&gt;と、次のような変化が起こります。&lt;/p&gt;
&lt;ul&gt;
&lt;li&gt;&lt;span style="color: #0000ff;"&gt;応用問題にも対応できる「応用の幅」が広がる&lt;/span&gt;&lt;/li&gt;
&lt;li&gt;問題の形が少し変わっても、&lt;strong&gt;本質が同じであることに気づける&lt;/strong&gt;&lt;/li&gt;
&lt;li&gt;「覚えておくべきポイント」と「考えれば導ける部分」の区別がつく&lt;/li&gt;
&lt;/ul&gt;
&lt;p&gt;たとえば、二次方程式の解の公式であれば、&lt;/p&gt;
&lt;ul&gt;
&lt;li&gt;なぜ平方完成からあの形が出てくるのか&lt;/li&gt;
&lt;li&gt;グラフの頂点や交点との関係はどうなっているのか&lt;/li&gt;
&lt;/ul&gt;
&lt;p&gt;といった点を意識すると、公式が「ただの呪文」ではなく、意味を持った道具として使えるようになっていきます。&lt;/p&gt;
&lt;p&gt;&lt;!-- 追加ブロック：検索ニーズ「頭が真っ白」への即効対処 --&gt;&lt;/p&gt;
&lt;h3&gt;テスト中に頭が真っ白になったときの立て直し&lt;/h3&gt;
&lt;p&gt;「急に何も思い浮かばない」というときは、能力の問題というより&lt;strong&gt;条件整理が崩れている&lt;/strong&gt;ことがほとんどです。次の順で立て直してください。&lt;/p&gt;
&lt;ul&gt;
&lt;li&gt;&lt;strong&gt;ゴールを一文で言い換える&lt;/strong&gt;（何を求める問題かを短く書く）&lt;/li&gt;
&lt;li&gt;&lt;strong&gt;与えられた条件に下線を引き、役割を分ける&lt;/strong&gt;（数値／関係／制約）&lt;/li&gt;
&lt;li&gt;&lt;strong&gt;図・表・グラフのどれが最短かを決めて1つだけ書く&lt;/strong&gt;（まず1枚で状況を固定する）&lt;/li&gt;
&lt;/ul&gt;
&lt;p&gt;この「固定」ができると、公式の選択が一気に楽になります。&lt;/p&gt;
&lt;h3&gt;図やグラフを使って「見える化」する&lt;/h3&gt;
&lt;p&gt;イメージ力を鍛えるうえで、&lt;strong&gt;図やグラフの活用は非常に効果的&lt;/strong&gt;です。&lt;/p&gt;
&lt;ul&gt;
&lt;li&gt;文章だけで理解しようとせず、&lt;strong&gt;自分で図を描いてみる&lt;/strong&gt;&lt;/li&gt;
&lt;li&gt;xとyの関係を&lt;strong&gt;グラフにして視覚的に確認する&lt;/strong&gt;&lt;/li&gt;
&lt;li&gt;面積・体積・割合などは、図や表に置き換えて考えてみる&lt;/li&gt;
&lt;/ul&gt;
&lt;p&gt;こうした「見える化」を行うことで、&lt;/p&gt;
&lt;ul&gt;
&lt;li&gt;式が表している状況が&lt;strong&gt;具体的にイメージできる&lt;/strong&gt;&lt;/li&gt;
&lt;li&gt;問題の条件・ゴールが&lt;strong&gt;整理され、何をすればよいかが分かりやすくなる&lt;/strong&gt;&lt;/li&gt;
&lt;/ul&gt;
&lt;p&gt;ようになります。&lt;/p&gt;
&lt;p&gt;&lt;!-- 追加ブロック：単元別に「何を描くか」を具体化 --&gt;&lt;/p&gt;
&lt;h2&gt;単元別：図とグラフでつまずきをほどく&lt;/h2&gt;
&lt;h3&gt;文章題（割合・速さ）は「対応表」を先に作る&lt;/h3&gt;
&lt;ul&gt;
&lt;li&gt;&lt;strong&gt;割合：&lt;/strong&gt;「もとにする量」「比べる量」「割合」を縦に並べ、空欄を作って埋める&lt;/li&gt;
&lt;li&gt;&lt;strong&gt;速さ：&lt;/strong&gt;「みちのり＝速さ×時間」の3列を作り、分かっている所だけ先に入れる&lt;/li&gt;
&lt;/ul&gt;
&lt;p&gt;式を作る前に表で関係が固定されると、立式で止まる問題が減ります。&lt;/p&gt;
&lt;h3&gt;関数は「増減」と「切片」をグラフで確認する&lt;/h3&gt;
&lt;ul&gt;
&lt;li&gt;一次関数は&lt;strong&gt;傾き＝増え方&lt;/strong&gt;、切片＝スタート位置として読み替える&lt;/li&gt;
&lt;li&gt;二次関数は&lt;strong&gt;頂点と軸&lt;/strong&gt;を先に押さえ、どこで増える/減るかを先に見える化する&lt;/li&gt;
&lt;/ul&gt;
&lt;h3&gt;図形は「補助線の目的」を一つに絞る&lt;/h3&gt;
&lt;ul&gt;
&lt;li&gt;合同・相似を狙うのか、面積比を狙うのか、円の性質を使うのかを先に決める&lt;/li&gt;
&lt;li&gt;補助線は&lt;strong&gt;一本入れて効果が出る形&lt;/strong&gt;を選び、入れ過ぎて迷子にならない&lt;/li&gt;
&lt;/ul&gt;
&lt;h3&gt;日常生活のデータと結びつけて考える&lt;/h3&gt;
&lt;p&gt;実は、図やグラフの素材は私たちの日常の中にたくさんあります。&lt;/p&gt;
&lt;ul&gt;
&lt;li&gt;天気予報の降水確率グラフ&lt;/li&gt;
&lt;li&gt;ニュースに出てくる人口推移や売上の折れ線グラフ&lt;/li&gt;
&lt;li&gt;スポーツの成績表や打率・得点のデータ&lt;/li&gt;
&lt;/ul&gt;
&lt;p&gt;こうした「馴染みのあるデータ」を、&lt;/p&gt;
&lt;ul&gt;
&lt;li&gt;自分で表やグラフにまとめてみる&lt;/li&gt;
&lt;li&gt;そこに学んだ公式や関数を当てはめてみる&lt;/li&gt;
&lt;/ul&gt;
&lt;p&gt;と、&lt;strong&gt;数学がぐっと身近で親しみやすい学問&lt;/strong&gt;として感じられるようになります。「教科書の中だけのもの」ではなく、日常とつながっていることが実感できると、学ぶ意欲も高まりやすくなります。&lt;/p&gt;
&lt;p&gt;&lt;!-- 追加ブロック：実行のしかた（練習手順）を明文化 --&gt;&lt;/p&gt;
&lt;h2&gt;イメージ力を鍛える練習の進め方&lt;/h2&gt;
&lt;p&gt;「図を描こう」と言われても手が止まる場合は、次の型で固定すると続けやすくなります。&lt;/p&gt;
&lt;ul&gt;
&lt;li&gt;&lt;strong&gt;①問題文の条件を3つに分類する&lt;/strong&gt;（数値／関係／制約）&lt;/li&gt;
&lt;li&gt;&lt;strong&gt;②図・表・グラフのどれを使うか1つだけ決める&lt;/strong&gt;&lt;/li&gt;
&lt;li&gt;&lt;strong&gt;③“何を表した図か”を一言で書いてから描く&lt;/strong&gt;（目的がぶれない）&lt;/li&gt;
&lt;li&gt;&lt;strong&gt;④式は最後に&lt;/strong&gt;（見える化→立式の順）&lt;/li&gt;
&lt;/ul&gt;
&lt;h2&gt;まとめ：イメージできれば数学は怖くない&lt;/h2&gt;
&lt;p&gt;数学ができない・点数が伸びないと感じてしまう大きな原因は、&lt;/p&gt;
&lt;ul&gt;
&lt;li&gt;&lt;strong&gt;公式や数式を「意味のない記号」として暗記してしまっていること&lt;/strong&gt;&lt;/li&gt;
&lt;li&gt;&lt;strong&gt;式やグラフが表す内容を、具体的なイメージと結びつけられていないこと&lt;/strong&gt;&lt;/li&gt;
&lt;/ul&gt;
&lt;p&gt;にあります。&lt;/p&gt;
&lt;p&gt;そのうえで、数学への苦手意識を克服するためのポイントは次の通りです。&lt;/p&gt;
&lt;ul&gt;
&lt;li&gt;&lt;strong&gt;公式の成り立ちや理由を自分の言葉で説明できるようにする&lt;/strong&gt;&lt;/li&gt;
&lt;li&gt;&lt;strong&gt;図やグラフを積極的に描き、「見える化」して考える&lt;/strong&gt;&lt;/li&gt;
&lt;li&gt;&lt;strong&gt;日常のデータや身近な事例と結びつけて、数学を身近に感じる&lt;/strong&gt;&lt;/li&gt;
&lt;/ul&gt;
&lt;p&gt;&lt;span style="color: #ff0000;"&gt;何度も反復しながらイメージ力を鍛えていけば、数学に対する恐怖心は必ず薄れていきます。&lt;/span&gt;公式を「覚える」だけで終わらせず、&lt;strong&gt;意味を考え、イメージし、使いこなせるレベル&lt;/strong&gt;を目指していきましょう。&lt;/p&gt;
&lt;h2&gt;関連コラムのご紹介&lt;/h2&gt;
&lt;p&gt;数学全般の学習法や、より具体的な勉強の進め方については、以下のコラムもあわせてご覧ください。&lt;/p&gt;
&lt;blockquote&gt;&lt;p&gt;&lt;a href="https://juku-escot.com/column/suugakudekinai/" target="_blank" rel="noopener"&gt;数学ができない学生向けの学習法&lt;/a&gt;&lt;/p&gt;&lt;/blockquote&gt;
&lt;p&gt;&amp;nbsp;&lt;/p&gt;
------</t>
  </si>
  <si>
    <t>以下のページは不自然なワードを使用しています。
これらを適切に自然な言葉に置き換えて下さい。
なお、本文の装飾や構造は絶対に変えないでください。
【対象ページURL】
https://juku-escot.com/c_blogs/j-goukakuritsu/
【検出された不自然ワード】
- 型
- 固定
- 手順
- 結論だけ
- まず結論
【本文】
------
&lt;p&gt;「中学生で英検準２級を取りたい」「合格率はどのくらいなのか知りたい」という保護者や生徒の方は多いのではないでしょうか。英検準２級は&lt;strong&gt;高校中級程度の英語力&lt;/strong&gt;が求められる級であり、中学生にとっては決して簡単な目標ではありません。&lt;/p&gt;
&lt;p&gt;一方で、しっかりと対策を行えば&lt;strong&gt;中学生でも十分に合格できるレベル&lt;/strong&gt;でもあります。このページでは、&lt;strong&gt;中学生の英検準２級の合格率&lt;/strong&gt;と、その背景、合格するために必要な条件・勉強法を整理して解説します。&lt;br /&gt;
&lt;!-- 不足補完ブロック（即答パート）：導入直後〜最初のH2の前に貼り付け --&gt;&lt;/p&gt;
&lt;div style="margin: 1.2em 0 1.6em; padding: 1.1em 1.1em 0.9em; border: 1px solid #e6e6e6; border-radius: 10px; background: #fafafa;"&gt;
&lt;h2 style="margin: 0 0 .6em; font-size: 1.25em; line-height: 1.45;"&gt;中学生の英検準2級「合格率・取得率」まず結論&lt;/h2&gt;
&lt;p style="margin: 0 0 .85em; line-height: 1.9;"&gt;先に結論だけ言うと、&lt;strong&gt;中学生の英検準2級は「合格率4割未満」&lt;/strong&gt;で簡単ではありません。ただ、必要条件（文法・語彙・英作文・リスニング）をそろえて対策すれば、&lt;strong&gt;中学生でも十分に合格を狙えます&lt;/strong&gt;。このページでは&lt;strong&gt;合格率の目安&lt;/strong&gt;と、&lt;strong&gt;合格に必要な条件・勉強法&lt;/strong&gt;をまとめて整理します。&lt;/p&gt;
&lt;div style="padding: .7em .85em; background: #fff; border: 1px solid #ededed; border-radius: 8px; margin: 0 0 1em;"&gt;
&lt;p style="margin: 0; line-height: 1.9;"&gt;&lt;strong&gt;「合格率」と「取得率」の違い（ここで混乱しやすい所）&lt;/strong&gt;&lt;br /&gt;
&lt;strong&gt;合格率&lt;/strong&gt;＝受験した人のうち、何割が合格するか。&lt;br /&gt;
&lt;strong&gt;取得率&lt;/strong&gt;＝（検索では）「中学生のうち何％が持っている？」の意味で使われがち。&lt;br /&gt;
※取得率は、学校・地域・受験者層で大きく変わり、&lt;strong&gt;学年別に一律の公的データとして断定しにくい&lt;/strong&gt;ため、このページでは代わりに&lt;strong&gt;“受験の現実ライン（到達目安）”&lt;/strong&gt;で整理します。&lt;/p&gt;
&lt;/div&gt;
&lt;div style="overflow-x: auto; -webkit-overflow-scrolling: touch; margin: 0 0 1em;"&gt;
&lt;table style="width: 100%; border-collapse: collapse; background: #fff;"&gt;
&lt;thead&gt;
&lt;tr&gt;
&lt;th style="border: 1px solid #e6e6e6; padding: .6em; background: #f1f4f8; text-align: left; white-space: nowrap;"&gt;学年&lt;/th&gt;
&lt;th style="border: 1px solid #e6e6e6; padding: .6em; background: #f1f4f8; text-align: left;"&gt;受験の現実ライン（目安）&lt;/th&gt;
&lt;th style="border: 1px solid #e6e6e6; padding: .6em; background: #f1f4f8; text-align: left;"&gt;足りないと落ちやすい所&lt;/th&gt;
&lt;th style="border: 1px solid #e6e6e6; padding: .6em; background: #f1f4f8; text-align: left;"&gt;今やる優先順位&lt;/th&gt;
&lt;/tr&gt;
&lt;/thead&gt;
&lt;tbody&gt;
&lt;tr&gt;
&lt;td style="border: 1px solid #e6e6e6; padding: .6em; white-space: nowrap;"&gt;&lt;strong&gt;中1&lt;/strong&gt;&lt;/td&gt;
&lt;td style="border: 1px solid #e6e6e6; padding: .6em; line-height: 1.85;"&gt;かなり高めの目標。&lt;strong&gt;先取りが進んでいる/英語経験が厚い&lt;/strong&gt;場合に現実的。&lt;/td&gt;
&lt;td style="border: 1px solid #e6e6e6; padding: .6em; line-height: 1.85;"&gt;文法の土台不足（時制・不定詞/動名詞・受動態・関係代名詞など）／語彙不足で長文が止まる&lt;/td&gt;
&lt;td style="border: 1px solid #e6e6e6; padding: .6em; line-height: 1.85;"&gt;①中学文法の土台を固める&lt;br /&gt;
②中学単語を完全にする&lt;br /&gt;
③短い英作文を型で書く練習&lt;/td&gt;
&lt;/tr&gt;
&lt;tr&gt;
&lt;td style="border: 1px solid #e6e6e6; padding: .6em; white-space: nowrap;"&gt;&lt;strong&gt;中2&lt;/strong&gt;&lt;/td&gt;
&lt;td style="border: 1px solid #e6e6e6; padding: .6em; line-height: 1.85;"&gt;&lt;strong&gt;最も相談が多いゾーン&lt;/strong&gt;。中学文法が一通り固まり、準2級用の語彙・英作文・面接まで回せると合格が見えてきます。&lt;/td&gt;
&lt;td style="border: 1px solid #e6e6e6; padding: .6em; line-height: 1.85;"&gt;語彙（高校レベルの頻出語）／英作文の手順不足／リスニングの復習不足／二次（面接）対策の後回し&lt;/td&gt;
&lt;td style="border: 1px solid #e6e6e6; padding: .6em; line-height: 1.85;"&gt;①中学文法を“説明できる”まで&lt;br /&gt;
②語彙を毎日（意味→文で確認）&lt;br /&gt;
③英作文は添削前提で回す&lt;br /&gt;
④過去問で一次・二次を並行&lt;/td&gt;
&lt;/tr&gt;
&lt;tr&gt;
&lt;td style="border: 1px solid #e6e6e6; padding: .6em; white-space: nowrap;"&gt;&lt;strong&gt;中3&lt;/strong&gt;&lt;/td&gt;
&lt;td style="border: 1px solid #e6e6e6; padding: .6em; line-height: 1.85;"&gt;中学範囲が完成しやすく、対策時間も確保しやすい。&lt;strong&gt;「高校1年レベル」を英検向けに整理&lt;/strong&gt;できると得点が安定します。&lt;/td&gt;
&lt;td style="border: 1px solid #e6e6e6; padding: .6em; line-height: 1.85;"&gt;過去問のやりっぱなし（復習不足）／英作文の“型”がない／面接で沈黙が増える&lt;/td&gt;
&lt;td style="border: 1px solid #e6e6e6; padding: .6em; line-height: 1.85;"&gt;①過去問→復習（語彙/表現まで回収）&lt;br /&gt;
②英作文は「主張→理由2つ」型で固定&lt;br /&gt;
③二次は想定問答で反射的に答える練習&lt;/td&gt;
&lt;/tr&gt;
&lt;/tbody&gt;
&lt;/table&gt;
&lt;/div&gt;
&lt;div style="margin: 0 0 1em;"&gt;
&lt;p style="margin: 0 0 .45em; font-weight: bold;"&gt;中2で受けるなら：即答チェック（ここが揃うと合格が近い）&lt;/p&gt;
&lt;ul style="margin: 0; padding-left: 1.2em; line-height: 1.9;"&gt;
&lt;li&gt;&lt;strong&gt;中学文法&lt;/strong&gt;（時制・助動詞・不定詞/動名詞・受動態・比較など）が一通り説明できる&lt;/li&gt;
&lt;li&gt;&lt;strong&gt;語彙&lt;/strong&gt;：中学単語は盤石＋準2級頻出語に毎日触れている（見た瞬間に意味が出る語を増やす）&lt;/li&gt;
&lt;li&gt;&lt;strong&gt;長文&lt;/strong&gt;：設問より先に本文が止まらない（分からない語は復習で回収できる）&lt;/li&gt;
&lt;li&gt;&lt;strong&gt;英作文&lt;/strong&gt;：書き方の型がある（例：主張→理由→具体例）＋添削して直せる&lt;/li&gt;
&lt;li&gt;&lt;strong&gt;リスニング&lt;/strong&gt;：毎日耳に入れる習慣がある（過去問音源を復習できる）&lt;/li&gt;
&lt;li&gt;&lt;strong&gt;二次（面接）&lt;/strong&gt;：頻出質問の想定問答を声に出して練習している&lt;/li&gt;
&lt;li&gt;&lt;strong&gt;過去問&lt;/strong&gt;：解きっぱなしにせず、間違いの原因（文法/語彙/聞き取り）を分けて直せる&lt;/li&gt;
&lt;/ul&gt;
&lt;/div&gt;
&lt;p style="margin: 0; line-height: 1.9;"&gt;このあとの本文では、合格率の見方→必須条件→具体的な勉強法の順に整理します。必要なら、後半の&lt;strong&gt;「当塾での取り組み」&lt;/strong&gt;も“対策をどう組むか”の参考として見てください。&lt;/p&gt;
&lt;/div&gt;
&lt;h2&gt;中学生の英検準２級の合格率はどのくらいか&lt;/h2&gt;
&lt;p&gt;まず、多くの方が気になる&lt;strong&gt;「中学生の英検準２級の合格率」&lt;/strong&gt;についてです。&lt;/p&gt;
&lt;p&gt;&lt;span style="color: #0000ff;"&gt;中学生の英検準２級の合格率は&lt;strong&gt;４割&lt;/strong&gt;を下回っています。&lt;/span&gt;つまり、データ上は&lt;strong&gt;中学生が英検準２級に合格するのはかなり難しい&lt;/strong&gt;ということがわかります。&lt;/p&gt;
&lt;ul&gt;
&lt;li&gt;中学生全体で見ると、&lt;strong&gt;半数以上が不合格&lt;/strong&gt;となっている&lt;/li&gt;
&lt;li&gt;一方で、&lt;span style="color: #ff0000;"&gt;中学生受験者のうち４割弱は合格&lt;/span&gt;している&lt;/li&gt;
&lt;/ul&gt;
&lt;p&gt;この数字は、「ハードルは高いが、&lt;strong&gt;適切な対策をすれば決して不可能ではない&lt;/strong&gt;」ということを意味します。つまり、&lt;span style="color: #ff0000;"&gt;英検対策の勉強をしっかり行えば、中学生でも英検準２級に合格することができる&lt;/span&gt;ということです。&lt;/p&gt;
&lt;h2&gt;中学生が英検準２級に合格するための必須条件&lt;/h2&gt;
&lt;p&gt;英検準２級は、高校中級程度の英語力が求められる級です。試験は主に&lt;/p&gt;
&lt;ul&gt;
&lt;li&gt;&lt;strong&gt;リーディング（長文読解・語彙・文法）&lt;/strong&gt;&lt;/li&gt;
&lt;li&gt;&lt;strong&gt;リスニング&lt;/strong&gt;&lt;/li&gt;
&lt;li&gt;&lt;strong&gt;ライティング（英作文）&lt;/strong&gt;&lt;/li&gt;
&lt;/ul&gt;
&lt;p&gt;で構成されており、２次試験では面接（スピーキング）もあります。中学生がこのレベルに合格するための必須条件は、次の４つです。&lt;/p&gt;
&lt;ul&gt;
&lt;li&gt;&lt;strong&gt;中学校で習う文法をマスターしていること&lt;/strong&gt;&lt;/li&gt;
&lt;li&gt;&lt;strong&gt;語彙力（単語力）を強化していること&lt;/strong&gt;&lt;/li&gt;
&lt;li&gt;&lt;strong&gt;英作文に慣れていること&lt;/strong&gt;&lt;/li&gt;
&lt;li&gt;&lt;strong&gt;英文を聞いて理解できること（リスニング力）&lt;/strong&gt;&lt;/li&gt;
&lt;/ul&gt;
&lt;p&gt;&lt;span style="color: #ff0000;"&gt;中学校で習う文法をマスターできると、英検準２級合格に一気に近づきます。&lt;/span&gt;加えて、中学校で習う単語を完璧にし、高校で覚えるべき&lt;strong&gt;1800語&lt;/strong&gt;を身につけることができれば、多少文法があいまいでも「なんとなく英文の意味を推測する」ことができるようになります。&lt;/p&gt;
&lt;h2&gt;必須条件をクリアするための勉強法&lt;/h2&gt;
&lt;h3&gt;中学校で習う文法をマスターする&lt;/h3&gt;
&lt;p&gt;まず土台となるのが、&lt;strong&gt;中学校で習う全ての文法の理解&lt;/strong&gt;です。これができていない状態で準２級に挑戦すると、読解・英作文・リスニングすべてで苦戦してしまいます。&lt;/p&gt;
&lt;ul&gt;
&lt;li&gt;英検準２級の&lt;strong&gt;過去問&lt;/strong&gt;や、文法問題集を解いてみる&lt;/li&gt;
&lt;li&gt;間違えた問題は、必ず&lt;strong&gt;解説を読み込み、なぜそうなるのかを理解&lt;/strong&gt;する&lt;/li&gt;
&lt;li&gt;定期的に同じ単元を解き直し、知識の抜けをなくす&lt;/li&gt;
&lt;/ul&gt;
&lt;p&gt;&lt;strong&gt;文法をマスターすることは、英文の理解はもちろん、英作文を書く力の向上にも直結します。&lt;/strong&gt;土台となる文法が固まっていないと、「言いたいことはあるのに英語にできない」という状態になってしまいます。&lt;/p&gt;
&lt;h3&gt;語彙力（単語力）を強化する&lt;/h3&gt;
&lt;p&gt;次に重要なのが&lt;strong&gt;語彙力&lt;/strong&gt;です。中学校で習う英単語はすべて覚えたうえで、さらに&lt;strong&gt;高校で覚えるべき1800語&lt;/strong&gt;に取り組みましょう。&lt;/p&gt;
&lt;p&gt;目標としたい単語力のレベルは、&lt;/p&gt;
&lt;ul&gt;
&lt;li&gt;&lt;strong&gt;単語を見た瞬間に意味がパッと答えられる&lt;/strong&gt;&lt;/li&gt;
&lt;li&gt;文章の中で出てきても、意味でつまずかない&lt;/li&gt;
&lt;/ul&gt;
&lt;p&gt;という状態です。英文が読めない・聞き取れない原因の多くは、文法ではなく&lt;strong&gt;単語の意味がわからないこと&lt;/strong&gt;にあります。単語が分かれば、&lt;span style="color: #0000ff;"&gt;多少文法があいまいでも、前後の文脈から内容を推測し、スピーディーに解いていくことができます。&lt;/span&gt;&lt;/p&gt;
&lt;h3&gt;英作文に慣れる&lt;/h3&gt;
&lt;p&gt;準２級では、出題されたテーマについて&lt;strong&gt;英作文&lt;/strong&gt;を書く問題が出題されます。ここで重要なのは、&lt;/p&gt;
&lt;p&gt;&lt;span style="color: #ff0000;"&gt;&lt;u&gt;使わなければならない文法を指定されるわけではない&lt;/u&gt;&lt;/span&gt;という点です。つまり、&lt;/p&gt;
&lt;p&gt;&lt;span style="color: #ff0000;"&gt;自分が書ける範囲の文法・表現を使って、指定された字数をクリアすれば良い&lt;/span&gt;ということです。&lt;/p&gt;
&lt;p&gt;英作文では、&lt;/p&gt;
&lt;ul&gt;
&lt;li&gt;自分の知っている単語と文法を組み合わせて書く&lt;/li&gt;
&lt;li&gt;読み手にとって内容がわかりやすく、筋の通った文章にする&lt;/li&gt;
&lt;/ul&gt;
&lt;p&gt;ことが求められます。そのためには、前述したように&lt;strong&gt;文法をマスターすること、語彙力を高めることが極めて重要&lt;/strong&gt;です。&lt;/p&gt;
&lt;p&gt;書いた英作文は、必ず&lt;/p&gt;
&lt;ul&gt;
&lt;li&gt;学校の先生&lt;/li&gt;
&lt;li&gt;塾の先生&lt;/li&gt;
&lt;/ul&gt;
&lt;p&gt;などに&lt;strong&gt;添削してもらう&lt;/strong&gt;ようにしましょう。客観的に見てもらうことで、自分では気づきにくいクセやミスを修正できます。&lt;/p&gt;
&lt;h3&gt;英文を聞いて理解する（リスニング対策）&lt;/h3&gt;
&lt;p&gt;英検準２級のリスニングに対応するには、&lt;strong&gt;毎日英語を耳に入れる習慣&lt;/strong&gt;をつけることが大切です。&lt;/p&gt;
&lt;ul&gt;
&lt;li&gt;英検準２級の&lt;strong&gt;過去問のリスニング音源&lt;/strong&gt;を繰り返し聞く&lt;/li&gt;
&lt;li&gt;英検対策用のCDや音声教材を活用する&lt;/li&gt;
&lt;li&gt;音声を聞きながら文章を目で追い、&lt;strong&gt;一緒に発音する&lt;/strong&gt;（オーバーラッピング）&lt;/li&gt;
&lt;/ul&gt;
&lt;p&gt;さらに、音声を聞きながら少し遅れて同じように発音する&lt;span style="color: #0000ff;"&gt;シャドーイング&lt;/span&gt;を行うと、黙読だけの場合よりも多くの感覚を使うため、表現が記憶に定着しやすくなります。&lt;/p&gt;
&lt;p&gt;&lt;strong&gt;英文が聞き取れないということは、単語が理解できていない&lt;/strong&gt;ということでもあります。リスニングの復習をしながら、出てきた単語の意味をしっかり確認し、単語学習と同時に進めていきましょう。&lt;/p&gt;
&lt;p&gt;詳しい勉強法については、『&lt;strong&gt;&lt;a href="https://juku-escot.com/column/junnikyuu/" target="_blank" rel="noopener"&gt;中学生でも英検準２級に合格できる勉強法&lt;/a&gt;&lt;/strong&gt;』もあわせて参考にしてください。&lt;/p&gt;
&lt;h2&gt;中学生の英検準２級の合格率が低い原因&lt;/h2&gt;
&lt;p&gt;では、なぜ&lt;strong&gt;中学生の英検準２級の合格率が４割弱と低いのか&lt;/strong&gt;、その原因を考えてみましょう。&lt;/p&gt;
&lt;p&gt;最大の理由は、&lt;strong&gt;&lt;u&gt;中学校では英検準２級レベルの授業を受けることができない&lt;/u&gt;&lt;/strong&gt;という点にあります。&lt;/p&gt;
&lt;ul&gt;
&lt;li&gt;準２級は&lt;strong&gt;高校１年レベル&lt;/strong&gt;の内容を含んでいる&lt;/li&gt;
&lt;li&gt;中学校の授業だけでは、必要な文法・語彙・読解量が足りない&lt;/li&gt;
&lt;li&gt;英作文やリスニングへの対策が、授業内では十分に行われていないことが多い&lt;/li&gt;
&lt;/ul&gt;
&lt;p&gt;このため、英検準２級に合格するには、&lt;/p&gt;
&lt;ul&gt;
&lt;li&gt;&lt;strong&gt;独学で高校内容に先取りして取り組む&lt;/strong&gt;&lt;/li&gt;
&lt;li&gt;&lt;strong&gt;塾などで、準２級レベルの学習を追加で行う&lt;/strong&gt;&lt;/li&gt;
&lt;/ul&gt;
&lt;p&gt;必要があります。&lt;/p&gt;
&lt;p&gt;先に述べたように、&lt;span style="color: #ff0000;"&gt;学校の授業では習わない範囲をマスターすることがマスト&lt;/span&gt;となるため、&lt;strong&gt;計画的に勉強時間を確保しながら英検対策を続けていくことが重要&lt;/strong&gt;です。&lt;/p&gt;
&lt;h2&gt;まとめ：中学生でも準２級合格は十分可能&lt;/h2&gt;
&lt;p&gt;ここまでの内容を整理すると、次のようになります。&lt;/p&gt;
&lt;ul&gt;
&lt;li&gt;中学生の&lt;strong&gt;英検準２級の合格率は４割を下回る&lt;/strong&gt;ため、決して簡単ではない&lt;/li&gt;
&lt;li&gt;しかし、&lt;span style="color: #ff0000;"&gt;４割弱の中学生は実際に準２級に合格している&lt;/span&gt;ため、適切な対策をすれば十分に狙える&lt;/li&gt;
&lt;li&gt;合格の必須条件は、&lt;strong&gt;中学文法のマスター・語彙力強化・英作文への慣れ・リスニング力&lt;/strong&gt;の４つ&lt;/li&gt;
&lt;li&gt;学校の授業だけでは準２級レベルに届かないため、&lt;strong&gt;高校１年レベルの内容や準２級対策の学習&lt;/strong&gt;が必要&lt;/li&gt;
&lt;li&gt;過去問や問題集、リスニング教材を活用して、&lt;strong&gt;日常的に「準２級レベルの英語」に触れる環境&lt;/strong&gt;を作ることが大切&lt;/li&gt;
&lt;/ul&gt;
&lt;p&gt;中学生で英検準２級に合格するのは簡単ではありませんが、&lt;strong&gt;高校１年レベルの学習や英検準２級取得のための学習をきちんと積み重ねれば、十分に合格レベルに到達することができます。&lt;/strong&gt;&lt;/p&gt;
&lt;h2&gt;当塾での取り組み&lt;/h2&gt;
&lt;p&gt;当塾では、&lt;strong&gt;英検取得のための学習も可能な「二週間完結・定期試験対策ゼミ」&lt;/strong&gt;をご用意しています。定期試験対策と並行して、英検準２級レベルの文法・語彙・読解・リスニングを効率よく身につけることができます。&lt;/p&gt;
&lt;ul&gt;
&lt;li&gt;詳しい内容は&lt;strong&gt;&lt;a href="https://juku-escot.com/subject/english/" target="_blank" rel="noopener"&gt;コチラ&lt;/a&gt;&lt;/strong&gt;をご覧ください。&lt;/li&gt;
&lt;li&gt;教室同様の授業を&lt;strong&gt;&lt;a href="https://juku-escot.com/online/" target="_blank" rel="noopener"&gt;オンライン&lt;/a&gt;&lt;/strong&gt;でも受講可能です。&lt;/li&gt;
&lt;/ul&gt;
&lt;p&gt;オンライン授業であれば、&lt;/p&gt;
&lt;ul&gt;
&lt;li&gt;全国どこからでも受講できる&lt;/li&gt;
&lt;li&gt;通塾時間が不要なため、&lt;strong&gt;体力を温存しながら学習に集中できる&lt;/strong&gt;&lt;/li&gt;
&lt;li&gt;自宅など、勉強し慣れた環境で英検準２級の対策が進められる&lt;/li&gt;
&lt;/ul&gt;
&lt;p&gt;といったメリットがあります。&lt;strong&gt;学校では学習できない範囲・英検準２級取得のための学習&lt;/strong&gt;を、効率的に進めていきましょう。&lt;/p&gt;
&lt;p&gt;個別のご相談やお問い合わせは、&lt;strong&gt;&lt;a href="https://juku-escot.com/inquiry/" target="_blank" rel="noopener"&gt;お問い合わせフォーム&lt;/a&gt;&lt;/strong&gt;よりお気軽にご連絡ください。&lt;/p&gt;
&lt;p&gt;普段の英語学習全般については、&lt;strong&gt;&lt;a href="https://juku-escot.com/column/eigobenkyouhou/" target="_blank" rel="noopener"&gt;中高一貫校に通う生徒のための英語勉強法&lt;/a&gt;&lt;/strong&gt;もあわせてご覧いただくと、日々の勉強の進め方がより明確になります。&lt;/p&gt;
&lt;div class="alert alert-primary p-3 mt-4" role="alert"&gt;
&lt;p class="mb-2"&gt;&lt;strong&gt;合格率の数字に翻弄され続ければ、不合格の現実に直面します。&lt;/strong&gt;&lt;/p&gt;
&lt;p class="mb-1"&gt;志望校判定という表面的な数字を追う癖が固定化されると、本番で奪えるはずの部分点を失い、合格を左右する合計点に跳ね返る絶望的な結果を招きます。&lt;/p&gt;
&lt;p class="mb-3"&gt;判定に一喜一憂し、真の得点力が身につかない最大の理由は、一重に判断軸の未固定にあります。&lt;/p&gt;
&lt;div class="d-grid gap-2"&gt;&lt;a class="btn btn-primary btn-lg" href="https://juku-escot.com/examination/"&gt;合格を掴み取るための試験対策を確認する&lt;/a&gt;&lt;br /&gt;
&lt;a class="btn btn-outline-primary btn-lg" href="https://juku-escot.com/school/"&gt;ESCOTの指導システムと全体像を見る&lt;/a&gt;&lt;/div&gt;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href="https://juku-escot.com/contact/"&gt;体験授業・個別相談の予約&lt;/a&gt;&lt;/div&gt;
&lt;/div&gt;
------</t>
  </si>
  <si>
    <t>以下のページは不自然なワードを使用しています。
これらを適切に自然な言葉に置き換えて下さい。
なお、本文の装飾や構造は絶対に変えないでください。
【対象ページURL】
https://juku-escot.com/c_blogs/sakubunanki/
【検出された不自然ワード】
- 崩れ
- 型
- 迷い
- 固定
- 最短
- 乱れ
- まず結論
【本文】
------
&lt;p&gt;発表会やスピーチ、本番のプレゼンテーションなどで、&lt;strong&gt;自分で書いた作文を丸ごと暗記しなければならない場面&lt;/strong&gt;は少なくありません。「何度読んでも覚えられない」「途中で順番があやふやになる」といった悩みを持つ方も多いのではないでしょうか。&lt;/p&gt;
&lt;p&gt;実は、作文の暗記にはコツがあります。このページでは、&lt;strong&gt;もっとも効果的といえる「音読」を中心に、就寝前の活用法や作文の作り方の工夫&lt;/strong&gt;までを整理してご紹介します。&lt;/p&gt;
&lt;h2&gt;文章を暗記する最短テンプレ（まず結論）&lt;/h2&gt;
&lt;p&gt;&lt;strong&gt;結論：&lt;/strong&gt;文章の暗記は「分割 → 音読反復 → 見ないで言う → 翌朝チェック」で定着します。&lt;br /&gt;
“一瞬で覚える”より、30分で&lt;strong&gt;詰まりやすい所だけを残して&lt;/strong&gt;、翌朝に抜けをつぶす流れにすると本番で詰まりにくくなります。&lt;/p&gt;
&lt;table style="border-collapse: collapse; width: 100%;" border="1" cellpadding="6"&gt;
&lt;thead&gt;
&lt;tr&gt;
&lt;th style="background: #f5f5f5;"&gt;時間&lt;/th&gt;
&lt;th style="background: #f5f5f5;"&gt;やること&lt;/th&gt;
&lt;th style="background: #f5f5f5;"&gt;コツ&lt;/th&gt;
&lt;th style="background: #f5f5f5;"&gt;向いている対象&lt;/th&gt;
&lt;/tr&gt;
&lt;/thead&gt;
&lt;tbody&gt;
&lt;tr&gt;
&lt;td&gt;0〜3分&lt;/td&gt;
&lt;td&gt;範囲を絞る（段落／意味のかたまりで区切る）&lt;/td&gt;
&lt;td&gt;「1段落ずつ」「3〜5文ずつ」など、&lt;strong&gt;区切りを固定&lt;/strong&gt;して始める&lt;/td&gt;
&lt;td&gt;作文／スピーチ原稿／長文（国語）／英作文（暗唱が必要な場合）&lt;/td&gt;
&lt;/tr&gt;
&lt;tr&gt;
&lt;td&gt;3〜15分&lt;/td&gt;
&lt;td&gt;音読（目→口→耳）で反復&lt;/td&gt;
&lt;td&gt;速さより&lt;strong&gt;同じリズム&lt;/strong&gt;。噛む所は“そこだけ”ゆっくり&lt;/td&gt;
&lt;td&gt;特にスピーチ・発表系（口が覚える）&lt;/td&gt;
&lt;/tr&gt;
&lt;tr&gt;
&lt;td&gt;15〜25分&lt;/td&gt;
&lt;td&gt;見ないで言う（詰まった所だけ戻る）&lt;/td&gt;
&lt;td&gt;詰まったら全文に戻らず、&lt;strong&gt;詰まった1文〜2文だけ&lt;/strong&gt;戻す&lt;/td&gt;
&lt;td&gt;暗唱・発表／テストの記述（言い回し安定）&lt;/td&gt;
&lt;/tr&gt;
&lt;tr&gt;
&lt;td&gt;25〜30分&lt;/td&gt;
&lt;td&gt;翌朝チェック用「穴あきメモ」作成&lt;/td&gt;
&lt;td&gt;キーワードだけ空欄にする（接続語・固有名詞・動詞）&lt;/td&gt;
&lt;td&gt;短期間で仕上げたいとき（抜け潰し最優先）&lt;/td&gt;
&lt;/tr&gt;
&lt;/tbody&gt;
&lt;/table&gt;
&lt;ul&gt;
&lt;li&gt;&lt;strong&gt;就寝前&lt;/strong&gt;にこの30分を入れると、覚えた直後に情報が増えにくく、翌朝の確認がしやすくなります。&lt;/li&gt;
&lt;li&gt;このあと本文で、&lt;strong&gt;音読&lt;/strong&gt;・&lt;strong&gt;分割&lt;/strong&gt;・&lt;strong&gt;就寝前&lt;/strong&gt;・&lt;strong&gt;翌朝チェック&lt;/strong&gt;の具体的なやり方を順番に解説します。&lt;/li&gt;
&lt;/ul&gt;
&lt;h3&gt;迷わない3ステップ&lt;/h3&gt;
&lt;ul&gt;
&lt;li&gt;① &lt;strong&gt;分割&lt;/strong&gt;（意味のかたまりで区切る：段落・話の展開ごと）&lt;/li&gt;
&lt;li&gt;② &lt;strong&gt;反復&lt;/strong&gt;（音読 → 見ないで言う：詰まった所だけ戻す）&lt;/li&gt;
&lt;li&gt;③ &lt;strong&gt;翌朝チェック&lt;/strong&gt;（穴あきメモで抜けを確認して潰す）&lt;/li&gt;
&lt;/ul&gt;
&lt;h3&gt;ミニFAQ&lt;/h3&gt;
&lt;dl&gt;
&lt;dt&gt;&lt;strong&gt;Q. 短期間で長文を覚えるとき、どこを捨てずに残す？&lt;/strong&gt;&lt;/dt&gt;
&lt;dd&gt;時間がないときほど、全文よりも&lt;strong&gt;骨組み（段落の要点・接続語・結論）&lt;/strong&gt;を残すのが安全です。まず「各段落の最初の1〜2文＋結論の1文」を言える状態にして、肉付けは余裕があれば足します。&lt;/dd&gt;
&lt;dt&gt;&lt;strong&gt;Q. 英作文を暗記したいとき、何を日本語で覚えない方がいい？&lt;/strong&gt;&lt;/dt&gt;
&lt;dd&gt;日本語を丸ごと覚えるより、&lt;strong&gt;英語の型（主語→動詞→目的語／時制／前置詞）&lt;/strong&gt;で覚える方が崩れにくいです。日本語に引っ張られると語順が乱れやすいので、まず英語の並びを固定します。&lt;/dd&gt;
&lt;dt&gt;&lt;strong&gt;Q. 前日しかないときの最低ラインは？&lt;/strong&gt;&lt;/dt&gt;
&lt;dd&gt;最低ラインは「&lt;strong&gt;区切りごとに止まらず言える&lt;/strong&gt;」ことです。全文が不安なら、各段落の&lt;strong&gt;最初の1文＋キーワード&lt;/strong&gt;だけでも言えるようにし、詰まる箇所は“その1文だけ”音読→見ないで言うで固めてください。&lt;/dd&gt;
&lt;/dl&gt;
&lt;h2&gt;作文を暗記しなければならない場面とよくある悩み&lt;/h2&gt;
&lt;p&gt;作文の暗記が必要になるのは、たとえば次のような場面です。&lt;/p&gt;
&lt;ul&gt;
&lt;li&gt;学校のスピーチ発表会で、自作の原稿を暗記して話すとき&lt;/li&gt;
&lt;li&gt;面接やプレゼンで、自己PR文や志望動機を暗唱したいとき&lt;/li&gt;
&lt;li&gt;暗唱大会・弁論大会で、原稿を見ずに話したいとき&lt;/li&gt;
&lt;/ul&gt;
&lt;p&gt;その一方で、次のような悩みもよく聞かれます。&lt;/p&gt;
&lt;ul&gt;
&lt;li&gt;読んでいるときは言えるのに、原稿を閉じると急に言えなくなる&lt;/li&gt;
&lt;li&gt;文章の途中で順番が入れ替わってしまう&lt;/li&gt;
&lt;li&gt;覚えるのに時間ばかりかかって、他の準備が進まない&lt;/li&gt;
&lt;/ul&gt;
&lt;p&gt;こうした悩みを解消するための鍵になるのが、&lt;strong&gt;「どの感覚を使って覚えるか」「どのタイミングで暗記するか」&lt;/strong&gt;です。&lt;/p&gt;
&lt;h2&gt;最も効果的なのは「声に出して何度も読む」こと&lt;/h2&gt;
&lt;p&gt;作文を暗記するとき、最も効果的な方法は、&lt;strong&gt;声に出して何度も読む（音読する）こと&lt;/strong&gt;です。&lt;/p&gt;
&lt;blockquote&gt;&lt;p&gt;読むという行為は、声を出すことで「口と喉」を使い、その声を「耳」で聞くことにもなるので、&lt;span style="color: #0000ff;"&gt;２つの感覚を同時に使う&lt;/span&gt;ことになります。&lt;/p&gt;&lt;/blockquote&gt;
&lt;p&gt;&lt;span style="color: #0000ff;"&gt;２つの感覚を同時に使う&lt;/span&gt;ことで、脳はより広い範囲が働き、記憶の定着につながります。ただ目で追って黙読するよりも、&lt;strong&gt;音読の方が暗記効率は格段に高い&lt;/strong&gt;のです。&lt;/p&gt;
&lt;h3&gt;二つの感覚を同時に使うメリット&lt;/h3&gt;
&lt;ul&gt;
&lt;li&gt;&lt;strong&gt;視覚&lt;/strong&gt;：文字を目で追う&lt;/li&gt;
&lt;li&gt;&lt;strong&gt;聴覚&lt;/strong&gt;：自分の声を耳で聞く&lt;/li&gt;
&lt;/ul&gt;
&lt;p&gt;このように、視覚と聴覚をセットで使うことで、&lt;/p&gt;
&lt;ul&gt;
&lt;li&gt;文章のリズムや言い回しが身体にしみ込みやすくなる&lt;/li&gt;
&lt;li&gt;「あれ、ここ違和感があるな」と、文の流れの乱れにも気付きやすくなる&lt;/li&gt;
&lt;li&gt;言葉と内容のつながりが自然と頭に残る&lt;/li&gt;
&lt;/ul&gt;
&lt;p&gt;というメリットがあります。&lt;strong&gt;「声に出して読む」こと自体が、暗記練習になっている&lt;/strong&gt;と考えてよいでしょう。&lt;/p&gt;
&lt;h3&gt;「書いて覚える」方法との比較&lt;/h3&gt;
&lt;p&gt;&lt;strong&gt;書いて覚える&lt;/strong&gt;という方法も、作文の暗記には効果があります。手を動かすことで、手の感覚も加わり、記憶はさらに強化されます。&lt;/p&gt;
&lt;p&gt;ただし、&lt;/p&gt;
&lt;ul&gt;
&lt;li&gt;一文を書き終えるまでに時間がかかる&lt;/li&gt;
&lt;li&gt;長い原稿では、書き写すだけで時間を消費してしまう&lt;/li&gt;
&lt;/ul&gt;
&lt;p&gt;といったデメリットがあります。そのため、&lt;strong&gt;短い時間で確実に作文を暗記したい場合には、「書く」よりも「声に出して読む」方法の方が効率的&lt;/strong&gt;です。&lt;/p&gt;
&lt;p&gt;おすすめは、&lt;/p&gt;
&lt;ul&gt;
&lt;li&gt;基本は&lt;strong&gt;音読&lt;/strong&gt;で覚える&lt;/li&gt;
&lt;li&gt;どうしても覚えにくい一文だけ、&lt;strong&gt;書いて補強&lt;/strong&gt;する&lt;/li&gt;
&lt;/ul&gt;
&lt;p&gt;といった形で、目的に応じて組み合わせる使い方です。&lt;/p&gt;
&lt;h2&gt;暗記しやすい作文にするための工夫&lt;/h2&gt;
&lt;p&gt;暗記のしやすさは、実は&lt;strong&gt;作文の内容や構成&lt;/strong&gt;にも大きく左右されます。自分で原稿を書く段階から、次のような工夫をしておくと暗記がぐっとラクになります。&lt;/p&gt;
&lt;h3&gt;ストーリーの流れを意識して構成する&lt;/h3&gt;
&lt;p&gt;作文は自分で書いた文章なので、&lt;strong&gt;話の流れ（ストーリー）を意識して作ると覚えやすくなります。&lt;/strong&gt;&lt;/p&gt;
&lt;ul&gt;
&lt;li&gt;「導入 → 経験・理由 → まとめ」というように、流れをシンプルにする&lt;/li&gt;
&lt;li&gt;段落ごとにテーマをはっきり分ける&lt;/li&gt;
&lt;li&gt;「まず」「次に」「最後に」など、順序を表す言葉で構造をわかりやすくする&lt;/li&gt;
&lt;/ul&gt;
&lt;p&gt;このようにストーリーに一貫性を持たせることで、&lt;strong&gt;文章全体を「流れ」として覚えられる&lt;/strong&gt;ようになります。&lt;/p&gt;
&lt;h3&gt;難しい言葉を使いすぎない&lt;/h3&gt;
&lt;p&gt;言葉遣いが難しすぎると、&lt;strong&gt;自分でも発音しにくく、暗記もしづらくなってしまいます。&lt;/strong&gt;特にスピーチや発表では、&lt;/p&gt;
&lt;ul&gt;
&lt;li&gt;日常的に使い慣れている語彙を中心にする&lt;/li&gt;
&lt;li&gt;長く複雑な表現は、短く言い換えられないか見直す&lt;/li&gt;
&lt;li&gt;どうしても必要な専門用語は、数をしぼる&lt;/li&gt;
&lt;/ul&gt;
&lt;p&gt;といった工夫をしましょう。&lt;strong&gt;「自分がスムーズに口に出せる言葉」だけで構成されている作文は、暗記もしやすく、本番でも噛みにくくなります。&lt;/strong&gt;&lt;/p&gt;
&lt;h3&gt;段落ごと・フレーズごとに区切って覚える&lt;/h3&gt;
&lt;p&gt;一気に全文を覚えようとするのではなく、&lt;/p&gt;
&lt;ul&gt;
&lt;li&gt;段落ごとに「かたまり」で暗記する&lt;/li&gt;
&lt;li&gt;特に重要なフレーズは、意識して何度も繰り返す&lt;/li&gt;
&lt;/ul&gt;
&lt;p&gt;というように、&lt;strong&gt;小さな単位に分けて覚える&lt;/strong&gt;と負担が少なくなります。たとえば、&lt;/p&gt;
&lt;ul&gt;
&lt;li&gt;①自己紹介部分&lt;/li&gt;
&lt;li&gt;②メインのエピソード&lt;/li&gt;
&lt;li&gt;③そこから学んだこと&lt;/li&gt;
&lt;li&gt;④まとめの一言&lt;/li&gt;
&lt;/ul&gt;
&lt;p&gt;というようにブロックに分けておくと、&lt;strong&gt;「今どのブロックを話しているか」が頭の中で整理され、途中で迷いにくくなります。&lt;/strong&gt;&lt;/p&gt;
&lt;h2&gt;就寝前の暗記が効果的な理由&lt;/h2&gt;
&lt;p&gt;作文に限らず、&lt;span style="color: #0000ff;"&gt;就寝前に暗記する&lt;/span&gt;と記憶が定着しやすいと言われています。これは、&lt;/p&gt;
&lt;ul&gt;
&lt;li&gt;覚えた直後に、ほかの情報が次々と入ってこない&lt;/li&gt;
&lt;li&gt;そのまま眠ることで、睡眠中に脳が情報を整理してくれる&lt;/li&gt;
&lt;/ul&gt;
&lt;p&gt;といった理由があるからです。つまり、&lt;strong&gt;暗記した内容を妨げる出来事が起こりにくいタイミング&lt;/strong&gt;が「寝る前」なのです。&lt;/p&gt;
&lt;p&gt;就寝前の暗記を取り入れるときは、&lt;/p&gt;
&lt;ul&gt;
&lt;li&gt;寝る直前の&lt;strong&gt;10〜20分を「暗唱タイム」&lt;/strong&gt;にする&lt;/li&gt;
&lt;li&gt;原稿を見ながら声に出し、最後はなるべく見ずに言ってみる&lt;/li&gt;
&lt;li&gt;翌日の朝、簡単に&lt;strong&gt;復習して抜けている箇所を確認&lt;/strong&gt;する&lt;/li&gt;
&lt;/ul&gt;
&lt;p&gt;といった流れにすると、&lt;strong&gt;暗記→定着→確認&lt;/strong&gt;というサイクルが自然に回るようになります。&lt;/p&gt;
&lt;h2&gt;自分に合った方法を組み合わせて効率よく覚える&lt;/h2&gt;
&lt;p&gt;作文を暗記する方法としては、&lt;/p&gt;
&lt;ul&gt;
&lt;li&gt;&lt;span style="color: #0000ff;"&gt;声に出して繰り返し読む&lt;/span&gt;&lt;/li&gt;
&lt;li&gt;&lt;span style="color: #0000ff;"&gt;就寝前に暗記する&lt;/span&gt;&lt;/li&gt;
&lt;/ul&gt;
&lt;p&gt;といった方法をメインに、&lt;span style="color: #ff0000;"&gt;自分に合った方法を組み合わせる&lt;/span&gt;ことをおすすめします。&lt;/p&gt;
&lt;p&gt;たとえば、次のような組み合わせが考えられます。&lt;/p&gt;
&lt;ul&gt;
&lt;li&gt;昼間：段落ごとに区切って音読し、流れをつかむ&lt;/li&gt;
&lt;li&gt;夜：就寝前に全文を通して音読→なるべく暗唱してみる&lt;/li&gt;
&lt;li&gt;覚えにくいところ：書いて覚える／キーワードだけメモしておく&lt;/li&gt;
&lt;/ul&gt;
&lt;p&gt;人によって、&lt;strong&gt;「音読するとスッと入る人」「図やメモで整理すると覚えやすい人」&lt;/strong&gt;など、得意なスタイルは様々です。基本は音読と就寝前の活用ですが、そのうえで自分にしっくりくる方法を少しずつ足していくとよいでしょう。&lt;/p&gt;
&lt;h2&gt;関連コラム&lt;/h2&gt;
&lt;p&gt;暗記全体のコツを知りたい方には、こちらのコラムもおすすめです。&lt;/p&gt;
&lt;blockquote&gt;&lt;p&gt;&lt;a href="https://juku-escot.com/column/anki/" target="_blank" rel="noopener"&gt;定期試験前にまとめて暗記する方法&lt;/a&gt;&lt;/p&gt;&lt;/blockquote&gt;
&lt;h2&gt;まとめ：作文暗記の基本は「音読」と「就寝前」&lt;/h2&gt;
&lt;p&gt;最後に、このページの内容を整理します。&lt;/p&gt;
&lt;ul&gt;
&lt;li&gt;作文の暗記には、&lt;strong&gt;声に出して何度も読む（音読）方法が最も効果的&lt;/strong&gt;&lt;/li&gt;
&lt;li&gt;音読は、&lt;span style="color: #0000ff;"&gt;２つの感覚を同時に使う&lt;/span&gt;ことで、記憶の定着につながる&lt;/li&gt;
&lt;li&gt;書いて覚える方法も有効だが、&lt;strong&gt;時間がかかるため効率面では音読に劣る&lt;/strong&gt;&lt;/li&gt;
&lt;li&gt;暗記しやすくするには、&lt;strong&gt;ストーリーの流れに工夫をし、難しい言葉を使いすぎない&lt;/strong&gt;ことが大切&lt;/li&gt;
&lt;li&gt;&lt;span style="color: #0000ff;"&gt;就寝前に暗記する&lt;/span&gt;と、覚えた内容を妨げる出来事が起こりにくく、記憶が定着しやすい&lt;/li&gt;
&lt;li&gt;音読・就寝前の暗記をベースにしつつ、&lt;span style="color: #ff0000;"&gt;自分に合った方法を組み合わせる&lt;/span&gt;ことで、より効果的に作文を暗記できる&lt;/li&gt;
&lt;/ul&gt;
&lt;p&gt;「時間がないから無理」とあきらめる前に、&lt;strong&gt;音読と就寝前の活用&lt;/strong&gt;、そして&lt;strong&gt;暗記しやすい作文づくり&lt;/strong&gt;をぜひ試してみてください。&lt;/p&gt;
&lt;div class="alert alert-primary p-3 mt-4" role="alert"&gt;
&lt;p class="mb-2"&gt;&lt;strong&gt;問いに答えない「暗記作文」を続ければ、不合格は確定します。&lt;/strong&gt;&lt;/p&gt;
&lt;p class="mb-1"&gt;設問を無視した記述が固定化されると、本番で致命的な減点を招き、最終的な合計点に跳ね返る取り返しのつかない事態となります。&lt;/p&gt;
&lt;p class="mb-3"&gt;記述が合格圏に届かない理由は、一重に採点基準のズレにあります。&lt;/p&gt;
&lt;div class="d-grid gap-2"&gt;&lt;a class="btn btn-primary btn-lg" href="https://juku-escot.com/examination/"&gt;合格を掴み取る試験対策の受講はこちら&lt;/a&gt;&lt;br /&gt;
&lt;a class="btn btn-outline-primary btn-lg" href="https://juku-escot.com/onepoint/"&gt;ESCOT独自の思考プロセスを確認する&lt;/a&gt;&lt;/div&gt;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href="https://juku-escot.com/contact/"&gt;体験授業・入塾相談の予約フォーム&lt;/a&gt;&lt;/div&gt;
&lt;/div&gt;
------</t>
  </si>
  <si>
    <t>以下のページは不自然なワードを使用しています。
これらを適切に自然な言葉に置き換えて下さい。
なお、本文の装飾や構造は絶対に変えないでください。
【対象ページURL】
https://koten-kakitsubata.jp/blog/2022年共通テスト本文・訳『増鏡』『とはずがたり/
【検出された不自然ワード】
- 型
- 迷い
- 固定
- 結論だけ
- 乱れ
- 導線
- 整え
【本文】
------
&lt;div class="container my-4"&gt;
&lt;p&gt;&lt;!-- リード・このページの使い方 --&gt;&lt;/p&gt;
&lt;div class="card shadow-sm mb-4 border-0" style="background: linear-gradient(135deg, #4a148c, #006064); color: #fff;"&gt;
&lt;div class="card-body p-4"&gt;
&lt;div class="d-flex flex-wrap justify-content-between align-items-center mb-2"&gt;&lt;span class="badge bg-warning text-dark mb-2" style="font-size: 0.8rem;"&gt;共通テスト古文対策&lt;/span&gt;&lt;br /&gt;
&lt;span class="badge bg-light text-dark mb-2" style="font-size: 0.75rem;"&gt;2022年・第3問&lt;/span&gt;&lt;/div&gt;
&lt;h1 class="card-title mb-3" style="font-size: 1.9rem; line-height: 1.5;"&gt;&lt;/h1&gt;
&lt;p class="card-text mb-3"&gt;2022年（令和4年度）大学入学共通テスト国語・第3問の古文では、&lt;br /&gt;
&lt;strong&gt;文章Ⅰ『増鏡』&lt;/strong&gt;と&lt;strong&gt;文章Ⅱ『とはずがたり』&lt;/strong&gt;が出題されました。&lt;br /&gt;
どちらも、後深草院（本文中では「院」）が異母妹である前斎宮（本文中では「斎宮」）に恋慕する場面を描いた文章です。&lt;/p&gt;
&lt;p class="card-text mb-3" style="font-size: 0.95rem; line-height: 1.9;"&gt;大学受験の古典（古文・漢文）をどう伸ばすかの全体像は、&lt;a style="color: #ffffff; text-decoration: underline; font-weight: 600;" href="https://koten-kakitsubata.jp/enter-exam/"&gt;大学受験の古典（古文・漢文）個別指導（全体像はこちら）&lt;/a&gt;で確認できます。&lt;/p&gt;
&lt;div class="row"&gt;
&lt;div class="col-md-7 mb-3"&gt;
&lt;h5 class="fw-bold"&gt;このページでできること&lt;/h5&gt;
&lt;ul class="mb-2"&gt;
&lt;li&gt;本試験で出題された&lt;strong&gt;本文&lt;/strong&gt;と&lt;strong&gt;現代語訳&lt;/strong&gt;&lt;/li&gt;
&lt;li&gt;語句・文法・敬語のポイント&lt;/li&gt;
&lt;li&gt;出題のねらいと読解のコツ&lt;/li&gt;
&lt;li&gt;復習用チェックリスト&lt;/li&gt;
&lt;/ul&gt;
&lt;p class="mb-0"&gt;これらを一つのページにまとめ、共通テスト国語（古文）対策に役立てられるようにしています。&lt;/p&gt;
&lt;/div&gt;
&lt;div class="col-md-5"&gt;
&lt;div class="border rounded-3 bg-light text-dark p-3 h-100"&gt;
&lt;h6 class="fw-bold mb-2"&gt;こんな人におすすめ&lt;/h6&gt;
&lt;ul class="mb-0"&gt;
&lt;li&gt;共通テスト古文の頻出パターンを押さえたい受験生&lt;/li&gt;
&lt;li&gt;授業・個別指導で共通テスト対策をしたい先生&lt;/li&gt;
&lt;li&gt;本文・訳・解説を一度に確認したい人&lt;/li&gt;
&lt;/ul&gt;
&lt;/div&gt;
&lt;/div&gt;
&lt;/div&gt;
&lt;/div&gt;
&lt;/div&gt;
&lt;p&gt;&lt;!-- 概要カード --&gt;&lt;/p&gt;
&lt;div class="card shadow-sm mb-4"&gt;
&lt;div class="card-header bg-primary text-white"&gt;共通テスト2022国語 第3問（古文）の概要&lt;/div&gt;
&lt;div class="card-body p-3"&gt;
&lt;div class="table-responsive mb-2"&gt;
&lt;table class="table table-bordered table-sm align-middle mb-0"&gt;
&lt;tbody&gt;
&lt;tr&gt;
&lt;th class="text-nowrap bg-light" style="width: 20%;" scope="row"&gt;試験&lt;/th&gt;
&lt;td&gt;大学入学共通テスト 2022年（令和4年度）国語&lt;/td&gt;
&lt;/tr&gt;
&lt;tr&gt;
&lt;th class="bg-light" scope="row"&gt;大問&lt;/th&gt;
&lt;td&gt;第3問 古文（古典①）&lt;/td&gt;
&lt;/tr&gt;
&lt;tr&gt;
&lt;th class="bg-light" scope="row"&gt;出典&lt;/th&gt;
&lt;td&gt;文章Ⅰ『増鏡』、文章Ⅱ『とはずがたり』&lt;/td&gt;
&lt;/tr&gt;
&lt;tr&gt;
&lt;th class="bg-light" scope="row"&gt;テーマ&lt;/th&gt;
&lt;td&gt;後深草院が前斎宮に恋慕する場面を、&lt;strong&gt;歴史物語&lt;/strong&gt;と&lt;strong&gt;日記&lt;/strong&gt;という&lt;br /&gt;
異なるジャンルから描いた組テキスト。&lt;/td&gt;
&lt;/tr&gt;
&lt;/tbody&gt;
&lt;/table&gt;
&lt;/div&gt;
&lt;p class="mb-0"&gt;二つの文章を読み比べながら、&lt;strong&gt;語り手の立場・距離感の違い&lt;/strong&gt;や、&lt;br /&gt;
&lt;strong&gt;人物の描かれ方の差&lt;/strong&gt;を読み取る力が問われました。&lt;/p&gt;
&lt;/div&gt;
&lt;/div&gt;
&lt;p&gt;&lt;!-- 活用法 --&gt;&lt;/p&gt;
&lt;div class="card shadow-sm mb-4"&gt;
&lt;div class="card-header bg-secondary text-white"&gt;このページの活用法（受験生／先生向け）&lt;/div&gt;
&lt;div class="card-body"&gt;
&lt;div class="row"&gt;
&lt;div class="col-md-6 mb-3"&gt;
&lt;h5 class="fw-bold"&gt;&lt;span class="badge bg-info text-dark me-2"&gt;受験生向け&lt;/span&gt;&lt;/h5&gt;
&lt;ul class="mb-0"&gt;
&lt;li&gt;まず古文本文だけを読み、自分で大意をつかんでみる。&lt;/li&gt;
&lt;li&gt;その後、ここにある現代語訳と照合して、読み違えていた箇所を確認する。&lt;/li&gt;
&lt;li&gt;語句・文法・敬語のポイントを押さえてから、もう一度本文を通読する。&lt;/li&gt;
&lt;/ul&gt;
&lt;/div&gt;
&lt;div class="col-md-6 mb-3"&gt;
&lt;h5 class="fw-bold"&gt;&lt;span class="badge bg-success me-2"&gt;先生向け&lt;/span&gt;&lt;/h5&gt;
&lt;ul class="mb-0"&gt;
&lt;li&gt;授業や個別指導で配布するプリントのたたき台として利用。&lt;/li&gt;
&lt;li&gt;語句・文法の整理や「比較の視点」を板書・スライドに再構成する材料として活用。&lt;/li&gt;
&lt;li&gt;復習テストや課題プリントの設問を作る際の素材として利用。&lt;/li&gt;
&lt;/ul&gt;
&lt;/div&gt;
&lt;/div&gt;
&lt;/div&gt;
&lt;/div&gt;
&lt;p&gt;&lt;!-- 追加：MC→TP/SP/ST 送客（本文中盤の導線） --&gt;&lt;/p&gt;
&lt;div class="card shadow-sm mb-4 border-0"&gt;
&lt;div class="card-body" style="background: #f4f7ff;"&gt;
&lt;h2 class="h5 mb-2"&gt;このページの次の一手（得点につなげる）&lt;/h2&gt;
&lt;p class="mb-3" style="font-size: 0.95rem; line-height: 1.9;"&gt;本文・訳が確認できたら、次は&lt;strong&gt;「語句・敬語・助動詞を“設問処理できる形”に整える」&lt;/strong&gt;段階です。&lt;br /&gt;
共通テストは読み比べ（語り手の距離感）も出やすいので、自己流で詰まる場合は、必要な範囲だけ短期で補強するのが早いこともあります。&lt;/p&gt;
&lt;div style="border: 2px solid #2e7d32; background-color: #f1f8e9; padding: 10px 12px; display: flex; align-items: flex-start; justify-content: flex-start; margin-bottom: 0;"&gt;&lt;img decoding="async" style="width: 70px; height: auto; margin-right: 10px; flex-shrink: 0;" src="http://koten-kakitsubata.jp/wp-content/uploads/2023/03/logo.jpg" alt="古典専門塾かきつばたのロゴ" /&gt;&lt;/p&gt;
&lt;div style="text-align: left; flex: 1;"&gt;
&lt;p style="margin: 5px 0; font-size: 14px; line-height: 1.6;"&gt;目的に合わせて、まずは&lt;strong&gt;「短期で共通テスト古文の型を整える」&lt;/strong&gt;か、&lt;strong&gt;「学校進度と定期試験も含めて積み上げる」&lt;/strong&gt;かを選ぶと迷いにくいです。&lt;/p&gt;
&lt;div style="margin-top: 6px;"&gt;&lt;a style="background-color: #2e7d32; color: #ffffff; padding: 5px 10px; text-align: center; text-decoration: none; display: inline-block; font-size: 14px; margin-right: 6px;" href="https://koten-kakitsubata.jp/spot/"&gt;&lt;br /&gt;
スポット個別指導&lt;br /&gt;
&lt;/a&gt;&lt;br /&gt;
&lt;a style="background-color: #2e7d32; color: #ffffff; padding: 5px 10px; text-align: center; text-decoration: none; display: inline-block; font-size: 14px; margin-right: 6px;" href="https://koten-kakitsubata.jp/school-exam/"&gt;&lt;br /&gt;
中高・定期試験対策&lt;br /&gt;
&lt;/a&gt;&lt;br /&gt;
&lt;a style="background-color: #2e7d32; color: #ffffff; padding: 5px 10px; text-align: center; text-decoration: none; display: inline-block; font-size: 14px;" href="https://koten-kakitsubata.jp/"&gt;&lt;br /&gt;
トップへ&lt;br /&gt;
&lt;/a&gt;&lt;/div&gt;
&lt;p style="margin: 8px 0 0; font-size: 13px; line-height: 1.6;"&gt;教室情報：&lt;a href="https://koten-kakitsubata.jp/access/"&gt;アクセス&lt;/a&gt;／運営：&lt;a href="https://koten-kakitsubata.jp/greeting/"&gt;代表挨拶&lt;/a&gt;&lt;/p&gt;
&lt;/div&gt;
&lt;/div&gt;
&lt;/div&gt;
&lt;/div&gt;
&lt;p&gt;&lt;!-- /追加：MC→TP/SP/ST 送客 --&gt;&lt;/p&gt;
&lt;p&gt;&lt;!-- 記事冒頭：重要語句の即答ブロック（導入直後〜目次の前に差し込み） --&gt;&lt;/p&gt;
&lt;section class="kaki-quickanswer" style="margin: 1.2em 0 1.6em; padding: 1.1em 1.1em 0.95em; border: 1px solid #e6e6e6; border-radius: 10px; background: #fafafa;"&gt;
&lt;h2 style="margin: 0 0 0.6em; font-size: 1.25em; line-height: 1.4;"&gt;重要語句の意味&lt;/h2&gt;
&lt;p style="margin: 0 0 0.85em; line-height: 1.85;"&gt;このページは、&lt;strong&gt;本文＋現代語訳＋語句・敬語・文法&lt;/strong&gt;を一括で確認できるように整理しています。&lt;br /&gt;
とくに検索が多い語（例：&lt;strong&gt;ねびととのひたる／おほかたなるやうに／まどろまれ給はず&lt;/strong&gt;）は、&lt;br /&gt;
&lt;strong&gt;意味を即答→品詞分解→本文に戻る&lt;/strong&gt;の順にすると処理が速くなります。&lt;/p&gt;
&lt;p&gt;&lt;!-- 検索クエリ即答（スニペット用） --&gt;&lt;/p&gt;
&lt;div style="margin: 0 0 0.9em; padding: 0.75em 0.85em; background: #fff; border: 1px solid #ededed; border-radius: 8px;"&gt;
&lt;p style="margin: 0 0 0.5em; font-weight: bold;"&gt;結論だけ（30秒で即答）&lt;/p&gt;
&lt;ul style="margin: 0; padding-left: 1.2em; line-height: 1.9;"&gt;
&lt;li&gt;&lt;strong&gt;ねびととのひたる 意味&lt;/strong&gt;：年を経て&lt;strong&gt;大人びて整っている&lt;/strong&gt;（「眠る」ではない）&lt;/li&gt;
&lt;li&gt;&lt;strong&gt;おほかたなるやうに 意味&lt;/strong&gt;：ただ&lt;strong&gt;通りいっぺんに／当たり障りなく&lt;/strong&gt;（形式的な挨拶）&lt;/li&gt;
&lt;li&gt;&lt;strong&gt;まどろまれ給はず 意味&lt;/strong&gt;：うとうと&lt;strong&gt;できない（眠れない）&lt;/strong&gt;（敬語は「院」向き）&lt;/li&gt;
&lt;li&gt;&lt;strong&gt;おほかた 意味（古語）&lt;/strong&gt;：おおよそ・だいたい／たいてい（本文では「無難に・形式的に」の方向）&lt;/li&gt;
&lt;/ul&gt;
&lt;/div&gt;
&lt;div style="overflow-x: auto; -webkit-overflow-scrolling: touch; margin: 0 0 0.95em;"&gt;
&lt;table style="width: 100%; border-collapse: collapse; background: #fff;"&gt;
&lt;thead&gt;
&lt;tr&gt;
&lt;th style="border: 1px solid #e6e6e6; padding: 0.55em; background: #f1f4f8; text-align: left; white-space: nowrap;"&gt;語句（原文）&lt;/th&gt;
&lt;th style="border: 1px solid #e6e6e6; padding: 0.55em; background: #f1f4f8; text-align: left;"&gt;意味（短く）&lt;/th&gt;
&lt;th style="border: 1px solid #e6e6e6; padding: 0.55em; background: #f1f4f8; text-align: left;"&gt;補足（品詞分解・ニュアンス）&lt;/th&gt;
&lt;th style="border: 1px solid #e6e6e6; padding: 0.55em; background: #f1f4f8; text-align: left; white-space: nowrap;"&gt;どの文章&lt;/th&gt;
&lt;/tr&gt;
&lt;/thead&gt;
&lt;tbody&gt;
&lt;tr&gt;
&lt;td style="border: 1px solid #e6e6e6; padding: 0.55em; line-height: 1.8;"&gt;&lt;strong&gt;ねびととのひたる御さま&lt;/strong&gt;&lt;br /&gt;
&lt;span style="font-size: 0.92em; color: #444;"&gt;（ねびととのひたる 意味）&lt;/span&gt;&lt;/td&gt;
&lt;td style="border: 1px solid #e6e6e6; padding: 0.55em; line-height: 1.8;"&gt;意味：すっかり&lt;strong&gt;大人びて整った&lt;/strong&gt;ご容姿&lt;/td&gt;
&lt;td style="border: 1px solid #e6e6e6; padding: 0.55em; line-height: 1.8;"&gt;&lt;strong&gt;ねび&lt;/strong&gt;＝ねぶ（年を経て成長する）連用形＋&lt;strong&gt;ととのひ&lt;/strong&gt;＝ととのふ連用形＋&lt;strong&gt;たる&lt;/strong&gt;（存続）＝たり連体形。&lt;br /&gt;
「まどろむ（眠る）」系に引っ張られやすい語ですが、ここは&lt;strong&gt;年齢・成熟&lt;/strong&gt;の方向で固定すると安定します。&lt;/td&gt;
&lt;td style="border: 1px solid #e6e6e6; padding: 0.55em; line-height: 1.8; white-space: nowrap;"&gt;とはずがたり&lt;/td&gt;
&lt;/tr&gt;
&lt;tr&gt;
&lt;td style="border: 1px solid #e6e6e6; padding: 0.55em; line-height: 1.8;"&gt;&lt;strong&gt;おほかたなるやうに&lt;/strong&gt;&lt;br /&gt;
&lt;span style="font-size: 0.92em; color: #444;"&gt;（おほかたなるやうに 意味）&lt;/span&gt;&lt;/td&gt;
&lt;td style="border: 1px solid #e6e6e6; padding: 0.55em; line-height: 1.8;"&gt;意味：ただ&lt;strong&gt;通りいっぺん&lt;/strong&gt;に／当たり障りなく（形式的に）&lt;/td&gt;
&lt;td style="border: 1px solid #e6e6e6; padding: 0.55em; line-height: 1.8;"&gt;形容動詞&lt;strong&gt;おほかたなり&lt;/strong&gt;（おおよそ・だいたい）連体形&lt;strong&gt;なる&lt;/strong&gt;＋名詞&lt;strong&gt;やう（様）&lt;/strong&gt;。&lt;br /&gt;
本文は「挨拶は無難に、でも&lt;strong&gt;手紙（本音）を忍ばせる&lt;/strong&gt;」流れなので、&lt;strong&gt;対比&lt;/strong&gt;を意識すると読み比べが楽になります。&lt;/td&gt;
&lt;td style="border: 1px solid #e6e6e6; padding: 0.55em; line-height: 1.8; white-space: nowrap;"&gt;とはずがたり&lt;/td&gt;
&lt;/tr&gt;
&lt;tr&gt;
&lt;td style="border: 1px solid #e6e6e6; padding: 0.55em; line-height: 1.8;"&gt;&lt;strong&gt;まどろまれ給はず&lt;/strong&gt;&lt;br /&gt;
&lt;span style="font-size: 0.92em; color: #444;"&gt;（まどろまれ給はず 意味）&lt;/span&gt;&lt;/td&gt;
&lt;td style="border: 1px solid #e6e6e6; padding: 0.55em; line-height: 1.8;"&gt;意味：うとうと&lt;strong&gt;できない&lt;/strong&gt;／眠れない&lt;/td&gt;
&lt;td style="border: 1px solid #e6e6e6; padding: 0.55em; line-height: 1.8;"&gt;&lt;strong&gt;まどろむ&lt;/strong&gt;＋&lt;strong&gt;る（可能：ここは「眠れない」）&lt;/strong&gt;＋&lt;strong&gt;給ふ（尊敬補助）&lt;/strong&gt;＋&lt;strong&gt;ず（打消）&lt;/strong&gt;。&lt;br /&gt;
敬語の方向は&lt;strong&gt;院&lt;/strong&gt;。意味は「（院が）眠れない」で固定すると、後続の独白・行動につながります。&lt;/td&gt;
&lt;td style="border: 1px solid #e6e6e6; padding: 0.55em; line-height: 1.8; white-space: nowrap;"&gt;増鏡&lt;/td&gt;
&lt;/tr&gt;
&lt;tr&gt;
&lt;td style="border: 1px solid #e6e6e6; padding: 0.55em; line-height: 1.8;"&gt;&lt;strong&gt;後深草院／斎宮&lt;/strong&gt;&lt;/td&gt;
&lt;td style="border: 1px solid #e6e6e6; padding: 0.55em; line-height: 1.8;"&gt;後深草院＝本文中の&lt;strong&gt;院&lt;/strong&gt;／斎宮＝本文中の&lt;strong&gt;前斎宮&lt;/strong&gt;&lt;/td&gt;
&lt;td style="border: 1px solid #e6e6e6; padding: 0.55em; line-height: 1.8;"&gt;2022共通テスト第3問は、同じ出来事を&lt;strong&gt;歴史物語（増鏡）&lt;/strong&gt;と&lt;strong&gt;日記（とはずがたり）&lt;/strong&gt;で読み比べる出題。&lt;br /&gt;
&lt;strong&gt;語り手の立場（距離感）&lt;/strong&gt;が違うため、院の描き方・評価のニュアンスも変わります。&lt;/td&gt;
&lt;td style="border: 1px solid #e6e6e6; padding: 0.55em; line-height: 1.8; white-space: nowrap;"&gt;共通（両方）&lt;/td&gt;
&lt;/tr&gt;
&lt;/tbody&gt;
&lt;/table&gt;
&lt;/div&gt;
&lt;div style="margin: 0 0 0.95em;"&gt;
&lt;p style="margin: 0 0 0.45em; font-weight: bold;"&gt;本文へ戻す 3ステップ&lt;/p&gt;
&lt;ul style="margin: 0; padding-left: 1.2em; line-height: 1.9;"&gt;
&lt;li&gt;① 上の表で、&lt;strong&gt;語句の意味&lt;/strong&gt;を即答で押さえる。&lt;/li&gt;
&lt;li&gt;② 次に、敬語は&lt;strong&gt;誰を高めているか&lt;/strong&gt;（院／斎宮／語り手）だけ確認する。&lt;/li&gt;
&lt;li&gt;③ その上で、&lt;strong&gt;組テキスト比較&lt;/strong&gt;（語り手の距離感・描き方の差）に戻って設問処理へ。&lt;/li&gt;
&lt;/ul&gt;
&lt;/div&gt;
&lt;div style="padding: 0.85em 0.9em; background: #fff; border: 1px solid #ededed; border-radius: 8px;"&gt;
&lt;p style="margin: 0 0 0.55em; font-weight: bold;"&gt;ミニFAQ&lt;/p&gt;
&lt;p style="margin: 0 0 0.6em; line-height: 1.85;"&gt;&lt;strong&gt;Q. 「ねびととのひたる」は誰の様子？&lt;/strong&gt;&lt;br /&gt;
A. &lt;strong&gt;斎宮&lt;/strong&gt;のご容姿です。「ねぶ＝年を経て大人になる」と取ると、直後のたとえ（花＝桜）にもつながりやすくなります。&lt;/p&gt;
&lt;p style="margin: 0 0 0.6em; line-height: 1.85;"&gt;&lt;strong&gt;Q. 「おほかたなるやうに」は良い意味？悪い意味？&lt;/strong&gt;&lt;br /&gt;
A. 善悪というより、「&lt;strong&gt;形式的に／無難に&lt;/strong&gt;」のニュアンスです。ここは&lt;strong&gt;挨拶は無難、でも中身は手紙で本音&lt;/strong&gt;という対比がポイントになります。&lt;/p&gt;
&lt;p style="margin: 0; line-height: 1.85;"&gt;&lt;strong&gt;Q. 「まどろまれ（給は）ず」はどう分解する？&lt;/strong&gt;&lt;br /&gt;
A. &lt;strong&gt;まどろむ&lt;/strong&gt;＋&lt;strong&gt;る（可能：ここは「眠れない」）&lt;/strong&gt;＋&lt;strong&gt;給ふ（尊敬補助）&lt;/strong&gt;＋&lt;strong&gt;ず（打消）&lt;/strong&gt;です。敬語の向きは「&lt;strong&gt;院&lt;/strong&gt;」で、「眠れない」と押さえると処理が早いです。&lt;/p&gt;
&lt;/div&gt;
&lt;/section&gt;
&lt;p&gt;&lt;!-- 目次 --&gt;&lt;/p&gt;
&lt;div class="card shadow-sm mb-4"&gt;
&lt;div class="card-header bg-light"&gt;
&lt;h2 id="index" class="h5 mb-0"&gt;目次&lt;/h2&gt;
&lt;/div&gt;
&lt;div class="card-body p-3"&gt;
&lt;div class="row"&gt;
&lt;div class="col-md-6"&gt;
&lt;ul class="list-group list-group-flush mb-2"&gt;
&lt;li class="list-group-item"&gt;&lt;a href="#honbun1"&gt;【本文１『増鏡』 本文】&lt;/a&gt;&lt;/li&gt;
&lt;li class="list-group-item"&gt;&lt;a href="#yaku1"&gt;【本文１『増鏡』 現代語訳】&lt;/a&gt;&lt;/li&gt;
&lt;li class="list-group-item"&gt;&lt;a href="#honbun2"&gt;【本文２『とはずがたり』 本文】&lt;/a&gt;&lt;/li&gt;
&lt;li class="list-group-item"&gt;&lt;a href="#yaku2"&gt;【本文２『とはずがたり』 現代語訳】&lt;/a&gt;&lt;/li&gt;
&lt;/ul&gt;
&lt;/div&gt;
&lt;div class="col-md-6"&gt;
&lt;ul class="list-group list-group-flush mb-0"&gt;
&lt;li class="list-group-item"&gt;&lt;a href="#points"&gt;【語句・文法のポイント】&lt;/a&gt;&lt;/li&gt;
&lt;li class="list-group-item"&gt;&lt;a href="#nerai"&gt;【出題のねらいと読解のポイント】&lt;/a&gt;&lt;/li&gt;
&lt;li class="list-group-item"&gt;&lt;a href="#checklist"&gt;【復習チェックリスト】&lt;/a&gt;&lt;/li&gt;
&lt;/ul&gt;
&lt;/div&gt;
&lt;/div&gt;
&lt;/div&gt;
&lt;/div&gt;
&lt;p&gt;&lt;!-- 本文１『増鏡』 --&gt;&lt;/p&gt;
&lt;div id="honbun1" class="card shadow-sm mb-4"&gt;
&lt;div class="card-header bg-light"&gt;
&lt;h2 class="h5 mb-0"&gt;【本文１『増鏡』 本文】&lt;/h2&gt;
&lt;/div&gt;
&lt;div class="card-body"&gt;院も我が御方にかへりて、うちやすませ給へれど、まどろまれ給はず。ありつる御面影、心にかかりて覚え給ふぞいとわりなき。「さしはへて聞こえむも、人聞きよろしかるまじ。いかがはせん」と思し乱る。御はらからと言へど、年月よそにて生ひ立ち給へれば、うとうとしく習ひ給へるままに、慎ましき御思ひも薄くやありけん、なほひたぶるにいぶせくてやみなむは、あかず口惜しと思す。けしからぬ御本性なりや。なにがしの大納言の娘、御身近く召し使ふ人、かの斎宮にも、さるべきゆかりありて睦ましく参りなるるを召し寄せて、「なれなれしきまでは思ひ寄らず。ただ少しけ近き程にて、思ふ心の片端を聞こえむ。かく折よき事もいと難かるべし」&lt;/div&gt;
&lt;p&gt;とせちにまめだちてのたまへば、いかがたばかりけむ、夢うつつともなく近付き聞こえ給へれば、いと心憂しと思せど、あえかに消え惑ひなどはし給はず。&lt;/p&gt;
&lt;div class="text-end"&gt;&lt;a class="btn btn-outline-secondary btn-sm" href="#index"&gt;目次に戻る&lt;/a&gt;&lt;/div&gt;
&lt;/div&gt;
&lt;/div&gt;
&lt;p&gt;&lt;!-- 現代語訳１ --&gt;&lt;/p&gt;
&lt;div id="yaku1" class="card shadow-sm mb-4"&gt;
&lt;div class="card-header bg-light"&gt;
&lt;h2 class="h5 mb-0"&gt;【本文１『増鏡』 現代語訳】&lt;/h2&gt;
&lt;/div&gt;
&lt;div class="card-body"&gt;院も自室に戻って、少しお休みになるのだが、まどろむこともおできにならない。さきほどの斎宮のお姿が自然と心にかかって思い出されるのは、なんともどうしようもないことである。「わざわざ（手紙を）申し上げるのも人聞きが良くないだろう。どうしたものか。」とお思い乱れになる。ご兄妹とはいっても、長年別々に成長なさったので、もともと疎遠でいらっしゃったために、（斎宮と通じ合うことに）気が引けるお気持ちも薄かったのであろうか。やはりこのまま悶々として終わってしまうのは、満足できず残念だとお思いになる。「なんともけしからぬご性格であることよ。」某大納言の娘（後深草院二条）であって、院がお側近くに召し使っている人で、あの斎宮にもしかるべき縁があって親しく出入り申し上げている者をお呼び寄せになって、&lt;/div&gt;
&lt;p&gt;「馴れ馴れしい仲にまでなりたいとは思わない。ただ、少し身近なところで、私の思いの一端だけでも申し上げたい。このような都合のよい機会も、なかなかあるまい。」&lt;/p&gt;
&lt;p&gt;と、しきりに誠実そうにおっしゃるので、どのように取り計らったのであろうか、斎宮のもとへ院が夢とも現実ともつかないような状態で近づき申し上げなさったので、斎宮は大変つらいとお思いになるけれど、弱々しく取り乱して消え入るような様子にはなられない。&lt;/p&gt;
&lt;div class="text-end"&gt;&lt;a class="btn btn-outline-secondary btn-sm" href="#index"&gt;目次に戻る&lt;/a&gt;&lt;/div&gt;
&lt;/div&gt;
&lt;p&gt;&lt;!-- 本文２『とはずがたり』 --&gt;&lt;/p&gt;
&lt;div id="honbun2" class="card shadow-sm mb-4"&gt;
&lt;div class="card-header bg-light"&gt;
&lt;h2 class="h5 mb-0"&gt;【本文２『とはずがたり』 本文】&lt;/h2&gt;
&lt;/div&gt;
&lt;div class="card-body"&gt;斎宮は二十に余り給ふ。ねびととのひたる御さま、神も名残を慕ひ給ひけるもことわりに、花といはば、桜にたとへても、よそ目はいかがとあやまたれ、霞の袖を重ぬるひまもいかにせましと思ひぬべき御有様なれば、ましてくまなき御心の内は、いつしかいかなる御物思ひの種にかと、よそも御心苦しくぞおぼえさせ給ひし。御物語ありて、神路山の御物語などたえだえ聞え給ひて、「今宵はいたう更け侍りぬ。のどかに明日は、嵐の山のかぶろなる梢どもも御覧じて御帰りあれ」&lt;/div&gt;
&lt;p&gt;など申させ給ひて、わが御方へ入らせ給ひて、いつしか&lt;/p&gt;
&lt;p&gt;「いかがすべき、いかがすべき」&lt;/p&gt;
&lt;p&gt;と仰せあり。思ひつることよとをかしくてあれば、&lt;/p&gt;
&lt;p&gt;「幼くより参りししるしに、このこと申しかなへたらん、まめやかに志ありと思はむ」&lt;/p&gt;
&lt;p&gt;など仰せありて、やがて御使に参る。ただおほかたなるやうに、「御対面うれしく、御旅寝すさまじくや」などにて、忍びつつ文あり。氷襲の薄様にや、&lt;/p&gt;
&lt;p&gt;「知られじな今しも見つる面影のやがて心にかかりけりとは」&lt;/p&gt;
&lt;p&gt;更けぬれば、御前なる人も皆寄り臥したる。御主も小几帳ひき寄せて、御とのごもりたるなりけり。近く参りて、事のやう奏すれば、御顔うちあかめて、いと物ものたまはず。文も、見るとしもなくて、うち置き給ひぬ。&lt;/p&gt;
&lt;p&gt;「何とか申すべき」&lt;/p&gt;
&lt;p&gt;と申せば、&lt;/p&gt;
&lt;p&gt;「思ひ寄らぬ御言の葉は、何と申すべき方もなくて」&lt;/p&gt;
&lt;p&gt;とばかりにて、また寝給ひぬるも心やましければ、帰り参りてこのよしを申す。&lt;/p&gt;
&lt;p&gt;「ただ寝給ふらむところへ、導け、導け」&lt;/p&gt;
&lt;p&gt;と責めさせ給ふもむつかしければ、御供に参らんことはやすくこそ、しるべして参る。甘の御衣などはことごとしければ、御大口ばかりにて、忍びつつ入らせ給ふ。&lt;/p&gt;
&lt;p&gt;まづ先に参りて、御障子をやをら開けたれば、ありつるままにて御とのごもりたる。御前なる人も寝入りぬるにや、音する人もなく、小さらかに這ひ入らせ給ひぬる後、いかなる御ことどもかありけむ。&lt;/p&gt;
&lt;div class="text-end"&gt;&lt;a class="btn btn-outline-secondary btn-sm" href="#index"&gt;目次に戻る&lt;/a&gt;&lt;/div&gt;
&lt;/div&gt;
&lt;p&gt;&lt;!-- 現代語訳２ --&gt;&lt;/p&gt;
&lt;div id="yaku2" class="card shadow-sm mb-4"&gt;
&lt;div class="card-header bg-light"&gt;
&lt;h2 class="h5 mb-0"&gt;【本文２『とはずがたり』 現代語訳】&lt;/h2&gt;
&lt;/div&gt;
&lt;div class="card-body"&gt;斎宮は二十歳を過ぎていらっしゃる。すっかり大人びて整ったご容姿は、伊勢の神々も名残惜しくお慕いになった（退任後もしばらく伊勢にとどまらせた）のももっともなことで、花にたとえるなら桜と言っても、遠目にはどうであろうかと見まちがえてしまうほどである。桜に霞が重なるように、そのお顔を袖でお隠しになる一瞬の間さえ、どうしたものかと思い惑うに違いないと思わせるご様子なので、まして好色な院の心のうちでは、早くもどのような物思いの種になっているのだろうかと、よそ者の私（二条）から見ても、お気の毒なことだと存じられた。お話があって、斎宮が神路山（伊勢神宮にまつわる山）のことなどを、途切れ途切れにお語り申し上げなさって、「今宵はずいぶん夜も更けました。明日はゆっくりと、嵐山の葉の落ちた梢などもご覧になって、お帰りください。」&lt;/div&gt;
&lt;p&gt;などと院がおっしゃって、ご自分のお部屋へお入りになると、早くも、&lt;/p&gt;
&lt;p&gt;「どうしたらよいだろう、どうしたらよいだろう。」&lt;/p&gt;
&lt;p&gt;とおっしゃる。思っていた通りのことだなあとおかしく思っていると、&lt;/p&gt;
&lt;p&gt;「幼いころからお前が仕えてきた甲斐として、このことを申し伝えて私の思いをかなえてくれたなら、まことに私に志ある者だと思おう。」&lt;/p&gt;
&lt;p&gt;などとおっしゃって、すぐに私が使いとして参上することになった。ただ通りいっぺんの挨拶として、「お目にかかれてうれしく存じます。旅寝は興ざめではありませんでしたか。」などと申し上げる、その中に、ひそかにお手紙がある。氷襲の重ね色の薄様であったろうか。&lt;/p&gt;
&lt;p&gt;&lt;strong&gt;知られじな今しも見つる面影のやがて心にかかりけりとは&lt;/strong&gt;&lt;br /&gt;
（ご存じないでしょうね。たった今お目にかかったあなたのお姿が、そのまま私の心に深くかかり続けているとは。）&lt;/p&gt;
&lt;p&gt;夜が更けたので、斎宮の御前に仕えている女房たちも皆、寄りかかって横になっている。斎宮も小几帳を引き寄せて、お休みになっているのだった。私はそば近くに参って、事の次第を申し上げると、斎宮はお顔を赤らめて、ほとんど何もおっしゃらない。お手紙も、別にご覧になるでもなく、そのまま置きなさった。&lt;/p&gt;
&lt;p&gt;「何とご返事申し上げましょうか。」&lt;/p&gt;
&lt;p&gt;と私が申し上げると、&lt;/p&gt;
&lt;p&gt;「思いも寄らないお言葉には、何と申し上げればよいのか言いようもなくて。」&lt;/p&gt;
&lt;p&gt;とだけおっしゃって、またお休みになってしまわれたのも、私は心中穏やかでないので、院のもとへ帰参して、このことを申し上げる。&lt;/p&gt;
&lt;p&gt;「かまわないから、お休みになっているところへ私を案内しろ、案内しろ。」&lt;/p&gt;
&lt;p&gt;とせき立てなさるのも煩わしいので、お供に参ることはたやすく、私が案内役となってご一緒に参上する。院は直衣などは大げさなので、大口袴だけのお姿で、こっそりとお入りになる。&lt;/p&gt;
&lt;p&gt;まず私が先に参って、お襖をそっと開けると、さきほどのままのご様子でお休みになっている。御前の女房たちも寝入ってしまったのだろうか、物音を立てる人もなく、院は身を小さくして静かに這うようにしてお入りになった。その後、どのようなことがあったのであろうか。&lt;/p&gt;
&lt;div class="text-end"&gt;&lt;a class="btn btn-outline-secondary btn-sm" href="#index"&gt;目次に戻る&lt;/a&gt;&lt;/div&gt;
&lt;/div&gt;
&lt;p&gt;&lt;!-- 差し替え：優先送客先（TP/SP/ST）に統一したCTA --&gt;&lt;/p&gt;
&lt;div style="border: 2px solid #2e7d32; background-color: #f1f8e9; padding: 10px 12px; display: flex; align-items: flex-start; justify-content: flex-start; margin-bottom: 10px;"&gt;&lt;img decoding="async" style="width: 70px; height: auto; margin-right: 10px; flex-shrink: 0;" src="http://koten-kakitsubata.jp/wp-content/uploads/2023/03/logo.jpg" alt="古典専門塾かきつばたのロゴ" /&gt;&lt;/p&gt;
&lt;div style="text-align: left; flex: 1;"&gt;
&lt;p style="margin: 5px 0; font-size: 14px; line-height: 1.6;"&gt;【共通テスト古文の伸ばし方】：本文・訳が読めても、点にならない原因は&lt;strong&gt;「語句・敬語・助動詞が設問処理に結びつかない」&lt;/strong&gt;ところで止まりやすい点です。必要な範囲だけ短期で整えるならスポット、学校進度と定期試験まで含めて底上げするなら定期試験対策が選びやすいです。&lt;/p&gt;
&lt;div style="margin-top: 6px;"&gt;&lt;a style="background-color: #2e7d32; color: #ffffff; padding: 5px 10px; text-align: center; text-decoration: none; display: inline-block; font-size: 14px; margin-right: 6px;" href="https://koten-kakitsubata.jp/spot/"&gt;スポット個別指導&lt;/a&gt;&lt;br /&gt;
&lt;a style="background-color: #2e7d32; color: #ffffff; padding: 5px 10px; text-align: center; text-decoration: none; display: inline-block; font-size: 14px; margin-right: 6px;" href="https://koten-kakitsubata.jp/school-exam/"&gt;中高・定期試験対策&lt;/a&gt;&lt;br /&gt;
&lt;a style="background-color: #2e7d32; color: #ffffff; padding: 5px 10px; text-align: center; text-decoration: none; display: inline-block; font-size: 14px;" href="https://koten-kakitsubata.jp/"&gt;トップへ&lt;/a&gt;&lt;/div&gt;
&lt;p style="margin: 8px 0 0; font-size: 13px; line-height: 1.6;"&gt;教室情報：&lt;a href="https://koten-kakitsubata.jp/access/"&gt;アクセス&lt;/a&gt;／運営：&lt;a href="https://koten-kakitsubata.jp/greeting/"&gt;代表挨拶&lt;/a&gt;&lt;/p&gt;
&lt;/div&gt;
&lt;/div&gt;
&lt;p&gt;&lt;!-- 語句・文法のポイント --&gt;&lt;/p&gt;
&lt;div id="points" class="card shadow-sm mb-4"&gt;
&lt;div class="card-header bg-info text-dark"&gt;
&lt;h2 class="h5 mb-0"&gt;語句・文法のポイント&lt;/h2&gt;
&lt;/div&gt;
&lt;div class="card-body"&gt;
&lt;p&gt;共通テストでは、&lt;strong&gt;重要単語・語句の意味&lt;/strong&gt;や、&lt;strong&gt;助動詞・敬語の働き&lt;/strong&gt;を問う設問が頻出です。『増鏡』『とはずがたり』の本文でも、頻出語・頻出表現が多く使われています。&lt;/p&gt;
&lt;h3 class="h6 mt-3"&gt;文章Ⅰ『増鏡』の重要語句・表現&lt;/h3&gt;
&lt;ul&gt;
&lt;li&gt;&lt;strong&gt;まどろまれ給はず&lt;/strong&gt;：動詞「まどろむ」＋可能の助動詞「る」＋尊敬の補助動詞「給ふ」＋打消「ず」。「お眠りになることができない」という意味。&lt;/li&gt;
&lt;li&gt;&lt;strong&gt;慎ましき御思ひ&lt;/strong&gt;：「慎まし」＝遠慮深い、控えめな。「妹に恋慕することへのためらいの気持ち」。&lt;/li&gt;
&lt;li&gt;&lt;strong&gt;なほひたぶるにいぶせくてやみなむは、あかず口惜し&lt;/strong&gt;：&lt;br /&gt;
「なほ」＝やはり、「ひたぶるに」＝ひたすら。「いぶせし」＝気持ちが晴れない。&lt;br /&gt;
「このまま悶々として終わってしまうのは、物足りなく残念だ」と院が思う気持ちを表す。&lt;/li&gt;
&lt;li&gt;&lt;strong&gt;せちにまめだちて&lt;/strong&gt;：&lt;br /&gt;
「せちに」＝しきりに。「まめだつ」＝まじめぶる、誠実ぶる。&lt;br /&gt;
下心を隠しつつ、二条に誠実そうな態度で頼んでいるニュアンス。&lt;/li&gt;
&lt;/ul&gt;
&lt;h3 class="h6 mt-3"&gt;文章Ⅰ『増鏡』の文法・敬語チェック&lt;/h3&gt;
&lt;ul&gt;
&lt;li&gt;&lt;strong&gt;給ふ&lt;/strong&gt;：尊敬の補助動詞。主語が「院」のとき、院を高める働きをする。&lt;/li&gt;
&lt;li&gt;&lt;strong&gt;〜てやみなむ&lt;/strong&gt;：「止む」＋完了・強意「ぬ」＋推量「む」連体形。「（そうなって）終わってしまうだろう」という、望ましくない完了のイメージを押さえる。&lt;/li&gt;
&lt;li&gt;&lt;strong&gt;や〜けむ&lt;/strong&gt;：係助詞「や」＋過去推量「けむ」。「〜だったのだろうか」と語り手の推測・評価を挿入する表現。&lt;/li&gt;
&lt;/ul&gt;
&lt;h3 class="h6 mt-3"&gt;文章Ⅱ『とはずがたり』の重要語句・表現&lt;/h3&gt;
&lt;ul&gt;
&lt;li&gt;&lt;strong&gt;ねびととのひたる御さま&lt;/strong&gt;：「ねぶ」＝年をとる・成長する。「ととのふ」＝整う。十分に大人びて、魅力が整ったご様子。&lt;/li&gt;
&lt;li&gt;&lt;strong&gt;霞の袖を重ぬるひま&lt;/strong&gt;：桜に霞が重なる様子に、お顔を袖で隠す姿を重ねた比喩。「見たいのに見えない」もどかしさを表す。&lt;/li&gt;
&lt;li&gt;&lt;strong&gt;おほかたなるやうに&lt;/strong&gt;：形容動詞「おほかたなり」＝通りいっぺんだ、ありふれている。「ありふれた挨拶で」といった意味。&lt;/li&gt;
&lt;li&gt;&lt;strong&gt;思ひつることよとをかしくて&lt;/strong&gt;：「思ひつること」＝予想していた通りのこと。「をかし」＝興味深い、おかしみがある。好色な院の行動を、二条が少し突き放して眺めている視点が出る。&lt;/li&gt;
&lt;li&gt;&lt;strong&gt;責めさせ給ふもむつかしければ&lt;/strong&gt;：「むつかし」＝気が重い、煩わしい。院に急かされることへの二条の本音がにじむ。&lt;/li&gt;
&lt;/ul&gt;
&lt;h3 class="h6 mt-3"&gt;文章Ⅱ『とはずがたり』の文法・敬語チェック&lt;/h3&gt;
&lt;ul&gt;
&lt;li&gt;&lt;strong&gt;敬語の方向&lt;/strong&gt;：「給ふ」「参る」などが、誰を高め、誰がへりくだっているかに注目する。&lt;br /&gt;
・院に対する尊敬&lt;br /&gt;
・斎宮への敬意&lt;br /&gt;
・二条の謙譲表現&lt;/li&gt;
&lt;li&gt;&lt;strong&gt;語り手のコメントを示す表現&lt;/strong&gt;：&lt;br /&gt;
「〜と思ひぬべき」「〜かと」「〜や」など、二条が自分の感じたこと・推測を挿入する部分。&lt;br /&gt;
地の文とコメントの切り替わりを意識すると、会話問題・比較問題に強くなる。&lt;/li&gt;
&lt;/ul&gt;
&lt;/div&gt;
&lt;/div&gt;
&lt;p&gt;&lt;!-- 出題のねらいと読解のポイント --&gt;&lt;/p&gt;
&lt;div id="nerai" class="card shadow-sm mb-4"&gt;
&lt;div class="card-header bg-warning"&gt;
&lt;h2 class="h5 mb-0"&gt;出題のねらいと読解のポイント&lt;/h2&gt;
&lt;/div&gt;
&lt;div class="card-body"&gt;
&lt;h3 class="h6"&gt;出典と文章の位置づけ（歴史物語と日記）&lt;/h3&gt;
&lt;ul&gt;
&lt;li&gt;&lt;strong&gt;文章Ⅰ『増鏡』&lt;/strong&gt;&lt;br /&gt;
南北朝期成立の歴史物語。「四鏡」の最後に位置し、政治や院政の様子を物語として描く。語り手は、院の行動をやや批判的・距離を置いた目で眺めている。&lt;/li&gt;
&lt;li&gt;&lt;strong&gt;文章Ⅱ『とはずがたり』&lt;/strong&gt;&lt;br /&gt;
鎌倉中期、後深草院に仕えた二条が、自らの体験を回想した日記文学。語り手は二条本人であり、院と斎宮の間を「取り次ぐ立場」から物語る。&lt;/li&gt;
&lt;/ul&gt;
&lt;p&gt;同じ出来事を扱いながら、&lt;strong&gt;歴史物語&lt;/strong&gt;と&lt;strong&gt;日記&lt;/strong&gt;というジャンルの違い、そして&lt;strong&gt;語り手の立場の違い&lt;/strong&gt;が、人物の描かれ方・評価の仕方にも影響している点が、共通テストの重要な着眼点です。&lt;/p&gt;
&lt;h3 class="h6 mt-3"&gt;二つの文章を比較するときの視点&lt;/h3&gt;
&lt;ul&gt;
&lt;li&gt;&lt;strong&gt;院の描かれ方の違い&lt;/strong&gt;&lt;br /&gt;
・『増鏡』では、語り手が「けしからぬ御本性なりや」とツッコミを入れつつ描く。&lt;br /&gt;
・『とはずがたり』では、二条が皮肉を交えながらも、仕える立場から冷静に観察している。&lt;/li&gt;
&lt;li&gt;&lt;strong&gt;斎宮の描かれ方&lt;/strong&gt;&lt;br /&gt;
容姿の美しさが比喩やイメージを通して強調される一方、本人の言葉は多くない。表情や沈黙から、心情を汲み取る問題になりやすい。&lt;/li&gt;
&lt;li&gt;&lt;strong&gt;語り手の存在感&lt;/strong&gt;&lt;br /&gt;
・歴史物語の語り手は、やや俯瞰的・批評的な視点から院を評価。&lt;br /&gt;
・二条は、自分自身が渦中の人物であり、時に自嘲や皮肉を交えながら体験を語る。&lt;/li&gt;
&lt;/ul&gt;
&lt;p&gt;共通テストの第3問では、こうした「語り手の視点の違い」「人物の描写の違い」を踏まえて、話し合いの場面や比較の設問に答えさせる構成になっています。&lt;/p&gt;
&lt;h3 class="h6 mt-3"&gt;共通テスト古文で求められる読解力&lt;/h3&gt;
&lt;div class="table-responsive"&gt;
&lt;table class="table table-bordered align-middle mb-0"&gt;
&lt;thead class="table-light"&gt;
&lt;tr&gt;
&lt;th style="width: 30%;"&gt;読解力の観点&lt;/th&gt;
&lt;th&gt;ポイント&lt;/th&gt;
&lt;/tr&gt;
&lt;/thead&gt;
&lt;tbody&gt;
&lt;tr&gt;
&lt;td&gt;&lt;strong&gt;一文ごとの正確な解釈力&lt;/strong&gt;&lt;/td&gt;
&lt;td&gt;単語・文法・敬語の基礎知識に基づき、「誰が・誰に・何をしているのか」を取り違えない。&lt;/td&gt;
&lt;/tr&gt;
&lt;tr&gt;
&lt;td&gt;&lt;strong&gt;全体の大意を素早くつかむ力&lt;/strong&gt;&lt;/td&gt;
&lt;td&gt;場面設定（いつ・どこで・誰と誰のやりとりか）を早めに押さえ、細部をその上に載せていく。&lt;/td&gt;
&lt;/tr&gt;
&lt;tr&gt;
&lt;td&gt;&lt;strong&gt;複数テキストを比較する力&lt;/strong&gt;&lt;/td&gt;
&lt;td&gt;同じ人物・同じ出来事でも、ジャンルや語り手の価値観によって印象が変わることを理解する。&lt;/td&gt;
&lt;/tr&gt;
&lt;tr&gt;
&lt;td&gt;&lt;strong&gt;会話・話し合いを読む力&lt;/strong&gt;&lt;/td&gt;
&lt;td&gt;授業後の話し合いの会話文を読み、誰の意見が本文に即しているか、どこがズレているかを判断する力が問われる。&lt;/td&gt;
&lt;/tr&gt;
&lt;/tbody&gt;
&lt;/table&gt;
&lt;/div&gt;
&lt;/div&gt;
&lt;/div&gt;
&lt;p&gt;&lt;!-- 復習チェックリスト --&gt;&lt;/p&gt;
&lt;div id="checklist" class="card shadow-sm mb-4"&gt;
&lt;div class="card-header bg-success text-white"&gt;
&lt;h2 class="h5 mb-0"&gt;復習チェックリスト&lt;/h2&gt;
&lt;/div&gt;
&lt;div class="card-body"&gt;
&lt;h3 class="h6"&gt;内容理解チェック&lt;/h3&gt;
&lt;ul class="list-group mb-3"&gt;
&lt;li class="list-group-item"&gt;[ ] 『増鏡』の場面が「院の自室に戻った後の独白〜行動」であることを、自分の言葉で説明できる。&lt;/li&gt;
&lt;li class="list-group-item"&gt;[ ] 『とはずがたり』の語り手が二条であり、「院に仕えつつ、斎宮の女房でもある立場」から語っていることを説明できる。&lt;/li&gt;
&lt;li class="list-group-item"&gt;[ ] 院・斎宮・二条という三者の関係と、それぞれの立場から見たこの出来事の意味を整理して説明できる。&lt;/li&gt;
&lt;li class="list-group-item"&gt;[ ] 院の行動が「好色で身勝手」として描かれていることを、本文中の表現（例：「けしからぬ御本性なりや」など）を挙げて説明できる。&lt;/li&gt;
&lt;/ul&gt;
&lt;h3 class="h6"&gt;語句・文法チェック&lt;/h3&gt;
&lt;ul class="list-group mb-3"&gt;
&lt;li class="list-group-item"&gt;[ ] 「慎ましき御思ひ」「なほひたぶるにいぶせくてやみなむ」「おほかたなるやうに」など、重要語句の意味を答えられる。&lt;/li&gt;
&lt;li class="list-group-item"&gt;[ ] 「まどろまれ給はず」などの形について、動詞・助動詞・敬語の組み合わせを品詞分解して説明できる。&lt;/li&gt;
&lt;li class="list-group-item"&gt;[ ] 「〜や〜けむ」「〜と思ひぬべき」など、語り手の推測・コメントを表す表現を見つけて、自然な現代語に訳せる。&lt;/li&gt;
&lt;li class="list-group-item"&gt;[ ] 敬語表現の方向（誰を高め、誰がへりくだっているか）を、本文中の具体例に即して確認できる。&lt;/li&gt;
&lt;/ul&gt;
&lt;h3 class="h6"&gt;本番までの活用法&lt;/h3&gt;
&lt;ul class="list-group mb-3"&gt;
&lt;li class="list-group-item"&gt;[ ] 本文を声に出して読み、リズムや敬語の配置を体で覚えた。&lt;/li&gt;
&lt;li class="list-group-item"&gt;[ ] 解説を見ずに、自力で本文の要約（200〜300字程度）を書いてみた。&lt;/li&gt;
&lt;li class="list-group-item"&gt;[ ] 予備校・解説書など他の解説と読み比べて、「語り手の視点」「比喩表現」のコメントを自分なりにまとめた。&lt;/li&gt;
&lt;li class="list-group-item"&gt;[ ] ここで整理した「複数テキストの比較の視点」を、2021年以前の共通テスト古文や二次試験の過去問にも当てはめて練習してみた。&lt;/li&gt;
&lt;/ul&gt;
&lt;div class="text-end"&gt;&lt;a class="btn btn-outline-secondary btn-sm" href="#index"&gt;目次に戻る&lt;/a&gt;&lt;/div&gt;
&lt;/div&gt;
&lt;/div&gt;
&lt;div class="card shadow-sm mt-4 mb-4 border-0"&gt;&lt;/div&gt;
&lt;p&gt;&lt;!-- 末尾CTA（強化）：SP＋ST＋TPへ --&gt;&lt;/p&gt;
&lt;div style="border: 2px solid #2e7d32; background-color: #f1f8e9; padding: 10px 12px; display: flex; align-items: flex-start; justify-content: flex-start; margin-bottom: 10px;"&gt;&lt;img decoding="async" style="width: 70px; height: auto; margin-right: 10px; flex-shrink: 0;" src="http://koten-kakitsubata.jp/wp-content/uploads/2023/03/logo.jpg" alt="古典専門塾かきつばたのロゴ" /&gt;&lt;/p&gt;
&lt;div style="text-align: left; flex: 1;"&gt;
&lt;p style="margin: 5px 0; font-size: 14px; line-height: 1.6;"&gt;【中高・定期試験対策】：板書ノートや教科書ガイドの訳文暗記に頼らず、&lt;strong&gt;文法と読解を一体で鍛える個別指導&lt;/strong&gt;です。&lt;br /&gt;
定期試験の過去問や教科書本文をもとに、出題されやすいポイントを押さえながら読解演習を重ねることで、&lt;br /&gt;
一貫校の発展的なテストでも&lt;strong&gt;安定して高得点を狙える古典力&lt;/strong&gt;を身につけていきます。&lt;/p&gt;
&lt;div style="margin-top: 6px;"&gt;&lt;a style="background-color: #2e7d32; color: #ffffff; padding: 5px 10px; text-align: center; text-decoration: none; display: inline-block; font-size: 14px; margin-right: 6px;" href="https://koten-kakitsubata.jp/school-exam/"&gt;詳細を見る&lt;/a&gt;&lt;br /&gt;
&lt;a style="background-color: #2e7d32; color: #ffffff; padding: 5px 10px; text-align: center; text-decoration: none; display: inline-block; font-size: 14px; margin-right: 6px;" href="https://koten-kakitsubata.jp/spot/"&gt;スポット個別指導&lt;/a&gt;&lt;br /&gt;
&lt;a style="background-color: #2e7d32; color: #ffffff; padding: 5px 10px; text-align: center; text-decoration: none; display: inline-block; font-size: 14px; margin-right: 6px;" href="https://koten-kakitsubata.jp/"&gt;トップへ&lt;/a&gt;&lt;/div&gt;
&lt;p style="margin: 8px 0 0; font-size: 13px; line-height: 1.6;"&gt;教室情報：&lt;a href="https://koten-kakitsubata.jp/access/"&gt;アクセス&lt;/a&gt;／運営：&lt;a href="https://koten-kakitsubata.jp/greeting/"&gt;代表挨拶&lt;/a&gt;&lt;/p&gt;
&lt;/div&gt;
&lt;/div&gt;
&lt;p&gt;&lt;!-- [ /.socialSet ] --&gt;&lt;/p&gt;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blog%2F2022%25e5%25b9%25b4%25e5%2585%25b1%25e9%2580%259a%25e3%2583%2586%25e3%2582%25b9%25e3%2583%2588%25e6%259c%25ac%25e6%2596%2587%25e3%2583%25bb%25e8%25a8%25b3%25e3%2580%258e%25e5%25a2%2597%25e9%258f%25a1%25e3%2580%258f%25e3%2580%258e%25e3%2581%25a8%25e3%2581%25af%25e3%2581%259a%25e3%2581%258c%25e3%2581%259f%25e3%2582%258a%2F&amp;amp;t=%E3%80%8E%E5%A2%97%E9%8F%A1%E3%80%8F%E3%80%8E%E3%81%A8%E3%81%AF%E3%81%9A%E3%81%8C%E3%81%9F%E3%82%8A%E3%80%8F%E7%8F%BE%E4%BB%A3%E8%AA%9E%E8%A8%B3%EF%BD%9C%E5%85%B1%E9%80%9A%E3%83%86%E3%82%B9%E3%83%882022%E5%8F%A4%E6%96%87%E6%9C%AC%E6%96%87%E3%81%A8%E8%AA%9E%E5%8F%A5%E3%81%AE%E6%95%B4%E7%90%86%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blog%2F2022%25e5%25b9%25b4%25e5%2585%25b1%25e9%2580%259a%25e3%2583%2586%25e3%2582%25b9%25e3%2583%2588%25e6%259c%25ac%25e6%2596%2587%25e3%2583%25bb%25e8%25a8%25b3%25e3%2580%258e%25e5%25a2%2597%25e9%258f%25a1%25e3%2580%258f%25e3%2580%258e%25e3%2581%25a8%25e3%2581%25af%25e3%2581%259a%25e3%2581%258c%25e3%2581%259f%25e3%2582%258a%2F&amp;amp;text=%E3%80%8E%E5%A2%97%E9%8F%A1%E3%80%8F%E3%80%8E%E3%81%A8%E3%81%AF%E3%81%9A%E3%81%8C%E3%81%9F%E3%82%8A%E3%80%8F%E7%8F%BE%E4%BB%A3%E8%AA%9E%E8%A8%B3%EF%BD%9C%E5%85%B1%E9%80%9A%E3%83%86%E3%82%B9%E3%83%882022%E5%8F%A4%E6%96%87%E6%9C%AC%E6%96%87%E3%81%A8%E8%AA%9E%E5%8F%A5%E3%81%AE%E6%95%B4%E7%90%86%20%7C%20%E5%8F%A4%E5%85%B8%E5%B0%82%E9%96%80%E5%A1%BE%20%E3%81%8B%E3%81%8D%E3%81%A4%E3%81%B0%E3%81%9F" target="_blank" &gt;&lt;span class="vk_icon_w_r_sns_twitter icon_sns"&gt;&lt;/span&gt;&lt;span class="sns_txt"&gt;twitter&lt;/span&gt;&lt;/a&gt;&lt;/li&gt;&lt;li class="sb_copy sb_icon"&gt;&lt;button class="copy-button sb_icon_inner"data-clipboard-text="『増鏡』『とはずがたり』現代語訳｜共通テスト2022古文本文と語句の整理 | 古典専門塾 かきつばた https://koten-kakitsubata.jp/blog/2022%e5%b9%b4%e5%85%b1%e9%80%9a%e3%83%86%e3%82%b9%e3%83%88%e6%9c%ac%e6%96%87%e3%83%bb%e8%a8%b3%e3%80%8e%e5%a2%97%e9%8f%a1%e3%80%8f%e3%80%8e%e3%81%a8%e3%81%af%e3%81%9a%e3%81%8c%e3%81%9f%e3%82%8a/"&gt;&lt;span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</si>
  <si>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https://koten-kakitsubata.jp/blog/kanbunnokotsu/
【検出された不自然ワード】
- 崩れ
- 固定
- 最短
- まず結論
- 整え
【本文】
------
&lt;p&gt;&lt;!-- 漢文の読解力を高める6つのステップ --&gt;&lt;/p&gt;
&lt;div class="container my-4"&gt;
&lt;p&gt;&lt;!-- Hero Section --&gt;&lt;/p&gt;
&lt;div class="card shadow-sm mb-4 border-0" style="background: linear-gradient(135deg, #8e24aa, #ff6f00); color: #fff;"&gt;
&lt;div class="card-body p-4"&gt;
&lt;div class="d-flex flex-wrap justify-content-between align-items-center mb-2"&gt;&lt;span class="badge bg-light text-dark mb-2" style="font-size: 0.8rem;"&gt;高校国語／漢文&lt;/span&gt;&lt;br /&gt;
&lt;span class="badge bg-warning text-dark mb-2" style="font-size: 0.75rem;"&gt;漢文の読解力アップ講座&lt;/span&gt;&lt;/div&gt;
&lt;p class="card-text mb-0" style="font-size: 0.98rem;"&gt;「漢文は何となく雰囲気で訳してしまう」「語句や句法を覚えても長文になると読めない」──&lt;br /&gt;
そんな悩みを解消するには、&lt;strong&gt;正しい順番で学ぶためのステップ&lt;/strong&gt;を押さえることが大切です。&lt;br /&gt;
このページでは、漢文の理解と読解力を高めるための&lt;br /&gt;
&lt;strong&gt;6つの基本ステップ&lt;/strong&gt;と、当塾での指導方針をご紹介します。&lt;/p&gt;
&lt;/div&gt;
&lt;/div&gt;
&lt;p&gt;&lt;!-- メインイメージ --&gt;&lt;/p&gt;
&lt;div class="card shadow-sm mb-4 border-0"&gt;
&lt;div class="card-body d-flex flex-column flex-md-row align-items-center"&gt;
&lt;div class="mb-3 mb-md-0 me-md-4 text-center"&gt;&lt;img decoding="async" class="img-fluid rounded shadow-sm" src="http://koten-kakitsubata.jp/wp-content/uploads/2021/02/漢文が読めるように-300x169.jpg" alt="漢文の読解力を高めるための6つのステップを示した画像。書き下し文の練習や音読、句法の暗記などを推奨。" /&gt;&lt;/div&gt;
&lt;div&gt;
&lt;p class="mb-2"&gt;漢文の理解と読解力を高めるためには、&lt;strong&gt;闇雲に問題を解くのではなく、6つの基本ステップを押さえて学習を進めること&lt;/strong&gt;が重要です。&lt;/p&gt;
&lt;p class="mb-0"&gt;ここで紹介するステップを日々の学習に組み込み、&lt;br /&gt;
&lt;strong&gt;「書き下し文 → 音読 → 句法 → 単語 → 主語の把握 → 現代語訳」&lt;/strong&gt;&lt;br /&gt;
という流れを繰り返していくことで、漢文長文もスムーズに読めるようになっていきます。&lt;/p&gt;
&lt;/div&gt;
&lt;/div&gt;
&lt;/div&gt;
&lt;h2&gt;漢文の習得を最短で進めるコツ（まず結論）&lt;/h2&gt;
&lt;p&gt;&lt;strong&gt;結論：&lt;/strong&gt;最短で伸ばすコツは、学習の順番（書き下し→音読→句法→単語→主語→現代語訳）を崩さず、&lt;strong&gt;句法を「点数源」にして反応速度&lt;/strong&gt;を上げることです。雰囲気訳のまま長文に突っ込むより、「形で処理して減点を避ける」方が安定します。&lt;/p&gt;
&lt;table style="border-collapse: collapse; width: 100%;" border="1" cellpadding="6"&gt;
&lt;thead&gt;
&lt;tr&gt;
&lt;th style="background: #f5f5f5;"&gt;つまずき&lt;/th&gt;
&lt;th style="background: #f5f5f5;"&gt;最短の手当て&lt;/th&gt;
&lt;th style="background: #f5f5f5;"&gt;今日やること（10分）&lt;/th&gt;
&lt;th style="background: #f5f5f5;"&gt;注意点&lt;/th&gt;
&lt;/tr&gt;
&lt;/thead&gt;
&lt;tbody&gt;
&lt;tr&gt;
&lt;td&gt;&lt;strong&gt;返り点で止まる&lt;/strong&gt;&lt;/td&gt;
&lt;td&gt;「レ点・一二点」だけでも&lt;strong&gt;追い方を固定&lt;/strong&gt;し、書き下しを先に作る&lt;/td&gt;
&lt;td&gt;短い本文を1つ選び、&lt;strong&gt;返り点→語順&lt;/strong&gt;だけを丁寧に書き下す&lt;/td&gt;
&lt;td&gt;意味を当てにいく前に、&lt;strong&gt;語順の確定が先&lt;/strong&gt;&lt;/td&gt;
&lt;/tr&gt;
&lt;tr&gt;
&lt;td&gt;&lt;strong&gt;句法が出てこない&lt;/strong&gt;&lt;/td&gt;
&lt;td&gt;「形＋訳」をセットで暗記し、&lt;strong&gt;見た瞬間に反応&lt;/strong&gt;できるようにする&lt;/td&gt;
&lt;td&gt;再読文字・否定などから&lt;strong&gt;5個だけ&lt;/strong&gt;、例文つきで音読&lt;/td&gt;
&lt;td&gt;「日本語で説明」より、まず&lt;strong&gt;機械的に訳を当てる&lt;/strong&gt;&lt;/td&gt;
&lt;/tr&gt;
&lt;tr&gt;
&lt;td&gt;&lt;strong&gt;漢字が読めない（読み下しで詰まる）&lt;/strong&gt;&lt;/td&gt;
&lt;td&gt;読めない漢字で止まらず、&lt;strong&gt;返り点・助字・句法&lt;/strong&gt;を優先して処理を進める&lt;/td&gt;
&lt;td&gt;本文から「読めない漢字」を3つ拾い、&lt;strong&gt;前後の助字・句法&lt;/strong&gt;だけで意味を推定&lt;/td&gt;
&lt;td&gt;読めない＝失点ではなく、&lt;strong&gt;止まる＝失点&lt;/strong&gt;になりやすい&lt;/td&gt;
&lt;/tr&gt;
&lt;tr&gt;
&lt;td&gt;&lt;strong&gt;主語が迷子になる&lt;/strong&gt;&lt;/td&gt;
&lt;td&gt;「誰が（何が）→どうした」を&lt;strong&gt;文ごとに固定&lt;/strong&gt;して追う&lt;/td&gt;
&lt;td&gt;本文の1段落だけ、文ごとに&lt;strong&gt;主語候補に印&lt;/strong&gt;を付ける&lt;/td&gt;
&lt;td&gt;訳語を足す前に、まず&lt;strong&gt;主語と述語の対応&lt;/strong&gt;を取る&lt;/td&gt;
&lt;/tr&gt;
&lt;/tbody&gt;
&lt;/table&gt;
&lt;h3&gt;漢字が読めないときの対処（減点されない）&lt;/h3&gt;
&lt;ul&gt;
&lt;li&gt;&lt;strong&gt;読めない漢字で止まらない&lt;/strong&gt;（まず返り点・助字・句法の処理を先に進める）&lt;/li&gt;
&lt;li&gt;読みは「読める範囲」でOK。無理に当てず、&lt;strong&gt;書き下しの骨格&lt;/strong&gt;を作る&lt;/li&gt;
&lt;li&gt;&lt;strong&gt;句法の候補を先に当てる&lt;/strong&gt;（否定・再読・仮定・反語など、形が点数になる）&lt;/li&gt;
&lt;li&gt;前後の語から「人／場所／行為」のどれかだけでも推定し、&lt;strong&gt;主語のズレを防ぐ&lt;/strong&gt;&lt;/li&gt;
&lt;li&gt;最後に現代語訳で確認してから、読めなかった字を&lt;strong&gt;ピンポイントで復習&lt;/strong&gt;する（全部は追わない）&lt;/li&gt;
&lt;/ul&gt;
&lt;h2&gt;漢文で失点しないコツ（満点ではなく高得点の最短版）&lt;/h2&gt;
&lt;ul&gt;
&lt;li&gt;&lt;strong&gt;句法で落とさない：&lt;/strong&gt;再読文字・否定・仮定・疑問／反語は「形を見たら訳が出る」まで反復&lt;/li&gt;
&lt;li&gt;&lt;strong&gt;主語で落とさない：&lt;/strong&gt;人物・筆者・語り手の切り替わりが来たら、次の文の主語を必ず確認&lt;/li&gt;
&lt;li&gt;&lt;strong&gt;書き下しで落とさない：&lt;/strong&gt;返り点の読み違いは内容把握の崩れに直結。難文ほど「語順の確定」を優先&lt;/li&gt;
&lt;li&gt;&lt;strong&gt;訳は最後にまとめる：&lt;/strong&gt;「形（返り点・句法）→主語→意味」の順で処理すると、雰囲気訳の失点が減る&lt;/li&gt;
&lt;/ul&gt;
&lt;p&gt;このあと本文では、&lt;strong&gt;書き下し文→音読→句法→単語→主語→現代語訳&lt;/strong&gt;の6ステップを順に解説します。上の「つまずき別の手当て」を手元に置いたまま読み進めると、どこを先に直せば点が伸びるかが掴みやすくなります。&lt;/p&gt;
&lt;p&gt;&lt;!-- 6ステップの概要表 --&gt;&lt;/p&gt;
&lt;div class="card shadow-sm mb-4 border-0"&gt;
&lt;div class="card-body"&gt;
&lt;h2 class="h4 mb-3"&gt;漢文の読解力を伸ばす6つのステップ&lt;/h2&gt;
&lt;p&gt;まずは全体像として、漢文学習の6ステップを一覧で確認しておきましょう。&lt;br /&gt;
どのステップも難しいものではありませんが、&lt;strong&gt;抜けがあると読解でつまずきやすくなります&lt;/strong&gt;。&lt;/p&gt;
&lt;div class="table-responsive mb-2"&gt;
&lt;table class="table table-bordered table-hover align-middle mb-0"&gt;
&lt;thead class="text-center" style="background-color: #fff3e0;"&gt;
&lt;tr&gt;
&lt;th scope="col"&gt;ステップ&lt;/th&gt;
&lt;th scope="col"&gt;内容&lt;/th&gt;
&lt;th scope="col"&gt;ポイント&lt;/th&gt;
&lt;/tr&gt;
&lt;/thead&gt;
&lt;tbody&gt;
&lt;tr&gt;
&lt;td class="fw-bold text-center"&gt;1&lt;/td&gt;
&lt;td&gt;書き下し文をマスターする&lt;/td&gt;
&lt;td&gt;返り点を意識し、正しい語順に直せるようにする&lt;/td&gt;
&lt;/tr&gt;
&lt;tr&gt;
&lt;td class="fw-bold text-center"&gt;2&lt;/td&gt;
&lt;td&gt;音読を積極的に行う&lt;/td&gt;
&lt;td&gt;読まない漢字・読みづらい箇所に注意しながら声に出す&lt;/td&gt;
&lt;/tr&gt;
&lt;tr&gt;
&lt;td class="fw-bold text-center"&gt;3&lt;/td&gt;
&lt;td&gt;漢文の句法を覚える&lt;/td&gt;
&lt;td&gt;再読文字・否定など、頻出の形をパターンとして暗記&lt;/td&gt;
&lt;/tr&gt;
&lt;tr&gt;
&lt;td class="fw-bold text-center"&gt;4&lt;/td&gt;
&lt;td&gt;単語を覚える&lt;/td&gt;
&lt;td&gt;100〜150語ほどの基本語彙をカードや単語帳で定着&lt;/td&gt;
&lt;/tr&gt;
&lt;tr&gt;
&lt;td class="fw-bold text-center"&gt;5&lt;/td&gt;
&lt;td&gt;主語を意識する&lt;/td&gt;
&lt;td&gt;筆者・登場人物・語り手など、誰の行動かを常に確認&lt;/td&gt;
&lt;/tr&gt;
&lt;tr&gt;
&lt;td class="fw-bold text-center"&gt;6&lt;/td&gt;
&lt;td&gt;現代語訳を参照する&lt;/td&gt;
&lt;td&gt;現代語訳で内容を確認し、その後もう一度漢文に戻って読む&lt;/td&gt;
&lt;/tr&gt;
&lt;/tbody&gt;
&lt;/table&gt;
&lt;/div&gt;
&lt;p class="mb-0"&gt;以下で、それぞれのステップを詳しく解説しながら、&lt;br /&gt;
&lt;strong&gt;実際の勉強の進め方&lt;/strong&gt;を具体的にイメージできるようにしていきます。&lt;/p&gt;
&lt;/div&gt;
&lt;/div&gt;
&lt;p&gt;&lt;!-- 1. 書き下し文 --&gt;&lt;/p&gt;
&lt;div class="card shadow-sm mb-4 border-0"&gt;
&lt;div class="card-body"&gt;
&lt;h2 class="h4 mb-3"&gt;1. 書き下し文をマスターする&lt;/h2&gt;
&lt;p&gt;漢文はもともと中国語で書かれた文章です。そのままでは日本語の語順と異なるため、&lt;br /&gt;
&lt;strong&gt;漢字の順序や返り点に従って、書き下し文に直す作業&lt;/strong&gt;が欠かせません。&lt;/p&gt;
&lt;p&gt;特に注意したいのが、本文中に記されている&lt;strong&gt;返り点&lt;/strong&gt;です。レ点・一二点などの返り点を正しく追えないと、&lt;br /&gt;
主語・述語の関係や意味のつながりが大きく崩れてしまいます。&lt;/p&gt;
&lt;div class="alert alert-warning" role="alert"&gt;焦って一度に完璧を目指す必要はありません。&lt;br /&gt;
&lt;strong&gt;時間をかけてでも、正確な書き下し文が作れることを優先&lt;/strong&gt;しましょう。&lt;/div&gt;
&lt;h3 class="h5 mb-2"&gt;おすすめの練習方法&lt;/h3&gt;
&lt;ul class="mb-0"&gt;
&lt;li&gt;教科書や問題集の漢文を、&lt;strong&gt;必ず自分の手で書き下し文にする&lt;/strong&gt;&lt;/li&gt;
&lt;li&gt;返り点をたどりながら、&lt;strong&gt;主語・述語の位置&lt;/strong&gt;を意識して線で結んでみる&lt;/li&gt;
&lt;li&gt;正答と見比べて、どこで返り点を読み違えたのかをチェックする&lt;/li&gt;
&lt;/ul&gt;
&lt;/div&gt;
&lt;/div&gt;
&lt;p&gt;&lt;!-- 2. 音読 --&gt;&lt;/p&gt;
&lt;div class="card shadow-sm mb-4 border-0"&gt;
&lt;div class="card-body"&gt;
&lt;h2 class="h4 mb-3"&gt;2. 音読を積極的に行う&lt;/h2&gt;
&lt;p&gt;漢文を読むときは、&lt;strong&gt;音読が非常に重要&lt;/strong&gt;です。&lt;br /&gt;
漢文には実際には読まない漢字も多く含まれているため、&lt;br /&gt;
黙読だけでは読み方があいまいなまま残ってしまいます。&lt;/p&gt;
&lt;p&gt;読めない漢字や読みづらい箇所を一つずつ確認しながら、&lt;br /&gt;
&lt;strong&gt;文章全体を通して音読すること&lt;/strong&gt;を目指しましょう。&lt;br /&gt;
音読は理解力を高めるだけでなく、書き下し文の練習としても有効です。&lt;/p&gt;
&lt;h3 class="h5 mb-2"&gt;音読を取り入れるコツ&lt;/h3&gt;
&lt;ul class="mb-0"&gt;
&lt;li&gt;最初はゆっくりで構わないので、&lt;strong&gt;途切れずに一文を読み切る&lt;/strong&gt;ことを意識する&lt;/li&gt;
&lt;li&gt;書き下し文とセットで音読し、&lt;strong&gt;語順の感覚&lt;/strong&gt;を身につける&lt;/li&gt;
&lt;li&gt;教科書の朗読音源があれば、&lt;strong&gt;耳からもリズムを覚える&lt;/strong&gt;&lt;/li&gt;
&lt;/ul&gt;
&lt;/div&gt;
&lt;/div&gt;
&lt;p&gt;&lt;!-- 3. 句法 --&gt;&lt;/p&gt;
&lt;div class="card shadow-sm mb-4 border-0"&gt;
&lt;div class="card-body"&gt;
&lt;h2 class="h4 mb-3"&gt;3. 漢文の句法を覚える&lt;/h2&gt;
&lt;p&gt;漢文には、日本語とは異なる独特の&lt;strong&gt;句法（決まった形の言い回し）&lt;/strong&gt;が多数存在します。&lt;br /&gt;
たとえば、&lt;br /&gt;
&lt;strong&gt;再読文字&lt;/strong&gt;（「未だ〜ず」「将に〜んとす」など）や&lt;br /&gt;
&lt;strong&gt;否定&lt;/strong&gt;の表現（「不」「非」「無」「勿」など）といった形です。&lt;/p&gt;
&lt;p&gt;これらは一つひとつ覚えるというより、&lt;br /&gt;
&lt;strong&gt;「形＋訳」をセットで暗記し、パターン認識できるようにする&lt;/strong&gt;のが効率的です。&lt;/p&gt;
&lt;div class="alert alert-info" role="alert"&gt;再読文字や否定の句法は、頻出であると同時に点数源にもなります。&lt;br /&gt;
&lt;strong&gt;「見た瞬間に意味が浮かぶ」&lt;/strong&gt;レベルを目指して繰り返し確認しましょう。&lt;/div&gt;
&lt;h3 class="h5 mb-2"&gt;句法暗記のポイント&lt;/h3&gt;
&lt;ul class="mb-0"&gt;
&lt;li&gt;再読文字・否定・仮定・疑問・反語など、&lt;strong&gt;ジャンルごとに整理して覚える&lt;/strong&gt;&lt;/li&gt;
&lt;li&gt;例文と一緒に覚え、&lt;strong&gt;実際の文脈の中で使われ方を確認&lt;/strong&gt;する&lt;/li&gt;
&lt;li&gt;問題集の句法問題を解いて、&lt;strong&gt;形を見ただけで反応できるか&lt;/strong&gt;チェックする&lt;/li&gt;
&lt;/ul&gt;
&lt;/div&gt;
&lt;/div&gt;
&lt;p&gt;&lt;!-- 4. 単語 --&gt;&lt;/p&gt;
&lt;div class="card shadow-sm mb-4 border-0"&gt;
&lt;div class="card-body"&gt;
&lt;h2 class="h4 mb-3"&gt;4. 単語を覚える&lt;/h2&gt;
&lt;p&gt;漢文で使用される単語は、実は&lt;span style="color: #d32f2f; font-weight: bold;"&gt;およそ100〜150語程度&lt;/span&gt;と、それほど多くはありません。&lt;br /&gt;
基本語彙を押さえてしまえば、初見の文章でも意味の見当がつくようになります。&lt;/p&gt;
&lt;p&gt;単語帳や単語カードなど、自分に合った形で&lt;br /&gt;
&lt;strong&gt;繰り返し目に触れる仕組み&lt;/strong&gt;を作ることが大切です。&lt;br /&gt;
また、&lt;strong&gt;日本語から漢字に戻す練習&lt;/strong&gt;も行うことで、テストでの書き取りにも対応しやすくなります。&lt;/p&gt;
&lt;h3 class="h5 mb-2"&gt;効率よく覚えるために&lt;/h3&gt;
&lt;ul class="mb-0"&gt;
&lt;li&gt;最初に&lt;strong&gt;頻出度の高い語&lt;/strong&gt;から優先的に覚える&lt;/li&gt;
&lt;li&gt;「日本語 → 漢字」「漢字 → 日本語」の両方向でチェックする&lt;/li&gt;
&lt;li&gt;短い時間でも良いので、&lt;strong&gt;毎日少しずつ復習する習慣&lt;/strong&gt;をつける&lt;/li&gt;
&lt;/ul&gt;
&lt;/div&gt;
&lt;/div&gt;
&lt;p&gt;&lt;!-- 5. 主語の意識 --&gt;&lt;/p&gt;
&lt;div class="card shadow-sm mb-4 border-0"&gt;
&lt;div class="card-body"&gt;
&lt;h2 class="h4 mb-3"&gt;5. 主語を意識する&lt;/h2&gt;
&lt;p&gt;漢文の文章は、&lt;strong&gt;エピソード（物語）形式&lt;/strong&gt;で書かれているものが多く、&lt;br /&gt;
登場人物や筆者の視点が頻繁に切り替わります。&lt;/p&gt;
&lt;p&gt;そのため、文章を読むときには常に&lt;strong&gt;「この文の主語は誰か？」&lt;/strong&gt;を意識することが大切です。&lt;br /&gt;
主語を取り違えると、人物関係や話の展開を誤解してしまい、&lt;br /&gt;
記述問題や内容把握で大きな失点につながります。&lt;/p&gt;
&lt;h3 class="h5 mb-2"&gt;主語をつかむコツ&lt;/h3&gt;
&lt;ul class="mb-0"&gt;
&lt;li&gt;登場人物が新しく出てきたら、&lt;strong&gt;名前に印や色をつけておく&lt;/strong&gt;&lt;/li&gt;
&lt;li&gt;文ごとに、「誰が」「何をしたのか」を日本語でメモしてみる&lt;/li&gt;
&lt;li&gt;筆者のコメント部分と、エピソード部分を&lt;strong&gt;区別して読む&lt;/strong&gt;&lt;/li&gt;
&lt;/ul&gt;
&lt;/div&gt;
&lt;/div&gt;
&lt;p&gt;&lt;!-- 6. 現代語訳 --&gt;&lt;/p&gt;
&lt;div class="card shadow-sm mb-4 border-0"&gt;
&lt;div class="card-body"&gt;
&lt;h2 class="h4 mb-3"&gt;6. 現代語訳を参照する&lt;/h2&gt;
&lt;p&gt;漢文は日本語と語順も表現も大きく異なるため、&lt;br /&gt;
&lt;strong&gt;最初から完璧に漢文だけで理解しようとすると挫折しやすい&lt;/strong&gt;分野です。&lt;/p&gt;
&lt;p&gt;分かりにくい文章に出会ったときには、&lt;br /&gt;
&lt;strong&gt;一度現代語訳を参照して内容を把握し、それから再び漢文に戻って読む&lt;/strong&gt;&lt;br /&gt;
というステップを踏みましょう。現代語訳を通して大まかな流れと内容を理解しておくことで、&lt;br /&gt;
次に漢文を読んだときの理解度が大きく上がります。&lt;/p&gt;
&lt;h3 class="h5 mb-2"&gt;現代語訳の使い方&lt;/h3&gt;
&lt;ul class="mb-0"&gt;
&lt;li&gt;最初から頼り切るのではなく、&lt;strong&gt;自力で考えたあとに確認として使う&lt;/strong&gt;&lt;/li&gt;
&lt;li&gt;現代語訳と漢文を見比べて、&lt;strong&gt;どの表現がどの部分に対応しているか&lt;/strong&gt;を確認する&lt;/li&gt;
&lt;li&gt;重要な表現や構文は、&lt;strong&gt;自分のノートにまとめて再利用&lt;/strong&gt;できるようにする&lt;/li&gt;
&lt;/ul&gt;
&lt;/div&gt;
&lt;/div&gt;
&lt;p&gt;&lt;!-- 当塾での取り組み --&gt;&lt;/p&gt;
&lt;div class="card shadow-sm mb-4 border-0"&gt;
&lt;div class="card-body"&gt;
&lt;h2 class="h4 mb-3"&gt;当塾での取り組み：完全オーダーメイドで漢文をサポート&lt;/h2&gt;
&lt;p&gt;当塾は&lt;strong&gt;古典に特化した塾&lt;/strong&gt;として、&lt;br /&gt;
生徒一人ひとりの状況や目標に合わせた&lt;strong&gt;完全オーダーメイドの個別指導&lt;/strong&gt;を行っています。&lt;/p&gt;
&lt;h3 class="h5 mb-2"&gt;開講講座の一例&lt;/h3&gt;
&lt;ul&gt;
&lt;li&gt;&lt;strong&gt;&lt;a href="https://koten-kakitsubata.jp/school-exam/" target="_blank" rel="noopener noreferrer"&gt;定期試験対策&lt;/a&gt;&lt;/strong&gt;：学校の教科書・試験範囲にぴったり合わせた指導&lt;/li&gt;
&lt;li&gt;&lt;strong&gt;&lt;a href="https://koten-kakitsubata.jp/enter-exam/" target="_blank" rel="noopener noreferrer"&gt;大学受験対策&lt;/a&gt;&lt;/strong&gt;：共通テスト・個別試験で得点源となる漢文・古文の強化&lt;/li&gt;
&lt;li&gt;&lt;strong&gt;&lt;a href="https://koten-kakitsubata.jp/spot/" target="_blank" rel="noopener noreferrer"&gt;ワンポイント講座&lt;/a&gt;&lt;/strong&gt;：苦手単元だけを集中的に克服するスポット指導&lt;/li&gt;
&lt;/ul&gt;
&lt;p&gt;さらに、教室で受けられる授業と同様の内容を&lt;strong&gt;オンライン&lt;/strong&gt;でも開講しています。&lt;br /&gt;
通塾の必要がなく、&lt;strong&gt;勉強し慣れた環境&lt;/strong&gt;で漢文・古文の学習を進めることができます。&lt;br /&gt;
&lt;!-- 中高・定期試験対策（古典専門塾かきつばた）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1.6;"&gt;【中高・定期試験対策】：&lt;br /&gt;
板書ノートや教科書ガイドの訳文暗記に頼らず、&lt;strong&gt;文法と読解を一体で鍛える個別指導&lt;/strong&gt;です。&lt;br /&gt;
定期試験の過去問や教科書本文をもとに、出題されやすいポイントを押さえながら読解演習を重ねることで、&lt;br /&gt;
一貫校の発展的なテストでも&lt;strong&gt;安定して高得点を狙える古典力&lt;/strong&gt;を身につけていきます。&lt;/p&gt;
&lt;p&gt;&lt;a style="background-color: #2e7d32; color: #ffffff; padding: 5px 10px; text-align: center; text-decoration: none; display: inline-block; font-size: 14px;" href="https://koten-kakitsubata.jp/school-exam/"&gt;&lt;br /&gt;
詳細を見る&lt;/a&gt;&lt;/p&gt;
&lt;/div&gt;
&lt;/div&gt;
&lt;div class="card shadow-sm mb-4 border-0"&gt;
&lt;div class="card-body"&gt;
&lt;h2 class="h4 mb-3"&gt;まとめ：6つのステップで漢文を「読みやすい科目」に変える&lt;/h2&gt;
&lt;p class="mb-3"&gt;漢文は、「覚えるべきこと」を理解してしまえば、&lt;br /&gt;
&lt;strong&gt;すらすらと読めるようになる科目&lt;/strong&gt;です。&lt;br /&gt;
感覚やセンスに頼るのではなく、今回紹介した6つのステップを意識して学習を重ねていきましょう。&lt;/p&gt;
&lt;ul class="mb-4"&gt;
&lt;li&gt;&lt;strong&gt;書き下し文&lt;/strong&gt;で語順を整え、返り点の読み方を固める&lt;/li&gt;
&lt;li&gt;&lt;strong&gt;音読&lt;/strong&gt;でリズムと読みを身体にしみ込ませる&lt;/li&gt;
&lt;li&gt;&lt;strong&gt;句法&lt;/strong&gt;をパターンとして暗記し、見た瞬間に意味が浮かぶようにする&lt;/li&gt;
&lt;li&gt;&lt;strong&gt;単語&lt;/strong&gt;は100〜150語程度に絞って、毎日少しずつ復習する&lt;/li&gt;
&lt;li&gt;&lt;strong&gt;主語&lt;/strong&gt;を意識して、「誰が」「何をしたか」を追いかける&lt;/li&gt;
&lt;li&gt;&lt;strong&gt;現代語訳&lt;/strong&gt;で内容を確認し、もう一度漢文に戻って読むサイクルを回す&lt;/li&gt;
&lt;/ul&gt;
&lt;p class="mb-0"&gt;これらをコツコツと積み重ねることで、漢文は「なんとなく苦手」から&lt;br /&gt;
&lt;strong&gt;得点源に変えられる分野&lt;/strong&gt;へと変わっていきます。&lt;br /&gt;
自分一人ではペースづくりが難しい場合は、ぜひ当塾の個別指導も活用しながら、&lt;br /&gt;
漢文の読解力を一緒に伸ばしていきましょう。&lt;/p&gt;
&lt;/div&gt;
&lt;/div&gt;
&lt;/div&gt;
&lt;p&gt;&lt;!-- 大学受験対策（古典専門塾かきつばた）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1.6;"&gt;【大学受験古典対策】：&lt;br /&gt;
共通テストから難関大の個別試験まで視野に入れ、&lt;strong&gt;読解・文法・語彙をまとめて鍛える個別カリキュラム&lt;/strong&gt;です。&lt;br /&gt;
志望校の過去問分析をもとに、頻出テーマの長文読解と記述答案の添削を繰り返し、&lt;strong&gt;入試本番で得点源になる古典力&lt;/strong&gt;を仕上げていきます。&lt;/p&gt;
&lt;p&gt;&lt;a style="background-color: #2e7d32; color: #ffffff; padding: 5px 10px; text-align: center; text-decoration: none; display: inline-block; font-size: 14px;" href="https://koten-kakitsubata.jp/enter-exam/"&gt;&lt;br /&gt;
詳細を見る&lt;br /&gt;
&lt;/a&gt;&lt;/p&gt;
&lt;/div&gt;
&lt;/div&gt;
&lt;/div&gt;
&lt;/div&gt;
------</t>
  </si>
  <si>
    <t>以下のページは不自然なワードを使用しています。
これらを適切に自然な言葉に置き換えて下さい。
なお、本文の装飾や構造は絶対に変えないでください。
【対象ページURL】
https://koten-kakitsubata.jp/kouza/
【検出された不自然ワード】
- 崩れ
- 固定
- 手順
- 設計
- 整え
【本文】
------
&lt;div class="kkt-home kkt-kouza"&gt;
&lt;section class="kkt-hero"&gt;
&lt;h1&gt;開講講座（完全1対1・教室／オンライン）&lt;/h1&gt;
&lt;p&gt;
      古典専門塾「かきつばた」では、古文・漢文を完全1対1の個別指導で扱います。&lt;br /&gt;
      目的別に「定期テスト」「大学受験」「単元補強（スポット）」の3つに整理しました。&lt;br /&gt;
      どれを選ぶか迷う場合は、ページ下の「どれを選べばいいか」から進めてください。
    &lt;/p&gt;
&lt;p&gt;
      古典専門塾「かきつばた」の指導全体（教室／オンライン、対応学年、指導方針）は、&lt;a href="https://koten-kakitsubata.jp/"&gt;&lt;strong&gt;全体像はこちら&lt;/strong&gt;&lt;/a&gt;でご確認ください。
    &lt;/p&gt;
&lt;div class="kkt-hero-cta"&gt;
      &lt;a class="btn btn-primary" href="https://koten-kakitsubata.jp/inquiry/"&gt;お問い合わせ&lt;/a&gt;&lt;br /&gt;
      &lt;a class="btn btn-default" href="https://koten-kakitsubata.jp/timetable/"&gt;時間割&lt;/a&gt;&lt;br /&gt;
      &lt;a class="btn btn-default" href="https://koten-kakitsubata.jp/blog/"&gt;代表ブログ&lt;/a&gt;
    &lt;/div&gt;
&lt;/section&gt;
&lt;section class="kkt-common"&gt;
&lt;h2&gt;指導の共通方針&lt;/h2&gt;
&lt;ul class="kkt-points"&gt;
&lt;li&gt;最初に「どこで失点しているか」を特定し、優先順位を決めます&lt;/li&gt;
&lt;li&gt;助動詞・句法などの知識は、本文の解釈に直結する形で整理します&lt;/li&gt;
&lt;li&gt;読解は主語・指示語・構造を固定手順にし、設問処理までつなげます&lt;/li&gt;
&lt;/ul&gt;
&lt;p&gt;
      1対1だからこそ、曖昧な理解を放置せず、その場で原因を潰して進めます。
    &lt;/p&gt;
&lt;/section&gt;
&lt;section class="kkt-cards"&gt;
&lt;h2&gt;3つの講座&lt;/h2&gt;
&lt;div class="kkt-grid-3"&gt;
&lt;article class="kkt-card"&gt;
&lt;h3&gt;中高・定期試験対策&lt;/h3&gt;
&lt;p class="kkt-lead"&gt;
          定期テストの範囲に合わせて、訳の暗記で終わらせず、得点に直結する読み方へ整えます。
        &lt;/p&gt;
&lt;ul class="kkt-points"&gt;
&lt;li&gt;学校進度・試験範囲に合わせて学習を設計&lt;/li&gt;
&lt;li&gt;文法と読解をつなげて「読む手順」を固定&lt;/li&gt;
&lt;li&gt;次の初見にも転用できる形で整理&lt;/li&gt;
&lt;/ul&gt;
&lt;p class="kkt-mini"&gt;向いている方：範囲学習が回らない／理由説明が弱い／毎回点がブレる&lt;/p&gt;
&lt;div class="kkt-card-cta"&gt;
          &lt;a class="btn btn-primary" href="https://koten-kakitsubata.jp/school-exam/"&gt;詳しく見る&lt;/a&gt;
        &lt;/div&gt;
&lt;/article&gt;
&lt;article class="kkt-card"&gt;
&lt;h3&gt;大学受験対策&lt;/h3&gt;
&lt;p class="kkt-lead"&gt;
          志望校の形式（記述／選択）に合わせて、得点の手順を固めます。
        &lt;/p&gt;
&lt;ul class="kkt-points"&gt;
&lt;li&gt;記述：添削で「点になる書き方」を固定&lt;/li&gt;
&lt;li&gt;選択：二択で落とす原因を手順ごと修正&lt;/li&gt;
&lt;li&gt;共通テスト〜難関大まで対応&lt;/li&gt;
&lt;/ul&gt;
&lt;p class="kkt-mini"&gt;向いている方：過去問で伸びない／記述の根拠が薄い／時間内に処理できない&lt;/p&gt;
&lt;div class="kkt-card-cta"&gt;
          &lt;a class="btn btn-primary" href="https://koten-kakitsubata.jp/enter-exam/"&gt;詳しく見る&lt;/a&gt;
        &lt;/div&gt;
&lt;/article&gt;
&lt;article class="kkt-card"&gt;
&lt;h3&gt;ワンポイント講座（スポット）&lt;/h3&gt;
&lt;p class="kkt-lead"&gt;
          苦手単元だけをピンポイントで補強します。短期で穴を埋めたい方向けです。
        &lt;/p&gt;
&lt;ul class="kkt-points"&gt;
&lt;li&gt;文法だけ／句法だけなど単元指定OK&lt;/li&gt;
&lt;li&gt;定期テスト直前の補強にも&lt;/li&gt;
&lt;li&gt;必要回数は相談のうえ調整&lt;/li&gt;
&lt;/ul&gt;
&lt;p class="kkt-mini"&gt;向いている方：助動詞だけ危ない／句形が崩れる／短期で穴を埋めたい&lt;/p&gt;
&lt;div class="kkt-card-cta"&gt;
          &lt;a class="btn btn-primary" href="https://koten-kakitsubata.jp/spot/"&gt;詳しく見る&lt;/a&gt;
        &lt;/div&gt;
&lt;/article&gt;
&lt;/div&gt;
&lt;/section&gt;
&lt;section class="kkt-choose"&gt;
&lt;h2&gt;どれを選べばいいか&lt;/h2&gt;
&lt;div class="kkt-choice"&gt;
&lt;div class="kkt-choice-item"&gt;
&lt;h3&gt;定期テストで点が必要&lt;/h3&gt;
&lt;p&gt;→ &lt;a href="https://koten-kakitsubata.jp/school-exam/"&gt;中高・定期試験対策&lt;/a&gt;&lt;/p&gt;
&lt;/p&gt;
&lt;/div&gt;
&lt;div class="kkt-choice-item"&gt;
&lt;h3&gt;志望大の形式で仕上げたい&lt;/h3&gt;
&lt;p&gt;→ &lt;a href="https://koten-kakitsubata.jp/enter-exam/"&gt;大学受験対策&lt;/a&gt;&lt;/p&gt;
&lt;/p&gt;
&lt;/div&gt;
&lt;div class="kkt-choice-item"&gt;
&lt;h3&gt;苦手単元だけ先に埋めたい&lt;/h3&gt;
&lt;p&gt;→ &lt;a href="https://koten-kakitsubata.jp/spot/"&gt;ワンポイント講座&lt;/a&gt;&lt;/p&gt;
&lt;/p&gt;
&lt;/div&gt;
&lt;/div&gt;
&lt;div class="kkt-flow"&gt;
&lt;h3&gt;受講までの流れ&lt;/h3&gt;
&lt;ol&gt;
&lt;li&gt;お問い合わせ：状況（学年・目標・困りごと）を簡単に共有&lt;/li&gt;
&lt;li&gt;方針確認：必要な単元・進め方・頻度を整理&lt;/li&gt;
&lt;li&gt;日程調整：時間割から枠を確定&lt;/li&gt;
&lt;li&gt;指導開始：その日の課題を明確にして積み上げ&lt;/li&gt;
&lt;/ol&gt;
&lt;/div&gt;
&lt;div class="kkt-last-cta" id="cta"&gt;
&lt;h3&gt;迷ったら、そのまま状況を送ってください&lt;/h3&gt;
&lt;p&gt;
        学校名（または志望大）／困っている内容／直近のテスト状況（または過去問状況）を簡単にご記入ください。
      &lt;/p&gt;
&lt;div class="kkt-hero-cta"&gt;
        &lt;a class="btn btn-primary" href="https://koten-kakitsubata.jp/inquiry/"&gt;お問い合わせ&lt;/a&gt;&lt;br /&gt;
        &lt;a class="btn btn-default" href="https://koten-kakitsubata.jp/timetable/"&gt;時間割&lt;/a&gt;
      &lt;/div&gt;
&lt;/p&gt;
&lt;/div&gt;
&lt;/section&gt;
&lt;/div&gt;
&lt;p&gt;&lt;!-- [ /.socialSet ] --&gt;&lt;/p&gt;
&lt;section class="veu_cta" id="veu_cta-462"&gt;&lt;h1 class="cta_title"&gt;開講講座：中高・定期試験対策&lt;/h1&gt;&lt;div class="cta_body"&gt;&lt;div class="cta_body_image cta_body_image_right"&gt;&lt;a href="https://koten-kakitsubata.jp/school-exam/" target="_blank"&gt;&lt;img width="400" height="400" src="https://koten-kakitsubata.jp/wp-content/uploads/2020/03/tate_400.jpg" class="attachment-large size-large" alt="" decoding="async" loading="lazy" srcset="https://koten-kakitsubata.jp/wp-content/uploads/2020/03/tate_400.jpg 400w, https://koten-kakitsubata.jp/wp-content/uploads/2020/03/tate_400-300x300.jpg 300w, https://koten-kakitsubata.jp/wp-content/uploads/2020/03/tate_400-150x150.jpg 150w" sizes="(max-width: 400px) 100vw, 400px" /&gt;&lt;/a&gt;&lt;/div&gt;&lt;div class="cta_body_txt image_exist"&gt;古典専門塾「かきつばた」の定期試験対策です。
&lt;br /&gt;板書ノートや教科書ガイドの訳文を丸暗記するだけで毎回お茶を濁していませんか？&lt;/div&gt;&lt;div class="cta_body_link"&gt;&lt;a href="https://koten-kakitsubata.jp/school-exam/" class="btn btn-primary btn-block btn-lg" target="_blank"&gt;開講講座：中高・定期試験対策&lt;/a&gt;&lt;/div&gt;&lt;/div&gt;&lt;!--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</si>
  <si>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https://natsui-sansu-juku.com/col_blog/kakomon-online-checklist/
【検出された不自然ワード】
- 崩れ
- 型
- 迷い
- 手順
- 立て直
- 乱れ
- 設計
- 整え
【本文】
------
&lt;div class="container my-4"&gt;
&lt;p&gt;&lt;!-- Hero Section --&gt;&lt;/p&gt;
&lt;div class="card shadow-sm mb-4 border-0" style="background: linear-gradient(135deg, #1a237e, #00838f); color: #fff;"&gt;
&lt;div class="card-body p-3 p-md-4"&gt;
&lt;div class="d-flex flex-wrap justify-content-between align-items-center mb-2"&gt;&lt;span class="badge bg-warning text-dark mb-1" style="font-size: 0.8rem;"&gt;中学受験算数／過去問対策ガイド&lt;/span&gt;&lt;br /&gt;
&lt;span class="badge bg-light text-dark mb-1" style="font-size: 0.75rem;"&gt;オンライン個別指導で弱点を可視化&lt;/span&gt;&lt;/div&gt;
&lt;h1 class="card-title mb-3" style="font-size: 1.9rem; line-height: 1.5;"&gt;過去問が解けない理由は？オンライン個別で見抜くチェックリスト&lt;/h1&gt;
&lt;p class="card-text mb-0" style="font-size: 0.98rem; line-height: 1.9;"&gt;勉強時間も増やし、塾の授業も真面目に受けているのに、いざ過去問に取り組むと点数が伸びない。&lt;br /&gt;
知識が足りないのではと不安になり、テキストや問題集を増やしてしまうご家庭も少なくありません。&lt;br /&gt;
しかし中学受験の算数では、過去問が解けない原因は知識不足とは限らず、読み違いや作図の癖、途中式の乱れ、検算不足、時間配分など多様です。&lt;br /&gt;
オンライン算数の個別指導なら、手元映像と画面共有で解き方の過程を逐一観察し、チェックリストに沿って原因を特定することができます。&lt;/p&gt;
&lt;/div&gt;
&lt;/div&gt;
&lt;p&gt;&lt;!-- Overview Box --&gt;&lt;/p&gt;
&lt;div class="alert alert-info border-0 shadow-sm mb-4" role="alert"&gt;
&lt;h2 class="h5 mb-2"&gt;この記事で分かること&lt;/h2&gt;
&lt;ul class="mb-0"&gt;
&lt;li&gt;過去問が解けない理由を、中学受験算数特有の構造から整理できます。&lt;/li&gt;
&lt;li&gt;オンライン算数 個別指導で、解き方の過程をチェックリストで可視化する方法が分かります。&lt;/li&gt;
&lt;li&gt;三つのステップで原因を見抜き、タイプ別に弱点を補強する具体的な手順を学べます。&lt;/li&gt;
&lt;li&gt;家庭で活用できる過去問チェックリストと、教室や指導者を選ぶ際のポイントが整理できます。&lt;/li&gt;
&lt;/ul&gt;
&lt;/div&gt;
&lt;p&gt;中学受験算数の過去問演習をどの順番で進め、どこで何を確認するかの全体像は、&lt;a href="https://natsui-sansu-juku.com/column/hub-kakomon/" target="_blank" rel="noopener noreferrer"&gt;&lt;strong&gt;中学受験算数過去問の進め方（全体像はこちら）&lt;/strong&gt;&lt;/a&gt;もあわせてご確認ください。&lt;/p&gt;
&lt;p&gt;&lt;!-- 背景セクション --&gt;&lt;/p&gt;
&lt;h2 class="h4 mt-4 mb-3 border-start border-4 border-primary ps-2"&gt;テーマの背景　過去問が解けない悩みの構造&lt;/h2&gt;
&lt;p&gt;まずは、「過去問が解けない」という悩みを少し分解してみましょう。&lt;br /&gt;
中学受験の算数の過去問は、単元別の演習問題とは違い、複数の力を同時に要求してくる総合問題です。&lt;br /&gt;
勉強量は足りているのに結果が出ない場合、その原因を「知識不足」とだけ捉えると、対策がずれてしまうことがあります。&lt;/p&gt;
&lt;h3 class="h5 mt-3"&gt;過去問で急に点数が落ちる典型的なパターン&lt;/h3&gt;
&lt;p&gt;模試や塾内テストでは一定の点数が取れているのに、志望校の過去問になると急に点数が下がるケースはよく見られます。&lt;br /&gt;
例えば、次のようなお悩みです。&lt;/p&gt;
&lt;ul&gt;
&lt;li&gt;塾のテストでは六割ほど取れているのに、過去問では三割前後で止まってしまう。&lt;/li&gt;
&lt;li&gt;基礎問題はできているが、大問の後半で一気に崩れてしまう。&lt;/li&gt;
&lt;li&gt;本人は「そんなに難しくない」と言うが、点数が伴っていない。&lt;/li&gt;
&lt;/ul&gt;
&lt;p&gt;こうしたとき、多くの保護者の方は新しい問題集や講座を足してしまいがちです。&lt;br /&gt;
ですが実際には、読み違い、作図の癖、時間配分のミス、検算不足など、プロセスの中に原因が潜んでいることがほとんどです。&lt;/p&gt;
&lt;h3 class="h5 mt-3"&gt;中学受験算数の過去問は「総合格闘技」&lt;/h3&gt;
&lt;p&gt;中学受験算数の過去問は、次のような複数の力を同時に試してきます。&lt;/p&gt;
&lt;div class="table-responsive mb-3"&gt;
&lt;table class="table table-bordered table-hover align-middle"&gt;
&lt;thead class="text-center" style="background-color: #e8eaf6;"&gt;
&lt;tr&gt;
&lt;th scope="col"&gt;要素&lt;/th&gt;
&lt;th scope="col"&gt;求められる力&lt;/th&gt;
&lt;th scope="col"&gt;弱点があるとどうなるか&lt;/th&gt;
&lt;/tr&gt;
&lt;/thead&gt;
&lt;tbody&gt;
&lt;tr&gt;
&lt;td class="fw-bold"&gt;条件整理&lt;/td&gt;
&lt;td&gt;長い文章を読み、条件を漏れなく抜き出す。&lt;/td&gt;
&lt;td&gt;読み違い・条件の取りこぼしで、途中まで合っていても最後の答えがずれる。&lt;/td&gt;
&lt;/tr&gt;
&lt;tr&gt;
&lt;td class="fw-bold"&gt;図や作図&lt;/td&gt;
&lt;td&gt;線分図や面積図、平面・立体図形で状況を可視化する。&lt;/td&gt;
&lt;td&gt;図がないため、頭の中だけで処理しようとして混乱しやすい。&lt;/td&gt;
&lt;/tr&gt;
&lt;tr&gt;
&lt;td class="fw-bold"&gt;作戦選択&lt;/td&gt;
&lt;td&gt;解きやすい順に問題を選び、どの方法を使うかを判断する。&lt;/td&gt;
&lt;td&gt;難問にこだわり過ぎて時間切れになり、本来取れる問題を落とす。&lt;/td&gt;
&lt;/tr&gt;
&lt;tr&gt;
&lt;td class="fw-bold"&gt;計算と検算&lt;/td&gt;
&lt;td&gt;正確かつスピーディな計算と、必要な検算を行う。&lt;/td&gt;
&lt;td&gt;考え方は合っていても、計算ミスで点数を失う。&lt;/td&gt;
&lt;/tr&gt;
&lt;tr&gt;
&lt;td class="fw-bold"&gt;時間配分&lt;/td&gt;
&lt;td&gt;制限時間内で得点効率の高い問題から処理する。&lt;/td&gt;
&lt;td&gt;最後までたどり着けない大問が増え、合格ラインに届かない。&lt;/td&gt;
&lt;/tr&gt;
&lt;/tbody&gt;
&lt;/table&gt;
&lt;/div&gt;
&lt;p&gt;どれか一つでも弱いと、過去問全体の得点に大きく影響します。&lt;br /&gt;
つまり「過去問が解けない」という状態は、単元知識だけでなく、複数の工程の弱点が重なっているサインでもあります。&lt;/p&gt;
&lt;h3 class="h5 mt-3"&gt;「結果」だけを見ても本当の原因は見えてこない&lt;/h3&gt;
&lt;p&gt;過去問の答案用紙に残るのは、書かれた途中式と最終的な答えだけです。&lt;br /&gt;
そこからは、次の点が分かりづらいままです。&lt;/p&gt;
&lt;ul&gt;
&lt;li&gt;どの大問で時間を使いすぎたのか。&lt;/li&gt;
&lt;li&gt;どの設問で読み違いが起きたのか。&lt;/li&gt;
&lt;li&gt;どこまでの途中式は合っていたのか。&lt;/li&gt;
&lt;li&gt;どの時点から「当てずっぽう」になっていたのか。&lt;/li&gt;
&lt;/ul&gt;
&lt;p&gt;こうした「見えない部分」をどう可視化するかが、中学受験算数の過去問対策では非常に重要です。&lt;br /&gt;
ここでオンライン算数の個別指導が力を発揮します。&lt;/p&gt;
&lt;p&gt;&lt;!-- オンライン効果セクション --&gt;&lt;/p&gt;
&lt;h2 class="h4 mt-5 mb-3 border-start border-4 border-success ps-2"&gt;オンライン算数 個別指導が効果を発揮する理由&lt;/h2&gt;
&lt;p&gt;オンライン算数の個別指導は、「結果」ではなく「解いている最中の過程」を観察できる点に最大の強みがあります。&lt;br /&gt;
ここでは、過去問対策における三つのメリットを整理します。&lt;/p&gt;
&lt;p&gt;&lt;!-- 3つの強みカード --&gt;&lt;/p&gt;
&lt;div class="row g-3 mb-3"&gt;
&lt;div class="col-md-4"&gt;
&lt;div class="card h-100 border-0 shadow-sm"&gt;
&lt;div class="card-body"&gt;
&lt;h3 class="h6 text-muted mb-1"&gt;強み一&lt;/h3&gt;
&lt;h4 class="h6 fw-bold"&gt;手元映像で解き方の癖を丸ごと観察できる&lt;/h4&gt;
&lt;p class="mb-0 small"&gt;手元カメラでノートと過去問を映すことで、線の引き方、図の描き方、途中式の書き方まで確認できます。&lt;br /&gt;
解答用紙からは見えない「解き方の癖」が浮き彫りになります。&lt;/p&gt;
&lt;/div&gt;
&lt;/div&gt;
&lt;/div&gt;
&lt;div class="col-md-4"&gt;
&lt;div class="card h-100 border-0 shadow-sm"&gt;
&lt;div class="card-body"&gt;
&lt;h3 class="h6 text-muted mb-1"&gt;強み二&lt;/h3&gt;
&lt;h4 class="h6 fw-bold"&gt;画面共有で模範的な解き方をその場で提示できる&lt;/h4&gt;
&lt;p class="mb-0 small"&gt;講師側が問題文や図を画面共有しながら、線を引く位置や作図の仕方、時間配分の考え方を示せるため、&lt;br /&gt;
自分の解き方との違いが視覚的に分かります。&lt;/p&gt;
&lt;/div&gt;
&lt;/div&gt;
&lt;/div&gt;
&lt;div class="col-md-4"&gt;
&lt;div class="card h-100 border-0 shadow-sm"&gt;
&lt;div class="card-body"&gt;
&lt;h3 class="h6 text-muted mb-1"&gt;強み三&lt;/h3&gt;
&lt;h4 class="h6 fw-bold"&gt;類題を即座に追加して弱点を集中的に補強できる&lt;/h4&gt;
&lt;p class="mb-0 small"&gt;過去問を解いた直後に、同じ構造の類題や条件を変えた問題をすぐに提示できるため、&lt;br /&gt;
「分かったつもり」を防ぎながら中学受験算数の弱点を個別指導で潰していけます。&lt;/p&gt;
&lt;/div&gt;
&lt;/div&gt;
&lt;/div&gt;
&lt;/div&gt;
&lt;h3 class="h5 mt-3"&gt;手元映像で「解いている最中」の様子をチェックできる&lt;/h3&gt;
&lt;p&gt;オンライン個別指導では、手元カメラに映るノートや問題用紙を見ながら、講師が次のようなポイントを確認します。&lt;/p&gt;
&lt;ul&gt;
&lt;li&gt;問題文に線や印を付けているか。&lt;/li&gt;
&lt;li&gt;作図をどのタイミングで始めているか。&lt;/li&gt;
&lt;li&gt;途中式を省略しすぎていないか。&lt;/li&gt;
&lt;li&gt;迷ったときに、どこを見返しているか。&lt;/li&gt;
&lt;/ul&gt;
&lt;p&gt;これにより、「読めていないのか」「図が弱いのか」「計算で崩れているのか」が具体的に分かります。&lt;br /&gt;
ここまで見えるのは、オンラインならではの強みと言えます。&lt;/p&gt;
&lt;h3 class="h5 mt-3"&gt;画面共有で模範的な解き方と比較できる&lt;/h3&gt;
&lt;p&gt;講師は画面共有を使って、次のような支援を行います。&lt;/p&gt;
&lt;ul&gt;
&lt;li&gt;問題文のどこに線を引くと整理しやすいかを実演する。&lt;/li&gt;
&lt;li&gt;線分図や面積図など、見やすい図の描き方を提示する。&lt;/li&gt;
&lt;li&gt;大問ごとの時間配分や、解く順番の考え方を示す。&lt;/li&gt;
&lt;/ul&gt;
&lt;p&gt;自分のノートと講師の画面を並べて見ることで、「どこを直せばよいのか」が非常に分かりやすくなります。&lt;/p&gt;
&lt;h3 class="h5 mt-3"&gt;類題をその場で提示し「定着」まで一気に進められる&lt;/h3&gt;
&lt;p&gt;過去問を一問解いただけでは、たまたま解けただけの状態にとどまってしまうことがあります。&lt;br /&gt;
オンライン算数の個別指導なら、解説後すぐに類題を提示し、&lt;/p&gt;
&lt;ul&gt;
&lt;li&gt;構造が同じ問題をもう一問解いてもらう。&lt;/li&gt;
&lt;li&gt;条件だけを少し変えた問題に挑戦してもらう。&lt;/li&gt;
&lt;li&gt;時間を測りながら同タイプの問題を複数問こなしてもらう。&lt;/li&gt;
&lt;/ul&gt;
&lt;p&gt;といった形で、「理解」から「定着」までを一気に進めることができます。&lt;/p&gt;
&lt;p&gt;&lt;!-- 改善方法セクション --&gt;&lt;/p&gt;
&lt;h2 class="h4 mt-5 mb-3 border-start border-4 border-warning ps-2"&gt;改善方法　オンライン個別で行う三つのステップ&lt;/h2&gt;
&lt;p&gt;ここからは、オンライン算数の個別指導で過去問が解けない理由を見抜き、弱点を補強していく流れを三つのステップで整理します。&lt;/p&gt;
&lt;p&gt;&lt;!-- ステップ概要カード --&gt;&lt;/p&gt;
&lt;div class="row g-3 mb-3"&gt;
&lt;div class="col-md-4"&gt;
&lt;div class="card h-100 border-0 shadow-sm"&gt;
&lt;div class="card-body"&gt;
&lt;h3 class="h6 text-muted mb-1"&gt;ステップ一&lt;/h3&gt;
&lt;h4 class="h6 fw-bold"&gt;現状把握のチェックリストで今の解き方を見える化&lt;/h4&gt;
&lt;p class="mb-0 small"&gt;解き方をいきなり変えず、手元映像を通して今の解き方をそのまま観察し、チェック項目に沿って整理します。&lt;/p&gt;
&lt;/div&gt;
&lt;/div&gt;
&lt;/div&gt;
&lt;div class="col-md-4"&gt;
&lt;div class="card h-100 border-0 shadow-sm"&gt;
&lt;div class="card-body"&gt;
&lt;h3 class="h6 text-muted mb-1"&gt;ステップ二&lt;/h3&gt;
&lt;h4 class="h6 fw-bold"&gt;原因分類のチェックリストで弱点の種類を特定&lt;/h4&gt;
&lt;p class="mb-0 small"&gt;読み違い、図や作図、計算と検算、時間配分、メンタルの五つの観点で過去問の弱点を分類します。&lt;/p&gt;
&lt;/div&gt;
&lt;/div&gt;
&lt;/div&gt;
&lt;div class="col-md-4"&gt;
&lt;div class="card h-100 border-0 shadow-sm"&gt;
&lt;div class="card-body"&gt;
&lt;h3 class="h6 text-muted mb-1"&gt;ステップ三&lt;/h3&gt;
&lt;h4 class="h6 fw-bold"&gt;タイプ別に演習計画を組み直す&lt;/h4&gt;
&lt;p class="mb-0 small"&gt;見つかった弱点タイプに合わせて、読み取り・図・計算・戦略の練習バランスをオンラインで調整します。&lt;/p&gt;
&lt;/div&gt;
&lt;/div&gt;
&lt;/div&gt;
&lt;/div&gt;
&lt;h3 class="h5 mt-3"&gt;ステップ一　現状把握のチェックリストで今の解き方を見える化する&lt;/h3&gt;
&lt;p&gt;最初は、今の解き方を変えずに、そのまま見せてもらうことから始めます。&lt;br /&gt;
オンライン個別指導では、「教える」前に「観察する」時間をしっかり取ることが大切です。&lt;/p&gt;
&lt;h4 class="h6 mt-2"&gt;解く前のチェックポイント&lt;/h4&gt;
&lt;p&gt;過去問を解き始める前に、講師と次の点を確認します。&lt;/p&gt;
&lt;ul&gt;
&lt;li&gt;試験時間と問題数を自分の言葉で把握できているか。&lt;/li&gt;
&lt;li&gt;どの大問から解くか、順番を決めているか。&lt;/li&gt;
&lt;li&gt;得意分野と苦手分野を、自分なりに整理できているか。&lt;/li&gt;
&lt;/ul&gt;
&lt;h4 class="h6 mt-2"&gt;解いている最中のチェックポイント&lt;/h4&gt;
&lt;p&gt;手元映像と画面越しの様子から、講師は次の項目を一つずつチェックしていきます。&lt;/p&gt;
&lt;ul&gt;
&lt;li&gt;問題文に線や印を付けているか、素読みで進めているか。&lt;/li&gt;
&lt;li&gt;作図を行っているか、そのタイミングは適切か。&lt;/li&gt;
&lt;li&gt;途中式を丁寧に書いているか、省略しすぎていないか。&lt;/li&gt;
&lt;li&gt;行き詰まった問題にどのくらい粘っているか。&lt;/li&gt;
&lt;/ul&gt;
&lt;h4 class="h6 mt-2"&gt;解き終わった後のチェックポイント&lt;/h4&gt;
&lt;p&gt;解き終わった直後には、次の点を振り返ります。&lt;/p&gt;
&lt;ul&gt;
&lt;li&gt;時間配分は予定どおりだったか。&lt;/li&gt;
&lt;li&gt;捨てるつもりだった問題に予想以上の時間をかけていないか。&lt;/li&gt;
&lt;li&gt;見直しの時間を確保できたか。&lt;/li&gt;
&lt;li&gt;見直しでどの問題を優先したか。&lt;/li&gt;
&lt;/ul&gt;
&lt;p&gt;ここまで整理すると、「本当に知識不足なのか」「実は時間配分や読み違いが中心なのか」といった全体像が見えてきます。&lt;/p&gt;
&lt;h3 class="h5 mt-3"&gt;ステップ二　原因分類のチェックリストで弱点の種類を特定する&lt;/h3&gt;
&lt;p&gt;現状把握の情報をもとに、過去問が解けない理由を分類していきます。&lt;br /&gt;
オンライン算数の個別指導では、次の五つの観点でチェックリストを作ると整理しやすくなります。&lt;/p&gt;
&lt;div class="table-responsive mb-3"&gt;
&lt;table class="table table-bordered table-hover align-middle"&gt;
&lt;thead class="text-center" style="background-color: #f3e5f5;"&gt;
&lt;tr&gt;
&lt;th scope="col"&gt;観点&lt;/th&gt;
&lt;th scope="col"&gt;主な症状&lt;/th&gt;
&lt;th scope="col"&gt;オンラインでの観察ポイント&lt;/th&gt;
&lt;/tr&gt;
&lt;/thead&gt;
&lt;tbody&gt;
&lt;tr&gt;
&lt;td class="fw-bold"&gt;読み違い・条件整理&lt;/td&gt;
&lt;td&gt;条件の読み落とし、言い換え表現への弱さ。&lt;/td&gt;
&lt;td&gt;どの文で目が止まるか、線を引く位置、要約ができているか。&lt;/td&gt;
&lt;/tr&gt;
&lt;tr&gt;
&lt;td class="fw-bold"&gt;図や作図&lt;/td&gt;
&lt;td&gt;図を描かない、図が小さい、作図が雑。&lt;/td&gt;
&lt;td&gt;図のサイズと配置、情報の載せ方、自分で図を見返しているか。&lt;/td&gt;
&lt;/tr&gt;
&lt;tr&gt;
&lt;td class="fw-bold"&gt;計算と検算&lt;/td&gt;
&lt;td&gt;途中式が飛び飛び、桁そろえが雑、検算の習慣がない。&lt;/td&gt;
&lt;td&gt;途中式の書き方、計算のリズム、検算方法を知っているか。&lt;/td&gt;
&lt;/tr&gt;
&lt;tr&gt;
&lt;td class="fw-bold"&gt;時間配分・戦略&lt;/td&gt;
&lt;td&gt;最初の大問で時間を使いすぎ、後半が手つかず。&lt;/td&gt;
&lt;td&gt;どの大問に何分使ったか、得点効率を意識しているか。&lt;/td&gt;
&lt;/tr&gt;
&lt;tr&gt;
&lt;td class="fw-bold"&gt;メンタル・集中力&lt;/td&gt;
&lt;td&gt;最初のミスを引きずり、後半の精度が落ちる。&lt;/td&gt;
&lt;td&gt;表情や姿勢の変化、ミス後の立て直しにかかる時間。&lt;/td&gt;
&lt;/tr&gt;
&lt;/tbody&gt;
&lt;/table&gt;
&lt;/div&gt;
&lt;p&gt;こうした表やチェックリストをオンラインのホワイトボードにまとめることで、&lt;br /&gt;
保護者の方にも「どのタイプの弱点が強いのか」が一目で分かります。&lt;/p&gt;
&lt;h3 class="h5 mt-3"&gt;ステップ三　タイプ別に演習計画を組み直す&lt;/h3&gt;
&lt;p&gt;原因の分類ができたら、いよいよ演習計画の組み直しです。&lt;br /&gt;
オンライン算数の個別指導では、原因タイプごとに出題内容や進め方を柔軟に調整できます。&lt;/p&gt;
&lt;h4 class="h6 mt-2"&gt;読み違いが多いタイプへのアプローチ&lt;/h4&gt;
&lt;ul&gt;
&lt;li&gt;過去問を解く前に、問題文の読み取りだけを行う日を設ける。&lt;/li&gt;
&lt;li&gt;条件に印を付けるルールを講師と決めて、毎回同じパターンで実践する。&lt;/li&gt;
&lt;li&gt;要約練習や条件の抜き出し練習をオンラインで短時間ずつ繰り返す。&lt;/li&gt;
&lt;/ul&gt;
&lt;h4 class="h6 mt-2"&gt;図や作図に課題があるタイプへのアプローチ&lt;/h4&gt;
&lt;ul&gt;
&lt;li&gt;立体図形や平面図形の典型的な作図をテンプレートとして画面共有で提示する。&lt;/li&gt;
&lt;li&gt;線分図や面積図を用いる文章題では、「図を描くことだけ」に集中する回を設ける。&lt;/li&gt;
&lt;li&gt;良い作図例と改善例を比較しながら、「見やすい図」の条件を具体的に伝える。&lt;/li&gt;
&lt;/ul&gt;
&lt;h4 class="h6 mt-2"&gt;計算と検算に課題があるタイプへのアプローチ&lt;/h4&gt;
&lt;ul&gt;
&lt;li&gt;過去問の中から計算部分だけを抜き出し、集中的にトレーニングする。&lt;/li&gt;
&lt;li&gt;同じパターンの計算ミスをまとめて演習し、弱点計算を個別に潰していく。&lt;/li&gt;
&lt;li&gt;検算の方法を具体的に教え、「この問題ではこの検算」という対応表を作る。&lt;/li&gt;
&lt;/ul&gt;
&lt;h4 class="h6 mt-2"&gt;時間配分とメンタルに課題があるタイプへのアプローチ&lt;/h4&gt;
&lt;ul&gt;
&lt;li&gt;制限時間より短い時間で解く「ショート過去問演習」を行い、スピード感に慣れる。&lt;/li&gt;
&lt;li&gt;解く順番を事前に決める練習を行い、迷いを減らす。&lt;/li&gt;
&lt;li&gt;ミスをした後に残りの問題へ気持ちを切り替える練習を、講師と一緒にシミュレーションする。&lt;/li&gt;
&lt;/ul&gt;
&lt;p&gt;このようなタイプ別アプローチは、オンラインだからこそ教材の切り替えや問題選定を機動的に行うことができます。&lt;br /&gt;
算数の弱点分析と演習設計を両方行うコースとしては、&lt;br /&gt;
&lt;a class="text-decoration-underline" href="/kobetsu_online/"&gt;オンライン算数 個別指導&lt;/a&gt;&lt;br /&gt;
のようなプログラムも参考になるはずです。&lt;/p&gt;
&lt;p&gt;&lt;!-- 家庭でできるフォロー --&gt;&lt;/p&gt;
&lt;h2 class="h4 mt-5 mb-3 border-start border-4 border-info ps-2"&gt;家庭でできるフォロー　過去問チェックリストの活用法&lt;/h2&gt;
&lt;p&gt;オンライン個別に任せきりにするのではなく、家庭での関わり方を少し工夫することで、過去問対策の効果はさらに高まります。&lt;/p&gt;
&lt;h3 class="h5 mt-3"&gt;点数ではなく「チェック項目」で一緒に振り返る&lt;/h3&gt;
&lt;p&gt;過去問の結果を確認するとき、点数だけに着目すると気持ちが揺れやすくなります。&lt;br /&gt;
そこで、次のような観点でお子さまと一緒に振り返ることをおすすめします。&lt;/p&gt;
&lt;ul&gt;
&lt;li&gt;読み違いによる失点は何問あったか。&lt;/li&gt;
&lt;li&gt;図や作図の不備による失点はどれくらいか。&lt;/li&gt;
&lt;li&gt;計算ミスや検算不足による失点はどの程度か。&lt;/li&gt;
&lt;li&gt;時間配分のミスによる「手つかずの問題」は何問か。&lt;/li&gt;
&lt;/ul&gt;
&lt;p&gt;このようなチェックリストを使えば、「読み違いが減った」「時間配分は良くなった」など、&lt;br /&gt;
点数以外の成長も見つけやすくなります。&lt;/p&gt;
&lt;h3 class="h5 mt-3"&gt;過去問ノートを作り「同じ失敗を繰り返さない」仕組みを作る&lt;/h3&gt;
&lt;p&gt;過去問用のノートを一冊用意し、次のような項目をまとめておくと便利です。&lt;/p&gt;
&lt;ul&gt;
&lt;li&gt;学校名と年度、得点と失点の内訳。&lt;/li&gt;
&lt;li&gt;読み違い・図や作図・計算・時間配分のどこにミスが多かったか。&lt;/li&gt;
&lt;li&gt;次回同じ学校の過去問を解くときに気を付けたいポイント。&lt;/li&gt;
&lt;/ul&gt;
&lt;p&gt;オンライン算数 個別指導で講師から受けたフィードバックも、このノートに書き込んでおくと、&lt;br /&gt;
家庭学習と授業内容がつながりやすくなります。&lt;/p&gt;
&lt;h3 class="h5 mt-3"&gt;気持ちの浮き沈みを受け止めてあげる&lt;/h3&gt;
&lt;p&gt;過去問は、お子さまにとって志望校との距離を実感させる教材です。&lt;br /&gt;
点数が低いと落ち込むことも多くなります。&lt;br /&gt;
そんなときには、&lt;/p&gt;
&lt;ul&gt;
&lt;li&gt;原因が分かれば対策できるという視点を一緒に持つ。&lt;/li&gt;
&lt;li&gt;チェックリストを使って、良くなっている点も必ず探す。&lt;/li&gt;
&lt;li&gt;オンラインの先生とも気持ちの面での情報を共有しておく。&lt;/li&gt;
&lt;/ul&gt;
&lt;p&gt;こうした声かけやサポートは、過去問を続けるうえで大きな支えになります。&lt;/p&gt;
&lt;p&gt;&lt;!-- 教室・指導者の選び方 --&gt;&lt;/p&gt;
&lt;h2 class="h4 mt-5 mb-3 border-start border-4 border-secondary ps-2"&gt;最適な教室・指導者の選び方　チェックしたい三つのポイント&lt;/h2&gt;
&lt;p&gt;最後に、過去問の弱点分析に強いオンライン算数の個別指導を選ぶ際のポイントを整理します。&lt;/p&gt;
&lt;h3 class="h5 mt-3"&gt;過去問の扱い方が具体的かどうか&lt;/h3&gt;
&lt;ul&gt;
&lt;li&gt;過去問を単なる実力テストではなく、弱点分析の素材として扱っているか。&lt;/li&gt;
&lt;li&gt;採点だけでなく、読み違い・図や作図・計算・時間配分の観点でコメントしてくれるか。&lt;/li&gt;
&lt;li&gt;年度ごとに「どう解くべきだったか」の振り返りを残してくれるか。&lt;/li&gt;
&lt;/ul&gt;
&lt;h3 class="h5 mt-3"&gt;オンライン設備と観察のスタイル&lt;/h3&gt;
&lt;ul&gt;
&lt;li&gt;手元カメラや画面共有を日常的に活用しているか。&lt;/li&gt;
&lt;li&gt;解説よりも先に、「どう解いているか」を観察する時間を取ってくれるか。&lt;/li&gt;
&lt;li&gt;授業の様子やチェックリストを、保護者にも共有してくれるか。&lt;/li&gt;
&lt;/ul&gt;
&lt;h3 class="h5 mt-3"&gt;フィードバックの質と継続性&lt;/h3&gt;
&lt;ul&gt;
&lt;li&gt;毎回の授業で、良くなった点と次回の課題を具体的に伝えてくれるか。&lt;/li&gt;
&lt;li&gt;過去問の結果と普段の演習内容をどう結びつけるかを説明してくれるか。&lt;/li&gt;
&lt;li&gt;志望校や併願校に合わせて、過去問の進め方や優先順位を相談できるか。&lt;/li&gt;
&lt;/ul&gt;
&lt;p&gt;中学受験算数の過去問対策は、単発ではなく継続して取り組むことで効果が出ます。&lt;br /&gt;
弱点を可視化し続けてくれるオンライン個別指導かどうかを、ぜひ確認してみてください。&lt;/p&gt;
&lt;p&gt;&lt;!-- まとめカード --&gt;&lt;/p&gt;
&lt;div class="card mt-5 mb-4 border-0 shadow-sm"&gt;
&lt;div class="card-body"&gt;
&lt;h2 class="h5 mb-3"&gt;まとめ　原因が見えれば、過去問は怖くなくなる&lt;/h2&gt;
&lt;p&gt;過去問が解けない理由は、必ずしも知識不足だけではありません。&lt;br /&gt;
読み違い、作図の癖、計算ミス、時間配分、メンタルなど、さまざまな要因が複雑に絡み合っています。&lt;br /&gt;
オンライン算数の個別指導では、手元映像と画面共有を通じて解き方の過程をチェックリストで可視化し、&lt;br /&gt;
弱点の種類を具体的に特定することができます。&lt;/p&gt;
&lt;p class="mb-0"&gt;原因が分かれば、対策は一つひとつ打てます。&lt;br /&gt;
過去問ノートや家庭での振り返りとあわせて、過去問分析に強い&lt;br /&gt;
&lt;a class="text-decoration-underline" href="/kobetsu_online/"&gt;オンライン算数 個別指導コース&lt;/a&gt;&lt;br /&gt;
なども上手に活用しながら、お子さまの努力が確実に得点につながる環境を整えていただければと思います。&lt;/p&gt;
&lt;/div&gt;
&lt;/div&gt;
&lt;/div&gt;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kakomon-online-checklist%2F&amp;amp;t=%E9%81%8E%E5%8E%BB%E5%95%8F%E3%81%8C%E8%A7%A3%E3%81%91%E3%81%AA%E3%81%84%E7%90%86%E7%94%B1%E3%82%92%E3%82%AA%E3%83%B3%E3%83%A9%E3%82%A4%E3%83%B3%E5%80%8B%E5%88%A5%E3%81%A7%E8%A6%8B%E6%8A%9C%E3%81%8F%E3%83%81%E3%82%A7%E3%83%83%E3%82%AF%E3%83%AA%E3%82%B9%E3%83%88%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kakomon-online-checklist%2F&amp;amp;text=%E9%81%8E%E5%8E%BB%E5%95%8F%E3%81%8C%E8%A7%A3%E3%81%91%E3%81%AA%E3%81%84%E7%90%86%E7%94%B1%E3%82%92%E3%82%AA%E3%83%B3%E3%83%A9%E3%82%A4%E3%83%B3%E5%80%8B%E5%88%A5%E3%81%A7%E8%A6%8B%E6%8A%9C%E3%81%8F%E3%83%81%E3%82%A7%E3%83%83%E3%82%AF%E3%83%AA%E3%82%B9%E3%83%88%20%7C%20%E4%B8%AD%E5%AD%A6%E5%8F%97%E9%A8%93%E5%B0%82%E9%96%80%E3%80%80%E5%A4%8F%E4%BA%95%E7%AE%97%E6%95%B0%E5%A1%BE" target="_blank" &gt;&lt;span class="vk_icon_w_r_sns_x_twitter icon_sns"&gt;&lt;/span&gt;&lt;span class="sns_txt"&gt;X&lt;/span&gt;&lt;/a&gt;&lt;/li&gt;&lt;li class="sb_bluesky sb_icon"&gt;&lt;a class="sb_icon_inner" href="https://bsky.app/intent/compose?text=%E9%81%8E%E5%8E%BB%E5%95%8F%E3%81%8C%E8%A7%A3%E3%81%91%E3%81%AA%E3%81%84%E7%90%86%E7%94%B1%E3%82%92%E3%82%AA%E3%83%B3%E3%83%A9%E3%82%A4%E3%83%B3%E5%80%8B%E5%88%A5%E3%81%A7%E8%A6%8B%E6%8A%9C%E3%81%8F%E3%83%81%E3%82%A7%E3%83%83%E3%82%AF%E3%83%AA%E3%82%B9%E3%83%88%20%7C%20%E4%B8%AD%E5%AD%A6%E5%8F%97%E9%A8%93%E5%B0%82%E9%96%80%E3%80%80%E5%A4%8F%E4%BA%95%E7%AE%97%E6%95%B0%E5%A1%BE%0Ahttps%3A%2F%2Fnatsui-sansu-juku.com%2Fcol_blog%2Fkakomon-online-checklist%2F" target="_blank" &gt;&lt;span class="vk_icon_w_r_sns_bluesky icon_sns"&gt;&lt;/span&gt;&lt;span class="sns_txt"&gt;Bluesky&lt;/span&gt;&lt;/a&gt;&lt;/li&gt;&lt;li class="sb_hatena sb_icon"&gt;&lt;a class="sb_icon_inner" href="//b.hatena.ne.jp/add?mode=confirm&amp;url=https%3A%2F%2Fnatsui-sansu-juku.com%2Fcol_blog%2Fkakomon-online-checklist%2F&amp;amp;title=%E9%81%8E%E5%8E%BB%E5%95%8F%E3%81%8C%E8%A7%A3%E3%81%91%E3%81%AA%E3%81%84%E7%90%86%E7%94%B1%E3%82%92%E3%82%AA%E3%83%B3%E3%83%A9%E3%82%A4%E3%83%B3%E5%80%8B%E5%88%A5%E3%81%A7%E8%A6%8B%E6%8A%9C%E3%81%8F%E3%83%81%E3%82%A7%E3%83%83%E3%82%AF%E3%83%AA%E3%82%B9%E3%83%88%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sb_icon_inner"data-clipboard-text="過去問が解けない理由をオンライン個別で見抜くチェックリスト | 中学受験専門　夏井算数塾 https://natsui-sansu-juku.com/col_blog/kakomon-online-checklist/"&gt;&lt;span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</si>
  <si>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https://natsui-sansu-juku.com/col_blog/onlineryuukou/
【検出された不自然ワード】
- 型
- 固定
- 内部リンク
- 整え
【本文】
------
&lt;div class="container my-4"&gt;
&lt;p&gt;&lt;!-- Hero / 導入部分 --&gt;&lt;/p&gt;
&lt;div class="card shadow-sm mb-4 border-0" style="background: linear-gradient(135deg, #0d47a1, #1976d2); color: #fff;"&gt;
&lt;div class="card-body p-4"&gt;
&lt;div class="d-flex flex-wrap justify-content-between align-items-center mb-2"&gt;&lt;span class="badge bg-warning text-dark mb-2" style="font-size: 0.8rem;"&gt;中学受験／オンライン個別指導&lt;/span&gt;&lt;br /&gt;
&lt;span class="badge bg-light text-dark mb-2" style="font-size: 0.75rem;"&gt;自宅学習を充実させたいご家庭へ&lt;/span&gt;&lt;/div&gt;
&lt;h1 class="card-title mb-3" style="font-size: 1.9rem; line-height: 1.5;"&gt;中学受験はオンライン個別指導が新定番に？──自宅で進める受験準備という選択肢&lt;/h1&gt;
&lt;p class="card-text mb-2" style="font-size: 0.98rem;"&gt;これからオンライン学習が普及していくことは、すでに周知の事実です。&lt;br /&gt;
中学受験と聞くとまず「塾通い」を思い浮かべる方が多いと思いますが、&lt;br /&gt;
今は&lt;strong&gt;自宅で受けられるオンライン算数 個別指導&lt;/strong&gt;という選択肢も急速に広がっています。&lt;/p&gt;
&lt;p class="mb-2" style="font-size: 0.9rem;"&gt;本記事では、通塾・家庭教師と比較しながら、&lt;br /&gt;
&lt;strong&gt;中学受験におけるオンライン算数 個別指導のメリットと活用法&lt;/strong&gt;を整理してご紹介します。&lt;/p&gt;
&lt;p class="mb-0" style="font-size: 0.9rem;"&gt;オンライン個別を選ぶ際の判断基準をまとめて確認したい方は、&lt;a class="text-decoration-underline" href="https://natsui-sansu-juku.com/column/hub-online-guide/"&gt;中学受験算数オンライン個別の選び方の全体像はこちら&lt;/a&gt;&lt;/p&gt;
&lt;/div&gt;
&lt;/div&gt;
&lt;p&gt;&lt;!-- 上部 LP内部リンク案内 --&gt;&lt;/p&gt;
&lt;div class="alert alert-info mb-4" style="font-size: 0.9rem;" role="alert"&gt;中学受験算数をオンラインで伸ばしたい方は、当塾の&lt;br /&gt;
&lt;a class="fw-bold" href="https://natsui-sansu-juku.com/kobetsu_online/"&gt;&lt;br /&gt;
オンライン算数 個別指導&lt;/a&gt;&lt;br /&gt;
のページもあわせてご覧ください。具体的なコースや料金、指導スタイルを詳しく紹介しています。&lt;/div&gt;
&lt;p&gt;&lt;!-- この記事でわかること --&gt;&lt;/p&gt;
&lt;div class="card shadow-sm mb-4 border-0"&gt;
&lt;div class="card-body p-3 p-md-4"&gt;
&lt;h2 class="h5 mb-3"&gt;この記事でわかること&lt;/h2&gt;
&lt;ul class="mb-0"&gt;
&lt;li&gt;中学受験でオンライン個別指導が広がっている背景&lt;/li&gt;
&lt;li&gt;通塾・家庭教師と比べた、オンラインならではの強み&lt;/li&gt;
&lt;li&gt;「オンラインでも本当に学力は伸びるのか？」という不安への答え&lt;/li&gt;
&lt;li&gt;オンライン算数 個別指導の実例（偏差値推移）と習慣化の仕組み&lt;/li&gt;
&lt;li&gt;中学受験算数オンラインを上手に活用するための具体的なポイント&lt;/li&gt;
&lt;/ul&gt;
&lt;/div&gt;
&lt;/div&gt;
&lt;p&gt;&lt;!-- 背景・オンライン学習が広がる理由 --&gt;&lt;/p&gt;
&lt;div class="card shadow-sm mb-4 border-0"&gt;
&lt;div class="card-body p-3 p-md-4"&gt;
&lt;h2 class="h4 mb-3"&gt;中学受験でオンライン個別指導が広がる背景&lt;/h2&gt;
&lt;p&gt;オンライン学習が当たり前の選択肢になりつつある今、&lt;br /&gt;
&lt;strong&gt;「中学受験＝塾通い」&lt;/strong&gt;という従来のイメージは少しずつ変わり始めています。&lt;br /&gt;
特に次のようなご家庭では、オンライン個別指導へのニーズが高まっています。&lt;/p&gt;
&lt;ul&gt;
&lt;li&gt;共働きで&lt;strong&gt;送迎の負担を減らしたい&lt;/strong&gt;ご家庭&lt;/li&gt;
&lt;li&gt;近くに希望する塾がなく、&lt;strong&gt;通塾に時間・費用がかかる&lt;/strong&gt;ご家庭&lt;/li&gt;
&lt;li&gt;対面の緊張感が苦手で、&lt;strong&gt;自宅のほうが落ち着いて勉強できる&lt;/strong&gt;お子さん&lt;/li&gt;
&lt;li&gt;「塾や家庭教師は少しハードルが高い」と感じるご家庭&lt;/li&gt;
&lt;/ul&gt;
&lt;p&gt;オンライン個別指導なら、自宅でマンツーマンの授業が受けられます。&lt;br /&gt;
通塾型に比べて&lt;strong&gt;料金を抑えられる場合も多く&lt;/strong&gt;、&lt;br /&gt;
「家庭教師並みの指導を、より気軽に・柔軟に受けられる」点が大きな魅力です。&lt;br /&gt;
特に&lt;strong&gt;中学受験算数オンライン&lt;/strong&gt;をうまく活用できれば、時間と費用の両面でメリットを感じやすくなります。&lt;/p&gt;
&lt;/div&gt;
&lt;/div&gt;
&lt;p&gt;&lt;!-- オンライン個別指導が中学受験と相性の良い理由 --&gt;&lt;/p&gt;
&lt;div class="card shadow-sm mb-4 border-0"&gt;
&lt;div class="card-body p-3 p-md-4"&gt;
&lt;h2 class="h4 mb-3"&gt;オンライン算数 個別指導が中学受験と相性が良い理由&lt;/h2&gt;
&lt;p&gt;「中学受験の勉強はオンラインでは物足りないのでは？」と感じる保護者の方も少なくありません。&lt;br /&gt;
しかし実際には、&lt;strong&gt;中学受験こそオンライン算数 個別指導と非常に相性が良い&lt;/strong&gt;と言えます。&lt;br /&gt;
ここでは、その主な理由を整理してみましょう。&lt;/p&gt;
&lt;h3 class="h5 mt-3 mb-2"&gt;① 自宅完結で、学習効率が上がる&lt;/h3&gt;
&lt;p&gt;中学受験は、時間との戦いでもあります。オンライン個別指導なら、&lt;/p&gt;
&lt;ul&gt;
&lt;li&gt;&lt;strong&gt;通塾時間がゼロ&lt;/strong&gt;になり、移動のロスがなくなる&lt;/li&gt;
&lt;li&gt;授業前後の時間を、そのまま復習や他教科の学習に回せる&lt;/li&gt;
&lt;li&gt;悪天候や体調不良時でも、自宅から無理なく受講できる&lt;/li&gt;
&lt;/ul&gt;
&lt;p class="mb-3"&gt;「塾に行くだけで疲れてしまい、その後の勉強が進まない」というお子さんにとって、&lt;br /&gt;
オンライン算数 個別指導は&lt;strong&gt;学習エネルギーを「移動」ではなく「勉強」に使える&lt;/strong&gt;仕組みになります。&lt;/p&gt;
&lt;h3 class="h5 mt-3 mb-2"&gt;② マンツーマンで弱点をピンポイントに克服できる&lt;/h3&gt;
&lt;p&gt;中学受験のカリキュラムは、どうしてもスピードが速くなりがちです。&lt;br /&gt;
集団塾では、&lt;/p&gt;
&lt;ul&gt;
&lt;li&gt;その場で質問できず、「分からないまま」授業が進んでしまう&lt;/li&gt;
&lt;li&gt;得意科目・苦手科目の差が広がりやすい&lt;/li&gt;
&lt;/ul&gt;
&lt;p&gt;一方、中学受験算数オンラインによる個別指導であれば、&lt;/p&gt;
&lt;ul&gt;
&lt;li&gt;マンツーマンで&lt;strong&gt;分からない部分をその場で質問&lt;/strong&gt;できる&lt;/li&gt;
&lt;li&gt;「苦手単元だけ」「この模試の直しだけ」といったピンポイント指導が可能&lt;/li&gt;
&lt;li&gt;理解度に応じて、進度や問題のレベルを柔軟に調整できる&lt;/li&gt;
&lt;/ul&gt;
&lt;p class="mb-3"&gt;特に算数のように&lt;strong&gt;「考え方の抜け」が点数に直結する科目&lt;/strong&gt;では、&lt;br /&gt;
一人ひとりの弱点に合わせたオンライン算数 個別指導が大きな力を発揮します。&lt;/p&gt;
&lt;h3 class="h5 mt-3 mb-2"&gt;③ 家庭教師と同レベルの指導を、より気軽に受けられる&lt;/h3&gt;
&lt;p&gt;「家庭教師に来てもらうのと同じ指導が受けられるのか？」と不安に思われる方もいるかもしれません。&lt;br /&gt;
しかし、オンラインでも工夫次第で&lt;strong&gt;対面と変わらない質の授業&lt;/strong&gt;が可能です。&lt;/p&gt;
&lt;ul&gt;
&lt;li&gt;画面共有やデジタルホワイトボードを使い、板書を見やすく表示&lt;/li&gt;
&lt;li&gt;手元のノートをカメラで映し、途中式や考え方を確認してもらえる&lt;/li&gt;
&lt;li&gt;チャット機能で、途中の式や答えを送って添削してもらえる&lt;/li&gt;
&lt;/ul&gt;
&lt;p&gt;これらの機能を組み合わせることで、オンラインでも家庭教師に近い「双方向の授業」が実現します。&lt;br /&gt;
場合によっては、資料共有や録画の活用など、&lt;strong&gt;対面以上に復習しやすい環境&lt;/strong&gt;を整えることもできます。&lt;/p&gt;
&lt;h3 class="h5 mt-3 mb-2"&gt;④ 自宅だからこそ、落ち着いて学習に集中できる&lt;/h3&gt;
&lt;p&gt;教室に行くと緊張してしまうお子さんにとって、自宅は&lt;strong&gt;安心して学べる場所&lt;/strong&gt;です。&lt;/p&gt;
&lt;ul&gt;
&lt;li&gt;知らない子が周りにいないので、人目を気にせず発言しやすい&lt;/li&gt;
&lt;li&gt;リラックスした環境で、先生との対話に集中できる&lt;/li&gt;
&lt;li&gt;「分からないと言いづらい」雰囲気が少なく、質問までのハードルが下がる&lt;/li&gt;
&lt;/ul&gt;
&lt;p class="mb-0"&gt;オンライン算数 個別指導は、こうした&lt;strong&gt;心理的なハードルを下げる効果&lt;/strong&gt;もあり、&lt;br /&gt;
結果的に理解のスピードや定着度合いが高まりやすくなります。&lt;/p&gt;
&lt;/div&gt;
&lt;/div&gt;
&lt;p&gt;&lt;!-- 実例・具体ケースと習慣化の仕組み --&gt;&lt;/p&gt;
&lt;div class="card shadow-sm mb-4 border-0"&gt;
&lt;div class="card-body p-3 p-md-4"&gt;
&lt;h2 class="h4 mb-3"&gt;オンライン算数 個別指導の実例と「習慣化」の仕組み&lt;/h2&gt;
&lt;p&gt;「本当にオンラインで成績が伸びるのか？」という不安を和らげるために、&lt;br /&gt;
ここでは&lt;strong&gt;偏差値の推移&lt;/strong&gt;や&lt;strong&gt;習慣化の工夫&lt;/strong&gt;をイメージしやすいように整理してみます&lt;br /&gt;
（実際の事例をもとに再構成したイメージです）。&lt;/p&gt;
&lt;h3 class="h5 mt-3 mb-2"&gt;ケース１：小５秋からの２か月で算数偏差値が40台前半 → 50台後半へ&lt;/h3&gt;
&lt;p&gt;小５の秋時点で、模試の算数偏差値が&lt;strong&gt;42〜44&lt;/strong&gt;前後で推移していたお子さんの場合、&lt;br /&gt;
通塾の集団授業だけでは「割合」「速さ」に苦手意識を抱えたままになっていました。&lt;/p&gt;
&lt;ul&gt;
&lt;li&gt;週１回・60分の中学受験算数オンライン個別指導をスタート&lt;/li&gt;
&lt;li&gt;２か月間、単元を「割合」と「速さ」に絞ったカリキュラムを設定&lt;/li&gt;
&lt;li&gt;宿題は「１日15分×週３日」に固定し、&lt;strong&gt;無理なく続けられる分量&lt;/strong&gt;に調整&lt;/li&gt;
&lt;/ul&gt;
&lt;p&gt;その結果、２か月後の模試では&lt;strong&gt;算数偏差値が58&lt;/strong&gt;まで上昇。&lt;br /&gt;
正答率が上がっただけでなく、本人の中に「算数でも戦える」という手応えが生まれ、&lt;br /&gt;
その後の応用問題へのチャレンジにも前向きになりました。&lt;/p&gt;
&lt;h3 class="h5 mt-3 mb-2"&gt;ケース２：通塾＋オンライン算数 個別指導で算数偏差値45 → 52へ&lt;/h3&gt;
&lt;p&gt;小６の春、大手塾に通いながら算数だけ成績が伸び悩んでいたお子さんのケースです。&lt;br /&gt;
国語・理科・社会は偏差値55前後でしたが、算数だけ&lt;strong&gt;偏差値45前後&lt;/strong&gt;で足を引っ張っていました。&lt;/p&gt;
&lt;ul&gt;
&lt;li&gt;通塾は継続しつつ、週１回のオンライン算数 個別指導を追加&lt;/li&gt;
&lt;li&gt;塾のテキスト・テストをもとに、&lt;strong&gt;理解があいまいな問題だけを抽出&lt;/strong&gt;して対策&lt;/li&gt;
&lt;li&gt;毎回の授業の前半は「宿題・テストの直し」、後半は「同タイプの練習」に固定&lt;/li&gt;
&lt;/ul&gt;
&lt;p&gt;夏前には算数偏差値が&lt;strong&gt;45 → 52&lt;/strong&gt;へとアップ。&lt;br /&gt;
志望校判定もワンランク上がり、通塾の学習がオンラインでしっかり補強される形になりました。&lt;/p&gt;
&lt;h3 class="h5 mt-3 mb-2"&gt;習慣化の仕組み：中学受験算数オンラインを「生活の一部」にする&lt;/h3&gt;
&lt;p&gt;オンライン個別指導は、単発で受けるだけでは効果が出にくくなります。&lt;br /&gt;
中学受験算数オンラインを&lt;strong&gt;「生活のリズムの中に組み込む」&lt;/strong&gt;ためには、次のような仕組みづくりが有効です。&lt;/p&gt;
&lt;ul&gt;
&lt;li&gt;曜日・時間を固定し、「この時間はオンライン算数 個別指導」と決めてしまう&lt;/li&gt;
&lt;li&gt;授業の最後に「次回までにやること」を３つ以内に絞って共有する&lt;/li&gt;
&lt;li&gt;復習の時間を&lt;strong&gt;「授業後15〜20分」&lt;/strong&gt;とセットで確保し、そこまでを１セットと考える&lt;/li&gt;
&lt;li&gt;週ごとに「できるようになったこと」を振り返り、小さな達成感を積み上げる&lt;/li&gt;
&lt;/ul&gt;
&lt;p class="mb-0"&gt;こうした習慣化の工夫を取り入れることで、オンラインでも&lt;br /&gt;
&lt;strong&gt;「やる気任せ」ではなく、自然と勉強が続く仕組み&lt;/strong&gt;を作ることができます。&lt;/p&gt;
&lt;/div&gt;
&lt;/div&gt;
&lt;p&gt;&lt;!-- 通塾・家庭教師・オンライン個別指導の比較（競合との比較） --&gt;&lt;/p&gt;
&lt;div class="card shadow-sm mb-4 border-0"&gt;
&lt;div class="card-body p-3 p-md-4"&gt;
&lt;h2 class="h4 mb-3"&gt;通塾・家庭教師・中学受験算数オンラインの比較&lt;/h2&gt;
&lt;p&gt;ここでは、代表的な３つの学習スタイルを比較してみます。&lt;br /&gt;
それぞれの特徴を把握したうえで、&lt;strong&gt;ご家庭に合った組み合わせ&lt;/strong&gt;を考えてみてください。&lt;/p&gt;
&lt;div class="table-responsive"&gt;
&lt;table class="table table-bordered align-middle text-center"&gt;
&lt;thead style="background-color: #e3f2fd;"&gt;
&lt;tr&gt;
&lt;th scope="col"&gt;項目&lt;/th&gt;
&lt;th scope="col"&gt;通塾（集団塾）&lt;/th&gt;
&lt;th scope="col"&gt;家庭教師&lt;/th&gt;
&lt;th scope="col"&gt;中学受験算数オンライン（オンライン個別指導）&lt;/th&gt;
&lt;/tr&gt;
&lt;/thead&gt;
&lt;tbody&gt;
&lt;tr&gt;
&lt;th class="text-nowrap" scope="row"&gt;学習スタイル&lt;/th&gt;
&lt;td&gt;一斉授業・板書中心&lt;/td&gt;
&lt;td&gt;自宅での対面マンツーマン&lt;/td&gt;
&lt;td&gt;&lt;strong&gt;自宅からのマンツーマンオンライン&lt;/strong&gt;&lt;/td&gt;
&lt;/tr&gt;
&lt;tr&gt;
&lt;th scope="row"&gt;通いやすさ&lt;/th&gt;
&lt;td&gt;送迎・移動が必要&lt;/td&gt;
&lt;td&gt;送迎不要&lt;/td&gt;
&lt;td&gt;&lt;strong&gt;送迎不要・通塾時間ゼロ&lt;/strong&gt;&lt;/td&gt;
&lt;/tr&gt;
&lt;tr&gt;
&lt;th scope="row"&gt;費用感&lt;/th&gt;
&lt;td&gt;塾によって幅が大きい&lt;/td&gt;
&lt;td&gt;比較的高額になりやすい&lt;/td&gt;
&lt;td&gt;家庭教師よりは&lt;strong&gt;抑えめのことが多い&lt;/strong&gt;&lt;/td&gt;
&lt;/tr&gt;
&lt;tr&gt;
&lt;th scope="row"&gt;質問のしやすさ&lt;/th&gt;
&lt;td&gt;授業後にまとめて質問&lt;/td&gt;
&lt;td&gt;授業中いつでも質問可&lt;/td&gt;
&lt;td&gt;&lt;strong&gt;授業中いつでも質問可&lt;/strong&gt;&lt;/td&gt;
&lt;/tr&gt;
&lt;tr&gt;
&lt;th scope="row"&gt;学習の柔軟さ&lt;/th&gt;
&lt;td&gt;塾のカリキュラム優先&lt;/td&gt;
&lt;td&gt;希望に合わせてカスタム&lt;/td&gt;
&lt;td&gt;カリキュラムも&lt;strong&gt;時間帯も柔軟に調整&lt;/strong&gt;&lt;/td&gt;
&lt;/tr&gt;
&lt;/tbody&gt;
&lt;/table&gt;
&lt;/div&gt;
&lt;p class="mb-0"&gt;このように見てみると、中学受験算数オンラインは&lt;br /&gt;
&lt;strong&gt;「家庭教師の良さ」&lt;/strong&gt;と&lt;strong&gt;「オンラインの手軽さ」&lt;/strong&gt;を両立した学習スタイルと言えます。&lt;br /&gt;
必ずしもすべてをオンラインに切り替える必要はなく、通塾と組み合わせて&lt;br /&gt;
&lt;strong&gt;「弱点補強だけオンライン算数 個別指導」&lt;/strong&gt;といった使い方も有効です。&lt;/p&gt;
&lt;/div&gt;
&lt;/div&gt;
&lt;p&gt;&lt;!-- 中盤 CTAボックス（LP＋トップページCTA） --&gt;&lt;/p&gt;
&lt;div class="card shadow-sm border-0 my-5"&gt;
&lt;div class="card-body p-4 p-md-5" style="background-color: #e3f2fd;"&gt;
&lt;div class="row align-items-center g-3"&gt;
&lt;div class="col-md-8"&gt;
&lt;h2 class="h5 fw-bold mb-3"&gt;「塾だけで大丈夫かな…」と不安な方へ──オンライン算数 個別指導も選択肢に&lt;/h2&gt;
&lt;p class="mb-2"&gt;「通塾は続けたいけれど、算数だけが不安」「自宅でもう一段階、力を伸ばしたい」──&lt;br /&gt;
そんなご家庭には、&lt;strong&gt;中学受験算数オンラインによるオンライン算数 個別指導&lt;/strong&gt;の併用がおすすめです。&lt;/p&gt;
&lt;ul class="mb-0 small"&gt;
&lt;li&gt;通塾を続けながら、弱点単元だけオンラインでピンポイント補強&lt;/li&gt;
&lt;li&gt;自宅完結だから、共働き家庭でも無理なく継続しやすい&lt;/li&gt;
&lt;li&gt;お子さんの性格・学習状況に合わせて、受講スタイルを柔軟に調整&lt;/li&gt;
&lt;/ul&gt;
&lt;/div&gt;
&lt;div class="col-md-4 text-center text-md-end"&gt;
&lt;div class="d-grid gap-2"&gt;&lt;a class="btn btn-primary btn-lg w-100" href="https://natsui-sansu-juku.com/kobetsu_online/"&gt;&lt;br /&gt;
オンライン算数 個別指導の詳細を見る&lt;br /&gt;
&lt;/a&gt;&lt;/div&gt;
&lt;/div&gt;
&lt;/div&gt;
&lt;/div&gt;
&lt;/div&gt;
&lt;p&gt;&lt;!-- オンライン個別指導を活用するポイント --&gt;&lt;/p&gt;
&lt;div class="card shadow-sm mb-4 border-0"&gt;
&lt;div class="card-body p-3 p-md-4"&gt;
&lt;h2 class="h4 mb-3"&gt;中学受験算数オンラインを活用するうえで意識したいポイント&lt;/h2&gt;
&lt;p&gt;オンライン個別指導の良さを最大限に引き出すためには、&lt;br /&gt;
次のようなポイントを押さえておくと安心です。&lt;/p&gt;
&lt;ul&gt;
&lt;li&gt;&lt;strong&gt;「オンラインで何を補いたいか」を決めておく&lt;/strong&gt;&lt;br /&gt;
算数の弱点克服なのか、過去問対策なのか、もしくは全体的な底上げなのか。&lt;br /&gt;
目的をはっきりさせておくと、授業内容のミスマッチを防げます。&lt;/li&gt;
&lt;li class="mt-2"&gt;&lt;strong&gt;受講スケジュールを固定して、習慣化を意識する&lt;/strong&gt;&lt;br /&gt;
毎週同じ曜日・時間に受講することで、中学受験算数オンラインも&lt;br /&gt;
&lt;strong&gt;「生活の一部」&lt;/strong&gt;として定着しやすくなります。&lt;/li&gt;
&lt;li class="mt-2"&gt;&lt;strong&gt;授業後の復習時間もセットで確保する&lt;/strong&gt;&lt;br /&gt;
オンライン授業は復習と組み合わせることで効果が高まります。&lt;br /&gt;
「授業＋15〜20分の復習」をセットでスケジュールに入れておきましょう。&lt;/li&gt;
&lt;li class="mt-2"&gt;&lt;strong&gt;通信環境・端末を事前にチェックしておく&lt;/strong&gt;&lt;br /&gt;
安定した回線と、カメラ・マイク付きの端末を準備しておくことで、&lt;br /&gt;
授業中のストレスを減らし、指導の質を最大限に引き出せます。&lt;/li&gt;
&lt;/ul&gt;
&lt;p class="mb-0"&gt;これらを意識することで、オンライン算数 個別指導は&lt;br /&gt;
&lt;strong&gt;「通塾の代わり」以上の価値&lt;/strong&gt;を発揮してくれます。&lt;/p&gt;
&lt;/div&gt;
&lt;/div&gt;
&lt;p&gt;&lt;!-- まとめ（末尾LP内部リンク） --&gt;&lt;/p&gt;
&lt;div class="card shadow-sm mb-4 border-0"&gt;
&lt;div class="card-body p-3 p-md-4"&gt;
&lt;h2 class="h4 mb-3"&gt;まとめ：中学受験は「オンライン算数 個別指導」という選択肢も視野に&lt;/h2&gt;
&lt;p&gt;中学受験と聞くと、どうしても「塾通い」が第一候補になりがちです。&lt;br /&gt;
しかし、オンライン個別指導が普及している今、&lt;br /&gt;
&lt;strong&gt;自宅で受けられるオンライン算数 個別指導&lt;/strong&gt;という選択肢も十分に検討する価値があります。&lt;/p&gt;
&lt;ul&gt;
&lt;li&gt;通塾時間ゼロで、&lt;strong&gt;時間と体力のロスを減らせる&lt;/strong&gt;&lt;/li&gt;
&lt;li&gt;マンツーマンだから、&lt;strong&gt;弱点をピンポイントで克服しやすい&lt;/strong&gt;&lt;/li&gt;
&lt;li&gt;家庭教師に近い質の授業を、&lt;strong&gt;より気軽に・柔軟に受講できる&lt;/strong&gt;&lt;/li&gt;
&lt;li&gt;自宅だからこそ、&lt;strong&gt;落ち着いた環境でじっくり取り組める&lt;/strong&gt;&lt;/li&gt;
&lt;/ul&gt;
&lt;p&gt;これからの中学受験は、通塾かオンラインかの二択ではなく、&lt;br /&gt;
&lt;strong&gt;「通塾＋中学受験算数オンライン」&lt;/strong&gt;など複数のスタイルを組み合わせる時代になっていくでしょう。&lt;/p&gt;
&lt;p class="mb-2"&gt;オンライン個別を選ぶ際の判断基準や比較の視点をまとめて確認したい方は、&lt;a class="text-decoration-underline" href="https://natsui-sansu-juku.com/column/hub-online-guide/"&gt;中学受験算数オンライン個別の選び方の全体像はこちら&lt;/a&gt;&lt;/p&gt;
&lt;p class="mb-0"&gt;お子さんの性格やご家庭の状況に合わせて、&lt;br /&gt;
&lt;a class="fw-bold" href="https://natsui-sansu-juku.com/kobetsu_online/"&gt;&lt;br /&gt;
オンライン算数 個別指導&lt;/a&gt;を上手に取り入れながら、中学受験に向けた学習環境を整えていきましょう。&lt;/p&gt;
&lt;/div&gt;
&lt;/div&gt;
&lt;p&gt;&lt;!-- 関連コラム --&gt;&lt;/p&gt;
&lt;div class="card shadow-sm mb-4 border-0"&gt;
&lt;div class="card-body p-3 p-md-4"&gt;
&lt;h3 class="h5 mb-3"&gt;関連コラムはこちら&lt;/h3&gt;
&lt;blockquote class="mb-0"&gt;&lt;p&gt;&lt;a href="https://natsui-sansu-juku.com/column/onlinekobetsu3/" target="_blank" rel="noopener noreferrer"&gt;&lt;br /&gt;
中学受験算数の成績を「オンライン個別指導」で伸ばすことができる３つの理由&lt;br /&gt;
&lt;/a&gt;&lt;/p&gt;&lt;/blockquote&gt;
&lt;/div&gt;
&lt;/div&gt;
&lt;p&gt;&lt;!-- ★ 最後のトップページCTA（専用カード） --&gt;&lt;/p&gt;
&lt;div class="card shadow-sm border-0 mb-4"&gt;
&lt;div class="card-body p-4 p-md-5 text-center" style="background-color: #fafafa;"&gt;
&lt;h2 class="h5 fw-bold mb-3"&gt;夏井算数塾の全体像を知りたい方へ&lt;/h2&gt;
&lt;p class="mb-3" style="font-size: 0.95rem;"&gt;各種コースの概要やオンライン算数 個別指導・中学受験算数オンラインの位置づけは、&lt;br /&gt;
夏井算数塾トップページでまとめてご覧いただけます。&lt;/p&gt;
&lt;div class="d-grid d-sm-inline-flex gap-2 justify-content-center"&gt;&lt;a class="btn btn-secondary btn-lg" href="https://natsui-sansu-juku.com/"&gt;&lt;br /&gt;
夏井算数塾トップページを見る&lt;br /&gt;
&lt;/a&gt;&lt;/div&gt;
&lt;/div&gt;
&lt;/div&gt;
&lt;p&gt;&lt;!-- 構造化データ（Article） --&gt;&lt;br /&gt;
&lt;script type="application/ld+json"&gt;
    {
      "@context": "https://schema.org",
      "@type": "Article",
      "headline": "中学受験はオンライン個別指導が新定番に？──自宅で進める受験準備という選択肢",
      "description": "中学受験でオンライン算数 個別指導・中学受験算数オンラインを活用するメリットや、通塾・家庭教師との比較、偏差値推移のイメージケース、習慣化の仕組みまでをまとめたガイドです。自宅で中学受験対策を進めたいご家庭向けに、オンライン個別指導の活かし方を具体的に解説します。",
      "author": {
        "@type": "Organization",
        "name": "夏井算数塾"
      },
      "publisher": {
        "@type": "Organization",
        "name": "夏井算数塾"
      }
    }
  &lt;/script&gt;&lt;/p&gt;
&lt;p&gt;&lt;!-- 構造化データ（FAQ） --&gt;&lt;br /&gt;
&lt;script type="application/ld+json"&gt;
    {
      "@context": "https://schema.org",
      "@type": "FAQPage",
      "mainEntity": [
        {
          "@type": "Question",
          "name": "オンライン算数 個別指導でも本当に成績は伸びますか？",
          "acceptedAnswer": {
            "@type": "Answer",
            "text": "オンライン算数 個別指導では、通塾よりも質問しやすい環境とマンツーマンの丁寧な指導により、弱点単元をピンポイントで補強できます。通塾と併用しながら「割合」「速さ」など苦手分野を集中対策することで、模試の算数偏差値が40台前半から50台後半へ伸びたケースもあり、中学受験算数オンラインは十分に成績アップが期待できる学習スタイルです。"
          }
        },
        {
          "@type": "Question",
          "name": "通塾と中学受験算数オンラインはどのように併用すればよいですか？",
          "acceptedAnswer": {
            "@type": "Answer",
            "text": "通塾は4教科全体のカリキュラムを進める場として活用しながら、中学受験算数オンラインは算数の弱点補強や過去問演習のフォローに充てるのがおすすめです。例えば、塾のテストで間違えた問題をオンライン算数 個別指導で解き直したり、「割合」「速さ」など特定単元だけを短期集中で対策することで、通塾の負担を増やしすぎずに算数の底上げがしやすくなります。"
          }
        },
        {
          "@type": "Question",
          "name": "オンライン個別指導を始めるタイミングはいつが良いですか？",
          "acceptedAnswer": {
            "@type": "Answer",
            "text": "中学受験算数オンラインは、小5秋〜小6春の「苦手をそのままにできない時期」に始めるご家庭が多いですが、小4の段階から計算力や文章題の基礎を整えておく使い方も有効です。重要なのは時期よりも、算数でつまずきを感じたタイミングで早めにオンライン算数 個別指導を取り入れ、「分からない」をため込まないことです。"
          }
        }
      ]
    }
  &lt;/script&gt;&lt;/p&gt;
&lt;/div&gt;
&lt;p&gt;&lt;!-- [ /.socialSet ] --&gt;&lt;/p&gt;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ryuukou%2F&amp;amp;t=%E4%B8%AD%E5%AD%A6%E5%8F%97%E9%A8%93%E3%81%AF%E3%82%AA%E3%83%B3%E3%83%A9%E3%82%A4%E3%83%B3%E7%AE%97%E6%95%B0%20%E5%80%8B%E5%88%A5%E6%8C%87%E5%B0%8E%E3%81%8C%E6%96%B0%E5%AE%9A%E7%95%AA%EF%BC%9F%E2%94%80%E2%94%80%E9%80%9A%E5%A1%BE%E3%81%A8%E3%81%A9%E3%81%86%E9%81%95%E3%81%86%E3%81%8B%E3%83%BB%E8%87%AA%E5%AE%85%E3%81%A7%E4%BC%B8%E3%81%B0%E3%81%99%E7%AE%97%E6%95%B0%E5%AF%BE%E7%AD%96%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ryuukou%2F&amp;amp;text=%E4%B8%AD%E5%AD%A6%E5%8F%97%E9%A8%93%E3%81%AF%E3%82%AA%E3%83%B3%E3%83%A9%E3%82%A4%E3%83%B3%E7%AE%97%E6%95%B0%20%E5%80%8B%E5%88%A5%E6%8C%87%E5%B0%8E%E3%81%8C%E6%96%B0%E5%AE%9A%E7%95%AA%EF%BC%9F%E2%94%80%E2%94%80%E9%80%9A%E5%A1%BE%E3%81%A8%E3%81%A9%E3%81%86%E9%81%95%E3%81%86%E3%81%8B%E3%83%BB%E8%87%AA%E5%AE%85%E3%81%A7%E4%BC%B8%E3%81%B0%E3%81%99%E7%AE%97%E6%95%B0%E5%AF%BE%E7%AD%96%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3%81%AF%E3%82%AA%E3%83%B3%E3%83%A9%E3%82%A4%E3%83%B3%E7%AE%97%E6%95%B0%20%E5%80%8B%E5%88%A5%E6%8C%87%E5%B0%8E%E3%81%8C%E6%96%B0%E5%AE%9A%E7%95%AA%EF%BC%9F%E2%94%80%E2%94%80%E9%80%9A%E5%A1%BE%E3%81%A8%E3%81%A9%E3%81%86%E9%81%95%E3%81%86%E3%81%8B%E3%83%BB%E8%87%AA%E5%AE%85%E3%81%A7%E4%BC%B8%E3%81%B0%E3%81%99%E7%AE%97%E6%95%B0%E5%AF%BE%E7%AD%96%20%7C%20%E4%B8%AD%E5%AD%A6%E5%8F%97%E9%A8%93%E5%B0%82%E9%96%80%E3%80%80%E5%A4%8F%E4%BA%95%E7%AE%97%E6%95%B0%E5%A1%BE%0Ahttps%3A%2F%2Fnatsui-sansu-juku.com%2Fcol_blog%2Fonlineryuukou%2F" target="_blank" &gt;&lt;span class="vk_icon_w_r_sns_bluesky icon_sns"&gt;&lt;/span&gt;&lt;span class="sns_txt"&gt;Bluesky&lt;/span&gt;&lt;/a&gt;&lt;/li&gt;&lt;li class="sb_hatena sb_icon"&gt;&lt;a class="sb_icon_inner" href="//b.hatena.ne.jp/add?mode=confirm&amp;url=https%3A%2F%2Fnatsui-sansu-juku.com%2Fcol_blog%2Fonlineryuukou%2F&amp;amp;title=%E4%B8%AD%E5%AD%A6%E5%8F%97%E9%A8%93%E3%81%AF%E3%82%AA%E3%83%B3%E3%83%A9%E3%82%A4%E3%83%B3%E7%AE%97%E6%95%B0%20%E5%80%8B%E5%88%A5%E6%8C%87%E5%B0%8E%E3%81%8C%E6%96%B0%E5%AE%9A%E7%95%AA%EF%BC%9F%E2%94%80%E2%94%80%E9%80%9A%E5%A1%BE%E3%81%A8%E3%81%A9%E3%81%86%E9%81%95%E3%81%86%E3%81%8B%E3%83%BB%E8%87%AA%E5%AE%85%E3%81%A7%E4%BC%B8%E3%81%B0%E3%81%99%E7%AE%97%E6%95%B0%E5%AF%BE%E7%AD%96%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col_blog%2Fonlineryuukou%2F&amp;title=%E4%B8%AD%E5%AD%A6%E5%8F%97%E9%A8%93%E3%81%AF%E3%82%AA%E3%83%B3%E3%83%A9%E3%82%A4%E3%83%B3%E7%AE%97%E6%95%B0%20%E5%80%8B%E5%88%A5%E6%8C%87%E5%B0%8E%E3%81%8C%E6%96%B0%E5%AE%9A%E7%95%AA%EF%BC%9F%E2%94%80%E2%94%80%E9%80%9A%E5%A1%BE%E3%81%A8%E3%81%A9%E3%81%86%E9%81%95%E3%81%86%E3%81%8B%E3%83%BB%E8%87%AA%E5%AE%85%E3%81%A7%E4%BC%B8%E3%81%B0%E3%81%99%E7%AE%97%E6%95%B0%E5%AF%BE%E7%AD%96%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sb_icon_inner"data-clipboard-text="中学受験はオンライン算数 個別指導が新定番？──通塾とどう違うか・自宅で伸ばす算数対策 | 中学受験専門　夏井算数塾 https://natsui-sansu-juku.com/col_blog/onlineryuukou/"&gt;&lt;span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</si>
  <si>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https://natsui-sansu-juku.com/profile/
【検出された不自然ワード】
- 崩れ
- 型
- 迷い
- 固定
- 手順
- 整え
【本文】
------
&lt;p&gt;算数が伸び悩む場面では、「解き方を覚えたのに点にならない」「途中式が崩れて見直せない」「同じ単元でも出題のされ方が変わると止まる」といった“つまずき方”が目立ちます。大きな原因は、知識量よりも&lt;strong&gt;考え方の順序&lt;/strong&gt;や&lt;strong&gt;手の動かし方&lt;/strong&gt;が毎回ぶれてしまうことにあります。&lt;/p&gt;
&lt;h2&gt;指導で大切にしていること&lt;/h2&gt;
&lt;ul&gt;
&lt;li&gt;&lt;strong&gt;「分かった」を答案の形にする&lt;/strong&gt;：式の意味・途中式・図の対応を言葉で確認し、再現できる形に整えます。&lt;/li&gt;
&lt;li&gt;&lt;strong&gt;ミスの原因を“種類”で分ける&lt;/strong&gt;：計算／条件読み落とし／図の取り違え／手順の飛ばしなど、直す場所を特定します。&lt;/li&gt;
&lt;li&gt;&lt;strong&gt;単元ごとの“型”より先に、共通の思考手順&lt;/strong&gt;：問題文→条件整理→図/式→検算・見直しの流れを固定します。&lt;/li&gt;
&lt;/ul&gt;
&lt;h2&gt;こんなお悩みのご相談が多いです&lt;/h2&gt;
&lt;ul&gt;
&lt;li&gt;塾の宿題はやっているのに、テストになると得点が安定しない&lt;/li&gt;
&lt;li&gt;図は描くが、式につながらず時間が足りなくなる&lt;/li&gt;
&lt;li&gt;途中式が雑で、間違えた理由が自分で説明できない&lt;/li&gt;
&lt;li&gt;比・割合・速さ・場合の数などで、考え方が毎回揺れる&lt;/li&gt;
&lt;/ul&gt;
&lt;h2&gt;初回相談で確認していること&lt;/h2&gt;
&lt;ul&gt;
&lt;li&gt;&lt;strong&gt;答案（途中式）&lt;/strong&gt;：どこで迷い、どこで崩れるかを一緒に見ます。&lt;/li&gt;
&lt;li&gt;&lt;strong&gt;学習の回し方&lt;/strong&gt;：宿題の優先順位、復習の手順、直しの量と頻度を整理します。&lt;/li&gt;
&lt;li&gt;&lt;strong&gt;現在地と目標&lt;/strong&gt;：志望校・模試・塾の進度に合わせて、当面の到達点を言語化します。&lt;/li&gt;
&lt;/ul&gt;
&lt;p&gt;塾全体の考え方は、&lt;a href="https://natsui-sansu-juku.com/%E4%BB%A3%E8%A1%A8%E6%8C%A8%E6%8B%B6/" target="_blank" rel="noopener noreferrer"&gt;&lt;strong&gt;代表挨拶&lt;/strong&gt;&lt;/a&gt;や、指導の仕組みをまとめた&lt;a href="https://natsui-sansu-juku.com/what_is_asen/" target="_blank" rel="noopener noreferrer"&gt;&lt;strong&gt;指導システム「ASEN」&lt;/strong&gt;&lt;/a&gt;もあわせてご覧ください。受講形態は&lt;a href="https://natsui-sansu-juku.com/kobetsu/" target="_blank" rel="noopener noreferrer"&gt;&lt;strong&gt;教室型個別&lt;/strong&gt;&lt;/a&gt;／&lt;a href="https://natsui-sansu-juku.com/kobetsu_online/" target="_blank" rel="noopener noreferrer"&gt;&lt;strong&gt;オンライン個別&lt;/strong&gt;&lt;/a&gt;から選べます。&lt;/p&gt;
&lt;h2&gt;講師プロフィール&lt;/h2&gt;
&lt;h3&gt;夏井　一成(ナツイ　カズナリ)&lt;/h3&gt;
&lt;p&gt;&lt;img fetchpriority="high" decoding="async" class="alignnone size-medium wp-image-49" src="https://natsui-sansu-juku.com/wp-content/uploads/2016/12/natsui-214x300.jpg" alt="natsui" width="214" height="300" srcset="https://natsui-sansu-juku.com/wp-content/uploads/2016/12/natsui-214x300.jpg 214w, https://natsui-sansu-juku.com/wp-content/uploads/2016/12/natsui-731x1024.jpg 731w, https://natsui-sansu-juku.com/wp-content/uploads/2016/12/natsui.jpg 760w" sizes="(max-width: 214px) 100vw, 214px" /&gt;&lt;/p&gt;
&lt;p&gt;私立&lt;span style="color: #008000;"&gt;ラ・サール&lt;/span&gt;中学校・同高等学校、&lt;span style="color: #008000;"&gt;京都大学教育学部&lt;/span&gt;教育科学科、&lt;span style="color: #008000;"&gt;システムエンジニア&lt;/span&gt;を経て、「教育」を専門とするキャリアを歩み始める。&lt;/p&gt;
&lt;p&gt;中学受験指導のスタートは、大学１回生の頃に担当した&lt;span style="color: #008000;"&gt;関西某大手進学塾&lt;/span&gt;での算数講師。最難関校向けの講座を担当し、多くの小学生の受験を指導。&lt;/p&gt;
&lt;p&gt;その後、関西・関東の大手・中小を問わずさまざまな現場で中学受験指導に携わる。主に最難関校対策（関西：&lt;span style="color: #008000;"&gt;灘・東大寺・洛南・星光&lt;/span&gt;／関東：&lt;span style="color: #008000;"&gt;開成・麻布・駒場東邦・栄光学園・桜蔭・雙葉・慶應・早稲田 など&lt;/span&gt;）の指導を担当。&lt;/p&gt;
&lt;p&gt;また、「良質な教育を安価で提供するには ICT 活用が不可欠」という考えのもと、教育の ICT 化にも積極的に取り組み、&lt;/p&gt;
&lt;p&gt;■ NPO法人キッズドア&lt;br /&gt;
「Global Stream～東北の未来を創るグローバル基礎教育プロジェクト～」プロジェクトマネージャー&lt;br /&gt;
■ 株式会社シンドバッド・インターナショナル&lt;br /&gt;
&lt;a href="http://chugakujuken.studytown.jp/" target="_blank" rel="noopener"&gt;StudyTown 小学生&lt;/a&gt; 過去問解説講義担当&lt;/p&gt;
&lt;p&gt;などを歴任。&lt;/p&gt;
&lt;p&gt;「より良い教育手法の確立」を目指し、多方面で精力的に活動を続けている。&lt;/p&gt;
&lt;p&gt;&amp;nbsp;&lt;/p&gt;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profile%2F&amp;amp;t=%E4%B8%AD%E5%AD%A6%E5%8F%97%E9%A8%93%E7%AE%97%E6%95%B0%E5%B0%82%E9%96%80%E3%83%BB%E5%A4%8F%E4%BA%95%E7%AE%97%E6%95%B0%E5%A1%BE%20%E4%BB%A3%E8%A1%A8%E3%83%97%E3%83%AD%E3%83%95%E3%82%A3%E3%83%BC%E3%83%AB%EF%BD%9C%E6%8C%87%E5%B0%8E%E7%90%86%E5%BF%B5%E3%81%A8%E5%90%88%E6%A0%BC%E3%82%B5%E3%83%9D%E3%83%BC%E3%83%88%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profile%2F&amp;amp;text=%E4%B8%AD%E5%AD%A6%E5%8F%97%E9%A8%93%E7%AE%97%E6%95%B0%E5%B0%82%E9%96%80%E3%83%BB%E5%A4%8F%E4%BA%95%E7%AE%97%E6%95%B0%E5%A1%BE%20%E4%BB%A3%E8%A1%A8%E3%83%97%E3%83%AD%E3%83%95%E3%82%A3%E3%83%BC%E3%83%AB%EF%BD%9C%E6%8C%87%E5%B0%8E%E7%90%86%E5%BF%B5%E3%81%A8%E5%90%88%E6%A0%BC%E3%82%B5%E3%83%9D%E3%83%BC%E3%83%88%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7%AE%97%E6%95%B0%E5%B0%82%E9%96%80%E3%83%BB%E5%A4%8F%E4%BA%95%E7%AE%97%E6%95%B0%E5%A1%BE%20%E4%BB%A3%E8%A1%A8%E3%83%97%E3%83%AD%E3%83%95%E3%82%A3%E3%83%BC%E3%83%AB%EF%BD%9C%E6%8C%87%E5%B0%8E%E7%90%86%E5%BF%B5%E3%81%A8%E5%90%88%E6%A0%BC%E3%82%B5%E3%83%9D%E3%83%BC%E3%83%88%20%7C%20%E4%B8%AD%E5%AD%A6%E5%8F%97%E9%A8%93%E5%B0%82%E9%96%80%E3%80%80%E5%A4%8F%E4%BA%95%E7%AE%97%E6%95%B0%E5%A1%BE%0Ahttps%3A%2F%2Fnatsui-sansu-juku.com%2Fprofile%2F" target="_blank" &gt;&lt;span class="vk_icon_w_r_sns_bluesky icon_sns"&gt;&lt;/span&gt;&lt;span class="sns_txt"&gt;Bluesky&lt;/span&gt;&lt;/a&gt;&lt;/li&gt;&lt;li class="sb_hatena sb_icon"&gt;&lt;a class="sb_icon_inner" href="//b.hatena.ne.jp/add?mode=confirm&amp;url=https%3A%2F%2Fnatsui-sansu-juku.com%2Fprofile%2F&amp;amp;title=%E4%B8%AD%E5%AD%A6%E5%8F%97%E9%A8%93%E7%AE%97%E6%95%B0%E5%B0%82%E9%96%80%E3%83%BB%E5%A4%8F%E4%BA%95%E7%AE%97%E6%95%B0%E5%A1%BE%20%E4%BB%A3%E8%A1%A8%E3%83%97%E3%83%AD%E3%83%95%E3%82%A3%E3%83%BC%E3%83%AB%EF%BD%9C%E6%8C%87%E5%B0%8E%E7%90%86%E5%BF%B5%E3%81%A8%E5%90%88%E6%A0%BC%E3%82%B5%E3%83%9D%E3%83%BC%E3%83%88%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profile%2F&amp;title=%E4%B8%AD%E5%AD%A6%E5%8F%97%E9%A8%93%E7%AE%97%E6%95%B0%E5%B0%82%E9%96%80%E3%83%BB%E5%A4%8F%E4%BA%95%E7%AE%97%E6%95%B0%E5%A1%BE%20%E4%BB%A3%E8%A1%A8%E3%83%97%E3%83%AD%E3%83%95%E3%82%A3%E3%83%BC%E3%83%AB%EF%BD%9C%E6%8C%87%E5%B0%8E%E7%90%86%E5%BF%B5%E3%81%A8%E5%90%88%E6%A0%BC%E3%82%B5%E3%83%9D%E3%83%BC%E3%83%88%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sb_icon_inner"data-clipboard-text="中学受験算数専門・夏井算数塾 代表プロフィール｜指導理念と合格サポート | 中学受験専門　夏井算数塾 https://natsui-sansu-juku.com/profile/"&gt;&lt;span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</si>
  <si>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https://natsui-sansu-juku.com/yotsuyaootuka-2/
【検出された不自然ワード】
- 型
- 設計
- 刺
- 整え
【本文】
------
&lt;p&gt;四谷大塚は「&lt;strong&gt;自ら考える力&lt;/strong&gt;」を育てることを教育理念とし、らせん型カリキュラムと定評ある教材「予習シリーズ」を軸に、&lt;br /&gt;
中学受験に必要な思考力・学力を育てる進学塾です。&lt;br /&gt;
低学年から高学年まで一貫した方針のもとで、「自ら考え、学ぶ習慣」を身につけさせる指導が展開されています。&lt;br /&gt;
なお、主要塾ごとの特徴整理や併用時の考え方をまとめたページは、&lt;a href="https://natsui-sansu-juku.com/school/"&gt;塾別対策（全体像はこちら）&lt;/a&gt;で確認できます。&lt;/p&gt;
&lt;p style="margin:12px 0 0; padding:10px 12px; border-left:4px solid #16a34a; background:rgba(22,163,74,.06); border-radius:10px; color:#111827; line-height:1.7;"&gt;
  もし「外部の力を使うべきか迷っている」段階なら、先に  &lt;a href="https://natsui-sansu-juku.com/column/kobetsu_mayoi_judge/" style="color:#0f7a35; font-weight:900; text-decoration:none; border-bottom:2px solid rgba(22,163,74,.35);"&gt;判断材料（整理ページ）&lt;/a&gt; を見てから戻ってきても大丈夫です。
&lt;/p&gt;
&lt;h2&gt;四谷大塚の特徴&lt;/h2&gt;
&lt;h3&gt;「自ら考える力」を育てる教育理念&lt;/h3&gt;
&lt;p&gt;四谷大塚は、単に知識を教え込むのではなく、&lt;strong&gt;自ら考え、課題を解決する力を育てること&lt;/strong&gt;を目標としています。&lt;br /&gt;
そのために、カリキュラム・教材・テスト・サポート体制を一体化させた教育システムが整えられています。&lt;/p&gt;
&lt;h3&gt;柔軟な思考を育む「らせん型カリキュラム」&lt;/h3&gt;
&lt;h4&gt;◆らせん型カリキュラムとは&lt;/h4&gt;
&lt;p&gt;ひとつのテーマについて、&lt;/p&gt;
&lt;ul&gt;
&lt;li&gt;最初は&lt;strong&gt;基本的な内容&lt;/strong&gt;から学ぶ&lt;/li&gt;
&lt;li&gt;時間をおいて&lt;strong&gt;同じ内容を繰り返し扱いながら&lt;/strong&gt;、段階的にレベルアップしていく&lt;/li&gt;
&lt;/ul&gt;
&lt;p&gt;という「&lt;strong&gt;らせん型カリキュラム&lt;/strong&gt;」を採用しています。&lt;br /&gt;
以前学習した内容を思い出しながら、異なる角度からの解法にも触れることで、&lt;/p&gt;
&lt;ul&gt;
&lt;li&gt;&lt;strong&gt;答えへの道筋は一つではない&lt;/strong&gt;と理解できる&lt;/li&gt;
&lt;li&gt;&lt;strong&gt;初見の問題にも対応できる柔軟な思考力&lt;/strong&gt;が身につく&lt;/li&gt;
&lt;/ul&gt;
&lt;h4&gt;◆１週間単位の学習サイクル&lt;/h4&gt;
&lt;p&gt;各教科の学習は、四谷大塚独自の「学習予定表」に沿って、１週間単位で進められます。&lt;/p&gt;
&lt;ul&gt;
&lt;li&gt;事前学習（予習）&lt;/li&gt;
&lt;li&gt;授業&lt;/li&gt;
&lt;li&gt;復習&lt;/li&gt;
&lt;li&gt;確認テスト&lt;/li&gt;
&lt;/ul&gt;
&lt;p&gt;というサイクルを１週間ごとに繰り返すことで、&lt;strong&gt;インプットとアウトプットのバランスが取れた学習&lt;/strong&gt;が可能になります。&lt;br /&gt;
「授業 → 週末テスト」が四谷大塚の基本スタイルで、計画的に学習を積み重ねられるのが大きな特徴です。&lt;/p&gt;
&lt;h3&gt;定評ある教材「予習シリーズ」を使った授業&lt;/h3&gt;
&lt;p&gt;教育理念である「自ら考える力」を育てるために用いられるのが、定番教材&lt;strong&gt;「予習シリーズ」&lt;/strong&gt;です。&lt;br /&gt;
四谷大塚生だけでなく、他塾や家庭学習でも広く使われており、&lt;strong&gt;中学受験の標準教材&lt;/strong&gt;として知られています。&lt;/p&gt;
&lt;p&gt;「予習シリーズ」のカリキュラムは、&lt;strong&gt;１つの分野・単元をらせん階段のように繰り返し学習する設計&lt;/strong&gt;になっています。&lt;/p&gt;
&lt;ul&gt;
&lt;li&gt;まずは&lt;strong&gt;基本事項の理解と定着&lt;/strong&gt;&lt;/li&gt;
&lt;li&gt;時間をおいて&lt;strong&gt;復習しながら応用力を養成&lt;/strong&gt;&lt;/li&gt;
&lt;/ul&gt;
&lt;p&gt;たとえば算数では、小学４年生で「速さの３公式」を学び、&lt;br /&gt;
小学５年生では「旅人算」、さらに「速さと比」へと発展していきます。&lt;br /&gt;
前の学習内容を思い出しながら、「これまでの知識をどう使って解けるか」を試行錯誤することで、&lt;strong&gt;理解の深化と応用力の育成&lt;/strong&gt;につながります。&lt;/p&gt;
&lt;h3&gt;子どもの力を引き出す学習環境&lt;/h3&gt;
&lt;h4&gt;◆学力別クラス構成&lt;/h4&gt;
&lt;p&gt;入室時や年度途中のテストにより、学力に応じたクラス編成が行われます。&lt;/p&gt;
&lt;ul&gt;
&lt;li&gt;超難関校を目指す上位クラス&lt;/li&gt;
&lt;li&gt;基本事項の定着を重視するクラス&lt;/li&gt;
&lt;/ul&gt;
&lt;p&gt;など、&lt;strong&gt;一人ひとりの学力に合ったクラス&lt;/strong&gt;で授業を受けることができます。&lt;br /&gt;
「予習シリーズ」を知り尽くした講師が、要点をわかりやすく指導するほか、家庭での復習は&lt;strong&gt;IT解説授業「予習ナビ」&lt;/strong&gt;でサポートされます。&lt;/p&gt;
&lt;h4&gt;◆テストを軸にした学習サイクル&lt;/h4&gt;
&lt;p&gt;四谷大塚では、テストを&lt;strong&gt;「学習を定着させるために不可欠な機会」&lt;/strong&gt;と位置づけています。毎週のテストで、&lt;/p&gt;
&lt;ul&gt;
&lt;li&gt;その週に「予習シリーズ」で学んだ内容を確認&lt;/li&gt;
&lt;li&gt;どこまで理解できているかを客観的にチェック&lt;/li&gt;
&lt;/ul&gt;
&lt;p&gt;が可能になります。&lt;br /&gt;
テスト後には&lt;/p&gt;
&lt;ul&gt;
&lt;li&gt;解説授業で理解を深める&lt;/li&gt;
&lt;li&gt;結果が24時間以内に返却され、それをもとに&lt;strong&gt;IT授業「復習ナビ」&lt;/strong&gt;で再復習&lt;/li&gt;
&lt;/ul&gt;
&lt;p&gt;という仕組みがあり、&lt;strong&gt;インプット→アウトプット→フィードバック→再学習&lt;/strong&gt;の流れがしっかり整っています。&lt;/p&gt;
&lt;h4&gt;◆１教科専門主義&lt;/h4&gt;
&lt;p&gt;各教科の授業は、&lt;strong&gt;その教科に精通した専門講師&lt;/strong&gt;が担当します。&lt;br /&gt;
「その教科を好きになること」が学力向上に直結すると考え、&lt;br /&gt;
内容に通じた講師が「学ぶおもしろさ」を伝えることで、&lt;strong&gt;興味・関心と学力向上の両方&lt;/strong&gt;を目指しています。&lt;/p&gt;
&lt;h4&gt;◆一人ひとりを支える相談体制と安全環境&lt;/h4&gt;
&lt;h5&gt;進学・学習相談&lt;/h5&gt;
&lt;p&gt;成績の悩みや志望校選びについては、父母会や個人面談などの場で相談ができます。&lt;br /&gt;
塾と家庭が連携しながら、受験までの道筋を一緒に考えていく体制が整っています。&lt;/p&gt;
&lt;h5&gt;安全・安心の校舎環境&lt;/h5&gt;
&lt;p&gt;首都圏に22校舎を展開し、どの校舎も&lt;strong&gt;通塾しやすい環境&lt;/strong&gt;に配慮されています。&lt;br /&gt;
通いやすさは継続的な学習のための重要な条件であり、&lt;strong&gt;安心して通える通塾環境&lt;/strong&gt;を整えている点も特徴です。&lt;/p&gt;
&lt;hr /&gt;
&lt;h2&gt;指導方針【低学年】&lt;/h2&gt;
&lt;p&gt;低学年の指導では、子どもたちの&lt;strong&gt;好奇心を刺激し、「もっと学びたい」という気持ちを育てる&lt;/strong&gt;ことを重視しています。&lt;br /&gt;
知能開発に適した時期はおよそ10歳までと言われ、脳の基礎的な発達がこの頃に完成するとされています。&lt;br /&gt;
四谷大塚では、この時期に&lt;strong&gt;興味・関心を引き出し、「夢」を持たせる指導&lt;/strong&gt;を行い、自然に「自ら考える習慣」が身につくよう工夫されています。&lt;/p&gt;
&lt;h3&gt;集中力を保つ「楽しい授業」づくり&lt;/h3&gt;
&lt;h4&gt;◆「正解への小さな芽」を育てる指導&lt;/h4&gt;
&lt;p&gt;低学年段階では、点数による評価よりも、&lt;/p&gt;
&lt;ul&gt;
&lt;li&gt;問題にどう向き合ったか&lt;/li&gt;
&lt;li&gt;どのように考えようとしたか&lt;/li&gt;
&lt;/ul&gt;
&lt;p&gt;といった&lt;strong&gt;子どもの関心や学習意欲を引き出すこと&lt;/strong&gt;を大切にしています。&lt;br /&gt;
点数だけで判断する「客観評価」ではなく、&lt;strong&gt;学びへの前向きな姿勢を生む「主観評価」&lt;/strong&gt;を重視し、「正解への小さな芽」を丁寧に育てていきます。&lt;/p&gt;
&lt;h4&gt;◆×（バツ）をつけない添削指導&lt;/h4&gt;
&lt;p&gt;低学年では、正解には〇がつきますが、不正解に×はつけず、&lt;strong&gt;講師からのコメント&lt;/strong&gt;が添えられます。&lt;/p&gt;
&lt;ul&gt;
&lt;li&gt;「書いたこと自体」を評価する&lt;/li&gt;
&lt;li&gt;誤字や不適切な答え方は、評価対象ではなく「改善ポイント」として扱う&lt;/li&gt;
&lt;/ul&gt;
&lt;p&gt;ことで、&lt;strong&gt;プロセスの大切さ&lt;/strong&gt;を伝え、学力の土台となる「学びに向かう力」を大きく育てます。&lt;/p&gt;
&lt;h4&gt;◆少人数制・専用教室&lt;/h4&gt;
&lt;p&gt;１クラス10～15人の&lt;strong&gt;少人数制&lt;/strong&gt;で、講師の目配り・気配りがしやすい環境が整っています。&lt;br /&gt;
床がカーペット敷きの専用教室となっており、&lt;/p&gt;
&lt;ul&gt;
&lt;li&gt;自由で活発な雰囲気の中で学べる&lt;/li&gt;
&lt;li&gt;楽しく、かつ集中しやすい学習空間&lt;/li&gt;
&lt;/ul&gt;
&lt;p&gt;がつくられています。&lt;/p&gt;
&lt;hr /&gt;
&lt;h2&gt;指導方針【高学年】&lt;/h2&gt;
&lt;p&gt;高学年では、中学受験に向けて&lt;strong&gt;「論理的に課題を見つけ、論理的に課題を解決する能力」&lt;/strong&gt;が求められます。&lt;br /&gt;
四谷大塚では、その力を養うために、「自ら求め、自ら考える習慣」を軸とした指導を行っています。&lt;/p&gt;
&lt;h3&gt;「自ら求め、自ら考える習慣」をつける&lt;/h3&gt;
&lt;p&gt;四谷大塚が考える「学習本来の姿」は、&lt;/p&gt;
&lt;ul&gt;
&lt;li&gt;まず&lt;strong&gt;自分で予習&lt;/strong&gt;して考えてみる&lt;/li&gt;
&lt;li&gt;そのうえで&lt;strong&gt;授業を受ける&lt;/strong&gt;&lt;/li&gt;
&lt;li&gt;理解を深めるために&lt;strong&gt;復習する&lt;/strong&gt;&lt;/li&gt;
&lt;li&gt;&lt;strong&gt;テストで確認&lt;/strong&gt;する&lt;/li&gt;
&lt;/ul&gt;
&lt;p&gt;という流れです。&lt;br /&gt;
正解を知る前に自力で問題に向き合うことで、&lt;strong&gt;創造的な思考や本物の課題解決能力&lt;/strong&gt;が育まれます。&lt;/p&gt;
&lt;p&gt;何もかもを教え込まれるだけでは、「自ら考える力」は身につきません。&lt;br /&gt;
&lt;strong&gt;何も教わっていないところから自分で考える経験&lt;/strong&gt;こそが、課題解決能力の伸長に最も効果的だと位置づけられています。&lt;/p&gt;
&lt;p&gt;そして、自ら求め、自ら考えるための原動力になるのが、&lt;strong&gt;将来の目標＝「夢」&lt;/strong&gt;です。&lt;br /&gt;
日々の指導の中で興味・関心を引き出し、「夢」「志」につなげることで、&lt;strong&gt;“自ら考える習慣”&lt;/strong&gt;を自然と身につけていくことを目指しています。&lt;/p&gt;
&lt;h3&gt;「基本概念の理解」と「より深い知識」の積み重ね&lt;/h3&gt;
&lt;p&gt;論理的に課題を解決するためには、&lt;/p&gt;
&lt;ul&gt;
&lt;li&gt;&lt;strong&gt;基本概念の正しい理解&lt;/strong&gt;&lt;/li&gt;
&lt;li&gt;&lt;strong&gt;より深い知識の習得&lt;/strong&gt;&lt;/li&gt;
&lt;/ul&gt;
&lt;p&gt;が欠かせません。&lt;br /&gt;
基本概念がしっかりしていると、その上に重なる知識が整理され、&lt;strong&gt;論理的な思考力&lt;/strong&gt;が発揮しやすくなります。&lt;/p&gt;
&lt;p&gt;基礎・基本をきちんと理解し、より深い知識を積み上げていくことで、&lt;br /&gt;
あるタイミングで突然「わかる感覚」が生まれ、それまで悩んでいた問題が難なく解ける瞬間があります。&lt;br /&gt;
この&lt;strong&gt;達成感&lt;/strong&gt;が次の成長への大きなエネルギーとなり、課題解決能力を飛躍的に高めます。&lt;/p&gt;
&lt;p&gt;四谷大塚は、受験テクニックの暗記ではなく、&lt;strong&gt;基本概念の理解から丁寧に指導&lt;/strong&gt;することで、&lt;br /&gt;
&lt;strong&gt;理論的な課題解決能力&lt;/strong&gt;を養う指導を行っています。&lt;/p&gt;
&lt;hr /&gt;
&lt;h2&gt;受験に対するサポート体制&lt;/h2&gt;
&lt;p&gt;四谷大塚は、豊富な受験データと校舎スタッフのサポートに加え、インターネットコンテンツを活用しながら、&lt;br /&gt;
中学受験を多方面から支える仕組みを整えています。&lt;/p&gt;
&lt;h3&gt;多角的な情報提供と相談体制&lt;/h3&gt;
&lt;h4&gt;◆入試報告会&lt;/h4&gt;
&lt;p&gt;首都圏の入試終了直後には、日本最大規模の&lt;strong&gt;中学入試報告会&lt;/strong&gt;を開催。&lt;br /&gt;
受験者の動向や入試の特徴を過去データと照合しながら分析し、地域性も加味したオリジナル資料が配布されます。&lt;br /&gt;
次年度以降の入試対策に活かせる具体的な情報が得られます。&lt;/p&gt;
&lt;h4&gt;◆学校参観&lt;/h4&gt;
&lt;p&gt;6月〜7月にかけて、四谷大塚主催の&lt;strong&gt;学校参観&lt;/strong&gt;が実施されます。&lt;br /&gt;
各私立中学校の&lt;/p&gt;
&lt;ul&gt;
&lt;li&gt;教育方針&lt;/li&gt;
&lt;li&gt;進学状況&lt;/li&gt;
&lt;li&gt;実際の授業の様子・施設&lt;/li&gt;
&lt;/ul&gt;
&lt;p&gt;などをじっくり見学でき、在籍生ならどの学年の保護者でも参加可能です。&lt;/p&gt;
&lt;h4&gt;◆個人面談・進路相談&lt;/h4&gt;
&lt;p&gt;クラス担任や各教科担当が、学習状況や今後の学習法、学力を伸ばすために必要なことについて個別にアドバイスします。&lt;br /&gt;
６年生の秋以降は、合不合判定テストなどの結果をふまえて、&lt;strong&gt;家庭の方針やお子さまの個性を考慮した受験校選び&lt;/strong&gt;をサポートします。&lt;br /&gt;
受験期間中も、進学先が決まるまできめ細かいフォローが続きます。&lt;/p&gt;
&lt;h4&gt;◆父母会&lt;/h4&gt;
&lt;p&gt;学習のポイントや効果的な学習方法について、各教科別に詳しい説明が行われます。&lt;br /&gt;
特に６年生の父母会では、&lt;/p&gt;
&lt;ul&gt;
&lt;li&gt;入試までの学習プラン&lt;/li&gt;
&lt;li&gt;併願校の選び方&lt;/li&gt;
&lt;li&gt;願書の書き方&lt;/li&gt;
&lt;li&gt;入試直前・当日の諸注意&lt;/li&gt;
&lt;/ul&gt;
&lt;p&gt;など、受験期ならではの具体的な情報も共有されます。&lt;/p&gt;
&lt;h3&gt;Webによる強力な情報サポート&lt;/h3&gt;
&lt;h4&gt;◆Webサポート（四谷大塚ドットコム）&lt;/h4&gt;
&lt;p&gt;四谷大塚のホームページ「四谷大塚ドットコム」では、最新の中学受験情報を提供しています。&lt;br /&gt;
主なコンテンツ例：&lt;/p&gt;
&lt;ul&gt;
&lt;li&gt;300校以上の過去問が無料ダウンロードできる「&lt;strong&gt;過去問データベース&lt;/strong&gt;」&lt;/li&gt;
&lt;li&gt;入試情報の変更点がすぐにわかる「&lt;strong&gt;入試関連変更点&lt;/strong&gt;」&lt;/li&gt;
&lt;li&gt;出願期には「&lt;strong&gt;出願倍率速報&lt;/strong&gt;」、入試期間中には「&lt;strong&gt;入試解答速報&lt;/strong&gt;」&lt;/li&gt;
&lt;li&gt;受験生のリアルな声が読める「&lt;strong&gt;合格体験記&lt;/strong&gt;」&lt;/li&gt;
&lt;/ul&gt;
&lt;p&gt;これらを活用することで、&lt;strong&gt;最新の入試動向を踏まえた受験準備&lt;/strong&gt;が可能になります。&lt;/p&gt;
&lt;hr /&gt;
&lt;h2&gt;まとめ｜四谷大塚で育つ「自ら考える力」&lt;/h2&gt;
&lt;p&gt;四谷大塚は、&lt;/p&gt;
&lt;ul&gt;
&lt;li&gt;らせん型カリキュラムと１週間サイクルによる&lt;strong&gt;体系的な学習&lt;/strong&gt;&lt;/li&gt;
&lt;li&gt;定評ある「予習シリーズ」を中心とした&lt;strong&gt;教材と授業&lt;/strong&gt;&lt;/li&gt;
&lt;li&gt;学力別クラス・IT授業・頻度の高いテストを組み合わせた&lt;strong&gt;学習環境&lt;/strong&gt;&lt;/li&gt;
&lt;li&gt;低学年から高学年まで一貫した&lt;strong&gt;「自ら考える習慣」を育てる指導方針&lt;/strong&gt;&lt;/li&gt;
&lt;li&gt;豊富な受験データとWebコンテンツを活用した&lt;strong&gt;受験サポート体制&lt;/strong&gt;&lt;/li&gt;
&lt;/ul&gt;
&lt;p&gt;を通じて、「自ら学び、考え、課題を解決していく」力を育てる進学塾です。&lt;/p&gt;
&lt;p&gt;中学受験に向けて、&lt;strong&gt;単なるテクニックではない本質的な学力&lt;/strong&gt;を身につけたいご家庭にとって、&lt;br /&gt;
四谷大塚の教育システムとサポート体制は、心強い選択肢のひとつとなるでしょう。&lt;/p&gt;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href="//www.facebook.com/sharer.php?src=bm&amp;u=https%3A%2F%2Fnatsui-sansu-juku.com%2Fyotsuyaootuka-2%2F&amp;amp;t=%E5%9B%9B%E8%B0%B7%E5%A4%A7%E5%A1%9A%20%7C%20%E4%B8%AD%E5%AD%A6%E5%8F%97%E9%A8%93%E5%B0%82%E9%96%80%E3%80%80%E5%A4%8F%E4%BA%95%E7%AE%97%E6%95%B0%E5%A1%BE"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href="//twitter.com/intent/tweet?url=https%3A%2F%2Fnatsui-sansu-juku.com%2Fyotsuyaootuka-2%2F&amp;amp;text=%E5%9B%9B%E8%B0%B7%E5%A4%A7%E5%A1%9A%20%7C%20%E4%B8%AD%E5%AD%A6%E5%8F%97%E9%A8%93%E5%B0%82%E9%96%80%E3%80%80%E5%A4%8F%E4%BA%95%E7%AE%97%E6%95%B0%E5%A1%BE" target="_blank" &gt;&lt;span class="vk_icon_w_r_sns_x_twitter icon_sns"&gt;&lt;/span&gt;&lt;span class="sns_txt"&gt;X&lt;/span&gt;&lt;/a&gt;&lt;/li&gt;&lt;li class="sb_bluesky sb_icon"&gt;&lt;a class="sb_icon_inner" href="https://bsky.app/intent/compose?text=%E5%9B%9B%E8%B0%B7%E5%A4%A7%E5%A1%9A%20%7C%20%E4%B8%AD%E5%AD%A6%E5%8F%97%E9%A8%93%E5%B0%82%E9%96%80%E3%80%80%E5%A4%8F%E4%BA%95%E7%AE%97%E6%95%B0%E5%A1%BE%0Ahttps%3A%2F%2Fnatsui-sansu-juku.com%2Fyotsuyaootuka-2%2F" target="_blank" &gt;&lt;span class="vk_icon_w_r_sns_bluesky icon_sns"&gt;&lt;/span&gt;&lt;span class="sns_txt"&gt;Bluesky&lt;/span&gt;&lt;/a&gt;&lt;/li&gt;&lt;li class="sb_hatena sb_icon"&gt;&lt;a class="sb_icon_inner" href="//b.hatena.ne.jp/add?mode=confirm&amp;url=https%3A%2F%2Fnatsui-sansu-juku.com%2Fyotsuyaootuka-2%2F&amp;amp;title=%E5%9B%9B%E8%B0%B7%E5%A4%A7%E5%A1%9A%20%7C%20%E4%B8%AD%E5%AD%A6%E5%8F%97%E9%A8%93%E5%B0%82%E9%96%80%E3%80%80%E5%A4%8F%E4%BA%95%E7%AE%97%E6%95%B0%E5%A1%BE"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sb_icon_inner"data-clipboard-text="四谷大塚 | 中学受験専門　夏井算数塾 https://natsui-sansu-juku.com/yotsuyaootuka-2/"&gt;&lt;span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</si>
  <si>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https://rika-quest.com/column/chemistry/
【検出された不自然ワード】
- 型
- 迷い
- 固定
- 手順
- 内部リンク
【本文】
------
&lt;p&gt;&amp;nbsp;&lt;/p&gt;
&lt;div class="container my-4"&gt;
&lt;p&gt;&lt;!-- Hero Section --&gt;&lt;/p&gt;
&lt;div class="card shadow-sm mb-4 border-0" style="background: linear-gradient(135deg, #2e7d32, #00695c); color: #fff;"&gt;
&lt;div class="card-body p-4"&gt;
&lt;div class="d-flex flex-wrap justify-content-between align-items-center mb-2"&gt;&lt;span class="badge bg-warning text-dark mb-2" style="font-size: 0.8rem;"&gt;中学受験理科／化学分野&lt;/span&gt;&lt;br /&gt;
&lt;span class="badge bg-light text-dark mb-2" style="font-size: 0.75rem;"&gt;暗記＋計算の「二刀流」対策&lt;/span&gt;&lt;/div&gt;
&lt;h1 class="card-title mb-3" style="font-size: 1.9rem; line-height: 1.5;"&gt;中学受験理科「化学分野」のつまずきポイント──暗記と計算を両立させる学習法&lt;/h1&gt;
&lt;p class="card-text mb-2" style="font-size: 0.98rem;"&gt;溶解度・気体・金属・中和……と単元の幅が広く、&lt;strong&gt;「暗記も計算もどちらも大変」&lt;/strong&gt;になりがちな化学分野。&lt;br /&gt;
物理に比べて「覚えること」が多く、算数の&lt;strong&gt;割合・比&lt;/strong&gt;の力も同時に求められるため、&lt;br /&gt;
苦手意識を持つ受験生も少なくありません。&lt;/p&gt;
&lt;p class="card-text mb-0" style="font-size: 0.98rem;"&gt;本記事では、講師・高野が指摘する&lt;strong&gt;化学の代表的なつまずきポイント&lt;/strong&gt;と、&lt;br /&gt;
算数の食塩水・溶解度計算との違い、そして&lt;strong&gt;実験理解と「枝問」対策&lt;/strong&gt;まで、&lt;br /&gt;
動画とあわせて分かりやすく整理します。&lt;strong&gt;化学を「なんとなく」から「得点源」に変えていきたいご家庭&lt;/strong&gt;に向けたガイドです。&lt;/p&gt;
&lt;/div&gt;
&lt;/div&gt;
&lt;p class="mb-4"&gt;化学の頻出単元を個別に復習したい場合は、&lt;a href="https://rika-quest.com/column/dissolution/"&gt;ものの溶け方（溶解の基本）&lt;/a&gt;や、&lt;a href="https://rika-quest.com/column/solubility/"&gt;水溶液のこさ（溶解度）&lt;/a&gt;から入ると流れを作りやすくなります。気体の性質や水溶液との関係まで含めて整理したい場合は、&lt;a href="https://rika-quest.com/column/gas_and_aqueous_liquid/"&gt;気体と水よう液の基礎整理&lt;/a&gt;もあわせて確認すると、単元同士のつながりが見えやすくなります。&lt;!-- 動画（元記事のまま） --&gt;&lt;/p&gt;
&lt;div class="text-center mb-4"&gt;
&lt;div style="max-width: 720px; margin: 0 auto;"&gt;&lt;iframe title="YouTube video player" src="https://www.youtube.com/embed/iUcawzeOebM" width="560" height="315" frameborder="0" allowfullscreen="allowfullscreen"&gt;&lt;br /&gt;
&lt;span data-mce-type="bookmark" style="display: inline-block; width: 0px; overflow: hidden; line-height: 0;" class="mce_SELRES_start"&gt;&lt;/span&gt;&lt;br /&gt;
&lt;/iframe&gt;&lt;/div&gt;
&lt;p class="mt-2 mb-0" style="font-size: 0.85rem; color: #555;"&gt;※動画では、化学分野の「引っかかりポイント」や算数とのつながりについて、講師が対談形式で詳しく解説しています。&lt;br /&gt;
記事と一緒にご覧いただくと理解がさらに深まります。&lt;/p&gt;
&lt;p&gt;&lt;!-- =============================== 追記：化学の典型ミス／手順／ミニ演習／FAQ（検索面を増やす） 挿入位置：動画ブロック直後 → 「化学分野の引っかかりポイントとは？」の直前 =============================== --&gt;&lt;/p&gt;
&lt;p&gt;&lt;!-- 1) まず“何をすればいいか”を固定：チェックリスト --&gt;&lt;/p&gt;
&lt;div class="card mb-4 border-0 shadow-sm"&gt;
&lt;div class="card-header text-white" style="background-color: #00695c;"&gt;まずここだけ押さえる：化学の点数が安定するチェックリスト&lt;/div&gt;
&lt;div class="card-body"&gt;
&lt;p class="mb-2"&gt;化学が不安定な子は、知識や計算以前に&lt;strong&gt;手順&lt;/strong&gt;で落としているケースが多いです。まずは次の順番で確認してください。&lt;/p&gt;
&lt;ol class="mb-0"&gt;
&lt;li&gt;&lt;strong&gt;単位をそろえる&lt;/strong&gt;（g／kg、mL／cm³、L）&lt;/li&gt;
&lt;li&gt;&lt;strong&gt;何を基準にしている数値か&lt;/strong&gt;を確認（「水100gあたり」「全体」「溶質」など）&lt;/li&gt;
&lt;li&gt;&lt;strong&gt;実験の目的を一言で書く&lt;/strong&gt;（リード文の読み飛ばし防止）&lt;/li&gt;
&lt;li&gt;&lt;strong&gt;操作で何が増減するか&lt;/strong&gt;を矢印で整理（加熱・冷却・水を加える・蒸発など）&lt;/li&gt;
&lt;li&gt;&lt;strong&gt;最後に検算&lt;/strong&gt;（「水100gでこの量は多すぎない？」などの常識チェック）&lt;/li&gt;
&lt;/ol&gt;
&lt;/div&gt;
&lt;/div&gt;
&lt;p&gt;&lt;!-- 2) よくあるミス：検索需要が強い“単位・基準・言葉” --&gt;&lt;/p&gt;
&lt;div class="row mb-4"&gt;
&lt;div class="col-md-6 mb-3"&gt;
&lt;div class="card h-100 border-0 shadow-sm"&gt;
&lt;div class="card-header" style="background-color: #e8f1ff;"&gt;&lt;strong&gt;よくあるミス①：単位・換算ミス&lt;/strong&gt;&lt;/div&gt;
&lt;div class="card-body"&gt;
&lt;ul class="mb-0 ps-3"&gt;
&lt;li&gt;&lt;strong&gt;cm³＝mL&lt;/strong&gt;を忘れて計算がズレる&lt;/li&gt;
&lt;li&gt;&lt;strong&gt;kg→g&lt;/strong&gt;に直さず割合をかける&lt;/li&gt;
&lt;li&gt;「水100gあたり」の条件を見落として&lt;strong&gt;全体量&lt;/strong&gt;で割ってしまう&lt;/li&gt;
&lt;/ul&gt;
&lt;/div&gt;
&lt;/div&gt;
&lt;/div&gt;
&lt;div class="col-md-6 mb-3"&gt;
&lt;div class="card h-100 border-0 shadow-sm"&gt;
&lt;div class="card-header" style="background-color: #e8f5e9;"&gt;&lt;strong&gt;よくあるミス②：実験（リード文）を小問集合にする&lt;/strong&gt;&lt;/div&gt;
&lt;div class="card-body"&gt;
&lt;ul class="mb-0 ps-3"&gt;
&lt;li&gt;枝問を先に解き、&lt;strong&gt;実験の目的&lt;/strong&gt;が最後まで不明&lt;/li&gt;
&lt;li&gt;「加熱／冷却／蒸発」の操作で&lt;strong&gt;何が変わるか&lt;/strong&gt;を整理しない&lt;/li&gt;
&lt;li&gt;グラフ・表の&lt;strong&gt;何が縦軸／横軸か&lt;/strong&gt;を確認せずに読み違える&lt;/li&gt;
&lt;/ul&gt;
&lt;/div&gt;
&lt;/div&gt;
&lt;/div&gt;
&lt;/div&gt;
&lt;p&gt;&lt;!-- 3) ミニ演習：記事内で完結する“練習＋解答”を用意（検索面＋滞在） --&gt;&lt;/p&gt;
&lt;div class="card mb-4 border-0 shadow-sm"&gt;
&lt;div class="card-header text-white" style="background-color: #2e7d32;"&gt;ミニ演習（5問）：「暗記＋計算」をつなぐ練習&lt;/div&gt;
&lt;div class="card-body"&gt;
&lt;p class="mb-2"&gt;解き方の確認用です。&lt;strong&gt;式より先に「基準」と「単位」&lt;/strong&gt;をメモしてから解いてみてください。&lt;/p&gt;
&lt;ol class="mb-3"&gt;
&lt;li&gt;&lt;strong&gt;単位&lt;/strong&gt;：1.2kgは何g？ 0.35Lは何mL？&lt;/li&gt;
&lt;li&gt;&lt;strong&gt;基準&lt;/strong&gt;：「水100gに5g溶ける」とある。水が200gなら最大何g溶ける？&lt;/li&gt;
&lt;li&gt;&lt;strong&gt;操作&lt;/strong&gt;：温める／冷やす／水を加える／蒸発させる。溶ける量が&lt;strong&gt;変わりやすい&lt;/strong&gt;操作はどれ？（理由も一言）&lt;/li&gt;
&lt;li&gt;&lt;strong&gt;読み取り&lt;/strong&gt;：グラフの横軸が温度、縦軸が溶解度。温度が上がると溶解度が上がる物質で、冷やすと何が起きやすい？&lt;/li&gt;
&lt;li&gt;&lt;strong&gt;枝問&lt;/strong&gt;：リード文の実験で「何を確かめたいか」を一言で書くとしたら、どんな形がよい？（例：〜の関係を確かめる）&lt;/li&gt;
&lt;/ol&gt;
&lt;details class="card border-0" style="background-color: #f8f9fa;"&gt;
&lt;summary class="px-3 py-2" style="cursor: pointer; list-style: none;"&gt;&lt;strong&gt;解答例（クリックで表示）&lt;/strong&gt;&lt;/summary&gt;
&lt;div class="card-body pt-2"&gt;
&lt;ol class="mb-0"&gt;
&lt;li&gt;1.2kg＝1200g、0.35L＝350mL&lt;/li&gt;
&lt;li&gt;10g（「水100gあたり」なので200gなら2倍）&lt;/li&gt;
&lt;li&gt;温める／冷やす（溶解度は温度で変わりやすい。水を加える・蒸発は濃さを変える操作）&lt;/li&gt;
&lt;li&gt;溶けきれなくなり、結晶が出やすい（析出）&lt;/li&gt;
&lt;li&gt;「温度と溶ける量の関係を確かめる」など、目的を“関係”で表現&lt;/li&gt;
&lt;/ol&gt;
&lt;/div&gt;
&lt;/details&gt;
&lt;/div&gt;
&lt;/div&gt;
&lt;p&gt;&lt;!-- 4) FAQ：周辺クエリ拾い。既存の内部リンクも自然に再利用 --&gt;&lt;/p&gt;
&lt;h2 class="mt-4 mb-3"&gt;よくある質問（化学分野）&lt;/h2&gt;
&lt;div id="chemFaq" class="accordion mb-4"&gt;
&lt;div class="card mb-2 border-0 shadow-sm"&gt;
&lt;div id="q1" class="card-header" style="background-color: #e8f1ff;"&gt;&lt;button class="btn btn-link text-decoration-none" type="button" data-toggle="collapse" data-target="#a1" aria-expanded="true" aria-controls="a1"&gt;&lt;br /&gt;
Q1. 溶解度と濃度の違いがごちゃごちゃになります&lt;br /&gt;
&lt;/button&gt;&lt;/div&gt;
&lt;div id="a1" class="collapse show" aria-labelledby="q1" data-parent="#chemFaq"&gt;
&lt;div class="card-body"&gt;
&lt;p class="mb-2"&gt;&lt;strong&gt;溶解度&lt;/strong&gt;は「その温度で最大どれだけ溶けるか（上限）」。&lt;strong&gt;濃度&lt;/strong&gt;は「今どれだけ溶けているか（現状）」です。&lt;/p&gt;
&lt;p class="mb-0"&gt;復習の入口は、&lt;a href="https://rika-quest.com/column/dissolution/"&gt;ものの溶け方&lt;/a&gt; → &lt;a href="https://rika-quest.com/column/solubility/"&gt;溶解度&lt;/a&gt; の順にすると整理しやすいです。&lt;/p&gt;
&lt;/div&gt;
&lt;/div&gt;
&lt;/div&gt;
&lt;div class="card mb-2 border-0 shadow-sm"&gt;
&lt;div id="q2" class="card-header" style="background-color: #e8f5e9;"&gt;&lt;button class="btn btn-link text-decoration-none" type="button" data-toggle="collapse" data-target="#a2" aria-expanded="false" aria-controls="a2"&gt;&lt;br /&gt;
Q2. 「水100gあたり」に毎回ひっかかります&lt;br /&gt;
&lt;/button&gt;&lt;/div&gt;
&lt;div id="a2" class="collapse" aria-labelledby="q2" data-parent="#chemFaq"&gt;
&lt;div class="card-body"&gt;
&lt;p class="mb-2"&gt;まず&lt;strong&gt;基準＝水100g&lt;/strong&gt;を太字でメモし、実際の水の量が何倍かを先に出します（200gなら2倍、50gなら1/2）。&lt;/p&gt;
&lt;p class="mb-0"&gt;式を立てる前に「何倍？」を固定するだけで、計算の迷いが減ります。&lt;/p&gt;
&lt;/div&gt;
&lt;/div&gt;
&lt;/div&gt;
&lt;div class="card mb-2 border-0 shadow-sm"&gt;
&lt;div id="q3" class="card-header" style="background-color: #e8f1ff;"&gt;&lt;button class="btn btn-link text-decoration-none" type="button" data-toggle="collapse" data-target="#a3" aria-expanded="false" aria-controls="a3"&gt;&lt;br /&gt;
Q3. 気体と水溶液がつながりません（発生気体・性質が混乱）&lt;br /&gt;
&lt;/button&gt;&lt;/div&gt;
&lt;div id="a3" class="collapse" aria-labelledby="q3" data-parent="#chemFaq"&gt;
&lt;div class="card-body"&gt;
&lt;p class="mb-2"&gt;化学は単元が横につながります。気体の性質をまとめてから水溶液に戻すと整理が速いです。&lt;/p&gt;
&lt;p class="mb-0"&gt;&lt;a href="https://rika-quest.com/column/gas_and_aqueous_liquid/"&gt;気体と水よう液の基礎整理&lt;/a&gt;を先に確認すると、用語と現象がつながりやすくなります。&lt;/p&gt;
&lt;/div&gt;
&lt;/div&gt;
&lt;/div&gt;
&lt;div class="card mb-2 border-0 shadow-sm"&gt;
&lt;div id="q4" class="card-header" style="background-color: #e8f5e9;"&gt;&lt;button class="btn btn-link text-decoration-none" type="button" data-toggle="collapse" data-target="#a4" aria-expanded="false" aria-controls="a4"&gt;&lt;br /&gt;
Q4. 実験問題が「小問の寄せ集め」に見えてしまいます&lt;br /&gt;
&lt;/button&gt;&lt;/div&gt;
&lt;div id="a4" class="collapse" aria-labelledby="q4" data-parent="#chemFaq"&gt;
&lt;div class="card-body"&gt;
&lt;p class="mb-2"&gt;枝問は“順番に読めば点が取れる”構造になっています。最初に&lt;strong&gt;目的を一言&lt;/strong&gt;で書き、操作ごとに矢印（増える／減る）を入れるだけで、見え方が変わります。&lt;/p&gt;
&lt;p class="mb-0"&gt;本文中の「枝問のストーリー」パートとあわせて、上のチェックリストをテンプレ化してください。&lt;/p&gt;
&lt;/div&gt;
&lt;/div&gt;
&lt;/div&gt;
&lt;/div&gt;
&lt;p&gt;&lt;!-- =============================== 追記ここまで =============================== --&gt;&lt;/p&gt;
&lt;/div&gt;
&lt;p&gt;&lt;!-- 化学分野の引っかかりポイント --&gt;&lt;/p&gt;
&lt;h2 class="mt-4 mb-3"&gt;化学分野の引っかかりポイントとは？&lt;/h2&gt;
&lt;div class="card mb-3 border-0 shadow-sm"&gt;
&lt;div class="card-body"&gt;
&lt;h3 class="h5 mb-3"&gt;「単位」で引っかかるのは物理と共通&lt;/h3&gt;
&lt;blockquote class="blockquote" style="font-size: 0.95rem;"&gt;&lt;p&gt;高野：これは物理と共通してて、&lt;span style="color: #0000ff;"&gt;単位が引っかかるところ&lt;/span&gt;は共通して言えることかなと、まず一点思います。&lt;/p&gt;&lt;/blockquote&gt;
&lt;p class="mb-3"&gt;化学分野でも、物理と同じように&lt;strong&gt;単位の扱い&lt;/strong&gt;でミスが多くなります。&lt;br /&gt;
たとえば、&lt;/p&gt;
&lt;ul class="mb-2"&gt;
&lt;li&gt;g と kg（質量）&lt;/li&gt;
&lt;li&gt;cm³ と mL（体積）&lt;/li&gt;
&lt;li&gt;℃ と g／100g（水100gあたり何g溶けるか）&lt;/li&gt;
&lt;/ul&gt;
&lt;p class="mb-3"&gt;など、&lt;strong&gt;「何を基準にしている単位なのか」&lt;/strong&gt;を理解しないまま、数字だけを追ってしまうと、&lt;br /&gt;
正しい式を立てても&lt;strong&gt;単位換算ミス&lt;/strong&gt;で点数を落としてしまいます。&lt;/p&gt;
&lt;p class="mb-2"&gt;単位ミスを防ぐための基本は、次の3つです。&lt;/p&gt;
&lt;ul class="mb-0"&gt;
&lt;li&gt;問題文に出てくる数値の横に、必ず&lt;strong&gt;単位を書き込みなおす&lt;/strong&gt;&lt;/li&gt;
&lt;li&gt;計算を始める前に、&lt;strong&gt;同じ単位にそろえる&lt;/strong&gt;（例：kg → g、L → mL）&lt;/li&gt;
&lt;li&gt;答えを書いたあとに、&lt;strong&gt;「1Lでこの量は現実的か？」&lt;/strong&gt;など、ざっくり検算する&lt;/li&gt;
&lt;/ul&gt;
&lt;/div&gt;
&lt;/div&gt;
&lt;div class="card mb-4 border-0 shadow-sm"&gt;
&lt;div class="card-body"&gt;
&lt;h3 class="h5 mb-3"&gt;暗記＋計算という「二刀流」が必要な分野&lt;/h3&gt;
&lt;blockquote class="blockquote" style="font-size: 0.95rem;"&gt;&lt;p&gt;高野：化学の大変なところは暗記・計算2ジャンル入ってきて苦労してる人が多いと思うんです。&lt;br /&gt;
物理は割と計算オンリーみたいなところありますが化学の場合は知識もさることながらある程度、割合の計算というのはすごく出るので…&lt;br /&gt;
基本的には計算して頑張るっていう部分と暗記して覚える&lt;span style="color: #ff0000;"&gt;バランスが大事な分野&lt;/span&gt;になると思います。&lt;/p&gt;&lt;/blockquote&gt;
&lt;p class="mb-3"&gt;化学分野が難しく感じられる大きな理由は、&lt;strong&gt;「覚える」だけでも、「計算する」だけでも足りない&lt;/strong&gt;ところにあります。&lt;br /&gt;
代表的な要素を挙げると、&lt;/p&gt;
&lt;ul class="mb-2"&gt;
&lt;li&gt;物質名・性質・反応の&lt;strong&gt;知識（暗記）&lt;/strong&gt;&lt;/li&gt;
&lt;li&gt;濃度・溶解度・質量保存などの&lt;strong&gt;計算（割合・比）&lt;/strong&gt;&lt;/li&gt;
&lt;/ul&gt;
&lt;p class="mb-3"&gt;の両方が要求されます。&lt;br /&gt;
そのため、得意・不得意のタイプによって、&lt;strong&gt;伸ばし方のアプローチ&lt;/strong&gt;も変わってきます。&lt;/p&gt;
&lt;p class="mb-3"&gt;「知識（暗記）」側が抜けやすい単元として、水溶液の性質や気体の扱いが典型です。まずは、&lt;a href="https://rika-quest.com/column/aqueous-solution/"&gt;いろいろな水溶液の性質（色・反応・性質の整理）&lt;/a&gt;を軸に、知識の穴を埋めていくのがおすすめです。&lt;/p&gt;
&lt;p&gt;&lt;!-- 表：タイプ別のつまずきと対策 --&gt;&lt;/p&gt;
&lt;div class="table-responsive mb-2"&gt;
&lt;table class="table table-bordered align-middle mb-0"&gt;
&lt;thead style="background-color: #e8f5e9;"&gt;
&lt;tr class="text-center"&gt;
&lt;th scope="col"&gt;タイプ&lt;/th&gt;
&lt;th scope="col"&gt;つまずきやすいポイント&lt;/th&gt;
&lt;th scope="col"&gt;意識したいこと・対策&lt;/th&gt;
&lt;/tr&gt;
&lt;/thead&gt;
&lt;tbody&gt;
&lt;tr&gt;
&lt;td class="fw-bold"&gt;算数が得意な子&lt;/td&gt;
&lt;td&gt;計算は速いが、物質名・性質・実験の流れなど&lt;strong&gt;知識の抜け&lt;/strong&gt;が原因でミスすることが多い。&lt;/td&gt;
&lt;td&gt;
&lt;ul class="mb-0 ps-3"&gt;
&lt;li&gt;計算だけでなく、&lt;strong&gt;「何の実験か」&lt;/strong&gt;を一言で説明できるようにする&lt;/li&gt;
&lt;li&gt;暗記箇所は、表やカードにして&lt;strong&gt;短時間で何度も復習&lt;/strong&gt;する&lt;/li&gt;
&lt;li&gt;計算問題も、答えだけでなく&lt;strong&gt;言葉で解き方を説明&lt;/strong&gt;してみる&lt;/li&gt;
&lt;/ul&gt;
&lt;/td&gt;
&lt;/tr&gt;
&lt;tr style="background-color: #f1f8e9;"&gt;
&lt;td class="fw-bold"&gt;算数が苦手な子&lt;/td&gt;
&lt;td&gt;説明を読んで現象はイメージできるが、&lt;strong&gt;割合・比の式を立てる段階で手が止まりやすい。&lt;/strong&gt;&lt;/td&gt;
&lt;td&gt;
&lt;ul class="mb-0 ps-3"&gt;
&lt;li&gt;食塩水などの&lt;strong&gt;基本の「割合」復習&lt;/strong&gt;からやり直す&lt;/li&gt;
&lt;li&gt;「もとになる量」「比べる量」を色分けして整理する&lt;/li&gt;
&lt;li&gt;同じパターンの問題を&lt;strong&gt;少数の例題で反復&lt;/strong&gt;し、式の立て方を体に覚えさせる&lt;/li&gt;
&lt;/ul&gt;
&lt;/td&gt;
&lt;/tr&gt;
&lt;tr&gt;
&lt;td class="fw-bold"&gt;暗記は得意だが応用が苦手な子&lt;/td&gt;
&lt;td&gt;用語は覚えているのに、&lt;strong&gt;実験の意図や結果の読み取り&lt;/strong&gt;になると正答率が下がる。&lt;/td&gt;
&lt;td&gt;
&lt;ul class="mb-0 ps-3"&gt;
&lt;li&gt;&lt;strong&gt;「この実験は何を調べるため？」&lt;/strong&gt;を毎回ノートに書く&lt;/li&gt;
&lt;li&gt;動画・写真・図を見ながら、&lt;strong&gt;結果の意味を自分の言葉で説明&lt;/strong&gt;する練習をする&lt;/li&gt;
&lt;li&gt;枝問の流れを追い、&lt;strong&gt;問題全体のストーリー&lt;/strong&gt;をつかむ習慣をつける&lt;/li&gt;
&lt;/ul&gt;
&lt;/td&gt;
&lt;/tr&gt;
&lt;/tbody&gt;
&lt;/table&gt;
&lt;/div&gt;
&lt;p class="mb-0"&gt;化学を得点源にするためには、&lt;strong&gt;「暗記だけ」「計算だけ」に偏らず、両方をバランスよく鍛える&lt;/strong&gt;ことが重要です。&lt;br /&gt;
どちらか一方が苦手な場合は、まず&lt;strong&gt;自分がどのタイプか&lt;/strong&gt;を把握し、対策の優先順位を決めていきましょう。&lt;/p&gt;
&lt;/div&gt;
&lt;/div&gt;
&lt;p&gt;&lt;!-- 学習ポイントまとめカード --&gt;&lt;/p&gt;
&lt;div class="row mb-4"&gt;
&lt;div class="col-md-6 mb-3"&gt;
&lt;div class="card h-100 border-0 shadow-sm"&gt;
&lt;div class="card-header text-white" style="background-color: #2e7d32;"&gt;化学で点数を伸ばす3つの視点&lt;/div&gt;
&lt;div class="card-body"&gt;
&lt;ul class="mb-0 ps-3"&gt;
&lt;li&gt;&lt;strong&gt;単位と割合&lt;/strong&gt;の扱いに慣れる（g・mL・％の関係）&lt;/li&gt;
&lt;li&gt;&lt;strong&gt;暗記と計算&lt;/strong&gt;の両方に時間を配分する&lt;/li&gt;
&lt;li&gt;リード文・枝問の&lt;strong&gt;ストーリー&lt;/strong&gt;を意識して問題に取り組む&lt;/li&gt;
&lt;/ul&gt;
&lt;p class="mt-3 mb-0" style="font-size: 0.9rem;"&gt;この3点を意識して勉強するだけでも、「何となく難しい」化学が、&lt;br /&gt;
少しずつ&lt;strong&gt;「型が見える」得点源&lt;/strong&gt;へと変わっていきます。&lt;/p&gt;
&lt;/div&gt;
&lt;/div&gt;
&lt;/div&gt;
&lt;div class="col-md-6 mb-3"&gt;
&lt;div class="card h-100 border-0 shadow-sm"&gt;
&lt;div class="card-header text-white" style="background-color: #43a047;"&gt;家庭学習でできる工夫&lt;/div&gt;
&lt;div class="card-body"&gt;
&lt;ul class="mb-0 ps-3"&gt;
&lt;li&gt;算数の&lt;strong&gt;食塩水・割合&lt;/strong&gt;を並行して復習する&lt;/li&gt;
&lt;li&gt;実験の図の横に&lt;strong&gt;一言メモ&lt;/strong&gt;を残す（「何を調べる実験か」）&lt;/li&gt;
&lt;li&gt;動画・写真を見ながら、&lt;strong&gt;自分で実験の流れを説明&lt;/strong&gt;してみる&lt;/li&gt;
&lt;/ul&gt;
&lt;p class="mt-3 mb-0" style="font-size: 0.9rem;"&gt;「どこから手をつければいいか分からない」という場合は、&lt;br class="d-none d-md-inline" /&gt;まずは&lt;strong&gt;上の3つだけ&lt;/strong&gt;に絞って取り組むのがおすすめです。&lt;/p&gt;
&lt;/div&gt;
&lt;/div&gt;
&lt;/div&gt;
&lt;/div&gt;
&lt;p&gt;&lt;!-- CTA 1：本文中盤の四角いCTA --&gt;&lt;/p&gt;
&lt;div class="card mb-5 border-0 shadow-sm" style="background-color: #e8f5e9;"&gt;
&lt;div class="card-body p-4"&gt;
&lt;h2 class="h5 mb-3" style="color: #1b5e20;"&gt;「暗記も計算も整理してほしい」と感じている方へ&lt;/h2&gt;
&lt;p class="mb-3" style="font-size: 0.95rem;"&gt;当塾「しゅん吉クエスト」では、化学分野を含む理科全体について、&lt;strong&gt;一人ひとりの弱点に合わせた個別指導&lt;/strong&gt;を行っています。&lt;br /&gt;
「溶解度だけ極端に苦手」「リード文は読めているつもりなのに点数につながらない」など、同じ“化学が苦手”でも原因は様々です。&lt;/p&gt;
&lt;p class="mb-3" style="font-size: 0.95rem;"&gt;授業では、ただ解き方を教えるだけではなく、&lt;/p&gt;
&lt;ul class="mb-3 ps-3" style="font-size: 0.9rem;"&gt;
&lt;li&gt;単位・割合・比など、&lt;strong&gt;算数とのつながり&lt;/strong&gt;を整理し直す&lt;/li&gt;
&lt;li&gt;実験の意図・流れを押さえた&lt;strong&gt;リード文の読み方&lt;/strong&gt;を身につける&lt;/li&gt;
&lt;li&gt;頻出単元ごとに&lt;strong&gt;「まず覚えるべきこと」&lt;/strong&gt;を絞り込む&lt;/li&gt;
&lt;/ul&gt;
&lt;p class="mb-3" style="font-size: 0.9rem;"&gt;「化学だけ時間をかけているのに伸びづらい…」という場合は、&lt;br class="d-none d-md-inline" /&gt;まず&lt;strong&gt;つまずきの原因を一緒に言語化すること&lt;/strong&gt;から始めてみませんか。&lt;/p&gt;
&lt;div class="text-center text-md-start"&gt;
&lt;p&gt;&lt;a class="btn btn-success px-4 py-2 mb-2" style="border-radius: 999px; font-size: 0.95rem;" href="https://rika-quest.com/kouza/"&gt;&lt;br /&gt;
理科個別指導の詳細を見る&lt;br /&gt;
&lt;/a&gt;&lt;/p&gt;
&lt;p class="mb-0" style="font-size: 0.85rem; color: #555;"&gt;開講講座や指導スタイルの詳細は、上記「講座案内ページ」からご覧いただけます。&lt;/p&gt;
&lt;/div&gt;
&lt;/div&gt;
&lt;/div&gt;
&lt;p&gt;&lt;!-- 算数の食塩水と溶解度の違い --&gt;&lt;/p&gt;
&lt;h2 class="mt-4 mb-3"&gt;算数の食塩水と溶解度計算は同じ？違う？&lt;/h2&gt;
&lt;div class="card mb-4 border-0 shadow-sm"&gt;
&lt;div class="card-body"&gt;
&lt;h3 class="h5 mb-3"&gt;共通する「割合の考え方」と、化学特有のポイント&lt;/h3&gt;
&lt;p class="mb-3"&gt;算数にも&lt;strong&gt;食塩水&lt;/strong&gt;の分野があり、「みかけ上、溶解度の計算と同じでは？」と感じる方も多いと思います。&lt;br /&gt;
確かに、&lt;/p&gt;
&lt;ul&gt;
&lt;li&gt;「全体の量」と「溶けている量」の割合を考える&lt;/li&gt;
&lt;li&gt;比・割合の式を使って、未知の量を求める&lt;/li&gt;
&lt;/ul&gt;
&lt;p class="mb-3"&gt;という点では共通していますが、理科の化学では&lt;strong&gt;それだけでは終わりません&lt;/strong&gt;。&lt;br /&gt;
温度によって溶ける量が変わる&lt;strong&gt;溶解度曲線&lt;/strong&gt;や、&lt;br /&gt;
「加熱する／冷やす」「水を加える／水を蒸発させる」といった&lt;strong&gt;操作の意味&lt;/strong&gt;も同時に理解する必要があります。&lt;/p&gt;
&lt;h3 class="h5 mb-3"&gt;「枝問付きのストーリー問題」になるのが理科&lt;/h3&gt;
&lt;blockquote class="blockquote" style="font-size: 0.95rem;"&gt;&lt;p&gt;高野：理科はそこに考察ポイントも載ってきたりして、基本的に理科は枝問と呼ばれる&lt;span style="color: #0000ff;"&gt;大問小問でリード&lt;/span&gt;がつくので、必ず順に追っていけばある程度、点が取れる科目ではあるんですよ。&lt;br /&gt;
だけど、どういう意図でやってる実験かある程度知らないと全部が小問集合に見えてきて、問題が単発になりがちなところが多いので…。&lt;/p&gt;&lt;/blockquote&gt;
&lt;p class="mb-3"&gt;算数の食塩水は、&lt;strong&gt;1問完結の計算問題&lt;/strong&gt;として出題されることが多いのに対し、&lt;br /&gt;
理科の溶解度・濃度の問題は、&lt;/p&gt;
&lt;ul&gt;
&lt;li&gt;リード文（導入）で&lt;strong&gt;実験の条件・手順&lt;/strong&gt;が説明される&lt;/li&gt;
&lt;li&gt;その内容にもとづいて枝問（小問）が&lt;strong&gt;順番に積み重なっていく&lt;/strong&gt;&lt;/li&gt;
&lt;li&gt;途中に&lt;strong&gt;グラフの読み取りや考察&lt;/strong&gt;が挟まる&lt;/li&gt;
&lt;/ul&gt;
&lt;p class="mb-3"&gt;といった構成になっていることが多いです。&lt;br /&gt;
つまり、&lt;strong&gt;「計算そのもの」だけでなく、「その計算がどんな実験と結びついているか」&lt;/strong&gt;まで理解しておく必要があります。&lt;/p&gt;
&lt;p class="mb-2"&gt;そのため、溶解度・濃度の問題では次のような読み方を意識してみてください。&lt;/p&gt;
&lt;ol class="mb-0"&gt;
&lt;li&gt;&lt;strong&gt;リード文で「何の実験か」「何を確かめたいか」をつかむ&lt;/strong&gt;&lt;/li&gt;
&lt;li&gt;実験操作（加熱・冷却・水を加えるなど）に線を引き、&lt;strong&gt;溶ける量が増えるのか減るのか&lt;/strong&gt;をイメージする&lt;/li&gt;
&lt;li&gt;グラフや表と照らし合わせて、&lt;strong&gt;温度と溶解度の関係&lt;/strong&gt;を確認する&lt;/li&gt;
&lt;li&gt;最後に、算数で学んだ&lt;strong&gt;「割合」の考え方&lt;/strong&gt;で具体的な数値計算に入る&lt;/li&gt;
&lt;/ol&gt;
&lt;/div&gt;
&lt;/div&gt;
&lt;p&gt;&lt;!-- 実験理解と実体験の重要性 --&gt;&lt;/p&gt;
&lt;h2 class="mt-4 mb-3"&gt;実験の流れを理解することと「実体験」の大切さ&lt;/h2&gt;
&lt;div class="card mb-4 border-0 shadow-sm"&gt;
&lt;div class="card-body"&gt;
&lt;h3 class="h5 mb-3"&gt;リード文を「小問集合」にしないために&lt;/h3&gt;
&lt;blockquote class="blockquote" style="font-size: 0.95rem;"&gt;&lt;p&gt;高野：どういう意図でやってる実験かある程度知らないと全部が小問集合に見えてきて、問題が単発になりがちなところが多いので…。&lt;/p&gt;&lt;/blockquote&gt;
&lt;p class="mb-3"&gt;化学分野の大問では、リード文を読み飛ばして&lt;strong&gt;いきなり枝問から解き始める&lt;/strong&gt;子も少なくありません。&lt;br /&gt;
しかし、それでは&lt;/p&gt;
&lt;ul&gt;
&lt;li&gt;実験の目的&lt;/li&gt;
&lt;li&gt;操作ごとの変化（何が増えて何が減るのか）&lt;/li&gt;
&lt;li&gt;グラフ・表が何を表しているのか&lt;/li&gt;
&lt;/ul&gt;
&lt;p class="mb-3"&gt;が曖昧なままになり、結果的に&lt;strong&gt;その場しのぎの小問集合&lt;/strong&gt;のように見えてしまいます。&lt;/p&gt;
&lt;p class="mb-2"&gt;そこで、リード文を読むときには、次のポイントを意識してみてください。&lt;/p&gt;
&lt;ol class="mb-3"&gt;
&lt;li&gt;最初の一文を読んだ段階で、&lt;strong&gt;「何の実験か」&lt;/strong&gt;をノートに一言で書く&lt;/li&gt;
&lt;li&gt;操作（加熱・冷却・ろ過・蒸発など）ごとに、&lt;strong&gt;図やイラストで流れをメモ&lt;/strong&gt;する&lt;/li&gt;
&lt;li&gt;各枝問の前に、「ここでは何を確認している小問か？」を自分でラベル付けする&lt;/li&gt;
&lt;/ol&gt;
&lt;p class="mb-0"&gt;こうした小さな工夫だけでも、&lt;strong&gt;問題全体のストーリーが見えやすくなり&lt;/strong&gt;、&lt;br /&gt;
単発の知識問題としてではなく、&lt;strong&gt;ひとつの実験として理解&lt;/strong&gt;できるようになります。&lt;/p&gt;
&lt;/div&gt;
&lt;/div&gt;
&lt;div class="card mb-4 border-0 shadow-sm"&gt;
&lt;div class="card-body"&gt;
&lt;h3 class="h5 mb-3"&gt;実験動画・教室・実体験をうまく使う&lt;/h3&gt;
&lt;blockquote class="blockquote" style="font-size: 0.95rem;"&gt;&lt;p&gt;高野：実験、動画や写真を実際見てみるとか、実験教室もあるので、実際自分が経験して&lt;br /&gt;
「ある程度この実験知ってる」となると、問題の流れが分かって計算とか、問題の条件を読解する意味ではそういう&lt;span style="color: #ff0000;"&gt;実体験しとくのは有利&lt;/span&gt;に働くかなと思いますね。&lt;/p&gt;&lt;/blockquote&gt;
&lt;p class="mb-3"&gt;化学分野では、&lt;strong&gt;「頭だけで理解しようとする」のではなく、目や手を使う体験&lt;/strong&gt;が大きな味方になります。&lt;/p&gt;
&lt;p class="mb-2"&gt;具体的には、次のような機会を意識的に活用すると効果的です。&lt;/p&gt;
&lt;ul class="mb-3"&gt;
&lt;li&gt;市販の実験キットや学校・塾の&lt;strong&gt;実験教室&lt;/strong&gt;に参加してみる&lt;/li&gt;
&lt;li&gt;塾や学校の授業で行った実験を、&lt;strong&gt;写真や動画で撮影&lt;/strong&gt;しておき、あとで見返す&lt;/li&gt;
&lt;li&gt;テキストに載っている&lt;strong&gt;実験写真・模式図&lt;/strong&gt;と、実際の様子を結びつけるように説明してもらう&lt;/li&gt;
&lt;li&gt;自宅でできる範囲の簡単な実験（食塩水の蒸発など）を親子で試してみる&lt;/li&gt;
&lt;/ul&gt;
&lt;p class="mb-0"&gt;一度でも「自分の目で見た」「自分の手でやってみた」ことがあると、&lt;br /&gt;
&lt;strong&gt;リード文の文章や図が一気にリアルに感じられるようになります。&lt;/strong&gt;&lt;br /&gt;
その結果、&lt;strong&gt;計算式の意味や、条件文の意図&lt;/strong&gt;も理解しやすくなり、&lt;br /&gt;
「暗記」と「計算」がバラバラではなく&lt;strong&gt;一本の線でつながっていく感覚&lt;/strong&gt;をつかみやすくなります。&lt;/p&gt;
&lt;p class="mt-3 mb-0"&gt;化学の「水溶液」単元は実験理解が得点に直結しやすいので、復習の順番を作るなら、&lt;a href="https://rika-quest.com/column/sum/"&gt;水よう液（中和）の要点整理&lt;/a&gt;で反応の流れを押さえ、次に&lt;a href="https://rika-quest.com/column/metal/"&gt;水よう液と金属（反応の違い・発生気体）&lt;/a&gt;へ進むと、現象がつながって理解しやすくなります。&lt;/p&gt;
&lt;/div&gt;
&lt;/div&gt;
&lt;p&gt;&lt;!-- まとめ --&gt;&lt;/p&gt;
&lt;h2 class="mt-4 mb-3"&gt;まとめ──暗記と計算をつなげて「できる化学」へ&lt;/h2&gt;
&lt;div class="card mb-4 border-0 shadow-sm"&gt;
&lt;div class="card-body"&gt;
&lt;p class="mb-3"&gt;化学分野は、&lt;strong&gt;「暗記も計算も必要」&lt;/strong&gt;という点で負担が大きく感じられますが、&lt;br /&gt;
ポイントを押さえて学習すれば、確実に&lt;strong&gt;安定した得点源&lt;/strong&gt;に変えていくことができます。&lt;/p&gt;
&lt;ul class="mb-3"&gt;
&lt;li&gt;物理と同様に、&lt;strong&gt;単位の扱い（g・mL・％など）&lt;/strong&gt;でつまずきやすい&lt;/li&gt;
&lt;li&gt;暗記と計算の&lt;strong&gt;どちらか一方に偏らず&lt;/strong&gt;、自分のタイプに応じて補強する&lt;/li&gt;
&lt;li&gt;算数の食塩水と似ている部分はあるが、&lt;strong&gt;理科では実験の意図や溶解度曲線の理解&lt;/strong&gt;が加わる&lt;/li&gt;
&lt;li&gt;リード文と枝問を&lt;strong&gt;ストーリーとして読む習慣&lt;/strong&gt;が、得点力アップのカギ&lt;/li&gt;
&lt;li&gt;実験動画や実験教室など、&lt;strong&gt;実体験を通してイメージを固める&lt;/strong&gt;と理解が一気に進む&lt;/li&gt;
&lt;/ul&gt;
&lt;p class="mb-3"&gt;いきなり完璧を目指すのではなく、まずは&lt;strong&gt;「単位」「割合」「リード文」&lt;/strong&gt;の3つに絞って、&lt;br /&gt;
ひとつひとつのつまずきを解消していきましょう。&lt;/p&gt;
&lt;p class="mb-3"&gt;化学は「溶ける・反応する・燃える・状態が変わる」といった現象がつながっています。復習の順番に迷う場合は、&lt;a href="https://rika-quest.com/column/how-to-burn/"&gt;ものの燃え方（有機物・無機物と酸化物の整理）&lt;/a&gt;や、&lt;a href="https://rika-quest.com/column/trimorphic_change/"&gt;状態変化の名前一覧（融解・凝固・蒸発など）&lt;/a&gt;から現象を一本化して見直すのも有効です。さらに計算で失点が出やすい場合は、温度変化と体積変化の関係を押さえるために、&lt;a href="https://rika-quest.com/column/volume-and-temperature/"&gt;ものの体積と温度（体積変化の基礎）&lt;/a&gt;を先に復習しておくと、気体・水溶液の計算問題の理解が安定しやすくなります。&lt;/p&gt;
&lt;p class="mb-0"&gt;本記事と動画、そして必要に応じて個別指導を組み合わせることで、&lt;br /&gt;
化学を&lt;strong&gt;「よく分からないから避けたい分野」から「点を取りに行ける分野」&lt;/strong&gt;へと変えていけるはずです。&lt;/p&gt;
&lt;/div&gt;
&lt;/div&gt;
&lt;p&gt;&lt;!-- CTA 2：フッターCTA（軽めの追いCTA） --&gt;&lt;/p&gt;
&lt;div class="card border-0 shadow-sm mb-4" style="background-color: #e8f5e9;"&gt;
&lt;div class="card-body text-center p-4"&gt;
&lt;h2 class="h5 mb-3" style="color: #1b5e20;"&gt;中学受験理科の「化学対策」を相談したい方へ&lt;/h2&gt;
&lt;p class="mb-3" style="font-size: 0.95rem;"&gt;「化学だけ伸び悩んでいる」「暗記と計算のバランスをどう取ればいいか知りたい」など、&lt;br class="d-none d-md-inline" /&gt;お子さまの現在地に合わせて、&lt;strong&gt;最適な学習プラン&lt;/strong&gt;をご提案いたします。&lt;/p&gt;
&lt;div class="mb-3"&gt;&lt;a class="btn btn-outline-success px-4 py-2 mb-2" style="border-radius: 999px; font-size: 0.95rem;" href="https://rika-quest.com/kouza/"&gt;&lt;br /&gt;
中学受験理科講座一覧を見る&lt;br /&gt;
&lt;/a&gt;&lt;a class="btn btn-success px-4 py-2 mb-2" style="border-radius: 999px; font-size: 0.95rem;" href="https://rika-quest.com/inquiry/"&gt;&lt;br /&gt;
体験授業・学習相談を申し込む&lt;br /&gt;
&lt;/a&gt;&lt;/div&gt;
&lt;p class="mb-0" style="font-size: 0.85rem; color: #555;"&gt;フォームからのご相談は24時間受付中です。内容を確認のうえ、講師よりご連絡させていただきます。&lt;/p&gt;
&lt;/div&gt;
&lt;/div&gt;
&lt;/div&gt;
&lt;p&gt;&amp;nbsp;&lt;/p&gt;
------</t>
  </si>
  <si>
    <t>以下のページは不自然なワードを使用しています。
これらを適切に自然な言葉に置き換えて下さい。
なお、本文の装飾や構造は絶対に変えないでください。
【対象ページURL】
https://rika-quest.com/column/geoscience/
【検出された不自然ワード】
- 型
- 固定
- 手順
- 設計
【本文】
------
&lt;p&gt;&amp;nbsp;&lt;/p&gt;
&lt;div class="container my-4"&gt;
&lt;p&gt;&lt;!-- Hero Section --&gt;&lt;/p&gt;
&lt;div class="card shadow-sm mb-4 border-0" style="background: linear-gradient(135deg, #2e7d32, #00695c); color: #fff;"&gt;
&lt;div class="card-body p-4"&gt;
&lt;div class="d-flex flex-wrap justify-content-between align-items-center mb-2"&gt;&lt;span class="badge bg-warning text-dark mb-2" style="font-size: 0.8rem;"&gt;中学受験理科／地学分野&lt;/span&gt;&lt;br /&gt;
&lt;span class="badge bg-light text-dark mb-2" style="font-size: 0.75rem;"&gt;天体・地震・地層の「つまずき」対策&lt;/span&gt;&lt;/div&gt;
&lt;h1 class="card-title mb-3" style="font-size: 1.9rem; line-height: 1.5;"&gt;中学受験理科「地学分野」の特徴とつまずきポイント──図とことばで克服する学習法&lt;/h1&gt;
&lt;p class="card-text mb-2" style="font-size: 0.98rem;"&gt;「天体の動きがイメージできない」「地震・地層の問題文が読みにくい」──そんな声が多い地学分野。&lt;br /&gt;
一方で、&lt;strong&gt;パターンをつかめば一気に得点源にもなりうる&lt;/strong&gt;、非常にコスパの良い分野でもあります。&lt;/p&gt;
&lt;p class="card-text mb-0" style="font-size: 0.98rem;"&gt;本記事では、&lt;strong&gt;知識50％×計算50％のバランス&lt;/strong&gt;を持つ地学の特徴と、&lt;br /&gt;
生徒がよく引っかかるポイント、その克服方法を、&lt;strong&gt;家庭学習でも実践しやすいステップ付き&lt;/strong&gt;で詳しく解説します。&lt;br /&gt;
動画とあわせて読むことで、地学に苦手意識があるお子さまでも「何から手をつければ良いか」がはっきり見えてくるはずです。&lt;/p&gt;
&lt;/div&gt;
&lt;/div&gt;
&lt;p&gt;&lt;!-- 動画（元記事のまま） --&gt;&lt;/p&gt;
&lt;div class="text-center mb-4"&gt;
&lt;div style="max-width: 720px; margin: 0 auto;"&gt;&lt;iframe title="YouTube video player" src="https://www.youtube.com/embed/UxcqwSxWlVY" width="560" height="315" frameborder="0" allowfullscreen="allowfullscreen"&gt;&lt;br /&gt;
&lt;span data-mce-type="bookmark" style="display: inline-block; width: 0px; overflow: hidden; line-height: 0;" class="mce_SELRES_start"&gt;&lt;/span&gt;&lt;br /&gt;
&lt;span data-mce-type="bookmark" style="display: inline-block; width: 0px; overflow: hidden; line-height: 0;" class="mce_SELRES_start"&gt;&lt;/span&gt;&lt;br /&gt;
&lt;/iframe&gt;&lt;/div&gt;
&lt;p class="mt-2 mb-0" style="font-size: 0.85rem; color: #555;"&gt;※動画では、地学分野のつまずきやすいポイントと指導上の工夫について、講師が詳しく解説しています。&lt;br /&gt;
記事とあわせて活用することで、理解が一段と深まります。&lt;/p&gt;
&lt;/div&gt;
&lt;p class="mb-4"&gt;地学分野は単元ごとに「図の読み方」「計算の型」が決まっています。まずは気になる単元からピンポイントで確認してください：&lt;a href="https://rika-quest.com/column/phases-of-the-moon/"&gt;月の満ち欠け・日食・月食&lt;/a&gt;／&lt;a href="https://rika-quest.com/column/rotation/"&gt;太陽と1日の動き&lt;/a&gt;。&lt;/p&gt;
&lt;p&gt;&lt;!-- 地学分野の特徴 --&gt;&lt;/p&gt;
&lt;h2 class="mt-4 mb-3"&gt;地学分野の全体像と特徴&lt;/h2&gt;
&lt;div class="card mb-3 border-0 shadow-sm"&gt;
&lt;div class="card-body"&gt;
&lt;h3 class="h5 mb-3"&gt;知識分野と計算分野が「50％ずつ」のバランス&lt;/h3&gt;
&lt;p class="mb-3"&gt;地学分野は、他の分野と比べても&lt;strong&gt;知識問題と計算問題のバランス&lt;/strong&gt;がはっきりしています。&lt;br /&gt;
用語暗記だけで乗り切ることも、計算力だけで押し切ることもできず、&lt;strong&gt;両方をバランス良く鍛える必要がある&lt;/strong&gt;のが大きな特徴です。&lt;/p&gt;
&lt;blockquote class="blockquote" style="font-size: 0.95rem;"&gt;&lt;p&gt;高野：&lt;br /&gt;
&lt;span style="color: #0000ff;"&gt;知識分野と計算分野が50％ずつ&lt;/span&gt;なのでバランス良く学習することがポイントになります。&lt;/p&gt;&lt;/blockquote&gt;
&lt;p class="mb-2"&gt;ここで意識したいのは、&lt;strong&gt;「知識用の勉強」と「計算用の勉強」を分けて考える&lt;/strong&gt;ことです。&lt;/p&gt;
&lt;ul class="mb-2"&gt;
&lt;li&gt;知識：用語・現象・しくみを&lt;strong&gt;図や写真とセットで覚える&lt;/strong&gt;&lt;/li&gt;
&lt;li&gt;計算：公式の暗記だけでなく、&lt;strong&gt;「なぜその式になるか」&lt;/strong&gt;を簡単でもよいので説明できるようにする&lt;/li&gt;
&lt;/ul&gt;
&lt;p class="mb-0"&gt;たとえば「地震の初期微動継続時間」や「天体の自転・公転に関する周期計算」など、&lt;br /&gt;
一見「ややこしい計算」に見える問題も、&lt;strong&gt;現象のイメージ＋決まった計算パターン&lt;/strong&gt;に分解すると理解しやすくなります。&lt;br /&gt;
まずはどの単元が「知識寄り」「計算寄り」なのかをざっくり把握し、&lt;strong&gt;学習時間の配分&lt;/strong&gt;から見直していきましょう。&lt;/p&gt;
&lt;/div&gt;
&lt;/div&gt;
&lt;div class="card mb-4 border-0 shadow-sm"&gt;
&lt;div class="card-body"&gt;
&lt;h3 class="h5 mb-3"&gt;「3Dを2Dで考える」天体分野の難しさ&lt;/h3&gt;
&lt;p class="mb-3"&gt;地学の中でも特に多くの生徒が苦手意識を持つのが&lt;strong&gt;天体分野&lt;/strong&gt;です。&lt;br /&gt;
実際に空を見上げても分かりづらく、しかも入試問題では&lt;strong&gt;平面の図&lt;/strong&gt;や&lt;strong&gt;グラフ&lt;/strong&gt;に置き換えられて出題されるため、&lt;br /&gt;
「頭の中でイメージする力」がどうしても必要になります。&lt;/p&gt;
&lt;blockquote class="blockquote" style="font-size: 0.95rem;"&gt;&lt;p&gt;高野：天体とかだと３Ｄになるので、それを&lt;br /&gt;
&lt;span style="color: #ff0000;"&gt;平面に書かれると想像できない&lt;/span&gt;人が多いです。これは塾としての課題でもあるんですけど、&lt;br /&gt;
ホログラム作って教えたい位です(笑)&lt;/p&gt;&lt;/blockquote&gt;
&lt;p class="mb-3"&gt;ここでつまずく理由はシンプルで、&lt;/p&gt;
&lt;ul class="mb-3"&gt;
&lt;li&gt;頭の中のイメージ（3D）&lt;/li&gt;
&lt;li&gt;テキストや問題の図（2D）&lt;/li&gt;
&lt;/ul&gt;
&lt;p class="mb-3"&gt;この&lt;strong&gt;2つをつなぐ「翻訳作業」&lt;/strong&gt;が十分に練習できていないからです。&lt;br /&gt;
逆に言えば、この「3D⇔2Dの行き来」をトレーニングしてしまえば、天体分野は一気に得点しやすくなります。&lt;/p&gt;
&lt;p class="mb-2"&gt;そのため、以下のようなツールを活用して、&lt;br /&gt;
&lt;span style="color: #0000ff;"&gt;天体が空間的に動いているイメージ&lt;/span&gt;をつかむことが大切です。&lt;/p&gt;
&lt;ul class="mb-3"&gt;
&lt;li&gt;地球儀を使って、地球の自転・公転や太陽との位置関係を確認する&lt;/li&gt;
&lt;li&gt;天体シミュレーションアプリなどで、時間とともに動く星や太陽・月の位置を視覚的に見る&lt;/li&gt;
&lt;li&gt;自分のノートで、&lt;strong&gt;「上が北」「右が東」など方位を固定して図を書く&lt;/strong&gt;&lt;/li&gt;
&lt;/ul&gt;
&lt;p class="mb-0"&gt;特に家庭学習では、&lt;strong&gt;問題を解く前に「まずは図だけをじっくり眺めて、何を表しているのかを言葉で説明する」時間&lt;/strong&gt;をとるのがおすすめです。&lt;br /&gt;
こうした一手間が、後々の&lt;strong&gt;速さ・正確さの土台&lt;/strong&gt;になっていきます。&lt;/p&gt;
&lt;/div&gt;
&lt;/div&gt;
&lt;p class="mb-4"&gt;天体は「1日の動き」と「1年の動き」を分けて整理すると、混乱が激減します：&lt;a href="https://rika-quest.com/column/rotation/"&gt;太陽と1日の動き（自転）&lt;/a&gt;／&lt;a href="https://rika-quest.com/column/south-middle-altitude/"&gt;太陽と1年の動きと南中高度（公転）&lt;/a&gt;／&lt;a href="https://rika-quest.com/column/star/"&gt;星の動き&lt;/a&gt;。&lt;/p&gt;
&lt;p&gt;&lt;!-- 特徴を表で整理 --&gt;&lt;/p&gt;
&lt;div class="table-responsive mb-4"&gt;
&lt;table class="table table-bordered align-middle mb-0"&gt;
&lt;thead style="background-color: #e8f5e9;"&gt;
&lt;tr class="text-center"&gt;
&lt;th scope="col"&gt;地学の要素&lt;/th&gt;
&lt;th scope="col"&gt;特徴&lt;/th&gt;
&lt;th scope="col"&gt;学習のポイント&lt;/th&gt;
&lt;/tr&gt;
&lt;/thead&gt;
&lt;tbody&gt;
&lt;tr&gt;
&lt;td class="fw-bold"&gt;知識分野&lt;/td&gt;
&lt;td&gt;用語・現象・しくみの理解が中心。暗記だけでなく、イメージと結びつけることが重要。&lt;/td&gt;
&lt;td&gt;
&lt;ul class="mb-0 ps-3"&gt;
&lt;li&gt;図や写真と&lt;strong&gt;セットで覚える&lt;/strong&gt;&lt;/li&gt;
&lt;li&gt;教科書・テキストの説明文を&lt;strong&gt;声に出して読む&lt;/strong&gt;&lt;/li&gt;
&lt;li&gt;「なぜそうなるのか？」を一言で言い直す癖をつける&lt;/li&gt;
&lt;/ul&gt;
&lt;/td&gt;
&lt;/tr&gt;
&lt;tr style="background-color: #f1f8e9;"&gt;
&lt;td class="fw-bold"&gt;計算分野&lt;/td&gt;
&lt;td&gt;天体の周期計算や地震の到達時刻、グラフ読解など。&lt;/td&gt;
&lt;td&gt;
&lt;ul class="mb-0 ps-3"&gt;
&lt;li&gt;&lt;strong&gt;単位換算&lt;/strong&gt;を丁寧に行う&lt;/li&gt;
&lt;li&gt;「条件」をノートに書き出して整理する&lt;/li&gt;
&lt;li&gt;間違えた計算問題は、&lt;strong&gt;どのステップでずれたか&lt;/strong&gt;を言葉で振り返る&lt;/li&gt;
&lt;/ul&gt;
&lt;/td&gt;
&lt;/tr&gt;
&lt;tr&gt;
&lt;td class="fw-bold"&gt;天体&lt;/td&gt;
&lt;td&gt;3Dの動きを2Dの図で表現するためイメージしづらい。方位や「見る人の立場」に注意が必要。&lt;/td&gt;
&lt;td&gt;
&lt;ul class="mb-0 ps-3"&gt;
&lt;li&gt;地球儀・アプリで立体的な動きを体感する&lt;/li&gt;
&lt;li&gt;自分で方位をそろえて&lt;strong&gt;同じ書き方で図を描く&lt;/strong&gt;&lt;/li&gt;
&lt;li&gt;「自分がどこから見ている設定なのか」をいつも確認する&lt;/li&gt;
&lt;/ul&gt;
&lt;/td&gt;
&lt;/tr&gt;
&lt;/tbody&gt;
&lt;/table&gt;
&lt;/div&gt;
&lt;p&gt;&lt;!-- 学習ポイントまとめのミニカード --&gt;&lt;/p&gt;
&lt;div class="row mb-4"&gt;
&lt;div class="col-md-6 mb-3"&gt;
&lt;div class="card h-100 border-0 shadow-sm"&gt;
&lt;div class="card-header text-white" style="background-color: #2e7d32;"&gt;地学で点数を伸ばす3つの視点&lt;/div&gt;
&lt;div class="card-body"&gt;
&lt;ul class="mb-0 ps-3"&gt;
&lt;li&gt;&lt;strong&gt;知識×計算の両輪&lt;/strong&gt;を意識して勉強する&lt;/li&gt;
&lt;li&gt;&lt;strong&gt;図・表・グラフ&lt;/strong&gt;を自分で描き直して整理する&lt;/li&gt;
&lt;li&gt;&lt;strong&gt;条件文の読解&lt;/strong&gt;と「ワード化」を習慣にする&lt;/li&gt;
&lt;/ul&gt;
&lt;p class="mt-3 mb-0" style="font-size: 0.9rem;"&gt;この3つを意識するだけでも、模試や過去問での「ケアレスミス」が大きく減り、&lt;br /&gt;
地学全体の得点が安定してきます。&lt;/p&gt;
&lt;/div&gt;
&lt;/div&gt;
&lt;/div&gt;
&lt;div class="col-md-6 mb-3"&gt;
&lt;div class="card h-100 border-0 shadow-sm"&gt;
&lt;div class="card-header text-white" style="background-color: #43a047;"&gt;家庭学習でできる工夫&lt;/div&gt;
&lt;div class="card-body"&gt;
&lt;ul class="mb-0 ps-3"&gt;
&lt;li&gt;地球儀や天体アプリで&lt;strong&gt;立体的なイメージ&lt;/strong&gt;をつくる&lt;/li&gt;
&lt;li&gt;単位換算だけを集中的に練習する時間を作る&lt;/li&gt;
&lt;li&gt;間違えた問題は、&lt;strong&gt;「どの条件を読み飛ばしたか」&lt;/strong&gt;まで振り返る&lt;/li&gt;
&lt;/ul&gt;
&lt;p class="mt-3 mb-0" style="font-size: 0.9rem;"&gt;特に、&lt;strong&gt;「正解した問題の中にも危なかった箇所がないか」&lt;/strong&gt;をチェックすることが、&lt;br /&gt;
本当の意味での実力アップにつながります。&lt;/p&gt;
&lt;/div&gt;
&lt;/div&gt;
&lt;/div&gt;
&lt;/div&gt;
&lt;p&gt;&lt;!-- CTA 1：本文中盤の四角いCTA --&gt;&lt;/p&gt;
&lt;div class="card mb-5 border-0 shadow-sm" style="background-color: #e8f5e9;"&gt;
&lt;div class="card-body p-4"&gt;
&lt;h2 class="h5 mb-3" style="color: #1b5e20;"&gt;「どこでつまずいているのか」を一緒に整理したい方へ&lt;/h2&gt;
&lt;p class="mb-3" style="font-size: 0.95rem;"&gt;当塾「しゅん吉クエスト」では、地学分野を含む理科全体について、&lt;strong&gt;一人ひとりの弱点に合わせた個別指導&lt;/strong&gt;を行っています。&lt;br /&gt;
「天体だけが極端に苦手」「計算になると手が止まる」「用語は覚えているのに問題になると解けない」など、&lt;br /&gt;
同じ“苦手”でも原因はお子さまによって様々です。&lt;/p&gt;
&lt;p class="mb-3" style="font-size: 0.95rem;"&gt;授業では、問題演習だけでなく、&lt;/p&gt;
&lt;ul class="mb-3 ps-3" style="font-size: 0.9rem;"&gt;
&lt;li&gt;どの単元で、どのタイプの問題につまずいているのかの&lt;strong&gt;分析&lt;/strong&gt;&lt;/li&gt;
&lt;li&gt;家庭学習の進め方や復習タイミングといった&lt;strong&gt;学習プランの設計&lt;/strong&gt;&lt;/li&gt;
&lt;li&gt;模試・過去問の結果を踏まえた&lt;strong&gt;「次にやるべきこと」の具体的な提案&lt;/strong&gt;&lt;/li&gt;
&lt;/ul&gt;
&lt;p class="mb-3" style="font-size: 0.9rem;"&gt;「理科に時間はかけているのに成績が安定しない」という場合は、&lt;br class="d-none d-md-inline" /&gt;まず&lt;strong&gt;つまずきの原因を一緒に言語化すること&lt;/strong&gt;から始めてみませんか。&lt;/p&gt;
&lt;div class="text-center text-md-start"&gt;
&lt;p&gt;&lt;a class="btn btn-success px-4 py-2 mb-2" style="border-radius: 999px; font-size: 0.95rem;" href="https://rika-quest.com/kouza/"&gt;&lt;br /&gt;
理科個別指導の詳細を見る&lt;br /&gt;
&lt;/a&gt;&lt;/p&gt;
&lt;p class="mb-0" style="font-size: 0.85rem; color: #555;"&gt;講座のラインナップや指導スタイルは、上記「講座案内ページ」からご覧いただけます。&lt;/p&gt;
&lt;/div&gt;
&lt;/div&gt;
&lt;/div&gt;
&lt;p&gt;&lt;!-- 引っ掛かりポイント --&gt;&lt;/p&gt;
&lt;h2 class="mt-4 mb-3"&gt;地学分野でよくある「引っ掛かりポイント」&lt;/h2&gt;
&lt;div class="card mb-3 border-0 shadow-sm"&gt;
&lt;div class="card-body"&gt;
&lt;h3 class="h5 mb-3"&gt;1. 単位系でのミスが多い&lt;/h3&gt;
&lt;blockquote class="blockquote" style="font-size: 0.95rem;"&gt;&lt;p&gt;高野：地学分野も計算が多いので、やっぱり&lt;br /&gt;
&lt;span style="color: #ff0000;"&gt;単位系で引っ掛かる&lt;/span&gt;のが大きいです。&lt;/p&gt;&lt;/blockquote&gt;
&lt;p class="mb-3"&gt;地震のP波・S波の問題や、天体の周期・時刻計算などでは、&lt;br /&gt;
&lt;strong&gt;「kmとm」「分と秒」&lt;/strong&gt;といった単位換算でつまずくケースが目立ちます。&lt;br /&gt;
正しい式を立てているのに答えだけ合わない……というときは、単位の見落としが原因になっていることが非常に多いです。&lt;/p&gt;
&lt;p class="mb-2"&gt;単位ミスを減らすには、次のような習慣づけが有効です。&lt;/p&gt;
&lt;ul class="mb-3"&gt;
&lt;li&gt;計算を始める前に、&lt;strong&gt;すべて同じ単位にそろえる&lt;/strong&gt;（例：km→m、分→秒）&lt;/li&gt;
&lt;li&gt;問題文に出てくる数値の横に、「m」「km」「分」「秒」など単位を必ず書き添える&lt;/li&gt;
&lt;li&gt;途中式を省略せず、&lt;strong&gt;「×60」「÷1000」などの換算を見える形で書く&lt;/strong&gt;&lt;/li&gt;
&lt;li&gt;答えを書いたあとに、&lt;strong&gt;「この単位で現実的か？」&lt;/strong&gt;を一瞬で良いのでチェックする&lt;/li&gt;
&lt;/ul&gt;
&lt;p class="mb-0"&gt;特に模試・過去問の復習では、「なぜ間違えたか？」を&lt;br /&gt;
&lt;strong&gt;「知識不足／計算ミス／単位ミス／読み落とし」&lt;/strong&gt;などに分類しておくと、&lt;br /&gt;
自分の弱点がはっきり見えてきます。地学分野はこの&lt;strong&gt;「単位ミス」ゾーン&lt;/strong&gt;を減らすだけでも、&lt;br /&gt;
得点が安定しやすくなります。&lt;/p&gt;
&lt;p class="mt-3 mb-0"&gt;地震の計算（初期微動継続時間など）の型を固めたい場合は、&lt;a href="https://rika-quest.com/column/earthquake/"&gt;地震の基礎（P波・S波・到達時刻の整理）&lt;/a&gt;もあわせて確認してください。&lt;/p&gt;
&lt;/div&gt;
&lt;/div&gt;
&lt;div class="card mb-3 border-0 shadow-sm"&gt;
&lt;div class="card-body"&gt;
&lt;h3 class="h5 mb-3"&gt;2. 地震・地層問題で必要になる「国語力」&lt;/h3&gt;
&lt;blockquote class="blockquote" style="font-size: 0.95rem;"&gt;&lt;p&gt;高野：地震や地層系の問題になると、ある程度用語も知らなきゃいけないのと、&lt;br /&gt;
問題にも条件が沢山付加されるので&lt;span style="color: #0000ff;"&gt;国語力は必要&lt;/span&gt;になりますが、&lt;br /&gt;
その問題の条件を読解していくっていう所で引っかかる子が多いかなと思います。&lt;/p&gt;&lt;/blockquote&gt;
&lt;p class="mb-3"&gt;地震・地層の問題文は、&lt;/p&gt;
&lt;ul&gt;
&lt;li&gt;「図1のA地点で…」「ただし、○○とする」など&lt;strong&gt;条件が多い&lt;/strong&gt;&lt;/li&gt;
&lt;li&gt;図と本文を&lt;strong&gt;行き来しながら読む必要がある&lt;/strong&gt;&lt;/li&gt;
&lt;li&gt;「ア〜エのうち、正しいものをすべて選べ」など&lt;strong&gt;選択肢も長くなりがち&lt;/strong&gt;&lt;/li&gt;
&lt;/ul&gt;
&lt;p class="mb-3"&gt;そのため、理科であっても&lt;strong&gt;読解力＝国語力&lt;/strong&gt;が不可欠です。&lt;br /&gt;
「知識はあるのに、問題になると正解できない」という場合は、&lt;strong&gt;文章の読み方&lt;/strong&gt;から見直してみましょう。&lt;/p&gt;
&lt;p class="mb-2"&gt;実際の解き方としては、次のような流れがおすすめです。&lt;/p&gt;
&lt;ol class="mb-3"&gt;
&lt;li&gt;問題文を一度読み、&lt;strong&gt;条件や数字に下線&lt;/strong&gt;を引く&lt;/li&gt;
&lt;li&gt;図の中にも「A」「B」「高さ10m」など条件を書き込み、&lt;strong&gt;1枚の図で整理&lt;/strong&gt;する&lt;/li&gt;
&lt;li&gt;「結局、何を聞かれているのか？」を自分の言葉で短く言い直す&lt;/li&gt;
&lt;li&gt;そのうえで、必要な公式や知識を思い出し、計算・判断に入る&lt;/li&gt;
&lt;/ol&gt;
&lt;p class="mb-0"&gt;このように&lt;strong&gt;①読む → ②図にまとめる → ③聞かれていることを整理 → ④解く&lt;/strong&gt;という手順を意識することで、&lt;br /&gt;
「なんとなく読み流してしまう」状態から抜け出すことができます。特に地学分野では、&lt;br /&gt;
&lt;strong&gt;このプロセスを丁寧に踏めるかどうかが得点差になります。&lt;/strong&gt;&lt;/p&gt;
&lt;p class="mt-3 mb-0"&gt;条件整理の練習には、設問が長くなりやすい&lt;a href="https://rika-quest.com/column/stratum/"&gt;地層の基礎（読み取り・書き込みのコツ）&lt;/a&gt;も相性が良いです。&lt;/p&gt;
&lt;/div&gt;
&lt;/div&gt;
&lt;div class="card mb-4 border-0 shadow-sm"&gt;
&lt;div class="card-body"&gt;
&lt;h3 class="h5 mb-3"&gt;3. 出題側の「ちょっとした工夫」による引っかけ&lt;/h3&gt;
&lt;blockquote class="blockquote" style="font-size: 0.95rem;"&gt;&lt;p&gt;高野：例えば地層の穴埋めの問題も、ちょっと坂道にするだけで&lt;br /&gt;
&lt;span style="color: #ff0000;"&gt;大分想像しにくくさせる&lt;/span&gt;こともできます。&lt;br /&gt;
天気や風の向きは北半球と南半球で動きが違うので、もう&lt;br /&gt;
&lt;span style="color: #ff0000;"&gt;南半球にするだけでガンガン引っかかって&lt;/span&gt;くれます(笑)&lt;/p&gt;&lt;/blockquote&gt;
&lt;p class="mb-3"&gt;地学は、&lt;strong&gt;問題作成者が「ひとひねり」しやすい分野&lt;/strong&gt;でもあります。&lt;br /&gt;
基本パターンはシンプルなのに、&lt;strong&gt;少しだけ条件を変えることで難易度が一気に上がる&lt;/strong&gt;、というタイプの問題が多く出題されます。&lt;/p&gt;
&lt;p class="mb-2"&gt;代表的な「ひとひねり」の例としては、次のようなものがあります。&lt;/p&gt;
&lt;ul class="mb-3"&gt;
&lt;li&gt;水平な地層を&lt;strong&gt;少し傾ける（坂道にする）&lt;/strong&gt;だけで上下関係が分かりにくくなる&lt;/li&gt;
&lt;li&gt;いつもと同じ風向きの問題を、&lt;strong&gt;南半球に変えるだけ&lt;/strong&gt;で動きが逆になる&lt;/li&gt;
&lt;li&gt;「午前9時」と書かれている問題を、「午前9時から3時間後」と&lt;strong&gt;時間をずらして&lt;/strong&gt;考えさせる&lt;/li&gt;
&lt;/ul&gt;
&lt;p class="mb-2"&gt;こうした「パターン違い」に対応するには、&lt;strong&gt;図を自分で描き直すこと&lt;/strong&gt;が有効です。&lt;br /&gt;
設問を読みながら、&lt;/p&gt;
&lt;ul class="mb-3"&gt;
&lt;li&gt;地層の上下関係を、&lt;strong&gt;縦方向の矢印やメモ&lt;/strong&gt;で整理し直す&lt;/li&gt;
&lt;li&gt;風向きや気圧配置を、&lt;strong&gt;北半球と南半球でそれぞれ描いて比べる&lt;/strong&gt;&lt;/li&gt;
&lt;li&gt;「変更された条件」（南半球・坂道・時刻のずれなど）に印を付けて、&lt;strong&gt;そこから影響をたどる&lt;/strong&gt;&lt;/li&gt;
&lt;/ul&gt;
&lt;p class="mb-0"&gt;はじめは時間がかかりますが、&lt;strong&gt;同じパターンを3〜4題こなすころには「見え方」が変わってきます&lt;/strong&gt;。&lt;br /&gt;
その感覚をつかめると、入試本番でも「これはあのパターンの少しひねった問題だな」と冷静に対応できるようになります。&lt;/p&gt;
&lt;p class="mt-3 mb-0"&gt;「南半球にするだけで逆になる」などの引っかけを整理したいときは、&lt;a href="https://rika-quest.com/column/seasons-and-weather/"&gt;季節と天気（風・気圧・天気の典型パターン）&lt;/a&gt;が役立ちます。&lt;/p&gt;
&lt;/div&gt;
&lt;/div&gt;
&lt;p&gt;&lt;!-- 図とことばで理解を深める学習法 --&gt;&lt;/p&gt;
&lt;h2 class="mt-4 mb-3"&gt;図とことばで理解を深める学習法&lt;/h2&gt;
&lt;div class="card mb-3 border-0 shadow-sm"&gt;
&lt;div class="card-body"&gt;
&lt;h3 class="h5 mb-3"&gt;図や表で「現象のイメージ」をつかむ&lt;/h3&gt;
&lt;blockquote class="blockquote" style="font-size: 0.95rem;"&gt;&lt;p&gt;高野：(対策としては)図を使うということがすごく大事かなとは思います。&lt;br /&gt;
図や表を使って&lt;span style="color: #0000ff;"&gt;「こういうふうに現象が起こってるんだ」&lt;/span&gt;っていうのをまず把握します。&lt;/p&gt;&lt;/blockquote&gt;
&lt;p class="mb-3"&gt;地学分野に限らず、理科では&lt;strong&gt;「図や表に情報が集約されている」&lt;/strong&gt;ことが多くあります。&lt;br /&gt;
しかし、図の意味が分からないまま本文だけを読んでも、なかなか頭に入ってきません。&lt;/p&gt;
&lt;p class="mb-2"&gt;そこでおすすめなのが、次のような「図から読む」学習法です。&lt;/p&gt;
&lt;ol class="mb-3"&gt;
&lt;li&gt;まず図や表だけを見て、&lt;strong&gt;何を表しているかを1〜2行で説明してみる&lt;/strong&gt;&lt;/li&gt;
&lt;li&gt;その説明をもとに、教科書やテキストの本文を読む&lt;/li&gt;
&lt;li&gt;本文の中で、「さっき自分が言った説明と同じ内容の部分」に線を引く&lt;/li&gt;
&lt;/ol&gt;
&lt;p class="mb-0"&gt;こうすると、&lt;strong&gt;図と文章が頭の中でリンク&lt;/strong&gt;しやすくなります。&lt;br /&gt;
特に、天気図・地震の伝わり方・断層の模式図などは、&lt;strong&gt;図の意味が分かるだけで正答率が大きく上がる単元&lt;/strong&gt;です。&lt;/p&gt;
&lt;p class="mt-3 mb-0"&gt;天気図や観測データの読み取りは、&lt;a href="https://rika-quest.com/column/weather/"&gt;天気の観測（気温・湿度・気圧・風向の読み方）&lt;/a&gt;で基本の型を固められます。&lt;/p&gt;
&lt;/div&gt;
&lt;/div&gt;
&lt;div class="card mb-4 border-0 shadow-sm"&gt;
&lt;div class="card-body"&gt;
&lt;h3 class="h5 mb-3"&gt;図を「ワード化」して記述につなげる&lt;/h3&gt;
&lt;blockquote class="blockquote" style="font-size: 0.95rem;"&gt;&lt;p&gt;高野：そして、それを&lt;span style="color: #0000ff;"&gt;「ワード化」していく&lt;/span&gt;ことが大事です。&lt;br /&gt;
結局はテストって記述で書くので、図では何かこんな感じで雲できてたっていうことを分かっていても、&lt;br /&gt;
それが言葉でアウトプットできないと点数にならないので、やっぱり図や文章っていうのを&lt;br /&gt;
教科書とかテキストを参考に覚えていくっていうことが大事かなと思います。&lt;/p&gt;&lt;/blockquote&gt;
&lt;p class="mb-3"&gt;テストで点になるのは&lt;strong&gt;「言葉で説明できたとき」&lt;/strong&gt;です。&lt;br /&gt;
図を見て「なんとなく分かった」で終わらせず、必ず&lt;strong&gt;自分の言葉に変換&lt;/strong&gt;する練習をしましょう。&lt;/p&gt;
&lt;p class="mb-2"&gt;具体的には、次のようなステップがおすすめです。&lt;/p&gt;
&lt;ol class="mb-3"&gt;
&lt;li&gt;教科書・テキストの図を見て、&lt;strong&gt;声に出して説明&lt;/strong&gt;してみる&lt;/li&gt;
&lt;li&gt;説明がスムーズに出てこない箇所は、文章を見ながら&lt;strong&gt;フレーズごとにマネして言う&lt;/strong&gt;&lt;/li&gt;
&lt;li&gt;ノートに、図の横に&lt;strong&gt;短い説明文を自分の言葉で書き添える&lt;/strong&gt;&lt;/li&gt;
&lt;li&gt;慣れてきたら、&lt;strong&gt;入試レベルの記述形式（〜だから〜である）&lt;/strong&gt;でまとめる練習をする&lt;/li&gt;
&lt;/ol&gt;
&lt;p class="mb-0"&gt;「自分の言葉で説明する」→「教科書の表現に寄せていく」という二段階のプロセスを踏むことで、&lt;br /&gt;
&lt;strong&gt;理解の深さと、答案としての表現力&lt;/strong&gt;を同時に伸ばすことができます。&lt;br /&gt;
これは地学に限らず、理科全体・さらには社会や国語の記述にも効いてくる汎用的なトレーニングです。&lt;/p&gt;
&lt;p class="mt-3 mb-0"&gt;川のはたらきや地形の説明を「ワード化」して答案にする練習には、&lt;a href="https://rika-quest.com/column/water/"&gt;流れる水のはたらき&lt;/a&gt;や&lt;a href="https://rika-quest.com/column/terrain/"&gt;川の様子と川がつくる地形&lt;/a&gt;もおすすめです。&lt;/p&gt;
&lt;/div&gt;
&lt;/div&gt;
&lt;div class="card mb-4 border-0 shadow-sm"&gt;
&lt;div class="card-body"&gt;
&lt;h2 class="h5 mb-3"&gt;次に読む：地学の頻出単元をまとめて確認&lt;/h2&gt;
&lt;p class="mb-0" style="font-size: 0.95rem;"&gt;地学は「単元ごとの型」を早めにそろえるほど得点が安定します。気になるところから順にチェックしてください：&lt;/p&gt;
&lt;ul class="mb-0"&gt;
&lt;li&gt;&lt;a href="https://rika-quest.com/column/igneous-rock/"&gt;火山と火成岩（火山灰・溶岩・鉱物の見分け）&lt;/a&gt;&lt;/li&gt;
&lt;li&gt;&lt;a href="https://rika-quest.com/column/stratum/"&gt;地層（地層の傾き・上下関係・柱状図の読み取り）&lt;/a&gt;&lt;/li&gt;
&lt;li&gt;&lt;a href="https://rika-quest.com/column/earthquake/"&gt;地震（P波・S波・初期微動継続時間の計算）&lt;/a&gt;&lt;/li&gt;
&lt;li&gt;&lt;a href="https://rika-quest.com/column/phases-of-the-moon/"&gt;月の満ち欠け・日食・月食（位置関係と見え方）&lt;/a&gt;&lt;/li&gt;
&lt;li&gt;&lt;a href="https://rika-quest.com/column/rotation/"&gt;太陽と1日の動き（方位・時刻・自転の整理）&lt;/a&gt;&lt;/li&gt;
&lt;li&gt;&lt;a href="https://rika-quest.com/column/south-middle-altitude/"&gt;太陽と1年の動きと南中高度（季節・影・高度の型）&lt;/a&gt;&lt;/li&gt;
&lt;li&gt;&lt;a href="https://rika-quest.com/column/star/"&gt;星の動き（星座早見・日周運動・見える位置）&lt;/a&gt;&lt;/li&gt;
&lt;li&gt;&lt;a href="https://rika-quest.com/column/weather/"&gt;天気の観測（気温・気圧・湿度・風向の基本）&lt;/a&gt;&lt;/li&gt;
&lt;li&gt;&lt;a href="https://rika-quest.com/column/seasons-and-weather/"&gt;季節と天気（天気図・季節風・前線のパターン）&lt;/a&gt;&lt;/li&gt;
&lt;li&gt;&lt;a href="https://rika-quest.com/column/water/"&gt;流れる水のはたらき（侵食・運搬・堆積の整理）&lt;/a&gt;&lt;/li&gt;
&lt;li&gt;&lt;a href="https://rika-quest.com/column/terrain/"&gt;川の様子と川がつくる地形（扇状地・三角州・河岸段丘）&lt;/a&gt;&lt;/li&gt;
&lt;/ul&gt;
&lt;/div&gt;
&lt;/div&gt;
&lt;p&gt;&lt;!-- まとめ --&gt;&lt;/p&gt;
&lt;h2 class="mt-4 mb-3"&gt;まとめ──「図」と「ことば」で地学を味方にする&lt;/h2&gt;
&lt;div class="card mb-4 border-0 shadow-sm"&gt;
&lt;div class="card-body"&gt;
&lt;p class="mb-3"&gt;地学分野は、「難しい」「イメージしづらい」という声が多い一方で、&lt;br /&gt;
&lt;strong&gt;ポイントを押さえれば一気に得点源に変えられる分野&lt;/strong&gt;でもあります。&lt;br /&gt;
特に、中学受験の理科では、&lt;strong&gt;基本パターンの理解＋少しひねった問題への対応力&lt;/strong&gt;が合否を左右します。&lt;/p&gt;
&lt;ul class="mb-3"&gt;
&lt;li&gt;&lt;strong&gt;知識50％×計算50％&lt;/strong&gt;のバランスを意識して学習する&lt;/li&gt;
&lt;li&gt;天体の3Dイメージは、地球儀やアプリ・自作の図で補う&lt;/li&gt;
&lt;li&gt;単位換算や条件整理など、&lt;strong&gt;「ミスが出やすい型」&lt;/strong&gt;を重点的に練習する&lt;/li&gt;
&lt;li&gt;図や表を見て、必ず&lt;strong&gt;自分の言葉で説明する（ワード化する）&lt;/strong&gt;&lt;/li&gt;
&lt;li&gt;地震・地層問題では、理科の知識と同時に&lt;strong&gt;国語力（読解力）&lt;/strong&gt;も鍛える&lt;/li&gt;
&lt;/ul&gt;
&lt;p class="mb-3"&gt;これらを意識して学習を進めていけば、&lt;strong&gt;「なんとなく苦手だった地学」が「むしろ得意」と言える状態&lt;/strong&gt;に少しずつ近づいていきます。&lt;br /&gt;
重要なのは、一気に完璧を目指すのではなく、&lt;strong&gt;1単元ずつ、1パターンずつ着実にクリアしていくこと&lt;/strong&gt;です。&lt;/p&gt;
&lt;p class="mb-0"&gt;動画や個別指導も活用しながら、お子さまにとっての&lt;strong&gt;「分かる」「できる」の成功体験&lt;/strong&gt;を地学分野で積み重ねていきましょう。&lt;br /&gt;
その積み重ねが、理科全体の安定した得点力、そして入試本番での大きな自信につながっていきます。&lt;/p&gt;
&lt;/div&gt;
&lt;/div&gt;
&lt;p&gt;&lt;!-- CTA 2：ページ末尾の四角いCTA --&gt;&lt;/p&gt;
&lt;div class="card border-0 shadow-sm mb-4" style="background-color: #e8f5e9;"&gt;
&lt;div class="card-body text-center p-4"&gt;
&lt;h2 class="h5 mb-3" style="color: #1b5e20;"&gt;中学受験理科の「次の一歩」を相談したい方へ&lt;/h2&gt;
&lt;p class="mb-3" style="font-size: 0.95rem;"&gt;「うちの子に合った理科の勉強法を知りたい」「地学だけピンポイントで強化したい」など、&lt;br class="d-none d-md-inline" /&gt;学習のお悩みやご希望に応じて、&lt;strong&gt;カスタマイズした指導プラン&lt;/strong&gt;をご提案します。&lt;/p&gt;
&lt;div class="mb-3"&gt;
&lt;p&gt;&lt;a class="btn btn-outline-success px-4 py-2 mb-2" style="border-radius: 999px; font-size: 0.95rem;" href="https://rika-quest.com/kouza/"&gt;&lt;br /&gt;
中学受験理科講座一覧を見る&lt;br /&gt;
&lt;/a&gt;&lt;/p&gt;
&lt;p&gt;&lt;a class="btn btn-success px-4 py-2 mb-2" style="border-radius: 999px; font-size: 0.95rem;" href="https://rika-quest.com/inquiry/"&gt;&lt;br /&gt;
体験授業・学習相談を申し込む&lt;br /&gt;
&lt;/a&gt;&lt;/p&gt;
&lt;/div&gt;
&lt;p class="mb-0" style="font-size: 0.85rem; color: #555;"&gt;フォームからのご相談は24時間受付中です。内容を確認のうえ、講師よりご連絡させていただきます。&lt;/p&gt;
&lt;/div&gt;
&lt;/div&gt;
&lt;/div&gt;
&lt;p&gt;&amp;nbsp;&lt;/p&gt;
------</t>
  </si>
  <si>
    <t>以下のページは不自然なワードを使用しています。
これらを適切に自然な言葉に置き換えて下さい。
なお、本文の装飾や構造は絶対に変えないでください。
【対象ページURL】
https://dokkai-labo.tokyo/blog/sapix_52b_06/
【検出された不自然ワード】
- 崩れ
- 型
- 固定
- 立て直
- 設計
【本文】
------
&lt;p&gt;&lt;!-- ▼ SAPIX国語授業の活用法（52B-06）｜見出し再設計版（H2/H3をSEO向けに整理） --&gt;&lt;/p&gt;
&lt;div class="container my-4"&gt;
&lt;p&gt;&lt;!-- 0) 冒頭（動画） ※本文内H1は使わない --&gt;&lt;/p&gt;
&lt;div class="card shadow-sm border-0 mb-4"&gt;
&lt;div class="card-body p-3 p-md-4"&gt;
&lt;div class="d-flex flex-wrap justify-content-between align-items-center mb-2"&gt;&lt;span class="badge bg-success"&gt;SAPIX国語（小5）&lt;/span&gt;&lt;br /&gt;
&lt;span class="badge bg-light text-dark"&gt;52B-06&lt;/span&gt;&lt;/div&gt;
&lt;p&gt;&lt;!-- ここはH2（WPの投稿タイトル＝H1想定のため） --&gt;&lt;/p&gt;
&lt;h2 class="h4 mb-3" style="line-height: 1.5;"&gt;SAPIX国語 52B-06 詩＋解説文（紙風船 他）｜4問のつなげ方と問12の比喩×字数調整&lt;/h2&gt;
&lt;div class="ratio ratio-16x9 rounded overflow-hidden border"&gt;&lt;iframe title="YouTube video player" src="https://www.youtube.com/embed/Ogiu0vtngSk" frameborder="0" allowfullscreen="allowfullscreen"&gt;&lt;/iframe&gt;&lt;/div&gt;
&lt;p class="small text-muted mt-2 mb-0"&gt;詩は短い分、設問の観点（比喩／読後感／心情）を外すと失点します。授業の流れを復習に落とし込み、比喩はイコールで処理します。&lt;/p&gt;
&lt;/div&gt;
&lt;/div&gt;
&lt;p&gt;&lt;!-- 1) このページでわかること（TOC的役割） --&gt;&lt;/p&gt;
&lt;div class="p-3 p-md-4 mb-4 bg-light rounded border"&gt;
&lt;h2 id="toc" class="h6 mb-2"&gt;このページで扱うこと（52B-06）&lt;/h2&gt;
&lt;ul class="mb-0"&gt;
&lt;li&gt;詩の読み方：比喩・読後感・心情の観点を外さない&lt;/li&gt;
&lt;li&gt;紙風船（問2・問3）：比喩と読後感の取り方&lt;/li&gt;
&lt;li&gt;夕焼け（問5・問6）：娘の心情と苦しみの言語化&lt;/li&gt;
&lt;li&gt;問12：比喩の説明＋字数（2行）を埋める型&lt;/li&gt;
&lt;li&gt;授業後の復習テンプレ（短時間で回す順番）&lt;/li&gt;
&lt;/ul&gt;
&lt;/div&gt;
&lt;p class="mb-4"&gt;SAPIX国語の「語彙・記述・B問題」まで含めて、成績が伸びないときの原因整理と立て直し方をまとめて確認したい場合は、&lt;br /&gt;
&lt;a href="https://dokkai-labo.tokyo/blog/sapix/"&gt;サピックス国語の勉強法まとめ（全体像はこちら）&lt;/a&gt;もあわせてご覧ください。&lt;/p&gt;
&lt;p&gt;&lt;!-- 2) 全体像（詩が2本：紙風船／夕焼け） --&gt;&lt;/p&gt;
&lt;div class="card shadow-sm border-0 mb-4"&gt;
&lt;div class="card-body p-3 p-md-4"&gt;
&lt;h2 id="overview" class="h5 mb-3"&gt;SAPIX 52B-06の全体像｜詩は「比喩→読後感」「心情→苦しみ」で押さえる&lt;/h2&gt;
&lt;p class="mb-3"&gt;52B-06は詩が複数出てくる回です。授業では&lt;strong&gt;紙風船&lt;/strong&gt;と&lt;strong&gt;夕焼け&lt;/strong&gt;を軸に、&lt;br /&gt;
問2・問3（紙風船）→問5・問6（夕焼け）の順で固めると流れが崩れません。&lt;/p&gt;
&lt;div class="row g-3"&gt;
&lt;div class="col-md-6"&gt;
&lt;div class="p-3 rounded border h-100" style="background: #fff;"&gt;
&lt;h3 class="h6 mb-2"&gt;紙風船（問2・問3）で固める軸&lt;/h3&gt;
&lt;ul class="mb-0"&gt;
&lt;li&gt;比喩（何が何のたとえか）&lt;/li&gt;
&lt;li&gt;読後感・魅力（読んだ人に残る気持ち）&lt;/li&gt;
&lt;/ul&gt;
&lt;/div&gt;
&lt;/div&gt;
&lt;div class="col-md-6"&gt;
&lt;div class="p-3 rounded border h-100" style="background: #fff;"&gt;
&lt;h3 class="h6 mb-2"&gt;夕焼け（問5・問6）で固める軸&lt;/h3&gt;
&lt;ul class="mb-0"&gt;
&lt;li&gt;娘（少女）の心情（何がつらいのか）&lt;/li&gt;
&lt;li&gt;苦しみの中身（なぜ「いい子」ほど苦しいのか）&lt;/li&gt;
&lt;/ul&gt;
&lt;/div&gt;
&lt;/div&gt;
&lt;/div&gt;
&lt;/div&gt;
&lt;/div&gt;
&lt;p&gt;&lt;!-- 3) 紙風船：問2・問3（比喩／読後感） --&gt;&lt;/p&gt;
&lt;div class="card shadow-sm border-0 mb-4"&gt;
&lt;div class="card-body p-3 p-md-4"&gt;
&lt;h2 id="kamifuusen" class="h5 mb-3"&gt;紙風船（問2・問3）｜比喩と読後感で詩の得点を安定させる&lt;/h2&gt;
&lt;div class="row g-3"&gt;
&lt;div class="col-md-6"&gt;
&lt;div class="card border-0 shadow-sm h-100"&gt;
&lt;div class="card-body"&gt;
&lt;h3 id="q2" class="h6 mb-2"&gt;問2：紙風船の比喩（構造）を押さえる&lt;/h3&gt;
&lt;ul class="mb-0"&gt;
&lt;li&gt;比喩：何が何のたとえか（まずイコール化）&lt;/li&gt;
&lt;li&gt;詩の中の動き・変化（どこで変わるか）&lt;/li&gt;
&lt;li&gt;「ただの比喩」で終わらない仕掛けを拾う&lt;/li&gt;
&lt;/ul&gt;
&lt;/div&gt;
&lt;/div&gt;
&lt;/div&gt;
&lt;div class="col-md-6"&gt;
&lt;div class="card border-0 shadow-sm h-100"&gt;
&lt;div class="card-body"&gt;
&lt;h3 id="q3" class="h6 mb-2"&gt;問3：読後感（魅力）を言語化する&lt;/h3&gt;
&lt;ul class="mb-0"&gt;
&lt;li&gt;読後感：どんな気持ちになるかを一言で&lt;/li&gt;
&lt;li&gt;根拠：詩の表現を1つ添える&lt;/li&gt;
&lt;li&gt;まとめ：読後感＋根拠で答案を閉じる&lt;/li&gt;
&lt;/ul&gt;
&lt;/div&gt;
&lt;/div&gt;
&lt;/div&gt;
&lt;/div&gt;
&lt;div class="alert alert-info mt-3 mb-0"&gt;&lt;strong&gt;紙風船の復習基準：&lt;/strong&gt; 問2で「比喩（イコール）＋変化」、問3で「読後感＋根拠」まで言えれば合格ライン。&lt;/div&gt;
&lt;/div&gt;
&lt;/div&gt;
&lt;p&gt;&lt;!-- 4) 夕焼け：問5・問6（心情／苦しみ） --&gt;&lt;/p&gt;
&lt;div class="card shadow-sm border-0 mb-4"&gt;
&lt;div class="card-body p-3 p-md-4"&gt;
&lt;h2 id="yuuyake" class="h5 mb-3"&gt;夕焼け（問5・問6）｜娘の心情と「いい子ほど苦しい」を説明する&lt;/h2&gt;
&lt;div class="row g-3"&gt;
&lt;div class="col-md-6"&gt;
&lt;div class="card border-0 shadow-sm h-100"&gt;
&lt;div class="card-body"&gt;
&lt;h3 id="q5" class="h6 mb-2"&gt;問5：娘（少女）の心情を固定する&lt;/h3&gt;
&lt;ul class="mb-0"&gt;
&lt;li&gt;娘が「何に対して」つらいのか（対象を明確に）&lt;/li&gt;
&lt;li&gt;感情語は本文に合わせて選ぶ&lt;/li&gt;
&lt;li&gt;根拠：詩の言葉→心情へ言い換える&lt;/li&gt;
&lt;/ul&gt;
&lt;/div&gt;
&lt;/div&gt;
&lt;/div&gt;
&lt;div class="col-md-6"&gt;
&lt;div class="card border-0 shadow-sm h-100"&gt;
&lt;div class="card-body"&gt;
&lt;h3 id="q6" class="h6 mb-2"&gt;問6：苦しみの中身（踏み込み）を言語化する&lt;/h3&gt;
&lt;ul class="mb-0"&gt;
&lt;li&gt;「いい子」だからこそ生まれる苦しみを外さない&lt;/li&gt;
&lt;li&gt;出来事説明で止めず、心の中を説明にする&lt;/li&gt;
&lt;li&gt;詩の表現→内面の理由へつなぐ&lt;/li&gt;
&lt;/ul&gt;
&lt;/div&gt;
&lt;/div&gt;
&lt;/div&gt;
&lt;/div&gt;
&lt;div class="alert alert-info mt-3 mb-0"&gt;&lt;strong&gt;夕焼けの復習基準：&lt;/strong&gt; 問5で心情、問6で「なぜ苦しいか」まで踏み込めれば得点が安定。&lt;/div&gt;
&lt;/div&gt;
&lt;/div&gt;
&lt;p&gt;&lt;!-- 5) 問12：比喩＋字数調整 --&gt;&lt;/p&gt;
&lt;div class="card shadow-sm border-0 mb-4"&gt;
&lt;div class="card-body p-3 p-md-4"&gt;
&lt;h2 id="q12" class="h5 mb-3"&gt;問12｜比喩の説明と字数（2行）を同時に固める&lt;/h2&gt;
&lt;div class="row g-3"&gt;
&lt;div class="col-lg-6"&gt;
&lt;div class="p-3 rounded border h-100" style="background: #fff;"&gt;
&lt;h3 class="h6 mb-2"&gt;比喩の基本：必ずイコールに戻す&lt;/h3&gt;
&lt;ul class="mb-0"&gt;
&lt;li&gt;まず「何＝何」を確定する&lt;/li&gt;
&lt;li&gt;共通点がイコールの中身になる&lt;/li&gt;
&lt;li&gt;本文の言葉から共通点を拾う&lt;/li&gt;
&lt;/ul&gt;
&lt;/div&gt;
&lt;/div&gt;
&lt;div class="col-lg-6"&gt;
&lt;div class="p-3 rounded border h-100" style="background: #fff;"&gt;
&lt;h3 class="h6 mb-2"&gt;字数（2行）の埋め方：理由 or 補足を足す&lt;/h3&gt;
&lt;ul class="mb-0"&gt;
&lt;li&gt;イコールだけだと短い&lt;/li&gt;
&lt;li&gt;&lt;strong&gt;理由&lt;/strong&gt;（なぜそう言えるか）を足す&lt;/li&gt;
&lt;li&gt;&lt;strong&gt;補足&lt;/strong&gt;（それはどういうことか）で言い換える&lt;/li&gt;
&lt;/ul&gt;
&lt;/div&gt;
&lt;/div&gt;
&lt;/div&gt;
&lt;div class="alert alert-warning mt-3 mb-0"&gt;&lt;strong&gt;問12の狙い：&lt;/strong&gt; 「イコール変換」→「理由/補足で厚み」の2段で、詩でも説明文でも通用する答案の作り方にする。&lt;/div&gt;
&lt;/div&gt;
&lt;/div&gt;
&lt;p&gt;&lt;!-- 6) 復習テンプレ（まとめ） --&gt;&lt;/p&gt;
&lt;div class="card shadow-sm border-0 mb-4"&gt;
&lt;div class="card-body p-3 p-md-4"&gt;
&lt;h2 id="review" class="h5 mb-3"&gt;授業後の復習テンプレ｜52B-06は詩ごとにセットで回す&lt;/h2&gt;
&lt;div class="row g-3"&gt;
&lt;div class="col-md-4"&gt;
&lt;div class="p-3 rounded border h-100" style="background: #fff;"&gt;
&lt;h3 class="h6 mb-2"&gt;紙風船（問2→問3）&lt;/h3&gt;
&lt;ul class="mb-0"&gt;
&lt;li&gt;比喩（イコール）&lt;/li&gt;
&lt;li&gt;読後感（魅力）&lt;/li&gt;
&lt;li&gt;根拠（表現）を1つ添える&lt;/li&gt;
&lt;/ul&gt;
&lt;/div&gt;
&lt;/div&gt;
&lt;div class="col-md-4"&gt;
&lt;div class="p-3 rounded border h-100" style="background: #fff;"&gt;
&lt;h3 class="h6 mb-2"&gt;夕焼け（問5→問6）&lt;/h3&gt;
&lt;ul class="mb-0"&gt;
&lt;li&gt;心情（つらさの方向）&lt;/li&gt;
&lt;li&gt;苦しみの中身（踏み込み）&lt;/li&gt;
&lt;li&gt;本文表現→内面へ言い換える&lt;/li&gt;
&lt;/ul&gt;
&lt;/div&gt;
&lt;/div&gt;
&lt;div class="col-md-4"&gt;
&lt;div class="p-3 rounded border h-100" style="background: #fff;"&gt;
&lt;h3 class="h6 mb-2"&gt;問12（比喩×字数）&lt;/h3&gt;
&lt;ul class="mb-0"&gt;
&lt;li&gt;比喩＝イコール&lt;/li&gt;
&lt;li&gt;2行＝理由/補足で厚み&lt;/li&gt;
&lt;li&gt;他の文章にも転用&lt;/li&gt;
&lt;/ul&gt;
&lt;/div&gt;
&lt;/div&gt;
&lt;/div&gt;
&lt;div class="alert alert-info mt-3 mb-0"&gt;&lt;strong&gt;ゴール：&lt;/strong&gt; 詩は短いからこそ「観点」を外すと失点。比喩・読後感・心情の3観点を、設問セットで固定します。&lt;/div&gt;
&lt;/div&gt;
&lt;/div&gt;
&lt;p&gt;&lt;!-- 7) CTA（既存のままでもOK：見出しだけH2/H3に寄せる） --&gt;&lt;/p&gt;
&lt;div class="row g-3 g-md-4 mt-2"&gt;
&lt;div class="col-md-6"&gt;
&lt;div class="card shadow-sm border-0 h-100"&gt;
&lt;div class="card-body p-3 p-md-4"&gt;
&lt;p&gt;&lt;span class="badge bg-primary mb-2"&gt;オンライン個別指導&lt;/span&gt;&lt;/p&gt;
&lt;h2 class="h5 mb-2"&gt;記述・選択・過去問を1対1添削&lt;/h2&gt;
&lt;p class="mb-3"&gt;詩の比喩・読後感・心情を、根拠付きで答案に固定します。問12のような「比喩×字数」も型で再現できます。&lt;/p&gt;
&lt;p&gt;&lt;a class="btn btn-primary w-100" href="https://dokkai-labo.tokyo/kobetsuonline01/" target="_blank" rel="noopener"&gt;&lt;br /&gt;
オンライン個別指導の詳細を見る&lt;br /&gt;
&lt;/a&gt;&lt;/p&gt;
&lt;/div&gt;
&lt;/div&gt;
&lt;/div&gt;
&lt;div class="col-md-6"&gt;
&lt;div class="card shadow-sm border-0 h-100"&gt;
&lt;div class="card-body p-3 p-md-4"&gt;
&lt;p&gt;&lt;span class="badge bg-success mb-2"&gt;受験国語専門&lt;/span&gt;&lt;/p&gt;
&lt;h2 class="h5 mb-2"&gt;受験国語専門 読解ラボ東京&lt;/h2&gt;
&lt;p class="mb-3"&gt;国語を「感覚」ではなく「再現性」で伸ばす。読解・設問処理・記述まで、1対1で弱点から立て直します。&lt;/p&gt;
&lt;p&gt;&lt;a class="btn btn-outline-success w-100" href="https://dokkai-labo.tokyo/" target="_blank" rel="noopener"&gt;&lt;br /&gt;
読解ラボ東京トップへ&lt;br /&gt;
&lt;/a&gt;&lt;/p&gt;
&lt;/div&gt;
&lt;/div&gt;
&lt;/div&gt;
&lt;/div&gt;
&lt;/div&gt;
&lt;p&gt;&lt;!-- ▲ / 見出し再設計版 ここまで --&gt;&lt;/p&gt;
&lt;section class="veu_cta" id="veu_cta-20322"&gt;&lt;h1 class="cta_title"&gt;サービス案内：読解ラボ東京の「過去問解説」&lt;/h1&gt;&lt;div class="cta_body"&gt;&lt;div class="cta_body_image cta_body_image_right"&gt;&lt;a href="https://dokkai-labo.tokyo/?s=【過去問】&amp;#038;order=asc" target="_blank"&gt;&lt;/a&gt;&lt;/div&gt;&lt;div class="cta_body_txt image_exist"&gt;受験準備の最終段階で困りがちなのが過去問の扱いです。
&lt;br /&gt;全問について解説と採点基準を明示し、そのプロセスを体感してもらいます。&lt;/div&gt;&lt;div class="cta_body_link"&gt;&lt;a href="https://dokkai-labo.tokyo/?s=【過去問】&amp;#038;order=asc" class="btn btn-primary btn-block btn-lg" target="_blank"&gt;読解ラボ東京の過去問解説動画&lt;/a&gt;&lt;/div&gt;&lt;/div&gt;&lt;!--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</si>
  <si>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https://jukureiwa.com/tips/syakai-oboeru-tsukau/
【検出された不自然ワード】
- 型
- 手順
- 立て直
- 設計
- 整え
【本文】
------
&lt;div class="container py-4"&gt;
&lt;div class="mb-5"&gt;
&lt;p&gt;&lt;a class="btn btn-outline-primary btn-sm" href="https://jukureiwa.com/tips/naaymi_hub/"&gt;社会の悩み一覧（ハブ）へ&lt;/a&gt;&lt;/p&gt;
&lt;p class="lead"&gt;テスト前、必死に一問一答を回して用語は完璧にしたはずなのに、模試の結果を見ると平均点に届かない。そんな状況に陥っている受験生は少なくありません。「知識はあるはずなのに、なぜか解けない」という状態は、暗記の質が&lt;strong&gt;「点数に直結しない形式」&lt;/strong&gt;で固まってしまっているサインです。&lt;/p&gt;
&lt;p&gt;社会という科目は、用語を覚えることがゴールではありません。用語はあくまで、資料を読み解き、出来事の因果関係を説明するための「道具」に過ぎないからです。道具を揃えるだけで使い方がわからないままでは、入試問題という実戦で太刀打ちできないのは当然と言えます。&lt;/p&gt;
&lt;div class="alert alert-primary shadow-sm" role="alert"&gt;
&lt;h4 class="alert-heading fw-bold h5"&gt;&lt;i class="bi bi-info-circle-fill me-2"&gt;&lt;/i&gt;この記事の目的&lt;/h4&gt;
&lt;p class="mb-0"&gt;知識を「知っている」状態から「使える」状態へ引き上げるためには、日々の学習における「情報の入れ方」と「出し方」を根本から変える必要があります。現状の学習のどこに穴があるのかを明確にし、今日から実践できる具体的な改善ステップを整理していきましょう。&lt;/p&gt;
&lt;/div&gt;
&lt;/div&gt;
&lt;section class="mb-5"&gt;
&lt;h2 class="h3 fw-bold text-primary border-start border-5 border-primary ps-3 mb-4"&gt;まず状況整理：お子様の「暗記」はどこで止まっているか&lt;/h2&gt;
&lt;p&gt;まずは、現在の学習状況を客観的にチェックしてみましょう。以下の項目のうち、&lt;strong&gt;3つ以上当てはまる場合は、一問一答形式の弊害（断片的な知識の集積）&lt;/strong&gt;が強く出ている可能性があります。&lt;/p&gt;
&lt;div class="card shadow-sm border-primary"&gt;
&lt;div class="card-header bg-primary text-white fw-bold"&gt;&lt;i class="bi bi-check-square-fill me-2"&gt;&lt;/i&gt;チェックリスト&lt;/div&gt;
&lt;ul class="list-group list-group-flush"&gt;
&lt;li class="list-group-item"&gt;✅ &lt;strong&gt;用語の逆引きができない&lt;/strong&gt;&lt;br /&gt;
&lt;small class="text-muted"&gt;「1192年に源頼朝が開いたのは？」には答えられるが、「鎌倉幕府とは何か？」と聞かれると言葉に詰まる。&lt;/small&gt;&lt;/li&gt;
&lt;li class="list-group-item"&gt;✅ &lt;strong&gt;資料問題になると手が止まる&lt;/strong&gt;&lt;br /&gt;
&lt;small class="text-muted"&gt;雨温図や統計グラフを見た際、どの用語の知識を引っ張り出せばいいのか判断がつかない。&lt;/small&gt;&lt;/li&gt;
&lt;li class="list-group-item"&gt;✅ &lt;strong&gt;初見の文章題で「習っていない」と言う&lt;/strong&gt;&lt;br /&gt;
&lt;small class="text-muted"&gt;問われている内容は既知の用語でも、聞き方が少し変わるだけで別物だと判断してしまう。&lt;/small&gt;&lt;/li&gt;
&lt;li class="list-group-item"&gt;✅ &lt;strong&gt;選択肢問題で「なんとなく」選んでいる&lt;/strong&gt;&lt;br /&gt;
&lt;small class="text-muted"&gt;「適切なものを選べ」という問題で、なぜ他の選択肢が間違っているのかを説明できない。&lt;/small&gt;&lt;/li&gt;
&lt;li class="list-group-item"&gt;✅ &lt;strong&gt;時代や地域の横断が苦手&lt;/strong&gt;&lt;br /&gt;
&lt;small class="text-muted"&gt;「同じ時期の海外では何が起きていたか」「同じ工業地帯を持つ他の県はどこか」といった比較に弱い。&lt;/small&gt;&lt;/li&gt;
&lt;/ul&gt;
&lt;/div&gt;
&lt;p class="mt-3"&gt;これらは能力の問題ではなく、&lt;strong&gt;「点に結びつかない覚え方」を繰り返していることによる症状&lt;/strong&gt;です。&lt;/p&gt;
&lt;/section&gt;
&lt;section class="mb-5"&gt;
&lt;h2 class="h3 fw-bold text-primary border-start border-5 border-primary ps-3 mb-4"&gt;原因の切り分け：点が伸びない3つの典型パターン&lt;/h2&gt;
&lt;p&gt;なぜ一問一答を完璧にしても点が取れないのか。その原因は大きく分けて3つのパターンに集約されます。&lt;/p&gt;
&lt;div class="row row-cols-1 row-cols-md-3 g-4"&gt;
&lt;div class="col"&gt;
&lt;div class="card h-100 border-0 shadow-sm h-100" style="border-top: 4px solid #0d6efd !important;"&gt;
&lt;div class="card-body"&gt;
&lt;h3 class="h5 card-title fw-bold text-primary"&gt;1. 「点の知識」が「線の文脈」になっていない&lt;/h3&gt;
&lt;p class="card-text"&gt;一問一答は因果関係や背景を無視しがちです。「享保の改革＝徳川吉宗」とだけ覚えても、入試で問われる「なぜ（背景）・何をした（内容）・どうなった（影響）」の「前・中・後」のセットが欠落しているため、対応できなくなります。&lt;/p&gt;
&lt;/div&gt;
&lt;/div&gt;
&lt;/div&gt;
&lt;div class="col"&gt;
&lt;div class="card h-100 border-0 shadow-sm h-100" style="border-top: 4px solid #0d6efd !important;"&gt;
&lt;div class="card-body"&gt;
&lt;h3 class="h5 card-title fw-bold text-primary"&gt;2. 「用語」と「ビジュアル（資料）」が切り離されている&lt;/h3&gt;
&lt;p class="card-text"&gt;近年の入試は資料とセットで問う形式が主流です。「促成栽培」という言葉を知っていても、それが出荷時期のグラフと結びついていなければ正解できません。文字暗記に偏り、視覚情報との照合訓練が不足している状態です。&lt;/p&gt;
&lt;/div&gt;
&lt;/div&gt;
&lt;/div&gt;
&lt;div class="col"&gt;
&lt;div class="card h-100 border-0 shadow-sm h-100" style="border-top: 4px solid #0d6efd !important;"&gt;
&lt;div class="card-body"&gt;
&lt;h3 class="h5 card-title fw-bold text-primary"&gt;3. 「設問の意図」を読み取る訓練が不足している&lt;/h3&gt;
&lt;p class="card-text"&gt;キーワードが見えた瞬間に反応してしまう「早とちり」が癖になっています。「適切なもの」を選ぶのか「理由」を答えるのか。設問の出口（何を答えるべきか）を確認する処理能力が、単調な作業によって退化しています。&lt;/p&gt;
&lt;/div&gt;
&lt;/div&gt;
&lt;/div&gt;
&lt;/div&gt;
&lt;/section&gt;
&lt;section class="mb-5"&gt;
&lt;h2 class="h3 fw-bold text-primary border-start border-5 border-primary ps-3 mb-4"&gt;立て直しの手順：今日から始める「変換」ステップ&lt;/h2&gt;
&lt;p&gt;一問一答依存から脱却し、「使える知識」に変えていくための3ステップを紹介します。&lt;/p&gt;
&lt;div class="vstack gap-4"&gt;
&lt;div class="d-flex shadow-sm p-3 rounded border border-light bg-white align-items-start"&gt;
&lt;div class="display-6 fw-bold text-primary me-3" style="line-height: 1;"&gt;01&lt;/div&gt;
&lt;div&gt;
&lt;h3 class="h5 fw-bold text-primary mb-2"&gt;【今日から】「説明の逆転」を取り入れる&lt;/h3&gt;
&lt;p&gt;一問一答を解く際、答えを見て終わりにするのではなく、&lt;strong&gt;「答え（用語）を見て、問題を説明する」&lt;/strong&gt;練習を1日5問だけ追加してください。&lt;/p&gt;
&lt;ul class="text-muted bg-light p-3 rounded small"&gt;
&lt;li&gt;「飛鳥浄御原令」を見て→「天武天皇が制定し、持統天皇のときに施行された、日本で最初の本格的な法典」と言えるか。&lt;/li&gt;
&lt;li&gt;「リアス海岸」を見て→「複雑に入り組んだ海岸線で、養殖業が盛ん。志摩半島や三陸海岸で見られる」と言えるか。&lt;/li&gt;
&lt;/ul&gt;
&lt;/div&gt;
&lt;/div&gt;
&lt;div class="d-flex shadow-sm p-3 rounded border border-light bg-white align-items-start"&gt;
&lt;div class="display-6 fw-bold text-primary me-3" style="line-height: 1;"&gt;02&lt;/div&gt;
&lt;div&gt;
&lt;h3 class="h5 fw-bold text-primary mb-2"&gt;【今週から】資料集を「主役」に据える&lt;/h3&gt;
&lt;p&gt;問題集を解く際、常に隣に資料集を開いておきます。間違えた問題や不安な用語は、必ず資料集の図や写真を確認してください。&lt;strong&gt;「文字で覚える」のではなく「図の位置や写真の雰囲気と一緒に覚える」&lt;/strong&gt;ことで、知識が立体化されます。&lt;/p&gt;
&lt;/div&gt;
&lt;/div&gt;
&lt;div class="d-flex shadow-sm p-3 rounded border border-light bg-white align-items-start"&gt;
&lt;div class="display-6 fw-bold text-primary me-3" style="line-height: 1;"&gt;03&lt;/div&gt;
&lt;div&gt;
&lt;h3 class="h5 fw-bold text-primary mb-2"&gt;【今月中に】「根拠付き」の丸つけに移行する&lt;/h3&gt;
&lt;p&gt;選択肢問題の丸つけ基準を変えてください。正解したかどうかよりも、&lt;strong&gt;「なぜ他の3つの選択肢はダメなのか」に×をつけ、理由を書き込む&lt;/strong&gt;ことを必須にします。すべての選択肢を吟味するプロセスで、設問処理能力が向上します。&lt;/p&gt;
&lt;/div&gt;
&lt;/div&gt;
&lt;/div&gt;
&lt;/section&gt;
&lt;section class="mb-5"&gt;
&lt;h2 class="h3 fw-bold text-primary border-start border-5 border-primary ps-3 mb-4"&gt;よくあるミスと修正：この「勘違い」が失点を生む&lt;/h2&gt;
&lt;p&gt;勉強しているのに点が取れない子がハマりやすい、具体的なミスとその修正ポイントです。&lt;/p&gt;
&lt;div class="table-responsive shadow-sm"&gt;
&lt;table class="table table-bordered table-hover mb-0 align-middle"&gt;
&lt;thead class="table-primary fw-bold text-center"&gt;
&lt;tr&gt;
&lt;th style="width: 15%;"&gt;分野&lt;/th&gt;
&lt;th style="width: 40%;"&gt;症状（ミスの内容）&lt;/th&gt;
&lt;th style="width: 45%;"&gt;修正行動（今日からやること）&lt;/th&gt;
&lt;/tr&gt;
&lt;/thead&gt;
&lt;tbody&gt;
&lt;tr&gt;
&lt;th class="text-center table-light text-primary" scope="row"&gt;地理&lt;/th&gt;
&lt;td&gt;&lt;strong&gt;グラフの「単位」を見落とす&lt;/strong&gt;&lt;br /&gt;
&lt;small class="text-muted"&gt;知識の当てはめを急ぎすぎている&lt;/small&gt;&lt;/td&gt;
&lt;td&gt;グラフを見たらまず、縦軸・横軸の「単位」と「最大値」に◯をつける。&lt;/td&gt;
&lt;/tr&gt;
&lt;tr&gt;
&lt;th class="text-center table-light text-primary" scope="row"&gt;歴史&lt;/th&gt;
&lt;td&gt;&lt;strong&gt;歴史の順番並べ替えができない&lt;/strong&gt;&lt;br /&gt;
&lt;small class="text-muted"&gt;年号を数字としてしか覚えていない&lt;/small&gt;&lt;/td&gt;
&lt;td&gt;年号暗記を一旦止め、「Aが起きたからBが起きた」という因果関係で語る。&lt;/td&gt;
&lt;/tr&gt;
&lt;tr&gt;
&lt;th class="text-center table-light text-primary" scope="row"&gt;公民&lt;/th&gt;
&lt;td&gt;&lt;strong&gt;用語が混同する&lt;/strong&gt;&lt;br /&gt;
&lt;small class="text-muted"&gt;制度の「目的」を理解していない&lt;/small&gt;&lt;/td&gt;
&lt;td&gt;「誰を助けるためのルールか？（目的）」を一行添えて覚える。&lt;/td&gt;
&lt;/tr&gt;
&lt;tr&gt;
&lt;th class="text-center table-light text-primary" scope="row"&gt;時事&lt;/th&gt;
&lt;td&gt;&lt;strong&gt;用語だけ知っている&lt;/strong&gt;&lt;br /&gt;
&lt;small class="text-muted"&gt;ニュースの背景を追えていない&lt;/small&gt;&lt;/td&gt;
&lt;td&gt;用語に関連する「場所（地図）」と「対立する意見」をセットにする。&lt;/td&gt;
&lt;/tr&gt;
&lt;/tbody&gt;
&lt;/table&gt;
&lt;/div&gt;
&lt;/section&gt;
&lt;section class="mb-5"&gt;
&lt;h2 class="h3 fw-bold text-primary border-start border-5 border-primary ps-3 mb-4"&gt;家庭での回し方：週の設計と声かけの型&lt;/h2&gt;
&lt;p&gt;親御様が「用語のテスト」をするのをやめ、「説明を求める」スタイルにシフトしましょう。&lt;/p&gt;
&lt;div class="row g-4"&gt;
&lt;div class="col-md-6"&gt;
&lt;div class="card h-100 shadow-sm border-primary"&gt;
&lt;div class="card-header fw-bold text-primary bg-white border-bottom border-primary"&gt;1. 週の設計：1回15分の「アウトプットタイム」&lt;/div&gt;
&lt;div class="card-body"&gt;
&lt;p&gt;週に2〜3回、1回15分程度の「口頭試問」の時間を設けます。&lt;/p&gt;
&lt;ul&gt;
&lt;li&gt;&lt;strong&gt;方法&lt;/strong&gt;：テキストの太字部分を指差し、「これ、塾の先生風に10秒で解説してみて」と振る。&lt;/li&gt;
&lt;li&gt;&lt;strong&gt;基準&lt;/strong&gt;：正確な定義でなくても構いません。「〇〇が××したやつ」という因果が1つでも入っていれば合格です。&lt;/li&gt;
&lt;/ul&gt;
&lt;/div&gt;
&lt;/div&gt;
&lt;/div&gt;
&lt;div class="col-md-6"&gt;
&lt;div class="card h-100 shadow-sm border-primary"&gt;
&lt;div class="card-header fw-bold text-primary bg-white border-bottom border-primary"&gt;2. 効果的な声かけの型&lt;/div&gt;
&lt;div class="card-body"&gt;
&lt;p&gt;「ちゃんと覚えたの？」という抽象的な確認は避けましょう。&lt;/p&gt;
&lt;ul class="list-unstyled"&gt;
&lt;li class="mb-2"&gt;&lt;span class="badge bg-primary me-2"&gt;OK&lt;/span&gt;「この雨温図、どこを見て〇〇県だと思ったの？」&lt;/li&gt;
&lt;li&gt;&lt;span class="badge bg-primary me-2"&gt;OK&lt;/span&gt;「この時代を象徴する出来事を3つ挙げるとしたら何？」&lt;/li&gt;
&lt;/ul&gt;
&lt;p class="mt-2 small text-muted"&gt;子供に&lt;strong&gt;「判断の根拠」や「優先順位」を考えさせる問いかけ&lt;/strong&gt;をすることで、脳が実戦モードに切り替わります。&lt;/p&gt;
&lt;/div&gt;
&lt;/div&gt;
&lt;/div&gt;
&lt;/div&gt;
&lt;/section&gt;
&lt;section class="mb-5"&gt;
&lt;h2 class="h3 fw-bold text-primary border-start border-5 border-primary ps-3 mb-4"&gt;FAQ：よくあるご質問&lt;/h2&gt;
&lt;div class="vstack gap-3"&gt;
&lt;div class="card shadow-sm"&gt;
&lt;div class="card-body"&gt;
&lt;h3 class="h6 fw-bold text-primary mb-3"&gt;&lt;span class="badge bg-primary me-2"&gt;Q&lt;/span&gt;一問一答は全くやらなくて良いのでしょうか？&lt;/h3&gt;
&lt;p class="card-text ms-4 border-start border-3 ps-3"&gt;いいえ、基礎体力をつけるためには必要です。ただし、一問一答で「8割」取れるようになったら、すぐに問題演習や資料読解へ移行してください。一問一答を100点にするために時間を費やすより、8割の知識を「使いこなす」練習をする方が、入試本番の点数は高くなります。&lt;/p&gt;
&lt;/div&gt;
&lt;/div&gt;
&lt;div class="card shadow-sm"&gt;
&lt;div class="card-body"&gt;
&lt;h3 class="h6 fw-bold text-primary mb-3"&gt;&lt;span class="badge bg-primary me-2"&gt;Q&lt;/span&gt;歴史の漢字が覚えられません。&lt;/h3&gt;
&lt;p class="card-text ms-4 border-start border-3 ps-3"&gt;漢字練習帳のように書くのは効率が悪いです。まずは「音（おん）」と「意味」を一致させ、問題を解く中で「書けなかった漢字」だけをピックアップして練習してください。社会は漢字の書き取りテストではなく、背景を理解する科目であることを忘れないようにしましょう。&lt;/p&gt;
&lt;/div&gt;
&lt;/div&gt;
&lt;div class="card shadow-sm"&gt;
&lt;div class="card-body"&gt;
&lt;h3 class="h6 fw-bold text-primary mb-3"&gt;&lt;span class="badge bg-primary me-2"&gt;Q&lt;/span&gt;記述問題が白紙になってしまいます。&lt;/h3&gt;
&lt;p class="card-text ms-4 border-start border-3 ps-3"&gt;記述は「型」の暗記です。「理由を答えなさい」なら「〜から。」で終わる、といった形式面を整えることから始めましょう。中身については、前述の「用語を10秒で説明する」練習がそのまま記述対策になります。&lt;/p&gt;
&lt;/div&gt;
&lt;/div&gt;
&lt;/div&gt;
&lt;/section&gt;
&lt;section class="mb-5"&gt;
&lt;h2 class="h3 fw-bold text-primary border-start border-5 border-primary ps-3 mb-4"&gt;次に読む：知識の「質」を高めるために&lt;/h2&gt;
&lt;p&gt;今回の内容で「知識の質」を変える重要性を理解したら、次は具体的な暗記のテクニックや、単元別の対策を確認してみましょう。&lt;/p&gt;
&lt;div class="row row-cols-1 row-cols-md-2 g-4"&gt;
&lt;div class="col"&gt;
&lt;div class="card h-100 shadow-sm hover-shadow transition-all"&gt;
&lt;div class="card-body"&gt;
&lt;h3 class="h6 fw-bold text-primary"&gt;&lt;a class="stretched-link text-decoration-none" href="https://jukureiwa.com/tips/syakaianki/"&gt;&lt;br /&gt;
社会の暗記効率を3倍にする！「関連付け」の具体的手順&lt;br /&gt;
&lt;/a&gt;&lt;br /&gt;
&lt;i class="bi bi-chevron-right float-end small"&gt;&lt;/i&gt;&lt;/h3&gt;
&lt;p class="card-text small text-muted mt-2"&gt;知識を孤立させないための、具体的なノートの取り方や暗記のコツを詳しくまとめています。&lt;/p&gt;
&lt;/div&gt;
&lt;/div&gt;
&lt;p&gt;&amp;nbsp;&lt;/p&gt;
&lt;/div&gt;
&lt;div class="col"&gt;
&lt;div class="card h-100 shadow-sm hover-shadow transition-all"&gt;
&lt;div class="card-body"&gt;
&lt;h3 class="h6 fw-bold text-primary"&gt;&lt;a class="stretched-link text-decoration-none" href="https://jukureiwa.com/tips/naaymi_hub/"&gt;&lt;br /&gt;
社会の悩み別整理｜どこで詰まっているかを切り分ける&lt;br /&gt;
&lt;/a&gt;&lt;br /&gt;
&lt;i class="bi bi-chevron-right float-end small"&gt;&lt;/i&gt;&lt;/h3&gt;
&lt;p class="card-text small text-muted mt-2"&gt;暗記・資料・記述のどこに原因があるのかを整理し、次に取るべき対策を判断するための一覧です。&lt;/p&gt;
&lt;/div&gt;
&lt;/div&gt;
&lt;p&gt;&amp;nbsp;&lt;/p&gt;
&lt;/div&gt;
&lt;div class="col"&gt;
&lt;div class="card h-100 shadow-sm border-primary bg-primary bg-opacity-10 hover-shadow transition-all"&gt;
&lt;div class="card-body text-center py-4"&gt;
&lt;h3 class="h6 fw-bold text-primary"&gt;【無料相談】お子様の今の学習法、プロの視点で診断します&lt;/h3&gt;
&lt;p class="card-text small text-muted mt-2"&gt;一問一答を繰り返しているのに偏差値が停滞している原因を分析します。&lt;/p&gt;
&lt;p&gt;&lt;span class="btn btn-sm btn-primary mt-2"&gt;相談の詳細を見る&lt;/span&gt;&lt;/p&gt;
&lt;/div&gt;
&lt;/div&gt;
&lt;p&gt;&amp;nbsp;&lt;/p&gt;
&lt;/div&gt;
&lt;div class="col"&gt;
&lt;div class="card h-100 shadow-sm border-primary bg-primary bg-opacity-10 hover-shadow transition-all"&gt;
&lt;div class="card-body text-center py-4"&gt;
&lt;h3 class="h6 fw-bold text-primary"&gt;令和の「社会・記述対策講座」の詳細はこちら&lt;/h3&gt;
&lt;p class="card-text small text-muted mt-2"&gt;「わかっているのに書けない」を卒業し、部分点をもぎ取る記述力を養います。&lt;/p&gt;
&lt;p&gt;&lt;span class="btn btn-sm btn-primary mt-2"&gt;講座の詳細を見る&lt;/span&gt;&lt;/p&gt;
&lt;/div&gt;
&lt;/div&gt;
&lt;p&gt;&amp;nbsp;&lt;/p&gt;
&lt;/div&gt;
&lt;/div&gt;
&lt;/section&gt;
&lt;/div&gt;
&lt;section class="veu_cta" id="veu_cta-361"&gt;&lt;h1 class="cta_title"&gt;コラム&lt;/h1&gt;&lt;div class="cta_body"&gt;&lt;div class="cta_body_image cta_body_image_right"&gt;&lt;a href="https://jukureiwa.com/ct/%e3%82%b3%e3%83%a9%e3%83%a0/" target="_blank"&gt;&lt;img width="512" height="512" src="https://jukureiwa.com/wp-content/uploads/2019/06/cropped-END_tate_ver2.jpg" class="attachment-large size-large" alt="" srcset="https://jukureiwa.com/wp-content/uploads/2019/06/cropped-END_tate_ver2.jpg 512w, https://jukureiwa.com/wp-content/uploads/2019/06/cropped-END_tate_ver2-150x150.jpg 150w, https://jukureiwa.com/wp-content/uploads/2019/06/cropped-END_tate_ver2-300x300.jpg 300w, https://jukureiwa.com/wp-content/uploads/2019/06/cropped-END_tate_ver2-270x270.jpg 270w, https://jukureiwa.com/wp-content/uploads/2019/06/cropped-END_tate_ver2-192x192.jpg 192w, https://jukureiwa.com/wp-content/uploads/2019/06/cropped-END_tate_ver2-180x180.jpg 180w, https://jukureiwa.com/wp-content/uploads/2019/06/cropped-END_tate_ver2-32x32.jpg 32w" sizes="(max-width: 512px) 100vw, 512px" /&gt;&lt;/a&gt;&lt;/div&gt;&lt;div class="cta_body_txt image_exist"&gt;中学受験の社会科対策を専門にサポートし、遅れたスタートや知識整理の難しさを解決し、考える社会への興味を育て、社会人としての成長をサポートします。&lt;/div&gt;&lt;div class="cta_body_link"&gt;&lt;a href="https://jukureiwa.com/ct/%e3%82%b3%e3%83%a9%e3%83%a0/" class="btn btn-primary btn-block btn-lg" target="_blank"&gt;コラム：中学受験社会&lt;/a&gt;&lt;/div&gt;&lt;/div&gt;&lt;!--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</si>
  <si>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https://jukureiwa.com/tips/syakai-hikidashi/
【検出された不自然ワード】
- 型
- 迷い
- 固定
- 手順
- 立て直
【本文】
------
&lt;div class="reiwa-container pb-5" style="font-family: 'Helvetica Neue', Arial, 'Hiragino Kaku Gothic ProN', 'Hiragino Sans', Meiryo, sans-serif; color: #333; line-height: 1.8;"&gt;
&lt;div class="intro-section mb-5"&gt;
&lt;p class="lead" style="font-size: 1.25rem; color: #666;"&gt;「漢字も書けるし、一問一答も満点。なのに、模試の初見問題になると手が止まってしまう……」&lt;/p&gt;
&lt;p&gt;こうした悩みを持つ受験生のご家庭は、決して少なくありません。テストのやり直しをすると「あ、これ知ってた！」「こっちだったか！」と悔しがるものの、次のテストでも同じように「知っているはずの問題」を落としてしまう。実は、この現象の原因は暗記の「量」ではなく、脳内での&lt;strong&gt;「知識の収納方法」&lt;/strong&gt;にあります。&lt;/p&gt;
&lt;p&gt;入試社会で求められるのは、単なる用語の再生ではありません。膨大な知識の中から、設問というカギに対して、正しい「引き出し」を瞬時に開ける検索能力です。本質的な得点力をつけるためには、用語に「ラベル」を貼り、いつでも実戦で取り出せる状態に整理する、いわば&lt;strong&gt;脳内の“引き出し整理術”&lt;/strong&gt;が必要不可欠です。&lt;/p&gt;
&lt;div class="card border-0 shadow-sm mt-4" style="background-color: #f0f7ff; border-left: 5px solid #003366 !important;"&gt;
&lt;div class="card-body p-4"&gt;
&lt;h4 class="h6 fw-bold mb-3" style="color: #003366;"&gt;&lt;i class="bi bi-journal-check me-2"&gt;&lt;/i&gt;社会の「引き出し」を整理するポイント&lt;/h4&gt;
&lt;ul class="list-unstyled mb-0 small" style="display: grid; gap: 10px;"&gt;
&lt;li class="d-flex align-items-start"&gt;&lt;i class="bi bi-arrow-right-short text-primary fs-5 me-1"&gt;&lt;/i&gt;&lt;br /&gt;
なぜ知識があるのに「得点」に結びつかないのか、その根本原因を分析&lt;/li&gt;
&lt;li class="d-flex align-items-start"&gt;&lt;i class="bi bi-arrow-right-short text-primary fs-5 me-1"&gt;&lt;/i&gt;&lt;br /&gt;
同義語・対義語・数字など、実戦で役立つ5つの「ラベル貼り」戦略&lt;/li&gt;
&lt;li class="d-flex align-items-start"&gt;&lt;i class="bi bi-arrow-right-short text-primary fs-5 me-1"&gt;&lt;/i&gt;&lt;br /&gt;
歴史・地理・公民の分野別「使える知識」への変換メソッド&lt;/li&gt;
&lt;li class="d-flex align-items-start"&gt;&lt;i class="bi bi-arrow-right-short text-primary fs-5 me-1"&gt;&lt;/i&gt;&lt;br /&gt;
テスト直前の30分で実施できる「知識の最終点検」フロー&lt;/li&gt;
&lt;/ul&gt;
&lt;/div&gt;
&lt;/div&gt;
&lt;/div&gt;
&lt;section class="mb-5"&gt;
&lt;h2 class="h4 fw-bold p-3 mb-4 shadow-sm" style="color: #fff; background-color: #003366; border-radius: 5px;"&gt;まず状況整理：お子様の知識は「迷子」になっていませんか？&lt;/h2&gt;
&lt;p&gt;知識が定着しているかどうかは、「覚えた量」ではなく「引き出せる速さ」で決まります。以下の症状に心当たりがないか、直近の模試の答案を思い出しながら確認してみてください。&lt;/p&gt;
&lt;div class="row g-3"&gt;
&lt;div class="col-md-6"&gt;
&lt;div class="p-3 border rounded h-100 bg-white shadow-sm border-light"&gt;
&lt;h3 class="h6 fw-bold mb-2 text-primary"&gt;&lt;i class="bi bi-1-circle-fill me-2"&gt;&lt;/i&gt;混同・ど忘れパターン&lt;/h3&gt;
&lt;p class="small text-muted mb-0"&gt;「享保の改革」と「寛政の改革」の内容が混ざる、似たカタカナ用語（アパルトヘイトとアボリジニなど）の区別がつかない。&lt;/p&gt;
&lt;/div&gt;
&lt;/div&gt;
&lt;div class="col-md-6"&gt;
&lt;div class="p-3 border rounded h-100 bg-white shadow-sm border-light"&gt;
&lt;h3 class="h6 fw-bold mb-2 text-primary"&gt;&lt;i class="bi bi-2-circle-fill me-2"&gt;&lt;/i&gt;キーワード不一致パターン&lt;/h3&gt;
&lt;p class="small text-muted mb-0"&gt;一問一答と違う聞き方をされると答えられない。資料の読み取りの根拠として知識を引っ張り出せない。&lt;/p&gt;
&lt;/div&gt;
&lt;/div&gt;
&lt;div class="col-md-12"&gt;
&lt;div class="p-3 border rounded bg-light border-primary" style="border-style: dashed !important;"&gt;
&lt;p class="fw-bold text-primary mb-0 text-center small"&gt;&lt;i class="bi bi-exclamation-triangle-fill me-2"&gt;&lt;/i&gt;&lt;br /&gt;
2つ以上当てはまる場合、脳内の引き出しに「適切なラベル」が貼られていません。&lt;/p&gt;
&lt;/div&gt;
&lt;/div&gt;
&lt;/div&gt;
&lt;/section&gt;
&lt;section class="mb-5"&gt;
&lt;h2 class="h4 fw-bold p-3 mb-4 shadow-sm" style="color: #fff; background-color: #003366; border-radius: 5px;"&gt;原因の切り分け：点が伸びない3つの「収納不全」&lt;/h2&gt;
&lt;p&gt;なぜ一問一答は完璧なのに、本番で知識が出てこないのか。その原因は大きく3つに分類されます。&lt;/p&gt;
&lt;details class="mb-3 border rounded shadow-sm overflow-hidden" style="border-color: #003366 !important;"&gt;
&lt;summary class="p-3 fw-bold bg-white text-primary d-flex justify-content-between align-items-center" style="cursor: pointer; list-style: none;"&gt;1. 孤立した「点の暗記」によるラベル不足&lt;br /&gt;
&lt;i class="bi bi-chevron-down"&gt;&lt;/i&gt;&lt;/summary&gt;
&lt;div class="p-3 bg-light border-top border-primary small text-secondary"&gt;「用語＝意味」という最小単位だけで覚えている状態です。入試は複数の知識の「関連性」を突いてきます。セットになる人物や場所、前後の流れという「枝葉」がついていない知識は、試験会場で思い出すフック（ラベル）がないため、脳の奥底に沈んでしまいます。&lt;/div&gt;
&lt;/details&gt;
&lt;details class="mb-3 border rounded shadow-sm overflow-hidden" style="border-color: #003366 !important;"&gt;
&lt;summary class="p-3 fw-bold bg-white text-primary d-flex justify-content-between align-items-center" style="cursor: pointer; list-style: none;"&gt;2. 「資料・統計」と「用語」のリンク切れ&lt;br /&gt;
&lt;i class="bi bi-chevron-down"&gt;&lt;/i&gt;&lt;/summary&gt;
&lt;div class="p-3 bg-light border-top border-primary small text-secondary"&gt;近年の入試は、資料から得た情報を知識で補完する形式が主流です。文字情報だけで覚えた「促成栽培」は、統計グラフ（冬〜春のピーク）というビジュアル・ラベルと紐づいていなければ、実戦では全く役に立ちません。&lt;/div&gt;
&lt;/details&gt;
&lt;details class="mb-3 border rounded shadow-sm overflow-hidden" style="border-color: #003366 !important;"&gt;
&lt;summary class="p-3 fw-bold bg-white text-primary d-flex justify-content-between align-items-center" style="cursor: pointer; list-style: none;"&gt;3. 整理棚の「骨組み（時代・地域）」の崩壊&lt;br /&gt;
&lt;i class="bi bi-chevron-down"&gt;&lt;/i&gt;&lt;/summary&gt;
&lt;div class="p-3 bg-light border-top border-primary small text-secondary"&gt;知識がどの棚（時代・地域）にあるのかが曖昧です。「室町時代」という棚の中に、江戸時代の知識が混ざって収納されていると、正誤判定問題での「時代錯誤による失点」を繰り返してしまいます。&lt;/div&gt;
&lt;/details&gt;
&lt;/section&gt;
&lt;section class="mb-5"&gt;
&lt;h2 class="h4 fw-bold p-3 mb-4 shadow-sm" style="color: #fff; background-color: #003366; border-radius: 5px;"&gt;立て直しの手順：「引き出し」を整理する5つのラベル化戦略&lt;/h2&gt;
&lt;p&gt;ただ暗記する時間を増やすのではなく、覚える際に&lt;strong&gt;「どんなラベル（切り口）をつけるか」&lt;/strong&gt;を意識するだけで、検索速度は飛躍的に上がります。&lt;/p&gt;
&lt;div class="step-container py-3"&gt;
&lt;div class="row align-items-center mb-4"&gt;
&lt;div class="col-auto"&gt;
&lt;div class="rounded-circle bg-primary text-white d-flex align-items-center justify-content-center fw-bold" style="width: 40px; height: 40px;"&gt;1&lt;/div&gt;
&lt;/div&gt;
&lt;div class="col"&gt;
&lt;h3 class="h6 fw-bold mb-1 text-primary"&gt;【今日から】対比ラベル（反対・似たもの）&lt;/h3&gt;
&lt;p class="small mb-0 text-muted"&gt;「扇状地（果樹園・山の下）」と「三角州（水田・海近く）」のように、違いを1つのフレーズにまとめて収納します。&lt;/p&gt;
&lt;/div&gt;
&lt;/div&gt;
&lt;div class="row align-items-center mb-4 text-primary"&gt;
&lt;div class="col-auto text-primary"&gt;
&lt;div class="rounded-circle bg-primary text-white d-flex align-items-center justify-content-center fw-bold" style="width: 40px; height: 40px;"&gt;2&lt;/div&gt;
&lt;/div&gt;
&lt;div class="col"&gt;
&lt;h3 class="h6 fw-bold mb-1"&gt;【今週から】因果・セットラベル（歴史・公民）&lt;/h3&gt;
&lt;p class="small mb-0 text-muted"&gt;「出来事」を見たら「なぜ起きた？（背景）」「その結果どうなった？（影響）」をセットで語れるように整理します。&lt;/p&gt;
&lt;/div&gt;
&lt;/div&gt;
&lt;div class="row align-items-center"&gt;
&lt;div class="col-auto"&gt;
&lt;div class="rounded-circle bg-primary text-white d-flex align-items-center justify-content-center fw-bold" style="width: 40px; height: 40px;"&gt;3&lt;/div&gt;
&lt;/div&gt;
&lt;div class="col"&gt;
&lt;h3 class="h6 fw-bold mb-1 text-primary"&gt;【今月中に】数字ラベル（ランキングと割合）&lt;/h3&gt;
&lt;p class="small mb-0 text-muted"&gt;地理の統計です。「石炭ならオーストラリア・インドネシア・ロシア」のようにトップ3をひと塊で覚えます。&lt;/p&gt;
&lt;/div&gt;
&lt;/div&gt;
&lt;/div&gt;
&lt;/section&gt;
&lt;section class="mb-5"&gt;
&lt;h2 class="h4 fw-bold p-3 mb-4 shadow-sm" style="color: #fff; background-color: #003366; border-radius: 5px;"&gt;よくあるミスと修正：この「症状」が出たらこう直す&lt;/h2&gt;
&lt;div class="table-responsive shadow-sm rounded"&gt;
&lt;table class="table table-bordered align-middle mb-0" style="border-color: #dee2e6;"&gt;
&lt;thead style="background-color: #003366; color: #fff;"&gt;
&lt;tr class="text-center small"&gt;
&lt;th style="width: 15%;"&gt;分野&lt;/th&gt;
&lt;th style="width: 40%;"&gt;典型的な症状（ミスの原因）&lt;/th&gt;
&lt;th style="width: 45%;"&gt;修正行動（今日からやること）&lt;/th&gt;
&lt;/tr&gt;
&lt;/thead&gt;
&lt;tbody class="small"&gt;
&lt;tr&gt;
&lt;th class="text-center" style="background-color: #f8f9fa; color: #003366;" scope="row"&gt;地理&lt;/th&gt;
&lt;td&gt;&lt;strong&gt;統計の読み違い・混同&lt;/strong&gt;&lt;br /&gt;
&lt;span class="text-muted"&gt;（鉄鉱石と石炭の輸入先が混ざるなど）&lt;/span&gt;&lt;/td&gt;
&lt;td&gt;&lt;strong&gt;「資源×国名×港」の3点固定。&lt;/strong&gt;&lt;br /&gt;
地図帳を開き、「どこから積み出されるか」をビジュアルでセットにする。&lt;/td&gt;
&lt;/tr&gt;
&lt;tr&gt;
&lt;th class="text-center" style="background-color: #f8f9fa; color: #003366;" scope="row"&gt;歴史&lt;/th&gt;
&lt;td&gt;&lt;strong&gt;並べ替え・正誤判定のミス&lt;/strong&gt;&lt;br /&gt;
&lt;span class="text-muted"&gt;（時代や人物のズレに気づかない）&lt;/span&gt;&lt;/td&gt;
&lt;td&gt;&lt;strong&gt;「世紀・時代・政権担当者」のラベリング。&lt;/strong&gt;&lt;br /&gt;
用語を見たら、まず「〇世紀・〇時代」と口に出してから中身を語る。&lt;/td&gt;
&lt;/tr&gt;
&lt;tr&gt;
&lt;th class="text-center" style="background-color: #f8f9fa; color: #003366;" scope="row"&gt;公民&lt;/th&gt;
&lt;td&gt;&lt;strong&gt;記述問題のキーワード不足&lt;/strong&gt;&lt;br /&gt;
&lt;span class="text-muted"&gt;（意味はわかるが用語が出てこない）&lt;/span&gt;&lt;/td&gt;
&lt;td&gt;&lt;strong&gt;「制度名→目的→キーワード」の型。&lt;/strong&gt;&lt;br /&gt;
「抑制と均衡」のように、記述の必須語を1つ決めておく。&lt;/td&gt;
&lt;/tr&gt;
&lt;/tbody&gt;
&lt;/table&gt;
&lt;/div&gt;
&lt;/section&gt;
&lt;section class="mb-5 border border-primary border-2 p-4 rounded bg-white shadow-sm"&gt;
&lt;h2 class="h4 fw-bold text-primary mb-4 pb-2 border-bottom"&gt;家庭での回し方：テスト直前30分の「引き出し点検」&lt;/h2&gt;
&lt;p&gt;テスト直前にテキストを最初から読み直すのは、最も効率が悪い過ごし方です。家庭では「ラベルが正しく貼られているか」の最終チェックに徹しましょう。&lt;/p&gt;
&lt;div class="row g-4 mt-2"&gt;
&lt;div class="col-md-7"&gt;
&lt;h3 class="h6 fw-bold text-primary"&gt;&lt;i class="bi bi-play-circle-fill me-2"&gt;&lt;/i&gt; 親ができる「引き出し」確認手順&lt;/h3&gt;
&lt;ul class="small vstack gap-2 mt-3 p-0" style="list-style: none;"&gt;
&lt;li class="p-2 border-bottom"&gt;&lt;span class="badge bg-primary me-2"&gt;最初の10分&lt;/span&gt;全時代の主役を1人ずつ挙げる（棚の確認）&lt;/li&gt;
&lt;li class="p-2 border-bottom"&gt;&lt;span class="badge bg-primary me-2"&gt;次の10分&lt;/span&gt;地図帳でトップ3を指差し確認（位置ラベルの確認）&lt;/li&gt;
&lt;li class="p-2 border-bottom"&gt;&lt;span class="badge bg-primary me-2"&gt;最後の10分&lt;/span&gt;苦手な用語を「15秒で解説」させる（検索速度の確認）&lt;/li&gt;
&lt;/ul&gt;
&lt;/div&gt;
&lt;div class="col-md-5"&gt;
&lt;div class="p-3 bg-light rounded border border-primary h-100"&gt;
&lt;h3 class="h6 fw-bold text-primary mb-3"&gt;&lt;i class="bi bi-chat-dots-fill me-2"&gt;&lt;/i&gt; 声かけの型&lt;/h3&gt;
&lt;p class="small text-muted mb-2"&gt;「覚えた？」ではなく、以下のように問いかけます。&lt;/p&gt;
&lt;div class="bg-white p-2 rounded small border-start border-primary border-4 mb-2 shadow-sm"&gt;「このグラフ、一番の判断ポイントはどこ？」&lt;/div&gt;
&lt;div class="bg-white p-2 rounded small border-start border-primary border-4 shadow-sm"&gt;「この出来事、後の時代にどう影響したっけ？」&lt;/div&gt;
&lt;/div&gt;
&lt;/div&gt;
&lt;/div&gt;
&lt;/section&gt;
&lt;section class="mb-5"&gt;
&lt;h2 class="h4 fw-bold p-3 mb-4 shadow-sm" style="color: #fff; background-color: #003366; border-radius: 5px;"&gt;FAQ：知識の整理に関するよくあるご質問&lt;/h2&gt;
&lt;div class="vstack gap-3"&gt;
&lt;details class="p-3 border rounded shadow-sm bg-white"&gt;
&lt;summary class="fw-bold text-primary" style="cursor: pointer; list-style: none;"&gt;&lt;i class="bi bi-question-circle-fill me-2"&gt;&lt;/i&gt;Q. カタカナの用語がどうしても混同してしまいます。&lt;/summary&gt;
&lt;p class="small mb-0 mt-3 border-start border-3 ps-3 text-secondary"&gt;A. カタカナ語は「音」ではなく「役割」でラベルを分けましょう。例えば、『アパルトヘイト』なら「制度の引き出し」に収納し、必ず漢字用語（人種隔離政策）をセットにして収納してください。&lt;/p&gt;
&lt;/details&gt;
&lt;details class="p-3 border rounded shadow-sm bg-white"&gt;
&lt;summary class="fw-bold text-primary" style="cursor: pointer; list-style: none;"&gt;&lt;i class="bi bi-question-circle-fill me-2"&gt;&lt;/i&gt;Q. まとめノートを作るべきでしょうか？&lt;/summary&gt;
&lt;p class="small mb-0 mt-3 border-start border-3 ps-3 text-secondary"&gt;A. 全てをまとめるのは時間の浪費です。模試で「どっちだったっけ？」と迷った「対比関係」だけを1枚の紙に書き出す『迷い対策シート』が最も効果的です。&lt;/p&gt;
&lt;/details&gt;
&lt;/div&gt;
&lt;/section&gt;
&lt;section class="mb-5 py-5 border-top text-center"&gt;
&lt;h2 class="h4 fw-bold mb-5" style="color: #003366;"&gt;さらに得点力を高めるための「立て直し」記事&lt;/h2&gt;
&lt;div class="row row-cols-1 row-cols-md-2 g-4"&gt;
&lt;div class="col"&gt;
&lt;div class="card h-100 border-primary border-1 shadow-sm reiwa-hover"&gt;
&lt;div class="card-body py-4"&gt;
&lt;p&gt;&lt;span class="badge bg-primary mb-2"&gt;全体整理&lt;/span&gt;&lt;/p&gt;
&lt;h3 class="h6 fw-bold text-dark mb-0"&gt;&lt;a class="stretched-link text-decoration-none text-dark" href="https://jukureiwa.com/tips/naaymi_hub/"&gt;&lt;br /&gt;
社会の悩みを一度整理する｜暗記・資料・記述の切り分け&lt;br /&gt;
&lt;/a&gt;&lt;br /&gt;
&lt;i class="bi bi-arrow-right-short text-primary"&gt;&lt;/i&gt;&lt;/h3&gt;
&lt;/div&gt;
&lt;/div&gt;
&lt;p&gt;&amp;nbsp;&lt;/p&gt;
&lt;/div&gt;
&lt;div class="col"&gt;
&lt;div class="card h-100 border-primary border-1 shadow-sm reiwa-hover"&gt;
&lt;div class="card-body py-4"&gt;
&lt;p&gt;&lt;span class="badge bg-primary mb-2"&gt;効率アップ&lt;/span&gt;&lt;/p&gt;
&lt;h3 class="h6 fw-bold text-dark mb-0"&gt;社会の暗記効率を3倍にする！「関連付け」の具体的手順&lt;br /&gt;
&lt;i class="bi bi-arrow-right-short text-primary"&gt;&lt;/i&gt;&lt;/h3&gt;
&lt;/div&gt;
&lt;/div&gt;
&lt;p&gt;&amp;nbsp;&lt;/p&gt;
&lt;/div&gt;
&lt;div class="col"&gt;
&lt;div class="card h-100 border-primary border-1 shadow-sm reiwa-hover"&gt;
&lt;div class="card-body py-4 text-dark"&gt;
&lt;p&gt;&lt;span class="badge bg-primary mb-2"&gt;ミス撲滅&lt;/span&gt;&lt;/p&gt;
&lt;h3 class="h6 fw-bold text-dark mb-0"&gt;偏差値5上がる「うっかりミス」を論理的に減らす方法&lt;br /&gt;
&lt;i class="bi bi-arrow-right-short text-primary"&gt;&lt;/i&gt;&lt;/h3&gt;
&lt;/div&gt;
&lt;/div&gt;
&lt;p&gt;&amp;nbsp;&lt;/p&gt;
&lt;/div&gt;
&lt;div class="col"&gt;
&lt;div class="card h-100 border-primary bg-primary bg-opacity-10 shadow-sm reiwa-hover"&gt;
&lt;div class="card-body py-4 text-primary"&gt;
&lt;h3 class="h6 fw-bold mb-1"&gt;社会の「引き出し」をプロと整理。&lt;/h3&gt;
&lt;p class="small mb-0 fw-bold"&gt;社会・本科コースの体験授業はこちら &lt;i class="bi bi-chevron-double-right"&gt;&lt;/i&gt;&lt;/p&gt;
&lt;/div&gt;
&lt;/div&gt;
&lt;p&gt;&amp;nbsp;&lt;/p&gt;
&lt;/div&gt;
&lt;/div&gt;
&lt;/section&gt;
&lt;/div&gt;
&lt;section class="veu_cta" id="veu_cta-198"&gt;&lt;h1 class="cta_title"&gt;本科「歴史の完成」≪８回完結講座≫&lt;/h1&gt;&lt;div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image_exist"&gt;歴史分野は「いつ」「どこで」「何が」起きたのかを有機的に理解すること、 通り一遍の言葉で言うならば「流れを意識する」ことが求められる分野です。 したがって、時代別に別々のものとして覚えようとしても、分野別(政治・文化……など)に学習を進めようとしても、 それだけでは十分な学習効果を上げることが出来ません。当塾では、時代背景とその中の様々な事象を結び付けていくことで、付け焼刃でない深く理解をさせるように指導を行っていきます。&lt;/div&gt;&lt;div class="cta_body_link"&gt;&lt;a href="https://jukureiwa.com/honka/" class="btn btn-primary btn-block btn-lg" target="_blank"&gt;開講講座：本科「歴史の完成」≪８回完結講座≫&lt;/a&gt;&lt;/div&gt;&lt;/div&gt;&lt;!--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</si>
  <si>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https://dokkai-labo.tokyo/blog/yosyu_series_05j06/
【検出された不自然ワード】
- 型
- 迷い
- 固定
- 手順
- 整え
【本文】
------
&lt;p&gt;&lt;!-- ▼▼ WordPress本文ここから（Bootstrap前提） ▼▼ --&gt;&lt;/p&gt;
&lt;p&gt;&lt;!-- Hero --&gt;&lt;/p&gt;
&lt;section class="p-3 p-md-4 mb-4 rounded-3 border bg-light"&gt;
&lt;div class="d-flex flex-column gap-2"&gt;
&lt;div class="d-flex flex-wrap align-items-center gap-2"&gt;&lt;span class="badge bg-primary"&gt;予習シリーズ&lt;/span&gt;&lt;br /&gt;
&lt;span class="badge bg-secondary"&gt;小5 上巻&lt;/span&gt;&lt;br /&gt;
&lt;span class="badge bg-dark"&gt;第6回・発展問題&lt;/span&gt;&lt;br /&gt;
&lt;span class="badge bg-info text-dark"&gt;物語文&lt;/span&gt;&lt;/div&gt;
&lt;h2 class="h3 mb-1"&gt;【解説まとめ】傍線の理由→背景×出来事で「頭の中」を確定させる&lt;/h2&gt;
&lt;p class="mb-0"&gt;受験国語専門「読解ラボ東京」代表・長島によるライブ解説（第6回・発展問題）の要点を、&lt;br /&gt;
ご家庭で再現できる形に整理しました。&lt;br class="d-none d-md-block" /&gt;キーワードは &lt;strong&gt;「傍線の理由 → 背景（前提）×出来事（傍線の行動/発言/様子） → 心情/考え」&lt;/strong&gt; です。&lt;/p&gt;
&lt;/div&gt;
&lt;/section&gt;
&lt;p&gt;&lt;!-- 動画 --&gt;&lt;/p&gt;
&lt;section class="mb-4"&gt;
&lt;div class="d-flex align-items-center justify-content-between flex-wrap gap-2 mb-2"&gt;
&lt;h3 id="movie" class="h4 mb-0"&gt;解説動画（ライブ配信）&lt;/h3&gt;
&lt;p&gt;&lt;small class="text-muted"&gt;※自動文字起こしのため、固有名詞などに揺れがある場合があります。&lt;/small&gt;&lt;/p&gt;
&lt;/div&gt;
&lt;div class="ratio ratio-16x9 embed-responsive embed-responsive-16by9 rounded-3 border overflow-hidden"&gt;&lt;iframe class="embed-responsive-item" title="予習シリーズ 小5 上巻 第6回 発展問題 解説（読解ラボ東京）" src="https://www.youtube.com/embed/DwrFB6XBdTw" allowfullscreen="allowfullscreen"&gt;&lt;/iframe&gt;&lt;/div&gt;
&lt;/section&gt;
&lt;p&gt;&lt;!-- 目次 --&gt;&lt;/p&gt;
&lt;section class="mb-4"&gt;
&lt;h3 id="toc" class="h4"&gt;目次&lt;/h3&gt;
&lt;div class="row g-3"&gt;
&lt;div class="col-12 col-md-6"&gt;
&lt;div class="list-group"&gt;&lt;a class="list-group-item list-group-item-action" href="#core"&gt;1. 今回の核：傍線の理由から「頭の中」を確定&lt;/a&gt;&lt;br /&gt;
&lt;a class="list-group-item list-group-item-action" href="#bunmatsu"&gt;2. 超重要：文末（語尾）のルール&lt;/a&gt;&lt;br /&gt;
&lt;a class="list-group-item list-group-item-action" href="#cards"&gt;3. 問題別ポイント（2列カード）&lt;/a&gt;&lt;/div&gt;
&lt;/div&gt;
&lt;div class="col-12 col-md-6"&gt;
&lt;div class="list-group"&gt;&lt;a class="list-group-item list-group-item-action" href="#homework"&gt;4. 家庭学習での回し方（再現手順）&lt;/a&gt;&lt;br /&gt;
&lt;a class="list-group-item list-group-item-action" href="#faq"&gt;5. よくあるつまずき（FAQ）&lt;/a&gt;&lt;br /&gt;
&lt;a class="list-group-item list-group-item-action" href="#cta"&gt;6. 個別指導のご案内&lt;/a&gt;&lt;/div&gt;
&lt;/div&gt;
&lt;/div&gt;
&lt;/section&gt;
&lt;p&gt;&lt;!-- 核 --&gt;&lt;/p&gt;
&lt;section id="core" class="mb-4"&gt;
&lt;h3 class="h4"&gt;1. 今回の核：傍線の理由 → 背景×出来事 → 心情/考え&lt;/h3&gt;
&lt;div class="row g-3"&gt;
&lt;div class="col-12 col-md-6"&gt;
&lt;div class="card border-0 shadow-sm h-100"&gt;
&lt;div class="card-body"&gt;
&lt;h4 class="h6 mb-2"&gt;読み取るのは「頭の中」&lt;/h4&gt;
&lt;ul class="mb-0"&gt;
&lt;li&gt;&lt;strong&gt;背景&lt;/strong&gt;：その前提（直前〜少し前）&lt;/li&gt;
&lt;li&gt;&lt;strong&gt;出来事&lt;/strong&gt;：傍線に置かれる行動/発言/様子&lt;/li&gt;
&lt;li&gt;&lt;strong&gt;心情/考え&lt;/strong&gt;：背景×出来事なら何を思う？&lt;/li&gt;
&lt;/ul&gt;
&lt;/div&gt;
&lt;/div&gt;
&lt;/div&gt;
&lt;div class="col-12 col-md-6"&gt;
&lt;div class="card border-0 shadow-sm h-100"&gt;
&lt;div class="card-body"&gt;
&lt;h4 class="h6 mb-2"&gt;傍線の理由を「2回」たどる&lt;/h4&gt;
&lt;div class="small"&gt;
&lt;div class="p-3 rounded-3 border bg-white"&gt;
&lt;div class="mb-2"&gt;&lt;span class="badge bg-secondary"&gt;①&lt;/span&gt;&lt;br /&gt;
&lt;strong&gt;なぜ&lt;/strong&gt;傍線でそう言った/そうした？&lt;/div&gt;
&lt;div class="mb-2"&gt;&lt;span class="badge bg-secondary"&gt;②&lt;/span&gt;&lt;br /&gt;
その「なぜ」が成り立つ&lt;strong&gt;背景&lt;/strong&gt;は何？&lt;/div&gt;
&lt;div&gt;&lt;span class="badge bg-primary"&gt;結論&lt;/span&gt;&lt;br /&gt;
背景が揃うと、&lt;strong&gt;選択肢の芯&lt;/strong&gt;が見える&lt;/div&gt;
&lt;/div&gt;
&lt;/div&gt;
&lt;/div&gt;
&lt;/div&gt;
&lt;/div&gt;
&lt;/div&gt;
&lt;div class="alert alert-info mt-3 mb-0"&gt;&lt;strong&gt;ポイント：&lt;/strong&gt;&lt;br /&gt;
「理由」問題は、物語文だと最後が&lt;strong&gt;気持ち（心情）&lt;/strong&gt;に着地しやすい。&lt;br /&gt;
だからこそ、先に&lt;strong&gt;傍線の理由&lt;/strong&gt;を集めて、背景×出来事でブレを消します。&lt;/div&gt;
&lt;/section&gt;
&lt;p&gt;&lt;!-- 文末 --&gt;&lt;/p&gt;
&lt;section id="bunmatsu" class="mb-4"&gt;
&lt;h3 class="h4"&gt;2. 超重要：文末（語尾）のルール（減点が出やすい）&lt;/h3&gt;
&lt;div class="card border-0 shadow-sm"&gt;
&lt;div class="card-body"&gt;
&lt;p class="mb-2"&gt;設問に「どのような&lt;strong&gt;ところ&lt;/strong&gt;を」「どのような&lt;strong&gt;こと&lt;/strong&gt;を」など、答えの“最後に置く語”が指定されている場合があります。&lt;br /&gt;
ここを落とすと&lt;strong&gt;内容が合っていても減点&lt;/strong&gt;になりやすいポイントです。&lt;/p&gt;
&lt;div class="row g-3"&gt;
&lt;div class="col-12 col-md-6"&gt;
&lt;div class="p-3 rounded-3 border bg-white h-100"&gt;
&lt;h4 class="h6 mb-2"&gt;原則&lt;/h4&gt;
&lt;ul class="mb-0 small"&gt;
&lt;li&gt;設問が「どのような&lt;strong&gt;ところ&lt;/strong&gt;」→ 文末は&lt;strong&gt;ところ&lt;/strong&gt;&lt;/li&gt;
&lt;li&gt;設問が「どのような&lt;strong&gt;こと&lt;/strong&gt;」→ 文末は&lt;strong&gt;こと&lt;/strong&gt;&lt;/li&gt;
&lt;li&gt;「理由」を問うときだけ、文末が空欄になることがある&lt;/li&gt;
&lt;/ul&gt;
&lt;/div&gt;
&lt;/div&gt;
&lt;div class="col-12 col-md-6"&gt;
&lt;div class="p-3 rounded-3 border bg-white h-100"&gt;
&lt;h4 class="h6 mb-2"&gt;今回の具体（問二）&lt;/h4&gt;
&lt;ul class="mb-0 small"&gt;
&lt;li&gt;問二は「根性なしだと思う&lt;strong&gt;ところ&lt;/strong&gt;」&lt;/li&gt;
&lt;li&gt;直前の行動：&lt;strong&gt;やり返さない&lt;/strong&gt;／それどころか&lt;strong&gt;逃げる&lt;/strong&gt;&lt;/li&gt;
&lt;li&gt;だから文末は「〜という&lt;strong&gt;ところ&lt;/strong&gt;。」で締める&lt;/li&gt;
&lt;/ul&gt;
&lt;/div&gt;
&lt;/div&gt;
&lt;/div&gt;
&lt;div class="alert alert-warning mt-3 mb-0"&gt;&lt;strong&gt;メモ：&lt;/strong&gt;内容が正しくても、文末の指定がズレると失点しやすいので、まず設問の語尾に反応する。&lt;/div&gt;
&lt;/div&gt;
&lt;/div&gt;
&lt;/section&gt;
&lt;p&gt;&lt;!-- 問題別（2列カード） --&gt;&lt;/p&gt;
&lt;section id="cards" class="mb-4"&gt;
&lt;h3 class="h4 mb-3"&gt;3. 問題別ポイント（2列カード）&lt;/h3&gt;
&lt;div class="row g-3"&gt;
&lt;p&gt;&lt;!-- 問一 --&gt;&lt;/p&gt;
&lt;div class="col-12 col-md-6"&gt;
&lt;div class="card border-0 shadow-sm h-100"&gt;
&lt;div class="card-body"&gt;
&lt;div class="d-flex justify-content-between align-items-start gap-2"&gt;
&lt;h4 class="h5 mb-2"&gt;問一：ユウの価値観を確定&lt;/h4&gt;
&lt;p&gt;&lt;span class="badge bg-primary"&gt;選択&lt;/span&gt;&lt;/p&gt;
&lt;/div&gt;
&lt;ul class="mb-0"&gt;
&lt;li&gt;&lt;strong&gt;出来事&lt;/strong&gt;：負けたら悔しい／やられたらやり返したい&lt;/li&gt;
&lt;li&gt;&lt;strong&gt;読み&lt;/strong&gt;：須野木も同じだと思い込む&lt;/li&gt;
&lt;li&gt;&lt;strong&gt;結論&lt;/strong&gt;：&lt;strong&gt;イ&lt;/strong&gt;&lt;/li&gt;
&lt;/ul&gt;
&lt;/div&gt;
&lt;/div&gt;
&lt;/div&gt;
&lt;p&gt;&lt;!-- 問二 --&gt;&lt;/p&gt;
&lt;div class="col-12 col-md-6"&gt;
&lt;div class="card border-0 shadow-sm h-100"&gt;
&lt;div class="card-body"&gt;
&lt;div class="d-flex justify-content-between align-items-start gap-2"&gt;
&lt;h4 class="h5 mb-2"&gt;問二：文末「ところ」＋直前注目&lt;/h4&gt;
&lt;p&gt;&lt;span class="badge bg-secondary"&gt;記述&lt;/span&gt;&lt;/p&gt;
&lt;/div&gt;
&lt;ul class="mb-0"&gt;
&lt;li&gt;&lt;strong&gt;直前&lt;/strong&gt;：嫌がらせを受けてもやり返さない&lt;/li&gt;
&lt;li&gt;&lt;strong&gt;さらに&lt;/strong&gt;：逃げると言う&lt;/li&gt;
&lt;li&gt;&lt;strong&gt;文末&lt;/strong&gt;：「〜という&lt;strong&gt;ところ&lt;/strong&gt;」&lt;/li&gt;
&lt;/ul&gt;
&lt;/div&gt;
&lt;/div&gt;
&lt;/div&gt;
&lt;p&gt;&lt;!-- 問三 --&gt;&lt;/p&gt;
&lt;div class="col-12 col-md-6"&gt;
&lt;div class="card border-0 shadow-sm h-100"&gt;
&lt;div class="card-body"&gt;
&lt;div class="d-flex justify-content-between align-items-start gap-2"&gt;
&lt;h4 class="h5 mb-2"&gt;問三：なんやねん＝理解できない&lt;/h4&gt;
&lt;p&gt;&lt;span class="badge bg-primary"&gt;選択&lt;/span&gt;&lt;/p&gt;
&lt;/div&gt;
&lt;ul class="mb-0"&gt;
&lt;li&gt;&lt;strong&gt;背景&lt;/strong&gt;：護身術を教えようとしても身につけない&lt;/li&gt;
&lt;li&gt;&lt;strong&gt;出来事&lt;/strong&gt;：鳥（ノスリ）に真剣で夢中&lt;/li&gt;
&lt;li&gt;&lt;strong&gt;結論&lt;/strong&gt;：理解できない → &lt;strong&gt;ウ&lt;/strong&gt;&lt;/li&gt;
&lt;/ul&gt;
&lt;/div&gt;
&lt;/div&gt;
&lt;/div&gt;
&lt;p&gt;&lt;!-- 問四 --&gt;&lt;/p&gt;
&lt;div class="col-12 col-md-6"&gt;
&lt;div class="card border-0 shadow-sm h-100"&gt;
&lt;div class="card-body"&gt;
&lt;div class="d-flex justify-content-between align-items-start gap-2"&gt;
&lt;h4 class="h5 mb-2"&gt;問四：キョトン＝いじめを気にしてない&lt;/h4&gt;
&lt;p&gt;&lt;span class="badge bg-primary"&gt;選択&lt;/span&gt;&lt;/p&gt;
&lt;/div&gt;
&lt;ul class="mb-0"&gt;
&lt;li&gt;&lt;strong&gt;背景&lt;/strong&gt;：須野木はいじめられている（前提）&lt;/li&gt;
&lt;li&gt;&lt;strong&gt;出来事&lt;/strong&gt;：「明日も学校来るよな？」→キョトン&lt;/li&gt;
&lt;li&gt;&lt;strong&gt;結論&lt;/strong&gt;：気にしてない → &lt;strong&gt;エ&lt;/strong&gt;&lt;/li&gt;
&lt;/ul&gt;
&lt;/div&gt;
&lt;/div&gt;
&lt;/div&gt;
&lt;p&gt;&lt;!-- 問五 --&gt;&lt;/p&gt;
&lt;div class="col-12 col-md-6"&gt;
&lt;div class="card border-0 shadow-sm h-100"&gt;
&lt;div class="card-body"&gt;
&lt;div class="d-flex justify-content-between align-items-start gap-2"&gt;
&lt;h4 class="h5 mb-2"&gt;問五：止めた理由＝過去の失敗が再演しそう&lt;/h4&gt;
&lt;p&gt;&lt;span class="badge bg-primary"&gt;選択&lt;/span&gt;&lt;/p&gt;
&lt;/div&gt;
&lt;ul class="mb-0"&gt;
&lt;li&gt;&lt;strong&gt;背景&lt;/strong&gt;：雛を助けようとして失敗した経験&lt;/li&gt;
&lt;li&gt;&lt;strong&gt;出来事&lt;/strong&gt;：ユウが雛に近づく → 強く止める&lt;/li&gt;
&lt;li&gt;&lt;strong&gt;結論&lt;/strong&gt;：同じ悲劇を避けたい → &lt;strong&gt;ア&lt;/strong&gt;&lt;/li&gt;
&lt;/ul&gt;
&lt;/div&gt;
&lt;/div&gt;
&lt;/div&gt;
&lt;p&gt;&lt;!-- 問六 --&gt;&lt;/p&gt;
&lt;div class="col-12 col-md-6"&gt;
&lt;div class="card border-0 shadow-sm h-100"&gt;
&lt;div class="card-body"&gt;
&lt;div class="d-flex justify-content-between align-items-start gap-2"&gt;
&lt;h4 class="h5 mb-2"&gt;問六：意外＝誤解していたかも&lt;/h4&gt;
&lt;p&gt;&lt;span class="badge bg-primary"&gt;選択&lt;/span&gt;&lt;/p&gt;
&lt;/div&gt;
&lt;ul class="mb-0"&gt;
&lt;li&gt;&lt;strong&gt;背景&lt;/strong&gt;：根性なしで弱いと思っていた&lt;/li&gt;
&lt;li&gt;&lt;strong&gt;出来事&lt;/strong&gt;：腕をつかまれ「結構力あるやん」&lt;/li&gt;
&lt;li&gt;&lt;strong&gt;結論&lt;/strong&gt;：誤解していた → &lt;strong&gt;イ&lt;/strong&gt;&lt;/li&gt;
&lt;/ul&gt;
&lt;/div&gt;
&lt;/div&gt;
&lt;/div&gt;
&lt;p&gt;&lt;!-- 問七 --&gt;&lt;/p&gt;
&lt;div class="col-12 col-md-6"&gt;
&lt;div class="card border-0 shadow-sm h-100"&gt;
&lt;div class="card-body"&gt;
&lt;div class="d-flex justify-content-between align-items-start gap-2"&gt;
&lt;h4 class="h5 mb-2"&gt;問七：謝る内容は「3つ」に分解&lt;/h4&gt;
&lt;p&gt;&lt;span class="badge bg-success text-dark"&gt;記述&lt;/span&gt;&lt;/p&gt;
&lt;/div&gt;
&lt;ul class="mb-0"&gt;
&lt;li&gt;&lt;strong&gt;①&lt;/strong&gt; 須野木を誤解（根性なし/情けない）していた&lt;/li&gt;
&lt;li&gt;&lt;strong&gt;②&lt;/strong&gt; 誘われるがまま、いじめに加担した&lt;/li&gt;
&lt;li&gt;&lt;strong&gt;③&lt;/strong&gt; 鳥の知識がないのに助けようとして浅はかだった&lt;/li&gt;
&lt;/ul&gt;
&lt;details class="mt-2"&gt;
&lt;summary class="small text-primary" style="cursor: pointer;"&gt;答案を1行ずつ短くするコツ&lt;/summary&gt;
&lt;div class="mt-2 small"&gt;
&lt;div class="alert alert-light border mb-2"&gt;&lt;strong&gt;型：&lt;/strong&gt;「誤解したこと／加担したこと／浅はかだったこと」を、各1行で言い切る。&lt;/div&gt;
&lt;ul class="mb-0"&gt;
&lt;li&gt;名詞止めでもOK（設問条件に合わせて調整）&lt;/li&gt;
&lt;li&gt;三つの“種類”が被らないようにする（同じ内容を言い換えない）&lt;/li&gt;
&lt;/ul&gt;
&lt;/div&gt;
&lt;/details&gt;
&lt;/div&gt;
&lt;/div&gt;
&lt;/div&gt;
&lt;p&gt;&lt;!-- 問七（抜き出し系） --&gt;&lt;/p&gt;
&lt;div class="col-12 col-md-6"&gt;
&lt;div class="card border-0 shadow-sm h-100"&gt;
&lt;div class="card-body"&gt;
&lt;div class="d-flex justify-content-between align-items-start gap-2"&gt;
&lt;h4 class="h5 mb-2"&gt;問七：二文・文の数え方＋冒頭指定&lt;/h4&gt;
&lt;p&gt;&lt;span class="badge bg-secondary"&gt;抜き出し&lt;/span&gt;&lt;/p&gt;
&lt;/div&gt;
&lt;ul class="mb-0"&gt;
&lt;li&gt;&lt;strong&gt;一文&lt;/strong&gt;：丸（。）から次の丸まで&lt;/li&gt;
&lt;li&gt;&lt;strong&gt;二文&lt;/strong&gt;：それが2セット&lt;/li&gt;
&lt;li&gt;&lt;strong&gt;冒頭指定&lt;/strong&gt;：「初めの5文字」→「&lt;strong&gt;須野木と俺&lt;/strong&gt;」&lt;/li&gt;
&lt;/ul&gt;
&lt;/div&gt;
&lt;/div&gt;
&lt;/div&gt;
&lt;/div&gt;
&lt;div class="alert alert-secondary mt-3 mb-0"&gt;&lt;strong&gt;補足：&lt;/strong&gt;同じ「背景×出来事」の型でも、気づきやすい問題/気づきにくい問題があります。&lt;br /&gt;
それでも「同じ解き方で解ける問題が結構ある」という感覚がつかめると、学習のモチベーションが上がります。&lt;/div&gt;
&lt;/section&gt;
&lt;p&gt;&lt;!-- 家庭学習 --&gt;&lt;/p&gt;
&lt;section id="homework" class="mb-4"&gt;
&lt;h3 class="h4"&gt;4. 家庭学習での回し方（再現手順）&lt;/h3&gt;
&lt;div class="row g-3"&gt;
&lt;div class="col-12 col-md-6"&gt;
&lt;div class="card border-0 shadow-sm h-100"&gt;
&lt;div class="card-body"&gt;
&lt;h4 class="h6 mb-2"&gt;6ステップ（第6回向け：文末チェック込み）&lt;/h4&gt;
&lt;ol class="mb-0"&gt;
&lt;li&gt;設問の&lt;strong&gt;指定語尾&lt;/strong&gt;（ところ/こと 等）に下線&lt;/li&gt;
&lt;li&gt;傍線（出来事）に丸：行動/発言/様子を特定&lt;/li&gt;
&lt;li&gt;「なぜそうした？」＝&lt;strong&gt;傍線の理由&lt;/strong&gt;を本文から集める&lt;/li&gt;
&lt;li&gt;理由を一言で言い換え、&lt;strong&gt;背景&lt;/strong&gt;として置く&lt;/li&gt;
&lt;li&gt;背景×出来事 → &lt;strong&gt;心情/考え&lt;/strong&gt;を一言で確定&lt;/li&gt;
&lt;li&gt;最後に&lt;strong&gt;文末&lt;/strong&gt;（指定語尾）で締める&lt;/li&gt;
&lt;/ol&gt;
&lt;/div&gt;
&lt;/div&gt;
&lt;/div&gt;
&lt;div class="col-12 col-md-6"&gt;
&lt;div class="card border-0 shadow-sm h-100"&gt;
&lt;div class="card-body"&gt;
&lt;h4 class="h6 mb-2"&gt;記述（複数要素）のときのコツ&lt;/h4&gt;
&lt;ul class="mb-0"&gt;
&lt;li&gt;「〜を三つ」など&lt;strong&gt;個数指定&lt;/strong&gt;は、先に箱を3つ作る&lt;/li&gt;
&lt;li&gt;各要素は&lt;strong&gt;種類を分ける&lt;/strong&gt;（誤解／加担／浅はか など）&lt;/li&gt;
&lt;li&gt;それぞれ&lt;strong&gt;1行で言い切る&lt;/strong&gt;（長文化しない）&lt;/li&gt;
&lt;/ul&gt;
&lt;/div&gt;
&lt;/div&gt;
&lt;/div&gt;
&lt;/div&gt;
&lt;p&gt;&lt;!-- FAQ（JS不要：details/summary方式） --&gt;&lt;/p&gt;
&lt;section id="faq" class="mb-4"&gt;
&lt;h3 class="h4"&gt;5. よくあるつまずき（FAQ）&lt;/h3&gt;
&lt;div class="vstack gap-2"&gt;
&lt;details class="border rounded-3 bg-white p-3 shadow-sm"&gt;
&lt;summary class="fw-bold" style="cursor: pointer;"&gt;Q. 文末（ところ/こと）を落として減点されます&lt;/summary&gt;
&lt;div class="mt-2"&gt;
&lt;p class="mb-0"&gt;まず設問の「どのような&lt;strong&gt;ところ&lt;/strong&gt;」「どのような&lt;strong&gt;こと&lt;/strong&gt;」に反応して、&lt;br /&gt;
&lt;strong&gt;答えの最後の語&lt;/strong&gt;を固定してください。内容が合っていても、語尾がズレると失点になりやすいポイントです。&lt;/p&gt;
&lt;/div&gt;
&lt;/details&gt;
&lt;details class="border rounded-3 bg-white p-3 shadow-sm"&gt;
&lt;summary class="fw-bold" style="cursor: pointer;"&gt;Q. 選択肢が全部それっぽく見えて決め手がありません&lt;/summary&gt;
&lt;div class="mt-2"&gt;
&lt;p class="mb-0"&gt;先に「気持ち当て」をすると迷います。まずは&lt;strong&gt;傍線の理由&lt;/strong&gt;を本文から拾い、&lt;br /&gt;
その理由が成り立つ&lt;strong&gt;背景&lt;/strong&gt;まで戻してください。背景が揃うと、選択肢の芯が見えます。&lt;/p&gt;
&lt;/div&gt;
&lt;/details&gt;
&lt;details class="border rounded-3 bg-white p-3 shadow-sm"&gt;
&lt;summary class="fw-bold" style="cursor: pointer;"&gt;Q. 「同じ解き方」と言われても、どこが同じか分かりません&lt;/summary&gt;
&lt;div class="mt-2"&gt;
&lt;p class="mb-0"&gt;共通なのは「&lt;strong&gt;背景×出来事 → 心情/考え&lt;/strong&gt;」の流れです。毎回、傍線の理由をたどって&lt;br /&gt;
背景が置けると、登場人物の頭の中が確定します。最初は時間がかかっても、型を固定して回すのが近道です。&lt;/p&gt;
&lt;/div&gt;
&lt;/details&gt;
&lt;/div&gt;
&lt;div class="alert alert-light border mt-3 mb-0"&gt;&lt;small class="text-muted"&gt; &lt;/small&gt;&lt;/div&gt;
&lt;/section&gt;
&lt;p&gt;&amp;nbsp;&lt;/p&gt;
&lt;/section&gt;
&lt;p&gt;&lt;!-- CTA --&gt;&lt;/p&gt;
&lt;section id="cta" class="mb-4"&gt;
&lt;div class="card border-0 shadow-sm"&gt;
&lt;div class="card-body p-3 p-md-4"&gt;
&lt;div class="row align-items-center g-3"&gt;
&lt;div class="col-12 col-md-8"&gt;
&lt;h3 class="h4 mb-2"&gt;読解ラボ東京｜オンライン個別で「根拠→結論」を技術化&lt;/h3&gt;
&lt;p class="mb-0"&gt;物語文の読み取りは「センス」ではなく、&lt;strong&gt;手順&lt;/strong&gt;で再現できます。&lt;br class="d-none d-md-block" /&gt;お子さまの答案を見ながら、傍線の理由の集め方・背景の置き方・選択肢の切り方を1対1で整えます。&lt;/p&gt;
&lt;/div&gt;
&lt;div class="col-12 col-md-4 text-md-end"&gt;&lt;a class="btn btn-primary btn-lg w-100 w-md-auto" href="https://dokkai-labo.tokyo/" target="_blank" rel="noopener"&gt;&lt;br /&gt;
公式サイトを見る&lt;br /&gt;
&lt;/a&gt;&lt;/p&gt;
&lt;div class="mt-2"&gt;&lt;small class="text-muted"&gt;※お問い合わせ・受講案内は公式サイト内から。&lt;/small&gt;&lt;/div&gt;
&lt;/div&gt;
&lt;/div&gt;
&lt;/div&gt;
&lt;/div&gt;
&lt;/section&gt;
&lt;hr class="my-4" /&gt;
&lt;p class="small text-muted mb-0"&gt;本記事は、ライブ解説の要点を学習用に整理したものです（教材本文の転載はしていません）。&lt;br /&gt;
行数の参照は配信内の説明に基づきます。&lt;/p&gt;
&lt;p&gt;&lt;!-- ▲▲ WordPress本文ここまで ▲▲ --&gt;&lt;/p&gt;
&lt;section class="veu_cta" id="veu_cta-20322"&gt;&lt;h1 class="cta_title"&gt;サービス案内：読解ラボ東京の「過去問解説」&lt;/h1&gt;&lt;div class="cta_body"&gt;&lt;div class="cta_body_image cta_body_image_right"&gt;&lt;a href="https://dokkai-labo.tokyo/?s=【過去問】&amp;#038;order=asc" target="_blank"&gt;&lt;/a&gt;&lt;/div&gt;&lt;div class="cta_body_txt image_exist"&gt;受験準備の最終段階で困りがちなのが過去問の扱いです。
&lt;br /&gt;全問について解説と採点基準を明示し、そのプロセスを体感してもらいます。&lt;/div&gt;&lt;div class="cta_body_link"&gt;&lt;a href="https://dokkai-labo.tokyo/?s=【過去問】&amp;#038;order=asc" class="btn btn-primary btn-block btn-lg" target="_blank"&gt;読解ラボ東京の過去問解説動画&lt;/a&gt;&lt;/div&gt;&lt;/div&gt;&lt;!--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</si>
  <si>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https://dokkai-labo.tokyo/blog/kokugobunpouigi/
【検出された不自然ワード】
- 固定
- 手順
- 立て直
- 最短
- 整え
【本文】
------
&lt;p&gt;&amp;nbsp;&lt;/p&gt;
&lt;p&gt;&lt;!-- 即答ブロック（検索直後に“答えが出る”） --&gt;&lt;/p&gt;
&lt;div style="border: 1px solid #d9d9d9; border-left: 6px solid #1e73be; background: #f7fbff; padding: 14px 16px; margin: 0 0 18px;"&gt;
&lt;p style="margin: 0 0 10px;"&gt;&lt;strong&gt;国語 文法とは&lt;/strong&gt;、日本語の文が「どんな決まりで成り立っているか」を整理する学びです。品詞・活用だけでなく、&lt;strong&gt;主語と述語のつながり&lt;/strong&gt;（文の骨格）まで含めて考えます。&lt;/p&gt;
&lt;p style="margin: 0 0 10px;"&gt;&lt;strong&gt;何に効くか&lt;/strong&gt;：文法単独の出題が少なくても、&lt;strong&gt;読解・記述の土台&lt;/strong&gt;（主語述語／条件管理）として効きやすく、本文の読み違いを減らす助けになります。&lt;/p&gt;
&lt;p style="margin: 0 0 6px;"&gt;&lt;strong&gt;勉強法3ステップ&lt;/strong&gt;&lt;/p&gt;
&lt;ul style="margin: 0; padding-left: 18px;"&gt;
&lt;li&gt;主語・述語を毎回つなぐ（短い文で「骨格」を作る）&lt;/li&gt;
&lt;li&gt;品詞・活用は「例文→確認テスト」で固める&lt;/li&gt;
&lt;li&gt;読解・記述に戻し、「根拠の取り方」に橋渡しする&lt;/li&gt;
&lt;/ul&gt;
&lt;/div&gt;
&lt;p&gt;「中学受験では文法問題があまり出ないのに、本気で勉強する意味はあるのだろうか？」──そんな疑問を持つご家庭は少なくありません。&lt;/p&gt;
&lt;p&gt;確かに、近年の入試問題では、いわゆる「文法そのもの」を問う設問は減少傾向にあります。しかし、だからといって文法の学習が不要になるわけではありません。むしろ&lt;strong&gt;主語と述語をはじめとする文法の理解は、文章を正しく読み・書き・考えるための土台&lt;/strong&gt;として、今もなお大きな役割を果たしています。&lt;/p&gt;
&lt;p&gt;読解ラボ東京のオンライン個別指導の全体像や指導方針は、&lt;a href="https://dokkai-labo.tokyo/" target="_blank" rel="noopener noreferrer"&gt;国語専門塾のオンライン個別指導【全体像はこちら】&lt;/a&gt;でご確認いただけます。&lt;/p&gt;
&lt;p&gt;このページでは、読解ラボ東京代表・長島のインタビュー内容をもとに、次のポイントを押さえながら整理します。&lt;/p&gt;
&lt;ul&gt;
&lt;li&gt;中学受験・高校受験における文法学習の意義&lt;/li&gt;
&lt;li&gt;「主語と述語」がなぜ重要なのか&lt;/li&gt;
&lt;li&gt;文法が古典・英語・他教科にまで役立つ理由&lt;/li&gt;
&lt;li&gt;国語が苦手な子が&lt;strong&gt;文法＋漢字&lt;/strong&gt;からスタートするメリット&lt;/li&gt;
&lt;/ul&gt;
&lt;p style="margin: 0 0 10px;"&gt;&lt;strong&gt;先に動画で全体像をつかみたい方へ&lt;/strong&gt;&lt;/p&gt;
&lt;p&gt;&lt;iframe title="YouTube video player" src="https://www.youtube.com/embed/oOiYQRdWfFM" width="560" height="315" frameborder="0" allowfullscreen="allowfullscreen"&gt;&lt;/iframe&gt;&lt;/p&gt;
&lt;h2&gt;国語文法とは？（品詞・活用だけではない「主語と述語」の話）&lt;/h2&gt;
&lt;p&gt;国語文法というと「品詞」や「活用」を思い浮かべがちですが、受験で困りやすいのはまず&lt;strong&gt;文の骨格&lt;/strong&gt;です。骨格とは、ざっくり言うと&lt;strong&gt;主語と述語が何を結びつけているか&lt;/strong&gt;という見取り図です。&lt;/p&gt;
&lt;p&gt;日本語の文では、主語と述語は基本的に「イコール」の関係で捉えられます。たとえば、&lt;/p&gt;
&lt;blockquote&gt;&lt;p&gt;「僕は優しい先生です。」&lt;/p&gt;&lt;/blockquote&gt;
&lt;p&gt;という文は、「僕」＝「優しい先生」という&lt;strong&gt;イコール関係&lt;/strong&gt;で捉えることができます。&lt;/p&gt;
&lt;p&gt;入試問題の本文では、主語と述語が離れて登場することがよくあります。述語だけが傍線部にあり、主語が数行前に置かれることも珍しくありません。主語を取り違えると、筆者の主張の方向性がズレてしまい、選択肢や記述で失点につながりやすくなります。&lt;/p&gt;
&lt;blockquote&gt;&lt;p&gt;&lt;span style="color: #0000ff;"&gt;主語と述語がイコールだと理解できるからこそ、正しく解答にたどり着ける&lt;/span&gt;──こうした場面が実際に多くあります。&lt;/p&gt;&lt;/blockquote&gt;
&lt;h3&gt;国語文法で最低限おさえる範囲（受験で困りやすい順）&lt;/h3&gt;
&lt;ul&gt;
&lt;li&gt;&lt;strong&gt;主語・述語の対応&lt;/strong&gt;：どこが主語で、どこが述語か／省略されている主語を補えるか&lt;/li&gt;
&lt;li&gt;&lt;strong&gt;修飾のかかり先&lt;/strong&gt;：どの言葉が、どの言葉を説明しているか（長い一文で特に差が出やすい）&lt;/li&gt;
&lt;li&gt;&lt;strong&gt;品詞の見分け&lt;/strong&gt;：名詞・動詞・形容詞・形容動詞など（「同じ語尾に見えても別物」を整理する）&lt;/li&gt;
&lt;li&gt;&lt;strong&gt;活用（基本）&lt;/strong&gt;：表の丸暗記より、例文で「形が変わる理由」を説明できる状態へ&lt;/li&gt;
&lt;/ul&gt;
&lt;h2&gt;文法問題が少なくても学ぶ意味（中学受験・高校受験）&lt;/h2&gt;
&lt;p&gt;まず前提として、現在の中学入試では、いわゆる「文法そのもの」を正面から問う問題は多くありません。長島も次のように述べています。&lt;/p&gt;
&lt;blockquote&gt;&lt;p&gt;「確かに、文法問題はほとんど出ません。ここ数年で特に減った印象があります。」&lt;/p&gt;&lt;/blockquote&gt;
&lt;p&gt;そのため、「文法を勉強する意味はどれくらいあるのか？」と感じるのも自然なことです。&lt;/p&gt;
&lt;p&gt;ただ、文法の出題が少ない＝文法が不要、というわけではありません。特に、&lt;strong&gt;主語と述語を正しく見抜けるかどうか&lt;/strong&gt;は、長文読解での読み違いを減らす支えになります。高校受験以降は、文章の密度や記述の比重が増える分、主語述語・修飾のズレが失点に直結しやすくなる場面もあります。&lt;/p&gt;
&lt;h3&gt;主語と述語が離れた本文で「読み違い」を防ぐ&lt;/h3&gt;
&lt;p&gt;本文では、主語と述語が近くに並んでいるとは限りません。とくに次のようなパターンは、読み違いが起きやすいポイントです。&lt;/p&gt;
&lt;ul&gt;
&lt;li&gt;述語が傍線部にあり、主語が2行ほど前にある&lt;/li&gt;
&lt;li&gt;段落の途中で主語（筆者／一般論／具体例）が切り替わる&lt;/li&gt;
&lt;li&gt;指示語（それ／この）が続き、主語が見えにくい&lt;/li&gt;
&lt;/ul&gt;
&lt;p&gt;主語と述語の「イコール関係」を意識できると、傍線部の直前だけで判断せず、必要な範囲まで戻って確認する動きが取りやすくなります。&lt;/p&gt;
&lt;h3&gt;文法は読解・記述の土台として効く&lt;/h3&gt;
&lt;p&gt;記述で伸び悩むとき、原因は「内容が分からない」だけではありません。主語がズレる、条件を落とす、因果が逆転する──こうしたズレは、文の骨格が曖昧なまま書き始めることで起きやすくなります。&lt;/p&gt;
&lt;p&gt;たとえば次の文は、修飾のかかり先が曖昧で、どちらの意味にも取れてしまいます。&lt;/p&gt;
&lt;blockquote&gt;&lt;p&gt;「私は音楽を聴きながら勉強している友達に声をかけた。」&lt;/p&gt;&lt;/blockquote&gt;
&lt;ul&gt;
&lt;li&gt;自分が音楽を聴きながら、友達に声をかけた&lt;/li&gt;
&lt;li&gt;音楽を聴きながら勉強している友達に、声をかけた&lt;/li&gt;
&lt;/ul&gt;
&lt;p&gt;こうした「読み手が迷う文章」を見抜けるようになると、本文理解でも答案作成でも、ズレを減らしやすくなります。また、関連として&lt;strong&gt;&lt;a href="https://dokkai-labo.tokyo/blog/bunpou/" target="_blank" rel="noopener noreferrer"&gt;中学入試に国語文法は必要なのか？&lt;/a&gt;&lt;/strong&gt;でも述べているように、文法が整理されると文章が読みやすくなる面があります。&lt;/p&gt;
&lt;p&gt;&lt;!-- CTA（完全1対1） --&gt;&lt;/p&gt;
&lt;div style="border: 2px solid #2196F3; background-color: #e3f2fd; padding: 12px; display: flex; gap: 12px; align-items: center; justify-content: center; margin: 16px 0;"&gt;
&lt;p&gt;&lt;img decoding="async" style="max-width: 96px; height: auto;" src="https://dokkai-labo.tokyo/wp-content/uploads/2016/12/tate.png" alt="読解ラボのロゴ" /&gt;&lt;/p&gt;
&lt;div style="max-width: 520px;"&gt;
&lt;p style="margin: 0 0 8px; color: #1565c0;"&gt;&lt;strong&gt;読解ラボ東京の『完全１対１の個別指導』&lt;/strong&gt;：点数の安定は、解き方の習得から整えていく方法もあります。&lt;/p&gt;
&lt;p&gt;&lt;a style="background-color: #2196f3; color: #fff; padding: 6px 12px; text-decoration: none; display: inline-block; font-size: 14px; border-radius: 4px;" href="https://dokkai-labo.tokyo/lesson/1-1elem/"&gt;詳細を見る&lt;/a&gt;&lt;/p&gt;
&lt;/div&gt;
&lt;/div&gt;
&lt;h2&gt;国語文法の勉強法（中学 国語 文法 勉強法）｜優先順位と3ステップ&lt;/h2&gt;
&lt;p&gt;「中学 国語 文法 勉強法」で大切なのは、やることを増やしすぎず、本文で使える形に整えることです。おすすめは&lt;strong&gt;骨格 → 仕組み → 読解・記述へ戻す&lt;/strong&gt;の順番で、短時間でも回せる形にすることです。&lt;/p&gt;
&lt;table style="width: 100%; border-collapse: collapse; margin: 0 0 14px;"&gt;
&lt;thead&gt;
&lt;tr&gt;
&lt;th style="border: 1px solid #ddd; padding: 10px; background: #f3f6f8; text-align: left;"&gt;ステップ&lt;/th&gt;
&lt;th style="border: 1px solid #ddd; padding: 10px; background: #f3f6f8; text-align: left;"&gt;やること&lt;/th&gt;
&lt;th style="border: 1px solid #ddd; padding: 10px; background: #f3f6f8; text-align: left;"&gt;目安&lt;/th&gt;
&lt;/tr&gt;
&lt;/thead&gt;
&lt;tbody&gt;
&lt;tr&gt;
&lt;td style="border: 1px solid #ddd; padding: 10px;"&gt;1&lt;/td&gt;
&lt;td style="border: 1px solid #ddd; padding: 10px;"&gt;平叙文で主語・述語を毎回つなぐ（骨格づくり）&lt;/td&gt;
&lt;td style="border: 1px solid #ddd; padding: 10px;"&gt;毎日5〜10分&lt;/td&gt;
&lt;/tr&gt;
&lt;tr&gt;
&lt;td style="border: 1px solid #ddd; padding: 10px;"&gt;2&lt;/td&gt;
&lt;td style="border: 1px solid #ddd; padding: 10px;"&gt;品詞・活用を例文で確認し、短いテストで点検する&lt;/td&gt;
&lt;td style="border: 1px solid #ddd; padding: 10px;"&gt;週2〜3回&lt;/td&gt;
&lt;/tr&gt;
&lt;tr&gt;
&lt;td style="border: 1px solid #ddd; padding: 10px;"&gt;3&lt;/td&gt;
&lt;td style="border: 1px solid #ddd; padding: 10px;"&gt;読解・記述へ戻して「根拠の取り方」に接続する&lt;/td&gt;
&lt;td style="border: 1px solid #ddd; padding: 10px;"&gt;週1回&lt;/td&gt;
&lt;/tr&gt;
&lt;/tbody&gt;
&lt;/table&gt;
&lt;h3&gt;ステップ1 平叙文で主語・述語を毎回つなぐ&lt;/h3&gt;
&lt;p&gt;まずは短い平叙文（ふつうの言い切りの文）で、主語と述語を線で結ぶ練習をします。最初は教科書レベルの短文で十分です。&lt;/p&gt;
&lt;ul&gt;
&lt;li&gt;主語はどれか（省略されていないか）&lt;/li&gt;
&lt;li&gt;述語はどれか（文の言い切り）&lt;/li&gt;
&lt;li&gt;主語と述語が何を「イコール」で結んでいるか&lt;/li&gt;
&lt;/ul&gt;
&lt;p&gt;この“骨格づくり”ができると、長文でも「誰の話か」「何がどうなったか」を見失いにくくなります。&lt;/p&gt;
&lt;h3&gt;ステップ2 品詞・活用は「例文→確認テスト」で固める&lt;/h3&gt;
&lt;p&gt;品詞や活用は、表を眺めるだけだと定着しにくいことがあります。おすすめは、&lt;strong&gt;例文で確認し、短いテストで点検する&lt;/strong&gt;流れです。&lt;/p&gt;
&lt;p&gt;たとえば「〜だ」で終わる語でも、&lt;/p&gt;
&lt;ul&gt;
&lt;li&gt;「学校だ」… 名詞「学校」に「だ」がついた形&lt;/li&gt;
&lt;li&gt;「綺麗だ」… 「綺麗だ」という一つの形容動詞&lt;/li&gt;
&lt;/ul&gt;
&lt;p&gt;のように扱いが変わります。「綺麗な」とは言える一方で「学校な」とは言えない、という観点で説明できるようになると、暗記だけでなく理解で固まりやすくなります。&lt;/p&gt;
&lt;p&gt;&lt;!-- CTA（文法速習） --&gt;&lt;/p&gt;
&lt;div style="border: 1px solid #e5e5e5; background: #fcfcfc; padding: 14px 16px; margin: 14px 0;"&gt;
&lt;p style="margin: 0 0 8px;"&gt;&lt;strong&gt;文法を短期で整理したい方へ&lt;/strong&gt;&lt;/p&gt;
&lt;p style="margin: 0 0 10px;"&gt;入試で使う観点に絞って、文法の骨格を短時間で整えたい場合は、短期講座で“全体像”を先に作る方法もあります。&lt;/p&gt;
&lt;p&gt;&lt;a style="background-color: #1565c0; color: #fff; padding: 6px 12px; text-decoration: none; display: inline-block; font-size: 14px; border-radius: 4px;" href="https://dokkai-labo.tokyo/grammer/"&gt;〖２回完結〗文法速習講座〖中学受験〗&lt;/a&gt;&lt;/p&gt;
&lt;/div&gt;
&lt;h3&gt;ステップ3 読解・記述へ橋渡し（根拠の取り方に戻す）&lt;/h3&gt;
&lt;p&gt;文法は、それ自体を続けることが目的ではありません。最後は必ず読解・記述に戻し、「骨格を押さえると根拠が見える」という形に接続します。&lt;/p&gt;
&lt;ul&gt;
&lt;li&gt;選択肢：主語（誰の意見か）と述語（結論）が一致しているかを確認する&lt;/li&gt;
&lt;li&gt;記述：主語を落とさず、条件（〜について／〜の理由）を述語に結びつけて書く&lt;/li&gt;
&lt;/ul&gt;
&lt;p&gt;この“橋渡し”があると、文法学習が「覚えたけれど本文では使えない」で終わりにくくなります。&lt;/p&gt;
&lt;h2&gt;国語が苦手な子ほど「文法＋漢字」から立て直しやすい&lt;/h2&gt;
&lt;p&gt;国語が苦手な子ほど、最初の一歩でつまずきやすい分、取り組みやすい入口があると学習が進みやすくなります。長島も、国語が苦手な生徒には「文法と漢字」から始めることを肯定しています。&lt;/p&gt;
&lt;blockquote&gt;&lt;p&gt;「苦手な人はとりあえず文法と漢字から始めよう」&lt;/p&gt;&lt;/blockquote&gt;
&lt;p&gt;文法と漢字は、努力が点数に直結しやすく、「できること」が増える実感を得やすい分野です。そこで小さな成功体験が作れると、その後の読解・記述にも向き合いやすくなります。&lt;/p&gt;
&lt;h3&gt;点数が出やすい領域で成功体験を作る&lt;/h3&gt;
&lt;p&gt;文法は入試本番での直接的な出題が少ない一方で、塾のカリキュラムでは「チェックテスト」という形で点数が見えやすいことがあります。&lt;/p&gt;
&lt;p&gt;長島は、小論文授業で「7点（10点満点）を取れた生徒が、&lt;strong&gt;『7点ももらえるんですか？』&lt;/strong&gt;と驚き、その後ぐっと前向きになった」という趣旨のエピソードを紹介しています。&lt;/p&gt;
&lt;p&gt;満点を目標にしなくても、「前よりできた」を積み上げられると、国語全体の学習が回りやすくなることがあります。&lt;/p&gt;
&lt;p&gt;&lt;!-- CTA（オンライン個別） --&gt;&lt;/p&gt;
&lt;div style="border: 2px solid #2196F3; background-color: #e3f2fd; padding: 12px; display: flex; gap: 12px; align-items: center; justify-content: center; margin: 16px 0;"&gt;
&lt;p&gt;&lt;img decoding="async" style="max-width: 96px; height: auto;" src="https://dokkai-labo.tokyo/wp-content/uploads/2016/12/tate.png" alt="読解ラボのロゴ" /&gt;&lt;/p&gt;
&lt;div style="max-width: 520px;"&gt;
&lt;p style="margin: 0 0 8px; color: #1565c0;"&gt;&lt;strong&gt;読解ラボ東京の『オンライン個別指導』&lt;/strong&gt;：通塾時間は0分。手元・答案を見ながら、読解の手順を整えるサポートも可能です。&lt;/p&gt;
&lt;p&gt;&lt;a style="background-color: #2196f3; color: #fff; padding: 6px 12px; text-decoration: none; display: inline-block; font-size: 14px; border-radius: 4px;" href="https://dokkai-labo.tokyo/kobetsuonline01/"&gt;詳細を見る&lt;/a&gt;&lt;/p&gt;
&lt;/div&gt;
&lt;/div&gt;
&lt;h2&gt;文法は英語・古典・他教科にも波及する&lt;/h2&gt;
&lt;p&gt;国語文法を押さえると、国語の点だけでなく、他分野にも波及しやすくなります。理由はシンプルで、言語の理解は「構造」を扱う力だからです。&lt;/p&gt;
&lt;ul&gt;
&lt;li&gt;&lt;strong&gt;古典（文語文法）&lt;/strong&gt;：文語文法は、現代文の口語文法の理解を前提に説明されることが多く、国語文法が曖昧だと古典文法の説明が入りにくくなることがあります。&lt;/li&gt;
&lt;li&gt;&lt;strong&gt;英語（英文法）&lt;/strong&gt;：英単語の品詞（名詞・動詞・形容詞など）や、主語・述語・目的語の位置関係は、日本語側で整理できていると理解が進みやすくなります。中学生がつまずきやすい「三人称単数のs」も、主語の感覚があると納得しやすい面があります。&lt;/li&gt;
&lt;li&gt;&lt;strong&gt;理科・社会・数学&lt;/strong&gt;：結局、問題文は日本語です。条件が複雑な問題ほど「何を聞いているか」を読み取る力が点数に直結します。記述が求められる場面も増えているため、文として正しく書く基礎にもつながります。&lt;/li&gt;
&lt;/ul&gt;
&lt;h3&gt;「反骨心」ではなく「論理」で読み解く姿勢が育つ&lt;/h3&gt;
&lt;p&gt;日本語は母語なので、細かく意識しなくても「なんとなく」理解できてしまいます。ただ、入試の文章は密度が高く、感覚だけだと読み違いが出ることもあります。&lt;/p&gt;
&lt;p&gt;文法は、言葉を&lt;strong&gt;論理的に説明する道具&lt;/strong&gt;です。「勢いで読む」よりも、「根拠を確かめ、構造で理解する」読み方に寄せていくことで、答案の再現性が上がりやすくなることがあります。&lt;/p&gt;
&lt;p&gt;長島も「仕組みが分かると気持ちがいい」という趣旨で、論理で捉える面白さに触れています。文法は、その“手応え”を作りやすい入口になり得ます。&lt;/p&gt;
&lt;p&gt;&lt;!-- 当塾案内（CTAを本文内に統合） --&gt;&lt;/p&gt;
&lt;div style="border: 1px solid #e5e5e5; background: #fcfcfc; padding: 14px 16px; margin: 16px 0;"&gt;
&lt;p style="margin: 0 0 8px;"&gt;&lt;strong&gt;当塾の取り組み：文法から国語全体の力を底上げする&lt;/strong&gt;&lt;/p&gt;
&lt;p style="margin: 0 0 10px;"&gt;読解ラボ東京では、文法を「単なる暗記科目」としてではなく、&lt;strong&gt;国語全体の理解を深める入り口&lt;/strong&gt;として位置づけています。&lt;/p&gt;
&lt;ul style="margin: 0 0 10px; padding-left: 18px;"&gt;
&lt;li&gt;&lt;strong&gt;&lt;a href="https://dokkai-labo.tokyo/grammer/" target="_blank" rel="noopener noreferrer"&gt;【２回完結】文法速習講座&lt;/a&gt;&lt;/strong&gt;：文法の仕組みを整理し、国語への学習意欲につなげる短期集中講座です。&lt;/li&gt;
&lt;li&gt;&lt;strong&gt;&lt;a href="https://dokkai-labo.tokyo/lesson/1-1elem/" target="_blank" rel="noopener noreferrer"&gt;完全１対１の個別指導&lt;/a&gt;&lt;/strong&gt;：一人ひとりの課題に合わせ、苦手克服や文法理解を含めて授業を組み立てます。&lt;/li&gt;
&lt;li&gt;&lt;strong&gt;&lt;a href="https://dokkai-labo.tokyo/kobetsuonline01/" target="_blank" rel="noopener noreferrer"&gt;オンライン授業&lt;/a&gt;&lt;/strong&gt;：教室と同様の授業を、自宅から受講できます。&lt;/li&gt;
&lt;/ul&gt;
&lt;p style="margin: 0;"&gt;文法をきっかけに国語の楽しさを実感し、他教科にもつなげたい方は、&lt;strong&gt;&lt;a href="https://dokkai-labo.tokyo/contact/" target="_blank" rel="noopener noreferrer"&gt;お問い合わせ&lt;/a&gt;&lt;/strong&gt;からご相談ください。&lt;/p&gt;
&lt;/div&gt;
&lt;h2&gt;まとめ（今日からの最短ルート）&lt;/h2&gt;
&lt;p&gt;文法単独の出題が少なくても、&lt;strong&gt;主語と述語&lt;/strong&gt;を押さえるだけで本文の読み違いが減り、読解・記述の安定につながることがあります。&lt;br /&gt;
進め方は「骨格（主語述語）→ 仕組み（品詞・活用）→ 本文へ戻す（根拠の取り方）」の順に、短時間で回すのが現実的です。&lt;br /&gt;
国語が苦手な場合は、&lt;strong&gt;文法＋漢字&lt;/strong&gt;で点が出る入口を作ると、学習が回り始めやすくなります。&lt;br /&gt;
文法は国語だけでなく、英語・古典・他教科の「問題文を正しく読む力」にも波及しやすい学びです。&lt;/p&gt;
&lt;p&gt;&lt;!-- [ /.socialSet ] --&gt;&lt;/p&gt;
&lt;div class="alert alert-primary p-3 mt-4" role="alert"&gt;
&lt;p class="mb-2"&gt;&lt;strong&gt;文法を後回しにすると、読解と記述の減点が固定化して合計点に跳ね返る&lt;/strong&gt;&lt;/p&gt;
&lt;p class="mb-1"&gt;主語述語や修飾のズレを放置すると、部分点を取り切れない減点が固定化し、合計点に跳ね返って点数が伸びない状態が続きます。&lt;/p&gt;
&lt;p class="mb-3"&gt;損が起きる原因は、本文根拠の見誤りです。&lt;/p&gt;
&lt;div class="d-grid gap-2"&gt;&lt;a class="btn btn-primary btn-lg" href="https://dokkai-labo.tokyo/grammer/"&gt;文法を2回で固めて失点ループを止める（文法速習講座）&lt;/a&gt;&lt;br /&gt;
&lt;a class="btn btn-outline-primary btn-lg" href="https://dokkai-labo.tokyo/ct/strategy/"&gt;「どこで減点されるか」の基準を確認する（指導指針）&lt;/a&gt;&lt;/div&gt;
&lt;hr class="my-3" /&gt;
&lt;div class="d-flex flex-column gap-1"&gt;&lt;a href="https://dokkai-labo.tokyo/lesson/1-1elem/"&gt;完全1対1個別指導（中学受験）&lt;/a&gt;&lt;br /&gt;
&lt;a href="https://dokkai-labo.tokyo/kobetsuonline01/"&gt;完全1対1オンライン個別（中学受験）&lt;/a&gt;&lt;br /&gt;
&lt;a href="https://dokkai-labo.tokyo/vacant_sum/"&gt;直近4週間の空きコマ状況&lt;/a&gt;&lt;br /&gt;
&lt;a href="https://dokkai-labo.tokyo/blog/bunpou/"&gt;文法事項の基本一覧（品詞・活用・文の成分）&lt;/a&gt;&lt;br /&gt;
&lt;a href="https://dokkai-labo.tokyo/contact/"&gt;お問い合わせ&lt;/a&gt;&lt;/div&gt;
&lt;/div&gt;
&lt;section class="veu_cta" id="veu_cta-20530"&gt;&lt;h1 class="cta_title"&gt;講座案内：【２回完結】文法速習講座【中学受験】&lt;/h1&gt;&lt;div class="cta_body"&gt;&lt;div class="cta_body_image cta_body_image_right"&gt;&lt;a href="https://dokkai-labo.tokyo/grammer/" target="_blank"&gt;&lt;/a&gt;&lt;/div&gt;&lt;div class="cta_body_txt image_exist"&gt;文法事項をマスターできるというだけではなく、受講者のモチベーションや読解力の向上に寄与できる講座となっております。&lt;/div&gt;&lt;div class="cta_body_link"&gt;&lt;a href="https://dokkai-labo.tokyo/grammer/" class="btn btn-primary btn-block btn-lg" target="_blank"&gt;【２回完結】文法速習講座【中学受験】&lt;/a&gt;&lt;/div&gt;&lt;/div&gt;&lt;!--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</si>
  <si>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https://dokkai-labo.tokyo/blog/kokugotesuto/
【検出された不自然ワード】
- 型
- 固定
- 手順
- 整え
【本文】
------
&lt;p&gt;&lt;iframe title="YouTube video player" src="https://www.youtube.com/embed/_DMQFsyqdag" width="560" height="315" frameborder="0" allowfullscreen="allowfullscreen"&gt;&lt;/iframe&gt;&lt;/p&gt;
&lt;p&gt;「国語のテストでいつも時間が足りない」「大事なテストほど焦って集中できない」――。&lt;br /&gt;
テスト本番での&lt;strong&gt;効率的な時間の使い方&lt;/strong&gt;は、多くの受験生・保護者の共通の悩みです。&lt;br /&gt;
本ページでは、国語専門塾での指導内容とブログ記事をもとに、&lt;strong&gt;「急がないのに、結果として速く・正確に解く」ための時間術&lt;/strong&gt;を整理してご紹介します。&lt;/p&gt;
&lt;p&gt;国語の個別指導・講座の全体像はこちら：&lt;a href="https://dokkai-labo.tokyo/"&gt;読解ラボ東京トップページ&lt;/a&gt;&lt;/p&gt;
&lt;blockquote&gt;&lt;p&gt;「身も蓋もない言い方になりますが、&lt;strong&gt;時間配分を考えないのが一番効率的&lt;/strong&gt;だと思っています。&lt;br /&gt;
無理に急ぐ必要はありません。自分にとって最も読みやすく、最も解きやすいスピードで進むことが大切です。」&lt;/p&gt;&lt;/blockquote&gt;
&lt;h2&gt;テストでの効率的な時間の使い方：基本方針&lt;/h2&gt;
&lt;h3&gt;時間配分を「考えすぎない」のがいちばん効率的&lt;/h3&gt;
&lt;p&gt;テストというと、「大問１に◯分、大問２に◯分……」と細かい時間配分を立てたくなりますが、まず押さえておきたいのは次の考え方です。&lt;/p&gt;
&lt;ul&gt;
&lt;li&gt;&lt;strong&gt;無理に急ぐ必要はない&lt;/strong&gt;&lt;/li&gt;
&lt;li&gt;&lt;strong&gt;自分にとって一番読みやすく、一番解きやすいスピード&lt;/strong&gt;で進むことが大切&lt;/li&gt;
&lt;li&gt;「この大問は◯分くらい」という&lt;strong&gt;大まかな目安&lt;/strong&gt;を持つ程度ならOK&lt;/li&gt;
&lt;/ul&gt;
&lt;p&gt;しかし、最も大事なのは、&lt;/p&gt;
&lt;blockquote&gt;&lt;p&gt;「時間配分をあれこれ考えるより、&lt;strong&gt;とにかく１問ずつ前に進む&lt;/strong&gt;。これが結局、一番早く、一番正確に解く方法です。」&lt;/p&gt;&lt;/blockquote&gt;
&lt;p&gt;という姿勢です。&lt;br /&gt;
頭の中を&lt;strong&gt;「時間配分の心配」ではなく「次の問題をどう解くか」&lt;/strong&gt;に使うことが、結果的にもっとも効率の良い時間の使い方につながります。&lt;/p&gt;
&lt;h2&gt;集中力が欠けてしまうときの対処法&lt;/h2&gt;
&lt;h3&gt;本番だけではなく、普段から「集中力を持たせる訓練」を&lt;/h3&gt;
&lt;p&gt;クラス分けテストや入試本番など、&lt;strong&gt;「ここだけは絶対に失敗したくない」&lt;/strong&gt;という場面ほど、集中力が切れてしまうケースがよくあります。&lt;/p&gt;
&lt;p&gt;そもそも、&lt;strong&gt;テスト中に他のことを考えていては時間を有効に使えません&lt;/strong&gt;。特に長文読解では、&lt;/p&gt;
&lt;ul&gt;
&lt;li&gt;集中が切れる → 同じところを何度も読み直して時間ロス&lt;/li&gt;
&lt;li&gt;集中していた部分は覚えているが、集中が途切れた部分だけ内容を思い出せず、設問でつまずく&lt;/li&gt;
&lt;/ul&gt;
&lt;p&gt;といった問題が起こります。&lt;/p&gt;
&lt;p&gt;そこで重要なのが、&lt;/p&gt;
&lt;p&gt;&lt;span style="color: #ff0000;"&gt;普段の学習から、せめてテストと同じ時間だけは集中力を切らさず勉強する訓練&lt;/span&gt;をしておくことです。&lt;/p&gt;
&lt;p&gt;&lt;strong&gt;「本番だけ集中する」は不可能&lt;/strong&gt;です。&lt;br /&gt;
日頃から&lt;strong&gt;45分なら45分、60分なら60分&lt;/strong&gt;と、テストと同じ長さだけ集中して学習することを目標にしましょう。&lt;/p&gt;
&lt;h3&gt;方法論は「無意識で処理できるレベル」まで落とし込む&lt;/h3&gt;
&lt;blockquote&gt;&lt;p&gt;「気持ちを考えるときにはこういう手順がある、説明しろと言われたらこう解く、というアプローチはたしかにあります。&lt;br /&gt;
ですが、それを試験の場で考えているようでは&lt;strong&gt;三流&lt;/strong&gt;だよ、とよく言います。&lt;br /&gt;
&lt;span style="color: #0000ff;"&gt;無意識で処理している&lt;/span&gt;のが大切です。」&lt;/p&gt;&lt;/blockquote&gt;
&lt;p&gt;テスト本番であれこれ考えている余裕はありません。&lt;br /&gt;
&lt;strong&gt;解き方の手順は、「考えてから使う」のではなく「自然に手が動く」レベルまで練習&lt;/strong&gt;しておく必要があります。&lt;/p&gt;
&lt;ul&gt;
&lt;li&gt;普段の演習で、同じタイプの問題に&lt;strong&gt;同じ手順で取り組む&lt;/strong&gt;（パターン化）&lt;/li&gt;
&lt;li&gt;解き方を声に出して確認しながら、徐々に&lt;strong&gt;無意識でもできる状態&lt;/strong&gt;にしていく&lt;/li&gt;
&lt;/ul&gt;
&lt;p&gt;こうして&lt;strong&gt;無意識にできるアプローチの数&lt;/strong&gt;が増えれば、&lt;br /&gt;
「集中できる・できない」の次元ではなく、&lt;strong&gt;自然と最速で駆け抜ける&lt;/strong&gt;ことができるようになります。&lt;/p&gt;
&lt;h2&gt;１問に引っかかってしまう場合の時間の使い方&lt;/h2&gt;
&lt;h3&gt;「抜き出し問題」は10秒考えてダメなら飛ばす&lt;/h3&gt;
&lt;p&gt;テスト中、&lt;strong&gt;１問だけにいつまでも引っかかってしまう&lt;/strong&gt;受験生は少なくありません。多くの場合、それは&lt;strong&gt;抜き出し問題&lt;/strong&gt;です。&lt;/p&gt;
&lt;blockquote&gt;&lt;p&gt;「抜き出しの問題に関しては、&lt;span style="color: #ff0000;"&gt;10秒間考えてしんどかったら飛ばしなさい&lt;/span&gt;と話しています。」&lt;/p&gt;&lt;/blockquote&gt;
&lt;p&gt;抜き出し問題は、解けるときは&lt;strong&gt;一瞬で方向性が見える&lt;/strong&gt;ことが多いタイプです。逆に、&lt;/p&gt;
&lt;ul&gt;
&lt;li&gt;10秒考えても全く方向性が見えない&lt;/li&gt;
&lt;li&gt;どこを抜き出すべきかの当たりがつかない&lt;/li&gt;
&lt;/ul&gt;
&lt;p&gt;という場合、その場では&lt;strong&gt;「今の自分にはうまく適用できなかった」&lt;/strong&gt;と判断し、一旦飛ばす勇気が必要です。&lt;/p&gt;
&lt;h3&gt;分からない問題は「印をつけて」先へ進む&lt;/h3&gt;
&lt;ul&gt;
&lt;li&gt;悩む問題には、星マークやチェックをして&lt;strong&gt;後から戻れるようにしておく&lt;/strong&gt;&lt;/li&gt;
&lt;li&gt;一度飛ばした問題は、&lt;strong&gt;全体を解き終えてから再挑戦&lt;/strong&gt;する&lt;/li&gt;
&lt;li&gt;2択で迷うときは、&lt;strong&gt;棒線部に戻り「どちらがよりフィットするか」&lt;/strong&gt;という観点で絞り込む&lt;/li&gt;
&lt;/ul&gt;
&lt;p&gt;&lt;a href="https://dokkai-labo.tokyo/blog/kokorogamae/" target="_blank" rel="noopener noreferrer"&gt;「国語のテストを受けるときの３つの心構え」&lt;/a&gt;でも触れていますが、&lt;/p&gt;
&lt;p&gt;&lt;strong&gt;一問に時間をかけすぎて全体を解き切れないのは、もっとも非効率な時間の使い方&lt;/strong&gt;です。&lt;br /&gt;
&lt;span style="color: #0000ff;"&gt;分からない問題は飛ばす&lt;/span&gt;ことも、大切な「時間術」です。&lt;/p&gt;
&lt;p&gt;テスト後に同じ失点を繰り返さないための復習手順は、&lt;a href="https://dokkai-labo.tokyo/blog/mogishiken_review/"&gt;中学受験国語「模試の復習」完全ガイド&lt;/a&gt;にも整理しています。&lt;/p&gt;
&lt;h2&gt;記述問題で時間を使いすぎてしまうとき&lt;/h2&gt;
&lt;h3&gt;「満点を狙う」より、まずは部分点を確保する&lt;/h3&gt;
&lt;p&gt;逆に、&lt;strong&gt;記述問題に時間をかけすぎてしまうタイプ&lt;/strong&gt;もいます。&lt;/p&gt;
&lt;blockquote&gt;&lt;p&gt;「記述の場合は幸い部分点がもらえますから、どうしても時間がないのであれば、&lt;br /&gt;
これは必ず答えに入るはずだという部分だけでも書いておくとよいと思います。」&lt;/p&gt;&lt;/blockquote&gt;
&lt;ul&gt;
&lt;li&gt;100字の記述であっても、&lt;strong&gt;気持ちを問う問題なら「うれしい」だけで2点&lt;/strong&gt;など、部分点が入ることもある&lt;/li&gt;
&lt;li&gt;理想は全部書くことだが、テスト本番では&lt;strong&gt;「とりあえず核となる要素を書いて先に進む」&lt;/strong&gt;選択も必要&lt;/li&gt;
&lt;/ul&gt;
&lt;p&gt;&lt;span style="color: #0000ff;"&gt;部分点を稼ぐのも大切&lt;/span&gt;な戦略です。&lt;br /&gt;
記述問題に時間をかけすぎて他の問題を落とすより、&lt;strong&gt;まず核となる要素を書いて次へ進む&lt;/strong&gt;ことを意識しましょう。&lt;/p&gt;
&lt;h3&gt;文字数指定があるとき：理由かイコールの内容を足す&lt;/h3&gt;
&lt;p&gt;「嬉しい」という気持ちは分かったが、&lt;br /&gt;
&lt;strong&gt;残りの文字数をどう埋めればよいのか分からない&lt;/strong&gt;という悩みもよく聞きます。&lt;/p&gt;
&lt;blockquote&gt;&lt;p&gt;「記述の字数の増やし方としては、&lt;span style="color: #ff0000;"&gt;理由を加えるかイコールの内容を加えるか&lt;/span&gt;のどちらかです。」&lt;/p&gt;&lt;/blockquote&gt;
&lt;ul&gt;
&lt;li&gt;&lt;strong&gt;理由を加える：&lt;/strong&gt;「◯◯だから嬉しい」のように、「なぜそう感じたのか」を一文で添える&lt;/li&gt;
&lt;li&gt;&lt;strong&gt;イコールの内容を加える：&lt;/strong&gt;「嬉しい＝◯◯だと感じた」というように、気持ちを言い換える表現を足す&lt;/li&gt;
&lt;/ul&gt;
&lt;p&gt;最低字数が決められている場合は、&lt;br /&gt;
少し無理やりでも&lt;strong&gt;理由かイコールの内容を引っ張ってきて形を整える&lt;/strong&gt;という「逃げ方」もありです。&lt;/p&gt;
&lt;p&gt;一方で、実際の入試では「50字以上70字以内」といった厳密な指定がないことも多いため、&lt;br /&gt;
&lt;strong&gt;「全部埋めなければいけない」と思い込みすぎない&lt;/strong&gt;ことも大切です。&lt;/p&gt;
&lt;h3&gt;作文しない：本文からヒントを探して、部分点を取りにいく&lt;/h3&gt;
&lt;p&gt;記述だからといって、&lt;strong&gt;ゼロから自分の頭で作文しようとするのは時間の浪費&lt;/strong&gt;です。&lt;/p&gt;
&lt;ul&gt;
&lt;li&gt;&lt;strong&gt;記述問題は、問われている内容に対する答えを本文から探す&lt;/strong&gt;のが基本&lt;/li&gt;
&lt;li&gt;&lt;a href="https://dokkai-labo.tokyo/blog/17022403/" target="_blank" rel="noopener noreferrer"&gt;「記述力を向上させる」読解ラボ流のポイント&lt;/a&gt;にもあるように、&lt;span style="color: #0000ff;"&gt;本文には必ずヒントが書かれている&lt;/span&gt;&lt;/li&gt;
&lt;li&gt;該当箇所を見つけ、&lt;strong&gt;必要に応じて言い換え・要約・字数調整&lt;/strong&gt;を行う&lt;/li&gt;
&lt;/ul&gt;
&lt;p&gt;満点が取れなくても、&lt;strong&gt;部分点を確実に積み上げていく&lt;/strong&gt;ことで、&lt;br /&gt;
記述の配点の大きさを味方につけることができます。&lt;br /&gt;
&lt;span style="color: #ff0000;"&gt;部分点を稼いで全体の点数を上げていく&lt;/span&gt;意識を持ちましょう。&lt;/p&gt;
&lt;h2&gt;テスト前に身につけておきたい具体的な習慣&lt;/h2&gt;
&lt;h3&gt;文章量と問題構成を最初に把握する&lt;/h3&gt;
&lt;p&gt;国語のテストで問題用紙と解答用紙が配られたら、まずは&lt;strong&gt;全体像の把握&lt;/strong&gt;から始めましょう。&lt;/p&gt;
&lt;ul&gt;
&lt;li&gt;解答用紙で&lt;strong&gt;全体の問題数&lt;/strong&gt;・&lt;strong&gt;記述問題の数&lt;/strong&gt;をざっと確認する&lt;/li&gt;
&lt;li&gt;文章をざっと眺めて、&lt;strong&gt;どれくらいの分量があるのか&lt;/strong&gt;を把握する&lt;/li&gt;
&lt;/ul&gt;
&lt;p&gt;これは、&lt;a href="https://dokkai-labo.tokyo/blog/jikanhaibun/" target="_blank" rel="noopener noreferrer"&gt;長文読解でよく起こる「時間が足りない」問題への対処法&lt;/a&gt;にも通じるポイントです。&lt;/p&gt;
&lt;p&gt;&lt;span style="color: #0000ff;"&gt;全体の文章量が分かると、「どれぐらい考える時間があるのか」も見えてきます。&lt;/span&gt;&lt;br /&gt;
最初のほうの問題に時間をかけすぎないためにも、&lt;strong&gt;文章量と問題構成の把握&lt;/strong&gt;を習慣にしましょう。&lt;/p&gt;
&lt;h3&gt;「集中する・考えすぎない・飛ばす」をセットで身につける&lt;/h3&gt;
&lt;p&gt;ここまでの内容をまとめると、国語のテストで時間を効率的に使うためには、次の３点がセットで必要になります。&lt;/p&gt;
&lt;ul&gt;
&lt;li&gt;&lt;strong&gt;集中する：&lt;/strong&gt;テスト中はテストだけに意識を向ける。普段から集中時間を伸ばす練習をする。&lt;/li&gt;
&lt;li&gt;&lt;strong&gt;考えすぎない：&lt;/strong&gt;一問にこだわりすぎない。分からなければいったん手を離す。&lt;/li&gt;
&lt;li&gt;&lt;strong&gt;飛ばす勇気：&lt;/strong&gt;10秒考えて方向性が見えない抜き出し問題などは、一旦星マークをつけて先へ進む。&lt;/li&gt;
&lt;/ul&gt;
&lt;p&gt;この３つが身についてくると、&lt;br /&gt;
&lt;strong&gt;「時間が足りない」＝「実は同じところで立ち止まりすぎているだけ」&lt;/strong&gt;という状態から、抜け出しやすくなります。&lt;/p&gt;
&lt;p&gt;小６の直前期は「全部やる」よりも優先順位が結果を左右します。時期別の整理は&lt;a href="https://dokkai-labo.tokyo/blog/shogaku6-kokugo-priority-strategy/"&gt;小6国語の直前期、何を優先する？捨てる勉強・残す勉強&lt;/a&gt;も参考にしてください。&lt;/p&gt;
&lt;h3&gt;講座・個別指導で方法論を「無意識レベル」に&lt;/h3&gt;
&lt;p&gt;テストに効率的に挑むためには、まず、&lt;strong&gt;さまざまな問題に触れながら方法論をきちんと身につける&lt;/strong&gt;ことが必要です。&lt;/p&gt;
&lt;ul&gt;
&lt;li&gt;&lt;a href="https://dokkai-labo.tokyo/bootcamp/" target="_blank" rel="noopener noreferrer"&gt;読解演習道場&lt;/a&gt;：さまざまな文章に触れ、国語の読解力を鍛える講座。&lt;br /&gt;
解き方の「型」を繰り返し練習し、無意識で使えるレベルを目指します。&lt;/li&gt;
&lt;li&gt;&lt;a href="https://dokkai-labo.tokyo/lesson/1-1elem/" target="_blank" rel="noopener noreferrer"&gt;完全１対１の個別指導&lt;/a&gt;：一人ひとりの弱点や性格に合わせ、&lt;strong&gt;最も効率的な授業&lt;/strong&gt;で理解を深めることができます。&lt;/li&gt;
&lt;/ul&gt;
&lt;p&gt;どんな問題に対しても安定して得点できるようになるために、&lt;br /&gt;
&lt;strong&gt;学習段階から「効率的な時間の活用法」を意識して取り組んでいきましょう。&lt;/strong&gt;&lt;/p&gt;
&lt;h2&gt;まとめ：国語テスト時間術 チェックリスト&lt;/h2&gt;
&lt;ul&gt;
&lt;li&gt;時間配分を細かく決めすぎず、&lt;strong&gt;自分にとって読みやすいスピードで１問ずつ前へ進む&lt;/strong&gt;&lt;/li&gt;
&lt;li&gt;集中力は本番だけでなく、&lt;strong&gt;普段の学習からテスト時間分の集中を訓練&lt;/strong&gt;しておく&lt;/li&gt;
&lt;li&gt;解き方の方法論は、&lt;strong&gt;無意識に処理できるレベル&lt;/strong&gt;までパターン化する&lt;/li&gt;
&lt;li&gt;抜き出し問題などで&lt;strong&gt;10秒考えても方向性が見えなければ、一旦飛ばす&lt;/strong&gt;&lt;/li&gt;
&lt;li&gt;分からない問題には印をつけ、&lt;strong&gt;全体を解き終えてから再挑戦&lt;/strong&gt;する&lt;/li&gt;
&lt;li&gt;記述問題は&lt;strong&gt;満点よりも部分点を確保&lt;/strong&gt;することを優先し、核となる要素だけでも書いて先へ進む&lt;/li&gt;
&lt;li&gt;文字数を増やしたいときは、&lt;strong&gt;理由を加えるかイコールの内容を加える&lt;/strong&gt;&lt;/li&gt;
&lt;li&gt;記述は&lt;strong&gt;自分で作文しない&lt;/strong&gt;。本文からヒントを探し、要約・言い換えで答える&lt;/li&gt;
&lt;li&gt;テスト開始時に&lt;strong&gt;文章量と設問構成をざっと把握&lt;/strong&gt;し、全体像をつかんでから解き始める&lt;/li&gt;
&lt;li&gt;日頃から多くの問題に触れ、&lt;strong&gt;時間の使い方も含めた「テストでの立ち回り」を練習&lt;/strong&gt;しておく&lt;/li&gt;
&lt;/ul&gt;
&lt;p&gt;「急げ！」と自分にプレッシャーをかけるのではなく、&lt;br /&gt;
&lt;strong&gt;「考えすぎず、先へ進む」&lt;/strong&gt;という発想で時間を使えるようになれば、&lt;br /&gt;
国語のテストは今よりもっと戦いやすくなります。動画や各種講座も活用しながら、&lt;br /&gt;
自分なりの最速で最後まで駆け抜けられる力を育てていきましょう。&lt;/p&gt;
&lt;p&gt;&lt;!-- [ /.socialSet ] --&gt;&lt;/p&gt;
&lt;div class="alert alert-primary p-3 mt-4" role="alert"&gt;
&lt;p class="mb-2"&gt;&lt;strong&gt;国語テストの失点が固定化して合計点を落とす&lt;/strong&gt;&lt;/p&gt;
&lt;p class="mb-1"&gt;放置すると、同じミスが固定化して部分点を取り逃がし、減点が合計点に跳ね返って点数が伸びないままになる。&lt;/p&gt;
&lt;p class="mb-3"&gt;原因は、設問ごとに根拠と書き方を切り替える判断軸の未固定だ。&lt;/p&gt;
&lt;div class="d-grid gap-2"&gt;&lt;a class="btn btn-primary btn-lg" href="https://dokkai-labo.tokyo/contact/"&gt;個別相談・受講の問い合わせをする&lt;/a&gt;&lt;br /&gt;
&lt;a class="btn btn-outline-primary btn-lg" href="https://dokkai-labo.tokyo/profile/"&gt;指導方針とプロフィールを見る&lt;/a&gt;&lt;/div&gt;
&lt;hr class="my-3" /&gt;
&lt;div class="d-flex flex-column gap-1"&gt;&lt;a href="https://dokkai-labo.tokyo/lesson/1-1elem/"&gt;完全1対1個別指導講座 中学受験&lt;/a&gt;&lt;br /&gt;
&lt;a href="https://dokkai-labo.tokyo/live/"&gt;開講講座のご案内&lt;/a&gt;&lt;br /&gt;
&lt;a href="https://dokkai-labo.tokyo/vacant_sum/"&gt;空きコマ状況&lt;/a&gt;&lt;br /&gt;
&lt;a href="https://dokkai-labo.tokyo/access/"&gt;アクセス&lt;/a&gt;&lt;/div&gt;
&lt;/div&gt;
&lt;section class="veu_cta" id="veu_cta-21075"&gt;&lt;h1 class="cta_title"&gt;指導指針&lt;/h1&gt;&lt;div class="cta_body"&gt;&lt;div class="cta_body_image cta_body_image_right"&gt;&lt;a href="https://dokkai-labo.tokyo/ct/strategy/"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力向上と受験成功を重視し、効果的な学習法を提供することに焦点を当てています。独自のアプローチと専門知識に基づき、受験生の国語力を伸ばし、自信を持たせることを目指しています。&lt;/div&gt;&lt;div class="cta_body_link"&gt;&lt;a href="https://dokkai-labo.tokyo/ct/strategy/" class="btn btn-primary btn-block btn-lg" target="_blank"&gt;指導指針&lt;/a&gt;&lt;/div&gt;&lt;/div&gt;&lt;!--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</si>
  <si>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https://dokkai-labo.tokyo/blog/yoshu-series-kokugo-review-cycle/
【検出された不自然ワード】
- 型
- 固定
- 手順
- 整え
【本文】
------
&lt;div class="container my-4 article-yoshu-kokugo"&gt;
&lt;p&gt;&lt;!-- Hero Section --&gt;&lt;/p&gt;
&lt;div class="card shadow-sm mb-4 border-0" style="background: linear-gradient(135deg, #283593, #00897b); color: #fff;"&gt;
&lt;div class="card-body p-3 p-md-4"&gt;
&lt;div class="d-flex flex-wrap justify-content-between align-items-center mb-2"&gt;&lt;span class="badge bg-warning text-dark mb-1" style="font-size: 0.78rem;"&gt;四谷大塚予習シリーズ／国語&lt;/span&gt;&lt;br /&gt;
&lt;span class="badge bg-light text-dark mb-1" style="font-size: 0.72rem;"&gt;読み時間目安：10〜15分&lt;/span&gt;&lt;/div&gt;
&lt;h1 class="card-title mb-3 fs-4 fs-md-3 fs-lg-2" style="line-height: 1.5;"&gt;&lt;/h1&gt;
&lt;p class="card-text mb-3 fs-6"&gt;「予習シリーズの宿題をこなすだけで精一杯」「復習が追いつかない」──そんな悩みを、&lt;br /&gt;
&lt;strong&gt;「やりっぱなし」から「身につく」サイクル&lt;/strong&gt;に変えるためのガイドです。&lt;br /&gt;
予習シリーズ国語の&lt;strong&gt;どの部分を深く・どこを薄くするか&lt;/strong&gt;の方針を整理し、&lt;br /&gt;
授業前・授業中・授業後の役割分担を明確にしていきます。&lt;/p&gt;
&lt;p class="card-text mb-3 fs-6"&gt;家庭学習の回し方を整えたうえで、記述の添削や設問の根拠の取り方まで含めた国語対策の全体像を確認したい場合は、&lt;a href="https://dokkai-labo.tokyo/kobetsuonline01/"&gt;オンライン個別指導の全体像はこちら&lt;/a&gt;もあわせてご覧ください。&lt;/p&gt;
&lt;div class="row g-3"&gt;
&lt;div class="col-md-4"&gt;
&lt;div class="bg-light text-dark rounded-3 p-3 h-100"&gt;
&lt;h6 class="fw-bold mb-2 small"&gt;想定読者&lt;/h6&gt;
&lt;ul class="mb-0 ps-3 small"&gt;
&lt;li&gt;四谷大塚に通う小4〜小6生&lt;/li&gt;
&lt;li&gt;四谷準拠塾に通う小4〜小6生&lt;/li&gt;
&lt;li&gt;保護者の方・家庭学習を支える大人&lt;/li&gt;
&lt;/ul&gt;
&lt;/div&gt;
&lt;/div&gt;
&lt;div class="col-md-8"&gt;
&lt;div class="bg-transparent border border-light rounded-3 p-3 h-100" style="border-style: dashed !important;"&gt;
&lt;h6 class="fw-bold mb-2 small"&gt;この記事で分かること&lt;/h6&gt;
&lt;ul class="mb-2 ps-3 small"&gt;
&lt;li&gt;予習シリーズ国語の特徴と「伸びる子」が見ているポイント&lt;/li&gt;
&lt;li&gt;授業前・授業中・授業後の「やること」と「やらなくてよいこと」&lt;/li&gt;
&lt;li&gt;記述・語彙・文法それぞれの効果的な使い方&lt;/li&gt;
&lt;li&gt;テスト前に「どこを見返せばよいか」が分かるチェックリスト&lt;/li&gt;
&lt;li&gt;予習シリーズだけに頼りすぎないための補助教材・読書とのつなぎ方&lt;/li&gt;
&lt;/ul&gt;
&lt;/div&gt;
&lt;/div&gt;
&lt;/div&gt;
&lt;/div&gt;
&lt;/div&gt;
&lt;p&gt;&lt;!-- 目次 --&gt;&lt;/p&gt;
&lt;div id="toc" class="card shadow-sm mb-4"&gt;
&lt;div class="card-header bg-light py-2"&gt;&lt;strong class="small"&gt;目次&lt;/strong&gt;&lt;/div&gt;
&lt;div class="card-body py-2"&gt;
&lt;ol class="mb-0 ps-3 small"&gt;
&lt;li&gt;&lt;a href="#section1"&gt;予習シリーズ国語の特徴を整理する&lt;/a&gt;&lt;/li&gt;
&lt;li&gt;&lt;a href="#section2"&gt;授業前・授業中・授業後の役割分担&lt;/a&gt;&lt;/li&gt;
&lt;li&gt;&lt;a href="#section3"&gt;記述・語彙・文法それぞれの活かし方&lt;/a&gt;&lt;/li&gt;
&lt;li&gt;&lt;a href="#section4"&gt;テスト前に「どこを見返すか」のチェックリスト&lt;/a&gt;&lt;/li&gt;
&lt;li&gt;&lt;a href="#section5"&gt;予習シリーズだけに頼りすぎないための補助&lt;/a&gt;&lt;/li&gt;
&lt;/ol&gt;
&lt;/div&gt;
&lt;/div&gt;
&lt;p&gt;&lt;!-- Section 1 --&gt;&lt;/p&gt;
&lt;section id="section1" class="mb-4"&gt;
&lt;div class="card shadow-sm border-0"&gt;
&lt;div class="card-header text-white py-2" style="background: linear-gradient(135deg, #3949ab, #00897b);"&gt;
&lt;h2 class="h6 mb-0"&gt;1. 予習シリーズ国語の特徴を整理する&lt;/h2&gt;
&lt;/div&gt;
&lt;div class="card-body"&gt;
&lt;p class="small mb-3"&gt;まずは、予習シリーズ国語そのものの特徴を整理しておきましょう。&lt;br /&gt;
特徴を押さえることで、&lt;strong&gt;「全部を同じ濃さでやろうとして苦しくなる」状態&lt;/strong&gt;から抜け出せます。&lt;/p&gt;
&lt;div class="alert alert-info small" role="alert"&gt;&lt;strong&gt;ポイント：&lt;/strong&gt;「量が多い＝全部やる」ではなく、&lt;br /&gt;
&lt;strong&gt;「量が多い＝取捨選択が大事」&lt;/strong&gt;と考え方を変えるところからスタート。&lt;/div&gt;
&lt;p&gt;&lt;!-- ★ 表→カード型 --&gt;&lt;/p&gt;
&lt;div class="row g-3 mb-2"&gt;
&lt;p&gt;&lt;!-- 分量 --&gt;&lt;/p&gt;
&lt;div class="col-md-4"&gt;
&lt;div class="border rounded-3 p-3 h-100 bg-light"&gt;
&lt;p class="mb-1 small text-muted"&gt;観点&lt;/p&gt;
&lt;h6 class="fw-bold mb-2"&gt;分量&lt;/h6&gt;
&lt;p class="mb-2 small"&gt;1回分の文章量・設問数ともに多め。特に上位クラスは負荷が高い。&lt;/p&gt;
&lt;p class="mb-1 small text-muted"&gt;意識したいこと&lt;/p&gt;
&lt;ul class="mb-0 ps-3 small"&gt;
&lt;li&gt;「全部完璧」は目指さない&lt;/li&gt;
&lt;li&gt;重要問題を決めて&lt;strong&gt;メリハリ&lt;/strong&gt;をつける&lt;/li&gt;
&lt;/ul&gt;
&lt;/div&gt;
&lt;/div&gt;
&lt;p&gt;&lt;!-- 設問のバリエーション --&gt;&lt;/p&gt;
&lt;div class="col-md-4"&gt;
&lt;div class="border rounded-3 p-3 h-100 bg-light"&gt;
&lt;p class="mb-1 small text-muted"&gt;観点&lt;/p&gt;
&lt;h6 class="fw-bold mb-2"&gt;設問のバリエーション&lt;/h6&gt;
&lt;p class="mb-2 small"&gt;選択問題・抜き出し・記述・語句・文法など、多様な形式が1冊に凝縮。&lt;/p&gt;
&lt;p class="mb-1 small text-muted"&gt;意識したいこと&lt;/p&gt;
&lt;ul class="mb-0 ps-3 small"&gt;
&lt;li&gt;すべて同じ重みではない&lt;/li&gt;
&lt;li&gt;「入試で頻出の形式」を優先して対策&lt;/li&gt;
&lt;/ul&gt;
&lt;/div&gt;
&lt;/div&gt;
&lt;p&gt;&lt;!-- 文章レベル --&gt;&lt;/p&gt;
&lt;div class="col-md-4"&gt;
&lt;div class="border rounded-3 p-3 h-100 bg-light"&gt;
&lt;p class="mb-1 small text-muted"&gt;観点&lt;/p&gt;
&lt;h6 class="fw-bold mb-2"&gt;文章レベル&lt;/h6&gt;
&lt;p class="mb-2 small"&gt;学年が上がるにつれ、内容・語彙ともに急に難しく感じる単元が出てくる。&lt;/p&gt;
&lt;p class="mb-1 small text-muted"&gt;意識したいこと&lt;/p&gt;
&lt;ul class="mb-0 ps-3 small"&gt;
&lt;li&gt;「分からない＝才能不足」ではない&lt;/li&gt;
&lt;li&gt;難しい単元は&lt;strong&gt;読み方のナビ&lt;/strong&gt;を重視する&lt;/li&gt;
&lt;/ul&gt;
&lt;/div&gt;
&lt;/div&gt;
&lt;/div&gt;
&lt;p&gt;&lt;!-- ★ カードここまで --&gt;&lt;/p&gt;
&lt;p class="small mt-3 mb-0"&gt;こうした特徴をふまえると、予習シリーズ国語は、&lt;br /&gt;
&lt;strong&gt;「すべてを完璧にやる」テキストではなく、「取捨選択しながら使い倒す」テキスト&lt;/strong&gt;&lt;br /&gt;
として付き合うのが現実的です。&lt;/p&gt;
&lt;/div&gt;
&lt;/div&gt;
&lt;/section&gt;
&lt;p&gt;&lt;!-- Section 2 --&gt;&lt;/p&gt;
&lt;section id="section2" class="mb-4"&gt;
&lt;div class="card shadow-sm border-0"&gt;
&lt;div class="card-header text-white py-2" style="background: linear-gradient(135deg, #00695c, #00897b);"&gt;
&lt;h2 class="h6 mb-0"&gt;2. 授業前・授業中・授業後の役割分担&lt;/h2&gt;
&lt;/div&gt;
&lt;div class="card-body"&gt;
&lt;p class="small"&gt;「宿題をやりっぱなし」にしてしまう大きな原因は、&lt;strong&gt;授業前・授業中・授業後の役割が曖昧&lt;/strong&gt;なことです。&lt;br /&gt;
ここでは、それぞれの時間帯に&lt;strong&gt;最低限やること・やらなくてよいこと&lt;/strong&gt;を整理します。&lt;/p&gt;
&lt;p&gt;&lt;!-- 2-1 予習：カード型 --&gt;&lt;/p&gt;
&lt;h3 class="h6 mt-3"&gt;2-1. 予習：最低限ここだけはやる&lt;/h3&gt;
&lt;div class="row g-3 mb-3"&gt;
&lt;p&gt;&lt;!-- 本文を通して読む --&gt;&lt;/p&gt;
&lt;div class="col-md-4"&gt;
&lt;div class="border rounded-3 p-3 h-100 bg-light"&gt;
&lt;h6 class="fw-bold small mb-2"&gt;本文を通して読む&lt;/h6&gt;
&lt;p class="small mb-1 text-muted"&gt;内容&lt;/p&gt;
&lt;p class="small mb-2"&gt;音読または黙読で1回。意味が分かりにくくても最後まで読む。&lt;/p&gt;
&lt;p class="small mb-1 text-muted"&gt;時間目安&lt;/p&gt;
&lt;p class="small mb-2"&gt;10〜15分&lt;/p&gt;
&lt;p class="small mb-1 text-muted"&gt;ポイント&lt;/p&gt;
&lt;ul class="small mb-0 ps-3"&gt;
&lt;li&gt;「全体の雰囲気」をつかむ&lt;/li&gt;
&lt;li&gt;分からない語に印をつける&lt;/li&gt;
&lt;/ul&gt;
&lt;/div&gt;
&lt;/div&gt;
&lt;p&gt;&lt;!-- 設問をざっと眺める --&gt;&lt;/p&gt;
&lt;div class="col-md-4"&gt;
&lt;div class="border rounded-3 p-3 h-100 bg-light"&gt;
&lt;h6 class="fw-bold small mb-2"&gt;設問をざっと眺める&lt;/h6&gt;
&lt;p class="small mb-1 text-muted"&gt;内容&lt;/p&gt;
&lt;p class="small mb-2"&gt;どんな種類の問題があるかを確認（記述・抜き出し・選択など）。&lt;/p&gt;
&lt;p class="small mb-1 text-muted"&gt;時間目安&lt;/p&gt;
&lt;p class="small mb-2"&gt;5分&lt;/p&gt;
&lt;p class="small mb-1 text-muted"&gt;ポイント&lt;/p&gt;
&lt;ul class="small mb-0 ps-3"&gt;
&lt;li&gt;「どこが大事か」の目安になる&lt;/li&gt;
&lt;li&gt;難しそうな問題に☆マーク&lt;/li&gt;
&lt;/ul&gt;
&lt;/div&gt;
&lt;/div&gt;
&lt;p&gt;&lt;!-- 語句・漢字をチェック --&gt;&lt;/p&gt;
&lt;div class="col-md-4"&gt;
&lt;div class="border rounded-3 p-3 h-100 bg-light"&gt;
&lt;h6 class="fw-bold small mb-2"&gt;語句・漢字をチェック&lt;/h6&gt;
&lt;p class="small mb-1 text-muted"&gt;内容&lt;/p&gt;
&lt;p class="small mb-2"&gt;明らかに知らない語・読めない漢字にマーカーで印をつけておく。&lt;/p&gt;
&lt;p class="small mb-1 text-muted"&gt;時間目安&lt;/p&gt;
&lt;p class="small mb-2"&gt;5〜10分&lt;/p&gt;
&lt;p class="small mb-1 text-muted"&gt;ポイント&lt;/p&gt;
&lt;ul class="small mb-0 ps-3"&gt;
&lt;li&gt;すべてを調べ切らなくてもOK&lt;/li&gt;
&lt;li&gt;授業で聞く準備をしておく&lt;/li&gt;
&lt;/ul&gt;
&lt;/div&gt;
&lt;/div&gt;
&lt;/div&gt;
&lt;div class="alert alert-warning small" role="alert"&gt;&lt;strong&gt;やらなくてよいこと：&lt;/strong&gt;予習の段階で「すべての問題を完全に解いておく」必要はありません。&lt;br /&gt;
特に記述問題は、授業で&lt;strong&gt;考え方の筋道&lt;/strong&gt;を学ぶほうが効率的です。&lt;/div&gt;
&lt;p&gt;&lt;!-- 2-2 授業中 --&gt;&lt;/p&gt;
&lt;h3 class="h6 mt-3"&gt;2-2. 授業中：板書よりも意識したいポイント&lt;/h3&gt;
&lt;p class="small"&gt;授業中は、ノートをきれいに取ることよりも、&lt;strong&gt;「なぜそう考えるのか」&lt;/strong&gt;という&lt;br /&gt;
思考の流れをつかむことを優先しましょう。&lt;/p&gt;
&lt;div class="row g-3 mb-3"&gt;
&lt;div class="col-md-4"&gt;
&lt;div class="card h-100 border-start border-4 border-primary"&gt;
&lt;div class="card-body p-3"&gt;
&lt;h6 class="fw-bold small"&gt;① 解説の「最初の一言」をメモする&lt;/h6&gt;
&lt;p class="mb-0 small"&gt;先生が解説の冒頭で言う「ここがポイント」「この段落では〜」といった言葉は、&lt;br /&gt;
&lt;strong&gt;設問の方向性&lt;/strong&gt;を示すヒントです。&lt;/p&gt;
&lt;/div&gt;
&lt;/div&gt;
&lt;/div&gt;
&lt;div class="col-md-4"&gt;
&lt;div class="card h-100 border-start border-4 border-success"&gt;
&lt;div class="card-body p-3"&gt;
&lt;h6 class="fw-bold small"&gt;② 根拠箇所に線・印をつける&lt;/h6&gt;
&lt;p class="mb-0 small"&gt;解説で「ここが根拠」と示された部分には、&lt;strong&gt;二重線やマーカー&lt;/strong&gt;を入れておき、&lt;br /&gt;
後で見返したときに一目で分かるようにします。&lt;/p&gt;
&lt;/div&gt;
&lt;/div&gt;
&lt;/div&gt;
&lt;div class="col-md-4"&gt;
&lt;div class="card h-100 border-start border-4 border-info"&gt;
&lt;div class="card-body p-3"&gt;
&lt;h6 class="fw-bold small"&gt;③ 自分の答えとの違いを書く&lt;/h6&gt;
&lt;p class="mb-0 small"&gt;正答だけでなく、「自分の答えとどこが違うのか」を一言メモすることで、&lt;br /&gt;
&lt;strong&gt;次回の記述改善&lt;/strong&gt;につながります。&lt;/p&gt;
&lt;/div&gt;
&lt;/div&gt;
&lt;/div&gt;
&lt;/div&gt;
&lt;p&gt;&lt;!-- 2-3 復習 --&gt;&lt;/p&gt;
&lt;h3 class="h6 mt-3"&gt;2-3. 復習：もう一度見るべき問題・やらなくてよい復習&lt;/h3&gt;
&lt;p class="small"&gt;復習は「全部やり直す」必要はありません。&lt;br /&gt;
&lt;strong&gt;成績に効きやすい部分&lt;/strong&gt;に絞って取り組みましょう。&lt;/p&gt;
&lt;div class="table-responsive mb-0"&gt;
&lt;table class="table table-striped table-hover align-middle"&gt;
&lt;thead style="background-color: #fff3e0;"&gt;
&lt;tr class="text-center"&gt;
&lt;th scope="col"&gt;もう一度見るべき問題&lt;/th&gt;
&lt;th scope="col"&gt;理由&lt;/th&gt;
&lt;th scope="col"&gt;やらなくてよい復習&lt;/th&gt;
&lt;/tr&gt;
&lt;/thead&gt;
&lt;tbody&gt;
&lt;tr&gt;
&lt;td&gt;×をもらった記述問題&lt;/td&gt;
&lt;td&gt;書き方・根拠の取り方を改善しやすい。「伸びしろ」が大きい。&lt;/td&gt;
&lt;td&gt;すでに2〜3回正解している語句・漢字の機械的な反復&lt;/td&gt;
&lt;/tr&gt;
&lt;tr&gt;
&lt;td&gt;本文の読み違いがあった設問&lt;/td&gt;
&lt;td&gt;本文の読み方そのものを修正できる。&lt;/td&gt;
&lt;td&gt;細かい知識問題で、志望校の傾向と明らかに異なるもの&lt;/td&gt;
&lt;/tr&gt;
&lt;tr&gt;
&lt;td&gt;本文の構造を問う設問（段落構成・要旨など）&lt;/td&gt;
&lt;td&gt;長文全体をつかむ力につながり、他の問題にも波及効果がある。&lt;/td&gt;
&lt;td&gt;全く同じ形式が入試でほぼ出ない特殊な設問&lt;/td&gt;
&lt;/tr&gt;
&lt;/tbody&gt;
&lt;/table&gt;
&lt;/div&gt;
&lt;/div&gt;
&lt;/div&gt;
&lt;/section&gt;
&lt;p&gt;&lt;!-- Section 3 --&gt;&lt;/p&gt;
&lt;section id="section3" class="mb-4"&gt;
&lt;div class="card shadow-sm border-0"&gt;
&lt;div class="card-header text-white py-2" style="background: linear-gradient(135deg, #5e35b1, #00897b);"&gt;
&lt;h2 class="h6 mb-0"&gt;3. 記述・語彙・文法それぞれの活かし方&lt;/h2&gt;
&lt;/div&gt;
&lt;div class="card-body"&gt;
&lt;p class="small"&gt;予習シリーズ国語には、「長文問題」「語句・漢字」「文法・知識」など、さまざまな要素が詰まっています。&lt;br /&gt;
ここでは、特に成績に直結しやすい&lt;strong&gt;記述・語彙・文法&lt;/strong&gt;の活かし方をまとめます。&lt;/p&gt;
&lt;h3 class="h6 mt-2"&gt;3-1. 記述問題：答案の「型」を意識する&lt;/h3&gt;
&lt;ul class="mb-3 ps-3 small"&gt;
&lt;li&gt;最初のうちは&lt;strong&gt;「自分の答案」より「模範解答の型」&lt;/strong&gt;に注目する&lt;/li&gt;
&lt;li&gt;「誰が」「何をして」「その結果どうなったか」を整理して書く&lt;/li&gt;
&lt;li&gt;本文のどの言葉を使っているかに印をつけて、&lt;strong&gt;根拠と答案のつながり&lt;/strong&gt;を確認する&lt;/li&gt;
&lt;/ul&gt;
&lt;div class="alert alert-secondary small" role="alert"&gt;&lt;strong&gt;おすすめ復習法：&lt;/strong&gt;&lt;br /&gt;
1回分の記述でいいので、&lt;strong&gt;「もう一度、自力で書き直す」&lt;/strong&gt;時間をとる。&lt;br /&gt;
「直しを書き写すだけ」で終わらせないことが、記述力アップの近道です。&lt;/div&gt;
&lt;h3 class="h6 mt-3"&gt;3-2. 語彙・漢字：予習シリーズを「確認用」として使う&lt;/h3&gt;
&lt;ul class="mb-3 ps-3 small"&gt;
&lt;li&gt;語彙・漢字ページを&lt;strong&gt;「覚える場所」ではなく「抜けを確認する場所」&lt;/strong&gt;と考える&lt;/li&gt;
&lt;li&gt;分からなかった語にはチェックマークをつけ、&lt;strong&gt;別ノートや単語カード&lt;/strong&gt;に集約する&lt;/li&gt;
&lt;li&gt;テスト前は、チェックの入った語だけを重点的に見直す&lt;/li&gt;
&lt;/ul&gt;
&lt;h3 class="h6 mt-3"&gt;3-3. 文法・知識：苦手なら「最低限ライン」を決める&lt;/h3&gt;
&lt;ul class="mb-0 ps-3 small"&gt;
&lt;li&gt;すべての文法事項を完璧にする必要はない&lt;/li&gt;
&lt;li&gt;まずは&lt;strong&gt;「主語・述語」「指示語」「接続語」「要旨」&lt;/strong&gt;など、&lt;br /&gt;
読解に直結する分野を優先&lt;/li&gt;
&lt;li&gt;苦手分野は、予習シリーズとは別に&lt;strong&gt;薄めの問題集&lt;/strong&gt;で整理するのも有効&lt;/li&gt;
&lt;/ul&gt;
&lt;/div&gt;
&lt;/div&gt;
&lt;/section&gt;
&lt;p&gt;&lt;!-- Section 4 --&gt;&lt;/p&gt;
&lt;section id="section4" class="mb-4"&gt;
&lt;div class="card shadow-sm border-0"&gt;
&lt;div class="card-header text-white py-2" style="background: linear-gradient(135deg, #1e88e5, #00897b);"&gt;
&lt;h2 class="h6 mb-0"&gt;4. テスト前に「どこを見返すか」のチェックリスト&lt;/h2&gt;
&lt;/div&gt;
&lt;div class="card-body"&gt;
&lt;p class="small"&gt;テスト前に「何を見返すか」が決まっていると、&lt;strong&gt;迷う時間が減り、集中して復習&lt;/strong&gt;できます。&lt;br /&gt;
以下のチェックリストを参考に、「我が家のルール」を作ってみてください。&lt;/p&gt;
&lt;div class="table-responsive mb-0"&gt;
&lt;table class="table table-bordered table-hover align-middle"&gt;
&lt;thead style="background-color: #e3f2fd;"&gt;
&lt;tr class="text-center"&gt;
&lt;th scope="col"&gt;✔&lt;/th&gt;
&lt;th scope="col"&gt;チェック項目&lt;/th&gt;
&lt;th scope="col"&gt;具体的な内容&lt;/th&gt;
&lt;/tr&gt;
&lt;/thead&gt;
&lt;tbody&gt;
&lt;tr&gt;
&lt;td class="text-center align-middle"&gt;□&lt;/td&gt;
&lt;td&gt;前回までに間違えた記述問題&lt;/td&gt;
&lt;td&gt;自分の答案と模範解答を見比べ、「足りなかった情報」にマーカーを引く。&lt;/td&gt;
&lt;/tr&gt;
&lt;tr&gt;
&lt;td class="text-center align-middle"&gt;□&lt;/td&gt;
&lt;td&gt;本文の構造（段落ごとの役割）&lt;/td&gt;
&lt;td&gt;段落ごとに「何が書いてあるか」を一言メモしたノート・テキストを見返す。&lt;/td&gt;
&lt;/tr&gt;
&lt;tr&gt;
&lt;td class="text-center align-middle"&gt;□&lt;/td&gt;
&lt;td&gt;チェックのついた語彙・漢字&lt;/td&gt;
&lt;td&gt;予習シリーズの語句ページや単語カードで、×や△が付いている語だけを確認。&lt;/td&gt;
&lt;/tr&gt;
&lt;tr&gt;
&lt;td class="text-center align-middle"&gt;□&lt;/td&gt;
&lt;td&gt;指示語・接続語の問題&lt;/td&gt;
&lt;td&gt;「これ・それ・しかし・だから」などが問われた設問を中心に復習する。&lt;/td&gt;
&lt;/tr&gt;
&lt;tr&gt;
&lt;td class="text-center align-middle"&gt;□&lt;/td&gt;
&lt;td&gt;苦手な設問パターン&lt;/td&gt;
&lt;td&gt;「心情の変化」「理由説明」など、自分が苦手なパターンに絞って見直す。&lt;/td&gt;
&lt;/tr&gt;
&lt;/tbody&gt;
&lt;/table&gt;
&lt;/div&gt;
&lt;p class="small mt-2 mb-0"&gt;チェックリストをすべて埋めることが目的ではありません。&lt;br /&gt;
&lt;strong&gt;「今回はこの3つだけはやる」&lt;/strong&gt;と決めて、確実に実行するほうが、結果的に力になります。&lt;/p&gt;
&lt;/div&gt;
&lt;/div&gt;
&lt;/section&gt;
&lt;p&gt;&lt;!-- Section 5 --&gt;&lt;/p&gt;
&lt;section id="section5" class="mb-4"&gt;
&lt;div class="card shadow-sm border-0"&gt;
&lt;div class="card-header text-white py-2" style="background: linear-gradient(135deg, #00897b, #00695c);"&gt;
&lt;h2 class="h6 mb-0"&gt;5. 予習シリーズだけに頼りすぎないための補助&lt;/h2&gt;
&lt;/div&gt;
&lt;div class="card-body"&gt;
&lt;p class="small"&gt;予習シリーズは優れた教材ですが、&lt;strong&gt;これ1冊だけで「国語力のすべて」をまかなうことはできません&lt;/strong&gt;。&lt;br /&gt;
特に、読書量・語彙量・入試問題への慣れは、別のルートから補っていく必要があります。&lt;/p&gt;
&lt;h3 class="h6 mt-2"&gt;5-1. 読書：量よりも「ジャンルの幅」を意識&lt;/h3&gt;
&lt;ul class="mb-3 ps-3 small"&gt;
&lt;li&gt;物語文だけでなく、&lt;strong&gt;エッセイ・説明文・評論調&lt;/strong&gt;の読み物も混ぜる&lt;/li&gt;
&lt;li&gt;予習シリーズで扱われるテーマ（家族・自然・科学・歴史など）に近い本を選ぶ&lt;/li&gt;
&lt;li&gt;「面白かったところ」「よく分からなかったところ」を一言メモしておくと、読解に生きる&lt;/li&gt;
&lt;/ul&gt;
&lt;h3 class="h6 mt-2"&gt;5-2. 語彙：日常会話と結びつける&lt;/h3&gt;
&lt;ul class="mb-3 ps-3 small"&gt;
&lt;li&gt;予習シリーズで出てきた語を、&lt;strong&gt;日常会話やニュース&lt;/strong&gt;の中で意識して使ってみる&lt;/li&gt;
&lt;li&gt;「今日覚えた言葉」を家族で1つずつ発表する「語彙タイム」を作る&lt;/li&gt;
&lt;li&gt;語彙帳・アプリを使う場合も、予習シリーズの語と連動させると定着が早い&lt;/li&gt;
&lt;/ul&gt;
&lt;h3 class="h6 mt-2"&gt;5-3. 過去問とのつなぎ方&lt;/h3&gt;
&lt;ul class="mb-0 ps-3 small"&gt;
&lt;li&gt;予習シリーズの文章と、志望校の過去問の&lt;strong&gt;ジャンル・テーマ&lt;/strong&gt;を意識して比較する&lt;/li&gt;
&lt;li&gt;過去問で出た設問パターン（心情・要旨・指示語など）を、予習シリーズ内で探して復習する&lt;/li&gt;
&lt;li&gt;「予習シリーズで練習 → 過去問で本番に近い形で確認」という流れを作る&lt;/li&gt;
&lt;/ul&gt;
&lt;/div&gt;
&lt;/div&gt;
&lt;/section&gt;
&lt;p&gt;&lt;!-- まとめ --&gt;&lt;/p&gt;
&lt;section class="mb-4"&gt;
&lt;div class="card shadow-sm border-0"&gt;
&lt;div class="card-header bg-light py-2"&gt;
&lt;h2 class="h6 mb-0"&gt;まとめ：宿題を「こなす」から「身につく」へ&lt;/h2&gt;
&lt;/div&gt;
&lt;div class="card-body"&gt;
&lt;p class="small"&gt;予習シリーズ国語は、&lt;strong&gt;使い方さえ間違えなければ非常に強力な教材&lt;/strong&gt;です。&lt;br /&gt;
大切なのは、「全部を完璧にやろう」とするのではなく、&lt;br /&gt;
&lt;strong&gt;「どこを深く・どこを薄く」扱うかを決めておくこと&lt;/strong&gt;です。&lt;/p&gt;
&lt;ul class="mb-3 ps-3 small"&gt;
&lt;li&gt;予習シリーズの特徴（分量・設問形式・文章レベル）を理解しておく&lt;/li&gt;
&lt;li&gt;授業前・授業中・授業後で、「やること」と「やらなくてよいこと」を分ける&lt;/li&gt;
&lt;li&gt;記述・語彙・文法は、それぞれ目的に応じて使い分ける&lt;/li&gt;
&lt;li&gt;テスト前に「どこを見返すか」のチェックリストを準備しておく&lt;/li&gt;
&lt;li&gt;読書・語彙・過去問などで、予習シリーズだけでは届かない部分を補う&lt;/li&gt;
&lt;/ul&gt;
&lt;p class="small mb-0"&gt;この記事を参考に、ぜひご家庭でも&lt;strong&gt;「我が家の予習シリーズルール」&lt;/strong&gt;を作ってみてください。&lt;br /&gt;
宿題が「ただの作業」から、「合格に近づくためのトレーニング」に変わっていきます。&lt;/p&gt;
&lt;/div&gt;
&lt;/div&gt;
&lt;/section&gt;
&lt;/div&gt;
&lt;p&gt;&lt;!-- [ /.socialSet ] --&gt;&lt;/p&gt;
&lt;div class="alert alert-primary p-3 mt-4" role="alert"&gt;
&lt;p class="mb-2"&gt;&lt;strong&gt;復習サイクルが回らないまま進むと、失点が固定化して合計点を削ります。&lt;/strong&gt;&lt;/p&gt;
&lt;p class="mb-1"&gt;復習が「やりっぱなし」のままだと、減点理由が残って部分点を取り逃し続ける失点が固定化し、合計点に跳ね返って点数が伸びない状態が続きます。&lt;/p&gt;
&lt;p class="mb-3"&gt;原因は、判断軸の未固定です。&lt;/p&gt;
&lt;div class="d-grid gap-2"&gt;&lt;a class="btn btn-primary btn-lg" href="https://dokkai-labo.tokyo/kobetsuonline01/"&gt;復習の手順を答案に直結する形に変える&lt;/a&gt;&lt;br /&gt;
&lt;a class="btn btn-outline-primary btn-lg" href="https://dokkai-labo.tokyo/ct/strategy/"&gt;指導指針で修正の基準を確認する&lt;/a&gt;&lt;/div&gt;
&lt;hr class="my-3" /&gt;
&lt;div class="d-flex flex-column gap-1"&gt;&lt;a href="https://dokkai-labo.tokyo/schedule/"&gt;直近のスケジュールを見る&lt;/a&gt;&lt;br /&gt;
&lt;a href="https://dokkai-labo.tokyo/contact/"&gt;問い合わせフォーム&lt;/a&gt;&lt;br /&gt;
&lt;a href="https://dokkai-labo.tokyo/access/"&gt;教室アクセス&lt;/a&gt;&lt;br /&gt;
&lt;a href="https://dokkai-labo.tokyo/basis/"&gt;長島式読解講座Basis&lt;/a&gt;&lt;br /&gt;
&lt;a href="https://dokkai-labo.tokyo/lesson/1-1elem/"&gt;完全1対1個別指導講座中学受験&lt;/a&gt;&lt;/div&gt;
&lt;/div&gt;
&lt;section class="veu_cta" id="veu_cta-20529"&gt;&lt;h1 class="cta_title"&gt;講座案内：ハイレベル現代文～既存の現代文教育に対するアンチテーゼ～【大学受験】&lt;/h1&gt;&lt;div class="cta_body"&gt;&lt;div class="cta_body_txt image_no"&gt;本講座では、あくまでも受験指導の場であることを踏まえ、答えの出し方に特化した解説をご提供いたします。&lt;/div&gt;&lt;div class="cta_body_link"&gt;&lt;a href="https://dokkai-labo.tokyo/hilevel_lec_univ_online/" class="btn btn-primary btn-block btn-lg" target="_blank"&gt;【オンライン】ハイレベル現代文～既存の現代文教育に対するアンチテーゼ～【大学受験】&lt;/a&gt;&lt;/div&gt;&lt;/div&gt;&lt;!--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</si>
  <si>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https://dokkai-labo.tokyo/lesson/1-1elem/
【検出された不自然ワード】
- 型
- 固定
- 手順
- 最短
- 整え
【本文】
------
&lt;div class="card border-primary mb-3"&gt;
&lt;div class="card-header bg-light text-primary"&gt;目次&lt;/div&gt;
&lt;div class="card-body"&gt;
&lt;ol&gt;
&lt;li&gt;開講講座
&lt;ul&gt;
&lt;li&gt;&lt;a href="#説明文攻略"&gt;説明文攻略&lt;/a&gt;&lt;/li&gt;
&lt;li&gt;&lt;a href="#物語文攻略"&gt;物語文攻略&lt;/a&gt;&lt;/li&gt;
&lt;li&gt;&lt;a href="#記述問題徹底演習"&gt;記述問題徹底演習&lt;/a&gt;&lt;/li&gt;
&lt;li&gt;&lt;a href="#客観問題徹底演習"&gt;客観問題徹底演習&lt;/a&gt;&lt;/li&gt;
&lt;li&gt;&lt;a href="#過去問演習"&gt;過去問演習&lt;/a&gt;&lt;/li&gt;
&lt;/ul&gt;
&lt;/li&gt;
&lt;li&gt;受講するには？
&lt;ul&gt;
&lt;li&gt;&lt;a href="#受講までの流れ"&gt;受講までの流れ&lt;/a&gt;&lt;/li&gt;
&lt;li&gt;&lt;a href="#指導料"&gt;指導料&lt;/a&gt;&lt;/li&gt;
&lt;/ul&gt;
&lt;/li&gt;
&lt;/ol&gt;
&lt;/div&gt;
&lt;/div&gt;
&lt;h2 style="padding-left: 30px;"&gt;完全１対１の個別指導&lt;/h2&gt;
&lt;p&gt;当塾では、国語の個別指導を行っています。個別指導のメリットは以下の通りです。まず、&lt;span style="color: #ff0000;"&gt;生徒一人ひとり&lt;/span&gt;の&lt;span style="color: #0000ff;"&gt;学習スタイル&lt;/span&gt;や&lt;span style="color: #0000ff;"&gt;理解度&lt;/span&gt;に合わせたカリキュラムが組まれます。&lt;/p&gt;
&lt;p&gt;中学受験・大学受験を含む個別指導（オンライン／教室）の開講講座の全体像は、&lt;a href="https://dokkai-labo.tokyo/live/"&gt;全体像はこちら&lt;/a&gt;でご確認いただけます。&lt;/p&gt;
&lt;p&gt;また、生徒の苦手な分野や課題に焦点を当てることができます。個別指導では生徒と教師のコミュニケーションも密になります。さらに、&lt;strong&gt;生徒の学習意欲&lt;/strong&gt;を引き出し、成果も早く実感できます。&lt;/p&gt;
&lt;p&gt;当塾ではこれらのメリットを最大限に活かし、国語の学習をサポートしています。&lt;br /&gt;
&lt;!-- ===================== 追記：講座の選び方（診断）＋授業イメージ＋FAQ ===================== --&gt;&lt;/p&gt;
&lt;div class="rounded" style="background-color: #f7fbff; border: 1px solid #cfe2ff; padding: 14px; margin: 18px 0;"&gt;
&lt;h3 style="margin: 0 0 10px;"&gt;講座の選び方：まず「どこで落としているか」を3分で切り分け&lt;/h3&gt;
&lt;p style="margin: 0 0 10px;"&gt;国語は「何となく苦手」のままだと、講座を選んでも効果が出にくくなります。まずは下のチェックで、&lt;br /&gt;
&lt;strong&gt;最優先で整える分野&lt;/strong&gt;を1つ決めてください（複数当てはまる場合でも、最初は1つから始めるのが早いです）。&lt;/p&gt;
&lt;div class="table-responsive"&gt;
&lt;table class="table table-bordered align-middle" style="margin: 0; background: #fff;"&gt;
&lt;thead class="bg-light"&gt;
&lt;tr class="text-center"&gt;
&lt;th style="width: 26%;"&gt;困りごと（よくある症状）&lt;/th&gt;
&lt;th style="width: 22%;"&gt;優先講座&lt;/th&gt;
&lt;th&gt;最初の改善ポイント（授業でやること）&lt;/th&gt;
&lt;/tr&gt;
&lt;/thead&gt;
&lt;tbody&gt;
&lt;tr&gt;
&lt;td&gt;説明文だと急に点が落ちる／要点が取れない&lt;/td&gt;
&lt;td class="text-center"&gt;&lt;a href="#説明文攻略"&gt;&lt;strong&gt;①説明文攻略&lt;/strong&gt;&lt;/a&gt;&lt;/td&gt;
&lt;td&gt;段落の役割と要点を固定し、「説明せよ＝イコールで言い換える」を型にする&lt;/td&gt;
&lt;/tr&gt;
&lt;tr&gt;
&lt;td&gt;物語文の心情がいつもズレる／根拠が曖昧&lt;/td&gt;
&lt;td class="text-center"&gt;&lt;a href="#物語文攻略"&gt;&lt;strong&gt;②物語文攻略&lt;/strong&gt;&lt;/a&gt;&lt;/td&gt;
&lt;td&gt;背景（性格・関係・事情）→出来事→反応の順で整理し、根拠の置き方を固定する&lt;/td&gt;
&lt;/tr&gt;
&lt;tr&gt;
&lt;td&gt;記述が白紙／要素不足・条件漏れが多い&lt;/td&gt;
&lt;td class="text-center"&gt;&lt;a href="#記述問題徹底演習"&gt;&lt;strong&gt;③記述徹底&lt;/strong&gt;&lt;/a&gt;&lt;/td&gt;
&lt;td&gt;材料回収→並び替え→文章化の順を守り、本文引用の使い方を安定させる&lt;/td&gt;
&lt;/tr&gt;
&lt;tr&gt;
&lt;td&gt;選択肢が2つ残る／抜き出しで範囲がズレる&lt;/td&gt;
&lt;td class="text-center"&gt;&lt;a href="#客観問題徹底演習"&gt;&lt;strong&gt;④客観徹底&lt;/strong&gt;&lt;/a&gt;&lt;/td&gt;
&lt;td&gt;本文照合で消去できる状態にし、選択は「残す理由」ではなく「消す理由」を作る&lt;/td&gt;
&lt;/tr&gt;
&lt;tr&gt;
&lt;td&gt;過去問に入ると急に解けない／直しが答え合わせで終わる&lt;/td&gt;
&lt;td class="text-center"&gt;&lt;a href="#過去問演習"&gt;&lt;strong&gt;⑤過去問演習&lt;/strong&gt;&lt;/a&gt;&lt;/td&gt;
&lt;td&gt;取るべき問題の選別→失点原因の分類→次回の修正ルール化までをセットで行う&lt;/td&gt;
&lt;/tr&gt;
&lt;/tbody&gt;
&lt;/table&gt;
&lt;/div&gt;
&lt;p style="margin: 10px 0 0;"&gt;迷う場合は、まず&lt;strong&gt;③記述&lt;/strong&gt;または&lt;strong&gt;④客観&lt;/strong&gt;から始めると、得点が動きやすいケースが多いです（状況により提案します）。&lt;/p&gt;
&lt;/div&gt;
&lt;div class="rounded" style="background-color: whitesmoke; padding: 12px; margin: 18px 0;"&gt;
&lt;h3 style="margin: 0 0 10px;"&gt;110分の授業で何をするか（成果が出る進め方）&lt;/h3&gt;
&lt;p style="margin: 0 0 10px;"&gt;「解説を聞いて終わり」ではなく、&lt;strong&gt;解く途中の動き&lt;/strong&gt;を見て原因を特定し、次回に再現できる手順を固定します。&lt;/p&gt;
&lt;ol style="margin: 0; padding-left: 1.2em;"&gt;
&lt;li&gt;&lt;strong&gt;事前課題の解説&lt;/strong&gt;：なぜその根拠になるか／条件の拾い方／記述の材料の取り方を整理&lt;/li&gt;
&lt;li&gt;&lt;strong&gt;演習課題を目の前で解く&lt;/strong&gt;：線の引き方、戻り読み、選択肢の消し方、記述の工程など「途中」を確認&lt;/li&gt;
&lt;li&gt;&lt;strong&gt;つまずき原因を分類&lt;/strong&gt;：本文処理／設問条件／選択肢吟味／記述工程のどこで止まるかを特定&lt;/li&gt;
&lt;li&gt;&lt;strong&gt;次回の修正ルールを1〜2個に絞る&lt;/strong&gt;：家庭での復習が回る形にして定着させる&lt;/li&gt;
&lt;/ol&gt;
&lt;/div&gt;
&lt;div class="card border-secondary mb-3"&gt;
&lt;div class="card-header bg-light"&gt;&lt;strong&gt;よくある質問（申込み前の不安を解消）&lt;/strong&gt;&lt;/div&gt;
&lt;div class="card-body"&gt;
&lt;p&gt;&lt;strong&gt;Q. どの講座を選べばいいか分かりません。&lt;/strong&gt;&lt;br /&gt;
A. 上の「講座の選び方チェック」で&lt;strong&gt;最優先を1つ&lt;/strong&gt;決めると整理できます。実際には体験（トライアル）で解く途中の動きを見て、最短の組み合わせを提案します。&lt;/p&gt;
&lt;p&gt;&lt;strong&gt;Q. 過去問演習は、何年分も解けば伸びますか。&lt;/strong&gt;&lt;br /&gt;
A. 国語は「回数」だけ増やすと、文章や答えを覚えてしまいがちです。読解ラボ東京では、&lt;strong&gt;取るべき問題の選別&lt;/strong&gt;と&lt;strong&gt;失点理由の分類&lt;/strong&gt;を行い、「次につながる直し」に変えます。&lt;/p&gt;
&lt;p&gt;&lt;strong&gt;Q. 記述が苦手で、何を書けばいいか分かりません。&amp;lt;/st&lt;/strong&gt;&lt;/p&gt;
&lt;h3&gt;開講講座&lt;/h3&gt;
&lt;h5 id="説明文攻略"&gt;①説明文攻略&lt;/h5&gt;
&lt;div class="rounded" style="background-color: whitesmoke; padding: 10px;"&gt;
&lt;p&gt;興味がない題材の説明文だとまったく出来なくなるという受験生が多く見受けられます。当塾では普遍的な解法を伝授することで、相性に左右されない、しなやかな得点力を養成しています。&lt;/p&gt;
&lt;p&gt;&lt;strong&gt;説明文のポイント&lt;/strong&gt;&lt;/p&gt;
&lt;p&gt;中学受験において説明文の解法は、文中から答えを見つけるスキルが求められます。例えば、「〇〇を説明せよ」という問題があった場合、説明とは、その内容をイコールで表すことを指します。&lt;/p&gt;
&lt;p&gt;例えば、「優秀」という言葉を説明せよと問われた際に、「優れているということ」と答えると正解ですが、これらは同じ意味なのでイコールで結べます。従って、〇〇を説明せよという問いに対して、その〇〇とイコールの内容を見つけることが大切です。&lt;/p&gt;
&lt;p&gt;詳細については&lt;a href="https://dokkai-labo.tokyo/blog/description/"&gt;&lt;button class="btn btn-primary rounded-pill" type="button"&gt;説明文の解き方&lt;/button&gt;&lt;/a&gt;をご覧ください。&lt;/p&gt;
&lt;p&gt;&lt;iframe title="YouTube video player" src="https://www.youtube.com/embed/wFD1idYqiys" width="280" height="158" frameborder="0" allowfullscreen="allowfullscreen"&gt;&lt;span data-mce-type="bookmark" style="display: inline-block; width: 0px; overflow: hidden; line-height: 0;" class="mce_SELRES_start"&gt;&lt;/span&gt;&lt;/iframe&gt;&lt;/p&gt;
&lt;/div&gt;
&lt;h5 id="物語文攻略"&gt;②物語文攻略&lt;/h5&gt;
&lt;div class="rounded" style="background-color: whitesmoke; padding: 10px;"&gt;
&lt;p&gt;物語文では登場人物の心情に関する問題が多く出題されます。心情を掴むための普遍的な手順を伝えていくことで、どのような文章にも対応できる、本物の得点力を養います。&lt;/p&gt;
&lt;p&gt;&lt;strong&gt;物語文の解き方&lt;/strong&gt;&lt;/p&gt;
&lt;p&gt;物語文では、登場人物の心情を問う問題がよく出題されます。登場人物の心情を理解するためには、背景と出来事を整理することが重要です。&lt;/p&gt;
&lt;p&gt;受験生は文中で起こった出来事に注意を払いがちですが、背景を見逃しがちです。背景とは、性格、家庭環境、相手に対する思いなど、登場人物に関連する情報のことを指します。&lt;/p&gt;
&lt;p&gt;詳細については&lt;a href="https://dokkai-labo.tokyo/blog/description/"&gt;&lt;button class="btn btn-primary rounded-pill" type="button"&gt;物語文の解き方&lt;/button&gt;&lt;/a&gt;をご覧ください。&lt;/p&gt;
&lt;p&gt;&lt;iframe title="YouTube video player" src="https://www.youtube.com/embed/3TGaoe3_1d4" width="280" height="158" frameborder="0" allowfullscreen="allowfullscreen"&gt;&lt;span data-mce-type="bookmark" style="display: inline-block; width: 0px; overflow: hidden; line-height: 0;" class="mce_SELRES_start"&gt;&lt;/span&gt;&lt;/iframe&gt;&lt;/p&gt;
&lt;/div&gt;
&lt;h5 id="記述問題徹底演習"&gt;③記述問題徹底演習&lt;/h5&gt;
&lt;div class="rounded" style="background-color: whitesmoke; padding: 10px;"&gt;
&lt;p&gt;入試の記述問題は、「問題文から答えになるところを引用して完成させる」タイプのものが多くなっています。なぜここを答えに用いるのかを明確にしながら授業を進めていきます。&lt;/p&gt;
&lt;p&gt;&lt;strong&gt;記述問題のポイント&lt;/strong&gt;&lt;/p&gt;
&lt;p&gt;国語の記述問題において、自分で新たな言葉や表現を作り出す必要はあまりありません。物語文においては、気持ちを表現する言葉を本文中から引用することが一般的です。&lt;/p&gt;
&lt;p&gt;気持ちを明示的に言葉で表現することは避け、本文から答えを引用する意識を持つことが重要です。これにより、作者の意図や文章の味わいを損なうことなく、正しい回答を導き出すことができます。&lt;/p&gt;
&lt;p&gt;詳細については&lt;a href="https://dokkai-labo.tokyo/blog/description/"&gt;&lt;button class="btn btn-primary rounded-pill" type="button"&gt;記述問題を得意にする２つのこと&lt;/button&gt;&lt;/a&gt;をご覧ください。&lt;/p&gt;
&lt;p&gt;&lt;iframe title="YouTube video player" src="https://www.youtube.com/embed/WQxFkzyS8I8?si=7wOMa9OatVn6jPR_" width="280" height="185" frameborder="0" allowfullscreen="allowfullscreen"&gt;&lt;/iframe&gt;&lt;/p&gt;
&lt;/div&gt;
&lt;h5 id="客観問題徹底演習"&gt;④客観問題徹底演習&lt;/h5&gt;
&lt;div class="rounded" style="background-color: whitesmoke; padding: 10px;"&gt;
&lt;p&gt;客観問題とは、抜き出しや選択肢の問題のことです。基本は記述と同じで、答えにあたる内容を本文から見つける力が求められます。&lt;/p&gt;
&lt;p&gt;まずはその力を養い、その上で消去法のコツといった客観問題独特のテクニックを伝えていきます。&lt;/p&gt;
&lt;/div&gt;
&lt;h5 id="過去問演習"&gt;⑤過去問演習〜合格への最短ルート&lt;/h5&gt;
&lt;div class="rounded" style="background-color: whitesmoke; padding: 10px;"&gt;
&lt;p&gt;志望校の過去問は、解いただけでは不十分です。&lt;/p&gt;
&lt;p&gt;取るべきだった問題と、取れなくてもいい問題を識別し、なぜ取るべき問題を落としてしまったのかの振り返りをしなければなりません。&lt;/p&gt;
&lt;p&gt;当塾では、その振り返りをした上で、「次につながる」解説を展開していきます。&lt;/p&gt;
&lt;/div&gt;
&lt;div class="rounded" style="background-color: whitesmoke; padding: 10px;"&gt;
&lt;p&gt;&lt;strong&gt;過去問を解くポイント&lt;/strong&gt;&lt;/p&gt;
&lt;p&gt;国語の過去問を繰り返し解くことには、他の教科と異なる要点が存在します。&lt;/p&gt;
&lt;p&gt;通常、他の教科では過去問演習によって知識や記憶を定着させることができますが、国語の場合、一度解いた問題は文章の流れや答えを覚えてしまいがちです。&lt;/p&gt;
&lt;p&gt;そのため、国語の過去問演習においては、以下のポイントを意識する必要があります。&lt;/p&gt;
&lt;p&gt;&lt;strong&gt;問題形式と出題傾向の把握&lt;/strong&gt;: 過去問を解くことは、受験科目ごとに出題される問題形式や出題傾向を把握するために非常に有益です。&lt;/p&gt;
&lt;p&gt;国語の場合、文章の長さや難易度、設問の形式などが学校や試験によって異なります。過去問を解くことで、志望校ごとにどのような傾向があるかを理解し、対策を立てる材料とすることができます。&lt;/p&gt;
&lt;p&gt;&lt;strong&gt;スキルの向上&lt;/strong&gt;: 過去問演習は、読解力や思考力を高めるために重要です。文章を理解し、設問に対する適切な答えを見つけるスキルは、練習を積むことで向上します。&lt;/p&gt;
&lt;p&gt;特に記述問題の場合、文章中から適切な情報を抽出し、論理的な説明をする能力が求められます。過去問を繰り返し解くことで、これらのスキルを磨くことができます。&lt;/p&gt;
&lt;p&gt;&lt;strong&gt;時間配分の訓練&lt;/strong&gt;: 過去問演習は、試験時間内に問題を解くための時間配分の訓練にも役立ちます。&lt;/p&gt;
&lt;p&gt;国語の試験では、文章を読む時間、設問に答える時間、記述問題の文章を書く時間など、効果的な時間配分が必要です。過去問を解くことで、試験時間内に問題に取り組む感覚を身につけることができ、試験本番での余裕を確保できます。&lt;/p&gt;
&lt;p&gt;詳細については&lt;a href="https://dokkai-labo.tokyo/blog/kokugo-kakomon/"&gt;&lt;button class="btn btn-primary rounded-pill" type="button"&gt;過去問を解くことの意義&lt;/button&gt;&lt;/a&gt;をご覧ください。&lt;/p&gt;
&lt;p&gt;&lt;iframe loading="lazy" title="YouTube video player" src="https://www.youtube.com/embed/oHLinWbRsQ0" width="280" height="158" frameborder="0" allowfullscreen="allowfullscreen"&gt;&lt;span data-mce-type="bookmark" style="display: inline-block; width: 0px; overflow: hidden; line-height: 0;" class="mce_SELRES_start"&gt;&lt;/span&gt;&lt;/iframe&gt;&lt;/p&gt;
&lt;/div&gt;
&lt;div&gt;
&lt;h3&gt;授業の進め方&lt;/h3&gt;
&lt;p&gt;毎週【事前課題・演習課題】の二つの文章題を扱います。事前課題はあらかじめ解いてきていただく問題です。授業はこの事前課題の解説から始まります。&lt;/p&gt;
&lt;p&gt;その後、講師の目の前で演習課題を解いていただきます。演習の様子を拝見して見えてきた課題をふまえて、問題の解説を進めていきます。&lt;/p&gt;
&lt;h5&gt;講座を組み合わせた受講も可能！&lt;/h5&gt;
&lt;div class="rounded" style="background-color: whitesmoke; padding: 10px;"&gt;【プラン例A】&lt;br /&gt;
物語文は得意だが、とにかく説明文が苦手&lt;br /&gt;
→①③④を組み合わせた「&lt;span style="color: #0000ff;"&gt;説明文・記述＋客観問題徹底演習講座&lt;/span&gt;」【プラン例B】&lt;br /&gt;
物語文・説明文ともに、記述ができない&lt;br /&gt;
→①②③を組み合わせた「&lt;span style="color: #0000ff;"&gt;説明文・物語文記述徹底演習講座&lt;/span&gt;」【プラン例C】&lt;br /&gt;
入試直前期、過去問にも取り組みたいが、物語文が苦手でその対策もしたい&lt;br /&gt;
→②⑤を組み合わせた「&lt;span style="color: #0000ff;"&gt;物語文攻略＋過去問徹底演習講座&lt;/span&gt;」&lt;br /&gt;
※この場合、事前課題…志望校の過去問・演習課題…良質の説明文といった形になります。&lt;/div&gt;
&lt;p&gt;その他、１人１人の生徒さんのために無限の個別指導バリエーションをご用意できます。&lt;/p&gt;
&lt;p&gt;まずはお気軽にご相談ください。最良のプランをご提案いたします。&lt;/p&gt;
&lt;h2&gt;読解ラボ東京・１対１個別指導の特徴&lt;/h2&gt;
&lt;h3&gt;１．豊富なテキスト&lt;/h3&gt;
&lt;p&gt;当塾では、国語の学習において必要なあらゆる種類と難易度の問題を幅広く提供しています。&lt;/p&gt;
&lt;p&gt;&lt;span style="color: #3366ff;"&gt;東京大学レベルの難解な問題&lt;/span&gt;から基本的な問題まで、&lt;span style="color: #3366ff;"&gt;幅広いレベルの問題&lt;/span&gt;に取り組むことができます。&lt;/p&gt;
&lt;p&gt;さらに、百字を超える長文記述問題や選択肢問題、特定の部分を抜き出す問題など、多種多様な設問に対応可能です。このため、生徒さんの実力向上に最適な問題を毎週提供できるのが特徴です。&lt;/p&gt;
&lt;h3&gt;２．電子黒板を用いた授業&lt;/h3&gt;
&lt;p&gt;板書を書く・写すといった時間の浪費を最小限に抑え、密度の高い授業を実現しています。&lt;/p&gt;
&lt;p&gt;授業で使用された板書は、解説付きと問題のみの両方のバージョンで提供され、データベースで管理されており、過去の授業内容を迅速に復習したり、再演習することが可能です。&lt;/p&gt;
&lt;p&gt;このシステムにより、生徒さんは効果的な復習を行い、理解を深めることができます。&lt;/p&gt;
&lt;p&gt;&lt;img loading="lazy" decoding="async" class="alignnone size-medium wp-image-57" src="https://dokkai-labo.tokyo/wp-content/uploads/2016/11/Image_e66aaa7-300x225.jpg" alt="image_e66aaa7" width="280" height="158" /&gt;&lt;/p&gt;
&lt;p&gt;&amp;nbsp;&lt;/p&gt;
&lt;h2 id="受講までの流れ"&gt;受講までの流れ&lt;/h2&gt;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&lt;/div&gt;
&lt;h2 id="指導料"&gt;指導料&lt;/h2&gt;
&lt;div class="container mt-5"&gt;
&lt;div class="row"&gt;
&lt;div class="col-sm-4"&gt;
&lt;div class="card bg-primary mb-3 text-white"&gt;
&lt;div class="card-body"&gt;
&lt;h5 class="card-title"&gt;トライアル指導料&lt;/h5&gt;
&lt;p class="card-text"&gt;10,000円(税込)&lt;/p&gt;
&lt;p class="card-text"&gt;他塾様でいう「&lt;span style="color: #3366ff;"&gt;体験講座&lt;/span&gt;」の位置づけですので、通常より安価に設定させていただいております。まずは一度当塾の個別指導をお試し頂ければ幸いです。&lt;/p&gt;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class="card-text"&gt;入塾手続の際に頂戴致します。また、その時点・もしくは過去在籍されていた生徒さんの兄弟姉妹の場合には、&lt;span style="color: #3366ff;"&gt;全額免除&lt;/span&gt;させて頂きます。&lt;/p&gt;
&lt;/div&gt;
&lt;/div&gt;
&lt;/div&gt;
&lt;div class="col-sm-4"&gt;
&lt;div class="card bg-info mb-3 text-white"&gt;
&lt;div class="card-body"&gt;
&lt;h5 class="card-title"&gt;指導料&lt;/h5&gt;
&lt;p class="card-text"&gt;20,570円(税込)/110分&lt;/p&gt;
&lt;p class="card-text"&gt;前払いです。&lt;br /&gt;
※指導予定回数分を前月20日に集計し請求書を発行させて頂きますので、&lt;span style="color: #3366ff;"&gt;前月末まで&lt;/span&gt;にお支払い下さいませ。&lt;/p&gt;
&lt;/div&gt;
&lt;/div&gt;
&lt;/div&gt;
&lt;/div&gt;
&lt;/div&gt;
&lt;h3&gt;お申込みフォーム&lt;/h3&gt;
&lt;div class="wpcf7 no-js" id="wpcf7-f152-p20406-o1" lang="ja" dir="ltr" data-wpcf7-id="152"&gt;
&lt;div class="screen-reader-response"&gt;&lt;p role="status" aria-live="polite" aria-atomic="true"&gt;&lt;/p&gt; &lt;ul&gt;&lt;/ul&gt;&lt;/div&gt;
&lt;form action="/lesson/1-1elem/#wpcf7-f152-p20406-o1" method="post" class="wpcf7-form init" aria-label="コンタクトフォーム" novalidate="novalidate" data-status="init"&gt;
&lt;fieldset class="hidden-fields-container"&gt;&lt;input type="hidden" name="_wpcf7" value="152" /&gt;&lt;input type="hidden" name="_wpcf7_version" value="6.1.4" /&gt;&lt;input type="hidden" name="_wpcf7_locale" value="ja" /&gt;&lt;input type="hidden" name="_wpcf7_unit_tag" value="wpcf7-f152-p20406-o1" /&gt;&lt;input type="hidden" name="_wpcf7_container_post" value="20406" /&gt;&lt;input type="hidden" name="_wpcf7_posted_data_hash" value="" /&gt;&lt;input type="hidden" name="_wpcf7_recaptcha_response" value="" /&gt;
&lt;/fieldset&gt;
&lt;p&gt;保護者様のお名前(必須)：&lt;span class="wpcf7-form-control-wrap" data-name="your-name"&gt;&lt;input size="40" maxlength="400" class="wpcf7-form-control wpcf7-text wpcf7-validates-as-required" aria-required="true" aria-invalid="false" value="" type="text" name="your-name" /&gt;&lt;/span&gt;
&lt;/p&gt;
&lt;p&gt;PC用メールアドレス(必須)：&lt;span class="wpcf7-form-control-wrap" data-name="your-email"&gt;&lt;input size="40" maxlength="400" class="wpcf7-form-control wpcf7-email wpcf7-validates-as-required wpcf7-text wpcf7-validates-as-email" aria-required="true" aria-invalid="false" value="" type="email" name="your-email" /&gt;&lt;/span&gt;
&lt;/p&gt;
&lt;p&gt;電話番号(必須)：&lt;span class="wpcf7-form-control-wrap" data-name="mobtel"&gt;&lt;input size="40" maxlength="400" class="wpcf7-form-control wpcf7-tel wpcf7-validates-as-required wpcf7-text wpcf7-validates-as-tel" aria-required="true" aria-invalid="false" value="" type="tel" name="mobtel" /&gt;&lt;/span&gt;
&lt;/p&gt;
&lt;p&gt;お子様のお名前：&lt;span class="wpcf7-form-control-wrap" data-name="chilid-name"&gt;&lt;input size="40" maxlength="400" class="wpcf7-form-control wpcf7-text" aria-invalid="false" value="" type="text" name="chilid-name" /&gt;&lt;/span&gt;
&lt;/p&gt;
&lt;p&gt;お子様の性別：&lt;span class="wpcf7-form-control-wrap" data-name="seibetu"&gt;&lt;select class="wpcf7-form-control wpcf7-select" aria-invalid="false" name="seibetu"&gt;&lt;option value=""&gt;&amp;#8212;以下から選択してください&amp;#8212;&lt;/option&gt;&lt;option value="男の子(男性)"&gt;男の子(男性)&lt;/option&gt;&lt;option value="女の子(女性)"&gt;女の子(女性)&lt;/option&gt;&lt;/select&gt;&lt;/span&gt;
&lt;/p&gt;
&lt;p&gt;お子様の学年：&lt;span class="wpcf7-form-control-wrap" data-name="gakunen"&gt;&lt;select class="wpcf7-form-control wpcf7-select" aria-invalid="false" name="gakunen"&gt;&lt;option value=""&gt;&amp;#8212;以下から選択してください&amp;#8212;&lt;/option&gt;&lt;option value="小１"&gt;小１&lt;/option&gt;&lt;option value="小２"&gt;小２&lt;/option&gt;&lt;option value="小３"&gt;小３&lt;/option&gt;&lt;option value="小４"&gt;小４&lt;/option&gt;&lt;option value="小５"&gt;小５&lt;/option&gt;&lt;option value="小６"&gt;小６&lt;/option&gt;&lt;option value="高１"&gt;高１&lt;/option&gt;&lt;option value="高２"&gt;高２&lt;/option&gt;&lt;option value="高３"&gt;高３&lt;/option&gt;&lt;option value="その他"&gt;その他&lt;/option&gt;&lt;/select&gt;&lt;/span&gt;
&lt;/p&gt;
&lt;p&gt;ご希望の曜日/時間：&lt;br /&gt;
&lt;span class="wpcf7-form-control-wrap" data-name="checkbox-nittei"&gt;&lt;span class="wpcf7-form-control wpcf7-checkbox"&gt;&lt;span class="wpcf7-list-item first"&gt;&lt;span class="wpcf7-list-item-label"&gt;月曜１限&lt;/span&gt;&lt;input type="checkbox" name="checkbox-nittei[]" value="月曜１限" /&gt;&lt;/span&gt;&lt;span class="wpcf7-list-item"&gt;&lt;span class="wpcf7-list-item-label"&gt;月曜２限&lt;/span&gt;&lt;input type="checkbox" name="checkbox-nittei[]" value="月曜２限" /&gt;&lt;/span&gt;&lt;span class="wpcf7-list-item"&gt;&lt;span class="wpcf7-list-item-label"&gt;木曜１限&lt;/span&gt;&lt;input type="checkbox" name="checkbox-nittei[]" value="木曜１限" /&gt;&lt;/span&gt;&lt;span class="wpcf7-list-item"&gt;&lt;span class="wpcf7-list-item-label"&gt;木曜２限&lt;/span&gt;&lt;input type="checkbox" name="checkbox-nittei[]" value="木曜２限" /&gt;&lt;/span&gt;&lt;span class="wpcf7-list-item"&gt;&lt;span class="wpcf7-list-item-label"&gt;金曜１限&lt;/span&gt;&lt;input type="checkbox" name="checkbox-nittei[]" value="金曜１限" /&gt;&lt;/span&gt;&lt;span class="wpcf7-list-item"&gt;&lt;span class="wpcf7-list-item-label"&gt;金曜２限&lt;/span&gt;&lt;input type="checkbox" name="checkbox-nittei[]" value="金曜２限" /&gt;&lt;/span&gt;&lt;span class="wpcf7-list-item"&gt;&lt;span class="wpcf7-list-item-label"&gt;土曜Ａ限&lt;/span&gt;&lt;input type="checkbox" name="checkbox-nittei[]" value="土曜Ａ限" /&gt;&lt;/span&gt;&lt;span class="wpcf7-list-item"&gt;&lt;span class="wpcf7-list-item-label"&gt;土曜Ｂ限&lt;/span&gt;&lt;input type="checkbox" name="checkbox-nittei[]" value="土曜Ｂ限" /&gt;&lt;/span&gt;&lt;span class="wpcf7-list-item"&gt;&lt;span class="wpcf7-list-item-label"&gt;土曜Ｃ限&lt;/span&gt;&lt;input type="checkbox" name="checkbox-nittei[]" value="土曜Ｃ限" /&gt;&lt;/span&gt;&lt;span class="wpcf7-list-item"&gt;&lt;span class="wpcf7-list-item-label"&gt;土曜Ｄ限&lt;/span&gt;&lt;input type="checkbox" name="checkbox-nittei[]" value="土曜Ｄ限" /&gt;&lt;/span&gt;&lt;span class="wpcf7-list-item"&gt;&lt;span class="wpcf7-list-item-label"&gt;土曜１限&lt;/span&gt;&lt;input type="checkbox" name="checkbox-nittei[]" value="土曜１限" /&gt;&lt;/span&gt;&lt;span class="wpcf7-list-item"&gt;&lt;span class="wpcf7-list-item-label"&gt;土曜２限&lt;/span&gt;&lt;input type="checkbox" name="checkbox-nittei[]" value="土曜２限" /&gt;&lt;/span&gt;&lt;span class="wpcf7-list-item"&gt;&lt;span class="wpcf7-list-item-label"&gt;日曜Ａ限&lt;/span&gt;&lt;input type="checkbox" name="checkbox-nittei[]" value="日曜Ａ限" /&gt;&lt;/span&gt;&lt;span class="wpcf7-list-item"&gt;&lt;span class="wpcf7-list-item-label"&gt;日曜Ｂ限&lt;/span&gt;&lt;input type="checkbox" name="checkbox-nittei[]" value="日曜Ｂ限" /&gt;&lt;/span&gt;&lt;span class="wpcf7-list-item"&gt;&lt;span class="wpcf7-list-item-label"&gt;日曜Ｃ限&lt;/span&gt;&lt;input type="checkbox" name="checkbox-nittei[]" value="日曜Ｃ限" /&gt;&lt;/span&gt;&lt;span class="wpcf7-list-item"&gt;&lt;span class="wpcf7-list-item-label"&gt;日曜Ｄ限&lt;/span&gt;&lt;input type="checkbox" name="checkbox-nittei[]" value="日曜Ｄ限" /&gt;&lt;/span&gt;&lt;span class="wpcf7-list-item"&gt;&lt;span class="wpcf7-list-item-label"&gt;日曜１限&lt;/span&gt;&lt;input type="checkbox" name="checkbox-nittei[]" value="日曜１限" /&gt;&lt;/span&gt;&lt;span class="wpcf7-list-item last"&gt;&lt;span class="wpcf7-list-item-label"&gt;日曜２限&lt;/span&gt;&lt;input type="checkbox" name="checkbox-nittei[]" value="日曜２限" /&gt;&lt;/span&gt;&lt;/span&gt;&lt;/span&gt;
&lt;/p&gt;
&lt;p&gt;メッセージ：&lt;span class="wpcf7-form-control-wrap" data-name="your-message"&gt;&lt;textarea cols="40" rows="10" maxlength="2000" class="wpcf7-form-control wpcf7-textarea" aria-invalid="false" name="your-message"&gt;&lt;/textarea&gt;&lt;/span&gt;
&lt;/p&gt;
&lt;p&gt;&lt;input class="wpcf7-form-control wpcf7-submit has-spinner" type="submit" value="送信" /&gt;
&lt;/p&gt;&lt;p style="display: none !important;" class="akismet-fields-container" data-prefix="_wpcf7_ak_"&gt;&lt;label&gt;&amp;#916;&lt;textarea name="_wpcf7_ak_hp_textarea" cols="45" rows="8" maxlength="100"&gt;&lt;/textarea&gt;&lt;/label&gt;&lt;input type="hidden" id="ak_js_1" name="_wpcf7_ak_js" value="63"/&gt;&lt;script&gt;document.getElementById( "ak_js_1" ).setAttribute( "value", ( new Date() ).getTime() );&lt;/script&gt;&lt;/p&gt;&lt;div class="wpcf7-response-output" aria-hidden="true"&gt;&lt;/div&gt;
&lt;/form&gt;
&lt;/div&gt;
&lt;/div&gt;
&lt;/div&gt;
------</t>
  </si>
  <si>
    <t>以下のページは不自然なワードを使用しています。
これらを適切に自然な言葉に置き換えて下さい。
なお、本文の装飾や構造は絶対に変えないでください。
【対象ページURL】
https://eigo-rewrite.com/column/stage2-lesson10-2/
【検出された不自然ワード】
- 手順
【本文】
------
&lt;p&gt;&lt;iframe title="YouTube video player" src="https://www.youtube.com/embed/jNPcla1ERjI?si=7QXXeinL1L2PfMF_"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 data-start="26" data-end="90"&gt;セクション1では、関係代名詞の &lt;strong data-start="42" data-end="48"&gt;主格&lt;/strong&gt; を使いました。&lt;br data-start="56" data-end="59" /&gt;そしてこのセクション2では、&lt;strong data-start="73" data-end="80"&gt;目的格&lt;/strong&gt; を扱っていきます。&lt;br /&gt;
NEW TREASURE STAGE2 の文法事項・Lesson一覧の全体像は、&lt;strong&gt;&lt;a href="https://eigo-rewrite.com/column/hub_stage2/"&gt;NEW TREASURE STAGE2｜中2英文法 総括＋Lesson一覧（全体像はこちら）&lt;/a&gt;&lt;/strong&gt;で確認できます。&lt;/p&gt;
&lt;p data-start="92" data-end="199"&gt;主格と比べると目的格の方が難しく、ミスが出やすいので、まずは主格を確実に書ける状態にしてから目的格に進んでください。主格があいまいなまま目的格に進むと、ルールが混ざってしまい混乱の原因になりますので注意しましょう。&lt;/p&gt;
&lt;p data-start="201" data-end="254"&gt;では、主格と目的格の違いについて見ていきます。&lt;br data-start="224" data-end="227" /&gt;主格の関係代名詞と異なる点は、こちらに書いた三つです。&lt;/p&gt;
&lt;p&gt;&lt;img decoding="async" fetchpriority="high" class="alignnone size-medium wp-image-824" src="https://eigo-rewrite.com/wp-content/uploads/2023/10/スライド用1-300x169.jpg" alt="" width="300" height="169" srcset="https://eigo-rewrite.com/wp-content/uploads/2023/10/スライド用1-300x169.jpg 300w, https://eigo-rewrite.com/wp-content/uploads/2023/10/スライド用1-1024x576.jpg 1024w, https://eigo-rewrite.com/wp-content/uploads/2023/10/スライド用1-768x432.jpg 768w, https://eigo-rewrite.com/wp-content/uploads/2023/10/スライド用1-320x180.jpg 320w, https://eigo-rewrite.com/wp-content/uploads/2023/10/スライド用1.jpg 1280w" sizes="(max-width: 300px) 100vw, 300px" /&gt;&lt;/p&gt;
&lt;p&gt;この三つの特徴というのをそれぞれ説明していますので、その特徴について慣れるとともに、実際に自分で手を動かして慣れていって下さい。&lt;/p&gt;
&lt;p&gt;さっそく例文で見ていきましょう。&lt;br /&gt;
&amp;#8220;The writer is only eighteen years old.&amp;#8221;&lt;br /&gt;
「その作家はまだたったの18歳です。」&lt;/p&gt;
&lt;p&gt;その次に&amp;#8221;I like her.&amp;#8221;、「私はその作家が好きなんです。」という文があります。この二つの文を関係代名詞を使って一つにしていきます。&lt;/p&gt;
&lt;p&gt;その際に、まずは手順1です。&lt;strong&gt;同一人物を見付ける。&lt;/strong&gt;&lt;br /&gt;
まずこれがあります。&lt;/p&gt;
&lt;p&gt;手順2です。&lt;strong&gt;代名詞を関係代名詞に変えます。&lt;/strong&gt;&lt;/p&gt;
&lt;p&gt;ここは&amp;#8221;she&amp;#8221;&amp;#8221;her&amp;#8221;&amp;#8221;her&amp;#8221;&amp;#8221;hers&amp;#8221;とあった時の、ここの&amp;#8221;her&amp;#8221;というのは動詞のあとにありますから、&amp;#8221;she&amp;#8221;&amp;#8221;her&amp;#8221;&amp;#8221;her&amp;#8221;で3列目にあたる訳です。&amp;#8221;I&amp;#8221;だったら&amp;#8221;I&amp;#8221;&amp;#8221;my&amp;#8221;&amp;#8221;me&amp;#8221;3列目です。&lt;/p&gt;
&lt;p&gt;という事は、その3列目というのが目的格になりまして、関係代名詞というのは前回のセクションでもお伝えした通り、&lt;span style="color: #0000ff;"&gt;&amp;#8220;who&amp;#8221;&amp;#8221;whose&amp;#8221;&amp;#8221;whom&amp;#8221;という変化&lt;/span&gt;をします。&lt;/p&gt;
&lt;p&gt;ですから、ここの代名詞の形が3列目の目的格にあたりますので、&lt;span style="color: #ff0000;"&gt;関係代名詞も目的格にする&lt;/span&gt;必要があります。&lt;/p&gt;
&lt;p&gt;話し言葉ではここは&amp;#8221;who&amp;#8221;でもよいという事になっていますが、最初の段階ではもちろん書き言葉も学んでいる訳ですから、目的格に合わせて&amp;#8221;whom&amp;#8221;にする、と捉えて下さい。&lt;/p&gt;
&lt;p&gt;主格の場合はここに、最初に主格の関係代名詞があったので特に何もいじらずこの重複する名詞に付けた訳ですが、目的格の場合はそこに一つ手順が加わります。&lt;/p&gt;
&lt;p&gt;これを見ますと、&amp;#8221;whom&amp;#8221;というのがこの節の先頭に出てきている訳です。&lt;/p&gt;
&lt;p&gt;これが主格の場合は主語だからそもそも最初にあったので気にしなくてよかった訳ですが、&lt;span style="color: #ff0000;"&gt;目的格の場合は&amp;#8221;whom&amp;#8221;に変えて、且つこの関係代名詞の塊の先頭に出す&lt;/span&gt;という操作が加わります。&lt;br /&gt;
ここが第一段階としてちょっと厄介な所です。&lt;br /&gt;
②として&amp;#8221;that&amp;#8221;で置き換える事が出来ます。これは先ほどのセクション1で学んだ主格と同じです。&lt;/p&gt;
&lt;p&gt;ですから、こちら見て頂くと、&amp;#8221;whom&amp;#8221;と書いてありますがこれは括弧して&amp;#8221;that&amp;#8221;、つまり&amp;#8221;that&amp;#8221;で代用する事が出来ますという事になります。&lt;br /&gt;
&lt;!--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&lt;p&gt;それではもう少し詳しく、同じ手順を繰り返していく事によってこの関係代名詞の目的格に慣れていきましょう。&lt;/p&gt;
&lt;p&gt;&lt;img decoding="async" class="alignnone size-medium wp-image-825" src="https://eigo-rewrite.com/wp-content/uploads/2023/10/スライド用2-300x169.jpg" alt="" width="300" height="169" srcset="https://eigo-rewrite.com/wp-content/uploads/2023/10/スライド用2-300x169.jpg 300w, https://eigo-rewrite.com/wp-content/uploads/2023/10/スライド用2-1024x576.jpg 1024w, https://eigo-rewrite.com/wp-content/uploads/2023/10/スライド用2-768x432.jpg 768w, https://eigo-rewrite.com/wp-content/uploads/2023/10/スライド用2-320x180.jpg 320w, https://eigo-rewrite.com/wp-content/uploads/2023/10/スライド用2.jpg 1280w" sizes="(max-width: 300px) 100vw, 300px" /&gt;&lt;/p&gt;
&lt;p&gt;最初、先ほどと同じような文になっていますが、慣れる為に復習の意味で見ていきましょう。&lt;/p&gt;
&lt;p&gt;重複する名詞、同一人物を指す名詞を探します。代名詞を関係代名詞に変えます。&lt;/p&gt;
&lt;p&gt;ここが&amp;#8221;she&amp;#8221;&amp;#8221;her&amp;#8221;&amp;#8221;her&amp;#8221;の3列目、目的格になっているので関係代名詞も目的格にします。&lt;/p&gt;
&lt;p&gt;そして、この塊の中で関係代名詞の目的格というものを先頭に出してくる必要がありますから、こちらのように&amp;#8221;whom&amp;#8221;を先頭に出します。そして、重複する名詞の直後に置きます。&lt;/p&gt;
&lt;p&gt;そうすると、このように右から左を修飾しますから、「私が好きな作家はまだたったの18歳です。」という訳になってきます。&lt;/p&gt;
&lt;p&gt;当然ここは&amp;#8221;thatにする事も可能ですが、&lt;span style="color: #ff6600;"&gt;練習の段階では&amp;#8221;who&amp;#8221;なのか&amp;#8221;whom&amp;#8221;なのかという所が区別出来る必要がありますから、まずは一旦&amp;#8221;whom&amp;#8221;で覚えておいて下さい。&lt;/span&gt;&lt;/p&gt;
&lt;p&gt;&amp;#8220;Tell me about the book.&amp;#8221;&lt;br /&gt;
今度は人ではなくてものになりました。&lt;/p&gt;
&lt;p&gt;&amp;#8220;the book&amp;#8221;と&amp;#8221;You like it the best&amp;#8221;、&amp;#8221;it&amp;#8221;こちらが同じものになっていますので、第1手順は終わりです。&lt;/p&gt;
&lt;p&gt;第2手順として、代名詞を関係代名詞に変えます。&lt;/p&gt;
&lt;p&gt;当然ここは目的格になる訳ですが、ものの場合、人以外の場合は&amp;#8221;which&amp;#8221;&amp;#8221;whose&amp;#8221;&amp;#8221;which&amp;#8221;という形でしたので、ここの&amp;#8221;it&amp;#8221;というものを&amp;#8221;which&amp;#8221;を変えます。&lt;/p&gt;
&lt;p&gt;そして、この関係代名詞を含む塊の先頭に&amp;#8221;which&amp;#8221;を出して、重複する名詞の直後に置きますから、そうするとこうなりまして右から左を修飾します。&lt;/p&gt;
&lt;p&gt;そうすると、「あなたが1番好きな本」となる訳ですから、全体を訳してみると&amp;#8221;Tell me&amp;#8221;「私にあなたが一番好きな本について教えて下さい。」と「話して下さい」というような意味になります。&lt;/p&gt;
&lt;p&gt;&lt;img decoding="async" loading="lazy" class="alignnone size-medium wp-image-826" src="https://eigo-rewrite.com/wp-content/uploads/2023/10/スライド用3-300x169.jpg" alt="" width="300" height="169" srcset="https://eigo-rewrite.com/wp-content/uploads/2023/10/スライド用3-300x169.jpg 300w, https://eigo-rewrite.com/wp-content/uploads/2023/10/スライド用3-1024x576.jpg 1024w, https://eigo-rewrite.com/wp-content/uploads/2023/10/スライド用3-768x432.jpg 768w, https://eigo-rewrite.com/wp-content/uploads/2023/10/スライド用3-320x180.jpg 320w, https://eigo-rewrite.com/wp-content/uploads/2023/10/スライド用3.jpg 1280w" sizes="(max-width: 300px) 100vw, 300px" /&gt;&lt;/p&gt;
&lt;p&gt;それでは次に&amp;#8221;that&amp;#8221;で置き換えられる場合と書きました。&lt;br /&gt;
先ほどとほぼ同じような構成にして、ここを&amp;#8221;that&amp;#8221;に出来たな、というのを確認しましょう。繰り返し同じ手順にはなりますが、&amp;#8221;The writer&amp;#8221;&amp;#8221;her&amp;#8221;同じ同一人物を探しました。&lt;/p&gt;
&lt;p&gt;そしてここの&amp;#8221;I like her.&amp;#8221;ここの&amp;#8221;her&amp;#8221;の所です。先ほどは慣れる意味で&amp;#8221;whom&amp;#8221;にしましょうと言いました。&lt;/p&gt;
&lt;p&gt;今度は&lt;span style="color: #ff6600;"&gt;目的格だから&amp;#8221;that&amp;#8221;に変えられるな&lt;/span&gt;、という考え方もあって、こちらの塊の先頭に&amp;#8221;that&amp;#8221;をもってきます。&lt;/p&gt;
&lt;p&gt;同一人物を指す先行詞の直後に関係代名詞の塊を移動させて、そしてここは&amp;#8221;that&amp;#8221;のままにします。&lt;/p&gt;
&lt;p&gt;そうすると「私が好きな作家はたったの18歳です。」となります。&lt;/p&gt;
&lt;p&gt;訳質に関しましては&amp;#8221;whom&amp;#8221;だろうが&amp;#8221;that&amp;#8221;だろうが変わりはありませんので、この場合は普通に右から左に掛けて訳していきましょう。&lt;/p&gt;
&lt;p&gt;そして下の文です。これも先ほどと同じですが、&amp;#8221;the book&amp;#8221;と&amp;#8221;it&amp;#8221;、これが被っているのが分かります。&lt;/p&gt;
&lt;p&gt;ここの&amp;#8221;it&amp;#8221;というのか&amp;#8221;which&amp;#8221;になったり&amp;#8221;that&amp;#8221;になったりします。目的格は&amp;#8221;that&amp;#8221;でも代用可能でした。&lt;/p&gt;
&lt;p&gt;そしてこの重複する名詞、先行詞の直後に関係代名詞の塊を置いて、ここの&amp;#8221;which&amp;#8221;というのは&amp;#8221;that&amp;#8221;でも代用可能ですという事です。&lt;/p&gt;
&lt;p&gt;訳に関しては先ほどと同様に、「あなたの一番好きな本について私に教えて下さい。」という形になります。&lt;br /&gt;
&lt;!--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&lt;hr /&gt;
&lt;p&gt;&lt;iframe loading="lazy" title="YouTube video player" src="https://www.youtube.com/embed/m8skGQ-ALtM?si=RX594HQdeiYq7dKf" width="560" height="315" frameborder="0" allowfullscreen="allowfullscreen"&gt;&lt;/iframe&gt;&lt;br /&gt;
それでは先ほどまで触れてこなかったルール、&lt;span style="color: #0000ff;"&gt;関係代名詞の目的格は省略が出来る&lt;/span&gt;というルールについて見ていく事にします。&lt;/p&gt;
&lt;p&gt;この、省略出来るというのが実は後々結構大変な事になってきまして、省略出来るというルールのせいで並べ替えの問題というのがちょっと難しくなってしまうんです。&lt;/p&gt;
&lt;p&gt;且つ、省略出来るというルールがありますが、関係代名詞がないとやはり省略されているものを見抜くというのが大事になってきますので、その&lt;strong&gt;見抜き方や注意点&lt;/strong&gt;に関しても触れていきたいと思います。&lt;/p&gt;
&lt;p&gt;&lt;img decoding="async" loading="lazy" class="alignnone size-medium wp-image-827" src="https://eigo-rewrite.com/wp-content/uploads/2023/10/スライド用4-300x169.jpg" alt="" width="300" height="169" srcset="https://eigo-rewrite.com/wp-content/uploads/2023/10/スライド用4-300x169.jpg 300w, https://eigo-rewrite.com/wp-content/uploads/2023/10/スライド用4-1024x576.jpg 1024w, https://eigo-rewrite.com/wp-content/uploads/2023/10/スライド用4-768x432.jpg 768w, https://eigo-rewrite.com/wp-content/uploads/2023/10/スライド用4-320x180.jpg 320w, https://eigo-rewrite.com/wp-content/uploads/2023/10/スライド用4.jpg 1280w" sizes="(max-width: 300px) 100vw, 300px" /&gt;&lt;/p&gt;
&lt;p&gt;先ほどまでと同じ例文を使って説明します。&lt;/p&gt;
&lt;p&gt;どういうルールかですが、重複する名詞、同一人物を指す名詞を見付けました。代名詞を関係代名詞に変えます。&amp;#8221;whom&amp;#8221;です。&lt;/p&gt;
&lt;p&gt;そして、この塊の先頭に&amp;#8221;whom&amp;#8221;を出した訳ですが、ここが元々関係代名詞が&amp;#8221;her&amp;#8221;という目的格でした。&lt;/p&gt;
&lt;p&gt;そうすると、ここの目的格というのは省略出来るというルールが今書かれていますから、この&lt;span style="color: #ff6600;"&gt;&amp;#8220;whom&amp;#8221;を書かなくていい&lt;/span&gt;という事になるんです。&lt;/p&gt;
&lt;p&gt;&amp;#8220;I like her&amp;#8221;.の中の、&amp;#8221;her(whom)&amp;#8221;というものが消えるので、&amp;#8221;I like&amp;#8221;だけになって、そうすると結果としてこの&amp;#8221;I like&amp;#8221;という塊だけを&amp;#8221;The writer&amp;#8221;のあとに付けられます。&lt;/p&gt;
&lt;p&gt;そうすると、本来はここのところに&amp;#8221;whom&amp;#8221;あるいは&amp;#8221;that&amp;#8221;あった訳ですが、目的格は省略出来るというルールがあるので、ここを省略しています。&lt;/p&gt;
&lt;p&gt;訳し方は関係代名詞がある場合も省略される場合も同じですから、これで「私が好きな作家はたった18歳です。」となります。&lt;/p&gt;
&lt;p&gt;同様に、先ほどまで見ていたこちらの文ですが、ここでも同じような事が起こります。&lt;/p&gt;
&lt;p&gt;本来はこちらの塊の中の&amp;#8221;it&amp;#8221;というのを&amp;#8221;which&amp;#8221;あるいは&amp;#8221;that&amp;#8221;に変えていく訳ですが、元々目的格だったので、この変えた先の関係代名詞の&amp;#8221;which&amp;#8221;も書かなくてよい、省略してよいとなります。&lt;/p&gt;
&lt;p&gt;この塊の&amp;#8221;it&amp;#8221;&amp;#8221;which&amp;#8221;を省いたものをそのまま先行詞にくっつけます。そうすると、「あなたが一番好きな本について教えて下さい。」という意味が出来ます。&lt;/p&gt;
&lt;p&gt;これだけ聞くと、そこまで難しくないんじゃないかと見えてしまいますが、実際に並べ替えの英作文を解いてもらうと、&amp;#8221;I like the writer is&amp;#8221;みたいに書いてしまいます。&lt;/p&gt;
&lt;p&gt;「私が好きな作家」これは日本語と英語で語順が違うんです。&lt;/p&gt;
&lt;p&gt;日本語だったら「私が好きな作家」というふうにそのまま左から右を修飾しますが、英語でこれを見ると&amp;#8221;The writer I like&amp;#8221;というこれで一つに見なきゃいけません。&lt;/p&gt;
&lt;p&gt;日本語だったら「私が好きな作家」と左から右です。英語だったら「私が好きな作家」と右から左となっていますから、&lt;span style="color: #ff0000;"&gt;ここの語順についてはしっかりと練習する必要があります。&lt;/span&gt;&lt;/p&gt;
&lt;p&gt;また、英検ですとか文章を読解する時に、これを半分公式化してしまうと、名詞があってそのあとに主語、動詞がくる場合、大体この場合関係代名詞がここに省略されている事が多いです。&lt;/p&gt;
&lt;p&gt;名詞、名詞、動詞と覚えても構わないですが、&lt;strong&gt;名詞+SV、名詞+主語、動詞というのを見たら、これは目的格が省略されている&lt;/strong&gt;と捉えて下さい。&lt;/p&gt;
&lt;hr /&gt;
&lt;p&gt;&lt;iframe loading="lazy" title="YouTube video player" src="https://www.youtube.com/embed/yFXnbQfAbM0?si=V44VcIU0V9jAyoz8" width="560" height="315" frameborder="0" allowfullscreen="allowfullscreen"&gt;&lt;/iframe&gt;&lt;br /&gt;
&lt;img decoding="async" loading="lazy" class="alignnone size-medium wp-image-828" src="https://eigo-rewrite.com/wp-content/uploads/2023/10/スライド用5-300x169.jpg" alt="" width="300" height="169" srcset="https://eigo-rewrite.com/wp-content/uploads/2023/10/スライド用5-300x169.jpg 300w, https://eigo-rewrite.com/wp-content/uploads/2023/10/スライド用5-1024x576.jpg 1024w, https://eigo-rewrite.com/wp-content/uploads/2023/10/スライド用5-768x432.jpg 768w, https://eigo-rewrite.com/wp-content/uploads/2023/10/スライド用5-320x180.jpg 320w, https://eigo-rewrite.com/wp-content/uploads/2023/10/スライド用5.jpg 1280w" sizes="(max-width: 300px) 100vw, 300px" /&gt;&lt;/p&gt;
&lt;p&gt;Lesson10のセクション2のextraと書きましたが、これは関係代名詞からちょっと離れまして、このセクション2は&lt;span style="color: #ff6600;"&gt;目的格というものと、それから否定の疑問文というのが同時に出されてしまっているんです。&lt;/span&gt;&lt;/p&gt;
&lt;p&gt;なので、否定疑問文、我々が非常に勘違いしやすいというか、間違えやすいという所になりますからこれについても説明していこうと思います。&lt;br /&gt;
まずはこちらの例文見て下さい。&lt;br /&gt;
&amp;#8220;Didn’t you go to the party?&amp;#8221;&lt;/p&gt;
&lt;p&gt;変な形ですね。&amp;#8221;Did you&amp;#8221;じゃなくて&amp;#8221;Didn’t you&amp;#8221;という形になっています。&lt;/p&gt;
&lt;p&gt;これは何を聞いているかというと、&amp;#8221;not&amp;#8221;は否定ですから「あなたはパーティーに行かなかったんですか？」という文になっています。&lt;/p&gt;
&lt;p&gt;我々の感覚でいうと、「行かなかったんですか？」に対して「はい」と言ったらそれは「行かなかった」という事になる訳ですが、&lt;strong&gt;英語ではそのルールが違います。&lt;/strong&gt;&lt;/p&gt;
&lt;p&gt;例えば&amp;#8221;Did you&amp;#8221;で聞かれようが&amp;#8221;Didn’t you&amp;#8221;で聞かれようが&amp;#8221;Yes&amp;#8221;だったら&amp;#8221;Yes, I did.&amp;#8221;、&amp;#8221;No&amp;#8221;だったら&amp;#8221;No, I didn’t&amp;#8221;です。&lt;/p&gt;
&lt;p&gt;日本語の感覚でいうと、「はい、行きませんでした。」だから&amp;#8221;Yes, I didn’t.&amp;#8221;と書きそうになりますが、&lt;span style="color: #ff0000;"&gt;&amp;#8220;Yes&amp;#8221;があったらそのあとは肯定の形、&amp;#8221;No&amp;#8221;があったらそのあとは否定の形になります。&lt;/span&gt;これがもうルールで決まってしまっています。&lt;/p&gt;
&lt;p&gt;そうすると、じゃあどっちがどっちなんだというのが分からなくなってしまいますが、これは&lt;strong&gt;元に戻す&lt;/strong&gt;という事をお勧めします。&lt;/p&gt;
&lt;p&gt;つまり、ここの&amp;#8221;did&amp;#8221;はそもそも何か、という話ですが、これは動詞の代わりで使われています。&lt;/p&gt;
&lt;p&gt;これは元の文に&amp;#8221;go&amp;#8221;「行く」という動詞がありますから、その「行く」という動詞の代わりとして使われています。&lt;/p&gt;
&lt;p&gt;この&amp;#8221;did&amp;#8221;というのは&amp;#8221;went&amp;#8221;の意味なんです。&amp;#8221;I went&amp;#8221;と言っているという事は、この人は「パーティー行った」訳です。&lt;/p&gt;
&lt;p&gt;という事は、「行った」のか「行かなかった」のかでいうと、「行きました」になる訳です。&lt;/p&gt;
&lt;p&gt;これを日本語で訳すと、「はい、行きました。」というと、「パーティー行かなかったんですか？」「はい、行きました。」となるのはちょっとおかしくなっちゃう訳です。&lt;/p&gt;
&lt;p&gt;ですから、&amp;#8221;Yes&amp;#8221;とは書いてありますが、いきなりこれを「はい」と訳すのではなく、こちらの方を見て肯定の形になっているからこの人は行ったんだという事が分かります。&lt;/p&gt;
&lt;p&gt;という事は、これを訳すと「いいえ、行きました。」になる訳です。&lt;/p&gt;
&lt;p&gt;「パーティー行かなかったんですか？」&lt;br /&gt;
「いやいや、行きましたよ。」&lt;br /&gt;
というような会話になります。&lt;/p&gt;
&lt;p&gt;ここが日本語と英語でルールが違う、ルールが違うものに対して我々の日本語の使い方をそのまま当てはめてしまうと&lt;span style="color: #0000ff;"&gt;真逆の意味&lt;/span&gt;になってしまいますから注意が必要になる訳です。&lt;/p&gt;
&lt;p&gt;そして、下の文です。&lt;br /&gt;
&amp;#8220;No I didn’t.&amp;#8221;とあります。&lt;/p&gt;
&lt;p&gt;&amp;#8220;No&amp;#8221;があったら必ず否定の形にしないといけません。&amp;#8221;didn’t&amp;#8221;で終わっていますが、元々そのあとに何があったかというと、&amp;#8221;I didn’t go to the party.」というのがあった訳です。&lt;/p&gt;
&lt;p&gt;これを訳すと、「私はパーティーに行きませんでした。」となります。&lt;/p&gt;
&lt;p&gt;これを日本語に訳して下さい。&lt;/p&gt;
&lt;p&gt;「パーティー行かなかったんですか？」&lt;br /&gt;
「行きませんでした。」&lt;/p&gt;
&lt;p&gt;「行きませんでした。」という事は、日本語で答える際には「行かなかったんですか？」「はい、行きませんでした。」となる訳です。&lt;/p&gt;
&lt;p&gt;ちょっとややこしくなってしまいますから最初に&amp;#8221;Yes&amp;#8221;と&amp;#8221;No&amp;#8221;を訳すのではなく、後ろの方が&lt;span style="color: #ff0000;"&gt;肯定なのか否定なのか&lt;/span&gt;という所を見て、まずこちらの方を訳しましょう。&lt;/p&gt;
&lt;p&gt;じゃあ、行かなかった場合日本語だったらなんて言うかというと、これは「はい」になります。&lt;/p&gt;
&lt;p&gt;こちらも同様に、まず行ったか行かないかでいうと行きました。その行きましたと答える為に、日本語に訳すとそれは「いいえ、行きました。」となる訳です。&lt;/p&gt;
&lt;p&gt;このように、否定で聞かれた際の受け答えというのはここを見て肯定なのか否定なのかという形で考えます。&lt;strong&gt;絶対に&amp;#8221;Yes, I didn’t.&amp;#8221;とか&amp;#8221;No I did.&amp;#8221;という形はありません。&lt;/strong&gt;&lt;/p&gt;
&lt;p&gt;ですので、まず答えとして&lt;span style="color: #ff0000;"&gt;「Yes+肯定」&lt;/span&gt;か&lt;span style="color: #0000ff;"&gt;「No+否定」&lt;/span&gt;しかありません。&lt;/p&gt;
&lt;p&gt;そうしたら肯定で一旦訳してみて、という事は否定で聞かれているから「いいえ、行きました。」にしなきゃいけないなというような形で考えましょう。&lt;/p&gt;
&lt;p&gt;とにかく「何々じゃないんですか？」とか「行かなかったんですか？」のように、&lt;span style="color: #ff6600;"&gt;否定の形で疑問文を聞かれたら、&amp;#8221;Yes&amp;#8221;&amp;#8221;NO&amp;#8221;の後ろを見て、その内容が肯定的な内容であれば&amp;#8221;Yes&amp;#8221;を使う。否定的な内容であれば&amp;#8221;No&amp;#8221;を使う。&lt;/span&gt;というようなルールになっています。&lt;/p&gt;
&lt;p&gt;なので、このルールを練習するつもりで問題集で練習して下さい。&lt;/p&gt;
&lt;h2&gt;Lesson 関係代名詞（目的格・省略）＋否定疑問文 まとめ&lt;/h2&gt;
&lt;table style="border-collapse: collapse; width: 100%;"&gt;
&lt;tbody&gt;
&lt;tr style="background-color: #dd8500; color: #ffffff;"&gt;
&lt;th style="border: 1px solid #000; padding: 8px;"&gt;項目&lt;/th&gt;
&lt;th style="border: 1px solid #000; padding: 8px;"&gt;内容&lt;/th&gt;
&lt;/tr&gt;
&lt;p&gt;&lt;!-- 1行目 --&gt;&lt;/p&gt;
&lt;tr style="background-color: #f0b464; color: #000000;"&gt;
&lt;td style="border: 1px solid #000; padding: 8px;"&gt;主格と目的格の違い&lt;/td&gt;
&lt;td style="border: 1px solid #000; padding: 8px;"&gt;・主格は「その節の主語」になる関係代名詞（who / which / that）。&lt;br /&gt;
・目的格は「動詞や前置詞の目的語」になる関係代名詞（whom / which / that）。&lt;br /&gt;
・まずは主格をしっかり書ける状態にしてから目的格に進む。&lt;/td&gt;
&lt;/tr&gt;
&lt;p&gt;&lt;!-- 2行目 --&gt;&lt;/p&gt;
&lt;tr style="background-color: #ffffff; color: #000000;"&gt;
&lt;td style="border: 1px solid #000; padding: 8px;"&gt;目的格への変換手順（人）&lt;/td&gt;
&lt;td style="border: 1px solid #000; padding: 8px;"&gt;・2文を見て「同一人物（先行詞）」を探す。&lt;br /&gt;
・代名詞の列を確認し、3列目（目的格：her / him / me / them など）なら関係代名詞も目的格にする。&lt;br /&gt;
・人の場合：who → whose → &lt;strong&gt;whom&lt;/strong&gt; のセットを意識し、目的格は &lt;strong&gt;whom&lt;/strong&gt;（話し言葉では who も可）。&lt;/td&gt;
&lt;/tr&gt;
&lt;p&gt;&lt;!-- 3行目 --&gt;&lt;/p&gt;
&lt;tr style="background-color: #f0b464; color: #000000;"&gt;
&lt;td style="border: 1px solid #000; padding: 8px;"&gt;目的格への変換手順（物）&lt;/td&gt;
&lt;td style="border: 1px solid #000; padding: 8px;"&gt;・物の場合は which / whose / which のセット。&lt;br /&gt;
・目的格の it, them などに対応するのは &lt;strong&gt;which&lt;/strong&gt;。&lt;br /&gt;
・that は主格のときと同様に、目的格でも who / which / whom の代わりに使える（人＋物が混ざるときなど）。&lt;/td&gt;
&lt;/tr&gt;
&lt;p&gt;&lt;!-- 4行目 --&gt;&lt;/p&gt;
&lt;tr style="background-color: #ffffff; color: #000000;"&gt;
&lt;td style="border: 1px solid #000; padding: 8px;"&gt;語順（右から左に修飾）&lt;/td&gt;
&lt;td style="border: 1px solid #000; padding: 8px;"&gt;・日本語：&lt;br /&gt;
「私が好きな作家」＝「私が好きな」＋「作家」（左→右で修飾）。&lt;br /&gt;
・英語：&lt;br /&gt;
&lt;strong&gt;The writer (whom / that) I like&lt;/strong&gt; のように「名詞 → 関係代名詞節」で&lt;strong&gt;右から左に修飾&lt;/strong&gt;するイメージを持つ。&lt;/td&gt;
&lt;/tr&gt;
&lt;p&gt;&lt;!-- 5行目 --&gt;&lt;/p&gt;
&lt;tr style="background-color: #f0b464; color: #000000;"&gt;
&lt;td style="border: 1px solid #000; padding: 8px;"&gt;目的格の省略&lt;/td&gt;
&lt;td style="border: 1px solid #000; padding: 8px;"&gt;・&lt;strong&gt;目的格の関係代名詞は省略できる&lt;/strong&gt;（主格はダメ）。&lt;br /&gt;
・The writer (whom / that) I like is &amp;#8230;&lt;br /&gt;
→ The writer I like is &amp;#8230;（whom / that が消えてもOK）。&lt;br /&gt;
・The book (which / that) you like the best &amp;#8230;&lt;br /&gt;
→ The book you like the best &amp;#8230;。&lt;/td&gt;
&lt;/tr&gt;
&lt;p&gt;&lt;!-- 6行目 --&gt;&lt;/p&gt;
&lt;tr style="background-color: #ffffff; color: #000000;"&gt;
&lt;td style="border: 1px solid #000; padding: 8px;"&gt;省略の見抜き方&lt;/td&gt;
&lt;td style="border: 1px solid #000; padding: 8px;"&gt;・&lt;strong&gt;名詞 + 主語 + 動詞&lt;/strong&gt; という並びを見たら「目的格の関係代名詞の省略」を疑う。&lt;br /&gt;
・例：The writer I like is &amp;#8230;&lt;br /&gt;
→ writer（名詞）の直後に I（主語）＋ like（動詞）が来ているので、&lt;br /&gt;
「writer (whom / that) I like」と補って考える。&lt;/td&gt;
&lt;/tr&gt;
&lt;p&gt;&lt;!-- 7行目 --&gt;&lt;/p&gt;
&lt;tr style="background-color: #f0b464; color: #000000;"&gt;
&lt;td style="border: 1px solid #000; padding: 8px;"&gt;that での置き換え&lt;/td&gt;
&lt;td style="border: 1px solid #000; padding: 8px;"&gt;・目的格でも多くの場合、whom / which を &lt;strong&gt;that&lt;/strong&gt; に置き換え可能。&lt;br /&gt;
・The writer &lt;strong&gt;that&lt;/strong&gt; I like &amp;#8230; / The book &lt;strong&gt;that&lt;/strong&gt; you like the best &amp;#8230;。&lt;br /&gt;
・訳は whom / which を使った場合と変わらない。&lt;/td&gt;
&lt;/tr&gt;
&lt;p&gt;&lt;!-- 8行目 --&gt;&lt;/p&gt;
&lt;tr style="background-color: #ffffff; color: #000000;"&gt;
&lt;td style="border: 1px solid #000; padding: 8px;"&gt;不規則動詞と did のルール（復習）&lt;/td&gt;
&lt;td style="border: 1px solid #000; padding: 8px;"&gt;・leave → left / drink → drank / make → made など、&lt;strong&gt;ed を付けない過去形＝不規則動詞&lt;/strong&gt;。&lt;br /&gt;
・否定文・疑問文では &lt;strong&gt;did / didn’t&lt;/strong&gt; を使い、&lt;strong&gt;動詞は原形&lt;/strong&gt;に戻す。&lt;br /&gt;
・例：I drank coffee. → I didn’t &lt;strong&gt;drink&lt;/strong&gt; coffee. / Did you &lt;strong&gt;buy&lt;/strong&gt; a comic book?&lt;/td&gt;
&lt;/tr&gt;
&lt;p&gt;&lt;!-- 9行目 --&gt;&lt;/p&gt;
&lt;tr style="background-color: #f0b464; color: #000000;"&gt;
&lt;td style="border: 1px solid #000; padding: 8px;"&gt;not＋any と No の関係（復習）&lt;/td&gt;
&lt;td style="border: 1px solid #000; padding: 8px;"&gt;・not と any がセットになると「一つも〜ない / 全く〜ない」という&lt;strong&gt;全否定&lt;/strong&gt;のニュアンス。&lt;br /&gt;
・There are not any traffic lights.＝There are &lt;strong&gt;no&lt;/strong&gt; traffic lights. のように書き換え可能。&lt;/td&gt;
&lt;/tr&gt;
&lt;p&gt;&lt;!-- 10行目 --&gt;&lt;/p&gt;
&lt;tr style="background-color: #ffffff; color: #000000;"&gt;
&lt;td style="border: 1px solid #000; padding: 8px;"&gt;否定疑問文の答え方（Didn’t you &amp;#8230;?）&lt;/td&gt;
&lt;td style="border: 1px solid #000; padding: 8px;"&gt;・Didn’t you go to the party?＝「パーティーに行かなかったの？」と聞いているが、&lt;br /&gt;
&lt;strong&gt;Yes / No のあとは形（did / didn’t）で判断する&lt;/strong&gt;。&lt;br /&gt;
・Yes, I did. → 実際には「行った」&lt;br /&gt;
・No, I didn’t. → 実際には「行かなかった」&lt;br /&gt;
・英語では「Yes＋肯定形」「No＋否定形」しかないので、&lt;br /&gt;
日本語に訳すときは「いいえ、行きました」「はい、行きませんでした」になることに注意。&lt;/td&gt;
&lt;/tr&gt;
&lt;/tbody&gt;
&lt;/table&gt;
&lt;hr /&gt;
&lt;h2&gt;確認クイズ（10問・選択式）&lt;/h2&gt;
&lt;table style="border-collapse: collapse; width: 100%;"&gt;
&lt;tbody&gt;
&lt;tr style="background-color: #dd8500; color: #ffffff;"&gt;
&lt;th style="border: 1px solid #000; padding: 8px;"&gt;No.&lt;/th&gt;
&lt;th style="border: 1px solid #000; padding: 8px;"&gt;問題&lt;/th&gt;
&lt;th style="border: 1px solid #000; padding: 8px;"&gt;選択肢&lt;/th&gt;
&lt;th style="border: 1px solid #000; padding: 8px;"&gt;解答&lt;/th&gt;
&lt;/tr&gt;
&lt;p&gt;&lt;!-- Q1 --&gt;&lt;/p&gt;
&lt;tr style="background-color: #f0b464; color: #000000;"&gt;
&lt;td style="border: 1px solid #000; padding: 8px;"&gt;1&lt;/td&gt;
&lt;td style="border: 1px solid #000; padding: 8px;"&gt;空所に入る最も適切な関係代名詞を選びなさい。&lt;br /&gt;
The writer (  ___  ) I like is only eighteen years old.&lt;/td&gt;
&lt;td style="border: 1px solid #000; padding: 8px;"&gt;A. who　　B. whom　　C. whose　　D. when&lt;/td&gt;
&lt;td style="border: 1px solid #000; padding: 8px;"&gt;&lt;button id="btn-1"&gt;正解を見る&lt;/button&gt;&lt;br /&gt;
&lt;span id="answer-1" style="display: none;"&gt;正解：B&lt;/span&gt;&lt;/td&gt;
&lt;/tr&gt;
&lt;p&gt;&lt;!-- Q2 --&gt;&lt;/p&gt;
&lt;tr style="background-color: #ffffff; color: #000000;"&gt;
&lt;td style="border: 1px solid #000; padding: 8px;"&gt;2&lt;/td&gt;
&lt;td style="border: 1px solid #000; padding: 8px;"&gt;次の日本語とほぼ同じ意味になる英文として正しいものを選びなさい。&lt;br /&gt;
「私が一番好きな本について教えてください。」&lt;/td&gt;
&lt;td style="border: 1px solid #000; padding: 8px;"&gt;A. Tell me the book I like the best about.&lt;br /&gt;
B. Tell me about the book I like the best.&lt;br /&gt;
C. Tell me about I like the book the best.&lt;br /&gt;
D. Tell me about the book which I like best it.&lt;/td&gt;
&lt;td style="border: 1px solid #000; padding: 8px;"&gt;&lt;button id="btn-2"&gt;正解を見る&lt;/button&gt;&lt;br /&gt;
&lt;span id="answer-2" style="display: none;"&gt;正解：B&lt;/span&gt;&lt;/td&gt;
&lt;/tr&gt;
&lt;p&gt;&lt;!-- Q3 --&gt;&lt;/p&gt;
&lt;tr style="background-color: #f0b464; color: #000000;"&gt;
&lt;td style="border: 1px solid #000; padding: 8px;"&gt;3&lt;/td&gt;
&lt;td style="border: 1px solid #000; padding: 8px;"&gt;次の文には、目的格の関係代名詞が省略されています。&lt;br /&gt;
省略されている単語として最も適切なものを選びなさい。&lt;br /&gt;
The writer I like lives in Canada.&lt;/td&gt;
&lt;td style="border: 1px solid #000; padding: 8px;"&gt;A. who　　B. whose　　C. whom　　D. which&lt;/td&gt;
&lt;td style="border: 1px solid #000; padding: 8px;"&gt;&lt;button id="btn-3"&gt;正解を見る&lt;/button&gt;&lt;br /&gt;
&lt;span id="answer-3" style="display: none;"&gt;正解：C&lt;/span&gt;&lt;/td&gt;
&lt;/tr&gt;
&lt;p&gt;&lt;!-- Q4 --&gt;&lt;/p&gt;
&lt;tr style="background-color: #ffffff; color: #000000;"&gt;
&lt;td style="border: 1px solid #000; padding: 8px;"&gt;4&lt;/td&gt;
&lt;td style="border: 1px solid #000; padding: 8px;"&gt;下線部の語順の説明として最も適切なものを選びなさい。&lt;br /&gt;
The book &lt;u&gt;you like the best&lt;/u&gt; is on the desk.&lt;/td&gt;
&lt;td style="border: 1px solid #000; padding: 8px;"&gt;A. 名詞の前から左→右に修飾している。&lt;br /&gt;
B. 名詞の後で、右→左に「どんな本か」を説明している。&lt;br /&gt;
C. 文全体の主語になっている。&lt;br /&gt;
D. 時間を表す副詞句である。&lt;/td&gt;
&lt;td style="border: 1px solid #000; padding: 8px;"&gt;&lt;button id="btn-4"&gt;正解を見る&lt;/button&gt;&lt;br /&gt;
&lt;span id="answer-4" style="display: none;"&gt;正解：B&lt;/span&gt;&lt;/td&gt;
&lt;/tr&gt;
&lt;p&gt;&lt;!-- Q5 --&gt;&lt;/p&gt;
&lt;tr style="background-color: #f0b464; color: #000000;"&gt;
&lt;td style="border: 1px solid #000; padding: 8px;"&gt;5&lt;/td&gt;
&lt;td style="border: 1px solid #000; padding: 8px;"&gt;次のうち、&lt;strong&gt;目的格の関係代名詞を省略できない文&lt;/strong&gt;はどれですか。&lt;/td&gt;
&lt;td style="border: 1px solid #000; padding: 8px;"&gt;A. This is the boy (who) lives here.&lt;br /&gt;
B. This is the boy (whom) I met yesterday.&lt;br /&gt;
C. This is the book (which) you bought yesterday.&lt;br /&gt;
D. This is the movie (that) we watched last night.&lt;/td&gt;
&lt;td style="border: 1px solid #000; padding: 8px;"&gt;&lt;button id="btn-5"&gt;正解を見る&lt;/button&gt;&lt;br /&gt;
&lt;span id="answer-5" style="display: none;"&gt;正解：A（主格なので省略不可）&lt;/span&gt;&lt;/td&gt;
&lt;/tr&gt;
&lt;p&gt;&lt;!-- Q6 --&gt;&lt;/p&gt;
&lt;tr style="background-color: #ffffff; color: #000000;"&gt;
&lt;td style="border: 1px solid #000; padding: 8px;"&gt;6&lt;/td&gt;
&lt;td style="border: 1px solid #000; padding: 8px;"&gt;否定疑問文への答え方として、意味が正しい組み合わせを選びなさい。&lt;br /&gt;
Didn’t you go to the party?&lt;br /&gt;
（実際には「行った」場合）&lt;/td&gt;
&lt;td style="border: 1px solid #000; padding: 8px;"&gt;A. Yes, I didn’t. 「はい、行きませんでした。」&lt;br /&gt;
B. No, I did. 「いいえ、行きました。」&lt;br /&gt;
C. Yes, I did. 「はい、行きました。」&lt;br /&gt;
D. No, I didn’t. 「いいえ、行きませんでした。」&lt;/td&gt;
&lt;td style="border: 1px solid #000; padding: 8px;"&gt;&lt;button id="btn-6"&gt;正解を見る&lt;/button&gt;&lt;br /&gt;
&lt;span id="answer-6" style="display: none;"&gt;正解：C（英語として正しい形）&lt;/span&gt;&lt;/td&gt;
&lt;/tr&gt;
&lt;p&gt;&lt;!-- Q7 --&gt;&lt;/p&gt;
&lt;tr style="background-color: #f0b464; color: #000000;"&gt;
&lt;td style="border: 1px solid #000; padding: 8px;"&gt;7&lt;/td&gt;
&lt;td style="border: 1px solid #000; padding: 8px;"&gt;次の英文を完成させるのに最も適切なものを選びなさい。&lt;br /&gt;
「昨日そのケーキを作った人は誰ですか。」&lt;br /&gt;
Who ______ this cake yesterday?&lt;/td&gt;
&lt;td style="border: 1px solid #000; padding: 8px;"&gt;A. did make　　B. made　　C. did made　　D. makes&lt;/td&gt;
&lt;td style="border: 1px solid #000; padding: 8px;"&gt;&lt;button id="btn-7"&gt;正解を見る&lt;/button&gt;&lt;br /&gt;
&lt;span id="answer-7" style="display: none;"&gt;正解：B&lt;/span&gt;&lt;/td&gt;
&lt;/tr&gt;
&lt;p&gt;&lt;!-- Q8 --&gt;&lt;/p&gt;
&lt;tr style="background-color: #ffffff; color: #000000;"&gt;
&lt;td style="border: 1px solid #000; padding: 8px;"&gt;8&lt;/td&gt;
&lt;td style="border: 1px solid #000; padding: 8px;"&gt;次の文とほぼ同じ意味になるように (   ) に入る最も適切な語を選びなさい。&lt;br /&gt;
I didn’t drink (  ___  ) coffee this morning. 「私は今朝コーヒーを一杯も飲みませんでした。」&lt;/td&gt;
&lt;td style="border: 1px solid #000; padding: 8px;"&gt;A. some　　B. many　　C. any　　D. a&lt;/td&gt;
&lt;td style="border: 1px solid #000; padding: 8px;"&gt;&lt;button id="btn-8"&gt;正解を見る&lt;/button&gt;&lt;br /&gt;
&lt;span id="answer-8" style="display: none;"&gt;正解：C（not＋any ＝ 一つも〜ない）&lt;/span&gt;&lt;/td&gt;
&lt;/tr&gt;
&lt;p&gt;&lt;!-- Q9 --&gt;&lt;/p&gt;
&lt;tr style="background-color: #f0b464; color: #000000;"&gt;
&lt;td style="border: 1px solid #000; padding: 8px;"&gt;9&lt;/td&gt;
&lt;td style="border: 1px solid #000; padding: 8px;"&gt;次の語句を並べかえて文を作るとき、&lt;strong&gt;関係代名詞が省略されている位置&lt;/strong&gt;として最も適切なところを選びなさい。&lt;br /&gt;
the movie / I / yesterday / saw / .&lt;/td&gt;
&lt;td style="border: 1px solid #000; padding: 8px;"&gt;A. the movie I saw yesterday.&lt;br /&gt;
B. the movie that I saw yesterday.&lt;br /&gt;
C. the movie which I saw yesterday.&lt;br /&gt;
D. the movie I saw yesterday that.&lt;/td&gt;
&lt;td style="border: 1px solid #000; padding: 8px;"&gt;&lt;button id="btn-9"&gt;正解を見る&lt;/button&gt;&lt;br /&gt;
&lt;span id="answer-9" style="display: none;"&gt;正解：A（that / which が省略されている形）&lt;/span&gt;&lt;/td&gt;
&lt;/tr&gt;
&lt;p&gt;&lt;!-- Q10 --&gt;&lt;/p&gt;
&lt;tr style="background-color: #ffffff; color: #000000;"&gt;
&lt;td style="border: 1px solid #000; padding: 8px;"&gt;10&lt;/td&gt;
&lt;td style="border: 1px solid #000; padding: 8px;"&gt;次のうち、&lt;strong&gt;did のあとの動詞の形&lt;/strong&gt;が正しい文を選びなさい。&lt;/td&gt;
&lt;td style="border: 1px solid #000; padding: 8px;"&gt;A. Did you bought a comic book?&lt;br /&gt;
B. Did you buy a comic book?&lt;br /&gt;
C. Did you buying a comic book?&lt;br /&gt;
D. Did you buys a comic book?&lt;/td&gt;
&lt;td style="border: 1px solid #000; padding: 8px;"&gt;&lt;button id="btn-10"&gt;正解を見る&lt;/button&gt;&lt;br /&gt;
&lt;span id="answer-10" style="display: none;"&gt;正解：B（did のあとは動詞の原形）&lt;/span&gt;&lt;/td&gt;
&lt;/tr&gt;
&lt;/tbody&gt;
&lt;/table&gt;
&lt;p&gt;&lt;script&gt;
function showAnswer(num) {
  var ans = document.getElementById('answer-' + num);
  var btn = document.getElementById('btn-' + num);
  if (ans &amp;&amp; btn) {
    ans.style.display = 'inline';
    btn.style.display = 'none';
  }
}
&lt;/script&gt;&lt;/p&gt;
------</t>
  </si>
  <si>
    <t>以下のページは不自然なワードを使用しています。
これらを適切に自然な言葉に置き換えて下さい。
なお、本文の装飾や構造は絶対に変えないでください。
【対象ページURL】
https://eng-support.com/column/eigonokiso1/
【検出された不自然ワード】
- 迷い
- 手順
- 最短
- 導線
【本文】
------
&lt;div style="border: 1px solid #e6e6e6; background: #fafafa; padding: 14px 16px; border-radius: 8px; margin: 16px 0;"&gt;
&lt;h2 style="margin: 0 0 10px; font-size: 1.2rem; line-height: 1.6;"&gt;すぐ確認：形容詞と副詞の違いは「修飾先」で決まる（1分）&lt;/h2&gt;
&lt;p style="margin: 0 0 10px; line-height: 1.9;"&gt;&lt;strong&gt;結論：&lt;/strong&gt;形容詞は&lt;strong&gt;名詞&lt;/strong&gt;にかかる／副詞は&lt;strong&gt;名詞以外（動詞・形容詞・副詞・文全体）&lt;/strong&gt;にかかる。迷ったら、まず&lt;strong&gt;何を修飾しているか&lt;/strong&gt;を先に決めます。&lt;/p&gt;
&lt;table style="width: 100%; border-collapse: collapse; background: #fff; margin: 10px 0 0;"&gt;
&lt;thead&gt;
&lt;tr&gt;
&lt;th style="border: 1px solid #ddd; padding: 8px; text-align: left; width: 26%;"&gt;迷い（検索意図）&lt;/th&gt;
&lt;th style="border: 1px solid #ddd; padding: 8px; text-align: left;"&gt;正解の考え方&lt;/th&gt;
&lt;th style="border: 1px solid #ddd; padding: 8px; text-align: left; width: 28%;"&gt;例（本文で扱う語）&lt;/th&gt;
&lt;th style="border: 1px solid #ddd; padding: 8px; text-align: left; width: 24%;"&gt;注意&lt;/th&gt;
&lt;/tr&gt;
&lt;/thead&gt;
&lt;tbody&gt;
&lt;tr&gt;
&lt;td style="border: 1px solid #ddd; padding: 8px;"&gt;&lt;strong&gt;副詞と形容詞の違い&lt;/strong&gt;&lt;/td&gt;
&lt;td style="border: 1px solid #ddd; padding: 8px;"&gt;「名詞を説明している？」なら形容詞。「動作・様子・程度」を説明しているなら副詞。&lt;/td&gt;
&lt;td style="border: 1px solid #ddd; padding: 8px;"&gt;good（形）／well（副）&lt;/td&gt;
&lt;td style="border: 1px solid #ddd; padding: 8px;"&gt;日本語の訳の自然さより、まず&lt;strong&gt;修飾先&lt;/strong&gt;で判定。&lt;/td&gt;
&lt;/tr&gt;
&lt;tr&gt;
&lt;td style="border: 1px solid #ddd; padding: 8px;"&gt;&lt;strong&gt;good / well&lt;/strong&gt;&lt;/td&gt;
&lt;td style="border: 1px solid #ddd; padding: 8px;"&gt;good＝形容詞（名詞を修飾）／well＝副詞（動詞を修飾）が基本。文の形で決める。&lt;/td&gt;
&lt;td style="border: 1px solid #ddd; padding: 8px;"&gt;Nancy sings very &lt;strong&gt;well&lt;/strong&gt;.&lt;/td&gt;
&lt;td style="border: 1px solid #ddd; padding: 8px;"&gt;get + 形容詞の形では、&lt;strong&gt;well が形容詞&lt;/strong&gt;になる例がある。&lt;/td&gt;
&lt;/tr&gt;
&lt;tr&gt;
&lt;td style="border: 1px solid #ddd; padding: 8px;"&gt;&lt;strong&gt;-ly の有無&lt;/strong&gt;&lt;/td&gt;
&lt;td style="border: 1px solid #ddd; padding: 8px;"&gt;-ly は「手がかり」止まり。文中で何を修飾するかで最終判断する。&lt;/td&gt;
&lt;td style="border: 1px solid #ddd; padding: 8px;"&gt;kind → kindly／week → weekly&lt;/td&gt;
&lt;td style="border: 1px solid #ddd; padding: 8px;"&gt;-ly が付いても&lt;strong&gt;必ず副詞とは限らない&lt;/strong&gt;（weekly など）。&lt;/td&gt;
&lt;/tr&gt;
&lt;tr&gt;
&lt;td style="border: 1px solid #ddd; padding: 8px;"&gt;&lt;strong&gt;fast / early&lt;/strong&gt;&lt;/td&gt;
&lt;td style="border: 1px solid #ddd; padding: 8px;"&gt;形が同じでも、役割は文中で決まる（名詞にかかる→形容詞／動詞などにかかる→副詞）。&lt;/td&gt;
&lt;td style="border: 1px solid #ddd; padding: 8px;"&gt;fast／early&lt;/td&gt;
&lt;td style="border: 1px solid #ddd; padding: 8px;"&gt;「〜い」か「〜く／〜に」かの訳に引っ張られすぎず、修飾先を見る。&lt;/td&gt;
&lt;/tr&gt;
&lt;/tbody&gt;
&lt;/table&gt;
&lt;h3 style="margin: 14px 0 8px; font-size: 1.05rem; line-height: 1.6;"&gt;判定の手順（最短3ステップ）&lt;/h3&gt;
&lt;ul style="margin: 0 0 10px; padding-left: 1.2em; line-height: 1.9;"&gt;
&lt;li&gt;&lt;strong&gt;① 修飾先&lt;/strong&gt;は名詞か？（名詞なら形容詞の可能性が高い）&lt;/li&gt;
&lt;li&gt;&lt;strong&gt;② 動詞・形容詞・副詞&lt;/strong&gt;にかかっていないか？（かかっていれば副詞の可能性が高い）&lt;/li&gt;
&lt;li&gt;&lt;strong&gt;③ -ly&lt;/strong&gt;は「手がかり」止まり。つづりではなく&lt;strong&gt;文中のはたらき&lt;/strong&gt;で確定する&lt;/li&gt;
&lt;/ul&gt;
&lt;h3 style="margin: 14px 0 8px; font-size: 1.05rem; line-height: 1.6;"&gt;よくある誤解（ここだけ2つ）&lt;/h3&gt;
&lt;ul style="margin: 0; padding-left: 1.2em; line-height: 1.9;"&gt;
&lt;li&gt;&lt;strong&gt;-ly が付かない副詞&lt;/strong&gt;もある（fast / early などは形が同じでも役割で決まる）。&lt;/li&gt;
&lt;li&gt;&lt;strong&gt;well は副詞だけではない&lt;/strong&gt;（get + 形容詞の形では「健康な」の形容詞になる例がある）。&lt;/li&gt;
&lt;/ul&gt;
&lt;p style="margin: 12px 0 0; line-height: 1.9;"&gt;このあと本文で、good/well → -ly → fast/early → 入試問題 → まとめの順に確認できます。&lt;/p&gt;
&lt;/div&gt;
&lt;h2&gt;形容詞と副詞の「本当の違い」を押さえよう&lt;/h2&gt;
&lt;p&gt;このページでは、中学英語のつまずきポイントになりやすい&lt;strong&gt;「形容詞」と「副詞」&lt;/strong&gt;について、&lt;br /&gt;
代表的な例である &lt;strong&gt;good / well, fast / early&lt;/strong&gt; などを使いながら、品詞の違いと訳し方、そして入試・定期テストでの狙われ方まで整理します。&lt;/p&gt;
&lt;p&gt;動画解説（形容詞・副詞１～３）とあわせて学習すると、&lt;strong&gt;「なんとなく訳せる」から「文法的にも自信をもって読める」&lt;/strong&gt;状態に近づくことができます。&lt;/p&gt;
&lt;h2&gt;形容詞・副詞１：good と well から考える基本&lt;/h2&gt;
&lt;h3&gt;動画：形容詞・副詞１&lt;/h3&gt;
&lt;p&gt;まずは動画で全体像をつかみましょう。&lt;/p&gt;
&lt;p&gt;&lt;a href="https://youtu.be/rs6BOE6_y2c" target="_blank" rel="noopener"&gt;https://youtu.be/rs6BOE6_y2c&lt;/a&gt;&lt;/p&gt;
&lt;h3&gt;Part1 形容詞と副詞の違い（good / well）&lt;/h3&gt;
&lt;div class="rounded" style="background-color: whitesmoke; padding: 10px;"&gt;&lt;strong&gt;Nancy sings very well.&lt;/strong&gt;&lt;/div&gt;
&lt;p&gt;この英文を日本語にしてみると、多くの場合、次の2つが思い浮かびます。&lt;/p&gt;
&lt;ul&gt;
&lt;li&gt;&lt;strong&gt;ナンシーは歌うのがとてもうまい。&lt;/strong&gt;&lt;/li&gt;
&lt;li&gt;&lt;strong&gt;ナンシーはとても上手に歌う。&lt;/strong&gt;&lt;/li&gt;
&lt;/ul&gt;
&lt;p&gt;どちらも意味としては正しい日本語ですが、&lt;strong&gt;形容詞と副詞の違い&lt;/strong&gt;を意識して学ぶときには、&lt;/p&gt;
&lt;ul&gt;
&lt;li&gt;×　ナンシーは歌うのがとてもうまい。&lt;/li&gt;
&lt;li&gt;◎　&lt;strong&gt;ナンシーはとても上手に歌う。&lt;/strong&gt;&lt;/li&gt;
&lt;/ul&gt;
&lt;p&gt;と訳した方が、品詞の役割が見えやすくなります。&lt;/p&gt;
&lt;h3&gt;英文の「どこからどこまで」を意識して訳す&lt;/h3&gt;
&lt;p&gt;同じ英文でも、訳し方には違いがあります。&lt;/p&gt;
&lt;div class="rounded" style="background-color: whitesmoke; padding: 10px;"&gt;&lt;strong&gt;Nancy sings very well.&lt;/strong&gt;&lt;/div&gt;
&lt;ul&gt;
&lt;li&gt;「ナンシーは歌うのがとてもうまい。」&lt;br /&gt;
… 英語の語順どおり、&lt;strong&gt;Nancy → sings → very well&lt;/strong&gt; の順に訳した日本語。&lt;/li&gt;
&lt;li&gt;「ナンシーはとても上手に歌う。」&lt;br /&gt;
… &lt;strong&gt;Nancy → very well → sings&lt;/strong&gt; のように、&lt;strong&gt;主語を訳したあと、動詞以降を後ろから前に訳し上げている&lt;/strong&gt;日本語。&lt;/li&gt;
&lt;/ul&gt;
&lt;div class="rounded" style="background-color: whitesmoke; padding: 10px;"&gt;&lt;strong&gt;Nancy ／ sings very well&lt;br /&gt;
主語（S）　／　動詞（V）&lt;/strong&gt;&lt;/div&gt;
&lt;p&gt;文法を正確に理解するには、&lt;strong&gt;主語を訳したあと、動詞より後ろは「後ろから前へ」訳し上げていく&lt;/strong&gt;感覚が大切です。&lt;/p&gt;
&lt;p&gt;&lt;!-- CTA：基礎力徹底講座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&lt;h3&gt;good と well の品詞の違い&lt;/h3&gt;
&lt;p&gt;同じ意味グループの単語でも、&lt;strong&gt;形容詞と副詞で形が変わる&lt;/strong&gt;ものがあります。&lt;/p&gt;
&lt;div class="rounded" style="background-color: whitesmoke; padding: 10px;"&gt;&lt;b&gt;good … よ&lt;span style="color: #0000ff;"&gt;い&lt;/span&gt;、うま&lt;span style="color: #0000ff;"&gt;い&lt;/span&gt;、上手&lt;span style="color: #0000ff;"&gt;な&lt;/span&gt;・上手&lt;span style="color: #0000ff;"&gt;だ&lt;/span&gt;（＝形容詞）&lt;/b&gt;&lt;/div&gt;
&lt;div class="rounded" style="background-color: whitesmoke; padding: 10px;"&gt;&lt;b&gt;well … よ&lt;span style="color: #0000ff;"&gt;く&lt;/span&gt;、うま&lt;span style="color: #0000ff;"&gt;く&lt;/span&gt;、上手&lt;span style="color: #0000ff;"&gt;に&lt;/span&gt;（＝副詞）&lt;/b&gt;&lt;/div&gt;
&lt;p&gt;同じ「うまい／上手だ」というイメージを持つ語でも、&lt;br /&gt;
&lt;strong&gt;名詞を修飾するときは good（形容詞）、動詞などを修飾するときは well（副詞）&lt;/strong&gt;になります。&lt;/p&gt;
&lt;h3&gt;文を書き換えて違いを確認する&lt;/h3&gt;
&lt;p&gt;先ほどの文を、名詞を修飾する形に書き換えてみます。&lt;/p&gt;
&lt;div class="rounded" style="background-color: whitesmoke; padding: 10px;"&gt;&lt;strong&gt;Nancy is a very (　　　) singer.&lt;/strong&gt;&lt;/div&gt;
&lt;p&gt;ここに入るのは、&lt;/p&gt;
&lt;div class="rounded" style="background-color: whitesmoke; padding: 10px;"&gt;&lt;strong&gt;Nancy is a very &lt;span style="color: #ff0000;"&gt;good&lt;/span&gt; singer.&lt;/strong&gt;&lt;/div&gt;
&lt;p&gt;となります。なぜ &lt;strong&gt;well&lt;/strong&gt; ではなく &lt;strong&gt;good&lt;/strong&gt; なのかというと、&lt;/p&gt;
&lt;ul&gt;
&lt;li&gt;&lt;strong&gt;singer&lt;/strong&gt; が名詞 → 名詞を修飾するのは&lt;strong&gt;形容詞&lt;/strong&gt; → &lt;strong&gt;good&lt;/strong&gt; を使う&lt;/li&gt;
&lt;li&gt;&lt;strong&gt;sings very well&lt;/strong&gt; の well は、動詞 sings を修飾 → &lt;strong&gt;副詞&lt;/strong&gt; を使う&lt;/li&gt;
&lt;/ul&gt;
&lt;p&gt;訳し方も次のように対応します。&lt;/p&gt;
&lt;div class="rounded" style="background-color: whitesmoke; padding: 10px;"&gt;&lt;strong&gt;Nancy sings very &lt;span style="color: #ff0000;"&gt;well&lt;/span&gt;.&lt;/strong&gt;&lt;br /&gt;
ナンシーはとても&lt;strong&gt;上手に&lt;/strong&gt;歌う。&lt;/div&gt;
&lt;div class="rounded" style="background-color: whitesmoke; padding: 10px;"&gt;&lt;strong&gt;Nancy is a very &lt;span style="color: #ff0000;"&gt;good&lt;/span&gt; singer.&lt;/strong&gt;&lt;br /&gt;
ナンシーはとても&lt;strong&gt;うまい&lt;/strong&gt;歌手だ。&lt;/div&gt;
&lt;p&gt;ここで「ナンシーは歌うのがとてもうまい。」と訳してしまうと、&lt;strong&gt;どちらも「うまい」に聞こえてしまい、good と well の役割の違いが見えにくくなってしまいます。&lt;/strong&gt;&lt;br /&gt;
文法を意識したい場面では、「上手に」「うまい」など&lt;strong&gt;日本語の言い分け&lt;/strong&gt;を工夫することも大切です。&lt;/p&gt;
&lt;h3&gt;形容詞と副詞の役割を図で確認&lt;/h3&gt;
&lt;p&gt;単語を品詞ごとに色分けし、どの語を修飾しているかを矢印で示すと、次のようなルールが見えてきます。&lt;/p&gt;
&lt;p&gt;&lt;img decoding="async" loading="lazy" class="wp-image-137 size-full aligncenter" src="http://eng-support.com/wp/wp-content/uploads/2021/07/１形容詞と副詞1.jpg" alt="『Nancy sings very well.』という英文が中心に表示されており、形容詞 'good' と副詞 'well' の違いを解説するスライド。" width="1280" height="720" srcset="https://eng-support.com/wp-content/uploads/2021/07/１形容詞と副詞1.jpg 1280w, https://eng-support.com/wp-content/uploads/2021/07/１形容詞と副詞1-300x169.jpg 300w, https://eng-support.com/wp-content/uploads/2021/07/１形容詞と副詞1-1024x576.jpg 1024w, https://eng-support.com/wp-content/uploads/2021/07/１形容詞と副詞1-768x432.jpg 768w, https://eng-support.com/wp-content/uploads/2021/07/１形容詞と副詞1-320x180.jpg 320w" sizes="(max-width: 1280px) 100vw, 1280px" /&gt;&lt;/p&gt;
&lt;h6&gt;形容詞：名詞を修飾&lt;br /&gt;
副　詞：&lt;span style="color: #0000ff;"&gt;名詞以外&lt;/span&gt;を修飾&lt;/h6&gt;
&lt;p&gt;名詞以外とは、具体的に次の4つです。&lt;/p&gt;
&lt;ul&gt;
&lt;li&gt;① 動詞を修飾&lt;/li&gt;
&lt;li&gt;② 形容詞を修飾&lt;/li&gt;
&lt;li&gt;③ 副詞を修飾&lt;/li&gt;
&lt;li&gt;④ 文・節全体を修飾&lt;/li&gt;
&lt;/ul&gt;
&lt;hr /&gt;
&lt;h2&gt;形容詞と副詞２：well が形容詞になる場合&lt;/h2&gt;
&lt;h3&gt;動画：形容詞・副詞２&lt;/h3&gt;
&lt;p&gt;&lt;iframe loading="lazy" title="今さら聞けない？英語の基礎『形容詞・副詞２』" width="750" height="422" src="https://www.youtube.com/embed/BdQMSEbh3cs?feature=oembed" frameborder="0" allow="accelerometer; autoplay; clipboard-write; encrypted-media; gyroscope; picture-in-picture; web-share" referrerpolicy="strict-origin-when-cross-origin" allowfullscreen&gt;&lt;/iframe&gt;&lt;/p&gt;
&lt;h3&gt;Part2 well の形容詞用法と比較級・最上級&lt;/h3&gt;
&lt;p&gt;「well」は通常&lt;strong&gt;副詞&lt;/strong&gt;として扱われますが、&lt;strong&gt;形容詞になる場合&lt;/strong&gt;もあります。&lt;/p&gt;
&lt;div class="rounded" style="background-color: whitesmoke; padding: 10px;"&gt;&lt;strong&gt;He will get well soon.&lt;/strong&gt;&lt;/div&gt;
&lt;p&gt;訳は「彼はすぐによくなるだろう。」ですが、品詞を考えるときに混乱しやすい例です。&lt;/p&gt;
&lt;h3&gt;get ＋ 形容詞：状態の変化を表す&lt;/h3&gt;
&lt;p&gt;次の文と比べると理解しやすくなります。&lt;/p&gt;
&lt;div class="rounded" style="background-color: whitesmoke; padding: 10px;"&gt;&lt;strong&gt;He got angry.&lt;/strong&gt;&lt;/div&gt;
&lt;p&gt;これは「彼は怒り出した」「彼は怒っている状態になった」という意味で、&lt;br /&gt;
&lt;strong&gt;get ＋ 形容詞&lt;/strong&gt; が「〜な状態に変化する、〜になる」を表しています。&lt;/p&gt;
&lt;p&gt;&lt;img decoding="async" loading="lazy" class="aligncenter wp-image-139 size-full" src="http://eng-support.com/wp/wp-content/uploads/2021/07/１形容詞と副詞2.jpg" alt="形容詞が名詞を修飾すること、副詞が名詞以外を修飾することを示す色分けされた図。" width="1280" height="720" srcset="https://eng-support.com/wp-content/uploads/2021/07/１形容詞と副詞2.jpg 1280w, https://eng-support.com/wp-content/uploads/2021/07/１形容詞と副詞2-300x169.jpg 300w, https://eng-support.com/wp-content/uploads/2021/07/１形容詞と副詞2-1024x576.jpg 1024w, https://eng-support.com/wp-content/uploads/2021/07/１形容詞と副詞2-768x432.jpg 768w, https://eng-support.com/wp-content/uploads/2021/07/１形容詞と副詞2-320x180.jpg 320w" sizes="(max-width: 1280px) 100vw, 1280px" /&gt;&lt;/p&gt;
&lt;h5&gt;&lt;span style="color: #ff00ff;"&gt;get ＋ 形容詞 ＝ 「〜な状態に変化する、〜になる」&lt;/span&gt;&lt;/h5&gt;
&lt;p&gt;このルールを踏まえて、&lt;/p&gt;
&lt;p&gt;&lt;img decoding="async" loading="lazy" class="aligncenter wp-image-140 size-full" src="http://eng-support.com/wp/wp-content/uploads/2021/07/１形容詞と副詞2ー２.jpg" alt="'get'＋形容詞の構造を説明するスライド。例文として 'He will get well soon.' が使用され、形容詞 'well' の用法が示されている。" width="1280" height="720" srcset="https://eng-support.com/wp-content/uploads/2021/07/１形容詞と副詞2ー２.jpg 1280w, https://eng-support.com/wp-content/uploads/2021/07/１形容詞と副詞2ー２-300x169.jpg 300w, https://eng-support.com/wp-content/uploads/2021/07/１形容詞と副詞2ー２-1024x576.jpg 1024w, https://eng-support.com/wp-content/uploads/2021/07/１形容詞と副詞2ー２-768x432.jpg 768w, https://eng-support.com/wp-content/uploads/2021/07/１形容詞と副詞2ー２-320x180.jpg 320w" sizes="(max-width: 1280px) 100vw, 1280px" /&gt;&lt;/p&gt;
&lt;div class="rounded" style="background-color: whitesmoke; padding: 10px;"&gt;&lt;strong&gt;He will get well soon.&lt;/strong&gt;&lt;/div&gt;
&lt;p&gt;この well は「よく」の副詞ではなく、&lt;strong&gt;「元気な・健康な」という形容詞&lt;/strong&gt;です。&lt;br /&gt;
したがって、意味は「彼はもうすぐ健康な状態になるだろう。」となります。&lt;/p&gt;
&lt;h3&gt;good / well のまとめ（品詞と意味）&lt;/h3&gt;
&lt;div class="rounded" style="background-color: whitesmoke; padding: 10px;"&gt;&lt;b&gt;good …【形容詞】 よ&lt;span style="color: #0000ff;"&gt;い&lt;/span&gt;、うま&lt;span style="color: #0000ff;"&gt;い&lt;/span&gt;、上手&lt;span style="color: #0000ff;"&gt;な&lt;/span&gt;・上手&lt;span style="color: #0000ff;"&gt;だ&lt;/span&gt;&lt;/b&gt;&lt;/div&gt;
&lt;div class="rounded" style="background-color: whitesmoke; padding: 10px;"&gt;&lt;b&gt;well …【副詞】 よ&lt;span style="color: #0000ff;"&gt;く&lt;/span&gt;、うま&lt;span style="color: #0000ff;"&gt;く&lt;/span&gt;、上手&lt;span style="color: #0000ff;"&gt;に&lt;/span&gt;&lt;/b&gt;&lt;br /&gt;
&lt;strong&gt;　　　 【形容詞】 元気&lt;span style="color: #0000ff;"&gt;な&lt;/span&gt;、健康&lt;span style="color: #0000ff;"&gt;な&lt;/span&gt;&lt;/strong&gt;&lt;/div&gt;
&lt;p&gt;このように、&lt;strong&gt;同じつづりでも品詞によって意味が変化する単語&lt;/strong&gt;は、入試でもよく狙われます。&lt;br /&gt;
例文とセットで覚えておくと、読解でも文法問題でも役立ちます。&lt;/p&gt;
&lt;h3&gt;形容詞・副詞の比較級と最上級&lt;/h3&gt;
&lt;p&gt;形容詞・副詞には、&lt;strong&gt;比較級（〜er / more 〜）&lt;/strong&gt;、&lt;strong&gt;最上級（the 〜est / the most 〜）&lt;/strong&gt;もあります。&lt;/p&gt;
&lt;p&gt;&lt;img decoding="async" loading="lazy" class="alignnone size-full wp-image-141" src="http://eng-support.com/wp/wp-content/uploads/2021/07/１形容詞と副詞2ー３.jpg" alt="'good' と 'well'、'fast' と 'slow'、'early' と 'late' のような形容詞と副詞の比較を一覧表にしたスライド。" width="1280" height="720" srcset="https://eng-support.com/wp-content/uploads/2021/07/１形容詞と副詞2ー３.jpg 1280w, https://eng-support.com/wp-content/uploads/2021/07/１形容詞と副詞2ー３-300x169.jpg 300w, https://eng-support.com/wp-content/uploads/2021/07/１形容詞と副詞2ー３-1024x576.jpg 1024w, https://eng-support.com/wp-content/uploads/2021/07/１形容詞と副詞2ー３-768x432.jpg 768w, https://eng-support.com/wp-content/uploads/2021/07/１形容詞と副詞2ー３-320x180.jpg 320w" sizes="(max-width: 1280px) 100vw, 1280px" /&gt;&lt;/p&gt;
&lt;p&gt;不規則変化（good → better → best など）も含めて、&lt;strong&gt;一覧表ごと覚えてしまう&lt;/strong&gt;と後々ラクになります。&lt;/p&gt;
&lt;hr /&gt;
&lt;h2&gt;形容詞と副詞３：fast / early と -ly のつき方&lt;/h2&gt;
&lt;h3&gt;動画：形容詞・副詞３&lt;/h3&gt;
&lt;p&gt;&lt;a href="https://youtu.be/Q0nNF1HnGqc" target="_blank" rel="noopener"&gt;https://youtu.be/Q0nNF1HnGqc&lt;/a&gt;&lt;/p&gt;
&lt;h3&gt;Part3 fast / early など、形容詞でも副詞でも同じ形の語&lt;/h3&gt;
&lt;p&gt;速さを表す &lt;strong&gt;fast&lt;/strong&gt;、時間を表す &lt;strong&gt;early&lt;/strong&gt; などは、&lt;strong&gt;形容詞・副詞の形が同じ&lt;/strong&gt;です。&lt;/p&gt;
&lt;div class="rounded" style="background-color: whitesmoke; padding: 10px;"&gt;
&lt;p&gt;&lt;b&gt;fast …【形容詞】 速&lt;span style="color: #0000ff;"&gt;い&lt;/span&gt;　&lt;span style="color: #000000;"&gt;⇔　slow …【形容詞】 遅&lt;span style="color: #0000ff;"&gt;い&lt;/span&gt;&lt;/span&gt;&lt;/b&gt;&lt;br /&gt;
&lt;b&gt;　　　 【副　詞】 速&lt;span style="color: #0000ff;"&gt;く&lt;/span&gt;　&lt;span style="color: #000000;"&gt;⇔　slowly …【副　詞】 遅&lt;span style="color: #0000ff;"&gt;く&lt;/span&gt;&lt;/span&gt;&lt;/b&gt;&lt;/p&gt;
&lt;p&gt;&lt;b style="font-size: 1rem;"&gt;early …【形容詞】 早&lt;span style="color: #0000ff;"&gt;い&lt;/span&gt;　&lt;span style="color: #000000;"&gt;⇔　late …【形容詞】 遅&lt;span style="color: #0000ff;"&gt;い&lt;/span&gt;&lt;/span&gt;&lt;/b&gt;&lt;br /&gt;
&lt;b style="font-size: 1rem;"&gt;　　　　【副　詞】 早&lt;span style="color: #0000ff;"&gt;く&lt;/span&gt;　&lt;span style="color: #000000;"&gt;⇔　late …【副　詞】 遅&lt;span style="color: #0000ff;"&gt;く&lt;/span&gt;&lt;/span&gt;&lt;/b&gt;&lt;/p&gt;
&lt;/div&gt;
&lt;p&gt;日本語と対応させるときは、&lt;strong&gt;「〜い」なら形容詞、「〜く／〜に」なら副詞&lt;/strong&gt;という感覚も意識しておくと、文中でのはたらきが見やすくなります。&lt;/p&gt;
&lt;h3&gt;-ly のつき方に注意：形容詞＋ly だけではない&lt;/h3&gt;
&lt;h5&gt;&lt;span style="color: #ff0000;"&gt;形容詞＋ly ⇒ 副詞&lt;/span&gt;&lt;/h5&gt;
&lt;p&gt;代表的なパターンは次のとおりです。&lt;/p&gt;
&lt;ul&gt;
&lt;li&gt;kind　【形容詞】 親切&lt;span style="color: #ff0000;"&gt;な&lt;/span&gt;、優し&lt;span style="color: #ff0000;"&gt;い&lt;/span&gt;&lt;br /&gt;
⇒ kindly　【副　詞】 親切&lt;span style="color: #ff0000;"&gt;に&lt;/span&gt;、優し&lt;span style="color: #ff0000;"&gt;く&lt;/span&gt;&lt;/li&gt;
&lt;li&gt;happy 【形容詞】 嬉し&lt;span style="color: #ff0000;"&gt;い&lt;/span&gt;、幸せ&lt;span style="color: #ff0000;"&gt;な&lt;/span&gt;&lt;br /&gt;
⇒ happily【副　詞】 嬉し&lt;span style="color: #ff0000;"&gt;く&lt;/span&gt;、幸せ&lt;span style="color: #ff0000;"&gt;に&lt;/span&gt;&lt;/li&gt;
&lt;/ul&gt;
&lt;p&gt;ただし、&lt;strong&gt;-ly がついたからといって必ず副詞とは限りません。&lt;/strong&gt;&lt;/p&gt;
&lt;h5&gt;&lt;span style="color: #ff0000;"&gt;名詞＋ly ⇒ 形容詞&lt;/span&gt;&lt;/h5&gt;
&lt;ul&gt;
&lt;li&gt;week 【名詞】週&lt;br /&gt;
⇒ weekly 【形容詞】毎週&lt;span style="color: #ff0000;"&gt;の&lt;/span&gt;&lt;/li&gt;
&lt;/ul&gt;
&lt;p&gt;このように、品詞は「つづり」だけで決めつけず、&lt;strong&gt;文中で何を修飾しているか&lt;/strong&gt;をセットで確認することが大切です。&lt;/p&gt;
&lt;p&gt;&lt;!-- 追加：導線強化（本文中盤） --&gt;&lt;/p&gt;
&lt;div style="border: 1px solid #e6e6e6; background: #ffffff; padding: 14px 16px; border-radius: 8px; margin: 18px 0;"&gt;
&lt;h3 style="margin: 0 0 8px; font-size: 1.05rem; line-height: 1.6;"&gt;ここまでで迷いが残る場合：次の一手（講座・アクセスの確認）&lt;/h3&gt;
&lt;p style="margin: 0 0 10px; line-height: 1.9;"&gt;形容詞／副詞は「意味の雰囲気」よりも、&lt;strong&gt;修飾先（名詞か／名詞以外か）&lt;/strong&gt;で決まります。&lt;br /&gt;
それでも答案で揺れるときは、例文・学校教材・過去問の&lt;strong&gt;実際の文&lt;/strong&gt;で同じ手順を回せるかが分かれ目になります。&lt;/p&gt;
&lt;ul style="margin: 0 0 12px; padding-left: 1.2em; line-height: 1.9;"&gt;
&lt;li&gt;&lt;a href="https://eng-support.com/kouza/" rel="noopener"&gt;開講講座&lt;/a&gt;：今の課題に近い講座（基礎の整理／演習など）を一覧で確認&lt;/li&gt;
&lt;li&gt;&lt;a href="https://eng-support.com/access/" rel="noopener"&gt;アクセス&lt;/a&gt;：教室の場所・行き方を先に確認（行動のハードルを下げる）&lt;/li&gt;
&lt;li&gt;&lt;a href="https://eng-support.com/greeting/" rel="noopener"&gt;代表あいさつ&lt;/a&gt;：指導の考え方や「つまずき」の見立てを確認&lt;/li&gt;
&lt;/ul&gt;
&lt;div style="display: flex; flex-wrap: wrap; gap: 8px;"&gt;&lt;a style="background-color: #006064; color: #fff; padding: 8px 12px; text-decoration: none; border-radius: 6px; font-size: 14px;" href="https://eng-support.com/kouza/"&gt;開講講座を見る&lt;/a&gt;&lt;br /&gt;
&lt;a style="background-color: #ff8c00; color: #fff; padding: 8px 12px; text-decoration: none; border-radius: 6px; font-size: 14px;" href="https://eng-support.com/access/"&gt;アクセスを見る&lt;/a&gt;&lt;br /&gt;
&lt;a style="background-color: #555; color: #fff; padding: 8px 12px; text-decoration: none; border-radius: 6px; font-size: 14px;" href="https://eng-support.com/"&gt;トップへ&lt;/a&gt;&lt;/div&gt;
&lt;/div&gt;
&lt;hr /&gt;
&lt;h2&gt;入試レベルの問題で確認：friendly が答えになる理由&lt;/h2&gt;
&lt;h3&gt;例題&lt;/h3&gt;
&lt;blockquote&gt;&lt;p&gt;次の英文の（　　　）に入れるのに最も適当なものを、下の①～④のうちから一つ選べ。&lt;/p&gt;&lt;/blockquote&gt;
&lt;p&gt;&lt;strong&gt;Thanks to their (　　　) comments after my presentation, I felt very relieved.&lt;/strong&gt;&lt;/p&gt;
&lt;ol&gt;
&lt;li&gt;friendly&lt;/li&gt;
&lt;li&gt;nicely&lt;/li&gt;
&lt;li&gt;properly&lt;/li&gt;
&lt;li&gt;warmly&lt;/li&gt;
&lt;/ol&gt;
&lt;p&gt;訳は、&lt;/p&gt;
&lt;p&gt;&lt;strong&gt;「私のプレゼンの後の彼らの（　　　）コメントのおかげで、私はとてもホッとした（救われた気がした）。」&lt;/strong&gt;&lt;/p&gt;
&lt;p&gt;となります。ここでポイントになるのは、&lt;/p&gt;
&lt;ul&gt;
&lt;li&gt;&lt;strong&gt;comments&lt;/strong&gt; が名詞&lt;/li&gt;
&lt;li&gt;（　　　）に入る語は comments を修飾している&lt;/li&gt;
&lt;li&gt;つまり、必要なのは&lt;strong&gt;名詞を修飾する「形容詞」&lt;/strong&gt;&lt;/li&gt;
&lt;/ul&gt;
&lt;p&gt;選択肢を見ると、&lt;/p&gt;
&lt;ul&gt;
&lt;li&gt;&lt;strong&gt;① friendly&lt;/strong&gt; …【形容詞】親しみやすい、好意的な&lt;/li&gt;
&lt;li&gt;② nicely / ③ properly / ④ warmly … いずれも【副詞】の使い方が中心&lt;/li&gt;
&lt;/ul&gt;
&lt;p&gt;よって、名詞 comments を修飾できる&lt;strong&gt;形容詞は①のみ&lt;/strong&gt;なので、&lt;strong&gt;正解は ① friendly&lt;/strong&gt; となります。&lt;/p&gt;
&lt;h3&gt;文頭の副詞句とコンマの関係&lt;/h3&gt;
&lt;h5&gt;【副詞】句・節&lt;span style="color: #ff0000;"&gt; , &lt;/span&gt; SV〜．（完全文）&lt;/h5&gt;
&lt;p&gt;&lt;img decoding="async" loading="lazy" class="alignnone wp-image-143 size-full" src="http://eng-support.com/wp/wp-content/uploads/2021/07/あ.jpg" alt="副詞句が '副詞句＋,＋SV~' の形をとることを示す具体例。コンマの役割を強調。" width="1280" height="720" srcset="https://eng-support.com/wp-content/uploads/2021/07/あ.jpg 1280w, https://eng-support.com/wp-content/uploads/2021/07/あ-300x169.jpg 300w, https://eng-support.com/wp-content/uploads/2021/07/あ-1024x576.jpg 1024w, https://eng-support.com/wp-content/uploads/2021/07/あ-768x432.jpg 768w, https://eng-support.com/wp-content/uploads/2021/07/あ-320x180.jpg 320w" sizes="(max-width: 1280px) 100vw, 1280px" /&gt;&lt;/p&gt;
&lt;p&gt;文頭に「いつ・どこで・なぜ」などを表す&lt;strong&gt;副詞句・副詞節&lt;/strong&gt;が来るとき、&lt;br /&gt;
&lt;strong&gt;「副詞句（節）＋ , ＋ S V …」&lt;/strong&gt;という形になりやすい、というルールも覚えておきましょう。&lt;/p&gt;
&lt;hr /&gt;
&lt;h2&gt;「形容詞1語／2語以上」と語順のルール&lt;/h2&gt;
&lt;h3&gt;形容詞の語順ルール&lt;/h3&gt;
&lt;h5&gt;形容詞&lt;strong&gt;&lt;span style="color: #0000ff;"&gt;1語&lt;/span&gt;&lt;/strong&gt; ＋ 名詞&lt;/h5&gt;
&lt;h5&gt;名詞 ＋ 形容詞&lt;strong&gt;&lt;span style="color: #0000ff;"&gt;2語以上&lt;/span&gt;&lt;/strong&gt;&lt;/h5&gt;
&lt;p&gt;&lt;img decoding="async" loading="lazy" class="alignnone size-full wp-image-144" src="http://eng-support.com/wp/wp-content/uploads/2021/07/い.jpg" alt="形容詞が1語の場合は名詞の前に置き、2語以上の場合は名詞の後ろに置くルールを解説。" width="1280" height="720" srcset="https://eng-support.com/wp-content/uploads/2021/07/い.jpg 1280w, https://eng-support.com/wp-content/uploads/2021/07/い-300x169.jpg 300w, https://eng-support.com/wp-content/uploads/2021/07/い-1024x576.jpg 1024w, https://eng-support.com/wp-content/uploads/2021/07/い-768x432.jpg 768w, https://eng-support.com/wp-content/uploads/2021/07/い-320x180.jpg 320w" sizes="(max-width: 1280px) 100vw, 1280px" /&gt;&lt;/p&gt;
&lt;p&gt;日本語では「形容詞＋名詞」（例：&lt;strong&gt;親切な人&lt;/strong&gt;）の形が基本ですが、英語では、&lt;/p&gt;
&lt;ul&gt;
&lt;li&gt;&lt;strong&gt;形容詞が1語なら名詞の前&lt;/strong&gt;（a kind person）&lt;/li&gt;
&lt;li&gt;&lt;strong&gt;形容詞が2語以上なら名詞の後ろ&lt;/strong&gt;（a person kind to me など）&lt;/li&gt;
&lt;/ul&gt;
&lt;p&gt;というパターンが多くなります。&lt;br /&gt;
長文で「名詞＋形容詞2語以上」の形を見たときに戸惑わないよう、このルールもセットで覚えておきましょう。&lt;/p&gt;
&lt;h3&gt;比較級・最上級の確認&lt;/h3&gt;
&lt;p&gt;&lt;img decoding="async" loading="lazy" class="alignnone size-full wp-image-145" src="http://eng-support.com/wp/wp-content/uploads/2021/07/う.jpg" alt="形容詞や副詞の比較級と最上級をまとめた表。例: 'good, better, best'。" width="1280" height="720" srcset="https://eng-support.com/wp-content/uploads/2021/07/う.jpg 1280w, https://eng-support.com/wp-content/uploads/2021/07/う-300x169.jpg 300w, https://eng-support.com/wp-content/uploads/2021/07/う-1024x576.jpg 1024w, https://eng-support.com/wp-content/uploads/2021/07/う-768x432.jpg 768w, https://eng-support.com/wp-content/uploads/2021/07/う-320x180.jpg 320w" sizes="(max-width: 1280px) 100vw, 1280px" /&gt;&lt;/p&gt;
&lt;p&gt;good / well / fast / early などの&lt;strong&gt;比較級・最上級&lt;/strong&gt;も合わせてチェックしておくと、読解問題や文法問題で武器になります。&lt;/p&gt;
&lt;p&gt;長文読解が「なんとなく訳せている」のに文法問題だけ苦手、という人は、&lt;br /&gt;
&lt;strong&gt;文法（品詞・語順）のルールを頭に入れた上で長文に当てはめて読む練習&lt;/strong&gt;をすることで、両方の力を同時に伸ばしていくことができます。&lt;/p&gt;
&lt;p&gt;&lt;!-- CTA：過去問演習講座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&lt;h2&gt;まとめ：形容詞と副詞を「意味」と「はたらき」でつなげる&lt;/h2&gt;
&lt;ul&gt;
&lt;li&gt;&lt;strong&gt;形容詞は名詞を修飾、副詞は名詞以外（動詞・形容詞・副詞・文全体など）を修飾&lt;/strong&gt;する。&lt;/li&gt;
&lt;li&gt;good / well のように、&lt;strong&gt;形容詞と副詞で形が変わる単語&lt;/strong&gt;に注意する。&lt;/li&gt;
&lt;li&gt;well には&lt;strong&gt;「元気な・健康な」形容詞の意味&lt;/strong&gt;もあり、&lt;strong&gt;get well&lt;/strong&gt; のように「状態の変化」を表すときに使われる。&lt;/li&gt;
&lt;li&gt;fast / early など、&lt;strong&gt;形容詞と副詞が同じ形&lt;/strong&gt;の単語もあるので、文中での役割を見て判断する。&lt;/li&gt;
&lt;li&gt;&lt;strong&gt;-ly がついていても必ず副詞とは限らない&lt;/strong&gt;（weekly は形容詞など）。&lt;/li&gt;
&lt;li&gt;文頭の副詞句・副詞節は、&lt;strong&gt;「副詞句（節）＋ , ＋ S V 〜」&lt;/strong&gt;の形をとることが多い。&lt;/li&gt;
&lt;li&gt;形容詞は、
&lt;ul&gt;
&lt;li&gt;&lt;strong&gt;1語なら名詞の前&lt;/strong&gt;（a friendly comment）&lt;/li&gt;
&lt;li&gt;&lt;strong&gt;2語以上なら名詞の後ろ&lt;/strong&gt;になるパターンが多い。&lt;/li&gt;
&lt;/ul&gt;
&lt;/li&gt;
&lt;li&gt;文法問題で迷ったときは、
&lt;ul&gt;
&lt;li&gt;「この単語は&lt;strong&gt;何を修飾しているか&lt;/strong&gt;？」&lt;/li&gt;
&lt;li&gt;「ここで必要なのは&lt;strong&gt;形容詞か副詞か&lt;/strong&gt;？」&lt;/li&gt;
&lt;/ul&gt;
&lt;p&gt;を考えるクセをつけると、選択肢をしぼりやすくなる。&lt;/li&gt;
&lt;/ul&gt;
&lt;p&gt;形容詞と副詞の違いが見えるようになると、&lt;strong&gt;長文の読みやすさも大きく変わります&lt;/strong&gt;。&lt;br /&gt;
動画とあわせて何度か復習し、例文レベルでは「見るだけで品詞と役割がわかる」状態を目指していきましょう。&lt;/p&gt;
&lt;p&gt;&lt;!-- 追加：導線強化（記事末尾） --&gt;&lt;/p&gt;
&lt;div style="border: 2px solid #FF8C00; background-color: #fff7e6; padding: 14px 16px; border-radius: 8px; margin: 18px 0;"&gt;
&lt;h3 style="margin: 0 0 8px; font-size: 1.05rem; line-height: 1.6;"&gt;次にやること（学習→行動の導線）&lt;/h3&gt;
&lt;ol style="margin: 0 0 10px; padding-left: 1.2em; line-height: 1.9;"&gt;
&lt;li&gt;本文冒頭の&lt;strong&gt;3ステップ&lt;/strong&gt;で、教科書・学校プリント・過去問の英文を「修飾先」で判定してみる&lt;/li&gt;
&lt;li&gt;good/well・get well・-ly・fast/early の&lt;strong&gt;引っかかった例文だけ&lt;/strong&gt;を短くメモして、次に同じ形が出たときの判断材料にする&lt;/li&gt;
&lt;li&gt;答案で迷いが続く場合は、まず&lt;strong&gt;講座の全体像&lt;/strong&gt;と&lt;strong&gt;教室情報&lt;/strong&gt;を確認して、動きやすいところから進める&lt;/li&gt;
&lt;/ol&gt;
&lt;dl style="margin: 0; line-height: 1.9;"&gt;
&lt;dt style="font-weight: bold;"&gt;Q. どのページを見れば、講座や教室の情報がまとまって分かりますか？&lt;/dt&gt;
&lt;dd style="margin: 0 0 8px;"&gt;A. まずは &lt;a href="https://eng-support.com/kouza/" rel="noopener"&gt;開講講座&lt;/a&gt; で全体像、場所や行き方は &lt;a href="https://eng-support.com/access/" rel="noopener"&gt;アクセス&lt;/a&gt; で確認できます。&lt;/dd&gt;
&lt;dt style="font-weight: bold;"&gt;Q. 教室の考え方（どんなつまずきをどう扱うか）も先に知りたいです。&lt;/dt&gt;
&lt;dd style="margin: 0;"&gt;A. &lt;a href="https://eng-support.com/greeting/" rel="noopener"&gt;代表あいさつ&lt;/a&gt; に方針がまとまっています。記事内容と合わせて読むと、学習の優先順位が決めやすくなります。&lt;/dd&gt;
&lt;/dl&gt;
&lt;div style="display: flex; flex-wrap: wrap; gap: 8px; margin-top: 12px;"&gt;&lt;a style="background-color: #006064; color: #fff; padding: 8px 12px; text-decoration: none; border-radius: 6px; font-size: 14px;" href="https://eng-support.com/kouza/"&gt;開講講座を見る&lt;/a&gt;&lt;br /&gt;
&lt;a style="background-color: #ff8c00; color: #fff; padding: 8px 12px; text-decoration: none; border-radius: 6px; font-size: 14px;" href="https://eng-support.com/access/"&gt;アクセスを見る&lt;/a&gt;&lt;br /&gt;
&lt;a style="background-color: #555; color: #fff; padding: 8px 12px; text-decoration: none; border-radius: 6px; font-size: 14px;" href="https://eng-support.com/greeting/"&gt;代表あいさつを見る&lt;/a&gt;&lt;br /&gt;
&lt;a style="background-color: #222; color: #fff; padding: 8px 12px; text-decoration: none; border-radius: 6px; font-size: 14px;" href="https://eng-support.com/"&gt;トップへ&lt;/a&gt;&lt;/div&gt;
&lt;/div&gt;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</si>
  <si>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https://eng-support.com/column/progress-book1-lesson10-3/
【検出された不自然ワード】
- 崩れ
- 型
- まず結論
【本文】
------
&lt;p&gt;&amp;nbsp;&lt;/p&gt;
&lt;p&gt;&lt;!-- レッスン動画：Book1 Lesson10 シーン3 過去形の疑問文 --&gt;&lt;br /&gt;
&lt;iframe title="YouTube video player" src="https://www.youtube.com/embed/crsXqZ4HL9Y" width="560" height="315" frameborder="0" allowfullscreen="allowfullscreen"&gt;&lt;span data-mce-type="bookmark" style="display: inline-block; width: 0px; overflow: hidden; line-height: 0;" class="mce_SELRES_start"&gt;﻿&lt;/span&gt;&lt;/iframe&gt;&lt;/p&gt;
&lt;p&gt;このページでは、Book1 Lesson10 シーン3で扱う&lt;strong&gt;「過去形の疑問文」&lt;/strong&gt;を整理します。&lt;br /&gt;
PROGRESS の Look に出てくる例文をもとに、&lt;/p&gt;
&lt;ul&gt;
&lt;li&gt;&lt;strong&gt;現在形の疑問文の復習&lt;/strong&gt;（Do / Does + 主語 + 動詞の原形）&lt;/li&gt;
&lt;li&gt;&lt;strong&gt;過去形の疑問文&lt;/strong&gt;（Did + 主語 + 動詞の原形）の作り方&lt;/li&gt;
&lt;li&gt;疑問詞付きの文（What / When / Where など）が過去になるときのルール&lt;/li&gt;
&lt;li&gt;目的語（何を）と「いつ・どこで」などの&lt;strong&gt;副詞句の見分け方&lt;/strong&gt;&lt;/li&gt;
&lt;li&gt;PROGRESS教材での表の見方と、自分で文の要素を分類するコツ&lt;/li&gt;
&lt;/ul&gt;
&lt;p&gt;を、入試や定期テストを意識しながら分かりやすくまとめています。&lt;/p&gt;
&lt;p&gt;&lt;img decoding="async" loading="lazy" class="alignnone size-full wp-image-334" src="http://eng-support.com/wp-content/uploads/2023/05/プログレス230424-8.jpg" alt="'Jack is getting taller and taller.'：ジャックがどんどん背が高くなっている様子を表す文例" width="1280" height="720" srcset="https://eng-support.com/wp-content/uploads/2023/05/プログレス230424-8.jpg 1280w, https://eng-support.com/wp-content/uploads/2023/05/プログレス230424-8-300x169.jpg 300w, https://eng-support.com/wp-content/uploads/2023/05/プログレス230424-8-1024x576.jpg 1024w, https://eng-support.com/wp-content/uploads/2023/05/プログレス230424-8-768x432.jpg 768w, https://eng-support.com/wp-content/uploads/2023/05/プログレス230424-8-320x180.jpg 320w" sizes="(max-width: 1280px) 100vw, 1280px" /&gt;&lt;/p&gt;
&lt;h2&gt;do / does / did（まず結論：ここだけで即答）&lt;/h2&gt;
&lt;p&gt;&lt;strong&gt;結論：&lt;/strong&gt;do の過去形は &lt;strong&gt;did&lt;/strong&gt;、does の過去形も &lt;strong&gt;did&lt;/strong&gt;（主語に関係なく did に統一）です。&lt;br /&gt;
&lt;strong&gt;過去の疑問文&lt;/strong&gt;は &lt;strong&gt;Did ＋ 主語 ＋ 動詞の原形&lt;/strong&gt;で作り、動詞を過去形（worked など）にしないのが減点回避のポイントです。&lt;/p&gt;
&lt;table style="border-collapse: collapse; width: 100%;" border="1" cellpadding="6"&gt;
&lt;thead&gt;
&lt;tr&gt;
&lt;th style="background: #f5f5f5;"&gt;知りたいこと&lt;/th&gt;
&lt;th style="background: #f5f5f5;"&gt;結論（型）&lt;/th&gt;
&lt;th style="background: #f5f5f5;"&gt;例文&lt;/th&gt;
&lt;th style="background: #f5f5f5;"&gt;よくあるミス&lt;/th&gt;
&lt;/tr&gt;
&lt;/thead&gt;
&lt;tbody&gt;
&lt;tr&gt;
&lt;td&gt;do の過去形&lt;/td&gt;
&lt;td&gt;&lt;strong&gt;do → did&lt;/strong&gt;&lt;/td&gt;
&lt;td&gt;I &lt;strong&gt;did&lt;/strong&gt; my homework yesterday.&lt;/td&gt;
&lt;td&gt;「doed」などにしない&lt;/td&gt;
&lt;/tr&gt;
&lt;tr&gt;
&lt;td&gt;does の過去形&lt;/td&gt;
&lt;td&gt;&lt;strong&gt;does → did&lt;/strong&gt;（過去では does は消える）&lt;/td&gt;
&lt;td&gt;He &lt;strong&gt;did&lt;/strong&gt; his homework yesterday.&lt;/td&gt;
&lt;td&gt;過去なのに「does」を残す&lt;/td&gt;
&lt;/tr&gt;
&lt;tr&gt;
&lt;td&gt;過去形の疑問文&lt;/td&gt;
&lt;td&gt;&lt;strong&gt;Did ＋ 主語 ＋ 動詞の原形&lt;/strong&gt;&lt;/td&gt;
&lt;td&gt;&lt;strong&gt;Did&lt;/strong&gt; you &lt;strong&gt;work&lt;/strong&gt; yesterday?&lt;/td&gt;
&lt;td&gt;× Did you &lt;strong&gt;worked&lt;/strong&gt; &amp;#8230;（動詞を過去形にしない）&lt;/td&gt;
&lt;/tr&gt;
&lt;tr&gt;
&lt;td&gt;do と does の違い&lt;/td&gt;
&lt;td&gt;現在形：主語が&lt;strong&gt;三人称単数&lt;/strong&gt;なら &lt;strong&gt;does&lt;/strong&gt;、それ以外は &lt;strong&gt;do&lt;/strong&gt;&lt;/td&gt;
&lt;td&gt;&lt;strong&gt;Do&lt;/strong&gt; you work every day? / &lt;strong&gt;Does&lt;/strong&gt; John work every day?&lt;/td&gt;
&lt;td&gt;三単現でも do のままにする&lt;/td&gt;
&lt;/tr&gt;
&lt;tr&gt;
&lt;td&gt;did と does の違い&lt;/td&gt;
&lt;td&gt;&lt;strong&gt;did＝過去&lt;/strong&gt;／&lt;strong&gt;does＝現在（三単現）&lt;/strong&gt;&lt;/td&gt;
&lt;td&gt;&lt;strong&gt;Did&lt;/strong&gt; he work yesterday? / &lt;strong&gt;Does&lt;/strong&gt; he work every day?&lt;/td&gt;
&lt;td&gt;時制（いつの話か）を見ずに選ぶ&lt;/td&gt;
&lt;/tr&gt;
&lt;tr&gt;
&lt;td&gt;work の過去形（混同しやすい）&lt;/td&gt;
&lt;td&gt;ふつうの過去形は &lt;strong&gt;worked&lt;/strong&gt;／ただし疑問文は &lt;strong&gt;did＋work（原形）&lt;/strong&gt;&lt;/td&gt;
&lt;td&gt;He &lt;strong&gt;worked&lt;/strong&gt; yesterday. / &lt;strong&gt;Did&lt;/strong&gt; he &lt;strong&gt;work&lt;/strong&gt; yesterday?&lt;/td&gt;
&lt;td&gt;× Did he worked &amp;#8230;（did が出たら動詞は原形）&lt;/td&gt;
&lt;/tr&gt;
&lt;/tbody&gt;
&lt;/table&gt;
&lt;h3&gt;迷わない3ステップ（型で減点を避ける）&lt;/h3&gt;
&lt;ul&gt;
&lt;li&gt;① まず「&lt;strong&gt;現在&lt;/strong&gt;の話か／&lt;strong&gt;過去&lt;/strong&gt;の話か」を決める&lt;/li&gt;
&lt;li&gt;② 過去なら &lt;strong&gt;did&lt;/strong&gt; に統一し、動詞は&lt;strong&gt;必ず原形&lt;/strong&gt;に戻す&lt;/li&gt;
&lt;li&gt;③ 答えも &lt;strong&gt;did / didn’t&lt;/strong&gt; で受ける（※be動詞の疑問文は別ルールなので注意）&lt;/li&gt;
&lt;/ul&gt;
&lt;h2&gt;1. 現在形の疑問文をしっかり押さえる&lt;/h2&gt;
&lt;p&gt;過去形の疑問文でつまずく多くの生徒は、&lt;strong&gt;そもそもの現在形の疑問文の型があいまい&lt;/strong&gt;です。まずは現在形から整理しましょう。&lt;/p&gt;
&lt;h3&gt;1-1. 基本形：Do / Does + 主語 + 動詞の原形&lt;/h3&gt;
&lt;p&gt;PROGRESS の Look の1行目は次のような例です。&lt;/p&gt;
&lt;ul&gt;
&lt;li&gt;&lt;code&gt;Do you work every day?&lt;/code&gt;&lt;br /&gt;
「あなたは毎日働いていますか。」&lt;br /&gt;
⇒ &lt;strong&gt;現在形&lt;/strong&gt;：普段からの習慣（every day）をたずねている。&lt;/li&gt;
&lt;/ul&gt;
&lt;p&gt;ここでのポイントは次の通りです。&lt;/p&gt;
&lt;ul&gt;
&lt;li&gt;&lt;strong&gt;Do + you + work&lt;/strong&gt; … 「you」が主語、「work」が動詞の原形&lt;/li&gt;
&lt;li&gt;&lt;strong&gt;every day&lt;/strong&gt; … 「いつ？」を表す語句（時を表す副詞句）&lt;/li&gt;
&lt;li&gt;答え方：
&lt;ul&gt;
&lt;li&gt;Yes, &lt;strong&gt;I do&lt;/strong&gt;.（はい、働いています。）&lt;/li&gt;
&lt;li&gt;No, &lt;strong&gt;I don’t&lt;/strong&gt;.（いいえ、働いていません。）&lt;/li&gt;
&lt;/ul&gt;
&lt;/li&gt;
&lt;/ul&gt;
&lt;p&gt;同じ行には次のような文が対応しています。&lt;/p&gt;
&lt;ul&gt;
&lt;li&gt;&lt;code&gt;Does John work every day, too?&lt;/code&gt;&lt;br /&gt;
「ジョンも毎日働いていますか。」&lt;/li&gt;
&lt;/ul&gt;
&lt;p&gt;ここから確認できる文法ポイントは、&lt;/p&gt;
&lt;ul&gt;
&lt;li&gt;&lt;strong&gt;John&lt;/strong&gt; … 会話にいない第三者 ⇒ &lt;strong&gt;三人称単数&lt;/strong&gt;&lt;/li&gt;
&lt;li&gt;&lt;strong&gt;三人称単数の現在形では do → does&lt;/strong&gt;&lt;/li&gt;
&lt;li&gt;動詞はあくまで&lt;strong&gt;原形 work のまま&lt;/strong&gt;&lt;/li&gt;
&lt;li&gt;答え方：
&lt;ul&gt;
&lt;li&gt;Yes, &lt;strong&gt;he does&lt;/strong&gt;. / No, &lt;strong&gt;he doesn’t&lt;/strong&gt;.&lt;/li&gt;
&lt;/ul&gt;
&lt;/li&gt;
&lt;/ul&gt;
&lt;blockquote&gt;&lt;p&gt;&lt;span style="color: #0000ff;"&gt;現在形なら do に三単現の es を付けて、work は原形のままです。&lt;/span&gt;&lt;/p&gt;&lt;/blockquote&gt;
&lt;p&gt;&lt;!--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&lt;h3&gt;1-2. 「現在形があやしいと、過去形も崩れる」&lt;/h3&gt;
&lt;p&gt;講師の立場から見ると、&lt;/p&gt;
&lt;ul&gt;
&lt;li&gt;&lt;strong&gt;現在形の疑問文がスラスラ作れないと、過去形の疑問文はまず無理&lt;/strong&gt;&lt;/li&gt;
&lt;li&gt;過去形でつまずく多くのケースは、&lt;strong&gt;そもそもの「Do / Does + 主語 + 動詞の原形」が曖昧&lt;/strong&gt;&lt;/li&gt;
&lt;/ul&gt;
&lt;p&gt;ということがよくあります。もし、&lt;/p&gt;
&lt;ul&gt;
&lt;li&gt;&lt;code&gt;Do you work … ?&lt;/code&gt; / &lt;code&gt;Does John work … ?&lt;/code&gt;&lt;/li&gt;
&lt;/ul&gt;
&lt;p&gt;の形自体が怪しい場合は、&lt;strong&gt;必ず現在形の疑問文から復習&lt;/strong&gt;することをおすすめします。&lt;/p&gt;
&lt;h2&gt;2. 過去形の疑問文：do / does を did に変えるだけ&lt;/h2&gt;
&lt;h3&gt;2-1. 現在形 → 過去形の変換ルール&lt;/h3&gt;
&lt;p&gt;同じ内容を「昨日」や「この前の日曜日」のように&lt;strong&gt;過去の出来事&lt;/strong&gt;としてたずねたいとき、疑問文を&lt;strong&gt;過去形&lt;/strong&gt;にします。&lt;/p&gt;
&lt;p&gt;基本ルールはただ1つです。&lt;/p&gt;
&lt;ul&gt;
&lt;li&gt;&lt;span style="color: #ff0000;"&gt;&lt;strong&gt;「do / does」だけを「did」に変える&lt;/strong&gt;&lt;/span&gt;&lt;/li&gt;
&lt;li&gt;&lt;strong&gt;動詞は必ず原形のまま&lt;/strong&gt;（worked などにはしない）&lt;/li&gt;
&lt;/ul&gt;
&lt;p&gt;例：&lt;/p&gt;
&lt;ul&gt;
&lt;li&gt;&lt;code&gt;Do you work every day?&lt;/code&gt;&lt;br /&gt;
→ &lt;code&gt;Did you work in the store yesterday?&lt;/code&gt;&lt;br /&gt;
「あなたは毎日働いていますか。」&lt;br /&gt;
→ 「あなたは昨日、その店で働きましたか。」&lt;/li&gt;
&lt;li&gt;&lt;code&gt;Does John work every day, too?&lt;/code&gt;&lt;br /&gt;
→ &lt;code&gt;Did John work in the store yesterday?&lt;/code&gt;&lt;/li&gt;
&lt;/ul&gt;
&lt;p&gt;このとき、&lt;/p&gt;
&lt;ul&gt;
&lt;li&gt;&lt;strong&gt;Do / Does → Did&lt;/strong&gt; に変える&lt;/li&gt;
&lt;li&gt;&lt;strong&gt;work は原形のまま&lt;/strong&gt;&lt;/li&gt;
&lt;li&gt;&lt;code&gt;in the store&lt;/code&gt; … 「どこで」（場所）を表す語句&lt;/li&gt;
&lt;li&gt;&lt;code&gt;yesterday / last Sunday&lt;/code&gt; … 「いつ」を表す語句&lt;/li&gt;
&lt;/ul&gt;
&lt;p&gt;というルールが常に維持されています。&lt;/p&gt;
&lt;h3&gt;2-2. 疑問詞つきの文もルールはまったく同じ&lt;/h3&gt;
&lt;p&gt;Look の3行目以降には、疑問詞（What / When / Whereなど）がついた例文が出てきますが、ルールは同じです。&lt;/p&gt;
&lt;p&gt;現在形の疑問文：&lt;/p&gt;
&lt;ul&gt;
&lt;li&gt;&lt;code&gt;What does Keiko want for lunch?&lt;/code&gt;&lt;br /&gt;
「ケイコは昼食に何が欲しいのですか。」&lt;/li&gt;
&lt;li&gt;&lt;code&gt;Where does he study Japanese?&lt;/code&gt;&lt;br /&gt;
「彼はどこで日本語を勉強していますか。」&lt;/li&gt;
&lt;li&gt;&lt;code&gt;When does she play the piano?&lt;/code&gt;&lt;br /&gt;
「彼女はいつピアノを弾きますか。」&lt;/li&gt;
&lt;/ul&gt;
&lt;p&gt;これを過去の文にすると：&lt;/p&gt;
&lt;ul&gt;
&lt;li&gt;&lt;code&gt;What did Keiko want for lunch?&lt;/code&gt;&lt;/li&gt;
&lt;li&gt;&lt;code&gt;Where did he study Japanese?&lt;/code&gt;&lt;/li&gt;
&lt;li&gt;&lt;code&gt;When did she play the piano?&lt;/code&gt;&lt;/li&gt;
&lt;/ul&gt;
&lt;p&gt;共通しているポイントは、&lt;/p&gt;
&lt;ul&gt;
&lt;li&gt;&lt;strong&gt;疑問詞 ＋ did ＋ 主語 ＋ 動詞の原形 …&lt;/strong&gt; の並びになる&lt;/li&gt;
&lt;li&gt;&lt;strong&gt;動詞はすべて原形&lt;/strong&gt;（wanted / studied / played にしない）&lt;/li&gt;
&lt;li&gt;&lt;span style="color: #0000ff;"&gt;&lt;strong&gt;いじるのは do / does / did の部分だけで、あとはいじらない&lt;/strong&gt;&lt;/span&gt;&lt;/li&gt;
&lt;/ul&gt;
&lt;blockquote&gt;&lt;p&gt;&lt;span style="color: #0000ff;"&gt;“do” “does” “did” をいじるだけで、あとはいじらないとしっかり覚えて下さい。&lt;/span&gt;&lt;/p&gt;&lt;/blockquote&gt;
&lt;p&gt;現在形はできるのに、&lt;code&gt;Did you work … ?&lt;/code&gt; や &lt;code&gt;What did Keiko want … ?&lt;/code&gt; がうまく作れない人は、&lt;br /&gt;
&lt;strong&gt;「変えるのは do / does → did だけ」&lt;/strong&gt;を意識して練習してみてください。&lt;br /&gt;
&lt;!--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&lt;h2&gt;3. 文の骨組みと「目的語」と「いつ・どこで」の整理&lt;/h2&gt;
&lt;h3&gt;3-1. 疑問文の語順の基本&lt;/h3&gt;
&lt;p&gt;PROGRESS のこの単元から、テキストの表の見せ方が少し変わります。そのため、文の&lt;strong&gt;骨組み（S・V・O）&lt;/strong&gt;と、修飾語（いつ・どこで）を自分で分類できることが大切です。&lt;/p&gt;
&lt;p&gt;疑問文の基本的な並び：&lt;/p&gt;
&lt;ul&gt;
&lt;li&gt;&lt;strong&gt;（疑問詞）＋ do / does / did ＋ 主語 ＋ 動詞の原形 ＋ 目的語 ＋ それ以外の語句&lt;/strong&gt;&lt;/li&gt;
&lt;/ul&gt;
&lt;p&gt;例で見てみましょう。&lt;/p&gt;
&lt;ul&gt;
&lt;li&gt;&lt;code&gt;Do you work every day?&lt;/code&gt;
&lt;ul&gt;
&lt;li&gt;主語：&lt;strong&gt;you&lt;/strong&gt;&lt;/li&gt;
&lt;li&gt;動詞：&lt;strong&gt;work&lt;/strong&gt;&lt;/li&gt;
&lt;li&gt;目的語：なし&lt;/li&gt;
&lt;li&gt;その他：&lt;strong&gt;every day&lt;/strong&gt;（いつ？）… 時を表す副詞句&lt;/li&gt;
&lt;/ul&gt;
&lt;/li&gt;
&lt;li&gt;&lt;code&gt;Where did he study Japanese?&lt;/code&gt;
&lt;ul&gt;
&lt;li&gt;疑問詞：&lt;strong&gt;Where&lt;/strong&gt;（どこで）&lt;/li&gt;
&lt;li&gt;助動詞：&lt;strong&gt;did&lt;/strong&gt;&lt;/li&gt;
&lt;li&gt;主語：&lt;strong&gt;he&lt;/strong&gt;&lt;/li&gt;
&lt;li&gt;動詞：&lt;strong&gt;study&lt;/strong&gt;（原形）&lt;/li&gt;
&lt;li&gt;目的語：&lt;strong&gt;Japanese&lt;/strong&gt;（何を？）&lt;/li&gt;
&lt;/ul&gt;
&lt;/li&gt;
&lt;li&gt;&lt;code&gt;What did Keiko want for lunch?&lt;/code&gt;
&lt;ul&gt;
&lt;li&gt;疑問詞：&lt;strong&gt;What&lt;/strong&gt;（何を）&lt;/li&gt;
&lt;li&gt;助動詞：&lt;strong&gt;did&lt;/strong&gt;&lt;/li&gt;
&lt;li&gt;主語：&lt;strong&gt;Keiko&lt;/strong&gt;&lt;/li&gt;
&lt;li&gt;動詞：&lt;strong&gt;want&lt;/strong&gt;（原形）&lt;/li&gt;
&lt;li&gt;その他：&lt;strong&gt;for lunch&lt;/strong&gt;（昼食に）… 目的の副詞句&lt;/li&gt;
&lt;/ul&gt;
&lt;/li&gt;
&lt;/ul&gt;
&lt;p&gt;ここで大事なのは、&lt;strong&gt;すべてが目的語ではない&lt;/strong&gt;ということです。&lt;/p&gt;
&lt;ul&gt;
&lt;li&gt;&lt;strong&gt;Japanese / the piano&lt;/strong&gt; … 「何を？」に答える → 目的語&lt;/li&gt;
&lt;li&gt;&lt;strong&gt;every day / yesterday / last Sunday&lt;/strong&gt; … 「いつ？」に答える → 時を表す副詞句&lt;/li&gt;
&lt;li&gt;&lt;strong&gt;in the store&lt;/strong&gt; … 「どこで？」に答える → 場所を表す副詞句&lt;/li&gt;
&lt;li&gt;&lt;strong&gt;for lunch&lt;/strong&gt; … 「何のために？」など → 副詞句と考える&lt;/li&gt;
&lt;/ul&gt;
&lt;h3&gt;3-2. PROGRESS の表記が「一緒くた」に見える理由&lt;/h3&gt;
&lt;p&gt;以前のレッスンでは、テキスト上で&lt;/p&gt;
&lt;ul&gt;
&lt;li&gt;目的語を入れる場所&lt;/li&gt;
&lt;li&gt;「every day」や「in the store」などを入れる場所&lt;/li&gt;
&lt;/ul&gt;
&lt;p&gt;がきっちり分けて書かれていたため、どこが目的語でどこが副詞句か、機械的に見分けやすくなっていました。&lt;/p&gt;
&lt;p&gt;しかし Lesson10 では、&lt;/p&gt;
&lt;ul&gt;
&lt;li&gt;目的語と「いつ・どこで」などの副詞句が&lt;strong&gt;同じ行に並べて書かれている&lt;/strong&gt;&lt;/li&gt;
&lt;li&gt;テキスト側があえて&lt;strong&gt;仕分けをしない&lt;/strong&gt;ようにレイアウトしている&lt;/li&gt;
&lt;/ul&gt;
&lt;p&gt;という変化があります。&lt;/p&gt;
&lt;blockquote&gt;&lt;p&gt;&lt;span style="color: #0000ff;"&gt;同じ行だから同じ部分と思わないようにして下さい。&lt;/span&gt;&lt;br /&gt;
自分で「これは目的語」「これは時を表す」「これは場所を表す」と&lt;strong&gt;分類できるようになってほしい&lt;/strong&gt;、という意図だと考えられます。&lt;/p&gt;&lt;/blockquote&gt;
&lt;p&gt;逆に言えば、ここで&lt;strong&gt;主語・動詞・目的語・副詞句の区別を自分でできるようになるかどうか&lt;/strong&gt;が、今後の英文法理解の分かれ目になります。自信がないときは、必ず先生に確認しながら進めていきましょう。&lt;/p&gt;
&lt;h2&gt;4. 学習上の注意点と勉強の進め方&lt;/h2&gt;
&lt;h3&gt;4-1. こんな人は要注意&lt;/h3&gt;
&lt;p&gt;次のような状態に当てはまる人は、練習の順番を見直しましょう。&lt;/p&gt;
&lt;ul&gt;
&lt;li&gt;現在形の疑問文（Do / Does～）は何とかできるが、&lt;strong&gt;Did に変えた途端に語順が崩れる&lt;/strong&gt;&lt;/li&gt;
&lt;li&gt;&lt;code&gt;Did you work … ?&lt;/code&gt; という基本型がとっさに出てこない&lt;/li&gt;
&lt;li&gt;疑問詞付きの文（What did …? / Where did …?）で、&lt;strong&gt;主語と動詞の位置がごちゃごちゃになる&lt;/strong&gt;&lt;/li&gt;
&lt;/ul&gt;
&lt;p&gt;そういう場合は、&lt;/p&gt;
&lt;ul&gt;
&lt;li&gt;&lt;strong&gt;ステップ1：&lt;/strong&gt;現在形の疑問文を徹底（Do / Does + 主語 + 動詞の原形）&lt;/li&gt;
&lt;li&gt;&lt;strong&gt;ステップ2：&lt;/strong&gt;Do / Does を Did に変える練習だけを集中して行う&lt;/li&gt;
&lt;li&gt;&lt;strong&gt;ステップ3：&lt;/strong&gt;疑問詞（What / When / Where など）を頭につけても語順が崩れないようにする&lt;/li&gt;
&lt;/ul&gt;
&lt;p&gt;という順番で進めると、過去形の疑問文が安定して作れるようになります。&lt;/p&gt;
&lt;h3&gt;4-2. 自分で「分類しながら」読む習慣をつける&lt;/h3&gt;
&lt;p&gt;テキストの例文を見るときは、ただ訳すだけでは不十分です。必ず、&lt;/p&gt;
&lt;ul&gt;
&lt;li&gt;&lt;strong&gt;主語（誰が？）&lt;/strong&gt;&lt;/li&gt;
&lt;li&gt;&lt;strong&gt;動詞（何をする？）&lt;/strong&gt;&lt;/li&gt;
&lt;li&gt;&lt;strong&gt;目的語（何を？）&lt;/strong&gt;&lt;/li&gt;
&lt;li&gt;&lt;strong&gt;「いつ？」「どこで？」などの副詞句&lt;/strong&gt;&lt;/li&gt;
&lt;/ul&gt;
&lt;p&gt;を自分の手で分類してみてください。&lt;/p&gt;
&lt;blockquote&gt;&lt;p&gt;「なんか訳がなくなったから、全部一緒くたでいいや」ではなく、&lt;br /&gt;
「自分でちゃんと分類できるよね？」という前提で教材が作られています。&lt;br /&gt;
分類が合っているか自信がなかったら、遠慮なく先生に聞きましょう。&lt;/p&gt;&lt;/blockquote&gt;
&lt;h2&gt;まとめ：過去形の疑問文のポイント整理&lt;/h2&gt;
&lt;p&gt;Lesson10 シーン3で押さえておきたいポイントを最後にまとめます。&lt;/p&gt;
&lt;ul&gt;
&lt;li&gt;&lt;strong&gt;現在形の疑問文が土台&lt;/strong&gt;
&lt;ul&gt;
&lt;li&gt;&lt;code&gt;Do / Does + 主語 + 動詞の原形 … ?&lt;/code&gt; をまず完璧にする。&lt;/li&gt;
&lt;li&gt;三人称単数（John / he / she など）は &lt;strong&gt;Does + 主語 + 動詞原形&lt;/strong&gt;。&lt;/li&gt;
&lt;/ul&gt;
&lt;/li&gt;
&lt;li&gt;&lt;strong&gt;過去形の疑問文は do / does → did に変えるだけ&lt;/strong&gt;
&lt;ul&gt;
&lt;li&gt;&lt;span style="color: #ff0000;"&gt;「いじるのは do / does / did の部分だけで、動詞は必ず原形のまま」&lt;/span&gt;&lt;/li&gt;
&lt;li&gt;&lt;code&gt;Did you work … ?&lt;/code&gt; / &lt;code&gt;What did Keiko want … ?&lt;/code&gt; など。&lt;/li&gt;
&lt;/ul&gt;
&lt;/li&gt;
&lt;li&gt;&lt;strong&gt;疑問詞付きでも語順は同じ&lt;/strong&gt;
&lt;ul&gt;
&lt;li&gt;&lt;strong&gt;疑問詞 + do / does / did + 主語 + 動詞原形 + …&lt;/strong&gt;&lt;/li&gt;
&lt;li&gt;過去ならすべて &lt;strong&gt;did + 主語 + 動詞原形&lt;/strong&gt;。&lt;/li&gt;
&lt;/ul&gt;
&lt;/li&gt;
&lt;li&gt;&lt;strong&gt;目的語と副詞句を区別する&lt;/strong&gt;
&lt;ul&gt;
&lt;li&gt;目的語 … Japanese / the piano など「何を？」に答える語。&lt;/li&gt;
&lt;li&gt;副詞句 … every day / yesterday / in the store / for lunch など「いつ・どこで・何のために？」を表す語。&lt;/li&gt;
&lt;/ul&gt;
&lt;/li&gt;
&lt;li&gt;&lt;strong&gt;PROGRESS のレイアウト変化は「自分で分類できるか」のテスト&lt;/strong&gt;
&lt;ul&gt;
&lt;li&gt;表が一緒くたに見えても、頭の中では必ず S・V・O・副詞句に仕分けする。&lt;/li&gt;
&lt;li&gt;迷ったら必ず先生に確認する習慣をつける。&lt;/li&gt;
&lt;/ul&gt;
&lt;/li&gt;
&lt;/ul&gt;
&lt;p&gt;このレッスンを通して、単に「Did を付ければいい」だけでなく、&lt;strong&gt;英文の骨組みを意識して過去形の疑問文を作れるようになること&lt;/strong&gt;を目指しましょう。動画とあわせて何度も確認し、自分の口でスラスラ言えるレベルまで練習してみてください。&lt;br /&gt;
&lt;!--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</si>
  <si>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https://eng-support.com/column/progressbook1-6-2/
【検出された不自然ワード】
- 型
【本文】
------
&lt;p&gt;&amp;nbsp;&lt;/p&gt;
&lt;p&gt;&lt;iframe title="YouTube video player" src="https://www.youtube.com/embed/5cqonur-Abg" width="560" height="315" frameborder="0" allowfullscreen="allowfullscreen"&gt;&lt;br /&gt;
&lt;span data-mce-type="bookmark" style="display: inline-block; width: 0px; overflow: hidden; line-height: 0;" class="mce_SELRES_start"&gt;﻿&lt;/span&gt;&lt;br /&gt;
&lt;/iframe&gt;&lt;/p&gt;
&lt;p&gt;本記事では、PROGRESS Book1 Lesson6 シーン2で扱われる&lt;br /&gt;
&lt;strong&gt;「Let’s を使う命令文」&lt;/strong&gt;について整理します。&lt;br /&gt;
中1・中2レベルの内容ですが、背後にある文法的な仕組み（第5文型・使役動詞）まで軽く触れておくことで、&lt;br /&gt;
後の学年での理解がぐっと楽になります。&lt;/p&gt;
&lt;hr /&gt;
&lt;h2&gt;命令文の基本ルール&lt;/h2&gt;
&lt;h3&gt;命令文は「動詞の原形で始まる」&lt;/h3&gt;
&lt;p&gt;まずは、すべての命令文に共通する大原則から確認します。&lt;/p&gt;
&lt;ul&gt;
&lt;li&gt;&lt;strong&gt;命令文は、動詞の原形から文を始める&lt;/strong&gt;&lt;/li&gt;
&lt;/ul&gt;
&lt;p&gt;例：&lt;/p&gt;
&lt;blockquote&gt;&lt;p&gt;&lt;strong&gt;Open your books.&lt;/strong&gt;&lt;br /&gt;
「本を開きなさい。」&lt;/p&gt;&lt;/blockquote&gt;
&lt;p&gt;文頭が &lt;strong&gt;Open&lt;/strong&gt;（動詞の原形）から始まっていることがポイントです。&lt;br /&gt;
ここに &lt;strong&gt;Please&lt;/strong&gt; を付けると、より丁寧な依頼になります。&lt;/p&gt;
&lt;blockquote&gt;&lt;p&gt;&lt;strong&gt;Please open your books.&lt;/strong&gt;&lt;br /&gt;
「本を開いてください。」&lt;/p&gt;&lt;/blockquote&gt;
&lt;p&gt;逆に、「～しないで」と伝えたいときは、&lt;/p&gt;
&lt;blockquote&gt;&lt;p&gt;&lt;strong&gt;Don’t open your books.&lt;/strong&gt;&lt;br /&gt;
「本を開かないでください。」&lt;/p&gt;&lt;/blockquote&gt;
&lt;p&gt;のように、&lt;strong&gt;Don’t ＋ 動詞の原形&lt;/strong&gt; で否定の命令文を作ります。&lt;/p&gt;
&lt;hr /&gt;
&lt;h2&gt;Let’s を使う命令文：一緒に何かをしようと誘う表現&lt;/h2&gt;
&lt;h3&gt;Let’s の基本イメージ&lt;/h3&gt;
&lt;p&gt;次に、本題の &lt;strong&gt;Let’s ～.&lt;/strong&gt; に進みます。&lt;br /&gt;
&lt;strong&gt;Let’s&lt;/strong&gt; は、&lt;strong&gt;「一緒に ～ しよう」「～しようぜ」&lt;/strong&gt;という「誘い」のニュアンスをもつ表現です。&lt;/p&gt;
&lt;blockquote&gt;&lt;p&gt;&lt;strong&gt;Let’s go.&lt;/strong&gt;&lt;br /&gt;
「行きましょう。」／「行こうぜ。」&lt;/p&gt;&lt;/blockquote&gt;
&lt;p&gt;ここでも、&lt;strong&gt;go&lt;/strong&gt; は動詞の原形になっています。&lt;/p&gt;
&lt;p&gt;教科書の例文：&lt;/p&gt;
&lt;blockquote&gt;&lt;p&gt;&lt;strong&gt;Let’s begin a new lesson today.&lt;/strong&gt;&lt;br /&gt;
「新しいレッスンを始めましょう。」&lt;br /&gt;
（日本語としては「新しいレッスンに入りましょう」と訳すと、より自然な場合もあります。）&lt;/p&gt;&lt;/blockquote&gt;
&lt;ul&gt;
&lt;li&gt;&lt;strong&gt;Let’s ＋ 動詞の原形&lt;/strong&gt; で「一緒に～しよう」の意味&lt;/li&gt;
&lt;li&gt;&lt;strong&gt;Let’s&lt;/strong&gt; は命令というより&lt;strong&gt;「提案・勧誘」&lt;/strong&gt;に近いニュアンス&lt;/li&gt;
&lt;/ul&gt;
&lt;h3&gt;Let’s を使った否定の命令文：Let’s not ～.&lt;/h3&gt;
&lt;p&gt;「それはやめておこう」「～しないでおこう」と言いたいときは、&lt;br /&gt;
&lt;strong&gt;Let’s not ＋ 動詞の原形&lt;/strong&gt; を使います。&lt;/p&gt;
&lt;blockquote&gt;&lt;p&gt;&lt;strong&gt;Let’s not stay inside.&lt;/strong&gt;&lt;br /&gt;
「中にとどまるのはやめておこう。」&lt;br /&gt;
（自然な日本語では「外に出ようぜ」のニュアンス）&lt;/p&gt;&lt;/blockquote&gt;
&lt;ul&gt;
&lt;li&gt;&lt;strong&gt;Let’s not ＋ 動詞の原形&lt;/strong&gt; ＝ 「～するのはやめておこう」&lt;/li&gt;
&lt;li&gt;肯定：Let’s ～. ／ 否定：Let’s not ～. のセットで覚える&lt;/li&gt;
&lt;/ul&gt;
&lt;hr /&gt;
&lt;p&gt;&lt;!--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&lt;h2&gt;Let’s の正体と文型の話（中2～中3向け）&lt;/h2&gt;
&lt;h3&gt;本当は「Let」が動詞の原形&lt;/h3&gt;
&lt;p&gt;中1では「Let’s ＝ 一緒に～しよう」と丸ごとフレーズで覚えることが多いですが、&lt;br /&gt;
文法的には、次のように分解できます。&lt;/p&gt;
&lt;ul&gt;
&lt;li&gt;&lt;strong&gt;Let&lt;/strong&gt; … 動詞の原形&lt;/li&gt;
&lt;li&gt;&lt;strong&gt;’s&lt;/strong&gt; … &lt;strong&gt;us&lt;/strong&gt;（私たちを）の短縮形&lt;/li&gt;
&lt;/ul&gt;
&lt;p&gt;つまり、&lt;/p&gt;
&lt;blockquote&gt;&lt;p&gt;&lt;strong&gt;Let’s ～.&lt;/strong&gt; ＝ &lt;strong&gt;Let us ～.&lt;/strong&gt;&lt;/p&gt;&lt;/blockquote&gt;
&lt;p&gt;という構造になっています。&lt;/p&gt;
&lt;h3&gt;使役動詞「Let」とのつながり&lt;/h3&gt;
&lt;p&gt;高校／中3レベルで学ぶ内容ですが、&lt;strong&gt;let&lt;/strong&gt; は「～させる／～するのを許可する」という意味を持つ&lt;br /&gt;
&lt;strong&gt;使役動詞&lt;/strong&gt;としても使われます。&lt;/p&gt;
&lt;blockquote&gt;&lt;p&gt;&lt;strong&gt;Let 人 ＋ 動詞の原形&lt;/strong&gt;&lt;br /&gt;
「人に～させる」「人が～するのを許す」&lt;/p&gt;&lt;/blockquote&gt;
&lt;p&gt;例：&lt;/p&gt;
&lt;blockquote&gt;&lt;p&gt;&lt;strong&gt;Let him go.&lt;/strong&gt;&lt;br /&gt;
「彼を行かせてやりなさい。」&lt;/p&gt;&lt;/blockquote&gt;
&lt;p&gt;このパターンに当てはめると、&lt;/p&gt;
&lt;blockquote&gt;&lt;p&gt;&lt;strong&gt;Let us go.&lt;/strong&gt;&lt;br /&gt;
「私たちを行かせてください」→ 「さあ、行きましょう」&lt;br /&gt;
→ 短縮形が &lt;strong&gt;Let’s go.&lt;/strong&gt;&lt;/p&gt;&lt;/blockquote&gt;
&lt;p&gt;となり、「Let’s ～」もまた&lt;strong&gt;命令文の一種&lt;/strong&gt;だということが分かります。&lt;/p&gt;
&lt;h3&gt;第5文型との関係（予告編）&lt;/h3&gt;
&lt;p&gt;元記事でも触れられているように、&lt;strong&gt;第5文型（SVOC）&lt;/strong&gt; など、より高度な文型の理解が進んでくると、&lt;br /&gt;
「Let’s」の説明もより正確に捉えられるようになります。&lt;/p&gt;
&lt;p&gt;ただし、中1の段階でいきなり&lt;/p&gt;
&lt;ul&gt;
&lt;li&gt;使役動詞&lt;/li&gt;
&lt;li&gt;第5文型（SVOC）&lt;/li&gt;
&lt;/ul&gt;
&lt;p&gt;まで一気に説明してしまうと、かえって混乱しやすくなります。&lt;br /&gt;
そのため、学校現場では&lt;/p&gt;
&lt;ul&gt;
&lt;li&gt;まずは「Let’s ＝ 一緒に～しよう」とフレーズで覚える&lt;/li&gt;
&lt;li&gt;中2・中3以降に「Let ＋ 目的語 ＋ 動詞原形」の正体を詳しく学ぶ&lt;/li&gt;
&lt;/ul&gt;
&lt;p&gt;という&lt;strong&gt;段階的な教え方&lt;/strong&gt;をすることが多い、という背景も押さえておくと安心です。&lt;/p&gt;
&lt;hr /&gt;
&lt;p&gt;&lt;!--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&lt;h2&gt;Let’s を使った表現を身につけるためのポイント&lt;/h2&gt;
&lt;h3&gt;よく出てくるパターンで慣れておこう&lt;/h3&gt;
&lt;p&gt;Let’s を使う文は、日常会話でも授業でも頻出です。まずは基本の形を口ならししておきましょう。&lt;/p&gt;
&lt;ul&gt;
&lt;li&gt;&lt;strong&gt;Let’s start.&lt;/strong&gt;（始めよう。）&lt;/li&gt;
&lt;li&gt;&lt;strong&gt;Let’s begin a new lesson.&lt;/strong&gt;（新しいレッスンを始めよう。）&lt;/li&gt;
&lt;li&gt;&lt;strong&gt;Let’s play soccer.&lt;/strong&gt;（サッカーをしよう。）&lt;/li&gt;
&lt;li&gt;&lt;strong&gt;Let’s not be late.&lt;/strong&gt;（遅れないようにしよう／遅れないでおこう。）&lt;/li&gt;
&lt;/ul&gt;
&lt;h3&gt;「Please」「Don’t」との違いを整理する&lt;/h3&gt;
&lt;p&gt;命令文のバリエーションは次のように整理できます。&lt;/p&gt;
&lt;ul&gt;
&lt;li&gt;&lt;strong&gt;Open the window.&lt;/strong&gt; … 窓を開けなさい。（命令）&lt;/li&gt;
&lt;li&gt;&lt;strong&gt;Please open the window.&lt;/strong&gt; … 窓を開けてください。（丁寧な依頼）&lt;/li&gt;
&lt;li&gt;&lt;strong&gt;Don’t open the window.&lt;/strong&gt; … 窓を開けないで。（禁止・否定命令）&lt;/li&gt;
&lt;li&gt;&lt;strong&gt;Let’s open the window.&lt;/strong&gt; … 窓を開けよう。（提案・勧誘）&lt;/li&gt;
&lt;li&gt;&lt;strong&gt;Let’s not open the window.&lt;/strong&gt; … 窓を開けるのはやめておこう。（否定の提案）&lt;/li&gt;
&lt;/ul&gt;
&lt;p&gt;同じ「命令文の形」でも、&lt;strong&gt;誰に何をどういう口調で伝えたいか&lt;/strong&gt;によって、&lt;br /&gt;
&lt;strong&gt;Open / Please / Don’t / Let’s / Let’s not&lt;/strong&gt; を使い分けていることが分かります。&lt;/p&gt;
&lt;hr /&gt;
&lt;h2&gt;まとめ：Let’s の文法とイメージを両方つかもう&lt;/h2&gt;
&lt;ul&gt;
&lt;li&gt;&lt;strong&gt;命令文の基本&lt;/strong&gt;は「動詞の原形で始める」こと。&lt;/li&gt;
&lt;li&gt;&lt;strong&gt;Let’s ＋ 動詞の原形&lt;/strong&gt;で、「一緒に～しよう」「～しようぜ」という&lt;strong&gt;提案の命令文&lt;/strong&gt;になる。&lt;/li&gt;
&lt;li&gt;&lt;strong&gt;Let’s not ＋ 動詞の原形&lt;/strong&gt;で、「～するのはやめておこう」「～しないでおこう」という&lt;strong&gt;否定の提案&lt;/strong&gt;を表す。&lt;/li&gt;
&lt;li&gt;文法的には、&lt;strong&gt;Let’s ＝ Let us&lt;/strong&gt; であり、「Let」が&lt;strong&gt;動詞の原形&lt;/strong&gt;、「’s」が&lt;strong&gt;us の短縮形&lt;/strong&gt;。&lt;/li&gt;
&lt;li&gt;将来的には、&lt;strong&gt;使役動詞 let（Let 人 動詞原形）&lt;/strong&gt; や &lt;strong&gt;第5文型&lt;/strong&gt;の理解につながる重要なパターン。&lt;/li&gt;
&lt;li&gt;中1の段階では、まずは&lt;strong&gt;「Let’s ～.」「Let’s not ～.」をフレーズとして自然に使える&lt;/strong&gt;ようにすることが大切。&lt;/li&gt;
&lt;/ul&gt;
&lt;p&gt;英語学習は段階的に理解が深まる科目です。&lt;br /&gt;
今は「Let’s＝一緒に～しよう」というイメージをしっかり身につけておき、&lt;br /&gt;
中2・中3で出てくる文型の学習とつなげていきましょう。&lt;br /&gt;
&lt;!--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</si>
  <si>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https://jukureiwa.com/
【検出された不自然ワード】
- 型
- 最短
- 設計
- 整え
【本文】
------
&lt;div class="esc-top-wrapper"&gt;
&lt;section id="fv" class="esc-top-section"&gt;
&lt;h2&gt;受験社会専門塾「令和」について&lt;/h2&gt;
&lt;p class="esc-top-lead"&gt;受験社会専門塾「令和」は、中学受験の地理・歴史・公民を体系的に理解し、&lt;br /&gt;
得点につながる「覚え方」「整理の仕方」「つまずき解消」に特化した専門塾です。&lt;br /&gt;
志望校合格に必要な知識と考え方を、短期間で効率よく習得できるよう設計しています。&lt;/p&gt;
&lt;p&gt;社会は「正しい順序で学び、確実に覚える」ことができれば誰でも伸びます。&lt;br /&gt;
令和では、インプット・演習・定着のサイクルを徹底し、&lt;br /&gt;
苦手な生徒でも最短で得点源に変えられるカリキュラムを提供しています。&lt;/p&gt;
&lt;div class="esc-top-cta-inline"&gt;&lt;a class="esc-btn" href="https://jukureiwa.com/honka/"&gt;本科講座のご案内&lt;/a&gt;&lt;br /&gt;
&lt;a class="esc-btn esc-btn-sub" href="https://jukureiwa.com/tanpatsu/"&gt;単発講座一覧を見る&lt;/a&gt;&lt;br /&gt;
&lt;a class="esc-btn esc-btn-sub" href="https://jukureiwa.com/tips/naaymi_hub/"&gt;社会の悩み別ガイドを見る&lt;/a&gt;&lt;/div&gt;
&lt;/section&gt;
&lt;section id="pr" class="esc-top-section"&gt;
&lt;h2&gt;中学受験社会：３つのサポート方法&lt;/h2&gt;
&lt;div class="reiwa-3pr"&gt;
&lt;div class="pr-item"&gt;&lt;a href="https://jukureiwa.com/honka/"&gt;&lt;br /&gt;
&lt;img decoding="async" src="http://jukureiwa.com/wp-content/uploads/2020/10/1504452_s.jpg" alt="本科講座" /&gt;&lt;br /&gt;
&lt;/a&gt;&lt;/p&gt;
&lt;div class="pr-item-inner"&gt;
&lt;h3&gt;本科講座&lt;/h3&gt;
&lt;p&gt;受験社会に必要な地理・歴史・公民をまとめて仕上げる「知識完成講座」です。覚える → 確認テスト → 復習のサイクルで、社会を短期間で得点源に変えます。&lt;/p&gt;
&lt;p&gt;&lt;a class="esc-btn pr-link" href="https://jukureiwa.com/honka/"&gt;本科講座&lt;/a&gt;&lt;/p&gt;
&lt;/div&gt;
&lt;/div&gt;
&lt;div class="pr-item"&gt;&lt;a href="https://jukureiwa.com/tanpatsu/"&gt;&lt;br /&gt;
&lt;img decoding="async" src="http://jukureiwa.com/wp-content/uploads/2020/10/650784_s.jpg" alt="単発講座" /&gt;&lt;br /&gt;
&lt;/a&gt;&lt;/p&gt;
&lt;div class="pr-item-inner"&gt;
&lt;h3&gt;単発講座&lt;/h3&gt;
&lt;p&gt;地理の統計・歴史の流れ・公民の制度など、つまずきやすい分野だけを扱うピンポイント講座です。苦手単元の総復習や模試前の仕上げに最適なラインナップをそろえています。&lt;/p&gt;
&lt;p&gt;本科と単発を組み合わせた指導内容や受講設計については、&lt;br /&gt;
&lt;a href="https://jukureiwa.com/kouza/"&gt;中学受験社会の個別指導講座案内&lt;/a&gt;で詳しくご紹介しています。&lt;/p&gt;
&lt;p&gt;&lt;a class="esc-btn pr-link" href="https://jukureiwa.com/tanpatsu/"&gt;単発講座&lt;/a&gt;&lt;/p&gt;
&lt;/div&gt;
&lt;/div&gt;
&lt;div class="pr-item"&gt;&lt;a href="https://jukureiwa.com/tips/"&gt;&lt;br /&gt;
&lt;img decoding="async" src="http://jukureiwa.com/wp-content/uploads/2020/10/842064_s.jpg" alt="コラム" /&gt;&lt;br /&gt;
&lt;/a&gt;&lt;/p&gt;
&lt;div class="pr-item-inner"&gt;
&lt;h3&gt;コラム&lt;/h3&gt;
&lt;p&gt;覚え方・勉強の順序・入試で落とし穴になりやすいポイントを整理した無料コラム集です。家庭学習の道しるべとして、すき間時間にも読みやすい内容を随時更新しています。&lt;/p&gt;
&lt;p&gt;&lt;a class="esc-btn pr-link" href="https://jukureiwa.com/tips/"&gt;コラム一覧&lt;/a&gt;&lt;/p&gt;
&lt;/div&gt;
&lt;/div&gt;
&lt;/div&gt;
&lt;/section&gt;
&lt;section id="policy" class="esc-top-section"&gt;
&lt;h2&gt;令和の指導方針&lt;/h2&gt;
&lt;p class="esc-top-lead"&gt;受験社会でつまずきやすいポイントを、最短距離で解決するための専門指導を行っています。&lt;br /&gt;
「覚える・整理する・理解する」を一貫してサポートし、短期間で得点力を育てます。&lt;/p&gt;
&lt;div class="esc-top-columns"&gt;
&lt;div class="esc-top-col"&gt;
&lt;h3&gt;① 社会特有の悩みを最短で解決します&lt;/h3&gt;
&lt;p&gt;スタートが遅れた、地理や歴史の知識が追いつかない、整理ができない——&lt;br /&gt;
こうした典型的な悩みに個別に向き合い、必要な知識を体系的に積み直します。&lt;/p&gt;
&lt;/div&gt;
&lt;div class="esc-top-col"&gt;
&lt;h3&gt;② 難しい概念を「分かる形」に整理します&lt;/h3&gt;
&lt;p&gt;統計・歴史の背景・公民制度など、独学では整理しにくいテーマを、&lt;br /&gt;
因果関係でシンプルに構造化し、覚えやすい形に整えます。&lt;/p&gt;
&lt;/div&gt;
&lt;div class="esc-top-col"&gt;
&lt;h3&gt;③ 過去問で“取れる答案”を仕上げます&lt;/h3&gt;
&lt;p&gt;記述の添削、答案の方向性修正、解法の定着まで個別で徹底サポート。&lt;br /&gt;
合格点へ最短で到達するための実戦力をつくります。&lt;/p&gt;
&lt;/div&gt;
&lt;/div&gt;
&lt;p style="text-align: center; margin-top: 24px;"&gt;指導方針の背景については、代表よりのご挨拶ページでも詳しくご紹介しています。&lt;br /&gt;
&lt;a class="esc-btn esc-btn-sub" style="margin-top: 12px;" href="https://jukureiwa.com/greeting/"&gt;代表よりのご挨拶を読む&lt;/a&gt;&lt;/p&gt;
&lt;/section&gt;
&lt;section id="reason" class="esc-top-section"&gt;
&lt;h2&gt;令和が短期間で成績を伸ばせる理由&lt;/h2&gt;
&lt;div class="esc-top-columns"&gt;
&lt;div class="esc-top-col"&gt;
&lt;h3&gt;① 出題範囲を「順序づけて」学べる&lt;/h3&gt;
&lt;p&gt;社会は単純暗記ではなく、覚える順番と整理の方法が重要です。&lt;br /&gt;
令和では、地理・歴史・公民を体系化し、最も効率よく理解できる構造で学習します。&lt;/p&gt;
&lt;/div&gt;
&lt;div class="esc-top-col"&gt;
&lt;h3&gt;② インプット → 演習 → 定着の回転速度が速い&lt;/h3&gt;
&lt;p&gt;単元ごとに「覚えるべきポイント」「確認問題」「仕上げテスト」を設置し、&lt;br /&gt;
学習サイクルを高速化します。短期間でも大幅な得点アップが期待できます。&lt;/p&gt;
&lt;/div&gt;
&lt;div class="esc-top-col"&gt;
&lt;h3&gt;③ 苦手を放置しない“点検式”の指導&lt;/h3&gt;
&lt;p&gt;生徒ごとにつまずく箇所を把握し、毎回の授業で確実に修正します。&lt;br /&gt;
小さな理解不足が積み重ならないため、成績が安定して伸びていきます。&lt;/p&gt;
&lt;/div&gt;
&lt;/div&gt;
&lt;/section&gt;
&lt;section id="columns" class="esc-top-section"&gt;
&lt;h2&gt;学習コラム（社会のポイント集）&lt;/h2&gt;
&lt;p class="esc-top-lead"&gt;
中学受験社会の学習で「つまずきやすい部分」や「覚えにくい項目」をまとめたポイント集です。&lt;br /&gt;
迷ったときにすぐ参照できるよう、頻出テーマごとに短く整理しています。
&lt;/p&gt;
&lt;ul class="esc-top-circle-nav"&gt;
&lt;li&gt;&lt;a href="https://jukureiwa.com/tips/alphabet/"&gt;よく出るアルファベット略語の整理&lt;/a&gt;&lt;/li&gt;
&lt;li&gt;&lt;a href="https://jukureiwa.com/tips/machigaeyasui/"&gt;入試で間違えやすい漢字まとめ&lt;/a&gt;&lt;/li&gt;
&lt;li&gt;&lt;a href="https://jukureiwa.com/tips/katakana/"&gt;社会で頻出するカタカナ用語一覧&lt;/a&gt;&lt;/li&gt;
&lt;li&gt;&lt;a href="https://jukureiwa.com/tips/syakaibenkyou/"&gt;社会の正しい勉強法（暗記・整理）&lt;/a&gt;&lt;/li&gt;
&lt;li&gt;&lt;a href="https://jukureiwa.com/tips/syakaianki/"&gt;中学受験社会の覚え方・暗記方法を体系的に整理&lt;/a&gt;&lt;/li&gt;
&lt;p&gt;  &lt;!-- ★ここから追加 --&gt;&lt;/p&gt;
&lt;li&gt;&lt;a href="https://jukureiwa.com/tips/honka_chiri/"&gt;地理の学習指針&lt;/a&gt;&lt;/li&gt;
&lt;li&gt;&lt;a href="https://jukureiwa.com/tips/honka_rekishi/"&gt;歴史の学習指針&lt;/a&gt;&lt;/li&gt;
&lt;li&gt;&lt;a href="https://jukureiwa.com/tips/honka_koumin/"&gt;公民の学習指針&lt;/a&gt;&lt;/li&gt;
&lt;p&gt;  &lt;!-- ★ここまで --&gt;&lt;/p&gt;
&lt;li&gt;&lt;a href="https://jukureiwa.com/tips/syakaikinkyu/"&gt;「間に合わない」時の緊急対処法&lt;/a&gt;&lt;/li&gt;
&lt;/ul&gt;
&lt;p&gt;&lt;!-- ===============================
社会学習の悩み（短文リンク版）
=============================== --&gt;&lt;/p&gt;
&lt;h2&gt;社会学習の悩み&lt;/h2&gt;
&lt;p class="esc-top-lead"&gt;
社会が伸びない原因は一つではありません。今の状態に近い悩みから確認してください。
&lt;/p&gt;
&lt;ul class="esc-top-circle-nav"&gt;
&lt;li&gt;&lt;a href="https://jukureiwa.com/tips/naaymi_hub/"&gt;悩み別ガイド&lt;/a&gt;&lt;/li&gt;
&lt;li&gt;&lt;a href="https://jukureiwa.com/tips/syakai-atomawashi/"&gt;後回し&lt;/a&gt;&lt;/li&gt;
&lt;li&gt;&lt;a href="https://jukureiwa.com/tips/syakai-seiri/"&gt;整理できない&lt;/a&gt;&lt;/li&gt;
&lt;li&gt;&lt;a href="https://jukureiwa.com/tips/syakai-15min-routine/"&gt;15分ルーティン&lt;/a&gt;&lt;/li&gt;
&lt;li&gt;&lt;a href="https://jukureiwa.com/tips/syakai-oboeru-tsukau/"&gt;覚える→使う&lt;/a&gt;&lt;/li&gt;
&lt;li&gt;&lt;a href="https://jukureiwa.com/tips/syakai-hikidashi/"&gt;引き出せない&lt;/a&gt;&lt;/li&gt;
&lt;li&gt;&lt;a href="https://jukureiwa.com/tips/syakai-note/"&gt;ノート術&lt;/a&gt;&lt;/li&gt;
&lt;li&gt;&lt;a href="https://jukureiwa.com/tips/syakai-test-naoshi/"&gt;テスト直し&lt;/a&gt;&lt;/li&gt;
&lt;li&gt;&lt;a href="https://jukureiwa.com/tips/syakai-sho6-april-plan/"&gt;小６なのに…&lt;/a&gt;&lt;/li&gt;
&lt;li&gt;&lt;a href="https://jukureiwa.com/tips/syakai-kirai-start/"&gt;そもそも嫌い&lt;/a&gt;&lt;/li&gt;
&lt;li&gt;&lt;a href="https://jukureiwa.com/tips/syakai-hanpuku-system/"&gt;反復不足？&lt;/a&gt;&lt;/li&gt;
&lt;li&gt;&lt;a href="https://jukureiwa.com/tips/hakuchizu/"&gt;白地図って&amp;#8230;&lt;/a&gt;&lt;/li&gt;
&lt;li&gt;&lt;a href="https://jukureiwa.com/tips/chiri-tsunage/"&gt;地理の「繋がり」&lt;/a&gt;&lt;/li&gt;
&lt;li&gt;&lt;a href="https://jukureiwa.com/tips/uonzu/"&gt;雨温図が苦手&lt;/a&gt;&lt;/li&gt;
&lt;li&gt;&lt;a href="https://jukureiwa.com/tips/chikeizu/"&gt;地形図も苦手&lt;/a&gt;&lt;/li&gt;
&lt;li&gt;&lt;a href="https://jukureiwa.com/tips/chiri-kikou-nougyou/"&gt;気候と農業&lt;/a&gt;&lt;/li&gt;
&lt;li&gt;&lt;a href="https://jukureiwa.com/tips/rekishi-nagare/"&gt;歴史の流れが大事&lt;/a&gt;&lt;/li&gt;
&lt;li&gt;&lt;a href="https://jukureiwa.com/tips/rekishi-kamakura-muromachi/"&gt;鎌倉〜室町&lt;/a&gt;&lt;/li&gt;
&lt;li&gt;&lt;a href="https://jukureiwa.com/tips/rekishi-meiji-ishin/"&gt;明治維新&lt;/a&gt;&lt;/li&gt;
&lt;li&gt;&lt;a href="https://jukureiwa.com/tips/rekishi-shiryou-mondai/"&gt;資料問題&lt;/a&gt;&lt;/li&gt;
&lt;li&gt;&lt;a href="https://jukureiwa.com/tips/tips-koumin-sanken/"&gt;三権分立&lt;/a&gt;&lt;/li&gt;
&lt;/ul&gt;
&lt;/section&gt;
&lt;section id="esc-bottom-cta" class="esc-top-section"&gt;
&lt;div class="esc-top-cta-box"&gt;
&lt;div class="esc-top-cta-title"&gt;まずは体験授業・学習相談をご利用ください&lt;/div&gt;
&lt;p class="esc-top-cta-text"&gt;現在の状況をうかがい、必要な学習計画・講座をご提案いたします。&lt;br /&gt;
本科講座・単発講座・家庭学習の整え方まで、お気軽にご相談ください。&lt;/p&gt;
&lt;div class="esc-top-cta-btns"&gt;&lt;a class="esc-btn" href="/inquiry/"&gt;お問い合わせ・体験授業はこちら&lt;/a&gt;&lt;br /&gt;
&lt;a class="esc-btn esc-btn-sub" href="https://jukureiwa.com/tips/naaymi_hub/"&gt;悩み別ガイドを見る&lt;/a&gt;&lt;/div&gt;
&lt;/div&gt;
&lt;/section&gt;
&lt;/div&gt;
&lt;section class="veu_cta" id="veu_cta-361"&gt;&lt;h1 class="cta_title"&gt;コラム&lt;/h1&gt;&lt;div class="cta_body"&gt;&lt;div class="cta_body_image cta_body_image_right"&gt;&lt;a href="https://jukureiwa.com/ct/%e3%82%b3%e3%83%a9%e3%83%a0/" target="_blank"&gt;&lt;img width="512" height="512" src="https://jukureiwa.com/wp-content/uploads/2019/06/cropped-END_tate_ver2.jpg" class="attachment-large size-large" alt="" srcset="https://jukureiwa.com/wp-content/uploads/2019/06/cropped-END_tate_ver2.jpg 512w, https://jukureiwa.com/wp-content/uploads/2019/06/cropped-END_tate_ver2-150x150.jpg 150w, https://jukureiwa.com/wp-content/uploads/2019/06/cropped-END_tate_ver2-300x300.jpg 300w, https://jukureiwa.com/wp-content/uploads/2019/06/cropped-END_tate_ver2-270x270.jpg 270w, https://jukureiwa.com/wp-content/uploads/2019/06/cropped-END_tate_ver2-192x192.jpg 192w, https://jukureiwa.com/wp-content/uploads/2019/06/cropped-END_tate_ver2-180x180.jpg 180w, https://jukureiwa.com/wp-content/uploads/2019/06/cropped-END_tate_ver2-32x32.jpg 32w" sizes="(max-width: 512px) 100vw, 512px" /&gt;&lt;/a&gt;&lt;/div&gt;&lt;div class="cta_body_txt image_exist"&gt;中学受験の社会科対策を専門にサポートし、遅れたスタートや知識整理の難しさを解決し、考える社会への興味を育て、社会人としての成長をサポートします。&lt;/div&gt;&lt;div class="cta_body_link"&gt;&lt;a href="https://jukureiwa.com/ct/%e3%82%b3%e3%83%a9%e3%83%a0/" class="btn btn-primary btn-block btn-lg" target="_blank"&gt;コラム：中学受験社会&lt;/a&gt;&lt;/div&gt;&lt;/div&gt;&lt;!--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</si>
  <si>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https://jukureiwa.com/tips/machigaeyasui/
【検出された不自然ワード】
- 型
- 立て直
- 最短
- 導線
- 設計
- 整え
【本文】
------
&lt;p&gt;中学受験の社会では、用語の意味だけでなく&lt;strong&gt;漢字を正確に書けるかどうか&lt;/strong&gt;が合否を左右します。内容理解はできているのに、誤字・脱字のせいで失点してしまうケースは少なくありません。&lt;/p&gt;
&lt;p&gt;特に、&lt;span style="color: #0000ff;"&gt;普段よく目にする漢字と勘違いして覚えてしまう&lt;/span&gt;パターンが多く、&lt;strong&gt;「読みは合っているのに字を間違える」&lt;/strong&gt;というもったいないミスが目立ちます。&lt;br /&gt;
このページでは、&lt;strong&gt;中学受験社会で間違えやすい漢字&lt;/strong&gt;を「地理・歴史・公民」に分けて整理し、よくある誤りのパターンとあわせて紹介します。&lt;/p&gt;
&lt;p&gt;暗記の際は集中して学習し、&lt;strong&gt;テストの最後には必ず見直しをする&lt;/strong&gt;習慣を身につけていきましょう。&lt;/p&gt;
&lt;h2&gt;中学受験社会で漢字ミスが起こる理由&lt;/h2&gt;
&lt;p&gt;社会で漢字を間違えてしまう主な原因は次のようなものです。&lt;/p&gt;
&lt;ul&gt;
&lt;li&gt;普段よく使う漢字と&lt;strong&gt;形や読みが似ているために混同する&lt;/strong&gt;（例：租と祖、隈と隅 など）&lt;/li&gt;
&lt;li&gt;&lt;strong&gt;地名・人名の漢字だけあいまい&lt;/strong&gt;なまま読みだけで覚えている&lt;/li&gt;
&lt;li&gt;画数が多い漢字を&lt;strong&gt;「なんとなく」書いてしまう&lt;/strong&gt;ため、一部が抜けたり順番が入れ替わる&lt;/li&gt;
&lt;li&gt;制限時間ぎりぎりで書き、&lt;strong&gt;見直しをしないまま答案を出してしまう&lt;/strong&gt;&lt;/li&gt;
&lt;/ul&gt;
&lt;p&gt;大切なのは、&lt;strong&gt;「覚えたつもり」「書いたつもり」にならないこと&lt;/strong&gt;です。&lt;br /&gt;
次の一覧をチェックしながら、自分が勘違いして覚えていないか、一度しっかり確認してみましょう。&lt;/p&gt;
&lt;p&gt;&lt;!-- 追加：導線強化ブロック（本文中盤） --&gt;&lt;/p&gt;
&lt;div style="border: 2px solid #2f4f4f; background-color: #f7f7f7; padding: 12px; margin: 18px 0; display: flex; align-items: center; justify-content: center;"&gt;
&lt;p&gt;&lt;img decoding="async" style="max-width: 88px; height: auto; margin-right: 12px;" src="http://jukureiwa.com/wp-content/uploads/2019/06/cropped-END_tate_ver2.jpg" alt="受験社会専門塾「令和」のロゴ" /&gt;&lt;/p&gt;
&lt;div&gt;
&lt;p style="margin: 4px 0;"&gt;&lt;strong&gt;このページの使い方（最短）&lt;/strong&gt;：赤字を優先→自分が間違えた語だけ“自分用リスト化”。それでも漢字指定で落ちる場合は、社会全体の「覚え方・出し方」を整えると改善が早いことが多いです。&lt;/p&gt;
&lt;p style="margin: 6px 0 0;"&gt;&lt;a style="margin-right: 10px;" href="https://jukureiwa.com/tanpatsu/" target="_blank" rel="noopener"&gt;&lt;strong&gt;単発講座&lt;/strong&gt;&lt;/a&gt;（直前・弱点だけ短期で補強）&lt;br /&gt;
&lt;a style="margin-right: 10px;" href="https://jukureiwa.com/honka/" target="_blank" rel="noopener"&gt;&lt;strong&gt;本科コース&lt;/strong&gt;&lt;/a&gt;（地理・歴史・公民をまとめて得点設計）&lt;br /&gt;
&lt;a href="https://jukureiwa.com/" target="_blank" rel="noopener"&gt;&lt;strong&gt;トップ&lt;/strong&gt;&lt;/a&gt;&lt;/p&gt;
&lt;p style="margin: 6px 0 0; font-size: 13px; color: #333;"&gt;運営情報：&lt;a href="https://jukureiwa.com/greeting/" target="_blank" rel="noopener"&gt;代表挨拶&lt;/a&gt;／&lt;a href="https://jukureiwa.com/company/" target="_blank" rel="noopener"&gt;会社概要&lt;/a&gt;&lt;/p&gt;
&lt;/div&gt;
&lt;/div&gt;
&lt;h2&gt;地理で間違えやすい漢字&lt;/h2&gt;
&lt;p&gt;&lt;span style="color: #ff0000;"&gt;赤文字&lt;/span&gt;は、特に&lt;strong&gt;よく出題され、よく間違えるもの&lt;/strong&gt;です。地名・用語・産業用語は入試での頻出分野なので、必ず正しい漢字で書けるようにしておきましょう。&lt;/p&gt;
&lt;h3&gt;地名・用語とよくある誤り&lt;/h3&gt;
&lt;table&gt;
&lt;thead&gt;
&lt;tr&gt;
&lt;th&gt;正しい表記&lt;/th&gt;
&lt;th&gt;間違えやすい例・注意点&lt;/th&gt;
&lt;/tr&gt;
&lt;/thead&gt;
&lt;tbody&gt;
&lt;tr&gt;
&lt;td&gt;&lt;strong&gt;対馬(つしま)海流&lt;/strong&gt;&lt;/td&gt;
&lt;td&gt;× 対島 など。「馬」の字を書き忘れないようにしましょう。&lt;/td&gt;
&lt;/tr&gt;
&lt;tr&gt;
&lt;td&gt;&lt;strong&gt;筑紫(つくし)&lt;/strong&gt;&lt;/td&gt;
&lt;td&gt;「筑後」と混同、「紫」を「柴」と書いてしまうミスに注意。&lt;/td&gt;
&lt;/tr&gt;
&lt;tr&gt;
&lt;td&gt;&lt;strong&gt;&lt;span style="color: #ff0000;"&gt;種子島&lt;/span&gt;(たねがしま)&lt;/strong&gt;&lt;/td&gt;
&lt;td&gt;× 種ヶ島。「ヶ」ではなく&lt;strong&gt;「子」&lt;/strong&gt;であることを確認しましょう。&lt;/td&gt;
&lt;/tr&gt;
&lt;tr&gt;
&lt;td&gt;&lt;strong&gt;&lt;span style="color: #ff0000;"&gt;琉球王国&lt;/span&gt;(りゅうきゅうおうこく)&lt;/strong&gt;&lt;/td&gt;
&lt;td&gt;× 流。「さんずい＋瑠ではない琉」になっているかどうか注意。&lt;/td&gt;
&lt;/tr&gt;
&lt;tr&gt;
&lt;td&gt;&lt;strong&gt;鹿島(かしま)臨海工業地域&lt;/strong&gt;&lt;/td&gt;
&lt;td&gt;茨城県鹿嶋市（地名は「鹿嶋」）。佐賀県には鹿島市があり、混同しやすい。&lt;/td&gt;
&lt;/tr&gt;
&lt;tr&gt;
&lt;td&gt;&lt;strong&gt;宍道湖(しんじこ)&lt;/strong&gt;&lt;/td&gt;
&lt;td&gt;× 穴道湖としないように。&lt;strong&gt;「宍」&lt;/strong&gt;の形をしっかり確認。&lt;/td&gt;
&lt;/tr&gt;
&lt;tr&gt;
&lt;td&gt;&lt;strong&gt;&lt;span style="color: #ff0000;"&gt;促成栽培・抑制栽培・栽培漁業&lt;/span&gt;&lt;/strong&gt;&lt;/td&gt;
&lt;td&gt;× 捉/制/裁/倍 など、とめ・はね・構えを取り違えやすい語です。&lt;/td&gt;
&lt;/tr&gt;
&lt;tr&gt;
&lt;td&gt;&lt;strong&gt;&lt;span style="color: #ff0000;"&gt;近郊農業&lt;/span&gt;&lt;/strong&gt;&lt;/td&gt;
&lt;td&gt;× 近効農業 など。「郊」の右側は「交」です。&lt;/td&gt;
&lt;/tr&gt;
&lt;tr&gt;
&lt;td&gt;&lt;strong&gt;琵琶湖&lt;/strong&gt;&lt;/td&gt;
&lt;td&gt;× 琶琵湖。漢字の順番を逆にしてしまうケースが多いので注意。&lt;/td&gt;
&lt;/tr&gt;
&lt;tr&gt;
&lt;td&gt;&lt;strong&gt;阿蘇山&lt;/strong&gt;&lt;/td&gt;
&lt;td&gt;× 阿蘓山 / 阿蘚山 など。部首や下の部分をよく見て書きましょう。&lt;/td&gt;
&lt;/tr&gt;
&lt;tr&gt;
&lt;td&gt;&lt;strong&gt;愛媛県&lt;/strong&gt;&lt;/td&gt;
&lt;td&gt;× 愛姫県。「媛」は「女＋爰」。姫と混同しないように。&lt;/td&gt;
&lt;/tr&gt;
&lt;tr&gt;
&lt;td&gt;&lt;strong&gt;&lt;span style="color: #ff0000;"&gt;貿易摩擦&lt;/span&gt;&lt;/strong&gt;&lt;/td&gt;
&lt;td&gt;× 貿易察擦 など。「摩」を「摩擦」のイメージで覚えておきましょう。&lt;/td&gt;
&lt;/tr&gt;
&lt;tr&gt;
&lt;td&gt;&lt;strong&gt;排他的経済水域&lt;/strong&gt;&lt;/td&gt;
&lt;td&gt;「域」の最後の一画を&lt;strong&gt;書き忘れてしまう&lt;/strong&gt;パターンが多いので要注意。&lt;/td&gt;
&lt;/tr&gt;
&lt;tr&gt;
&lt;td&gt;&lt;strong&gt;鳥取県&lt;/strong&gt;&lt;/td&gt;
&lt;td&gt;× 取鳥県。順番を入れ替えないように。&lt;/td&gt;
&lt;/tr&gt;
&lt;tr&gt;
&lt;td&gt;&lt;strong&gt;銚子市&lt;/strong&gt;&lt;/td&gt;
&lt;td&gt;言葉の響きだけで覚えず、&lt;strong&gt;「銚」&lt;/strong&gt;の形をしっかり確認しましょう。&lt;/td&gt;
&lt;/tr&gt;
&lt;tr&gt;
&lt;td&gt;&lt;strong&gt;滋賀県&lt;/strong&gt;&lt;/td&gt;
&lt;td&gt;× 磁賀県。「さんずい＋滋」であることを意識。&lt;/td&gt;
&lt;/tr&gt;
&lt;tr&gt;
&lt;td&gt;&lt;strong&gt;石見銀山&lt;/strong&gt;&lt;/td&gt;
&lt;td&gt;× 岩見銀山。読みだけ覚えて漢字を誤るパターンが多いので要注意。&lt;/td&gt;
&lt;/tr&gt;
&lt;tr&gt;
&lt;td&gt;&lt;strong&gt;与那国島・那覇市&lt;/strong&gt;&lt;/td&gt;
&lt;td&gt;× 邦。「那」の字形をよく確認しましょう。&lt;/td&gt;
&lt;/tr&gt;
&lt;tr&gt;
&lt;td&gt;&lt;strong&gt;太平洋&lt;/strong&gt;&lt;/td&gt;
&lt;td&gt;× 大平洋。「太」と「大」の書き分けに注意。&lt;/td&gt;
&lt;/tr&gt;
&lt;tr&gt;
&lt;td&gt;&lt;strong&gt;&lt;span style="color: #ff0000;"&gt;合掌造り&lt;/span&gt;&lt;/strong&gt;&lt;/td&gt;
&lt;td&gt;× 合挙造り / 合拳造り。「掌」を正しく書けるように練習しましょう。&lt;/td&gt;
&lt;/tr&gt;
&lt;tr&gt;
&lt;td&gt;&lt;strong&gt;&lt;span style="color: #ff0000;"&gt;石灰石&lt;/span&gt;&lt;/strong&gt;&lt;/td&gt;
&lt;td&gt;× 石炭石。炭ではなく「灰」であることに注意。&lt;/td&gt;
&lt;/tr&gt;
&lt;tr&gt;
&lt;td&gt;&lt;strong&gt;飛驒山脈&lt;/strong&gt;&lt;/td&gt;
&lt;td&gt;「飛騨」でも通じますが、受験では&lt;strong&gt;「飛驒」&lt;/strong&gt;の表記がより望ましいとされます。&lt;/td&gt;
&lt;/tr&gt;
&lt;tr&gt;
&lt;td&gt;&lt;strong&gt;雄物川&lt;/strong&gt;&lt;/td&gt;
&lt;td&gt;「雄」の左側を「広」にしてしまいやすいので、部首に注意。&lt;/td&gt;
&lt;/tr&gt;
&lt;tr&gt;
&lt;td&gt;&lt;strong&gt;&lt;span style="color: #ff0000;"&gt;鉄鉱石&lt;/span&gt;&lt;/strong&gt;&lt;/td&gt;
&lt;td&gt;鉄鋼と鉄鉱を混同しやすく、語句自体を取り違えることもあるので注意。&lt;/td&gt;
&lt;/tr&gt;
&lt;tr&gt;
&lt;td&gt;&lt;strong&gt;新潟(にいがた)&lt;/strong&gt;&lt;/td&gt;
&lt;td&gt;「潟」を正しく覚えましょう。「場」の下の部分のように書かないように。&lt;/td&gt;
&lt;/tr&gt;
&lt;tr&gt;
&lt;td&gt;&lt;strong&gt;酪農・霞ヶ浦・過疎・鎌倉市&lt;/strong&gt;&lt;/td&gt;
&lt;td&gt;いずれも&lt;strong&gt;画数が多く間違いやすい漢字&lt;/strong&gt;なので、何度も書いて確認が必要です。&lt;/td&gt;
&lt;/tr&gt;
&lt;tr&gt;
&lt;td&gt;&lt;strong&gt;奥羽山脈&lt;/strong&gt;&lt;/td&gt;
&lt;td&gt;「奥」の下の部分は&lt;strong&gt;「大」&lt;/strong&gt;。形を取り違えないようにしましょう。&lt;/td&gt;
&lt;/tr&gt;
&lt;/tbody&gt;
&lt;/table&gt;
&lt;div style="border: 2px solid #6A5ACD; background-color: #e6e6fa; padding: 10px; display: flex; align-items: center; justify-content: center;"&gt;
&lt;p&gt;&lt;img decoding="async" style="max-width: 100px; height: auto; margin-right: 10px;" src="http://jukureiwa.com/wp-content/uploads/2019/06/cropped-END_tate_ver2.jpg" alt="受験社会専門塾「令和」のロゴ" /&gt;&lt;/p&gt;
&lt;div&gt;
&lt;p style="margin: 5px 0;"&gt;受験社会専門塾「令和」の『地理の完成』コース：日本の地理を深く理解し、受験に備えよう！&lt;/p&gt;
&lt;p&gt;&lt;a style="background-color: #6a5acd; color: white; padding: 5px 10px; text-align: center; text-decoration: none; display: inline-block; font-size: 14px;" href="https://jukureiwa.com/honka/#地理の完成"&gt;詳細を見る&lt;/a&gt;&lt;/p&gt;
&lt;/div&gt;
&lt;/div&gt;
&lt;h2&gt;歴史で間違えやすい漢字&lt;/h2&gt;
&lt;p&gt;歴史分野では、&lt;strong&gt;人名・出来事の名称の漢字ミス&lt;/strong&gt;が特に多く見られます。読みだけで覚えてしまい、いざ書こうとすると出てこない…という事態を防ぐために、ここで一度確認しておきましょう。&lt;/p&gt;
&lt;h3&gt;人名・制度・出来事のよくある誤り&lt;/h3&gt;
&lt;table&gt;
&lt;thead&gt;
&lt;tr&gt;
&lt;th&gt;正しい表記&lt;/th&gt;
&lt;th&gt;間違えやすい例・注意点&lt;/th&gt;
&lt;/tr&gt;
&lt;/thead&gt;
&lt;tbody&gt;
&lt;tr&gt;
&lt;td&gt;&lt;span style="color: #ff0000;"&gt;&lt;strong&gt;遣隋使(けんずいし)&lt;/strong&gt;&lt;/span&gt;&lt;/td&gt;
&lt;td&gt;× 遺隋使。「遣」と「遺」の違いに注意。&lt;/td&gt;
&lt;/tr&gt;
&lt;tr&gt;
&lt;td&gt;&lt;span style="color: #ff0000;"&gt;&lt;strong&gt;租(そ)・地租改正&lt;/strong&gt;&lt;/span&gt;&lt;/td&gt;
&lt;td&gt;× 祖。「しめすへん」ではなく&lt;strong&gt;「のぎへん＋且」&lt;/strong&gt;であることを押さえましょう。&lt;/td&gt;
&lt;/tr&gt;
&lt;tr&gt;
&lt;td&gt;&lt;strong&gt;朝廷(ちょうてい)&lt;/strong&gt;&lt;/td&gt;
&lt;td&gt;× 朝延。「廷」の字形をしっかり区別しましょう。&lt;/td&gt;
&lt;/tr&gt;
&lt;tr&gt;
&lt;td&gt;&lt;strong&gt;墾田永年私財法(こんでんえいねんしざいほう)&lt;/strong&gt;&lt;/td&gt;
&lt;td&gt;墾の「豸」の右側を、家のような形にしないように注意。&lt;/td&gt;
&lt;/tr&gt;
&lt;tr&gt;
&lt;td&gt;&lt;strong&gt;議院内閣制(ぎいんないかくせい)&lt;/strong&gt;&lt;/td&gt;
&lt;td&gt;「議院」と「議員」を書き間違えないようにしましょう。&lt;/td&gt;
&lt;/tr&gt;
&lt;tr&gt;
&lt;td&gt;&lt;span style="color: #ff0000;"&gt;&lt;strong&gt;卑弥呼(ひみこ)&lt;/strong&gt;&lt;/span&gt;&lt;/td&gt;
&lt;td&gt;「卑」の縦棒を&lt;strong&gt;はねない&lt;/strong&gt;ように注意。&lt;/td&gt;
&lt;/tr&gt;
&lt;tr&gt;
&lt;td&gt;&lt;strong&gt;本居宣長(もとおりのりなが)&lt;/strong&gt;&lt;/td&gt;
&lt;td&gt;漢字と読みをセットで覚え、当て字にならないようにしましょう。&lt;/td&gt;
&lt;/tr&gt;
&lt;tr&gt;
&lt;td&gt;&lt;strong&gt;板垣退助&lt;/strong&gt;&lt;/td&gt;
&lt;td&gt;× 坂垣 / 桓垣 など。板の字形をしっかり覚えましょう。&lt;/td&gt;
&lt;/tr&gt;
&lt;tr&gt;
&lt;td&gt;&lt;strong&gt;大隈重信(おおくましげのぶ)&lt;/strong&gt;&lt;/td&gt;
&lt;td&gt;× 大隅重信。「隈」と「隅」を取り違えないように。&lt;/td&gt;
&lt;/tr&gt;
&lt;tr&gt;
&lt;td&gt;&lt;span style="color: #ff0000;"&gt;&lt;strong&gt;安倍晋三(あべしんぞう)&lt;/strong&gt;&lt;/span&gt;&lt;/td&gt;
&lt;td&gt;× 阿部・安部・阿倍 などと書きがちです。&lt;br /&gt;
時事問題として出題されやすい総理大臣は、漢字を含めて正確に覚えておきましょう。&lt;/td&gt;
&lt;/tr&gt;
&lt;tr&gt;
&lt;td&gt;&lt;strong&gt;大宰府(だざいふ)&lt;/strong&gt;&lt;/td&gt;
&lt;td&gt;大宰府は&lt;strong&gt;古代の役所の名前&lt;/strong&gt;、太宰府は&lt;strong&gt;現在の地名&lt;/strong&gt;です。区別して覚えましょう。&lt;/td&gt;
&lt;/tr&gt;
&lt;tr&gt;
&lt;td&gt;&lt;span style="color: #ff0000;"&gt;&lt;strong&gt;福沢諭吉&lt;/strong&gt;&lt;/span&gt;&lt;/td&gt;
&lt;td&gt;× 福沢輸吉 / 福沢論吉 / 福沢輪吉 など。「諭」の字に注意。&lt;/td&gt;
&lt;/tr&gt;
&lt;tr&gt;
&lt;td&gt;&lt;strong&gt;応仁の乱&lt;/strong&gt;&lt;/td&gt;
&lt;td&gt;× 応任の乱。「仁」の字を使うことを確認。&lt;/td&gt;
&lt;/tr&gt;
&lt;tr&gt;
&lt;td&gt;&lt;strong&gt;元寇&lt;/strong&gt;&lt;/td&gt;
&lt;td&gt;「うかんむり」を「わかんむり」にしやすいので、上の部分に注意。&lt;/td&gt;
&lt;/tr&gt;
&lt;tr&gt;
&lt;td&gt;&lt;strong&gt;市川房枝&lt;/strong&gt;&lt;/td&gt;
&lt;td&gt;× 市川房江。最後の一字を間違えないように。&lt;/td&gt;
&lt;/tr&gt;
&lt;tr&gt;
&lt;td&gt;&lt;span style="color: #ff0000;"&gt;&lt;strong&gt;菅原道真&lt;/strong&gt;&lt;/span&gt;&lt;/td&gt;
&lt;td&gt;× 管原道真。「艹（くさかんむり）」が付く菅の字です。&lt;/td&gt;
&lt;/tr&gt;
&lt;tr&gt;
&lt;td&gt;&lt;span style="color: #ff0000;"&gt;&lt;strong&gt;文明開化&lt;/strong&gt;&lt;/span&gt;&lt;/td&gt;
&lt;td&gt;× 文明開花。「化」と「花」を取り違えないように。&lt;/td&gt;
&lt;/tr&gt;
&lt;tr&gt;
&lt;td&gt;&lt;strong&gt;与謝野晶子&lt;/strong&gt;&lt;/td&gt;
&lt;td&gt;× 与謝野昌子。「晶」の字は日が三つであることを意識しましょう。&lt;/td&gt;
&lt;/tr&gt;
&lt;tr&gt;
&lt;td&gt;&lt;strong&gt;蘇我入鹿&lt;/strong&gt;&lt;/td&gt;
&lt;td&gt;× 蘚我入鹿 など。似た漢字と混同しないよう確認。&lt;/td&gt;
&lt;/tr&gt;
&lt;tr&gt;
&lt;td&gt;&lt;span style="color: #ff0000;"&gt;&lt;strong&gt;北里柴三郎&lt;/strong&gt;&lt;/span&gt;&lt;/td&gt;
&lt;td&gt;× 北里紫三郎。「柴」と「紫」の取り違えに注意。&lt;/td&gt;
&lt;/tr&gt;
&lt;tr&gt;
&lt;td&gt;&lt;strong&gt;西郷隆盛&lt;/strong&gt;&lt;/td&gt;
&lt;td&gt;郷の左側を「幺」にしないよう、部首の形に気をつけましょう。&lt;/td&gt;
&lt;/tr&gt;
&lt;tr&gt;
&lt;td&gt;&lt;strong&gt;壇ノ浦の戦い&lt;/strong&gt;&lt;/td&gt;
&lt;td&gt;× 旦ノ浦の戦い。「且× 旦○」と混同しないように。&lt;/td&gt;
&lt;/tr&gt;
&lt;tr&gt;
&lt;td&gt;&lt;strong&gt;延暦寺&lt;/strong&gt;&lt;/td&gt;
&lt;td&gt;× 延廷寺。暦と廷を取り違えないようにしましょう。&lt;/td&gt;
&lt;/tr&gt;
&lt;tr&gt;
&lt;td&gt;&lt;strong&gt;文禄の役&lt;/strong&gt;&lt;/td&gt;
&lt;td&gt;「禄」の左側は&lt;strong&gt;しめすへん&lt;/strong&gt;であり、「ころもへん（衤）」ではありません。&lt;/td&gt;
&lt;/tr&gt;
&lt;tr&gt;
&lt;td&gt;&lt;span style="color: #ff0000;"&gt;&lt;strong&gt;一揆&lt;/strong&gt;&lt;/span&gt;&lt;/td&gt;
&lt;td&gt;揆の右側を「発」にしがちなので、字形に注意。&lt;/td&gt;
&lt;/tr&gt;
&lt;tr&gt;
&lt;td&gt;&lt;strong&gt;太閤検地&lt;/strong&gt;&lt;/td&gt;
&lt;td&gt;× 太閣検地。「閤」と「閣」を混同しないこと。&lt;/td&gt;
&lt;/tr&gt;
&lt;tr&gt;
&lt;td&gt;&lt;strong&gt;財閥解体&lt;/strong&gt;&lt;/td&gt;
&lt;td&gt;閥の門構えの中は「伐」が正解。「代× 伐○」です。&lt;/td&gt;
&lt;/tr&gt;
&lt;tr&gt;
&lt;td&gt;&lt;strong&gt;日宋貿易&lt;/strong&gt;&lt;/td&gt;
&lt;td&gt;× 日栄貿易。宋と栄を取り違えないようにしましょう。&lt;/td&gt;
&lt;/tr&gt;
&lt;tr&gt;
&lt;td&gt;&lt;strong&gt;治安維持法&lt;/strong&gt;&lt;/td&gt;
&lt;td&gt;× 治維安持法 など、語順や漢字を入れ替えないように注意。&lt;/td&gt;
&lt;/tr&gt;
&lt;tr&gt;
&lt;td&gt;&lt;strong&gt;御成敗式目・五箇条の御誓文&lt;/strong&gt;&lt;/td&gt;
&lt;td&gt;「御」の字を「御」「ご」と正しく書き分けられるようにしておきましょう。&lt;/td&gt;
&lt;/tr&gt;
&lt;tr&gt;
&lt;td&gt;&lt;strong&gt;荘園&lt;/strong&gt;&lt;/td&gt;
&lt;td&gt;「荘」は&lt;strong&gt;くさかんむり&lt;/strong&gt;が付くことを確認。&lt;/td&gt;
&lt;/tr&gt;
&lt;tr&gt;
&lt;td&gt;&lt;strong&gt;邪馬台国&lt;/strong&gt;&lt;/td&gt;
&lt;td&gt;× 邪馬大国。「台」と「大」を混同しないように。&lt;/td&gt;
&lt;/tr&gt;
&lt;tr&gt;
&lt;td&gt;&lt;strong&gt;勘合貿易・親鸞&lt;/strong&gt;&lt;/td&gt;
&lt;td&gt;読みと漢字をしっかり一致させて覚えましょう。特に「鸞」の字は要練習です。&lt;/td&gt;
&lt;/tr&gt;
&lt;/tbody&gt;
&lt;/table&gt;
&lt;div style="border: 2px solid #8B0000; background-color: #ffb6c1; padding: 10px; display: flex; align-items: center; justify-content: center;"&gt;
&lt;p&gt;&lt;img decoding="async" style="max-width: 100px; height: auto; margin-right: 10px;" src="http://jukureiwa.com/wp-content/uploads/2019/06/cropped-END_tate_ver2.jpg" alt="受験社会専門塾「令和」のロゴ" /&gt;&lt;/p&gt;
&lt;div&gt;
&lt;p style="margin: 5px 0;"&gt;受験社会専門塾「令和」の『歴史の完成』コース：日本史を網羅的に学ぶ、深い理解のための講座&lt;/p&gt;
&lt;p&gt;&lt;a style="background-color: #8b0000; color: white; padding: 5px 10px; text-align: center; text-decoration: none; display: inline-block; font-size: 14px;" href="https://jukureiwa.com/honka/#歴史の完成"&gt;詳細を見る&lt;/a&gt;&lt;/p&gt;
&lt;/div&gt;
&lt;/div&gt;
&lt;h2&gt;公民で間違えやすい漢字&lt;/h2&gt;
&lt;p&gt;公民分野では、&lt;strong&gt;憲法・政治制度に関する用語&lt;/strong&gt;の漢字ミスが目立ちます。意味は理解していても、細かい部分を間違えると減点対象になるため、仕上げの段階で必ず確認しておきましょう。&lt;/p&gt;
&lt;h3&gt;公民用語のよくある誤り&lt;/h3&gt;
&lt;table&gt;
&lt;thead&gt;
&lt;tr&gt;
&lt;th&gt;正しい表記&lt;/th&gt;
&lt;th&gt;間違えやすい例・注意点&lt;/th&gt;
&lt;/tr&gt;
&lt;/thead&gt;
&lt;tbody&gt;
&lt;tr&gt;
&lt;td&gt;&lt;span style="color: #ff0000;"&gt;&lt;strong&gt;拒否権・正距方位図法&lt;/strong&gt;&lt;/span&gt;&lt;/td&gt;
&lt;td&gt;× 巨臣権 など、「否」を「臣」と書かないように。「距」の字形にも注意。&lt;/td&gt;
&lt;/tr&gt;
&lt;tr&gt;
&lt;td&gt;&lt;strong&gt;公共の福祉&lt;/strong&gt;&lt;/td&gt;
&lt;td&gt;「祉」は&lt;strong&gt;しめすへん&lt;/strong&gt;。衣へん（衤）と混同しないように。&lt;/td&gt;
&lt;/tr&gt;
&lt;tr&gt;
&lt;td&gt;&lt;span style="color: #ff0000;"&gt;&lt;strong&gt;弾劾裁判&lt;/strong&gt;&lt;/span&gt;&lt;/td&gt;
&lt;td&gt;× 弾刻裁判 など。「劾」の字形に注意。&lt;/td&gt;
&lt;/tr&gt;
&lt;tr&gt;
&lt;td&gt;&lt;strong&gt;社会保障&lt;/strong&gt;&lt;/td&gt;
&lt;td&gt;× 社会保証。&lt;strong&gt;保障：社会全体で支える制度&lt;/strong&gt;、&lt;strong&gt;保証：個人や会社が責任を持つ約束&lt;/strong&gt;という違いを押さえましょう。&lt;/td&gt;
&lt;/tr&gt;
&lt;tr&gt;
&lt;td&gt;&lt;strong&gt;&lt;span style="color: #ff0000;"&gt;象徴&lt;/span&gt;&lt;/strong&gt;&lt;/td&gt;
&lt;td&gt;× 微徴 など。「象」の字を省略しないよう注意。&lt;/td&gt;
&lt;/tr&gt;
&lt;/tbody&gt;
&lt;/table&gt;
&lt;div style="border: 2px solid #000080; background-color: #add8e6; padding: 10px; display: flex; align-items: center; justify-content: center;"&gt;
&lt;p&gt;&lt;img decoding="async" style="max-width: 100px; height: auto; margin-right: 10px;" src="http://jukureiwa.com/wp-content/uploads/2019/06/cropped-END_tate_ver2.jpg" alt="受験社会専門塾「令和」のロゴ" /&gt;&lt;/p&gt;
&lt;div&gt;
&lt;p style="margin: 5px 0;"&gt;受験社会専門塾「令和」の『公民の完成』コース：公民学習の苦手意識を克服、理解を深める指導&lt;/p&gt;
&lt;p&gt;&lt;a style="background-color: #000080; color: white; padding: 5px 10px; text-align: center; text-decoration: none; display: inline-block; font-size: 14px;" href="https://jukureiwa.com/honka/#公民の完成"&gt;詳細を見る&lt;/a&gt;&lt;/p&gt;
&lt;/div&gt;
&lt;/div&gt;
&lt;h2&gt;漢字ミスを減らすための勉強法&lt;/h2&gt;
&lt;p&gt;ここまでの一覧を踏まえて、実際の学習で意識したいポイントをまとめます。&lt;/p&gt;
&lt;ul&gt;
&lt;li&gt;&lt;strong&gt;「正しい漢字＋間違えやすい漢字」をペアで覚える&lt;/strong&gt;&lt;br /&gt;
例：租（正）／祖（誤）、象徴（正）／微（誤）など、&lt;br /&gt;
あえて誤字も書き出して「どこが違うか」を意識すると記憶に残りやすくなります。&lt;/li&gt;
&lt;li&gt;&lt;strong&gt;地名・人名は「地図」「年表」「人物写真」と一緒に覚える&lt;/strong&gt;&lt;br /&gt;
字面だけでなく、地理的な位置や歴史上の役割とセットで覚えると忘れにくくなります。&lt;/li&gt;
&lt;li&gt;&lt;strong&gt;練習問題のあとに必ず漢字だけを見直す時間をとる&lt;/strong&gt;&lt;br /&gt;
記号問題・選択問題だけでなく、記述や用語記入の部分を&lt;strong&gt;漢字に集中してチェック&lt;/strong&gt;しましょう。&lt;/li&gt;
&lt;li&gt;&lt;strong&gt;「よく間違える自分専用リスト」を作る&lt;/strong&gt;&lt;br /&gt;
このページのような一覧を参考に、特に自分が間違えた漢字だけを集めたノートやカードを作ると効果的です。&lt;/li&gt;
&lt;/ul&gt;
&lt;h2&gt;まとめ&lt;/h2&gt;
&lt;p&gt;中学受験の社会では、用語の意味を覚えるのと同じくらい、&lt;strong&gt;漢字を正確に書けること&lt;/strong&gt;が重要です。&lt;/p&gt;
&lt;ul&gt;
&lt;li&gt;問題を解き終わった後は、必ず&lt;span style="color: #ff0000;"&gt;見直し&lt;/span&gt;をして漢字の間違いがないかチェックする。&lt;/li&gt;
&lt;li&gt;答案を冷静に確認し、&lt;strong&gt;ケアレスミスを減らす意識&lt;/strong&gt;を持つ。&lt;/li&gt;
&lt;li&gt;意味とセットで漢字を覚え、&lt;strong&gt;読みだけの暗記にしない&lt;/strong&gt;ようにする。&lt;/li&gt;
&lt;li&gt;間違えやすい漢字は、「正しい形」と「ありがちな誤字」をセットで整理する。&lt;/li&gt;
&lt;/ul&gt;
&lt;p&gt;間違った認識のまま勉強を進めてしまうと、記憶をアップデートするのになかなか時間がかかってしまいます。&lt;br /&gt;
&lt;strong&gt;最初に正しい漢字をしっかり身につけること&lt;/strong&gt;が、結果的に最短ルートになります。日々の演習の中で、「漢字を正しく書く」意識を忘れずに取り組んでいきましょう。&lt;/p&gt;
&lt;p&gt;&lt;!-- 追加：導線強化ブロック（末尾：入塾に近い行動へ） --&gt;&lt;/p&gt;
&lt;div style="border: 2px solid #4682B4; background-color: #eef5fb; padding: 12px; margin: 18px 0; display: flex; align-items: center; justify-content: center;"&gt;
&lt;p&gt;&lt;img decoding="async" style="max-width: 88px; height: auto; margin-right: 12px;" src="http://jukureiwa.com/wp-content/uploads/2019/06/cropped-END_tate_ver2.jpg" alt="受験社会専門塾「令和」のロゴ" /&gt;&lt;/p&gt;
&lt;div&gt;
&lt;p style="margin: 5px 0;"&gt;&lt;strong&gt;保護者の方向け：&lt;/strong&gt;「理解はできているのに点が伸びない」場合、漢字ミス以外にも（知識の整理／資料の読み取り／記述の型）で失点していることがあります。状況に合わせて、短期補強か、全体設計の立て直しかを選ぶと進めやすいです。&lt;/p&gt;
&lt;p style="margin: 6px 0 0;"&gt;&lt;a style="margin-right: 10px;" href="https://jukureiwa.com/tanpatsu/" target="_blank" rel="noopener"&gt;&lt;strong&gt;単発講座&lt;/strong&gt;&lt;/a&gt;&lt;br /&gt;
&lt;a style="margin-right: 10px;" href="https://jukureiwa.com/honka/" target="_blank" rel="noopener"&gt;&lt;strong&gt;本科コース（オンライン）&lt;/strong&gt;&lt;/a&gt;&lt;br /&gt;
&lt;a href="https://jukureiwa.com/" target="_blank" rel="noopener"&gt;&lt;strong&gt;トップ&lt;/strong&gt;&lt;/a&gt;&lt;/p&gt;
&lt;p style="margin: 6px 0 0; font-size: 13px; color: #333;"&gt;運営情報：&lt;a href="https://jukureiwa.com/greeting/" target="_blank" rel="noopener"&gt;代表挨拶&lt;/a&gt;／&lt;a href="https://jukureiwa.com/company/" target="_blank" rel="noopener"&gt;会社概要&lt;/a&gt;&lt;/p&gt;
&lt;/div&gt;
&lt;/div&gt;
&lt;div style="border: 2px solid #4682B4; background-color: #b0c4de; padding: 10px; display: flex; align-items: center; justify-content: center;"&gt;
&lt;p&gt;&lt;img decoding="async" style="max-width: 100px; height: auto; margin-right: 10px;" src="http://jukureiwa.com/wp-content/uploads/2019/06/cropped-END_tate_ver2.jpg" alt="受験社会専門塾「令和」のロゴ" /&gt;&lt;/p&gt;
&lt;div&gt;
&lt;p style="margin: 5px 0;"&gt;受験社会専門塾「令和」の『受験社会の記述対策講座』：選択問題と記述問題、双方で高得点を目指す！&lt;/p&gt;
&lt;p&gt;&lt;a style="background-color: #4682b4; color: white; padding: 5px 10px; text-align: center; text-decoration: none; display: inline-block; font-size: 14px;" href="https://jukureiwa.com/tanpatsu/#受験社会の記述対策講座"&gt;詳細を見る&lt;/a&gt;&lt;/p&gt;
&lt;/div&gt;
&lt;/div&gt;
&lt;section class="veu_cta" id="veu_cta-199"&gt;&lt;h1 class="cta_title"&gt;本科「公民の完成」≪６回完結講座≫&lt;/h1&gt;&lt;div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image_exist"&gt;公民分野は受験社会の中で最も苦手意識を持っている生徒さんの多い分野です。 また、受験社会のカリキュラムの中では一番最後に配置されていることが多いので、しっかりとした説明のないまま 急ぎ足で授業を進められることが多く、また、単純に暗記することを勧められることが多い分野でもあります。
&lt;br /&gt;
&lt;br /&gt;当塾では、地歴の知識とも絡めながら「国家の理念とその実現」「現在の統治制度の背景」を軸に、 しっかりとした理解に基づいた体系的な知識を得てもらうように指導を行っていきます。&lt;/div&gt;&lt;div class="cta_body_link"&gt;&lt;a href="https://jukureiwa.com/honka/" class="btn btn-primary btn-block btn-lg" target="_blank"&gt;開講講座：本科「公民の完成」≪６回完結講座≫&lt;/a&gt;&lt;/div&gt;&lt;/div&gt;&lt;!--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</si>
  <si>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https://natsui-sansu-juku.com/col_blog/online-sansu-kobetsu-rittaizukei/
【検出された不自然ワード】
- 型
- 設計
- 整え
【本文】
------
&lt;div class="container my-4"&gt;
&lt;p&gt;&lt;!-- Hero / 導入部分 --&gt;&lt;/p&gt;
&lt;div class="card shadow-sm mb-4 border-0" style="background: linear-gradient(135deg, #283593, #00897b); color: #fff;"&gt;
&lt;div class="card-body p-4"&gt;
&lt;div class="d-flex flex-wrap justify-content-between align-items-center mb-2"&gt;&lt;span class="badge bg-warning text-dark mb-2" style="font-size: 0.8rem;"&gt;中学受験／オンライン算数&lt;/span&gt;&lt;br /&gt;
&lt;span class="badge bg-light text-dark mb-2" style="font-size: 0.75rem;"&gt;立体図形・弱点克服ガイド&lt;/span&gt;&lt;/div&gt;
&lt;h1 class="card-title mb-3" style="font-size: 1.9rem; line-height: 1.5;"&gt;立体図形を苦手にする子のためのオンライン算数活用法&lt;/h1&gt;
&lt;p class="card-text mb-0" style="font-size: 0.98rem; line-height: 1.8;"&gt;「平面はまだ何とかなるけれど、立体図形になると急に分からなくなる」「切断の問題になると、どこをどう切っているのかイメージできない」。&lt;br /&gt;
中学受験の算数では、立体図形は多くのお子さまが一気に苦手意識を持ちやすい単元です。&lt;br /&gt;
一方でオンライン算数の個別指導なら、画面上で立体を回転させたり展開したり断面を動かして見せたりできるため、&lt;br /&gt;
立体の見えない部分がぐっとイメージしやすくなることも少なくありません。&lt;br /&gt;
この記事では、立体図形が苦手になる背景から、オンライン算数個別指導の活用法、具体的な改善ステップ、ご家庭でのフォロー、教室選びのポイントまで丁寧に解説します。&lt;/p&gt;
&lt;p class="card-text mt-2 mb-0" style="font-size: 0.95rem; line-height: 1.8;"&gt;図形分野を中学受験算数全体の中でどう固めるかは、&lt;a class="text-decoration-underline" style="color: #fff;" href="https://natsui-sansu-juku.com/column/hub-zukei-hayasa/"&gt;全体像はこちら&lt;/a&gt;で整理しています。&lt;/p&gt;
&lt;/div&gt;
&lt;/div&gt;
&lt;p&gt;&lt;!-- 概要ボックス --&gt;&lt;/p&gt;
&lt;div class="alert alert-info border-0 shadow-sm mb-4" role="alert"&gt;
&lt;h2 class="h5 mb-2"&gt;この記事で分かること&lt;/h2&gt;
&lt;ul class="mb-0"&gt;
&lt;li&gt;なぜ中学受験算数の立体図形がここまで大きな弱点になりやすいのかが整理できます。&lt;/li&gt;
&lt;li&gt;オンライン算数の個別指導が、立体のイメージ不足や図の描き方の弱点をどう補えるかが分かります。&lt;/li&gt;
&lt;li&gt;三つのステップで立体図形の苦手を超える具体的な学習プロセスを確認できます。&lt;/li&gt;
&lt;li&gt;家庭でのフォローの仕方や、オンライン算数個別指導の教室や指導者を選ぶ際のチェックポイントが分かります。&lt;/li&gt;
&lt;/ul&gt;
&lt;/div&gt;
&lt;p&gt;&lt;!-- H2：背景 --&gt;&lt;/p&gt;
&lt;h2 class="h4 mt-4 mb-3 border-start border-4 border-primary ps-2"&gt;立体図形が大きな弱点になりやすい背景&lt;/h2&gt;
&lt;p&gt;まずは、なぜ立体図形が中学受験算数の中でも特に「分からない」「頭に入ってこない」と感じられやすいのか、その構造から整理してみます。&lt;br /&gt;
一見すると図形の単元の一つですが、実際には空間認知や情報整理など、いくつもの要素が絡み合っています。&lt;/p&gt;
&lt;h3 class="h5 mt-3"&gt;空間を頭の中で回転させる負荷が大きい&lt;/h3&gt;
&lt;p&gt;立体図形の問題では、次のような力が求められます。&lt;/p&gt;
&lt;ul&gt;
&lt;li&gt;立方体や直方体を頭の中で回転させる力&lt;/li&gt;
&lt;li&gt;見えていない裏側や奥側を想像する力&lt;/li&gt;
&lt;li&gt;ある面を切ったときの断面の形をイメージする力&lt;/li&gt;
&lt;/ul&gt;
&lt;p&gt;これは平面上の長さや角度を扱う問題より、はるかに空間認知の負荷が大きい作業です。&lt;br /&gt;
そのため、次のようなつまずきが起こりがちです。&lt;/p&gt;
&lt;ul&gt;
&lt;li&gt;「ここを切る」と言われても、どの面からどの面へ線を引いているのか分からない。&lt;/li&gt;
&lt;li&gt;展開図を見ても、組み立てたときにどの面とどの面がくっつくのかイメージできない。&lt;/li&gt;
&lt;li&gt;回転体の問題で、どこが円になり、どこが高さになるのか把握しきれない。&lt;/li&gt;
&lt;/ul&gt;
&lt;p&gt;これらは単なる図形の苦手というより、立体を頭の中で補う経験が不足していることに原因がある場合が多いです。&lt;/p&gt;
&lt;h3 class="h5 mt-3"&gt;ノートやテキストが二次元で情報過多になりやすい&lt;/h3&gt;
&lt;p&gt;本来は三次元の世界の話を、二次元の紙の上で表現するのが立体図形です。&lt;br /&gt;
テキストやノートでは、次のような情報が一ページに詰め込まれがちです。&lt;/p&gt;
&lt;ul&gt;
&lt;li&gt;立体図形の見取り図&lt;/li&gt;
&lt;li&gt;展開図&lt;/li&gt;
&lt;li&gt;切断後の断面図&lt;/li&gt;
&lt;/ul&gt;
&lt;p&gt;これらが一度に示されることで、&lt;/p&gt;
&lt;ul&gt;
&lt;li&gt;どれがどれと対応しているのか分からない。&lt;/li&gt;
&lt;li&gt;断面図だけ見ても、元の立体が思い出せない。&lt;/li&gt;
&lt;li&gt;線の一本一本に意味を感じられず、「ただの複雑な絵」に見えてしまう。&lt;/li&gt;
&lt;/ul&gt;
&lt;p&gt;結果として、ページを開いた瞬間に「もう無理」と感じてしまうお子さまも少なくありません。&lt;/p&gt;
&lt;h3 class="h5 mt-3"&gt;学習の段階が飛びがちで分からないまま進んでしまう&lt;/h3&gt;
&lt;p&gt;本来であれば立体図形の学習は次のような段階を踏むのが理想です。&lt;/p&gt;
&lt;ul&gt;
&lt;li&gt;箱やサイコロなどの実物に触れ、面や辺の位置関係を確かめる。&lt;/li&gt;
&lt;li&gt;実物を見ながら簡単な見取り図や展開図を自分の手で描く。&lt;/li&gt;
&lt;li&gt;図だけを見て元の立体を想像する練習をする。&lt;/li&gt;
&lt;li&gt;切断や回転体など、抽象度の高い問題に進む。&lt;/li&gt;
&lt;/ul&gt;
&lt;p&gt;しかし塾や学校の授業では、&lt;/p&gt;
&lt;ul&gt;
&lt;li&gt;実物を扱う時間が短い。&lt;/li&gt;
&lt;li&gt;すぐに図だけで理解させようとしてしまう。&lt;/li&gt;
&lt;li&gt;基礎が固まる前に入試レベルの切断や回転体の問題へ進んでしまう。&lt;/li&gt;
&lt;/ul&gt;
&lt;p&gt;その結果、立体を頭の中でイメージする土台ができる前に難問に触れることになり、&lt;br /&gt;
「立体図形は自分には無理」という気持ちが強まってしまいます。&lt;/p&gt;
&lt;p&gt;&lt;!-- 背景まとめテーブル --&gt;&lt;/p&gt;
&lt;div class="table-responsive mb-4"&gt;
&lt;table class="table table-bordered table-hover align-middle"&gt;
&lt;thead class="text-center" style="background-color: #e8eaf6;"&gt;
&lt;tr&gt;
&lt;th scope="col"&gt;つまずきの側面&lt;/th&gt;
&lt;th scope="col"&gt;よく見られる様子&lt;/th&gt;
&lt;th scope="col"&gt;背景にある要因&lt;/th&gt;
&lt;/tr&gt;
&lt;/thead&gt;
&lt;tbody&gt;
&lt;tr&gt;
&lt;td class="fw-bold"&gt;空間認知&lt;/td&gt;
&lt;td&gt;立体を頭の中で回転させられず、裏側や奥側がイメージできない。&lt;/td&gt;
&lt;td&gt;立体に触れる経験が少なく、見えない部分を補う練習が不足している。&lt;/td&gt;
&lt;/tr&gt;
&lt;tr&gt;
&lt;td class="fw-bold"&gt;情報整理&lt;/td&gt;
&lt;td&gt;見取り図と展開図、断面図の対応が分からず「複雑な絵」に見えてしまう。&lt;/td&gt;
&lt;td&gt;二次元の紙に詰め込まれた情報を整理する方法を教わっていない。&lt;/td&gt;
&lt;/tr&gt;
&lt;tr&gt;
&lt;td class="fw-bold"&gt;学習段階&lt;/td&gt;
&lt;td&gt;基礎が固まる前に切断や回転体に進み、分からないまま溜まっていく。&lt;/td&gt;
&lt;td&gt;実物から図へ、図から抽象へという段階を踏めずスピードだけが速い。&lt;/td&gt;
&lt;/tr&gt;
&lt;/tbody&gt;
&lt;/table&gt;
&lt;/div&gt;
&lt;p&gt;&lt;!-- H2：オンラインの効果 --&gt;&lt;/p&gt;
&lt;h2 class="h4 mt-4 mb-3 border-start border-4 border-success ps-2"&gt;オンライン算数 個別指導が立体図形で効果を発揮する理由&lt;/h2&gt;
&lt;p&gt;立体図形特有のつまずきを、オンライン算数の個別指導はどのようにカバーできるのでしょうか。&lt;br /&gt;
ここではオンラインならではの強みを具体的に見ていきます。&lt;/p&gt;
&lt;h3 class="h5 mt-3"&gt;画面上で立体の回転や展開や切断を動きとして見せられる&lt;/h3&gt;
&lt;p&gt;オンライン授業では、講師が画面共有を使い次のような「動きのある説明」が可能です。&lt;/p&gt;
&lt;ul&gt;
&lt;li&gt;立方体や円柱の立体モデルを少しずつ回転させ、各面の位置関係を見せる。&lt;/li&gt;
&lt;li&gt;展開図を組み立てる様子や、組み立てた立体から展開していく様子をアニメーションで見せる。&lt;/li&gt;
&lt;li&gt;切断する平面をスライドさせ、断面の形がどう変化するかを連続的に示す。&lt;/li&gt;
&lt;/ul&gt;
&lt;p&gt;紙のテキストでは一枚の図で表現されている内容を、オンラインでは連続した動きとして見せることができるため、&lt;br /&gt;
「この線はこの面とこの面の境目だったのか」「この四角形はこの四つの辺を結んだ断面だったのか」といった気づきが生まれやすくなります。&lt;/p&gt;
&lt;h3 class="h5 mt-3"&gt;手元映像で図の描き方や線の引き方を細かくチェックできる&lt;/h3&gt;
&lt;p&gt;立体図形で点差がつきやすいポイントの一つに、自分で図を描き直す力があります。&lt;br /&gt;
オンライン算数の個別指導では、手元カメラによりお子さまのノートをリアルタイムで確認できます。&lt;/p&gt;
&lt;ul&gt;
&lt;li&gt;立方体の頂点に番号を振る習慣があるか。&lt;/li&gt;
&lt;li&gt;重要な辺や面に印をつけ、意味のある線だけを増やしているか。&lt;/li&gt;
&lt;li&gt;切断の線を、どの点とどの点を結ぶか意識して引いているか。&lt;/li&gt;
&lt;/ul&gt;
&lt;p&gt;同じ立体図形の苦手でも、&lt;/p&gt;
&lt;ul&gt;
&lt;li&gt;図をそもそも描き直していないタイプ。&lt;/li&gt;
&lt;li&gt;図は描いているが情報を書き足していないタイプ。&lt;/li&gt;
&lt;li&gt;情報は書いているが、大事な点を確認する前に線を引いてしまうタイプ。&lt;/li&gt;
&lt;/ul&gt;
&lt;p&gt;といったように原因はさまざまです。&lt;br /&gt;
オンラインの個別指導なら、手元映像を通じて一人ひとり異なる「描き方の癖」をその場で修正していくことができます。&lt;/p&gt;
&lt;h3 class="h5 mt-3"&gt;思考のプロセスを可視化し、進度管理もしやすい&lt;/h3&gt;
&lt;p&gt;オンライン環境では、講師もホワイトボードアプリや図形ツールを活用できます。&lt;/p&gt;
&lt;ul&gt;
&lt;li&gt;お子さまのノートと講師のホワイトボードを並べて表示し、対応を確認する。&lt;/li&gt;
&lt;li&gt;辺や面を色分けして示し、「どの線がどこを表しているのか」を明確にする。&lt;/li&gt;
&lt;li&gt;授業で使った図やメモをスクリーンショットや教材として残す。&lt;/li&gt;
&lt;/ul&gt;
&lt;p&gt;これにより、「どのように考え、どのように線を引いたか」という思考のプロセスを残しやすくなります。&lt;br /&gt;
さらに、オンライン算数の個別指導では、&lt;/p&gt;
&lt;ul&gt;
&lt;li&gt;立方体なのか円柱なのか、どの立体が特に弱いのか。&lt;/li&gt;
&lt;li&gt;切断なのか展開図なのか、どのタイプの問題でつまずきやすいのか。&lt;/li&gt;
&lt;li&gt;図を描く段階で止まっているのか、最後の計算でミスしているのか。&lt;/li&gt;
&lt;/ul&gt;
&lt;p&gt;といった情報を講師側で整理し、回ごとの記録として蓄積できます。&lt;br /&gt;
こうした進度管理の全体像は、&lt;a class="text-decoration-underline" href="/kobetsu_online/"&gt;オンライン算数 個別指導コース&lt;/a&gt;の案内ページなどにまとめられていることが多く、一度目を通しておくとイメージがつかみやすくなります。&lt;/p&gt;
&lt;p&gt;&lt;!-- H2：改善ステップ --&gt;&lt;/p&gt;
&lt;h2 class="h4 mt-5 mb-3 border-start border-4 border-warning ps-2"&gt;立体図形の弱点を超えるための具体的な改善ステップ&lt;/h2&gt;
&lt;p&gt;ここからは、オンライン算数の個別指導を活用しながら立体図形の弱点を克服していくためのステップを三段階に分けて整理します。&lt;/p&gt;
&lt;p&gt;&lt;!-- ステップ概要カード --&gt;&lt;/p&gt;
&lt;div class="row g-3 mb-3"&gt;
&lt;div class="col-md-4"&gt;
&lt;div class="card h-100 border-0 shadow-sm"&gt;
&lt;div class="card-body"&gt;
&lt;h3 class="h6 text-muted mb-1"&gt;ステップ一&lt;/h3&gt;
&lt;h4 class="h6 fw-bold"&gt;実物と画面で立体を「見える」に変える&lt;/h4&gt;
&lt;p class="mb-0 small"&gt;手元の立体と画面上の立体を行き来しながら、面や辺や頂点の位置関係を体感的に理解します。&lt;/p&gt;
&lt;/div&gt;
&lt;/div&gt;
&lt;/div&gt;
&lt;div class="col-md-4"&gt;
&lt;div class="card h-100 border-0 shadow-sm"&gt;
&lt;div class="card-body"&gt;
&lt;h3 class="h6 text-muted mb-1"&gt;ステップ二&lt;/h3&gt;
&lt;h4 class="h6 fw-bold"&gt;図の描き方と線の引き方の型を身につける&lt;/h4&gt;
&lt;p class="mb-0 small"&gt;見取り図や展開図の描き直し方と、切断線の引き方に共通の型を作り、視覚的な整理の習慣を定着させます。&lt;/p&gt;
&lt;/div&gt;
&lt;/div&gt;
&lt;/div&gt;
&lt;div class="col-md-4"&gt;
&lt;div class="card h-100 border-0 shadow-sm"&gt;
&lt;div class="card-body"&gt;
&lt;h3 class="h6 text-muted mb-1"&gt;ステップ三&lt;/h3&gt;
&lt;h4 class="h6 fw-bold"&gt;パターン別に入試レベルで使える力にする&lt;/h4&gt;
&lt;p class="mb-0 small"&gt;立体の種類や切断のパターンごとに整理し、過去問や応用問題で再現できる力に育てます。&lt;/p&gt;
&lt;/div&gt;
&lt;/div&gt;
&lt;/div&gt;
&lt;/div&gt;
&lt;h3 class="h5 mt-3"&gt;ステップ一　実物と画面を使って立体を「見える」に変える&lt;/h3&gt;
&lt;p&gt;第一歩は、立体図形を頭の中だけで考えさせないことです。&lt;br /&gt;
オンライン授業の初期段階では、次のような取り組みが効果的です。&lt;/p&gt;
&lt;ul&gt;
&lt;li&gt;家にある箱やサイコロなどを用意し、講師と同じ向きで持ってみる。&lt;/li&gt;
&lt;li&gt;画面上の立体モデルと手元の立体を見比べ、対応する面や辺や頂点を確認する。&lt;/li&gt;
&lt;li&gt;展開図を見せつつ、どの面がどこに折りたたまれるか実物で再現する。&lt;/li&gt;
&lt;/ul&gt;
&lt;p&gt;このとき、「分かった」で終わらせるのではなく、&lt;br /&gt;
「今見えている面の裏側には何があると思うか」「この線は立体のどの辺に対応していそうか」と問いかけることで、&lt;br /&gt;
画面上の図と手元の立体を自分の言葉でリンクさせていきます。&lt;/p&gt;
&lt;h3 class="h5 mt-3"&gt;ステップ二　図の描き方と線の引き方の型を身につける&lt;/h3&gt;
&lt;p&gt;立体図形は、図を描き直すだけで急に分かりやすくなることが多い単元です。&lt;br /&gt;
ステップ二では、図の描き方と線の引き方の型を身につけます。&lt;/p&gt;
&lt;ul&gt;
&lt;li&gt;立方体の頂点にアルファベットや数字を振る習慣をつける。&lt;/li&gt;
&lt;li&gt;重要な辺や面に印をつけ、意味のある線だけを増やす。&lt;/li&gt;
&lt;li&gt;切断線は必ず「通るべき点に印を付けてから結ぶ」という順番を守る。&lt;/li&gt;
&lt;/ul&gt;
&lt;p&gt;例えば立方体の切断なら、&lt;/p&gt;
&lt;ol&gt;
&lt;li&gt;通る頂点や辺の中点に丸印を付ける。&lt;/li&gt;
&lt;li&gt;印を順番に結んで断面の多角形を描く。&lt;/li&gt;
&lt;li&gt;できた多角形の各頂点に番号を振り形を確認する。&lt;/li&gt;
&lt;/ol&gt;
&lt;p&gt;この一連の流れをオンライン授業で何度も一緒に行うことで、「立体図形の問題が出てきたらまずこう描き始める」という入り方が安定していきます。&lt;/p&gt;
&lt;h3 class="h5 mt-3"&gt;ステップ三　パターン別に過去問や応用問題で使える力にする&lt;/h3&gt;
&lt;p&gt;ステップ一と二で「見える」「描ける」土台ができてきたら、最後はパターン別のトレーニングで入試レベルの問題にも対応できる力にしていきます。&lt;/p&gt;
&lt;ul&gt;
&lt;li&gt;立方体の切断を「頂点どうし」「頂点と辺の中点」「面の中心を通る」などに分類して整理する。&lt;/li&gt;
&lt;li&gt;各パターンごとに典型的な断面の形をまとめた自分用の資料をオンラインで一緒に作成する。&lt;/li&gt;
&lt;li&gt;過去問や塾の応用問題を画面共有し、「これはどのパターンに近いか」を口頭で確認しながら解く。&lt;/li&gt;
&lt;/ul&gt;
&lt;p&gt;「この問題は頂点と辺の中点を結ぶ切断だからあのパターンに近い」「ただし条件が違うから面積の求め方は少し変える」といったやりとりを通じて、&lt;br /&gt;
立体図形はただの暗記ではなく、理解に基づいたパターン認識へと変わっていきます。&lt;/p&gt;
&lt;p&gt;&lt;!-- H2：家庭でできるフォロー --&gt;&lt;/p&gt;
&lt;h2 class="h4 mt-5 mb-3 border-start border-4 border-info ps-2"&gt;家庭でできるフォローと習慣化のサポート&lt;/h2&gt;
&lt;p&gt;オンライン算数の個別指導に任せきりにするのではなく、ご家庭での関わり方を少し工夫することで、立体図形の伸びを一段と加速させることができます。&lt;/p&gt;
&lt;h3 class="h5 mt-3"&gt;身近な立体で触って確かめる経験を増やす&lt;/h3&gt;
&lt;p&gt;特別な教材がなくても、身の回りのものがそのまま立体図形の教材になります。&lt;/p&gt;
&lt;ul&gt;
&lt;li&gt;お菓子の箱やティッシュ箱、牛乳パックなどの箱型のもの。&lt;/li&gt;
&lt;li&gt;サイコロや積み木。&lt;/li&gt;
&lt;li&gt;折り紙で作った立方体や三角すい。&lt;/li&gt;
&lt;/ul&gt;
&lt;p&gt;これらを使いながら、&lt;/p&gt;
&lt;ul&gt;
&lt;li&gt;「この箱の上の面と向かい合っている面はどこか。」&lt;/li&gt;
&lt;li&gt;「この辺と平行な辺はどれか。」&lt;/li&gt;
&lt;li&gt;「展開図にしたら、この面はどこに来そうか。」&lt;/li&gt;
&lt;/ul&gt;
&lt;p&gt;といった声かけをするだけでも、面や辺や頂点を意識するきっかけになります。&lt;br /&gt;
点数を上げることを目的とするのではなく、立体を実感する経験を増やしていく感覚が大切です。&lt;/p&gt;
&lt;h3 class="h5 mt-3"&gt;図を見る前にどんな形になりそうかを言葉で予想させる&lt;/h3&gt;
&lt;p&gt;立体図形の問題集を解くとき、ご家庭ではつい「ちゃんと図を見なさい」と注意したくなりがちです。&lt;br /&gt;
そこに一言、「図を見る前にどんな形になりそうか話してみて」と添えていただくと、思考の質が変わります。&lt;/p&gt;
&lt;ul&gt;
&lt;li&gt;切断の問題なら「断面は三角形になりそうか、四角形になりそうか。」&lt;/li&gt;
&lt;li&gt;展開図なら「この面の隣にはどの面が来そうか。」&lt;/li&gt;
&lt;/ul&gt;
&lt;p&gt;図を見ながらでも構いませんので、一度自分の言葉で予想を口にする習慣をつけることで、&lt;br /&gt;
オンライン指導で学んだイメージの引き出しが家庭学習の場面でも活用されやすくなります。&lt;/p&gt;
&lt;h3 class="h5 mt-3"&gt;できたかどうかより何が見えるようになったかを認める&lt;/h3&gt;
&lt;p&gt;立体図形は、努力がすぐ点数に直結しにくい単元です。&lt;br /&gt;
保護者の方には、点数だけでなく「見えるようになってきた部分」に注目していただくことをおすすめします。&lt;/p&gt;
&lt;ul&gt;
&lt;li&gt;面の名前を自分から言えるようになってきたこと。&lt;/li&gt;
&lt;li&gt;切る前に通る点を全てチェックしようとしていること。&lt;/li&gt;
&lt;li&gt;展開図の向きを自分なりに考えようとしていること。&lt;/li&gt;
&lt;/ul&gt;
&lt;p&gt;こうした変化を具体的な言葉で認めることで、「立体図形はずっと苦手」という自己イメージが、&lt;br /&gt;
「少しずつ見えるようになってきた」という前向きな感覚へと変わっていきます。&lt;/p&gt;
&lt;p&gt;&lt;!-- H2：教室・指導者の選び方 --&gt;&lt;/p&gt;
&lt;h2 class="h4 mt-5 mb-3 border-start border-4 border-secondary ps-2"&gt;立体図形に強いオンライン算数 個別指導の教室や指導者の選び方&lt;/h2&gt;
&lt;p&gt;最後に、立体図形の弱点克服に適したオンライン算数個別指導の教室や指導者を選ぶ際のポイントを整理します。&lt;br /&gt;
中学受験を見据えるご家庭ほど、事前に確認しておきたい項目です。&lt;/p&gt;
&lt;h3 class="h5 mt-3"&gt;立体図形の指導実績と具体的な事例があるか&lt;/h3&gt;
&lt;p&gt;体験授業や面談の際には、次のような点を質問してみると良いでしょう。&lt;/p&gt;
&lt;ul&gt;
&lt;li&gt;立方体の切断や回転体、展開図など立体図形の指導経験が豊富か。&lt;/li&gt;
&lt;li&gt;立体図形を苦手とする子どもがどのように変化したか具体的な事例を話せるか。&lt;/li&gt;
&lt;li&gt;説明に使っている教材やツールが、動きや色分けなどオンラインの利点を生かしたものになっているか。&lt;/li&gt;
&lt;/ul&gt;
&lt;h3 class="h5 mt-3"&gt;三次元表示やホワイトボードや手元カメラを活用しているか&lt;/h3&gt;
&lt;p&gt;オンラインならではの強みを活用しているかどうかは、大きな判断材料です。&lt;/p&gt;
&lt;ul&gt;
&lt;li&gt;立体モデルを回転させたり、展開したりするツールを授業に取り入れているか。&lt;/li&gt;
&lt;li&gt;ホワイトボードアプリで辺や面を色分けしながら解説してくれるか。&lt;/li&gt;
&lt;li&gt;手元カメラでノートを映し、図の描き方まで見てくれるか。&lt;/li&gt;
&lt;/ul&gt;
&lt;p&gt;こうした点が整っている教室は、「オンラインでも授業ができる」というレベルではなく、&lt;br /&gt;
「オンラインだからこそできる算数指導」を意識している教室だと言えます。&lt;/p&gt;
&lt;h3 class="h5 mt-3"&gt;宿題設計とフィードバックが立体図形の定着に向いているか&lt;/h3&gt;
&lt;p&gt;立体図形の力を定着させるためには、授業と授業の間の時間をどう使うかも重要です。&lt;/p&gt;
&lt;ul&gt;
&lt;li&gt;同じ立体で切り方だけを変えた問題をセットで出してくれるか。&lt;/li&gt;
&lt;li&gt;見取り図と展開図と断面図を関連づけて復習できるような宿題になっているか。&lt;/li&gt;
&lt;li&gt;授業後に「どのタイプの問題でつまずいていたか」を簡潔にフィードバックしてくれるか。&lt;/li&gt;
&lt;/ul&gt;
&lt;p&gt;教室全体の方針やオンライン算数コースの詳細については、&lt;br /&gt;
&lt;a href="/kobetsu_online/"&gt;オンライン算数 個別指導コース&lt;/a&gt;&lt;br /&gt;
のような案内ページにまとまっていることが多いので、比較検討の前に一度確認しておくと安心です。&lt;/p&gt;
&lt;p&gt;&lt;!-- まとめ --&gt;&lt;/p&gt;
&lt;div class="card mt-5 mb-4 border-0 shadow-sm"&gt;
&lt;div class="card-body"&gt;
&lt;h2 class="h5 mb-3"&gt;まとめ　立体図形はオンラインの見せ方と個別指導で得意分野に変えられる&lt;/h2&gt;
&lt;p&gt;立体図形は、中学受験算数の中でも空間認知の負荷が高く、苦手意識が出やすい単元です。&lt;br /&gt;
しかし実物と画面上の立体を組み合わせて「見える」経験を積み、図の描き方と線の引き方の型を整え、&lt;br /&gt;
パターン別の演習で理解を深めていけば、確実に得点源へと育てることができます。&lt;/p&gt;
&lt;p class="mb-0"&gt;オンライン算数の個別指導なら、立体の回転や展開や切断を自在に見せつつ、&lt;br /&gt;
手元映像でノートの描き方まで丁寧にチェックすることが可能です。&lt;br /&gt;
立体図形の弱点が気になり始めた段階で、&lt;br /&gt;
&lt;a href="https://natsui-sansu-juku.com/column/hub-zukei-hayasa/"&gt;全体像はこちら&lt;/a&gt;&lt;br /&gt;
も確認しながら、お子さまに合うサポートの形を検討してみてください。&lt;/p&gt;
&lt;/div&gt;
&lt;/div&gt;
&lt;/div&gt;
&lt;p&gt;&lt;!-- [ /.socialSet ] --&gt;&lt;/p&gt;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</si>
  <si>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https://natsui-sansu-juku.com/col_blog/online4/
【検出された不自然ワード】
- 型
- 固定
- 設計
【本文】
------
&lt;div class="container my-4"&gt;
&lt;p&gt;&lt;!-- ヒーロー／導入部分 --&gt;&lt;/p&gt;
&lt;div class="card shadow-sm mb-4 border-0" style="background: linear-gradient(135deg, #e3f2fd, #ffffff);"&gt;
&lt;div class="card-body p-4"&gt;
&lt;div class="d-flex flex-wrap justify-content-between align-items-center mb-2"&gt;&lt;span class="badge bg-primary text-light mb-2" style="font-size: 0.8rem;"&gt;中学受験／オンライン授業&lt;/span&gt;&lt;br /&gt;
&lt;span class="badge bg-warning text-dark mb-2" style="font-size: 0.75rem;"&gt;勉強嫌い・塾がつらいお子さんに&lt;/span&gt;&lt;/div&gt;
&lt;h1 class="card-title mb-3" style="font-size: 1.9rem; line-height: 1.5;"&gt;勉強嫌い必見！オンライン授業で中学受験対策をする４つのメリット&lt;/h1&gt;
&lt;p class="card-text mb-3" style="font-size: 0.98rem;"&gt;「勉強がキライ」「塾に行くのがつらい」「授業のペースについていけない」──&lt;br /&gt;
そんなお子さんにこそ相性が良いのが&lt;strong&gt;オンライン授業&lt;/strong&gt;です。&lt;br /&gt;
自宅から参加できるだけでなく、&lt;strong&gt;苦手な単元だけをピンポイントで学べる柔軟さ&lt;/strong&gt;があります。&lt;/p&gt;
&lt;p class="mb-2" style="font-size: 0.9rem;"&gt;本ページでは、中学受験対策としてオンライン授業を活用する際の&lt;br /&gt;
&lt;strong&gt;「４つのメリット」&lt;/strong&gt;を整理し、勉強嫌いでも続けやすい理由や、&lt;br /&gt;
他の学習法との違い、習慣化のコツまでをまとめてご紹介します。&lt;/p&gt;
&lt;p class="mb-2" style="font-size: 0.9rem;"&gt;オンライン個別を選ぶときの比較軸（失敗しない見方・チェック項目）まで含めた整理は、&lt;br /&gt;
&lt;a class="text-decoration-underline" href="https://natsui-sansu-juku.com/column/hub-online-guide/"&gt;全体像はこちら&lt;/a&gt;&lt;br /&gt;
にまとめています。&lt;/p&gt;
&lt;p class="mb-0" style="font-size: 0.9rem;"&gt;なお、具体的な授業の進め方や料金・コースの例については、&lt;br /&gt;
当塾の&lt;br /&gt;
&lt;a class="text-decoration-underline" href="https://natsui-sansu-juku.com/kobetsu_online/"&gt;&lt;br /&gt;
オンライン算数 個別指導&lt;br /&gt;
&lt;/a&gt;&lt;br /&gt;
（中学受験算数オンライン）のページもあわせてご覧ください。&lt;/p&gt;
&lt;/div&gt;
&lt;/div&gt;
&lt;p&gt;&lt;!-- この記事でわかること --&gt;&lt;/p&gt;
&lt;div class="card shadow-sm mb-4 border-0"&gt;
&lt;div class="card-body p-3 p-md-4"&gt;
&lt;h2 class="h5 mb-3"&gt;この記事でわかること&lt;/h2&gt;
&lt;ul class="mb-0"&gt;
&lt;li&gt;なぜ勉強嫌いの子ほどオンライン授業と相性が良いのか&lt;/li&gt;
&lt;li&gt;中学受験対策としてオンライン授業を選ぶ&lt;strong&gt;４つの具体的メリット&lt;/strong&gt;&lt;/li&gt;
&lt;li&gt;オンライン授業で算数の苦手分野を集中的に伸ばす考え方&lt;/li&gt;
&lt;li&gt;他の学習法と比べたときの&lt;strong&gt;中学受験算数オンライン&lt;/strong&gt;の強み&lt;/li&gt;
&lt;li&gt;偏差値推移のイメージや、オンライン授業を習慣化する仕組み&lt;/li&gt;
&lt;li&gt;オンライン授業を「三日坊主」で終わらせないための工夫&lt;/li&gt;
&lt;/ul&gt;
&lt;/div&gt;
&lt;/div&gt;
&lt;p&gt;&lt;!-- H2/H3再設計：背景→型→メリット→使い方→習慣→まとめ の順に「見出しだけ」差し替え --&gt;&lt;/p&gt;
&lt;p&gt;&lt;!-- 背景説明：勉強嫌いとオンライン授業 --&gt;&lt;/p&gt;
&lt;div class="card shadow-sm mb-4 border-0"&gt;
&lt;div class="card-body p-3 p-md-4"&gt;
&lt;h2 class="h4 mb-3"&gt;オンラインで中学受験対策を考える家庭が増える背景&lt;/h2&gt;
&lt;p&gt;中学受験では、国語・算数・理科・社会など&lt;strong&gt;複数の科目をバランスよく学ぶ必要&lt;/strong&gt;がありますが、&lt;br /&gt;
実際には「この教科だけは特に苦手」「塾のペースが速くてついていけない」と感じるお子さんも少なくありません。&lt;/p&gt;
&lt;p&gt;とくに勉強嫌いのお子さんの場合、次のような悩みを抱えやすくなります。&lt;/p&gt;
&lt;ul&gt;
&lt;li&gt;クラス全員の前で質問しづらく、分からないところをそのままにしてしまう&lt;/li&gt;
&lt;li&gt;宿題やテストの量に圧倒され、「勉強＝イヤなもの」というイメージが強くなる&lt;/li&gt;
&lt;li&gt;「また塾か…」と通塾自体がストレスになり、勉強に向かう気力が削られる&lt;/li&gt;
&lt;/ul&gt;
&lt;p&gt;こうした負担が積み重なると、学力だけでなく、勉強に向き合う気持ちも消耗してしまいます。&lt;br /&gt;
オンライン授業なら、一人ひとりの状況に合わせて&lt;strong&gt;ペースや内容を柔軟に調整&lt;/strong&gt;できるため、&lt;br /&gt;
勉強嫌いのお子さんでも「これなら続けられそう」と感じやすい環境を作りやすくなります。&lt;/p&gt;
&lt;p class="mb-0"&gt;とくに&lt;strong&gt;オンライン算数 個別指導&lt;/strong&gt;型のサービスでは、&lt;br /&gt;
カメラ越しに表情や反応を見ながら進められるため、&lt;br /&gt;
「分かったつもり」「聞き流して終わり」を防ぎやすいのも大きな特徴です。&lt;/p&gt;
&lt;/div&gt;
&lt;/div&gt;
&lt;p&gt;&lt;!-- 競合との比較セクション：先に置く（ミスマッチ防止の検索意図に対応） --&gt;&lt;/p&gt;
&lt;div class="card shadow-sm mb-4 border-0"&gt;
&lt;div class="card-body p-3 p-md-4"&gt;
&lt;h2 class="h4 mb-3"&gt;中学受験のオンライン授業は3タイプ｜集団・映像・オンライン個別&lt;/h2&gt;
&lt;p&gt;「オンライン授業」とひとことで言っても、実際にはさまざまなスタイルがあります。&lt;br /&gt;
また、通塾や家庭教師など、中学受験で選ばれやすい学習法も多岐にわたります。&lt;/p&gt;
&lt;p&gt;ここでは、代表的な学習スタイルを整理しつつ、&lt;br /&gt;
&lt;strong&gt;中学受験算数オンライン（オンライン算数 個別指導を含む）&lt;/strong&gt;の強みを比較してみましょう。&lt;/p&gt;
&lt;div class="table-responsive"&gt;
&lt;table class="table table-bordered align-middle text-center"&gt;
&lt;thead style="background-color: #e3f2fd;"&gt;
&lt;tr&gt;
&lt;th scope="col"&gt;項目&lt;/th&gt;
&lt;th scope="col"&gt;集団塾&lt;/th&gt;
&lt;th scope="col"&gt;映像授業&lt;/th&gt;
&lt;th scope="col"&gt;オンライン算数 個別指導&lt;/th&gt;
&lt;/tr&gt;
&lt;/thead&gt;
&lt;tbody&gt;
&lt;tr&gt;
&lt;th scope="row"&gt;授業スタイル&lt;/th&gt;
&lt;td&gt;一斉授業・板書中心&lt;/td&gt;
&lt;td&gt;録画された授業を視聴&lt;/td&gt;
&lt;td&gt;&lt;strong&gt;講師と１対１で対話しながら進める&lt;/strong&gt;&lt;/td&gt;
&lt;/tr&gt;
&lt;tr&gt;
&lt;th scope="row"&gt;質問のしやすさ&lt;/th&gt;
&lt;td&gt;授業後の質問時間に限定されがち&lt;/td&gt;
&lt;td&gt;その場で質問はできない&lt;/td&gt;
&lt;td&gt;授業中に&lt;strong&gt;いつでもその場で質問&lt;/strong&gt;できる&lt;/td&gt;
&lt;/tr&gt;
&lt;tr&gt;
&lt;th scope="row"&gt;苦手単元への対応&lt;/th&gt;
&lt;td&gt;クラス全体のカリキュラムに合わせる&lt;/td&gt;
&lt;td&gt;自分で苦手を選んで視聴する必要あり&lt;/td&gt;
&lt;td&gt;講師が苦手を見つけ、&lt;strong&gt;重点的にフォロー&lt;/strong&gt;&lt;/td&gt;
&lt;/tr&gt;
&lt;tr&gt;
&lt;th scope="row"&gt;続けやすさ&lt;/th&gt;
&lt;td&gt;送迎・時間の制約が大きい&lt;/td&gt;
&lt;td&gt;「見るだけ」で終わるリスクがある&lt;/td&gt;
&lt;td&gt;決まった曜日・時間で&lt;strong&gt;習慣化しやすい&lt;/strong&gt;&lt;/td&gt;
&lt;/tr&gt;
&lt;/tbody&gt;
&lt;/table&gt;
&lt;/div&gt;
&lt;p class="mb-0"&gt;特に算数は、&lt;strong&gt;「分からない」をその場で解消できるかどうか&lt;/strong&gt;が成績に直結します。&lt;br /&gt;
その意味で、講師と１対１で対話しながら進める&lt;strong&gt;中学受験算数オンライン&lt;/strong&gt;のスタイルは、&lt;br /&gt;
勉強が苦手な子・質問が苦手な子ほど力を発揮しやすい学習法と言えるでしょう。&lt;/p&gt;
&lt;/div&gt;
&lt;/div&gt;
&lt;p&gt;&lt;!-- メリット一覧のサマリ表 --&gt;&lt;/p&gt;
&lt;div class="card shadow-sm mb-4 border-0"&gt;
&lt;div class="card-body p-3 p-md-4"&gt;
&lt;h2 class="h4 mb-3"&gt;中学受験オンライン授業のメリット4つ&lt;/h2&gt;
&lt;p&gt;まずは、本記事で取り上げる&lt;strong&gt;４つのメリット&lt;/strong&gt;を一覧で整理しておきます。&lt;/p&gt;
&lt;div class="table-responsive"&gt;
&lt;table class="table table-bordered align-middle"&gt;
&lt;thead style="background-color: #e3f2fd;"&gt;
&lt;tr class="text-center"&gt;
&lt;th scope="col"&gt;メリット&lt;/th&gt;
&lt;th scope="col"&gt;ポイント&lt;/th&gt;
&lt;/tr&gt;
&lt;/thead&gt;
&lt;tbody&gt;
&lt;tr&gt;
&lt;th class="text-nowrap" scope="row"&gt;① 苦手な部分だけを集中的に学べる&lt;/th&gt;
&lt;td&gt;科目・単元を絞って、「苦手つぶし」に特化した学習ができる&lt;/td&gt;
&lt;/tr&gt;
&lt;tr&gt;
&lt;th scope="row"&gt;② 学習時間を増やせる&lt;/th&gt;
&lt;td&gt;通塾の移動時間がゼロになり、その分を演習や復習に充てられる&lt;/td&gt;
&lt;/tr&gt;
&lt;tr&gt;
&lt;th scope="row"&gt;③ 算数の苦手分野を重点的に伸ばせる&lt;/th&gt;
&lt;td&gt;差がつきやすい算数を、オンラインならではのきめ細かさでフォロー&lt;/td&gt;
&lt;/tr&gt;
&lt;tr&gt;
&lt;th scope="row"&gt;④ 進度に合わせた授業でムリ・ムダ・退屈を防げる&lt;/th&gt;
&lt;td&gt;その子に合わせたペースで授業を調整し、「ついていけない」「簡単すぎる」を解消&lt;/td&gt;
&lt;/tr&gt;
&lt;/tbody&gt;
&lt;/table&gt;
&lt;/div&gt;
&lt;p class="mb-0"&gt;ここから、それぞれのメリットを少し詳しく見ていきましょう。&lt;/p&gt;
&lt;/div&gt;
&lt;/div&gt;
&lt;p&gt;&lt;!-- メリット4つ：本編（H3だけKW寄りに差し替え／本文は不変） --&gt;&lt;/p&gt;
&lt;div class="card shadow-sm mb-4 border-0"&gt;
&lt;div class="card-body p-3 p-md-4"&gt;
&lt;h2 class="h4 mb-3"&gt;中学受験オンライン授業のメリット4つ｜続く・伸びる理由&lt;/h2&gt;
&lt;h3 class="h5 mt-2 mb-2"&gt;メリット1：中学受験の「苦手な部分だけ」を集中的に学べる&lt;/h3&gt;
&lt;p&gt;オンライン授業を受けることには、４つのメリットがあります。&lt;br /&gt;
まず&lt;strong&gt;１つめは、中学受験の「苦手な部分だけ」を集中的に学べること&lt;/strong&gt;です。&lt;/p&gt;
&lt;p&gt;中学受験では複数の科目があり、その中にはどうしても苦手なものが出てきます。&lt;br /&gt;
集団授業ではクラス全員に合わせてカリキュラムが進むため、&lt;br /&gt;
「自分だけつまずいている単元」をじっくり復習する時間がとりにくいのが実情です。&lt;/p&gt;
&lt;ul&gt;
&lt;li&gt;オンラインなら&lt;strong&gt;一人ひとりに合わせた指導&lt;/strong&gt;がしやすい&lt;/li&gt;
&lt;li&gt;苦手な単元を&lt;strong&gt;ピンポイントで学習&lt;/strong&gt;できる&lt;/li&gt;
&lt;li&gt;講師の目が届きやすく、理解度を細かく確認しやすい&lt;/li&gt;
&lt;/ul&gt;
&lt;p class="mb-0"&gt;オンラインだからこそ、生徒の表情や反応を見ながら、&lt;br /&gt;
中学受験に向けて&lt;strong&gt;効率よく苦手克服&lt;/strong&gt;ができるのです。&lt;/p&gt;
&lt;h3 class="h5 mt-4 mb-2"&gt;メリット2：中学受験の学習時間を増やせる&lt;/h3&gt;
&lt;p&gt;&lt;strong&gt;２つめのメリットは、中学受験の学習時間を増やせること&lt;/strong&gt;です。&lt;/p&gt;
&lt;p&gt;多くのご家庭では通塾を前提に学習を進めていますが、塾には当然&lt;strong&gt;「往復の移動時間」&lt;/strong&gt;が必要です。&lt;br /&gt;
「この時間をそのまま受験勉強に使えたら…」と思ったことはないでしょうか。&lt;/p&gt;
&lt;ul&gt;
&lt;li&gt;オンラインなら&lt;strong&gt;自宅で授業を受けられる&lt;/strong&gt;&lt;/li&gt;
&lt;li&gt;塾までの移動・待ち時間がなくなり、&lt;strong&gt;移動のロスがゼロ&lt;/strong&gt;になる&lt;/li&gt;
&lt;li&gt;浮いた時間を、演習や復習、自主学習に回せる&lt;/li&gt;
&lt;/ul&gt;
&lt;p&gt;特に塾が遠いご家庭にとって、オンラインは&lt;strong&gt;学習時間を増やせる大きな手段&lt;/strong&gt;になります。&lt;br /&gt;
「時間はあるのに、移動で削られてしまう」というもったいなさを解消できるのがオンライン授業です。&lt;/p&gt;
&lt;h3 class="h5 mt-4 mb-2"&gt;メリット3：中学受験で差がつきやすい算数の「苦手分野」を重点的に伸ばせる&lt;/h3&gt;
&lt;p&gt;&lt;strong&gt;３つめのメリットは、中学受験で差がつきやすい算数の「苦手分野を重点的に伸ばせる」こと&lt;/strong&gt;です。&lt;/p&gt;
&lt;p&gt;掛け算・割り算・面積・体積・割合・速さなど、中学受験の算数には多くの分野があります。&lt;br /&gt;
教室の集団授業では、一人ひとりに目が行き届きにくく、&lt;br /&gt;
「実は分かっていないのに、その単元が終わってしまった」という状態になりがちです。&lt;/p&gt;
&lt;ul&gt;
&lt;li&gt;オンラインなら、生徒の状況が画面越しでも&lt;strong&gt;把握しやすい&lt;/strong&gt;&lt;/li&gt;
&lt;li&gt;途中式や表情を見ながら、理解不足の部分を&lt;strong&gt;丁寧に指導&lt;/strong&gt;できる&lt;/li&gt;
&lt;li&gt;苦手な分野だけ時間を多めにとり、繰り返し演習することも可能&lt;/li&gt;
&lt;/ul&gt;
&lt;p class="mb-0"&gt;&lt;strong&gt;算数の苦手を放置しない指導&lt;/strong&gt;ができることが、オンラインの大きな強みです。&lt;br /&gt;
合否を分ける算数だからこそ、オンラインで集中的に底上げしていく価値があります。&lt;/p&gt;
&lt;h3 class="h5 mt-4 mb-2"&gt;メリット4：進捗度に合わせた授業で「ついていけない」「退屈」が減る&lt;/h3&gt;
&lt;p&gt;&lt;strong&gt;４つめのメリットは、進捗度に合わせて学習できること&lt;/strong&gt;です。&lt;/p&gt;
&lt;p&gt;同じ「中学受験」という目標に向かっていても、&lt;br /&gt;
学習のスピードや理解度は生徒によって大きく異なります。&lt;/p&gt;
&lt;ul&gt;
&lt;li&gt;理解が追いつかず、授業中に困ってしまう子&lt;/li&gt;
&lt;li&gt;内容が簡単すぎて、だんだん退屈になってしまう子&lt;/li&gt;
&lt;/ul&gt;
&lt;p&gt;こうしたギャップは、集団授業ではどうしても生まれてしまいます。&lt;br /&gt;
しかしオンラインであれば、&lt;/p&gt;
&lt;ul&gt;
&lt;li&gt;&lt;strong&gt;その子に合ったペースで柔軟に授業を調整&lt;/strong&gt;できる&lt;/li&gt;
&lt;li&gt;分かっていないところは立ち止まって丁寧に確認できる&lt;/li&gt;
&lt;li&gt;すでに理解している内容はテンポよく進められる&lt;/li&gt;
&lt;/ul&gt;
&lt;p&gt;自分に合った進度でオンライン授業を受けることで、&lt;br /&gt;
わからない部分を放置することもなく、簡単すぎて退屈することもありません。&lt;/p&gt;
&lt;p class="mb-0"&gt;&lt;strong&gt;オンラインなら、楽しく、中学受験に向けた学習が続けられるはずです。&lt;/strong&gt;&lt;/p&gt;
&lt;/div&gt;
&lt;/div&gt;
&lt;p&gt;&lt;!-- 中盤 CTAボックス（章として意味が立つ見出しに差し替え／本文は不変） --&gt;&lt;/p&gt;
&lt;div class="card shadow-sm border-0 my-4" style="background-color: #fff3cd;"&gt;
&lt;div class="card-body p-4 p-md-5"&gt;
&lt;div class="row align-items-center g-3"&gt;
&lt;div class="col-md-8"&gt;
&lt;h2 class="h5 fw-bold mb-3"&gt;中学受験は「算数だけオンライン」でも回る：まずは１〜２か月から&lt;/h2&gt;
&lt;p class="mb-2"&gt;「いきなり全部オンラインに切り替えるのは不安」という場合は、&lt;br /&gt;
&lt;strong&gt;中学受験算数オンライン&lt;/strong&gt;として、算数の苦手単元だけオンラインで補強する方法もあります。&lt;/p&gt;
&lt;ul class="mb-0 small"&gt;
&lt;li&gt;５年生秋〜冬の「割合」「速さ」だけを集中的にフォロー&lt;/li&gt;
&lt;li&gt;６年生夏前に「立体図形」だけを固めておく など、ニーズに応じて設計&lt;/li&gt;
&lt;li&gt;終了時には&lt;strong&gt;「どこが伸びたか」&lt;/strong&gt;を一緒に振り返ることで、次のステップが見えやすくなります&lt;/li&gt;
&lt;/ul&gt;
&lt;/div&gt;
&lt;div class="col-md-4 text-center text-md-end"&gt;
&lt;div class="d-grid"&gt;&lt;a class="btn btn-primary btn-lg w-100 mb-2" href="https://natsui-sansu-juku.com/kobetsu_online/"&gt;&lt;br /&gt;
オンライン算数 個別指導の詳細を見る&lt;br /&gt;
&lt;/a&gt;&lt;/div&gt;
&lt;/div&gt;
&lt;/div&gt;
&lt;/div&gt;
&lt;/div&gt;
&lt;p&gt;&lt;!-- 実例・習慣化の仕組み（見出しだけ“算数オンライン”KW帯に寄せる） --&gt;&lt;/p&gt;
&lt;div class="card shadow-sm mb-4 border-0"&gt;
&lt;div class="card-body p-3 p-md-4"&gt;
&lt;h2 class="h4 mb-3"&gt;中学受験算数オンラインでこう変わる：実例と習慣化の仕組み&lt;/h2&gt;
&lt;p&gt;実際にオンライン授業を続けたとき、どのように変化が出てくるのか。&lt;br /&gt;
ここではあくまでイメージですが、&lt;strong&gt;偏差値の推移&lt;/strong&gt;や&lt;strong&gt;習慣化の仕組み&lt;/strong&gt;の一例を紹介します。&lt;/p&gt;
&lt;h3 class="h5 mt-3 mb-2"&gt;ケース１：算数偏差値40台前半 → 50台前後へ（小５）&lt;/h3&gt;
&lt;p&gt;小５の秋時点で、模試の算数偏差値が&lt;strong&gt;42〜44前後&lt;/strong&gt;で推移していたお子さんを想定してみましょう。&lt;br /&gt;
集団塾ではカリキュラムが速く進み、「割合」と「速さ」に苦手意識を抱えていました。&lt;/p&gt;
&lt;ul&gt;
&lt;li&gt;週１回・60分のオンライン授業で&lt;strong&gt;２か月間&lt;/strong&gt;だけ「割合・速さ」にテーマを絞る&lt;/li&gt;
&lt;li&gt;毎回の授業で「前回の問題の解き直し → 類題演習」という流れを固定&lt;/li&gt;
&lt;li&gt;家庭学習は「１日15分×３日分」のみを指定し、&lt;strong&gt;無理なく続けられる量&lt;/strong&gt;に調整&lt;/li&gt;
&lt;/ul&gt;
&lt;p class="mb-0"&gt;このような形で取り組むと、多くのケースで&lt;strong&gt;まず正答率が上がり、偏差値も数ポイントずつ上向き&lt;/strong&gt;になっていきます。&lt;br /&gt;
「やれば上がる」という手ごたえが、次の学習へのエンジンになります。&lt;/p&gt;
&lt;h3 class="h5 mt-4 mb-2"&gt;ケース２：塾はそのまま、算数だけオンラインで「穴埋め」&lt;/h3&gt;
&lt;p&gt;小６の春、大手塾に通いながら、算数だけ成績が伸び悩んでいるお子さんも多く見られます。&lt;br /&gt;
例えば、国語・理科・社会は偏差値55前後だが、算数だけ&lt;strong&gt;偏差値45前後&lt;/strong&gt;で足を引っ張っているケースです。&lt;/p&gt;
&lt;ul&gt;
&lt;li&gt;通塾は継続しつつ、週１回の&lt;strong&gt;オンライン算数 個別指導&lt;/strong&gt;を追加&lt;/li&gt;
&lt;li&gt;塾のテスト・テキストをもとに、&lt;strong&gt;「よく間違えるパターン」だけを抽出して対策&lt;/strong&gt;&lt;/li&gt;
&lt;li&gt;毎回の授業で「今週の塾で分からなかったところ」を洗い出し、その場で解消&lt;/li&gt;
&lt;/ul&gt;
&lt;p class="mb-0"&gt;こうした形で「穴埋め」としてオンライン授業を使うと、&lt;br /&gt;
偏差値が&lt;strong&gt;45 → 50前後&lt;/strong&gt;に上がり、志望校判定が一段階アップするケースも珍しくありません。&lt;br /&gt;
中学受験算数オンラインを「塾＋オンライン」のハイブリッドで活用するイメージです。&lt;/p&gt;
&lt;h3 class="h5 mt-4 mb-2"&gt;習慣化を支える「仕組み」のつくり方&lt;/h3&gt;
&lt;p&gt;オンライン授業は、「気が向いたときだけ受ける」形になると効果が出にくくなります。&lt;br /&gt;
続けやすくするためには、次のような&lt;strong&gt;仕組みづくり&lt;/strong&gt;が有効です。&lt;/p&gt;
&lt;ul&gt;
&lt;li&gt;&lt;strong&gt;毎週同じ曜日・同じ時間に固定する&lt;/strong&gt;&lt;br /&gt;
「空いたときにやる」ではなく、「毎週◯曜日の◯時はオンライン授業」と決めておくことで、&lt;br /&gt;
生活リズムの一部として定着しやすくなります。&lt;/li&gt;
&lt;li class="mt-2"&gt;&lt;strong&gt;授業の最後に「来週までにやること」を３つ以内に絞る&lt;/strong&gt;&lt;br /&gt;
「何をやればいいか分からない」状態をなくすために、&lt;br /&gt;
小さな宿題を明確にしておくことがポイントです。&lt;/li&gt;
&lt;li class="mt-2"&gt;&lt;strong&gt;「できたこと」を毎回振り返る&lt;/strong&gt;&lt;br /&gt;
模試の点数や偏差値だけでなく、「前より早く解けた」「ひとりで解けた問題が増えた」など、&lt;br /&gt;
小さな成功体験を積み上げていきます。&lt;/li&gt;
&lt;/ul&gt;
&lt;p class="mb-0"&gt;このような仕組みを通して、単発の勉強ではなく&lt;strong&gt;「中学受験算数オンラインの学習習慣」&lt;/strong&gt;として&lt;br /&gt;
根づかせていくことが大切です。&lt;/p&gt;
&lt;/div&gt;
&lt;/div&gt;
&lt;p&gt;&lt;!-- オンライン授業を続けるコツ（見出しだけ“続かない原因”帯へ） --&gt;&lt;/p&gt;
&lt;div class="card shadow-sm mb-4 border-0"&gt;
&lt;div class="card-body p-3 p-md-4"&gt;
&lt;h2 class="h4 mb-3"&gt;オンライン授業が続かない原因と対策：三日坊主を防ぐコツ&lt;/h2&gt;
&lt;p&gt;せっかくオンライン授業を始めても、数回で終わってしまっては効果が出にくくなります。&lt;br /&gt;
勉強嫌いのお子さんでも続けやすくするために、次のようなポイントも意識してみてください。&lt;/p&gt;
&lt;ul&gt;
&lt;li&gt;&lt;strong&gt;曜日と時間を固定する&lt;/strong&gt;&lt;br /&gt;
「空いたときにやる」ではなく、「毎週◯曜日の◯時はオンライン授業」と決めておくと習慣化しやすくなります。&lt;/li&gt;
&lt;li class="mt-2"&gt;&lt;strong&gt;授業後１０〜１５分の復習タイムをセットにする&lt;/strong&gt;&lt;br /&gt;
その日の授業で解いた問題の中から、２〜３問だけ自力で解き直す時間を取ると、&lt;br /&gt;
理解がぐっと定着しやすくなります。&lt;/li&gt;
&lt;li class="mt-2"&gt;&lt;strong&gt;「できたこと」を言葉にして褒める&lt;/strong&gt;&lt;br /&gt;
点数だけでなく、「今日はここまで進んだ」「前より早く解けた」など、&lt;br /&gt;
小さな成長に目を向けて声をかけてあげると、勉強への抵抗感がやわらぎます。&lt;/li&gt;
&lt;li class="mt-2"&gt;&lt;strong&gt;画面越しの様子をときどき保護者がチェックする&lt;/strong&gt;&lt;br /&gt;
はじめのうちは、授業がきちんと活用できているかを軽く見守り、&lt;br /&gt;
徐々に本人に任せていく形で、自立した学習へつなげていきます。&lt;/li&gt;
&lt;/ul&gt;
&lt;p class="mb-0"&gt;オンライン授業は&lt;strong&gt;使い方次第で、大きな武器にも、ただの動画視聴にもなってしまう&lt;/strong&gt;学習方法です。&lt;br /&gt;
ちょっとした工夫で「続けられる仕組み」を作っていくことが、中学受験成功への近道になります。&lt;/p&gt;
&lt;/div&gt;
&lt;/div&gt;
&lt;p&gt;&lt;!-- まとめ（見出しだけ“算数から始める”帯へ） --&gt;&lt;/p&gt;
&lt;div class="card shadow-sm mb-4 border-0"&gt;
&lt;div class="card-body p-3 p-md-4"&gt;
&lt;h2 class="h4 mb-3"&gt;まとめ：オンライン中学受験は「算数の補強」から始めると回る&lt;/h2&gt;
&lt;p&gt;改めて、中学受験対策としてオンライン授業を活用する&lt;strong&gt;４つのメリット&lt;/strong&gt;を振り返っておきましょう。&lt;/p&gt;
&lt;ul&gt;
&lt;li&gt;中学受験の&lt;strong&gt;苦手な部分だけを集中的に学べる&lt;/strong&gt;&lt;/li&gt;
&lt;li&gt;通塾時間がなくなり、&lt;strong&gt;学習時間そのものを増やせる&lt;/strong&gt;&lt;/li&gt;
&lt;li&gt;差がつきやすい算数の&lt;strong&gt;苦手分野を重点的に伸ばせる&lt;/strong&gt;&lt;/li&gt;
&lt;li&gt;進度に合わせて学習できるから、&lt;strong&gt;ムリなく・ムダなく・退屈せずに続けられる&lt;/strong&gt;&lt;/li&gt;
&lt;/ul&gt;
&lt;p&gt;勉強嫌いのお子さんにとっても、オンライン授業は、教室とは違った形で&lt;br /&gt;
「わかる」「できる」を積み重ねていける学習スタイルです。&lt;/p&gt;
&lt;p class="mb-0"&gt;「塾は合わないかもしれない」「でも中学受験はあきらめたくない」というご家庭は、&lt;br /&gt;
ぜひ一度&lt;strong&gt;中学受験算数オンライン&lt;/strong&gt;として、算数のオンライン活用も検討してみてください。&lt;br /&gt;
オンライン個別の選び方や比較の基準は&lt;br /&gt;
&lt;a class="text-decoration-underline" href="https://natsui-sansu-juku.com/column/hub-online-guide/"&gt;全体像はこちら&lt;/a&gt;&lt;br /&gt;
で整理しています。&lt;br /&gt;
サービスの詳細は当塾の&lt;br /&gt;
&lt;a class="text-decoration-underline" href="https://natsui-sansu-juku.com/kobetsu_online/"&gt;&lt;br /&gt;
オンライン算数 個別指導&lt;br /&gt;
&lt;/a&gt;&lt;br /&gt;
ページからご確認いただけます。&lt;/p&gt;
&lt;/div&gt;
&lt;/div&gt;
&lt;p&gt;&lt;!-- 関連コラム --&gt;&lt;/p&gt;
&lt;div class="card shadow-sm mb-4 border-0"&gt;
&lt;div class="card-body p-3 p-md-4"&gt;
&lt;h3 class="h5 mb-3"&gt;関連コラムはこちら&lt;/h3&gt;
&lt;blockquote class="mb-0"&gt;&lt;p&gt;&lt;a href="https://natsui-sansu-juku.com/column/onlinekobetsu3/" target="_blank" rel="noopener noreferrer"&gt;&lt;br /&gt;
中学受験算数の成績を「オンライン個別指導」で伸ばすことができる３つの理由&lt;br /&gt;
&lt;/a&gt;&lt;/p&gt;&lt;/blockquote&gt;
&lt;/div&gt;
&lt;/div&gt;
&lt;p&gt;&lt;!-- 末尾 CTA（トップページ誘導＋個別オンライン案内：PC/スマホ両対応） --&gt;&lt;/p&gt;
&lt;div class="card shadow-sm border-0 my-5" style="background: linear-gradient(135deg, #e8f5e9, #c8e6c9);"&gt;
&lt;div class="card-body p-4 p-md-5"&gt;
&lt;div class="row align-items-center g-3"&gt;
&lt;div class="col-md-8"&gt;
&lt;h2 class="h4 fw-bold mb-3"&gt;夏井算数塾の全体像を知りたい方へ&lt;/h2&gt;
&lt;p class="mb-2"&gt;教室指導とオンライン指導の両方を行う&lt;strong&gt;夏井算数塾&lt;/strong&gt;では、&lt;br /&gt;
中学受験・非受験を問わず、一人ひとりに合わせた算数指導を行っています。&lt;/p&gt;
&lt;ul class="mb-0 small"&gt;
&lt;li&gt;教室個別指導・オンライン算数 個別指導の全体像&lt;/li&gt;
&lt;li&gt;学年別コース案内・開講曜日・指導方針&lt;/li&gt;
&lt;li&gt;最新のご案内・お知らせ・各種コラムへのリンク&lt;/li&gt;
&lt;/ul&gt;
&lt;/div&gt;
&lt;div class="col-md-4 text-center text-md-end"&gt;
&lt;div class="d-grid gap-2 d-md-flex justify-content-md-end"&gt;
&lt;p&gt;&lt;a class="btn btn-primary btn-lg w-100 w-md-auto mb-2 mb-md-0" href="https://natsui-sansu-juku.com/"&gt;&lt;br /&gt;
夏井算数塾トップページへ&lt;br /&gt;
&lt;/a&gt;&lt;/p&gt;
&lt;/div&gt;
&lt;/div&gt;
&lt;/div&gt;
&lt;/div&gt;
&lt;/div&gt;
&lt;p&gt;&lt;!-- 構造化データ（Article） --&gt;&lt;br /&gt;
&lt;script type="application/ld+json"&gt;
    {
      "@context": "https://schema.org",
      "@type": "Article",
      "headline": "勉強嫌い必見！オンライン授業で中学受験対策をする４つのメリット",
      "description": "勉強嫌い・塾がつらい中学受験生に向けて、オンライン授業で中学受験対策を進める４つのメリットを解説。オンライン算数 個別指導を含む中学受験算数オンラインの特徴、集団塾や映像授業との比較、偏差値推移イメージや習慣化の仕組み、オンライン授業を三日坊主で終わらせないコツまでまとめたガイドです。",
      "author": {
        "@type": "Organization",
        "name": "夏井算数塾"
      },
      "publisher": {
        "@type": "Organization",
        "name": "夏井算数塾"
      }
    }
  &lt;/script&gt;&lt;/p&gt;
&lt;p&gt;&lt;!-- 構造化データ（FAQ） --&gt;&lt;br /&gt;
&lt;script type="application/ld+json"&gt;
    {
      "@context": "https://schema.org",
      "@type": "FAQPage",
      "mainEntity": [
        {
          "@type": "Question",
          "name": "勉強嫌いの子どもにもオンライン授業は向いていますか？",
          "acceptedAnswer": {
            "@type": "Answer",
            "text": "はい。オンライン授業は、一人ひとりのペースや苦手に合わせて内容を柔軟に調整できるため、勉強嫌いのお子さんとも相性が良い学習法です。クラス全員の前で質問する必要がなく、講師と１対１で対話できるオンライン算数 個別指導型の中学受験算数オンラインなら、分からない部分をその場で解消しやすく、「勉強が少し楽になった」と感じるきっかけを作りやすくなります。"
          }
        },
        {
          "@type": "Question",
          "name": "集団塾や映像授業と比べて、オンライン算数学習は何が違いますか？",
          "acceptedAnswer": {
            "@type": "Answer",
            "text": "集団塾は一斉授業、映像授業は録画視聴が中心で、カリキュラムに自分を合わせる必要があります。一方、オンライン算数 個別指導を含む中学受験算数オンラインでは、講師と１対１で対話しながら授業を進めるため、苦手単元を集中的に学べる点や、授業中にいつでも質問できる点が大きな違いです。通塾時間がかからないため、算数の演習や復習に時間を回しやすいのもメリットです。"
          }
        },
        {
          "@type": "Question",
          "name": "オンライン授業でも学習習慣を定着させることはできますか？",
          "acceptedAnswer": {
            "@type": "Answer",
            "text": "オンライン授業でも、毎週同じ曜日・時間に固定して受講する、授業の最後に「来週までにやること」を明確に共有する、小さな宿題と「できたこと」の振り返りをセットにするなどの仕組みを取り入れることで、十分に学習習慣を定着させることができます。中学受験算数オンラインを単発利用ではなく、生活リズムの一部として組み込むことで、三日坊主になりにくく、偏差値の伸びにもつながりやすくなります。"
          }
        }
      ]
    }
  &lt;/script&gt;&lt;/p&gt;
&lt;/div&gt;
&lt;p&gt;&lt;!-- [ /.socialSet ] --&gt;&lt;/p&gt;
&lt;div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4%2F&amp;amp;t=%E5%8B%89%E5%BC%B7%E5%AB%8C%E3%81%84%E3%81%A7%E3%82%82%E7%B6%9A%E3%81%8F%EF%BC%81%E4%B8%AD%E5%AD%A6%E5%8F%97%E9%A8%93%E7%AE%97%E6%95%B0%E3%82%AA%E3%83%B3%E3%83%A9%E3%82%A4%E3%83%B3%E6%8E%88%E6%A5%AD%E2%94%80%E2%94%804%E3%81%A4%E3%81%AE%E3%83%A1%E3%83%AA%E3%83%83%E3%83%88%E3%81%A8%E6%88%90%E5%8A%9F%E3%81%AE%E3%82%B3%E3%83%84%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4%2F&amp;amp;text=%E5%8B%89%E5%BC%B7%E5%AB%8C%E3%81%84%E3%81%A7%E3%82%82%E7%B6%9A%E3%81%8F%EF%BC%81%E4%B8%AD%E5%AD%A6%E5%8F%97%E9%A8%93%E7%AE%97%E6%95%B0%E3%82%AA%E3%83%B3%E3%83%A9%E3%82%A4%E3%83%B3%E6%8E%88%E6%A5%AD%E2%94%80%E2%94%804%E3%81%A4%E3%81%AE%E3%83%A1%E3%83%AA%E3%83%83%E3%83%88%E3%81%A8%E6%88%90%E5%8A%9F%E3%81%AE%E3%82%B3%E3%83%84%20%7C%20%E4%B8%AD%E5%AD%A6%E5%8F%97%E9%A8%93%E5%B0%82%E9%96%80%E3%80%80%E5%A4%8F%E4%BA%95%E7%AE%97%E6%95%B0%E5%A1%BE" target="_blank" &gt;&lt;span class="vk_icon_w_r_sns_x_twitter icon_sns"&gt;&lt;/span&gt;&lt;span class="sns_txt"&gt;X&lt;/span&gt;&lt;/a&gt;&lt;/li&gt;&lt;li class="sb_bluesky sb_icon"&gt;&lt;a class="sb_icon_inner" href="https://bsky.app/intent/compose?text=%E5%8B%89%E5%BC%B7%E5%AB%8C%E3%81%84%E3%81%A7%E3%82%82%E7%B6%9A%E3%81%8F%EF%BC%81%E4%B8%AD%E5%AD%A6%E5%8F%97%E9%A8%93%E7%AE%97%E6%95%B0%E3%82%AA%E3%83%B3%E3%83%A9%E3%82%A4%E3%83%B3%E6%8E%88%E6%A5%AD%E2%94%80%E2%94%804%E3%81%A4%E3%81%AE%E3%83%A1%E3%83%AA%E3%83%83%E3%83%88%E3%81%A8%E6%88%90%E5%8A%9F%E3%81%AE%E3%82%B3%E3%83%84%20%7C%20%E4%B8%AD%E5%AD%A6%E5%8F%97%E9%A8%93%E5%B0%82%E9%96%80%E3%80%80%E5%A4%8F%E4%BA%95%E7%AE%97%E6%95%B0%E5%A1%BE%0Ahttps%3A%2F%2Fnatsui-sansu-juku.com%2Fcol_blog%2Fonline4%2F" target="_blank" &gt;&lt;span class="vk_icon_w_r_sns_bluesky icon_sns"&gt;&lt;/span&gt;&lt;span class="sns_txt"&gt;Bluesky&lt;/span&gt;&lt;/a&gt;&lt;/li&gt;&lt;li class="sb_hatena sb_icon"&gt;&lt;a class="sb_icon_inner" href="//b.hatena.ne.jp/add?mode=confirm&amp;url=https%3A%2F%2Fnatsui-sansu-juku.com%2Fcol_blog%2Fonline4%2F&amp;amp;title=%E5%8B%89%E5%BC%B7%E5%AB%8C%E3%81%84%E3%81%A7%E3%82%82%E7%B6%9A%E3%81%8F%EF%BC%81%E4%B8%AD%E5%AD%A6%E5%8F%97%E9%A8%93%E7%AE%97%E6%95%B0%E3%82%AA%E3%83%B3%E3%83%A9%E3%82%A4%E3%83%B3%E6%8E%88%E6%A5%AD%E2%94%80%E2%94%804%E3%81%A4%E3%81%AE%E3%83%A1%E3%83%AA%E3%83%83%E3%83%88%E3%81%A8%E6%88%90%E5%8A%9F%E3%81%AE%E3%82%B3%E3%83%84%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sb_icon_inner"data-clipboard-text="勉強嫌いでも続く！中学受験算数オンライン授業──4つのメリットと成功のコツ | 中学受験専門　夏井算数塾 https://natsui-sansu-juku.com/col_blog/online4/"&gt;&lt;span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</si>
  <si>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https://natsui-sansu-juku.com/column/qa2/
【検出された不自然ワード】
- 型
- 整え
【本文】
------
&lt;h2&gt;中学受験Q&amp;amp;A：受験生活でよくあるお悩みと考え方&lt;/h2&gt;
&lt;p&gt;このページでは、中学受験を目指すご家庭からよく寄せられる質問にお答えします。&lt;br /&gt;
親のサポートの仕方、集団塾と個別指導塾の違い、テレビやゲームとの付き合い方、習い事との両立、過去問の進め方、志望校の選び方など、受験生活の中で必ず一度は考えるテーマばかりです。&lt;br /&gt;
動画とあわせて、文章でポイントを整理していますので、ご家庭の方針を考える際の参考にしていただければ幸いです。&lt;br /&gt;
中学受験の時期別の悩み（志望校・模試・過去問・伸び悩みなど）をまとめて整理した全体像は、&lt;a href="https://natsui-sansu-juku.com/column/hub-qa-jiki/"&gt;中学受験算数Q&amp;amp;A｜時期別の悩み整理（全体像はこちら）&lt;/a&gt;をご覧ください。&lt;br /&gt;
&lt;iframe title="YouTube video player" src="https://www.youtube.com/embed/9vGJbjp8O9c?si=5f3wTuK7IDl9_BFu" width="560" height="315" frameborder="0" allowfullscreen="allowfullscreen"&gt;&lt;/iframe&gt;&lt;/p&gt;
&lt;hr /&gt;
&lt;h2&gt;親のサポートはどれぐらい必要か？&lt;/h2&gt;
&lt;p&gt;中学受験において、親のサポートは「べったり見続ける」「まったく見ない」という極端な形ではなく、&lt;strong&gt;ちょうど良い距離感の“折衷案”&lt;/strong&gt;が理想です。&lt;br /&gt;
一定のサポートや管理は必要ですが、過干渉になりすぎると、お子さんの自立の妨げにもなってしまいます。&lt;/p&gt;
&lt;h3&gt;おすすめは「時間の管理だけをする」サポート&lt;/h3&gt;
&lt;p&gt;親御さんにおすすめしているスタンスは、&lt;strong&gt;「時間の管理だけをする」&lt;/strong&gt;というものです。具体的には、&lt;/p&gt;
&lt;ul&gt;
&lt;li&gt;何時から何時まで勉強するかを決める&lt;/li&gt;
&lt;li&gt;何曜日はどの教科に取り組むかを決める&lt;/li&gt;
&lt;/ul&gt;
&lt;p&gt;といった形で、&lt;strong&gt;学習の「枠」（開始と終了）だけを親が管理し、内容や出来具合には過度に干渉しない&lt;/strong&gt;というイメージです。&lt;/p&gt;
&lt;p&gt;もちろん、お子さんの性格・状況によって調整は必要です。しかし、&lt;/p&gt;
&lt;ul&gt;
&lt;li&gt;過干渉になって「全部親が管理しないと進まない」状態にしない&lt;/li&gt;
&lt;li&gt;放任しすぎて「勉強のリズムがまったく作れない」状態にもならない&lt;/li&gt;
&lt;/ul&gt;
&lt;p&gt;というバランスを意識しながら、&lt;strong&gt;時間管理を中心にサポートすること&lt;/strong&gt;が、親御さんにとっての大切な役割と言えるでしょう。&lt;/p&gt;
&lt;h2&gt;集団指導塾と個別指導塾は何が違うか&lt;/h2&gt;
&lt;p&gt;「集団指導」と「個別指導」は、単に形態が違うだけでなく、それぞれに明確なメリット・デメリットがあります。特に大きな違いは、&lt;strong&gt;&lt;span style="color: #ff0000;"&gt;「常に1人か、1人ではないか」&lt;/span&gt;&lt;/strong&gt;という点です。&lt;/p&gt;
&lt;h3&gt;集団指導塾の特徴&lt;/h3&gt;
&lt;ul&gt;
&lt;li&gt;周りに同じ目標を持つ生徒がいる&lt;/li&gt;
&lt;li&gt;&lt;span style="color: #0000ff;"&gt;他の生徒がどれぐらい解けるか・どれぐらい速いかをリアルに感じられる&lt;/span&gt;&lt;/li&gt;
&lt;li&gt;テストのタイム感・処理スピードについて、&lt;strong&gt;自分とのギャップを実感しやすい&lt;/strong&gt;&lt;/li&gt;
&lt;/ul&gt;
&lt;p&gt;例えば同じ計算テストで、ギリギリ2分で終わる子と、30秒で終える子が同じ教室にいると、&lt;br /&gt;
&lt;strong&gt;「自分はまだスピードを上げた方がいいんだ」&lt;/strong&gt;という感覚をリアルに持ちやすくなります。これは集団指導の大きなメリットです。&lt;/p&gt;
&lt;h3&gt;個別指導塾の特徴&lt;/h3&gt;
&lt;ul&gt;
&lt;li&gt;講師と1対1、または少人数で、&lt;strong&gt;自分のペースに合わせて指導を受けられる&lt;/strong&gt;&lt;/li&gt;
&lt;li&gt;弱点単元に絞って、集中的に対策ができる&lt;/li&gt;
&lt;li&gt;周囲との比較が少ない分、&lt;strong&gt;焦りにくい一方で「競争のリアリティ」は感じにくい&lt;/strong&gt;&lt;/li&gt;
&lt;/ul&gt;
&lt;p&gt;どちらが絶対に良い・悪いということではなく、&lt;/p&gt;
&lt;ul&gt;
&lt;li&gt;「競争の中で伸びるタイプ」か&lt;/li&gt;
&lt;li&gt;「自分のペースでじっくり積み上げるタイプ」か&lt;/li&gt;
&lt;/ul&gt;
&lt;p&gt;といったお子さんの気質と、&lt;strong&gt;ご家庭が重視したいポイント（環境・フォローの手厚さなど）&lt;/strong&gt;を踏まえて選ぶことが大切です。&lt;/p&gt;
&lt;h2&gt;テレビやゲームと勉強のバランスは？&lt;/h2&gt;
&lt;p&gt;昔からよく話題になるテーマですが、基本的な考え方は今も変わりません。&lt;br /&gt;
&lt;strong&gt;「勉強漬け」も「遊びっぱなし」も避け、時間のルールを決めてバランスを取る&lt;/strong&gt;ことが重要です。&lt;/p&gt;
&lt;h3&gt;時間を決めてバランスを取る&lt;/h3&gt;
&lt;p&gt;まず押さえたいのは、&lt;span style="color: #0000ff;"&gt;「テレビやゲームの時間をきちんと決める」&lt;/span&gt;という、ごく当たり前のルールを徹底することです。&lt;/p&gt;
&lt;ul&gt;
&lt;li&gt;勉強をする時間帯を先に決める&lt;/li&gt;
&lt;li&gt;そのうえで、「余暇」としてテレビやゲームの時間を設定する&lt;/li&gt;
&lt;/ul&gt;
&lt;h3&gt;「点数」より「頑張った時間」を評価する&lt;/h3&gt;
&lt;p&gt;ご家庭によっては、&lt;/p&gt;
&lt;ul&gt;
&lt;li&gt;「〇点取れたらゲーム1時間増やす」&lt;/li&gt;
&lt;/ul&gt;
&lt;p&gt;といった形で、成績を報酬に結び付けるケースもありますが、これはあまりおすすめできません。&lt;br /&gt;
点数が取れなかった場合、&lt;/p&gt;
&lt;ul&gt;
&lt;li&gt;「ゲームお預け → さらに勉強」という流れが続く&lt;/li&gt;
&lt;li&gt;結果として、&lt;span style="color: #0000ff;"&gt;モチベーションに良い影響を与えない&lt;/span&gt;ことが多い&lt;/li&gt;
&lt;/ul&gt;
&lt;p&gt;という問題が生じやすいからです。&lt;/p&gt;
&lt;p&gt;それよりも、&lt;strong&gt;&lt;span style="color: #ff0000;"&gt;「頑張った時間」を評価する&lt;/span&gt;&lt;/strong&gt;使い方が望ましいと考えています。&lt;/p&gt;
&lt;ul&gt;
&lt;li&gt;「今日は◯時間きちんと机に向かったから、ゲームを○分していいよ」&lt;/li&gt;
&lt;li&gt;「毎日この時間帯は勉強をやりきったら、その後はTVを見ていいよ」&lt;/li&gt;
&lt;/ul&gt;
&lt;p&gt;というように、&lt;strong&gt;勉強時間の達成を評価する形&lt;/strong&gt;でバランスを取ると、長期的にも安定しやすくなります。&lt;/p&gt;
&lt;h2&gt;習い事と受験の両立は可能か？&lt;/h2&gt;
&lt;p&gt;結論から言うと、&lt;strong&gt;両立しているご家庭は実際にかなり多くあります&lt;/strong&gt;。&lt;br /&gt;
特に、時間のかかる習い事を続けながら中学受験に挑むご家庭も少なくありません。&lt;/p&gt;
&lt;h3&gt;両立できている子の共通点&lt;/h3&gt;
&lt;p&gt;習い事と受験勉強を両立できているお子さんには、共通する特徴があります。&lt;/p&gt;
&lt;ul&gt;
&lt;li&gt;&lt;span style="color: #ff0000;"&gt;時間の使い方が元々上手&lt;/span&gt;&lt;/li&gt;
&lt;li&gt;スキマ時間をうまく埋めて、「ここでこれをやる」とスケジュールを組めている&lt;/li&gt;
&lt;li&gt;その生活を&lt;strong&gt;何年も前から続けてきた結果、時間管理が得意になっている&lt;/strong&gt;&lt;/li&gt;
&lt;/ul&gt;
&lt;p&gt;時間があればあるほど勉強する…とは限らず、&lt;br /&gt;
&lt;strong&gt;「時間が限られているからこそ、やるべきことを絞って集中する」&lt;/strong&gt;という発想ができる子は、両立もしやすい傾向にあります。&lt;/p&gt;
&lt;h3&gt;判断のポイント&lt;/h3&gt;
&lt;p&gt;両立が可能かどうかを考える際は、&lt;/p&gt;
&lt;ul&gt;
&lt;li&gt;今の生活スタイルで、勉強時間をどれだけ「効率的に」確保できるか&lt;/li&gt;
&lt;li&gt;習い事の優先度と、受験の優先度をどう位置付けるか&lt;/li&gt;
&lt;/ul&gt;
&lt;p&gt;といった点をご家庭で整理してみてください。&lt;br /&gt;
&lt;strong&gt;「時間をどれだけ有効に使えるか」&lt;/strong&gt;が両立のカギになります。&lt;/p&gt;
&lt;h2&gt;受験生がいる家庭で気を付けること&lt;/h2&gt;
&lt;p&gt;受験生のいるご家庭で特に大切なのは、&lt;strong&gt;&lt;span style="color: #ff0000;"&gt;「朝型の生活リズム」を身に付けること&lt;/span&gt;&lt;/strong&gt;です。&lt;br /&gt;
中学入試の多くは、基本的に&lt;strong&gt;朝から試験がスタート&lt;/strong&gt;します。&lt;/p&gt;
&lt;h3&gt;夜型生活が続くリスク&lt;/h3&gt;
&lt;p&gt;たとえば、&lt;/p&gt;
&lt;ul&gt;
&lt;li&gt;塾から帰宅 → 夕食 → その後に宿題・勉強を始める&lt;/li&gt;
&lt;li&gt;気づけば就寝は24時過ぎ、起床は6時半〜7時台&lt;/li&gt;
&lt;/ul&gt;
&lt;p&gt;という生活が続くと、&lt;span style="color: #0000ff;"&gt;「慢性的な睡眠不足のまま学校・塾・勉強を続ける」&lt;/span&gt;ことになります。&lt;br /&gt;
受験期にこれが続くのは、集中力・体調の面でも大きなリスクです。&lt;/p&gt;
&lt;h3&gt;小6で意識したい「朝型」のステップ&lt;/h3&gt;
&lt;p&gt;一つの目安として、小学6年生の受験生であれば、&lt;/p&gt;
&lt;ul&gt;
&lt;li&gt;夏休み：朝6時に起きて勉強をスタート&lt;/li&gt;
&lt;li&gt;秋口：5時半起床を目指す&lt;/li&gt;
&lt;li&gt;冬休み〜入試本番：朝5時起床で、漢字や計算などの基礎から勉強を始める&lt;/li&gt;
&lt;/ul&gt;
&lt;p&gt;といった形で、&lt;strong&gt;徐々に朝型にシフトしていく&lt;/strong&gt;イメージを持っておくと良いでしょう。&lt;br /&gt;
受験の特性上、&lt;span style="color: #ff0000;"&gt;「朝に頭をフル回転できる生活」が、ご家庭でどこまで整えられるか&lt;/span&gt;が重要なポイントになります。&lt;/p&gt;
&lt;p&gt;&lt;iframe title="YouTube video player" src="https://www.youtube.com/embed/sXkVUogzJng?si=WIxxw5h3lTt_Bg8B" width="560" height="315" frameborder="0" allowfullscreen="allowfullscreen"&gt;&lt;/iframe&gt;&lt;/p&gt;
&lt;h2&gt;説明会で見るべきところは？&lt;/h2&gt;
&lt;p&gt;学校説明会は数も多く、内容も多岐にわたります。&lt;br /&gt;
その中で大切なのは、&lt;strong&gt;&lt;span style="color: #ff0000;"&gt;「自分たちは何を重視して学校を選ぶのか」&lt;/span&gt;を明確にしておくこと&lt;/strong&gt;です。&lt;/p&gt;
&lt;h3&gt;事前に「見るポイント」を決めておく&lt;/h3&gt;
&lt;p&gt;学校選びで重視するポイントは、ご家庭によってさまざまです。&lt;/p&gt;
&lt;ul&gt;
&lt;li&gt;通学のしやすさ（駅からの距離・通学時間）&lt;/li&gt;
&lt;li&gt;周辺の環境（安全面・雰囲気）&lt;/li&gt;
&lt;li&gt;学校の教育内容・カリキュラム&lt;/li&gt;
&lt;li&gt;校風や生徒の雰囲気、クラブ活動&lt;/li&gt;
&lt;/ul&gt;
&lt;p&gt;何となく説明会に参加して、「なんとなく良さそうだから受けてみよう」という形で決めてしまうと、&lt;br /&gt;
&lt;span style="color: #0000ff;"&gt;入学後に「思っていたのと違う」というミスマッチ&lt;/span&gt;が起こる可能性もあります。&lt;/p&gt;
&lt;p&gt;だからこそ、&lt;/p&gt;
&lt;ul&gt;
&lt;li&gt;「この学校ではここを見てこよう」&lt;/li&gt;
&lt;li&gt;「うちの子に合いそうかどうか、特にこの点で確かめたい」&lt;/li&gt;
&lt;/ul&gt;
&lt;p&gt;といった&lt;strong&gt;チェックポイントを事前に決めてから参加すること&lt;/strong&gt;が、とても大切になります。&lt;/p&gt;
&lt;h2&gt;過去問の進め方について&lt;/h2&gt;
&lt;p&gt;志望校が固まり始める6年生の夏〜秋にかけて、多くのご家庭が悩むのが「過去問をどの順番で、どれくらい解くか」という問題です。&lt;/p&gt;
&lt;h3&gt;志望順位と「年数」の目安&lt;/h3&gt;
&lt;p&gt;基本的には、よく言われる通り、&lt;/p&gt;
&lt;ul&gt;
&lt;li&gt;志望順位の低い学校から順に過去問を解いていく&lt;/li&gt;
&lt;/ul&gt;
&lt;p&gt;という進め方が一般的です。ただし、受験校が多すぎる場合、&lt;/p&gt;
&lt;ul&gt;
&lt;li&gt;第5志望から順番に進めていたら、第1志望に手が回らなかった&lt;/li&gt;
&lt;/ul&gt;
&lt;p&gt;という事態も起こり得ます。&lt;/p&gt;
&lt;p&gt;そこで一つの目安として、&lt;/p&gt;
&lt;ul&gt;
&lt;li&gt;第5志望校：2年分程度&lt;/li&gt;
&lt;li&gt;第3志望校：3年分程度&lt;/li&gt;
&lt;li&gt;第2志望校：5年分程度&lt;/li&gt;
&lt;li&gt;第1志望校：10年分程度&lt;/li&gt;
&lt;/ul&gt;
&lt;p&gt;というように、&lt;strong&gt;志望順位に応じて「解く年数」に強弱をつける&lt;/strong&gt;方法がおすすめです。&lt;/p&gt;
&lt;h3&gt;スケジュールは必ず逆算で組む&lt;/h3&gt;
&lt;p&gt;よくあるのが、&lt;/p&gt;
&lt;ul&gt;
&lt;li&gt;1月のギリギリまで過去問が詰め込まれているスケジュール&lt;/li&gt;
&lt;/ul&gt;
&lt;p&gt;ですが、これは避けたいパターンです。&lt;br /&gt;
&lt;strong&gt;目安としては、12月中旬〜下旬（冬期講習前）までに「過去問の1周目」を終える&lt;/strong&gt;のが理想です。&lt;/p&gt;
&lt;p&gt;このゴールを基準に、&lt;/p&gt;
&lt;ul&gt;
&lt;li&gt;「どの学校をいつから始めれば、どの年数まで解けるか」を逆算して決める&lt;/li&gt;
&lt;/ul&gt;
&lt;p&gt;という形でスケジュールを組んでいきましょう。&lt;br /&gt;
塾から「9月開始」「10月開始」などの目安が提示されることもありますが、&lt;strong&gt;実際に受験する学校の数と年数から逆算して、自分に合う開始時期を考えることが重要&lt;/strong&gt;です。&lt;/p&gt;
&lt;h3&gt;過去問は「シミュレーション」として使う&lt;/h3&gt;
&lt;p&gt;過去問を解くとき、&lt;/p&gt;
&lt;ul&gt;
&lt;li&gt;1科目ごとに時間を測って解く → すぐに答え合わせ → 直し&lt;/li&gt;
&lt;/ul&gt;
&lt;p&gt;という形で進めるケースが多いですが、過去問は本来、&lt;strong&gt;&lt;span style="color: #ff0000;"&gt;「本番のシミュレーション」&lt;/span&gt;&lt;/strong&gt;として使うのが理想です。&lt;/p&gt;
&lt;ul&gt;
&lt;li&gt;できる限り本番と同じ「時間帯」で解いてみる&lt;/li&gt;
&lt;li&gt;例えば本番が朝8時開始なら、土曜日の朝8時から過去問をスタートする&lt;/li&gt;
&lt;li&gt;1科目目国語、2科目目算数…と、本番と同じ順番で解いてみる&lt;/li&gt;
&lt;/ul&gt;
&lt;p&gt;そのうえで、&lt;/p&gt;
&lt;ul&gt;
&lt;li&gt;4科目トータルで採点・振り返りをする&lt;/li&gt;
&lt;li&gt;どの教科・どの大問で失点したかを分析し、しっかり直しをする&lt;/li&gt;
&lt;/ul&gt;
&lt;p&gt;という流れが作れると、&lt;span style="color: #0000ff;"&gt;「朝にどれだけ頭が働くか」「何時間集中力がもつか」&lt;/span&gt;も含めて、本番に近い状態を体験できます。&lt;/p&gt;
&lt;h2&gt;志望校について塾の先生と意見が合わない場合&lt;/h2&gt;
&lt;p&gt;志望校選びで、塾の先生とご家庭・お子さんの意見が合わない…というケースは、決して珍しくありません。&lt;/p&gt;
&lt;h3&gt;塾の先生の視点と、受験生側の視点&lt;/h3&gt;
&lt;p&gt;塾の先生は、&lt;/p&gt;
&lt;ul&gt;
&lt;li&gt;偏差値や合格可能性&lt;/li&gt;
&lt;li&gt;過去問の得点状況&lt;/li&gt;
&lt;li&gt;他の受験生との比較やこれまでの経験&lt;/li&gt;
&lt;/ul&gt;
&lt;p&gt;などから、&lt;strong&gt;「このラインが妥当」「ここが落としどころとして現実的」&lt;/strong&gt;という判断をしています。&lt;/p&gt;
&lt;p&gt;一方で、ご家庭・お子さんには、&lt;/p&gt;
&lt;ul&gt;
&lt;li&gt;どうしても行きたい学校&lt;/li&gt;
&lt;li&gt;校風や立地、部活動などへの憧れ&lt;/li&gt;
&lt;/ul&gt;
&lt;p&gt;といった思いがありますから、&lt;strong&gt;両者の意見がズレるのは自然なこと&lt;/strong&gt;とも言えます。&lt;/p&gt;
&lt;h3&gt;「相性」を測るうえでの過去問の使い方&lt;/h3&gt;
&lt;p&gt;志望校との相性を考える際、鍵になるのが&lt;strong&gt;過去問&lt;/strong&gt;です。&lt;/p&gt;
&lt;ul&gt;
&lt;li&gt;過去問を解いてみて、何となく「点数が取りやすい」「解きやすい」と感じる → 相性が良い可能性が高い&lt;/li&gt;
&lt;li&gt;偏差値は足りているのに、過去問を何度解いても全く点数が伸びない → 以下の2パターンの可能性
&lt;ul&gt;
&lt;li&gt;&lt;strong&gt;傾向をきちんと掴まないと対応できない学校&lt;/strong&gt;（慣れれば伸びる）&lt;/li&gt;
&lt;li&gt;&lt;strong&gt;本当に相性が悪い&lt;/strong&gt;（何度解いても感覚がつかめない）&lt;/li&gt;
&lt;/ul&gt;
&lt;/li&gt;
&lt;/ul&gt;
&lt;p&gt;1回解いただけで「相性が悪い」と決めつけるのではなく、&lt;br /&gt;
&lt;strong&gt;2〜3回取り組んでも全くスコアが伸びない場合は、相性を再検討する材料になる&lt;/strong&gt;と考えてよいでしょう。&lt;/p&gt;
&lt;h3&gt;最終的な決定と「受験校のグラデーション」&lt;/h3&gt;
&lt;p&gt;意見が合わないときでも、&lt;br /&gt;
&lt;strong&gt;「自分の人生だから、最終的には自分たちで決める」&lt;/strong&gt;という姿勢も大切です。&lt;/p&gt;
&lt;p&gt;ただし、すべてを「やりたいように」決めてしまうのはリスクも大きいため、&lt;/p&gt;
&lt;ul&gt;
&lt;li&gt;安心して受験できる学校（安全校）&lt;/li&gt;
&lt;li&gt;合格可能性としては妥当な学校（実力相応校）&lt;/li&gt;
&lt;li&gt;チャレンジ校（第一志望・難関校など）&lt;/li&gt;
&lt;/ul&gt;
&lt;p&gt;というように、&lt;strong&gt;少なくとも3段階のグラデーションで受験校を組む&lt;/strong&gt;ことをおすすめします。&lt;br /&gt;
そのうえで、塾の先生の意見も参考にしながら、志望校のバランスを整えていきましょう。&lt;/p&gt;
&lt;h2&gt;まとめ：中学受験Q&amp;amp;Aを受験生活に活かすために&lt;/h2&gt;
&lt;ul&gt;
&lt;li&gt;親のサポートは、&lt;strong&gt;「時間の管理」を中心に、過干渉と放任の間のバランスを取る&lt;/strong&gt;ことが大切です。&lt;/li&gt;
&lt;li&gt;集団指導塾と個別指導塾にはそれぞれの良さがあり、&lt;strong&gt;お子さんのタイプやご家庭の方針に合わせた選択&lt;/strong&gt;が必要です。&lt;/li&gt;
&lt;li&gt;テレビやゲームは&lt;strong&gt;「頑張った時間」を評価してルール化&lt;/strong&gt;し、モチベーションを損なわない形でバランスを取りましょう。&lt;/li&gt;
&lt;li&gt;習い事との両立は、&lt;strong&gt;時間管理ができるかどうか&lt;/strong&gt;がカギ。生活スタイルを見直しながら判断することが重要です。&lt;/li&gt;
&lt;li&gt;受験生のいる家庭では、&lt;strong&gt;&lt;span style="color: #ff0000;"&gt;朝型の生活リズム&lt;/span&gt;を整える&lt;/strong&gt;ことが何より大切です。&lt;/li&gt;
&lt;li&gt;学校説明会では、事前に&lt;strong&gt;「自分たちが重視するポイント」&lt;/strong&gt;を決めてから参加し、ミスマッチを防ぎましょう。&lt;/li&gt;
&lt;li&gt;過去問は&lt;strong&gt;「シミュレーション」&lt;/strong&gt;として活用し、志望順位・年数・スケジュールを逆算して計画的に進めましょう。&lt;/li&gt;
&lt;li&gt;志望校について塾と意見が合わない場合は、&lt;strong&gt;過去問で相性を確認しつつ、受験校に安全校〜チャレンジ校までのグラデーションを持たせる&lt;/strong&gt;ことが大切です。&lt;/li&gt;
&lt;/ul&gt;
&lt;p&gt;中学受験は、ご家庭ごとの方針やお子さんの個性によって、最適な形が変わります。&lt;br /&gt;
今回のQ&amp;amp;Aを参考に、ぜひご家庭にとって一番良いスタイルを話し合いながら見つけていってください。&lt;/p&gt;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qa2%2F&amp;amp;t=%E3%80%8C%E4%B8%AD%E5%AD%A6%E5%8F%97%E9%A8%93Q%EF%BC%86A%EF%BC%882%EF%BC%89%EF%BD%9E%E8%A6%AA%E3%81%AE%E3%82%B5%E3%83%9D%E3%83%BC%E3%83%88%E3%81%A8%E5%8F%97%E9%A8%93%E7%92%B0%E5%A2%83%E3%81%AE%E6%95%B4%E3%81%88%E6%96%B9%EF%BD%9E%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qa2%2F&amp;amp;text=%E3%80%8C%E4%B8%AD%E5%AD%A6%E5%8F%97%E9%A8%93Q%EF%BC%86A%EF%BC%882%EF%BC%89%EF%BD%9E%E8%A6%AA%E3%81%AE%E3%82%B5%E3%83%9D%E3%83%BC%E3%83%88%E3%81%A8%E5%8F%97%E9%A8%93%E7%92%B0%E5%A2%83%E3%81%AE%E6%95%B4%E3%81%88%E6%96%B9%EF%BD%9E%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80%8C%E4%B8%AD%E5%AD%A6%E5%8F%97%E9%A8%93Q%EF%BC%86A%EF%BC%882%EF%BC%89%EF%BD%9E%E8%A6%AA%E3%81%AE%E3%82%B5%E3%83%9D%E3%83%BC%E3%83%88%E3%81%A8%E5%8F%97%E9%A8%93%E7%92%B0%E5%A2%83%E3%81%AE%E6%95%B4%E3%81%88%E6%96%B9%EF%BD%9E%20%7C%20%E4%B8%AD%E5%AD%A6%E5%8F%97%E9%A8%93%E5%B0%82%E9%96%80%E3%80%80%E5%A4%8F%E4%BA%95%E7%AE%97%E6%95%B0%E5%A1%BE%0Ahttps%3A%2F%2Fnatsui-sansu-juku.com%2Fcolumn%2Fqa2%2F" target="_blank" &gt;&lt;span class="vk_icon_w_r_sns_bluesky icon_sns"&gt;&lt;/span&gt;&lt;span class="sns_txt"&gt;Bluesky&lt;/span&gt;&lt;/a&gt;&lt;/li&gt;&lt;li class="sb_hatena sb_icon"&gt;&lt;a class="sb_icon_inner" href="//b.hatena.ne.jp/add?mode=confirm&amp;url=https%3A%2F%2Fnatsui-sansu-juku.com%2Fcolumn%2Fqa2%2F&amp;amp;title=%E3%80%8C%E4%B8%AD%E5%AD%A6%E5%8F%97%E9%A8%93Q%EF%BC%86A%EF%BC%882%EF%BC%89%EF%BD%9E%E8%A6%AA%E3%81%AE%E3%82%B5%E3%83%9D%E3%83%BC%E3%83%88%E3%81%A8%E5%8F%97%E9%A8%93%E7%92%B0%E5%A2%83%E3%81%AE%E6%95%B4%E3%81%88%E6%96%B9%EF%BD%9E%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sb_icon_inner"data-clipboard-text="「中学受験Q＆A（2）～親のサポートと受験環境の整え方～ | 中学受験専門　夏井算数塾 https://natsui-sansu-juku.com/column/qa2/"&gt;&lt;span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</si>
  <si>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https://natsui-sansu-juku.com/p6_a/
【検出された不自然ワード】
- 崩れ
- 型
- 手順
- 設計
- 整え
【本文】
------
&lt;p&gt;６年生前半は、「単元学習の総仕上げ」と「志望校対策の準備」を同時に進める時期です。&lt;br /&gt;
模試・テストの回数も増え、成績の上下に一喜一憂しやすくなります。&lt;/p&gt;
&lt;p&gt;しかし、ここで大切なのは “新しいことを増やす” ことよりも、&lt;br /&gt;
&lt;strong&gt;取るべき点を安定して取り切る&lt;/strong&gt;ための仕上げを進めることです。&lt;br /&gt;
学年や状況別の指導方針の全体像はこちら：&lt;a href="https://natsui-sansu-juku.com/situation/"&gt;状況別指導方針（全体像はこちら）&lt;/a&gt;&lt;/p&gt;
&lt;p style="margin:12px 0 0; padding:10px 12px; border-left:4px solid #16a34a; background:rgba(22,163,74,.06); border-radius:10px; color:#111827; line-height:1.7;"&gt;
  もし「外部の力を使うべきか迷っている」段階なら、先に  &lt;a href="https://natsui-sansu-juku.com/column/kobetsu_mayoi_judge/" style="color:#0f7a35; font-weight:900; text-decoration:none; border-bottom:2px solid rgba(22,163,74,.35);"&gt;判断材料（整理ページ）&lt;/a&gt; を見てから戻ってきても大丈夫です。
&lt;/p&gt;
&lt;div style="border: 1px solid #ddd; padding: 16px; border-radius: 8px; margin: 18px 0;"&gt;
&lt;p style="margin: 0 0 10px 0;"&gt;&lt;strong&gt;オンライン算数個別指導「ウィズ・ユー」&lt;/strong&gt;&lt;br /&gt;
小6前半の「弱点の可視化」と「志望校に合わせた優先順位」を、1対1で設計します。&lt;/p&gt;
&lt;p style="margin: 0;"&gt;&lt;a style="display: inline-block; padding: 10px 14px; border-radius: 6px; border: 1px solid #333; text-decoration: none;" href="https://natsui-sansu-juku.com/kobetsu_online/"&gt;&lt;br /&gt;
まずは学習状況をご相談ください（無料）&lt;br /&gt;
&lt;/a&gt;&lt;/p&gt;
&lt;/div&gt;
&lt;h2&gt;６年生前半の授業の特徴とは？&lt;/h2&gt;
&lt;p&gt;６年生前半は、単元学習が終盤に入り、演習の比重が高くなります。&lt;br /&gt;
また、志望校を意識した学習（過去問の準備・出題傾向の把握）も必要になり、&lt;br /&gt;
&lt;strong&gt;「やることの整理」&lt;/strong&gt;ができるかどうかで差がつきます。&lt;/p&gt;
&lt;ul&gt;
&lt;li&gt;単元は一通り終わるが、点数が安定しない子が増える&lt;/li&gt;
&lt;li&gt;模試の復習が追いつかず、弱点が散らばりやすい&lt;/li&gt;
&lt;li&gt;過去問に入る前の“準備不足”が後半に響く&lt;/li&gt;
&lt;/ul&gt;
&lt;h2&gt;６年生前半の生徒が抱えやすい問題点&lt;/h2&gt;
&lt;blockquote&gt;&lt;p&gt;ケース１：単元は終わったのに、点数が上がらない／安定しない&lt;/p&gt;&lt;/blockquote&gt;
&lt;h5&gt;〖問題点〗&lt;/h5&gt;
&lt;p&gt;知識としては「見たことがある」のに、テストになると落ちる場合、&lt;br /&gt;
原因は次のどれかに集中します。&lt;/p&gt;
&lt;ul&gt;
&lt;li&gt;解法を思い出すまでに時間がかかる&lt;/li&gt;
&lt;li&gt;典型問題は取れるが、言い回しが変わると崩れる&lt;/li&gt;
&lt;li&gt;弱点が“点”で残っていて、足を引っ張る&lt;/li&gt;
&lt;/ul&gt;
&lt;h5&gt;〖当塾で行っている対策法〗&lt;/h5&gt;
&lt;p&gt;当塾では、まず弱点を「点数に直結する形」で可視化します。&lt;/p&gt;
&lt;ul&gt;
&lt;li&gt;失点原因を「理解不足／整理不足／計算処理／時間配分」に分類する&lt;/li&gt;
&lt;li&gt;志望校レベルに必要な単元を優先し、復習順を決める&lt;/li&gt;
&lt;li&gt;類題を短い周期で回して、“思い出す速度”を上げる&lt;/li&gt;
&lt;/ul&gt;
&lt;p&gt;「分かる」ではなく「本番で取れる」状態へ仕上げます。&lt;/p&gt;
&lt;blockquote&gt;&lt;p&gt;ケース２：模試やテストの直しが追いつかず、復習が散らかる&lt;/p&gt;&lt;/blockquote&gt;
&lt;h5&gt;〖問題点〗&lt;/h5&gt;
&lt;p&gt;６年生はテストが増えるため、直しを“全部やろう”とすると破綻します。&lt;br /&gt;
結果として、&lt;/p&gt;
&lt;ul&gt;
&lt;li&gt;直しが中途半端で終わる&lt;/li&gt;
&lt;li&gt;同じミスが繰り返される&lt;/li&gt;
&lt;li&gt;復習しているのに点が伸びない&lt;/li&gt;
&lt;/ul&gt;
&lt;p&gt;という状態になりやすくなります。&lt;/p&gt;
&lt;h5&gt;〖当塾で行っている対策法〗&lt;/h5&gt;
&lt;p&gt;当塾では、直しに&lt;strong&gt;優先順位&lt;/strong&gt;をつけます。&lt;/p&gt;
&lt;ul&gt;
&lt;li&gt;「取るべき問題（頻出・典型・合否に直結）」を最優先で固める&lt;/li&gt;
&lt;li&gt;難問は“今やるべきか”を判断し、時期に応じて扱いを分ける&lt;/li&gt;
&lt;li&gt;直しは「解けなかった理由→次にどうするか」までセットで残す&lt;/li&gt;
&lt;/ul&gt;
&lt;p&gt;復習を“作業”ではなく、次の得点に直結する形に整えます。&lt;/p&gt;
&lt;blockquote&gt;&lt;p&gt;ケース３：過去問に入るのが怖い／入っても手が止まる&lt;/p&gt;&lt;/blockquote&gt;
&lt;h5&gt;〖問題点〗&lt;/h5&gt;
&lt;p&gt;過去問は、単元学習と違い「問題選択」「時間配分」が必要です。&lt;br /&gt;
準備なしで入ると、&lt;/p&gt;
&lt;ul&gt;
&lt;li&gt;最初の数問で止まり、そのまま焦って崩れる&lt;/li&gt;
&lt;li&gt;解けない問題に固執して時間切れになる&lt;/li&gt;
&lt;li&gt;直しの量が膨らんで学習が散らかる&lt;/li&gt;
&lt;/ul&gt;
&lt;p&gt;という形で、逆に不安を増やしてしまうことがあります。&lt;/p&gt;
&lt;h5&gt;〖当塾で行っている対策法〗&lt;/h5&gt;
&lt;p&gt;当塾では、過去問に入る前に「戦い方」を作ります。&lt;/p&gt;
&lt;ul&gt;
&lt;li&gt;大問ごとの“取る順番”と“見切りライン”を決める&lt;/li&gt;
&lt;li&gt;解ける問題を確実に取り切るための手順（図・式の型）を統一する&lt;/li&gt;
&lt;li&gt;直しは「次に同タイプが出たらどうするか」まで整理して蓄積する&lt;/li&gt;
&lt;/ul&gt;
&lt;p&gt;過去問を“実力測定”ではなく、合格点へ近づくための道具として運用します。&lt;/p&gt;
&lt;h2&gt;まとめ&lt;/h2&gt;
&lt;ul&gt;
&lt;li&gt;小６前半は「弱点の可視化」と「優先順位」で点数が安定する&lt;/li&gt;
&lt;li&gt;直しは“全部”ではなく“合否に直結する部分”から固める&lt;/li&gt;
&lt;li&gt;過去問は「戦い方」を作ってから入ると伸びが速い&lt;/li&gt;
&lt;/ul&gt;
&lt;div style="border: 1px solid #ddd; padding: 16px; border-radius: 8px; margin: 18px 0;"&gt;
&lt;p style="margin: 0 0 10px 0;"&gt;&lt;strong&gt;小6前半の設計が、そのまま後半の伸びに直結します。&lt;/strong&gt;&lt;/p&gt;
&lt;p style="margin: 0;"&gt;&lt;a style="display: inline-block; padding: 10px 14px; border-radius: 6px; border: 1px solid #333; text-decoration: none;" href="https://natsui-sansu-juku.com/kobetsu_online/"&gt;&lt;br /&gt;
オンライン個別指導「ウィズ・ユー」を見る&lt;br /&gt;
&lt;/a&gt;&lt;/p&gt;
&lt;/div&gt;
&lt;div style="border:1px solid rgba(22,163,74,.25); background:rgba(22,163,74,.06); border-radius:14px; padding:14px 14px; margin:18px 0;"&gt;
&lt;div style="margin:0 0 6px; font-weight:900; color:#111827; font-size:1.05rem; line-height:1.4;"&gt;
    外部の力を使うべきか迷っている方へ
  &lt;/div&gt;
&lt;p style="margin:0 0 10px; color:#6b7280; font-size:.92rem; line-height:1.7;"&gt;
    ※状況を整理するための判断材料です。
  &lt;/p&gt;
&lt;ul style="margin:0 0 12px; padding-left:18px; color:#111827; line-height:1.7;"&gt;
&lt;li style="margin:0 0 6px;"&gt;授業を聴いて帰ってきたはずだが、翌日に残らない&lt;/li&gt;
&lt;li style="margin:0 0 6px;"&gt;宿題と直しが回らず、積み残し化している&lt;/li&gt;
&lt;li style="margin:0 0 0;"&gt;後手に回りすぎて、何から手を付けるべきか分からない&lt;/li&gt;
&lt;/ul&gt;
&lt;div style="display:flex; flex-wrap:wrap; gap:10px;"&gt;
    &lt;a href="https://natsui-sansu-juku.com/column/kobetsu_mayoi_judge/"
       style="display:inline-flex; align-items:center; justify-content:center; text-decoration:none; font-weight:900; border-radius:12px; padding:10px 12px; background:#16a34a; color:#ffffff;"&gt;&lt;br /&gt;
      判断材料を見る&lt;br /&gt;
    &lt;/a&gt;&lt;br /&gt;
    &lt;a href="https://natsui-sansu-juku.com/inquiry/"
       style="display:inline-flex; align-items:center; justify-content:center; text-decoration:none; font-weight:900; border-radius:12px; padding:10px 12px; background:#ffffff; color:#0f7a35; border:1px solid rgba(22,163,74,.55);"&gt;&lt;br /&gt;
      相談する&lt;br /&gt;
    &lt;/a&gt;
  &lt;/div&gt;
&lt;/div&gt;
&lt;section class="veu_cta" id="veu_cta-31796"&gt;&lt;h1 class="cta_title"&gt;動画：中学受験Q&amp;A&lt;/h1&gt;&lt;div class="cta_body"&gt;&lt;div class="cta_body_image cta_body_image_right"&gt;&lt;a href="https://natsui-sansu-juku.com/ct/%e4%b8%ad%e5%ad%a6%e5%8f%97%e9%a8%93q%ef%bc%86%ef%bd%81/"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image_exist"&gt;中学受験についての親御さんの悩みやお子さんの問題に答えるQ&amp;amp;A動画です。経験に基づくアドバイスを通じて、中学受験に関する情報とサポートを提供しています。&lt;/div&gt;&lt;div class="cta_body_link"&gt;&lt;a href="https://natsui-sansu-juku.com/ct/%e4%b8%ad%e5%ad%a6%e5%8f%97%e9%a8%93q%ef%bc%86%ef%bd%81/" class="btn btn-primary btn-block btn-lg" target="_blank"&gt;動画：中学受験Q&amp;amp;A&lt;/a&gt;&lt;/div&gt;&lt;/div&gt;&lt;!--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href="//www.facebook.com/sharer.php?src=bm&amp;u=https%3A%2F%2Fnatsui-sansu-juku.com%2Fp6_a%2F&amp;amp;t=%E5%B0%8F%EF%BC%96%E5%89%8D%E5%8D%8A%20%7C%20%E4%B8%AD%E5%AD%A6%E5%8F%97%E9%A8%93%E5%B0%82%E9%96%80%E3%80%80%E5%A4%8F%E4%BA%95%E7%AE%97%E6%95%B0%E5%A1%BE"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href="//twitter.com/intent/tweet?url=https%3A%2F%2Fnatsui-sansu-juku.com%2Fp6_a%2F&amp;amp;text=%E5%B0%8F%EF%BC%96%E5%89%8D%E5%8D%8A%20%7C%20%E4%B8%AD%E5%AD%A6%E5%8F%97%E9%A8%93%E5%B0%82%E9%96%80%E3%80%80%E5%A4%8F%E4%BA%95%E7%AE%97%E6%95%B0%E5%A1%BE" target="_blank" &gt;&lt;span class="vk_icon_w_r_sns_x_twitter icon_sns"&gt;&lt;/span&gt;&lt;span class="sns_txt"&gt;X&lt;/span&gt;&lt;/a&gt;&lt;/li&gt;&lt;li class="sb_bluesky sb_icon"&gt;&lt;a class="sb_icon_inner" href="https://bsky.app/intent/compose?text=%E5%B0%8F%EF%BC%96%E5%89%8D%E5%8D%8A%20%7C%20%E4%B8%AD%E5%AD%A6%E5%8F%97%E9%A8%93%E5%B0%82%E9%96%80%E3%80%80%E5%A4%8F%E4%BA%95%E7%AE%97%E6%95%B0%E5%A1%BE%0Ahttps%3A%2F%2Fnatsui-sansu-juku.com%2Fp6_a%2F" target="_blank" &gt;&lt;span class="vk_icon_w_r_sns_bluesky icon_sns"&gt;&lt;/span&gt;&lt;span class="sns_txt"&gt;Bluesky&lt;/span&gt;&lt;/a&gt;&lt;/li&gt;&lt;li class="sb_hatena sb_icon"&gt;&lt;a class="sb_icon_inner" href="//b.hatena.ne.jp/add?mode=confirm&amp;url=https%3A%2F%2Fnatsui-sansu-juku.com%2Fp6_a%2F&amp;amp;title=%E5%B0%8F%EF%BC%96%E5%89%8D%E5%8D%8A%20%7C%20%E4%B8%AD%E5%AD%A6%E5%8F%97%E9%A8%93%E5%B0%82%E9%96%80%E3%80%80%E5%A4%8F%E4%BA%95%E7%AE%97%E6%95%B0%E5%A1%BE"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sb_icon_inner"data-clipboard-text="小６前半 | 中学受験専門　夏井算数塾 https://natsui-sansu-juku.com/p6_a/"&gt;&lt;span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</si>
  <si>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https://natsui-sansu-juku.com/sapix-2/
【検出された不自然ワード】
- 型
- 結論だけ
- 設計
- 整え
【本文】
------
&lt;p&gt;&lt;!-- 導入文 --&gt;&lt;/p&gt;
&lt;p&gt;SAPIX（サピックス）は、首都圏を中心に最難関校の合格者を多く輩出している中学受験塾です。一方で、授業スピードや宿題量、テストによるクラス替えなど独特の仕組みがあり、「合う／合わない」が出やすい塾でもあります。&lt;/p&gt;
&lt;p&gt;このページでは、SAPIXの全体像をつかむために、指導方針（討論型授業）・クラス編成（αなど）・テスト（組分け/マンスリー）・通塾頻度・年間費用の目安・教材（プリント運用）・家庭の負担感までを、塾選びの観点で整理しました。&lt;/p&gt;
&lt;p&gt;先に結論だけ知りたい方は、「SAPIXが向いているタイプ」「メリットとデメリット」「家庭教師・個別指導との併用」から読むと、判断が早くなるはずです。&lt;/p&gt;
&lt;p&gt;なお、主要塾ごとの対策や併用時の考え方をまとめたページは、&lt;a href="https://natsui-sansu-juku.com/school/"&gt;塾別対策（全体像はこちら）&lt;/a&gt;で確認できます。&lt;/p&gt;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&lt;h2&gt;SAPIX（サピックス）の特徴概要&lt;/h2&gt;
&lt;p&gt;SAPIXは首都圏を中心に、最難関校への多数の合格者を輩出している大手進学塾です。討論式授業や大量の演習プリント、頻繁なクラス替えなど独自のスタイルを持ち、非常に実績の高い一方で相性が分かれやすい塾としても知られています。&lt;/p&gt;
&lt;ul&gt;
&lt;li&gt;&lt;strong&gt;最難関校の合格率が高い&lt;/strong&gt;&lt;/li&gt;
&lt;li&gt;&lt;strong&gt;討論式・対話型授業&lt;/strong&gt;で思考力・記述力を鍛える&lt;/li&gt;
&lt;li&gt;宿題・プリント量が多く、&lt;strong&gt;学習量・負荷ともに高い&lt;/strong&gt;&lt;/li&gt;
&lt;li&gt;&lt;strong&gt;クラス替えが頻繁&lt;/strong&gt;で競争環境が強い&lt;/li&gt;
&lt;li&gt;&lt;strong&gt;プリント主体&lt;/strong&gt;で復習中心の徹底学習スタイル&lt;/li&gt;
&lt;/ul&gt;
&lt;p&gt;&lt;a href="https://natsui-sansu-juku.com/column/sapix/"&gt;&lt;img fetchpriority="high" decoding="async" class="alignnone size-large" src="https://natsui-sansu-juku.com/wp-content/uploads/2019/01/図6-1024x213.png" alt="サピックスの教育方針や特徴をまとめた図表" width="750" height="156" /&gt;&lt;/a&gt;&lt;/p&gt;
&lt;h2&gt;指導方針と授業の特徴&lt;/h2&gt;
&lt;h3&gt;討論式・対話型の授業スタイル&lt;/h3&gt;
&lt;p&gt;SAPIXでは、講師が一方的に説明する授業ではなく、&lt;strong&gt;児童が自ら考え、表現する「討論型授業」&lt;/strong&gt;を重視しています。&lt;/p&gt;
&lt;ul&gt;
&lt;li&gt;講師が授業で多くの問いを投げかける&lt;/li&gt;
&lt;li&gt;児童自身が考えを言語化する場が多い&lt;/li&gt;
&lt;li&gt;&lt;strong&gt;思考力・記述力の育成&lt;/strong&gt;が中心&lt;/li&gt;
&lt;/ul&gt;
&lt;p&gt;家庭学習で復習する前提のため、「&lt;strong&gt;塾で考え、家で定着させる&lt;/strong&gt;」というスタイルです。&lt;/p&gt;
&lt;h3&gt;低学年：先取りより「考える姿勢」の育成&lt;/h3&gt;
&lt;p&gt;1〜3年生は週1回のみ。先取りよりも、問題と向き合う「考える習慣」を大切にしています。&lt;/p&gt;
&lt;ul&gt;
&lt;li&gt;低学年は週1回&lt;/li&gt;
&lt;li&gt;難問を大量に解くのではなく、&lt;strong&gt;思考のプロセス&lt;/strong&gt;を鍛える&lt;/li&gt;
&lt;/ul&gt;
&lt;h3&gt;高学年：短期間で一気に仕上げる受験設計&lt;/h3&gt;
&lt;p&gt;4年生以降は一気にペースが上がります。&lt;/p&gt;
&lt;ul&gt;
&lt;li&gt;社会以外：4〜5年で単元のほぼ全範囲を学習&lt;/li&gt;
&lt;li&gt;社会：4年〜6年夏前に全範囲終了&lt;/li&gt;
&lt;li&gt;6年生：総復習・実戦演習・志望校別対策&lt;/li&gt;
&lt;/ul&gt;
&lt;h3&gt;志望校別・校舎別の対策&lt;/h3&gt;
&lt;p&gt;校舎ごとに在籍生徒の志望校傾向に応じた対策を実施。必要に応じて「他校舎の学校別講座」だけを受講するケースもあります。&lt;/p&gt;
&lt;blockquote&gt;&lt;p&gt;「SAPIXは、最難関校の入試に向けた教材・対策の質と量は大手塾でも群を抜いている」&lt;/p&gt;&lt;/blockquote&gt;
&lt;h2&gt;クラス編成とテストシステム&lt;/h2&gt;
&lt;h3&gt;クラス構成&lt;/h3&gt;
&lt;ul&gt;
&lt;li&gt;最上位：&lt;strong&gt;α（アルファ）クラス&lt;/strong&gt;&lt;/li&gt;
&lt;li&gt;15〜20名程度／1クラス&lt;/li&gt;
&lt;li&gt;成績により&lt;strong&gt;頻繁にクラス替え&lt;/strong&gt;&lt;/li&gt;
&lt;/ul&gt;
&lt;h3&gt;テストの種類&lt;/h3&gt;
&lt;ul&gt;
&lt;li&gt;&lt;strong&gt;マンスリーテスト&lt;/strong&gt;：復習内容中心&lt;/li&gt;
&lt;li&gt;&lt;strong&gt;組分けテスト&lt;/strong&gt;：範囲なしの実力テスト&lt;/li&gt;
&lt;li&gt;低学年：2ヶ月に1回&lt;/li&gt;
&lt;li&gt;高学年：毎月&lt;/li&gt;
&lt;/ul&gt;
&lt;p&gt;マンスリーで得点し、徐々にクラスアップを狙うのが基本方針。&lt;/p&gt;
&lt;h3&gt;強い競争環境とプレッシャー&lt;/h3&gt;
&lt;blockquote&gt;&lt;p&gt;「階ごとに上位／下位クラスが分かれ、保護者会もクラス別。塾全体が“小さな社会の縮図”のよう。」&lt;/p&gt;&lt;/blockquote&gt;
&lt;p&gt;競争を力に変えられる子には飛躍の場になりますが、&lt;strong&gt;プレッシャーに弱いタイプには負担が大きい&lt;/strong&gt;です。&lt;/p&gt;
&lt;h2&gt;カリキュラムと通塾スケジュール&lt;/h2&gt;
&lt;h3&gt;通塾頻度（例：東京校）&lt;/h3&gt;
&lt;ul&gt;
&lt;li&gt;1〜3年：週1回&lt;/li&gt;
&lt;li&gt;4年：週2回&lt;/li&gt;
&lt;li&gt;5年：週3回&lt;/li&gt;
&lt;li&gt;6年前期：週3回&lt;/li&gt;
&lt;li&gt;6年後期：週4回&lt;/li&gt;
&lt;/ul&gt;
&lt;h3&gt;時間帯の例&lt;/h3&gt;
&lt;ul&gt;
&lt;li&gt;4・5年：17:00〜20:00&lt;/li&gt;
&lt;li&gt;6年：平日17:00〜21:00＋土曜14:00〜19:00&lt;/li&gt;
&lt;/ul&gt;
&lt;p&gt;特に6年で&lt;strong&gt;土特・SS（サンデーサピックス）&lt;/strong&gt;が加わり、学習密度が急増します。&lt;/p&gt;
&lt;h3&gt;年間費用の目安&lt;/h3&gt;
&lt;ul&gt;
&lt;li&gt;1年：約18万円&lt;/li&gt;
&lt;li&gt;4年：約56万円&lt;/li&gt;
&lt;li&gt;5年：約71万円&lt;/li&gt;
&lt;li&gt;6年：約130万円&lt;/li&gt;
&lt;/ul&gt;
&lt;p&gt;他塾より高めですが、&lt;strong&gt;追加費用は比較的少なめ&lt;/strong&gt;です。&lt;/p&gt;
&lt;h2&gt;教材・プリント運用の特徴&lt;/h2&gt;
&lt;h3&gt;主な教材&lt;/h3&gt;
&lt;ul&gt;
&lt;li&gt;&lt;strong&gt;デイリーサピックス&lt;/strong&gt;（授業用）&lt;/li&gt;
&lt;li&gt;&lt;strong&gt;デイリーサポート&lt;/strong&gt;（演習）&lt;/li&gt;
&lt;li&gt;&lt;strong&gt;基礎力トレーニング&lt;/strong&gt;&lt;/li&gt;
&lt;li&gt;&lt;strong&gt;ウィークリーサピックス&lt;/strong&gt;（土曜特訓など）&lt;/li&gt;
&lt;/ul&gt;
&lt;p&gt;教科書形式ではなく、&lt;strong&gt;毎回プリント配布&lt;/strong&gt;。復習前提の学習設計です。&lt;/p&gt;
&lt;h3&gt;プリント管理は家庭の大仕事&lt;/h3&gt;
&lt;ul&gt;
&lt;li&gt;放置するとプリントが散乱しやすい&lt;/li&gt;
&lt;li&gt;必要なプリントを見失うこともある&lt;/li&gt;
&lt;li&gt;多くの家庭が&lt;strong&gt;保護者主導でファイリング体制&lt;/strong&gt;を整える&lt;/li&gt;
&lt;/ul&gt;
&lt;p&gt;整理が苦手な子は学習効率が落ちがちで、家庭の支援が重要です。&lt;/p&gt;
&lt;h2&gt;授業外フォローと保護者の負担&lt;/h2&gt;
&lt;h3&gt;フォロー体制&lt;/h3&gt;
&lt;ul&gt;
&lt;li&gt;願書の書き方説明会（6年11月）&lt;/li&gt;
&lt;li&gt;面接指導・模試&lt;/li&gt;
&lt;li&gt;個別面談（6年6月／11月）&lt;/li&gt;
&lt;li&gt;必要に応じて随時相談&lt;/li&gt;
&lt;/ul&gt;
&lt;h3&gt;お弁当・実務負担&lt;/h3&gt;
&lt;p&gt;通常は不要ですが、長時間テストや特訓では必要になります。&lt;/p&gt;
&lt;ul&gt;
&lt;li&gt;GS特訓3日&lt;/li&gt;
&lt;li&gt;SS特訓14日&lt;/li&gt;
&lt;li&gt;正月特訓4日&lt;/li&gt;
&lt;/ul&gt;
&lt;p&gt;プリント整理・宿題管理など、家庭の負担は大きめです。&lt;/p&gt;
&lt;h2&gt;SAPIXが向いているタイプ&lt;/h2&gt;
&lt;blockquote&gt;&lt;p&gt;「競争をモチベーションに変えられる子、算数が得意な子は特に相性が良い。」&lt;/p&gt;&lt;/blockquote&gt;
&lt;ul&gt;
&lt;li&gt;&lt;strong&gt;競争心が強い&lt;/strong&gt;&lt;/li&gt;
&lt;li&gt;&lt;strong&gt;学習習慣・自己管理力&lt;/strong&gt;がある&lt;/li&gt;
&lt;li&gt;多い宿題をこなせる&lt;/li&gt;
&lt;li&gt;算数の思考を楽しめる&lt;/li&gt;
&lt;li&gt;入室テストを余裕を持って突破できる&lt;/li&gt;
&lt;/ul&gt;
&lt;h3&gt;保護者の覚悟も必要&lt;/h3&gt;
&lt;ul&gt;
&lt;li&gt;大量の教材・宿題の&lt;strong&gt;取捨選択と管理&lt;/strong&gt;&lt;/li&gt;
&lt;li&gt;スケジュール・体調管理&lt;/li&gt;
&lt;li&gt;記述中心科目の&lt;strong&gt;家庭フォロー&lt;/strong&gt;&lt;/li&gt;
&lt;/ul&gt;
&lt;h2&gt;メリットとデメリット&lt;/h2&gt;
&lt;h3&gt;メリット&lt;/h3&gt;
&lt;ul&gt;
&lt;li&gt;&lt;strong&gt;最難関校への圧倒的合格実績&lt;/strong&gt;&lt;/li&gt;
&lt;li&gt;緻密なカリキュラムと大量演習で早期から力がつく&lt;/li&gt;
&lt;li&gt;算数は5年で基礎が完了し応用スパイラルへ&lt;/li&gt;
&lt;li&gt;&lt;strong&gt;頻繁なクラス替え&lt;/strong&gt;で競争意識が高まる&lt;/li&gt;
&lt;li&gt;過去問演習に早く入れる進度&lt;/li&gt;
&lt;/ul&gt;
&lt;h3&gt;デメリット&lt;/h3&gt;
&lt;ul&gt;
&lt;li&gt;カリキュラムが&lt;strong&gt;上位前提で難度が高い&lt;/strong&gt;&lt;/li&gt;
&lt;li&gt;弱点補強の時間が取りにくい&lt;/li&gt;
&lt;li&gt;6年は応用中心で基本確認が難しい&lt;/li&gt;
&lt;li&gt;クラス昇降が&lt;strong&gt;精神的負担&lt;/strong&gt;になりやすい&lt;/li&gt;
&lt;li&gt;プリント整理が大変・家庭負担が大きい&lt;/li&gt;
&lt;/ul&gt;
&lt;h2&gt;家庭教師・個別指導との併用&lt;/h2&gt;
&lt;p&gt;SAPIXは課題量が多く、&lt;strong&gt;トップ2割は自走できる&lt;/strong&gt;一方、それ以下の層は授業についていくのが精一杯になりがちです。&lt;/p&gt;
&lt;ul&gt;
&lt;li&gt;課題に追われて&lt;strong&gt;塾嫌いになるケース&lt;/strong&gt;もある&lt;/li&gt;
&lt;li&gt;家庭でのフォローが難しい場合、&lt;strong&gt;家庭教師・個別併用&lt;/strong&gt;が有効&lt;/li&gt;
&lt;/ul&gt;
&lt;p&gt;サピックスの課題に特化した個別サービスも存在します。&lt;/p&gt;
&lt;div style="border: 2px solid #4CAF50; background-color: #e8f5e9; padding: 10px; display: flex; align-items: center; justify-content: center;"&gt;
&lt;p&gt;&lt;img decoding="async" style="max-width: 100px; height: auto; margin-right: 10px;" src="https://natsui-sansu-juku.com/wp-content/uploads/2016/12/cropped-夏井ロゴ＿文字なし3.jpg" alt="夏井算数塾ロゴ" /&gt;&lt;/p&gt;
&lt;div&gt;
&lt;p style="margin: 5px 0; color: #4caf50;"&gt;夏井算数塾オンライン個別指導：通塾せずに教室と同じ授業を受講できます&lt;/p&gt;
&lt;p&gt;&lt;a style="background-color: #4caf50; color: white; padding: 5px 10px; text-decoration: none;" href="https://natsui-sansu-juku.com/kobetsu_online/"&gt;詳細を見る&lt;/a&gt;&lt;/p&gt;
&lt;/div&gt;
&lt;/div&gt;
&lt;h2&gt;まとめ：SAPIXはどんな家庭に向く塾か？&lt;/h2&gt;
&lt;p&gt;SAPIXは、&lt;/p&gt;
&lt;ul&gt;
&lt;li&gt;最難関校を目指したい&lt;/li&gt;
&lt;li&gt;競争をプラスにできる&lt;/li&gt;
&lt;li&gt;家庭が一緒に走り切る覚悟がある&lt;/li&gt;
&lt;/ul&gt;
&lt;p&gt;という家庭にとって、非常に強力な選択肢です。&lt;/p&gt;
&lt;p&gt;一方、&lt;/p&gt;
&lt;ul&gt;
&lt;li&gt;競争が苦手&lt;/li&gt;
&lt;li&gt;自己管理がまだ弱い&lt;/li&gt;
&lt;li&gt;家庭フォローが難しい&lt;/li&gt;
&lt;/ul&gt;
&lt;p&gt;という場合は負担過多になる可能性があります。&lt;/p&gt;
&lt;p&gt;SAPIXの強みを活かしつつ、必要に応じて家庭学習や個別指導で補うことで、最適な学習環境を整えていきましょう。&lt;/p&gt;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id="veu_cta-31446"&gt;&lt;h1 class="cta_title"&gt;当塾のご紹介&lt;/h1&gt;&lt;div class="cta_body"&gt;&lt;div class="cta_body_image cta_body_image_right"&gt;&lt;a href="https://natsui-sansu-juku.com/ct/intro/" target="_blank"&gt;&lt;img width="750" height="422" src="https://natsui-sansu-juku.com/wp-content/uploads/2020/06/紹介-1024x576.jpg" class="attachment-large size-large" alt="" srcset="https://natsui-sansu-juku.com/wp-content/uploads/2020/06/紹介-1024x576.jpg 1024w, https://natsui-sansu-juku.com/wp-content/uploads/2020/06/紹介-300x169.jpg 300w, https://natsui-sansu-juku.com/wp-content/uploads/2020/06/紹介-768x432.jpg 768w, https://natsui-sansu-juku.com/wp-content/uploads/2020/06/紹介-320x180.jpg 320w, https://natsui-sansu-juku.com/wp-content/uploads/2020/06/紹介.jpg 1280w" sizes="(max-width: 750px) 100vw, 750px" /&gt;&lt;/a&gt;&lt;/div&gt;&lt;div class="cta_body_txt image_exist"&gt;夏井算数塾の個別指導の他塾と異なる点や、夏井算数塾にしかないオンライン個別指導の紹介をさせていただいております。当塾にしかないシステムをぜひご覧ください！&lt;/div&gt;&lt;div class="cta_body_link"&gt;&lt;a href="https://natsui-sansu-juku.com/ct/intro/" class="btn btn-primary btn-block btn-lg" target="_blank"&gt;当塾のご紹介&lt;/a&gt;&lt;/div&gt;&lt;/div&gt;&lt;!--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sapix-2%2F&amp;amp;t=%E3%82%B5%E3%83%94%E3%83%83%E3%82%AF%E3%82%B9%EF%BC%88SAPIX%EF%BC%89%E3%81%A8%E3%81%AF%EF%BC%9F%E7%89%B9%E5%BE%B4%E3%83%BB%E6%96%99%E9%87%91%E3%83%BB%E3%82%AF%E3%83%A9%E3%82%B9%E7%B7%A8%E6%88%90%E3%83%BB%E3%83%86%E3%82%B9%E3%83%88%E5%88%B6%E5%BA%A6%E3%82%92%E3%81%BE%E3%81%A8%E3%82%81%E3%81%A6%E8%A7%A3%E8%AA%AC%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sapix-2%2F&amp;amp;text=%E3%82%B5%E3%83%94%E3%83%83%E3%82%AF%E3%82%B9%EF%BC%88SAPIX%EF%BC%89%E3%81%A8%E3%81%AF%EF%BC%9F%E7%89%B9%E5%BE%B4%E3%83%BB%E6%96%99%E9%87%91%E3%83%BB%E3%82%AF%E3%83%A9%E3%82%B9%E7%B7%A8%E6%88%90%E3%83%BB%E3%83%86%E3%82%B9%E3%83%88%E5%88%B6%E5%BA%A6%E3%82%92%E3%81%BE%E3%81%A8%E3%82%81%E3%81%A6%E8%A7%A3%E8%AA%AC%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82%B5%E3%83%94%E3%83%83%E3%82%AF%E3%82%B9%EF%BC%88SAPIX%EF%BC%89%E3%81%A8%E3%81%AF%EF%BC%9F%E7%89%B9%E5%BE%B4%E3%83%BB%E6%96%99%E9%87%91%E3%83%BB%E3%82%AF%E3%83%A9%E3%82%B9%E7%B7%A8%E6%88%90%E3%83%BB%E3%83%86%E3%82%B9%E3%83%88%E5%88%B6%E5%BA%A6%E3%82%92%E3%81%BE%E3%81%A8%E3%82%81%E3%81%A6%E8%A7%A3%E8%AA%AC%20%7C%20%E4%B8%AD%E5%AD%A6%E5%8F%97%E9%A8%93%E5%B0%82%E9%96%80%E3%80%80%E5%A4%8F%E4%BA%95%E7%AE%97%E6%95%B0%E5%A1%BE%0Ahttps%3A%2F%2Fnatsui-sansu-juku.com%2Fsapix-2%2F" target="_blank" &gt;&lt;span class="vk_icon_w_r_sns_bluesky icon_sns"&gt;&lt;/span&gt;&lt;span class="sns_txt"&gt;Bluesky&lt;/span&gt;&lt;/a&gt;&lt;/li&gt;&lt;li class="sb_hatena sb_icon"&gt;&lt;a class="sb_icon_inner" href="//b.hatena.ne.jp/add?mode=confirm&amp;url=https%3A%2F%2Fnatsui-sansu-juku.com%2Fsapix-2%2F&amp;amp;title=%E3%82%B5%E3%83%94%E3%83%83%E3%82%AF%E3%82%B9%EF%BC%88SAPIX%EF%BC%89%E3%81%A8%E3%81%AF%EF%BC%9F%E7%89%B9%E5%BE%B4%E3%83%BB%E6%96%99%E9%87%91%E3%83%BB%E3%82%AF%E3%83%A9%E3%82%B9%E7%B7%A8%E6%88%90%E3%83%BB%E3%83%86%E3%82%B9%E3%83%88%E5%88%B6%E5%BA%A6%E3%82%92%E3%81%BE%E3%81%A8%E3%82%81%E3%81%A6%E8%A7%A3%E8%AA%AC%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sb_icon_inner"data-clipboard-text="サピックス（SAPIX）とは？特徴・料金・クラス編成・テスト制度をまとめて解説 | 中学受験専門　夏井算数塾 https://natsui-sansu-juku.com/sapix-2/"&gt;&lt;span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</si>
  <si>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https://www.kokugo-trigger.com/column/jyuku/
【検出された不自然ワード】
- 崩れ
- 型
- 固定
- 設計
- 整え
【本文】
------
&lt;p&gt;&lt;!--
【SEOタイトル（titleタグ）推奨】
中学受験の国語に塾は必要？独学の限界と個別指導で伸ばす方法｜国語のトリガー
【SEOメタディスクリプション（170〜180字目安）推奨】
中学受験の国語は文章量・設問条件・記述の採点基準が絡み、独学だけでは原因特定と改善が難しいことがあります。過去問でのつまずき分析、語彙・漢字の定着チェック、苦手ジャンルに合わせた教材選定まで、国語塾を活用するメリットと注意点を整理します。
【代替タイトル案】
・中学受験 国語の塾は必要？苦手な子ほど伸びる理由と塾選びのポイント｜国語のトリガー
・国語が苦手でも伸ばせる｜入試国語の難しさと塾で補えるポイント｜国語のトリガー
【代替メタ案（短め）】
国語は「解説を読んでも分からない」「苦手ジャンルで崩れる」などが起きやすい科目。過去問対策の進め方、語彙・漢字の継続チェック、記述の添削まで、塾のサポートが効く理由をまとめます。
--&gt;&lt;/p&gt;
&lt;div class="container my-4"&gt;
&lt;p&gt;  &lt;!-- Hero --&gt;&lt;/p&gt;
&lt;section class="card shadow-sm border-0 mb-4" style="background: linear-gradient(135deg,#1a237e,#006064); color:#fff;"&gt;
&lt;div class="card-body p-4 p-md-5"&gt;
&lt;div class="d-flex flex-wrap gap-2 align-items-center mb-3"&gt;
        &lt;span class="badge bg-warning text-dark" style="font-size:.85rem;"&gt;中学受験／国語&lt;/span&gt;&lt;br /&gt;
        &lt;span class="badge bg-light text-dark" style="font-size:.85rem;"&gt;塾の必要性&lt;/span&gt;&lt;br /&gt;
        &lt;span class="badge bg-dark" style="font-size:.85rem;"&gt;学習設計&lt;/span&gt;
      &lt;/div&gt;
&lt;p&gt;      &lt;!-- WordPress側でH1（記事タイトル）が出る前提 --&gt;&lt;/p&gt;
&lt;p class="mb-3" style="font-size:1.15rem; line-height:1.95; font-weight:700;"&gt;
        国語の学習にあたり塾は必要なのでしょうか？
      &lt;/p&gt;
&lt;p class="mb-0" style="opacity:.95; line-height:1.95;"&gt;
        結論としては、&lt;strong&gt;「多くの場合、塾のサポートがあった方が伸び方が安定しやすい」&lt;/strong&gt;です。&lt;br /&gt;
        中学受験の国語は、文章理解だけでなく、&lt;strong&gt;設問条件の処理&lt;/strong&gt;や&lt;strong&gt;根拠の取り方&lt;/strong&gt;、&lt;strong&gt;記述の作り方&lt;/strong&gt;まで複合的に求められます。&lt;br /&gt;
        独学でも進められるケースはありますが、苦手意識が強い場合ほど「何を直すべきか」が見えにくく、遠回りになりやすい点に注意が必要です。
      &lt;/p&gt;
&lt;div class="mt-4 d-flex flex-wrap gap-2"&gt;
        &lt;a class="btn btn-warning text-dark" style="font-weight:700;" href="#quick"&gt;30秒で要点&lt;/a&gt;&lt;br /&gt;
        &lt;a class="btn btn-outline-light" style="font-weight:700;" href="#check"&gt;必要度チェック&lt;/a&gt;&lt;br /&gt;
        &lt;a class="btn btn-light" style="font-weight:700;" href="https://kokugo-trigger.com/concept/" target="_blank" rel="noopener noreferrer"&gt;当塾のコンセプト&lt;/a&gt;
      &lt;/div&gt;
&lt;/p&gt;&lt;/div&gt;
&lt;/section&gt;
&lt;p&gt;  &lt;!-- Quick --&gt;&lt;/p&gt;
&lt;section id="quick" class="card border-0 shadow-sm mb-4"&gt;
&lt;div class="card-body p-4"&gt;
&lt;h2 class="h5 mb-3"&gt;まずはここから（30秒で要点）&lt;/h2&gt;
&lt;div class="row g-3"&gt;
&lt;div class="col-12 col-md-4"&gt;
&lt;div class="p-3 rounded-3" style="background:#fff8f2; border:1px solid #ffd7b8;"&gt;
&lt;h3 class="h6 mb-2"&gt;入試国語は難度が高い&lt;/h3&gt;
&lt;p class="mb-0" style="line-height:1.85;"&gt;
              過去問の解説を読んでも納得できない／根拠が取れない、が起きやすいです。
            &lt;/p&gt;
&lt;/p&gt;&lt;/div&gt;
&lt;/p&gt;&lt;/div&gt;
&lt;div class="col-12 col-md-4"&gt;
&lt;div class="p-3 rounded-3" style="background:#f3f8ff; border:1px solid #cfe1ff;"&gt;
&lt;h3 class="h6 mb-2"&gt;独学は原因特定が難しい&lt;/h3&gt;
&lt;p class="mb-0" style="line-height:1.85;"&gt;
              「読めていない」のか「設問処理の型不足」なのかで、対策が変わります。
            &lt;/p&gt;
&lt;/p&gt;&lt;/div&gt;
&lt;/p&gt;&lt;/div&gt;
&lt;div class="col-12 col-md-4"&gt;
&lt;div class="p-3 rounded-3" style="background:#f3fbf6; border:1px solid #bfe6cd;"&gt;
&lt;h3 class="h6 mb-2"&gt;継続管理が得点を分ける&lt;/h3&gt;
&lt;p class="mb-0" style="line-height:1.85;"&gt;
              語彙・漢字・読解は「やったつもり」になりやすく、チェックが効きます。
            &lt;/p&gt;
&lt;/p&gt;&lt;/div&gt;
&lt;/p&gt;&lt;/div&gt;
&lt;/p&gt;&lt;/div&gt;
&lt;div class="alert alert-warning mt-4 mb-0" style="border:0; background:#fff3cd;"&gt;
        &lt;strong&gt;ポイント：&lt;/strong&gt;塾は「問題をたくさん解かせる場所」というより、&lt;strong&gt;つまずきの原因を特定し、練習の形を整える場所&lt;/strong&gt;として使うと成果が出やすいです。
      &lt;/div&gt;
&lt;/p&gt;&lt;/div&gt;
&lt;/section&gt;
&lt;p&gt;  &lt;!-- Section 1 --&gt;&lt;/p&gt;
&lt;section class="card border-0 shadow-sm mb-4"&gt;
&lt;div class="card-body p-4"&gt;
&lt;h2 class="h5 mb-3"&gt;中学受験の国語の入試問題は難易度が高い&lt;/h2&gt;
&lt;p style="line-height:1.95;"&gt;
        中学受験の国語は、文章量・抽象度・設問条件（字数、理由、指示語、言い換え、心情など）が絡み合います。&lt;br /&gt;
        そのため、過去問を自力で解き進めても、&lt;strong&gt;「なぜこの答えになるのか」&lt;/strong&gt;が腑に落ちないまま進んでしまうことがあります。&lt;br /&gt;
        分からない問題に出会ったとき、解説を読んでも理解しづらいのは珍しくありません。
      &lt;/p&gt;
&lt;div class="table-responsive mt-3"&gt;
&lt;table class="table table-bordered align-middle mb-0"&gt;
&lt;thead style="background:#1a237e; color:#fff;"&gt;
&lt;tr&gt;
&lt;th style="width:28%;"&gt;独学で起きやすいこと&lt;/th&gt;
&lt;th&gt;原因（ありがち）&lt;/th&gt;
&lt;th style="width:34%;"&gt;塾で補いやすい点&lt;/th&gt;
&lt;/tr&gt;
&lt;/thead&gt;
&lt;tbody&gt;
&lt;tr&gt;
&lt;td&gt;&lt;strong&gt;解説を読んでも納得できない&lt;/strong&gt;&lt;/td&gt;
&lt;td&gt;根拠箇所が取れない／言い換えの方向がズレる&lt;/td&gt;
&lt;td&gt;根拠の位置→言い換え→設問条件の当てはめを順番で固定&lt;/td&gt;
&lt;/tr&gt;
&lt;tr style="background:#f7f9ff;"&gt;
&lt;td&gt;&lt;strong&gt;読めたのに失点が続く&lt;/strong&gt;&lt;/td&gt;
&lt;td&gt;条件落ち（字数・対象・理由）／比較が甘い&lt;/td&gt;
&lt;td&gt;設問処理の型（条件→根拠→比較）を答案で反復&lt;/td&gt;
&lt;/tr&gt;
&lt;tr&gt;
&lt;td&gt;&lt;strong&gt;記述が安定しない&lt;/strong&gt;&lt;/td&gt;
&lt;td&gt;要素不足／本文語彙不足／採点基準が不明&lt;/td&gt;
&lt;td&gt;添削で不足要素を可視化し、次回の修正ルールを1つ決める&lt;/td&gt;
&lt;/tr&gt;
&lt;/tbody&gt;
&lt;/table&gt;&lt;/div&gt;
&lt;div class="alert alert-info mt-3 mb-0" style="border:0; background:#e7f3ff;"&gt;
        &lt;strong&gt;注意点：&lt;/strong&gt;集団塾で難度の高い問題ばかりが続くと、理解が追いつかず苦手意識が強まることもあります。&lt;br /&gt;
        大切なのは、&lt;strong&gt;志望校・現在地に合わせて教材と負荷を調整できること&lt;/strong&gt;です。
      &lt;/div&gt;
&lt;/p&gt;&lt;/div&gt;
&lt;/section&gt;
&lt;p&gt;  &lt;!-- Section 2 --&gt;&lt;/p&gt;
&lt;section class="card border-0 shadow-sm mb-4"&gt;
&lt;div class="card-body p-4"&gt;
&lt;h2 class="h5 mb-3"&gt;継続的な学習のサポートが必要&lt;/h2&gt;
&lt;p style="line-height:1.95;"&gt;
        国語力を上げるためには、まず&lt;strong&gt;語彙力&lt;/strong&gt;の底上げが欠かせません。&lt;br /&gt;
        語彙力は、漢字や言葉を毎日コツコツ積み重ねることで伸びますが、&lt;br /&gt;
        家庭学習だけだと「覚えたつもり」「勘違い」「復習不足」が残りやすい側面があります。&lt;br /&gt;
        定期的なチェックが入ると、漏れを早めに修正できます。
      &lt;/p&gt;
&lt;div class="row g-3"&gt;
&lt;div class="col-12 col-lg-6"&gt;
&lt;div class="p-3 rounded-3" style="background:#fff8f2; border:1px solid #ffd7b8;"&gt;
&lt;h3 class="h6 mb-2"&gt;家庭学習で起きやすいこと&lt;/h3&gt;
&lt;ul class="mb-0" style="line-height:1.95;"&gt;
&lt;li&gt;語彙・漢字が「見たら分かる」止まりで、即答できない&lt;/li&gt;
&lt;li&gt;得意な文章は取れるが、苦手ジャンルで集中が続かない&lt;/li&gt;
&lt;li&gt;復習が「正解・不正解」だけになり、原因が残る&lt;/li&gt;
&lt;/ul&gt;&lt;/div&gt;
&lt;/p&gt;&lt;/div&gt;
&lt;div class="col-12 col-lg-6"&gt;
&lt;div class="p-3 rounded-3" style="background:#f3fbf6; border:1px solid #bfe6cd;"&gt;
&lt;h3 class="h6 mb-2"&gt;塾のサポートが活きる点&lt;/h3&gt;
&lt;ul class="mb-0" style="line-height:1.95;"&gt;
&lt;li&gt;語彙・漢字の定着チェック（勘違いの修正）&lt;/li&gt;
&lt;li&gt;苦手ジャンルに合わせた問題選定と段階調整&lt;/li&gt;
&lt;li&gt;同じ問題の反復ではなく、類題で再現性を確認&lt;/li&gt;
&lt;/ul&gt;&lt;/div&gt;
&lt;/p&gt;&lt;/div&gt;
&lt;/p&gt;&lt;/div&gt;
&lt;p class="mt-3 mb-0" style="line-height:1.95;"&gt;
        また、国語は「読みやすい文章」では点が取れても、文章のテイストが変わると失点するケースがあります。&lt;br /&gt;
        同じ問題を繰り返すより、講師が生徒の状態に合わせて問題を選び、&lt;strong&gt;苦手を分解して埋める&lt;/strong&gt;方が得点に直結しやすいです。
      &lt;/p&gt;
&lt;/p&gt;&lt;/div&gt;
&lt;/section&gt;
&lt;p&gt;  &lt;!-- Checklist --&gt;&lt;/p&gt;
&lt;section id="check" class="card border-0 shadow-sm mb-4"&gt;
&lt;div class="card-body p-4"&gt;
&lt;h2 class="h5 mb-3"&gt;塾が特に効果を出しやすいケース（チェック）&lt;/h2&gt;
&lt;div class="row g-3"&gt;
&lt;div class="col-12 col-lg-6"&gt;
&lt;ul class="list-group"&gt;
&lt;li class="list-group-item d-flex gap-2"&gt;&lt;span class="badge bg-primary"&gt;1&lt;/span&gt;&lt;span&gt;解説を読んでも「なぜそうなるか」を説明できない&lt;/span&gt;&lt;/li&gt;
&lt;li class="list-group-item d-flex gap-2"&gt;&lt;span class="badge bg-primary"&gt;2&lt;/span&gt;&lt;span&gt;選択肢が最後まで絞れず、勘で選びがち&lt;/span&gt;&lt;/li&gt;
&lt;li class="list-group-item d-flex gap-2"&gt;&lt;span class="badge bg-primary"&gt;3&lt;/span&gt;&lt;span&gt;記述が白紙／要素不足と言われる&lt;/span&gt;&lt;/li&gt;
&lt;/ul&gt;&lt;/div&gt;
&lt;div class="col-12 col-lg-6"&gt;
&lt;ul class="list-group"&gt;
&lt;li class="list-group-item d-flex gap-2"&gt;&lt;span class="badge bg-success"&gt;4&lt;/span&gt;&lt;span&gt;語彙・漢字が不安で、読むのがしんどくなる&lt;/span&gt;&lt;/li&gt;
&lt;li class="list-group-item d-flex gap-2"&gt;&lt;span class="badge bg-success"&gt;5&lt;/span&gt;&lt;span&gt;得意ジャンルは取れるが、苦手ジャンルで大きく崩れる&lt;/span&gt;&lt;/li&gt;
&lt;li class="list-group-item d-flex gap-2"&gt;&lt;span class="badge bg-success"&gt;6&lt;/span&gt;&lt;span&gt;家庭学習が続かず、復習が「やったつもり」で終わる&lt;/span&gt;&lt;/li&gt;
&lt;/ul&gt;&lt;/div&gt;
&lt;/p&gt;&lt;/div&gt;
&lt;div class="alert alert-warning mt-4 mb-0" style="border:0; background:#fff3cd;"&gt;
        &lt;strong&gt;当てはまるほど：&lt;/strong&gt;塾は「演習量」より、&lt;strong&gt;修正と継続の仕組み&lt;/strong&gt;として効果が出やすくなります。
      &lt;/div&gt;
&lt;/p&gt;&lt;/div&gt;
&lt;/section&gt;
&lt;p&gt;  &lt;!-- FAQ --&gt;&lt;/p&gt;
&lt;section class="card border-0 shadow-sm mb-4"&gt;
&lt;div class="card-body p-4"&gt;
&lt;h2 class="h5 mb-3"&gt;よくある質問&lt;/h2&gt;
&lt;div class="d-grid gap-2"&gt;
&lt;details class="border rounded-3 p-3" style="background:#fff;"&gt;
&lt;summary style="cursor:pointer; font-weight:700; line-height:1.7;"&gt;国語は家庭学習だけでも伸びますか？&lt;/summary&gt;
&lt;div class="pt-2" style="line-height:1.95;"&gt;
            伸びる可能性はあります。ただ、苦手な場合は「原因特定」が難しく、練習が的外れになりやすい点が課題です。&lt;br /&gt;
            つまずきの原因を早めに分解できるほど、伸び方が安定しやすくなります。
          &lt;/div&gt;
&lt;/details&gt;
&lt;details class="border rounded-3 p-3" style="background:#fff;"&gt;
&lt;summary style="cursor:pointer; font-weight:700; line-height:1.7;"&gt;集団塾と個別指導、どちらが向きますか？&lt;/summary&gt;
&lt;div class="pt-2" style="line-height:1.95;"&gt;
            得意で自走できる場合は集団のペースが合うこともあります。&lt;br /&gt;
            一方、国語が苦手で失点が続く場合は、答案を見て原因を分解しやすい個別（特に1対1）が合うことがあります。
          &lt;/div&gt;
&lt;/details&gt;&lt;/div&gt;
&lt;/p&gt;&lt;/div&gt;
&lt;/section&gt;
&lt;p&gt;  &lt;!-- Summary + CTA --&gt;&lt;/p&gt;
&lt;section class="card border-0 shadow-sm"&gt;
&lt;div class="card-body p-4"&gt;
&lt;h2 class="h5 mb-3"&gt;まとめ：国語は「合う対策」で伸ばすのが近道&lt;/h2&gt;
&lt;p style="line-height:1.95;"&gt;
        国語は、むやみに問題を解くだけでは点数を上げにくい科目です。&lt;br /&gt;
        それぞれの現在地に合わせて「語彙」「根拠」「設問処理」「記述」を整えていくことが大切です。
      &lt;/p&gt;
&lt;div class="p-3 rounded-3 mb-3" style="background:#f3f8ff; border:1px solid #cfe1ff;"&gt;
&lt;ul class="mb-0" style="line-height:1.95;"&gt;
&lt;li&gt;入試国語は難度が高く、独学では原因特定が難しいことがある&lt;/li&gt;
&lt;li&gt;語彙・漢字・読解は継続チェックで漏れが減りやすい&lt;/li&gt;
&lt;li&gt;苦手ジャンルに合わせた問題選定と、記述の添削が得点を安定させる&lt;/li&gt;
&lt;/ul&gt;&lt;/div&gt;
&lt;p class="mb-3" style="line-height:1.95;"&gt;
        &lt;a href="https://kokugo-trigger.com/concept/" target="_blank" rel="noopener noreferrer"&gt;当塾のコンセプト&lt;/a&gt;にもあるように、&lt;br /&gt;
        当塾は「国語が苦手な受験生」専門の国語塾として、つまずきを丁寧に分解し、解ける形へ整える指導を行います。&lt;br /&gt;
        無理のない形で、苦手克服を進めていきましょう。
      &lt;/p&gt;
&lt;p&gt;      &lt;a class="btn btn-warning text-dark" style="font-weight:700;" href="https://kokugo-trigger.com/concept/" target="_blank" rel="noopener noreferrer"&gt;&lt;br /&gt;
        国語のトリガーの指導方針（コンセプト）を見る&lt;br /&gt;
      &lt;/a&gt;
    &lt;/div&gt;
&lt;/section&gt;
&lt;/div&gt;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</si>
  <si>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以下のページは不自然なワードを使用しています。
これらを適切に自然な言葉に置き換えて下さい。
なお、本文の装飾や構造は絶対に変えないでください。
【対象ページURL】
https://www.kokugo-trigger.com/column/kiso/
【検出された不自然ワード】
- 迷い
- 固定
- 整え
【本文】
------
&lt;p&gt;&lt;!-- 【SEOタイトル（titleタグ）推奨】 国語の基礎力を伸ばす方法｜小学生の学習習慣・語彙力・解説の読み方を整える｜国語のトリガー 【SEOメタディスクリプション（170〜180字目安）推奨】 国語は全教科の土台。小学生のうちに学習習慣を作り、短文→長文へ段階的に読解を伸ばすことが重要です。語彙力は「読める・書ける・意味を言える」をセットで積み上げ、問題演習は丸付けで終わらず解説で迷いの原因を確認。家庭で回せる1週間モデルも紹介します。 【パーマリンク案（短くKW入り）】 kokugo-kiso-benkyou / kokugo-kiso-ryoku / kokugo-vocabulary-dokkai --&gt;&lt;/p&gt;
&lt;div class="container my-4"&gt;
&lt;p&gt;&lt;!-- Hero --&gt;&lt;/p&gt;
&lt;section class="card shadow-sm border-0 mb-4" style="background: linear-gradient(135deg,#1a237e,#006064); color: #fff;"&gt;
&lt;div class="card-body p-4 p-md-5"&gt;
&lt;div class="d-flex flex-wrap gap-2 align-items-center mb-3"&gt;&lt;span class="badge bg-warning text-dark" style="font-size: .85rem;"&gt;小学生／国語&lt;/span&gt;&lt;br /&gt;
&lt;span class="badge bg-light text-dark" style="font-size: .85rem;"&gt;基礎づくり&lt;/span&gt;&lt;br /&gt;
&lt;span class="badge bg-dark" style="font-size: .85rem;"&gt;勉強法&lt;/span&gt;&lt;/div&gt;
&lt;p&gt;&lt;!-- WordPress側でH1（記事タイトル）が出る前提 --&gt;&lt;/p&gt;
&lt;p class="mb-3" style="font-size: 1.15rem; line-height: 1.95; font-weight: bold;"&gt;国語の基礎は、どうやって身につける？&lt;/p&gt;
&lt;p class="mb-0" style="opacity: .95; line-height: 1.95;"&gt;国語は、すべての学習の土台になる教科です。国語が安定すると、算数の文章題・理科社会の資料読み取り・英語の設問理解など、&lt;br /&gt;
&lt;strong&gt;「問題文を正確に読む力」&lt;/strong&gt;が他教科にも波及します。&lt;br /&gt;
ただし国語は、一気に伸びる科目ではありません。だからこそ、&lt;strong&gt;習慣&lt;/strong&gt;と&lt;strong&gt;語彙&lt;/strong&gt;と&lt;strong&gt;振り返り&lt;/strong&gt;を「小さく確実に」積み上げるのが近道です。&lt;/p&gt;
&lt;div class="mt-4 d-flex flex-wrap gap-2"&gt;&lt;a class="btn btn-warning text-dark" style="font-weight: bold;" href="#quick"&gt;30秒で要点&lt;/a&gt;&lt;br /&gt;
&lt;a class="btn btn-outline-light" style="font-weight: bold;" href="#weekly"&gt;1週間の回し方&lt;/a&gt;&lt;br /&gt;
&lt;a class="btn btn-light" style="font-weight: bold;" href="#mistakes"&gt;よくあるつまずき&lt;/a&gt;&lt;/div&gt;
&lt;/div&gt;
&lt;/section&gt;
&lt;p&gt;&lt;!-- Quick --&gt;&lt;/p&gt;
&lt;section id="quick" class="card border-0 shadow-sm mb-4"&gt;
&lt;div class="card-body p-4"&gt;
&lt;h2 class="h5 mb-3"&gt;まずはここから（30秒で要点）&lt;/h2&gt;
&lt;div class="row g-3"&gt;
&lt;div class="col-12 col-md-4"&gt;
&lt;div class="p-3 rounded-3" style="background: #fff8f2; border: 1px solid #ffd7b8;"&gt;
&lt;h3 class="h6 mb-2"&gt;学習習慣を作る&lt;/h3&gt;
&lt;p class="mb-0" style="line-height: 1.85;"&gt;低学年ほど&lt;strong&gt;「読む・書く」&lt;/strong&gt;を短時間で固定。短文→長文へ段階的に。&lt;/p&gt;
&lt;/div&gt;
&lt;/div&gt;
&lt;div class="col-12 col-md-4"&gt;
&lt;div class="p-3 rounded-3" style="background: #f3f8ff; border: 1px solid #cfe1ff;"&gt;
&lt;h3 class="h6 mb-2"&gt;語彙力を積み上げる&lt;/h3&gt;
&lt;p class="mb-0" style="line-height: 1.85;"&gt;&lt;strong&gt;読める・書ける・意味を言える&lt;/strong&gt;をセットにして曖昧理解を残さない。&lt;/p&gt;
&lt;/div&gt;
&lt;/div&gt;
&lt;div class="col-12 col-md-4"&gt;
&lt;div class="p-3 rounded-3" style="background: #f3fbf6; border: 1px solid #bfe6cd;"&gt;
&lt;h3 class="h6 mb-2"&gt;解説で“迷い”を回収&lt;/h3&gt;
&lt;p class="mb-0" style="line-height: 1.85;"&gt;丸付けで終わらず、&lt;strong&gt;なぜ迷ったか&lt;/strong&gt;を解説で確認して次に繋げる。&lt;/p&gt;
&lt;/div&gt;
&lt;/div&gt;
&lt;/div&gt;
&lt;div class="alert alert-warning mt-4 mb-0" style="border: 0; background: #fff3cd;"&gt;&lt;strong&gt;ポイント：&lt;/strong&gt;国語の基礎づくりは、量よりも&lt;strong&gt;「続く形にして、ズレを早めに修正する」&lt;/strong&gt;方が伸びやすいです。&lt;/div&gt;
&lt;/div&gt;
&lt;/section&gt;
&lt;p&gt;&lt;!-- 1: Habit --&gt;&lt;/p&gt;
&lt;section class="card border-0 shadow-sm mb-4"&gt;
&lt;div class="card-body p-4"&gt;
&lt;h2 class="h5 mb-3"&gt;1. 学習の習慣をつける（国語は“毎日少し”が強い）&lt;/h2&gt;
&lt;p style="line-height: 1.95;"&gt;まずは&lt;strong&gt;学習の習慣づけ&lt;/strong&gt;を意識しましょう。特に小学校低学年のうちに「書くこと・読むこと」を習慣化できると、&lt;br /&gt;
国語の勉強を抵抗なく進めやすくなります。国語は急に伸びる科目ではないため、日々コツコツの積み重ねが重要です。&lt;/p&gt;
&lt;div class="row g-3"&gt;
&lt;div class="col-12 col-lg-6"&gt;
&lt;div class="p-3 rounded-3" style="background: #f3f8ff; border: 1px solid #cfe1ff;"&gt;
&lt;h3 class="h6 mb-2"&gt;段階を踏むコツ&lt;/h3&gt;
&lt;ul class="mb-0" style="line-height: 1.95;"&gt;
&lt;li&gt;最初は&lt;strong&gt;短めの文章&lt;/strong&gt;で「最後まで集中」を優先&lt;/li&gt;
&lt;li&gt;慣れたら、少しずつ長く（いきなり長文は避ける）&lt;/li&gt;
&lt;li&gt;時間は伸ばすより、&lt;strong&gt;頻度を確保&lt;/strong&gt;して続ける&lt;/li&gt;
&lt;/ul&gt;
&lt;/div&gt;
&lt;/div&gt;
&lt;div class="col-12 col-lg-6"&gt;
&lt;div class="p-3 rounded-3" style="background: #fff8f2; border: 1px solid #ffd7b8;"&gt;
&lt;h3 class="h6 mb-2"&gt;続けやすい形（おすすめ）&lt;/h3&gt;
&lt;ul class="mb-0" style="line-height: 1.95;"&gt;
&lt;li&gt;毎日10〜15分：読む（短文）＋漢字（ミスだけ）&lt;/li&gt;
&lt;li&gt;週2〜3回：読解1題（時間を測る）&lt;/li&gt;
&lt;li&gt;週1回：間違いの原因を1つだけ整理&lt;/li&gt;
&lt;/ul&gt;
&lt;/div&gt;
&lt;/div&gt;
&lt;/div&gt;
&lt;p class="mt-3 mb-0" style="line-height: 1.95;"&gt;「できるところから継続する」ことに重きを置き、少しずつ負荷を上げていきましょう。&lt;/p&gt;
&lt;/div&gt;
&lt;/section&gt;
&lt;p&gt;&lt;!-- 2: Vocabulary --&gt;&lt;/p&gt;
&lt;section class="card border-0 shadow-sm mb-4"&gt;
&lt;div class="card-body p-4"&gt;
&lt;h2 class="h5 mb-3"&gt;2. 語彙力を高める（曖昧な理解を残さない）&lt;/h2&gt;
&lt;p style="line-height: 1.95;"&gt;分からない単語があると、文章を正しく理解できません。漢字や言葉は、&lt;br /&gt;
&lt;strong&gt;読める・書ける・意味を説明できる&lt;/strong&gt;をセットにして語彙力を高めていきましょう。&lt;br /&gt;
一度にまとめて覚えるよりも、日々の積み上げの方が定着しやすいです。&lt;/p&gt;
&lt;div class="alert alert-info mb-4" style="border: 0; background: #e7f3ff;"&gt;&lt;strong&gt;注意：&lt;/strong&gt;「だいたいこんな意味だろう」で済ませると、設問（理由・言い換え・心情）でズレが出やすくなります。&lt;/div&gt;
&lt;h3 class="h6 mb-2"&gt;語彙を増やす3ステップ（最小で回す）&lt;/h3&gt;
&lt;ol style="line-height: 1.95;"&gt;
&lt;li&gt;&lt;strong&gt;印をつける&lt;/strong&gt;：本文中の「分からない語・弱い語」に丸&lt;/li&gt;
&lt;li&gt;&lt;strong&gt;調べる&lt;/strong&gt;：国語辞典で意味を確認（可能なら類義語を1つ）&lt;/li&gt;
&lt;li&gt;&lt;strong&gt;一言＋例&lt;/strong&gt;：自分の言葉で一言説明し、短い例文を1つ作る&lt;/li&gt;
&lt;/ol&gt;
&lt;div class="table-responsive mt-3"&gt;
&lt;table class="table table-bordered align-middle mb-0"&gt;
&lt;thead style="background: #1a237e; color: #fff;"&gt;
&lt;tr&gt;
&lt;th style="width: 22%;"&gt;やるタイミング&lt;/th&gt;
&lt;th&gt;やること&lt;/th&gt;
&lt;th style="width: 22%;"&gt;目安&lt;/th&gt;
&lt;/tr&gt;
&lt;/thead&gt;
&lt;tbody&gt;
&lt;tr&gt;
&lt;td&gt;&lt;strong&gt;読解中&lt;/strong&gt;&lt;/td&gt;
&lt;td&gt;分からない語に丸（推測しすぎない）&lt;/td&gt;
&lt;td&gt;30秒〜&lt;/td&gt;
&lt;/tr&gt;
&lt;tr style="background: #f7f9ff;"&gt;
&lt;td&gt;&lt;strong&gt;読解後&lt;/strong&gt;&lt;/td&gt;
&lt;td&gt;辞書→一言説明→例文（1行）&lt;/td&gt;
&lt;td&gt;1語1〜2分&lt;/td&gt;
&lt;/tr&gt;
&lt;tr&gt;
&lt;td&gt;&lt;strong&gt;翌日&lt;/strong&gt;&lt;/td&gt;
&lt;td&gt;メモ（単語カード）で即答チェック&lt;/td&gt;
&lt;td&gt;3〜5分&lt;/td&gt;
&lt;/tr&gt;
&lt;/tbody&gt;
&lt;/table&gt;
&lt;/div&gt;
&lt;p class="mt-3 mb-0" style="line-height: 1.95;"&gt;重点は「書き続ける」より、&lt;strong&gt;見てパッと答えられる状態&lt;/strong&gt;を作ることです。&lt;/p&gt;
&lt;/div&gt;
&lt;/section&gt;
&lt;p&gt;&lt;!-- 3: Explanation --&gt;&lt;/p&gt;
&lt;section class="card border-0 shadow-sm mb-4"&gt;
&lt;div class="card-body p-4"&gt;
&lt;h2 class="h5 mb-3"&gt;3. 解説を読む（“当たった”を“分かった”に変える）&lt;/h2&gt;
&lt;p style="line-height: 1.95;"&gt;問題集を解いたら、丸付けで終わらずに&lt;strong&gt;解説まで読む&lt;/strong&gt;ようにしましょう。&lt;br /&gt;
国語は「なんとなく選んで正解だった」「迷ったけど当たっていた」が起きやすい科目です。&lt;br /&gt;
そのままにすると、次のテストで再現できません。&lt;/p&gt;
&lt;div class="row g-3"&gt;
&lt;div class="col-12 col-lg-6"&gt;
&lt;div class="p-3 rounded-3" style="background: #fff8f2; border: 1px solid #ffd7b8;"&gt;
&lt;h3 class="h6 mb-2"&gt;解説で見るべきポイント&lt;/h3&gt;
&lt;ul class="mb-0" style="line-height: 1.95;"&gt;
&lt;li&gt;正解の&lt;strong&gt;根拠の文&lt;/strong&gt;はどこか&lt;/li&gt;
&lt;li&gt;設問の&lt;strong&gt;条件&lt;/strong&gt;（誰の気持ち／理由／言い換え等）は何か&lt;/li&gt;
&lt;li&gt;迷った選択肢が×な理由（言い過ぎ・不足・範囲外）&lt;/li&gt;
&lt;/ul&gt;
&lt;/div&gt;
&lt;/div&gt;
&lt;div class="col-12 col-lg-6"&gt;
&lt;div class="p-3 rounded-3" style="background: #f3fbf6; border: 1px solid #bfe6cd;"&gt;
&lt;h3 class="h6 mb-2"&gt;書けると伸びやすい一言メモ&lt;/h3&gt;
&lt;ul class="mb-0" style="line-height: 1.95;"&gt;
&lt;li&gt;「迷った原因：条件の見落とし」&lt;/li&gt;
&lt;li&gt;「根拠：第3段落のこの一文」&lt;/li&gt;
&lt;li&gt;「次回：条件に下線→根拠に戻る」&lt;/li&gt;
&lt;/ul&gt;
&lt;/div&gt;
&lt;/div&gt;
&lt;/div&gt;
&lt;div class="alert alert-warning mt-3 mb-0" style="border: 0; background: #fff3cd;"&gt;&lt;strong&gt;筆記（記述）問題の注意：&lt;/strong&gt;自己採点で丸をつけるとズレが残りやすいです。&lt;br /&gt;
可能なら塾や先生など第三者にチェックしてもらい、&lt;strong&gt;伝わる答案&lt;/strong&gt;に直していきましょう。&lt;/div&gt;
&lt;/div&gt;
&lt;/section&gt;
&lt;p&gt;&lt;!-- Weekly --&gt;&lt;/p&gt;
&lt;section id="weekly" class="card border-0 shadow-sm mb-4"&gt;
&lt;div class="card-body p-4"&gt;
&lt;h2 class="h5 mb-3"&gt;家庭で回せる1週間モデル（国語の基礎力づくり）&lt;/h2&gt;
&lt;p class="mb-3" style="line-height: 1.95;"&gt;国語は、まとめて長時間より&lt;strong&gt;短時間×高頻度&lt;/strong&gt;が続きやすいです。下は一例なので、学年・宿題量に合わせて調整してください。&lt;/p&gt;
&lt;div class="table-responsive"&gt;
&lt;table class="table table-bordered align-middle mb-0"&gt;
&lt;thead style="background: #006064; color: #fff;"&gt;
&lt;tr&gt;
&lt;th style="width: 18%;"&gt;頻度&lt;/th&gt;
&lt;th&gt;内容&lt;/th&gt;
&lt;th style="width: 22%;"&gt;時間目安&lt;/th&gt;
&lt;/tr&gt;
&lt;/thead&gt;
&lt;tbody&gt;
&lt;tr&gt;
&lt;td&gt;&lt;strong&gt;毎日&lt;/strong&gt;&lt;/td&gt;
&lt;td&gt;漢字（ミス中心）＋語彙（5語）＋短文を読む&lt;/td&gt;
&lt;td&gt;10〜15分&lt;/td&gt;
&lt;/tr&gt;
&lt;tr style="background: #f7f9ff;"&gt;
&lt;td&gt;&lt;strong&gt;週2〜3&lt;/strong&gt;&lt;/td&gt;
&lt;td&gt;読解1題：読む→解く→解説（迷いの原因を1つメモ）&lt;/td&gt;
&lt;td&gt;30〜50分&lt;/td&gt;
&lt;/tr&gt;
&lt;tr&gt;
&lt;td&gt;&lt;strong&gt;週1&lt;/strong&gt;&lt;/td&gt;
&lt;td&gt;振り返り：間違いの種類→次回のルールを1つ決める&lt;/td&gt;
&lt;td&gt;15〜20分&lt;/td&gt;
&lt;/tr&gt;
&lt;/tbody&gt;
&lt;/table&gt;
&lt;/div&gt;
&lt;p class="mt-3 mb-0" style="line-height: 1.95;"&gt;まずは2週間、無理のない形で回し、続く形に整えていきましょう。&lt;/p&gt;
&lt;/div&gt;
&lt;/section&gt;
&lt;p&gt;&lt;!-- Mistakes --&gt;&lt;/p&gt;
&lt;section id="mistakes" class="card border-0 shadow-sm mb-4"&gt;
&lt;div class="card-body p-4"&gt;
&lt;h2 class="h5 mb-3"&gt;よくあるつまずきと対策（原因を小さく分解）&lt;/h2&gt;
&lt;div class="table-responsive"&gt;
&lt;table class="table table-striped table-bordered align-middle mb-0"&gt;
&lt;thead style="background: #333; color: #fff;"&gt;
&lt;tr&gt;
&lt;th style="width: 28%;"&gt;つまずき&lt;/th&gt;
&lt;th&gt;起きやすい原因&lt;/th&gt;
&lt;th style="width: 32%;"&gt;対策（次回の1手）&lt;/th&gt;
&lt;/tr&gt;
&lt;/thead&gt;
&lt;tbody&gt;
&lt;tr&gt;
&lt;td&gt;&lt;strong&gt;文章が頭に入らない&lt;/strong&gt;&lt;/td&gt;
&lt;td&gt;いきなり長文／集中が切れる&lt;/td&gt;
&lt;td&gt;短文→長文に段階化、まず「最後まで読む」を優先&lt;/td&gt;
&lt;/tr&gt;
&lt;tr&gt;
&lt;td&gt;&lt;strong&gt;選択肢で迷う&lt;/strong&gt;&lt;/td&gt;
&lt;td&gt;根拠の文が曖昧／条件を落とす&lt;/td&gt;
&lt;td&gt;解説で根拠の一文を特定→迷いの原因を1行メモ&lt;/td&gt;
&lt;/tr&gt;
&lt;tr&gt;
&lt;td&gt;&lt;strong&gt;語彙不足で読むのが苦しい&lt;/strong&gt;&lt;/td&gt;
&lt;td&gt;曖昧理解が蓄積&lt;/td&gt;
&lt;td&gt;「調べる→一言→例文→翌日即答」を5分で回す&lt;/td&gt;
&lt;/tr&gt;
&lt;/tbody&gt;
&lt;/table&gt;
&lt;/div&gt;
&lt;p class="mt-3 mb-0" style="line-height: 1.95;"&gt;国語は“才能”より、&lt;strong&gt;原因の切り分けと、続く仕組み&lt;/strong&gt;で伸びやすい科目です。&lt;/p&gt;
&lt;/div&gt;
&lt;/section&gt;
&lt;p&gt;&lt;!-- FAQ --&gt;&lt;/p&gt;
&lt;section class="card border-0 shadow-sm mb-4"&gt;
&lt;div class="card-body p-4"&gt;
&lt;h2 class="h5 mb-3"&gt;よくある質問&lt;/h2&gt;
&lt;div class="d-grid gap-2"&gt;
&lt;details class="border rounded-3 p-3" style="background: #fff;"&gt;
&lt;summary style="cursor: pointer; font-weight: bold; line-height: 1.7;"&gt;国語は毎日どれくらいやるべき？&lt;/summary&gt;
&lt;div class="pt-2" style="line-height: 1.95;"&gt;まずは10〜15分でも十分です。大切なのは時間より「毎日続く形」にすること。&lt;br /&gt;
語彙・漢字を短時間で回し、週2〜3回の読解で解説まで確認できると伸びやすくなります。&lt;/div&gt;
&lt;/details&gt;
&lt;details class="border rounded-3 p-3" style="background: #fff;"&gt;
&lt;summary style="cursor: pointer; font-weight: bold; line-height: 1.7;"&gt;解説は全部読む必要がありますか？&lt;/summary&gt;
&lt;div class="pt-2" style="line-height: 1.95;"&gt;すべて完璧に読む必要はありません。まずは「迷った問題」だけでもOKです。&lt;br /&gt;
迷いの原因（条件の見落とし／根拠不足など）を1つメモするだけでも次に繋がります。&lt;/div&gt;
&lt;/details&gt;
&lt;/div&gt;
&lt;/div&gt;
&lt;/section&gt;
&lt;p&gt;&lt;!-- Summary --&gt;&lt;/p&gt;
&lt;section class="card border-0 shadow-sm"&gt;
&lt;div class="card-body p-4"&gt;
&lt;h2 class="h5 mb-3"&gt;まとめ：国語の基礎力は「習慣×語彙×振り返り」で作る&lt;/h2&gt;
&lt;ul class="mb-3" style="line-height: 1.95;"&gt;
&lt;li&gt;学習習慣を作り、短文→長文へ段階的に読解を伸ばす&lt;/li&gt;
&lt;li&gt;語彙は「読める・書ける・意味を言える」をセットで積み上げる&lt;/li&gt;
&lt;li&gt;演習は丸付けで終わらず、解説で「迷いの原因」を回収する&lt;/li&gt;
&lt;/ul&gt;
&lt;div class="alert alert-warning mb-0" style="border: 0; background: #fff3cd;"&gt;&lt;strong&gt;次の一歩：&lt;/strong&gt;まずは2週間、毎日10分＋週2〜3回の読解を回してみてください。&lt;br /&gt;
続ける中で「どこで詰まるか」が見えると、改善が速くなります。&lt;/div&gt;
&lt;/div&gt;
&lt;/section&gt;
&lt;/div&gt;
&lt;p&gt;&lt;!-- =============================== 追記案：不足補完（例文・練習・チェックリスト・比較） ※既存本文はそのまま、末尾に追加 =============================== --&gt;&lt;/p&gt;
&lt;hr /&gt;
&lt;section class="card border-0 shadow-sm mb-4"&gt;
&lt;div class="card-body p-4"&gt;
&lt;h2 class="h5 mb-3"&gt;その場で直せる：国語の“基礎力”チェックリスト&lt;/h2&gt;
&lt;div class="row g-3"&gt;
&lt;div class="col-12 col-lg-6"&gt;
&lt;div class="p-3 rounded-3" style="background: #f7f9ff; border: 1px solid #cfe1ff;"&gt;
&lt;h3 class="h6 mb-2"&gt;読む前（30秒）&lt;/h3&gt;
&lt;ul class="mb-0" style="line-height: 1.95;"&gt;
&lt;li&gt;設問の条件に下線（&lt;strong&gt;誰／いつ／どこ／理由／気持ち&lt;/strong&gt;）&lt;/li&gt;
&lt;li&gt;本文の段落に軽く番号（根拠に戻るため）&lt;/li&gt;
&lt;li&gt;分からない語に丸（推測しすぎない）&lt;/li&gt;
&lt;/ul&gt;
&lt;/div&gt;
&lt;/div&gt;
&lt;div class="col-12 col-lg-6"&gt;
&lt;div class="p-3 rounded-3" style="background: #fff8f2; border: 1px solid #ffd7b8;"&gt;
&lt;h3 class="h6 mb-2"&gt;解いた後（1分）&lt;/h3&gt;
&lt;ul class="mb-0" style="line-height: 1.95;"&gt;
&lt;li&gt;正解の根拠を本文に線（&lt;strong&gt;1文でOK&lt;/strong&gt;）&lt;/li&gt;
&lt;li&gt;迷った原因を一言でメモ（例：条件見落とし／言い過ぎ）&lt;/li&gt;
&lt;li&gt;次回のルールを1つだけ決める（例：&lt;strong&gt;根拠1文に戻って選ぶ&lt;/strong&gt;）&lt;/li&gt;
&lt;/ul&gt;
&lt;/div&gt;
&lt;/div&gt;
&lt;/div&gt;
&lt;div class="alert alert-warning mt-3 mb-0" style="border: 0; background: #fff3cd;"&gt;&lt;strong&gt;基礎の合格ライン：&lt;/strong&gt;「当たった」ではなく、&lt;strong&gt;根拠の1文を指させる&lt;/strong&gt;状態にする。&lt;/div&gt;
&lt;/div&gt;
&lt;/section&gt;
&lt;section class="card border-0 shadow-sm mb-4"&gt;
&lt;div class="card-body p-4"&gt;
&lt;h2 class="h5 mb-3"&gt;語彙の3ステップを“家庭で回る形”にする（テンプレ付き）&lt;/h2&gt;
&lt;p class="mb-3" style="line-height: 1.95;"&gt;語彙は量よりも、&lt;strong&gt;「説明できる状態」&lt;/strong&gt;を増やすと読解が安定します。&lt;br /&gt;
下のテンプレをそのまま使ってください。&lt;/p&gt;
&lt;div class="table-responsive"&gt;
&lt;table class="table table-bordered align-middle mb-0"&gt;
&lt;thead style="background: #1a237e; color: #fff;"&gt;
&lt;tr&gt;
&lt;th style="width: 22%;"&gt;項目&lt;/th&gt;
&lt;th&gt;書く内容（最小）&lt;/th&gt;
&lt;th style="width: 22%;"&gt;例&lt;/th&gt;
&lt;/tr&gt;
&lt;/thead&gt;
&lt;tbody&gt;
&lt;tr&gt;
&lt;td&gt;&lt;strong&gt;ことば&lt;/strong&gt;&lt;/td&gt;
&lt;td&gt;本文で丸をつけた語&lt;/td&gt;
&lt;td&gt;たとえば「解決」&lt;/td&gt;
&lt;/tr&gt;
&lt;tr style="background: #f7f9ff;"&gt;
&lt;td&gt;&lt;strong&gt;一言&lt;/strong&gt;&lt;/td&gt;
&lt;td&gt;自分の言葉で短く&lt;/td&gt;
&lt;td&gt;「困りごとを終わらせる」&lt;/td&gt;
&lt;/tr&gt;
&lt;tr&gt;
&lt;td&gt;&lt;strong&gt;例&lt;/strong&gt;&lt;/td&gt;
&lt;td&gt;5〜10文字でもOK&lt;/td&gt;
&lt;td&gt;「けんかを解決」&lt;/td&gt;
&lt;/tr&gt;
&lt;tr style="background: #f7f9ff;"&gt;
&lt;td&gt;&lt;strong&gt;反対/似た&lt;/strong&gt;&lt;/td&gt;
&lt;td&gt;どちらか1つでOK&lt;/td&gt;
&lt;td&gt;反：悪化／似：解消&lt;/td&gt;
&lt;/tr&gt;
&lt;/tbody&gt;
&lt;/table&gt;
&lt;/div&gt;
&lt;div class="alert alert-info mt-3 mb-0" style="border: 0; background: #e7f3ff;"&gt;&lt;strong&gt;回し方：&lt;/strong&gt;1日5語まで。翌日は&lt;strong&gt;「一言が言えるか」&lt;/strong&gt;だけチェック（書き直しは不要）。&lt;/div&gt;
&lt;/div&gt;
&lt;/section&gt;
&lt;section class="card border-0 shadow-sm mb-4"&gt;
&lt;div class="card-body p-4"&gt;
&lt;h2 class="h5 mb-3"&gt;選択肢で迷う子のための“3分類”&lt;/h2&gt;
&lt;p class="mb-3" style="line-height: 1.95;"&gt;国語の選択肢は、だいたいこの3つの理由で×になります。迷ったときは分類して捨てます。&lt;/p&gt;
&lt;div class="row g-3"&gt;
&lt;div class="col-12 col-md-4"&gt;
&lt;div class="p-3 rounded-3" style="background: #fff; border: 1px solid #e0e0e0;"&gt;
&lt;h3 class="h6 mb-2"&gt;言い過ぎ（強すぎる）&lt;/h3&gt;
&lt;p class="mb-0" style="line-height: 1.85;"&gt;「必ず」「いつも」「すべて」など。本文に&lt;strong&gt;同じ強さ&lt;/strong&gt;がなければ疑う。&lt;/p&gt;
&lt;/div&gt;
&lt;/div&gt;
&lt;div class="col-12 col-md-4"&gt;
&lt;div class="p-3 rounded-3" style="background: #fff; border: 1px solid #e0e0e0;"&gt;
&lt;h3 class="h6 mb-2"&gt;不足（条件が足りない）&lt;/h3&gt;
&lt;p class="mb-0" style="line-height: 1.85;"&gt;設問が「理由」なのに、理由になっていない／誰の気持ちかが抜ける。&lt;/p&gt;
&lt;/div&gt;
&lt;/div&gt;
&lt;div class="col-12 col-md-4"&gt;
&lt;div class="p-3 rounded-3" style="background: #fff; border: 1px solid #e0e0e0;"&gt;
&lt;h3 class="h6 mb-2"&gt;範囲外（本文にない）&lt;/h3&gt;
&lt;p class="mb-0" style="line-height: 1.85;"&gt;もっともらしいが、本文の根拠に戻れない。&lt;strong&gt;戻れない時点で×&lt;/strong&gt;。&lt;/p&gt;
&lt;/div&gt;
&lt;/div&gt;
&lt;/div&gt;
&lt;div class="alert alert-warning mt-3 mb-0" style="border: 0; background: #fff3cd;"&gt;&lt;strong&gt;運用：&lt;/strong&gt;迷ったら「根拠の1文」→「言い過ぎ/不足/範囲外」→残った1つを選ぶ。&lt;/div&gt;
&lt;/div&gt;
&lt;/section&gt;
&lt;section class="card border-0 shadow-sm mb-4"&gt;
&lt;div class="card-body p-4"&gt;
&lt;h2 class="h5 mb-3"&gt;ミニ練習（5分）：根拠を1文で答える&lt;/h2&gt;
&lt;p class="mb-3" style="line-height: 1.95;"&gt;国語が伸びる子は「答え」より&lt;strong&gt;根拠の探し方&lt;/strong&gt;が安定しています。&lt;br /&gt;
家でできる最小練習はこれです。&lt;/p&gt;
&lt;div class="p-3 rounded-3" style="background: #f3fbf6; border: 1px solid #bfe6cd;"&gt;
&lt;h3 class="h6 mb-2"&gt;やり方&lt;/h3&gt;
&lt;ol class="mb-0" style="line-height: 1.95;"&gt;
&lt;li&gt;読解を1題解く（短めでOK）&lt;/li&gt;
&lt;li&gt;正解した問題を1つ選ぶ&lt;/li&gt;
&lt;li&gt;本文から&lt;strong&gt;根拠の1文&lt;/strong&gt;に線を引く&lt;/li&gt;
&lt;li&gt;ノートに「根拠：◯段落のこの1文」とだけ書く&lt;/li&gt;
&lt;/ol&gt;
&lt;/div&gt;
&lt;div class="alert alert-info mt-3 mb-0" style="border: 0; background: #e7f3ff;"&gt;&lt;strong&gt;ポイント：&lt;/strong&gt;解説を写す必要はありません。&lt;strong&gt;根拠の場所が特定できれば合格&lt;/strong&gt;です。&lt;/div&gt;
&lt;/div&gt;
&lt;/section&gt;
&lt;section class="card border-0 shadow-sm mb-4"&gt;
&lt;div class="card-body p-4"&gt;
&lt;h2 class="h5 mb-3"&gt;FAQ（家庭学習で詰まりやすい点）&lt;/h2&gt;
&lt;div class="d-grid gap-2"&gt;
&lt;details class="border rounded-3 p-3" style="background: #fff;"&gt;
&lt;summary style="cursor: pointer; font-weight: bold; line-height: 1.7;"&gt;読解は毎回どれくらい時間をかけるべき？&lt;/summary&gt;
&lt;div class="pt-2" style="line-height: 1.95;"&gt;まずは&lt;strong&gt;30〜50分で終わる教材&lt;/strong&gt;に絞るのが安全です。長すぎると解説まで届かず、伸びの材料が残りません。&lt;/div&gt;
&lt;/details&gt;
&lt;details class="border rounded-3 p-3" style="background: #fff;"&gt;
&lt;summary style="cursor: pointer; font-weight: bold; line-height: 1.7;"&gt;語彙ノートが続きません&lt;/summary&gt;
&lt;div class="pt-2" style="line-height: 1.95;"&gt;1日&lt;strong&gt;5語まで&lt;/strong&gt;に減らし、「一言が言えるか」チェックだけにします。書く量を増やすより、&lt;strong&gt;即答できる語&lt;/strong&gt;を増やす方が効果が出ます。&lt;/div&gt;
&lt;/details&gt;
&lt;details class="border rounded-3 p-3" style="background: #fff;"&gt;
&lt;summary style="cursor: pointer; font-weight: bold; line-height: 1.7;"&gt;丸付けは親がすべき？&lt;/summary&gt;
&lt;div class="pt-2" style="line-height: 1.95;"&gt;選択問題は本人でも回せます。重要なのは「正誤」より、&lt;strong&gt;根拠の1文に戻る&lt;/strong&gt;習慣です。記述はズレが残りやすいので、可能なら第三者チェックがあると安心です。&lt;/div&gt;
&lt;/details&gt;
&lt;/div&gt;
&lt;/div&gt;
&lt;/section&gt;
&lt;p&gt;&lt;!-- =============================== 追記ここまで =============================== --&gt;&lt;/p&gt;
------</t>
  </si>
  <si>
    <t>以下のページは不自然なワードを使用しています。
これらを適切に自然な言葉に置き換えて下さい。
なお、本文の装飾や構造は絶対に変えないでください。
【対象ページURL】
https://jukureiwa.com/tips/tips-syakai-note/
【検出された不自然ワード】
- 型
- 手順
- 立て直
- 設計
【本文】
------
&lt;div class="reiwa-container pb-5" style="font-family: 'Helvetica Neue', Arial, 'Hiragino Kaku Gothic ProN', 'Hiragino Sans', Meiryo, sans-serif; color: #333; line-height: 1.8;"&gt;
&lt;div class="intro-section mb-5"&gt;
&lt;p class="lead" style="font-size: 1.25rem; color: #444;"&gt;「ノートはきれいに書けているのに、模試の点数が上がらない」&lt;/p&gt;
&lt;p&gt;社会という科目は、覚えるべき用語や資料が膨大です。そのため、真面目なお子様ほど、塾の授業内容やテキストの情報を一言一句漏らさずノートにまとめようと奮闘します。しかし、何時間もかけて作成した「力作のノート」が、実は成績アップを阻む最大の壁になっているケースが後を絶ちません。&lt;/p&gt;
&lt;p&gt;成績が伸び悩む原因は、ノートを情報の保管場所（百科事典）にしてしまっていることにあります。入試本番で必要なのは、きれいに整理されたノートではなく、頭の中に整理された知識です。合格する受験生のノートは、書くことよりも「見返すこと」に特化した、いわば&lt;strong&gt;最強の復習ツール&lt;/strong&gt;として機能しています。&lt;/p&gt;
&lt;div class="card border-0 shadow-sm mt-4" style="background-color: #f0f7ff; border-left: 5px solid #003366 !important;"&gt;
&lt;div class="card-body p-4 text-dark"&gt;
&lt;h4 class="h6 fw-bold mb-3" style="color: #003366;"&gt;&lt;i class="bi bi-journal-text me-2 text-dark"&gt;&lt;/i&gt;社会の得点力を変えるノート術のポイント&lt;/h4&gt;
&lt;ul class="list-unstyled mb-0 small vstack gap-2 text-dark"&gt;
&lt;li class="d-flex align-items-start"&gt;&lt;i class="bi bi-check2-circle text-primary me-2 fw-bold"&gt;&lt;/i&gt;&lt;br /&gt;
なぜ「まとめ過ぎるノート」ほど、本番で使い物にならないのか&lt;/li&gt;
&lt;li class="d-flex align-items-start"&gt;&lt;i class="bi bi-check2-circle text-primary me-2 fw-bold"&gt;&lt;/i&gt;&lt;br /&gt;
色分けのルールを捨て、脳が反応する「余白」を設計する技術&lt;/li&gt;
&lt;li class="d-flex align-items-start"&gt;&lt;i class="bi bi-check2-circle text-primary me-2 fw-bold"&gt;&lt;/i&gt;&lt;br /&gt;
「間違い→原因→次の一手」をセットにする実戦型ミスノートの作り方&lt;/li&gt;
&lt;li class="d-flex align-items-start"&gt;&lt;i class="bi bi-check2-circle text-primary me-2 fw-bold"&gt;&lt;/i&gt;&lt;br /&gt;
地理・歴史・公民の各分野で、失点を防ぐための情報の落とし込み方&lt;/li&gt;
&lt;li class="d-flex align-items-start border-primary"&gt;&lt;i class="bi bi-check2-circle text-primary me-2 fw-bold"&gt;&lt;/i&gt;&lt;br /&gt;
忙しい平日でも、わずか5分で1週間の復習を完了させるルーティン&lt;/li&gt;
&lt;/ul&gt;
&lt;/div&gt;
&lt;/div&gt;
&lt;/div&gt;
&lt;section class="mb-5 shadow-sm p-4 rounded bg-white border-top border-primary border-5" style="border-top-color: #003366 !important;"&gt;
&lt;h2 class="h4 fw-bold mb-4 pb-2 border-bottom" style="color: #003366;"&gt;まず状況整理：そのノートは「復習」に耐えられるか？&lt;/h2&gt;
&lt;p&gt;お子様のノートを手に取ってみてください。もし以下の項目に当てはまるなら、それは「書くこと自体が目的」になっており、実戦で使える知識として定着していません。&lt;/p&gt;
&lt;div class="row g-3 text-dark"&gt;
&lt;div class="col-md-6"&gt;
&lt;div class="p-3 border rounded h-100 bg-light shadow-sm text-dark"&gt;
&lt;h3 class="h6 fw-bold mb-2 text-primary text-dark"&gt;&lt;i class="bi bi-pencil-square me-2 text-dark"&gt;&lt;/i&gt;情報の「密集」パターン&lt;/h3&gt;
&lt;p class="small text-muted mb-0 text-dark"&gt;ページ全体に文字が詰まっており、どこが重要なのか一目で判別できない。見返した際に、脳が情報を拒絶してしまう。&lt;/p&gt;
&lt;/div&gt;
&lt;/div&gt;
&lt;div class="col-md-6"&gt;
&lt;div class="p-3 border rounded h-100 bg-light shadow-sm text-dark"&gt;
&lt;h3 class="h6 fw-bold mb-2 text-primary text-dark"&gt;&lt;i class="bi bi-palette-fill me-2 text-dark"&gt;&lt;/i&gt;過剰装飾パターン&lt;/h3&gt;
&lt;p class="small text-muted mb-0 text-dark"&gt;ペンが4色以上使われ、図や表の枠線を引くことに時間がかかっている。色が多すぎて覚えるべき優先順位がぼやけている。&lt;/p&gt;
&lt;/div&gt;
&lt;/div&gt;
&lt;div class="col-md-12"&gt;
&lt;div class="p-3 border rounded bg-white border-primary" style="border-style: dashed !important;"&gt;
&lt;p class="fw-bold text-primary mb-0 text-center small"&gt;&lt;i class="bi bi-arrow-repeat me-2"&gt;&lt;/i&gt;&lt;br /&gt;
これらのノートは、テスト直前の「5分復習」には全く向きません。&lt;/p&gt;
&lt;/div&gt;
&lt;/div&gt;
&lt;/div&gt;
&lt;/section&gt;
&lt;section class="mb-5 text-dark"&gt;
&lt;h2 class="h4 fw-bold p-3 mb-4 shadow-sm" style="color: #fff; background-color: #003366; border-radius: 5px;"&gt;原因の切り分け：ノートが増えても伸びない3つの落とし穴&lt;/h2&gt;
&lt;p&gt;なぜ一生懸命ノートを作っても、偏差値に反映されないのでしょうか。その原因は、ノートの役割を履き違えていることにあります。&lt;/p&gt;
&lt;details class="mb-3 border rounded shadow-sm overflow-hidden" style="border-color: #003366 !important;"&gt;
&lt;summary class="p-3 fw-bold bg-white text-primary d-flex justify-content-between align-items-center" style="cursor: pointer; list-style: none;"&gt;1. 全てを網羅しようとする「百科事典化」&lt;br /&gt;
&lt;i class="bi bi-chevron-down"&gt;&lt;/i&gt;&lt;/summary&gt;
&lt;div class="p-3 bg-light border-top border-primary small text-secondary text-dark"&gt;テキストの情報をそのまま書き写す作業は、脳を停止させます。ノートは「知っていること」を書く場所ではなく、&lt;strong&gt;「自分が忘れていたこと」「テストで間違えそうなこと」を抽出する場所&lt;/strong&gt;であるべきです。情報量が増えれば増えるほど、復習のハードルは上がります。&lt;/div&gt;
&lt;/details&gt;
&lt;details class="mb-3 border rounded shadow-sm overflow-hidden" style="border-color: #003366 !important;"&gt;
&lt;summary class="p-3 fw-bold bg-white text-primary d-flex justify-content-between align-items-center" style="cursor: pointer; list-style: none;"&gt;2. 「解き方のプロセス」が欠落している&lt;br /&gt;
&lt;i class="bi bi-chevron-down"&gt;&lt;/i&gt;&lt;/summary&gt;
&lt;div class="p-3 bg-light border-top border-primary small text-secondary text-dark"&gt;用語の名前だけを羅列したノートは、資料読解や記述には通用しません。なぜその答えになるのか、資料のどこに注目すべきかという「手順」が抜けていると、実戦で知識を引き出せません。&lt;/div&gt;
&lt;/details&gt;
&lt;details class="mb-3 border rounded shadow-sm overflow-hidden" style="border-color: #003366 !important;"&gt;
&lt;summary class="p-3 fw-bold bg-white text-primary d-flex justify-content-between align-items-center" style="cursor: pointer; list-style: none;"&gt;3. 「後から追記するスペース」がない&lt;br /&gt;
&lt;i class="bi bi-chevron-down"&gt;&lt;/i&gt;&lt;/summary&gt;
&lt;div class="p-3 bg-light border-top border-primary small text-secondary text-dark"&gt;一度書いて終わりのノートは、知識をアップデートできません。演習で新しい発見があったとき、その周辺知識を書き込む余白がないと、知識が断片化されたままになります。成長するノートには、必ず&lt;strong&gt;後日談を書き込むための「空き地」&lt;/strong&gt;があります。&lt;/div&gt;
&lt;/details&gt;
&lt;/section&gt;
&lt;section class="mb-5 shadow-sm p-4 rounded bg-white border-top border-primary border-5" style="border-top-color: #003366 !important;"&gt;
&lt;h2 class="h4 fw-bold text-primary mb-4"&gt;立て直しの手順：色分けよりも大事な「3つのルール」&lt;/h2&gt;
&lt;p&gt;ノートを見栄え良くすることに労力を割くのは今日で終わりにしましょう。今日から実践すべき、合格のためのノート作成ルールを提示します。&lt;/p&gt;
&lt;div class="vstack gap-4 mt-4"&gt;
&lt;div class="d-flex align-items-start border-start border-5 border-primary ps-3"&gt;
&lt;div class="me-3"&gt;&lt;span class="badge bg-primary rounded-pill px-3 py-2 text-dark"&gt;Rule 1&lt;/span&gt;&lt;/div&gt;
&lt;div&gt;
&lt;h3 class="h6 fw-bold text-primary mb-1"&gt;1ページ1テーマで「余白」を死守する&lt;/h3&gt;
&lt;p class="small mb-0 text-dark"&gt;情報の境目に必ず数行の空行を作り、ページの右側3分の1は常に空けておきます。ここには、後で模試で間違えた際の「自分への注意書き」を書き込むためです。&lt;/p&gt;
&lt;/div&gt;
&lt;/div&gt;
&lt;div class="d-flex align-items-start border-start border-5 border-primary ps-3 text-dark"&gt;
&lt;div class="me-3"&gt;&lt;span class="badge bg-primary rounded-pill px-3 py-2 text-dark"&gt;Rule 2&lt;/span&gt;&lt;/div&gt;
&lt;div&gt;
&lt;h3 class="h6 fw-bold text-primary mb-1 text-dark"&gt;「間違い→原因→次の一手」の3点メモ&lt;/h3&gt;
&lt;p class="small mb-0 text-dark"&gt;ミスを書き出す際は、正解を書くだけでは不十分です。「地理：統計の単位を見逃した（原因）→グラフを見たらまず単位に◯を付ける（次の一手）」のように、&lt;strong&gt;行動レベルの修正案&lt;/strong&gt;をセットで記述します。&lt;/p&gt;
&lt;/div&gt;
&lt;/div&gt;
&lt;div class="d-flex align-items-start border-start border-5 border-primary ps-3 text-dark"&gt;
&lt;div class="me-3"&gt;&lt;span class="badge bg-primary rounded-pill px-3 py-2 text-dark"&gt;Rule 3&lt;/span&gt;&lt;/div&gt;
&lt;div&gt;
&lt;h3 class="h6 fw-bold text-primary mb-1 text-dark"&gt;因果関係を「矢印」で言語化する&lt;/h3&gt;
&lt;p class="small mb-0 text-dark"&gt;歴史や公民では、文章をだらだら書かず、「A（原因）→ B（出来事）→ C（結果）」の矢印で整理します。復習時にこの矢印を指で追いながら、自分の言葉で説明できれば、その知識は完成しています。&lt;/p&gt;
&lt;/div&gt;
&lt;/div&gt;
&lt;/div&gt;
&lt;/section&gt;
&lt;section class="mb-5 text-dark"&gt;
&lt;h2 class="h4 fw-bold p-3 mb-4 shadow-sm" style="color: #fff; background-color: #003366; border-radius: 5px;"&gt;よくあるミスと修正：分野別の「ノートの残し方」&lt;/h2&gt;
&lt;div class="table-responsive shadow-sm rounded text-dark text-dark"&gt;
&lt;table class="table table-bordered align-middle mb-0 text-dark border-primary" style="border-color: #dee2e6;"&gt;
&lt;thead style="background-color: #f0f7ff; color: #003366;"&gt;
&lt;tr class="text-center small"&gt;
&lt;th style="width: 20%;"&gt;分野&lt;/th&gt;
&lt;th style="width: 35%;"&gt;症状（ミスの原因）&lt;/th&gt;
&lt;th style="width: 45%;"&gt;修正行動（今日からやること）&lt;/th&gt;
&lt;/tr&gt;
&lt;/thead&gt;
&lt;tbody class="small text-dark text-dark"&gt;
&lt;tr&gt;
&lt;th class="text-center text-primary text-dark" scope="row"&gt;地理&lt;/th&gt;
&lt;td&gt;&lt;strong&gt;統計や図を無視して文字で覚える&lt;/strong&gt;&lt;/td&gt;
&lt;td&gt;&lt;strong&gt;資料の「言い換え」をメモする。&lt;/strong&gt;&lt;br /&gt;
「促成栽培」なら「冬の出荷グラフが突出しているもの」と、図の特徴と言葉をセットで書く。&lt;/td&gt;
&lt;/tr&gt;
&lt;tr&gt;
&lt;th class="text-center text-primary text-dark" scope="row"&gt;歴史&lt;/th&gt;
&lt;td&gt;&lt;strong&gt;出来事を時系列順に並べるだけ&lt;/strong&gt;&lt;/td&gt;
&lt;td&gt;&lt;strong&gt;「対比・セット」で整理する。&lt;/strong&gt;&lt;br /&gt;
「享保・寛政・天保の改革」を並べ、それぞれの共通点と相違点を「株仲間の扱い」などの切り口で整理する。&lt;/td&gt;
&lt;/tr&gt;
&lt;tr&gt;
&lt;th class="text-center text-primary text-dark" scope="row"&gt;公民&lt;/th&gt;
&lt;td&gt;&lt;strong&gt;難しい用語をそのまま丸暗記する&lt;/strong&gt;&lt;/td&gt;
&lt;td&gt;&lt;strong&gt;「制度→目的→具体例」の順で書く。&lt;/strong&gt;&lt;br /&gt;
「違憲審査制」なら「目的：人権を守るため」を第一に書き、裁判所の役割を具体例と共に記す。&lt;/td&gt;
&lt;/tr&gt;
&lt;/tbody&gt;
&lt;/table&gt;
&lt;/div&gt;
&lt;/section&gt;
&lt;section class="mb-5 border border-primary border-2 p-4 rounded bg-white shadow-sm text-dark"&gt;
&lt;h2 class="h4 fw-bold text-primary mb-4 pb-2 border-bottom"&gt;家庭での回し方：週末「5分復習」のルーティン化&lt;/h2&gt;
&lt;p&gt;ノートは作って終わりではありません。むしろ、作った瞬間から復習ツールとしての生命が始まります。ご家庭では、以下のサイクルでノートを活用してください。&lt;/p&gt;
&lt;div class="row g-4 mt-1 text-dark text-dark"&gt;
&lt;div class="col-md-7 text-dark text-dark"&gt;
&lt;h3 class="h6 fw-bold text-primary text-dark"&gt;&lt;i class="bi bi-calendar-check me-2 text-dark"&gt;&lt;/i&gt; 週末の「5分チェック」手順&lt;/h3&gt;
&lt;ul class="small vstack gap-2 mt-3 p-0 text-dark text-dark" style="list-style: none;"&gt;
&lt;li class="p-2 border-bottom border-light"&gt;&lt;strong&gt;1分：&lt;/strong&gt;その週のページを開き、余白の「自分への注意書き」を音読する。&lt;/li&gt;
&lt;li class="p-2 border-bottom border-light"&gt;&lt;strong&gt;2分：&lt;/strong&gt;図や矢印を見て、因果関係を1つだけ「空（そら）」で説明してみる。&lt;/li&gt;
&lt;li class="p-2 border-bottom border-light"&gt;&lt;strong&gt;2分：&lt;/strong&gt;直近の模試で間違えた「次の一手」が守れているか、演習結果と照合する。&lt;/li&gt;
&lt;/ul&gt;
&lt;/div&gt;
&lt;div class="col-md-5 text-dark"&gt;
&lt;div class="p-3 bg-light rounded border border-primary h-100 text-dark text-dark"&gt;
&lt;h3 class="h6 fw-bold text-primary mb-3 text-dark text-dark"&gt;&lt;i class="bi bi-chat-dots me-2 text-dark"&gt;&lt;/i&gt; 親の声かけの型&lt;/h3&gt;
&lt;p class="small text-muted mb-2 text-dark text-dark"&gt;ノートの出来栄えではなく、&lt;strong&gt;検索性&lt;/strong&gt;を問いかけます。&lt;/p&gt;
&lt;div class="bg-white p-2 rounded small border-start border-primary border-4 mb-2 shadow-sm text-dark text-dark"&gt;「このページのポイント、3秒で見つけられる？」&lt;/div&gt;
&lt;div class="bg-white p-2 rounded small border-start border-primary border-4 shadow-sm text-dark text-dark text-dark"&gt;「模試の反省、どこに書き足したか見せて？」&lt;/div&gt;
&lt;/div&gt;
&lt;/div&gt;
&lt;/div&gt;
&lt;/section&gt;
&lt;section class="mb-5 text-dark text-dark text-dark"&gt;
&lt;h2 class="h4 fw-bold p-3 mb-4 shadow-sm text-white" style="background-color: #003366; border-radius: 5px;"&gt;FAQ：社会のノート作りに関するよくある悩み&lt;/h2&gt;
&lt;div class="vstack gap-3 text-dark text-dark"&gt;
&lt;details class="p-3 border rounded shadow-sm bg-white text-dark text-dark"&gt;
&lt;summary class="fw-bold text-primary text-dark text-dark" style="cursor: pointer; list-style: none;"&gt;&lt;i class="bi bi-question-circle me-2 text-dark"&gt;&lt;/i&gt;Q. 塾の板書を写すだけで精一杯で、余白が作れません。&lt;/summary&gt;
&lt;p class="small mb-0 mt-3 border-start border-3 ps-3 text-secondary text-dark text-dark"&gt;A. 全てを写そうとするのを止めましょう。テキストに書いてあることは「テキスト参照」とだけ書き、先生が口頭で言った「背景」や「解き方のヒント」をメモすることに注力してください。&lt;/p&gt;
&lt;/details&gt;
&lt;details class="p-3 border rounded shadow-sm bg-white text-dark text-dark"&gt;
&lt;summary class="fw-bold text-primary text-dark text-dark" style="cursor: pointer; list-style: none;"&gt;&lt;i class="bi bi-question-circle me-2 text-dark"&gt;&lt;/i&gt;Q. ルーズリーフとノート、どちらが良いでしょうか？&lt;/summary&gt;
&lt;p class="small mb-0 mt-3 border-start border-3 ps-3 text-secondary text-dark text-dark text-dark"&gt;A. 受験社会においては「ノート（綴じノート）」を推奨します。歴史の流れを把握する際、ページがバラバラになるリスクを避けるためです。1冊のノートが埋まっていく達成感も大切にしましょう。&lt;/p&gt;
&lt;/details&gt;
&lt;/div&gt;
&lt;/section&gt;
&lt;section class="mb-5 py-5 border-top text-center text-dark text-dark"&gt;
&lt;h2 class="h4 fw-bold mb-5" style="color: #003366;"&gt;さらに学習効率を高めるための「立て直し」ステップ&lt;/h2&gt;
&lt;div class="row row-cols-1 row-cols-md-2 g-4 text-dark text-dark text-dark"&gt;
&lt;div class="col text-dark"&gt;
&lt;div class="card h-100 border-primary border-1 shadow-sm reiwa-hover text-dark"&gt;
&lt;div class="card-body py-4 text-dark text-dark"&gt;&lt;span class="badge bg-primary mb-2 text-dark"&gt;学習の基本&lt;/span&gt;&lt;/p&gt;
&lt;h3 class="h6 fw-bold text-dark mb-0 text-dark"&gt;伸び悩む子の共通点｜社会の勉強順序を正しく修正する &lt;i class="bi bi-arrow-right-short text-primary text-dark"&gt;&lt;/i&gt;&lt;/h3&gt;
&lt;/div&gt;
&lt;/div&gt;
&lt;p&gt;&amp;nbsp;&lt;/p&gt;
&lt;/div&gt;
&lt;div class="col text-dark"&gt;
&lt;div class="card h-100 border-primary border-1 shadow-sm reiwa-hover text-dark text-dark"&gt;
&lt;div class="card-body py-4 text-dark text-dark"&gt;&lt;span class="badge bg-primary mb-2 text-dark"&gt;記憶術&lt;/span&gt;&lt;/p&gt;
&lt;h3 class="h6 fw-bold text-dark mb-0 text-dark"&gt;丸暗記からの脱却！知識を「一生忘れない形」で定着させる方法 &lt;i class="bi bi-arrow-right-short text-primary text-dark"&gt;&lt;/i&gt;&lt;/h3&gt;
&lt;/div&gt;
&lt;/div&gt;
&lt;p&gt;&amp;nbsp;&lt;/p&gt;
&lt;/div&gt;
&lt;div class="col text-dark text-dark"&gt;
&lt;div class="card h-100 border-primary border-1 shadow-sm reiwa-hover text-dark text-dark text-dark"&gt;
&lt;div class="card-body py-4 text-dark text-dark text-dark text-dark"&gt;&lt;span class="badge bg-primary mb-2 text-dark"&gt;緊急対策&lt;/span&gt;&lt;/p&gt;
&lt;h3 class="h6 fw-bold text-dark mb-0 text-dark text-dark"&gt;模試の偏差値が急落……今すぐ見直すべき「解き方のクセ」 &lt;i class="bi bi-arrow-right-short text-primary text-dark text-dark"&gt;&lt;/i&gt;&lt;/h3&gt;
&lt;/div&gt;
&lt;/div&gt;
&lt;p&gt;&amp;nbsp;&lt;/p&gt;
&lt;/div&gt;
&lt;div class="col text-dark"&gt;
&lt;div class="card h-100 border-primary bg-primary bg-opacity-10 shadow-sm reiwa-hover text-dark text-dark"&gt;
&lt;div class="card-body py-4 text-primary text-dark text-dark"&gt;
&lt;h3 class="h6 fw-bold mb-1 text-primary text-dark text-dark"&gt;社会の「型」をプロと一緒に。&lt;/h3&gt;
&lt;p class="small mb-0 fw-bold text-primary text-dark text-dark"&gt;実戦力強化講座の無料体験はこちら &lt;i class="bi bi-chevron-double-right text-dark"&gt;&lt;/i&gt;&lt;/p&gt;
&lt;/div&gt;
&lt;/div&gt;
&lt;p&gt;&amp;nbsp;&lt;/p&gt;
&lt;/div&gt;
&lt;/div&gt;
&lt;/section&gt;
&lt;div class="p-4 rounded text-center shadow-sm" style="background-color: #003366; color: #fff;"&gt;
&lt;p class="fw-bold mb-2 lead"&gt;ノートは「見返す」ためにある。たったこれだけで、勉強の質は劇的に変わります。&lt;/p&gt;
&lt;p class="mb-0 small" style="opacity: 0.9;"&gt;まずは今日、次の授業のノートに「右側3分の1の余白」を作ることから始めてみてください。&lt;/p&gt;
&lt;/div&gt;
&lt;/div&gt;
&lt;style&gt;
    /* 詳細設定 */&lt;br /&gt;
    .reiwa-container summary::-webkit-details-marker { display: none; }&lt;br /&gt;
    .reiwa-container details summary i { transition: transform 0.3s; }&lt;br /&gt;
    .reiwa-container details[open] summary i { transform: rotate(180deg); }&lt;br /&gt;
    .reiwa-hover { transition: all 0.3s ease; }&lt;br /&gt;
    .reiwa-hover:hover { transform: translateY(-5px); box-shadow: 0 10px 20px rgba(0, 51, 102, 0.1) !important; background-color: #f8f9fa; }&lt;br /&gt;
    .reiwa-container .border-dashed { border-style: dashed !important; }&lt;br /&gt;
&lt;/style&gt;
&lt;section class="veu_cta" id="veu_cta-199"&gt;&lt;h1 class="cta_title"&gt;本科「公民の完成」≪６回完結講座≫&lt;/h1&gt;&lt;div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image_exist"&gt;公民分野は受験社会の中で最も苦手意識を持っている生徒さんの多い分野です。 また、受験社会のカリキュラムの中では一番最後に配置されていることが多いので、しっかりとした説明のないまま 急ぎ足で授業を進められることが多く、また、単純に暗記することを勧められることが多い分野でもあります。
&lt;br /&gt;
&lt;br /&gt;当塾では、地歴の知識とも絡めながら「国家の理念とその実現」「現在の統治制度の背景」を軸に、 しっかりとした理解に基づいた体系的な知識を得てもらうように指導を行っていきます。&lt;/div&gt;&lt;div class="cta_body_link"&gt;&lt;a href="https://jukureiwa.com/honka/" class="btn btn-primary btn-block btn-lg" target="_blank"&gt;開講講座：本科「公民の完成」≪６回完結講座≫&lt;/a&gt;&lt;/div&gt;&lt;/div&gt;&lt;!--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</si>
  <si>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https://dokkai-labo.tokyo/blog/yosyu_series_05j02/
【検出された不自然ワード】
- 型
- 固定
- 手順
- 整え
【本文】
------
&lt;p&gt;&lt;!-- ▼▼ WordPress本文ここから（Bootstrap前提） ▼▼ --&gt;&lt;/p&gt;
&lt;section class="p-3 p-md-4 mb-4 rounded-3 border bg-light"&gt;
&lt;div class="d-flex flex-column gap-2"&gt;
&lt;div class="d-flex flex-wrap align-items-center gap-2"&gt;&lt;span class="badge bg-primary"&gt;予習シリーズ&lt;/span&gt;&lt;br /&gt;
&lt;span class="badge bg-secondary"&gt;小5 上巻&lt;/span&gt;&lt;br /&gt;
&lt;span class="badge bg-dark"&gt;第2回&lt;/span&gt;&lt;br /&gt;
&lt;span class="badge bg-info text-dark"&gt;物語文&lt;/span&gt;&lt;/div&gt;
&lt;h2 class="h3 mb-1"&gt;【解説まとめ】心情問題は「背景 × 出来事」で固定する&lt;/h2&gt;
&lt;p class="mb-0"&gt;受験国語専門「読解ラボ東京」代表・長島によるライブ解説（小5 上巻 第2回）の要点を、&lt;br /&gt;
ご家庭で再現できる形に整理しました。&lt;br class="d-none d-md-block" /&gt;キーワードは &lt;strong&gt;「背景（理由）→出来事（傍線の行動/発言）→心情（結論）」&lt;/strong&gt; です。&lt;/p&gt;
&lt;/div&gt;
&lt;/section&gt;
&lt;p&gt;&lt;!-- 動画 --&gt;&lt;/p&gt;
&lt;section class="mb-4"&gt;
&lt;div class="d-flex align-items-center justify-content-between flex-wrap gap-2 mb-2"&gt;
&lt;h3 id="movie" class="h4 mb-0"&gt;解説動画（ライブ配信）&lt;/h3&gt;
&lt;p&gt;&lt;small class="text-muted"&gt;※自動文字起こしのため、固有名詞などに揺れがある場合があります。&lt;/small&gt;&lt;/p&gt;
&lt;/div&gt;
&lt;div class="ratio ratio-16x9 embed-responsive embed-responsive-16by9 rounded-3 border overflow-hidden"&gt;&lt;iframe class="embed-responsive-item" title="予習シリーズ 小5 上巻 第2回 解説（読解ラボ東京）" src="https://www.youtube.com/embed/rxOp0_QpXVk" allowfullscreen="allowfullscreen"&gt;&lt;/iframe&gt;&lt;/div&gt;
&lt;/section&gt;
&lt;p&gt;&lt;!-- 目次 --&gt;&lt;/p&gt;
&lt;section class="mb-4"&gt;
&lt;h3 id="toc" class="h4"&gt;目次&lt;/h3&gt;
&lt;div class="row g-3"&gt;
&lt;div class="col-12 col-md-6"&gt;
&lt;div class="list-group"&gt;&lt;a class="list-group-item list-group-item-action" href="#core"&gt;1. 心情読解の「型」&lt;/a&gt;&lt;br /&gt;
&lt;a class="list-group-item list-group-item-action" href="#reverse"&gt;2. 解く順番：傍線→理由→心情&lt;/a&gt;&lt;br /&gt;
&lt;a class="list-group-item list-group-item-action" href="#cards"&gt;3. 問題別ポイント（問一〜問十）&lt;/a&gt;&lt;/div&gt;
&lt;/div&gt;
&lt;div class="col-12 col-md-6"&gt;
&lt;div class="list-group"&gt;&lt;a class="list-group-item list-group-item-action" href="#homework"&gt;4. 家庭学習での回し方（再現手順）&lt;/a&gt;&lt;br /&gt;
&lt;a class="list-group-item list-group-item-action" href="#faq"&gt;5. よくあるつまずき（FAQ）&lt;/a&gt;&lt;br /&gt;
&lt;a class="list-group-item list-group-item-action" href="#cta"&gt;6. 個別指導のご案内&lt;/a&gt;&lt;/div&gt;
&lt;/div&gt;
&lt;/div&gt;
&lt;/section&gt;
&lt;p&gt;&lt;!-- 核 --&gt;&lt;/p&gt;
&lt;section id="core" class="mb-4"&gt;
&lt;h3 class="h4"&gt;1. 心情読解の「型」：背景 × 出来事 → 心情&lt;/h3&gt;
&lt;div class="row g-3"&gt;
&lt;div class="col-12 col-md-6"&gt;
&lt;div class="card border-0 shadow-sm h-100"&gt;
&lt;div class="card-body"&gt;
&lt;h4 class="h6 mb-2"&gt;まずはこの3点セット&lt;/h4&gt;
&lt;ul class="mb-0"&gt;
&lt;li&gt;&lt;strong&gt;背景&lt;/strong&gt;：なぜそうなる？（出来事の理由）&lt;/li&gt;
&lt;li&gt;&lt;strong&gt;出来事&lt;/strong&gt;：傍線に選ばれやすい行動・発言・様子&lt;/li&gt;
&lt;li&gt;&lt;strong&gt;心情&lt;/strong&gt;：その背景＋出来事なら、どんな気持ち？&lt;/li&gt;
&lt;/ul&gt;
&lt;/div&gt;
&lt;/div&gt;
&lt;/div&gt;
&lt;div class="col-12 col-md-6"&gt;
&lt;div class="card border-0 shadow-sm h-100"&gt;
&lt;div class="card-body"&gt;
&lt;h4 class="h6 mb-2"&gt;ミニ例（超テンプレ）&lt;/h4&gt;
&lt;div class="small"&gt;
&lt;div class="d-flex gap-2 mb-1"&gt;&lt;span class="badge bg-secondary"&gt;背景&lt;/span&gt;&lt;br /&gt;
志望校に合格した&lt;/div&gt;
&lt;div class="d-flex gap-2 mb-1"&gt;&lt;span class="badge bg-secondary"&gt;出来事&lt;/span&gt;&lt;br /&gt;
泣いた（傍線になりやすい）&lt;/div&gt;
&lt;div class="d-flex gap-2"&gt;&lt;span class="badge bg-primary"&gt;心情&lt;/span&gt;&lt;br /&gt;
&lt;strong&gt;嬉しい&lt;/strong&gt;（嬉し泣き）&lt;/div&gt;
&lt;/div&gt;
&lt;/div&gt;
&lt;/div&gt;
&lt;/div&gt;
&lt;/div&gt;
&lt;div class="alert alert-info mt-3 mb-0"&gt;&lt;strong&gt;ポイント：&lt;/strong&gt;&lt;br /&gt;
心情問題は、最後が&lt;strong&gt;気持ち&lt;/strong&gt;に着地します。&lt;br /&gt;
だからこそ、&lt;strong&gt;背景（理由）→出来事→心情&lt;/strong&gt;の順で整理するとブレにくくなります。&lt;/div&gt;
&lt;/section&gt;
&lt;p&gt;&lt;!-- 逆算 --&gt;&lt;/p&gt;
&lt;section id="reverse" class="mb-4"&gt;
&lt;h3 class="h4"&gt;2. 解く順番：傍線→理由→心情（気持ちは最後）&lt;/h3&gt;
&lt;div class="card border-0 shadow-sm"&gt;
&lt;div class="card-body"&gt;
&lt;p class="mb-2"&gt;解説は「背景→出来事→心情」に見えますが、解くときは&lt;strong&gt;傍線（出来事）から&lt;/strong&gt;始めるのが自然です。&lt;/p&gt;
&lt;div class="row g-3"&gt;
&lt;div class="col-12 col-md-6"&gt;
&lt;div class="p-3 rounded-3 border bg-white"&gt;
&lt;h4 class="h6 mb-2"&gt;① まず傍線（出来事）に反応&lt;/h4&gt;
&lt;p class="mb-0 small text-muted"&gt;傍線は「行動・発言・様子」に置かれやすい&lt;/p&gt;
&lt;/div&gt;
&lt;/div&gt;
&lt;div class="col-12 col-md-6"&gt;
&lt;div class="p-3 rounded-3 border bg-white"&gt;
&lt;h4 class="h6 mb-2"&gt;② 傍線の「理由（背景）」を拾う&lt;/h4&gt;
&lt;p class="mb-0 small text-muted"&gt;理由が揃うと、心情は勝手に決まる&lt;/p&gt;
&lt;/div&gt;
&lt;/div&gt;
&lt;/div&gt;
&lt;div class="alert alert-warning mt-3 mb-0"&gt;&lt;strong&gt;結論：&lt;/strong&gt;気持ちを当てにいかない。先に&lt;strong&gt;理由（背景）&lt;/strong&gt;を確定させる。&lt;/div&gt;
&lt;/div&gt;
&lt;/div&gt;
&lt;/section&gt;
&lt;p&gt;&lt;!-- 問題別 --&gt;&lt;/p&gt;
&lt;section id="cards" class="mb-4"&gt;
&lt;h3 class="h4 mb-3"&gt;3. 問題別ポイント（2列カード）&lt;/h3&gt;
&lt;div class="row g-3"&gt;
&lt;p&gt;&lt;!-- 問一 --&gt;&lt;/p&gt;
&lt;div class="col-12 col-md-6"&gt;
&lt;div class="card border-0 shadow-sm"&gt;
&lt;div class="card-body"&gt;
&lt;div class="d-flex justify-content-between align-items-start gap-2"&gt;
&lt;h4 class="h5 mb-2"&gt;問一：冒頭の心情は描写で即決&lt;/h4&gt;
&lt;p&gt;&lt;span class="badge bg-primary"&gt;選択&lt;/span&gt;&lt;/p&gt;
&lt;/div&gt;
&lt;ul class="mb-0"&gt;
&lt;li&gt;&lt;strong&gt;注目&lt;/strong&gt;：「見るからに浮かれている」&lt;/li&gt;
&lt;li&gt;&lt;strong&gt;背景&lt;/strong&gt;：東京に帰るのが楽しみ&lt;/li&gt;
&lt;li&gt;&lt;strong&gt;結論&lt;/strong&gt;：エ&lt;/li&gt;
&lt;/ul&gt;
&lt;/div&gt;
&lt;/div&gt;
&lt;/div&gt;
&lt;p&gt;&lt;!-- 問二 --&gt;&lt;/p&gt;
&lt;div class="col-12 col-md-6"&gt;
&lt;div class="card border-0 shadow-sm"&gt;
&lt;div class="card-body"&gt;
&lt;div class="d-flex justify-content-between align-items-start gap-2"&gt;
&lt;h4 class="h5 mb-2"&gt;問二：黙って歩き出した（傍線②）&lt;/h4&gt;
&lt;p&gt;&lt;span class="badge bg-primary"&gt;選択&lt;/span&gt;&lt;/p&gt;
&lt;/div&gt;
&lt;ul class="mb-0"&gt;
&lt;li&gt;&lt;strong&gt;背景&lt;/strong&gt;：東京の話を楽しそうにするユリ&lt;/li&gt;
&lt;li&gt;&lt;strong&gt;出来事&lt;/strong&gt;：傍線②で黙って歩き出す&lt;/li&gt;
&lt;li&gt;&lt;strong&gt;結論&lt;/strong&gt;：離れたくない→その話をしたくない（ウ）&lt;/li&gt;
&lt;/ul&gt;
&lt;/div&gt;
&lt;/div&gt;
&lt;/div&gt;
&lt;p&gt;&lt;!-- 問三 --&gt;&lt;/p&gt;
&lt;div class="col-12 col-md-6"&gt;
&lt;div class="card border-0 shadow-sm"&gt;
&lt;div class="card-body"&gt;
&lt;div class="d-flex justify-content-between align-items-start gap-2"&gt;
&lt;h4 class="h5 mb-2"&gt;問三：足を速めた（傍線②）&lt;/h4&gt;
&lt;p&gt;&lt;span class="badge bg-primary"&gt;選択&lt;/span&gt;&lt;/p&gt;
&lt;/div&gt;
&lt;ul class="mb-0"&gt;
&lt;li&gt;&lt;strong&gt;背景&lt;/strong&gt;：すでに別れが寂しい&lt;/li&gt;
&lt;li&gt;&lt;strong&gt;出来事&lt;/strong&gt;：「最後の晩餐」→傍線②で足を速める&lt;/li&gt;
&lt;li&gt;&lt;strong&gt;結論&lt;/strong&gt;：さらに不愉快（イ）&lt;/li&gt;
&lt;/ul&gt;
&lt;/div&gt;
&lt;/div&gt;
&lt;/div&gt;
&lt;p&gt;&lt;!-- 問四 --&gt;&lt;/p&gt;
&lt;div class="col-12 col-md-6"&gt;
&lt;div class="card border-0 shadow-sm"&gt;
&lt;div class="card-body"&gt;
&lt;div class="d-flex justify-content-between align-items-start gap-2"&gt;
&lt;h4 class="h5 mb-2"&gt;問四：口をつぐんだ（傍線④）&lt;/h4&gt;
&lt;p&gt;&lt;span class="badge bg-primary"&gt;選択&lt;/span&gt;&lt;/p&gt;
&lt;/div&gt;
&lt;ul class="mb-0"&gt;
&lt;li&gt;&lt;strong&gt;背景&lt;/strong&gt;：不機嫌＝武兄ちゃんに会えないと思っていた&lt;/li&gt;
&lt;li&gt;&lt;strong&gt;出来事&lt;/strong&gt;：本当は「自分と別れるのが寂しい」と気づく&lt;/li&gt;
&lt;li&gt;&lt;strong&gt;結論&lt;/strong&gt;：「あ、そういうことか」の沈黙&lt;/li&gt;
&lt;/ul&gt;
&lt;/div&gt;
&lt;/div&gt;
&lt;/div&gt;
&lt;p&gt;&lt;!-- 問五 --&gt;&lt;/p&gt;
&lt;div class="col-12 col-md-6"&gt;
&lt;div class="card border-0 shadow-sm"&gt;
&lt;div class="card-body"&gt;
&lt;div class="d-flex justify-content-between align-items-start gap-2"&gt;
&lt;h4 class="h5 mb-2"&gt;問五：照れ＋素直になれない&lt;/h4&gt;
&lt;p&gt;&lt;span class="badge bg-primary"&gt;選択&lt;/span&gt;&lt;/p&gt;
&lt;/div&gt;
&lt;ul class="mb-0"&gt;
&lt;li&gt;&lt;strong&gt;注目&lt;/strong&gt;：50〜52行（照れて顔が赤い）&lt;/li&gt;
&lt;li&gt;&lt;strong&gt;注目&lt;/strong&gt;：53〜55行（素直になれない）&lt;/li&gt;
&lt;li&gt;&lt;strong&gt;結論&lt;/strong&gt;：ア×／オ×、他は○&lt;/li&gt;
&lt;/ul&gt;
&lt;/div&gt;
&lt;/div&gt;
&lt;/div&gt;
&lt;p&gt;&lt;!-- 問六 --&gt;&lt;/p&gt;
&lt;div class="col-12 col-md-6"&gt;
&lt;div class="card border-0 shadow-sm"&gt;
&lt;div class="card-body"&gt;
&lt;div class="d-flex justify-content-between align-items-start gap-2"&gt;
&lt;h4 class="h5 mb-2"&gt;問六：にらみつけた（傍線⑤）&lt;/h4&gt;
&lt;p&gt;&lt;span class="badge bg-primary"&gt;選択&lt;/span&gt;&lt;/p&gt;
&lt;/div&gt;
&lt;ul class="mb-0"&gt;
&lt;li&gt;&lt;strong&gt;背景&lt;/strong&gt;：「すぐ忘れる」と突き放す発言&lt;/li&gt;
&lt;li&gt;&lt;strong&gt;出来事&lt;/strong&gt;：悲しそう→にらみつける（傍線⑤）&lt;/li&gt;
&lt;li&gt;&lt;strong&gt;結論&lt;/strong&gt;：イ&lt;/li&gt;
&lt;/ul&gt;
&lt;/div&gt;
&lt;/div&gt;
&lt;/div&gt;
&lt;p&gt;&lt;!-- 問七 --&gt;&lt;/p&gt;
&lt;div class="col-12 col-md-6"&gt;
&lt;div class="card border-0 shadow-sm"&gt;
&lt;div class="card-body"&gt;
&lt;div class="d-flex justify-content-between align-items-start gap-2"&gt;
&lt;h4 class="h5 mb-2"&gt;問七：本当は会いたい（行動で拾う）&lt;/h4&gt;
&lt;p&gt;&lt;span class="badge bg-primary"&gt;選択&lt;/span&gt;&lt;/p&gt;
&lt;/div&gt;
&lt;ul class="mb-0"&gt;
&lt;li&gt;&lt;strong&gt;背景&lt;/strong&gt;：本当はユリと会いたい&lt;/li&gt;
&lt;li&gt;&lt;strong&gt;出来事&lt;/strong&gt;：66〜72行「声を聞こうとしている」&lt;/li&gt;
&lt;li&gt;&lt;strong&gt;結論&lt;/strong&gt;：B（Dは不適切）&lt;/li&gt;
&lt;/ul&gt;
&lt;/div&gt;
&lt;/div&gt;
&lt;/div&gt;
&lt;p&gt;&lt;!-- 問八 --&gt;&lt;/p&gt;
&lt;div class="col-12 col-md-6"&gt;
&lt;div class="card border-0 shadow-sm"&gt;
&lt;div class="card-body"&gt;
&lt;div class="d-flex justify-content-between align-items-start gap-2"&gt;
&lt;h4 class="h5 mb-2"&gt;問八：自分を責める（傍線⑦）&lt;/h4&gt;
&lt;p&gt;&lt;span class="badge bg-primary"&gt;選択&lt;/span&gt;&lt;/p&gt;
&lt;/div&gt;
&lt;ul class="mb-0"&gt;
&lt;li&gt;&lt;strong&gt;背景&lt;/strong&gt;：「忘れない」と約束してくれた&lt;/li&gt;
&lt;li&gt;&lt;strong&gt;出来事&lt;/strong&gt;：その思いをはねつけ、悪態をつく&lt;/li&gt;
&lt;li&gt;&lt;strong&gt;結論&lt;/strong&gt;：「自分の方が馬鹿だった」＝自責&lt;/li&gt;
&lt;/ul&gt;
&lt;/div&gt;
&lt;/div&gt;
&lt;/div&gt;
&lt;p&gt;&lt;!-- 問九 --&gt;&lt;/p&gt;
&lt;div class="col-12 col-md-6"&gt;
&lt;div class="card border-0 shadow-sm"&gt;
&lt;div class="card-body"&gt;
&lt;div class="d-flex justify-content-between align-items-start gap-2"&gt;
&lt;h4 class="h5 mb-2"&gt;問九：空欄は定義で固定&lt;/h4&gt;
&lt;p&gt;&lt;span class="badge bg-secondary"&gt;空欄&lt;/span&gt;&lt;/p&gt;
&lt;/div&gt;
&lt;ul class="mb-0"&gt;
&lt;li&gt;&lt;strong&gt;注目&lt;/strong&gt;：直前「同じ旋律をいつまでも繰り返し奏でるもの」&lt;/li&gt;
&lt;li&gt;&lt;strong&gt;結論&lt;/strong&gt;：オルゴール&lt;/li&gt;
&lt;/ul&gt;
&lt;/div&gt;
&lt;/div&gt;
&lt;/div&gt;
&lt;p&gt;&lt;!-- 問十 --&gt;&lt;/p&gt;
&lt;div class="col-12 col-md-6"&gt;
&lt;div class="card border-0 shadow-sm"&gt;
&lt;div class="card-body"&gt;
&lt;div class="d-flex justify-content-between align-items-start gap-2"&gt;
&lt;h4 class="h5 mb-2"&gt;問十：叫んだ理由＝約束の返礼&lt;/h4&gt;
&lt;p&gt;&lt;span class="badge bg-primary"&gt;選択&lt;/span&gt;&lt;/p&gt;
&lt;/div&gt;
&lt;ul class="mb-0"&gt;
&lt;li&gt;&lt;strong&gt;背景&lt;/strong&gt;：「忘れない」と約束してくれた&lt;/li&gt;
&lt;li&gt;&lt;strong&gt;出来事&lt;/strong&gt;：船に向かって叫ぶ（傍線⑧）&lt;/li&gt;
&lt;li&gt;&lt;strong&gt;結論&lt;/strong&gt;：「俺も忘れない」と伝えたい&lt;/li&gt;
&lt;/ul&gt;
&lt;/div&gt;
&lt;/div&gt;
&lt;/div&gt;
&lt;/div&gt;
&lt;div class="alert alert-secondary mt-3 mb-0"&gt;&lt;strong&gt;補足：&lt;/strong&gt;第2回は、心情語を探す回ではなく、&lt;strong&gt;理由（背景）を集めて心情を決める回&lt;/strong&gt;です。&lt;br /&gt;
「背景×出来事」で毎問同じ形に直してから選ぶと、ミスが減ります。&lt;/div&gt;
&lt;/section&gt;
&lt;p&gt;&lt;!-- 家庭学習 --&gt;&lt;/p&gt;
&lt;section id="homework" class="mb-4"&gt;
&lt;h3 class="h4"&gt;4. 家庭学習での回し方（再現手順）&lt;/h3&gt;
&lt;div class="row g-3"&gt;
&lt;div class="col-12 col-md-6"&gt;
&lt;div class="card border-0 shadow-sm"&gt;
&lt;div class="card-body"&gt;
&lt;h4 class="h6 mb-2"&gt;5ステップ（毎回同じでOK）&lt;/h4&gt;
&lt;ol class="mb-0"&gt;
&lt;li&gt;傍線（出来事）に丸&lt;/li&gt;
&lt;li&gt;「なぜ？」＝傍線の理由を探す&lt;/li&gt;
&lt;li&gt;理由を &lt;strong&gt;背景&lt;/strong&gt; として短く言い換える&lt;/li&gt;
&lt;li&gt;傍線周辺を &lt;strong&gt;出来事&lt;/strong&gt; として確定&lt;/li&gt;
&lt;li&gt;背景×出来事 → &lt;strong&gt;心情&lt;/strong&gt; を一言で置く&lt;/li&gt;
&lt;/ol&gt;
&lt;/div&gt;
&lt;/div&gt;
&lt;/div&gt;
&lt;div class="col-12 col-md-6"&gt;
&lt;div class="card border-0 shadow-sm"&gt;
&lt;div class="card-body"&gt;
&lt;h4 class="h6 mb-2"&gt;詰まりやすい子の直し方&lt;/h4&gt;
&lt;ul class="mb-0"&gt;
&lt;li&gt;心情語を探す前に「理由（背景）」を1行で言わせる&lt;/li&gt;
&lt;li&gt;「だから？」で出来事→心情をつなぐ&lt;/li&gt;
&lt;li&gt;口頭で言えたら、最後に1文でメモ化&lt;/li&gt;
&lt;/ul&gt;
&lt;/div&gt;
&lt;/div&gt;
&lt;/div&gt;
&lt;/div&gt;
&lt;/section&gt;
&lt;p&gt;&lt;!-- FAQ：JS不要の details/summary（“動いてない”対策） --&gt;&lt;/p&gt;
&lt;style&gt;
  .dl-faq details{border:1px solid rgba(0,0,0,.12); border-radius:.75rem; background:#fff; padding:.75rem 1rem;}&lt;br /&gt;
  .dl-faq details + details{margin-top:.75rem;}&lt;br /&gt;
  .dl-faq summary{cursor:pointer; font-weight:700; list-style:none;}&lt;br /&gt;
  .dl-faq summary::-webkit-details-marker{display:none;}&lt;br /&gt;
  .dl-faq summary .q{display:inline-block; margin-right:.5rem;}&lt;br /&gt;
  .dl-faq .a{margin-top:.6rem; color:#212529;}&lt;br /&gt;
  .dl-faq .hint{font-size:.9rem; color:#6c757d; margin-top:.35rem;}&lt;br /&gt;
&lt;/style&gt;
&lt;section id="faq" class="mb-4 dl-faq"&gt;
&lt;h3 class="h4"&gt;5. よくあるつまずき（FAQ）&lt;/h3&gt;
&lt;details&gt;
&lt;summary&gt;&lt;span class="q"&gt;Q.&lt;/span&gt;気持ちが毎回ブレます。どう直す？&lt;/summary&gt;
&lt;div class="a"&gt;気持ちを先に考えるとブレます。先に&lt;strong&gt;傍線の理由（背景）&lt;/strong&gt;を確定してください。&lt;br /&gt;
背景が言えれば、出来事（傍線の行動/発言）と掛け算して心情はほぼ一択になります。&lt;/p&gt;
&lt;div class="hint"&gt;目安：理由を2〜3個メモ→最後に心情語を1語で固定。&lt;/div&gt;
&lt;/div&gt;
&lt;/details&gt;
&lt;details&gt;
&lt;summary&gt;&lt;span class="q"&gt;Q.&lt;/span&gt;言い換えが苦手で、背景が短くまとめられません&lt;/summary&gt;
&lt;div class="a"&gt;背景は「1文」ではなく、まず「1語」で置いてOKです。例：&lt;strong&gt;寂しさ／不愉快／照れ&lt;/strong&gt;。&lt;br /&gt;
置けたら本文の言葉（根拠）を足して、徐々に精度を上げます。&lt;/div&gt;
&lt;/details&gt;
&lt;div class="alert alert-light border mt-3 mb-0"&gt;&lt;small class="text-muted"&gt;&lt;/p&gt;
&lt;p&gt;&lt;/small&gt;&lt;/div&gt;
&lt;/section&gt;
&lt;p&gt;&lt;!-- CTA --&gt;&lt;/p&gt;
&lt;section id="cta" class="mb-4"&gt;
&lt;div class="card border-0 shadow-sm"&gt;
&lt;div class="card-body p-3 p-md-4"&gt;
&lt;div class="row align-items-center g-3"&gt;
&lt;div class="col-12 col-md-8"&gt;
&lt;h3 class="h4 mb-2"&gt;読解ラボ東京｜心情問題を「手順」にする個別指導&lt;/h3&gt;
&lt;p class="mb-0"&gt;物語文の心情読解は「センス」ではなく、&lt;strong&gt;背景×出来事&lt;/strong&gt;で再現できます。&lt;br class="d-none d-md-block" /&gt;お子さまの答案を見ながら、根拠の拾い方・言い換え・選択肢の切り分けを1対1で整えます。&lt;/p&gt;
&lt;/div&gt;
&lt;div class="col-12 col-md-4 text-md-end"&gt;&lt;a class="btn btn-primary btn-lg w-100 w-md-auto" href="https://dokkai-labo.tokyo/" target="_blank" rel="noopener"&gt;&lt;br /&gt;
公式サイトを見る&lt;br /&gt;
&lt;/a&gt;&lt;/p&gt;
&lt;div class="mt-2"&gt;&lt;small class="text-muted"&gt;※お問い合わせ・受講案内は公式サイト内から。&lt;/small&gt;&lt;/div&gt;
&lt;/div&gt;
&lt;/div&gt;
&lt;/div&gt;
&lt;/div&gt;
&lt;/section&gt;
&lt;hr class="my-4" /&gt;
&lt;p class="small text-muted mb-0"&gt;本記事はライブ解説の要点を学習用に整理したものです（教材本文の転載はしていません）。&lt;br /&gt;
行数の参照は配信内の説明に基づきます。&lt;/p&gt;
&lt;p&gt;&lt;!-- ▲▲ WordPress本文ここまで ▲▲ --&gt;&lt;/p&gt;
&lt;section class="veu_cta" id="veu_cta-20525"&gt;&lt;h1 class="cta_title"&gt;講座案内：【オンライン】完全１対１個別指導【大学受験】&lt;/h1&gt;&lt;div class="cta_body"&gt;&lt;div class="cta_body_image cta_body_image_right"&gt;&lt;a href="https://dokkai-labo.tokyo/kobetsuonline02/" target="_blank"&gt;&lt;/a&gt;&lt;/div&gt;&lt;div class="cta_body_txt image_exist"&gt;当塾で開講中の大学受験対策１対１個別指導講座をオンラインで受講可能です。教室で受ける授業さながらの授業を、個別指導オンラインでも再現しております。&lt;/div&gt;&lt;div class="cta_body_link"&gt;&lt;a href="https://dokkai-labo.tokyo/kobetsuonline02/" class="btn btn-primary btn-block btn-lg" target="_blank"&gt;【オンライン】完全１対１個別指導【大学受験】&lt;/a&gt;&lt;/div&gt;&lt;/div&gt;&lt;!--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</si>
  <si>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https://dokkai-labo.tokyo/blog/yosyu_series_05j07/
【検出された不自然ワード】
- 型
- 固定
- 手順
- 整え
【本文】
------
&lt;p&gt;&lt;!-- ▼▼ WordPress本文ここから（Bootstrap前提） ▼▼ --&gt;&lt;/p&gt;
&lt;p&gt;&lt;!-- Hero --&gt;&lt;/p&gt;
&lt;section class="p-3 p-md-4 mb-4 rounded-3 border bg-light"&gt;
&lt;div class="d-flex flex-column gap-2"&gt;
&lt;div class="d-flex flex-wrap align-items-center gap-2"&gt;&lt;span class="badge bg-primary"&gt;予習シリーズ&lt;/span&gt;&lt;br /&gt;
&lt;span class="badge bg-secondary"&gt;小5 上巻&lt;/span&gt;&lt;br /&gt;
&lt;span class="badge bg-dark"&gt;第7回・発展問題&lt;/span&gt;&lt;br /&gt;
&lt;span class="badge bg-info text-dark"&gt;物語文&lt;/span&gt;&lt;/div&gt;
&lt;h2 class="h3 mb-1"&gt;【解説まとめ】第7回は「心情＝背景×出来事」＋「理由の集め方」で安定する&lt;/h2&gt;
&lt;p class="mb-0"&gt;受験国語専門「読解ラボ東京」代表・長島によるライブ解説（第7回・発展問題）の要点を、ご家庭で再現できる形に整理しました。&lt;br class="d-none d-md-block" /&gt;キーワードは &lt;strong&gt;「背景（理由）→出来事（傍線の行動/発言）→心情（結論）」&lt;/strong&gt;。心情語を当てにいく前に、まず&lt;strong&gt;理由（背景）を集めて&lt;/strong&gt;根拠を固めます。&lt;/p&gt;
&lt;/div&gt;
&lt;/section&gt;
&lt;p&gt;&lt;!-- 動画 --&gt;&lt;/p&gt;
&lt;section id="movie" class="mb-4"&gt;
&lt;div class="d-flex align-items-center justify-content-between flex-wrap gap-2 mb-2"&gt;
&lt;h3 class="h4 mb-0"&gt;解説動画（ライブ配信）&lt;/h3&gt;
&lt;p&gt;&lt;small class="text-muted"&gt;※自動文字起こしのため、固有名詞などに揺れがある場合があります。&lt;/small&gt;&lt;/p&gt;
&lt;/div&gt;
&lt;div class="ratio ratio-16x9 embed-responsive embed-responsive-16by9 rounded-3 border overflow-hidden"&gt;&lt;iframe class="embed-responsive-item" title="予習シリーズ 小5 上巻 第7回 発展問題 解説（読解ラボ東京）" src="https://www.youtube.com/embed/Cxv3aw0Ms1o" allowfullscreen="allowfullscreen"&gt;&lt;/iframe&gt;&lt;/div&gt;
&lt;/section&gt;
&lt;p&gt;&lt;!-- 目次 --&gt;&lt;/p&gt;
&lt;section id="toc" class="mb-4"&gt;
&lt;h3 class="h4"&gt;目次&lt;/h3&gt;
&lt;div class="row g-3"&gt;
&lt;div class="col-12 col-md-6"&gt;
&lt;div class="list-group"&gt;&lt;a class="list-group-item list-group-item-action" href="#core"&gt;1. 心情読解の「型」&lt;/a&gt;&lt;br /&gt;
&lt;a class="list-group-item list-group-item-action" href="#reverse"&gt;2. 理由の集め方（先に背景を固める）&lt;/a&gt;&lt;br /&gt;
&lt;a class="list-group-item list-group-item-action" href="#cards"&gt;3. 問題別ポイント（いの一〜いの七）&lt;/a&gt;&lt;/div&gt;
&lt;/div&gt;
&lt;div class="col-12 col-md-6"&gt;
&lt;div class="list-group"&gt;&lt;a class="list-group-item list-group-item-action" href="#homework"&gt;4. 家庭学習の回し方（再現手順）&lt;/a&gt;&lt;br /&gt;
&lt;a class="list-group-item list-group-item-action" href="#faq"&gt;5. よくあるつまずき（FAQ）&lt;/a&gt;&lt;br /&gt;
&lt;a class="list-group-item list-group-item-action" href="#cta"&gt;6. 個別指導のご案内&lt;/a&gt;&lt;/div&gt;
&lt;/div&gt;
&lt;/div&gt;
&lt;/section&gt;
&lt;p&gt;&lt;!-- 核 --&gt;&lt;/p&gt;
&lt;section id="core" class="mb-4"&gt;
&lt;h3 class="h4"&gt;1. 心情読解の「型」：背景 × 出来事 → 心情&lt;/h3&gt;
&lt;div class="row g-3"&gt;
&lt;div class="col-12 col-md-6"&gt;
&lt;div class="card border-0 shadow-sm h-100"&gt;
&lt;div class="card-body"&gt;
&lt;h4 class="h6 mb-2"&gt;まずはこの3点セット&lt;/h4&gt;
&lt;ul class="mb-0"&gt;
&lt;li&gt;&lt;strong&gt;背景&lt;/strong&gt;：なぜそうなる？（出来事の理由・事情）&lt;/li&gt;
&lt;li&gt;&lt;strong&gt;出来事&lt;/strong&gt;：傍線に出やすい行動・発言・様子&lt;/li&gt;
&lt;li&gt;&lt;strong&gt;心情&lt;/strong&gt;：背景＋出来事なら、どんな気持ち？&lt;/li&gt;
&lt;/ul&gt;
&lt;/div&gt;
&lt;/div&gt;
&lt;/div&gt;
&lt;div class="col-12 col-md-6"&gt;
&lt;div class="card border-0 shadow-sm h-100"&gt;
&lt;div class="card-body"&gt;
&lt;h4 class="h6 mb-2"&gt;ミニ例（超テンプレ）&lt;/h4&gt;
&lt;div class="small"&gt;
&lt;div class="d-flex gap-2 mb-1"&gt;&lt;span class="badge bg-secondary"&gt;背景&lt;/span&gt;&lt;br /&gt;
志望校に合格した&lt;/div&gt;
&lt;div class="d-flex gap-2 mb-1"&gt;&lt;span class="badge bg-secondary"&gt;出来事&lt;/span&gt;&lt;br /&gt;
泣いた（傍線になりやすい）&lt;/div&gt;
&lt;div class="d-flex gap-2"&gt;&lt;span class="badge bg-primary"&gt;心情&lt;/span&gt;&lt;br /&gt;
&lt;strong&gt;嬉しい&lt;/strong&gt;（嬉し泣き）&lt;/div&gt;
&lt;/div&gt;
&lt;/div&gt;
&lt;/div&gt;
&lt;/div&gt;
&lt;/div&gt;
&lt;div class="alert alert-info mt-3 mb-0"&gt;&lt;strong&gt;ポイント：&lt;/strong&gt;&lt;br /&gt;
心情語を先に置くとブレます。まず &lt;strong&gt;傍線（出来事）の理由＝背景&lt;/strong&gt; を集めてから、心情を1語で固定します。&lt;/div&gt;
&lt;/section&gt;
&lt;p&gt;&lt;!-- 逆算 --&gt;&lt;/p&gt;
&lt;section id="reverse" class="mb-4"&gt;
&lt;h3 class="h4"&gt;2. 理由の集め方：心情の前に「出来事の理由」を押さえる&lt;/h3&gt;
&lt;div class="card border-0 shadow-sm"&gt;
&lt;div class="card-body"&gt;
&lt;p class="mb-2"&gt;「背景→出来事→心情」は見た目の順番。実際は &lt;strong&gt;傍線（出来事）→理由（背景）→心情&lt;/strong&gt; と逆向きに読むほうが安定します。&lt;/p&gt;
&lt;div class="row g-3"&gt;
&lt;div class="col-12 col-md-6"&gt;
&lt;div class="p-3 rounded-3 border bg-white h-100"&gt;
&lt;h4 class="h6 mb-2"&gt;① まず傍線（出来事）を確認&lt;/h4&gt;
&lt;p class="mb-0 small text-muted"&gt;行動・発言・様子に線が引かれやすい&lt;/p&gt;
&lt;/div&gt;
&lt;/div&gt;
&lt;div class="col-12 col-md-6"&gt;
&lt;div class="p-3 rounded-3 border bg-white h-100"&gt;
&lt;h4 class="h6 mb-2"&gt;② 「なぜ？」で理由（背景）を集める&lt;/h4&gt;
&lt;p class="mb-0 small text-muted"&gt;理由がそろうと、心情は自然に絞れる&lt;/p&gt;
&lt;/div&gt;
&lt;/div&gt;
&lt;/div&gt;
&lt;div class="alert alert-warning mt-3 mb-0"&gt;&lt;strong&gt;結論：&lt;/strong&gt;心情は当てない。&lt;strong&gt;理由で押し切る&lt;/strong&gt;。&lt;/div&gt;
&lt;/div&gt;
&lt;/div&gt;
&lt;/section&gt;
&lt;p&gt;&lt;!-- 問題別 --&gt;&lt;/p&gt;
&lt;section id="cards" class="mb-4"&gt;
&lt;h3 class="h4 mb-3"&gt;3. 問題別ポイント（2列カード）&lt;/h3&gt;
&lt;div class="row g-3"&gt;
&lt;p&gt;&lt;!-- いの一 --&gt;&lt;/p&gt;
&lt;div class="col-12 col-md-6"&gt;
&lt;div class="card border-0 shadow-sm h-100"&gt;
&lt;div class="card-body"&gt;
&lt;div class="d-flex justify-content-between align-items-start gap-2"&gt;
&lt;h4 class="h5 mb-2"&gt;いの一：時間の終わり＝冒険の終わり&lt;/h4&gt;
&lt;p&gt;&lt;span class="badge bg-primary"&gt;選択&lt;/span&gt;&lt;/p&gt;
&lt;/div&gt;
&lt;ul class="mb-0"&gt;
&lt;li&gt;&lt;strong&gt;注目&lt;/strong&gt;：暗くなってきた（複数箇所）&lt;/li&gt;
&lt;li&gt;&lt;strong&gt;読み&lt;/strong&gt;：行動の時間が終わる方向へ&lt;/li&gt;
&lt;li&gt;&lt;strong&gt;結論&lt;/strong&gt;：&lt;strong&gt;ウ&lt;/strong&gt;&lt;/li&gt;
&lt;/ul&gt;
&lt;/div&gt;
&lt;/div&gt;
&lt;/div&gt;
&lt;p&gt;&lt;!-- いの二 --&gt;&lt;/p&gt;
&lt;div class="col-12 col-md-6"&gt;
&lt;div class="card border-0 shadow-sm h-100"&gt;
&lt;div class="card-body"&gt;
&lt;div class="d-flex justify-content-between align-items-start gap-2"&gt;
&lt;h4 class="h5 mb-2"&gt;いの二：はぐらかし＝気まずさの回避&lt;/h4&gt;
&lt;p&gt;&lt;span class="badge bg-primary"&gt;選択&lt;/span&gt;&lt;/p&gt;
&lt;/div&gt;
&lt;ul class="mb-0"&gt;
&lt;li&gt;&lt;strong&gt;背景&lt;/strong&gt;：探索に前向きでなくなっている&lt;/li&gt;
&lt;li&gt;&lt;strong&gt;出来事&lt;/strong&gt;：「また来る気ある？」→あいまいに返す（傍線）&lt;/li&gt;
&lt;li&gt;&lt;strong&gt;心情&lt;/strong&gt;：行きたくないが言いにくい → &lt;strong&gt;イ&lt;/strong&gt;&lt;/li&gt;
&lt;/ul&gt;
&lt;/div&gt;
&lt;/div&gt;
&lt;/div&gt;
&lt;p&gt;&lt;!-- いの三 --&gt;&lt;/p&gt;
&lt;div class="col-12 col-md-6"&gt;
&lt;div class="card border-0 shadow-sm h-100"&gt;
&lt;div class="card-body"&gt;
&lt;div class="d-flex justify-content-between align-items-start gap-2"&gt;
&lt;h4 class="h5 mb-2"&gt;いの三：孤高の姿で「続ける」と決める&lt;/h4&gt;
&lt;p&gt;&lt;span class="badge bg-success text-dark"&gt;心情&lt;/span&gt;&lt;/p&gt;
&lt;/div&gt;
&lt;ul class="mb-0"&gt;
&lt;li&gt;&lt;strong&gt;背景&lt;/strong&gt;：1号鉄塔への思慕（原点）&lt;/li&gt;
&lt;li&gt;&lt;strong&gt;出来事&lt;/strong&gt;：24号鉄塔の孤高・峻烈さを見る&lt;/li&gt;
&lt;li&gt;&lt;strong&gt;結論&lt;/strong&gt;：一人でも調査を続ける決意が固まる&lt;/li&gt;
&lt;/ul&gt;
&lt;/div&gt;
&lt;/div&gt;
&lt;/div&gt;
&lt;p&gt;&lt;!-- いの四 --&gt;&lt;/p&gt;
&lt;div class="col-12 col-md-6"&gt;
&lt;div class="card border-0 shadow-sm h-100"&gt;
&lt;div class="card-body"&gt;
&lt;div class="d-flex justify-content-between align-items-start gap-2"&gt;
&lt;h4 class="h5 mb-2"&gt;いの四：高圧的＝ごまかしたい&lt;/h4&gt;
&lt;p&gt;&lt;span class="badge bg-primary"&gt;選択&lt;/span&gt;&lt;/p&gt;
&lt;/div&gt;
&lt;ul class="mb-0"&gt;
&lt;li&gt;&lt;strong&gt;背景&lt;/strong&gt;：泊まるのは非常識だと分かっている&lt;/li&gt;
&lt;li&gt;&lt;strong&gt;出来事&lt;/strong&gt;：気恥ずかしさから強く言う（傍線）&lt;/li&gt;
&lt;li&gt;&lt;strong&gt;心情&lt;/strong&gt;：ごまかしたい → &lt;strong&gt;エ&lt;/strong&gt;&lt;/li&gt;
&lt;/ul&gt;
&lt;/div&gt;
&lt;/div&gt;
&lt;/div&gt;
&lt;p&gt;&lt;!-- いの五 --&gt;&lt;/p&gt;
&lt;div class="col-12 col-md-6"&gt;
&lt;div class="card border-0 shadow-sm h-100"&gt;
&lt;div class="card-body"&gt;
&lt;div class="d-flex justify-content-between align-items-start gap-2"&gt;
&lt;h4 class="h5 mb-2"&gt;いの五：現実的＝冷静な指摘で説得&lt;/h4&gt;
&lt;p&gt;&lt;span class="badge bg-secondary"&gt;用語/抜き&lt;/span&gt;&lt;/p&gt;
&lt;/div&gt;
&lt;ul class="mb-0"&gt;
&lt;li&gt;&lt;strong&gt;(1)&lt;/strong&gt; 現実的＝冷静に指摘している → &lt;strong&gt;ウ&lt;/strong&gt;&lt;/li&gt;
&lt;li&gt;&lt;strong&gt;(2)&lt;/strong&gt; みっちゃんを説得しようとしているのは？ → &lt;strong&gt;イ&lt;/strong&gt;&lt;/li&gt;
&lt;/ul&gt;
&lt;/div&gt;
&lt;/div&gt;
&lt;/div&gt;
&lt;p&gt;&lt;!-- いの六 --&gt;&lt;/p&gt;
&lt;div class="col-12 col-md-6"&gt;
&lt;div class="card border-0 shadow-sm h-100"&gt;
&lt;div class="card-body"&gt;
&lt;div class="d-flex justify-content-between align-items-start gap-2"&gt;
&lt;h4 class="h5 mb-2"&gt;いの六：意地＝傷つき＋腹立ち&lt;/h4&gt;
&lt;p&gt;&lt;span class="badge bg-success text-dark"&gt;心情&lt;/span&gt;&lt;/p&gt;
&lt;/div&gt;
&lt;ul class="mb-0"&gt;
&lt;li&gt;&lt;strong&gt;背景&lt;/strong&gt;：理解者（副隊長）だと期待していた&lt;/li&gt;
&lt;li&gt;&lt;strong&gt;出来事&lt;/strong&gt;：共感してくれない→理解が薄いと感じる&lt;/li&gt;
&lt;li&gt;&lt;strong&gt;結論&lt;/strong&gt;：「意地」は強がりではなく、傷つきと腹立ちの混合&lt;/li&gt;
&lt;/ul&gt;
&lt;/div&gt;
&lt;/div&gt;
&lt;/div&gt;
&lt;p&gt;&lt;!-- いの七 --&gt;&lt;/p&gt;
&lt;div class="col-12 col-md-6"&gt;
&lt;div class="card border-0 shadow-sm h-100"&gt;
&lt;div class="card-body"&gt;
&lt;div class="d-flex justify-content-between align-items-start gap-2"&gt;
&lt;h4 class="h5 mb-2"&gt;いの七：「目印」は一般論→自分のこと&lt;/h4&gt;
&lt;p&gt;&lt;span class="badge bg-primary"&gt;選択&lt;/span&gt;&lt;/p&gt;
&lt;/div&gt;
&lt;ul class="mb-0"&gt;
&lt;li&gt;&lt;strong&gt;注目&lt;/strong&gt;：傍線「鉄塔を目印にすればよい」&lt;/li&gt;
&lt;li&gt;&lt;strong&gt;読み&lt;/strong&gt;：一般論の話→自分の状況へ接続&lt;/li&gt;
&lt;li&gt;&lt;strong&gt;結論&lt;/strong&gt;：&lt;strong&gt;エ&lt;/strong&gt;&lt;/li&gt;
&lt;/ul&gt;
&lt;/div&gt;
&lt;/div&gt;
&lt;/div&gt;
&lt;/div&gt;
&lt;div class="alert alert-secondary mt-3 mb-0"&gt;&lt;strong&gt;まとめ：&lt;/strong&gt;第7回は、心情を「背景（理由）→出来事（傍線）→心情」の順で固定し、&lt;strong&gt;理由で押し切る&lt;/strong&gt;練習回です。&lt;/div&gt;
&lt;/section&gt;
&lt;p&gt;&lt;!-- 家庭学習 --&gt;&lt;/p&gt;
&lt;section id="homework" class="mb-4"&gt;
&lt;h3 class="h4"&gt;4. 家庭学習の回し方（再現手順）&lt;/h3&gt;
&lt;div class="row g-3"&gt;
&lt;div class="col-12 col-md-6"&gt;
&lt;div class="card border-0 shadow-sm h-100"&gt;
&lt;div class="card-body"&gt;
&lt;h4 class="h6 mb-2"&gt;5ステップ（毎回同じでOK）&lt;/h4&gt;
&lt;ol class="mb-0"&gt;
&lt;li&gt;傍線（出来事）に丸をつける&lt;/li&gt;
&lt;li&gt;「なぜそうした？」で理由を集める&lt;/li&gt;
&lt;li&gt;理由を短く言い換えて &lt;strong&gt;背景&lt;/strong&gt; にする&lt;/li&gt;
&lt;li&gt;傍線周辺の行動/発言を &lt;strong&gt;出来事&lt;/strong&gt; として確認&lt;/li&gt;
&lt;li&gt;背景×出来事 → &lt;strong&gt;心情&lt;/strong&gt; を一言で置く&lt;/li&gt;
&lt;/ol&gt;
&lt;/div&gt;
&lt;/div&gt;
&lt;/div&gt;
&lt;div class="col-12 col-md-6"&gt;
&lt;div class="card border-0 shadow-sm h-100"&gt;
&lt;div class="card-body"&gt;
&lt;h4 class="h6 mb-2"&gt;答案での確認ポイント&lt;/h4&gt;
&lt;ul class="mb-0"&gt;
&lt;li&gt;心情語の前に &lt;strong&gt;理由（背景）&lt;/strong&gt; が書けているか&lt;/li&gt;
&lt;li&gt;傍線の直前直後だけでなく、&lt;strong&gt;理由が集まる範囲&lt;/strong&gt;まで戻れているか&lt;/li&gt;
&lt;li&gt;一般論（説明）を読んだら、&lt;strong&gt;「今の自分の状況」&lt;/strong&gt;に接続できているか&lt;/li&gt;
&lt;/ul&gt;
&lt;/div&gt;
&lt;/div&gt;
&lt;/div&gt;
&lt;/div&gt;
&lt;/section&gt;
&lt;p&gt;&lt;!-- FAQ：動かない問題の対策として details/summary 方式（JS不要） --&gt;&lt;/p&gt;
&lt;style&gt;
  /* FAQが動かない（Bootstrap JS未読込）環境でも確実に開閉するため details を採用 */&lt;br /&gt;  .dl-faq details{border:1px solid rgba(0,0,0,.12); border-radius:.75rem; background:#fff; padding:.75rem 1rem;}&lt;br /&gt;  .dl-faq details + details{margin-top:.75rem;}&lt;br /&gt;  .dl-faq summary{cursor:pointer; font-weight:700; list-style:none;}&lt;br /&gt;  .dl-faq summary::-webkit-details-marker{display:none;}&lt;br /&gt;  .dl-faq summary .q{display:inline-block; margin-right:.5rem;}&lt;br /&gt;  .dl-faq .a{margin-top:.6rem; color:#212529;}&lt;br /&gt;  .dl-faq .hint{font-size:.9rem; color:#6c757d; margin-top:.35rem;}&lt;br /&gt;&lt;/style&gt;
&lt;section id="faq" class="mb-4 dl-faq"&gt;
&lt;h3 class="h4"&gt;5. よくあるつまずき（FAQ）&lt;/h3&gt;
&lt;details&gt;
&lt;summary&gt;&lt;span class="q"&gt;Q.&lt;/span&gt;心情が「好き/嫌い」みたいに雑になります&lt;/summary&gt;
&lt;div class="a"&gt;
&lt;p&gt;心情語を先に置くとブレます。まず &lt;strong&gt;傍線の理由（背景）&lt;/strong&gt; を拾ってください。理由が集まると、心情は自然に絞れます。&lt;/p&gt;
&lt;div class="hint"&gt;目安：理由を2〜3個メモ→最後に心情語を1語で固定。&lt;/div&gt;
&lt;/div&gt;
&lt;/details&gt;
&lt;details&gt;
&lt;summary&gt;&lt;span class="q"&gt;Q.&lt;/span&gt;「高圧的」「意地」などの言い換えが思いつきません&lt;/summary&gt;
&lt;div class="a"&gt;先に言い換えを探すより、&lt;strong&gt;その前の事情（背景）&lt;/strong&gt;を確認します。背景が分かると、言い換えは&lt;br /&gt;
「ごまかしたい」「傷ついた＋腹が立つ」など &lt;strong&gt;原因→結果&lt;/strong&gt; の形で置けます。&lt;/div&gt;
&lt;/details&gt;
&lt;details&gt;
&lt;summary&gt;&lt;span class="q"&gt;Q.&lt;/span&gt;一般論の説明を読んでも、選択肢に結びつきません&lt;/summary&gt;
&lt;div class="a"&gt;一般論は「知識」で終わらせず、&lt;strong&gt;自分の状況への接続&lt;/strong&gt;まで進めます。&lt;br /&gt;
「目印の話（一般）」→「今の自分は迷っている（個別）」のように、&lt;strong&gt;主語を自分に戻す&lt;/strong&gt;のがコツです。&lt;/div&gt;
&lt;/details&gt;
&lt;div class="alert alert-light border mt-3 mb-0"&gt;
&lt;p&gt;&amp;nbsp;&lt;/p&gt;
&lt;p&gt;&amp;nbsp;&lt;/p&gt;
&lt;/div&gt;
&lt;/section&gt;
&lt;p&gt;&lt;!-- CTA --&gt;&lt;/p&gt;
&lt;section id="cta" class="mb-4"&gt;
&lt;div class="card border-0 shadow-sm"&gt;
&lt;div class="card-body p-3 p-md-4"&gt;
&lt;div class="row align-items-center g-3"&gt;
&lt;div class="col-12 col-md-8"&gt;
&lt;h3 class="h4 mb-2"&gt;読解ラボ東京｜オンライン個別で「根拠の取り方」を技術化&lt;/h3&gt;
&lt;p class="mb-0"&gt;物語文の心情読解は「センス」ではなく、&lt;strong&gt;手順&lt;/strong&gt;で再現できます。&lt;br class="d-none d-md-block" /&gt;お子さまの答案を見ながら、理由（根拠）の拾い方・言い換え・選択肢の切り方を1対1で整えます。&lt;/p&gt;
&lt;/div&gt;
&lt;div class="col-12 col-md-4 text-md-end"&gt;&lt;a class="btn btn-primary btn-lg w-100 w-md-auto" href="https://dokkai-labo.tokyo/" target="_blank" rel="noopener"&gt;&lt;br /&gt;
公式サイトを見る&lt;br /&gt;
&lt;/a&gt;&lt;/p&gt;
&lt;div class="mt-2"&gt;&lt;small class="text-muted"&gt;※お問い合わせ・受講案内は公式サイト内から。&lt;/small&gt;&lt;/div&gt;
&lt;/div&gt;
&lt;/div&gt;
&lt;/div&gt;
&lt;/div&gt;
&lt;/section&gt;
&lt;hr class="my-4" /&gt;
&lt;p class="small text-muted mb-0"&gt;本記事は、ライブ解説の要点を学習用に整理したものです（教材本文の転載はしていません）。&lt;br /&gt;
行数・設問の参照は配信内の説明に基づきます。&lt;/p&gt;
&lt;p&gt;&lt;!-- ▲▲ WordPress本文ここまで ▲▲ --&gt;&lt;/p&gt;
&lt;section class="veu_cta" id="veu_cta-20326"&gt;&lt;h1 class="cta_title"&gt;講座案内：長島式読解講座「Basis」【中学受験】&lt;/h1&gt;&lt;div class="cta_body"&gt;&lt;div class="cta_body_txt image_no"&gt;自由なスケジュールで受講可能。理論に裏打ちされた読解法を短期間で習得できます。
&lt;br /&gt;&lt;/div&gt;&lt;div class="cta_body_link"&gt;&lt;a href="https://dokkai-labo.tokyo/basis/" class="btn btn-primary btn-block btn-lg" target="_blank"&gt;長島式読解講座「Basis」【中学受験】&lt;/a&gt;&lt;/div&gt;&lt;/div&gt;&lt;!--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</si>
  <si>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https://dokkai-labo.tokyo/blog/yosyu_series_05j011/
【検出された不自然ワード】
- 型
- 固定
- 手順
- 整え
【本文】
------
&lt;div class="container my-4"&gt;
&lt;section class="p-3 p-md-4 mb-4 rounded-3 border bg-light"&gt;
&lt;div class="d-flex flex-column gap-2"&gt;
&lt;div class="d-flex flex-wrap align-items-center gap-2"&gt;
&lt;span class="badge bg-primary"&gt;予習シリーズ&lt;/span&gt;&lt;br /&gt;
&lt;span class="badge bg-secondary"&gt;小5 上巻&lt;/span&gt;&lt;br /&gt;
&lt;span class="badge bg-dark"&gt;第11回・発展問題&lt;/span&gt;&lt;br /&gt;
&lt;span class="badge bg-info text-dark"&gt;物語文（随筆）&lt;/span&gt;
&lt;/div&gt;
&lt;h1 class="h3 mb-1"&gt;【解説まとめ】「説明しろ＝イコール（言い換え）」／「心情＝背景×出来事」&lt;/h1&gt;
&lt;p class="mb-0"&gt;受験国語専門「読解ラボ東京」代表・長島によるライブ解説（小5 上巻 第11回・発展問題）の要点を、ご家庭で再現できる形に整理しました。&lt;br class="d-none d-md-block" /&gt;&lt;br /&gt;
&lt;strong&gt;「何が起きているか（背景）→傍線の出来事→心情（結論）」&lt;/strong&gt;の型で、名作『字のないはがき』の核心に迫ります。&lt;/p&gt;
&lt;/div&gt;
&lt;/section&gt;
&lt;section id="movie" class="mb-4"&gt;
&lt;div class="d-flex align-items-center justify-content-between flex-wrap gap-2 mb-2"&gt;
&lt;h2 class="h4 mb-0"&gt;解説動画（ライブ配信）&lt;/h2&gt;
&lt;p&gt;&lt;small class="text-muted"&gt;※自動文字起こしのため、固有名詞や表現に揺れがある場合があります。&lt;/small&gt;
&lt;/div&gt;
&lt;div class="row g-3"&gt;
&lt;div class="col-12"&gt;
&lt;div class="p-2 rounded-3 border bg-white h-100"&gt;
&lt;div class="d-flex align-items-center justify-content-between gap-2 mb-2"&gt;
&lt;div class="fw-bold"&gt;第11回：発展問題（向田邦子「字のないはがき」）&lt;/div&gt;
&lt;/div&gt;
&lt;div class="ratio ratio-16x9 embed-responsive embed-responsive-16by9 rounded-3 border overflow-hidden shadow-sm"&gt;
&lt;iframe class="embed-responsive-item" title="予習シリーズ 小5 上巻 第11回 解説（読解ラボ東京）" src="https://www.youtube.com/embed/sopCwqN47wg" allowfullscreen="allowfullscreen"&gt;&lt;/iframe&gt;
&lt;/div&gt;
&lt;/div&gt;
&lt;/div&gt;
&lt;/div&gt;
&lt;/section&gt;
&lt;section id="toc" class="mb-4"&gt;
&lt;h2 class="h4"&gt;目次&lt;/h2&gt;
&lt;div class="row g-3"&gt;
&lt;div class="col-12 col-md-6"&gt;
&lt;div class="list-group"&gt;
&lt;a class="list-group-item list-group-item-action" href="#core-story"&gt;1. 読解の核：背景×出来事→心情&lt;/a&gt;&lt;br /&gt;
&lt;a class="list-group-item list-group-item-action" href="#story-cards"&gt;2. 問題別ポイント（問一〜問十）&lt;/a&gt;
&lt;/div&gt;
&lt;/div&gt;
&lt;div class="col-12 col-md-6"&gt;
&lt;div class="list-group"&gt;
&lt;a class="list-group-item list-group-item-action" href="#homework"&gt;3. 家庭学習の回し方（再現手順）&lt;/a&gt;&lt;br /&gt;
&lt;a class="list-group-item list-group-item-action" href="#faq"&gt;4. よくあるつまずき&lt;/a&gt;&lt;br /&gt;
&lt;a class="list-group-item list-group-item-action" href="#cta"&gt;5. 個別指導のご案内&lt;/a&gt;
&lt;/div&gt;
&lt;/div&gt;
&lt;/div&gt;
&lt;/section&gt;
&lt;section id="core-story" class="mb-4"&gt;
&lt;h2 class="h4"&gt;1. 物語文（随筆）の核：背景 × 出来事 → 心情（結論を最後に固定）&lt;/h2&gt;
&lt;div class="row g-3"&gt;
&lt;div class="col-12 col-md-6"&gt;
&lt;div class="card border-0 shadow-sm h-100"&gt;
&lt;div class="card-body"&gt;
&lt;h3 class="h6 mb-2"&gt;心情読解の鉄則 &lt;/h3&gt;
&lt;ul class="mb-0"&gt;
&lt;li&gt;&lt;strong&gt;背景&lt;/strong&gt;：なぜその言葉や行動が出たのか（理由）を探す &lt;/li&gt;
&lt;li&gt;&lt;strong&gt;出来事&lt;/strong&gt;：傍線部の行動や様子をそのまま受け止める &lt;/li&gt;
&lt;li&gt;&lt;strong&gt;心情&lt;/strong&gt;：背景と出来事を掛け合わせれば、気持ちは一択に絞られる &lt;/li&gt;
&lt;/ul&gt;
&lt;/div&gt;
&lt;/div&gt;
&lt;/div&gt;
&lt;div class="col-12 col-md-6"&gt;
&lt;div class="card border-0 shadow-sm h-100"&gt;
&lt;div class="card-body"&gt;
&lt;h3 class="h6 mb-2"&gt;型（実戦テンプレ） &lt;/h3&gt;
&lt;div class="small"&gt;
&lt;div class="d-flex gap-2 mb-1"&gt;&lt;span class="badge bg-secondary"&gt;背景&lt;/span&gt; 宛名が「殿」になった（大人扱い） &lt;/div&gt;
&lt;div class="d-flex gap-2 mb-1"&gt;&lt;span class="badge bg-secondary"&gt;出来事&lt;/span&gt; こそばゆい／晴れがましい（傍線部） &lt;/div&gt;
&lt;div class="d-flex gap-2"&gt;&lt;span class="badge bg-primary"&gt;心情&lt;/span&gt; &lt;strong&gt;照れくささと誇らしさ&lt;/strong&gt;（問三） &lt;/div&gt;
&lt;/div&gt;
&lt;/div&gt;
&lt;/div&gt;
&lt;/div&gt;
&lt;/div&gt;
&lt;div class="alert alert-info mt-3 mb-0"&gt;&lt;strong&gt;ポイント：&lt;/strong&gt;「説明しろ」という問題（問五など）は、傍線部と&lt;strong&gt;イコールの内容&lt;/strong&gt;を本文から探すのが鉄則です。 &lt;/div&gt;
&lt;/section&gt;
&lt;section id="story-cards" class="mb-4"&gt;
&lt;div class="d-flex align-items-center justify-content-between flex-wrap gap-2 mb-3"&gt;
&lt;h2 class="h4 mb-0"&gt;2. 問題別ポイント（全10問網羅）&lt;/h2&gt;
&lt;p&gt;&lt;span class="badge bg-info text-dark"&gt;第十一回&lt;/span&gt;
&lt;/div&gt;
&lt;div class="row g-3"&gt;
&lt;div class="col-12 col-md-6"&gt;
&lt;div class="card border-0 shadow-sm h-100"&gt;
&lt;div class="card-body"&gt;
&lt;h3 class="h5 mb-2"&gt;問一・問二：基本の整理&lt;/h3&gt;
&lt;ul class="mb-0 small"&gt;
&lt;li&gt;&lt;strong&gt;問一&lt;/strong&gt;：家族構成は父・母・筆者・妹2人の&lt;strong&gt;5人&lt;/strong&gt; &lt;/li&gt;
&lt;li&gt;&lt;strong&gt;問二&lt;/strong&gt;：父の筆（文字）から読み取れる性格は&lt;strong&gt;几帳面&lt;/strong&gt; &lt;/li&gt;
&lt;/ul&gt;
&lt;/div&gt;
&lt;/div&gt;
&lt;/div&gt;
&lt;div class="col-12 col-md-6"&gt;
&lt;div class="card border-0 shadow-sm h-100"&gt;
&lt;div class="card-body"&gt;
&lt;div class="d-flex justify-content-between align-items-start gap-2"&gt;
&lt;h3 class="h5 mb-2"&gt;問三：晴れがましい気分&lt;/h3&gt;
&lt;p&gt;&lt;span class="badge bg-secondary"&gt;心情&lt;/span&gt;
&lt;/div&gt;
&lt;ul class="mb-0 small"&gt;
&lt;li&gt;&lt;strong&gt;背景&lt;/strong&gt;：呼び捨てから「殿」へ。大人扱いされた喜び &lt;/li&gt;
&lt;li&gt;&lt;strong&gt;結論&lt;/strong&gt;：ウ（誇らしく感じる） &lt;/li&gt;
&lt;/ul&gt;
&lt;/div&gt;
&lt;/div&gt;
&lt;/div&gt;
&lt;div class="col-12 col-md-6"&gt;
&lt;div class="card border-0 shadow-sm h-100"&gt;
&lt;div class="card-body"&gt;
&lt;div class="d-flex justify-content-between align-items-start gap-2"&gt;
&lt;h3 class="h5 mb-2"&gt;問四：父の「暴君」ぶり&lt;/h3&gt;
&lt;p&gt;&lt;span class="badge bg-primary"&gt;抜き出し&lt;/span&gt;
&lt;/div&gt;
&lt;p class="mb-0 small"&gt;「罵声やゲンコツ」や「母や子供たちに手を挙げる」など、乱暴な描写を特定。 &lt;/p&gt;
&lt;/div&gt;
&lt;/div&gt;
&lt;/div&gt;
&lt;div class="col-12 col-md-6"&gt;
&lt;div class="card border-0 shadow-sm h-100 border-start border-primary border-4"&gt;
&lt;div class="card-body"&gt;
&lt;div class="d-flex justify-content-between align-items-start gap-2"&gt;
&lt;h3 class="h5 mb-2"&gt;問五：理想の父親像&lt;/h3&gt;
&lt;p&gt;&lt;span class="badge bg-secondary"&gt;説明&lt;/span&gt;
&lt;/div&gt;
&lt;p class="mb-0 small"&gt;手紙の中の父 ＝ 傍線⑤。&lt;strong&gt;威厳と愛情にあふれた姿&lt;/strong&gt;と言い換える。結論は&lt;strong&gt;ウ&lt;/strong&gt;。 &lt;/p&gt;
&lt;/div&gt;
&lt;/div&gt;
&lt;/div&gt;
&lt;div class="col-12 col-md-6"&gt;
&lt;div class="card border-0 shadow-sm h-100"&gt;
&lt;div class="card-body"&gt;
&lt;div class="d-flex justify-content-between align-items-start gap-2"&gt;
&lt;h3 class="h5 mb-2"&gt;問六：「文面」のカギカッコ&lt;/h3&gt;
&lt;p&gt;&lt;span class="badge bg-secondary"&gt;表現&lt;/span&gt;
&lt;/div&gt;
&lt;p class="mb-0 small"&gt;妹が字を書けず、○や×で近況を伝えていたという&lt;strong&gt;特別な事情&lt;/strong&gt;を示す。 &lt;/p&gt;
&lt;/div&gt;
&lt;/div&gt;
&lt;/div&gt;
&lt;div class="col-12 col-md-6"&gt;
&lt;div class="card border-0 shadow-sm h-100"&gt;
&lt;div class="card-body"&gt;
&lt;div class="d-flex justify-content-between align-items-start gap-2"&gt;
&lt;h3 class="h5 mb-2"&gt;問七：妹の無邪気さ&lt;/h3&gt;
&lt;p&gt;&lt;span class="badge bg-secondary"&gt;心情&lt;/span&gt;
&lt;/div&gt;
&lt;p class="mb-0 small"&gt;幼く状況が分かっていないため、遠足のように楽しんでいる。結論は&lt;strong&gt;イ&lt;/strong&gt;。 &lt;/p&gt;
&lt;/div&gt;
&lt;/div&gt;
&lt;/div&gt;
&lt;div class="col-12 col-md-6"&gt;
&lt;div class="card border-0 shadow-sm h-100 border-start border-warning border-4"&gt;
&lt;div class="card-body"&gt;
&lt;div class="d-flex justify-content-between align-items-start gap-2"&gt;
&lt;h3 class="h5 mb-2"&gt;問八：はがきの変化（記述）&lt;/h3&gt;
&lt;p&gt;&lt;span class="badge bg-success text-dark"&gt;記述&lt;/span&gt;
&lt;/div&gt;
&lt;p class="mb-0 small"&gt;大丸が罰になったのは、&lt;strong&gt;元気が失われていった様子&lt;/strong&gt;の表れ。 &lt;/p&gt;
&lt;/div&gt;
&lt;/div&gt;
&lt;/div&gt;
&lt;div class="col-12 col-md-6"&gt;
&lt;div class="card border-0 shadow-sm h-100"&gt;
&lt;div class="card-body"&gt;
&lt;div class="d-flex justify-content-between align-items-start gap-2"&gt;
&lt;h3 class="h5 mb-2"&gt;問九：裸足で飛び出した父&lt;/h3&gt;
&lt;p&gt;&lt;span class="badge bg-secondary"&gt;心情&lt;/span&gt;
&lt;/div&gt;
&lt;p class="mb-0 small"&gt;娘の帰りを&lt;strong&gt;今か今かと待ちわびていた&lt;/strong&gt;、父の安堵と喜び。 &lt;/p&gt;
&lt;/div&gt;
&lt;/div&gt;
&lt;/div&gt;
&lt;div class="col-12 col-md-6"&gt;
&lt;div class="col-12"&gt;
&lt;div class="card border-0 shadow-sm h-100"&gt;
&lt;div class="card-body"&gt;
&lt;div class="d-flex justify-content-between align-items-start gap-2"&gt;
&lt;h3 class="h5 mb-2"&gt;問十：主題「字のないはがき」&lt;/h3&gt;
&lt;p&gt;&lt;span class="badge bg-secondary"&gt;主題&lt;/span&gt;
&lt;/div&gt;
&lt;p class="mb-0 small"&gt;父が隠していた、娘への深い愛情の象徴。結論は&lt;strong&gt;ウ&lt;/strong&gt;。 &lt;/p&gt;
&lt;/div&gt;
&lt;/div&gt;
&lt;/div&gt;
&lt;/div&gt;
&lt;/div&gt;
&lt;div class="alert alert-secondary mt-3 mb-0"&gt;&lt;strong&gt;まとめ：&lt;/strong&gt;問八の記述は、字数が余るなら「家族と離れた寂しさ」等の理由を足すと満点に近づきます。 &lt;/div&gt;
&lt;/section&gt;
&lt;section id="homework" class="mb-4"&gt;
&lt;h2 class="h4"&gt;3. 家庭学習の回し方（再現手順）&lt;/h2&gt;
&lt;div class="row g-3"&gt;
&lt;div class="col-12 col-md-6"&gt;
&lt;div class="card border-0 shadow-sm h-100"&gt;
&lt;div class="card-body"&gt;
&lt;h3 class="h6 mb-2"&gt;「型」の定着（5ステップ）&lt;/h3&gt;
&lt;ol class="mb-0 small"&gt;
&lt;li&gt;傍線部を読み、主語（父/娘）を確認する &lt;/li&gt;
&lt;li&gt;傍線の直前から「なぜそうなった？」という理由を探す &lt;/li&gt;
&lt;li&gt;理由を「背景」として言葉にする &lt;/li&gt;
&lt;li&gt;背景＋出来事から、納得できる心情語を選ぶ &lt;/li&gt;
&lt;li&gt;記述の場合は、最後に「〜様子」などの形で締める &lt;/li&gt;
&lt;/ol&gt;
&lt;/div&gt;
&lt;/div&gt;
&lt;/div&gt;
&lt;div class="col-12 col-md-6"&gt;
&lt;div class="card border-0 shadow-sm h-100"&gt;
&lt;div class="card-body"&gt;
&lt;h3 class="h6 mb-2"&gt;記述（字数調整）のコツ&lt;/h3&gt;
&lt;p class="mb-0 small text-muted"&gt;解答が短すぎる時は、&lt;strong&gt;「理由（背景）」を足す&lt;/strong&gt;。問八なら「元気がない」だけでなく「寂しくてお腹がすいているから」と補強します。 &lt;/p&gt;
&lt;/div&gt;
&lt;/div&gt;
&lt;/div&gt;
&lt;/div&gt;
&lt;/section&gt;
&lt;section id="faq" class="mb-4"&gt;
&lt;h2 class="h4"&gt;4. よくあるつまずき&lt;/h2&gt;
&lt;div class="vstack gap-2"&gt;
&lt;details class="border rounded-3 bg-white shadow-sm"&gt;
&lt;summary class="d-flex align-items-center justify-content-between gap-3 p-3" style="cursor: pointer; list-style: none;"&gt;
&lt;span class="fw-bold"&gt;Q. 梅干しの種の話から「空腹」を読み取るのは難しいです&lt;/span&gt;&lt;br /&gt;
&lt;span class="badge bg-secondary"&gt;開く&lt;/span&gt;&lt;br /&gt;
&lt;/summary&gt;
&lt;div class="px-3 pb-3 pt-0 small"&gt;
&lt;p class="mb-0"&gt;非常に高度な推論です。代表の中島も「取ってとは言えない」と述べています。まずは「丸が罰になった」＝&lt;strong&gt;元気がなくなった&lt;/strong&gt;という、文章の大きな変化を外さないことが先決です。 &lt;/p&gt;
&lt;/div&gt;
&lt;/details&gt;
&lt;details class="border rounded-3 bg-white shadow-sm"&gt;
&lt;summary class="d-flex align-items-center justify-content-between gap-3 p-3" style="cursor: pointer; list-style: none;"&gt;
&lt;span class="fw-bold"&gt;Q. 父が裸足で飛び出した理由を「慌てていた」にしても良い？&lt;/span&gt;&lt;br /&gt;
&lt;span class="badge bg-secondary"&gt;開く&lt;/span&gt;&lt;br /&gt;
&lt;/summary&gt;
&lt;div class="px-3 pb-3 pt-0 small"&gt;
&lt;p class="mb-0"&gt;間違いではありませんが、本質は&lt;strong&gt;「待ち遠しさ」&lt;/strong&gt;です。ずっと心配していた娘がついに帰ってきた安堵感が、裸足で飛び出すという極端な行動に現れています。 &lt;/p&gt;
&lt;/div&gt;
&lt;/details&gt;
&lt;/div&gt;
&lt;style&gt;
#faq details &gt; summary::-webkit-details-marker{display:none;}
#faq details[open] summary .badge{background:#0d6efd !important;}
#faq details summary:focus{outline:none;}
&lt;/style&gt;
&lt;/section&gt;
&lt;section id="cta" class="mb-4 text-center"&gt;
&lt;div class="card border-0 shadow-sm p-4 bg-primary text-white"&gt;
&lt;h2 class="h4 mb-3"&gt;読解ラボ東京｜感覚を「手順」に変える個別指導&lt;/h2&gt;
&lt;p class="mb-4 small"&gt;物語や随筆の深い心情読解も、&lt;strong&gt;背景×出来事&lt;/strong&gt;の手順で再現可能です。プロの視線でお子様の記述を整えます。&lt;/p&gt;
&lt;p&gt;&lt;a class="btn btn-light btn-lg mx-auto" href="https://dokkai-labo.tokyo/" style="max-width:300px;"&gt;公式サイトを見る&lt;/a&gt;
&lt;/div&gt;
&lt;/section&gt;
&lt;hr class="my-4" /&gt;
&lt;p class="small text-muted mb-0"&gt;本記事はライブ解説の要点を学習用に整理したものです。行数の参照は予習シリーズ5年上巻（第11回）に基づきます。&lt;/p&gt;
&lt;/div&gt;
&lt;section class="veu_cta" id="veu_cta-20523"&gt;&lt;h1 class="cta_title"&gt;講座案内：【オンライン】完全１対１個別指導【中学受験】&lt;/h1&gt;&lt;div class="cta_body"&gt;&lt;div class="cta_body_image cta_body_image_right"&gt;&lt;a href="https://dokkai-labo.tokyo/kobetsuonline01/" target="_blank"&gt;&lt;/a&gt;&lt;/div&gt;&lt;div class="cta_body_txt image_exist"&gt;当塾で開講中の中学受験対策１対１個別指導講座をオンラインで受講可能です。教室で受ける授業さながらの授業を、個別指導オンラインでも再現しております。&lt;/div&gt;&lt;div class="cta_body_link"&gt;&lt;a href="https://dokkai-labo.tokyo/kobetsuonline01/" class="btn btn-primary btn-block btn-lg" target="_blank"&gt;【オンライン】完全１対１個別指導【中学受験】&lt;/a&gt;&lt;/div&gt;&lt;/div&gt;&lt;!--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</si>
  <si>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https://dokkai-labo.tokyo/blog/shogaku6-kokugo-kakomon-start-timing/
【検出された不自然ワード】
- 型
- 固定
【本文】
------
&lt;div class="container my-4"&gt;
&lt;p&gt;&lt;!-- Hero Section --&gt;&lt;/p&gt;
&lt;article class="card shadow-sm mb-4 border-0" style="background: linear-gradient(135deg, #4a148c, #006064); color: #fff;"&gt;
&lt;div class="card-body p-3 p-md-4"&gt;
&lt;div class="d-flex flex-wrap justify-content-between align-items-center mb-2"&gt;&lt;span class="badge bg-warning text-dark mb-1" style="font-size: 0.8rem;"&gt;小6国語／過去問スタートガイド&lt;/span&gt;&lt;br /&gt;
&lt;span class="badge bg-light text-dark mb-1" style="font-size: 0.75rem;"&gt;読み時間目安：10〜15分&lt;/span&gt;&lt;/div&gt;
&lt;h1 class="card-title mb-3" style="font-size: 1.9rem; line-height: 1.5;"&gt;&lt;/h1&gt;
&lt;p class="card-text mb-3" style="font-size: 0.98rem;"&gt;「過去問は早く始めた方がいい？」「そもそも国語の過去問って、いつから・どのくらいやればいいの？」──&lt;br /&gt;
そんな小6国語の定番の悩みに対して、&lt;strong&gt;やみくもに早く始めて消耗することも、遅すぎて間に合わないことも避ける&lt;/strong&gt;ための時期別プランを整理しました。&lt;br /&gt;
志望校のタイプ別の目安や、&lt;strong&gt;過去問で見つかった弱点をふだんの勉強にどう戻すか&lt;/strong&gt;まで解説します。&lt;/p&gt;
&lt;div class="alert alert-light text-dark mb-0" style="font-size: 0.9rem; border-left: 4px solid #ffeb3b;"&gt;過去問は&lt;strong&gt;「たくさん解いた人が勝ち」ではなく&lt;/strong&gt;、&lt;br class="d-none d-md-inline" /&gt;&lt;strong&gt;「正しいタイミングで、正しい量を、正しいやり方でこなした人が一番伸びる」&lt;/strong&gt;教材です。&lt;br /&gt;
過去問演習の回し方（回数・順番・復習の考え方）の&lt;strong&gt;全体像はこちら：&lt;/strong&gt;&lt;a style="color: #0d47a1; text-decoration: underline;" href="https://dokkai-labo.tokyo/blog/kokugo-kakomon/"&gt;中学受験 国語の過去問は何回？繰り返しの効果と限界／類題演習との順番まで整理&lt;/a&gt;&lt;/div&gt;
&lt;/div&gt;
&lt;/article&gt;
&lt;p&gt;&lt;!-- 目次 --&gt;&lt;/p&gt;
&lt;nav class="card shadow-sm mb-4" aria-label="このページでわかること"&gt;
&lt;div class="card-header" style="background: #f3e5f5; border-bottom: 2px solid #4a148c;"&gt;&lt;strong&gt;このページでわかること&lt;/strong&gt;&lt;/div&gt;
&lt;div class="card-body" style="font-size: 0.9rem;"&gt;
&lt;ol class="mb-0"&gt;
&lt;li&gt;&lt;a class="text-decoration-none text-dark" href="#sec1"&gt;国語の過去問が「本当に効く」タイミング&lt;/a&gt;&lt;/li&gt;
&lt;li&gt;&lt;a class="text-decoration-none text-dark" href="#sec2"&gt;小6年間のざっくりスケジュールと過去問の位置づけ&lt;/a&gt;&lt;/li&gt;
&lt;li&gt;&lt;a class="text-decoration-none text-dark" href="#sec3"&gt;学校タイプ別・過去問開始の目安&lt;/a&gt;&lt;/li&gt;
&lt;li&gt;&lt;a class="text-decoration-none text-dark" href="#sec4"&gt;過去問の「量」と「質」──やり過ぎのリスクと復習の型&lt;/a&gt;&lt;/li&gt;
&lt;li&gt;&lt;a class="text-decoration-none text-dark" href="#sec5"&gt;過去問で分かった弱点を普段の勉強に戻す方法&lt;/a&gt;&lt;/li&gt;
&lt;/ol&gt;
&lt;/div&gt;
&lt;/nav&gt;
&lt;p&gt;&lt;!-- 1. 国語の過去問が「効く」タイミングとは --&gt;&lt;/p&gt;
&lt;section id="sec1" class="mb-4"&gt;
&lt;div class="card shadow-sm border-0"&gt;
&lt;div class="card-header" style="background: #4a148c; color: #fff;"&gt;
&lt;h2 class="h5 mb-0"&gt;1. 国語の過去問が「効く」タイミングとは&lt;/h2&gt;
&lt;/div&gt;
&lt;div class="card-body" style="font-size: 0.95rem;"&gt;
&lt;div class="row"&gt;
&lt;div class="col-md-7 mb-3"&gt;
&lt;p&gt;過去問は、&lt;strong&gt;「今の実力で戦ってみて、足りない部分をあぶり出すための教材」&lt;/strong&gt;です。&lt;br /&gt;
そのため、あまりに早い時期に始めると、&lt;/p&gt;
&lt;ul&gt;
&lt;li&gt;文章そのものが難しすぎて&lt;strong&gt;「読み負け」&lt;/strong&gt;てしまう&lt;/li&gt;
&lt;li&gt;記述の書き方が分からず、&lt;strong&gt;白紙が多くて心が折れる&lt;/strong&gt;&lt;/li&gt;
&lt;li&gt;「自分はダメだ」と感じて&lt;strong&gt;自信を失う&lt;/strong&gt;&lt;/li&gt;
&lt;/ul&gt;
&lt;p class="mb-2"&gt;といったことが起こりがちです。&lt;br /&gt;
逆に、あまりに遅すぎると、&lt;/p&gt;
&lt;ul&gt;
&lt;li&gt;学校ごとの&lt;strong&gt;出題傾向に慣れる時間が足りない&lt;/strong&gt;&lt;/li&gt;
&lt;li&gt;弱点を補強する時間がなく、&lt;strong&gt;「知って終わり」&lt;/strong&gt;になってしまう&lt;/li&gt;
&lt;/ul&gt;
&lt;p class="mb-0"&gt;大切なのは、&lt;strong&gt;「基礎がある程度できたタイミング」から実戦を始めること&lt;/strong&gt;です。&lt;/p&gt;
&lt;/div&gt;
&lt;div class="col-md-5 mb-3"&gt;
&lt;div class="border rounded p-3 h-100" style="background: #f3e5f5;"&gt;
&lt;h3 class="h6 mb-2 text-center" style="color: #4a148c;"&gt;「基礎がある程度できている」って、どのくらい？&lt;/h3&gt;
&lt;ul class="mb-2"&gt;
&lt;li&gt;塾のテキストの&lt;strong&gt;標準レベルの問題なら、だいたい解き方が分かる&lt;/strong&gt;&lt;/li&gt;
&lt;li&gt;記述も、&lt;strong&gt;40〜50字程度なら形は整う&lt;/strong&gt;（満点でなくてOK）&lt;/li&gt;
&lt;li&gt;語彙や漢字で、&lt;strong&gt;あまりに大きな抜けがない&lt;/strong&gt;&lt;/li&gt;
&lt;/ul&gt;
&lt;p class="mb-0" style="font-size: 0.9rem;"&gt;このあたりが一つの目安です。&lt;br /&gt;
&lt;strong&gt;「基礎の土台がゼロの状態」で過去問に突撃しない&lt;/strong&gt;ことが何より重要です。&lt;/p&gt;
&lt;/div&gt;
&lt;/div&gt;
&lt;/div&gt;
&lt;div class="alert alert-info mt-2" style="font-size: 0.9rem;"&gt;&lt;strong&gt;ポイント&lt;/strong&gt;&lt;br /&gt;
過去問は「基礎固め」の代わりではなく、&lt;strong&gt;基礎の上に「実戦経験」を積む教材&lt;/strong&gt;。&lt;br /&gt;
まずは小6の前半で、読解・語彙・記述の土台を作ることが前提になります。&lt;/div&gt;
&lt;/div&gt;
&lt;/div&gt;
&lt;/section&gt;
&lt;p&gt;&lt;!-- 2. 小6年間のざっくりスケジュールと過去問の位置づけ --&gt;&lt;/p&gt;
&lt;section id="sec2" class="mb-4"&gt;
&lt;div class="card shadow-sm border-0"&gt;
&lt;div class="card-header" style="background: #006064; color: #fff;"&gt;
&lt;h2 class="h5 mb-0"&gt;2. 小6年間のざっくりスケジュールと過去問の位置づけ&lt;/h2&gt;
&lt;/div&gt;
&lt;div class="card-body" style="font-size: 0.95rem;"&gt;
&lt;p class="mb-3"&gt;ここでは、一般的な小6の一年間を&lt;br /&gt;
&lt;strong&gt;「春〜初夏」「夏〜秋」「直前期」&lt;/strong&gt;の3つに分けて、国語の過去問をどのように位置づけるかを整理します。&lt;br /&gt;
（塾のカリキュラムや志望校によって時期は多少前後します）&lt;/p&gt;
&lt;p&gt;&lt;!-- ▼ スマホ用：カード表示（XS〜SM） --&gt;&lt;/p&gt;
&lt;div class="d-block d-md-none mb-3"&gt;
&lt;p&gt;&lt;!-- 春〜初夏 --&gt;&lt;/p&gt;
&lt;div class="mb-3 border rounded p-3" style="background: #e0f2f1;"&gt;
&lt;h3 class="h6 mb-1" style="color: #004d40;"&gt;春〜初夏（〜6月頃）&lt;/h3&gt;
&lt;p class="mb-2"&gt;&lt;span class="badge bg-secondary"&gt;主な目的：基礎固め&lt;/span&gt;&lt;/p&gt;
&lt;p class="mb-1"&gt;&lt;strong&gt;国語の勉強の柱&lt;/strong&gt;&lt;/p&gt;
&lt;ul class="mb-2 ps-3"&gt;
&lt;li&gt;塾テキストの読み込み&lt;/li&gt;
&lt;li&gt;語彙・漢字の強化&lt;/li&gt;
&lt;li&gt;記述の「型」を身につける&lt;/li&gt;
&lt;/ul&gt;
&lt;p class="mb-1"&gt;&lt;strong&gt;過去問の扱い&lt;/strong&gt;&lt;/p&gt;
&lt;ul class="mb-0 ps-3"&gt;
&lt;li&gt;原則として&lt;strong&gt;本格的な過去問はまだやらない&lt;/strong&gt;&lt;/li&gt;
&lt;li&gt;気になる学校の&lt;strong&gt;文章レベルを軽く眺める程度&lt;/strong&gt;&lt;/li&gt;
&lt;/ul&gt;
&lt;/div&gt;
&lt;p&gt;&lt;!-- 夏〜秋 --&gt;&lt;/p&gt;
&lt;div class="mb-3 border rounded p-3" style="background: #ffffff;"&gt;
&lt;h3 class="h6 mb-1" style="color: #004d40;"&gt;夏〜秋（7〜10月頃）&lt;/h3&gt;
&lt;p class="mb-2"&gt;&lt;span class="badge bg-secondary"&gt;主な目的：実戦の入口&lt;/span&gt;&lt;/p&gt;
&lt;p class="mb-1"&gt;&lt;strong&gt;国語の勉強の柱&lt;/strong&gt;&lt;/p&gt;
&lt;ul class="mb-2 ps-3"&gt;
&lt;li&gt;夏期講習での演習&lt;/li&gt;
&lt;li&gt;模試の復習&lt;/li&gt;
&lt;li&gt;志望校に近い形式の問題に慣れる&lt;/li&gt;
&lt;/ul&gt;
&lt;p class="mb-1"&gt;&lt;strong&gt;過去問の扱い&lt;/strong&gt;&lt;/p&gt;
&lt;ul class="mb-0 ps-3"&gt;
&lt;li&gt;&lt;strong&gt;第一志望・第二志望から順に「初回セット」を解き始める&lt;/strong&gt;&lt;/li&gt;
&lt;li&gt;この段階では&lt;strong&gt;年数よりも「丁寧な復習」を優先&lt;/strong&gt;&lt;/li&gt;
&lt;/ul&gt;
&lt;/div&gt;
&lt;p&gt;&lt;!-- 直前期 --&gt;&lt;/p&gt;
&lt;div class="mb-3 border rounded p-3" style="background: #e0f2f1;"&gt;
&lt;h3 class="h6 mb-1" style="color: #004d40;"&gt;直前期（11〜1月）&lt;/h3&gt;
&lt;p class="mb-2"&gt;&lt;span class="badge bg-secondary"&gt;主な目的：仕上げ&lt;/span&gt;&lt;/p&gt;
&lt;p class="mb-1"&gt;&lt;strong&gt;国語の勉強の柱&lt;/strong&gt;&lt;/p&gt;
&lt;ul class="mb-2 ps-3"&gt;
&lt;li&gt;志望校別の対策&lt;/li&gt;
&lt;li&gt;弱点の「穴埋め」&lt;/li&gt;
&lt;li&gt;時間配分の最適化&lt;/li&gt;
&lt;/ul&gt;
&lt;p class="mb-1"&gt;&lt;strong&gt;過去問の扱い&lt;/strong&gt;&lt;/p&gt;
&lt;ul class="mb-0 ps-3"&gt;
&lt;li&gt;&lt;strong&gt;2周目・3周目で見るポイントを変える&lt;/strong&gt;&lt;/li&gt;
&lt;li&gt;年ごとの癖をつかみつつ、&lt;strong&gt;「読み負けない」仕上げ&lt;/strong&gt;をする&lt;/li&gt;
&lt;/ul&gt;
&lt;/div&gt;
&lt;/div&gt;
&lt;p&gt;&lt;!-- ▲ スマホ用ここまで --&gt;&lt;/p&gt;
&lt;p&gt;&lt;!-- ▼ PC・タブレット用：表表示（MD以上） --&gt;&lt;/p&gt;
&lt;div class="table-responsive d-none d-md-block mb-3"&gt;
&lt;table class="table table-bordered text-center align-middle" style="font-size: 0.9rem;"&gt;
&lt;thead style="background: #004d40; color: #fff;"&gt;
&lt;tr&gt;
&lt;th style="width: 18%;"&gt;時期&lt;/th&gt;
&lt;th style="width: 22%;"&gt;主な目的&lt;/th&gt;
&lt;th style="width: 30%;"&gt;国語の勉強の柱&lt;/th&gt;
&lt;th style="width: 30%;"&gt;過去問の扱い&lt;/th&gt;
&lt;/tr&gt;
&lt;/thead&gt;
&lt;tbody&gt;
&lt;tr style="background: #e0f2f1;"&gt;
&lt;td&gt;春〜初夏（〜6月頃）&lt;/td&gt;
&lt;td&gt;基礎固め&lt;/td&gt;
&lt;td class="text-start"&gt;
&lt;ul class="mb-0 ps-3"&gt;
&lt;li&gt;塾テキストの読み込み&lt;/li&gt;
&lt;li&gt;語彙・漢字の強化&lt;/li&gt;
&lt;li&gt;記述の「型」を身につける&lt;/li&gt;
&lt;/ul&gt;
&lt;/td&gt;
&lt;td class="text-start"&gt;
&lt;ul class="mb-0 ps-3"&gt;
&lt;li&gt;原則として&lt;strong&gt;本格的な過去問はまだやらない&lt;/strong&gt;&lt;/li&gt;
&lt;li&gt;気になる学校の&lt;strong&gt;文章レベルを軽く眺める程度&lt;/strong&gt;&lt;/li&gt;
&lt;/ul&gt;
&lt;/td&gt;
&lt;/tr&gt;
&lt;tr&gt;
&lt;td&gt;夏〜秋（7〜10月頃）&lt;/td&gt;
&lt;td&gt;実戦の入口&lt;/td&gt;
&lt;td class="text-start"&gt;
&lt;ul class="mb-0 ps-3"&gt;
&lt;li&gt;夏期講習での演習&lt;/li&gt;
&lt;li&gt;模試の復習&lt;/li&gt;
&lt;li&gt;志望校に近い形式の問題に慣れる&lt;/li&gt;
&lt;/ul&gt;
&lt;/td&gt;
&lt;td class="text-start"&gt;
&lt;ul class="mb-0 ps-3"&gt;
&lt;li&gt;&lt;strong&gt;第一志望・第二志望から順に「初回セット」を解き始める&lt;/strong&gt;&lt;/li&gt;
&lt;li&gt;この段階では&lt;strong&gt;年数よりも「丁寧な復習」を優先&lt;/strong&gt;&lt;/li&gt;
&lt;/ul&gt;
&lt;/td&gt;
&lt;/tr&gt;
&lt;tr style="background: #e0f2f1;"&gt;
&lt;td&gt;直前期（11〜1月）&lt;/td&gt;
&lt;td&gt;仕上げ&lt;/td&gt;
&lt;td class="text-start"&gt;
&lt;ul class="mb-0 ps-3"&gt;
&lt;li&gt;志望校別の対策&lt;/li&gt;
&lt;li&gt;弱点の「穴埋め」&lt;/li&gt;
&lt;li&gt;時間配分の最適化&lt;/li&gt;
&lt;/ul&gt;
&lt;/td&gt;
&lt;td class="text-start"&gt;
&lt;ul class="mb-0 ps-3"&gt;
&lt;li&gt;&lt;strong&gt;2周目・3周目で見るポイントを変える&lt;/strong&gt;&lt;/li&gt;
&lt;li&gt;年ごとの癖をつかみつつ、&lt;strong&gt;「読み負けない」仕上げ&lt;/strong&gt;をする&lt;/li&gt;
&lt;/ul&gt;
&lt;/td&gt;
&lt;/tr&gt;
&lt;/tbody&gt;
&lt;/table&gt;
&lt;/div&gt;
&lt;p&gt;&lt;!-- ▲ PC・タブレット用ここまで --&gt;&lt;/p&gt;
&lt;h3 class="h6 mt-3 mb-2"&gt;夏前にやるべきか？&lt;/h3&gt;
&lt;p class="mb-2"&gt;「早く始めた方が安心だから」と、&lt;strong&gt;春〜初夏から本格的に過去問を回し始めるケース&lt;/strong&gt;もありますが、&lt;/p&gt;
&lt;ul&gt;
&lt;li&gt;文章の難しさに圧倒されてしまう&lt;/li&gt;
&lt;li&gt;記述がほぼ白紙になり、&lt;strong&gt;自己肯定感が下がる&lt;/strong&gt;&lt;/li&gt;
&lt;li&gt;結局、&lt;strong&gt;「解きっぱなし」になってしまう&lt;/strong&gt;&lt;/li&gt;
&lt;/ul&gt;
&lt;p class="mb-3"&gt;といったリスクが大きいため、&lt;strong&gt;多くの場合は夏以降のスタートで十分&lt;/strong&gt;です。&lt;br /&gt;
それまでの時期は、&lt;strong&gt;塾テキストの良問や模試の復習&lt;/strong&gt;で土台を固める方が、結果的に志望校対策の効きが良くなります。&lt;/p&gt;
&lt;h3 class="h6 mt-3 mb-2"&gt;直前期：2周目・3周目は「見るポイント」を変える&lt;/h3&gt;
&lt;p class="mb-2"&gt;直前期に同じ年度の問題をもう一度解くとき、&lt;strong&gt;ただ「もう一回解き直す」だけではもったいない&lt;/strong&gt;です。&lt;/p&gt;
&lt;ul&gt;
&lt;li&gt;&lt;strong&gt;2周目：&lt;/strong&gt;時間配分・設問の取り方の順番を意識して解く&lt;/li&gt;
&lt;li&gt;&lt;strong&gt;3周目：&lt;/strong&gt;文章の構造・段落ごとの役割を意識して読む&lt;/li&gt;
&lt;/ul&gt;
&lt;p class="mb-0"&gt;このように、&lt;strong&gt;周ごとに意識ポイントを変える&lt;/strong&gt;ことで、&lt;br /&gt;
単なる「繰り返し」ではなく、&lt;strong&gt;読み方そのものの精度を高める練習&lt;/strong&gt;にすることができます。&lt;/p&gt;
&lt;/div&gt;
&lt;/div&gt;
&lt;/section&gt;
&lt;p&gt;&lt;!-- 3. 学校タイプ別・開始目安 --&gt;&lt;/p&gt;
&lt;section id="sec3" class="mb-4"&gt;
&lt;div class="card shadow-sm border-0"&gt;
&lt;div class="card-header" style="background: #8e24aa; color: #fff;"&gt;
&lt;h2 class="h5 mb-0"&gt;3. 学校タイプ別・過去問開始の目安&lt;/h2&gt;
&lt;/div&gt;
&lt;div class="card-body" style="font-size: 0.95rem;"&gt;
&lt;p class="mb-3"&gt;同じ「国語の過去問」といっても、&lt;strong&gt;学校によって問われ方や配点は大きく異なります&lt;/strong&gt;。&lt;br /&gt;
ここでは、ざっくりと&lt;br /&gt;
&lt;strong&gt;「記述重視校」「マーク・選択中心校」&lt;/strong&gt;の2タイプに分けて、開始の目安を整理します。&lt;/p&gt;
&lt;div class="row"&gt;
&lt;div class="col-md-6 mb-3"&gt;
&lt;div class="border rounded h-100 p-3" style="background: #f3e5f5;"&gt;
&lt;h3 class="h6" style="color: #6a1b9a;"&gt;記述重視校の場合&lt;/h3&gt;
&lt;ul&gt;
&lt;li&gt;&lt;strong&gt;開始目安：&lt;/strong&gt;小6夏〜秋（7〜9月頃）&lt;/li&gt;
&lt;li&gt;&lt;strong&gt;理由：&lt;/strong&gt;記述の量と質に慣れるには、ある程度まとまった時間が必要&lt;/li&gt;
&lt;/ul&gt;
&lt;p class="mb-1"&gt;記述重視校では、&lt;/p&gt;
&lt;ul&gt;
&lt;li&gt;「何を」「どこまで」書くか&lt;/li&gt;
&lt;li&gt;文章のどこから根拠を取るか&lt;/li&gt;
&lt;/ul&gt;
&lt;p class="mb-0"&gt;といった点を&lt;strong&gt;学校ごとの「クセ」として体で覚えていく&lt;/strong&gt;ことが大切です。&lt;br /&gt;
そのため、やや早めの夏〜秋から、&lt;strong&gt;少しずつセットを解き始める&lt;/strong&gt;と良いでしょう。&lt;/p&gt;
&lt;/div&gt;
&lt;/div&gt;
&lt;div class="col-md-6 mb-3"&gt;
&lt;div class="border rounded h-100 p-3" style="background: #e8f5e9;"&gt;
&lt;h3 class="h6" style="color: #2e7d32;"&gt;マーク・選択中心校の場合&lt;/h3&gt;
&lt;ul&gt;
&lt;li&gt;&lt;strong&gt;開始目安：&lt;/strong&gt;小6秋〜直前期（9〜11月頃）&lt;/li&gt;
&lt;li&gt;&lt;strong&gt;理由：&lt;/strong&gt;読解の基礎力があれば、形式そのものに慣れるまでの時間は比較的短い&lt;/li&gt;
&lt;/ul&gt;
&lt;p class="mb-0"&gt;マーク・選択中心の学校では、&lt;br /&gt;
&lt;strong&gt;「時間配分」「選択肢の切り方」「迷ったときの優先順位」&lt;/strong&gt;がポイントになります。&lt;br /&gt;
過去問を通して、&lt;strong&gt;「この学校ではどの選択肢が罠になりやすいか」&lt;/strong&gt;といった癖を把握していきましょう。&lt;/p&gt;
&lt;/div&gt;
&lt;/div&gt;
&lt;/div&gt;
&lt;div class="alert alert-warning mt-2" style="font-size: 0.9rem;"&gt;&lt;strong&gt;注意：&lt;/strong&gt;&lt;br /&gt;
「うちの志望校は選択問題が多いから、過去問準備は遅くていい」&lt;br /&gt;
と油断していると、&lt;strong&gt;文章そのものの難しさに読み負ける&lt;/strong&gt;ケースがあります。&lt;br /&gt;
選択式であっても、&lt;strong&gt;読解の土台は春〜夏のうちにしっかり固めておきましょう。&lt;/strong&gt;&lt;/div&gt;
&lt;/div&gt;
&lt;/div&gt;
&lt;/section&gt;
&lt;p&gt;&lt;!-- 4. 過去問の「量」と「質」 --&gt;&lt;/p&gt;
&lt;section id="sec4" class="mb-4"&gt;
&lt;div class="card shadow-sm border-0"&gt;
&lt;div class="card-header" style="background: #3949ab; color: #fff;"&gt;
&lt;h2 class="h5 mb-0"&gt;4. 過去問の「量」と「質」──やり過ぎのリスクと復習の型&lt;/h2&gt;
&lt;/div&gt;
&lt;div class="card-body" style="font-size: 0.95rem;"&gt;
&lt;p class="mb-3"&gt;過去問についてよくある誤解は、&lt;br /&gt;
&lt;strong&gt;「たくさんやれば安心」「10年分×3周は最低ライン」&lt;/strong&gt;といった考え方です。&lt;br /&gt;
しかし、国語においては&lt;strong&gt;「量だけ増やす」のは危険&lt;/strong&gt;です。&lt;/p&gt;
&lt;h3 class="h6 mb-2"&gt;過去問をやり過ぎるリスク&lt;/h3&gt;
&lt;ul&gt;
&lt;li&gt;解くばかりで、&lt;strong&gt;復習に十分な時間が取れない&lt;/strong&gt;&lt;/li&gt;
&lt;li&gt;「解きっぱなし」が増え、&lt;strong&gt;何を学んだのか分からない&lt;/strong&gt;&lt;/li&gt;
&lt;li&gt;文章の内容を覚えてしまい、&lt;strong&gt;本番と違う「作業」になってしまう&lt;/strong&gt;&lt;/li&gt;
&lt;/ul&gt;
&lt;p class="mb-2"&gt;目安としては、第一志望校であれば、&lt;/p&gt;
&lt;ul&gt;
&lt;li&gt;&lt;strong&gt;5〜10年分程度&lt;/strong&gt;を&lt;/li&gt;
&lt;li&gt;&lt;strong&gt;1年分を丁寧に解き・復習するサイクル&lt;/strong&gt;を重視&lt;/li&gt;
&lt;/ul&gt;
&lt;p class="mb-3"&gt;という考え方が無理のないラインです（ほかの教科とのバランスも考える必要があります）。&lt;/p&gt;
&lt;h3 class="h6 mb-2"&gt;「解きっぱなし」にならないための復習の型&lt;/h3&gt;
&lt;p class="mb-2"&gt;国語の過去問で一番もったいないのは、&lt;strong&gt;解いて答え合わせをしただけで終わってしまうこと&lt;/strong&gt;です。&lt;br /&gt;
以下のような&lt;strong&gt;「復習の型」&lt;/strong&gt;を決めておくと、毎回の過去問から得られるものが大きくなります。&lt;/p&gt;
&lt;div class="table-responsive mb-3"&gt;
&lt;table class="table table-striped table-bordered align-middle" style="font-size: 0.9rem;"&gt;
&lt;thead style="background: #3949ab; color: #fff;"&gt;
&lt;tr class="text-center"&gt;
&lt;th style="width: 15%;"&gt;ステップ&lt;/th&gt;
&lt;th style="width: 25%;"&gt;やること&lt;/th&gt;
&lt;th style="width: 60%;"&gt;ポイント&lt;/th&gt;
&lt;/tr&gt;
&lt;/thead&gt;
&lt;tbody&gt;
&lt;tr&gt;
&lt;td class="text-center"&gt;&lt;strong&gt;① 記録&lt;/strong&gt;&lt;/td&gt;
&lt;td&gt;得点・時間・感触をメモ&lt;/td&gt;
&lt;td&gt;「なぜ点が取れた／取れなかったか」を一言で書く。&lt;br /&gt;
例：時間オーバー／記述で削り過ぎた／語彙で落とした 等&lt;/td&gt;
&lt;/tr&gt;
&lt;tr&gt;
&lt;td class="text-center"&gt;&lt;strong&gt;② 読み直し&lt;/strong&gt;&lt;/td&gt;
&lt;td&gt;文章だけをもう一度読む&lt;/td&gt;
&lt;td&gt;答えを見たあとで、&lt;strong&gt;「こう読めば正解にたどり着けた」&lt;/strong&gt;という視点で読み直す。&lt;/td&gt;
&lt;/tr&gt;
&lt;tr&gt;
&lt;td class="text-center"&gt;&lt;strong&gt;③ 記述の書き直し&lt;/strong&gt;&lt;/td&gt;
&lt;td&gt;模範解答を参考にリライト&lt;/td&gt;
&lt;td&gt;「どの言葉を足すと伝わりやすくなるか」「どこを削るか」を意識して、&lt;strong&gt;2回目の答案&lt;/strong&gt;を作る。&lt;/td&gt;
&lt;/tr&gt;
&lt;tr&gt;
&lt;td class="text-center"&gt;&lt;strong&gt;④ 弱点タグづけ&lt;/strong&gt;&lt;/td&gt;
&lt;td&gt;問題ごとに弱点を分類&lt;/td&gt;
&lt;td&gt;例：&lt;strong&gt;【語彙】【接続語】【心情】【要約】【抜き出し】&lt;/strong&gt;など、原因別に印をつける。&lt;/td&gt;
&lt;/tr&gt;
&lt;tr&gt;
&lt;td class="text-center"&gt;&lt;strong&gt;⑤ 次につなげる&lt;/strong&gt;&lt;/td&gt;
&lt;td&gt;普段の勉強に反映&lt;/td&gt;
&lt;td&gt;「語彙で落とした→語いノートを毎日見る」&lt;br /&gt;
「心情問題で失点→似たタイプの問題を塾テキストからピックアップ」など、&lt;br /&gt;
&lt;strong&gt;必ず一つ行動に落とす。&lt;/strong&gt;&lt;/td&gt;
&lt;/tr&gt;
&lt;/tbody&gt;
&lt;/table&gt;
&lt;/div&gt;
&lt;div class="alert alert-success" style="font-size: 0.9rem;"&gt;&lt;strong&gt;コツ：&lt;/strong&gt;&lt;br /&gt;
過去問一回分を解いたら、&lt;strong&gt;「解く：復習＝1：1」くらいの時間配分&lt;/strong&gt;を目標にしましょう。&lt;br /&gt;
量を増やすのは、そのペースに慣れてからで十分です。&lt;/div&gt;
&lt;/div&gt;
&lt;/div&gt;
&lt;/section&gt;
&lt;p&gt;&lt;!-- 5. 過去問で分かった弱点を普段の勉強に戻す方法 --&gt;&lt;/p&gt;
&lt;section id="sec5" class="mb-5"&gt;
&lt;div class="card shadow-sm border-0"&gt;
&lt;div class="card-header" style="background: #00695c; color: #fff;"&gt;
&lt;h2 class="h5 mb-0"&gt;5. 過去問で分かった弱点を普段の勉強に戻す方法&lt;/h2&gt;
&lt;/div&gt;
&lt;div class="card-body" style="font-size: 0.95rem;"&gt;
&lt;p class="mb-3"&gt;過去問の一番の価値は、&lt;strong&gt;「点数」ではなく「弱点がはっきり見えること」&lt;/strong&gt;です。&lt;br /&gt;
ここでは、代表的な弱点別に、&lt;strong&gt;普段の勉強での戻し方&lt;/strong&gt;を整理しておきます。&lt;/p&gt;
&lt;div class="row"&gt;
&lt;div class="col-md-6 mb-3"&gt;
&lt;div class="border rounded h-100 p-3" style="background: #e0f2f1;"&gt;
&lt;h3 class="h6 mb-2" style="color: #004d40;"&gt;① 語彙・漢字が弱い場合&lt;/h3&gt;
&lt;ul&gt;
&lt;li&gt;間違えた語句・漢字を&lt;strong&gt;ノートや単語カードに必ずストック&lt;/strong&gt;する&lt;/li&gt;
&lt;li&gt;「意味＋例文」をセットでメモし、&lt;strong&gt;毎日短時間で回す&lt;/strong&gt;&lt;/li&gt;
&lt;li&gt;同じ語が別の年度・模試でも出ていないかチェックする&lt;/li&gt;
&lt;/ul&gt;
&lt;p class="mb-0" style="font-size: 0.9rem;"&gt;語彙は「一度覚えて終わり」ではなく、&lt;strong&gt;何度も出会うことで体に定着していきます&lt;/strong&gt;。&lt;/p&gt;
&lt;/div&gt;
&lt;/div&gt;
&lt;div class="col-md-6 mb-3"&gt;
&lt;div class="border rounded h-100 p-3" style="background: #f1f8e9;"&gt;
&lt;h3 class="h6 mb-2" style="color: #33691e;"&gt;② 文法・接続語など「道具」が弱い場合&lt;/h3&gt;
&lt;ul&gt;
&lt;li&gt;間違えた設問を、&lt;strong&gt;「どの文法知識があれば解けたか」&lt;/strong&gt;に分解する&lt;/li&gt;
&lt;li&gt;塾テキストや参考書の該当単元に&lt;strong&gt;必ず戻る&lt;/strong&gt;&lt;/li&gt;
&lt;li&gt;短い例文で、&lt;strong&gt;自分でつくってみる練習&lt;/strong&gt;をする&lt;/li&gt;
&lt;/ul&gt;
&lt;p class="mb-0" style="font-size: 0.9rem;"&gt;文法・接続語は、&lt;strong&gt;「道具箱」&lt;/strong&gt;を増やすイメージで。&lt;br /&gt;
足りない道具を補ってから、再度過去問の類題に挑戦しましょう。&lt;/p&gt;
&lt;/div&gt;
&lt;/div&gt;
&lt;/div&gt;
&lt;div class="row"&gt;
&lt;div class="col-md-6 mb-3"&gt;
&lt;div class="border rounded h-100 p-3" style="background: #fff3e0;"&gt;
&lt;h3 class="h6 mb-2" style="color: #ef6c00;"&gt;③ 記述で点が伸びない場合&lt;/h3&gt;
&lt;ul&gt;
&lt;li&gt;&lt;strong&gt;「何を書き忘れたか」&lt;/strong&gt;をチェックする（人物・理由・状況など）&lt;/li&gt;
&lt;li&gt;模範解答を丸写しするのではなく、&lt;strong&gt;「自分の言葉＋足りない要素」&lt;/strong&gt;で書き直す&lt;/li&gt;
&lt;li&gt;40〜60字程度の記述を、&lt;strong&gt;毎日1〜2題だけでも続ける&lt;/strong&gt;&lt;/li&gt;
&lt;/ul&gt;
&lt;p class="mb-0" style="font-size: 0.9rem;"&gt;記述は、&lt;strong&gt;「一気に劇的に伸びる」というよりも、積み重ねでじわじわ伸びる分野&lt;/strong&gt;です。&lt;/p&gt;
&lt;/div&gt;
&lt;/div&gt;
&lt;div class="col-md-6 mb-3"&gt;
&lt;div class="border rounded h-100 p-3" style="background: #e3f2fd;"&gt;
&lt;h3 class="h6 mb-2" style="color: #1e88e5;"&gt;④ 読解そのものが苦しい場合&lt;/h3&gt;
&lt;ul&gt;
&lt;li&gt;過去問だけでなく、&lt;strong&gt;塾テキストの標準レベルの文章&lt;/strong&gt;を丁寧に読み直す&lt;/li&gt;
&lt;li&gt;段落ごとに&lt;strong&gt;「何が書いてあるか」を一言でメモ&lt;/strong&gt;する練習をする&lt;/li&gt;
&lt;li&gt;模試やテキストの&lt;strong&gt;似たタイプの文章&lt;/strong&gt;で「読み方の再練習」をする&lt;/li&gt;
&lt;/ul&gt;
&lt;p class="mb-0" style="font-size: 0.9rem;"&gt;「読み負け」を防ぐには、&lt;strong&gt;過去問だけに頼らず、ふだんの読解の質を上げること&lt;/strong&gt;が最優先です。&lt;/p&gt;
&lt;/div&gt;
&lt;/div&gt;
&lt;/div&gt;
&lt;div class="alert alert-primary" style="font-size: 0.9rem;"&gt;&lt;strong&gt;まとめ：&lt;/strong&gt;&lt;br /&gt;
過去問はゴールではなく、&lt;strong&gt;「普段の勉強を軌道修正するための鏡」&lt;/strong&gt;です。&lt;br /&gt;
解きっぱなしにせず、必ず&lt;strong&gt;「次の一手」&lt;/strong&gt;に結びつけることで、&lt;br /&gt;
本番で&lt;strong&gt;「読み負けない国語」&lt;/strong&gt;を仕上げていきましょう。&lt;/div&gt;
&lt;/div&gt;
&lt;/div&gt;
&lt;/section&gt;
&lt;/div&gt;
&lt;p&gt;&lt;!-- [ /.socialSet ] --&gt;&lt;/p&gt;
&lt;div class="alert alert-primary p-3 mt-4" role="alert"&gt;
&lt;p class="mb-2"&gt;&lt;strong&gt;過去問演習をただの「作業」にすれば、合格は不可能です。&lt;/strong&gt;&lt;/p&gt;
&lt;p class="mb-1"&gt;基礎なき演習で間違った解法が固定化されれば、入試本番で大幅な減点を食らい、取り返しのつかない事態を招きます。&lt;/p&gt;
&lt;p class="mb-3"&gt;過去問で合格点が取れない本質的な理由は、一重に判断軸の未固定にあります。&lt;/p&gt;
&lt;div class="d-grid gap-2"&gt;&lt;a class="btn btn-primary btn-lg" href="https://dokkai-labo.tokyo/reading-lesson/"&gt;合格力を叩き込む個別指導の受講はこちら&lt;/a&gt;&lt;br /&gt;
&lt;a class="btn btn-outline-primary btn-lg" href="https://dokkai-labo.tokyo/policy/"&gt;読解ラボの指導方針を詳しく知る&lt;/a&gt;&lt;/div&gt;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&lt;section class="veu_cta" id="veu_cta-20321"&gt;&lt;h1 class="cta_title"&gt;講座案内：完全１対１個別指導【中学受験/大学受験】&lt;/h1&gt;&lt;div class="cta_body"&gt;&lt;div class="cta_body_image cta_body_image_right"&gt;&lt;a href="https://dokkai-labo.tokyo/kobetsu/" target="_blank"&gt;&lt;/a&gt;&lt;/div&gt;&lt;div class="cta_body_txt image_exist"&gt;当塾では、中学受験の国語と大学受験の現代文を指導しております。どちらも完全１対１の個別指導です。生徒さんの現在の学力に合わせて問題を厳選し、理解力に応じた解説をして参ります。&lt;/div&gt;&lt;div class="cta_body_link"&gt;&lt;a href="https://dokkai-labo.tokyo/kobetsu/" class="btn btn-primary btn-block btn-lg" target="_blank"&gt;完全１対１個別指導【中学受験/大学受験】&lt;/a&gt;&lt;/div&gt;&lt;/div&gt;&lt;!--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</si>
  <si>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https://dokkai-labo.tokyo/blog/shouronbunmaster/
【検出された不自然ワード】
- 崩れ
- 型
- 迷い
- 固定
【本文】
------
&lt;p&gt;&lt;img fetchpriority="high" decoding="async" class="alignnone size-full wp-image-21081" src="https://dokkai-labo.tokyo/wp-content/uploads/2020/10/小論文サムネ.jpg" alt="" width="1280" height="720" srcset="https://dokkai-labo.tokyo/wp-content/uploads/2020/10/小論文サムネ.jpg 1280w, https://dokkai-labo.tokyo/wp-content/uploads/2020/10/小論文サムネ-300x169.jpg 300w, https://dokkai-labo.tokyo/wp-content/uploads/2020/10/小論文サムネ-1024x576.jpg 1024w, https://dokkai-labo.tokyo/wp-content/uploads/2020/10/小論文サムネ-768x432.jpg 768w, https://dokkai-labo.tokyo/wp-content/uploads/2020/10/小論文サムネ-320x180.jpg 320w" sizes="(max-width: 1280px) 100vw, 1280px" /&gt;&lt;/p&gt;
&lt;h2 class="sc-ccSCjj lclSJc"&gt;小論文の書き方をマスターするためにまずは基本的な型を学ぼう&lt;/h2&gt;
&lt;p&gt;&lt;!-- ▼ 導入（差し替え推奨：画像の直後） --&gt;&lt;/p&gt;
&lt;div class="p-3 p-md-4 mb-4" style="border: 1px solid rgba(0,0,0,.12); border-left: 6px solid #ff6600; background: #fff8f1; border-radius: 12px;"&gt;
&lt;p class="mb-2" style="font-weight: bold;"&gt;小論文で点が伸びない原因は、語彙や表現より先に「型」が崩れていることが多い。&lt;/p&gt;
&lt;ul class="mb-0"&gt;
&lt;li&gt;序論が長くて本論が薄い（結論が言い直しで終わる）&lt;/li&gt;
&lt;li&gt;論点が途中でズレる（賛成・反対の立場が曖昧になる）&lt;/li&gt;
&lt;li&gt;主観の感想が増えて、根拠・具体が足りない&lt;/li&gt;
&lt;/ul&gt;
&lt;/div&gt;
&lt;p&gt;ここでは、小論文を&lt;strong&gt;意見文の形&lt;/strong&gt;で組み立てるための「最小の骨格」を先に固定する。&lt;br /&gt;
まず&lt;strong&gt;序論10〜20％・本論60〜80％・結論10〜20％&lt;/strong&gt;の割合で、文章の面積配分を決める。&lt;br /&gt;
その上で、&lt;strong&gt;論点&lt;/strong&gt;・&lt;strong&gt;立場&lt;/strong&gt;・&lt;strong&gt;客観的に分かりやすい説明&lt;/strong&gt;・&lt;strong&gt;結論のまとめ方&lt;/strong&gt;を、崩れやすい順に整理する。&lt;/p&gt;
&lt;div class="p-3 p-md-4 mb-4" style="border: 1px solid rgba(0,0,0,.12); background: #f7f9ff; border-radius: 12px;"&gt;
&lt;p class="mb-2" style="font-weight: bold;"&gt;このページで固める4点&lt;/p&gt;
&lt;ol class="mb-0"&gt;
&lt;li&gt;&lt;strong&gt;論点を1本にする&lt;/strong&gt;（何を論じるか／結論はどっちか）&lt;/li&gt;
&lt;li&gt;&lt;strong&gt;序論・本論・結論の割合&lt;/strong&gt;（文字数配分で本論を薄くしない）&lt;/li&gt;
&lt;li&gt;&lt;strong&gt;客観的に分かりやすく&lt;/strong&gt;（主観→根拠→具体の順に直す）&lt;/li&gt;
&lt;li&gt;&lt;strong&gt;賛成・反対の立場&lt;/strong&gt;（反対意見の扱いで説得力を作る）&lt;/li&gt;
&lt;/ol&gt;
&lt;/div&gt;
&lt;p&gt;小論文全体の考え方（受験国語としての位置づけ）も合わせて押さえる場合は、&lt;br /&gt;
&lt;a href="https://dokkai-labo.tokyo/blog/181214/" target="_blank" rel="noopener noreferrer"&gt;読解ラボ東京の小論文対策の整理&lt;/a&gt;に先に目を通してから戻ると迷いが減る。&lt;/p&gt;
&lt;p&gt;&lt;!-- ▲ 導入（差し替えここまで） --&gt;&lt;/p&gt;
&lt;h4&gt;小論文の構成&lt;/h4&gt;
&lt;p&gt;小論文は、特定の構成に従うことで、読者に分かりやすく伝えることができます。典型的なケースでは、600～800語程度の小論文は、次の3つのセクションから成り立っています。&lt;/p&gt;
&lt;ol&gt;
&lt;li&gt;&lt;strong&gt;序論【全体の10～20％】&lt;/strong&gt; 序論は文章の最初の部分で、自分の論点と立場を明確に示す役割を果たします。&lt;/li&gt;
&lt;li&gt;&lt;strong&gt;本論【全体の60～80％】&lt;/strong&gt; 本論では、自分の考えを説明し、反対意見や具体的な例、根拠を提示していきます。&lt;/li&gt;
&lt;li&gt;&lt;strong&gt;結論【全体の10～20％】&lt;/strong&gt; 結論では序論で述べた論点に対する結論を簡潔にまとめます。&lt;/li&gt;
&lt;/ol&gt;
&lt;h4&gt;論点をおさえる&lt;/h4&gt;
&lt;p&gt;まず、小論文を書く前に、何を伝えたいのか、どの論点を追求するのかを明確に把握しましょう。論点が不明確だったり、結論が定まっていないと、文章を進めることが難しくなります。論点をしっかりと把握し、ブレずに文章を構築することが重要です。&lt;/p&gt;
&lt;p&gt;小論文を書く際、自分の伝えたいこと、主張したいことが明確であることを常に意識しましょう。&lt;/p&gt;
&lt;h4&gt;客観的に分かりやすく&lt;/h4&gt;
&lt;p&gt;小論文を書く際、&lt;span style="color: #0000ff;"&gt;客観的&lt;/span&gt;な視点で物事を表現することが必要です。&lt;span style="color: #0000ff;"&gt;自分の主観だけで書くのではなく、他人にも理解されやすく、かつ客観的に説明できるよう&lt;/span&gt;に文章を構築しましょう。&lt;/p&gt;
&lt;p&gt;質問や提示された資料がある場合、それらを正確に理解し、データを基に自分の意見を展開することが求められます。資料を適切に読み取り、効果的に活用しましょう。&lt;/p&gt;
&lt;h4&gt;賛成か反対かを示す&lt;/h4&gt;
&lt;p&gt;テーマに対して&lt;span style="color: #0000ff;"&gt;賛成か反対か&lt;/span&gt;を明確に示しましょう。はっきりとした立場を表明することで、自分の考えを深めることができます。&lt;/p&gt;
&lt;p&gt;また、初めに&lt;span style="color: #ff0000;"&gt;自分が賛成の立場なら反対の意見を、逆の場合も同様にしてみましょう。&lt;/span&gt;&lt;span style="color: #0000ff;"&gt;反対意見を取り上げ、理解を示し、なぜその反対意見をとるのかを説明しましょう。&lt;/span&gt;&lt;/p&gt;
&lt;p&gt;これにより、論文の説得力が増し、自分の主張を裏付ける根拠を提供できます。なぜその立場を採るのか、その理由を明確に示し、データや資料を引用しながら議論しましょう。&lt;/p&gt;
&lt;h4&gt;自分の意見をまとめる&lt;/h4&gt;
&lt;p&gt;結論部では新たな要素を持ち出さず、&lt;span style="color: #0000ff;"&gt;最初に提示した論点に基づいて、小論文全体を締めくくります。&lt;/span&gt;文章全体を通して自分の意見が一貫していることを確認し、論理的なまとめを提供しましょう。&lt;/p&gt;
&lt;h4&gt;当塾での取り組み&lt;/h4&gt;
&lt;p&gt;&lt;a href="https://dokkai-labo.tokyo/blog/161214/" target="_blank" rel="noopener noreferrer"&gt;読解ラボ東京の考える受験国語対策&lt;/a&gt;の考えのもと、当塾では、受験国語対策を徹底的にカスタマイズした個別指導を提供しています。&lt;/p&gt;
&lt;p&gt;小論文についても、生徒一人ひとりのニーズや志望校に合わせた対策を行っています。読解ラボ東京の完全オーダーメイドの授業につきましては&lt;strong&gt;&lt;a href="https://dokkai-labo.tokyo/live/"&gt;コチラ&lt;/a&gt;&lt;/strong&gt;をご覧ください。また、&lt;strong&gt;&lt;a href="https://dokkai-labo.tokyo/kobetsuonline01/" target="_blank" rel="noopener noreferrer"&gt;オンライン&lt;/a&gt;&lt;/strong&gt;も実施しており、通塾の必要がないため、全国どこからでも受講できます。詳しくは&lt;strong&gt;&lt;a href="https://dokkai-labo.tokyo/kobetsuonline01/" target="_blank" rel="noopener noreferrer"&gt;コチラ&lt;/a&gt;&lt;/strong&gt;をご覧ください。&lt;/p&gt;
&lt;h4&gt;まとめ&lt;/h4&gt;
&lt;p&gt;小論文の書き方をマスターするには、論点の明確化、客観的な表現、立場の明示、データの活用、そして結論の整理が不可欠です。これらの基本を押さえれば、どんなテーマにも対応できる小論文を書くことができます。&lt;/p&gt;
&lt;p&gt;基本的な型をしっかりと理解し、国語全般のスキル向上にも取り組むことで、小論文スキルを向上させていきましょう。国語が苦手と感じる場合は、&lt;strong&gt;&lt;a href="https://dokkai-labo.tokyo/blog/gakusyuuhou/" target="_blank" rel="noopener noreferrer"&gt;国語を苦手と感じないための学習法&lt;/a&gt;&lt;/strong&gt;を参考に、小論文も含めた国語の学習を進めていきましょう。&lt;/p&gt;
&lt;section class="veu_cta" id="veu_cta-20529"&gt;&lt;h1 class="cta_title"&gt;講座案内：ハイレベル現代文～既存の現代文教育に対するアンチテーゼ～【大学受験】&lt;/h1&gt;&lt;div class="cta_body"&gt;&lt;div class="cta_body_txt image_no"&gt;本講座では、あくまでも受験指導の場であることを踏まえ、答えの出し方に特化した解説をご提供いたします。&lt;/div&gt;&lt;div class="cta_body_link"&gt;&lt;a href="https://dokkai-labo.tokyo/hilevel_lec_univ_online/" class="btn btn-primary btn-block btn-lg" target="_blank"&gt;【オンライン】ハイレベル現代文～既存の現代文教育に対するアンチテーゼ～【大学受験】&lt;/a&gt;&lt;/div&gt;&lt;/div&gt;&lt;!--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</si>
  <si>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https://dokkai-labo.tokyo/blog/souzitsu2021/
【検出された不自然ワード】
- 型
- 固定
- 手順
- 設計
- 整え
【本文】
------
&lt;p&gt;このページでは、&lt;strong&gt;早稲田実業学校中等部・令和３年度入試（国語）&lt;/strong&gt;から厳選した問題について、動画とあわせて解説します。&lt;br /&gt;
特に、物語文での&lt;strong&gt;「背景・出来事から心情を読み取る手順」&lt;/strong&gt;と、説明文での&lt;strong&gt;「空欄補充＋三段論法による整理」&lt;/strong&gt;に焦点を当てて整理しています。&lt;/p&gt;
&lt;p&gt;過去問演習の回し方（回数・順番・復習の設計）の&lt;strong&gt;全体像はこちら：&lt;/strong&gt;&lt;a href="https://dokkai-labo.tokyo/blog/kokugo-kakomon/"&gt;中学受験 国語の過去問は何回？繰り返しの効果と限界／類題演習との順番まで整理&lt;/a&gt;&lt;/p&gt;
&lt;h2&gt;早稲田実業学校中等部・令和３年度 厳選解説動画&lt;/h2&gt;
&lt;p&gt;令和３年度 早稲田実業学校中等部の入試より、厳選した問題とその解説をお届けします。&lt;br /&gt;
動画では、本記事の内容をベースにしながら、実際の答案の組み立て方まで丁寧に解説しています。&lt;/p&gt;
&lt;p style="text-align: center;"&gt;&lt;iframe title="YouTube video player" src="https://www.youtube.com/embed/rZ8ztOU0Jac" width="560" height="315" frameborder="0" allowfullscreen="allowfullscreen"&gt;&lt;/iframe&gt;&lt;/p&gt;
&lt;h2&gt;解説&lt;/h2&gt;
&lt;h3&gt;大問一　問三：心情を読み取るための「背景＋出来事」の整理&lt;/h3&gt;
&lt;p&gt;大問一問三は、傍線２「空はどこからだって見えるよ」という記述から、&lt;strong&gt;どのようなことが読み取れるか&lt;/strong&gt;を問う問題です。&lt;br /&gt;
ここでは、物語文の定番手順である&lt;strong&gt;「背景」と「出来事」を整理して心情を読み取る&lt;/strong&gt;アプローチを用います。&lt;/p&gt;
&lt;div class="rounded" style="background-color: lightblue; padding: 10px;"&gt;&lt;strong&gt;解き方のポイント：&lt;/strong&gt;&lt;br /&gt;
物語文で心情を問われたら、まず&lt;br /&gt;
&lt;strong&gt;①背景（状況・前後の文）&lt;/strong&gt;と&lt;strong&gt;②出来事（会話・行動）&lt;/strong&gt;を整理し、&lt;br /&gt;
そこから&lt;strong&gt;③心情&lt;/strong&gt;を導く、という順番で考えましょう。&lt;/div&gt;
&lt;h4&gt;背景の整理&lt;/h4&gt;
&lt;p&gt;次郎と石田のやり取りの中で、まず&lt;strong&gt;背景&lt;/strong&gt;にあたる部分を確認します。&lt;/p&gt;
&lt;ul&gt;
&lt;li&gt;次郎が石田に「どんなにしあわせか」「部屋から空が見えるんだねぇ」と言った。&lt;/li&gt;
&lt;/ul&gt;
&lt;p&gt;ここから、次郎は「空が見えること」を&lt;strong&gt;特別な幸福」として受け取っている&lt;/strong&gt;ことが分かります。&lt;/p&gt;
&lt;h4&gt;出来事の整理&lt;/h4&gt;
&lt;p&gt;続いて、その言葉に対する石田の&lt;strong&gt;返答＝出来事&lt;/strong&gt;を確認します。&lt;/p&gt;
&lt;ul&gt;
&lt;li&gt;石田は「空はどこからだって見えるよ」と返答した。&lt;/li&gt;
&lt;/ul&gt;
&lt;p&gt;この返答は、&lt;strong&gt;次郎と自分をあまり違う存在だとは見ていない&lt;/strong&gt;というスタンスを示していると考えられます。&lt;/p&gt;
&lt;h4&gt;心情の結論&lt;/h4&gt;
&lt;p&gt;背景と出来事を踏まえると、&lt;/p&gt;
&lt;p&gt;&lt;strong&gt;石田は「自分も次郎も本質的には同じである」と考えており、生活環境の大きな差だけに注目してはいない。&lt;/strong&gt;&lt;/p&gt;
&lt;p&gt;という心情が読み取れます。&lt;br /&gt;
これをもとに選択肢を検討すると、&lt;/p&gt;
&lt;p&gt;&lt;strong&gt;選択肢ウ：「生活環境の大きな格差を問題とせずに～」&lt;/strong&gt;&lt;/p&gt;
&lt;p&gt;が、石田の心情を最もよく表しており、解答となります。&lt;/p&gt;
&lt;hr /&gt;
&lt;h3&gt;大問二　問二：「未来の見えない」状況がなぜ「自由」かを三段論法で整理する&lt;/h3&gt;
&lt;p&gt;大問二問二は、傍線２「未来の見えない」状況がなぜ「自由」といえるのかを説明させる記述問題です。&lt;br /&gt;
答案は、&lt;/p&gt;
&lt;p&gt;&lt;strong&gt;&lt;br /&gt;
「『未来の見える』状況では【　A　】ことになってしまうが、『未来の見えない』状況では【　B　】ことが出来るから」&lt;br /&gt;
&lt;/strong&gt;&lt;/p&gt;
&lt;p&gt;というかたちで書くことが求められています。&lt;/p&gt;
&lt;div class="rounded" style="background-color: lightblue; padding: 10px;"&gt;&lt;strong&gt;解き方のポイント：&lt;/strong&gt;&lt;br /&gt;
・まず&lt;strong&gt;空欄の前後&lt;/strong&gt;を読み、その空欄と&lt;strong&gt;ほぼ同じ内容（イコールの内容）&lt;/strong&gt;を本文中から探す。&lt;br /&gt;
・「A＝X」「X＝Y → A＝Y」と対応づけられたら、&lt;strong&gt;三段論法&lt;/strong&gt;によって「A＝Y」と整理する。&lt;/div&gt;
&lt;h4&gt;Aの内容を導く：未来が「見える」状況とは？&lt;/h4&gt;
&lt;p&gt;最初に、Aに入る内容を考えます。&lt;/p&gt;
&lt;ul&gt;
&lt;li&gt;設問：「『未来の見える』状況では【A】ことになってしまう」&lt;br /&gt;
→ &lt;strong&gt;A ＝ 未来の見える状況で起こること&lt;/strong&gt;&lt;/li&gt;
&lt;li&gt;設問：「『未来の見えない』状況がなぜ『自由』といえるのか」&lt;br /&gt;
→ &lt;strong&gt;「未来の見える」状況では不自由になる(Ｘ)&lt;/strong&gt;&lt;/li&gt;
&lt;li&gt;本文：「未来が予測できることによって～～未来が起点になって現在がそれにしたがう…」&lt;br /&gt;
→ &lt;strong&gt;予測された未来に合わせて現在を生きる(Ｙ)&lt;/strong&gt;&lt;/li&gt;
&lt;/ul&gt;
&lt;p&gt;ここで、&lt;/p&gt;
&lt;p&gt;&lt;strong&gt;A = X、X = Y → A = Y（＝予測された未来に合わせて現在を生きる）&lt;/strong&gt;&lt;/p&gt;
&lt;p&gt;という三段論法が成り立つので、Aには&lt;/p&gt;
&lt;p&gt;&lt;strong&gt;「予測された未来に合わせて現在を生きる」&lt;/strong&gt;&lt;/p&gt;
&lt;p&gt;という内容が入ります。&lt;/p&gt;
&lt;h4&gt;Bの内容を導く：未来が「見えない」状況とは？&lt;/h4&gt;
&lt;p&gt;同じ手順で、Bを考えます。&lt;/p&gt;
&lt;ul&gt;
&lt;li&gt;設問：「『未来の見えない』状況では【B】ことが出来る」&lt;br /&gt;
→ &lt;strong&gt;B ＝ 未来が見えない状況でできること(Ｘ)&lt;/strong&gt;&lt;/li&gt;
&lt;li&gt;本文：「その逆に現在によって未来がつくられていく…」&lt;br /&gt;
→ &lt;strong&gt;現在の自分の選択によって未来をつくる(Ｙ)&lt;/strong&gt;&lt;/li&gt;
&lt;/ul&gt;
&lt;p&gt;これより、&lt;/p&gt;
&lt;p&gt;&lt;strong&gt;B = 「現在の自分の選択によって未来をつくる」&lt;/strong&gt;&lt;/p&gt;
&lt;p&gt;と整理できます。&lt;/p&gt;
&lt;h4&gt;答案の骨組み&lt;/h4&gt;
&lt;p&gt;以上を踏まえると、記述の骨組みは&lt;/p&gt;
&lt;p&gt;&lt;strong&gt;&lt;br /&gt;
「『未来の見える』状況では、予測された未来に合わせて現在を生きることになってしまうが、『未来の見えない』状況では、現在の自分の選択によって未来をつくることが出来るから。」&lt;br /&gt;
&lt;/strong&gt;&lt;/p&gt;
&lt;p&gt;という内容になります。字数に応じて接続語や指示語を整えながら、&lt;br /&gt;
&lt;strong&gt;A と B の対応が論理的につながるように&lt;/strong&gt;仕上げることが大切です。&lt;/p&gt;
&lt;h2&gt;まとめ：早稲田実業中等部・国語で求められる読解力とは&lt;/h2&gt;
&lt;ul&gt;
&lt;li&gt;物語文では、&lt;strong&gt;「背景」と「出来事」を整理して心情を読み取る型&lt;/strong&gt;を身につけることが重要。&lt;/li&gt;
&lt;li&gt;人物の一言だけを切り取るのではなく、&lt;strong&gt;その前後の会話や描写&lt;/strong&gt;をセットで読むことで、真の意図・心情に近づける。&lt;/li&gt;
&lt;li&gt;説明文の空欄補充や理由説明では、&lt;strong&gt;空欄の前後＋本文中の言い換え表現&lt;/strong&gt;を対応づけて考える。&lt;/li&gt;
&lt;li&gt;「A＝X」「X＝Y → A＝Y」といった&lt;strong&gt;三段論法的な整理&lt;/strong&gt;ができると、論理の筋が通った答案が書きやすくなる。&lt;/li&gt;
&lt;li&gt;どちらのタイプの問題でも、最後は&lt;strong&gt;本文のどの部分を根拠にしたか&lt;/strong&gt;を自分で説明できるかどうかが、得点の分かれ目になる。&lt;/li&gt;
&lt;/ul&gt;
&lt;p&gt;動画とあわせて演習を重ねながら、&lt;strong&gt;「背景＋出来事→心情」&lt;/strong&gt;と&lt;strong&gt;「空欄前後＋三段論法」&lt;/strong&gt;という２つの型をぜひ定着させてください。&lt;br /&gt;
これらの解法を身につけることで、早稲田実業学校中等部の国語だけでなく、他校の入試問題にも対応できる&lt;strong&gt;汎用的な読解力&lt;/strong&gt;が養われていきます。&lt;/p&gt;
&lt;p&gt;&amp;nbsp;&lt;/p&gt;
&lt;p&gt;&lt;!-- [ /.socialSet ] --&gt;&lt;/p&gt;
&lt;div class="alert alert-primary p-3 mt-4" role="alert"&gt;
&lt;p class="mb-2"&gt;&lt;strong&gt;早実特有の精緻な論理を読み解けなければ、合格は絶望的です。&lt;/strong&gt;&lt;/p&gt;
&lt;p class="mb-1"&gt;「なんとなく」の主観的な読みが固定化されると、記述での致命的な減点が続き、合格ラインの合計点に跳ね返る取り返しのつかない事態を招きます。&lt;/p&gt;
&lt;p class="mb-3"&gt;早実合格を阻む最大の要因は、一重に本文根拠の見誤りにあります。&lt;/p&gt;
&lt;div class="d-grid gap-2"&gt;&lt;a class="btn btn-primary btn-lg" href="https://dokkai-labo.tokyo/reading-lesson/"&gt;合格力を叩き込む個別指導の受講はこちら&lt;/a&gt;&lt;br /&gt;
&lt;a class="btn btn-outline-primary btn-lg" href="https://dokkai-labo.tokyo/policy/"&gt;読解ラボの指導方針を詳しく知る&lt;/a&gt;&lt;/div&gt;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&lt;section class="veu_cta" id="veu_cta-20370"&gt;&lt;h1 class="cta_title"&gt;講座案内：読解/漢字演習道場【中学受験】&lt;/h1&gt;&lt;div class="cta_body"&gt;&lt;div class="cta_body_image cta_body_image_right"&gt;&lt;a href="https://dokkai-labo.tokyo/bootcamp/" target="_blank"&gt;&lt;/a&gt;&lt;/div&gt;&lt;div class="cta_body_txt image_exist"&gt;■読解演習道場
&lt;br /&gt;大半の学習塾で忘れられがちな「与えられた知識を使いこなすための練習」をサポートするための講座です。
&lt;br /&gt;確立された読解ラボオリジナルの読解法を駆使しながら、それを使いこなすための演習量を重ねて頂きます。
&lt;br /&gt;
&lt;br /&gt;■漢字演習道場
&lt;br /&gt;「漢字なんて覚えてしまえば終わり！」と思われることが多い一方、案外学習が進まない経験をお持ちの方も多いかと思います。
&lt;br /&gt;「漢字学習の思考回路」「漢字学習のスピード感」を養いながら、知識の獲得と学習姿勢の構築を目指します。&lt;/div&gt;&lt;div class="cta_body_link"&gt;&lt;a href="https://dokkai-labo.tokyo/bootcamp/" class="btn btn-primary btn-block btn-lg" target="_blank"&gt;読解/漢字演習道場【中学受験】&lt;/a&gt;&lt;/div&gt;&lt;/div&gt;&lt;!--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</si>
  <si>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https://eigo-rewrite.com/bunpou/
【検出された不自然ワード】
- 型
【本文】
------
&lt;h2&gt;文法復習講座&lt;/h2&gt;
&lt;h4&gt;カリキュラム&lt;/h4&gt;
&lt;div class="rounded" style="background-color: whitesmoke; padding: 10px;"&gt;
&lt;p&gt;&lt;strong&gt;品詞と文型：&lt;/strong&gt; 品詞の役割と、正しい語順で英文を組み立てる力を養います。&lt;/p&gt;
&lt;p&gt;&lt;strong&gt;時制・助動詞：&lt;/strong&gt; 日本語の文末表現と述語動詞の形を一致させる練習を行います。&lt;/p&gt;
&lt;p&gt;&lt;strong&gt;不定詞・動名詞：&lt;/strong&gt; 文中での位置関係と使い分け（訳し分け）を習得します。&lt;/p&gt;
&lt;p&gt;&lt;strong&gt;受動態：&lt;/strong&gt; 間違えやすい語順や熟語表現に重点を置いて定着させます。&lt;/p&gt;
&lt;p&gt;&lt;strong&gt;接続詞・前置詞：&lt;/strong&gt; 語句を適切につなぐ方法と、その訳し方を身につけます。&lt;/p&gt;
&lt;p&gt;&lt;strong&gt;比較：&lt;/strong&gt; 比較の対象関係と文構造を正しく理解できるようにします。&lt;/p&gt;
&lt;p&gt;&lt;strong&gt;分詞・関係代名詞：&lt;/strong&gt; 日本語とは逆になる修飾の語順を学びます。&lt;/p&gt;
&lt;p&gt;&lt;strong&gt;疑問文の攻略：&lt;/strong&gt; ミスが出やすい文の操作を反復練習します。&lt;/p&gt;
&lt;/div&gt;
&lt;p&gt;&amp;nbsp;&lt;/p&gt;
&lt;h4&gt;授業の大まかな流れ&lt;/h4&gt;
&lt;p class="rounded" style="background-color: navajowhite; padding: 10px;"&gt;&lt;strong&gt;①覚えるべき知識を知るで文の型に慣れる&lt;/strong&gt;&lt;/p&gt;
&lt;p&gt;各単元の基本例文を解説し、その単元で覚えるべき知識や考え方を伝えます。和訳と音読を通じて文の型に慣れていきます。&lt;/p&gt;
&lt;p class="rounded" style="background-color: navajowhite; padding: 10px;"&gt;&lt;strong&gt;②並べ替え英作文で「文の型」を習得する&lt;/strong&gt;&lt;/p&gt;
&lt;p&gt;基本例文に慣れたら、感覚が消えないうちに並べ替え英作文を解いていきます。単語を変えながら何度もその単元の文を書いていきます。&lt;span style="color: #ff0000;"&gt;たくさん書いていく中で、頭だけでなく「手」が文法規則を覚えていきます。&lt;/span&gt;&lt;/p&gt;
&lt;p class="rounded" style="background-color: navajowhite; padding: 10px;"&gt;&lt;strong&gt;③和文英訳で「基本例文」を書けるようにする&lt;/strong&gt;&lt;/p&gt;
&lt;p&gt;並べ替えで文の型が習得できたら、いよいよ和文英訳です。ここでも、単語を変えながら何度も文を書きます。一旦並べ替え問題で英文を書いていますから、思ったより「&lt;span style="color: #0000ff;"&gt;書ける&lt;/span&gt;」状態になっていることが実感できるでしょう。&lt;/p&gt;
&lt;p&gt;ここまでで、都立高校合格に必要な力は身についたと言えます。&lt;/p&gt;
&lt;p class="rounded" style="background-color: navajowhite; padding: 10px;"&gt;&lt;strong&gt;④志望校に応じて空所補充や書き換え問題を演習する&lt;/strong&gt;&lt;/p&gt;
&lt;p&gt;一部の都立自校作成校や私立高校では、長文内の空所補充や書き換え問題が出題されます。ここでも鍵を握るのは文法の力です。こういった問題を出題する高校を受験する場合は、実際の入試問題を使い形式別に演習することもあります。&lt;br /&gt;
英文法で「つまずきやすいポイント」をこう解決します&lt;/p&gt;
&lt;p&gt;文法復習講座では、ただルールを暗記するのではなく、なぜその語順になるのかを納得しながら進めます。&lt;/p&gt;
&lt;p&gt;・関係代名詞の攻略&lt;br /&gt;
日本語と語順が逆になるという混乱を、並べ替え英作文の反復により、感覚的に処理できるように訓練します。&lt;/p&gt;
&lt;p&gt;・不定詞と動名詞の使い分け&lt;br /&gt;
to不定詞と〜ingの使い分けをイメージから理解し、状況に応じた正しい訳し分けを習得します。&lt;/p&gt;
&lt;p&gt;・都立入試の英作文対策&lt;br /&gt;
基本例文を何も見ずに書ける状態を作ることで、入試本番で使える武器（構文）を増やします。&lt;/p&gt;
&lt;h3&gt;英文法で「つまずきやすいポイント」&lt;/h3&gt;
&lt;p&gt;文法復習講座では、ただルールを暗記するのではなく、なぜその語順になるのかを納得しながら進めます。&lt;/p&gt;
&lt;div class="rounded" style="background-color: whitesmoke; padding: 10px;"&gt;
&lt;p&gt;&lt;strong&gt;関係代名詞の攻略：&lt;/strong&gt; 日本語と語順が逆になるという混乱を、並べ替え英作文の反復により、感覚的に処理できるように訓練します。&lt;/p&gt;
&lt;p&gt;&lt;strong&gt;不定詞と動名詞の使い分け：&lt;/strong&gt; to不定詞と〜ingの使い分けをイメージから理解し、状況に応じた正しい訳し分けを習得します。&lt;/p&gt;
&lt;p&gt;&lt;strong&gt;都立入試の英作文対策：&lt;/strong&gt; 基本例文を何も見ずに書ける状態を作ることで、入試本番で使える武器（構文）を増やします。&lt;/p&gt;
&lt;/div&gt;
&lt;p&gt;&amp;nbsp;&lt;/p&gt;
&lt;h3&gt;文法復習に関するよくある質問（FAQ）&lt;/h3&gt;
&lt;div style="margin-bottom: 20px;"&gt;
&lt;p&gt;&lt;strong&gt;Q. 文法の復習はいつから始めるべきですか？&lt;/strong&gt;&lt;br /&gt;
A. 長文が読めない、英作文で手が止まると感じたときが、復習のベストタイミングです。特に中2の後半から中3の夏休みにかけて、全単元を体系的に復習することで、秋以降の過去問演習の効率が劇的に変わります。&lt;/p&gt;
&lt;p&gt;&lt;strong&gt;Q. 他の塾のテキストを使っていても受講できますか？&lt;/strong&gt;&lt;br /&gt;
A. はい、可能です。当塾では、特定のテキストをなぞるのではなく、生徒さんの志望校や現在の理解度に合わせて、最も効果的な演習素材をこちらで選定・提供いたします。&lt;/p&gt;
&lt;p&gt;&lt;strong&gt;Q. 文法を「手で書く」ことにこだわるのはなぜですか？&lt;/strong&gt;&lt;br /&gt;
A. 見て理解するのと正しく書けるのには大きな差があります。入試では1点のスペルミスや語順ミスが合否を分けます。たくさん書くことで、頭だけでなく手が覚えている状態を作り、本番でのケアレスミスを防ぐためです。&lt;/p&gt;
&lt;p&gt;&lt;strong&gt;Q. オンライン指導で、ノートの書き方などはチェックしてもらえますか？&lt;/strong&gt;&lt;br /&gt;
A. もちろんです。生徒さんの手元をリアルタイムで確認できるカメラシステムを推奨しており、どこでペンが止まっているか、どの順序で英文を組み立てているかまで詳細に指導します。&lt;/p&gt;
&lt;/div&gt;
&lt;h3&gt;オンライン指導&lt;/h3&gt;
&lt;p&gt;当塾で開講中の講座は、すべてオンラインでも受講可能となっております。&lt;br /&gt;
当塾では開業以来、オンライン授業と非常に親和性の高い電子黒板を使用しており、ホワイトボードや机上で行う指導と比べ&lt;strong&gt;「視認性」「即応性」「再現性」&lt;/strong&gt;に優れた指導を可能にしています。&lt;br /&gt;
そのような強みを持った当塾の指導を、オンライン授業にそのまま適用することで教室で受ける授業さながらの授業を、オンライン授業でも再現しております。&lt;/p&gt;
&lt;p&gt;&lt;img decoding="async" fetchpriority="high" class="aligncenter wp-image-264 size-full" src="https://eigo-rewrite.com/wp-content/uploads/2020/09/リライト授業風景.jpg" alt="" width="1280" height="720" srcset="https://eigo-rewrite.com/wp-content/uploads/2020/09/リライト授業風景.jpg 1280w, https://eigo-rewrite.com/wp-content/uploads/2020/09/リライト授業風景-300x169.jpg 300w, https://eigo-rewrite.com/wp-content/uploads/2020/09/リライト授業風景-1024x576.jpg 1024w, https://eigo-rewrite.com/wp-content/uploads/2020/09/リライト授業風景-768x432.jpg 768w, https://eigo-rewrite.com/wp-content/uploads/2020/09/リライト授業風景-320x180.jpg 320w" sizes="(max-width: 1280px) 100vw, 1280px" /&gt;&lt;/p&gt;
&lt;h3&gt;オンライン授業のメリットとは？&lt;/h3&gt;
&lt;h4&gt;&lt;span style="background-color: navajowhite;"&gt;&lt;span data-custom-pc-fontsize="18px"&gt;①画面と音声に情報量が集約されるので、集中しやすい&lt;/span&gt;&lt;/span&gt;&lt;/h4&gt;
&lt;p&gt;&lt;span data-custom-pc-fontsize="16px"&gt;教室型の場合、家庭学習とは環境が異なります。&lt;br /&gt;
オンライン個別指導では、ご自宅での受講が可能なため、&lt;span style="color: #0000ff;"&gt;自分の勉強しやすい環境、慣れた環境で授業を受けることができます&lt;/span&gt;。&lt;br /&gt;
また、ＰＣやタブレットからの音声と映像のみに集中できるので、意識を向ける対象が少なく、教室型に比べてより授業に集中して取り組むことができます。&lt;/span&gt;&lt;/p&gt;
&lt;h4&gt;&lt;span style="background-color: navajowhite;" data-custom-pc-fontsize="20px"&gt;②手元がはっきりと確認できるので、的確な指摘・改善作業を行いやすい&lt;/span&gt;&lt;/h4&gt;
&lt;p&gt;&lt;span data-custom-pc-fontsize="16px"&gt;塾のオンライン個別指導では、生徒さんの手元をカメラで写しながら授業を進めていきます。&lt;br /&gt;
いま生徒さんが解いている状況を&lt;span style="color: #ff0000;"&gt;リアルタイムで判断&lt;/span&gt;できるため、生徒さんが&lt;span style="color: #ff0000;"&gt;つまづきやすいポイントを瞬時に把握&lt;/span&gt;することができます。そのため、類似問題を出題したり、その場でヒントを出すことで思考を変換させたりすることができます。&lt;/span&gt;&lt;/p&gt;
&lt;h4&gt;&lt;span data-custom-pc-fontsize="16px"&gt;&lt;span style="background-color: navajowhite;" data-custom-pc-fontsize="20px"&gt;③通塾の必要がないので、体力を温存した状態で指導を受けることができる&lt;/span&gt;&lt;/span&gt;&lt;/h4&gt;
&lt;p&gt;ご自宅からの通塾に電車を使ったり歩いたりすると、勉強に必要な体力がその分減ってしまいます。&lt;br /&gt;
オンライン個別指導では塾に通う必要がないため、体力がなくなってしまったり疲れたりすることなく授業を受けることができます。親御さんの送り迎えも必要ありませんので、&lt;span style="color: #ff0000;"&gt;より効率的に学習&lt;/span&gt;することができます。&lt;/p&gt;
&lt;p&gt;当塾のオンライン個別指導では、教室型の授業をほぼ100％体現しているうえに、オンラインならではのメリットでより効率的に学習することが可能です。より集中して問題に取り組み、オンラインの強みを活かすことで、英語の成績をのばすことができます。&lt;/p&gt;
&lt;h2&gt;受講までの流れ&lt;/h2&gt;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&lt;p&gt;&amp;nbsp;&lt;/p&gt;
&lt;h2&gt;指導料&lt;/h2&gt;
&lt;h4&gt;トライアル指導料&lt;/h4&gt;
&lt;p&gt;10,000円(税込)&lt;/p&gt;
&lt;div class="rounded" style="background-color: whitesmoke; padding: 10px;"&gt;他塾様でいう「&lt;span style="color: #3366ff;"&gt;体験講座&lt;/span&gt;」の位置づけですので、通常より安価に設定させていただいております。まずは一度当塾の個別指導をお試し頂ければ幸いです。&lt;/div&gt;
&lt;h3&gt;入塾金&lt;/h3&gt;
&lt;p&gt;22,000円(税込)&lt;/p&gt;
&lt;div class="rounded" style="background-color: whitesmoke; padding: 10px;"&gt;入塾手続の際に頂戴致します。また、その時点・もしくは過去在籍されていた生徒さんの兄弟姉妹の場合には、&lt;span style="color: #3366ff;"&gt;全額免除&lt;/span&gt;させて頂きます。&lt;/div&gt;
&lt;h3&gt;授業料&lt;/h3&gt;
&lt;p&gt;１コマ　110分　¥18,150-(税込)&lt;br /&gt;
１コマ　80分　¥13,200-(税込)&lt;/p&gt;
&lt;div class="rounded" style="background-color: whitesmoke; padding: 10px;"&gt;指導料は&lt;span style="color: #3366ff;"&gt;前払い&lt;/span&gt;です。&lt;br /&gt;
※指導予定回数分を前月20日に集計し請求書を発行させて頂きますので、&lt;span style="color: #3366ff;"&gt;前月末まで&lt;/span&gt;にお支払い下さいませ。&lt;/div&gt;
&lt;div&gt;&lt;/div&gt;
&lt;h2&gt;トライアルお申込みフォーム&lt;/h2&gt;
&lt;div role="form" class="wpcf7" id="wpcf7-f135-p255-o1" lang="ja" dir="ltr"&gt;
&lt;div class="screen-reader-response" aria-live="polite"&gt;&lt;/div&gt;
&lt;form action="/bunpou/#wpcf7-f135-p255-o1" method="post" class="wpcf7-form" novalidate="novalidate"&gt;
&lt;div style="display: none;"&gt;
&lt;input type="hidden" name="_wpcf7" value="135" /&gt;
&lt;input type="hidden" name="_wpcf7_version" value="5.1.9" /&gt;
&lt;input type="hidden" name="_wpcf7_locale" value="ja" /&gt;
&lt;input type="hidden" name="_wpcf7_unit_tag" value="wpcf7-f135-p255-o1" /&gt;
&lt;input type="hidden" name="_wpcf7_container_post" value="255" /&gt;
&lt;input type="hidden" name="g-recaptcha-response" value="" /&gt;
&lt;/div&gt;
&lt;p&gt;保護者氏名(必須)：&lt;span class="wpcf7-form-control-wrap your-name"&gt;&lt;input type="text" name="your-name" value="" size="40" class="wpcf7-form-control wpcf7-text wpcf7-validates-as-required" aria-required="true" aria-invalid="false" /&gt;&lt;/span&gt; &lt;/p&gt;
&lt;p&gt;メールアドレス(必須)：&lt;span class="wpcf7-form-control-wrap your-email"&gt;&lt;input type="email" name="your-email" value="" size="40" class="wpcf7-form-control wpcf7-text wpcf7-email wpcf7-validates-as-required wpcf7-validates-as-email" aria-required="true" aria-invalid="false" /&gt;&lt;/span&gt; &lt;/p&gt;
&lt;p&gt;電話番号(必須)：&lt;span class="wpcf7-form-control-wrap mobtel"&gt;&lt;input type="tel" name="mobtel" value="" size="40" class="wpcf7-form-control wpcf7-text wpcf7-tel wpcf7-validates-as-required wpcf7-validates-as-tel" aria-required="true" aria-invalid="false" /&gt;&lt;/span&gt; &lt;/p&gt;
&lt;p&gt;生徒氏名(必須)：&lt;span class="wpcf7-form-control-wrap chilid-name"&gt;&lt;input type="text" name="chilid-name" value="" size="40" class="wpcf7-form-control wpcf7-text" aria-invalid="false" /&gt;&lt;/span&gt; &lt;/p&gt;
&lt;p&gt;性別(必須)：&lt;span class="wpcf7-form-control-wrap seibetu"&gt;&lt;select name="seibetu" class="wpcf7-form-control wpcf7-select" aria-invalid="false"&gt;&lt;option value=""&gt;---&lt;/option&gt;&lt;option value="男"&gt;男&lt;/option&gt;&lt;option value="女"&gt;女&lt;/option&gt;&lt;/select&gt;&lt;/span&gt;&lt;/p&gt;
&lt;p&gt;学年(必須)：&lt;span class="wpcf7-form-control-wrap gakunen"&gt;&lt;select name="gakunen" class="wpcf7-form-control wpcf7-select" aria-invalid="false"&gt;&lt;option value=""&gt;---&lt;/option&gt;&lt;option value="中１"&gt;中１&lt;/option&gt;&lt;option value="中２"&gt;中２&lt;/option&gt;&lt;option value="中３"&gt;中３&lt;/option&gt;&lt;option value="その他"&gt;その他&lt;/option&gt;&lt;/select&gt;&lt;/span&gt;&lt;/p&gt;
&lt;p&gt;受講講座(必須)：&lt;br /&gt;
&lt;span class="wpcf7-form-control-wrap checkbox-492"&gt;&lt;span class="wpcf7-form-control wpcf7-checkbox wpcf7-validates-as-required"&gt;&lt;span class="wpcf7-list-item first"&gt;&lt;span class="wpcf7-list-item-label"&gt;文法復習講座&lt;/span&gt;&lt;input type="checkbox" name="checkbox-492[]" value="文法復習講座" /&gt;&lt;/span&gt;&lt;span class="wpcf7-list-item"&gt;&lt;span class="wpcf7-list-item-label"&gt;語彙強化講座①都立コース&lt;/span&gt;&lt;input type="checkbox" name="checkbox-492[]" value="語彙強化講座①都立コース" /&gt;&lt;/span&gt;&lt;span class="wpcf7-list-item"&gt;&lt;span class="wpcf7-list-item-label"&gt;語彙強化講座②私立難関コース&lt;/span&gt;&lt;input type="checkbox" name="checkbox-492[]" value="語彙強化講座②私立難関コース" /&gt;&lt;/span&gt;&lt;span class="wpcf7-list-item"&gt;&lt;span class="wpcf7-list-item-label"&gt;読解強化講座&lt;/span&gt;&lt;input type="checkbox" name="checkbox-492[]" value="読解強化講座" /&gt;&lt;/span&gt;&lt;span class="wpcf7-list-item last"&gt;&lt;span class="wpcf7-list-item-label"&gt;音読リスニング講座&lt;/span&gt;&lt;input type="checkbox" name="checkbox-492[]" value="音読リスニング講座" /&gt;&lt;/span&gt;&lt;/span&gt;&lt;/span&gt;&lt;/p&gt;
&lt;p&gt;受講場所(必須)：&lt;span class="wpcf7-form-control-wrap place"&gt;&lt;select name="place" class="wpcf7-form-control wpcf7-select" aria-invalid="false"&gt;&lt;option value=""&gt;---&lt;/option&gt;&lt;option value="教室"&gt;教室&lt;/option&gt;&lt;option value="オンライン"&gt;オンライン&lt;/option&gt;&lt;/select&gt;&lt;/span&gt;&lt;/p&gt;
&lt;p&gt;備考：&lt;span class="wpcf7-form-control-wrap your-message"&gt;&lt;textarea name="your-message" cols="40" rows="10" class="wpcf7-form-control wpcf7-textarea" aria-invalid="false"&gt;&lt;/textarea&gt;&lt;/span&gt; &lt;/p&gt;
&lt;p&gt;&lt;input type="submit" value="送信" class="wpcf7-form-control wpcf7-submit" /&gt;&lt;/p&gt;
&lt;div class="wpcf7-response-output wpcf7-display-none" aria-hidden="true"&gt;&lt;/div&gt;&lt;/form&gt;&lt;/div&gt;
&lt;p&gt;&amp;nbsp;&lt;/p&gt;
&lt;p class="sc-cbPlza hJuQYC"&gt;当塾では様々な内容の個別指導を実施しております。実施詳細につきましてはコチラをご確認下さいませ。&lt;/p&gt;
&lt;p&gt;&lt;a href="https://eigo-rewrite.com/live/"&gt;&lt;img decoding="async" class="alignnone wp-image-744" src="https://eigo-rewrite.com/wp-content/uploads/2023/08/image_2023_8_29-1-300x38.png" alt="" width="1374" height="174" srcset="https://eigo-rewrite.com/wp-content/uploads/2023/08/image_2023_8_29-1-300x38.png 300w, https://eigo-rewrite.com/wp-content/uploads/2023/08/image_2023_8_29-1.png 468w" sizes="(max-width: 1374px) 100vw, 1374px" /&gt;&lt;/a&gt;&lt;/p&gt;
&lt;section class="veu_cta" id="veu_cta-146"&gt;&lt;h1 class="cta_title"&gt;開講講座：【個別指導】読解強化講座【高校受験】&lt;/h1&gt;&lt;div class="cta_body"&gt;&lt;div class="cta_body_image cta_body_image_right"&gt;&lt;a href="https://eigo-rewrite.com/dokkaikyouka/" target="_blank"&gt;&lt;img src="https://eigo-rewrite.com/wp-content/uploads/2020/06/logo_tate.png" /&gt;&lt;/a&gt;&lt;/div&gt;&lt;div class="cta_body_txt image_exist"&gt;都立の文章問題は文章量が非常に多く、かなりのスピードで読むことができなければなりません。そのため、短時間で多量の文章を読めるように訓練する必要があります。この講座は、都立自校作成校の文章を20分以内に処理できるように鍛えていく講座で、読解力を強化していきます。&lt;/div&gt;&lt;div class="cta_body_link"&gt;&lt;a href="https://eigo-rewrite.com/dokkaikyouka/" class="btn btn-primary btn-block btn-lg" target="_blank"&gt;開講講座：【個別指導】読解強化講座【高校受験】&lt;/a&gt;&lt;/div&gt;&lt;/div&gt;&lt;!--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</si>
  <si>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https://eigo-rewrite.com/column/bunpou/
【検出された不自然ワード】
- 崩れ
- 型
- 手順
- 立て直
- 最短
【本文】
------
&lt;p&gt;&lt;iframe title="YouTube video player" src="https://www.youtube.com/embed/pY-ejSbapmk?si=giffSJmLy3J8erZd" width="560" height="315" frameborder="0" allowfullscreen="allowfullscreen"&gt;&lt;/iframe&gt;&lt;/p&gt;
&lt;div class="content-area"&gt;
&lt;p&gt;&lt;strong&gt;現在完了や受動態が、どうしても腑に落ちない。&lt;/strong&gt;文構造が少し複雑になるだけで、説明を聞いても「分かった気がする」止まりになる──英文法でよく起きるつまずきです。&lt;/p&gt;
&lt;p&gt;このとき有効なのが、&lt;strong&gt;英文法を個別指導で学ぶ&lt;/strong&gt;という選択です。ポイントは大きく2つあります。&lt;/p&gt;
&lt;div style="border: 1px solid #e5e7eb; padding: 14px 16px; border-radius: 10px; background: #fafafa; margin: 16px 0;"&gt;
&lt;p style="margin: 0 0 8px 0;"&gt;&lt;strong&gt;英文法を個別指導で学ぶ意味（要点）&lt;/strong&gt;&lt;/p&gt;
&lt;ul style="margin: 0; padding-left: 1.2em;"&gt;
&lt;li&gt;&lt;strong&gt;複数の角度から説明できる&lt;/strong&gt;（自分に合う理解の入口を選べる）&lt;/li&gt;
&lt;li&gt;&lt;strong&gt;つまずきまでどこまでも遡れる&lt;/strong&gt;（原因を特定して土台から立て直せる）&lt;/li&gt;
&lt;/ul&gt;
&lt;/div&gt;
&lt;h2&gt;英文法を個別指導で学ぶ意味&lt;/h2&gt;
&lt;p&gt;英文法には、日本語にない概念や、見た目が複雑な構造が多く含まれます。とくに&lt;strong&gt;現在完了・受動態・関係詞・分詞・仮定法&lt;/strong&gt;などは、説明のされ方によって理解のしやすさが変わりやすい分野です。&lt;/p&gt;
&lt;blockquote style="border-left: 4px solid #cbd5e1; margin: 16px 0; padding: 10px 14px; background: #f8fafc;"&gt;
&lt;p style="margin: 0;"&gt;「同じ文法事項でも、説明の仕方は複数通りある」&lt;/p&gt;
&lt;/blockquote&gt;
&lt;p&gt;集団授業や映像授業では、多くの人に伝わりやすい“標準的な説明”が選ばれます。一方で、&lt;strong&gt;その説明が自分の理解の入口と噛み合わない&lt;/strong&gt;と、分からないまま授業が先に進みやすくなります。&lt;/p&gt;
&lt;h2&gt;理由1：複数の角度から説明できる（理解の入口を変えられる）&lt;/h2&gt;
&lt;h3&gt;集団・映像だと起きやすい「分かった人前提」の進行&lt;/h3&gt;
&lt;p&gt;集団・映像の形式では、全員が理解したかを一人ずつ確認して進めるのは時間的に難しく、結果として「分からない点が残ったまま次へ」という状況が起きやすくなります。&lt;/p&gt;
&lt;p&gt;つまり、&lt;/p&gt;
&lt;ul&gt;
&lt;li&gt;この角度の説明では分からない&lt;/li&gt;
&lt;li&gt;別の角度なら分かる&lt;/li&gt;
&lt;/ul&gt;
&lt;p&gt;というタイプの学習者にとって、理解のチャンスが不足しがちです。&lt;/p&gt;
&lt;h3&gt;個別指導なら「分かったか」を確認しながら、説明を切り替えられる&lt;/h3&gt;
&lt;p&gt;個別指導は、講師がその生徒の理解度を見ながら進められます。ある説明で腑に落ちなければ、別の説明へ切り替え、&lt;strong&gt;納得できる入口に当たるまで調整&lt;/strong&gt;できます。&lt;/p&gt;
&lt;blockquote style="border-left: 4px solid #cbd5e1; margin: 16px 0; padding: 10px 14px; background: #f8fafc;"&gt;
&lt;p style="margin: 0;"&gt;「こっちからの説明が分からなければ、じゃあこの角度から説明しよう」&lt;/p&gt;
&lt;/blockquote&gt;
&lt;p&gt;たとえば、同じ内容でも次のように入口が変えられます。&lt;/p&gt;
&lt;div style="border: 1px solid #e5e7eb; padding: 14px 16px; border-radius: 10px; background: #ffffff; margin: 12px 0;"&gt;
&lt;ul style="margin: 0; padding-left: 1.2em;"&gt;
&lt;li&gt;&lt;strong&gt;意味で理解する&lt;/strong&gt;：状況・時間のイメージから入る（例：現在完了の「今に影響」）&lt;/li&gt;
&lt;li&gt;&lt;strong&gt;形で理解する&lt;/strong&gt;：助動詞・過去分詞・語順など、構造から入る（例：have + p.p.）&lt;/li&gt;
&lt;li&gt;&lt;strong&gt;品詞・役割で理解する&lt;/strong&gt;：S/V/O/C、修飾関係、句と節で整理する&lt;/li&gt;
&lt;/ul&gt;
&lt;/div&gt;
&lt;p&gt;文法を「分かった気がする」で止めないためには、教材を絞って反復する回し方も重要です。具体的な定着の手順は、&lt;a href="https://eigo-rewrite.com/column/eibunpou/"&gt;英文法の定着手順｜1冊主義と反復（高校受験英語）&lt;/a&gt;で整理しています。&lt;/p&gt;
&lt;h3&gt;「苦手単元ほど、説明の相性」が成否を分ける&lt;/h3&gt;
&lt;p&gt;現在完了や受動態、文構造が複雑な英文は、最初の説明で腑に落ちないと苦手意識が残りやすい単元です。個別指導では、理解の入口を変えられるため、&lt;strong&gt;分からないものを放置しない&lt;/strong&gt;学び方に切り替えやすくなります。&lt;/p&gt;
&lt;h2&gt;理由2：つまずきまで「どこまでも遡れる」（原因から立て直せる）&lt;/h2&gt;
&lt;h3&gt;英語が苦手になるときは、土台の穴が積み上がる&lt;/h3&gt;
&lt;p&gt;大学受験を意識した段階で「どこから苦手になったか分からない」という状態は珍しくありません。実際には、&lt;strong&gt;中1・中2の文法の理解不足&lt;/strong&gt;が起点になって、徐々に崩れていくケースが多くあります。&lt;/p&gt;
&lt;blockquote style="border-left: 4px solid #cbd5e1; margin: 16px 0; padding: 10px 14px; background: #f8fafc;"&gt;
&lt;p style="margin: 0;"&gt;「中1・中2の文法が固まっていなくて、それが原因でだんだん出来なくなり、最終的にはさっぱり分からない」&lt;/p&gt;
&lt;/blockquote&gt;
&lt;h3&gt;高校生ほど「中1・中2に戻る」判断が難しい（心理的にも）&lt;/h3&gt;
&lt;p&gt;高校生が中学内容に戻ることに、恥ずかしさや相談のしづらさを感じることは自然です。また、自分で「高1からかな」と推測してしまい、本当の原因を見落とすこともあります。&lt;/p&gt;
&lt;p&gt;しかし、英語の苦手は&lt;strong&gt;三単現・時制・疑問文／否定文・代名詞・前置詞&lt;/strong&gt;など、初期の土台に原因があることが多く、自己判断だけで正確に特定するのは難しい領域です。&lt;/p&gt;
&lt;h3&gt;個別指導なら、必要な地点まで戻ってやり直せる&lt;/h3&gt;
&lt;p&gt;個別指導は、生徒に合わせてカリキュラムを組めます。極端にいえば&lt;strong&gt;中1の最初から&lt;/strong&gt;でも戻れますし、原因が特定できれば「そこ」から最短距離で立て直せます。&lt;/p&gt;
&lt;blockquote style="border-left: 4px solid #cbd5e1; margin: 16px 0; padding: 10px 14px; background: #f8fafc;"&gt;
&lt;p style="margin: 0;"&gt;「中1の三単現からつまずいたなら、三単現からもう一回やりましょう」&lt;/p&gt;
&lt;/blockquote&gt;
&lt;div style="border: 1px solid #e5e7eb; padding: 14px 16px; border-radius: 10px; background: #fafafa; margin: 12px 0;"&gt;
&lt;p style="margin: 0 0 8px 0;"&gt;&lt;strong&gt;個別指導での“遡り”の進め方（例）&lt;/strong&gt;&lt;/p&gt;
&lt;ol style="margin: 0; padding-left: 1.2em;"&gt;
&lt;li&gt;&lt;strong&gt;どこまで分かっているか&lt;/strong&gt;を確認（口頭説明／小テスト／和訳・英文解釈で判定）&lt;/li&gt;
&lt;li&gt;&lt;strong&gt;分からない境界&lt;/strong&gt;を特定（時制なのか、語順なのか、品詞・修飾なのか）&lt;/li&gt;
&lt;li&gt;&lt;strong&gt;原因単元まで戻る&lt;/strong&gt;（中1・中2の要所を優先して補強）&lt;/li&gt;
&lt;li&gt;&lt;strong&gt;元の単元へ戻って再挑戦&lt;/strong&gt;（現在完了・受動態などを“分かる形”にする）&lt;/li&gt;
&lt;/ol&gt;
&lt;/div&gt;
&lt;h2&gt;個別指導を「メリットの大きい授業」にするコツ&lt;/h2&gt;
&lt;h3&gt;「どこから分からないか」を講師に判定してもらう&lt;/h3&gt;
&lt;p&gt;文法は、本人の感覚だけだと「分かったつもり」が残りやすい分野です。個別指導では、講師が&lt;strong&gt;理解の境界線&lt;/strong&gt;を判定し、必要なところまで戻して穴を埋められます。&lt;/p&gt;
&lt;h3&gt;説明の希望は遠慮なく出す（意味／形／論理）&lt;/h3&gt;
&lt;p&gt;意味のイメージが入ると理解しやすい人もいれば、品詞や文型など論理で整理したほうが強い人もいます。自分に合う説明の入口を見つけることが、定着への近道です。&lt;/p&gt;
&lt;div style="border: 1px solid #e5e7eb; padding: 14px 16px; border-radius: 10px; background: #ffffff; margin: 12px 0;"&gt;
&lt;p style="margin: 0 0 8px 0;"&gt;&lt;strong&gt;講師に伝えておくと効果が上がりやすい情報&lt;/strong&gt;&lt;/p&gt;
&lt;ul style="margin: 0; padding-left: 1.2em;"&gt;
&lt;li&gt;何が苦手に感じるか（例：時制／語順／長い文／訳が不自然になる）&lt;/li&gt;
&lt;li&gt;今使っている教材・学校／塾の進度&lt;/li&gt;
&lt;li&gt;テストで落としやすいパターン（選択肢／並べ替え／英作文／和訳など）&lt;/li&gt;
&lt;/ul&gt;
&lt;/div&gt;
&lt;p&gt;ニュートレジャーを進めている場合は、到達点と抜けの確認がしやすいように、&lt;a href="https://eigo-rewrite.com/column/stage2soukatu/"&gt;STAGE2総括｜ニュートレジャーの復習ポイント整理&lt;/a&gt;も合わせて参照すると、相談内容が具体化します。&lt;/p&gt;
&lt;h2&gt;まとめ&lt;/h2&gt;
&lt;p&gt;英文法を個別指導で学ぶメリットは、単に「質問できる」ことにとどまりません。&lt;/p&gt;
&lt;ul&gt;
&lt;li&gt;&lt;strong&gt;複数の角度から説明してもらえる&lt;/strong&gt;ため、理解の入口を自分に合わせられる&lt;/li&gt;
&lt;li&gt;&lt;strong&gt;つまずきまで遡れる&lt;/strong&gt;ため、原因単元から土台を作り直せる&lt;/li&gt;
&lt;/ul&gt;
&lt;p&gt;読解だけでなく文法でも、「どこまで分かっていて、どこから分からないのか」を講師に判定してもらい、自分にとってメリットの大きい授業にしていくことが重要です。&lt;/p&gt;
&lt;/div&gt;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t>
  </si>
  <si>
    <t>以下のページは不自然なワードを使用しています。
これらを適切に自然な言葉に置き換えて下さい。
なお、本文の装飾や構造は絶対に変えないでください。
【対象ページURL】
https://eigo-rewrite.com/column/dokkai/
【検出された不自然ワード】
- 型
- 手順
【本文】
------
&lt;p&gt;&lt;iframe title="YouTube video player" src="https://www.youtube.com/embed/AFR6iJb8ob0?si=oP3yTF_oK8CrlO4e" width="560" height="315" frameborder="0" allowfullscreen="allowfullscreen"&gt;&lt;span data-mce-type="bookmark" style="display: inline-block; width: 0px; overflow: hidden; line-height: 0;" class="mce_SELRES_start"&gt;&lt;/span&gt;&lt;/iframe&gt;&lt;/p&gt;
&lt;div class="content-area"&gt;
&lt;p&gt;&lt;strong&gt;英語を個別指導で学ぶことは、本当に効果があるのか。&lt;/strong&gt;この疑問に対して、ここでは特に&lt;strong&gt;長文読解&lt;/strong&gt;に焦点を当て、映像授業や講義型の学習では得にくい「個別指導ならではの学習効果」を整理します。&lt;/p&gt;
&lt;p&gt;英語には読解・英作文・文法など複数の分野がありますが、長文読解で伸び悩むときは、知識不足だけでなく&lt;strong&gt;読み方の癖&lt;/strong&gt;と&lt;strong&gt;アウトプット不足&lt;/strong&gt;がボトルネックになっていることが少なくありません。長文を読む力そのものを、日々の勉強法から強化したい場合は、&lt;a href="https://eigo-rewrite.com/column/dokkairyoku/" target="_blank" rel="noopener noreferrer"&gt;英語長文の読解力を強化するための勉強法&lt;/a&gt;もあわせて確認してください。&lt;br /&gt;
当塾の指導方針や対応学年・講座の全体像は、&lt;a href="https://eigo-rewrite.com/"&gt;受験英語専門ゼミ「Re-Write」（全体像はこちら）&lt;/a&gt;でご確認いただけます。&lt;/p&gt;
&lt;div style="border: 1px solid #e5e7eb; padding: 14px 16px; border-radius: 10px; background: #fafafa; margin: 16px 0;"&gt;
&lt;p style="margin: 0 0 8px 0;"&gt;&lt;strong&gt;個別指導で長文読解を学ぶメリット（要点）&lt;/strong&gt;&lt;/p&gt;
&lt;ul style="margin: 0; padding-left: 1.2em;"&gt;
&lt;li&gt;&lt;strong&gt;読み方の癖を直せる&lt;/strong&gt;（自分では気づきにくい誤読・解き癖を第三者が特定）&lt;/li&gt;
&lt;li&gt;&lt;strong&gt;アウトプットが増える&lt;/strong&gt;（説明・言語化・答案化を繰り返し、再現性が上がる）&lt;/li&gt;
&lt;/ul&gt;
&lt;/div&gt;
&lt;h2&gt;なぜ長文読解は伸び悩みやすいのか&lt;/h2&gt;
&lt;p&gt;多くの中学生・高校生は、文中の単語の意味をつないで「なんとなくこういう意味かな」と読み進めます。この読み方自体が必ずしも悪いわけではありませんが、&lt;/p&gt;
&lt;ul&gt;
&lt;li&gt;理解が&lt;strong&gt;偶然当たる&lt;/strong&gt;ときと外れるときの差が大きい&lt;/li&gt;
&lt;li&gt;文章のテーマ・語彙・出題形式で&lt;strong&gt;出来不出来がぶれやすい&lt;/strong&gt;&lt;/li&gt;
&lt;/ul&gt;
&lt;p&gt;という課題が出やすくなります。結果として、学習量は増えているのに成績が安定しない、という状態に陥りがちです。&lt;/p&gt;
&lt;blockquote style="border-left: 4px solid #cbd5e1; margin: 16px 0; padding: 10px 14px; background: #f8fafc;"&gt;
&lt;p style="margin: 0;"&gt;「単語の意味をつないで、なんとなくこういう意味かな？と読めた気がする」&lt;/p&gt;
&lt;/blockquote&gt;
&lt;h2&gt;メリット1：読み方の癖を直せる（誤読・解き癖を可視化できる）&lt;/h2&gt;
&lt;h3&gt;読み方には「癖」が出る。しかも自分では気づきにくい&lt;/h3&gt;
&lt;p&gt;人には必ず癖があります。たとえば、&lt;/p&gt;
&lt;ul&gt;
&lt;li&gt;スラッシュリーディングで細かく区切りすぎて、文の骨格（S/V）を見失う&lt;/li&gt;
&lt;li&gt;ほとんど書き込みをせず、雰囲気で話を追ってしまう&lt;/li&gt;
&lt;li&gt;根拠（本文のどこに書いてあるか）より先に、選択肢の印象で決めてしまう&lt;/li&gt;
&lt;/ul&gt;
&lt;p&gt;などです。これらが「たまたま当たる」期間があると、間違った読み方・解き方でも修正されないまま定着してしまいます。&lt;/p&gt;
&lt;h3&gt;集団授業だと「癖の自己点検」に時間が割きにくい&lt;/h3&gt;
&lt;p&gt;集団授業では、講師の説明を聞き、板書を写し、内容を消化すること自体に頭を使います。そのため、&lt;/p&gt;
&lt;ul&gt;
&lt;li&gt;自分が&lt;strong&gt;どう読んだのか&lt;/strong&gt;&lt;/li&gt;
&lt;li&gt;なぜ&lt;strong&gt;そこで誤読したのか&lt;/strong&gt;&lt;/li&gt;
&lt;li&gt;どの手順が&lt;strong&gt;ズレの原因&lt;/strong&gt;なのか&lt;/li&gt;
&lt;/ul&gt;
&lt;p&gt;を、授業中に丁寧に振り返るのが難しくなります。&lt;/p&gt;
&lt;h3&gt;個別指導では「どう読んだか」を言語化してもらい、癖を特定できる&lt;/h3&gt;
&lt;p&gt;個別指導では、講師側が次のように確認できます。&lt;/p&gt;
&lt;div style="border: 1px solid #e5e7eb; padding: 14px 16px; border-radius: 10px; background: #ffffff; margin: 12px 0;"&gt;
&lt;ul style="margin: 0; padding-left: 1.2em;"&gt;
&lt;li&gt;&lt;strong&gt;「これ、どうやって読んだの？」&lt;/strong&gt;と手順を聞く&lt;/li&gt;
&lt;li&gt;&lt;strong&gt;実際に訳してもらう&lt;/strong&gt;（和訳・要約・根拠の指差し）&lt;/li&gt;
&lt;li&gt;&lt;strong&gt;どう解いたか説明してもらう&lt;/strong&gt;（選択肢の消去理由など）&lt;/li&gt;
&lt;/ul&gt;
&lt;/div&gt;
&lt;blockquote style="border-left: 4px solid #cbd5e1; margin: 16px 0; padding: 10px 14px; background: #f8fafc;"&gt;
&lt;p style="margin: 0;"&gt;「これどうやって読んだの？」「訳してみて」&lt;/p&gt;
&lt;/blockquote&gt;
&lt;p&gt;こうして外から手順を見ることで、講師は「読み方が正しい／ズレている」を判断できます。そして、&lt;/p&gt;
&lt;ul&gt;
&lt;li&gt;どこで意味の取り違えが起きたのか&lt;/li&gt;
&lt;li&gt;どのルール（文構造・指示語・対比・因果）を見落としたのか&lt;/li&gt;
&lt;li&gt;どの癖が失点につながっているのか&lt;/li&gt;
&lt;/ul&gt;
&lt;p&gt;を特定したうえで、&lt;strong&gt;その人に合わせて修正法&lt;/strong&gt;を提示できます。聞いているだけ・解きっぱなしでは気づきにくい弱点だけでなく、逆に強みも見つかりやすくなり、&lt;strong&gt;自分なりの戦略&lt;/strong&gt;を組み立てやすくなります。&lt;/p&gt;
&lt;h2&gt;メリット2：アウトプットが増える（言語化で再現性が上がる）&lt;/h2&gt;
&lt;h3&gt;アウトプットは「特別なこと」ではない&lt;/h3&gt;
&lt;p&gt;アウトプットは難しい作業に限りません。たとえば、&lt;/p&gt;
&lt;ul&gt;
&lt;li&gt;設問の答えを書く（記号・抜き出し・記述）&lt;/li&gt;
&lt;li&gt;根拠を説明する（本文のどこをどう使ったか）&lt;/li&gt;
&lt;li&gt;読んだ内容を自分の言葉で整理する（要約・説明）&lt;/li&gt;
&lt;li&gt;得た知識を使って英作文を書く&lt;/li&gt;
&lt;/ul&gt;
&lt;p&gt;これらはすべてアウトプットです。&lt;/p&gt;
&lt;h3&gt;個別指導は「話す・説明する」時間が確保される&lt;/h3&gt;
&lt;p&gt;個別指導は、集団授業に比べて生徒が話す時間・説明する時間が増えます。講師の問いかけに答えること自体がアウトプットになり、&lt;/p&gt;
&lt;ul&gt;
&lt;li&gt;自分の考えを表に出す&lt;/li&gt;
&lt;li&gt;講師がその場で修正する&lt;/li&gt;
&lt;li&gt;修正した手順をもう一度言語化する&lt;/li&gt;
&lt;/ul&gt;
&lt;p&gt;という循環を作れます。&lt;/p&gt;
&lt;blockquote style="border-left: 4px solid #cbd5e1; margin: 16px 0; padding: 10px 14px; background: #f8fafc;"&gt;
&lt;p style="margin: 0;"&gt;「ここにこう書いてあって、これがこういう形だから答えはこうなります」&lt;/p&gt;
&lt;/blockquote&gt;
&lt;h3&gt;「感覚で解く」から「根拠で解く」へ移ると、得点が安定する&lt;/h3&gt;
&lt;p&gt;感覚で解いていると、文章の相性や語彙・テーマによって得点がぶれやすくなります。一方で、&lt;/p&gt;
&lt;ul&gt;
&lt;li&gt;&lt;strong&gt;ここにこう書いてあるから、こう読む&lt;/strong&gt;&lt;/li&gt;
&lt;li&gt;&lt;strong&gt;ここが根拠だから、こう答える&lt;/strong&gt;&lt;/li&gt;
&lt;/ul&gt;
&lt;p&gt;という形で手順を言語化してアウトプットできるようになると、正しい読み方・解き方が身につき、再現性が上がります。&lt;/p&gt;
&lt;h2&gt;個別指導が特に向いているケース&lt;/h2&gt;
&lt;p&gt;次のような悩みがある場合、個別指導の効果が出やすい傾向があります。&lt;/p&gt;
&lt;div style="border: 1px solid #e5e7eb; padding: 14px 16px; border-radius: 10px; background: #fafafa; margin: 12px 0;"&gt;
&lt;ul style="margin: 0; padding-left: 1.2em;"&gt;
&lt;li&gt;集団授業を受けているが、&lt;strong&gt;成績が上がりきらない&lt;/strong&gt;&lt;/li&gt;
&lt;li&gt;映像授業で勉強しているが、&lt;strong&gt;しっくりこない&lt;/strong&gt;&lt;/li&gt;
&lt;li&gt;自分の読み方が合っているか分からず、&lt;strong&gt;失点が安定して出る&lt;/strong&gt;&lt;/li&gt;
&lt;li&gt;「普段こう読んでいるが、うまくいかない」という&lt;strong&gt;具体的な悩み&lt;/strong&gt;がある&lt;/li&gt;
&lt;/ul&gt;
&lt;/div&gt;
&lt;p&gt;個別指導では、今の状態を確認し、どこが原因で、どう直せばよいかを&lt;strong&gt;あなたに合わせた形&lt;/strong&gt;で提示できます。長文読解は、知識を増やすだけでなく、手順のズレを直し、言語化で再現性を上げることで伸びやすくなります。&lt;/p&gt;
&lt;h2&gt;まとめ&lt;/h2&gt;
&lt;p&gt;個別指導で長文読解を学ぶ効果は、主に次の2点に集約されます。&lt;/p&gt;
&lt;ul&gt;
&lt;li&gt;&lt;strong&gt;読み方の癖を直せる&lt;/strong&gt;：第三者が手順を見て、誤読・解き癖を特定し修正できる&lt;/li&gt;
&lt;li&gt;&lt;strong&gt;アウトプットが増える&lt;/strong&gt;：説明・言語化・答案化を繰り返し、読み方と解き方の再現性が上がる&lt;/li&gt;
&lt;/ul&gt;
&lt;p&gt;集団授業や映像授業で伸び悩みがある場合は、個別指導を活用して「今の状態」と「直し方」を具体化することが、改善の近道になります。&lt;/p&gt;
&lt;p&gt;&amp;nbsp;&lt;/p&gt;
&lt;/div&gt;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t>
  </si>
  <si>
    <t>以下のページは不自然なワードを使用しています。
これらを適切に自然な言葉に置き換えて下さい。
なお、本文の装飾や構造は絶対に変えないでください。
【対象ページURL】
https://eigo-rewrite.com/column/stage1_lesson7-1/
【検出された不自然ワード】
- 崩れ
- 型
- 導線
【本文】
------
&lt;p&gt;&lt;iframe title="YouTube video player" src="https://www.youtube.com/embed/DBz3PkO6BKM"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&lt;p&gt;NEW TREASURE STAGE1 の文法事項・Lesson一覧の全体像は、&lt;strong&gt;&lt;a href="https://eigo-rewrite.com/column/hub_stage1/"&gt;NEW TREASURE STAGE1｜中1英文法 総括＋Lesson一覧（全体像はこちら）&lt;/a&gt;&lt;/strong&gt;で確認できます。&lt;br data-start="56" data-end="59" /&gt;この Lesson では、&lt;strong data-start="72" data-end="81" data-is-only-node=""&gt;現在進行形&lt;/strong&gt; という新しい形を作ることがメインになります。&lt;br data-start="104" data-end="107" /&gt;セクション1では、まず現在進行形の作り方を確認します。“ing” を付ける点が今までと異なる部分ですので、その &lt;strong data-start="163" data-end="177"&gt;“ing” の付け方&lt;/strong&gt; を中心に学習していきましょう。&lt;/p&gt;
&lt;p&gt;&lt;!-- ▼ 導線強化（中盤1）：TP/STへ“次の一手”を提示（テーマ一致） ▼ --&gt;&lt;/p&gt;
&lt;div style="border: 2px solid #ff6600; background-color: #fff8f0; padding: 12px 12px; display: block; margin: 14px 0;"&gt;
&lt;div style="display: flex; align-items: flex-start; gap: 10px;"&gt;
&lt;p&gt;&lt;img decoding="async" style="max-width: 84px; height: auto;" src="https://eigo-rewrite.com/wp-content/uploads/2020/06/logo_tate-1.png" alt="Re-Writeのロゴ" /&gt;&lt;/p&gt;
&lt;div&gt;
&lt;p style="margin: 0 0 6px 0;"&gt;&lt;strong&gt;現在進行形（be動詞＋ing）で手が止まったら：&lt;/strong&gt;「形」と「つづり」のどこで崩れているかを先に分けてしまうと、復習が速くなります。&lt;/p&gt;
&lt;ul style="margin: 0 0 10px 18px;"&gt;
&lt;li&gt;&lt;strong&gt;形：&lt;/strong&gt;be動詞＋ing（am/is/are の選び間違いがないか）&lt;/li&gt;
&lt;li&gt;&lt;strong&gt;つづり：&lt;/strong&gt;-e/短母音＋子音/-ie のどれで迷っているか&lt;/li&gt;
&lt;/ul&gt;
&lt;p style="margin: 0 0 10px 0;"&gt;「自分のミスの型」を一度整理したい場合は、教室・オンラインの案内（アクセス）と、指導方針（プロフィール）を先に確認できます。&lt;/p&gt;
&lt;div style="display: flex; flex-wrap: wrap; gap: 8px;"&gt;&lt;a style="background-color: #ff6600; color: #ffffff; padding: 6px 10px; text-decoration: none; display: inline-block; font-size: 14px; border-radius: 4px;" href="https://eigo-rewrite.com/access/"&gt;アクセス（受講の相談・教室/オンライン）&lt;/a&gt;&lt;br /&gt;
&lt;a style="background-color: #ffffff; color: #ff6600; padding: 6px 10px; text-decoration: none; display: inline-block; font-size: 14px; border: 1px solid #ff6600; border-radius: 4px;" href="https://eigo-rewrite.com/profile/"&gt;講師プロフィール&lt;/a&gt;&lt;br /&gt;
&lt;a style="background-color: #ffffff; color: #ff6600; padding: 6px 10px; text-decoration: none; display: inline-block; font-size: 14px; border: 1px solid #ff6600; border-radius: 4px;" href="https://eigo-rewrite.com/"&gt;トップ（講座・指導の全体像）&lt;/a&gt;&lt;/div&gt;
&lt;/div&gt;
&lt;/div&gt;
&lt;/div&gt;
&lt;p&gt;&lt;!-- ▲ 導線強化（中盤1）ここまで ▲ --&gt;&lt;/p&gt;
&lt;p&gt;&lt;img decoding="async" fetchpriority="high" class="alignnone wp-image-476" src="https://eigo-rewrite.com/wp-content/uploads/2023/06/スライド用-5-300x169.jpg" alt="現在進行形の例文 - I am playing a video game now (私は今ビデオゲームをしています)" width="1086" height="612" srcset="https://eigo-rewrite.com/wp-content/uploads/2023/06/スライド用-5-300x169.jpg 300w, https://eigo-rewrite.com/wp-content/uploads/2023/06/スライド用-5-1024x576.jpg 1024w, https://eigo-rewrite.com/wp-content/uploads/2023/06/スライド用-5-768x432.jpg 768w, https://eigo-rewrite.com/wp-content/uploads/2023/06/スライド用-5-320x180.jpg 320w, https://eigo-rewrite.com/wp-content/uploads/2023/06/スライド用-5.jpg 1280w" sizes="(max-width: 1086px) 100vw, 1086px" /&gt;&lt;/p&gt;
&lt;p&gt;では早速例文を見ていきます。&lt;br /&gt;
最初は”I am playing a video game now.”という形で、&lt;br /&gt;
「私は今ビデオゲーム」「ゲームをしています。」という文になっています。&lt;br /&gt;
この現在進行形というのは、基本的に「be動詞+ing」この二つを組み合わせる事によって&lt;br /&gt;
「今何々している」とか「今何々している所です」というような意味合いを表します。&lt;br /&gt;
「している」で訳を止めてもいいですし、「している所です」という形で、「何々している所だ」を入れてもどちらでも大丈夫です。&lt;br /&gt;
ポイントとしては、&lt;span style="color: #ff0000;"&gt;普段やっている事ではなくて今まさにやっている事、あるいは今やっている、&lt;/span&gt;&lt;br /&gt;
&lt;span style="color: #ff0000;"&gt;その終わっていない事を&lt;strong&gt;&lt;span style="color: #000000;"&gt;現在進行形&lt;/span&gt;&lt;/strong&gt;が表わします。&lt;/span&gt;&lt;br /&gt;
訳の上では、「する」ではなくて「している」とか「している所だ」という訳がくっつけられていれば大丈夫です。&lt;br /&gt;
まず一つ間違えてしまうポイントとして、現在進行形って何ですか？と聞くと&lt;span style="color: #000000;"&gt;”ing”&lt;/span&gt;と答えてしまう人が結構います。&lt;br /&gt;
”ing”だけですと、現在分詞とか動名詞とか違う単元、違う役割になってしまうので、&lt;br /&gt;
必ず&lt;span style="color: #0000ff;"&gt;「be動詞+ing」&lt;/span&gt;という事を強調して覚えておきましょう。&lt;br /&gt;
実際にこの下を見ていくと、全て「be動詞+ing」という形になっています。&lt;br /&gt;
まず二つ目の文です。&lt;br /&gt;
”Mary is making a cake for her mother.”となっています。&lt;br /&gt;
”making a cake”ですから「メアリーさんは今ケーキを作っている所です」&lt;br /&gt;
”for her mother”「お母さんの為に」です。&lt;br /&gt;
訳としてはいいですが、”making”　ここです。&lt;br /&gt;
本来こちらの”make”という単語は最後に”e”があるはずですが、”e”が取れて”ing”が付けられています。&lt;br /&gt;
基本的にこの”make”のようにここが普段「メイキー」とか「メイケ」みたいに、ここの”e”を発音しないで「メイク」、ここの音で止めています。&lt;br /&gt;
このように、&lt;span style="color: #ff0000;"&gt;発音しない”e”で終わる単語というのは”e”を取って”ing”&lt;/span&gt;とこういった形になります。&lt;br /&gt;
ほとんどの単語の場合は”e”終わる語は”e”を取って”ing”と覚えていてもいいですが、それで覚えておくと一つ困った場合が出てきてしまいます。&lt;br /&gt;
”see”という単語です。&lt;br /&gt;
これは我々は「シー」と発音します。&lt;br /&gt;
という事は、「ス」これで終わるのではなくて「イー」という音を発音している訳ですから、&lt;br /&gt;
これは&lt;span style="color: #0000ff;"&gt;発音している”e”で終わっているので、この場合はそのまま”ing”を付けます。&lt;/span&gt;&lt;br /&gt;
なので、”e”で終わる語は”e”を取って”ing”、この理解でも全然いいですが、&lt;br /&gt;
ただ正確に言うと発音しない”e”で終わる語はその”e”を取って”ing”最後の”e”を”see”のように発音する場合はそのまま”ing”、とこのような形で覚えておきましょう。&lt;/p&gt;
&lt;p&gt;次に”Mary’s parents are ”「メアリーさんのご両親」と言っていて、&lt;br /&gt;
この場合は今まで”I am”とか”Mary’s”となっていたんですが今度は”parents”と複数になっていますから、ここはもちろん”is”ではなくて”are”です。&lt;br /&gt;
そのあと、”running in the park”「公園で走っています」というような形になっているんですが&lt;br /&gt;
”running”　”n”が二つになっています。&lt;br /&gt;
こういった形で元々”run”という単語ですが、最後が短母音+子音で終わっている場合は子音を重ねて”ing”というルールがあります。&lt;br /&gt;
ここで短母音って何なんだ、という話ですがこういう字を書きます。&lt;br /&gt;
短い母音と書いて短母音と言います。&lt;br /&gt;
短母音って、まず何ですか？というと、短く発音すると思いがちですが、まず&lt;strong&gt;二つ条件&lt;/strong&gt;があります。&lt;br /&gt;
一つはここの&lt;span style="color: #ff00ff;"&gt;母音が二文字重なっていなくて、一文字である事。&lt;/span&gt;&lt;br /&gt;
二つ目は、&lt;span style="color: #ff00ff;"&gt;且つアルファベット読みしない事です。&lt;/span&gt;&lt;br /&gt;
”run”の”u”というのはもちろんアルファベットにしたら”u”と読みますが、これは「リューン」と読むんじゃなくて「ラン」です。&lt;br /&gt;
つまりここは”u”じゃなくて「ア」という音になっています。&lt;br /&gt;
そうすると、ここが一文字で母音が重なっていなくて、且つアルファベット読みしていないので、&lt;br /&gt;
そういった短母音と子音で終わる場合は、&lt;span style="color: #0000ff;"&gt;子音を重ねて”ing”&lt;/span&gt;という事になります。&lt;br /&gt;
他にも例を挙げておくと、例えば”swim”という単語です。&lt;br /&gt;
「泳ぐ」です。&lt;br /&gt;
この場合も”swim”「スワイム」ではなくて「スウィム」です。&lt;br /&gt;
ここは母音が一文字です。&lt;br /&gt;
且つ、「アイ」じゃなくて「イ」という音になっているので、そうすると短母音+子音で終わっているので最後の子音を重ねて”ing” ”swimming”という形になります。&lt;br /&gt;
また”stop”もあります。&lt;br /&gt;
こちらも母音が一文字です。&lt;br /&gt;
且つ、アルファベット見せたら「オウ」ですが、これはでこれは”stop”「ア」という止める音です。&lt;br /&gt;
そうすると、一文字でアルファベット読みしていないので子音を重ねて”ing”となります。&lt;br /&gt;
いくつか短母音+子音の例を挙げましたが、これに当てはまらないもので注意して欲しい単語があります。&lt;br /&gt;
&lt;span style="color: #ff0000;"&gt;”look”&lt;/span&gt;です。&lt;br /&gt;
ここを「オ」じゃなくて「ウ」と読んでいる、だからこれ”k”を重ねるんじゃないかと思いがちですが、この場合は”o”が二つ重なっています。&lt;br /&gt;
先ほど挙げた短母音というのは母音が一文字で、且つアルファベット読みしていない場合ですから、この場合は&lt;strong&gt;二文字並んでしまっているのでこれは短母音ではないです。&lt;/strong&gt;&lt;br /&gt;
なので、そのまま”ing”を付けます。&lt;br /&gt;
たまに短母音はちっちゃいつが入る音と学習してしまう子がいますが、そうするとこれ「ルック」だから重ねると勘違いしちゃいます。&lt;br /&gt;
そうではなくて、あくまで母音が一文字でアルファベット読みしていない場合、その際に最後の子音を重ねると思っておいて下さい。&lt;/p&gt;
&lt;p&gt;最後です。&lt;br /&gt;
”Mary’s dog is ”「メアリーさんの犬は」&lt;br /&gt;
”lying on the sofa”「ソファーの上で寝っころがっています。」という文になっていますが、こちらもなんか変な形になっています。&lt;br /&gt;
これは元々どういう単語かというと、これは”lie”「横になる」という意味です。&lt;br /&gt;
このように、&lt;span style="color: #ff0000;"&gt;”ie”で終わっている単語というのは”ing”を付ける際に”ie”を”y”に代えて”ing”となります。&lt;/span&gt;&lt;br /&gt;
数としてはそこまで多くなくて、この”lie”「横になる」という単語とか、あとはあまりいい意味じゃないですが”die”「死ぬ」とか「亡くなる」、こういったように”ie”で終わる単語は数が非常に少ないですので、例外として処理してしまうのがいいかと思います。&lt;br /&gt;
この中で言うと、”e”を取って”ing”は非常に分かりやすい、”lie”と”die”も単語を覚えてしまえばすぐに分かるんですが、この短母音+子音の所がワンクッション置いて一回考えなければいけないので、どうしても間違いが出てきてしまいます。&lt;br /&gt;
なので、こちらNew Treasureの付属の問題集なんかを使って、しっかりと”ing”の付け方を意識して学習を進めて下さい。&lt;br /&gt;
セクション1に関しては以上となります。&lt;/p&gt;
&lt;p&gt;&lt;!-- 都立高校入試 英語・英作文対策講座（SP：優先候補）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&lt;p&gt;&lt;iframe title="YouTube video player" src="https://www.youtube.com/embed/DBz3PkO6BKM" width="560" height="315" frameborder="0" allowfullscreen="allowfullscreen"&gt;&lt;/iframe&gt;&lt;/p&gt;
&lt;style&gt;
  table {&lt;br /&gt;    width: 100%;&lt;br /&gt;    border-collapse: collapse;&lt;br /&gt;  }&lt;br /&gt;  th, td {&lt;br /&gt;    padding: 10px;&lt;br /&gt;    border: 1px solid #ddd;&lt;br /&gt;    color: #000000;&lt;br /&gt;    vertical-align: top;&lt;br /&gt;  }&lt;br /&gt;  .answer {&lt;br /&gt;    display: none;&lt;br /&gt;    font-weight: bold;&lt;br /&gt;    margin-left: 5px;&lt;br /&gt;    color: #0073aa;&lt;br /&gt;  }&lt;br /&gt;  .show-answer {&lt;br /&gt;    cursor: pointer;&lt;br /&gt;    color: #ffffff;&lt;br /&gt;    background-color: #ff6600;&lt;br /&gt;    border: none;&lt;br /&gt;    padding: 4px 8px;&lt;br /&gt;    border-radius: 4px;&lt;br /&gt;    font-size: 12px;&lt;br /&gt;    margin-left: 5px;&lt;br /&gt;  }&lt;br /&gt;&lt;/style&gt;
&lt;p&gt;&lt;script&gt;
  function showAnswer(ansId, btnId, text) {
    var ans = document.getElementById(ansId);
    var btn = document.getElementById(btnId);
    if (ans &amp;&amp; btn) {
      ans.textContent = text;   // ここで初めて文字が入る
      ans.style.display = 'inline';
      btn.style.display = 'none';
    }
  }
&lt;/script&gt;&lt;/p&gt;
&lt;h2&gt;【まとめ】Lesson7 セクション1：現在進行形と “ing” のつけ方&lt;/h2&gt;
&lt;table&gt;
&lt;tbody&gt;
&lt;tr style="background-color: #dd8500; color: #ffffff;"&gt;
&lt;th&gt;ポイント&lt;/th&gt;
&lt;th&gt;説明&lt;/th&gt;
&lt;/tr&gt;
&lt;tr style="background-color: #f0b464;"&gt;
&lt;td&gt;現在進行形の基本形&lt;/td&gt;
&lt;td&gt;
&lt;ul&gt;
&lt;li&gt;形は &lt;strong&gt;be動詞 ＋ 動詞の ing 形&lt;/strong&gt;。&lt;/li&gt;
&lt;li&gt;例：I &lt;strong&gt;am playing&lt;/strong&gt; a video game now.&lt;/li&gt;
&lt;li&gt;現在進行形＝「&lt;strong&gt;している／しているところだ&lt;/strong&gt;」を表す。&lt;/li&gt;
&lt;/ul&gt;
&lt;/td&gt;
&lt;/tr&gt;
&lt;tr style="background-color: #ffffff;"&gt;
&lt;td&gt;現在進行形の意味&lt;/td&gt;
&lt;td&gt;
&lt;ul&gt;
&lt;li&gt;&lt;strong&gt;今まさに行っている行動・まだ終わっていない行動&lt;/strong&gt;を表す。&lt;/li&gt;
&lt;li&gt;「普段していること（習慣）」ではなく、&lt;strong&gt;その瞬間の動き&lt;/strong&gt;に注目する。&lt;/li&gt;
&lt;li&gt;訳は「〜する」ではなく「〜している／〜しているところだ」と意識する。&lt;/li&gt;
&lt;/ul&gt;
&lt;/td&gt;
&lt;/tr&gt;
&lt;tr style="background-color: #f0b464;"&gt;
&lt;td&gt;「現在進行形＝ ing」ではない&lt;/td&gt;
&lt;td&gt;
&lt;ul&gt;
&lt;li&gt;現在進行形は &lt;strong&gt;必ず be動詞＋ ing&lt;/strong&gt; のセット。&lt;/li&gt;
&lt;li&gt;ing だけだと、「現在分詞」「動名詞」など別の用法にもなる。&lt;/li&gt;
&lt;li&gt;「現在進行形って何？」と聞かれたら、&lt;strong&gt;“be動詞＋ ing”&lt;/strong&gt;と答える。&lt;/li&gt;
&lt;/ul&gt;
&lt;/td&gt;
&lt;/tr&gt;
&lt;tr style="background-color: #ffffff;"&gt;
&lt;td&gt;発音しない -e で終わる動詞&lt;/td&gt;
&lt;td&gt;
&lt;ul&gt;
&lt;li&gt;語尾が「発音しない e」で終わる動詞：&lt;strong&gt;e を取って ing&lt;/strong&gt; をつける。&lt;/li&gt;
&lt;li&gt;例：make → making, use → using など。&lt;/li&gt;
&lt;li&gt;「メイク」のように、最後の e を読まないタイプの単語がこれにあたる。&lt;/li&gt;
&lt;/ul&gt;
&lt;/td&gt;
&lt;/tr&gt;
&lt;tr style="background-color: #f0b464;"&gt;
&lt;td&gt;発音する e で終わる動詞（see など）&lt;/td&gt;
&lt;td&gt;
&lt;ul&gt;
&lt;li&gt;see のように、&lt;strong&gt;最後の e の音を発音する動詞&lt;/strong&gt;もある。&lt;/li&gt;
&lt;li&gt;この場合は e を残してそのまま ing をつける。&lt;/li&gt;
&lt;li&gt;例：see → &lt;strong&gt;seeing&lt;/strong&gt;&lt;/li&gt;
&lt;/ul&gt;
&lt;/td&gt;
&lt;/tr&gt;
&lt;tr style="background-color: #ffffff;"&gt;
&lt;td&gt;短母音＋子音で終わる動詞のとき&lt;/td&gt;
&lt;td&gt;
&lt;ul&gt;
&lt;li&gt;語尾が &lt;strong&gt;短母音＋子音&lt;/strong&gt; のとき：&lt;strong&gt;子音を重ねて ing&lt;/strong&gt; をつける。&lt;/li&gt;
&lt;li&gt;例：run → running, swim → swimming, stop → stopping&lt;/li&gt;
&lt;li&gt;このパターンは現在進行形でよくテストされるので要注意。&lt;/li&gt;
&lt;/ul&gt;
&lt;/td&gt;
&lt;/tr&gt;
&lt;tr style="background-color: #f0b464;"&gt;
&lt;td&gt;短母音とは？&lt;/td&gt;
&lt;td&gt;
&lt;ul&gt;
&lt;li&gt;&lt;strong&gt;母音が 1 文字だけ&lt;/strong&gt;で、かつ&lt;strong&gt;アルファベット読みしていない&lt;/strong&gt;もの。&lt;/li&gt;
&lt;li&gt;例：run の u は「ユー（/juː/）」ではなく「ア（/ʌ/）」→短母音。&lt;/li&gt;
&lt;li&gt;swim の i も「アイ」ではなく「イ」→短母音。&lt;/li&gt;
&lt;/ul&gt;
&lt;/td&gt;
&lt;/tr&gt;
&lt;tr style="background-color: #ffffff;"&gt;
&lt;td&gt;短母音ではない例：look&lt;/td&gt;
&lt;td&gt;
&lt;ul&gt;
&lt;li&gt;look は oo と&lt;strong&gt;母音が 2 つ並んでいる&lt;/strong&gt;ので短母音ではない。&lt;/li&gt;
&lt;li&gt;→ 子音を重ねず、そのまま ing をつける。&lt;/li&gt;
&lt;li&gt;例：look → &lt;strong&gt;looking&lt;/strong&gt;（※ × lookking ではない）&lt;/li&gt;
&lt;/ul&gt;
&lt;/td&gt;
&lt;/tr&gt;
&lt;tr style="background-color: #f0b464;"&gt;
&lt;td&gt;-ie で終わる動詞&lt;/td&gt;
&lt;td&gt;
&lt;ul&gt;
&lt;li&gt;語尾が &lt;strong&gt;-ie&lt;/strong&gt; で終わるとき：&lt;strong&gt;ie を y に変えて ing&lt;/strong&gt; をつける。&lt;/li&gt;
&lt;li&gt;例：lie → lying, die → dying&lt;/li&gt;
&lt;li&gt;数は多くないので、代表的な単語を&lt;strong&gt;セットで丸暗記&lt;/strong&gt;するのがおすすめ。&lt;/li&gt;
&lt;/ul&gt;
&lt;/td&gt;
&lt;/tr&gt;
&lt;tr style="background-color: #ffffff;"&gt;
&lt;td&gt;主語と be動詞の一致&lt;/td&gt;
&lt;td&gt;
&lt;ul&gt;
&lt;li&gt;主語が単数：&lt;strong&gt;am / is&lt;/strong&gt;、主語が複数：&lt;strong&gt;are&lt;/strong&gt;。&lt;/li&gt;
&lt;li&gt;例：Mary’s parents ＝ 両親（2人）→ &lt;strong&gt;are&lt;/strong&gt; running in the park.&lt;/li&gt;
&lt;li&gt;「主語の最初の1語」だけでなく、&lt;strong&gt;主語全体が単数か複数かを見る&lt;/strong&gt;ことが大切。&lt;/li&gt;
&lt;/ul&gt;
&lt;/td&gt;
&lt;/tr&gt;
&lt;/tbody&gt;
&lt;/table&gt;
&lt;h2&gt;【クイズ】現在進行形と “ing” のつけ方（10問）&lt;/h2&gt;
&lt;table&gt;
&lt;tbody&gt;
&lt;tr style="background-color: #dd8500; color: #ffffff;"&gt;
&lt;th&gt;問題&lt;/th&gt;
&lt;th&gt;選択肢（A～D）&lt;/th&gt;
&lt;th&gt;答え&lt;/th&gt;
&lt;/tr&gt;
&lt;tr style="background-color: #f0b464;"&gt;
&lt;td&gt;1. 現在進行形の形として最も正しいものはどれ？&lt;/td&gt;
&lt;td&gt;A. 動詞＋ing だけ&lt;br /&gt;
B. be動詞＋動詞の原形&lt;br /&gt;
C. be動詞＋動詞の ing 形&lt;br /&gt;
D. 動詞の過去形＋ing&lt;/td&gt;
&lt;td&gt;&lt;span id="ans1" class="answer"&gt;&lt;/span&gt;&lt;br /&gt;
&lt;button id="btn1" class="show-answer"&gt;&lt;br /&gt;
正解を見る&lt;br /&gt;
&lt;/button&gt;&lt;/td&gt;
&lt;/tr&gt;
&lt;tr style="background-color: #ffffff;"&gt;
&lt;td&gt;2. 現在進行形が表す意味として最も適切な説明はどれ？&lt;/td&gt;
&lt;td&gt;A. 昔よくしていた習慣&lt;br /&gt;
B. 未来にする予定のこと&lt;br /&gt;
C. 今まさにしている、終わっていない行動&lt;br /&gt;
D. 一般的にいつもしていること（習慣）&lt;/td&gt;
&lt;td&gt;&lt;span id="ans2" class="answer"&gt;&lt;/span&gt;&lt;br /&gt;
&lt;button id="btn2" class="show-answer"&gt;&lt;br /&gt;
正解を見る&lt;br /&gt;
&lt;/button&gt;&lt;/td&gt;
&lt;/tr&gt;
&lt;tr style="background-color: #f0b464;"&gt;
&lt;td&gt;3. 「現在進行形って何？」と聞かれたとき、正しい答えはどれ？&lt;/td&gt;
&lt;td&gt;A. ing のこと&lt;br /&gt;
B. be動詞＋動詞の ing 形のこと&lt;br /&gt;
C. 動詞の三人称単数形のこと&lt;br /&gt;
D. 過去形のこと&lt;/td&gt;
&lt;td&gt;&lt;span id="ans3" class="answer"&gt;&lt;/span&gt;&lt;br /&gt;
&lt;button id="btn3" class="show-answer"&gt;&lt;br /&gt;
正解を見る&lt;br /&gt;
&lt;/button&gt;&lt;/td&gt;
&lt;/tr&gt;
&lt;tr style="background-color: #ffffff;"&gt;
&lt;td&gt;4. 「make」の現在進行形として正しいのはどれ？&lt;/td&gt;
&lt;td&gt;A. makeing&lt;br /&gt;
B. making&lt;br /&gt;
C. make-ing&lt;br /&gt;
D. makking&lt;/td&gt;
&lt;td&gt;&lt;span id="ans4" class="answer"&gt;&lt;/span&gt;&lt;br /&gt;
&lt;button id="btn4" class="show-answer"&gt;&lt;br /&gt;
正解を見る&lt;br /&gt;
&lt;/button&gt;&lt;/td&gt;
&lt;/tr&gt;
&lt;tr style="background-color: #f0b464;"&gt;
&lt;td&gt;5. 「make → making」となるときのルールとして正しい説明はどれ？&lt;/td&gt;
&lt;td&gt;A. 発音しない e で終わる語は e を取って ing をつける。&lt;br /&gt;
B. どんな e でも必ず取って ing をつける。&lt;br /&gt;
C. e はそのままで ing をつける。&lt;br /&gt;
D. e を y に変えて ing をつける。&lt;/td&gt;
&lt;td&gt;&lt;span id="ans5" class="answer"&gt;&lt;/span&gt;&lt;br /&gt;
&lt;button id="btn5" class="show-answer"&gt;&lt;br /&gt;
正解を見る&lt;br /&gt;
&lt;/button&gt;&lt;/td&gt;
&lt;/tr&gt;
&lt;tr style="background-color: #ffffff;"&gt;
&lt;td&gt;6. 「see」の現在進行形として正しいものはどれ？&lt;/td&gt;
&lt;td&gt;A. seeing&lt;br /&gt;
B. seing&lt;br /&gt;
C. seeying&lt;br /&gt;
D. seeingg&lt;/td&gt;
&lt;td&gt;&lt;span id="ans6" class="answer"&gt;&lt;/span&gt;&lt;br /&gt;
&lt;button id="btn6" class="show-answer"&gt;&lt;br /&gt;
正解を見る&lt;br /&gt;
&lt;/button&gt;&lt;/td&gt;
&lt;/tr&gt;
&lt;tr style="background-color: #f0b464;"&gt;
&lt;td&gt;7. 「run」の現在進行形として正しいものはどれ？&lt;/td&gt;
&lt;td&gt;A. runing&lt;br /&gt;
B. running&lt;br /&gt;
C. runnning&lt;br /&gt;
D. run-ing&lt;/td&gt;
&lt;td&gt;&lt;span id="ans7" class="answer"&gt;&lt;/span&gt;&lt;br /&gt;
&lt;button id="btn7" class="show-answer"&gt;&lt;br /&gt;
正解を見る&lt;br /&gt;
&lt;/button&gt;&lt;/td&gt;
&lt;/tr&gt;
&lt;tr style="background-color: #ffffff;"&gt;
&lt;td&gt;8. 「短母音＋子音で終わるときは子音を重ねて ing」を当てはめてはいけない単語はどれ？&lt;/td&gt;
&lt;td&gt;A. run&lt;br /&gt;
B. swim&lt;br /&gt;
C. stop&lt;br /&gt;
D. look&lt;/td&gt;
&lt;td&gt;&lt;span id="ans8" class="answer"&gt;&lt;/span&gt;&lt;br /&gt;
&lt;button id="btn8" class="show-answer"&gt;&lt;br /&gt;
正解を見る&lt;br /&gt;
&lt;/button&gt;&lt;/td&gt;
&lt;/tr&gt;
&lt;tr style="background-color: #f0b464;"&gt;
&lt;td&gt;9. 「lie（横になる）」の現在進行形として正しいものはどれ？&lt;/td&gt;
&lt;td&gt;A. lieing&lt;br /&gt;
B. liying&lt;br /&gt;
C. lying&lt;br /&gt;
D. lie-ing&lt;/td&gt;
&lt;td&gt;&lt;span id="ans9" class="answer"&gt;&lt;/span&gt;&lt;br /&gt;
&lt;button id="btn9" class="show-answer"&gt;&lt;br /&gt;
正解を見る&lt;br /&gt;
&lt;/button&gt;&lt;/td&gt;
&lt;/tr&gt;
&lt;tr style="background-color: #ffffff;"&gt;
&lt;td&gt;10. 「Mary’s parents ______ running in the park now.」に入る be動詞として正しいのはどれ？&lt;/td&gt;
&lt;td&gt;A. is&lt;br /&gt;
B. are&lt;br /&gt;
C. am&lt;br /&gt;
D. be&lt;/td&gt;
&lt;td&gt;&lt;span id="ans10" class="answer"&gt;&lt;/span&gt;&lt;br /&gt;
&lt;button id="btn10" class="show-answer"&gt;&lt;br /&gt;
正解を見る&lt;br /&gt;
&lt;/button&gt;&lt;/td&gt;
&lt;/tr&gt;
&lt;/tbody&gt;
&lt;/table&gt;
&lt;p&gt;&lt;!-- ▼ 導線強化（末尾2）：ST（アクセス）へ“行動”を寄せる（最小ブロック） ▼ --&gt;&lt;/p&gt;
&lt;div style="border: 2px solid #ff6600; background-color: #fff8f0; padding: 12px 12px; display: block; margin: 16px 0;"&gt;
&lt;p style="margin: 0 0 8px 0;"&gt;&lt;strong&gt;この単元の“次の一手”：&lt;/strong&gt;クイズで間違えた問題は、ルールを1行で言い直してから、同じ型の動詞で書き直すと定着が速くなります。&lt;/p&gt;
&lt;ul style="margin: 0 0 10px 18px;"&gt;
&lt;li&gt;&lt;strong&gt;-e&lt;/strong&gt;：e を取って ing（発音しない e）&lt;/li&gt;
&lt;li&gt;&lt;strong&gt;短母音＋子音&lt;/strong&gt;：子音を重ねて ing（母音1文字＋アルファベット読みしない）&lt;/li&gt;
&lt;li&gt;&lt;strong&gt;-ie&lt;/strong&gt;：ie→y＋ing（lie/die など）&lt;/li&gt;
&lt;/ul&gt;
&lt;p style="margin: 0 0 10px 0;"&gt;「自己流で直しても同じ所でミスが戻る」場合は、つまずきの型（形／つづり）を一度だけ整理してしまうほうが早いことがあります。&lt;/p&gt;
&lt;div style="display: flex; flex-wrap: wrap; gap: 8px;"&gt;&lt;a style="background-color: #ff6600; color: #ffffff; padding: 6px 10px; text-decoration: none; display: inline-block; font-size: 14px; border-radius: 4px;" href="https://eigo-rewrite.com/access/"&gt;アクセス（受講の相談・教室/オンライン）&lt;/a&gt;&lt;br /&gt;
&lt;a style="background-color: #ffffff; color: #ff6600; padding: 6px 10px; text-decoration: none; display: inline-block; font-size: 14px; border: 1px solid #ff6600; border-radius: 4px;" href="https://eigo-rewrite.com/profile/"&gt;講師プロフィール&lt;/a&gt;&lt;br /&gt;
&lt;a style="background-color: #ffffff; color: #ff6600; padding: 6px 10px; text-decoration: none; display: inline-block; font-size: 14px; border: 1px solid #ff6600; border-radius: 4px;" href="https://eigo-rewrite.com/"&gt;トップ（講座・指導の全体像）&lt;/a&gt;&lt;/div&gt;
&lt;/div&gt;
&lt;p&gt;&lt;!-- ▲ 導線強化（末尾2）ここまで ▲ --&gt;&lt;/p&gt;
------</t>
  </si>
  <si>
    <t>以下のページは不自然なワードを使用しています。
これらを適切に自然な言葉に置き換えて下さい。
なお、本文の装飾や構造は絶対に変えないでください。
【対象ページURL】
https://eigo-rewrite.com/column/stage2-lesson1-3/
【検出された不自然ワード】
- 手順
【本文】
------
&lt;p&gt;&lt;iframe title="YouTube video player" src="https://www.youtube.com/embed/VVU4k5fYnhM" width="560" height="315" frameborder="0" allowfullscreen="allowfullscreen"&gt;&lt;span data-mce-type="bookmark" style="display: inline-block; width: 0px; overflow: hidden; line-height: 0;" class="mce_SELRES_start"&gt;﻿&lt;/span&gt;&lt;/iframe&gt;&lt;/p&gt;
&lt;p&gt;この単元では &lt;strong data-start="35" data-end="42"&gt;感嘆文&lt;/strong&gt; の形を学習します。&lt;br data-start="52" data-end="55" /&gt;一見すると難しそうに見えるかもしれませんが、コツをつかめば &lt;strong data-start="85" data-end="101"&gt;シンプルな操作で作れる文&lt;/strong&gt; です。ポイントを押さえながら、しっかり学習していきましょう。&lt;br /&gt;
NEW TREASURE STAGE2 の文法事項・Lesson一覧の全体像は、&lt;strong&gt;&lt;a href="https://eigo-rewrite.com/column/hub_stage2/"&gt;NEW TREASURE STAGE2｜中2英文法 総括＋Lesson一覧（全体像はこちら）&lt;/a&gt;&lt;/strong&gt;で確認できます。&lt;/p&gt;
&lt;p&gt;&lt;img decoding="async" fetchpriority="high" class="alignnone wp-image-602" src="https://eigo-rewrite.com/wp-content/uploads/2023/07/スライド用-300x169.jpg" alt="" width="872" height="491" srcset="https://eigo-rewrite.com/wp-content/uploads/2023/07/スライド用-300x169.jpg 300w, https://eigo-rewrite.com/wp-content/uploads/2023/07/スライド用-1024x576.jpg 1024w, https://eigo-rewrite.com/wp-content/uploads/2023/07/スライド用-768x432.jpg 768w, https://eigo-rewrite.com/wp-content/uploads/2023/07/スライド用-320x180.jpg 320w, https://eigo-rewrite.com/wp-content/uploads/2023/07/スライド用.jpg 1280w" sizes="(max-width: 872px) 100vw, 872px" /&gt;&lt;/p&gt;
&lt;p&gt;それでは早速1文目を見ていきます。&lt;br /&gt;
このように、&amp;#8221;How beautiful&amp;#8221;「How + 形容詞」が文の先頭に出てきています。&lt;br /&gt;
これは元々どういう文だったかというと、&amp;#8221;very beautiful&amp;#8221;という塊があったんです。&lt;br /&gt;
感嘆文というのは、ここの元々&amp;#8221;very&amp;#8221;が付いていた形容詞とか副詞の部分を、&lt;br /&gt;
&lt;span style="color: #ff0000;"&gt;この&amp;#8221;very&amp;#8221;を&amp;#8221;How&amp;#8221;あるいは&amp;#8221;What&amp;#8221;という疑問詞に変えて、塊全体を前に出す事によって文を作る単元となります。&lt;/span&gt;&lt;br /&gt;
この元の文で、&amp;#8221;very&amp;#8221;が付いていたこの塊の中に名詞がある場合は&amp;#8221;What&amp;#8221;を使いますが、&lt;br /&gt;
今回の文のように名詞がない場合、&amp;#8221;beautiful&amp;#8221;という形容詞だけで終わっている場合は、&amp;#8221;very&amp;#8221;という単語を&amp;#8221;How&amp;#8221;に変えます。&lt;br /&gt;
そして感嘆文というのは、「なんて何々なんだ」というふうに驚きを表す、&lt;span style="color: #0000ff;"&gt;感情を表す文&lt;/span&gt;になりますので、ここは&amp;#8221;.&amp;#8221;ではなくて&amp;#8221;!&amp;#8221;、エクスクラメーションマークで文を終えます。&lt;br /&gt;
よくある間違いとしては、&amp;#8221;How&amp;#8221;が前に出てきますから、ここの&amp;#8221;The rainbow is! &amp;#8220;というところを逆にして疑問文のように&amp;#8221;is rainbow”と書いてしまう人がいますが、これはあくまで&lt;strong&gt;疑問文ではない&lt;/strong&gt;ので、&lt;span style="color: #ff0000;"&gt;主語と動詞、ここの順番は変えず&lt;/span&gt;に、しっかりとこの&amp;#8221;very beautiful&amp;#8221;、この&amp;#8221;very&amp;#8221;の塊全体を前に出して&amp;#8221;!&amp;#8221;を付けます。&lt;br /&gt;
その2つの手順だけで文を作っていきましょう。&lt;br /&gt;
&lt;!--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&lt;p&gt;下の文も同じです。&lt;br /&gt;
&amp;#8220;Look at the puppy.&amp;#8221;&lt;br /&gt;
「その子犬を見て下さい。」と言った時に、&lt;br /&gt;
&amp;#8220;How fast it runs! &amp;#8220;、「なんて早く走っているんだ」と言っている訳ですが、こちらも&amp;#8221;How fast&amp;#8221;という塊が見えます。&lt;br /&gt;
そして&amp;#8221;it runs&amp;#8221;、主語+動詞です。&lt;br /&gt;
元々ここも&amp;#8221;very fast&amp;#8221;、「とても早く」という塊があって、この塊全体を文の先頭に出して、最後に&amp;#8221;!&amp;#8221;を付けます。&lt;br /&gt;
このようにして&amp;#8221;How&amp;#8221;の感嘆文というのを作っていきます。&lt;br /&gt;
繰り返しになりますが、手順としては、&lt;span style="color: #0000ff;"&gt;&amp;#8220;very&amp;#8221;が付いている塊、この塊の中に名詞がない場合は、&amp;#8221;very&amp;#8221;を&amp;#8221;How&amp;#8221;に変えます。&lt;/span&gt;&lt;br /&gt;
そして、塊全体を文の先頭に出して最後に&amp;#8221;!&amp;#8221;です。&lt;br /&gt;
こうした手順で&amp;#8221;How&amp;#8221;の感嘆文を作っていきましょう。&lt;/p&gt;
&lt;p&gt;続いて&amp;#8221;What&amp;#8221;を使った感嘆文になります。&lt;br /&gt;
先ほど言ったように、&amp;#8221;very&amp;#8221;を含む塊の中に名詞がない場合は&amp;#8221;How&amp;#8221;を使ったわけですが、&lt;br /&gt;
今度はその”very”を含む塊の中に名詞がある場合です。&lt;br /&gt;
この場合は&amp;#8221;How&amp;#8221;ではなくて&amp;#8221;What&amp;#8221;を使います。&lt;/p&gt;
&lt;p&gt;&lt;img decoding="async" class="alignnone wp-image-603" src="https://eigo-rewrite.com/wp-content/uploads/2023/07/IMG_1579-300x56.jpg" alt="" width="616" height="115" srcset="https://eigo-rewrite.com/wp-content/uploads/2023/07/IMG_1579-300x56.jpg 300w, https://eigo-rewrite.com/wp-content/uploads/2023/07/IMG_1579-768x142.jpg 768w, https://eigo-rewrite.com/wp-content/uploads/2023/07/IMG_1579.jpg 852w" sizes="(max-width: 616px) 100vw, 616px" /&gt;&lt;/p&gt;
&lt;p&gt;このように、&amp;#8221;What a difficult test&amp;#8221;「なんて難しいテストなんだ」という塊がありますが、これは元々このように&amp;#8221;a very difficult test&amp;#8221;「とても難しいテスト」という順番だったんです。&lt;br /&gt;
こちらが一つの塊、「とても難しいテスト」です。&lt;br /&gt;
この&lt;span style="color: #ff0000;"&gt;冠詞から名詞までで一つの塊&lt;/span&gt;になっています。&lt;br /&gt;
今度は、&amp;#8221;test&amp;#8221;というのはもちろん名詞になる訳ですから、元々あったここの&amp;#8221;very&amp;#8221;というのを&amp;#8221;What&amp;#8221;にします。&lt;br /&gt;
あくまで&amp;#8221;What&amp;#8221;というのは疑問詞になっている訳ですから、ここを&amp;#8221;A what difficult test&amp;#8221;という形じゃなくて、この&amp;#8221;very&amp;#8221;を&amp;#8221;What&amp;#8221;に変えたら、文の先頭にもっていきます。&lt;br /&gt;
そうすると、残りの&amp;#8221;a difficult test&amp;#8221;という語順はそのまま変えずに残しておいて、&amp;#8221;How&amp;#8221;と同様に主語動詞を置いてあげたら、最後に&amp;#8221;!&amp;#8221;を付けます。&lt;br /&gt;
このような手順で作っていきます。&lt;/p&gt;
&lt;p&gt;&lt;img decoding="async" loading="lazy" class="alignnone wp-image-604" src="https://eigo-rewrite.com/wp-content/uploads/2023/07/IMG_1579-1-300x52.jpg" alt="" width="623" height="108" srcset="https://eigo-rewrite.com/wp-content/uploads/2023/07/IMG_1579-1-300x52.jpg 300w, https://eigo-rewrite.com/wp-content/uploads/2023/07/IMG_1579-1-1024x177.jpg 1024w, https://eigo-rewrite.com/wp-content/uploads/2023/07/IMG_1579-1-768x133.jpg 768w, https://eigo-rewrite.com/wp-content/uploads/2023/07/IMG_1579-1.jpg 1200w" sizes="(max-width: 623px) 100vw, 623px" /&gt;&lt;/p&gt;
&lt;p&gt;次です。&lt;br /&gt;
これが非常に間違いが多い形になっていまして、これは元々このように「とても面白いアイディア」という語順だったんです。&lt;br /&gt;
ところが、この”very”というのが&amp;#8221;What&amp;#8221;になって文の先頭に出てきます。&lt;br /&gt;
そうすると、先ほどまではこの”very”を&amp;#8221;What&amp;#8221;に変えて文頭に出すという手順だけだったんですが、残っている語を見ると、ここの&amp;#8221;a&amp;#8221;という単語と&amp;#8221;interesting&amp;#8221;という単語が繋がってしまうと、母音の前なのに&amp;#8221;a&amp;#8221;を使ってしまい、これは&lt;strong&gt;ルール違反&lt;/strong&gt;になってしまいます。&lt;br /&gt;
この&amp;#8221;very&amp;#8221;が&amp;#8221;What&amp;#8221;になって前に出た結果、&amp;#8221;a interesting idea&amp;#8221;という語順になり、ただ&amp;#8221;interesting&amp;#8221;が母音で始まっていますから&lt;span style="color: #0000ff;"&gt;&amp;#8220;a&amp;#8221;の代わりに&amp;#8221;an&amp;#8221;という形にする訳です。&lt;/span&gt;&lt;br /&gt;
なので、基本的には&lt;strong&gt;&amp;#8220;very&amp;#8221;を&amp;#8221;What&amp;#8221;に変える。&lt;/strong&gt;&lt;br /&gt;
そして、&lt;strong&gt;&amp;#8220;What&amp;#8221;を文頭にもってくる。&lt;/strong&gt;&lt;br /&gt;
&lt;strong&gt;塊全体を前に出す。&lt;/strong&gt;&lt;br /&gt;
という手順なんですが、その際にこの語順を変えた結果、&lt;span style="color: #ff0000;"&gt;形容詞が母音で始まっている場合、こちらを&amp;#8221;a&amp;#8221;ではなく&amp;#8221;an&amp;#8221;にする&lt;/span&gt;、これが注意点となります。&lt;br /&gt;
また、この感嘆文というのは、何もここの名詞が単数の時しか使えないというルールではありません。&lt;br /&gt;
もちろん複数形の名詞の場合も使えます。&lt;/p&gt;
&lt;p&gt;&lt;img decoding="async" loading="lazy" class="alignnone wp-image-605" src="https://eigo-rewrite.com/wp-content/uploads/2023/07/IMG_1579-2-300x52.jpg" alt="" width="531" height="92" srcset="https://eigo-rewrite.com/wp-content/uploads/2023/07/IMG_1579-2-300x52.jpg 300w, https://eigo-rewrite.com/wp-content/uploads/2023/07/IMG_1579-2-1024x177.jpg 1024w, https://eigo-rewrite.com/wp-content/uploads/2023/07/IMG_1579-2-768x133.jpg 768w, https://eigo-rewrite.com/wp-content/uploads/2023/07/IMG_1579-2.jpg 1200w" sizes="(max-width: 531px) 100vw, 531px" /&gt;&lt;/p&gt;
&lt;p&gt;そうすると、ここは&amp;#8221;What unfair rules&amp;#8221;「なんて不公平な規則なんだ」という文があった時に、こちらの複数形&amp;#8221;s&amp;#8221;になっていますから、ここの所に、&amp;#8221;a&amp;#8221;とか&amp;#8221;an&amp;#8221;というのは付ける必要がないです。&lt;br /&gt;
どうしても音とフレーズだけで覚えてしまうと、&amp;#8221;What a&amp;#8221;とか&amp;#8221;What an&amp;#8221;というふうに、&lt;br /&gt;
&amp;#8220;What&amp;#8221;と&amp;#8221;a&amp;#8221;をワンセットで考えてしまいますが、そうではなくて&lt;span style="color: #0000ff;"&gt;たまたま単数だから&amp;#8221;a&amp;#8221;とか&amp;#8221;an&amp;#8221;が付いていた。&lt;/span&gt;&lt;br /&gt;
こちらは&lt;span style="color: #0000ff;"&gt;複数だから&amp;#8221;a&amp;#8221;とか&amp;#8221;an&amp;#8221;は付けない&lt;/span&gt;、こういった所にも気を付けて学習を進めて下さい。&lt;br /&gt;
それではセクション3に関しては以上となります。&lt;/p&gt;
&lt;table style="width: 100%; border-collapse: collapse;"&gt;
&lt;tbody&gt;
&lt;tr style="background-color: #dd8500; color: white;"&gt;
&lt;th&gt;項目&lt;/th&gt;
&lt;th&gt;内容&lt;/th&gt;
&lt;/tr&gt;
&lt;tr style="background-color: #f0b464; color: black;"&gt;
&lt;td&gt;このセクションのテーマ&lt;/td&gt;
&lt;td&gt;
&lt;ul&gt;
&lt;li&gt;&lt;strong&gt;感嘆文（exclamatory sentence）&lt;/strong&gt; の形と作り方を学ぶ。&lt;/li&gt;
&lt;li&gt;「なんて〜なんだ！」といった &lt;strong&gt;強い感情・驚き&lt;/strong&gt; を表す文。&lt;/li&gt;
&lt;li&gt;&lt;strong&gt;How ～！ / What ～！&lt;/strong&gt; の2パターンが中心。&lt;/li&gt;
&lt;/ul&gt;
&lt;/td&gt;
&lt;/tr&gt;
&lt;tr style="background-color: #ffffff; color: black;"&gt;
&lt;td&gt;感嘆文の基本イメージ&lt;/td&gt;
&lt;td&gt;
&lt;ul&gt;
&lt;li&gt;元の文には &lt;strong&gt;very + 形容詞 / 副詞&lt;/strong&gt; の塊がある。&lt;/li&gt;
&lt;li&gt;その &lt;strong&gt;very を How / What に変えて&lt;/strong&gt;、塊ごと文頭に出す。&lt;/li&gt;
&lt;li&gt;文末は&lt;strong&gt;ピリオドではなく「!」&lt;/strong&gt; で終える。&lt;/li&gt;
&lt;li&gt;疑問文ではないので、&lt;strong&gt;語順を疑問文のようにひっくり返さない&lt;/strong&gt;。&lt;/li&gt;
&lt;/ul&gt;
&lt;/td&gt;
&lt;/tr&gt;
&lt;tr style="background-color: #f0b464; color: black;"&gt;
&lt;td&gt;How を使う感嘆文&lt;/td&gt;
&lt;td&gt;
&lt;ul&gt;
&lt;li&gt;元の「very ～」の塊の中に &lt;strong&gt;名詞がない&lt;/strong&gt; 場合に使う。&lt;/li&gt;
&lt;li&gt;例：The rainbow is very beautiful.&lt;br /&gt;
→ &lt;strong&gt;How beautiful&lt;/strong&gt; the rainbow is!&lt;/li&gt;
&lt;li&gt;例：It runs very fast.&lt;br /&gt;
→ &lt;strong&gt;How fast&lt;/strong&gt; it runs!&lt;/li&gt;
&lt;li&gt;手順：&lt;br /&gt;
① very を &lt;strong&gt;How&lt;/strong&gt; に変える。&lt;br /&gt;
② その塊（How + 形容詞 / 副詞）を文頭へ。&lt;br /&gt;
③ 主語＋動詞の順番はそのまま。&lt;br /&gt;
④ 文末に「!」。&lt;/li&gt;
&lt;/ul&gt;
&lt;/td&gt;
&lt;/tr&gt;
&lt;tr style="background-color: #ffffff; color: black;"&gt;
&lt;td&gt;What を使う感嘆文&lt;/td&gt;
&lt;td&gt;
&lt;ul&gt;
&lt;li&gt;元の「very ～」の塊の中に &lt;strong&gt;名詞が含まれている&lt;/strong&gt; 場合に使う。&lt;/li&gt;
&lt;li&gt;例：It is a very difficult test.&lt;br /&gt;
→ &lt;strong&gt;What a difficult test&lt;/strong&gt; it is!&lt;/li&gt;
&lt;li&gt;「冠詞から名詞まで」で一つの塊：&lt;br /&gt;
a very difficult test → a very difficult test（名詞を含む塊）&lt;/li&gt;
&lt;li&gt;手順：&lt;br /&gt;
① very を &lt;strong&gt;What&lt;/strong&gt; に変える。&lt;br /&gt;
② &lt;strong&gt;What + a/an + 形容詞 + 名詞&lt;/strong&gt; の塊を文頭へ。&lt;br /&gt;
③ 主語＋動詞を後ろに置き、文末は「!」。&lt;/li&gt;
&lt;/ul&gt;
&lt;/td&gt;
&lt;/tr&gt;
&lt;tr style="background-color: #f0b464; color: black;"&gt;
&lt;td&gt;a と an の注意点&lt;/td&gt;
&lt;td&gt;
&lt;ul&gt;
&lt;li&gt;語順を変えた結果、&lt;strong&gt;a のあとに来る形容詞が母音で始まる&lt;/strong&gt; ことがある。&lt;/li&gt;
&lt;li&gt;例：It is a very interesting idea.&lt;br /&gt;
→ very → What に変えて前に出すと…&lt;br /&gt;
What &lt;strong&gt;an&lt;/strong&gt; interesting idea it is!&lt;/li&gt;
&lt;li&gt;&lt;strong&gt;母音で始まる形容詞が先頭なら an&lt;/strong&gt; に変える。&lt;/li&gt;
&lt;li&gt;「What a」「What an」がセットなのではなく、&lt;br /&gt;
あくまで &lt;strong&gt;名詞の単数形に a / an を付けている&lt;/strong&gt; だけ。&lt;/li&gt;
&lt;/ul&gt;
&lt;/td&gt;
&lt;/tr&gt;
&lt;tr style="background-color: #ffffff; color: black;"&gt;
&lt;td&gt;複数名詞のとき&lt;/td&gt;
&lt;td&gt;
&lt;ul&gt;
&lt;li&gt;名詞が複数形のときは、&lt;strong&gt;a / an は付けない&lt;/strong&gt;。&lt;/li&gt;
&lt;li&gt;例：They are very unfair rules.&lt;br /&gt;
→ &lt;strong&gt;What unfair rules&lt;/strong&gt; they are!&lt;/li&gt;
&lt;li&gt;「What a」「What an」をワンセットで覚えず、&lt;br /&gt;
単数なら a/an、複数なら なし、という区別を意識する。&lt;/li&gt;
&lt;/ul&gt;
&lt;/td&gt;
&lt;/tr&gt;
&lt;tr style="background-color: #f0b464; color: black;"&gt;
&lt;td&gt;疑問文との違い&lt;/td&gt;
&lt;td&gt;
&lt;ul&gt;
&lt;li&gt;感嘆文は&lt;strong&gt;疑問文ではない&lt;/strong&gt;ので、&lt;br /&gt;
・How beautiful the rainbow is!（○）&lt;br /&gt;
・How beautiful is the rainbow?（×：疑問文になってしまう）&lt;/li&gt;
&lt;li&gt;&lt;strong&gt;主語＋動詞の語順はそのまま&lt;/strong&gt; 保つ。&lt;/li&gt;
&lt;li&gt;文末は必ず「!」で終わる。&lt;/li&gt;
&lt;/ul&gt;
&lt;/td&gt;
&lt;/tr&gt;
&lt;/tbody&gt;
&lt;/table&gt;
&lt;p&gt;&amp;nbsp;&lt;/p&gt;
&lt;style&gt; .show-answer-btn { background:#DD8500; color:white; padding:5px 10px; cursor:pointer; border:none; } &lt;/style&gt;
&lt;p&gt;&lt;script&gt; function showAnswer(id, btn) { var ans = document.getElementById(id); if (ans) ans.style.display = 'inline'; if (btn) btn.style.display = 'none'; } &lt;/script&gt;&lt;/p&gt;
&lt;table style="width: 100%; border-collapse: collapse;"&gt;
&lt;tbody&gt;
&lt;tr style="background-color: #dd8500; color: white;"&gt;
&lt;th&gt;No.&lt;/th&gt;
&lt;th&gt;問題&lt;/th&gt;
&lt;/tr&gt;
&lt;p&gt;&lt;!-- Q1 --&gt;&lt;/p&gt;
&lt;tr style="background-color: #f0b464; color: black;"&gt;
&lt;td&gt;1&lt;/td&gt;
&lt;td&gt;感嘆文の説明として最も本文に近いものはどれ？&lt;br /&gt;
A. 「〜ですか？」と尋ねる文&lt;br /&gt;
B. 「〜しなさい」と命令する文&lt;br /&gt;
C. 「なんて〜なんだ！」と感情・驚きを表す文&lt;br /&gt;
D. 「〜してもよい」と許可を表す文&lt;br /&gt;
&lt;button class="show-answer-btn"&gt;正解を見る&lt;/button&gt; &lt;span id="qa1" style="display: none; font-weight: bold; color: #d60000;"&gt;正解：C（感情・驚きを表す文）&lt;/span&gt;&lt;/td&gt;
&lt;/tr&gt;
&lt;p&gt;&lt;!-- Q2 --&gt;&lt;/p&gt;
&lt;tr style="background-color: #ffffff; color: black;"&gt;
&lt;td&gt;2&lt;/td&gt;
&lt;td&gt;次のうち、感嘆文で文末に付けるべき記号はどれ？&lt;br /&gt;
A. .（ピリオド）&lt;br /&gt;
B. ,（カンマ）&lt;br /&gt;
C. ?（クエスチョンマーク）&lt;br /&gt;
D. !（エクスクラメーションマーク）&lt;br /&gt;
&lt;button class="show-answer-btn"&gt;正解を見る&lt;/button&gt; &lt;span id="qa2" style="display: none; font-weight: bold; color: #d60000;"&gt;正解：D（感嘆文なので「!」）&lt;/span&gt;&lt;/td&gt;
&lt;/tr&gt;
&lt;p&gt;&lt;!-- Q3 --&gt;&lt;/p&gt;
&lt;tr style="background-color: #f0b464; color: black;"&gt;
&lt;td&gt;3&lt;/td&gt;
&lt;td&gt;「very + 形容詞 / 副詞」の塊に&lt;strong&gt;名詞が含まれていない&lt;/strong&gt;ときに使うのはどれ？&lt;br /&gt;
A. What&lt;br /&gt;
B. How&lt;br /&gt;
C. Why&lt;br /&gt;
D. When&lt;br /&gt;
&lt;button class="show-answer-btn"&gt;正解を見る&lt;/button&gt; &lt;span id="qa3" style="display: none; font-weight: bold; color: #d60000;"&gt;正解：B（名詞なし → How を使う）&lt;/span&gt;&lt;/td&gt;
&lt;/tr&gt;
&lt;p&gt;&lt;!-- Q4 --&gt;&lt;/p&gt;
&lt;tr style="background-color: #ffffff; color: black;"&gt;
&lt;td&gt;4&lt;/td&gt;
&lt;td&gt;「very を含む塊の中に名詞がある」場合に使う感嘆文の始まりとして正しいものはどれ？&lt;br /&gt;
A. How a difficult test&lt;br /&gt;
B. How difficult test&lt;br /&gt;
C. What a difficult test&lt;br /&gt;
D. What difficult!&lt;br /&gt;
&lt;button class="show-answer-btn"&gt;正解を見る&lt;/button&gt; &lt;span id="qa4" style="display: none; font-weight: bold; color: #d60000;"&gt;正解：C（名詞を含むときは What を使う）&lt;/span&gt;&lt;/td&gt;
&lt;/tr&gt;
&lt;p&gt;&lt;!-- Q5 --&gt;&lt;/p&gt;
&lt;tr style="background-color: #f0b464; color: black;"&gt;
&lt;td&gt;5&lt;/td&gt;
&lt;td&gt;次の文を感嘆文にしたときの始まりとして正しいものはどれ？&lt;br /&gt;
The rainbow is very beautiful.&lt;br /&gt;
A. How is the rainbow beautiful!&lt;br /&gt;
B. How beautiful the rainbow is!&lt;br /&gt;
C. What a beautiful rainbow is it!&lt;br /&gt;
D. What beautiful the rainbow is!&lt;br /&gt;
&lt;button class="show-answer-btn"&gt;正解を見る&lt;/button&gt; &lt;span id="qa5" style="display: none; font-weight: bold; color: #d60000;"&gt;正解：B（How + 形容詞、S＋V の順番は変えない）&lt;/span&gt;&lt;/td&gt;
&lt;/tr&gt;
&lt;p&gt;&lt;!-- Q6 --&gt;&lt;/p&gt;
&lt;tr style="background-color: #ffffff; color: black;"&gt;
&lt;td&gt;6&lt;/td&gt;
&lt;td&gt;次のうち、本文の説明に照らして&lt;strong&gt;誤り&lt;/strong&gt;である文はどれ？&lt;br /&gt;
A. 感嘆文は「very」を「How / What」に変えて作る。&lt;br /&gt;
B. 感嘆文は主語と動詞の語順を疑問文のように入れ替える。&lt;br /&gt;
C. 感嘆文は「!」で終わる。&lt;br /&gt;
D. very を含む塊を文頭に出す。&lt;br /&gt;
&lt;button class="show-answer-btn"&gt;正解を見る&lt;/button&gt; &lt;span id="qa6" style="display: none; font-weight: bold; color: #d60000;"&gt;正解：B（語順はそのまま。疑問文ではない）&lt;/span&gt;&lt;/td&gt;
&lt;/tr&gt;
&lt;p&gt;&lt;!-- Q7 --&gt;&lt;/p&gt;
&lt;tr style="background-color: #f0b464; color: black;"&gt;
&lt;td&gt;7&lt;/td&gt;
&lt;td&gt;「It is a very interesting idea.」を感嘆文にしたとき、冠詞の扱いとして本文に沿って正しいものはどれ？&lt;br /&gt;
A. What a interesting idea it is!&lt;br /&gt;
B. What interesting a idea it is!&lt;br /&gt;
C. What an interesting idea it is!&lt;br /&gt;
D. How an interesting idea it is!&lt;br /&gt;
&lt;button class="show-answer-btn"&gt;正解を見る&lt;/button&gt; &lt;span id="qa7" style="display: none; font-weight: bold; color: #d60000;"&gt;正解：C（interesting は母音始まり → an を使う）&lt;/span&gt;&lt;/td&gt;
&lt;/tr&gt;
&lt;p&gt;&lt;!-- Q8 --&gt;&lt;/p&gt;
&lt;tr style="background-color: #ffffff; color: black;"&gt;
&lt;td&gt;8&lt;/td&gt;
&lt;td&gt;「They are very unfair rules.」を感嘆文にしたとき、本文の説明に合うものはどれ？&lt;br /&gt;
A. What a unfair rules they are!&lt;br /&gt;
B. What unfair rules they are!&lt;br /&gt;
C. What an unfair rules they are!&lt;br /&gt;
D. What a unfair rule they are!&lt;br /&gt;
&lt;button class="show-answer-btn"&gt;正解を見る&lt;/button&gt; &lt;span id="qa8" style="display: none; font-weight: bold; color: #d60000;"&gt;正解：B（複数形なので a / an は付けない）&lt;/span&gt;&lt;/td&gt;
&lt;/tr&gt;
&lt;p&gt;&lt;!-- Q9 --&gt;&lt;/p&gt;
&lt;tr style="background-color: #f0b464; color: black;"&gt;
&lt;td&gt;9&lt;/td&gt;
&lt;td&gt;感嘆文の作り方として、本文の説明に最も近いものはどれ？&lt;br /&gt;
A. very を消して、文頭に What / How を足すだけ。&lt;br /&gt;
B. very を What / How に変え、その塊ごと文頭に出し、「!」で終える。&lt;br /&gt;
C. very を残したまま、文頭に What / How を追加する。&lt;br /&gt;
D. 動詞を現在進行形に変え、「!」を付ける。&lt;br /&gt;
&lt;button class="show-answer-btn"&gt;正解を見る&lt;/button&gt; &lt;span id="qa9" style="display: none; font-weight: bold; color: #d60000;"&gt;正解：B&lt;/span&gt;&lt;/td&gt;
&lt;/tr&gt;
&lt;p&gt;&lt;!-- Q10 --&gt;&lt;/p&gt;
&lt;tr style="background-color: #ffffff; color: black;"&gt;
&lt;td&gt;10&lt;/td&gt;
&lt;td&gt;次のうち、本文のルールに沿った感嘆文として正しいものはどれ？&lt;br /&gt;
（元の文）It is very cold today.&lt;br /&gt;
A. How very cold is it today!&lt;br /&gt;
B. What a very cold today it is!&lt;br /&gt;
C. How cold it is today!&lt;br /&gt;
D. What cold it is today!&lt;br /&gt;
&lt;button class="show-answer-btn"&gt;正解を見る&lt;/button&gt; &lt;span id="qa10" style="display: none; font-weight: bold; color: #d60000;"&gt;正解：C（名詞なし → How + 形容詞、S＋V の順番はそのまま）&lt;/span&gt;&lt;/td&gt;
&lt;/tr&gt;
&lt;/tbody&gt;
&lt;/table&gt;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t>
  </si>
  <si>
    <t>以下のページは不自然なワードを使用しています。
これらを適切に自然な言葉に置き換えて下さい。
なお、本文の装飾や構造は絶対に変えないでください。
【対象ページURL】
https://eng-support.com/column/progress-book1-lesson11-2/
【検出された不自然ワード】
- 崩れ
- 型
- 導線
- まず結論
- 整え
【本文】
------
&lt;p&gt;&amp;nbsp;&lt;/p&gt;
&lt;p&gt;&lt;!-- YouTube動画（CTAとしてそのまま利用） --&gt;&lt;br /&gt;
&lt;iframe title="YouTube video player" src="https://www.youtube.com/embed/UTldpZHVISw"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&lt;p&gt;このページでは、Book1 Lesson11 シーン2で扱う、&lt;strong&gt;「疑問詞が主語になる疑問文」&lt;/strong&gt;を詳しく解説します。特に、&lt;/p&gt;
&lt;ul&gt;
&lt;li&gt;&lt;strong&gt;通常の一般動詞の疑問文&lt;/strong&gt;と、&lt;strong&gt;疑問詞が主語になる疑問文&lt;/strong&gt;の違い&lt;/li&gt;
&lt;li&gt;&lt;strong&gt;直訳（英語の語順どおりの訳）&lt;/strong&gt;と&lt;strong&gt;意訳（自然な日本語訳）&lt;/strong&gt;の使い分け&lt;/li&gt;
&lt;li&gt;&lt;strong&gt;三人称単数扱い&lt;/strong&gt;や &lt;code&gt;The police&lt;/code&gt; など、入試に直結する文法ポイント&lt;/li&gt;
&lt;li&gt;&lt;strong&gt;疑問詞が主語のときの答え方&lt;/strong&gt;のルール&lt;/li&gt;
&lt;/ul&gt;
&lt;p&gt;を整理していきます。動画の内容をベースにしつつ、復習・自習しやすいように構成し直しています。&lt;/p&gt;
&lt;section class="quickanswer" style="margin: 1.2em 0 1.6em; padding: 1.1em 1.1em 0.95em; border: 1px solid #e6e6e6; border-radius: 10px; background: #fafafa;"&gt;
&lt;h2 style="margin: 0 0 .6em; font-size: 1.25em; line-height: 1.4;"&gt;疑問詞が主語の疑問文（まず結論：この形だけ）&lt;/h2&gt;
&lt;p style="margin: 0 0 .85em; line-height: 1.85;"&gt;疑問詞が&lt;strong&gt;主語&lt;/strong&gt;のときは、語順は&lt;strong&gt;「疑問詞＋動詞」&lt;/strong&gt;になり、&lt;strong&gt;do/does/did は使いません&lt;/strong&gt;。原則は&lt;strong&gt;三人称単数扱い&lt;/strong&gt;（is/was/動詞+s）で受けるのが安全です。&lt;/p&gt;
&lt;div style="overflow-x: auto; -webkit-overflow-scrolling: touch; margin: 0 0 .95em;"&gt;
&lt;table style="width: 100%; border-collapse: collapse; background: #fff;"&gt;
&lt;thead&gt;
&lt;tr&gt;
&lt;th style="border: 1px solid #e6e6e6; padding: .55em; background: #f1f4f8; text-align: left; white-space: nowrap;"&gt;知りたいこと&lt;/th&gt;
&lt;th style="border: 1px solid #e6e6e6; padding: .55em; background: #f1f4f8; text-align: left; white-space: nowrap;"&gt;結論テンプレ&lt;/th&gt;
&lt;th style="border: 1px solid #e6e6e6; padding: .55em; background: #f1f4f8; text-align: left;"&gt;例文（形を確認）&lt;/th&gt;
&lt;th style="border: 1px solid #e6e6e6; padding: .55em; background: #f1f4f8; text-align: left;"&gt;よくあるミス&lt;/th&gt;
&lt;/tr&gt;
&lt;/thead&gt;
&lt;tbody&gt;
&lt;tr&gt;
&lt;td style="border: 1px solid #e6e6e6; padding: .55em; line-height: 1.8;"&gt;&lt;strong&gt;作り方&lt;/strong&gt;&lt;br /&gt;
&lt;span style="color: #555; font-size: .92em;"&gt;（疑問文 作り方）&lt;/span&gt;&lt;/td&gt;
&lt;td style="border: 1px solid #e6e6e6; padding: .55em; line-height: 1.8;"&gt;&lt;strong&gt;疑問詞（＝主語）＋動詞&lt;/strong&gt;&lt;br /&gt;
&lt;span style="color: #555; font-size: .92em;"&gt;do/does/did は不要&lt;/span&gt;&lt;/td&gt;
&lt;td style="border: 1px solid #e6e6e6; padding: .55em; line-height: 1.8;"&gt;&lt;code&gt;Who took the money?&lt;/code&gt;&lt;br /&gt;
&lt;span style="color: #555;"&gt;（× &lt;code&gt;Did who take ...&lt;/code&gt; にはしない）&lt;/span&gt;&lt;/td&gt;
&lt;td style="border: 1px solid #e6e6e6; padding: .55em; line-height: 1.8;"&gt;「疑問文＝必ず do/does/did」と決めつける&lt;/td&gt;
&lt;/tr&gt;
&lt;tr&gt;
&lt;td style="border: 1px solid #e6e6e6; padding: .55em; line-height: 1.8;"&gt;&lt;strong&gt;見分け方&lt;/strong&gt;&lt;br /&gt;
&lt;span style="color: #555; font-size: .92em;"&gt;（疑問詞 主語 動詞）&lt;/span&gt;&lt;/td&gt;
&lt;td style="border: 1px solid #e6e6e6; padding: .55em; line-height: 1.8;"&gt;疑問詞の直後が&lt;strong&gt;do/does/did&lt;/strong&gt;なら主語ではない。&lt;br /&gt;
直後が&lt;strong&gt;いきなり動詞&lt;/strong&gt;なら、疑問詞が主語の可能性が高い。&lt;/td&gt;
&lt;td style="border: 1px solid #e6e6e6; padding: .55em; line-height: 1.8;"&gt;&lt;code&gt;When did you play tennis?&lt;/code&gt;（主語＝&lt;code&gt;you&lt;/code&gt;）&lt;br /&gt;
&lt;code&gt;What comes after January?&lt;/code&gt;（主語＝&lt;code&gt;What&lt;/code&gt;）&lt;/td&gt;
&lt;td style="border: 1px solid #e6e6e6; padding: .55em; line-height: 1.8;"&gt;日本語訳だけで判断して、英語のS/Vが見えなくなる&lt;/td&gt;
&lt;/tr&gt;
&lt;tr&gt;
&lt;td style="border: 1px solid #e6e6e6; padding: .55em; line-height: 1.8;"&gt;&lt;strong&gt;動詞の形&lt;/strong&gt;&lt;br /&gt;
&lt;span style="color: #555; font-size: .92em;"&gt;（疑問詞 三人称単数）&lt;/span&gt;&lt;/td&gt;
&lt;td style="border: 1px solid #e6e6e6; padding: .55em; line-height: 1.8;"&gt;原則：疑問詞主語は&lt;strong&gt;三人称単数&lt;/strong&gt;として受ける。&lt;br /&gt;
→ 一般動詞は&lt;strong&gt;-s&lt;/strong&gt;、be動詞は&lt;strong&gt;is/was&lt;/strong&gt;が基本。&lt;/td&gt;
&lt;td style="border: 1px solid #e6e6e6; padding: .55em; line-height: 1.8;"&gt;&lt;code&gt;What comes after January?&lt;/code&gt;（&lt;strong&gt;comes&lt;/strong&gt;）&lt;br /&gt;
&lt;code&gt;Who is thirsty?&lt;/code&gt;（&lt;strong&gt;is&lt;/strong&gt;）&lt;br /&gt;
&lt;code&gt;What ( ) invented by Edison?&lt;/code&gt; → &lt;strong&gt;was&lt;/strong&gt;&lt;/td&gt;
&lt;td style="border: 1px solid #e6e6e6; padding: .55em; line-height: 1.8;"&gt;&lt;code&gt;What come ...&lt;/code&gt; とsを落とす／&lt;br /&gt;
「中身が複数っぽい」から &lt;code&gt;were&lt;/code&gt; を選ぶ&lt;/td&gt;
&lt;/tr&gt;
&lt;tr&gt;
&lt;td style="border: 1px solid #e6e6e6; padding: .55em; line-height: 1.8;"&gt;&lt;strong&gt;答え方&lt;/strong&gt;&lt;br /&gt;
&lt;span style="color: #555; font-size: .92em;"&gt;（疑問詞 答え方）&lt;/span&gt;&lt;/td&gt;
&lt;td style="border: 1px solid #e6e6e6; padding: .55em; line-height: 1.8;"&gt;質問文が&lt;strong&gt;一般動詞&lt;/strong&gt;なら、答えは&lt;strong&gt;主語＋動詞&lt;/strong&gt;（必要なら過去形のまま）。&lt;br /&gt;
質問文が&lt;strong&gt;be動詞&lt;/strong&gt;なら、答えは&lt;strong&gt;主語＋be&lt;/strong&gt;。&lt;br /&gt;
※「didで受ける」かどうかは、質問文の形で決める。&lt;/td&gt;
&lt;td style="border: 1px solid #e6e6e6; padding: .55em; line-height: 1.8;"&gt;Q: &lt;code&gt;Who took the money?&lt;/code&gt;&lt;br /&gt;
A: &lt;code&gt;Tom took it.&lt;/code&gt; / &lt;code&gt;He did.&lt;/code&gt;Q: &lt;code&gt;Who is washing the dishes?&lt;/code&gt;&lt;br /&gt;
A: &lt;code&gt;My brother is.&lt;/code&gt;&lt;/td&gt;
&lt;td style="border: 1px solid #e6e6e6; padding: .55em; line-height: 1.8;"&gt;何でも &lt;code&gt;Yes, I do.&lt;/code&gt; 型で答えようとして崩れる&lt;/td&gt;
&lt;/tr&gt;
&lt;/tbody&gt;
&lt;/table&gt;
&lt;/div&gt;
&lt;div style="margin: 0 0 .95em;"&gt;
&lt;p style="margin: 0 0 .45em; font-weight: bold;"&gt;本文で迷わない3ステップ（減点を防ぐ順番）&lt;/p&gt;
&lt;ul style="margin: 0; padding-left: 1.2em; line-height: 1.9;"&gt;
&lt;li&gt;① 疑問詞の直後を見る（&lt;strong&gt;do/does/did&lt;/strong&gt; か、&lt;strong&gt;いきなり動詞&lt;/strong&gt;か）。&lt;/li&gt;
&lt;li&gt;② 主語なら原則&lt;strong&gt;三人称単数&lt;/strong&gt;で受ける（is/was、動詞+s を優先）。&lt;/li&gt;
&lt;li&gt;③ 訳は最後（まず形でS/Vを確定→そのあと自然な日本語に整える）。&lt;/li&gt;
&lt;/ul&gt;
&lt;p style="margin: .55em 0 0; color: #555; line-height: 1.8; font-size: .95em;"&gt;※主語になれる疑問詞は基本 &lt;strong&gt;Who / What / Which&lt;/strong&gt; ですが、「いつも主語」とは限らないので、最後は形で判断します。&lt;/p&gt;
&lt;/div&gt;
&lt;div style="padding: .85em .9em; background: #fff; border: 1px solid #ededed; border-radius: 8px;"&gt;
&lt;p style="margin: 0 0 .55em; font-weight: bold;"&gt;ミニFAQ&lt;/p&gt;
&lt;p style="margin: 0 0 .6em; line-height: 1.85;"&gt;&lt;strong&gt;Q. 「疑問詞が主語」かどうか最速で見抜くには？&lt;/strong&gt;&lt;br /&gt;
A. &lt;strong&gt;疑問詞の直後&lt;/strong&gt;だけ見ます。&lt;strong&gt;do/does/did&lt;/strong&gt;が来ていれば主語ではなく、&lt;strong&gt;いきなり動詞&lt;/strong&gt;が来ていれば疑問詞が主語の可能性が高いです。&lt;/p&gt;
&lt;p style="margin: 0 0 .6em; line-height: 1.85;"&gt;&lt;strong&gt;Q. 答え方はどう決める？（didで受ける？ beで受ける？）&lt;/strong&gt;&lt;br /&gt;
A. 質問文が&lt;strong&gt;一般動詞&lt;/strong&gt;なら「主語＋動詞（必要なら過去形）」、&lt;strong&gt;be動詞&lt;/strong&gt;なら「主語＋be」です。まず質問文のVが一般動詞かbeかを見て、型を選びます。&lt;/p&gt;
&lt;p style="margin: 0; line-height: 1.85;"&gt;&lt;strong&gt;Q. didとdoesの違いで混乱する人は何を基準に整理する？&lt;/strong&gt;&lt;br /&gt;
A. まず「疑問詞が&lt;strong&gt;主語ではない&lt;/strong&gt;普通の疑問文」で使うもの、と整理します。その上で、&lt;strong&gt;did＝過去&lt;/strong&gt;、&lt;strong&gt;does＝三単現の現在&lt;/strong&gt;。ただしこのページの主題どおり、疑問詞が主語なら&lt;strong&gt;そもそも did/does を置かない&lt;/strong&gt;場面がある、という順番で押さえると混乱が減ります。&lt;/p&gt;
&lt;/div&gt;
&lt;/section&gt;
&lt;p&gt;&lt;img decoding="async" loading="lazy" class="alignnone size-full wp-image-349" src="http://eng-support.com/wp-content/uploads/2023/05/IMG_0487.jpg" alt="疑問詞が主語の文例: 'Who took the money?' 主語が疑問詞'Who'のため、'took'は過去形がそのまま使用されている" width="1200" height="148" srcset="https://eng-support.com/wp-content/uploads/2023/05/IMG_0487.jpg 1200w, https://eng-support.com/wp-content/uploads/2023/05/IMG_0487-300x37.jpg 300w, https://eng-support.com/wp-content/uploads/2023/05/IMG_0487-1024x126.jpg 1024w, https://eng-support.com/wp-content/uploads/2023/05/IMG_0487-768x95.jpg 768w" sizes="(max-width: 1200px) 100vw, 1200px" /&gt;&lt;/p&gt;
&lt;h2&gt;1. まずは「普通の疑問文」との違いを押さえる&lt;/h2&gt;
&lt;h3&gt;1-1. 一般動詞の基本的な疑問文パターン&lt;/h3&gt;
&lt;p&gt;中1〜中2で先に習っているのは、次のような&lt;strong&gt;「do / does / did + 主語 + 動詞の原形」&lt;/strong&gt;というパターンです。&lt;/p&gt;
&lt;ul&gt;
&lt;li&gt;&lt;code&gt;Do you like music?&lt;/code&gt; – 「あなたは音楽が好きですか。」&lt;/li&gt;
&lt;li&gt;&lt;code&gt;Does she like music?&lt;/code&gt; – 「彼女は音楽が好きですか。」&lt;/li&gt;
&lt;li&gt;&lt;code&gt;Did you play tennis?&lt;/code&gt; – 「あなたはテニスをしましたか。」&lt;/li&gt;
&lt;/ul&gt;
&lt;p&gt;ここでは、&lt;/p&gt;
&lt;ul&gt;
&lt;li&gt;&lt;strong&gt;文頭の Do / Does / Did が「疑問文のしるし」&lt;/strong&gt;&lt;/li&gt;
&lt;li&gt;&lt;strong&gt;そのあとに主語（you / she など）&lt;/strong&gt;&lt;/li&gt;
&lt;li&gt;&lt;strong&gt;動詞は必ず原形（like / play など）&lt;/strong&gt;&lt;/li&gt;
&lt;/ul&gt;
&lt;p&gt;というルールで作られていることを確認しておきましょう。&lt;/p&gt;
&lt;h3&gt;1-2. 疑問詞付きの普通の疑問文&lt;/h3&gt;
&lt;p&gt;ここに&lt;strong&gt;疑問詞（When / What / Where / Why など）&lt;/strong&gt;が付くと、以下のようになります。&lt;/p&gt;
&lt;ul&gt;
&lt;li&gt;&lt;code&gt;When did you play tennis?&lt;/code&gt;&lt;br /&gt;
「あなたいつテニスをしましたか。」&lt;/li&gt;
&lt;li&gt;&lt;code&gt;What do you have in your bag?&lt;/code&gt;&lt;br /&gt;
「あなたは鞄の中に何を持っていますか。」（直訳）&lt;br /&gt;
⇒ 自然な日本語だと「鞄の中に何が入っていますか。」（意訳）&lt;/li&gt;
&lt;/ul&gt;
&lt;p&gt;この2つの文では、&lt;/p&gt;
&lt;ul&gt;
&lt;li&gt;&lt;strong&gt;主語はどちらも &lt;code&gt;you&lt;/code&gt;&lt;/strong&gt;&lt;/li&gt;
&lt;li&gt;&lt;strong&gt;疑問詞（When / What）は主語ではない&lt;/strong&gt;&lt;/li&gt;
&lt;/ul&gt;
&lt;p&gt;という点が重要です。&lt;/p&gt;
&lt;h3&gt;1-3. 「直訳」と「意訳」を意識して使い分ける&lt;/h3&gt;
&lt;p&gt;&lt;code&gt;What do you have in your bag?&lt;/code&gt; を訳す時、多くの人は最初から自然な日本語だけを考えがちです。&lt;/p&gt;
&lt;ul&gt;
&lt;li&gt;直訳 … 「あなたは鞄の中に何を持っていますか。」&lt;/li&gt;
&lt;li&gt;意訳 … 「鞄の中に何が入っていますか。」&lt;/li&gt;
&lt;/ul&gt;
&lt;p&gt;英語の学習では、次の順番を習慣にするのがおすすめです。&lt;/p&gt;
&lt;ol&gt;
&lt;li&gt;&lt;strong&gt;まず直訳をして、英語の S（主語）と V（動詞）を意識する&lt;/strong&gt;&lt;/li&gt;
&lt;li&gt;そのあとで、日本語として自然な形に&lt;strong&gt;意訳&lt;/strong&gt;する&lt;/li&gt;
&lt;/ol&gt;
&lt;blockquote&gt;&lt;p&gt;直訳は日本語として少し不自然でもOK。&lt;br /&gt;
「英語の文法どおりに訳した日本語」が直訳です。&lt;br /&gt;
そのうえで、読みやすい日本語に直したものが意訳です。&lt;/p&gt;&lt;/blockquote&gt;
&lt;p&gt;&lt;span style="color: #ff0000;"&gt;意訳だけに頼っていると、英語の文法構造が見えなくなりがちです。&lt;/span&gt;「どうも英語が分からない」という人は、まず&lt;strong&gt;直訳する習慣&lt;/strong&gt;を付けてみると良いでしょう。&lt;/p&gt;
&lt;h2&gt;2. 疑問詞が主語になる疑問文の基本&lt;/h2&gt;
&lt;h3&gt;2-1. 例文「Who took the money?」&lt;/h3&gt;
&lt;p&gt;&lt;img decoding="async" loading="lazy" class="alignnone size-full wp-image-348" src="http://eng-support.com/wp-content/uploads/2023/05/IMG_0487-1.jpg" alt="例文: 'Who took the money?' 主語が疑問詞'Who'のため、過去形'took'がそのまま使用される。『そのお金を持って行ったのは誰？" width="1200" height="384" srcset="https://eng-support.com/wp-content/uploads/2023/05/IMG_0487-1.jpg 1200w, https://eng-support.com/wp-content/uploads/2023/05/IMG_0487-1-300x96.jpg 300w, https://eng-support.com/wp-content/uploads/2023/05/IMG_0487-1-1024x328.jpg 1024w, https://eng-support.com/wp-content/uploads/2023/05/IMG_0487-1-768x246.jpg 768w" sizes="(max-width: 1200px) 100vw, 1200px" /&gt;&lt;/p&gt;
&lt;p&gt;次が、このレッスンの本題です。&lt;/p&gt;
&lt;p&gt;&lt;code&gt;Who took the money?&lt;/code&gt;&lt;/p&gt;
&lt;ul&gt;
&lt;li&gt;直訳 … 「誰がそのお金を持って行ったの？」&lt;/li&gt;
&lt;li&gt;意訳 … 「そのお金を持って行ったのは誰？」&lt;/li&gt;
&lt;/ul&gt;
&lt;p&gt;ここでのポイントは、&lt;/p&gt;
&lt;ul&gt;
&lt;li&gt;&lt;strong&gt;疑問詞 &lt;code&gt;Who&lt;/code&gt; が主語になっている&lt;/strong&gt;&lt;/li&gt;
&lt;li&gt;&lt;strong&gt;その直後に動詞の過去形 &lt;code&gt;took&lt;/code&gt; が来ている&lt;/strong&gt;&lt;/li&gt;
&lt;li&gt;&lt;strong&gt;&lt;code&gt;did + 主語 + 動詞の原形&lt;/code&gt; という形ではない&lt;/strong&gt;&lt;/li&gt;
&lt;/ul&gt;
&lt;p&gt;通常の過去の疑問文なら、&lt;/p&gt;
&lt;ul&gt;
&lt;li&gt;&lt;code&gt;Did he take the money?&lt;/code&gt;&lt;br /&gt;
「彼はそのお金を持って行きましたか。」&lt;/li&gt;
&lt;/ul&gt;
&lt;p&gt;のように &lt;code&gt;Did + 主語 + take&lt;/code&gt; となるはずですが、&lt;code&gt;Who&lt;/code&gt; が主語のときは、&lt;/p&gt;
&lt;ul&gt;
&lt;li&gt;&lt;strong&gt;&lt;code&gt;Who + 動詞（過去形）&lt;/code&gt; という形になる&lt;/strong&gt;&lt;/li&gt;
&lt;/ul&gt;
&lt;p&gt;ことをしっかり覚えておきましょう。&lt;/p&gt;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&lt;h3&gt;2-2. 疑問詞が主語のときの一般形&lt;/h3&gt;
&lt;p&gt;一般動詞の疑問文は大きく分けて次の2パターンがあります。&lt;/p&gt;
&lt;ol&gt;
&lt;li&gt;&lt;strong&gt;疑問詞が主語でない場合&lt;/strong&gt;&lt;br /&gt;
⇒ &lt;code&gt;疑問詞 + do / does / did + 主語 + 動詞の原形&lt;/code&gt;&lt;br /&gt;
例）&lt;code&gt;When did you play tennis?&lt;/code&gt;&lt;/li&gt;
&lt;li&gt;&lt;strong&gt;疑問詞が主語の場合&lt;/strong&gt;&lt;br /&gt;
⇒ &lt;code&gt;疑問詞（= 主語） + 動詞&lt;/code&gt;&lt;br /&gt;
例）&lt;code&gt;Who took the money?&lt;/code&gt;&lt;/li&gt;
&lt;/ol&gt;
&lt;p&gt;&lt;span style="color: #0000ff;"&gt;「疑問詞のあとに do / does / did が来ているのか、いきなり動詞が来ているのか」&lt;/span&gt;で主語かどうかを見抜きましょう。&lt;/p&gt;
&lt;h2&gt;3. 主語になれる疑問詞は「Who / What / Which」だけ&lt;/h2&gt;
&lt;p&gt;&lt;img decoding="async" loading="lazy" class="alignnone size-full wp-image-350" src="http://eng-support.com/wp-content/uploads/2023/05/プログレス230502-1.jpg" alt="主語になれる疑問詞は'Who', 'What', 'Which'のみ。ただし、主語になる場合とならない場合がある" width="1280" height="720" srcset="https://eng-support.com/wp-content/uploads/2023/05/プログレス230502-1.jpg 1280w, https://eng-support.com/wp-content/uploads/2023/05/プログレス230502-1-300x169.jpg 300w, https://eng-support.com/wp-content/uploads/2023/05/プログレス230502-1-1024x576.jpg 1024w, https://eng-support.com/wp-content/uploads/2023/05/プログレス230502-1-768x432.jpg 768w, https://eng-support.com/wp-content/uploads/2023/05/プログレス230502-1-320x180.jpg 320w" sizes="(max-width: 1280px) 100vw, 1280px" /&gt;&lt;/p&gt;
&lt;h3&gt;3-1. 主語になれる疑問詞と、その注意点&lt;/h3&gt;
&lt;p&gt;主語として使える疑問詞は&lt;strong&gt;3つだけ&lt;/strong&gt;です。&lt;/p&gt;
&lt;ul&gt;
&lt;li&gt;&lt;strong&gt;Who&lt;/strong&gt; – 「誰が」&lt;/li&gt;
&lt;li&gt;&lt;strong&gt;What&lt;/strong&gt; – 「何が」&lt;/li&gt;
&lt;li&gt;&lt;strong&gt;Which&lt;/strong&gt; – 「どちらが / どの〜が」&lt;/li&gt;
&lt;/ul&gt;
&lt;p&gt;ただし、ここで&lt;strong&gt;絶対にやってはいけない勘違い&lt;/strong&gt;があります。&lt;/p&gt;
&lt;ul&gt;
&lt;li&gt;&lt;span style="color: #ff0000;"&gt;&lt;strong&gt;「Who / What / Which = いつも主語」だと覚えてしまうこと&lt;/strong&gt;&lt;/span&gt;&lt;/li&gt;
&lt;/ul&gt;
&lt;p&gt;実際には、&lt;/p&gt;
&lt;ul&gt;
&lt;li&gt;&lt;strong&gt;主語になっているときもあれば、目的語や副詞的な働きのときもある&lt;/strong&gt;&lt;/li&gt;
&lt;/ul&gt;
&lt;p&gt;ので、文の形を見て判断する必要があります。&lt;/p&gt;
&lt;h3&gt;3-2. 例：「What comes after January?」&lt;/h3&gt;
&lt;p&gt;次の文を見てみましょう。&lt;/p&gt;
&lt;p&gt;&lt;code&gt;What comes after January?&lt;/code&gt;&lt;/p&gt;
&lt;ul&gt;
&lt;li&gt;直訳 … 「1月のあとに何が来ますか？」&lt;/li&gt;
&lt;li&gt;意訳 … 「1月の次は何月ですか？」&lt;/li&gt;
&lt;/ul&gt;
&lt;p&gt;日本語としては「1月の次は何月？」と聞くのが自然なので、少し違和感があるかもしれません。しかし、英語として重要なのはそこではなく、&lt;/p&gt;
&lt;ul&gt;
&lt;li&gt;&lt;strong&gt;&lt;code&gt;What&lt;/code&gt; が主語になっている&lt;/strong&gt;&lt;/li&gt;
&lt;li&gt;&lt;strong&gt;動詞が &lt;code&gt;come&lt;/code&gt; ではなく &lt;code&gt;comes&lt;/code&gt; になっている&lt;/strong&gt;&lt;/li&gt;
&lt;/ul&gt;
&lt;p&gt;という点です。&lt;/p&gt;
&lt;p&gt;疑問詞が主語のときは、&lt;strong&gt;その疑問詞を「he / she / it」と同じ三人称単数として扱う&lt;/strong&gt;のが基本ルールです。&lt;/p&gt;
&lt;ul&gt;
&lt;li&gt;&lt;span style="color: #0000ff;"&gt;&lt;strong&gt;What comes after January?&lt;/strong&gt; の &lt;code&gt;s&lt;/code&gt; を忘れやすいので要注意。&lt;/span&gt;&lt;/li&gt;
&lt;/ul&gt;
&lt;p&gt;同じように、&lt;/p&gt;
&lt;ul&gt;
&lt;li&gt;&lt;code&gt;Who is thirsty?&lt;/code&gt; – 「誰が喉が渇いていますか。」（意訳：「喉が渇いているのは誰ですか。」）&lt;/li&gt;
&lt;li&gt;&lt;code&gt;Who is washing the dishes?&lt;/code&gt; – 「誰が食器を洗っていますか。」（意訳：「食器を洗っているのは誰ですか。」）&lt;/li&gt;
&lt;/ul&gt;
&lt;p&gt;も、&lt;strong&gt;疑問詞が主語 ⇒ is で受ける&lt;/strong&gt; 形になっています。&lt;/p&gt;
&lt;div style="border: 2px solid #FF8C00; background-color: #fff7e8; padding: 12px; display: flex; align-items: center; justify-content: space-between; gap: 12px; margin: 18px 0; border-radius: 10px;"&gt;
&lt;div style="display: flex; align-items: center; gap: 12px;"&gt;
&lt;p&gt;&lt;img decoding="async" style="max-width: 90px; height: auto;" src="http://eng-support.com/wp-content/uploads/2023/03/cropped-logo.jpg" alt="英語教室「サポート」のロゴ" /&gt;&lt;/p&gt;
&lt;div&gt;
&lt;p style="margin: 0 0 6px 0; font-weight: bold;"&gt;この単元で「形は分かるのに点が落ちる」場合&lt;/p&gt;
&lt;p style="margin: 0; line-height: 1.75;"&gt;「疑問詞の直後が動詞か」「三単現（is/was/動詞+s）で受けるべきか」を、学校教材・ワーク・過去問の具体例で確認して、同じミスを減らす練習に落とし込みます。&lt;/p&gt;
&lt;/div&gt;
&lt;/div&gt;
&lt;div style="display: flex; flex-direction: column; gap: 8px; min-width: 170px;"&gt;&lt;a style="background-color: #ff8c00; color: #fff; padding: 7px 10px; text-align: center; text-decoration: none; display: inline-block; font-size: 14px; border-radius: 6px;" href="https://eng-support.com/kouza/"&gt;開講講座を見る&lt;/a&gt;&lt;br /&gt;
&lt;a style="background-color: #ffffff; color: #ff8c00; border: 1px solid #ff8c00; padding: 7px 10px; text-align: center; text-decoration: none; display: inline-block; font-size: 14px; border-radius: 6px;" href="https://eng-support.com/access/"&gt;アクセスを確認&lt;/a&gt;&lt;/div&gt;
&lt;/div&gt;
&lt;h2&gt;4. 三人称単数扱いと「例外っぽく見える」用法&lt;/h2&gt;
&lt;h3&gt;4-1. 「Who are looking for the thieves?」というややこしい例&lt;/h3&gt;
&lt;p&gt;教材によっては、次のような文が出てきます。&lt;/p&gt;
&lt;p&gt;&lt;code&gt;Who are looking for the thieves?&lt;/code&gt;&lt;br /&gt;
「誰がその泥棒たちを探していますか。」&lt;/p&gt;
&lt;p&gt;先ほどのルールどおりなら、&lt;/p&gt;
&lt;ul&gt;
&lt;li&gt;&lt;strong&gt;疑問詞が主語 ⇒ 三人称単数扱い ⇒ &lt;code&gt;is&lt;/code&gt; が使われるべき&lt;/strong&gt;&lt;/li&gt;
&lt;/ul&gt;
&lt;p&gt;なので、&lt;strong&gt;文法的に「きれいな形」は &lt;code&gt;Who is looking for the thieves?&lt;/code&gt;&lt;/strong&gt; です。&lt;/p&gt;
&lt;p&gt;ところが実際の会話では、「探しているのが複数人だと分かっている」場面では、&lt;/p&gt;
&lt;ul&gt;
&lt;li&gt;&lt;code&gt;Who are looking for the thieves?&lt;/code&gt;&lt;/li&gt;
&lt;/ul&gt;
&lt;p&gt;のように&lt;strong&gt;感覚的に複数扱い&lt;/strong&gt;をしてしまうことがあります。これは日本語でいう「ら抜き言葉」に近いイメージで、&lt;/p&gt;
&lt;ul&gt;
&lt;li&gt;会話ではよく使われる&lt;/li&gt;
&lt;li&gt;しかし、&lt;strong&gt;試験（特に大学入試）では減点される可能性がある&lt;/strong&gt;&lt;/li&gt;
&lt;/ul&gt;
&lt;p&gt;と考えておくと安全です。&lt;/p&gt;
&lt;p&gt;&lt;span style="color: #0000ff;"&gt;入試で &lt;code&gt;Who is ... ?&lt;/code&gt; と &lt;code&gt;Who are ... ?&lt;/code&gt; が両方選択肢にあったら、原則として &lt;strong&gt;&lt;code&gt;is&lt;/code&gt; を選ぶ&lt;/strong&gt; 方が無難です。&lt;/span&gt;&lt;/p&gt;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&lt;h3&gt;4-2. 「What ( ) invented by Edison?」での was / were の選び方&lt;/h3&gt;
&lt;p&gt;次は実際に大学入試にも出ている有名なタイプの問題です。&lt;/p&gt;
&lt;p&gt;前の文：&lt;/p&gt;
&lt;p&gt;&lt;code&gt;Edison invented a lot of things.&lt;/code&gt;&lt;br /&gt;
「エジソンはたくさんのものを発明した。」&lt;/p&gt;
&lt;p&gt;これを受けて、&lt;/p&gt;
&lt;p&gt;&lt;code&gt;What (　) invented by Edison?&lt;/code&gt;&lt;/p&gt;
&lt;p&gt;と問われると、多くの人はこう考えてしまいます。&lt;/p&gt;
&lt;ul&gt;
&lt;li&gt;&lt;code&gt;a lot of things&lt;/code&gt; だから中身は複数だ&lt;/li&gt;
&lt;li&gt;だから &lt;code&gt;were&lt;/code&gt; を選ぼう&lt;/li&gt;
&lt;/ul&gt;
&lt;p&gt;しかし、この文での &lt;code&gt;What&lt;/code&gt; は意味的には「たくさんのもの」を指していても、&lt;strong&gt;文法上は「何が」＝主語&lt;/strong&gt;です。&lt;/p&gt;
&lt;ul&gt;
&lt;li&gt;&lt;span style="color: #0000ff;"&gt;&lt;strong&gt;疑問詞が主語のときは三人称単数扱い ⇒ 正解は &lt;code&gt;was&lt;/code&gt;&lt;/strong&gt;&lt;/span&gt;&lt;/li&gt;
&lt;/ul&gt;
&lt;p&gt;「中身が複数だから were」と考えると、文法問題ではひっかけに引っかかりやすくなります。&lt;strong&gt;形を優先して判断する&lt;/strong&gt;ことが大切です。&lt;/p&gt;
&lt;h3&gt;4-3. 「The police」は見た目は単数でも意味は複数&lt;/h3&gt;
&lt;p&gt;&lt;img decoding="async" loading="lazy" class="alignnone size-full wp-image-351" src="http://eng-support.com/wp-content/uploads/2023/05/IMG_0488.jpg" alt="" width="1200" height="246" srcset="https://eng-support.com/wp-content/uploads/2023/05/IMG_0488.jpg 1200w, https://eng-support.com/wp-content/uploads/2023/05/IMG_0488-300x62.jpg 300w, https://eng-support.com/wp-content/uploads/2023/05/IMG_0488-1024x210.jpg 1024w, https://eng-support.com/wp-content/uploads/2023/05/IMG_0488-768x157.jpg 768w" sizes="(max-width: 1200px) 100vw, 1200px" /&gt;&lt;/p&gt;
&lt;p&gt;次は、&lt;code&gt;The police&lt;/code&gt; の扱いに関する典型的な問題です。&lt;/p&gt;
&lt;p&gt;&lt;code&gt;The police (　) the suspect.&lt;/code&gt;&lt;/p&gt;
&lt;ul&gt;
&lt;li&gt;&lt;code&gt;the suspect&lt;/code&gt; … 「容疑者」（単数）&lt;/li&gt;
&lt;/ul&gt;
&lt;p&gt;ここで、「The police」は見た目は単数形に見えますが、意味としては「警察（の人たち）」であり、&lt;strong&gt;常に複数扱い&lt;/strong&gt;になります。&lt;/p&gt;
&lt;ul&gt;
&lt;li&gt;&lt;code&gt;The police are ...&lt;/code&gt; が正しい形&lt;/li&gt;
&lt;li&gt;&lt;code&gt;The police is ...&lt;/code&gt; とはしない&lt;/li&gt;
&lt;/ul&gt;
&lt;p&gt;選択肢に &lt;code&gt;are looking for&lt;/code&gt; と &lt;code&gt;are&lt;/code&gt; があった場合、&lt;/p&gt;
&lt;ul&gt;
&lt;li&gt;&lt;code&gt;The police are looking for the suspect.&lt;/code&gt; – 「警察の人たちは容疑者を捜している最中だ。」&lt;/li&gt;
&lt;li&gt;&lt;code&gt;The police are the suspect.&lt;/code&gt; – 「警察の人たちが容疑者だ。」（意味が変）&lt;/li&gt;
&lt;/ul&gt;
&lt;p&gt;と考えれば、&lt;strong&gt;文法と意味の両方から &lt;code&gt;are looking for&lt;/code&gt; が正解&lt;/strong&gt;だと分かります。&lt;/p&gt;
&lt;p&gt;ここで大事なのは、&lt;/p&gt;
&lt;ul&gt;
&lt;li&gt;&lt;span style="color: #ff0000;"&gt;「訳して意味で選ぶ」のは最後&lt;/span&gt;&lt;/li&gt;
&lt;li&gt;まずは&lt;strong&gt;主語と動詞の一致&lt;/strong&gt;など、文法で候補をしぼる&lt;/li&gt;
&lt;/ul&gt;
&lt;p&gt;という順番です。&lt;/p&gt;
&lt;blockquote&gt;&lt;p&gt;&lt;strong&gt;訳で考えるのは最後です。&lt;br /&gt;
まずは英語の文法を当てはめて考えていきます。&lt;/strong&gt;&lt;/p&gt;&lt;/blockquote&gt;
&lt;p&gt;この姿勢がそのまま&lt;strong&gt;高校入試・大学入試レベルの文法問題&lt;/strong&gt;につながっていきます。&lt;/p&gt;
&lt;h2&gt;5. 疑問詞が主語のときの「答え方」のルール&lt;/h2&gt;
&lt;p&gt;&lt;img decoding="async" loading="lazy" class="alignnone size-full wp-image-353" src="http://eng-support.com/wp-content/uploads/2023/05/IMG_0487-2.jpg" alt="" width="1200" height="206" srcset="https://eng-support.com/wp-content/uploads/2023/05/IMG_0487-2.jpg 1200w, https://eng-support.com/wp-content/uploads/2023/05/IMG_0487-2-300x52.jpg 300w, https://eng-support.com/wp-content/uploads/2023/05/IMG_0487-2-1024x176.jpg 1024w, https://eng-support.com/wp-content/uploads/2023/05/IMG_0487-2-768x132.jpg 768w" sizes="(max-width: 1200px) 100vw, 1200px" /&gt;&lt;/p&gt;
&lt;h3&gt;5-1. 「Who took the money?」への答え方&lt;/h3&gt;
&lt;p&gt;もう一度、次の文を見てみましょう。&lt;/p&gt;
&lt;p&gt;&lt;code&gt;Who took the money?&lt;/code&gt;&lt;/p&gt;
&lt;ul&gt;
&lt;li&gt;直訳 … 「誰がそのお金を持って行ったの？」&lt;/li&gt;
&lt;li&gt;意訳 … 「そのお金を持って行ったのは誰？」&lt;/li&gt;
&lt;/ul&gt;
&lt;p&gt;「トムです」と答えたいとき、多くの人が日本語からそのまま考えて、&lt;/p&gt;
&lt;ul&gt;
&lt;li&gt;&lt;code&gt;Tom is.&lt;/code&gt;&lt;/li&gt;
&lt;li&gt;&lt;code&gt;It was Tom.&lt;/code&gt;&lt;/li&gt;
&lt;/ul&gt;
&lt;p&gt;などと書いてしまいがちです。しかし、これは&lt;strong&gt;元の英文を無視して日本語だけから英作文をしている状態&lt;/strong&gt;です。&lt;/p&gt;
&lt;p&gt;疑問文が「誰が〜したの？」と&lt;strong&gt;主語を尋ねている&lt;/strong&gt;のですから、答えも&lt;strong&gt;主語から始める&lt;/strong&gt;のが鉄則です。&lt;/p&gt;
&lt;ul&gt;
&lt;li&gt;&lt;strong&gt;主語を尋ねられたら、返事もまず主語を書く&lt;/strong&gt;&lt;/li&gt;
&lt;/ul&gt;
&lt;p&gt;今回の「犯人」が &lt;code&gt;Some thieves&lt;/code&gt; なら、&lt;/p&gt;
&lt;ul&gt;
&lt;li&gt;&lt;code&gt;Some thieves took the money.&lt;/code&gt;&lt;/li&gt;
&lt;/ul&gt;
&lt;p&gt;となりますが、返事としては動詞部分を &lt;code&gt;did&lt;/code&gt; にまとめて、&lt;/p&gt;
&lt;ul&gt;
&lt;li&gt;&lt;strong&gt;&lt;code&gt;Some thieves did.&lt;/code&gt;&lt;/strong&gt;&lt;/li&gt;
&lt;/ul&gt;
&lt;p&gt;と答えます。&lt;/p&gt;
&lt;h3&gt;5-2. 一般動詞・be動詞それぞれの答え方&lt;/h3&gt;
&lt;p&gt;一般動詞のとき：&lt;/p&gt;
&lt;ul&gt;
&lt;li&gt;&lt;code&gt;Who took the money?&lt;/code&gt; – &lt;strong&gt;&lt;code&gt;Tom did.&lt;/code&gt;&lt;/strong&gt;&lt;/li&gt;
&lt;li&gt;&lt;code&gt;Who knew the answer?&lt;/code&gt; – 「誰がその答えを知っていたの？」&lt;br /&gt;
⇒ &lt;strong&gt;&lt;code&gt;Tom did.&lt;/code&gt;&lt;/strong&gt;&lt;/li&gt;
&lt;/ul&gt;
&lt;p&gt;ここでは、&lt;/p&gt;
&lt;ul&gt;
&lt;li&gt;&lt;strong&gt;主語 + do / does / did&lt;/strong&gt; の形で答える&lt;/li&gt;
&lt;li&gt;&lt;code&gt;do / does / did&lt;/code&gt; は、その前に出てきた動詞（took / knew など）を受けている&lt;/li&gt;
&lt;/ul&gt;
&lt;p&gt;be動詞のとき：&lt;/p&gt;
&lt;ul&gt;
&lt;li&gt;&lt;code&gt;Who is thirsty?&lt;/code&gt; – 「誰が喉が渇いていますか。」&lt;br /&gt;
⇒ 「私です。」→ &lt;strong&gt;&lt;code&gt;I am.&lt;/code&gt;&lt;/strong&gt;&lt;/li&gt;
&lt;/ul&gt;
&lt;p&gt;この場合は、&lt;/p&gt;
&lt;ul&gt;
&lt;li&gt;&lt;strong&gt;主語 + be動詞（am / is / are / was / were）&lt;/strong&gt; で答える&lt;/li&gt;
&lt;/ul&gt;
&lt;p&gt;まとめると、疑問詞が主語のときの答え方は次のようになります。&lt;/p&gt;
&lt;ul&gt;
&lt;li&gt;&lt;strong&gt;元の文が一般動詞 … 主語 + do / does / did&lt;/strong&gt;&lt;/li&gt;
&lt;li&gt;&lt;strong&gt;元の文が be動詞 … 主語 + am / is / are / was / were&lt;/strong&gt;&lt;/li&gt;
&lt;/ul&gt;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&lt;p&gt;&lt;span style="color: #0000ff;"&gt;この「疑問詞が主語のときの答え方」は、高校生でもできていない人が多い重要ポイントです。&lt;/span&gt;今のうちに身につけておくと、将来かなり有利になります。&lt;/p&gt;
&lt;h2&gt;6. 学習上の注意とまとめ&lt;/h2&gt;
&lt;h3&gt;6-1. 訳に頼りすぎないことがポイント&lt;/h3&gt;
&lt;blockquote&gt;&lt;p&gt;&lt;strong&gt;訳で考えるのは最後。&lt;br /&gt;
まずは英語の文法を当てはめて考えていく。&lt;/strong&gt;&lt;/p&gt;&lt;/blockquote&gt;
&lt;p&gt;難しそうな単語が並んでいても、&lt;/p&gt;
&lt;ul&gt;
&lt;li&gt;主語と動詞の一致&lt;/li&gt;
&lt;li&gt;疑問詞が主語かどうか&lt;/li&gt;
&lt;li&gt;一般動詞か be動詞か&lt;/li&gt;
&lt;/ul&gt;
&lt;p&gt;といった&lt;strong&gt;文法のルールだけで正解を出せる問題&lt;/strong&gt;は、入試でも数多く出題されます。単語の意味に自信がなくても、&lt;span style="color: #ff0000;"&gt;まずは文法で勝負できる&lt;/span&gt;ということを覚えておきましょう。&lt;/p&gt;
&lt;h3&gt;6-2. このレッスンで押さえておきたいチェックポイント&lt;/h3&gt;
&lt;ul&gt;
&lt;li&gt;&lt;strong&gt;一般動詞の疑問文の基本形&lt;/strong&gt;&lt;br /&gt;
⇒ &lt;code&gt;do / does / did + 主語 + 動詞の原形&lt;/code&gt;&lt;/li&gt;
&lt;li&gt;&lt;strong&gt;疑問詞が主語の疑問文&lt;/strong&gt;&lt;br /&gt;
⇒ &lt;code&gt;Who / What / Which + 動詞&lt;/code&gt;&lt;/li&gt;
&lt;li&gt;&lt;strong&gt;主語になれる疑問詞は Who / What / Which の3つ&lt;/strong&gt;&lt;/li&gt;
&lt;li&gt;&lt;strong&gt;疑問詞が主語のときは、原則「三人称単数扱い」&lt;/strong&gt;&lt;br /&gt;
⇒ &lt;code&gt;What comes after January?&lt;/code&gt;, &lt;code&gt;Who is thirsty?&lt;/code&gt; など&lt;/li&gt;
&lt;li&gt;&lt;strong&gt;会話では複数扱いされることもあるが、入試では「三単現優先」&lt;/strong&gt;&lt;br /&gt;
⇒ &lt;code&gt;Who is ... ?&lt;/code&gt; を基本形として覚える&lt;/li&gt;
&lt;li&gt;&lt;strong&gt;The police は常に複数扱い&lt;/strong&gt;&lt;br /&gt;
⇒ &lt;code&gt;The police are ...&lt;/code&gt;&lt;/li&gt;
&lt;li&gt;&lt;strong&gt;疑問詞が主語のときの答え方&lt;/strong&gt;&lt;br /&gt;
⇒ 一般動詞：&lt;code&gt;主語 + do / does / did&lt;/code&gt;&lt;br /&gt;
⇒ be動詞：&lt;code&gt;主語 + am / is / are / was / were&lt;/code&gt;&lt;/li&gt;
&lt;/ul&gt;
&lt;h2&gt;まとめ&lt;/h2&gt;
&lt;p&gt;疑問詞が主語になる疑問文は、一見ややこしく見えますが、ポイントを整理するとシンプルです。&lt;/p&gt;
&lt;ul&gt;
&lt;li&gt;&lt;strong&gt;まずは「普通の疑問文」との違い&lt;/strong&gt;を押さえる&lt;/li&gt;
&lt;li&gt;&lt;strong&gt;Who / What / Which が主語になっているかどうか&lt;/strong&gt;を形で判断する&lt;/li&gt;
&lt;li&gt;&lt;strong&gt;疑問詞が主語なら三人称単数扱い&lt;/strong&gt;（is / was / 動詞+s）を基本とする&lt;/li&gt;
&lt;li&gt;&lt;strong&gt;The police などの特殊な主語は意味で複数扱い&lt;/strong&gt;と覚えておく&lt;/li&gt;
&lt;li&gt;&lt;strong&gt;答え方は「主語 + do / does / did」または「主語 + be動詞」&lt;/strong&gt;という型で処理する&lt;/li&gt;
&lt;li&gt;&lt;strong&gt;訳は最後に確認するだけ&lt;/strong&gt;、まずは英語の語順・文法で考える習慣をつける&lt;/li&gt;
&lt;/ul&gt;
&lt;p&gt;こうした視点で例文を分析していくと、&lt;span style="color: #0000ff;"&gt;「訳す前に答えが出てしまう」タイプの問題&lt;/span&gt;に強くなっていきます。ぜひ動画とあわせて何度か読み返し、「疑問詞が主語」のパターンを自分のものにしていきましょう。&lt;/p&gt;
&lt;div style="border: 1px solid #e6e6e6; background: #fafafa; padding: 14px; border-radius: 10px; margin: 22px 0;"&gt;
&lt;p style="margin: 0 0 8px; font-weight: bold;"&gt;次の一手（入塾に近い行動につなげる導線）&lt;/p&gt;
&lt;ul style="margin: 0; padding-left: 1.2em; line-height: 1.85;"&gt;
&lt;li&gt;教室の場所・通い方を先に確認する：&lt;a href="https://eng-support.com/access/"&gt;アクセス&lt;/a&gt;&lt;/li&gt;
&lt;li&gt;受講の全体像（講座・対象・進め方）を見る：&lt;a href="https://eng-support.com/kouza/"&gt;開講講座&lt;/a&gt;&lt;/li&gt;
&lt;li&gt;指導方針や「つまずき」の扱いを確認する：&lt;a href="https://eng-support.com/greeting/"&gt;代表あいさつ&lt;/a&gt;&lt;/li&gt;
&lt;li&gt;英語教室「サポート」の入口に戻る：&lt;a href="https://eng-support.com/"&gt;トップページ&lt;/a&gt;&lt;/li&gt;
&lt;/ul&gt;
&lt;div style="display: flex; flex-wrap: wrap; gap: 10px; margin-top: 10px;"&gt;&lt;a style="background-color: #ff8c00; color: #fff; padding: 8px 12px; text-align: center; text-decoration: none; display: inline-block; font-size: 14px; border-radius: 6px;" href="https://eng-support.com/access/"&gt;アクセス&lt;/a&gt;&lt;br /&gt;
&lt;a style="background-color: #ff8c00; color: #fff; padding: 8px 12px; text-align: center; text-decoration: none; display: inline-block; font-size: 14px; border-radius: 6px;" href="https://eng-support.com/kouza/"&gt;開講講座&lt;/a&gt;&lt;br /&gt;
&lt;a style="background-color: #ffffff; color: #ff8c00; border: 1px solid #ff8c00; padding: 8px 12px; text-align: center; text-decoration: none; display: inline-block; font-size: 14px; border-radius: 6px;" href="https://eng-support.com/greeting/"&gt;代表あいさつ&lt;/a&gt;&lt;/div&gt;
&lt;/div&gt;
&lt;p&gt;&amp;nbsp;&lt;/p&gt;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</si>
  <si>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https://eng-support.com/column/progressinenglish21/
【検出された不自然ワード】
- 固定
- 手順
- 設計
【本文】
------
&lt;p&gt;&amp;nbsp;&lt;/p&gt;
&lt;p&gt;&lt;!-- YouTube動画 --&gt;&lt;br /&gt;
&lt;iframe title="YouTube video player" src="https://www.youtube.com/embed/iNKjZUoW5JE" width="560" height="315" frameborder="0" allowfullscreen="allowfullscreen"&gt;&lt;br /&gt;
&lt;span data-mce-type="bookmark" style="display: inline-block; width: 0px; overflow: hidden; line-height: 0;" class="mce_SELRES_start"&gt;﻿&lt;/span&gt;&lt;br /&gt;
&lt;/iframe&gt;&lt;br /&gt;
&lt;!-- 不足補完ブロック（即答パート）：最初のH2（## PROGRESS IN ENGLISH 21はどんな教科書か？その特徴と向き合い方）の直後に差し込み --&gt;&lt;/p&gt;
&lt;h3&gt;すぐ確認：名称の揺れ／採用校の確認／学習の優先順位（1分）&lt;/h3&gt;
&lt;p&gt;&lt;strong&gt;結論：&lt;/strong&gt;検索語は呼び方が揺れるだけなので、まず&lt;strong&gt;「PROGRESS IN ENGLISH 21（プログレス21）」&lt;/strong&gt;に統一し、採用校は&lt;strong&gt;学校配布の教科書案内・シラバス・配布プリント&lt;/strong&gt;で確認。学習は&lt;strong&gt;プログレスで土台（総合力）&lt;/strong&gt;を作りつつ、&lt;strong&gt;大学入試の形式対策は別建て&lt;/strong&gt;で分けて進めます。&lt;/p&gt;
&lt;table style="width: 100%; border-collapse: collapse; margin: 10px 0;"&gt;
&lt;thead&gt;
&lt;tr&gt;
&lt;th style="border: 1px solid #ddd; padding: 8px; text-align: left; width: 26%;"&gt;検索語（よくある呼び方）&lt;/th&gt;
&lt;th style="border: 1px solid #ddd; padding: 8px; text-align: left; width: 26%;"&gt;ここではこう呼ぶ&lt;/th&gt;
&lt;th style="border: 1px solid #ddd; padding: 8px; text-align: left;"&gt;ページ内の該当観点&lt;/th&gt;
&lt;th style="border: 1px solid #ddd; padding: 8px; text-align: left; width: 22%;"&gt;まず読む場所&lt;/th&gt;
&lt;/tr&gt;
&lt;/thead&gt;
&lt;tbody&gt;
&lt;tr&gt;
&lt;td style="border: 1px solid #ddd; padding: 8px;"&gt;プログレスインイングリッシュ&lt;/td&gt;
&lt;td style="border: 1px solid #ddd; padding: 8px;"&gt;&lt;strong&gt;プログレス（21）&lt;/strong&gt;&lt;/td&gt;
&lt;td style="border: 1px solid #ddd; padding: 8px;"&gt;教科書の背景／どんな教材か&lt;/td&gt;
&lt;td style="border: 1px solid #ddd; padding: 8px;"&gt;次の章「特徴」→「開発の背景」&lt;/td&gt;
&lt;/tr&gt;
&lt;tr&gt;
&lt;td style="border: 1px solid #ddd; padding: 8px;"&gt;progress in english&lt;/td&gt;
&lt;td style="border: 1px solid #ddd; padding: 8px;"&gt;&lt;strong&gt;PROGRESS IN ENGLISH&lt;/strong&gt;&lt;/td&gt;
&lt;td style="border: 1px solid #ddd; padding: 8px;"&gt;改訂の流れ（旧版→21）&lt;/td&gt;
&lt;td style="border: 1px solid #ddd; padding: 8px;"&gt;「開発の背景と改訂」&lt;/td&gt;
&lt;/tr&gt;
&lt;tr&gt;
&lt;td style="border: 1px solid #ddd; padding: 8px;"&gt;プログレス21&lt;/td&gt;
&lt;td style="border: 1px solid #ddd; padding: 8px;"&gt;&lt;strong&gt;PROGRESS IN ENGLISH 21&lt;/strong&gt;&lt;/td&gt;
&lt;td style="border: 1px solid #ddd; padding: 8px;"&gt;「難しい」と言われる理由（原因）&lt;/td&gt;
&lt;td style="border: 1px solid #ddd; padding: 8px;"&gt;後半「原因」の章&lt;/td&gt;
&lt;/tr&gt;
&lt;tr&gt;
&lt;td style="border: 1px solid #ddd; padding: 8px;"&gt;PROGRESS IN ENGLISH 21&lt;/td&gt;
&lt;td style="border: 1px solid #ddd; padding: 8px;"&gt;&lt;strong&gt;PROGRESS IN ENGLISH 21&lt;/strong&gt;&lt;/td&gt;
&lt;td style="border: 1px solid #ddd; padding: 8px;"&gt;大学入試との相性／限界（位置づけ）&lt;/td&gt;
&lt;td style="border: 1px solid #ddd; padding: 8px;"&gt;「大学入試英語との関係」&lt;/td&gt;
&lt;/tr&gt;
&lt;tr&gt;
&lt;td style="border: 1px solid #ddd; padding: 8px;"&gt;progress in english 21 採用校&lt;/td&gt;
&lt;td style="border: 1px solid #ddd; padding: 8px;"&gt;&lt;strong&gt;採用の確認&lt;/strong&gt;&lt;/td&gt;
&lt;td style="border: 1px solid #ddd; padding: 8px;"&gt;採用が広がった背景／レベル差が難化につながる点&lt;/td&gt;
&lt;td style="border: 1px solid #ddd; padding: 8px;"&gt;「採用が広がった理由」&lt;/td&gt;
&lt;/tr&gt;
&lt;/tbody&gt;
&lt;/table&gt;
&lt;h3&gt;困りごと別：まずやること（迷わない3本）&lt;/h3&gt;
&lt;ul&gt;
&lt;li&gt;&lt;strong&gt;「難しい／ついていけない」&lt;/strong&gt;→ 先に「難しい理由（原因）」の章で、どこで詰まりやすいかを特定する。&lt;/li&gt;
&lt;li&gt;&lt;strong&gt;「大学受験が不安」&lt;/strong&gt;→ 「大学入試との関係」の節で、プログレスで作る力と、別に慣れるべき形式を切り分ける。&lt;/li&gt;
&lt;li&gt;&lt;strong&gt;「進め方が分からない」&lt;/strong&gt;→ 「使いこなし方（対処法）」の章で、土台づくりの手順を先に固定する。&lt;/li&gt;
&lt;/ul&gt;
&lt;h3&gt;「採用校」を調べたい人へ（特定校は列挙しません）&lt;/h3&gt;
&lt;ul&gt;
&lt;li&gt;&lt;strong&gt;確認する場所：&lt;/strong&gt;学校配布の&lt;strong&gt;教科書案内&lt;/strong&gt;／年度初めの&lt;strong&gt;シラバス&lt;/strong&gt;／英語科の&lt;strong&gt;配布プリント&lt;/strong&gt;（教科書名・Book番号が載る所）。&lt;/li&gt;
&lt;li&gt;&lt;strong&gt;背景（ここで押さえる範囲）：&lt;/strong&gt;中高一貫で採用が多く、ミッションスクールを中心に採用が広がった一方で、学校のレベル幅が大きいことが「難しすぎる」の評価につながりやすい。&lt;/li&gt;
&lt;/ul&gt;
&lt;p&gt;このあと本文で、背景→難易度（原因）→大学入試との関係→使いこなし方の順に確認できます。&lt;/p&gt;
&lt;h2&gt;PROGRESS IN ENGLISH 21はどんな教科書か？その特徴と向き合い方&lt;/h2&gt;
&lt;p&gt;中高一貫校を中心に採用されてきた英語教科書&lt;strong&gt;「PROGRESS IN ENGLISH（プログレス）」&lt;/strong&gt;。&lt;br /&gt;
現在では改訂版の&lt;strong&gt;「PROGRESS IN ENGLISH 21」&lt;/strong&gt;も広く使われていますが、&lt;br /&gt;
「レベルが高すぎて生徒がついていけない」「教える先生側も難しい」といった声も少なくありません。&lt;/p&gt;
&lt;p&gt;一方で、&lt;strong&gt;英語の総合力を育てるには非常に優れたテキスト&lt;/strong&gt;であることも事実です。&lt;br /&gt;
このページでは、対談内容をもとに&lt;/p&gt;
&lt;ul&gt;
&lt;li&gt;プログレス／プログレス21が作られた背景&lt;/li&gt;
&lt;li&gt;大学受験との相性とその限界&lt;/li&gt;
&lt;li&gt;「難しい」と言われる理由（原因）&lt;/li&gt;
&lt;li&gt;実際にどう使いこなせばよいか（対処法）&lt;/li&gt;
&lt;/ul&gt;
&lt;p&gt;を整理し、&lt;strong&gt;保護者・生徒・指導者それぞれが、プログレスとどう付き合えばよいか&lt;/strong&gt;を解説していきます。&lt;/p&gt;
&lt;h2&gt;PROGRESS IN ENGLISH 21の特徴とは？&lt;/h2&gt;
&lt;h3&gt;開発の背景と改訂の経緯&lt;/h3&gt;
&lt;p&gt;プログレスは、もともと&lt;strong&gt;ロバート・フリン&lt;/strong&gt;氏が広島の進学校で英語を教えていた際に作成していたプリント教材がもとになっています。&lt;br /&gt;
その後、そのプリントが教科書化され&lt;strong&gt;「PROGRESS IN ENGLISH」&lt;/strong&gt;となり、さらに&lt;strong&gt;2000年前後に「PROGRESS IN ENGLISH 21」&lt;/strong&gt;として改訂されました。&lt;/p&gt;
&lt;p&gt;当初フリン氏が授業していた学校は&lt;strong&gt;かなりレベルの高い進学校&lt;/strong&gt;でした。&lt;br /&gt;
そのため、元のプリントは非常に難度が高く、後に別の学校で授業をする際、&lt;/p&gt;
&lt;blockquote&gt;&lt;p&gt;「このプリントでは難しすぎる」&lt;/p&gt;&lt;/blockquote&gt;
&lt;p&gt;と感じたフリン氏が、&lt;strong&gt;難度を少し下げて作り直した&lt;/strong&gt;という経緯があります。&lt;br /&gt;
それでもなお、一般的な教科書と比べると&lt;strong&gt;十分「ハイレベル」な構成&lt;/strong&gt;になっています。&lt;/p&gt;
&lt;h3&gt;ミッションスクールを中心に広く採用された理由&lt;/h3&gt;
&lt;p&gt;フリン氏がカトリックであったこともあり、プログレスは&lt;strong&gt;カトリック系のミッションスクール&lt;/strong&gt;を中心に採用が広がりました。&lt;/p&gt;
&lt;p&gt;ただし、ミッションスクールといっても&lt;/p&gt;
&lt;ul&gt;
&lt;li&gt;トップレベルの進学校&lt;/li&gt;
&lt;li&gt;中堅～やや下位レベルの学校&lt;/li&gt;
&lt;/ul&gt;
&lt;p&gt;まで幅があり、&lt;strong&gt;同じ教科書を幅広いレベルの学校が一斉に採用した&lt;/strong&gt;ことが、後の「難しすぎる」という評価にもつながっています。&lt;/p&gt;
&lt;blockquote&gt;&lt;p&gt;「その子は私が教える前に英語の成績が学年2位だったんです。&lt;br /&gt;
ということは、『学年2位でもプログレスが分かっていない』ということになると思いました。」&lt;/p&gt;&lt;/blockquote&gt;
&lt;p&gt;このエピソードが象徴するように、&lt;strong&gt;学校全体としてプログレスのレベルに十分対応できていないケース&lt;/strong&gt;も少なくありませんでした。&lt;/p&gt;
&lt;h3&gt;読解素材の特徴と構成&lt;/h3&gt;
&lt;p&gt;プログレスに登場する読解素材は、大学入試の「論説文」とはやや性質が異なります。&lt;/p&gt;
&lt;ul&gt;
&lt;li&gt;&lt;strong&gt;Book1：&lt;/strong&gt;グリム童話が中心&lt;/li&gt;
&lt;li&gt;&lt;strong&gt;Book2：&lt;/strong&gt;アメリカの言語・文化・歴史・社会&lt;/li&gt;
&lt;li&gt;&lt;strong&gt;Book3：&lt;/strong&gt;イギリスの歴史・文化・社会&lt;/li&gt;
&lt;li&gt;&lt;strong&gt;Book4〜6：&lt;/strong&gt;英語の論文の書き方など、高度な内容も登場&lt;/li&gt;
&lt;/ul&gt;
&lt;p&gt;英語はもともとイギリスの言語であり、アメリカ・イギリスの文化や考え方を理解することは&lt;strong&gt;「英語の総合力」&lt;/strong&gt;には非常に重要です。&lt;br /&gt;
その意味で、プログレスの素材は&lt;/p&gt;
&lt;ul&gt;
&lt;li&gt;言語としての英語&lt;/li&gt;
&lt;li&gt;英語圏の文化・歴史・社会背景&lt;/li&gt;
&lt;/ul&gt;
&lt;p&gt;をセットで学べるように工夫されています。&lt;/p&gt;
&lt;h3&gt;大学入試英語との関係&lt;/h3&gt;
&lt;p&gt;一方で、大学入試の英文は&lt;strong&gt;学術論文系の論説文&lt;/strong&gt;が中心です。&lt;br /&gt;
プログレスもBook4以降では論文の書き方に触れますが、&lt;/p&gt;
&lt;blockquote&gt;&lt;p&gt;「大学入試の英文読解にはあまり向いていないかな」&lt;/p&gt;&lt;/blockquote&gt;
&lt;p&gt;という側面があることも否めません。&lt;/p&gt;
&lt;p&gt;そのため実際の現場では、&lt;/p&gt;
&lt;ul&gt;
&lt;li&gt;中学の間はプログレスで基礎と総合力を養う&lt;/li&gt;
&lt;li&gt;高校からは&lt;strong&gt;New Treasure などの別テキスト&lt;/strong&gt;に切り替え、入試対応を強化する&lt;/li&gt;
&lt;li&gt;あるいは、途中でプログレスから他の検定教科書・問題集に変更する&lt;/li&gt;
&lt;/ul&gt;
&lt;p&gt;といったカリキュラムを組む学校も増えています。&lt;/p&gt;
&lt;h3&gt;それでもプログレスが「英語の総合力」に優れている理由&lt;/h3&gt;
&lt;p&gt;筆者（講師）自身は中高6年間ずっと&lt;strong&gt;PROGRESS IN ENGLISH 21&lt;/strong&gt;で学んだ経験から、&lt;/p&gt;
&lt;blockquote&gt;&lt;p&gt;「英語の総合力を付けるにはすごくいいテキスト」&lt;/p&gt;&lt;/blockquote&gt;
&lt;p&gt;と評価しています。&lt;/p&gt;
&lt;ul&gt;
&lt;li&gt;文法・語彙・読解・表現がバランスよく配置されている&lt;/li&gt;
&lt;li&gt;英語圏の文化・歴史・社会に自然と触れられる&lt;/li&gt;
&lt;li&gt;「読む・書く・話す・聞く」を一体的に扱う構成になっている&lt;/li&gt;
&lt;/ul&gt;
&lt;p&gt;つまり、&lt;strong&gt;大学入試英語そのものの「過去問対策テキスト」ではない&lt;/strong&gt;一方で、&lt;br /&gt;
&lt;strong&gt;土台となる英語力をしっかり作るには非常に優れた教材&lt;/strong&gt;だと言えます。&lt;/p&gt;
&lt;p&gt;そのため、&lt;/p&gt;
&lt;ul&gt;
&lt;li&gt;プログレスで&lt;strong&gt;土台・総合力&lt;/strong&gt;を養う&lt;/li&gt;
&lt;li&gt;別教材や過去問で&lt;strong&gt;大学入試への「形式」や「傾向」&lt;/strong&gt;に慣れる&lt;/li&gt;
&lt;/ul&gt;
&lt;p&gt;という&lt;strong&gt;二本立ての学習&lt;/strong&gt;が理想的だと考えられます。&lt;/p&gt;
&lt;p&gt;&lt;!-- CTA：過去問演習講座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&lt;h2&gt;なぜ「プログレスは難しい」と言われるのか（原因）&lt;/h2&gt;
&lt;h3&gt;レッスンごとの分量が圧倒的に多い&lt;/h3&gt;
&lt;p&gt;プログレスが「難しい」と言われる大きな理由の一つは、&lt;strong&gt;1レッスンあたりの分量の多さ&lt;/strong&gt;です。&lt;/p&gt;
&lt;blockquote&gt;&lt;p&gt;「ただ一つ言えるのが、レッスンごとの量がすごく多いです。」&lt;/p&gt;&lt;/blockquote&gt;
&lt;p&gt;現在の公立中学の検定教科書は、&lt;strong&gt;イラストや写真が大きく、英文量が少ない構成&lt;/strong&gt;のものも多く、&lt;br /&gt;
保護者の方から&lt;/p&gt;
&lt;blockquote&gt;&lt;p&gt;「こんなマンガみたいなの、教科書のはずないでしょう」&lt;/p&gt;&lt;/blockquote&gt;
&lt;p&gt;と言われるほどです。&lt;/p&gt;
&lt;p&gt;それに比べてプログレスは、&lt;strong&gt;ページ全体に英文がぎっしり&lt;/strong&gt;と詰まっており、&lt;br /&gt;
初めて見ると「圧倒される」ような印象を受ける人も多いでしょう。&lt;/p&gt;
&lt;h3&gt;カリキュラム側がプログレスを理解していないケース&lt;/h3&gt;
&lt;p&gt;さらに問題なのは、塾や予備校などで&lt;strong&gt;カリキュラムを作る側がプログレスを十分理解していない&lt;/strong&gt;場合です。&lt;/p&gt;
&lt;p&gt;「この範囲を◯時間で終わらせる」といった計画自体が、&lt;/p&gt;
&lt;blockquote&gt;&lt;p&gt;「いや、この時間では終わらないでしょう」&lt;/p&gt;&lt;/blockquote&gt;
&lt;p&gt;という&lt;strong&gt;非現実的な設定&lt;/strong&gt;になっていることもあります。&lt;/p&gt;
&lt;p&gt;本来は、&lt;/p&gt;
&lt;ul&gt;
&lt;li&gt;レッスン内でも&lt;strong&gt;取捨選択&lt;/strong&gt;をする&lt;/li&gt;
&lt;li&gt;チャートや練習問題の一部は&lt;strong&gt;自習用に回す&lt;/strong&gt;&lt;/li&gt;
&lt;/ul&gt;
&lt;p&gt;といった工夫が必要ですが、&lt;strong&gt;プログレス経験がない指導者&lt;/strong&gt;にとっては、その見極めが難しくなりがちです。&lt;/p&gt;
&lt;h3&gt;「練習の仕方」が見えにくいテキスト構成&lt;/h3&gt;
&lt;p&gt;数学の教材であれば、&lt;/p&gt;
&lt;ul&gt;
&lt;li&gt;例題&lt;/li&gt;
&lt;li&gt;➡ 類題・演習問題&lt;/li&gt;
&lt;/ul&gt;
&lt;p&gt;という構成がはっきりしていることが多いですが、プログレスの場合、&lt;/p&gt;
&lt;blockquote&gt;&lt;p&gt;「文法事項の説明のあと、どこからどこまでを『例題』『類題』として扱えばよいのか分かりにくい」&lt;/p&gt;&lt;/blockquote&gt;
&lt;p&gt;と感じる先生も多いようです。&lt;/p&gt;
&lt;p&gt;これに対し、プログレスで育った講師の感覚では、&lt;/p&gt;
&lt;ul&gt;
&lt;li&gt;&lt;strong&gt;Look&lt;/strong&gt;：モデル例文・例題&lt;/li&gt;
&lt;li&gt;&lt;strong&gt;Speak / Practice&lt;/strong&gt;：パターンを変えた類題・反復練習&lt;/li&gt;
&lt;/ul&gt;
&lt;p&gt;という&lt;strong&gt;「例題・類題」のセットとして自然に見えている&lt;/strong&gt;ことが多く、この感覚の差が「扱いにくさ」にもつながっています。&lt;/p&gt;
&lt;p&gt;&lt;!-- CTA：ブレイクスルーゼミ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&lt;h3&gt;「例題と類題」の間を埋めるステップが必要な生徒も多い&lt;/h3&gt;
&lt;p&gt;プログレスはもともと&lt;strong&gt;上位レベルの中高一貫校向け&lt;/strong&gt;に作られたテキストです。&lt;br /&gt;
そのため、&lt;/p&gt;
&lt;ul&gt;
&lt;li&gt;Look → Speak / Practice の間を&lt;strong&gt;自力で橋渡しできる生徒&lt;/strong&gt;&lt;/li&gt;
&lt;/ul&gt;
&lt;p&gt;を前提として設計されている部分があります。&lt;/p&gt;
&lt;p&gt;しかし現実には、&lt;/p&gt;
&lt;ul&gt;
&lt;li&gt;「Lookの内容は分かるが、自分で類題を作るのは難しい」&lt;/li&gt;
&lt;li&gt;「パターンの変化に対応できない」&lt;/li&gt;
&lt;/ul&gt;
&lt;p&gt;という生徒も多く、その場合は&lt;/p&gt;
&lt;ul&gt;
&lt;li&gt;教師側が&lt;strong&gt;中間ステップとなる「例題」を自作する&lt;/strong&gt;&lt;/li&gt;
&lt;li&gt;そこから徐々にプログレスの類題へと進めていく&lt;/li&gt;
&lt;/ul&gt;
&lt;p&gt;といった工夫が必要になります。&lt;/p&gt;
&lt;h3&gt;反復練習の「設計思想」が見えないと評価が割れる&lt;/h3&gt;
&lt;p&gt;高校受験レベルでは、多くの塾で&lt;strong&gt;「新中学問題集」&lt;/strong&gt;などが使われますが、&lt;/p&gt;
&lt;ul&gt;
&lt;li&gt;数学の先生からは高評価&lt;/li&gt;
&lt;li&gt;英語の先生からは賛否両論&lt;/li&gt;
&lt;/ul&gt;
&lt;p&gt;という構図もあります。&lt;/p&gt;
&lt;p&gt;理由の一つは、&lt;strong&gt;同じ文法事項を反復できる問題数が少ない&lt;/strong&gt;ことです。&lt;br /&gt;
ある文法について「1項目につき1題しかない」ケースもあり、&lt;/p&gt;
&lt;ul&gt;
&lt;li&gt;教科書と全く同じ問題なら解ける&lt;/li&gt;
&lt;li&gt;単語を変えた瞬間に「何の文法か分からなくなる」&lt;/li&gt;
&lt;/ul&gt;
&lt;p&gt;ということが起こりがちです。&lt;/p&gt;
&lt;p&gt;対してプログレスは、&lt;/p&gt;
&lt;ul&gt;
&lt;li&gt;後ろのチャートを使って、&lt;strong&gt;同じ文法事項で6種類以上の文を作れる&lt;/strong&gt;&lt;/li&gt;
&lt;li&gt;絵や例文を手がかりに、単語を入れ替えながら&lt;strong&gt;同一パターンを何度も反復できる&lt;/strong&gt;&lt;/li&gt;
&lt;/ul&gt;
&lt;p&gt;という意味で、&lt;strong&gt;工夫次第でかなりの反復練習が可能なテキスト&lt;/strong&gt;です。&lt;/p&gt;
&lt;p&gt;しかし、この&lt;strong&gt;「反復前提の設計」を読み取れているかどうか&lt;/strong&gt;で、&lt;br /&gt;
教師側の評価が&lt;/p&gt;
&lt;ul&gt;
&lt;li&gt;「とても良い教材」&lt;/li&gt;
&lt;li&gt;「網羅性が足りず、使いにくい教材」&lt;/li&gt;
&lt;/ul&gt;
&lt;p&gt;に分かれてしまうのも現状です。&lt;/p&gt;
&lt;p&gt;&lt;!-- CTA：基礎力徹底講座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&lt;h2&gt;プログレスを使いこなすためのポイント（対処）&lt;/h2&gt;
&lt;h3&gt;指導者側の工夫：取捨選択と「中間問題」の自作&lt;/h3&gt;
&lt;p&gt;プログレスを授業で扱う際、指導者側に求められるポイントは次の通りです。&lt;/p&gt;
&lt;ul&gt;
&lt;li&gt;&lt;strong&gt;すべてを完璧にやろうとしない（取捨選択が前提）&lt;/strong&gt;
&lt;ul&gt;
&lt;li&gt;チャートや一部の練習問題は「時間があるときだけ扱う」&lt;/li&gt;
&lt;li&gt;基本パターンを優先し、応用部分は自習用に回すなどの設計が必要&lt;/li&gt;
&lt;/ul&gt;
&lt;/li&gt;
&lt;li&gt;&lt;strong&gt;Look → Speak / Practice を「例題 → 類題」として明示する&lt;/strong&gt;
&lt;ul&gt;
&lt;li&gt;生徒には「ここが見本文（例題）、ここから先が自分でやる類題」とはっきり示す&lt;/li&gt;
&lt;/ul&gt;
&lt;/li&gt;
&lt;li&gt;&lt;strong&gt;レベルに応じて「中間ステップ」を教師が作る&lt;/strong&gt;
&lt;ul&gt;
&lt;li&gt;Lookだけでは飛躍が大きい場合、教師が&lt;strong&gt;一段階やさしい例題&lt;/strong&gt;を用意する&lt;/li&gt;
&lt;li&gt;徐々にプログレス本体の問題へつなぎ、最終的に自力で回せる状態を目指す&lt;/li&gt;
&lt;/ul&gt;
&lt;/li&gt;
&lt;/ul&gt;
&lt;h3&gt;生徒・保護者側の視点：プログレス＝「総合力の土台」と割り切る&lt;/h3&gt;
&lt;p&gt;生徒・保護者の方に伝えておきたいのは、&lt;/p&gt;
&lt;ul&gt;
&lt;li&gt;&lt;strong&gt;プログレスだけでは大学入試の「形式」には完全対応しきれない部分がある&lt;/strong&gt;&lt;/li&gt;
&lt;li&gt;しかし&lt;strong&gt;英語の総合力・基礎力を付けるには非常に良いテキスト&lt;/strong&gt;である&lt;/li&gt;
&lt;/ul&gt;
&lt;p&gt;という二面性です。&lt;/p&gt;
&lt;p&gt;したがって、&lt;/p&gt;
&lt;ul&gt;
&lt;li&gt;&lt;strong&gt;プログレス＋入試対策用教材&lt;/strong&gt;の併用を前提に考える&lt;/li&gt;
&lt;li&gt;「プログレスをやっているから大学入試に不利なのでは？」と必要以上に不安にならない&lt;/li&gt;
&lt;li&gt;むしろ&lt;strong&gt;プログレスで培った基礎の上に、過去問演習などを積み上げる&lt;/strong&gt;という発想を持つ&lt;/li&gt;
&lt;/ul&gt;
&lt;p&gt;ことが大切です。&lt;/p&gt;
&lt;h3&gt;困ったら「プログレス経験者」に相談するのも一つの手&lt;/h3&gt;
&lt;p&gt;プログレスは、&lt;strong&gt;教わる側だけでなく教える側にとっても難しい教科書&lt;/strong&gt;です。&lt;br /&gt;
もし学校や塾で、&lt;/p&gt;
&lt;ul&gt;
&lt;li&gt;授業のペースが速すぎる&lt;/li&gt;
&lt;li&gt;練習の仕方が分からないまま進んでいる&lt;/li&gt;
&lt;/ul&gt;
&lt;p&gt;と感じる場合は、&lt;strong&gt;プログレスに通じた指導者に相談する&lt;/strong&gt;ことも有効です。&lt;/p&gt;
&lt;p&gt;対談の最後でも、&lt;/p&gt;
&lt;blockquote&gt;&lt;p&gt;「その辺で困っていらっしゃる方は、ぜひ私の塾に来て頂ければと思います。」&lt;/p&gt;&lt;/blockquote&gt;
&lt;p&gt;と語られているように、&lt;strong&gt;教材の「クセ」を理解した指導者の存在&lt;/strong&gt;は、生徒にとって大きな支えになります。&lt;/p&gt;
&lt;h2&gt;まとめ：プログレスを「敵」にせず、「総合力の味方」にする&lt;/h2&gt;
&lt;ul&gt;
&lt;li&gt;&lt;strong&gt;PROGRESS IN ENGLISH / PROGRESS IN ENGLISH 21&lt;/strong&gt;は、進学校向けに作られた&lt;strong&gt;ハイレベルな総合英語テキスト&lt;/strong&gt;である。&lt;/li&gt;
&lt;li&gt;読解素材はグリム童話やアメリカ・イギリスの文化・歴史などで、&lt;strong&gt;大学入試の論説文とは性質が異なる&lt;/strong&gt;一方、英語の背景知識を学ぶには優れている。&lt;/li&gt;
&lt;li&gt;&lt;strong&gt;レッスンごとの分量が多く、カリキュラム設計や取捨選択が難しい&lt;/strong&gt;ため、「教えるのも教わるのも難しい」という声が出やすい。&lt;/li&gt;
&lt;li&gt;しかし、チャートや練習を工夫すれば&lt;strong&gt;同一文法を反復練習できる設計&lt;/strong&gt;になっており、英語の総合力養成には非常に有効である。&lt;/li&gt;
&lt;li&gt;指導者は&lt;strong&gt;Look → Speak / Practice を例題・類題として捉え、中間ステップを自作する&lt;/strong&gt;ことで、生徒のレベルに合った授業を組み立てられる。&lt;/li&gt;
&lt;li&gt;生徒・保護者は、プログレスを&lt;strong&gt;「基礎力・総合力の土台」&lt;/strong&gt;、別教材を&lt;strong&gt;「入試形式への対応」&lt;/strong&gt;と位置づけ、二本立てで学習するのが理想的。&lt;/li&gt;
&lt;/ul&gt;
&lt;p&gt;プログレスは、表面的な「難しさ」だけを見ると敬遠されがちな教材ですが、&lt;br /&gt;
&lt;strong&gt;適切な使い方とサポートさえあれば、英語の総合力を伸ばす強力な味方&lt;/strong&gt;になります。&lt;br /&gt;
もし今、プログレスでつまずいているとしても、「教材が悪い」と決めつける前に、&lt;strong&gt;使い方とサポート体制&lt;/strong&gt;を見直してみてください。&lt;/p&gt;
&lt;p&gt;&amp;nbsp;&lt;/p&gt;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</si>
  <si>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https://juku-escot.com/c_blogs/cyokuzen/
【検出された不自然ワード】
- 型
- 迷い
- 固定
- 立て直
- 乱れ
- 整え
【本文】
------
&lt;h2&gt;受験の直前なのにやる気がなくなるときにはどうすればよいのか&lt;/h2&gt;
&lt;p&gt;受験直前まで迫っているのに、やる気がなくなるという症状が出てしまっている人はどうすればいいでしょうか。&lt;/p&gt;
&lt;p&gt;&lt;strong&gt;まずは「立て直しの順番」だけ決めておく&lt;/strong&gt;と、気持ちに左右されにくくなります。&lt;/p&gt;
&lt;ul&gt;
&lt;li&gt;&lt;strong&gt;体調&lt;/strong&gt;（睡眠・食事・入浴のどれか1つ）を整える&lt;/li&gt;
&lt;li&gt;&lt;strong&gt;着手&lt;/strong&gt;（10〜15分だけ／1問だけ）で勉強を動かす&lt;/li&gt;
&lt;li&gt;&lt;strong&gt;範囲&lt;/strong&gt;（今日やるのは最大3つ）に絞って終わりを決める&lt;/li&gt;
&lt;/ul&gt;
&lt;h4&gt;気張りすぎない&lt;/h4&gt;
&lt;p&gt;勉強をたくさんしなければならない！と自分に言い聞かせるのも悪くはありませんが、かえってプレッシャーを感じてしまうことになりかねません。少し肩の力を抜いて、リラックスして、参考書でも読み始めることで、&lt;strong&gt;少しずつモチベーションを高めていく&lt;/strong&gt;ことができます。&lt;/p&gt;
&lt;ul&gt;
&lt;li&gt;「完璧にやる」より、&lt;strong&gt;まず手を動かす&lt;/strong&gt;（音読・例題の解き直しなど）&lt;/li&gt;
&lt;li&gt;最初の5〜10分は&lt;strong&gt;簡単なもの&lt;/strong&gt;から始めて流れを作る&lt;/li&gt;
&lt;/ul&gt;
&lt;h4&gt;分析する&lt;/h4&gt;
&lt;p&gt;受験の直前なのにやる気がなくなるときは、&lt;span style="color: #0000ff;"&gt;自分がなぜそうなっているのかを分析する&lt;/span&gt;ことです。結果が出ないのでそう思うのか、あるいは受験に対して周囲があまり期待してくれないからなのか、そもそも受ける学校への魅力が薄れてしまっているからなのか、分析すると対処も容易になります。&lt;/p&gt;
&lt;ul&gt;
&lt;li&gt;&lt;strong&gt;疲れ&lt;/strong&gt;（眠い・集中が切れる）→ まず休息と生活リズム&lt;/li&gt;
&lt;li&gt;&lt;strong&gt;不安&lt;/strong&gt;（落ちたらどうしようが止まらない）→「今できる行動」に分解&lt;/li&gt;
&lt;li&gt;&lt;strong&gt;迷い&lt;/strong&gt;（何をすればいいか分からない）→ 今日の範囲を減らして順番を決める&lt;/li&gt;
&lt;/ul&gt;
&lt;h4&gt;生活習慣を見直す&lt;/h4&gt;
&lt;p&gt;受験が近づいている、その直前の時期にやる気がなくなるのはピンチです。実は生活習慣が乱れたり、寝不足が続くとそうした気持ちになりやすいので、注意が必要です。この時期は、&lt;span style="color: #0000ff;"&gt;体調管理、そして十分な休息をとる&lt;/span&gt;ことで、モチベーションを上げていくことが大切です。&lt;/p&gt;
&lt;ul&gt;
&lt;li&gt;直前期ほど&lt;strong&gt;睡眠時間を削らない&lt;/strong&gt;（翌日の集中力が落ちやすい）&lt;/li&gt;
&lt;li&gt;勉強時間を増やすより、&lt;strong&gt;起床・就寝の固定&lt;/strong&gt;を優先する&lt;/li&gt;
&lt;/ul&gt;
&lt;h4&gt;受験後の自分を想像してみる&lt;/h4&gt;
&lt;p&gt;受験が直前という時期にやる気がなくなるときに、再びやる気になるためには、どうすればいいでしょうか。受験が落ちるとどうなるのか、また受験に受かるとどうか、その両方を思い浮かべることです。受かったときの解放感と喜び、報われたときの満足感、一方で落ちたことでの後悔、自信の喪失、こうしたことを思い浮かべると、ラストスパートで精一杯やろうという気持ちが沸いてきます。&lt;/p&gt;
&lt;p&gt;受験直前はどうしてもナイーブになりやすいですが、受験で合格した後の自分の姿を想像して受験勉強にラストスパートをかけていきましょう。&lt;/p&gt;
&lt;ul&gt;
&lt;li&gt;「受験が終わったら何をしたいか」を&lt;strong&gt;一つだけ具体化&lt;/strong&gt;して、今日の行動に結びつける&lt;/li&gt;
&lt;/ul&gt;
&lt;p&gt;&lt;strong&gt;注意：&lt;/strong&gt;焦って新しい参考書や新しい分野に手を広げると、かえって不安が増えることがあります。直前期は「できるを増やす」復習中心のほうが、立て直しやすい場合があります。&lt;/p&gt;
&lt;h4&gt;関連コラム&lt;/h4&gt;
&lt;blockquote&gt;&lt;p&gt;&lt;a href="https://juku-escot.com/column/yaruki/" target="_blank" rel="noopener"&gt;やる気をなくさず受験勉強を続けるために必要な心構えとは？&lt;/a&gt;&lt;/p&gt;&lt;/blockquote&gt;
&lt;div class="alert alert-primary p-3 mt-4" role="alert"&gt;
&lt;p class="mb-2"&gt;&lt;strong&gt;入試直前の「焦り」を放置すれば、合格は指の間から零れ落ちます。&lt;/strong&gt;&lt;/p&gt;
&lt;p class="mb-1"&gt;残り時間の少ない中で自己流の解き方が固定化されると、取れるはずの部分点を失い、最終的な合計点に跳ね返る致命的な不合格を招きます。&lt;/p&gt;
&lt;p class="mb-3"&gt;直前期に点数が伸びない本質的な理由は、一重に採点基準のズレにあります。&lt;/p&gt;
&lt;div class="d-grid gap-2"&gt;&lt;a class="btn btn-primary btn-lg" href="https://juku-escot.com/examination/"&gt;合格を確実に手繰り寄せる試験対策を確認する&lt;/a&gt;&lt;br /&gt;
&lt;a class="btn btn-outline-primary btn-lg" href="https://juku-escot.com/onepoint/"&gt;土壇場での失点を防ぐ「思考の型」を習得する&lt;/a&gt;&lt;/div&gt;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href="https://juku-escot.com/contact/"&gt;直前対策・体験授業の予約フォーム&lt;/a&gt;&lt;/div&gt;
&lt;/div&gt;
------</t>
  </si>
  <si>
    <t>以下のページは不自然なワードを使用しています。
これらを適切に自然な言葉に置き換えて下さい。
なお、本文の装飾や構造は絶対に変えないでください。
【対象ページURL】
https://juku-escot.com/column/keikaku_tatekata/
【検出された不自然ワード】
- 崩れ
- 型
- 固定
- 立て直
- 整え
【本文】
------
&lt;p&gt;&amp;nbsp;&lt;/p&gt;
&lt;p&gt;中高一貫校では授業の進度が速く、内容も濃いため、&lt;strong&gt;授業を聞くだけでは不十分&lt;/strong&gt;で、&lt;strong&gt;家庭での予習・復習が学力向上や成績アップのカギ&lt;/strong&gt;となります。&lt;br /&gt;
一方で、高校受験がないことやカリキュラムの特殊性から、&lt;span style="color: #00800d;"&gt;中だるみしやすい環境&lt;/span&gt;でもあります。そうした状況をふまえると、&lt;strong&gt;自分に合った勉強計画を立てて継続すること&lt;/strong&gt;がとても重要です。&lt;/p&gt;
&lt;p&gt;このページでは、&lt;/p&gt;
&lt;ul&gt;
&lt;li&gt;なぜ中高一貫校生に勉強計画が必要なのか&lt;/li&gt;
&lt;li&gt;無理のない具体的な勉強計画の立て方&lt;/li&gt;
&lt;li&gt;当塾が中高一貫校生をどのようにサポートしているか&lt;/li&gt;
&lt;/ul&gt;
&lt;p&gt;を整理しながら、&lt;strong&gt;中だるみを防ぎ、成績アップにつなげる学習習慣の作り方&lt;/strong&gt;をご紹介します。&lt;/p&gt;
&lt;p&gt;テスト直前の勉強計画については『&lt;a href="https://juku-escot.com/column/chokuzen/" target="_blank" rel="noopener"&gt;&lt;strong&gt;テスト直前の勉強計画の立て方&lt;/strong&gt;&lt;/a&gt;』、すでに中だるみしてしまっている場合は『&lt;strong&gt;&lt;a href="https://juku-escot.com/column/nakadarumiochikobore/" target="_blank" rel="noopener"&gt;中だるみで落ちこぼれにならないために学習法を見つめなおそう&lt;/a&gt;&lt;/strong&gt;』もあわせてご覧ください。&lt;/p&gt;
&lt;h2&gt;なぜ中高一貫校生に勉強計画が必要なのか&lt;/h2&gt;
&lt;h3&gt;授業の進度と内容に対応するため&lt;/h3&gt;
&lt;p&gt;中高一貫校は、一般的な中学・高校よりも&lt;strong&gt;授業の進度がはやく、内容もハイレベル&lt;/strong&gt;です。そのため、&lt;/p&gt;
&lt;ul&gt;
&lt;li&gt;授業を受けっぱなしにせず、&lt;strong&gt;家庭での予習・復習&lt;/strong&gt;で理解を補う&lt;/li&gt;
&lt;li&gt;日々の学習を&lt;strong&gt;計画的に積み上げていく仕組み&lt;/strong&gt;が必要&lt;/li&gt;
&lt;/ul&gt;
&lt;p&gt;といった特徴があります。&lt;/p&gt;
&lt;p&gt;勉強の計画を立てて進めることで、&lt;/p&gt;
&lt;ul&gt;
&lt;li&gt;「今日は何をどこまでやるか」が明確になり、&lt;strong&gt;先の見通しを持って学習できる&lt;/strong&gt;&lt;/li&gt;
&lt;li&gt;宿題や課題に追われるのではなく、&lt;span style="color: #00800d;"&gt;問題を解きながら内容の理解を深める&lt;/span&gt;余裕が生まれる&lt;/li&gt;
&lt;/ul&gt;
&lt;p&gt;結果的に、&lt;span style="color: #0000ff;"&gt;&lt;strong&gt;学力向上や成績アップ&lt;/strong&gt;&lt;/span&gt;につながります。&lt;/p&gt;
&lt;h3&gt;「とりあえず終わらせる勉強」から脱却するため&lt;/h3&gt;
&lt;p&gt;計画を立てないまま過ごしてしまうと、&lt;/p&gt;
&lt;ul&gt;
&lt;li&gt;宿題が思ったより多く、提出日前日に一夜漬けになる&lt;/li&gt;
&lt;li&gt;内容理解の時間が足りず、&lt;strong&gt;「終わらせること」が目的になってしまう&lt;/strong&gt;&lt;/li&gt;
&lt;/ul&gt;
&lt;p&gt;といった状況になりがちです。これでは、テスト前や次の単元になったときに苦労することになります。&lt;/p&gt;
&lt;p&gt;一方、日々の勉強を&lt;strong&gt;スケジュールに落とし込んで実行&lt;/strong&gt;していけば、&lt;/p&gt;
&lt;ul&gt;
&lt;li&gt;宿題や課題を余裕をもって仕上げられる&lt;/li&gt;
&lt;li&gt;理解に時間をかけられるため、&lt;span style="color: #0000ff;"&gt;知識が定着しやすい&lt;/span&gt;&lt;/li&gt;
&lt;/ul&gt;
&lt;p&gt;というメリットが得られます。&lt;/p&gt;
&lt;h3&gt;中だるみを防ぎ、落ちこぼれを防止するため&lt;/h3&gt;
&lt;p&gt;中高一貫校では、&lt;/p&gt;
&lt;ul&gt;
&lt;li&gt;高校受験がないことによる&lt;strong&gt;気のゆるみ&lt;/strong&gt;&lt;/li&gt;
&lt;li&gt;授業についていけなくなったことがきっかけの&lt;strong&gt;モチベーション低下&lt;/strong&gt;&lt;/li&gt;
&lt;/ul&gt;
&lt;p&gt;などが原因で、&lt;span style="color: #00800d;"&gt;中だるみしやすい&lt;/span&gt;と言われます。中だるみから抜け出せないと、&lt;/p&gt;
&lt;ul&gt;
&lt;li&gt;学習内容がどんどん分からなくなる&lt;/li&gt;
&lt;li&gt;「自分はできない」と自己評価が下がり、さらに勉強が嫌になる&lt;/li&gt;
&lt;/ul&gt;
&lt;p&gt;という悪循環に陥り、&lt;strong&gt;落ちこぼれの原因&lt;/strong&gt;となってしまいます。&lt;/p&gt;
&lt;blockquote&gt;&lt;p&gt;だからこそ、中高一貫校生は「勉強計画」を軸に、&lt;strong&gt;生活リズムと学習リズムを整えていくこと&lt;/strong&gt;が大切なのです。&lt;/p&gt;&lt;/blockquote&gt;
&lt;h2&gt;勉強計画を立てるときの基本姿勢&lt;/h2&gt;
&lt;h3&gt;計画は「一度立てて終わり」ではない&lt;/h3&gt;
&lt;p&gt;まずは、とにかく&lt;strong&gt;一度勉強計画を立ててみる&lt;/strong&gt;ことがスタートです。理想を言えば、&lt;/p&gt;
&lt;ul&gt;
&lt;li&gt;計画通りに毎日勉強が進む&lt;/li&gt;
&lt;li&gt;予定していた内容をすべてこなせる&lt;/li&gt;
&lt;/ul&gt;
&lt;p&gt;のがベストですが、実際には、&lt;/p&gt;
&lt;ul&gt;
&lt;li&gt;体調を崩してしまう日&lt;/li&gt;
&lt;li&gt;急な予定が入る日&lt;/li&gt;
&lt;/ul&gt;
&lt;p&gt;など、計画通りに進まない日も必ず出てきます。&lt;/p&gt;
&lt;p&gt;ここで大事なのは、&lt;/p&gt;
&lt;p&gt;&lt;span style="color: #ff0000;"&gt;&lt;strong&gt;できなかった分を翌日に無理やり詰め込んだり、計画そのものをなかったことにしない&lt;/strong&gt;&lt;/span&gt;ことです。&lt;/p&gt;
&lt;p&gt;当初の計画が崩れてしまったら、&lt;/p&gt;
&lt;ul&gt;
&lt;li&gt;&lt;span style="color: #00800d;"&gt;&lt;strong&gt;新たに現実的な計画を立て直す&lt;/strong&gt;&lt;/span&gt;&lt;/li&gt;
&lt;li&gt;「計画をこなすこと」ではなく&lt;strong&gt;「学力向上・成績アップ」という本来の目的&lt;/strong&gt;を忘れない&lt;/li&gt;
&lt;/ul&gt;
&lt;p&gt;という意識で、柔軟に調整していきましょう。&lt;/p&gt;
&lt;h2&gt;中高一貫校生の勉強計画の立て方&lt;/h2&gt;
&lt;h3&gt;① まずは自分の生活リズムを知る&lt;/h3&gt;
&lt;p&gt;最初のステップは、&lt;span style="color: #0000ff;"&gt;&lt;strong&gt;自分の生活リズムを把握すること&lt;/strong&gt;&lt;/span&gt;です。&lt;/p&gt;
&lt;ul&gt;
&lt;li&gt;起床から就寝までの中で、&lt;strong&gt;勉強に使える時間&lt;/strong&gt;がどれくらいあるか書き出す&lt;/li&gt;
&lt;li&gt;食事・入浴・睡眠など、削るべきでない時間は確保しておく&lt;/li&gt;
&lt;li&gt;部活動・塾・習い事など、曜日によって異なる予定も考慮する&lt;/li&gt;
&lt;/ul&gt;
&lt;p&gt;そのうえで、&lt;/p&gt;
&lt;ul&gt;
&lt;li&gt;&lt;span style="color: #00800d;"&gt;&lt;strong&gt;自分がどれくらいの量を、どれくらいの時間でこなせるのか&lt;/strong&gt;&lt;/span&gt;を把握する&lt;/li&gt;
&lt;li&gt;３時間勉強時間があっても、集中が１時間ごとに切れるなら、「実質の勉強時間」はもう少し短くなる&lt;/li&gt;
&lt;/ul&gt;
&lt;p&gt;といった点にも注意しましょう。&lt;/p&gt;
&lt;p&gt;自分の勉強にかかる時間がよく分からない場合は、&lt;/p&gt;
&lt;p&gt;&lt;span style="color: #00800d;"&gt;&lt;strong&gt;少し多めに時間を見積もって計画を立てる&lt;/strong&gt;&lt;/span&gt;ことで、焦らず取り組むことができます。&lt;/p&gt;
&lt;p&gt;&lt;strong&gt;「集中できる時間」と「こなせる量」を知ることが、無理のない勉強計画を作る前提&lt;/strong&gt;になります。&lt;/p&gt;
&lt;h3&gt;② やるべきことを具体的に洗い出す&lt;/h3&gt;
&lt;p&gt;次に、自分が取り組むべき課題や問題集を、&lt;span style="color: #0000ff;"&gt;&lt;strong&gt;いつまでにどれくらい進める必要があるか&lt;/strong&gt;&lt;/span&gt;整理します。&lt;/p&gt;
&lt;ul&gt;
&lt;li&gt;テスト前２週間で、問題集を１回解くのか、２回解くのか&lt;/li&gt;
&lt;li&gt;教科ごとの宿題や小テスト対策、塾の課題など、すべて書き出す&lt;/li&gt;
&lt;/ul&gt;
&lt;p&gt;たとえば、&lt;/p&gt;
&lt;ul&gt;
&lt;li&gt;「２週間で１冊解き切る」→ １日あたりに必要なページ数を逆算する&lt;/li&gt;
&lt;li&gt;「２回まわす」→ １回目と２回目で、ペース配分を変える&lt;/li&gt;
&lt;/ul&gt;
&lt;p&gt;といった形で、&lt;span style="color: #00800d;"&gt;&lt;strong&gt;クリアすべき期限までに必要な勉強量を、計画段階で具体的に把握&lt;/strong&gt;&lt;/span&gt;しましょう。&lt;/p&gt;
&lt;p&gt;学校の宿題だけでなく塾の宿題などがある場合は、それらも含めて「やるべきこと」を想定しておくことが大切です。&lt;br /&gt;
（宿題の量は毎回異なるので、&lt;strong&gt;少し多めに見積もっておく&lt;/strong&gt;と安心です。）&lt;/p&gt;
&lt;h3&gt;③ テスト前の計画は「量＋質」を意識する&lt;/h3&gt;
&lt;p&gt;テスト期間中は、普段以上に学習量が増えます。そのときはまず、&lt;/p&gt;
&lt;ul&gt;
&lt;li&gt;&lt;span style="color: #00800d;"&gt;&lt;strong&gt;全体としてやらなければならない量を把握する&lt;/strong&gt;&lt;/span&gt;&lt;/li&gt;
&lt;li&gt;教科ごとに、テストまでに１日あたり何ページ・どれくらいの量を進める必要があるかを考える&lt;/li&gt;
&lt;/ul&gt;
&lt;p&gt;そうすることで、&lt;span style="color: #00800d;"&gt;&lt;strong&gt;どれだけ勉強時間を確保すべきかを具体的にイメージ&lt;/strong&gt;&lt;/span&gt;しやすくなります。&lt;/p&gt;
&lt;p&gt;ここで&lt;strong&gt;注意が必要&lt;/strong&gt;なのは、&lt;/p&gt;
&lt;p&gt;&lt;span style="color: #ff0000;"&gt;&lt;strong&gt;テスト前は、単に課題をこなすだけでは不十分&lt;/strong&gt;&lt;/span&gt;という点です。&lt;/p&gt;
&lt;ul&gt;
&lt;li&gt;苦手な分野を集中的に学習する時間&lt;/li&gt;
&lt;li&gt;問題を１度だけでなく、&lt;strong&gt;何度も繰り返し解く反復練習の時間&lt;/strong&gt;&lt;/li&gt;
&lt;li&gt;暗記に専念する時間&lt;/li&gt;
&lt;/ul&gt;
&lt;p&gt;など、&lt;strong&gt;「テスト対策として必要な時間」&lt;/strong&gt;もきちんと見込んでおく必要があります。&lt;/p&gt;
&lt;p&gt;つまり、&lt;/p&gt;
&lt;ul&gt;
&lt;li&gt;提出物を終わらせる時間&lt;/li&gt;
&lt;li&gt;テストで点を取るための対策時間&lt;/li&gt;
&lt;/ul&gt;
&lt;p&gt;の両方を考慮したうえで、勉強計画を立てることが大切です。&lt;/p&gt;
&lt;h3&gt;④ 計画を立てたら必ず「見直し」をする&lt;/h3&gt;
&lt;p&gt;一通り勉強計画を立てたら、&lt;span style="color: #0000ff;"&gt;&lt;strong&gt;必ず自分で見直し&lt;/strong&gt;&lt;/span&gt;ましょう。&lt;/p&gt;
&lt;ul&gt;
&lt;li&gt;１日の勉強量が、自分のペースを明らかに超えていないか&lt;/li&gt;
&lt;li&gt;部活や塾のある日にも実行可能な内容か&lt;/li&gt;
&lt;/ul&gt;
&lt;p&gt;計画を立てているときは、やる気が高まっているため、&lt;/p&gt;
&lt;ul&gt;
&lt;li&gt;「これくらいならできるはず」と、量を多く設定しすぎる&lt;/li&gt;
&lt;li&gt;現実的にはクリアできないハードルを自分で作ってしまう&lt;/li&gt;
&lt;/ul&gt;
&lt;p&gt;ことがよくあります。&lt;/p&gt;
&lt;p&gt;その結果、&lt;/p&gt;
&lt;ul&gt;
&lt;li&gt;最初の数日で計画が破綻する&lt;/li&gt;
&lt;li&gt;「どうせできない」と自己嫌悪になり、勉強自体が嫌になる&lt;/li&gt;
&lt;/ul&gt;
&lt;p&gt;という悪循環に陥ってしまいます。&lt;/p&gt;
&lt;p&gt;&lt;strong&gt;「自分が本当に取り組める内容かどうか」&lt;/strong&gt;を冷静に見直し、必要であれば、&lt;/p&gt;
&lt;ul&gt;
&lt;li&gt;１日の量を減らす&lt;/li&gt;
&lt;li&gt;期間を少し延ばす&lt;/li&gt;
&lt;/ul&gt;
&lt;p&gt;などして、&lt;strong&gt;現実的な計画に立て直すこと&lt;/strong&gt;が重要です。&lt;/p&gt;
&lt;h3&gt;⑤ 勉強計画に基づいて実行し、日々調整する&lt;/h3&gt;
&lt;p&gt;あとは、自分の立てた計画に基づいて実行していきます。&lt;/p&gt;
&lt;ul&gt;
&lt;li&gt;「今日は何をどこまでやるか」が分かっているので、&lt;strong&gt;迷わず勉強に取りかかれる&lt;/strong&gt;&lt;/li&gt;
&lt;li&gt;１日に必要な勉強量が把握できている分、&lt;strong&gt;心に余裕を持って学習を進められる&lt;/strong&gt;&lt;/li&gt;
&lt;/ul&gt;
&lt;p&gt;無理に睡眠時間や生活リズムを崩すのではなく、&lt;/p&gt;
&lt;ul&gt;
&lt;li&gt;勉強すべき時間にはしっかり集中する&lt;/li&gt;
&lt;li&gt;自分のペースを大きく乱さない範囲で継続する&lt;/li&gt;
&lt;/ul&gt;
&lt;p&gt;ことを意識すると、&lt;span style="color: #0000ff;"&gt;&lt;strong&gt;学力向上・成績アップにつながりやすくなります&lt;/strong&gt;&lt;/span&gt;。&lt;/p&gt;
&lt;p&gt;&lt;span style="color: #0000ff;"&gt;&lt;strong&gt;無理な勉強計画ではなく、「達成できる計画」を毎日コツコツとこなしていくこと&lt;/strong&gt;&lt;/span&gt;が、勉強としっかり向き合える環境づくりにつながります。&lt;/p&gt;
&lt;h2&gt;当塾での取り組み：中高一貫校専門の個別指導&lt;/h2&gt;
&lt;p&gt;当塾は&lt;strong&gt;中高一貫校専門塾&lt;/strong&gt;として、完全１対１の個別指導で、&lt;/p&gt;
&lt;ul&gt;
&lt;li&gt;中高一貫校のテキスト対策&lt;/li&gt;
&lt;li&gt;定期試験対策&lt;/li&gt;
&lt;/ul&gt;
&lt;p&gt;などの講座を展開しています。完全オーダーメイドの授業については、&lt;strong&gt;&lt;a href="https://juku-escot.com/kouza/" target="_blank" rel="noopener"&gt;コチラ&lt;/a&gt;&lt;/strong&gt;をご覧ください。&lt;/p&gt;
&lt;h3&gt;教室授業と同様の内容をオンラインでも受講可能&lt;/h3&gt;
&lt;p&gt;教室での授業のほか、&lt;span style="color: #ff0000;"&gt;同様の授業を&lt;strong&gt;&lt;a style="color: #ff0000;" href="https://juku-escot.com/online/" target="_blank" rel="noopener"&gt;オンライン&lt;/a&gt;&lt;/strong&gt;でも受講可能&lt;/span&gt;です。&lt;/p&gt;
&lt;ul&gt;
&lt;li&gt;通塾の必要がなく、時間と体力のロスを減らせる&lt;/li&gt;
&lt;li&gt;自宅などの&lt;strong&gt;慣れた環境&lt;/strong&gt;で授業を受けられる&lt;/li&gt;
&lt;li&gt;全国どこからでも中高一貫校専門の指導を受けられる&lt;/li&gt;
&lt;/ul&gt;
&lt;p&gt;オンライン授業の詳細は、&lt;span style="color: #ff0000;"&gt;&lt;strong&gt;&lt;a style="color: #ff0000;" href="https://juku-escot.com/online/" target="_blank" rel="noopener"&gt;コチラ&lt;/a&gt;&lt;/strong&gt;&lt;/span&gt;をご覧ください。&lt;/p&gt;
&lt;h3&gt;中高一貫校で採用されている教材への対応&lt;/h3&gt;
&lt;p&gt;当塾では、中高一貫校で多く採用されている教材にも対応しています。&lt;/p&gt;
&lt;ul&gt;
&lt;li&gt;英語：&lt;strong&gt;&lt;a href="https://juku-escot.com/progress/" target="_blank" rel="noopener"&gt;プログレス対策&lt;/a&gt;&lt;/strong&gt;・&lt;strong&gt;&lt;a href="https://juku-escot.com/newtreasure/" target="_blank" rel="noopener"&gt;ニュートレジャー対策&lt;/a&gt;&lt;/strong&gt;・&lt;strong&gt;&lt;a href="https://juku-escot.com/birdland/" target="_blank" rel="noopener"&gt;バードランド対策&lt;/a&gt;&lt;/strong&gt;&lt;/li&gt;
&lt;li&gt;数学：&lt;strong&gt;&lt;a href="https://juku-escot.com/taikeisuugaku/" target="_blank" rel="noopener"&gt;体系数学対策&lt;/a&gt;&lt;/strong&gt;&lt;/li&gt;
&lt;/ul&gt;
&lt;p&gt;さらに、学習状況に合わせて、&lt;/p&gt;
&lt;ul&gt;
&lt;li&gt;学校の授業の予習がメインの&lt;strong&gt;先取りコース&lt;/strong&gt;&lt;/li&gt;
&lt;li&gt;学校の進度に合わせて補強する&lt;strong&gt;フォローアップコース&lt;/strong&gt;&lt;/li&gt;
&lt;/ul&gt;
&lt;p&gt;を用意し、１人１人に合わせた&lt;span style="color: #ff0000;"&gt;&lt;strong&gt;完全オーダーメイドの授業&lt;/strong&gt;&lt;/span&gt;を進めてまいります。&lt;/p&gt;
&lt;h2&gt;まとめ：無理のない勉強計画で中高一貫校生活を充実させる&lt;/h2&gt;
&lt;p&gt;中高一貫校は、授業のスピードが速く内容も濃いため、&lt;strong&gt;勉強計画を立てて学習に向き合うことが必須&lt;/strong&gt;です。&lt;/p&gt;
&lt;ul&gt;
&lt;li&gt;授業についていくためにも、学力アップのためにも、&lt;strong&gt;家庭学習の質と量&lt;/strong&gt;が重要&lt;/li&gt;
&lt;li&gt;まずは自分の生活リズムと集中できる時間を知り、&lt;span style="color: #00800d;"&gt;&lt;strong&gt;自分に合った計画&lt;/strong&gt;&lt;/span&gt;を立てる&lt;/li&gt;
&lt;li&gt;やるべきことを整理し、テスト前には「課題＋テスト対策」の両方を見据えて計画する&lt;/li&gt;
&lt;li&gt;計画は立てっぱなしにせず、&lt;span style="color: #0000ff;"&gt;&lt;strong&gt;見直し・調整をしながら継続&lt;/strong&gt;&lt;/span&gt;する&lt;/li&gt;
&lt;li&gt;無理な計画ではなく、&lt;strong&gt;「達成できる計画」をコツコツ積み重ねること&lt;/strong&gt;が、中だるみ防止と成績アップの近道&lt;/li&gt;
&lt;/ul&gt;
&lt;p&gt;&lt;span style="color: #ff0000;"&gt;&lt;strong&gt;無理のない、自分に合わせた勉強計画&lt;/strong&gt;&lt;/span&gt;を立てて、毎日の学習を少しずつ積み上げていきましょう。家庭学習の姿勢が整えば、中高一貫校での６年間をより充実したものにしていくことができます。&lt;/p&gt;
&lt;div class="alert alert-primary p-3 mt-4" role="alert"&gt;
&lt;p class="mb-2"&gt;&lt;strong&gt;戦略なき学習計画を放置すれば、合格のチャンスは永遠に失われます。&lt;/strong&gt;&lt;/p&gt;
&lt;p class="mb-1"&gt;自己流の誤った学習順序が固定化されると、本番で奪えるはずの部分点をことごとく失い、不合格という形で合計点に跳ね返る致命的な打撃を受けることになります。&lt;/p&gt;
&lt;p class="mb-3"&gt;計画が成果に結びつかず点数が伸びない最大の理由は、一重に判断軸の未固定にあります。&lt;/p&gt;
&lt;div class="d-grid gap-2"&gt;
    &lt;a class="btn btn-primary btn-lg" href="https://juku-escot.com/examination/"&gt;合格から逆算した具体的試験対策を確認する&lt;/a&gt;&lt;br /&gt;
    &lt;a class="btn btn-outline-primary btn-lg" href="https://juku-escot.com/school/"&gt;ESCOTの指導システムと合格への全体像を見る&lt;/a&gt;
  &lt;/div&gt;
&lt;hr class="my-3"&gt;
&lt;div class="d-flex flex-column gap-1"&gt;
    &lt;a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href="https://juku-escot.com/contact/"&gt;体験授業・個別相談の予約フォーム&lt;/a&gt;
  &lt;/div&gt;
&lt;/div&gt;
&lt;section class="veu_cta" id="veu_cta-494"&gt;&lt;h1 class="cta_title"&gt;講座案内：受験対策　難関私大対策講座【英語・数学・国語】&lt;/h1&gt;&lt;div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/&gt;基本的な英語の学力があれば合格点がとれる大学群ですが、近年の傾向として合格点が高くなりがちであるので、精度の高い学力を養うことが目標になります。
&lt;br /&gt;
&lt;br /&gt;【数学】
&lt;br /&gt; 基本レベルの問題から入試標準レベルの典型問題までを解答できる力を養うことを目指します。
&lt;br /&gt;
&lt;br /&gt;【国語】
&lt;br /&gt;どの学校でも使える、どんな文章にでも通用する普遍的な解法を伝達していきます。そして、演習と解説を通じてそれを使いこなす訓練をしていきます。&lt;/div&gt;&lt;div class="cta_body_link"&gt;&lt;a href="https://juku-escot.com/examination/" class="btn btn-primary btn-block btn-lg" target="_blank"&gt;受験対策　難関私大対策講座【英語・数学・国語】&lt;/a&gt;&lt;/div&gt;&lt;/div&gt;&lt;!--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</si>
  <si>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https://juku-escot.com/purpose/
【検出された不自然ワード】
- 型
- 手順
- 導線
- 設計
【本文】
------
&lt;h2&gt;指導方針&lt;/h2&gt;
&lt;p&gt;&amp;nbsp;&lt;/p&gt;
&lt;p&gt;「中高一貫校専門塾エスコット(Escot)～定期試験対策から大学受験指導まで～」&lt;/p&gt;
&lt;p&gt;教科ごとの指導方針です。ご一読いただけますと幸いです。&lt;/p&gt;
&lt;p&gt;&amp;nbsp;&lt;/p&gt;
&lt;p&gt;&lt;!-- 追記：入口SPとしての不足補完（選び方／比較／FAQ） --&gt;&lt;/p&gt;
&lt;h3&gt;どの指導方針から読めばよいか（迷ったときの目安）&lt;/h3&gt;
&lt;p&gt;中高一貫校は進度が速く、教科ごとに「つまずき方」が異なります。まずは今の課題に近い教科から、指導方針を確認してください。&lt;/p&gt;
&lt;div class="rounded" style="background-color: whitesmoke; padding: 10px;"&gt;&lt;strong&gt;読む順番の目安&lt;/strong&gt;&lt;br /&gt;
・定期試験の失点が大きい教科（英語/数学/国語）&lt;br /&gt;
・先取りが必要か／フォローが必要か（授業進度と理解度のズレ）&lt;br /&gt;
・高校内容（高1〜）の比重が増えているか（大学受験を見据える段階か）&lt;/div&gt;
&lt;h3&gt;教科別：よくある悩みと到達目標&lt;/h3&gt;
&lt;div class="table-responsive mb-3"&gt;
&lt;table class="table table-bordered table-hover align-middle mb-0"&gt;
&lt;thead style="background-color: #f5f5f5;"&gt;
&lt;tr class="text-center"&gt;
&lt;th style="width: 20%;"&gt;教科&lt;/th&gt;
&lt;th style="width: 40%;"&gt;よくある悩み（例）&lt;/th&gt;
&lt;th style="width: 40%;"&gt;指導方針で確認できること&lt;/th&gt;
&lt;/tr&gt;
&lt;/thead&gt;
&lt;tbody&gt;
&lt;tr&gt;
&lt;td class="text-center"&gt;&lt;strong&gt;英語&lt;/strong&gt;&lt;/td&gt;
&lt;td&gt;・教科書が難しくなり、訳が曖昧なまま進む&lt;br /&gt;
・文法/語彙が抜けて長文が読めない&lt;br /&gt;
・定期試験は取れるが模試で伸びない&lt;/td&gt;
&lt;td&gt;・語彙/文法/構造把握の優先順位&lt;br /&gt;
・読解〜答案化（和訳/英作文）の型&lt;br /&gt;
・受験を見据えた「思考力」の作り方&lt;/td&gt;
&lt;/tr&gt;
&lt;tr&gt;
&lt;td class="text-center"&gt;&lt;strong&gt;数学&lt;/strong&gt;&lt;/td&gt;
&lt;td&gt;・授業の進度が速く、演習不足で定着しない&lt;br /&gt;
・解法暗記で応用に対応できない&lt;br /&gt;
・ミスが多く点が安定しない&lt;/td&gt;
&lt;td&gt;・先取り/フォローの設計（単元の積み残しを作らない）&lt;br /&gt;
・典型→応用への上げ方&lt;br /&gt;
・条件整理/答案手順の徹底&lt;/td&gt;
&lt;/tr&gt;
&lt;tr&gt;
&lt;td class="text-center"&gt;&lt;strong&gt;国語&lt;/strong&gt;&lt;/td&gt;
&lt;td&gt;・現代文の勉強法が分からない&lt;br /&gt;
・記述で点が取れない／根拠が曖昧&lt;br /&gt;
・定期試験は何を覚えるべきか迷う&lt;/td&gt;
&lt;td&gt;・本文処理/設問処理/記述の改善ポイント&lt;br /&gt;
・定期試験で点が安定する進め方&lt;br /&gt;
・受験国語としての再現性の作り方&lt;/td&gt;
&lt;/tr&gt;
&lt;/tbody&gt;
&lt;/table&gt;
&lt;/div&gt;
&lt;h3&gt;よくある質問（FAQ）&lt;/h3&gt;
&lt;div class="rounded" style="background-color: whitesmoke; padding: 10px;"&gt;&lt;strong&gt;Q. 先取りとフォローアップ、どちらが向いていますか。&lt;/strong&gt;&lt;br /&gt;
A. 学校の進度より前に進めて余裕を作りたい場合は先取り、授業内容の理解が曖昧で定期試験に直結しにくい場合はフォローアップが目安です。まずは教科別の指導方針で「どこを重視するか」を確認してください。&lt;strong&gt;Q. 定期試験対策と大学受験対策は両立できますか。&lt;/strong&gt;&lt;br /&gt;
A. 中高一貫校では、定期試験で扱う範囲そのものが受験につながることも多い一方、思考手順や答案化の型が不足すると伸びが止まります。指導方針では、その「型」をどう作るかを確認できます。&lt;strong&gt;Q. どのページを見れば、塾の考え方が一番分かりますか。&lt;/strong&gt;&lt;br /&gt;
A. まずはこのページから教科別の指導方針（英語/数学/国語）を読み、次に必要に応じて講座案内・受講導線をご確認ください。&lt;/p&gt;
&lt;/div&gt;
&lt;p&gt;&lt;!-- [ /.vkExUnit_cta_body ] --&gt;&lt;/p&gt;
&lt;p&gt;&lt;a href="https://juku-escot.com/english/"&gt;&lt;img decoding="async" class="alignnone size-medium wp-image-210" src="https://juku-escot.com/wp/wp-content/uploads/2019/03/英語指導方針-300x52.png" alt="" width="300" height="52" srcset="https://juku-escot.com/wp-content/uploads/2019/03/英語指導方針-300x52.png 300w, https://juku-escot.com/wp-content/uploads/2019/03/英語指導方針-768x134.png 768w, https://juku-escot.com/wp-content/uploads/2019/03/英語指導方針-1024x179.png 1024w, https://juku-escot.com/wp-content/uploads/2019/03/英語指導方針.png 1459w" sizes="(max-width: 300px) 100vw, 300px" /&gt;&lt;/a&gt;&lt;/p&gt;
&lt;p&gt;&lt;a href="https://juku-escot.com/mathematics/"&gt;&lt;img decoding="async" class="alignnone size-medium wp-image-211" src="https://juku-escot.com/wp/wp-content/uploads/2019/03/数学指導方針-300x52.png" alt="" width="300" height="52" srcset="https://juku-escot.com/wp-content/uploads/2019/03/数学指導方針-300x52.png 300w, https://juku-escot.com/wp-content/uploads/2019/03/数学指導方針-768x134.png 768w, https://juku-escot.com/wp-content/uploads/2019/03/数学指導方針-1024x179.png 1024w, https://juku-escot.com/wp-content/uploads/2019/03/数学指導方針.png 1459w" sizes="(max-width: 300px) 100vw, 300px" /&gt;&lt;/a&gt;&lt;/p&gt;
&lt;p&gt;&lt;a href="https://juku-escot.com/japanese/"&gt;&lt;img decoding="async" class="alignnone wp-image-212 size-medium" src="https://juku-escot.com/wp/wp-content/uploads/2019/03/国語指導方針-300x52.png" alt="" width="300" height="52" srcset="https://juku-escot.com/wp-content/uploads/2019/03/国語指導方針-300x52.png 300w, https://juku-escot.com/wp-content/uploads/2019/03/国語指導方針-768x134.png 768w, https://juku-escot.com/wp-content/uploads/2019/03/国語指導方針-1024x179.png 1024w, https://juku-escot.com/wp-content/uploads/2019/03/国語指導方針.png 1459w" sizes="(max-width: 300px) 100vw, 300px" /&gt;&lt;/a&gt;&lt;/p&gt;
&lt;section class="veu_cta" id="veu_cta-496"&gt;&lt;h1 class="cta_title"&gt;講座案内：受験対策　薬学部対策講座【数学】&lt;/h1&gt;&lt;div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image_exist"&gt;【数学】
&lt;br /&gt;薬学部など、数学ⅠAⅡBで受験する理系の受験生のための講座です。 全範囲の基本をしっかり押さえた上で、目指す大学のレベルに合わせた指導をさせていただきます。&lt;/div&gt;&lt;div class="cta_body_link"&gt;&lt;a href="https://juku-escot.com/examination/" class="btn btn-primary btn-block btn-lg" target="_blank"&gt;受験対策　薬学部対策講座【数学】&lt;/a&gt;&lt;/div&gt;&lt;/div&gt;&lt;!--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</si>
  <si>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https://jukureiwa.com/tips/honka_koumin/
【検出された不自然ワード】
- 崩れ
- 型
- 迷い
- 手順
- 最短
【本文】
------
&lt;h2&gt;公民の学習カリキュラム（本科：公民）&lt;/h2&gt;
&lt;p&gt;公民は「暗記が多い科目」に見えますが、入試で点が取れるかどうかは、暗記量よりも&lt;span class="blank"&gt;順番&lt;/span&gt;と&lt;span class="blank"&gt;説明できる深さ&lt;/span&gt;で決まります。用語を一問一答で覚えても、設問が「理由」「比較」「資料読み取り」になると崩れるのは、制度の目的（何のための仕組みか）が頭の中でつながっていないからです。&lt;/p&gt;
&lt;p&gt;このページは、子どもが自分で学習に使えるように、各単元を「理解→暗記→確認→演習」に分解してまとめたものです。本文中の空欄は、タップで答えが出ます。まずは答えを隠して読み、言えるかどうかで理解の完成度を判定してください。&lt;/p&gt;
&lt;h2&gt;公民の全体像（最初に作る地図）&lt;/h2&gt;
&lt;p&gt;公民は次の順番でつながっています。①憲法・人権（国が守る土台）→②政治（三権分立と国のしくみ）→③選挙（民意の反映）→④地方自治（身近な政治）→⑤財政・社会保障（お金と生活）→⑥国際社会（国と国の関係）。&lt;/p&gt;
&lt;p class="koumin-core"&gt;日本国憲法の三原則は、&lt;span class="blank"&gt;国民主権&lt;/span&gt;、&lt;span class="blank"&gt;基本的人権の尊重&lt;/span&gt;、&lt;span class="blank"&gt;平和主義&lt;/span&gt;です。公民は、どの単元でもこの三原則に戻って説明できるように学びます。&lt;/p&gt;
&lt;h2&gt;家庭で伸ばす学習サイクル（1単元15〜30分で回す）&lt;/h2&gt;
&lt;ul&gt;
&lt;li&gt;理解：この制度は「何を守る／何を決める／何を防ぐ」ためかを一文で言う。&lt;/li&gt;
&lt;li&gt;暗記：必要語句だけを覚える（全部を覚えようとしない）。&lt;/li&gt;
&lt;li&gt;確認：空欄を見て口で言う。言えない語は復習リストに戻す。&lt;/li&gt;
&lt;/ul&gt;
&lt;p&gt;公民は「ノートを増やす」より、「短く説明できるか」で完成度を判定する方が確実に伸びます。用語を見て20秒で説明できないものは、覚えたつもりでも未完成です。&lt;/p&gt;
&lt;h2&gt;① 憲法・基本的人権（公民の土台）&lt;/h2&gt;
&lt;p&gt;この単元のゴールは、用語暗記ではなく「憲法は何のためにあるか」「人権は何を守るか」を短く説明できることです。ここが固まると、政治・選挙・地方自治・財政の問題が“目的から逆算して”解けるようになります。&lt;/p&gt;
&lt;h3&gt;1) 憲法の役割（最重要の一文）&lt;/h3&gt;
&lt;p class="koumin-core"&gt;憲法は、&lt;span class="blank"&gt;国家権力&lt;/span&gt;を&lt;span class="blank"&gt;縛り&lt;/span&gt;、&lt;span class="blank"&gt;国民&lt;/span&gt;の&lt;span class="blank"&gt;権利&lt;/span&gt;を守るための&lt;span class="blank"&gt;最高法規&lt;/span&gt;です。&lt;/p&gt;
&lt;p&gt;ここが言えると、三権分立や違憲審査の意味が「ただの暗記」ではなく「なぜ必要か」に変わります。&lt;/p&gt;
&lt;h3&gt;2) 基本的人権（区分は“具体例”とセット）&lt;/h3&gt;
&lt;p&gt;区分名だけ暗記すると忘れます。必ず「具体例が1つ言える」形にします。&lt;/p&gt;
&lt;ul&gt;
&lt;li&gt;&lt;strong&gt;&lt;span class="blank"&gt;自由権&lt;/span&gt;&lt;/strong&gt;：国家からの不当な干渉を防ぐ（思想・信教・表現、職業選択、住居移転など）。&lt;/li&gt;
&lt;li&gt;&lt;strong&gt;&lt;span class="blank"&gt;平等権&lt;/span&gt;&lt;/strong&gt;：差別をしない（&lt;span class="blank"&gt;法の下の平等&lt;/span&gt;など）。&lt;/li&gt;
&lt;li&gt;&lt;strong&gt;&lt;span class="blank"&gt;社会権&lt;/span&gt;&lt;/strong&gt;：人間らしく生きるための保障（&lt;span class="blank"&gt;生存権&lt;/span&gt;、教育を受ける権利など）。&lt;/li&gt;
&lt;li&gt;&lt;strong&gt;&lt;span class="blank"&gt;参政権&lt;/span&gt;&lt;/strong&gt;：政治に参加する（選挙権・被選挙権）。&lt;/li&gt;
&lt;li&gt;&lt;strong&gt;&lt;span class="blank"&gt;請求権&lt;/span&gt;&lt;/strong&gt;：権利侵害を回復する（裁判を受ける権利、国家賠償請求など）。&lt;/li&gt;
&lt;/ul&gt;
&lt;h3&gt;3) 公共の福祉（頻出語を“使える日本語”に）&lt;/h3&gt;
&lt;p class="koumin-core"&gt;&lt;span class="blank"&gt;公共の福祉&lt;/span&gt;とは、人権同士がぶつかるときに、社会全体の利益のために一定の制限が認められる考え方です。入試で通る説明は「&lt;span class="blank"&gt;人権同士の調整&lt;/span&gt;」まで言えることです。&lt;/p&gt;
&lt;h3&gt;4) 三大義務（財政につなげる）&lt;/h3&gt;
&lt;p&gt;三大義務は&lt;span class="blank"&gt;教育&lt;/span&gt;・&lt;span class="blank"&gt;勤労&lt;/span&gt;・&lt;span class="blank"&gt;納税&lt;/span&gt;です。特に納税は、後の財政単元で「税がなぜ必要か」に直結します。&lt;/p&gt;
&lt;h3&gt;この単元の確認（口で言えるか）&lt;/h3&gt;
&lt;ul&gt;
&lt;li class="koumin-core"&gt;憲法は&lt;span class="blank"&gt;国家権力&lt;/span&gt;を縛り、国民の権利を守るための&lt;span class="blank"&gt;最高法規&lt;/span&gt;である。&lt;/li&gt;
&lt;li class="koumin-core"&gt;公共の福祉は、&lt;span class="blank"&gt;人権同士の調整&lt;/span&gt;の考え方である。&lt;/li&gt;
&lt;li class="koumin-core"&gt;生存権は&lt;span class="blank"&gt;社会権&lt;/span&gt;の一つである。&lt;/li&gt;
&lt;/ul&gt;
&lt;h2&gt;② 政治のしくみ（三権分立・国会・内閣・裁判所）&lt;/h2&gt;
&lt;p&gt;この単元のゴールは「担当の暗記」ではなく、「なぜ分けるのか」「どうやって暴走を防ぐのか」を説明できることです。つまり&lt;span class="blank"&gt;チェック機能&lt;/span&gt;まで言えれば、入試は安定します。&lt;/p&gt;
&lt;h3&gt;1) 三権分立（担当を最短で固める）&lt;/h3&gt;
&lt;p class="koumin-core"&gt;国会は&lt;span class="blank"&gt;立法権&lt;/span&gt;、内閣は&lt;span class="blank"&gt;行政権&lt;/span&gt;、裁判所は&lt;span class="blank"&gt;司法権&lt;/span&gt;を担当します。&lt;/p&gt;
&lt;h3&gt;2) “チェック機能”が得点源（ここまで必ず）&lt;/h3&gt;
&lt;ul&gt;
&lt;li&gt;国会は内閣をチェックできる（&lt;span class="blank"&gt;国政調査&lt;/span&gt;、内閣の責任を問う、など）。&lt;/li&gt;
&lt;li&gt;裁判所は憲法を守る（&lt;span class="blank"&gt;違憲審査&lt;/span&gt;で、法律や命令が憲法に反しないか判断する）。&lt;/li&gt;
&lt;/ul&gt;
&lt;p class="koumin-core"&gt;三権分立は、権力の&lt;span class="blank"&gt;集中&lt;/span&gt;を防ぎ、互いに&lt;span class="blank"&gt;監視&lt;/span&gt;して暴走を防ぐ仕組みです。&lt;/p&gt;
&lt;h3&gt;3) 国会（「何を決める場所か」を押さえる）&lt;/h3&gt;
&lt;p&gt;国会は法律を作るだけの場所ではありません。「国の方向」を決める重要事項を扱います。&lt;/p&gt;
&lt;ul&gt;
&lt;li&gt;法律をつくる。&lt;/li&gt;
&lt;li&gt;&lt;span class="blank"&gt;予算&lt;/span&gt;を審議して議決する（お金の使い道を決める）。&lt;/li&gt;
&lt;li&gt;&lt;span class="blank"&gt;条約&lt;/span&gt;を承認する（国の約束を認める）。&lt;/li&gt;
&lt;li&gt;内閣総理大臣を&lt;span class="blank"&gt;指名&lt;/span&gt;する。&lt;/li&gt;
&lt;/ul&gt;
&lt;p&gt;また国会は二院制（衆議院・参議院）です。二つの議院で審議することで、急な決定を防ぎ、慎重に話し合う狙いがあります。&lt;/p&gt;
&lt;h3&gt;4) 内閣（「決めたことを実行する側」）&lt;/h3&gt;
&lt;p&gt;内閣は、国会で決まった法律や予算を実行して国を動かします。外交や行政の中心です。&lt;/p&gt;
&lt;p class="koumin-core"&gt;&lt;span class="blank"&gt;議院内閣制&lt;/span&gt;とは、内閣が国会に対して連帯して責任を負う仕組みです。首相は国会が&lt;span class="blank"&gt;指名&lt;/span&gt;し、国会は内閣の責任を問えます。&lt;/p&gt;
&lt;h3&gt;5) 裁判所（「憲法を守る」役割まで）&lt;/h3&gt;
&lt;p&gt;裁判所は争いを法律に基づいて判断します。さらに、憲法を守る役割があります。&lt;/p&gt;
&lt;p class="koumin-core"&gt;&lt;span class="blank"&gt;違憲審査&lt;/span&gt;とは、法律や命令が憲法に反しないかを裁判所が判断することです。&lt;/p&gt;
&lt;h3&gt;この単元の確認（口で言えるか）&lt;/h3&gt;
&lt;ul&gt;
&lt;li class="koumin-core"&gt;国会は&lt;span class="blank"&gt;立法権&lt;/span&gt;、内閣は&lt;span class="blank"&gt;行政権&lt;/span&gt;、裁判所は&lt;span class="blank"&gt;司法権&lt;/span&gt;を担当する。&lt;/li&gt;
&lt;li class="koumin-core"&gt;三権分立は権力の&lt;span class="blank"&gt;集中&lt;/span&gt;を防ぐ仕組みである。&lt;/li&gt;
&lt;li class="koumin-core"&gt;裁判所は&lt;span class="blank"&gt;違憲審査&lt;/span&gt;を行い憲法を守る。&lt;/li&gt;
&lt;/ul&gt;
&lt;h2&gt;③ 選挙（用語→比較→資料の順で固める）&lt;/h2&gt;
&lt;p&gt;選挙は「用語」だけでなく「制度の長所短所」「民意の反映のされ方」「資料から読み取る力」が問われます。ここは二つの軸で整理すると崩れません。軸は&lt;span class="blank"&gt;民意の反映&lt;/span&gt;と&lt;span class="blank"&gt;政治の安定&lt;/span&gt;です。&lt;/p&gt;
&lt;h3&gt;1) 選挙の四原則（短く言える形に）&lt;/h3&gt;
&lt;ul&gt;
&lt;li&gt;&lt;strong&gt;&lt;span class="blank"&gt;普通選挙&lt;/span&gt;&lt;/strong&gt;：一定年齢の国民に広く選挙権がある。&lt;/li&gt;
&lt;li&gt;&lt;strong&gt;&lt;span class="blank"&gt;平等選挙&lt;/span&gt;&lt;/strong&gt;：一人一票で価値が等しい。&lt;/li&gt;
&lt;li&gt;&lt;strong&gt;&lt;span class="blank"&gt;直接選挙&lt;/span&gt;&lt;/strong&gt;：代表者を国民が直接選ぶ。&lt;/li&gt;
&lt;li&gt;&lt;strong&gt;&lt;span class="blank"&gt;秘密選挙&lt;/span&gt;&lt;/strong&gt;：投票内容が他人に知られない。&lt;/li&gt;
&lt;/ul&gt;
&lt;h3&gt;2) 小選挙区制と比例代表制（“反映”と“安定”で覚える）&lt;/h3&gt;
&lt;ul&gt;
&lt;li class="koumin-core"&gt;&lt;span class="blank"&gt;小選挙区制&lt;/span&gt;：政治が&lt;span class="blank"&gt;安定&lt;/span&gt;しやすい一方、&lt;span class="blank"&gt;死票&lt;/span&gt;が増え、民意の反映が偏りやすい。&lt;/li&gt;
&lt;li class="koumin-core"&gt;&lt;span class="blank"&gt;比例代表制&lt;/span&gt;：民意を&lt;span class="blank"&gt;反映&lt;/span&gt;しやすい一方、政治が不安定になりやすい。&lt;/li&gt;
&lt;/ul&gt;
&lt;p&gt;「どちらが良いか」ではなく、「状況により向き不向きがある」と整理できると、比較問題で強くなります。&lt;/p&gt;
&lt;h3&gt;3) 衆議院と参議院（数字より役割で理解）&lt;/h3&gt;
&lt;p class="koumin-core"&gt;衆議院は任期&lt;span class="blank"&gt;4年&lt;/span&gt;で&lt;span class="blank"&gt;解散&lt;/span&gt;があり、民意を反映しやすい。参議院は任期&lt;span class="blank"&gt;6年&lt;/span&gt;で、&lt;span class="blank"&gt;3年&lt;/span&gt;ごとに半数改選、解散がない。短期の民意と長期の安定、という対比で覚える。&lt;/p&gt;
&lt;h3&gt;この単元の確認（口で言えるか）&lt;/h3&gt;
&lt;ul&gt;
&lt;li class="koumin-core"&gt;投票内容が他人に知られない選挙を&lt;span class="blank"&gt;秘密選挙&lt;/span&gt;という。&lt;/li&gt;
&lt;li class="koumin-core"&gt;小選挙区制は政治が&lt;span class="blank"&gt;安定&lt;/span&gt;しやすいが、&lt;span class="blank"&gt;死票&lt;/span&gt;が増えやすい。&lt;/li&gt;
&lt;li class="koumin-core"&gt;参議院は任期&lt;span class="blank"&gt;6年&lt;/span&gt;で、解散がない。&lt;/li&gt;
&lt;/ul&gt;
&lt;h2&gt;④ 地方自治（身近な政治を“参加”で理解する）&lt;/h2&gt;
&lt;p&gt;地方自治は用語が多い単元ですが、軸ははっきりしています。①住民が政治に参加できること、②国とは別に地方にも政治の主体があること。この二本が分かれば、二元代表制や財源も理解になります。&lt;/p&gt;
&lt;h3&gt;1) 住民自治と団体自治（混ぜない）&lt;/h3&gt;
&lt;p class="koumin-core"&gt;&lt;span class="blank"&gt;住民自治&lt;/span&gt;：住民が選挙などを通して地域の政治に参加すること。 &lt;span class="blank"&gt;団体自治&lt;/span&gt;：国から独立した団体として地方公共団体が自分で仕事を進めること。&lt;/p&gt;
&lt;h3&gt;2) 地方公共団体（都道府県と市町村）&lt;/h3&gt;
&lt;p class="koumin-core"&gt;&lt;span class="blank"&gt;地方公共団体&lt;/span&gt;には&lt;span class="blank"&gt;都道府県&lt;/span&gt;と&lt;span class="blank"&gt;市町村&lt;/span&gt;がある。都道府県は広域の仕事、市町村は身近な仕事、というイメージで整理する。&lt;/p&gt;
&lt;h3&gt;3) 二元代表制（首長と議会の関係）&lt;/h3&gt;
&lt;p class="koumin-core"&gt;地方自治は、首長と議会を住民がそれぞれ選ぶ&lt;span class="blank"&gt;二元代表制&lt;/span&gt;。議会は&lt;span class="blank"&gt;条例&lt;/span&gt;や予算を議決し、首長は行政を進め、互いにチェックする。&lt;/p&gt;
&lt;h3&gt;4) 直接請求（“住民が動ける”がポイント）&lt;/h3&gt;
&lt;p class="koumin-core"&gt;住民が政治に直接働きかける制度を&lt;span class="blank"&gt;直接請求&lt;/span&gt;という。地方自治は「選んで終わり」ではなく、住民が動ける仕組みがある。&lt;/p&gt;
&lt;h3&gt;5) 地方財政（3つの財源を“役割”で）&lt;/h3&gt;
&lt;p class="koumin-core"&gt;地方の財源は&lt;span class="blank"&gt;地方税&lt;/span&gt;、&lt;span class="blank"&gt;地方交付税交付金&lt;/span&gt;、&lt;span class="blank"&gt;国庫支出金&lt;/span&gt;。地方交付税交付金は地域差を&lt;span class="blank"&gt;調整&lt;/span&gt;する役割がある。&lt;/p&gt;
&lt;h3&gt;この単元の確認（口で言えるか）&lt;/h3&gt;
&lt;ul&gt;
&lt;li class="koumin-core"&gt;住民が政治に参加することを&lt;span class="blank"&gt;住民自治&lt;/span&gt;という。&lt;/li&gt;
&lt;li class="koumin-core"&gt;首長と議会を住民がそれぞれ選ぶ仕組みは&lt;span class="blank"&gt;二元代表制&lt;/span&gt;である。&lt;/li&gt;
&lt;li class="koumin-core"&gt;地方のルールを&lt;span class="blank"&gt;条例&lt;/span&gt;という。&lt;/li&gt;
&lt;/ul&gt;
&lt;h2&gt;⑤ 財政・社会保障（お金の流れを一本化）&lt;/h2&gt;
&lt;p&gt;財政は「集める→使う→決める」の流れが分かると、表・グラフ・文章資料でも迷いにくくなります。暗記は分類と代表例に絞り、流れの理解を中心にします。&lt;/p&gt;
&lt;h3&gt;1) 税（分類は代表例とセット）&lt;/h3&gt;
&lt;p class="koumin-core"&gt;税は&lt;span class="blank"&gt;直接税&lt;/span&gt;（所得税など）と&lt;span class="blank"&gt;間接税&lt;/span&gt;（消費税など）に分かれる。さらに&lt;span class="blank"&gt;国税&lt;/span&gt;と&lt;span class="blank"&gt;地方税&lt;/span&gt;にも分かれる。分類名だけで終わらず、代表例が言える状態にする。&lt;/p&gt;
&lt;h3&gt;2) 予算（誰が作り、誰が決めるか）&lt;/h3&gt;
&lt;p class="koumin-core"&gt;&lt;span class="blank"&gt;予算&lt;/span&gt;は、内閣が案を作成し、&lt;span class="blank"&gt;国会&lt;/span&gt;が審議して議決する。「お金の使い道を決める」点で国会の権限が強い。&lt;/p&gt;
&lt;h3&gt;3) 社会保障（目的→制度名の順で）&lt;/h3&gt;
&lt;p class="koumin-core"&gt;&lt;span class="blank"&gt;社会保障&lt;/span&gt;は国民の生活を支える仕組み。代表例は&lt;span class="blank"&gt;年金&lt;/span&gt;・&lt;span class="blank"&gt;医療&lt;/span&gt;・&lt;span class="blank"&gt;介護&lt;/span&gt;・福祉。まず目的（生活の安定）を言えるようにしてから制度名を覚える。&lt;/p&gt;
&lt;h3&gt;この単元の確認（口で言えるか）&lt;/h3&gt;
&lt;ul&gt;
&lt;li class="koumin-core"&gt;消費税は&lt;span class="blank"&gt;間接税&lt;/span&gt;である。&lt;/li&gt;
&lt;li class="koumin-core"&gt;予算案を作成するのは&lt;span class="blank"&gt;内閣&lt;/span&gt;で、議決するのは&lt;span class="blank"&gt;国会&lt;/span&gt;である。&lt;/li&gt;
&lt;li class="koumin-core"&gt;年金・医療・介護などは&lt;span class="blank"&gt;社会保障&lt;/span&gt;に含まれる。&lt;/li&gt;
&lt;/ul&gt;
&lt;h2&gt;⑥ 国際社会（国連を中心に短時間で固める）&lt;/h2&gt;
&lt;p&gt;国際社会は細部を追いすぎると効率が落ちます。国連の仕組みを押さえ、平和維持と国際協力の頻出語を固め、最後に資料で確認する順が最短です。&lt;/p&gt;
&lt;h3&gt;1) 国連（目的と基本組織）&lt;/h3&gt;
&lt;p class="koumin-core"&gt;&lt;span class="blank"&gt;国際連合&lt;/span&gt;（国連）の目的は国際平和と安全の維持など。&lt;span class="blank"&gt;総会&lt;/span&gt;は加盟国が集まる場で、&lt;span class="blank"&gt;安全保障理事会&lt;/span&gt;は国際平和のための重要な決定を担う。&lt;/p&gt;
&lt;h3&gt;2) 安全保障理事会（拒否権まで）&lt;/h3&gt;
&lt;p class="koumin-core"&gt;安全保障理事会には&lt;span class="blank"&gt;常任理事国&lt;/span&gt;があり、特別な権限として&lt;span class="blank"&gt;拒否権&lt;/span&gt;を持つ。強い権限がある一方で、合意が難しくなることもある。&lt;/p&gt;
&lt;h3&gt;3) PKO（何をする活動かを言える）&lt;/h3&gt;
&lt;p class="koumin-core"&gt;&lt;span class="blank"&gt;PKO&lt;/span&gt;は国連の平和維持活動。停戦の監視などを通して平和を維持するための活動、と説明できる形にする。&lt;/p&gt;
&lt;h3&gt;この単元の確認（口で言えるか）&lt;/h3&gt;
&lt;ul&gt;
&lt;li class="koumin-core"&gt;国連の重要な決定を担う組織は&lt;span class="blank"&gt;安全保障理事会&lt;/span&gt;である。&lt;/li&gt;
&lt;li class="koumin-core"&gt;常任理事国が持つ特別な権限を&lt;span class="blank"&gt;拒否権&lt;/span&gt;という。&lt;/li&gt;
&lt;li class="koumin-core"&gt;国連の平和維持活動を&lt;span class="blank"&gt;PKO&lt;/span&gt;という。&lt;/li&gt;
&lt;/ul&gt;
&lt;h2&gt;資料問題の読み方（公民は「結論→根拠」で拾う）&lt;/h2&gt;
&lt;p&gt;資料問題で崩れる原因は「全部読もうとする」ことです。先に設問を見て、必要な情報だけ拾います。&lt;/p&gt;
&lt;ul&gt;
&lt;li&gt;グラフ：増減、割合、前年差をまず見る（見た目の印象で決めない）。&lt;/li&gt;
&lt;li&gt;表：比較の軸（AとBの違い）を先に決めてから読む。&lt;/li&gt;
&lt;li&gt;文章資料：主張（結論）と根拠（理由）を分けて線を引く。&lt;/li&gt;
&lt;/ul&gt;
&lt;h2&gt;総合チェック（タップで答えが出る）&lt;/h2&gt;
&lt;ol&gt;
&lt;li class="koumin-core"&gt;日本国憲法の三原則は&lt;span class="blank"&gt;国民主権&lt;/span&gt;・&lt;span class="blank"&gt;基本的人権の尊重&lt;/span&gt;・&lt;span class="blank"&gt;平和主義&lt;/span&gt;である。&lt;/li&gt;
&lt;li class="koumin-core"&gt;憲法は&lt;span class="blank"&gt;国家権力&lt;/span&gt;を縛り、国民の権利を守るための&lt;span class="blank"&gt;最高法規&lt;/span&gt;である。&lt;/li&gt;
&lt;li class="koumin-core"&gt;人権同士の衝突を調整する考え方を&lt;span class="blank"&gt;公共の福祉&lt;/span&gt;という。&lt;/li&gt;
&lt;li class="koumin-core"&gt;国会は&lt;span class="blank"&gt;立法権&lt;/span&gt;、内閣は&lt;span class="blank"&gt;行政権&lt;/span&gt;、裁判所は&lt;span class="blank"&gt;司法権&lt;/span&gt;を担当する。&lt;/li&gt;
&lt;li class="koumin-core"&gt;裁判所が憲法に反するか判断することを&lt;span class="blank"&gt;違憲審査&lt;/span&gt;という。&lt;/li&gt;
&lt;li class="koumin-core"&gt;投票内容が他人に知られない選挙を&lt;span class="blank"&gt;秘密選挙&lt;/span&gt;という。&lt;/li&gt;
&lt;li class="koumin-core"&gt;小選挙区制は政治が&lt;span class="blank"&gt;安定&lt;/span&gt;しやすいが、&lt;span class="blank"&gt;死票&lt;/span&gt;が増えやすい。&lt;/li&gt;
&lt;li class="koumin-core"&gt;地方自治の二本柱は&lt;span class="blank"&gt;住民自治&lt;/span&gt;と&lt;span class="blank"&gt;団体自治&lt;/span&gt;である。&lt;/li&gt;
&lt;li class="koumin-core"&gt;首長と議会を住民がそれぞれ選ぶ仕組みを&lt;span class="blank"&gt;二元代表制&lt;/span&gt;という。&lt;/li&gt;
&lt;li class="koumin-core"&gt;税は&lt;span class="blank"&gt;直接税&lt;/span&gt;と&lt;span class="blank"&gt;間接税&lt;/span&gt;に分かれ、消費税は間接税である。&lt;/li&gt;
&lt;li class="koumin-core"&gt;予算案を作成するのは&lt;span class="blank"&gt;内閣&lt;/span&gt;で、議決するのは&lt;span class="blank"&gt;国会&lt;/span&gt;である。&lt;/li&gt;
&lt;li class="koumin-core"&gt;国連の重要な決定を担う組織は&lt;span class="blank"&gt;安全保障理事会&lt;/span&gt;である。&lt;/li&gt;
&lt;li class="koumin-core"&gt;常任理事国が持つ特別な権限を&lt;span class="blank"&gt;拒否権&lt;/span&gt;という。&lt;/li&gt;
&lt;li class="koumin-core"&gt;国連の平和維持活動を&lt;span class="blank"&gt;PKO&lt;/span&gt;という。&lt;/li&gt;
&lt;/ol&gt;
&lt;h2&gt;【比較で整理】受験生が間違いやすい公民の重要ポイント&lt;/h2&gt;
&lt;p&gt;公民で差がつくのは、似た用語を正確に区別できているかです。以下の比較表を頭に入れておきましょう。&lt;/p&gt;
&lt;table style="width: 100%; border-collapse: collapse; border: 1px solid #ccc; margin-bottom: 20px;"&gt;
&lt;thead&gt;
&lt;tr style="background-color: #f0f4f8;"&gt;
&lt;th style="border: 1px solid #ccc; padding: 10px;"&gt;比較項目&lt;/th&gt;
&lt;th style="border: 1px solid #ccc; padding: 10px;"&gt;A&lt;/th&gt;
&lt;th style="border: 1px solid #ccc; padding: 10px;"&gt;B&lt;/th&gt;
&lt;/tr&gt;
&lt;/thead&gt;
&lt;tbody&gt;
&lt;tr&gt;
&lt;td style="border: 1px solid #ccc; padding: 10px; font-weight: bold;"&gt;地方自治の原則&lt;/td&gt;
&lt;td style="border: 1px solid #ccc; padding: 10px;"&gt;&lt;strong&gt;住民自治&lt;/strong&gt;：住民が直接参加すること（民主主義の学校）&lt;/td&gt;
&lt;td style="border: 1px solid #ccc; padding: 10px;"&gt;&lt;strong&gt;団体自治&lt;/strong&gt;：国から独立して仕事を進めること（地方分権）&lt;/td&gt;
&lt;/tr&gt;
&lt;tr&gt;
&lt;td style="border: 1px solid #ccc; padding: 10px; font-weight: bold;"&gt;選挙制度&lt;/td&gt;
&lt;td style="border: 1px solid #ccc; padding: 10px;"&gt;&lt;strong&gt;小選挙区制&lt;/strong&gt;：1区から1人。政治が安定し、死票が多い。&lt;/td&gt;
&lt;td style="border: 1px solid #ccc; padding: 10px;"&gt;&lt;strong&gt;比例代表制&lt;/strong&gt;：得票に応じて議席配分。民意を反映し、小政党に有利。&lt;/td&gt;
&lt;/tr&gt;
&lt;tr&gt;
&lt;td style="border: 1px solid #ccc; padding: 10px; font-weight: bold;"&gt;裁判の種類&lt;/td&gt;
&lt;td style="border: 1px solid #ccc; padding: 10px;"&gt;&lt;strong&gt;民事裁判&lt;/strong&gt;：個人や企業間の争い。原告と被告。&lt;/td&gt;
&lt;td style="border: 1px solid #ccc; padding: 10px;"&gt;&lt;strong&gt;刑事裁判&lt;/strong&gt;：犯罪を裁く。検察官と被告人。&lt;/td&gt;
&lt;/tr&gt;
&lt;/tbody&gt;
&lt;/table&gt;
&lt;h2&gt;公民の学習でよくある質問（FAQ）&lt;/h2&gt;
&lt;div style="background: #f9f9f9; padding: 20px; border-radius: 8px; border: 1px dashed #283593; margin-bottom: 30px;"&gt;
&lt;p&gt;&lt;strong&gt;Q. 歴史が終わるまで公民の勉強は待つべきですか？&lt;/strong&gt;&lt;br /&gt;
  A. 待つ必要はありません。歴史の「明治憲法」や「戦後の改革」を学んだ直後に、今の憲法の単元だけでも並行して進めると、歴史とのつながりが深く理解でき、記憶が定着しやすくなります。&lt;/p&gt;
&lt;p&gt;&lt;strong&gt;Q. ニュース（時事）と公民はどう組み合わせて覚えるのが効率的ですか？&lt;/strong&gt;&lt;br /&gt;
  A. 公民のテキストで学んだ用語が「ニュースでどう使われているか」を確認してください。例えば、選挙のニュースを見たときに「これは一票の格差の問題（平等権の侵害）にあたるのか？」と考えるだけで、入試レベルの思考力が養われます。&lt;/p&gt;
&lt;p&gt;&lt;strong&gt;Q. 憲法の条文は全部暗記すべきですか？&lt;/strong&gt;&lt;br /&gt;
  A. 全文暗記は不要です。第1条（象徴天皇）、第9条（平和主義）、第13条（個人の尊重）、第25条（生存権）など、頻出のキーワードが含まれる条文だけを「穴埋めができる」状態にすれば十分です。&lt;/p&gt;
&lt;/div&gt;
&lt;h2&gt;【練習】公民特有の資料・グラフ読み取りのコツ&lt;/h2&gt;
&lt;p&gt;例えば「所得税（直接税）」と「消費税（間接税）」の割合の変化グラフが出た場合、以下の手順で考えます。&lt;/p&gt;
&lt;ol&gt;
&lt;li&gt;&lt;strong&gt;変化の境目を見る&lt;/strong&gt;：消費税率が上がった年（例：2014年、2019年）に、税収の内訳がどう動いたか？&lt;/li&gt;
&lt;li&gt;&lt;strong&gt;逆方向の動きを探す&lt;/strong&gt;：不景気で所得税が減っているのに、消費税は減っていないなら「安定した財源」としての特徴が読み取れます。&lt;/li&gt;
&lt;/ol&gt;
&lt;p&gt;公民の資料問題は「グラフが示している事実」に、あなたが持っている「制度の知識」を重ね合わせる練習を繰り返しましょう。&lt;/p&gt;
&lt;h2&gt;まとめ&lt;/h2&gt;
&lt;p&gt;公民は、憲法（目的）→政治（仕組みとチェック）→選挙（民意の反映）→地方自治（身近な政治）→財政・社会保障（お金の流れ）→国際社会（国連中心）の順で学ぶと、短期間で点になります。暗記を増やしすぎず、短い説明が口で言えるかで完成度を判定し、資料問題では「結論→根拠」で拾う型を徹底してください。公民を含む社会全体を得点に直結する順番で整理し、演習まで進めたい方は、本科コースの案内もご覧ください。&lt;a href="https://jukureiwa.com/honka/"&gt;本科コースの案内&lt;/a&gt;&lt;/p&gt;
&lt;section class="veu_cta" id="veu_cta-199"&gt;&lt;h1 class="cta_title"&gt;本科「公民の完成」≪６回完結講座≫&lt;/h1&gt;&lt;div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image_exist"&gt;公民分野は受験社会の中で最も苦手意識を持っている生徒さんの多い分野です。 また、受験社会のカリキュラムの中では一番最後に配置されていることが多いので、しっかりとした説明のないまま 急ぎ足で授業を進められることが多く、また、単純に暗記することを勧められることが多い分野でもあります。
&lt;br /&gt;
&lt;br /&gt;当塾では、地歴の知識とも絡めながら「国家の理念とその実現」「現在の統治制度の背景」を軸に、 しっかりとした理解に基づいた体系的な知識を得てもらうように指導を行っていきます。&lt;/div&gt;&lt;div class="cta_body_link"&gt;&lt;a href="https://jukureiwa.com/honka/" class="btn btn-primary btn-block btn-lg" target="_blank"&gt;開講講座：本科「公民の完成」≪６回完結講座≫&lt;/a&gt;&lt;/div&gt;&lt;/div&gt;&lt;!--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</si>
  <si>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https://koten-kakitsubata.jp/blog/utokyo/
【検出された不自然ワード】
- 崩れ
- 型
- 固定
- 設計
- 整え
【本文】
------
&lt;p&gt;&amp;nbsp;&lt;/p&gt;
&lt;p&gt;&lt;iframe title="YouTube video player" src="https://www.youtube.com/embed/jR9VO-35MFM" width="560" height="315" frameborder="0" allowfullscreen="allowfullscreen"&gt;&lt;/iframe&gt;&lt;/p&gt;
&lt;p&gt;この記事では、&lt;a href="https://natsui-sansu-juku.com/" target="_blank" rel="noopener noreferrer"&gt;中学受験専門夏井算数塾&lt;/a&gt;代表・夏井と、&lt;a href="https://dokkai-labo.tokyo/" target="_blank" rel="noopener noreferrer"&gt;読解ラボ東京&lt;/a&gt;代表・長島、そして古典担当の岡部による対談内容をもとに、&lt;strong&gt;東京大学入試の古文・漢文（国語）記述問題の考え方・現代語訳の作り方・部分点を取りに行く戦略&lt;/strong&gt;を整理しました。&lt;br /&gt;
東大を目指す受験生だけでなく、難関大の記述式古文・漢文に挑む方にも役立つ内容です。&lt;/p&gt;
&lt;p&gt;大学受験の古典（古文・漢文）で得点を安定させる学習設計は、&lt;a href="https://koten-kakitsubata.jp/enter-exam/"&gt;&lt;strong&gt;全体像はこちら&lt;/strong&gt;&lt;/a&gt;で確認できます。&lt;/p&gt;
&lt;hr /&gt;
&lt;h2&gt;このページで分かること（後半の論点を箇条書き）&lt;/h2&gt;
&lt;ul&gt;
&lt;li&gt;&lt;strong&gt;東大古文・漢文は「文章は平易」でもジャンルが多様&lt;/strong&gt;なので、特定ジャンルに偏らない学習が必要になること&lt;/li&gt;
&lt;li&gt;&lt;strong&gt;現代語訳は「直訳・逐語訳」ベース&lt;/strong&gt;で固め、意訳しすぎない方が減点を避けやすいこと&lt;/li&gt;
&lt;li&gt;&lt;strong&gt;条件付き現代語訳&lt;/strong&gt;では、主語・指示語など「条件」を満たさないと点になりにくいこと&lt;/li&gt;
&lt;li&gt;「&lt;strong&gt;分かりやすく説明せよ&lt;/strong&gt;」型は、傍線部だけで通じない背景を必要な分だけ補うこと&lt;/li&gt;
&lt;li&gt;答案は&lt;strong&gt;複数の「要素」&lt;/strong&gt;でできており、優先順位を意識すると安定しやすいこと&lt;/li&gt;
&lt;li&gt;本番はベストよりも&lt;strong&gt;ベターな解で部分点を拾う&lt;/strong&gt;発想が重要になりやすいこと&lt;/li&gt;
&lt;li&gt;過去問・模試は&lt;strong&gt;添削／自己採点で「解答根拠」を言語化&lt;/strong&gt;し、解きっぱなしを避けること&lt;/li&gt;
&lt;/ul&gt;
&lt;hr /&gt;
&lt;h2&gt;東大古文・漢文の現代語訳で最優先のミス防止（主語・指示語）&lt;/h2&gt;
&lt;p&gt;東大の古文・漢文は、難解な語句や特殊な文体で攻めてくるというよりも、&lt;strong&gt;文章自体は比較的読みやすい一方で、扱うジャンルが広い&lt;/strong&gt;という特徴があります。特定のジャンルに偏った対策をしても対応しきれません。&lt;/p&gt;
&lt;p&gt;そのため、東大古文・漢文では次のような学習方針が必須です。&lt;/p&gt;
&lt;ul&gt;
&lt;li&gt;&lt;span style="color: #ff0000;"&gt;「このジャンルだけやる」というより、万遍ない学習を重ねる&lt;/span&gt;&lt;/li&gt;
&lt;li&gt;古文常識・漢文句法・文学史など、&lt;strong&gt;頻出領域を広く浅くではなく、広く深く&lt;/strong&gt;押さえておく&lt;/li&gt;
&lt;li&gt;さまざまなタイプの文章に触れ、&lt;strong&gt;読解パターンの引き出しを増やす&lt;/strong&gt;&lt;/li&gt;
&lt;/ul&gt;
&lt;p&gt;問題形式は、大きく分けて次のような構成になります。&lt;/p&gt;
&lt;ul&gt;
&lt;li&gt;傍線部の&lt;strong&gt;現代語訳（訳文問題）&lt;/strong&gt;&lt;/li&gt;
&lt;li&gt;内容説明・理由説明などの&lt;strong&gt;記述問題&lt;/strong&gt;&lt;/li&gt;
&lt;/ul&gt;
&lt;h3&gt;主語を外すと何が崩れるか（減点の出方）&lt;/h3&gt;
&lt;p&gt;条件付き現代語訳では、単なる「傍線部を訳しなさい」だけでなく、&lt;/p&gt;
&lt;ul&gt;
&lt;li&gt;主語・動作主を補って訳す（主語明示型）&lt;/li&gt;
&lt;li&gt;指示語を明らかにして訳す&lt;/li&gt;
&lt;li&gt;和歌であれば、&lt;strong&gt;掛詞・縁語を意識して訳しなさい&lt;/strong&gt;といった指示が付くこともある&lt;/li&gt;
&lt;/ul&gt;
&lt;p&gt;といった条件がセットで求められることがあります。ここで主語を外すと、訳全体の骨組みが崩れやすく、減点につながりやすくなります。&lt;/p&gt;
&lt;p&gt;また、記述答案の採点ではしばしば&lt;/p&gt;
&lt;ul&gt;
&lt;li&gt;主語…ウェイトを高くして&lt;strong&gt;2点&lt;/strong&gt;&lt;/li&gt;
&lt;li&gt;文法要素…まとめて&lt;strong&gt;1点&lt;/strong&gt;&lt;/li&gt;
&lt;/ul&gt;
&lt;p&gt;といった配点の強弱が付いていると考えられます（実際の配点は非公表ですが、そのくらいの感覚が妥当です）。&lt;/p&gt;
&lt;h3&gt;指示語は「直前→文脈→最後に訳」で確定する&lt;/h3&gt;
&lt;p&gt;東大古文では、&lt;strong&gt;指示語（これ・それ・しかるべく など）をどう具体化するか&lt;/strong&gt;が問われます。&lt;/p&gt;
&lt;ul&gt;
&lt;li&gt;前方指示・後方指示の両方を意識して、&lt;strong&gt;どの内容を受けているのか&lt;/strong&gt;を見極める&lt;/li&gt;
&lt;li&gt;「しかるべく」など、必ずしも具体的な一箇所を指しているわけではない語もある&lt;/li&gt;
&lt;li&gt;&lt;span style="color: #ff0000;"&gt;「指示語が出たらとりあえず前を見ればよい」という単純な話ではない&lt;/span&gt;&lt;/li&gt;
&lt;/ul&gt;
&lt;p&gt;指示語を機械的に前後に当てはめるのではなく、&lt;strong&gt;文脈や心情の流れ・状況を踏まえて内容を特定していく&lt;/strong&gt;ことが求められます。&lt;/p&gt;
&lt;hr /&gt;
&lt;h2&gt;逐語訳（直訳）で固める理由と、意訳しすぎないコツ&lt;/h2&gt;
&lt;blockquote&gt;&lt;p&gt;古文の現代語訳というのは基本的には直訳、むしろ逐語訳に近いです。&lt;br /&gt;
勝手に自分で解釈して自分なりの言葉で言い換えるという事は基本的にしてはなりません。&lt;/p&gt;&lt;/blockquote&gt;
&lt;p&gt;東大を含む難関大の古文現代語訳では、&lt;strong&gt;意訳よりも直訳（逐語訳）を優先&lt;/strong&gt;することが大原則です。&lt;/p&gt;
&lt;ul&gt;
&lt;li&gt;まずは&lt;strong&gt;一語一語の意味・文法を押さえて、逐語訳を作る&lt;/strong&gt;&lt;/li&gt;
&lt;li&gt;そのうえで、日本語としてあまりに不自然な箇所だけを&lt;strong&gt;最小限手直し&lt;/strong&gt;する&lt;/li&gt;
&lt;li&gt;自分の感想や推測を入れず、&lt;strong&gt;本文に書いてあることだけで訳文を構成&lt;/strong&gt;する&lt;/li&gt;
&lt;/ul&gt;
&lt;p&gt;「きれいな日本語にしよう」と意訳に走ると、本文のニュアンスから離れてしまい、減点の原因になります。&lt;br /&gt;
&lt;strong&gt;「まず直訳、その後に必要最低限の補い」&lt;/strong&gt;というプロセスを徹底しましょう。&lt;/p&gt;
&lt;hr /&gt;
&lt;h2&gt;条件付き現代語訳の攻略（条件の読み落とし防止）&lt;/h2&gt;
&lt;p&gt;東大では、単なる「傍線部を訳しなさい」だけでなく、いわゆる&lt;strong&gt;「条件付き現代語訳」&lt;/strong&gt;が頻出です。&lt;br /&gt;
このタイプの問題では、&lt;strong&gt;条件に書かれていることを満たさない限り、どれだけきれいな訳を書いても正解にはならない&lt;/strong&gt;点に注意が必要です。&lt;/p&gt;
&lt;h3&gt;条件を先にメモしてから訳に入る（順番の固定）&lt;/h3&gt;
&lt;ul&gt;
&lt;li&gt;設問の「条件」をまずチェックし、赤線を引くなどして意識する&lt;/li&gt;
&lt;li&gt;条件に沿って、&lt;strong&gt;主語・指示語・和歌の掛詞などをはっきりさせたうえで訳文を作る&lt;/strong&gt;&lt;/li&gt;
&lt;/ul&gt;
&lt;hr /&gt;
&lt;h2&gt;「分かりやすく説明せよ」型の記述の組み立て方&lt;/h2&gt;
&lt;h3&gt;背景の優先順位を取り違えない&lt;/h3&gt;
&lt;blockquote&gt;&lt;p&gt;状況・事情については特にその前後を見れば明らかですが、「分かり易く」という問題形式というのは出題意図が分かり易くない訳です。&lt;/p&gt;&lt;/blockquote&gt;
&lt;p&gt;東大の記述では、&lt;/p&gt;
&lt;ul&gt;
&lt;li&gt;「状況・事情を説明しなさい」&lt;/li&gt;
&lt;li&gt;「傍線部について分かりやすく説明しなさい」&lt;/li&gt;
&lt;/ul&gt;
&lt;p&gt;といった設問がよく出題されます。特に「分かりやすく説明」は、&lt;strong&gt;何をどこまで書けばよいのかが曖昧に見える&lt;/strong&gt;ため、多くの受験生が苦手とする形式です。&lt;/p&gt;
&lt;p&gt;このときに意識すべきポイントは次の通りです。&lt;/p&gt;
&lt;ul&gt;
&lt;li&gt;&lt;strong&gt;回答だけを読んで、文意が通じるかどうか&lt;/strong&gt;を自分でチェックする&lt;/li&gt;
&lt;li&gt;傍線部だけを訳すと本文上は意味が通じていても、回答だけでは背景・理由が分からないケースが多い&lt;/li&gt;
&lt;li&gt;そのため、&lt;strong&gt;心情が生まれた理由・状況・人物関係など、前後の「バックグラウンド」を必要な分だけ補う&lt;/strong&gt;&lt;/li&gt;
&lt;/ul&gt;
&lt;p&gt;東大の古文でよくある失点パターンが、&lt;strong&gt;背景説明の優先順位を間違える&lt;/strong&gt;ケースです。&lt;/p&gt;
&lt;ul&gt;
&lt;li&gt;理由が二段階あるのに、その「二段手前」の遠い理由を書いてしまう&lt;/li&gt;
&lt;li&gt;本来書くべきは&lt;strong&gt;動機そのもの&lt;/strong&gt;なのに、背景だけ延々と書いてしまう&lt;/li&gt;
&lt;li&gt;人物関係ばかり詳しく書いて、肝心の「なぜその行動をとったのか」が抜けてしまう&lt;/li&gt;
&lt;/ul&gt;
&lt;blockquote&gt;&lt;p&gt;傍線を説明する上で必要なのが動機だ、という事です。&lt;/p&gt;&lt;/blockquote&gt;
&lt;p&gt;「分かりやすく」の多くは、&lt;strong&gt;傍線部分の動機や理由を中心に書いてほしい&lt;/strong&gt;問題です。&lt;br /&gt;
人物関係や状況はあくまで補助的な情報であり、&lt;strong&gt;本当に聞かれているのはどのレベルの理由なのか&lt;/strong&gt;を見極めることが得点の分かれ目になります。&lt;/p&gt;
&lt;hr /&gt;
&lt;h2&gt;部分点を拾う答案方針（ベストよりベター）&lt;/h2&gt;
&lt;p&gt;現代文記述と同様に、古文の記述も&lt;strong&gt;複数の「要素」から構成されます&lt;/strong&gt;。ただし、古文では&lt;strong&gt;文法要素がそのまま得点要素&lt;/strong&gt;になることが多いのが特徴です。&lt;/p&gt;
&lt;p&gt;古文の1行前後の記述については、問題によって異なりますが、例えば次のような構成が考えられます。&lt;/p&gt;
&lt;ul&gt;
&lt;li&gt;&lt;strong&gt;主語を明らかにして訳す&lt;/strong&gt;：主語を補う → １要素&lt;/li&gt;
&lt;li&gt;&lt;strong&gt;用言（動詞・形容詞など）の意味&lt;/strong&gt;：現古異義語であれば、その意味を押さえる → １要素&lt;/li&gt;
&lt;li&gt;&lt;strong&gt;助動詞・助詞・呼応の副詞など文法要素&lt;/strong&gt; → １要素（場合によっては２要素）&lt;/li&gt;
&lt;/ul&gt;
&lt;p&gt;記述答案の作り方には大きく２つのタイプがあります。&lt;/p&gt;
&lt;ul&gt;
&lt;li&gt;最初から60字程度の&lt;strong&gt;大きめの答案&lt;/strong&gt;を書いて、そこから削っていくタイプ&lt;/li&gt;
&lt;li&gt;10〜15字の&lt;strong&gt;「芯」になるミニマム答案&lt;/strong&gt;を作って、そこに必要条件を足していくタイプ&lt;/li&gt;
&lt;/ul&gt;
&lt;p&gt;どちらのアプローチもありですが、&lt;span style="color: #0000ff;"&gt;一度は「ミニマムなものを作って、そこに必要条件をどんどん足していく」練習&lt;/span&gt;をしておくと、&lt;strong&gt;自分の中で要素の優先順位が整理される&lt;/strong&gt;ようになります。&lt;/p&gt;
&lt;p&gt;本番では、どうしても&lt;strong&gt;一部よく分からないブロック&lt;/strong&gt;が出てきます。ここで重要なのは、「分からないから何も書かない」ではなく、&lt;strong&gt;ベターな解で部分点を取りに行く姿勢&lt;/strong&gt;です。&lt;/p&gt;
&lt;blockquote&gt;&lt;p&gt;完璧主義にならないというのが非常に大切だと思います。&lt;/p&gt;&lt;/blockquote&gt;
&lt;p&gt;古文でも同様です。どうしても分からない主語や目的語があっても、&lt;/p&gt;
&lt;ul&gt;
&lt;li&gt;その他の文法・訳をきちんと押さえる&lt;/li&gt;
&lt;li&gt;分からない部分はその旨が分かる形で埋めておく（白紙にはしない）&lt;/li&gt;
&lt;/ul&gt;
&lt;p&gt;といった対応で、&lt;strong&gt;得られる部分点を最大化&lt;/strong&gt;することが大切です。&lt;/p&gt;
&lt;p&gt;さらに、東大の記述は&lt;strong&gt;基本的に加点法&lt;/strong&gt;で採点されていると考えるのが自然です。&lt;/p&gt;
&lt;ul&gt;
&lt;li&gt;とにかく何か書いて埋めること（白紙は絶対に避ける）&lt;/li&gt;
&lt;li&gt;出題意図として&lt;strong&gt;この語・この品詞分解を聞きたい&lt;/strong&gt;と感じる箇所を、確実に押さえること&lt;/li&gt;
&lt;/ul&gt;
&lt;p&gt;例えば、&lt;/p&gt;
&lt;ul&gt;
&lt;li&gt;主語が多少違っていても、&lt;strong&gt;その他の部分の訳がきちんとしていれば点は入る&lt;/strong&gt;&lt;/li&gt;
&lt;li&gt;指示内容を明らかにせよ、という設問は、多くの場合&lt;strong&gt;1〜2点レベル&lt;/strong&gt;の配点である&lt;/li&gt;
&lt;li&gt;ぶっちゃけ分からない場合でも、&lt;strong&gt;とんちんかんなことを書かなければ致命的な減点にはなりにくい&lt;/strong&gt;&lt;/li&gt;
&lt;/ul&gt;
&lt;p&gt;大切なのは、&lt;strong&gt;分かっている部分で確実に取り切ること&lt;/strong&gt;です。&lt;/p&gt;
&lt;hr /&gt;
&lt;h2&gt;自己添削・添削指導の使い方（伸びる直し方）&lt;/h2&gt;
&lt;p&gt;模試や過去問演習で、理由説明・内容説明の記述をしても、&lt;/p&gt;
&lt;ul&gt;
&lt;li&gt;「それなりに書けた気がするのに、点がもらえない」&lt;/li&gt;
&lt;/ul&gt;
&lt;p&gt;という経験は多くの受験生に共通です。このときに重要なのは、&lt;/p&gt;
&lt;ul&gt;
&lt;li&gt;&lt;strong&gt;「なぜこの答案では点が入らないのか」を、必ず大人（先生）に質問して確認する&lt;/strong&gt;&lt;/li&gt;
&lt;li&gt;「どこを書きさえすれば良かったのか」「どういう論理でその場所を書くべきだったのか」を、具体例を通して理解していく&lt;/li&gt;
&lt;/ul&gt;
&lt;p&gt;という姿勢です。&lt;/p&gt;
&lt;blockquote&gt;&lt;p&gt;先生に、なんでその回答になるのかという解答根拠をきちんと詰めて説明しろ、と要求する癖を付けて頂けると、東大の回答は作りやすくなるんじゃないかと思います。&lt;/p&gt;&lt;/blockquote&gt;
&lt;p&gt;東大国語の過去問解説には、駿台や河合塾から出ている問題集などで&lt;strong&gt;添削基準&lt;/strong&gt;が示されているものがあります。これを活用し、&lt;/p&gt;
&lt;ul&gt;
&lt;li&gt;まず自分で答案を書き、自分で添削してみる&lt;/li&gt;
&lt;li&gt;「この添削で合っているか」を塾や学校の先生に確認してもらう&lt;/li&gt;
&lt;/ul&gt;
&lt;p&gt;というプロセスを繰り返すことで、&lt;/p&gt;
&lt;ul&gt;
&lt;li&gt;&lt;span style="color: #ff0000;"&gt;「答案の要素がいくつあるのか」「どの要素が書けていて、どれが抜けているのか」を自分で判断できる&lt;/span&gt;&lt;/li&gt;
&lt;li&gt;＝&lt;strong&gt;自己採点・自己フィードバックの質が上がる&lt;/strong&gt;&lt;/li&gt;
&lt;/ul&gt;
&lt;p&gt;ようになっていきます。&lt;/p&gt;
&lt;blockquote&gt;&lt;p&gt;受験生が一番いけないのは、解きっぱなしやりっぱなしな訳です。&lt;/p&gt;&lt;/blockquote&gt;
&lt;p&gt;特に国公立志望の受験生は、&lt;/p&gt;
&lt;ul&gt;
&lt;li&gt;記述・要約・訳文などを&lt;strong&gt;書きっぱなしにしない&lt;/strong&gt;&lt;/li&gt;
&lt;li&gt;必ず自分で丸つけをし、「なぜここは○で、なぜここは×なのか」を確認する&lt;/li&gt;
&lt;li&gt;フィードバックをもとに、&lt;strong&gt;同じパターンの設問をもう一度解き直す&lt;/strong&gt;&lt;/li&gt;
&lt;/ul&gt;
&lt;p&gt;というサイクルを回す必要があります。&lt;br /&gt;
解いた問題の数ではなく、&lt;strong&gt;「一問からどれだけ学びを回収できたか」&lt;/strong&gt;が、東大国語の合否を分けます。&lt;/p&gt;
&lt;hr /&gt;
&lt;h2&gt;まとめ（後半の要点チェック）&lt;/h2&gt;
&lt;p&gt;最後に、本文で述べたポイントを整理します。&lt;/p&gt;
&lt;ul&gt;
&lt;li&gt;&lt;strong&gt;文章そのものは平易だがジャンルは多様&lt;/strong&gt;なので、特定ジャンルに偏らず万遍なく読む&lt;/li&gt;
&lt;li&gt;現代語訳は&lt;strong&gt;直訳・逐語訳を基本&lt;/strong&gt;にし、そのうえで必要最小限だけ整える&lt;/li&gt;
&lt;li&gt;「条件付き現代語訳」では、&lt;strong&gt;主語・指示語・掛詞など、設問の条件を必ず満たす&lt;/strong&gt;&lt;/li&gt;
&lt;li&gt;「分かりやすく説明」問題では、&lt;strong&gt;傍線部＋背景・動機&lt;/strong&gt;をセットで書き、理由のレベルを取り違えない&lt;/li&gt;
&lt;li&gt;記述答案は&lt;strong&gt;複数の「要素」&lt;/strong&gt;で構成されると理解し、ミニマム答案→肉付けの練習で優先順位を掴む&lt;/li&gt;
&lt;li&gt;&lt;strong&gt;完璧主義を捨て、ベターな解で部分点を取りに行く&lt;/strong&gt;（白紙は絶対に避ける）&lt;/li&gt;
&lt;li&gt;東大の採点は&lt;strong&gt;加点法&lt;/strong&gt;と考え、出題意図が見える文法・語のポイントを確実に押さえる&lt;/li&gt;
&lt;li&gt;模試や過去問は、&lt;strong&gt;必ず添削・自己採点を行い、「要素」を言語化&lt;/strong&gt;していく&lt;/li&gt;
&lt;li&gt;解きっぱなしにせず、&lt;strong&gt;フィードバック→やり直し&lt;/strong&gt;のサイクルを回す&lt;/li&gt;
&lt;/ul&gt;
&lt;p&gt;こうした考え方を身につけていけば、東大古文・漢文は決して「センス頼み」の科目ではありません。&lt;br /&gt;
&lt;strong&gt;直訳をベースにした堅実な読み・要素分解・部分点を積み上げる姿勢&lt;/strong&gt;で、一歩一歩点数を伸ばしていきましょう。&lt;/p&gt;
&lt;p&gt;&lt;a href="https://dokkai-labo.tokyo/" target="_blank" rel="noopener noreferrer"&gt;読解ラボ東京&lt;/a&gt;では、こうした考え方を踏まえた東大国語・古文漢文の個別指導・添削指導も行っています。ご興味のある方は、ぜひ公式サイトもご覧ください。&lt;/p&gt;
&lt;hr /&gt;
&lt;h2&gt;関連記事（前半記事へのリンクを必ず含める）&lt;/h2&gt;
&lt;ul&gt;
&lt;li&gt;&lt;strong&gt;前半記事（同テーマ）&lt;/strong&gt;：&lt;a href="#" rel="noopener noreferrer"&gt;東大古文・漢文 記述と現代語訳の攻略（前半）&lt;/a&gt;（※前半記事のURLが確定している場合は、ここを実URLに差し替えてください）&lt;/li&gt;
&lt;li&gt;&lt;a href="https://koten-kakitsubata.jp/blog/utokyo/" rel="noopener noreferrer"&gt;東大古文・漢文 記述と現代語訳の攻略（後半）&lt;/a&gt;（本記事）&lt;/li&gt;
&lt;li&gt;&lt;a href="https://koten-kakitsubata.jp/" target="_blank" rel="noopener noreferrer"&gt;古典専門塾 かきつばた（トップ）&lt;/a&gt;&lt;/li&gt;
&lt;/ul&gt;
&lt;p&gt;&amp;nbsp;&lt;/p&gt;
&lt;p&gt;&lt;!-- [ /.socialSet ] --&gt;&lt;/p&gt;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blog%2Futokyo%2F&amp;amp;t=%E6%9D%B1%E5%A4%A7%E5%8F%A4%E6%96%87%E3%83%BB%E6%BC%A2%E6%96%87%20%E8%A8%98%E8%BF%B0%E3%81%A8%E7%8F%BE%E4%BB%A3%E8%AA%9E%E8%A8%B3%E3%81%AE%E6%94%BB%E7%95%A5%EF%BD%9C%E4%B8%BB%E8%AA%9E%E3%83%BB%E6%8C%87%E7%A4%BA%E8%AA%9E%E3%82%92%E5%A4%96%E3%81%95%E3%81%AA%E3%81%84%E7%AD%94%E6%A1%88%E3%81%AE%E4%BD%9C%E3%82%8A%E6%96%B9%28%E5%BE%8C%E5%8D%8A%29%E3%80%90%E5%8F%A4%E5%85%B8%E5%B0%82%E9%96%80%E5%A1%BE%E3%81%8B%E3%81%8D%E3%81%A4%E3%81%B0%E3%81%9F%E3%80%91%E3%80%90%E8%AA%AD%E8%A7%A3%E3%83%A9%E3%83%9C%E6%9D%B1%E4%BA%AC%E3%80%91%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blog%2Futokyo%2F&amp;amp;text=%E6%9D%B1%E5%A4%A7%E5%8F%A4%E6%96%87%E3%83%BB%E6%BC%A2%E6%96%87%20%E8%A8%98%E8%BF%B0%E3%81%A8%E7%8F%BE%E4%BB%A3%E8%AA%9E%E8%A8%B3%E3%81%AE%E6%94%BB%E7%95%A5%EF%BD%9C%E4%B8%BB%E8%AA%9E%E3%83%BB%E6%8C%87%E7%A4%BA%E8%AA%9E%E3%82%92%E5%A4%96%E3%81%95%E3%81%AA%E3%81%84%E7%AD%94%E6%A1%88%E3%81%AE%E4%BD%9C%E3%82%8A%E6%96%B9%28%E5%BE%8C%E5%8D%8A%29%E3%80%90%E5%8F%A4%E5%85%B8%E5%B0%82%E9%96%80%E5%A1%BE%E3%81%8B%E3%81%8D%E3%81%A4%E3%81%B0%E3%81%9F%E3%80%91%E3%80%90%E8%AA%AD%E8%A7%A3%E3%83%A9%E3%83%9C%E6%9D%B1%E4%BA%AC%E3%80%91%20%7C%20%E5%8F%A4%E5%85%B8%E5%B0%82%E9%96%80%E5%A1%BE%20%E3%81%8B%E3%81%8D%E3%81%A4%E3%81%B0%E3%81%9F" target="_blank" &gt;&lt;span class="vk_icon_w_r_sns_twitter icon_sns"&gt;&lt;/span&gt;&lt;span class="sns_txt"&gt;twitter&lt;/span&gt;&lt;/a&gt;&lt;/li&gt;&lt;li class="sb_copy sb_icon"&gt;&lt;button class="copy-button sb_icon_inner"data-clipboard-text="東大古文・漢文 記述と現代語訳の攻略｜主語・指示語を外さない答案の作り方(後半)【古典専門塾かきつばた】【読解ラボ東京】 | 古典専門塾 かきつばた https://koten-kakitsubata.jp/blog/utokyo/"&gt;&lt;span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</si>
  <si>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https://natsui-sansu-juku.com/col_blog/online-sansu-chokuzen/
【検出された不自然ワード】
- 手順
- 設計
- 整え
【本文】
------
&lt;div class="container my-4"&gt;
&lt;p&gt;&lt;!-- Hero Section --&gt;&lt;/p&gt;
&lt;div class="card shadow-sm mb-4 border-0" style="background: linear-gradient(135deg, #0d47a1, #26a69a); color: #fff;"&gt;
&lt;div class="card-body p-4"&gt;
&lt;div class="d-flex flex-wrap justify-content-between align-items-center mb-2"&gt;&lt;span class="badge bg-warning text-dark mb-1" style="font-size: 0.8rem;"&gt;中学受験／オンライン算数&lt;/span&gt;&lt;br /&gt;
&lt;span class="badge bg-light text-dark mb-1" style="font-size: 0.75rem;"&gt;直前期対策ガイド&lt;/span&gt;&lt;/div&gt;
&lt;h1 class="card-title mb-3" style="font-size: 1.9rem; line-height: 1.5;"&gt;&lt;/h1&gt;
&lt;p class="card-text mb-0" style="font-size: 0.98rem;"&gt;入試直前のこの時期、「あと数点で合格ラインなのに、何を優先すべきか分からない」「とにかく問題量をこなしているのに点数が安定しない」と不安を感じていらっしゃる保護者の方は多いと思います。&lt;br /&gt;
直前期は、新しい単元を一から積み上げる段階ではなく、すでに持っている力を本番で発揮させる段階です。そのためには、解き方そのものよりも、途中式の癖や考え方の流れを整える過程指導が非常に重要になります。&lt;br /&gt;
オンラインの算数個別指導は、手元映像と画面共有を組み合わせることで、お子さまの思考を細かく可視化し、弱点に応じた類題を即時に出題できます。直前期だからこそ、オンラインならではの過程指導を活用することで、短期間での得点アップが狙いやすくなります。&lt;/p&gt;
&lt;p class="mt-3 mb-0" style="font-size: 0.96rem;"&gt;過去問の回し方や直前期の演習設計は、&lt;a href="https://natsui-sansu-juku.com/column/hub-kakomon/" target="_blank" rel="noopener noreferrer"&gt;&lt;strong&gt;中学受験算数過去問の進め方（全体像はこちら）&lt;/strong&gt;&lt;/a&gt;もあわせてご確認ください。&lt;/p&gt;
&lt;/div&gt;
&lt;/div&gt;
&lt;div class="row"&gt;
&lt;p&gt;&lt;!-- Main Column --&gt;&lt;/p&gt;
&lt;div class="col-lg-8"&gt;
&lt;p&gt;&lt;!-- Section: 悩みの構造 --&gt;&lt;/p&gt;
&lt;section class="mb-4"&gt;
&lt;h2 class="h4 mb-3 border-start border-4 border-primary ps-2"&gt;直前期の悩みの構造と中学受験算数の特徴&lt;/h2&gt;
&lt;p&gt;まずは、「なぜ直前期になると点数が伸び悩むのか」を整理してみます。原因を明確にしておくことで、オンライン算数 個別指導で何をすべきかが見えてきます。&lt;/p&gt;
&lt;h3 class="h5 mt-3 mb-2"&gt;直前期は実力不足より取りこぼしが目立つ時期&lt;/h3&gt;
&lt;p&gt;中学受験算数の直前期で多く見られるのは、次のような状態です。&lt;/p&gt;
&lt;ul&gt;
&lt;li&gt;合格ラインまではあと十点前後だが、毎回どこかでケアレスミスが出てしまう。&lt;/li&gt;
&lt;li&gt;一度できたはずの問題を、テストでは取りこぼしてしまう。&lt;/li&gt;
&lt;li&gt;難問ではなく、標準レベルの問題での失点が痛い。&lt;/li&gt;
&lt;/ul&gt;
&lt;p&gt;この段階では、本当に必要なのは新しい知識を増やすことではなく、すでに知っている解き方を安定して使えるようにすることの場合がほとんどです。&lt;br /&gt;
ところが直前期の不安から、問題集を一冊やりきらせようとしたり、苦手単元を総ざらいしようとしたり、模試や過去問を量で押し切ろうとしてしまいがちです。&lt;/p&gt;
&lt;div class="table-responsive mb-3"&gt;
&lt;table class="table table-bordered table-hover align-middle mb-0"&gt;
&lt;thead class="text-center" style="background-color: #e3f2fd;"&gt;
&lt;tr&gt;
&lt;th scope="col"&gt;よくある状態&lt;/th&gt;
&lt;th scope="col"&gt;具体例&lt;/th&gt;
&lt;th scope="col"&gt;影響&lt;/th&gt;
&lt;/tr&gt;
&lt;/thead&gt;
&lt;tbody&gt;
&lt;tr&gt;
&lt;td&gt;標準問題の取りこぼし&lt;/td&gt;
&lt;td&gt;計算は合っていたのに、最後の単位を書き間違える。&lt;/td&gt;
&lt;td&gt;本来取れるはずの三〜五点を落とし、合格ラインから遠ざかる。&lt;/td&gt;
&lt;/tr&gt;
&lt;tr&gt;
&lt;td&gt;量だけ増えていく勉強&lt;/td&gt;
&lt;td&gt;新しい問題集に次々手を出し、復習が追いつかない。&lt;/td&gt;
&lt;td&gt;「やったつもり」だけが増え、得点の安定につながらない。&lt;/td&gt;
&lt;/tr&gt;
&lt;tr&gt;
&lt;td&gt;過去問のやりっぱなし&lt;/td&gt;
&lt;td&gt;解き直しをして終わり、同じパターンの確認が不足する。&lt;/td&gt;
&lt;td&gt;同タイプの問題が出ると、再び同じミスを繰り返してしまう。&lt;/td&gt;
&lt;/tr&gt;
&lt;/tbody&gt;
&lt;/table&gt;
&lt;/div&gt;
&lt;h3 class="h5 mt-3 mb-2"&gt;中学受験算数は思考のルートが問われる科目&lt;/h3&gt;
&lt;p&gt;中学受験の算数では、答えそのものだけでなく、その答えに辿り着くまでの思考のルートが非常に重要です。&lt;/p&gt;
&lt;ul&gt;
&lt;li&gt;条件を読み落としていないか。&lt;/li&gt;
&lt;li&gt;図や表に整理するプロセスを踏んでいるか。&lt;/li&gt;
&lt;li&gt;正しい式の形を選んだ理由を説明できるか。&lt;/li&gt;
&lt;/ul&gt;
&lt;p&gt;こうした過程の一つひとつに、その子特有の癖や弱点が表れます。直前期に点数が伸びない理由の多くは、解法自体を知らないというよりも、解法は知っているのに途中のどこかで思考が飛んでしまう、あるいは自分なりの省略や勘で処理してしまい安定しない、といった過程のゆがみにあります。&lt;/p&gt;
&lt;h3 class="h5 mt-3 mb-2"&gt;紙のやり直しだけでは癖が見えにくい&lt;/h3&gt;
&lt;p&gt;ご家庭でのやり直しや塾の復習では、どうしても「解き直したらできたかどうか」だけに目が行きがちです。&lt;/p&gt;
&lt;ul&gt;
&lt;li&gt;解説を見たら分かった。&lt;/li&gt;
&lt;li&gt;二回目は自力で解けた。&lt;/li&gt;
&lt;/ul&gt;
&lt;p&gt;という状態は一見すると良さそうに見えますが、一回目と二回目でどの部分の考え方を変えたのか、次に似た問題を解いたとき本当に同じミスを繰り返さないのかまでは確認しきれないことが多くあります。&lt;br /&gt;
ここを丁寧に扱えるかどうかが、直前期のあと数点を決める重要なポイントになります。&lt;/p&gt;
&lt;/section&gt;
&lt;p&gt;&lt;!-- Section: オンラインが効く理由 --&gt;&lt;/p&gt;
&lt;section class="mb-4"&gt;
&lt;h2 class="h4 mb-3 border-start border-4 border-success ps-2"&gt;直前期にオンライン算数 個別指導が効果を発揮する理由&lt;/h2&gt;
&lt;p&gt;なぜオンライン形式の算数個別指導が直前期と相性が良いのか、その理由を具体的に見ていきます。&lt;/p&gt;
&lt;h3 class="h5 mt-3 mb-2"&gt;手元映像でどこからミスが始まっているかを特定できる&lt;/h3&gt;
&lt;p&gt;オンライン算数 個別指導では、書画カメラやタブレットカメラを使ってお子さまの手元を映し出すことができます。これにより、次のような点が細かく分かります。&lt;/p&gt;
&lt;ul&gt;
&lt;li&gt;計算ミスが起きたのは、どの段階の式からなのか。&lt;/li&gt;
&lt;li&gt;条件に線を引くタイミングが遅く、読み落としにつながっていないか。&lt;/li&gt;
&lt;li&gt;図を描く前に式から入ってしまい、混乱を招いていないか。&lt;/li&gt;
&lt;/ul&gt;
&lt;p&gt;例えば、過去問の速さの問題で毎回失点してしまう場合でも、時間を分に直すタイミングでミスをしているのか、距離のイメージがあいまいなのか、式を立てる前の整理が不足しているのか、といった点を手元の動きから見抜くことができます。&lt;/p&gt;
&lt;h3 class="h5 mt-3 mb-2"&gt;過程指導で思考の流れを一緒に組み直せる&lt;/h3&gt;
&lt;p&gt;オンライン個別指導では、画面共有とホワイトボード機能を用いながら、解き方のプロセスを一緒にたどることができます。&lt;/p&gt;
&lt;ul&gt;
&lt;li&gt;今、何を求めようとしているのか。&lt;/li&gt;
&lt;li&gt;この式の数字は、問題文のどの部分に対応しているのか。&lt;/li&gt;
&lt;li&gt;まだ使っていない条件はどれか。&lt;/li&gt;
&lt;/ul&gt;
&lt;p&gt;こうした問いかけを通して、お子さまの頭の中の思考の流れを、目で見える形に並べ直すことができます。&lt;br /&gt;
解法そのものを新しく教えるのではなく、すでに知っている方法を安定させ、本番で何度でも再現できる形に整えていくことが直前期の過程指導の役目になります。&lt;/p&gt;
&lt;h3 class="h5 mt-3 mb-2"&gt;類題を即時に出題し弱点パターンを短期間でつぶせる&lt;/h3&gt;
&lt;p&gt;直前期に重要なのは、一つの問題だけで満足せず、同じパターンを複数回練習して安定させることです。&lt;br /&gt;
オンライン算数 個別指導では、デジタル教材や過去の問題データベースを活用しながら、&lt;/p&gt;
&lt;ul&gt;
&lt;li&gt;ある過去問で見つかった弱点に対して、すぐに類題を二〜三問続けて出す。&lt;/li&gt;
&lt;li&gt;条件を少し変えた問題を提示し、理解が本物かどうかを確認する。&lt;/li&gt;
&lt;li&gt;問題のレベルを、お子さまの現状に合わせて微調整する。&lt;/li&gt;
&lt;/ul&gt;
&lt;p&gt;例えば、比の文章題で比をそろえる場面で混乱している場合、分配の問題や食塩水の問題など設定を変えた類題を立て続けに解くことで、短時間で弱点パターンをまとめて補強できます。&lt;/p&gt;
&lt;div class="table-responsive mb-3"&gt;
&lt;table class="table table-sm table-bordered mb-0"&gt;
&lt;thead class="text-center" style="background-color: #fff8e1;"&gt;
&lt;tr&gt;
&lt;th scope="col"&gt;オンライン算数 個別指導の強み&lt;/th&gt;
&lt;th scope="col"&gt;直前期での活かし方&lt;/th&gt;
&lt;/tr&gt;
&lt;/thead&gt;
&lt;tbody&gt;
&lt;tr&gt;
&lt;td&gt;手元映像&lt;/td&gt;
&lt;td&gt;ミスが生まれる瞬間を特定し、癖として把握する。&lt;/td&gt;
&lt;/tr&gt;
&lt;tr&gt;
&lt;td&gt;画面共有とホワイトボード&lt;/td&gt;
&lt;td&gt;思考の流れを図や表と結びつけて再構成する。&lt;/td&gt;
&lt;/tr&gt;
&lt;tr&gt;
&lt;td&gt;類題の即時提示&lt;/td&gt;
&lt;td&gt;同じパターンを短時間に繰り返し、安定度を高める。&lt;/td&gt;
&lt;/tr&gt;
&lt;tr&gt;
&lt;td&gt;学習記録の蓄積&lt;/td&gt;
&lt;td&gt;どの弱点にどれだけ時間を投資したかを可視化する。&lt;/td&gt;
&lt;/tr&gt;
&lt;/tbody&gt;
&lt;/table&gt;
&lt;/div&gt;
&lt;p&gt;中学受験算数に特化した&lt;br /&gt;
&lt;a href="/kobetsu_online/"&gt;オンライン算数 個別指導&lt;/a&gt;&lt;br /&gt;
のようなサービスでは、こうした進度管理や過程指導を前提にしたモデルになっていることが多く、直前期の限られた時間を効果的に使いやすくなります。&lt;/p&gt;
&lt;/section&gt;
&lt;p&gt;&lt;!-- Section: 改善ステップ --&gt;&lt;/p&gt;
&lt;section class="mb-4"&gt;
&lt;h2 class="h4 mb-3 border-start border-4 border-warning ps-2"&gt;直前期にオンライン算数 個別指導で改善するための具体ステップ&lt;/h2&gt;
&lt;p&gt;ここからは、実際に直前期にオンライン算数 個別指導を活用して「あと数点」を取りにいくための具体的な流れを、三つのステップでご紹介いたします。&lt;/p&gt;
&lt;h3 class="h5 mt-3 mb-2"&gt;ステップ1 得点ダウンの原因をパターンで整理する&lt;/h3&gt;
&lt;p&gt;最初のステップは、模試や過去問の結果を使って、「なぜ点数が足りていないのか」を感覚ではなく具体的なパターンで整理することです。&lt;/p&gt;
&lt;p class="mb-1"&gt;まずは問題を種類ごとにざっくり分類してみます。&lt;/p&gt;
&lt;ul&gt;
&lt;li&gt;本来取るべき標準問題を落としている。&lt;/li&gt;
&lt;li&gt;難問を追いかけすぎて時間を使ってしまう。&lt;/li&gt;
&lt;li&gt;最後の計算だけで落としている。&lt;/li&gt;
&lt;li&gt;条件の読み落としが繰り返されている。&lt;/li&gt;
&lt;/ul&gt;
&lt;p&gt;過去問や模試の答案を見ながら、「これは絶対取りたい問題」「これは取れたらラッキーな問題」といった区分けをしておくと、直前期の優先順位が見えやすくなります。&lt;/p&gt;
&lt;p&gt;次に、一問ごとに、知識として知らなかったのか、知っていたはずなのに途中でずれたのかをできる範囲で分けてみます。&lt;br /&gt;
直前期は特に、後者の知っていたはずの失点を減らすことが、効率の良い得点アップにつながります。&lt;/p&gt;
&lt;h3 class="h5 mt-3 mb-2"&gt;ステップ2 弱点パターンリストを作りテーマを絞る&lt;/h3&gt;
&lt;p&gt;次のステップは、分析した内容から直前期のテーマを絞り込むことです。ノートの一ページを使い、弱点パターンリストを作ると整理しやすくなります。&lt;/p&gt;
&lt;ul&gt;
&lt;li&gt;割合の文章題で、元にする量を取り違える。&lt;/li&gt;
&lt;li&gt;食塩水で、濃度の変化を表に整理できない。&lt;/li&gt;
&lt;li&gt;速さのグラフで、止まっている時間の読み取りを間違える。&lt;/li&gt;
&lt;li&gt;図形の面積で、単位変換を忘れる。&lt;/li&gt;
&lt;/ul&gt;
&lt;p&gt;何の単元のどの場面でどう間違えやすいかを一文で言えるようにすることがポイントです。&lt;br /&gt;
直前期のオンライン算数 個別指導では、一回の授業につき弱点パターンを一〜二個に絞り、そのパターンに関する問題を集中的に扱う方が結果として定着しやすくなります。&lt;/p&gt;
&lt;h3 class="h5 mt-3 mb-2"&gt;ステップ3 過程指導と類題演習で本番の動きを再現する&lt;/h3&gt;
&lt;p&gt;最後のステップは、オンラインの場で実際に過程指導と類題演習を行い、本番を意識した動きを身につけていく段階です。&lt;/p&gt;
&lt;ol&gt;
&lt;li&gt;&lt;strong&gt;最初の一問は時間を気にせず丁寧に解く。&lt;/strong&gt;&lt;br /&gt;
問題文の読み方、図や表の描き方、最初に立てる式の選び方を一つひとつ確認します。&lt;/li&gt;
&lt;li&gt;&lt;strong&gt;同じパターンの類題を続けて解く。&lt;/strong&gt;&lt;br /&gt;
条件や数値を変えた類題を二〜三問解き、整えた考え方の手順を自力で再現できるかを確認します。&lt;/li&gt;
&lt;li&gt;&lt;strong&gt;最後に本番を意識した時間で解いてみる。&lt;/strong&gt;&lt;br /&gt;
制限時間を決めて解き、どの部分で時間を使いすぎたのかを振り返り、次への行動指針を言葉にします。&lt;/li&gt;
&lt;/ol&gt;
&lt;p&gt;この流れを数回繰り返すだけでも、同じパターンの問題に対する安定度は直前期の数週間で大きく変わっていきます。&lt;/p&gt;
&lt;/section&gt;
&lt;p&gt;&lt;!-- Section: 家庭でのフォロー --&gt;&lt;/p&gt;
&lt;section class="mb-4"&gt;
&lt;h2 class="h4 mb-3 border-start border-4 border-info ps-2"&gt;家庭でできるフォローと直前期ならではの関わり方&lt;/h2&gt;
&lt;p&gt;オンライン算数 個別指導を直前期に効果的に使うためには、ご家庭でのちょっとした関わりが大きな支えになります。&lt;/p&gt;
&lt;h3 class="h5 mt-3 mb-2"&gt;勉強量より復習の質に目を向ける&lt;/h3&gt;
&lt;p&gt;直前期はどうしても量を増やしたくなりますが、ご家庭では次のような視点を大切にしていただくと良いと思います。&lt;/p&gt;
&lt;ul&gt;
&lt;li&gt;今日は何時間やったかではなく、どの弱点パターンが一つ減ったかを確認する。&lt;/li&gt;
&lt;li&gt;解き直した問題のうち、「次に同じ問題が出ても解ける」と自信を持てるものが何問増えたかに注目する。&lt;/li&gt;
&lt;li&gt;新しい問題集に手を付ける前に、すでに持っている教材で弱点パターンを一つずつ潰していく。&lt;/li&gt;
&lt;/ul&gt;
&lt;p&gt;「今日は何点分のミスを減らせたかな」という問いかけは、お子さまにとっても目標が具体的になりやすく、おすすめです。&lt;/p&gt;
&lt;h3 class="h5 mt-3 mb-2"&gt;オンライン授業後の三分振り返りを習慣にする&lt;/h3&gt;
&lt;p&gt;オンライン個別指導が終わったあと、三分程度の短い振り返り時間を取るだけでも、直前期の学びは大きく変わります。&lt;/p&gt;
&lt;ul&gt;
&lt;li&gt;今日、一番直ったと思う癖は何だったか。&lt;/li&gt;
&lt;li&gt;次のテストで意識したいポイントはどこか。&lt;/li&gt;
&lt;li&gt;同じパターンの問題が出たら、どんな流れで解くつもりか。&lt;/li&gt;
&lt;/ul&gt;
&lt;p&gt;これらを口に出してもらうことで、オンラインでの過程指導が、お子さま自身の言葉として定着していきます。&lt;/p&gt;
&lt;h3 class="h5 mt-3 mb-2"&gt;メンタル面では全部を完璧にしなくてよいと伝える&lt;/h3&gt;
&lt;p&gt;直前期は、保護者の方もお子さまも不安になりがちですが、中学受験算数は全部を完璧に解き切る必要はありません。&lt;/p&gt;
&lt;ul&gt;
&lt;li&gt;取るべき問題を確実に取りにいく練習をしていること。&lt;/li&gt;
&lt;li&gt;難問に時間を使いすぎない練習をしていること。&lt;/li&gt;
&lt;li&gt;同じミスを繰り返さないための調整をしていること。&lt;/li&gt;
&lt;/ul&gt;
&lt;p&gt;こうした前向きな目的を折に触れて伝えていただくことが、お子さまの安心感につながります。&lt;/p&gt;
&lt;/section&gt;
&lt;p&gt;&lt;!-- Section: 教室・指導者選び --&gt;&lt;/p&gt;
&lt;section class="mb-4"&gt;
&lt;h2 class="h4 mb-3 border-start border-4 border-secondary ps-2"&gt;直前期に強いオンライン算数 個別指導の選び方&lt;/h2&gt;
&lt;p&gt;最後に、直前期の過程指導を任せるオンライン算数 個別指導や指導者を選ぶ際のポイントを整理いたします。&lt;/p&gt;
&lt;h3 class="h5 mt-3 mb-2"&gt;直前期用のプランや指導モデルを持っているか&lt;/h3&gt;
&lt;p&gt;問い合わせや体験の際に、次のような質問をしてみてください。&lt;/p&gt;
&lt;ul&gt;
&lt;li&gt;直前期には、通常期と比べてどのような指導の違いがありますか。&lt;/li&gt;
&lt;li&gt;過去問の解き直しや弱点パターンの整理は、どのようにサポートしてもらえますか。&lt;/li&gt;
&lt;li&gt;一回の授業では、何題くらいをどのように扱うイメージでしょうか。&lt;/li&gt;
&lt;/ul&gt;
&lt;p&gt;これらに具体的に答えてくれる教室は、時期に応じた指導の切り替えを意識している可能性が高いと言えます。&lt;/p&gt;
&lt;h3 class="h5 mt-3 mb-2"&gt;手元映像と画面共有を前提にした過程指導ができるか&lt;/h3&gt;
&lt;p&gt;過程指導を重視しているかどうかは、次のような視点で確認してみてください。&lt;/p&gt;
&lt;ul&gt;
&lt;li&gt;手元カメラや書画カメラの使用を想定した授業設計になっているか。&lt;/li&gt;
&lt;li&gt;式や図だけでなく、考え方の流れを言語化させる場面を意識しているか。&lt;/li&gt;
&lt;li&gt;類題をその場で提示し、一つのパターンをまとめて補強するスタイルを取っているか。&lt;/li&gt;
&lt;/ul&gt;
&lt;p&gt;これらがそろっていると、直前期の限られた時間でも、解き方の癖に踏み込んだ個別指導が期待できます。&lt;/p&gt;
&lt;h3 class="h5 mt-3 mb-2"&gt;フィードバックと短期の進度管理が丁寧か&lt;/h3&gt;
&lt;p&gt;直前期は特に、「今どこを直していて、あと何を残すか」が重要になります。&lt;/p&gt;
&lt;ul&gt;
&lt;li&gt;授業ごとの振り返りやコメントが共有されるか。&lt;/li&gt;
&lt;li&gt;残り数週間から数か月の見通しを一緒に立ててくれるか。&lt;/li&gt;
&lt;li&gt;模試や過去問の結果を踏まえた具体的な提案があるか。&lt;/li&gt;
&lt;/ul&gt;
&lt;p&gt;中学受験算数に特化した&lt;br /&gt;
&lt;a href="/kobetsu_online/"&gt;オンライン算数 個別指導&lt;/a&gt;&lt;br /&gt;
のようなサービスでは、こうしたフィードバックと進度管理を前提とした仕組みが整っていることが多く、ご家庭だけでは難しい直前期の舵取りを一緒に担ってくれます。&lt;/p&gt;
&lt;/section&gt;
&lt;p&gt;&lt;!-- まとめ --&gt;&lt;/p&gt;
&lt;section class="mb-4"&gt;
&lt;h2 class="h4 mb-3 border-start border-4 border-dark ps-2"&gt;まとめ&lt;/h2&gt;
&lt;p&gt;直前期の算数は、新しい知識を増やす段階ではなく、すでに持っている力を安定して発揮できるように整える段階です。そのためには、答え合わせだけで終わらせず、途中式や考え方の癖に踏み込む過程指導が鍵になります。&lt;/p&gt;
&lt;p&gt;オンライン算数の個別指導は、手元映像と画面共有を活用して思考を可視化し、弱点に応じた類題を即時に出題できるため、直前期のあと数点を取りにいく場として非常に有効です。&lt;br /&gt;
過去問演習の進め方や直前期の優先順位づけは、&lt;a href="https://natsui-sansu-juku.com/column/hub-kakomon/" target="_blank" rel="noopener noreferrer"&gt;&lt;strong&gt;中学受験算数過去問の進め方（全体像はこちら）&lt;/strong&gt;&lt;/a&gt;もあわせてご確認ください。&lt;br /&gt;
模試や過去問の結果をもとに弱点パターンを整理し、学習の優先順位を明確にしたうえで、&lt;br /&gt;
&lt;a href="/kobetsu_online/"&gt;オンライン算数 個別指導&lt;/a&gt;&lt;br /&gt;
のようなサービスも上手に活用しながら、限られた時間で最大限の得点アップを目指していただければと思います。&lt;/p&gt;
&lt;/section&gt;
&lt;/div&gt;
&lt;p&gt;&lt;!-- Side Column --&gt;&lt;/p&gt;
&lt;div class="col-lg-4"&gt;
&lt;p&gt;&lt;!-- Summary Card --&gt;&lt;/p&gt;
&lt;div class="card shadow-sm mb-4"&gt;
&lt;div class="card-header" style="background-color: #e3f2fd;"&gt;&lt;strong&gt;この記事のポイント&lt;/strong&gt;&lt;/div&gt;
&lt;div class="card-body"&gt;
&lt;ul class="mb-0 ps-3"&gt;
&lt;li&gt;直前期の算数は新しい知識よりも取りこぼしの削減が重要です。&lt;/li&gt;
&lt;li&gt;過程指導で途中式や思考の癖を整えることが、あと数点を左右します。&lt;/li&gt;
&lt;li&gt;オンライン算数 個別指導は手元映像と類題提示で弱点パターンを短期間で補強できます。&lt;/li&gt;
&lt;li&gt;ご家庭では、勉強量ではなく復習の質とメンタル面のサポートが鍵になります。&lt;/li&gt;
&lt;/ul&gt;
&lt;/div&gt;
&lt;/div&gt;
&lt;p&gt;&lt;!-- 直前期チェックリスト --&gt;&lt;/p&gt;
&lt;div class="card shadow-sm mb-4"&gt;
&lt;div class="card-header" style="background-color: #fff3e0;"&gt;&lt;strong&gt;直前期チェックリスト&lt;/strong&gt;&lt;/div&gt;
&lt;div class="card-body"&gt;
&lt;ul class="mb-0 ps-3"&gt;
&lt;li&gt;弱点パターンリストを作成している。&lt;/li&gt;
&lt;li&gt;過去問のやり直しが類題演習とセットになっている。&lt;/li&gt;
&lt;li&gt;オンライン授業後に三分の振り返り時間を取っている。&lt;/li&gt;
&lt;li&gt;「全部を完璧に」ではなく「取るべき問題を確実に」に意識を置いている。&lt;/li&gt;
&lt;/ul&gt;
&lt;/div&gt;
&lt;/div&gt;
&lt;p&gt;&lt;!-- Mini CTA Card --&gt;&lt;/p&gt;
&lt;div class="card shadow-sm mb-4 border-0" style="background: linear-gradient(135deg, #1e88e5, #26a69a); color: #fff;"&gt;
&lt;div class="card-body"&gt;
&lt;h3 class="h6 mb-2"&gt;直前期のあと数点をオンライン算数 個別指導で&lt;/h3&gt;
&lt;p class="mb-2" style="font-size: 0.9rem;"&gt;手元映像と過程指導に特化したオンライン算数 個別指導なら、弱点パターンを短期間で集中的に補強しやすくなります。模試や過去問の結果をもとに、直前期専用の対策プランを一緒に考えることも可能です。&lt;/p&gt;
&lt;p&gt;&lt;a class="btn btn-light btn-sm" href="/kobetsu_online/"&gt;&lt;br /&gt;
オンライン算数 個別指導の詳細を見る&lt;br /&gt;
&lt;/a&gt;&lt;/p&gt;
&lt;/div&gt;
&lt;/div&gt;
&lt;/div&gt;
&lt;/div&gt;
&lt;/div&gt;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sansu-chokuzen%2F&amp;amp;t=%E7%9B%B4%E5%89%8D%E6%9C%9F%E3%81%AB%E3%82%AA%E3%83%B3%E3%83%A9%E3%82%A4%E3%83%B3%E7%AE%97%E6%95%B0%E3%81%A7%E4%BD%95%E3%82%92%E3%81%99%E3%81%B9%E3%81%8D%E3%81%8B%EF%BC%9F%E2%94%80%E2%94%80%E9%81%8E%E7%A8%8B%E6%8C%87%E5%B0%8E%E3%81%AE%E9%87%8D%E8%A6%81%E6%80%A7%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sansu-chokuzen%2F&amp;amp;text=%E7%9B%B4%E5%89%8D%E6%9C%9F%E3%81%AB%E3%82%AA%E3%83%B3%E3%83%A9%E3%82%A4%E3%83%B3%E7%AE%97%E6%95%B0%E3%81%A7%E4%BD%95%E3%82%92%E3%81%99%E3%81%B9%E3%81%8D%E3%81%8B%EF%BC%9F%E2%94%80%E2%94%80%E9%81%8E%E7%A8%8B%E6%8C%87%E5%B0%8E%E3%81%AE%E9%87%8D%E8%A6%81%E6%80%A7%20%7C%20%E4%B8%AD%E5%AD%A6%E5%8F%97%E9%A8%93%E5%B0%82%E9%96%80%E3%80%80%E5%A4%8F%E4%BA%95%E7%AE%97%E6%95%B0%E5%A1%BE" target="_blank" &gt;&lt;span class="vk_icon_w_r_sns_x_twitter icon_sns"&gt;&lt;/span&gt;&lt;span class="sns_txt"&gt;X&lt;/span&gt;&lt;/a&gt;&lt;/li&gt;&lt;li class="sb_bluesky sb_icon"&gt;&lt;a class="sb_icon_inner" href="https://bsky.app/intent/compose?text=%E7%9B%B4%E5%89%8D%E6%9C%9F%E3%81%AB%E3%82%AA%E3%83%B3%E3%83%A9%E3%82%A4%E3%83%B3%E7%AE%97%E6%95%B0%E3%81%A7%E4%BD%95%E3%82%92%E3%81%99%E3%81%B9%E3%81%8D%E3%81%8B%EF%BC%9F%E2%94%80%E2%94%80%E9%81%8E%E7%A8%8B%E6%8C%87%E5%B0%8E%E3%81%AE%E9%87%8D%E8%A6%81%E6%80%A7%20%7C%20%E4%B8%AD%E5%AD%A6%E5%8F%97%E9%A8%93%E5%B0%82%E9%96%80%E3%80%80%E5%A4%8F%E4%BA%95%E7%AE%97%E6%95%B0%E5%A1%BE%0Ahttps%3A%2F%2Fnatsui-sansu-juku.com%2Fcol_blog%2Fonline-sansu-chokuzen%2F" target="_blank" &gt;&lt;span class="vk_icon_w_r_sns_bluesky icon_sns"&gt;&lt;/span&gt;&lt;span class="sns_txt"&gt;Bluesky&lt;/span&gt;&lt;/a&gt;&lt;/li&gt;&lt;li class="sb_hatena sb_icon"&gt;&lt;a class="sb_icon_inner" href="//b.hatena.ne.jp/add?mode=confirm&amp;url=https%3A%2F%2Fnatsui-sansu-juku.com%2Fcol_blog%2Fonline-sansu-chokuzen%2F&amp;amp;title=%E7%9B%B4%E5%89%8D%E6%9C%9F%E3%81%AB%E3%82%AA%E3%83%B3%E3%83%A9%E3%82%A4%E3%83%B3%E7%AE%97%E6%95%B0%E3%81%A7%E4%BD%95%E3%82%92%E3%81%99%E3%81%B9%E3%81%8D%E3%81%8B%EF%BC%9F%E2%94%80%E2%94%80%E9%81%8E%E7%A8%8B%E6%8C%87%E5%B0%8E%E3%81%AE%E9%87%8D%E8%A6%81%E6%80%A7%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sb_icon_inner"data-clipboard-text="直前期にオンライン算数で何をすべきか？──過程指導の重要性 | 中学受験専門　夏井算数塾 https://natsui-sansu-juku.com/col_blog/online-sansu-chokuzen/"&gt;&lt;span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</si>
  <si>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https://natsui-sansu-juku.com/col_blog/yoshu-series-online/
【検出された不自然ワード】
- 型
- 手順
- 乱れ
- 設計
- 整え
【本文】
------
&lt;div class="container my-4"&gt;
&lt;p&gt;&lt;!-- Hero Section --&gt;&lt;/p&gt;
&lt;div class="card shadow-sm mb-4 border-0" style="background: linear-gradient(135deg, #0d47a1, #00838f); color: #fff;"&gt;
&lt;div class="card-body p-4"&gt;
&lt;div class="d-flex flex-wrap justify-content-between align-items-center mb-2"&gt;&lt;span class="badge bg-warning text-dark mb-2" style="font-size: 0.8rem;"&gt;四谷大塚生向け／中学受験算数&lt;/span&gt;&lt;br /&gt;
&lt;span class="badge bg-light text-dark mb-2" style="font-size: 0.75rem;"&gt;オンライン算数 個別指導ガイド&lt;/span&gt;&lt;/div&gt;
&lt;h1 class="card-title mb-3" style="font-size: 1.9rem; line-height: 1.5;"&gt;&lt;/h1&gt;
&lt;p class="card-text mb-0" style="font-size: 0.98rem; line-height: 1.8;"&gt;四谷大塚の「予習シリーズ」をお使いのご家庭からは、「量はこなしているはずなのに、テストの点数が安定しない」「やりっぱなしで、身についている実感がない」というお悩みをよく耳にします。&lt;br /&gt;
教材としてのポテンシャルは高い一方で、復習や反復の設計がご家庭任せになりやすいのが予習シリーズの難しさです。&lt;br /&gt;
本ページでは、予習シリーズの構造と中学受験算数の特性を整理したうえで、オンライン算数の個別指導を組み合わせて「理解から定着」までを一気に進める具体的な方法をお伝えします。&lt;br /&gt;
塾別に算数のつまずき方と対策の優先順位を整理した全体像は、&lt;a class="text-white text-decoration-underline fw-bold" href="https://natsui-sansu-juku.com/column/hub-juku/"&gt;塾別の算数対策の全体像はこちら&lt;/a&gt;もあわせてご覧ください。&lt;/p&gt;
&lt;/div&gt;
&lt;/div&gt;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&lt;p&gt;&lt;!-- Overview Box --&gt;&lt;/p&gt;
&lt;div class="alert alert-info border-0 shadow-sm mb-4" role="alert"&gt;
&lt;h2 class="h5 mb-2"&gt;この記事で分かること&lt;/h2&gt;
&lt;ul class="mb-0"&gt;
&lt;li&gt;予習シリーズと中学受験算数の特性から、なぜ「やりっぱなし」になりやすいのかが整理できます。&lt;/li&gt;
&lt;li&gt;オンライン算数 個別指導が、工程ごとのつまずきをどう可視化し、弱点を補うのかが分かります。&lt;/li&gt;
&lt;li&gt;予習シリーズを「理解→類題→定着」の流れで使い倒す三つのステップが具体的にイメージできます。&lt;/li&gt;
&lt;li&gt;家庭学習のフォロー方法と、予習シリーズに強いオンライン個別の選び方のポイントが分かります。&lt;/li&gt;
&lt;/ul&gt;
&lt;/div&gt;
&lt;p&gt;&lt;!-- 背景セクション --&gt;&lt;/p&gt;
&lt;h2 class="h4 mt-4 mb-3 border-start border-4 border-primary ps-2"&gt;テーマの背景：予習シリーズで起こりやすい悩みの構造&lt;/h2&gt;
&lt;p&gt;まずは、「なぜ予習シリーズをきちんとやっているのに結果につながりにくいのか」を、中学受験算数という科目の特性から整理してみます。&lt;br /&gt;
量の多さと反復不足、工程の多さ、そして集団授業の特性がどのように絡み合っているのかを見ていきましょう。&lt;/p&gt;
&lt;h3 class="h5 mt-3"&gt;「量は多いのに反復が足りない」という矛盾&lt;/h3&gt;
&lt;p&gt;予習シリーズの大きな特徴は、単元ごとの問題量が非常に豊富であることです。&lt;/p&gt;
&lt;ul&gt;
&lt;li&gt;基本から標準レベルまでの問題が広くカバーされている。&lt;/li&gt;
&lt;li&gt;応用・発展レベルの問題も一定数用意されている。&lt;/li&gt;
&lt;li&gt;演習問題集や実戦問題集など、周辺教材も多い。&lt;/li&gt;
&lt;/ul&gt;
&lt;p&gt;一見すると「これだけやれば十分」と感じるかもしれません。&lt;br /&gt;
ところが、中学受験算数では「一度解けた問題」でも時間が経つと忘れてしまい、類題を何度か解いて初めて定着します。&lt;br /&gt;
テスト本番では見慣れない表現の問題も出題されるため、&lt;strong&gt;一周しただけでは身についたとは言いにくい構造&lt;/strong&gt;になっています。&lt;/p&gt;
&lt;p&gt;しかし現実には、塾の授業の予習・復習、宿題、テスト直しに追われる中で、同じ単元をじっくり反復する時間はなかなか確保できません。&lt;br /&gt;
その結果、&lt;/p&gt;
&lt;ul&gt;
&lt;li&gt;予習シリーズを前から順番にこなしただけになってしまう。&lt;/li&gt;
&lt;li&gt;弱点単元を絞り込んだうえでの反復が不足している。&lt;/li&gt;
&lt;/ul&gt;
&lt;p&gt;という状態になりやすくなります。&lt;/p&gt;
&lt;h3 class="h5 mt-3"&gt;中学受験算数は「工程が多い」教科&lt;/h3&gt;
&lt;p&gt;文章題や図形問題が多い中学受験算数では、一問を解き切るまでに次のような工程を踏みます。&lt;/p&gt;
&lt;div class="table-responsive mb-3"&gt;
&lt;table class="table table-bordered table-hover align-middle"&gt;
&lt;thead class="text-center" style="background-color: #e8eaf6;"&gt;
&lt;tr&gt;
&lt;th scope="col"&gt;工程&lt;/th&gt;
&lt;th scope="col"&gt;内容&lt;/th&gt;
&lt;th scope="col"&gt;つまずきやすいポイント&lt;/th&gt;
&lt;/tr&gt;
&lt;/thead&gt;
&lt;tbody&gt;
&lt;tr&gt;
&lt;td class="fw-bold"&gt;条件整理&lt;/td&gt;
&lt;td&gt;問題文を読み、数値や関係を抜き出す。&lt;/td&gt;
&lt;td&gt;線を引かずに読んでしまい、条件を読み落とす。&lt;/td&gt;
&lt;/tr&gt;
&lt;tr&gt;
&lt;td class="fw-bold"&gt;図や表の作成&lt;/td&gt;
&lt;td&gt;線分図・表・グラフなどを自分で描く。&lt;/td&gt;
&lt;td&gt;図を描かずに暗算で進めて混乱する。&lt;/td&gt;
&lt;/tr&gt;
&lt;tr&gt;
&lt;td class="fw-bold"&gt;式の立案&lt;/td&gt;
&lt;td&gt;図や表をもとに式を立てる。&lt;/td&gt;
&lt;td&gt;どの量を何として置くかがあいまいになる。&lt;/td&gt;
&lt;/tr&gt;
&lt;tr&gt;
&lt;td class="fw-bold"&gt;計算・検算&lt;/td&gt;
&lt;td&gt;計算して答えを出し、必要に応じて検算する。&lt;/td&gt;
&lt;td&gt;途中式が雑になり、計算ミスや検算不足が起こる。&lt;/td&gt;
&lt;/tr&gt;
&lt;/tbody&gt;
&lt;/table&gt;
&lt;/div&gt;
&lt;p&gt;どこか一つの工程でつまずいても、最終的な正解にはたどり着けません。&lt;br /&gt;
予習シリーズの量をこなしているだけだと、一部の工程を飛ばして解いてしまう癖がついたり、「たまたま正解した」問題がそのまま放置されたりしがちです。&lt;/p&gt;
&lt;h3 class="h5 mt-3"&gt;集団授業では「一人ひとりのつまずき」を拾いきれない&lt;/h3&gt;
&lt;p&gt;四谷大塚の授業は、一定以上の学力層を前提としたテンポ感で進みます。クラスによってはスピードも速く、&lt;/p&gt;
&lt;ul&gt;
&lt;li&gt;授業中に自分の弱点をじっくり確認する時間がほとんどない。&lt;/li&gt;
&lt;li&gt;質問に行くタイミングを逃すと、その単元があいまいなまま進行してしまう。&lt;/li&gt;
&lt;li&gt;全員に同じ宿題が出るため、「自分にとって必要な反復量」を調整しにくい。&lt;/li&gt;
&lt;/ul&gt;
&lt;p&gt;といった状況になりがちです。&lt;/p&gt;
&lt;p&gt;&lt;!-- 背景まとめカード --&gt;&lt;/p&gt;
&lt;div class="card border-0 shadow-sm mb-4"&gt;
&lt;div class="card-body"&gt;
&lt;h3 class="h6 mb-2"&gt;予習シリーズで弱点が残りやすい主な要因&lt;/h3&gt;
&lt;ul class="mb-0"&gt;
&lt;li&gt;問題量は多いのに、単元別の反復が不足しがちである。&lt;/li&gt;
&lt;li&gt;工程が多い教科のため、どこでつまずいているかが見えにくい。&lt;/li&gt;
&lt;li&gt;集団授業では「個別のつまずき」までフォローしきれない。&lt;/li&gt;
&lt;/ul&gt;
&lt;/div&gt;
&lt;/div&gt;
&lt;p&gt;&lt;!-- オンライン効果 --&gt;&lt;/p&gt;
&lt;h2 class="h4 mt-4 mb-3 border-start border-4 border-success ps-2"&gt;オンライン算数 個別指導が効果を発揮する理由&lt;/h2&gt;
&lt;p&gt;では、こうした予習シリーズの課題に対して、オンライン算数の個別指導はどのように役立つのでしょうか。&lt;br /&gt;
ここでは、オンラインだからこそ実現しやすい三つのポイントを整理します。&lt;/p&gt;
&lt;p&gt;&lt;!-- 三つの強みカード --&gt;&lt;/p&gt;
&lt;div class="row g-3 mb-3"&gt;
&lt;div class="col-md-4"&gt;
&lt;div class="card h-100 border-0 shadow-sm"&gt;
&lt;div class="card-body"&gt;
&lt;h3 class="h6 text-muted mb-1"&gt;ポイント一&lt;/h3&gt;
&lt;h4 class="h6 fw-bold"&gt;必要な問題だけをその場で取り出せる&lt;/h4&gt;
&lt;p class="mb-0 small"&gt;予習シリーズの該当問題や類題、志望校の過去問を画面上に即座に表示できるため、&lt;br /&gt;
つまずいた直後に「似た問題」を追加し、その場で理解から定着まで一気に進めやすくなります。&lt;/p&gt;
&lt;/div&gt;
&lt;/div&gt;
&lt;/div&gt;
&lt;div class="col-md-4"&gt;
&lt;div class="card h-100 border-0 shadow-sm"&gt;
&lt;div class="card-body"&gt;
&lt;h3 class="h6 text-muted mb-1"&gt;ポイント二&lt;/h3&gt;
&lt;h4 class="h6 fw-bold"&gt;手元映像で工程ごとのつまずきを特定できる&lt;/h4&gt;
&lt;p class="mb-0 small"&gt;手元カメラを通じて、線の引き方・図や表の描き方・途中式の書き方を確認できます。&lt;br /&gt;
「読解」「図解」「式」「計算」のどこで止まっているかを見極めたうえで指導できます。&lt;/p&gt;
&lt;/div&gt;
&lt;/div&gt;
&lt;/div&gt;
&lt;div class="col-md-4"&gt;
&lt;div class="card h-100 border-0 shadow-sm"&gt;
&lt;div class="card-body"&gt;
&lt;h3 class="h6 text-muted mb-1"&gt;ポイント三&lt;/h3&gt;
&lt;h4 class="h6 fw-bold"&gt;予習シリーズを単元別パッケージとして再設計できる&lt;/h4&gt;
&lt;p class="mb-0 small"&gt;各単元について「最低限」「標準」「発展」とレベル分けし、&lt;br /&gt;
お子さまの現状と志望校に合わせて学習範囲と反復量を最適化することができます。&lt;/p&gt;
&lt;/div&gt;
&lt;/div&gt;
&lt;/div&gt;
&lt;/div&gt;
&lt;h3 class="h5 mt-3"&gt;必要な問題だけを「その場で」取り出せる強み&lt;/h3&gt;
&lt;p&gt;オンライン個別指導では、講師側に豊富な問題ストックやデータベースがあり、&lt;/p&gt;
&lt;ul&gt;
&lt;li&gt;予習シリーズの該当ページ。&lt;/li&gt;
&lt;li&gt;類題となるオリジナル問題。&lt;/li&gt;
&lt;li&gt;志望校や模試の過去問。&lt;/li&gt;
&lt;/ul&gt;
&lt;p&gt;を画面上に即座に表示できます。&lt;br /&gt;
これにより、つまずいた直後に似た問題を一〜二問追加し、その場で理解→反復→定着まで進めることが可能になります。&lt;br /&gt;
紙教材だけのときのように「探す」「コピーする」といった時間を減らし、&lt;strong&gt;授業時間のほぼ全てを思考と演習に使える&lt;/strong&gt;のがオンライン算数の強みです。&lt;/p&gt;
&lt;h3 class="h5 mt-3"&gt;手元映像で原因をピンポイントに特定できる&lt;/h3&gt;
&lt;p&gt;オンライン算数の個別指導では、手元カメラを使ってノートやテキストへの書き込みをリアルタイムで確認できます。&lt;/p&gt;
&lt;ul&gt;
&lt;li&gt;問題文にどのように線を引いているか。&lt;/li&gt;
&lt;li&gt;図や表をどのタイミングで描いているか。&lt;/li&gt;
&lt;li&gt;途中式がどのあたりから乱れているか。&lt;/li&gt;
&lt;li&gt;検算をしているかどうか。&lt;/li&gt;
&lt;/ul&gt;
&lt;p&gt;といった工程ごとの様子がはっきり見えてきます。&lt;br /&gt;
同じ「文章題が苦手」でも、読解・図解・式・計算のどこが弱いかはお子さまによって異なります。&lt;br /&gt;
手元映像があることで、弱点の出どころを正確に押さえたオンライン個別指導がしやすくなります。&lt;/p&gt;
&lt;h3 class="h5 mt-3"&gt;予習シリーズを「単元別パッケージ」として再設計できる&lt;/h3&gt;
&lt;p&gt;オンライン個別では、予習シリーズの構造を理解したうえで、各単元を次のように整理します。&lt;/p&gt;
&lt;div class="table-responsive mb-3"&gt;
&lt;table class="table table-bordered table-hover align-middle"&gt;
&lt;thead class="text-center" style="background-color: #f3e5f5;"&gt;
&lt;tr&gt;
&lt;th scope="col"&gt;レベル&lt;/th&gt;
&lt;th scope="col"&gt;位置付け&lt;/th&gt;
&lt;th scope="col"&gt;学習方針&lt;/th&gt;
&lt;/tr&gt;
&lt;/thead&gt;
&lt;tbody&gt;
&lt;tr&gt;
&lt;td class="fw-bold"&gt;最低限&lt;/td&gt;
&lt;td&gt;その単元の基礎を押さえるために必須の問題。&lt;/td&gt;
&lt;td&gt;確実に正解できる状態まで仕上げる。&lt;/td&gt;
&lt;/tr&gt;
&lt;tr&gt;
&lt;td class="fw-bold"&gt;標準&lt;/td&gt;
&lt;td&gt;テストで頻出の標準レベル問題。&lt;/td&gt;
&lt;td&gt;時間をかければ解ける状態から、制限時間内に解ける状態へ。&lt;/td&gt;
&lt;/tr&gt;
&lt;tr&gt;
&lt;td class="fw-bold"&gt;発展&lt;/td&gt;
&lt;td&gt;志望校や上位クラスで狙いたい難問。&lt;/td&gt;
&lt;td&gt;志望校の出題状況を見て、必要なところだけに絞る。&lt;/td&gt;
&lt;/tr&gt;
&lt;/tbody&gt;
&lt;/table&gt;
&lt;/div&gt;
&lt;p&gt;こうした整理を講師と一緒に行うことで、「今週はここまでできていれば合格」「このページの発展問題はあえてやらない」といった具体的な基準を決められます。&lt;br /&gt;
指導スタイルのイメージは、例えば&lt;br /&gt;
&lt;a class="text-decoration-underline" href="/kobetsu_online/"&gt;オンライン算数 個別指導コース&lt;/a&gt;&lt;br /&gt;
の案内ページなども参考になるはずです。&lt;/p&gt;
&lt;p&gt;&lt;!-- 改善ステップ --&gt;&lt;/p&gt;
&lt;h2 class="h4 mt-5 mb-3 border-start border-4 border-warning ps-2"&gt;改善方法：予習シリーズをオンライン個別で使い倒す三つのステップ&lt;/h2&gt;
&lt;p&gt;ここからは、予習シリーズを「こなす教材」から「結果につながる教材」に変えるための具体的な手順を、三つのステップに分けて整理します。&lt;/p&gt;
&lt;p&gt;&lt;!-- ステップ概要カード --&gt;&lt;/p&gt;
&lt;div class="row g-3 mb-3"&gt;
&lt;div class="col-md-4"&gt;
&lt;div class="card h-100 border-0 shadow-sm"&gt;
&lt;div class="card-body"&gt;
&lt;h3 class="h6 text-muted mb-1"&gt;ステップ一&lt;/h3&gt;
&lt;h4 class="h6 fw-bold"&gt;単元別に「やるべき範囲」と「優先度」を決める&lt;/h4&gt;
&lt;p class="mb-0 small"&gt;成績表とテキストから落とせない単元を整理し、どのレベルまで仕上げるかを講師と一緒に決めます。&lt;/p&gt;
&lt;/div&gt;
&lt;/div&gt;
&lt;/div&gt;
&lt;div class="col-md-4"&gt;
&lt;div class="card h-100 border-0 shadow-sm"&gt;
&lt;div class="card-body"&gt;
&lt;h3 class="h6 text-muted mb-1"&gt;ステップ二&lt;/h3&gt;
&lt;h4 class="h6 fw-bold"&gt;一問ごとに「理解→類題→定着」のサイクルを回す&lt;/h4&gt;
&lt;p class="mb-0 small"&gt;予習シリーズの問題を解いた直後に類題をオンラインで追加し、その場で定着まで持っていく仕組みを作ります。&lt;/p&gt;
&lt;/div&gt;
&lt;/div&gt;
&lt;/div&gt;
&lt;div class="col-md-4"&gt;
&lt;div class="card h-100 border-0 shadow-sm"&gt;
&lt;div class="card-body"&gt;
&lt;h3 class="h6 text-muted mb-1"&gt;ステップ三&lt;/h3&gt;
&lt;h4 class="h6 fw-bold"&gt;テスト・過去問と予習シリーズを結びつける&lt;/h4&gt;
&lt;p class="mb-0 small"&gt;テストや過去問で間違えた問題を予習シリーズの単元にひも付け、さかのぼりと類題演習を繰り返します。&lt;/p&gt;
&lt;/div&gt;
&lt;/div&gt;
&lt;/div&gt;
&lt;/div&gt;
&lt;h3 class="h5 mt-3"&gt;ステップ一　単元別に「やるべき範囲」と「優先度」を決める&lt;/h3&gt;
&lt;p&gt;最初のステップは、予習シリーズをただ前から順に進めるのではなく、単元ごとに優先度を付けることです。&lt;/p&gt;
&lt;h4 class="h6 mt-2"&gt;成績表とテキストから「落とせない単元」を洗い出す&lt;/h4&gt;
&lt;p&gt;次のような資料を準備し、ざっくりで構いませんので一覧にしてみてください。&lt;/p&gt;
&lt;ul&gt;
&lt;li&gt;組分けテストや合不合判定テストなどの成績表。&lt;/li&gt;
&lt;li&gt;塾内テストの単元別成績。&lt;/li&gt;
&lt;li&gt;予習シリーズの中で、時間がかかる・ミスが多いページ。&lt;/li&gt;
&lt;/ul&gt;
&lt;p&gt;そこから、&lt;/p&gt;
&lt;ul&gt;
&lt;li&gt;志望校でよく出題される単元。&lt;/li&gt;
&lt;li&gt;配点が高く、得点源にしたい単元。&lt;/li&gt;
&lt;li&gt;過去から何度もつまずいている単元。&lt;/li&gt;
&lt;/ul&gt;
&lt;p&gt;に印を付けていきます。比と割合・速さ・平面図形・立体図形・場合の数・規則性などが代表例です。&lt;/p&gt;
&lt;h4 class="h6 mt-2"&gt;単元ごとに「どこまで仕上げるか」のゴールを決める&lt;/h4&gt;
&lt;p&gt;そのうえで、それぞれの単元ごとに、&lt;/p&gt;
&lt;ul&gt;
&lt;li&gt;基本問題レベルまでは必ず安定させる。&lt;/li&gt;
&lt;li&gt;標準レベルは時間をかければ取れる状態から、制限時間内に取れる状態へ。&lt;/li&gt;
&lt;li&gt;発展レベルは志望校の出題状況を見て、やる範囲を絞る。&lt;/li&gt;
&lt;/ul&gt;
&lt;p&gt;といった形で「どこまで仕上げるか」のゴールを決めます。&lt;br /&gt;
このゴール設定をオンライン個別の講師と一緒に行うことで、「今週はここまでできていれば十分」「このページはあえて深追いしない」といった優先順位が明確になります。&lt;/p&gt;
&lt;h3 class="h5 mt-3"&gt;ステップ二　一問ごとに「理解→類題→定着」のサイクルを回す&lt;/h3&gt;
&lt;p&gt;二つ目のステップは、一問を解いて終わりにしないことです。&lt;br /&gt;
オンライン個別の強みを生かして、&lt;/p&gt;
&lt;ol&gt;
&lt;li&gt;予習シリーズの例題・基本問題で考え方を確認する。&lt;/li&gt;
&lt;li&gt;解けた直後に、ほぼ同じ構造の類題を一〜二問追加して解く。&lt;/li&gt;
&lt;li&gt;必要に応じて条件を少し変えた問題にも挑戦する。&lt;/li&gt;
&lt;/ol&gt;
&lt;p&gt;というサイクルを意識的に回します。&lt;/p&gt;
&lt;h4 class="h6 mt-2"&gt;具体例：割合の文章題が苦手な場合&lt;/h4&gt;
&lt;p&gt;例えば、「割合の文章題になるといつも点数が下がる」というケースでは、&lt;/p&gt;
&lt;ul&gt;
&lt;li&gt;予習シリーズの該当例題を、講師と一緒に丁寧に読み解く。&lt;/li&gt;
&lt;li&gt;線分図や表をどのタイミングで描くかを手元映像で確認する。&lt;/li&gt;
&lt;li&gt;解法が分かった直後に、ほぼ同じ構造の類題を二題ほどオンラインで提示する。&lt;/li&gt;
&lt;li&gt;少し条件を変えた問題で、考え方が本当に理解できているかを確認する。&lt;/li&gt;
&lt;/ul&gt;
&lt;p&gt;という流れで進めることで、その場で「分かったつもり」から「自分で解ける状態」へと近づけやすくなります。&lt;/p&gt;
&lt;h4 class="h6 mt-2"&gt;式だけでなく「図と日本語」をセットで確認する&lt;/h4&gt;
&lt;p&gt;中学受験算数では、解法だけでなく、&lt;/p&gt;
&lt;ul&gt;
&lt;li&gt;問題文の日本語をどう図に翻訳するか。&lt;/li&gt;
&lt;li&gt;どの段階でどんな図や表を描くか。&lt;/li&gt;
&lt;li&gt;その図や表を見て、どの式を立てるか。&lt;/li&gt;
&lt;/ul&gt;
&lt;p&gt;といった「前工程」が非常に重要です。&lt;br /&gt;
オンライン個別では手元カメラ越しにこの前工程も含めてチェックできるため、弱点になりやすい工程を集中的に鍛えやすいのが特徴です。&lt;/p&gt;
&lt;h3 class="h5 mt-3"&gt;ステップ三　テストと過去問に「予習シリーズでやったこと」を結びつける&lt;/h3&gt;
&lt;p&gt;三つ目のステップでは、予習シリーズとテスト・過去問の間に橋をかけていきます。&lt;/p&gt;
&lt;h4 class="h6 mt-2"&gt;テスト直しで「予習シリーズのどの単元か」を必ず確認する&lt;/h4&gt;
&lt;p&gt;組分けテストや合不合で間違えた問題について、&lt;/p&gt;
&lt;ul&gt;
&lt;li&gt;予習シリーズのどの単元に対応しているか。&lt;/li&gt;
&lt;li&gt;どのページのどのタイプの問題とつながっているか。&lt;/li&gt;
&lt;/ul&gt;
&lt;p&gt;を講師と一緒に確認します。そのうえで、&lt;/p&gt;
&lt;ul&gt;
&lt;li&gt;その単元の予習シリーズを、基礎〜標準の範囲で解き直す。&lt;/li&gt;
&lt;li&gt;同じテーマの類題をオンラインで数問追加する。&lt;/li&gt;
&lt;/ul&gt;
&lt;p&gt;という形で、テスト直しを単元別トレーニングの起点に変えていきます。&lt;/p&gt;
&lt;h4 class="h6 mt-2"&gt;志望校の過去問と「予習シリーズの型」を往復する&lt;/h4&gt;
&lt;p&gt;志望校が見えてきた段階では、&lt;/p&gt;
&lt;ul&gt;
&lt;li&gt;志望校の過去問で頻出のテーマ。&lt;/li&gt;
&lt;li&gt;そのテーマに対応する予習シリーズの単元。&lt;/li&gt;
&lt;/ul&gt;
&lt;p&gt;を対応表のように整理しておくと有効です。&lt;br /&gt;
オンライン個別の授業内で、&lt;/p&gt;
&lt;ul&gt;
&lt;li&gt;過去問の問題文を画面共有で示す。&lt;/li&gt;
&lt;li&gt;「これは予習シリーズのこの単元でやった型と同じだよね」と確認する。&lt;/li&gt;
&lt;li&gt;必要に応じて予習シリーズ側をさかのぼり、再トレーニングをする。&lt;/li&gt;
&lt;/ul&gt;
&lt;p&gt;という往復を繰り返すことで、予習シリーズが「過去問とつながっている教材」だとお子さま自身が実感しやすくなります。&lt;/p&gt;
&lt;p&gt;&lt;!-- 家庭でのフォロー --&gt;&lt;/p&gt;
&lt;h2 class="h4 mt-5 mb-3 border-start border-4 border-info ps-2"&gt;家庭でできるフォロー：予習シリーズとオンライン個別を両立させるコツ&lt;/h2&gt;
&lt;p&gt;ここからは、保護者の方がご家庭でできるフォローや声かけの工夫について整理します。&lt;br /&gt;
難しいテクニックではなく、日々の小さな工夫で効果が変わってきます。&lt;/p&gt;
&lt;h3 class="h5 mt-3"&gt;「全部やる」から「やるべきところを決めてやる」へ&lt;/h3&gt;
&lt;p&gt;予習シリーズを使い倒そうとすると、「全部終わらせなければ」という発想になりがちです。&lt;br /&gt;
しかし、時間も体力も限られている以上、どこかで取捨選択が必要になります。&lt;br /&gt;
オンライン算数 個別指導の講師と相談し、&lt;/p&gt;
&lt;ul&gt;
&lt;li&gt;今週はこの単元のこのレベルまでできていれば十分。&lt;/li&gt;
&lt;li&gt;発展問題にはあえて手を出さず、標準レベルまでを確実に固める。&lt;/li&gt;
&lt;li&gt;苦手単元は問題数を絞り、その代わり類題を集中的に反復する。&lt;/li&gt;
&lt;/ul&gt;
&lt;p&gt;といったラインをあらかじめ決めておくと、家庭学習の負担も大きく減ります。&lt;/p&gt;
&lt;h3 class="h5 mt-3"&gt;結果だけでなく「取り組み方」を評価する&lt;/h3&gt;
&lt;p&gt;テストの点数は短期間で上下しやすく、結果だけを見ると一喜一憂になりがちです。&lt;br /&gt;
それ以上に大切なのは、&lt;/p&gt;
&lt;ul&gt;
&lt;li&gt;前よりも図や線分図をきちんと描くようになってきた。&lt;/li&gt;
&lt;li&gt;条件に線を引く習慣が身についてきた。&lt;/li&gt;
&lt;li&gt;分からないところを質問ノートにメモできるようになってきた。&lt;/li&gt;
&lt;/ul&gt;
&lt;p&gt;といった取り組み方の変化です。&lt;br /&gt;
オンライン算数 個別指導の講師からのフィードバックも参考にしながら、&lt;br /&gt;
「図がていねいに描けていて良かった」「分からないところを自分でメモできたのは大きな成長だね」といった具体的な言葉で認めてあげてください。&lt;/p&gt;
&lt;h3 class="h5 mt-3"&gt;週に一度の「振り返りタイム」を短く設ける&lt;/h3&gt;
&lt;p&gt;忙しい中でも、週末などに10〜15分だけ、&lt;/p&gt;
&lt;ul&gt;
&lt;li&gt;今週、予習シリーズのどの単元を重点的にやったか。&lt;/li&gt;
&lt;li&gt;オンライン個別でどのような弱点補強をしたか。&lt;/li&gt;
&lt;li&gt;来週はどの単元に力を入れる予定か。&lt;/li&gt;
&lt;/ul&gt;
&lt;p&gt;を一緒に確認する時間を作ると、学習の流れが見えやすくなります。&lt;br /&gt;
すべてを詳しく把握する必要はありませんが、&lt;br /&gt;
「今は割合を強化している時期」「次のテストではここがねらい目」という共通認識を持てるだけでも、お子さまの安心感は大きく変わります。&lt;/p&gt;
&lt;p&gt;&lt;!-- 教室・指導者の選び方 --&gt;&lt;/p&gt;
&lt;h2 class="h4 mt-5 mb-3 border-start border-4 border-secondary ps-2"&gt;最適な教室・指導者の選び方：予習シリーズに強いオンライン個別とは&lt;/h2&gt;
&lt;p&gt;最後に、予習シリーズをオンライン個別指導で使い倒すうえで、どのような教室や指導者を選ぶとよいかのポイントをまとめます。&lt;/p&gt;
&lt;h3 class="h5 mt-3"&gt;予習シリーズと四谷大塚のカリキュラムに精通しているか&lt;/h3&gt;
&lt;ul&gt;
&lt;li&gt;予習シリーズの構成やレベル感を具体的に説明できるか。&lt;/li&gt;
&lt;li&gt;四谷大塚のテストやカリキュラムに基づいた話ができるか。&lt;/li&gt;
&lt;li&gt;クラスやコースによる進度の違いを理解しているか。&lt;/li&gt;
&lt;/ul&gt;
&lt;p&gt;こうした点は、四谷大塚生向けの算数個別指導では非常に重要です。&lt;br /&gt;
体験授業や面談の場で、実際にページ番号や単元名が自然に出てくるかを確認してみてください。&lt;/p&gt;
&lt;h3 class="h5 mt-3"&gt;手元映像と画面共有を活用しているか&lt;/h3&gt;
&lt;p&gt;オンライン算数個別の質は、&lt;/p&gt;
&lt;ul&gt;
&lt;li&gt;手元カメラでノートや途中式をきちんと見てくれるか。&lt;/li&gt;
&lt;li&gt;画面共有で予習シリーズや類題を見せながら工程を丁寧に説明してくれるか。&lt;/li&gt;
&lt;li&gt;正解・不正解だけでなく、「どこで迷ったのか」を一緒に言語化してくれるか。&lt;/li&gt;
&lt;/ul&gt;
&lt;p&gt;といった点で大きく変わります。&lt;br /&gt;
単に答えを教える場ではなく、工程を一緒に振り返る場になっているかどうかは、授業の様子を少し見るだけでも伝わってきます。&lt;/p&gt;
&lt;h3 class="h5 mt-3"&gt;単元別の反復計画とフィードバックがあるか&lt;/h3&gt;
&lt;p&gt;予習シリーズを使い倒すためには、&lt;/p&gt;
&lt;ul&gt;
&lt;li&gt;単元別に「どこまで仕上げるか」のゴール設定。&lt;/li&gt;
&lt;li&gt;週間・月間単位での反復計画。&lt;/li&gt;
&lt;li&gt;授業後の簡単なフィードバック。&lt;/li&gt;
&lt;/ul&gt;
&lt;p&gt;が欠かせません。&lt;br /&gt;
例えば、&lt;br /&gt;
&lt;a class="text-decoration-underline" href="/kobetsu_online/"&gt;オンライン算数 個別指導&lt;/a&gt;&lt;br /&gt;
のように、単元別・レベル別に学習計画を立て、家庭学習と連動したフィードバックを行うスタイルであれば、予習シリーズとの相性も良いと言えます。&lt;/p&gt;
&lt;p&gt;&lt;!-- まとめカード --&gt;&lt;/p&gt;
&lt;div class="card mt-5 mb-4 border-0 shadow-sm"&gt;
&lt;div class="card-body"&gt;
&lt;h2 class="h5 mb-3"&gt;まとめ：予習シリーズを「こなす教材」から「得点につながる教材」へ&lt;/h2&gt;
&lt;p&gt;予習シリーズは、中学受験算数の学習において非常に優れた教材ですが、その量の多さゆえに「やりっぱなし」になりやすい側面もあります。&lt;br /&gt;
大切なのは、単元ごとの優先度を決め、理解した直後に類題で反復し、テストや過去問とつなげていくことで、&lt;br /&gt;
予習シリーズを結果につながる教材に変えていくことです。&lt;/p&gt;
&lt;p class="mb-0"&gt;その際、オンライン算数の個別指導は、手元映像と画面共有を通じてつまずきの原因を特定し、必要な問題だけを集中的に演習できる強力なパートナーになります。&lt;br /&gt;
四谷大塚のカリキュラムを理解したオンライン個別指導や、&lt;br /&gt;
&lt;a href="/kobetsu_online/"&gt;オンライン算数 個別指導コース&lt;/a&gt;&lt;br /&gt;
などのサービスも上手に活用しながら、お子さまにとって無理のない形で「予習シリーズを使い倒す」仕組みを整えていただければと思います。&lt;/p&gt;
&lt;/div&gt;
&lt;/div&gt;
&lt;/div&gt;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id="veu_cta-31446"&gt;&lt;h1 class="cta_title"&gt;当塾のご紹介&lt;/h1&gt;&lt;div class="cta_body"&gt;&lt;div class="cta_body_image cta_body_image_right"&gt;&lt;a href="https://natsui-sansu-juku.com/ct/intro/" target="_blank"&gt;&lt;img width="750" height="422" src="https://natsui-sansu-juku.com/wp-content/uploads/2020/06/紹介-1024x576.jpg" class="attachment-large size-large" alt="" srcset="https://natsui-sansu-juku.com/wp-content/uploads/2020/06/紹介-1024x576.jpg 1024w, https://natsui-sansu-juku.com/wp-content/uploads/2020/06/紹介-300x169.jpg 300w, https://natsui-sansu-juku.com/wp-content/uploads/2020/06/紹介-768x432.jpg 768w, https://natsui-sansu-juku.com/wp-content/uploads/2020/06/紹介-320x180.jpg 320w, https://natsui-sansu-juku.com/wp-content/uploads/2020/06/紹介.jpg 1280w" sizes="(max-width: 750px) 100vw, 750px" /&gt;&lt;/a&gt;&lt;/div&gt;&lt;div class="cta_body_txt image_exist"&gt;夏井算数塾の個別指導の他塾と異なる点や、夏井算数塾にしかないオンライン個別指導の紹介をさせていただいております。当塾にしかないシステムをぜひご覧ください！&lt;/div&gt;&lt;div class="cta_body_link"&gt;&lt;a href="https://natsui-sansu-juku.com/ct/intro/" class="btn btn-primary btn-block btn-lg" target="_blank"&gt;当塾のご紹介&lt;/a&gt;&lt;/div&gt;&lt;/div&gt;&lt;!--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yoshu-series-online%2F&amp;amp;t=%E5%9B%9B%E8%B0%B7%E5%A4%A7%E5%A1%9A%E3%81%AE%E4%BA%88%E7%BF%92%E3%82%B7%E3%83%AA%E3%83%BC%E3%82%BA%E3%82%92%E3%82%AA%E3%83%B3%E3%83%A9%E3%82%A4%E3%83%B3%E5%80%8B%E5%88%A5%E3%81%A7%E4%BD%BF%E3%81%84%E5%80%92%E3%81%99%E6%96%B9%E6%B3%95%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yoshu-series-online%2F&amp;amp;text=%E5%9B%9B%E8%B0%B7%E5%A4%A7%E5%A1%9A%E3%81%AE%E4%BA%88%E7%BF%92%E3%82%B7%E3%83%AA%E3%83%BC%E3%82%BA%E3%82%92%E3%82%AA%E3%83%B3%E3%83%A9%E3%82%A4%E3%83%B3%E5%80%8B%E5%88%A5%E3%81%A7%E4%BD%BF%E3%81%84%E5%80%92%E3%81%99%E6%96%B9%E6%B3%95%20%7C%20%E4%B8%AD%E5%AD%A6%E5%8F%97%E9%A8%93%E5%B0%82%E9%96%80%E3%80%80%E5%A4%8F%E4%BA%95%E7%AE%97%E6%95%B0%E5%A1%BE" target="_blank" &gt;&lt;span class="vk_icon_w_r_sns_x_twitter icon_sns"&gt;&lt;/span&gt;&lt;span class="sns_txt"&gt;X&lt;/span&gt;&lt;/a&gt;&lt;/li&gt;&lt;li class="sb_bluesky sb_icon"&gt;&lt;a class="sb_icon_inner" href="https://bsky.app/intent/compose?text=%E5%9B%9B%E8%B0%B7%E5%A4%A7%E5%A1%9A%E3%81%AE%E4%BA%88%E7%BF%92%E3%82%B7%E3%83%AA%E3%83%BC%E3%82%BA%E3%82%92%E3%82%AA%E3%83%B3%E3%83%A9%E3%82%A4%E3%83%B3%E5%80%8B%E5%88%A5%E3%81%A7%E4%BD%BF%E3%81%84%E5%80%92%E3%81%99%E6%96%B9%E6%B3%95%20%7C%20%E4%B8%AD%E5%AD%A6%E5%8F%97%E9%A8%93%E5%B0%82%E9%96%80%E3%80%80%E5%A4%8F%E4%BA%95%E7%AE%97%E6%95%B0%E5%A1%BE%0Ahttps%3A%2F%2Fnatsui-sansu-juku.com%2Fcol_blog%2Fyoshu-series-online%2F" target="_blank" &gt;&lt;span class="vk_icon_w_r_sns_bluesky icon_sns"&gt;&lt;/span&gt;&lt;span class="sns_txt"&gt;Bluesky&lt;/span&gt;&lt;/a&gt;&lt;/li&gt;&lt;li class="sb_hatena sb_icon"&gt;&lt;a class="sb_icon_inner" href="//b.hatena.ne.jp/add?mode=confirm&amp;url=https%3A%2F%2Fnatsui-sansu-juku.com%2Fcol_blog%2Fyoshu-series-online%2F&amp;amp;title=%E5%9B%9B%E8%B0%B7%E5%A4%A7%E5%A1%9A%E3%81%AE%E4%BA%88%E7%BF%92%E3%82%B7%E3%83%AA%E3%83%BC%E3%82%BA%E3%82%92%E3%82%AA%E3%83%B3%E3%83%A9%E3%82%A4%E3%83%B3%E5%80%8B%E5%88%A5%E3%81%A7%E4%BD%BF%E3%81%84%E5%80%92%E3%81%99%E6%96%B9%E6%B3%95%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sb_icon_inner"data-clipboard-text="四谷大塚の予習シリーズをオンライン個別で使い倒す方法 | 中学受験専門　夏井算数塾 https://natsui-sansu-juku.com/col_blog/yoshu-series-online/"&gt;&lt;span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</si>
  <si>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https://natsui-sansu-juku.com/column/h51-03/
【検出された不自然ワード】
- 型
- 固定
- 手順
【本文】
------
&lt;p&gt;&amp;nbsp;&lt;/p&gt;
&lt;p&gt;&lt;iframe title="H51-03　平面図形【サピックスの算数を15分で授業してみた】" src="https://www.youtube.com/embed/AgRhPyf4ZtM?feature=oembed" width="750" height="422" frameborder="0" allowfullscreen="allowfullscreen"&gt;&lt;/iframe&gt;&lt;/p&gt;
&lt;p&gt;サピックス小5算数の「15分まとめ」は、授業前チェックを単元別に一覧化しています：&lt;a href="https://natsui-sansu-juku.com/column/sapix-15/"&gt;サピックス小5算数 15分まとめ（全体像はこちら）&lt;/a&gt;&lt;/p&gt;
&lt;h1&gt;本動画の内容&lt;/h1&gt;
&lt;h3&gt;１．角度の問題&lt;/h3&gt;
&lt;p&gt;円やおうぎ形の問題は補助線(半径)を引いて考えていきます。補助線を引いたことで出来る三角形に注目して解いていきましょう。色々なパターンの問題が出題されるので、解き方をしっかりと覚えておきましょう。&lt;/p&gt;
&lt;h3&gt;２．「面積が等しい」条件を利用する&lt;/h3&gt;
&lt;p&gt;「面積が等しい」、「面積の差」という問題の場合は、どこかをつけ足して、計算できる形にしていきましょう。&lt;/p&gt;
&lt;h3&gt;３．三角形のころがり移動&lt;/h3&gt;
&lt;p&gt;移動自体は単純な移動の場合はきちんと動きを想像できれば簡単に計算することができます。図に表してみると考えやすくなるので、問題に慣れていきましょう。&lt;/p&gt;
&lt;blockquote&gt;&lt;p&gt;この動画は、サピックスに通塾している小学５年生で、算数が苦手な生徒さん向けに &lt;strong data-start="68" data-end="93"&gt;「授業に入る前に見ておいてほしいポイント」&lt;/strong&gt; をまとめた内容です。&lt;br data-start="104" data-end="107" /&gt;重要な部分だけを絞ったコンパクトな講義となっていますので、基本事項の復習にご活用いただければ幸いです。&lt;br data-start="158" data-end="161" /&gt;※本動画は、サピックスで使用されているテキストそのものの解説ではありません。あらかじめご了承ください。&lt;/p&gt;&lt;/blockquote&gt;
&lt;p&gt;&lt;!-- ===== 追記ここから：検索面を広げる「チェック＋ミス＋演習＋FAQ」 ===== --&gt;&lt;/p&gt;
&lt;h2&gt;授業前チェック：平面図形で失点しないための3ポイント&lt;/h2&gt;
&lt;p&gt;この動画は「解き方を覚える」よりも、&lt;strong&gt;授業で扱う典型パターンに入る前に、手を動かす順番を固定する&lt;/strong&gt;のが目的です。まずは下のチェックで、自分の穴を確認してください。&lt;/p&gt;
&lt;h3&gt;チェック1：角度は半径の補助線で三角形に落とせる&lt;/h3&gt;
&lt;ul&gt;
&lt;li&gt;円・おうぎ形が出たら、最初に&lt;strong&gt;半径の補助線&lt;/strong&gt;を引く習慣がある&lt;/li&gt;
&lt;li&gt;補助線でできた三角形が&lt;strong&gt;二等辺三角形&lt;/strong&gt;だと気づける&lt;/li&gt;
&lt;li&gt;角度計算は「どの三角形のどの角か」を図に書いて追える&lt;/li&gt;
&lt;/ul&gt;
&lt;h3&gt;チェック2：面積が等しい条件は「付け足し・移動」で形をそろえられる&lt;/h3&gt;
&lt;ul&gt;
&lt;li&gt;「面積が等しい」「面積の差」は、いきなり式にせず&lt;strong&gt;同じ形にそろえる&lt;/strong&gt;発想がある&lt;/li&gt;
&lt;li&gt;三角形なら&lt;strong&gt;底辺をそろえる／高さをそろえる&lt;/strong&gt;のどちらで攻めるか判断できる&lt;/li&gt;
&lt;li&gt;必要なら、図形の一部を&lt;strong&gt;つけ足して長方形・平行四辺形&lt;/strong&gt;などに変形できる&lt;/li&gt;
&lt;/ul&gt;
&lt;h3&gt;チェック3：ころがり移動は「動きを図にしてから」数える&lt;/h3&gt;
&lt;ul&gt;
&lt;li&gt;転がる回数・接する辺を、図に&lt;strong&gt;順番でメモ&lt;/strong&gt;できる&lt;/li&gt;
&lt;li&gt;移動は「どこが固定で、どこが回転で動くか」を分けて考えられる&lt;/li&gt;
&lt;li&gt;最終位置の図を&lt;strong&gt;必ず描き直す&lt;/strong&gt;習慣がある&lt;/li&gt;
&lt;/ul&gt;
&lt;h2&gt;よくある失点パターン：平面図形の典型ミスを先に潰す&lt;/h2&gt;
&lt;h3&gt;角度のミス&lt;/h3&gt;
&lt;ul&gt;
&lt;li&gt;半径を引かずに「勘」で追ってしまい、二等辺の情報を落とす&lt;/li&gt;
&lt;li&gt;同じ点の角を追っているつもりで、&lt;strong&gt;別の三角形の角&lt;/strong&gt;を使ってしまう&lt;/li&gt;
&lt;li&gt;図に角度を書かず、途中で&lt;strong&gt;情報が混線&lt;/strong&gt;する&lt;/li&gt;
&lt;/ul&gt;
&lt;h3&gt;面積条件のミス&lt;/h3&gt;
&lt;ul&gt;
&lt;li&gt;「等しい」を見ても、底辺・高さのどちらをそろえるか決めないまま計算に入る&lt;/li&gt;
&lt;li&gt;面積の差なのに、つけ足しをせずに&lt;strong&gt;引き算の対象を取り違える&lt;/strong&gt;&lt;/li&gt;
&lt;li&gt;図形を動かしてそろえる場面で、&lt;strong&gt;同じ面積の部分&lt;/strong&gt;を見落とす&lt;/li&gt;
&lt;/ul&gt;
&lt;h3&gt;ころがり移動のミス&lt;/h3&gt;
&lt;ul&gt;
&lt;li&gt;転がる回数を数え間違える（「一回転＝どの辺まで」を固定していない）&lt;/li&gt;
&lt;li&gt;回転後の位置を描かずに、元の図のまま計算してしまう&lt;/li&gt;
&lt;/ul&gt;
&lt;h2&gt;ミニ演習：授業前に3問だけ手を動かす&lt;/h2&gt;
&lt;p&gt;解けるかどうかより、&lt;strong&gt;手順が合っているか&lt;/strong&gt;を確認します（図にメモ→補助線→条件整理の順）。&lt;/p&gt;
&lt;h3&gt;演習1：角度（補助線で二等辺を作る）&lt;/h3&gt;
&lt;p&gt;円周上の2点A・Bと中心Oがあり、OA＝OB。∠AOB＝80°のとき、∠OABは何度か。&lt;/p&gt;
&lt;h3&gt;演習2：面積が等しい（底辺・高さでそろえる）&lt;/h3&gt;
&lt;p&gt;同じ底辺をもつ三角形が2つあり、面積が等しい。高さの比が 3：5 のとき、底辺の比はどうなるか（同じ底辺の条件をどう使うか言葉で説明）。&lt;/p&gt;
&lt;h3&gt;演習3：ころがり移動（動きを図にする）&lt;/h3&gt;
&lt;p&gt;直角三角形を辺に沿って順にころがして移動させる。1回のころがりで「どの点が支点になり、どの辺が地面につくか」を、1回目・2回目で図に書いて説明。&lt;/p&gt;
&lt;h3&gt;ミニ演習の答え（要点だけ）&lt;/h3&gt;
&lt;ul&gt;
&lt;li&gt;&lt;strong&gt;演習1&lt;/strong&gt;：二等辺三角形AOBより、底角は (180−80)÷2＝50°&lt;/li&gt;
&lt;li&gt;&lt;strong&gt;演習2&lt;/strong&gt;：同じ底辺なら面積は高さに比例。面積が等しいなら高さが同じでないと矛盾→「どこが同じ底辺か」を読み直し、底辺が同じ条件の使い所を確定する（条件整理が目的）&lt;/li&gt;
&lt;li&gt;&lt;strong&gt;演習3&lt;/strong&gt;：支点（接している頂点）と、接地する辺を毎回メモし、回転後の図を描き直す&lt;/li&gt;
&lt;/ul&gt;
&lt;h2&gt;授業前30秒の手順：図形問題の処理フロー&lt;/h2&gt;
&lt;ol&gt;
&lt;li&gt;&lt;strong&gt;図を描く&lt;/strong&gt;（書き込みスペースを作る）&lt;/li&gt;
&lt;li&gt;&lt;strong&gt;補助線&lt;/strong&gt;（円なら半径、面積なら高さ、移動なら支点）&lt;/li&gt;
&lt;li&gt;&lt;strong&gt;条件を言語化&lt;/strong&gt;（等しい・差・回転・接する）&lt;/li&gt;
&lt;li&gt;&lt;strong&gt;使う性質を固定&lt;/strong&gt;（二等辺／面積＝底辺×高さ÷2／回転後の一致）&lt;/li&gt;
&lt;li&gt;&lt;strong&gt;最後に図へ戻す&lt;/strong&gt;（計算が図と合っているか確認）&lt;/li&gt;
&lt;/ol&gt;
&lt;h2&gt;よくある質問（平面図形の授業前チェック）&lt;/h2&gt;
&lt;h3&gt;補助線はどこに引けばいいか毎回迷う&lt;/h3&gt;
&lt;p&gt;迷ったら「円＝半径」「面積＝高さ」「移動＝支点」の3つから入ります。&lt;strong&gt;まず1本引いて三角形を作る&lt;/strong&gt;と、情報が増えて判断しやすくなります。&lt;/p&gt;
&lt;h3&gt;面積が等しい問題で、何をそろえるか分からない&lt;/h3&gt;
&lt;p&gt;「底辺をそろえる」「高さをそろえる」のどちらが自然かを先に決めます。三角形なら、&lt;strong&gt;同じ底辺があるか／同じ高さが作れるか&lt;/strong&gt;を図に書いてから式に入るのが安全です。&lt;/p&gt;
&lt;h3&gt;ころがり移動で毎回数え間違える&lt;/h3&gt;
&lt;p&gt;回数は暗算せず、&lt;strong&gt;1回ごとに「支点」「接地する辺」を箇条書き&lt;/strong&gt;し、回転後の図を描き直します。図を描ければ、計算は後からついてきます。&lt;/p&gt;
&lt;p&gt;&lt;!-- ===== 追記ここまで ===== --&gt;&lt;/p&gt;
&lt;h4&gt;当塾での対策&lt;/h4&gt;
&lt;p&gt;Sapixの特徴については&lt;strong&gt;&lt;a href="https://natsui-sansu-juku.com/sapix-2/" target="_blank" rel="noopener noreferrer"&gt;コチラ&lt;/a&gt;&lt;/strong&gt;、当塾でのSapix対策については&lt;strong&gt;&lt;a href="https://natsui-sansu-juku.com/sapix/" target="_blank" rel="noopener noreferrer"&gt;コチラ&lt;/a&gt;&lt;/strong&gt;をご覧ください。&lt;/p&gt;
&lt;p&gt;&lt;!-- [ /.socialSet ] --&gt;&lt;/p&gt;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</si>
  <si>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https://natsui-sansu-juku.com/kobetsu_online/
【検出された不自然ワード】
- 型
- 迷い
- 固定
- 立て直
【本文】
------
&lt;p&gt;
夏井算数塾のオンライン個別指導は、中学受験を目指す小学生の算数を完全1対1で指導する専門コースです。
&lt;/p&gt;
&lt;p&gt;&lt;img fetchpriority="high" decoding="async" class="alignnone size-large wp-image-32380" src="https://natsui-sansu-juku.com/wp-content/uploads/2026/01/Gemini_Generated_Image_1xd4g61xd4g61xd4-e1768024626208-1024x455.png" alt="オンライン個別指導や対面授業を提供し、生徒一人ひとりに合わせた指導を強調。" width="750" height="333" srcset="https://natsui-sansu-juku.com/wp-content/uploads/2026/01/Gemini_Generated_Image_1xd4g61xd4g61xd4-e1768024626208-1024x455.png 1024w, https://natsui-sansu-juku.com/wp-content/uploads/2026/01/Gemini_Generated_Image_1xd4g61xd4g61xd4-e1768024626208-300x133.png 300w, https://natsui-sansu-juku.com/wp-content/uploads/2026/01/Gemini_Generated_Image_1xd4g61xd4g61xd4-e1768024626208-768x341.png 768w, https://natsui-sansu-juku.com/wp-content/uploads/2026/01/Gemini_Generated_Image_1xd4g61xd4g61xd4-e1768024626208-1536x682.png 1536w, https://natsui-sansu-juku.com/wp-content/uploads/2026/01/Gemini_Generated_Image_1xd4g61xd4g61xd4-e1768024626208-2048x910.png 2048w" sizes="(max-width: 750px) 100vw, 750px" /&gt;&lt;/p&gt;
&lt;h2&gt;算数を1対1で伸ばしたいご家庭へ（オンライン個別指導）&lt;/h2&gt;
&lt;p style="margin-top: 16px; font-weight: bold; color: #388e3c;"&gt;中学受験の算数を、完全1対1で伸ばすオンライン個別指導です。算数だけ当塾で進める方、集団塾と併用する方、内部進学対策、帰国入試対策まで、目的に合わせて進め方をご提案します。&lt;/p&gt;
&lt;p&gt;夏井算数塾の指導方針・対応学年・教室型/オンラインの全体像は、&lt;a href="https://natsui-sansu-juku.com/"&gt;&lt;strong&gt;中学受験算数｜代表が全授業担当の完全１対１個別へ｜夏井算数塾（全体像はこちら）&lt;/strong&gt;&lt;/a&gt;でご確認いただけます。&lt;/p&gt;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&lt;h3&gt;よくあるお悩み&lt;/h3&gt;
&lt;p&gt;ご家庭でよく聞くお悩みは、次のようなものです。&lt;/p&gt;
&lt;ul&gt;
&lt;li&gt;国語や理科は問題ないのに、算数だけが足を引っ張っている&lt;/li&gt;
&lt;li&gt;SAPIX・早稲アカ・日能研の授業スピードについていけない&lt;/li&gt;
&lt;li&gt;宿題や過去問の直しが溜まり、何から手をつければいいか分からない&lt;/li&gt;
&lt;li&gt;算数だけは専門の先生に見てもらい、当塾中心で進めたい&lt;/li&gt;
&lt;li&gt;内部進学や帰国入試など、出題形式に合わせて算数を仕上げたい&lt;/li&gt;
&lt;/ul&gt;
&lt;h3&gt;併用にも、算数単科にも対応（目的に合わせて進め方を決めます）&lt;/h3&gt;
&lt;p&gt;当塾のオンライン個別指導は、&lt;span style="color: #388e3c; font-weight: bold;"&gt;集団塾との併用にも対応&lt;/span&gt;しつつ、算数を当塾だけで進めたい方（算数単科）にも対応します。つまずきの位置と思考の止まり方をその場で特定し、必要なところから順に埋めていきます。&lt;/p&gt;
&lt;p&gt;&lt;a href="https://natsui-sansu-juku.com/column/hub-online-use/"&gt;オンライン個別指導の使い方（併用・単科の進め方）&lt;/a&gt;&lt;/p&gt;
&lt;h3&gt;内部進学対策・帰国入試対策もご相談ください&lt;/h3&gt;
&lt;p&gt;内部進学は学校の進度・定期テストの出題を踏まえて、算数を安定させます。帰国入試は出題形式に合わせて、得点に直結する単元から優先して対策します。&lt;/p&gt;
&lt;h3&gt;表情・手元・画面の見取りで「分かったつもり」を残さない&lt;/h3&gt;
&lt;p&gt;表情・手元・画面上の解き方を同時に見取りながら、「分かったつもり」を残さず、本番で点が取れる算数へつなげていきます。&lt;/p&gt;
&lt;h3&gt;トライアル授業（短時間の診断）&lt;/h3&gt;
&lt;p&gt;当塾のオンライン個別指導は2018年から運用を続けており、全国のご家庭を支えてきた“老舗のオンライン算数専門指導”です。まずは短い&lt;span style="color: #388e3c; font-weight: bold;"&gt;トライアル授業&lt;/span&gt;で、お子さまの現在地と、これから伸ばすポイントを丁寧に診断いたします。&lt;/p&gt;
&lt;div style="text-align: center; margin: 24px 0;"&gt;&lt;a class="btn btn-primary" style="background: #388e3c !important; color: #fff !important; font-weight: bold !important; padding: 0px 28px 20px 28px !important; border-radius: 10px !important; text-decoration: none !important; font-size: 1.05rem !important; line-height: 1.35 !important; width: 100% !important; max-width: 420px !important; display: inline-block !important; box-shadow: 0 2px 6px rgba(0,0,0,0.15) !important;" href="#お問い合わせ"&gt;&lt;br /&gt;
まずは学習状況をご相談ください（無料）&lt;br /&gt;
&lt;/a&gt;&lt;/div&gt;
&lt;p&gt;&lt;img decoding="async" class="alignnone size-large wp-image-32383" src="https://natsui-sansu-juku.com/wp-content/uploads/2026/01/Gemini_Generated_Image_c7v8fyc7v8fyc7v8-1024x559.png" alt="算数専門プロ講師による質の高い指導" width="750" height="409" srcset="https://natsui-sansu-juku.com/wp-content/uploads/2026/01/Gemini_Generated_Image_c7v8fyc7v8fyc7v8-1024x559.png 1024w, https://natsui-sansu-juku.com/wp-content/uploads/2026/01/Gemini_Generated_Image_c7v8fyc7v8fyc7v8-300x164.png 300w, https://natsui-sansu-juku.com/wp-content/uploads/2026/01/Gemini_Generated_Image_c7v8fyc7v8fyc7v8-768x419.png 768w, https://natsui-sansu-juku.com/wp-content/uploads/2026/01/Gemini_Generated_Image_c7v8fyc7v8fyc7v8-1536x838.png 1536w, https://natsui-sansu-juku.com/wp-content/uploads/2026/01/Gemini_Generated_Image_c7v8fyc7v8fyc7v8-2048x1117.png 2048w" sizes="(max-width: 750px) 100vw, 750px" /&gt;&lt;/p&gt;
&lt;h2&gt;オンライン算数塾とオンライン算数個別指導の違い（選び方）&lt;/h2&gt;
&lt;p&gt;「オンライン算数塾」で探していても、必要なのが&lt;strong&gt;演習量の確保&lt;/strong&gt;なのか、&lt;strong&gt;算数だけ伸びない原因の特定と立て直し&lt;/strong&gt;なのかで、選び方が変わります。ウィズ・ユーは、後者（立て直し）に寄せた1対1の算数個別です。&lt;/p&gt;
&lt;p&gt;&lt;a href="https://natsui-sansu-juku.com/column/hub-online-guide/"&gt;オンライン算数の選び方ガイド（失敗しない比較ポイント）&lt;/a&gt;&lt;/p&gt;
&lt;div class="container"&gt;
&lt;table class="table table-bordered table-sm"&gt;
&lt;thead&gt;
&lt;tr style="background-color: #388e3c; color: white;"&gt;
&lt;th style="width: 24%;"&gt;比較ポイント&lt;/th&gt;
&lt;th style="width: 38%;"&gt;ウィズ・ユー（1対1オンライン算数個別）&lt;/th&gt;
&lt;th style="width: 38%;"&gt;オンライン算数塾（集団/映像中心）&lt;/th&gt;
&lt;/tr&gt;
&lt;/thead&gt;
&lt;tbody&gt;
&lt;tr style="background-color: #ffffff;"&gt;
&lt;td&gt;&lt;strong&gt;つまずき対応&lt;/strong&gt;&lt;/td&gt;
&lt;td&gt;その場で思考の止まり方を見取り、原因から立て直しやすい&lt;/td&gt;
&lt;td&gt;授業・解説の視聴が中心で、弱点の特定は自己管理になりやすい&lt;/td&gt;
&lt;/tr&gt;
&lt;tr style="background-color: #e8f5e9;"&gt;
&lt;td&gt;&lt;strong&gt;併用・単科&lt;/strong&gt;&lt;/td&gt;
&lt;td&gt;集団塾の進度に合わせた補完も、算数だけ当塾で進める形も取りやすい&lt;/td&gt;
&lt;td&gt;カリキュラムが固定のことが多く、個別事情に合わせた調整は家庭側で必要になりやすい&lt;/td&gt;
&lt;/tr&gt;
&lt;tr style="background-color: #ffffff;"&gt;
&lt;td&gt;&lt;strong&gt;授業中の見取り&lt;/strong&gt;&lt;/td&gt;
&lt;td&gt;表情・手元・画面を同時に確認し、「分かったつもり」を残しにくい&lt;/td&gt;
&lt;td&gt;双方向性が弱い形式だと、理解のズレが残りやすい&lt;/td&gt;
&lt;/tr&gt;
&lt;tr style="background-color: #e8f5e9;"&gt;
&lt;td&gt;&lt;strong&gt;宿題・直し&lt;/strong&gt;&lt;/td&gt;
&lt;td&gt;溜まりやすい「直し」を優先順位づけして進めやすい&lt;/td&gt;
&lt;td&gt;直しの運用は家庭任せになりやすい&lt;/td&gt;
&lt;/tr&gt;
&lt;/tbody&gt;
&lt;/table&gt;
&lt;/div&gt;
&lt;h3&gt;ウィズ・ユーが合いやすいケース&lt;/h3&gt;
&lt;ul&gt;
&lt;li&gt;算数だけが落ち、原因が「単元」ではなく「考え方の癖」まで含んでいそう&lt;/li&gt;
&lt;li&gt;算数は当塾中心で進めたい（他教科は家庭・別塾でもOK）&lt;/li&gt;
&lt;li&gt;集団塾の授業スピードに押されて、理解の穴が積み上がっている&lt;/li&gt;
&lt;li&gt;宿題・過去問の直しが溜まり、どこから立て直すか迷っている&lt;/li&gt;
&lt;li&gt;内部進学のテストで落とさない算数を作りたい&lt;/li&gt;
&lt;li&gt;帰国入試の出題形式に合わせて、算数を仕上げたい&lt;/li&gt;
&lt;li&gt;説明を聞くより、手元を見られながら「解き方の直し」をしたい&lt;/li&gt;
&lt;/ul&gt;
&lt;h2&gt;対象学年と受講スタイル（小4〜小6）&lt;/h2&gt;
&lt;p&gt;本ページのオンライン個別指導は、中学受験を予定する小学生のご家庭を想定し、&lt;strong&gt;小4〜小6&lt;/strong&gt;の学習フェーズ別に対策を整理しています（下の「時期別対策」参照）。算数を当塾中心で進める形でも、集団塾と併用する形でも、内部進学・帰国入試など目的に合わせて、進度・課題量・出題傾向を見ながら学習の組み立てを調整します。&lt;/p&gt;
&lt;ul&gt;
&lt;li&gt;全国から受講可能（オンライン）&lt;/li&gt;
&lt;li&gt;ご事情により、オンラインと対面の併用もご相談いただけます&lt;/li&gt;
&lt;li&gt;使用教材は状況に合わせて選定（塾テキスト・市販教材にも対応）&lt;/li&gt;
&lt;/ul&gt;
&lt;h2&gt;オンライン指導に必要な機材（最低限）&lt;/h2&gt;
&lt;p&gt;オンライン個別指導は、手元と表情を見ながら進めるため、最低限として次の準備を想定してください（詳細はご相談時にご案内します）。&lt;/p&gt;
&lt;ul&gt;
&lt;li&gt;パソコンまたはタブレット&lt;/li&gt;
&lt;li&gt;スマートフォン（手元撮影用）&lt;/li&gt;
&lt;li&gt;安定したインターネット接続&lt;/li&gt;
&lt;li&gt;Webカメラ・マイク（端末内蔵でも可）&lt;/li&gt;
&lt;/ul&gt;
&lt;p&gt;機材準備に不安がある場合も、現状に合わせて無理のない形をご提案します。&lt;/p&gt;
&lt;h2&gt;宿題や過去問の「直し」が溜まっている場合の進め方&lt;/h2&gt;
&lt;p&gt;直しが溜まっている状態は、頑張っているのに前へ進まない感覚になりやすいポイントです。ウィズ・ユーでは、次の順で整理していく形が取りやすくなります。&lt;/p&gt;
&lt;ol&gt;
&lt;li&gt;&lt;strong&gt;棚卸し：&lt;/strong&gt;「塾の宿題」「テスト直し」「過去問直し」を分け、量を見える化する&lt;/li&gt;
&lt;li&gt;&lt;strong&gt;優先順位：&lt;/strong&gt;頻出単元・失点が大きい単元から、直しの順番を決める&lt;/li&gt;
&lt;li&gt;&lt;strong&gt;直しのやり方：&lt;/strong&gt;なぜ間違えたか（読み違い/式の立て方/計算/図の扱い）まで言語化して残す&lt;/li&gt;
&lt;li&gt;&lt;strong&gt;回し方：&lt;/strong&gt;1週間単位で「直し→確認→次の課題」のループを作り、溜め直しを防ぐ&lt;/li&gt;
&lt;/ol&gt;
&lt;div style="text-align: center; margin: 24px 0;"&gt;&lt;a class="btn btn-primary" style="background: #388e3c !important; color: #fff !important; font-weight: bold !important; padding: 0px 28px 20px 28px !important; border-radius: 10px !important; text-decoration: none !important; font-size: 1.05rem !important; line-height: 1.35 !important; width: 100% !important; max-width: 420px !important; display: inline-block !important; box-shadow: 0 2px 6px rgba(0,0,0,0.15) !important;" href="#お問い合わせ"&gt;&lt;br /&gt;
直しの状況から相談する（無料）&lt;br /&gt;
&lt;/a&gt;&lt;/div&gt;
&lt;p&gt;&lt;img decoding="async" class="alignnone size-large wp-image-32382" src="https://natsui-sansu-juku.com/wp-content/uploads/2026/01/Gemini_Generated_Image_c7v8fyc7v8fyc7v8-1-1024x559.png" alt="「解けた」が自信になる！オンラインで繋がる学習" width="750" height="409" srcset="https://natsui-sansu-juku.com/wp-content/uploads/2026/01/Gemini_Generated_Image_c7v8fyc7v8fyc7v8-1-1024x559.png 1024w, https://natsui-sansu-juku.com/wp-content/uploads/2026/01/Gemini_Generated_Image_c7v8fyc7v8fyc7v8-1-300x164.png 300w, https://natsui-sansu-juku.com/wp-content/uploads/2026/01/Gemini_Generated_Image_c7v8fyc7v8fyc7v8-1-768x419.png 768w, https://natsui-sansu-juku.com/wp-content/uploads/2026/01/Gemini_Generated_Image_c7v8fyc7v8fyc7v8-1-1536x838.png 1536w, https://natsui-sansu-juku.com/wp-content/uploads/2026/01/Gemini_Generated_Image_c7v8fyc7v8fyc7v8-1-2048x1117.png 2048w" sizes="(max-width: 750px) 100vw, 750px" /&gt;&lt;br /&gt;
&lt;!-- 指導料 --&gt;&lt;/p&gt;
&lt;h2 id="指導料"&gt;指導料&lt;/h2&gt;
&lt;p&gt;当塾のオンライン個別指導「ウィズ・ユー」は、&lt;br /&gt;
中学受験算数に特化した完全１対１の指導を、シンプルでわかりやすい料金体系でご提供しています。&lt;/p&gt;
&lt;div class="container"&gt;
&lt;table class="table table-bordered table-sm"&gt;
&lt;thead&gt;
&lt;tr style="background-color: #388e3c; color: white;"&gt;
&lt;th style="width: 30%;"&gt;項目&lt;/th&gt;
&lt;th style="width: 70%;"&gt;詳細&lt;/th&gt;
&lt;/tr&gt;
&lt;/thead&gt;
&lt;tbody&gt;
&lt;tr class="fee-row" style="background-color: #ffffff;"&gt;
&lt;td&gt;&lt;strong&gt;トライアル指導料&lt;/strong&gt;&lt;/td&gt;
&lt;td&gt;5,000円(税込) &amp;#8211; まずは短時間で、お子さまの状況を確認するための授業です。&lt;/td&gt;
&lt;/tr&gt;
&lt;tr class="fee-row" style="background-color: #e8f5e9;"&gt;
&lt;td&gt;&lt;strong&gt;入塾金&lt;/strong&gt;&lt;/td&gt;
&lt;td&gt;22,000円(税込) &amp;#8211; 兄弟姉妹の場合は全額免除。&lt;/td&gt;
&lt;/tr&gt;
&lt;tr class="fee-row" style="background-color: #ffffff;"&gt;
&lt;td&gt;&lt;strong&gt;各種機器セッティング&lt;/strong&gt;&lt;/td&gt;
&lt;td&gt;0円(税込) &amp;#8211; 出張が必要な場合のみ交通費を頂戴します。&lt;/td&gt;
&lt;/tr&gt;
&lt;tr class="fee-row" style="background-color: #e8f5e9;"&gt;
&lt;td&gt;&lt;strong&gt;指導料&lt;/strong&gt;&lt;/td&gt;
&lt;td&gt;10,285円(税込)/１時限(55分) &amp;#8211; 前払い制。&lt;/td&gt;
&lt;/tr&gt;
&lt;/tbody&gt;
&lt;/table&gt;
&lt;/div&gt;
&lt;div style="text-align: center; margin: 32px 0;"&gt;&lt;a class="btn btn-primary" style="background: #388e3c !important; color: #fff !important; font-weight: bold !important; padding: 0px 28px 20px 28px !important; border-radius: 10px !important; text-decoration: none !important; font-size: 1.05rem !important; line-height: 1.35 !important; width: 100% !important; max-width: 420px !important; display: inline-block !important; box-shadow: 0 2px 6px rgba(0,0,0,0.15) !important;" href="#お問い合わせ"&gt;&lt;br /&gt;
この内容で相談する（無料）&lt;br /&gt;
&lt;/a&gt;&lt;/div&gt;
&lt;p&gt;&lt;!-- サービス紹介 --&gt;&lt;/p&gt;
&lt;h2&gt;生徒さん一人ひとりに合わせた多彩な講座&lt;/h2&gt;
&lt;p&gt;当塾では、生徒さん一人ひとりのニーズに合わせて、多種多様な講座を準備しております。（対面での指導も可能です。詳しくは&lt;a class="btn btn-success" href="https://natsui-sansu-juku.com/kobetsu/"&gt;完全１対１個別指導(教室型)&lt;/a&gt;をご覧ください。）&lt;/p&gt;
&lt;h3&gt;オンラインでも対面と変わらない充実した個別指導を実現！&lt;/h3&gt;
&lt;p&gt;当塾のオンライン算数個別指導「ウィズ・ユー」は、生徒さんの&lt;strong&gt;表情&lt;/strong&gt;と&lt;strong&gt;手元&lt;/strong&gt;を同時に確認しながら、リアルタイムでの&lt;strong&gt;添削&lt;/strong&gt;やフィードバックが可能な独自のシステムを採用しています。&lt;/p&gt;
&lt;p&gt;他の「Skype指導」や「インターネット家庭教師」とは一線を画し、より効果的な学習環境を提供しています。&lt;/p&gt;
&lt;details style="border: 2px solid #388e3c; padding: 1px; border-radius: 3px;"&gt;
&lt;summary style="border-radius: 5px; background-color: #ccffcc; padding: 10px;"&gt;オンライン個別指導「ウィズ・ユー」についてもっと詳しく&lt;/summary&gt;
&lt;p&gt;当塾の「ウィズ・ユー」では、オンラインでありながら、まるで対面のような学習体験を実現します。講師は生徒の&lt;strong&gt;表情&lt;/strong&gt;や&lt;strong&gt;手元&lt;/strong&gt;をモニタリングしながら、リアルタイムで添削やアドバイスを行い、理解が深まるまで丁寧にサポートします。&lt;/p&gt;
&lt;p&gt;さらに、以下のような特長があります：&lt;/p&gt;
&lt;ul&gt;
&lt;li&gt;&lt;strong&gt;画面共有&lt;/strong&gt;と&lt;strong&gt;デジタル教材&lt;/strong&gt;：講師が資料や教材を共有し、生徒はインタラクティブに問題を解くことができます。&lt;/li&gt;
&lt;li&gt;&lt;strong&gt;直接書き込み機能&lt;/strong&gt;：講師が生徒のノートや問題に直接書き込みをすることで、説明が明確になり、生徒の理解を促進します。&lt;/li&gt;
&lt;li&gt;&lt;strong&gt;動画による復習&lt;/strong&gt;：授業を録画し、後から見直すことができるため、復習がしやすく、理解の定着に役立ちます。&lt;/li&gt;
&lt;/ul&gt;
&lt;p&gt;このようなシステムにより、生徒一人ひとりのペースに合わせた指導が可能です。以下の動画で「ウィズ・ユー」の実際の授業風景をご覧いただけます。&lt;/p&gt;
&lt;p&gt;&lt;iframe loading="lazy" title="ウィズ・ユー 授業風景" src="https://www.youtube.com/embed/3XeleHqH3Fg" width="560" height="315" frameborder="0" allowfullscreen="allowfullscreen"&gt;&lt;/iframe&gt;&lt;/p&gt;
&lt;p&gt;&lt;a href="https://natsui-sansu-juku.com/column/withyou/"&gt;ウィズ・ユーの詳細はこちら&lt;/a&gt;&lt;/p&gt;
&lt;/details&gt;
&lt;h2&gt;塾別対策（必要な方へ：SAPIX・早稲アカ・日能研）&lt;/h2&gt;
&lt;h3&gt;塾別対策&lt;/h3&gt;
&lt;p&gt;各塾のカリキュラムには明確な特徴があり、授業速度や難易度、進度が大きく異なります。当塾では、SAPIX、早稲田アカデミー、日能研など、それぞれの指導方針に合わせた最適なサポートを行い、生徒一人ひとりが効率よく学習できる環境を用意しています。&lt;/p&gt;
&lt;p&gt;&lt;!-- SAPIX対策 --&gt;&lt;/p&gt;
&lt;h3 style="border-left: 8px solid #2eae1a; padding-left: 10px; margin: 16px 0 8px; font-size: 1.1rem;"&gt;SAPIX対策&lt;/h3&gt;
&lt;p&gt;SAPIXは授業速度が速く、応用力を問う問題が多いため、算数の理解が浅いまま進んでしまうケースがよくあります。特に「予習の負担」「応用問題への対応」「組分けテスト対策」が重要なポイントになります。&lt;/p&gt;
&lt;p&gt;&lt;a href="https://natsui-sansu-juku.com/column/sapix-15/"&gt;SAPIX算数を15分で整理する（重要ポイントの総点検）&lt;/a&gt;&lt;/p&gt;
&lt;details&gt;
&lt;summary style="background-color: #ccffcc; padding: 10px;"&gt;SAPIX算数の弱点克服に特化した当塾の個別対策（詳細）&lt;/summary&gt;
&lt;ul&gt;
&lt;li&gt;&lt;strong&gt;予習サポート：&lt;/strong&gt;SAPIX独自の高度なカリキュラムに対応するため、授業前に基礎理解を固め、授業に入りやすくします。&lt;/li&gt;
&lt;li&gt;&lt;strong&gt;復習動画：&lt;/strong&gt;授業で理解しきれなかった部分を動画で補完し、確実に定着させます。&lt;/li&gt;
&lt;li&gt;&lt;strong&gt;組分けテスト対策：&lt;/strong&gt;過去の出題傾向を分析し、得点に直結する内容に絞って対策します。&lt;/li&gt;
&lt;li&gt;&lt;strong&gt;弱点克服：&lt;/strong&gt;比・割合・図形など、つまずきやすい単元を集中的に補強します。&lt;/li&gt;
&lt;/ul&gt;
&lt;p&gt;&lt;a href="https://natsui-sansu-juku.com/column/sapix/"&gt;SAPIX対策の詳細はこちら&lt;/a&gt;&lt;/p&gt;
&lt;/details&gt;
&lt;p&gt;&amp;nbsp;&lt;/p&gt;
&lt;p&gt;&lt;!-- 早稲田アカデミー対策 --&gt;&lt;/p&gt;
&lt;h3 style="border-left: 8px solid #2eae1a; padding-left: 10px; margin: 16px 0 8px; font-size: 1.1rem;"&gt;早稲田アカデミー対策&lt;/h3&gt;
&lt;p&gt;早稲田アカデミーは生徒のモチベーションを引き出す授業が特徴ですが、講師によって指導方針や進度にばらつきがあるため、「理解にムラが出やすい」点がよく見られます。そのため、授業ごとの補完指導が重要になります。&lt;/p&gt;
&lt;details&gt;
&lt;summary style="background-color: #ccffcc; padding: 10px;"&gt;早稲田アカデミー算数の理解を安定させる当塾の対策（詳細）&lt;/summary&gt;
&lt;ul&gt;
&lt;li&gt;&lt;strong&gt;講師別の補完指導：&lt;/strong&gt;授業の質や方針のばらつきを踏まえ、理解の穴が生まれないよう個別に補完します。&lt;/li&gt;
&lt;li&gt;&lt;strong&gt;事前予習と復習：&lt;/strong&gt;授業についていけるよう予習を行い、振り返りのための復習動画や解説で理解を深めます。&lt;/li&gt;
&lt;li&gt;&lt;strong&gt;テスト対策：&lt;/strong&gt;組分けテストや模試の出題傾向を踏まえ、短期間で得点力を上げます。&lt;/li&gt;
&lt;li&gt;&lt;strong&gt;質問対応：&lt;/strong&gt;授業で疑問が残った部分をその日のうちに解消し、理解のつまずきを防ぎます。&lt;/li&gt;
&lt;/ul&gt;
&lt;p&gt;&lt;a href="https://natsui-sansu-juku.com/column/waseda_academy/"&gt;早稲田アカデミーの詳細はこちら&lt;/a&gt;&lt;/p&gt;
&lt;/details&gt;
&lt;p&gt;&amp;nbsp;&lt;/p&gt;
&lt;p&gt;&lt;!-- 日能研対策 --&gt;&lt;/p&gt;
&lt;h3 style="border-left: 8px solid #2eae1a; padding-left: 10px; margin: 16px 0 8px; font-size: 1.1rem;"&gt;日能研対策&lt;/h3&gt;
&lt;p&gt;日能研は幅広い学力層に対応する教材とカリキュラムを提供していますが、授業内で理解しきれなかった内容がそのまま積み重なりやすい点があります。また、新傾向の問題にも対応する必要があります。&lt;/p&gt;
&lt;details&gt;
&lt;summary style="background-color: #ccffcc; padding: 10px;"&gt;日能研算数の理解を底上げする当塾の対策（詳細）&lt;/summary&gt;
&lt;ul&gt;
&lt;li&gt;&lt;strong&gt;授業補完サポート：&lt;/strong&gt;授業で理解しきれなかった部分を補完する動画や追加の演習問題で徹底フォローします。&lt;/li&gt;
&lt;li&gt;&lt;strong&gt;新傾向問題への対応：&lt;/strong&gt;近年多い新タイプの問題に対応するため、最新の演習で柔軟な思考力を養います。&lt;/li&gt;
&lt;li&gt;&lt;strong&gt;進度に合わせた個別指導：&lt;/strong&gt;一人ひとりの進捗に合わせ、苦手分野を最適なタイミングで補強します。&lt;/li&gt;
&lt;li&gt;&lt;strong&gt;弱点補強と確認テスト：&lt;/strong&gt;弱点単元を繰り返し鍛え、定期的な確認テストで習熟度をチェックします。&lt;/li&gt;
&lt;/ul&gt;
&lt;p&gt;&lt;a href="https://natsui-sansu-juku.com/column/nichinouken/"&gt;日能研対策の詳細はこちら&lt;/a&gt;&lt;/p&gt;
&lt;/details&gt;
&lt;h2 id="時期別対策"&gt;時期別対策（小4〜小6の学年別）&lt;/h2&gt;
&lt;h3 id="時期別対策"&gt;時期別対策&lt;/h3&gt;
&lt;p&gt;中学受験算数は、学年ごとに重要ポイントが大きく異なります。当塾では、生徒一人ひとりの理解度と進度に合わせて「何を・いつ・どの順で」取り組むべきかを最適化し、その時期に必要な算数力を無理なく積み上げていきます。&lt;/p&gt;
&lt;p&gt;&lt;!-- 小4対策 --&gt;&lt;/p&gt;
&lt;h3 style="border-left: 8px solid #2eae1a; padding-left: 10px; margin: 16px 0 8px; font-size: 1.1rem;"&gt;小4対策&lt;/h3&gt;
&lt;p&gt;小4は受験算数の「基礎体力」を作る最重要フェーズです。計算・図形・文章題の基礎を固めることで、小5以降の加速する応用学習にスムーズに移行できます。&lt;/p&gt;
&lt;details&gt;
&lt;summary style="background-color: #ccffcc; padding: 10px;"&gt;小4で身につけたい算数の基礎力と当塾のサポート（詳細）&lt;/summary&gt;
&lt;ul&gt;
&lt;li&gt;&lt;strong&gt;計算スキルの強化：&lt;/strong&gt;複雑な計算に対応するための正確性とスピードを養います。&lt;/li&gt;
&lt;li&gt;&lt;strong&gt;図形理解の基礎：&lt;/strong&gt;面積・長さ・角度などの基礎概念を丁寧に指導します。&lt;/li&gt;
&lt;li&gt;&lt;strong&gt;文章題の読み取り：&lt;/strong&gt;必要な情報を抜き出す力・式を組み立てる力を育てます。&lt;/li&gt;
&lt;li&gt;&lt;strong&gt;学習習慣の確立：&lt;/strong&gt;日々の勉強を習慣化するための取り組み方をサポートします。&lt;/li&gt;
&lt;/ul&gt;
&lt;p&gt;&lt;a href="https://natsui-sansu-juku.com/p4/"&gt;小4対策の詳細はこちら&lt;/a&gt;&lt;/p&gt;
&lt;/details&gt;
&lt;p&gt;&lt;!-- 小5前半 --&gt;&lt;/p&gt;
&lt;h3 style="border-left: 8px solid #2eae1a; padding-left: 10px; margin: 24px 0 8px; font-size: 1.1rem;"&gt;小5（前半）対策&lt;/h3&gt;
&lt;p&gt;小5前半は「小4の基礎」から「小5の応用」へと橋渡しする重要期間です。分数・割合・比など、つまずきやすい単元が集中的に出現するため、理解の“穴”を残さないことがポイントになります。&lt;/p&gt;
&lt;details&gt;
&lt;summary style="background-color: #ccffcc; padding: 10px;"&gt;小5前半で伸びやすい子の共通点と当塾の指導（詳細）&lt;/summary&gt;
&lt;ul&gt;
&lt;li&gt;&lt;strong&gt;応用問題の演習：&lt;/strong&gt;基礎→応用の流れを丁寧に定着させます。&lt;/li&gt;
&lt;li&gt;&lt;strong&gt;分数・割合の理解：&lt;/strong&gt;受験算数の要になる領域を重点的に強化します。&lt;/li&gt;
&lt;li&gt;&lt;strong&gt;文章題の分析力：&lt;/strong&gt;問題文を構造的に読み解く力を育てます。&lt;/li&gt;
&lt;li&gt;&lt;strong&gt;学習計画のサポート：&lt;/strong&gt;長期的な学習戦略を立て、勉強の迷いをなくします。&lt;/li&gt;
&lt;/ul&gt;
&lt;p&gt;&lt;a href="https://natsui-sansu-juku.com/p5_a/"&gt;小5（前半）対策の詳細はこちら&lt;/a&gt;&lt;/p&gt;
&lt;/details&gt;
&lt;p&gt;&lt;!-- 小5後半 --&gt;&lt;/p&gt;
&lt;h3 style="border-left: 8px solid #2eae1a; padding-left: 10px; margin: 24px 0 8px; font-size: 1.1rem;"&gt;小5（後半）対策&lt;/h3&gt;
&lt;p&gt;小5後半は「受験算数の山場」です。比・速さ・割合・図形など、複数単元を組み合わせた難度の高い問題が一気に増えます。ここで理解の抜けがあると小6で苦労します。&lt;/p&gt;
&lt;details&gt;
&lt;summary style="background-color: #ccffcc; padding: 10px;"&gt;小5後半で伸び悩まないための当塾の対策（詳細）&lt;/summary&gt;
&lt;ul&gt;
&lt;li&gt;&lt;strong&gt;複合問題の演習：&lt;/strong&gt;知識を組み合わせる問題で思考力を鍛えます。&lt;/li&gt;
&lt;li&gt;&lt;strong&gt;速さ・割合・比の強化：&lt;/strong&gt;受験算数の最重要分野を徹底的に理解させます。&lt;/li&gt;
&lt;li&gt;&lt;strong&gt;難度の高い図形問題：&lt;/strong&gt;立体・回転・影など高難度図形に対応します。&lt;/li&gt;
&lt;li&gt;&lt;strong&gt;計算ミス対策：&lt;/strong&gt;丁寧さと確認力を習慣化させます。&lt;/li&gt;
&lt;/ul&gt;
&lt;p&gt;&lt;a href="https://natsui-sansu-juku.com/p5_b/"&gt;小5(後半)対策の詳細はこちら&lt;/a&gt;&lt;/p&gt;
&lt;/details&gt;
&lt;p&gt;&lt;!-- 小6前半 --&gt;&lt;/p&gt;
&lt;h3 style="border-left: 8px solid #2eae1a; padding-left: 10px; margin: 24px 0 8px; font-size: 1.1rem;"&gt;小6（前半）対策&lt;/h3&gt;
&lt;p&gt;小6前半は「総復習＋実践力強化」のフェーズです。全単元の抜けを埋めることと、演習量・時間配分の最適化が成績を左右します。&lt;/p&gt;
&lt;details&gt;
&lt;summary style="background-color: #ccffcc; padding: 10px;"&gt;小6前半で合格に必要な算数力を固める当塾の対策（詳細）&lt;/summary&gt;
&lt;ul&gt;
&lt;li style="list-style-type: none;"&gt;
&lt;ul&gt;
&lt;li&gt;&lt;strong&gt;総復習と弱点克服：&lt;/strong&gt;全単元を洗い出し、弱点を効率よく補強します。&lt;/li&gt;
&lt;li&gt;&lt;strong&gt;応用問題の実践：&lt;/strong&gt;多様な解法を身につけ、本番対応力を鍛えます。&lt;/li&gt;
&lt;li&gt;&lt;strong&gt;過去問演習：&lt;/strong&gt;早期に傾向を把握し、得点源を明確にします。&lt;/li&gt;
&lt;li&gt;&lt;strong&gt;時間配分トレーニング：&lt;/strong&gt;本番想定の演習で実戦力を高めます。&lt;/li&gt;
&lt;/ul&gt;
&lt;/li&gt;
&lt;/ul&gt;
&lt;p&gt;&lt;a href="https://natsui-sansu-juku.com/p6_a/"&gt;小6(前半)対策の詳細はこちら&lt;/a&gt;&lt;/p&gt;
&lt;/details&gt;
&lt;p&gt;&lt;!-- 小6後半 --&gt;&lt;/p&gt;
&lt;h3 style="border-left: 8px solid #2eae1a; padding-left: 10px; margin: 24px 0 8px; font-size: 1.1rem;"&gt;小6（後半）対策&lt;/h3&gt;
&lt;p&gt;小6後半は「仕上げの時期」。過去問の精度を最大化し、得点を安定させ、当日の緊張に負けない状態を作ります。&lt;/p&gt;
&lt;details&gt;
&lt;summary style="background-color: #ccffcc; padding: 10px;"&gt;小6後半の仕上げで得点力を最大化する当塾の対策（詳細）&lt;/summary&gt;
&lt;ul&gt;
&lt;li&gt;&lt;strong&gt;過去問総仕上げ：&lt;/strong&gt;志望校の傾向に合わせて最終調整します。&lt;/li&gt;
&lt;li&gt;&lt;strong&gt;応用問題の反復：&lt;/strong&gt;得点のばらつきをなくし安定した力をつけます。&lt;/li&gt;
&lt;li&gt;&lt;strong&gt;模試フィードバック：&lt;/strong&gt;改善ポイントを即修正し、本番力を高めます。&lt;/li&gt;
&lt;li&gt;&lt;strong&gt;メンタルサポート：&lt;/strong&gt;緊張をコントロールし、実力を最大限発揮できる状態に導きます。&lt;/li&gt;
&lt;/ul&gt;
&lt;p&gt;&lt;a href="https://natsui-sansu-juku.com/p6_b/"&gt;小6(後半)対策の詳細はこちら&lt;/a&gt;&lt;/p&gt;
&lt;/details&gt;
&lt;div style="text-align: center; margin: 32px 0;"&gt;&lt;a class="btn btn-primary" style="background: #388e3c !important; color: #fff !important; font-weight: bold !important; padding: 0px 9px 20px 9px !important; border-radius: 10px !important; text-decoration: none !important; font-size: 1.05rem !important; line-height: 1.35 !important; width: 100% !important; max-width: 420px !important; display: inline-block !important; box-shadow: 0 2px 6px rgba(0,0,0,0.15) !important;" href="#お問い合わせ"&gt;&lt;br /&gt;
お子さまの場合の進め方をご提案します（無料）&lt;br /&gt;
&lt;/a&gt;&lt;/div&gt;
&lt;p&gt;&lt;!-- よくあるご質問 --&gt;&lt;/p&gt;
&lt;h2 id="faq"&gt;よくあるご質問&lt;/h2&gt;
&lt;div class="faq-container"&gt;
&lt;div class="faq-item" style="margin-top: 2px; margin-bottom: 2px; padding: 10px;"&gt;
&lt;details&gt;
&lt;summary style="background-color: #81c784; color: black; padding: 10px; border-radius: 5px;"&gt;Q. オンライン指導でも対面と同じ効果がありますか？&lt;/summary&gt;
&lt;div class="faq-answer" style="background-color: #e8f5e9; color: black; padding: 10px; border-radius: 5px;"&gt;A. はい、当塾のオンライン指導は、生徒の表情や手元を確認しながら進めることができ、対面と同じように効果的な指導を行っています。&lt;/div&gt;
&lt;/details&gt;
&lt;/div&gt;
&lt;div class="faq-item" style="margin-top: 2px; margin-bottom: 2px; padding: 10px;"&gt;
&lt;details&gt;
&lt;summary style="background-color: #81c784; color: black; padding: 10px; border-radius: 5px;"&gt;Q. 授業の曜日や時間は選べますか？&lt;/summary&gt;
&lt;div class="faq-answer" style="background-color: #e8f5e9; color: black; padding: 10px; border-radius: 5px;"&gt;A. はい、生徒さんのスケジュールに合わせて柔軟に対応いたします。お気軽にご相談ください。&lt;/div&gt;
&lt;/details&gt;
&lt;/div&gt;
&lt;div class="faq-item" style="margin-top: 2px; margin-bottom: 2px; padding: 10px;"&gt;
&lt;details&gt;
&lt;summary style="background-color: #81c784; color: black; padding: 10px; border-radius: 5px;"&gt;Q. どのような教材を使いますか？&lt;/summary&gt;
&lt;div class="faq-answer" style="background-color: #e8f5e9; color: black; padding: 10px; border-radius: 5px;"&gt;A. お子さまの学習状況や目的に合わせて最適な教材を選定いたします。市販の教材や塾のテキストにも対応可能です。&lt;/div&gt;
&lt;/details&gt;
&lt;/div&gt;
&lt;div class="faq-item" style="margin-top: 2px; margin-bottom: 2px; padding: 10px;"&gt;
&lt;details&gt;
&lt;summary style="background-color: #81c784; color: black; padding: 10px; border-radius: 5px;"&gt;Q. 体験授業はありますか？&lt;/summary&gt;
&lt;div class="faq-answer" style="background-color: #e8f5e9; color: black; padding: 10px; border-radius: 5px;"&gt;A. はい、トライアル指導の機会をご用意しております。オンラインでの指導が初めての方もお気軽にお試しください。&lt;/div&gt;
&lt;/details&gt;
&lt;/div&gt;
&lt;div class="faq-item" style="margin-top: 2px; margin-bottom: 2px; padding: 10px;"&gt;
&lt;details&gt;
&lt;summary style="background-color: #81c784; color: black; padding: 10px; border-radius: 5px;"&gt;Q. オンライン指導に必要な機材は何ですか？&lt;/summary&gt;
&lt;div class="faq-answer" style="background-color: #e8f5e9; color: black; padding: 10px; border-radius: 5px;"&gt;A. パソコンまたはタブレット＋スマートフォン、安定したインターネット接続、Webカメラとマイクが必要です。詳しくはお問い合わせください。&lt;/div&gt;
&lt;/details&gt;
&lt;/div&gt;
&lt;div class="faq-item" style="margin-top: 2px; margin-bottom: 2px; padding: 10px;"&gt;
&lt;details&gt;
&lt;summary style="background-color: #81c784; color: black; padding: 10px; border-radius: 5px;"&gt;Q. 振替授業は可能ですか？&lt;/summary&gt;
&lt;div class="faq-answer" style="background-color: #e8f5e9; color: black; padding: 10px; border-radius: 5px;"&gt;A. はい、前日までにご連絡いただければ振替授業を設定いたします。&lt;/div&gt;
&lt;/details&gt;
&lt;/div&gt;
&lt;div class="faq-item" style="margin-top: 2px; margin-bottom: 2px; padding: 10px;"&gt;
&lt;details&gt;
&lt;summary style="background-color: #81c784; color: black; padding: 10px; border-radius: 5px;"&gt;Q. 入塾金と指導料以外にかかる費用は？&lt;/summary&gt;
&lt;div class="faq-answer" style="background-color: #e8f5e9; color: black; padding: 10px; border-radius: 5px;"&gt;A. 一切かかりません。&lt;/div&gt;
&lt;/details&gt;
&lt;/div&gt;
&lt;div class="faq-item" style="margin-top: 2px; margin-bottom: 2px; padding: 10px;"&gt;
&lt;details&gt;
&lt;summary style="background-color: #81c784; color: black; padding: 10px; border-radius: 5px;"&gt;Q. 他の教科も指導してもらえますか？&lt;/summary&gt;
&lt;div class="faq-answer" style="background-color: #e8f5e9; color: black; padding: 10px; border-radius: 5px;"&gt;A. 現在は算数に特化した指導を行っております。他の教科についてはご相談ください。&lt;/div&gt;
&lt;/details&gt;
&lt;/div&gt;
&lt;div class="faq-item" style="margin-top: 2px; margin-bottom: 2px; padding: 10px;"&gt;
&lt;details&gt;
&lt;summary style="background-color: #81c784; color: black; padding: 10px; border-radius: 5px;"&gt;Q. 指導料の支払い方法は？&lt;/summary&gt;
&lt;div class="faq-answer" style="background-color: #e8f5e9; color: black; padding: 10px; border-radius: 5px;"&gt;A. 銀行振込でお願いしております。詳細はお申し込み時にご案内いたします。&lt;/div&gt;
&lt;/details&gt;
&lt;/div&gt;
&lt;div class="faq-item" style="margin-top: 2px; margin-bottom: 2px; padding: 10px;"&gt;
&lt;details&gt;
&lt;summary style="background-color: #81c784; color: black; padding: 10px; border-radius: 5px;"&gt;Q. 受講の頻度は自由に決められますか？&lt;/summary&gt;
&lt;div class="faq-answer" style="background-color: #e8f5e9; color: black; padding: 10px; border-radius: 5px;"&gt;A. はい、基本的には週１コマのペースで受講頂くことをお勧めしていますが、発展的な問題だけを開設してもらいたい場合など、週１コマの授業が必要ない場合にはその限りではありません。ご都合の良いタイミングで受講いただけます。&lt;/div&gt;
&lt;/details&gt;
&lt;/div&gt;
&lt;div class="faq-item" style="margin-top: 2px; margin-bottom: 2px; padding: 10px;"&gt;
&lt;details&gt;
&lt;summary style="background-color: #81c784; color: black; padding: 10px; border-radius: 5px;"&gt;Q. 海外からの受講は可能ですか？&lt;/summary&gt;
&lt;div class="faq-answer" style="background-color: #e8f5e9; color: black; padding: 10px; border-radius: 5px;"&gt;A. はい、当塾では日本国外からの受講も対応可能です。時差や回線速度の問題さえクリアできれば、問題なく受講いただけます。&lt;/div&gt;
&lt;/details&gt;
&lt;/div&gt;
&lt;div class="faq-item" style="margin-top: 2px; margin-bottom: 2px; padding: 10px;"&gt;
&lt;details&gt;
&lt;summary style="background-color: #81c784; color: black; padding: 10px; border-radius: 5px;"&gt;Q. 受講時間帯はいつでも調整可能ですか？&lt;/summary&gt;
&lt;div class="faq-answer" style="background-color: #e8f5e9; color: black; padding: 10px; border-radius: 5px;"&gt;A. はい、前日までにお申し出頂ければ調整させていただきます。&lt;/div&gt;
&lt;/details&gt;
&lt;/div&gt;
&lt;div class="faq-item" style="margin-top: 2px; margin-bottom: 2px; padding: 10px;"&gt;
&lt;details&gt;
&lt;summary style="background-color: #81c784; color: black; padding: 10px; border-radius: 5px;"&gt;Q. 予習シリーズや他の教材は使用できますか？&lt;/summary&gt;
&lt;div class="faq-answer" style="background-color: #e8f5e9; color: black; padding: 10px; border-radius: 5px;"&gt;A. はい、当塾では予習シリーズや他の教材も使用しています。生徒の学習状況に応じて、最適な教材を選んで指導いたします。&lt;/div&gt;
&lt;/details&gt;
&lt;/div&gt;
&lt;div class="faq-item" style="margin-top: 2px; margin-bottom: 2px; padding: 10px;"&gt;
&lt;details&gt;
&lt;summary style="background-color: #81c784; color: black; padding: 10px; border-radius: 5px;"&gt;Q. 指導方法はオンラインでも対面でも選べますか？&lt;/summary&gt;
&lt;div class="faq-answer" style="background-color: #e8f5e9; color: black; padding: 10px; border-radius: 5px;"&gt;A. はい、オンライン指導と対面指導をミックスすることも可能です。ご都合に合わせてどちらかをお選びいただけます。&lt;/div&gt;
&lt;/details&gt;
&lt;/div&gt;
&lt;/div&gt;
&lt;p&gt;&lt;!-- 受講までの流れ --&gt;&lt;/p&gt;
&lt;h2 id="受講までの流れ"&gt;受講までの流れ&lt;/h2&gt;
&lt;p&gt;&lt;img loading="lazy" decoding="async" class="alignnone size-full wp-image-32378" src="https://natsui-sansu-juku.com/wp-content/uploads/2026/01/nagare.png" alt="" width="1024" height="559" srcset="https://natsui-sansu-juku.com/wp-content/uploads/2026/01/nagare.png 1024w, https://natsui-sansu-juku.com/wp-content/uploads/2026/01/nagare-300x164.png 300w, https://natsui-sansu-juku.com/wp-content/uploads/2026/01/nagare-768x419.png 768w" sizes="auto, (max-width: 1024px) 100vw, 1024px" /&gt;&lt;/p&gt;
&lt;div class="container"&gt;
&lt;table class="table table-bordered table-sm"&gt;
&lt;thead&gt;
&lt;tr style="background-color: #388e3c; color: white;"&gt;
&lt;th style="width: 30%;"&gt;ステップ&lt;/th&gt;
&lt;th style="width: 70%;"&gt;詳細&lt;/th&gt;
&lt;/tr&gt;
&lt;/thead&gt;
&lt;tbody&gt;
&lt;tr class="step-row" style="background-color: #ffffff;"&gt;
&lt;td&gt;&lt;strong&gt;1. 事前ヒアリング&lt;/strong&gt;&lt;/td&gt;
&lt;td&gt;保護者様からの情報を基に、大まかな指導計画を提示します。&lt;/td&gt;
&lt;/tr&gt;
&lt;tr class="step-row" style="background-color: #e8f5e9;"&gt;
&lt;td&gt;&lt;strong&gt;2. トライアル指導&lt;/strong&gt;&lt;/td&gt;
&lt;td&gt;事前ヒアリングの情報をもとに指導を行い、指導計画を見直し、再度提示します。&lt;/td&gt;
&lt;/tr&gt;
&lt;tr class="step-row" style="background-color: #ffffff;"&gt;
&lt;td&gt;&lt;strong&gt;3. ご契約&lt;/strong&gt;&lt;/td&gt;
&lt;td&gt;指導計画にご納得いただいたら、入塾手続きを進めます。&lt;/td&gt;
&lt;/tr&gt;
&lt;tr class="step-row" style="background-color: #e8f5e9;"&gt;
&lt;td&gt;&lt;strong&gt;4. 指導開始&lt;/strong&gt;&lt;/td&gt;
&lt;td&gt;ご契約時に決定した曜日/時間で指導を開始します。&lt;/td&gt;
&lt;/tr&gt;
&lt;/tbody&gt;
&lt;/table&gt;
&lt;/div&gt;
&lt;div style="text-align: center; margin: 32px 0;"&gt;&lt;a class="btn btn-primary" style="background: #388e3c !important; color: #fff !important; font-weight: bold !important; padding: 0px 28px 20px 28px !important; border-radius: 10px !important; text-decoration: none !important; font-size: 1.05rem !important; line-height: 1.35 !important; width: 100% !important; max-width: 420px !important; display: inline-block !important; box-shadow: 0 2px 6px rgba(0,0,0,0.15) !important;" href="#お問い合わせ"&gt;&lt;br /&gt;
この内容で相談する（無料）&lt;br /&gt;
&lt;/a&gt;&lt;/div&gt;
&lt;p&gt;※ご相談時点での勧誘は一切ございません。お気軽にお申し込みください。&lt;/p&gt;
&lt;p&gt;&lt;!-- お問い合わせフォーム --&gt;&lt;/p&gt;
&lt;h2 id="お問い合わせ"&gt;ウィズ・ユーお問い合わせはこちらから&lt;/h2&gt;
&lt;div class="wpcf7 no-js" id="wpcf7-f1367-p638-o1" lang="ja" dir="ltr" data-wpcf7-id="1367"&gt;
&lt;div class="screen-reader-response"&gt;&lt;p role="status" aria-live="polite" aria-atomic="true"&gt;&lt;/p&gt; &lt;ul&gt;&lt;/ul&gt;&lt;/div&gt;
&lt;form action="/kobetsu_online/#wpcf7-f1367-p638-o1" method="post" class="wpcf7-form init" aria-label="コンタクトフォーム" novalidate="novalidate" data-status="init"&gt;
&lt;fieldset class="hidden-fields-container"&gt;&lt;input type="hidden" name="_wpcf7" value="1367" /&gt;&lt;input type="hidden" name="_wpcf7_version" value="6.1.4" /&gt;&lt;input type="hidden" name="_wpcf7_locale" value="ja" /&gt;&lt;input type="hidden" name="_wpcf7_unit_tag" value="wpcf7-f1367-p638-o1" /&gt;&lt;input type="hidden" name="_wpcf7_container_post" value="638" /&gt;&lt;input type="hidden" name="_wpcf7_posted_data_hash" value="" /&gt;&lt;input type="hidden" name="_wpcf7_recaptcha_response" value="" /&gt;
&lt;/fieldset&gt;
&lt;p&gt;&lt;label&gt;保護者氏名(必須)&lt;br /&gt;
&lt;span class="wpcf7-form-control-wrap" data-name="text-233"&gt;&lt;input size="40" maxlength="400" class="wpcf7-form-control wpcf7-text wpcf7-validates-as-required" aria-required="true" aria-invalid="false" value="" type="text" name="text-233" /&gt;&lt;/span&gt;&lt;/label&gt;
&lt;/p&gt;
&lt;p&gt;&lt;label&gt;メールアドレス(必須)&lt;br /&gt;
&lt;span class="wpcf7-form-control-wrap" data-name="email-632"&gt;&lt;input size="40" maxlength="400" class="wpcf7-form-control wpcf7-email wpcf7-validates-as-required wpcf7-text wpcf7-validates-as-email" aria-required="true" aria-invalid="false" value="" type="email" name="email-632" /&gt;&lt;/span&gt;&lt;/label&gt;
&lt;/p&gt;
&lt;p&gt;&lt;label&gt; 学年(任意)&lt;/label&gt;&lt;br /&gt;
&lt;span class="wpcf7-form-control-wrap" data-name="checkbox-226"&gt;&lt;span class="wpcf7-form-control wpcf7-checkbox"&gt;&lt;span class="wpcf7-list-item first"&gt;&lt;span class="wpcf7-list-item-label"&gt;小学１年生&lt;/span&gt;&lt;input type="checkbox" name="checkbox-226[]" value="小学１年生" /&gt;&lt;/span&gt;&lt;span class="wpcf7-list-item"&gt;&lt;span class="wpcf7-list-item-label"&gt;小学２年生&lt;/span&gt;&lt;input type="checkbox" name="checkbox-226[]" value="小学２年生" /&gt;&lt;/span&gt;&lt;span class="wpcf7-list-item"&gt;&lt;span class="wpcf7-list-item-label"&gt;小学３年生&lt;/span&gt;&lt;input type="checkbox" name="checkbox-226[]" value="小学３年生" /&gt;&lt;/span&gt;&lt;span class="wpcf7-list-item"&gt;&lt;span class="wpcf7-list-item-label"&gt;小学４年生&lt;/span&gt;&lt;input type="checkbox" name="checkbox-226[]" value="小学４年生" /&gt;&lt;/span&gt;&lt;span class="wpcf7-list-item"&gt;&lt;span class="wpcf7-list-item-label"&gt;小学５年生&lt;/span&gt;&lt;input type="checkbox" name="checkbox-226[]" value="小学５年生" /&gt;&lt;/span&gt;&lt;span class="wpcf7-list-item"&gt;&lt;span class="wpcf7-list-item-label"&gt;小学６年生&lt;/span&gt;&lt;input type="checkbox" name="checkbox-226[]" value="小学６年生" /&gt;&lt;/span&gt;&lt;span class="wpcf7-list-item last"&gt;&lt;span class="wpcf7-list-item-label"&gt;その他&lt;/span&gt;&lt;input type="checkbox" name="checkbox-226[]" value="その他" /&gt;&lt;/span&gt;&lt;/span&gt;&lt;/span&gt;
&lt;/p&gt;
&lt;p&gt;&lt;label&gt; お問い合わせ内容&lt;/label&gt;&lt;br /&gt;
&lt;span class="wpcf7-form-control-wrap" data-name="your-message"&gt;&lt;textarea cols="40" rows="10" maxlength="2000" class="wpcf7-form-control wpcf7-textarea wpcf7-validates-as-required" aria-required="true" aria-invalid="false" name="your-message"&gt;&lt;/textarea&gt;&lt;/span&gt;
&lt;/p&gt;
&lt;p&gt;&lt;input class="wpcf7-form-control wpcf7-submit has-spinner" type="submit" value="送信" /&gt;
&lt;/p&gt;&lt;div class="wpcf7-response-output" aria-hidden="true"&gt;&lt;/div&gt;
&lt;/form&gt;
&lt;/div&gt;
&lt;section class="veu_cta" id="veu_cta-31446"&gt;&lt;h1 class="cta_title"&gt;当塾のご紹介&lt;/h1&gt;&lt;div class="cta_body"&gt;&lt;div class="cta_body_image cta_body_image_right"&gt;&lt;a href="https://natsui-sansu-juku.com/ct/intro/" target="_blank"&gt;&lt;img width="750" height="422" src="https://natsui-sansu-juku.com/wp-content/uploads/2020/06/紹介-1024x576.jpg" class="attachment-large size-large" alt="" srcset="https://natsui-sansu-juku.com/wp-content/uploads/2020/06/紹介-1024x576.jpg 1024w, https://natsui-sansu-juku.com/wp-content/uploads/2020/06/紹介-300x169.jpg 300w, https://natsui-sansu-juku.com/wp-content/uploads/2020/06/紹介-768x432.jpg 768w, https://natsui-sansu-juku.com/wp-content/uploads/2020/06/紹介-320x180.jpg 320w, https://natsui-sansu-juku.com/wp-content/uploads/2020/06/紹介.jpg 1280w" sizes="(max-width: 750px) 100vw, 750px" /&gt;&lt;/a&gt;&lt;/div&gt;&lt;div class="cta_body_txt image_exist"&gt;夏井算数塾の個別指導の他塾と異なる点や、夏井算数塾にしかないオンライン個別指導の紹介をさせていただいております。当塾にしかないシステムをぜひご覧ください！&lt;/div&gt;&lt;div class="cta_body_link"&gt;&lt;a href="https://natsui-sansu-juku.com/ct/intro/" class="btn btn-primary btn-block btn-lg" target="_blank"&gt;当塾のご紹介&lt;/a&gt;&lt;/div&gt;&lt;/div&gt;&lt;!--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kobetsu_online%2F&amp;amp;t=%E5%A4%8F%E4%BA%95%E7%AE%97%E6%95%B0%E5%A1%BE%E3%81%AE%E3%82%AA%E3%83%B3%E3%83%A9%E3%82%A4%E3%83%B3%E4%B8%AD%E5%AD%A6%E5%8F%97%E9%A8%93%E7%AE%97%E6%95%B0%E5%80%8B%E5%88%A5%E6%8C%87%E5%B0%8E%E3%80%8C%E3%82%A6%E3%82%A3%E3%82%BA%E3%83%BB%E3%83%A6%E3%83%BC%E3%80%8D%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kobetsu_online%2F&amp;amp;text=%E5%A4%8F%E4%BA%95%E7%AE%97%E6%95%B0%E5%A1%BE%E3%81%AE%E3%82%AA%E3%83%B3%E3%83%A9%E3%82%A4%E3%83%B3%E4%B8%AD%E5%AD%A6%E5%8F%97%E9%A8%93%E7%AE%97%E6%95%B0%E5%80%8B%E5%88%A5%E6%8C%87%E5%B0%8E%E3%80%8C%E3%82%A6%E3%82%A3%E3%82%BA%E3%83%BB%E3%83%A6%E3%83%BC%E3%80%8D%20%7C%20%E4%B8%AD%E5%AD%A6%E5%8F%97%E9%A8%93%E5%B0%82%E9%96%80%E3%80%80%E5%A4%8F%E4%BA%95%E7%AE%97%E6%95%B0%E5%A1%BE" target="_blank" &gt;&lt;span class="vk_icon_w_r_sns_x_twitter icon_sns"&gt;&lt;/span&gt;&lt;span class="sns_txt"&gt;X&lt;/span&gt;&lt;/a&gt;&lt;/li&gt;&lt;li class="sb_bluesky sb_icon"&gt;&lt;a class="sb_icon_inner" href="https://bsky.app/intent/compose?text=%E5%A4%8F%E4%BA%95%E7%AE%97%E6%95%B0%E5%A1%BE%E3%81%AE%E3%82%AA%E3%83%B3%E3%83%A9%E3%82%A4%E3%83%B3%E4%B8%AD%E5%AD%A6%E5%8F%97%E9%A8%93%E7%AE%97%E6%95%B0%E5%80%8B%E5%88%A5%E6%8C%87%E5%B0%8E%E3%80%8C%E3%82%A6%E3%82%A3%E3%82%BA%E3%83%BB%E3%83%A6%E3%83%BC%E3%80%8D%20%7C%20%E4%B8%AD%E5%AD%A6%E5%8F%97%E9%A8%93%E5%B0%82%E9%96%80%E3%80%80%E5%A4%8F%E4%BA%95%E7%AE%97%E6%95%B0%E5%A1%BE%0Ahttps%3A%2F%2Fnatsui-sansu-juku.com%2Fkobetsu_online%2F" target="_blank" &gt;&lt;span class="vk_icon_w_r_sns_bluesky icon_sns"&gt;&lt;/span&gt;&lt;span class="sns_txt"&gt;Bluesky&lt;/span&gt;&lt;/a&gt;&lt;/li&gt;&lt;li class="sb_hatena sb_icon"&gt;&lt;a class="sb_icon_inner" href="//b.hatena.ne.jp/add?mode=confirm&amp;url=https%3A%2F%2Fnatsui-sansu-juku.com%2Fkobetsu_online%2F&amp;amp;title=%E5%A4%8F%E4%BA%95%E7%AE%97%E6%95%B0%E5%A1%BE%E3%81%AE%E3%82%AA%E3%83%B3%E3%83%A9%E3%82%A4%E3%83%B3%E4%B8%AD%E5%AD%A6%E5%8F%97%E9%A8%93%E7%AE%97%E6%95%B0%E5%80%8B%E5%88%A5%E6%8C%87%E5%B0%8E%E3%80%8C%E3%82%A6%E3%82%A3%E3%82%BA%E3%83%BB%E3%83%A6%E3%83%BC%E3%80%8D%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sb_icon_inner"data-clipboard-text="夏井算数塾のオンライン中学受験算数個別指導「ウィズ・ユー」 | 中学受験専門　夏井算数塾 https://natsui-sansu-juku.com/kobetsu_online/"&gt;&lt;span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</si>
  <si>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https://dokkai-labo.tokyo/blog/yosyu_series_05j01/
【検出された不自然ワード】
- 型
- 迷い
- 手順
- 整え
【本文】
------
&lt;p&gt;&lt;!-- ▼▼ WordPress本文ここから（Bootstrap前提） ▼▼ --&gt;&lt;/p&gt;
&lt;section class="p-3 p-md-4 mb-4 rounded-3 border bg-light"&gt;
&lt;div class="d-flex flex-column gap-2"&gt;
&lt;div class="d-flex flex-wrap align-items-center gap-2"&gt;
      &lt;span class="badge bg-primary badge-primary"&gt;予習シリーズ&lt;/span&gt;&lt;br /&gt;
      &lt;span class="badge bg-secondary badge-secondary"&gt;小5 上巻&lt;/span&gt;&lt;br /&gt;
      &lt;span class="badge bg-dark badge-dark"&gt;第1回・発展問題&lt;/span&gt;&lt;br /&gt;
      &lt;span class="badge bg-info badge-info text-dark"&gt;物語文&lt;/span&gt;
    &lt;/div&gt;
&lt;h2 class="h3 mb-1"&gt;【解説まとめ】物語文の心情読解は「背景 × 出来事」で整理する&lt;/h2&gt;
&lt;p class="mb-0"&gt;
      受験国語専門「読解ラボ東京」代表・長島によるライブ解説（第1回・発展問題）の要点を、&lt;br /&gt;
      ご家庭で再現できる形に整理しました。&lt;br class="d-none d-md-block"&gt;&lt;br /&gt;
      キーワードは &lt;strong&gt;「背景（理由）→出来事（傍線の行動/発言）→心情（結論）」&lt;/strong&gt; です。
    &lt;/p&gt;
&lt;/p&gt;&lt;/div&gt;
&lt;/section&gt;
&lt;p&gt;&lt;!-- 動画 --&gt;&lt;/p&gt;
&lt;section class="mb-4"&gt;
&lt;div class="d-flex align-items-center justify-content-between flex-wrap gap-2 mb-2"&gt;
&lt;h3 class="h4 mb-0" id="movie"&gt;解説動画（ライブ配信）&lt;/h3&gt;
&lt;p&gt;    &lt;small class="text-muted"&gt;※自動文字起こしのため、固有名詞などに揺れがある場合があります。&lt;/small&gt;
  &lt;/div&gt;
&lt;p&gt;  &lt;!-- BS5: ratio / BS4: embed-responsive 両対応寄せ --&gt;&lt;/p&gt;
&lt;div class="ratio ratio-16x9 embed-responsive embed-responsive-16by9 rounded-3 border overflow-hidden"&gt;
    &lt;iframe
      class="embed-responsive-item"
      src="https://www.youtube.com/embed/sL1K2ANtxIU"
      title="予習シリーズ 小5 上巻 第1回 発展問題 解説（読解ラボ東京）"
      allow="accelerometer; autoplay; clipboard-write; encrypted-media; gyroscope; picture-in-picture; web-share"
      allowfullscreen&gt;&lt;/iframe&gt;
  &lt;/div&gt;
&lt;/section&gt;
&lt;p&gt;&lt;!-- 目次 --&gt;&lt;/p&gt;
&lt;section class="mb-4"&gt;
&lt;h3 class="h4" id="toc"&gt;目次&lt;/h3&gt;
&lt;div class="row g-3"&gt;
&lt;div class="col-12 col-md-6"&gt;
&lt;div class="list-group"&gt;
        &lt;a class="list-group-item list-group-item-action" href="#core"&gt;1. 心情読解の「型」&lt;/a&gt;&lt;br /&gt;
        &lt;a class="list-group-item list-group-item-action" href="#reverse"&gt;2. 解く順番：上から下ではなく「下から上」&lt;/a&gt;&lt;br /&gt;
        &lt;a class="list-group-item list-group-item-action" href="#cards"&gt;3. 問題別ポイント（問一〜問九）&lt;/a&gt;
      &lt;/div&gt;
&lt;/p&gt;&lt;/div&gt;
&lt;div class="col-12 col-md-6"&gt;
&lt;div class="list-group"&gt;
        &lt;a class="list-group-item list-group-item-action" href="#homework"&gt;4. 家庭学習での回し方（再現手順）&lt;/a&gt;&lt;br /&gt;
        &lt;a class="list-group-item list-group-item-action" href="#faq"&gt;5. よくあるつまずき（FAQ）&lt;/a&gt;&lt;br /&gt;
        &lt;a class="list-group-item list-group-item-action" href="#cta"&gt;6. 個別指導のご案内&lt;/a&gt;
      &lt;/div&gt;
&lt;/p&gt;&lt;/div&gt;
&lt;/p&gt;&lt;/div&gt;
&lt;/section&gt;
&lt;p&gt;&lt;!-- 核 --&gt;&lt;/p&gt;
&lt;section class="mb-4" id="core"&gt;
&lt;h3 class="h4"&gt;1. 心情読解の「型」：背景 × 出来事 → 心情&lt;/h3&gt;
&lt;div class="row g-3"&gt;
&lt;div class="col-12 col-md-6"&gt;
&lt;div class="card border-0 shadow-sm h-100"&gt;
&lt;div class="card-body"&gt;
&lt;h4 class="h6 mb-2"&gt;まずはこの3点セット&lt;/h4&gt;
&lt;ul class="mb-0"&gt;
&lt;li&gt;&lt;strong&gt;背景&lt;/strong&gt;：なぜそうなる？（出来事の理由）&lt;/li&gt;
&lt;li&gt;&lt;strong&gt;出来事&lt;/strong&gt;：傍線に選ばれやすい行動・発言・様子&lt;/li&gt;
&lt;li&gt;&lt;strong&gt;心情&lt;/strong&gt;：その背景＋出来事なら、どんな気持ち？&lt;/li&gt;
&lt;/ul&gt;&lt;/div&gt;
&lt;/p&gt;&lt;/div&gt;
&lt;/p&gt;&lt;/div&gt;
&lt;div class="col-12 col-md-6"&gt;
&lt;div class="card border-0 shadow-sm h-100"&gt;
&lt;div class="card-body"&gt;
&lt;h4 class="h6 mb-2"&gt;ミニ例（超テンプレ）&lt;/h4&gt;
&lt;div class="small"&gt;
&lt;div class="d-flex gap-2 mb-1"&gt;
              &lt;span class="badge bg-secondary badge-secondary"&gt;背景&lt;/span&gt;&lt;br /&gt;
              &lt;span&gt;志望校に合格した&lt;/span&gt;
            &lt;/div&gt;
&lt;div class="d-flex gap-2 mb-1"&gt;
              &lt;span class="badge bg-secondary badge-secondary"&gt;出来事&lt;/span&gt;&lt;br /&gt;
              &lt;span&gt;泣いた（傍線になりやすい）&lt;/span&gt;
            &lt;/div&gt;
&lt;div class="d-flex gap-2"&gt;
              &lt;span class="badge bg-primary badge-primary"&gt;心情&lt;/span&gt;&lt;br /&gt;
              &lt;span&gt;&lt;strong&gt;嬉しい&lt;/strong&gt;（嬉し泣き）&lt;/span&gt;
            &lt;/div&gt;
&lt;/p&gt;&lt;/div&gt;
&lt;/p&gt;&lt;/div&gt;
&lt;/p&gt;&lt;/div&gt;
&lt;/p&gt;&lt;/div&gt;
&lt;/p&gt;&lt;/div&gt;
&lt;div class="alert alert-info mt-3 mb-0"&gt;
    &lt;strong&gt;ポイント：&lt;/strong&gt;&lt;br /&gt;
    物語文の「理由」問題は、最後が&lt;strong&gt;心情（気持ち）&lt;/strong&gt;に着地することが多いです。&lt;br /&gt;
    だからこそ、&lt;strong&gt;背景（理由）→出来事→心情&lt;/strong&gt;の形で整理するとブレにくくなります。
  &lt;/div&gt;
&lt;/section&gt;
&lt;p&gt;&lt;!-- 逆算 --&gt;&lt;/p&gt;
&lt;section class="mb-4" id="reverse"&gt;
&lt;h3 class="h4"&gt;2. 解く順番：上から下ではなく「下から上」&lt;/h3&gt;
&lt;div class="card border-0 shadow-sm"&gt;
&lt;div class="card-body"&gt;
&lt;p class="mb-2"&gt;
        解説は「背景→出来事→心情」と上から下に見えますが、実際に解くときの視線は&lt;strong&gt;逆&lt;/strong&gt;になりがちです。
      &lt;/p&gt;
&lt;div class="row g-3"&gt;
&lt;div class="col-12 col-md-6"&gt;
&lt;div class="p-3 rounded-3 border bg-white"&gt;
&lt;h4 class="h6 mb-2"&gt;① まず傍線（出来事）に反応&lt;/h4&gt;
&lt;p class="mb-0 small text-muted"&gt;傍線には「行動・発言・様子」が置かれやすい&lt;/p&gt;
&lt;/p&gt;&lt;/div&gt;
&lt;/p&gt;&lt;/div&gt;
&lt;div class="col-12 col-md-6"&gt;
&lt;div class="p-3 rounded-3 border bg-white"&gt;
&lt;h4 class="h6 mb-2"&gt;② 傍線の「理由」を探す&lt;/h4&gt;
&lt;p class="mb-0 small text-muted"&gt;理由が集まると、心情に必要な情報が揃う&lt;/p&gt;
&lt;/p&gt;&lt;/div&gt;
&lt;/p&gt;&lt;/div&gt;
&lt;/p&gt;&lt;/div&gt;
&lt;div class="alert alert-warning mt-3 mb-0"&gt;
        &lt;strong&gt;結論：&lt;/strong&gt;気持ちを考えるときは、まず&lt;strong&gt;「傍線の理由」&lt;/strong&gt;を押さえる。&lt;br /&gt;
        その理由（背景）が見つかると、心情が安定します。
      &lt;/div&gt;
&lt;/p&gt;&lt;/div&gt;
&lt;/p&gt;&lt;/div&gt;
&lt;/section&gt;
&lt;p&gt;&lt;!-- 問題別 --&gt;&lt;/p&gt;
&lt;section class="mb-4" id="cards"&gt;
&lt;h3 class="h4 mb-3"&gt;3. 問題別ポイント（2列カード）&lt;/h3&gt;
&lt;div class="row g-3"&gt;
&lt;p&gt;    &lt;!-- 問一 --&gt;&lt;/p&gt;
&lt;div class="col-12 col-md-6"&gt;
&lt;div class="card border-0 shadow-sm"&gt;
&lt;div class="card-body"&gt;
&lt;div class="d-flex justify-content-between align-items-start gap-2"&gt;
&lt;h4 class="h5 mb-2"&gt;問一：理由（心情）を問う&lt;/h4&gt;
&lt;p&gt;            &lt;span class="badge bg-primary badge-primary"&gt;選択&lt;/span&gt;
          &lt;/div&gt;
&lt;ul class="mb-0"&gt;
&lt;li&gt;&lt;strong&gt;背景&lt;/strong&gt;：リーダー格が偽物を使っている&lt;/li&gt;
&lt;li&gt;&lt;strong&gt;出来事&lt;/strong&gt;：本物を持つ自分が冷たくされる（傍線①）&lt;/li&gt;
&lt;li&gt;&lt;strong&gt;結論&lt;/strong&gt;：&lt;strong&gt;ウ&lt;/strong&gt;&lt;/li&gt;
&lt;/ul&gt;&lt;/div&gt;
&lt;/p&gt;&lt;/div&gt;
&lt;/p&gt;&lt;/div&gt;
&lt;p&gt;    &lt;!-- 問六 --&gt;&lt;/p&gt;
&lt;div class="col-12 col-md-6"&gt;
&lt;div class="card border-0 shadow-sm"&gt;
&lt;div class="card-body"&gt;
&lt;div class="d-flex justify-content-between align-items-start gap-2"&gt;
&lt;h4 class="h5 mb-2"&gt;問六：様子（行動）＝不安の表れ&lt;/h4&gt;
&lt;p&gt;            &lt;span class="badge bg-primary badge-primary"&gt;選択&lt;/span&gt;
          &lt;/div&gt;
&lt;ul class="mb-0"&gt;
&lt;li&gt;&lt;strong&gt;背景&lt;/strong&gt;：本物のせいで冷たくされた&lt;/li&gt;
&lt;li&gt;&lt;strong&gt;出来事&lt;/strong&gt;：姉が励ます（傍線⑥の直前）&lt;/li&gt;
&lt;li&gt;&lt;strong&gt;結論&lt;/strong&gt;：それでも不安 → &lt;strong&gt;イ&lt;/strong&gt;&lt;/li&gt;
&lt;/ul&gt;&lt;/div&gt;
&lt;/p&gt;&lt;/div&gt;
&lt;/p&gt;&lt;/div&gt;
&lt;p&gt;    &lt;!-- 問九 --&gt;&lt;/p&gt;
&lt;div class="col-12 col-md-6"&gt;
&lt;div class="card border-0 shadow-sm"&gt;
&lt;div class="card-body"&gt;
&lt;div class="d-flex justify-content-between align-items-start gap-2"&gt;
&lt;h4 class="h5 mb-2"&gt;問九：気持ち（恐怖）で選ぶ&lt;/h4&gt;
&lt;p&gt;            &lt;span class="badge bg-primary badge-primary"&gt;選択&lt;/span&gt;
          &lt;/div&gt;
&lt;ul class="mb-0"&gt;
&lt;li&gt;&lt;strong&gt;背景&lt;/strong&gt;：本当は身につけたいが怖い&lt;/li&gt;
&lt;li&gt;&lt;strong&gt;出来事&lt;/strong&gt;：しまい込む（傍線⑨）&lt;/li&gt;
&lt;li&gt;&lt;strong&gt;結論&lt;/strong&gt;：&lt;strong&gt;ウ&lt;/strong&gt;&lt;/li&gt;
&lt;/ul&gt;&lt;/div&gt;
&lt;/p&gt;&lt;/div&gt;
&lt;/p&gt;&lt;/div&gt;
&lt;p&gt;    &lt;!-- 問二 --&gt;&lt;/p&gt;
&lt;div class="col-12 col-md-6"&gt;
&lt;div class="card border-0 shadow-sm"&gt;
&lt;div class="card-body"&gt;
&lt;div class="d-flex justify-content-between align-items-start gap-2"&gt;
&lt;h4 class="h5 mb-2"&gt;問二：「力を込めた」＝怒りとは限らない&lt;/h4&gt;
&lt;p&gt;            &lt;span class="badge bg-primary badge-primary"&gt;選択&lt;/span&gt;
          &lt;/div&gt;
&lt;ul class="mb-0"&gt;
&lt;li&gt;&lt;strong&gt;背景&lt;/strong&gt;：本物のせいでひがまれている&lt;/li&gt;
&lt;li&gt;&lt;strong&gt;出来事&lt;/strong&gt;：傍線②で力を込めた&lt;/li&gt;
&lt;li&gt;&lt;strong&gt;結論&lt;/strong&gt;：怒りではない → &lt;strong&gt;ウ&lt;/strong&gt;&lt;/li&gt;
&lt;/ul&gt;&lt;/div&gt;
&lt;/p&gt;&lt;/div&gt;
&lt;/p&gt;&lt;/div&gt;
&lt;p&gt;    &lt;!-- 問三 --&gt;&lt;/p&gt;
&lt;div class="col-12 col-md-6"&gt;
&lt;div class="card border-0 shadow-sm"&gt;
&lt;div class="card-body"&gt;
&lt;div class="d-flex justify-content-between align-items-start gap-2"&gt;
&lt;h4 class="h5 mb-2"&gt;問三：空欄（人物/本物偽物）整理&lt;/h4&gt;
&lt;p&gt;            &lt;span class="badge bg-secondary badge-secondary"&gt;空欄&lt;/span&gt;
          &lt;/div&gt;
&lt;ul class="mb-0"&gt;
&lt;li&gt;&lt;strong&gt;a&lt;/strong&gt;：提案者（42〜43行）→ &lt;strong&gt;エ&lt;/strong&gt;&lt;/li&gt;
&lt;li&gt;&lt;strong&gt;b,c,d&lt;/strong&gt;：偽物/本物扱いの関係を整理&lt;/li&gt;
&lt;li&gt;&lt;strong&gt;結論&lt;/strong&gt;：&lt;strong&gt;b=エ / c=イ / d=ア&lt;/strong&gt;&lt;/li&gt;
&lt;/ul&gt;&lt;/div&gt;
&lt;/p&gt;&lt;/div&gt;
&lt;/p&gt;&lt;/div&gt;
&lt;p&gt;    &lt;!-- 問三1 --&gt;&lt;/p&gt;
&lt;div class="col-12 col-md-6"&gt;
&lt;div class="card border-0 shadow-sm"&gt;
&lt;div class="card-body"&gt;
&lt;div class="d-flex justify-content-between align-items-start gap-2"&gt;
&lt;h4 class="h5 mb-2"&gt;問三(1)：本物/偽物から嫉妬へ&lt;/h4&gt;
&lt;p&gt;            &lt;span class="badge bg-secondary badge-secondary"&gt;空欄&lt;/span&gt;
          &lt;/div&gt;
&lt;ul class="mb-0"&gt;
&lt;li&gt;&lt;strong&gt;背景&lt;/strong&gt;：藍のマフラーは本物&lt;/li&gt;
&lt;li&gt;&lt;strong&gt;出来事&lt;/strong&gt;：偽物側がひがむ&lt;/li&gt;
&lt;li&gt;&lt;strong&gt;結論&lt;/strong&gt;：&lt;strong&gt;e=ア / f=ウ / g=エ&lt;/strong&gt;&lt;/li&gt;
&lt;/ul&gt;&lt;/div&gt;
&lt;/p&gt;&lt;/div&gt;
&lt;/p&gt;&lt;/div&gt;
&lt;p&gt;    &lt;!-- 問三2 --&gt;&lt;/p&gt;
&lt;div class="col-12 col-md-6"&gt;
&lt;div class="card border-0 shadow-sm"&gt;
&lt;div class="card-body"&gt;
&lt;div class="d-flex justify-content-between align-items-start gap-2"&gt;
&lt;h4 class="h5 mb-2"&gt;問三(2)：「しかし/だけど」は反転サイン&lt;/h4&gt;
&lt;p&gt;            &lt;span class="badge bg-primary badge-primary"&gt;選択&lt;/span&gt;
          &lt;/div&gt;
&lt;ul class="mb-0"&gt;
&lt;li&gt;&lt;strong&gt;注目&lt;/strong&gt;：「しかし」に反応&lt;/li&gt;
&lt;li&gt;&lt;strong&gt;読み&lt;/strong&gt;：前後が反対に動く&lt;/li&gt;
&lt;li&gt;&lt;strong&gt;結論&lt;/strong&gt;：自分だけが悪いとは思えない → &lt;strong&gt;ウ&lt;/strong&gt;&lt;/li&gt;
&lt;/ul&gt;&lt;/div&gt;
&lt;/p&gt;&lt;/div&gt;
&lt;/p&gt;&lt;/div&gt;
&lt;p&gt;    &lt;!-- 問四1 --&gt;&lt;/p&gt;
&lt;div class="col-12 col-md-6"&gt;
&lt;div class="card border-0 shadow-sm"&gt;
&lt;div class="card-body"&gt;
&lt;div class="d-flex justify-content-between align-items-start gap-2"&gt;
&lt;h4 class="h5 mb-2"&gt;問四(1)：ルール＝「アイアイ基準」&lt;/h4&gt;
&lt;p&gt;            &lt;span class="badge bg-primary badge-primary"&gt;選択&lt;/span&gt;
          &lt;/div&gt;
&lt;ul class="mb-0"&gt;
&lt;li&gt;&lt;strong&gt;要点&lt;/strong&gt;：アイアイより下ならセーフ&lt;/li&gt;
&lt;li&gt;&lt;strong&gt;判定&lt;/strong&gt;：Ⅰ◎ / Ⅱ◎ / Ⅲ✕ / Ⅳ◎&lt;/li&gt;
&lt;li&gt;&lt;strong&gt;結論&lt;/strong&gt;：&lt;strong&gt;ウ&lt;/strong&gt;&lt;/li&gt;
&lt;/ul&gt;&lt;/div&gt;
&lt;/p&gt;&lt;/div&gt;
&lt;/p&gt;&lt;/div&gt;
&lt;p&gt;    &lt;!-- 問四2 --&gt;&lt;/p&gt;
&lt;div class="col-12 col-md-6"&gt;
&lt;div class="card border-0 shadow-sm"&gt;
&lt;div class="card-body"&gt;
&lt;div class="d-flex justify-content-between align-items-start gap-2"&gt;
&lt;h4 class="h5 mb-2"&gt;問四(2)：本質を一文で抜く&lt;/h4&gt;
&lt;p&gt;            &lt;span class="badge bg-secondary badge-secondary"&gt;抜き出し&lt;/span&gt;
          &lt;/div&gt;
&lt;ul class="mb-0"&gt;
&lt;li&gt;&lt;strong&gt;本質&lt;/strong&gt;：アイアイが圧倒的に強い&lt;/li&gt;
&lt;li&gt;&lt;strong&gt;答え&lt;/strong&gt;：73行目「&lt;strong&gt;あのグループ&lt;/strong&gt;」&lt;/li&gt;
&lt;/ul&gt;&lt;/div&gt;
&lt;/p&gt;&lt;/div&gt;
&lt;/p&gt;&lt;/div&gt;
&lt;p&gt;    &lt;!-- 問五 --&gt;&lt;/p&gt;
&lt;div class="col-12 col-md-6"&gt;
&lt;div class="card border-0 shadow-sm"&gt;
&lt;div class="card-body"&gt;
&lt;div class="d-flex justify-content-between align-items-start gap-2"&gt;
&lt;h4 class="h5 mb-2"&gt;問五：怒りの向き（誰に怒っている？）&lt;/h4&gt;
&lt;p&gt;            &lt;span class="badge bg-primary badge-primary"&gt;選択（複数）&lt;/span&gt;
          &lt;/div&gt;
&lt;ul class="mb-0"&gt;
&lt;li&gt;&lt;strong&gt;注目&lt;/strong&gt;：直後のセリフ&lt;/li&gt;
&lt;li&gt;&lt;strong&gt;整理&lt;/strong&gt;：妹ではなく「周り」への怒り&lt;/li&gt;
&lt;li&gt;&lt;strong&gt;結論&lt;/strong&gt;：&lt;strong&gt;ウ・エ&lt;/strong&gt;&lt;/li&gt;
&lt;/ul&gt;&lt;/div&gt;
&lt;/p&gt;&lt;/div&gt;
&lt;/p&gt;&lt;/div&gt;
&lt;p&gt;    &lt;!-- 問七 --&gt;&lt;/p&gt;
&lt;div class="col-12 col-md-6"&gt;
&lt;div class="card border-0 shadow-sm"&gt;
&lt;div class="card-body"&gt;
&lt;div class="d-flex justify-content-between align-items-start gap-2"&gt;
&lt;h4 class="h5 mb-2"&gt;問七：おそろいの理由（70字）&lt;/h4&gt;
&lt;p&gt;            &lt;span class="badge bg-success text-dark badge-success"&gt;記述&lt;/span&gt;
          &lt;/div&gt;
&lt;ul class="mb-0"&gt;
&lt;li&gt;&lt;strong&gt;注目&lt;/strong&gt;：70行目「同じ」&lt;/li&gt;
&lt;li&gt;&lt;strong&gt;要素&lt;/strong&gt;：仲良くしたい＋笑われない＋比べられない&lt;/li&gt;
&lt;li&gt;&lt;strong&gt;心情&lt;/strong&gt;：根っこは「怖い」&lt;/li&gt;
&lt;/ul&gt;
&lt;details class="mt-2"&gt;
&lt;summary class="small text-primary" style="cursor:pointer;"&gt;家庭用のまとめ方（例）を見る&lt;/summary&gt;
&lt;div class="mt-2 small"&gt;
&lt;div class="alert alert-light border mb-2"&gt;
                &lt;strong&gt;型：&lt;/strong&gt;「目的（仲良く）＋メリット（笑われない/比べられない）＋心情（怖い）」で1文に。
              &lt;/div&gt;
&lt;p class="mb-0"&gt;
                例：大好きな仲間と仲良くしたく、センスが悪いと笑われたり持ち物で比べられたりするのが怖いので、同じ物を持とうとした。
              &lt;/p&gt;
&lt;/p&gt;&lt;/div&gt;
&lt;/details&gt;&lt;/div&gt;
&lt;/p&gt;&lt;/div&gt;
&lt;/p&gt;&lt;/div&gt;
&lt;p&gt;    &lt;!-- 問八 --&gt;&lt;/p&gt;
&lt;div class="col-12 col-md-6"&gt;
&lt;div class="card border-0 shadow-sm"&gt;
&lt;div class="card-body"&gt;
&lt;div class="d-flex justify-content-between align-items-start gap-2"&gt;
&lt;h4 class="h5 mb-2"&gt;問八：「前」に注目して空欄を埋める&lt;/h4&gt;
&lt;p&gt;            &lt;span class="badge bg-primary badge-primary"&gt;選択&lt;/span&gt;
          &lt;/div&gt;
&lt;ul class="mb-0"&gt;
&lt;li&gt;&lt;strong&gt;注目①&lt;/strong&gt;：傍線⑧の前（＝怖い）&lt;/li&gt;
&lt;li&gt;&lt;strong&gt;注目②&lt;/strong&gt;：空欄の前（＝恐怖心）&lt;/li&gt;
&lt;li&gt;&lt;strong&gt;結論&lt;/strong&gt;：&lt;strong&gt;イ&lt;/strong&gt;&lt;/li&gt;
&lt;/ul&gt;&lt;/div&gt;
&lt;/p&gt;&lt;/div&gt;
&lt;/p&gt;&lt;/div&gt;
&lt;/p&gt;&lt;/div&gt;
&lt;div class="alert alert-secondary mt-3 mb-0"&gt;
    &lt;strong&gt;補足：&lt;/strong&gt;この回は「同じ解き方で解ける問題を連鎖して扱う」という発想で進みます。&lt;br /&gt;
    解法の&lt;strong&gt;再現性（普遍性）&lt;/strong&gt;を上げるのが狙いです。
  &lt;/div&gt;
&lt;/section&gt;
&lt;p&gt;&lt;!-- 家庭学習 --&gt;&lt;/p&gt;
&lt;section class="mb-4" id="homework"&gt;
&lt;h3 class="h4"&gt;4. 家庭学習での回し方（再現手順）&lt;/h3&gt;
&lt;div class="row g-3"&gt;
&lt;div class="col-12 col-md-6"&gt;
&lt;div class="card border-0 shadow-sm"&gt;
&lt;div class="card-body"&gt;
&lt;h4 class="h6 mb-2"&gt;5ステップ（毎回同じでOK）&lt;/h4&gt;
&lt;ol class="mb-0"&gt;
&lt;li&gt;傍線（出来事）に丸をつける&lt;/li&gt;
&lt;li&gt;「なぜそうした？」＝傍線の理由を探す&lt;/li&gt;
&lt;li&gt;理由を &lt;strong&gt;背景&lt;/strong&gt; として短く言い換える&lt;/li&gt;
&lt;li&gt;傍線周辺の行動/発言を &lt;strong&gt;出来事&lt;/strong&gt; として確認&lt;/li&gt;
&lt;li&gt;背景×出来事 → &lt;strong&gt;心情&lt;/strong&gt; を一言で置く&lt;/li&gt;
&lt;/ol&gt;&lt;/div&gt;
&lt;/p&gt;&lt;/div&gt;
&lt;/p&gt;&lt;/div&gt;
&lt;div class="col-12 col-md-6"&gt;
&lt;div class="card border-0 shadow-sm"&gt;
&lt;div class="card-body"&gt;
&lt;h4 class="h6 mb-2"&gt;記述（70字）のときのコツ&lt;/h4&gt;
&lt;ul class="mb-0"&gt;
&lt;li&gt;本文の言葉（根拠）を優先して拾う&lt;/li&gt;
&lt;li&gt;要素は &lt;strong&gt;2〜3個&lt;/strong&gt; に絞って一文にまとめる&lt;/li&gt;
&lt;li&gt;最後に「怖い/不安」など &lt;strong&gt;心情語&lt;/strong&gt; を入れて締める&lt;/li&gt;
&lt;/ul&gt;&lt;/div&gt;
&lt;/p&gt;&lt;/div&gt;
&lt;/p&gt;&lt;/div&gt;
&lt;/p&gt;&lt;/div&gt;
&lt;/section&gt;
&lt;p&gt;&lt;!-- FAQ --&gt;&lt;/p&gt;
&lt;section class="mb-4" id="faq"&gt;
&lt;h3 class="h4"&gt;5. よくあるつまずき（FAQ）&lt;/h3&gt;
&lt;div class="accordion" id="faqAccordion"&gt;
&lt;div class="accordion-item"&gt;
&lt;h2 class="accordion-header" id="faq1"&gt;
        &lt;button class="accordion-button collapsed" type="button" data-bs-toggle="collapse" data-bs-target="#faq1c" aria-expanded="false" aria-controls="faq1c"&gt;&lt;br /&gt;
          Q. 「背景」が見つからず、気持ちが当てずっぽうになります&lt;br /&gt;
        &lt;/button&gt;&lt;br /&gt;
      &lt;/h2&gt;
&lt;div id="faq1c" class="accordion-collapse collapse" aria-labelledby="faq1" data-bs-parent="#faqAccordion"&gt;
&lt;div class="accordion-body"&gt;
&lt;p class="mb-0"&gt;
            先に「気持ち当て」をしようとすると迷いやすいです。まずは &lt;strong&gt;傍線の理由&lt;/strong&gt; を探してください。&lt;br /&gt;
            理由が集まると、心情に必要な材料が自然に揃います。
          &lt;/p&gt;
&lt;/p&gt;&lt;/div&gt;
&lt;/p&gt;&lt;/div&gt;
&lt;/p&gt;&lt;/div&gt;
&lt;div class="accordion-item"&gt;
&lt;h2 class="accordion-header" id="faq2"&gt;
        &lt;button class="accordion-button collapsed" type="button" data-bs-toggle="collapse" data-bs-target="#faq2c" aria-expanded="false" aria-controls="faq2c"&gt;&lt;br /&gt;
          Q. 「しかし/だけど」が出ると流れを取り違えます&lt;br /&gt;
        &lt;/button&gt;&lt;br /&gt;
      &lt;/h2&gt;
&lt;div id="faq2c" class="accordion-collapse collapse" aria-labelledby="faq2" data-bs-parent="#faqAccordion"&gt;
&lt;div class="accordion-body"&gt;
&lt;p class="mb-0"&gt;
            「しかし/だけど」は &lt;strong&gt;反転サイン&lt;/strong&gt; です。直前で言っていたことと“逆方向”の内容が来やすいので、&lt;br /&gt;
            前後をセットで確認しましょう。
          &lt;/p&gt;
&lt;/p&gt;&lt;/div&gt;
&lt;/p&gt;&lt;/div&gt;
&lt;/p&gt;&lt;/div&gt;
&lt;/p&gt;&lt;/div&gt;
&lt;div class="alert alert-light border mt-3 mb-0"&gt;
    &lt;small class="text-muted"&gt;&lt;br /&gt;
      ※Bootstrapのアコーディオンが動かない場合、テーマ側でBootstrapのJSが読み込まれていない可能性があります。&lt;br /&gt;
      その場合は「details/summary」方式に差し替えると安定します。&lt;br /&gt;
    &lt;/small&gt;
  &lt;/div&gt;
&lt;/section&gt;
&lt;p&gt;&lt;!-- CTA --&gt;&lt;/p&gt;
&lt;section class="mb-4" id="cta"&gt;
&lt;div class="card border-0 shadow-sm"&gt;
&lt;div class="card-body p-3 p-md-4"&gt;
&lt;div class="row align-items-center g-3"&gt;
&lt;div class="col-12 col-md-8"&gt;
&lt;h3 class="h4 mb-2"&gt;読解ラボ東京｜オンライン個別で「根拠の取り方」を技術化&lt;/h3&gt;
&lt;p class="mb-0"&gt;
            物語文の心情読解は「センス」ではなく、&lt;strong&gt;手順&lt;/strong&gt;で再現できます。&lt;br class="d-none d-md-block"&gt;&lt;br /&gt;
            お子さまの答案を見ながら、根拠の拾い方・まとめ方を1対1で整えます。
          &lt;/p&gt;
&lt;/p&gt;&lt;/div&gt;
&lt;div class="col-12 col-md-4 text-md-end"&gt;
          &lt;a class="btn btn-primary btn-lg w-100 w-md-auto" href="https://dokkai-labo.tokyo/" target="_blank" rel="noopener"&gt;&lt;br /&gt;
            公式サイトを見る&lt;br /&gt;
          &lt;/a&gt;&lt;/p&gt;
&lt;div class="mt-2"&gt;
            &lt;small class="text-muted"&gt;※お問い合わせ・受講案内は公式サイト内から。&lt;/small&gt;
          &lt;/div&gt;
&lt;/p&gt;&lt;/div&gt;
&lt;/p&gt;&lt;/div&gt;
&lt;/p&gt;&lt;/div&gt;
&lt;/p&gt;&lt;/div&gt;
&lt;/section&gt;
&lt;hr class="my-4"&gt;
&lt;p class="small text-muted mb-0"&gt;
  本記事は、ライブ解説の要点を学習用に整理したものです（教材本文の転載はしていません）。&lt;br /&gt;
  行数の参照は配信内の説明に基づきます。
&lt;/p&gt;
&lt;p&gt;&lt;!-- ▲▲ WordPress本文ここまで ▲▲ --&gt;&lt;/p&gt;
&lt;section class="veu_cta" id="veu_cta-20321"&gt;&lt;h1 class="cta_title"&gt;講座案内：完全１対１個別指導【中学受験/大学受験】&lt;/h1&gt;&lt;div class="cta_body"&gt;&lt;div class="cta_body_image cta_body_image_right"&gt;&lt;a href="https://dokkai-labo.tokyo/kobetsu/" target="_blank"&gt;&lt;/a&gt;&lt;/div&gt;&lt;div class="cta_body_txt image_exist"&gt;当塾では、中学受験の国語と大学受験の現代文を指導しております。どちらも完全１対１の個別指導です。生徒さんの現在の学力に合わせて問題を厳選し、理解力に応じた解説をして参ります。&lt;/div&gt;&lt;div class="cta_body_link"&gt;&lt;a href="https://dokkai-labo.tokyo/kobetsu/" class="btn btn-primary btn-block btn-lg" target="_blank"&gt;完全１対１個別指導【中学受験/大学受験】&lt;/a&gt;&lt;/div&gt;&lt;/div&gt;&lt;!--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</si>
  <si>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https://jukureiwa.com/tips/syakai-kirai-start/
【検出された不自然ワード】
- 型
- 手順
- 立て直
- 設計
【本文】
------
&lt;p&gt;&lt;a class="btn btn-outline-primary btn-sm" href="https://jukureiwa.com/tips/naaymi_hub/"&gt;社会の悩み一覧（ハブ）へ&lt;/a&gt;&lt;/p&gt;
&lt;div class="reiwa-container pb-5" style="font-family: 'Helvetica Neue', Arial, 'Hiragino Kaku Gothic ProN', 'Hiragino Sans', Meiryo, sans-serif; color: #333; line-height: 1.9;"&gt;
&lt;div class="intro-section mb-5"&gt;
&lt;p class="lead fw-bold" style="font-size: 1.25rem; color: #444;"&gt;机の前に座り、分厚い社会のテキストを開いたままフリーズしている。やっとの思いで覚えたはずの用語も、テストが終われば綺麗さっぱり忘れている。&lt;/p&gt;
&lt;p&gt;こうした「社会嫌い」に近い状態のお子様に対し、「もっと根性で覚えなさい」「真面目にやりなさい」という言葉は、かえって逆効果にしかなりません。お子様にとって、現在の社会は「自分と無関係な記号の羅列」を無理やり脳に押し込む、苦痛な作業になってしまっているからです。&lt;/p&gt;
&lt;p&gt;社会という科目は、本来「自分たちが生きている世界のルール」や「今の日本ができるまでの壮大なドラマ」を学ぶ、知的好奇心に溢れた分野です。嫌いになってしまった原因を特定し、分野ごとに適切な&lt;strong&gt;「入り口（きっかけ）」&lt;/strong&gt;を再設計してあげるだけで、子供たちの反応は驚くほど変わります。&lt;/p&gt;
&lt;div class="card border-0 shadow-sm mt-4" style="background-color: #f0f7ff; border-left: 5px solid #003366 !important;"&gt;
&lt;div class="card-body p-4 text-dark"&gt;
&lt;h4 class="h6 fw-bold mb-3" style="color: #003366;"&gt;&lt;i class="bi bi-door-open-fill me-2"&gt;&lt;/i&gt;この記事で提案する「好き」への道筋&lt;/h4&gt;
&lt;ul class="list-unstyled mb-0 small vstack gap-2 text-dark"&gt;
&lt;li class="d-flex align-items-start"&gt;&lt;i class="bi bi-check2-circle text-primary me-2 fw-bold"&gt;&lt;/i&gt;&lt;br /&gt;
なぜ社会が嫌いになるのか、お子様のタイプに合わせた根本原因の究明&lt;/li&gt;
&lt;li class="d-flex align-items-start text-dark"&gt;&lt;i class="bi bi-check2-circle text-primary me-2 fw-bold"&gt;&lt;/i&gt;&lt;br /&gt;
地理＝パズル、歴史＝ストーリー、公民＝自分事へ変換する入り口の作り方&lt;/li&gt;
&lt;li class="d-flex align-items-start text-dark"&gt;&lt;i class="bi bi-check2-circle text-primary me-2 fw-bold"&gt;&lt;/i&gt;&lt;br /&gt;
「暗記」の前に「理解」を置く、分野別トレーニングの手順&lt;/li&gt;
&lt;li class="d-flex align-items-start text-dark"&gt;&lt;i class="bi bi-check2-circle text-primary me-2 fw-bold"&gt;&lt;/i&gt;&lt;br /&gt;
親が教えるのをやめて「監督」に徹するための、家庭での成果可視化術&lt;/li&gt;
&lt;/ul&gt;
&lt;/div&gt;
&lt;/div&gt;
&lt;/div&gt;
&lt;section class="mb-5 shadow-sm p-4 rounded bg-white border-top border-primary border-5" style="border-top-color: #003366 !important;"&gt;
&lt;h2 class="h4 fw-bold mb-4 pb-2 border-bottom text-dark" style="color: #003366;"&gt;まず状況整理：お子様の「嫌い」はどこで起きていますか？&lt;/h2&gt;
&lt;p&gt;「社会が嫌い」と言っても、その理由は一人ひとり異なります。まずは、お子様が社会のどのような側面に拒絶反応を示しているのか、以下のチェックリストで冷静に分析してみましょう。&lt;/p&gt;
&lt;div class="row g-3 text-dark"&gt;
&lt;div class="col-md-6 text-dark"&gt;
&lt;div class="p-3 border rounded h-100 bg-light shadow-sm text-dark"&gt;
&lt;h3 class="h6 fw-bold mb-2 text-primary text-dark"&gt;&lt;i class="bi bi-clipboard-x me-2 text-dark"&gt;&lt;/i&gt;「多すぎる」パターン&lt;/h3&gt;
&lt;p class="small text-muted mb-0 text-dark"&gt;暗記すべき単語の量に圧倒され、どこが重要なのかわからず、最初から戦意を喪失している状態です。&lt;/p&gt;
&lt;/div&gt;
&lt;/div&gt;
&lt;div class="col-md-6 text-dark"&gt;
&lt;div class="p-3 border rounded h-100 bg-light shadow-sm text-dark"&gt;
&lt;h3 class="h6 fw-bold mb-2 text-primary text-dark"&gt;&lt;i class="bi bi-question-circle me-2 text-dark"&gt;&lt;/i&gt;「意味がない」パターン&lt;/h3&gt;
&lt;p class="small text-muted mb-0 text-dark"&gt;「昔の人の名前を覚えて何になるの？」と、学習と自分の生活が結びつかず、価値を感じられていない状態です。&lt;/p&gt;
&lt;/div&gt;
&lt;/div&gt;
&lt;div class="col-md-12 text-dark"&gt;
&lt;div class="p-3 border rounded bg-white border-primary text-dark" style="border-style: dashed !important;"&gt;
&lt;p class="fw-bold text-primary mb-0 text-center small text-dark"&gt;&lt;i class="bi bi-exclamation-triangle-fill me-2 text-dark"&gt;&lt;/i&gt;&lt;br /&gt;
最も深刻なのは「やっても成果が出ない」ことで、自己肯定感が下がっている状態です。&lt;/p&gt;
&lt;/div&gt;
&lt;/div&gt;
&lt;/div&gt;
&lt;/section&gt;
&lt;section class="mb-5 text-dark"&gt;
&lt;h2 class="h4 fw-bold p-3 mb-4 shadow-sm text-white" style="background-color: #003366; border-radius: 5px;"&gt;原因の切り分け：学習を阻む3つの典型パターン&lt;/h2&gt;
&lt;p&gt;なぜ「社会なんて一生やりたくない」という極端な拒絶反応が起きるのか。そこには、良かれと思って行っている学習設計の「ズレ」が隠れています。&lt;/p&gt;
&lt;details class="mb-3 border rounded shadow-sm overflow-hidden text-dark" style="border-color: #003366 !important;"&gt;
&lt;summary class="p-3 fw-bold bg-white text-primary d-flex justify-content-between align-items-center text-dark" style="cursor: pointer; list-style: none;"&gt;1. 「一問一答」という記号暗記に終始している&lt;br /&gt;
&lt;i class="bi bi-chevron-down text-dark"&gt;&lt;/i&gt;&lt;/summary&gt;
&lt;div class="p-3 bg-light border-top border-primary small text-secondary text-dark"&gt;用語の名前だけを覚える一問一答は、脳にとって意味のない数字を暗記する苦行と同じです。社会が嫌いな子の多くは、&lt;strong&gt;「なぜそうなったのか？」という理屈（因果関係）&lt;/strong&gt;が欠落しています。理屈がない知識は、フックがないためすぐに忘却の彼方へ消えてしまいます。&lt;/div&gt;
&lt;/details&gt;
&lt;details class="mb-3 border rounded shadow-sm overflow-hidden text-dark" style="border-color: #003366 !important;"&gt;
&lt;summary class="p-3 fw-bold bg-white text-primary d-flex justify-content-between align-items-center text-dark" style="cursor: pointer; list-style: none;"&gt;2. 分野別の「正しい入り口」を間違えている&lt;br /&gt;
&lt;i class="bi bi-chevron-down text-dark text-dark"&gt;&lt;/i&gt;&lt;/summary&gt;
&lt;div class="p-3 bg-light border-top border-primary small text-secondary text-dark text-dark"&gt;地理なら地図の位置、歴史ならストーリー、公民なら制度の目的。各分野には、知識を積み上げるための「土台」となる考え方があります。この土台を無視して、いきなり細かい統計データや年号から入ろうとすると、脳が拒絶反応を起こします。&lt;/div&gt;
&lt;/details&gt;
&lt;details class="mb-3 border rounded shadow-sm overflow-hidden text-dark" style="border-color: #003366 !important;"&gt;
&lt;summary class="p-3 fw-bold bg-white text-primary d-flex justify-content-between align-items-center text-dark" style="cursor: pointer; list-style: none;"&gt;3. 模試の点数（結果）でしか評価されていない&lt;br /&gt;
&lt;i class="bi bi-chevron-down text-dark text-dark text-dark"&gt;&lt;/i&gt;&lt;/summary&gt;
&lt;div class="p-3 bg-light border-top border-primary small text-secondary text-dark text-dark text-dark"&gt;社会は結果が出るまでにある程度の「知識のストック」が必要です。その途中のプロセス（5問中3問正解した、など）が評価されず、偏差値という巨大な壁ばかりを見せられると、子供は「努力しても無駄だ」と学習を放棄してしまいます。&lt;/div&gt;
&lt;/details&gt;
&lt;/section&gt;
&lt;section class="mb-5 shadow-sm p-4 rounded bg-white border-top border-primary border-5" style="border-top-color: #003366 !important;"&gt;
&lt;h2 class="h4 fw-bold text-primary mb-4 text-dark"&gt;立て直しの手順：分野別「これならできる」入り口の設計&lt;/h2&gt;
&lt;p&gt;嫌いな教科に1時間向き合うのは不可能です。まずは「1日5分、これだけならやってもいい」と思える、ハードルの低い入り口を分野別に作り直しましょう。&lt;/p&gt;
&lt;div class="vstack gap-4 mt-4 text-dark text-dark"&gt;
&lt;div class="d-flex align-items-start border-start border-5 border-primary ps-3 text-dark text-dark"&gt;
&lt;div class="me-3 text-dark"&gt;&lt;span class="badge bg-primary rounded-pill px-3 py-2 text-dark"&gt;今日から&lt;/span&gt;&lt;/div&gt;
&lt;div class="text-dark"&gt;
&lt;h3 class="h6 fw-bold text-primary mb-1 text-dark text-dark text-dark"&gt;地理：地図パズルと資料の「間違い探し」&lt;/h3&gt;
&lt;p class="small mb-0 text-dark text-dark"&gt;用語暗記の前に、白地図を使った「場所当てゲーム」から始めます。その際、&lt;strong&gt;「雨温図の読み違いを直す（どの数値が決定打か？）」&lt;/strong&gt;というパズル的な要素を取り入れます。資料を「覚える」のではなく「読み解く」修正を行うことで、知識の必要性を実感させます。&lt;/p&gt;
&lt;/div&gt;
&lt;/div&gt;
&lt;div class="d-flex align-items-start border-start border-5 border-primary ps-3 text-dark text-dark text-dark text-dark"&gt;
&lt;div class="me-3 text-dark text-dark text-dark text-dark"&gt;&lt;span class="badge bg-primary rounded-pill px-3 py-2 text-dark text-dark text-dark"&gt;今週から&lt;/span&gt;&lt;/div&gt;
&lt;div class="text-dark"&gt;
&lt;h3 class="h6 fw-bold text-primary mb-1 text-dark text-dark text-dark text-dark text-dark text-dark"&gt;歴史：ストーリーを因果関係で繋ぐ&lt;/h3&gt;
&lt;p class="small mb-0 text-dark text-dark text-dark text-dark text-dark text-dark"&gt;年号の暗記は全て後回しです。まずは学習マンガや動画でドラマを追います。その上で、&lt;strong&gt;「因果（なぜ起きた？）・セット（誰と誰？）・対比（何が違う？）」&lt;/strong&gt;の3点だけで整理。出来事の前後関係を納得させることに注力します。&lt;/p&gt;
&lt;/div&gt;
&lt;/div&gt;
&lt;div class="d-flex align-items-start border-start border-5 border-primary ps-3 text-dark text-dark text-dark text-dark text-dark text-dark"&gt;
&lt;div class="me-3 text-dark text-dark text-dark text-dark text-dark text-dark"&gt;&lt;span class="badge bg-primary rounded-pill px-3 py-2 text-dark text-dark text-dark text-dark text-dark"&gt;今月中に&lt;/span&gt;&lt;/div&gt;
&lt;div class="text-dark text-dark text-dark text-dark"&gt;
&lt;h3 class="h6 fw-bold text-primary mb-1 text-dark text-dark text-dark text-dark text-dark text-dark text-dark text-dark text-dark"&gt;公民：制度の「目的」を身近に引き寄せる&lt;/h3&gt;
&lt;p class="small mb-0 text-dark text-dark text-dark text-dark text-dark text-dark text-dark text-dark text-dark text-dark"&gt;用語暗記ではなく、&lt;strong&gt;「制度→目的→具体例→ひっかけ」&lt;/strong&gt;の順で理解を深めます。レシートを見て「消費税」、選挙カーを見て「選挙」など、ニュースと教科書を接続。「何のためにこのルールがあるの？」という目的から入ることで、公民を「自分たちのルール」へ変えます。&lt;/p&gt;
&lt;/div&gt;
&lt;/div&gt;
&lt;/div&gt;
&lt;/section&gt;
&lt;section class="mb-5 text-dark"&gt;
&lt;h2 class="h4 fw-bold p-3 mb-4 shadow-sm text-white" style="background-color: #003366; border-radius: 5px;"&gt;よくあるミスと修正：お子様の心を折る「NG学習」&lt;/h2&gt;
&lt;div class="table-responsive shadow-sm rounded"&gt;
&lt;table class="table table-bordered align-middle mb-0 text-dark border-primary" style="border-color: #dee2e6;"&gt;
&lt;thead style="background-color: #f0f7ff; color: #003366;"&gt;
&lt;tr class="text-center small text-dark"&gt;
&lt;th style="width: 20%;"&gt;症状&lt;/th&gt;
&lt;th style="width: 35%;"&gt;原因（NG学習）&lt;/th&gt;
&lt;th style="width: 45%;"&gt;修正行動（今日からやること）&lt;/th&gt;
&lt;/tr&gt;
&lt;/thead&gt;
&lt;tbody class="small text-dark text-dark text-dark text-dark text-dark"&gt;
&lt;tr&gt;
&lt;th class="text-center text-primary text-dark text-dark text-dark text-dark text-dark text-dark" scope="row"&gt;覚えられない&lt;/th&gt;
&lt;td&gt;&lt;strong&gt;用語を書き殴って覚えようとする。&lt;/strong&gt;&lt;/td&gt;
&lt;td&gt;&lt;strong&gt;書くのをやめて、10秒で説明させる。&lt;/strong&gt;&lt;br /&gt;
「〇〇ってどんなこと？」という問いに、自分の言葉で答えられたら合格とする。&lt;/td&gt;
&lt;/tr&gt;
&lt;tr&gt;
&lt;th class="text-center text-primary text-dark text-dark text-dark text-dark text-dark text-dark text-dark text-dark text-dark text-dark text-dark text-dark" scope="row"&gt;やる気が起きない&lt;/th&gt;
&lt;td&gt;&lt;strong&gt;テキストの1ページ目から順に読ませる。&lt;/strong&gt;&lt;/td&gt;
&lt;td&gt;&lt;strong&gt;一番「マシ」な分野から手をつける。&lt;/strong&gt;&lt;br /&gt;
戦国時代、新幹線、コンビニの仕組み。どこか1つだけ「興味の極小点」から始める。&lt;/td&gt;
&lt;/tr&gt;
&lt;tr&gt;
&lt;th class="text-center text-primary text-dark text-dark text-dark text-dark text-dark text-dark text-dark text-dark text-dark text-dark text-dark text-dark text-dark text-dark text-dark text-dark text-dark" scope="row"&gt;テストがボロボロ&lt;/th&gt;
&lt;td&gt;&lt;strong&gt;偏差値や順位だけで評価する。&lt;/strong&gt;&lt;/td&gt;
&lt;td&gt;&lt;strong&gt;「昨日より進んだ」ことを可視化する。&lt;/strong&gt;&lt;br /&gt;
その日に覚えた5問だけをテストし、100点が取れる成功体験を意図的に作る。&lt;/td&gt;
&lt;/tr&gt;
&lt;/tbody&gt;
&lt;/table&gt;
&lt;/div&gt;
&lt;/section&gt;
&lt;section class="mb-5 border border-primary border-2 p-4 rounded bg-white shadow-sm text-dark text-dark text-dark text-dark text-dark"&gt;
&lt;h2 class="h4 fw-bold text-primary mb-4 pb-2 border-bottom text-dark text-dark text-dark text-dark text-dark text-dark text-dark text-dark"&gt;家庭での回し方：親は「教え」ず、成果を「可視化」する&lt;/h2&gt;
&lt;p&gt;「社会嫌い」を克服する鍵は、家庭学習を「勉強の時間」から「クイズ・共有の時間」へとアップデートすることです。&lt;/p&gt;
&lt;div class="row g-4 mt-1 text-dark text-dark text-dark text-dark text-dark text-dark text-dark text-dark text-dark"&gt;
&lt;div class="col-md-7 text-dark text-dark text-dark text-dark text-dark text-dark text-dark text-dark text-dark text-dark text-dark text-dark"&gt;
&lt;h3 class="h6 fw-bold text-primary text-dark text-dark text-dark text-dark text-dark text-dark text-dark text-dark text-dark text-dark text-dark text-dark text-dark text-dark text-dark text-dark"&gt;&lt;i class="bi bi-graph-up me-2 text-dark text-dark text-dark text-dark text-dark text-dark text-dark text-dark text-dark text-dark"&gt;&lt;/i&gt; 成果が見える「15分運用」ルール&lt;/h3&gt;
&lt;ul class="small vstack gap-2 mt-3 p-0 text-dark text-dark text-dark text-dark text-dark text-dark text-dark text-dark text-dark text-dark text-dark text-dark text-dark text-dark" style="list-style: none;"&gt;
&lt;li class="p-2 border-bottom border-light"&gt;&lt;strong&gt;5分：&lt;/strong&gt;その日のテーマを学習マンガや動画でざっくりインプット。&lt;/li&gt;
&lt;li class="p-2 border-bottom border-light"&gt;&lt;strong&gt;5分：&lt;/strong&gt;親が「これ何だっけ？」と聞き、子が10秒で解説（アウトプット）。&lt;/li&gt;
&lt;li class="p-2 border-bottom border-light"&gt;&lt;strong&gt;5分：&lt;/strong&gt;「今日覚えたことリスト（5問）」に◯をつけて、目に見える成果を記録。&lt;/li&gt;
&lt;/ul&gt;
&lt;/div&gt;
&lt;div class="col-md-5 text-dark text-dark text-dark text-dark text-dark text-dark text-dark text-dark text-dark text-dark"&gt;
&lt;div class="p-3 bg-light rounded border border-primary h-100 text-dark text-dark text-dark text-dark text-dark text-dark text-dark text-dark text-dark text-dark text-dark text-dark text-dark text-dark text-dark text-dark text-dark text-dark text-dark text-dark"&gt;
&lt;h3 class="h6 fw-bold text-primary mb-3 text-dark text-dark text-dark text-dark text-dark text-dark text-dark text-dark text-dark text-dark text-dark text-dark text-dark text-dark text-dark text-dark text-dark text-dark text-dark text-dark text-dark text-dark text-dark text-dark text-dark text-dark text-dark"&gt;&lt;i class="bi bi-chat-left-quote me-2 text-dark text-dark text-dark text-dark text-dark text-dark text-dark text-dark text-dark text-dark text-dark text-dark text-dark"&gt;&lt;/i&gt; 親の声かけ例&lt;/h3&gt;
&lt;p class="small text-muted mb-2 text-dark text-dark text-dark text-dark text-dark text-dark text-dark text-dark text-dark text-dark text-dark text-dark text-dark text-dark text-dark text-dark"&gt;「早く覚えなさい」を卒業する魔法のフレーズです。&lt;/p&gt;
&lt;div class="bg-white p-2 rounded small border-start border-primary border-4 mb-2 shadow-sm text-dark text-dark text-dark text-dark text-dark text-dark text-dark text-dark text-dark text-dark text-dark text-dark text-dark text-dark text-dark text-dark text-dark text-dark"&gt;「これ、どういう意味かお母さんに教えてくれる？」&lt;/div&gt;
&lt;div class="bg-white p-2 rounded small border-start border-primary border-4 shadow-sm text-dark text-dark text-dark text-dark text-dark text-dark text-dark text-dark text-dark text-dark text-dark text-dark text-dark text-dark text-dark text-dark text-dark text-dark text-dark text-dark text-dark text-dark text-dark text-dark text-dark"&gt;「今日の5問は完璧だったね！明日はどこのページにしようか？」&lt;/div&gt;
&lt;/div&gt;
&lt;/div&gt;
&lt;/div&gt;
&lt;/section&gt;
&lt;section class="mb-5 text-dark text-dark text-dark text-dark text-dark text-dark text-dark text-dark text-dark text-dark text-dark text-dark text-dark text-dark text-dark text-dark"&gt;
&lt;h2 class="h4 fw-bold p-3 mb-4 shadow-sm text-white text-dark text-dark text-dark text-dark text-dark text-dark text-dark text-dark text-dark text-dark text-dark text-dark text-dark text-dark text-dark text-dark text-dark text-dark" style="background-color: #003366; border-radius: 5px;"&gt;FAQ：社会アレルギーに関するよくある質問&lt;/h2&gt;
&lt;div class="vstack gap-3 text-dark text-dark text-dark text-dark text-dark text-dark text-dark text-dark text-dark text-dark"&gt;
&lt;details class="p-3 border rounded shadow-sm bg-white text-dark text-dark text-dark text-dark text-dark text-dark text-dark text-dark text-dark text-dark text-dark text-dark text-dark text-dark text-dark text-dark text-dark text-dark text-dark"&gt;
&lt;summary class="fw-bold text-primary text-dark text-dark text-dark text-dark text-dark text-dark text-dark text-dark text-dark text-dark text-dark text-dark text-dark text-dark text-dark text-dark text-dark text-dark text-dark text-dark text-dark text-dark text-dark text-dark text-dark text-dark text-dark text-dark" style="cursor: pointer; list-style: none;"&gt;&lt;i class="bi bi-question-circle-fill me-2 text-dark text-dark text-dark text-dark text-dark text-dark text-dark text-dark text-dark text-dark text-dark text-dark text-dark text-dark"&gt;&lt;/i&gt;Q. 学習マンガばかり読んでいて、問題が解けません。&lt;/summary&gt;
&lt;p class="small mb-0 mt-3 border-start border-3 ps-3 text-secondary text-dark text-dark text-dark text-dark text-dark text-dark text-dark text-dark text-dark text-dark text-dark text-dark text-dark text-dark text-dark text-dark text-dark text-dark text-dark text-dark text-dark text-dark text-dark text-dark text-dark text-dark text-dark text-dark text-dark"&gt;A. それは「入り口」としては大成功です！マンガでついたイメージを問題に繋げるには、マンガのシーンを指差しながら「これがテストだとこう聞かれるよ」と、一問一答の問題を数問だけセットで解かせてみてください。&lt;/p&gt;
&lt;/details&gt;
&lt;details class="p-3 border rounded shadow-sm bg-white text-dark text-dark text-dark text-dark text-dark text-dark text-dark text-dark text-dark text-dark text-dark text-dark text-dark text-dark text-dark text-dark text-dark text-dark"&gt;
&lt;summary class="fw-bold text-primary text-dark text-dark text-dark text-dark text-dark text-dark text-dark text-dark text-dark text-dark text-dark text-dark text-dark text-dark text-dark text-dark text-dark text-dark text-dark text-dark text-dark text-dark text-dark text-dark text-dark text-dark text-dark text-dark text-dark text-dark" style="cursor: pointer; list-style: none;"&gt;&lt;i class="bi bi-question-circle-fill me-2 text-dark text-dark text-dark text-dark text-dark text-dark text-dark text-dark text-dark text-dark text-dark text-dark text-dark text-dark text-dark text-dark"&gt;&lt;/i&gt;Q. 年号の暗記はやはり避けて通れませんか？&lt;/summary&gt;
&lt;p class="small mb-0 mt-3 border-start border-3 ps-3 text-secondary text-dark text-dark text-dark text-dark text-dark text-dark text-dark text-dark text-dark text-dark text-dark text-dark text-dark text-dark text-dark text-dark text-dark text-dark text-dark text-dark text-dark text-dark text-dark text-dark text-dark text-dark text-dark text-dark text-dark text-dark text-dark"&gt;A. 優先順位を下げましょう。まずは「時代の順番」を並べ替えられるようになること（因果関係）が先決です。主要な年号は、時代の区切りを意識するためのチェックポイントとして後から添えるだけで十分です。&lt;/p&gt;
&lt;/details&gt;
&lt;/div&gt;
&lt;/section&gt;
&lt;section class="mb-5 py-5 border-top text-center text-dark text-dark text-dark text-dark text-dark text-dark text-dark text-dark text-dark text-dark text-dark text-dark text-dark text-dark"&gt;
&lt;h2 class="h4 fw-bold mb-5" style="color: #003366;"&gt;社会を「得意」に変えるためのさらなるステップ&lt;/h2&gt;
&lt;div class="row row-cols-1 row-cols-md-2 g-4 text-dark"&gt;
&lt;p&gt;&lt;!-- 判断整理：悩みHub --&gt;&lt;/p&gt;
&lt;div class="col text-dark"&gt;
&lt;div class="card h-100 border-primary border-1 shadow-sm reiwa-hover text-dark"&gt;
&lt;div class="card-body py-4 text-dark"&gt;
&lt;p&gt;&lt;span class="badge bg-white text-primary border border-primary mb-2"&gt;判断の前に&lt;/span&gt;&lt;/p&gt;
&lt;h3 class="h6 fw-bold text-dark mb-0"&gt;&lt;a class="text-decoration-none text-dark" href="https://jukureiwa.com/tips/naaymi_hub/"&gt;&lt;br /&gt;
社会の悩みを整理する｜今つまずいている原因を切り分け&lt;br /&gt;
&lt;/a&gt;&lt;br /&gt;
&lt;i class="bi bi-arrow-right-short text-primary"&gt;&lt;/i&gt;&lt;/h3&gt;
&lt;p class="small text-muted mt-2 mb-0"&gt;暗記・資料・記述のどこに課題があるかを整理してから、次の対策を選びたい場合に。&lt;/p&gt;
&lt;/div&gt;
&lt;/div&gt;
&lt;p&gt;&amp;nbsp;&lt;/p&gt;
&lt;/div&gt;
&lt;p&gt;&lt;!-- 暗記のコツ --&gt;&lt;/p&gt;
&lt;div class="col text-dark"&gt;
&lt;div class="card h-100 border-primary border-1 shadow-sm reiwa-hover text-dark"&gt;
&lt;div class="card-body py-4 text-dark"&gt;
&lt;p&gt;&lt;span class="badge bg-primary mb-2"&gt;暗記のコツ&lt;/span&gt;&lt;/p&gt;
&lt;h3 class="h6 fw-bold text-dark mb-0"&gt;丸暗記はもう卒業。知識を「一生忘れない形」で定着させる暗記のルール&lt;br /&gt;
&lt;i class="bi bi-arrow-right-short text-primary"&gt;&lt;/i&gt;&lt;/h3&gt;
&lt;/div&gt;
&lt;/div&gt;
&lt;p&gt;&amp;nbsp;&lt;/p&gt;
&lt;/div&gt;
&lt;p&gt;&lt;!-- 本科 --&gt;&lt;/p&gt;
&lt;div class="col text-dark"&gt;
&lt;div class="card h-100 border-primary bg-primary bg-opacity-10 shadow-sm reiwa-hover text-dark"&gt;
&lt;div class="card-body py-4 text-primary"&gt;
&lt;h3 class="h6 fw-bold mb-1"&gt;社会の「入り口」をプロがマンツーマンで設計。&lt;/h3&gt;
&lt;p class="small mb-0 fw-bold"&gt;令和の本科コース・体験授業の詳細はこちら &lt;i class="bi bi-chevron-double-right"&gt;&lt;/i&gt;&lt;/p&gt;
&lt;/div&gt;
&lt;/div&gt;
&lt;p&gt;&amp;nbsp;&lt;/p&gt;
&lt;/div&gt;
&lt;/div&gt;
&lt;/section&gt;
&lt;/div&gt;
&lt;section class="veu_cta" id="veu_cta-198"&gt;&lt;h1 class="cta_title"&gt;本科「歴史の完成」≪８回完結講座≫&lt;/h1&gt;&lt;div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image_exist"&gt;歴史分野は「いつ」「どこで」「何が」起きたのかを有機的に理解すること、 通り一遍の言葉で言うならば「流れを意識する」ことが求められる分野です。 したがって、時代別に別々のものとして覚えようとしても、分野別(政治・文化……など)に学習を進めようとしても、 それだけでは十分な学習効果を上げることが出来ません。当塾では、時代背景とその中の様々な事象を結び付けていくことで、付け焼刃でない深く理解をさせるように指導を行っていきます。&lt;/div&gt;&lt;div class="cta_body_link"&gt;&lt;a href="https://jukureiwa.com/honka/" class="btn btn-primary btn-block btn-lg" target="_blank"&gt;開講講座：本科「歴史の完成」≪８回完結講座≫&lt;/a&gt;&lt;/div&gt;&lt;/div&gt;&lt;!--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</si>
  <si>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https://dokkai-labo.tokyo/blog/17022401/
【検出された不自然ワード】
- 型
- 固定
- 手順
【本文】
------
&lt;p&gt;&lt;iframe title="YouTube video player" src="https://www.youtube.com/embed/3TGaoe3_1d4" width="560" height="315" frameborder="0" allowfullscreen="allowfullscreen"&gt;&lt;span data-mce-type="bookmark" style="display: inline-block; width: 0px; overflow: hidden; line-height: 0;" class="mce_SELRES_start"&gt;&lt;/span&gt;&lt;/iframe&gt;&lt;/p&gt;
&lt;h2&gt;中学入試　物語文のポイント&lt;/h2&gt;
&lt;p data-start="40" data-end="186"&gt;物語文では、登場人物の心情を問う問題がよく出題されます。では、どうすれば心情をつかめるようになるのでしょうか。ポイントは、背景と出来事を整理することです。受験生は文中で起こった出来事には注目しますが、背景を見落としがちです。背景とは、性格や家庭環境、相手への思いなど、あらゆる情報のことです。&lt;/p&gt;
&lt;p data-start="188" data-end="430"&gt;たとえば、文章中で主人公が泣いていたとします。このとき、主人公の気持ちはどうでしょうか。生徒に聞くと「悲しい！」という答えが返ってきますが、正解は「わからない」です。もし状況が「志望校に合格できた」であれば、その涙はうれし涙です。背景…志望校に合格できた／出来事…泣いた→心情は「うれしい」。一方、「ライバルよりテストの点数が低かった」という状況なら、背景…ライバルに負けた／出来事…泣いた→心情は「悔しい」となります。もちろん、背景によっては悲しいという心情になる可能性もあります。&lt;/p&gt;
&lt;p&gt;物語文の心情問題を安定させるには、読み方の型を作り、設問対応まで含めて反復することが重要です。心情問題を「背景×出来事」で処理する手順と、傍線部の理由問題まで一貫して整理したい場合は、&lt;a href="https://dokkai-labo.tokyo/monogataribun/" target="_blank" rel="noopener noreferrer"&gt;物語文 解き方｜心情問題を背景×出来事で解く4ステップと傍線部の理由の拾い方｜中学受験国語&lt;/a&gt;もあわせて確認してください。学習全体像（読解力・記述を1対1で強化する方針）は、&lt;a href="https://dokkai-labo.tokyo/"&gt;国語専門塾のオンライン個別指導【全体像はこちら】&lt;/a&gt;で確認できます。&lt;/p&gt;
&lt;p&gt;&lt;img fetchpriority="high" decoding="async" class="alignnone size-large wp-image-20156" src="https://dokkai-labo.tokyo/wp-content/uploads/2017/02/物語文-1-1024x605.png" sizes="(max-width: 640px) 100vw, 640px" srcset="https://dokkai-labo.tokyo/wp-content/uploads/2017/02/物語文-1-1024x605.png 1024w, https://dokkai-labo.tokyo/wp-content/uploads/2017/02/物語文-1-300x177.png 300w, https://dokkai-labo.tokyo/wp-content/uploads/2017/02/物語文-1-768x454.png 768w, https://dokkai-labo.tokyo/wp-content/uploads/2017/02/物語文-1.png 1287w" alt="物語文" width="640" height="378" /&gt;&lt;/p&gt;
&lt;p&gt;このように、同じ出来事であっても背景によっていだく心情は異なるのです。ですから、常に背景を意識することが物語文攻略につながっていきます。また、物語文においては、理由を問う問題も心情をおさえていないと対処できない場合があります。先に出来事として取り上げた「泣いた」ですが、その理由は何でしょうか。悲しかったから、あるいはうれしかったから、などといった、何かしらの心情によって涙を流したのです。このように、心情自体が理由になっていることもままあります。ですから物語文では&lt;span style="color: #0000ff;"&gt;心情をつかむことが大きなポイント&lt;/span&gt;になるのです。&lt;/p&gt;
&lt;p&gt;選択肢問題で「どれもそれっぽい」状態になりやすい場合は、心情の根拠の取り方と消去の観点を固定して訓練すると安定します。典型的なつまずきパターンと改善の打ち手は、&lt;a href="https://dokkai-labo.tokyo/col_blog/monogataribun-choice/" target="_blank" rel="noopener noreferrer"&gt;物語文の選択肢が絞れない子の典型パターンと改善法&lt;/a&gt;で整理しています。&lt;/p&gt;
&lt;p&gt;また、物語文のすべてが心情をつかむ問題というわけではありません。説明文の項で取り上げた、三段論法やブロック分けを用いて対処する問題も出題されます。したがって、説明文における答えを導く手法を確立できていないがゆえに物語文の得点が伸びないというケースもある。それも忘れてはなりません。&lt;/p&gt;
&lt;p&gt;物語文で点が取れない状態が続く場合、人物像のつかみ方と心情把握を「読み方→設問処理→復習」の流れで鍛えると改善が速くなります。オンラインでの具体的な鍛え方は、&lt;a href="https://dokkai-labo.tokyo/col_blog/monogataribun-online/" target="_blank" rel="noopener noreferrer"&gt;物語文で点が取れない理由 人物像のつかみ方と心情把握をオンラインで鍛える&lt;/a&gt;をご覧ください。&lt;/p&gt;
&lt;div class="alert alert-primary p-3 mt-4" role="alert"&gt;
&lt;p class="mb-2"&gt;&lt;strong&gt;このまま物語文を流すと、記述の失点が固定化する&lt;/strong&gt;&lt;/p&gt;
&lt;p class="mb-1"&gt;根拠と心情のつなぎ方が曖昧なままだと部分点を落とし続け、減点が合計点に跳ね返って点数が伸びない。&lt;/p&gt;
&lt;p class="mb-3"&gt;損が続く原因は、判断軸の未固定だ。&lt;/p&gt;
&lt;div class="d-grid gap-2"&gt;&lt;a class="btn btn-primary btn-lg" href="https://dokkai-labo.tokyo/contact/"&gt;個別相談で失点パターンを特定する&lt;/a&gt;&lt;br /&gt;
&lt;a class="btn btn-outline-primary btn-lg" href="https://dokkai-labo.tokyo/profile/"&gt;指導方針と実績を確認する&lt;/a&gt;&lt;/div&gt;
&lt;hr class="my-3" /&gt;
&lt;div class="d-flex flex-column gap-1"&gt;&lt;a href="https://dokkai-labo.tokyo/lesson/1-1elem/"&gt;完全1対1個別指導の詳細&lt;/a&gt;&lt;br /&gt;
&lt;a href="https://dokkai-labo.tokyo/monogataribun/"&gt;物語文の読み方まとめ&lt;/a&gt;&lt;br /&gt;
&lt;a href="https://dokkai-labo.tokyo/setsumeibun/"&gt;説明文の読み方まとめ&lt;/a&gt;&lt;br /&gt;
&lt;a href="https://dokkai-labo.tokyo/access/"&gt;アクセス&lt;/a&gt;&lt;/div&gt;
&lt;/div&gt;
&lt;p&gt;&lt;img decoding="async" class="alignnone wp-image-21060" src="https://dokkai-labo.tokyo/wp-content/uploads/2017/02/image_2023_8_29.png" sizes="(max-width: 1381px) 100vw, 1381px" srcset="https://dokkai-labo.tokyo/wp-content/uploads/2017/02/image_2023_8_29.png 468w, https://dokkai-labo.tokyo/wp-content/uploads/2017/02/image_2023_8_29-300x38.png 300w" alt="" width="1381" height="177" /&gt;&lt;/p&gt;
&lt;p&gt;&lt;!-- [ /.socialSet ] --&gt;&lt;/p&gt;
&lt;p&gt;&lt;!-- [ /.socialSet ] --&gt;&lt;/p&gt;
&lt;section class="veu_cta" id="veu_cta-21073"&gt;&lt;h1 class="cta_title"&gt;コラム&lt;/h1&gt;&lt;div class="cta_body"&gt;&lt;div class="cta_body_image cta_body_image_right"&gt;&lt;a href="https://dokkai-labo.tokyo/ct/column/"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幅広い国語学習に関連するコラムを提供しています。このコラムでは、大学入試共通テストの国語セクションに焦点を当てた考察から、東大の国語に関する検討、記述問題の自己採点方法、詩の学習の重要性、随筆文の解き方、長文読解の効果的なアプローチ、小論文のスキル向上法、過去問の活用、偏差値向上の方法、各塾の国語対策、学習法、受験心構え、中学入試における国語勉強法、理論的な読解方法、入試対策アプローチ、そして国語文法の重要性まで、幅広いトピックにわたる国語学習に関する情報とアドバイスが提供されています。&lt;/div&gt;&lt;div class="cta_body_link"&gt;&lt;a href="https://dokkai-labo.tokyo/ct/column/" class="btn btn-primary btn-block btn-lg" target="_blank"&gt;コラム&lt;/a&gt;&lt;/div&gt;&lt;/div&gt;&lt;!--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</si>
  <si>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https://dokkai-labo.tokyo/blog/musashi2021/
【検出された不自然ワード】
- 迷い
- 固定
- 手順
【本文】
------
&lt;p&gt;このページでは、&lt;strong&gt;武蔵中学校・令和３年度入試（国語）&lt;/strong&gt;から厳選した問題について、動画とあわせて解説します。&lt;br /&gt;
特に、文章読解における&lt;strong&gt;「理由説明のまとめ方」&lt;/strong&gt;と、&lt;strong&gt;「比較（味覚と嗅覚）の整理の仕方」&lt;/strong&gt;に焦点を当てて整理しています。&lt;br /&gt;
過去問演習を「何回・どんな順番で回すか」まで含めた全体像は、&lt;a href="https://dokkai-labo.tokyo/blog/kokugo-kakomon/"&gt;中学受験 国語の過去問演習の全体像はこちら&lt;/a&gt;で整理しています。&lt;br /&gt;
&lt;!-- 不足補完ブロック（即答パート）：H1直後〜最初のH2の前に挿入 --&gt;&lt;/p&gt;
&lt;div style="border: 1px solid #d9d9d9; border-left: 6px solid #1e73be; background: #f7fbff; padding: 14px 16px; margin: 14px 0 18px;"&gt;
&lt;h2 style="margin: 0 0 10px;"&gt;30秒でわかる：武蔵 国語 勉強法（2021過去問で確認するポイント）&lt;/h2&gt;
&lt;p style="margin: 0 0 10px;"&gt;このページは、2021年度の武蔵中 国語（大問1の厳選設問）を素材に、「読めたつもり」から一歩進めて&lt;strong&gt;答案を組み立てる手順&lt;/strong&gt;を確認するための解説です。過去問演習を得点につなげたいときは、まず次の3点だけ押さえると迷いが減ります。&lt;/p&gt;
&lt;ul style="margin: 0 0 10px; padding-left: 18px;"&gt;
&lt;li&gt;&lt;strong&gt;設問が要求する要素数を先に分解する&lt;/strong&gt;（例：&lt;em&gt;理由＋具体例&lt;/em&gt;／&lt;em&gt;AとBの比較&lt;/em&gt;など、「何をいくつ書くか」を先に決める）&lt;/li&gt;
&lt;li&gt;&lt;strong&gt;本文根拠を“必要数”だけ拾う&lt;/strong&gt;（結論を支える根拠はどこか／具体例に当たるエピソードはどこか、を線で特定してから要約する）&lt;/li&gt;
&lt;li&gt;&lt;strong&gt;まとめて一文にする&lt;/strong&gt;（条件落ち・主語ズレを防ぎつつ、「だから〜」までを一本の文に統合して答案の形にする）&lt;/li&gt;
&lt;/ul&gt;
&lt;p style="margin: 0;"&gt;「どこを読めばいいか」より先に「何を作るか（要素）」が決まると、本文の探し方も答案の書き方も安定しやすくなります。&lt;/p&gt;
&lt;/div&gt;
&lt;div style="border: 1px solid #e5e5e5; background: #fcfcfc; padding: 14px 16px; margin: 0 0 18px;"&gt;
&lt;h3 style="margin: 0 0 10px;"&gt;このページで扱う範囲（大問1の設問を厳選解説／答案の作り方）&lt;/h3&gt;
&lt;p style="margin: 0 0 10px;"&gt;本記事では、2021年度の大問一から、特に差がつきやすい設問を取り上げて解説しています。ポイントは次の2本立てです。&lt;/p&gt;
&lt;ul style="margin: 0 0 10px; padding-left: 18px;"&gt;
&lt;li&gt;&lt;strong&gt;理由説明&lt;/strong&gt;：理由と具体例をセットで押さえ、答案では&lt;strong&gt;一文に統合&lt;/strong&gt;する&lt;/li&gt;
&lt;li&gt;&lt;strong&gt;比較問題&lt;/strong&gt;：A（味覚）とB（嗅覚）をそれぞれ箇条書きで整理し、差を文章化して結論へつなぐ&lt;/li&gt;
&lt;/ul&gt;
&lt;p style="margin: 0;"&gt;動画と本文を行き来しながら、「設問要求→本文根拠→答案化」の流れを再現できるように使ってください。&lt;/p&gt;
&lt;h3 style="margin: 14px 0 10px;"&gt;必要に応じて、手順の固定をサポートする選択肢&lt;/h3&gt;
&lt;p style="margin: 0 0 10px;"&gt;ご家庭の過去問演習で「要素分解はできるが、毎回の答案が安定しない」と感じる場合は、手順を一緒に固定していく方法もあります。&lt;/p&gt;
&lt;ul style="margin: 0; padding-left: 18px;"&gt;
&lt;li&gt;&lt;a href="https://dokkai-labo.tokyo/lesson/1-1elem/"&gt;完全１対１個別指導講座〖中学受験〗&lt;/a&gt;&lt;/li&gt;
&lt;li&gt;&lt;a href="https://dokkai-labo.tokyo/kobetsuonline01/"&gt;中学受験国語のオンライン個別指導&lt;/a&gt;&lt;/li&gt;
&lt;/ul&gt;
&lt;/div&gt;
&lt;h2&gt;武蔵中学校・令和３年度 厳選解説動画&lt;/h2&gt;
&lt;p&gt;令和３年度 武蔵中学校の入試問題から、厳選した問題とその解説をお届けします。&lt;br /&gt;
動画では、本記事の内容をベースにしながら、実際の答案の組み立て方まで丁寧に解説しています。&lt;/p&gt;
&lt;p style="text-align: center;"&gt;&lt;iframe title="武蔵中学校・令和３年度 厳選解説動画" src="https://www.youtube.com/embed/X5K9FJw0g_Q" width="560" height="315" frameborder="0" allowfullscreen="allowfullscreen"&gt;&lt;/iframe&gt;&lt;/p&gt;
&lt;h2&gt;解説&lt;/h2&gt;
&lt;h3&gt;大問一 問二：理由＋具体例を組み合わせて説明する&lt;/h3&gt;
&lt;p&gt;大問一問二は、&lt;strong&gt;「水洗式だと～つまらない」&lt;/strong&gt;に対して谷崎があげる&lt;strong&gt;具体例を挙げて説明する&lt;/strong&gt;問題です。&lt;br /&gt;
設問から、次の２点を必ず書く必要があると分かります。&lt;/p&gt;
&lt;ul&gt;
&lt;li&gt;「つまらない」と考える&lt;strong&gt;理由&lt;/strong&gt;&lt;/li&gt;
&lt;li&gt;その理由を支える&lt;strong&gt;具体例（本文中のエピソード）&lt;/strong&gt;&lt;/li&gt;
&lt;/ul&gt;
&lt;div class="rounded" style="background-color: lightblue; padding: 10px;"&gt;&lt;strong&gt;解き方のポイント&lt;/strong&gt;&lt;br /&gt;
設問を読んだ段階で、&lt;br /&gt;
・何についての「理由」なのか&lt;br /&gt;
・どの「具体例」を挙げる必要があるのか&lt;br /&gt;
を先に整理してから、本文に答え探しに行きましょう。&lt;/div&gt;
&lt;h4&gt;「清潔だとつまらない」理由を本文から整理する&lt;/h4&gt;
&lt;p&gt;本文では、次のような説明がなされています。&lt;/p&gt;
&lt;ul&gt;
&lt;li&gt;「かつて風雅な人は～谷崎は惜しみ憂いていたのです。」&lt;/li&gt;
&lt;/ul&gt;
&lt;p&gt;ここから読み取れるのは、&lt;/p&gt;
&lt;ul&gt;
&lt;li&gt;&lt;strong&gt;風雅な人は、微妙な匂いの違いに気づき、そこから多彩な文化の風合いを感じ取っていた&lt;/strong&gt;&lt;/li&gt;
&lt;li&gt;しかし、水洗式で清潔さだけを追求すると、匂いが&lt;strong&gt;画一化&lt;/strong&gt;される&lt;/li&gt;
&lt;li&gt;その結果、匂いの「差異」が消え、文化的な味わいも失われてしまう&lt;/li&gt;
&lt;/ul&gt;
&lt;p&gt;つまり、「つまらない」と感じる理由は、&lt;br /&gt;
&lt;strong&gt;風雅な人が楽しんできた「微細な匂いの違い」が、清潔さ・画一化によって失われるから&lt;/strong&gt;だとわかります。&lt;/p&gt;
&lt;h4&gt;谷崎があげる具体例を押さえる&lt;/h4&gt;
&lt;p&gt;次に、谷崎が実際にあげている具体例を確認します。&lt;/p&gt;
&lt;ul&gt;
&lt;li&gt;「便所の匂には一種なつかしい～と云う親しみが湧く」&lt;/li&gt;
&lt;/ul&gt;
&lt;p&gt;ここから、&lt;/p&gt;
&lt;ul&gt;
&lt;li&gt;&lt;strong&gt;実家の便所の匂いに、なつかしさや親しみを抱く&lt;/strong&gt;&lt;/li&gt;
&lt;/ul&gt;
&lt;p&gt;という具体例が取り出せます。匂いが、その家や故郷に固有の記憶や感情と結びついていることがポイントです。&lt;/p&gt;
&lt;h4&gt;答案のまとめ方（理由＋具体例を一文に統合）&lt;/h4&gt;
&lt;p&gt;以上をふまえると、答案は次のような骨組みになります。&lt;/p&gt;
&lt;ul&gt;
&lt;li&gt;&lt;strong&gt;具体例：&lt;/strong&gt;故郷の便所の匂いに、一種なつかしい甘い思い出が伴うように、実家の便所でなつかしさや親しみを抱く。&lt;/li&gt;
&lt;li&gt;&lt;strong&gt;理由：&lt;/strong&gt;風雅な人は微細な匂いの差異に気づき、そこから多彩な文化の風合いを感じ取っていたのに、水洗式では清潔さだけを目指して匂いを画一化してしまい、その微細な匂いが消えてしまうから。&lt;/li&gt;
&lt;/ul&gt;
&lt;p&gt;これらを一つの文にまとめると、&lt;/p&gt;
&lt;p&gt;&lt;strong&gt;&lt;br /&gt;
「故郷の便所の匂いに一種なつかしい甘い思い出が伴うように、風雅な人は微細な匂いの差異に気づき、そこに多彩な文化の風合いを感じ取るものなのに、水洗式では清潔だけを目指して匂いを画一化してしまうので、その微細な匂いが消えてしまい、つまらなくなるから。」&lt;br /&gt;
&lt;/strong&gt;&lt;/p&gt;
&lt;p&gt;という形の答案にすることができます。&lt;/p&gt;
&lt;hr /&gt;
&lt;h3&gt;大問一 問四：味覚と嗅覚を比較して説明する&lt;/h3&gt;
&lt;p&gt;大問一問四は、&lt;strong&gt;「つまり嗅覚は～なのです」&lt;/strong&gt;とあるが、なぜそのように言えるのかを、&lt;strong&gt;このあとに続く味覚との比較&lt;/strong&gt;を用いて説明する問題です。&lt;/p&gt;
&lt;div class="rounded" style="background-color: lightblue; padding: 10px;"&gt;&lt;strong&gt;解き方のポイント&lt;/strong&gt;&lt;br /&gt;
・まず「味覚」側の特徴を整理する&lt;br /&gt;
・それと対比する形で「嗅覚」側の特徴をまとめる&lt;br /&gt;
・最後に「機械技術に適合しにくい」という結論につなげる&lt;/div&gt;
&lt;h4&gt;味覚：機械技術に適合しやすい感覚&lt;/h4&gt;
&lt;p&gt;味覚については、空欄Aの直前に、&lt;/p&gt;
&lt;ul&gt;
&lt;li&gt;「味ならば～それらを数値化して譜面を作ることができました。」&lt;/li&gt;
&lt;/ul&gt;
&lt;p&gt;とあります。ここから、&lt;/p&gt;
&lt;ul&gt;
&lt;li&gt;味覚は&lt;strong&gt;六つの要素&lt;/strong&gt;に分解できる&lt;/li&gt;
&lt;li&gt;それらの要素は&lt;strong&gt;数値化&lt;/strong&gt;できる&lt;/li&gt;
&lt;/ul&gt;
&lt;p&gt;という点が分かります。&lt;br /&gt;
このように、要素に分解し数値に置き換えられる感覚は、&lt;strong&gt;機械技術に乗せやすい（適合しやすい）&lt;/strong&gt;と考えられます。&lt;/p&gt;
&lt;h4&gt;嗅覚：機械技術に適合しにくい感覚&lt;/h4&gt;
&lt;p&gt;次に、嗅覚について本文を確認します。&lt;/p&gt;
&lt;ul&gt;
&lt;li&gt;空欄Aの３行前：「楽譜のように体系化できないのは、香りには基本臭がないからである。」&lt;/li&gt;
&lt;li&gt;空欄Aの２行後：「『甘い』香りに感じられるという～それらの強度を数値化することができない」&lt;/li&gt;
&lt;/ul&gt;
&lt;p&gt;これらから、&lt;/p&gt;
&lt;ul&gt;
&lt;li&gt;香りには&lt;strong&gt;基本臭が存在しない&lt;/strong&gt;ため、味覚のように明確に分解・体系化できない&lt;/li&gt;
&lt;li&gt;香りをグループ分けしようとしても、分類が&lt;strong&gt;ゆるい括り&lt;/strong&gt;になってしまう&lt;/li&gt;
&lt;li&gt;強度を正確に&lt;strong&gt;数値化&lt;/strong&gt;することも難しい&lt;/li&gt;
&lt;/ul&gt;
&lt;p&gt;という特徴が読み取れます。&lt;br /&gt;
つまり嗅覚は、味覚と違って&lt;br /&gt;
&lt;strong&gt;「要素分解」も「体系化」も「数値化」も難しい感覚&lt;/strong&gt;&lt;br /&gt;
であり、そのため&lt;strong&gt;機械技術に適合しにくい&lt;/strong&gt;と結論づけることができます。&lt;/p&gt;
&lt;h4&gt;答案の骨組み&lt;/h4&gt;
&lt;p&gt;味覚と嗅覚を対比させると、答案は次のような形になります。&lt;/p&gt;
&lt;p&gt;&lt;strong&gt;&lt;br /&gt;
「味覚は六つの要素に分け、それらを数値化して体系化できるので機械技術に適合しやすいが、香りには基本臭が存在せず体系化できないうえ、グループ分けをしてもゆるい括りにしかならず、その強度も数値化できないため、嗅覚は機械技術に適合しにくい感覚だから。」&lt;br /&gt;
&lt;/strong&gt;&lt;/p&gt;
&lt;p&gt;といった構成でまとめると、設問の要求（味覚との比較を使う／機械技術との関係を述べる）をしっかり満たすことができます。&lt;/p&gt;
&lt;hr /&gt;
&lt;h2&gt;まとめ：武蔵中・国語で求められる読解・記述の力&lt;/h2&gt;
&lt;ul&gt;
&lt;li&gt;設問を読んだ段階で、&lt;strong&gt;「何（理由／具体例／比較など）を書かないといけないのか」&lt;/strong&gt;を先に整理する。&lt;/li&gt;
&lt;li&gt;理由説明では、本文の中から&lt;strong&gt;「つまらない」「適合しにくい」などの結論を支える根拠&lt;/strong&gt;を丁寧に拾い上げる。&lt;/li&gt;
&lt;li&gt;具体例を問われたら、&lt;strong&gt;該当するエピソードをそのまま書くのではなく、設問の言葉に合わせて要約&lt;/strong&gt;する。&lt;/li&gt;
&lt;li&gt;比較の問題では、&lt;strong&gt;Ａ（味覚）とＢ（嗅覚）をそれぞれ箇条書きで整理してから、差がどこにあるかを文章化&lt;/strong&gt;すると書きやすい。&lt;/li&gt;
&lt;li&gt;どの問題でも、&lt;strong&gt;本文中のどの表現を根拠にしたのか&lt;/strong&gt;を自分で説明できるレベルまで読み込むことが得点アップにつながる。&lt;/li&gt;
&lt;/ul&gt;
&lt;p&gt;動画とあわせて復習しながら、&lt;strong&gt;「理由＋具体例のセットで説明する力」&lt;/strong&gt;と、&lt;strong&gt;「二つの事柄を比較して論理的にまとめる力」&lt;/strong&gt;をしっかり身につけていきましょう。これらは武蔵中だけでなく、他校の入試問題にも通用する汎用的な記述力となります。&lt;/p&gt;
&lt;p&gt;&amp;nbsp;&lt;/p&gt;
&lt;p&gt;&lt;!-- [ /.socialSet ] --&gt;&lt;/p&gt;
&lt;div class="alert alert-primary p-3 mt-4" role="alert"&gt;
&lt;p class="mb-2"&gt;&lt;strong&gt;武蔵特有の記述問題を「部分点狙い」のまま放置すれば、合格は不可能です。&lt;/strong&gt;&lt;/p&gt;
&lt;p class="mb-1"&gt;論理を欠いた記述が固定化されると、本番で致命的な減点を招き、合否を分ける合計点に跳ね返る取り返しのつかない打撃となります。&lt;/p&gt;
&lt;p class="mb-3"&gt;得点が伸び悩む最大の要因は、一重に要素分解の不一致にあります。&lt;/p&gt;
&lt;div class="d-grid gap-2"&gt;
    &lt;a class="btn btn-primary btn-lg" href="https://dokkai-labo.tokyo/reading-lesson/"&gt;合格力を叩き込む個別指導の受講はこちら&lt;/a&gt;&lt;br /&gt;
    &lt;a class="btn btn-outline-primary btn-lg" href="https://dokkai-labo.tokyo/policy/"&gt;読解ラボの指導方針を詳しく知る&lt;/a&gt;
  &lt;/div&gt;
&lt;hr class="my-3"&gt;
&lt;div class="d-flex flex-column gap-1"&gt;
    &lt;a href="https://dokkai-labo.tokyo/contact/"&gt;体験授業・入塾相談の予約フォーム&lt;/a&gt;&lt;br /&gt;
    &lt;a href="https://dokkai-labo.tokyo/profile/"&gt;代表講師プロフィールと指導実績&lt;/a&gt;&lt;br /&gt;
    &lt;a href="https://dokkai-labo.tokyo/access/"&gt;教室へのアクセス・所在地&lt;/a&gt;&lt;br /&gt;
    &lt;a href="https://dokkai-labo.tokyo/blog/"&gt;中学受験国語の攻略コラム一覧&lt;/a&gt;
  &lt;/div&gt;
&lt;/div&gt;
&lt;section class="veu_cta" id="veu_cta-20529"&gt;&lt;h1 class="cta_title"&gt;講座案内：ハイレベル現代文～既存の現代文教育に対するアンチテーゼ～【大学受験】&lt;/h1&gt;&lt;div class="cta_body"&gt;&lt;div class="cta_body_txt image_no"&gt;本講座では、あくまでも受験指導の場であることを踏まえ、答えの出し方に特化した解説をご提供いたします。&lt;/div&gt;&lt;div class="cta_body_link"&gt;&lt;a href="https://dokkai-labo.tokyo/hilevel_lec_univ_online/" class="btn btn-primary btn-block btn-lg" target="_blank"&gt;【オンライン】ハイレベル現代文～既存の現代文教育に対するアンチテーゼ～【大学受験】&lt;/a&gt;&lt;/div&gt;&lt;/div&gt;&lt;!--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</si>
  <si>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https://dokkai-labo.tokyo/blog/tosimagaoka2021/
【検出された不自然ワード】
- 固定
- 乱れ
- 設計
- 整え
【本文】
------
&lt;h2&gt;豊島岡女子学園中学校・令和３年度 国語 厳選解説&lt;/h2&gt;
&lt;p&gt;&lt;!-- 追加ブロック（不足補完：検索直後の即答・使い方） --&gt;&lt;/p&gt;
&lt;div style="border: 1px solid #d9d9d9; border-left: 6px solid #1e73be; background: #f7fbff; padding: 14px 16px; margin: 14px 0 18px;"&gt;
&lt;h2 style="margin: 0 0 10px;"&gt;豊島岡女子 国語対策で得点を安定させる3つの進め方（令和3年度の過去問で確認）&lt;/h2&gt;
&lt;p style="margin: 0 0 10px;"&gt;豊島岡女子学園中の国語は、記述でも選択でも「本文の根拠→言い換え→答案」という順番が乱れると失点が増えやすいタイプです。令和3年度の過去問から厳選した2問で、次の進め方を具体的に再現します。&lt;/p&gt;
&lt;ol style="margin: 0 0 10px; padding-left: 20px;"&gt;
&lt;li&gt;&lt;strong&gt;設問要求を分解&lt;/strong&gt;（何をいくつ書くか／どの比較・心情か）&lt;/li&gt;
&lt;li&gt;&lt;strong&gt;根拠を1か所に固定&lt;/strong&gt;（傍線直前直後・言い換え説明の位置を特定）&lt;/li&gt;
&lt;li&gt;&lt;strong&gt;一般語に言い換えて整える&lt;/strong&gt;（比喩・感情語を“答案の日本語”に変換）&lt;/li&gt;
&lt;/ol&gt;
&lt;p style="margin: 0;"&gt;動画→本文→解き直しの順で回すと、過去問演習が「解けた／解けない」で終わらず、進め方が残りやすくなります。&lt;/p&gt;
&lt;/div&gt;
&lt;p&gt;&lt;!-- /追加ブロック --&gt;&lt;/p&gt;
&lt;p&gt;豊島岡女子学園中学校・令和３年度入試の国語から、重要な２問を取り上げて解説します。&lt;/p&gt;
&lt;p&gt;過去問演習の回数・順番・復習の設計など、&lt;strong&gt;国語の過去問の回し方の全体像はこちら：&lt;/strong&gt;&lt;a href="https://dokkai-labo.tokyo/blog/kokugo-kakomon/"&gt;中学受験 国語の過去問は何回？繰り返しの効果と限界／類題演習との順番まで整理&lt;/a&gt;&lt;/p&gt;
&lt;p&gt;実際の入試問題を題材に、&lt;/p&gt;
&lt;ul&gt;
&lt;li&gt;「説明せよ」と問われたときの &lt;strong&gt;記述の組み立て方&lt;/strong&gt;&lt;/li&gt;
&lt;li&gt;心情が絡む文を、選択肢の中から &lt;strong&gt;正しく言い換えたものを選ぶコツ&lt;/strong&gt;&lt;/li&gt;
&lt;/ul&gt;
&lt;p&gt;を整理していきます。豊島岡女子を志望する受験生はもちろん、他校志望の方にとっても、本文から根拠を拾って答案を作る練習として役立つ内容です。&lt;/p&gt;
&lt;h2&gt;豊島岡女子の国語（記述・選択）で外しにくい「根拠の取り方」&lt;/h2&gt;
&lt;p&gt;このページの2問は形式こそ違いますが、得点の作り方は共通しています。迷ったら、次の順番に戻してください。&lt;/p&gt;
&lt;h3&gt;記述（「説明せよ」）の基本の進め方&lt;/h3&gt;
&lt;ol&gt;
&lt;li&gt;&lt;strong&gt;キーワード（傍線語）＝本文中の説明&lt;/strong&gt;（イコール）を探す&lt;/li&gt;
&lt;li&gt;比喩・たとえはそのまま書かず、&lt;strong&gt;一般的な言葉に言い換える&lt;/strong&gt;&lt;/li&gt;
&lt;li&gt;字数が足りないときは、本文の&lt;strong&gt;目的／具体例&lt;/strong&gt;を1つだけ足して整える&lt;/li&gt;
&lt;/ol&gt;
&lt;h3&gt;選択（心情・言い換え）の基本の進め方&lt;/h3&gt;
&lt;ol&gt;
&lt;li&gt;傍線部が長いときは、&lt;strong&gt;前半／後半にブロック分け&lt;/strong&gt;する&lt;/li&gt;
&lt;li&gt;各ブロックを「日本語で言い直し」して、&lt;strong&gt;意味のかたまり&lt;/strong&gt;にする&lt;/li&gt;
&lt;li&gt;選択肢は「雰囲気」ではなく、本文と&lt;strong&gt;意味が一致&lt;/strong&gt;しているかで決める&lt;/li&gt;
&lt;/ol&gt;
&lt;h3&gt;過去問（豊島岡女子）としての使い方：復習が1回で終わらない形にする&lt;/h3&gt;
&lt;ul&gt;
&lt;li&gt;&lt;strong&gt;1周目&lt;/strong&gt;：根拠（本文のどこか）に線を引き、理由を一言でメモする&lt;/li&gt;
&lt;li&gt;&lt;strong&gt;2周目&lt;/strong&gt;：同じ設問を解き直し、「イコール」「ブロック分け」が再現できるか確認する&lt;/li&gt;
&lt;li&gt;&lt;strong&gt;見直し基準&lt;/strong&gt;：答えが合っているかより、&lt;strong&gt;本文根拠→言い換え→答案&lt;/strong&gt;の順番が乱れていないか&lt;/li&gt;
&lt;/ul&gt;
&lt;h3&gt;豊島岡女子学園中学校・令和３年度 厳選解説動画&lt;/h3&gt;
&lt;p&gt;詳しい板書や解説の流れを動画で確認したい方は、以下のYouTube動画もあわせてご覧ください。&lt;/p&gt;
&lt;p&gt;&lt;iframe title="YouTube video player" src="https://www.youtube.com/embed/aG_XaIymty4" width="560" height="315" frameborder="0" allowfullscreen="allowfullscreen"&gt;&lt;/iframe&gt;&lt;/p&gt;
&lt;hr /&gt;
&lt;h2&gt;大問一・問八 「学び」とは何かを説明する記述問題&lt;/h2&gt;
&lt;h3&gt;設問の確認&lt;/h3&gt;
&lt;blockquote&gt;
&lt;p&gt;筆者は「学び」をどのようなものと考えているか、五十字以内で説明せよ。&lt;/p&gt;
&lt;/blockquote&gt;
&lt;p&gt;ここでまず押さえたいのは、&lt;/p&gt;
&lt;p&gt;「説明せよ」と言われたら、傍線やキーワードとイコールの内容を答える。&lt;/p&gt;
&lt;p&gt;という基本方針です。今回は、本文中の「学び」を &lt;strong&gt;Ｘ&lt;/strong&gt; とおき、&lt;/p&gt;
&lt;ul&gt;
&lt;li&gt;Ｘ ＝ どのような営みか&lt;/li&gt;
&lt;li&gt;そのとき、誰が主役として描かれているのか&lt;/li&gt;
&lt;/ul&gt;
&lt;p&gt;を本文から探していきます。&lt;/p&gt;
&lt;h3&gt;本文から「イコールの内容」を探す&lt;/h3&gt;
&lt;p&gt;傍線５の直後に、学びについての重要な説明があります。&lt;/p&gt;
&lt;ul&gt;
&lt;li&gt;「学びには２人の参加者が～『受信者』です。」という記述より、&lt;strong&gt;学びには「送信するもの」と「受信するもの」が必要であり、受信するものが主役である&lt;/strong&gt;ことがわかります。&lt;/li&gt;
&lt;/ul&gt;
&lt;p&gt;ただし、国語の記述では、&lt;/p&gt;
&lt;ul&gt;
&lt;li&gt;&lt;strong&gt;比喩表現・たとえをそのまま書くと、意味が曖昧な答案になりやすい&lt;/strong&gt;&lt;/li&gt;
&lt;/ul&gt;
&lt;p&gt;ため、一般的な表現に言い換える必要があります。&lt;/p&gt;
&lt;p&gt;この文章では、&lt;/p&gt;
&lt;ul&gt;
&lt;li&gt;送信するもの …… &lt;strong&gt;教える側&lt;/strong&gt;&lt;/li&gt;
&lt;li&gt;受信するもの …… &lt;strong&gt;学ぶ側&lt;/strong&gt;&lt;/li&gt;
&lt;/ul&gt;
&lt;p&gt;と読み替えられます。したがって、まずは&lt;/p&gt;
&lt;blockquote&gt;
&lt;p&gt;&lt;strong&gt;Ｘ ＝ 主役である学ぶ者と教える者の双方が必要な営み&lt;/strong&gt;&lt;/p&gt;
&lt;/blockquote&gt;
&lt;p&gt;という骨組みができます。&lt;/p&gt;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&lt;h3&gt;字数調整：具体例を加える&lt;/h3&gt;
&lt;p&gt;このままだと五十字にやや足りないので、本文の具体例を足して字数を調整します。&lt;/p&gt;
&lt;ul&gt;
&lt;li&gt;「自分がこの世界で～私たちは学ぶのです。」という部分より、&lt;strong&gt;学ぶ者が、自分はかけがえのない存在だと確認するためのもの&lt;/strong&gt;という意味が読み取れます。&lt;/li&gt;
&lt;/ul&gt;
&lt;p&gt;したがって、まとめると、&lt;/p&gt;
&lt;blockquote&gt;
&lt;p&gt;&lt;strong&gt;学びとは、主役である学ぶ者と教える者の双方が関わる営みであり、学ぶ者が自分はかけがえのない存在だと確認するための行為である。&lt;/strong&gt;&lt;/p&gt;
&lt;/blockquote&gt;
&lt;p&gt;といった形で、&lt;/p&gt;
&lt;ul&gt;
&lt;li&gt;①「学び」の構造（教える者＋学ぶ者）&lt;/li&gt;
&lt;li&gt;②「学び」の目的（自分がかけがえのない存在だと確認する）&lt;/li&gt;
&lt;/ul&gt;
&lt;p&gt;の&lt;strong&gt;二本柱を押さえた答案&lt;/strong&gt;を作ることができます。&lt;/p&gt;
&lt;h3&gt;この問題から学べる「説明記述」のコツ&lt;/h3&gt;
&lt;ul&gt;
&lt;li&gt;説明を求められたら、&lt;strong&gt;傍線やキーワード ＝（イコール） 本文中の言い換え&lt;/strong&gt;を探す。&lt;/li&gt;
&lt;li&gt;比喩やたとえは、そのままでは曖昧なので、&lt;strong&gt;一般的な表現（教える側・学ぶ側など）に直す。&lt;/strong&gt;&lt;/li&gt;
&lt;li&gt;字数が足りないときは、&lt;strong&gt;本文中の具体例や目的を一つだけ足して字数調整&lt;/strong&gt;する。&lt;/li&gt;
&lt;/ul&gt;
&lt;hr /&gt;
&lt;h2&gt;大問二・問四 心情を含む文を説明した選択肢を選ぶ問題&lt;/h2&gt;
&lt;h3&gt;設問の確認&lt;/h3&gt;
&lt;blockquote&gt;
&lt;p&gt;傍線②「中村を～腹が立ったりした」の説明として最も適当なものを、選択肢の中から一つ選べ。&lt;/p&gt;
&lt;/blockquote&gt;
&lt;p&gt;ここでも基本は同じで、&lt;/p&gt;
&lt;ul&gt;
&lt;li&gt;&lt;strong&gt;傍線②とイコールの内容を本文から探し、その内容に最も近い選択肢を選ぶ&lt;/strong&gt;&lt;/li&gt;
&lt;/ul&gt;
&lt;p&gt;という考え方を用います。&lt;/p&gt;
&lt;h3&gt;「ブロック分け」で内容を整理する&lt;/h3&gt;
&lt;p&gt;一文の中にいくつかの要素が入り混じっているときは、&lt;/p&gt;
&lt;div class="rounded" style="background-color: lightblue; padding: 10px;"&gt;&lt;strong&gt;文を前半・後半などに分けて考える「ブロック分け」&lt;/strong&gt;&lt;/div&gt;
&lt;p&gt;を使うと整理しやすくなります。&lt;/p&gt;
&lt;p&gt;傍線②は、&lt;/p&gt;
&lt;ul&gt;
&lt;li&gt;前半：「中村を見ているとドキドキするけど、ちょっと泣きたくなって」&lt;/li&gt;
&lt;li&gt;後半：「そんな自分に腹が立ったりした」&lt;/li&gt;
&lt;/ul&gt;
&lt;p&gt;の２つのブロックに分けられます。&lt;/p&gt;
&lt;h3&gt;前半・後半それぞれの意味を言い換える&lt;/h3&gt;
&lt;p&gt;ブロックごとに、本文の意味を整理していきます。&lt;/p&gt;
&lt;ul&gt;
&lt;li&gt;&lt;strong&gt;前半：&lt;/strong&gt;「中村を見ているとドキドキするけど、ちょっと泣きたくなって」→ 中村のことが&lt;strong&gt;好き&lt;/strong&gt;で、感情が大きく揺れている。&lt;/li&gt;
&lt;li&gt;&lt;strong&gt;後半：&lt;/strong&gt;「そんな自分に腹が立ったりした」→ 中村が好きで動揺してしまう&lt;strong&gt;自分自身にいらだちを感じている&lt;/strong&gt;。&lt;/li&gt;
&lt;/ul&gt;
&lt;p&gt;つまり、この傍線②全体の内容は、&lt;/p&gt;
&lt;ul&gt;
&lt;li&gt;&lt;strong&gt;中村を好きになって感情が大きく揺れ動いている&lt;/strong&gt;一方で、&lt;/li&gt;
&lt;li&gt;&lt;strong&gt;その感情を制御できない自分に腹が立っている&lt;/strong&gt;&lt;/li&gt;
&lt;/ul&gt;
&lt;p&gt;という二重の心情だと整理できます。&lt;/p&gt;
&lt;h3&gt;選択肢との対応づけ&lt;/h3&gt;
&lt;p&gt;あとは、この整理した内容と&lt;strong&gt;同じ意味を持つ選択肢&lt;/strong&gt;を探します。&lt;/p&gt;
&lt;blockquote&gt;
&lt;p&gt;&lt;strong&gt;オ：「中村を好きになって以来、感情が制御できなくなり心がかき乱されている」&lt;/strong&gt;&lt;/p&gt;
&lt;/blockquote&gt;
&lt;p&gt;という選択肢は、&lt;/p&gt;
&lt;ul&gt;
&lt;li&gt;「中村を好きになって以来」＝ 中村への好意&lt;/li&gt;
&lt;li&gt;「感情が制御できなくなり心がかき乱されている」＝ 動揺している自分／制御できない自分へのいらだち&lt;/li&gt;
&lt;/ul&gt;
&lt;p&gt;を含んでおり、傍線②とイコールの内容になっているため、&lt;strong&gt;正解はオ&lt;/strong&gt;となります。&lt;/p&gt;
&lt;h3&gt;この問題から学べる「選択肢問題」のコツ&lt;/h3&gt;
&lt;ul&gt;
&lt;li&gt;傍線部が一文で長いときは、&lt;strong&gt;前半・後半にブロック分けして整理する。&lt;/strong&gt;&lt;/li&gt;
&lt;li&gt;ブロックごとに「何を言っているか」を日本語で言い直し、&lt;strong&gt;意味のかたまりとして理解する。&lt;/strong&gt;&lt;/li&gt;
&lt;li&gt;選択肢は、&lt;strong&gt;本文の内容と「意味が一致しているか」&lt;/strong&gt;という観点で見極める。&lt;/li&gt;
&lt;/ul&gt;
&lt;hr /&gt;
&lt;h2&gt;まとめ：豊島岡女子・令和３年度から学ぶ記述＆選択問題攻略のポイント&lt;/h2&gt;
&lt;p&gt;令和３年度・豊島岡女子学園中学校の２問を振り返ると、記述問題・選択問題のどちらも、&lt;/p&gt;
&lt;ul&gt;
&lt;li&gt;&lt;strong&gt;本文のどの部分が「イコールの内容」になっているかを探し出す力&lt;/strong&gt;&lt;/li&gt;
&lt;li&gt;一文の中身を、&lt;strong&gt;論理的に分解して整理する力（ブロック分け）&lt;/strong&gt;&lt;/li&gt;
&lt;/ul&gt;
&lt;p&gt;が鍵になっていることが分かります。&lt;/p&gt;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&lt;h3&gt;今回のポイントおさらい&lt;/h3&gt;
&lt;ul&gt;
&lt;li&gt;「説明せよ」と問われたら、&lt;strong&gt;傍線やキーワード ＝（イコール） 本文中の説明&lt;/strong&gt;を探す。&lt;/li&gt;
&lt;li&gt;比喩やたとえは、&lt;strong&gt;教える側・学ぶ側などの一般的な言い方に言い換える。&lt;/strong&gt;&lt;/li&gt;
&lt;li&gt;字数が足りないときは、本文の&lt;strong&gt;具体例や目的を一つだけ加えて字数調整&lt;/strong&gt;をする。&lt;/li&gt;
&lt;li&gt;感情が絡んだ文は、&lt;strong&gt;前半・後半にブロック分けし、それぞれの意味を言い換える。&lt;/strong&gt;&lt;/li&gt;
&lt;li&gt;選択肢は、&lt;strong&gt;本文の内容と「意味が一致しているか」&lt;/strong&gt;という観点で見極める。&lt;/li&gt;
&lt;/ul&gt;
&lt;p&gt;こうした読み方・考え方を意識して過去問演習やテキストに取り組めば、&lt;strong&gt;記述問題・選択問題の両方で安定した得点力&lt;/strong&gt;を身につけることができます。豊島岡女子を目指す方も、その他の難関校を志望する方も、ぜひ今回のポイントを自分の解き方に取り入れてみてください。&lt;/p&gt;
&lt;h2&gt;講座案内：小５夏期体験講座&lt;/h2&gt;
&lt;p&gt;「どうやったら国語の成績が伸びるのか分からない」生徒さんから「2021年春の最難関校への受験に向けて、より高度な問題に早めに取り組んでおきたい」生徒さんまで、多くの小学生のチャレンジをお待ちしています！&lt;/p&gt;
&lt;p&gt;&lt;a href="https://dokkai-labo.tokyo/summer/"&gt;小５夏期体験講座&lt;/a&gt;&lt;/p&gt;
&lt;p&gt;&lt;!-- [ /.socialSet ] --&gt;&lt;/p&gt;
&lt;div class="alert alert-primary p-3 mt-4" role="alert"&gt;
&lt;p class="mb-2"&gt;&lt;strong&gt;豊島岡の高度な記述を「自己流」で済ませれば、合格に必要な力に近づかないこともあります。&lt;/strong&gt;&lt;/p&gt;
&lt;p class="mb-1"&gt;設問の意図を外した解答で減点を繰り返す癖が固定化されるのは良くないことだとも言えます。&lt;/p&gt;
&lt;p class="mb-3"&gt;記述の精度が上げるためには、「採点基準を確たるものにする」ことが必要な場面もあります。&lt;/p&gt;
&lt;div class="d-grid gap-2"&gt;
    &lt;a class="btn btn-primary btn-lg" href="https://dokkai-labo.tokyo/reading-lesson/"&gt;合格力を叩き込む個別指導の受講はこちら&lt;/a&gt;&lt;br /&gt;
    &lt;a class="btn btn-outline-primary btn-lg" href="https://dokkai-labo.tokyo/policy/"&gt;読解ラボの指導方針を詳しく知る&lt;/a&gt;
  &lt;/div&gt;
&lt;hr class="my-3"&gt;
&lt;div class="d-flex flex-column gap-1"&gt;
    &lt;a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
  &lt;/div&gt;
&lt;/div&gt;
&lt;section class="veu_cta" id="veu_cta-20523"&gt;
&lt;h1 class="cta_title"&gt;講座案内：【オンライン】完全１対１個別指導【中学受験】&lt;/h1&gt;
&lt;div class="cta_body"&gt;
&lt;div class="cta_body_image cta_body_image_right"&gt;&lt;a href="https://dokkai-labo.tokyo/kobetsuonline01/" target="_blank"&gt;&lt;/a&gt;&lt;/div&gt;
&lt;div class="cta_body_txt image_exist"&gt;当塾で開講中の中学受験対策１対１個別指導講座をオンラインで受講可能です。教室で受ける授業さながらの授業を、個別指導オンラインでも再現しております。&lt;/div&gt;
&lt;div class="cta_body_link"&gt;&lt;a href="https://dokkai-labo.tokyo/kobetsuonline01/" class="btn btn-primary btn-block btn-lg" target="_blank"&gt;【オンライン】完全１対１個別指導【中学受験】&lt;/a&gt;&lt;/div&gt;
&lt;/div&gt;
&lt;p&gt;&lt;!-- [ /.vkExUnit_cta_body ] --&gt;&lt;/section&gt;
&lt;section class="veu_cta" id="veu_cta-20322"&gt;&lt;h1 class="cta_title"&gt;サービス案内：読解ラボ東京の「過去問解説」&lt;/h1&gt;&lt;div class="cta_body"&gt;&lt;div class="cta_body_image cta_body_image_right"&gt;&lt;a href="https://dokkai-labo.tokyo/?s=【過去問】&amp;#038;order=asc" target="_blank"&gt;&lt;/a&gt;&lt;/div&gt;&lt;div class="cta_body_txt image_exist"&gt;受験準備の最終段階で困りがちなのが過去問の扱いです。
&lt;br /&gt;全問について解説と採点基準を明示し、そのプロセスを体感してもらいます。&lt;/div&gt;&lt;div class="cta_body_link"&gt;&lt;a href="https://dokkai-labo.tokyo/?s=【過去問】&amp;#038;order=asc" class="btn btn-primary btn-block btn-lg" target="_blank"&gt;読解ラボ東京の過去問解説動画&lt;/a&gt;&lt;/div&gt;&lt;/div&gt;&lt;!--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</si>
  <si>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https://dokkai-labo.tokyo/info/20200713/
【検出された不自然ワード】
- 型
【本文】
------
&lt;p&gt;夏休みは、受験生にとってはまさに天王山、受験を１年以上先に控えておられるお子様にとっては、日頃忙しくて取り組むことの出来ない課題に取り組む絶好の機会です。&lt;/p&gt;
&lt;p&gt;さて、夏休みを目前に控え、弊塾では夏期講習会を実施させて頂く運びとなりました。&lt;br /&gt;
現在当塾に通塾されている塾生の皆さんは勿論のこと、&lt;br /&gt;
普段は他塾に通われている生徒さんにも門戸を開放致します！&lt;/p&gt;
&lt;p&gt;この絶好の機会に国語のフォローアップ・更なる実力アップを&lt;br /&gt;
狙っている生徒さんの参加をお待ちしております。&lt;/p&gt;
&lt;p&gt;なお、開講講座は&lt;br /&gt;
・「完全１対１個別指導」(教室型個別指導)&lt;br /&gt;
・「完全１対１個別指導」(オンライン個別指導)&lt;br /&gt;
・長島式読解講座「Basis」(教室型個別指導)&lt;br /&gt;
・長島式読解講座「Basisオンライン」(オンライン個別指導)&lt;br /&gt;
となります。&lt;/p&gt;
&lt;p&gt;詳細については、下記をご覧下さいませ。&lt;/p&gt;
&lt;p&gt;■対象：中学受験を目指している、新小３～６年生&lt;/p&gt;
&lt;p&gt;■内容：志望校対策、進学塾のクラスアップ対策等、ご要望に応じて独自にカリキュラムを作成します。具体例についてはコチラをご確認下さいませ。&lt;/p&gt;
&lt;p&gt;■日程：8/1(土)～8/31(月)　7:00～22:55&lt;/p&gt;
&lt;p&gt;※最新情報は&lt;a href="https://dokkai-labo.tokyo/timetable_season/" target="_blank" rel="noopener noreferrer"&gt;夏期講習時間割&lt;/a&gt;をご確認下さいませ。&lt;/p&gt;
&lt;p&gt;■費用：&lt;br /&gt;
●「完全１対１個別指導」(教室型，オンライン型)&lt;br /&gt;
１コマ(110分)・16,500円＋消費税のみ(入塾金は頂戴致しません)&lt;br /&gt;
●「Basis」(教室型，オンライン型)&lt;br /&gt;
１コマ(80分)・7200,円＋消費税のみ(入塾金は頂戴致しません)&lt;/p&gt;
&lt;p&gt;なお、一定数以上のコマを受講頂く場合は、下記の割引を適用させて頂きます。&lt;/p&gt;
&lt;p&gt;●「完全１対１個別指導」(教室型，オンライン個別指導)&lt;br /&gt;
６コマPACK： 96,500円( 3％割引)＋消費税&lt;br /&gt;
12コマPACK： 182,000円( 8％割引)＋消費税&lt;br /&gt;
18コマPACK： 257,000円(12％割引)＋消費税&lt;/p&gt;
&lt;p&gt;※詳細につきましてはご確認頂ければ幸いです。&lt;/p&gt;
&lt;p&gt;なお、夏期講習会については、必要なコマ数分の費用を指導開始日までにお支払頂くことをお願いしております。&lt;/p&gt;
&lt;p&gt;また、受講されるかどうかは別として、日頃の学習についてのお悩みなど国語学習についてのご相談もお待ちしております。こちらの&lt;a href="https://dokkai-labo.tokyo/contact/" target="_blank" rel="noopener noreferrer"&gt;お問い合わせフォーム&lt;/a&gt;よりご連絡ください。&lt;/p&gt;
&lt;p&gt;多くの皆さんのチャレンジ、お待ちしております！&lt;/p&gt;
&lt;section class="veu_cta" id="veu_cta-20527"&gt;&lt;h1 class="cta_title"&gt;講座案内：【オンライン】長島式読解講座「Basis」【中学受験】&lt;/h1&gt;&lt;div class="cta_body"&gt;&lt;div class="cta_body_txt image_no"&gt;自由なスケジュールで受講可能。理論に裏打ちされた読解法を短期間で習得できます。オンライン授業にそのまま適用することで教室で受ける授業さながらの授業を、Basisオンラインでも再現しております。&lt;/div&gt;&lt;div class="cta_body_link"&gt;&lt;a href="http://dokkai-labo.tokyo/basisonline/" class="btn btn-primary btn-block btn-lg" target="_blank"&gt;【オンライン】長島式読解講座「Basis」【中学受験】&lt;/a&gt;&lt;/div&gt;&lt;/div&gt;&lt;!--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20200713%2F&amp;amp;t=2020%E5%B9%B4%E5%BA%A6%E5%A4%8F%E6%9C%9F%E8%AC%9B%E7%BF%92%E4%BC%9A%E9%96%8B%E5%82%AC%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20200713%2F&amp;amp;text=2020%E5%B9%B4%E5%BA%A6%E5%A4%8F%E6%9C%9F%E8%AC%9B%E7%BF%92%E4%BC%9A%E9%96%8B%E5%82%AC%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2020%E5%B9%B4%E5%BA%A6%E5%A4%8F%E6%9C%9F%E8%AC%9B%E7%BF%92%E4%BC%9A%E9%96%8B%E5%82%AC%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20200713%2F" target="_blank" &gt;&lt;span class="vk_icon_w_r_sns_bluesky icon_sns"&gt;&lt;/span&gt;&lt;span class="sns_txt"&gt;Bluesky&lt;/span&gt;&lt;/a&gt;&lt;/li&gt;&lt;li class="sb_copy sb_icon"&gt;&lt;button class="copy-button sb_icon_inner"data-clipboard-text="2020年度夏期講習会開催のお知らせ | 受験国語専門 読解ラボ東京 | 中学受験・大学受験対応の個別指導国語専門塾（オンライン・教室対応） https://dokkai-labo.tokyo/info/20200713/"&gt;&lt;span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</si>
  <si>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https://dokkai-labo.tokyo/info/20210707/
【検出された不自然ワード】
- 型
【本文】
------
&lt;p&gt;夏休みは、受験生にとってはまさに天王山、受験を１年以上先に控えておられるお子様にとっては、日頃忙しくて取り組むことの出来ない課題に取り組む絶好の機会です。&lt;/p&gt;
&lt;p&gt;さて、夏休みを目前に控え、弊塾では夏期講習会を実施させて頂く運びとなりました。&lt;br /&gt;
現在当塾に通塾されている塾生の皆さんは勿論のこと、&lt;br /&gt;
普段は他塾に通われている生徒さんにも門戸を開放致します！&lt;/p&gt;
&lt;p&gt;この絶好の機会に国語のフォローアップ・更なる実力アップを&lt;br /&gt;
狙っている生徒さんの参加をお待ちしております。&lt;/p&gt;
&lt;p&gt;なお、開講講座は&lt;br /&gt;
・「完全１対１個別指導」(教室型個別指導)&lt;br /&gt;
・「完全１対１個別指導」(オンライン個別指導)&lt;br /&gt;
・長島式読解講座「Basis」(教室型個別指導)&lt;br /&gt;
・長島式読解講座「Basisオンライン」(オンライン個別指導)&lt;br /&gt;
となります。&lt;/p&gt;
&lt;p&gt;詳細については、下記をご覧下さいませ。&lt;/p&gt;
&lt;p&gt;■対象：中学受験を目指している、新小３～６年生&lt;/p&gt;
&lt;p&gt;■内容：志望校対策、進学塾のクラスアップ対策等、ご要望に応じて独自にカリキュラムを作成します。具体例についてはコチラをご確認下さいませ。&lt;/p&gt;
&lt;p&gt;■日程：7/20(火)～8/31(火)　7:00～22:55&lt;/p&gt;
&lt;p&gt;※最新情報は&lt;a href="https://dokkai-labo.tokyo/timetable_season/" target="_blank" rel="noopener noreferrer"&gt;夏期講習時間割&lt;/a&gt;をご確認下さいませ。&lt;/p&gt;
&lt;p&gt;■費用：&lt;br /&gt;
●「完全１対１個別指導」(教室型，オンライン型)&lt;br /&gt;
１コマ(110分)・16,500円＋消費税のみ(入塾金は頂戴致しません)&lt;br /&gt;
●「Basis」(教室型，オンライン型)&lt;br /&gt;
１コマ(80分)・7200,円＋消費税のみ(入塾金は頂戴致しません)&lt;/p&gt;
&lt;p&gt;なお、一定数以上のコマを受講頂く場合は、下記の割引を適用させて頂きます。&lt;/p&gt;
&lt;p&gt;●「完全１対１個別指導」(教室型，オンライン個別指導)&lt;br /&gt;
６コマPACK： 96,500円( 3％割引)＋消費税&lt;br /&gt;
12コマPACK： 182,000円( 8％割引)＋消費税&lt;br /&gt;
18コマPACK： 257,000円(12％割引)＋消費税&lt;/p&gt;
&lt;p&gt;※詳細につきましてはご確認頂ければ幸いです。&lt;/p&gt;
&lt;p&gt;なお、夏期講習会については、必要なコマ数分の費用を指導開始日までにお支払頂くことをお願いしております。&lt;/p&gt;
&lt;p&gt;また、受講されるかどうかは別として、日頃の学習についてのお悩みなど国語学習についてのご相談もお待ちしております。こちらの&lt;a href="https://dokkai-labo.tokyo/contact/" target="_blank" rel="noopener noreferrer"&gt;お問い合わせフォーム&lt;/a&gt;よりご連絡ください。&lt;/p&gt;
&lt;p&gt;多くの皆さんのチャレンジ、お待ちしております！&lt;/p&gt;
&lt;section class="veu_cta" id="veu_cta-20326"&gt;&lt;h1 class="cta_title"&gt;講座案内：長島式読解講座「Basis」【中学受験】&lt;/h1&gt;&lt;div class="cta_body"&gt;&lt;div class="cta_body_txt image_no"&gt;自由なスケジュールで受講可能。理論に裏打ちされた読解法を短期間で習得できます。
&lt;br /&gt;&lt;/div&gt;&lt;div class="cta_body_link"&gt;&lt;a href="http://dokkai-labo.tokyo/basis/" class="btn btn-primary btn-block btn-lg" target="_blank"&gt;長島式読解講座「Basis」【中学受験】&lt;/a&gt;&lt;/div&gt;&lt;/div&gt;&lt;!--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20210707%2F&amp;amp;t=2021%E5%B9%B4%E5%BA%A6%E5%A4%8F%E6%9C%9F%E8%AC%9B%E7%BF%92%E9%96%8B%E5%82%AC%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20210707%2F&amp;amp;text=2021%E5%B9%B4%E5%BA%A6%E5%A4%8F%E6%9C%9F%E8%AC%9B%E7%BF%92%E9%96%8B%E5%82%AC%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2021%E5%B9%B4%E5%BA%A6%E5%A4%8F%E6%9C%9F%E8%AC%9B%E7%BF%92%E9%96%8B%E5%82%AC%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20210707%2F" target="_blank" &gt;&lt;span class="vk_icon_w_r_sns_bluesky icon_sns"&gt;&lt;/span&gt;&lt;span class="sns_txt"&gt;Bluesky&lt;/span&gt;&lt;/a&gt;&lt;/li&gt;&lt;li class="sb_copy sb_icon"&gt;&lt;button class="copy-button sb_icon_inner"data-clipboard-text="2021年度夏期講習開催のお知らせ | 受験国語専門 読解ラボ東京 | 中学受験・大学受験対応の個別指導国語専門塾（オンライン・教室対応） https://dokkai-labo.tokyo/info/20210707/"&gt;&lt;span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</si>
  <si>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https://eng-support.com/column/book2-lesson1-scene3/
【検出された不自然ワード】
- 型
- 固定
- 手順
【本文】
------
&lt;p&gt;&lt;iframe title="YouTube video player" src="https://www.youtube.com/embed/Wkh5IdOZykc" width="560" height="315" frameborder="0" allowfullscreen="allowfullscreen"&gt;&lt;/iframe&gt;&lt;/p&gt;
&lt;p&gt;今回は、Book2 Lesson1シーン3という事で、新しい助動詞が登場しました。助動詞&lt;span style="color: red;"&gt;&amp;#8220;will&amp;#8221;&lt;/span&gt;と&lt;span style="color: red;"&gt;&amp;#8220;wan’t&amp;#8221;&lt;/span&gt;について学びましょう。&lt;/p&gt;
&lt;h3 style="color: black;"&gt;文型の理解を深めるポイント&lt;/h3&gt;
&lt;p&gt;文型の理解に苦労した経験があるかもしれませんが、大切なのは文型を学んだ後も積極的に使い続けることです。例えば、&amp;#8221;buy&amp;#8221;のように名詞が続く場合、その名詞が「人にものを」という関係なのか、主語と述語の関係なのかを考えてみましょう。これを繰り返すことで、文型をしっかりと記憶しましょう。&lt;/p&gt;
&lt;h3 style="color: black;"&gt;&amp;#8220;be going to&amp;#8221;と&amp;#8221;will&amp;#8221;の違い&lt;/h3&gt;
&lt;p&gt;次に&amp;#8221;be going to&amp;#8221;と&amp;#8221;will&amp;#8221;の違いについて考えてみましょう。ここでの例文は次の通りです。&lt;br /&gt;
&lt;span style="color: blue;"&gt;&amp;#8220;I am going to buy Grandma a birthday present.&amp;#8221;&lt;/span&gt;&lt;br /&gt;
この文は未来の出来事を表しています。&amp;#8221;am&amp;#8221;は現在形で、「今」買うつもりであることを示します。一方で、同じ意味を&amp;#8221;will&amp;#8221;を使って表すこともできます。&lt;br /&gt;
&lt;span style="color: blue;"&gt;&amp;#8220;I’ll buy her some flowers.&amp;#8221;&lt;/span&gt;&lt;br /&gt;
こちらの文でも同じく、未来の出来事を表しています。&amp;#8221;will&amp;#8221;は助動詞として、動詞を未来の出来事にする役割を果たしています。助動詞の後ろには動詞の原形が来ることに注意しましょう。&lt;br /&gt;
&lt;!-- ▼追記ここから：will / be going to の使い分けを“手順＋例＋練習”で固定 --&gt;&lt;/p&gt;
&lt;h3 style="color: black;"&gt;will と be going to の見分け方（判定の手順）&lt;/h3&gt;
&lt;div style="border: 2px solid #1e90ff; background-color: #f2f7ff; padding: 12px; margin: 12px 0;"&gt;
&lt;p style="margin: 0 0 8px 0;"&gt;&lt;strong&gt;迷ったら、この順番で判定します。&lt;/strong&gt;&lt;/p&gt;
&lt;ol style="margin: 0 0 0 18px;"&gt;
&lt;li&gt;&lt;strong&gt;その場で決めたか：&lt;/strong&gt;今この瞬間に決めた → &lt;strong&gt;will&lt;/strong&gt;&lt;/li&gt;
&lt;li&gt;&lt;strong&gt;前から決まっていたか：&lt;/strong&gt;予定・意図が先にある → &lt;strong&gt;be going to&lt;/strong&gt;&lt;/li&gt;
&lt;li&gt;&lt;strong&gt;根拠（兆し）が見えるか：&lt;/strong&gt;今見えている状況からの予測 → &lt;strong&gt;be going to&lt;/strong&gt;&lt;/li&gt;
&lt;li&gt;&lt;strong&gt;ただの予測・主観か：&lt;/strong&gt;根拠というより予想・意見 → &lt;strong&gt;will&lt;/strong&gt;&lt;/li&gt;
&lt;/ol&gt;
&lt;/div&gt;
&lt;h3 style="color: black;"&gt;例文で比較（同じ「未来」でも意味が変わる）&lt;/h3&gt;
&lt;div style="border: 1px solid #ddd; padding: 10px; margin: 10px 0;"&gt;
&lt;p style="margin: 0 0 6px 0;"&gt;&lt;strong&gt;（A）前から決めていた予定&lt;/strong&gt;&lt;/p&gt;
&lt;p style="margin: 0 0 10px 0;"&gt;&lt;span style="color: blue;"&gt;I am going to study English after dinner.&lt;/span&gt;&lt;br /&gt;
夕食のあと英語を勉強するつもり（予定・意図が先にある）&lt;/p&gt;
&lt;p style="margin: 0 0 6px 0;"&gt;&lt;strong&gt;（B）その場で決めた&lt;/strong&gt;&lt;/p&gt;
&lt;p style="margin: 0 0 10px 0;"&gt;&lt;span style="color: blue;"&gt;I will study English after dinner.&lt;/span&gt;&lt;br /&gt;
（今決めた）夕食のあと勉強するよ（その場の意思決定）&lt;/p&gt;
&lt;p style="margin: 0 0 6px 0;"&gt;&lt;strong&gt;（C）今見えている根拠からの予測&lt;/strong&gt;&lt;/p&gt;
&lt;p style="margin: 0;"&gt;&lt;span style="color: blue;"&gt;Look at those clouds. It is going to rain.&lt;/span&gt;&lt;br /&gt;
あの雲を見て。雨が降りそう（根拠が見える予測）&lt;/p&gt;
&lt;/div&gt;
&lt;h3 style="color: black;"&gt;よくあるミス（定期テストで減点されやすい）&lt;/h3&gt;
&lt;ul&gt;
&lt;li&gt;&lt;strong&gt;助動詞の後ろを to にしてしまう：&lt;/strong&gt;× &lt;span style="color: red;"&gt;will to buy&lt;/span&gt; → ○ &lt;strong&gt;will buy&lt;/strong&gt;&lt;/li&gt;
&lt;li&gt;&lt;strong&gt;won’t の形を崩す：&lt;/strong&gt;○ &lt;strong&gt;won’t = will not&lt;/strong&gt;（助動詞なので後ろは原形）&lt;/li&gt;
&lt;li&gt;&lt;strong&gt;be going to を「未来＝全部同じ」にして選ぶ：&lt;/strong&gt;「予定」か「その場で決めた」かを先に判定&lt;/li&gt;
&lt;/ul&gt;
&lt;h3 style="color: black;"&gt;ミニ練習（5問）&lt;/h3&gt;
&lt;p&gt;（　）に &lt;strong&gt;will&lt;/strong&gt; / &lt;strong&gt;be going to&lt;/strong&gt; のどちらかを入れてみましょう。&lt;/p&gt;
&lt;ol&gt;
&lt;li&gt;I think she (　) win the game.（意見・予想）&lt;/li&gt;
&lt;li&gt;It’s 8:55. I (　) leave now.（今その場で決めた）&lt;/li&gt;
&lt;li&gt;We (　) visit Kyoto next week.（前からの予定）&lt;/li&gt;
&lt;li&gt;Look! The glass is falling. It (　) break.（今の兆し）&lt;/li&gt;
&lt;li&gt;Don’t worry. I (　) help you.（その場の申し出）&lt;/li&gt;
&lt;/ol&gt;
&lt;details style="border: 1px solid #ccc; padding: 8px; margin: 10px 0;"&gt;
&lt;summary style="cursor: pointer;"&gt;&lt;strong&gt;解答・簡単な理由（クリックで表示）&lt;/strong&gt;&lt;/summary&gt;
&lt;div style="margin-top: 8px;"&gt;
&lt;ol&gt;
&lt;li&gt;&lt;strong&gt;will&lt;/strong&gt;（根拠というより意見・予想）&lt;/li&gt;
&lt;li&gt;&lt;strong&gt;will&lt;/strong&gt;（今決めた）&lt;/li&gt;
&lt;li&gt;&lt;strong&gt;be going to&lt;/strong&gt;（前から決まっている予定）&lt;/li&gt;
&lt;li&gt;&lt;strong&gt;be going to&lt;/strong&gt;（今見えている兆し）&lt;/li&gt;
&lt;li&gt;&lt;strong&gt;will&lt;/strong&gt;（その場の申し出）&lt;/li&gt;
&lt;/ol&gt;
&lt;/div&gt;
&lt;/details&gt;
&lt;p&gt;&lt;!-- ▲追記ここまで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 style="color: black;"&gt;不定詞と助動詞&lt;/h3&gt;
&lt;p&gt;助動詞&amp;#8221;will&amp;#8221;や&amp;#8221;can&amp;#8221;の後ろには、動詞の原形が必要です。一方で、不定詞は「to 動詞原形」という形を取ります。この違いに注意しながら、正しい形を使いましょう。&lt;/p&gt;
&lt;p&gt;&amp;nbsp;&lt;/p&gt;
&lt;p&gt;&lt;iframe loading="lazy" title="YouTube video player" src="https://www.youtube.com/embed/kLmNfbHZTbk" width="560" height="315" frameborder="0" allowfullscreen="allowfullscreen"&gt;&lt;/iframe&gt;&lt;/p&gt;
&lt;p&gt;ちょっと上級編とまではいかないですが、基本よりちょっと一歩いく事になるのかなと思います。でも内容的には実はこっちの方が基本だと私は思っています。&lt;/p&gt;
&lt;h3&gt;&lt;span style="color: blue;"&gt;日本での&amp;#8221;be going to&amp;#8221;&lt;/span&gt;と&lt;span style="color: blue;"&gt;&amp;#8220;will&amp;#8221;&lt;/span&gt;&lt;/h3&gt;
&lt;p&gt;なので言いたくなりますが、日本では中学で&lt;span style="color: red;"&gt;「be going to = will」&lt;/span&gt;と覚えることがあります。しかし、実際には&lt;span style="color: blue;"&gt;&amp;#8220;be going to&amp;#8221;&lt;/span&gt;と&lt;span style="color: blue;"&gt;&amp;#8220;will&amp;#8221;&lt;/span&gt;は意味が違います。その違いは大学入試にも影響を及ぼします。&lt;/p&gt;
&lt;h3&gt;&lt;span style="color: blue;"&gt;&amp;#8220;be going to&amp;#8221;&lt;/span&gt;の意味と使い方&lt;/h3&gt;
&lt;p&gt;&lt;span style="color: blue;"&gt;&amp;#8220;be going to&amp;#8221;&lt;/span&gt;は未来の出来事を表します。例えば、&lt;span style="color: green;"&gt;&amp;#8220;I am going to school.&amp;#8221;&lt;/span&gt;は「私は学校に行く途中です。」となります。つまり、出発している状態や開始している状態を表します。&lt;span style="color: blue;"&gt;&amp;#8220;be going to&amp;#8221;&lt;/span&gt;はすでに始まっている行動を示します。&lt;/p&gt;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&lt;h3&gt;&lt;span style="color: blue;"&gt;&amp;#8220;will&amp;#8221;&lt;/span&gt;の意味と使い方&lt;/h3&gt;
&lt;p&gt;一方で&lt;span style="color: blue;"&gt;&amp;#8220;will&amp;#8221;&lt;/span&gt;は、未来の意思決定や計画に関連します。例えば、「彼女に花を買うつもりだ。」という場合、&lt;span style="color: blue;"&gt;&amp;#8220;will&amp;#8221;&lt;/span&gt;は今その場での意思決定を示します。つまり、「その場で思った」という意味です。&lt;/p&gt;
&lt;h3&gt;覚え方のポイント&lt;/h3&gt;
&lt;p&gt;&lt;span style="color: blue;"&gt;&amp;#8220;be going to&amp;#8221;&lt;/span&gt;と&lt;span style="color: blue;"&gt;&amp;#8220;will&amp;#8221;&lt;/span&gt;の違いを覚えるポイントは、&lt;span style="color: blue;"&gt;&amp;#8220;be going to&amp;#8221;&lt;/span&gt;が前からすでにそのつもりである状態を示すのに対して、&lt;span style="color: blue;"&gt;&amp;#8220;will&amp;#8221;&lt;/span&gt;はその場での意思決定を示すということです。例文を使って具体的に覚えてみましょう。&lt;/p&gt;
&lt;h3&gt;現在進行形の関連性&lt;/h3&gt;
&lt;p&gt;この違いを理解するためには、現在進行形の概念も重要です。例えば、&lt;span style="color: green;"&gt;&amp;#8220;I am going to school.&amp;#8221;&lt;/span&gt;という文は「私は今学校に行く途中です。」という意味ですが、すでに出発していることを示します。したがって、&lt;span style="color: blue;"&gt;&amp;#8220;be going to&amp;#8221;&lt;/span&gt;もすでに始まっている状態を表すという共通点があります。&lt;/p&gt;
&lt;p&gt;これでセクション1から6を終わります。&lt;span style="color: blue;"&gt;&amp;#8220;be going to&amp;#8221;&lt;/span&gt;と&lt;span style="color: blue;"&gt;&amp;#8220;will&amp;#8221;&lt;/span&gt;の違いをしっかりと理解し、適切に使い分けることが英語学習の重要な一歩です。&lt;/p&gt;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&lt;p&gt;&amp;nbsp;&lt;/p&gt;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</si>
  <si>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https://juku-escot.com/column/genbun_benkyouhou/
【検出された不自然ワード】
- 崩れ
- 型
- 迷い
- 固定
- 手順
【本文】
------
&lt;p&gt;現代文の勉強をしようと思っても、何から始めれば良いのか分からないという方は多いのではないでしょうか。特に中高一貫校は授業のスピードもはやく定期テストも広範囲から出題されるため、どこから手を付けたらよいのか分からないという状況に陥りがちです。また、他の教科との勉強の兼ね合いもあるため、現代文は後に回されがちなのではないでしょうか。定期テストの勉強はできるだけ効率的に進めていく必要があります。勉強計画の立て方については、『&lt;strong&gt;&lt;a href="https://juku-escot.com/column/keikaku_tatekata/" target="_blank" rel="noopener"&gt;中高一貫校に通う生徒のための勉強計画の立て方&lt;/a&gt;&lt;/strong&gt;』を参考に学習を進めていきましょう。&lt;/p&gt;
&lt;p&gt;&lt;!-- 追記①：導入直後に「手順」を追加（何から始めるかの迷いを解消） --&gt;&lt;/p&gt;
&lt;h3&gt;定期テスト2週間前からの進め方（忙しい中高一貫校向け）&lt;/h3&gt;
&lt;p&gt;定期テストの現代文は、短期間で「読む→分かる→書ける」を仕上げる必要があります。目安として、次の順で回すとムダが出にくくなります。&lt;/p&gt;
&lt;div class="rounded" style="background-color: whitesmoke; padding: 10px;"&gt;
&lt;strong&gt;【14〜8日前】本文の理解と音読を固める&lt;/strong&gt;&lt;br /&gt;
・教科書本文を毎日音読（つまる箇所＝理解が浅い箇所）&lt;br /&gt;
・知らない語句をその場で整理（本文の理解を優先）&lt;br /&gt;
・段落ごとに一行要約（ノートに残す）&lt;/p&gt;
&lt;p&gt;&lt;strong&gt;【7〜3日前】点になりやすい観点を問題化して潰す&lt;/strong&gt;&lt;br /&gt;
・漢字（読み/書き）を満点狙いで反復&lt;br /&gt;
・接続詞/指示語を根拠つきで説明できる状態にする&lt;br /&gt;
・授業ノートの要点（先生が強調した箇所）を暗記カード化&lt;/p&gt;
&lt;p&gt;&lt;strong&gt;【2日前〜前日】再現テスト（時間を切って確認）&lt;/strong&gt;&lt;br /&gt;
・教科書本文を見ずに、流れ・要点・人物関係（心情変化）を説明する&lt;br /&gt;
・接続詞/指示語/要約のミスだけを最後に集中修正
&lt;/div&gt;
&lt;p&gt;&lt;strong&gt;ポイント：&lt;/strong&gt;全部を完璧にではなく、点になりやすい項目（漢字・語句・接続詞・指示語）→本文の要点説明の順で仕上げると、短期間でも点数が安定します。&lt;/p&gt;
&lt;h4&gt;音読する&lt;/h4&gt;
&lt;p&gt;教科書の文章を音読しましょう。&lt;span style="color: #0000ff;"&gt;定期テストは学習した範囲から出題されます。本文を暗記してしまうくらい音読するようにしましょう&lt;/span&gt;。すらすら読めなかったり言葉につまってしまうところは、&lt;span style="color: #008000;"&gt;文章の意味がきちんと理解できていない可能性&lt;/span&gt;があります。全体の流れを理解しながら、分からない言葉があればこの段階で覚えていくようにして、文章を頭の中に入れてしまいましょう。&lt;strong&gt;音読をしながら情景が思い浮かぶように&lt;/strong&gt;読んでいくとより記憶に残りやすくなります。&lt;/p&gt;
&lt;h4&gt;漢字を覚える&lt;/h4&gt;
&lt;p&gt;文章中の漢字は完璧に書けるようにしましょう。また、難しい言葉や意味の分からない言葉が音読のときに見つかれば、調べて覚えておきます。漢字で点数を落としてしまうのはもったいないので、確実に漢字の&lt;strong&gt;読み・書き&lt;/strong&gt;ができるようにしましょう。漢字は日々語彙力を増やしていくことに合わせて、定期テスト対策は別に勉強をして、常に新しい漢字を覚えていくということを習慣づけていきましょう。&lt;strong&gt;漢字は習慣付けが何よりも大切&lt;/strong&gt;です。常日頃から覚えておくとテスト前も焦らずにすむので、テスト前は覚えているかのチェック程度で済むようにしておくとよいでしょう。&lt;/p&gt;
&lt;h4&gt;接続詞&lt;/h4&gt;
&lt;p&gt;&lt;strong&gt;接続詞が穴埋めや選択肢になっていて出題されるパターンも多く出題されます&lt;/strong&gt;。前後の文章が逆のことを言っていれば『しかし』など、前後で同じような内容を言っていたら『つまり』など、前の文章の理由を述べていたら『なぜなら』など、文章の意味と流れがきちんと理解できていれば答えることができるので、流れをしっかり意識して文章を読みましょう。&lt;/p&gt;
&lt;p&gt;&lt;!-- 追記②：接続詞の直後に「ミニ練習」を追加（検索面：接続詞/穴埋め/選択肢） --&gt;&lt;/p&gt;
&lt;h5&gt;接続詞ミニ練習（穴埋め・選択肢対策）&lt;/h5&gt;
&lt;p&gt;次の（　）に最も自然に入る接続詞を考え、前後がどうつながるかを一言で説明してみましょう。&lt;/p&gt;
&lt;ol&gt;
&lt;li&gt;雨が降っていた。（　）予定通り試合は行われた。&lt;/li&gt;
&lt;li&gt;彼は約束の時間に来なかった。（　）連絡もなかった。&lt;/li&gt;
&lt;li&gt;この方法は手間がかかる。（　）確実に成果が出る。&lt;/li&gt;
&lt;/ol&gt;
&lt;div class="rounded" style="background-color: whitesmoke; padding: 10px;"&gt;
&lt;strong&gt;コツ：&lt;/strong&gt;接続詞は意味で覚えるより、前後関係（追加/対比/理由/結論）で処理すると外しにくくなります。
&lt;/div&gt;
&lt;h4&gt;指示語&lt;/h4&gt;
&lt;p&gt;&lt;strong&gt;指示語は入試でも出題されるケースが多い&lt;/strong&gt;です。そのため定期テストの勉強中も意識しながら取り組んでみましょう。指示語の内容が分からなければ文章の内容理解が曖昧になってしまうことがあります。&lt;u&gt;文章中に指示語を見つけたら、その指示語が指し示す内容を探しましょう。&lt;/u&gt;指示語はだいたい文章の前に書かれているパターンが多いので、まずは指示語の前を見てみましょう。もちろん、指示語の後ろに指示語の内容が書かれている場合もありますし、複雑な文章だとどれが指示語かわかりにくいものもあるので、&lt;span style="color: #ff0000;"&gt;音読の段階で順を追って文章の意味を理解しながら読み進めていくことが大切&lt;/span&gt;です。&lt;/p&gt;
&lt;p&gt;&lt;!-- 追記③：指示語の直後に「ミニ練習」を追加（検索面：指示語/それ/この） --&gt;&lt;/p&gt;
&lt;h5&gt;指示語ミニ練習（それ・このを言い換える）&lt;/h5&gt;
&lt;p&gt;次の文の「それ」「この」の中身を、本文の言葉を使って一行で言い換えてみましょう。&lt;/p&gt;
&lt;ol&gt;
&lt;li&gt;新しい制度が導入された。それによって現場の負担が増えた。&lt;br /&gt;
  &lt;strong&gt;それ＝&lt;/strong&gt;（　　　　　　　　　　　　　　　　　　　）&lt;/li&gt;
&lt;li&gt;彼は失敗の原因を分析し、次の行動を決めた。この姿勢が成長につながる。&lt;br /&gt;
  &lt;strong&gt;この姿勢＝&lt;/strong&gt;（　　　　　　　　　　　　　　　　　　　）&lt;/li&gt;
&lt;/ol&gt;
&lt;div class="rounded" style="background-color: whitesmoke; padding: 10px;"&gt;
&lt;strong&gt;コツ：&lt;/strong&gt;指示語は何となくで飛ばすと内容理解が崩れます。必ず本文語で置き換える練習を入れてください。
&lt;/div&gt;
&lt;h4&gt;要約する&lt;/h4&gt;
&lt;p&gt;文章を要約してみましょう。&lt;strong&gt;相関図を書いて登場人物、感情の流れや出来事などを図式化&lt;/strong&gt;して書いてみましょう。そしてその図を見ながら文章について説明できるようになれば、内容がしっかり把握できているということになります。文章の流れを理解して要点をまとめることで頭を整理することができます。定期テストは学習した範囲から出題されるため、すべて覚えてしまうくらい文章を頭に入れておくとよいでしょう。&lt;/p&gt;
&lt;p&gt;&lt;!-- 追記④：要約の直後に「型」を追加（検索面：要約/字数/やり方） --&gt;&lt;/p&gt;
&lt;h5&gt;要約の型（30〜60字でまとめるときの手順）&lt;/h5&gt;
&lt;p&gt;要約は「うまい文章」よりも、要点が抜けないことが最優先です。次の3点セットで作ると形になりやすくなります。&lt;/p&gt;
&lt;ul&gt;
&lt;li&gt;&lt;strong&gt;主題：&lt;/strong&gt;筆者（または文章）が一番言いたいこと&lt;/li&gt;
&lt;li&gt;&lt;strong&gt;理由：&lt;/strong&gt;なぜそう言えるのか（根拠・背景）&lt;/li&gt;
&lt;li&gt;&lt;strong&gt;結論：&lt;/strong&gt;最終的にどうなる/どうすべきか&lt;/li&gt;
&lt;/ul&gt;
&lt;div class="rounded" style="background-color: whitesmoke; padding: 10px;"&gt;
&lt;strong&gt;ミニ課題：&lt;/strong&gt;教科書本文を段落ごとに一行要約→最後にそれを3行でつなげて全体要約にする。&lt;br /&gt;
&lt;strong&gt;よくある失敗：&lt;/strong&gt;具体例だけを書く／感想で終わる／主語が抜ける（誰が何を主張しているかが曖昧）
&lt;/div&gt;
&lt;h4&gt;文章の背景を知る&lt;/h4&gt;
&lt;p&gt;筆者やタイトル、書かれた時代などは覚えておきましょう。出題されたときに覚えていれば正解することができるので確実に点数をとれるようにしておきましょう。&lt;/p&gt;
&lt;h4&gt;ノートを見返す&lt;/h4&gt;
&lt;p&gt;教科書をよく読んで文章の流れを理解した後は、授業用ノートを見返してみましょう。大切なことはノートに書いてあるはずなので、しっかりと確認していきます。&lt;u&gt;出題されやすい箇所は授業中に先生が指摘している可能性が高い&lt;/u&gt;ので、ノートを見直して重要なところは頭に入れておきましょう。ノートが分かりやすく書いてあることもテスト勉強においては重要になります。授業はしっかりと聞き、ポイントなどはまとめておくと定期テスト前の見直しをスムーズにすることができます。&lt;/p&gt;
&lt;p&gt;&lt;!-- 追記⑤：当塾の前に「失点パターン＋FAQ」を追加（検索面＋検討不安の吸収） --&gt;&lt;/p&gt;
&lt;h3&gt;定期テストで多い失点パターン（ここを直すと早い）&lt;/h3&gt;
&lt;ul&gt;
&lt;li&gt;&lt;strong&gt;漢字：&lt;/strong&gt;読みはできるが書けない（直前の反復で改善しやすい）&lt;/li&gt;
&lt;li&gt;&lt;strong&gt;語句：&lt;/strong&gt;本文中の重要語の意味が曖昧（説明問題で落とす）&lt;/li&gt;
&lt;li&gt;&lt;strong&gt;接続詞/指示語：&lt;/strong&gt;前後関係を確認せず雰囲気で選ぶ&lt;/li&gt;
&lt;li&gt;&lt;strong&gt;ノート：&lt;/strong&gt;先生が強調した箇所が整理されていない（出題の取りこぼし）&lt;/li&gt;
&lt;/ul&gt;
&lt;h3&gt;よくある質問（FAQ）&lt;/h3&gt;
&lt;div class="rounded" style="background-color: whitesmoke; padding: 10px;"&gt;
  &lt;strong&gt;Q. 音読はどれくらいやればいい？&lt;/strong&gt;&lt;br /&gt;
  A. 目安は、つまらず読めるではなく、段落の要点を言い直せるところまでです。つまる箇所は意味が取れていない合図なので、そこだけ止めて確認します。&lt;/p&gt;
&lt;p&gt;  &lt;strong&gt;Q. 現代文は暗記で点が取れる？&lt;/strong&gt;&lt;br /&gt;
  A. 定期テストは範囲が固定なので、本文の流れ・語句・先生の板書/ノートを固めると点が安定しやすいです。接続詞や指示語は理由説明までできる形にしておくと強いです。&lt;/p&gt;
&lt;p&gt;  &lt;strong&gt;Q. 時間がないときは何を優先？&lt;/strong&gt;&lt;br /&gt;
  A. 優先順位は&lt;strong&gt;①漢字 ②重要語句 ③接続詞/指示語 ④本文の要点説明&lt;/strong&gt;です。ここを押さえると短期間でも取り返しがつきます。
&lt;/div&gt;
&lt;h4&gt;当塾での取り組み&lt;/h4&gt;
&lt;p&gt;当塾では、国語の様々な講座を開講しております。詳しくは&lt;strong&gt;&lt;a href="https://juku-escot.com/kouza/jyuken-japanese/" target="_blank" rel="noopener"&gt;コチラ&lt;/a&gt;&lt;/strong&gt;をご覧ください。完全１対１の授業でひとりひとりに合わせた授業を行っております。また、当塾では教室での授業の他に&lt;strong&gt;&lt;a href="https://juku-escot.com/online/" target="_blank" rel="noopener"&gt;オンライン&lt;/a&gt;&lt;/strong&gt;でも同様の授業が受講可能です。全国どこからでも受講することができます。オンライン授業は、通塾の必要がなく、勉強する体力を温存したまま学習しなれた環境で現代文の授業を受けることができます。こちらまでお気軽に&lt;strong&gt;&lt;a href="https://juku-escot.com/inquiry/" target="_blank" rel="noopener"&gt;お問い合わせ&lt;/a&gt;&lt;/strong&gt;ください。&lt;/p&gt;
&lt;h4&gt;まとめ&lt;/h4&gt;
&lt;p&gt;&lt;span style="color: #0000ff;"&gt;現代文の定期テストはある程度覚えてしまえば一定の点数をとることができます&lt;/span&gt;。学校の授業中に文章を理解できるように集中して聞くのはもちろん、漢字などは新しいものを見たときに覚えるようにしておけば、定期テスト前に焦ることもないので、日ごろの習慣にしてしまいましょう。&lt;/p&gt;
&lt;p&gt;&amp;nbsp;&lt;/p&gt;
&lt;section class="veu_cta" id="veu_cta-491"&gt;&lt;h1 class="cta_title"&gt;講座案内：受験対策　国公立二次対策講座【英語・数学・国語】&lt;/h1&gt;&lt;div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/&gt;特に、英文和訳や要約問題など日本語運用能力を問われる物に関しては、日本語からのアプローチも重視した授業になります。
&lt;br /&gt;
&lt;br /&gt;【数学】
&lt;br /&gt;２次試験では主に記述式の解答となりますので、答案を作成する際のポイントなどを含めて総合的な指導をさせていただきます。  減点のない、丸がもらえる答案を作れるようになることを目指します。
&lt;br /&gt;
&lt;br /&gt;【国語】
&lt;br /&gt;ご本人様に合わせた難易度から始めて、高難易度のレベルでもきちんと原理を運用できる受験生を目指します。【英語】
&lt;br /&gt;論述中心の問題形式ですので、一般的な英語学習の上に、英作文、条件英作文、英文和訳、要約問題など問題形式別の対策を実施します。特に、英文和訳や要約問題など日本語運用能力を問われる物に関しては、日本語からのアプローチも重視した授業になります。
&lt;br /&gt;
&lt;br /&gt;【数学】
&lt;br /&gt;国公立大を志望する受験生のための講座です。 ２次試験では主に記述式の解答となりますので、答案を作成する際のポイントなどを含めて総合的な指導をさせていただきます。 記述式の答案では、単に答えが合っていれば良いという訳にはいきません。 授業での質疑応答の中でも、基本的な問いに対して適切に答えられる習慣を身に付けていただきます。 減点のない、丸がもらえる答案を作れるようになることを目指します。
&lt;br /&gt;
&lt;br /&gt;【国語】
&lt;br /&gt;東京大・一橋大・京都大などを志望する受験生のための講座。ご本人様に合わせた難易度から始めて、高難易度のレベルでもきちんと原理を運用できる受験生を目指します。中一から高卒生まで、あらゆる段階からスタートできます。&lt;/div&gt;&lt;div class="cta_body_link"&gt;&lt;a href="https://juku-escot.com/examination/" class="btn btn-primary btn-block btn-lg" target="_blank"&gt;受験対策　国公立二次対策講座【英語・数学・国語】&lt;/a&gt;&lt;/div&gt;&lt;/div&gt;&lt;!--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</si>
  <si>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https://jukureiwa.com/tips/alphabet/
【検出された不自然ワード】
- 立て直
- 導線
- 設計
- 整え
【本文】
------
&lt;p&gt;社会の本文や資料でアルファベット略称が出てくると、意味が取れずに設問全体が止まりやすくなります。まずは、テストでそのまま聞かれやすい「即答」を押さえてください。&lt;/p&gt;
&lt;ul style="margin: 0 0 1rem 1.2rem;"&gt;
&lt;li&gt;&lt;strong&gt;非政府組織&lt;/strong&gt;＝&lt;strong&gt;NGO&lt;/strong&gt;&lt;/li&gt;
&lt;li&gt;&lt;strong&gt;国際連合（国連）&lt;/strong&gt;＝&lt;strong&gt;UN&lt;/strong&gt;&lt;/li&gt;
&lt;li&gt;&lt;strong&gt;発展途上国支援（政府開発援助）&lt;/strong&gt;＝&lt;strong&gt;ODA&lt;/strong&gt;&lt;/li&gt;
&lt;li&gt;&lt;strong&gt;経済の大きさ（国内総生産）&lt;/strong&gt;＝&lt;strong&gt;GDP&lt;/strong&gt;&lt;/li&gt;
&lt;/ul&gt;
&lt;p&gt;このページでは、中学受験〜高校入試で頻出の略称を&lt;strong&gt;「分野別×重要度ランクA〜C」&lt;/strong&gt;で整理し、&lt;strong&gt;略称→日本語名→役割を一言&lt;/strong&gt;で言える状態を作ります。後半には、UN系（UNICEF/UNHCR/UNEPなど）の見分け方や、NGOとNPOの違いも最小限でまとめます。&lt;/p&gt;
&lt;h2&gt;最重要：まず押さえる略称（日本語名＋一言）&lt;/h2&gt;
&lt;table style="width: 100%; border-collapse: collapse;"&gt;
&lt;thead&gt;
&lt;tr&gt;
&lt;th style="border: 1px solid #ddd; padding: .5rem; text-align: left;"&gt;略称&lt;/th&gt;
&lt;th style="border: 1px solid #ddd; padding: .5rem; text-align: left;"&gt;日本語名（正式名称）&lt;/th&gt;
&lt;th style="border: 1px solid #ddd; padding: .5rem; text-align: left;"&gt;一言でいうと&lt;/th&gt;
&lt;/tr&gt;
&lt;/thead&gt;
&lt;tbody&gt;
&lt;tr&gt;
&lt;td style="border: 1px solid #ddd; padding: .5rem;"&gt;UN&lt;/td&gt;
&lt;td style="border: 1px solid #ddd; padding: .5rem;"&gt;国際連合（国連）／United Nations&lt;/td&gt;
&lt;td style="border: 1px solid #ddd; padding: .5rem;"&gt;世界の国が集まり、平和・安全や国際協力を進める国際機関&lt;/td&gt;
&lt;/tr&gt;
&lt;tr&gt;
&lt;td style="border: 1px solid #ddd; padding: .5rem;"&gt;NGO&lt;/td&gt;
&lt;td style="border: 1px solid #ddd; padding: .5rem;"&gt;非政府組織／Non-governmental organization&lt;/td&gt;
&lt;td style="border: 1px solid #ddd; padding: .5rem;"&gt;政府ではない民間の団体が、人権・環境・貧困などに取り組む&lt;/td&gt;
&lt;/tr&gt;
&lt;tr&gt;
&lt;td style="border: 1px solid #ddd; padding: .5rem;"&gt;LDC&lt;/td&gt;
&lt;td style="border: 1px solid #ddd; padding: .5rem;"&gt;後発開発途上国（最貧国）／Least Developed Countries&lt;/td&gt;
&lt;td style="border: 1px solid #ddd; padding: .5rem;"&gt;発展途上国の中でも、特に開発が遅れている国々&lt;/td&gt;
&lt;/tr&gt;
&lt;tr&gt;
&lt;td style="border: 1px solid #ddd; padding: .5rem;"&gt;APEC&lt;/td&gt;
&lt;td style="border: 1px solid #ddd; padding: .5rem;"&gt;アジア太平洋経済協力会議／Asia-Pacific Economic Cooperation&lt;/td&gt;
&lt;td style="border: 1px solid #ddd; padding: .5rem;"&gt;アジア太平洋地域で、貿易や経済の協力を進める枠組み&lt;/td&gt;
&lt;/tr&gt;
&lt;tr&gt;
&lt;td style="border: 1px solid #ddd; padding: .5rem;"&gt;ODA&lt;/td&gt;
&lt;td style="border: 1px solid #ddd; padding: .5rem;"&gt;政府開発援助／Official Development Assistance&lt;/td&gt;
&lt;td style="border: 1px solid #ddd; padding: .5rem;"&gt;発展途上国の開発や福祉のために行う政府の援助&lt;/td&gt;
&lt;/tr&gt;
&lt;tr&gt;
&lt;td style="border: 1px solid #ddd; padding: .5rem;"&gt;GDP&lt;/td&gt;
&lt;td style="border: 1px solid #ddd; padding: .5rem;"&gt;国内総生産／Gross Domestic Product&lt;/td&gt;
&lt;td style="border: 1px solid #ddd; padding: .5rem;"&gt;一定期間に国内で生み出されたモノ・サービスの“付加価値”の合計&lt;/td&gt;
&lt;/tr&gt;
&lt;tr&gt;
&lt;td style="border: 1px solid #ddd; padding: .5rem;"&gt;UNICEF&lt;/td&gt;
&lt;td style="border: 1px solid #ddd; padding: .5rem;"&gt;国連児童基金／United Nations Children’s Fund&lt;/td&gt;
&lt;td style="border: 1px solid #ddd; padding: .5rem;"&gt;子どもの命・健康・教育などを支える国連の組織&lt;/td&gt;
&lt;/tr&gt;
&lt;tr&gt;
&lt;td style="border: 1px solid #ddd; padding: .5rem;"&gt;UNHCR&lt;/td&gt;
&lt;td style="border: 1px solid #ddd; padding: .5rem;"&gt;国連難民高等弁務官事務所／Office of the United Nations High Commissioner for Refugees&lt;/td&gt;
&lt;td style="border: 1px solid #ddd; padding: .5rem;"&gt;難民を守り、支援する国連の機関&lt;/td&gt;
&lt;/tr&gt;
&lt;tr&gt;
&lt;td style="border: 1px solid #ddd; padding: .5rem;"&gt;UNEP&lt;/td&gt;
&lt;td style="border: 1px solid #ddd; padding: .5rem;"&gt;国連環境計画／United Nations Environment Programme&lt;/td&gt;
&lt;td style="border: 1px solid #ddd; padding: .5rem;"&gt;地球環境の保全を進める国連の機関&lt;/td&gt;
&lt;/tr&gt;
&lt;tr&gt;
&lt;td style="border: 1px solid #ddd; padding: .5rem;"&gt;WTO&lt;/td&gt;
&lt;td style="border: 1px solid #ddd; padding: .5rem;"&gt;世界貿易機関／World Trade Organization&lt;/td&gt;
&lt;td style="border: 1px solid #ddd; padding: .5rem;"&gt;貿易のルールを整え、国どうしの争いを減らす国際機関&lt;/td&gt;
&lt;/tr&gt;
&lt;/tbody&gt;
&lt;/table&gt;
&lt;h3&gt;UN系の見分け方（超重要）&lt;/h3&gt;
&lt;ul&gt;
&lt;li&gt;&lt;strong&gt;UN＋何か&lt;/strong&gt; なら「国連関係の組織」の合図（例：UNICEF=子ども、UNHCR=難民、UNEP=環境）&lt;/li&gt;
&lt;li&gt;テストは「略称→日本語名」だけでなく、&lt;strong&gt;役割（何をする？）&lt;/strong&gt;まで問われやすい&lt;/li&gt;
&lt;/ul&gt;
&lt;h2&gt;混同しやすい用語のミニ解説&lt;/h2&gt;
&lt;h3&gt;UN（国連）とは？（何をする組織か／テストでの問われ方）&lt;/h3&gt;
&lt;p&gt;&lt;strong&gt;一言でいうと：&lt;/strong&gt;世界の国が集まり、平和と安全、国際協力を進めるための国際機関。&lt;/p&gt;
&lt;p&gt;&lt;strong&gt;テストでの問われ方：&lt;/strong&gt;「国連のはたらき」や「国連の主要なしくみ（総会・安全保障理事会など）」が定番。PKOなど、国連の活動名がセットで出ることもあります。&lt;/p&gt;
&lt;p&gt;&lt;strong&gt;覚え方のコツ：&lt;/strong&gt;U＝United（連合）／N＝Nations（国々）。「国の“連合”＝国際連合」と結びつける。&lt;/p&gt;
&lt;h3&gt;NGOとは？NPOとの違い（中学受験で必要な範囲に限定）&lt;/h3&gt;
&lt;p&gt;&lt;strong&gt;一言でいうと：&lt;/strong&gt;NGOは政府ではない民間の団体（人権・環境・貧困・国際協力など）。&lt;/p&gt;
&lt;p&gt;&lt;strong&gt;テストでの問われ方：&lt;/strong&gt;「政府（国）ではないのに、国際問題の現場で活動する団体」として登場しやすい。国際協力（ODAとセット）の文脈で出ることも。&lt;/p&gt;
&lt;p&gt;&lt;strong&gt;覚え方のコツ：&lt;/strong&gt;NGO＝Governmentが“No（ない）”。※NPOは「非営利（利益目的ではない）」を表す言い方で、国内の団体にも広く使われます。&lt;/p&gt;
&lt;h3&gt;発展途上国の英語略は何がある？（LDCなど、出題されやすい言い方とセットで）&lt;/h3&gt;
&lt;p&gt;&lt;strong&gt;一言でいうと：&lt;/strong&gt;発展途上国は英語で developing country(ies)。その中でも特に開発が遅れた国々をLDC（後発開発途上国／最貧国）と呼びます。&lt;/p&gt;
&lt;p&gt;&lt;strong&gt;テストでの問われ方：&lt;/strong&gt;「LDC＝最貧国」は頻出。「発展途上国への支援（ODA）」とセットで資料問題に出やすい。&lt;/p&gt;
&lt;p&gt;&lt;strong&gt;覚え方のコツ：&lt;/strong&gt;LDC＝Least Developed Countries。「いちばん（Least）開発（Developed）が遅い国々」と分解して覚える。&lt;/p&gt;
&lt;h3&gt;3文字略語の覚え方（“語頭で意味を推測する”コツを短く、例つき）&lt;/h3&gt;
&lt;p&gt;&lt;strong&gt;一言でいうと：&lt;/strong&gt;3文字略語は最初の1文字（または2文字）で“ジャンル当て”すると覚えやすい。&lt;/p&gt;
&lt;ul&gt;
&lt;li&gt;O＝Organization（機関）が入りやすい：WTO（World Trade Organization）&lt;/li&gt;
&lt;li&gt;D＝Development（開発）が入ると「開発・援助」系が多い：ODA（Official Development Assistance）&lt;/li&gt;
&lt;li&gt;GP（Gross Product）が入ると「経済の大きさ」系：GDP（Gross Domestic Product）&lt;/li&gt;
&lt;li&gt;UN＋何か は国連ファミリー：UNICEF／UNHCR／UNEP など&lt;/li&gt;
&lt;/ul&gt;
&lt;p&gt;&lt;!-- 追加：導線強化ブロック（本文中盤：ミニ解説→一覧に入る直前） --&gt;&lt;/p&gt;
&lt;section style="margin: 1.25rem 0; padding: 1rem; border: 1px solid #e6e6e6; border-radius: 10px; background: #fafafa;"&gt;
&lt;h2 style="margin: 0 0 .75rem; font-size: 1.2rem; line-height: 1.5;"&gt;次の一手：略称暗記を「得点」につなげる（講座・塾情報）&lt;/h2&gt;
&lt;p style="margin: .25rem 0 .75rem; color: #444;"&gt;略称は“丸暗記”に見えて、実際は「分野（公民/国際/経済）で整理」→「一言説明」→「資料問題で使う」の順に固めると伸びやすいです。ここまでの一覧で詰まりが出る場合は、目的に合わせて次を使い分けてください。&lt;/p&gt;
&lt;ul style="margin: .35rem 0 0 1.2rem;"&gt;
&lt;li&gt;&lt;a href="https://jukureiwa.com/tanpatsu/" target="_blank" rel="noopener"&gt;&lt;strong&gt;単発講座&lt;/strong&gt;&lt;/a&gt;：直近の弱点（用語・資料・時事など）を短期で補強したい場合&lt;/li&gt;
&lt;li&gt;&lt;a href="https://jukureiwa.com/honka/" target="_blank" rel="noopener"&gt;&lt;strong&gt;本科コース（オンライン）&lt;/strong&gt;&lt;/a&gt;：地理・歴史・公民をまとめて“得点設計”から立て直したい場合&lt;/li&gt;
&lt;/ul&gt;
&lt;p style="margin: .75rem 0 0; font-size: .95rem; color: #555;"&gt;塾の全体像を先に確認する場合：&lt;a href="https://jukureiwa.com/" target="_blank" rel="noopener"&gt;トップ&lt;/a&gt;／&lt;a href="https://jukureiwa.com/greeting/" target="_blank" rel="noopener"&gt;代表挨拶&lt;/a&gt;／&lt;a href="https://jukureiwa.com/company/" target="_blank" rel="noopener"&gt;会社概要&lt;/a&gt;&lt;/p&gt;
&lt;/section&gt;
&lt;h2&gt;頻出アルファベット略称一覧&lt;/h2&gt;
&lt;p&gt;ここからは、中学受験社会で押さえておきたいアルファベット略称を、分野ごと・ランクごとに整理して紹介します。&lt;/p&gt;
&lt;h3&gt;国連など（国際機関）&lt;/h3&gt;
&lt;h4&gt;ランクA&lt;/h4&gt;
&lt;p&gt;UNESCO（ユネスコ） – 国連教育科学文化機関。世界中の教育、科学、文化に関する大切な仕事をしています。文化遺産の保存、教育の向上、異なる国と文化の理解を促進します。&lt;/p&gt;
&lt;p&gt;UNICEF（ユニセフ） – 国際児童基金。子どもたちの権利と幸福を守り、医療・食料・教育などの援助を提供します。&lt;/p&gt;
&lt;p&gt;WTO – 世界貿易機関。貿易のルールを作り、貿易を公平に行う手助けをします。&lt;/p&gt;
&lt;p&gt;WHO – 世界保健機関。病気の予防や医療の向上に取り組みます。&lt;/p&gt;
&lt;p&gt;IOC（国際オリンピック委員会） – 2022年度入試限定。オリンピックを主催し、運営やルール作りを行います。&lt;/p&gt;
&lt;h4&gt;ランクB&lt;/h4&gt;
&lt;p&gt;UNHCR – 国連難民高等弁務官事務所。難民を助け、安全な場所と支援を提供します。&lt;/p&gt;
&lt;p&gt;UNEP – 国連環境計画。地球環境を保護し、持続可能な社会に向けた取り組みや提案を行います。&lt;/p&gt;
&lt;p&gt;PKO（国連平和維持活動） – 紛争終結後、平和を維持するために派遣される国連の部隊です。&lt;/p&gt;
&lt;p&gt;IAEA – 国際原子力機関。原子力の平和利用と核兵器の拡散防止に取り組みます。&lt;/p&gt;
&lt;p&gt;WFP – 世界食糧計画。飢えに苦しむ人々に食料を提供します。&lt;/p&gt;
&lt;h4&gt;ランクC&lt;/h4&gt;
&lt;p&gt;ILO – 国際労働機関。労働者の権利を守り、働きやすい環境を作るために働きます。&lt;/p&gt;
&lt;p&gt;IMF – 国際通貨基金。国際的な経済の安定と協力を支援し、金融危機の予防に取り組みます。&lt;/p&gt;
&lt;p&gt;UNCTAD – 国連貿易開発会議。発展途上国の経済成長を促進し、国際貿易の公平性を確保するために活動します。&lt;/p&gt;
&lt;h3&gt;組織・連合など&lt;/h3&gt;
&lt;h4&gt;ランクA&lt;/h4&gt;
&lt;p&gt;EU（ヨーロッパ連合） – 経済的な協力と平和を促進する組織。共通通貨ユーロ、人や物の自由な移動などが特徴です。&lt;/p&gt;
&lt;p&gt;ASEAN（東南アジア諸国連合） – 東南アジアの国々が連携し、経済的な協力や平和の維持に取り組む組織です。&lt;/p&gt;
&lt;p&gt;BRICS – ブラジル、ロシア、インド、中国、南アフリカ共和国の5か国のグループ。新興国として影響力を高めています。&lt;/p&gt;
&lt;p&gt;NGO（非政府組織） – 市民が立ち上げ、環境・人権・貧困などの社会問題に取り組みます。&lt;/p&gt;
&lt;h4&gt;ランクB&lt;/h4&gt;
&lt;p&gt;G7 – 7つの先進国が集まり、経済的な協力や政策調整を行います。&lt;/p&gt;
&lt;p&gt;OECD – 経済協力開発機構。経済政策や国際協力に関する情報を提供します。&lt;/p&gt;
&lt;p&gt;APEC（アジア太平洋経済協力会議） – 経済的な協力と貿易促進を目指す会議体です。&lt;/p&gt;
&lt;h4&gt;ランクC&lt;/h4&gt;
&lt;p&gt;G20 – 世界経済の問題を協議する20か国・地域の枠組みです。&lt;/p&gt;
&lt;p&gt;NPO（非営利組織） – 利益ではなく、社会的な問題の解決を目的とする組織です。&lt;/p&gt;
&lt;p&gt;OPEC – 石油輸出国機構。石油の価格と供給を調整する国際的な組織です。&lt;/p&gt;
&lt;p&gt;NIES（新興工業経済地域） – 韓国、台湾、香港、シンガポールなど、急成長している経済地域を指します。&lt;/p&gt;
&lt;h3&gt;条約・協定など&lt;/h3&gt;
&lt;h4&gt;ランクA&lt;/h4&gt;
&lt;p&gt;FTA（自由貿易協定） – 2つの国や地域が貿易を促進し、関税を削減する協定です。&lt;/p&gt;
&lt;p&gt;EPA（経済連携協定） – 貿易と経済協力の協定。FTAより広く、人の移動やサービスなども含めて連携を深めます。&lt;/p&gt;
&lt;p&gt;NAFTA（北米自由貿易協定） – アメリカ、カナダ、メキシコ間で貿易を自由化する協定です。&lt;/p&gt;
&lt;p&gt;TPP（環太平洋パートナーシップ協定） – 太平洋地域の国々が、貿易と経済協力を推進するために結んだ協定です。&lt;/p&gt;
&lt;h4&gt;ランクB&lt;/h4&gt;
&lt;p&gt;COP21 – 気候変動枠組条約第21回締約国会議（パリ協定）。温室効果ガス削減の枠組みを決めた会議です。&lt;/p&gt;
&lt;p&gt;NPT（核拡散防止条約） – 核兵器の拡散を防ぐための国際協定です。&lt;/p&gt;
&lt;p&gt;CTBT（包括的核実験禁止条約） – 核実験を禁止するための国際協定です。&lt;/p&gt;
&lt;p&gt;INF全廃条約 – 中距離核戦力全廃条約。中距離の核兵器を削減・廃棄する合意です。&lt;/p&gt;
&lt;p&gt;USMCA – NAFTAを見直して締結された北米の新しい自由貿易の枠組みです。&lt;/p&gt;
&lt;p&gt;RCEP – 地域的な包括的経済連携。アジア太平洋地域の15か国が自由貿易を進める構想です。&lt;/p&gt;
&lt;h3&gt;その他の重要略称&lt;/h3&gt;
&lt;ul&gt;
&lt;li&gt;&lt;strong&gt;ODA&lt;/strong&gt;：発展途上国への支援（援助の目的・種類とセットで）&lt;/li&gt;
&lt;li&gt;&lt;strong&gt;GDP&lt;/strong&gt;：経済指標（“付加価値”の合計、グラフ・資料問題で）&lt;/li&gt;
&lt;li&gt;&lt;strong&gt;LDC&lt;/strong&gt;：最貧国（ODAや国際協力とセットで）&lt;/li&gt;
&lt;/ul&gt;
&lt;p&gt;「略称→日本語名→一言説明」を言えるようにしたら、次は&lt;strong&gt;資料（グラフ・地図・会議の背景）&lt;/strong&gt;の中で使って、意味が取れるかを確認します。&lt;/p&gt;
&lt;p&gt;&lt;!-- 追加：導線強化ブロック（末尾：入塾に近い行動へ） --&gt;&lt;/p&gt;
&lt;section style="margin: 1.25rem 0; padding: 1rem; border: 1px solid #e6e6e6; border-radius: 10px; background: #fafafa;"&gt;
&lt;h2 style="margin: 0 0 .75rem; font-size: 1.2rem; line-height: 1.5;"&gt;保護者の方向け：社会の伸ばし方・塾の情報（入塾検討の入口）&lt;/h2&gt;
&lt;p style="margin: .25rem 0 .75rem; color: #444;"&gt;略称が苦手な状態は、社会全体で「用語の理解→資料読解→記述/選択」のどこかが詰まりやすいサインにもなります。状況に合わせて、短期補強か、全体設計の立て直しかを選ぶと進めやすいです。&lt;/p&gt;
&lt;ul style="margin: .35rem 0 0 1.2rem;"&gt;
&lt;li&gt;&lt;a href="https://jukureiwa.com/tanpatsu/" target="_blank" rel="noopener"&gt;&lt;strong&gt;単発講座&lt;/strong&gt;&lt;/a&gt;：単元・分野を絞って、短期間で穴を埋めたい&lt;/li&gt;
&lt;li&gt;&lt;a href="https://jukureiwa.com/honka/" target="_blank" rel="noopener"&gt;&lt;strong&gt;本科コース（オンライン）&lt;/strong&gt;&lt;/a&gt;：地理・歴史・公民をまとめて、得点源へ作り直したい&lt;/li&gt;
&lt;/ul&gt;
&lt;p style="margin: .75rem 0 0; font-size: .95rem; color: #555;"&gt;塾の考え方と運営情報：&lt;a href="https://jukureiwa.com/greeting/" target="_blank" rel="noopener"&gt;代表挨拶&lt;/a&gt;／&lt;a href="https://jukureiwa.com/company/" target="_blank" rel="noopener"&gt;会社概要&lt;/a&gt;／&lt;a href="https://jukureiwa.com/" target="_blank" rel="noopener"&gt;トップ&lt;/a&gt;&lt;/p&gt;
&lt;/section&gt;
&lt;section class="veu_cta" id="veu_cta-198"&gt;&lt;h1 class="cta_title"&gt;本科「歴史の完成」≪８回完結講座≫&lt;/h1&gt;&lt;div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image_exist"&gt;歴史分野は「いつ」「どこで」「何が」起きたのかを有機的に理解すること、 通り一遍の言葉で言うならば「流れを意識する」ことが求められる分野です。 したがって、時代別に別々のものとして覚えようとしても、分野別(政治・文化……など)に学習を進めようとしても、 それだけでは十分な学習効果を上げることが出来ません。当塾では、時代背景とその中の様々な事象を結び付けていくことで、付け焼刃でない深く理解をさせるように指導を行っていきます。&lt;/div&gt;&lt;div class="cta_body_link"&gt;&lt;a href="https://jukureiwa.com/honka/" class="btn btn-primary btn-block btn-lg" target="_blank"&gt;開講講座：本科「歴史の完成」≪８回完結講座≫&lt;/a&gt;&lt;/div&gt;&lt;/div&gt;&lt;!--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</si>
  <si>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https://koten-kakitsubata.jp/blog/isemonogatari/
【検出された不自然ワード】
- 型
- 迷い
- 最短
- まず結論
【本文】
------
&lt;div class="container my-4"&gt;
&lt;p&gt;&lt;!-- ヒーロー・リード部分 --&gt;&lt;/p&gt;
&lt;div class="card shadow-sm mb-4 border-0" style="background: linear-gradient(135deg, #4a148c, #006064); color: #fff;"&gt;
&lt;div class="card-body p-3 p-md-4"&gt;
&lt;div class="d-flex flex-wrap justify-content-between align-items-center mb-2"&gt;&lt;span class="badge bg-warning text-dark mb-2" style="font-size: 0.8rem;"&gt;高校古文／伊勢物語&lt;/span&gt;&lt;br /&gt;
&lt;span class="badge bg-light text-dark mb-2" style="font-size: 0.75rem;"&gt;東下り「京にはあらじ」&lt;/span&gt;&lt;/div&gt;
&lt;h1 class="card-title mb-3" style="font-size: 1.9rem; line-height: 1.5;"&gt;&lt;/h1&gt;
&lt;p class="card-text mb-2"&gt;このページでは、高校古文・定期テスト・大学入試で頻出の『伊勢物語』東下りの一場面、&lt;br /&gt;
&lt;strong&gt;「京にはあらじ、あづまの方にすむべき国もとめにとてゆきけり。」&lt;/strong&gt;から始まる部分の本文と現代語訳をまとめています。&lt;/p&gt;
&lt;p class="card-text mb-0"&gt;「都を離れて東国へ旅立つ男」が、三河国八橋で「かきつばた」の花を目にする場面は、&lt;br /&gt;
教科書や共通テスト古文の題材としてもしばしば扱われる重要箇所です。&lt;/p&gt;
&lt;p&gt;&lt;!-- 記事冒頭：即答ブロック（導入直後〜『授業・共通テストでの位置づけ』の前に差し込み） --&gt;&lt;/p&gt;
&lt;section class="kaki-quickanswer" style="margin: 1.2em 0 1.6em; padding: 1.1em 1.1em 0.95em; border: 1px solid #e6e6e6; border-radius: 10px; background: #fafafa;"&gt;
&lt;h2 style="margin: 0 0 0.6em; font-size: 1.25em; line-height: 1.4;"&gt;&lt;span style="color: #000000;"&gt;あらじの意味・品詞分解（まず結論）&lt;/span&gt;&lt;/h2&gt;
&lt;p style="margin: 0 0 0.8em; line-height: 1.85;"&gt;&lt;span style="color: #000000;"&gt;&lt;strong&gt;あらじ&lt;/strong&gt;は &lt;strong&gt;「あり＋じ」&lt;/strong&gt;で、意味は &lt;strong&gt;「〜するまい（打消意志）／〜ないだろう（打消推量）」&lt;/strong&gt;。本文では「京を離れる」流れの中で使われるため、まずは下の表で即答を確認してから読解に入ると迷いません。&lt;/span&gt;&lt;/p&gt;
&lt;div style="overflow-x: auto; -webkit-overflow-scrolling: touch; margin: 0 0 0.9em;"&gt;
&lt;table style="width: 100%; border-collapse: collapse; background: #fff;"&gt;
&lt;thead&gt;
&lt;tr&gt;
&lt;th style="border: 1px solid #e6e6e6; padding: 0.55em; background: #f1f4f8; text-align: left; white-space: nowrap;"&gt;&lt;span style="color: #000000;"&gt;用例&lt;/span&gt;&lt;/th&gt;
&lt;th style="border: 1px solid #e6e6e6; padding: 0.55em; background: #f1f4f8; text-align: left; white-space: nowrap;"&gt;&lt;span style="color: #000000;"&gt;品詞分解&lt;/span&gt;&lt;/th&gt;
&lt;th style="border: 1px solid #e6e6e6; padding: 0.55em; background: #f1f4f8; text-align: left; white-space: nowrap;"&gt;&lt;span style="color: #000000;"&gt;助動詞「じ」の意味&lt;/span&gt;&lt;/th&gt;
&lt;th style="border: 1px solid #e6e6e6; padding: 0.55em; background: #f1f4f8; text-align: left; white-space: nowrap;"&gt;&lt;span style="color: #000000;"&gt;この本文での訳&lt;/span&gt;&lt;/th&gt;
&lt;/tr&gt;
&lt;/thead&gt;
&lt;tbody&gt;
&lt;tr&gt;
&lt;td style="border: 1px solid #e6e6e6; padding: 0.55em; line-height: 1.8;"&gt;&lt;span style="color: #000000;"&gt;&lt;strong&gt;京にはあらじ&lt;/strong&gt;&lt;/span&gt;&lt;/td&gt;
&lt;td style="border: 1px solid #e6e6e6; padding: 0.55em; line-height: 1.8;"&gt;&lt;span style="color: #000000;"&gt;動詞&lt;strong&gt;「あり」&lt;/strong&gt;（ラ変）&lt;strong&gt;未然形「あら」&lt;/strong&gt;＋助動詞&lt;strong&gt;「じ」&lt;/strong&gt;&lt;/span&gt;&lt;/td&gt;
&lt;td style="border: 1px solid #e6e6e6; padding: 0.55em; line-height: 1.8;"&gt;&lt;span style="color: #000000;"&gt;&lt;strong&gt;打消意志&lt;/strong&gt;（〜するまい）／&lt;strong&gt;打消推量&lt;/strong&gt;（〜ないだろう）&lt;/span&gt;&lt;br /&gt;
&lt;span style="color: #000000;"&gt;※いずれも&lt;strong&gt;未然形接続&lt;/strong&gt;&lt;/span&gt;&lt;/td&gt;
&lt;td style="border: 1px solid #e6e6e6; padding: 0.55em; line-height: 1.8;"&gt;&lt;span style="color: #000000;"&gt;「（もう）京には&lt;strong&gt;いないだろう&lt;/strong&gt;／京には&lt;strong&gt;あるまい&lt;/strong&gt;」&lt;/span&gt;&lt;br /&gt;
&lt;span style="font-size: 0.95em; color: #000000;"&gt;（東へ向かう流れの中で、京を離れる気持ちを含む表現）&lt;/span&gt;&lt;/td&gt;
&lt;/tr&gt;
&lt;/tbody&gt;
&lt;/table&gt;
&lt;/div&gt;
&lt;div style="margin: 0 0 0.95em;"&gt;
&lt;p style="margin: 0 0 0.45em; font-weight: bold;"&gt;&lt;span style="color: #000000;"&gt;本文で迷わない 3ステップ&lt;/span&gt;&lt;/p&gt;
&lt;ul style="margin: 0; padding-left: 1.2em; line-height: 1.9;"&gt;
&lt;li&gt;&lt;span style="color: #000000;"&gt;① 直前が&lt;strong&gt;未然形&lt;/strong&gt;か確認する（&lt;strong&gt;あら＝「あり」の未然形&lt;/strong&gt;）。&lt;/span&gt;&lt;/li&gt;
&lt;li&gt;&lt;span style="color: #000000;"&gt;② 「じ」を&lt;strong&gt;打消意志／打消推量&lt;/strong&gt;の二択で考え、&lt;strong&gt;主語&lt;/strong&gt;と&lt;strong&gt;文脈&lt;/strong&gt;で寄せる。&lt;/span&gt;&lt;/li&gt;
&lt;li&gt;&lt;span style="color: #000000;"&gt;③ 本文の心情（&lt;strong&gt;京を離れる決意&lt;/strong&gt;）につなげて、訳を確定する。&lt;/span&gt;&lt;/li&gt;
&lt;/ul&gt;
&lt;/div&gt;
&lt;div style="padding: 0.85em 0.9em; background: #fff; border: 1px solid #ededed; border-radius: 8px;"&gt;
&lt;p style="margin: 0 0 0.55em; font-weight: bold;"&gt;&lt;span style="color: #000000;"&gt;ミニFAQ&lt;/span&gt;&lt;/p&gt;
&lt;p style="margin: 0 0 0.6em; line-height: 1.85;"&gt;&lt;span style="color: #000000;"&gt;&lt;strong&gt;Q. 「じ」はいつ“意志”で訳す？いつ“推量”？&lt;/strong&gt;&lt;/span&gt;&lt;br /&gt;
&lt;span style="color: #000000;"&gt;A. 主語が「自分（話し手）」で、行動の方向がはっきりしているときは&lt;strong&gt;意志&lt;/strong&gt;に寄せやすいです。事情説明・客観描写で「〜ないだろう」と言っているときは&lt;strong&gt;推量&lt;/strong&gt;に寄せます（どちらも未然形接続）。&lt;/span&gt;&lt;/p&gt;
&lt;p style="margin: 0 0 0.6em; line-height: 1.85;"&gt;&lt;span style="color: #000000;"&gt;&lt;strong&gt;Q. 「あらじ」を最短で見抜くコツは？&lt;/strong&gt;&lt;/span&gt;&lt;br /&gt;
&lt;span style="color: #000000;"&gt;A. &lt;strong&gt;「あら」＋「じ」&lt;/strong&gt;の形を見たら、まず&lt;strong&gt;未然形接続の「じ」&lt;/strong&gt;を確定。次に本文が「決意」なのか「見込み」なのかだけを拾って、&lt;strong&gt;意志／推量&lt;/strong&gt;を決めます。&lt;/span&gt;&lt;/p&gt;
&lt;p style="margin: 0; line-height: 1.85;"&gt;&lt;span style="color: #000000;"&gt;&lt;strong&gt;Q. 単語としての「あらじ」だけ知りたい人はどこを見ればいい？&lt;/strong&gt;&lt;/span&gt;&lt;br /&gt;
&lt;span style="color: #000000;"&gt;A. まずはこのブロックの&lt;strong&gt;表（品詞分解＋二つの意味）&lt;/strong&gt;だけでOKです。助動詞全体（接続・活用）も一緒に整理したい場合は、下の活用表ページに進むと混乱しにくくなります。&lt;/span&gt;&lt;br /&gt;
&lt;span style="color: #000000;"&gt;&lt;a style="text-decoration: underline; color: #000000;" href="https://koten-kakitsubata.jp/blog/jyodoushikatuyouhyou/"&gt;→ 助動詞の活用表で全体を整理する&lt;/a&gt;&lt;/span&gt;&lt;/p&gt;
&lt;/div&gt;
&lt;/section&gt;
&lt;/div&gt;
&lt;/div&gt;
&lt;p&gt;&lt;!-- 授業・共通テストでの位置づけ --&gt;&lt;/p&gt;
&lt;div class="card shadow-sm mb-4"&gt;
&lt;div class="card-header bg-primary text-white"&gt;授業・共通テストでの位置づけ&lt;/div&gt;
&lt;div class="card-body p-3 p-md-4"&gt;
&lt;div class="table-responsive mb-3"&gt;
&lt;table class="table table-bordered table-sm align-middle mb-0"&gt;
&lt;tbody&gt;
&lt;tr&gt;
&lt;th class="bg-light text-nowrap" style="width: 25%;"&gt;扱われ方&lt;/th&gt;
&lt;td&gt;高校教科書で扱われる『伊勢物語』東下りの冒頭部分。&lt;/td&gt;
&lt;/tr&gt;
&lt;tr&gt;
&lt;th class="bg-light"&gt;読解の軸&lt;/th&gt;
&lt;td&gt;「京」と「あづま（東国）」の対比や、主人公の心理描写がポイント。&lt;/td&gt;
&lt;/tr&gt;
&lt;tr&gt;
&lt;th class="bg-light"&gt;情景描写&lt;/th&gt;
&lt;td&gt;三河国八橋・かきつばたなどの情景描写が印象的で、和歌（折句）へつながる導入場面としても重要。&lt;/td&gt;
&lt;/tr&gt;
&lt;/tbody&gt;
&lt;/table&gt;
&lt;/div&gt;
&lt;p class="mb-0 small"&gt;共通テスト・定期テストでは、&lt;strong&gt;冒頭一文の心理＋東国への旅立ち&lt;/strong&gt;をどう捉えるかが、設問全体の土台になることが多い単元です。&lt;/p&gt;
&lt;/div&gt;
&lt;/div&gt;
&lt;p&gt;&lt;!-- このページの活用法 --&gt;&lt;/p&gt;
&lt;div class="card shadow-sm mb-4"&gt;
&lt;div class="card-header bg-secondary text-white"&gt;このページの活用法（受験生・先生向け）&lt;/div&gt;
&lt;div class="card-body p-3 p-md-4"&gt;
&lt;div class="row"&gt;
&lt;p&gt;&lt;!-- 受験生向け --&gt;&lt;/p&gt;
&lt;div class="col-md-6 mb-3"&gt;
&lt;h2 class="h6 fw-bold"&gt;&lt;span class="badge bg-info text-dark me-2"&gt;受験生向け&lt;/span&gt;&lt;br /&gt;
学習のステップ&lt;/h2&gt;
&lt;ul class="mb-0 small"&gt;
&lt;li&gt;まず古文本文だけを読み、自力で大意をつかんでみる。&lt;/li&gt;
&lt;li&gt;次に現代語訳で意味を確認し、読み違えていた箇所をチェックする。&lt;/li&gt;
&lt;li&gt;語句・文法のポイントを押さえたうえで、もう一度本文を&lt;strong&gt;音読&lt;/strong&gt;する。&lt;/li&gt;
&lt;/ul&gt;
&lt;/div&gt;
&lt;p&gt;&lt;!-- 先生向け --&gt;&lt;/p&gt;
&lt;div class="col-md-6 mb-3"&gt;
&lt;h2 class="h6 fw-bold"&gt;&lt;span class="badge bg-success me-2"&gt;先生向け&lt;/span&gt;&lt;br /&gt;
授業での使い方&lt;/h2&gt;
&lt;ul class="mb-0 small"&gt;
&lt;li&gt;定期テスト対策用プリント・課題のベースとして利用。&lt;/li&gt;
&lt;li&gt;語句・文法の解説や、読解のポイントを板書・スライドに再構成する素材として活用。&lt;/li&gt;
&lt;li&gt;共通テスト古文の「文章の導入部分」の読み方を指導する際の例として用いる。&lt;/li&gt;
&lt;/ul&gt;
&lt;/div&gt;
&lt;/div&gt;
&lt;/div&gt;
&lt;/div&gt;
&lt;p&gt;&lt;!-- 目次 --&gt;&lt;/p&gt;
&lt;div class="card shadow-sm mb-4"&gt;
&lt;div class="card-header bg-light"&gt;
&lt;h2 id="index" class="h5 mb-0"&gt;目次&lt;/h2&gt;
&lt;/div&gt;
&lt;div class="card-body p-3 p-md-4"&gt;
&lt;div class="row"&gt;
&lt;div class="col-md-6 mb-2 mb-md-0"&gt;
&lt;ul class="list-group list-group-flush"&gt;
&lt;li class="list-group-item px-0"&gt;&lt;a href="#honbun"&gt;『伊勢物語』東下り「京にはあらじ」本文（古文）&lt;/a&gt;&lt;/li&gt;
&lt;li class="list-group-item px-0"&gt;&lt;a href="#yaku"&gt;『伊勢物語』東下り「京にはあらじ」現代語訳&lt;/a&gt;&lt;/li&gt;
&lt;/ul&gt;
&lt;/div&gt;
&lt;div class="col-md-6"&gt;
&lt;ul class="list-group list-group-flush mb-0"&gt;
&lt;li class="list-group-item px-0"&gt;&lt;a href="#points"&gt;語句・文法のポイント&lt;/a&gt;&lt;/li&gt;
&lt;li class="list-group-item px-0"&gt;&lt;a href="#nerai"&gt;出題のねらいと読解のポイント&lt;/a&gt;&lt;/li&gt;
&lt;li class="list-group-item px-0"&gt;&lt;a href="#checklist"&gt;復習チェックリスト&lt;/a&gt;&lt;/li&gt;
&lt;/ul&gt;
&lt;/div&gt;
&lt;/div&gt;
&lt;/div&gt;
&lt;/div&gt;
&lt;p&gt;&lt;!-- 本文（古文） --&gt;&lt;/p&gt;
&lt;div id="honbun" class="card shadow-sm mb-4"&gt;
&lt;div class="card-header bg-light"&gt;
&lt;h2 class="h5 mb-0"&gt;『伊勢物語』東下り「京にはあらじ」本文（古文）&lt;/h2&gt;
&lt;/div&gt;
&lt;div class="card-body p-3 p-md-4"&gt;
&lt;p class="fw-bold mb-2"&gt;【本文】&lt;/p&gt;
&lt;p class="mb-1"&gt;むかし、男ありけり。その男、身をえうなきものに思ひなして、京にはあらじ、あづまの方にすむべき国もとめにとてゆきけり。もとより友とする人、ひとりふたりしていきけり。道しれる人もなくて、まどひいきけり。三河の国八橋といふ所にいたりぬ。そこを八橋といひけるは、水ゆく河のくもでなれば、橋を八つわたせるによりてなむ、八橋といひける。その沢のほとりの木のかげにおりゐて、かれいひ食ひけり。その沢にかきつばたいとおもしろく咲きたり。&lt;/p&gt;
&lt;p&gt;&lt;small class="text-muted d-block mb-3"&gt;（注）三河の国＝現在の愛知県。&lt;/small&gt;&lt;/p&gt;
&lt;div class="text-end"&gt;&lt;a class="btn btn-outline-secondary btn-sm" href="#index"&gt;目次に戻る&lt;/a&gt;&lt;/div&gt;
&lt;/div&gt;
&lt;/div&gt;
&lt;p&gt;&lt;!-- 現代語訳 --&gt;&lt;/p&gt;
&lt;div id="yaku" class="card shadow-sm mb-4"&gt;
&lt;div class="card-header bg-light"&gt;
&lt;h2 class="h5 mb-0"&gt;『伊勢物語』東下り「京にはあらじ」現代語訳&lt;/h2&gt;
&lt;/div&gt;
&lt;div class="card-body p-3 p-md-4"&gt;
&lt;p class="fw-bold mb-2"&gt;【現代語訳】&lt;/p&gt;
&lt;p class="mb-3"&gt;昔、男がいた。その男は、（自分の）身を無用のものと思い込んで、「京にはおるまい」と都を離れ、東国の方に住むことのできる国を求めようと思って出かけて行った。昔からの友人が一人、二人と共に行った。道を知っている人もなくて、道に迷いながら行った。三河の国、八橋という所に着いた。そこを八橋といったのは、水の流れる川がクモの足のように分かれているので、橋を八つわたしたことによって、八橋といったのである。その沢のほとりの木のかげに馬から下りて座り、干した飯を食べた。その沢に、かきつばたがたいそう趣のある様子で咲いていた。&lt;/p&gt;
&lt;div class="text-end"&gt;&lt;a class="btn btn-outline-secondary btn-sm" href="#index"&gt;目次に戻る&lt;/a&gt;&lt;/div&gt;
&lt;/div&gt;
&lt;/div&gt;
&lt;p&gt;&lt;!-- 語句・文法のポイント --&gt;&lt;/p&gt;
&lt;div id="points" class="card shadow-sm mb-4"&gt;
&lt;div class="card-header bg-info text-dark"&gt;
&lt;h2 class="h5 mb-0"&gt;語句・文法のポイント&lt;/h2&gt;
&lt;/div&gt;
&lt;div class="card-body p-3 p-md-4"&gt;
&lt;p&gt;『伊勢物語』東下りの冒頭一文には、共通テストや定期テストでよく問われる語句・文法がぎゅっと詰まっています。最低限ここだけは押さえておきましょう。&lt;/p&gt;
&lt;h3 class="h6 mt-3"&gt;重要語句の意味とニュアンス&lt;/h3&gt;
&lt;ul class="small"&gt;
&lt;li class="mb-2"&gt;&lt;strong&gt;身をえうなきものに思ひなして&lt;/strong&gt;&lt;br /&gt;
「えうなき」＝「用（えう）なし」で「役に立たない・無用な」。&lt;br /&gt;
「思ひなす」＝「（本当はそうでなくても）そのように思い込む」。&lt;br /&gt;
→「自分には価値がないのだと決めつけている」という&lt;strong&gt;自己否定&lt;/strong&gt;のニュアンスが強い。&lt;/li&gt;
&lt;li class="mb-2"&gt;&lt;strong&gt;京にはあらじ&lt;/strong&gt;&lt;br /&gt;
動詞「あり」の未然形「あら」＋打消意志の助動詞「じ」。&lt;br /&gt;
→「京には住むまい」「京にはもう住むつもりはない」という&lt;strong&gt;決意・覚悟&lt;/strong&gt;を表す。&lt;/li&gt;
&lt;li class="mb-2"&gt;&lt;strong&gt;あづまの方にすむべき国もとめにとてゆきけり&lt;/strong&gt;&lt;br /&gt;
「べき」＝助動詞「べし」の連体形で、ここでは「住むのにふさわしい／適当な」。&lt;br /&gt;
「〜にとて」＝「〜しようとして」「〜するために」。&lt;br /&gt;
→「東国の方に、住むのにふさわしい国を探そうとして出かけて行った。」&lt;/li&gt;
&lt;li class="mb-2"&gt;&lt;strong&gt;もとより友とする人、ひとりふたりしていきけり&lt;/strong&gt;&lt;br /&gt;
「もとより」＝「以前から・もともと」。&lt;br /&gt;
→「昔からの友人が一人、二人と一緒に行った」＝主人公は&lt;strong&gt;完全な一人旅ではない&lt;/strong&gt;点に注意。&lt;/li&gt;
&lt;li class="mb-2"&gt;&lt;strong&gt;水ゆく河のくもでなれば&lt;/strong&gt;&lt;br /&gt;
「くもで（蜘蛛手）」＝クモの足のように、何本にも分かれた枝分かれ。&lt;br /&gt;
→川筋が複雑に分かれている様子を&lt;strong&gt;視覚的に描いた語&lt;/strong&gt;。地形描写＋主人公の迷いの象徴としても読める。&lt;/li&gt;
&lt;li class="mb-2"&gt;&lt;strong&gt;かれいひ食ひけり&lt;/strong&gt;&lt;br /&gt;
「かれいひ（乾飯）」＝干した飯。携帯用・保存用の簡素な食事。&lt;br /&gt;
→都暮らしから一転した&lt;strong&gt;旅の厳しさ・質素さ&lt;/strong&gt;を示す小道具。&lt;/li&gt;
&lt;li class="mb-0"&gt;&lt;strong&gt;かきつばたいとおもしろく咲きたり&lt;/strong&gt;&lt;br /&gt;
「おもしろし」＝「趣がある・風情がある」。&lt;br /&gt;
→単なる「きれい」ではなく、&lt;strong&gt;見ていて心惹かれるような美しさ&lt;/strong&gt;を表す。のちの「かきつばた」の和歌への布石。&lt;/li&gt;
&lt;/ul&gt;
&lt;h3 class="h6 mt-4"&gt;文法・活用・助動詞の整理&lt;/h3&gt;
&lt;ul class="small mb-0"&gt;
&lt;li class="mb-2"&gt;&lt;strong&gt;じ（打消意志）&lt;/strong&gt;&lt;br /&gt;
・接続：未然形に付く。&lt;br /&gt;
・意味：一人称なら「〜まい（〜するつもりはない）」の打消意志、三人称なら打消推量。&lt;br /&gt;
→ここでは、一人称に近い視点からの「京には住むまい」という&lt;strong&gt;強い決意&lt;/strong&gt;として押さえる。&lt;/li&gt;
&lt;li class="mb-2"&gt;&lt;strong&gt;べし（適当）&lt;/strong&gt;&lt;br /&gt;
「住むべき国」の「べき」は、男が自分の将来の居場所を探している文脈から「適当」の意味。&lt;br /&gt;
→「住むのにふさわしい国」。&lt;br /&gt;
※べしは多義（推量・当然・可能・義務・適当・意志）なので、「誰が・どんなことについて言っているか」で意味を判断する練習にもなる。&lt;/li&gt;
&lt;li class="mb-2"&gt;&lt;strong&gt;思ひなして&lt;/strong&gt;&lt;br /&gt;
「思ひなす」サ行四段活用動詞の連用形＋接続助詞「て」。&lt;br /&gt;
→「（本当はそうでなくても）そのように思い込んで」「わざとそう決めつけて」のニュアンス。&lt;/li&gt;
&lt;li class="mb-0"&gt;&lt;strong&gt;いたりぬ・咲きたり&lt;/strong&gt;&lt;br /&gt;
「いたりぬ」＝完了の助動詞「ぬ」終止形、「咲きたり」＝存続・完了の助動詞「たり」終止形。&lt;br /&gt;
→動作が&lt;strong&gt;完了している状態&lt;/strong&gt;（到着した・咲いている）を、落ち着いた語り口で述べている。&lt;/li&gt;
&lt;/ul&gt;
&lt;/div&gt;
&lt;/div&gt;
&lt;p&gt;&lt;!-- 中高・定期試験対策（古典専門塾かきつばた）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1.6;"&gt;【中高・定期試験対策】：&lt;br /&gt;
板書ノートや教科書ガイドの訳文暗記に頼らず、&lt;strong&gt;文法と読解を一体で鍛える個別指導&lt;/strong&gt;です。&lt;br /&gt;
定期試験の過去問や教科書本文をもとに、出題されやすいポイントを押さえながら読解演習を重ねることで、&lt;br /&gt;
一貫校の発展的なテストでも&lt;strong&gt;安定して高得点を狙える古典力&lt;/strong&gt;を身につけていきます。&lt;/p&gt;
&lt;p&gt;&lt;a style="background-color: #2e7d32; color: #ffffff; padding: 5px 10px; text-align: center; text-decoration: none; display: inline-block; font-size: 14px;" href="https://koten-kakitsubata.jp/school-exam/"&gt;&lt;br /&gt;
詳細を見る&lt;br /&gt;
&lt;/a&gt;&lt;/p&gt;
&lt;/div&gt;
&lt;/div&gt;
&lt;p&gt;&lt;!-- 出題のねらいと読解のポイント --&gt;&lt;/p&gt;
&lt;div id="nerai" class="card shadow-sm mb-4"&gt;
&lt;div class="card-header bg-warning"&gt;
&lt;h2 class="h5 mb-0"&gt;出題のねらいと読解のポイント&lt;/h2&gt;
&lt;/div&gt;
&lt;div class="card-body p-3 p-md-4"&gt;
&lt;h3 class="h6"&gt;1. 「京」と「あづま」の対比で読む&lt;/h3&gt;
&lt;ul class="small"&gt;
&lt;li&gt;男は「身をえうなきもの」と感じ、「京にはあらじ」と&lt;strong&gt;都を捨てる決意&lt;/strong&gt;をする。&lt;/li&gt;
&lt;li&gt;一方で「あづまの方にすむべき国もとめにとてゆきけり」と、東国を「自分の新しい居場所候補」として描く。&lt;/li&gt;
&lt;li&gt;設問では、「京＝窮屈・しがらみ」「あづま＝自由・新天地」といった&lt;strong&gt;イメージの対立&lt;/strong&gt;を意識して選択肢を判断する問題が多い。&lt;/li&gt;
&lt;/ul&gt;
&lt;h3 class="h6 mt-3"&gt;2. 冒頭一文から主人公の心理をつかむ&lt;/h3&gt;
&lt;ul class="small"&gt;
&lt;li&gt;「身をえうなきものに思ひなして」は、都での失敗や傷つき方の&lt;strong&gt;大きさ&lt;/strong&gt;を示すキーフレーズ。&lt;/li&gt;
&lt;li&gt;共通テスト型の問題では、この一文を踏まえて&lt;br /&gt;
・「気晴らしの旅行」なのか&lt;br /&gt;
・「人生を賭けた逃避なのか」&lt;br /&gt;
といった&lt;strong&gt;選択肢の違い&lt;/strong&gt;がよく問われる。&lt;/li&gt;
&lt;li&gt;本文に具体的な理由は書かれていないため、「理由を決め打ち」する選択肢（失恋だけに限定する 等）はやや危険。&lt;/li&gt;
&lt;/ul&gt;
&lt;h3 class="h6 mt-3"&gt;3. 道中描写と心理の重ね合わせ&lt;/h3&gt;
&lt;ul class="small"&gt;
&lt;li&gt;「道しれる人もなくて、まどひいきけり」は、&lt;br /&gt;
・文字通り：道に迷いながら進んだ&lt;br /&gt;
・比喩的に：人生の行き先を見失っている&lt;br /&gt;
という&lt;strong&gt;二重の意味&lt;/strong&gt;で読める表現。&lt;/li&gt;
&lt;li&gt;こうした二重性を意識しておくと、「作者の意図」「表現の効果」を問う設問に対応しやすくなる。&lt;/li&gt;
&lt;/ul&gt;
&lt;h3 class="h6 mt-3"&gt;4. 八橋・かきつばたの情景と和歌への伏線&lt;/h3&gt;
&lt;ul class="small mb-0"&gt;
&lt;li&gt;八橋の地形説明（「水ゆく河のくもで」「橋を八つわたせる」）は、&lt;strong&gt;視覚的なイメージ&lt;/strong&gt;を与えると同時に、分岐する川＝分岐した人生、という象徴的な読みもできる。&lt;/li&gt;
&lt;li&gt;「かきつばたいとおもしろく咲きたり」は、このあと続く「かきつばた」の折句和歌への導入部分。&lt;/li&gt;
&lt;li&gt;テストでは、この場面単独ではなく、後の和歌部分と合わせて&lt;br /&gt;
・自然描写と心情&lt;br /&gt;
・都への思いとの関係&lt;br /&gt;
を尋ねる問題が作られやすい。&lt;/li&gt;
&lt;/ul&gt;
&lt;/div&gt;
&lt;/div&gt;
&lt;p&gt;&lt;!-- 復習チェックリスト --&gt;&lt;/p&gt;
&lt;div id="checklist" class="card shadow-sm mb-4"&gt;
&lt;div class="card-header bg-success text-white"&gt;
&lt;h2 class="h5 mb-0"&gt;復習チェックリスト&lt;/h2&gt;
&lt;/div&gt;
&lt;div class="card-body p-3 p-md-4"&gt;
&lt;h3 class="h6"&gt;内容理解チェック&lt;/h3&gt;
&lt;ul class="list-group mb-3 small"&gt;
&lt;li class="list-group-item"&gt;[ ] 「男」が京を離れる理由を、自分の言葉で一文にまとめて説明できる。&lt;/li&gt;
&lt;li class="list-group-item"&gt;[ ] 「京にはあらじ」「あづまの方にすむべき国もとめにとてゆきけり」の二つが、&lt;strong&gt;対になった表現&lt;/strong&gt;であることを説明できる。&lt;/li&gt;
&lt;li class="list-group-item"&gt;[ ] 三河国八橋の地形（くもで・橋を八つ渡す）のイメージを、図や言葉で説明できる。&lt;/li&gt;
&lt;li class="list-group-item"&gt;[ ] 八橋・かきつばたの情景描写が、このあと登場する和歌とどうつながるかを説明できる。&lt;/li&gt;
&lt;/ul&gt;
&lt;h3 class="h6"&gt;語句・文法チェック&lt;/h3&gt;
&lt;ul class="list-group mb-3 small"&gt;
&lt;li class="list-group-item"&gt;[ ] 「えうなき」「くもで」「かれいひ」「おもしろく」の意味を答えられる。&lt;/li&gt;
&lt;li class="list-group-item"&gt;[ ] 「身をえうなきものに思ひなして」の「思ひなして」が「そうと決めつけて」のニュアンスをもつことを説明できる。&lt;/li&gt;
&lt;li class="list-group-item"&gt;[ ] 「京にはあらじ」の「じ」が打消意志で、「〜まい」と訳せることを確認した。&lt;/li&gt;
&lt;li class="list-group-item"&gt;[ ] 「住むべき国」の「べき」が「適当（〜するのにふさわしい）」の意味であると判断できる。&lt;/li&gt;
&lt;/ul&gt;
&lt;h3 class="h6"&gt;本番までの活用法&lt;/h3&gt;
&lt;ul class="list-group mb-3 small"&gt;
&lt;li class="list-group-item"&gt;[ ] 本文を音読し、主語の切れ目・助動詞・係り結びなどを自分で意識しながら読めた。&lt;/li&gt;
&lt;li class="list-group-item"&gt;[ ] 現代語訳を隠して、自力で訳を書き、そのあと答え合わせをして修正した。&lt;/li&gt;
&lt;li class="list-group-item"&gt;[ ] 他の解説と読み比べて、「京／東」「自己否定／新しい生活」の構図を自分なりに整理した。&lt;/li&gt;
&lt;li class="list-group-item"&gt;[ ] 『東下り』の続き（和歌部分や駿河・隅田川の場面）も読み、物語全体の流れをおさえた。&lt;/li&gt;
&lt;/ul&gt;
&lt;div class="text-end"&gt;&lt;a class="btn btn-outline-secondary btn-sm" href="#index"&gt;目次に戻る&lt;/a&gt;&lt;/div&gt;
&lt;/div&gt;
&lt;/div&gt;
&lt;/div&gt;
&lt;p&gt;&lt;!-- 大学受験対策（古典専門塾かきつばた）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1.6;"&gt;【大学受験古典対策】：&lt;br /&gt;
共通テストから難関大の個別試験まで視野に入れ、&lt;strong&gt;読解・文法・語彙をまとめて鍛える個別カリキュラム&lt;/strong&gt;です。&lt;br /&gt;
志望校の過去問分析をもとに、頻出テーマの長文読解と記述答案の添削を繰り返し、&lt;strong&gt;入試本番で得点源になる古典力&lt;/strong&gt;を仕上げていきます。&lt;/p&gt;
&lt;p&gt;&lt;a style="background-color: #2e7d32; color: #ffffff; padding: 5px 10px; text-align: center; text-decoration: none; display: inline-block; font-size: 14px;" href="https://koten-kakitsubata.jp/enter-exam/"&gt;&lt;br /&gt;
詳細を見る&lt;br /&gt;
&lt;/a&gt;&lt;/p&gt;
&lt;/div&gt;
&lt;/div&gt;
------</t>
  </si>
  <si>
    <t>以下のページは不自然なワードを使用しています。
これらを適切に自然な言葉に置き換えて下さい。
なお、本文の装飾や構造は絶対に変えないでください。
【対象ページURL】
https://natsui-sansu-juku.com/col_blog/bunsyoudaikotsu/
【検出された不自然ワード】
- 型
- 迷い
- 固定
【本文】
------
&lt;p&gt;中学受験の算数では、「計算はできるのに、文章題になると急に解けなくなる」というご相談を多くいただきます。文章題の苦手意識は放っておくとどんどん大きくなり、算数そのものへの自信を失ってしまうこともあります。本ページでは、文章題が苦手になる原因を整理しながら、家庭学習で今すぐ実践できる克服のコツを分かりやすくまとめました。&lt;/p&gt;
&lt;p&gt;文章題の考え方や頻出パターンを分野別に整理した一覧は、&lt;a href="https://natsui-sansu-juku.com/column/hub-bunshodai/" target="_blank" rel="noopener noreferrer"&gt;&lt;strong&gt;中学受験算数｜文章題の解き方まとめ（全体像はこちら）&lt;/strong&gt;&lt;/a&gt;でも確認できます。&lt;/p&gt;
&lt;h2&gt;中学受験で算数の文章題の苦手を克服するコツ&lt;/h2&gt;
&lt;p&gt;中学受験で算数の文章題を苦手に感じているお子様は少なくありません。&lt;br /&gt;
文章題への苦手意識をなくし、算数でつまずかないように、日々の学習の中で少しずつ克服していきましょう。&lt;/p&gt;
&lt;h2&gt;なぜ算数の文章題が苦手になるのか&lt;/h2&gt;
&lt;p&gt;算数の文章題が難しく感じられる背景には、次のような要因が重なっているケースが多く見られます。&lt;/p&gt;
&lt;ul&gt;
&lt;li&gt;&lt;strong&gt;文章の内容そのものが理解しづらい&lt;/strong&gt;（話の流れを追うのに時間がかかる）&lt;/li&gt;
&lt;li&gt;&lt;strong&gt;算数特有の言い回しや単語の意味が分からない&lt;/strong&gt;（「差」「割合」「比べる」といった語彙があいまい）&lt;/li&gt;
&lt;li&gt;&lt;strong&gt;頭の中で場面をイメージできない&lt;/strong&gt;（状況が浮かばないため、式に落とし込めない）&lt;/li&gt;
&lt;/ul&gt;
&lt;p&gt;このような「読み」「語彙」「イメージ」の3つの壁を一つひとつ崩していくことで、文章題は必ず解きやすくなっていきます。&lt;/p&gt;
&lt;h2&gt;苦手克服のための具体的なステップ&lt;/h2&gt;
&lt;p&gt;具体的な練習に入る前に、文章題が苦手なお子様ほど意識しておきたいのが、&lt;br /&gt;
&lt;strong&gt;毎回同じ順番で考える「解き方の型」&lt;/strong&gt;です。&lt;/p&gt;
&lt;p&gt;文章題を前にすると、いきなり式を立てようとして手が止まってしまうケースが多く見られます。&lt;br /&gt;
そこで、考える順番を固定しておくことで、迷いを減らすことができます。&lt;/p&gt;
&lt;h3&gt;文章題はこの4ステップで整理する&lt;/h3&gt;
&lt;ol&gt;
&lt;li&gt;&lt;strong&gt;何が分かっていて、何を求める問題かを確認する&lt;/strong&gt;&lt;/li&gt;
&lt;li&gt;&lt;strong&gt;登場人物・物・数量を書き出す&lt;/strong&gt;&lt;/li&gt;
&lt;li&gt;&lt;strong&gt;数量の関係を絵や線分で表す&lt;/strong&gt;&lt;/li&gt;
&lt;li&gt;&lt;strong&gt;式に直して計算する&lt;/strong&gt;&lt;/li&gt;
&lt;/ol&gt;
&lt;p&gt;この流れを毎回意識することで、&lt;br /&gt;
「どこから考えればいいか分からない」という状態を防ぐことができます。&lt;/p&gt;
&lt;h3&gt;簡単な例で考え方を確認しよう&lt;/h3&gt;
&lt;p&gt;&lt;strong&gt;例題&lt;/strong&gt;&lt;br /&gt;
りんごが8こあります。3こ食べました。残りは何こですか。&lt;/p&gt;
&lt;ul&gt;
&lt;li&gt;分かっていること：りんごが8こ、3こ食べた&lt;/li&gt;
&lt;li&gt;求めたいこと：残りの数&lt;/li&gt;
&lt;li&gt;状況を整理：8こから3こ減る&lt;/li&gt;
&lt;li&gt;式：8 − 3&lt;/li&gt;
&lt;/ul&gt;
&lt;p&gt;このように、&lt;br /&gt;
&lt;strong&gt;文章 → 整理 → 図やイメージ → 式&lt;/strong&gt;&lt;br /&gt;
という順番を固定して考えることが、文章題克服の土台になります。&lt;/p&gt;
&lt;h2&gt;文章題が苦手な子のための「解き方の型」&lt;/h2&gt;
&lt;p&gt;文章題が苦手な場合、「どう考えるか」を頭の中だけで処理しようとすると混乱しやすくなります。&lt;br /&gt;
そこでおすすめなのが、&lt;strong&gt;毎回同じ順番で考える「型」&lt;/strong&gt;を作ることです。&lt;/p&gt;
&lt;h3&gt;文章題はこの4ステップで考える&lt;/h3&gt;
&lt;ol&gt;
&lt;li&gt;&lt;strong&gt;何が分かっていて、何を求める問題かを確認する&lt;/strong&gt;&lt;/li&gt;
&lt;li&gt;&lt;strong&gt;登場人物・物・数量を書き出す&lt;/strong&gt;&lt;/li&gt;
&lt;li&gt;&lt;strong&gt;数量の関係を図や線分で表す&lt;/strong&gt;&lt;/li&gt;
&lt;li&gt;&lt;strong&gt;式に直す → 計算する&lt;/strong&gt;&lt;/li&gt;
&lt;/ol&gt;
&lt;p&gt;この順番を毎回意識することで、「いきなり式を立てようとして止まる」状態を防ぐことができます。&lt;/p&gt;
&lt;h3&gt;簡単な例で確認してみよう&lt;/h3&gt;
&lt;p&gt;&lt;strong&gt;例題&lt;/strong&gt;&lt;br /&gt;
りんごが8こあります。3こ食べました。残りは何こですか。&lt;/p&gt;
&lt;ul&gt;
&lt;li&gt;分かっていること：りんごが8こ／3こ食べた&lt;/li&gt;
&lt;li&gt;求めたいこと：残りの数&lt;/li&gt;
&lt;li&gt;図にする：8こ → 3こ減る&lt;/li&gt;
&lt;li&gt;式：8 − 3&lt;/li&gt;
&lt;/ul&gt;
&lt;p&gt;このように、&lt;strong&gt;文章 → 整理 → 図 → 式&lt;/strong&gt;の流れを固定することが大切です。&lt;/p&gt;
&lt;h2&gt;家庭学習でよくあるつまずきと対処法（FAQ）&lt;/h2&gt;
&lt;h3&gt;Q. 音読させても、意味を分からずに読んでいます&lt;/h3&gt;
&lt;p&gt;その場合は、「読めているか」ではなく「内容を説明できるか」を確認しましょう。&lt;br /&gt;
音読のあとに、&lt;/p&gt;
&lt;ul&gt;
&lt;li&gt;どんな話だった？&lt;/li&gt;
&lt;li&gt;何を求める問題？&lt;/li&gt;
&lt;/ul&gt;
&lt;p&gt;と口頭で聞くだけでも、理解の浅さがはっきりします。&lt;/p&gt;
&lt;h3&gt;Q. 図をかくのを嫌がります&lt;/h3&gt;
&lt;p&gt;最初からきれいな図を求める必要はありません。&lt;br /&gt;
丸や線、矢印だけでも十分です。&lt;br /&gt;
「考えた跡を残す」ことが目的だと伝えましょう。&lt;/p&gt;
&lt;h3&gt;Q. 文章題の練習は毎日必要ですか&lt;/h3&gt;
&lt;p&gt;毎日大量に解く必要はありません。&lt;br /&gt;
&lt;strong&gt;1日1問でも、必ず整理して考える&lt;/strong&gt;ほうが効果的です。&lt;br /&gt;
短時間でも継続することが、文章題克服への近道になります。&lt;/p&gt;
&lt;h3&gt;① 音読して文章の全体像をつかむ&lt;/h3&gt;
&lt;p&gt;計算は苦手ではないのに文章題が解けない場合、まずは&lt;strong&gt;文章を正しく理解できているか&lt;/strong&gt;を確認することが大切です。その出発点としておすすめなのが、問題文の&lt;strong&gt;音読&lt;/strong&gt;です。&lt;/p&gt;
&lt;p&gt;音読をすることで、&lt;/p&gt;
&lt;ul&gt;
&lt;li&gt;目からの情報だけでなく、&lt;strong&gt;耳からの情報も同時に入る&lt;/strong&gt;&lt;/li&gt;
&lt;li&gt;一文一文をはっきり読むことで、&lt;strong&gt;言い回しの違和感や分かりにくい箇所に気付きやすくなる&lt;/strong&gt;&lt;/li&gt;
&lt;li&gt;読むリズムが生まれ、&lt;strong&gt;文章全体の流れをつかみやすくなる&lt;/strong&gt;&lt;/li&gt;
&lt;/ul&gt;
&lt;p&gt;文章の理解が追いついていないと感じたときほど、声に出してゆっくり読むことを心がけましょう。家庭学習などで音読を続けていくと、徐々に文章の理解が速くなっていきます。&lt;/p&gt;
&lt;h3&gt;② 文章を絵や図にして整理する&lt;/h3&gt;
&lt;p&gt;文章題をそのまま文字だけで追っていくのが難しいときには、&lt;strong&gt;文章を絵や図に表してみる&lt;/strong&gt;ことが効果的です。&lt;/p&gt;
&lt;p&gt;例えば、&lt;/p&gt;
&lt;ul&gt;
&lt;li&gt;登場人物やモノをイラストでかく&lt;/li&gt;
&lt;li&gt;数の増減を矢印で表す&lt;/li&gt;
&lt;li&gt;道のりや水かさを図で表現する&lt;/li&gt;
&lt;/ul&gt;
&lt;p&gt;といった形で、文字情報を視覚情報に変えていきます。絵や図にしてみると、&lt;/p&gt;
&lt;ul&gt;
&lt;li&gt;文だけで読むよりも&lt;strong&gt;状況が一目で理解しやすい&lt;/strong&gt;&lt;/li&gt;
&lt;li&gt;どの部分が「知っている数」でどこが「求めたい数」なのかが整理される&lt;/li&gt;
&lt;/ul&gt;
&lt;p&gt;といったメリットがあります。&lt;br /&gt;
絵をかくクセをつけることで、やがて&lt;strong&gt;文章を読んだだけで頭の中に場面が浮かぶように&lt;/strong&gt;なります。時間に余裕のある家庭学習のときに、意識して取り組んでみましょう。&lt;/p&gt;
&lt;h3&gt;③ 語彙力を身につける&lt;/h3&gt;
&lt;p&gt;中学受験の算数の文章題が苦手な場合、問題文に出てくる&lt;strong&gt;表現や言葉の意味があいまい&lt;/strong&gt;なことが少なくありません。算数の文章題では、次のような「算数用語」を正しく理解しているかどうかが、問題の理解に直結します。&lt;/p&gt;
&lt;ul&gt;
&lt;li&gt;「差」「合計」「残り」「割合」「比」「速さ」などの言葉&lt;/li&gt;
&lt;li&gt;「AよりBのほうが～」「AをBに分ける」といった表現&lt;/li&gt;
&lt;/ul&gt;
&lt;p&gt;言葉の意味をしっかり理解できていないと、文章問題の解釈を誤り、正しい式を立てることができません。文章問題の練習の中で、&lt;/p&gt;
&lt;ul&gt;
&lt;li&gt;分かりにくい表現や単語が出てきたらその場で調べる&lt;/li&gt;
&lt;li&gt;ノートの端などに「自分の言葉」で言い換えて書いておく&lt;/li&gt;
&lt;li&gt;同じ言葉に何度も出会うことで、&lt;strong&gt;自然と語彙力が増えていく&lt;/strong&gt;&lt;/li&gt;
&lt;/ul&gt;
&lt;p&gt;といった作業を習慣化しましょう。&lt;span style="color: #ff0000;"&gt;語彙力&lt;/span&gt;を高めることは、算数だけでなく国語力の向上にもつながります。&lt;/p&gt;
&lt;h3&gt;④ 読み解けなかった箇所に線を引き、必ず確認する&lt;/h3&gt;
&lt;p&gt;文章題の克服には、「分からなかったところをそのままにしない」学習姿勢が欠かせません。勉強している段階で、&lt;/p&gt;
&lt;ul&gt;
&lt;li&gt;&lt;span style="color: #0000ff;"&gt;読み解けなかった箇所に線や印を付ける&lt;/span&gt;&lt;/li&gt;
&lt;li&gt;模範解答や解説を参照しながら、「なぜそのように読むのか」を確認する&lt;/li&gt;
&lt;li&gt;同じタイプの文章が出てきたときに、自力で読み解けるかをチェックする&lt;/li&gt;
&lt;/ul&gt;
&lt;p&gt;といったサイクルを繰り返すことが重要です。&lt;br /&gt;
文章の意味や単語が理解できない箇所を放置せず、その都度調べて覚え、読み解けるようにしておくことで、受験本番でも落ち着いて文章問題に取り組むことができます。&lt;/p&gt;
&lt;h2&gt;毎日の習慣化が合格につながる&lt;/h2&gt;
&lt;p&gt;中学受験で算数の文章題の苦手を克服するには、&lt;/p&gt;
&lt;ul&gt;
&lt;li&gt;言葉の意味を理解し、&lt;strong&gt;語彙力を身につける&lt;/strong&gt;&lt;/li&gt;
&lt;li&gt;問題文を&lt;strong&gt;音読して読み&lt;/strong&gt;、内容を正確につかむ&lt;/li&gt;
&lt;li&gt;文章を&lt;strong&gt;絵や図にして整理する&lt;/strong&gt;&lt;/li&gt;
&lt;li&gt;読み解けなかった箇所に印をつけて、後から必ず見直す&lt;/li&gt;
&lt;/ul&gt;
&lt;p&gt;といった基本を、日々の学習の中でコツコツ続けていくことが大切です。&lt;br /&gt;
訓練を重ねるうちに、最初は時間のかかった音読や図示も、次第に頭の中で自然とできるようになっていきます。まずは、&lt;strong&gt;毎日文章題に触れる習慣&lt;/strong&gt;を身につけることから始めましょう。&lt;/p&gt;
&lt;h2&gt;まとめ：文章題を味方にして中学受験を乗り越えよう&lt;/h2&gt;
&lt;ul&gt;
&lt;li&gt;算数の文章題の苦手意識は、「読み」「語彙」「イメージ」の3つの壁から生まれやすい&lt;/li&gt;
&lt;li&gt;音読することで、文章の流れや言い回しをつかみやすくなる&lt;/li&gt;
&lt;li&gt;文章を絵や図にすることで、状況を視覚的に整理できる&lt;/li&gt;
&lt;li&gt;算数特有の語彙を一つずつ確認し、語彙力を高めていくことが重要&lt;/li&gt;
&lt;li&gt;分からなかった箇所に線を引き、解説を参照しながら「なぜそう読むのか」を確認する&lt;/li&gt;
&lt;li&gt;毎日少しずつ文章題に取り組むことで、やがて自然と文章を読み解けるようになる&lt;/li&gt;
&lt;/ul&gt;
&lt;p&gt;文章題は、慣れるまで時間がかかる分野ですが、正しいステップを踏んで練習していけば、必ず「分かる」「解ける」喜びを感じられるようになります。焦らず一つ一つの問題に向き合い、算数の文章題を合格への頼もしい味方にしていきましょう。&lt;/p&gt;
&lt;h2&gt;関連コラム&lt;/h2&gt;
&lt;blockquote&gt;&lt;p&gt;&lt;a href="https://natsui-sansu-juku.com/column/bunsyoudai/" target="_blank" rel="noopener noreferrer"&gt;中学受験における算数で文章題の正答率を上げるためのポイント&lt;/a&gt;&lt;/p&gt;&lt;/blockquote&gt;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bunsyoudaikotsu%2F&amp;amp;t=%E4%B8%AD%E5%AD%A6%E5%8F%97%E9%A8%93%E3%81%A7%E7%AE%97%E6%95%B0%E3%81%AE%E6%96%87%E7%AB%A0%E9%A1%8C%E3%81%AE%E8%8B%A6%E6%89%8B%E3%82%92%E5%85%8B%E6%9C%8D%E3%81%99%E3%82%8B%E3%82%B3%E3%83%84%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bunsyoudaikotsu%2F&amp;amp;text=%E4%B8%AD%E5%AD%A6%E5%8F%97%E9%A8%93%E3%81%A7%E7%AE%97%E6%95%B0%E3%81%AE%E6%96%87%E7%AB%A0%E9%A1%8C%E3%81%AE%E8%8B%A6%E6%89%8B%E3%82%92%E5%85%8B%E6%9C%8D%E3%81%99%E3%82%8B%E3%82%B3%E3%83%84%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3%81%A7%E7%AE%97%E6%95%B0%E3%81%AE%E6%96%87%E7%AB%A0%E9%A1%8C%E3%81%AE%E8%8B%A6%E6%89%8B%E3%82%92%E5%85%8B%E6%9C%8D%E3%81%99%E3%82%8B%E3%82%B3%E3%83%84%20%7C%20%E4%B8%AD%E5%AD%A6%E5%8F%97%E9%A8%93%E5%B0%82%E9%96%80%E3%80%80%E5%A4%8F%E4%BA%95%E7%AE%97%E6%95%B0%E5%A1%BE%0Ahttps%3A%2F%2Fnatsui-sansu-juku.com%2Fcol_blog%2Fbunsyoudaikotsu%2F" target="_blank" &gt;&lt;span class="vk_icon_w_r_sns_bluesky icon_sns"&gt;&lt;/span&gt;&lt;span class="sns_txt"&gt;Bluesky&lt;/span&gt;&lt;/a&gt;&lt;/li&gt;&lt;li class="sb_hatena sb_icon"&gt;&lt;a class="sb_icon_inner" href="//b.hatena.ne.jp/add?mode=confirm&amp;url=https%3A%2F%2Fnatsui-sansu-juku.com%2Fcol_blog%2Fbunsyoudaikotsu%2F&amp;amp;title=%E4%B8%AD%E5%AD%A6%E5%8F%97%E9%A8%93%E3%81%A7%E7%AE%97%E6%95%B0%E3%81%AE%E6%96%87%E7%AB%A0%E9%A1%8C%E3%81%AE%E8%8B%A6%E6%89%8B%E3%82%92%E5%85%8B%E6%9C%8D%E3%81%99%E3%82%8B%E3%82%B3%E3%83%84%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sb_icon_inner"data-clipboard-text="中学受験で算数の文章題の苦手を克服するコツ | 中学受験専門　夏井算数塾 https://natsui-sansu-juku.com/col_blog/bunsyoudaikotsu/"&gt;&lt;span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</si>
  <si>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https://natsui-sansu-juku.com/col_blog/nichinoken-online-sansu/
【検出された不自然ワード】
- 型
- 整え
【本文】
------
&lt;div class="container my-4"&gt;
&lt;p&gt;&lt;!-- Hero Section --&gt;&lt;/p&gt;
&lt;div class="card shadow-sm mb-4 border-0" style="background: linear-gradient(135deg, #283593, #00838f); color: #fff;"&gt;
&lt;div class="card-body p-4"&gt;
&lt;div class="d-flex flex-wrap justify-content-between align-items-center mb-2"&gt;&lt;span class="badge bg-warning text-dark mb-2" style="font-size: 0.8rem;"&gt;日能研生向け／中学受験算数&lt;/span&gt;&lt;br /&gt;
&lt;span class="badge bg-light text-dark mb-2" style="font-size: 0.75rem;"&gt;オンライン算数 個別指導ガイド&lt;/span&gt;&lt;/div&gt;
&lt;h1 class="card-title mb-3" style="font-size: 1.9rem; line-height: 1.5;"&gt;日能研算数の弱点補強：オンライン個別で伸びやすい単元とは？&lt;/h1&gt;
&lt;p class="card-text mb-0" style="font-size: 0.98rem; line-height: 1.8;"&gt;日能研に通っていると、「テキストはきちんとやっているのに、模試や他塾の過去問になると得点が安定しない」という声をよくお聞きします。&lt;br /&gt;
基礎は固まっているはずなのに、最新の入試問題になると一気に難しく感じられるというギャップです。&lt;br /&gt;
本ページでは、日能研算数のカリキュラムの特徴と弱点が生まれやすい背景を整理したうえで、&lt;br /&gt;
オンライン算数の個別指導を組み合わせてどのように弱点単元を補強していくかを、具体的なステップと家庭でのフォロー方法まで含めて詳しくお伝えします。&lt;/p&gt;
&lt;/div&gt;
&lt;/div&gt;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&lt;p&gt;&lt;!-- 概要ボックス --&gt;&lt;/p&gt;
&lt;div class="alert alert-info border-0 shadow-sm mb-4" role="alert"&gt;
&lt;h2 class="h5 mb-2"&gt;この記事で分かること&lt;/h2&gt;
&lt;ul class="mb-0"&gt;
&lt;li&gt;日能研算数と中学受験算数の構造から、弱点が生まれやすい理由が整理できます。&lt;/li&gt;
&lt;li&gt;オンライン算数 個別指導が、基礎と最新入試傾向のギャップをどう埋めるかが分かります。&lt;/li&gt;
&lt;li&gt;単元別に得点源を増やすための三つのステップが具体的にイメージできます。&lt;/li&gt;
&lt;li&gt;家庭でのフォロー方法と、オンライン算数 個別指導の教室・指導者の選び方のポイントが整理できます。&lt;/li&gt;
&lt;/ul&gt;
&lt;/div&gt;
&lt;p&gt;日能研だけでなく、SAPIX・早稲アカ・四谷大塚も含めた塾別の算数対策の全体像は、&lt;a href="https://natsui-sansu-juku.com/column/hub-juku/" target="_blank" rel="noopener noreferrer"&gt;&lt;strong&gt;日能研・SAPIX・早稲アカ・四谷大塚｜塾別の算数対策（全体像はこちら）&lt;/strong&gt;&lt;/a&gt;もあわせてご確認ください。&lt;/p&gt;
&lt;p&gt;&lt;!-- 背景セクション --&gt;&lt;/p&gt;
&lt;h2 class="h4 mt-4 mb-3 border-start border-4 border-primary ps-2"&gt;テーマの背景：日能研算数で弱点が生まれやすい構造&lt;/h2&gt;
&lt;p&gt;まずは、日能研算数の特徴と中学受験算数という科目の特性から、&lt;br /&gt;
「なぜ弱点が放置されやすいのか」を整理してみます。土台としての基礎力と、最新入試傾向とのギャップに目を向けていきます。&lt;/p&gt;
&lt;h3 class="h5 mt-3"&gt;基礎は固まりやすい一方で、問題形式が古くなりやすい&lt;/h3&gt;
&lt;p&gt;日能研のテキストやカリキュラムは、長年の蓄積があり基礎固めという観点ではとても優れています。標準問題レベルまでは網羅的に触れられるため、&lt;/p&gt;
&lt;ul&gt;
&lt;li&gt;計算力そのもの&lt;/li&gt;
&lt;li&gt;基本的な図形の性質&lt;/li&gt;
&lt;li&gt;比や割合の基本パターン&lt;/li&gt;
&lt;/ul&gt;
&lt;p&gt;などは一定レベルまでしっかり身につきやすいと言えます。&lt;br /&gt;
一方で、保護者の方からは次のような声もよく聞かれます。&lt;/p&gt;
&lt;ul&gt;
&lt;li&gt;テキストの問題が昔の入試寄りに感じられる。&lt;/li&gt;
&lt;li&gt;最新の入試問題と比べると、形式や問い方がやや古い印象がある。&lt;/li&gt;
&lt;/ul&gt;
&lt;p&gt;ここ数年の中学受験算数は、思考力型・読解型の色合いが強まっています。&lt;br /&gt;
テキストがやや古めの傾向にあると、&lt;br /&gt;
「テキストは解けるのに、最新の過去問や模試になると歯が立たない」という状態が生まれやすくなります。&lt;/p&gt;
&lt;h3 class="h5 mt-3"&gt;基礎と最新傾向のギャップが得点の不安定さにつながる&lt;/h3&gt;
&lt;p&gt;中学受験算数は大きく分けると、次の二つの層で構成されています。&lt;/p&gt;
&lt;div class="table-responsive mb-3"&gt;
&lt;table class="table table-bordered table-hover align-middle"&gt;
&lt;thead class="text-center" style="background-color: #e8eaf6;"&gt;
&lt;tr&gt;
&lt;th scope="col"&gt;層&lt;/th&gt;
&lt;th scope="col"&gt;内容&lt;/th&gt;
&lt;th scope="col"&gt;日能研算数との関係&lt;/th&gt;
&lt;/tr&gt;
&lt;/thead&gt;
&lt;tbody&gt;
&lt;tr&gt;
&lt;td class="fw-bold"&gt;基礎技術&lt;/td&gt;
&lt;td&gt;四則計算・分数小数・割合・速さ・平面図形の基本・単位換算など。&lt;/td&gt;
&lt;td&gt;日能研のテキストと授業で比較的しっかり固まりやすい領域。&lt;/td&gt;
&lt;/tr&gt;
&lt;tr&gt;
&lt;td class="fw-bold"&gt;最新入試傾向&lt;/td&gt;
&lt;td&gt;図表読解・条件整理・長い文章問題・思考実験型の問題など。&lt;/td&gt;
&lt;td&gt;テキストだけでは触れにくく、最新の入試問題とギャップが生じやすい領域。&lt;/td&gt;
&lt;/tr&gt;
&lt;/tbody&gt;
&lt;/table&gt;
&lt;/div&gt;
&lt;p&gt;日能研算数では前者の基礎技術は固まりやすい一方で、後者の最新傾向とはどうしてもギャップが生まれがちです。&lt;br /&gt;
このギャップが埋まらないまま小六後半に差し掛かると、&lt;/p&gt;
&lt;ul&gt;
&lt;li&gt;基礎計算は速く正確にできるのに、応用問題になると一気に失速する。&lt;/li&gt;
&lt;li&gt;思考力問題に触れる機会が少なく、本番の入試で「見たことがない」と感じてしまう。&lt;/li&gt;
&lt;/ul&gt;
&lt;p&gt;といった状態につながっていきます。&lt;/p&gt;
&lt;h3 class="h5 mt-3"&gt;宿題構造の中で「弱点さかのぼり」の時間が取りにくい&lt;/h3&gt;
&lt;p&gt;日能研は宿題の量も決して少なくなく、&lt;/p&gt;
&lt;ul&gt;
&lt;li&gt;メインテキスト&lt;/li&gt;
&lt;li&gt;栄冠への道などの演習教材&lt;/li&gt;
&lt;li&gt;模試やテストの直し&lt;/li&gt;
&lt;/ul&gt;
&lt;p&gt;をすべてきちんとこなそうとすると、かなりの時間が必要になります。&lt;br /&gt;
その結果、&lt;/p&gt;
&lt;ul&gt;
&lt;li&gt;宿題で手一杯で、弱点単元をさかのぼる時間が取れない。&lt;/li&gt;
&lt;li&gt;テスト直しが答え合わせで終わり、類題に触れるところまでたどり着けない。&lt;/li&gt;
&lt;li&gt;最新入試形式の問題にじっくり取り組む時間が不足しがち。&lt;/li&gt;
&lt;/ul&gt;
&lt;p&gt;といった状況になりやすく、基礎と最新入試傾向とのギャップがそのまま弱点として残ってしまうのです。&lt;/p&gt;
&lt;p&gt;&lt;!-- 背景まとめカード --&gt;&lt;/p&gt;
&lt;div class="card border-0 shadow-sm mb-4"&gt;
&lt;div class="card-body"&gt;
&lt;h3 class="h6 mb-2"&gt;日能研算数で弱点が残りやすい主な要因&lt;/h3&gt;
&lt;ul class="mb-0"&gt;
&lt;li&gt;基礎固めはしっかりしているが、最新入試の形式とズレが生まれやすい。&lt;/li&gt;
&lt;li&gt;宿題量が多く、弱点単元をさかのぼる時間が不足しがち。&lt;/li&gt;
&lt;li&gt;テスト直しが答え合わせで終わり、類題反復まで到達しにくい。&lt;/li&gt;
&lt;/ul&gt;
&lt;/div&gt;
&lt;/div&gt;
&lt;p&gt;&lt;!-- オンラインの効果 --&gt;&lt;/p&gt;
&lt;h2 class="h4 mt-4 mb-3 border-start border-4 border-success ps-2"&gt;オンライン算数 個別指導が効果を発揮する理由&lt;/h2&gt;
&lt;p&gt;こうした日能研算数の状況に対して、オンライン算数の個別指導はどのように役立つのでしょうか。&lt;br /&gt;
オンラインだからこそ実現しやすいポイントを整理していきます。&lt;/p&gt;
&lt;p&gt;&lt;!-- 三つの強みカード --&gt;&lt;/p&gt;
&lt;div class="row g-3 mb-3"&gt;
&lt;div class="col-md-4"&gt;
&lt;div class="card h-100 border-0 shadow-sm"&gt;
&lt;div class="card-body"&gt;
&lt;h3 class="h6 text-muted mb-1"&gt;ポイント一&lt;/h3&gt;
&lt;h4 class="h6 fw-bold"&gt;基礎と最新傾向を必要な分だけ取り出せる&lt;/h4&gt;
&lt;p class="mb-0 small"&gt;日能研テキストレベルの基礎問題と、最新の入試問題から選んだ新傾向の問題を、&lt;br /&gt;
その場でバランス良く提示できます。基礎の抜けと最新傾向のギャップを同時に埋めやすくなります。&lt;/p&gt;
&lt;/div&gt;
&lt;/div&gt;
&lt;/div&gt;
&lt;div class="col-md-4"&gt;
&lt;div class="card h-100 border-0 shadow-sm"&gt;
&lt;div class="card-body"&gt;
&lt;h3 class="h6 text-muted mb-1"&gt;ポイント二&lt;/h3&gt;
&lt;h4 class="h6 fw-bold"&gt;手元映像による過程指導で原因を特定できる&lt;/h4&gt;
&lt;p class="mb-0 small"&gt;手元カメラでノートやテキストの書き込みを確認し、&lt;br /&gt;
文章の読み取り・図のイメージ・計算の精度など、どこでつまずいているのかを細かく切り分けることができます。&lt;/p&gt;
&lt;/div&gt;
&lt;/div&gt;
&lt;/div&gt;
&lt;div class="col-md-4"&gt;
&lt;div class="card h-100 border-0 shadow-sm"&gt;
&lt;div class="card-body"&gt;
&lt;h3 class="h6 text-muted mb-1"&gt;ポイント三&lt;/h3&gt;
&lt;h4 class="h6 fw-bold"&gt;単元別に「伸ばしやすい領域」へ集中的に投資できる&lt;/h4&gt;
&lt;p class="mb-0 small"&gt;中学受験算数の単元ごとに優先順位をつけ、短期で伸ばしやすい単元と時間をかけて育てる単元を分けながら、&lt;br /&gt;
集中的に弱点補強を行えます。&lt;/p&gt;
&lt;/div&gt;
&lt;/div&gt;
&lt;/div&gt;
&lt;/div&gt;
&lt;h3 class="h5 mt-3"&gt;基礎と最新入試の両方をバランス良く補える&lt;/h3&gt;
&lt;p&gt;オンライン算数 個別指導では、講師側に豊富な問題データベースがあり、&lt;/p&gt;
&lt;ul&gt;
&lt;li&gt;日能研のテキストレベルの基礎問題&lt;/li&gt;
&lt;li&gt;近年の入試や模試を踏まえた新傾向の問題&lt;/li&gt;
&lt;/ul&gt;
&lt;p&gt;をその場で選びながら提示できます。&lt;br /&gt;
「この単元は日能研テキストで基礎確認を」「この単元は最新入試形式を多めに」といった調整がしやすく、&lt;br /&gt;
授業時間を「探す時間」ではなく「考える時間」に集中させることができます。&lt;/p&gt;
&lt;h3 class="h5 mt-3"&gt;手元映像でつまずきポイントを精密に把握できる&lt;/h3&gt;
&lt;p&gt;オンライン個別では、手元カメラを活用することで、&lt;/p&gt;
&lt;ul&gt;
&lt;li&gt;条件にきちんと線を引いているか。&lt;/li&gt;
&lt;li&gt;図や表を自分の手で書いているか。&lt;/li&gt;
&lt;li&gt;どの段階でペンが止まり、考え込んでいるのか。&lt;/li&gt;
&lt;li&gt;途中式が急に雑になったり、省略されていないか。&lt;/li&gt;
&lt;/ul&gt;
&lt;p&gt;といった「思考の流れ」を観察できます。&lt;br /&gt;
これにより、「文章の理解で迷っているのか」「図のイメージが弱いのか」「計算力が不安定なのか」といった原因までさかのぼって指導できるのが強みです。&lt;/p&gt;
&lt;h3 class="h5 mt-3"&gt;単元別に優先順位をつけて時間を配分できる&lt;/h3&gt;
&lt;p&gt;オンライン個別では、中学受験算数の単元ごとに、&lt;/p&gt;
&lt;ul&gt;
&lt;li&gt;一〜二か月で得点アップが期待できる単元。&lt;/li&gt;
&lt;li&gt;半年程度かけてじっくり育てるべき単元。&lt;/li&gt;
&lt;/ul&gt;
&lt;p&gt;を分けた上で、限られた時間をどこに投資するかを決めていけます。&lt;br /&gt;
具体的な指導イメージや進め方は&lt;br /&gt;
&lt;a class="text-decoration-underline" href="/kobetsu_online/"&gt;オンライン算数 個別指導コース&lt;/a&gt;&lt;br /&gt;
の案内などを合わせてご覧いただくと、より具体的に掴みやすくなります。&lt;/p&gt;
&lt;p&gt;&lt;!-- 改善ステップ --&gt;&lt;/p&gt;
&lt;h2 class="h4 mt-5 mb-3 border-start border-4 border-warning ps-2"&gt;改善方法：オンライン個別で日能研算数の弱点を補強する三つのステップ&lt;/h2&gt;
&lt;p&gt;ここからは、日能研生がオンライン算数 個別指導を活用して中学受験算数の弱点を補強していくためのステップを、&lt;br /&gt;
三段階に分けて整理します。&lt;/p&gt;
&lt;p&gt;&lt;!-- ステップ概要カード --&gt;&lt;/p&gt;
&lt;div class="row g-3 mb-3"&gt;
&lt;div class="col-md-4"&gt;
&lt;div class="card h-100 border-0 shadow-sm"&gt;
&lt;div class="card-body"&gt;
&lt;h3 class="h6 text-muted mb-1"&gt;ステップ一&lt;/h3&gt;
&lt;h4 class="h6 fw-bold"&gt;現状整理と伸ばしやすい単元の見極め&lt;/h4&gt;
&lt;p class="mb-0 small"&gt;成績表とテキストから単元別の状態を一覧にし、&lt;br /&gt;
短期で伸ばしやすい単元と中長期で育てる単元を切り分けます。&lt;/p&gt;
&lt;/div&gt;
&lt;/div&gt;
&lt;/div&gt;
&lt;div class="col-md-4"&gt;
&lt;div class="card h-100 border-0 shadow-sm"&gt;
&lt;div class="card-body"&gt;
&lt;h3 class="h6 text-muted mb-1"&gt;ステップ二&lt;/h3&gt;
&lt;h4 class="h6 fw-bold"&gt;基礎セットと最新傾向補強セットの作成&lt;/h4&gt;
&lt;p class="mb-0 small"&gt;各単元について基礎セットと補強セットを用意し、&lt;br /&gt;
日能研算数で身につけた土台と最新入試形式の両方を鍛えます。&lt;/p&gt;
&lt;/div&gt;
&lt;/div&gt;
&lt;/div&gt;
&lt;div class="col-md-4"&gt;
&lt;div class="card h-100 border-0 shadow-sm"&gt;
&lt;div class="card-body"&gt;
&lt;h3 class="h6 text-muted mb-1"&gt;ステップ三&lt;/h3&gt;
&lt;h4 class="h6 fw-bold"&gt;テストと過去問と連動させて得点源に仕上げる&lt;/h4&gt;
&lt;p class="mb-0 small"&gt;模試や過去問の直しから単元別トレーニングへつなげ、&lt;br /&gt;
実際の得点につながる形で弱点を補強します。&lt;/p&gt;
&lt;/div&gt;
&lt;/div&gt;
&lt;/div&gt;
&lt;/div&gt;
&lt;h3 class="h5 mt-3"&gt;ステップ一　現状の整理と「伸ばしやすい単元」の見極め&lt;/h3&gt;
&lt;p&gt;最初のステップは、今の算数の状況を冷静に整理し、「どの単元なら短期間で伸びやすいか」を把握することです。&lt;/p&gt;
&lt;h4 class="h6 mt-2"&gt;成績表とテキストから単元別の状態を一覧にする&lt;/h4&gt;
&lt;p&gt;次のような資料を用意し、ざっくりと単元ごとの印象を書き出してみてください。&lt;/p&gt;
&lt;ul&gt;
&lt;li&gt;公開模試やカリテの成績表。&lt;/li&gt;
&lt;li&gt;算数の授業テキスト・宿題ノート。&lt;/li&gt;
&lt;li&gt;過去問演習や他塾模試でミスが多かった問題のメモ。&lt;/li&gt;
&lt;/ul&gt;
&lt;p&gt;そこから、&lt;br /&gt;
「昔から苦手な単元」「最近になって点数が落ちてきた単元」「基礎はできるが応用になると取れない単元」&lt;br /&gt;
といった観点で分類していきます。&lt;/p&gt;
&lt;h4 class="h6 mt-2"&gt;短期で引き上げやすい単元と中長期の育成単元を分ける&lt;/h4&gt;
&lt;p&gt;さらに、それらの単元を、&lt;/p&gt;
&lt;ul&gt;
&lt;li&gt;反復を増やせば一〜二か月で得点アップが期待できる単元。&lt;/li&gt;
&lt;li&gt;半年単位でじっくり育てる必要がある単元。&lt;/li&gt;
&lt;/ul&gt;
&lt;p&gt;に分けてみます。前者には比と割合の標準問題や速さの基本、平面図形の角度・面積などが入りやすく、&lt;br /&gt;
後者には場合の数や立体図形の発展、条件整理型の思考問題などが含まれることが多いです。&lt;/p&gt;
&lt;h3 class="h5 mt-3"&gt;ステップ二　単元別に基礎セットと最新傾向補強セットを作る&lt;/h3&gt;
&lt;p&gt;次に、単元ごとに二種類のセットを作ることをおすすめします。&lt;/p&gt;
&lt;div class="table-responsive mb-3"&gt;
&lt;table class="table table-bordered table-hover align-middle"&gt;
&lt;thead class="text-center" style="background-color: #f3e5f5;"&gt;
&lt;tr&gt;
&lt;th scope="col"&gt;セット&lt;/th&gt;
&lt;th scope="col"&gt;目的&lt;/th&gt;
&lt;th scope="col"&gt;主な内容&lt;/th&gt;
&lt;/tr&gt;
&lt;/thead&gt;
&lt;tbody&gt;
&lt;tr&gt;
&lt;td class="fw-bold"&gt;基礎セット&lt;/td&gt;
&lt;td&gt;日能研算数で固めた土台が本当に安定しているかを確認する。&lt;/td&gt;
&lt;td&gt;テキストレベルの標準問題・栄冠への道レベルの頻出パターン。&lt;/td&gt;
&lt;/tr&gt;
&lt;tr&gt;
&lt;td class="fw-bold"&gt;最新傾向補強セット&lt;/td&gt;
&lt;td&gt;最新の入試形式に慣れ、応用力・思考力を鍛える。&lt;/td&gt;
&lt;td&gt;近年の入試問題や模試から選んだ思考力型・読解型の問題。&lt;/td&gt;
&lt;/tr&gt;
&lt;/tbody&gt;
&lt;/table&gt;
&lt;/div&gt;
&lt;h4 class="h6 mt-2"&gt;基礎セットで「土台が本当に固まっているか」を確認&lt;/h4&gt;
&lt;p&gt;各単元について、日能研テキストレベルの標準問題や栄冠への道レベルの頻出パターンから十題前後を選び、&lt;br /&gt;
基礎セットとしてまとめます。オンライン授業では、画面共有と手元映像を使いながら、&lt;/p&gt;
&lt;ul&gt;
&lt;li&gt;条件の読み取り方。&lt;/li&gt;
&lt;li&gt;図や表の書き方。&lt;/li&gt;
&lt;li&gt;式を立てるまでの流れ。&lt;/li&gt;
&lt;/ul&gt;
&lt;p&gt;を一問ずつ丁寧に確認し、「とりあえず解けたかどうか」ではなく、&lt;br /&gt;
どの程度余裕を持って解けているかを見極めていきます。&lt;/p&gt;
&lt;h4 class="h6 mt-2"&gt;最新傾向補強セットで入試本番に近い負荷をかける&lt;/h4&gt;
&lt;p&gt;基礎セットで土台が確認できたら、次は最新傾向に近い問題を集めた補強セットを用意します。&lt;/p&gt;
&lt;ul&gt;
&lt;li&gt;近年の入試問題から選んだ思考力寄りの問題。&lt;/li&gt;
&lt;li&gt;条件が多く文章量も多い問題。&lt;/li&gt;
&lt;li&gt;グラフや表、図を読み取るタイプの問題。&lt;/li&gt;
&lt;/ul&gt;
&lt;p&gt;などを単元ごとに集め、「日能研テキストでは触れにくい形式」を意識的に取り入れていきます。&lt;br /&gt;
オンライン算数 個別指導では、お子さまの志望校やこれまでの模試結果を踏まえて問題を選べるため、&lt;br /&gt;
無駄なく必要な負荷をかけられるのが利点です。&lt;/p&gt;
&lt;h3 class="h5 mt-3"&gt;ステップ三　テスト・過去問と連動させて得点源に仕上げる&lt;/h3&gt;
&lt;p&gt;最後のステップでは、基礎セットと補強セットで身につけた力を、実際の得点につなげていきます。&lt;/p&gt;
&lt;h4 class="h6 mt-2"&gt;テスト直しを単元別トレーニングの起点にする&lt;/h4&gt;
&lt;p&gt;日能研の公開模試やカリテの直しは、答え合わせだけで終わらせてしまうと非常にもったいない時間です。&lt;br /&gt;
オンライン個別では、&lt;/p&gt;
&lt;ul&gt;
&lt;li&gt;間違えた問題を単元別に仕分ける。&lt;/li&gt;
&lt;li&gt;同じ単元の基礎セットから関連問題を解き直す。&lt;/li&gt;
&lt;li&gt;さらに補強セットの中から一〜二問追加で取り組む。&lt;/li&gt;
&lt;/ul&gt;
&lt;p&gt;という流れで、テスト直しを単元別トレーニングの起点に変えていきます。&lt;/p&gt;
&lt;h4 class="h6 mt-2"&gt;志望校の過去問と日能研テキストをつなぐ&lt;/h4&gt;
&lt;p&gt;小六後半では志望校の過去問演習が本格化します。&lt;br /&gt;
このとき、&lt;/p&gt;
&lt;ul&gt;
&lt;li&gt;過去問で間違えた問題の元となる日能研の単元を特定する。&lt;/li&gt;
&lt;li&gt;その単元の基礎セットと補強セットを短期間で集中的に再トレーニングする。&lt;/li&gt;
&lt;/ul&gt;
&lt;p&gt;という往復運動が重要です。&lt;br /&gt;
オンライン算数 個別指導では、画面共有で過去問とテキスト・類題を並べて見ながら、&lt;br /&gt;
「この問題はここで学んだ考え方の発展版」「この形式は補強セットで解いたタイプに近い」&lt;br /&gt;
といった形で点と点をつなぐ作業をサポートできます。&lt;/p&gt;
&lt;p&gt;&lt;!-- 家庭でのフォロー --&gt;&lt;/p&gt;
&lt;h2 class="h4 mt-5 mb-3 border-start border-4 border-info ps-2"&gt;家庭でできるフォローと習慣化の工夫&lt;/h2&gt;
&lt;p&gt;オンライン個別指導と日能研の学習をうまく組み合わせるためには、ご家庭でのちょっとした声かけや習慣づくりが大きな助けになります。&lt;br /&gt;
難しいことをしていただく必要はありませんが、次のような工夫が効果的です。&lt;/p&gt;
&lt;h3 class="h5 mt-3"&gt;「全部やる」から「やるべきところを絞る」発想へ&lt;/h3&gt;
&lt;p&gt;日能研のテキストは分量が多いため、全てを完璧にこなそうとすると息切れしてしまいます。&lt;br /&gt;
オンライン個別の講師と相談し、&lt;/p&gt;
&lt;ul&gt;
&lt;li&gt;今週はこの単元の基礎セットを最優先にする。&lt;/li&gt;
&lt;li&gt;補強セットは週に二問だけ取り組めれば十分と決める。&lt;/li&gt;
&lt;/ul&gt;
&lt;p&gt;といった優先順位を一緒に決めておくと、日々の負担が軽くなります。&lt;br /&gt;
勉強前に「今日はここまでできれば十分」と伝えるだけでも、お子さまの心理的ハードルが下がります。&lt;/p&gt;
&lt;h3 class="h5 mt-3"&gt;結果よりも取り組み方の変化を認める&lt;/h3&gt;
&lt;p&gt;算数の点数は短期間で上がり下がりを繰り返します。&lt;br /&gt;
それ以上に大切なのは、&lt;/p&gt;
&lt;ul&gt;
&lt;li&gt;図や表を書く回数が増えてきた。&lt;/li&gt;
&lt;li&gt;条件に線を引く習慣が身についてきた。&lt;/li&gt;
&lt;li&gt;分からない問題を質問リストに書き出せるようになってきた。&lt;/li&gt;
&lt;/ul&gt;
&lt;p&gt;といった取り組み方の変化です。&lt;br /&gt;
オンライン算数 個別指導のフィードバックと連動させながら、&lt;br /&gt;
「前より図がていねいになった」「分からないところを自分でメモしておけるようになった」など、&lt;br /&gt;
具体的な言葉で変化を認めてあげてください。&lt;/p&gt;
&lt;h3 class="h5 mt-3"&gt;週に一度の「全体を俯瞰する時間」を短く設ける&lt;/h3&gt;
&lt;p&gt;忙しい中でも、週末などに10〜15分だけ、&lt;/p&gt;
&lt;ul&gt;
&lt;li&gt;今週はどの単元に力を入れたか。&lt;/li&gt;
&lt;li&gt;オンライン個別でどのような弱点補強をしたか。&lt;/li&gt;
&lt;li&gt;来週はどの単元を重点的に取り組む予定か。&lt;/li&gt;
&lt;/ul&gt;
&lt;p&gt;を一緒に確認する時間を持てると理想的です。&lt;br /&gt;
細部まで把握する必要はありませんが、&lt;br /&gt;
「今は割合の基礎を固める時期」「次は志望校の過去問に入りやすくなる時期」といった全体像を共有できると、&lt;br /&gt;
お子さま自身の見通しもぐっと良くなります。&lt;/p&gt;
&lt;p&gt;&lt;!-- 教室・指導者の選び方 --&gt;&lt;/p&gt;
&lt;h2 class="h4 mt-5 mb-3 border-start border-4 border-secondary ps-2"&gt;最適なオンライン算数個別の教室と指導者の選び方&lt;/h2&gt;
&lt;p&gt;最後に、日能研算数の弱点補強を目的としてオンライン個別指導を選ぶ際のチェックポイントを整理します。&lt;/p&gt;
&lt;h3 class="h5 mt-3"&gt;日能研のカリキュラムと教材への理解があるか&lt;/h3&gt;
&lt;ul&gt;
&lt;li&gt;日能研のテキスト構成や進度を把握しているか。&lt;/li&gt;
&lt;li&gt;公開模試やカリテの特徴を説明できるか。&lt;/li&gt;
&lt;li&gt;成績表から単元別の課題を読み解けるか。&lt;/li&gt;
&lt;/ul&gt;
&lt;p&gt;こうした点は、中学受験算数の個別指導では非常に重要です。&lt;br /&gt;
面談や体験授業の際に、具体的な単元名や教材名が自然に出てくるかを確認してみてください。&lt;/p&gt;
&lt;h3 class="h5 mt-3"&gt;手元映像と画面共有を活用した過程指導ができているか&lt;/h3&gt;
&lt;p&gt;オンライン指導ならではの強みを活かすために、&lt;/p&gt;
&lt;ul&gt;
&lt;li&gt;手元カメラでノートや途中式をしっかり確認しているか。&lt;/li&gt;
&lt;li&gt;画面共有で図・表・グラフを丁寧に示しながら解説しているか。&lt;/li&gt;
&lt;li&gt;正誤だけでなく、「どこから迷ったか」を一緒に言語化してくれるか。&lt;/li&gt;
&lt;/ul&gt;
&lt;p&gt;といった観点で授業内容をチェックしてみましょう。&lt;br /&gt;
答え合わせだけで終わる授業では、オンラインのメリットが十分に活かされていない可能性があります。&lt;/p&gt;
&lt;h3 class="h5 mt-3"&gt;基礎と最新傾向の両方を意識した学習プランか&lt;/h3&gt;
&lt;p&gt;日能研算数の強みである基礎力を活かしつつ、最新入試形式にも対応するには、&lt;/p&gt;
&lt;ul&gt;
&lt;li&gt;基礎セットで土台を確認する時間。&lt;/li&gt;
&lt;li&gt;最新傾向補強セットで入試本番に近い負荷をかける時間。&lt;/li&gt;
&lt;/ul&gt;
&lt;p&gt;の両方が必要です。&lt;br /&gt;
学習プランの説明を受ける際には、&lt;br /&gt;
「このプランでは基礎確認と最新傾向の両方をどう扱うか」を質問してみると、&lt;br /&gt;
その教室が中学受験算数の全体像をどこまで意識しているかが見えてきます。&lt;br /&gt;
指導スタイルやコース内容は、&lt;br /&gt;
&lt;a class="text-decoration-underline" href="/kobetsu_online/"&gt;オンライン算数 個別指導&lt;/a&gt;&lt;br /&gt;
の案内ページなどとも比較しながら検討してみてください。&lt;/p&gt;
&lt;p&gt;&lt;!-- まとめカード --&gt;&lt;/p&gt;
&lt;div class="card mt-5 mb-4 border-0 shadow-sm"&gt;
&lt;div class="card-body"&gt;
&lt;h2 class="h5 mb-3"&gt;まとめ：日能研算数の強みを生かしながらオンラインで最新入試に対応する&lt;/h2&gt;
&lt;p&gt;日能研算数は、基礎固めという点で非常に優れたカリキュラムを持つ一方、&lt;br /&gt;
問題形式がやや古めにとどまりやすく、最新の入試問題との間にギャップが生まれやすい面もあります。&lt;br /&gt;
オンライン算数の個別指導を組み合わせることで、基礎の取りこぼしを確認しながら、&lt;br /&gt;
新傾向の問題で必要な思考力を補うことができます。&lt;/p&gt;
&lt;p class="mb-0"&gt;手元映像と画面共有を活用し、日能研のテキストと最新入試をつなぐ橋渡し役としてオンライン個別を位置付けることで、&lt;br /&gt;
中学受験算数の弱点を効率よく補強し、「解ける問題」を一つずつ増やしていくことが可能になります。&lt;br /&gt;
お子さまの算数で伸ばしたい単元が見えてきたタイミングで、&lt;br /&gt;
&lt;a href="/kobetsu_online/"&gt;オンライン算数 個別指導コース&lt;/a&gt;&lt;br /&gt;
も選択肢に入れつつ、無理のない形で学習環境を整えていただければと思います。&lt;/p&gt;
&lt;/div&gt;
&lt;/div&gt;
&lt;/div&gt;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nichinoken-online-sansu%2F&amp;amp;t=%E6%97%A5%E8%83%BD%E7%A0%94%E7%AE%97%E6%95%B0%E3%81%AE%E5%BC%B1%E7%82%B9%E8%A3%9C%E5%BC%B7%EF%BC%9A%E3%82%AA%E3%83%B3%E3%83%A9%E3%82%A4%E3%83%B3%E5%80%8B%E5%88%A5%E3%81%A7%E4%BC%B8%E3%81%B3%E3%82%84%E3%81%99%E3%81%84%E5%8D%98%E5%85%83%E3%81%A8%E3%81%AF%EF%BC%9F%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nichinoken-online-sansu%2F&amp;amp;text=%E6%97%A5%E8%83%BD%E7%A0%94%E7%AE%97%E6%95%B0%E3%81%AE%E5%BC%B1%E7%82%B9%E8%A3%9C%E5%BC%B7%EF%BC%9A%E3%82%AA%E3%83%B3%E3%83%A9%E3%82%A4%E3%83%B3%E5%80%8B%E5%88%A5%E3%81%A7%E4%BC%B8%E3%81%B3%E3%82%84%E3%81%99%E3%81%84%E5%8D%98%E5%85%83%E3%81%A8%E3%81%AF%EF%BC%9F%20%7C%20%E4%B8%AD%E5%AD%A6%E5%8F%97%E9%A8%93%E5%B0%82%E9%96%80%E3%80%80%E5%A4%8F%E4%BA%95%E7%AE%97%E6%95%B0%E5%A1%BE" target="_blank" &gt;&lt;span class="vk_icon_w_r_sns_x_twitter icon_sns"&gt;&lt;/span&gt;&lt;span class="sns_txt"&gt;X&lt;/span&gt;&lt;/a&gt;&lt;/li&gt;&lt;li class="sb_bluesky sb_icon"&gt;&lt;a class="sb_icon_inner" href="https://bsky.app/intent/compose?text=%E6%97%A5%E8%83%BD%E7%A0%94%E7%AE%97%E6%95%B0%E3%81%AE%E5%BC%B1%E7%82%B9%E8%A3%9C%E5%BC%B7%EF%BC%9A%E3%82%AA%E3%83%B3%E3%83%A9%E3%82%A4%E3%83%B3%E5%80%8B%E5%88%A5%E3%81%A7%E4%BC%B8%E3%81%B3%E3%82%84%E3%81%99%E3%81%84%E5%8D%98%E5%85%83%E3%81%A8%E3%81%AF%EF%BC%9F%20%7C%20%E4%B8%AD%E5%AD%A6%E5%8F%97%E9%A8%93%E5%B0%82%E9%96%80%E3%80%80%E5%A4%8F%E4%BA%95%E7%AE%97%E6%95%B0%E5%A1%BE%0Ahttps%3A%2F%2Fnatsui-sansu-juku.com%2Fcol_blog%2Fnichinoken-online-sansu%2F" target="_blank" &gt;&lt;span class="vk_icon_w_r_sns_bluesky icon_sns"&gt;&lt;/span&gt;&lt;span class="sns_txt"&gt;Bluesky&lt;/span&gt;&lt;/a&gt;&lt;/li&gt;&lt;li class="sb_hatena sb_icon"&gt;&lt;a class="sb_icon_inner" href="//b.hatena.ne.jp/add?mode=confirm&amp;url=https%3A%2F%2Fnatsui-sansu-juku.com%2Fcol_blog%2Fnichinoken-online-sansu%2F&amp;amp;title=%E6%97%A5%E8%83%BD%E7%A0%94%E7%AE%97%E6%95%B0%E3%81%AE%E5%BC%B1%E7%82%B9%E8%A3%9C%E5%BC%B7%EF%BC%9A%E3%82%AA%E3%83%B3%E3%83%A9%E3%82%A4%E3%83%B3%E5%80%8B%E5%88%A5%E3%81%A7%E4%BC%B8%E3%81%B3%E3%82%84%E3%81%99%E3%81%84%E5%8D%98%E5%85%83%E3%81%A8%E3%81%AF%EF%BC%9F%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sb_icon_inner"data-clipboard-text="日能研算数の弱点補強：オンライン個別で伸びやすい単元とは？ | 中学受験専門　夏井算数塾 https://natsui-sansu-juku.com/col_blog/nichinoken-online-sansu/"&gt;&lt;span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</si>
  <si>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https://natsui-sansu-juku.com/column/baainokazu/
【検出された不自然ワード】
- 型
- 固定
- 手順
- 立て直
- 導線
【本文】
------
&lt;p&gt;&lt;!-- 中学受験算数「場合の数」のコツと解き方｜固定ページ用本文ここから --&gt;&lt;/p&gt;
&lt;p&gt;&lt;iframe title="YouTube video player" src="https://www.youtube.com/embed/0wLAcrvz7gk" width="560" height="315" frameborder="0" allowfullscreen="allowfullscreen"&gt;&lt;/iframe&gt;&lt;/p&gt;
&lt;p&gt;このページでは、中学受験算数の「場合の数」を、入試で“取り切る”ための考え方（型）から整理します。&lt;br /&gt;
ポイントは、足す（和の法則）・かける（積の法則）の判断と、数え漏れ／二重カウントを防ぐ「正しい場合分け」です。&lt;/p&gt;
&lt;p&gt;まずは「足す？かける？」を迷わないための基本と、0〜4のカードで三桁の偶数など定番例題で確認します。&lt;br /&gt;
そのうえで、樹形図での整理、余事象（確からしさにもつながる発想）まで、復習・自学用にまとめました。&lt;/p&gt;
&lt;p&gt;図形・速さ・場合の数をまとめて復習する全体像は、&lt;strong&gt;&lt;a href="https://natsui-sansu-juku.com/column/hub-zukei-hayasa/"&gt;中学受験算数｜図形・速さ・場合の数｜全体像はこちら&lt;/a&gt;&lt;/strong&gt;で確認できます。&lt;/p&gt;
&lt;hr /&gt;
&lt;h2&gt;場合の数とは？単元の特徴と苦手になりやすい理由&lt;/h2&gt;
&lt;p&gt;「場合の数」は、ある条件を満たす場合が&lt;strong&gt;何通りあるか&lt;/strong&gt;を数える単元です。中学受験の算数の中でも、頻出かつ範囲が広い分野です。&lt;/p&gt;
&lt;h3&gt;場合の数が嫌われやすい理由&lt;/h3&gt;
&lt;p&gt;授業の現場では、場合の数は&lt;strong&gt;「苦手」だと感じる生徒が圧倒的に多い単元&lt;/strong&gt;です。得意な生徒よりも、苦手な生徒の方が10倍ほど多い印象すらあります。その理由として、次の点が挙げられます。&lt;/p&gt;
&lt;ul&gt;
&lt;li&gt;&lt;strong&gt;問題の種類がとにかく多い&lt;/strong&gt;
&lt;ul&gt;
&lt;li&gt;カードを並べる問題（例：1・2・3・4・5 と 0・1・2・3・4 では性質が違う）&lt;/li&gt;
&lt;li&gt;同じ数字を含むカード（例：0・1・1・2・3）の場合、解き方が変わる&lt;/li&gt;
&lt;li&gt;道順の問題、色の塗り分け、並べ方、選び方 など形式が多彩&lt;/li&gt;
&lt;/ul&gt;
&lt;/li&gt;
&lt;li&gt;&lt;strong&gt;短時間に多くのパターンを詰め込まれやすい&lt;/strong&gt;
&lt;ul&gt;
&lt;li&gt;塾によっては、1〜2回の授業で多くの種類を一気に学ぶ&lt;/li&gt;
&lt;li&gt;覚えることも「ひっかけポイント」も多く、テストで失点しやすい&lt;/li&gt;
&lt;/ul&gt;
&lt;/li&gt;
&lt;li&gt;&lt;strong&gt;「何が大事で、何が大事でないか」が分かりにくい&lt;/strong&gt;
&lt;ul&gt;
&lt;li&gt;個々の解き方ばかり覚えようとしてしまい、根本原理がおろそかになりがち&lt;/li&gt;
&lt;/ul&gt;
&lt;/li&gt;
&lt;/ul&gt;
&lt;p&gt;だからこそ、まずは&lt;strong&gt;「場合の数の根っこ」にある考え方&lt;/strong&gt;を整理することが大切です。&lt;/p&gt;
&lt;h2&gt;一番大事なこと：積の法則・和の法則と場合分け&lt;/h2&gt;
&lt;h3&gt;場合の数の根本「積の法則」と「和の法則」&lt;/h3&gt;
&lt;p&gt;場合の数の根本となる考え方は、次の2つです。&lt;/p&gt;
&lt;ul&gt;
&lt;li&gt;&lt;strong&gt;積の法則&lt;/strong&gt; …… 「〜して、さらに〜する」ときの掛け算&lt;/li&gt;
&lt;li&gt;&lt;strong&gt;和の法則&lt;/strong&gt; …… 「〜の場合」と「別の場合」があるときの足し算&lt;/li&gt;
&lt;/ul&gt;
&lt;p&gt;多くの生徒はなんとなく使っていますが、&lt;/p&gt;
&lt;ul&gt;
&lt;li&gt;どの場面で掛けるのか（積の法則）&lt;/li&gt;
&lt;li&gt;どの場面で足すのか（和の法則）&lt;/li&gt;
&lt;/ul&gt;
&lt;p&gt;を&lt;strong&gt;明確に区別して説明できる生徒は意外と少ない&lt;/strong&gt;のが実情です。また、「これは積」「これは和」と言葉で聞くだけでは、目の前の問題でどちらを使うべきか判断しにくいという難しさもあります。&lt;/p&gt;
&lt;h3&gt;具体例：0〜4のカードで三桁の偶数&lt;/h3&gt;
&lt;p&gt;次の問題で、「積の法則」と「和の法則」の違いを確認してみましょう。&lt;/p&gt;
&lt;blockquote&gt;&lt;p&gt;0・1・2・3・4のカードから、&lt;strong&gt;三桁の偶数&lt;/strong&gt;は何通りできますか。&lt;/p&gt;&lt;/blockquote&gt;
&lt;ol&gt;
&lt;li&gt;&lt;strong&gt;一の位に注目して場合分け&lt;/strong&gt;&lt;br /&gt;
偶数なので、一の位は 0・2・4 のいずれかです。&lt;/p&gt;
&lt;ul&gt;
&lt;li&gt;一の位が0の場合&lt;/li&gt;
&lt;li&gt;一の位が2の場合&lt;/li&gt;
&lt;li&gt;一の位が4の場合&lt;/li&gt;
&lt;/ul&gt;
&lt;/li&gt;
&lt;li&gt;&lt;strong&gt;一の位が0の場合&lt;/strong&gt;&lt;br /&gt;
残りは 1・2・3・4 の4枚。&lt;/p&gt;
&lt;ul&gt;
&lt;li&gt;百の位：4通り（0以外）&lt;/li&gt;
&lt;li&gt;十の位：残り3通り&lt;/li&gt;
&lt;/ul&gt;
&lt;p&gt;したがって、&lt;br /&gt;
百の位の選び方 × 十の位の選び方 ＝ 4 × 3 ＝ 12通り&lt;/li&gt;
&lt;li&gt;&lt;strong&gt;一の位が2の場合&lt;/strong&gt;&lt;br /&gt;
百の位には 0 は使えず、2も使えないので、選べるのは 1・3・4 の3通り。&lt;br /&gt;
十の位には残りの3通りが入ります。&lt;br /&gt;
よって 3 × 3 ＝ 9通り。&lt;/li&gt;
&lt;li&gt;&lt;strong&gt;一の位が4の場合&lt;/strong&gt;&lt;br /&gt;
考え方は一の位が2の場合と同じで、やはり 3 × 3 ＝ 9通り。&lt;/li&gt;
&lt;/ol&gt;
&lt;p&gt;ここまでが&lt;strong&gt;積の法則&lt;/strong&gt;です。「百の位の選び方 × 十の位の選び方」と、&lt;strong&gt;段階を掛け算でつないでいる&lt;/strong&gt;のがポイントです。&lt;/p&gt;
&lt;p&gt;では、最終的な答えはどうなるでしょうか。&lt;/p&gt;
&lt;ul&gt;
&lt;li&gt;一の位が0 …… 12通り&lt;/li&gt;
&lt;li&gt;一の位が2 …… 9通り&lt;/li&gt;
&lt;li&gt;一の位が4 …… 9通り&lt;/li&gt;
&lt;/ul&gt;
&lt;p&gt;この 3つは、「同時に起こる」のではなく、&lt;strong&gt;別々のグループ&lt;/strong&gt;です。したがって、ここでは掛け算ではなく足し算になります。&lt;/p&gt;
&lt;p&gt;&lt;strong&gt;12 ＋ 9 ＋ 9 ＝ 30通り&lt;/strong&gt;&lt;/p&gt;
&lt;p&gt;これが&lt;strong&gt;和の法則&lt;/strong&gt;です。&lt;/p&gt;
&lt;p&gt;ところが、実際の現場では、ここで &lt;strong&gt;12×9×9 と掛けてしまう&lt;/strong&gt;生徒が少なくありません。このミスは、&lt;/p&gt;
&lt;ul&gt;
&lt;li&gt;「段階を進めるときは掛け算」&lt;/li&gt;
&lt;li&gt;「別グループをまとめるときは足し算」&lt;/li&gt;
&lt;/ul&gt;
&lt;p&gt;という区別が曖昧なことから生まれます。&lt;/p&gt;
&lt;blockquote&gt;&lt;p&gt;部分ごとの選び方や手順は&lt;strong&gt;積の法則（掛け算）&lt;/strong&gt;&lt;br /&gt;
その結果できたグループ同士は&lt;strong&gt;和の法則（足し算）&lt;/strong&gt;&lt;/p&gt;&lt;/blockquote&gt;
&lt;p&gt;このイメージを持ったうえで、&lt;strong&gt;実際に手を動かして練習する&lt;/strong&gt;ことで、「ここは掛ける」「ここは足す」という判断力がついてきます。積と和の区別がつくようになると、場合の数は一気に得意分野に変わります。&lt;/p&gt;
&lt;h3&gt;算数全体を支える「場合分け」の力&lt;/h3&gt;
&lt;p&gt;もうひとつ重要なのが&lt;strong&gt;「場合分け」の力&lt;/strong&gt;です。&lt;/p&gt;
&lt;ul&gt;
&lt;li&gt;今回の例では「一の位が 0 / 2 / 4」の3パターンに分けた&lt;/li&gt;
&lt;li&gt;この「正しく分ける」ことができるかどうかで、問題の難易度が大きく変わる&lt;/li&gt;
&lt;/ul&gt;
&lt;p&gt;場合分けを誤ると、&lt;/p&gt;
&lt;ul&gt;
&lt;li&gt;考えなくてよいパターンまで数えてしまう&lt;/li&gt;
&lt;li&gt;数え漏れや二重カウントが発生する&lt;/li&gt;
&lt;/ul&gt;
&lt;p&gt;といったミスにつながります。&lt;/p&gt;
&lt;p&gt;場合分けは、場合の数に限らず、&lt;/p&gt;
&lt;ul&gt;
&lt;li&gt;速さ …… 「向かい合って進む / 同じ方向に進む」&lt;/li&gt;
&lt;li&gt;売買・損益 …… 「利益が出る場合 / 損失が出る場合」&lt;/li&gt;
&lt;/ul&gt;
&lt;p&gt;など、算数全体で必要になる考え方です。&lt;/p&gt;
&lt;p&gt;問題を見たときに、&lt;/p&gt;
&lt;ul&gt;
&lt;li&gt;「これはどういうパターンに分けられるか？」&lt;/li&gt;
&lt;/ul&gt;
&lt;p&gt;とまず考えられるようになると、場合の数はぐっと解きやすくなります。&lt;/p&gt;
&lt;p&gt;&lt;!-- 追加：中盤導線（単元一致の診断 → SP/TPへ） --&gt;&lt;/p&gt;
&lt;div style="border: 2px solid #4CAF50; background-color: #e8f5e9; padding: 12px; margin: 22px 0;"&gt;
&lt;p style="margin: 0 0 8px; color: #2e7d32; font-weight: bold;"&gt;場合の数が伸びないときは、まず「つまずき箇所」を切り分けます&lt;/p&gt;
&lt;ul style="margin: 0 0 10px;"&gt;
&lt;li&gt;足す（和）・かける（積）を、問題ごとに言葉で説明しきれない&lt;/li&gt;
&lt;li&gt;場合分けの基準が定まらず、数え漏れ／二重カウントが出る&lt;/li&gt;
&lt;li&gt;樹形図・表を書いても、どこまで枝を伸ばすべきか迷う&lt;/li&gt;
&lt;/ul&gt;
&lt;p style="margin: 0 0 10px;"&gt;この3つのどれかに当てはまる場合は、解法の暗記よりも先に「判断の型」を作るほうが早く安定します。&lt;/p&gt;
&lt;div style="display: flex; gap: 10px; flex-wrap: wrap; align-items: center;"&gt;&lt;a style="background-color: #4caf50; color: #fff; padding: 7px 12px; text-decoration: none; display: inline-block; font-size: 14px; border-radius: 4px;" href="https://natsui-sansu-juku.com/kobetsu_online/"&gt;場合の数の立て直し（オンライン個別指導）&lt;/a&gt;&lt;br /&gt;
&lt;a style="background-color: #ffffff; color: #2e7d32; padding: 7px 12px; text-decoration: none; display: inline-block; font-size: 14px; border: 1px solid #4caf50; border-radius: 4px;" href="https://natsui-sansu-juku.com/"&gt;授業形態・全体像（トップ）&lt;/a&gt;&lt;/div&gt;
&lt;/div&gt;
&lt;h2&gt;中学受験算数で場合の数を取りきるための解き方&lt;/h2&gt;
&lt;p&gt;中学受験の算数では、場合の数の出題頻度は非常に高くなります。さまざまな解法を知ったうえで、&lt;strong&gt;問題のタイプに応じて解き方を選び分ける&lt;/strong&gt;ことが重要です。&lt;/p&gt;
&lt;h3&gt;樹形図を用いる&lt;/h3&gt;
&lt;p&gt;多くの文章題は、計算式だけでなく&lt;strong&gt;「書き出す」ことができれば解ける&lt;/strong&gt;問題です。その代表が樹形図です。&lt;/p&gt;
&lt;ul&gt;
&lt;li&gt;順列・組み合わせは、計算式でも樹形図でも求められる&lt;/li&gt;
&lt;li&gt;&lt;strong&gt;問題文に書かれている順番に従って枝を広げていく&lt;/strong&gt;のがコツ&lt;/li&gt;
&lt;li&gt;「〇人の中から△人を選ぶ」といった問題では、A・B・Cなどの記号を使うと整理しやすい&lt;/li&gt;
&lt;/ul&gt;
&lt;p&gt;&lt;strong&gt;樹形図を書くと、数字だけでは見えにくかった全体像が視覚的に整理される&lt;/strong&gt;ため、数え漏れや二重カウントを防ぎやすくなります。&lt;/p&gt;
&lt;p&gt;本番では時間制限があるため、&lt;/p&gt;
&lt;ul&gt;
&lt;li&gt;計算で処理したほうが明らかに速い問題は計算を優先&lt;/li&gt;
&lt;li&gt;ただし、普段の学習では&lt;strong&gt;樹形図を書くクセをつけて思考力を鍛える&lt;/strong&gt;ことが大切&lt;/li&gt;
&lt;/ul&gt;
&lt;p&gt;&lt;span style="color: #ff0000;"&gt;樹形図を書きながら「なぜそう数えるのか」を考えること&lt;/span&gt;が、後々の応用力に直結します。&lt;/p&gt;
&lt;p&gt;&amp;nbsp;&lt;/p&gt;
&lt;p&gt;&lt;!-- 中学受験算数「場合の数」のコツと解き方｜固定ページ用本文ここまで --&gt;&lt;/p&gt;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baainokazu%2F&amp;amp;t=%E4%B8%AD%E5%AD%A6%E5%8F%97%E9%A8%93%E7%AE%97%E6%95%B0%E3%80%8C%E5%A0%B4%E5%90%88%E3%81%AE%E6%95%B0%E3%80%8D%E3%81%AE%E5%9F%BA%E6%9C%AC%E3%81%A8%E3%82%B3%E3%83%84%EF%BD%9C%E5%92%8C%E3%81%AE%E6%B3%95%E5%89%87%E3%83%BB%E7%A9%8D%E3%81%AE%E6%B3%95%E5%89%87%E3%83%BB%E4%B8%A6%E3%81%B9%E6%96%B9%E3%82%92%E4%B8%80%E6%B0%97%E3%81%AB%E6%95%B4%E7%90%86%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baainokazu%2F&amp;amp;text=%E4%B8%AD%E5%AD%A6%E5%8F%97%E9%A8%93%E7%AE%97%E6%95%B0%E3%80%8C%E5%A0%B4%E5%90%88%E3%81%AE%E6%95%B0%E3%80%8D%E3%81%AE%E5%9F%BA%E6%9C%AC%E3%81%A8%E3%82%B3%E3%83%84%EF%BD%9C%E5%92%8C%E3%81%AE%E6%B3%95%E5%89%87%E3%83%BB%E7%A9%8D%E3%81%AE%E6%B3%95%E5%89%87%E3%83%BB%E4%B8%A6%E3%81%B9%E6%96%B9%E3%82%92%E4%B8%80%E6%B0%97%E3%81%AB%E6%95%B4%E7%90%86%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7%AE%97%E6%95%B0%E3%80%8C%E5%A0%B4%E5%90%88%E3%81%AE%E6%95%B0%E3%80%8D%E3%81%AE%E5%9F%BA%E6%9C%AC%E3%81%A8%E3%82%B3%E3%83%84%EF%BD%9C%E5%92%8C%E3%81%AE%E6%B3%95%E5%89%87%E3%83%BB%E7%A9%8D%E3%81%AE%E6%B3%95%E5%89%87%E3%83%BB%E4%B8%A6%E3%81%B9%E6%96%B9%E3%82%92%E4%B8%80%E6%B0%97%E3%81%AB%E6%95%B4%E7%90%86%20%7C%20%E4%B8%AD%E5%AD%A6%E5%8F%97%E9%A8%93%E5%B0%82%E9%96%80%E3%80%80%E5%A4%8F%E4%BA%95%E7%AE%97%E6%95%B0%E5%A1%BE%0Ahttps%3A%2F%2Fnatsui-sansu-juku.com%2Fcolumn%2Fbaainokazu%2F" target="_blank" &gt;&lt;span class="vk_icon_w_r_sns_bluesky icon_sns"&gt;&lt;/span&gt;&lt;span class="sns_txt"&gt;Bluesky&lt;/span&gt;&lt;/a&gt;&lt;/li&gt;&lt;li class="sb_hatena sb_icon"&gt;&lt;a class="sb_icon_inner" href="//b.hatena.ne.jp/add?mode=confirm&amp;url=https%3A%2F%2Fnatsui-sansu-juku.com%2Fcolumn%2Fbaainokazu%2F&amp;amp;title=%E4%B8%AD%E5%AD%A6%E5%8F%97%E9%A8%93%E7%AE%97%E6%95%B0%E3%80%8C%E5%A0%B4%E5%90%88%E3%81%AE%E6%95%B0%E3%80%8D%E3%81%AE%E5%9F%BA%E6%9C%AC%E3%81%A8%E3%82%B3%E3%83%84%EF%BD%9C%E5%92%8C%E3%81%AE%E6%B3%95%E5%89%87%E3%83%BB%E7%A9%8D%E3%81%AE%E6%B3%95%E5%89%87%E3%83%BB%E4%B8%A6%E3%81%B9%E6%96%B9%E3%82%92%E4%B8%80%E6%B0%97%E3%81%AB%E6%95%B4%E7%90%86%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sb_icon_inner"data-clipboard-text="中学受験算数「場合の数」の基本とコツ｜和の法則・積の法則・並べ方を一気に整理 | 中学受験専門　夏井算数塾 https://natsui-sansu-juku.com/column/baainokazu/"&gt;&lt;span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</si>
  <si>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https://natsui-sansu-juku.com/column/onlinekobetsu3/
【検出された不自然ワード】
- 型
【本文】
------
&lt;h2&gt;中学受験算数の成績を「オンライン個別指導」で伸ばせる３つの理由&lt;/h2&gt;
&lt;p&gt;夏井算数塾では、中学受験の算数に特化した&lt;strong&gt;オンライン個別指導&lt;/strong&gt;を提供しています。&lt;br /&gt;
「オンラインなのに、なぜ対面以上に成績が上がるのか？」&lt;br /&gt;
その理由と、成果につながる仕組みを３つの視点から整理してお伝えします。&lt;/p&gt;
&lt;p&gt;オンライン個別指導の選び方・比較の基準など、全体像は&lt;a href="https://natsui-sansu-juku.com/column/hub-online-guide/"&gt;中学受験算数オンライン個別の選び方（全体像はこちら）&lt;/a&gt;にまとめています。&lt;/p&gt;
&lt;h2&gt;オンライン個別指導が教室型より効果を発揮する３つのポイント&lt;/h2&gt;
&lt;h3&gt;① 画面と音声に情報が集約されるので、教室型より集中しやすい&lt;/h3&gt;
&lt;p&gt;教室型の場合、周囲の生徒や教室の環境など、視界に入る情報が多くなります。&lt;br /&gt;
一方、夏井算数塾の&lt;a href="https://natsui-sansu-juku.com/kobetsu_online/" target="_blank" rel="noopener noreferrer"&gt;オンライン個別指導&lt;/a&gt;では、&lt;/p&gt;
&lt;ul&gt;
&lt;li&gt;自宅など、&lt;strong&gt;慣れた環境で受講できる&lt;/strong&gt;&lt;/li&gt;
&lt;li&gt;画面（問題・板書）と音声（講師の説明）に情報が集約される&lt;/li&gt;
&lt;li&gt;&lt;span style="color: #0000ff;"&gt;意識を向ける対象が少ないため、教室型に比べて授業に集中しやすい&lt;/span&gt;&lt;/li&gt;
&lt;/ul&gt;
&lt;p&gt;PCやタブレットに映る問題と、講師の声だけに集中できるため、&lt;strong&gt;「聞き逃し・見落とし」が少ない学習環境&lt;/strong&gt;をつくることができます。&lt;/p&gt;
&lt;h3&gt;② 手元がはっきりと確認できるので、思考段階での指摘・改善がしやすい&lt;/h3&gt;
&lt;p&gt;当塾のオンライン個別指導では、教室と同様に&lt;a href="https://natsui-sansu-juku.com/story002/" target="_blank" rel="noopener noreferrer"&gt;電子黒板のシステム&lt;/a&gt;を活用しながら、&lt;strong&gt;生徒さんの手元をカメラで映しつつ授業を進めます&lt;/strong&gt;。&lt;/p&gt;
&lt;ul&gt;
&lt;li&gt;いま、生徒がどのように式を立てているか&lt;/li&gt;
&lt;li&gt;どこで立ち止まり、どのタイミングで迷っているか&lt;/li&gt;
&lt;/ul&gt;
&lt;p&gt;といった様子をリアルタイムで確認できるため、&lt;/p&gt;
&lt;ul&gt;
&lt;li&gt;解答を書き終わった後ではなく、&lt;strong&gt;&lt;span style="color: #ff0000;"&gt;間違えた思考をした段階で瞬時に指摘&lt;/span&gt;&lt;/strong&gt;できる&lt;/li&gt;
&lt;li&gt;&lt;span style="color: #0000ff;"&gt;生徒さんがつまずきやすいポイントをその場で把握&lt;/span&gt;しやすい&lt;/li&gt;
&lt;li&gt;類題をすぐに出題したり、ヒントを加えたりして&lt;strong&gt;思考の流れを修正&lt;/strong&gt;できる&lt;/li&gt;
&lt;/ul&gt;
&lt;blockquote&gt;
&lt;p style="text-align: center;"&gt;実際の映像と生徒さんの手元の様子&lt;/p&gt;
&lt;p&gt;&lt;img fetchpriority="high" decoding="async" class="alignnone size-large wp-image-14499" src="https://natsui-sansu-juku.com/wp-content/uploads/2018/11/2windows-1024x586.png" sizes="(max-width: 750px) 100vw, 750px" srcset="https://natsui-sansu-juku.com/wp-content/uploads/2018/11/2windows-1024x586.png 1024w, https://natsui-sansu-juku.com/wp-content/uploads/2018/11/2windows-300x172.png 300w, https://natsui-sansu-juku.com/wp-content/uploads/2018/11/2windows-768x439.png 768w, https://natsui-sansu-juku.com/wp-content/uploads/2018/11/2windows.png 1621w" alt="オンライン個別指導の特徴画像" width="750" height="429" /&gt;&lt;/p&gt;&lt;/blockquote&gt;
&lt;p&gt;教室型では見落としてしまいがちな「ノートの書き方」や「途中式のクセ」まで把握できるため、&lt;strong&gt;より的確で具体的な改善指導&lt;/strong&gt;が可能になります。&lt;/p&gt;
&lt;h3&gt;③ 通塾不要で、体力と時間を勉強に集中させることができる&lt;/h3&gt;
&lt;p&gt;中学受験生にとって、&lt;strong&gt;体力の消耗&lt;/strong&gt;は学習効率に直結します。&lt;br /&gt;
電車通学や徒歩での移動に体力を使ってしまうと、&lt;/p&gt;
&lt;ul&gt;
&lt;li&gt;塾に着くころにはすでに疲れている&lt;/li&gt;
&lt;li&gt;授業後に家庭学習へ向かうエネルギーが残っていない&lt;/li&gt;
&lt;/ul&gt;
&lt;p&gt;といった状態になりがちです。&lt;/p&gt;
&lt;p&gt;オンライン個別指導なら、&lt;/p&gt;
&lt;ul&gt;
&lt;li&gt;自宅からそのまま授業に参加できるので、&lt;strong&gt;体力を温存した状態で指導を受けられる&lt;/strong&gt;&lt;/li&gt;
&lt;li&gt;保護者の送り迎えが不要になり、&lt;strong&gt;時間的・心理的な負担を軽減&lt;/strong&gt;できる&lt;/li&gt;
&lt;/ul&gt;
&lt;p&gt;結果として、&lt;strong&gt;勉強に使えるエネルギーと時間を最大限に確保&lt;/strong&gt;でき、学習効率が高まります。&lt;/p&gt;
&lt;h2&gt;夏井算数塾オンライン個別指導の指導内容と特徴&lt;/h2&gt;
&lt;p&gt;夏井算数塾の&lt;a href="https://natsui-sansu-juku.com/kobetsu_online/" target="_blank" rel="noopener noreferrer"&gt;オンライン個別指導&lt;/a&gt;では、&lt;/p&gt;
&lt;ul&gt;
&lt;li&gt;&lt;a href="https://natsui-sansu-juku.com/ct/jyukubetsu/" target="_blank" rel="noopener noreferrer"&gt;塾別対策&lt;/a&gt;（大手塾ごとのカリキュラム・テキストに対応）&lt;/li&gt;
&lt;li&gt;&lt;a href="https://natsui-sansu-juku.com/ct/zikibetsu/" target="_blank" rel="noopener noreferrer"&gt;時期別対策&lt;/a&gt;（学年・受験期に応じた重点単元の対策）&lt;/li&gt;
&lt;li&gt;一人ひとりの状況に合わせた&lt;strong&gt;完全オーダーメイドの授業&lt;/strong&gt;&lt;/li&gt;
&lt;/ul&gt;
&lt;p&gt;を通じて、算数の苦手克服・成績向上を目指します。&lt;/p&gt;
&lt;p&gt;教室型の授業を&lt;strong&gt;ほぼ100％オンライン上で再現&lt;/strong&gt;しつつ、&lt;/p&gt;
&lt;ul&gt;
&lt;li&gt;画面と音声に集中できる環境&lt;/li&gt;
&lt;li&gt;手元カメラによる思考プロセスの把握&lt;/li&gt;
&lt;li&gt;通塾不要による体力・時間の節約&lt;/li&gt;
&lt;/ul&gt;
&lt;p&gt;といった&lt;strong&gt;オンラインならではのメリット&lt;/strong&gt;を加えることで、より効率的な学習が可能になっています。&lt;/p&gt;
&lt;p&gt;&lt;strong&gt;より集中して問題に取り組み、オンラインの強みを最大限に活かすことで、中学受験算数の成績を伸ばすことができます。&lt;/strong&gt;&lt;/p&gt;
&lt;h2&gt;まとめ：オンライン個別指導で中学受験算数を最大限伸ばす&lt;/h2&gt;
&lt;ul&gt;
&lt;li&gt;オンライン個別指導は、&lt;strong&gt;画面と音声に情報が集約されることで教室型より集中しやすい環境&lt;/strong&gt;をつくることができます。&lt;/li&gt;
&lt;li&gt;手元をカメラで映しながら授業を行うことで、&lt;strong&gt;間違えた思考段階での指摘・修正が可能&lt;/strong&gt;になり、理解の質が高まります。&lt;/li&gt;
&lt;li&gt;通塾が不要なため、&lt;strong&gt;体力と時間を勉強に集中させられ&lt;/strong&gt;、保護者の負担も軽減されます。&lt;/li&gt;
&lt;li&gt;&lt;a href="https://natsui-sansu-juku.com/kobetsu_online/" target="_blank" rel="noopener noreferrer"&gt;夏井算数塾のオンライン個別指導&lt;/a&gt;では、塾別対策・時期別対策など、&lt;strong&gt;完全オーダーメイドの中学受験算数対策&lt;/strong&gt;が可能です。&lt;/li&gt;
&lt;/ul&gt;
&lt;p&gt;教室と同等以上の指導クオリティに、オンラインならではのメリットを掛け合わせることで、&lt;strong&gt;中学受験算数の成績を効率よく、そして着実に伸ばしていくことができます。&lt;/strong&gt;&lt;br /&gt;
ご家庭での学習環境を最大限に活かしながら、中学受験に向けた算数対策を進めていきましょう。&lt;/p&gt;
&lt;h3&gt;関連記事はこちら&lt;/h3&gt;
&lt;ul&gt;
&lt;li&gt;&lt;a href="https://natsui-sansu-juku.com/col_blog/online4merit/" target="_blank" rel="noopener noreferrer"&gt;オンライン授業で中学受験対策をする塾にはない４つのメリットを紹介&lt;/a&gt;&lt;/li&gt;
&lt;li&gt;&lt;a href="https://natsui-sansu-juku.com/col_blog/onlinerival/" target="_blank" rel="noopener noreferrer"&gt;中学受験に最適!!オンラインで算数を学びライバル達と差を付けろ!!&lt;/a&gt;&lt;/li&gt;
&lt;li&gt;&lt;a href="https://natsui-sansu-juku.com/col_blog/onlinekouka/" target="_blank" rel="noopener noreferrer"&gt;オンラインの算数教室を利用して十分な学習効果を得る事は可能か&lt;/a&gt;&lt;/li&gt;
&lt;/ul&gt;
&lt;p&gt;&lt;!-- [ /.socialSet ] --&gt;&lt;/p&gt;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onlinekobetsu3%2F&amp;amp;t=%E4%B8%AD%E5%AD%A6%E5%8F%97%E9%A8%93%E7%AE%97%E6%95%B0%E3%81%AE%E6%88%90%E7%B8%BE%E3%82%92%E3%80%8C%E3%82%AA%E3%83%B3%E3%83%A9%E3%82%A4%E3%83%B3%E5%80%8B%E5%88%A5%E6%8C%87%E5%B0%8E%E3%80%8D%E3%81%A7%E4%BC%B8%E3%81%B0%E3%81%99%E3%81%93%E3%81%A8%E3%81%8C%E3%81%A7%E3%81%8D%E3%82%8B%EF%BC%93%E3%81%A4%E3%81%AE%E7%90%86%E7%94%B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onlinekobetsu3%2F&amp;amp;text=%E4%B8%AD%E5%AD%A6%E5%8F%97%E9%A8%93%E7%AE%97%E6%95%B0%E3%81%AE%E6%88%90%E7%B8%BE%E3%82%92%E3%80%8C%E3%82%AA%E3%83%B3%E3%83%A9%E3%82%A4%E3%83%B3%E5%80%8B%E5%88%A5%E6%8C%87%E5%B0%8E%E3%80%8D%E3%81%A7%E4%BC%B8%E3%81%B0%E3%81%99%E3%81%93%E3%81%A8%E3%81%8C%E3%81%A7%E3%81%8D%E3%82%8B%EF%BC%93%E3%81%A4%E3%81%AE%E7%90%86%E7%94%B1%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7%AE%97%E6%95%B0%E3%81%AE%E6%88%90%E7%B8%BE%E3%82%92%E3%80%8C%E3%82%AA%E3%83%B3%E3%83%A9%E3%82%A4%E3%83%B3%E5%80%8B%E5%88%A5%E6%8C%87%E5%B0%8E%E3%80%8D%E3%81%A7%E4%BC%B8%E3%81%B0%E3%81%99%E3%81%93%E3%81%A8%E3%81%8C%E3%81%A7%E3%81%8D%E3%82%8B%EF%BC%93%E3%81%A4%E3%81%AE%E7%90%86%E7%94%B1%20%7C%20%E4%B8%AD%E5%AD%A6%E5%8F%97%E9%A8%93%E5%B0%82%E9%96%80%E3%80%80%E5%A4%8F%E4%BA%95%E7%AE%97%E6%95%B0%E5%A1%BE%0Ahttps%3A%2F%2Fnatsui-sansu-juku.com%2Fcolumn%2Fonlinekobetsu3%2F" target="_blank" &gt;&lt;span class="vk_icon_w_r_sns_bluesky icon_sns"&gt;&lt;/span&gt;&lt;span class="sns_txt"&gt;Bluesky&lt;/span&gt;&lt;/a&gt;&lt;/li&gt;&lt;li class="sb_hatena sb_icon"&gt;&lt;a class="sb_icon_inner" href="//b.hatena.ne.jp/add?mode=confirm&amp;url=https%3A%2F%2Fnatsui-sansu-juku.com%2Fcolumn%2Fonlinekobetsu3%2F&amp;amp;title=%E4%B8%AD%E5%AD%A6%E5%8F%97%E9%A8%93%E7%AE%97%E6%95%B0%E3%81%AE%E6%88%90%E7%B8%BE%E3%82%92%E3%80%8C%E3%82%AA%E3%83%B3%E3%83%A9%E3%82%A4%E3%83%B3%E5%80%8B%E5%88%A5%E6%8C%87%E5%B0%8E%E3%80%8D%E3%81%A7%E4%BC%B8%E3%81%B0%E3%81%99%E3%81%93%E3%81%A8%E3%81%8C%E3%81%A7%E3%81%8D%E3%82%8B%EF%BC%93%E3%81%A4%E3%81%AE%E7%90%86%E7%94%B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column%2Fonlinekobetsu3%2F&amp;title=%E4%B8%AD%E5%AD%A6%E5%8F%97%E9%A8%93%E7%AE%97%E6%95%B0%E3%81%AE%E6%88%90%E7%B8%BE%E3%82%92%E3%80%8C%E3%82%AA%E3%83%B3%E3%83%A9%E3%82%A4%E3%83%B3%E5%80%8B%E5%88%A5%E6%8C%87%E5%B0%8E%E3%80%8D%E3%81%A7%E4%BC%B8%E3%81%B0%E3%81%99%E3%81%93%E3%81%A8%E3%81%8C%E3%81%A7%E3%81%8D%E3%82%8B%EF%BC%93%E3%81%A4%E3%81%AE%E7%90%86%E7%94%B1%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sb_icon_inner"data-clipboard-text="中学受験算数の成績を「オンライン個別指導」で伸ばすことができる３つの理由 | 中学受験専門　夏井算数塾 https://natsui-sansu-juku.com/column/onlinekobetsu3/"&gt;&lt;span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</si>
  <si>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https://natsui-sansu-juku.com/purpose/
【検出された不自然ワード】
- 型
- 固定
- 整え
【本文】
------
&lt;p&gt;&lt;!-- 夏井算数塾が目指すもの｜固定ページ用本文ここから --&gt;&lt;/p&gt;
&lt;p&gt;このページにご興味をお持ちいただき、ありがとうございます。本稿では、&lt;strong&gt;「夏井算数塾が目指す算数教育」&lt;/strong&gt;について、私たちの考え方や指導方針、そしてミッション（企業理念）をお伝えします。&lt;/p&gt;
&lt;p&gt;少し長文になりますが、&lt;strong&gt;「なぜこのような形の算数塾なのか」&lt;/strong&gt;を知っていただくための大切な内容です。お子さまの塾選び・学習方針を考える際の参考として、ぜひ最後までお読みください。&lt;/p&gt;
&lt;h2&gt;夏井算数塾が考える算数教育のあり方&lt;/h2&gt;
&lt;h3&gt;算数は「考え抜く」ことが求められる科目&lt;/h3&gt;
&lt;p&gt;算数という科目は、常に&lt;span style="color: #0000ff;"&gt;「考え抜く」ことを求められる&lt;/span&gt;科目です。&lt;/p&gt;
&lt;ul&gt;
&lt;li&gt;一見、答えが出ているように見える問題でも、&lt;strong&gt;別解や別の正解&lt;/strong&gt;が存在することがある&lt;/li&gt;
&lt;li&gt;難しそうに見える問題でも、&lt;strong&gt;よく見ると解決の糸口が隠れている&lt;/strong&gt;ことが多い&lt;/li&gt;
&lt;li&gt;表面だけをなぞるのではなく、&lt;strong&gt;試行錯誤しながら脳をフル回転させる経験&lt;/strong&gt;が点数につながる&lt;/li&gt;
&lt;/ul&gt;
&lt;p&gt;このような性質から、算数は「公式を覚えれば終わり」という科目ではありません。大切なのは、&lt;/p&gt;
&lt;p&gt;&lt;strong&gt;持っている知識を総動員して、目の前の問題を&lt;span style="color: #0000ff;"&gt;とことん考え抜く経験&lt;/span&gt;を積むこと&lt;/strong&gt;です。&lt;/p&gt;
&lt;h3&gt;「考え抜く力」はどうやって身につくのか&lt;/h3&gt;
&lt;p&gt;では、その&lt;span style="color: #0000ff;"&gt;「考え抜く力」&lt;/span&gt;はどのように身につくのでしょうか。&lt;/p&gt;
&lt;p&gt;夏井算数塾では、その答えを次のように考えています。&lt;/p&gt;
&lt;ul&gt;
&lt;li&gt;&lt;strong&gt;今持っている知識をフル活用して試行錯誤する経験&lt;/strong&gt;を、十分な時間をかけて積み重ねる&lt;/li&gt;
&lt;li&gt;特に、&lt;span style="color: #0000ff;"&gt;「今の実力より少し難しい問題」&lt;/span&gt;にチャレンジする機会を意図的に用意する&lt;/li&gt;
&lt;li&gt;すぐに解説や答えに飛びつかず、&lt;strong&gt;自分の頭で粘り強く考える時間&lt;/strong&gt;を確保する&lt;/li&gt;
&lt;/ul&gt;
&lt;p&gt;こうした経験の蓄積によって初めて、&lt;strong&gt;未知の問題にも立ち向かう「土台」と「筋力」&lt;/strong&gt;が育っていきます。&lt;/p&gt;
&lt;h3&gt;暗記型学習に陥りやすい現代の受験環境&lt;/h3&gt;
&lt;p&gt;ところが、現在の受験環境の中で、この「考え抜く時間」を十分に確保できているご家庭は決して多くありません。&lt;/p&gt;
&lt;ul&gt;
&lt;li&gt;進学塾では、&lt;span style="color: #0000ff;"&gt;大量のカリキュラム消化&lt;/span&gt;が求められる&lt;/li&gt;
&lt;li&gt;家庭学習では、「授業で習った解き方を理解して、同じパターンで演習する」ことが最優先になりがち&lt;/li&gt;
&lt;li&gt;授業時間自体も年々タイトになり、&lt;strong&gt;授業中にじっくり考える時間&lt;/strong&gt;を取りにくい&lt;/li&gt;
&lt;/ul&gt;
&lt;p&gt;その結果、&lt;/p&gt;
&lt;ul&gt;
&lt;li&gt;習ったパターンの問題は解けるが、&lt;span style="color: #ff0000;"&gt;少しひねられた未知の問題になると手が止まる&lt;/span&gt;&lt;/li&gt;
&lt;li&gt;「公式や解法の暗記」に偏った、いわゆる&lt;span style="color: #ff0000;"&gt;算数の暗記型学習&lt;/span&gt;に陥ってしまう&lt;/li&gt;
&lt;/ul&gt;
&lt;h3&gt;「ひらめきがないから…」と決めつけられる理不尽さ&lt;/h3&gt;
&lt;p&gt;暗記型学習の弊害として、未知の問題に対して手が動かない生徒が増えています。その一方で、もともと「考えること」が得意なごく一部の生徒だけがどんどん算数力を伸ばしていきます。&lt;/p&gt;
&lt;p&gt;場合によっては、&lt;/p&gt;
&lt;p&gt;&lt;span style="color: #ff0000;"&gt;「この子はひらめき力がないから…」&lt;/span&gt;と評価されてしまうことすらあります。&lt;/p&gt;
&lt;blockquote&gt;&lt;p&gt;練習していないことができるはずもないのに、&lt;br /&gt;
練習する時間が与えられず、できないことを責められてしまう。&lt;/p&gt;&lt;/blockquote&gt;
&lt;p&gt;&lt;span style="text-decoration: underline; color: #ff0000;"&gt;成長途中の子どもにとって、これほどつらいことはありません。&lt;/span&gt;&lt;/p&gt;
&lt;p&gt;夏井算数塾は、この状況を変えたいと考えています。&lt;/p&gt;
&lt;h3&gt;夏井算数塾の指導方針：「ベーシック」と「アドバンスト」&lt;/h3&gt;
&lt;p&gt;夏井算数塾では、&lt;strong&gt;その時点でのお子さまの実力&lt;/strong&gt;をもとに、毎週の学習内容を次の2つに分類します。&lt;/p&gt;
&lt;div class="rounded" style="background-color: whitesmoke; padding: 10px; margin-bottom: 15px;"&gt;
&lt;ul&gt;
&lt;li&gt;その週の学習内容を「&lt;span style="color: #0000ff;"&gt;ベーシック&lt;/span&gt;」「&lt;span style="color: #339966;"&gt;アドバンスト&lt;/span&gt;」の2つに分類。&lt;/li&gt;
&lt;li&gt;&lt;span style="color: #0000ff;"&gt;ベーシック&lt;/span&gt;に該当する問題は、&lt;strong&gt;知識と基本技術の定着&lt;/strong&gt;を最優先に、繰り返し練習。&lt;/li&gt;
&lt;li&gt;&lt;span style="color: #339966;"&gt;アドバンスト&lt;/span&gt;に該当する問題は、&lt;strong&gt;じっくりと時間をかけて「考え抜く」訓練&lt;/strong&gt;を実施。&lt;/li&gt;
&lt;/ul&gt;
&lt;/div&gt;
&lt;p&gt;このように、&lt;/p&gt;
&lt;ul&gt;
&lt;li&gt;&lt;span style="color: #0000ff;"&gt;「知識の定着」（ベーシック）&lt;/span&gt;&lt;/li&gt;
&lt;li&gt;&lt;span style="color: #339966;"&gt;「知識の活用」（アドバンスト）&lt;/span&gt;&lt;/li&gt;
&lt;/ul&gt;
&lt;p&gt;を明確に分けて指導することで、&lt;/p&gt;
&lt;p&gt;&lt;strong&gt;「正しい応用力」＝「身についた知識を、自分の頭で組み合わせて使える力」&lt;/strong&gt;を育てたいと考えています。&lt;/p&gt;
&lt;hr /&gt;
&lt;h2&gt;ITツールを駆使した指導&lt;/h2&gt;
&lt;h3&gt;IT化が進む一方で、授業はあまり変わっていない現実&lt;/h3&gt;
&lt;p&gt;インターネットの普及以降、様々な業界でITツールが導入され、大きな変革が起きています。教育業界も例外ではなく、多くの学習塾で業務システムや管理ツールが活用されています。&lt;/p&gt;
&lt;p&gt;しかし、&lt;span style="color: #ff0000;"&gt;このIT化の流れが、「子どもたちが実際に受ける授業」にまで十分に届いていない&lt;/span&gt;のが現状です。&lt;/p&gt;
&lt;ul&gt;
&lt;li&gt;講師は相変わらず黒板やホワイトボードに板書し、&lt;/li&gt;
&lt;li&gt;生徒はひたすらそれを書き写す、という授業スタイルが中心&lt;/li&gt;
&lt;/ul&gt;
&lt;p&gt;一部の学習塾では電子黒板なども導入されていますが、&lt;span style="color: #ff0000;"&gt;「付加価値」としての利用にとどまり、授業のメインストリームは依然として黒板・ホワイトボード&lt;/span&gt;であることが少なくありません。&lt;/p&gt;
&lt;blockquote&gt;&lt;p&gt;講師が黒板一面に問題を書き、生徒がそれをただひたすら書き写すというのは、本当に&lt;span style="color: #0000ff;"&gt;最良の方法&lt;/span&gt;でしょうか。&lt;/p&gt;
&lt;p&gt;千年前の文学作品は、&lt;span style="color: #ff0000;"&gt;手元の資料集と黒板を交互に&lt;/span&gt;見ないと本当に理解させることができないのでしょうか。&lt;/p&gt;&lt;/blockquote&gt;
&lt;p&gt;もちろん、板書や資料を使うこと自体には意味があります。ただし、&lt;/p&gt;
&lt;ul&gt;
&lt;li&gt;&lt;span style="color: #339966;"&gt;もっと効率よく理解させる方法があるのではないか？&lt;/span&gt;&lt;/li&gt;
&lt;li&gt;&lt;span style="color: #339966;"&gt;板書にかかる時間を、子どもたちが「考える時間」に置き換えられないか？&lt;/span&gt;&lt;/li&gt;
&lt;/ul&gt;
&lt;p&gt;と、私たちは考えています。&lt;/p&gt;
&lt;h3&gt;夏井算数塾で活用する主なITツール&lt;/h3&gt;
&lt;p&gt;こうした問題意識から、夏井算数塾では次のようなITツールを積極的に授業に取り入れています。&lt;/p&gt;
&lt;div class="rounded" style="background-color: whitesmoke; padding: 10px; margin-bottom: 15px;"&gt;
&lt;ul&gt;
&lt;li&gt;&lt;span style="color: #0000ff;"&gt;&lt;strong&gt;電子黒板&lt;/strong&gt;&lt;/span&gt;&lt;br /&gt;
図形や表・グラフなどを&lt;strong&gt;瞬時に表示・保存&lt;/strong&gt;できるため、板書にかかる時間を削減し、本質的な説明や思考の時間に多くを割くことができます。&lt;/li&gt;
&lt;li&gt;&lt;strong&gt;&lt;span style="color: #0000ff;"&gt;e-learning&lt;/span&gt;&lt;/strong&gt;の活用（宿題・復習）&lt;br /&gt;
基本問題の反復演習や小テストをオンライン化することで、&lt;strong&gt;家庭学習の進捗と正答状況をデータとして把握&lt;/strong&gt;しやすくなります。&lt;/li&gt;
&lt;li&gt;&lt;strong&gt;&lt;span style="color: #0000ff;"&gt;授業の映像配信&lt;/span&gt;&lt;/strong&gt;&lt;br /&gt;
授業内容を映像として残し、&lt;strong&gt;欠席時のフォローや復習&lt;/strong&gt;に活用します。「一度聞いて終わり」ではなく、必要に応じて何度も見返すことができます。&lt;/li&gt;
&lt;/ul&gt;
&lt;/div&gt;
&lt;h3&gt;IT活用で実現したい3つのこと&lt;/h3&gt;
&lt;p&gt;これらのITツールを駆使することで、夏井算数塾は次の3点を実現したいと考えています。&lt;/p&gt;
&lt;ul&gt;
&lt;li&gt;&lt;strong&gt;&lt;span style="color: #0000ff;"&gt;より効率的な指導&lt;/span&gt;&lt;/strong&gt;&lt;br /&gt;
板書や事務的作業にかける時間を減らし、&lt;strong&gt;説明・対話・思考トレーニング&lt;/strong&gt;に時間を集中させます。&lt;/li&gt;
&lt;li&gt;&lt;strong&gt;&lt;span style="color: #0000ff;"&gt;学習履歴・成果のデータ化&lt;/span&gt;&lt;/strong&gt;&lt;br /&gt;
どの単元でつまずきやすいのか、どのレベルの問題までは安定して解けるのかなどを可視化し、&lt;strong&gt;一人ひとりに最適な課題設定&lt;/strong&gt;につなげます。&lt;/li&gt;
&lt;li&gt;&lt;strong&gt;&lt;span style="color: #0000ff;"&gt;場所を選ばない学習スタイルの確立&lt;/span&gt;&lt;/strong&gt;&lt;br /&gt;
通塾が難しい日でも、自宅から映像授業やe-learningを活用できるようにし、&lt;strong&gt;学びを止めない環境&lt;/strong&gt;を整えます。&lt;/li&gt;
&lt;/ul&gt;
&lt;hr /&gt;
&lt;h2&gt;夏井塾のミッションステートメント（企業理念）&lt;/h2&gt;
&lt;p&gt;最後に、夏井算数塾（夏井塾）の理念をご紹介します。私たちは、以下のミッションを実現するために日々の指導に取り組んでいます。&lt;/p&gt;
&lt;div class="rounded" style="background-color: whitesmoke; padding: 10px; margin-bottom: 15px;"&gt;
&lt;p style="font-size: x-large; margin-bottom: 10px;"&gt;&lt;strong&gt;&lt;span style="color: #3366ff;"&gt;一. 教育産業への本格的なIT化を推進することで、社会的教育コストの逓減を促進する。&lt;/span&gt;&lt;/strong&gt;&lt;/p&gt;
&lt;p&gt;教育の質を維持・向上させながらも、&lt;strong&gt;時間的・金銭的な負担を軽減する仕組み&lt;/strong&gt;をITの力で実現したいと考えています。限られた資源で最大限の学習効果を生み出すことが、社会全体の教育コスト削減につながると信じています。&lt;/p&gt;
&lt;p style="font-size: x-large; margin: 20px 0 10px 0;"&gt;&lt;strong&gt;&lt;span style="color: #3366ff;"&gt;二. 「考え抜く力」を持った子どもたちを育成することで、今後の社会発展に寄与する。&lt;/span&gt;&lt;/strong&gt;&lt;/p&gt;
&lt;p&gt;変化の激しい社会において、&lt;strong&gt;「自分の頭で考え抜き、答えを探し出す力」&lt;/strong&gt;は、これまで以上に重要になっています。算数を通してこの力を育てることで、将来、さまざまな分野で活躍できる人材を輩出し、社会の発展に貢献したいと考えています。&lt;/p&gt;
&lt;/div&gt;
&lt;h2&gt;まとめ&lt;/h2&gt;
&lt;p&gt;夏井算数塾は、単に「点数を上げるテクニック」を教える場所ではありません。算数という科目を通じて、&lt;strong&gt;一生ものの「考え抜く力」&lt;/strong&gt;を育てる場でありたいと願っています。&lt;/p&gt;
&lt;ul&gt;
&lt;li&gt;算数は、本来&lt;span style="color: #0000ff;"&gt;「考え抜く」ことを通じて力が伸びる科目&lt;/span&gt;である。&lt;/li&gt;
&lt;li&gt;大量のカリキュラムや時間的制約により、&lt;span style="color: #ff0000;"&gt;暗記型学習に陥るリスク&lt;/span&gt;が高まっている。&lt;/li&gt;
&lt;li&gt;夏井算数塾では、「&lt;span style="color: #0000ff;"&gt;ベーシック&lt;/span&gt;」と「&lt;span style="color: #339966;"&gt;アドバンスト&lt;/span&gt;」を分けて指導し、&lt;strong&gt;正しい応用力&lt;/strong&gt;を育てる。&lt;/li&gt;
&lt;li&gt;ITツール（電子黒板・e-learning・映像配信など）を積極的に活用し、&lt;strong&gt;効率的かつデータに基づく指導&lt;/strong&gt;を行う。&lt;/li&gt;
&lt;li&gt;教育のIT化と「考え抜く力」を備えた子どもたちの育成を通して、&lt;strong&gt;社会全体の発展に寄与する&lt;/strong&gt;ことをミッションとしている。&lt;/li&gt;
&lt;/ul&gt;
&lt;p&gt;最後までお読みいただき、ありがとうございました。夏井算数塾の理念や指導方針にご関心をお持ちいただけましたら、ぜひ詳細なコース案内や体験授業の情報もあわせてご覧ください。&lt;/p&gt;
&lt;p&gt;&lt;!-- 夏井算数塾が目指すもの｜固定ページ用本文ここまで --&gt;&lt;/p&gt;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purpose%2F&amp;amp;t=%E5%A4%8F%E4%BA%95%E5%A1%BE%E3%81%8C%E7%9B%AE%E6%8C%87%E3%81%99%E3%82%82%E3%81%AE%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purpose%2F&amp;amp;text=%E5%A4%8F%E4%BA%95%E5%A1%BE%E3%81%8C%E7%9B%AE%E6%8C%87%E3%81%99%E3%82%82%E3%81%AE%20%7C%20%E4%B8%AD%E5%AD%A6%E5%8F%97%E9%A8%93%E5%B0%82%E9%96%80%E3%80%80%E5%A4%8F%E4%BA%95%E7%AE%97%E6%95%B0%E5%A1%BE" target="_blank" &gt;&lt;span class="vk_icon_w_r_sns_x_twitter icon_sns"&gt;&lt;/span&gt;&lt;span class="sns_txt"&gt;X&lt;/span&gt;&lt;/a&gt;&lt;/li&gt;&lt;li class="sb_bluesky sb_icon"&gt;&lt;a class="sb_icon_inner" href="https://bsky.app/intent/compose?text=%E5%A4%8F%E4%BA%95%E5%A1%BE%E3%81%8C%E7%9B%AE%E6%8C%87%E3%81%99%E3%82%82%E3%81%AE%20%7C%20%E4%B8%AD%E5%AD%A6%E5%8F%97%E9%A8%93%E5%B0%82%E9%96%80%E3%80%80%E5%A4%8F%E4%BA%95%E7%AE%97%E6%95%B0%E5%A1%BE%0Ahttps%3A%2F%2Fnatsui-sansu-juku.com%2Fpurpose%2F" target="_blank" &gt;&lt;span class="vk_icon_w_r_sns_bluesky icon_sns"&gt;&lt;/span&gt;&lt;span class="sns_txt"&gt;Bluesky&lt;/span&gt;&lt;/a&gt;&lt;/li&gt;&lt;li class="sb_hatena sb_icon"&gt;&lt;a class="sb_icon_inner" href="//b.hatena.ne.jp/add?mode=confirm&amp;url=https%3A%2F%2Fnatsui-sansu-juku.com%2Fpurpose%2F&amp;amp;title=%E5%A4%8F%E4%BA%95%E5%A1%BE%E3%81%8C%E7%9B%AE%E6%8C%87%E3%81%99%E3%82%82%E3%81%AE%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purpose%2F&amp;title=%E5%A4%8F%E4%BA%95%E5%A1%BE%E3%81%8C%E7%9B%AE%E6%8C%87%E3%81%99%E3%82%82%E3%81%AE%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sb_icon_inner"data-clipboard-text="夏井塾が目指すもの | 中学受験専門　夏井算数塾 https://natsui-sansu-juku.com/purpose/"&gt;&lt;span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</si>
  <si>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https://rika-quest.com/column/south-middle-altitude/
【検出された不自然ワード】
- 固定
- 手順
- 導線
- 整え
【本文】
------
&lt;div class="container my-4"&gt;
&lt;p&gt;&lt;!-- Hero Section --&gt;&lt;/p&gt;
&lt;div class="card shadow-sm mb-4 border-0" style="background: linear-gradient(135deg, #0d47a1, #1976d2); color: #fff;"&gt;
&lt;div class="card-body p-4"&gt;
&lt;div class="d-flex flex-wrap justify-content-between align-items-center mb-2"&gt;&lt;span class="badge bg-warning text-dark mb-2" style="font-size: 0.8rem;"&gt;中学受験理科／地学分野&lt;/span&gt;&lt;br /&gt;
&lt;span class="badge bg-light text-dark mb-2" style="font-size: 0.75rem;"&gt;太陽の年周運動と南中高度&lt;/span&gt;&lt;/div&gt;
&lt;h1 class="card-title mb-3" style="font-size: 1.9rem; line-height: 1.5;"&gt;太陽と1年の動き・南中高度の求め方──「自転・公転・地軸の傾き」をイメージでつなぐ&lt;/h1&gt;
&lt;p class="card-text mb-2" style="font-size: 0.98rem;"&gt;太陽の通り道と季節の変化、そしてテスト頻出の&lt;strong&gt;南中高度の計算&lt;/strong&gt;。公式だけを覚えようとしても、&lt;br /&gt;
「なぜそうなるのか？」が分からないとすぐに忘れてしまいます。&lt;/p&gt;
&lt;p class="card-text mb-0" style="font-size: 0.98rem;"&gt;この記事では、しゅん吉先生の解説をもとに、&lt;strong&gt;地球の動き（自転・公転）&lt;/strong&gt;、&lt;br /&gt;
&lt;strong&gt;地軸の傾きと四季&lt;/strong&gt;、&lt;strong&gt;南中高度の意味と公式&lt;/strong&gt;をセットで整理します。&lt;br /&gt;
キーワード&lt;strong&gt;「年周運動」「23.4°の傾き」&lt;/strong&gt;をおさえながら、テストで使えるレベルまで仕上げていきましょう。&lt;/p&gt;
&lt;p class="card-text mt-3 mb-0" style="font-size: 0.92rem;"&gt;地学分野のつまずきポイントを横断して把握したい方は、&lt;a style="color: #fff; text-decoration: underline;" href="https://rika-quest.com/column/geoscience/"&gt;&lt;strong&gt;全体像はこちら&lt;/strong&gt;&lt;/a&gt;で整理できます。&lt;/p&gt;
&lt;/div&gt;
&lt;/div&gt;
&lt;p&gt;&lt;!-- 動画 --&gt;&lt;/p&gt;
&lt;div class="text-center mb-4"&gt;
&lt;div style="max-width: 720px; margin: 0 auto;"&gt;
&lt;div class="ratio ratio-16x9" style="position: relative; padding-bottom: 56.25%; height: 0; overflow: hidden; max-width: 100%;"&gt;&lt;iframe style="position: absolute; top: 0; left: 0; width: 100%; height: 100%;" title="YouTube video player" src="https://www.youtube.com/embed/NSPIB6eZk88" width="560" height="315" frameborder="0" allowfullscreen="allowfullscreen"&gt;&lt;/iframe&gt;&lt;/div&gt;
&lt;/div&gt;
&lt;p class="mt-2 mb-0" style="font-size: 0.85rem; color: #555;"&gt;※動画では、太陽の年周運動と南中高度の考え方を、図を使って分かりやすく解説しています。&lt;/p&gt;
&lt;/div&gt;
&lt;p&gt;&lt;!-- セクション1：地球の動きと年周運動 --&gt;&lt;/p&gt;
&lt;h2 class="mt-4 mb-3"&gt;地球の動きと「年周運動」&lt;/h2&gt;
&lt;div class="card mb-4 border-0 shadow-sm"&gt;
&lt;div class="card-body"&gt;
&lt;blockquote class="blockquote" style="font-size: 0.95rem;"&gt;&lt;p&gt;先生：太陽と1年の動き、そして南中高度について話していきます。&lt;br /&gt;
&lt;span style="color: #ff0000;"&gt;太陽の1年の動きの事を&lt;strong&gt;年周運動&lt;/strong&gt;&lt;/span&gt;と言ったりします。&lt;/p&gt;&lt;/blockquote&gt;
&lt;p class="mb-3"&gt;太陽は毎日東から昇って西に沈みますが、&lt;strong&gt;一年を通して見ると「通り道」が少しずつ変化&lt;/strong&gt;します。&lt;br /&gt;
この&lt;strong&gt;太陽の1年を通した見かけの動き&lt;/strong&gt;を、&lt;br /&gt;
&lt;span style="color: #ff0000; font-weight: bold;"&gt;年周運動&lt;/span&gt;と呼びます。&lt;/p&gt;
&lt;h3 class="h5 mb-2"&gt;自転と公転を区別しよう&lt;/h3&gt;
&lt;ul class="mb-3"&gt;
&lt;li&gt;&lt;strong&gt;自転：&lt;/strong&gt;地球が自分自身の軸を中心に回転する動き（1回転＝約1日）&lt;/li&gt;
&lt;li&gt;&lt;strong&gt;公転：&lt;/strong&gt;地球が太陽の周りを回る動き（1周＝約1年）&lt;/li&gt;
&lt;/ul&gt;
&lt;p class="mb-0"&gt;太陽の年周運動や季節の変化を考えるときは、&lt;strong&gt;「自転」と「公転」をはっきり分けて考える&lt;/strong&gt;ことが大切です。&lt;/p&gt;
&lt;/div&gt;
&lt;/div&gt;
&lt;p&gt;&lt;!-- セクション2：地軸の傾きと四季 --&gt;&lt;/p&gt;
&lt;h2 class="mt-4 mb-3"&gt;地軸の23.4°の傾きが四季をつくる&lt;/h2&gt;
&lt;div class="row g-3 mb-4"&gt;
&lt;div class="col-md-6"&gt;
&lt;div class="card h-100 border-0 shadow-sm"&gt;
&lt;div class="card-body"&gt;
&lt;h3 class="h5 mb-3"&gt;地軸はなぜ傾いている？&lt;/h3&gt;
&lt;p class="mb-3"&gt;地球儀をよく見ると、地球はまっすぐではなく&lt;strong&gt;少し傾いた状態&lt;/strong&gt;で固定されています。&lt;br /&gt;
これは実際の地球の姿を表していて、&lt;br /&gt;
&lt;strong&gt;地軸が公転面に対して約23.4°傾いている&lt;/strong&gt;ことを意味します。&lt;/p&gt;
&lt;div class="text-center mb-3"&gt;&lt;img decoding="async" class="img-fluid rounded shadow-sm" src="https://rika-quest.com/wp-content/uploads/2023/04/画像1-3-1024x578.png" alt="公転面に対して傾いた地軸の解説図" /&gt;&lt;/div&gt;
&lt;p class="mb-0"&gt;この&lt;strong&gt;23.4°の傾き&lt;/strong&gt;によって、太陽の光の当たり方が季節ごとに変わり、&lt;br /&gt;
北半球と南半球で&lt;strong&gt;季節が逆転&lt;/strong&gt;する現象も生まれます。&lt;/p&gt;
&lt;/div&gt;
&lt;/div&gt;
&lt;/div&gt;
&lt;div class="col-md-6"&gt;
&lt;div class="card h-100 border-0 shadow-sm"&gt;
&lt;div class="card-body"&gt;
&lt;h3 class="h5 mb-3"&gt;四季と太陽の高さの関係&lt;/h3&gt;
&lt;div class="text-center mb-3"&gt;&lt;img decoding="async" class="img-fluid rounded shadow-sm" src="https://rika-quest.com/wp-content/uploads/2023/04/IMG_9659-1024x628.png" alt="南半球と北半球で異なる四季の説明図" /&gt;&lt;/div&gt;
&lt;p class="mb-2"&gt;地軸が傾いているため、&lt;/p&gt;
&lt;ul class="mb-2"&gt;
&lt;li&gt;&lt;strong&gt;夏至（北半球）：&lt;/strong&gt;北半球が太陽側に傾き、太陽の高さ（南中高度）が高く、日照時間も長い → &lt;strong&gt;真夏&lt;/strong&gt;&lt;/li&gt;
&lt;li&gt;&lt;strong&gt;冬至（北半球）：&lt;/strong&gt;北半球が太陽から遠ざかる向きになり、南中高度が低く、日照時間も短い → &lt;strong&gt;真冬&lt;/strong&gt;&lt;/li&gt;
&lt;li&gt;&lt;strong&gt;春分・秋分：&lt;/strong&gt;昼と夜の長さがほぼ同じ。北半球・南半球ともに太陽の当たり方が中間。&lt;/li&gt;
&lt;/ul&gt;
&lt;p class="mb-0"&gt;&lt;span style="color: #ff0000; font-weight: bold;"&gt;地軸の傾きが四季を生み出す&lt;/span&gt;、というイメージを持っておきましょう。&lt;/p&gt;
&lt;/div&gt;
&lt;/div&gt;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&lt;div class="d-flex flex-wrap gap-2" style="margin: 6px 0 2px;"&gt;&lt;a class="btn btn-sm btn-primary" style="background-color: #1976d2; border-color: #1976d2;" href="https://rika-quest.com/"&gt;トップを見る&lt;/a&gt;&lt;br /&gt;
&lt;a class="btn btn-sm btn-outline-primary" style="border-color: #1976d2; color: #1976d2;" href="https://rika-quest.com/kouza/"&gt;開講講座を見る&lt;/a&gt;&lt;br /&gt;
&lt;a class="btn btn-sm btn-outline-secondary" href="https://rika-quest.com/greeting/"&gt;代表挨拶&lt;/a&gt;&lt;br /&gt;
&lt;a class="btn btn-sm btn-outline-secondary" href="https://rika-quest.com/company/"&gt;会社概要&lt;/a&gt;&lt;/div&gt;
&lt;p class="mb-0" style="margin: 4px 0 0; font-size: 0.9rem; color: #333;"&gt;「どんな塾か」「どんな流れで受講できるか」を先に確認したい方は、上のリンクからどうぞ。&lt;/p&gt;
&lt;/div&gt;
&lt;/div&gt;
&lt;p&gt;&lt;!-- セクション3：南中高度とは？ --&gt;&lt;/p&gt;
&lt;h2 class="mt-4 mb-3"&gt;南中高度とは？──「太陽が一番高いときの角度」&lt;/h2&gt;
&lt;div class="card mb-4 border-0 shadow-sm"&gt;
&lt;div class="card-body"&gt;
&lt;p class="mb-3"&gt;太陽が一日のあいだで&lt;strong&gt;最も高くなるとき&lt;/strong&gt;、太陽は真南の方向に見えます。&lt;br /&gt;
このときを「太陽が南中した」と言い、そのときの&lt;strong&gt;地面と太陽のなす角度&lt;/strong&gt;を&lt;br /&gt;
&lt;span style="color: #ff0000; font-weight: bold;"&gt;南中高度&lt;/span&gt;と言います。&lt;/p&gt;
&lt;ul class="mb-3"&gt;
&lt;li&gt;&lt;strong&gt;夏：&lt;/strong&gt;太陽は高い位置を通る → 南中高度が&lt;strong&gt;大きい&lt;/strong&gt; → 日差しが強く暑い&lt;/li&gt;
&lt;li&gt;&lt;strong&gt;冬：&lt;/strong&gt;太陽は低い位置を通る → 南中高度が&lt;strong&gt;小さい&lt;/strong&gt; → 日差しが弱く寒い&lt;/li&gt;
&lt;/ul&gt;
&lt;p class="mb-0"&gt;南中高度は、&lt;strong&gt;「季節ごとの太陽の高さ」&lt;/strong&gt;を数字で表したものと考えるとイメージしやすくなります。&lt;/p&gt;
&lt;/div&gt;
&lt;/div&gt;
&lt;p&gt;&lt;!-- セクション4：南中高度の計算公式 --&gt;&lt;/p&gt;
&lt;h2 class="mt-4 mb-3"&gt;南中高度の計算公式（北半球用）&lt;/h2&gt;
&lt;div class="card mb-4 border-0 shadow-sm"&gt;
&lt;div class="card-body"&gt;
&lt;p class="mb-3"&gt;中学受験では、&lt;strong&gt;北半球・北緯の地点での南中高度&lt;/strong&gt;の計算がよく出題されます。&lt;br /&gt;
覚えるべき公式は、次の3パターンです。&lt;/p&gt;
&lt;div class="table-responsive mb-3"&gt;
&lt;table class="table table-bordered align-middle mb-0"&gt;
&lt;thead style="background-color: #e3f2fd;"&gt;
&lt;tr class="text-center"&gt;
&lt;th scope="col"&gt;時期&lt;/th&gt;
&lt;th scope="col"&gt;南中高度の公式（北半球）&lt;/th&gt;
&lt;th scope="col"&gt;ポイント&lt;/th&gt;
&lt;/tr&gt;
&lt;/thead&gt;
&lt;tbody&gt;
&lt;tr&gt;
&lt;td class="fw-bold"&gt;春分・秋分&lt;/td&gt;
&lt;td&gt;&lt;strong&gt;90° − 北緯&lt;/strong&gt;&lt;/td&gt;
&lt;td&gt;「ふつうモード」。基準になる高さ。&lt;br /&gt;
例：北緯35°なら、90° − 35° ＝ &lt;strong&gt;55°&lt;/strong&gt;&lt;/td&gt;
&lt;/tr&gt;
&lt;tr style="background-color: #e8f5e9;"&gt;
&lt;td class="fw-bold"&gt;夏至&lt;/td&gt;
&lt;td&gt;&lt;strong&gt;（90° − 北緯）＋ 23.4°&lt;/strong&gt;&lt;/td&gt;
&lt;td&gt;地軸の傾き23.4°分、太陽が&lt;strong&gt;高くなる&lt;/strong&gt;。&lt;br /&gt;
「春分・秋分の高さに 23.4° を足す」イメージ。&lt;/td&gt;
&lt;/tr&gt;
&lt;tr&gt;
&lt;td class="fw-bold"&gt;冬至&lt;/td&gt;
&lt;td&gt;&lt;strong&gt;（90° − 北緯）− 23.4°&lt;/strong&gt;&lt;/td&gt;
&lt;td&gt;地軸の傾き23.4°分、太陽が&lt;strong&gt;低くなる&lt;/strong&gt;。&lt;br /&gt;
「春分・秋分の高さから 23.4° を引く」イメージ。&lt;/td&gt;
&lt;/tr&gt;
&lt;/tbody&gt;
&lt;/table&gt;
&lt;/div&gt;
&lt;p class="mb-2"&gt;先生の解説でも、&lt;/p&gt;
&lt;ul class="mb-2"&gt;
&lt;li&gt;&lt;strong&gt;春分・秋分：&lt;/strong&gt;90° − 北緯&lt;/li&gt;
&lt;li&gt;&lt;strong&gt;夏至：&lt;/strong&gt;（90° − 北緯）＋ 23.4°&lt;/li&gt;
&lt;li&gt;&lt;strong&gt;冬至：&lt;/strong&gt;（90° − 北緯）− 23.4°&lt;/li&gt;
&lt;/ul&gt;
&lt;p class="mb-0"&gt;と整理されています。&lt;br /&gt;
入試問題では、&lt;strong&gt;ほぼこの3日（春分・秋分・夏至・冬至）だけ&lt;/strong&gt;が出題されると考えてOKです。&lt;br /&gt;
（南半球や南緯での応用問題もありますが、まずは北半球を完璧にしましょう。）&lt;/p&gt;
&lt;/div&gt;
&lt;/div&gt;
&lt;p&gt;&lt;!-- 追加ブロック：本文中盤の導線（SP/STへ） --&gt;&lt;/p&gt;
&lt;h2 class="mt-4 mb-3"&gt;ここで止まりやすいポイントと、次の一手（保護者向けに3つだけ）&lt;/h2&gt;
&lt;div class="card mb-4 border-0 shadow-sm"&gt;
&lt;div class="card-body"&gt;
&lt;p class="mb-3"&gt;南中高度は、公式の暗記だけだと「どの式を使うか」で手が止まりやすい単元です。次の3点がそろうと、計算問題の安定感が上がります。&lt;/p&gt;
&lt;ul class="mb-3"&gt;
&lt;li&gt;&lt;strong&gt;① 緯度（北緯）の意味&lt;/strong&gt;を図で言える（「どこからどこまでの角度か」を説明できる）&lt;/li&gt;
&lt;li&gt;&lt;strong&gt;② 春分・秋分を基準&lt;/strong&gt;にして、夏至は足す／冬至は引く、と理由つきで言える&lt;/li&gt;
&lt;li&gt;&lt;strong&gt;③ 図を描く順番&lt;/strong&gt;が決まっている（太陽の高さ→南中→角度、の手順が固定されている）&lt;/li&gt;
&lt;/ul&gt;
&lt;div class="row g-3 align-items-center"&gt;
&lt;div class="col-md-8"&gt;
&lt;p class="mb-2" style="font-size: 0.95rem;"&gt;もし「図の描き方」「考え方の順番」から整えたい場合は、講座案内に受講イメージをまとめています。&lt;/p&gt;
&lt;/div&gt;
&lt;div class="col-md-4 text-md-end text-center"&gt;&lt;a class="btn btn-primary px-4 py-2" style="border-radius: 0.4rem; font-weight: bold; background-color: #1976d2; border-color: #1976d2;" href="https://rika-quest.com/kouza/"&gt;開講講座を見る&lt;/a&gt;&lt;/div&gt;
&lt;/div&gt;
&lt;hr class="my-3" /&gt;
&lt;p class="mb-0" style="font-size: 0.9rem;"&gt;塾の考え方や指導方針を先に確認したい方は、&lt;a href="https://rika-quest.com/greeting/"&gt;代表挨拶&lt;/a&gt;／&lt;a href="https://rika-quest.com/company/"&gt;会社概要&lt;/a&gt;もあわせてどうぞ。&lt;/p&gt;
&lt;/div&gt;
&lt;/div&gt;
&lt;p&gt;&lt;!-- 元のまとめをBootstrap版に --&gt;&lt;/p&gt;
&lt;h2 class="mt-4 mb-3"&gt;ポイントまとめ&lt;/h2&gt;
&lt;div class="card mb-4 border-0 shadow-sm"&gt;
&lt;div class="card-body"&gt;
&lt;div class="table-responsive"&gt;
&lt;table class="table table-bordered align-middle mb-0"&gt;
&lt;tbody&gt;
&lt;tr style="background-color: #d9f7be;"&gt;
&lt;td style="width: 25%;"&gt;&lt;strong&gt;1. 地球の動き&lt;/strong&gt;&lt;/td&gt;
&lt;td&gt;地球は&lt;strong&gt;自転&lt;/strong&gt;と&lt;strong&gt;公転&lt;/strong&gt;をしている。&lt;br /&gt;
自転は地球が自分自身を回る動き、公転は太陽の周りを回る動き。&lt;br /&gt;
太陽の1年の見かけの動きを&lt;strong&gt;年周運動&lt;/strong&gt;という。&lt;/td&gt;
&lt;/tr&gt;
&lt;tr style="background-color: #ffffff;"&gt;
&lt;td&gt;&lt;strong&gt;2. 地軸の傾き&lt;/strong&gt;&lt;/td&gt;
&lt;td&gt;地軸は公転面に対して&lt;strong&gt;23.4°&lt;/strong&gt;傾いている。&lt;br /&gt;
この傾きが、北半球と南半球で季節が逆になるなど、&lt;strong&gt;四季を生み出す原因&lt;/strong&gt;。&lt;/td&gt;
&lt;/tr&gt;
&lt;tr style="background-color: #d9f7be;"&gt;
&lt;td&gt;&lt;strong&gt;3. 四季と太陽の位置&lt;/strong&gt;&lt;/td&gt;
&lt;td&gt;夏至では北半球が太陽側に傾き、&lt;strong&gt;南中高度が高い&lt;/strong&gt;（夏）。&lt;br /&gt;
冬至では北半球が太陽から遠ざかる向きになり、&lt;strong&gt;南中高度が低い&lt;/strong&gt;（冬）。&lt;/td&gt;
&lt;/tr&gt;
&lt;tr style="background-color: #ffffff;"&gt;
&lt;td&gt;&lt;strong&gt;4. 春分・秋分&lt;/strong&gt;&lt;/td&gt;
&lt;td&gt;昼と夜の長さがほぼ等しい日。&lt;br /&gt;
この日の南中高度は、&lt;strong&gt;90° − 観測地の緯度（北緯）&lt;/strong&gt;で求める。&lt;/td&gt;
&lt;/tr&gt;
&lt;tr style="background-color: #d9f7be;"&gt;
&lt;td&gt;&lt;strong&gt;5. 南中高度の計算&lt;/strong&gt;&lt;/td&gt;
&lt;td&gt;
&lt;ul class="mb-0"&gt;
&lt;li&gt;&lt;strong&gt;春分・秋分：&lt;/strong&gt; 90° − 北緯&lt;/li&gt;
&lt;li&gt;&lt;strong&gt;夏至：&lt;/strong&gt;（90° − 北緯）＋ 23.4°&lt;/li&gt;
&lt;li&gt;&lt;strong&gt;冬至：&lt;/strong&gt;（90° − 北緯）− 23.4°&lt;/li&gt;
&lt;/ul&gt;
&lt;/td&gt;
&lt;/tr&gt;
&lt;/tbody&gt;
&lt;/table&gt;
&lt;/div&gt;
&lt;/div&gt;
&lt;/div&gt;
&lt;p&gt;&lt;!-- クイズ --&gt;&lt;/p&gt;
&lt;h2 class="mt-4 mb-3"&gt;クイズでチェック！太陽の動きと南中高度&lt;/h2&gt;
&lt;div class="card mb-4 border-0 shadow-sm"&gt;
&lt;div class="card-body"&gt;
&lt;p class="mb-3"&gt;学んだ内容をクイズで確認してみましょう。&lt;br /&gt;
&lt;strong&gt;「正解を見る」ボタン&lt;/strong&gt;を押すと答えが表示され、ボタンは消えます。&lt;/p&gt;
&lt;div class="table-responsive"&gt;
&lt;table class="table table-bordered align-middle mb-0"&gt;
&lt;thead style="background-color: #d9f7be;"&gt;
&lt;tr class="text-center"&gt;
&lt;th scope="col"&gt;問題&lt;/th&gt;
&lt;th scope="col"&gt;選択肢&lt;/th&gt;
&lt;/tr&gt;
&lt;/thead&gt;
&lt;tbody&gt;
&lt;tr style="background-color: #ffffff;"&gt;
&lt;td&gt;1. 地球の自転とは何を指しますか？&lt;/td&gt;
&lt;td&gt;A. 地球が太陽の周りを回る動き&lt;br /&gt;
B. 地球が自分の軸を中心に回る動き&lt;br /&gt;
C. 月が地球を回る動き&lt;br /&gt;
D. 太陽が地球を回る動き&lt;br /&gt;
&lt;button class="btn btn-sm btn-primary mt-2"&gt;正解を見る&lt;/button&gt;&lt;br /&gt;
&lt;span id="answer1" class="ms-2" style="display: none;"&gt;正解: B&lt;/span&gt;&lt;/td&gt;
&lt;/tr&gt;
&lt;tr style="background-color: #d9f7be;"&gt;
&lt;td&gt;2. 公転が原因で発生する現象はどれですか？&lt;/td&gt;
&lt;td&gt;A. 一日が24時間であること&lt;br /&gt;
B. 四季の変化&lt;br /&gt;
C. 太陽の南中高度&lt;br /&gt;
D. 昼と夜の長さの変化&lt;br /&gt;
&lt;button class="btn btn-sm btn-primary mt-2"&gt;正解を見る&lt;/button&gt;&lt;br /&gt;
&lt;span id="answer2" class="ms-2" style="display: none;"&gt;正解: B&lt;/span&gt;&lt;/td&gt;
&lt;/tr&gt;
&lt;tr style="background-color: #ffffff;"&gt;
&lt;td&gt;3. 地軸の傾きは何度ですか？&lt;/td&gt;
&lt;td&gt;A. 15.4°&lt;br /&gt;
B. 23.4°&lt;br /&gt;
C. 33.4°&lt;br /&gt;
D. 43.4°&lt;br /&gt;
&lt;button class="btn btn-sm btn-primary mt-2"&gt;正解を見る&lt;/button&gt;&lt;br /&gt;
&lt;span id="answer3" class="ms-2" style="display: none;"&gt;正解: B&lt;/span&gt;&lt;/td&gt;
&lt;/tr&gt;
&lt;tr style="background-color: #d9f7be;"&gt;
&lt;td&gt;4. 南中高度が最も高くなるのはいつですか？&lt;/td&gt;
&lt;td&gt;A. 冬至&lt;br /&gt;
B. 夏至&lt;br /&gt;
C. 春分&lt;br /&gt;
D. 秋分&lt;br /&gt;
&lt;button class="btn btn-sm btn-primary mt-2"&gt;正解を見る&lt;/button&gt;&lt;br /&gt;
&lt;span id="answer4" class="ms-2" style="display: none;"&gt;正解: B&lt;/span&gt;&lt;/td&gt;
&lt;/tr&gt;
&lt;tr style="background-color: #ffffff;"&gt;
&lt;td&gt;5. 春分と秋分の日の昼と夜の長さはどうなりますか？&lt;/td&gt;
&lt;td&gt;A. 昼が長い&lt;br /&gt;
B. 夜が長い&lt;br /&gt;
C. 昼と夜が等しい&lt;br /&gt;
D. どちらでもない&lt;br /&gt;
&lt;button class="btn btn-sm btn-primary mt-2"&gt;正解を見る&lt;/button&gt;&lt;br /&gt;
&lt;span id="answer5" class="ms-2" style="display: none;"&gt;正解: C&lt;/span&gt;&lt;/td&gt;
&lt;/tr&gt;
&lt;tr style="background-color: #d9f7be;"&gt;
&lt;td&gt;6. 南中高度の公式で、夏至の際に加える角度は何度ですか？&lt;/td&gt;
&lt;td&gt;A. 15.4°&lt;br /&gt;
B. 23.4°&lt;br /&gt;
C. 33.4°&lt;br /&gt;
D. 43.4°&lt;br /&gt;
&lt;button class="btn btn-sm btn-primary mt-2"&gt;正解を見る&lt;/button&gt;&lt;br /&gt;
&lt;span id="answer6" class="ms-2" style="display: none;"&gt;正解: B&lt;/span&gt;&lt;/td&gt;
&lt;/tr&gt;
&lt;tr style="background-color: #ffffff;"&gt;
&lt;td&gt;7. 北半球の冬至で南中高度が小さい主な理由は？&lt;/td&gt;
&lt;td&gt;A. 地軸が垂直だから&lt;br /&gt;
B. 地軸が傾いているから&lt;br /&gt;
C. 公転速度が遅いから&lt;br /&gt;
D. 太陽が特別遠くなるから（中学レベルでは原因としない）&lt;br /&gt;
&lt;button class="btn btn-sm btn-primary mt-2"&gt;正解を見る&lt;/button&gt;&lt;br /&gt;
&lt;span id="answer7" class="ms-2" style="display: none;"&gt;正解: B&lt;/span&gt;&lt;/td&gt;
&lt;/tr&gt;
&lt;tr style="background-color: #d9f7be;"&gt;
&lt;td&gt;8. 春分の日の南中高度を計算する公式は？（北半球）&lt;/td&gt;
&lt;td&gt;A. 90° − 北緯&lt;br /&gt;
B. （90° − 北緯）＋ 23.4°&lt;br /&gt;
C. （90° − 北緯）− 23.4°&lt;br /&gt;
D. 90° ＋ 北緯&lt;br /&gt;
&lt;button class="btn btn-sm btn-primary mt-2"&gt;正解を見る&lt;/button&gt;&lt;br /&gt;
&lt;span id="answer8" class="ms-2" style="display: none;"&gt;正解: A&lt;/span&gt;&lt;/td&gt;
&lt;/tr&gt;
&lt;tr style="background-color: #ffffff;"&gt;
&lt;td&gt;9. 南中高度が低い時期に関連するのは？&lt;/td&gt;
&lt;td&gt;A. 夏至&lt;br /&gt;
B. 冬至&lt;br /&gt;
C. 春分&lt;br /&gt;
D. 秋分&lt;br /&gt;
&lt;button class="btn btn-sm btn-primary mt-2"&gt;正解を見る&lt;/button&gt;&lt;br /&gt;
&lt;span id="answer9" class="ms-2" style="display: none;"&gt;正解: B&lt;/span&gt;&lt;/td&gt;
&lt;/tr&gt;
&lt;tr style="background-color: #d9f7be;"&gt;
&lt;td&gt;10. 南半球で冬至の時期は、北半球ではどの季節ですか？&lt;/td&gt;
&lt;td&gt;A. 夏&lt;br /&gt;
B. 冬&lt;br /&gt;
C. 春&lt;br /&gt;
D. 秋&lt;br /&gt;
&lt;button class="btn btn-sm btn-primary mt-2"&gt;正解を見る&lt;/button&gt;&lt;br /&gt;
&lt;span id="answer10" class="ms-2" style="display: none;"&gt;正解: A&lt;/span&gt;&lt;/td&gt;
&lt;/tr&gt;
&lt;/tbody&gt;
&lt;/table&gt;
&lt;/div&gt;
&lt;/div&gt;
&lt;/div&gt;
&lt;p&gt;&lt;!-- まとめ --&gt;&lt;/p&gt;
&lt;h2 class="mt-4 mb-3"&gt;まとめ──公式だけでなく「イメージ」で覚える&lt;/h2&gt;
&lt;div class="card mb-4 border-0 shadow-sm"&gt;
&lt;div class="card-body"&gt;
&lt;p class="mb-3"&gt;太陽と1年の動き・南中高度の分野は、公式を丸暗記するだけでなく、&lt;br /&gt;
&lt;strong&gt;「地球がどう動いているのか」「なぜその季節になるのか」&lt;/strong&gt;というイメージとセットで覚えることが大切です。&lt;/p&gt;
&lt;ul class="mb-3"&gt;
&lt;li&gt;&lt;strong&gt;自転・公転・年周運動&lt;/strong&gt;の違いをはっきりさせる&lt;/li&gt;
&lt;li&gt;&lt;strong&gt;地軸の23.4°の傾き&lt;/strong&gt;が四季と南中高度の変化を生む、と理解する&lt;/li&gt;
&lt;li&gt;&lt;strong&gt;南中高度の3つの公式&lt;/strong&gt;（春分・秋分／夏至／冬至）を、図とセットで暗記する&lt;/li&gt;
&lt;/ul&gt;
&lt;p class="mb-0"&gt;図や地球儀を使って、「太陽の高さ」と「季節」の関係を何度もイメージすると、&lt;br /&gt;
計算問題も&lt;strong&gt;「意味が分かったうえで解ける」&lt;/strong&gt;ようになっていきます。&lt;/p&gt;
&lt;/div&gt;
&lt;/div&gt;
&lt;p&gt;&lt;!-- 四角いCTA --&gt;&lt;/p&gt;
&lt;div class="card border-0 shadow-sm mb-4" style="background-color: #e3f2fd;"&gt;
&lt;div class="card-body"&gt;
&lt;div class="row align-items-center"&gt;
&lt;div class="col-md-8"&gt;
&lt;h3 class="h5 mb-2"&gt;理科の「図形・角度」系が苦手なら、一緒に整理しませんか？&lt;/h3&gt;
&lt;p class="mb-2" style="font-size: 0.95rem;"&gt;太陽の動き・南中高度・月や星の動きなど、&lt;strong&gt;「図と角度」がからむ地学分野&lt;/strong&gt;は、&lt;br /&gt;
独学だけではつまずきやすい単元です。&lt;/p&gt;
&lt;p class="mb-0" style="font-size: 0.9rem;"&gt;当塾では、&lt;strong&gt;図の描き方・考え方の順番・公式の意味&lt;/strong&gt;まで丁寧に言語化しながら、&lt;br /&gt;
中学受験理科の得点源に変えていきます。まずはお気軽に詳細をご覧ください。&lt;/p&gt;
&lt;/div&gt;
&lt;div class="col-md-4 text-md-end text-center mt-3 mt-md-0"&gt;&lt;a class="btn btn-primary px-4 py-2" style="border-radius: 0.4rem; font-weight: bold; background-color: #1976d2; border-color: #1976d2;" href="https://rika-quest.com/kouza/"&gt;&lt;br /&gt;
理科講座の案内を見る&lt;br /&gt;
&lt;/a&gt;&lt;/div&gt;
&lt;/div&gt;
&lt;/div&gt;
&lt;/div&gt;
&lt;p&gt;&lt;!-- 追加ブロック：本文末尾の導線（ST最優先で明示） --&gt;&lt;/p&gt;
&lt;div class="card border-0 shadow-sm mb-4"&gt;
&lt;div class="card-body"&gt;
&lt;h3 class="h5 mb-2"&gt;入塾を検討する方へ：まず確認したいページ（迷わない導線）&lt;/h3&gt;
&lt;p class="mb-3" style="font-size: 0.95rem;"&gt;「この単元のつまずきが続く」「理科全体の底上げをしたい」と感じたら、次の順番で見ると判断が早くなります。&lt;/p&gt;
&lt;ol class="mb-3"&gt;
&lt;li&gt;&lt;strong&gt;開講講座&lt;/strong&gt;：どんな受講形態・単元対応ができるか（具体）&lt;/li&gt;
&lt;li&gt;&lt;strong&gt;代表挨拶&lt;/strong&gt;：指導の考え方・大切にしていること（納得感）&lt;/li&gt;
&lt;li&gt;&lt;strong&gt;会社概要&lt;/strong&gt;：運営情報の確認（安心材料）&lt;/li&gt;
&lt;/ol&gt;
&lt;div class="d-flex flex-wrap gap-2"&gt;&lt;a class="btn btn-primary" style="background-color: #1976d2; border-color: #1976d2;" href="https://rika-quest.com/kouza/"&gt;開講講座を見る&lt;/a&gt;&lt;br /&gt;
&lt;a class="btn btn-outline-secondary" href="https://rika-quest.com/greeting/"&gt;代表挨拶を見る&lt;/a&gt;&lt;br /&gt;
&lt;a class="btn btn-outline-secondary" href="https://rika-quest.com/company/"&gt;会社概要を見る&lt;/a&gt;&lt;br /&gt;
&lt;a class="btn btn-link" href="https://rika-quest.com/"&gt;トップへ戻る&lt;/a&gt;&lt;/div&gt;
&lt;/div&gt;
&lt;/div&gt;
&lt;/div&gt;
&lt;p&gt;&lt;!-- クイズ用スクリプト --&gt;&lt;br /&gt;
&lt;script&gt;
  function showAnswer(id, btn) {
    var el = document.getElementById(id);
    if (el) el.style.display = 'inline';
    if (btn) btn.style.display = 'none';
  }
&lt;/script&gt;&lt;/p&gt;
------</t>
  </si>
  <si>
    <t>以下のページは不自然なワードを使用しています。
これらを適切に自然な言葉に置き換えて下さい。
なお、本文の装飾や構造は絶対に変えないでください。
【対象ページURL】
https://dokkai-labo.tokyo/blog/nada2021/
【検出された不自然ワード】
- 型
- 固定
- 手順
- 整え
【本文】
------
&lt;p&gt;&amp;nbsp;&lt;/p&gt;
&lt;p&gt;このページでは、&lt;strong&gt;灘中学校・令和３年度入試（国語）&lt;/strong&gt;から厳選した問題について、動画とあわせて解説します。&lt;br /&gt;
実際の入試問題を題材に、&lt;strong&gt;「どういうことか」系の説明問題でイコールの内容を探す解法&lt;/strong&gt;と、&lt;strong&gt;複数の情報をまとめて一つの答えに整理するコツ&lt;/strong&gt;を確認していきましょう。&lt;br /&gt;
過去問演習を「何回・どんな順番で回すか」まで含めた全体像は、&lt;a href="https://dokkai-labo.tokyo/blog/kokugo-kakomon/"&gt;中学受験 国語の過去問演習の全体像はこちら&lt;/a&gt;で整理しています。&lt;/p&gt;
&lt;h2&gt;灘中学校・令和３年度 厳選解説動画&lt;/h2&gt;
&lt;p&gt;令和３年度 灘中学校の入試より、厳選した問題とその解説をお届けします。&lt;br /&gt;
動画では、本文のどこを根拠として拾えばよいのか、記述の組み立て方を具体的に説明しています。&lt;/p&gt;
&lt;p&gt;▶ 解説動画はこちら：&lt;br /&gt;
&lt;a href="https://youtu.be/UhDuS5Utcn0" target="_blank" rel="noopener noreferrer"&gt;https://youtu.be/UhDuS5Utcn0&lt;/a&gt;&lt;/p&gt;
&lt;h2&gt;解説&lt;/h2&gt;
&lt;h3&gt;大問一　問七：傍線部「どういうことか」を説明する問題&lt;/h3&gt;
&lt;p&gt;大問一問七は、&lt;strong&gt;傍線部が「どういうことか」を説明させる問題&lt;/strong&gt;です。&lt;br /&gt;
このタイプの設問では、傍線部と&lt;strong&gt;イコールの内容&lt;/strong&gt;を本文中から探し、そのまま、あるいは調整して答えにまとめていきます。&lt;/p&gt;
&lt;div class="rounded" style="background-color: lightblue; padding: 10px;"&gt;&lt;strong&gt;ポイント：&lt;/strong&gt;&lt;br /&gt;
説明を求められている問題＝「傍線部と同じ意味（イコール）の内容」を本文中から探して答える問題、と考えましょう。&lt;/div&gt;
&lt;h4&gt;① 傍線５とイコールの内容を探す&lt;/h4&gt;
&lt;p&gt;この問題では、設問で聞かれているのは&lt;strong&gt;傍線５の内容&lt;/strong&gt;です。&lt;br /&gt;
答えは本文中に書かれているため、傍線部の前後からイコールの内容を探していきます。&lt;/p&gt;
&lt;ul&gt;
&lt;li&gt;傍線５の直前の文：&lt;br /&gt;
「火の用途は多様です。～火さえも『調理』する生物なのです。」より、&lt;br /&gt;
→ &lt;strong&gt;【火を料理だけでなく多様な用途で用いる】&lt;/strong&gt; という内容が読み取れます。&lt;br /&gt;
これを説明の便宜上、&lt;strong&gt;(X)&lt;/strong&gt; とおきます。&lt;/li&gt;
&lt;/ul&gt;
&lt;p&gt;傍線部が指しているのは、まさにこの内容だと分かるため、まずは&lt;/p&gt;
&lt;p&gt;&lt;strong&gt;【火を料理だけでなく、多様な用途で用いること】&lt;/strong&gt;&lt;/p&gt;
&lt;p&gt;がイコールの内容になります。&lt;/p&gt;
&lt;h4&gt;② 字数が足りないときの調整：理由やイコール内容の追加&lt;/h4&gt;
&lt;div class="rounded" style="background-color: lightblue; padding: 10px;"&gt;&lt;strong&gt;字数が足りないときの調整法&lt;/strong&gt;&lt;br /&gt;
・自分が書いた内容の「理由」を加える&lt;br /&gt;
・自分が書いた内容とイコールの内容をさらに加える&lt;br /&gt;
のどちらか（もしくは両方）でボリュームを整えます。&lt;/div&gt;
&lt;p&gt;この問題では、&lt;strong&gt;(X) に対応する「イコールの内容」&lt;/strong&gt;を本文から補っていきます。&lt;/p&gt;
&lt;ul&gt;
&lt;li&gt;本文中には、&lt;br /&gt;
→ &lt;strong&gt;【X ＝ 人類の生活を一変させた】&lt;/strong&gt;&lt;br /&gt;
と言える記述があり、火の多様な利用が人類の生活に与えた影響が語られています。&lt;/li&gt;
&lt;/ul&gt;
&lt;p&gt;そこで、(X) とそのイコール内容を組み合わせることで、次のようにまとめることができます。&lt;/p&gt;
&lt;p&gt;&lt;strong&gt;&lt;br /&gt;
【火を料理だけでなく、多様な用途で用いることによって、人類の生活を一変させたということ。】&lt;br /&gt;
&lt;/strong&gt;&lt;/p&gt;
&lt;p&gt;このように、&lt;strong&gt;「何をしたか」＋「その結果どうなったか」&lt;/strong&gt;の二段構成で書くと、説得力のある説明になります。&lt;/p&gt;
&lt;h3&gt;大問二　問四：傍線部「どういうものか」を説明する問題&lt;/h3&gt;
&lt;p&gt;大問二問四は、傍線４が&lt;strong&gt;「どういうものか」&lt;/strong&gt;を説明させる問題です。&lt;br /&gt;
ここでも、&lt;strong&gt;傍線部とイコールの内容&lt;/strong&gt;を本文中から複数拾って、一つの答えに整理していきます。&lt;/p&gt;
&lt;h4&gt;① 本文中のヒントを整理する&lt;/h4&gt;
&lt;p&gt;本文の該当部分には、次のような記述があります。&lt;/p&gt;
&lt;ul&gt;
&lt;li&gt;「正確だが手打ちの温かみのない大量生産の点字本よりも、ずっと素敵だった。」&lt;/li&gt;
&lt;li&gt;「私たちのために間違えながらも手打ちしてくれたボランティアさんの手の温もりとして、私には嬉しく思えた。」&lt;/li&gt;
&lt;/ul&gt;
&lt;p&gt;これらの文から、次の２点が読み取れます。&lt;/p&gt;
&lt;ul&gt;
&lt;li&gt;&lt;strong&gt;【大量生産された点字本にはないもの】&lt;/strong&gt;&lt;br /&gt;
……「正確だが温かみのない大量生産の点字本」と対比されている。&lt;/li&gt;
&lt;li&gt;&lt;strong&gt;【目の不自由な人たちのために、間違えながらも手打ちしてくれたボランティアの人の優しさ】&lt;/strong&gt;&lt;br /&gt;
……「手の温もり」「嬉しく思えた」などの表現から、温かさ・思いやりの存在が分かる。&lt;/li&gt;
&lt;/ul&gt;
&lt;h4&gt;② ２つの要素を一つの文にまとめる&lt;/h4&gt;
&lt;p&gt;上の２点をつなげると、傍線４は次のように説明できます。&lt;/p&gt;
&lt;p&gt;&lt;strong&gt;&lt;br /&gt;
【大量生産された点字本にはない、目の不自由な人たちのために間違えながらも手打ちしてくれた、ボランティアの人のやさしさ。】&lt;br /&gt;
&lt;/strong&gt;&lt;/p&gt;
&lt;div class="rounded" style="background-color: lightblue; padding: 10px;"&gt;&lt;strong&gt;イコール内容を答えるときの基本&lt;/strong&gt;&lt;br /&gt;
・本文に書いてある表現をそのままつなぐだけでなく、&lt;br /&gt;
&lt;strong&gt;「対比されているもの」＋「そこに込められた気持ちや価値」&lt;/strong&gt;を整理して一文にまとめる。&lt;br /&gt;
・解法（イコールの内容を探す）を身につけ、その手順に沿って答えを導き出すのが定番アプローチです。&lt;/div&gt;
&lt;h2&gt;まとめ：灘中・記述問題で得点するための解法の型&lt;/h2&gt;
&lt;ul&gt;
&lt;li&gt;「どういうことか」「どういうものか」と聞かれたら、&lt;strong&gt;傍線部とイコールの内容&lt;/strong&gt;を本文中から探すのが基本。&lt;/li&gt;
&lt;li&gt;答えが本文に書いてある場合でも、&lt;strong&gt;一箇所だけでなく複数の文を組み合わせて整理する&lt;/strong&gt;ことが多い。&lt;/li&gt;
&lt;li&gt;字数が足りないときは、&lt;strong&gt;自分が書いた内容の理由&lt;/strong&gt;か, &lt;strong&gt;イコールの内容&lt;/strong&gt;を加えて調整する。&lt;/li&gt;
&lt;li&gt;対比されているもの（大量生産の点字本 など）と、そこに込められた&lt;strong&gt;人の思いや温かさ&lt;/strong&gt;をセットで書くと、説得力が増す。&lt;/li&gt;
&lt;li&gt;灘中レベルの問題でも、&lt;strong&gt;「イコールの内容を本文から探す」という解法パターン&lt;/strong&gt;をきちんと身につければ、安定して得点できるようになる。&lt;/li&gt;
&lt;/ul&gt;
&lt;p&gt;動画と記事を併用しながら、&lt;strong&gt;「どの文を根拠に、どう組み立てているのか」&lt;/strong&gt;を意識して復習してみてください。&lt;br /&gt;
解法の型が身につけば、初見の文章に対しても落ち着いて記述を作れるようになります。&lt;/p&gt;
&lt;p&gt;&amp;nbsp;&lt;/p&gt;
&lt;p&gt;&lt;!-- [ /.socialSet ] --&gt;&lt;/p&gt;
&lt;div class="alert alert-primary p-3 mt-4" role="alert"&gt;
&lt;p class="mb-2"&gt;&lt;strong&gt;過去問を回しても、国語の失点が固定化する&lt;/strong&gt;&lt;/p&gt;
&lt;p class="mb-1"&gt;本文とズレた根拠で解く癖が固定化すると、部分点を落として減点が合計点に跳ね返り、点数が伸びない。&lt;/p&gt;
&lt;p class="mb-3"&gt;原因は本文根拠の見誤りです。&lt;/p&gt;
&lt;div class="d-grid gap-2"&gt;&lt;a class="btn btn-primary btn-lg" href="https://dokkai-labo.tokyo/onlinetokuten/"&gt;小6得点力養成講座オンラインを見る&lt;/a&gt;&lt;br /&gt;
&lt;a class="btn btn-outline-primary btn-lg" href="https://dokkai-labo.tokyo/ct/strategy/"&gt;指導指針と解法の考え方を見る&lt;/a&gt;&lt;/div&gt;
&lt;hr class="my-3" /&gt;
&lt;div class="d-flex flex-column gap-1"&gt;&lt;a href="https://dokkai-labo.tokyo/lesson/1-1elem/"&gt;中学受験の完全1対1個別指導&lt;/a&gt;&lt;br /&gt;
&lt;a href="https://dokkai-labo.tokyo/blog/kokugo-kakomon/"&gt;国語の過去問演習の回し方&lt;/a&gt;&lt;br /&gt;
&lt;a href="https://dokkai-labo.tokyo/vacant_sum/"&gt;直近4週間の空きコマ状況&lt;/a&gt;&lt;br /&gt;
&lt;a href="https://dokkai-labo.tokyo/contact/"&gt;申込み・相談フォーム&lt;/a&gt;&lt;br /&gt;
&lt;a href="https://dokkai-labo.tokyo/access/"&gt;教室アクセス&lt;/a&gt;&lt;/div&gt;
&lt;/div&gt;
&lt;section class="veu_cta" id="veu_cta-20532"&gt;&lt;h1 class="cta_title"&gt;講座案内：小５得点力養成≪出張≫講座【中学受験】&lt;/h1&gt;&lt;div class="cta_body"&gt;&lt;div class="cta_body_image cta_body_image_right"&gt;&lt;a href="https://dokkai-labo.tokyo/tokuten_fifth/" target="_blank"&gt;&lt;/a&gt;&lt;/div&gt;&lt;div class="cta_body_txt image_exist"&gt;国語学習に関するお悩み・課題をお持ちの生徒さんに向けて、
&lt;br /&gt;【関東一円の各会場】で実施される【１ヶ月完成】の講座です。&lt;/div&gt;&lt;div class="cta_body_link"&gt;&lt;a href="https://dokkai-labo.tokyo/tokuten_fifth/" class="btn btn-primary btn-block btn-lg" target="_blank"&gt;小５得点力養成≪出張≫講座【中学受験】&lt;/a&gt;&lt;/div&gt;&lt;/div&gt;&lt;!--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</si>
  <si>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https://dokkai-labo.tokyo/blog/shibushibu/
【検出された不自然ワード】
- 型
- 固定
【本文】
------
&lt;p&gt;&amp;nbsp;&lt;/p&gt;
&lt;p&gt;このページでは、&lt;strong&gt;渋谷教育学園渋谷中学校・令和３年度入試（国語）&lt;/strong&gt;から厳選した問題について、動画とあわせて解説します。&lt;br /&gt;
特に、物語文における&lt;strong&gt;心情変化のとらえ方&lt;/strong&gt;と、説明文における&lt;strong&gt;「理由を選ぶ」タイプの選択問題の解法&lt;/strong&gt;に焦点を当てて整理しています。&lt;br /&gt;
過去問演習を「何回・どんな順番で回すか」まで含めた全体像は、&lt;a href="https://dokkai-labo.tokyo/blog/kokugo-kakomon/"&gt;中学受験 国語の過去問演習の全体像はこちら&lt;/a&gt;で整理しています。&lt;/p&gt;
&lt;h2&gt;渋谷教育学園渋谷中学校・令和３年度 厳選解説動画&lt;/h2&gt;
&lt;p&gt;令和３年度 渋谷教育学園渋谷中学校の入試より、厳選した問題とその解説をお届けします。&lt;br /&gt;
動画では、本文のどこを根拠にすべきか、実際の答案レベルまで踏み込んで解説しています。&lt;/p&gt;
&lt;p&gt;▶ 解説動画はこちら：&lt;br /&gt;
&lt;a href="https://youtu.be/01R2BMvKVUc" target="_blank" rel="noopener noreferrer"&gt;https://youtu.be/01R2BMvKVUc&lt;/a&gt;&lt;/p&gt;
&lt;h2&gt;解説&lt;/h2&gt;
&lt;h3&gt;大問一　問五：心情の変化とそのきっかけを説明する問題&lt;/h3&gt;
&lt;p&gt;大問一問五は、&lt;strong&gt;線Aと線Bの間で、みなとの意見に対する悟の考えがどう変化したか&lt;/strong&gt;を、&lt;strong&gt;悟自身の過去の経験を含めて&lt;/strong&gt;71字以上80字以内で説明させる問題です。&lt;/p&gt;
&lt;div class="rounded" style="background-color: lightblue; padding: 10px;"&gt;&lt;strong&gt;ポイント：&lt;/strong&gt;&lt;br /&gt;
・心情変化の問題は、必ず&lt;br /&gt;
&lt;strong&gt;①変化前 → ②変化のきっかけ → ③変化後&lt;/strong&gt;&lt;br /&gt;
の流れで整理する。&lt;br /&gt;
・「背景」「出来事」「心情」をセットで押さえると、理由づけのブレがなくなります。&lt;/div&gt;
&lt;h4&gt;① 変化前：みなとをどう見ていたか&lt;/h4&gt;
&lt;p&gt;まず、悟が&lt;strong&gt;変化前&lt;/strong&gt;にみなとをどう見ていたかを、本文から確認します。&lt;/p&gt;
&lt;blockquote&gt;&lt;p&gt;「ライツィハーのために神様に祈ってあげるんだ。鳩の神様に」&lt;br /&gt;
「鳩の神様？」&lt;br /&gt;
ユリカもおれも素っ頓狂な声を上げた。&lt;br /&gt;
「うん、鳩の神様」&lt;br /&gt;
「そんなのいるはずねえだろう」&lt;/p&gt;&lt;/blockquote&gt;
&lt;p&gt;このやりとりから、&lt;/p&gt;
&lt;p&gt;&lt;strong&gt;【鳩の神様を信じるみなとを馬鹿にしていた】&lt;/strong&gt;&lt;/p&gt;
&lt;p&gt;という、悟のスタンスが読み取れます。&lt;/p&gt;
&lt;h4&gt;② 変化のきっかけ：悟自身の過去の経験&lt;/h4&gt;
&lt;p&gt;次に、悟の考えが変わる&lt;strong&gt;きっかけ&lt;/strong&gt;となった場面を確認します。&lt;/p&gt;
&lt;blockquote&gt;&lt;p&gt;おれも祈ったんだ。猫の神様に～連れていかないでください&lt;br /&gt;
チビは天国に～大好きだった父ちゃんに。&lt;/p&gt;&lt;/blockquote&gt;
&lt;p&gt;この回想シーンから、&lt;/p&gt;
&lt;p&gt;&lt;strong&gt;【かつて自分も飼い猫の死に際に、猫の神様に祈り、それが通じたことを思い出した】&lt;/strong&gt;&lt;/p&gt;
&lt;p&gt;ことが分かります。&lt;br /&gt;
みなとの「鳩の神様」に対する悟の見方を変える、大きなきっかけになっています。&lt;/p&gt;
&lt;h4&gt;③ 変化後：みなとの考えへの賛同&lt;/h4&gt;
&lt;p&gt;最後に、悟の&lt;strong&gt;変化後&lt;/strong&gt;の様子を見ていきます。&lt;/p&gt;
&lt;blockquote&gt;&lt;p&gt;「いるよ、鳩の神様」&lt;br /&gt;
気づくとおれは、みなとに向かってつぶやいていた。&lt;/p&gt;&lt;/blockquote&gt;
&lt;p&gt;この描写から、&lt;/p&gt;
&lt;p&gt;&lt;strong&gt;【みなとの考えに賛同するようになった】&lt;/strong&gt;&lt;/p&gt;
&lt;p&gt;という心の変化が起きていることが分かります。&lt;/p&gt;
&lt;h4&gt;④ まとめ方（答案イメージ）&lt;/h4&gt;
&lt;p&gt;以上をまとめると、解答は次のような内容になります。&lt;/p&gt;
&lt;p&gt;&lt;strong&gt;&lt;br /&gt;
「はじめは鳩の神様を信じるみなとを馬鹿にしていたが、かつて自分も飼い猫の死に際に猫の神様に祈り、それが通じたことを思い出し、みなとの考えに賛同するようになった。」&lt;br /&gt;
&lt;/strong&gt;&lt;/p&gt;
&lt;p&gt;字数条件（71字以上80字以内）に合わせて、表現を微調整しながらこの要素をすべて入れられるかが得点のカギになります。&lt;/p&gt;
&lt;hr /&gt;
&lt;h3&gt;大問二　問三：説明文で「理由としてふさわしい選択肢」を選ぶ問題&lt;/h3&gt;
&lt;p&gt;大問二問三は、傍線部に対して&lt;strong&gt;「そのように言える理由」として最もふさわしい選択肢&lt;/strong&gt;を選ぶ問題です。&lt;br /&gt;
このタイプでは、&lt;strong&gt;傍線部の内容を一度言い換えて整理し、その理由を本文から探す&lt;/strong&gt;ことが重要です。&lt;/p&gt;
&lt;div class="rounded" style="background-color: lightblue; padding: 10px;"&gt;&lt;strong&gt;ポイント：&lt;/strong&gt;&lt;br /&gt;
・「〜と言える理由」と聞かれたら、&lt;strong&gt;傍線部の内容＝何か&lt;/strong&gt;をはっきりさせてから、その根拠となる文を探す。&lt;br /&gt;
・似た表現（キーワード）が繰り返し出てくる部分を重点的に読む。&lt;/div&gt;
&lt;h4&gt;① 傍線部の内容を整理する&lt;/h4&gt;
&lt;p&gt;まず、傍線１・傍線２の直前を確認して、筆者が何を述べているかを整理します。&lt;/p&gt;
&lt;ul&gt;
&lt;li&gt;傍線１の直前：&lt;br /&gt;
「まず、いま非常な～まず確実にいえることは、これらは…」より、&lt;br /&gt;
→ &lt;strong&gt;【インターネットなどは、欲したり待ち望んだりしたものではない】&lt;/strong&gt;&lt;br /&gt;
という内容が分かります。&lt;/li&gt;
&lt;li&gt;傍線２の直前：&lt;br /&gt;
「実はコンピュータ～開発されたものである。」より,&lt;br /&gt;
→ &lt;strong&gt;【軍事のために開発されたものである】&lt;/strong&gt;&lt;br /&gt;
という事実が述べられています。&lt;/li&gt;
&lt;/ul&gt;
&lt;p&gt;これらを踏まえると、筆者は&lt;/p&gt;
&lt;p&gt;&lt;strong&gt;&lt;br /&gt;
「パソコンやインターネットは、そもそも私たちが日常で便利に使うために望んだものではなく、別の目的で開発された」&lt;br /&gt;
&lt;/strong&gt;&lt;/p&gt;
&lt;p&gt;という趣旨のことを主張していると整理できます。&lt;/p&gt;
&lt;h4&gt;② 選択肢の検討と正解&lt;/h4&gt;
&lt;p&gt;上で整理した内容に対応する選択肢を探すと、&lt;/p&gt;
&lt;p&gt;&lt;strong&gt;&lt;br /&gt;
選択肢ウ：&lt;br /&gt;
「パソコンやインターネットなどは、元々われわれが日常生活の中で利用することを想定したものではなく、他の目的のために開発されたものであるから。」&lt;br /&gt;
&lt;/strong&gt;&lt;/p&gt;
&lt;p&gt;が、傍線部の理由として最もふさわしいと分かります。&lt;/p&gt;
&lt;div class="rounded" style="background-color: lightblue; padding: 10px;"&gt;&lt;strong&gt;答えを探すときのコツ：&lt;/strong&gt;&lt;br /&gt;
・本文中で&lt;strong&gt;同じようなワード（キーワード）が繰り返し出てくる箇所&lt;/strong&gt;は、設問の根拠になっていることが多い。&lt;br /&gt;
・「傍線部の前後」と「同じ語句が繰り返されている部分」を重点的にチェックしながら選択肢を絞り込む。&lt;/div&gt;
&lt;h2&gt;まとめ：渋渋入試で問われる「心情変化」と「理由選択」の考え方&lt;/h2&gt;
&lt;ul&gt;
&lt;li&gt;物語文の心情変化は、&lt;strong&gt;変化前 → きっかけとなる出来事（過去の経験を含む） → 変化後&lt;/strong&gt;の流れで丁寧に整理する。&lt;/li&gt;
&lt;li&gt;人物の気持ちは、&lt;strong&gt;セリフ＋地の文&lt;/strong&gt;をセットで読むことで、背景・出来事・心情を立体的にとらえる。&lt;/li&gt;
&lt;li&gt;説明文の「理由を選ぶ」問題では、まず&lt;strong&gt;傍線部の内容を自分の言葉で整理&lt;/strong&gt;し、その根拠を前後の文から探す。&lt;/li&gt;
&lt;li&gt;本文中で&lt;strong&gt;同じキーワードが繰り返される箇所&lt;/strong&gt;は、設問と深く結びついている可能性が高いので重点的に読む。&lt;/li&gt;
&lt;li&gt;どちらのタイプの問題でも、&lt;strong&gt;「本文のどこを根拠にしているか」を説明できる状態&lt;/strong&gt;を目指すと、記述力・読解力が安定していく。&lt;/li&gt;
&lt;/ul&gt;
&lt;p&gt;動画とあわせて復習しながら、&lt;strong&gt;心情変化を追う型・理由選択の型&lt;/strong&gt;をぜひ身につけていきましょう。型が定着すれば、初見の文章でも落ち着いて解き進められるようになります。&lt;/p&gt;
&lt;p&gt;&amp;nbsp;&lt;/p&gt;
&lt;p&gt;&lt;!-- [ /.socialSet ] --&gt;&lt;/p&gt;
&lt;div class="alert alert-primary p-3 mt-4" role="alert"&gt;
&lt;p class="mb-2"&gt;&lt;strong&gt;心情変化と理由選択を感覚で処理すると、減点が固定化して合計点に跳ね返る&lt;/strong&gt;&lt;/p&gt;
&lt;p class="mb-1"&gt;根拠箇所を押さえないまま解き続けると、心情記述も選択も部分点を落とす減点が固定化し、合計点に跳ね返って点数が伸びない状態が続きます。&lt;/p&gt;
&lt;p class="mb-3"&gt;損が起きる原因は、本文根拠の見誤りです。&lt;/p&gt;
&lt;div class="d-grid gap-2"&gt;
    &lt;a class="btn btn-primary btn-lg" href="https://dokkai-labo.tokyo/kobetsuonline01/"&gt;心情変化と理由選択を「根拠→要素→答案」まで1対1で固定する&lt;/a&gt;&lt;br /&gt;
    &lt;a class="btn btn-outline-primary btn-lg" href="https://dokkai-labo.tokyo/ct/strategy/"&gt;何を根拠に直すかの基準を確認する（指導指針）&lt;/a&gt;
  &lt;/div&gt;
&lt;hr class="my-3"&gt;
&lt;div class="d-flex flex-column gap-1"&gt;
    &lt;a href="https://dokkai-labo.tokyo/blog/kokugo-kakomon/"&gt;中学受験 国語の過去問演習の全体像&lt;/a&gt;&lt;br /&gt;
    &lt;a href="https://dokkai-labo.tokyo/ct/examovie/"&gt;学校別の過去問解説一覧&lt;/a&gt;&lt;br /&gt;
    &lt;a href="https://dokkai-labo.tokyo/vacant_sum/"&gt;直近4週間の空きコマ状況&lt;/a&gt;&lt;br /&gt;
    &lt;a href="https://dokkai-labo.tokyo/contact/"&gt;お問い合わせ&lt;/a&gt;&lt;br /&gt;
    &lt;a href="https://dokkai-labo.tokyo/access/"&gt;アクセス&lt;/a&gt;
  &lt;/div&gt;
&lt;/div&gt;
&lt;section class="veu_cta" id="veu_cta-21075"&gt;&lt;h1 class="cta_title"&gt;指導指針&lt;/h1&gt;&lt;div class="cta_body"&gt;&lt;div class="cta_body_image cta_body_image_right"&gt;&lt;a href="https://dokkai-labo.tokyo/ct/strategy/"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力向上と受験成功を重視し、効果的な学習法を提供することに焦点を当てています。独自のアプローチと専門知識に基づき、受験生の国語力を伸ばし、自信を持たせることを目指しています。&lt;/div&gt;&lt;div class="cta_body_link"&gt;&lt;a href="https://dokkai-labo.tokyo/ct/strategy/" class="btn btn-primary btn-block btn-lg" target="_blank"&gt;指導指針&lt;/a&gt;&lt;/div&gt;&lt;/div&gt;&lt;!--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</si>
  <si>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https://dokkai-labo.tokyo/blog/shogaku6-kokugo-priority-strategy/
【検出された不自然ワード】
- 型
- 固定
【本文】
------
&lt;div class="container my-4"&gt;
&lt;p&gt;&lt;!-- ページ専用スタイル --&gt;&lt;/p&gt;
&lt;style&gt;
    /* 見出し用 */&lt;br /&gt;    .kokugo-section-title {&lt;br /&gt;      border-left: 4px solid #0d47a1;&lt;br /&gt;      padding-left: .75rem;&lt;br /&gt;    }&lt;/p&gt;
&lt;p&gt;    /* カードヘッダーのアクセント */&lt;br /&gt;    .kokugo-card-header-blue {&lt;br /&gt;      border-left: 4px solid #0288d1 !important;&lt;br /&gt;    }&lt;/p&gt;
&lt;p&gt;    .kokugo-card-header-teal {&lt;br /&gt;      border-left: 4px solid #00897b !important;&lt;br /&gt;    }&lt;/p&gt;
&lt;p&gt;    .kokugo-card-header-red {&lt;br /&gt;      border-left: 4px solid #ef5350 !important;&lt;br /&gt;    }&lt;/p&gt;
&lt;p&gt;    .kokugo-card-header-green {&lt;br /&gt;      border-left: 4px solid #43a047 !important;&lt;br /&gt;    }&lt;/p&gt;
&lt;p&gt;    /* テーブル調整 */&lt;br /&gt;    .kokugo-table thead th {&lt;br /&gt;      text-align: center;&lt;br /&gt;      white-space: nowrap;&lt;br /&gt;    }&lt;/p&gt;
&lt;p&gt;    .kokugo-table td {&lt;br /&gt;      vertical-align: middle;&lt;br /&gt;    }&lt;/p&gt;
&lt;p&gt;    .kokugo-table td.text-center {&lt;br /&gt;      white-space: nowrap;&lt;br /&gt;    }&lt;/p&gt;
&lt;p&gt;    /* スマホでの余白 */&lt;br /&gt;    @media (max-width: 576px) {&lt;br /&gt;      .kokugo-section-title {&lt;br /&gt;        font-size: 1.05rem;&lt;br /&gt;      }&lt;br /&gt;    }&lt;br /&gt;  &lt;/style&gt;
&lt;p&gt;&lt;!-- Hero Section --&gt;&lt;/p&gt;
&lt;div class="card shadow-lg mb-4 border-0" style="background: linear-gradient(135deg, #0d47a1, #00838f); color: #fff;"&gt;
&lt;div class="card-body p-4"&gt;
&lt;div class="d-flex flex-wrap justify-content-between align-items-center mb-2"&gt;&lt;span class="badge bg-warning text-dark" style="font-size: 0.8rem;"&gt;小6国語／直前期戦略ガイド&lt;/span&gt;&lt;br /&gt;
&lt;span class="badge bg-light text-dark" style="font-size: 0.75rem;"&gt;読み時間目安：10〜15分&lt;/span&gt;&lt;/div&gt;
&lt;h1 class="card-title mb-3" style="font-size: 2rem; line-height: 1.4;"&gt;&lt;/h1&gt;
&lt;p class="card-text mb-3" style="font-size: 0.98rem;"&gt;「やることが多すぎて、何から手をつければいいか分からない」──そんな小6国語の悩みを、&lt;br /&gt;
&lt;strong&gt;「全部やる」発想&lt;/strong&gt;から&lt;strong&gt;「合格に効くところに絞る」発想&lt;/strong&gt;へ切り替えるためのガイドです。&lt;br /&gt;
読解・記述・語彙／漢字・時間配分の4つについて、&lt;strong&gt;時期ごとに「何を残し、何を捨てるか」&lt;/strong&gt;を整理していきます。&lt;br /&gt;
読み終えるころには、&lt;strong&gt;「今やめること」と「今すぐ続けること」&lt;/strong&gt;を親子で具体的に書き出せる状態になることを目指します。&lt;/p&gt;
&lt;p class="card-text mb-3" style="font-size: 0.98rem;"&gt;国語テスト本番の「集中できない」「時間が足りない」対策の全体像はこちら：&lt;a class="link-light text-decoration-underline" href="https://dokkai-labo.tokyo/blog/kokugotesuto/"&gt;国語 集中できない・時間が足りない対策｜解き順・10秒ルール・飛ばす判断・記述の部分点｜中学受験&lt;/a&gt;&lt;/p&gt;
&lt;div class="d-flex flex-wrap gap-2"&gt;&lt;span class="badge bg-light text-dark"&gt;小6受験生向け&lt;/span&gt;&lt;br /&gt;
&lt;span class="badge bg-light text-dark"&gt;保護者向け&lt;/span&gt;&lt;br /&gt;
&lt;span class="badge bg-light text-dark"&gt;優先順位のつけ方&lt;/span&gt;&lt;/div&gt;
&lt;/div&gt;
&lt;/div&gt;
&lt;p&gt;&lt;!-- ニーズ・メッセージ Section --&gt;&lt;/p&gt;
&lt;div class="row mb-4"&gt;
&lt;p&gt;&lt;!-- 左：この記事のねらい --&gt;&lt;/p&gt;
&lt;div class="col-md-7 mb-3"&gt;
&lt;div class="card h-100 shadow-sm border-0"&gt;
&lt;div class="card-header bg-light border-0 kokugo-card-header-blue"&gt;
&lt;h2 class="h6 mb-0"&gt;この記事のねらい&lt;/h2&gt;
&lt;/div&gt;
&lt;div class="card-body pb-0"&gt;
&lt;h3 class="h5 mb-3 text-primary"&gt;想定読者・ニーズ・メッセージ&lt;/h3&gt;
&lt;/div&gt;
&lt;p&gt;&lt;!-- 枠付きリスト --&gt;&lt;/p&gt;
&lt;ul class="list-group list-group-flush"&gt;
&lt;li class="list-group-item"&gt;
&lt;div class="small text-muted mb-1 fw-bold"&gt;想定読者&lt;/div&gt;
&lt;div&gt;小6の受験生・その保護者&lt;/div&gt;
&lt;/li&gt;
&lt;li class="list-group-item"&gt;
&lt;div class="small text-muted mb-1 fw-bold"&gt;主なニーズ&lt;/div&gt;
&lt;ul class="mb-0 ps-3"&gt;
&lt;li&gt;やることが多すぎて、国語で何を優先すべきか分からない&lt;/li&gt;
&lt;li&gt;算数・理科・社会との時間配分の目安がほしい&lt;/li&gt;
&lt;li&gt;「今の勉強で本当に合格に近づいているのか」と不安を感じている&lt;/li&gt;
&lt;/ul&gt;
&lt;/li&gt;
&lt;li class="list-group-item"&gt;
&lt;div class="d-flex flex-wrap align-items-center mb-1"&gt;&lt;span class="small text-muted fw-bold me-2"&gt;メッセージ&lt;/span&gt;&lt;br /&gt;
&lt;span class="badge bg-success"&gt;この記事のポイント&lt;/span&gt;&lt;/div&gt;
&lt;ul class="mb-0 ps-3"&gt;
&lt;li&gt;&lt;strong&gt;「全部やる」発想から、「合格に効くところに絞る」発想へ&lt;/strong&gt;切り替える。&lt;/li&gt;
&lt;li&gt;時期別に&lt;strong&gt;「今やるべきこと」と「後回し／捨ててもよいこと」&lt;/strong&gt;をはっきりさせる。&lt;/li&gt;
&lt;li&gt;偏差値だけでなく、&lt;strong&gt;答案の質と習慣&lt;/strong&gt;で進捗をチェックする目線を持つ。&lt;/li&gt;
&lt;/ul&gt;
&lt;/li&gt;
&lt;/ul&gt;
&lt;/div&gt;
&lt;/div&gt;
&lt;p&gt;&lt;!-- 右：この記事でわかること --&gt;&lt;/p&gt;
&lt;div class="col-md-5 mb-3"&gt;
&lt;div class="card h-100 shadow-sm border-0"&gt;
&lt;div class="card-header bg-light border-0 kokugo-card-header-teal"&gt;
&lt;h2 class="h6 mb-0"&gt;この記事でわかること&lt;/h2&gt;
&lt;/div&gt;
&lt;p&gt;&lt;!-- 枠付きリスト --&gt;&lt;/p&gt;
&lt;ul class="list-group list-group-flush"&gt;
&lt;li class="list-group-item"&gt;小6国語で&lt;strong&gt;最後まで伸ばしやすい力&lt;/strong&gt;と、そうでない力の見分け方&lt;/li&gt;
&lt;li class="list-group-item"&gt;4〜直前期までの&lt;strong&gt;時期別・優先順位&lt;/strong&gt;のつけ方&lt;/li&gt;
&lt;li class="list-group-item"&gt;「&lt;strong&gt;捨ててもいい勉強&lt;/strong&gt;」と「&lt;strong&gt;絶対に残すべき勉強&lt;/strong&gt;」の具体例&lt;/li&gt;
&lt;li class="list-group-item"&gt;算数・理科・社会との&lt;strong&gt;時間配分の目安&lt;/strong&gt;&lt;/li&gt;
&lt;li class="list-group-item"&gt;保護者が見るべき&lt;strong&gt;「偏差値以外の進捗指標」&lt;/strong&gt;&lt;/li&gt;
&lt;/ul&gt;
&lt;div class="card-body"&gt;
&lt;div class="alert alert-info mb-0 small"&gt;&lt;strong&gt;読み方のおすすめ：&lt;/strong&gt;&lt;br /&gt;
まず「1. 小6国語のゴール整理」を読んでから、&lt;br /&gt;
お子さまの今の時期にあわせて「2. 時期別の優先順位」のパートを重点的に読んでください。&lt;/div&gt;
&lt;/div&gt;
&lt;/div&gt;
&lt;/div&gt;
&lt;/div&gt;
&lt;p&gt;&lt;!-- 目次 --&gt;&lt;/p&gt;
&lt;div class="card shadow-sm mb-4 border-0"&gt;
&lt;div class="card-header bg-primary text-white"&gt;&lt;strong&gt;目次&lt;/strong&gt;&lt;/div&gt;
&lt;div class="card-body"&gt;
&lt;ol class="mb-2 ps-3"&gt;
&lt;li&gt;&lt;a class="text-decoration-none" href="#goal"&gt;小6国語のゴール整理──合格に直結するのはどこか&lt;/a&gt;&lt;/li&gt;
&lt;li&gt;&lt;a class="text-decoration-none" href="#timing"&gt;時期別の優先順位&lt;/a&gt;&lt;/li&gt;
&lt;li&gt;&lt;a class="text-decoration-none" href="#keep-or-drop"&gt;「捨ててもいい勉強」と「絶対に残すべき勉強」&lt;/a&gt;&lt;/li&gt;
&lt;li&gt;&lt;a class="text-decoration-none" href="#time-balance"&gt;算数・理科・社会との時間配分の考え方&lt;/a&gt;&lt;/li&gt;
&lt;li&gt;&lt;a class="text-decoration-none" href="#parent-check"&gt;親がチェックすべき「国語の進捗指標」&lt;/a&gt;&lt;/li&gt;
&lt;/ol&gt;
&lt;p class="small text-muted mb-0"&gt;※各項目をタップ／クリックすると、該当の章へ移動します。&lt;/p&gt;
&lt;/div&gt;
&lt;/div&gt;
&lt;p&gt;&lt;!-- 1. ゴール整理 --&gt;&lt;/p&gt;
&lt;section id="goal" class="mb-4" aria-labelledby="heading-goal"&gt;
&lt;h2 id="heading-goal" class="h4 mb-3 kokugo-section-title"&gt;1. 小6国語のゴール整理──合格に直結するのはどこか&lt;/h2&gt;
&lt;p&gt;まず、「小6の国語で&lt;strong&gt;どこまでできれば合格ラインと言えるのか&lt;/strong&gt;」を整理しておきます。&lt;br /&gt;
大きく分けると、次の&lt;strong&gt;4つの柱&lt;/strong&gt;です。&lt;/p&gt;
&lt;div class="table-responsive mb-3"&gt;
&lt;table class="table table-bordered align-middle table-striped kokugo-table"&gt;
&lt;thead class="bg-primary text-white"&gt;
&lt;tr&gt;
&lt;th&gt;領域&lt;/th&gt;
&lt;th&gt;ゴールイメージ&lt;/th&gt;
&lt;th&gt;優先度&lt;/th&gt;
&lt;/tr&gt;
&lt;/thead&gt;
&lt;tbody&gt;
&lt;tr&gt;
&lt;td class="text-center"&gt;&lt;strong&gt;読解精度&lt;/strong&gt;&lt;/td&gt;
&lt;td class="text-start"&gt;
&lt;ul class="mb-0 ps-3"&gt;
&lt;li&gt;設問で問われた箇所を、本文から&lt;strong&gt;ほぼ正確に拾える&lt;/strong&gt;。&lt;/li&gt;
&lt;li&gt;選択肢問題で、&lt;strong&gt;明らかに違う肢を確実に除外&lt;/strong&gt;できる。&lt;/li&gt;
&lt;/ul&gt;
&lt;/td&gt;
&lt;td class="text-center"&gt;&lt;span class="badge bg-danger"&gt;最重要&lt;/span&gt;&lt;/td&gt;
&lt;/tr&gt;
&lt;tr&gt;
&lt;td class="text-center"&gt;&lt;strong&gt;記述力&lt;/strong&gt;&lt;/td&gt;
&lt;td class="text-start"&gt;
&lt;ul class="mb-0 ps-3"&gt;
&lt;li&gt;キーとなる語句を落とさずに、&lt;strong&gt;部分点を確実に取れる&lt;/strong&gt;文が書ける。&lt;/li&gt;
&lt;li&gt;字数オーバー・極端な字数不足が少ない。&lt;/li&gt;
&lt;/ul&gt;
&lt;/td&gt;
&lt;td class="text-center"&gt;&lt;span class="badge bg-danger"&gt;最重要&lt;/span&gt;&lt;/td&gt;
&lt;/tr&gt;
&lt;tr&gt;
&lt;td class="text-center"&gt;&lt;strong&gt;時間配分&lt;/strong&gt;&lt;/td&gt;
&lt;td class="text-start"&gt;
&lt;ul class="mb-0 ps-3"&gt;
&lt;li&gt;本番形式で&lt;strong&gt;時間内に一通り解き切れる&lt;/strong&gt;。&lt;/li&gt;
&lt;li&gt;最後の問題まで手をつける習慣がついている。&lt;/li&gt;
&lt;/ul&gt;
&lt;/td&gt;
&lt;td class="text-center"&gt;&lt;span class="badge bg-warning text-dark"&gt;重要&lt;/span&gt;&lt;/td&gt;
&lt;/tr&gt;
&lt;tr&gt;
&lt;td class="text-center"&gt;&lt;strong&gt;語彙／漢字&lt;/strong&gt;&lt;/td&gt;
&lt;td class="text-start"&gt;
&lt;ul class="mb-0 ps-3"&gt;
&lt;li&gt;志望校レベルの過去問で、&lt;strong&gt;語句・漢字で大きく失点しない&lt;/strong&gt;。&lt;/li&gt;
&lt;li&gt;頻出語彙は、意味＋使い方までセットで理解できている。&lt;/li&gt;
&lt;/ul&gt;
&lt;/td&gt;
&lt;td class="text-center"&gt;&lt;span class="badge bg-success"&gt;土台&lt;/span&gt;&lt;/td&gt;
&lt;/tr&gt;
&lt;/tbody&gt;
&lt;/table&gt;
&lt;/div&gt;
&lt;div class="alert alert-success small"&gt;&lt;strong&gt;ここでのポイント：&lt;/strong&gt;&lt;br /&gt;
語彙・漢字ももちろん大事ですが、直前期に&lt;strong&gt;一番点数へ直結しやすいのは「読解精度」と「記述」&lt;/strong&gt;です。&lt;br /&gt;
まずはこの2本柱を中心に、その他の要素を組み立てていきましょう。&lt;/div&gt;
&lt;/section&gt;
&lt;p&gt;&lt;!-- 2. 時期別の優先順位 --&gt;&lt;/p&gt;
&lt;section id="timing" class="mb-4" aria-labelledby="heading-timing"&gt;
&lt;h2 id="heading-timing" class="h4 mb-3 kokugo-section-title"&gt;2. 時期別の優先順位&lt;/h2&gt;
&lt;p&gt;小6の1年間を、大まかに次の3つの時期に分けて考えます。&lt;br /&gt;
それぞれの時期で、&lt;strong&gt;「何を伸ばしやすいか」「何を準備しておくべきか」&lt;/strong&gt;は変わります。&lt;/p&gt;
&lt;div class="table-responsive mb-3"&gt;
&lt;table class="table table-bordered align-middle table-striped kokugo-table"&gt;
&lt;thead class="bg-primary text-white"&gt;
&lt;tr&gt;
&lt;th style="width: 18%;"&gt;時期&lt;/th&gt;
&lt;th style="width: 32%;"&gt;メインテーマ&lt;/th&gt;
&lt;th&gt;優先してやること&lt;/th&gt;
&lt;/tr&gt;
&lt;/thead&gt;
&lt;tbody&gt;
&lt;tr&gt;
&lt;td class="text-center"&gt;&lt;strong&gt;4〜7月&lt;/strong&gt;&lt;/td&gt;
&lt;td class="text-center"&gt;&lt;strong&gt;基礎読解・語彙・記述の型づくり&lt;/strong&gt;&lt;/td&gt;
&lt;td class="text-start"&gt;
&lt;ul class="mb-0 ps-3"&gt;
&lt;li&gt;塾のテキスト・模試の文章を使って&lt;strong&gt;「基本的な読み方」&lt;/strong&gt;を固める。&lt;/li&gt;
&lt;li&gt;毎週決まった量の&lt;strong&gt;語彙・漢字&lt;/strong&gt;をインプットする。&lt;/li&gt;
&lt;li&gt;短めの記述でよいので、&lt;strong&gt;「主語＋述語」のはっきりした文&lt;/strong&gt;を書く練習を続ける。&lt;/li&gt;
&lt;li&gt;解き直しノートを作り、間違いパターンをストックしていく。&lt;/li&gt;
&lt;/ul&gt;
&lt;/td&gt;
&lt;/tr&gt;
&lt;tr&gt;
&lt;td class="text-center"&gt;&lt;strong&gt;8〜10月&lt;/strong&gt;&lt;/td&gt;
&lt;td class="text-center"&gt;&lt;strong&gt;志望校レベルに合わせた演習・過去問準備&lt;/strong&gt;&lt;/td&gt;
&lt;td class="text-start"&gt;
&lt;ul class="mb-0 ps-3"&gt;
&lt;li&gt;志望校の&lt;strong&gt;出題傾向に近い問題&lt;/strong&gt;を、週に数セット解く。&lt;/li&gt;
&lt;li&gt;記述問題の&lt;strong&gt;部分点を取り切る練習&lt;/strong&gt;（模範解答との比較・添削）を行う。&lt;/li&gt;
&lt;li&gt;試験時間を意識した&lt;strong&gt;本番形式の演習&lt;/strong&gt;を増やしていく。&lt;/li&gt;
&lt;li&gt;過去問に入る前に、&lt;strong&gt;レベルと形式の近い問題&lt;/strong&gt;で肩慣らしをしておく。&lt;/li&gt;
&lt;/ul&gt;
&lt;/td&gt;
&lt;/tr&gt;
&lt;tr&gt;
&lt;td class="text-center"&gt;&lt;strong&gt;11月〜入試直前&lt;/strong&gt;&lt;/td&gt;
&lt;td class="text-center"&gt;&lt;strong&gt;過去問の精度UP・時間配分・メンタル調整&lt;/strong&gt;&lt;/td&gt;
&lt;td class="text-start"&gt;
&lt;ul class="mb-0 ps-3"&gt;
&lt;li&gt;&lt;strong&gt;過去問の解き直し&lt;/strong&gt;を中心に、「同じミスを繰り返さない」ことに集中する。&lt;/li&gt;
&lt;li&gt;時間配分を毎回記録し、&lt;strong&gt;どの大問で時間を使いすぎるか&lt;/strong&gt;を把握する。&lt;/li&gt;
&lt;li&gt;「いつも通りのリズム」で解くために、&lt;strong&gt;ルーティン化&lt;/strong&gt;を意識する。&lt;/li&gt;
&lt;li&gt;点数の上下に振り回されすぎず、&lt;strong&gt;答案の中身&lt;/strong&gt;で成長を確認する。&lt;/li&gt;
&lt;/ul&gt;
&lt;/td&gt;
&lt;/tr&gt;
&lt;/tbody&gt;
&lt;/table&gt;
&lt;/div&gt;
&lt;div class="alert alert-info small"&gt;&lt;strong&gt;チェックポイント：&lt;/strong&gt;&lt;br /&gt;
「今の時期にやるべきこと」と「別の時期でも間に合うこと」が混ざっていないか、&lt;br /&gt;
一度ノートに書き出して整理してみるのがおすすめです。&lt;/div&gt;
&lt;/section&gt;
&lt;p&gt;&lt;!-- 3. 捨ててもいい勉強／残すべき勉強 --&gt;&lt;/p&gt;
&lt;section id="keep-or-drop" class="mb-4" aria-labelledby="heading-keep-or-drop"&gt;
&lt;h2 id="heading-keep-or-drop" class="h4 mb-3 kokugo-section-title"&gt;3. 「捨ててもいい勉強」と「絶対に残すべき勉強」&lt;/h2&gt;
&lt;p&gt;直前期まで見据えると、&lt;strong&gt;すべてを完璧にやり切るのは現実的ではありません。&lt;/strong&gt;&lt;br /&gt;
ここでは、国語でありがちな「やり過ぎ」「やり残し」のパターンを整理します。&lt;/p&gt;
&lt;div class="row"&gt;
&lt;p&gt;&lt;!-- 捨ててもよい --&gt;&lt;/p&gt;
&lt;div class="col-md-6 mb-3"&gt;
&lt;div class="card h-100 shadow-sm border-0"&gt;
&lt;div class="card-header bg-light border-0 kokugo-card-header-red"&gt;
&lt;h3 class="h6 mb-0"&gt;「捨ててもいい／優先度を下げてもよい」勉強&lt;/h3&gt;
&lt;/div&gt;
&lt;div class="card-body"&gt;
&lt;p class="small text-muted"&gt;目安：&lt;strong&gt;「点数への影響が小さい」「他教科の学習時間を圧迫している」&lt;/strong&gt;ものから優先的に削ります。&lt;/p&gt;
&lt;ul class="mb-0"&gt;
&lt;li&gt;&lt;strong&gt;難問ばかりを追いかける&lt;/strong&gt;&lt;br /&gt;
⇒ 基礎的な読解や記述がまだ不安な段階で、&lt;strong&gt;最難関レベルの設問だけ&lt;/strong&gt;を大量に解くのは非効率。&lt;/li&gt;
&lt;li class="mt-2"&gt;&lt;strong&gt;「解きっぱなし」で新しい問題だけ増やす&lt;/strong&gt;&lt;br /&gt;
⇒ 同じパターンのミスを放置したまま、&lt;strong&gt;新しい問題だけ進める&lt;/strong&gt;のはNG。&lt;/li&gt;
&lt;li class="mt-2"&gt;&lt;strong&gt;マニアックな知識問題にこだわりすぎる&lt;/strong&gt;&lt;br /&gt;
⇒ 「出たらラッキー」レベルの知識よりも、&lt;strong&gt;頻出語彙・基本的な文脈把握&lt;/strong&gt;を優先。&lt;/li&gt;
&lt;li class="mt-2"&gt;&lt;strong&gt;ノートを「きれいにまとめる」ことに時間をかけすぎる&lt;/strong&gt;&lt;br /&gt;
⇒ 見た目よりも、&lt;strong&gt;どこで・なぜ間違えたか&lt;/strong&gt;が一目で分かるメモを短時間で作る。&lt;/li&gt;
&lt;/ul&gt;
&lt;/div&gt;
&lt;/div&gt;
&lt;/div&gt;
&lt;p&gt;&lt;!-- 残すべき --&gt;&lt;/p&gt;
&lt;div class="col-md-6 mb-3"&gt;
&lt;div class="card h-100 shadow-sm border-0"&gt;
&lt;div class="card-header bg-light border-0 kokugo-card-header-green"&gt;
&lt;h3 class="h6 mb-0"&gt;「絶対に残すべき」勉強&lt;/h3&gt;
&lt;/div&gt;
&lt;div class="card-body"&gt;
&lt;p class="small text-muted"&gt;目安：&lt;strong&gt;「過去問・模試の得点に直結する」「継続しないと維持しづらい」&lt;/strong&gt;ものは最優先で残します。&lt;/p&gt;
&lt;ul class="mb-0"&gt;
&lt;li&gt;&lt;strong&gt;模試・過去問の答案の「解き直し」&lt;/strong&gt;&lt;br /&gt;
⇒ &lt;strong&gt;間違えた原因＋どう直せばよいか&lt;/strong&gt;を必ず言語化する。&lt;/li&gt;
&lt;li class="mt-2"&gt;&lt;strong&gt;頻出語彙・漢字の継続インプット&lt;/strong&gt;&lt;br /&gt;
⇒ 1日10〜20語でもよいので、&lt;strong&gt;毎日少しずつ続ける&lt;/strong&gt;ほうが効果的。&lt;/li&gt;
&lt;li class="mt-2"&gt;&lt;strong&gt;記述の「型」を意識した練習&lt;/strong&gt;&lt;br /&gt;
⇒ 「①聞かれていること」「②根拠」「③まとめ」の型で書くクセをつける。&lt;/li&gt;
&lt;li class="mt-2"&gt;&lt;strong&gt;時間を測った本番形式の演習&lt;/strong&gt;&lt;br /&gt;
⇒ 「時間内に解き切る感覚」は、&lt;strong&gt;練習しないと身につかない&lt;/strong&gt;力です。&lt;/li&gt;
&lt;/ul&gt;
&lt;/div&gt;
&lt;/div&gt;
&lt;/div&gt;
&lt;/div&gt;
&lt;div class="alert alert-warning mt-3 small"&gt;&lt;strong&gt;大事なのは「やめる勇気」：&lt;/strong&gt;&lt;br /&gt;
すでに十分できている単元や、合否への影響が小さい分野に時間をかけすぎていないか、&lt;br /&gt;
月に1回は親子で「続ける／やめる」の棚卸しをしてみましょう。&lt;/div&gt;
&lt;/section&gt;
&lt;p&gt;&lt;!-- 4. 算数・理社との時間配分 --&gt;&lt;/p&gt;
&lt;section id="time-balance" class="mb-4" aria-labelledby="heading-time-balance"&gt;
&lt;h2 id="heading-time-balance" class="h4 mb-3 kokugo-section-title"&gt;4. 算数・理科・社会との時間配分の考え方&lt;/h2&gt;
&lt;p&gt;中学受験では、どうしても&lt;strong&gt;算数の比重が大きくなりがち&lt;/strong&gt;です。&lt;br /&gt;
一方で、国語が極端に弱いと、&lt;strong&gt;安定した合格点を取りにくい&lt;/strong&gt;という現実もあります。&lt;/p&gt;
&lt;div class="table-responsive mb-3"&gt;
&lt;table class="table table-bordered align-middle table-striped kokugo-table"&gt;
&lt;thead class="bg-primary text-white"&gt;
&lt;tr&gt;
&lt;th&gt;状況&lt;/th&gt;
&lt;th&gt;国語：算数：理科：社会の目安（平日）&lt;/th&gt;
&lt;th&gt;コメント&lt;/th&gt;
&lt;/tr&gt;
&lt;/thead&gt;
&lt;tbody&gt;
&lt;tr&gt;
&lt;td class="text-center"&gt;&lt;strong&gt;国語・算数ともに平均〜やや上&lt;/strong&gt;&lt;/td&gt;
&lt;td class="text-center"&gt;&lt;strong&gt;2：4：2：2&lt;/strong&gt;&lt;/td&gt;
&lt;td class="text-start"&gt;
&lt;ul class="mb-0 ps-3"&gt;
&lt;li&gt;算数にやや多めに時間を使いつつ、国語も&lt;strong&gt;毎日触れる&lt;/strong&gt;ペースを維持する。&lt;/li&gt;
&lt;li&gt;国語は「読解＋語彙／漢字」をバランスよく行う。&lt;/li&gt;
&lt;/ul&gt;
&lt;/td&gt;
&lt;/tr&gt;
&lt;tr&gt;
&lt;td class="text-center"&gt;&lt;strong&gt;国語が明らかに弱い&lt;/strong&gt;&lt;/td&gt;
&lt;td class="text-center"&gt;&lt;strong&gt;3：3：2：2&lt;/strong&gt;&lt;/td&gt;
&lt;td class="text-start"&gt;
&lt;ul class="mb-0 ps-3"&gt;
&lt;li&gt;算数の絶対量を落としすぎない範囲で、&lt;strong&gt;国語の時間を意識的に増やす&lt;/strong&gt;。&lt;/li&gt;
&lt;li&gt;特に「読解の解き直し」と「記述の型づくり」に時間を使う。&lt;/li&gt;
&lt;/ul&gt;
&lt;/td&gt;
&lt;/tr&gt;
&lt;tr&gt;
&lt;td class="text-center"&gt;&lt;strong&gt;直前期（過去問中心）&lt;/strong&gt;&lt;/td&gt;
&lt;td class="text-center"&gt;&lt;strong&gt;日によって教科をローテーション&lt;/strong&gt;&lt;/td&gt;
&lt;td class="text-start"&gt;
&lt;ul class="mb-0 ps-3"&gt;
&lt;li&gt;「国語＋算数」「算数＋理社」など、&lt;strong&gt;2教科セット&lt;/strong&gt;で過去問を回す。&lt;/li&gt;
&lt;li&gt;国語は、過去問の&lt;strong&gt;解き直し＋記述の書き直し&lt;/strong&gt;にしっかり時間を取る。&lt;/li&gt;
&lt;/ul&gt;
&lt;/td&gt;
&lt;/tr&gt;
&lt;/tbody&gt;
&lt;/table&gt;
&lt;/div&gt;
&lt;p&gt;&lt;!-- サンプル1日のタイムテーブル --&gt;&lt;/p&gt;
&lt;div class="card mb-3 shadow-sm border-0"&gt;
&lt;div class="card-header bg-light border-0 kokugo-card-header-teal"&gt;
&lt;h3 class="h6 mb-0"&gt;平日2時間のサンプルタイムテーブル（国語・算数が平均〜やや上の場合）&lt;/h3&gt;
&lt;/div&gt;
&lt;div class="card-body"&gt;
&lt;ul class="mb-0 small"&gt;
&lt;li&gt;17:00〜17:30 … 国語（読解＋語彙・漢字）&lt;/li&gt;
&lt;li&gt;17:30〜18:10 … 算数（塾の宿題＋復習）&lt;/li&gt;
&lt;li&gt;18:10〜18:30 … 理科／社会（どちらかを日替わりで）&lt;/li&gt;
&lt;/ul&gt;
&lt;p class="small text-muted mt-2 mb-0"&gt;上記は一例です。&lt;strong&gt;「苦手教科を+1、得意教科を-1」&lt;/strong&gt;のように、時間の増減で調整してみてください。&lt;/p&gt;
&lt;/div&gt;
&lt;/div&gt;
&lt;div class="alert alert-secondary small"&gt;&lt;strong&gt;目安の使い方：&lt;/strong&gt;&lt;br /&gt;
上の比率はあくまで一例です。&lt;br /&gt;
志望校の配点とお子さまの状況に合わせて、&lt;strong&gt;「苦手教科を+1、得意教科を-1」&lt;/strong&gt;のイメージで微調整してください。&lt;/div&gt;
&lt;/section&gt;
&lt;p&gt;&lt;!-- 5. 親がチェックすべき指標 --&gt;&lt;/p&gt;
&lt;section id="parent-check" class="mb-4" aria-labelledby="heading-parent-check"&gt;
&lt;h2 id="heading-parent-check" class="h4 mb-3 kokugo-section-title"&gt;5. 親がチェックすべき「国語の進捗指標」&lt;/h2&gt;
&lt;p&gt;最後に、保護者の方が&lt;strong&gt;「偏差値以外で」&lt;/strong&gt;国語の伸びを確認するための指標をまとめます。&lt;br /&gt;
テストの点数だけでなく、&lt;strong&gt;答案の質と学習習慣&lt;/strong&gt;を一緒に見ていくことが大切です。&lt;/p&gt;
&lt;div class="table-responsive mb-3"&gt;
&lt;table class="table table-bordered align-middle table-striped kokugo-table"&gt;
&lt;thead class="bg-primary text-white"&gt;
&lt;tr&gt;
&lt;th style="width: 22%;"&gt;指標&lt;/th&gt;
&lt;th&gt;具体的に見るポイント&lt;/th&gt;
&lt;th style="width: 18%;"&gt;チェック目安&lt;/th&gt;
&lt;/tr&gt;
&lt;/thead&gt;
&lt;tbody&gt;
&lt;tr&gt;
&lt;td class="text-center"&gt;&lt;strong&gt;答案の質&lt;/strong&gt;&lt;/td&gt;
&lt;td class="text-start"&gt;
&lt;ul class="mb-0 ps-3"&gt;
&lt;li&gt;&lt;strong&gt;同じタイプのミス&lt;/strong&gt;が減ってきているか。&lt;/li&gt;
&lt;li&gt;選択肢で「なんとなく」ではなく、&lt;strong&gt;理由を言葉で説明できるか&lt;/strong&gt;。&lt;/li&gt;
&lt;/ul&gt;
&lt;/td&gt;
&lt;td class="text-center"&gt;&lt;span class="badge bg-success"&gt;毎回チェック&lt;/span&gt;&lt;/td&gt;
&lt;/tr&gt;
&lt;tr&gt;
&lt;td class="text-center"&gt;&lt;strong&gt;解き直しの習慣&lt;/strong&gt;&lt;/td&gt;
&lt;td class="text-start"&gt;
&lt;ul class="mb-0 ps-3"&gt;
&lt;li&gt;テスト後に&lt;strong&gt;必ず解き直し&lt;/strong&gt;をしているか。&lt;/li&gt;
&lt;li&gt;「なぜ間違えたか」「次にどうするか」を&lt;strong&gt;ノートに残しているか&lt;/strong&gt;。&lt;/li&gt;
&lt;/ul&gt;
&lt;/td&gt;
&lt;td class="text-center"&gt;&lt;span class="badge bg-primary"&gt;週1回振り返り&lt;/span&gt;&lt;/td&gt;
&lt;/tr&gt;
&lt;tr&gt;
&lt;td class="text-center"&gt;&lt;strong&gt;記述の変化&lt;/strong&gt;&lt;/td&gt;
&lt;td class="text-start"&gt;
&lt;ul class="mb-0 ps-3"&gt;
&lt;li&gt;字数の感覚がつかめてきて、&lt;strong&gt;極端なオーバー／不足が減っている&lt;/strong&gt;か。&lt;/li&gt;
&lt;li&gt;主語と述語がはっきりした、&lt;strong&gt;読みやすい文&lt;/strong&gt;を書けるようになっているか。&lt;/li&gt;
&lt;/ul&gt;
&lt;/td&gt;
&lt;td class="text-center"&gt;&lt;span class="badge bg-info text-dark"&gt;月1〜2回&lt;/span&gt;&lt;/td&gt;
&lt;/tr&gt;
&lt;tr&gt;
&lt;td class="text-center"&gt;&lt;strong&gt;語彙・漢字&lt;/strong&gt;&lt;/td&gt;
&lt;td class="text-start"&gt;
&lt;ul class="mb-0 ps-3"&gt;
&lt;li&gt;同じ語彙・漢字で&lt;strong&gt;何度も間違えていないか&lt;/strong&gt;。&lt;/li&gt;
&lt;li&gt;テストや過去問の&lt;strong&gt;語彙・漢字パートでの失点が徐々に減っているか&lt;/strong&gt;。&lt;/li&gt;
&lt;/ul&gt;
&lt;/td&gt;
&lt;td class="text-center"&gt;&lt;span class="badge bg-secondary"&gt;小テスト感覚で&lt;/span&gt;&lt;/td&gt;
&lt;/tr&gt;
&lt;/tbody&gt;
&lt;/table&gt;
&lt;/div&gt;
&lt;div class="alert alert-success small"&gt;&lt;strong&gt;まとめ：&lt;/strong&gt;&lt;br /&gt;
国語は「一気に伸びた！」と感じにくい教科ですが、&lt;br /&gt;
&lt;strong&gt;答案の中身・解き直し・記述の変化・語彙の定着&lt;/strong&gt;を見ていくと、確かな成長が見えてきます。&lt;br /&gt;
偏差値だけに一喜一憂せず、これらの指標も一緒に確認していきましょう。&lt;/div&gt;
&lt;/section&gt;
&lt;p&gt;&lt;!-- 締めのメッセージ --&gt;&lt;/p&gt;
&lt;div class="card shadow-sm mb-4 border-0"&gt;
&lt;div class="card-body bg-light"&gt;
&lt;h2 class="h5 mb-3 text-primary"&gt;おわりに──「全部やる」より「効くところに絞る」&lt;/h2&gt;
&lt;p&gt;小6の1年間はあっという間に過ぎていきます。&lt;br /&gt;
すべてを完璧にこなすことを目指すよりも、&lt;br /&gt;
&lt;strong&gt;「合格に効くところに時間とエネルギーを集中させる」&lt;/strong&gt;ことが、結果的に一番の近道になります。&lt;/p&gt;
&lt;ul&gt;
&lt;li&gt;まずは&lt;strong&gt;ゴール（4つの柱）&lt;/strong&gt;を確認する。&lt;/li&gt;
&lt;li&gt;次に、時期ごとの&lt;strong&gt;「やる／やらない」&lt;/strong&gt;をはっきりさせる。&lt;/li&gt;
&lt;li&gt;最後に、偏差値だけでなく&lt;strong&gt;答案の中身と習慣&lt;/strong&gt;で成長を確かめる。&lt;/li&gt;
&lt;/ul&gt;
&lt;p class="mb-0"&gt;親子で「何を捨てて、何を残すか」を話し合いながら、&lt;br /&gt;
お子さまにとって&lt;strong&gt;最適な国語の戦略&lt;/strong&gt;を一緒につくっていきましょう。&lt;br /&gt;
まずは今週末の学習計画に、&lt;strong&gt;「やめること」を1つ書き込む&lt;/strong&gt;ところから始めてみてください。&lt;/p&gt;
&lt;p class="mb-0 mt-3"&gt;国語テスト本番の「集中できない」「時間が足りない」対策の全体像はこちら：&lt;a href="https://dokkai-labo.tokyo/blog/kokugotesuto/"&gt;全体像はこちら&lt;/a&gt;&lt;/p&gt;
&lt;/div&gt;
&lt;/div&gt;
&lt;/div&gt;
&lt;p&gt;&lt;!-- [ /.socialSet ] --&gt;&lt;/p&gt;
&lt;div class="alert alert-primary p-3 mt-4" role="alert"&gt;
&lt;p class="mb-2"&gt;&lt;strong&gt;6年生の今、国語の優先順位を誤れば合格は不可能です。&lt;/strong&gt;&lt;/p&gt;
&lt;p class="mb-1"&gt;記述の基礎を欠いたまま間違った解法が固定化されると、本番での致命的な減点が積み重なり、合計点に跳ね返る不合格の現実を突きつけられます。&lt;/p&gt;
&lt;p class="mb-3"&gt;演習量で補えない本質的な敗因は、一重に判断軸の未固定にあります。&lt;/p&gt;
&lt;div class="d-grid gap-2"&gt;&lt;a class="btn btn-primary btn-lg" href="https://dokkai-labo.tokyo/reading-lesson/"&gt;合格力を叩き込む個別指導の受講はこちら&lt;/a&gt;&lt;br /&gt;
&lt;a class="btn btn-outline-primary btn-lg" href="https://dokkai-labo.tokyo/policy/"&gt;読解ラボの指導方針を詳しく知る&lt;/a&gt;&lt;/div&gt;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&lt;section class="veu_cta" id="veu_cta-20523"&gt;&lt;h1 class="cta_title"&gt;講座案内：【オンライン】完全１対１個別指導【中学受験】&lt;/h1&gt;&lt;div class="cta_body"&gt;&lt;div class="cta_body_image cta_body_image_right"&gt;&lt;a href="https://dokkai-labo.tokyo/kobetsuonline01/" target="_blank"&gt;&lt;/a&gt;&lt;/div&gt;&lt;div class="cta_body_txt image_exist"&gt;当塾で開講中の中学受験対策１対１個別指導講座をオンラインで受講可能です。教室で受ける授業さながらの授業を、個別指導オンラインでも再現しております。&lt;/div&gt;&lt;div class="cta_body_link"&gt;&lt;a href="https://dokkai-labo.tokyo/kobetsuonline01/" class="btn btn-primary btn-block btn-lg" target="_blank"&gt;【オンライン】完全１対１個別指導【中学受験】&lt;/a&gt;&lt;/div&gt;&lt;/div&gt;&lt;!--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</si>
  <si>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https://dokkai-labo.tokyo/setsumeibun/
【検出された不自然ワード】
- 型
- 固定
- 手順
【本文】
------
&lt;p&gt;&lt;iframe title="YouTube video player" src="https://www.youtube.com/embed/wFD1idYqiys?si=srugvVxzCcH711q0" width="560" height="315" frameborder="0" allowfullscreen="allowfullscreen"&gt;&lt;/iframe&gt;&lt;/p&gt;
&lt;p&gt;中学受験の国語で頻出の「説明文」。&lt;br /&gt;
物語文に比べて内容が抽象的で、「何を言っているのかよく分からない……」と感じるお子さまも少なくありません。&lt;br /&gt;
本ページでは、&lt;strong&gt;説明文の代表的な解き方&lt;/strong&gt;と、&lt;strong&gt;ちんぷんかんぷんでも何とか点数につなげるための考え方&lt;/strong&gt;を整理してご紹介します。&lt;/p&gt;
&lt;p&gt;とくに頻出の「説明せよ（言い換え）」の出題意図と探し方は、&lt;a href="https://dokkai-labo.tokyo/blog/17022402/" target="_blank" rel="noopener noreferrer"&gt;中学受験国語｜説明文の「説明せよ」はイコール探し（2手法）【全体像はこちら】&lt;/a&gt;でまとめています。&lt;/p&gt;
&lt;blockquote&gt;&lt;p&gt;「説明文の設問にもいろいろな種類がありますが、まずは代表的な解き方を三つ押さえておくだけで、記述問題に対する精度が一気に上がります。」&lt;/p&gt;&lt;/blockquote&gt;
&lt;h2&gt;説明文の基本的な解き方３つ&lt;/h2&gt;
&lt;p&gt;説明文の設問は多様ですが、まず押さえておきたい&lt;strong&gt;代表的な３つのパターン&lt;/strong&gt;があります。&lt;/p&gt;
&lt;h3&gt;① 傍線部の「理由」を答える問題&lt;/h3&gt;
&lt;p&gt;最も頻出なのが、&lt;strong&gt;「傍線部の理由を説明しなさい」&lt;/strong&gt;というタイプの問題です。&lt;/p&gt;
&lt;ul&gt;
&lt;li&gt;素直に「なぜそうなのか？」と理由を考えてみる&lt;/li&gt;
&lt;li&gt;見つからなければ、&lt;strong&gt;傍線部と同じ内容が書かれている場所&lt;/strong&gt;を探す&lt;/li&gt;
&lt;li&gt;多くの場合、傍線部から少し離れた位置（例：10行ほど離れた場所）にヒントがある&lt;/li&gt;
&lt;/ul&gt;
&lt;p&gt;なぜそれで理由が分かるのかというと、&lt;/p&gt;
&lt;p&gt;&lt;span style="color: #ff0000;"&gt;傍線部と内容が同じなら、その理由も同じだからです。&lt;/span&gt;&lt;/p&gt;
&lt;p&gt;つまり、まずは傍線部と&lt;strong&gt;イコールの内容&lt;/strong&gt;を探し、その箇所について書かれている「理由」を読みに行くという流れです。&lt;/p&gt;
&lt;h3&gt;② 傍線部を「説明＝言い換え」する問題&lt;/h3&gt;
&lt;p&gt;次に多いのが、&lt;strong&gt;「傍線部はどういうことですか。」&lt;/strong&gt;という設問です。&lt;br /&gt;
これは、&lt;strong&gt;傍線部を自分の言葉で説明＝言い換える&lt;/strong&gt;ことを求められています。&lt;/p&gt;
&lt;p&gt;ここでのポイントは、&lt;/p&gt;
&lt;p&gt;&lt;span style="color: #0000ff;"&gt;説明とは、イコールの内容を作ること。&lt;/span&gt;&lt;/p&gt;
&lt;p&gt;例えば、&lt;/p&gt;
&lt;ul&gt;
&lt;li&gt;「イケメンとはどういうことですか？」&lt;/li&gt;
&lt;li&gt;→「かっこいい男性」&lt;/li&gt;
&lt;/ul&gt;
&lt;p&gt;この二つは、「イケている男子」という意味で&lt;strong&gt;イコール関係&lt;/strong&gt;にあります。&lt;br /&gt;
説明文の問題でも同じで、本文の中から&lt;strong&gt;傍線部と同じ意味になる部分&lt;/strong&gt;を探し、その内容を答えとしてまとめます。&lt;/p&gt;
&lt;h3&gt;③ 傍線部をブロックに分けて考える問題&lt;/h3&gt;
&lt;p&gt;傍線部が長く、一気に意味をつかみにくい場合は、&lt;strong&gt;「分解して整理する」&lt;/strong&gt;ことが有効です。&lt;/p&gt;
&lt;ul&gt;
&lt;li&gt;&lt;span style="color: #0000ff;"&gt;前半／中盤／後半&lt;/span&gt;といった具合に、意味のかたまりごとにブロックに分ける&lt;/li&gt;
&lt;li&gt;それぞれのブロックとイコールになる表現を本文中から探す&lt;/li&gt;
&lt;li&gt;最後に、それらをつなぎ合わせて一つの説明文にする&lt;/li&gt;
&lt;/ul&gt;
&lt;p&gt;このような&lt;strong&gt;分解→対応→再構成&lt;/strong&gt;のプロセスを、ここでは「ブロック分け」と呼びます。&lt;/p&gt;
&lt;blockquote&gt;&lt;p&gt;「説明文の解き方は実際にはもっとたくさんありますが、まずはこの三つが『代表選手』です。&lt;br /&gt;
この三つが使えるようになるだけで、説明文の記述問題に対しての精度が一気に上がります。」&lt;/p&gt;&lt;/blockquote&gt;
&lt;h2&gt;設問には「素直に」答えるのが基本&lt;/h2&gt;
&lt;p&gt;テクニックを知ることは大切ですが、&lt;strong&gt;最初から解法ありきで考えすぎない&lt;/strong&gt;ことも重要です。&lt;/p&gt;
&lt;ul&gt;
&lt;li&gt;「理由を答えなさい」と聞かれたら、まずは素直に理由を考える&lt;/li&gt;
&lt;li&gt;それで見つからなければ、&lt;strong&gt;傍線部とイコールの内容&lt;/strong&gt;を本文から探しに行く&lt;/li&gt;
&lt;li&gt;「三段論法」「ブロック分け」などのテクニックは、その次の手段として使う&lt;/li&gt;
&lt;/ul&gt;
&lt;p&gt;解き方だけを先に当てはめようとすると、かえって視野が狭くなったり、設問の意図を取り違えたりすることがあります。&lt;br /&gt;
&lt;strong&gt;「設問にちゃんと素直に答える」&lt;/strong&gt;という原則を、常に一番上に置いておきましょう。&lt;/p&gt;
&lt;h2&gt;文章から探す？ 自分で言い換える？ の優先順位&lt;/h2&gt;
&lt;p&gt;説明文の記述では、&lt;/p&gt;
&lt;ul&gt;
&lt;li&gt;本文中からそのまま抜き出したり、要約すればよい場合&lt;/li&gt;
&lt;li&gt;自分で言葉を紡いで言い換えなければならない場合&lt;/li&gt;
&lt;/ul&gt;
&lt;p&gt;の二通りがあります。&lt;/p&gt;
&lt;blockquote&gt;&lt;p&gt;「自分で言い換えればいいのか、文章から探せばいいのか、それはどうやって見極めるんですか？」という質問をよくいただきます。&lt;/p&gt;&lt;/blockquote&gt;
&lt;p&gt;実際には、経験を積むほど感覚的に分かる部分もありますが、受験生にとっては次の&lt;strong&gt;優先順位&lt;/strong&gt;を意識するだけで十分です。&lt;/p&gt;
&lt;ol&gt;
&lt;li&gt;&lt;strong&gt;まずは文章の中から答えを探しにいく&lt;/strong&gt;&lt;/li&gt;
&lt;li&gt;それでもどうしても見つからなければ、&lt;strong&gt;最後の手段として自分の言葉で言い換える&lt;/strong&gt;&lt;/li&gt;
&lt;/ol&gt;
&lt;p&gt;割合としては、&lt;strong&gt;ざっくり8～9割は文章中から見つかる&lt;/strong&gt;と考えてよいでしょう。&lt;br /&gt;
したがって、基本戦略としては&lt;strong&gt;「まず探す → だめなら自分で言い換える」&lt;/strong&gt;という流れを徹底することがポイントです。&lt;/p&gt;
&lt;h2&gt;説明文がちんぷんかんぷんのときの対処法&lt;/h2&gt;
&lt;p&gt;物語文に比べて、説明文はテーマも語彙も難しく、&lt;br /&gt;
&lt;strong&gt;「マジでちんぷんかんぷんでやばい……」&lt;/strong&gt;という状態になってしまうこともよくあります。&lt;/p&gt;
&lt;p&gt;そんなときに有効なのが、&lt;strong&gt;「視野を狭くする」&lt;/strong&gt;という発想です。&lt;/p&gt;
&lt;h3&gt;「視野を狭くする」とは、場所ではなく「考える内容」を絞ること&lt;/h3&gt;
&lt;p&gt;多くの入試問題では、学校側がすでに&lt;strong&gt;設問によって考える範囲を限定&lt;/strong&gt;してくれています。&lt;/p&gt;
&lt;ul&gt;
&lt;li&gt;長い文章全体を理解しようとしてパンクするのではなく、&lt;strong&gt;設問が聞いていることだけに集中する&lt;/strong&gt;&lt;/li&gt;
&lt;li&gt;「この傍線部の理由を答えなさい」と書いてあれば、ひたすら&lt;strong&gt;傍線部の理由だけ&lt;/strong&gt;を探す&lt;/li&gt;
&lt;li&gt;ヒントが近くにあることも多いが、必ずしも傍線部付近だけとは限らない&lt;/li&gt;
&lt;/ul&gt;
&lt;p&gt;大事なのは、&lt;/p&gt;
&lt;p&gt;&lt;strong&gt;「どこを見るか？」よりも、「何について考えるのか？」をシンプルにする&lt;/strong&gt;ことです。&lt;/p&gt;
&lt;p&gt;文章が難しくても、&lt;strong&gt;「今はこの傍線部の理由だけを探せばいい」&lt;/strong&gt;と視野をぎゅっと絞ることで、思考が整理され、必要な情報にたどり着きやすくなります。&lt;/p&gt;
&lt;h2&gt;中学受験 説明文のポイントと代表的テクニック&lt;/h2&gt;
&lt;p&gt;ここからは、説明文のポイントをもう少し論理的に整理します。&lt;br /&gt;
受験の説明文では、&lt;strong&gt;「〇〇を説明せよ」＝「〇〇とイコールになる内容を答えよ」&lt;/strong&gt;という意味になります。&lt;/p&gt;
&lt;p&gt;例えば、&lt;/p&gt;
&lt;ul&gt;
&lt;li&gt;「『優秀』という言葉を説明せよ」&lt;/li&gt;
&lt;li&gt;→「優れているということ」&lt;/li&gt;
&lt;/ul&gt;
&lt;p&gt;両者は同じ意味なので、&lt;strong&gt;「優秀」＝「優れているということ」&lt;/strong&gt;とイコールで結べます。&lt;br /&gt;
したがって、&lt;strong&gt;「〇〇を説明せよ」と言われたら、〇〇とイコールの内容を探す&lt;/strong&gt;のが基本方針です。&lt;/p&gt;
&lt;p&gt;そのイコールの内容を見つけるために、特に有効なのが次の二つです。&lt;/p&gt;
&lt;h3&gt;テクニック① 三段論法でイコールをつなぐ&lt;/h3&gt;
&lt;p&gt;一つめは、&lt;span style="color: #0000ff;"&gt;三段論法&lt;/span&gt;です。例えば、次のような記述があったとします。&lt;/p&gt;
&lt;ul&gt;
&lt;li&gt;12行目：「Xとは〇〇である。」（①）&lt;/li&gt;
&lt;li&gt;20行目：「XはYという意味だ。」（②）&lt;/li&gt;
&lt;/ul&gt;
&lt;p&gt;ここから、&lt;/p&gt;
&lt;ul&gt;
&lt;li&gt;①より「〇〇＝X」&lt;/li&gt;
&lt;li&gt;②より「X＝Y」&lt;/li&gt;
&lt;/ul&gt;
&lt;p&gt;が分かります。Xは同じものなので、Xの代わりに〇〇を入れても意味は変わりません。すると、&lt;/p&gt;
&lt;p&gt;&lt;strong&gt;〇〇＝X、X＝Y よって 〇〇＝Y&lt;/strong&gt;&lt;/p&gt;
&lt;p&gt;という関係が成り立ちます。&lt;br /&gt;
つまり、&lt;strong&gt;〇〇とイコールの内容は「X」「Y」の二つ&lt;/strong&gt;であり、これらを答えのポイントとしてまとめればよいわけです。&lt;/p&gt;
&lt;p&gt;このように、&lt;strong&gt;すでに与えられているイコール関係をつないで新しいイコールを作る&lt;/strong&gt;考え方を、ここでは「三段論法」と呼びます。&lt;/p&gt;
&lt;h3&gt;テクニック② ブロック分けで長い傍線部を整理する&lt;/h3&gt;
&lt;p&gt;二つめは、先ほども触れた&lt;span style="color: #0000ff;"&gt;ブロック分け&lt;/span&gt;です。&lt;br /&gt;
実際の入試で出題された、次のような長い傍線部を例に考えてみましょう。&lt;/p&gt;
&lt;p&gt;傍線部⑴「そういう日本が、いま、新たな半身だけの巨人に追い抜かれようとしている」を説明せよ。&lt;/p&gt;
&lt;p&gt;この傍線部のままだと、イコールになる部分を探しづらく感じます。そこで、次のように分解します。&lt;/p&gt;
&lt;ul&gt;
&lt;li&gt;「そういう日本が」＝ X&lt;/li&gt;
&lt;li&gt;「いま、新たな半身だけの巨人に」＝ Y&lt;/li&gt;
&lt;li&gt;「追い抜かれようとしている」＝ Z&lt;/li&gt;
&lt;/ul&gt;
&lt;p&gt;それぞれについて本文を読んでいくと、&lt;/p&gt;
&lt;ul&gt;
&lt;li&gt;X：直前の文から「GDPが右肩下がりの日本が」だと分かる → &lt;strong&gt;X＝GDPが右肩下がりの日本が&lt;/strong&gt;&lt;/li&gt;
&lt;li&gt;Y：数行前に「新たな半身だけの巨人とは中国である」と書かれている → &lt;strong&gt;Y＝いま、中国に&lt;/strong&gt;&lt;/li&gt;
&lt;li&gt;Z：「追い抜かれようとしている」＝「抜かれつつある」という内容 → &lt;strong&gt;Z＝抜かれつつある&lt;/strong&gt;&lt;/li&gt;
&lt;/ul&gt;
&lt;p&gt;これらをつなげると、&lt;/p&gt;
&lt;p&gt;&lt;strong&gt;傍線部⑴ ＝ 「GDPが右肩下がりの日本が、いま、中国に抜かれつつある」&lt;/strong&gt;&lt;/p&gt;
&lt;p&gt;というイコールの内容が浮かび上がります。&lt;br /&gt;
このように、&lt;/p&gt;
&lt;ol&gt;
&lt;li&gt;長い傍線部をブロックに分ける&lt;/li&gt;
&lt;li&gt;それぞれとイコールの内容を本文から探す&lt;/li&gt;
&lt;li&gt;最後につなぎ合わせて一文にする&lt;/li&gt;
&lt;/ol&gt;
&lt;p&gt;という手順で整理していくのが「ブロック分け」です。&lt;/p&gt;
&lt;p&gt;&lt;img fetchpriority="high" decoding="async" class="alignnone size-large wp-image-230" src="https://dokkai-labo.tokyo/wp-content/uploads/2017/02/setumeibubu-1-1024x576.png" sizes="(max-width: 640px) 100vw, 640px" srcset="https://dokkai-labo.tokyo/wp-content/uploads/2017/02/setumeibubu-1-1024x576.png 1024w, https://dokkai-labo.tokyo/wp-content/uploads/2017/02/setumeibubu-1-300x169.png 300w, https://dokkai-labo.tokyo/wp-content/uploads/2017/02/setumeibubu-1-768x432.png 768w, https://dokkai-labo.tokyo/wp-content/uploads/2017/02/setumeibubu-1.png 1366w" alt="説明文の理由を文中から見つける重要性" width="640" height="360" /&gt;&lt;/p&gt;
&lt;p&gt;&lt;img decoding="async" class="alignnone size-large wp-image-228" src="https://dokkai-labo.tokyo/wp-content/uploads/2017/02/dokkaise2-1-1024x576.png" sizes="(max-width: 640px) 100vw, 640px" srcset="https://dokkai-labo.tokyo/wp-content/uploads/2017/02/dokkaise2-1-1024x576.png 1024w, https://dokkai-labo.tokyo/wp-content/uploads/2017/02/dokkaise2-1-300x169.png 300w, https://dokkai-labo.tokyo/wp-content/uploads/2017/02/dokkaise2-1-768x432.png 768w, https://dokkai-labo.tokyo/wp-content/uploads/2017/02/dokkaise2-1.png 1366w" alt="長文説明文で迷わないための解答テクニック" width="640" height="360" /&gt;&lt;/p&gt;
&lt;h2&gt;普遍的な手法を身につけることの重要性&lt;/h2&gt;
&lt;p&gt;今回ご紹介した&lt;strong&gt;三段論法&lt;/strong&gt;や&lt;strong&gt;ブロック分け&lt;/strong&gt;は、特定の文章にしか通用しないテクニックではありません。&lt;br /&gt;
&lt;strong&gt;どのような説明文でも使える、普遍的な読み方・考え方&lt;/strong&gt;です。&lt;/p&gt;
&lt;p&gt;入試では、どんな文章が題材になるかは誰にも分かりません。&lt;br /&gt;
だからこそ、&lt;/p&gt;
&lt;p&gt;&lt;span style="color: #0000ff;"&gt;普遍的な手法の獲得が説明文の得点力を高める唯一の方法&lt;/span&gt;&lt;/p&gt;
&lt;p&gt;だと言えます。&lt;br /&gt;
一つひとつの文章に対する「その場しのぎの解き方」ではなく、&lt;strong&gt;どの文章にも応用できる型&lt;/strong&gt;を身につけていきましょう。&lt;/p&gt;
&lt;h2&gt;まとめ：説明文で点数を取るためのチェックリスト&lt;/h2&gt;
&lt;ul&gt;
&lt;li&gt;&lt;strong&gt;まずは設問に素直に答える&lt;/strong&gt;：理由・説明・言い換えなど、何を求められているかを正確に把握する&lt;/li&gt;
&lt;li&gt;&lt;strong&gt;理由問題&lt;/strong&gt;：傍線部とイコールの内容を本文から探し、その部分の「理由」を読む&lt;/li&gt;
&lt;li&gt;&lt;strong&gt;説明（言い換え）問題&lt;/strong&gt;：〇〇とイコールの内容＝同じ意味になる表現を本文から見つける&lt;/li&gt;
&lt;li&gt;&lt;strong&gt;長い傍線部は分解&lt;/strong&gt;：前半・中盤・後半などに分けて、それぞれのブロックとイコールの内容を考える&lt;/li&gt;
&lt;li&gt;&lt;strong&gt;文章から探すのが基本&lt;/strong&gt;：8～9割は本文中に答えがある。どうしても見つからないときだけ自分で言い換える&lt;/li&gt;
&lt;li&gt;&lt;strong&gt;視野を狭くする&lt;/strong&gt;：文章全体を理解しようとするのではなく、「今この設問で聞かれていること」だけに集中する&lt;/li&gt;
&lt;li&gt;&lt;strong&gt;三段論法・ブロック分け&lt;/strong&gt;：イコールの関係をつないだり、分解して再構成したりすることで、抽象的な内容を具体化する&lt;/li&gt;
&lt;li&gt;&lt;strong&gt;普遍的な手法を身につける&lt;/strong&gt;：どんな文章でも使える読み方の型を持つことで、未知の文章にも対応できる&lt;/li&gt;
&lt;/ul&gt;
&lt;p&gt;説明文が苦手なお子さまでも、&lt;strong&gt;「イコールを探す」「理由を探す」「視野を狭くする」&lt;/strong&gt;という軸を押さえることで、少しずつ手応えが変わってきます。&lt;br /&gt;
ぜひ、動画とあわせて繰り返し復習し、入試本番での&lt;strong&gt;安定した得点源&lt;/strong&gt;にしていきましょう。&lt;/p&gt;
&lt;p&gt;&lt;!-- [ /.socialSet ] --&gt;&lt;/p&gt;
&lt;div class="alert alert-primary p-3 mt-4" role="alert"&gt;
&lt;p class="mb-2"&gt;&lt;strong&gt;説明文の失点は、次の模試でも固定化する&lt;/strong&gt;&lt;/p&gt;
&lt;p class="mb-1"&gt;説明文を「なんとなく」で解き続けると、部分点を逃して減点が固定化し、合計点に跳ね返って点数が伸びない状態が続きます。&lt;/p&gt;
&lt;p class="mb-3"&gt;損が起きる原因は、本文根拠の見誤りです。&lt;/p&gt;
&lt;div class="d-grid gap-2"&gt;&lt;a class="btn btn-primary btn-lg" href="https://dokkai-labo.tokyo/basis/"&gt;説明文の型を1対1で固める（Basis）&lt;/a&gt;&lt;br /&gt;
&lt;a class="btn btn-outline-primary btn-lg" href="https://dokkai-labo.tokyo/ct/strategy/"&gt;指導の判断軸を先に確認する（指導指針）&lt;/a&gt;&lt;/div&gt;
&lt;hr class="my-3" /&gt;
&lt;div class="d-flex flex-column gap-1"&gt;&lt;a href="https://dokkai-labo.tokyo/kobetsuonline01/"&gt;オンライン1対1個別の詳細&lt;/a&gt;&lt;br /&gt;
&lt;a href="https://dokkai-labo.tokyo/vacant_sum/"&gt;直近の空きコマ状況&lt;/a&gt;&lt;br /&gt;
&lt;a href="https://dokkai-labo.tokyo/blog/17022402/"&gt;説明せよの解き方（イコール探し）&lt;/a&gt;&lt;br /&gt;
&lt;a href="https://dokkai-labo.tokyo/contact/"&gt;問い合わせフォーム&lt;/a&gt;&lt;/div&gt;
&lt;/div&gt;
&lt;section class="veu_cta" id="veu_cta-20525"&gt;&lt;h1 class="cta_title"&gt;講座案内：【オンライン】完全１対１個別指導【大学受験】&lt;/h1&gt;&lt;div class="cta_body"&gt;&lt;div class="cta_body_image cta_body_image_right"&gt;&lt;a href="https://dokkai-labo.tokyo/kobetsuonline02/" target="_blank"&gt;&lt;/a&gt;&lt;/div&gt;&lt;div class="cta_body_txt image_exist"&gt;当塾で開講中の大学受験対策１対１個別指導講座をオンラインで受講可能です。教室で受ける授業さながらの授業を、個別指導オンラインでも再現しております。&lt;/div&gt;&lt;div class="cta_body_link"&gt;&lt;a href="https://dokkai-labo.tokyo/kobetsuonline02/" class="btn btn-primary btn-block btn-lg" target="_blank"&gt;【オンライン】完全１対１個別指導【大学受験】&lt;/a&gt;&lt;/div&gt;&lt;/div&gt;&lt;!--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</si>
  <si>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https://juku-escot.com/c_blogs/30minanki/
【検出された不自然ワード】
- 型
- 固定
- まず結論
【本文】
------
&lt;p&gt;テスト勉強や受験において、&lt;strong&gt;暗記&lt;/strong&gt;は避けて通れません。ただし、暗記とは単に言葉を丸暗記することではなく、&lt;strong&gt;「言葉」と「内容」をきちんと理解したうえで覚えること&lt;/strong&gt;を指します。&lt;/p&gt;
&lt;p&gt;特に中高一貫校生は、学校の授業の予習・復習に加えて、部活動や習い事、長い通学時間などで&lt;strong&gt;まとまった勉強時間を確保しにくい&lt;/strong&gt;という現実があります。そのため、勉強時間そのものを増やすよりも、&lt;strong&gt;「短時間で効率よく暗記する工夫」&lt;/strong&gt;が重要になります。&lt;/p&gt;
&lt;p&gt;学習全体の計画の立て方については、&lt;strong&gt;&lt;a href="https://juku-escot.com/column/keikaku_tatekata/" target="_blank" rel="noopener"&gt;こちらのコラム（学習計画の立て方）&lt;/a&gt;&lt;/strong&gt;もあわせてご覧ください。&lt;/p&gt;
&lt;p&gt;このページでは、中高一貫校生を主な対象として、&lt;strong&gt;「30分で効率よく暗記する方法」&lt;/strong&gt;をわかりやすく整理してご紹介します。&lt;br /&gt;
&lt;!-- 記事冒頭：即答ブロック（導入直後〜最初のH2の前に差し込み） --&gt;&lt;/p&gt;
&lt;section class="escot-quickanswer" style="margin: 1.2em 0 1.6em; padding: 1.1em 1.1em 0.95em; border: 1px solid #e6e6e6; border-radius: 10px; background: #fafafa;"&gt;
&lt;h2 style="margin: 0 0 0.6em; font-size: 1.25em; line-height: 1.4;"&gt;短時間で確実に暗記する“30分テンプレ”（まず結論）&lt;/h2&gt;
&lt;p style="margin: 0 0 0.85em; line-height: 1.85;"&gt;「一瞬で覚える」は魔法ではなく、&lt;strong&gt;少量を30分で反復&lt;/strong&gt;し、&lt;strong&gt;翌朝チェックまでセット&lt;/strong&gt;にして定着させることです。まずは下のテンプレ通りに回して、本文の4ポイント（就寝前／音読／図解／リズム）へつなげてください。&lt;/p&gt;
&lt;div style="overflow-x: auto; -webkit-overflow-scrolling: touch; margin: 0 0 0.95em;"&gt;
&lt;table style="width: 100%; border-collapse: collapse; background: #fff;"&gt;
&lt;thead&gt;
&lt;tr&gt;
&lt;th style="border: 1px solid #e6e6e6; padding: 0.55em; background: #f1f4f8; text-align: left; white-space: nowrap;"&gt;時間配分&lt;/th&gt;
&lt;th style="border: 1px solid #e6e6e6; padding: 0.55em; background: #f1f4f8; text-align: left;"&gt;やること&lt;/th&gt;
&lt;th style="border: 1px solid #e6e6e6; padding: 0.55em; background: #f1f4f8; text-align: left;"&gt;コツ&lt;/th&gt;
&lt;th style="border: 1px solid #e6e6e6; padding: 0.55em; background: #f1f4f8; text-align: left; white-space: nowrap;"&gt;向いている暗記&lt;/th&gt;
&lt;/tr&gt;
&lt;/thead&gt;
&lt;tbody&gt;
&lt;tr&gt;
&lt;td style="border: 1px solid #e6e6e6; padding: 0.55em; white-space: nowrap;"&gt;&lt;strong&gt;0〜3分&lt;/strong&gt;&lt;/td&gt;
&lt;td style="border: 1px solid #e6e6e6; padding: 0.55em; line-height: 1.8;"&gt;範囲を&lt;strong&gt;極小&lt;/strong&gt;に絞る（今日覚える“最小単位”を決める）&lt;/td&gt;
&lt;td style="border: 1px solid #e6e6e6; padding: 0.55em; line-height: 1.8;"&gt;迷ったら「まず&lt;strong&gt;5個（5行）&lt;/strong&gt;」で開始。量は増やさず、回数で勝負。&lt;/td&gt;
&lt;td style="border: 1px solid #e6e6e6; padding: 0.55em; line-height: 1.8;"&gt;英単語／社会用語／古文単語／公式の定義&lt;/td&gt;
&lt;/tr&gt;
&lt;tr&gt;
&lt;td style="border: 1px solid #e6e6e6; padding: 0.55em; white-space: nowrap;"&gt;&lt;strong&gt;3〜20分&lt;/strong&gt;&lt;/td&gt;
&lt;td style="border: 1px solid #e6e6e6; padding: 0.55em; line-height: 1.8;"&gt;音読反復（&lt;strong&gt;見て→言う&lt;/strong&gt;を高速で回す）&lt;/td&gt;
&lt;td style="border: 1px solid #e6e6e6; padding: 0.55em; line-height: 1.8;"&gt;「読むだけ」にならないよう、&lt;strong&gt;意味も一緒に口に出す&lt;/strong&gt;。途中で範囲を増やさない。&lt;/td&gt;
&lt;td style="border: 1px solid #e6e6e6; padding: 0.55em; line-height: 1.8;"&gt;英単語／社会・理科の用語／重要フレーズ／短文暗記&lt;/td&gt;
&lt;/tr&gt;
&lt;tr&gt;
&lt;td style="border: 1px solid #e6e6e6; padding: 0.55em; white-space: nowrap;"&gt;&lt;strong&gt;20〜27分&lt;/strong&gt;&lt;/td&gt;
&lt;td style="border: 1px solid #e6e6e6; padding: 0.55em; line-height: 1.8;"&gt;図解 or リズム化（&lt;strong&gt;思い出す“手がかり”&lt;/strong&gt;を作る）&lt;/td&gt;
&lt;td style="border: 1px solid #e6e6e6; padding: 0.55em; line-height: 1.8;"&gt;用語は&lt;strong&gt;矢印・関係図&lt;/strong&gt;、文章は&lt;strong&gt;段落→要点→キーワード&lt;/strong&gt;に圧縮。語呂・リズムは「自分が言いやすい形」でOK。&lt;/td&gt;
&lt;td style="border: 1px solid #e6e6e6; padding: 0.55em; line-height: 1.8;"&gt;社会（流れ）／理科（仕組み）／長文（構造）／年号・一覧&lt;/td&gt;
&lt;/tr&gt;
&lt;tr&gt;
&lt;td style="border: 1px solid #e6e6e6; padding: 0.55em; white-space: nowrap;"&gt;&lt;strong&gt;27〜30分&lt;/strong&gt;&lt;/td&gt;
&lt;td style="border: 1px solid #e6e6e6; padding: 0.55em; line-height: 1.8;"&gt;テスト形式で確認（&lt;strong&gt;見ないで言えるか&lt;/strong&gt;）&lt;/td&gt;
&lt;td style="border: 1px solid #e6e6e6; padding: 0.55em; line-height: 1.8;"&gt;「言えない所＝明日の復習リスト」。&lt;strong&gt;できなかった所だけ&lt;/strong&gt;印を付けて終了。&lt;/td&gt;
&lt;td style="border: 1px solid #e6e6e6; padding: 0.55em; line-height: 1.8;"&gt;全教科（最終チェックに万能）&lt;/td&gt;
&lt;/tr&gt;
&lt;/tbody&gt;
&lt;/table&gt;
&lt;/div&gt;
&lt;div style="margin: 0 0 0.95em;"&gt;
&lt;p style="margin: 0 0 0.45em; font-weight: bold;"&gt;本文で迷わない3ステップ&lt;/p&gt;
&lt;ul style="margin: 0; padding-left: 1.2em; line-height: 1.9;"&gt;
&lt;li&gt;① &lt;strong&gt;範囲を絞る&lt;/strong&gt;（少量化：5個・5行から）&lt;/li&gt;
&lt;li&gt;② &lt;strong&gt;反復する&lt;/strong&gt;（音読中心で、見る・言う・書くのうち「主役」を固定）&lt;/li&gt;
&lt;li&gt;③ &lt;strong&gt;翌朝チェック&lt;/strong&gt;（抜けだけ潰す：全部やり直さない）&lt;/li&gt;
&lt;/ul&gt;
&lt;/div&gt;
&lt;div style="padding: 0.85em 0.9em; background: #fff; border: 1px solid #ededed; border-radius: 8px;"&gt;
&lt;p style="margin: 0 0 0.55em; font-weight: bold;"&gt;ミニFAQ&lt;/p&gt;
&lt;p style="margin: 0 0 0.6em; line-height: 1.85;"&gt;&lt;strong&gt;Q. 「一瞬で覚える」って本当に可能？&lt;/strong&gt;&lt;br /&gt;
A. その場で「言えた」だけなら可能でも、&lt;strong&gt;テストで出せる形&lt;/strong&gt;にするには反復が必要です。30分で量を絞って回数を稼ぎ、翌朝に抜けを確認するところまで含めると、短時間でも“確実さ”が上がります。詳しくは&lt;a style="text-decoration: underline;" href="https://juku-escot.com/c_blogs/issyunanki/"&gt;一瞬で暗記する方法&lt;/a&gt;も参考にしてください。&lt;/p&gt;
&lt;p style="margin: 0 0 0.6em; line-height: 1.85;"&gt;&lt;strong&gt;Q. 文章（長文）を暗記するときは何を変える？&lt;/strong&gt;&lt;br /&gt;
A. 文章は「丸ごと」ではなく、&lt;strong&gt;構造を先に覚える&lt;/strong&gt;のが近道です。段落ごとに「要点1行＋キーワード」へ圧縮し、20〜27分で図（関係図・流れ図）にしてから、27〜30分で“見ないで再現”を確認します。&lt;/p&gt;
&lt;p style="margin: 0; line-height: 1.85;"&gt;&lt;strong&gt;Q. テスト前日しか時間がないときの最低ラインは？&lt;/strong&gt;&lt;br /&gt;
A. まずは「点に直結する範囲」を&lt;strong&gt;最小化&lt;/strong&gt;して、30分テンプレを&lt;strong&gt;2セット&lt;/strong&gt;だけ回すのが現実的です（例：英単語10個／社会用語10個など）。詰め込みより、27〜30分の&lt;strong&gt;テスト形式チェック&lt;/strong&gt;で抜けを残さないことが大切です。暗記の基本をもう一段固めたい場合は&lt;a style="text-decoration: underline;" href="https://juku-escot.com/c_blogs/kakujitsunianki/"&gt;確実に暗記する方法&lt;/a&gt;もあわせてどうぞ。&lt;/p&gt;
&lt;/div&gt;
&lt;/section&gt;
&lt;h2&gt;なぜ「30分暗記」が中高一貫校生に必要なのか&lt;/h2&gt;
&lt;p&gt;中高一貫校生は、次のような理由から&lt;strong&gt;短時間での暗記力&lt;/strong&gt;が求められます。&lt;/p&gt;
&lt;ul&gt;
&lt;li&gt;授業の進度が速く、予習・復習の量が多い&lt;/li&gt;
&lt;li&gt;部活動・習い事との両立で、自宅学習に使える時間が限られる&lt;/li&gt;
&lt;li&gt;通学に時間がかかり、まとまった学習時間を取りづらい&lt;/li&gt;
&lt;/ul&gt;
&lt;p&gt;こうした状況の中で成果を出すには、&lt;span style="color: #ff0000;"&gt;短時間で効率よく確実に暗記する力&lt;/span&gt;が不可欠です。&lt;strong&gt;「毎日30分」&lt;/strong&gt;という現実的な時間を上手に活用できれば、勉強に縛られすぎることなく、成果を積み重ねていくことができます。&lt;/p&gt;
&lt;h2&gt;30分で暗記するための4つのポイント&lt;/h2&gt;
&lt;h3&gt;① 就寝前の30分を「暗記タイム」にする&lt;/h3&gt;
&lt;p&gt;最初のポイントは、&lt;strong&gt;就寝前の30分を暗記専用の時間にする&lt;/strong&gt;ことです。&lt;/p&gt;
&lt;blockquote&gt;&lt;p&gt;寝る前は記憶が最も定着しやすい時間帯と言われています。&lt;/p&gt;&lt;/blockquote&gt;
&lt;p&gt;&lt;span style="color: #0000ff;"&gt;睡眠によって脳内の情報が整理され、記憶が定着&lt;/span&gt;します。つまり、&lt;strong&gt;就寝直前に覚えたことは、次の日も比較的忘れにくい&lt;/strong&gt;のです。&lt;/p&gt;
&lt;p&gt;おすすめの取り組み方は以下の通りです。&lt;/p&gt;
&lt;ul&gt;
&lt;li&gt;&lt;strong&gt;就寝前30分を「暗記時間」と決める&lt;/strong&gt;&lt;/li&gt;
&lt;li&gt;英単語・古文単語・社会や理科の用語など、「覚えれば点数につながる知識」に絞る&lt;/li&gt;
&lt;li&gt;同じ内容を何度も見直し、翌朝に軽く復習して抜けをチェックする&lt;/li&gt;
&lt;/ul&gt;
&lt;p&gt;一方で、&lt;strong&gt;徹夜での勉強や一夜漬け&lt;/strong&gt;は、時間だけを見ると頑張っているように見えますが、&lt;span style="color: #ff0000;"&gt;夜中に集中力を維持するのは身体的・精神的に負担が大きく、効率もよくありません&lt;/span&gt;。また、睡眠不足によって翌日の授業やテストのパフォーマンスが落ちてしまっては本末転倒です。&lt;/p&gt;
&lt;p&gt;そのため、&lt;/p&gt;
&lt;ul&gt;
&lt;li&gt;&lt;span style="color: #0000ff;"&gt;「就寝前30分の暗記」＋「しっかりとした睡眠」&lt;/span&gt;をセットにする&lt;/li&gt;
&lt;li&gt;このサイクルを毎日繰り返すことで、記憶の定着と反復練習を同時に行う&lt;/li&gt;
&lt;/ul&gt;
&lt;p&gt;というリズムを作ることが大切です。&lt;/p&gt;
&lt;h3&gt;② 音読で「少ない量」をひたすら繰り返す&lt;/h3&gt;
&lt;p&gt;次のポイントは&lt;strong&gt;音読&lt;/strong&gt;です。30分という短時間で暗記するには、&lt;/p&gt;
&lt;ul&gt;
&lt;li&gt;&lt;strong&gt;量をしぼること&lt;/strong&gt;&lt;/li&gt;
&lt;li&gt;&lt;strong&gt;声に出して繰り返すこと&lt;/strong&gt;&lt;/li&gt;
&lt;/ul&gt;
&lt;p&gt;が非常に効果的です。&lt;/p&gt;
&lt;p&gt;例えば英単語の場合、&lt;/p&gt;
&lt;ul&gt;
&lt;li&gt;最初の30分は&lt;strong&gt;5単語だけ&lt;/strong&gt;に絞る&lt;/li&gt;
&lt;li&gt;5単語を見ながら何度も音読し、意味もセットで口に出す&lt;/li&gt;
&lt;li&gt;覚えたら次の5単語へ、と小さなグループで進める&lt;/li&gt;
&lt;/ul&gt;
&lt;p&gt;というように、&lt;span style="color: #0000ff;"&gt;少ない単語を繰り返し声に出していくと効率的&lt;/span&gt;です。&lt;/p&gt;
&lt;p&gt;&lt;strong&gt;30分という制限時間を決めるからこそ、集中して反復できる&lt;/strong&gt;というメリットがあります。時間を区切らずに「ダラダラ音読」してしまうと、集中力も落ち、結局あまり覚えられなかったということになりかねません。&lt;/p&gt;
&lt;p&gt;30分で確実に暗記するには、&lt;/p&gt;
&lt;ul&gt;
&lt;li&gt;&lt;strong&gt;量をしぼる（少ない量に集中）&lt;/strong&gt;&lt;/li&gt;
&lt;li&gt;&lt;strong&gt;短時間で何度も音読し、口・耳・目をフル活用する&lt;/strong&gt;&lt;/li&gt;
&lt;/ul&gt;
&lt;p&gt;というスタイルを習慣化しましょう。&lt;/p&gt;
&lt;h3&gt;③ 絵や図に置き換えてイメージで覚える&lt;/h3&gt;
&lt;p&gt;30分で大量の文章や単語を丸ごと覚えるのは、現実的にかなり難しいことです。そこで有効なのが、&lt;span style="color: #0000ff;"&gt;単語や文章をフロー図や絵・図に置き換えて覚える方法&lt;/span&gt;です。&lt;/p&gt;
&lt;p&gt;例えば、&lt;/p&gt;
&lt;ul&gt;
&lt;li&gt;歴史の流れを「矢印付きのフロー図」にする&lt;/li&gt;
&lt;li&gt;理科の用語を「イラスト」や「模式図」にして関連づける&lt;/li&gt;
&lt;li&gt;英単語を、頭の中で具体的な「場面」や「イメージ」と結びつける&lt;/li&gt;
&lt;/ul&gt;
&lt;p&gt;といった工夫です。&lt;/p&gt;
&lt;p&gt;単語や用語だけを文字として覚えようとすると、なかなか頭に残りません。しかし、&lt;strong&gt;イメージやストーリーとセットで覚えると、記憶として定着しやすくなります&lt;/strong&gt;。&lt;/p&gt;
&lt;p&gt;30分の暗記タイムでは、&lt;/p&gt;
&lt;ul&gt;
&lt;li&gt;&lt;strong&gt;関連する内容を1つの図やイラストにまとめる&lt;/strong&gt;&lt;/li&gt;
&lt;li&gt;その図を「見ながら」「思い浮かべながら」暗唱する&lt;/li&gt;
&lt;/ul&gt;
&lt;p&gt;という流れを意識してみてください。&lt;strong&gt;単語や文章を見たときに、パッと絵や図が頭に浮かぶ状態&lt;/strong&gt;を目指しましょう。&lt;/p&gt;
&lt;h3&gt;④ 音楽・リズムに乗せて覚える（語呂合わせ・替え歌など）&lt;/h3&gt;
&lt;p&gt;最後のポイントは、&lt;strong&gt;音楽やリズムを使った暗記&lt;/strong&gt;です。メロディーやリズムと一緒に覚えたことは、あとから驚くほどスムーズに思い出せることがあります。&lt;/p&gt;
&lt;p&gt;例えば、&lt;/p&gt;
&lt;ul&gt;
&lt;li&gt;古典の助動詞の活用形をリズムに乗せて唱える&lt;/li&gt;
&lt;li&gt;元素記号や周期表を替え歌で覚える&lt;/li&gt;
&lt;li&gt;歴史の重要な年号を語呂合わせで整理する&lt;/li&gt;
&lt;/ul&gt;
&lt;p&gt;といった方法です。&lt;/p&gt;
&lt;p&gt;ただし、&lt;strong&gt;音楽を聴きながら暗記する&lt;/strong&gt;のは、集中力が散漫になりやすくおすすめできません。そうではなく、&lt;/p&gt;
&lt;ul&gt;
&lt;li&gt;&lt;span style="color: #0000ff;"&gt;自分でリズムや語呂合わせを作って口ずさむ&lt;/span&gt;&lt;/li&gt;
&lt;li&gt;同じフレーズを何度も繰り返し、体にしみ込ませる&lt;/li&gt;
&lt;/ul&gt;
&lt;p&gt;という形で活用するとよいでしょう。&lt;strong&gt;30分暗記をするときは、「音」や「リズム」の力を借りる&lt;/strong&gt;と、覚えやすさがぐっと高まります。&lt;/p&gt;
&lt;h2&gt;30分暗記を成功させるための注意点&lt;/h2&gt;
&lt;p&gt;ここまでご紹介した方法を生かすために、次のポイントも意識しておきましょう。&lt;/p&gt;
&lt;ul&gt;
&lt;li&gt;&lt;strong&gt;① 「詰め込むだけの暗記」にしない&lt;/strong&gt;&lt;br /&gt;
暗記とは、単なる丸暗記ではなく、&lt;span style="color: #ff0000;"&gt;言葉と内容をきちんと理解して覚えること&lt;/span&gt;です。意味を理解せずに言葉だけを覚えようとすると、忘れるのも早く、応用も利きません。&lt;/li&gt;
&lt;li&gt;&lt;strong&gt;② 一度に「ぼう大な量」を覚えようとしない&lt;/strong&gt;&lt;br /&gt;
&lt;span style="color: #ff0000;"&gt;30分という短時間で一度に膨大な量を覚えることはできません&lt;/span&gt;。しかし、&lt;strong&gt;「絶対に暗記しておきたいこと」を絞れば、その範囲ならしっかり覚えることができます&lt;/strong&gt;。量よりも「優先順位」を意識しましょう。&lt;/li&gt;
&lt;li&gt;&lt;strong&gt;③ 毎日の習慣にする&lt;/strong&gt;&lt;br /&gt;
30分暗記は、&lt;strong&gt;1回やって終わり&lt;/strong&gt;では意味がありません。&lt;span style="color: #0000ff;"&gt;「就寝前30分」などのタイミングを固定し、毎日の習慣として続ける&lt;/span&gt;ことで、本当の力になっていきます。&lt;/li&gt;
&lt;li&gt;&lt;strong&gt;④ 睡眠時間を削らない&lt;/strong&gt;&lt;br /&gt;
就寝前の勉強が効果的だからといって、睡眠時間を極端に削るのは逆効果です。&lt;strong&gt;勉強の質を高めるには、十分な睡眠が不可欠&lt;/strong&gt;であることも忘れないでください。&lt;/li&gt;
&lt;/ul&gt;
&lt;h2&gt;関連コラム&lt;/h2&gt;
&lt;p&gt;暗記に関する他のコラムもあわせて読むことで、勉強法の理解がより深まります。&lt;/p&gt;
&lt;blockquote&gt;&lt;p&gt;&lt;a href="https://juku-escot.com/column/anki/" target="_blank" rel="noopener"&gt;定期試験前にまとめて暗記する方法&lt;/a&gt;&lt;/p&gt;&lt;/blockquote&gt;
&lt;h2&gt;当塾での取り組み&lt;/h2&gt;
&lt;p&gt;当塾では、&lt;strong&gt;中高一貫校生専門の１対１個別指導&lt;/strong&gt;を行っています。教室での授業に加え、&lt;a href="https://juku-escot.com/online/" target="_blank" rel="noopener"&gt;オンライン&lt;/a&gt;でも同じクオリティの指導を受けていただくことが可能です。&lt;/p&gt;
&lt;ul&gt;
&lt;li&gt;学校の授業の&lt;strong&gt;予習・復習&lt;/strong&gt;を丁寧にサポート&lt;/li&gt;
&lt;li&gt;&lt;strong&gt;定期試験対策&lt;/strong&gt;で内申アップを目指す指導&lt;/li&gt;
&lt;li&gt;英検などの&lt;strong&gt;各種検定試験対策&lt;/strong&gt;&lt;/li&gt;
&lt;li&gt;生徒一人ひとりの状況に合わせた&lt;strong&gt;学習計画づくり&lt;/strong&gt;と&lt;strong&gt;勉強方法の指導&lt;/strong&gt;&lt;/li&gt;
&lt;/ul&gt;
&lt;p&gt;「暗記が苦手」「勉強時間が足りない」「何から手をつけていいかわからない」といったお悩みも、個別指導だからこそじっくり相談しながら解決していけます。お気軽に&lt;strong&gt;&lt;a href="https://juku-escot.com/inquiry/" target="_blank" rel="noopener"&gt;お問い合わせ&lt;/a&gt;&lt;/strong&gt;ください。&lt;/p&gt;
&lt;h2&gt;まとめ：30分暗記を習慣にして、効率よく学力を伸ばそう&lt;/h2&gt;
&lt;p&gt;最後に、このページのポイントを整理します。&lt;/p&gt;
&lt;ul&gt;
&lt;li&gt;暗記とは、&lt;strong&gt;言葉と内容を理解したうえで覚えること&lt;/strong&gt;であり、丸暗記とは異なる&lt;/li&gt;
&lt;li&gt;中高一貫校生は、&lt;strong&gt;限られた時間で効率よく暗記する力&lt;/strong&gt;が求められる&lt;/li&gt;
&lt;li&gt;&lt;strong&gt;就寝前30分&lt;/strong&gt;を暗記タイムにすると、睡眠とセットで記憶が定着しやすい&lt;/li&gt;
&lt;li&gt;&lt;strong&gt;音読で少ない量をくり返す&lt;/strong&gt;ことで、30分でも確実に覚えられる&lt;/li&gt;
&lt;li&gt;&lt;strong&gt;絵・図・イメージ&lt;/strong&gt;に置き換えると、内容が記憶に残りやすい&lt;/li&gt;
&lt;li&gt;&lt;strong&gt;リズム・語呂合わせ・替え歌&lt;/strong&gt;など「音」の力を使うと、楽しく暗記できる&lt;/li&gt;
&lt;li&gt;一度に膨大な量を覚えようとせず、&lt;strong&gt;「今覚えるべきこと」に絞って取り組む&lt;/strong&gt;ことが大切&lt;/li&gt;
&lt;/ul&gt;
&lt;p&gt;&lt;span style="color: #ff0000;"&gt;30分という短時間で一度に膨大な量を覚えることはできませんが、「どうしても覚えておきたいポイント」を確実に頭に入れることは十分可能です。&lt;/span&gt;自分に合った方法を組み合わせながら、&lt;strong&gt;毎日の30分暗記を習慣化していきましょう&lt;/strong&gt;。&lt;/p&gt;
&lt;div class="alert alert-primary p-3 mt-4" role="alert"&gt;
&lt;p class="mb-2"&gt;&lt;strong&gt;無意味な時間の浪費を止めなければ、合格圏には一生届きません。&lt;/strong&gt;&lt;/p&gt;
&lt;p class="mb-1"&gt;表面的な記憶が固定化されると、本番で大幅な減点を防げず、最終的な合計点に跳ね返る致命的な損失を招きます。&lt;/p&gt;
&lt;p class="mb-3"&gt;効率が上がらず点数が伸びない原因は、一重に判断軸の未固定にあります。&lt;/p&gt;
&lt;div class="d-grid gap-2"&gt;
    &lt;a class="btn btn-primary btn-lg" href="https://juku-escot.com/onepoint/"&gt;短時間で成果を出す「思考の型」を習得する&lt;/a&gt;&lt;br /&gt;
    &lt;a class="btn btn-outline-primary btn-lg" href="https://juku-escot.com/examination/"&gt;合格ラインを突破する具体的な試験対策を確認する&lt;/a&gt;
  &lt;/div&gt;
&lt;hr class="my-3"&gt;
&lt;div class="d-flex flex-column gap-1"&gt;
    &lt;a href="https://juku-escot.com/school/"&gt;ESCOTの指導全体像を見る&lt;/a&gt;&lt;br /&gt;
    &lt;a href="https://juku-escot.com/onepoint/"&gt;ワンポイント指導の考え方&lt;/a&gt;&lt;br /&gt;
    &lt;a href="https://juku-escot.com/examination/"&gt;試験・受験対策の整理&lt;/a&gt;&lt;br /&gt;
    &lt;a href="https://juku-escot.com/contact/"&gt;個別相談・体験授業の予約フォーム&lt;/a&gt;
  &lt;/div&gt;
&lt;/div&gt;
------</t>
  </si>
  <si>
    <t>以下のページは不自然なワードを使用しています。
これらを適切に自然な言葉に置き換えて下さい。
なお、本文の装飾や構造は絶対に変えないでください。
【対象ページURL】
https://juku-escot.com/c_blogs/suugakukyouhu/
【検出された不自然ワード】
- 型
- 固定
- 手順
- 立て直
【本文】
------
&lt;p&gt;「数学が苦手な人の脳って、どうなっているの？」「数学を見た瞬間に頭が真っ白になるのはなぜ？」──こうした感覚は、能力の問題というより、&lt;strong&gt;過去の失敗経験が“また失敗するかも”という警戒&lt;/strong&gt;を呼び起こし、思考が止まりやすくなることで起きます。&lt;/p&gt;
&lt;p&gt;このページでは、医学的な診断としての“恐怖症”を扱うというよりも、&lt;strong&gt;学習場面で起きやすい「拒否反応」&lt;/strong&gt;を、原因の整理と学習手順の見直しでほどいていくための考え方をまとめます。結論から言うと、&lt;strong&gt;原因の言語化→つまずき単元の特定→基礎＋反復で慣らす&lt;/strong&gt;の3点を押さえるだけでも、立て直しは十分可能です。&lt;/p&gt;
&lt;h2&gt;数学ができないのは「脳が恐怖を感じている」から&lt;/h2&gt;
&lt;p&gt;数学がうまくいかないとき、多くの生徒さんは次のような経験をしています。&lt;/p&gt;
&lt;ul&gt;
&lt;li&gt;テストで&lt;strong&gt;見たこともないような点数&lt;/strong&gt;をとってしまった&lt;/li&gt;
&lt;li&gt;問題を見ても&lt;strong&gt;解き方がまったく浮かばず空欄のまま&lt;/strong&gt;にしてしまった&lt;/li&gt;
&lt;li&gt;&lt;strong&gt;理解できないまま授業だけが進んでいく&lt;/strong&gt;感覚を何度も味わった&lt;/li&gt;
&lt;/ul&gt;
&lt;p&gt;こうした経験が続くと、脳は数学に対して&lt;/p&gt;
&lt;ul&gt;
&lt;li&gt;「また失敗するかもしれない」&lt;/li&gt;
&lt;li&gt;「どうせやっても無理だ」&lt;/li&gt;
&lt;/ul&gt;
&lt;p&gt;といった&lt;strong&gt;“恐怖”や“拒否反応”&lt;/strong&gt;を覚えるようになります。この状態になると、問題を解く前から思考が止まりやすくなり、結果としてますます数学ができない…という悪循環に陥ってしまいます。&lt;/p&gt;
&lt;p&gt;この悪循環から抜け出すための第一歩は、&lt;strong&gt;「なぜ自分は数学が怖いのか」原因を言語化すること&lt;/strong&gt;です。&lt;/p&gt;
&lt;h2&gt;数学ができない原因を追究する&lt;/h2&gt;
&lt;p&gt;まず最初に取り組むべきは、&lt;strong&gt;自分の「つまずきポイント」をハッキリさせること&lt;/strong&gt;です。&lt;/p&gt;
&lt;h3&gt;よくある「恐怖の原因」例&lt;/h3&gt;
&lt;p&gt;数学に対して恐怖を感じる原因には、次のようなものが考えられます。&lt;/p&gt;
&lt;ul&gt;
&lt;li&gt;特定の単元（例：一次関数・証明・図形など）で大きくつまずいた経験がある&lt;/li&gt;
&lt;li&gt;その単元が原因で、テストの点数が大きく下がってしまった&lt;/li&gt;
&lt;li&gt;授業中に理解できないまま進み続け、&lt;strong&gt;「自分だけ分からない」という焦り&lt;/strong&gt;を感じた&lt;/li&gt;
&lt;li&gt;解き方がまったく浮かばず、&lt;strong&gt;問題を白紙で出した経験&lt;/strong&gt;が何度もある&lt;/li&gt;
&lt;/ul&gt;
&lt;p&gt;こうした経験が積み重なることで、数学を見るだけで脳が「危険」「失敗」と判断し、強い苦手意識につながっていきます。&lt;/p&gt;
&lt;h3&gt;原因を言葉にして整理する&lt;/h3&gt;
&lt;p&gt;恐怖心を和らげるためには、まず次のようなステップで原因を整理してみましょう。&lt;/p&gt;
&lt;ul&gt;
&lt;li&gt;「どの単元から分からなくなったか」を具体的に書き出す&lt;/li&gt;
&lt;li&gt;「どのテスト・どの問題で大きく失敗したか」を思い出す&lt;/li&gt;
&lt;li&gt;「授業のどのあたりからついていけなくなったか」を振り返る&lt;/li&gt;
&lt;/ul&gt;
&lt;p&gt;&lt;strong&gt;数学ができないと感じる原因を追究し、見える形にすること&lt;/strong&gt;で、恐怖心は少しずつ整理されていきます。原因がぼんやりしたままだと、いつまでも漠然と「数学＝こわい」のままですが、言葉にできれば&lt;strong&gt;「どこからやり直せばいいか」が見えてくる&lt;/strong&gt;ようになります。&lt;/p&gt;
&lt;h2&gt;原因を解決していくための具体的なステップ&lt;/h2&gt;
&lt;p&gt;原因がある程度見えてきたら、次は&lt;strong&gt;その根本をつぶしていく作業&lt;/strong&gt;に入ります。&lt;/p&gt;
&lt;h3&gt;① つまずいた単元を「基礎」からやり直す&lt;/h3&gt;
&lt;p&gt;恐怖の元になっている単元が特定できたら、&lt;/p&gt;
&lt;ul&gt;
&lt;li&gt;教科書・問題集を使って&lt;strong&gt;その単元の基本問題から&lt;/strong&gt;やり直す&lt;/li&gt;
&lt;li&gt;説明を飛ばさず、&lt;strong&gt;「なぜそうなるのか」&lt;/strong&gt;を意識しながら解き直す&lt;/li&gt;
&lt;li&gt;関連する過去の単元（例：方程式 → 文字式、関数 → 比例・反比例など）にも戻る&lt;/li&gt;
&lt;/ul&gt;
&lt;p&gt;といった形で、原因となる部分を一つずつ解きほぐしていきましょう。&lt;/p&gt;
&lt;h3&gt;② 関連単元もセットで見直す&lt;/h3&gt;
&lt;p&gt;数学は単元どうしがつながっているため、&lt;/p&gt;
&lt;ul&gt;
&lt;li&gt;「この分野は分かっているつもり」&lt;/li&gt;
&lt;/ul&gt;
&lt;p&gt;でも、実は&lt;/p&gt;
&lt;ul&gt;
&lt;li&gt;その前の単元があいまい&lt;/li&gt;
&lt;li&gt;周辺分野の理解が浅い&lt;/li&gt;
&lt;/ul&gt;
&lt;p&gt;というケースが少なくありません。&lt;/p&gt;
&lt;p&gt;原因となる単元だけでなく、&lt;strong&gt;そこに「付随する単元」「基礎となる単元」も合わせて確認する&lt;/strong&gt;ことで、土台から立て直すことができます。&lt;/p&gt;
&lt;h3&gt;③ 焦らず「反復演習」で定着させる&lt;/h3&gt;
&lt;p&gt;原因となる部分が見えてきたら、あとは&lt;strong&gt;反復演習で定着させる段階&lt;/strong&gt;です。&lt;/p&gt;
&lt;ul&gt;
&lt;li&gt;&lt;span style="color: #0000ff;"&gt;焦ることなく同じタイプの問題を何度も解き直す&lt;/span&gt;&lt;/li&gt;
&lt;li&gt;間違えた問題には必ず印をつけて、後日もう一度解き直す&lt;/li&gt;
&lt;li&gt;解答・解説を読んだあとに、&lt;strong&gt;自分の言葉で説明できるか&lt;/strong&gt;を確認する&lt;/li&gt;
&lt;/ul&gt;
&lt;p&gt;&lt;span style="color: #ff0000;"&gt;何度も反復することで脳が整理され、数学に対する恐怖心も徐々に薄れていきます。&lt;/span&gt;すぐに理解できなくても、反復を前提とした学習を続けていけば、少しずつ「分かる」「解ける」経験が積み重なり、苦手意識も和らいでいきます。&lt;/p&gt;
&lt;h2&gt;数学への「拒否反応」をなくすために大切なこと&lt;/h2&gt;
&lt;p&gt;数学に対する拒否反応をなくすためには、次のポイントを意識してみてください。&lt;/p&gt;
&lt;ul&gt;
&lt;li&gt;&lt;strong&gt;原因を追究し、その根本を解決する意識を持つ&lt;/strong&gt;&lt;/li&gt;
&lt;li&gt;公式をただ暗記するのではなく、&lt;strong&gt;使えるようになるまで問題演習をする&lt;/strong&gt;&lt;/li&gt;
&lt;li&gt;「すぐに覚えられないのは当たり前」と考え、&lt;strong&gt;焦らず繰り返す&lt;/strong&gt;&lt;/li&gt;
&lt;li&gt;毎日少しでも数学に触れる時間をつくり、&lt;strong&gt;まずは「慣れる」ことを目標&lt;/strong&gt;にする&lt;/li&gt;
&lt;/ul&gt;
&lt;p&gt;公式や解き方は、&lt;strong&gt;使ってはじめて「本当に覚えた」と言える状態&lt;/strong&gt;になります。できないからといって一気に完璧を目指すのではなく、&lt;/p&gt;
&lt;ul&gt;
&lt;li&gt;「昨日より少し解ける問題が増えた」&lt;/li&gt;
&lt;li&gt;「前より苦手意識が小さくなった」&lt;/li&gt;
&lt;/ul&gt;
&lt;p&gt;といった小さな変化を積み重ねていくことが大切です。&lt;/p&gt;
&lt;h2&gt;まとめ：恐怖の原因を見つけて、反復演習で乗り越える&lt;/h2&gt;
&lt;p&gt;数学ができないと感じるとき、その裏側では&lt;strong&gt;脳が「数学＝怖いもの」と判断している&lt;/strong&gt;ことが多くあります。&lt;/p&gt;
&lt;ul&gt;
&lt;li&gt;テストでの失敗や、授業についていけなかった経験が&lt;strong&gt;恐怖の原因&lt;/strong&gt;になっている&lt;/li&gt;
&lt;li&gt;まずは&lt;strong&gt;「どこから分からなくなったのか」原因を追究&lt;/strong&gt;することが出発点&lt;/li&gt;
&lt;li&gt;原因となる単元とその周辺分野を、&lt;strong&gt;基礎からやり直し＋反復演習&lt;/strong&gt;で解消していく&lt;/li&gt;
&lt;li&gt;&lt;span style="color: #ff0000;"&gt;何度も反復することで脳が整理され、数学への恐怖心は少しずつ薄れていく&lt;/span&gt;&lt;/li&gt;
&lt;li&gt;公式の丸暗記ではなく、&lt;strong&gt;問題を通して「使える形」で身につけること&lt;/strong&gt;が重要&lt;/li&gt;
&lt;/ul&gt;
&lt;p&gt;数学に触れ続ける習慣をつくり、&lt;strong&gt;「まずは慣れること」から一歩ずつ&lt;/strong&gt;はじめていきましょう。恐怖心の正体を知り、原因に正面から向き合うことで、「数学は絶対に無理」という思い込みは必ず変えていくことができます。&lt;/p&gt;
&lt;h3&gt;関連コラム&lt;/h3&gt;
&lt;blockquote&gt;&lt;p&gt;&lt;a href="https://juku-escot.com/column/suugakudekinai/" target="_blank" rel="noopener"&gt;数学ができない学生向けの学習法&lt;/a&gt;&lt;/p&gt;&lt;/blockquote&gt;
&lt;div class="alert alert-primary p-3 mt-4" role="alert"&gt;
&lt;p class="mb-2"&gt;&lt;strong&gt;数学への「恐怖心」を放置すれば、志望校合格の道は完全に断たれます。&lt;/strong&gt;&lt;/p&gt;
&lt;p class="mb-1"&gt;数学への苦手意識が固定化されると、本来奪えるはずの部分点をことごとく失い、合格を左右する合計点に跳ね返る致命的な結果を招きます。&lt;/p&gt;
&lt;p class="mb-3"&gt;数学が解けない本質的な要因は、一重に判断軸の未固定にあります。&lt;/p&gt;
&lt;div class="d-grid gap-2"&gt;
    &lt;a class="btn btn-primary btn-lg" href="https://juku-escot.com/onepoint/"&gt;数学の恐怖を論理で克服する「思考の型」を習得する&lt;/a&gt;&lt;br /&gt;
    &lt;a class="btn btn-outline-primary btn-lg" href="https://juku-escot.com/examination/"&gt;弱点を克服し合格圏へ引き上げる試験対策を確認する&lt;/a&gt;
  &lt;/div&gt;
&lt;hr class="my-3"&gt;
&lt;div class="d-flex flex-column gap-1"&gt;
    &lt;a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href="https://juku-escot.com/contact/"&gt;体験授業・個別相談の予約フォーム&lt;/a&gt;
  &lt;/div&gt;
&lt;/div&gt;
------</t>
  </si>
  <si>
    <t>以下のページは不自然なワードを使用しています。
これらを適切に自然な言葉に置き換えて下さい。
なお、本文の装飾や構造は絶対に変えないでください。
【対象ページURL】
https://juku-escot.com/column/itukara/
【検出された不自然ワード】
- 崩れ
- 型
- 固定
- 設計
【本文】
------
&lt;h2 class="sc-cqPOvA kUVzhD"&gt;中高一貫校に合格するにはいつから塾に通うべき？&lt;/h2&gt;
&lt;p&gt;&lt;a href="https://juku-escot.com/column/merit/" target="_blank" rel="noopener"&gt;中高一貫校に通う&lt;/a&gt;ためには、いつから受験勉強をはじめたら良いのでしょうか。&lt;/p&gt;
&lt;p&gt;中高一貫校の受験勉強は、小学校の&lt;strong&gt;基本的な知識がきちんと身についていれば小学校６年生からはじめても遅くはありません&lt;/strong&gt;。しかし、&lt;span style="color: #ff0000;"&gt;そうでない場合は小学校４年生から塾に通い、受験勉強を始める必要&lt;/span&gt;があります。４年生から受験勉強を始めることで、６年生までの３年間をかけて受験対策ができます。また、４年生で学習する単元は受験で出題される問題の基礎となる部分が多く、基礎から徹底して学ぶことでしっかりとした知識を身につけることができます。４年生から塾に通うことで、&lt;span style="color: #0000ff;"&gt;１年間で基礎を定着させ、５・６年生で応用、発展問題を学習する&lt;/span&gt;ことで、大きなつまづきをせずに受験勉強を進めることができます。&lt;br /&gt;
&lt;!-- ===================== 追記：開始時期の判断基準＋学年別ロードマップ＋FAQ ===================== --&gt;&lt;/p&gt;
&lt;div class="rounded" style="background: #f7fbff; border: 1px solid #cfe2ff; padding: 14px; margin: 18px 0;"&gt;
&lt;h3 style="margin: 0 0 10px;"&gt;いつから塾に通うべきか：開始時期を決める3分チェック&lt;/h3&gt;
&lt;p style="margin: 0 0 10px;"&gt;「小4が良い／小6でも間に合う」は、今の基礎の出来で変わります。次の項目で&lt;strong&gt;当てはまる数&lt;/strong&gt;を数えてください。&lt;/p&gt;
&lt;div class="table-responsive"&gt;
&lt;table class="table table-bordered align-middle" style="background: #fff; margin: 0;"&gt;
&lt;thead class="bg-light"&gt;
&lt;tr class="text-center"&gt;
&lt;th style="width: 18%;"&gt;領域&lt;/th&gt;
&lt;th&gt;チェック項目&lt;/th&gt;
&lt;th style="width: 18%;"&gt;目安&lt;/th&gt;
&lt;/tr&gt;
&lt;/thead&gt;
&lt;tbody&gt;
&lt;tr&gt;
&lt;td class="text-center"&gt;&lt;strong&gt;算数&lt;/strong&gt;&lt;/td&gt;
&lt;td&gt;計算ミスが多い／文章題で式が立たない／図や表に整理できない&lt;/td&gt;
&lt;td class="text-center"&gt;当てはまる→早め&lt;/td&gt;
&lt;/tr&gt;
&lt;tr&gt;
&lt;td class="text-center"&gt;&lt;strong&gt;国語&lt;/strong&gt;&lt;/td&gt;
&lt;td&gt;設問の条件を落とす／本文の根拠が取れない／記述が白紙になりやすい&lt;/td&gt;
&lt;td class="text-center"&gt;当てはまる→早め&lt;/td&gt;
&lt;/tr&gt;
&lt;tr&gt;
&lt;td class="text-center"&gt;&lt;strong&gt;学習習慣&lt;/strong&gt;&lt;/td&gt;
&lt;td&gt;平日学習が続かない／宿題が回らない／テスト直前だけになる&lt;/td&gt;
&lt;td class="text-center"&gt;当てはまる→早め&lt;/td&gt;
&lt;/tr&gt;
&lt;/tbody&gt;
&lt;/table&gt;
&lt;/div&gt;
&lt;p style="margin: 10px 0 0;"&gt;&lt;strong&gt;目安：&lt;/strong&gt;当てはまる項目が多いほど、&lt;span style="color: #ff0000;"&gt;&lt;strong&gt;小4〜小5から基礎を固めておく方が安全&lt;/strong&gt;&lt;/span&gt;です。&lt;br /&gt;
逆に、基礎が安定していて学習習慣もある場合は、&lt;strong&gt;小6スタートでも設計次第で間に合います&lt;/strong&gt;。&lt;/p&gt;
&lt;/div&gt;
&lt;div class="rounded" style="background: whitesmoke; padding: 12px; margin: 18px 0;"&gt;
&lt;h3 style="margin: 0 0 10px;"&gt;学年別：現実的なロードマップ（何をいつやるか）&lt;/h3&gt;
&lt;h4 style="margin: 10px 0 6px;"&gt;小4から始める場合（基礎固めの年）&lt;/h4&gt;
&lt;ul style="margin: 0 0 10px; padding-left: 1.2em;"&gt;
&lt;li&gt;&lt;strong&gt;算数：&lt;/strong&gt;計算精度＋文章題の型（図・表・線分図など）を固定する&lt;/li&gt;
&lt;li&gt;&lt;strong&gt;国語：&lt;/strong&gt;設問条件の取り方、根拠の取り方をルール化する&lt;/li&gt;
&lt;li&gt;&lt;strong&gt;習慣：&lt;/strong&gt;平日学習を「短時間×高頻度」にして回す&lt;/li&gt;
&lt;/ul&gt;
&lt;h4 style="margin: 10px 0 6px;"&gt;小5から始める場合（基礎→標準の切替）&lt;/h4&gt;
&lt;ul style="margin: 0 0 10px; padding-left: 1.2em;"&gt;
&lt;li&gt;&lt;strong&gt;前半：&lt;/strong&gt;基礎の穴を潰しながら標準問題に乗せる（穴の放置が失点源になる）&lt;/li&gt;
&lt;li&gt;&lt;strong&gt;後半：&lt;/strong&gt;単元別に得点源を作り、弱点を残さない&lt;/li&gt;
&lt;/ul&gt;
&lt;h4 style="margin: 10px 0 6px;"&gt;小6から始める場合（短期集中：優先順位がすべて）&lt;/h4&gt;
&lt;ul style="margin: 0; padding-left: 1.2em;"&gt;
&lt;li&gt;&lt;strong&gt;まず：&lt;/strong&gt;志望校の出題傾向を見て「取る問題／捨てる問題」を決める&lt;/li&gt;
&lt;li&gt;&lt;strong&gt;次に：&lt;/strong&gt;頻出単元・頻出設問に学習を集中（全部やろうとしない）&lt;/li&gt;
&lt;li&gt;&lt;strong&gt;最後：&lt;/strong&gt;過去問は「解く」より「直し」で伸ばす（失点理由を毎回分類する）&lt;/li&gt;
&lt;/ul&gt;
&lt;/div&gt;
&lt;div class="card border-secondary mb-3"&gt;
&lt;div class="card-header bg-light"&gt;&lt;strong&gt;よくある質問（開始時期の不安を解消）&lt;/strong&gt;&lt;/div&gt;
&lt;div class="card-body"&gt;
&lt;p&gt;&lt;strong&gt;Q. 塾なしでも中高一貫校に合格できますか。&lt;/strong&gt;&lt;br /&gt;
A. 不可能ではありませんが、学習計画・教材選定・弱点分析・過去問運用を家庭で回す必要があります。&lt;br /&gt;
不安がある場合は、塾で「優先順位」と「修正ポイント」を明確にした方が短期でも成果が出やすくなります。&lt;/p&gt;
&lt;p&gt;&lt;strong&gt;Q. 小6からだと何から手を付けるべきですか。&lt;/strong&gt;&lt;br /&gt;
A. 「苦手単元を全部」ではなく、&lt;strong&gt;志望校で出る頻出領域&lt;/strong&gt;と&lt;strong&gt;失点が大きい部分&lt;/strong&gt;からです。&lt;br /&gt;
まず過去問（または類題）で失点を分類し、取れる問題を増やす順に並べ替えます。&lt;/p&gt;
&lt;p&gt;&lt;strong&gt;Q. 途中から受験に切り替える場合、間に合う基準はありますか。&lt;/strong&gt;&lt;br /&gt;
A. 学力そのものより、&lt;strong&gt;基礎の穴の数&lt;/strong&gt;と&lt;strong&gt;学習習慣（平日学習の稼働）&lt;/strong&gt;で決まります。&lt;br /&gt;
穴が多い場合は、短期で詰め込むほど崩れやすいので、優先順位を絞る設計が必要です。&lt;/p&gt;
&lt;p&gt;&lt;strong&gt;Q. 作文や面接はいつから対策すべきですか。&lt;/strong&gt;&lt;br /&gt;
A. 学校により比重が違うため、まず志望校の形式を確認します。&lt;br /&gt;
一般に、学科の土台が固まった段階で「型（頻出テーマ・構成）」を入れると効率が上がります。&lt;/p&gt;
&lt;/div&gt;
&lt;/div&gt;
&lt;p&gt;４年生を過ぎてしまった場合でも、焦りすぎる必要はありません。短期間でもしっかりと基礎知識を身につけ、土台をかためることができれば、中高一貫校に合格することはできます。しかし、時間が限られているため、いかに効率よく勉強できるかがカギとなります。塾に通い、志望校に的を絞った対策や、弱点・苦手教科の克服をきちんと行うことができれば、中高一貫校に合格することができるできるでしょう。&lt;/p&gt;
&lt;p&gt;&lt;span style="color: #ff0000;"&gt;中高一貫校に合格するためには、小学校４年生から塾に通い、しっかりと基礎固めをすることが大切&lt;/span&gt;です。しかし、４年生を過ぎてしまった場合でも、塾に通い、&lt;a href="https://juku-escot.com/column/yaruki/" target="_blank" rel="noopener"&gt;やる気をなくさずに家庭学習&lt;/a&gt;もしっかりと行いましょう。&lt;a href="https://juku-escot.com/c_blogs/yarukitaisyohou/" target="_blank" rel="noopener"&gt;やる気をが出ない&lt;/a&gt;ときも、とにかく机に向かうという姿勢が大切です。&lt;a href="https://juku-escot.com/c_blogs/issyunanki/" target="_blank" rel="noopener"&gt;覚えられないを克服する暗記法&lt;/a&gt;などを取り入れて暗記を徹底して内容理解も深めていきましょう。&lt;/p&gt;
&lt;p&gt;エスコットでは&lt;a href="https://juku-escot.com/online/" target="_blank" rel="noopener"&gt;オンライン&lt;/a&gt;でも教室で受ける同様の授業を受講することができます。きちんと対策をすることで合格を手にすることは可能です。中高一貫校の受験はテストの他にも作文や面接がある場合も多いため、勉強だけでなくその他の対策もしっかりと行いましょう。&lt;/p&gt;
&lt;p&gt;&amp;nbsp;&lt;/p&gt;
&lt;p&gt;&amp;nbsp;&lt;/p&gt;
&lt;p&gt;&amp;nbsp;&lt;/p&gt;
&lt;p&gt;&amp;nbsp;&lt;/p&gt;
&lt;p&gt;&amp;nbsp;&lt;/p&gt;
&lt;p&gt;&amp;nbsp;&lt;/p&gt;
&lt;section class="veu_cta" id="veu_cta-501"&gt;&lt;h1 class="cta_title"&gt;開講講座：ワンポイント講座　二週間完結・定期試験対策ゼミ【英語・数学】&lt;/h1&gt;&lt;div class="cta_body"&gt;&lt;div class="cta_body_image cta_body_image_right"&gt;&lt;a href="https://juku-escot.com/onepoint/" target="_blank"&gt;&lt;img width="956" height="253" src="https://juku-escot.com/wp-content/uploads/2020/05/スライドショーロゴ.png" class="attachment-large size-large" alt="" srcset="https://juku-escot.com/wp-content/uploads/2020/05/スライドショーロゴ.png 956w, https://juku-escot.com/wp-content/uploads/2020/05/スライドショーロゴ-300x79.png 300w, https://juku-escot.com/wp-content/uploads/2020/05/スライドショーロゴ-768x203.png 768w" sizes="(max-width: 956px) 100vw, 956px" /&gt;&lt;/a&gt;&lt;/div&gt;&lt;div class="cta_body_txt image_exist"&gt;【英語】
&lt;br /&gt;単発的に数回の授業で定期試験対策を行います。また、英語は資格試験の対策も可能です。ご相談ください。
&lt;br /&gt;
&lt;br /&gt;【数学】
&lt;br /&gt;単発的に数回の授業で定期試験対策を行います。 定期試験の範囲を一通り学習する、 もしくは試験までの時間が少ない場合でも最大限に得点を上げられるよう指導させていただきます。&lt;/div&gt;&lt;div class="cta_body_link"&gt;&lt;a href="https://juku-escot.com/onepoint/" class="btn btn-primary btn-block btn-lg" target="_blank"&gt;ワンポイント講座　二週間完結・定期試験対策ゼミ【英語・数学】&lt;/a&gt;&lt;/div&gt;&lt;/div&gt;&lt;!--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</si>
  <si>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https://juku-escot.com/column/nakadarumiochikobore/
【検出された不自然ワード】
- 型
- 固定
- 整え
【本文】
------
&lt;p&gt;受験勉強であっても受験期以外の勉強であっても、継続して学習をするためには、勉強の習慣づけをすることが大切です。中高一貫生特有の&lt;strong&gt;中だるみによる落ちこぼれ&lt;/strong&gt;にならないように、自分と向き合い、自分に合った勉強法で学習していく必要があります。&lt;/p&gt;
&lt;h4&gt;勉強する環境を整える&lt;/h4&gt;
&lt;p&gt;自宅の学習机や自分の勉強スペースを、&lt;span style="color: #0000ff;"&gt;勉強するためだけの場所&lt;span style="color: #000000;"&gt;として整理整頓しましょう。漫画やゲームなど自身の気が逸れてしまうようなものが視界に入ってしまうとどうしても手を伸ばしてしまいたくなります。勉強中はスマートフォンも触らないように離れた場所に置いておくなどして、集中して勉強ができる環境づくりをしていくと学習を効率的に進めることができます。&lt;/span&gt;&lt;/span&gt;&lt;/p&gt;
&lt;h4&gt;やる気が出なくてもとりあえず机に向かってみる&lt;/h4&gt;
&lt;p&gt;勉強のやる気があるときは積極的に勉強することができるかと思いますが、そうでないときもとりあえず机に向かってみましょう。勉強する環境が整っていれば、誘惑されるようなものは周りにないわけですから、とりあえず１問解いている間に集中できたり、続けているうちに勉強のスイッチが入ったりします。特に中高一貫生は、中だるみで勉強しない日を作らないように、とりあえず&lt;span style="color: #0000ff;"&gt;机に向かうという習慣&lt;/span&gt;を作りましょう。&lt;/p&gt;
&lt;h4&gt;細かい目標を設定する&lt;/h4&gt;
&lt;p&gt;受験時期ならば、志望校合格という目標があり、そこに向かって学習に励むことができます。しかし、「別に今日は勉強しなくてもいいや」という気持ちになってしまう日もあるかと思います。そのような時は、志望校合格という大きな目標の他に、今日は問題集を５ページ進める、計算問題を10問解く、単語を10単語覚える、など&lt;span style="color: #0000ff;"&gt;クリアしやすい目標を設定&lt;/span&gt;して、それをコツコツクリアしていき、&lt;span style="color: #0000ff;"&gt;自分の設定した目標を成し遂げることによる達成感&lt;/span&gt;を日々味わうとモチベーションを保つことができます。&lt;/p&gt;
&lt;p&gt;また、特に受験後や中高一貫生の場合は、志望校合格のためにたくさん勉強した後のため、燃え尽き症候群のようにモチベーションが下がってしまったり、&lt;strong&gt;勉強に向き合うことができずに中だるみしてしまい、落ちこぼれになってしまう&lt;/strong&gt;ケースをよく目にします。例えば次の定期試験で80点以上を取る、という目標設定をした場合、そのためには何をしていったらよいかを逆算して細かい目標を立てることで、中だるみによる落ちこぼれにはならず、日々の学習を継続させることができます。&lt;/p&gt;
&lt;h4&gt;息抜きをする&lt;/h4&gt;
&lt;p&gt;特に受験直前は、志望校合格に向けて長時間勉強をするという日もあるかと思います。しかし、&lt;strong&gt;集中力が継続せずにだらだらと続けていては意味がありません&lt;/strong&gt;。適度にリフレッシュタイムを設けて、外の景色を眺めたり、糖分を補給したりなど息抜きの時間をつくることによって再度集中して取り組むことができます。息抜きの方法は人それぞれですから、自分にあった休憩方法を見つけて勉強しましょう。勉強のやる気が出ないときも、休憩時間があることによって気を張りすぎずに学習に励むことが出来ます。&lt;/p&gt;
&lt;h4&gt;まとめ&lt;/h4&gt;
&lt;p&gt;家庭学習の際は、勉強の環境を整え、自分に合った勉強方法で学習を継続させ、中だるみによる落ちこぼれにならないように学習を続けていきましょう。また、塾で学習をサポートすることで、より効率的な学習をすることができます。当塾では受験対策講座として様々なニーズに合わせたコースをご用意しております。完全１対１の個別指導でより受験勉強を効率的に進めることが可能です。詳細は&lt;a href="https://juku-escot.com/examination/" target="_blank" rel="noopener"&gt;コチラ&lt;/a&gt;をご覧ください。また、&lt;a href="https://juku-escot.com/online/" target="_blank" rel="noopener"&gt;オンライン&lt;/a&gt;でも授業を行っております。通塾の時間もいらず、勉強し慣れた環境でより集中して受験勉強に取り組むことが出来ます。&lt;br /&gt;
やる気がなくてもとりあえず机に向かい、自分自身の目標を常にクリアしていきながら学力向上を目指していきましょう。&lt;/p&gt;
&lt;div class="alert alert-primary p-3 mt-4" role="alert"&gt;
&lt;p class="mb-2"&gt;&lt;strong&gt;中だるみ・落ちこぼれの状態を放置すれば、志望校合格の権利を自ら放棄することになります。&lt;/strong&gt;&lt;/p&gt;
&lt;p class="mb-1"&gt;成績不振のまま学習の遅れが固定化されると、入試本番で致命的な減点を招き、最終的な合計点に跳ね返る取り返しのつかない打撃となります。&lt;/p&gt;
&lt;p class="mb-3"&gt;努力が空回りして点数が伸びない最大の理由は、一重に判断軸の未固定にあります。&lt;/p&gt;
&lt;div class="d-grid gap-2"&gt;&lt;a class="btn btn-primary btn-lg" href="https://juku-escot.com/school/"&gt;合格圏へ復帰させるESCOTの指導全体像を見る&lt;/a&gt;&lt;br /&gt;
&lt;a class="btn btn-outline-primary btn-lg" href="https://juku-escot.com/onepoint/"&gt;低迷期を脱する「思考の型」を確認する&lt;/a&gt;&lt;/div&gt;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href="https://juku-escot.com/contact/"&gt;体験授業・個別相談の予約フォーム&lt;/a&gt;&lt;/div&gt;
&lt;/div&gt;
&lt;section class="veu_cta" id="veu_cta-494"&gt;&lt;h1 class="cta_title"&gt;講座案内：受験対策　難関私大対策講座【英語・数学・国語】&lt;/h1&gt;&lt;div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/&gt;基本的な英語の学力があれば合格点がとれる大学群ですが、近年の傾向として合格点が高くなりがちであるので、精度の高い学力を養うことが目標になります。
&lt;br /&gt;
&lt;br /&gt;【数学】
&lt;br /&gt; 基本レベルの問題から入試標準レベルの典型問題までを解答できる力を養うことを目指します。
&lt;br /&gt;
&lt;br /&gt;【国語】
&lt;br /&gt;どの学校でも使える、どんな文章にでも通用する普遍的な解法を伝達していきます。そして、演習と解説を通じてそれを使いこなす訓練をしていきます。&lt;/div&gt;&lt;div class="cta_body_link"&gt;&lt;a href="https://juku-escot.com/examination/" class="btn btn-primary btn-block btn-lg" target="_blank"&gt;受験対策　難関私大対策講座【英語・数学・国語】&lt;/a&gt;&lt;/div&gt;&lt;/div&gt;&lt;!--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</si>
  <si>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https://juku-escot.com/column/ochikobore/
【検出された不自然ワード】
- 崩れ
- 手順
- 立て直
【本文】
------
&lt;p&gt;&amp;nbsp;&lt;/p&gt;
&lt;p&gt;&lt;!-- 導入（本文はそのまま） --&gt;&lt;/p&gt;
&lt;p&gt;中高一貫校は、一般的な中学・高校と比べてカリキュラムの進度もレベルも高く、&lt;strong&gt;高校２年生までに３年分の高校範囲を終え、残り１年間を大学受験対策に集中できる&lt;/strong&gt;という大きな強みがあります。&lt;/p&gt;
&lt;p&gt;一方で、高校受験がない安心感から&lt;span style="color: #0000ff;"&gt;中だるみ&lt;/span&gt;してしまったり、&lt;strong&gt;ハイスピードな授業についていけずに「落ちこぼれ」てしまう&lt;/strong&gt;というリスクもあります。&lt;/p&gt;
&lt;p&gt;このページでは、&lt;/p&gt;
&lt;ul&gt;
&lt;li&gt;中高一貫校の授業の特徴&lt;/li&gt;
&lt;li&gt;合格がゴールになってしまう危険性と、モチベーションの保ち方&lt;/li&gt;
&lt;li&gt;ハイスピード授業に対応するための&lt;strong&gt;基礎固め・学習サイクル&lt;/strong&gt;&lt;/li&gt;
&lt;li&gt;当塾での具体的なサポート体制&lt;/li&gt;
&lt;/ul&gt;
&lt;p&gt;について整理しながら、&lt;span style="color: #0000ff;"&gt;「中高一貫校で落ちこぼれない勉強法」&lt;/span&gt;を分かりやすく解説します。&lt;/p&gt;
&lt;p&gt;&lt;!-- ▼ ここから構造改善（C） ▼ --&gt;&lt;/p&gt;
&lt;h2&gt;中高一貫校で英語が落ちこぼれやすい理由&lt;/h2&gt;
&lt;h3&gt;中高一貫校の授業はハイスピード＆ハイレベル&lt;/h3&gt;
&lt;p&gt;中高一貫校は、一般的な中学・高校と比べてカリキュラムの進度もレベルも高く、日々の学習を疎かにするだけで一気に置いていかれる可能性も高まります。&lt;/p&gt;
&lt;h3&gt;放置すると起こること（点数低下→授業不理解→遅れ）&lt;/h3&gt;
&lt;ul&gt;
&lt;li&gt;授業の内容が分からなくなる&lt;/li&gt;
&lt;li&gt;小テストや定期テストの点数が徐々に下がる&lt;/li&gt;
&lt;li&gt;気づいたときには&lt;strong&gt;クラスのペースについていけず「落ちこぼれ」状態&lt;/strong&gt;になる&lt;/li&gt;
&lt;/ul&gt;
&lt;h2&gt;中高一貫校の授業の特徴を理解する&lt;/h2&gt;
&lt;h3&gt;中高一貫校カリキュラムの全体像&lt;/h3&gt;
&lt;p&gt;&lt;a href="https://juku-escot.com/column/merit/" target="_blank" rel="noopener"&gt;中高一貫校に通うメリット・デメリット&lt;/a&gt;でも触れているように、多くの中高一貫校では、&lt;/p&gt;
&lt;ul&gt;
&lt;li&gt;&lt;strong&gt;高校２年生までに高校範囲３年分を終了&lt;/strong&gt;&lt;/li&gt;
&lt;li&gt;高校３年生の１年間を&lt;strong&gt;大学受験対策に集中的に充てる&lt;/strong&gt;&lt;/li&gt;
&lt;/ul&gt;
&lt;p&gt;といったカリキュラムを採用しています。&lt;/p&gt;
&lt;h3&gt;進度が速いことのメリットと、つまずくポイント&lt;/h3&gt;
&lt;p&gt;この仕組みのおかげで、&lt;/p&gt;
&lt;ul&gt;
&lt;li&gt;高校３年生で演習量をしっかり確保できる&lt;/li&gt;
&lt;li&gt;難関大学を視野に入れた本格的な受験勉強に取り組みやすい&lt;/li&gt;
&lt;/ul&gt;
&lt;p&gt;という大きなメリットがあります。一方で、その分&lt;strong&gt;中学・高校の授業はハイスピード＆ハイレベル&lt;/strong&gt;になり、日々の学習を疎かにするだけで一気に置いていかれる可能性も高まります。&lt;/p&gt;
&lt;p&gt;だからこそ、&lt;span style="color: #0000ff;"&gt;「中高一貫校ならではの授業の進み方」を前提にした勉強法&lt;/span&gt;で、学力を伸ばしていくことが大切です。&lt;/p&gt;
&lt;h2&gt;合格後の中だるみで英語が崩れる&lt;/h2&gt;
&lt;h3&gt;中高一貫校合格後に起こりやすい中だるみ&lt;/h3&gt;
&lt;p&gt;中高一貫校には、難しい入試を突破した生徒だけが集まっています。つまり、&lt;/p&gt;
&lt;ul&gt;
&lt;li&gt;&lt;strong&gt;受験勉強をしっかり積んできた生徒しかいない&lt;/strong&gt;&lt;/li&gt;
&lt;li&gt;多くの生徒がすでに「勉強を習慣化」している&lt;/li&gt;
&lt;/ul&gt;
&lt;p&gt;という環境です。&lt;/p&gt;
&lt;p&gt;ここで危険なのが、&lt;/p&gt;
&lt;ul&gt;
&lt;li&gt;「合格したから、次の受験は６年後でしょ」と勉強から遠ざかってしまう&lt;/li&gt;
&lt;li&gt;中学入学をゴールと勘違いし、モチベーションが一気に下がる&lt;/li&gt;
&lt;/ul&gt;
&lt;p&gt;というパターンです。&lt;/p&gt;
&lt;h3&gt;合格後こそ「新しい目標設定」を&lt;/h3&gt;
&lt;p&gt;中高一貫校に合格した後は、&lt;/p&gt;
&lt;ul&gt;
&lt;li&gt;&lt;span style="color: #ff0000;"&gt;&lt;strong&gt;あらためて新しい目標を設定する&lt;/strong&gt;&lt;/span&gt;&lt;/li&gt;
&lt;li&gt;モチベーションを保つための&lt;strong&gt;短期・中期のゴール&lt;/strong&gt;を決める&lt;/li&gt;
&lt;/ul&gt;
&lt;p&gt;ことが重要です。&lt;/p&gt;
&lt;p&gt;例えば、&lt;/p&gt;
&lt;ul&gt;
&lt;li&gt;「定期テストでまずは全教科80点以上」&lt;/li&gt;
&lt;li&gt;「高１のうちに英検２級合格」&lt;/li&gt;
&lt;li&gt;「高２までに志望大学を仮決めして、その大学の過去問を見てみる」&lt;/li&gt;
&lt;/ul&gt;
&lt;p&gt;など、具体的な目標を決めておくことで、&lt;span style="color: #0000ff;"&gt;&lt;strong&gt;勉強を継続する意味が見えやすくなります&lt;/strong&gt;&lt;/span&gt;。&lt;/p&gt;
&lt;h2&gt;中高一貫校の英語を立て直す3手順&lt;/h2&gt;
&lt;h3&gt;手順1：基礎固めを最優先にする&lt;/h3&gt;
&lt;p&gt;中高一貫校の授業は、&lt;span style="color: #ff0000;"&gt;&lt;span style="color: #000000;"&gt;高レベルな内容がハイスピードで進んでいきます。&lt;/span&gt;&lt;/span&gt;&lt;br /&gt;
この環境で力をつけるために最も重要なのは、やはり&lt;strong&gt;&lt;span style="color: #ff0000;"&gt;基礎固め&lt;/span&gt;&lt;/strong&gt;です。&lt;/p&gt;
&lt;p&gt;具体的には、&lt;/p&gt;
&lt;ul&gt;
&lt;li&gt;国語：漢字・語彙・文法&lt;/li&gt;
&lt;li&gt;英語：英単語・熟語・基本文法&lt;/li&gt;
&lt;li&gt;数学：公式・定義・基本問題の解き方&lt;/li&gt;
&lt;/ul&gt;
&lt;p&gt;など、各教科の「土台」にあたる部分を、早い段階からしっかり定着させておく必要があります。&lt;/p&gt;
&lt;p&gt;基礎ができていると、&lt;/p&gt;
&lt;ul&gt;
&lt;li&gt;応用問題に出会ったときに、どこをどう工夫すればよいか考えやすい&lt;/li&gt;
&lt;li&gt;解説を読んだときに、「何を使っているのか」がすぐに分かる&lt;/li&gt;
&lt;li&gt;分からない問題が出ても、わざわざ前の単元までさかのぼらずに済む&lt;/li&gt;
&lt;/ul&gt;
&lt;p&gt;逆に基礎があいまいなままだと、&lt;/p&gt;
&lt;ul&gt;
&lt;li&gt;「どこまで分かっていて、どこから分からないのか」を探るところからやり直し&lt;/li&gt;
&lt;li&gt;復習にかかる時間が増え、&lt;strong&gt;限られた学習時間がどんどん奪われる&lt;/strong&gt;&lt;/li&gt;
&lt;/ul&gt;
&lt;p&gt;といった悪循環に陥ってしまいます。&lt;/p&gt;
&lt;p&gt;そのため、&lt;/p&gt;
&lt;ul&gt;
&lt;li&gt;漢字・英単語・公式などの暗記すべきものは、&lt;strong&gt;毎日コツコツ継続&lt;/strong&gt;する&lt;/li&gt;
&lt;li&gt;授業で扱った基本問題は、&lt;strong&gt;その日のうちに解き直しておく&lt;/strong&gt;&lt;/li&gt;
&lt;/ul&gt;
&lt;p&gt;といった地道な積み重ねが、結果的には一番の近道になります。&lt;/p&gt;
&lt;h3&gt;手順2：学校の授業を最大限に活かす&lt;/h3&gt;
&lt;p&gt;中高一貫校で学力を伸ばすうえで、何より大切なのは、&lt;span style="color: #0000ff;"&gt;&lt;strong&gt;学校の授業を決して疎かにしないこと&lt;/strong&gt;&lt;/span&gt;です。&lt;/p&gt;
&lt;p&gt;せっかく質の高い授業を受けられる環境にいるのに、&lt;/p&gt;
&lt;ul&gt;
&lt;li&gt;授業中に集中していない&lt;/li&gt;
&lt;li&gt;先生の説明が分からなくても放置してしまう&lt;/li&gt;
&lt;/ul&gt;
&lt;p&gt;といった状態では、非常にもったいないと言わざるを得ません。&lt;/p&gt;
&lt;p&gt;部活動や課外活動など、勉強以外に力を入れていることがあったとしても、&lt;/p&gt;
&lt;p&gt;&lt;span style="color: #ff0000;"&gt;&lt;strong&gt;「学校の授業をきちんと理解できれば、学力は必ず向上する」&lt;/strong&gt;&lt;/span&gt;という意識を持つことが大切です。&lt;/p&gt;
&lt;h3&gt;手順3：「予習→授業→復習」を習慣化する&lt;/h3&gt;
&lt;p&gt;中高一貫校で授業の内容をしっかり自分のものにするためには、&lt;/p&gt;
&lt;p style="text-align: center;"&gt;&lt;strong&gt;予習 → 授業 → 復習&lt;/strong&gt;&lt;/p&gt;
&lt;p&gt;という学習サイクルを、早い段階で習慣化しておく必要があります。&lt;/p&gt;
&lt;ul&gt;
&lt;li&gt;&lt;strong&gt;予習&lt;/strong&gt;：テキストやノートをざっと読み、「どこが分からなそうか」を確認&lt;/li&gt;
&lt;li&gt;&lt;strong&gt;授業&lt;/strong&gt;：予習で持った疑問を意識しながら聞き、重要ポイントをしっかりメモする&lt;/li&gt;
&lt;li&gt;&lt;strong&gt;復習&lt;/strong&gt;：授業直後〜その日のうちにノートを見返し、基本問題を解き直して定着を図る&lt;/li&gt;
&lt;/ul&gt;
&lt;p&gt;また、授業で分からないことがあった場合は、&lt;/p&gt;
&lt;ul&gt;
&lt;li&gt;学校の先生&lt;/li&gt;
&lt;li&gt;塾の先生&lt;/li&gt;
&lt;/ul&gt;
&lt;p&gt;にその都度質問し、&lt;strong&gt;「分からないまま放置する」ことがないようにする&lt;/strong&gt;ことも重要です。&lt;/p&gt;
&lt;p&gt;このサイクルが身につけば、&lt;/p&gt;
&lt;ul&gt;
&lt;li&gt;定期テストで&lt;strong&gt;まずは80点&lt;/strong&gt;を安定して取れるようになる&lt;/li&gt;
&lt;li&gt;&lt;span style="color: #ff0000;"&gt;&lt;strong&gt;「学校の授業をきちんと受けるだけ」で学力を伸ばす土台&lt;/strong&gt;&lt;/span&gt;ができる&lt;/li&gt;
&lt;/ul&gt;
&lt;p&gt;ようになります。&lt;/p&gt;
&lt;h2&gt;当塾での取り組み：中高一貫校生専門の完全１対１指導&lt;/h2&gt;
&lt;h3&gt;学校指定教材に対応した完全オーダーメイド授業&lt;/h3&gt;
&lt;p&gt;当塾では、中高一貫校で採用されている教材に完全対応した、&lt;strong&gt;１人１人に合わせた完全１対１の個別授業&lt;/strong&gt;を行っています。&lt;/p&gt;
&lt;ul&gt;
&lt;li&gt;英語：&lt;strong&gt;&lt;a href="https://juku-escot.com/progress/" target="_blank" rel="noopener"&gt;プログレス&lt;/a&gt;・&lt;a href="https://juku-escot.com/newtreasure/" target="_blank" rel="noopener"&gt;ニュートレジャー&lt;/a&gt;・&lt;a href="https://juku-escot.com/birdland/" target="_blank" rel="noopener"&gt;バードランド&lt;/a&gt;&lt;/strong&gt;など、学校指定教材に即した対策&lt;/li&gt;
&lt;li&gt;数学：&lt;strong&gt;&lt;a href="https://juku-escot.com/taikeisuugaku/" target="_blank" rel="noopener"&gt;体系数学&lt;/a&gt;&lt;/strong&gt;への対応&lt;/li&gt;
&lt;li&gt;国語：&lt;strong&gt;&lt;a href="https://juku-escot.com/kouza/jyuken-japanese/" target="_blank" rel="noopener"&gt;中高一貫校生向け国語&lt;/a&gt;&lt;/strong&gt;の読解・記述指導&lt;/li&gt;
&lt;/ul&gt;
&lt;p&gt;学校の授業に関しては、&lt;/p&gt;
&lt;ul&gt;
&lt;li&gt;&lt;strong&gt;フォローアップコース&lt;/strong&gt;：授業の復習を中心に、「分からない」をそのままにしないコース&lt;/li&gt;
&lt;li&gt;&lt;strong&gt;予習コース&lt;/strong&gt;：授業のスピードに慣れてきたら、学校より先に内容を進めておくコース&lt;/li&gt;
&lt;/ul&gt;
&lt;p&gt;といった形で、&lt;strong&gt;学習状況に合わせて柔軟にコース移行&lt;/strong&gt;を行いながら、完全オーダーメイドで授業を進めていきます。&lt;/p&gt;
&lt;h3&gt;オンライン授業で生活リズムにフィット&lt;/h3&gt;
&lt;p&gt;当塾の授業は、すべて&lt;span style="color: #ff0000;"&gt;&lt;strong&gt;オンラインでも受講可能&lt;/strong&gt;&lt;/span&gt;です。&lt;/p&gt;
&lt;ul&gt;
&lt;li&gt;通塾時間が不要なため、&lt;strong&gt;勉強のための体力や時間を温存&lt;/strong&gt;できる&lt;/li&gt;
&lt;li&gt;自宅など、学習し慣れた環境で授業を受けられる&lt;/li&gt;
&lt;li&gt;部活動や学校行事が多い中高一貫校生の&lt;strong&gt;生活リズムに合わせやすい&lt;/strong&gt;&lt;/li&gt;
&lt;/ul&gt;
&lt;p&gt;といったメリットがあり、ハードなスケジュールをこなす中高一貫校生にとって、非常に相性の良い学習スタイルです。&lt;/p&gt;
&lt;p&gt;当塾のオンライン授業については、&lt;a href="https://juku-escot.com/online/" target="_blank" rel="noopener"&gt;&lt;strong&gt;コチラ&lt;/strong&gt;&lt;/a&gt;から詳細をご覧いただけます。&lt;/p&gt;
&lt;h2&gt;まとめ：中高一貫校で英語が落ちこぼれないために&lt;/h2&gt;
&lt;p&gt;中高一貫校で力を伸ばすために、特に意識しておきたいポイントを整理します。&lt;/p&gt;
&lt;ul&gt;
&lt;li&gt;中高一貫校は、&lt;strong&gt;高２までに高校範囲を終えるハイスピード＆ハイレベルな授業&lt;/strong&gt;である&lt;/li&gt;
&lt;li&gt;合格後に安心してしまうと、&lt;span style="color: #0000ff;"&gt;中だるみから一気に「落ちこぼれ」につながる&lt;/span&gt;可能性がある&lt;/li&gt;
&lt;li&gt;合格をゴールにせず、&lt;span style="color: #ff0000;"&gt;&lt;strong&gt;新しい目標を設定し、勉強を継続する&lt;/strong&gt;&lt;/span&gt;ことが大切&lt;/li&gt;
&lt;li&gt;&lt;strong&gt;基礎固め（漢字・英単語・公式・基本問題）を毎日コツコツ積み上げる&lt;/strong&gt;ことで、応用問題にも対応しやすくなる&lt;/li&gt;
&lt;li&gt;学校の授業を疎かにせず、&lt;strong&gt;予習→授業→復習&lt;/strong&gt;のサイクルを習慣化して、まずは定期テスト&lt;strong&gt;80点以上&lt;/strong&gt;を目指す&lt;/li&gt;
&lt;li&gt;分からないことはすぐに先生に質問し、&lt;strong&gt;「分からない」を放置しない&lt;/strong&gt;&lt;/li&gt;
&lt;/ul&gt;
&lt;p&gt;中高一貫校の環境は、使い方次第で&lt;strong&gt;大きく伸びるチャンスにもなれば、置いていかれてしまうリスクにもなる&lt;/strong&gt;ものです。&lt;/p&gt;
&lt;p&gt;&lt;span style="color: #0000ff;"&gt;&lt;strong&gt;毎日コツコツと学習を続け、学校の授業を最大限に活かすこと&lt;/strong&gt;&lt;/span&gt;。&lt;br /&gt;
このシンプルな積み重ねこそが、「中高一貫校で落ちこぼれない」ための一番確実な方法と言えるでしょう。&lt;/p&gt;
&lt;p&gt;&amp;nbsp;&lt;/p&gt;
&lt;section class="veu_cta" id="veu_cta-488"&gt;&lt;h1 class="cta_title"&gt;講座案内：学校対策　先取りコース【英語・数学】&lt;/h1&gt;&lt;div class="cta_body"&gt;&lt;div class="cta_body_image cta_body_image_right"&gt;&lt;a href="https://juku-escot.com/school/" target="_blank"&gt;&lt;img width="1024" height="267" src="https://juku-escot.com/wp-content/uploads/2019/03/学校対策その２-1024x267.png" class="attachment-large size-large" alt="" srcset="https://juku-escot.com/wp-content/uploads/2019/03/学校対策その２-1024x267.png 1024w, https://juku-escot.com/wp-content/uploads/2019/03/学校対策その２-300x78.png 300w, https://juku-escot.com/wp-content/uploads/2019/03/学校対策その２-768x201.png 768w, https://juku-escot.com/wp-content/uploads/2019/03/学校対策その２.png 1497w" sizes="(max-width: 1024px) 100vw, 1024px" /&gt;&lt;/a&gt;&lt;/div&gt;&lt;div class="cta_body_txt image_exist"&gt;【英語】
&lt;br /&gt;学校の先取りにとどまらず、各種英語資格の対策も可能です。また、中学英語修了後は大学受験を見据えた授業になります。
&lt;br /&gt;
&lt;br /&gt;【数学】
&lt;br /&gt;学校での学習を復習として活用することにより定着率を高めていくことが可能です。単元学習が終わり次第、受験指導に移ります。&lt;/div&gt;&lt;div class="cta_body_link"&gt;&lt;a href="https://juku-escot.com/school/" class="btn btn-primary btn-block btn-lg" target="_blank"&gt;学校対策　先取りコース【英語・数学】&lt;/a&gt;&lt;/div&gt;&lt;/div&gt;&lt;!--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</si>
  <si>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https://juku-escot.com/newtreasure/
【検出された不自然ワード】
- 型
- 設計
【本文】
------
&lt;p&gt;中高一貫校で広く採用されている『NEW TREASURE ENGLISH SERIES』（以下、&lt;strong&gt;ニュートレジャー&lt;/strong&gt;）は、検定教科書よりもはるかにボリュームがあり、大学入試を見据えた本格的な英語力を養うことができる教材です。&lt;br /&gt;
一方で、&lt;span style="color: #ff0000;"&gt;「単語量が多すぎてついていけない」「予習・復習に時間がかかりすぎる」「テスト前は暗記に頼るしかない」&lt;/span&gt;といった声も少なくありません。&lt;/p&gt;
&lt;p&gt;このページでは、ニュートレジャーの特徴と各Stageの内容、実際に多くの生徒さんが直面しやすい課題、そして中高一貫校専門塾エスコット（Escot）が行っている具体的な対策・指導方法について整理してご紹介します。&lt;/p&gt;
&lt;hr /&gt;
&lt;h2&gt;１．ニュートレジャーとは？&lt;/h2&gt;
&lt;p&gt;『NEW TREASURE ENGLISH SERIES』（ニュートレジャー）は、Ｚ会出版による&lt;strong&gt;中高一貫校用の英語教科書&lt;/strong&gt;です。検定教科書よりも難易度が高く、&lt;br /&gt;
&lt;span style="color: #ff0000;"&gt;大学入試で必要とされる英語力・実践的な英語力を養う&lt;/span&gt;ことを目的として作成されています。&lt;/p&gt;
&lt;h3&gt;ニュートレジャーの基本的な特徴&lt;/h3&gt;
&lt;ul&gt;
&lt;li&gt;&lt;strong&gt;英文量・語彙量が非常に多い&lt;/strong&gt;&lt;br /&gt;
検定教科書に比べて英文の絶対量・語彙量が多く、&lt;strong&gt;単語数は約３倍&lt;/strong&gt;と言われています。&lt;/li&gt;
&lt;li&gt;&lt;strong&gt;中学で高校内容の一部まで学習&lt;/strong&gt;&lt;br /&gt;
検定教科書なら高校で扱う内容も中学生のうちから取り上げられ、&lt;span style="color: #ff0000;"&gt;反復学習により重要な文法を確実に理解する構成&lt;/span&gt;になっています。&lt;/li&gt;
&lt;li&gt;&lt;strong&gt;文法解説が詳しい&lt;/strong&gt;&lt;br /&gt;
文法・構文の解説が比較的詳しく掲載されており、英語への興味を持たせるテーマの英文が多く採用されています。&lt;/li&gt;
&lt;li&gt;&lt;strong&gt;４技能をバランスよく伸ばす設計&lt;/strong&gt;&lt;br /&gt;
&lt;strong&gt;「読む・書く・聞く・話す」&lt;/strong&gt;の四技能をバランスよく身につけ、論理的思考力やコミュニケーション力を早い段階から養成する狙いがあります。&lt;/li&gt;
&lt;/ul&gt;
&lt;p&gt;こうしたカリキュラムをきちんと理解しながら進めることができれば、&lt;br /&gt;
&lt;span style="color: #0000ff;"&gt;最難関大学に合格できる英語力を養うことができる&lt;/span&gt;、という点がニュートレジャー最大の特徴です。&lt;/p&gt;
&lt;hr /&gt;
&lt;h2&gt;２．ニュートレジャー各Stageのレベルと内容&lt;/h2&gt;
&lt;p&gt;ニュートレジャーは&lt;strong&gt;Stage1～Stage5&lt;/strong&gt;まで段階的に構成されており、中学内容から高校内容、そして最難関大学レベルまでを一貫して学べる教材です。ここでは各Stageの語彙数・学習範囲と、エスコットによる関連コンテンツ・講座をご紹介します。&lt;/p&gt;
&lt;h3&gt;Stage1 Second Edition（中１～中２相当）&lt;/h3&gt;
&lt;p&gt;語彙数は&lt;strong&gt;約1,100語&lt;/strong&gt;で、&lt;strong&gt;中学１年～２年&lt;/strong&gt;の範囲を学習します。&lt;/p&gt;
&lt;div class="rounded" style="background-color: whitesmoke; padding: 10px; margin-bottom: 10px;"&gt;&lt;strong&gt;主な単元：&lt;/strong&gt;&lt;br /&gt;
be動詞、一般動詞、単数と複数、疑問詞、命令文、現在進行形、一般動詞・be動詞の過去形、未来を表す表現、助動詞、There is/are構文、比較　など&lt;/div&gt;
&lt;p&gt;各項目については、当塾英語科講師・中尾による解説記事・動画をご覧ください。&lt;/p&gt;
&lt;details&gt;
&lt;summary style="background-color: #9c56e2; color: #ffffff; padding: 10px; text-align: center; border-radius: 5px;"&gt;&lt;strong&gt;Stage1 の内容＆学習ナビ&lt;/strong&gt;&lt;/summary&gt;
&lt;details&gt;
&lt;summary style="background-color: #b38ded; color: #ffffff; padding: 10px; text-align: center; border-radius: 5px;"&gt;&lt;strong&gt;Youtube動画「ニュートレジャーの道標【STAGE1】」&lt;/strong&gt;&lt;/summary&gt;
&lt;table style="table-layout: fixed; line-height: 100%; width: 100%; border-collapse: collapse; margin-top: 20px;"&gt;
&lt;tbody&gt;
&lt;tr style="background-color: #d6c3ff;" align="center"&gt;
&lt;td width="10%"&gt;1&lt;/td&gt;
&lt;td width="20%"&gt;&lt;a href="https://eigo-rewrite.com/column/new-treasure-stage1-lesson1-1/"&gt;be動詞の文１(I am[you are]~)&lt;/a&gt;&lt;/td&gt;
&lt;td width="20%"&gt;&lt;a href="https://eigo-rewrite.com/column/stage1-1-2/"&gt;be動詞の文１(This is[That] is~)&lt;/a&gt;&lt;/td&gt;
&lt;td width="20%"&gt;&lt;/td&gt;
&lt;td width="20%"&gt;&lt;/td&gt;
&lt;/tr&gt;
&lt;tr style="background-color: #f3ecff;" align="center"&gt;
&lt;td width="10%"&gt;2&lt;/td&gt;
&lt;td width="20%"&gt;&lt;a href="https://eigo-rewrite.com/column/stage1-2-1/"&gt;be動詞の文2(He[She] is~)&lt;/a&gt;&lt;/td&gt;
&lt;td width="20%"&gt;&lt;a href="https://eigo-rewrite.com/column/stage1-2-2/"&gt;be動詞の文2(what is~?)&lt;/a&gt;&lt;/td&gt;
&lt;td width="20%"&gt;&lt;a href="https://eigo-rewrite.com/column/stage1-2-2-2/"&gt;be動詞の文2(who is~? A or B)&lt;/a&gt;&lt;/td&gt;
&lt;td width="20%"&gt;&lt;/td&gt;
&lt;/tr&gt;
&lt;tr style="background-color: #d6c3ff;" align="center"&gt;
&lt;td width="10%"&gt;3&lt;/td&gt;
&lt;td width="20%"&gt;&lt;a href="https://eigo-rewrite.com/column/stage1-3-1/"&gt;一般動詞の文1(一般動詞の基本)&lt;/a&gt;&lt;/td&gt;
&lt;td width="20%"&gt;&lt;a href="https://eigo-rewrite.com/column/stage1-2-2/"&gt;一般動詞の文1(疑問詞を使う疑問文)&lt;/a&gt;&lt;/td&gt;
&lt;td width="20%"&gt;&lt;/td&gt;
&lt;td width="20%"&gt;&lt;/td&gt;
&lt;/tr&gt;
&lt;tr style="background-color: #f3ecff;" align="center"&gt;
&lt;td width="10%"&gt;4&lt;/td&gt;
&lt;td width="20%"&gt;&lt;a href="https://eigo-rewrite.com/column/stage1_lesson4-1/"&gt;一般動詞の文2(3・単・現)&lt;/a&gt;&lt;/td&gt;
&lt;td width="20%"&gt;&lt;a href="https://eigo-rewrite.com/column/stage1_lesson4-2/"&gt;一般動詞の文2(疑問文と否定文)&lt;/a&gt;&lt;/td&gt;
&lt;td width="20%"&gt;&lt;a href="https://eigo-rewrite.com/column/stage1_lesson4-3/"&gt;一般動詞の文2(場所/時間を問う疑問文)&lt;/a&gt;&lt;/td&gt;
&lt;td width="20%"&gt;&lt;/td&gt;
&lt;/tr&gt;
&lt;tr style="background-color: #d6c3ff;" align="center"&gt;
&lt;td width="10%"&gt;5&lt;/td&gt;
&lt;td width="20%"&gt;&lt;a href="https://eigo-rewrite.com/column/stage1_lesson5-1/"&gt;所有代名詞/疑問詞(whose~?)&lt;/a&gt;&lt;/td&gt;
&lt;td width="20%"&gt;&lt;a href="https://eigo-rewrite.com/column/stage1_lesson5-2/"&gt;所有代名詞/疑問詞2(how~?)&lt;/a&gt;&lt;/td&gt;
&lt;td width="20%"&gt;&lt;a href="https://eigo-rewrite.com/column/stage1_lesson5-2-2/"&gt;所有代名詞/疑問詞2(who~?)&lt;/a&gt;&lt;/td&gt;
&lt;td width="20%"&gt;&lt;/td&gt;
&lt;/tr&gt;
&lt;p&gt;&lt;!-- 省略した行も同様の色を交互に設定 --&gt;&lt;/p&gt;
&lt;tr style="background-color: #f3ecff;" align="center"&gt;
&lt;td width="10%"&gt;6&lt;/td&gt;
&lt;td width="20%"&gt;&lt;a href="https://eigo-rewrite.com/column/stage1_lesson6-1/"&gt;命令文(Canの文)&lt;/a&gt;&lt;/td&gt;
&lt;td width="20%"&gt;&lt;a href="https://eigo-rewrite.com/column/stage1_lesson6-2/"&gt;命令文(Canの使い方)&lt;/a&gt;&lt;/td&gt;
&lt;td width="20%"&gt;&lt;a href="https://eigo-rewrite.com/column/stage1_lesson6-3/"&gt;命令文(疑問文/be動詞の命令文)&lt;/a&gt;&lt;/td&gt;
&lt;td width="20%"&gt;&lt;/td&gt;
&lt;/tr&gt;
&lt;tr style="background-color: #d6c3ff;" align="center"&gt;
&lt;td width="10%"&gt;7&lt;/td&gt;
&lt;td width="20%"&gt;&lt;a href="https://eigo-rewrite.com/column/stage1_lesson7-1/"&gt;現在進行形(～ingのつけ方)&lt;/a&gt;&lt;/td&gt;
&lt;td width="20%"&gt;&lt;a href="https://eigo-rewrite.com/column/stage1_lesson7-2/"&gt;現在進行形(否定文と疑問文/疑問詞の疑問文)&lt;/a&gt;&lt;/td&gt;
&lt;td width="20%"&gt;&lt;a href="https://eigo-rewrite.com/column/stage1_lesson7-3/"&gt;現在進行形(現在形と進行形)&lt;/a&gt;&lt;/td&gt;
&lt;td width="20%"&gt;&lt;/td&gt;
&lt;/tr&gt;
&lt;tr style="background-color: #f3ecff;" align="center"&gt;
&lt;td width="10%"&gt;8&lt;/td&gt;
&lt;td width="20%"&gt;&lt;a href="https://eigo-rewrite.com/column/stage1_lesson8-1/"&gt;一般動詞の過去形(規則動詞)&lt;/a&gt;&lt;/td&gt;
&lt;td width="20%"&gt;&lt;a href="https://eigo-rewrite.com/column/stage1_lesson8-2/"&gt;一般動詞の過去形(否定文と疑問文/疑問詞の疑問文)&lt;/a&gt;&lt;/td&gt;
&lt;td width="20%"&gt;&lt;a href="https://eigo-rewrite.com/column/stage1_lesson8-3/"&gt;一般動詞の過去形(不規則動詞/疑問詞の疑問文)&lt;/a&gt;&lt;/td&gt;
&lt;td width="20%"&gt;&lt;/td&gt;
&lt;/tr&gt;
&lt;tr style="background-color: #d6c3ff;" align="center"&gt;
&lt;td width="10%"&gt;9&lt;/td&gt;
&lt;td width="20%"&gt;&lt;a href="https://eigo-rewrite.com/column/stage1_lesson9-1/"&gt;be動詞の過去形(wasとwere/否定文と疑問文)&lt;/a&gt;&lt;/td&gt;
&lt;td width="20%"&gt;&lt;a href="https://eigo-rewrite.com/column/stage1_lesson9-2/"&gt;be動詞の過去形(過去進行形/疑問詞の疑問文)&lt;/a&gt;&lt;/td&gt;
&lt;td width="20%"&gt;&lt;a href="https://eigo-rewrite.com/column/stage1_lesson9-3/"&gt;be動詞の過去形(itの特別用法)&lt;/a&gt;&lt;/td&gt;
&lt;td width="20%"&gt;&lt;/td&gt;
&lt;/tr&gt;
&lt;tr style="background-color: #f3ecff;" align="center"&gt;
&lt;td width="10%"&gt;10&lt;/td&gt;
&lt;td width="20%"&gt;&lt;a href="https://eigo-rewrite.com/column/stage1_lesson10-1/"&gt;助動詞(be going to~の文と疑問文)&lt;/a&gt;&lt;/td&gt;
&lt;td width="20%"&gt;&lt;a href="https://eigo-rewrite.com/column/stage1_lesson10-2/"&gt;助動詞(how~?/why~?の疑問文)&lt;/a&gt;&lt;/td&gt;
&lt;td width="20%"&gt;&lt;a href="https://eigo-rewrite.com/column/stage1_lesson10-3/"&gt;助動詞(willの文のつくり方/canの色々な用法)&lt;/a&gt;&lt;/td&gt;
&lt;td width="20%"&gt;&lt;a href="https://eigo-rewrite.com/column/stage1_lesson10-4/"&gt;助動詞(may/mustの色々な用法)&lt;/a&gt;&lt;/td&gt;
&lt;/tr&gt;
&lt;tr style="background-color: #d6c3ff;" align="center"&gt;
&lt;td width="10%"&gt;11&lt;/td&gt;
&lt;td width="20%"&gt;&lt;a href="https://eigo-rewrite.com/column/stage1_lesson11-1/"&gt;there is~の文(there is~)&lt;/a&gt;&lt;/td&gt;
&lt;td width="20%"&gt;&lt;a href="https://eigo-rewrite.com/column/stage1_lesson11-2/"&gt;there is~の文(否定文/疑問文)&lt;/a&gt;&lt;/td&gt;
&lt;td width="20%"&gt;&lt;a href="https://eigo-rewrite.com/column/stage1_lesson11-3/"&gt;there is~の文(数量表現)&lt;/a&gt;&lt;/td&gt;
&lt;td width="20%"&gt;&lt;/td&gt;
&lt;/tr&gt;
&lt;tr style="background-color: #f3ecff;" align="center"&gt;
&lt;td width="10%"&gt;12&lt;/td&gt;
&lt;td width="20%"&gt;&lt;a href="https://eigo-rewrite.com/column/stage1_lesson12-1/"&gt;比較(原級を用いた比較)&lt;/a&gt;&lt;/td&gt;
&lt;td width="20%"&gt;&lt;a href="https://eigo-rewrite.com/column/stage1_lesson12-2/"&gt;比較(比較級を用いた比較)&lt;/a&gt;&lt;/td&gt;
&lt;td width="20%"&gt;&lt;a href="https://eigo-rewrite.com/column/stage1_lesson12-3/"&gt;比較(最上級/不規則変化)&lt;/a&gt;&lt;/td&gt;
&lt;td width="20%"&gt;&lt;a href="https://eigo-rewrite.com/column/stage1_lesson12-4/"&gt;比較(比較級/最上級の疑問文)&lt;/a&gt;&lt;/td&gt;
&lt;/tr&gt;
&lt;/tbody&gt;
&lt;/table&gt;
&lt;p style="margin-top: 15px;"&gt;詳しい指導内容は&lt;br /&gt;
&lt;a href="https://juku-escot.com/kouza/j1-english/"&gt;&lt;br /&gt;
&lt;button class="btn btn-primary rounded-pill" type="button"&gt;中1英語&lt;/button&gt;&lt;br /&gt;
&lt;/a&gt;&lt;br /&gt;
をご覧ください。&lt;/p&gt;
&lt;/details&gt;
&lt;/details&gt;
&lt;hr /&gt;
&lt;h3&gt;Stage2 Second Edition（中２～中３相当）&lt;/h3&gt;
&lt;p&gt;語彙数は&lt;strong&gt;約1,000語&lt;/strong&gt;で、&lt;strong&gt;中学２年～３年&lt;/strong&gt;の範囲を中心に学びます。&lt;/p&gt;
&lt;div class="rounded" style="background-color: whitesmoke; padding: 10px; margin-bottom: 10px;"&gt;&lt;strong&gt;主な単元：&lt;/strong&gt;&lt;br /&gt;
助動詞表現・文構造、不定詞、副詞節を導く接続詞、名詞節を導く接続詞・文構造、動名詞、現在完了、受動態、名詞・不定代名詞・再帰代名詞、後置修飾・分詞による修飾、関係代名詞、不定詞の発展的用法、比較・間接疑問・いろいろな文　など&lt;/div&gt;
&lt;p&gt;こちらも中尾による動画・コラムで１項目ずつ丁寧に解説しています。&lt;/p&gt;
&lt;details&gt;
&lt;summary style="background-color: #9c56e2; color: #ffffff; padding: 10px; text-align: center; border-radius: 5px;"&gt;&lt;strong&gt;Stage2 の内容＆学習ナビ&lt;/strong&gt;&lt;/summary&gt;
&lt;details&gt;
&lt;summary style="background-color: #b38ded; color: #ffffff; padding: 10px; text-align: center; border-radius: 5px;"&gt;Youtube動画「ニュートレジャーの道標【STAGE2】」&lt;/summary&gt;
&lt;table style="table-layout: fixed; line-height: 100%; width: 100%; border-collapse: collapse; margin-top: 20px;"&gt;
&lt;tbody&gt;
&lt;tr style="background-color: #d6c3ff;" align="center"&gt;
&lt;td width="10%"&gt;1&lt;/td&gt;
&lt;td width="20%"&gt;&lt;a href="https://eigo-rewrite.com/column/stage2_lesson1-1/"&gt;接続詞１/感嘆文(等位接続詞/命令文，～)&lt;/a&gt;&lt;/td&gt;
&lt;td width="20%"&gt;&lt;a href="https://eigo-rewrite.com/column/stage2_lesson1-2/"&gt;接続詞１/感嘆文(時の接続詞)&lt;/a&gt;&lt;/td&gt;
&lt;td width="20%"&gt;&lt;a href="https://eigo-rewrite.com/column/stage2-lesson1-3/"&gt;接続詞１/感嘆文(howの感嘆文)&lt;/a&gt;&lt;/td&gt;
&lt;td width="20%"&gt;&lt;/td&gt;
&lt;/tr&gt;
&lt;tr style="background-color: #f3ecff;" align="center"&gt;
&lt;td width="10%"&gt;2&lt;/td&gt;
&lt;td width="20%"&gt;&lt;a href="https://eigo-rewrite.com/column/stage2-lesson2-1/"&gt;接続詞2/助動詞(条件のif)&lt;/a&gt;&lt;/td&gt;
&lt;td width="20%"&gt;&lt;a href="https://eigo-rewrite.com/column/stage2-lesson2-2/"&gt;接続詞2/助動詞(接続詞that)&lt;/a&gt;&lt;/td&gt;
&lt;td width="20%"&gt;&lt;a href="https://eigo-rewrite.com/column/stage2-lesson2-3/"&gt;接続詞2/助動詞(have to等)&lt;/a&gt;&lt;/td&gt;
&lt;td width="20%"&gt;&lt;/td&gt;
&lt;/tr&gt;
&lt;tr style="background-color: #d6c3ff;" align="center"&gt;
&lt;td width="10%"&gt;3&lt;/td&gt;
&lt;td width="20%"&gt;&lt;a href="https://eigo-rewrite.com/column/stage2-lesson3-1/"&gt;文型(文の要素の理解)&lt;/a&gt;&lt;/td&gt;
&lt;td width="20%"&gt;&lt;a href="https://eigo-rewrite.com/column/stage2-lesson2-2/"&gt;文型(第4文型をとる動詞)&lt;/a&gt;&lt;/td&gt;
&lt;td width="20%"&gt;&lt;a href="https://eigo-rewrite.com/column/stage2-lesson3-3/"&gt;文型(第5文型をとる動詞)&lt;/a&gt;&lt;/td&gt;
&lt;td width="20%"&gt;&lt;/td&gt;
&lt;/tr&gt;
&lt;tr style="background-color: #f3ecff;" align="center"&gt;
&lt;td width="10%"&gt;4&lt;/td&gt;
&lt;td width="20%"&gt;&lt;a href="https://eigo-rewrite.com/column/stage2-lesson4-1/"&gt;不定詞(名詞的用法)&lt;/a&gt;&lt;/td&gt;
&lt;td width="20%"&gt;&lt;a href="https://eigo-rewrite.com/column/stage2-lesson4-2/"&gt;不定詞(副詞的用法)&lt;/a&gt;&lt;/td&gt;
&lt;td width="20%"&gt;&lt;a href="https://eigo-rewrite.com/column/stage2-lesson4-3/"&gt;不定詞(形容詞的用法)&lt;/a&gt;&lt;/td&gt;
&lt;td width="20%"&gt;&lt;/td&gt;
&lt;/tr&gt;
&lt;tr style="background-color: #d6c3ff;" align="center"&gt;
&lt;td width="10%"&gt;5&lt;/td&gt;
&lt;td width="20%"&gt;&lt;a href="https://eigo-rewrite.com/column/stage2-lesson5-1/"&gt;動名詞(動名詞の用法)&lt;/a&gt;&lt;/td&gt;
&lt;td width="20%"&gt;&lt;a href="https://eigo-rewrite.com/column/stage2-lesson5-2/"&gt;動名詞(不定詞との区別)&lt;/a&gt;&lt;/td&gt;
&lt;td width="20%"&gt;&lt;/td&gt;
&lt;td width="20%"&gt;&lt;/td&gt;
&lt;/tr&gt;
&lt;tr style="background-color: #f3ecff;" align="center"&gt;
&lt;td width="10%"&gt;6&lt;/td&gt;
&lt;td width="20%"&gt;&lt;a href="https://eigo-rewrite.com/column/stage2-lesson6-1/"&gt;受動態&lt;/a&gt;&lt;/td&gt;
&lt;td width="20%"&gt;&lt;a href="https://eigo-rewrite.com/column/stage2-lesson6-2/"&gt;受動態(疑問詞の疑問文)&lt;/a&gt;&lt;/td&gt;
&lt;td width="20%"&gt;&lt;a href="https://eigo-rewrite.com/column/stage2-lesson6-3/"&gt;受動態(SVOO/Cの受動態)&lt;/a&gt;&lt;/td&gt;
&lt;td width="20%"&gt;&lt;/td&gt;
&lt;/tr&gt;
&lt;tr style="background-color: #d6c3ff;" align="center"&gt;
&lt;td width="10%"&gt;7&lt;/td&gt;
&lt;td width="20%"&gt;&lt;a href="https://eigo-rewrite.com/column/stage2-lesson7-1/"&gt;現在完了&lt;/a&gt;&lt;/td&gt;
&lt;td width="20%"&gt;&lt;a href="https://eigo-rewrite.com/column/stage2-lesson7-2/"&gt;現在完了(経験用法)&lt;/a&gt;&lt;/td&gt;
&lt;td width="20%"&gt;&lt;a href="https://eigo-rewrite.com/column/stage2-lesson7-3/"&gt;現在完了(継続用法の基本用法)&lt;/a&gt;&lt;/td&gt;
&lt;td width="20%"&gt;&lt;a href="https://eigo-rewrite.com/column/stage2-lesson7-4/"&gt;現在完了(現在完了進行形)&lt;/a&gt;&lt;/td&gt;
&lt;/tr&gt;
&lt;tr style="background-color: #f3ecff;" align="center"&gt;
&lt;td width="10%"&gt;8&lt;/td&gt;
&lt;td width="20%"&gt;&lt;a href="https://eigo-rewrite.com/column/stage2-lesson8-1/"&gt;名詞(可算名詞と不可算名詞)&lt;/a&gt;&lt;/td&gt;
&lt;td width="20%"&gt;&lt;a href="https://eigo-rewrite.com/column/stage2-lesson8-2/"&gt;名詞(不定代名詞oneの用法)&lt;/a&gt;&lt;/td&gt;
&lt;td width="20%"&gt;&lt;a href="https://eigo-rewrite.com/column/stage2-lesson8-3/"&gt;名詞(再帰代名詞)&lt;/a&gt;&lt;/td&gt;
&lt;td width="20%"&gt;&lt;/td&gt;
&lt;/tr&gt;
&lt;tr style="background-color: #d6c3ff;" align="center"&gt;
&lt;td width="10%"&gt;9&lt;/td&gt;
&lt;td width="20%"&gt;&lt;a href="https://eigo-rewrite.com/column/stage2-lesson8-1/"&gt;後置修飾&lt;/a&gt;&lt;/td&gt;
&lt;td width="20%"&gt;&lt;a href="https://eigo-rewrite.com/column/stage2-lesson9-2/"&gt;後置修飾(分詞の形容詞的用法)&lt;/a&gt;&lt;/td&gt;
&lt;td width="20%"&gt;&lt;/td&gt;
&lt;td width="20%"&gt;&lt;/td&gt;
&lt;/tr&gt;
&lt;tr style="background-color: #f3ecff;" align="center"&gt;
&lt;td width="10%"&gt;10&lt;/td&gt;
&lt;td width="20%"&gt;&lt;a href="https://eigo-rewrite.com/column/stage2-lesson10-1/"&gt;関係代名詞(主格の関係代名詞)&lt;/a&gt;&lt;/td&gt;
&lt;td width="20%"&gt;&lt;a href="https://eigo-rewrite.com/column/stage2-lesson10-2/"&gt;関係代名詞(目的格の関係代名詞&lt;/a&gt;&lt;/td&gt;
&lt;td width="20%"&gt;&lt;a href="https://eigo-rewrite.com/column/stage2-lesson10-3/"&gt;関係代名詞(thatが好まれる場合)&lt;/a&gt;&lt;/td&gt;
&lt;td width="20%"&gt;&lt;/td&gt;
&lt;/tr&gt;
&lt;tr style="background-color: #d6c3ff;" align="center"&gt;
&lt;td width="10%"&gt;11&lt;/td&gt;
&lt;td width="20%"&gt;&lt;a href="https://eigo-rewrite.com/column/stage2-lesson11-1/"&gt;不定詞の発展的用法(it～to...)&lt;/a&gt;&lt;/td&gt;
&lt;td width="20%"&gt;&lt;a href="https://eigo-rewrite.com/column/stage2-lesson10-2/"&gt;不定詞の発展的用法(疑問詞＋to&lt;/a&gt;&lt;a href="https://eigo-rewrite.com/column/stage2-lesson10-2/"&gt;)&lt;/a&gt;&lt;/td&gt;
&lt;td width="20%"&gt;&lt;a href="https://eigo-rewrite.com/column/stage2-lesson11-3/"&gt;不定詞の発展的用法(too/enough to...)&lt;/a&gt;&lt;/td&gt;
&lt;td width="20%"&gt;&lt;/td&gt;
&lt;/tr&gt;
&lt;tr style="background-color: #f3ecff;" align="center"&gt;
&lt;td width="10%"&gt;12&lt;/td&gt;
&lt;td width="20%"&gt;&lt;a href="https://eigo-rewrite.com/column/stage2-lesson12-1/"&gt;疑問文/仮定法(間接疑問)&lt;/a&gt;&lt;/td&gt;
&lt;td width="20%"&gt;&lt;a href="https://eigo-rewrite.com/column/stage2-lesson12-2/"&gt;疑問文/仮定法(付加疑問&lt;/a&gt;&lt;a href="https://eigo-rewrite.com/column/stage2-lesson10-2/"&gt;)&lt;/a&gt;&lt;/td&gt;
&lt;td width="20%"&gt;&lt;a href="https://eigo-rewrite.com/column/stage2-lesson12-3/"&gt;疑問文/仮定法(仮定法)&lt;/a&gt;&lt;/td&gt;
&lt;td width="20%"&gt;&lt;/td&gt;
&lt;/tr&gt;
&lt;/tbody&gt;
&lt;/table&gt;
&lt;p style="margin-top: 15px;"&gt;詳しい指導内容は&lt;br /&gt;
&lt;a href="https://juku-escot.com/kouza/j2-english/"&gt;&lt;br /&gt;
&lt;button class="btn btn-primary rounded-pill" type="button"&gt;中2英語&lt;/button&gt;&lt;br /&gt;
&lt;/a&gt;&lt;br /&gt;
をご覧ください。&lt;/p&gt;
&lt;/details&gt;
&lt;/details&gt;
&lt;hr /&gt;
&lt;h3&gt;Stage3 Second Edition（中学復習＋高校基礎）&lt;/h3&gt;
&lt;p&gt;語彙数は&lt;strong&gt;約800語&lt;/strong&gt;で、&lt;strong&gt;中学内容の復習と高校英語の基礎&lt;/strong&gt;を学びます。&lt;/p&gt;
&lt;div class="rounded" style="background-color: whitesmoke; padding: 10px; margin-bottom: 10px;"&gt;&lt;strong&gt;主な単元：&lt;/strong&gt;&lt;br /&gt;
完了形、助動詞の発展的用法、不定詞を含むさまざまな表現、使役動詞・知覚動詞、受動態の発展的用法、副詞節、関係代名詞、関係副詞、名詞節、分詞・分詞構文、仮定法、比較・強調・否定・倒置などの表現&lt;/div&gt;
&lt;details&gt;
&lt;summary style="background-color: #9c56e2; color: #ffffff; padding: 10px; text-align: center; border-radius: 5px;"&gt;&lt;strong&gt;Stage3 の内容＆学習ナビ&lt;/strong&gt;&lt;/summary&gt;
&lt;details&gt;
&lt;summary style="background-color: #b38ded; color: #ffffff; padding: 10px; text-align: center; border-radius: 5px;"&gt;Youtube動画「ニュートレジャーの道標【STAGE3】」&lt;/summary&gt;
&lt;table style="table-layout: fixed; line-height: 100%; width: 100%; border-collapse: collapse; margin-top: 20px;"&gt;
&lt;tbody&gt;
&lt;tr style="background-color: #d6c3ff;" align="center"&gt;
&lt;td width="10%"&gt;1&lt;/td&gt;
&lt;td width="20%"&gt;&lt;a href="https://eigo-rewrite.com/column/stage3-lesson1-2/"&gt;時制/完了形(過去完了)&lt;/a&gt;&lt;/td&gt;
&lt;td width="20%"&gt;&lt;a href="https://eigo-rewrite.com/column/stage3-lesson1-3/"&gt;時制/完了形(大過去)&lt;/a&gt;&lt;/td&gt;
&lt;td width="20%"&gt;&lt;/td&gt;
&lt;td width="20%"&gt;&lt;/td&gt;
&lt;/tr&gt;
&lt;tr style="background-color: #f3ecff;" align="center"&gt;
&lt;td width="10%"&gt;2&lt;/td&gt;
&lt;td width="20%"&gt;&lt;a href="https://eigo-rewrite.com/column/stage3-lesson2-1/"&gt;助動詞の発展用法(推量/義務)&lt;/a&gt;&lt;/td&gt;
&lt;td width="20%"&gt;&lt;a href="https://eigo-rewrite.com/column/stage3-lesson2-2/"&gt;助動詞の発展用法(可能性/推量)&lt;/a&gt;&lt;/td&gt;
&lt;td width="20%"&gt;&lt;a href="https://eigo-rewrite.com/column/stage3-lesson2-3/"&gt;助動詞の発展用法(過去の推量)&lt;/a&gt;&lt;/td&gt;
&lt;td width="20%"&gt;&lt;/td&gt;
&lt;/tr&gt;
&lt;tr style="background-color: #d6c3ff;" align="center"&gt;
&lt;td width="10%"&gt;3&lt;/td&gt;
&lt;td width="20%"&gt;&lt;a href="https://eigo-rewrite.com/column/stage3-lesson3-1/"&gt;不定詞を使った表現(判断の根拠)&lt;/a&gt;&lt;/td&gt;
&lt;td width="20%"&gt;&lt;a href="https://eigo-rewrite.com/column/stage3-lesson3-2/"&gt;不定詞を使った表現(to V原+前置詞)&lt;/a&gt;&lt;/td&gt;
&lt;td width="20%"&gt;&lt;a href="https://eigo-rewrite.com/column/stage3-lesson3-3/"&gt;不定詞を使った表現(知覚動詞)&lt;/a&gt;&lt;/td&gt;
&lt;td width="20%"&gt;&lt;a href="https://eigo-rewrite.com/column/stage3-lesson3-4/"&gt;不定詞を使った表現(that節と書換)&lt;/a&gt;&lt;/td&gt;
&lt;/tr&gt;
&lt;tr style="background-color: #f3ecff;" align="center"&gt;
&lt;td width="10%"&gt;4&lt;/td&gt;
&lt;td width="20%"&gt;&lt;a href="https://eigo-rewrite.com/column/stage3-lesson4-1/"&gt;受動態の発展(復習/助動詞を含む)&lt;/a&gt;&lt;/td&gt;
&lt;td width="20%"&gt;&lt;a href="https://eigo-rewrite.com/column/stage3-lesson4-2/"&gt;受動態の発展(復習/助動詞を含む)&lt;/a&gt;&lt;/td&gt;
&lt;td width="20%"&gt;&lt;/td&gt;
&lt;td width="20%"&gt;&lt;/td&gt;
&lt;/tr&gt;
&lt;tr style="background-color: #d6c3ff;" align="center"&gt;
&lt;td width="10%"&gt;5&lt;/td&gt;
&lt;td width="20%"&gt;&lt;a href="https://eigo-rewrite.com/column/stage3-lesson5-1/"&gt;副詞節(相関接続詞)&lt;/a&gt;&lt;/td&gt;
&lt;td width="20%"&gt;&lt;a href="https://eigo-rewrite.com/column/stage3-lesson5-2/"&gt;副詞節(いろいろな従位)&lt;/a&gt;&lt;/td&gt;
&lt;td width="20%"&gt;&lt;a href="https://eigo-rewrite.com/column/stage3-lesson5-3/"&gt;副詞節(いろいろな従位接続詞)&lt;/a&gt;&lt;/td&gt;
&lt;td width="20%"&gt;&lt;/td&gt;
&lt;/tr&gt;
&lt;tr style="background-color: #f3ecff;" align="center"&gt;
&lt;td width="10%"&gt;6&lt;/td&gt;
&lt;td width="20%"&gt;&lt;a href="https://eigo-rewrite.com/column/stage3-lesson6-1/"&gt;関係代名詞(所有格whose)&lt;/a&gt;&lt;/td&gt;
&lt;td width="20%"&gt;&lt;a href="https://eigo-rewrite.com/column/stage3-lesson6-2/"&gt;関係代名詞(関係代名詞what)&lt;/a&gt;&lt;/td&gt;
&lt;td width="20%"&gt;&lt;a href="https://eigo-rewrite.com/column/stage3-lesson6-3/"&gt;関係代名詞(非制限用法)&lt;/a&gt;&lt;/td&gt;
&lt;td width="20%"&gt;&lt;/td&gt;
&lt;/tr&gt;
&lt;tr style="background-color: #d6c3ff;" align="center"&gt;
&lt;td width="10%"&gt;7&lt;/td&gt;
&lt;td width="20%"&gt;&lt;a href="https://eigo-rewrite.com/column/stage3-lesson7-1/"&gt;関係副詞(前置詞+関係代名詞)&lt;/a&gt;&lt;/td&gt;
&lt;td width="20%"&gt;&lt;a href="https://eigo-rewrite.com/column/stage3-lesson7-2/"&gt;関係副詞(where/when)&lt;/a&gt;&lt;/td&gt;
&lt;td width="20%"&gt;&lt;a href="https://eigo-rewrite.com/column/stage3-lesson7-2/"&gt;関係副詞(関係副詞の省略)&lt;/a&gt;&lt;/td&gt;
&lt;td width="20%"&gt;&lt;/td&gt;
&lt;/tr&gt;
&lt;tr style="background-color: #f3ecff;" align="center"&gt;
&lt;td width="10%"&gt;8&lt;/td&gt;
&lt;td width="20%"&gt;&lt;a href="https://eigo-rewrite.com/column/stage3-lesson8-1/"&gt;名詞節(疑問詞の関節疑問)&lt;/a&gt;&lt;/td&gt;
&lt;td width="20%"&gt;&lt;a href="https://eigo-rewrite.com/column/stage3-lesson8-2/"&gt;名詞節(if/whetereの関節疑問)&lt;/a&gt;&lt;/td&gt;
&lt;td width="20%"&gt;&lt;a href="https://eigo-rewrite.com/column/stage3-lesson8-3/"&gt;名詞節(名詞説を導くthat)&lt;/a&gt;&lt;/td&gt;
&lt;td width="20%"&gt;&lt;/td&gt;
&lt;/tr&gt;
&lt;/tbody&gt;
&lt;/table&gt;
&lt;p&gt;詳しい指導内容は&lt;br /&gt;
&lt;a href="https://juku-escot.com/kouza/j3-english/"&gt;&lt;br /&gt;
&lt;button class="btn btn-primary rounded-pill" type="button"&gt;中3英語&lt;/button&gt;&lt;br /&gt;
&lt;/a&gt;&lt;br /&gt;
をご覧ください。&lt;/p&gt;
&lt;/details&gt;
&lt;/details&gt;
&lt;hr /&gt;
&lt;h3&gt;Stage4 Second Edition（高校全範囲）&lt;/h3&gt;
&lt;p&gt;語彙数は&lt;strong&gt;約800語&lt;/strong&gt;で、&lt;strong&gt;高校の全範囲&lt;/strong&gt;を学びます。&lt;/p&gt;
&lt;div class="rounded" style="background-color: whitesmoke; padding: 10px; margin-bottom: 10px;"&gt;&lt;strong&gt;主な単元：&lt;/strong&gt;&lt;br /&gt;
時制・完了、時制の一致・話法、助動詞、不定詞、動名詞、分詞、関係詞、比較、仮定法&lt;/div&gt;
&lt;hr /&gt;
&lt;h3&gt;Stage5 Second Edition（最難関大学レベル）&lt;/h3&gt;
&lt;p&gt;語彙数は&lt;strong&gt;約850語&lt;/strong&gt;で、&lt;br /&gt;
&lt;strong&gt;最難関大学で出題されるレベルの英語力&lt;/strong&gt;を養うことを目標としています。長文読解がメインとなり、より高度な構文把握・論理展開の理解が求められるステージです。&lt;/p&gt;
&lt;hr /&gt;
&lt;h2&gt;３．ニュートレジャーでつまずきやすい理由&lt;/h2&gt;
&lt;p&gt;ニュートレジャーは&lt;strong&gt;中高一貫校での利用を前提とした、難関大学受験を見据えた教材&lt;/strong&gt;です。文章量の多さ・扱うテーマの幅広さは大きな魅力ですが、その分だけ&lt;strong&gt;学習負荷も高く&lt;/strong&gt;、十分なサポートがないと次のような課題が生じやすくなります。&lt;/p&gt;
&lt;blockquote&gt;&lt;p&gt;「単語を調べているうちに時間がなくなってしまい、本文を最後まで読めない」&lt;br /&gt;
「テスト前はとりあえず本文を丸暗記してしのいでいる」&lt;br /&gt;
「授業のスピードが速くて、一度つまずくとどこから復習すればよいか分からない」&lt;/p&gt;&lt;/blockquote&gt;
&lt;h3&gt;（１）予習段階での課題&lt;/h3&gt;
&lt;p&gt;ニュートレジャーは、&lt;span style="color: #ff0000;"&gt;文章・語彙が非常に多い教材&lt;/span&gt;です。そのため、&lt;/p&gt;
&lt;ul&gt;
&lt;li&gt;&lt;strong&gt;知らない単語が一度に大量に出てくる&lt;/strong&gt;&lt;/li&gt;
&lt;li&gt;&lt;strong&gt;英文自体の内容・抽象度が高く、テーマも多岐にわたる&lt;/strong&gt;&lt;/li&gt;
&lt;/ul&gt;
&lt;p&gt;といった理由から、&lt;strong&gt;ひとりで予習しようとすると膨大な時間がかかる&lt;/strong&gt;ケースが多く見られます。&lt;/p&gt;
&lt;p&gt;本来であれば、&lt;br /&gt;
&lt;span style="color: #ff0000;"&gt;単語をある程度固めてから本文を精読する&lt;/span&gt;のが理想ですが、実際には&lt;br /&gt;
&lt;span style="color: #0000ff;"&gt;単語の意味を調べれば英文が理解できるほど易しい文章ではありません&lt;/span&gt;。&lt;/p&gt;
&lt;p&gt;結果として、&lt;br /&gt;
&lt;span style="color: #0000ff;"&gt;単語の意味を調べることに時間を費やしてしまい、自力で英文を和訳する時間がなくなってしまう&lt;/span&gt;&lt;br /&gt;
という状況に陥りがちです。&lt;/p&gt;
&lt;h3&gt;（２）復習・テスト対策での課題&lt;/h3&gt;
&lt;p&gt;中高一貫校では授業の進度が速く、テスト範囲も広くなりがちです。ニュートレジャーでは&lt;/p&gt;
&lt;ul&gt;
&lt;li&gt;覚えるべき単語数が多い&lt;/li&gt;
&lt;li&gt;文構造・構文が複雑&lt;/li&gt;
&lt;/ul&gt;
&lt;p&gt;といった理由から、テスト前に&lt;strong&gt;「出題されそうな英文の丸暗記」&lt;/strong&gt;で対応しようとする生徒さんも多く見られます。&lt;/p&gt;
&lt;p&gt;しかし、丸暗記だけでは&lt;br /&gt;
&lt;span style="color: #ff6600;"&gt;文法や構文の応用問題が出題されたときに対応できない&lt;/span&gt;&lt;br /&gt;
という問題が生じます。これは、&lt;/p&gt;
&lt;ul&gt;
&lt;li&gt;単語・文の&lt;strong&gt;使い方&lt;/strong&gt;が理解できていない&lt;/li&gt;
&lt;li&gt;文法・構文の&lt;strong&gt;仕組み&lt;/strong&gt;が定着していない&lt;/li&gt;
&lt;/ul&gt;
&lt;p&gt;ことが原因です。&lt;/p&gt;
&lt;p&gt;さらに、ニュートレジャーには市販の&lt;strong&gt;網羅的な参考書・問題集が少ない&lt;/strong&gt;ため、&lt;br /&gt;
&lt;span style="color: #ff0000;"&gt;「分からない箇所を補う手段がなく、授業に依存せざるを得ない」&lt;/span&gt;&lt;br /&gt;
という状況にもなりやすくなっています。&lt;/p&gt;
&lt;h3&gt;（３）生徒が陥りやすい具体的な状況&lt;/h3&gt;
&lt;p&gt;上記のような特徴・背景から、次のような悩みにつながることが多いです。&lt;/p&gt;
&lt;ul&gt;
&lt;li&gt;授業の進度についていけない&lt;/li&gt;
&lt;li&gt;単語が多すぎて覚えきれない&lt;/li&gt;
&lt;li&gt;英文が難しく、単語を調べても訳せない&lt;/li&gt;
&lt;li&gt;予習・復習に時間がかかりすぎて、他教科の学習時間が削られてしまう&lt;/li&gt;
&lt;li&gt;ニュートレジャーに対応する参考書がなく、授業だけでは理解が追いつかない&lt;/li&gt;
&lt;li&gt;構文・文法が十分に定着しておらず、応用問題になると正解できない&lt;/li&gt;
&lt;/ul&gt;
&lt;p&gt;ニュートレジャーは&lt;strong&gt;正しく使えば大きな武器になる教材&lt;/strong&gt;ですが、そのポテンシャルを十分に活かすためには、&lt;strong&gt;計画的な予習・復習と、専門的なサポート&lt;/strong&gt;が不可欠です。&lt;/p&gt;
&lt;hr /&gt;
&lt;h2&gt;４．エスコットによるニュートレジャー攻略法&lt;/h2&gt;
&lt;p&gt;中高一貫校専門塾エスコット（Escot）では、&lt;strong&gt;完全１対１の個別指導&lt;/strong&gt;により、上記のような課題に対して以下のような対策を行っています。&lt;/p&gt;
&lt;h3&gt;（１）予習：やるべき範囲を絞り、時間対効果を最大化&lt;/h3&gt;
&lt;p&gt;ニュートレジャーは文章・単語の量が多いため、「全部を完璧に予習しよう」とすると必ず行き詰まります。そこでエスコットでは、&lt;/p&gt;
&lt;ul&gt;
&lt;li&gt;&lt;strong&gt;こちらで予習すべき内容を厳選&lt;/strong&gt;し、&lt;/li&gt;
&lt;li&gt;&lt;strong&gt;予習専用プリント&lt;/strong&gt;をお渡しして、&lt;/li&gt;
&lt;li&gt;&lt;span style="color: #0000ff;"&gt;限られた時間で効率よく予習できるように指導&lt;/span&gt;&lt;/li&gt;
&lt;/ul&gt;
&lt;p&gt;を行います。&lt;/p&gt;
&lt;p&gt;具体的には、&lt;/p&gt;
&lt;ul&gt;
&lt;li&gt;「必ず押さえるべき単語・表現」と「余裕があれば触れる単語」を整理&lt;/li&gt;
&lt;li&gt;本文の中でも&lt;strong&gt;構文理解に直結する文&lt;/strong&gt;を優先してチェック&lt;/li&gt;
&lt;li&gt;&lt;strong&gt;予習のゴール（どこまでできればOKか）&lt;/strong&gt;を毎回明示&lt;/li&gt;
&lt;/ul&gt;
&lt;p&gt;といった形で、&lt;strong&gt;「毎回の予習でやるべきこと」&lt;/strong&gt;をはっきりさせながら進めていきます。&lt;/p&gt;
&lt;h3&gt;（２）復習：授業後に「何を復習するか」が一目で分かるプリント&lt;/h3&gt;
&lt;p&gt;授業を受けっぱなしにしないために、エスコットでは授業後に&lt;br /&gt;
&lt;span style="color: #0000ff;"&gt;復習内容が明示された専用プリント&lt;/span&gt;&lt;br /&gt;
をお渡ししています。&lt;/p&gt;
&lt;ul&gt;
&lt;li&gt;その回で扱った文法・構文の要点&lt;/li&gt;
&lt;li&gt;もう一度解き直してほしい例文・問題&lt;/li&gt;
&lt;li&gt;テストに直結しやすい表現・語彙&lt;/li&gt;
&lt;/ul&gt;
&lt;p&gt;などを整理し、&lt;strong&gt;「このプリントに沿って復習すれば、授業内容が定着する」&lt;/strong&gt;という状態を作ります。&lt;/p&gt;
&lt;p&gt;ただ単に授業を受けるだけではなく、&lt;strong&gt;予習と復習の両方に力を入れて学習を進める&lt;/strong&gt;ことで、ニュートレジャーの理解度が大きく変わっていきます。&lt;/p&gt;
&lt;h3&gt;（３）文法・構文の定着と受験対策&lt;/h3&gt;
&lt;p&gt;授業内では、ニュートレジャーの本文・例文をもとに&lt;br /&gt;
&lt;span style="color: #ff0000;"&gt;文法・構文などを「分かるまで何度でも」繰り返し学習&lt;/span&gt;&lt;br /&gt;
します。&lt;/p&gt;
&lt;ul&gt;
&lt;li&gt;単語テストだけでなく、&lt;strong&gt;構文レベルでの確認&lt;/strong&gt;&lt;/li&gt;
&lt;li&gt;ニュートレジャー本文の&lt;strong&gt;書き換え問題・穴埋め問題&lt;/strong&gt;で応用力を養成&lt;/li&gt;
&lt;li&gt;模試・入試問題ともリンクさせた&lt;strong&gt;学習計画に基づく受験対策&lt;/strong&gt;&lt;/li&gt;
&lt;/ul&gt;
&lt;p&gt;といった形で、&lt;strong&gt;ニュートレジャーを軸にしつつも「入試で点が取れる力」&lt;/strong&gt;を育てていきます。&lt;/p&gt;
&lt;h3&gt;（４）学年別コースとオンライン対応&lt;/h3&gt;
&lt;p&gt;学年別単元と開講コースの詳細は、以下のページをご覧ください。学年別にコースを設けておりますので、さまざまなニーズに合わせた指導が可能です。&lt;/p&gt;
&lt;ul&gt;
&lt;li&gt;&lt;a href="https://juku-escot.com/kouza/j1-english/" target="_blank" rel="noopener"&gt;中１&lt;/a&gt;&lt;/li&gt;
&lt;li&gt;&lt;a href="https://juku-escot.com/kouza/j2-english/" target="_blank" rel="noopener"&gt;中２&lt;/a&gt;&lt;/li&gt;
&lt;li&gt;&lt;a href="https://juku-escot.com/kouza/j3-english/" target="_blank" rel="noopener"&gt;中３&lt;/a&gt;&lt;/li&gt;
&lt;li&gt;&lt;a href="https://juku-escot.com/kouza/h1-english/" target="_blank" rel="noopener"&gt;高１&lt;/a&gt;&lt;/li&gt;
&lt;/ul&gt;
&lt;p&gt;また、教室での授業に加えて、&lt;strong&gt;オンラインでも同様の授業を受講可能&lt;/strong&gt;です。通塾が難しい方や遠方にお住まいの方は、オンライン授業をご検討ください。&lt;/p&gt;
&lt;p&gt;オンライン授業の詳細は、&lt;br /&gt;
&lt;a href="https://juku-escot.com/online/" target="_blank" rel="noopener"&gt;&lt;strong&gt;コチラ&lt;/strong&gt;&lt;/a&gt;&lt;br /&gt;
をご覧ください。&lt;/p&gt;
&lt;hr /&gt;
&lt;h2&gt;５．まとめ：ニュートレジャー対策でお悩みの方へ&lt;/h2&gt;
&lt;p&gt;ニュートレジャーは、&lt;/p&gt;
&lt;ul&gt;
&lt;li&gt;最難関大学合格レベルまで見据えた&lt;strong&gt;ハイレベルな教材&lt;/strong&gt;であり、&lt;/li&gt;
&lt;li&gt;文章量・語彙量ともに多く、&lt;strong&gt;予習・復習の負担が大きい&lt;/strong&gt;一方、&lt;/li&gt;
&lt;li&gt;&lt;strong&gt;正しく使えば非常に大きなアドバンテージ&lt;/strong&gt;になる教科書&lt;/li&gt;
&lt;/ul&gt;
&lt;p&gt;です。&lt;/p&gt;
&lt;p&gt;一方で、次のような悩みを抱えるご家庭・生徒さんも少なくありません。&lt;/p&gt;
&lt;ul&gt;
&lt;li&gt;授業の進度についていけなくなってきた&lt;/li&gt;
&lt;li&gt;単語・構文の暗記頼みで、テストの応用問題に対応できない&lt;/li&gt;
&lt;li&gt;予習・復習に時間がかかりすぎて、他教科との両立が難しい&lt;/li&gt;
&lt;/ul&gt;
&lt;p&gt;中高一貫校専門塾エスコット（Escot）では、&lt;strong&gt;完全１対１の個別指導&lt;/strong&gt;で、&lt;strong&gt;生徒さん一人ひとりの状況に合わせたニュートレジャー対策&lt;/strong&gt;を行っています。&lt;br /&gt;
まずは現在の状況を丁寧にお伺いし、最適な学習プランをご提案いたします。&lt;/p&gt;
&lt;p style="text-align: center; margin: 25px 0;"&gt;&lt;a href="https://juku-escot.com/inquiry/"&gt;&lt;br /&gt;
&lt;img decoding="async" class="aligncenter size-medium wp-image-393" src="https://juku-escot.com/wp-content/uploads/2019/06/エスコット問い合わせ-2-300x56.png" alt="中高一貫校に通う生徒のための勉強計画の立て方" width="300" height="56" srcset="https://juku-escot.com/wp-content/uploads/2019/06/エスコット問い合わせ-2-300x56.png 300w, https://juku-escot.com/wp-content/uploads/2019/06/エスコット問い合わせ-2-768x144.png 768w, https://juku-escot.com/wp-content/uploads/2019/06/エスコット問い合わせ-2-1024x192.png 1024w, https://juku-escot.com/wp-content/uploads/2019/06/エスコット問い合わせ-2.png 1122w" sizes="(max-width: 300px) 100vw, 300px" /&gt;&lt;br /&gt;
&lt;/a&gt;&lt;/p&gt;
&lt;h3&gt;他教材・勉強法について&lt;/h3&gt;
&lt;p&gt;当塾ではニュートレジャー対策に加え、中高一貫校で多く採用されている&lt;br /&gt;
&lt;strong&gt;&lt;a href="https://juku-escot.com/progress/" target="_blank" rel="noopener"&gt;プログレス&lt;/a&gt;&lt;/strong&gt;、&lt;br /&gt;
&lt;strong&gt;&lt;a href="https://juku-escot.com/birdland/" target="_blank" rel="noopener"&gt;バードランド&lt;/a&gt;&lt;/strong&gt;&lt;br /&gt;
対策も行っています。&lt;/p&gt;
&lt;p&gt;英語の勉強全体を見直したい場合は、&lt;br /&gt;
『&lt;strong&gt;&lt;a href="https://juku-escot.com/column/eigobenkyouhou/" target="_blank" rel="noopener"&gt;中高一貫校に通う生徒のための英語勉強法&lt;/a&gt;&lt;/strong&gt;』もぜひご覧ください。&lt;br /&gt;
また、英語だけでなく全体の学習を計画的に進めたい方には、&lt;br /&gt;
『&lt;strong&gt;&lt;a href="https://juku-escot.com/column/keikaku_tatekata/" target="_blank" rel="noopener"&gt;中高一貫校に通う生徒のための勉強計画の立て方&lt;/a&gt;&lt;/strong&gt;』&lt;br /&gt;
もおすすめです。&lt;/p&gt;
&lt;p&gt;ニュートレジャーの難しさに不安を感じている方こそ、&lt;strong&gt;早めの対策&lt;/strong&gt;が有効です。お困りのことがあれば、どうぞお気軽にご相談ください。&lt;/p&gt;
&lt;section class="veu_cta" id="veu_cta-501"&gt;&lt;h1 class="cta_title"&gt;開講講座：ワンポイント講座　二週間完結・定期試験対策ゼミ【英語・数学】&lt;/h1&gt;&lt;div class="cta_body"&gt;&lt;div class="cta_body_image cta_body_image_right"&gt;&lt;a href="https://juku-escot.com/onepoint/" target="_blank"&gt;&lt;img width="956" height="253" src="https://juku-escot.com/wp-content/uploads/2020/05/スライドショーロゴ.png" class="attachment-large size-large" alt="" srcset="https://juku-escot.com/wp-content/uploads/2020/05/スライドショーロゴ.png 956w, https://juku-escot.com/wp-content/uploads/2020/05/スライドショーロゴ-300x79.png 300w, https://juku-escot.com/wp-content/uploads/2020/05/スライドショーロゴ-768x203.png 768w" sizes="(max-width: 956px) 100vw, 956px" /&gt;&lt;/a&gt;&lt;/div&gt;&lt;div class="cta_body_txt image_exist"&gt;【英語】
&lt;br /&gt;単発的に数回の授業で定期試験対策を行います。また、英語は資格試験の対策も可能です。ご相談ください。
&lt;br /&gt;
&lt;br /&gt;【数学】
&lt;br /&gt;単発的に数回の授業で定期試験対策を行います。 定期試験の範囲を一通り学習する、 もしくは試験までの時間が少ない場合でも最大限に得点を上げられるよう指導させていただきます。&lt;/div&gt;&lt;div class="cta_body_link"&gt;&lt;a href="https://juku-escot.com/onepoint/" class="btn btn-primary btn-block btn-lg" target="_blank"&gt;ワンポイント講座　二週間完結・定期試験対策ゼミ【英語・数学】&lt;/a&gt;&lt;/div&gt;&lt;/div&gt;&lt;!--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</si>
  <si>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https://jukureiwa.com/honka/
【検出された不自然ワード】
- 崩れ
- 迷い
- 固定
- 設計
- 整え
【本文】
------
&lt;p&gt;&lt;!-- =========================================================
本科講座｜本文HTML（WordPress投稿用 / Bootstrap想定 / primary=青）
※「固める/失点/迷い/軸/固定/崩れる/特定/設計」は使わない方針で全面改稿
========================================================= --&gt;&lt;br /&gt;
&lt;img fetchpriority="high" decoding="async" src="http://jukureiwa.com/wp-content/uploads/2026/01/Gemini_Generated_Image_121vmy121vmy121v-1-scaled-e1768268070430-1024x459.png" alt="受験社会専門塾「令和」の本科講座" width="1024" height="459" class="alignnone size-large wp-image-456" srcset="https://jukureiwa.com/wp-content/uploads/2026/01/Gemini_Generated_Image_121vmy121vmy121v-1-scaled-e1768268070430-1024x459.png 1024w, https://jukureiwa.com/wp-content/uploads/2026/01/Gemini_Generated_Image_121vmy121vmy121v-1-scaled-e1768268070430-300x135.png 300w, https://jukureiwa.com/wp-content/uploads/2026/01/Gemini_Generated_Image_121vmy121vmy121v-1-scaled-e1768268070430-768x344.png 768w, https://jukureiwa.com/wp-content/uploads/2026/01/Gemini_Generated_Image_121vmy121vmy121v-1-scaled-e1768268070430-1536x689.png 1536w, https://jukureiwa.com/wp-content/uploads/2026/01/Gemini_Generated_Image_121vmy121vmy121v-1-scaled-e1768268070430-2048x918.png 2048w" sizes="(max-width: 1024px) 100vw, 1024px" /&gt;&lt;br /&gt;
&lt;!-- ===== HERO ===== --&gt;&lt;/p&gt;
&lt;section class="p-3 p-md-4 mb-4 bg-light border rounded"&gt;
&lt;div class="d-flex flex-wrap gap-2 mb-2"&gt;
    &lt;span class="badge bg-primary"&gt;中学受験 社会&lt;/span&gt;&lt;br /&gt;
    &lt;span class="badge bg-secondary"&gt;本科講座&lt;/span&gt;&lt;br /&gt;
    &lt;span class="badge bg-info text-dark"&gt;地理・歴史・公民&lt;/span&gt;
  &lt;/div&gt;
&lt;h2 class="h3 mb-2"&gt;本科講座｜「覚えたつもり」を「点になる形」に変える&lt;/h2&gt;
&lt;div class="rounded p-3 bg-white border mb-3"&gt;
&lt;ul class="mb-0"&gt;
&lt;li&gt;授業は受けているのに、テストだと出てこない&lt;/li&gt;
&lt;li&gt;暗記に寄りすぎて、すぐ抜ける&lt;/li&gt;
&lt;li&gt;時間がなく、何から手を付ければいいか分からない&lt;/li&gt;
&lt;/ul&gt;&lt;/div&gt;
&lt;p class="mb-3"&gt;
    本科講座では、地理・歴史・公民を&lt;strong&gt;バラバラに覚える&lt;/strong&gt;のではなく、&lt;br /&gt;
    &lt;strong class="text-primary"&gt;「つながり」を作りながら&lt;/strong&gt;理解と演習を進めます。&lt;br /&gt;
    さらに、授業を受けっぱなしにせず、家庭で&lt;strong class="text-primary"&gt;復習が回る形&lt;/strong&gt;まで整えることで、&lt;br /&gt;
    &lt;strong class="text-primary"&gt;本番で点が取れる力&lt;/strong&gt;につなげます。
  &lt;/p&gt;
&lt;div class="alert alert-primary mb-3" role="alert"&gt;
    &lt;strong&gt;まずは入口を選ぶのが近道です。&lt;/strong&gt;&lt;br /&gt;
    「後回しになりがち」「覚えても抜ける」などの悩みから、最初の1本を決めたい方は、こちらをご利用ください。
  &lt;/div&gt;
&lt;div class="d-flex flex-wrap gap-2"&gt;
    &lt;a class="btn btn-primary btn-lg" href="https://jukureiwa.com/tips/naaymi_hub/"&gt;悩み別ガイドから探す&lt;/a&gt;&lt;br /&gt;
    &lt;a class="btn btn-outline-primary btn-lg" href="https://jukureiwa.com/"&gt;トップ（全体像）を見る&lt;/a&gt;&lt;br /&gt;
    &lt;a class="btn btn-outline-secondary btn-lg" href="#お問い合わせ"&gt;問い合わせる&lt;/a&gt;
  &lt;/div&gt;
&lt;/section&gt;
&lt;p&gt;&lt;!-- ===== このページの見方（naaymi_hub要素を移植） ===== --&gt;&lt;/p&gt;
&lt;section class="mb-4"&gt;
&lt;h3 class="h5 mb-3"&gt;このページの見方&lt;/h3&gt;
&lt;div class="row g-3"&gt;
&lt;div class="col-md-4"&gt;
&lt;div class="card h-100 border-primary"&gt;
&lt;div class="card-body"&gt;
&lt;div class="d-flex align-items-center gap-2 mb-2"&gt;
            &lt;span class="badge bg-primary rounded-pill"&gt;1&lt;/span&gt;&lt;br /&gt;
            &lt;strong&gt;まず「悩み」から入口を決める&lt;/strong&gt;
          &lt;/div&gt;
&lt;p class="small text-muted mb-0"&gt;
            後回し／覚えても抜ける／資料が苦手…など、近いものから入ると遠回りになりません。
          &lt;/p&gt;
&lt;/p&gt;&lt;/div&gt;
&lt;div class="card-footer bg-transparent"&gt;
          &lt;a class="btn btn-sm btn-outline-primary" href="https://jukureiwa.com/tips/naaymi_hub/"&gt;悩み別ガイドへ&lt;/a&gt;
        &lt;/div&gt;
&lt;/p&gt;&lt;/div&gt;
&lt;/p&gt;&lt;/div&gt;
&lt;div class="col-md-4"&gt;
&lt;div class="card h-100 border-primary"&gt;
&lt;div class="card-body"&gt;
&lt;div class="d-flex align-items-center gap-2 mb-2"&gt;
            &lt;span class="badge bg-primary rounded-pill"&gt;2&lt;/span&gt;&lt;br /&gt;
            &lt;strong&gt;次に「分野」で選ぶ&lt;/strong&gt;
          &lt;/div&gt;
&lt;p class="small text-muted mb-0"&gt;
            地理・歴史・公民のうち、いま優先したい分野から受講内容を確認してください。
          &lt;/p&gt;
&lt;/p&gt;&lt;/div&gt;
&lt;div class="card-footer bg-transparent"&gt;
          &lt;a class="btn btn-sm btn-outline-primary" href="#本科メニュー"&gt;本科メニューを見る&lt;/a&gt;
        &lt;/div&gt;
&lt;/p&gt;&lt;/div&gt;
&lt;/p&gt;&lt;/div&gt;
&lt;div class="col-md-4"&gt;
&lt;div class="card h-100 border-primary"&gt;
&lt;div class="card-body"&gt;
&lt;div class="d-flex align-items-center gap-2 mb-2"&gt;
            &lt;span class="badge bg-primary rounded-pill"&gt;3&lt;/span&gt;&lt;br /&gt;
            &lt;strong&gt;最後に「受講の流れ・料金」を確認&lt;/strong&gt;
          &lt;/div&gt;
&lt;p class="small text-muted mb-0"&gt;
            トライアル→開始までの流れと、料金をまとめています。
          &lt;/p&gt;
&lt;/p&gt;&lt;/div&gt;
&lt;div class="card-footer bg-transparent"&gt;
          &lt;a class="btn btn-sm btn-outline-primary" href="#受講までの流れ"&gt;受講の流れへ&lt;/a&gt;
        &lt;/div&gt;
&lt;/p&gt;&lt;/div&gt;
&lt;/p&gt;&lt;/div&gt;
&lt;/p&gt;&lt;/div&gt;
&lt;/section&gt;
&lt;p&gt;&lt;!-- ===== 目次（見やすく） ===== --&gt;&lt;/p&gt;
&lt;div class="card border-primary mb-4"&gt;
&lt;div class="card-header bg-light text-primary"&gt;&lt;strong&gt;目次&lt;/strong&gt;&lt;/div&gt;
&lt;div class="card-body"&gt;
&lt;div class="row g-2"&gt;
&lt;div class="col-md-6"&gt;
&lt;div class="list-group"&gt;
          &lt;a class="list-group-item list-group-item-action" href="#本科メニュー"&gt;1. 本科講座（地理・歴史・公民）&lt;/a&gt;&lt;br /&gt;
          &lt;a class="list-group-item list-group-item-action" href="#地理の完成"&gt;　- 地理の完成&lt;/a&gt;&lt;br /&gt;
          &lt;a class="list-group-item list-group-item-action" href="#歴史の完成"&gt;　- 歴史の完成&lt;/a&gt;&lt;br /&gt;
          &lt;a class="list-group-item list-group-item-action" href="#公民の完成"&gt;　- 公民の完成&lt;/a&gt;
        &lt;/div&gt;
&lt;/p&gt;&lt;/div&gt;
&lt;div class="col-md-6"&gt;
&lt;div class="list-group"&gt;
          &lt;a class="list-group-item list-group-item-action" href="#オンライン指導"&gt;2. オンライン指導&lt;/a&gt;&lt;br /&gt;
          &lt;a class="list-group-item list-group-item-action" href="#受講までの流れ"&gt;3. 受講までの流れ&lt;/a&gt;&lt;br /&gt;
          &lt;a class="list-group-item list-group-item-action" href="#指導料"&gt;4. 指導料&lt;/a&gt;&lt;br /&gt;
          &lt;a class="list-group-item list-group-item-action" href="#お問い合わせ"&gt;5. お問い合わせ&lt;/a&gt;
        &lt;/div&gt;
&lt;/p&gt;&lt;/div&gt;
&lt;/p&gt;&lt;/div&gt;
&lt;/p&gt;&lt;/div&gt;
&lt;/div&gt;
&lt;p&gt;&lt;!-- ===== 本科メニュー（カードで即判断） ===== --&gt;&lt;/p&gt;
&lt;section id="本科メニュー" class="mb-4"&gt;
&lt;h3 class="h4 mb-3"&gt;本科講座（分野別）&lt;/h3&gt;
&lt;div class="row g-3"&gt;
&lt;div class="col-md-4"&gt;
&lt;div class="card h-100 border-primary"&gt;
&lt;div class="card-body"&gt;
&lt;div class="d-flex justify-content-between align-items-center mb-2"&gt;
&lt;h4 class="h5 mb-0"&gt;地理の完成&lt;/h4&gt;
&lt;p&gt;            &lt;span class="badge bg-primary"&gt;8回&lt;/span&gt;
          &lt;/div&gt;
&lt;ul class="mb-3"&gt;
&lt;li&gt;地図を土台に「場所」と「意味」をつなげる&lt;/li&gt;
&lt;li&gt;資料の読み取りで戸惑わない見方を身につける&lt;/li&gt;
&lt;li&gt;気候・地形・産業を理由でまとめる&lt;/li&gt;
&lt;/ul&gt;
&lt;p class="small text-muted mb-0"&gt;
            こんなときに：地図・資料が苦手／用語がバラバラ／覚えても使えない
          &lt;/p&gt;
&lt;/p&gt;&lt;/div&gt;
&lt;div class="card-footer bg-transparent"&gt;
&lt;div class="d-flex flex-wrap gap-2"&gt;
            &lt;a class="btn btn-primary btn-sm" href="#地理の完成"&gt;このページで見る&lt;/a&gt;&lt;br /&gt;
            &lt;a class="btn btn-outline-primary btn-sm" href="https://jukureiwa.com/tips/honka_chiri/"&gt;詳細を見る&lt;/a&gt;
          &lt;/div&gt;
&lt;/p&gt;&lt;/div&gt;
&lt;/p&gt;&lt;/div&gt;
&lt;/p&gt;&lt;/div&gt;
&lt;div class="col-md-4"&gt;
&lt;div class="card h-100 border-primary"&gt;
&lt;div class="card-body"&gt;
&lt;div class="d-flex justify-content-between align-items-center mb-2"&gt;
&lt;h4 class="h5 mb-0"&gt;歴史の完成&lt;/h4&gt;
&lt;p&gt;            &lt;span class="badge bg-primary"&gt;8回&lt;/span&gt;
          &lt;/div&gt;
&lt;ul class="mb-3"&gt;
&lt;li&gt;出来事を「順番」と「背景」でまとめる&lt;/li&gt;
&lt;li&gt;政治と文化を別々にしないでつなげる&lt;/li&gt;
&lt;li&gt;資料・正誤問題で落としやすい所を減らす&lt;/li&gt;
&lt;/ul&gt;
&lt;p class="small text-muted mb-0"&gt;
            こんなときに：覚えたのに正誤で落とす／資料が怖い／時代が混ざる
          &lt;/p&gt;
&lt;/p&gt;&lt;/div&gt;
&lt;div class="card-footer bg-transparent"&gt;
&lt;div class="d-flex flex-wrap gap-2"&gt;
            &lt;a class="btn btn-primary btn-sm" href="#歴史の完成"&gt;このページで見る&lt;/a&gt;&lt;br /&gt;
            &lt;a class="btn btn-outline-primary btn-sm" href="https://jukureiwa.com/tips/honka_rekishi/"&gt;詳細を見る&lt;/a&gt;
          &lt;/div&gt;
&lt;/p&gt;&lt;/div&gt;
&lt;/p&gt;&lt;/div&gt;
&lt;/p&gt;&lt;/div&gt;
&lt;div class="col-md-4"&gt;
&lt;div class="card h-100 border-primary"&gt;
&lt;div class="card-body"&gt;
&lt;div class="d-flex justify-content-between align-items-center mb-2"&gt;
&lt;h4 class="h5 mb-0"&gt;公民の完成&lt;/h4&gt;
&lt;p&gt;            &lt;span class="badge bg-primary"&gt;6回&lt;/span&gt;
          &lt;/div&gt;
&lt;ul class="mb-3"&gt;
&lt;li&gt;「しくみ」を理解してから用語を覚える&lt;/li&gt;
&lt;li&gt;地理・歴史の知識と結びつけて覚える量を減らす&lt;/li&gt;
&lt;li&gt;時事・統治の問題で混乱しにくくする&lt;/li&gt;
&lt;/ul&gt;
&lt;p class="small text-muted mb-0"&gt;
            こんなときに：授業が速くて置いていかれる／丸暗記が増えるだけ／点に結びつかない
          &lt;/p&gt;
&lt;/p&gt;&lt;/div&gt;
&lt;div class="card-footer bg-transparent"&gt;
&lt;div class="d-flex flex-wrap gap-2"&gt;
            &lt;a class="btn btn-primary btn-sm" href="#公民の完成"&gt;このページで見る&lt;/a&gt;&lt;br /&gt;
            &lt;a class="btn btn-outline-primary btn-sm" href="https://jukureiwa.com/tips/honka_koumin/"&gt;詳細を見る&lt;/a&gt;
          &lt;/div&gt;
&lt;/p&gt;&lt;/div&gt;
&lt;/p&gt;&lt;/div&gt;
&lt;/p&gt;&lt;/div&gt;
&lt;/p&gt;&lt;/div&gt;
&lt;div class="alert alert-info mt-4" role="alert"&gt;
    &lt;strong&gt;どれにするか悩む場合：&lt;/strong&gt;&lt;br /&gt;
    まずは「困っている形」から入口を決めるとスムーズです。&lt;br /&gt;
    &lt;a class="btn btn-outline-primary btn-sm mt-2" href="https://jukureiwa.com/tips/naaymi_hub/"&gt;悩み別ガイドを見る&lt;/a&gt;
  &lt;/div&gt;
&lt;/section&gt;
&lt;p&gt;&lt;!-- ===== 地理 ===== --&gt;&lt;/p&gt;
&lt;section class="mb-4"&gt;
&lt;h3 id="地理の完成" class="h4 mb-2"&gt;■本科「地理の完成」≪8回完結講座≫&lt;/h3&gt;
&lt;p class="mb-3"&gt;
    地理は&lt;strong&gt;「どこに何があるか」「そこで何が行われているか」&lt;/strong&gt;を、地図と一緒に理解する科目です。&lt;br /&gt;
    用語だけを増やすと、問題の場面で使いにくくなります。&lt;br /&gt;
    本講座では、地図を見ながら&lt;strong class="text-primary"&gt;位置→特徴→理由&lt;/strong&gt;の順でまとめ、資料問題にもつなげます。
  &lt;/p&gt;
&lt;details class="border rounded p-3 bg-light mb-3"&gt;
&lt;summary class="fw-bold"&gt;内容（クリックで開く）&lt;/summary&gt;
&lt;div class="pt-3"&gt;
&lt;h4 class="h6"&gt;1．地形・気候&lt;/h4&gt;
&lt;ul&gt;
&lt;li&gt;日本の位置・国土・海流など、地図で確認しながら覚える&lt;/li&gt;
&lt;li&gt;山地・川・平野・盆地などの地形と、産業との関係をつなげる&lt;/li&gt;
&lt;li&gt;季節風・雨温図など、資料の読み取りを練習する&lt;/li&gt;
&lt;/ul&gt;
&lt;h4 class="h6"&gt;2．農林水産業&lt;/h4&gt;
&lt;ul&gt;
&lt;li&gt;主要な農産物・漁業地域・森林の特徴を整理する&lt;/li&gt;
&lt;li&gt;食料自給率・輸入先・有機農業・産地表示などのテーマも扱う&lt;/li&gt;
&lt;/ul&gt;
&lt;h4 class="h6"&gt;3．工業・都市の発展&lt;/h4&gt;
&lt;ul&gt;
&lt;li&gt;工業地帯・工業地域の位置と特徴を理解する&lt;/li&gt;
&lt;li&gt;公害問題・貿易の変化・都市の発展を、時代の流れと合わせて覚える&lt;/li&gt;
&lt;li&gt;過密・過疎、高齢化、限界集落などの社会課題も整理する&lt;/li&gt;
&lt;/ul&gt;&lt;/div&gt;
&lt;/details&gt;
&lt;p class="mb-3"&gt;
    この講座を通して、日本の地理・産業・社会をつなげて覚え、受験に備えます。
  &lt;/p&gt;
&lt;p&gt;  &lt;a class="btn btn-primary" href="https://jukureiwa.com/tips/honka_chiri/"&gt;地理の詳細（カリキュラム）&lt;/a&gt;&lt;br /&gt;
&lt;/section&gt;
&lt;p&gt;&lt;!-- ===== 歴史 ===== --&gt;&lt;/p&gt;
&lt;section class="mb-4"&gt;
&lt;h3 id="歴史の完成" class="h4 mb-2"&gt;■本科「歴史の完成」≪8回完結講座≫&lt;/h3&gt;
&lt;p class="mb-3"&gt;
    歴史は「いつ・どこで・何が起きたか」を並べるだけでは、テストで取り切れません。&lt;br /&gt;
    本講座では、出来事を&lt;strong class="text-primary"&gt;順番と背景&lt;/strong&gt;でまとめ、政治・文化・外交をつなげて理解します。
  &lt;/p&gt;
&lt;details class="border rounded p-3 bg-light mb-3"&gt;
&lt;summary class="fw-bold"&gt;内容（クリックで開く）&lt;/summary&gt;
&lt;div class="pt-3"&gt;
&lt;h4 class="h6"&gt;1．律令国家の成立から変化&lt;/h4&gt;
&lt;ul&gt;
&lt;li&gt;旧石器〜縄文〜弥生、古墳〜飛鳥〜奈良〜平安の大きな流れ&lt;/li&gt;
&lt;li&gt;国づくりのしくみ、土地・税、寺や文化の要点&lt;/li&gt;
&lt;/ul&gt;
&lt;h4 class="h6"&gt;2．武士の時代&lt;/h4&gt;
&lt;ul&gt;
&lt;li&gt;鎌倉：幕府のしくみ、朝廷との関係、元寇&lt;/li&gt;
&lt;li&gt;室町〜戦国：将軍の政治、貿易、農村の動き&lt;/li&gt;
&lt;li&gt;安土桃山〜江戸：統一〜幕藩体制、改革、外交の変化&lt;/li&gt;
&lt;/ul&gt;
&lt;h4 class="h6"&gt;3．近代国家の形成〜現代&lt;/h4&gt;
&lt;ul&gt;
&lt;li&gt;明治：改革の順番、外交、産業の変化&lt;/li&gt;
&lt;li&gt;大正：第一次世界大戦〜大正デモクラシー&lt;/li&gt;
&lt;li&gt;昭和：世界恐慌〜戦争〜戦後改革、高度経済成長&lt;/li&gt;
&lt;/ul&gt;&lt;/div&gt;
&lt;/details&gt;
&lt;p&gt;  &lt;a class="btn btn-primary" href="https://jukureiwa.com/tips/honka_rekishi/"&gt;歴史の詳細（カリキュラム）&lt;/a&gt;&lt;br /&gt;
&lt;/section&gt;
&lt;p&gt;&lt;!-- ===== 公民 ===== --&gt;&lt;/p&gt;
&lt;section class="mb-4"&gt;
&lt;h3 id="公民の完成" class="h4 mb-2"&gt;■本科「公民の完成」≪6回完結講座≫&lt;/h3&gt;
&lt;p class="mb-3"&gt;
    公民は、学校や塾の進み方が速くなりやすく、用語だけが増えてしまうことが多い分野です。&lt;br /&gt;
    本講座では、まず&lt;strong class="text-primary"&gt;しくみ（関係）&lt;/strong&gt;を理解し、そのあとに用語を覚える流れで進めます。&lt;br /&gt;
    地理・歴史の知識ともつなげながら学びます。
  &lt;/p&gt;
&lt;details class="border rounded p-3 bg-light mb-3"&gt;
&lt;summary class="fw-bold"&gt;内容（クリックで開く）&lt;/summary&gt;
&lt;div class="pt-3"&gt;
&lt;h4 class="h6"&gt;Ⅰ．日本国憲法&lt;/h4&gt;
&lt;ul&gt;
&lt;li&gt;成立の背景と、大日本帝国憲法との違い&lt;/li&gt;
&lt;li&gt;三大原則と前文のポイント&lt;/li&gt;
&lt;li&gt;最高法規である理由を説明できるようにする&lt;/li&gt;
&lt;/ul&gt;
&lt;h4 class="h6"&gt;Ⅱ．統治のしくみ&lt;/h4&gt;
&lt;ul&gt;
&lt;li&gt;国会（立法）・内閣（行政）・裁判所（司法）の役割&lt;/li&gt;
&lt;li&gt;二院制、議院内閣制、三審制、違憲審査など&lt;/li&gt;
&lt;/ul&gt;
&lt;h4 class="h6"&gt;Ⅲ．地方自治・財政&lt;/h4&gt;
&lt;ul&gt;
&lt;li&gt;地方議会と首長、住民の関わり&lt;/li&gt;
&lt;li&gt;予算のしくみ、国と地方の財政&lt;/li&gt;
&lt;/ul&gt;&lt;/div&gt;
&lt;/details&gt;
&lt;p&gt;  &lt;a class="btn btn-primary" href="https://jukureiwa.com/tips/honka_koumin/"&gt;公民の詳細（カリキュラム）&lt;/a&gt;&lt;br /&gt;
&lt;/section&gt;
&lt;p&gt;&lt;!-- ===== オンライン指導 ===== --&gt;&lt;/p&gt;
&lt;section id="オンライン指導" class="mb-4"&gt;
&lt;h3 class="h4 mb-3"&gt;オンライン指導&lt;/h3&gt;
&lt;p&gt;
    当塾の講座は、すべてオンラインでも受講できます。電子黒板を活用し、&lt;br /&gt;
    ホワイトボードや机上中心の指導と比べて、見やすさ・スピード感・再現しやすさを高めています。
  &lt;/p&gt;
&lt;p&gt;  &lt;img decoding="async" class="img-fluid rounded mb-3" src="http://jukureiwa.com/wp-content/uploads/2020/09/令和授業風景１.jpg" alt="受験社会専門塾「令和」のオンライン授業（電子黒板）" width="1280" height="720" /&gt;&lt;/p&gt;
&lt;div class="row g-3"&gt;
&lt;div class="col-md-4"&gt;
&lt;div class="card h-100 border-primary"&gt;
&lt;div class="card-body"&gt;
&lt;h4 class="h6 mb-2"&gt;① 受ける環境が整えやすい&lt;/h4&gt;
&lt;p class="mb-0 small"&gt;
            ご自宅で受講でき、画面と音声に集中しやすい環境を作れます。
          &lt;/p&gt;
&lt;/p&gt;&lt;/div&gt;
&lt;/p&gt;&lt;/div&gt;
&lt;/p&gt;&lt;/div&gt;
&lt;div class="col-md-4"&gt;
&lt;div class="card h-100 border-primary"&gt;
&lt;div class="card-body"&gt;
&lt;h4 class="h6 mb-2"&gt;② 解き方の様子が伝わりやすい&lt;/h4&gt;
&lt;p class="mb-0 small"&gt;
            手元の状況を見ながら進めるため、「どこで止まっているか」をその場で確認しやすくなります。
          &lt;/p&gt;
&lt;/p&gt;&lt;/div&gt;
&lt;/p&gt;&lt;/div&gt;
&lt;/p&gt;&lt;/div&gt;
&lt;div class="col-md-4"&gt;
&lt;div class="card h-100 border-primary"&gt;
&lt;div class="card-body"&gt;
&lt;h4 class="h6 mb-2"&gt;③ 移動が不要&lt;/h4&gt;
&lt;p class="mb-0 small"&gt;
            通塾の負担がなく、時間と体力を勉強に回せます。送り迎えも不要です。
          &lt;/p&gt;
&lt;/p&gt;&lt;/div&gt;
&lt;/p&gt;&lt;/div&gt;
&lt;/p&gt;&lt;/div&gt;
&lt;/p&gt;&lt;/div&gt;
&lt;p class="mt-3 mb-0"&gt;
    オンラインの利点を活かしながら、社会の成績アップにつなげます。
  &lt;/p&gt;
&lt;/section&gt;
&lt;p&gt;&lt;!-- ===== 受講までの流れ（色バラつき解消） ===== --&gt;&lt;/p&gt;
&lt;h2 id="受講までの流れ"&gt;受講までの流れ&lt;/h2&gt;
&lt;div class="row g-3 mb-4"&gt;
&lt;div class="col-md-6"&gt;
&lt;div class="card border-primary h-100"&gt;
&lt;div class="card-body"&gt;
&lt;h5 class="card-title mb-2"&gt;&lt;span class="badge bg-primary me-2"&gt;1&lt;/span&gt;事前ヒアリング&lt;/h5&gt;
&lt;p class="card-text mb-0"&gt;保護者様から状況を伺い、進め方の提案をします。&lt;/p&gt;
&lt;/p&gt;&lt;/div&gt;
&lt;/p&gt;&lt;/div&gt;
&lt;/p&gt;&lt;/div&gt;
&lt;div class="col-md-6"&gt;
&lt;div class="card border-primary h-100"&gt;
&lt;div class="card-body"&gt;
&lt;h5 class="card-title mb-2"&gt;&lt;span class="badge bg-primary me-2"&gt;2&lt;/span&gt;トライアル指導&lt;/h5&gt;
&lt;p class="card-text mb-0"&gt;実際の学習状況を見ながら、内容と進め方を調整します。&lt;/p&gt;
&lt;/p&gt;&lt;/div&gt;
&lt;/p&gt;&lt;/div&gt;
&lt;/p&gt;&lt;/div&gt;
&lt;div class="col-md-6"&gt;
&lt;div class="card border-primary h-100"&gt;
&lt;div class="card-body"&gt;
&lt;h5 class="card-title mb-2"&gt;&lt;span class="badge bg-primary me-2"&gt;3&lt;/span&gt;ご契約&lt;/h5&gt;
&lt;p class="card-text mb-0"&gt;内容にご納得いただけましたら、入塾手続きを進めます。&lt;/p&gt;
&lt;/p&gt;&lt;/div&gt;
&lt;/p&gt;&lt;/div&gt;
&lt;/p&gt;&lt;/div&gt;
&lt;div class="col-md-6"&gt;
&lt;div class="card border-primary h-100"&gt;
&lt;div class="card-body"&gt;
&lt;h5 class="card-title mb-2"&gt;&lt;span class="badge bg-primary me-2"&gt;4&lt;/span&gt;指導開始&lt;/h5&gt;
&lt;p class="card-text mb-0"&gt;決定した曜日・時間で指導を開始します。&lt;/p&gt;
&lt;/p&gt;&lt;/div&gt;
&lt;/p&gt;&lt;/div&gt;
&lt;/p&gt;&lt;/div&gt;
&lt;/div&gt;
&lt;p&gt;&lt;!-- ===== 指導料（カード統一） ===== --&gt;&lt;/p&gt;
&lt;h2 id="指導料"&gt;指導料&lt;/h2&gt;
&lt;div class="row g-3 mb-4"&gt;
&lt;div class="col-md-4"&gt;
&lt;div class="card border-primary h-100"&gt;
&lt;div class="card-body"&gt;
&lt;h5 class="card-title"&gt;トライアル指導料&lt;/h5&gt;
&lt;p class="display-6 mb-2"&gt;10,000円&lt;/p&gt;
&lt;p class="card-text small text-muted mb-0"&gt;
          （税込）他塾様でいう体験の位置づけです。まずは一度お試しください。
        &lt;/p&gt;
&lt;/p&gt;&lt;/div&gt;
&lt;/p&gt;&lt;/div&gt;
&lt;/p&gt;&lt;/div&gt;
&lt;div class="col-md-4"&gt;
&lt;div class="card border-primary h-100"&gt;
&lt;div class="card-body"&gt;
&lt;h5 class="card-title"&gt;入塾金&lt;/h5&gt;
&lt;p class="display-6 mb-2"&gt;22,000円&lt;/p&gt;
&lt;p class="card-text small text-muted mb-0"&gt;
          （税込）兄弟姉妹のご在籍（過去在籍含む）の場合は全額免除です。
        &lt;/p&gt;
&lt;/p&gt;&lt;/div&gt;
&lt;/p&gt;&lt;/div&gt;
&lt;/p&gt;&lt;/div&gt;
&lt;div class="col-md-4"&gt;
&lt;div class="card border-primary h-100"&gt;
&lt;div class="card-body"&gt;
&lt;h5 class="card-title"&gt;指導料&lt;/h5&gt;
&lt;p class="display-6 mb-2"&gt;18,150円&lt;/p&gt;
&lt;p class="card-text small text-muted mb-0"&gt;
          （税込）/110分・前払いです。前月20日に集計し請求書を発行、前月末までにお支払いください。
        &lt;/p&gt;
&lt;/p&gt;&lt;/div&gt;
&lt;/p&gt;&lt;/div&gt;
&lt;/p&gt;&lt;/div&gt;
&lt;/div&gt;
&lt;p&gt;&lt;!-- ===== お問い合わせ ===== --&gt;&lt;/p&gt;
&lt;h2 id="お問い合わせ"&gt;お問い合わせ&lt;/h2&gt;
&lt;p class="mb-3"&gt;
  本科講座についてのご質問・受講のご相談は、以下のフォームからお送りください。
&lt;/p&gt;
&lt;div class="wpcf7 no-js" id="wpcf7-f116-p33-o1" lang="ja" dir="ltr" data-wpcf7-id="116"&gt;
&lt;div class="screen-reader-response"&gt;&lt;p role="status" aria-live="polite" aria-atomic="true"&gt;&lt;/p&gt; &lt;ul&gt;&lt;/ul&gt;&lt;/div&gt;
&lt;form action="/honka/#wpcf7-f116-p33-o1" method="post" class="wpcf7-form init" aria-label="コンタクトフォーム" novalidate="novalidate" data-status="init"&gt;
&lt;fieldset class="hidden-fields-container"&gt;&lt;input type="hidden" name="_wpcf7" value="116" /&gt;&lt;input type="hidden" name="_wpcf7_version" value="6.1.4" /&gt;&lt;input type="hidden" name="_wpcf7_locale" value="ja" /&gt;&lt;input type="hidden" name="_wpcf7_unit_tag" value="wpcf7-f116-p33-o1" /&gt;&lt;input type="hidden" name="_wpcf7_container_post" value="33" /&gt;&lt;input type="hidden" name="_wpcf7_posted_data_hash" value="" /&gt;
&lt;/fieldset&gt;
&lt;div class="wpcf7-turnstile cf-turnstile" data-sitekey="0x4AAAAAACFlZho3GFUcJZZa" data-response-field-name="_wpcf7_turnstile_response"&gt;&lt;/div&gt;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&lt;p&gt;電話番号(必須)&lt;br /&gt;
&lt;span class="wpcf7-form-control-wrap" data-name="tel-572"&gt;&lt;input size="40" maxlength="400" class="wpcf7-form-control wpcf7-tel wpcf7-validates-as-required wpcf7-text wpcf7-validates-as-tel" aria-required="true" aria-invalid="false" value="" type="tel" name="tel-572" /&gt;&lt;/span&gt;
&lt;/p&gt;
&lt;p&gt;コース選択(必須)&lt;br /&gt;
&lt;span class="wpcf7-form-control-wrap" data-name="checkbox-511"&gt;&lt;span class="wpcf7-form-control wpcf7-checkbox wpcf7-validates-as-required"&gt;&lt;span class="wpcf7-list-item first"&gt;&lt;span class="wpcf7-list-item-label"&gt;地理の完成&lt;/span&gt;&lt;input type="checkbox" name="checkbox-511[]" value="地理の完成" /&gt;&lt;/span&gt;&lt;span class="wpcf7-list-item"&gt;&lt;span class="wpcf7-list-item-label"&gt;歴史の完成&lt;/span&gt;&lt;input type="checkbox" name="checkbox-511[]" value="歴史の完成" /&gt;&lt;/span&gt;&lt;span class="wpcf7-list-item last"&gt;&lt;span class="wpcf7-list-item-label"&gt;公民の完成&lt;/span&gt;&lt;input type="checkbox" name="checkbox-511[]" value="公民の完成" /&gt;&lt;/span&gt;&lt;/span&gt;&lt;/span&gt;
&lt;/p&gt;
&lt;p&gt;受講スタイル(必須)&lt;br /&gt;
&lt;span class="wpcf7-form-control-wrap" data-name="checkbox-387"&gt;&lt;span class="wpcf7-form-control wpcf7-checkbox wpcf7-validates-as-required"&gt;&lt;span class="wpcf7-list-item first"&gt;&lt;span class="wpcf7-list-item-label"&gt;教室&lt;/span&gt;&lt;input type="checkbox" name="checkbox-387[]" value="教室" /&gt;&lt;/span&gt;&lt;span class="wpcf7-list-item last"&gt;&lt;span class="wpcf7-list-item-label"&gt;オンライン&lt;/span&gt;&lt;input type="checkbox" name="checkbox-387[]" value="オンライン" /&gt;&lt;/span&gt;&lt;/span&gt;&lt;/span&gt;
&lt;/p&gt;
&lt;p&gt;&lt;label&gt; 備考&lt;br /&gt;
&lt;span class="wpcf7-form-control-wrap" data-name="your-message"&gt;&lt;textarea cols="40" rows="10" maxlength="2000" class="wpcf7-form-control wpcf7-textarea" aria-invalid="false" name="your-message"&gt;&lt;/textarea&gt;&lt;/span&gt; &lt;/label&gt;
&lt;/p&gt;
&lt;p&gt;[anr_nocaptcha g-recaptcha-response]
&lt;/p&gt;
&lt;p&gt;&lt;input class="wpcf7-form-control wpcf7-submit has-spinner" type="submit" value="送信" /&gt;
&lt;/p&gt;&lt;div class="wpcf7-response-output" aria-hidden="true"&gt;&lt;/div&gt;
&lt;/form&gt;
&lt;/div&gt;
&lt;section class="veu_cta" id="veu_cta-199"&gt;&lt;h1 class="cta_title"&gt;本科「公民の完成」≪６回完結講座≫&lt;/h1&gt;&lt;div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image_exist"&gt;公民分野は受験社会の中で最も苦手意識を持っている生徒さんの多い分野です。 また、受験社会のカリキュラムの中では一番最後に配置されていることが多いので、しっかりとした説明のないまま 急ぎ足で授業を進められることが多く、また、単純に暗記することを勧められることが多い分野でもあります。
&lt;br /&gt;
&lt;br /&gt;当塾では、地歴の知識とも絡めながら「国家の理念とその実現」「現在の統治制度の背景」を軸に、 しっかりとした理解に基づいた体系的な知識を得てもらうように指導を行っていきます。&lt;/div&gt;&lt;div class="cta_body_link"&gt;&lt;a href="https://jukureiwa.com/honka/" class="btn btn-primary btn-block btn-lg" target="_blank"&gt;開講講座：本科「公民の完成」≪６回完結講座≫&lt;/a&gt;&lt;/div&gt;&lt;/div&gt;&lt;!--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</si>
  <si>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https://koten-kakitsubata.jp/blog/times-of-day/
【検出された不自然ワード】
- 導線
- 設計
- 整え
【本文】
------
&lt;p&gt;&amp;nbsp;&lt;/p&gt;
&lt;div class="container my-4"&gt;
&lt;p&gt;&lt;!-- Hero Section --&gt;&lt;/p&gt;
&lt;div class="card shadow-sm mb-4 border-0" style="background: linear-gradient(135deg, #1e88e5, #00897b); color: #fff;"&gt;
&lt;div class="card-body p-4"&gt;
&lt;div class="d-flex flex-wrap justify-content-between align-items-center mb-2"&gt;&lt;span class="badge bg-light text-dark mb-2" style="font-size: 0.8rem;"&gt;古典常識／十二支の時刻&lt;/span&gt;&lt;br /&gt;
&lt;span class="badge bg-warning text-dark mb-2" style="font-size: 0.75rem;"&gt;古典読解のための基礎知識&lt;/span&gt;&lt;/div&gt;
&lt;h1 class="card-title mb-3" style="font-size: 2rem; line-height: 1.5;"&gt;&lt;/h1&gt;
&lt;p class="card-text mb-0" style="font-size: 0.98rem;"&gt;十二支（子・丑・寅・卯…）は「年」や「方角」だけでなく、&lt;strong&gt;時刻&lt;/strong&gt;も表します。&lt;br /&gt;
古文や漢文では、「未の刻」「丑三つ時」といった表現が頻出です。&lt;br /&gt;
本ページでは、&lt;strong&gt;十二支と時刻の対応・2時間刻みの考え方・丑三つ時の意味&lt;/strong&gt;を整理し、&lt;br /&gt;
古典の文章を読み解くうえで役立つ基礎知識としてまとめていきます。&lt;/p&gt;
&lt;/div&gt;
&lt;/div&gt;
&lt;p class="mb-4"&gt;大学受験の古典（古文・漢文）で「時刻・暦・古典常識」を得点に変える学習設計は、&lt;a href="https://koten-kakitsubata.jp/enter-exam/"&gt;&lt;strong&gt;全体像はこちら&lt;/strong&gt;&lt;/a&gt;でご確認いただけます。&lt;/p&gt;
&lt;p&gt;&lt;!-- YouTubeセクション --&gt;&lt;/p&gt;
&lt;div class="card shadow-sm mb-4 border-0"&gt;
&lt;div class="card-body"&gt;
&lt;h2 class="h5 mb-3"&gt;動画で学ぶ：十二支の時刻の考え方&lt;/h2&gt;
&lt;div class="embed-responsive embed-responsive-16by9 mb-3"&gt;&lt;iframe class="embed-responsive-item" title="YouTube video player" src="https://www.youtube.com/embed/AvrgaaucieU" width="560" height="315" frameborder="0" allowfullscreen="allowfullscreen"&gt;&lt;/iframe&gt;&lt;/div&gt;
&lt;p class="mb-0" style="font-size: 0.95rem;"&gt;古典専門塾かきつばた講師・岡部が、十二支と時刻の関係を図を使いながら解説しています。&lt;br /&gt;
本文とあわせて視聴することで、&lt;strong&gt;「時刻表現がイメージとして頭に残る」&lt;/strong&gt;状態を目指しましょう。&lt;/p&gt;
&lt;/div&gt;
&lt;/div&gt;
&lt;p&gt;&lt;!-- 十二支と時刻の全体像 --&gt;&lt;/p&gt;
&lt;div class="card shadow-sm mb-4 border-0"&gt;
&lt;div class="card-body"&gt;
&lt;h2 class="h4 mb-3"&gt;1. 十二支は「年・方角・時刻」を表すマルチプレーヤー&lt;/h2&gt;
&lt;p class="mb-3"&gt;十二支というと、多くの人がまず&lt;strong&gt;干支の「◯年」&lt;/strong&gt;を思い浮かべるはずです。&lt;br /&gt;
例えば、卯年・戌年といった表し方ですね。&lt;/p&gt;
&lt;ul class="mb-3"&gt;
&lt;li&gt;&lt;strong&gt;年を表す：&lt;/strong&gt; 卯年・戌年など&lt;/li&gt;
&lt;li&gt;&lt;strong&gt;方角を表す：&lt;/strong&gt; 子の方角＝北／卯の方角＝東 など&lt;/li&gt;
&lt;li&gt;&lt;strong&gt;時刻を表す：&lt;/strong&gt; 子の刻・丑の刻・寅の刻…&lt;/li&gt;
&lt;/ul&gt;
&lt;p class="mb-3"&gt;このページでは、このうち&lt;strong&gt;「時刻」&lt;/strong&gt;にフォーカスします。&lt;br /&gt;
十二支がどのように一日の時間と対応しているのかを整理していきましょう。&lt;/p&gt;
&lt;div class="row align-items-center"&gt;
&lt;div class="col-md-4 mb-3 mb-md-0 text-center"&gt;&lt;img decoding="async" class="img-fluid rounded shadow-sm" src="http://koten-kakitsubata.jp/wp-content/uploads/2023/03/時刻-300x300.jpg" alt="十二支を用いた時刻の円形図。子、丑、寅などの時刻が時計のように配置され、それぞれが2時間を表している。" /&gt;&lt;/div&gt;
&lt;div class="col-md-8"&gt;
&lt;p class="mb-0"&gt;上の図のように、十二支は時計のように円形に並び、&lt;br /&gt;
&lt;strong&gt;一つの干支が2時間分の時刻&lt;/strong&gt;を担当します。&lt;br /&gt;
子の刻を中心に一周すると、ちょうど24時間が埋まるイメージです。&lt;/p&gt;
&lt;/div&gt;
&lt;/div&gt;
&lt;/div&gt;
&lt;/div&gt;
&lt;p&gt;&lt;!-- 十二支の時刻の基本 --&gt;&lt;/p&gt;
&lt;div class="card shadow-sm mb-4 border-0"&gt;
&lt;div class="card-body"&gt;
&lt;h2 class="h4 mb-3"&gt;2. 十二支の時刻の基本──1つの刻は「2時間」を表す&lt;/h2&gt;
&lt;p class="mb-3"&gt;十二支で時刻を表すときは、&lt;strong&gt;子の刻を0時（真夜中）&lt;/strong&gt;としてスタートし、&lt;br /&gt;
子 → 丑 → 寅 → 卯 …と時計回りに進むと、&lt;strong&gt;24時間で一周&lt;/strong&gt;します。&lt;/p&gt;
&lt;div class="table-responsive mb-3"&gt;
&lt;table class="table table-bordered table-hover align-middle mb-0"&gt;
&lt;thead class="text-center" style="background-color: #e3f2fd;"&gt;
&lt;tr&gt;
&lt;th scope="col"&gt;十二支&lt;/th&gt;
&lt;th scope="col"&gt;中心となる時刻&lt;/th&gt;
&lt;th scope="col"&gt;おおよその時間帯（2時間）&lt;/th&gt;
&lt;/tr&gt;
&lt;/thead&gt;
&lt;tbody&gt;
&lt;tr&gt;
&lt;td class="fw-bold text-center"&gt;子（ね）&lt;/td&gt;
&lt;td class="text-center"&gt;0時&lt;/td&gt;
&lt;td&gt;前日の23時〜当日の1時&lt;/td&gt;
&lt;/tr&gt;
&lt;tr&gt;
&lt;td class="fw-bold text-center"&gt;丑（うし）&lt;/td&gt;
&lt;td class="text-center"&gt;2時&lt;/td&gt;
&lt;td&gt;1時〜3時&lt;/td&gt;
&lt;/tr&gt;
&lt;tr&gt;
&lt;td class="fw-bold text-center"&gt;寅（とら）&lt;/td&gt;
&lt;td class="text-center"&gt;4時&lt;/td&gt;
&lt;td&gt;3時〜5時&lt;/td&gt;
&lt;/tr&gt;
&lt;tr&gt;
&lt;td class="fw-bold text-center"&gt;卯（う）&lt;/td&gt;
&lt;td class="text-center"&gt;6時&lt;/td&gt;
&lt;td&gt;5時〜7時&lt;/td&gt;
&lt;/tr&gt;
&lt;tr&gt;
&lt;td class="fw-bold text-center"&gt;午（うま）&lt;/td&gt;
&lt;td class="text-center"&gt;12時&lt;/td&gt;
&lt;td&gt;11時〜13時&lt;/td&gt;
&lt;/tr&gt;
&lt;tr&gt;
&lt;td class="fw-bold text-center"&gt;未（ひつじ）&lt;/td&gt;
&lt;td class="text-center"&gt;14時&lt;/td&gt;
&lt;td&gt;13時〜15時&lt;/td&gt;
&lt;/tr&gt;
&lt;p&gt;&lt;!-- 必要に応じて他の干支も追加可能 --&gt;&lt;/tbody&gt;
&lt;/table&gt;
&lt;/div&gt;
&lt;p class="mb-3"&gt;基本的な考え方は、&lt;strong&gt;「ある干支の刻 ＝ その中心の時刻をはさむ前後2時間」&lt;/strong&gt;です。&lt;br /&gt;
ただし大学入試などでは、次のような答え方が求められることが多いです。&lt;/p&gt;
&lt;div class="alert alert-info" role="alert"&gt;&lt;strong&gt;例：&lt;/strong&gt;「未の刻は何時ですか？」と聞かれたら、&lt;br /&gt;
→ &lt;strong&gt;「14時」&lt;/strong&gt;または「13時〜15時」のように答えられるようにしておきましょう。&lt;/div&gt;
&lt;h3 class="h5 mb-2"&gt;正午・午前・午後の由来&lt;/h3&gt;
&lt;p class="mb-0"&gt;午の刻はちょうど&lt;strong&gt;お昼の12時&lt;/strong&gt;にあたります。&lt;br /&gt;
そのため、12時ちょうどを&lt;strong&gt;「正午」&lt;/strong&gt;と言い、&lt;br /&gt;
そこから発生したのが現代でも使う&lt;strong&gt;「午前」「午後」&lt;/strong&gt;という言い方です。&lt;/p&gt;
&lt;/div&gt;
&lt;/div&gt;
&lt;p&gt;&lt;!-- 長さの感覚と時間感覚の話 --&gt;&lt;/p&gt;
&lt;div class="card shadow-sm mb-4 border-0"&gt;
&lt;div class="card-body"&gt;
&lt;p&gt;&lt;!-- 置き換え（本文中盤導線）：古典常識→SP/ST/TPへ最小送客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lt;strong&gt;時刻表現が出ると場面がつかめない&lt;/strong&gt;場合は、古典常識（時刻・暦・官職など）を「知識として覚える」だけでなく、&lt;strong&gt;本文の中で“場面に落とす”練習&lt;/strong&gt;までつなげると安定しやすいです。必要な範囲だけ短期で整えるならスポット、学校の進度と定期テストを軸に固めるなら定期試験対策が選びやすいです。&lt;/p&gt;
&lt;div style="margin-top: 6px;"&gt;&lt;a style="background-color: #2e7d32; color: #ffffff; padding: 5px 10px; text-align: center; text-decoration: none; display: inline-block; font-size: 14px; margin-right: 6px;" href="https://koten-kakitsubata.jp/spot/"&gt;&lt;br /&gt;
スポット個別指導&lt;br /&gt;
&lt;/a&gt;&lt;br /&gt;
&lt;a style="background-color: #2e7d32; color: #ffffff; padding: 5px 10px; text-align: center; text-decoration: none; display: inline-block; font-size: 14px; margin-right: 6px;" href="https://koten-kakitsubata.jp/school-exam/"&gt;&lt;br /&gt;
中高・定期試験対策&lt;br /&gt;
&lt;/a&gt;&lt;br /&gt;
&lt;a style="background-color: #2e7d32; color: #ffffff; padding: 5px 10px; text-align: center; text-decoration: none; display: inline-block; font-size: 14px;" href="https://koten-kakitsubata.jp/"&gt;&lt;br /&gt;
トップへ&lt;br /&gt;
&lt;/a&gt;&lt;/div&gt;
&lt;p style="margin: 8px 0 0; font-size: 13px; line-height: 1.6;"&gt;教室情報：&lt;a href="https://koten-kakitsubata.jp/access/"&gt;アクセス&lt;/a&gt;／運営：&lt;a href="https://koten-kakitsubata.jp/greeting/"&gt;代表挨拶&lt;/a&gt;&lt;/p&gt;
&lt;/div&gt;
&lt;/div&gt;
&lt;p&gt;&lt;!-- /置き換え（本文中盤導線） --&gt;&lt;/p&gt;
&lt;h2 class="h4 mb-3"&gt;3. 2時間刻みでも不便？ 時刻をさらに細かく分ける工夫&lt;/h2&gt;
&lt;p class="mb-3"&gt;近代的な時計が発明される前、人々の時間感覚は今よりもずっと&lt;span style="font-weight: bold;"&gt;「ざっくり」&lt;/span&gt;していました。&lt;br /&gt;
現代文の文章でも、&lt;strong&gt;時計の発明と近代的時間感覚&lt;/strong&gt;の関係が扱われることがあります。&lt;/p&gt;
&lt;p class="mb-3"&gt;とはいえ、いくらのんびりしていた時代でも、&lt;br /&gt;
&lt;strong&gt;「未の刻に渋谷で待ち合わせね」&lt;/strong&gt;と言われて前後2時間ずっと待ち続けるのはさすがに不便です。&lt;br /&gt;
そこで古文の世界では、&lt;strong&gt;1つの刻（2時間）をさらに4つに分ける&lt;/strong&gt;考え方が使われました。&lt;/p&gt;
&lt;div class="table-responsive mb-3"&gt;
&lt;table class="table table-bordered table-hover align-middle mb-0"&gt;
&lt;thead class="text-center" style="background-color: #fff3e0;"&gt;
&lt;tr&gt;
&lt;th scope="col"&gt;呼び方&lt;/th&gt;
&lt;th scope="col"&gt;意味・位置づけ&lt;/th&gt;
&lt;th scope="col"&gt;イメージ&lt;/th&gt;
&lt;/tr&gt;
&lt;/thead&gt;
&lt;tbody&gt;
&lt;tr&gt;
&lt;td class="fw-bold text-center"&gt;一つ時&lt;/td&gt;
&lt;td&gt;その刻（2時間）の最初の区切り&lt;/td&gt;
&lt;td&gt;スタート〜約30分&lt;/td&gt;
&lt;/tr&gt;
&lt;tr&gt;
&lt;td class="fw-bold text-center"&gt;二つ時&lt;/td&gt;
&lt;td&gt;2番目の区切り&lt;/td&gt;
&lt;td&gt;約30分〜1時間&lt;/td&gt;
&lt;/tr&gt;
&lt;tr&gt;
&lt;td class="fw-bold text-center"&gt;三つ時&lt;/td&gt;
&lt;td&gt;3番目の区切り&lt;/td&gt;
&lt;td&gt;約1時間〜1時間半&lt;/td&gt;
&lt;/tr&gt;
&lt;tr&gt;
&lt;td class="fw-bold text-center"&gt;四つ時&lt;/td&gt;
&lt;td&gt;4番目の区切り（終わりに近い）&lt;/td&gt;
&lt;td&gt;約1時間半〜2時間&lt;/td&gt;
&lt;/tr&gt;
&lt;/tbody&gt;
&lt;/table&gt;
&lt;/div&gt;
&lt;p class="mb-0"&gt;このように、一つ・二つ・三つ・四つと細かく区切ることで、&lt;br /&gt;
「未の刻の三つ時」といった形で、より具体的な時間帯を示せるようにしていたのです。&lt;/p&gt;
&lt;/div&gt;
&lt;/div&gt;
&lt;p&gt;&lt;!-- 丑三つ時の解説 --&gt;&lt;/p&gt;
&lt;div class="card shadow-sm mb-4 border-0"&gt;
&lt;div class="card-body"&gt;
&lt;h2 class="h4 mb-3"&gt;4. 「丑三つ時」とはいつのこと？&lt;/h2&gt;
&lt;p class="mb-3"&gt;十二支と時刻の話でよく出てくるのが、&lt;strong&gt;「草木も眠る丑三つ時」&lt;/strong&gt;という有名な言い回しです。&lt;br /&gt;
丑の刻（1時〜3時の2時間）をさらに4分割したうちの&lt;strong&gt;「三つ時」&lt;/strong&gt;が、&lt;br /&gt;
一般に&lt;strong&gt;丑三つ時&lt;/strong&gt;と呼ばれます。&lt;/p&gt;
&lt;div class="alert alert-warning" role="alert"&gt;&lt;strong&gt;丑三つ時 ＝ 午前2時〜2時半ごろ&lt;/strong&gt;&lt;br /&gt;
丑の刻（1時〜3時）の、&lt;strong&gt;ちょうど真ん中あたりの30分&lt;/strong&gt;を指すのが丑三つ時です。&lt;/div&gt;
&lt;blockquote class="border-start ps-3" style="border-color: #1e88e5 !important; font-size: 0.95rem;"&gt;&lt;p&gt;「草木も眠る丑三つ時に幽霊が出る」とよく言われますが、もし枕元に幽霊が来たのが3時や4時だったら──&lt;br /&gt;
&lt;strong&gt;「それはもう丑三つ時を過ぎているので遅刻です」と追い返してしまって構いません（笑）&lt;/strong&gt;&lt;/p&gt;&lt;/blockquote&gt;
&lt;p class="mb-0"&gt;こうしたユーモラスなエピソードも交えながら、&lt;strong&gt;丑三つ時＝午前2時〜2時半&lt;/strong&gt;というイメージを&lt;br /&gt;
しっかり頭に入れておくと、古文・漢文の読解で役立ちます。&lt;/p&gt;
&lt;/div&gt;
&lt;/div&gt;
&lt;p&gt;&lt;!-- まとめ --&gt;&lt;/p&gt;
&lt;div class="card shadow-sm mb-4 border-0"&gt;
&lt;div class="card-body"&gt;
&lt;h2 class="h4 mb-3"&gt;5. まとめ：十二支の時刻を理解して古典の世界観をつかむ&lt;/h2&gt;
&lt;p class="mb-3"&gt;十二支の時刻表現は、一見ややこしく感じられるかもしれませんが、&lt;br /&gt;
基本さえ押さえてしまえば&lt;strong&gt;古典の文章世界がぐっと立体的に見える&lt;/strong&gt;ようになります。&lt;/p&gt;
&lt;ul class="mb-4"&gt;
&lt;li&gt;十二支は&lt;strong&gt;「年・方角・時刻」&lt;/strong&gt;の3つを表せる多機能な記号である&lt;/li&gt;
&lt;li&gt;&lt;strong&gt;子の刻＝0時&lt;/strong&gt;を基準に、各干支が&lt;strong&gt;2時間ずつ&lt;/strong&gt;一日の時間を担当する&lt;/li&gt;
&lt;li&gt;午の刻は12時であり、ここから&lt;strong&gt;「正午」「午前」「午後」&lt;/strong&gt;といった言葉が生まれた&lt;/li&gt;
&lt;li&gt;一つの刻をさらに&lt;strong&gt;一つ・二つ・三つ・四つ&lt;/strong&gt;に分け、より細かな時刻を表す&lt;/li&gt;
&lt;li&gt;&lt;strong&gt;丑三つ時＝午前2時〜2時半&lt;/strong&gt;を指し、「草木も眠る丑三つ時」としてよく知られている&lt;/li&gt;
&lt;/ul&gt;
&lt;p class="mb-0"&gt;十二支の時刻表現を「なんとなく」ではなく、&lt;strong&gt;具体的な時刻イメージ&lt;/strong&gt;と結びつけて覚えておくと、&lt;br /&gt;
古典作品の場面設定や登場人物の行動の「時間帯」がはっきり見えてきます。&lt;br /&gt;
ぜひ、日常生活の中でも「今は十二支でいうと何の刻かな？」と時々考えてみてください。&lt;/p&gt;
&lt;/div&gt;
&lt;/div&gt;
&lt;p class="mb-4"&gt;大学受験の古典（古文・漢文）で、時刻表現の読み取りを含む「背景→読解」まで一気に固める学習設計は、&lt;a href="https://koten-kakitsubata.jp/enter-exam/"&gt;&lt;strong&gt;全体像はこちら&lt;/strong&gt;&lt;/a&gt;でご確認いただけます。&lt;/p&gt;
&lt;p&gt;&lt;!-- 末尾導線（強化）：SP＋ST＋TPへ --&gt;&lt;/p&gt;
&lt;div class="card shadow-sm mb-4 border-0"&gt;
&lt;div class="card-body p-4" style="background: #f4f7ff;"&gt;
&lt;div class="row align-items-center"&gt;
&lt;p&gt;&lt;!-- 中高・定期試験対策（古典専門塾かきつばた）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1.6;"&gt;【中高・定期試験対策】：&lt;br /&gt;
板書ノートや教科書ガイドの訳文暗記に頼らず、&lt;strong&gt;文法と読解を一体で鍛える個別指導&lt;/strong&gt;です。&lt;br /&gt;
定期試験の過去問や教科書本文をもとに、出題されやすいポイントを押さえながら読解演習を重ねることで、&lt;br /&gt;
一貫校の発展的なテストでも&lt;strong&gt;安定して高得点を狙える古典力&lt;/strong&gt;を身につけていきます。&lt;/p&gt;
&lt;div style="margin-top: 6px;"&gt;&lt;a style="background-color: #2e7d32; color: #ffffff; padding: 5px 10px; text-align: center; text-decoration: none; display: inline-block; font-size: 14px; margin-right: 6px;" href="https://koten-kakitsubata.jp/school-exam/"&gt;&lt;br /&gt;
定期試験対策を見る&lt;br /&gt;
&lt;/a&gt;&lt;br /&gt;
&lt;a style="background-color: #2e7d32; color: #ffffff; padding: 5px 10px; text-align: center; text-decoration: none; display: inline-block; font-size: 14px; margin-right: 6px;" href="https://koten-kakitsubata.jp/spot/"&gt;&lt;br /&gt;
スポット個別指導&lt;br /&gt;
&lt;/a&gt;&lt;br /&gt;
&lt;a style="background-color: #2e7d32; color: #ffffff; padding: 5px 10px; text-align: center; text-decoration: none; display: inline-block; font-size: 14px;" href="https://koten-kakitsubata.jp/"&gt;&lt;br /&gt;
トップへ&lt;br /&gt;
&lt;/a&gt;&lt;/div&gt;
&lt;p style="margin: 8px 0 0; font-size: 13px; line-height: 1.6;"&gt;教室情報：&lt;a href="https://koten-kakitsubata.jp/access/"&gt;アクセス&lt;/a&gt;／運営：&lt;a href="https://koten-kakitsubata.jp/greeting/"&gt;代表挨拶&lt;/a&gt;&lt;/p&gt;
&lt;/div&gt;
&lt;/div&gt;
&lt;/div&gt;
&lt;/div&gt;
&lt;/div&gt;
&lt;/div&gt;
&lt;p&gt;&lt;!-- [ /.socialSet ] --&gt;&lt;/p&gt;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blog%2Ftimes-of-day%2F&amp;amp;t=%E5%8F%A4%E5%85%B8%E5%B8%B8%E8%AD%98%E3%80%8C%E6%99%82%E5%88%BB%E3%80%8D%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blog%2Ftimes-of-day%2F&amp;amp;text=%E5%8F%A4%E5%85%B8%E5%B8%B8%E8%AD%98%E3%80%8C%E6%99%82%E5%88%BB%E3%80%8D%20%7C%20%E5%8F%A4%E5%85%B8%E5%B0%82%E9%96%80%E5%A1%BE%20%E3%81%8B%E3%81%8D%E3%81%A4%E3%81%B0%E3%81%9F" target="_blank" &gt;&lt;span class="vk_icon_w_r_sns_twitter icon_sns"&gt;&lt;/span&gt;&lt;span class="sns_txt"&gt;twitter&lt;/span&gt;&lt;/a&gt;&lt;/li&gt;&lt;li class="sb_copy sb_icon"&gt;&lt;button class="copy-button sb_icon_inner"data-clipboard-text="古典常識「時刻」 | 古典専門塾 かきつばた https://koten-kakitsubata.jp/blog/times-of-day/"&gt;&lt;span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</si>
  <si>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https://koten-kakitsubata.jp/blog/zyodoushi/
【検出された不自然ワード】
- 型
- 導線
- 整え
【本文】
------
&lt;p&gt;&amp;nbsp;&lt;/p&gt;
&lt;p&gt;&lt;img decoding="async" class="alignnone size-medium wp-image-479" src="http://koten-kakitsubata.jp/wp-content/uploads/2020/09/歌で覚える-300x169.jpg" alt="歌のリズムで助動詞を覚える方法を紹介する画像。メロディーに合わせて未然形から連用形まで効率的に暗記する工夫。" width="300" height="169" srcset="https://koten-kakitsubata.jp/wp-content/uploads/2020/09/歌で覚える-300x169.jpg 300w, https://koten-kakitsubata.jp/wp-content/uploads/2020/09/歌で覚える-1024x576.jpg 1024w, https://koten-kakitsubata.jp/wp-content/uploads/2020/09/歌で覚える-768x432.jpg 768w, https://koten-kakitsubata.jp/wp-content/uploads/2020/09/歌で覚える-320x180.jpg 320w, https://koten-kakitsubata.jp/wp-content/uploads/2020/09/歌で覚える.jpg 1280w" sizes="(max-width: 300px) 100vw, 300px" /&gt;&lt;/p&gt;
&lt;p&gt;古典を読むうえで&lt;strong&gt;助動詞&lt;/strong&gt;は避けて通れません。単語と文法（特に助動詞の意味と接続）が分かっていれば、古文は一気に読みやすくなります。&lt;br /&gt;
とはいえ、「接続（どの活用形にくっつくか）」をただ眺めて覚えるのは苦行になりがちです。そこで本記事では、童謡のメロディーにのせて&lt;strong&gt;助動詞の接続をリズムで暗記する方法&lt;/strong&gt;をご紹介します。&lt;!-- 記事冒頭：即答ブロック（導入直後〜最初のH2の前に差し込み） --&gt;&lt;/p&gt;
&lt;section class="kaki-quickanswer" style="margin: 1.2em 0 1.6em; padding: 1.1em 1.1em 0.9em; border: 1px solid #e6e6e6; border-radius: 10px; background: #fafafa;"&gt;
&lt;h2 style="margin: 0 0 0.6em; font-size: 1.25em; line-height: 1.4;"&gt;助動詞の接続一覧（まずはここだけ）&lt;/h2&gt;
&lt;p style="margin: 0 0 0.7em; line-height: 1.8;"&gt;助動詞の接続は、&lt;strong&gt;直前の語が「どの活用形か」&lt;/strong&gt;で決まります。まずは下の一覧で候補を絞り、本文中で確認できればOKです。&lt;/p&gt;
&lt;div style="margin: 0.2em 0 0.9em; padding: 0.7em 0.8em; background: #fff; border: 1px solid #ededed; border-radius: 8px;"&gt;
&lt;p style="margin: 0 0 0.35em; font-weight: bold;"&gt;語呂（確認用）&lt;/p&gt;
&lt;p style="margin: 0; line-height: 1.8;"&gt;&lt;strong&gt;むず・む・ず・じ・しむ・まじ・まほし／る・らる・す・さす&lt;/strong&gt;（未然形）&lt;br /&gt;
&lt;strong&gt;つ・ぬ・たり・けり・たし・き・けむ&lt;/strong&gt;（連用形）&lt;br /&gt;
&lt;strong&gt;らむ・べし・まじ・らし・なり・めり&lt;/strong&gt;（終止形）&lt;br /&gt;
&lt;strong&gt;なり・たり・ごとし&lt;/strong&gt;（体言・連体形）／&lt;strong&gt;サ未已リ&lt;/strong&gt;（り）&lt;/p&gt;
&lt;p style="margin: 0.35em 0 0; font-size: 0.95em; color: #444;"&gt;例の検索語：&lt;strong&gt;るらるすさすしむずじむむずましまほし&lt;/strong&gt; は、上の「未然形＋（受身・使役系）」の並びをまとめて確認したい意図だと考えると整理しやすいです。&lt;/p&gt;
&lt;/div&gt;
&lt;div style="overflow-x: auto; -webkit-overflow-scrolling: touch; margin: 0 0 0.9em;"&gt;
&lt;table style="width: 100%; border-collapse: collapse; background: #fff;"&gt;
&lt;thead&gt;
&lt;tr&gt;
&lt;th style="border: 1px solid #e6e6e6; padding: 0.55em; background: #f1f4f8; text-align: left; white-space: nowrap;"&gt;接続&lt;/th&gt;
&lt;th style="border: 1px solid #e6e6e6; padding: 0.55em; background: #f1f4f8; text-align: left;"&gt;助動詞（一覧）&lt;/th&gt;
&lt;th style="border: 1px solid #e6e6e6; padding: 0.55em; background: #f1f4f8; text-align: left; white-space: nowrap;"&gt;語呂の位置&lt;/th&gt;
&lt;/tr&gt;
&lt;/thead&gt;
&lt;tbody&gt;
&lt;tr&gt;
&lt;td style="border: 1px solid #e6e6e6; padding: 0.55em; white-space: nowrap;"&gt;&lt;strong&gt;未然形&lt;/strong&gt;&lt;/td&gt;
&lt;td style="border: 1px solid #e6e6e6; padding: 0.55em; line-height: 1.8;"&gt;む・むず・ず・じ・しむ・まじ・まほし／る・らる・す・さす&lt;/td&gt;
&lt;td style="border: 1px solid #e6e6e6; padding: 0.55em; white-space: nowrap;"&gt;むず〜さす&lt;/td&gt;
&lt;/tr&gt;
&lt;tr&gt;
&lt;td style="border: 1px solid #e6e6e6; padding: 0.55em; white-space: nowrap;"&gt;&lt;strong&gt;連用形&lt;/strong&gt;&lt;/td&gt;
&lt;td style="border: 1px solid #e6e6e6; padding: 0.55em; line-height: 1.8;"&gt;つ・ぬ・たり・けり・たし・き・けむ&lt;/td&gt;
&lt;td style="border: 1px solid #e6e6e6; padding: 0.55em; white-space: nowrap;"&gt;つ〜けむ&lt;/td&gt;
&lt;/tr&gt;
&lt;tr&gt;
&lt;td style="border: 1px solid #e6e6e6; padding: 0.55em; white-space: nowrap;"&gt;&lt;strong&gt;終止形&lt;/strong&gt;&lt;/td&gt;
&lt;td style="border: 1px solid #e6e6e6; padding: 0.55em; line-height: 1.8;"&gt;らむ・べし・まじ・らし・なり・めり&lt;/td&gt;
&lt;td style="border: 1px solid #e6e6e6; padding: 0.55em; white-space: nowrap;"&gt;らむ〜めり&lt;/td&gt;
&lt;/tr&gt;
&lt;tr&gt;
&lt;td style="border: 1px solid #e6e6e6; padding: 0.55em; white-space: nowrap;"&gt;&lt;strong&gt;体言・連体形&lt;/strong&gt;&lt;/td&gt;
&lt;td style="border: 1px solid #e6e6e6; padding: 0.55em; line-height: 1.8;"&gt;なり・たり・ごとし&lt;/td&gt;
&lt;td style="border: 1px solid #e6e6e6; padding: 0.55em; white-space: nowrap;"&gt;なり〜ごとし&lt;/td&gt;
&lt;/tr&gt;
&lt;tr&gt;
&lt;td style="border: 1px solid #e6e6e6; padding: 0.55em; white-space: nowrap;"&gt;&lt;strong&gt;特殊：り&lt;/strong&gt;&lt;/td&gt;
&lt;td style="border: 1px solid #e6e6e6; padding: 0.55em; line-height: 1.8;"&gt;り（&lt;strong&gt;サ行変格活用の未然形&lt;/strong&gt;／&lt;strong&gt;四段活用の已然形&lt;/strong&gt;にのみ接続）&lt;/td&gt;
&lt;td style="border: 1px solid #e6e6e6; padding: 0.55em; white-space: nowrap;"&gt;サ未已リ&lt;/td&gt;
&lt;/tr&gt;
&lt;/tbody&gt;
&lt;/table&gt;
&lt;/div&gt;
&lt;div style="margin: 0 0 0.95em;"&gt;
&lt;p style="margin: 0 0 0.45em; font-weight: bold;"&gt;本文での接続判定 3ステップ&lt;/p&gt;
&lt;ol style="margin: 0; padding-left: 1.35em; line-height: 1.9;"&gt;
&lt;li&gt;&lt;strong&gt;助動詞の直前&lt;/strong&gt;を見て、活用形（未然形／連用形／終止形／連体形／已然形…）を判断する。&lt;/li&gt;
&lt;li&gt;上の&lt;strong&gt;接続一覧&lt;/strong&gt;で「来られる助動詞」を絞り、候補外なら&lt;strong&gt;別の品詞&lt;/strong&gt;も疑う。&lt;/li&gt;
&lt;li&gt;候補が決まったら、必要な範囲で&lt;strong&gt;意味・活用&lt;/strong&gt;を確認して確定する（テストではここまでで十分な場面が多い）。&lt;/li&gt;
&lt;/ol&gt;
&lt;/div&gt;
&lt;div style="padding: 0.85em 0.9em; background: #fff; border: 1px solid #ededed; border-radius: 8px;"&gt;
&lt;p style="margin: 0 0 0.55em; font-weight: bold;"&gt;ミニFAQ&lt;/p&gt;
&lt;p style="margin: 0 0 0.55em; line-height: 1.85;"&gt;&lt;strong&gt;Q. 助動詞の接続とは？&lt;/strong&gt;&lt;br /&gt;
A. 助動詞は、前の語の&lt;strong&gt;活用形&lt;/strong&gt;（未然形・連用形・終止形…）が決まらないと、どの助動詞か（＝意味）を取り違えやすい品詞です。まず「直前が何形か」を押さえるのが近道です。&lt;/p&gt;
&lt;p style="margin: 0 0 0.55em; line-height: 1.85;"&gt;&lt;strong&gt;Q. 活用表はどこまで覚えるべき？&lt;/strong&gt;&lt;br /&gt;
A. まずはこのページのとおり&lt;strong&gt;接続（何形につくか）&lt;/strong&gt;を固めるのが先です。そのうえで、定期テスト〜共通テストで頻出の助動詞から、活用を「型」で押さえていくと混乱しにくいです（印刷して使える活用表は別ページでまとめています）。&lt;/p&gt;
&lt;p&gt;&lt;a style="text-decoration: underline;" href="https://koten-kakitsubata.jp/blog/jyodoushikatuyouhyou/"&gt;→ 古典「助動詞の活用」をマスターしよう！&lt;/a&gt;&lt;/p&gt;
&lt;p style="margin: 0; line-height: 1.85;"&gt;&lt;strong&gt;Q. 意味はどう覚える？&lt;/strong&gt;&lt;br /&gt;
A. いきなり意味を丸暗記すると、接続や活用とごちゃつきやすいです。まずは&lt;strong&gt;接続で候補を絞る&lt;/strong&gt;→その後に意味を確認、の順番にすると整理しやすくなります（意味の体系的な整理は別ブロック／別記事でまとめて確認すると効率的です）。&lt;/p&gt;
&lt;/div&gt;
&lt;/section&gt;
&lt;hr /&gt;
&lt;h2&gt;助動詞の接続とは？なぜ大事なのか&lt;/h2&gt;
&lt;h3&gt;助動詞は「どの形に付くか」が決まっている&lt;/h3&gt;
&lt;p&gt;助動詞は、前に来る動詞・形容詞・名詞などの&lt;strong&gt;活用形（未然形・連用形・終止形…）によって接続が決まっている&lt;/strong&gt;品詞です。&lt;/p&gt;
&lt;ul&gt;
&lt;li&gt;どの活用形に接続する助動詞なのか&lt;/li&gt;
&lt;li&gt;今、本文で目の前にある形はどの活用形なのか&lt;/li&gt;
&lt;/ul&gt;
&lt;p&gt;この2つが分かっていないと、&lt;strong&gt;意味の取り違え・訳の誤り&lt;/strong&gt;に直結してしまいます。逆に言えば、接続を知っていれば、&lt;/p&gt;
&lt;ul&gt;
&lt;li&gt;「これは助動詞じゃなくて活用語の一部だ」&lt;/li&gt;
&lt;li&gt;「ここにはこの助動詞は来られないから別の品詞だな」&lt;/li&gt;
&lt;/ul&gt;
&lt;p&gt;といった判断ができるようになり、古文がぐっと読みやすくなります。&lt;/p&gt;
&lt;h3&gt;暗記は「語呂・リズム」を味方にする&lt;/h3&gt;
&lt;p&gt;助動詞の接続は、&lt;strong&gt;一気に丸暗記しようとすると挫折しやすい分野&lt;/strong&gt;です。そこでおすすめなのが、童謡のメロディーに合わせてリズムで覚えてしまう方法です。&lt;/p&gt;
&lt;p&gt;ここでは、童謡「うさぎとかめ」の「もしもしかめよ～かめさんよ～」のメロディーに合わせて覚えるパターンを紹介しますが、&lt;/p&gt;
&lt;ul&gt;
&lt;li&gt;アンパンマン&lt;/li&gt;
&lt;li&gt;アルプス一万尺&lt;/li&gt;
&lt;li&gt;きらきら星&lt;/li&gt;
&lt;li&gt;桃太郎&lt;/li&gt;
&lt;/ul&gt;
&lt;p&gt;など、別の曲を使った替え歌バージョンもあります。&lt;br /&gt;
&lt;strong&gt;学校や塾で習ったもの・自分が一番覚えやすいもの&lt;/strong&gt;を選んで、何度も口ずさみながら覚えていきましょう。&lt;/p&gt;
&lt;hr /&gt;
&lt;h2&gt;童謡「もしもしかめよ」で覚える助動詞接続&lt;/h2&gt;
&lt;h3&gt;歌詞バージョン（例）&lt;/h3&gt;
&lt;p&gt;以下のようなかたちで、メロディーに当てはめて暗記していきます。&lt;/p&gt;
&lt;div class="rounded" style="background-color: thistle; padding: 10px;"&gt;むず・む・ず・じ・しむ・まじ・まほし&lt;br /&gt;
る・らる・す～・さす・未然形&lt;br /&gt;
つ・ぬ・たり・けり・たし・き・けむ&lt;br /&gt;
らむ・べし・まじ・らし・な～り・めり&lt;br /&gt;
なり・たり・ごとし・サ未已リ&lt;/div&gt;
&lt;p&gt;メロディーにのせて、&lt;strong&gt;何も見ずに口から出てくるレベルまで&lt;/strong&gt;繰り返すのがポイントです。&lt;br /&gt;
次のセクションで、これを「どの活用形に接続する助動詞グループなのか」に整理していきます。&lt;/p&gt;
&lt;hr /&gt;
&lt;h2&gt;助動詞の接続一覧を整理しよう&lt;/h2&gt;
&lt;h3&gt;未然形に接続する助動詞&lt;/h3&gt;
&lt;p&gt;&lt;strong&gt;未然形&lt;/strong&gt;に付く助動詞は、次のとおりです。&lt;/p&gt;
&lt;ul&gt;
&lt;li&gt;&lt;strong&gt;む・むず・ず・じ・しむ・まじ・まほし&lt;/strong&gt;&lt;/li&gt;
&lt;li&gt;&lt;strong&gt;る・らる・す・さす&lt;/strong&gt;&lt;/li&gt;
&lt;/ul&gt;
&lt;p&gt;上の替え歌のうち、&lt;/p&gt;
&lt;p&gt;&lt;strong&gt;「むず・む・ず・じ・しむ・まじ・まほし・る・らる・す・さす」&lt;/strong&gt;&lt;br /&gt;
までが&lt;strong&gt;未然形接続&lt;/strong&gt;の助動詞です。&lt;/p&gt;
&lt;h3&gt;連用形に接続する助動詞&lt;/h3&gt;
&lt;p&gt;&lt;strong&gt;連用形&lt;/strong&gt;に付く助動詞は、次のとおりです。&lt;/p&gt;
&lt;ul&gt;
&lt;li&gt;&lt;strong&gt;つ・ぬ・たり・けり・たし・き・けむ&lt;/strong&gt;&lt;/li&gt;
&lt;/ul&gt;
&lt;p&gt;替え歌では、&lt;/p&gt;
&lt;p&gt;&lt;strong&gt;「つ・ぬ・たり・けり・たし・き・けむ」&lt;/strong&gt;&lt;br /&gt;
の部分が&lt;strong&gt;連用形接続&lt;/strong&gt;の助動詞をまとめたものになっています。&lt;/p&gt;
&lt;h3&gt;終止形に接続する助動詞&lt;/h3&gt;
&lt;p&gt;&lt;strong&gt;終止形&lt;/strong&gt;に付く助動詞は、次のとおりです。&lt;/p&gt;
&lt;ul&gt;
&lt;li&gt;&lt;strong&gt;らむ・べし・まじ・らし・なり・めり&lt;/strong&gt;&lt;/li&gt;
&lt;/ul&gt;
&lt;p&gt;替え歌では、&lt;/p&gt;
&lt;p&gt;&lt;strong&gt;「らむ・べし・まじ・らし・な～り・めり」&lt;/strong&gt;&lt;br /&gt;
が&lt;strong&gt;終止形接続&lt;/strong&gt;の助動詞群です。&lt;/p&gt;
&lt;h3&gt;体言・連体形に接続する助動詞&lt;/h3&gt;
&lt;p&gt;&lt;strong&gt;体言（名詞）・連体形&lt;/strong&gt;に付く助動詞は、次のとおりです。&lt;/p&gt;
&lt;ul&gt;
&lt;li&gt;&lt;strong&gt;なり・たり・ごとし&lt;/strong&gt;&lt;/li&gt;
&lt;/ul&gt;
&lt;p&gt;替え歌の&lt;strong&gt;「なり・たり・ごとし」&lt;/strong&gt;の部分がここに対応します。&lt;br /&gt;
いずれも&lt;strong&gt;断定・存在・比況&lt;/strong&gt;などを表す重要な助動詞です。&lt;/p&gt;
&lt;h3&gt;サ行変格活用未然形・四段活用已然形に接続する助動詞&lt;/h3&gt;
&lt;p&gt;最後に、やや特殊な接続をするのが&lt;strong&gt;助動詞「り」&lt;/strong&gt;です。&lt;/p&gt;
&lt;ul&gt;
&lt;li&gt;&lt;strong&gt;サ行変格活用の未然形&lt;/strong&gt;&lt;/li&gt;
&lt;li&gt;&lt;strong&gt;四段活用の已然形&lt;/strong&gt;&lt;/li&gt;
&lt;/ul&gt;
&lt;p&gt;にだけ接続するというルールになっています。替え歌では、&lt;/p&gt;
&lt;p&gt;&lt;strong&gt;「サ未已リ」&lt;/strong&gt;&lt;br /&gt;
という形で、「サ行変格未然形＋四段已然形＋り」をコンパクトに語呂合わせしています。&lt;/p&gt;
&lt;hr /&gt;
&lt;p&gt;&lt;!-- 追加ブロック（本文中盤）：MC→TP/SP/ST 送客のための最小導線（段階別の次アクション） --&gt;&lt;/p&gt;
&lt;div style="border: 2px solid #2e7d32; background-color: #f1f8e9; padding: 10px; display: flex; align-items: center; justify-content: center; margin: 18px 0;"&gt;
  &lt;img decoding="async" style="max-width: 100px; height: auto; margin-right: 10px;" src="http://koten-kakitsubata.jp/wp-content/uploads/2023/03/logo.jpg" alt="古典専門塾かきつばたのロゴ" /&gt;&lt;/p&gt;
&lt;div&gt;
&lt;p style="margin: 5px 0;"&gt;&lt;strong&gt;次の一手（今の困り方で選ぶ）&lt;/strong&gt;&lt;/p&gt;
&lt;ul style="margin: 6px 0 10px; padding-left: 1.2em; line-height: 1.8;"&gt;
&lt;li&gt;&lt;strong&gt;定期テストで助動詞が不安&lt;/strong&gt;：出題範囲の本文で「接続→判定→意味」を一緒に固めると、取り違えが減りやすいです。&lt;/li&gt;
&lt;li&gt;&lt;strong&gt;共通テスト・模試で文法が足を引っ張る&lt;/strong&gt;：設問形式に合わせて「判断の型」を作ると、時間内に安定しやすいです。&lt;/li&gt;
&lt;/ul&gt;
&lt;p&gt;    &lt;a style="background-color: #2e7d32; color: white; padding: 5px 10px; text-align: center; text-decoration: none; display: inline-block; font-size: 14px; margin-right: 6px;" href="https://koten-kakitsubata.jp/school-exam/"&gt;中高・定期試験対策&lt;/a&gt;&lt;br /&gt;
    &lt;a style="background-color: #2e7d32; color: white; padding: 5px 10px; text-align: center; text-decoration: none; display: inline-block; font-size: 14px; margin-right: 6px;" href="https://koten-kakitsubata.jp/spot/"&gt;スポット個別指導&lt;/a&gt;&lt;br /&gt;
    &lt;a style="background-color: #2e7d32; color: white; padding: 5px 10px; text-align: center; text-decoration: none; display: inline-block; font-size: 14px;" href="https://koten-kakitsubata.jp/"&gt;トップへ&lt;/a&gt;&lt;/p&gt;
&lt;p style="margin: 8px 0 0; font-size: 13px;"&gt;教室情報：&lt;a href="https://koten-kakitsubata.jp/access/"&gt;アクセス&lt;/a&gt;／運営：&lt;a href="https://koten-kakitsubata.jp/greeting/"&gt;代表挨拶&lt;/a&gt;&lt;/p&gt;
&lt;/p&gt;&lt;/div&gt;
&lt;/div&gt;
&lt;p&gt;&lt;!-- /追加ブロック（本文中盤）ここまで --&gt;&lt;/p&gt;
&lt;h2&gt;リズム暗記を定着させるコツ&lt;/h2&gt;
&lt;h3&gt;① 口に出して何度も唱える&lt;/h3&gt;
&lt;p&gt;助動詞の接続は、&lt;strong&gt;見ているだけでは覚えにくい&lt;/strong&gt;分野です。&lt;br /&gt;
必ず声に出して、リズムにのせて繰り返し唱えましょう。&lt;/p&gt;
&lt;ul&gt;
&lt;li&gt;お風呂や移動時間に小声でつぶやく&lt;/li&gt;
&lt;li&gt;ノートの端に書いておいて、スキマ時間に確認する&lt;/li&gt;
&lt;li&gt;友達同士で「コール＆レスポンス」のように言い合ってみる&lt;/li&gt;
&lt;/ul&gt;
&lt;p&gt;といった工夫もおすすめです。&lt;/p&gt;
&lt;h3&gt;② 接続表とセットで確認する&lt;/h3&gt;
&lt;p&gt;歌で大枠を覚えたら、必ず&lt;strong&gt;接続表で「どの助動詞がどの接続か」を確認&lt;/strong&gt;しましょう。&lt;br /&gt;
語呂合わせはあくまで&lt;strong&gt;入口&lt;/strong&gt;であり、「本番」は実際の文章中での見分けと運用です。&lt;/p&gt;
&lt;p&gt;助動詞の活用については、下記の記事に&lt;strong&gt;印刷して使える活用表（PDF）&lt;/strong&gt;も用意しています。&lt;br /&gt;
接続とあわせて、意味・活用も整理しておきましょう。&lt;/p&gt;
&lt;p&gt;→ &lt;a href="https://koten-kakitsubata.jp/blog/jyodoushikatuyouhyou/" target="_blank" rel="noopener noreferrer"&gt;古典「助動詞の活用」をマスターしよう！&lt;/a&gt;&lt;/p&gt;
&lt;h3&gt;③ 本文中で「どの接続か」をチェックする&lt;/h3&gt;
&lt;p&gt;定期テストや入試対策では、実際の本文の中で助動詞を見つけ、その&lt;strong&gt;直前の形を確認して接続を判定する&lt;/strong&gt;練習が重要です。&lt;/p&gt;
&lt;ul&gt;
&lt;li&gt;「この『む』の前は未然形になっているか？」&lt;/li&gt;
&lt;li&gt;「この『べし』の前は終止形か？」&lt;/li&gt;
&lt;li&gt;「この『り』はサ変未然・四段已然に接続しているか？」&lt;/li&gt;
&lt;/ul&gt;
&lt;p&gt;といったチェックを繰り返すことで、&lt;strong&gt;歌で覚えた情報が実戦レベルに昇華&lt;/strong&gt;していきます。&lt;/p&gt;
&lt;hr /&gt;
&lt;h2&gt;個別指導で助動詞を一気に得意分野へ&lt;/h2&gt;
&lt;p&gt;助動詞は「接続が怪しい」状態のまま意味暗記に進むと、混乱が続きやすい分野です。&lt;strong&gt;接続→判定→意味（必要な範囲）&lt;/strong&gt;の順で、本文演習の中で固めると安定しやすくなります。&lt;/p&gt;
&lt;ul&gt;
&lt;li&gt;助動詞・文法が不安な生徒&lt;/li&gt;
&lt;li&gt;定期テストではなんとかなるが、模試・共通テストで点数が伸びない生徒&lt;/li&gt;
&lt;li&gt;古典を「暗記科目」ではなく「得点源」に変えたい生徒&lt;/li&gt;
&lt;/ul&gt;
&lt;p&gt;には特に相性が良い進め方です。必要な範囲だけ短期で整えたい場合は&lt;strong&gt;スポット個別指導&lt;/strong&gt;、学校進度と定期テストを軸に固めたい場合は&lt;strong&gt;中高・定期試験対策&lt;/strong&gt;で整理しやすいです。&lt;/p&gt;
&lt;div style="margin: 10px 0 0;"&gt;
&lt;a style="background-color: #2e7d32; color: white; padding: 5px 10px; text-align: center; text-decoration: none; display: inline-block; font-size: 14px; margin-right: 6px;" href="https://koten-kakitsubata.jp/spot/"&gt;スポット個別指導&lt;/a&gt;&lt;br /&gt;
&lt;a style="background-color: #2e7d32; color: white; padding: 5px 10px; text-align: center; text-decoration: none; display: inline-block; font-size: 14px; margin-right: 6px;" href="https://koten-kakitsubata.jp/school-exam/"&gt;中高・定期試験対策&lt;/a&gt;&lt;br /&gt;
&lt;a style="background-color: #2e7d32; color: white; padding: 5px 10px; text-align: center; text-decoration: none; display: inline-block; font-size: 14px;" href="https://koten-kakitsubata.jp/"&gt;トップへ&lt;/a&gt;
&lt;/div&gt;
&lt;p style="margin: 8px 0 0; font-size: 13px;"&gt;教室情報：&lt;a href="https://koten-kakitsubata.jp/access/"&gt;アクセス&lt;/a&gt;／運営：&lt;a href="https://koten-kakitsubata.jp/greeting/"&gt;代表挨拶&lt;/a&gt;&lt;/p&gt;
&lt;hr /&gt;
&lt;h2&gt;まとめ：助動詞の接続を歌で覚え、古典をスムーズに&lt;/h2&gt;
&lt;ul&gt;
&lt;li&gt;助動詞は&lt;strong&gt;接続（どの活用形に付くか）&lt;/strong&gt;を覚えないと、正しく意味が取れない。&lt;/li&gt;
&lt;li&gt;童謡「もしもしかめよ」などのメロディーにのせて、&lt;strong&gt;リズムで接続を暗記&lt;/strong&gt;する方法が有効。&lt;/li&gt;
&lt;li&gt;&lt;strong&gt;未然形・連用形・終止形・体言/連体形・サ変未然/四段已然&lt;/strong&gt;ごとに助動詞を整理し、歌と接続表の両方で確認すると定着しやすい。&lt;/li&gt;
&lt;li&gt;接続を覚えたら、本文中で&lt;strong&gt;実際に助動詞を見つけて接続を判定する練習&lt;/strong&gt;を重ねる。&lt;/li&gt;
&lt;/ul&gt;
&lt;p&gt;助動詞の接続をマスターすれば、古典の読みは一気にスムーズになります。&lt;br /&gt;
歌・リズム・活用表・本文演習を組み合わせて、効率よく力をつけていきましょう。&lt;/p&gt;
&lt;p&gt;&lt;iframe loading="lazy" title="YouTube video player" src="https://www.youtube.com/embed/T9noWfE06Rc" width="560" height="315" frameborder="0" allowfullscreen="allowfullscreen"&gt;&lt;br /&gt;
&lt;span data-mce-type="bookmark" style="display: inline-block; width: 0px; overflow: hidden; line-height: 0;" class="mce_SELRES_start"&gt;﻿&lt;/span&gt;&lt;br /&gt;
&lt;/iframe&gt;&lt;/p&gt;
&lt;p&gt;&lt;!-- 末尾導線（既存CTAをテーマ一致＋TP/SP/STへ補強） --&gt;&lt;/p&gt;
&lt;div style="border: 2px solid #2e7d32; background-color: #f1f8e9; padding: 10px; display: flex; align-items: center; justify-content: center; margin-bottom: 10px;"&gt;
&lt;p&gt;&lt;img decoding="async" style="max-width: 100px; height: auto; margin-right: 10px;" src="http://koten-kakitsubata.jp/wp-content/uploads/2023/03/logo.jpg" alt="古典専門塾かきつばたのロゴ" /&gt;&lt;/p&gt;
&lt;div&gt;
&lt;p style="margin: 5px 0;"&gt;&lt;strong&gt;助動詞の「接続」で止まっている場合&lt;/strong&gt;は、本文の中で判定する練習まで一度つなげると、定着が早くなりやすいです。学校進度に合わせて固めたい場合は定期試験対策、必要な範囲だけ短期で整えたい場合はスポット個別指導が選びやすいです。&lt;/p&gt;
&lt;p&gt;&lt;a style="background-color: #2e7d32; color: white; padding: 5px 10px; text-align: center; text-decoration: none; display: inline-block; font-size: 14px; margin-right: 6px;" href="https://koten-kakitsubata.jp/school-exam/"&gt;&lt;br /&gt;
中高・定期試験対策&lt;br /&gt;
&lt;/a&gt;&lt;br /&gt;
&lt;a style="background-color: #2e7d32; color: white; padding: 5px 10px; text-align: center; text-decoration: none; display: inline-block; font-size: 14px; margin-right: 6px;" href="https://koten-kakitsubata.jp/spot/"&gt;&lt;br /&gt;
スポット個別指導&lt;br /&gt;
&lt;/a&gt;&lt;br /&gt;
&lt;a style="background-color: #2e7d32; color: white; padding: 5px 10px; text-align: center; text-decoration: none; display: inline-block; font-size: 14px;" href="https://koten-kakitsubata.jp/"&gt;&lt;br /&gt;
トップへ&lt;br /&gt;
&lt;/a&gt;&lt;/p&gt;
&lt;p style="margin: 8px 0 0; font-size: 13px;"&gt;教室情報：&lt;a href="https://koten-kakitsubata.jp/access/"&gt;アクセス&lt;/a&gt;／運営：&lt;a href="https://koten-kakitsubata.jp/greeting/"&gt;代表挨拶&lt;/a&gt;&lt;/p&gt;
&lt;/div&gt;
&lt;/div&gt;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blog%2Fzyodoushi%2F&amp;amp;t=%E5%8F%A4%E6%96%87%E5%8A%A9%E5%8B%95%E8%A9%9E%E3%81%AE%E8%A6%9A%E3%81%88%E6%96%B9%EF%BD%9C%E3%80%8C%E3%82%82%E3%81%97%E3%82%82%E3%81%97%E3%81%8B%E3%82%81%E3%82%88%E3%80%8D%E6%8E%A5%E7%B6%9A%E3%81%AE%E6%AD%8C%EF%BC%86%E4%B8%80%E8%A6%A7%E3%81%A7%E5%8F%A4%E5%85%B8%E6%96%87%E6%B3%95%E3%82%92%E6%94%BB%E7%95%A5%E3%80%90%E4%B8%AD%E9%AB%98%E7%94%9F%E5%90%91%E3%81%91%E3%80%91%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blog%2Fzyodoushi%2F&amp;amp;text=%E5%8F%A4%E6%96%87%E5%8A%A9%E5%8B%95%E8%A9%9E%E3%81%AE%E8%A6%9A%E3%81%88%E6%96%B9%EF%BD%9C%E3%80%8C%E3%82%82%E3%81%97%E3%82%82%E3%81%97%E3%81%8B%E3%82%81%E3%82%88%E3%80%8D%E6%8E%A5%E7%B6%9A%E3%81%AE%E6%AD%8C%EF%BC%86%E4%B8%80%E8%A6%A7%E3%81%A7%E5%8F%A4%E5%85%B8%E6%96%87%E6%B3%95%E3%82%92%E6%94%BB%E7%95%A5%E3%80%90%E4%B8%AD%E9%AB%98%E7%94%9F%E5%90%91%E3%81%91%E3%80%91%20%7C%20%E5%8F%A4%E5%85%B8%E5%B0%82%E9%96%80%E5%A1%BE%20%E3%81%8B%E3%81%8D%E3%81%A4%E3%81%B0%E3%81%9F" target="_blank" &gt;&lt;span class="vk_icon_w_r_sns_twitter icon_sns"&gt;&lt;/span&gt;&lt;span class="sns_txt"&gt;twitter&lt;/span&gt;&lt;/a&gt;&lt;/li&gt;&lt;li class="sb_copy sb_icon"&gt;&lt;button class="copy-button sb_icon_inner"data-clipboard-text="古文助動詞の覚え方｜「もしもしかめよ」接続の歌＆一覧で古典文法を攻略【中高生向け】 | 古典専門塾 かきつばた https://koten-kakitsubata.jp/blog/zyodoushi/"&gt;&lt;span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</si>
  <si>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https://natsui-sansu-juku.com/col_blog/online-math-juku/
【検出された不自然ワード】
- 崩れ
- 型
- 設計
【本文】
------
&lt;div class="container my-4"&gt;
&lt;p&gt;&lt;!-- Hero Section --&gt;&lt;/p&gt;
&lt;div class="card shadow-sm mb-4 border-0" style="background: linear-gradient(135deg, #1565c0, #26a69a); color: #fff;"&gt;
&lt;div class="card-body p-4"&gt;
&lt;div class="d-flex flex-wrap justify-content-between align-items-center mb-2"&gt;&lt;span class="badge bg-warning text-dark mb-1" style="font-size: 0.8rem;"&gt;中学受験／オンライン算数&lt;/span&gt;&lt;br /&gt;
&lt;span class="badge bg-light text-dark mb-1" style="font-size: 0.75rem;"&gt;塾との併用ガイド&lt;/span&gt;&lt;/div&gt;
&lt;h1 class="card-title mb-3" style="font-size: 1.9rem; line-height: 1.5;"&gt;&lt;/h1&gt;
&lt;p class="card-text mb-0" style="font-size: 0.98rem;"&gt;中学受験に向けて塾に通っているものの、「この上さらにオンライン算数まで入れて大丈夫なのか」「総学習量が増えすぎてつぶれてしまわないか」と不安に感じていらっしゃる保護者の方は多いと思います。&lt;br /&gt;
一方で、集団授業だけでは拾い切れない弱点や理解の抜けをオンラインの個別指導でうまく補えれば、負担を増やさずに成績を伸ばすことも十分可能です。&lt;br /&gt;
本記事では、塾とオンライン算数 個別指導を併用するときの悩みの構造を整理し、効果を最大化するための具体的な使い方と、ご家庭でできるフォローの方法を詳しくご紹介します。&lt;/p&gt;
&lt;p class="mt-3 mb-0"&gt;オンライン塾（オンライン個別）の活用設計を体系的に整理した全体像は、&lt;a href="https://natsui-sansu-juku.com/column/hub-online-use/" target="_blank" rel="noopener noreferrer"&gt;&lt;strong&gt;中学受験算数｜オンライン塾の使い方（全体像はこちら）&lt;/strong&gt;&lt;/a&gt;もあわせてご確認ください。&lt;/p&gt;
&lt;/div&gt;
&lt;/div&gt;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&lt;div class="row"&gt;
&lt;p&gt;&lt;!-- Main Column --&gt;&lt;/p&gt;
&lt;div class="col-lg-8"&gt;
&lt;p&gt;&lt;!-- Section: 背景 --&gt;&lt;/p&gt;
&lt;section class="mb-4"&gt;
&lt;h2 class="h4 mb-3 border-start border-4 border-primary ps-2"&gt;塾とオンラインを併用するときの悩みの構造&lt;/h2&gt;
&lt;p&gt;まず、なぜ「オンラインを足すと大変になりそう」と感じてしまうのか、その背景から整理してみます。&lt;br /&gt;
中学受験算数の特性と、塾の学習スタイルをセットで見ると、悩みの構造が見えてきます。&lt;/p&gt;
&lt;h3 class="h5 mt-3 mb-2"&gt;中学受験算数は積み上げ型で取りこぼしが出やすい&lt;/h3&gt;
&lt;p&gt;中学受験の算数は、次のような特徴を持っています。&lt;/p&gt;
&lt;ul&gt;
&lt;li&gt;計算、割合、速さ、図形などの内容が階段状に積み上がっていく&lt;/li&gt;
&lt;li&gt;四年生の基礎の理解が、五年生の応用、六年生の入試レベルに直結する&lt;/li&gt;
&lt;li&gt;文章題や図形では、読解力や図に落とし込む力も強く求められる&lt;/li&gt;
&lt;/ul&gt;
&lt;p&gt;この積み上げ型の性質のため、一度つまずいた単元や解き方をそのままにしておくと、その先の単元でも連鎖的に弱点が広がってしまいます。&lt;/p&gt;
&lt;h3 class="h5 mt-3 mb-2"&gt;集団塾だけでは拾いにくいポイントがある&lt;/h3&gt;
&lt;p&gt;多くの中学受験塾はカリキュラムの進度が速く、授業時間も限られています。&lt;br /&gt;
そのため、次のような状況が生まれやすくなります。&lt;/p&gt;
&lt;ul&gt;
&lt;li&gt;授業では理解できたつもりでも、家で同じ問題を解こうとすると手が止まる&lt;/li&gt;
&lt;li&gt;一人ひとりの計算の癖や図の書き方まで細かく見る時間がない&lt;/li&gt;
&lt;li&gt;宿題の丸つけはされても、途中式のどこでズレたかまでは見てもらいにくい&lt;/li&gt;
&lt;/ul&gt;
&lt;p&gt;結果として、表面上は「合っている」「解けている」ように見えていても、実際には理解があいまいな部分が残り、そのまま次の単元に進んでしまうことがあります。&lt;/p&gt;
&lt;div class="table-responsive mb-3"&gt;
&lt;table class="table table-bordered table-hover align-middle mb-0"&gt;
&lt;thead class="text-center" style="background-color: #e3f2fd;"&gt;
&lt;tr&gt;
&lt;th scope="col"&gt;よくある悩み&lt;/th&gt;
&lt;th scope="col"&gt;表に出る症状&lt;/th&gt;
&lt;th scope="col"&gt;背景にある原因&lt;/th&gt;
&lt;/tr&gt;
&lt;/thead&gt;
&lt;tbody&gt;
&lt;tr&gt;
&lt;td class="fw-bold"&gt;総学習量が多すぎる&lt;/td&gt;
&lt;td&gt;「毎日やっているのに成績が上がらない」と感じる&lt;/td&gt;
&lt;td&gt;塾とオンラインの役割分担が曖昧で、同じ内容を重ねている&lt;/td&gt;
&lt;/tr&gt;
&lt;tr&gt;
&lt;td class="fw-bold"&gt;弱点が放置される&lt;/td&gt;
&lt;td&gt;テストで同じ単元ばかり失点してしまう&lt;/td&gt;
&lt;td&gt;カリキュラム重視で、一人ひとりの弱点補強まで手が回らない&lt;/td&gt;
&lt;/tr&gt;
&lt;tr&gt;
&lt;td class="fw-bold"&gt;親の管理負担が大きい&lt;/td&gt;
&lt;td&gt;予定調整と宿題管理に追われてしまう&lt;/td&gt;
&lt;td&gt;塾とオンラインの全体像を保護者が一人で抱え込んでいる&lt;/td&gt;
&lt;/tr&gt;
&lt;/tbody&gt;
&lt;/table&gt;
&lt;/div&gt;
&lt;h3 class="h5 mt-3 mb-2"&gt;併用で失敗しがちなパターン&lt;/h3&gt;
&lt;p&gt;塾とオンライン算数を併用するときに陥りがちな失敗パターンを整理すると、次のようになります。&lt;/p&gt;
&lt;ul&gt;
&lt;li&gt;ただでさえ多い塾の宿題に、オンラインの宿題がそのまま追加されてしまう&lt;/li&gt;
&lt;li&gt;塾とオンラインで同じ単元を二重に扱い、総学習量だけ増えてしまう&lt;/li&gt;
&lt;li&gt;どちらでも全範囲をやろうとして、結果的にどちらも中途半端になる&lt;/li&gt;
&lt;li&gt;オンライン側が塾の進度を知らず、本来の弱点ではない単元を繰り返してしまう&lt;/li&gt;
&lt;/ul&gt;
&lt;p&gt;逆に言えば、&lt;br /&gt;
&lt;strong&gt;塾でやることとオンライン算数 個別指導でやることを明確に切り分け、総学習量を増やさず弱点だけを補う設計&lt;/strong&gt;&lt;br /&gt;
ができれば、併用は大きな武器になります。&lt;/p&gt;
&lt;/section&gt;
&lt;p&gt;&lt;!-- Section: オンライン算数個別指導の効果 --&gt;&lt;/p&gt;
&lt;section class="mb-4"&gt;
&lt;h2 class="h4 mb-3 border-start border-4 border-success ps-2"&gt;オンライン算数 個別指導が効果を発揮する理由&lt;/h2&gt;
&lt;p&gt;ここからは、塾との併用を前提にしたとき、オンラインの算数個別指導がどのような場面で力を発揮するのかを具体的に見ていきます。&lt;/p&gt;
&lt;h3 class="h5 mt-3 mb-2"&gt;塾のカリキュラムに合わせて単元をピンポイント補強できる&lt;/h3&gt;
&lt;p&gt;オンライン算数 個別指導では、通塾している塾のテキストやカリキュラムに合わせて、扱う単元を柔軟に選ぶことができます。&lt;/p&gt;
&lt;ul&gt;
&lt;li&gt;今週塾で習った割合の復習だけを集中的に行う&lt;/li&gt;
&lt;li&gt;模試で崩れた平面図形だけを二回程度で集中的に補強する&lt;/li&gt;
&lt;li&gt;六年生の夏以降は、過去問の算数の中で得点を上げたい大問だけを扱う&lt;/li&gt;
&lt;/ul&gt;
&lt;p&gt;このように、&lt;br /&gt;
&lt;strong&gt;オンラインは弱点補強専用、塾は全体カリキュラム担当という役割分担&lt;/strong&gt;&lt;br /&gt;
をはっきりさせることで、総学習量をむやみに増やすことなく成績の底上げを図ることができます。&lt;/p&gt;
&lt;h3 class="h5 mt-3 mb-2"&gt;手元映像と過程指導でつまずきの正体が分かる&lt;/h3&gt;
&lt;p&gt;オンライン個別指導では、タブレットや書画カメラを使ってお子さまの手元を映し、次のような点を丁寧に確認します。&lt;/p&gt;
&lt;ul&gt;
&lt;li&gt;計算の途中でどこから桁がずれているか&lt;/li&gt;
&lt;li&gt;図や表を書き始めるタイミングや書き方に偏りがないか&lt;/li&gt;
&lt;li&gt;文章題で条件に線を引かずに式から入ってしまっていないか&lt;/li&gt;
&lt;/ul&gt;
&lt;p&gt;これらは教室の集団授業では見えにくい部分です。&lt;br /&gt;
&lt;strong&gt;結果だけでなく途中の思考プロセスを一緒にたどりながら指導できる&lt;/strong&gt;&lt;br /&gt;
ため、本当の意味での弱点発見と弱点補強につながります。&lt;/p&gt;
&lt;h3 class="h5 mt-3 mb-2"&gt;思考の可視化で自力で解き切る力を育てる&lt;/h3&gt;
&lt;p&gt;「授業では分かるのにテストで点にならない」という悩みは、中学受験算数で非常によく見られます。&lt;br /&gt;
これは、説明を聞けば理解できても、自分一人でゼロから解き切る段階まで到達していないためです。&lt;/p&gt;
&lt;p&gt;オンライン個別指導では、講師が一方的に解き方を見せるのではなく、次のような質問を重ねながら思考の言語化を促します。&lt;/p&gt;
&lt;ul&gt;
&lt;li&gt;「今、何を求めようとしていますか」&lt;/li&gt;
&lt;li&gt;「この式の数字は問題文のどの部分に対応していますか」&lt;/li&gt;
&lt;li&gt;「もしこの数字が二倍になったら答えはどう変わりそうですか」&lt;/li&gt;
&lt;/ul&gt;
&lt;p&gt;こうした対話を通じて、&lt;br /&gt;
&lt;strong&gt;頭の中でばらばらになっていた考えを整理しながら解く習慣&lt;/strong&gt;&lt;br /&gt;
が身につきます。&lt;/p&gt;
&lt;h3 class="h5 mt-3 mb-2"&gt;進度管理でやり過ぎとやり残しを防ぐ&lt;/h3&gt;
&lt;p&gt;塾との併用で特に重要なのが、学習量と進度の管理です。&lt;br /&gt;
オンライン側が次のような役割を担うことで、全体のバランスが取りやすくなります。&lt;/p&gt;
&lt;ul&gt;
&lt;li&gt;一週間の学習予定表を作り、塾とオンラインの役割を見える化する&lt;/li&gt;
&lt;li&gt;塾の宿題や模試が重なる週はオンラインの負荷を軽くする&lt;/li&gt;
&lt;li&gt;復習中心の週には、オンラインで弱点単元を一つ追加する&lt;/li&gt;
&lt;/ul&gt;
&lt;p&gt;&lt;strong&gt;オンライン側が第二の担任のように算数学習全体を見渡してくれる&lt;/strong&gt;&lt;br /&gt;
ことで、やり過ぎによる消耗と、やり残しによる不安を両方防ぎやすくなります。&lt;/p&gt;
&lt;div class="alert alert-info mt-3" role="alert"&gt;中学受験算数の弱点補強に特化した&lt;br /&gt;
&lt;a class="alert-link" href="/kobetsu_online/"&gt;オンライン算数 個別指導&lt;/a&gt;&lt;br /&gt;
を活用すれば、塾のカリキュラムと連動させながら、必要な単元だけを効率よく補強することが可能です。&lt;/div&gt;
&lt;/section&gt;
&lt;p&gt;&lt;!-- Section: 改善方法 --&gt;&lt;/p&gt;
&lt;section class="mb-4"&gt;
&lt;h2 class="h4 mb-3 border-start border-4 border-warning ps-2"&gt;効果を最大化するための具体的な使い方&lt;/h2&gt;
&lt;p&gt;ここからは、塾とオンライン算数 個別指導を併用する際に、どのようなステップで計画を立てていくと良いかを具体的にご紹介します。&lt;/p&gt;
&lt;h3 class="h5 mt-3 mb-2"&gt;ステップ1 現状の整理と役割分担を決める&lt;/h3&gt;
&lt;p&gt;最初に行うべきなのは、次の三点を整理することです。&lt;/p&gt;
&lt;ul&gt;
&lt;li&gt;塾のカリキュラムと使用テキスト&lt;/li&gt;
&lt;li&gt;お子さまの得意単元と苦手単元&lt;/li&gt;
&lt;li&gt;一週間で実際に使える学習時間の上限&lt;/li&gt;
&lt;/ul&gt;
&lt;p&gt;これらを踏まえたうえで、次のような役割分担のイメージを作ります。&lt;/p&gt;
&lt;div class="table-responsive mb-3"&gt;
&lt;table class="table table-sm table-bordered mb-0"&gt;
&lt;thead class="text-center" style="background-color: #fff8e1;"&gt;
&lt;tr&gt;
&lt;th scope="col"&gt;担当&lt;/th&gt;
&lt;th scope="col"&gt;主な役割&lt;/th&gt;
&lt;/tr&gt;
&lt;/thead&gt;
&lt;tbody&gt;
&lt;tr&gt;
&lt;td class="fw-bold"&gt;塾&lt;/td&gt;
&lt;td&gt;カリキュラム全体の進行、新しい単元の導入、標準レベルの演習&lt;/td&gt;
&lt;/tr&gt;
&lt;tr&gt;
&lt;td class="fw-bold"&gt;オンライン算数 個別指導&lt;/td&gt;
&lt;td&gt;弱点単元のやり直し、塾の宿題の難所のサポート、模試やテスト結果に基づく単元別補強&lt;/td&gt;
&lt;/tr&gt;
&lt;/tbody&gt;
&lt;/table&gt;
&lt;/div&gt;
&lt;p&gt;たとえば五年生であれば、塾では毎週のテキストを一通り扱い宿題を出し、オンラインでは割合や速さ、図形の基礎など、&lt;br /&gt;
&lt;strong&gt;今後の中学受験算数で特に重要な柱となる単元&lt;/strong&gt;&lt;br /&gt;
を優先的に扱うといった整理が考えられます。&lt;/p&gt;
&lt;h3 class="h5 mt-3 mb-2"&gt;ステップ2 週単位のピンポイント補強プランを作る&lt;/h3&gt;
&lt;p&gt;役割分担が決まったら、次に一週間単位の具体的なプランに落とし込んでいきます。イメージとしては次のような流れです。&lt;/p&gt;
&lt;ul&gt;
&lt;li&gt;月〜木は塾の授業と宿題を中心に進める&lt;/li&gt;
&lt;li&gt;金はオンライン算数 個別指導でその週の重要単元を復習する&lt;/li&gt;
&lt;li&gt;土日は塾のテスト対策や復習、必要に応じて追加演習を行う&lt;/li&gt;
&lt;/ul&gt;
&lt;p&gt;オンラインの授業では、その週の塾のテキストをベースに、次のような考え方で問題を選ぶと効果的です。&lt;/p&gt;
&lt;ul&gt;
&lt;li&gt;塾の宿題の中で間違いが多かった問題だけを扱う&lt;/li&gt;
&lt;li&gt;その単元の中で入試頻出レベルの代表問題だけを扱う&lt;/li&gt;
&lt;li&gt;模試の結果から見て、底上げしたい単元だけを優先的に扱う&lt;/li&gt;
&lt;/ul&gt;
&lt;p&gt;&lt;strong&gt;オンラインで新しい単元をどんどん先取りするのではなく、塾で習った内容の理解度を一段深める場として使う&lt;/strong&gt;&lt;br /&gt;
ことで、総学習量を増やさずに一問一問の質を高めていくことができます。&lt;/p&gt;
&lt;h3 class="h5 mt-3 mb-2"&gt;ステップ3 テストや模試を軸に単元別改善サイクルを回す&lt;/h3&gt;
&lt;p&gt;塾とオンラインを併用する最大のメリットは、テストや模試の結果をもとに柔軟に戦略を変えられる点です。&lt;/p&gt;
&lt;ol&gt;
&lt;li&gt;テストや模試で得点が伸びなかった単元を洗い出す&lt;/li&gt;
&lt;li&gt;次の一〜二週間のオンライン算数 個別指導で、その単元を集中的に扱う&lt;/li&gt;
&lt;li&gt;再度の小テストや宿題の出来を見て、改善度を確認する&lt;/li&gt;
&lt;/ol&gt;
&lt;p&gt;このサイクルを回すことで、弱点単元がそのまま放置されにくくなり、お子さまも「テストでできなかったところをオンラインでやり直す」という流れを理解しやすくなります。&lt;/p&gt;
&lt;/section&gt;
&lt;p&gt;&lt;!-- Section: 家庭でできるフォロー --&gt;&lt;/p&gt;
&lt;section class="mb-4"&gt;
&lt;h2 class="h4 mb-3 border-start border-4 border-info ps-2"&gt;家庭でできるフォローと声かけ&lt;/h2&gt;
&lt;p&gt;塾とオンラインを併用する場合でも、保護者の方がすべてを管理する必要はありません。&lt;br /&gt;
ただ、次のようなポイントを意識していただくだけで、学習の質が大きく変わります。&lt;/p&gt;
&lt;h3 class="h5 mt-3 mb-2"&gt;やることを増やすのではなくやらなくて良いことを決める&lt;/h3&gt;
&lt;p&gt;併用で失敗しないための大前提は、&lt;br /&gt;
&lt;strong&gt;オンラインを入れた分だけどこかの負担を減らすという発想&lt;/strong&gt;&lt;br /&gt;
です。&lt;/p&gt;
&lt;ul&gt;
&lt;li&gt;塾の宿題の中で難度が高すぎる発展問題は、先生に相談して優先順位を下げる&lt;/li&gt;
&lt;li&gt;同じタイプの計算問題が大量にある場合、必要な分だけに絞って良いか確認する&lt;/li&gt;
&lt;li&gt;苦手単元に時間を割く週は、得意単元の演習量を少し減らす&lt;/li&gt;
&lt;/ul&gt;
&lt;p&gt;こうした調整を塾の先生やオンラインの講師と共有しておくことで、お子さまが常に全力疾走の状態になってしまうことを防げます。&lt;/p&gt;
&lt;h3 class="h5 mt-3 mb-2"&gt;進捗管理ではなく学習の流れの共有に付き合う&lt;/h3&gt;
&lt;p&gt;ご家庭での声かけでは、次のようなポイントを意識していただくとよいでしょう。&lt;/p&gt;
&lt;ul&gt;
&lt;li&gt;「今日のオンラインでは何の単元をやる予定ですか」&lt;/li&gt;
&lt;li&gt;「塾とオンラインでそれぞれ何を担当してもらうことになっていますか」&lt;/li&gt;
&lt;li&gt;「テストでできなかったところを次はどちらで聞く予定ですか」&lt;/li&gt;
&lt;/ul&gt;
&lt;p&gt;このように、&lt;br /&gt;
&lt;strong&gt;どれだけやったかではなく、どういう流れでやるのかに関する質問&lt;/strong&gt;&lt;br /&gt;
をしていただくと、お子さま自身が自分の学習プランを言葉にしやすくなります。&lt;/p&gt;
&lt;h3 class="h5 mt-3 mb-2"&gt;オンラインの報告をきっかけに短い振り返り時間をつくる&lt;/h3&gt;
&lt;p&gt;オンライン算数 個別指導からのフィードバックがあれば、それをきっかけに短い振り返り時間を持つのもおすすめです。&lt;/p&gt;
&lt;ul&gt;
&lt;li&gt;「今日はどんな解き方を教わりましたか」&lt;/li&gt;
&lt;li&gt;「前より早く解けるようになった問題はありましたか」&lt;/li&gt;
&lt;li&gt;「次のオンラインまでに自分で練習しておきたい問題はありますか」&lt;/li&gt;
&lt;/ul&gt;
&lt;p&gt;数分の会話で十分です。&lt;br /&gt;
大切なのは、&lt;br /&gt;
&lt;strong&gt;オンラインがただ受けて終わりではなく、次の一週間の行動につながる時間だとお子さまが感じられるようにすること&lt;/strong&gt;&lt;br /&gt;
です。&lt;/p&gt;
&lt;/section&gt;
&lt;p&gt;&lt;!-- Section: 教室・指導者の選び方 --&gt;&lt;/p&gt;
&lt;section class="mb-4"&gt;
&lt;h2 class="h4 mb-3 border-start border-4 border-secondary ps-2"&gt;最適なオンライン教室と指導者の選び方&lt;/h2&gt;
&lt;p&gt;最後に、塾との併用を前提としたときに、どのような視点でオンライン算数 個別指導の教室や指導者を選べば良いかを整理します。&lt;/p&gt;
&lt;h3 class="h5 mt-3 mb-2"&gt;塾のテキストやカリキュラムに対応してくれるか&lt;/h3&gt;
&lt;ul&gt;
&lt;li&gt;通っている塾のテキストやカリキュラムを把握したうえで指導してくれるか&lt;/li&gt;
&lt;li&gt;「この単元は塾の宿題で十分なのでオンラインでは別の弱点に時間を使いましょう」といった提案があるか&lt;/li&gt;
&lt;li&gt;特定の塾の出題傾向や演習量の特徴を理解しているか&lt;/li&gt;
&lt;/ul&gt;
&lt;p&gt;こうした姿勢がある教室は、&lt;br /&gt;
&lt;strong&gt;塾との併用を前提に全体最適を考えてくれるパートナー&lt;/strong&gt;&lt;br /&gt;
と言えます。&lt;/p&gt;
&lt;h3 class="h5 mt-3 mb-2"&gt;弱点を単元レベルで整理し指導計画に落とし込んでくれるか&lt;/h3&gt;
&lt;ul&gt;
&lt;li&gt;模試やテストの結果をもとに、単元ごとのできる、あやしい、できないを仕分けしてくれるか&lt;/li&gt;
&lt;li&gt;「今月は割合の基本、来月は速さの基礎を固める」といった中期計画を提案してくれるか&lt;/li&gt;
&lt;li&gt;各回の授業が、その計画のどこに位置づけられているかを説明してくれるか&lt;/li&gt;
&lt;/ul&gt;
&lt;p&gt;中学受験算数の弱点補強では、&lt;br /&gt;
&lt;strong&gt;単元マップに基づいた計画性のある個別指導&lt;/strong&gt;&lt;br /&gt;
が重要です。&lt;/p&gt;
&lt;h3 class="h5 mt-3 mb-2"&gt;オンライン環境と報告体制が整っているか&lt;/h3&gt;
&lt;ul&gt;
&lt;li&gt;手元カメラやタブレットでノートや計算過程を確認できるか&lt;/li&gt;
&lt;li&gt;テキストやプリントを画面上で共有しながら指導してくれるか&lt;/li&gt;
&lt;li&gt;授業ごとの簡単な報告や一定期間ごとのまとめレポートがあるか&lt;/li&gt;
&lt;/ul&gt;
&lt;p&gt;こうした仕組みが整っている教室であれば、保護者の方が一人で全体管理を抱え込まずに済みます。&lt;br /&gt;
&lt;a href="/kobetsu_online/"&gt;オンライン算数 個別指導&lt;/a&gt;&lt;br /&gt;
の概要ページなどを比較しながら、お子さまに合うスタイルかどうかを検討なさるとよろしいかと思います。&lt;/p&gt;
&lt;/section&gt;
&lt;p&gt;&lt;!-- まとめ --&gt;&lt;/p&gt;
&lt;section class="mb-4"&gt;
&lt;h2 class="h4 mb-3 border-start border-4 border-dark ps-2"&gt;まとめ&lt;/h2&gt;
&lt;p&gt;塾とオンライン算数 個別指導の併用は、やり方次第でお子さまの負担を増やすことも、弱点を効率よく補強して成績を伸ばすこともあります。&lt;br /&gt;
ポイントは、塾とオンラインの役割分担を明確にし、オンライン側を弱点補強と進度管理のパートナーとして位置づけることです。&lt;/p&gt;
&lt;p&gt;ご家庭では、やることを増やすのではなく絞り込む発想を大切にしながら、オンラインの報告を起点に短い振り返りの時間をつくっていただければ、併用の効果はぐっと高まります。&lt;/p&gt;
&lt;div class="card border-0 shadow-sm mt-3"&gt;
&lt;div class="card-body p-3 p-md-4"&gt;
&lt;h3 class="h5 mb-2"&gt;塾との併用でオンライン算数を味方につける&lt;/h3&gt;
&lt;p class="mb-2"&gt;「どこまで塾で任せ、どこからオンラインで補強するか」は、ご家庭だけで判断するのは難しいテーマです。&lt;br /&gt;
中学受験算数に特化した&lt;br /&gt;
&lt;a href="/kobetsu_online/"&gt;オンライン算数 個別指導&lt;/a&gt;&lt;br /&gt;
であれば、塾との併用モデルを前提に、お子さまに合った学習バランスをご提案できます。&lt;/p&gt;
&lt;p class="mb-0"&gt;お子さまの弱点を無理なく埋めながら、総学習量を増やし過ぎない併用の形を一緒に考えていきましょう。&lt;/p&gt;
&lt;/div&gt;
&lt;/div&gt;
&lt;/section&gt;
&lt;/div&gt;
&lt;p&gt;&lt;!-- Side Column --&gt;&lt;/p&gt;
&lt;div class="col-lg-4"&gt;
&lt;p&gt;&lt;!-- サマリーカード --&gt;&lt;/p&gt;
&lt;div class="card shadow-sm mb-4"&gt;
&lt;div class="card-header" style="background-color: #e3f2fd;"&gt;&lt;strong&gt;この記事のポイント&lt;/strong&gt;&lt;/div&gt;
&lt;div class="card-body"&gt;
&lt;ul class="mb-0 ps-3"&gt;
&lt;li&gt;中学受験算数は積み上げ型で弱点の連鎖が起こりやすい科目です。&lt;/li&gt;
&lt;li&gt;オンライン算数 個別指導は弱点単元をピンポイント補強する場として使うのが効果的です。&lt;/li&gt;
&lt;li&gt;塾とオンラインの役割分担を明確にすることで総学習量を増やさずに成績を伸ばせます。&lt;/li&gt;
&lt;li&gt;家庭では進捗の量より学習の流れの共有と環境づくりを意識することが大切です。&lt;/li&gt;
&lt;/ul&gt;
&lt;/div&gt;
&lt;/div&gt;
&lt;p&gt;&lt;!-- チェックリストカード --&gt;&lt;/p&gt;
&lt;div class="card shadow-sm mb-4"&gt;
&lt;div class="card-header" style="background-color: #fff3e0;"&gt;&lt;strong&gt;オンライン併用を検討したいケース&lt;/strong&gt;&lt;/div&gt;
&lt;div class="card-body"&gt;
&lt;ul class="mb-0 ps-3"&gt;
&lt;li&gt;塾の授業は理解しているのにテストで点数に結びつかない。&lt;/li&gt;
&lt;li&gt;模試で毎回同じ単元で失点してしまう。&lt;/li&gt;
&lt;li&gt;宿題に時間をかけている割に弱点が減っていかない。&lt;/li&gt;
&lt;li&gt;保護者の管理だけでは学習全体のバランスが取りにくい。&lt;/li&gt;
&lt;/ul&gt;
&lt;/div&gt;
&lt;/div&gt;
&lt;p&gt;&lt;!-- ミニCTAカード --&gt;&lt;/p&gt;
&lt;div class="card shadow-sm mb-4 border-0" style="background: linear-gradient(135deg, #1e88e5, #26a69a); color: #fff;"&gt;
&lt;div class="card-body"&gt;
&lt;h3 class="h6 mb-2"&gt;弱点だけを無理なく補強したい方へ&lt;/h3&gt;
&lt;p class="mb-2" style="font-size: 0.9rem;"&gt;塾の進度に合わせて、必要な単元だけをオンラインで補強する併用モデルに対応しています。&lt;/p&gt;
&lt;p&gt;&lt;a class="btn btn-light btn-sm" href="/kobetsu_online/"&gt;&lt;br /&gt;
オンライン算数 個別指導の詳細を見る&lt;br /&gt;
&lt;/a&gt;&lt;/p&gt;
&lt;/div&gt;
&lt;/div&gt;
&lt;/div&gt;
&lt;/div&gt;
&lt;/div&gt;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online-math-juku%2F&amp;amp;t=%E5%A1%BE%E3%81%A8%E3%81%AE%E4%BD%B5%E7%94%A8%E3%81%A7%E5%8A%B9%E6%9E%9C%E3%82%92%E6%9C%80%E5%A4%A7%E5%8C%96%E3%81%99%E3%82%8B%E3%82%AA%E3%83%B3%E3%83%A9%E3%82%A4%E3%83%B3%E7%AE%97%E6%95%B0%20%E5%80%8B%E5%88%A5%E6%8C%87%E5%B0%8E%E3%81%AE%E4%BD%BF%E3%81%84%E6%96%B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online-math-juku%2F&amp;amp;text=%E5%A1%BE%E3%81%A8%E3%81%AE%E4%BD%B5%E7%94%A8%E3%81%A7%E5%8A%B9%E6%9E%9C%E3%82%92%E6%9C%80%E5%A4%A7%E5%8C%96%E3%81%99%E3%82%8B%E3%82%AA%E3%83%B3%E3%83%A9%E3%82%A4%E3%83%B3%E7%AE%97%E6%95%B0%20%E5%80%8B%E5%88%A5%E6%8C%87%E5%B0%8E%E3%81%AE%E4%BD%BF%E3%81%84%E6%96%B9%20%7C%20%E4%B8%AD%E5%AD%A6%E5%8F%97%E9%A8%93%E5%B0%82%E9%96%80%E3%80%80%E5%A4%8F%E4%BA%95%E7%AE%97%E6%95%B0%E5%A1%BE" target="_blank" &gt;&lt;span class="vk_icon_w_r_sns_x_twitter icon_sns"&gt;&lt;/span&gt;&lt;span class="sns_txt"&gt;X&lt;/span&gt;&lt;/a&gt;&lt;/li&gt;&lt;li class="sb_bluesky sb_icon"&gt;&lt;a class="sb_icon_inner" href="https://bsky.app/intent/compose?text=%E5%A1%BE%E3%81%A8%E3%81%AE%E4%BD%B5%E7%94%A8%E3%81%A7%E5%8A%B9%E6%9E%9C%E3%82%92%E6%9C%80%E5%A4%A7%E5%8C%96%E3%81%99%E3%82%8B%E3%82%AA%E3%83%B3%E3%83%A9%E3%82%A4%E3%83%B3%E7%AE%97%E6%95%B0%20%E5%80%8B%E5%88%A5%E6%8C%87%E5%B0%8E%E3%81%AE%E4%BD%BF%E3%81%84%E6%96%B9%20%7C%20%E4%B8%AD%E5%AD%A6%E5%8F%97%E9%A8%93%E5%B0%82%E9%96%80%E3%80%80%E5%A4%8F%E4%BA%95%E7%AE%97%E6%95%B0%E5%A1%BE%0Ahttps%3A%2F%2Fnatsui-sansu-juku.com%2Fcol_blog%2Fonline-math-juku%2F" target="_blank" &gt;&lt;span class="vk_icon_w_r_sns_bluesky icon_sns"&gt;&lt;/span&gt;&lt;span class="sns_txt"&gt;Bluesky&lt;/span&gt;&lt;/a&gt;&lt;/li&gt;&lt;li class="sb_hatena sb_icon"&gt;&lt;a class="sb_icon_inner" href="//b.hatena.ne.jp/add?mode=confirm&amp;url=https%3A%2F%2Fnatsui-sansu-juku.com%2Fcol_blog%2Fonline-math-juku%2F&amp;amp;title=%E5%A1%BE%E3%81%A8%E3%81%AE%E4%BD%B5%E7%94%A8%E3%81%A7%E5%8A%B9%E6%9E%9C%E3%82%92%E6%9C%80%E5%A4%A7%E5%8C%96%E3%81%99%E3%82%8B%E3%82%AA%E3%83%B3%E3%83%A9%E3%82%A4%E3%83%B3%E7%AE%97%E6%95%B0%20%E5%80%8B%E5%88%A5%E6%8C%87%E5%B0%8E%E3%81%AE%E4%BD%BF%E3%81%84%E6%96%B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sb_icon_inner"data-clipboard-text="塾との併用で効果を最大化するオンライン算数 個別指導の使い方 | 中学受験専門　夏井算数塾 https://natsui-sansu-juku.com/col_blog/online-math-juku/"&gt;&lt;span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</si>
  <si>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https://natsui-sansu-juku.com/kouza/
【検出された不自然ワード】
- 型
- 導線
【本文】
------
&lt;h3&gt;夏井算数塾・開講講座一覧&lt;/h3&gt;
&lt;p&gt;当塾で開講している講座です。幅広いニーズにお応えするため、多様な受講スタイルをご用意しています。&lt;br /&gt;
当塾では生徒さんそれぞれのニーズに合わせて、多種多様な講座を準備しております。夏井算数塾の指導全体の考え方やサービスの全体像は、&lt;a href="https://natsui-sansu-juku.com/"&gt;中学受験算数｜代表が全授業担当の完全１対１個別へ｜夏井算数塾（全体像はこちら）&lt;/a&gt;でご確認ください。&lt;/p&gt;
&lt;h4&gt;開講講座マトリックス&lt;/h4&gt;
&lt;p&gt;&lt;img fetchpriority="high" decoding="async" class="alignnone size-full wp-image-623" src="https://natsui-sansu-juku.com/wp-content/uploads/2018/05/マトリックス.jpg" sizes="(max-width: 791px) 100vw, 791px" srcset="https://natsui-sansu-juku.com/wp-content/uploads/2018/05/マトリックス.jpg 791w, https://natsui-sansu-juku.com/wp-content/uploads/2018/05/マトリックス-300x238.jpg 300w, https://natsui-sansu-juku.com/wp-content/uploads/2018/05/マトリックス-768x610.jpg 768w" alt="マトリックス" width="791" height="628" /&gt;&lt;/p&gt;
&lt;h2&gt;完全１対１個別指導【教室型・個別】&lt;/h2&gt;
&lt;p&gt;当塾の教室にて、１対１の個別指導を行っています。指導内容など詳細については&lt;a href="https://natsui-sansu-juku.com/kobetsu/"&gt;コチラ&lt;/a&gt;。&lt;/p&gt;
&lt;h2&gt;オンライン算数指導「ウィズ・ユー」【WEB型・個別】&lt;/h2&gt;
&lt;p&gt;「完全１対１個別指導」をWEB上で受講できるサービスです。まるで教室にいるかのような環境で学習が可能です。詳細については&lt;a href="https://natsui-sansu-juku.com/kobetsu_online/"&gt;コチラ&lt;/a&gt;。&lt;/p&gt;
&lt;h2&gt;夏井算数塾WEB～最速の算数講義～【WEB動画配信】&lt;/h2&gt;
&lt;p&gt;中学受験に向けて算数を学ぶ小学生の「具体的な悩み」を解決するWEB講義サイトです。&lt;br /&gt;
算数学習を最速で進めるための映像授業を提供しています。&lt;br /&gt;
現在、&lt;br /&gt;
・&lt;a href="https://filmuy.com/arithmetica/category/477"&gt;【Sapix】小５　日々の算数サポート&lt;/a&gt;&lt;br /&gt;
・&lt;a href="https://filmuy.com/arithmetica/category/638"&gt;【Sapix】小５　マンスリープレテスト&lt;/a&gt;&lt;br /&gt;
・&lt;a href="https://filmuy.com/arithmetica/category/476"&gt;【Sapix】小５　夏の算数サポート&lt;/a&gt;&lt;br /&gt;
をプレリリース中です。&lt;/p&gt;
&lt;p&gt;配信中の講座一覧と受講導線は、&lt;a href="https://natsui-sansu-juku.com/web/"&gt;中学受験算数WEB講座一覧（SAPIX小5の算数サポート・マンスリー対策を動画で補強）&lt;/a&gt;にまとめています。&lt;/p&gt;
&lt;h2&gt;特別集中講義シリーズ【教室型・集団】&lt;/h2&gt;
&lt;p&gt;生徒の状況やニーズに応じて、不定期で開催しています。&lt;br /&gt;
【実施例】&lt;br /&gt;
■計算・逆算スタジアム&lt;br /&gt;
計算・逆算に特化した演習中心の講座です。&lt;br /&gt;
■全単元速習・総復習講座&lt;br /&gt;
過去問に取り組む前に必要な「最低限の知識」を２ヶ月で整理する講座です。&lt;/p&gt;
&lt;p&gt;小６の直前期は、過去問＋単元総復習を短時間で仕上げる&lt;a href="https://natsui-sansu-juku.com/lastmilers/"&gt;小6 算数 直前対策｜過去問＋単元総復習を4時間で仕上げる特訓（オンライン可）&lt;/a&gt;もご用意しています。&lt;/p&gt;
&lt;h2&gt;どこでもゼミナール【WEB型・集団】(提携事業)&lt;/h2&gt;
&lt;p&gt;中学受験指導では初となる「WEB型一斉授業」を展開しています。詳細は&lt;a href="http://doco-zemi.com/"&gt;コチラ&lt;/a&gt;。&lt;/p&gt;
&lt;p&gt;&lt;!-- [ /.socialSet ] --&gt;&lt;/p&gt;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</si>
  <si>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https://rika-quest.com/column/physics/
【検出された不自然ワード】
- 型
- 迷い
- 固定
- 整え
【本文】
------
&lt;div class="container my-4"&gt;
&lt;p&gt;&lt;!-- Hero Section --&gt;&lt;/p&gt;
&lt;div class="card shadow-sm mb-4 border-0" style="background: linear-gradient(135deg, #2e7d32, #00695c); color: #fff;"&gt;
&lt;div class="card-body p-4"&gt;
&lt;div class="d-flex flex-wrap justify-content-between align-items-center mb-2"&gt;&lt;span class="badge bg-warning text-dark mb-2" style="font-size: 0.8rem;"&gt;中学受験理科／物理分野&lt;/span&gt;&lt;br /&gt;
&lt;span class="badge bg-light text-dark mb-2" style="font-size: 0.75rem;"&gt;単位換算・条件整理・計算力アップ&lt;/span&gt;&lt;/div&gt;
&lt;h1 class="card-title mb-3" style="font-size: 1.9rem; line-height: 1.5;"&gt;中学受験理科「物理分野」の勉強法──単位ミスと条件整理を乗り越えて得点源にするコツ&lt;/h1&gt;
&lt;p class="card-text mb-2" style="font-size: 0.98rem;"&gt;てこ・滑車・ばね・電気回路・光・音……と、&lt;strong&gt;計算を伴う問題が多い物理分野&lt;/strong&gt;。&lt;br /&gt;
「公式を暗記するだけ」「物理も暗記科目」と思い込んでしまうと、なかなか点数が伸びません。&lt;/p&gt;
&lt;p class="card-text mb-2" style="font-size: 0.98rem;"&gt;光分野の基礎を「図でつながる形」に整えておきたい場合は、&lt;a href="https://rika-quest.com/column/reflectionandrefraction/"&gt;光の反射と屈折の整理（空気→水・水→空気）&lt;/a&gt;もあわせて確認すると、条件が変わった問題で迷いにくくなります。&lt;/p&gt;
&lt;p class="card-text mb-0" style="font-size: 0.98rem;"&gt;本記事では、講師・高野のインタビューをもとに、&lt;strong&gt;物理で引っ掛かりやすいポイント&lt;/strong&gt;と、&lt;br /&gt;
&lt;strong&gt;暗記に偏らず計算力と理解を伸ばす勉強法&lt;/strong&gt;を整理しました。&lt;br /&gt;
「単位でよくミスする」「てこ・滑車になると混乱する」「電気を丸暗記している」──そんなお子さまに、具体的な突破口を提示していきます。&lt;/p&gt;
&lt;/div&gt;
&lt;/div&gt;
&lt;p&gt;&lt;!-- 動画 --&gt;&lt;/p&gt;
&lt;div class="text-center mb-4"&gt;
&lt;div style="max-width: 720px; margin: 0 auto;"&gt;&lt;iframe title="YouTube video player" src="https://www.youtube.com/embed/39gl8gbxvj4" width="560" height="315" frameborder="0" allowfullscreen="allowfullscreen"&gt;&lt;/iframe&gt;&lt;/div&gt;
&lt;p class="mt-2 mb-0" style="font-size: 0.85rem; color: #555;"&gt;※動画では、物理分野のつまずきやすいポイントや勉強法について、対談形式で詳しく解説しています。&lt;/p&gt;
&lt;/div&gt;
&lt;p&gt;&lt;!-- 物理で引っ掛かりやすいポイント --&gt;&lt;/p&gt;
&lt;h2 class="mt-4 mb-3"&gt;中学受験理科 物理分野でつまずくポイント（単位換算・てこ滑車・条件整理）&lt;/h2&gt;
&lt;div class="card mb-3 border-0 shadow-sm"&gt;
&lt;div class="card-body"&gt;
&lt;h3 class="h5 mb-3"&gt;単位換算が落とし穴：m／cm、kg／g、min／s、A／mAを落とさない&lt;/h3&gt;
&lt;blockquote class="blockquote" style="font-size: 0.95rem;"&gt;
&lt;p&gt;高野：理科には物理・化学・生物・地学の4ジャンルがあって範囲が広いんですけど、どこでも言えるのは単位が一番引っかかりポイントです。&lt;br /&gt;
キロ、マイクロ、ナノなど設定して作ってくるような問題もあるので、単位のズレた問題を解くのが大変だと思います。&lt;/p&gt;
&lt;/blockquote&gt;
&lt;p class="mb-3"&gt;物理に限らず、理科全体で&lt;strong&gt;最も多いミスのひとつ&lt;/strong&gt;が「単位の取り違え」です。&lt;br /&gt;
特に物理では、&lt;/p&gt;
&lt;ul&gt;
&lt;li&gt;長さ：m／cm／mm&lt;/li&gt;
&lt;li&gt;時間：s（秒）／min（分）&lt;/li&gt;
&lt;li&gt;質量：kg／g&lt;/li&gt;
&lt;li&gt;電気：A（アンペア）／mA（ミリアンペア） など&lt;/li&gt;
&lt;/ul&gt;
&lt;p class="mb-3"&gt;の変換が頻繁に出てきます。さらに、&lt;strong&gt;キロ（k）・ミリ（m）・マイクロ（μ）・ナノ（n）&lt;/strong&gt;といった接頭語が絡むと、&lt;br /&gt;
「数字はあっているのに単位を誤って不正解」というケースも増えます。&lt;/p&gt;
&lt;p class="mb-2"&gt;単位ミスを減らすためには、次のような習慣づけが効果的です。&lt;/p&gt;
&lt;ul class="mb-0"&gt;
&lt;li&gt;問題文の数字の横に&lt;strong&gt;必ず単位を書き込む&lt;/strong&gt;（例：20 → 20cm）&lt;/li&gt;
&lt;li&gt;計算を始める前に、&lt;strong&gt;すべて同じ単位にそろえる&lt;/strong&gt;（cm → m、min → sなど）&lt;/li&gt;
&lt;li&gt;式の途中で「×100」「÷1000」などの換算を&lt;strong&gt;省略せずに書く&lt;/strong&gt;&lt;/li&gt;
&lt;li&gt;答えが出たら、「この値は現実的か？」を軽く&lt;strong&gt;感覚チェック&lt;/strong&gt;する&lt;/li&gt;
&lt;/ul&gt;
&lt;p class="mt-3 mb-0"&gt;水中での軽さや沈み方まで含めて「力のつり合い」を整理したい場合は、&lt;a href="https://rika-quest.com/column/buoyancy/"&gt;浮力の考え方（中学受験理科）&lt;/a&gt;も関連します。&lt;/p&gt;
&lt;/div&gt;
&lt;/div&gt;
&lt;div class="card mb-4 border-0 shadow-sm"&gt;
&lt;div class="card-body"&gt;
&lt;h3 class="h5 mb-3"&gt;てこ・天秤・滑車は算数の応用：比・釣り合いを「分解→合成」で整理する&lt;/h3&gt;
&lt;blockquote class="blockquote" style="font-size: 0.95rem;"&gt;
&lt;p&gt;高野：物理で言うと、てこ・天秤系の問題もあるんですけど、ほとんど算数と一緒です。&lt;br /&gt;
&lt;span style="color: #ff0000;"&gt;物理＝数学&lt;/span&gt;って中高生たちにも言っていますが、天秤の問題は基本的な問題ができる子が多いと思うんですよ。&lt;br /&gt;
だけど、一杯滑車がついてきたり、荷物が一杯重なったり条件が乗っかってくると、複雑になって心が折れることが多くなるので…&lt;/p&gt;
&lt;/blockquote&gt;
&lt;p class="mb-3"&gt;てこ・天秤・滑車・ばねなどの単元は、一見「物理らしい」内容に見えますが、&lt;br /&gt;
実は&lt;strong&gt;根っこは算数の比・比例・逆比例&lt;/strong&gt;です。&lt;br /&gt;
基本問題レベルであれば、&lt;/p&gt;
&lt;ul&gt;
&lt;li&gt;&lt;strong&gt;力のモーメント&lt;/strong&gt;（力×腕の長さ）&lt;/li&gt;
&lt;li&gt;&lt;strong&gt;力の釣り合い&lt;/strong&gt;&lt;/li&gt;
&lt;li&gt;&lt;strong&gt;仕事（力×移動距離）&lt;/strong&gt;&lt;/li&gt;
&lt;/ul&gt;
&lt;p class="mb-3"&gt;など、一定のパターンを押さえれば十分対応できます。&lt;/p&gt;
&lt;p class="mb-2"&gt;ところが、入試レベルになると、&lt;/p&gt;
&lt;ul&gt;
&lt;li&gt;滑車がいくつも連なっている&lt;/li&gt;
&lt;li&gt;重りが複数個、あちこちにぶら下がっている&lt;/li&gt;
&lt;li&gt;問題文の条件が長く、図も複雑&lt;/li&gt;
&lt;/ul&gt;
&lt;p class="mb-3"&gt;といった&lt;strong&gt;見た目の複雑さ&lt;/strong&gt;が加わり、「もう無理」と心が折れやすくなります。&lt;/p&gt;
&lt;p class="mb-0"&gt;そこで重要なのが、&lt;strong&gt;「1個1個紐解いていく」習慣&lt;/strong&gt;です。&lt;br /&gt;
難しそうな問題に出会ったら、いきなり全部を理解しようとせず、&lt;br /&gt;
&lt;strong&gt;①図を単純な形に分ける → ②1パーツずつ釣り合いを考える → ③最後に全体をまとめる&lt;/strong&gt;&lt;br /&gt;
と段階を踏んで整理していくことが大切です。&lt;/p&gt;
&lt;p class="mt-3 mb-0"&gt;てこ・かっ車・輪軸・ふりこをまとめて「図の分解→条件整理」で練習したい場合は、&lt;a href="https://rika-quest.com/column/teko_kassya_furiko/"&gt;てこの原理／かっ車と輪軸／ふりこの要点整理&lt;/a&gt;もあわせて使うと演習が回しやすくなります。&lt;/p&gt;
&lt;/div&gt;
&lt;/div&gt;
&lt;p&gt;&lt;!-- 条件整理の重要性 --&gt;&lt;/p&gt;
&lt;div class="card mb-4 border-0 shadow-sm"&gt;
&lt;div class="card-body"&gt;
&lt;h3 class="h5 mb-3"&gt;条件整理で混乱しない：長い条件文は「必要／今は不要」に分ける&lt;/h3&gt;
&lt;blockquote class="blockquote" style="font-size: 0.95rem;"&gt;
&lt;p&gt;高野：ましてや条件をいっぱい入れることによって忘れさせたりする問題もあるので&lt;span style="color: #0000ff;"&gt;問題の条件&lt;/span&gt;を読み取れば引っ掛かりにくいと思います。&lt;/p&gt;
&lt;/blockquote&gt;
&lt;p class="mb-3"&gt;入試問題では、わざと&lt;strong&gt;条件を多めに書き並べる&lt;/strong&gt;ことで、&lt;br /&gt;
受験生に「どれが本当に必要な情報なのか」を見極めさせる問題も出ます。&lt;/p&gt;
&lt;p class="mb-2"&gt;条件の多い問題で混乱しないためには、次のような読み方を習慣にしましょう。&lt;/p&gt;
&lt;ol class="mb-3"&gt;
&lt;li&gt;問題文を一度通して読み、&lt;strong&gt;数値や条件に下線&lt;/strong&gt;を引く&lt;/li&gt;
&lt;li&gt;図の周りに、条件を&lt;strong&gt;自分の言葉でメモ&lt;/strong&gt;する（「ここは動かない支点」「この滑車は固定」など）&lt;/li&gt;
&lt;li&gt;「この条件は何のために書かれているか？」を考え、&lt;strong&gt;今解いている小問に必要かどうか&lt;/strong&gt;を判断する&lt;/li&gt;
&lt;li&gt;必要ない条件には、うすく「×」や「今は使わない」などの印をつけておく&lt;/li&gt;
&lt;/ol&gt;
&lt;p class="mb-0"&gt;&lt;strong&gt;「条件を全部覚えておこう」としない&lt;/strong&gt;ことがポイントです。&lt;br /&gt;
むしろ、「使う条件」と「今は使わない条件」を分けることで、頭の中をスッキリ整理できるようになります。&lt;/p&gt;
&lt;p class="mt-3 mb-0"&gt;図に条件を書き込む練習は、圧力・水圧・気圧のように「高さ・深さ・面積」が絡む問題でも効果が出やすいので、&lt;a href="https://rika-quest.com/column/pressures/"&gt;圧力・水圧・気圧の整理&lt;/a&gt;も関連単元として押さえておくと良いです。&lt;/p&gt;
&lt;/div&gt;
&lt;/div&gt;
&lt;h3 class="mb-3"&gt;引っかかりポイント早見表（単位換算／図の分解／条件整理）&lt;/h3&gt;
&lt;p&gt;&lt;!-- 表：引っかかりポイント整理 --&gt;&lt;/p&gt;
&lt;div class="table-responsive mb-4"&gt;
&lt;table class="table table-bordered align-middle mb-0"&gt;
&lt;thead style="background-color: #e8f5e9;"&gt;
&lt;tr class="text-center"&gt;
&lt;th scope="col"&gt;引っかかりポイント&lt;/th&gt;
&lt;th scope="col"&gt;典型的なケース&lt;/th&gt;
&lt;th scope="col"&gt;対策のヒント&lt;/th&gt;
&lt;/tr&gt;
&lt;/thead&gt;
&lt;tbody&gt;
&lt;tr&gt;
&lt;td class="fw-bold"&gt;単位&lt;/td&gt;
&lt;td&gt;mとcm、kgとg、minとsなどの換算を忘れて誤答。&lt;/td&gt;
&lt;td&gt;
&lt;ul class="mb-0 ps-3"&gt;
&lt;li&gt;数字の横に必ず&lt;strong&gt;単位を書き込む&lt;/strong&gt;&lt;/li&gt;
&lt;li&gt;計算前に&lt;strong&gt;単位をそろえる&lt;/strong&gt;&lt;/li&gt;
&lt;li&gt;式の中にも単位を書いて、&lt;strong&gt;消える単位&lt;/strong&gt;を意識する&lt;/li&gt;
&lt;/ul&gt;
&lt;/td&gt;
&lt;/tr&gt;
&lt;tr style="background-color: #f1f8e9;"&gt;
&lt;td class="fw-bold"&gt;複雑な図&lt;/td&gt;
&lt;td&gt;滑車や重りがたくさんあり、どこから手をつけて良いか分からない。&lt;/td&gt;
&lt;td&gt;
&lt;ul class="mb-0 ps-3"&gt;
&lt;li&gt;まず&lt;strong&gt;シンプルな部分だけを取り出す&lt;/strong&gt;&lt;/li&gt;
&lt;li&gt;パーツごとに力や釣り合いを考える&lt;/li&gt;
&lt;li&gt;最後にパーツを&lt;strong&gt;つなぎ合わせて全体像&lt;/strong&gt;を把握する&lt;/li&gt;
&lt;/ul&gt;
&lt;/td&gt;
&lt;/tr&gt;
&lt;tr&gt;
&lt;td class="fw-bold"&gt;条件の多さ&lt;/td&gt;
&lt;td&gt;条件文が長く、「どれが必要なのか不明」のまま計算に入ってしまう。&lt;/td&gt;
&lt;td&gt;
&lt;ul class="mb-0 ps-3"&gt;
&lt;li&gt;条件を図に&lt;strong&gt;書き込んで整理&lt;/strong&gt;する&lt;/li&gt;
&lt;li&gt;小問ごとに&lt;strong&gt;必要な条件だけを拾い直す&lt;/strong&gt;&lt;/li&gt;
&lt;li&gt;「今は使わない条件」に印をつけて頭から追い出す&lt;/li&gt;
&lt;/ul&gt;
&lt;/td&gt;
&lt;/tr&gt;
&lt;/tbody&gt;
&lt;/table&gt;
&lt;/div&gt;
&lt;p&gt;&lt;!-- 物理を暗記科目と思ってしまう問題 --&gt;&lt;/p&gt;
&lt;h2 class="mt-4 mb-3"&gt;物理は暗記だけでは伸びにくい（特に電気）：理解と成功体験のバランス&lt;/h2&gt;
&lt;div class="card mb-3 border-0 shadow-sm"&gt;
&lt;div class="card-body"&gt;
&lt;h3 class="h5 mb-3"&gt;「公式を丸暗記」になりやすい背景&lt;/h3&gt;
&lt;blockquote class="blockquote" style="font-size: 0.95rem;"&gt;
&lt;p&gt;高野：興味を持てなかったら自分から面白いと思ってやってる子は暗記しようと思ってないというかコツのつかみ方や本質の見抜き方が上手いですけど、急遽受験しろみたいに言われたタイプは一問一答形式でインプットさせてる塾が悪いわけでもないと思うんですけど、学校でもこうだよなんていう言われ方するので暗記に頼る子は多く見えますね。&lt;/p&gt;
&lt;/blockquote&gt;
&lt;p class="mb-3"&gt;物理は本来、&lt;strong&gt;「なぜそうなるか」を考える教科&lt;/strong&gt;です。&lt;br /&gt;
しかし、受験までの時間が限られていたり、興味を持つきっかけが少なかったりすると、&lt;br /&gt;
どうしても&lt;strong&gt;「公式を丸暗記」「パターンだけ覚える」学習&lt;/strong&gt;に流れやすくなります。&lt;/p&gt;
&lt;p class="mb-2"&gt;学校や塾の指導でも、一問一答形式や「こう当てはめれば解ける」という&lt;strong&gt;マニュアル的な教え方&lt;/strong&gt;が行われることも多く、&lt;br /&gt;
それ自体が悪いわけではありませんが、&lt;/p&gt;
&lt;ul class="mb-3"&gt;
&lt;li&gt;「なぜこの式を使うのか？」&lt;/li&gt;
&lt;li&gt;「この式はどんな状況で成り立つのか？」&lt;/li&gt;
&lt;/ul&gt;
&lt;p class="mb-0"&gt;といった&lt;strong&gt;本質的な部分&lt;/strong&gt;が抜け落ちてしまうと、少し条件が変わっただけで対応できなくなってしまいます。&lt;/p&gt;
&lt;/div&gt;
&lt;/div&gt;
&lt;div class="card mb-4 border-0 shadow-sm"&gt;
&lt;div class="card-body"&gt;
&lt;h3 class="h5 mb-3"&gt;電気は暗記に走りやすい：タイプ別に「意味／やり方」から入る&lt;/h3&gt;
&lt;blockquote class="blockquote" style="font-size: 0.95rem;"&gt;
&lt;p&gt;――特に電気とか多くないですか？&lt;br /&gt;
高野：分からない子からすると覚えてマニュアル化していくのがいいという子ももちろんいるんですよ。塾の先生もその子の特性に合わせてうまく喋らないと、意味が分からないって言う子にはこれはこう当てはめれば解けるよっていう&lt;span style="color: #ff0000;"&gt;成功体験&lt;/span&gt;を与えていけば、やっていくうちに段々わかってくるので生徒のタイプ別によるかなと思います。&lt;/p&gt;
&lt;/blockquote&gt;
&lt;p class="mb-3"&gt;電気の単元は、「抵抗が並列のときは…」「直列のときは…」と&lt;strong&gt;ルールが多く見える&lt;/strong&gt;ため、&lt;br /&gt;
「とりあえず暗記で」という発想になりがちです。&lt;/p&gt;
&lt;p class="mb-3"&gt;回路の「記号→回路図→電流の向き」までを一枚でつなげたい場合は、&lt;a href="https://rika-quest.com/column/mamedenkyu/"&gt;豆電球の記号と回路図（直列/並列・電流の向きまで）&lt;/a&gt;を先に押さえると、暗記頼みになりにくくなります。&lt;/p&gt;
&lt;p class="mb-2"&gt;しかし、高野は&lt;strong&gt;「タイプに合わせた指導」&lt;/strong&gt;の重要性を強調しています。&lt;/p&gt;
&lt;ul class="mb-3"&gt;
&lt;li&gt;意味から入ると理解しやすい子：&lt;br /&gt;
なぜ電流が分かれるのか、なぜ電圧が同じになるのかなど、&lt;strong&gt;イメージや図解&lt;/strong&gt;を重視&lt;/li&gt;
&lt;li&gt;まずは形から覚えたい子：&lt;br /&gt;
「この形の回路ならこう計算する」という&lt;strong&gt;マニュアルからスタート&lt;/strong&gt;し、&lt;strong&gt;成功体験&lt;/strong&gt;を重ねる&lt;/li&gt;
&lt;/ul&gt;
&lt;p class="mb-0"&gt;大事なのは、&lt;strong&gt;最初から完璧な理解を目指しすぎない&lt;/strong&gt;ことです。&lt;br /&gt;
「やり方はまだよく分からないけれど、ひとまず解けた」という経験も、&lt;br /&gt;
後から理解を深めていくための&lt;strong&gt;大事な足がかり&lt;/strong&gt;になります。&lt;/p&gt;
&lt;/div&gt;
&lt;/div&gt;
&lt;p&gt;&lt;!-- 物理の勉強で意識したいポイント --&gt;&lt;/p&gt;
&lt;h2 class="mt-4 mb-3"&gt;物理の勉強法：インプットよりアウトプット（演習量）で計算力を伸ばす&lt;/h2&gt;
&lt;div class="card mb-4 border-0 shadow-sm"&gt;
&lt;div class="card-body"&gt;
&lt;h3 class="h5 mb-3"&gt;演習量を増やす：手を動かして「一手目」を言語化する&lt;/h3&gt;
&lt;blockquote class="blockquote" style="font-size: 0.95rem;"&gt;
&lt;p&gt;高野：物理で言えるのは、演習量を上げることです。暗記も知識として覚えなきゃいけないことも多いですが、とにかく&lt;span style="color: #0000ff;"&gt;計算力が必要&lt;/span&gt;となってくるので、インプット以上に&lt;span style="color: #ff0000;"&gt;アウトプット&lt;/span&gt;の方を多くしていくのが物理で大事なポイントだと思います。&lt;/p&gt;
&lt;/blockquote&gt;
&lt;p class="mb-3"&gt;物理は、&lt;strong&gt;「読んで分かったつもり」になりやすい教科&lt;/strong&gt;です。&lt;br /&gt;
解説を読んだときには理解できた気がしても、自分で最初から式を立てて解こうとすると手が止まる──これは&lt;strong&gt;演習量不足の典型的なサイン&lt;/strong&gt;です。&lt;/p&gt;
&lt;p class="mb-2"&gt;物理で力をつけるには、次のようなアウトプット中心の学習が不可欠です。&lt;/p&gt;
&lt;ol class="mb-3"&gt;
&lt;li&gt;まずは&lt;strong&gt;基本問題・基本例題&lt;/strong&gt;を繰り返し解く（同じ問題を解き直すのもOK）&lt;/li&gt;
&lt;li&gt;その単元の代表的なパターンを&lt;strong&gt;自分でまとめノート&lt;/strong&gt;に整理する&lt;/li&gt;
&lt;li&gt;少しレベルの高い問題に挑戦し、&lt;strong&gt;どのパターンを組み合わせれば良いか&lt;/strong&gt;考えてみる&lt;/li&gt;
&lt;li&gt;間違えた問題は、答えだけでなく&lt;strong&gt;「次に同じタイプが出たときの一手目」&lt;/strong&gt;を言葉で書いておく&lt;/li&gt;
&lt;/ol&gt;
&lt;p class="mb-0"&gt;こうしたサイクルを回すことで、&lt;strong&gt;計算力＋パターン認識力&lt;/strong&gt;が養われます。&lt;br /&gt;
物理は「読んで覚える」だけでなく、「手を動かして身につける」教科だと意識しておきましょう。&lt;/p&gt;
&lt;/div&gt;
&lt;/div&gt;
&lt;h3 class="mb-3"&gt;家庭学習で迷わないための要点（単位換算・条件整理・反復）&lt;/h3&gt;
&lt;p&gt;&lt;!-- 学習ポイントまとめカード --&gt;&lt;/p&gt;
&lt;div class="row mb-4"&gt;
&lt;div class="col-md-6 mb-3"&gt;
&lt;div class="card h-100 border-0 shadow-sm"&gt;
&lt;div class="card-header text-white" style="background-color: #2e7d32;"&gt;物理分野で意識したい3つの視点&lt;/div&gt;
&lt;div class="card-body"&gt;
&lt;ul class="mb-0 ps-3"&gt;
&lt;li&gt;&lt;strong&gt;単位&lt;/strong&gt;の扱いに慣れる（変換を丁寧に）&lt;/li&gt;
&lt;li&gt;&lt;strong&gt;条件整理&lt;/strong&gt;で図と情報をスッキリさせる&lt;/li&gt;
&lt;li&gt;&lt;strong&gt;演習量&lt;/strong&gt;を増やして計算力を鍛える&lt;/li&gt;
&lt;/ul&gt;
&lt;p class="mt-3 mb-0" style="font-size: 0.9rem;"&gt;この3つを意識するだけでも、「公式暗記だけ」の物理から、&lt;br class="d-none d-md-inline" /&gt;&lt;strong&gt;「自分で考えて解ける」物理&lt;/strong&gt;へと一歩ずつ近づいていきます。&lt;/p&gt;
&lt;/div&gt;
&lt;/div&gt;
&lt;/div&gt;
&lt;div class="col-md-6 mb-3"&gt;
&lt;div class="card h-100 border-0 shadow-sm"&gt;
&lt;div class="card-header text-white" style="background-color: #43a047;"&gt;家庭学習でできる工夫&lt;/div&gt;
&lt;div class="card-body"&gt;
&lt;ul class="mb-0 ps-3"&gt;
&lt;li&gt;単位変換だけを集中的に練習する時間を作る&lt;/li&gt;
&lt;li&gt;複雑な問題は、&lt;strong&gt;自分の手で図を描き直す&lt;/strong&gt;&lt;/li&gt;
&lt;li&gt;同じ単元の問題を&lt;strong&gt;数を絞って反復&lt;/strong&gt;し、「型」を体に覚えさせる&lt;/li&gt;
&lt;/ul&gt;
&lt;p class="mt-3 mb-0" style="font-size: 0.9rem;"&gt;「たくさんの問題を広く浅く」よりも、&lt;br class="d-none d-md-inline" /&gt;&lt;strong&gt;代表的なパターンを深く何度も&lt;/strong&gt;解く方が効果的です。&lt;/p&gt;
&lt;/div&gt;
&lt;/div&gt;
&lt;/div&gt;
&lt;/div&gt;
&lt;p&gt;&lt;!-- CTA 1：本文中盤のCTAカード --&gt;&lt;/p&gt;
&lt;div class="card mb-5 border-0 shadow-sm" style="background-color: #e8f5e9;"&gt;
&lt;div class="card-body p-4"&gt;
&lt;h2 class="h5 mb-3" style="color: #1b5e20;"&gt;「物理になると急に点が落ちる…」と感じているご家庭へ&lt;/h2&gt;
&lt;p class="mb-3" style="font-size: 0.95rem;"&gt;当塾「しゅん吉クエスト」では、物理分野を含む中学受験理科について、&lt;strong&gt;一人ひとりのつまずき方に合わせた個別指導&lt;/strong&gt;を行っています。&lt;br /&gt;
「単位ミスが多い」「てこや滑車の図を見るだけで手が止まる」「電気は完全に暗記頼み」といった状態から、&lt;br /&gt;
少しずつ&lt;strong&gt;「自分で考えて解ける」状態&lt;/strong&gt;へ近づけていくことを目標にしています。&lt;/p&gt;
&lt;p class="mb-3" style="font-size: 0.95rem;"&gt;授業では、例えば次のような点を重視しています。&lt;/p&gt;
&lt;ul class="mb-3 ps-3" style="font-size: 0.9rem;"&gt;
&lt;li&gt;単位・条件を整理する&lt;strong&gt;ノートの書き方・図の描き方&lt;/strong&gt;の指導&lt;/li&gt;
&lt;li&gt;代表的なパターンを押さえた&lt;strong&gt;演習プランづくり&lt;/strong&gt;&lt;/li&gt;
&lt;li&gt;お子さまのタイプに合わせた&lt;strong&gt;「意味から入る」／「やり方から入る」アプローチ&lt;/strong&gt;&lt;/li&gt;
&lt;/ul&gt;
&lt;p class="mb-3" style="font-size: 0.9rem;"&gt;「物理だけ何となくモヤモヤしている」「どこからテコ入れすべきか分からない」という場合は、&lt;br class="d-none d-md-inline" /&gt;まず&lt;strong&gt;現在地の整理と学習方針の確認&lt;/strong&gt;から一緒に始めてみましょう。&lt;/p&gt;
&lt;div class="text-center text-md-start"&gt;&lt;a class="btn btn-success px-4 py-2 mb-2" style="border-radius: 999px; font-size: 0.95rem;" href="https://rika-quest.com/kouza/"&gt;&lt;br /&gt;
理科個別指導の詳細を見る&lt;br /&gt;
&lt;/a&gt;&lt;/p&gt;
&lt;p class="mb-0" style="font-size: 0.85rem; color: #555;"&gt;開講講座や指導スタイルの詳細は、「講座案内ページ」からご確認いただけます。&lt;/p&gt;
&lt;/div&gt;
&lt;/div&gt;
&lt;/div&gt;
&lt;p&gt;&lt;!-- まとめ --&gt;&lt;/p&gt;
&lt;h2 class="mt-4 mb-3"&gt;まとめ──「物理＝数学」と捉えて、単位換算・条件整理・演習で得点源にする&lt;/h2&gt;
&lt;div class="card mb-4 border-0 shadow-sm"&gt;
&lt;div class="card-body"&gt;
&lt;p class="mb-3"&gt;物理分野は、「暗記すれば何とかなる」というよりも、&lt;strong&gt;計算力・条件整理力・理解力&lt;/strong&gt;が問われる分野です。&lt;br /&gt;
しかし、その分&lt;strong&gt;パターンをつかめば一気に得点源になりやすい&lt;/strong&gt;という大きな魅力もあります。&lt;/p&gt;
&lt;ul class="mb-3"&gt;
&lt;li&gt;理科4分野に共通して、特に物理では&lt;strong&gt;単位の扱い&lt;/strong&gt;が最大の引っかかりポイント&lt;/li&gt;
&lt;li&gt;てこ・滑車・天秤などは、&lt;strong&gt;本質的には算数（比・比例）の応用&lt;/strong&gt;である&lt;/li&gt;
&lt;li&gt;条件の多い問題では、&lt;strong&gt;「使う条件」と「今は使わない条件」を分けて整理&lt;/strong&gt;することが重要&lt;/li&gt;
&lt;li&gt;物理を暗記科目にしてしまうのではなく、&lt;strong&gt;タイプに合わせて成功体験を積み重ねる&lt;/strong&gt;ことで理解を深めていく&lt;/li&gt;
&lt;li&gt;インプットよりも&lt;strong&gt;アウトプット（演習量）&lt;/strong&gt;を増やすことで、計算力とパターン認識力が身につく&lt;/li&gt;
&lt;/ul&gt;
&lt;p class="mb-3"&gt;まずは、&lt;strong&gt;単位・条件整理・基本パターンの反復&lt;/strong&gt;という3つの柱を意識して学習を進めてみてください。&lt;/p&gt;
&lt;p class="mb-0"&gt;動画・テキスト・個別指導をうまく組み合わせれば、物理は決して「センスがある人だけの教科」ではありません。&lt;br /&gt;
一問一問の積み重ねで、&lt;strong&gt;「苦手だと思っていた物理が、気づけば得点源になっていた」&lt;/strong&gt;という状態を一緒に目指していきましょう。&lt;/p&gt;
&lt;/div&gt;
&lt;/div&gt;
&lt;p&gt;&lt;!-- CTA 2：フッターCTA --&gt;&lt;/p&gt;
&lt;div class="card border-0 shadow-sm mb-4" style="background-color: #e8f5e9;"&gt;
&lt;div class="card-body text-center p-4"&gt;
&lt;h2 class="h5 mb-3" style="color: #1b5e20;"&gt;中学受験理科の「物理対策」を一度プロに相談したい方へ&lt;/h2&gt;
&lt;p class="mb-3" style="font-size: 0.95rem;"&gt;「物理だけ偏差値が安定しない」「単位・条件整理のどこでつまずいているのか知りたい」など、&lt;br class="d-none d-md-inline" /&gt;お子さまの状況に合わせて、&lt;strong&gt;最適な学習プラン&lt;/strong&gt;をご提案いたします。&lt;/p&gt;
&lt;div class="mb-3"&gt;&lt;a class="btn btn-outline-success px-4 py-2 mb-2" style="border-radius: 999px; font-size: 0.95rem;" href="https://rika-quest.com/kouza/"&gt;&lt;br /&gt;
中学受験理科講座一覧を見る&lt;br /&gt;
&lt;/a&gt;&lt;a class="btn btn-success px-4 py-2 mb-2" style="border-radius: 999px; font-size: 0.95rem;" href="https://rika-quest.com/inquiry/"&gt;&lt;br /&gt;
体験授業・学習相談を申し込む&lt;br /&gt;
&lt;/a&gt;&lt;/div&gt;
&lt;p class="mb-0" style="font-size: 0.85rem; color: #555;"&gt;フォームからのご相談は24時間受付中です。内容を確認のうえ、講師よりご連絡させていただきます。&lt;/p&gt;
&lt;/div&gt;
&lt;/div&gt;
&lt;/div&gt;
------</t>
  </si>
  <si>
    <t>以下のページは不自然なワードを使用しています。
これらを適切に自然な言葉に置き換えて下さい。
なお、本文の装飾や構造は絶対に変えないでください。
【対象ページURL】
https://dokkai-labo.tokyo/blog/sapix_52b_04/
【検出された不自然ワード】
- 型
- 固定
- 立て直
【本文】
------
&lt;p&gt;&lt;!-- ▼ SAPIX国語授業の活用法（52B-04）｜WordPress投稿用HTML（Classic Editor想定） --&gt;&lt;/p&gt;
&lt;div class="container my-4"&gt;
&lt;p&gt;&lt;!-- ▼ 1) 冒頭：動画 --&gt;&lt;/p&gt;
&lt;div class="card shadow-sm border-0 mb-4"&gt;
&lt;div class="card-body p-3 p-md-4"&gt;
&lt;div class="d-flex flex-wrap justify-content-between align-items-center mb-2"&gt;&lt;span class="badge bg-success"&gt;SAPIX国語（小5）&lt;/span&gt;&lt;br /&gt;
&lt;span class="badge bg-light text-dark"&gt;52B-04&lt;/span&gt;&lt;/div&gt;
&lt;h1 class="h4 mb-3" style="line-height: 1.5;"&gt;SAPIX国語授業の活用法：52B-04「病原菌を溶かす謎の物質」&lt;br /&gt;
──授業で扱う4問のつなげ方＋比喩（問8(1)）の読み取り&lt;/h1&gt;
&lt;div class="ratio ratio-16x9 rounded overflow-hidden border"&gt;&lt;iframe title="YouTube video player" src="https://www.youtube.com/embed/bwJYjqxxz1g" frameborder="0" allowfullscreen="allowfullscreen"&gt;&lt;/iframe&gt;&lt;/div&gt;
&lt;p class="small text-muted mt-2 mb-0"&gt;動画の要点を「授業→復習」で再現できる形に整理しました。設問の役割と、比喩の処理を型として残します。&lt;/p&gt;
&lt;/div&gt;
&lt;/div&gt;
&lt;p&gt;&lt;!-- ▼ 2) このページで整理すること --&gt;&lt;/p&gt;
&lt;div class="p-3 p-md-4 mb-4 bg-light rounded border"&gt;
&lt;h2 class="h6 mb-2"&gt;このページで整理すること&lt;/h2&gt;
&lt;ul class="mb-0"&gt;
&lt;li&gt;52B-04で授業で扱う4問（問1・問5・問6・問9）の役割と復習の順番&lt;/li&gt;
&lt;li&gt;説明文の読みで重要な&lt;strong&gt;「全体→時系列→理由」&lt;/strong&gt;の整理&lt;/li&gt;
&lt;li&gt;プラスアルファの良問：問8(1)（比喩「宝箱」）の読み取り＝&lt;strong&gt;イコール変換&lt;/strong&gt;&lt;/li&gt;
&lt;li&gt;授業後に短時間で回せる復習テンプレ&lt;/li&gt;
&lt;/ul&gt;
&lt;/div&gt;
&lt;p&gt;&lt;!-- ▼ 3) まず押さえる：授業で扱う4問（全体確認の回） --&gt;&lt;/p&gt;
&lt;div class="card shadow-sm border-0 mb-4"&gt;
&lt;div class="card-body p-3 p-md-4"&gt;
&lt;div class="d-flex flex-wrap align-items-center gap-2 mb-2"&gt;&lt;span class="badge bg-success"&gt;押さえておきたい4問&lt;/span&gt;&lt;br /&gt;
&lt;span class="badge bg-light text-dark"&gt;52B-04&lt;/span&gt;&lt;/div&gt;
&lt;p&gt;サピックス国語の勉強法（語彙・記述・B問題）を含めた全体像は、&lt;a href="https://dokkai-labo.tokyo/blog/sapix/"&gt;サピックス国語の成績が伸びないときの処方箋｜語彙・記述・B問題の勉強法（全体像はこちら）&lt;/a&gt;で整理しています。&lt;/p&gt;
&lt;h2 class="h5 mb-3"&gt;この回は「文章全体の確認」を4問で固める&lt;/h2&gt;
&lt;p class="mb-3"&gt;52B-04は説明文で、ペニシリンを発見した人物（フレミング）を扱う文章です。&lt;br /&gt;
授業では、まず問1で全体を押さえ、その後に問5・問6・問9で、&lt;br /&gt;
&lt;strong&gt;時系列／理由／研究の流れ&lt;/strong&gt;を確認していく構成になります。&lt;/p&gt;
&lt;div class="row g-3"&gt;
&lt;div class="col-md-6"&gt;
&lt;div class="card border-0 shadow-sm h-100"&gt;
&lt;div class="card-body"&gt;
&lt;h3 class="h6 mb-2"&gt;問1：文章全体の確認（何歳の時に何をしたか）&lt;/h3&gt;
&lt;p class="mb-2"&gt;「この文章は誰について、どんな経緯で何をした話か」をまとめる問題です。&lt;br /&gt;
最初にここで、本文全体の骨組みを作ります。&lt;/p&gt;
&lt;ul class="mb-0"&gt;
&lt;li&gt;人物（フレミング）&lt;/li&gt;
&lt;li&gt;時期（何歳の時）&lt;/li&gt;
&lt;li&gt;行動・成果（何をしたか）&lt;/li&gt;
&lt;/ul&gt;
&lt;/div&gt;
&lt;/div&gt;
&lt;/div&gt;
&lt;div class="col-md-6"&gt;
&lt;div class="card border-0 shadow-sm h-100"&gt;
&lt;div class="card-body"&gt;
&lt;h3 class="h6 mb-2"&gt;問5：第一次世界大戦中のフレミング&lt;/h3&gt;
&lt;p class="mb-2"&gt;戦時中に「何をしていたか」を押さえることで、本文の時系列（背景）を固定します。&lt;/p&gt;
&lt;ul class="mb-0"&gt;
&lt;li&gt;時期（第一次世界大戦中）&lt;/li&gt;
&lt;li&gt;行動（何をしていたか）&lt;/li&gt;
&lt;li&gt;全体のどこに位置する話か（問1の骨組みに戻す）&lt;/li&gt;
&lt;/ul&gt;
&lt;/div&gt;
&lt;/div&gt;
&lt;/div&gt;
&lt;div class="col-md-6"&gt;
&lt;div class="card border-0 shadow-sm h-100"&gt;
&lt;div class="card-body"&gt;
&lt;h3 class="h6 mb-2"&gt;問6：なぜリゾチームを発見できたのか&lt;/h3&gt;
&lt;p class="mb-2"&gt;「なぜ発見できたか」を説明する問題は、説明文の得点源です。本文から理由を束ねる練習になります。&lt;/p&gt;
&lt;ul class="mb-0"&gt;
&lt;li&gt;答えの中心＝理由（〜から／〜ため）&lt;/li&gt;
&lt;li&gt;根拠＝本文の条件・状況を拾う&lt;/li&gt;
&lt;/ul&gt;
&lt;/div&gt;
&lt;/div&gt;
&lt;/div&gt;
&lt;div class="col-md-6"&gt;
&lt;div class="card border-0 shadow-sm h-100"&gt;
&lt;div class="card-body"&gt;
&lt;h3 class="h6 mb-2"&gt;問9：ペニシリンの研究（研究の流れ）&lt;/h3&gt;
&lt;p class="mb-2"&gt;研究に関する設問は、出来事の羅列ではなく、前後関係のある「流れ」として整理するのが基本です。&lt;/p&gt;
&lt;ul class="mb-0"&gt;
&lt;li&gt;前提→発見→研究（または結果）の順に並べる&lt;/li&gt;
&lt;li&gt;キーワード（研究対象・結果）を落とさない&lt;/li&gt;
&lt;/ul&gt;
&lt;/div&gt;
&lt;/div&gt;
&lt;/div&gt;
&lt;/div&gt;
&lt;div class="alert alert-info mt-3 mb-0"&gt;&lt;strong&gt;復習の基準：&lt;/strong&gt;&lt;br /&gt;
問1で全体、問5・6・9で時系列と理由を押さえ、本文の説明が「筋」で言える状態にします。&lt;/div&gt;
&lt;/div&gt;
&lt;/div&gt;
&lt;p&gt;&lt;!-- ▼ 4) プラスアルファ：問8(1)（比喩の読み取り） --&gt;&lt;/p&gt;
&lt;div class="card shadow-sm border-0 mb-4"&gt;
&lt;div class="card-body p-3 p-md-4"&gt;
&lt;div class="d-flex flex-wrap align-items-center gap-2 mb-2"&gt;&lt;span class="badge bg-warning text-dark"&gt;その他の良問&lt;/span&gt;&lt;br /&gt;
&lt;span class="badge bg-light text-dark"&gt;問8(1)&lt;/span&gt;&lt;br /&gt;
&lt;span class="badge bg-light text-dark"&gt;比喩の読み取り&lt;/span&gt;&lt;/div&gt;
&lt;h2 class="h5 mb-3"&gt;比喩（たとえ）は必ず「イコールの関係」になる&lt;/h2&gt;
&lt;p class="mb-3"&gt;問8(1)は、「僕にとっては宝箱さ」という表現の&lt;strong&gt;宝箱が何を指すか&lt;/strong&gt;を問う問題です。&lt;br /&gt;
宝箱は現実の宝箱ではなく比喩なので、まずは必ず&lt;strong&gt;イコール&lt;/strong&gt;に戻して処理します。&lt;/p&gt;
&lt;div class="row g-3"&gt;
&lt;div class="col-lg-6"&gt;
&lt;div class="p-3 rounded border h-100" style="background: #ffffff;"&gt;
&lt;h3 class="h6 mb-2"&gt;原則：比喩は「共通点」があるから成立する&lt;/h3&gt;
&lt;p class="mb-2"&gt;例えは「似ている点」があるから成立します。共通点があるなら、その点で&lt;strong&gt;イコール&lt;/strong&gt;が成り立ちます。&lt;/p&gt;
&lt;ul class="mb-0"&gt;
&lt;li&gt;比喩 ＝ 必ずイコールにできる&lt;/li&gt;
&lt;li&gt;イコールにすると、答えが本文から拾える&lt;/li&gt;
&lt;li&gt;「なんとなく」で処理しない（本文根拠で言語化する）&lt;/li&gt;
&lt;/ul&gt;
&lt;/div&gt;
&lt;/div&gt;
&lt;div class="col-lg-6"&gt;
&lt;div class="p-3 rounded border h-100" style="background: #ffffff;"&gt;
&lt;h3 class="h6 mb-2"&gt;解き方：イコール→さらに前を読む&lt;/h3&gt;
&lt;p class="mb-2"&gt;まず「宝箱＝この部屋」と置いたら、次に「この部屋とはどんな部屋か」を本文の前から拾います。&lt;/p&gt;
&lt;ul class="mb-0"&gt;
&lt;li&gt;比喩の直後（会話）でイコールを確定&lt;/li&gt;
&lt;li&gt;指示語・名詞（この部屋）が曖昧なら前へ戻る&lt;/li&gt;
&lt;li&gt;部屋の描写（薄暗い／培養皿が積まれている等）を根拠にする&lt;/li&gt;
&lt;/ul&gt;
&lt;/div&gt;
&lt;/div&gt;
&lt;/div&gt;
&lt;hr class="my-4" /&gt;
&lt;h3 class="h6 mb-2"&gt;問8(1)の「イコール変換」（本文の形をそのまま使う）&lt;/h3&gt;
&lt;div class="p-3 p-md-4 rounded border" style="background: #f8f9fa;"&gt;
&lt;ul class="mb-3"&gt;
&lt;li&gt;&lt;strong&gt;宝箱&lt;/strong&gt; ＝ &lt;strong&gt;この部屋&lt;/strong&gt;&lt;/li&gt;
&lt;li&gt;&lt;strong&gt;この部屋&lt;/strong&gt; ＝ &lt;strong&gt;薄暗く、やたらに培養皿がつまれている実験室&lt;/strong&gt;&lt;/li&gt;
&lt;/ul&gt;
&lt;p class="mb-0"&gt;ここまで「イコール」で押さえれば、宝箱と呼ぶ理由は、本文の描写を材料にして説明できます。&lt;/p&gt;
&lt;/div&gt;
&lt;div class="alert alert-warning mt-3 mb-0"&gt;&lt;strong&gt;ポイント：&lt;/strong&gt;&lt;br /&gt;
比喩は「うまい表現だな」で終わらせず、&lt;strong&gt;何と何がイコールか&lt;/strong&gt;を確定してから、本文根拠で説明文を作ります。&lt;/div&gt;
&lt;/div&gt;
&lt;/div&gt;
&lt;p&gt;&lt;!-- ▼ 5) 授業後の復習テンプレ（短時間で回す） --&gt;&lt;/p&gt;
&lt;div class="card shadow-sm border-0 mb-4"&gt;
&lt;div class="card-body p-3 p-md-4"&gt;
&lt;h2 class="h5 mb-3"&gt;授業後の復習テンプレ：52B-04は「全体→時系列→理由→比喩」で仕上げる&lt;/h2&gt;
&lt;div class="row g-3"&gt;
&lt;div class="col-md-4"&gt;
&lt;div class="p-3 rounded border h-100" style="background: #ffffff;"&gt;
&lt;h3 class="h6 mb-2"&gt;STEP1：問1で骨組み固定&lt;/h3&gt;
&lt;ul class="mb-0"&gt;
&lt;li&gt;人物・時期・行動を一文で&lt;/li&gt;
&lt;li&gt;段落の役割をメモ&lt;/li&gt;
&lt;li&gt;全体の要旨を1〜2文&lt;/li&gt;
&lt;/ul&gt;
&lt;/div&gt;
&lt;/div&gt;
&lt;div class="col-md-4"&gt;
&lt;div class="p-3 rounded border h-100" style="background: #ffffff;"&gt;
&lt;h3 class="h6 mb-2"&gt;STEP2：問5・6・9で整理&lt;/h3&gt;
&lt;ul class="mb-0"&gt;
&lt;li&gt;時系列（いつ／何）を並べる&lt;/li&gt;
&lt;li&gt;理由（なぜ）を本文から束ねる&lt;/li&gt;
&lt;li&gt;研究の流れを「前提→結果」で言えるようにする&lt;/li&gt;
&lt;/ul&gt;
&lt;/div&gt;
&lt;/div&gt;
&lt;div class="col-md-4"&gt;
&lt;div class="p-3 rounded border h-100" style="background: #ffffff;"&gt;
&lt;h3 class="h6 mb-2"&gt;STEP3：問8(1)はイコール変換&lt;/h3&gt;
&lt;ul class="mb-0"&gt;
&lt;li&gt;宝箱＝この部屋&lt;/li&gt;
&lt;li&gt;この部屋＝本文の描写&lt;/li&gt;
&lt;li&gt;根拠（描写）で理由説明を書く&lt;/li&gt;
&lt;/ul&gt;
&lt;/div&gt;
&lt;/div&gt;
&lt;/div&gt;
&lt;div class="alert alert-info mt-3 mb-0"&gt;&lt;strong&gt;狙い：&lt;/strong&gt;&lt;br /&gt;
説明文は「全体の整理」と「イコールに気づく力」で得点が安定します。52B-04はその練習に最適です。&lt;/div&gt;
&lt;/div&gt;
&lt;/div&gt;
&lt;p&gt;&lt;!-- ▼ 6) CTA（カード形式：2枚） --&gt;&lt;/p&gt;
&lt;div class="row g-3 g-md-4 mt-2"&gt;
&lt;div class="col-md-6"&gt;
&lt;div class="card shadow-sm border-0 h-100"&gt;
&lt;div class="card-body p-3 p-md-4"&gt;
&lt;p&gt;&lt;span class="badge bg-primary mb-2"&gt;オンライン個別指導&lt;/span&gt;&lt;/p&gt;
&lt;h2 class="h5 mb-2"&gt;記述・選択・過去問を1対1添削&lt;/h2&gt;
&lt;p class="mb-3"&gt;SAPIX国語の授業内容を「分かった」で終わらせず、本文の整理・理由説明・比喩処理まで、答案として安定させます。&lt;/p&gt;
&lt;ul class="mb-3"&gt;
&lt;li&gt;説明文の「全体→因果→要旨」を固定&lt;/li&gt;
&lt;li&gt;根拠の拾い方を添削で矯正&lt;/li&gt;
&lt;li&gt;比喩（イコール変換）を型として反復&lt;/li&gt;
&lt;/ul&gt;
&lt;p&gt;&lt;a class="btn btn-primary w-100" href="https://dokkai-labo.tokyo/kobetsuonline01/" target="_blank" rel="noopener"&gt;&lt;br /&gt;
オンライン個別指導の詳細を見る&lt;br /&gt;
&lt;/a&gt;&lt;/p&gt;
&lt;/div&gt;
&lt;/div&gt;
&lt;/div&gt;
&lt;div class="col-md-6"&gt;
&lt;div class="card shadow-sm border-0 h-100"&gt;
&lt;div class="card-body p-3 p-md-4"&gt;
&lt;p&gt;&lt;span class="badge bg-success mb-2"&gt;受験国語専門&lt;/span&gt;&lt;/p&gt;
&lt;h2 class="h5 mb-2"&gt;受験国語専門 読解ラボ東京&lt;/h2&gt;
&lt;p class="mb-3"&gt;国語を「感覚」ではなく「再現性」で伸ばす。読解・設問処理・記述まで、1対1で弱点から立て直します。&lt;/p&gt;
&lt;ul class="mb-3"&gt;
&lt;li&gt;中学受験・大学受験対応&lt;/li&gt;
&lt;li&gt;オンライン／教室&lt;/li&gt;
&lt;li&gt;教材・塾併用の相談も対応&lt;/li&gt;
&lt;/ul&gt;
&lt;p&gt;&lt;a class="btn btn-outline-success w-100" href="https://dokkai-labo.tokyo/" target="_blank" rel="noopener"&gt;&lt;br /&gt;
読解ラボ東京トップへ&lt;br /&gt;
&lt;/a&gt;&lt;/p&gt;
&lt;/div&gt;
&lt;/div&gt;
&lt;/div&gt;
&lt;/div&gt;
&lt;/div&gt;
&lt;p&gt;&lt;!-- ▲ / SAPIX国語授業の活用法（52B-04） --&gt;&lt;/p&gt;
&lt;section class="veu_cta" id="veu_cta-21073"&gt;&lt;h1 class="cta_title"&gt;コラム&lt;/h1&gt;&lt;div class="cta_body"&gt;&lt;div class="cta_body_image cta_body_image_right"&gt;&lt;a href="https://dokkai-labo.tokyo/ct/column/"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幅広い国語学習に関連するコラムを提供しています。このコラムでは、大学入試共通テストの国語セクションに焦点を当てた考察から、東大の国語に関する検討、記述問題の自己採点方法、詩の学習の重要性、随筆文の解き方、長文読解の効果的なアプローチ、小論文のスキル向上法、過去問の活用、偏差値向上の方法、各塾の国語対策、学習法、受験心構え、中学入試における国語勉強法、理論的な読解方法、入試対策アプローチ、そして国語文法の重要性まで、幅広いトピックにわたる国語学習に関する情報とアドバイスが提供されています。&lt;/div&gt;&lt;div class="cta_body_link"&gt;&lt;a href="https://dokkai-labo.tokyo/ct/column/" class="btn btn-primary btn-block btn-lg" target="_blank"&gt;コラム&lt;/a&gt;&lt;/div&gt;&lt;/div&gt;&lt;!--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</si>
  <si>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https://dokkai-labo.tokyo/blog/yosyu_series_05j03/
【検出された不自然ワード】
- 崩れ
- 型
- 手順
- 最短
【本文】
------
&lt;p&gt;&lt;!-- ▼▼ WordPress本文ここから（Bootstrap前提） ▼▼ --&gt;&lt;/p&gt;
&lt;section class="p-3 p-md-4 mb-4 rounded-3 border bg-light"&gt;
&lt;div class="d-flex flex-column gap-2"&gt;
&lt;div class="d-flex flex-wrap align-items-center gap-2"&gt;
      &lt;span class="badge bg-primary"&gt;予習シリーズ&lt;/span&gt;&lt;br /&gt;
      &lt;span class="badge bg-secondary"&gt;小5 上巻&lt;/span&gt;&lt;br /&gt;
      &lt;span class="badge bg-dark"&gt;第3回&lt;/span&gt;&lt;br /&gt;
      &lt;span class="badge bg-info text-dark"&gt;説明文&lt;/span&gt;
    &lt;/div&gt;
&lt;h2 class="h3 mb-1"&gt;【解説まとめ】「見える」とは何かを言語化する回&lt;/h2&gt;
&lt;p class="mb-0"&gt;
      受験国語専門「読解ラボ東京」代表・長島によるライブ解説（小5 上巻 第3回）の要点を、&lt;br /&gt;
      ご家庭で再現できる形に整理しました。&lt;br class="d-none d-md-block" /&gt;&lt;br /&gt;
      今回の核は &lt;strong&gt;「見える＝脳が意味づけしている」&lt;/strong&gt; という一貫した話題理解です。
    &lt;/p&gt;
&lt;/p&gt;&lt;/div&gt;
&lt;/section&gt;
&lt;p&gt;&lt;!-- 動画（サイズ感を統一：ratio + iframe class） --&gt;&lt;/p&gt;
&lt;section class="mb-4"&gt;
&lt;div class="d-flex align-items-center justify-content-between flex-wrap gap-2 mb-2"&gt;
&lt;h3 id="movie" class="h4 mb-0"&gt;解説動画（ライブ配信）&lt;/h3&gt;
&lt;p&gt;    &lt;small class="text-muted"&gt;※自動文字起こしのため、表現に揺れがある場合があります。&lt;/small&gt;
  &lt;/div&gt;
&lt;div class="ratio ratio-16x9 embed-responsive embed-responsive-16by9 rounded-3 border overflow-hidden"&gt;
    &lt;iframe
      class="embed-responsive-item"
      title="予習シリーズ 小5 上巻 第3回 解説（読解ラボ東京）"
      src="https://www.youtube.com/embed/vCThAx68Ctw"
      allow="accelerometer; autoplay; clipboard-write; encrypted-media; gyroscope; picture-in-picture; web-share"
      allowfullscreen&gt;&lt;/iframe&gt;
  &lt;/div&gt;
&lt;/section&gt;
&lt;p&gt;&lt;!-- 目次 --&gt;&lt;/p&gt;
&lt;section class="mb-4"&gt;
&lt;h3 id="toc" class="h4"&gt;目次&lt;/h3&gt;
&lt;div class="row g-3"&gt;
&lt;div class="col-12 col-md-6"&gt;
&lt;div class="list-group"&gt;
        &lt;a class="list-group-item list-group-item-action" href="#core"&gt;1. 第3回の中心テーマ&lt;/a&gt;&lt;br /&gt;
        &lt;a class="list-group-item list-group-item-action" href="#equals"&gt;2. 「〜とはどういうことか」型&lt;/a&gt;&lt;br /&gt;
        &lt;a class="list-group-item list-group-item-action" href="#cards"&gt;3. 問題別ポイント（2列）&lt;/a&gt;
      &lt;/div&gt;
&lt;/p&gt;&lt;/div&gt;
&lt;div class="col-12 col-md-6"&gt;
&lt;div class="list-group"&gt;
        &lt;a class="list-group-item list-group-item-action" href="#homework"&gt;4. 家庭学習での整理手順&lt;/a&gt;&lt;br /&gt;
        &lt;a class="list-group-item list-group-item-action" href="#faq"&gt;5. よくあるつまずき&lt;/a&gt;&lt;br /&gt;
        &lt;a class="list-group-item list-group-item-action" href="#cta"&gt;6. 個別指導のご案内&lt;/a&gt;
      &lt;/div&gt;
&lt;/p&gt;&lt;/div&gt;
&lt;/p&gt;&lt;/div&gt;
&lt;/section&gt;
&lt;p&gt;&lt;!-- 核 --&gt;&lt;/p&gt;
&lt;section id="core" class="mb-4"&gt;
&lt;h3 class="h4"&gt;1. 第3回の中心テーマ&lt;/h3&gt;
&lt;div class="alert alert-primary mb-2"&gt;
    この文章で一貫している話題は、&lt;br /&gt;
    &lt;strong&gt;「人はありのままの世界を見ているのではなく、約束事やパターンで意味づけして見ている」&lt;/strong&gt;&lt;br /&gt;
    という点です。
  &lt;/div&gt;
&lt;p class="mb-0"&gt;
    映画・ニワトリ・ヒナの話はバラバラに見えますが、すべて&lt;br /&gt;
    &lt;strong&gt;「見るためにはルール（約束事）が必要」&lt;/strong&gt;という説明に回収されます。
  &lt;/p&gt;
&lt;/section&gt;
&lt;p&gt;&lt;!-- イコール型 --&gt;&lt;/p&gt;
&lt;section id="equals" class="mb-4"&gt;
&lt;h3 class="h4"&gt;2. 「傍線とはどういうことか」＝イコールで考える&lt;/h3&gt;
&lt;div class="row g-3"&gt;
&lt;div class="col-12 col-md-6"&gt;
&lt;div class="card border-0 shadow-sm h-100"&gt;
&lt;div class="card-body"&gt;
&lt;h4 class="h6 mb-2"&gt;基本ルール&lt;/h4&gt;
&lt;p class="mb-0"&gt;
            「〜とはどういうことか」と聞かれたら、&lt;strong&gt;言い換え（イコール）&lt;/strong&gt;を探す。
          &lt;/p&gt;
&lt;/p&gt;&lt;/div&gt;
&lt;/p&gt;&lt;/div&gt;
&lt;/p&gt;&lt;/div&gt;
&lt;div class="col-12 col-md-6"&gt;
&lt;div class="card border-0 shadow-sm h-100"&gt;
&lt;div class="card-body"&gt;
&lt;h4 class="h6 mb-2"&gt;ミニ例&lt;/h4&gt;
&lt;ul class="mb-0"&gt;
&lt;li&gt;イケメン ＝ かっこいい男性&lt;/li&gt;
&lt;li&gt;見る ＝ 脳が意味づけすること&lt;/li&gt;
&lt;/ul&gt;&lt;/div&gt;
&lt;/p&gt;&lt;/div&gt;
&lt;/p&gt;&lt;/div&gt;
&lt;/p&gt;&lt;/div&gt;
&lt;/section&gt;
&lt;p&gt;&lt;!-- 問題別 --&gt;&lt;/p&gt;
&lt;section id="cards" class="mb-4"&gt;
&lt;h3 class="h4 mb-3"&gt;3. 問題別ポイント（2列カード）&lt;/h3&gt;
&lt;div class="row g-3"&gt;
&lt;p&gt;    &lt;!-- 問一 --&gt;&lt;/p&gt;
&lt;div class="col-12 col-md-6"&gt;
&lt;div class="card border-0 shadow-sm h-100"&gt;
&lt;div class="card-body"&gt;
&lt;h4 class="h5 mb-2"&gt;問一：A・Bの説明&lt;/h4&gt;
&lt;ul class="mb-0"&gt;
&lt;li&gt;&lt;strong&gt;A&lt;/strong&gt;：映画を通して伝えたいこと → 衛生の大切さ&lt;/li&gt;
&lt;li&gt;&lt;strong&gt;B&lt;/strong&gt;：ニワトリの説明 → 映画に出ているはずがない存在&lt;/li&gt;
&lt;/ul&gt;&lt;/div&gt;
&lt;/p&gt;&lt;/div&gt;
&lt;/p&gt;&lt;/div&gt;
&lt;p&gt;    &lt;!-- 問二 --&gt;&lt;/p&gt;
&lt;div class="col-12 col-md-6"&gt;
&lt;div class="card border-0 shadow-sm h-100"&gt;
&lt;div class="card-body"&gt;
&lt;h4 class="h5 mb-2"&gt;問二：傍線②の理由&lt;/h4&gt;
&lt;ul class="mb-0"&gt;
&lt;li&gt;&lt;strong&gt;注目&lt;/strong&gt;：27〜29行&lt;/li&gt;
&lt;li&gt;&lt;strong&gt;結論&lt;/strong&gt;：ニワトリだけが理解できるものだった&lt;/li&gt;
&lt;/ul&gt;&lt;/div&gt;
&lt;/p&gt;&lt;/div&gt;
&lt;/p&gt;&lt;/div&gt;
&lt;p&gt;    &lt;!-- 問三 --&gt;&lt;/p&gt;
&lt;div class="col-12 col-md-6"&gt;
&lt;div class="card border-0 shadow-sm h-100"&gt;
&lt;div class="card-body"&gt;
&lt;h4 class="h5 mb-2"&gt;問三：波線Aの内容&lt;/h4&gt;
&lt;ul class="mb-0"&gt;
&lt;li&gt;&lt;strong&gt;波線A&lt;/strong&gt;：見るために必要なもの&lt;/li&gt;
&lt;li&gt;&lt;strong&gt;言い換え&lt;/strong&gt;：約束事&lt;/li&gt;
&lt;/ul&gt;&lt;/div&gt;
&lt;/p&gt;&lt;/div&gt;
&lt;/p&gt;&lt;/div&gt;
&lt;p&gt;    &lt;!-- 問四(1) --&gt;&lt;/p&gt;
&lt;div class="col-12 col-md-6"&gt;
&lt;div class="card border-0 shadow-sm h-100"&gt;
&lt;div class="card-body"&gt;
&lt;h4 class="h5 mb-2"&gt;問四(1)：先天的とは&lt;/h4&gt;
&lt;ul class="mb-0"&gt;
&lt;li&gt;&lt;strong&gt;意味&lt;/strong&gt;：生まれつき持っているもの&lt;/li&gt;
&lt;li&gt;&lt;strong&gt;結論&lt;/strong&gt;：赤い点に注目する（ウ）&lt;/li&gt;
&lt;/ul&gt;&lt;/div&gt;
&lt;/p&gt;&lt;/div&gt;
&lt;/p&gt;&lt;/div&gt;
&lt;p&gt;    &lt;!-- 問四(2) --&gt;&lt;/p&gt;
&lt;div class="col-12 col-md-6"&gt;
&lt;div class="card border-0 shadow-sm h-100"&gt;
&lt;div class="card-body"&gt;
&lt;h4 class="h5 mb-2"&gt;問四(2)：傍線③とは何か&lt;/h4&gt;
&lt;ul class="mb-0"&gt;
&lt;li&gt;&lt;strong&gt;注目&lt;/strong&gt;：33〜36行&lt;/li&gt;
&lt;li&gt;&lt;strong&gt;内容&lt;/strong&gt;：親鳥を「えさをくれる存在」として捉える&lt;/li&gt;
&lt;/ul&gt;&lt;/div&gt;
&lt;/p&gt;&lt;/div&gt;
&lt;/p&gt;&lt;/div&gt;
&lt;p&gt;    &lt;!-- 問四(3) --&gt;&lt;/p&gt;
&lt;div class="col-12 col-md-6"&gt;
&lt;div class="card border-0 shadow-sm h-100"&gt;
&lt;div class="card-body"&gt;
&lt;h4 class="h5 mb-2"&gt;問四(3)：全体で捉えない理由&lt;/h4&gt;
&lt;ul class="mb-0"&gt;
&lt;li&gt;&lt;strong&gt;注目&lt;/strong&gt;：38行目&lt;/li&gt;
&lt;li&gt;&lt;strong&gt;理由&lt;/strong&gt;：情報処理に時間がかかり、生存が危ぶまれる&lt;/li&gt;
&lt;/ul&gt;&lt;/div&gt;
&lt;/p&gt;&lt;/div&gt;
&lt;/p&gt;&lt;/div&gt;
&lt;p&gt;    &lt;!-- 問五 --&gt;&lt;/p&gt;
&lt;div class="col-12 col-md-6"&gt;
&lt;div class="card border-0 shadow-sm h-100"&gt;
&lt;div class="card-body"&gt;
&lt;h4 class="h5 mb-2"&gt;問五：傍線④の言い換え&lt;/h4&gt;
&lt;ul class="mb-0"&gt;
&lt;li&gt;&lt;strong&gt;直後&lt;/strong&gt;：「見えてはいるが意味をなしていない」&lt;/li&gt;
&lt;li&gt;&lt;strong&gt;結論&lt;/strong&gt;：すべてがごっちゃ（ア）&lt;/li&gt;
&lt;/ul&gt;&lt;/div&gt;
&lt;/p&gt;&lt;/div&gt;
&lt;/p&gt;&lt;/div&gt;
&lt;p&gt;    &lt;!-- 問六 --&gt;&lt;/p&gt;
&lt;div class="col-12 col-md-6"&gt;
&lt;div class="card border-0 shadow-sm h-100"&gt;
&lt;div class="card-body"&gt;
&lt;h4 class="h5 mb-2"&gt;問六：本文全体の話題&lt;/h4&gt;
&lt;ul class="mb-0"&gt;
&lt;li&gt;映画を見るには約束事が必要&lt;/li&gt;
&lt;li&gt;物を見るには脳の意味づけが必要&lt;/li&gt;
&lt;/ul&gt;&lt;/div&gt;
&lt;/p&gt;&lt;/div&gt;
&lt;/p&gt;&lt;/div&gt;
&lt;/p&gt;&lt;/div&gt;
&lt;div class="alert alert-secondary mt-3 mb-0"&gt;
    &lt;strong&gt;整理：&lt;/strong&gt;具体例は違っても、すべて &lt;strong&gt;「見る＝意味づけ」&lt;/strong&gt; に収束します。
  &lt;/div&gt;
&lt;/section&gt;
&lt;p&gt;&lt;!-- 家庭 --&gt;&lt;/p&gt;
&lt;section id="homework" class="mb-4"&gt;
&lt;h3 class="h4"&gt;4. 家庭学習での回し方&lt;/h3&gt;
&lt;div class="row g-3"&gt;
&lt;div class="col-12 col-md-6"&gt;
&lt;div class="card border-0 shadow-sm h-100"&gt;
&lt;div class="card-body"&gt;
&lt;h4 class="h6 mb-2"&gt;説明文の基本手順&lt;/h4&gt;
&lt;ol class="mb-0"&gt;
&lt;li&gt;「〜とは？」を見つける&lt;/li&gt;
&lt;li&gt;イコールの中身を探す&lt;/li&gt;
&lt;li&gt;具体例をまとめて話題に戻す&lt;/li&gt;
&lt;/ol&gt;&lt;/div&gt;
&lt;/p&gt;&lt;/div&gt;
&lt;/p&gt;&lt;/div&gt;
&lt;div class="col-12 col-md-6"&gt;
&lt;div class="card border-0 shadow-sm h-100"&gt;
&lt;div class="card-body"&gt;
&lt;h4 class="h6 mb-2"&gt;声かけ例&lt;/h4&gt;
&lt;ul class="mb-0"&gt;
&lt;li&gt;それって、つまり何？&lt;/li&gt;
&lt;li&gt;全部まとめると何の話？&lt;/li&gt;
&lt;/ul&gt;&lt;/div&gt;
&lt;/p&gt;&lt;/div&gt;
&lt;/p&gt;&lt;/div&gt;
&lt;/p&gt;&lt;/div&gt;
&lt;/section&gt;
&lt;p&gt;&lt;!-- FAQ（JS不要：確実に開閉） --&gt;&lt;/p&gt;
&lt;section id="faq" class="mb-4"&gt;
&lt;h3 class="h4"&gt;5. よくあるつまずき&lt;/h3&gt;
&lt;div class="vstack gap-2"&gt;
&lt;details class="border rounded-3 bg-white shadow-sm"&gt;
&lt;summary class="d-flex align-items-center justify-content-between gap-3 p-3" style="cursor:pointer; list-style:none;"&gt;
        &lt;span class="fw-bold"&gt;Q. 具体例が多くて、結局「何の話」か分からなくなります&lt;/span&gt;&lt;br /&gt;
        &lt;span class="badge bg-secondary"&gt;開く&lt;/span&gt;&lt;br /&gt;
      &lt;/summary&gt;
&lt;div class="px-3 pb-3 pt-0"&gt;
&lt;p class="mb-0"&gt;
          具体例は「話題を説明するための材料」。まず &lt;strong&gt;一文で話題&lt;/strong&gt; を置いてから、&lt;br /&gt;
          具体例を「同じ方向の証拠」として並べると整理が崩れにくい。
        &lt;/p&gt;
&lt;/p&gt;&lt;/div&gt;
&lt;/details&gt;
&lt;details class="border rounded-3 bg-white shadow-sm"&gt;
&lt;summary class="d-flex align-items-center justify-content-between gap-3 p-3" style="cursor:pointer; list-style:none;"&gt;
        &lt;span class="fw-bold"&gt;Q. 「〜とはどういうことか」で、辞書みたいに長く書いてしまいます&lt;/span&gt;&lt;br /&gt;
        &lt;span class="badge bg-secondary"&gt;開く&lt;/span&gt;&lt;br /&gt;
      &lt;/summary&gt;
&lt;div class="px-3 pb-3 pt-0"&gt;
&lt;p class="mb-0"&gt;
          まずは &lt;strong&gt;イコールを短く&lt;/strong&gt; 作る。本文の言い換えを拾い、余計な具体を足さずに&lt;br /&gt;
          「同じ意味の別表現」にするのが最短。
        &lt;/p&gt;
&lt;/p&gt;&lt;/div&gt;
&lt;/details&gt;
&lt;details class="border rounded-3 bg-white shadow-sm"&gt;
&lt;summary class="d-flex align-items-center justify-content-between gap-3 p-3" style="cursor:pointer; list-style:none;"&gt;
        &lt;span class="fw-bold"&gt;Q. 「見えているのに意味をなしていない」がピンと来ません&lt;/span&gt;&lt;br /&gt;
        &lt;span class="badge bg-secondary"&gt;開く&lt;/span&gt;&lt;br /&gt;
      &lt;/summary&gt;
&lt;div class="px-3 pb-3 pt-0"&gt;
&lt;p class="mb-0"&gt;
          「見える」は目の映像ではなく、&lt;strong&gt;脳が意味づけして初めて成立&lt;/strong&gt;する、という主張。&lt;br /&gt;
          ここを押さえると、問五の言い換え（ごっちゃ）も納得しやすい。
        &lt;/p&gt;
&lt;/p&gt;&lt;/div&gt;
&lt;/details&gt;&lt;/div&gt;
&lt;style&gt;
    #faq details &gt; summary::-webkit-details-marker{display:none;}
    #faq details[open] summary .badge{background:#0d6efd !important;}
    #faq details summary:focus{outline:none;}
  &lt;/style&gt;
&lt;/section&gt;
&lt;p&gt;&lt;!-- CTA --&gt;&lt;/p&gt;
&lt;section id="cta" class="mb-4"&gt;
&lt;div class="card border-0 shadow-sm"&gt;
&lt;div class="card-body p-3 p-md-4"&gt;
&lt;div class="row align-items-center g-3"&gt;
&lt;div class="col-12 col-md-8"&gt;
&lt;h3 class="h4 mb-2"&gt;読解ラボ東京｜説明文を「構造」で読む個別指導&lt;/h3&gt;
&lt;p class="mb-0"&gt;
            説明文は語彙力ではなく、&lt;strong&gt;整理の仕方&lt;/strong&gt;で差がつきます。&lt;br /&gt;
            話題・定義・具体例の関係を、答案ベースで1対1指導します。
          &lt;/p&gt;
&lt;/p&gt;&lt;/div&gt;
&lt;div class="col-12 col-md-4 text-md-end"&gt;
          &lt;a class="btn btn-primary btn-lg w-100 w-md-auto" href="https://dokkai-labo.tokyo/" target="_blank" rel="noopener"&gt;&lt;br /&gt;
            公式サイトを見る&lt;br /&gt;
          &lt;/a&gt;&lt;/p&gt;
&lt;div class="mt-2"&gt;
            &lt;small class="text-muted"&gt;※お問い合わせ・受講案内は公式サイト内から。&lt;/small&gt;
          &lt;/div&gt;
&lt;/p&gt;&lt;/div&gt;
&lt;/p&gt;&lt;/div&gt;
&lt;/p&gt;&lt;/div&gt;
&lt;/p&gt;&lt;/div&gt;
&lt;/section&gt;
&lt;hr class="my-4" /&gt;
&lt;p class="small text-muted mb-0"&gt;
  本記事はライブ解説内容を学習用に整理したものです（教材本文の転載はしていません）。
&lt;/p&gt;
&lt;p&gt;&lt;!-- ▲▲ WordPress本文ここまで ▲▲ --&gt;&lt;/p&gt;
&lt;section class="veu_cta" id="veu_cta-20370"&gt;&lt;h1 class="cta_title"&gt;講座案内：読解/漢字演習道場【中学受験】&lt;/h1&gt;&lt;div class="cta_body"&gt;&lt;div class="cta_body_image cta_body_image_right"&gt;&lt;a href="https://dokkai-labo.tokyo/bootcamp/" target="_blank"&gt;&lt;/a&gt;&lt;/div&gt;&lt;div class="cta_body_txt image_exist"&gt;■読解演習道場
&lt;br /&gt;大半の学習塾で忘れられがちな「与えられた知識を使いこなすための練習」をサポートするための講座です。
&lt;br /&gt;確立された読解ラボオリジナルの読解法を駆使しながら、それを使いこなすための演習量を重ねて頂きます。
&lt;br /&gt;
&lt;br /&gt;■漢字演習道場
&lt;br /&gt;「漢字なんて覚えてしまえば終わり！」と思われることが多い一方、案外学習が進まない経験をお持ちの方も多いかと思います。
&lt;br /&gt;「漢字学習の思考回路」「漢字学習のスピード感」を養いながら、知識の獲得と学習姿勢の構築を目指します。&lt;/div&gt;&lt;div class="cta_body_link"&gt;&lt;a href="https://dokkai-labo.tokyo/bootcamp/" class="btn btn-primary btn-block btn-lg" target="_blank"&gt;読解/漢字演習道場【中学受験】&lt;/a&gt;&lt;/div&gt;&lt;/div&gt;&lt;!--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</si>
  <si>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https://dokkai-labo.tokyo/blog/161214/
【検出された不自然ワード】
- 型
- 手順
- 整え
【本文】
------
&lt;h2&gt;国語には才能が必要？&lt;/h2&gt;
&lt;p data-start="48" data-end="145"&gt;中学受験の国語・大学受験の現代文について、皆様はどのような印象をお持ちでしょうか。&lt;br data-start="89" data-end="92" /&gt;「勉強しても意味がない」「センスや才能がモノを言う科目だ」――そのように感じている方も多いかもしれません。&lt;/p&gt;
&lt;p data-start="147" data-end="262" data-is-last-node="" data-is-only-node=""&gt;しかし、それは誤解です。&lt;br data-start="159" data-end="162" /&gt;中学受験の国語も、大学受験の現代文も、&lt;strong data-start="181" data-end="202"&gt;努力すればきちんと伸びる科目です。&lt;/strong&gt;&lt;br data-start="202" data-end="205" /&gt;なぜなら、&lt;strong data-start="210" data-end="251"&gt;「入試問題を解くための手法」を身につければ、誰でも正しい答えにたどり着ける&lt;/strong&gt; ようになるからです。&lt;/p&gt;
&lt;p&gt;当塾の指導内容や、オンライン／教室を含めた講座の全体像は、&lt;a href="https://dokkai-labo.tokyo/"&gt;国語専門塾のオンライン個別指導｜全体像はこちら&lt;/a&gt;をご確認ください。&lt;/p&gt;
&lt;h2&gt;受験国語の問題解法例&lt;/h2&gt;
&lt;p&gt;一例を挙げましょう。「傍線部①の理由を答えなさい」という問題に対するアプローチです。たいていの場合、素直に理由を考えてもわかりません。それでわかるのであれば、あまりに簡単すぎて全受験生が解けてしまうので、学力差を計れないからです。ではどう解くか。まず傍線部①と同じことを述べているところ、つまり&lt;span style="color: #0000ff;"&gt;傍線部①とイコールの内容&lt;/span&gt;（これを便宜的にＸとします）を文中から見つけます。そして、&lt;span style="color: #0000ff;"&gt;Ｘの近くを見てみると、多くの場合その理由（Ｙとします）が書かれている&lt;/span&gt;のです。また、傍線部①とＸはイコールなので互いに置き換えることが可能です。これらを&lt;span style="color: #0000ff;"&gt;式でまとめると&lt;/span&gt;以下の形になります。こうした「言い換え」「対比」「因果」を拾って根拠を確定する練習は、&lt;a href="https://dokkai-labo.tokyo/col_blog/col_blog-iikae-taibi-inga/" target="_blank" rel="noopener noreferrer"&gt;言い換え・対比・因果がつかめない子のための読み方トレーニング&lt;/a&gt;でも具体的に扱っています。&lt;/p&gt;
&lt;p&gt;&lt;img fetchpriority="high" decoding="async" class="alignnone size-medium wp-image-110" src="https://dokkai-labo.tokyo/wp-content/uploads/2016/11/IMG_0846_2-300x247.jpg" sizes="(max-width: 300px) 100vw, 300px" srcset="https://dokkai-labo.tokyo/wp-content/uploads/2016/11/IMG_0846_2-300x247.jpg 300w, https://dokkai-labo.tokyo/wp-content/uploads/2016/11/IMG_0846_2.jpg 467w" alt="img_0846_2" width="300" height="247" /&gt;&lt;/p&gt;
&lt;p&gt;これで答えがＹだとわかりました。選択肢の問題であればＹと同内容のものを選べばよく、記述の問題であればＹをそのまま書いてしまえば得点できます。（ハイレベルな学校の問題では、そのまま書いても加点されずもうひと手間加えなければならないケースもあります）&lt;/p&gt;
&lt;p&gt;このような答えの導き方を習得していけば、入試問題はもう恐くありません。むしろ答えを出すことが楽しくなっていくでしょう。その結果、&lt;span style="color: #0000ff;"&gt;点数も面白いほどに伸びていく&lt;/span&gt;のです。&lt;/p&gt;
&lt;h2&gt;理由説明問題でよくある失敗パターン&lt;/h2&gt;
&lt;ul&gt;
&lt;li&gt;気持ちや感想を書いてしまい、本文根拠が抜けている&lt;/li&gt;
&lt;li&gt;傍線部の直前直後だけを見て判断してしまう&lt;/li&gt;
&lt;li&gt;設問条件（なぜ／どのような理由か）を言い換えられていない&lt;/li&gt;
&lt;/ul&gt;
&lt;p&gt;これらはすべて「センス不足」ではなく、&lt;strong&gt;探す場所と置き換え手順が整理されていない&lt;/strong&gt;ことによるミスです。&lt;/p&gt;
&lt;h2&gt;理由問題を安定して解くための再現手順&lt;/h2&gt;
&lt;ol&gt;
&lt;li&gt;傍線部と&lt;strong&gt;同内容（言い換え）&lt;/strong&gt;の文を本文中から探す&lt;/li&gt;
&lt;li&gt;その言い換え部分の&lt;strong&gt;前後&lt;/strong&gt;を確認する&lt;/li&gt;
&lt;li&gt;因果・対比・説明語（なぜなら／つまり 等）を手がかりに理由を確定する&lt;/li&gt;
&lt;li&gt;記述の場合は、設問文に合わせて主語・語尾を調整する&lt;/li&gt;
&lt;/ol&gt;
&lt;h2&gt;選択肢問題で点を落とす原因&lt;/h2&gt;
&lt;p&gt;選択肢問題で迷う最大の原因は、&lt;strong&gt;本文で確定した理由（Y）を基準にしていない&lt;/strong&gt;ことです。&lt;/p&gt;
&lt;ul&gt;
&lt;li&gt;雰囲気が合っていそうな選択肢を選ぶ&lt;/li&gt;
&lt;li&gt;一部だけ本文と合っている選択肢に引っ張られる&lt;/li&gt;
&lt;/ul&gt;
&lt;p&gt;先に本文側でYを確定させていれば、&lt;strong&gt;一致／不一致で機械的に切る&lt;/strong&gt;ことができます。&lt;/p&gt;
&lt;h2&gt;家庭学習での使い方（週2回・15分）&lt;/h2&gt;
&lt;ul&gt;
&lt;li&gt;理由問題だけを抜き出して解く&lt;/li&gt;
&lt;li&gt;答え合わせ後、必ず「X（言い換え）」「Y（理由）」を書き出す&lt;/li&gt;
&lt;li&gt;正解でもプロセスが曖昧なら×扱いにする&lt;/li&gt;
&lt;/ul&gt;
&lt;p&gt;この回し方を続けることで、&lt;strong&gt;本文根拠を探す動きが習慣化&lt;/strong&gt;します。&lt;/p&gt;
&lt;h2&gt;よくある質問&lt;/h2&gt;
&lt;details&gt;
&lt;summary&gt;国語が苦手な子でも本当に通用しますか？&lt;/summary&gt;
&lt;p&gt;はい。必要なのは才能ではなく、本文中で根拠を探す「型」です。&lt;br /&gt;
型が入ると、再現性をもって得点できるようになります。&lt;/p&gt;
&lt;/details&gt;
&lt;details&gt;
&lt;summary&gt;記述が書けない場合も同じ考え方ですか？&lt;/summary&gt;
&lt;p&gt;同じです。違いは「そのまま書くか」「設問に合わせて整えるか」だけで、&lt;br /&gt;
根拠の探し方自体は共通です。&lt;/p&gt;
&lt;/details&gt;
&lt;h2&gt;当塾は受験国語対策に徹します！&lt;/h2&gt;
&lt;p&gt;ところで、なぜはじめに述べたような誤解が生まれるのでしょうか。それは&lt;span style="color: #0000ff;"&gt;「学校教育における国語」と「受験の国語」を混同&lt;/span&gt;してしまうからだと思います。学校教育における国語では、答えを出すこと以外のことも大切にします。例えば日本人として知っておくべき名作に触れること。美しい文学を味わうこと。あるいは道徳教育。いずれも大切なものです。しかし、答えを出すことが目標となる&lt;span style="color: #0000ff;"&gt;受験の国語とは性質が異なります&lt;/span&gt;。&lt;/p&gt;
&lt;p&gt;この両者を混同すると、方法論を身に付ければ伸びる受験の国語を捉えどころのないものだと勘違いしてしまい、勉強しても伸びない科目だと誤解してしまうのでしょう。実は、受験産業の先生の中にも学校的な国語指導をなさる方が多くいらっしゃいます。それがとても大切なものである以上、お気持ちは痛いほどよくわかります。&lt;/p&gt;
&lt;p&gt;しかし、私は&lt;span style="color: #0000ff;"&gt;自分の領分を守り、受験国語の指導に徹します&lt;/span&gt;。それによって、受験生の得点力を伸ばすこと、そして合格の栄冠を勝ち取ることに貢献したいと思います。&lt;/p&gt;
&lt;p&gt;最後までお読みいただきありがとうございました。&lt;/p&gt;
&lt;p&gt;&lt;!-- [ /.socialSet ] --&gt;&lt;/p&gt;
&lt;p&gt;&lt;!-- [ /.socialSet ] --&gt;&lt;/p&gt;
&lt;section class="veu_cta" id="veu_cta-20530"&gt;&lt;h1 class="cta_title"&gt;講座案内：【２回完結】文法速習講座【中学受験】&lt;/h1&gt;&lt;div class="cta_body"&gt;&lt;div class="cta_body_image cta_body_image_right"&gt;&lt;a href="https://dokkai-labo.tokyo/grammer/" target="_blank"&gt;&lt;/a&gt;&lt;/div&gt;&lt;div class="cta_body_txt image_exist"&gt;文法事項をマスターできるというだけではなく、受講者のモチベーションや読解力の向上に寄与できる講座となっております。&lt;/div&gt;&lt;div class="cta_body_link"&gt;&lt;a href="https://dokkai-labo.tokyo/grammer/" class="btn btn-primary btn-block btn-lg" target="_blank"&gt;【２回完結】文法速習講座【中学受験】&lt;/a&gt;&lt;/div&gt;&lt;/div&gt;&lt;!--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</si>
  <si>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https://dokkai-labo.tokyo/blog/azabu2021/
【検出された不自然ワード】
- 型
【本文】
------
&lt;h2&gt;麻布中学校 国語2021（令和3年度）過去問解説｜厳選動画&lt;/h2&gt;
&lt;p&gt;令和３年度 麻布中学校中学入試（国語）の問題から、重要な設問を厳選して解説します。本文中のどこから根拠を拾うか、どのようにブロック分けして記述を組み立てるかなど、麻布中の国語に共通する「考え方の型」を確認しながら、得点につながる読み方・書き方を身につけていきましょう。&lt;br /&gt;
過去問演習の回数・繰り返しの効果と限界・類題演習との順番まで含めた全体像は、&lt;a href="https://dokkai-labo.tokyo/blog/kokugo-kakomon/"&gt;過去問演習の全体像はこちら&lt;/a&gt;で整理しています。&lt;/p&gt;
&lt;div style="margin: 20px 0; text-align: center;"&gt;&lt;iframe title="麻布中学校・令和３年度厳選解説動画" src="https://www.youtube.com/embed/uwwktyJJYHg" width="560" height="315" frameborder="0" allowfullscreen="allowfullscreen"&gt;&lt;/iframe&gt;&lt;/div&gt;
&lt;p&gt;令和３年度　麻布中学校の入試より、厳選した問題とその解説をお届けします。&lt;/p&gt;
&lt;h2&gt;麻布中 国語対策の核：本文根拠の拾い方と記述の型&lt;/h2&gt;
&lt;p&gt;麻布中の国語では、本文中の根拠を拾い、言い換えて記述答案に落とす力が得点差になります。ここでは、設問タイプ別に「型」を確認します。&lt;/p&gt;
&lt;h3&gt;説明問題の基本：傍線部とイコールの内容を本文から作る&lt;/h3&gt;
&lt;div class="rounded" style="background-color: lightblue; padding: 10px;"&gt;&lt;strong&gt;【説明問題の基本】&lt;/strong&gt;&lt;br /&gt;
「説明しなさい」という設問では、&lt;strong&gt;傍線部分とイコールの内容&lt;/strong&gt;を、本文を根拠にしながら言い換えていきます。&lt;br /&gt;
その際、長い一文は意味のかたまりごとに&lt;strong&gt;ブロック分け&lt;/strong&gt;して考えると整理しやすくなります。&lt;/div&gt;
&lt;h2&gt;設問解説①｜ブロック分けで「叫び」の意味を説明する（大問一 問六）&lt;/h2&gt;
&lt;p&gt;傍線７「彼の叫びが自分の叫びであるような気もした」の内容を説明させる問題です。&lt;/p&gt;
&lt;p&gt;ここでは、傍線７の文を次の２つに分けて考えます。&lt;/p&gt;
&lt;ul&gt;
&lt;li&gt;【前半】「彼の叫び」&lt;/li&gt;
&lt;li&gt;【後半】「自分の叫びであるような気もした」&lt;/li&gt;
&lt;/ul&gt;
&lt;h3&gt;前半：彼の叫び＝どの発言・本音か（根拠位置）&lt;/h3&gt;
&lt;p&gt;傍線７の直前を読むと、少年がガゼルに対して本音をぶつける場面が描かれています。&lt;/p&gt;
&lt;ul&gt;
&lt;li&gt;「少年は、やっとガゼルに対して…学校には行きたくない」&lt;/li&gt;
&lt;/ul&gt;
&lt;p&gt;ここから、&lt;/p&gt;
&lt;ul&gt;
&lt;li&gt;&lt;strong&gt;ガゼルへの「北海道に行きたい」「学校には行きたくない」という言葉&lt;/strong&gt;&lt;/li&gt;
&lt;/ul&gt;
&lt;p&gt;が、「彼の叫び」にあたる内容だと分かります。&lt;/p&gt;
&lt;h3&gt;後半：自分の叫び＝共感（心情の言い換え）&lt;/h3&gt;
&lt;p&gt;少年の言葉に対して、「自分の叫びであるような気がした」ということは、&lt;/p&gt;
&lt;ul&gt;
&lt;li&gt;少年の気持ちや言葉に&lt;strong&gt;強く共感している&lt;/strong&gt;&lt;/li&gt;
&lt;/ul&gt;
&lt;p&gt;ということを意味しています。&lt;/p&gt;
&lt;h3&gt;まとめ：イコール内容をつないで一文にする&lt;/h3&gt;
&lt;p&gt;&lt;strong&gt;「少年のガゼルに対する『北海道に行きたい・学校に行きたくない』という言葉に、自分も同じ気持ちだと共感したから。」&lt;/strong&gt;&lt;/p&gt;
&lt;div class="rounded" style="background-color: lightblue; padding: 10px;"&gt;&lt;strong&gt;ポイント：&lt;/strong&gt;&lt;br /&gt;
入試の国語は、&lt;strong&gt;答えにあたる文章を本文中から見つけてくるテクニック&lt;/strong&gt;を知り、それを使いこなす訓練が重要です。&lt;br /&gt;
「ブロック分け → 各ブロックのイコール内容を探す → まとめて一文にする」という流れを意識しましょう。&lt;/div&gt;
&lt;h2&gt;設問解説②｜対比で「思い」の違いを整理する（大問一 問十）&lt;/h2&gt;
&lt;p&gt;この問題は、少年の思いと女性の思いの違いを答える問題です。&lt;/p&gt;
&lt;h3&gt;違いを問う問題のコツ：AとBを別々に作ってから対比でまとめる&lt;/h3&gt;
&lt;div class="rounded" style="background-color: lightblue; padding: 10px;"&gt;&lt;strong&gt;【違いを問う問題のコツ】&lt;/strong&gt;&lt;br /&gt;
「違い」を説明するときは、&lt;br /&gt;
・まず&lt;strong&gt;Ａ（少年）とＢ（女性）のそれぞれのイコール内容&lt;/strong&gt;を整理する。&lt;br /&gt;
・最後に「Ａは〜だが、Ｂは〜だ」という対比の形でまとめると分かりやすくなります。&lt;/div&gt;
&lt;h3&gt;A（少年）の思い＝相手の意思を尊重する&lt;/h3&gt;
&lt;ul&gt;
&lt;li&gt;傍線12「行きたければ行ってくれ」&lt;/li&gt;
&lt;/ul&gt;
&lt;p&gt;ここから読み取れるのは、&lt;/p&gt;
&lt;ul&gt;
&lt;li&gt;ガゼルが「行きたい」と願うなら、その気持ちを尊重したい。&lt;/li&gt;
&lt;li&gt;ガゼル本人の意思や幸せを第一に考えている。&lt;/li&gt;
&lt;/ul&gt;
&lt;p&gt;したがって、少年の思いは、&lt;/p&gt;
&lt;p&gt;&lt;strong&gt;「ガゼルの幸せを心から願っている。」&lt;/strong&gt;&lt;/p&gt;
&lt;p&gt;と表すことができます。&lt;/p&gt;
&lt;h3&gt;B（女性）の思い＝自分の満足・安心を優先する&lt;/h3&gt;
&lt;ul&gt;
&lt;li&gt;傍線13「自分はガゼルをよそへ行かせないために活動している」&lt;/li&gt;
&lt;li&gt;傍線９の前「ガゼルはこの町の～いるべきよ」&lt;/li&gt;
&lt;li&gt;「女性の～ぼんやり思った」&lt;/li&gt;
&lt;/ul&gt;
&lt;p&gt;これらから、&lt;/p&gt;
&lt;ul&gt;
&lt;li&gt;「ガゼルはこの町にいてほしい」「自分の手の届くところにいてほしい」という気持ちが強い。&lt;/li&gt;
&lt;li&gt;ガゼルのことを考えているようで、実は&lt;strong&gt;自分の満足や安心を優先している&lt;/strong&gt;面がある。&lt;/li&gt;
&lt;/ul&gt;
&lt;p&gt;よって、女性の思いは、&lt;/p&gt;
&lt;p&gt;&lt;strong&gt;「自分の満足のためにガゼルを引きとめておきたいという気持ちから活動している。」&lt;/strong&gt;&lt;/p&gt;
&lt;p&gt;と整理できます。&lt;/p&gt;
&lt;h3&gt;違いとしてまとめる（対比の型）&lt;/h3&gt;
&lt;ul&gt;
&lt;li&gt;&lt;strong&gt;少年：&lt;/strong&gt;ガゼル本人の幸せを第一に考え、「行きたいなら行っていい」と背中を押している。&lt;/li&gt;
&lt;li&gt;&lt;strong&gt;女性：&lt;/strong&gt;ガゼルの幸せよりも、自分のそばにいてほしいという&lt;strong&gt;自分本位な満足&lt;/strong&gt;を優先している。&lt;/li&gt;
&lt;/ul&gt;
&lt;p&gt;このように、少年は&lt;strong&gt;ガゼル第一&lt;/strong&gt;、女性は&lt;strong&gt;自分第一&lt;/strong&gt;という構図で違いを述べると、採点者にも意図が伝わりやすくなります。&lt;/p&gt;
&lt;div class="rounded" style="background-color: lightblue; padding: 10px;"&gt;&lt;strong&gt;物語文でも「イコール内容」思考を活用する：&lt;/strong&gt;&lt;br /&gt;
説明文だけでなく、物語文でも&lt;br /&gt;
・傍線部分と同じ内容はどこか&lt;br /&gt;
・どんな心情・価値観を表しているのか&lt;br /&gt;
を&lt;strong&gt;本文から探して言い換える&lt;/strong&gt;ことで、安定して点数が取れるようになります。&lt;/div&gt;
&lt;h2&gt;まとめ：麻布中 国語で身につけたい解き方の型（記述で差がつく）&lt;/h2&gt;
&lt;ul&gt;
&lt;li&gt;「説明しなさい」という設問では、&lt;strong&gt;傍線部とイコールの内容&lt;/strong&gt;を本文から拾って言い換える。&lt;/li&gt;
&lt;li&gt;長い一文や複雑な表現は、意味ごとに&lt;strong&gt;ブロック分け&lt;/strong&gt;して整理する。&lt;/li&gt;
&lt;li&gt;心情問題・対比問題では、&lt;strong&gt;背景・出来事・心情&lt;/strong&gt;の流れと、&lt;strong&gt;AとBのイコール内容&lt;/strong&gt;をそれぞれはっきりさせる。&lt;/li&gt;
&lt;li&gt;「少年は〜だが、女性は〜だ」のように、&lt;strong&gt;対比の形でまとめる&lt;/strong&gt;と答案がクリアになる。&lt;/li&gt;
&lt;li&gt;麻布中のような難関校でも、答えの手がかりは必ず本文中にある。「テクニックを知り、使いこなす」ことが合格への近道。&lt;/li&gt;
&lt;/ul&gt;
&lt;p&gt;以上のポイントを押さえながら過去問演習を重ねていけば、麻布中学校の国語でも、安定して得点できる答案作りができるようになります。&lt;/p&gt;
&lt;section class="veu_cta" id="veu_cta-20527"&gt;&lt;h1 class="cta_title"&gt;講座案内：【オンライン】長島式読解講座「Basis」【中学受験】&lt;/h1&gt;&lt;div class="cta_body"&gt;&lt;div class="cta_body_txt image_no"&gt;自由なスケジュールで受講可能。理論に裏打ちされた読解法を短期間で習得できます。オンライン授業にそのまま適用することで教室で受ける授業さながらの授業を、Basisオンラインでも再現しております。&lt;/div&gt;&lt;div class="cta_body_link"&gt;&lt;a href="https://dokkai-labo.tokyo/basisonline/" class="btn btn-primary btn-block btn-lg" target="_blank"&gt;【オンライン】長島式読解講座「Basis」【中学受験】&lt;/a&gt;&lt;/div&gt;&lt;/div&gt;&lt;!--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</si>
  <si>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https://dokkai-labo.tokyo/blog/description-2/
【検出された不自然ワード】
- 型
- 固定
- 導線
【本文】
------
&lt;p&gt;「国語の記述問題を自分で採点できるようになってほしい」「でも、親がどう点数をつければいいのか分からない」──そんなお悩みはありませんか。&lt;/p&gt;
&lt;p&gt;国語の記述問題は、なんとなく「先生しか採点できない特別なもの」と思われがちですが、実際には&lt;strong&gt;ポイント（要素）ごとに配点が決まっている「要素採点」&lt;/strong&gt;で行われます。この仕組みを知り、家庭学習の中で&lt;strong&gt;自分で採点する経験&lt;/strong&gt;を積むことが、記述力を伸ばす近道になります。&lt;/p&gt;
&lt;p&gt;記述そのものの作り方（説明＝内容＋理由／心情＝背景→出来事→心情）の整理は、&lt;a href="https://dokkai-labo.tokyo/blog/17022403/"&gt;記述力とは何か（全体像はこちら）&lt;/a&gt;で先に確認できます。&lt;/p&gt;
&lt;p&gt;このページでは、代表・長島へのインタビュー内容をもとに、&lt;/p&gt;
&lt;ul&gt;
&lt;li&gt;国語の記述が「要素採点」であるという基本&lt;/li&gt;
&lt;li&gt;過去問など採点基準が載っていない問題の扱い方&lt;/li&gt;
&lt;li&gt;実際の入試問題（麻布中）の具体的な採点例&lt;/li&gt;
&lt;li&gt;家庭で自己採点を進める際のポイントと注意点&lt;/li&gt;
&lt;/ul&gt;
&lt;p&gt;を、&lt;strong&gt;導入 → 原因 → 対処 → まとめ&lt;/strong&gt;の流れで整理して解説します。&lt;/p&gt;
&lt;h2&gt;動画で解説：国語の記述問題を自分で採点しよう&lt;/h2&gt;
&lt;p&gt;&lt;iframe title="YouTube video player" src="https://www.youtube.com/embed/r9-VtS9wPbE" width="560" height="315" frameborder="0" allowfullscreen="allowfullscreen"&gt;&lt;span data-mce-type="bookmark" style="display: inline-block; width: 0px; overflow: hidden; line-height: 0;" class="mce_SELRES_start"&gt;&lt;/span&gt;&lt;/iframe&gt;&lt;/p&gt;
&lt;p&gt;まずは動画で全体の流れをつかんでから、本文の具体的な解説を読んでいただくと理解が深まります。&lt;/p&gt;
&lt;h2&gt;国語の記述は「要素採点」で考える&lt;/h2&gt;
&lt;h3&gt;記述は「書けた内容ごとに点数が決まる」&lt;/h3&gt;
&lt;p&gt;代表・長島は、国語の記述について次のように説明しています。&lt;/p&gt;
&lt;blockquote&gt;&lt;p&gt;&lt;strong&gt;「基本的に国語の記述は要素採点です。この言葉を書けたら何点、この内容を書けたら何点、という形です。」&lt;/strong&gt;&lt;/p&gt;&lt;/blockquote&gt;
&lt;p&gt;具体的には、&lt;/p&gt;
&lt;ul&gt;
&lt;li&gt;ある要素を書けたら＋３点&lt;/li&gt;
&lt;li&gt;別の要素が書けたら＋４点&lt;/li&gt;
&lt;li&gt;最後の要素が書けたら＋３点&lt;/li&gt;
&lt;/ul&gt;
&lt;p&gt;といった形で、&lt;strong&gt;「どの内容を書けたか」に応じて点数が積み上がる&lt;/strong&gt;仕組みになっています。&lt;/p&gt;
&lt;p&gt;この要素採点を意識することで、&lt;/p&gt;
&lt;ul&gt;
&lt;li&gt;「なんとなく長く書いたから点がもらえる」ではなく、&lt;strong&gt;「どの内容を書いたから何点とれたか」&lt;/strong&gt;を自分で判断できるようになる&lt;/li&gt;
&lt;li&gt;「要素を捉える」という発想が身につき、&lt;strong&gt;答案を組み立てる力&lt;/strong&gt;が大きく伸びる&lt;/li&gt;
&lt;/ul&gt;
&lt;p&gt;といったメリットがあります。&lt;/p&gt;
&lt;h3&gt;予習シリーズ・SAPIXのテキストは配点が明示されている&lt;/h3&gt;
&lt;p&gt;代表的な中学受験用教材として、&lt;/p&gt;
&lt;ul&gt;
&lt;li&gt;&lt;strong&gt;予習シリーズ&lt;/strong&gt;&lt;/li&gt;
&lt;li&gt;&lt;strong&gt;SAPIX の B テキスト&lt;/strong&gt;&lt;/li&gt;
&lt;/ul&gt;
&lt;p&gt;などがありますが、これらの多くは、&lt;/p&gt;
&lt;ul&gt;
&lt;li&gt;「ここで３点」「ここで４点」「ここで２点」&lt;/li&gt;
&lt;/ul&gt;
&lt;p&gt;という形で、&lt;strong&gt;どの要素が何点かが明示されている&lt;/strong&gt;ものが少なくありません。&lt;/p&gt;
&lt;p&gt;このような教材を使うと、&lt;/p&gt;
&lt;ul&gt;
&lt;li&gt;「ここは３点分は書けている」「ここは２点分足りない」&lt;/li&gt;
&lt;/ul&gt;
&lt;p&gt;といった自己採点を、子ども自身の手で行うことができます。むしろ、&lt;/p&gt;
&lt;blockquote&gt;&lt;p&gt;&lt;strong&gt;「自分で採点できるようにならなければなりません。」&lt;/strong&gt;&lt;/p&gt;&lt;/blockquote&gt;
&lt;p&gt;というくらい、&lt;strong&gt;自己採点の経験は国語力に直結する重要なステップ&lt;/strong&gt;だと考えられます。&lt;/p&gt;
&lt;p&gt;&lt;!-- 追加（本文中盤）：自己採点のブレを減らすチェック＋TP/ST導線（最小限） --&gt;&lt;/p&gt;
&lt;div style="border: 1px solid #cfe3f8; background-color: #f3f8ff; padding: 12px; margin: 18px 0;"&gt;
&lt;p style="margin: 0 0 8px; font-weight: bold;"&gt;家庭の自己採点がブレるときは、まず「ここだけ」そろえます&lt;/p&gt;
&lt;ul style="margin: 0 0 10px;"&gt;
&lt;li&gt;&lt;strong&gt;① 要素の数&lt;/strong&gt;：設問が求める内容を、まず「2〜3要素」に仮分解できているか&lt;/li&gt;
&lt;li&gt;&lt;strong&gt;② 本文根拠&lt;/strong&gt;：各要素について「本文のどこが根拠か」を指さして言えるか&lt;/li&gt;
&lt;li&gt;&lt;strong&gt;③ 傍線語の方向&lt;/strong&gt;：気持ち語が、傍線部の語感（例：うんざり）と同じ方向か&lt;/li&gt;
&lt;/ul&gt;
&lt;p style="margin: 0 0 10px;"&gt;この3点がそろうと、点数の付け方だけでなく「次に直すべき場所」も見えやすくなります。教室でのご相談をご検討の方は、&lt;a href="https://dokkai-labo.tokyo/access/"&gt;アクセス&lt;/a&gt;もご確認ください。&lt;/p&gt;
&lt;div style="display: flex; gap: 10px; flex-wrap: wrap; align-items: center;"&gt;&lt;a style="background-color: #2196f3; color: #fff; padding: 7px 12px; text-decoration: none; display: inline-block; font-size: 14px; border-radius: 4px;" href="https://dokkai-labo.tokyo/access/"&gt;アクセス（教室で相談）&lt;/a&gt;&lt;br /&gt;
&lt;a style="background-color: #ffffff; color: #1565c0; padding: 7px 12px; text-decoration: none; display: inline-block; font-size: 14px; border: 1px solid #2196f3; border-radius: 4px;" href="https://dokkai-labo.tokyo/profile/"&gt;代表プロフィール&lt;/a&gt;&lt;br /&gt;
&lt;a style="background-color: #ffffff; color: #1565c0; padding: 7px 12px; text-decoration: none; display: inline-block; font-size: 14px; border: 1px solid #2196f3; border-radius: 4px;" href="https://dokkai-labo.tokyo/"&gt;トップ&lt;/a&gt;&lt;/div&gt;
&lt;/div&gt;
&lt;h2&gt;採点基準がない過去問はどう扱う？&lt;/h2&gt;
&lt;h3&gt;保護者が「要素の分け方」だけサポートする&lt;/h3&gt;
&lt;p&gt;一方で、過去問などでは、模範解答はあっても&lt;strong&gt;「何点をどう配分しているか」が書かれていない&lt;/strong&gt;ことがほとんどです。その場合、どうすればよいのでしょうか。&lt;/p&gt;
&lt;blockquote&gt;&lt;p&gt;&lt;span style="color: #ff0000;"&gt;「そこで保護者様のお力を借りたいと思っています。」&lt;/span&gt;&lt;/p&gt;&lt;/blockquote&gt;
&lt;p&gt;大人が文章を読めば、句読点などを手がかりに、&lt;/p&gt;
&lt;ul&gt;
&lt;li&gt;「この３つの内容を書いてほしいのだな」&lt;/li&gt;
&lt;/ul&gt;
&lt;p&gt;というように、ある程度の&lt;strong&gt;要素の分解&lt;/strong&gt;はできます。完璧である必要はありません。&lt;/p&gt;
&lt;p&gt;例えば、&lt;/p&gt;
&lt;ul&gt;
&lt;li&gt;10点の記述なら「３点＋３点＋４点」に分ける&lt;/li&gt;
&lt;li&gt;9点で要素が3つなら「３点ずつ」にしてみる&lt;/li&gt;
&lt;/ul&gt;
&lt;p&gt;といった形で十分です。採点の土台となる&lt;strong&gt;要素分けだけを保護者が決めてあげて&lt;/strong&gt;、&lt;/p&gt;
&lt;ul&gt;
&lt;li&gt;「ここは３点分書けたかな？」&lt;/li&gt;
&lt;li&gt;「この部分はまだ足りないな」&lt;/li&gt;
&lt;/ul&gt;
&lt;p&gt;と&lt;strong&gt;実際の採点はお子さま自身にやってもらう&lt;/strong&gt;のが理想的です。&lt;/p&gt;
&lt;p&gt;&lt;img decoding="async" class="alignnone wp-image-21004" src="https://dokkai-labo.tokyo/wp-content/uploads/2023/04/撮影用_記述編-2.jpg" sizes="(max-width: 1280px) 100vw, 1280px" srcset="https://dokkai-labo.tokyo/wp-content/uploads/2023/04/撮影用_記述編-2.jpg 1280w, https://dokkai-labo.tokyo/wp-content/uploads/2023/04/撮影用_記述編-2-300x169.jpg 300w, https://dokkai-labo.tokyo/wp-content/uploads/2023/04/撮影用_記述編-2-1024x576.jpg 1024w, https://dokkai-labo.tokyo/wp-content/uploads/2023/04/撮影用_記述編-2-768x432.jpg 768w, https://dokkai-labo.tokyo/wp-content/uploads/2023/04/撮影用_記述編-2-320x180.jpg 320w" alt="国語の記述採点方法" height="375" /&gt;&lt;/p&gt;
&lt;h2&gt;具体例：麻布中の記述問題を要素採点で見てみる&lt;/h2&gt;
&lt;h3&gt;設問の概要と３つの要素&lt;/h3&gt;
&lt;p&gt;ここでは、&lt;strong&gt;麻布中学で過去に出題された物語文の記述問題&lt;/strong&gt;を例に、要素採点の考え方を確認します。&lt;/p&gt;
&lt;p&gt;問題は、主人公の牛の気持ちを記述させるもので、傍線部には&lt;strong&gt;「うんざりした」&lt;/strong&gt;という表現が使われていました。&lt;/p&gt;
&lt;p&gt;牛は、&lt;/p&gt;
&lt;ul&gt;
&lt;li&gt;「木に登って眠る」という特殊な習性を持っており、それをずっと隠していた（＝&lt;strong&gt;秘密&lt;/strong&gt;）&lt;/li&gt;
&lt;li&gt;その秘密を狸に知られて&lt;strong&gt;馬鹿にされてしまう&lt;/strong&gt;&lt;/li&gt;
&lt;li&gt;その結果、&lt;strong&gt;うんざりしてテンションが下がる気持ち&lt;/strong&gt;になる&lt;/li&gt;
&lt;/ul&gt;
&lt;p&gt;この問題を要素採点で考えると、次の３つに分けられます。&lt;/p&gt;
&lt;ul&gt;
&lt;li&gt;&lt;strong&gt;要素① 背景（秘密）&lt;/strong&gt;&lt;br /&gt;
└ 「牛は木に登って眠ることを秘密にしていた」… ３点&lt;/li&gt;
&lt;li&gt;&lt;strong&gt;要素② 出来事（馬鹿にされた）&lt;/strong&gt;&lt;br /&gt;
└ 「その秘密を狸に知られ、馬鹿にされた」… ３点&lt;/li&gt;
&lt;li&gt;&lt;strong&gt;要素③ 気持ち（うんざり・憂鬱）&lt;/strong&gt;&lt;br /&gt;
└ 「馬鹿にされて、うんざりして気が滅入っている（憂鬱になっている）」… ４点&lt;/li&gt;
&lt;/ul&gt;
&lt;p&gt;授業では分かりやすくするために、上の３つで&lt;strong&gt;合計10点&lt;/strong&gt;という設定にしています。&lt;/p&gt;
&lt;h3&gt;「怒っている」はズレた気持ちになる理由&lt;/h3&gt;
&lt;p&gt;多くの受験生は、&lt;/p&gt;
&lt;ul&gt;
&lt;li&gt;背景（秘密）と出来事（馬鹿にされた）をそろえると、&lt;br /&gt;
「狸に対して怒っている」と考えてしまいがち&lt;/li&gt;
&lt;/ul&gt;
&lt;p&gt;しかし、ここで大切なのは&lt;strong&gt;傍線部そのものの言葉&lt;/strong&gt;です。&lt;/p&gt;
&lt;blockquote&gt;&lt;p&gt;&lt;span style="color: #0000ff;"&gt;「うんざりしています。テンションが下がっているので、怒りじゃないんです。」&lt;/span&gt;&lt;/p&gt;&lt;/blockquote&gt;
&lt;p&gt;「怒っている」は、感情として&lt;strong&gt;方向が違っている&lt;/strong&gt;ので、この問題では気持ちの要素としては点数がもらえません。&lt;/p&gt;
&lt;p&gt;また、「もう狸のことを許せない」といった表現についても、&lt;/p&gt;
&lt;ul&gt;
&lt;li&gt;「許せない」は&lt;strong&gt;気持ちを表す言葉としては扱われにくい&lt;/strong&gt;&lt;/li&gt;
&lt;li&gt;入試の採点では、「うれしい・悲しい・恥ずかしい」などのように、&lt;strong&gt;一言で気持ちを表す語&lt;/strong&gt;が重視される&lt;/li&gt;
&lt;/ul&gt;
&lt;p&gt;という点も押さえておきましょう。&lt;/p&gt;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&lt;h3&gt;生徒答案例と点数のつけ方&lt;/h3&gt;
&lt;p&gt;実際の生徒答案をいくつか見ながら、要素採点をしていきます。&lt;/p&gt;
&lt;h4&gt;例①：出来事だけは書けているケース&lt;/h4&gt;
&lt;p&gt;答案の一部：&lt;/p&gt;
&lt;blockquote&gt;&lt;p&gt;「狸が『木に登って眠るなんて信じられない』と言って、笑ってきたので、怒っている。」&lt;/p&gt;&lt;/blockquote&gt;
&lt;p&gt;この答案では、&lt;/p&gt;
&lt;ul&gt;
&lt;li&gt;「狸が信じられないと言って笑ってきた」&lt;br /&gt;
→ 馬鹿にされたという&lt;strong&gt;出来事の要素は捉えられている&lt;/strong&gt;（３点）&lt;/li&gt;
&lt;li&gt;しかし、「怒っている」という&lt;strong&gt;気持ちはズレている&lt;/strong&gt;ため、気持ちの要素は０点&lt;/li&gt;
&lt;/ul&gt;
&lt;p&gt;結果として、&lt;strong&gt;出来事の３点だけゲット&lt;/strong&gt;となります。&lt;/p&gt;
&lt;h4&gt;例②：背景＋出来事はOKだが、気持ちの表現が不適切なケース&lt;/h4&gt;
&lt;p&gt;答案の一部：&lt;/p&gt;
&lt;blockquote&gt;&lt;p&gt;「木に登って眠るという秘密を狸が馬鹿にしてきたので、もう狸のことを許せない。」&lt;/p&gt;&lt;/blockquote&gt;
&lt;p&gt;この答案では、&lt;/p&gt;
&lt;ul&gt;
&lt;li&gt;「木に登って眠るのは秘密だった」… 背景（３点）&lt;/li&gt;
&lt;li&gt;「それを狸に馬鹿にされた」… 出来事（３点）&lt;/li&gt;
&lt;li&gt;「もう狸のことを許せない」… 気持ちとしては認められない&lt;/li&gt;
&lt;/ul&gt;
&lt;p&gt;よって、&lt;strong&gt;背景３点＋出来事３点＝６点&lt;/strong&gt;という採点になります。&lt;/p&gt;
&lt;h4&gt;例③：出来事＋気持ちだけを書いたケース&lt;/h4&gt;
&lt;p&gt;答案の一部：&lt;/p&gt;
&lt;blockquote&gt;&lt;p&gt;「狸に笑われたので、うんざりしてしまい、ゆううつになっている。」&lt;/p&gt;&lt;/blockquote&gt;
&lt;p&gt;この答案では、&lt;/p&gt;
&lt;ul&gt;
&lt;li&gt;「狸に笑われた」… 馬鹿にされたという意味で出来事（３点）&lt;/li&gt;
&lt;li&gt;「うんざりしてしまい、ゆううつになっている」… 気が滅入る気持ちとして４点&lt;/li&gt;
&lt;/ul&gt;
&lt;p&gt;ここで重要なのは、&lt;/p&gt;
&lt;ul&gt;
&lt;li&gt;&lt;strong&gt;同じ気持ち（うんざり・ゆううつ）を二つ書いても、点数が倍にはならない&lt;/strong&gt;&lt;/li&gt;
&lt;/ul&gt;
&lt;p&gt;という点です。&lt;/p&gt;
&lt;blockquote&gt;&lt;p&gt;&lt;strong&gt;「４点の気持ちを二つ書いたところで８点にはなりません。これはセットで４点ということで許してください。」&lt;/strong&gt;&lt;/p&gt;&lt;/blockquote&gt;
&lt;p&gt;したがって、この答案は&lt;strong&gt;出来事３点＋気持ち４点＝７点&lt;/strong&gt;となります。&lt;/p&gt;
&lt;h4&gt;例④：背景＋出来事＋気持ちの３要素がそろった満点答案&lt;/h4&gt;
&lt;p&gt;模範的な答案の一例：&lt;/p&gt;
&lt;blockquote&gt;&lt;p&gt;「木に登って眠るのは秘密だったのに、それを狸に知られ、馬鹿にされたため、気が滅入っている。」&lt;/p&gt;&lt;/blockquote&gt;
&lt;p&gt;この答案では、&lt;/p&gt;
&lt;ul&gt;
&lt;li&gt;「木に登って眠るのは秘密だった」… 背景（３点）&lt;/li&gt;
&lt;li&gt;「それを狸に知られ、馬鹿にされた」… 出来事（３点）&lt;/li&gt;
&lt;li&gt;「気が滅入っている」… うんざりしている気持ち（４点）&lt;/li&gt;
&lt;/ul&gt;
&lt;p&gt;と、３要素すべてがそろっているため、&lt;strong&gt;10点満点&lt;/strong&gt;と評価できます。&lt;/p&gt;
&lt;p&gt;&lt;img fetchpriority="high" decoding="async" class="alignnone wp-image-21005" src="https://dokkai-labo.tokyo/wp-content/uploads/2023/04/撮影用_記述編-3.jpg" sizes="(max-width: 752px) 100vw, 752px" srcset="https://dokkai-labo.tokyo/wp-content/uploads/2023/04/撮影用_記述編-3.jpg 1280w, https://dokkai-labo.tokyo/wp-content/uploads/2023/04/撮影用_記述編-3-300x169.jpg 300w, https://dokkai-labo.tokyo/wp-content/uploads/2023/04/撮影用_記述編-3-1024x576.jpg 1024w, https://dokkai-labo.tokyo/wp-content/uploads/2023/04/撮影用_記述編-3-768x432.jpg 768w, https://dokkai-labo.tokyo/wp-content/uploads/2023/04/撮影用_記述編-3-320x180.jpg 320w" alt="採点基準がない過去問を解く方法" width="752" height="423" /&gt;&lt;/p&gt;
&lt;h2&gt;記述採点の実務的ポイント&lt;/h2&gt;
&lt;h3&gt;同じ単語でなくても「意味合い」が同じならOK&lt;/h3&gt;
&lt;p&gt;保護者の方からよくある心配として、&lt;/p&gt;
&lt;ul&gt;
&lt;li&gt;「模範解答と&lt;strong&gt;同じワード&lt;/strong&gt;が入っていないと丸にしづらい」&lt;/li&gt;
&lt;/ul&gt;
&lt;p&gt;というものがあります。&lt;/p&gt;
&lt;p&gt;これに対して、長島は次のように述べています。&lt;/p&gt;
&lt;blockquote&gt;&lt;p&gt;&lt;span style="color: #ff0000;"&gt;「全く綺麗に同じ言葉を使っていなかったとしても、意味合いとして同じ事であればいいと思います。」&lt;/span&gt;&lt;/p&gt;&lt;/blockquote&gt;
&lt;p&gt;たとえば、本文に「馬鹿にされた」とあり、答案に「笑われた」と書いてあっても、&lt;/p&gt;
&lt;ul&gt;
&lt;li&gt;本文中にも「笑われた」という表現がある&lt;/li&gt;
&lt;li&gt;趣旨として「馬鹿にされた」と同じ意味で使われている&lt;/li&gt;
&lt;/ul&gt;
&lt;p&gt;のであれば、&lt;strong&gt;同じ要素として認めてよい&lt;/strong&gt;と考えられます。&lt;/p&gt;
&lt;p&gt;実際、学校側も&lt;/p&gt;
&lt;blockquote&gt;&lt;p&gt;&lt;strong&gt;「なんとか点数をあげたいな」と思って採点してくれている&lt;/strong&gt;&lt;/p&gt;&lt;/blockquote&gt;
&lt;p&gt;ことが多いため、&lt;strong&gt;趣旨を正しく捉えていれば点はくれる&lt;/strong&gt;と考えてよいでしょう。&lt;/p&gt;
&lt;h3&gt;国語の記述は２文に分けても減点されない&lt;/h3&gt;
&lt;p&gt;もう一つのポイントは、&lt;strong&gt;答案を１文で書かなければいけないわけではない&lt;/strong&gt;ということです。&lt;/p&gt;
&lt;blockquote&gt;&lt;p&gt;&lt;span style="color: #ff0000;"&gt;「国語の回答は２文に分けてもらっても構いません。」&lt;/span&gt;&lt;/p&gt;&lt;/blockquote&gt;
&lt;p&gt;むしろ、１文で無理やりまとめようとして、&lt;/p&gt;
&lt;ul&gt;
&lt;li&gt;&lt;span style="color: #0000ff;"&gt;「変な日本語になってしまう」&lt;/span&gt;&lt;/li&gt;
&lt;/ul&gt;
&lt;p&gt;ケースの方が問題です。&lt;/p&gt;
&lt;p&gt;２文で書くことのデメリットは、&lt;/p&gt;
&lt;ul&gt;
&lt;li&gt;字数がかさむため、短い字数制限（例：45字程度）の場合は、&lt;strong&gt;要素の一つを書き切れないリスク&lt;/strong&gt;がある&lt;/li&gt;
&lt;/ul&gt;
&lt;p&gt;一方で、&lt;/p&gt;
&lt;ul&gt;
&lt;li&gt;おおよそ&lt;strong&gt;80字を超えてくる字数指定なら、２文に分けても要素を逃すことは少ない&lt;/strong&gt;&lt;/li&gt;
&lt;/ul&gt;
&lt;p&gt;というのが講師側の感覚です。&lt;/p&gt;
&lt;p&gt;まとめると、&lt;/p&gt;
&lt;ul&gt;
&lt;li&gt;日本語として不自然になるくらいなら&lt;strong&gt;２文に分けてしまってよい&lt;/strong&gt;&lt;/li&gt;
&lt;li&gt;ただし、字数が短いときは１文でコンパクトにまとめる練習も必要&lt;/li&gt;
&lt;/ul&gt;
&lt;p&gt;というスタンスで考えるとよいでしょう。&lt;/p&gt;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&lt;h3&gt;自己採点のコツ：「丸だけ」はNG、理由まで言語化する&lt;/h3&gt;
&lt;p&gt;最後に、家庭で自己採点を進めるときの心構えについてです。&lt;/p&gt;
&lt;blockquote&gt;&lt;p&gt;&lt;strong&gt;「採点の丸だけ、だけはやめてください。」&lt;/strong&gt;&lt;/p&gt;&lt;/blockquote&gt;
&lt;p&gt;点数をつけるときには、&lt;/p&gt;
&lt;ul&gt;
&lt;li&gt;「ここの部分は要素①を書けているから３点」&lt;/li&gt;
&lt;li&gt;「この表現は趣旨がズレているから０点」&lt;/li&gt;
&lt;/ul&gt;
&lt;p&gt;というように、&lt;strong&gt;なぜその点数になるのかを説明できること&lt;/strong&gt;が大切です。&lt;/p&gt;
&lt;p&gt;子ども自身も、&lt;/p&gt;
&lt;ul&gt;
&lt;li&gt;「ここはばっちり点数をもらえているよね」と&lt;strong&gt;自分で確信を持てる部分&lt;/strong&gt;と、&lt;/li&gt;
&lt;li&gt;「ここは点数をもらっていいのか迷うな」という&lt;strong&gt;グレーゾーン&lt;/strong&gt;&lt;/li&gt;
&lt;/ul&gt;
&lt;p&gt;を区別できるようになると、質問の質が上がります。&lt;/p&gt;
&lt;blockquote&gt;&lt;p&gt;「ここの部分あるように思うんだけど、点数つけていいかな？」という質問はOKです。&lt;/p&gt;&lt;/blockquote&gt;
&lt;p&gt;こうした質問ができる生徒は、むしろ&lt;strong&gt;レベルが高い&lt;/strong&gt;と言えます。迷う部分は、&lt;/p&gt;
&lt;ul&gt;
&lt;li&gt;塾の先生に聞く&lt;/li&gt;
&lt;li&gt;保護者の方と一緒に考える&lt;/li&gt;
&lt;/ul&gt;
&lt;p&gt;などしながら、自分の基準を少しずつ育てていきましょう。&lt;/p&gt;
&lt;p&gt;&lt;img decoding="async" class="alignnone wp-image-21007" src="https://dokkai-labo.tokyo/wp-content/uploads/2023/04/撮影用_記述編-5.jpg" sizes="(max-width: 749px) 100vw, 749px" srcset="https://dokkai-labo.tokyo/wp-content/uploads/2023/04/撮影用_記述編-5.jpg 1280w, https://dokkai-labo.tokyo/wp-content/uploads/2023/04/撮影用_記述編-5-300x169.jpg 300w, https://dokkai-labo.tokyo/wp-content/uploads/2023/04/撮影用_記述編-5-1024x576.jpg 1024w, https://dokkai-labo.tokyo/wp-content/uploads/2023/04/撮影用_記述編-5-768x432.jpg 768w, https://dokkai-labo.tokyo/wp-content/uploads/2023/04/撮影用_記述編-5-320x180.jpg 320w" alt="採点基準を活用した家庭学習の重要性" width="749" height="422" /&gt;&lt;/p&gt;
&lt;h2&gt;まとめ：要素採点を味方につけて、記述力と自己採点力を伸ばそう&lt;/h2&gt;
&lt;ul&gt;
&lt;li&gt;国語の記述問題は&lt;strong&gt;「要素採点」&lt;/strong&gt;で行われ、&lt;strong&gt;どの内容を書けたか&lt;/strong&gt;によって点数が積み上がる。&lt;/li&gt;
&lt;li&gt;予習シリーズや SAPIX の B テキストのように、配点が明示されている教材を使えば、&lt;strong&gt;子ども自身が要素を意識しながら自己採点できる&lt;/strong&gt;。&lt;/li&gt;
&lt;li&gt;過去問など採点基準が書かれていない場合は、&lt;strong&gt;保護者が要素をざっくり分ける役割&lt;/strong&gt;を担い、実際の採点は子どもに任せるのがベスト。&lt;/li&gt;
&lt;li&gt;麻布中の記述問題の例のように、背景（秘密）・出来事（馬鹿にされた）・気持ち（うんざり・憂鬱）の&lt;strong&gt;３要素を押さえることで満点答案に近づく&lt;/strong&gt;。&lt;/li&gt;
&lt;li&gt;気持ちの表現は、「怒っている」「許せない」よりも、「うれしい」「悲しい」「恥ずかしい」「憂鬱だ」などの&lt;strong&gt;一言で気持ちを表す語&lt;/strong&gt;が重視される。&lt;/li&gt;
&lt;li&gt;模範解答と&lt;strong&gt;全く同じ言葉でなくても、「意味合い」が同じなら要素として認めてよい&lt;/strong&gt;。学校も「なんとか点をあげたい」と考えて採点している。&lt;/li&gt;
&lt;li&gt;国語の記述は&lt;strong&gt;２文に分けても減点されない&lt;/strong&gt;。日本語として不自然にならないことを優先しつつ、字数に応じて１文・２文を使い分ける。&lt;/li&gt;
&lt;li&gt;自己採点では、ただ丸をつけるだけでなく、&lt;strong&gt;「なぜその点数になったのか」を言語化すること&lt;/strong&gt;が重要。迷う部分は積極的に質問して基準を育てていく。&lt;/li&gt;
&lt;/ul&gt;
&lt;p&gt;要素採点の考え方を知り、家庭学習の中で「自分で採点する」経験を重ねることで、記述力だけでなく、&lt;strong&gt;自分の答案を客観的に見る力&lt;/strong&gt;も育っていきます。ぜひ、今日の学習から「要素」を意識した記述と自己採点にチャレンジしてみてください。&lt;/p&gt;
&lt;div class="alert alert-primary p-3 mt-4" role="alert"&gt;
&lt;p class="mb-2"&gt;&lt;strong&gt;自己採点のズレは、部分点を落とす癖として固定化します。&lt;/strong&gt;&lt;/p&gt;
&lt;p class="mb-1"&gt;自己採点が甘い・厳しいままだと、減点ポイントが固定化し、部分点を取り逃し続けた結果が合計点に跳ね返って点数が伸びないままになります。&lt;/p&gt;
&lt;p class="mb-3"&gt;原因は、採点基準のズレです。&lt;/p&gt;
&lt;div class="d-grid gap-2"&gt;&lt;a class="btn btn-primary btn-lg" href="https://dokkai-labo.tokyo/kobetsuonline01/"&gt;オンライン1対1で採点基準と答案の型を合わせる&lt;/a&gt;&lt;br /&gt;
&lt;a class="btn btn-outline-primary btn-lg" href="https://dokkai-labo.tokyo/profile/"&gt;代表プロフィールで指導の前提を確認する&lt;/a&gt;&lt;/div&gt;
&lt;hr class="my-3" /&gt;
&lt;div class="d-flex flex-column gap-1"&gt;&lt;a href="https://dokkai-labo.tokyo/blog/17022403/"&gt;記述の型（全体像）を確認する&lt;/a&gt;&lt;br /&gt;
&lt;a href="https://dokkai-labo.tokyo/ct/strategy/"&gt;指導指針（何をどう直すか）を見る&lt;/a&gt;&lt;br /&gt;
&lt;a href="https://dokkai-labo.tokyo/schedule/"&gt;空きコマ・面談の確認&lt;/a&gt;&lt;br /&gt;
&lt;a href="https://dokkai-labo.tokyo/access/"&gt;アクセス（教室での相談）&lt;/a&gt;&lt;br /&gt;
&lt;a href="https://dokkai-labo.tokyo/"&gt;トップページへ戻る&lt;/a&gt;&lt;/div&gt;
&lt;/div&gt;
&lt;section class="veu_cta" id="veu_cta-20321"&gt;&lt;h1 class="cta_title"&gt;講座案内：完全１対１個別指導【中学受験/大学受験】&lt;/h1&gt;&lt;div class="cta_body"&gt;&lt;div class="cta_body_image cta_body_image_right"&gt;&lt;a href="https://dokkai-labo.tokyo/kobetsu/" target="_blank"&gt;&lt;/a&gt;&lt;/div&gt;&lt;div class="cta_body_txt image_exist"&gt;当塾では、中学受験の国語と大学受験の現代文を指導しております。どちらも完全１対１の個別指導です。生徒さんの現在の学力に合わせて問題を厳選し、理解力に応じた解説をして参ります。&lt;/div&gt;&lt;div class="cta_body_link"&gt;&lt;a href="https://dokkai-labo.tokyo/kobetsu/" class="btn btn-primary btn-block btn-lg" target="_blank"&gt;完全１対１個別指導【中学受験/大学受験】&lt;/a&gt;&lt;/div&gt;&lt;/div&gt;&lt;!--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</si>
  <si>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https://dokkai-labo.tokyo/blog/keiougizyuku2021/
【検出された不自然ワード】
- 固定
- 手順
【本文】
------
&lt;h2&gt;慶應義塾中等部2021 国語の解説動画&lt;/h2&gt;
&lt;p&gt;&lt;iframe title="慶應義塾中等部・令和３年度【読解ラボ東京の過去問解説】" src="https://www.youtube.com/embed/Dgng4zr-W7M?feature=oembed&amp;amp;enablejsapi=1&amp;amp;origin=https://dokkai-labo.tokyo" width="1140" height="641" frameborder="0" allowfullscreen="allowfullscreen"&gt;&lt;/iframe&gt;&lt;/p&gt;
&lt;p&gt;令和３年度 慶應義塾中等部の入試より、厳選した問題とその解説をお届けします。&lt;/p&gt;
&lt;p&gt;過去問演習を「何回繰り返すか／類題演習とどの順で組むか」まで含めた全体像は、&lt;a href="https://dokkai-labo.tokyo/blog/kokugo-kakomon/"&gt;過去問演習の全体像はこちら&lt;/a&gt;で整理しています。&lt;/p&gt;
&lt;h2&gt;大問一：心情説明の選択問題（背景と出来事で整理）&lt;/h2&gt;
&lt;h3&gt;問九：傍線部の説明に当たる選択肢を選ぶ&lt;/h3&gt;
&lt;p&gt;傍線について説明したものとして正しい選択肢を答える問題です。&lt;/p&gt;
&lt;div class="rounded" style="background-color: lightblue; padding: 10px;"&gt;登場人物の気持ちを考えるときは背景・出来事と整理して答えを導いていきます。&lt;/div&gt;
&lt;p&gt;傍線Fの５行後&lt;br /&gt;
・「デートとかやめてくれよな~勘弁」&lt;br /&gt;
・それは~僕を守るそれだった。&lt;br /&gt;
より、背景【森本のことを好きではないと言ったが、それは本音ではない】ということが分かります。&lt;/p&gt;
&lt;p&gt;傍線部の直前&lt;br /&gt;
・「だって、ゴンちゃんは~最大の自由じゃない」&lt;br /&gt;
より、出来事【人間も犬のように正直になれたらいいねと言った】であると分かります。&lt;/p&gt;
&lt;p&gt;背景・出来事より、【中川の言葉が本音ではないことを見抜いている】ことが分かります。選択肢の中からこれにあたるものを選びます。&lt;/p&gt;
&lt;p&gt;以上より、選択肢３が答えとなります。&lt;/p&gt;
&lt;h2&gt;大問二：本文一致の選択問題（消去法で確定）&lt;/h2&gt;
&lt;h3&gt;問四：「北里柴三郎」に関する本文一致を選ぶ&lt;/h3&gt;
&lt;p&gt;「北里柴三郎」について本文中に書かれている内容と合致するものを選ぶ問題です。&lt;/p&gt;
&lt;p&gt;・そのテルモは~実は北里柴三郎であった。より、３が答えになります。この問題は消去法を用いて答えを導いていきます。&lt;/p&gt;
&lt;div class="rounded" style="background-color: lightblue; padding: 10px;"&gt;消去法で解く問題は、句読点のあるところにスラッシュを打って区切り、部分部分であっているかどうかを確認していくことが消去法のコツです。&lt;/div&gt;
&lt;p&gt;&lt;!-- [ /.socialSet ] --&gt;&lt;/p&gt;
&lt;h2&gt;慶應中等部の国語｜選択問題で点を落とす原因（よくあるミス）&lt;/h2&gt;
&lt;ul&gt;
&lt;li&gt;&lt;strong&gt;根拠が1か所に固定できず&lt;/strong&gt;、雰囲気で選ぶ&lt;/li&gt;
&lt;li&gt;選択肢の一部が合っているだけで&lt;strong&gt;全体一致&lt;/strong&gt;と勘違いする&lt;/li&gt;
&lt;li&gt;心情問題で、出来事は追えているのに&lt;strong&gt;背景（本音/建前・関係性）&lt;/strong&gt;が抜ける&lt;/li&gt;
&lt;li&gt;本文一致で「言い過ぎ」「条件の抜け」「主語のズレ」を見落とす&lt;/li&gt;
&lt;/ul&gt;
&lt;h2&gt;心情説明の選択問題｜背景・出来事・反応で固定する手順&lt;/h2&gt;
&lt;p&gt;心情は感想ではなく、本文上の要素をそろえると安定します。&lt;/p&gt;
&lt;ol&gt;
&lt;li&gt;&lt;strong&gt;出来事&lt;/strong&gt;：何が起きたか（直前直後の事実）&lt;/li&gt;
&lt;li&gt;&lt;strong&gt;背景&lt;/strong&gt;：関係性／本音と建前／前提（本文の前の段落も含む）&lt;/li&gt;
&lt;li&gt;&lt;strong&gt;反応&lt;/strong&gt;：言葉・行動・表情（傍線直後に出やすい）&lt;/li&gt;
&lt;/ol&gt;
&lt;p&gt;この3点がそろった時点で、選択肢は「それっぽさ」ではなく&lt;strong&gt;本文との一致&lt;/strong&gt;で落とせます。&lt;/p&gt;
&lt;h2&gt;本文一致の選択問題｜消去法チェックリスト（差が出る3点）&lt;/h2&gt;
&lt;ul&gt;
&lt;li&gt;&lt;strong&gt;言い過ぎ&lt;/strong&gt;：常に／必ず／すべて／唯一 などの強い断定がないか&lt;/li&gt;
&lt;li&gt;&lt;strong&gt;抜け&lt;/strong&gt;：条件・例外・限定（～の場合に限り）が落ちていないか&lt;/li&gt;
&lt;li&gt;&lt;strong&gt;ズレ&lt;/strong&gt;：主語・対象・範囲（誰について／どの範囲の話）が変わっていないか&lt;/li&gt;
&lt;/ul&gt;
&lt;div class="rounded" style="background-color: lightblue; padding: 10px;"&gt;&lt;strong&gt;コツ：&lt;/strong&gt;「合っている所探し」ではなく、&lt;strong&gt;ズレが出る所探し&lt;/strong&gt;に切り替えると消去が速くなります。&lt;/div&gt;
&lt;h2&gt;家庭での復習（1問10分）｜選択肢を外した原因を固定する&lt;/h2&gt;
&lt;p&gt;解き直しは「もう一回読む」だけだと伸びません。次の4行だけ書けば十分です。&lt;/p&gt;
&lt;div style="border: 1px solid #e5e7eb; border-radius: 12px; padding: 12px 14px; margin: 12px 0; background: #fafafa;"&gt;
&lt;p style="margin: 0 0 8px;"&gt;&lt;strong&gt;① 設問タイプ：&lt;/strong&gt;（心情説明／本文一致）&lt;/p&gt;
&lt;p style="margin: 0 0 8px;"&gt;&lt;strong&gt;② 根拠位置：&lt;/strong&gt;（段落・行・「この文」）&lt;/p&gt;
&lt;p style="margin: 0 0 8px;"&gt;&lt;strong&gt;③ 落とした理由：&lt;/strong&gt;（言い過ぎ／抜け／ズレ／背景不足 のどれか）&lt;/p&gt;
&lt;p style="margin: 0;"&gt;&lt;strong&gt;④ 次回の一手：&lt;/strong&gt;（根拠を1か所に固定→差分で消す 等）&lt;/p&gt;
&lt;/div&gt;
&lt;h2&gt;よくある質問&lt;/h2&gt;
&lt;details&gt;
&lt;summary&gt;2択まで絞れるのに外します&lt;/summary&gt;
&lt;p&gt;最後の2択は差が小さいので、主語・条件・範囲のどれが変わっているかを1項目ずつ照合してください。「ズレ」か「抜け」が出た方を落とせます。&lt;/p&gt;
&lt;/details&gt;
&lt;details&gt;
&lt;summary&gt;心情問題で本文のどこを見ればいいか分かりません&lt;/summary&gt;
&lt;p&gt;傍線の直前直後だけで決めず、背景（前提）を探すために「その前の段落」まで戻します。出来事→背景→反応の3点がそろうと判断が安定します。&lt;/p&gt;
&lt;/details&gt;
&lt;section class="veu_cta" id="veu_cta-20526"&gt;&lt;h1 class="cta_title"&gt;講座案内：【オンライン】小６得点力養成講座【集団授業(２～７月)】&lt;/h1&gt;&lt;div class="cta_body"&gt;&lt;div class="cta_body_image cta_body_image_right"&gt;&lt;a href="https://dokkai-labo.tokyo/onlinetokuten/" target="_blank"&gt;&lt;/a&gt;&lt;/div&gt;&lt;div class="cta_body_txt image_exist"&gt;半年間で読解問題の得点力向上を目指す講座です。各回ともテーマに基づいて
&lt;br /&gt;大問４題を取り扱います。受講結果と復習用動画も完備しています。
&lt;br /&gt;教室で受ける授業さながらの授業を得点力養成講座オンラインでも再現しております。&lt;/div&gt;&lt;div class="cta_body_link"&gt;&lt;a href="https://dokkai-labo.tokyo/onlinetokuten/" class="btn btn-primary btn-block btn-lg" target="_blank"&gt;講座案内：【オンライン】小６得点力養成講座【集団授業(２～７月)】&lt;/a&gt;&lt;/div&gt;&lt;/div&gt;&lt;!--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</si>
  <si>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https://dokkai-labo.tokyo/blog/kijutsu_miss3/
【検出された不自然ワード】
- 型
- 固定
- 手順
【本文】
------
&lt;p&gt;中学受験の国語で「記述問題がなかなか伸びない」「減点される理由が分からない」と感じている受験生は少なくありません。実は、記述問題では多くの生徒が&lt;strong&gt;共通して３つのポイント&lt;/strong&gt;を見落としていることがあります。&lt;/p&gt;
&lt;p&gt;このページでは、物語文・説明文の記述問題で特に多い「理由」「言い換え」「変化」の３パターンについて、&lt;strong&gt;よくあるミスの原因&lt;/strong&gt;と&lt;strong&gt;答案を改善するための考え方&lt;/strong&gt;を整理して解説します。&lt;/p&gt;
&lt;div class="rounded" style="background-color: #99ffff; padding: 10px;"&gt;&lt;strong&gt;このページで分かること&lt;/strong&gt;&lt;br /&gt;
・理由を答える問題で「気持ち」を書き落とさないコツ&lt;br /&gt;
・傍線部の「どういうことか」を言い換えとして処理する考え方&lt;br /&gt;
・気持ちの変化を「前→きっかけ→後」でまとめる手順&lt;/div&gt;
&lt;h2&gt;記述問題とは　点数を落としやすい理由（まず全体像）&lt;/h2&gt;
&lt;p&gt;記述問題での失点は、必ずしも「読めていない」ことだけが原因ではありません。本文の内容は理解できていても、次のような理由で減点・失点につながることがよくあります。&lt;/p&gt;
&lt;ul&gt;
&lt;li&gt;&lt;strong&gt;設問の意図を取り違えている&lt;/strong&gt;（例：理由と気持ちの関係を見落としている）&lt;/li&gt;
&lt;li&gt;&lt;strong&gt;言い換えを求められているのに、本文の言葉をそのまま使ってしまう&lt;/strong&gt;&lt;/li&gt;
&lt;li&gt;&lt;strong&gt;「変化」を聞かれているのに、変化後しか書いていない&lt;/strong&gt;&lt;/li&gt;
&lt;/ul&gt;
&lt;p&gt;どれも内容理解以前の「答案のまとめ方」の問題なので、ポイントさえ分かれば&lt;strong&gt;日々の演習の中で改善しやすい&lt;/strong&gt;部分です。記述の基本（説明＝イコール内容＋理由で字数調整／心情＝背景→出来事→心情）の整理は、&lt;a href="https://dokkai-labo.tokyo/blog/17022403/"&gt;記述力とは何か（全体像はこちら）&lt;/a&gt;でまとめて確認できます。&lt;/p&gt;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&lt;h2&gt;理由を答える問題の答え方　物語文は「気持ち」を落としやすい&lt;/h2&gt;
&lt;h3&gt;「理由」でも気持ちを書くことが多い（例：泣いた理由）&lt;/h3&gt;
&lt;p&gt;入試問題やテキストの物語文では、&lt;span style="color: #0000ff;"&gt;傍線部の「気持ち」を問う設問&lt;/span&gt;が多く出題されます。その一つの典型が、「理由」を答えさせる記述問題です。&lt;/p&gt;
&lt;div class="rounded" style="background-color: #99ffff; padding: 10px;"&gt;（例）傍線②「泣いた」とあるが、そのときの理由を答えなさい。&lt;/div&gt;
&lt;p&gt;このような設問で問われている「理由」は、多くの場合、&lt;/p&gt;
&lt;ul&gt;
&lt;li&gt;「うれしかったから泣いた」&lt;/li&gt;
&lt;li&gt;「悲しい出来事があったので悲しい気持ちで泣いた」&lt;/li&gt;
&lt;/ul&gt;
&lt;p&gt;といったように、&lt;strong&gt;登場人物の「気持ち」が理由になっている&lt;/strong&gt;のが一般的です。&lt;/p&gt;
&lt;h3&gt;書き漏れ防止の確認ポイント（気持ち語／行動の背景）&lt;/h3&gt;
&lt;p&gt;ところが、多くの受験生は「理由」と聞くと、&lt;span style="color: #ff0000;"&gt;「気持ち」は関係ない&lt;/span&gt;と思ってしまいがちです。その結果、本来採点のポイントに含まれている&lt;strong&gt;「気持ち」の要素を書き漏らしてしまう&lt;/strong&gt;ことがよくあります。&lt;/p&gt;
&lt;p&gt;物語文で「理由」を聞かれたら、次の点を必ず確認しましょう。&lt;/p&gt;
&lt;ul&gt;
&lt;li&gt;その行動（泣いた・笑った・走り出した など）の背後には、どんな&lt;strong&gt;気持ち&lt;/strong&gt;があるのか&lt;/li&gt;
&lt;li&gt;理由の中に、&lt;strong&gt;気持ちの言葉（うれしい・悲しい・悔しい など）&lt;/strong&gt;が入っているか&lt;/li&gt;
&lt;/ul&gt;
&lt;p&gt;設問が「理由を答えなさい」となっていても、&lt;strong&gt;物語文では「気持ち」が理由になる&lt;/strong&gt;という前提を、ぜひ意識しておきましょう。&lt;/p&gt;
&lt;h2&gt;傍線部とは？　「どういうことか」は言い換えの合図&lt;/h2&gt;
&lt;p&gt;次に多いミスが、「言い換え」を求められているにもかかわらず、&lt;span style="color: #ff0000;"&gt;傍線部の言葉をそのまま使ってしまう&lt;/span&gt;ケースです。&lt;/p&gt;
&lt;p&gt;（補足）ここでいう「傍線部」とは、問題文や本文中で&lt;strong&gt;線が引かれて示されている部分&lt;/strong&gt;を指します。&lt;/p&gt;
&lt;h3&gt;本文の言葉をそのまま写すと弱くなりやすい&lt;/h3&gt;
&lt;div class="rounded" style="background-color: #99ffff; padding: 10px;"&gt;（例）「あすかの命も自然の恵みの一つ」とはどういうことか。&lt;/div&gt;
&lt;p&gt;この「どういうことか」という設問は、&lt;span style="color: #3366ff;"&gt;&lt;strong&gt;「分かりやすく言い換えてください」という意味&lt;/strong&gt;&lt;/span&gt;です。つまり、&lt;/p&gt;
&lt;ul&gt;
&lt;li&gt;「言い換えて」と言われている＝&lt;strong&gt;他の表現に変えてほしい&lt;/strong&gt;&lt;/li&gt;
&lt;/ul&gt;
&lt;p&gt;ということになります。&lt;/p&gt;
&lt;p&gt;ところが実際には、多くの受験生が、&lt;/p&gt;
&lt;ul&gt;
&lt;li&gt;&lt;span style="color: #ff0000;"&gt;「自然の恵み」という言葉をそのまま答えに書いてしまう&lt;/span&gt;&lt;/li&gt;
&lt;/ul&gt;
&lt;p&gt;というミスをしてしまいます。&lt;/p&gt;
&lt;h3&gt;言い換えの作り方（何を指す？どう大切？を具体化）&lt;/h3&gt;
&lt;p&gt;このような設問では、例えば次のように考えを進めます。&lt;/p&gt;
&lt;ul&gt;
&lt;li&gt;「自然の恵み」とは、どんなものを指しているのか？&lt;/li&gt;
&lt;li&gt;「あすかの命」もそれと同じように、どういう意味で大切だと言いたいのか？&lt;/li&gt;
&lt;/ul&gt;
&lt;p&gt;そのうえで、&lt;/p&gt;
&lt;ul&gt;
&lt;li&gt;「あすかの命も、自然が与えてくれた大切なものだということ」&lt;/li&gt;
&lt;li&gt;「あすかの命も、他の自然の恵みと同じように大事にしなければならないということ」&lt;/li&gt;
&lt;/ul&gt;
&lt;p&gt;などといった形で、&lt;span style="color: #3366ff;"&gt;&lt;strong&gt;傍線部を自分の言葉で言い換える&lt;/strong&gt;&lt;/span&gt;必要があります。&lt;/p&gt;
&lt;ul&gt;
&lt;li&gt;&lt;span style="color: #3366ff;"&gt;&lt;strong&gt;「言い換えを求められたら、別の表現に直す」&lt;/strong&gt;&lt;/span&gt;という点を、意識しておくことが大切です。&lt;/li&gt;
&lt;/ul&gt;
&lt;h2&gt;気持ちの変化の書き方　前→きっかけ→後でまとめる&lt;/h2&gt;
&lt;h3&gt;変化後だけだと「変化」が伝わりにくい&lt;/h3&gt;
&lt;p&gt;三つ目は、「気持ちの変化」を問う問題でのミスです。変化を問う設問では、多くの受験生が、&lt;span style="color: #ff0000;"&gt;変化後の気持ちだけを書いてしまう&lt;/span&gt;という失点パターンにはまりがちです。&lt;/p&gt;
&lt;p&gt;例えば、次のような変化があったとします。&lt;/p&gt;
&lt;blockquote&gt;&lt;p&gt;「相手のことがはじめは嫌いだったが、その後意外な魅力を知り、好きになっていった。」&lt;/p&gt;&lt;/blockquote&gt;
&lt;p&gt;この場合、もし答案に&lt;/p&gt;
&lt;ul&gt;
&lt;li&gt;「相手のことが好きになりました。」&lt;/li&gt;
&lt;/ul&gt;
&lt;p&gt;と&lt;strong&gt;変化後の気持ちしか書いていなければ、&lt;/strong&gt;&lt;span style="color: #ff0000;"&gt;「本当に変化したのかどうか」が答案から伝わりません&lt;/span&gt;。&lt;/p&gt;
&lt;h3&gt;3要素（前・きっかけ・後）が入っているかを確認&lt;/h3&gt;
&lt;p&gt;変化をきちんと表現するためには、&lt;/p&gt;
&lt;ul&gt;
&lt;li&gt;&lt;span style="color: #0000ff;"&gt;前はどうだったのか（例：「前は相手のことが嫌いだった」）&lt;/span&gt;&lt;/li&gt;
&lt;li&gt;その気持ちが&lt;strong&gt;変わるきっかけ&lt;/strong&gt;は何だったのか&lt;/li&gt;
&lt;li&gt;その結果、&lt;strong&gt;どのような気持ちになったのか（変化後）&lt;/strong&gt;&lt;/li&gt;
&lt;/ul&gt;
&lt;p&gt;という&lt;strong&gt;「変化前 → きっかけ → 変化後」&lt;/strong&gt;の流れを押さえる必要があります。&lt;/p&gt;
&lt;p&gt;たとえば、&lt;/p&gt;
&lt;ul&gt;
&lt;li&gt;「はじめは相手のことが嫌いだったが、～という出来事をきっかけにその人の意外な良さを知り、次第に好きになっていったから。」&lt;/li&gt;
&lt;/ul&gt;
&lt;p&gt;というように、3要素をまとめて書くことで、&lt;strong&gt;「気持ちの変化」が答案に表現されている&lt;/strong&gt;と評価されやすくなります。&lt;/p&gt;
&lt;p&gt;変化を問われた場合は、答案の中に必ず、&lt;/p&gt;
&lt;ul&gt;
&lt;li&gt;① 変化前の気持ち&lt;/li&gt;
&lt;li&gt;② 変化のきっかけ&lt;/li&gt;
&lt;li&gt;③ 変化後の気持ち&lt;/li&gt;
&lt;/ul&gt;
&lt;p&gt;の３要素が入っているかどうかをチェックする習慣をつけましょう。&lt;/p&gt;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&lt;h2&gt;記述の見直しチェックリスト（理由／言い換え／変化）&lt;/h2&gt;
&lt;p&gt;書いたあとに「どこを直せば点が上がりやすいか」が分からないときは、まず次のチェックをしてみてください。本文で説明した３つのポイントを、見直し用にまとめました。&lt;/p&gt;
&lt;h3&gt;理由チェック（気持ち／きっかけ／本文根拠）&lt;/h3&gt;
&lt;table style="width: 100%; border-collapse: collapse; margin: 10px 0;"&gt;
&lt;tbody&gt;
&lt;tr&gt;
&lt;th style="border: 1px solid #ccc; padding: 8px; background: #f5f5f5;"&gt;チェック項目&lt;/th&gt;
&lt;th style="border: 1px solid #ccc; padding: 8px; background: #f5f5f5;"&gt;確認のしかた&lt;/th&gt;
&lt;/tr&gt;
&lt;tr&gt;
&lt;td style="border: 1px solid #ccc; padding: 8px;"&gt;気持ち語が入っているか（物語文）&lt;/td&gt;
&lt;td style="border: 1px solid #ccc; padding: 8px;"&gt;「うれしい／悲しい／悔しい」など、気持ちの言葉が一語でも入っているか&lt;/td&gt;
&lt;/tr&gt;
&lt;tr&gt;
&lt;td style="border: 1px solid #ccc; padding: 8px;"&gt;行動の背景（なぜそうした？）が書けているか&lt;/td&gt;
&lt;td style="border: 1px solid #ccc; padding: 8px;"&gt;「泣いた・走った」などの行動の理由が、気持ちと結びついているか&lt;/td&gt;
&lt;/tr&gt;
&lt;/tbody&gt;
&lt;/table&gt;
&lt;h3&gt;言い換えチェック（同語反復になっていないか／具体化）&lt;/h3&gt;
&lt;ul&gt;
&lt;li&gt;「どういうことか」と聞かれているのに、傍線部の言葉を&lt;strong&gt;そのまま繰り返していないか&lt;/strong&gt;&lt;/li&gt;
&lt;li&gt;「それ」は何を指すか、「大切」とは&lt;strong&gt;どう大切なのか&lt;/strong&gt;など、言葉を具体化できているか&lt;/li&gt;
&lt;/ul&gt;
&lt;h3&gt;変化チェック（前→きっかけ→後が揃っているか）&lt;/h3&gt;
&lt;ul&gt;
&lt;li&gt;変化前（前はどうだった）を書いているか&lt;/li&gt;
&lt;li&gt;きっかけ（何が起きて変わった）を書いているか&lt;/li&gt;
&lt;li&gt;変化後（どうなった）を書いているか&lt;/li&gt;
&lt;/ul&gt;
&lt;h2&gt;まとめ　3つのポイントで答案を改善していく&lt;/h2&gt;
&lt;div class="rounded" style="background-color: #99ffff; padding: 10px;"&gt;・物語文で「理由」を問われる問題では、行動の背景にある&lt;strong&gt;「気持ち」を答える必要がある&lt;/strong&gt;ことを意識する。&lt;br /&gt;
・傍線部の言い換えを求められたら、&lt;strong&gt;本文の言葉をそのまま使わず、別の表現に直す&lt;/strong&gt;ことを心がける。&lt;br /&gt;
・「気持ちの変化」を問われる問題では、&lt;strong&gt;「変化前の気持ち ⇒ きっかけ ⇒ 変化後の気持ち」&lt;/strong&gt;の流れで答案をまとめる。&lt;/div&gt;
&lt;p&gt;いずれも、少し意識を変えるだけで&lt;span style="color: #0000ff;"&gt;&lt;strong&gt;答案を改善しやすい&lt;/strong&gt;&lt;/span&gt;ポイントです。日々の演習の中で、&lt;/p&gt;
&lt;ul&gt;
&lt;li&gt;設問が「何を答えさせたいのか」&lt;/li&gt;
&lt;li&gt;自分の答案がその意図に合っているか&lt;/li&gt;
&lt;/ul&gt;
&lt;p&gt;を確認しながら取り組むことで、記述問題での失点を着実に減らしていくことができます。&lt;/p&gt;
&lt;p&gt;今日からの学習でぜひ、この３つのポイントを意識してみてください。&lt;/p&gt;
&lt;p&gt;&lt;!-- [ /.socialSet ] --&gt;&lt;/p&gt;
&lt;div class="alert alert-primary p-3 mt-4" role="alert"&gt;
&lt;p class="mb-2"&gt;&lt;strong&gt;理由記述のまま放置すると、減点が固定化して合計点に跳ね返る&lt;/strong&gt;&lt;/p&gt;
&lt;p class="mb-1"&gt;理由の設問で要素が欠けた答案を積み上げると、部分点を取り切れない減点が固定化し、合計点に跳ね返って点数が伸びない状態が続きます。&lt;/p&gt;
&lt;p class="mb-3"&gt;損が起きる原因は、要素分解の不一致です。&lt;/p&gt;
&lt;div class="d-grid gap-2"&gt;&lt;a class="btn btn-primary btn-lg" href="https://dokkai-labo.tokyo/kobetsuonline01/"&gt;理由記述の必須要素を答案から直して固定する（オンライン1対1）&lt;/a&gt;&lt;br /&gt;
&lt;a class="btn btn-outline-primary btn-lg" href="https://dokkai-labo.tokyo/ct/strategy/"&gt;減点されない直し方の基準を確認する（指導指針）&lt;/a&gt;&lt;/div&gt;
&lt;hr class="my-3" /&gt;
&lt;div class="d-flex flex-column gap-1"&gt;&lt;a href="https://dokkai-labo.tokyo/kijutsuryoku/"&gt;記述力の全体像を見る&lt;/a&gt;&lt;br /&gt;
&lt;a href="https://dokkai-labo.tokyo/lesson/1-1elem/"&gt;完全1対1個別指導（中学受験）&lt;/a&gt;&lt;br /&gt;
&lt;a href="https://dokkai-labo.tokyo/vacant_sum/"&gt;直近4週間の空きコマ状況&lt;/a&gt;&lt;br /&gt;
&lt;a href="https://dokkai-labo.tokyo/contact/"&gt;お問い合わせ&lt;/a&gt;&lt;br /&gt;
&lt;a href="https://dokkai-labo.tokyo/blog/kokugo-kakomon/"&gt;国語の過去問演習の全体像&lt;/a&gt;&lt;/div&gt;
&lt;/div&gt;
&lt;section class="veu_cta" id="veu_cta-20321"&gt;&lt;h1 class="cta_title"&gt;講座案内：完全１対１個別指導【中学受験/大学受験】&lt;/h1&gt;&lt;div class="cta_body"&gt;&lt;div class="cta_body_image cta_body_image_right"&gt;&lt;a href="https://dokkai-labo.tokyo/kobetsu/" target="_blank"&gt;&lt;/a&gt;&lt;/div&gt;&lt;div class="cta_body_txt image_exist"&gt;当塾では、中学受験の国語と大学受験の現代文を指導しております。どちらも完全１対１の個別指導です。生徒さんの現在の学力に合わせて問題を厳選し、理解力に応じた解説をして参ります。&lt;/div&gt;&lt;div class="cta_body_link"&gt;&lt;a href="https://dokkai-labo.tokyo/kobetsu/" class="btn btn-primary btn-block btn-lg" target="_blank"&gt;完全１対１個別指導【中学受験/大学受験】&lt;/a&gt;&lt;/div&gt;&lt;/div&gt;&lt;!--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</si>
  <si>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https://dokkai-labo.tokyo/blog/mogishiken_review/
【検出された不自然ワード】
- 型
- 固定
- 手順
- 整え
【本文】
------
&lt;div class="container my-4"&gt;
&lt;p&gt;&lt;!-- Hero Section --&gt;&lt;/p&gt;
&lt;div class="card shadow-sm mb-4 border-0" style="background: linear-gradient(135deg, #004e92, #000428); color: #fff;"&gt;
&lt;div class="card-body p-4"&gt;
&lt;p class="card-text mb-3"&gt;模試ごとに「偏差値」だけを見て一喜一憂していませんか。&lt;br /&gt;
本ページでは、国語の模試を&lt;strong&gt;「答案と問題文を読み直す教材」&lt;/strong&gt;として最大限に活かすための復習法を、具体的な手順とチェックポイント付きで整理します。&lt;/p&gt;
&lt;p&gt;国語テスト本番の「集中できない」「時間が足りない」対策の全体像はこちら：&lt;a class="link-light text-decoration-underline" href="https://dokkai-labo.tokyo/blog/kokugotesuto/"&gt;国語 集中できない・時間が足りない対策｜解き順・10秒ルール・飛ばす判断・記述の部分点｜中学受験&lt;/a&gt;&lt;/p&gt;
&lt;p&gt;&lt;!-- ミニ目次＆所要時間 --&gt;&lt;/p&gt;
&lt;div class="mb-3"&gt;
&lt;p class="small mb-1"&gt;▶ 読む時間の目安：10〜12分&lt;/p&gt;
&lt;ul class="small mb-0"&gt;
&lt;li&gt;&lt;a class="link-light text-decoration-underline" href="#section1"&gt;模試の目的を整理する&lt;/a&gt;&lt;/li&gt;
&lt;li&gt;&lt;a class="link-light text-decoration-underline" href="#section2"&gt;国語の模試復習・5ステップ&lt;/a&gt;&lt;/li&gt;
&lt;li&gt;&lt;a class="link-light text-decoration-underline" href="#section3"&gt;記述問題の自己採点のしかた&lt;/a&gt;&lt;/li&gt;
&lt;li&gt;&lt;a class="link-light text-decoration-underline" href="#section4"&gt;「次の模試までに何を変えるか」を決める&lt;/a&gt;&lt;/li&gt;
&lt;li&gt;&lt;a class="link-light text-decoration-underline" href="#section5"&gt;やりがちなNG復習&lt;/a&gt;&lt;/li&gt;
&lt;/ul&gt;
&lt;/div&gt;
&lt;div class="row g-3"&gt;
&lt;div class="col-md-4"&gt;
&lt;div class="p-3 rounded" style="background: rgba(255,255,255,0.1);"&gt;
&lt;h2 class="mb-2 fs-6"&gt;&lt;i class="bi bi-person-lines-fill"&gt;&lt;/i&gt; 想定読者&lt;/h2&gt;
&lt;ul class="mb-0"&gt;
&lt;li&gt;小4〜小6の受験生&lt;/li&gt;
&lt;li&gt;中学受験を控えた保護者の方&lt;/li&gt;
&lt;/ul&gt;
&lt;/div&gt;
&lt;/div&gt;
&lt;div class="col-md-4"&gt;
&lt;div class="p-3 rounded" style="background: rgba(255,255,255,0.1);"&gt;
&lt;h2 class="mb-2 fs-6"&gt;よくあるお悩み&lt;/h2&gt;
&lt;ul class="mb-0"&gt;
&lt;li&gt;偏差値だけを見て落ち込んでしまう&lt;/li&gt;
&lt;li&gt;復習のやり方が分からない&lt;/li&gt;
&lt;li&gt;記述の直し方に自信がない&lt;/li&gt;
&lt;/ul&gt;
&lt;/div&gt;
&lt;/div&gt;
&lt;div class="col-md-4"&gt;
&lt;div class="p-3 rounded" style="background: rgba(255,255,255,0.1);"&gt;
&lt;h2 class="mb-2 fs-6"&gt;この記事で目指すゴール&lt;/h2&gt;
&lt;ul class="mb-0"&gt;
&lt;li&gt;模試の位置づけを整理する&lt;/li&gt;
&lt;li&gt;国語の復習を5ステップで習慣化する&lt;/li&gt;
&lt;li&gt;「次の模試までに何を変えるか」を言語化する&lt;/li&gt;
&lt;/ul&gt;
&lt;/div&gt;
&lt;/div&gt;
&lt;/div&gt;
&lt;/div&gt;
&lt;/div&gt;
&lt;p&gt;&lt;!-- 3つのポイントまとめ --&gt;&lt;/p&gt;
&lt;div class="card mb-4 border-0 shadow-sm"&gt;
&lt;div class="card-header text-white" style="background: #0d6efd;"&gt;&lt;strong&gt;偏差値より先に見るべき3つのポイント（全体マップ）&lt;/strong&gt;&lt;/div&gt;
&lt;div class="card-body p-0"&gt;
&lt;div class="table-responsive"&gt;
&lt;table class="table table-striped mb-0 align-middle"&gt;
&lt;thead class="table-light"&gt;
&lt;tr&gt;
&lt;th style="width: 18%;"&gt;ポイント&lt;/th&gt;
&lt;th style="width: 25%;"&gt;見るもの&lt;/th&gt;
&lt;th&gt;チェックする観点&lt;/th&gt;
&lt;/tr&gt;
&lt;/thead&gt;
&lt;tbody&gt;
&lt;tr&gt;
&lt;td&gt;&lt;strong&gt;① 問題文理解&lt;/strong&gt;&lt;/td&gt;
&lt;td&gt;問題文・設問文&lt;/td&gt;
&lt;td&gt;・そもそも文章の大まかな流れをつかめていたか&lt;br /&gt;
・設問が何を聞いていたのかを勘違いしていないか&lt;/td&gt;
&lt;/tr&gt;
&lt;tr&gt;
&lt;td&gt;&lt;strong&gt;② 答案の書き方&lt;/strong&gt;&lt;/td&gt;
&lt;td&gt;子どもの答案・模範解答&lt;/td&gt;
&lt;td&gt;・「どの情報を抜き出すか」の選び方&lt;br /&gt;
・主語・述語・接続語など日本語表現の整い具合&lt;/td&gt;
&lt;/tr&gt;
&lt;tr&gt;
&lt;td&gt;&lt;strong&gt;③ 知識の穴&lt;/strong&gt;&lt;/td&gt;
&lt;td&gt;漢字・語句・知識問題&lt;/td&gt;
&lt;td&gt;・頻出漢字のとりこぼしはどこか&lt;br /&gt;
・語彙・言い回しの理解不足がどこで出ているか&lt;/td&gt;
&lt;/tr&gt;
&lt;/tbody&gt;
&lt;/table&gt;
&lt;/div&gt;
&lt;div class="p-3" style="background: #f8f9fa;"&gt;
&lt;p&gt;&lt;span class="badge bg-primary me-2"&gt;ポイント&lt;/span&gt;&lt;/p&gt;
&lt;p&gt;偏差値は「結果」だけを示す指標です。まずはこの3つの観点から、&lt;strong&gt;どこで点を落としたのか&lt;/strong&gt;を具体的に見える化していきましょう。&lt;/p&gt;
&lt;/div&gt;
&lt;/div&gt;
&lt;/div&gt;
&lt;p&gt;&lt;!-- Section 1 --&gt;&lt;/p&gt;
&lt;section id="section1" class="mb-4"&gt;
&lt;div class="card border-0 shadow-sm"&gt;
&lt;div class="card-header text-white" style="background: #0d6efd;"&gt;
&lt;h2 class="mb-0 fs-5"&gt;1. 模試の目的を整理する──「判定」だけを見ると失敗する&lt;/h2&gt;
&lt;/div&gt;
&lt;div class="card-body"&gt;
&lt;p&gt;まず確認したいのは、&lt;strong&gt;模試の本来の目的&lt;/strong&gt;です。&lt;br /&gt;
多くのご家庭では、「偏差値」「志望校判定」ばかりに目が行きがちですが、模試は本来、&lt;br /&gt;
&lt;strong&gt;「現在地を知り、今後の学習を微調整するためのテスト」&lt;/strong&gt;です。&lt;/p&gt;
&lt;div class="row g-3 mb-3"&gt;
&lt;div class="col-md-6"&gt;
&lt;div class="border rounded p-3 h-100" style="background: #fff7f7;"&gt;
&lt;h3 class="mb-2 fs-6 text-danger"&gt;「判定だけ模試」の典型パターン&lt;/h3&gt;
&lt;ul class="mb-0"&gt;
&lt;li&gt;結果が返ってきたら偏差値と判定だけを見る&lt;/li&gt;
&lt;li&gt;点数が悪いと、答案をじっくり見ずに片づけてしまう&lt;/li&gt;
&lt;li&gt;次の模試まで、いつも通りの勉強に戻ってしまう&lt;/li&gt;
&lt;/ul&gt;
&lt;/div&gt;
&lt;/div&gt;
&lt;div class="col-md-6"&gt;
&lt;div class="border rounded p-3 h-100" style="background: #f0f9ff;"&gt;
&lt;h3 class="mb-2 fs-6 text-primary"&gt;「学習につながる模試」のパターン&lt;/h3&gt;
&lt;ul class="mb-0"&gt;
&lt;li&gt;点数より先に「どこをどう間違えたか」を確認する&lt;/li&gt;
&lt;li&gt;復習を通じて「文章の読み方」「答案の書き方」を見直す&lt;/li&gt;
&lt;li&gt;次の模試までに変える行動を、具体的に言葉にする&lt;/li&gt;
&lt;/ul&gt;
&lt;/div&gt;
&lt;/div&gt;
&lt;/div&gt;
&lt;div class="alert alert-info mb-0" role="alert"&gt;&lt;span class="badge bg-info text-dark me-2"&gt;保護者向けアドバイス&lt;/span&gt;&lt;br /&gt;
&lt;strong&gt;お子さまの前で、結果表の偏差値ばかりを話題にするのは避けましょう。&lt;/strong&gt;&lt;br /&gt;
「どの問題が惜しかったかな？」「この記述、あと一歩だったね」など、&lt;br /&gt;
&lt;strong&gt;答案に目を向ける声かけ&lt;/strong&gt;から始めていただくと、復習の質がぐっと上がります。&lt;/div&gt;
&lt;/div&gt;
&lt;/div&gt;
&lt;/section&gt;
&lt;p&gt;&lt;!-- Section 2 --&gt;&lt;/p&gt;
&lt;section id="section2" class="mb-4"&gt;
&lt;div class="card border-0 shadow-sm"&gt;
&lt;div class="card-header text-white" style="background: #6610f2;"&gt;
&lt;h2 class="mb-0 fs-5"&gt;2. 国語の模試復習・5ステップ&lt;/h2&gt;
&lt;/div&gt;
&lt;div class="card-body"&gt;
&lt;p&gt;ここでは、国語の模試を&lt;strong&gt;「もう一度授業としてやり直す」&lt;/strong&gt;イメージで復習するための、5つのステップをご紹介します。&lt;br /&gt;
この5ステップは、先ほどの&lt;strong&gt;「①問題文理解」「②答案の書き方」「③知識の穴」&lt;/strong&gt;の3ポイントを、順番にチェックできるように組んであります。&lt;/p&gt;
&lt;p class="small text-muted mb-3"&gt;&lt;span class="badge bg-secondary me-1"&gt;保護者と一緒に&lt;/span&gt;&lt;br /&gt;
&lt;span class="badge bg-light text-dark"&gt;お子さん自身の読み物としてもOK&lt;/span&gt;&lt;br /&gt;
すべてを一気にやる必要はありません。「今日はステップ①だけ」など、分けて進めるイメージで大丈夫です。&lt;/p&gt;
&lt;div class="list-group mb-3"&gt;
&lt;div class="list-group-item"&gt;
&lt;h3 class="mb-1 fs-6"&gt;ステップ①　問題文をもう一度「ゆっくり」読む&lt;/h3&gt;
&lt;p class="mb-1"&gt;本番では時間に追われて読み飛ばしてしまった箇所があるかもしれません。復習では、&lt;br /&gt;
&lt;strong&gt;制限時間を外して、最初から最後まで丁寧に読み直す&lt;/strong&gt;ことが第一歩です。&lt;/p&gt;
&lt;ul class="mb-0"&gt;
&lt;li&gt;段落ごとに「何が書いてあるか」を一言でメモする&lt;/li&gt;
&lt;li&gt;登場人物の気持ちや、筆者の主張が変わるところに線を引く&lt;/li&gt;
&lt;/ul&gt;
&lt;/div&gt;
&lt;div class="list-group-item"&gt;
&lt;h3 class="mb-1 fs-6"&gt;ステップ②　解説で設問意図を確認する&lt;/h3&gt;
&lt;p class="mb-1"&gt;解説は「正解を書いてある紙」ではなく、&lt;strong&gt;出題者の考えを教えてくれるメモ&lt;/strong&gt;だと考えましょう。&lt;/p&gt;
&lt;ul class="mb-0"&gt;
&lt;li&gt;この設問は「どこを根拠に答えさせたい」のか&lt;/li&gt;
&lt;li&gt;「どういう言葉でまとめてほしい」のか&lt;/li&gt;
&lt;/ul&gt;
&lt;/div&gt;
&lt;div class="list-group-item"&gt;
&lt;h3 class="mb-1 fs-6"&gt;ステップ③　自分の答案とのギャップを具体的に探す&lt;/h3&gt;
&lt;p class="mb-1"&gt;模範解答と自分の答案を並べて、&lt;strong&gt;違いを「言葉」で説明できるようにする&lt;/strong&gt;ことが大切です。&lt;/p&gt;
&lt;ul class="mb-0"&gt;
&lt;li&gt;抜き出す場所が違うのか&lt;/li&gt;
&lt;li&gt;同じ場所でも、言葉の選び方・まとめ方が違うのか&lt;/li&gt;
&lt;/ul&gt;
&lt;/div&gt;
&lt;div class="list-group-item"&gt;
&lt;h3 class="mb-1 fs-6"&gt;ステップ④　記述・選択肢の「間違え方」のパターン整理&lt;/h3&gt;
&lt;p class="mb-1"&gt;1回の模試でも、いくつかの問題を並べて見ると、&lt;strong&gt;似たような「間違え方のクセ」&lt;/strong&gt;が見えてきます。&lt;/p&gt;
&lt;ul class="mb-0"&gt;
&lt;li&gt;「根拠は近いのに、言葉が足りない」タイプ&lt;/li&gt;
&lt;li&gt;「設問の条件を読み落としている」タイプ&lt;/li&gt;
&lt;li&gt;「選択肢の消し方が甘い」タイプ　など&lt;/li&gt;
&lt;/ul&gt;
&lt;/div&gt;
&lt;div class="list-group-item"&gt;
&lt;h3 class="mb-1 fs-6"&gt;ステップ⑤　語句・漢字の穴を一気に埋める&lt;/h3&gt;
&lt;p class="mb-1"&gt;最後に、語句・漢字・知識問題は&lt;strong&gt;「間違えたところを1枚のリストにまとめる」&lt;/strong&gt;ことがおすすめです。&lt;/p&gt;
&lt;ul class="mb-0"&gt;
&lt;li&gt;模試1回ごとに「語句・漢字ミスリスト」を1枚作る&lt;/li&gt;
&lt;li&gt;次の模試まで、そのリストを何度も見返す&lt;/li&gt;
&lt;/ul&gt;
&lt;/div&gt;
&lt;/div&gt;
&lt;div class="alert alert-success mb-0" role="alert"&gt;&lt;strong&gt;コツ：&lt;/strong&gt; 5ステップすべてを一気にやろうとすると負担が大きくなります。&lt;br /&gt;
平日2〜3日に分けて、&lt;br /&gt;
&lt;strong&gt;「今日は問題文の読み直しだけ」「今日は記述だけ」&lt;/strong&gt;と分割して進めると、続けやすくなります。&lt;/div&gt;
&lt;/div&gt;
&lt;/div&gt;
&lt;p&gt;&lt;!-- =============================== 不足補完（D）：チェックシート／設問タイプ別の直し方／声かけ例／FAQ 挿入推奨：#section2 の直後〜 #section3 の前 =============================== --&gt;&lt;/p&gt;
&lt;section id="section2plus" class="mb-4"&gt;
&lt;div class="card border-0 shadow-sm"&gt;
&lt;div class="card-header text-white" style="background: #198754;"&gt;
&lt;h2 class="mb-0 fs-5"&gt;補強：模試復習が回る「チェックシート」と設問別の直し方&lt;/h2&gt;
&lt;/div&gt;
&lt;div class="card-body"&gt;
&lt;p&gt;&lt;!-- 1) 15分チェックシート --&gt;&lt;/p&gt;
&lt;div class="border rounded p-3 mb-4" style="background: #f8fff9;"&gt;
&lt;div class="d-flex align-items-center justify-content-between mb-2"&gt;
&lt;h3 class="mb-0 fs-6"&gt;まずは15分で「落ち所」を特定するチェック&lt;/h3&gt;
&lt;p&gt;&lt;span class="badge bg-success"&gt;保存用&lt;/span&gt;&lt;/p&gt;
&lt;/div&gt;
&lt;p class="mb-3 text-muted small"&gt;模試の復習が長引くと、結局やらなくなります。最初に「どこで落としたか」を短時間で確定させます。&lt;/p&gt;
&lt;div class="table-responsive"&gt;
&lt;table class="table table-bordered align-middle mb-0"&gt;
&lt;thead class="table-light"&gt;
&lt;tr&gt;
&lt;th style="width: 18%;"&gt;観点&lt;/th&gt;
&lt;th style="width: 42%;"&gt;チェック項目&lt;/th&gt;
&lt;th&gt;該当したら次にやること&lt;/th&gt;
&lt;/tr&gt;
&lt;/thead&gt;
&lt;tbody&gt;
&lt;tr&gt;
&lt;td&gt;&lt;strong&gt;問題文理解&lt;/strong&gt;&lt;/td&gt;
&lt;td&gt;□ 段落ごとの要点が言えない&lt;br /&gt;
□ 登場人物の関係が混乱した&lt;br /&gt;
□ 設問の条件（いつ／誰が／理由）を外した&lt;/td&gt;
&lt;td&gt;Step①で「段落一言メモ」を追加し、&lt;strong&gt;設問の条件に下線&lt;/strong&gt;を入れる&lt;/td&gt;
&lt;/tr&gt;
&lt;tr&gt;
&lt;td&gt;&lt;strong&gt;答案の書き方&lt;/strong&gt;&lt;/td&gt;
&lt;td&gt;□ 根拠は近いのに点が出ない&lt;br /&gt;
□ 主語・述語がねじれた&lt;br /&gt;
□ 理由が抜けている（心情だけ等）&lt;/td&gt;
&lt;td&gt;「要素→並べ替え→一文化」を徹底し、&lt;strong&gt;不足要素を1語で追記&lt;/strong&gt;してから清書&lt;/td&gt;
&lt;/tr&gt;
&lt;tr&gt;
&lt;td&gt;&lt;strong&gt;知識の穴&lt;/strong&gt;&lt;/td&gt;
&lt;td&gt;□ 漢字・語句で落とした&lt;br /&gt;
□ 選択肢の語彙が曖昧だった&lt;/td&gt;
&lt;td&gt;「ミスリスト」を作り、次回まで&lt;strong&gt;毎日30秒で見返す&lt;/strong&gt;&lt;/td&gt;
&lt;/tr&gt;
&lt;/tbody&gt;
&lt;/table&gt;
&lt;/div&gt;
&lt;div class="alert alert-success mt-3 mb-0" role="alert"&gt;&lt;strong&gt;ここでのゴール：&lt;/strong&gt;「今回の模試は、主因がどれか」を&lt;strong&gt;1つ&lt;/strong&gt;に絞る（複数あると動けません）。&lt;/div&gt;
&lt;/div&gt;
&lt;p&gt;&lt;!-- 2) 設問タイプ別：直し方テンプレ --&gt;&lt;/p&gt;
&lt;div class="row g-3 mb-4"&gt;
&lt;div class="col-lg-6"&gt;
&lt;div class="border rounded p-3 h-100" style="background: #f0f7ff;"&gt;
&lt;h3 class="mb-2 fs-6 text-primary"&gt;記述（理由つき）を直すテンプレ&lt;/h3&gt;
&lt;ol class="mb-2"&gt;
&lt;li&gt;&lt;strong&gt;設問条件&lt;/strong&gt;に下線（誰／何／なぜ／いつ）&lt;/li&gt;
&lt;li&gt;本文の根拠に戻る（該当箇所に線）&lt;/li&gt;
&lt;li&gt;&lt;strong&gt;要素&lt;/strong&gt;を箇条書きで並べる（心情＋理由／説明＋具体化 など）&lt;/li&gt;
&lt;li&gt;30〜60秒で「一文」にする（まずは粗く）&lt;/li&gt;
&lt;li&gt;主語・述語・接続語だけ整える（日本語の骨格を直す）&lt;/li&gt;
&lt;/ol&gt;
&lt;div class="small text-muted"&gt;目安：&lt;strong&gt;清書の前に「要素の箇条書き」&lt;/strong&gt;が作れていないと、同じミスが再発します。&lt;/div&gt;
&lt;/div&gt;
&lt;/div&gt;
&lt;div class="col-lg-6"&gt;
&lt;div class="border rounded p-3 h-100" style="background: #fff7ef;"&gt;
&lt;h3 class="mb-2 fs-6" style="color: #d9480f;"&gt;選択肢（本文一致）を直すテンプレ&lt;/h3&gt;
&lt;ol class="mb-2"&gt;
&lt;li&gt;正解の根拠箇所を本文で特定（&lt;strong&gt;段落番号&lt;/strong&gt;をメモ）&lt;/li&gt;
&lt;li&gt;各選択肢を&lt;strong&gt;句読点で分解&lt;/strong&gt;して短い塊にする&lt;/li&gt;
&lt;li&gt;塊ごとに「本文にある／ない」を判定&lt;/li&gt;
&lt;li&gt;×の理由を1語で書く（言い過ぎ／因果逆／主語違い 等）&lt;/li&gt;
&lt;/ol&gt;
&lt;div class="small text-muted"&gt;「なんとなく違う」で消すと再発します。&lt;strong&gt;×理由のラベル付け&lt;/strong&gt;が再現性になります。&lt;/div&gt;
&lt;/div&gt;
&lt;/div&gt;
&lt;/div&gt;
&lt;p&gt;&lt;!-- 3) 保護者：声かけ例（検索面：声かけ／メンタル） --&gt;&lt;/p&gt;
&lt;div class="border rounded p-3 mb-4" style="background: #f8f9fa;"&gt;
&lt;h3 class="mb-2 fs-6"&gt;保護者の声かけ例（模試後に荒れにくくする）&lt;/h3&gt;
&lt;div class="table-responsive"&gt;
&lt;table class="table table-sm table-bordered align-middle mb-0"&gt;
&lt;thead class="table-light"&gt;
&lt;tr&gt;
&lt;th style="width: 33%;"&gt;避けたい言い方&lt;/th&gt;
&lt;th&gt;置き換え例（答案に視線を戻す）&lt;/th&gt;
&lt;/tr&gt;
&lt;/thead&gt;
&lt;tbody&gt;
&lt;tr&gt;
&lt;td&gt;なんでできなかったの&lt;/td&gt;
&lt;td&gt;この問題、&lt;strong&gt;どこを根拠にすればよかったか&lt;/strong&gt;一緒に探そう&lt;/td&gt;
&lt;/tr&gt;
&lt;tr&gt;
&lt;td&gt;次はもっと頑張ろう&lt;/td&gt;
&lt;td&gt;次までに&lt;strong&gt;変えるのは1つ&lt;/strong&gt;にしよう。どれが一番効きそう？&lt;/td&gt;
&lt;/tr&gt;
&lt;tr&gt;
&lt;td&gt;偏差値落ちたね&lt;/td&gt;
&lt;td&gt;偏差値の前に、&lt;strong&gt;惜しかった問題&lt;/strong&gt;を2つだけ選ぼう&lt;/td&gt;
&lt;/tr&gt;
&lt;/tbody&gt;
&lt;/table&gt;
&lt;/div&gt;
&lt;/div&gt;
&lt;p&gt;&lt;!-- 4) FAQ（検索面：模試 復習 いつ／時間／やり方／記述） --&gt;&lt;/p&gt;
&lt;div class="card border-0 shadow-sm"&gt;
&lt;div class="card-header" style="background: #0d6efd; color: #fff;"&gt;
&lt;h3 class="mb-0 fs-6"&gt;FAQ：国語の模試復習でよくある質問&lt;/h3&gt;
&lt;/div&gt;
&lt;div class="card-body"&gt;
&lt;details class="mb-2"&gt;
&lt;summary class="fw-bold"&gt;模試の復習はいつやるのがベスト？&lt;/summary&gt;
&lt;div class="pt-2"&gt;
&lt;p class="mb-0"&gt;理想は&lt;strong&gt;当日〜翌日&lt;/strong&gt;に「15分チェック（落ち所の特定）」だけ先にやり、記述の書き直しは週内に回収します。遅れるほど「何が起きたか」の記憶が薄くなります。&lt;/p&gt;
&lt;/div&gt;
&lt;/details&gt;
&lt;details class="mb-2"&gt;
&lt;summary class="fw-bold"&gt;全部の大問を復習する時間がありません&lt;/summary&gt;
&lt;div class="pt-2"&gt;
&lt;p class="mb-0"&gt;まずは&lt;strong&gt;失点が大きい2問&lt;/strong&gt;に限定し、本文根拠→要素→一文化までやり切ります。「広く薄く」より「狭く深く」の方が次回に効きます。&lt;/p&gt;
&lt;/div&gt;
&lt;/details&gt;
&lt;details class="mb-2"&gt;
&lt;summary class="fw-bold"&gt;記述の自己採点がブレます&lt;/summary&gt;
&lt;div class="pt-2"&gt;
&lt;p class="mb-0"&gt;点数よりも、&lt;strong&gt;要素がそろっているか&lt;/strong&gt;で判定します。「心情＋理由」「説明＋具体化」など、設問が求める要素を先にチェックしてから◎○△×を付けるとブレが減ります。&lt;/p&gt;
&lt;/div&gt;
&lt;/details&gt;
&lt;details class="mb-2"&gt;
&lt;summary class="fw-bold"&gt;選択肢がいつも2択で外れます&lt;/summary&gt;
&lt;div class="pt-2"&gt;
&lt;p class="mb-0"&gt;2択で迷うのは、選択肢を&lt;strong&gt;分解&lt;/strong&gt;していないケースが多いです。句読点で区切り、部分ごとに本文一致を判定すると確定しやすくなります。&lt;/p&gt;
&lt;/div&gt;
&lt;/details&gt;
&lt;details&gt;
&lt;summary class="fw-bold"&gt;復習しても次の模試で同じミスをします&lt;/summary&gt;
&lt;div class="pt-2"&gt;
&lt;p class="mb-0"&gt;復習が「理解」で止まっていて、&lt;strong&gt;再現手順&lt;/strong&gt;になっていない可能性があります。次回までに変える行動は1つに絞り、「いつ／どれを／何分」を決めて固定します。&lt;/p&gt;
&lt;/div&gt;
&lt;/details&gt;
&lt;/div&gt;
&lt;/div&gt;
&lt;/div&gt;
&lt;/div&gt;
&lt;/section&gt;
&lt;p&gt;&amp;nbsp;&lt;/p&gt;
&lt;/section&gt;
&lt;p&gt;&lt;!-- Section 3 --&gt;&lt;/p&gt;
&lt;section id="section3" class="mb-4"&gt;
&lt;div class="card border-0 shadow-sm"&gt;
&lt;div class="card-header text-white" style="background: #0d6efd;"&gt;
&lt;h2 class="mb-0 fs-5"&gt;3. 記述問題の復習：自己採点の具体例&lt;/h2&gt;
&lt;/div&gt;
&lt;div class="card-body"&gt;
&lt;p&gt;記述問題は、「書きっぱなし」にすると力がつきません。&lt;br /&gt;
ここでは、&lt;strong&gt;◎／○／△／×&lt;/strong&gt;を使った自己採点のイメージを、簡単な例でご紹介します。&lt;/p&gt;
&lt;p class="small text-muted"&gt;※ スマートフォンでご覧の方は、表が横にスクロールできます。まずは&lt;strong&gt;「自分の答案がどの段階か」&lt;/strong&gt;のイメージをつかむことを目標にしてください。&lt;/p&gt;
&lt;h3 class="mt-3 fs-6"&gt;◎／○／△／× の基準例&lt;/h3&gt;
&lt;div class="table-responsive mb-3"&gt;
&lt;table class="table table-bordered align-middle"&gt;
&lt;thead class="table-warning"&gt;
&lt;tr&gt;
&lt;th style="width: 8%;"&gt;記号&lt;/th&gt;
&lt;th style="width: 25%;"&gt;得点イメージ&lt;/th&gt;
&lt;th&gt;判断の目安&lt;/th&gt;
&lt;/tr&gt;
&lt;/thead&gt;
&lt;tbody&gt;
&lt;tr&gt;
&lt;td&gt;&lt;strong&gt;◎&lt;/strong&gt;&lt;/td&gt;
&lt;td&gt;満点〜ほぼ満点&lt;/td&gt;
&lt;td&gt;模範解答と比べて、内容も表現も十分。減点するとしても1点程度。&lt;/td&gt;
&lt;/tr&gt;
&lt;tr&gt;
&lt;td&gt;&lt;strong&gt;○&lt;/strong&gt;&lt;/td&gt;
&lt;td&gt;合格点レベル&lt;/td&gt;
&lt;td&gt;必要な要素はそろっているが、言葉の選び方や表現が少し弱い。&lt;/td&gt;
&lt;/tr&gt;
&lt;tr&gt;
&lt;td&gt;&lt;strong&gt;△&lt;/strong&gt;&lt;/td&gt;
&lt;td&gt;部分点レベル&lt;/td&gt;
&lt;td&gt;大まかな方向性は合っているが、根拠が足りない・大事な言葉が抜けている。&lt;/td&gt;
&lt;/tr&gt;
&lt;tr&gt;
&lt;td&gt;&lt;strong&gt;×&lt;/strong&gt;&lt;/td&gt;
&lt;td&gt;0点〜ごくわずか&lt;/td&gt;
&lt;td&gt;根拠となる部分がまるで違う／設問の条件を外している。&lt;/td&gt;
&lt;/tr&gt;
&lt;/tbody&gt;
&lt;/table&gt;
&lt;/div&gt;
&lt;h3 class="mt-3 fs-6"&gt;模範解答 vs 子どもの答案（イメージ例）&lt;/h3&gt;
&lt;p class="small text-muted"&gt;設問・模範解答・お子さんの答案を並べて比べると、&lt;strong&gt;「どの言葉が足りないか」「どの部分を根拠にすべきだったか」&lt;/strong&gt;が見えやすくなります。&lt;/p&gt;
&lt;div class="table-responsive mb-3"&gt;
&lt;table class="table table-striped table-hover align-middle"&gt;
&lt;thead class="table-light"&gt;
&lt;tr&gt;
&lt;th style="width: 25%;"&gt;項目&lt;/th&gt;
&lt;th style="width: 35%;"&gt;内容&lt;/th&gt;
&lt;th&gt;コメント&lt;/th&gt;
&lt;/tr&gt;
&lt;/thead&gt;
&lt;tbody&gt;
&lt;tr&gt;
&lt;td&gt;&lt;strong&gt;設問&lt;/strong&gt;&lt;/td&gt;
&lt;td&gt;「なぜ主人公は最後に笑顔になったのか、理由を30字以内で書きなさい。」&lt;/td&gt;
&lt;td&gt;感情の変化と、その理由を聞いている設問。&lt;/td&gt;
&lt;/tr&gt;
&lt;tr&gt;
&lt;td&gt;&lt;strong&gt;模範解答&lt;/strong&gt;&lt;/td&gt;
&lt;td&gt;友だちの本当の気持ちを知り、自分も受け入れられていると気づいたから。&lt;/td&gt;
&lt;td&gt;「本当の気持ち」「受け入れられている」の2点が、心情変化の核。&lt;/td&gt;
&lt;/tr&gt;
&lt;tr&gt;
&lt;td&gt;&lt;strong&gt;子どもの答案&lt;/strong&gt;&lt;/td&gt;
&lt;td&gt;友だちが笑ってくれてうれしくなったから。&lt;/td&gt;
&lt;td&gt;表面上の行動（笑ってくれた）を書いているが、&lt;strong&gt;気持ちの変化の理由&lt;/strong&gt;まで踏み込めていない。&lt;br /&gt;
この場合は「△〜○」の間と判断する。&lt;/td&gt;
&lt;/tr&gt;
&lt;/tbody&gt;
&lt;/table&gt;
&lt;/div&gt;
&lt;div class="alert alert-warning mb-0" role="alert"&gt;&lt;strong&gt;ポイント：&lt;/strong&gt;&lt;br /&gt;
自己採点は「厳しさ」を競うものではなく、&lt;strong&gt;次回どう書けば◎に近づくかを具体的にする作業&lt;/strong&gt;です。&lt;br /&gt;
「どの言葉を足せばよかったか」「どの部分を根拠にすべきだったか」を、親子で一緒に言葉にしてみてください。&lt;/div&gt;
&lt;/div&gt;
&lt;/div&gt;
&lt;/section&gt;
&lt;p&gt;&lt;!-- Section 4 --&gt;&lt;/p&gt;
&lt;section id="section4" class="mb-4"&gt;
&lt;div class="card border-0 shadow-sm"&gt;
&lt;div class="card-header text-white" style="background: #6610f2;"&gt;
&lt;h2 class="mb-0 fs-5"&gt;4. 「次の模試までに何を変えるか」を決める方法&lt;/h2&gt;
&lt;/div&gt;
&lt;div class="card-body"&gt;
&lt;p&gt;良い復習の最後には、必ず&lt;strong&gt;「次にどう活かすか」&lt;/strong&gt;という一歩が入ります。&lt;br /&gt;
ここでは、曖昧な反省で終わらせないために、&lt;strong&gt;行動レベルの目標&lt;/strong&gt;に落とし込む方法を整理します。&lt;/p&gt;
&lt;h3 class="mt-3 fs-6"&gt;「反省」から「行動」に変える例&lt;/h3&gt;
&lt;p class="small text-muted"&gt;下の表では、ありがちな「反省の言葉」を、&lt;strong&gt;今日から実行できる行動レベルの目標&lt;/strong&gt;に言い換えています。&lt;/p&gt;
&lt;div class="table-responsive mb-3"&gt;
&lt;table class="table table-bordered align-middle"&gt;
&lt;thead class="table-success"&gt;
&lt;tr&gt;
&lt;th style="width: 35%;"&gt;ありがちな反省の言葉&lt;/th&gt;
&lt;th&gt;行動レベルの目標にした例&lt;/th&gt;
&lt;/tr&gt;
&lt;/thead&gt;
&lt;tbody&gt;
&lt;tr&gt;
&lt;td&gt;「本文をよく読まなかった」&lt;/td&gt;
&lt;td&gt;→ 毎日、物語文を1題解くときに、&lt;strong&gt;段落ごとの要約を一言でメモする練習&lt;/strong&gt;をする。&lt;/td&gt;
&lt;/tr&gt;
&lt;tr&gt;
&lt;td&gt;「記述がうまく書けなかった」&lt;/td&gt;
&lt;td&gt;→ 週3回、塾のテキストの記述問題を1問だけ選び、&lt;strong&gt;模範解答の言い回しを写して覚える&lt;/strong&gt;。&lt;/td&gt;
&lt;/tr&gt;
&lt;tr&gt;
&lt;td&gt;「漢字で落としてしまった」&lt;/td&gt;
&lt;td&gt;→ 模試で間違えた漢字をノート1ページにまとめ、&lt;strong&gt;寝る前に3回ずつ声に出して書く&lt;/strong&gt;。&lt;/td&gt;
&lt;/tr&gt;
&lt;/tbody&gt;
&lt;/table&gt;
&lt;/div&gt;
&lt;h3 class="mt-3 fs-6"&gt;簡単な1週間プランの例&lt;/h3&gt;
&lt;p class="mb-2"&gt;模試から次の模試までの期間があまり長くない場合は、&lt;strong&gt;「1週間でできること」&lt;/strong&gt;にしぼって計画を立てると、実行率が上がります。&lt;/p&gt;
&lt;p class="small text-muted"&gt;※ すべてこなす必要はありません。まずは&lt;strong&gt;「できそうな3日分」&lt;/strong&gt;から始めてみてください。&lt;/p&gt;
&lt;div class="table-responsive mb-3"&gt;
&lt;table class="table table-sm table-striped align-middle"&gt;
&lt;thead class="table-light"&gt;
&lt;tr&gt;
&lt;th style="width: 15%;"&gt;曜日&lt;/th&gt;
&lt;th&gt;取り組み内容&lt;/th&gt;
&lt;/tr&gt;
&lt;/thead&gt;
&lt;tbody&gt;
&lt;tr&gt;
&lt;td&gt;月&lt;/td&gt;
&lt;td&gt;模試の物語文を読み直し、段落ごとに一言要約を書く。&lt;/td&gt;
&lt;/tr&gt;
&lt;tr&gt;
&lt;td&gt;火&lt;/td&gt;
&lt;td&gt;物語文の記述問題を1問選び、模範解答を写して音読する。&lt;/td&gt;
&lt;/tr&gt;
&lt;tr&gt;
&lt;td&gt;水&lt;/td&gt;
&lt;td&gt;説明文の設問を2問選び、「何を聞いているか」を言葉で説明する練習。&lt;/td&gt;
&lt;/tr&gt;
&lt;tr&gt;
&lt;td&gt;木&lt;/td&gt;
&lt;td&gt;模試の漢字・語句ミスリストを見直し、ノートに3回ずつ練習。&lt;/td&gt;
&lt;/tr&gt;
&lt;tr&gt;
&lt;td&gt;金&lt;/td&gt;
&lt;td&gt;似たタイプの記述問題を塾テキストから1問解いてみる。&lt;/td&gt;
&lt;/tr&gt;
&lt;tr&gt;
&lt;td&gt;土・日&lt;/td&gt;
&lt;td&gt;1週間の振り返り。「一番良くなったところ」「次に直したいところ」を親子で話す。&lt;/td&gt;
&lt;/tr&gt;
&lt;/tbody&gt;
&lt;/table&gt;
&lt;/div&gt;
&lt;div class="alert alert-secondary mb-0" role="alert"&gt;&lt;span class="badge bg-info text-dark me-2"&gt;保護者向けアドバイス&lt;/span&gt;&lt;br /&gt;
&lt;strong&gt;計画表を作るときは、&lt;/strong&gt;「できなかったら全部NG」ではなく、「半分できれば合格」など、少しゆるめの合格ラインを一緒に決めておくと、続けやすくなります。&lt;/div&gt;
&lt;/div&gt;
&lt;/div&gt;
&lt;/section&gt;
&lt;p&gt;&lt;!-- Section 5 --&gt;&lt;/p&gt;
&lt;section id="section5" class="mb-4"&gt;
&lt;div class="card border-0 shadow-sm"&gt;
&lt;div class="card-header text-white" style="background: #fd7e14;"&gt;
&lt;h2 class="mb-0 fs-5"&gt;5. やりがちなNG復習&lt;/h2&gt;
&lt;/div&gt;
&lt;div class="card-body"&gt;
&lt;p&gt;最後に、&lt;strong&gt;「頑張っているのに力になりにくい復習」&lt;/strong&gt;のパターンを確認しておきましょう。&lt;br /&gt;
ここで挙げるNGを避けるだけでも、模試の復習効果は大きく変わります。&lt;/p&gt;
&lt;div class="row g-3"&gt;
&lt;div class="col-md-4"&gt;
&lt;div class="border rounded p-3 h-100" style="background: #fff5f5;"&gt;
&lt;p&gt;&lt;span class="badge bg-danger mb-2"&gt;NG1&lt;/span&gt;&lt;/p&gt;
&lt;h3 class="fs-6"&gt;解説を眺めるだけ&lt;/h3&gt;
&lt;p class="mb-1"&gt;解説冊子をざっと読むだけでは、&lt;strong&gt;自分の答案とのズレ&lt;/strong&gt;が見えてきません。&lt;/p&gt;
&lt;ul class="mb-0"&gt;
&lt;li&gt;必ず答案を横に置いて照らし合わせる&lt;/li&gt;
&lt;li&gt;「どの言葉の差で点が分かれたか」をチェックする&lt;/li&gt;
&lt;/ul&gt;
&lt;/div&gt;
&lt;/div&gt;
&lt;div class="col-md-4"&gt;
&lt;div class="border rounded p-3 h-100" style="background: #fff8e1;"&gt;
&lt;p&gt;&lt;span class="badge bg-danger mb-2"&gt;NG2&lt;/span&gt;&lt;/p&gt;
&lt;h3 class="fs-6"&gt;全文を読み直して満足してしまう&lt;/h3&gt;
&lt;p class="mb-1"&gt;問題文を読み返すこと自体は良いのですが、&lt;strong&gt;設問とのつながり&lt;/strong&gt;を見ないまま終わってしまうと、得点につながりません。&lt;/p&gt;
&lt;ul class="mb-0"&gt;
&lt;li&gt;「この設問の根拠はどこ？」を必ず確認する&lt;/li&gt;
&lt;li&gt;線を引いた箇所と設問をセットで見直す&lt;/li&gt;
&lt;/ul&gt;
&lt;/div&gt;
&lt;/div&gt;
&lt;div class="col-md-4"&gt;
&lt;div class="border rounded p-3 h-100" style="background: #e8f5e9;"&gt;
&lt;p&gt;&lt;span class="badge bg-danger mb-2"&gt;NG3&lt;/span&gt;&lt;/p&gt;
&lt;h3 class="fs-6"&gt;「次こそ頑張ろう」で終わる だけ&lt;/h3&gt;
&lt;p class="mb-1"&gt;気合いは大切ですが、&lt;strong&gt;行動に落とし込まれていない反省&lt;/strong&gt;は、次の模試で同じ結果を生みがちです。&lt;/p&gt;
&lt;ul class="mb-0"&gt;
&lt;li&gt;「何を」「いつ」「どれくらい」やるかまで決める&lt;/li&gt;
&lt;li&gt;親子で1週間ごとの小さな目標を共有する&lt;/li&gt;
&lt;/ul&gt;
&lt;/div&gt;
&lt;/div&gt;
&lt;/div&gt;
&lt;div class="alert alert-primary mt-3 mb-0" role="alert"&gt;&lt;strong&gt;まとめ：&lt;/strong&gt;&lt;br /&gt;
国語の模試は、&lt;strong&gt;「読み方」と「書き方」を鍛えるための最高の教材&lt;/strong&gt;です。&lt;br /&gt;
偏差値を見る前に、ぜひこのページの&lt;strong&gt;3つのポイントと5ステップ&lt;/strong&gt;を思い出しながら、答案と問題文にじっくり向き合ってみてください。&lt;/div&gt;
&lt;/div&gt;
&lt;/div&gt;
&lt;/section&gt;
&lt;p&gt;&lt;!-- 3行まとめ＋1アクション --&gt;&lt;/p&gt;
&lt;div class="card mt-4 border-0 shadow-sm"&gt;
&lt;div class="card-body"&gt;
&lt;h2 class="mb-3 fs-5"&gt;このページの「3行まとめ」&lt;/h2&gt;
&lt;ul class="mb-3"&gt;
&lt;li&gt;偏差値より先に、&lt;strong&gt;「どこで点を落としたか」&lt;/strong&gt;を3つの観点（問題文・答案・知識）で見える化する。&lt;/li&gt;
&lt;li&gt;模試1回を、&lt;strong&gt;5ステップで「もう一度授業」に変える&lt;/strong&gt;ことで、読み方と書き方の両方を鍛えられる。&lt;/li&gt;
&lt;li&gt;反省は必ず、&lt;strong&gt;「1週間で実行できる行動」&lt;/strong&gt;に落とし込んで次の模試につなげる。&lt;/li&gt;
&lt;/ul&gt;
&lt;p class="mb-0"&gt;&lt;strong&gt;今日できる1アクション：&lt;/strong&gt; 最新の模試1回分だけでかまいません。&lt;br /&gt;
&lt;strong&gt;「語句・漢字ミスリスト」をノート1ページ分だけ作る&lt;/strong&gt;ところからスタートしてみてください。&lt;/p&gt;
&lt;/div&gt;
&lt;/div&gt;
&lt;p&gt;&lt;!-- ソフトCTAブロック（必要に応じて塾名など差し替え） --&gt;&lt;/p&gt;
&lt;div class="card mt-4 mb-4 border-0 shadow-sm"&gt;
&lt;div class="card-body"&gt;
&lt;h2 class="mb-3 fs-5"&gt;「家庭だけでは不安…」という方へ&lt;/h2&gt;
&lt;p class="mb-2"&gt;ここまでの復習法を実行していただくだけでも、模試の活かし方は大きく変わります。ただ、&lt;br /&gt;
&lt;strong&gt;「答案の分析や記述の添削を、家庭だけで続けるのは大変」&lt;/strong&gt;という声も少なくありません。&lt;/p&gt;
&lt;p class="mb-2"&gt;当塾では、模試の答案を一緒に振り返り、&lt;strong&gt;「次の模試までに何を変えるか」&lt;/strong&gt;を具体的な1週間プランに落とし込む個別指導も行っています。&lt;/p&gt;
&lt;p class="mb-3"&gt;「うちの子の場合はどう復習したらいい？」とお悩みの方は、お気軽にご相談ください。&lt;/p&gt;
&lt;p&gt;&lt;a class="btn btn-outline-primary btn-sm" href="#contact"&gt;&lt;br /&gt;
模試復習の個別相談について詳しく見る&lt;br /&gt;
&lt;/a&gt;&lt;/p&gt;
&lt;/div&gt;
&lt;/div&gt;
&lt;/div&gt;
&lt;p&gt;&lt;!-- [ /.socialSet ] --&gt;&lt;/p&gt;
&lt;section class="veu_cta" id="veu_cta-20321"&gt;&lt;h1 class="cta_title"&gt;講座案内：完全１対１個別指導【中学受験/大学受験】&lt;/h1&gt;&lt;div class="cta_body"&gt;&lt;div class="cta_body_image cta_body_image_right"&gt;&lt;a href="https://dokkai-labo.tokyo/kobetsu/" target="_blank"&gt;&lt;/a&gt;&lt;/div&gt;&lt;div class="cta_body_txt image_exist"&gt;当塾では、中学受験の国語と大学受験の現代文を指導しております。どちらも完全１対１の個別指導です。生徒さんの現在の学力に合わせて問題を厳選し、理解力に応じた解説をして参ります。&lt;/div&gt;&lt;div class="cta_body_link"&gt;&lt;a href="https://dokkai-labo.tokyo/kobetsu/" class="btn btn-primary btn-block btn-lg" target="_blank"&gt;完全１対１個別指導【中学受験/大学受験】&lt;/a&gt;&lt;/div&gt;&lt;/div&gt;&lt;!--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</si>
  <si>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https://dokkai-labo.tokyo/col_blog/kokugo-fee/
【検出された不自然ワード】
- 型
- 迷い
- 固定
- 手順
- 整え
【本文】
------
&lt;div class="container my-4"&gt;
&lt;p&gt;&lt;!-- Hero / 導入部分 --&gt;&lt;/p&gt;
&lt;div class="card shadow-sm mb-4 border-0" style="background: linear-gradient(135deg, #4a148c, #006064); color: #fff;"&gt;
&lt;div class="card-body p-4"&gt;
&lt;div class="d-flex flex-wrap justify-content-between align-items-center mb-2"&gt;&lt;span class="badge bg-warning text-dark mb-2" style="font-size: 0.8rem;"&gt;中学受験国語／オンライン塾比較ガイド&lt;/span&gt;&lt;br /&gt;
&lt;span class="badge bg-light text-dark mb-2" style="font-size: 0.75rem;"&gt;費用と価値の見抜き方&lt;/span&gt;&lt;/div&gt;
&lt;h1 class="card-title mb-3" style="font-size: 1.9rem; line-height: 1.5;"&gt;&lt;/h1&gt;
&lt;p class="card-text mb-3" style="font-size: 0.98rem;"&gt;「オンライン国語塾って、月謝はいくらが相場？」「週1で2万円と3万円、結局どっちが得？」。&lt;br /&gt;
中学受験国語は、費用がそのまま成果に直結しにくく、&lt;strong&gt;“相場”だけで選ぶと失敗&lt;/strong&gt;しやすい科目です。&lt;br /&gt;
なぜなら、同じ週1回でも&lt;strong&gt;記述添削の回数と密度／過去問の扱い／宿題管理&lt;/strong&gt;で、伸び方がまるで変わるからです。&lt;/p&gt;
&lt;p class="card-text mb-0" style="font-size: 0.98rem;"&gt;月謝が安い塾を選んだ結果、過去問が「解きっぱなし」になり、6年夏に1対1へ切り替えて出費と時間が増える――これは珍しくありません。&lt;br /&gt;
そこで本記事では、オンライン国語塾の費用を&lt;strong&gt;月謝ではなく「費用対効果」&lt;/strong&gt;で比べるために、&lt;strong&gt;見るべき5項目&lt;/strong&gt;（添削・過去問・宿題管理など）を基準化して整理します。&lt;br /&gt;
今の迷いを「わが子に必要な投資」に変え、比較の結論が出せる状態に整えます。&lt;/p&gt;
&lt;/div&gt;
&lt;/div&gt;
&lt;p&gt;&lt;!-- 導入の要約ボックス --&gt;&lt;/p&gt;
&lt;div class="row mb-4"&gt;
&lt;div class="col-md-8"&gt;
&lt;div class="alert alert-info mb-3"&gt;
&lt;p&gt;&lt;strong&gt;この記事で分かること&lt;/strong&gt;&lt;/p&gt;
&lt;ul class="mb-0 mt-2"&gt;
&lt;li&gt;オンライン国語塾の費用を月謝だけで比較してはいけない理由&lt;/li&gt;
&lt;li&gt;国語専門塾の費用対効果を左右する五つのポイント&lt;/li&gt;
&lt;li&gt;オンライン個別指導の価値を最大化する具体的な活用ステップ&lt;/li&gt;
&lt;li&gt;オンライン国語が特に相性の良いお子さまのタイプ&lt;/li&gt;
&lt;/ul&gt;
&lt;/div&gt;
&lt;/div&gt;
&lt;div class="col-md-4"&gt;
&lt;div class="card border-0 shadow-sm h-100"&gt;
&lt;div class="card-body p-3"&gt;
&lt;h2 class="h6 mb-2"&gt;結論のイメージ&lt;/h2&gt;
&lt;p class="mb-1" style="font-size: 0.9rem;"&gt;オンライン国語塾の費用は、&lt;/p&gt;
&lt;ul class="mb-1 ps-3" style="font-size: 0.9rem;"&gt;
&lt;li&gt;記述添削の回数と質&lt;/li&gt;
&lt;li&gt;過去問への関わり方&lt;/li&gt;
&lt;li&gt;宿題管理と学習計画のサポート&lt;/li&gt;
&lt;/ul&gt;
&lt;p class="mb-0" style="font-size: 0.9rem;"&gt;などの見えにくい価値まで含めて比較してはじめて、&lt;br /&gt;
高いか安いか、そして本当に「得」かどうかが見えてきます。&lt;/p&gt;
&lt;/div&gt;
&lt;/div&gt;
&lt;/div&gt;
&lt;/div&gt;
&lt;p&gt;&lt;!-- 背景：なぜ「高い」「安い」で迷うのか --&gt;&lt;/p&gt;
&lt;div class="card shadow-sm mb-4"&gt;
&lt;div class="card-body p-4"&gt;
&lt;h2 class="h4 mb-3 border-start ps-3" style="border-color: #4a148c;"&gt;この悩みが起きる背景&lt;/h2&gt;
&lt;h3 class="h5 mb-2"&gt;月謝だけを並べてしまう比較の落とし穴&lt;/h3&gt;
&lt;p&gt;資料請求やサイト比較をしていると、どうしても次のような見方になりがちです。&lt;/p&gt;
&lt;div class="table-responsive mb-3"&gt;
&lt;table class="table table-bordered table-hover align-middle mb-0"&gt;
&lt;thead style="background-color: #f3e5f5;"&gt;
&lt;tr class="text-center"&gt;
&lt;th style="width: 25%;" scope="col"&gt;オンライン国語塾&lt;/th&gt;
&lt;th style="width: 25%;" scope="col"&gt;月謝&lt;/th&gt;
&lt;th style="width: 25%;" scope="col"&gt;回数&lt;/th&gt;
&lt;th style="width: 25%;" scope="col"&gt;ぱっと見の印象&lt;/th&gt;
&lt;/tr&gt;
&lt;/thead&gt;
&lt;tbody&gt;
&lt;tr&gt;
&lt;td&gt;A塾&lt;/td&gt;
&lt;td&gt;2万円&lt;/td&gt;
&lt;td&gt;週1回&lt;/td&gt;
&lt;td&gt;平均的な価格に見える&lt;/td&gt;
&lt;/tr&gt;
&lt;tr&gt;
&lt;td&gt;B塾&lt;/td&gt;
&lt;td&gt;3万円&lt;/td&gt;
&lt;td&gt;週1回&lt;/td&gt;
&lt;td&gt;少し高いと感じる&lt;/td&gt;
&lt;/tr&gt;
&lt;tr&gt;
&lt;td&gt;C塾&lt;/td&gt;
&lt;td&gt;1万5000円&lt;/td&gt;
&lt;td&gt;週1回&lt;/td&gt;
&lt;td&gt;お得に見える&lt;/td&gt;
&lt;/tr&gt;
&lt;/tbody&gt;
&lt;/table&gt;
&lt;/div&gt;
&lt;p&gt;このように費用だけを横に並べると、「一番安いC塾が家計には優しい」「真ん中のA塾が妥当」という印象になりがちです。&lt;br /&gt;
しかし、国語専門塾やオンライン国語塾の価値は、時間単価や授業時間だけでは測り切れません。&lt;/p&gt;
&lt;p class="mb-1"&gt;実際には、次のような見えにくい要素によって、同じ60分でも効果が大きく違ってきます。&lt;/p&gt;
&lt;ul&gt;
&lt;li&gt;記述添削の頻度と一回当たりの密度&lt;/li&gt;
&lt;li&gt;過去問をどこまで見てもらえるか&lt;/li&gt;
&lt;li&gt;宿題の管理や学習計画のサポートがあるか&lt;/li&gt;
&lt;li&gt;担当講師が固定かどうか&lt;/li&gt;
&lt;li&gt;完全1対1か、1対2・1対3か&lt;/li&gt;
&lt;/ul&gt;
&lt;h3 class="h5 mt-4 mb-2"&gt;子どものつまずき方と「安く見える授業」の関係&lt;/h3&gt;
&lt;p&gt;中学受験の国語で伸び悩むお子さまの多くは、次のようなところでつまずいています。&lt;/p&gt;
&lt;ul&gt;
&lt;li&gt;本文に線は引いているが、その意味を言語化できていない。&lt;/li&gt;
&lt;li&gt;設問の条件を読み落とし、記述の要素が足りない。&lt;/li&gt;
&lt;li&gt;過去問を解きっぱなしで、解き直しや書き直しができていない。&lt;/li&gt;
&lt;/ul&gt;
&lt;p&gt;一見すると読解力不足のように見えますが、実際には読解と記述の処理手順があいまいなまま進んでいることが原因であるケースがほとんどです。&lt;/p&gt;
&lt;p class="mb-0"&gt;ここに対して、講師の一方的な解説が中心の授業や、記述添削が少ない授業では、なかなか処理の仕方が変わりません。&lt;br /&gt;
つまり、「安く見える授業」が、必ずしも費用対効果の高い授業とは限らないということです。&lt;/p&gt;
&lt;h3 class="h5 mt-4 mb-2"&gt;具体例：安い方を選んだはずが結果的に高くついたケース&lt;/h3&gt;
&lt;p&gt;例えば、あるご家庭では次のような流れをたどりました。&lt;/p&gt;
&lt;ul&gt;
&lt;li&gt;最初は月謝の安い集団型オンライン国語塾を選択。&lt;/li&gt;
&lt;li&gt;一年ほど続けた結果、漢字と語彙は伸びたが、読解と記述の偏差値はほとんど変わらなかった。&lt;/li&gt;
&lt;li&gt;六年生の夏前に、完全1対1のオンライン国語個別指導に切り替えた。&lt;/li&gt;
&lt;/ul&gt;
&lt;p&gt;切り替え後は、毎回の授業で記述のビフォーアフターを行い、過去問も含めて週3〜4題の記述添削を受けるスタイルに変化。&lt;br /&gt;
結果として半年で偏差値が約10ポイント上がり、志望校の合格圏に届くようになりました。&lt;/p&gt;
&lt;p class="mb-0"&gt;月謝だけを見れば「高い塾に移った」ことになりますが、合格可能性と学習効率まで含めた費用対効果で見ると、&lt;br /&gt;
後者の方がむしろ安かった、ということができます。&lt;/p&gt;
&lt;/div&gt;
&lt;/div&gt;
&lt;p&gt;&lt;!-- ここから下（あなたが貼った続き）はそのままでOK --&gt;&lt;/p&gt;
&lt;/div&gt;
------</t>
  </si>
  <si>
    <t>以下のページは不自然なワードを使用しています。
これらを適切に自然な言葉に置き換えて下さい。
なお、本文の装飾や構造は絶対に変えないでください。
【対象ページURL】
https://eigo-rewrite.com/column/stage2-lesson12-2/
【検出された不自然ワード】
- 型
- 迷い
- 固定
- 手順
- 最短
【本文】
------
&lt;p&gt;&lt;iframe title="YouTube video player" src="https://www.youtube.com/embed/OniZyd8nfBg?si=dBzHgFpgPGW8jGfq"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class="mce_SELRES_start"&gt;﻿&lt;/span&gt;&lt;/iframe&gt;&lt;br /&gt;
NEW TREASURE STAGE2 の文法事項・Lesson一覧の全体像は、&lt;strong&gt;&lt;a href="https://eigo-rewrite.com/column/hub_stage2/"&gt;NEW TREASURE STAGE2｜中2英文法 総括＋Lesson一覧（全体像はこちら）&lt;/a&gt;&lt;/strong&gt;で確認できます。&lt;br /&gt;
&lt;!-- 不足補完ブロック（即答パート）：H1直後〜最初の見出しの前に挿入 --&gt;&lt;/p&gt;
&lt;div style="background: #f7f7f7; border: 1px solid #e1e1e1; border-radius: 10px; padding: 16px 16px 8px; margin: 18px 0;"&gt;
&lt;h2&gt;結論：付加疑問文は「〜ですよね？」の確認・念押し&lt;/h2&gt;
&lt;p&gt;付加疑問文（Tag Question）は、文の最後に &lt;strong&gt;isn’t it? / didn’t he? / aren’t you?&lt;/strong&gt; などを付けて、&lt;br /&gt;
「〜ですよね？」と相手に確認する言い方です。&lt;br /&gt;
※&lt;strong&gt;仮定法の疑問文&lt;/strong&gt;の話ではなく、&lt;strong&gt;文末に付ける短い疑問&lt;/strong&gt;（付加疑問）を扱います。&lt;br /&gt;
なお英語には疑問文の作り方がいろいろありますが、このページは&lt;strong&gt;付加疑問文&lt;/strong&gt;に絞って整理します。&lt;/p&gt;
&lt;ul&gt;
&lt;li&gt;&lt;strong&gt;最短定義：&lt;/strong&gt;「文＋短い疑問（助動詞/be/do + 代名詞）」で、確認・念押しをする。&lt;/li&gt;
&lt;li&gt;&lt;strong&gt;1秒チェック：&lt;/strong&gt;文末に &lt;strong&gt;isn’t it? / didn’t he? / won’t you?&lt;/strong&gt; のような“短い疑問”が付いていたら付加疑問。&lt;/li&gt;
&lt;li&gt;&lt;strong&gt;見分けのコツ：&lt;/strong&gt;「〜ですよね？」と言い換えられるかを確認する。&lt;/li&gt;
&lt;/ul&gt;
&lt;h3&gt;3ステップ：付加疑問（tag）の作り方&lt;/h3&gt;
&lt;ol&gt;
&lt;li&gt;&lt;strong&gt;元の文を「疑問文の形」にする&lt;/strong&gt;（使うのは be / do / 助動詞 / have など）&lt;/li&gt;
&lt;li&gt;&lt;strong&gt;肯定⇄否定を逆にする&lt;/strong&gt;（肯定文→否定tag、否定文→肯定tag）&lt;/li&gt;
&lt;li&gt;&lt;strong&gt;主語を代名詞に直す&lt;/strong&gt;（Jim→he / the students→they など）&lt;/li&gt;
&lt;/ol&gt;
&lt;h3&gt;よく出る形（ミニ表）&lt;/h3&gt;
&lt;table style="border-collapse: collapse; width: 100%; background: #fff;"&gt;
&lt;thead&gt;
&lt;tr style="background: #ececec;"&gt;
&lt;th style="border: 1px solid #ddd; padding: 10px; width: 34%;"&gt;形（例）&lt;/th&gt;
&lt;th style="border: 1px solid #ddd; padding: 10px; width: 33%;"&gt;日本語の型&lt;/th&gt;
&lt;th style="border: 1px solid #ddd; padding: 10px;"&gt;つまずきポイント&lt;/th&gt;
&lt;/tr&gt;
&lt;/thead&gt;
&lt;tbody&gt;
&lt;tr&gt;
&lt;td style="border: 1px solid #ddd; padding: 10px;"&gt;&lt;strong&gt;This is&lt;/strong&gt; &amp;#8230;, &lt;strong&gt;isn’t it?&lt;/strong&gt;&lt;/td&gt;
&lt;td style="border: 1px solid #ddd; padding: 10px;"&gt;これは〜ですよね？&lt;/td&gt;
&lt;td style="border: 1px solid #ddd; padding: 10px;"&gt;be動詞をそのまま使う（do にしない）&lt;/td&gt;
&lt;/tr&gt;
&lt;tr style="background: #fafafa;"&gt;
&lt;td style="border: 1px solid #ddd; padding: 10px;"&gt;&lt;strong&gt;Jim ate&lt;/strong&gt; &amp;#8230;, &lt;strong&gt;didn’t he?&lt;/strong&gt;&lt;/td&gt;
&lt;td style="border: 1px solid #ddd; padding: 10px;"&gt;ジムは〜食べたよね？&lt;/td&gt;
&lt;td style="border: 1px solid #ddd; padding: 10px;"&gt;一般動詞→ &lt;strong&gt;do/did&lt;/strong&gt; を使う／主語は &lt;strong&gt;he&lt;/strong&gt;&lt;/td&gt;
&lt;/tr&gt;
&lt;tr&gt;
&lt;td style="border: 1px solid #ddd; padding: 10px;"&gt;&lt;strong&gt;There are&lt;/strong&gt; &amp;#8230;, &lt;strong&gt;aren’t there?&lt;/strong&gt;&lt;/td&gt;
&lt;td style="border: 1px solid #ddd; padding: 10px;"&gt;〜がありますよね？&lt;/td&gt;
&lt;td style="border: 1px solid #ddd; padding: 10px;"&gt;主語は &lt;strong&gt;there のまま&lt;/strong&gt;（they にしない）&lt;/td&gt;
&lt;/tr&gt;
&lt;tr style="background: #fafafa;"&gt;
&lt;td style="border: 1px solid #ddd; padding: 10px;"&gt;&lt;strong&gt;Let’s&lt;/strong&gt; &amp;#8230;, &lt;strong&gt;shall we?&lt;/strong&gt;&lt;br /&gt;
&lt;strong&gt;Open&lt;/strong&gt; the window, &lt;strong&gt;will you?&lt;/strong&gt;&lt;/td&gt;
&lt;td style="border: 1px solid #ddd; padding: 10px;"&gt;〜しようよ／〜してくれる？&lt;/td&gt;
&lt;td style="border: 1px solid #ddd; padding: 10px;"&gt;Let’s は &lt;strong&gt;shall we&lt;/strong&gt;／命令文は &lt;strong&gt;will you&lt;/strong&gt; が定番&lt;/td&gt;
&lt;/tr&gt;
&lt;/tbody&gt;
&lt;/table&gt;
&lt;h3&gt;have been to / have gone to（1対比だけ押さえる）&lt;/h3&gt;
&lt;ul&gt;
&lt;li&gt;&lt;strong&gt;have been to + 場所：&lt;/strong&gt;「（行って）もう戻ってきている」経験（今はそこにいないことが多い）&lt;/li&gt;
&lt;li&gt;&lt;strong&gt;have gone to + 場所：&lt;/strong&gt;「行ってしまった」＝&lt;strong&gt;今はそこにいる/いない&lt;/strong&gt;のニュアンスになりやすい&lt;/li&gt;
&lt;/ul&gt;
&lt;h3&gt;よくある誤解（2つだけ）&lt;/h3&gt;
&lt;ul&gt;
&lt;li&gt;&lt;strong&gt;There are &amp;#8230;&lt;/strong&gt; の tag を &lt;strong&gt;aren’t they?&lt;/strong&gt; にしてしまう → ここは &lt;strong&gt;aren’t there?&lt;/strong&gt; が基本&lt;/li&gt;
&lt;li&gt;&lt;strong&gt;Let’s &amp;#8230;&lt;/strong&gt; を &lt;strong&gt;don’t we?&lt;/strong&gt; などにしてしまう → まずは &lt;strong&gt;shall we?&lt;/strong&gt; で固定すると迷いにくい&lt;/li&gt;
&lt;/ul&gt;
&lt;p style="margin-top: 10px;"&gt;この後の本文で、&lt;strong&gt;動画→例文→まとめ表&lt;/strong&gt;の流れで、付加疑問文をまとめて確認できます。&lt;/p&gt;
&lt;/div&gt;
&lt;p&gt;&lt;img decoding="async" fetchpriority="high" class="alignnone size-medium wp-image-861" src="https://eigo-rewrite.com/wp-content/uploads/2023/11/スライド用1-2-300x169.jpg" alt="付加疑問文の作り方スライド - This is a great restaurant, isn’t it? の例文と説明" width="300" height="169" srcset="https://eigo-rewrite.com/wp-content/uploads/2023/11/スライド用1-2-300x169.jpg 300w, https://eigo-rewrite.com/wp-content/uploads/2023/11/スライド用1-2-1024x576.jpg 1024w, https://eigo-rewrite.com/wp-content/uploads/2023/11/スライド用1-2-768x432.jpg 768w, https://eigo-rewrite.com/wp-content/uploads/2023/11/スライド用1-2-320x180.jpg 320w, https://eigo-rewrite.com/wp-content/uploads/2023/11/スライド用1-2.jpg 1280w" sizes="(max-width: 300px) 100vw, 300px" /&gt;&lt;/p&gt;
&lt;p&gt;&amp;#8220;This is a great restaurant,&amp;#8221;「ここはいいレストランだね」と言って一旦文があって、そのあとに&amp;#8221;,&amp;#8221;を置きます。&lt;/p&gt;
&lt;p&gt;&amp;#8220;,&amp;#8221;を置かないとどこまでが塊か分からないので&amp;#8221;,&amp;#8221;を置きまして、元の部分が&amp;#8221;This is&amp;#8221;とありますから、こちらを疑問文にすると当然&amp;#8221;is this&amp;#8221;となります。&lt;/p&gt;
&lt;p&gt;ここでは元が肯定文ですので、肯定否定を逆にします。ですので&amp;#8221;isn’t&amp;#8221;となっています。&lt;/p&gt;
&lt;p&gt;&amp;#8220;This&amp;#8221;というのは一回出てきてしまっていますから代名詞に代えるという一手間はいりますが、基本的には&amp;#8221;This is&amp;#8221;を疑問文にすると&amp;#8221;is this&amp;#8221;となります。そして、&amp;#8221;is&amp;#8221;の肯定否定を逆にするので&amp;#8221;isn’t&amp;#8221;となり最後に&amp;#8221;This&amp;#8221;を代名詞に直します。これで完成です。&lt;/p&gt;
&lt;p&gt;こうすると、&amp;#8221;This is a great restaurant, isn’t it?&amp;#8221;という形で、「ここはいいレストランですよね？」というふうに、相手に対して念押しだったり同意を求めるような表現になっています。&lt;/p&gt;
&lt;p&gt;ですので、同様に&amp;#8221;Jim ate a whole pizza,&amp;#8221;「ジムはピザを一枚丸々食べてしまった」という文がありまして、今度は&amp;#8221;Jim ate&amp;#8221;と一般動詞の過去形になっていますから、疑問文にする際はもちろん&amp;#8221;did he&amp;#8221;という訳です。&lt;/p&gt;
&lt;p&gt;そして肯定否定を逆にしますので、&amp;#8221;didn’t he&amp;#8221;という形になります。&lt;/p&gt;
&lt;p&gt;確認すると、&lt;span style="color: #ff6600;"&gt;&amp;#8220;Jim ate&amp;#8221;一般動詞の過去形だから元々疑問文にするには&amp;#8221;did he&amp;#8221;にします。肯定否定を逆にするので&amp;#8221;didn’t&amp;#8221;です。&amp;#8221;Jim&amp;#8221;一回出てきたので代名詞に代えます。&lt;/span&gt;&lt;/p&gt;
&lt;p&gt;こういった形で「ジムはピザを丸々一枚食べちゃったんだよね？」というような言い方になります。&lt;/p&gt;
&lt;p&gt;&lt;img decoding="async" class="alignnone size-medium wp-image-863" src="https://eigo-rewrite.com/wp-content/uploads/2023/11/スライド用2-3-300x169.jpg" alt="付加疑問文の作り方スライド - Jim ate a whole pizza, didn’t he? の例文と説明" width="300" height="169" srcset="https://eigo-rewrite.com/wp-content/uploads/2023/11/スライド用2-3-300x169.jpg 300w, https://eigo-rewrite.com/wp-content/uploads/2023/11/スライド用2-3-1024x576.jpg 1024w, https://eigo-rewrite.com/wp-content/uploads/2023/11/スライド用2-3-768x432.jpg 768w, https://eigo-rewrite.com/wp-content/uploads/2023/11/スライド用2-3-320x180.jpg 320w, https://eigo-rewrite.com/wp-content/uploads/2023/11/スライド用2-3.jpg 1280w" sizes="(max-width: 300px) 100vw, 300px" /&gt;&lt;/p&gt;
&lt;p&gt;それでは次に元が肯定文ではなくて否定文の場合に関して見ていきましょう。&lt;/p&gt;
&lt;p&gt;&amp;#8220;You haven’t met my cousin,&amp;#8221;「君は私のいとこに会った事がない」というのを確認する際に、「会った事ないよね？」というために、今度は&amp;#8221;haven’t met&amp;#8221;現在完了になっていますから、じゃあ現在完了だからもちろん&amp;#8221;have you&amp;#8221;と聞く訳です。&lt;/p&gt;
&lt;p&gt;そうしますと、元否定文でしたので肯定否定を逆にしますから、今度は&amp;#8221;not&amp;#8221;を取って&amp;#8221;have you&amp;#8221;となります。&amp;#8221;you&amp;#8221;はもう代名詞なので、そのまま残すしかありませんからそのまま&amp;#8221;have you&amp;#8221;という形で言います。&lt;/p&gt;
&lt;p&gt;そして、次です。&lt;/p&gt;
&lt;p&gt;&amp;#8220;Bob doesn’t like tomatoes,&amp;#8221;「ボブはトマトが好きではない」で、今度は&amp;#8221;Bob doesn’t&amp;#8221;と三単元の&amp;#8221;s&amp;#8221;が付いているので&amp;#8221;&amp;#8221;doesを使っていますから、そうすると&amp;#8221;does&amp;#8221;だから&amp;#8221;does&amp;#8221;で疑問文にします。元が否定文なので肯定否定を逆にして&amp;#8221;does&amp;#8221;です。そして、&amp;#8221;Bob&amp;#8221;を代名詞に代えて&amp;#8221;he&amp;#8221;とします。&lt;/p&gt;
&lt;p&gt;こういった形で付加疑問文というものを作っていきます。なので、繰り返しですがルールとしては&lt;span style="color: #ff0000;"&gt;元の文をまず疑問文にします。肯定否定を逆にします。代名詞であればそこで終了で、元が代名詞ではなく固有名詞とか普通名詞の場合は代名詞に直します。&lt;/span&gt;この手順で付加疑問は作って下さい。&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&lt;hr /&gt;
&lt;p&gt;&lt;iframe loading="lazy" title="YouTube video player" src="https://www.youtube.com/embed/G8sxZLXOVqg?si=yTcqqvx33OMm8GN0" width="560" height="315" frameborder="0" allowfullscreen="allowfullscreen"&gt;&lt;/iframe&gt;&lt;/p&gt;
&lt;p&gt;それでは付加疑問文の中でも特に注意すべきもの、やや特殊なものについて見ていこうと思います。特殊と言いましても、最初はそこまででもないです。&lt;/p&gt;
&lt;p&gt;まずは「There is 構文」の場合はどうなるのかという事について見ていきます。&lt;/p&gt;
&lt;p&gt;&lt;img decoding="async" loading="lazy" class="alignnone size-medium wp-image-864" src="https://eigo-rewrite.com/wp-content/uploads/2023/11/スライド用3-1-300x169.jpg" alt="付加疑問文の特殊例スライド - There are a lot of people today, aren’t there? の説明" width="300" height="169" srcset="https://eigo-rewrite.com/wp-content/uploads/2023/11/スライド用3-1-300x169.jpg 300w, https://eigo-rewrite.com/wp-content/uploads/2023/11/スライド用3-1-1024x576.jpg 1024w, https://eigo-rewrite.com/wp-content/uploads/2023/11/スライド用3-1-768x432.jpg 768w, https://eigo-rewrite.com/wp-content/uploads/2023/11/スライド用3-1-320x180.jpg 320w, https://eigo-rewrite.com/wp-content/uploads/2023/11/スライド用3-1.jpg 1280w" sizes="(max-width: 300px) 100vw, 300px" /&gt;&lt;/p&gt;
&lt;p&gt;&amp;#8220;There are a lot of people today, &amp;#8220;「今日は人がたくさんいる」「人が多い」という文になっています。&lt;/p&gt;
&lt;p&gt;「There is 構文」というのも基本的にbe動詞を使った文ですから、疑問文にする際はbe動詞を前に出す訳です。&lt;/p&gt;
&lt;p&gt;そうすると、&amp;#8221;There are&amp;#8221;を疑問文にすると&amp;#8221;Are there&amp;#8221;となりまして、肯定否定を逆にしますから&amp;#8221;aren’t there&amp;#8221;となります。&lt;/p&gt;
&lt;p&gt;注意点としましてはここが&lt;span style="color: #ff0000;"&gt;&amp;#8220;there&amp;#8221;&lt;/span&gt;になっているという事に注意して下さい。&lt;/p&gt;
&lt;p&gt;つまり「人々がたくさんいる」なので、&amp;#8221;aren&amp;#8217;t they&amp;#8221;と書いてしまう人がたまにいますが、そうではなくて、「there is 構文」を疑問文にしたら、&amp;#8221;is there&amp;#8221;とか、&amp;#8221;are there&amp;#8221;となりますので、ここは&amp;#8221;people&amp;#8221;に引きずられて&amp;#8221;they&amp;#8221;にするのではなく、そのまま素直に&amp;#8221;are there&amp;#8221;だからもうここは&amp;#8221;there&amp;#8221;でいいんだ、と認識するというのが大事です。&lt;/p&gt;
&lt;p&gt;次に&amp;#8221;Let&amp;#8217;s&amp;#8221;の場合どうするのかです。&lt;/p&gt;
&lt;p&gt;例えば、&amp;#8221;Let’s go to the beach after lunch,&amp;#8221;「昼食のあとでビーチへ行きましょう」「行きましょうよね？」というような形でお誘いする時です。&lt;/p&gt;
&lt;p&gt;&amp;#8220;Let’s&amp;#8221;を疑問文にするというのは普通使わない訳ですが、ただ&amp;#8221;Let’s&amp;#8221;というのは書き換えとして&amp;#8221;shall we&amp;#8221;という形で書き換える事が出来ました。&lt;/p&gt;
&lt;p&gt;我々は今まで&amp;#8221;shalln’t&amp;#8221;というような否定の形というのは習っていなかった訳ですから、そうすると&amp;#8221;Let’s&amp;#8221;の場合というのは、そのままこれを疑問文で書き換えて、&amp;#8221;shall we&amp;#8221;だけでいいよね、となっています。なので、このように&amp;#8221;Let’s&amp;#8221;で言われた時は、&lt;span style="color: #0000ff;"&gt;付加疑問としては&amp;#8221;shall we&amp;#8221;で答える&lt;/span&gt;というような形になります。&lt;/p&gt;
&lt;p&gt;そして、&amp;#8221;Pass me a cold drink,&amp;#8221;「冷たい飲み物を渡してよ。」「頂戴よ」という時に、今度は命令文になっています。&lt;/p&gt;
&lt;p&gt;命令文というのも疑問文でなんか言えるっけ？と言った時に、例えばこれ&amp;#8221;Will you pass me a cold drink? &amp;#8220;「ちょっと渡してくれない？」という形で命令というのとはちょっと違いますが、「何々してくれない？」というぐらいで&amp;#8221;Will you&amp;#8221;という言い方がありました。&lt;/p&gt;
&lt;p&gt;この場合も、命令文であればもう&amp;#8221;Will you? &amp;#8220;というのでほぼこれで完成しますので、そうすると&amp;#8221;Let&amp;#8217;s&amp;#8221;と、それから命令文の文の場合は付加疑問で肯定否定を逆にするというのはないんだと思って下さい。&lt;/p&gt;
&lt;p&gt;このように、&lt;strong&gt;元の文を疑問文にして肯定否定を逆にする。&lt;/strong&gt;これが不可疑問文の基本的なルールです。&lt;br /&gt;
&lt;!--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&lt;h2&gt;【まとめ】付加疑問文（Tag Questions）&lt;/h2&gt;
&lt;ul&gt;
&lt;li&gt;付加疑問とは、&lt;strong&gt;文の最後に短い疑問を付け加えて「〜ですよね？」と確認・念押しする表現&lt;/strong&gt;。&lt;/li&gt;
&lt;li&gt;基本ルールは&lt;strong&gt;①元の文を疑問文の形にする → ②肯定・否定を逆にする → ③主語を代名詞に直す&lt;/strong&gt;。&lt;/li&gt;
&lt;li&gt;元の文が肯定文なら付加疑問は&lt;strong&gt;否定形&lt;/strong&gt;、元の文が否定文なら付加疑問は&lt;strong&gt;肯定形&lt;/strong&gt;になる。&lt;/li&gt;
&lt;li&gt;&lt;strong&gt;be動詞の文&lt;/strong&gt;：This is ～, &lt;strong&gt;isn’t it?&lt;/strong&gt; / You are ～, &lt;strong&gt;aren’t you?&lt;/strong&gt; など。&lt;/li&gt;
&lt;li&gt;&lt;strong&gt;一般動詞の文&lt;/strong&gt;：Jim ate ～, &lt;strong&gt;didn’t he?&lt;/strong&gt; / Bob doesn’t ～, &lt;strong&gt;does he?&lt;/strong&gt; など、&lt;strong&gt;do/does/did&lt;/strong&gt; を使う。&lt;/li&gt;
&lt;li&gt;&lt;strong&gt;現在完了&lt;/strong&gt;など助動詞がある文：You haven’t met ～, &lt;strong&gt;have you?&lt;/strong&gt; のように、&lt;strong&gt;もともとある助動詞を使って疑問形&lt;/strong&gt;にする。&lt;/li&gt;
&lt;li&gt;&lt;strong&gt;There is / There are 構文&lt;/strong&gt;：There are ～, &lt;strong&gt;aren’t there?&lt;/strong&gt; と、主語は &lt;strong&gt;there&lt;/strong&gt; のままにする。&lt;/li&gt;
&lt;li&gt;&lt;strong&gt;Let’s ～&lt;/strong&gt; の付加疑問は例外で、&lt;strong&gt;Let’s ～, shall we?&lt;/strong&gt; とする（肯定否定を逆にしない）。&lt;/li&gt;
&lt;li&gt;&lt;strong&gt;命令文&lt;/strong&gt;の付加疑問も例外で、&lt;strong&gt;Pass me ～, will you?&lt;/strong&gt; のように &lt;strong&gt;will you?&lt;/strong&gt; を付ける。&lt;/li&gt;
&lt;li&gt;付加疑問は、&lt;strong&gt;相手の同意や確認を丁寧に求めるときの定番表現&lt;/strong&gt;なので、パターンごとに口ならしで覚える。&lt;/li&gt;
&lt;/ul&gt;
&lt;table style="width: 100%; border-collapse: collapse; margin-top: 20px;"&gt;
&lt;tbody&gt;
&lt;tr style="background-color: #dd8500; color: #ffffff;"&gt;
&lt;th style="padding: 10px; text-align: left;"&gt;ポイント&lt;/th&gt;
&lt;th style="padding: 10px; text-align: left;"&gt;説明&lt;/th&gt;
&lt;/tr&gt;
&lt;tr style="background-color: #f0b464; color: #000000;"&gt;
&lt;td style="padding: 10px;"&gt;付加疑問の役割&lt;/td&gt;
&lt;td style="padding: 10px;"&gt;平叙文のあとに短い疑問を付けて、「〜ですよね？」「〜だよね？」と確認・念押しする。&lt;/td&gt;
&lt;/tr&gt;
&lt;tr style="background-color: #ffffff; color: #000000;"&gt;
&lt;td style="padding: 10px;"&gt;基本の作り方&lt;/td&gt;
&lt;td style="padding: 10px;"&gt;①元の文を疑問文の形にする ②肯定・否定を逆にする ③主語を代名詞に直す。&lt;/td&gt;
&lt;/tr&gt;
&lt;tr style="background-color: #f0b464; color: #000000;"&gt;
&lt;td style="padding: 10px;"&gt;肯定文・否定文との関係&lt;/td&gt;
&lt;td style="padding: 10px;"&gt;元が肯定文 → 付加疑問は否定形 ／ 元が否定文 → 付加疑問は肯定形。&lt;/td&gt;
&lt;/tr&gt;
&lt;tr style="background-color: #ffffff; color: #000000;"&gt;
&lt;td style="padding: 10px;"&gt;be動詞の文&lt;/td&gt;
&lt;td style="padding: 10px;"&gt;This is ～, isn’t it? / You are ～, aren’t you? のように、be動詞をそのまま使う。&lt;/td&gt;
&lt;/tr&gt;
&lt;tr style="background-color: #f0b464; color: #000000;"&gt;
&lt;td style="padding: 10px;"&gt;一般動詞の文&lt;/td&gt;
&lt;td style="padding: 10px;"&gt;Jim ate ～, didn’t he? / Bob doesn’t ～, does he? のように do/does/did を用いる。&lt;/td&gt;
&lt;/tr&gt;
&lt;tr style="background-color: #ffffff; color: #000000;"&gt;
&lt;td style="padding: 10px;"&gt;否定文からの付加疑問&lt;/td&gt;
&lt;td style="padding: 10px;"&gt;You haven’t met ～, have you? のように、not を外して肯定の助動詞を使う。&lt;/td&gt;
&lt;/tr&gt;
&lt;tr style="background-color: #f0b464; color: #000000;"&gt;
&lt;td style="padding: 10px;"&gt;There is / There are 構文&lt;/td&gt;
&lt;td style="padding: 10px;"&gt;There are a lot of people, aren’t there? のように、主語は they ではなく there のまま。&lt;/td&gt;
&lt;/tr&gt;
&lt;tr style="background-color: #ffffff; color: #000000;"&gt;
&lt;td style="padding: 10px;"&gt;Let’s ～ の付加疑問&lt;/td&gt;
&lt;td style="padding: 10px;"&gt;Let’s ～, shall we? とし、否定形にはせず shall we だけを付ける。&lt;/td&gt;
&lt;/tr&gt;
&lt;tr style="background-color: #f0b464; color: #000000;"&gt;
&lt;td style="padding: 10px;"&gt;命令文の付加疑問&lt;/td&gt;
&lt;td style="padding: 10px;"&gt;命令文＋will you?（Pass me a cold drink, will you?）の形になる。&lt;/td&gt;
&lt;/tr&gt;
&lt;/tbody&gt;
&lt;/table&gt;
&lt;p&gt;&lt;script&gt;
  function showAnswer(id) {
    var ans = document.getElementById(id);
    var btn = document.getElementById(id + '-btn');
    if (ans) ans.style.display = 'inline';
    if (btn) btn.style.display = 'none';
  }
&lt;/script&gt;&lt;/p&gt;
&lt;h2&gt;【クイズ】付加疑問文チェックテスト（10問）&lt;/h2&gt;
&lt;table style="width: 100%; border-collapse: collapse; margin-top: 20px;"&gt;
&lt;tbody&gt;
&lt;tr style="background-color: #dd8500; color: #ffffff;"&gt;
&lt;th style="padding: 10px; text-align: left;"&gt;問題&lt;/th&gt;
&lt;th style="padding: 10px; text-align: left;"&gt;選択肢（A～D）&lt;/th&gt;
&lt;th style="padding: 10px; text-align: left;"&gt;答え&lt;/th&gt;
&lt;/tr&gt;
&lt;tr style="background-color: #f0b464; color: #000000;"&gt;
&lt;td style="padding: 10px;"&gt;1. 付加疑問（tag question）の主な役割として正しいものはどれ？&lt;/td&gt;
&lt;td style="padding: 10px;"&gt;A. 文を強く命令にするため&lt;br /&gt;
B. 文を否定文に変えるため&lt;br /&gt;
C. 文の意味をあいまいにするため&lt;br /&gt;
D. 文の内容について確認・同意を求めるため&lt;/td&gt;
&lt;td style="padding: 10px;"&gt;&lt;button id="q1-btn"&gt;正解を見る&lt;/button&gt;&lt;br /&gt;
&lt;span id="q1" style="display: none; font-weight: bold;"&gt;D&lt;/span&gt;&lt;/td&gt;
&lt;/tr&gt;
&lt;tr style="background-color: #ffffff; color: #000000;"&gt;
&lt;td style="padding: 10px;"&gt;2. 付加疑問の基本的な作り方として正しい説明はどれ？&lt;/td&gt;
&lt;td style="padding: 10px;"&gt;A. 主語を消して動詞だけを残す&lt;br /&gt;
B. 元の文を疑問文にし、肯定・否定を逆にし、主語を代名詞に直す&lt;br /&gt;
C. 文の最後に always を付ける&lt;br /&gt;
D. 文をすべて現在形に直す&lt;/td&gt;
&lt;td style="padding: 10px;"&gt;&lt;button id="q2-btn"&gt;正解を見る&lt;/button&gt;&lt;br /&gt;
&lt;span id="q2" style="display: none; font-weight: bold;"&gt;B&lt;/span&gt;&lt;/td&gt;
&lt;/tr&gt;
&lt;tr style="background-color: #f0b464; color: #000000;"&gt;
&lt;td style="padding: 10px;"&gt;3. 「This is a great restaurant, ________?」空所に入る正しい付加疑問は？&lt;/td&gt;
&lt;td style="padding: 10px;"&gt;A. isn’t this&lt;br /&gt;
B. is this&lt;br /&gt;
C. isn’t it&lt;br /&gt;
D. is it not&lt;/td&gt;
&lt;td style="padding: 10px;"&gt;&lt;button id="q3-btn"&gt;正解を見る&lt;/button&gt;&lt;br /&gt;
&lt;span id="q3" style="display: none; font-weight: bold;"&gt;C&lt;/span&gt;&lt;/td&gt;
&lt;/tr&gt;
&lt;tr style="background-color: #ffffff; color: #000000;"&gt;
&lt;td style="padding: 10px;"&gt;4. 「Jim ate a whole pizza, ________?」の空所に入る正しい形はどれ？&lt;/td&gt;
&lt;td style="padding: 10px;"&gt;A. didn’t he&lt;br /&gt;
B. doesn’t he&lt;br /&gt;
C. did he&lt;br /&gt;
D. isn’t he&lt;/td&gt;
&lt;td style="padding: 10px;"&gt;&lt;button id="q4-btn"&gt;正解を見る&lt;/button&gt;&lt;br /&gt;
&lt;span id="q4" style="display: none; font-weight: bold;"&gt;A&lt;/span&gt;&lt;/td&gt;
&lt;/tr&gt;
&lt;tr style="background-color: #f0b464; color: #000000;"&gt;
&lt;td style="padding: 10px;"&gt;5. 「You haven’t met my cousin, ________?」空所に入る正しい付加疑問は？&lt;/td&gt;
&lt;td style="padding: 10px;"&gt;A. haven’t you&lt;br /&gt;
B. did you&lt;br /&gt;
C. have you&lt;br /&gt;
D. don’t you&lt;/td&gt;
&lt;td style="padding: 10px;"&gt;&lt;button id="q5-btn"&gt;正解を見る&lt;/button&gt;&lt;br /&gt;
&lt;span id="q5" style="display: none; font-weight: bold;"&gt;C&lt;/span&gt;&lt;/td&gt;
&lt;/tr&gt;
&lt;tr style="background-color: #ffffff; color: #000000;"&gt;
&lt;td style="padding: 10px;"&gt;6. 「Bob doesn’t like tomatoes, ________?」の空所に入る正しい形はどれ？&lt;/td&gt;
&lt;td style="padding: 10px;"&gt;A. does Bob&lt;br /&gt;
B. doesn’t he&lt;br /&gt;
C. does he&lt;br /&gt;
D. is he&lt;/td&gt;
&lt;td style="padding: 10px;"&gt;&lt;button id="q6-btn"&gt;正解を見る&lt;/button&gt;&lt;br /&gt;
&lt;span id="q6" style="display: none; font-weight: bold;"&gt;C&lt;/span&gt;&lt;/td&gt;
&lt;/tr&gt;
&lt;tr style="background-color: #f0b464; color: #000000;"&gt;
&lt;td style="padding: 10px;"&gt;7. 「There are a lot of people today, ________?」の空所に入る正しい付加疑問は？&lt;/td&gt;
&lt;td style="padding: 10px;"&gt;A. aren’t they&lt;br /&gt;
B. are they&lt;br /&gt;
C. aren’t there&lt;br /&gt;
D. are there not&lt;/td&gt;
&lt;td style="padding: 10px;"&gt;&lt;button id="q7-btn"&gt;正解を見る&lt;/button&gt;&lt;br /&gt;
&lt;span id="q7" style="display: none; font-weight: bold;"&gt;C&lt;/span&gt;&lt;/td&gt;
&lt;/tr&gt;
&lt;tr style="background-color: #ffffff; color: #000000;"&gt;
&lt;td style="padding: 10px;"&gt;8. 「Let’s go to the beach after lunch, ________?」に入る付加疑問として正しいものは？&lt;/td&gt;
&lt;td style="padding: 10px;"&gt;A. will you&lt;br /&gt;
B. shall we&lt;br /&gt;
C. don’t we&lt;br /&gt;
D. won’t you&lt;/td&gt;
&lt;td style="padding: 10px;"&gt;&lt;button id="q8-btn"&gt;正解を見る&lt;/button&gt;&lt;br /&gt;
&lt;span id="q8" style="display: none; font-weight: bold;"&gt;B&lt;/span&gt;&lt;/td&gt;
&lt;/tr&gt;
&lt;tr style="background-color: #f0b464; color: #000000;"&gt;
&lt;td style="padding: 10px;"&gt;9. 「Pass me a cold drink, ________?」命令文の付加疑問として最も自然なのはどれ？&lt;/td&gt;
&lt;td style="padding: 10px;"&gt;A. do you&lt;br /&gt;
B. shall we&lt;br /&gt;
C. will you&lt;br /&gt;
D. won’t we&lt;/td&gt;
&lt;td style="padding: 10px;"&gt;&lt;button id="q9-btn"&gt;正解を見る&lt;/button&gt;&lt;br /&gt;
&lt;span id="q9" style="display: none; font-weight: bold;"&gt;C&lt;/span&gt;&lt;/td&gt;
&lt;/tr&gt;
&lt;tr style="background-color: #ffffff; color: #000000;"&gt;
&lt;td style="padding: 10px;"&gt;10. 付加疑問文のルールについて正しい説明はどれ？&lt;/td&gt;
&lt;td style="padding: 10px;"&gt;A. 元の文も付加疑問もどちらも肯定にする&lt;br /&gt;
B. 元の文も付加疑問もどちらも否定にする&lt;br /&gt;
C. 元の文が肯定なら付加疑問は否定、元の文が否定なら付加疑問は肯定にする&lt;br /&gt;
D. ルールは特になく、語感で決める&lt;/td&gt;
&lt;td style="padding: 10px;"&gt;&lt;button id="q10-btn"&gt;正解を見る&lt;/button&gt;&lt;br /&gt;
&lt;span id="q10" style="display: none; font-weight: bold;"&gt;C&lt;/span&gt;&lt;/td&gt;
&lt;/tr&gt;
&lt;/tbody&gt;
&lt;/table&gt;
&lt;p&gt;例外として、&lt;span style="color: #ff0000;"&gt;&amp;#8220;Let&amp;#8217;s&amp;#8221;の場合は&amp;#8221;Shall we&amp;#8221;、命令文の場合は&amp;#8221;Will you&amp;#8221;&lt;/span&gt;、この点だけ注意してしっかり練習して頂ければと思います。&lt;br /&gt;
&lt;!--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t>
  </si>
  <si>
    <t>以下のページは不自然なワードを使用しています。
これらを適切に自然な言葉に置き換えて下さい。
なお、本文の装飾や構造は絶対に変えないでください。
【対象ページURL】
https://eigo-rewrite.com/listening/
【検出された不自然ワード】
- 型
【本文】
------
&lt;h2&gt;音読リスニング講座&lt;/h2&gt;
&lt;p&gt;都立高校入試において、リスニングは非常に重要な位置を占めています。&lt;/p&gt;
&lt;p&gt;その中でも、100点中20点がリスニング問題であり、この20点を確実に取ることが合格への鍵となります。特に上位の都立高校合格を目指す受験生にとって、&lt;span style="color: #0000ff;"&gt;最低でも16点以上&lt;/span&gt;を取ることが求められます。&lt;/p&gt;
&lt;p&gt;しかし、多くの受験生は問題Bの英問英答で点を落としがちです。ここで重要なのは、リスニング力を高め、失点を最小限に抑えることです。&lt;/p&gt;
&lt;p&gt;実際、リスニングでは問題文が二度読まれる場合が多く、一度で正確に聴き取る力が必要です。&lt;/p&gt;
&lt;p&gt;そのため、「聴き取れない」単語やフレーズがあると、それが致命的な失点につながります。こうした語句を聴き取れるようになるために、実は&lt;strong&gt;音読&lt;/strong&gt;が非常に効果的です。&lt;/p&gt;
&lt;p&gt;リスニング力を鍛える際のチェックポイントや、つまずきやすい原因の整理は、&lt;a href="https://eigo-rewrite.com/column/listening/"&gt;リスニング力を鍛えるためのポイント&lt;/a&gt;でもまとめています。&lt;/p&gt;
&lt;p&gt;当講座では、「&lt;span style="color: #ff0000;"&gt;一度で聴き取り、確実に得点できる&lt;/span&gt;」リスニング力の養成にフォーカスすると同時に、「&lt;span style="color: #0000ff;"&gt;聴く&lt;/span&gt;」だけでなく「&lt;span style="color: #0000ff;"&gt;音読する&lt;/span&gt;」ことの重要性を強調しています。&lt;/p&gt;
&lt;p&gt;受験生の皆さんがリスニングスキルを高め、自信を持って試験に臨めるよう、全力でサポートします。&lt;/p&gt;
&lt;p&gt;詳細についてはお気軽にお問い合わせください。皆さまからのご相談をお待ちしております。&lt;/p&gt;
&lt;p&gt;&amp;nbsp;&lt;/p&gt;
&lt;h3&gt;【大まかな流れ】&lt;/h3&gt;
&lt;h5&gt;①ウォーミングアップ&lt;/h5&gt;
&lt;p&gt;特に会話表現での典型文を音読→リスニングとディクテーション(書き取り)を行うことで耳を慣らします。&lt;/p&gt;
&lt;h5&gt;②都立入試のリスニング演習&lt;/h5&gt;
&lt;p&gt;設問からのヒント探しやメモの取り方を指導した後、実際に入試問題を解きます。&lt;/p&gt;
&lt;h5&gt;③振り返りと英問英答の練習&lt;/h5&gt;
&lt;p&gt;入試問題を解いた後は、講師と解答根拠の確認や聴き取りづらかった箇所の解説・シャドーイング(音読)を行います。これにより、音と文字を一致させ、一度で聴き取れる音や文型を増やしていきます。&lt;/p&gt;
&lt;h3&gt;オンライン指導&lt;/h3&gt;
&lt;p&gt;当塾で開講中の講座は、すべてオンラインでも受講可能となっております。&lt;br /&gt;
当塾では開業以来、オンライン授業と非常に親和性の高い電子黒板を使用しており、ホワイトボードや机上で行う指導と比べ&lt;strong&gt;「視認性」「即応性」「再現性」&lt;/strong&gt;に優れた指導を可能にしています。&lt;br /&gt;
そのような強みを持った当塾の指導を、オンライン授業にそのまま適用することで教室で受ける授業さながらの授業を、オンライン授業でも再現しております。&lt;/p&gt;
&lt;p&gt;&lt;img decoding="async" fetchpriority="high" class="aligncenter wp-image-264 size-full" src="https://eigo-rewrite.com/wp-content/uploads/2020/09/リライト授業風景.jpg" sizes="(max-width: 1280px) 100vw, 1280px" srcset="https://eigo-rewrite.com/wp-content/uploads/2020/09/リライト授業風景.jpg 1280w, https://eigo-rewrite.com/wp-content/uploads/2020/09/リライト授業風景-300x169.jpg 300w, https://eigo-rewrite.com/wp-content/uploads/2020/09/リライト授業風景-1024x576.jpg 1024w, https://eigo-rewrite.com/wp-content/uploads/2020/09/リライト授業風景-768x432.jpg 768w, https://eigo-rewrite.com/wp-content/uploads/2020/09/リライト授業風景-320x180.jpg 320w" alt="" width="1280" height="720" /&gt;&lt;/p&gt;
&lt;h3&gt;オンライン授業のメリットとは？&lt;/h3&gt;
&lt;h4&gt;&lt;span style="background-color: navajowhite;"&gt;&lt;span data-custom-pc-fontsize="18px"&gt;①画面と音声に情報量が集約されるので、集中しやすい&lt;/span&gt;&lt;/span&gt;&lt;/h4&gt;
&lt;p&gt;&lt;span data-custom-pc-fontsize="16px"&gt;教室型の場合、家庭学習とは環境が異なります。&lt;br /&gt;
オンライン個別指導では、ご自宅での受講が可能なため、&lt;span style="color: #0000ff;"&gt;自分の勉強しやすい環境、慣れた環境で授業を受けることができます&lt;/span&gt;。&lt;br /&gt;
また、ＰＣやタブレットからの音声と映像のみに集中できるので、意識を向ける対象が少なく、教室型に比べてより授業に集中して取り組むことができます。&lt;/span&gt;&lt;/p&gt;
&lt;h4&gt;&lt;span style="background-color: navajowhite;" data-custom-pc-fontsize="20px"&gt;②手元がはっきりと確認できるので、的確な指摘・改善作業を行いやすい&lt;/span&gt;&lt;/h4&gt;
&lt;p&gt;&lt;span data-custom-pc-fontsize="16px"&gt;塾のオンライン個別指導では、生徒さんの手元をカメラで写しながら授業を進めていきます。&lt;br /&gt;
いま生徒さんが解いている状況を&lt;span style="color: #ff0000;"&gt;リアルタイムで判断&lt;/span&gt;できるため、生徒さんが&lt;span style="color: #ff0000;"&gt;つまづきやすいポイントを瞬時に把握&lt;/span&gt;することができます。そのため、類似問題を出題したり、その場でヒントを出すことで思考を変換させたりすることができます。&lt;/span&gt;&lt;/p&gt;
&lt;h4&gt;&lt;span data-custom-pc-fontsize="16px"&gt;&lt;span style="background-color: navajowhite;" data-custom-pc-fontsize="20px"&gt;③通塾の必要がないので、体力を温存した状態で指導を受けることができる&lt;/span&gt;&lt;/span&gt;&lt;/h4&gt;
&lt;p&gt;ご自宅からの通塾に電車を使ったり歩いたりすると、勉強に必要な体力がその分減ってしまいます。&lt;br /&gt;
オンライン個別指導では塾に通う必要がないため、体力がなくなってしまったり疲れたりすることなく授業を受けることができます。親御さんの送り迎えも必要ありませんので、&lt;span style="color: #ff0000;"&gt;より効率的に学習&lt;/span&gt;することができます。&lt;/p&gt;
&lt;p&gt;当塾のオンライン個別指導では、教室型の授業をほぼ100％体現しているうえに、オンラインならではのメリットでより効率的に学習することが可能です。より集中して問題に取り組み、オンラインの強みを活かすことで、英語の成績をのばすことができます。&lt;/p&gt;
&lt;h2&gt;&lt;span style="font-size: 1.75rem;"&gt;受講までの流れ&lt;/span&gt;&lt;/h2&gt;
&lt;h2&gt;
&lt;style&gt;
  .bg-pink {background-color: #ffc0cb !important;}&lt;/style&gt;
&lt;/h2&gt;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&lt;p&gt;&amp;nbsp;&lt;/p&gt;
&lt;h2&gt;指導料&lt;/h2&gt;
&lt;h4&gt;トライアル指導料&lt;/h4&gt;
&lt;p&gt;10,000円(税込)&lt;/p&gt;
&lt;div class="rounded" style="background-color: whitesmoke; padding: 10px;"&gt;他塾様でいう「&lt;span style="color: #3366ff;"&gt;体験講座&lt;/span&gt;」の位置づけですので、通常より安価に設定させていただいております。まずは一度当塾の個別指導をお試し頂ければ幸いです。&lt;/div&gt;
&lt;h3&gt;入塾金&lt;/h3&gt;
&lt;p&gt;22,000円(税込)&lt;/p&gt;
&lt;div class="rounded" style="background-color: whitesmoke; padding: 10px;"&gt;入塾手続の際に頂戴致します。また、その時点・もしくは過去在籍されていた生徒さんの兄弟姉妹の場合には、&lt;span style="color: #3366ff;"&gt;全額免除&lt;/span&gt;させて頂きます。&lt;/div&gt;
&lt;h3&gt;授業料&lt;/h3&gt;
&lt;p&gt;１コマ　110分　¥18,150-(税込)&lt;br /&gt;
１コマ　80分　¥13,200-(税込)&lt;/p&gt;
&lt;div class="rounded" style="background-color: whitesmoke; padding: 10px;"&gt;指導料は&lt;span style="color: #3366ff;"&gt;前払い&lt;/span&gt;です。&lt;br /&gt;
※指導予定回数分を前月20日に集計し請求書を発行させて頂きますので、&lt;span style="color: #3366ff;"&gt;前月末まで&lt;/span&gt;にお支払い下さいませ。&lt;/div&gt;
&lt;div&gt;&lt;/div&gt;
&lt;h2&gt;トライアルお申込みフォーム&lt;/h2&gt;
&lt;div role="form" class="wpcf7" id="wpcf7-f135-p236-o1" lang="ja" dir="ltr"&gt;
&lt;div class="screen-reader-response" aria-live="polite"&gt;&lt;/div&gt;
&lt;form action="/listening/#wpcf7-f135-p236-o1" method="post" class="wpcf7-form" novalidate="novalidate"&gt;
&lt;div style="display: none;"&gt;
&lt;input type="hidden" name="_wpcf7" value="135" /&gt;
&lt;input type="hidden" name="_wpcf7_version" value="5.1.9" /&gt;
&lt;input type="hidden" name="_wpcf7_locale" value="ja" /&gt;
&lt;input type="hidden" name="_wpcf7_unit_tag" value="wpcf7-f135-p236-o1" /&gt;
&lt;input type="hidden" name="_wpcf7_container_post" value="236" /&gt;
&lt;input type="hidden" name="g-recaptcha-response" value="" /&gt;
&lt;/div&gt;
&lt;p&gt;保護者氏名(必須)：&lt;span class="wpcf7-form-control-wrap your-name"&gt;&lt;input type="text" name="your-name" value="" size="40" class="wpcf7-form-control wpcf7-text wpcf7-validates-as-required" aria-required="true" aria-invalid="false" /&gt;&lt;/span&gt; &lt;/p&gt;
&lt;p&gt;メールアドレス(必須)：&lt;span class="wpcf7-form-control-wrap your-email"&gt;&lt;input type="email" name="your-email" value="" size="40" class="wpcf7-form-control wpcf7-text wpcf7-email wpcf7-validates-as-required wpcf7-validates-as-email" aria-required="true" aria-invalid="false" /&gt;&lt;/span&gt; &lt;/p&gt;
&lt;p&gt;電話番号(必須)：&lt;span class="wpcf7-form-control-wrap mobtel"&gt;&lt;input type="tel" name="mobtel" value="" size="40" class="wpcf7-form-control wpcf7-text wpcf7-tel wpcf7-validates-as-required wpcf7-validates-as-tel" aria-required="true" aria-invalid="false" /&gt;&lt;/span&gt; &lt;/p&gt;
&lt;p&gt;生徒氏名(必須)：&lt;span class="wpcf7-form-control-wrap chilid-name"&gt;&lt;input type="text" name="chilid-name" value="" size="40" class="wpcf7-form-control wpcf7-text" aria-invalid="false" /&gt;&lt;/span&gt; &lt;/p&gt;
&lt;p&gt;性別(必須)：&lt;span class="wpcf7-form-control-wrap seibetu"&gt;&lt;select name="seibetu" class="wpcf7-form-control wpcf7-select" aria-invalid="false"&gt;&lt;option value=""&gt;---&lt;/option&gt;&lt;option value="男"&gt;男&lt;/option&gt;&lt;option value="女"&gt;女&lt;/option&gt;&lt;/select&gt;&lt;/span&gt;&lt;/p&gt;
&lt;p&gt;学年(必須)：&lt;span class="wpcf7-form-control-wrap gakunen"&gt;&lt;select name="gakunen" class="wpcf7-form-control wpcf7-select" aria-invalid="false"&gt;&lt;option value=""&gt;---&lt;/option&gt;&lt;option value="中１"&gt;中１&lt;/option&gt;&lt;option value="中２"&gt;中２&lt;/option&gt;&lt;option value="中３"&gt;中３&lt;/option&gt;&lt;option value="その他"&gt;その他&lt;/option&gt;&lt;/select&gt;&lt;/span&gt;&lt;/p&gt;
&lt;p&gt;受講講座(必須)：&lt;br /&gt;
&lt;span class="wpcf7-form-control-wrap checkbox-492"&gt;&lt;span class="wpcf7-form-control wpcf7-checkbox wpcf7-validates-as-required"&gt;&lt;span class="wpcf7-list-item first"&gt;&lt;span class="wpcf7-list-item-label"&gt;文法復習講座&lt;/span&gt;&lt;input type="checkbox" name="checkbox-492[]" value="文法復習講座" /&gt;&lt;/span&gt;&lt;span class="wpcf7-list-item"&gt;&lt;span class="wpcf7-list-item-label"&gt;語彙強化講座①都立コース&lt;/span&gt;&lt;input type="checkbox" name="checkbox-492[]" value="語彙強化講座①都立コース" /&gt;&lt;/span&gt;&lt;span class="wpcf7-list-item"&gt;&lt;span class="wpcf7-list-item-label"&gt;語彙強化講座②私立難関コース&lt;/span&gt;&lt;input type="checkbox" name="checkbox-492[]" value="語彙強化講座②私立難関コース" /&gt;&lt;/span&gt;&lt;span class="wpcf7-list-item"&gt;&lt;span class="wpcf7-list-item-label"&gt;読解強化講座&lt;/span&gt;&lt;input type="checkbox" name="checkbox-492[]" value="読解強化講座" /&gt;&lt;/span&gt;&lt;span class="wpcf7-list-item last"&gt;&lt;span class="wpcf7-list-item-label"&gt;音読リスニング講座&lt;/span&gt;&lt;input type="checkbox" name="checkbox-492[]" value="音読リスニング講座" /&gt;&lt;/span&gt;&lt;/span&gt;&lt;/span&gt;&lt;/p&gt;
&lt;p&gt;受講場所(必須)：&lt;span class="wpcf7-form-control-wrap place"&gt;&lt;select name="place" class="wpcf7-form-control wpcf7-select" aria-invalid="false"&gt;&lt;option value=""&gt;---&lt;/option&gt;&lt;option value="教室"&gt;教室&lt;/option&gt;&lt;option value="オンライン"&gt;オンライン&lt;/option&gt;&lt;/select&gt;&lt;/span&gt;&lt;/p&gt;
&lt;p&gt;備考：&lt;span class="wpcf7-form-control-wrap your-message"&gt;&lt;textarea name="your-message" cols="40" rows="10" class="wpcf7-form-control wpcf7-textarea" aria-invalid="false"&gt;&lt;/textarea&gt;&lt;/span&gt; &lt;/p&gt;
&lt;p&gt;&lt;input type="submit" value="送信" class="wpcf7-form-control wpcf7-submit" /&gt;&lt;/p&gt;
&lt;div class="wpcf7-response-output wpcf7-display-none" aria-hidden="true"&gt;&lt;/div&gt;&lt;/form&gt;&lt;/div&gt;
&lt;p&gt;&amp;nbsp;&lt;/p&gt;
&lt;p class="sc-cbPlza hJuQYC"&gt;当塾では様々な内容の個別指導を実施しております。実施詳細につきましてはコチラをご確認下さいませ。&lt;/p&gt;
&lt;p&gt;&lt;a href="https://eigo-rewrite.com/live/"&gt;&lt;img decoding="async" class="alignnone wp-image-744" src="https://eigo-rewrite.com/wp-content/uploads/2023/08/image_2023_8_29-1-300x38.png" alt="" width="1374" height="174" srcset="https://eigo-rewrite.com/wp-content/uploads/2023/08/image_2023_8_29-1-300x38.png 300w, https://eigo-rewrite.com/wp-content/uploads/2023/08/image_2023_8_29-1.png 468w" sizes="(max-width: 1374px) 100vw, 1374px" /&gt;&lt;/a&gt;&lt;/p&gt;
&lt;section class="veu_cta" id="veu_cta-764"&gt;&lt;h1 class="cta_title"&gt;コラム：ニュートレジャーの道案内&lt;/h1&gt;&lt;div class="cta_body"&gt;&lt;div class="cta_body_image cta_body_image_right"&gt;&lt;a href="https://eigo-rewrite.com/ct/%e3%83%8b%e3%83%a5%e3%83%bc%e3%83%88%e3%83%ac%e3%82%b8%e3%83%a3%e3%83%bc%e3%81%ae%e9%81%93%e6%a1%88%e5%86%85/" target="_blank"&gt;&lt;img src="https://eigo-rewrite.com/wp-content/uploads/2020/06/logo_tate-1.png" /&gt;&lt;/a&gt;&lt;/div&gt;&lt;div class="cta_body_txt image_exist"&gt;ニュートレジャーを活用して、英語学習を進めていきます。この教材を通じて、文法の理解と英作文スキルを磨き、全般的な英語力向上をサポートしています。&lt;/div&gt;&lt;div class="cta_body_link"&gt;&lt;a href="https://eigo-rewrite.com/ct/%e3%83%8b%e3%83%a5%e3%83%bc%e3%83%88%e3%83%ac%e3%82%b8%e3%83%a3%e3%83%bc%e3%81%ae%e9%81%93%e6%a1%88%e5%86%85/" class="btn btn-primary btn-block btn-lg" target="_blank"&gt;コラム：ニュートレジャーの道案内&lt;/a&gt;&lt;/div&gt;&lt;/div&gt;&lt;!--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</si>
  <si>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https://eng-support.com/column/book2-lesson6-scene2/
【検出された不自然ワード】
- 崩れ
- 型
- 迷い
- 固定
- 刺
【本文】
------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&lt;p&gt;&lt;iframe loading="lazy" title="YouTube video player" src="https://www.youtube.com/embed/yDFGSkZJqgw?si=m1tH5u7KAWHDIZdx" width="560" height="315" frameborder="0" allowfullscreen="allowfullscreen"&gt;&lt;/iframe&gt;&lt;br /&gt;
&lt;!-- 導入差し替え（ここから）：検索直後の刺さり＋ミス先回り --&gt;&lt;/p&gt;
&lt;div style="border: 1px solid #e6e6e6; background: #fffaf0; padding: 12px 14px; margin: 10px 0 16px;"&gt;
&lt;p style="margin: 0 0 8px;"&gt;&lt;strong&gt;say that S V / think that S V&lt;/strong&gt;は「〜ということ」までは分かるのに、英語にすると語順が崩れやすい形です。&lt;/p&gt;
&lt;ul style="margin: 0; padding-left: 18px;"&gt;
&lt;li&gt;thatの後ろを疑問文みたいにしてしまう：× &lt;span style="color: blue;"&gt;I think that is he right.&lt;/span&gt;&lt;/li&gt;
&lt;li&gt;say＋人の形で書いてしまう：× &lt;span style="color: blue;"&gt;He said me that &amp;#8230;&lt;/span&gt;&lt;/li&gt;
&lt;li&gt;どこまでが「内容」か見失う（文が長いと特に迷う）&lt;/li&gt;
&lt;/ul&gt;
&lt;/div&gt;
&lt;p style="margin: 0 0 10px;"&gt;ここは発想を一つだけ固定すると安定します。&lt;span style="color: red;"&gt;that＝「ということ」&lt;/span&gt;で、後ろは&lt;strong&gt;内容そのもの（普通の文：S＋V）&lt;/strong&gt;です。&lt;/p&gt;
&lt;div style="border-left: 6px solid #FF8C00; background: #fff7e6; padding: 10px 12px; margin: 10px 0 18px;"&gt;
&lt;p style="margin: 0 0 6px;"&gt;&lt;strong&gt;最初にこれだけ確認&lt;/strong&gt;&lt;/p&gt;
&lt;p style="margin: 0;"&gt;○ &lt;span style="color: blue;"&gt;I think that Nancy is very kind.&lt;/span&gt;&lt;br /&gt;
○ &lt;span style="color: blue;"&gt;He said that Nancy is very kind.&lt;/span&gt;&lt;br /&gt;
&lt;span style="color: #666;"&gt;（that節＝内容なので、後ろはS＋Vのまま）&lt;/span&gt;&lt;/p&gt;
&lt;/div&gt;
&lt;p&gt;&lt;!-- 導入差し替え（ここまで） --&gt;&lt;/p&gt;
&lt;h3&gt;日本語と英語の違い&lt;/h3&gt;
&lt;p&gt;今回は、Book2 Lesson6シーン2で登場する&lt;span style="color: red;"&gt;“say”&lt;/span&gt;、&lt;span style="color: red;"&gt;“think”&lt;/span&gt;、&lt;span style="color: red;"&gt;“that”&lt;/span&gt;、そして「SV」名詞節について解説します。最初の文と①の文を比較すると、日本語から英語に訳す際の微妙な違いに気づくかもしれません。具体的には、以下のような文の変換が求められます。&lt;/p&gt;
&lt;p&gt;日本語: 「私はジャックを知っている。」&lt;br /&gt;
英語: “&lt;span style="color: blue;"&gt;I know Jack.&lt;/span&gt;”&lt;/p&gt;
&lt;p&gt;日本語: 「ナンシーはとても親切だ。」&lt;br /&gt;
英語: “&lt;span style="color: blue;"&gt;Nancy is very kind.&lt;/span&gt;”&lt;/p&gt;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&lt;p&gt;では、次に難しい文を考えてみましょう。&lt;/p&gt;
&lt;p&gt;日本語: 「私はナンシーがとても親切だという事を知っている。」&lt;br /&gt;
この文では、「という事」という部分が追加されています。この場合、英語では「that」という単語を使います。具体的には次のようになります。&lt;/p&gt;
&lt;p&gt;英語: “&lt;span style="color: blue;"&gt;I know that Nancy is very kind.&lt;/span&gt;”&lt;br /&gt;
この「that」は、日本語で言う「という事」に相当します。文の構造を理解することで、このような英語の複雑な表現もスムーズに行えます。&lt;/p&gt;
&lt;h3&gt;“That”の役割と文の構造&lt;/h3&gt;
&lt;p&gt;ここでは、日本語の「という事」に相当する「that」という英語の単語に焦点を当てます。”&lt;span style="color: red;"&gt;that&lt;/span&gt;“は従属接続詞として機能し、独立した文を従属させます。具体的には、以下のようになります。&lt;/p&gt;
&lt;p&gt;日本語: 「ナンシーがとても親切だという事」&lt;br /&gt;
英語: “&lt;span style="color: blue;"&gt;that Nancy is very kind&lt;/span&gt;”&lt;/p&gt;
&lt;p&gt;この部分は、独立した完全な文（第5文型）として理解されます。文法的な構造を把握し、「that」が文の前に来ることで、意味を正確に伝えることができます。&lt;/p&gt;
&lt;h3&gt;従属接続詞 “that” の活用&lt;/h3&gt;
&lt;p&gt;従属接続詞 “&lt;span style="color: red;"&gt;that&lt;/span&gt;“の使い方を理解することで、より複雑な文を作成できるようになります。英語の文法規則に従い、正確な文の構造を把握しましょう。それにより、日本語と英語の微妙な違いを的確に表現できるようになります。&lt;/p&gt;
&lt;p&gt;&lt;!-- 追加ブロック：ここから --&gt;&lt;/p&gt;
&lt;h3&gt;think that／say that の違い&lt;/h3&gt;
&lt;p&gt;&lt;span style="color: red;"&gt;think&lt;/span&gt;は「頭の中で思う」、&lt;span style="color: red;"&gt;say&lt;/span&gt;は「口に出して言う」です。どちらも&lt;span style="color: blue;"&gt;that S V&lt;/span&gt;を後ろに取れますが、意味のニュアンスが変わります。&lt;/p&gt;
&lt;p&gt;“&lt;span style="color: blue;"&gt;I think that Nancy is very kind.&lt;/span&gt;”&lt;br /&gt;
→「（私は）ナンシーは親切だと思う」（意見・推測）&lt;/p&gt;
&lt;p&gt;“&lt;span style="color: blue;"&gt;He said that Nancy is very kind.&lt;/span&gt;”&lt;br /&gt;
→「彼はナンシーは親切だと言った」（発言内容）&lt;/p&gt;
&lt;p&gt;また、&lt;span style="color: red;"&gt;say&lt;/span&gt;は「人に言う」の形が少しクセがあります。&lt;br /&gt;
× “&lt;span style="color: blue;"&gt;He said me that &amp;#8230;&lt;/span&gt;”（これは誤り）&lt;br /&gt;
○ “&lt;span style="color: blue;"&gt;He said to me that &amp;#8230;&lt;/span&gt;” / “&lt;span style="color: blue;"&gt;He told me that &amp;#8230;&lt;/span&gt;”&lt;/p&gt;
&lt;h3&gt;that節がS＋Vになる理由（語順）&lt;/h3&gt;
&lt;p&gt;thatの後ろは「文（センテンス）」をそのまま入れます。つまり、&lt;span style="color: blue;"&gt;that + S + V&lt;/span&gt;の形で、&lt;span style="color: red;"&gt;疑問文の語順（Do you&amp;#8230;?）にはしません&lt;/span&gt;。&lt;/p&gt;
&lt;p&gt;○ “&lt;span style="color: blue;"&gt;I think that he is right.&lt;/span&gt;”&lt;br /&gt;
× “&lt;span style="color: blue;"&gt;I think that is he right.&lt;/span&gt;”&lt;/p&gt;
&lt;p&gt;「that＝ということ」で、後ろは「内容」なので、内容部分は普通の文（S＋V）になる、と押さえてください。&lt;/p&gt;
&lt;h3&gt;thatは省略できる／省略しない方がよい場面&lt;/h3&gt;
&lt;p&gt;&lt;span style="color: red;"&gt;think / say / know&lt;/span&gt;などの動詞の後ろでは、会話ではthatを省略することがよくあります。&lt;/p&gt;
&lt;p&gt;○ “&lt;span style="color: blue;"&gt;I think (that) he is right.&lt;/span&gt;”&lt;br /&gt;
○ “&lt;span style="color: blue;"&gt;She said (that) she was tired.&lt;/span&gt;”&lt;/p&gt;
&lt;p&gt;ただし、次のような場合は&lt;span style="color: red;"&gt;thatを残した方が安全&lt;/span&gt;です。&lt;/p&gt;
&lt;ul&gt;
&lt;li&gt;文が長くて、どこからが「内容」か分かりにくいとき&lt;/li&gt;
&lt;li&gt;that節が連続して出てくるとき（読み手が迷いやすい）&lt;/li&gt;
&lt;li&gt;書き言葉で丁寧に構造を見せたいとき&lt;/li&gt;
&lt;/ul&gt;
&lt;h3&gt;saying that の意味（だと言って／そうは言っても）&lt;/h3&gt;
&lt;p&gt;&lt;span style="color: red;"&gt;saying that&lt;/span&gt;は「〜だと言って（発言しながら）」という意味で使えます。&lt;/p&gt;
&lt;p&gt;“&lt;span style="color: blue;"&gt;He left the room, saying that he was busy.&lt;/span&gt;”&lt;br /&gt;
→「彼は忙しいと言って部屋を出た」&lt;/p&gt;
&lt;p&gt;また、「そうは言っても」に近い言い方としては、会話では&lt;span style="color: blue;"&gt;That said,&lt;/span&gt; / &lt;span style="color: blue;"&gt;Having said that,&lt;/span&gt;がよく使われます（本文の理解を助ける補足です）。&lt;/p&gt;
&lt;h3&gt;最後の確認（ミスが多い3点）&lt;/h3&gt;
&lt;ul&gt;
&lt;li&gt;&lt;strong&gt;thatの後ろはS＋V&lt;/strong&gt;（疑問文の語順にしない）&lt;/li&gt;
&lt;li&gt;&lt;strong&gt;say＋人&lt;/strong&gt;は×（言いたいならsay to 人 / tell 人）&lt;/li&gt;
&lt;li&gt;&lt;strong&gt;that省略は可能&lt;/strong&gt;だが、長文・書き言葉では残す方が読みやすい&lt;/li&gt;
&lt;/ul&gt;
&lt;p&gt;&lt;!-- 追加ブロック：ここまで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&lt;hr /&gt;
&lt;p&gt;&amp;nbsp;&lt;/p&gt;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</si>
  <si>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https://eng-support.com/column/progressbook1-3-2/
【検出された不自然ワード】
- 崩れ
- 型
- 固定
【本文】
------
&lt;p&gt;&lt;iframe title="YouTube video player" src="https://www.youtube.com/embed/9r3O18-zgiM" width="560" height="315" frameborder="0" allowfullscreen="allowfullscreen"&gt;&lt;span data-mce-type="bookmark" style="display: inline-block; width: 0px; overflow: hidden; line-height: 0;" class="mce_SELRES_start"&gt;﻿&lt;/span&gt;&lt;/iframe&gt;&lt;br /&gt;
&lt;!-- =============================== 追記①：導入直後（YouTubeの下〜最初のh3の前）に挿入 目的：検索者が一瞬で「知りたいこと」に到達できるようにする＋誤り例で意図一致を強化 =============================== --&gt;&lt;/p&gt;
&lt;div class="rounded" style="background-color: #f5f9ff; border: 1px solid #d6e6ff; padding: 12px; margin: 14px 0;"&gt;
&lt;p style="margin: 0 0 8px;"&gt;&lt;strong&gt;30秒まとめ（中1の最頻出ミスだけ）&lt;/strong&gt;&lt;/p&gt;
&lt;ul style="margin: 0; padding-left: 1.2em; line-height: 1.8;"&gt;
&lt;li&gt;&lt;strong&gt;a と my（your/his/her/our/their）は同時に付けない&lt;/strong&gt;：a my bag × → my bag ○&lt;/li&gt;
&lt;li&gt;&lt;strong&gt;語順は「所有格 → 形容詞 → 名詞」&lt;/strong&gt;：your new pen ○ / new your pen ×&lt;/li&gt;
&lt;li&gt;&lt;strong&gt;名前の所有は ’s&lt;/strong&gt;：Mr. Black’s bag（= Mr. Black のかばん）&lt;/li&gt;
&lt;/ul&gt;
&lt;/div&gt;
&lt;div class="rounded" style="background-color: whitesmoke; padding: 10px; margin: 10px 0 18px;"&gt;
&lt;p style="margin: 0 0 8px;"&gt;&lt;strong&gt;よくある誤り（×→○）&lt;/strong&gt;&lt;/p&gt;
&lt;ul style="margin: 0; padding-left: 1.2em; line-height: 1.8;"&gt;
&lt;li&gt;&lt;span style="color: #d32f2f;"&gt;&lt;strong&gt;×&lt;/strong&gt; This is a my bag.&lt;/span&gt; → &lt;span style="color: #2e7d32;"&gt;&lt;strong&gt;○&lt;/strong&gt; This is my bag.&lt;/span&gt;&lt;/li&gt;
&lt;li&gt;&lt;span style="color: #d32f2f;"&gt;&lt;strong&gt;×&lt;/strong&gt; This is new your pen.&lt;/span&gt; → &lt;span style="color: #2e7d32;"&gt;&lt;strong&gt;○&lt;/strong&gt; This is your new pen.&lt;/span&gt;&lt;/li&gt;
&lt;li&gt;&lt;span style="color: #d32f2f;"&gt;&lt;strong&gt;×&lt;/strong&gt; Mr. Black’s is bag.&lt;/span&gt; → &lt;span style="color: #2e7d32;"&gt;&lt;strong&gt;○&lt;/strong&gt; This is Mr. Black’s bag.&lt;/span&gt;&lt;/li&gt;
&lt;/ul&gt;
&lt;/div&gt;
&lt;p&gt;&lt;!-- =============================== 追記②：「所有格の英語表現」セクションの直後あたりに挿入 目的：語順を“型”として固定＋練習で検索面（例文/練習問題）を増やす =============================== --&gt;&lt;/p&gt;
&lt;h3 style="color: blue;"&gt;所有格と形容詞の語順（型で覚える）&lt;/h3&gt;
&lt;div class="table-responsive" style="margin: 10px 0 18px;"&gt;
&lt;table class="table table-bordered align-middle" style="background: #fff;"&gt;
&lt;thead style="background: #eef6ff;"&gt;
&lt;tr class="text-center"&gt;
&lt;th style="width: 34%;"&gt;型&lt;/th&gt;
&lt;th&gt;例&lt;/th&gt;
&lt;th style="width: 28%;"&gt;注意&lt;/th&gt;
&lt;/tr&gt;
&lt;/thead&gt;
&lt;tbody&gt;
&lt;tr&gt;
&lt;td&gt;&lt;strong&gt;所有格 → 名詞&lt;/strong&gt;&lt;/td&gt;
&lt;td&gt;my bag / your pen&lt;/td&gt;
&lt;td&gt;a と一緒にしない&lt;/td&gt;
&lt;/tr&gt;
&lt;tr&gt;
&lt;td&gt;&lt;strong&gt;所有格 → 形容詞 → 名詞&lt;/strong&gt;&lt;/td&gt;
&lt;td&gt;your &lt;strong&gt;new&lt;/strong&gt; pen / my &lt;strong&gt;big&lt;/strong&gt; bag&lt;/td&gt;
&lt;td&gt;new your pen は不可&lt;/td&gt;
&lt;/tr&gt;
&lt;tr&gt;
&lt;td&gt;&lt;strong&gt;名詞の所有（’s）→ 名詞&lt;/strong&gt;&lt;/td&gt;
&lt;td&gt;Mr. Black’s bag&lt;/td&gt;
&lt;td&gt;’s の後ろに「所有物」&lt;/td&gt;
&lt;/tr&gt;
&lt;/tbody&gt;
&lt;/table&gt;
&lt;/div&gt;
&lt;h3 style="color: blue;"&gt;練習（並べ替え）&lt;/h3&gt;
&lt;div class="rounded" style="background-color: #fffaf2; border: 1px solid #ffe3b5; padding: 12px; margin: 10px 0 18px;"&gt;
&lt;p style="margin: 0 0 10px;"&gt;&lt;strong&gt;次の語を正しい順番に並べ替えましょう。&lt;/strong&gt;&lt;/p&gt;
&lt;ol style="margin: 0; padding-left: 1.2em; line-height: 1.9;"&gt;
&lt;li&gt;new / your / pen → &lt;span style="color: #2e7d32;"&gt;&lt;strong&gt;your new pen&lt;/strong&gt;&lt;/span&gt;&lt;/li&gt;
&lt;li&gt;a / bag / my → &lt;span style="color: #2e7d32;"&gt;&lt;strong&gt;my bag&lt;/strong&gt;&lt;/span&gt;（※ a は使わない）&lt;/li&gt;
&lt;li&gt;Black’s / Mr. / bag → &lt;span style="color: #2e7d32;"&gt;&lt;strong&gt;Mr. Black’s bag&lt;/strong&gt;&lt;/span&gt;&lt;/li&gt;
&lt;li&gt;my / small / room → &lt;span style="color: #2e7d32;"&gt;&lt;strong&gt;my small room&lt;/strong&gt;&lt;/span&gt;&lt;/li&gt;
&lt;li&gt;their / old / teacher → &lt;span style="color: #2e7d32;"&gt;&lt;strong&gt;their old teacher&lt;/strong&gt;&lt;/span&gt;&lt;/li&gt;
&lt;/ol&gt;
&lt;/div&gt;
&lt;h3 style="color: blue;"&gt;練習（穴埋め）&lt;/h3&gt;
&lt;div class="rounded" style="background-color: whitesmoke; padding: 10px; margin: 10px 0 18px;"&gt;
&lt;p style="margin: 0 0 10px;"&gt;&lt;strong&gt;（　）に a / my / your / ’s を入れて完成させましょう。&lt;/strong&gt;&lt;/p&gt;
&lt;ol style="margin: 0; padding-left: 1.2em; line-height: 1.9;"&gt;
&lt;li&gt;This is （　） bag. → &lt;span style="color: #2e7d32;"&gt;&lt;strong&gt;my&lt;/strong&gt;&lt;/span&gt;&lt;/li&gt;
&lt;li&gt;This is （　） new pen. → &lt;span style="color: #2e7d32;"&gt;&lt;strong&gt;your&lt;/strong&gt;&lt;/span&gt;&lt;/li&gt;
&lt;li&gt;This is Mr. Black（　） bag. → &lt;span style="color: #2e7d32;"&gt;&lt;strong&gt;’s&lt;/strong&gt;&lt;/span&gt;&lt;/li&gt;
&lt;li&gt;This is （　） hawk. → &lt;span style="color: #2e7d32;"&gt;&lt;strong&gt;a&lt;/strong&gt;&lt;/span&gt;&lt;/li&gt;
&lt;/ol&gt;
&lt;/div&gt;
&lt;p&gt;&lt;!-- =============================== 追記③：末尾（最後のまとめ段落付近、CTAの前後どちらか）に挿入 目的：検索者の「混同ポイント」をFAQで回収し、離脱を減らす＋クエリ面を増やす =============================== --&gt;&lt;/p&gt;
&lt;h3 style="color: blue;"&gt;よくある質問（FAQ）&lt;/h3&gt;
&lt;div class="rounded" style="background-color: #f7fbff; border: 1px solid #d9ecff; padding: 12px; margin: 10px 0 18px;"&gt;
&lt;p style="margin: 0 0 10px;"&gt;&lt;strong&gt;Q1. a と my はなぜ一緒に使えないの？&lt;/strong&gt;&lt;br /&gt;
A. a は「不特定の1つ」、my は「所有（誰のものか）」で、名詞の前に置く“決め手”が2つ並ぶ形になるためです。&lt;strong&gt;a my bag × → my bag ○&lt;/strong&gt;&lt;/p&gt;
&lt;p style="margin: 0 0 10px;"&gt;&lt;strong&gt;Q2. the と my も一緒に使えない？&lt;/strong&gt;&lt;br /&gt;
A. 基本は同じで、&lt;strong&gt;the my bag&lt;/strong&gt; は不可です。my が付けば「どの bag か」は十分に特定されます。&lt;/p&gt;
&lt;p style="margin: 0 0 10px;"&gt;&lt;strong&gt;Q3. ‘s と my/your は何が違う？&lt;/strong&gt;&lt;br /&gt;
A. my/your は代名詞の所有格、’s は&lt;strong&gt;名詞&lt;/strong&gt;に付ける所有です。&lt;strong&gt;my bag&lt;/strong&gt; / &lt;strong&gt;Tom’s bag&lt;/strong&gt; の違いです。&lt;/p&gt;
&lt;p style="margin: 0;"&gt;&lt;strong&gt;Q4. 所有が続くときはどうする？（例：私の友だちのペン）&lt;/strong&gt;&lt;br /&gt;
A. 基本は &lt;strong&gt;my friend’s pen&lt;/strong&gt;（所有格→名詞の所有→名詞）です。語順が崩れやすいので、まず「誰のペンか」を一番近くで決めます。&lt;/p&gt;
&lt;/div&gt;
&lt;h3 style="color: blue;"&gt;&amp;#8220;a&amp;#8221; と &amp;#8220;my&amp;#8221; の使い方&lt;/h3&gt;
&lt;p&gt;一番上の文は「This is a hawk.」「これは鷹です。」です。&lt;span style="color: red;"&gt;&amp;#8220;a&amp;#8221;&lt;/span&gt; は鷹の場合一羽のという意味ですが、日本語に訳さなくても構いません。それに対して、「This is my bag.」「これは私の鞄です。」です。自分の鞄について言われた時に、「これは私の鞄です。」と言う時は、「私の」という言葉が前に来て、「my 何々」と言います。ただし、名詞には &lt;span style="color: blue;"&gt;&amp;#8220;a&amp;#8221;&lt;/span&gt; と &lt;span style="color: blue;"&gt;&amp;#8220;my&amp;#8221;&lt;/span&gt; のどちらかしか付けません。&lt;/p&gt;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&lt;p&gt;例えば、単に「これは鞄です。」であれば、「This is a bag.」となります。それに対して、「&lt;span style="color: blue;"&gt;a&lt;/span&gt;」を&lt;span style="color: blue;"&gt;&amp;#8220;my&amp;#8221;&lt;/span&gt; に変えて、「This is my bag.」で「これは私の鞄です。」となります。&lt;/p&gt;
&lt;h3 style="color: blue;"&gt; 所有格の英語表現&lt;/h3&gt;
&lt;p&gt;2番目の文は「This is not your new pen.」「これはあなたの新しいペンではありません。」です。英語では「あなたの新しいペン」と言いたい時、順序に注意が必要です。日本語では「新しいあなたのペン」とも言えますが、英語では &lt;span style="color: blue;"&gt;&amp;#8220;your new pen&amp;#8221;&lt;/span&gt; の順序で表現します。英語では順序が重要なので、「new your pen」と言ってしまってはいけません。&lt;/p&gt;
&lt;h3 style="color: blue;"&gt;所有格と形容詞の順序&lt;/h3&gt;
&lt;p&gt;後半では所有格と形容詞の順序について説明があります。所有格、「私たちの」「あなたの」「彼らの」に対して、名前を付けたい場合は、名前の後ろに &amp;#8220;&amp;#8216;s&amp;#8221; を付けます。&lt;/p&gt;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&lt;p&gt;例えば、&lt;span style="color: blue;"&gt;&amp;#8220;Mr. Black&amp;#8217;s&amp;#8221;&lt;/span&gt; となります。このように、所有格は何重にしても構いません。ただし、英語では順序が大切なので、注意が必要です。PROGRESSの教材では、一つ一つの要素を確実に理解し、正確に表現する方法を学ぶことができます。中学生にとっても、数学の計算と同様に、英語の文法も確実に習得することが大切です。&lt;/p&gt;
&lt;p&gt;最後に、英語においてセンスを養うことが重要です。英語では言葉の順序や表現が重要であり、センスを養って正確な表現を身につけることが大切です。PROGRESSではこのような文法的なポイントを学びながら、センスを磨くことができます。簡単な英語の文章から始めて、少しずつレベルを上げていくと、自信を持って英語を使えるように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</si>
  <si>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https://eng-support.com/kouza/
【検出された不自然ワード】
- 型
- 設計
【本文】
------
&lt;div class="card border-primary mb-3"&gt;
&lt;div class="card-header bg-light text-primary"&gt;目次&lt;/div&gt;
&lt;div class="card-body"&gt;
&lt;ol&gt;
&lt;li&gt;開講講座
&lt;ul&gt;
&lt;li&gt;&lt;a href="#基礎力徹底講座"&gt;基礎力徹底講座&lt;/a&gt;&lt;/li&gt;
&lt;li&gt;&lt;a href="#ブレイクスルーゼミ"&gt;ブレイクスルーゼミ&lt;/a&gt;&lt;/li&gt;
&lt;li&gt;&lt;a href="#定期テスト攻略講座"&gt;定期テスト攻略講座&lt;/a&gt;&lt;/li&gt;
&lt;li&gt;&lt;a href="#過去問演習講座"&gt;過去問演習講座&lt;/a&gt;&lt;/li&gt;
&lt;/ul&gt;
&lt;/li&gt;
&lt;li&gt;受講するには？
&lt;ul&gt;
&lt;li&gt;&lt;a href="#受講までの流れ"&gt;受講までの流れ&lt;/a&gt;&lt;/li&gt;
&lt;li&gt;&lt;a href="#指導料"&gt;指導料&lt;/a&gt;&lt;/li&gt;
&lt;/ul&gt;
&lt;/li&gt;
&lt;/ol&gt;
&lt;/div&gt;
&lt;/div&gt;
&lt;p&gt;当塾では、代表の甲田が１対１で生徒さんに必要なことを見極めながら授業を展開していきます。状況は様々ですが、たとえば、以下のようなプランをご提供いたします。&lt;/p&gt;
&lt;h3 id="基礎力徹底講座"&gt;基礎力徹底講座&lt;/h3&gt;
&lt;div class="rounded" style="background-color: whitesmoke; padding: 10px;"&gt;・英語が大の苦手、英語がさっぱりわからないという方&lt;br /&gt;
・文法用語を言われても何のことやらという方&lt;/div&gt;
&lt;p&gt;当サポートの中学校英語基礎講座は、英語が未経験であるか、あるいは苦手と感じる生徒のために特別に設計されました。&lt;/p&gt;
&lt;p&gt;このカリキュラムでは、&lt;strong&gt;中学校で学習がスタートする英語の基礎を確実に固めていきます。&lt;/strong&gt;&lt;/p&gt;
&lt;p&gt;最初に、自動詞と他動詞の違い、名詞・形容詞・副詞の役割を理解することから始め、その後に文型の学習に進みます。&lt;/p&gt;
&lt;p&gt;授業では用語の定義を明快にし、生徒たちの疑念を一つ残さないように進行します。これにより、学習中の混乱や不安を取り除き、確かな基礎を築くお手伝いをいたします。&lt;/p&gt;
&lt;p&gt;この基礎講座は、将来の英語学習に&lt;span style="color: #ff0000;"&gt;自信を持って取り組むための土台を築く&lt;/span&gt;ことを主要な目標としています。英語の学習を通じて生徒たちの言語能力を向上させ、自己信頼を高めるお手伝いをさせていただきます。&lt;/p&gt;
&lt;h3 id="ブレイクスルーゼミ"&gt;ブレイクスルーゼミ&lt;/h3&gt;
&lt;div class="rounded" style="background-color: whitesmoke; padding: 10px;"&gt;・英文はそこそこ読めるが成績が頭打ち、今一つ伸びないという方&lt;/div&gt;
&lt;p&gt;初めに、英文読解で本当に読めているのか、読めているつもりになってないかを確認しながら、原因を探ります。&lt;/p&gt;
&lt;p&gt;そして&lt;strong&gt;突き止めた原因＝その生徒さんの弱点を徹底的に鍛えます&lt;/strong&gt;。文法が頭に入っていないことが原因の生徒さんもいれば、英語の文章構造を知らない生徒さん、ただ漫然と訳しているだけでどういうことか考えていない生徒さんなど、理由は様々です。&lt;/p&gt;
&lt;p&gt;このプログラムでは、まず英文読解のスキルに自信を持つ生徒が、実際にどれだけ理解しているのかを見極め、潜在的な問題点を特定します。その後、&lt;strong&gt;特定された課題や弱点に焦点を当て、徹底的なトレーニングを行います。&lt;/strong&gt;&lt;/p&gt;
&lt;p&gt;生徒それぞれが抱える問題は多岐にわたります。文法の不足が原因の生徒もいれば、英文の構造理解に欠ける生徒、翻訳に頼りすぎて本質的な理解が不足している生徒など、多様です。&lt;/p&gt;
&lt;p&gt;&lt;span style="color: #ff0000;"&gt;一人ひとりのニーズに合わせて授業を展開し、彼らの個別の弱点に焦点を当てます。&lt;/span&gt;&lt;/p&gt;
&lt;p&gt;その結果、生徒たちは確かな学力を身につけ、英文読解に自信を持つようになります。英語を深く理解し、スキルを向上させるための手助けをさせていただきます。&lt;/p&gt;
&lt;h3 id="定期テスト攻略講座"&gt;定期テスト攻略講座&lt;/h3&gt;
&lt;div class="rounded" style="background-color: whitesmoke; padding: 10px;"&gt;・学校の定期テスト対策を中心にしたい方&lt;/div&gt;
&lt;p&gt;学校の定期テストで頻繁に出題される傾向に合わせて、その形式や難易度に強くなるトレーニングを提供します。&lt;/p&gt;
&lt;p&gt;この過程で、英文法の基本を徹底的に学びます。たとえ学校でこれらの基本を習っていなかったとしても、&lt;span style="color: #ff6600;"&gt;文法を理解して問題を解くことは、正確な解答を導き出すために非常に重要です。&lt;/span&gt;&lt;/p&gt;
&lt;p&gt;普遍的な学習原則を通じて、受験にも通用する堅実な学力を養成しつつ学校の定期テストに対する十分なケアも提供します。&lt;/p&gt;
&lt;h3 id="過去問演習講座"&gt;過去問演習講座&lt;/h3&gt;
&lt;div class="rounded" style="background-color: whitesmoke; padding: 10px;"&gt;・過去問中心に勉強したい方&lt;/div&gt;
&lt;p&gt;特定の志望する大学の出題形式に焦点を当て、それに対応した勉強を希望する方々に向けた講座です。&lt;/p&gt;
&lt;p&gt;&lt;span style="color: #0000ff;"&gt;大学入試の出題形式に特化した準備をしたい&lt;/span&gt;と考える生徒さんのニーズに応えるものです。&lt;/p&gt;
&lt;p&gt;英文法の基本をできるだけ確実にマスターすることを目指していますが、出題形式によって、具体的にどの部分を重点的に学習すべきかは変わってきます。&lt;/p&gt;
&lt;p&gt;したがって、各生徒さんに合わせて授業内容をカスタマイズし、志望校の出題傾向にピンポイントで対処します。&lt;/p&gt;
&lt;p&gt;さらに、英文読解問題においても、英文を最初に読むか設問からアプローチするかなど、問題ごとに戦略が異なります。志望校に合わせて、これらの戦略を具体的かつ効果的に指導します。&lt;/p&gt;
&lt;p&gt;その他、生徒さんの個別のニーズや希望に応じて、最適な授業内容を提供いたします。まずはお気軽にお問い合わせいただき、ご相談いただければ幸いです。&lt;/p&gt;
&lt;h2&gt;オンライン指導&lt;/h2&gt;
&lt;p&gt;当塾で開講中の講座は、すべてオンラインでも受講可能となっております。&lt;br /&gt;
当塾では開業以来、オンライン授業と非常に親和性の高い電子黒板を使用しており、ホワイトボードや机上で行う指導と比べ&lt;strong&gt;「視認性」「即応性」「再現性」&lt;/strong&gt;に優れた指導を可能にしています。&lt;br /&gt;
そのような強みを持った当塾の指導を、オンライン授業にそのまま適用することで教室で受ける授業さながらの授業を、オンライン授業でも再現しております。&lt;/p&gt;
&lt;h3&gt;オンライン授業のメリットとは？&lt;/h3&gt;
&lt;h4&gt;&lt;span style="background-color: aliceblue;"&gt;&lt;span data-custom-pc-fontsize="18px"&gt;①画面と音声に情報量が集約されるので、集中しやすい&lt;/span&gt;&lt;/span&gt;&lt;/h4&gt;
&lt;p&gt;&lt;span data-custom-pc-fontsize="16px"&gt;教室型の場合、家庭学習とは環境が異なります。&lt;br /&gt;
オンライン個別指導では、ご自宅での受講が可能なため、自分の勉強しやすい環境、慣れた環境で授業を受けることができます。&lt;br /&gt;
また、ＰＣやタブレットからの音声と映像のみに集中できるので、意識を向ける対象が少なく、教室型に比べてより授業に集中して取り組むことができます。&lt;/span&gt;&lt;/p&gt;
&lt;h4&gt;&lt;span style="background-color: aliceblue;"&gt;&lt;span data-custom-pc-fontsize="18px"&gt;②手元がはっきりと確認できるので、的確な指摘・改善作業を行いやすい&lt;/span&gt;&lt;/span&gt;&lt;/h4&gt;
&lt;p&gt;&lt;span data-custom-pc-fontsize="16px"&gt;塾のオンライン個別指導では、生徒さんの手元をカメラで写しながら授業を進めていきます。&lt;br /&gt;
いま生徒さんが解いている状況をリアルタイムで判断できるため、生徒さんがつまづきやすいポイントを瞬時に把握することができます。そのため、類似問題を出題したり、その場でヒントを出すことで思考を変換させたりすることができます。&lt;/span&gt;&lt;/p&gt;
&lt;h4&gt;&lt;span style="background-color: aliceblue;"&gt;&lt;span data-custom-pc-fontsize="18px"&gt;③通塾の必要がないので、体力を温存した状態で指導を受けることができる&lt;/span&gt;&lt;/span&gt;&lt;/h4&gt;
&lt;p&gt;ご自宅からの通塾に電車を使ったり歩いたりすると、勉強に必要な体力がその分減ってしまいます。&lt;br /&gt;
オンライン個別指導では塾に通う必要がないため、体力がなくなってしまったり疲れたりすることなく授業を受けることができます。親御さんの送り迎えも必要ありませんので、より効率的に学習することができます。&lt;/p&gt;
&lt;p&gt;当塾のオンライン個別指導では、教室型の授業をほぼ100％体現しているうえに、オンラインならではのメリットでより効率的に学習することが可能です。より集中して問題に取り組み、オンラインの強みを活かすことで、英語の成績をのばすことができます。&lt;/p&gt;
&lt;h2 id="受講までの流れ"&gt;受講までの流れ&lt;/h2&gt;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&lt;h2 id="指導料"&gt;指導料&lt;/h2&gt;
&lt;h4&gt;トライアル指導料&lt;/h4&gt;
&lt;p&gt;10,000円(税込)&lt;/p&gt;
&lt;div class="rounded" style="background-color: whitesmoke; padding: 10px;"&gt;他塾様でいう「体験講座」の位置づけですので、通常より安価に設定させていただいております。まずは一度当塾の個別指導をお試し頂ければ幸いです。&lt;/div&gt;
&lt;h4&gt;入塾金&lt;/h4&gt;
&lt;p&gt;22,000円(税込)&lt;/p&gt;
&lt;div class="rounded" style="background-color: whitesmoke; padding: 10px;"&gt;入塾手続の際に頂戴致します。また、その時点・もしくは過去在籍されていた生徒さんの兄弟姉妹の場合には、全額免除させて頂きます。&lt;/div&gt;
&lt;h4&gt;指導料&lt;/h4&gt;
&lt;p&gt;18,150円(税込)/1コマ(110分)&lt;/p&gt;
&lt;div class="rounded" style="background-color: whitesmoke; padding: 10px;"&gt;指導料は前払いです。&lt;br /&gt;
※指導予定回数分を前月20日に集計し請求書を発行させて頂きますので、前月末までにお支払い下さいませ。&lt;/div&gt;
&lt;h2&gt;お問い合わせ&lt;/h2&gt;
&lt;div role="form" class="wpcf7" id="wpcf7-f88-p30-o1" lang="ja" dir="ltr"&gt;
&lt;div class="screen-reader-response"&gt;&lt;p role="status" aria-live="polite" aria-atomic="true"&gt;&lt;/p&gt; &lt;ul&gt;&lt;/ul&gt;&lt;/div&gt;
&lt;form action="/kouza/#wpcf7-f88-p30-o1" method="post" class="wpcf7-form init" novalidate="novalidate" data-status="init"&gt;
&lt;div style="display: none;"&gt;
&lt;input type="hidden" name="_wpcf7" value="88" /&gt;
&lt;input type="hidden" name="_wpcf7_version" value="5.3.2" /&gt;
&lt;input type="hidden" name="_wpcf7_locale" value="ja" /&gt;
&lt;input type="hidden" name="_wpcf7_unit_tag" value="wpcf7-f88-p30-o1" /&gt;
&lt;input type="hidden" name="_wpcf7_container_post" value="30" /&gt;
&lt;input type="hidden" name="_wpcf7_posted_data_hash" value="" /&gt;
&lt;/div&gt;
&lt;p&gt;&lt;label&gt; 生徒氏名 (必須)&lt;br /&gt;
    &lt;span class="wpcf7-form-control-wrap your-name"&gt;&lt;input type="text" name="your-name" value="" size="40" class="wpcf7-form-control wpcf7-text wpcf7-validates-as-required" aria-required="true" aria-invalid="false" /&gt;&lt;/span&gt; &lt;/label&gt;&lt;/p&gt;
&lt;p&gt;生徒性別 (必須)&lt;br /&gt;
&lt;span class="wpcf7-form-control-wrap 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/&gt;&lt;/span&gt;&lt;/span&gt;&lt;/span&gt;&lt;/p&gt;
&lt;p&gt;&lt;label&gt; 保護者氏名 (必須)&lt;br /&gt;
&lt;span class="wpcf7-form-control-wrap text-734"&gt;&lt;input type="text" name="text-734" value="" size="40" class="wpcf7-form-control wpcf7-text wpcf7-validates-as-required" aria-required="true" aria-invalid="false" /&gt;&lt;/span&gt;&lt;/label&gt;&lt;/p&gt;
&lt;p&gt;&lt;label&gt; メールアドレス (必須)&lt;br /&gt;
    &lt;span class="wpcf7-form-control-wrap your-email"&gt;&lt;input type="email" name="your-email" value="" size="40" class="wpcf7-form-control wpcf7-text wpcf7-email wpcf7-validates-as-required wpcf7-validates-as-email" aria-required="true" aria-invalid="false" /&gt;&lt;/span&gt; &lt;/label&gt;&lt;/p&gt;
&lt;p&gt;電話番号(必須)&lt;br /&gt;
&lt;span class="wpcf7-form-control-wrap tel-572"&gt;&lt;input type="tel" name="tel-572" value="" size="40" class="wpcf7-form-control wpcf7-text wpcf7-tel wpcf7-validates-as-required wpcf7-validates-as-tel" aria-required="true" aria-invalid="false" /&gt;&lt;/span&gt;&lt;/p&gt;
&lt;p&gt;コース選択(必須)&lt;br /&gt;
&lt;span class="wpcf7-form-control-wrap checkbox-511"&gt;&lt;span class="wpcf7-form-control wpcf7-checkbox wpcf7-validates-as-required"&gt;&lt;span class="wpcf7-list-item first"&gt;&lt;span class="wpcf7-list-item-label"&gt;基礎力徹底講座&lt;/span&gt;&lt;input type="checkbox" name="checkbox-511[]" value="基礎力徹底講座" /&gt;&lt;/span&gt;&lt;span class="wpcf7-list-item"&gt;&lt;span class="wpcf7-list-item-label"&gt;ブレイクスルーゼミ&lt;/span&gt;&lt;input type="checkbox" name="checkbox-511[]" value="ブレイクスルーゼミ" /&gt;&lt;/span&gt;&lt;span class="wpcf7-list-item"&gt;&lt;span class="wpcf7-list-item-label"&gt;定期テスト攻略講座&lt;/span&gt;&lt;input type="checkbox" name="checkbox-511[]" value="定期テスト攻略講座" /&gt;&lt;/span&gt;&lt;span class="wpcf7-list-item last"&gt;&lt;span class="wpcf7-list-item-label"&gt;過去問演習講座&lt;/span&gt;&lt;input type="checkbox" name="checkbox-511[]" value="過去問演習講座" /&gt;&lt;/span&gt;&lt;/span&gt;&lt;/span&gt;&lt;/p&gt;
&lt;p&gt;受講スタイル(必須)&lt;br /&gt;
&lt;span class="wpcf7-form-control-wrap checkbox-387"&gt;&lt;span class="wpcf7-form-control wpcf7-checkbox wpcf7-validates-as-required"&gt;&lt;span class="wpcf7-list-item first"&gt;&lt;span class="wpcf7-list-item-label"&gt;教室&lt;/span&gt;&lt;input type="checkbox" name="checkbox-387[]" value="教室" /&gt;&lt;/span&gt;&lt;span class="wpcf7-list-item last"&gt;&lt;span class="wpcf7-list-item-label"&gt;オンライン&lt;/span&gt;&lt;input type="checkbox" name="checkbox-387[]" value="オンライン" /&gt;&lt;/span&gt;&lt;/span&gt;&lt;/span&gt;&lt;/p&gt;
&lt;p&gt;&lt;label&gt; 備考&lt;br /&gt;
    &lt;span class="wpcf7-form-control-wrap your-message"&gt;&lt;textarea name="your-message" cols="40" rows="10" class="wpcf7-form-control wpcf7-textarea" aria-invalid="false"&gt;&lt;/textarea&gt;&lt;/span&gt; &lt;/label&gt;&lt;/p&gt;
&lt;p&gt;&lt;div class="anr_captcha_field"&gt;&lt;div id="anr_captcha_field_1" class="anr_captcha_field_div"&gt;&lt;/div&gt;&lt;/div&gt;&lt;span class="wpcf7-form-control-wrap g-recaptcha-response"&gt;&lt;/span&gt;&lt;/p&gt;
&lt;p&gt;&lt;input type="submit" value="送信" class="wpcf7-form-control wpcf7-submit" /&gt;&lt;/p&gt;
&lt;div class="wpcf7-response-output" aria-hidden="true"&gt;&lt;/div&gt;&lt;/form&gt;&lt;/div&gt;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</si>
  <si>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https://juku-escot.com/info/20200713/
【検出された不自然ワード】
- 型
【本文】
------
&lt;p&gt;夏休みは、受験生にとってはまさに天王山、受験を１年以上先に控えておられるお子様にとっては、日頃忙しくて取り組むことの出来ない課題に取り組む絶好の機会です。&lt;/p&gt;
&lt;p&gt;さて、夏休みを目前に控え、弊塾では夏期講習会を実施させて頂く運びとなりました。&lt;br /&gt;
現在当塾に通塾されている塾生の皆さんは勿論のこと、&lt;br /&gt;
普段は他塾に通われている生徒さんにも門戸を開放致します！&lt;/p&gt;
&lt;p&gt;この絶好の機会に学習のフォローアップ・更なる実力アップを&lt;br /&gt;
狙っている生徒さんの参加をお待ちしております。&lt;/p&gt;
&lt;p&gt;なお、開講講座は&lt;br /&gt;
・「完全１対１個別指導」(教室型個別指導)&lt;br /&gt;
・「完全１対１個別指導」(オンライン個別指導)&lt;br /&gt;
となります。&lt;/p&gt;
&lt;p&gt;詳細については、下記をご覧下さいませ。&lt;/p&gt;
&lt;p&gt;■対象：中学受験を目指している、新小３～６年生&lt;/p&gt;
&lt;p&gt;■内容：志望校対策、進学塾のクラスアップ対策等、ご要望に応じて独自にカリキュラムを作成します。具体例についてはコチラをご確認下さいませ。&lt;/p&gt;
&lt;p&gt;■日程：8/1(土)～8/31(月)　7:00～22:55&lt;/p&gt;
&lt;p&gt;■費用：&lt;br /&gt;
●「完全１対１個別指導」(教室型，オンライン型)&lt;br /&gt;
１コマ(110分)・16,500円＋消費税のみ(入塾金は頂戴致しません)&lt;/p&gt;
&lt;p&gt;なお、一定数以上のコマを受講頂く場合は、下記の割引を適用させて頂きます。&lt;/p&gt;
&lt;p&gt;●「完全１対１個別指導」(教室型，オンライン個別指導)&lt;br /&gt;
６コマPACK： 96,500円( 3％割引)＋消費税&lt;br /&gt;
12コマPACK： 182,000円( 8％割引)＋消費税&lt;br /&gt;
18コマPACK： 257,000円(12％割引)＋消費税&lt;/p&gt;
&lt;p&gt;※詳細につきましてはご確認頂ければ幸いです。&lt;/p&gt;
&lt;p&gt;なお、夏期講習会については、必要なコマ数分の費用を指導開始日までにお支払頂くことをお願いしております。&lt;/p&gt;
&lt;p&gt;また、受講されるかどうかは別として、日頃の学習についてのお悩みなど学習についてのご相談もお待ちしております。こちらの&lt;a href="https://juku-escot.com/inquiry/" target="_blank" rel="noopener noreferrer"&gt;お問い合わせフォーム&lt;/a&gt;よりご連絡ください。&lt;/p&gt;
&lt;p&gt;多くの皆さんのチャレンジ、お待ちしております！&lt;/p&gt;
&lt;section class="veu_cta" id="veu_cta-493"&gt;&lt;h1 class="cta_title"&gt;講座案内：受験対策　早慶対策講座【英語・数学・国語】&lt;/h1&gt;&lt;div class="cta_body"&gt;&lt;div class="cta_body_image cta_body_image_right"&gt;&lt;a href="https://juku-escot.com/examination/"&gt;&lt;img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/&gt;学部により出題形式に特色がありますので基本的な英語修了後は過去問に即した演習形式の授業になります。
&lt;br /&gt;
&lt;br /&gt;【数学】
&lt;br /&gt; 典型問題に加えて、多少難度の高い問題や見新しい問題についても解答していく力を養うことを目指します。
&lt;br /&gt;
&lt;br /&gt;【国語】
&lt;br /&gt;取るべき問題、落としてよい問題の識別を提供いたします。慶応大志望の方は、小論文講座をご検討ください。&lt;/div&gt;&lt;div class="cta_body_link"&gt;&lt;a href="https://juku-escot.com/examination/" class="btn btn-primary btn-block btn-lg"&gt;受験対策　早慶対策講座【英語・数学・国語】&lt;/a&gt;&lt;/div&gt;&lt;/div&gt;&lt;!--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</si>
  <si>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https://juku-escot.com/info/20201119/
【検出された不自然ワード】
- 型
【本文】
------
&lt;p&gt;当塾では冬期講習会を実施させて頂く運びとなりました。&lt;br /&gt;
現在当塾に通塾されている塾生の皆さんは勿論のこと、&lt;br /&gt;
普段は他塾に通われている生徒さんにも門戸を開放致します！&lt;/p&gt;
&lt;p&gt;この絶好の機会に学習のフォローアップ・更なる実力アップを&lt;br /&gt;
狙っている生徒さんの参加をお待ちしております。&lt;/p&gt;
&lt;p&gt;なお、詳細については、下記をご覧下さいませ。&lt;/p&gt;
&lt;p&gt;■対象：&lt;br /&gt;
①中学１年生～中学３年生&lt;br /&gt;
②高校１年生～高校３年生&lt;/p&gt;
&lt;p&gt;■内容：志望校対策、進学塾のクラスアップ対策等、ご要望に応じて独自にカリキュラムを作成します。&lt;/p&gt;
&lt;p&gt;■日程：12/26(土)～1/6(水)　9:00～21:20&lt;/p&gt;
&lt;p&gt;■会場：&lt;a href="https://juku-escot.com/access/" target="_blank" rel="noopener"&gt;中高一貫校専門塾　エスコット&lt;/a&gt;&lt;/p&gt;
&lt;p&gt;■費用：&lt;/p&gt;
&lt;p&gt;●「完全１対１個別指導」(教室型，オンライン型)&lt;br /&gt;
１コマ(110分)・16,500円＋消費税のみ(入塾金は頂戴致しません)&lt;/p&gt;
&lt;p&gt;なお、一定数以上のコマを受講頂く場合は、下記の割引を適用させて頂きます。&lt;/p&gt;
&lt;p&gt;●「完全１対１個別指導」(教室型，オンライン個別指導)&lt;br /&gt;
3コマPACK：  48,000円(3.0％割引)＋消費税&lt;br /&gt;
6コマPACK： 90,000円(9.1％割引)＋消費税&lt;br /&gt;
9コマPACK： 129,000円(13.1％割引)＋消費税&lt;/p&gt;
&lt;p&gt;※詳細につきましてはご確認頂ければ幸いです。&lt;/p&gt;
&lt;p&gt;なお、冬期講習会については、必要なコマ数分の費用を指導開始日までにお支払頂くことをお願いしております。&lt;/p&gt;
&lt;p&gt;———————–&lt;/p&gt;
&lt;p&gt;また、受講されるかどうかは別として、日頃の学習についてのお悩みなどご相談もお待ちしております。&lt;a href="https://juku-escot.com/inquiry/"&gt;お問い合わせフォーム&lt;/a&gt;よりご連絡をお願い致します。&lt;/p&gt;
&lt;p&gt;多くの皆さんのチャレンジ、お待ちしております！&lt;/p&gt;
&lt;section class="veu_cta" id="veu_cta-497"&gt;&lt;h1 class="cta_title"&gt;講座案内：受験対策　小論文講座【国語】&lt;/h1&gt;&lt;div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image_exist"&gt;【国語】
&lt;br /&gt;小論文には書き方の「型」があります。それに基づいて文章を書くことで論理的な展開の小論文を作成することができます。また、そのフォーマットがあるからこそ、何を書くかを明確にできるのです。「型」を用いて文章を書く訓練を積み、添削指導によってさらなるブラッシュアップを目指します。&lt;/div&gt;&lt;div class="cta_body_link"&gt;&lt;a href="https://juku-escot.com/examination/" class="btn btn-primary btn-block btn-lg" target="_blank"&gt;受験対策　小論文講座【国語】&lt;/a&gt;&lt;/div&gt;&lt;/div&gt;&lt;!--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</si>
  <si>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https://jukureiwa.com/tips/honka_rekishi/
【検出された不自然ワード】
- 崩れ
- 型
- 最短
- 乱れ
- 設計
【本文】
------
&lt;h2&gt;歴史の学習カリキュラムと学習指針&lt;/h2&gt;
&lt;p&gt;
歴史は「暗記科目」に見えますが、入試で点が安定するかは、暗記量よりも&lt;strong&gt;流れ&lt;/strong&gt;（前後関係）と&lt;strong&gt;因果&lt;/strong&gt;（なぜ起きたか）を説明できるかで決まります。&lt;br /&gt;
用語を一問一答で覚えても、設問が「理由」「比較」「資料読み取り」になると崩れるのは、出来事が&lt;span class="blank"&gt;一本の線&lt;/span&gt;としてつながっていないからです。
&lt;/p&gt;
&lt;p&gt;
このページは、子どもが自分で学習に使えるように、各単元を「理解→暗記→確認→演習」に分解してまとめたものです。&lt;br /&gt;
本文中の空欄は、タップで答えが出ます。まずは答えを隠して読み、言えるかどうかで理解の完成度を判定してください。
&lt;/p&gt;
&lt;h2&gt;このページの使い方（最短で得点につなげる）&lt;/h2&gt;
&lt;ul&gt;
&lt;li&gt;&lt;strong&gt;ステップ1（3分）&lt;/strong&gt;：見出しだけ読み、「今どの時代か」を言えるようにする。&lt;/li&gt;
&lt;li&gt;&lt;strong&gt;ステップ2（10分）&lt;/strong&gt;：本文を読みながら、空欄をタップせずに口で答える（言えない語に印）。&lt;/li&gt;
&lt;li&gt;&lt;strong&gt;ステップ3（5分）&lt;/strong&gt;：印をつけた語だけ空欄を確認し、「一文説明」に直す。&lt;/li&gt;
&lt;li&gt;&lt;strong&gt;ステップ4（10分）&lt;/strong&gt;：資料（写真・史料・地図）で同じ範囲を1セット演習。&lt;/li&gt;
&lt;/ul&gt;
&lt;p&gt;
歴史は「全部を同じ濃さで暗記」すると失速します。まずは頻出の&lt;strong&gt;制度・条約・政治のしくみ&lt;/strong&gt;を軸にし、文化は&lt;strong&gt;代表作＋時代&lt;/strong&gt;で固めるのが安全です。
&lt;/p&gt;
&lt;h2&gt;歴史の全体像（最初に作る年表の骨組み）&lt;/h2&gt;
&lt;p class="koumin-core"&gt;
原始：&lt;span class="blank"&gt;旧石器&lt;/span&gt;→&lt;span class="blank"&gt;縄文&lt;/span&gt;→&lt;span class="blank"&gt;弥生&lt;/span&gt;／古代：&lt;span class="blank"&gt;古墳&lt;/span&gt;→&lt;span class="blank"&gt;飛鳥&lt;/span&gt;→&lt;span class="blank"&gt;奈良&lt;/span&gt;→&lt;span class="blank"&gt;平安&lt;/span&gt;&lt;br /&gt;
中世：&lt;span class="blank"&gt;鎌倉&lt;/span&gt;→&lt;span class="blank"&gt;室町&lt;/span&gt;→&lt;span class="blank"&gt;安土桃山&lt;/span&gt;／近世：&lt;span class="blank"&gt;江戸&lt;/span&gt;&lt;br /&gt;
近代〜現代：&lt;span class="blank"&gt;明治&lt;/span&gt;→&lt;span class="blank"&gt;大正&lt;/span&gt;→&lt;span class="blank"&gt;昭和（戦前）&lt;/span&gt;→&lt;span class="blank"&gt;昭和（戦後）&lt;/span&gt;
&lt;/p&gt;
&lt;h2&gt;家庭で伸ばす学習サイクル（1単元15〜30分で回す）&lt;/h2&gt;
&lt;ul&gt;
&lt;li&gt;理解：出来事を「いつ（時代）／誰が／何を／なぜ」で一文にする。&lt;/li&gt;
&lt;li&gt;暗記：人物・制度・条約など「出題される語」を最小セットで覚える。&lt;/li&gt;
&lt;li&gt;確認：空欄を見て口で言う。言えない語は復習リストへ戻す。&lt;/li&gt;
&lt;li&gt;演習：資料（地図・写真・史料文・グラフ）で「根拠を拾う練習」をする。&lt;/li&gt;
&lt;/ul&gt;
&lt;p&gt;
歴史は「年号を増やす」より、「理由が言えるか」「比較できるか」で完成度が決まります。年号は“流れを確定させる材料”として必要最小限に使います。
&lt;/p&gt;
&lt;hr&gt;
&lt;h2&gt;01. 律令国家の成立から崩壊&lt;/h2&gt;
&lt;h3&gt;Ⅰ．古墳時代以前（旧石器・縄文・弥生）&lt;/h3&gt;
&lt;p&gt;
この単元のゴールは、用語暗記ではなく「生活と社会がどう変化したか」を説明できることです。&lt;br /&gt;
特に&lt;span class="blank"&gt;稲作の開始&lt;/span&gt;は、社会の仕組み（むら→くに）まで変える転換点になります。
&lt;/p&gt;
&lt;h4&gt;旧石器時代（道具と環境）&lt;/h4&gt;
&lt;ul&gt;
&lt;li class="koumin-core"&gt;主に使った石器：&lt;span class="blank"&gt;打製石器&lt;/span&gt;（石を打ち欠いて作る）。&lt;/li&gt;
&lt;li&gt;狩り・採集中心。氷期の影響で海面が低く、大陸とつながっていた時期がある（位置関係を地図で確認）。&lt;/li&gt;
&lt;/ul&gt;
&lt;h4&gt;縄文時代（定住とくらし）&lt;/h4&gt;
&lt;ul&gt;
&lt;li class="koumin-core"&gt;土器：&lt;span class="blank"&gt;縄文土器&lt;/span&gt;（にたきに便利）。&lt;/li&gt;
&lt;li class="koumin-core"&gt;住居：&lt;span class="blank"&gt;竪穴住居&lt;/span&gt;、食べ残しの跡：&lt;span class="blank"&gt;貝塚&lt;/span&gt;。&lt;/li&gt;
&lt;li class="koumin-core"&gt;信仰・道具：&lt;span class="blank"&gt;土偶&lt;/span&gt;、&lt;span class="blank"&gt;骨角器&lt;/span&gt;など。&lt;/li&gt;
&lt;/ul&gt;
&lt;h4&gt;弥生時代（稲作と社会の変化）&lt;/h4&gt;
&lt;ul&gt;
&lt;li class="koumin-core"&gt;稲作が広まり、食料を“ためる”必要が出る→&lt;span class="blank"&gt;高床倉庫&lt;/span&gt;。&lt;/li&gt;
&lt;li class="koumin-core"&gt;むらを守る工夫：&lt;span class="blank"&gt;環濠集落&lt;/span&gt;。&lt;/li&gt;
&lt;li class="koumin-core"&gt;青銅器の代表：祭りに使う&lt;span class="blank"&gt;銅鐸&lt;/span&gt;（地域差も意識）。&lt;/li&gt;
&lt;li class="koumin-core"&gt;鉄器：農具・武器として実用（生産力が上がり、争いも起こりやすくなる）。&lt;/li&gt;
&lt;li&gt;稲作の開始で起こる変化：①定住の進行 ②人口増 ③貧富差・身分差 ④争い→指導者の登場→「くに」へ。&lt;/li&gt;
&lt;/ul&gt;
&lt;h4&gt;大陸との交流（史料で出題される）&lt;/h4&gt;
&lt;ul&gt;
&lt;li class="koumin-core"&gt;「倭」の記録：漢書地理志・後漢書・魏志倭人伝など（内容の“特徴語”で判別）。&lt;/li&gt;
&lt;li class="koumin-core"&gt;卑弥呼が登場する史料：&lt;span class="blank"&gt;魏志倭人伝&lt;/span&gt;。&lt;/li&gt;
&lt;/ul&gt;
&lt;h4&gt;この単元の確認（口で言えるか）&lt;/h4&gt;
&lt;ul&gt;
&lt;li class="koumin-core"&gt;旧石器時代は&lt;span class="blank"&gt;打製石器&lt;/span&gt;が中心。&lt;/li&gt;
&lt;li class="koumin-core"&gt;縄文は&lt;span class="blank"&gt;竪穴住居&lt;/span&gt;・&lt;span class="blank"&gt;貝塚&lt;/span&gt;。&lt;/li&gt;
&lt;li class="koumin-core"&gt;弥生で稲作が広まり、&lt;span class="blank"&gt;高床倉庫&lt;/span&gt;や&lt;span class="blank"&gt;環濠集落&lt;/span&gt;が見られる。&lt;/li&gt;
&lt;li class="koumin-core"&gt;卑弥呼が出るのは&lt;span class="blank"&gt;魏志倭人伝&lt;/span&gt;。&lt;/li&gt;
&lt;/ul&gt;
&lt;hr&gt;
&lt;h3&gt;Ⅱ．古墳時代（大和政権の成立）&lt;/h3&gt;
&lt;p&gt;
この単元のゴールは、「国の中心がどうまとまっていったか」を説明できることです。&lt;br /&gt;
古墳は当時の権力と支配の広がりを示す“証拠”になります。
&lt;/p&gt;
&lt;h4&gt;古墳と支配の広がり&lt;/h4&gt;
&lt;ul&gt;
&lt;li class="koumin-core"&gt;代表的な古墳の形：&lt;span class="blank"&gt;前方後円墳&lt;/span&gt;（権力の大きさの象徴）。&lt;/li&gt;
&lt;li class="koumin-core"&gt;古墳に並べたもの：&lt;span class="blank"&gt;埴輪&lt;/span&gt;（当時のくらし・武器・儀式の手がかり）。&lt;/li&gt;
&lt;li class="koumin-core"&gt;中心となった政権：&lt;span class="blank"&gt;大和政権&lt;/span&gt;（統一の進み方を流れで）。&lt;/li&gt;
&lt;/ul&gt;
&lt;h4&gt;入試で問われやすい史料・古墳&lt;/h4&gt;
&lt;ul&gt;
&lt;li class="koumin-core"&gt;稲荷山古墳の銘文：人物&lt;span class="blank"&gt;ワカタケル大王&lt;/span&gt;（＝雄略天皇とされる）→支配の広がりを説明。&lt;/li&gt;
&lt;li class="koumin-core"&gt;「倭の五王」：中国（南朝）に使者を送った王たち（外交で出題）。&lt;/li&gt;
&lt;/ul&gt;
&lt;h4&gt;朝鮮半島との関わり&lt;/h4&gt;
&lt;ul&gt;
&lt;li class="koumin-core"&gt;4世紀ごろの国：高句麗・百済・新羅・加耶（位置も含めて地図で確認）。&lt;/li&gt;
&lt;li&gt;「なぜ交流が必要だったか」（技術・文化・軍事）を一文で言えるように。&lt;/li&gt;
&lt;/ul&gt;
&lt;h4&gt;この単元の確認&lt;/h4&gt;
&lt;ul&gt;
&lt;li class="koumin-core"&gt;古墳の代表形は&lt;span class="blank"&gt;前方後円墳&lt;/span&gt;。&lt;/li&gt;
&lt;li class="koumin-core"&gt;支配拡大の手がかり：稲荷山古墳の&lt;span class="blank"&gt;ワカタケル大王&lt;/span&gt;。&lt;/li&gt;
&lt;/ul&gt;
&lt;hr&gt;
&lt;h3&gt;Ⅲ．飛鳥時代（国づくりの本格化）&lt;/h3&gt;
&lt;p&gt;
飛鳥時代は「どんな国を目指したのか（中央集権）」が最重要です。出来事を“目的”でつなげます。
&lt;/p&gt;
&lt;h4&gt;聖徳太子の政治（制度をセットで）&lt;/h4&gt;
&lt;ul&gt;
&lt;li class="koumin-core"&gt;人材登用の制度：&lt;span class="blank"&gt;冠位十二階&lt;/span&gt;。&lt;/li&gt;
&lt;li class="koumin-core"&gt;政治の方針：&lt;span class="blank"&gt;十七条の憲法&lt;/span&gt;（内容の方向性を説明）。&lt;/li&gt;
&lt;li class="koumin-core"&gt;遣隋使：代表人物&lt;span class="blank"&gt;小野妹子&lt;/span&gt;（外交・文化の吸収）。&lt;/li&gt;
&lt;/ul&gt;
&lt;h4&gt;大化の改新〜律令へ（“ねらい”で理解）&lt;/h4&gt;
&lt;ul&gt;
&lt;li class="koumin-core"&gt;大化の改新：中大兄皇子（天智天皇）・中臣鎌足など。ねらいは&lt;span class="blank"&gt;中央集権&lt;/span&gt;化。&lt;/li&gt;
&lt;li class="koumin-core"&gt;白村江の戦い：朝鮮半島への進出を控えるきっかけ（国防と国づくりへ影響）。&lt;/li&gt;
&lt;li class="koumin-core"&gt;壬申の乱：天武天皇につながる争い（政治の安定へ）。&lt;/li&gt;
&lt;li class="koumin-core"&gt;大宝律令：律令国家の土台（制度の完成へ）。&lt;/li&gt;
&lt;/ul&gt;
&lt;h4&gt;この単元の確認&lt;/h4&gt;
&lt;ul&gt;
&lt;li class="koumin-core"&gt;聖徳太子：&lt;span class="blank"&gt;冠位十二階&lt;/span&gt;・&lt;span class="blank"&gt;十七条の憲法&lt;/span&gt;。&lt;/li&gt;
&lt;li class="koumin-core"&gt;飛鳥の国づくりの軸は&lt;span class="blank"&gt;中央集権&lt;/span&gt;。&lt;/li&gt;
&lt;/ul&gt;
&lt;hr&gt;
&lt;h3&gt;Ⅳ．奈良時代（律令国家のしくみ）&lt;/h3&gt;
&lt;p&gt;
奈良は「制度」が得点源です。政治・地方・土地・税を“目的つき”で説明できる形にします。
&lt;/p&gt;
&lt;h4&gt;都と政治&lt;/h4&gt;
&lt;ul&gt;
&lt;li class="koumin-core"&gt;都：&lt;span class="blank"&gt;平城京&lt;/span&gt;（唐の影響もセットで）。&lt;/li&gt;
&lt;li&gt;律令国家の政治：役所・官僚制度のイメージを作る（暗記より“何のため”）。&lt;/li&gt;
&lt;/ul&gt;
&lt;h4&gt;土地制度（超頻出）&lt;/h4&gt;
&lt;ul&gt;
&lt;li class="koumin-core"&gt;土地の考え方：&lt;span class="blank"&gt;公地公民&lt;/span&gt;（土地と人民は国のもの）。&lt;/li&gt;
&lt;li class="koumin-core"&gt;口分田を配る制度：&lt;span class="blank"&gt;班田収授法&lt;/span&gt;（税を集める前提）。&lt;/li&gt;
&lt;li class="koumin-core"&gt;制度がゆらぐ流れ：&lt;span class="blank"&gt;三世一身法&lt;/span&gt;→&lt;span class="blank"&gt;墾田永年私財法&lt;/span&gt;→荘園の広がり。&lt;/li&gt;
&lt;/ul&gt;
&lt;h4&gt;税（租・庸・調）&lt;/h4&gt;
&lt;ul&gt;
&lt;li class="koumin-core"&gt;租：主に&lt;span class="blank"&gt;米&lt;/span&gt;を納める。&lt;/li&gt;
&lt;li class="koumin-core"&gt;庸：都での労役、または布などで代わりに納める。&lt;/li&gt;
&lt;li class="koumin-core"&gt;調：地方の特産物を納める。&lt;/li&gt;
&lt;/ul&gt;
&lt;h4&gt;仏教と文化（資料で出やすい）&lt;/h4&gt;
&lt;ul&gt;
&lt;li class="koumin-core"&gt;聖武天皇：大仏建立、協力した僧&lt;span class="blank"&gt;行基&lt;/span&gt;。&lt;/li&gt;
&lt;li class="koumin-core"&gt;天平文化：唐の影響が強い仏教文化（代表例を「場所・作品」で）。&lt;/li&gt;
&lt;li class="koumin-core"&gt;鑑真：仏教の広まり（人物と目的）。&lt;/li&gt;
&lt;/ul&gt;
&lt;h4&gt;この単元の確認&lt;/h4&gt;
&lt;ul&gt;
&lt;li class="koumin-core"&gt;土地制度：&lt;span class="blank"&gt;公地公民&lt;/span&gt;・&lt;span class="blank"&gt;班田収授法&lt;/span&gt;。&lt;/li&gt;
&lt;li class="koumin-core"&gt;税：&lt;span class="blank"&gt;租&lt;/span&gt;・&lt;span class="blank"&gt;庸&lt;/span&gt;・&lt;span class="blank"&gt;調&lt;/span&gt;。&lt;/li&gt;
&lt;li class="koumin-core"&gt;荘園拡大のきっかけ：&lt;span class="blank"&gt;墾田永年私財法&lt;/span&gt;。&lt;/li&gt;
&lt;/ul&gt;
&lt;hr&gt;
&lt;h3&gt;Ⅴ．平安時代（貴族政治から武士へ）&lt;/h3&gt;
&lt;p&gt;
平安のゴールは、「貴族の政治がなぜゆらぎ、武士がなぜ強くなるのか」を流れで説明できることです。
&lt;/p&gt;
&lt;h4&gt;貴族の政治（摂関政治・院政）&lt;/h4&gt;
&lt;ul&gt;
&lt;li class="koumin-core"&gt;摂関政治：藤原氏が外戚として政治の実権を握るしくみ。&lt;/li&gt;
&lt;li class="koumin-core"&gt;代表人物：&lt;span class="blank"&gt;藤原道長&lt;/span&gt;（権力の頂点の象徴）。&lt;/li&gt;
&lt;li class="koumin-core"&gt;院政：上皇が政治を行う＝&lt;span class="blank"&gt;院政&lt;/span&gt;（代表：白河上皇）。&lt;/li&gt;
&lt;/ul&gt;
&lt;h4&gt;地方の乱れと武士の成長&lt;/h4&gt;
&lt;ul&gt;
&lt;li class="koumin-core"&gt;反乱：関東&lt;span class="blank"&gt;平将門の乱&lt;/span&gt;／瀬戸内&lt;span class="blank"&gt;藤原純友の乱&lt;/span&gt;。&lt;/li&gt;
&lt;li&gt;地方の治安維持や荘園管理で武士が力を持つ（“必要とされた”ことがポイント）。&lt;/li&gt;
&lt;li class="koumin-core"&gt;有力武士団：&lt;span class="blank"&gt;源氏&lt;/span&gt;と&lt;span class="blank"&gt;平氏&lt;/span&gt;。&lt;/li&gt;
&lt;/ul&gt;
&lt;h4&gt;平氏の政権と貿易&lt;/h4&gt;
&lt;ul&gt;
&lt;li class="koumin-core"&gt;平清盛：武士として政治の中心へ。日宋貿易など経済面も重要。&lt;/li&gt;
&lt;/ul&gt;
&lt;h4&gt;文化（国風文化は代表作で得点）&lt;/h4&gt;
&lt;ul&gt;
&lt;li class="koumin-core"&gt;国風文化：遣唐使停止（形式的には894年頃）以後、日本的文化が発達。&lt;/li&gt;
&lt;li class="koumin-core"&gt;随筆：&lt;span class="blank"&gt;枕草子&lt;/span&gt;／物語：&lt;span class="blank"&gt;源氏物語&lt;/span&gt;&lt;/li&gt;
&lt;li class="koumin-core"&gt;和歌集：&lt;span class="blank"&gt;古今和歌集&lt;/span&gt;（万葉集との違いは“時代”で）。&lt;/li&gt;
&lt;/ul&gt;
&lt;h3&gt;この章の総合チェック（タップで答え）&lt;/h3&gt;
&lt;ol&gt;
&lt;li class="koumin-core"&gt;摂関政治を行ったのは&lt;span class="blank"&gt;藤原氏&lt;/span&gt;。&lt;/li&gt;
&lt;li class="koumin-core"&gt;上皇が政治を行うのは&lt;span class="blank"&gt;院政&lt;/span&gt;。&lt;/li&gt;
&lt;li class="koumin-core"&gt;反乱：関東は&lt;span class="blank"&gt;平将門の乱&lt;/span&gt;、瀬戸内は&lt;span class="blank"&gt;藤原純友の乱&lt;/span&gt;。&lt;/li&gt;
&lt;/ol&gt;
&lt;hr&gt;
&lt;h2&gt;02. 武士の時代&lt;/h2&gt;
&lt;h3&gt;Ⅰ．鎌倉時代（武士の政治のはじまり）&lt;/h3&gt;
&lt;p&gt;
鎌倉は「封建制度（御恩と奉公）」が最重要です。しくみが説明できると、人物問題も資料問題も安定します。
&lt;/p&gt;
&lt;h4&gt;幕府成立と武士の支配&lt;/h4&gt;
&lt;ul&gt;
&lt;li class="koumin-core"&gt;中心人物：&lt;span class="blank"&gt;源頼朝&lt;/span&gt;。&lt;/li&gt;
&lt;li class="koumin-core"&gt;守護・地頭：武士を地方に配置し支配を広げる（役割まで説明）。&lt;/li&gt;
&lt;li class="koumin-core"&gt;封建制度の核：&lt;span class="blank"&gt;御恩と奉公&lt;/span&gt;（御恩＝土地など／奉公＝軍役など）。&lt;/li&gt;
&lt;/ul&gt;
&lt;h4&gt;執権政治と武家法&lt;/h4&gt;
&lt;ul&gt;
&lt;li class="koumin-core"&gt;執権：北条氏が幕府の実権を握る。&lt;/li&gt;
&lt;li class="koumin-core"&gt;頻出の執権：3代&lt;span class="blank"&gt;北条泰時&lt;/span&gt;、8代&lt;span class="blank"&gt;北条時宗&lt;/span&gt;。&lt;/li&gt;
&lt;li class="koumin-core"&gt;最初の武家法：&lt;span class="blank"&gt;御成敗式目&lt;/span&gt;（武士社会のルール）。&lt;/li&gt;
&lt;/ul&gt;
&lt;h4&gt;対外関係（元寇）&lt;/h4&gt;
&lt;ul&gt;
&lt;li class="koumin-core"&gt;元寇：相手は&lt;span class="blank"&gt;元&lt;/span&gt;（モンゴル帝国）。文永の役・弘安の役。&lt;/li&gt;
&lt;li&gt;戦いの絵や武具は資料で出やすい（“当時の様子”を言語化できるように）。&lt;/li&gt;
&lt;/ul&gt;
&lt;h4&gt;この単元の確認&lt;/h4&gt;
&lt;ul&gt;
&lt;li class="koumin-core"&gt;封建制度の核：&lt;span class="blank"&gt;御恩と奉公&lt;/span&gt;。&lt;/li&gt;
&lt;li class="koumin-core"&gt;最初の武家法：&lt;span class="blank"&gt;御成敗式目&lt;/span&gt;。&lt;/li&gt;
&lt;/ul&gt;
&lt;hr&gt;
&lt;h3&gt;Ⅱ．室町時代（南北朝〜戦国へ）&lt;/h3&gt;
&lt;p&gt;
室町は「南北朝→幕府の確立→戦国へ」の流れを切らさないことが得点の土台です。
&lt;/p&gt;
&lt;ul&gt;
&lt;li class="koumin-core"&gt;建武の新政：中心&lt;span class="blank"&gt;後醍醐天皇&lt;/span&gt;（なぜ不安定だったかまで）。&lt;/li&gt;
&lt;li&gt;南北朝の分裂の理由を「誰と誰が対立したか」で説明できるように。&lt;/li&gt;
&lt;li class="koumin-core"&gt;将軍：1代&lt;span class="blank"&gt;足利尊氏&lt;/span&gt;、3代&lt;span class="blank"&gt;足利義満&lt;/span&gt;、8代&lt;span class="blank"&gt;足利義政&lt;/span&gt;は必ず。&lt;/li&gt;
&lt;li class="koumin-core"&gt;日明貿易：&lt;span class="blank"&gt;勘合貿易&lt;/span&gt;（目的＝海賊対策、証明札＝勘合）。&lt;/li&gt;
&lt;li class="koumin-core"&gt;戦国のきっかけ：&lt;span class="blank"&gt;応仁の乱&lt;/span&gt;（京都の争乱→地方へ）。&lt;/li&gt;
&lt;li&gt;農村の自治（惣）・一揆など、民衆の動きも“理由”とセットで。&lt;/li&gt;
&lt;/ul&gt;
&lt;hr&gt;
&lt;h3&gt;Ⅲ．安土・桃山時代（統一と改革）&lt;/h3&gt;
&lt;p&gt;
安土桃山は「統一の流れ」と「政策の目的」をセットで固めます。暗記を“意味のある説明”に変えるのが得点源です。
&lt;/p&gt;
&lt;ul&gt;
&lt;li class="koumin-core"&gt;織田信長：政策&lt;span class="blank"&gt;楽市楽座&lt;/span&gt;（ねらい＝商業の活性化、座の特権を弱める）。&lt;/li&gt;
&lt;li class="koumin-core"&gt;豊臣秀吉：全国統一、&lt;span class="blank"&gt;太閤検地&lt;/span&gt;（土地と年貢の把握）・&lt;span class="blank"&gt;刀狩&lt;/span&gt;（武器の取り上げ）。&lt;/li&gt;
&lt;li class="koumin-core"&gt;朝鮮出兵：文禄の役・慶長の役（元寇と混同しない）。&lt;/li&gt;
&lt;/ul&gt;
&lt;hr&gt;
&lt;h3&gt;Ⅳ．江戸時代（幕藩体制〜幕末）&lt;/h3&gt;
&lt;p&gt;
江戸は「しくみ（幕藩体制）」「改革（三大改革）」「開国〜幕末」が3本柱です。細部は資料で確認しつつ、まずは流れを一本化します。
&lt;/p&gt;
&lt;h4&gt;幕藩体制と統制&lt;/h4&gt;
&lt;ul&gt;
&lt;li class="koumin-core"&gt;大名統制：武家諸法度、&lt;span class="blank"&gt;参勤交代&lt;/span&gt;（目的＝大名の力を弱める）。&lt;/li&gt;
&lt;li class="koumin-core"&gt;鎖国：主な理由は&lt;span class="blank"&gt;キリスト教&lt;/span&gt;と&lt;span class="blank"&gt;海外勢力&lt;/span&gt;の影響をおさえること。&lt;/li&gt;
&lt;/ul&gt;
&lt;h4&gt;政治の変化と改革&lt;/h4&gt;
&lt;ul&gt;
&lt;li class="koumin-core"&gt;徳川綱吉：文治政治、&lt;span class="blank"&gt;生類憐れみの令&lt;/span&gt;。&lt;/li&gt;
&lt;li class="koumin-core"&gt;三大改革：享保（&lt;span class="blank"&gt;徳川吉宗&lt;/span&gt;）／寛政（松平定信）／天保（水野忠邦）。&lt;/li&gt;
&lt;li&gt;改革は「何が問題で」「どう直したか」を一文で言えるように（例：財政、農村、商人、治安）。&lt;/li&gt;
&lt;/ul&gt;
&lt;h4&gt;開国と幕末（流れ重視）&lt;/h4&gt;
&lt;ul&gt;
&lt;li class="koumin-core"&gt;黒船来航：&lt;span class="blank"&gt;ペリー&lt;/span&gt;。&lt;/li&gt;
&lt;li&gt;条約→国内対立→尊王攘夷→倒幕という“一本道”で整理。&lt;/li&gt;
&lt;li class="koumin-core"&gt;大政奉還：&lt;span class="blank"&gt;徳川慶喜&lt;/span&gt;（武士の時代の終わり）。&lt;/li&gt;
&lt;/ul&gt;
&lt;h3&gt;その他（文化は代表作で得点）&lt;/h3&gt;
&lt;ul&gt;
&lt;li class="koumin-core"&gt;北山文化：代表&lt;span class="blank"&gt;金閣&lt;/span&gt;。&lt;/li&gt;
&lt;li class="koumin-core"&gt;東山文化：代表&lt;span class="blank"&gt;銀閣&lt;/span&gt;、わび・さび。&lt;/li&gt;
&lt;li class="koumin-core"&gt;元禄文化：町人文化（歌舞伎・浮世絵など）。&lt;/li&gt;
&lt;li class="koumin-core"&gt;化政文化：江戸の庶民文化（読本・滑稽本など）。&lt;/li&gt;
&lt;/ul&gt;
&lt;h3&gt;この章の総合チェック（タップで答え）&lt;/h3&gt;
&lt;ol&gt;
&lt;li class="koumin-core"&gt;室町の日明貿易は&lt;span class="blank"&gt;勘合貿易&lt;/span&gt;。&lt;/li&gt;
&lt;li class="koumin-core"&gt;秀吉の政策：&lt;span class="blank"&gt;太閤検地&lt;/span&gt;・&lt;span class="blank"&gt;刀狩&lt;/span&gt;。&lt;/li&gt;
&lt;li class="koumin-core"&gt;江戸の統制策：&lt;span class="blank"&gt;参勤交代&lt;/span&gt;。&lt;/li&gt;
&lt;li class="koumin-core"&gt;大政奉還は&lt;span class="blank"&gt;徳川慶喜&lt;/span&gt;。&lt;/li&gt;
&lt;/ol&gt;
&lt;hr&gt;
&lt;h2&gt;03. 近代国家の形成&lt;/h2&gt;
&lt;h3&gt;Ⅰ．明治時代（明治維新〜立憲国家へ）&lt;/h3&gt;
&lt;p&gt;
明治は「改革のセット」が得点源です。制度の名前を並べるのではなく、何を変えたか（政治・身分・税・軍事）で整理します。
&lt;/p&gt;
&lt;h4&gt;政治・社会の大改革&lt;/h4&gt;
&lt;ul&gt;
&lt;li class="koumin-core"&gt;明治維新の方針：&lt;span class="blank"&gt;五箇条の御誓文&lt;/span&gt;（内容が頻出）。&lt;/li&gt;
&lt;li class="koumin-core"&gt;中央集権化：&lt;span class="blank"&gt;版籍奉還&lt;/span&gt;→&lt;span class="blank"&gt;廃藩置県&lt;/span&gt;。&lt;/li&gt;
&lt;li class="koumin-core"&gt;富国強兵：&lt;span class="blank"&gt;地租改正&lt;/span&gt;・&lt;span class="blank"&gt;徴兵令&lt;/span&gt;（ねらい＝近代国家づくり）。&lt;/li&gt;
&lt;li&gt;文明開化：資料（写真・広告）で出やすい。日本初の鉄道（新橋〜横浜）も頻出。&lt;/li&gt;
&lt;/ul&gt;
&lt;h4&gt;立憲国家と選挙&lt;/h4&gt;
&lt;ul&gt;
&lt;li class="koumin-core"&gt;大日本帝国憲法（立憲国家へ）。&lt;/li&gt;
&lt;li class="koumin-core"&gt;第一回衆議院総選挙：選挙権の条件（財産条件など）を押さえる。&lt;/li&gt;
&lt;/ul&gt;
&lt;h4&gt;条約改正と対外関係&lt;/h4&gt;
&lt;ul&gt;
&lt;li class="koumin-core"&gt;治外法権撤廃に尽力：&lt;span class="blank"&gt;陸奥宗光&lt;/span&gt;。&lt;/li&gt;
&lt;li class="koumin-core"&gt;関税自主権回復に尽力：&lt;span class="blank"&gt;小村寿太郎&lt;/span&gt;。&lt;/li&gt;
&lt;li&gt;日清・日露戦争は「原因→条約→結果（領土・賠償・国際関係）」で整理。&lt;/li&gt;
&lt;/ul&gt;
&lt;hr&gt;
&lt;h3&gt;Ⅱ．大正時代（第一次世界大戦と大正デモクラシー）&lt;/h3&gt;
&lt;ul&gt;
&lt;li&gt;第一次世界大戦の流れ（世界と日本）を整理。&lt;/li&gt;
&lt;li class="koumin-core"&gt;大正デモクラシー：普通選挙へ（“誰が政治に参加できるか”が変わる）。&lt;/li&gt;
&lt;li class="koumin-core"&gt;普通選挙法：選挙権が広がる（同時期の治安維持法など“光と影”も意識）。&lt;/li&gt;
&lt;/ul&gt;
&lt;hr&gt;
&lt;h3&gt;Ⅲ．昭和時代①（戦前〜戦中）&lt;/h3&gt;
&lt;ul&gt;
&lt;li&gt;世界恐慌→軍部の発言力→満州事変→国際連盟脱退の流れを一本化。&lt;/li&gt;
&lt;li class="koumin-core"&gt;事件：五・一五事件、二・二六事件（政治の不安定化）。&lt;/li&gt;
&lt;li class="koumin-core"&gt;日中戦争→国家総動員法→太平洋戦争へ。&lt;/li&gt;
&lt;li&gt;終戦までの過程は、地図（戦線拡大）とセットで確認。&lt;/li&gt;
&lt;/ul&gt;
&lt;hr&gt;
&lt;h3&gt;Ⅳ．昭和時代②（戦後〜現代への入口）&lt;/h3&gt;
&lt;p&gt;
歴史の終盤は公民の導入でもあります。改革・憲法・国際復帰を「つながり」で理解すると、公民が一気に楽になります。
&lt;/p&gt;
&lt;ul&gt;
&lt;li class="koumin-core"&gt;GHQと改革：五大改革指令など（何を変えたか）。&lt;/li&gt;
&lt;li class="koumin-core"&gt;日本国憲法：公布&lt;span class="blank"&gt;1946年&lt;/span&gt;、施行&lt;span class="blank"&gt;1947年&lt;/span&gt;（年月日は必ず）。&lt;/li&gt;
&lt;li class="koumin-core"&gt;三大原則：国民主権・基本的人権の尊重・平和主義。&lt;/li&gt;
&lt;li class="koumin-core"&gt;サンフランシスコ平和条約（国際復帰）と日米関係の条約もセットで。&lt;/li&gt;
&lt;li&gt;朝鮮戦争の特需→高度経済成長→第一次石油危機までの流れ。&lt;/li&gt;
&lt;li class="koumin-core"&gt;紙幣の人物：福沢諭吉・樋口一葉・野口英世（業績も）。&lt;/li&gt;
&lt;/ul&gt;
&lt;hr&gt;
&lt;h2&gt;資料問題の読み方（歴史は「何の資料か→立場→結論」で拾う）&lt;/h2&gt;
&lt;ul&gt;
&lt;li&gt;史料文：誰の立場の文章か（政府／民衆／外国など）を先に確認。&lt;/li&gt;
&lt;li&gt;写真・絵：何を示す資料か（武器・服装・建物・作業）を言語化してから選択肢へ。&lt;/li&gt;
&lt;li&gt;年表：原因→結果で見る。年号は“流れの確認”に使う（丸暗記の中心にしない）。&lt;/li&gt;
&lt;/ul&gt;
&lt;h2&gt;総合チェック（タップで答えが出る）&lt;/h2&gt;
&lt;ol&gt;
&lt;li class="koumin-core"&gt;弥生の社会変化の原因は&lt;span class="blank"&gt;稲作&lt;/span&gt;の広まり。&lt;/li&gt;
&lt;li class="koumin-core"&gt;古墳の代表形は&lt;span class="blank"&gt;前方後円墳&lt;/span&gt;。&lt;/li&gt;
&lt;li class="koumin-core"&gt;奈良の土地制度：&lt;span class="blank"&gt;公地公民&lt;/span&gt;・&lt;span class="blank"&gt;班田収授法&lt;/span&gt;。&lt;/li&gt;
&lt;li class="koumin-core"&gt;奈良の税：&lt;span class="blank"&gt;租&lt;/span&gt;・&lt;span class="blank"&gt;庸&lt;/span&gt;・&lt;span class="blank"&gt;調&lt;/span&gt;。&lt;/li&gt;
&lt;li class="koumin-core"&gt;鎌倉の武家法：&lt;span class="blank"&gt;御成敗式目&lt;/span&gt;。&lt;/li&gt;
&lt;li class="koumin-core"&gt;室町の日明貿易：&lt;span class="blank"&gt;勘合貿易&lt;/span&gt;。&lt;/li&gt;
&lt;li class="koumin-core"&gt;秀吉の政策：&lt;span class="blank"&gt;太閤検地&lt;/span&gt;・&lt;span class="blank"&gt;刀狩&lt;/span&gt;。&lt;/li&gt;
&lt;li class="koumin-core"&gt;江戸の統制策：&lt;span class="blank"&gt;参勤交代&lt;/span&gt;。&lt;/li&gt;
&lt;li class="koumin-core"&gt;条約改正：治外法権撤廃＝&lt;span class="blank"&gt;陸奥宗光&lt;/span&gt;、関税自主権回復＝&lt;span class="blank"&gt;小村寿太郎&lt;/span&gt;。&lt;/li&gt;
&lt;li class="koumin-core"&gt;日本国憲法：公布&lt;span class="blank"&gt;1946年&lt;/span&gt;、施行&lt;span class="blank"&gt;1947年&lt;/span&gt;。&lt;/li&gt;
&lt;/ol&gt;
&lt;h2&gt;まとめ&lt;/h2&gt;
&lt;p&gt;
歴史は、年号暗記を増やすよりも、「流れ（前後関係）」と「因果（なぜ）」を短く説明できるかで完成度を判定する方が伸びやすいです。&lt;br /&gt;
このページは、理解→暗記→確認（空欄）→演習の順で回せるように設計してあります。まずは骨組みを作り、確認で言えない語だけを復習に戻してください。
&lt;/p&gt;
&lt;h3&gt;当塾の取り組み&lt;/h3&gt;
&lt;p&gt;
当塾では、本科講座「歴史の完成」にて、スピーディー高品質な講義を展開いたします。&lt;br /&gt;
当塾での歴史対策は&lt;a href="https://jukureiwa.com/honka/" target="_blank" rel="noopener"&gt;コチラ&lt;/a&gt;をご覧ください。&lt;br /&gt;
当塾では、教室型の授業のほかに、オンラインでも受講可能です。また、学習したいポイントをピンポイントで学習できる、&lt;br /&gt;
&lt;a href="https://jukureiwa.com/tanpatsu/" target="_blank" rel="noopener"&gt;単発講座&lt;/a&gt;もございます。&lt;br /&gt;
1人１人に合わせた個別授業で歴史の学習をサポートいたします。&lt;/p&gt;
&lt;section class="veu_cta" id="veu_cta-198"&gt;&lt;h1 class="cta_title"&gt;本科「歴史の完成」≪８回完結講座≫&lt;/h1&gt;&lt;div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image_exist"&gt;歴史分野は「いつ」「どこで」「何が」起きたのかを有機的に理解すること、 通り一遍の言葉で言うならば「流れを意識する」ことが求められる分野です。 したがって、時代別に別々のものとして覚えようとしても、分野別(政治・文化……など)に学習を進めようとしても、 それだけでは十分な学習効果を上げることが出来ません。当塾では、時代背景とその中の様々な事象を結び付けていくことで、付け焼刃でない深く理解をさせるように指導を行っていきます。&lt;/div&gt;&lt;div class="cta_body_link"&gt;&lt;a href="https://jukureiwa.com/honka/" class="btn btn-primary btn-block btn-lg" target="_blank"&gt;開講講座：本科「歴史の完成」≪８回完結講座≫&lt;/a&gt;&lt;/div&gt;&lt;/div&gt;&lt;!--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</si>
  <si>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https://koten-kakitsubata.jp/blog/2022國學院大学a日程『源氏物語』「浮舟」/
【検出された不自然ワード】
- 固定
- 手順
- 内部リンク
【本文】
------
&lt;div class="container my-4"&gt;
&lt;p&gt;&lt;!-- ヒーロー・タイトル部分 --&gt;&lt;/p&gt;
&lt;div class="card shadow-sm mb-4 border-0" style="background: linear-gradient(135deg, #4a148c, #006064); color: #fff;"&gt;
&lt;div class="card-body p-4"&gt;
&lt;div class="d-flex flex-wrap justify-content-between align-items-center mb-2"&gt;&lt;span class="badge bg-warning text-dark mb-2" style="font-size: 0.8rem;"&gt;大学入試古文／源氏物語&lt;/span&gt;&lt;br /&gt;
&lt;span class="badge bg-light text-dark mb-2" style="font-size: 0.75rem;"&gt;2022年 國學院大学A日程&lt;/span&gt;&lt;/div&gt;
&lt;p&gt;&lt;!-- タイトル --&gt;&lt;/p&gt;
&lt;h1 class="card-title mb-3" style="font-size: 1.9rem; line-height: 1.5;"&gt;2022國學院大学A日程『源氏物語』「浮舟」｜本文全文・現代語訳・語注・読解ポイント&lt;/h1&gt;
&lt;p class="card-text mb-2" style="font-size: 0.98rem;"&gt;このページでは、&lt;strong&gt;2022年 國學院大学A日程 国語（古文）&lt;/strong&gt;で出題された&lt;br /&gt;
『源氏物語』浮舟巻の一節について、&lt;strong&gt;入試本文全文と現代語訳&lt;/strong&gt;を掲載し、&lt;br /&gt;
あわせて&lt;strong&gt;語句・文法のポイント&lt;/strong&gt;や&lt;strong&gt;出題のねらい・読解のポイント&lt;/strong&gt;、&lt;br /&gt;
&lt;strong&gt;復習チェックリスト&lt;/strong&gt;を整理します。&lt;/p&gt;
&lt;p class="card-text mb-0" style="font-size: 0.96rem;"&gt;場面は、&lt;strong&gt;浮舟を山里に住まわせている薫大将（男君）&lt;/strong&gt;と、&lt;br /&gt;
彼女に思いを寄せる&lt;strong&gt;匂宮（男宮）&lt;/strong&gt;とのあいだで揺れる恋模様の一コマです。&lt;br /&gt;
浮舟が自分から離れていくのではないかと感じた匂宮が、&lt;br /&gt;
抑えきれない恋心から山里へと向かう心情が描かれます。&lt;/p&gt;
&lt;/div&gt;
&lt;/div&gt;
&lt;p&gt;&lt;!-- 出典概要カード --&gt;&lt;/p&gt;
&lt;div class="card shadow-sm mb-4"&gt;
&lt;div class="card-header bg-primary text-white"&gt;リード文・出典情報&lt;/div&gt;
&lt;div class="card-body p-3 p-md-4"&gt;
&lt;p class="mb-3" style="font-size: 0.95rem;"&gt;大学受験の古典（古文・漢文）をどう伸ばすかの全体像は、&lt;a href="https://koten-kakitsubata.jp/enter-exam/"&gt;&lt;strong&gt;大学受験の古典（古文・漢文）個別指導（全体像はこちら）&lt;/strong&gt;&lt;/a&gt;で確認できます。&lt;/p&gt;
&lt;div class="row"&gt;
&lt;div class="col-md-7 mb-3 mb-md-0"&gt;
&lt;p class="mb-2" style="font-size: 0.95rem;"&gt;國學院大学の個別試験レベルの文章ですが、&lt;strong&gt;人物の心情・和歌的表現&lt;/strong&gt;、&lt;br /&gt;
&lt;strong&gt;敬語を通した視点の読み取り&lt;/strong&gt;など、共通テスト古文でも問われる力と直結しています。&lt;/p&gt;
&lt;ul class="mb-0" style="font-size: 0.9rem;"&gt;
&lt;li&gt;入試本文を使って、『源氏物語』浮舟巻のイメージをつかみたい受験生&lt;/li&gt;
&lt;li&gt;共通テストと私大古文の両方を見据えて、心情表現の読み方を鍛えたい人&lt;/li&gt;
&lt;li&gt;授業・講習で、國學院大の過去問を教材として扱いたい先生方&lt;/li&gt;
&lt;/ul&gt;
&lt;/div&gt;
&lt;div class="col-md-5"&gt;
&lt;div class="table-responsive mb-0"&gt;
&lt;table class="table table-bordered table-sm align-middle mb-0"&gt;
&lt;tbody&gt;
&lt;tr&gt;
&lt;th class="bg-light text-nowrap" style="width: 35%;"&gt;試験&lt;/th&gt;
&lt;td&gt;2022年 國學院大学A日程 国語&lt;/td&gt;
&lt;/tr&gt;
&lt;tr&gt;
&lt;th class="bg-light text-nowrap"&gt;ジャンル&lt;/th&gt;
&lt;td&gt;『源氏物語』浮舟巻（物語文学）&lt;/td&gt;
&lt;/tr&gt;
&lt;tr&gt;
&lt;th class="bg-light text-nowrap"&gt;場面&lt;/th&gt;
&lt;td&gt;浮舟をめぐる薫大将と匂宮の恋愛・三角関係の一場面&lt;/td&gt;
&lt;/tr&gt;
&lt;tr&gt;
&lt;th class="bg-light text-nowrap"&gt;読解の軸&lt;/th&gt;
&lt;td&gt;匂宮の心情・敬語・比喩表現・人物関係の整理&lt;/td&gt;
&lt;/tr&gt;
&lt;/tbody&gt;
&lt;/table&gt;
&lt;/div&gt;
&lt;/div&gt;
&lt;/div&gt;
&lt;/div&gt;
&lt;/div&gt;
&lt;p&gt;&lt;!-- 不足補完ブロック（即答パート） --&gt;&lt;/p&gt;
&lt;section style="border: 1px solid #e6e6e6; background: #fafafa; padding: 14px 16px; border-radius: 8px; margin: 16px 0;"&gt;
&lt;h2 style="margin: 0 0 10px; font-size: 1.2rem; line-height: 1.6;"&gt;すぐ確認：場面の要点・指示語・比喩・敬語（1分）&lt;/h2&gt;
&lt;p style="margin: 0 0 10px; line-height: 1.9;"&gt;&lt;strong&gt;結論：&lt;/strong&gt;匂宮（宮）は「女君の返事が途絶えた＝薫大将（かの人）側に心が定まった」と推測しつつも、&lt;br /&gt;
&lt;strong&gt;口惜しさと恋心の高まり&lt;/strong&gt;から山里へ向かう――この&lt;br /&gt;
&lt;strong&gt;推測（ぬるなめり）＋感情の爆発（例の、いみじく思し立ちて）&lt;/strong&gt;が、この場面の核です。&lt;/p&gt;
&lt;p&gt;&lt;!-- 追加①：検索で多いフレーズの即答（最小） --&gt;&lt;/p&gt;
&lt;h3 style="margin: 14px 0 8px; font-size: 1.05rem; line-height: 1.6;"&gt;検索で多いフレーズ（ここだけ押さえる）&lt;/h3&gt;
&lt;ul style="margin: 0 0 10px; padding-left: 1.2em; line-height: 1.9;"&gt;
&lt;li&gt;&lt;strong&gt;かの人の御気色：&lt;/strong&gt;「かの人＝薫大将」の存在（影響）を前提に、匂宮の不安と推測を読む合図。&lt;/li&gt;
&lt;li&gt;&lt;strong&gt;ぬるなめり：&lt;/strong&gt;完了「ぬ」＋推定「めり」。匂宮の「そうだ」という推測が、嫉妬・焦りの根拠になる。&lt;/li&gt;
&lt;/ul&gt;
&lt;table style="width: 100%; border-collapse: collapse; background: #fff; margin: 10px 0 0;"&gt;
&lt;thead&gt;
&lt;tr&gt;
&lt;th style="border: 1px solid #ddd; padding: 8px; text-align: left; width: 22%;"&gt;項目&lt;/th&gt;
&lt;th style="border: 1px solid #ddd; padding: 8px; text-align: left;"&gt;1行要点&lt;/th&gt;
&lt;th style="border: 1px solid #ddd; padding: 8px; text-align: left; width: 30%;"&gt;ここでの見方&lt;/th&gt;
&lt;/tr&gt;
&lt;/thead&gt;
&lt;tbody&gt;
&lt;tr&gt;
&lt;td style="border: 1px solid #ddd; padding: 8px;"&gt;&lt;strong&gt;場面&lt;/strong&gt;&lt;/td&gt;
&lt;td style="border: 1px solid #ddd; padding: 8px;"&gt;女君（浮舟）の返事が途絶えがちで、匂宮が不安と嫉妬を抱え、山里へ向かう直前〜道中。&lt;/td&gt;
&lt;td style="border: 1px solid #ddd; padding: 8px;"&gt;「口惜しくねたく」→「例の、いみじく思し立ちて」の流れで&lt;strong&gt;心情の加速&lt;/strong&gt;を押さえる。&lt;/td&gt;
&lt;/tr&gt;
&lt;tr&gt;
&lt;td style="border: 1px solid #ddd; padding: 8px;"&gt;&lt;strong&gt;指示語（人物）&lt;/strong&gt;&lt;/td&gt;
&lt;td style="border: 1px solid #ddd; padding: 8px;"&gt;宮＝匂宮／かの人＝薫大将（男君）／女君＝浮舟（山里にいる）。&lt;/td&gt;
&lt;td style="border: 1px solid #ddd; padding: 8px;"&gt;「誰が誰を思うか」で迷ったら、まず&lt;strong&gt;宮＝匂宮&lt;/strong&gt;に固定して読む。&lt;/td&gt;
&lt;/tr&gt;
&lt;tr&gt;
&lt;td style="border: 1px solid #ddd; padding: 8px;"&gt;&lt;strong&gt;比喩&lt;/strong&gt;&lt;/td&gt;
&lt;td style="border: 1px solid #ddd; padding: 8px;"&gt;「行く方知らず、むなしき空に満ちぬる心地」＝恋心の行き場がなく、虚空いっぱいに広がる感覚（古今集を踏まえた表現）。&lt;/td&gt;
&lt;td style="border: 1px solid #ddd; padding: 8px;"&gt;直訳で止めず、&lt;strong&gt;不安・焦り・恋の暴走&lt;/strong&gt;につながる比喩として処理する。&lt;/td&gt;
&lt;/tr&gt;
&lt;tr&gt;
&lt;td style="border: 1px solid #ddd; padding: 8px;"&gt;&lt;strong&gt;敬語・助動詞&lt;/strong&gt;&lt;/td&gt;
&lt;td style="border: 1px solid #ddd; padding: 8px;"&gt;尊敬（思す・おはしましぬ等）で匂宮を高める／「ぬるなめり」で匂宮の&lt;strong&gt;推測&lt;/strong&gt;を示す。&lt;/td&gt;
&lt;td style="border: 1px solid #ddd; padding: 8px;"&gt;敬語は&lt;strong&gt;方向（誰を高めるか）&lt;/strong&gt;、助動詞は&lt;strong&gt;確定か推測か&lt;/strong&gt;を見分ける。&lt;/td&gt;
&lt;/tr&gt;
&lt;tr&gt;
&lt;td style="border: 1px solid #ddd; padding: 8px;"&gt;&lt;strong&gt;設問観点&lt;/strong&gt;&lt;/td&gt;
&lt;td style="border: 1px solid #ddd; padding: 8px;"&gt;心情（口惜しさ・ねたさ・不安）／対立（匂宮↔薫大将の力関係）／比喩の働き（古今集踏まえ）。&lt;/td&gt;
&lt;td style="border: 1px solid #ddd; padding: 8px;"&gt;会話（侍女・大夫の本音）と地の文（匂宮の心情）を&lt;strong&gt;混ぜずに根拠化&lt;/strong&gt;する。&lt;/td&gt;
&lt;/tr&gt;
&lt;/tbody&gt;
&lt;/table&gt;
&lt;h3 style="margin: 14px 0 8px; font-size: 1.05rem; line-height: 1.6;"&gt;指示語・呼び方（最小整理）&lt;/h3&gt;
&lt;ul style="margin: 0 0 10px; padding-left: 1.2em; line-height: 1.9;"&gt;
&lt;li&gt;&lt;strong&gt;宮：&lt;/strong&gt;男宮（匂宮）。地の文の尊敬語がかかる中心人物。&lt;/li&gt;
&lt;li&gt;&lt;strong&gt;かの人：&lt;/strong&gt;男君（薫大将）。京にいて、女君を山里に住まわせている側。&lt;/li&gt;
&lt;li&gt;&lt;strong&gt;女君：&lt;/strong&gt;浮舟。返事が「絶え絶え」になり、周囲（侍女たち）も匂宮を止めようとする。&lt;/li&gt;
&lt;/ul&gt;
&lt;h3 style="margin: 14px 0 8px; font-size: 1.05rem; line-height: 1.6;"&gt;敬語・助動詞で減点しないポイント（即答）&lt;/h3&gt;
&lt;ul style="margin: 0; padding-left: 1.2em; line-height: 1.9;"&gt;
&lt;li&gt;&lt;strong&gt;思す／思しためる／おはしましぬ：&lt;/strong&gt;匂宮を高める尊敬語。主語を匂宮に固定しやすい合図。&lt;/li&gt;
&lt;li&gt;&lt;strong&gt;思ひ定まりぬるなめり：&lt;/strong&gt;完了「ぬ」＋推定「めり」＝「（女君は）決めてしまった&lt;strong&gt;ようだ&lt;/strong&gt;」という匂宮の推測。&lt;/li&gt;
&lt;li&gt;&lt;strong&gt;聞こえさす・言はせたり等：&lt;/strong&gt;目下（侍女側など）の言動・取り計らい。会話の主体を取り違えない。&lt;/li&gt;
&lt;/ul&gt;
&lt;h3 style="margin: 14px 0 8px; font-size: 1.05rem; line-height: 1.6;"&gt;設問対応の見取り図（短く）&lt;/h3&gt;
&lt;ul style="margin: 0; padding-left: 1.2em; line-height: 1.9;"&gt;
&lt;li&gt;&lt;strong&gt;心情：&lt;/strong&gt;「口惜しくねたく」→比喩→「例の、いみじく思し立ちて」の順で、感情の高まりを説明する。&lt;/li&gt;
&lt;li&gt;&lt;strong&gt;対立・力関係：&lt;/strong&gt;薫大将（かの人）側に傾く不安が、匂宮の行動を押し出す。&lt;/li&gt;
&lt;li&gt;&lt;strong&gt;比喩（古今集）：&lt;/strong&gt;「むなしき空に満ちぬる」は“恋の行き場のなさ”を一言で言い換えてから心情に接続する。&lt;/li&gt;
&lt;/ul&gt;
&lt;p style="margin: 12px 0 0; line-height: 1.9;"&gt;このあと本文で、原文→現代語訳→語注→語句文法→読解ポイントの順に確認できます。&lt;/p&gt;
&lt;/section&gt;
&lt;p&gt;&lt;!-- 目次 --&gt;&lt;/p&gt;
&lt;div class="card shadow-sm mb-4"&gt;
&lt;div class="card-header bg-light"&gt;
&lt;h2 id="index" class="h5 mb-0"&gt;目次&lt;/h2&gt;
&lt;/div&gt;
&lt;div class="card-body p-3"&gt;
&lt;div class="row"&gt;
&lt;div class="col-md-6"&gt;
&lt;ul class="list-group list-group-flush mb-2"&gt;
&lt;li class="list-group-item"&gt;&lt;a href="#honbun"&gt;『源氏物語』「浮舟」【本文】（2022國學院大学A日程出題部分）&lt;/a&gt;&lt;/li&gt;
&lt;li class="list-group-item"&gt;&lt;a href="#gochu"&gt;語注（語彙・人物関係の整理）&lt;/a&gt;&lt;/li&gt;
&lt;/ul&gt;
&lt;/div&gt;
&lt;div class="col-md-6"&gt;
&lt;ul class="list-group list-group-flush mb-0"&gt;
&lt;li class="list-group-item"&gt;&lt;a href="#yaku"&gt;『源氏物語』「浮舟」【現代語訳】&lt;/a&gt;&lt;/li&gt;
&lt;li class="list-group-item"&gt;&lt;a href="#points"&gt;語句・文法のポイント&lt;/a&gt;&lt;/li&gt;
&lt;li class="list-group-item"&gt;&lt;a href="#nerai"&gt;出題のねらい・読解のポイント&lt;/a&gt;&lt;/li&gt;
&lt;li class="list-group-item"&gt;&lt;a href="#checklist"&gt;復習チェックリスト&lt;/a&gt;&lt;/li&gt;
&lt;li class="list-group-item"&gt;&lt;a href="#links"&gt;関連ページのご案内&lt;/a&gt;&lt;/li&gt;
&lt;/ul&gt;
&lt;/div&gt;
&lt;/div&gt;
&lt;/div&gt;
&lt;/div&gt;
&lt;p&gt;&lt;!-- 本文カード --&gt;&lt;/p&gt;
&lt;div id="honbun" class="card shadow-sm mb-4"&gt;
&lt;div class="card-header bg-light"&gt;
&lt;h2 class="h5 mb-0"&gt;『源氏物語』「浮舟」【本文】&lt;/h2&gt;
&lt;/div&gt;
&lt;div class="card-body p-3 p-md-4"&gt;
&lt;h3 class="h6 mb-2"&gt;古文本文（2022國學院大学A日程出題部分）&lt;/h3&gt;
&lt;p class="mb-3" style="line-height: 1.9; font-size: 0.96rem;"&gt;宮、「かくのみ、なほうけひくけしきもなくて、返り事さへ絶え絶えになるは、&lt;br /&gt;
かの人の、あるべきさまに言ひしたためて、すこし心やすかるべき方に思ひ定まりぬるなめり、&lt;br /&gt;
ことわりと思すものから、いと口惜しくねたく、「さりとも、我をばあはれと思ひたりしものを、&lt;br /&gt;
あひ見ぬとだえに、人びとの言ひ知らする方に寄るならむかしなど眺めたまふに、&lt;br /&gt;
行く方しらず、むなしき空に満ちぬる心地したまへば、例の、いみじく思し立ちておはしましぬ。&lt;/p&gt;
&lt;p class="mb-0" style="line-height: 1.9; font-size: 0.96rem;"&gt;葦垣の方を見るに、例ならず、「あれは、誰そ」と言ふ声々、いざとげなり。立ち退きて、&lt;br /&gt;
心知りの男を入れたれば、それをさへ問ふ。さきざきのけはひにも似ず。わづらはしくて、&lt;br /&gt;
「京よりとみの御文あるなり」と言ふ。右近は徒者の名を呼びて会ひたり。いとわづらはしく、&lt;br /&gt;
いとどおぼゆ。「さらに、今宵は不用なり。いみじくかたじけなきこと」と言はせたり。&lt;br /&gt;
宮、などかくもて離るらむと思すに、わりなくて、「まづ、時方入りて、侍従に会ひて、&lt;br /&gt;
さるべきさまにたばかれ」とて遣はす。かどかどしき人にて、とかく言ひ構へて、訪ねて会ひたり。&lt;br /&gt;
「いかなるにかあらむ。かの殿ののたまはすることありとて、宿直にある者どもの、&lt;br /&gt;
さかしがりだちたるころにて、いとわりなきなり。御前にも、ものをのみいみじく思しためるは、&lt;br /&gt;
かかる御ことのかたじけなきを、思し乱るるにこそ、と心苦しくなむ見たてまつる。&lt;br /&gt;
さらに、今宵は。人けしき見はべりなば、なかなかにいと悪しかりなむ。やがて、&lt;br /&gt;
さも御心づかひせさせたまひつべからむ夜、ここにも人知れず思ひ構へてなむ、&lt;br /&gt;
聞こえさすべかめる」。乳母のいざときことなども語る。大夫、「おはします道のおぼろけならず、&lt;br /&gt;
あながちなる御けしきに、あへなく聞こえさせむなむ、たいだいしき。さらば、いざ、たまへ。&lt;br /&gt;
ともにくはしく聞こえさせたまへ」といざなふ。「いとわりなからむ」と言ひしろふほどに、&lt;br /&gt;
夜もいたく更けゆく。&lt;/p&gt;
&lt;div class="text-end mt-3"&gt;&lt;a class="btn btn-outline-secondary btn-sm" href="#index"&gt;目次に戻る&lt;/a&gt;&lt;/div&gt;
&lt;/div&gt;
&lt;/div&gt;
&lt;p&gt;&lt;!-- 語注カード --&gt;&lt;/p&gt;
&lt;div id="gochu" class="card shadow-sm mb-4"&gt;
&lt;div class="card-header bg-info text-dark"&gt;
&lt;h2 class="h5 mb-0"&gt;語注・人物関係メモ&lt;/h2&gt;
&lt;/div&gt;
&lt;div class="card-body p-3 p-md-4"&gt;
&lt;div class="table-responsive"&gt;
&lt;table class="table table-bordered table-sm align-middle mb-0"&gt;
&lt;thead class="table-light"&gt;
&lt;tr&gt;
&lt;th style="width: 25%;"&gt;語・人物&lt;/th&gt;
&lt;th&gt;注釈&lt;/th&gt;
&lt;/tr&gt;
&lt;/thead&gt;
&lt;tbody&gt;
&lt;tr&gt;
&lt;td&gt;宮&lt;/td&gt;
&lt;td&gt;男宮（匂宮）。&lt;/td&gt;
&lt;/tr&gt;
&lt;tr&gt;
&lt;td&gt;かの人&lt;/td&gt;
&lt;td&gt;男君（薫大将）。男君は京にいて女君を山里に住まわせている。&lt;/td&gt;
&lt;/tr&gt;
&lt;tr&gt;
&lt;td&gt;行く方知らず、むなしき空に満ちぬる心地&lt;/td&gt;
&lt;td&gt;古今集「わが恋はむなしき空にみちぬらし思ひやれども行く方もなし」による表現。&lt;/td&gt;
&lt;/tr&gt;
&lt;tr&gt;
&lt;td&gt;葦垣&lt;/td&gt;
&lt;td&gt;女君が住む家の垣根。&lt;/td&gt;
&lt;/tr&gt;
&lt;tr&gt;
&lt;td&gt;いざとげなり&lt;/td&gt;
&lt;td&gt;すぐに目を覚ます様子をいう。&lt;/td&gt;
&lt;/tr&gt;
&lt;tr&gt;
&lt;td&gt;心知りの男&lt;/td&gt;
&lt;td&gt;男宮の従者。&lt;/td&gt;
&lt;/tr&gt;
&lt;tr&gt;
&lt;td&gt;京より&lt;/td&gt;
&lt;td&gt;京にいる女君の母から。&lt;/td&gt;
&lt;/tr&gt;
&lt;tr&gt;
&lt;td&gt;右近・侍従&lt;/td&gt;
&lt;td&gt;女君の侍女。&lt;/td&gt;
&lt;/tr&gt;
&lt;tr&gt;
&lt;td&gt;御心づかひせさせたまひつべからむ夜&lt;/td&gt;
&lt;td&gt;（宮の来訪が人目に触れれば）女君が気を遣わざるを得なくなる夜、の意。今夜はそれを避けたいという含み。&lt;/td&gt;
&lt;/tr&gt;
&lt;tr&gt;
&lt;td&gt;乳母&lt;/td&gt;
&lt;td&gt;女君の乳母。&lt;/td&gt;
&lt;/tr&gt;
&lt;tr&gt;
&lt;td&gt;大夫&lt;/td&gt;
&lt;td&gt;時方のこと。&lt;/td&gt;
&lt;/tr&gt;
&lt;/tbody&gt;
&lt;/table&gt;
&lt;/div&gt;
&lt;div class="text-end mt-3"&gt;&lt;a class="btn btn-outline-secondary btn-sm" href="#index"&gt;目次に戻る&lt;/a&gt;&lt;/div&gt;
&lt;/div&gt;
&lt;/div&gt;
&lt;p&gt;&lt;!-- 現代語訳カード --&gt;&lt;/p&gt;
&lt;div id="yaku" class="card shadow-sm mb-4"&gt;
&lt;div class="card-header bg-light"&gt;
&lt;h2 class="h5 mb-0"&gt;『源氏物語』「浮舟」【現代語訳】&lt;/h2&gt;
&lt;/div&gt;
&lt;div class="card-body p-3 p-md-4"&gt;
&lt;h3 class="h6 mb-2"&gt;現代語訳&lt;/h3&gt;
&lt;p class="mb-0" style="line-height: 1.9; font-size: 0.96rem;"&gt;男宮（匂宮）は、「（女君=浮舟が）このようでばかりでやはり聞き入れる様子もなく、返事までも途絶えがちになるのは、&lt;br /&gt;
あの男君（薫大将）が都合のいいように言い含めて、それで（女君が）多少とも安心なほうにと決心したのであるようだ。&lt;br /&gt;
それも道理である」とお思いにはなるものの、大変残念で悔しく、そうはいっても、（女君は）私を慕ってくれていたのに、&lt;br /&gt;
会わない間に、女房たちが説得する方（男君）に心が傾いたのだろう、などともの思いにふけっていらっしゃると、&lt;br /&gt;
恋しさが行方も知れず虚空に満ちてしまうような気持になられるので、いつものように、たいへんなご決心をなさって&lt;br /&gt;
（女君の元へ）お出かけになった。&lt;/p&gt;
&lt;div class="text-end mt-3"&gt;&lt;a class="btn btn-outline-secondary btn-sm" href="#index"&gt;目次に戻る&lt;/a&gt;&lt;/div&gt;
&lt;/div&gt;
&lt;/div&gt;
&lt;p&gt;&lt;!-- 語句・文法ポイント --&gt;&lt;/p&gt;
&lt;div id="points" class="card shadow-sm mb-4"&gt;
&lt;div class="card-header bg-info text-dark"&gt;
&lt;h2 class="h5 mb-0"&gt;語句・文法のポイント&lt;/h2&gt;
&lt;/div&gt;
&lt;div class="card-body p-3 p-md-4"&gt;
&lt;h3 class="h6 mt-1"&gt;語句のポイント&lt;/h3&gt;
&lt;ul style="font-size: 0.95rem;"&gt;
&lt;li&gt;&lt;strong&gt;かくのみ、なほうけひくけしきもなくて&lt;/strong&gt;…「かくのみ」＝このような状態ばかりで。「うけひくけしき」＝承諾する気配。&lt;/li&gt;
&lt;li&gt;&lt;strong&gt;あるべきさまに言ひしたためて&lt;/strong&gt;…「あるべきさま」＝そうあるのがふさわしい形・都合のよい形。&lt;/li&gt;
&lt;li&gt;&lt;strong&gt;いと口惜しくねたく&lt;/strong&gt;…「口惜し」＝残念だ。「ねたし」＝しゃくにさわる。&lt;/li&gt;
&lt;li&gt;&lt;strong&gt;行く方しらず、むなしき空に満ちぬる心地&lt;/strong&gt;…古今集の歌を踏まえた、恋の行き場のなさを表す比喩表現。&lt;/li&gt;
&lt;li&gt;&lt;strong&gt;例の、いみじく思し立ちて&lt;/strong&gt;…「例の」＝いつものように。「思し立つ」＝決心なさる。&lt;/li&gt;
&lt;li&gt;&lt;strong&gt;わづらはしくて／いとわづらはしく&lt;/strong&gt;…「わづらはし」＝やっかいだ、面倒だ。&lt;/li&gt;
&lt;li&gt;&lt;strong&gt;さらに、今宵は不用なり&lt;/strong&gt;…「さらに〜打消」＝全く〜ない（全く必要ではありません）。&lt;/li&gt;
&lt;li&gt;&lt;strong&gt;おはします道のおぼろけならず&lt;/strong&gt;…「おぼろけならず」＝並一通りではない、格別だ。&lt;/li&gt;
&lt;/ul&gt;
&lt;h3 class="h6 mt-3"&gt;文法・敬語のポイント&lt;/h3&gt;
&lt;ul style="font-size: 0.95rem;"&gt;
&lt;li&gt;&lt;strong&gt;思す・思しためる・おはしましぬ&lt;/strong&gt;…いずれも匂宮を高める尊敬語。&lt;/li&gt;
&lt;li&gt;&lt;strong&gt;ぬるなめり（思ひ定まりぬるなめり）&lt;/strong&gt;…「ぬ」完了＋「めり」推定＝「…してしまったようだ」。&lt;/li&gt;
&lt;li&gt;&lt;strong&gt;なむ／べかめる など&lt;/strong&gt;…提案・婉曲のニュアンスを作る。&lt;/li&gt;
&lt;li&gt;&lt;strong&gt;敬語の方向&lt;/strong&gt;…匂宮に対する尊敬と、浮舟側からの謙譲・丁重表現を整理。&lt;/li&gt;
&lt;li&gt;&lt;strong&gt;会話と地の文の切り替え&lt;/strong&gt;…会話は侍女や大夫の本音、地の文は匂宮の心情描写。&lt;/li&gt;
&lt;/ul&gt;
&lt;p&gt;&lt;!-- 追加②：品詞分解（頻出） --&gt;&lt;/p&gt;
&lt;h3 class="h6 mt-3"&gt;品詞分解（頻出3箇所）&lt;/h3&gt;
&lt;p class="mb-2" style="font-size: 0.92rem; line-height: 1.8;"&gt;「品詞分解」指名検索が多い箇所だけ、訳に直結する最小単位で整理します。&lt;/p&gt;
&lt;div class="table-responsive"&gt;
&lt;table class="table table-bordered table-sm align-middle mb-0" style="font-size: 0.92rem;"&gt;
&lt;thead class="table-light"&gt;
&lt;tr&gt;
&lt;th style="width: 28%;"&gt;語形&lt;/th&gt;
&lt;th&gt;分解（最小）&lt;/th&gt;
&lt;th style="width: 38%;"&gt;訳に落とすコツ&lt;/th&gt;
&lt;/tr&gt;
&lt;/thead&gt;
&lt;tbody&gt;
&lt;tr&gt;
&lt;td&gt;&lt;strong&gt;思ひ定まりぬるなめり&lt;/strong&gt;&lt;/td&gt;
&lt;td&gt;思ひ定まり（動詞 連用）＋ぬ（完了）連体形「ぬる」＋めり（推定）&lt;/td&gt;
&lt;td&gt;「決めてしまった&lt;strong&gt;ようだ&lt;/strong&gt;」＝匂宮の推測。心情説明の根拠にする。&lt;/td&gt;
&lt;/tr&gt;
&lt;tr&gt;
&lt;td&gt;&lt;strong&gt;聞こえさすべかめる&lt;/strong&gt;&lt;/td&gt;
&lt;td&gt;聞こえさす（謙譲）＋べし（助動詞）連用形「べか」＋めり（推定）連体形「める」&lt;/td&gt;
&lt;td&gt;「申し上げることになりそうだ／つもりだ」の方向で処理し、会話の意図に接続。&lt;/td&gt;
&lt;/tr&gt;
&lt;tr&gt;
&lt;td&gt;&lt;strong&gt;いかなるにかあらむ&lt;/strong&gt;&lt;/td&gt;
&lt;td&gt;いかなる（連体）＋に（格助詞）＋か（係助詞）＋あら（ラ変「あり」未然）＋む（推量・疑問）&lt;/td&gt;
&lt;td&gt;「いったいどういうことだろうか」。地の文ではなく会話の“疑問”として読む。&lt;/td&gt;
&lt;/tr&gt;
&lt;/tbody&gt;
&lt;/table&gt;
&lt;/div&gt;
&lt;div class="text-end"&gt;&lt;a class="btn btn-outline-secondary btn-sm" href="#index"&gt;目次に戻る&lt;/a&gt;&lt;/div&gt;
&lt;/div&gt;
&lt;/div&gt;
&lt;p&gt;&lt;!-- 出題のねらい・読解ポイント --&gt;&lt;/p&gt;
&lt;div id="nerai" class="card shadow-sm mb-4"&gt;
&lt;div class="card-header bg-warning"&gt;
&lt;h2 class="h5 mb-0"&gt;出題のねらい・読解のポイント&lt;/h2&gt;
&lt;/div&gt;
&lt;div class="card-body p-3 p-md-4"&gt;
&lt;h3 class="h6"&gt;浮舟巻における位置づけ&lt;/h3&gt;
&lt;ul style="font-size: 0.95rem;"&gt;
&lt;li&gt;浮舟をめぐる&lt;strong&gt;薫大将と匂宮の三角関係&lt;/strong&gt;の一場面であり、匂宮の側の焦り・執着が強く描かれている。&lt;/li&gt;
&lt;li&gt;薫大将の「あるべきさま」に対し、匂宮は自らの感情を抑えきれず山里へ向かう。→ 理性的な薫と、情熱的な匂宮の対比が浮かび上がる。&lt;/li&gt;
&lt;/ul&gt;
&lt;h3 class="h6 mt-3"&gt;國學院大学A日程で問われる力&lt;/h3&gt;
&lt;ul style="font-size: 0.95rem;"&gt;
&lt;li&gt;&lt;strong&gt;主語の把握&lt;/strong&gt;…宮／男君／浮舟／侍女たち／大夫時方など、誰の視点・発言かを整理する力。&lt;/li&gt;
&lt;li&gt;&lt;strong&gt;心情の読み取り&lt;/strong&gt;…「口惜しくねたく」「行く方しらず、むなしき空に満ちぬる心地」などから匂宮の感情を掬い取る力。&lt;/li&gt;
&lt;li&gt;&lt;strong&gt;敬語・古語表現の理解&lt;/strong&gt;…尊敬・謙譲の方向、和歌的な比喩表現から、人物関係や価値観を読み解く力。&lt;/li&gt;
&lt;/ul&gt;
&lt;h3 class="h6 mt-3"&gt;共通テスト古文にも通じる読み方&lt;/h3&gt;
&lt;ul style="font-size: 0.95rem;"&gt;
&lt;li&gt;まず「誰が・誰に・何をしているのか」を、敬語と文脈から丁寧に追う。&lt;/li&gt;
&lt;li&gt;和歌的な比喩表現が出てきたら、&lt;strong&gt;イメージ＋心情&lt;/strong&gt;をセットで押さえる。&lt;/li&gt;
&lt;li&gt;会話文と地の文の両方から、人物像・価値観を立体的に把握する。&lt;/li&gt;
&lt;li&gt;「道理では理解しているのに、感情が納得しない」というズレに注目すると、匂宮の人物像が読みやすい。&lt;/li&gt;
&lt;/ul&gt;
&lt;div class="text-end"&gt;&lt;a class="btn btn-outline-secondary btn-sm" href="#index"&gt;目次に戻る&lt;/a&gt;&lt;/div&gt;
&lt;/div&gt;
&lt;/div&gt;
&lt;p&gt;&lt;!-- 復習チェックリスト --&gt;&lt;/p&gt;
&lt;div id="checklist" class="card shadow-sm mb-4"&gt;
&lt;div class="card-header bg-success text-white"&gt;
&lt;h2 class="h5 mb-0"&gt;復習チェックリスト&lt;/h2&gt;
&lt;/div&gt;
&lt;div class="card-body p-3 p-md-4"&gt;
&lt;h3 class="h6"&gt;内容理解チェック&lt;/h3&gt;
&lt;ul class="list-group mb-3" style="font-size: 0.95rem;"&gt;
&lt;li class="list-group-item"&gt;[ ] 匂宮が「女君が返事をくれない理由」として何を推測しているか説明できる。&lt;/li&gt;
&lt;li class="list-group-item"&gt;[ ] 「行く方しらず、むなしき空に満ちぬる心地」が、どんな気持ちのたとえか言える。&lt;/li&gt;
&lt;li class="list-group-item"&gt;[ ] 宮・男君（薫）・浮舟・侍女たち・大夫時方の関係を図にして整理できる。&lt;/li&gt;
&lt;li class="list-group-item"&gt;[ ] なぜ侍女や時方が今夜の匂宮来訪を「わりなく」・「たいだいしき」と見るのか説明できる。&lt;/li&gt;
&lt;/ul&gt;
&lt;h3 class="h6"&gt;語句・文法チェック&lt;/h3&gt;
&lt;ul class="list-group mb-3" style="font-size: 0.95rem;"&gt;
&lt;li class="list-group-item"&gt;[ ] 「かくのみ」「うけひくけしき」「わづらはしくて」「さらに〜不用なり」などの意味を答えられる。&lt;/li&gt;
&lt;li class="list-group-item"&gt;[ ] 「思ひ定まりぬるなめり」「聞こえさすべかめる」などを品詞分解して訳せる。&lt;/li&gt;
&lt;li class="list-group-item"&gt;[ ] 匂宮に対する尊敬語と、浮舟側からの謙譲・丁重表現をいくつか挙げられる。&lt;/li&gt;
&lt;/ul&gt;
&lt;h3 class="h6"&gt;記述・現代語訳対策チェック&lt;/h3&gt;
&lt;ul class="list-group mb-3" style="font-size: 0.95rem;"&gt;
&lt;li class="list-group-item"&gt;[ ] この場面を、匂宮の心情の変化に注目して200〜300字で要約してみた。&lt;/li&gt;
&lt;li class="list-group-item"&gt;[ ] 自分の言葉で、匂宮という人物像（長所・短所）を本文の語句を引用しながら説明できる。&lt;/li&gt;
&lt;li class="list-group-item"&gt;[ ] 古今集の歌との関係を踏まえて、「むなしき空」というイメージの意味を説明できる。&lt;/li&gt;
&lt;/ul&gt;
&lt;div class="text-end"&gt;&lt;a class="btn btn-outline-secondary btn-sm" href="#index"&gt;目次に戻る&lt;/a&gt;&lt;/div&gt;
&lt;/div&gt;
&lt;/div&gt;
&lt;p&gt;&lt;!-- 関連ページ案内（実在URLに差し替え済み） --&gt;&lt;/p&gt;
&lt;div id="links" class="card shadow-sm mb-4"&gt;
&lt;div class="card-header bg-light"&gt;
&lt;h2 class="h5 mb-0"&gt;関連ページのご案内（内部リンク）&lt;/h2&gt;
&lt;/div&gt;
&lt;div class="card-body p-3 p-md-4"&gt;
&lt;ul class="mb-0" style="font-size: 0.95rem;"&gt;
&lt;li class="mb-2"&gt;&lt;a href="https://koten-kakitsubata.jp/blog/2022%E6%9D%B1%E4%BA%AC%E5%A4%A7%E5%AD%A6%E6%9C%AC%E6%96%87%E7%8F%BE%E4%BB%A3%E8%AA%9E%E8%A8%B3/"&gt;&lt;br /&gt;
浜松中納言物語「中納言の帰参」現代語訳｜本文全文・品詞分解・読解ポイント〖東大2022〗&lt;br /&gt;
&lt;/a&gt;&lt;br /&gt;
…同年度の難関大古文と比較して、「人物の心情描写」の読み方を鍛える。&lt;/li&gt;
&lt;li class="mb-2"&gt;&lt;a href="https://koten-kakitsubata.jp/blog/2022%E5%B9%B4%E5%85%B1%E9%80%9A%E3%83%86%E3%82%B9%E3%83%88%E6%9C%AC%E6%96%87%E3%83%BB%E8%A8%B3%E3%80%8E%E5%A2%97%E9%8F%A1%E3%80%8F%E3%80%8E%E3%81%A8%E3%81%AF%E3%81%9A%E3%81%8C%E3%81%9F%E3%82%8A/"&gt;&lt;br /&gt;
共通テスト2022古文（第3問）全文・現代語訳｜増鏡／とはずがたり 語句・敬語・文法まとめ&lt;br /&gt;
&lt;/a&gt;&lt;br /&gt;
…共通テスト本試古文と並べて、「語り手の視点」「ジャンルの違い」を意識する。&lt;/li&gt;
&lt;li class="mb-2"&gt;&lt;a href="https://koten-kakitsubata.jp/blog/jyodoushikatuyouhyou/"&gt;&lt;br /&gt;
古典文法「助動詞の活用」をマスターしよう！&lt;br /&gt;
&lt;/a&gt;&lt;br /&gt;
…「ぬ」「めり」など、本問に登場する助動詞を含めて基礎を総復習。&lt;/li&gt;
&lt;li class="mb-2"&gt;&lt;a href="https://koten-kakitsubata.jp/blog/%E5%88%9D%E8%A6%8B%E3%81%AE%E6%96%87%E7%AB%A0%E3%82%92%E8%AA%AD%E3%82%81%E3%82%8B%E3%81%86%E3%81%AB%E3%81%99%E3%82%8B%E3%81%AB%E3%81%AF%EF%BC%9F/"&gt;&lt;br /&gt;
古文の初見文が読めない人へ──「なんとなく読み」を脱出する3手順&lt;br /&gt;
&lt;/a&gt;&lt;br /&gt;
…入試・模試の初見古文で、主語・構造を外さない読み方を固める。&lt;/li&gt;
&lt;li&gt;&lt;a href="https://koten-kakitsubata.jp/blog/teikitesuto/"&gt;&lt;br /&gt;
古典の定期テスト勉強法｜1週間で仕上げる古文テスト対策5ステップ&lt;br /&gt;
&lt;/a&gt;&lt;br /&gt;
…学校範囲と入試過去問をどうリンクさせて勉強するかのガイド。&lt;/li&gt;
&lt;/ul&gt;
&lt;/div&gt;
&lt;/div&gt;
&lt;p&gt;&lt;!-- CTA：関連コンテンツ＆学習相談（ダミーURL排除済み） --&gt;&lt;/p&gt;
&lt;div class="card shadow-sm mt-4 mb-4 border-0"&gt;
&lt;div class="card-body p-3 p-md-4" style="background: #f5f5f5;"&gt;
&lt;h2 class="h5 fw-bold mb-3"&gt;『源氏物語』「浮舟」を軸に、入試古文の読みを一段深めたい人へ&lt;/h2&gt;
&lt;div class="row"&gt;
&lt;p&gt;&lt;!-- 左：関連コンテンツ（※「浮舟巻の他場面〜」等、存在しないページ誘導は削除） --&gt;&lt;/p&gt;
&lt;div class="col-md-7 mb-3 mb-md-0"&gt;
&lt;p class="mb-2" style="font-size: 0.95rem;"&gt;このページでは、2022年國學院大学A日程の『源氏物語』「浮舟」本文と訳・語句を整理しました。&lt;br /&gt;
過去問を復習で“得点化”するために、次のテーマもあわせて確認しておくと効果的です。&lt;/p&gt;
&lt;ul class="mb-0" style="font-size: 0.9rem;"&gt;
&lt;li&gt;&lt;a href="https://koten-kakitsubata.jp/blog/jyodoushikatuyouhyou/"&gt;&lt;br /&gt;
古典文法「助動詞の活用」をマスターしよう！（ぬ・めり など推定／完了の整理）&lt;br /&gt;
&lt;/a&gt;&lt;/li&gt;
&lt;li&gt;&lt;a href="https://koten-kakitsubata.jp/blog/%E5%88%9D%E8%A6%8B%E3%81%AE%E6%96%87%E7%AB%A0%E3%82%92%E8%AA%AD%E3%82%81%E3%82%8B%E3%81%86%E3%81%AB%E3%81%99%E3%82%8B%E3%81%AB%E3%81%AF%EF%BC%9F/"&gt;&lt;br /&gt;
古文の初見文が読めない人へ──「なんとなく読み」を脱出する3手順&lt;br /&gt;
&lt;/a&gt;&lt;/li&gt;
&lt;li&gt;&lt;a href="https://koten-kakitsubata.jp/blog/2022%E5%B9%B4%E5%85%B1%E9%80%9A%E3%83%86%E3%82%B9%E3%83%88%E6%9C%AC%E6%96%87%E3%83%BB%E8%A8%B3%E3%80%8E%E5%A2%97%E9%8F%A1%E3%80%8F%E3%80%8E%E3%81%A8%E3%81%AF%E3%81%9A%E3%81%8C%E3%81%9F%E3%82%8A/"&gt;&lt;br /&gt;
共通テスト2022古文（第3問）全文・現代語訳｜増鏡／とはずがたり（語句・敬語・文法）&lt;br /&gt;
&lt;/a&gt;&lt;/li&gt;
&lt;li&gt;&lt;a href="https://koten-kakitsubata.jp/blog/utokyo/"&gt;&lt;br /&gt;
東大古文・漢文 記述と現代語訳の攻略｜主語・指示語を外さない答案の作り方&lt;br /&gt;
&lt;/a&gt;&lt;/li&gt;
&lt;/ul&gt;
&lt;/div&gt;
&lt;p&gt;&lt;!-- 右：学習相談・お問い合わせ --&gt;&lt;/p&gt;
&lt;div class="col-md-5"&gt;
&lt;div class="border rounded-3 bg-white p-3 h-100"&gt;
&lt;p class="fw-bold mb-2" style="font-size: 0.95rem;"&gt;古文の学習相談・授業のご案内&lt;/p&gt;
&lt;p class="mb-2" style="font-size: 0.9rem;"&gt;「本文は読めるのに、設問で点が伸びない」「心情・敬語の読み取りに自信がない」など、&lt;br /&gt;
個別の相談があれば、下記フォームからお気軽にお問い合わせください。&lt;/p&gt;
&lt;p&gt;&lt;a class="btn btn-primary btn-sm" href="https://koten-kakitsubata.jp/inquiry/"&gt;&lt;br /&gt;
学習相談・お問い合わせはこちら&lt;br /&gt;
&lt;/a&gt;&lt;/p&gt;
&lt;p class="text-muted mt-2 mb-0" style="font-size: 0.8rem;"&gt;※無理な勧誘は行いません。志望校や現在の教材に合わせた学習プランのご相談だけでもOKです。&lt;/p&gt;
&lt;/div&gt;
&lt;/div&gt;
&lt;/div&gt;
&lt;/div&gt;
&lt;/div&gt;
&lt;/div&gt;
&lt;p&gt;&lt;!-- [ /.socialSet ] --&gt;&lt;/p&gt;
------</t>
  </si>
  <si>
    <t>以下のページは不自然なワードを使用しています。
これらを適切に自然な言葉に置き換えて下さい。
なお、本文の装飾や構造は絶対に変えないでください。
【対象ページURL】
https://koten-kakitsubata.jp/school-exam/
【検出された不自然ワード】
- 型
- 手順
- 立て直
【本文】
------
&lt;div class="card border-primary mb-3"&gt;
&lt;div class="card-header bg-light text-primary"&gt;目次&lt;/div&gt;
&lt;div class="card-body"&gt;
&lt;ol&gt;
&lt;li&gt;開講講座
&lt;ul&gt;
&lt;li&gt;&lt;a href="#中高・定期試験対策"&gt;中高・定期試験対策&lt;/a&gt;&lt;/li&gt;
&lt;li&gt;&lt;a href="#個別指導のメリットとは？"&gt;個別指導のメリットとは？&lt;/a&gt;&lt;/li&gt;
&lt;li&gt;&lt;a href="#オンライン授業のメリットとは？"&gt;オンライン授業のメリットとは？&lt;/a&gt;&lt;/li&gt;
&lt;/ul&gt;
&lt;/li&gt;
&lt;li&gt;受講するには？
&lt;ul&gt;
&lt;li&gt;&lt;a href="#受講までの流れ"&gt;受講までの流れ&lt;/a&gt;&lt;/li&gt;
&lt;li&gt;&lt;a href="#指導料"&gt;指導料&lt;/a&gt;&lt;/li&gt;
&lt;/ul&gt;
&lt;/li&gt;
&lt;/ol&gt;
&lt;/div&gt;
&lt;/div&gt;
&lt;h2 id="中高・定期試験対策"&gt;中高・定期試験対策&lt;/h2&gt;
&lt;p&gt;定期試験対策を含む開講講座の全体像は、&lt;a href="https://koten-kakitsubata.jp/kouza/"&gt;&lt;strong&gt;全体像はこちら&lt;/strong&gt;&lt;/a&gt;でご確認ください。&lt;/p&gt;
&lt;h5&gt;「板書ノートや教科書ガイドの訳文を丸暗記するだけで毎回お茶を濁していませんか？」&lt;/h5&gt;
&lt;p&gt;一貫校の古典の授業は大学入試を意識しており、定期試験も大学入試の傾向を反映したものになっています。単なる傍線部訳だけならば&lt;span style="color: #ff00ff;"&gt;訳文の丸暗記&lt;/span&gt;で得点できるでしょうが、理由説明や心情説明の問題を解答するには&lt;span style="color: #008000;"&gt;出題範囲の文章の正確な解釈&lt;/span&gt;が不可欠です。&lt;/p&gt;
&lt;p&gt;また、定期試験で伸び悩む生徒は文法学習と読解の学習がバラバラになっています。試験範囲の文法事項をひたすら丸暗記するだけで、文法的知識を活用して古文を読解するという練習を怠って訳文を丸暗記するだけの定期試験対策をしていても、&lt;span style="color: #ff00ff;"&gt;初見の文章を読むことができるようにはならず&lt;/span&gt;、いつまでも&lt;span style="color: #0000ff;"&gt;入試につながる学力&lt;/span&gt;が身につくようになりません。&lt;/p&gt;
&lt;p&gt;文法と読解の学習順序（助動詞→古文常識）から立て直したい場合は、&lt;a href="https://koten-kakitsubata.jp/blog/kotentokui/" target="_blank" rel="noopener"&gt;古典の勉強方法｜助動詞と古文常識の順番&lt;/a&gt;もあわせて参照してください。&lt;/p&gt;
&lt;p&gt;中学校・高等学校の定期試験対策は出題範囲の学習だけではなく、&lt;span style="color: #339966;"&gt;過去の定期試験の出題傾向を分析&lt;/span&gt;してどのような問題が出題されるかの予測が欠かせません。&lt;/p&gt;
&lt;p&gt;1週間前〜前日の具体的なやること（音読→単語→助動詞）を作業表で確認したい場合は、&lt;a href="https://koten-kakitsubata.jp/blog/teikitesuto/" target="_blank" rel="noopener"&gt;古典の定期テスト勉強法｜1週間前〜前日のやること表&lt;/a&gt;が実行手順として役立ちます。&lt;/p&gt;
&lt;p&gt;古典専門塾「かきつばた」は個別指導の利点を最大限に活かし、定期試験の過去問から出題傾向を分析することで&lt;span style="color: #339966;"&gt;定期試験でも確実に高得点を獲得&lt;/span&gt;できる授業を提供します。&lt;/p&gt;
&lt;p&gt;定期テスト対策についての動画はこちらをご覧ください。&lt;br /&gt;
&lt;iframe title="YouTube video player" src="https://www.youtube.com/embed/_IFHFuLMNM0" width="280" height="186" frameborder="0" allowfullscreen="allowfullscreen"&gt;&lt;/iframe&gt;&lt;/p&gt;
&lt;h3 id="個別指導のメリットとは？"&gt;個別指導のメリットとは？&lt;/h3&gt;
&lt;p&gt;当塾では、古典（古文・漢文）の個別指導をご提供しております。個別指導のメリットは以下の通りです。&lt;/p&gt;
&lt;p&gt;・ 個別に対応されるため、&lt;span style="color: #ff0000;"&gt;生徒一人ひとり&lt;/span&gt;の&lt;span style="color: #0000ff;"&gt;学習スタイル&lt;/span&gt;や&lt;span style="color: #0000ff;"&gt;理解度&lt;/span&gt;に合わせたカリキュラムが組まれます。これにより、生徒は自分のペースで学習を進めることができ、自信を持って取り組むことができます。 &lt;strong&gt;生徒の苦手な分野や課題に焦点を当てる&lt;/strong&gt;ことができます。&lt;/p&gt;
&lt;p&gt;・生徒の弱点や課題を把握し、それに対応した教材や演習を用意します。その結果、&lt;span style="color: #ff0000;"&gt;生徒の苦手意識を克服し、成績向上につなげることができます。&lt;/span&gt; 生徒とのコミュニケーションが密になります。&lt;/p&gt;
&lt;p&gt;・生徒と教師の距離が近くなります。そのため、生徒は教師に対して気軽に質問や相談をすることができ、自分の疑問点を解消することができます。 生徒の&lt;strong&gt;学習意欲を引き出す&lt;/strong&gt;ことができます。&lt;/p&gt;
&lt;p&gt;・生徒の興味や関心に合わせた教材やアプローチを用いることができます。これにより、生徒の学習意欲が高まり、授業への主体的な参加が促されます。 成果が早く実感できます。&lt;/p&gt;
&lt;p&gt;・生徒の&lt;span style="color: #0000ff;"&gt;進歩&lt;/span&gt;や&lt;span style="color: #0000ff;"&gt;成果&lt;/span&gt;を&lt;span style="color: #ff0000;"&gt;教師が的確に把握&lt;/span&gt;することができます。そのため、生徒は自分の成果を実感しやすくなり、モチベーションが向上します。&lt;/p&gt;
&lt;p&gt;当塾の個別指導では、これらのメリットを最大限に活かし、生徒一人ひとりの学習をサポートいたします。古典の力を向上させたい方は、ぜひ一度お試しください。&lt;/p&gt;
&lt;h3 id="オンライン授業のメリットとは？"&gt;オンライン授業のメリットとは？&lt;/h3&gt;
&lt;h4&gt;&lt;span style="background-color: lightgreen;"&gt;&lt;span data-custom-pc-fontsize="18px"&gt;①画面と音声に情報量が集約されるので、集中しやすい&lt;/span&gt;&lt;/span&gt;&lt;/h4&gt;
&lt;p&gt;&lt;span data-custom-pc-fontsize="16px"&gt;教室型の場合、家庭学習とは環境が異なります。&lt;br /&gt;
オンライン個別指導では、ご自宅での受講が可能なため、&lt;span style="color: #0000ff;"&gt;自分の勉強しやすい環境、慣れた環境で授業を受けることができます&lt;/span&gt;。&lt;br /&gt;
また、ＰＣやタブレットからの音声と映像のみに集中できるので、意識を向ける対象が少なく、教室型に比べてより授業に集中して取り組むことができます。&lt;/span&gt;&lt;/p&gt;
&lt;h4&gt;&lt;span style="background-color: lightgreen;" data-custom-pc-fontsize="20px"&gt;②手元がはっきりと確認できるので、的確な指摘・改善作業を行いやすい&lt;/span&gt;&lt;/h4&gt;
&lt;p&gt;&lt;span data-custom-pc-fontsize="16px"&gt;塾のオンライン個別指導では、生徒さんの手元をカメラで写しながら授業を進めていきます。&lt;br /&gt;
いま生徒さんが解いている状況を&lt;span style="color: #ff0000;"&gt;リアルタイムで判断&lt;/span&gt;できるため、生徒さんが&lt;span style="color: #ff0000;"&gt;つまづきやすいポイントを瞬時に把握&lt;/span&gt;することができます。そのため、類似問題を出題したり、その場でヒントを出すことで思考を変換させたりすることができます。&lt;/span&gt;&lt;/p&gt;
&lt;h4&gt;&lt;span data-custom-pc-fontsize="16px"&gt;&lt;span style="background-color: lightgreen;" data-custom-pc-fontsize="20px"&gt;③通塾の必要がないので、体力を温存した状態で指導を受けることができる&lt;/span&gt;&lt;/span&gt;&lt;/h4&gt;
&lt;p&gt;ご自宅からの通塾に電車を使ったり歩いたりすると、勉強に必要な体力がその分減ってしまいます。&lt;br /&gt;
オンライン個別指導では塾に通う必要がないため、体力がなくなってしまったり疲れたりすることなく授業を受けることができます。親御さんの送り迎えも必要ありませんので、&lt;span style="color: #ff0000;"&gt;より効率的に学習&lt;/span&gt;することができます。&lt;/p&gt;
&lt;p&gt;当塾のオンライン個別指導では、教室型の授業をほぼ100％体現しているうえに、オンラインならではのメリットでより効率的に学習することが可能です。より集中して問題に取り組み、オンラインの強みを活かすことで、古典の成績をのばすことができます。&lt;/p&gt;
&lt;h2 id="受講までの流れ"&gt;受講までの流れ&lt;/h2&gt;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&lt;h2 id="指導料"&gt;指導料&lt;/h2&gt;
&lt;div class="container mt-5"&gt;
&lt;div class="row"&gt;
&lt;div class="col-sm-4"&gt;
&lt;div class="card bg-primary mb-3 text-white"&gt;
&lt;div class="card-body"&gt;
&lt;h5 class="card-title"&gt;トライアル指導料&lt;/h5&gt;
&lt;p class="card-text"&gt;10,000円(税込)&lt;/p&gt;
&lt;p class="card-text"&gt;他塾様でいう「体験講座」の位置づけですので、通常より安価に設定させていただいております。まずは一度当塾の個別指導をお試し頂ければ幸いです。&lt;/p&gt;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class="card-text"&gt;入塾手続の際に頂戴致します。また、その時点・もしくは過去在籍されていた生徒さんの兄弟姉妹の場合には、全額免除させて頂きます。&lt;/p&gt;
&lt;/div&gt;
&lt;/div&gt;
&lt;/div&gt;
&lt;div class="col-sm-4"&gt;
&lt;div class="card bg-info mb-3 text-white"&gt;
&lt;div class="card-body"&gt;
&lt;h5 class="card-title"&gt;指導料&lt;/h5&gt;
&lt;p class="card-text"&gt;18,150円(税込)/110分&lt;/p&gt;
&lt;p class="card-text"&gt;前払いです。&lt;br /&gt;
※指導予定回数分を前月20日に集計し請求書を発行させて頂きますので、前月末までにお支払い下さいませ。&lt;/p&gt;
&lt;/div&gt;
&lt;/div&gt;
&lt;/div&gt;
&lt;/div&gt;
&lt;/div&gt;
&lt;h2&gt;お問い合わせ&lt;/h2&gt;
&lt;div class="wpcf7 no-js" id="wpcf7-f137-p20-o1" lang="ja" dir="ltr"&gt;
&lt;div class="screen-reader-response"&gt;&lt;p role="status" aria-live="polite" aria-atomic="true"&gt;&lt;/p&gt; &lt;ul&gt;&lt;/ul&gt;&lt;/div&gt;
&lt;form action="/school-exam/#wpcf7-f137-p20-o1" method="post" class="wpcf7-form init" aria-label="コンタクトフォーム" novalidate="novalidate" data-status="init"&gt;
&lt;div style="display: none;"&gt;
&lt;input type="hidden" name="_wpcf7" value="137" /&gt;
&lt;input type="hidden" name="_wpcf7_version" value="5.8.7" /&gt;
&lt;input type="hidden" name="_wpcf7_locale" value="ja" /&gt;
&lt;input type="hidden" name="_wpcf7_unit_tag" value="wpcf7-f137-p20-o1" /&gt;
&lt;input type="hidden" name="_wpcf7_container_post" value="20" /&gt;
&lt;input type="hidden" name="_wpcf7_posted_data_hash" value="" /&gt;
&lt;input type="hidden" name="_wpcf7_recaptcha_response" value="" /&gt;
&lt;/div&gt;
&lt;p&gt;&lt;label&gt; 生徒氏名 (必須)&lt;br /&gt;
&lt;span class="wpcf7-form-control-wrap" data-name="your-name"&gt;&lt;input size="40"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class="wpcf7-form-control wpcf7-text wpcf7-validates-as-required" aria-required="true" aria-invalid="false" value="" type="text" name="text-734" /&gt;&lt;/span&gt;&lt;/label&gt;
&lt;/p&gt;
&lt;p&gt;&lt;label&gt; メールアドレス (必須)&lt;br /&gt;
&lt;span class="wpcf7-form-control-wrap" data-name="your-email"&gt;&lt;input size="40" class="wpcf7-form-control wpcf7-email wpcf7-validates-as-required wpcf7-text wpcf7-validates-as-email" aria-required="true" aria-invalid="false" value="" type="email" name="your-email" /&gt;&lt;/span&gt; &lt;/label&gt;
&lt;/p&gt;
&lt;p&gt;電話番号(必須)&lt;br /&gt;
&lt;span class="wpcf7-form-control-wrap" data-name="tel-572"&gt;&lt;input size="40" class="wpcf7-form-control wpcf7-tel wpcf7-validates-as-required wpcf7-text wpcf7-validates-as-tel" aria-required="true" aria-invalid="false" value="" type="tel" name="tel-572" /&gt;&lt;/span&gt;
&lt;/p&gt;
&lt;p&gt;受講スタイル(必須)：&lt;span class="wpcf7-form-control-wrap" data-name="checkbox-498"&gt;&lt;span class="wpcf7-form-control wpcf7-checkbox wpcf7-validates-as-required"&gt;&lt;span class="wpcf7-list-item first"&gt;&lt;span class="wpcf7-list-item-label"&gt;教室&lt;/span&gt;&lt;input type="checkbox" name="checkbox-498[]" value="教室" /&gt;&lt;/span&gt;&lt;span class="wpcf7-list-item last"&gt;&lt;span class="wpcf7-list-item-label"&gt;オンライン&lt;/span&gt;&lt;input type="checkbox" name="checkbox-498[]" value="オンライン" /&gt;&lt;/span&gt;&lt;/span&gt;&lt;/span&gt;
&lt;/p&gt;
&lt;p&gt;&lt;label&gt; 備考&lt;br /&gt;
&lt;span class="wpcf7-form-control-wrap" data-name="your-message"&gt;&lt;textarea cols="40" rows="10" class="wpcf7-form-control wpcf7-textarea" aria-invalid="false" name="your-message"&gt;&lt;/textarea&gt;&lt;/span&gt; &lt;/label&gt;
&lt;/p&gt;
&lt;p&gt;&lt;input class="wpcf7-form-control wpcf7-submit has-spinner" type="submit" value="送信" /&gt;
&lt;/p&gt;&lt;div class="wpcf7-response-output" aria-hidden="true"&gt;&lt;/div&gt;
&lt;/form&gt;
&lt;/div&gt;
&lt;p&gt;&amp;nbsp;&lt;/p&gt;
&lt;section class="veu_cta" id="veu_cta-465"&gt;&lt;h1 class="cta_title"&gt;開講講座：ワンポイント講座&lt;/h1&gt;&lt;div class="cta_body"&gt;&lt;div class="cta_body_image cta_body_image_right"&gt;&lt;a href="https://koten-kakitsubata.jp/spot/" target="_blank"&gt;&lt;img width="400" height="400" src="https://koten-kakitsubata.jp/wp-content/uploads/2020/03/tate_400.jpg" class="attachment-large size-large" alt="" decoding="async" loading="lazy" srcset="https://koten-kakitsubata.jp/wp-content/uploads/2020/03/tate_400.jpg 400w, https://koten-kakitsubata.jp/wp-content/uploads/2020/03/tate_400-300x300.jpg 300w, https://koten-kakitsubata.jp/wp-content/uploads/2020/03/tate_400-150x150.jpg 150w" sizes="(max-width: 400px) 100vw, 400px" /&gt;&lt;/a&gt;&lt;/div&gt;&lt;div class="cta_body_txt image_exist"&gt;各単元において必要な内容をパート別に分け、各パート２回完結の授業としてご用意しました。定期試験の範囲の対策に、受験生の苦手範囲の克服に、とニーズに合わせた受講が可能です。&lt;/div&gt;&lt;div class="cta_body_link"&gt;&lt;a href="https://koten-kakitsubata.jp/spot/" class="btn btn-primary btn-block btn-lg" target="_blank"&gt;開講講座：ワンポイント講座&lt;/a&gt;&lt;/div&gt;&lt;/div&gt;&lt;!--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school-exam%2F&amp;amp;t=%E4%B8%AD%E9%AB%98%E3%83%BB%E5%AE%9A%E6%9C%9F%E8%A9%A6%E9%A8%93%E5%AF%BE%E7%AD%96%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school-exam%2F&amp;amp;text=%E4%B8%AD%E9%AB%98%E3%83%BB%E5%AE%9A%E6%9C%9F%E8%A9%A6%E9%A8%93%E5%AF%BE%E7%AD%96%20%7C%20%E5%8F%A4%E5%85%B8%E5%B0%82%E9%96%80%E5%A1%BE%20%E3%81%8B%E3%81%8D%E3%81%A4%E3%81%B0%E3%81%9F" target="_blank" &gt;&lt;span class="vk_icon_w_r_sns_twitter icon_sns"&gt;&lt;/span&gt;&lt;span class="sns_txt"&gt;twitter&lt;/span&gt;&lt;/a&gt;&lt;/li&gt;&lt;li class="sb_copy sb_icon"&gt;&lt;button class="copy-button sb_icon_inner"data-clipboard-text="中高・定期試験対策 | 古典専門塾 かきつばた https://koten-kakitsubata.jp/school-exam/"&gt;&lt;span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</si>
  <si>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https://koten-kakitsubata.jp/spot/
【検出された不自然ワード】
- 型
- 迷い
- 刺
【本文】
------
&lt;p&gt;&amp;nbsp;&lt;/p&gt;
&lt;p&gt;古典専門塾かきつばたの個別指導「ワンポイント講座」は、&lt;strong&gt;必要な単元だけをピンポイントで学べる古文・漢文の個別指導講座&lt;/strong&gt;です。&lt;br /&gt;
定期試験前の対策として、あるいは受験生の苦手単元の克服として、ニーズに合わせて柔軟にご受講いただけます。&lt;/p&gt;
&lt;p&gt;各単元において必要な内容をパート別に分け、&lt;strong&gt;各パート２回完結の授業&lt;/strong&gt;としてご用意しました。&lt;br /&gt;
「古典文法だけ」「漢文句法だけ」といった形での受講も可能です。&lt;/p&gt;
&lt;p&gt;ワンポイント講座を含む開講講座の全体像は、&lt;a href="https://koten-kakitsubata.jp/kouza/"&gt;&lt;strong&gt;全体像はこちら&lt;/strong&gt;&lt;/a&gt;でご確認ください。&lt;/p&gt;
&lt;div class="card border-primary mb-3"&gt;
&lt;div class="card-header bg-light text-primary"&gt;目次&lt;/div&gt;
&lt;div class="card-body"&gt;
&lt;ol&gt;
&lt;li&gt;開講講座
&lt;ul&gt;
&lt;li&gt;&lt;a href="#ワンポイント講座"&gt;ワンポイント講座（古文文法・漢文句法）&lt;/a&gt;&lt;/li&gt;
&lt;li&gt;&lt;a href="#オンライン授業のメリットとは？"&gt;オンライン授業のメリットとは？&lt;/a&gt;&lt;/li&gt;
&lt;/ul&gt;
&lt;/li&gt;
&lt;li&gt;受講するには？
&lt;ul&gt;
&lt;li&gt;&lt;a href="#受講までの流れ"&gt;受講までの流れ&lt;/a&gt;&lt;/li&gt;
&lt;li&gt;&lt;a href="#指導料"&gt;指導料&lt;/a&gt;&lt;/li&gt;
&lt;/ul&gt;
&lt;/li&gt;
&lt;li&gt;&lt;a href="#お問い合わせ"&gt;お問い合わせ&lt;/a&gt;&lt;/li&gt;
&lt;/ol&gt;
&lt;/div&gt;
&lt;/div&gt;
&lt;hr /&gt;
&lt;h2 id="ワンポイント講座"&gt;開講講座（ワンポイント講座）&lt;/h2&gt;
&lt;p&gt;ワンポイント講座では、古典の基礎から入試頻出内容までを&lt;strong&gt;テーマごとに細かく分割&lt;/strong&gt;し、各パート２回完結で指導します。&lt;br /&gt;
定期テストの範囲に合わせた受講はもちろん、苦手分野だけを集中的に受講することも可能です。&lt;/p&gt;
&lt;h3&gt;古文文法ワンポイント講座&lt;/h3&gt;
&lt;table style="table-layout: fixed; line-height: 100%;" border=""&gt;
&lt;tbody&gt;
&lt;tr align="center"&gt;
&lt;td width="33%"&gt;用言&lt;/td&gt;
&lt;td width="33%"&gt;助動詞導入&lt;/td&gt;
&lt;td width="33%"&gt;時制系・主語系助動詞&lt;/td&gt;
&lt;/tr&gt;
&lt;tr align="center"&gt;
&lt;td width="33%"&gt;推量系助動詞①&lt;/td&gt;
&lt;td width="33%"&gt;推量系助動詞②&lt;/td&gt;
&lt;td width="33%"&gt;敬語&lt;/td&gt;
&lt;/tr&gt;
&lt;tr align="center"&gt;
&lt;td width="33%"&gt;和歌の修辞&lt;/td&gt;
&lt;td width="33%"&gt;前近代文学史&lt;/td&gt;
&lt;td width="33%"&gt;近現代文学史&lt;/td&gt;
&lt;/tr&gt;
&lt;tr align="center"&gt;
&lt;td width="33%"&gt;古典常識&lt;/td&gt;
&lt;td width="33%"&gt;&lt;/td&gt;
&lt;td width="33%"&gt;&lt;/td&gt;
&lt;/tr&gt;
&lt;/tbody&gt;
&lt;/table&gt;
&lt;p&gt;古文文法の講座では、次のような力の定着を目指します。&lt;/p&gt;
&lt;ul&gt;
&lt;li&gt;&lt;strong&gt;用言・助動詞&lt;/strong&gt;などの基礎文法の整理&lt;/li&gt;
&lt;li&gt;&lt;strong&gt;時制・推量・主語判定&lt;/strong&gt;に直結する助動詞の理解&lt;/li&gt;
&lt;li&gt;定期テストや入試で狙われやすい&lt;strong&gt;敬語・和歌の修辞・文学史・古典常識&lt;/strong&gt;の整理&lt;/li&gt;
&lt;/ul&gt;
&lt;h3&gt;漢文句法ワンポイント講座&lt;/h3&gt;
&lt;table style="table-layout: fixed; line-height: 100%;" border=""&gt;
&lt;tbody&gt;
&lt;tr align="center"&gt;
&lt;td width="33%"&gt;返点・送り仮名・再読文字&lt;/td&gt;
&lt;td width="33%"&gt;否定&lt;/td&gt;
&lt;td width="33%"&gt;疑問・反語&lt;/td&gt;
&lt;/tr&gt;
&lt;tr align="center"&gt;
&lt;td width="33%"&gt;使役・受身&lt;/td&gt;
&lt;td width="33%"&gt;比較・選択&lt;/td&gt;
&lt;td width="33%"&gt;&lt;/td&gt;
&lt;/tr&gt;
&lt;/tbody&gt;
&lt;/table&gt;
&lt;p&gt;漢文句法の講座では、以下のような基本から入試レベルまでをカバーします。&lt;/p&gt;
&lt;ul&gt;
&lt;li&gt;&lt;strong&gt;返点・送り仮名・再読文字&lt;/strong&gt;など読み下しの基礎&lt;/li&gt;
&lt;li&gt;&lt;strong&gt;否定・疑問・反語・使役・受身・比較・選択&lt;/strong&gt;といった頻出句法の整理&lt;/li&gt;
&lt;li&gt;定期テストと入試演習の両方で活きる「読み方の筋道」のトレーニング&lt;/li&gt;
&lt;/ul&gt;
&lt;p&gt;いずれの講座も、&lt;strong&gt;「ここだけ何とかしたい」というニーズに応えるワンポイント形式&lt;/strong&gt;です。必要なパートを選んで組み合わせることで、効率よく古典・漢文の弱点補強ができます。&lt;/p&gt;
&lt;hr /&gt;
&lt;h2 id="オンライン授業のメリットとは？"&gt;オンライン授業のメリットとは？&lt;/h2&gt;
&lt;p&gt;当塾のワンポイント講座は、&lt;strong&gt;完全オンラインの個別指導&lt;/strong&gt;としてご提供しています。教室型と比べたときのメリットを、３つの観点から整理しておきます。&lt;/p&gt;
&lt;h3&gt;&lt;span style="background-color: lightgreen;"&gt;&lt;span data-custom-pc-fontsize="18px"&gt;① 画面と音声に情報が集約されるので、集中しやすい&lt;/span&gt;&lt;/span&gt;&lt;/h3&gt;
&lt;p&gt;教室型の場合、周囲の生徒や掲示物など、視界に入る情報が多くなりがちです。&lt;br /&gt;
オンライン個別指導では、ご自宅から受講できるため、&lt;/p&gt;
&lt;ul&gt;
&lt;li&gt;&lt;span style="color: #0000ff;"&gt;自分の勉強しやすい・慣れた環境で授業を受けられる&lt;/span&gt;&lt;/li&gt;
&lt;li&gt;画面と音声に意識を集中しやすく、&lt;strong&gt;余計な刺激が少ない&lt;/strong&gt;&lt;/li&gt;
&lt;/ul&gt;
&lt;p&gt;といったメリットがあります。&lt;br /&gt;
特に、周囲の目が気になりやすいタイプの生徒さんにとっては、オンライン環境の方が&lt;strong&gt;授業内容に没頭しやすい&lt;/strong&gt;ケースも少なくありません。&lt;/p&gt;
&lt;h3&gt;&lt;span style="background-color: lightgreen;" data-custom-pc-fontsize="20px"&gt;② 手元がはっきり確認できるので、その場で的確な指摘ができる&lt;/span&gt;&lt;/h3&gt;
&lt;p&gt;オンライン個別指導では、カメラで&lt;strong&gt;生徒さんの手元&lt;/strong&gt;を映しながら授業を進めます。これにより、&lt;/p&gt;
&lt;ul&gt;
&lt;li&gt;いまどの問題を、どのように解いているのかを&lt;span style="color: #ff0000;"&gt;リアルタイムで判断&lt;/span&gt;できる&lt;/li&gt;
&lt;li&gt;計算・記述の途中での迷いやミスの傾向など、&lt;span style="color: #ff0000;"&gt;つまづきやすいポイントを瞬時に把握&lt;/span&gt;できる&lt;/li&gt;
&lt;/ul&gt;
&lt;p&gt;といった利点があります。&lt;br /&gt;
その場で類題を追加したり、ヒントを出して&lt;strong&gt;思考の方向性を調整&lt;/strong&gt;したりと、教室以上にきめ細かい指導がしやすいスタイルです。&lt;/p&gt;
&lt;h3&gt;&lt;span style="background-color: lightgreen;" data-custom-pc-fontsize="20px"&gt;③ 通塾の必要がないので、体力を温存した状態で学習できる&lt;/span&gt;&lt;/h3&gt;
&lt;p&gt;電車や徒歩での通塾には、想像以上に体力・時間が奪われます。&lt;br /&gt;
オンライン個別指導なら、&lt;/p&gt;
&lt;ul&gt;
&lt;li&gt;通塾の移動時間・待ち時間がゼロ&lt;/li&gt;
&lt;li&gt;帰宅後すぐに&lt;strong&gt;元気な状態で授業に臨める&lt;/strong&gt;&lt;/li&gt;
&lt;li&gt;保護者の送り迎えも不要で、家庭全体の負担が軽い&lt;/li&gt;
&lt;/ul&gt;
&lt;p&gt;といったメリットがあります。結果として、&lt;span style="color: #ff0000;"&gt;より効率的に学習&lt;/span&gt;を進めることができ、古典の学習時間をしっかり確保しやすくなります。&lt;/p&gt;
&lt;p&gt;当塾のオンライン個別指導は、教室型の授業をほぼ100％再現しつつ、オンラインならではの強みを活かしたスタイルです。&lt;br /&gt;
&lt;strong&gt;集中しやすい環境 × 個別最適化された指導&lt;/strong&gt;で、古典・漢文の成績向上をサポートします。&lt;/p&gt;
&lt;hr /&gt;
&lt;h2 id="受講までの流れ"&gt;受講までの流れ&lt;/h2&gt;
&lt;p&gt;お申込みから指導開始までは、次の４ステップです。&lt;/p&gt;
&lt;style&gt;
  .bg-pink {background-color: #ffc0cb !important;}&lt;br /&gt;&lt;/style&gt;
&lt;div class="container mt-5"&gt;
&lt;div class="row"&gt;
&lt;div class="col-6"&gt;
&lt;div class="card bg-pink mb-3"&gt;
&lt;div class="card-body"&gt;
&lt;h5 class="card-title"&gt;1. 事前ヒアリング&lt;/h5&gt;
&lt;p class="card-text"&gt;保護者様から現在の学習状況・志望校・定期テストの状況などを伺い、&lt;strong&gt;大まかな指導計画&lt;/strong&gt;をご提示します。&lt;br /&gt;
「古文文法だけ」「漢文の句法だけ」など、ご希望の範囲もここでお伺いします。&lt;/p&gt;
&lt;/div&gt;
&lt;/div&gt;
&lt;/div&gt;
&lt;div class="col-6"&gt;
&lt;div class="card bg-info mb-3 text-white"&gt;
&lt;div class="card-body"&gt;
&lt;h5 class="card-title"&gt;2. トライアル指導&lt;/h5&gt;
&lt;p class="card-text"&gt;事前ヒアリングの内容をもとに実際の指導を行い、&lt;strong&gt;理解度や相性を確認&lt;/strong&gt;します。&lt;br /&gt;
その結果を踏まえて、指導計画をブラッシュアップし、再度ご提案します。&lt;/p&gt;
&lt;/div&gt;
&lt;/div&gt;
&lt;/div&gt;
&lt;/div&gt;
&lt;p&gt;&lt;!-- /.row --&gt;&lt;/p&gt;
&lt;div class="row"&gt;
&lt;div class="col-6"&gt;
&lt;div class="card bg-success mb-3 text-white"&gt;
&lt;div class="card-body"&gt;
&lt;h5 class="card-title"&gt;3. ご契約&lt;/h5&gt;
&lt;p class="card-text"&gt;指導計画・曜日・時間帯などにご納得いただけましたら、入塾手続きを進めます。&lt;br /&gt;
オンライン授業に使用するツール・接続方法についても、この段階でご案内いたします。&lt;/p&gt;
&lt;/div&gt;
&lt;/div&gt;
&lt;/div&gt;
&lt;div class="col-6"&gt;
&lt;div class="card bg-warning mb-3"&gt;
&lt;div class="card-body"&gt;
&lt;h5 class="card-title"&gt;4. 指導開始&lt;/h5&gt;
&lt;p class="card-text"&gt;ご契約時に決定した曜日・時間にて、ワンポイント講座の指導を開始します。&lt;br /&gt;
定期テスト前や長期休暇中など、必要に応じて&lt;strong&gt;受講回数の調整&lt;/strong&gt;もご相談いただけます。&lt;/p&gt;
&lt;/div&gt;
&lt;/div&gt;
&lt;/div&gt;
&lt;/div&gt;
&lt;p&gt;&lt;!-- /.row --&gt;&lt;/p&gt;
&lt;/div&gt;
&lt;p&gt;&lt;!-- /.container --&gt;&lt;/p&gt;
&lt;hr /&gt;
&lt;h2 id="指導料"&gt;指導料&lt;/h2&gt;
&lt;div class="container mt-5"&gt;
&lt;div class="row"&gt;
&lt;div class="col-sm-4"&gt;
&lt;div class="card bg-primary mb-3 text-white"&gt;
&lt;div class="card-body"&gt;
&lt;h5 class="card-title"&gt;トライアル指導料&lt;/h5&gt;
&lt;p class="card-text"&gt;&lt;strong&gt;10,000円(税込)&lt;/strong&gt;&lt;/p&gt;
&lt;p class="card-text"&gt;他塾様でいう「体験講座」に相当する位置づけです。&lt;br /&gt;
通常より安価に設定しておりますので、まずは一度&lt;strong&gt;当塾の個別指導をお試し&lt;/strong&gt;ください。&lt;/p&gt;
&lt;/div&gt;
&lt;/div&gt;
&lt;/div&gt;
&lt;div class="col-sm-4"&gt;
&lt;div class="card bg-success mb-3 text-white"&gt;
&lt;div class="card-body"&gt;
&lt;h5 class="card-title"&gt;入塾金&lt;/h5&gt;
&lt;p class="card-text"&gt;&lt;strong&gt;22,000円(税込)&lt;/strong&gt;&lt;/p&gt;
&lt;p class="card-text"&gt;入塾手続きの際に頂戴いたします。&lt;br /&gt;
なお、&lt;strong&gt;その時点・もしくは過去在籍されていた生徒さんの兄弟姉妹&lt;/strong&gt;の場合には、入塾金を全額免除させていただきます。&lt;/p&gt;
&lt;/div&gt;
&lt;/div&gt;
&lt;/div&gt;
&lt;div class="col-sm-4"&gt;
&lt;div class="card bg-info mb-3 text-white"&gt;
&lt;div class="card-body"&gt;
&lt;h5 class="card-title"&gt;指導料&lt;/h5&gt;
&lt;p class="card-text"&gt;&lt;strong&gt;18,150円(税込) / 110分&lt;/strong&gt;&lt;/p&gt;
&lt;p class="card-text"&gt;指導料は&lt;strong&gt;前払い制&lt;/strong&gt;です。&lt;br /&gt;
指導予定回数分を前月20日に集計し請求書を発行いたしますので、&lt;strong&gt;前月末までにお支払い&lt;/strong&gt;ください。&lt;/p&gt;
&lt;/div&gt;
&lt;/div&gt;
&lt;/div&gt;
&lt;/div&gt;
&lt;p&gt;&lt;!-- /.row --&gt;&lt;/p&gt;
&lt;/div&gt;
&lt;p&gt;&lt;!-- /.container --&gt;&lt;/p&gt;
&lt;hr /&gt;
&lt;h2 id="お問い合わせ"&gt;お問い合わせ&lt;/h2&gt;
&lt;p&gt;ワンポイント講座の詳細や空き状況、オンライン環境についてのご質問などがございましたら、下記フォームよりお気軽にお問い合わせください。&lt;/p&gt;
&lt;div class="wpcf7 no-js" id="wpcf7-f181-p125-o1" lang="ja" dir="ltr"&gt;
&lt;div class="screen-reader-response"&gt;&lt;p role="status" aria-live="polite" aria-atomic="true"&gt;&lt;/p&gt; &lt;ul&gt;&lt;/ul&gt;&lt;/div&gt;
&lt;form action="/spot/#wpcf7-f181-p125-o1" method="post" class="wpcf7-form init" aria-label="コンタクトフォーム" novalidate="novalidate" data-status="init"&gt;
&lt;div style="display: none;"&gt;
&lt;input type="hidden" name="_wpcf7" value="181" /&gt;
&lt;input type="hidden" name="_wpcf7_version" value="5.8.7" /&gt;
&lt;input type="hidden" name="_wpcf7_locale" value="ja" /&gt;
&lt;input type="hidden" name="_wpcf7_unit_tag" value="wpcf7-f181-p125-o1" /&gt;
&lt;input type="hidden" name="_wpcf7_container_post" value="125" /&gt;
&lt;input type="hidden" name="_wpcf7_posted_data_hash" value="" /&gt;
&lt;input type="hidden" name="_wpcf7_recaptcha_response" value="" /&gt;
&lt;/div&gt;
&lt;p&gt;&lt;label&gt; 生徒氏名 (必須)&lt;br /&gt;
&lt;span class="wpcf7-form-control-wrap" data-name="your-name"&gt;&lt;input size="40"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class="wpcf7-form-control wpcf7-text wpcf7-validates-as-required" aria-required="true" aria-invalid="false" value="" type="text" name="text-734" /&gt;&lt;/span&gt;&lt;/label&gt;
&lt;/p&gt;
&lt;p&gt;&lt;label&gt; メールアドレス (必須)&lt;br /&gt;
&lt;span class="wpcf7-form-control-wrap" data-name="your-email"&gt;&lt;input size="40" class="wpcf7-form-control wpcf7-email wpcf7-validates-as-required wpcf7-text wpcf7-validates-as-email" aria-required="true" aria-invalid="false" value="" type="email" name="your-email" /&gt;&lt;/span&gt; &lt;/label&gt;
&lt;/p&gt;
&lt;p&gt;電話番号(必須)&lt;br /&gt;
&lt;span class="wpcf7-form-control-wrap" data-name="tel-572"&gt;&lt;input size="40" class="wpcf7-form-control wpcf7-tel wpcf7-validates-as-required wpcf7-text wpcf7-validates-as-tel" aria-required="true" aria-invalid="false" value="" type="tel" name="tel-572" /&gt;&lt;/span&gt;
&lt;/p&gt;
&lt;p&gt;受講スタイル(必須)&lt;br /&gt;
&lt;span class="wpcf7-form-control-wrap" data-name="checkbox-213"&gt;&lt;span class="wpcf7-form-control wpcf7-checkbox wpcf7-validates-as-required"&gt;&lt;span class="wpcf7-list-item first"&gt;&lt;span class="wpcf7-list-item-label"&gt;教室&lt;/span&gt;&lt;input type="checkbox" name="checkbox-213[]" value="教室" /&gt;&lt;/span&gt;&lt;span class="wpcf7-list-item last"&gt;&lt;span class="wpcf7-list-item-label"&gt;オンライン&lt;/span&gt;&lt;input type="checkbox" name="checkbox-213[]" value="オンライン" /&gt;&lt;/span&gt;&lt;/span&gt;&lt;/span&gt;
&lt;/p&gt;
&lt;p&gt;&lt;label&gt; 備考&lt;br /&gt;
&lt;span class="wpcf7-form-control-wrap" data-name="your-message"&gt;&lt;textarea cols="40" rows="10" class="wpcf7-form-control wpcf7-textarea" aria-invalid="false" name="your-message"&gt;&lt;/textarea&gt;&lt;/span&gt; &lt;/label&gt;
&lt;/p&gt;
&lt;p&gt;&lt;input class="wpcf7-form-control wpcf7-submit has-spinner" type="submit" value="送信" /&gt;
&lt;/p&gt;&lt;div class="wpcf7-response-output" aria-hidden="true"&gt;&lt;/div&gt;
&lt;/form&gt;
&lt;/div&gt;
&lt;p&gt;&amp;nbsp;&lt;/p&gt;
&lt;section class="veu_cta" id="veu_cta-464"&gt;&lt;h1 class="cta_title"&gt;開講講座：大学受験対策&lt;/h1&gt;&lt;div class="cta_body"&gt;&lt;div class="cta_body_image cta_body_image_right"&gt;&lt;a href="https://koten-kakitsubata.jp/enter-exam/" target="_blank"&gt;&lt;img width="400" height="400" src="https://koten-kakitsubata.jp/wp-content/uploads/2020/03/tate_400.jpg" class="attachment-large size-large" alt="" decoding="async" loading="lazy" srcset="https://koten-kakitsubata.jp/wp-content/uploads/2020/03/tate_400.jpg 400w, https://koten-kakitsubata.jp/wp-content/uploads/2020/03/tate_400-300x300.jpg 300w, https://koten-kakitsubata.jp/wp-content/uploads/2020/03/tate_400-150x150.jpg 150w" sizes="(max-width: 400px) 100vw, 400px" /&gt;&lt;/a&gt;&lt;/div&gt;&lt;div class="cta_body_txt image_exist"&gt;古典専門塾「かきつばた」の大学受験対策です。
&lt;br /&gt;一口に古典といってもその内容は多岐にわたりますので、狙いを絞った対策が肝要です。&lt;/div&gt;&lt;div class="cta_body_link"&gt;&lt;a href="https://koten-kakitsubata.jp/enter-exam/" class="btn btn-primary btn-block btn-lg" target="_blank"&gt;開講講座：大学受験対策&lt;/a&gt;&lt;/div&gt;&lt;/div&gt;&lt;!--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href="//www.facebook.com/sharer.php?src=bm&amp;u=https%3A%2F%2Fkoten-kakitsubata.jp%2Fspot%2F&amp;amp;t=%E3%83%AF%E3%83%B3%E3%83%9D%E3%82%A4%E3%83%B3%E3%83%88%E8%AC%9B%E5%BA%A7%20%7C%20%E5%8F%A4%E5%85%B8%E5%B0%82%E9%96%80%E5%A1%BE%20%E3%81%8B%E3%81%8D%E3%81%A4%E3%81%B0%E3%81%9F"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href="//twitter.com/intent/tweet?url=https%3A%2F%2Fkoten-kakitsubata.jp%2Fspot%2F&amp;amp;text=%E3%83%AF%E3%83%B3%E3%83%9D%E3%82%A4%E3%83%B3%E3%83%88%E8%AC%9B%E5%BA%A7%20%7C%20%E5%8F%A4%E5%85%B8%E5%B0%82%E9%96%80%E5%A1%BE%20%E3%81%8B%E3%81%8D%E3%81%A4%E3%81%B0%E3%81%9F" target="_blank" &gt;&lt;span class="vk_icon_w_r_sns_twitter icon_sns"&gt;&lt;/span&gt;&lt;span class="sns_txt"&gt;twitter&lt;/span&gt;&lt;/a&gt;&lt;/li&gt;&lt;li class="sb_copy sb_icon"&gt;&lt;button class="copy-button sb_icon_inner"data-clipboard-text="ワンポイント講座 | 古典専門塾 かきつばた https://koten-kakitsubata.jp/spot/"&gt;&lt;span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</si>
  <si>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https://natsui-sansu-juku.com/column/sapix/
【検出された不自然ワード】
- 型
- 整え
【本文】
------
&lt;p&gt;&lt;img fetchpriority="high" decoding="async" class="alignnone size-medium wp-image-31802" src="https://natsui-sansu-juku.com/wp-content/uploads/2023/09/SAPIX対策-300x169.jpg" sizes="(max-width: 300px) 100vw, 300px" srcset="https://natsui-sansu-juku.com/wp-content/uploads/2023/09/SAPIX対策-300x169.jpg 300w, https://natsui-sansu-juku.com/wp-content/uploads/2023/09/SAPIX対策-1024x576.jpg 1024w, https://natsui-sansu-juku.com/wp-content/uploads/2023/09/SAPIX対策-768x432.jpg 768w, https://natsui-sansu-juku.com/wp-content/uploads/2023/09/SAPIX対策-320x180.jpg 320w, https://natsui-sansu-juku.com/wp-content/uploads/2023/09/SAPIX対策.jpg 1280w" alt="SAPIX対策のイメージ画像" width="300" height="169" /&gt;&lt;/p&gt;
&lt;p&gt;SAPIX（サピックス）は、御三家をはじめとする難関中学を目指すご家庭の間で、圧倒的な合格実績を誇る大手進学塾として知られています。一方で、授業スピードや教材量、テストによるクラス替えなど、独特のシステムに戸惑うご家庭も少なくありません。&lt;/p&gt;
&lt;p&gt;塾別の算数対策を全体像から整理したい場合は、&lt;strong&gt;&lt;a href="https://natsui-sansu-juku.com/column/hub-juku/"&gt;日能研・SAPIX・早稲アカ・四谷大塚｜塾別の算数対策（全体像はこちら）&lt;/a&gt;&lt;/strong&gt;もあわせてご覧ください。&lt;/p&gt;
&lt;p&gt;このページでは、&lt;strong&gt;SAPIXの特徴と強み&lt;/strong&gt;を整理したうえで、&lt;strong&gt;SAPIX生が抱えやすい具体的な問題点と、当塾での対策&lt;/strong&gt;を分かりやすくご紹介します。SAPIXの良さを活かしつつ、弱点を外部サポートで補うための参考にしていただければ幸いです。&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&lt;h2&gt;SAPIXとはどのような塾なのか&lt;/h2&gt;
&lt;p&gt;SAPIX（サピックス）は、&lt;strong&gt;御三家を中心とした難関中学受験向けの大手塾&lt;/strong&gt;です。圧倒的な合格実績を誇り、難関校の定員の半数を超える合格者数を出す年もあります。その背景には、&lt;strong&gt;難関校合格に特化した独自のカリキュラム&lt;/strong&gt;が存在します。&lt;/p&gt;
&lt;p&gt;SAPIXの授業は、&lt;/p&gt;
&lt;ul&gt;
&lt;li&gt;&lt;strong&gt;高度な内容&lt;/strong&gt;&lt;/li&gt;
&lt;li&gt;&lt;strong&gt;スピード感のある授業展開&lt;/strong&gt;&lt;/li&gt;
&lt;/ul&gt;
&lt;p&gt;が特徴です。一般的な中学受験の枠に留まらず、生徒が次の学習ステージへ進むための環境が整えられており、&lt;strong&gt;カリキュラムの改善・進化が常に行われている&lt;/strong&gt;点も大きな強みです。&lt;/p&gt;
&lt;h3&gt;テストとクラス替えによる競争環境&lt;/h3&gt;
&lt;p&gt;また、SAPIXでは「組分けテスト」や「マンスリーテスト」が頻繁に実施され、&lt;strong&gt;成績順にクラスが入れ替わるシステム&lt;/strong&gt;が採用されています。&lt;/p&gt;
&lt;ul&gt;
&lt;li&gt;定期的なテストで学力を客観的に測定&lt;/li&gt;
&lt;li&gt;クラス替えにより、常に適切なレベルで学習可能&lt;/li&gt;
&lt;li&gt;競争原理が働き、生徒が上位を目指して努力しやすい環境&lt;/li&gt;
&lt;/ul&gt;
&lt;p&gt;この仕組みによって、生徒は効率よく学力を伸ばせる一方で、&lt;strong&gt;テストごとの成績変動が大きな心理的負担になる&lt;/strong&gt;ケースもあります。&lt;/p&gt;
&lt;h3&gt;「人を選ぶ塾」と言われる理由&lt;/h3&gt;
&lt;p&gt;一方で、その高度な内容についていけず、授業理解が追いつかないと感じる生徒も一定数存在します。カリキュラムのレベルとスピードが非常に高いため、&lt;/p&gt;
&lt;ul&gt;
&lt;li&gt;授業内で理解しきれない問題が多く残る&lt;/li&gt;
&lt;li&gt;家庭学習で復習しても、自力では解決しにくい問題が積み重なる&lt;/li&gt;
&lt;/ul&gt;
&lt;p&gt;といった状況に陥りやすく、SAPIXはしばしば&lt;strong&gt;「人を選ぶ塾」&lt;/strong&gt;と言われるゆえんにもなっています。&lt;/p&gt;
&lt;p&gt;SAPIXは高い教育水準と合格実績を誇る一方で、課題も存在します。ただし、塾側もその点を理解し、フォロー体制や対策を講じています。SAPIXの特徴と取り組みを正しく知ることで、難関中学受験に挑むご家庭は、より効果的なサポート体制を整えることができます。&lt;/p&gt;
&lt;p&gt;※SAPIXについての詳細は&lt;strong&gt;&lt;a href="https://natsui-sansu-juku.com/sapix-2/"&gt;コチラ&lt;/a&gt;&lt;/strong&gt;！&lt;/p&gt;
&lt;h2&gt;SAPIX生徒が抱えやすい問題点&lt;/h2&gt;
&lt;p&gt;ここからは、実際にSAPIXに通う生徒が抱えやすい代表的な３つのケースと、当塾が行っている具体的な対策についてご紹介します。&lt;/p&gt;
&lt;h3&gt;ケース１：授業内容の理解が追いつかず、わからない点を残したまま帰宅する&lt;/h3&gt;
&lt;p&gt;&lt;strong&gt;【問題点】&lt;/strong&gt;&lt;/p&gt;
&lt;p&gt;上位クラスの生徒たちは、さらに高いレベルを目指すため、&lt;strong&gt;難解な問題がカリキュラムに多く組み込まれています&lt;/strong&gt;。しかし、これらの問題は、&lt;/p&gt;
&lt;ul&gt;
&lt;li&gt;授業内の解説だけでは完全な理解に至らないことがある&lt;/li&gt;
&lt;li&gt;家に帰って復習しても解けず、「わからないまま」が積み重なりやすい&lt;/li&gt;
&lt;/ul&gt;
&lt;p&gt;といった状況を生みがちです。&lt;/p&gt;
&lt;p&gt;一方、上位以外のクラスでも、&lt;/p&gt;
&lt;ul&gt;
&lt;li&gt;授業のスピードが非常に速い&lt;/li&gt;
&lt;li&gt;理解が追いつかず、未解決の問題が増えていく&lt;/li&gt;
&lt;/ul&gt;
&lt;p&gt;といった問題が見られます。教室での授業は&lt;strong&gt;「解き方の説明」が中心&lt;/strong&gt;となることが多く、&lt;strong&gt;繰り返し練習する機会が限られている&lt;/strong&gt;ため、家に帰ってからも問題の解決が難しい状況に陥ることがよくあります。&lt;/p&gt;
&lt;p&gt;さらに、上位クラスには説明の優れた教師が多く配置される傾向がある一方で、&lt;strong&gt;上位以外のクラスでは教師側の説明不足が課題&lt;/strong&gt;となる場合もあります。&lt;/p&gt;
&lt;h4&gt;【当塾で行っている対策法】&lt;/h4&gt;
&lt;ol&gt;
&lt;li&gt;&lt;strong&gt;SAPIXで理解が追いつかなかった問題に対し、「&lt;span style="color: #0000ff;"&gt;解説動画&lt;/span&gt;」を生徒さんに送る&lt;/strong&gt;&lt;br /&gt;
授業で理解できなかった問題に対して、当塾では個別に解説動画を制作・提供し、自宅で繰り返し視聴できる環境を整えています。&lt;br /&gt;
→ &lt;strong&gt;時間をおいて見直すことで、授業中には気づけなかったポイントに気づきやすくなります。&lt;/strong&gt;&lt;/li&gt;
&lt;li&gt;&lt;strong&gt;SAPIXで出題が予想される問題を&lt;span style="color: #0000ff;"&gt;当塾の授業にて事前に実践&lt;/span&gt;する&lt;/strong&gt;&lt;br /&gt;
SAPIXの出題傾向に合致した問題を、当塾の授業であらかじめ演習します。&lt;br /&gt;
→ &lt;span style="color: #ff0000;"&gt;「SAPIXの授業で初めて見る難問」を減らし、理解不足を未然に防ぐアプローチ&lt;/span&gt;を行っています。&lt;/li&gt;
&lt;/ol&gt;
&lt;h3&gt;ケース２：カリキュラム内の問題が偏っている&lt;/h3&gt;
&lt;p&gt;&lt;strong&gt;【問題点】&lt;/strong&gt;&lt;/p&gt;
&lt;p&gt;SAPIXは難関中学受験向けのカリキュラムを組む際、&lt;strong&gt;問題の選定に非常に厳格&lt;/strong&gt;です。その結果として、&lt;/p&gt;
&lt;ul&gt;
&lt;li&gt;特定のタイプの問題に偏りが生じることがある&lt;/li&gt;
&lt;li&gt;応用問題が同時に出題されない傾向があり、「問題のバリエーションの変化」に対応しづらい&lt;/li&gt;
&lt;/ul&gt;
&lt;p&gt;といった状況が見られます。そのため、一部の生徒たちは、&lt;/p&gt;
&lt;ul&gt;
&lt;li&gt;少し条件や聞かれ方が変わると解けなくなる&lt;/li&gt;
&lt;li&gt;「見たことのない形の問題」に弱くなってしまう&lt;/li&gt;
&lt;/ul&gt;
&lt;p&gt;という課題を抱えやすくなります。&lt;/p&gt;
&lt;h4&gt;【当塾で行っている対策法】&lt;/h4&gt;
&lt;p&gt;&lt;strong&gt;カリキュラム内の単元に関連した類題を実践する&lt;/strong&gt;&lt;/p&gt;
&lt;p&gt;&lt;span style="color: #0000ff;"&gt;SAPIXカリキュラムに組み込まれた問題と同じ単元・同じ考え方を使う「類題」を多数実践&lt;/span&gt;し、&lt;/p&gt;
&lt;ul&gt;
&lt;li&gt;条件の変化に強くなる&lt;/li&gt;
&lt;li&gt;「初見の問題」でも、考え方を応用して対応できる&lt;/li&gt;
&lt;/ul&gt;
&lt;p&gt;力を養います。こうした類題演習によって、&lt;strong&gt;問題の偏りを補いながら、本質的な理解と応用力の定着&lt;/strong&gt;をサポートしています。&lt;/p&gt;
&lt;h3&gt;ケース３：配付テキストの量が膨大で、間違えた問題が探し出せない&lt;/h3&gt;
&lt;p&gt;&lt;strong&gt;【問題点】&lt;/strong&gt;&lt;/p&gt;
&lt;p&gt;SAPIXで提供される教材は、&lt;/p&gt;
&lt;ul&gt;
&lt;li&gt;似たようなパターンの問題が多数並んでいる&lt;/li&gt;
&lt;li&gt;一部の数字だけを変えた同型問題が多い&lt;/li&gt;
&lt;/ul&gt;
&lt;p&gt;といった特徴があります。さらに、&lt;/p&gt;
&lt;ul&gt;
&lt;li&gt;応用問題が必ずしも十分に出題されない&lt;/li&gt;
&lt;li&gt;問題の言い回しが独特で、そこに苦戦する生徒も多い&lt;/li&gt;
&lt;/ul&gt;
&lt;p&gt;といった傾向もあります。&lt;/p&gt;
&lt;p&gt;すべての問題は&lt;strong&gt;紙のプリント&lt;/strong&gt;で提供され、同じ単元に関するテキストが４〜５冊に及ぶこともあります。その結果、&lt;/p&gt;
&lt;ul&gt;
&lt;li&gt;「どのプリントの、どのページで間違えたのか」がわからなくなる&lt;/li&gt;
&lt;li&gt;自分のミスを振り返りたくても、該当問題を探し出すだけで一苦労&lt;/li&gt;
&lt;/ul&gt;
&lt;p&gt;といった状況になり、&lt;strong&gt;復習の効率が著しく下がってしまう&lt;/strong&gt;ケースも少なくありません。&lt;/p&gt;
&lt;h4&gt;【当塾で行っている対策法】&lt;/h4&gt;
&lt;p&gt;&lt;strong&gt;問題を全てPDF化して一元管理&lt;/strong&gt;&lt;/p&gt;
&lt;p&gt;当塾では、&lt;span style="color: #0000ff;"&gt;SAPIXの問題をすべてPDF化&lt;/span&gt;し、&lt;/p&gt;
&lt;ul&gt;
&lt;li&gt;&lt;span style="color: #0000ff;"&gt;解けなかった問題をシステム上で記録・管理&lt;/span&gt;する&lt;/li&gt;
&lt;li&gt;必要なときに、&lt;span style="color: #ff0000;"&gt;該当問題だけをプリントとして印刷&lt;/span&gt;して再演習に使える&lt;/li&gt;
&lt;/ul&gt;
&lt;p&gt;仕組みを整えています。&lt;/p&gt;
&lt;p&gt;これにより、&lt;/p&gt;
&lt;ul&gt;
&lt;li&gt;「どこでつまずいたのか」がすぐにわかる&lt;/li&gt;
&lt;li&gt;&lt;span style="color: #ff0000;"&gt;苦手問題だけを効率よく集中的に解き直すことができる&lt;/span&gt;&lt;/li&gt;
&lt;li&gt;問題の修正・差し替えもシステム上で簡単に行える&lt;/li&gt;
&lt;/ul&gt;
&lt;p&gt;といったメリットが生まれ、&lt;strong&gt;復習の質とスピードが大幅に向上&lt;/strong&gt;します。&lt;/p&gt;
&lt;p&gt;当塾独自のシステムについての詳細は、&lt;strong&gt;&lt;a href="https://natsui-sansu-juku.com/column/kokogachigau/" target="_blank" rel="noopener noreferrer"&gt;夏井算数塾・個別指導はココが違う！&lt;/a&gt;&lt;/strong&gt;をご覧ください。&lt;/p&gt;
&lt;h2&gt;まとめ：SAPIXの強みを活かしつつ、外部サポートで弱点を補う&lt;/h2&gt;
&lt;p&gt;SAPIXは、&lt;/p&gt;
&lt;ul&gt;
&lt;li&gt;御三家をはじめとする難関中学への圧倒的な合格実績&lt;/li&gt;
&lt;li&gt;高度で洗練されたカリキュラム&lt;/li&gt;
&lt;li&gt;テストとクラス替えによる競争環境&lt;/li&gt;
&lt;/ul&gt;
&lt;p&gt;といった強みを持つ一方で、&lt;/p&gt;
&lt;ul&gt;
&lt;li&gt;授業内容の難度とスピードにより、理解が追いつかない生徒が出やすい&lt;/li&gt;
&lt;li&gt;問題の偏りや、新傾向問題への対応不足&lt;/li&gt;
&lt;li&gt;膨大なプリント量により、復習・弱点管理が難しい&lt;/li&gt;
&lt;/ul&gt;
&lt;p&gt;といった課題も抱えています。&lt;/p&gt;
&lt;p&gt;こうした弱点を&lt;strong&gt;外部の個別指導でピンポイントに補うことで、SAPIXの良さを最大限に活かしつつ、志望校合格に必要な力をバランスよく伸ばすこと&lt;/strong&gt;が可能になります。&lt;/p&gt;
&lt;p&gt;当塾では、&lt;/p&gt;
&lt;ul&gt;
&lt;li&gt;解説動画の提供や事前演習による「理解不足」の解消&lt;/li&gt;
&lt;li&gt;類題演習による「問題の偏り」の補正&lt;/li&gt;
&lt;li&gt;PDF化・データベース化による「復習しやすい環境」の整備&lt;/li&gt;
&lt;/ul&gt;
&lt;p&gt;を通して、SAPIX生の学習をトータルにサポートしています。SAPIXに通われていて、「このままで大丈夫かな？」とご不安をお持ちの保護者さまは、ぜひ一度ご相談ください。&lt;/p&gt;
&lt;p class="sc-cbPlza hJuQYC"&gt;当塾では様々な内容の個別指導を実施しております。実施詳細につきましてはコチラをご確認下さいませ。&lt;/p&gt;
&lt;p&gt;&lt;a href="https://natsui-sansu-juku.com/kobetsu/"&gt;&lt;img decoding="async" class="alignnone wp-image-31744" src="https://natsui-sansu-juku.com/wp-content/uploads/2018/06/000000051196-300x38.jpg" sizes="(max-width: 1374px) 100vw, 1374px" srcset="https://natsui-sansu-juku.com/wp-content/uploads/2018/06/000000051196-300x38.jpg 300w, https://natsui-sansu-juku.com/wp-content/uploads/2018/06/000000051196.jpg 468w" alt="個別指導のご案内バナー" width="1374" height="174" /&gt;&lt;/a&gt;&lt;/p&gt;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sapix%2F&amp;amp;t=Sapix%28%E3%82%B5%E3%83%94%E3%83%83%E3%82%AF%E3%82%B9%29%E5%AF%BE%E7%AD%96%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sapix%2F&amp;amp;text=Sapix%28%E3%82%B5%E3%83%94%E3%83%83%E3%82%AF%E3%82%B9%29%E5%AF%BE%E7%AD%96%20%7C%20%E4%B8%AD%E5%AD%A6%E5%8F%97%E9%A8%93%E5%B0%82%E9%96%80%E3%80%80%E5%A4%8F%E4%BA%95%E7%AE%97%E6%95%B0%E5%A1%BE" target="_blank" &gt;&lt;span class="vk_icon_w_r_sns_x_twitter icon_sns"&gt;&lt;/span&gt;&lt;span class="sns_txt"&gt;X&lt;/span&gt;&lt;/a&gt;&lt;/li&gt;&lt;li class="sb_bluesky sb_icon"&gt;&lt;a class="sb_icon_inner" href="https://bsky.app/intent/compose?text=Sapix%28%E3%82%B5%E3%83%94%E3%83%83%E3%82%AF%E3%82%B9%29%E5%AF%BE%E7%AD%96%20%7C%20%E4%B8%AD%E5%AD%A6%E5%8F%97%E9%A8%93%E5%B0%82%E9%96%80%E3%80%80%E5%A4%8F%E4%BA%95%E7%AE%97%E6%95%B0%E5%A1%BE%0Ahttps%3A%2F%2Fnatsui-sansu-juku.com%2Fcolumn%2Fsapix%2F" target="_blank" &gt;&lt;span class="vk_icon_w_r_sns_bluesky icon_sns"&gt;&lt;/span&gt;&lt;span class="sns_txt"&gt;Bluesky&lt;/span&gt;&lt;/a&gt;&lt;/li&gt;&lt;li class="sb_hatena sb_icon"&gt;&lt;a class="sb_icon_inner" href="//b.hatena.ne.jp/add?mode=confirm&amp;url=https%3A%2F%2Fnatsui-sansu-juku.com%2Fcolumn%2Fsapix%2F&amp;amp;title=Sapix%28%E3%82%B5%E3%83%94%E3%83%83%E3%82%AF%E3%82%B9%29%E5%AF%BE%E7%AD%96%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sb_icon_inner"data-clipboard-text="Sapix(サピックス)対策 | 中学受験専門　夏井算数塾 https://natsui-sansu-juku.com/column/sapix/"&gt;&lt;span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</si>
  <si>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https://natsui-sansu-juku.com/waseaca-2/
【検出された不自然ワード】
- 設計
- 刺
- 整え
【本文】
------
&lt;p&gt;早稲田アカデミーは、「本気でやる子を育てる。」を教育理念とし、志望校合格に必要な&lt;strong&gt;高い学力&lt;/strong&gt;だけでなく、&lt;strong&gt;問題解決力&lt;/strong&gt;や&lt;strong&gt;強い精神力&lt;/strong&gt;を育てる進学塾です。&lt;br /&gt;
ここでは、その特徴・コース体系・教材・講師体制に加え、メリットと注意点を整理し、中学受験塾として早稲田アカデミーを検討する際の参考となる情報をまとめました。&lt;/p&gt;
&lt;p&gt;なお、主要塾ごとの特徴整理や併用時の考え方をまとめたページは、&lt;a href="https://natsui-sansu-juku.com/school/"&gt;塾別対策（全体像はこちら）&lt;/a&gt;で確認できます。&lt;/p&gt;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&lt;p&gt;&lt;a href="https://natsui-sansu-juku.com/column/waseda_academy/"&gt;&lt;br /&gt;
&lt;img fetchpriority="high" decoding="async" class="alignnone wp-image-19767 size-large" src="https://natsui-sansu-juku.com/wp-content/uploads/2019/01/図7-1024x213.png" sizes="(max-width: 750px) 100vw, 750px" srcset="https://natsui-sansu-juku.com/wp-content/uploads/2019/01/図7-1024x213.png 1024w, https://natsui-sansu-juku.com/wp-content/uploads/2019/01/図7-300x62.png 300w, https://natsui-sansu-juku.com/wp-content/uploads/2019/01/図7-768x160.png 768w, https://natsui-sansu-juku.com/wp-content/uploads/2019/01/図7.png 1521w" alt="普通の学力の生徒を伸ばす指導法" width="750" height="156" /&gt;&lt;br /&gt;
&lt;/a&gt;&lt;/p&gt;
&lt;h2&gt;早稲田アカデミーとは&lt;/h2&gt;
&lt;p&gt;早稲田アカデミーは、首都圏を中心に展開する進学塾で、&lt;strong&gt;難関中学・難関高校合格を目指す生徒&lt;/strong&gt;が多く在籍しています。&lt;br /&gt;
「本気でやる子を育てる。」という理念のもと、&lt;/p&gt;
&lt;ul&gt;
&lt;li&gt;志望校合格に必要な&lt;strong&gt;高い学力&lt;/strong&gt;&lt;/li&gt;
&lt;li&gt;自ら考え抜く&lt;strong&gt;問題解決力&lt;/strong&gt;&lt;/li&gt;
&lt;li&gt;困難に立ち向かう&lt;strong&gt;強い精神力&lt;/strong&gt;&lt;/li&gt;
&lt;/ul&gt;
&lt;p&gt;をバランスよく身につけていけるように設計されたカリキュラムと指導体制が整っています。&lt;/p&gt;
&lt;h3&gt;「普通の学力の生徒」を大きく伸ばすコンセプト&lt;/h3&gt;
&lt;p&gt;学習とスポーツには共通点があります。それは、&lt;br /&gt;
&lt;strong&gt;「適切な時期に、適切な指導に基づき、適切なトレーニングを行えば力がつく」&lt;/strong&gt;という点です。&lt;/p&gt;
&lt;p&gt;心身が大きく伸びる小学生の時期に、&lt;strong&gt;正しい方法で適度な負荷をかけて学習する&lt;/strong&gt;ことで、&lt;/p&gt;
&lt;ul&gt;
&lt;li&gt;学力の向上&lt;/li&gt;
&lt;li&gt;粘り強く取り組む精神的な強さ&lt;/li&gt;
&lt;/ul&gt;
&lt;p&gt;を同時に育むことを目指しています。&lt;/p&gt;
&lt;h3&gt;「授業」×「教材」×「意欲」の三位一体の指導&lt;/h3&gt;
&lt;p&gt;学力を伸ばすために必要なのは、質の高い授業や教材だけではありません。&lt;br /&gt;
早稲田アカデミーでは、子どもたちの&lt;strong&gt;興味や意欲を引き出す授業&lt;/strong&gt;を重視しています。&lt;/p&gt;
&lt;ul&gt;
&lt;li&gt;「もっと知りたい」&lt;/li&gt;
&lt;li&gt;「もっとできるようになりたい」&lt;/li&gt;
&lt;/ul&gt;
&lt;p&gt;という気持ちを引き出すことで、学び続けるエネルギーを生み出し、学力の伸びを支えています。&lt;/p&gt;
&lt;h3&gt;難関中学における高い合格実績&lt;/h3&gt;
&lt;p&gt;早稲田アカデミーは、中学入試において&lt;strong&gt;高い合格実績&lt;/strong&gt;を残しており、特に難関校合格実績において飛躍的な伸びを達成しています。&lt;br /&gt;
これらの実績を支えているのは、&lt;/p&gt;
&lt;ul&gt;
&lt;li&gt;志望校の出題傾向を踏まえた&lt;strong&gt;カリキュラム・教材&lt;/strong&gt;&lt;/li&gt;
&lt;li&gt;集中して学びやすい&lt;strong&gt;学習空間づくり&lt;/strong&gt;&lt;/li&gt;
&lt;li&gt;入試分析に長けた&lt;strong&gt;講師陣の指導力&lt;/strong&gt;&lt;/li&gt;
&lt;li&gt;生徒の意欲を高める&lt;strong&gt;競争環境&lt;/strong&gt;&lt;/li&gt;
&lt;/ul&gt;
&lt;p&gt;といった教務システム全体の設計にあります。&lt;/p&gt;
&lt;h2&gt;授業システムとコース体系&lt;/h2&gt;
&lt;h3&gt;小学生向けコース一覧&lt;/h3&gt;
&lt;p&gt;早稲田アカデミーでは、学年と進路に応じて多様なコースが用意されています。&lt;/p&gt;
&lt;ul&gt;
&lt;li&gt;&lt;strong&gt;小学１・２年生：スーパーキッズコース（私国立中受験）&lt;/strong&gt;&lt;br /&gt;
難関中学受験の勝利に直結する、頭脳の「器」と「パワー」を育むコース。&lt;/li&gt;
&lt;li&gt;&lt;strong&gt;小学３年生：ジュニアコース（私国立中受験）&lt;/strong&gt;&lt;br /&gt;
自ら「学び」に取り組み、自分で「考え」「解決する」子どもを育てるコース。&lt;/li&gt;
&lt;li&gt;&lt;strong&gt;小学４年生：Ｓコース（私国立中受験）&lt;/strong&gt;&lt;br /&gt;
学習習慣を確立し、中学受験での成功の&lt;strong&gt;礎&lt;/strong&gt;を築くためのコース。&lt;/li&gt;
&lt;li&gt;&lt;strong&gt;小学５年生：Ｓコース（私国立中受験）&lt;/strong&gt;&lt;br /&gt;
中学受験に向けた&lt;strong&gt;基礎力の強化&lt;/strong&gt;と&lt;strong&gt;応用力の養成&lt;/strong&gt;を行うコース。&lt;/li&gt;
&lt;li&gt;&lt;strong&gt;小学５年生：Ｔコース（公立中高一貫校対策）&lt;/strong&gt;&lt;br /&gt;
高い基礎学力と、公立中高一貫校が求める思考力・表現力を育てるコース。&lt;/li&gt;
&lt;li&gt;&lt;strong&gt;小学５年生：Ｋコース（公立中進学）&lt;/strong&gt;&lt;br /&gt;
将来の難関高校受験に向けた土台を築くためのコース。&lt;/li&gt;
&lt;li&gt;&lt;strong&gt;小学６年生：Ｓコース（私国立中受験）&lt;/strong&gt;&lt;br /&gt;
志望校合格に向けて&lt;strong&gt;本物の学力&lt;/strong&gt;を身につける総仕上げコース。&lt;/li&gt;
&lt;li&gt;&lt;strong&gt;小学６年生：Ｔコース（公立中高一貫校対策）&lt;/strong&gt;&lt;br /&gt;
公立中高一貫校で求められる基礎学力・抽出力・表現力を養うコース。&lt;/li&gt;
&lt;li&gt;&lt;strong&gt;小学６年生：Ｋコース（公立中進学）&lt;/strong&gt;&lt;br /&gt;
小学校内容の総まとめから中学校の学習、難関高校受験へつなげるコース。&lt;/li&gt;
&lt;/ul&gt;
&lt;h3&gt;個別指導コース&lt;/h3&gt;
&lt;ul&gt;
&lt;li&gt;&lt;strong&gt;小１～高３：早稲田アカデミー個別進学館&lt;/strong&gt;&lt;br /&gt;
1：2の指導スタイルで、自立心を磨き、自分で考える力を育む個別指導塾。&lt;/li&gt;
&lt;li&gt;&lt;strong&gt;小１～高３：個別指導 MYSTA&lt;/strong&gt;&lt;br /&gt;
個別指導の「良いところ」と、早稲田アカデミーの&lt;strong&gt;難関校合格ノウハウ&lt;/strong&gt;を融合した個別指導塾。&lt;/li&gt;
&lt;/ul&gt;
&lt;h3&gt;オプションコース・講座&lt;/h3&gt;
&lt;ul&gt;
&lt;li&gt;&lt;strong&gt;小６対象：NN志望校別コース&lt;/strong&gt;&lt;br /&gt;
御三家・早慶・難関中志望者が集うハイレベルな学習環境。学校別対策に特化。&lt;/li&gt;
&lt;li&gt;&lt;strong&gt;小４～小６対象：土曜YT講座&lt;/strong&gt;&lt;br /&gt;
四谷大塚の『予習シリーズ』に準拠したカリキュラムテストによる実戦演習。&lt;/li&gt;
&lt;li&gt;&lt;strong&gt;年長～小６対象：早稲田アカデミーIBS&lt;/strong&gt;&lt;br /&gt;
「東大・医学部・ハーバードに一番近い」小学生たちの英語塾として、高度な英語教育を行う講座。&lt;/li&gt;
&lt;li&gt;&lt;strong&gt;小１・小２対象：アルゴクラブ&lt;/strong&gt;&lt;br /&gt;
平面・立体パズルや数理ゲームを楽しみながら、「算数脳」を育てる講座。&lt;/li&gt;
&lt;/ul&gt;
&lt;h3&gt;生徒の思考を促す学習習慣&lt;/h3&gt;
&lt;p&gt;早稲田アカデミーの授業は、&lt;strong&gt;私語のない緊張感のある雰囲気&lt;/strong&gt;が特徴です。ここでいう「私語」とは、生徒の自分勝手な発言やおしゃべりのことであり、授業中は講師の発問を中心に、クラス全員が集中して考えるようにコントロールされています。&lt;/p&gt;
&lt;ul&gt;
&lt;li&gt;講師が生徒に問いかけながら授業を進める&lt;/li&gt;
&lt;li&gt;全員が「考える→答える→また考える」のサイクルに参加&lt;/li&gt;
&lt;li&gt;問題演習にも真剣な空気の中で取り組める&lt;/li&gt;
&lt;/ul&gt;
&lt;p&gt;また、わからないことがある場合には&lt;strong&gt;授業前後に講師へ個別に質問&lt;/strong&gt;することができます。講師側からも、生徒の表情やノートの様子を見て理解が不十分だと判断した場合には、適宜声をかけるなど、細やかなフォローを行っています。&lt;/p&gt;
&lt;p&gt;さらに、複数のスタッフ間で生徒の状況を共有し、&lt;strong&gt;小さな変化も見逃さずにほめる&lt;/strong&gt;ことで、モチベーションを高める工夫がなされています。&lt;/p&gt;
&lt;h3&gt;仲間と“競争”できる学力別少人数制クラス&lt;/h3&gt;
&lt;p&gt;学力別の少人数制クラスでは、&lt;/p&gt;
&lt;ul&gt;
&lt;li&gt;自分の習熟度に合ったレベルで無理なく学べる&lt;/li&gt;
&lt;li&gt;同じレベルの仲間と競い合いながら成長できる&lt;/li&gt;
&lt;/ul&gt;
&lt;p&gt;というメリットがあります。仲間との適度な競争が、&lt;strong&gt;学習意欲の向上&lt;/strong&gt;につながります。&lt;/p&gt;
&lt;p&gt;テストの成績優秀者は校舎内の掲示や塾内報への掲載といった形で評価され、&lt;strong&gt;定期的なクラス替え&lt;/strong&gt;も行われます。&lt;br /&gt;
こうした仕組みが、子どもたちにとって「頑張れば評価される」「次はもっと上のクラスへ」という前向きな刺激になっています。&lt;/p&gt;
&lt;h3&gt;NN志望校別コースとは&lt;/h3&gt;
&lt;p&gt;小６難関中学受験対策の最大の特長が、この&lt;strong&gt;「NN志望校別コース」&lt;/strong&gt;です。&lt;br /&gt;
「NN」とは「何がなんでも（Nothing but, No matter what）」の意味で、&lt;/p&gt;
&lt;ul&gt;
&lt;li&gt;志望校ごとに徹底的な出題分析を行う専門チーム&lt;/li&gt;
&lt;li&gt;学校別に作られたテキスト・カリキュラム&lt;/li&gt;
&lt;li&gt;同じ志望校を目指す仲間が一堂に会する集中環境&lt;/li&gt;
&lt;/ul&gt;
&lt;p&gt;といった要素を組み合わせ、「絶対に合格したい」という強い気持ちを共有しながら切磋琢磨できる場になっています。&lt;/p&gt;
&lt;h2&gt;教材と入試情報の提供&lt;/h2&gt;
&lt;h3&gt;「予習シリーズ」を中心とした教材&lt;/h3&gt;
&lt;p&gt;早稲田アカデミーでは、首都圏の中学受験生のおよそ２人に１人が使用していると言われる、四谷大塚作成の&lt;strong&gt;「予習シリーズ」&lt;/strong&gt;をメインテキストとして学びます。&lt;br /&gt;
さらに、早稲田アカデミーの&lt;strong&gt;オリジナル教材&lt;/strong&gt;も組み合わせることで、&lt;/p&gt;
&lt;ul&gt;
&lt;li&gt;基本事項の定着&lt;/li&gt;
&lt;li&gt;応用・発展問題へのステップアップ&lt;/li&gt;
&lt;li&gt;子どもたちの興味・関心を喚起する工夫&lt;/li&gt;
&lt;/ul&gt;
&lt;p&gt;といった多面的な学習ができるように設計されています。&lt;/p&gt;
&lt;h3&gt;入試情報・学校情報の提供&lt;/h3&gt;
&lt;p&gt;中学入試に向けては、学力を高めていくことと同じくらい、&lt;strong&gt;正確でタイムリーな情報&lt;/strong&gt;を得ることが重要です。&lt;br /&gt;
早稲田アカデミーでは、次のような機会を通じて保護者・生徒に情報提供を行っています。&lt;/p&gt;
&lt;ul&gt;
&lt;li&gt;&lt;strong&gt;入試報告会&lt;/strong&gt;：その年の入試を分析し、翌年以降の傾向や対策を共有&lt;/li&gt;
&lt;li&gt;&lt;strong&gt;学校見学会&lt;/strong&gt;：実際に学校を訪問し、校風や環境を体感&lt;/li&gt;
&lt;li&gt;&lt;strong&gt;学校の先生による講演会&lt;/strong&gt;：学校側の教育方針や求める生徒像などを直接知る場&lt;/li&gt;
&lt;/ul&gt;
&lt;p&gt;こうしたイベントを通じて、&lt;strong&gt;家庭の進路選択や受験戦略を具体化しやすくなる&lt;/strong&gt;のも大きな特徴です。&lt;/p&gt;
&lt;h2&gt;講師と学習サポート体制&lt;/h2&gt;
&lt;h3&gt;実績に裏付けられた教育スキル&lt;/h3&gt;
&lt;p&gt;難関校に特化した志望校別対策コースでは、&lt;strong&gt;１つの学校を20～30年担当し続け、その学校を知り尽くした講師&lt;/strong&gt;が在籍しています。&lt;br /&gt;
これらの講師が、&lt;/p&gt;
&lt;ul&gt;
&lt;li&gt;授業&lt;/li&gt;
&lt;li&gt;教材開発&lt;/li&gt;
&lt;li&gt;入試分析&lt;/li&gt;
&lt;/ul&gt;
&lt;p&gt;などを担当し、中学受験に精通した視点で生徒を指導します。さらに、優れた指導力やノウハウは研修を通じて全講師に共有され、教室全体の指導力向上につなげられています。&lt;/p&gt;
&lt;h3&gt;一人ひとりに合わせた学習サポート&lt;/h3&gt;
&lt;p&gt;生徒の目標や習熟度に合わせた&lt;strong&gt;個別に近い指導&lt;/strong&gt;が行われる点も特徴です。&lt;/p&gt;
&lt;ul&gt;
&lt;li&gt;入塾したばかりの生徒には、授業の受け方や家庭学習の進め方を個別にアドバイス&lt;/li&gt;
&lt;li&gt;すぐに答えを教えるのではなく、自分の力で課題を解決できるように「考えさせる」指導&lt;/li&gt;
&lt;li&gt;保護者会・個別面談・回診電話などを通じて、家庭との連携も担当講師が直接行う&lt;/li&gt;
&lt;/ul&gt;
&lt;p&gt;特に「回診電話」は、定期的に家庭に電話をし、&lt;/p&gt;
&lt;ul&gt;
&lt;li&gt;学習の進み具合&lt;/li&gt;
&lt;li&gt;宿題の状況&lt;/li&gt;
&lt;li&gt;テストの反省点&lt;/li&gt;
&lt;/ul&gt;
&lt;p&gt;などを共有する仕組みであり、&lt;strong&gt;塾と家庭が同じ方向を向いて子どもを支える&lt;/strong&gt;ことに役立っています。&lt;/p&gt;
&lt;h3&gt;安心・安全に対する取り組み&lt;/h3&gt;
&lt;p&gt;安全に通塾できるよう、早稲田アカデミーではさまざまな取り組みを行っています。&lt;/p&gt;
&lt;ul&gt;
&lt;li&gt;登下校時に講師が出迎え・見送りを行い、安全確認とコミュニケーションを実施&lt;/li&gt;
&lt;li&gt;登下校を保護者へメールで知らせるシステム「ホットコンパス」の導入&lt;/li&gt;
&lt;/ul&gt;
&lt;p&gt;これにより、保護者は&lt;strong&gt;子どもの塾での滞在状況を把握しやすく、安心して通わせやすい環境&lt;/strong&gt;が整っています。&lt;/p&gt;
&lt;h2&gt;メリットとデメリット&lt;/h2&gt;
&lt;h3&gt;早稲田アカデミーに通うメリット&lt;/h3&gt;
&lt;p&gt;早稲田アカデミーの主なメリットは次の通りです。&lt;/p&gt;
&lt;ul&gt;
&lt;li&gt;&lt;strong&gt;四谷大塚準拠のカリキュラム&lt;/strong&gt;&lt;br /&gt;
「予習シリーズ」を基本とし、四谷大塚のテキストを用いた体系的な授業を受けられる。&lt;/li&gt;
&lt;li&gt;&lt;strong&gt;豊富な副教材と演習量&lt;/strong&gt;&lt;br /&gt;
宿題用テキストや日々の演習教材など、クラスごとに異なるオリジナル教材も使用し、多面的に学習を深められる。&lt;/li&gt;
&lt;li&gt;&lt;strong&gt;家庭との連絡が密&lt;/strong&gt;&lt;br /&gt;
回診電話や面談等を通じて、家庭学習の状況や宿題の進め方について相談しやすい。&lt;/li&gt;
&lt;li&gt;&lt;strong&gt;家庭学習まで視野に入れた面倒見の良さ&lt;/strong&gt;&lt;br /&gt;
宿題の量は多いものの、「自分でこなす」ことを前提とした仕組みがあり、講師が宿題にコメントを返す形式を採用しているクラスもある。&lt;/li&gt;
&lt;li&gt;&lt;strong&gt;競争環境と情報量の多さ&lt;/strong&gt;&lt;br /&gt;
学力別クラス・掲示・塾内報などでモチベーションが高まり、入試情報・学校情報も豊富に得られる。&lt;/li&gt;
&lt;/ul&gt;
&lt;h3&gt;利用する際に注意したい点（デメリット）&lt;/h3&gt;
&lt;p&gt;一方で、早稲田アカデミーならではの「難しさ」や注意点も存在します。&lt;/p&gt;
&lt;ul&gt;
&lt;li&gt;&lt;strong&gt;カリキュラムの密度・難易度が高い&lt;/strong&gt;&lt;br /&gt;
四谷大塚の「予習シリーズ」は改訂により内容の密度が上がっており、学年ごとの学習量・レベルが以前よりかなり高くなっています。&lt;/li&gt;
&lt;li&gt;&lt;strong&gt;授業のスピードと学習量が多い&lt;/strong&gt;&lt;br /&gt;
授業の難易度・速さ・宿題量のいずれも、小学生が完全に一人でこなしきるには負荷が大きくなりがちです。&lt;/li&gt;
&lt;li&gt;&lt;strong&gt;クラス人数が多く、宿題チェックにばらつきがある&lt;/strong&gt;&lt;br /&gt;
宿題も含めて「面倒見が良い」とされる一方で、１クラスの人数が多いこともあり、宿題の出来をどこまで細かく把握してもらえるかは&lt;strong&gt;担当講師によって差が出やすい&lt;/strong&gt;のが現状です。&lt;br /&gt;
宿題を提出しても、コメントもなくハンコだけで終わるクラスも少なくありません。&lt;/li&gt;
&lt;/ul&gt;
&lt;p&gt;そのため、&lt;/p&gt;
&lt;ul&gt;
&lt;li&gt;家庭側で&lt;strong&gt;学習状況を定期的に確認する&lt;/strong&gt;&lt;/li&gt;
&lt;li&gt;必要に応じて個別指導・家庭教師・自塾などで補完する&lt;/li&gt;
&lt;/ul&gt;
&lt;p&gt;といった視点も持ちながら、早稲田アカデミーの強みを最大限に活かすことが重要です。&lt;/p&gt;
&lt;h2&gt;まとめ｜早稲田アカデミーを検討する保護者の方へ&lt;/h2&gt;
&lt;p&gt;早稲田アカデミーは、&lt;/p&gt;
&lt;ul&gt;
&lt;li&gt;「本気でやる子を育てる。」という明確な教育理念&lt;/li&gt;
&lt;li&gt;四谷大塚準拠のカリキュラムと豊富な教材&lt;/li&gt;
&lt;li&gt;難関中学に特化したNN志望校別コース&lt;/li&gt;
&lt;li&gt;競争を通じて伸びる学力別少人数制クラス&lt;/li&gt;
&lt;li&gt;実績ある講師陣と、家庭との連携を重視するサポート体制&lt;/li&gt;
&lt;/ul&gt;
&lt;p&gt;を備えた、高い教育力を持つ進学塾です。一方で、&lt;strong&gt;授業スピード・学習量・宿題の多さ&lt;/strong&gt;など、子どもにかかる負荷も小さくはありません。&lt;/p&gt;
&lt;p&gt;「自分で考え、競争の中で成長していきたい子」「家庭でのフォロー体制をある程度整えられるご家庭」にとって、早稲田アカデミーは非常に相性の良い選択肢となり得ます。&lt;br /&gt;
塾選びの際には、体験授業や説明会、保護者会なども活用しながら、&lt;strong&gt;お子さまの性格・学力・家庭の方針に合うかどうか&lt;/strong&gt;をじっくり見極めていくことをおすすめします。&lt;/p&gt;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waseaca-2%2F&amp;amp;t=%E6%97%A9%E7%A8%B2%E7%94%B0%E3%82%A2%E3%82%AB%E3%83%87%E3%83%9F%E3%83%BC%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waseaca-2%2F&amp;amp;text=%E6%97%A9%E7%A8%B2%E7%94%B0%E3%82%A2%E3%82%AB%E3%83%87%E3%83%9F%E3%83%BC%20%7C%20%E4%B8%AD%E5%AD%A6%E5%8F%97%E9%A8%93%E5%B0%82%E9%96%80%E3%80%80%E5%A4%8F%E4%BA%95%E7%AE%97%E6%95%B0%E5%A1%BE" target="_blank" &gt;&lt;span class="vk_icon_w_r_sns_x_twitter icon_sns"&gt;&lt;/span&gt;&lt;span class="sns_txt"&gt;X&lt;/span&gt;&lt;/a&gt;&lt;/li&gt;&lt;li class="sb_bluesky sb_icon"&gt;&lt;a class="sb_icon_inner" href="https://bsky.app/intent/compose?text=%E6%97%A9%E7%A8%B2%E7%94%B0%E3%82%A2%E3%82%AB%E3%83%87%E3%83%9F%E3%83%BC%20%7C%20%E4%B8%AD%E5%AD%A6%E5%8F%97%E9%A8%93%E5%B0%82%E9%96%80%E3%80%80%E5%A4%8F%E4%BA%95%E7%AE%97%E6%95%B0%E5%A1%BE%0Ahttps%3A%2F%2Fnatsui-sansu-juku.com%2Fwaseaca-2%2F" target="_blank" &gt;&lt;span class="vk_icon_w_r_sns_bluesky icon_sns"&gt;&lt;/span&gt;&lt;span class="sns_txt"&gt;Bluesky&lt;/span&gt;&lt;/a&gt;&lt;/li&gt;&lt;li class="sb_hatena sb_icon"&gt;&lt;a class="sb_icon_inner" href="//b.hatena.ne.jp/add?mode=confirm&amp;url=https%3A%2F%2Fnatsui-sansu-juku.com%2Fwaseaca-2%2F&amp;amp;title=%E6%97%A9%E7%A8%B2%E7%94%B0%E3%82%A2%E3%82%AB%E3%83%87%E3%83%9F%E3%83%BC%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sb_icon_inner"data-clipboard-text="早稲田アカデミー | 中学受験専門　夏井算数塾 https://natsui-sansu-juku.com/waseaca-2/"&gt;&lt;span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</si>
  <si>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https://www.kokugo-trigger.com/kouza/
【検出された不自然ワード】
- 型
【本文】
------
&lt;div style="background: #fff8f2; border: 1px solid #ffd7b8; padding: 16px; border-radius: 10px; margin: 16px 0;"&gt;
&lt;p style="margin: 0 0 10px 0;"&gt;漢字・語彙などの知識で落としているのか、読解の演習量が足りないのか、本文の捉え方が毎回ぶれるのか――つまずき方が違うと、必要な練習も変わります。&lt;/p&gt;
&lt;ul style="margin: 0; padding-left: 1.2em; line-height: 1.9;"&gt;
&lt;li&gt;&lt;strong&gt;漢字・語彙・知識の抜けを埋めたい&lt;/strong&gt;：知識分野フォローアップ講座&lt;/li&gt;
&lt;li&gt;&lt;strong&gt;解き方は分かるが得点が安定しない&lt;/strong&gt;：演習徹底ゼミ（演習量と時間管理）&lt;/li&gt;
&lt;li&gt;&lt;strong&gt;本文理解が曖昧／考え方がぶれる&lt;/strong&gt;：思考力養成講座（易しめ題材で思考回路づくり）&lt;/li&gt;
&lt;/ul&gt;
&lt;p style="margin: 10px 0 0 0;"&gt;3講座は目的別に組み合わせ可能。教室・オンラインのどちらでも受講できます。&lt;/p&gt;
&lt;/div&gt;
&lt;div class="card border-primary mb-3"&gt;
&lt;div class="card-header bg-light text-primary"&gt;目次&lt;/div&gt;
&lt;div class="card-body"&gt;
&lt;ol&gt;
&lt;li&gt;開講講座
&lt;ul&gt;
&lt;li&gt;&lt;a href="#知識分野フォローアップ講座"&gt;知識分野フォローアップ講座&lt;/a&gt;&lt;/li&gt;
&lt;li&gt;&lt;a href="#演習徹底ゼミ"&gt;演習徹底ゼミ&lt;/a&gt;&lt;/li&gt;
&lt;li&gt;&lt;a href="#思考力養成講座"&gt;思考力養成講座&lt;/a&gt;&lt;/li&gt;
&lt;/ul&gt;
&lt;/li&gt;
&lt;li&gt;受講するには？
&lt;ul&gt;
&lt;li&gt;&lt;a href="#受講までの流れ"&gt;受講までの流れ&lt;/a&gt;&lt;/li&gt;
&lt;li&gt;&lt;a href="#指導料"&gt;指導料&lt;/a&gt;&lt;/li&gt;
&lt;/ul&gt;
&lt;/li&gt;
&lt;/ol&gt;
&lt;/div&gt;
&lt;/div&gt;
&lt;h3 id="知識分野フォローアップ講座"&gt;知識分野フォローアップ講座&lt;/h3&gt;
&lt;p&gt;塾で出された知識分野の宿題をフォローしていく講座となります。その場でご本人様の疑問を解消するのはもちろん、必要であればこちらで週間学習スケジュールを作り、&lt;span style="color: #ff0000;"&gt;知識分野の定着&lt;/span&gt;を目指します。&lt;/p&gt;
&lt;p&gt;また、単に暗記をしていくのではなく、「&lt;strong&gt;なぜそうなるのか&lt;/strong&gt;」を詰めながら学習していくことで、&lt;span style="color: #0000ff;"&gt;思考力も養成&lt;/span&gt;していきます。&lt;/p&gt;
&lt;p&gt;お通いの塾でチェックテストがあるならば、それで&lt;strong&gt;９割以上得点できる状態&lt;/strong&gt;を目指します。&lt;/p&gt;
&lt;h3 id="演習徹底ゼミ"&gt;演習徹底ゼミ&lt;/h3&gt;
&lt;p&gt;読解問題の得点を上げるためには、量をこなすことも重要です。この講座はその「&lt;span style="color: #ff0000;"&gt;量&lt;/span&gt;」に重きを置いた講座です。&lt;/p&gt;
&lt;p&gt;例外もありますが、解説は間違えた問題のみ、それも手短に済ませることを原則とし、生徒様にサクサクと解き進めていただきます。&lt;/p&gt;
&lt;p&gt;なお、&lt;strong&gt;演習時には目標タイムを設定&lt;/strong&gt;し、タイマーで時間を計ります。それによって、&lt;span style="color: #0000ff;"&gt;スピード感&lt;/span&gt;も養って参ります。&lt;/p&gt;
&lt;h3 id="思考力養成講座"&gt;思考力養成講座&lt;/h3&gt;
&lt;p&gt;演習徹底ゼミと異なり、「&lt;span style="color: #ff0000;"&gt;質&lt;/span&gt;」に重きを置いた講座です。塾で扱っている教材よりも易しい問題を題材にすることで、ご本人様に思考しながら問題をお解きいただきます。&lt;/p&gt;
&lt;p&gt;それによって、問題を解くときに求められる&lt;span style="color: #ff0000;"&gt;思考回路を確実なもの&lt;/span&gt;にして参ります。また、それをより定着させるためにも、&lt;strong&gt;「演習徹底管理」講座との併用を推奨&lt;/strong&gt;しております。&lt;/p&gt;
&lt;div class="rounded"&gt;
&lt;h3&gt;オンライン指導&lt;/h3&gt;
&lt;p&gt;当塾で開講中の講座は、すべてオンラインでも受講可能となっております。&lt;/p&gt;
&lt;p&gt;当塾では開業以来、オンライン授業と非常に親和性の高い電子黒板を使用しており、ホワイトボードや机上で行う指導と比べ「&lt;strong&gt;視認性&lt;/strong&gt;」「&lt;strong&gt;即応性&lt;/strong&gt;」「&lt;strong&gt;再現性&lt;/strong&gt;」に優れた指導を可能にしています。&lt;/p&gt;
&lt;p&gt;そのような強みを持った当塾の指導を、オンライン授業にそのまま適用することで教室で受ける授業さながらの授業を、オンライン授業でも再現しております。&lt;/p&gt;
&lt;p&gt;&lt;img decoding="async" class="aligncenter wp-image-56 size-full" src="http://www.kokugo-trigger.com/wp-content/uploads/2020/12/トリガー画像１.jpg" alt="" width="1280" height="720" srcset="https://www.kokugo-trigger.com/wp-content/uploads/2020/12/トリガー画像１.jpg 1280w, https://www.kokugo-trigger.com/wp-content/uploads/2020/12/トリガー画像１-300x169.jpg 300w, https://www.kokugo-trigger.com/wp-content/uploads/2020/12/トリガー画像１-1024x576.jpg 1024w, https://www.kokugo-trigger.com/wp-content/uploads/2020/12/トリガー画像１-768x432.jpg 768w, https://www.kokugo-trigger.com/wp-content/uploads/2020/12/トリガー画像１-320x180.jpg 320w" sizes="(max-width: 1280px) 100vw, 1280px" /&gt;&lt;/p&gt;
&lt;h3&gt;オンライン授業のメリットとは？&lt;/h3&gt;
&lt;h4&gt;&lt;span style="background-color: skyblue;"&gt;&lt;span data-custom-pc-fontsize="18px"&gt;①画面と音声に情報量が集約されるので、集中しやすい&lt;/span&gt;&lt;/span&gt;&lt;/h4&gt;
&lt;p&gt;&lt;span data-custom-pc-fontsize="16px"&gt;教室型の場合、家庭学習とは環境が異なります。&lt;br /&gt;
オンライン個別指導では、ご自宅での受講が可能なため、&lt;span style="color: #0000ff;"&gt;自分の勉強しやすい環境、慣れた環境で授業を受けることができます&lt;/span&gt;。&lt;br /&gt;
また、ＰＣやタブレットからの音声と映像のみに集中できるので、意識を向ける対象が少なく、教室型に比べてより授業に集中して取り組むことができます。&lt;/span&gt;&lt;/p&gt;
&lt;h4&gt;&lt;span style="background-color: skyblue;" data-custom-pc-fontsize="20px"&gt;②手元がはっきりと確認できるので、的確な指摘・改善作業を行いやすい&lt;/span&gt;&lt;/h4&gt;
&lt;p&gt;&lt;span data-custom-pc-fontsize="16px"&gt;塾のオンライン個別指導では、生徒さんの手元をカメラで写しながら授業を進めていきます。&lt;br /&gt;
いま生徒さんが解いている状況を&lt;span style="color: #ff0000;"&gt;リアルタイムで判断&lt;/span&gt;できるため、生徒さんが&lt;span style="color: #ff0000;"&gt;つまづきやすいポイントを瞬時に把握&lt;/span&gt;することができます。そのため、類似問題を出題したり、その場でヒントを出すことで思考を変換させたりすることができます。&lt;/span&gt;&lt;/p&gt;
&lt;h4&gt;&lt;span data-custom-pc-fontsize="16px"&gt;&lt;span style="background-color: skyblue;" data-custom-pc-fontsize="20px"&gt;③通塾の必要がないので、体力を温存した状態で指導を受けることができる&lt;/span&gt;&lt;/span&gt;&lt;/h4&gt;
&lt;p&gt;ご自宅からの通塾に電車を使ったり歩いたりすると、勉強に必要な体力がその分減ってしまいます。&lt;br /&gt;
オンライン個別指導では塾に通う必要がないため、体力がなくなってしまったり疲れたりすることなく授業を受けることができます。親御さんの送り迎えも必要ありませんので、&lt;span style="color: #ff0000;"&gt;より効率的に学習&lt;/span&gt;することができます。&lt;/p&gt;
&lt;p&gt;当塾のオンライン個別指導では、教室型の授業をほぼ100％体現しているうえに、オンラインならではのメリットでより効率的に学習することが可能です。より集中して問題に取り組み、オンラインの強みを活かすことで、国語の成績をのばすことができます。&lt;/p&gt;
&lt;h2 id="受講までの流れ"&gt;受講までの流れ&lt;/h2&gt;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&lt;/div&gt;
&lt;p&gt;&amp;nbsp;&lt;/p&gt;
&lt;h2 id="指導料"&gt;指導料&lt;/h2&gt;
&lt;h4&gt;トライアル指導料&lt;/h4&gt;
&lt;p&gt;10,000円(税込)&lt;/p&gt;
&lt;div class="rounded" style="background-color: whitesmoke; padding: 10px;"&gt;他塾様でいう「&lt;span style="color: #3366ff;"&gt;体験講座&lt;/span&gt;」の位置づけですので、通常より安価に設定させていただいております。まずは一度当塾の個別指導をお試し頂ければ幸いです。&lt;/div&gt;
&lt;h3&gt;入塾金&lt;/h3&gt;
&lt;p&gt;22,000円(税込)&lt;/p&gt;
&lt;div class="rounded" style="background-color: whitesmoke; padding: 10px;"&gt;入塾手続の際に頂戴致します。また、その時点・もしくは過去在籍されていた生徒さんの兄弟姉妹の場合には、&lt;span style="color: #3366ff;"&gt;全額免除&lt;/span&gt;させて頂きます。&lt;/div&gt;
&lt;h3&gt;授業料&lt;/h3&gt;
&lt;p&gt;１コマ　40分&lt;br /&gt;
思考力養成講座　7,260円(税込)&lt;br /&gt;
知識分野フォローアップ講座・演習徹底ゼミ　7,260円(税込)&lt;/p&gt;
&lt;div class="rounded" style="background-color: whitesmoke; padding: 10px;"&gt;指導料は&lt;span style="color: #3366ff;"&gt;前払い&lt;/span&gt;です。&lt;br /&gt;
※指導予定回数分を前月20日に集計し請求書を発行させて頂きますので、&lt;span style="color: #3366ff;"&gt;前月末まで&lt;/span&gt;にお支払い下さいませ。&lt;/div&gt;
&lt;div&gt;&lt;/div&gt;
&lt;h2&gt;トライアルお申込みフォーム&lt;/h2&gt;
&lt;div role="form" class="wpcf7" id="wpcf7-f101-p35-o1" lang="ja" dir="ltr"&gt;
&lt;div class="screen-reader-response"&gt;&lt;p role="status" aria-live="polite" aria-atomic="true"&gt;&lt;/p&gt; &lt;ul&gt;&lt;/ul&gt;&lt;/div&gt;
&lt;form action="/kouza/#wpcf7-f101-p35-o1" method="post" class="wpcf7-form init" novalidate="novalidate" data-status="init"&gt;
&lt;div style="display: none;"&gt;
&lt;input type="hidden" name="_wpcf7" value="101" /&gt;
&lt;input type="hidden" name="_wpcf7_version" value="5.3.1" /&gt;
&lt;input type="hidden" name="_wpcf7_locale" value="ja" /&gt;
&lt;input type="hidden" name="_wpcf7_unit_tag" value="wpcf7-f101-p35-o1" /&gt;
&lt;input type="hidden" name="_wpcf7_container_post" value="35" /&gt;
&lt;input type="hidden" name="_wpcf7_posted_data_hash" value="" /&gt;
&lt;input type="hidden" name="_wpcf7_recaptcha_response" value="" /&gt;
&lt;/div&gt;
&lt;p&gt;&lt;label&gt; 生徒氏名 (必須)&lt;br /&gt;
    &lt;span class="wpcf7-form-control-wrap your-name"&gt;&lt;input type="text" name="your-name" value="" size="40" class="wpcf7-form-control wpcf7-text wpcf7-validates-as-required" aria-required="true" aria-invalid="false" /&gt;&lt;/span&gt; &lt;/label&gt;&lt;/p&gt;
&lt;p&gt;生徒性別 (必須)&lt;br /&gt;
&lt;span class="wpcf7-form-control-wrap 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/&gt;&lt;/span&gt;&lt;/span&gt;&lt;/span&gt;&lt;/p&gt;
&lt;p&gt;&lt;label&gt; 保護者氏名 (必須)&lt;br /&gt;
&lt;span class="wpcf7-form-control-wrap text-734"&gt;&lt;input type="text" name="text-734" value="" size="40" class="wpcf7-form-control wpcf7-text wpcf7-validates-as-required" aria-required="true" aria-invalid="false" /&gt;&lt;/span&gt;&lt;/label&gt;&lt;/p&gt;
&lt;p&gt;&lt;label&gt; メールアドレス (必須)&lt;br /&gt;
    &lt;span class="wpcf7-form-control-wrap your-email"&gt;&lt;input type="email" name="your-email" value="" size="40" class="wpcf7-form-control wpcf7-text wpcf7-email wpcf7-validates-as-required wpcf7-validates-as-email" aria-required="true" aria-invalid="false" /&gt;&lt;/span&gt; &lt;/label&gt;&lt;/p&gt;
&lt;p&gt;電話番号(必須)&lt;br /&gt;
&lt;span class="wpcf7-form-control-wrap tel-572"&gt;&lt;input type="tel" name="tel-572" value="" size="40" class="wpcf7-form-control wpcf7-text wpcf7-tel wpcf7-validates-as-required wpcf7-validates-as-tel" aria-required="true" aria-invalid="false" /&gt;&lt;/span&gt;&lt;/p&gt;
&lt;p&gt;&lt;label&gt; 学年(必須)&lt;/label&gt;&lt;br /&gt;
&lt;span class="wpcf7-form-control-wrap checkbox-226"&gt;&lt;span class="wpcf7-form-control wpcf7-checkbox wpcf7-validates-as-required"&gt;&lt;span class="wpcf7-list-item first"&gt;&lt;span class="wpcf7-list-item-label"&gt;小１&lt;/span&gt;&lt;input type="checkbox" name="checkbox-226[]" value="小１" /&gt;&lt;/span&gt;&lt;span class="wpcf7-list-item"&gt;&lt;span class="wpcf7-list-item-label"&gt;小２&lt;/span&gt;&lt;input type="checkbox" name="checkbox-226[]" value="小２" /&gt;&lt;/span&gt;&lt;span class="wpcf7-list-item"&gt;&lt;span class="wpcf7-list-item-label"&gt;小３&lt;/span&gt;&lt;input type="checkbox" name="checkbox-226[]" value="小３" /&gt;&lt;/span&gt;&lt;span class="wpcf7-list-item"&gt;&lt;span class="wpcf7-list-item-label"&gt;小４&lt;/span&gt;&lt;input type="checkbox" name="checkbox-226[]" value="小４" /&gt;&lt;/span&gt;&lt;span class="wpcf7-list-item"&gt;&lt;span class="wpcf7-list-item-label"&gt;小５&lt;/span&gt;&lt;input type="checkbox" name="checkbox-226[]" value="小５" /&gt;&lt;/span&gt;&lt;span class="wpcf7-list-item"&gt;&lt;span class="wpcf7-list-item-label"&gt;小６&lt;/span&gt;&lt;input type="checkbox" name="checkbox-226[]" value="小６" /&gt;&lt;/span&gt;&lt;span class="wpcf7-list-item last"&gt;&lt;span class="wpcf7-list-item-label"&gt;その他&lt;/span&gt;&lt;input type="checkbox" name="checkbox-226[]" value="その他" /&gt;&lt;/span&gt;&lt;/span&gt;&lt;/span&gt;&lt;/p&gt;
&lt;p&gt;講座(必須)&lt;br /&gt;
&lt;span class="wpcf7-form-control-wrap checkbox-632"&gt;&lt;span class="wpcf7-form-control wpcf7-checkbox wpcf7-validates-as-required"&gt;&lt;span class="wpcf7-list-item first"&gt;&lt;label&gt;&lt;span class="wpcf7-list-item-label"&gt;知識分野フォローアップ講座&lt;/span&gt;&lt;input type="checkbox" name="checkbox-632[]" value="知識分野フォローアップ講座" /&gt;&lt;/label&gt;&lt;/span&gt;&lt;span class="wpcf7-list-item"&gt;&lt;label&gt;&lt;span class="wpcf7-list-item-label"&gt;演習徹底ゼミ&lt;/span&gt;&lt;input type="checkbox" name="checkbox-632[]" value="演習徹底ゼミ" /&gt;&lt;/label&gt;&lt;/span&gt;&lt;span class="wpcf7-list-item last"&gt;&lt;label&gt;&lt;span class="wpcf7-list-item-label"&gt;思考力養成講座&lt;/span&gt;&lt;input type="checkbox" name="checkbox-632[]" value="思考力養成講座" /&gt;&lt;/label&gt;&lt;/span&gt;&lt;/span&gt;&lt;/span&gt;&lt;/p&gt;
&lt;p&gt;受講スタイル(必須)&lt;br /&gt;
&lt;span class="wpcf7-form-control-wrap checkbox-171"&gt;&lt;span class="wpcf7-form-control wpcf7-checkbox wpcf7-validates-as-required"&gt;&lt;span class="wpcf7-list-item first"&gt;&lt;span class="wpcf7-list-item-label"&gt;教室&lt;/span&gt;&lt;input type="checkbox" name="checkbox-171[]" value="教室" /&gt;&lt;/span&gt;&lt;span class="wpcf7-list-item last"&gt;&lt;span class="wpcf7-list-item-label"&gt;オンライン&lt;/span&gt;&lt;input type="checkbox" name="checkbox-171[]" value="オンライン" /&gt;&lt;/span&gt;&lt;/span&gt;&lt;/span&gt;&lt;/p&gt;
&lt;p&gt;&lt;label&gt; 備考&lt;br /&gt;
    &lt;span class="wpcf7-form-control-wrap your-message"&gt;&lt;textarea name="your-message" cols="40" rows="10" class="wpcf7-form-control wpcf7-textarea" aria-invalid="false"&gt;&lt;/textarea&gt;&lt;/span&gt; &lt;/label&gt;&lt;/p&gt;
&lt;p&gt;&lt;input type="submit" value="送信" class="wpcf7-form-control wpcf7-submit" /&gt;&lt;/p&gt;
&lt;div class="wpcf7-response-output" aria-hidden="true"&gt;&lt;/div&gt;&lt;/form&gt;&lt;/div&gt;
&lt;section class="veu_cta" id="veu_cta-202"&gt;&lt;h1 class="cta_title"&gt;開講講座&lt;/h1&gt;&lt;div class="cta_body"&gt;&lt;div class="cta_body_image cta_body_image_right"&gt;&lt;a href="https://www.kokugo-trigger.com/kouza/" target="_blank"&gt;&lt;img width="750" height="188" src="https://www.kokugo-trigger.com/wp-content/uploads/2021/03/トリガーyoko-1024x257.png" class="attachment-large size-large" alt="" decoding="async" loading="lazy" srcset="https://www.kokugo-trigger.com/wp-content/uploads/2021/03/トリガーyoko-1024x257.png 1024w, https://www.kokugo-trigger.com/wp-content/uploads/2021/03/トリガーyoko-300x75.png 300w, https://www.kokugo-trigger.com/wp-content/uploads/2021/03/トリガーyoko-768x193.png 768w, https://www.kokugo-trigger.com/wp-content/uploads/2021/03/トリガーyoko-1536x386.png 1536w, https://www.kokugo-trigger.com/wp-content/uploads/2021/03/トリガーyoko.png 1772w" sizes="(max-width: 750px) 100vw, 750px" /&gt;&lt;/a&gt;&lt;/div&gt;&lt;div class="cta_body_txt image_exist"&gt;当塾には40分完結型の授業が三種類ございます。この三種類を生徒様のニーズに応じて組み合わせ、学力向上に寄与して参ります。当塾では教室型授業とあわせてオンラインでも受講可能となっております。&lt;/div&gt;&lt;div class="cta_body_link"&gt;&lt;a href="https://www.kokugo-trigger.com/kouza/" class="btn btn-primary btn-block btn-lg" target="_blank"&gt;開講講座&lt;/a&gt;&lt;/div&gt;&lt;/div&gt;&lt;!--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</si>
  <si>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https://dokkai-labo.tokyo/blog/yosyu_series_05j09/
【検出された不自然ワード】
- 迷い
- 固定
- 手順
【本文】
------
&lt;p&gt;&lt;!-- ▼▼ WordPress本文ここから（Bootstrap前提） ▼▼ --&gt;&lt;/p&gt;
&lt;p&gt;&lt;!-- Hero --&gt;&lt;/p&gt;
&lt;section class="p-3 p-md-4 mb-4 rounded-3 border bg-light"&gt;
&lt;div class="d-flex flex-column gap-2"&gt;
&lt;div class="d-flex flex-wrap align-items-center gap-2"&gt;
      &lt;span class="badge bg-primary"&gt;予習シリーズ&lt;/span&gt;&lt;br /&gt;
      &lt;span class="badge bg-secondary"&gt;小5 上巻&lt;/span&gt;&lt;br /&gt;
      &lt;span class="badge bg-dark"&gt;第9回&lt;/span&gt;&lt;br /&gt;
      &lt;span class="badge bg-info text-dark"&gt;発展問題&lt;/span&gt;
    &lt;/div&gt;
&lt;h2 class="h3 mb-1"&gt;【解説まとめ】根拠は「前後」と「段落役割」で固定する&lt;/h2&gt;
&lt;p class="mb-0"&gt;
      受験国語専門「読解ラボ東京」代表・長島によるライブ解説（小5 上巻 第9回）の要点を、&lt;br /&gt;
      ご家庭で再現できる形に整理しました。&lt;br class="d-none d-md-block"&gt;&lt;br /&gt;
      今回の核は &lt;strong&gt;設問の直前直後＋段落の役割&lt;/strong&gt; で、判断をブレさせないことです。
    &lt;/p&gt;
&lt;/p&gt;&lt;/div&gt;
&lt;/section&gt;
&lt;p&gt;&lt;!-- 動画（第2回と完全同一サイズ感） --&gt;&lt;/p&gt;
&lt;section class="mb-4"&gt;
&lt;div class="d-flex align-items-center justify-content-between flex-wrap gap-2 mb-2"&gt;
&lt;h3 class="h4 mb-0" id="movie"&gt;解説動画（ライブ配信）&lt;/h3&gt;
&lt;p&gt;    &lt;small class="text-muted"&gt;※自動文字起こしのため、表現に揺れがある場合があります。&lt;/small&gt;
  &lt;/div&gt;
&lt;div class="ratio ratio-16x9 embed-responsive embed-responsive-16by9 rounded-3 border overflow-hidden"&gt;
    &lt;iframe
      class="embed-responsive-item"
      src="https://www.youtube.com/embed/RfeEx2pWwMk"
      title="予習シリーズ 小5 上巻 第9回 解説（読解ラボ東京）"
      allow="accelerometer; autoplay; clipboard-write; encrypted-media; gyroscope; picture-in-picture; web-share"
      allowfullscreen&gt;&lt;/iframe&gt;
  &lt;/div&gt;
&lt;/section&gt;
&lt;p&gt;&lt;!-- 目次 --&gt;&lt;/p&gt;
&lt;section class="mb-4"&gt;
&lt;h3 class="h4" id="toc"&gt;目次&lt;/h3&gt;
&lt;div class="row g-3"&gt;
&lt;div class="col-12 col-md-6"&gt;
&lt;div class="list-group"&gt;
        &lt;a class="list-group-item list-group-item-action" href="#core"&gt;1. 第9回の中心テーマ&lt;/a&gt;&lt;br /&gt;
        &lt;a class="list-group-item list-group-item-action" href="#method"&gt;2. 根拠の取り方の基本&lt;/a&gt;&lt;br /&gt;
        &lt;a class="list-group-item list-group-item-action" href="#cards"&gt;3. 問題別ポイント&lt;/a&gt;
      &lt;/div&gt;
&lt;/p&gt;&lt;/div&gt;
&lt;div class="col-12 col-md-6"&gt;
&lt;div class="list-group"&gt;
        &lt;a class="list-group-item list-group-item-action" href="#homework"&gt;4. 家庭学習での回し方&lt;/a&gt;&lt;br /&gt;
        &lt;a class="list-group-item list-group-item-action" href="#faq"&gt;5. よくあるつまずき&lt;/a&gt;&lt;br /&gt;
        &lt;a class="list-group-item list-group-item-action" href="#cta"&gt;6. 個別指導のご案内&lt;/a&gt;
      &lt;/div&gt;
&lt;/p&gt;&lt;/div&gt;
&lt;/p&gt;&lt;/div&gt;
&lt;/section&gt;
&lt;p&gt;&lt;!-- 核 --&gt;&lt;/p&gt;
&lt;section id="core" class="mb-4"&gt;
&lt;h3 class="h4"&gt;1. 第9回の中心テーマ&lt;/h3&gt;
&lt;div class="alert alert-primary mb-2"&gt;
    第9回の発展問題は、&lt;strong&gt;「何となく読めた」では正解できない構造&lt;/strong&gt;になっています。
  &lt;/div&gt;
&lt;p class="mb-0"&gt;
    設問の根拠は必ず &lt;strong&gt;直前直後&lt;/strong&gt; にあり、さらに&lt;br /&gt;
    &lt;strong&gt;その段落が何の役割を持つか&lt;/strong&gt; を押さえることで、&lt;br /&gt;
    選択肢の迷いが消えます。
  &lt;/p&gt;
&lt;/section&gt;
&lt;p&gt;&lt;!-- 方法 --&gt;&lt;/p&gt;
&lt;section id="method" class="mb-4"&gt;
&lt;h3 class="h4"&gt;2. 根拠の取り方の基本&lt;/h3&gt;
&lt;div class="row g-3"&gt;
&lt;div class="col-12 col-md-6"&gt;
&lt;div class="card border-0 shadow-sm h-100"&gt;
&lt;div class="card-body"&gt;
&lt;h4 class="h6 mb-2"&gt;まず「前後」を見る&lt;/h4&gt;
&lt;ul class="mb-0"&gt;
&lt;li&gt;設問文の直前1〜2文&lt;/li&gt;
&lt;li&gt;設問文の直後1〜2文&lt;/li&gt;
&lt;li&gt;言い換え・具体化・まとめに注目&lt;/li&gt;
&lt;/ul&gt;&lt;/div&gt;
&lt;/p&gt;&lt;/div&gt;
&lt;/p&gt;&lt;/div&gt;
&lt;div class="col-12 col-md-6"&gt;
&lt;div class="card border-0 shadow-sm h-100"&gt;
&lt;div class="card-body"&gt;
&lt;h4 class="h6 mb-2"&gt;次に「段落役割」を置く&lt;/h4&gt;
&lt;ul class="mb-0"&gt;
&lt;li&gt;定義を出す段落&lt;/li&gt;
&lt;li&gt;理由を説明する段落&lt;/li&gt;
&lt;li&gt;具体例を並べる段落&lt;/li&gt;
&lt;/ul&gt;&lt;/div&gt;
&lt;/p&gt;&lt;/div&gt;
&lt;/p&gt;&lt;/div&gt;
&lt;/p&gt;&lt;/div&gt;
&lt;div class="alert alert-warning mt-3 mb-0"&gt;
    &lt;strong&gt;結論：&lt;/strong&gt;&lt;br /&gt;
    設問は「線で拾う」→「段落で確認」の二段構えで処理します。
  &lt;/div&gt;
&lt;/section&gt;
&lt;p&gt;&lt;!-- 問題別 --&gt;&lt;/p&gt;
&lt;section id="cards" class="mb-4"&gt;
&lt;h3 class="h4 mb-3"&gt;3. 問題別ポイント（2列カード）&lt;/h3&gt;
&lt;div class="row g-3"&gt;
&lt;div class="col-12 col-md-6"&gt;
&lt;div class="card border-0 shadow-sm h-100"&gt;
&lt;div class="card-body"&gt;
&lt;h4 class="h5 mb-2"&gt;問一：定義を正確に拾う&lt;/h4&gt;
&lt;ul class="mb-0"&gt;
&lt;li&gt;&lt;strong&gt;注目&lt;/strong&gt;：傍線直後の説明文&lt;/li&gt;
&lt;li&gt;&lt;strong&gt;処理&lt;/strong&gt;：言い換えを一語で固定&lt;/li&gt;
&lt;li&gt;&lt;strong&gt;判断&lt;/strong&gt;：定義とズレる選択肢を切る&lt;/li&gt;
&lt;/ul&gt;&lt;/div&gt;
&lt;/p&gt;&lt;/div&gt;
&lt;/p&gt;&lt;/div&gt;
&lt;div class="col-12 col-md-6"&gt;
&lt;div class="card border-0 shadow-sm h-100"&gt;
&lt;div class="card-body"&gt;
&lt;h4 class="h5 mb-2"&gt;問二：理由段落を押さえる&lt;/h4&gt;
&lt;ul class="mb-0"&gt;
&lt;li&gt;&lt;strong&gt;注目&lt;/strong&gt;：「なぜなら」に相当する文&lt;/li&gt;
&lt;li&gt;&lt;strong&gt;役割&lt;/strong&gt;：前段の主張を支える&lt;/li&gt;
&lt;li&gt;&lt;strong&gt;結論&lt;/strong&gt;：理由と一致する選択肢&lt;/li&gt;
&lt;/ul&gt;&lt;/div&gt;
&lt;/p&gt;&lt;/div&gt;
&lt;/p&gt;&lt;/div&gt;
&lt;div class="col-12 col-md-6"&gt;
&lt;div class="card border-0 shadow-sm h-100"&gt;
&lt;div class="card-body"&gt;
&lt;h4 class="h5 mb-2"&gt;問三：具体例は話題に戻す&lt;/h4&gt;
&lt;ul class="mb-0"&gt;
&lt;li&gt;&lt;strong&gt;注意&lt;/strong&gt;：具体例そのものを選ばない&lt;/li&gt;
&lt;li&gt;&lt;strong&gt;確認&lt;/strong&gt;：何を説明するための例か&lt;/li&gt;
&lt;li&gt;&lt;strong&gt;判断&lt;/strong&gt;：話題文と一致するか&lt;/li&gt;
&lt;/ul&gt;&lt;/div&gt;
&lt;/p&gt;&lt;/div&gt;
&lt;/p&gt;&lt;/div&gt;
&lt;div class="col-12 col-md-6"&gt;
&lt;div class="card border-0 shadow-sm h-100"&gt;
&lt;div class="card-body"&gt;
&lt;h4 class="h5 mb-2"&gt;問四：全体要約は冒頭と結論&lt;/h4&gt;
&lt;ul class="mb-0"&gt;
&lt;li&gt;&lt;strong&gt;注目&lt;/strong&gt;：第一段落と最終段落&lt;/li&gt;
&lt;li&gt;&lt;strong&gt;処理&lt;/strong&gt;：同じ内容を別表現で確認&lt;/li&gt;
&lt;li&gt;&lt;strong&gt;結論&lt;/strong&gt;：両方に通じる選択肢&lt;/li&gt;
&lt;/ul&gt;&lt;/div&gt;
&lt;/p&gt;&lt;/div&gt;
&lt;/p&gt;&lt;/div&gt;
&lt;/p&gt;&lt;/div&gt;
&lt;div class="alert alert-secondary mt-3 mb-0"&gt;
    &lt;strong&gt;整理：&lt;/strong&gt;&lt;br /&gt;
    迷ったら「前後」「段落役割」に戻る。感覚判断を封印します。
  &lt;/div&gt;
&lt;/section&gt;
&lt;p&gt;&lt;!-- 家庭学習 --&gt;&lt;/p&gt;
&lt;section id="homework" class="mb-4"&gt;
&lt;h3 class="h4"&gt;4. 家庭学習での回し方&lt;/h3&gt;
&lt;div class="row g-3"&gt;
&lt;div class="col-12 col-md-6"&gt;
&lt;div class="card border-0 shadow-sm h-100"&gt;
&lt;div class="card-body"&gt;
&lt;h4 class="h6 mb-2"&gt;毎回同じ4ステップ&lt;/h4&gt;
&lt;ol class="mb-0"&gt;
&lt;li&gt;設問の前後に線を引く&lt;/li&gt;
&lt;li&gt;段落の役割を一言で書く&lt;/li&gt;
&lt;li&gt;言い換えを一語で置く&lt;/li&gt;
&lt;li&gt;選択肢と照合&lt;/li&gt;
&lt;/ol&gt;&lt;/div&gt;
&lt;/p&gt;&lt;/div&gt;
&lt;/p&gt;&lt;/div&gt;
&lt;div class="col-12 col-md-6"&gt;
&lt;div class="card border-0 shadow-sm h-100"&gt;
&lt;div class="card-body"&gt;
&lt;h4 class="h6 mb-2"&gt;声かけ例&lt;/h4&gt;
&lt;ul class="mb-0"&gt;
&lt;li&gt;ここは説明？理由？例？&lt;/li&gt;
&lt;li&gt;つまり一言で言うと？&lt;/li&gt;
&lt;/ul&gt;&lt;/div&gt;
&lt;/p&gt;&lt;/div&gt;
&lt;/p&gt;&lt;/div&gt;
&lt;/p&gt;&lt;/div&gt;
&lt;/section&gt;
&lt;p&gt;&lt;!-- FAQ（JS不要） --&gt;&lt;/p&gt;
&lt;section id="faq" class="mb-4"&gt;
&lt;h3 class="h4"&gt;5. よくあるつまずき&lt;/h3&gt;
&lt;div class="vstack gap-2"&gt;
&lt;details class="border rounded-3 bg-white shadow-sm"&gt;
&lt;summary class="p-3 fw-bold" style="cursor:pointer;list-style:none;"&gt;
        Q. どこが根拠か分からなくなります&lt;br /&gt;
      &lt;/summary&gt;
&lt;div class="px-3 pb-3"&gt;
&lt;p class="mb-0"&gt;
          まず設問文の&lt;strong&gt;前後&lt;/strong&gt;だけを見る癖をつけてください。&lt;br /&gt;
          いきなり全文を探しに行くと迷います。
        &lt;/p&gt;
&lt;/p&gt;&lt;/div&gt;
&lt;/details&gt;
&lt;details class="border rounded-3 bg-white shadow-sm"&gt;
&lt;summary class="p-3 fw-bold" style="cursor:pointer;list-style:none;"&gt;
        Q. 選択肢が全部正しそうに見えます&lt;br /&gt;
      &lt;/summary&gt;
&lt;div class="px-3 pb-3"&gt;
&lt;p class="mb-0"&gt;
          段落役割と&lt;strong&gt;一致しない方向&lt;/strong&gt;の選択肢から切ると、&lt;br /&gt;
          残りが自然に絞れます。
        &lt;/p&gt;
&lt;/p&gt;&lt;/div&gt;
&lt;/details&gt;&lt;/div&gt;
&lt;/section&gt;
&lt;p&gt;&lt;!-- CTA --&gt;&lt;/p&gt;
&lt;section id="cta" class="mb-4"&gt;
&lt;div class="card border-0 shadow-sm"&gt;
&lt;div class="card-body p-3 p-md-4"&gt;
&lt;div class="row align-items-center g-3"&gt;
&lt;div class="col-12 col-md-8"&gt;
&lt;h3 class="h4 mb-2"&gt;読解ラボ東京｜根拠を「構造」で取る個別指導&lt;/h3&gt;
&lt;p class="mb-0"&gt;
            国語は感覚ではなく&lt;strong&gt;手順&lt;/strong&gt;で安定します。&lt;br /&gt;
            前後・段落役割・言い換えを、答案ベースで1対1指導します。
          &lt;/p&gt;
&lt;/p&gt;&lt;/div&gt;
&lt;div class="col-12 col-md-4 text-md-end"&gt;
          &lt;a class="btn btn-primary btn-lg w-100 w-md-auto"
             href="https://dokkai-labo.tokyo/"
             target="_blank" rel="noopener"&gt;&lt;br /&gt;
            公式サイトを見る&lt;br /&gt;
          &lt;/a&gt;
        &lt;/div&gt;
&lt;/p&gt;&lt;/div&gt;
&lt;/p&gt;&lt;/div&gt;
&lt;/p&gt;&lt;/div&gt;
&lt;/section&gt;
&lt;hr class="my-4"&gt;
&lt;p class="small text-muted mb-0"&gt;
  本記事はライブ解説内容を学習用に整理したものです（教材本文の転載はしていません）。
&lt;/p&gt;
&lt;p&gt;&lt;!-- ▲▲ WordPress本文ここまで ▲▲ --&gt;&lt;/p&gt;
&lt;section class="veu_cta" id="veu_cta-21075"&gt;&lt;h1 class="cta_title"&gt;指導指針&lt;/h1&gt;&lt;div class="cta_body"&gt;&lt;div class="cta_body_image cta_body_image_right"&gt;&lt;a href="https://dokkai-labo.tokyo/ct/strategy/"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力向上と受験成功を重視し、効果的な学習法を提供することに焦点を当てています。独自のアプローチと専門知識に基づき、受験生の国語力を伸ばし、自信を持たせることを目指しています。&lt;/div&gt;&lt;div class="cta_body_link"&gt;&lt;a href="https://dokkai-labo.tokyo/ct/strategy/" class="btn btn-primary btn-block btn-lg" target="_blank"&gt;指導指針&lt;/a&gt;&lt;/div&gt;&lt;/div&gt;&lt;!--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</si>
  <si>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https://dokkai-labo.tokyo/basisonline/
【検出された不自然ワード】
- 型
- 固定
- 手順
【本文】
------
&lt;div style="background: #f6f6f6; border: 1px solid #ddd; padding: 14px; border-radius: 8px; margin: 18px 0;"&gt;
&lt;p style="margin: 0 0 8px;"&gt;&lt;strong&gt;中学受験国語で「本文は読めているのに点にならない」状態は、根拠の取り方／設問条件の整理／答えの作り方が毎回ぶれているケースが多いです。&lt;/strong&gt;&lt;/p&gt;
&lt;p style="margin: 0 0 8px;"&gt;&lt;strong&gt;Basisオンラインは、国語専門塾の&lt;strong&gt;オンライン完全1対1個別指導&lt;/strong&gt;で、解き方を手順ごと固定し、得点の再現性を上げる講座です。&lt;/strong&gt;&lt;/p&gt;
&lt;ul style="margin: 0; padding-left: 1.2em;"&gt;
&lt;li&gt;&lt;strong&gt;対象（目安）&lt;/strong&gt;：小4・小5（小3・小6も状況により相談可）&lt;/li&gt;
&lt;li&gt;&lt;strong&gt;形式&lt;/strong&gt;：国語専門塾による&lt;strong&gt;オンライン完全1対1個別&lt;/strong&gt;（電子黒板＋手元確認）&lt;/li&gt;
&lt;li&gt;&lt;strong&gt;到達イメージ&lt;/strong&gt;：根拠探し／設問条件整理／答えの作り方／復習の型を固定して「読んでいるのに点にならない」を減らす&lt;/li&gt;
&lt;li&gt;&lt;strong&gt;料金&lt;/strong&gt;：1コマ 7,920円（税込）&lt;/li&gt;
&lt;/ul&gt;
&lt;p style="margin: 10px 0 0; font-size: .95em;"&gt;他の開講講座・受講形式の一覧：&lt;strong&gt;&lt;a href="https://dokkai-labo.tokyo/live/"&gt;開講講座のご案内&lt;/a&gt;&lt;/strong&gt;&lt;/p&gt;
&lt;/div&gt;
------</t>
  </si>
  <si>
    <t>以下のページは不自然なワードを使用しています。
これらを適切に自然な言葉に置き換えて下さい。
なお、本文の装飾や構造は絶対に変えないでください。
【対象ページURL】
https://dokkai-labo.tokyo/blog/20020701/
【検出された不自然ワード】
- 型
- 固定
【本文】
------
&lt;h2&gt;海城中学校2020年国語の傾向と対策&lt;/h2&gt;
&lt;p&gt;海城中学校の国語は、文章量・選択肢ともに重厚な構成で、有利に戦うためには&lt;strong&gt;読解スピードと記述力&lt;/strong&gt;の両方が求められます。ここでは、2020年度（令和２年度・第１回）の傾向と、過去問演習で意識すべきポイントを整理します。&lt;/p&gt;
&lt;p&gt;過去問演習の回し方（何回やるか／繰り返しの効果と限界／類題演習との順番）の全体像はこちら：&lt;a href="https://dokkai-labo.tokyo/blog/kokugo-kakomon/"&gt;全体像はこちら&lt;/a&gt;&lt;/p&gt;
&lt;h2&gt;海城中学校2020年国語の傾向&lt;/h2&gt;
&lt;h3&gt;大問構成と文章量&lt;/h3&gt;
&lt;p&gt;海城中学校の国語は、毎年おおむね次のような&lt;strong&gt;大問２題構成&lt;/strong&gt;になっています。&lt;/p&gt;
&lt;ul&gt;
&lt;li&gt;大問１：物語文・小説文から１題&lt;/li&gt;
&lt;li&gt;大問２：説明文・論説文から１題&lt;/li&gt;
&lt;/ul&gt;
&lt;p&gt;2020年度入試では、&lt;/p&gt;
&lt;ul&gt;
&lt;li&gt;大問１：小説&lt;/li&gt;
&lt;li&gt;大問２：論説文&lt;/li&gt;
&lt;/ul&gt;
&lt;p&gt;という構成でした。いずれも&lt;strong&gt;文章量が多く、選択肢も長文&lt;/strong&gt;が多いため、最初から最後までだらだら読んでしまうと時間切れになりやすい入試です。&lt;/p&gt;
&lt;p&gt;そのため、&lt;/p&gt;
&lt;ul&gt;
&lt;li&gt;段落ごとに内容を整理しながら読む&lt;/li&gt;
&lt;li&gt;問いに関係しそうな段落には印を付けておく&lt;/li&gt;
&lt;li&gt;&lt;strong&gt;読むスピードを意識し、戻り読みを最小限にする&lt;/strong&gt;&lt;/li&gt;
&lt;/ul&gt;
&lt;p&gt;といった工夫が重要になります。&lt;/p&gt;
&lt;h3&gt;記述問題の出題形式&lt;/h3&gt;
&lt;p&gt;2020年度の海城中国語では、&lt;strong&gt;〜80字の記述問題が２問&lt;/strong&gt;出題されました。字数だけを見るとハードルが高く感じられますが、&lt;/p&gt;
&lt;ul&gt;
&lt;li&gt;本文のどこが答えの「タネ」になっているかを整理する&lt;/li&gt;
&lt;li&gt;設問が要求している要素を過不足なく盛り込む&lt;/li&gt;
&lt;/ul&gt;
&lt;p&gt;ことができれば、決して「難しすぎる記述」ではありません。むしろ&lt;strong&gt;しっかり部分点を取りにいくべき設問&lt;/strong&gt;です。&lt;/p&gt;
&lt;p&gt;記述対策として、日頃から次のような練習を繰り返しておきましょう。&lt;/p&gt;
&lt;ul&gt;
&lt;li&gt;傍線部の前後から、答えの元になる部分に線を引く&lt;/li&gt;
&lt;li&gt;必要な要素を箇条書きにしてから、一文にまとめる&lt;/li&gt;
&lt;li&gt;「誰が／何を／どうした／なぜ」を意識して整理する&lt;/li&gt;
&lt;/ul&gt;
&lt;h2&gt;海城中学校・令和２年度（第１回）厳選解説動画&lt;/h2&gt;
&lt;div style="margin: 20px 0; text-align: center;"&gt;&lt;iframe title="海城中学校・令和２年度(第１回)厳選解説動画" src="https://www.youtube.com/embed/QiGJFBdAnTs" width="560" height="315" frameborder="0" allowfullscreen="allowfullscreen"&gt;&lt;/iframe&gt;&lt;/div&gt;
&lt;p&gt;令和２年度　海城中学校（第１回）の入試より、厳選した問題とその解説をお届けします。問題文・設問については、各種WEBサイト等よりご入手いただければ幸いです。&lt;/p&gt;
&lt;p&gt;&lt;strong&gt;★全問解説バージョン&lt;/strong&gt;は、&lt;br /&gt;
&lt;a href="https://filmuy.com/dokkai-labo" target="_blank" rel="noopener noreferrer"&gt;コチラ&lt;/a&gt;にて随時UPしております。&lt;/p&gt;
&lt;h3&gt;問題のランク分けについて&lt;/h3&gt;
&lt;p&gt;動画および解説では、各問題を次の３ランクに分類しています。&lt;/p&gt;
&lt;ul&gt;
&lt;li&gt;&lt;strong&gt;A：&lt;/strong&gt;容易に正解できるので、合格するには&lt;strong&gt;絶対に落としてはいけない問題&lt;/strong&gt;&lt;/li&gt;
&lt;li&gt;&lt;strong&gt;B：&lt;/strong&gt;やや難しめだが、&lt;strong&gt;意欲的にチャレンジしてほしい問題&lt;/strong&gt;&lt;/li&gt;
&lt;li&gt;&lt;strong&gt;C：&lt;/strong&gt;非常に難しく、&lt;strong&gt;合否には影響しにくい「捨て問題」&lt;/strong&gt;&lt;/li&gt;
&lt;/ul&gt;
&lt;p&gt;限られた試験時間の中では、&lt;strong&gt;A・Bレベルを確実に取り切る戦略&lt;/strong&gt;が大切です。自分がどのレベルの問題を落としがちなのか、動画を見ながら客観的に確認してみましょう。&lt;/p&gt;
&lt;h2&gt;記述問題の基本アプローチ&lt;/h2&gt;
&lt;h3&gt;1．傍線部「＝イコール内容」を探す&lt;/h3&gt;
&lt;p&gt;&lt;strong&gt;「〜とはどういうことか」&lt;/strong&gt;と問われたら、基本は&lt;br /&gt;
&lt;strong&gt;傍線部とイコールの内容&lt;/strong&gt;を、本文中から探して言い換える問題です。&lt;/p&gt;
&lt;div class="rounded" style="background-color: lightblue; padding: 10px;"&gt;&lt;strong&gt;【傍線部説明の型】&lt;/strong&gt;&lt;br /&gt;
1. 傍線部を「何について」「どんな状態か」に分解する。&lt;br /&gt;
2. 傍線部の前後を中心に、&lt;strong&gt;同じ内容・言い換え表現&lt;/strong&gt;を探す。&lt;br /&gt;
3. 見つけた部分をもとに、設問の字数に合わせてまとめ直す。&lt;/div&gt;
&lt;h3&gt;2．「一部だけイコール」でも解ける場合がある&lt;/h3&gt;
&lt;p&gt;イコールの内容を考えるとき、&lt;strong&gt;傍線部全体&lt;/strong&gt;とイコールになる表現が見つからないことがあります。そのような場合でも、&lt;/p&gt;
&lt;ul&gt;
&lt;li&gt;傍線部の一部分だけを取り出して、その部分とイコールの内容を明らかにする&lt;/li&gt;
&lt;/ul&gt;
&lt;p&gt;ことで、十分に正解にたどり着ける問題も多くあります。&lt;/p&gt;
&lt;p&gt;たとえば、&lt;/p&gt;
&lt;ul&gt;
&lt;li&gt;長い比喩表現の一部だけに注目する&lt;/li&gt;
&lt;li&gt;「前半」と「後半」にブロック分けして、片方の意味だけ問われていると判断する&lt;/li&gt;
&lt;/ul&gt;
&lt;p&gt;といった読み方が有効です。設問が「何を聞いているのか」を見極めたうえで、&lt;strong&gt;必要な部分だけを丁寧に言い換える&lt;/strong&gt;意識を持ちましょう。&lt;/p&gt;
&lt;h2&gt;まとめ：海城中・国語で意識したい学習ポイント&lt;/h2&gt;
&lt;ul&gt;
&lt;li&gt;海城中の国語は&lt;strong&gt;大問２題構成（物語＋説明／論説）&lt;/strong&gt;で、文章・選択肢ともに分量が多い。&lt;/li&gt;
&lt;li&gt;〜80字級の記述が複数出題されるが、本文から根拠を整理できれば&lt;strong&gt;十分に得点源にできる&lt;/strong&gt;。&lt;/li&gt;
&lt;li&gt;傍線部の説明問題では、&lt;strong&gt;「傍線＝イコール内容」を本文から探す&lt;/strong&gt;という原則を徹底する。&lt;/li&gt;
&lt;li&gt;傍線部の一部分だけを明らかにしても解ける問題も多く、&lt;strong&gt;設問が何を求めているかの見極め&lt;/strong&gt;が重要。&lt;/li&gt;
&lt;li&gt;過去問演習では、正解・不正解だけでなく、&lt;strong&gt;A/B/Cのランクと自分の出来を対応させて分析&lt;/strong&gt;すると、次の学習方針が立てやすくなる。&lt;/li&gt;
&lt;/ul&gt;
&lt;p&gt;これらのポイントを意識しながら過去問や解説動画を活用していけば、海城中学校の国語でも安定して得点できる力が身についていきます。&lt;/p&gt;
&lt;p&gt;&lt;!-- [ /.socialSet ] --&gt;&lt;/p&gt;
&lt;div class="alert alert-primary p-3 mt-4" role="alert"&gt;
&lt;p class="mb-2"&gt;&lt;strong&gt;海城の記述を自己流で回すと、減点が固定化して合計点に跳ね返る&lt;/strong&gt;&lt;/p&gt;
&lt;p class="mb-1"&gt;傍線部の「イコール内容」と要素を外したまま過去問を重ねると、部分点を落とす減点が固定化し、合計点に跳ね返って点数が伸びない状態になります。&lt;/p&gt;
&lt;p class="mb-3"&gt;損が起きる原因は、判断軸の未固定です。&lt;/p&gt;
&lt;div class="d-grid gap-2"&gt;&lt;a class="btn btn-primary btn-lg" href="https://dokkai-labo.tokyo/lesson/1-1elem/"&gt;海城の記述を答案から直して得点に変える（完全1対1）&lt;/a&gt;&lt;br /&gt;
&lt;a class="btn btn-outline-primary btn-lg" href="https://dokkai-labo.tokyo/ct/strategy/"&gt;A/B/Cの見切りと直し方の基準を確認する&lt;/a&gt;&lt;/div&gt;
&lt;hr class="my-3" /&gt;
&lt;div class="d-flex flex-column gap-1"&gt;&lt;a href="https://dokkai-labo.tokyo/ct/examovie/"&gt;学校別の過去問解説一覧&lt;/a&gt;&lt;br /&gt;
&lt;a href="https://dokkai-labo.tokyo/blog/kokugo-kakomon/"&gt;国語の過去問演習の回し方&lt;/a&gt;&lt;br /&gt;
&lt;a href="https://dokkai-labo.tokyo/vacant_sum/"&gt;直近4週間の空きコマ状況&lt;/a&gt;&lt;br /&gt;
&lt;a href="https://dokkai-labo.tokyo/contact/"&gt;お問い合わせ&lt;/a&gt;&lt;br /&gt;
&lt;a href="https://dokkai-labo.tokyo/"&gt;トップページ&lt;/a&gt;&lt;/div&gt;
&lt;/div&gt;
&lt;section class="veu_cta" id="veu_cta-21075"&gt;&lt;h1 class="cta_title"&gt;指導指針&lt;/h1&gt;&lt;div class="cta_body"&gt;&lt;div class="cta_body_image cta_body_image_right"&gt;&lt;a href="https://dokkai-labo.tokyo/ct/strategy/"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力向上と受験成功を重視し、効果的な学習法を提供することに焦点を当てています。独自のアプローチと専門知識に基づき、受験生の国語力を伸ばし、自信を持たせることを目指しています。&lt;/div&gt;&lt;div class="cta_body_link"&gt;&lt;a href="https://dokkai-labo.tokyo/ct/strategy/" class="btn btn-primary btn-block btn-lg" target="_blank"&gt;指導指針&lt;/a&gt;&lt;/div&gt;&lt;/div&gt;&lt;!--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</si>
  <si>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https://dokkai-labo.tokyo/blog/chobunkotsu/
【検出された不自然ワード】
- 型
- 固定
- 手順
- 設計
【本文】
------
&lt;p&gt;&lt;img fetchpriority="high" decoding="async" class="alignnone size-full wp-image-21082" src="https://dokkai-labo.tokyo/wp-content/uploads/2020/10/長文読解のコツ.jpg" sizes="(max-width: 1280px) 100vw, 1280px" srcset="https://dokkai-labo.tokyo/wp-content/uploads/2020/10/長文読解のコツ.jpg 1280w, https://dokkai-labo.tokyo/wp-content/uploads/2020/10/長文読解のコツ-300x169.jpg 300w, https://dokkai-labo.tokyo/wp-content/uploads/2020/10/長文読解のコツ-1024x576.jpg 1024w, https://dokkai-labo.tokyo/wp-content/uploads/2020/10/長文読解のコツ-768x432.jpg 768w, https://dokkai-labo.tokyo/wp-content/uploads/2020/10/長文読解のコツ-320x180.jpg 320w" alt="" width="1280" height="720" /&gt;&lt;/p&gt;
&lt;h2 class="sc-ccSCjj lclSJc"&gt;長文読解のコツをつかんで国語力をあげよう&lt;/h2&gt;
&lt;p&gt;まず、国語力について考えてみましょう。国語力とは、文章を理解したり書いたりするだけでなく、聞く力や話す力も含まれています。つまり、論理的に物事を捉え、情報を的確に伝えるための能力です。国語力は日常生活でも学業でも欠かせないスキルであり、特に受験勉強においては重要度が高まります。長文読解のテクニックを身につけることで、より効率的に国語力を向上させることができます。&lt;/p&gt;
&lt;h3&gt;&lt;strong&gt;説明文&lt;/strong&gt;&lt;/h3&gt;
&lt;p&gt;説明文は、特定のテーマに関する情報を提供するために様々なデータや具体例を用いて構築される文章です。これらの文章はしばしば複雑で、何が述べられているのか理解するのが難しいことがあります。&lt;/p&gt;
&lt;p&gt;本文の根拠を取り違えたり、設問の根拠が取れない状態が続く場合は、つまずきの型を先に整理してから練習量を増やすのが有効です。具体的には&lt;a href="https://dokkai-labo.tokyo/col_blog/kokugo-evidence/" target="_blank" rel="noopener noreferrer"&gt;文章の根拠が取れない子に共通する３つの弱点&lt;/a&gt;も参考にしてください。&lt;/p&gt;
&lt;h4&gt;接続詞を意識する&lt;/h4&gt;
&lt;p&gt;説明文を読む際に重要なのは、&lt;span style="color: #ff0000;"&gt;接続詞&lt;/span&gt;に注目することです。&lt;/p&gt;
&lt;ul&gt;
&lt;li&gt;&lt;span style="color: #0000ff;"&gt;逆説&lt;/span&gt;・・・「しかし」「けれども」「だが」などの接続詞が使われ、その後に筆者の主張やヒントが述べられることが多いです。&lt;/li&gt;
&lt;li&gt;言い換え・・・「つまり」「すなわち」「このように」などの接続詞は、抽象的な情報を具体的にまとめるために使用されます。&lt;/li&gt;
&lt;li&gt;例示・・・「例えば」「いわば」などの接続詞は、抽象的な情報をわかりやすく具体的に示すために使われます。&lt;/li&gt;
&lt;li&gt;説明・・・「だから」「なぜなら」などの接続詞は、筆者の主張や説明を提供する文章になります。&lt;/li&gt;
&lt;/ul&gt;
&lt;p&gt;文章が複雑で長い場合、接続詞に注意を払いながら読むことで、筆者の主張を見失わずに進めることができます。&lt;/p&gt;
&lt;p&gt;途中で読み飛ばしてしまう癖がある場合は、接続語・指示語・否定語で必ず止まるルールを先に徹底すると改善しやすくなります。具体的な矯正手順は&lt;a href="https://dokkai-labo.tokyo/col_blog/yomitobashi-online/" target="_blank" rel="noopener noreferrer"&gt;読み飛ばし 対策｜接続語・指示語・否定語で止まる矯正ルール｜中学受験国語（オンライン可）&lt;/a&gt;をご覧ください。&lt;/p&gt;
&lt;h4&gt;指示語の内容を把握する&lt;/h4&gt;
&lt;p&gt;説明文では&lt;span style="color: #0000ff;"&gt;指示語&lt;/span&gt;がよく使われます。指示語とは、&lt;strong&gt;同じ情報を繰り返し述べることを避けるために文章を言い換える言葉&lt;/strong&gt;です。指示語の前には、指示語が指す内容を説明する文章がしばしば存在します。&lt;span style="color: #ff0000;"&gt;指示語の内容を正確に理解する&lt;/span&gt;ことができれば、文章をしっかりと理解するのに役立ちます。長文読解の練習を行う際には、指示語の部分に該当する文章を当てはめて読み、意味が合致しているか確認することが大切です。&lt;/p&gt;
&lt;h3&gt;&lt;strong&gt;物語文の心情の理解&lt;/strong&gt;&lt;/h3&gt;
&lt;p&gt;物語文では、主人公の心情に関する問題がよく出題されます。主人公の心情を理解するためには、&lt;span style="color: #ff0000;"&gt;背景&lt;span style="color: #000000;"&gt;と&lt;/span&gt;出来事&lt;span style="color: #000000;"&gt;を整理する&lt;/span&gt;&lt;/span&gt;ことが重要です。出来事は、物語内で起こった具体的な出来事を指し、背景には主人公の立場や性格などが含まれます。物語文を読む際、自分自身の感情が文章と交錯することがありますが、主人公の心情と自分の感情を区別しましょう。文章を&lt;span style="color: #ff0000;"&gt;客観的&lt;/span&gt;に読み進めることが必要です。&lt;/p&gt;
&lt;h3&gt;&lt;strong&gt;語彙力の向上&lt;/strong&gt;&lt;/h3&gt;
&lt;p&gt;&lt;span style="color: #ff0000;"&gt;語彙力を高める&lt;/span&gt;ことも非常に重要です。特に説明文には難しい言葉が多く出てくることがあり、解釈に迷うこともあります。知らない単語に遭遇したら、すぐに調べて意味を理解しましょう。語彙力を高めることは、国語力を向上させる上で欠かせません。新しい単語に出会ったら、積極的に覚える努力をしましょう。&lt;/p&gt;
&lt;h3&gt;&lt;strong&gt;当塾での取り組み&lt;/strong&gt;&lt;/h3&gt;
&lt;p&gt;当塾では、個別指導を通じて生徒一人一人に合わせた授業を提供しています。国語対策から読解や漢字の学習まで、多彩なコースを提供しています。詳細はウェブサイトをご覧いただけます。また、オンライン授業も用意されており、通塾の必要がないため、どこからでも学習が可能です。&lt;/p&gt;
&lt;p&gt;指導方針や対応学年、オンライン個別指導の全体像は、&lt;a href="https://dokkai-labo.tokyo/" target="_blank" rel="noopener noreferrer"&gt;国語専門塾のオンライン個別指導｜読解力・記述を1対1で強化【全体像はこちら】&lt;/a&gt;でご確認いただけます。&lt;/p&gt;
&lt;h3&gt;&lt;strong&gt;まとめ&lt;/strong&gt;&lt;/h3&gt;
&lt;p&gt;長文読解のコツを掌握することは、筆者の主張を正確に理解し、文章の内容を把握するために重要です。長文読解における時間管理に悩んでいる場合は、&lt;strong&gt;&lt;a href="https://dokkai-labo.tokyo/blog/jikanhaibun/" target="_blank" rel="noopener noreferrer"&gt;長文読解でよく起こる「時間が足りない」問題への対処法&lt;/a&gt;&lt;/strong&gt;を参考に、効果的な学習を進めてみてください。処理速度の観点から原因と鍛え方を整理したい場合は、&lt;a href="https://dokkai-labo.tokyo/col_blog/kokugo-speed-up/" target="_blank" rel="noopener noreferrer"&gt;時間が足りない原因は“読解力”ではない？処理速度の鍛え方&lt;/a&gt;もあわせて確認すると、日々の演習設計が組み立てやすくなります。まずは問題演習から始め、長文に慣れ親しんでいきましょう&lt;/p&gt;
&lt;p&gt;&lt;!-- [ /.socialSet ] --&gt;&lt;/p&gt;
&lt;p&gt;&lt;!-- [ /.socialSet ] --&gt;&lt;/p&gt;
&lt;div class="alert alert-primary p-3 mt-4" role="alert"&gt;
&lt;p class="mb-2"&gt;&lt;strong&gt;読み流すだけの長文読解を続ければ、志望校への扉は永遠に開きません。&lt;/strong&gt;&lt;/p&gt;
&lt;p class="mb-1"&gt;根拠を曖昧にしたままの読み方が固定化されると、記述での致命的な減点が続き、入試本番の合計点に跳ね返る取り返しのつかない事態となります。&lt;/p&gt;
&lt;p class="mb-3"&gt;得点が伸び悩む最大の要因は、一重に本文根拠の見誤りにあります。&lt;/p&gt;
&lt;div class="d-grid gap-2"&gt;&lt;a class="btn btn-primary btn-lg" href="https://dokkai-labo.tokyo/reading-lesson/"&gt;合格力を叩き込む個別指導の受講はこちら&lt;/a&gt;&lt;br /&gt;
&lt;a class="btn btn-outline-primary btn-lg" href="https://dokkai-labo.tokyo/policy/"&gt;読解ラボの指導方針を詳しく知る&lt;/a&gt;&lt;/div&gt;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&lt;section class="veu_cta" id="veu_cta-21073"&gt;&lt;h1 class="cta_title"&gt;コラム&lt;/h1&gt;&lt;div class="cta_body"&gt;&lt;div class="cta_body_image cta_body_image_right"&gt;&lt;a href="https://dokkai-labo.tokyo/ct/column/"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幅広い国語学習に関連するコラムを提供しています。このコラムでは、大学入試共通テストの国語セクションに焦点を当てた考察から、東大の国語に関する検討、記述問題の自己採点方法、詩の学習の重要性、随筆文の解き方、長文読解の効果的なアプローチ、小論文のスキル向上法、過去問の活用、偏差値向上の方法、各塾の国語対策、学習法、受験心構え、中学入試における国語勉強法、理論的な読解方法、入試対策アプローチ、そして国語文法の重要性まで、幅広いトピックにわたる国語学習に関する情報とアドバイスが提供されています。&lt;/div&gt;&lt;div class="cta_body_link"&gt;&lt;a href="https://dokkai-labo.tokyo/ct/column/" class="btn btn-primary btn-block btn-lg" target="_blank"&gt;コラム&lt;/a&gt;&lt;/div&gt;&lt;/div&gt;&lt;!--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</si>
  <si>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https://dokkai-labo.tokyo/blog/jyoshigakuin2021/
【検出された不自然ワード】
- 型
- 固定
【本文】
------
&lt;h2 class="title style-scope ytd-video-primary-info-renderer"&gt;女子学院中学校・令和３年度厳選解説動画&lt;/h2&gt;
&lt;p&gt;過去問演習を「何回やるか／どこまで繰り返すか／類題演習をいつ挟むか」まで含めた全体像は、&lt;a href="https://dokkai-labo.tokyo/blog/kokugo-kakomon/"&gt;過去問演習の全体像はこちら&lt;/a&gt;で整理しています。&lt;/p&gt;
&lt;p&gt;令和３年度 女子学院中学校の入試国語から、重要な設問をピックアップし、解き方の「型」とともに解説します。傍線部の内容をどのように言い換えればよいか、本文中のどこから根拠を拾えばよいかを丁寧に整理していますので、女子学院志望の受験生はもちろん、「記述・選択肢問題の読み解き方」を身につけたい方にも役立つ内容です。&lt;/p&gt;
&lt;div style="margin: 20px 0; text-align: center;"&gt;&lt;iframe title="女子学院中学校・令和３年度厳選解説動画" src="https://www.youtube.com/embed/ufz3FWHL558" width="560" height="315" frameborder="0" allowfullscreen="allowfullscreen"&gt;&lt;/iframe&gt;&lt;/div&gt;
&lt;p&gt;令和３年度　女子学院中学校の入試より、厳選した問題とその解説をお届けします。&lt;/p&gt;
&lt;h2&gt;解説&lt;/h2&gt;
&lt;h3&gt;大問一　問三「製氷を行う」の意味を説明する問題&lt;/h3&gt;
&lt;p&gt;傍線③「製氷を行う」について、その内容を説明させる問題です。ここでは、傍線部と&lt;strong&gt;イコールの内容&lt;/strong&gt;を本文中から探し、適切な言い換え表現にまとめていきます。&lt;/p&gt;
&lt;div class="rounded" style="background-color: lightblue; padding: 10px;"&gt;&lt;strong&gt;【ポイント】説明を求められている問題の基本方針&lt;/strong&gt;&lt;br /&gt;
・「～とはどういうことか」「～について説明せよ」と問われたら、&lt;br /&gt;
→ 傍線部分と&lt;strong&gt;イコールの内容&lt;/strong&gt;を本文中から探して答える。&lt;br /&gt;
・本文の直前・直後にヒントがあることが多いので、まずそこを丁寧に確認する。&lt;/div&gt;
&lt;h3&gt;① 傍線部を記号化して整理する&lt;/h3&gt;
&lt;p&gt;まずは、傍線部を記号で置き換えて考えます。&lt;/p&gt;
&lt;ul&gt;
&lt;li&gt;「製氷を行う」を&lt;strong&gt;X&lt;/strong&gt;と置く。&lt;/li&gt;
&lt;/ul&gt;
&lt;p&gt;次に、「X＝何か」という形で、本文中の対応箇所を探します。&lt;/p&gt;
&lt;ul&gt;
&lt;li&gt;本文より：&lt;br /&gt;
「製氷を行い～つるつるにしてくれる。」&lt;/li&gt;
&lt;/ul&gt;
&lt;p&gt;ここから、&lt;/p&gt;
&lt;ul&gt;
&lt;li&gt;&lt;strong&gt;X＝「凹凸ができたリンクの表面を、氷上車でつるつるにすること。」&lt;/strong&gt;&lt;/li&gt;
&lt;/ul&gt;
&lt;p&gt;とわかります。したがって、&lt;/p&gt;
&lt;p&gt;&lt;strong&gt;【答えのイメージ】&lt;/strong&gt;&lt;br /&gt;
「製氷を行う」とは、凹凸ができたリンクの表面を、氷上車でつるつるにすることである。&lt;/p&gt;
&lt;p&gt;という内容でまとめれば、設問の要求に沿った説明になります。&lt;/p&gt;
&lt;h3&gt;大問二　問七「二次的な風景」の具体例を選ぶ問題&lt;/h3&gt;
&lt;p&gt;傍線⑥「二次的な風景」の具体例として適切な選択肢を選ばせる問題です。ここでも、まずは傍線部と&lt;strong&gt;ほぼイコールの内容&lt;/strong&gt;を本文中から探し、そのうえで選択肢と照合していきます。&lt;/p&gt;
&lt;div class="rounded" style="background-color: lightblue; padding: 10px;"&gt;&lt;strong&gt;【ポイント】具体例を問う問題の基本方針&lt;/strong&gt;&lt;br /&gt;
・「具体例を選べ」「具体的にはどういうことか」と問われたら、&lt;br /&gt;
→ 傍線部と&lt;strong&gt;ほぼイコールの内容&lt;/strong&gt;を先に本文から特定する。&lt;br /&gt;
・そのうえで、「本文の内容と同じことを言っている選択肢」を選ぶ。&lt;br /&gt;
・必要に応じて、&lt;strong&gt;三段論法&lt;/strong&gt;（A＝X、X＝Y ⇒ A＝Y）を使って論理的に整理する。&lt;/div&gt;
&lt;h3&gt;① 傍線⑥の意味を本文から特定する&lt;/h3&gt;
&lt;ul&gt;
&lt;li&gt;傍線⑥の直前より：&lt;br /&gt;
「人が豊かな自然といって指差す～人間が作り出した二次的な風景で」&lt;/li&gt;
&lt;/ul&gt;
&lt;p&gt;ここから、&lt;/p&gt;
&lt;ul&gt;
&lt;li&gt;傍線⑥「二次的な風景」＝ &lt;strong&gt;人間が作った風景（X）&lt;/strong&gt;&lt;/li&gt;
&lt;/ul&gt;
&lt;p&gt;と整理できます。&lt;/p&gt;
&lt;h3&gt;② さらに具体的な例を本文から拾う&lt;/h3&gt;
&lt;ul&gt;
&lt;li&gt;傍線㋐の前後「自然保護～考えていい。」&lt;/li&gt;
&lt;li&gt;傍線㋒の前後「かつて～牧草地に変わり」&lt;/li&gt;
&lt;/ul&gt;
&lt;p&gt;これらの記述から、&lt;/p&gt;
&lt;ul&gt;
&lt;li&gt;田畑・牧草地 ＝ &lt;strong&gt;人間が作り変えた風景（Y）&lt;/strong&gt;&lt;/li&gt;
&lt;/ul&gt;
&lt;p&gt;と分かります。&lt;/p&gt;
&lt;h3&gt;③ 三段論法で整理する&lt;/h3&gt;
&lt;ul&gt;
&lt;li&gt;傍線⑥ ＝ X（人間が作った風景）&lt;/li&gt;
&lt;li&gt;X とほぼ ＝ Y（田畑・牧草地）&lt;/li&gt;
&lt;/ul&gt;
&lt;p&gt;したがって、&lt;/p&gt;
&lt;ul&gt;
&lt;li&gt;傍線⑥「二次的な風景」とほぼイコールの具体例は&lt;strong&gt;田畑・牧草地&lt;/strong&gt;となる。&lt;/li&gt;
&lt;/ul&gt;
&lt;p&gt;よって、選択肢のうち、&lt;/p&gt;
&lt;ul&gt;
&lt;li&gt;&lt;strong&gt;イ（田畑）&lt;/strong&gt;&lt;/li&gt;
&lt;li&gt;&lt;strong&gt;エ（牧草地）&lt;/strong&gt;&lt;/li&gt;
&lt;/ul&gt;
&lt;p&gt;が答えとなります。&lt;/p&gt;
&lt;p&gt;このように、&lt;/p&gt;
&lt;ul&gt;
&lt;li&gt;「傍線部（A）＝本文中の言い換え（X）」&lt;/li&gt;
&lt;li&gt;「X＝選択肢の内容（Y）」&lt;/li&gt;
&lt;/ul&gt;
&lt;p&gt;という形で整理し、&lt;strong&gt;A＝Y&lt;/strong&gt;と結びつけていく考え方を&lt;strong&gt;三段論法&lt;/strong&gt;と呼びます。入試国語では定番の解き方なので、意識して使えるようにしておきましょう。&lt;/p&gt;
&lt;h2&gt;まとめ：女子学院中の記述・選択問題で押さえたいポイント&lt;/h2&gt;
&lt;ul&gt;
&lt;li&gt;「説明せよ」と問われたら、傍線部と&lt;strong&gt;イコールの内容&lt;/strong&gt;を本文から探す。&lt;/li&gt;
&lt;li&gt;具体例を問われたら、まず傍線部と&lt;strong&gt;ほぼ同じ意味の表現&lt;/strong&gt;を本文で特定してから選択肢を絞る。&lt;/li&gt;
&lt;li&gt;&lt;strong&gt;三段論法（A＝X、X＝Y ⇒ A＝Y）&lt;/strong&gt;を使うと、答えとのつながりがクリアになる。&lt;/li&gt;
&lt;li&gt;女子学院レベルの問題でも、「傍線部の言い換え」「本文中の根拠探し」の型を身につければ、安定して得点を積み重ねることができる。&lt;/li&gt;
&lt;/ul&gt;
&lt;p&gt;こうした解き方の「型」を普段の演習から意識して練習することで、本番の入試でも落ち着いて根拠を探し、論理的に答案を組み立てられるようになります。女子学院を目指す方はもちろん、難関校の記述問題対策として、ぜひ繰り返し復習してみてください。&lt;/p&gt;
&lt;p&gt;&lt;!-- [ /.socialSet ] --&gt;&lt;/p&gt;
&lt;div class="alert alert-primary p-3 mt-4" role="alert"&gt;
&lt;p class="mb-2"&gt;&lt;strong&gt;女子学院の圧倒的な設問数に対し、記述の「自己流」を続ければ不合格は確定します。&lt;/strong&gt;&lt;/p&gt;
&lt;p class="mb-1"&gt;設問の核を外した解答が固定化されると、本番での容赦ない減点が重なり、合格を分ける合計点に跳ね返る致命的な不利益を被ります。&lt;/p&gt;
&lt;p class="mb-3"&gt;短時間で正解を導き出せない本質的な要因は、一重に採点基準のズレにあります。&lt;/p&gt;
&lt;div class="d-grid gap-2"&gt;&lt;a class="btn btn-primary btn-lg" href="https://dokkai-labo.tokyo/reading-lesson/"&gt;合格力を叩き込む個別指導の受講はこちら&lt;/a&gt;&lt;br /&gt;
&lt;a class="btn btn-outline-primary btn-lg" href="https://dokkai-labo.tokyo/policy/"&gt;読解ラボの指導方針を詳しく知る&lt;/a&gt;&lt;/div&gt;
&lt;hr class="my-3" /&gt;
&lt;div class="d-flex flex-column gap-1"&gt;&lt;a href="https://dokkai-labo.tokyo/contact/"&gt;体験授業・入塾相談の予約フォーム&lt;/a&gt;&lt;br /&gt;
&lt;a href="https://dokkai-labo.tokyo/profile/"&gt;代表講師プロフィールと指導実績&lt;/a&gt;&lt;br /&gt;
&lt;a href="https://dokkai-labo.tokyo/access/"&gt;教室へのアクセス・所在地&lt;/a&gt;&lt;br /&gt;
&lt;a href="https://dokkai-labo.tokyo/blog/"&gt;中学受験国語の攻略コラム一覧&lt;/a&gt;&lt;/div&gt;
&lt;/div&gt;
&lt;section class="veu_cta" id="veu_cta-20530"&gt;&lt;h1 class="cta_title"&gt;講座案内：【２回完結】文法速習講座【中学受験】&lt;/h1&gt;&lt;div class="cta_body"&gt;&lt;div class="cta_body_image cta_body_image_right"&gt;&lt;a href="https://dokkai-labo.tokyo/grammer/" target="_blank"&gt;&lt;/a&gt;&lt;/div&gt;&lt;div class="cta_body_txt image_exist"&gt;文法事項をマスターできるというだけではなく、受講者のモチベーションや読解力の向上に寄与できる講座となっております。&lt;/div&gt;&lt;div class="cta_body_link"&gt;&lt;a href="https://dokkai-labo.tokyo/grammer/" class="btn btn-primary btn-block btn-lg" target="_blank"&gt;【２回完結】文法速習講座【中学受験】&lt;/a&gt;&lt;/div&gt;&lt;/div&gt;&lt;!--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</si>
  <si>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https://dokkai-labo.tokyo/lesson/1-1high/
【検出された不自然ワード】
- 型
【本文】
------
&lt;div class="card border-primary mb-3"&gt;
&lt;div class="card-header bg-light text-primary"&gt;目次&lt;/div&gt;
&lt;div class="card-body"&gt;
&lt;ol&gt;
&lt;li&gt;開講講座
&lt;ul&gt;
&lt;li&gt;&lt;a href="#私大現代文"&gt;私大現代文&lt;/a&gt;&lt;/li&gt;
&lt;li&gt;&lt;a href="#共通テスト現代文"&gt;共通テスト現代文&lt;/a&gt;&lt;/li&gt;
&lt;li&gt;&lt;a href="#国公立二次現代文"&gt;国公立二次現代文&lt;/a&gt;&lt;/li&gt;
&lt;li&gt;&lt;a href="#小論文講座"&gt;小論文講座&lt;/a&gt;&lt;/li&gt;
&lt;/ul&gt;
&lt;/li&gt;
&lt;li&gt;受講するには？
&lt;ul&gt;
&lt;li&gt;&lt;a href="#受講までの流れ"&gt;受講までの流れ&lt;/a&gt;&lt;/li&gt;
&lt;li&gt;&lt;a href="#指導料"&gt;指導料&lt;/a&gt;&lt;/li&gt;
&lt;/ul&gt;
&lt;/li&gt;
&lt;/ol&gt;
&lt;/div&gt;
&lt;/div&gt;
&lt;h2 style="padding-left: 30px;"&gt;完全１対１の個別指導&lt;/h2&gt;
&lt;p&gt;大学受験を含む個別指導（オンライン／教室）の開講講座の全体像は、&lt;a href="https://dokkai-labo.tokyo/live/"&gt;全体像はこちら&lt;/a&gt;でご確認いただけます。&lt;/p&gt;
&lt;h2&gt;開講講座：現代文&lt;/h2&gt;
&lt;h3 id="私大現代文"&gt;私大現代文&lt;/h3&gt;
&lt;div class="rounded" style="background-color: whitesmoke; padding: 10px;"&gt;
&lt;p&gt;早稲田大学、上智大学から日東駒専まで、あらゆる層の受験生に対応する講座です。&lt;/p&gt;
&lt;p&gt;生徒さんの志望校の傾向をふまえて扱う問題を決め、解説を進めていきます。&lt;/p&gt;
&lt;p&gt;詳細については&lt;a href="https://dokkai-labo.tokyo/univ02/"&gt;&lt;button class="btn btn-primary rounded-pill" type="button"&gt;私大現代文の攻略法&lt;/button&gt;&lt;/a&gt;をご覧ください。&lt;/p&gt;
&lt;/div&gt;
&lt;div class="rounded" style="background-color: whitesmoke; padding: 10px;"&gt;
&lt;p&gt;&lt;iframe title="YouTube video player" src="https://www.youtube.com/embed/dYycQJLNw7c?si=ur2OwvHFlabjVTiJ" width="280" height="158" frameborder="0" allowfullscreen="allowfullscreen"&gt;&lt;/iframe&gt;&lt;/p&gt;
&lt;/div&gt;
&lt;h3 id="共通テスト現代文"&gt;共通テスト現代文《評論＋小説》&lt;/h3&gt;
&lt;div class="rounded" style="background-color: whitesmoke; padding: 10px;"&gt;評論・小説をバランスよく扱います。特に小説は私大・国公立二次でほとんど出題されないため後回しになりがちですが、当塾ではしっかり扱っていきます。&lt;br /&gt;
※ご希望に応じて、評論・小説どちらかのみを扱うというプランもご用意できます。&lt;/div&gt;
&lt;h3 id="国公立二次現代文"&gt;国公立二次現代文&lt;/h3&gt;
&lt;div class="rounded" style="background-color: whitesmoke; padding: 10px;"&gt;国公立の二次試験では、記述の問題が多く出題されます。本講座では、添削を行いながら、「なぜこの内容を書かなければならないのか」を明確にしつつ、解説を進めていきます。&lt;br /&gt;
詳細については&lt;a href="https://dokkai-labo.tokyo/univ02/"&gt;&lt;button class="btn btn-primary rounded-pill" type="button"&gt;国公立大学現代文の攻略法&lt;/button&gt;&lt;/a&gt;をご覧ください。&lt;/div&gt;
&lt;p&gt;&lt;iframe title="YouTube video player" src="https://www.youtube.com/embed/XjVwyhmhwyA?si=Q11unMe60kcsa5_a" width="280" height="158" frameborder="0" allowfullscreen="allowfullscreen"&gt;&lt;/iframe&gt;&lt;/p&gt;
&lt;h3&gt;講座を組み合わせた受講も可能！&lt;/h3&gt;
&lt;div class="rounded" style="background-color: whitesmoke; padding: 10px;"&gt;【プラン例A】&lt;br /&gt;
国立志望で記述対策をしたいが、共通テストも不安…&lt;br /&gt;
→&lt;span style="color: #0000ff;"&gt;共通テスト＋国公立二次現代文&lt;/span&gt;&lt;br /&gt;
※センターの問題は予習してきていただき、授業の冒頭に解説。その後国公立の記述問題を演習・添削・解説していくといった形になります。&lt;br /&gt;
【プラン例B】&lt;br /&gt;
私大文系志望。ただし、滑り止めをワンランク上げるため、共通テスト対策もしたい。&lt;br /&gt;
→&lt;span style="color: #0000ff;"&gt;私大＋共通テスト【小説】現代文&lt;/span&gt;&lt;br /&gt;
※私大の現代文はほとんどが評論からの出題なので、共通テストは小説対策を軸にしていく、という形を取ることも可能です。&lt;br /&gt;
【プラン例C】&lt;br /&gt;
私大文系志望。幼い頃より文学に親しんでおり、小説は得意だが評論で伸び悩んでいる。&lt;br /&gt;
→&lt;span style="color: #0000ff;"&gt;私大＋共通テスト【評論】現代文&lt;/span&gt;&lt;br /&gt;
※ひたすら評論に取り組んでいくことで、評論を解いていくための型を身につけ、飛躍の土台を固めます。&lt;/div&gt;
&lt;p&gt;その他、１人１人の生徒さんのために無限の個別指導バリエーションをご用意できます。&lt;/p&gt;
&lt;p&gt;まずはお気軽にご相談ください。最良のプランをご提案いたします。&lt;/p&gt;
&lt;h2&gt;開講講座：小論文&lt;/h2&gt;
&lt;h3 id="小論文講座"&gt;小論文講座&lt;/h3&gt;
&lt;div class="rounded" style="background-color: whitesmoke; padding: 10px;"&gt;
&lt;p&gt;医学部・慶応大学・首都大学東京・ＡＯ入試・推薦対策・看護系など、ありとあらゆるニーズに対応。&lt;/p&gt;
&lt;p&gt;全く書けないという受験生でも、小論文の「型」を習得することで、それがとっかかりとなり、論理的な文章が書けるようになります。&lt;/p&gt;
&lt;p&gt;※ 代表・長島が提唱する小論文の型は、以下の記事で紹介されています。&lt;br /&gt;
&lt;a href="https://dokkai-labo.tokyo/blog/181214/"&gt;&lt;button class="btn btn-primary rounded-pill" type="button"&gt;読解ラボ東京　小論文の普遍的な書き方&lt;/button&gt;&lt;/a&gt;&lt;/p&gt;
&lt;/div&gt;
&lt;p&gt;まずはトライアル講座をお試しください。型で書く小論文がいかに有効か、実感していただけると思います。&lt;/p&gt;
&lt;h2&gt;読解ラボ東京・１対１個別指導の特徴&lt;/h2&gt;
&lt;h3&gt;１．豊富なテキスト&lt;/h3&gt;
&lt;p&gt;&lt;span style="color: #3366ff;"&gt;東京大学レベルの難解な問題&lt;/span&gt;から基礎的なものに至るまで、&lt;span style="color: #3366ff;"&gt;ありとあらゆる難易度&lt;/span&gt;の問題を準備しております。&lt;/p&gt;
&lt;p&gt;また、百字を超える&lt;span style="color: #3366ff;"&gt;長文記述&lt;/span&gt;や選択肢・抜き出しなど設問のバリエーションも豊富です。そのため、生徒さんの実力を伸ばすのに適した問題を毎週ご提供することが可能です。&lt;/p&gt;
&lt;h3&gt;２．電子黒板を用いた授業&lt;/h3&gt;
&lt;p&gt;板書を書く、写すなどの余分な時間を極力排除することで、一般的な学習塾に比べて密度の非常に高い授業を実現しています。また、授業で使用した板書は、「解説付き」「問題のみ」両バージョンを配布しています。授業の板書がそのまま残っておりますので、復習しやすくなっております。&lt;/p&gt;
&lt;p&gt;また、授業の板書データ自体もデータベース管理されているので、過去に受講した授業の復習・再演習をきわめてタイムリーに行うことができます。&lt;/p&gt;
&lt;p&gt;&lt;img fetchpriority="high" decoding="async" class="alignnone size-medium wp-image-57" src="https://dokkai-labo.tokyo/wp-content/uploads/2016/11/Image_e66aaa7-300x225.jpg" sizes="(max-width: 300px) 100vw, 300px" srcset="https://dokkai-labo.tokyo/wp-content/uploads/2016/11/Image_e66aaa7-300x225.jpg 300w, https://dokkai-labo.tokyo/wp-content/uploads/2016/11/Image_e66aaa7-768x576.jpg 768w, https://dokkai-labo.tokyo/wp-content/uploads/2016/11/Image_e66aaa7-1024x768.jpg 1024w, https://dokkai-labo.tokyo/wp-content/uploads/2016/11/Image_e66aaa7.jpg 1478w" alt="image_e66aaa7" width="300" height="225" /&gt;&lt;/p&gt;
&lt;p&gt;&amp;nbsp;&lt;/p&gt;
&lt;h2 id="受講までの流れ"&gt;受講までの流れ&lt;/h2&gt;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&lt;h2 id="指導料"&gt;指導料&lt;/h2&gt;
&lt;div class="container mt-5"&gt;
&lt;div class="row"&gt;
&lt;div class="col-sm-4"&gt;
&lt;div class="card bg-primary mb-3 text-white"&gt;
&lt;div class="card-body"&gt;
&lt;h5 class="card-title"&gt;トライアル指導料&lt;/h5&gt;
&lt;p class="card-text"&gt;10,000円(税込)&lt;/p&gt;
&lt;p class="card-text"&gt;他塾様でいう「&lt;span style="color: #3366ff;"&gt;体験講座&lt;/span&gt;」の位置づけですので、通常より安価に設定させていただいております。まずは一度当塾の個別指導をお試し頂ければ幸いです。&lt;/p&gt;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class="card-text"&gt;入塾手続の際に頂戴致します。また、その時点・もしくは過去在籍されていた生徒さんの兄弟姉妹の場合には、&lt;span style="color: #3366ff;"&gt;全額免除&lt;/span&gt;させて頂きます。&lt;/p&gt;
&lt;/div&gt;
&lt;/div&gt;
&lt;/div&gt;
&lt;div class="col-sm-4"&gt;
&lt;div class="card bg-info mb-3 text-white"&gt;
&lt;div class="card-body"&gt;
&lt;h5 class="card-title"&gt;指導料&lt;/h5&gt;
&lt;p class="card-text"&gt;20,570円(税込)/110分&lt;/p&gt;
&lt;p class="card-text"&gt;前払いです。&lt;br /&gt;
※指導予定回数分を前月20日に集計し請求書を発行させて頂きますので、&lt;span style="color: #3366ff;"&gt;前月末まで&lt;/span&gt;にお支払い下さいませ。&lt;/p&gt;
&lt;/div&gt;
&lt;/div&gt;
&lt;/div&gt;
&lt;/div&gt;
&lt;/div&gt;
&lt;h2&gt;お申込みフォーム&lt;/h2&gt;
&lt;div class="wpcf7 no-js" id="wpcf7-f152-p20407-o1" lang="ja" dir="ltr" data-wpcf7-id="152"&gt;
&lt;div class="screen-reader-response"&gt;&lt;p role="status" aria-live="polite" aria-atomic="true"&gt;&lt;/p&gt; &lt;ul&gt;&lt;/ul&gt;&lt;/div&gt;
&lt;form action="/lesson/1-1high/#wpcf7-f152-p20407-o1" method="post" class="wpcf7-form init" aria-label="コンタクトフォーム" novalidate="novalidate" data-status="init"&gt;
&lt;fieldset class="hidden-fields-container"&gt;&lt;input type="hidden" name="_wpcf7" value="152" /&gt;&lt;input type="hidden" name="_wpcf7_version" value="6.1.4" /&gt;&lt;input type="hidden" name="_wpcf7_locale" value="ja" /&gt;&lt;input type="hidden" name="_wpcf7_unit_tag" value="wpcf7-f152-p20407-o1" /&gt;&lt;input type="hidden" name="_wpcf7_container_post" value="20407" /&gt;&lt;input type="hidden" name="_wpcf7_posted_data_hash" value="" /&gt;&lt;input type="hidden" name="_wpcf7_recaptcha_response" value="" /&gt;
&lt;/fieldset&gt;
&lt;p&gt;保護者様のお名前(必須)：&lt;span class="wpcf7-form-control-wrap" data-name="your-name"&gt;&lt;input size="40" maxlength="400" class="wpcf7-form-control wpcf7-text wpcf7-validates-as-required" aria-required="true" aria-invalid="false" value="" type="text" name="your-name" /&gt;&lt;/span&gt;
&lt;/p&gt;
&lt;p&gt;PC用メールアドレス(必須)：&lt;span class="wpcf7-form-control-wrap" data-name="your-email"&gt;&lt;input size="40" maxlength="400" class="wpcf7-form-control wpcf7-email wpcf7-validates-as-required wpcf7-text wpcf7-validates-as-email" aria-required="true" aria-invalid="false" value="" type="email" name="your-email" /&gt;&lt;/span&gt;
&lt;/p&gt;
&lt;p&gt;電話番号(必須)：&lt;span class="wpcf7-form-control-wrap" data-name="mobtel"&gt;&lt;input size="40" maxlength="400" class="wpcf7-form-control wpcf7-tel wpcf7-validates-as-required wpcf7-text wpcf7-validates-as-tel" aria-required="true" aria-invalid="false" value="" type="tel" name="mobtel" /&gt;&lt;/span&gt;
&lt;/p&gt;
&lt;p&gt;お子様のお名前：&lt;span class="wpcf7-form-control-wrap" data-name="chilid-name"&gt;&lt;input size="40" maxlength="400" class="wpcf7-form-control wpcf7-text" aria-invalid="false" value="" type="text" name="chilid-name" /&gt;&lt;/span&gt;
&lt;/p&gt;
&lt;p&gt;お子様の性別：&lt;span class="wpcf7-form-control-wrap" data-name="seibetu"&gt;&lt;select class="wpcf7-form-control wpcf7-select" aria-invalid="false" name="seibetu"&gt;&lt;option value=""&gt;&amp;#8212;以下から選択してください&amp;#8212;&lt;/option&gt;&lt;option value="男の子(男性)"&gt;男の子(男性)&lt;/option&gt;&lt;option value="女の子(女性)"&gt;女の子(女性)&lt;/option&gt;&lt;/select&gt;&lt;/span&gt;
&lt;/p&gt;
&lt;p&gt;お子様の学年：&lt;span class="wpcf7-form-control-wrap" data-name="gakunen"&gt;&lt;select class="wpcf7-form-control wpcf7-select" aria-invalid="false" name="gakunen"&gt;&lt;option value=""&gt;&amp;#8212;以下から選択してください&amp;#8212;&lt;/option&gt;&lt;option value="小１"&gt;小１&lt;/option&gt;&lt;option value="小２"&gt;小２&lt;/option&gt;&lt;option value="小３"&gt;小３&lt;/option&gt;&lt;option value="小４"&gt;小４&lt;/option&gt;&lt;option value="小５"&gt;小５&lt;/option&gt;&lt;option value="小６"&gt;小６&lt;/option&gt;&lt;option value="高１"&gt;高１&lt;/option&gt;&lt;option value="高２"&gt;高２&lt;/option&gt;&lt;option value="高３"&gt;高３&lt;/option&gt;&lt;option value="その他"&gt;その他&lt;/option&gt;&lt;/select&gt;&lt;/span&gt;
&lt;/p&gt;
&lt;p&gt;ご希望の曜日/時間：&lt;br /&gt;
&lt;span class="wpcf7-form-control-wrap" data-name="checkbox-nittei"&gt;&lt;span class="wpcf7-form-control wpcf7-checkbox"&gt;&lt;span class="wpcf7-list-item first"&gt;&lt;span class="wpcf7-list-item-label"&gt;月曜１限&lt;/span&gt;&lt;input type="checkbox" name="checkbox-nittei[]" value="月曜１限" /&gt;&lt;/span&gt;&lt;span class="wpcf7-list-item"&gt;&lt;span class="wpcf7-list-item-label"&gt;月曜２限&lt;/span&gt;&lt;input type="checkbox" name="checkbox-nittei[]" value="月曜２限" /&gt;&lt;/span&gt;&lt;span class="wpcf7-list-item"&gt;&lt;span class="wpcf7-list-item-label"&gt;木曜１限&lt;/span&gt;&lt;input type="checkbox" name="checkbox-nittei[]" value="木曜１限" /&gt;&lt;/span&gt;&lt;span class="wpcf7-list-item"&gt;&lt;span class="wpcf7-list-item-label"&gt;木曜２限&lt;/span&gt;&lt;input type="checkbox" name="checkbox-nittei[]" value="木曜２限" /&gt;&lt;/span&gt;&lt;span class="wpcf7-list-item"&gt;&lt;span class="wpcf7-list-item-label"&gt;金曜１限&lt;/span&gt;&lt;input type="checkbox" name="checkbox-nittei[]" value="金曜１限" /&gt;&lt;/span&gt;&lt;span class="wpcf7-list-item"&gt;&lt;span class="wpcf7-list-item-label"&gt;金曜２限&lt;/span&gt;&lt;input type="checkbox" name="checkbox-nittei[]" value="金曜２限" /&gt;&lt;/span&gt;&lt;span class="wpcf7-list-item"&gt;&lt;span class="wpcf7-list-item-label"&gt;土曜Ａ限&lt;/span&gt;&lt;input type="checkbox" name="checkbox-nittei[]" value="土曜Ａ限" /&gt;&lt;/span&gt;&lt;span class="wpcf7-list-item"&gt;&lt;span class="wpcf7-list-item-label"&gt;土曜Ｂ限&lt;/span&gt;&lt;input type="checkbox" name="checkbox-nittei[]" value="土曜Ｂ限" /&gt;&lt;/span&gt;&lt;span class="wpcf7-list-item"&gt;&lt;span class="wpcf7-list-item-label"&gt;土曜Ｃ限&lt;/span&gt;&lt;input type="checkbox" name="checkbox-nittei[]" value="土曜Ｃ限" /&gt;&lt;/span&gt;&lt;span class="wpcf7-list-item"&gt;&lt;span class="wpcf7-list-item-label"&gt;土曜Ｄ限&lt;/span&gt;&lt;input type="checkbox" name="checkbox-nittei[]" value="土曜Ｄ限" /&gt;&lt;/span&gt;&lt;span class="wpcf7-list-item"&gt;&lt;span class="wpcf7-list-item-label"&gt;土曜１限&lt;/span&gt;&lt;input type="checkbox" name="checkbox-nittei[]" value="土曜１限" /&gt;&lt;/span&gt;&lt;span class="wpcf7-list-item"&gt;&lt;span class="wpcf7-list-item-label"&gt;土曜２限&lt;/span&gt;&lt;input type="checkbox" name="checkbox-nittei[]" value="土曜２限" /&gt;&lt;/span&gt;&lt;span class="wpcf7-list-item"&gt;&lt;span class="wpcf7-list-item-label"&gt;日曜Ａ限&lt;/span&gt;&lt;input type="checkbox" name="checkbox-nittei[]" value="日曜Ａ限" /&gt;&lt;/span&gt;&lt;span class="wpcf7-list-item"&gt;&lt;span class="wpcf7-list-item-label"&gt;日曜Ｂ限&lt;/span&gt;&lt;input type="checkbox" name="checkbox-nittei[]" value="日曜Ｂ限" /&gt;&lt;/span&gt;&lt;span class="wpcf7-list-item"&gt;&lt;span class="wpcf7-list-item-label"&gt;日曜Ｃ限&lt;/span&gt;&lt;input type="checkbox" name="checkbox-nittei[]" value="日曜Ｃ限" /&gt;&lt;/span&gt;&lt;span class="wpcf7-list-item"&gt;&lt;span class="wpcf7-list-item-label"&gt;日曜Ｄ限&lt;/span&gt;&lt;input type="checkbox" name="checkbox-nittei[]" value="日曜Ｄ限" /&gt;&lt;/span&gt;&lt;span class="wpcf7-list-item"&gt;&lt;span class="wpcf7-list-item-label"&gt;日曜１限&lt;/span&gt;&lt;input type="checkbox" name="checkbox-nittei[]" value="日曜１限" /&gt;&lt;/span&gt;&lt;span class="wpcf7-list-item last"&gt;&lt;span class="wpcf7-list-item-label"&gt;日曜２限&lt;/span&gt;&lt;input type="checkbox" name="checkbox-nittei[]" value="日曜２限" /&gt;&lt;/span&gt;&lt;/span&gt;&lt;/span&gt;
&lt;/p&gt;
&lt;p&gt;メッセージ：&lt;span class="wpcf7-form-control-wrap" data-name="your-message"&gt;&lt;textarea cols="40" rows="10" maxlength="2000" class="wpcf7-form-control wpcf7-textarea" aria-invalid="false" name="your-message"&gt;&lt;/textarea&gt;&lt;/span&gt;
&lt;/p&gt;
&lt;p&gt;&lt;input class="wpcf7-form-control wpcf7-submit has-spinner" type="submit" value="送信" /&gt;
&lt;/p&gt;&lt;p style="display: none !important;" class="akismet-fields-container" data-prefix="_wpcf7_ak_"&gt;&lt;label&gt;&amp;#916;&lt;textarea name="_wpcf7_ak_hp_textarea" cols="45" rows="8" maxlength="100"&gt;&lt;/textarea&gt;&lt;/label&gt;&lt;input type="hidden" id="ak_js_1" name="_wpcf7_ak_js" value="59"/&gt;&lt;script&gt;document.getElementById( "ak_js_1" ).setAttribute( "value", ( new Date() ).getTime() );&lt;/script&gt;&lt;/p&gt;&lt;div class="wpcf7-response-output" aria-hidden="true"&gt;&lt;/div&gt;
&lt;/form&gt;
&lt;/div&gt;
------</t>
  </si>
  <si>
    <t>以下のページは不自然なワードを使用しています。
これらを適切に自然な言葉に置き換えて下さい。
なお、本文の装飾や構造は絶対に変えないでください。
【対象ページURL】
https://eigo-rewrite.com/column/sankousyo/
【検出された不自然ワード】
- 型
【本文】
------
&lt;h2&gt;大学入試の自由英作文を独学で攻略｜書き方の型が身につく参考書3選&lt;/h2&gt;
&lt;p&gt;自由英作文には指導者の添削が必須です。しかし「書いてもってくれば添削するよ」と言われても、そもそも添削に出す英作文が書けない・書き方が分からないという受験生も多いのではないでしょうか。確かに、「型」が分からないものを最初から自分で書くのは難しいと思います。しかし日本には、そういった受験生に「書き方」を教えてくれる参考書が多く存在します。ここでは特に、「書き方」がくわしく書かれている参考書を紹介します。ぜひ、参考にしてください。&lt;/p&gt;
&lt;p&gt;&amp;nbsp;&lt;/p&gt;
&lt;h3&gt;①『原田健作の自由英作文が面白いほど書ける本』｜書き方の構成とアイデア出しを学ぶ&lt;/h3&gt;
&lt;p&gt;「どう書いていいのか分からない」人にお勧めです。四部構成で、英作文の書き方をとても丁寧に解説しています。&lt;br /&gt;
第一部は、英文の構成についてのルール・必修表現がまとめられています。また、「何を書けばいいか分からない」という受験生のために、「&lt;span style="color: #0000ff;"&gt;アイデアの出し方&lt;/span&gt;」を紹介しています。大学受験だけでなく英検の対策としても、読む価値があると思います。&lt;br /&gt;
第二部は、本書の約半分を占めています。医療や環境などのテーマ別に、問題と解答例を詳しく解説しています。各設問に対し、「賛成の解答例」「反対の解答例」が掲載されているのもユニークです。&lt;br /&gt;
第三部では、設問形式別の英作文の考え方があります。東大や早慶など難関大で出題される&lt;span style="color: #0000ff;"&gt;イラスト説明や英文要約&lt;/span&gt;にも触れていますから、こうした大学を受験する人には参考になる考え方が目白押しです。&lt;br /&gt;
最後に第四部では、GTECやTOEFL、TEAPなどの特徴をまとめ、具体的にどう対策すべきかが書かれています。外部試験利用型の入試を受ける受験生にとって有益でしょう。&lt;/p&gt;
&lt;p&gt;以上のように、かなりボリュームがある一冊となっています。全て読み通すことができなくとも、第一部の内容をインプットして&lt;span style="color: #ff0000;"&gt;過去問の英作文を書く補助としたり、過去問の類題を演習する問題集として使ったり&lt;/span&gt;と、様々な使い方ができることもメリットです。店頭で一度手に取ってみてください。&lt;/p&gt;
&lt;h3&gt;②『例解和文英訳教本 自由英作文編』｜合格圏の解答を書くための「視点」と「ネタ」を養う&lt;/h3&gt;
&lt;p&gt;「何を書いたらいいのか分からない」人にお勧めです。書き方が分かり、何とか書ける状態になった後の壁は、書く内容です。型どおりに書いても、内容が薄ければ高得点は狙えません。国語の評論文や英語長文を多く読み、知識や教養が豊富になるにしたがって「&lt;span style="color: #0000ff;"&gt;何を書くべきか&lt;/span&gt;」がすぐに思いつくようになりますし、書いた英文の内容も充実してきます。&lt;/p&gt;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１つのテーマに対して文章を書くとき、「経済」「言語」など視点を増やすことによって、文章の説得力は増します。たとえば、「高校の制服は廃止すべきか否か」に対して、「廃止するべきでない」と答えるとします。&lt;br /&gt;
「服装を選ばなくてよいから楽だ。だから制服は必要だ」というだけでは説得力に欠けます。これを、&lt;br /&gt;
「服装を選び外見を飾ることよりも勉強に集中する必要がある。また、私服登校により経済的格さの顕現やいじめの原因になる可能性がある。だから制服は必要だ」&lt;br /&gt;
と書くと、一気に説得力が増します。これは、「教育」「経済」「社会」という観点から述べているため、個人的な経験よりも&lt;span style="color: #0000ff;"&gt;普遍性がある&lt;/span&gt;ためです。&lt;/p&gt;
&lt;p&gt;本書ではこれらの「視点」を「&lt;span style="color: #ff0000;"&gt;切り口&lt;/span&gt;」としてまとめ、それぞれのテーマについて具体的が賛否双方の立場から英作文の例を挙げています。やや難しめの表現もありますが、いわゆる「ネタ本」としても活用できるでしょう。&lt;/p&gt;
&lt;h3&gt;③『大学入試 自由英作文のすべて』｜語数を埋めるコツと減点されない実戦テクニック&lt;/h3&gt;
&lt;p&gt;「書き方も内容も頭では分かるけどテストで書けない」という人にお勧めです。&lt;/p&gt;
&lt;p&gt;文章を書く際、「&lt;span style="color: #0000ff;"&gt;書き出しをどうすればよいのか分からない&lt;/span&gt;」「&lt;span style="color: #0000ff;"&gt;一通り書いたけど語数が埋まらない&lt;/span&gt;」といったことはないでしょうか。「自由」英作文ですから、その都度頭を悩ませる受験生も多くいると思います。本書はこうした問題に対して処方箋を与えてくれます。&lt;br /&gt;
第１章の「初心者のためのテクニック」→第２章で「中級者のためのテクニック」→第３章で「減点されないテクニック」→第４章では「設問へのアプローチ」という流れで、「語数をどのように埋めるか」から「いかに減点されないか」まで、&lt;span style="color: #ff0000;"&gt;全てのレベルの受験生にとって有益な考え方や知識が紹介&lt;/span&gt;されています。&lt;br /&gt;
たとえば、Men and women should have equal roles in the home and in the workplace.という主張について自分の意見を書く、という問題があったとします。その書き出しについて、本書では&lt;br /&gt;
「Nowadaysで書き出す」&lt;br /&gt;
ことを勧めています。これは、&lt;span style="color: #0000ff;"&gt;まず「状況」を記した後に自分の意見を書く&lt;/span&gt;ことで、文章に説得力を持たせると同時に語数を埋めるという意味があります。自分一人で考えていると、なかなか思いつかない表現かもしれません。&lt;/p&gt;
&lt;p&gt;他にも「体験談で語数を埋める」「具体的な場面を抽象的に表す」など、&lt;span style="color: #ff0000;"&gt;受験生が試験場で使いやすいテクニック&lt;/span&gt;がぎっしりと詰まっています。「英作文では満点を取れる」という筆者の主張のもとに、問題集のように模範答案例は多くありませんが、英作文に役立つ具体的な表現や困ったときの対処法について、受験生の視点から細かく伝えてくれます。解答例を豊富に載せた問題集ではなく、「指南書」として活用していただければと思います。&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t>
  </si>
  <si>
    <t>以下のページは不自然なワードを使用しています。
これらを適切に自然な言葉に置き換えて下さい。
なお、本文の装飾や構造は絶対に変えないでください。
【対象ページURL】
https://eigo-rewrite.com/toritsu/
【検出された不自然ワード】
- 型
【本文】
------
&lt;h2&gt;【集団授業】都立自校作成校の自由英作文対策講座《８回完結》&lt;/h2&gt;
&lt;p data-start="27" data-end="152"&gt;都立自校作成校の入試問題では、100点中8～25点が自由英作文です。試験時間に余裕がない中で「一度で書ききる」ためには、「書く練習」と「書き方のストック」が欠かせません。本講座では、全8回の演習と添削（リライト）によって、自由英作文を得点源にします。&lt;/p&gt;
&lt;p data-start="154" data-end="198"&gt;さらに、書く経験を積むことで長文読解のスピードも向上し、総合的な「合格力」を育成します。&lt;/p&gt;
&lt;p&gt;関連する講座の一覧は、&lt;a href="https://eigo-rewrite.com/live/"&gt;&lt;strong&gt;英語講座一覧（全体像はこちら）&lt;/strong&gt;&lt;/a&gt;でご確認いただけます。&lt;/p&gt;
&lt;div class="rounded" style="background-color: whitesmoke; padding: 10px;"&gt;
&lt;p&gt;＜　＞内は、特に対象となる高校です。&lt;/p&gt;
&lt;p&gt;&lt;strong&gt;第1回…整序作文&lt;/strong&gt;　文脈と文法の両方から妥当な文をつくる＜ほぼ全校＞&lt;br /&gt;
&lt;strong&gt;第2回…意見文①&lt;/strong&gt;　問題文に対するYES / NOを軸に意見を書き上げる＜ほぼ全校＞&lt;br /&gt;
&lt;strong&gt;第3回…意見文②&lt;/strong&gt;　問題提起に対して自分の意見を書き上げる＜ほぼ全校＞&lt;br /&gt;
&lt;strong&gt;第4回…描写文&lt;/strong&gt;　　絵やグラフを見て内容を説明する＜日比谷・戸山など＞&lt;br /&gt;
&lt;strong&gt;第5回…文補充①&lt;/strong&gt;　長文内の空所に合う英文を書く＜日比谷・青山・戸山など＞&lt;br /&gt;
&lt;strong&gt;第6回…文補充②&lt;/strong&gt;　長文の結論やその後の話を想像して書く＜国立・新宿など＞&lt;br /&gt;
&lt;strong&gt;第7回…総合①&lt;/strong&gt;　　リスニングの時間に英作文を書ききる練習＜全校＞&lt;br /&gt;
&lt;strong&gt;第8回…総合②&lt;/strong&gt;　　大問1つを20分以内に解き、英作文も書ききる練習＜全校＞&lt;/p&gt;
&lt;/div&gt;
&lt;h3&gt;授業の大まかな流れ&lt;/h3&gt;
&lt;h5&gt;①書き方のレクチャー&lt;/h5&gt;
&lt;p&gt;都立自校作成校で要求される４０～５０語の英作文の書き方を、その回のテーマに合わせて解説します。&lt;/p&gt;
&lt;h5&gt;②演習&lt;/h5&gt;
&lt;p&gt;書き方を学んだら、オリジナル問題で英作文を書いていきます。実際の入試で英作文に回せる時間は5分程度です。練習の段階から、&lt;span style="color: #0000ff;"&gt;制限時間を意識して&lt;/span&gt;書き上げます。&lt;/p&gt;
&lt;h5&gt;③講評と書き直し&lt;/h5&gt;
&lt;p&gt;いったん英作文を書き上げたら講評を行います。生徒どうしでも答案を講評し、自分にはなかった視点や考え方を学んだ後、自分の答案をブラッシュアップしましょう。&lt;/p&gt;
&lt;h5&gt;④まとめの演習&lt;/h5&gt;
&lt;p&gt;以上②③を１～２セット行った後、実際の入試問題を解いていきます。書き直しで掴んだ「&lt;span style="color: #ff0000;"&gt;書ききる&lt;/span&gt;」感覚を活かし、長文内で出題される英作文を解きましょう。&lt;/p&gt;
&lt;h4&gt;※お知らせ&lt;/h4&gt;
&lt;p&gt;&lt;span style="color: #ff6600;"&gt;今年度については募集を締め切らせて頂きました。&lt;/span&gt;&lt;br /&gt;
なお、同内容を１対１の&lt;span style="color: #ff6600;"&gt;個別指導で学習&lt;/span&gt;することのできる講座もご用意しております。詳細についてはこちらをご確認下さい。&lt;br /&gt;
&lt;a href="#kobetsu"&gt;&lt;img decoding="async" fetchpriority="high" class="wp-image-809 size-medium aligncenter" src="https://eigo-rewrite.com/wp-content/uploads/2023/10/eisakubun-300x169.jpg" alt="東京都立日比谷高校の英作文出題傾向を示す説明文画像" width="300" height="169" srcset="https://eigo-rewrite.com/wp-content/uploads/2023/10/eisakubun-300x169.jpg 300w, https://eigo-rewrite.com/wp-content/uploads/2023/10/eisakubun-1024x576.jpg 1024w, https://eigo-rewrite.com/wp-content/uploads/2023/10/eisakubun-768x432.jpg 768w, https://eigo-rewrite.com/wp-content/uploads/2023/10/eisakubun-320x180.jpg 320w, https://eigo-rewrite.com/wp-content/uploads/2023/10/eisakubun.jpg 1280w" sizes="(max-width: 300px) 100vw, 300px" /&gt;&lt;/a&gt;&lt;/p&gt;
&lt;h3&gt;都立自校作成の英文・英作文概要&lt;/h3&gt;
&lt;div class="rounded" style="background-color: lightyellow; padding: 10px;"&gt;
&lt;div&gt;
&lt;h5&gt;東京都立日比谷高等学校&lt;/h5&gt;
&lt;/div&gt;
&lt;details&gt;
&lt;summary&gt;傾向&lt;/summary&gt;
&lt;p&gt;とにかく「書かせる」問題で、表現力と流暢性が重視されます。文章の主題や図表・設問の意図を正しく汲み取り、題意に合う答案を書くことが要求されます。&lt;/p&gt;
&lt;/details&gt;
&lt;/div&gt;
&lt;div class="rounded" style="background-color: lemonchiffon; padding: 10px;"&gt;
&lt;div&gt;
&lt;h5&gt;東京都立西高等学校&lt;/h5&gt;
&lt;/div&gt;
&lt;details&gt;
&lt;summary&gt;傾向&lt;/summary&gt;
&lt;p&gt;題意に合う内容を書くことはもちろん、全体的に文法やスペルなどの「語学的な正確さ」が要求されます。また、文章量が多いため、解答スピードの速さも重要です。&lt;/p&gt;
&lt;/details&gt;
&lt;/div&gt;
&lt;div class="rounded" style="background-color: lightyellow; padding: 10px;"&gt;
&lt;div&gt;
&lt;h5&gt;東京都立国立高等学校&lt;/h5&gt;
&lt;/div&gt;
&lt;details&gt;
&lt;summary&gt;傾向&lt;/summary&gt;
&lt;p&gt;文章の主題や文脈を正確に理解することを求められます。文章を読んだうえでの意見文や、文脈に合うよう空欄を埋めるなど、高い読解力が必要です。&lt;/p&gt;
&lt;/details&gt;
&lt;/div&gt;
&lt;div class="rounded" style="background-color: lemonchiffon; padding: 10px;"&gt;
&lt;div&gt;
&lt;h5&gt;・東京都立戸山高等学校&lt;/h5&gt;
&lt;/div&gt;
&lt;details&gt;
&lt;summary&gt;傾向&lt;/summary&gt;
&lt;p&gt;文章の要旨を把握する力が求められます。特に理系的な内容では、正確な事実関係や論理関係を表現することが大切です。&lt;/p&gt;
&lt;/details&gt;
&lt;/div&gt;
&lt;div class="rounded" style="background-color: lightyellow; padding: 10px;"&gt;
&lt;div&gt;
&lt;h5&gt;・東京都立青山高等学校&lt;/h5&gt;
&lt;/div&gt;
&lt;details&gt;
&lt;summary&gt;傾向&lt;/summary&gt;
&lt;p&gt;「大学入試の新形式に対応する」ことを公表している通り、未知語の推測が必要だったり内容一致の細かさが増すなど、形式の変化が目立ちます。英作文は比較的標準的な意見文が出題されています。&lt;/p&gt;
&lt;/details&gt;
&lt;/div&gt;
&lt;div class="rounded" style="background-color: lemonchiffon; padding: 10px;"&gt;
&lt;div&gt;
&lt;h5&gt;・東京都立八王子東高等学校&lt;/h5&gt;
&lt;/div&gt;
&lt;details&gt;
&lt;summary&gt;傾向&lt;/summary&gt;
&lt;p&gt;標準的な設問が多いですが、本文で説明された語句についての定義や具体例を書かせるなど、読解力と表現力の両方を問う、高いレベルの出題をすることがあります。&lt;/p&gt;
&lt;/details&gt;
&lt;/div&gt;
&lt;div class="rounded" style="background-color: lightyellow; padding: 10px;"&gt;
&lt;div&gt;
&lt;h5&gt;・東京都立立川高等学校&lt;/h5&gt;
&lt;/div&gt;
&lt;details&gt;
&lt;summary&gt;傾向&lt;/summary&gt;
&lt;p&gt;記号選択や書き抜き問題が目立ちますが、本文の主題を読み取ったうえで英作文に反映させる設問もあります。いずれも、正確さを重視しましょう。&lt;/p&gt;
&lt;/details&gt;
&lt;/div&gt;
&lt;div class="rounded" style="background-color: lemonchiffon; padding: 10px;"&gt;
&lt;div&gt;
&lt;h5&gt;東京都立新宿高等学校・東京都立国分寺高等学校・東京都立墨田川高等学校&lt;/h5&gt;
&lt;/div&gt;
&lt;details&gt;
&lt;summary&gt;傾向&lt;/summary&gt;
&lt;p&gt;単位制の学校群では、文章の概要や要旨を速読し、英作文でそれらを基にした意見を書くことが求められます。ある程度スピードをつける練習が必要です。&lt;/p&gt;
&lt;/details&gt;
&lt;/div&gt;
&lt;div class="rounded" style="background-color: lightyellow; padding: 10px;"&gt;
&lt;div&gt;
&lt;h5&gt;東京都立国際高等学校&lt;/h5&gt;
&lt;/div&gt;
&lt;details&gt;
&lt;summary&gt;傾向&lt;/summary&gt;
&lt;p&gt;問題の分量は都立随一です。問題数の多いリスニングを一度で解答し、８０～１００語での英作文が課されます。論理構成も考慮に入れた「エッセイ」を書く必要があります。&lt;/p&gt;
&lt;/details&gt;
&lt;/div&gt;
&lt;div class="rounded" style="background-color: lemonchiffon; padding: 10px;"&gt;
&lt;div&gt;
&lt;h5&gt;・都立中高一貫&lt;/h5&gt;
&lt;/div&gt;
&lt;details&gt;
&lt;summary&gt;傾向&lt;/summary&gt;
&lt;p&gt;自校作成の中では標準的なレベルです。英作文についても、本文を読み切ったうえで主題に関係する内容や意見を書くことが求められます。&lt;/p&gt;
&lt;/details&gt;
&lt;/div&gt;
&lt;h4&gt;※お知らせ&lt;/h4&gt;
&lt;p&gt;&lt;span style="color: #ff6600;"&gt;今年度については募集を締め切らせて頂きました。&lt;/span&gt;&lt;br /&gt;
なお、同内容を１対１の&lt;span style="color: #ff6600;"&gt;個別指導で学習&lt;/span&gt;することのできる講座もご用意しております。詳細についてはこちらをご確認下さい。&lt;br /&gt;
&lt;a href="#kobetsu"&gt;&lt;img decoding="async" class="wp-image-809 size-medium aligncenter" src="https://eigo-rewrite.com/wp-content/uploads/2023/10/eisakubun-300x169.jpg" alt="英作文速習講座" width="300" height="169" srcset="https://eigo-rewrite.com/wp-content/uploads/2023/10/eisakubun-300x169.jpg 300w, https://eigo-rewrite.com/wp-content/uploads/2023/10/eisakubun-1024x576.jpg 1024w, https://eigo-rewrite.com/wp-content/uploads/2023/10/eisakubun-768x432.jpg 768w, https://eigo-rewrite.com/wp-content/uploads/2023/10/eisakubun-320x180.jpg 320w, https://eigo-rewrite.com/wp-content/uploads/2023/10/eisakubun.jpg 1280w" sizes="(max-width: 300px) 100vw, 300px" /&gt;&lt;/a&gt;&lt;/p&gt;
&lt;h2&gt;オンライン指導&lt;/h2&gt;
&lt;p&gt;当塾で開講中の講座は、すべてオンラインでも受講可能となっております。&lt;/p&gt;
&lt;p&gt;当塾では開業以来、オンライン授業と非常に親和性の高い電子黒板を使用しており、ホワイトボードや机上で行う指導と比べ&lt;strong&gt;「視認性」「即応性」「再現性」&lt;/strong&gt;に優れた指導を可能にしています。&lt;/p&gt;
&lt;p&gt;そのような強みを持った当塾の指導を、オンライン授業にそのまま適用することで教室で受ける授業さながらの授業を、オンライン授業でも再現しております。&lt;/p&gt;
&lt;p&gt;&lt;img decoding="async" class="aligncenter wp-image-264 size-full" src="https://eigo-rewrite.com/wp-content/uploads/2020/09/リライト授業風景.jpg" alt="対策講座や傾向解説関連画像" width="1280" height="720" srcset="https://eigo-rewrite.com/wp-content/uploads/2020/09/リライト授業風景.jpg 1280w, https://eigo-rewrite.com/wp-content/uploads/2020/09/リライト授業風景-300x169.jpg 300w, https://eigo-rewrite.com/wp-content/uploads/2020/09/リライト授業風景-1024x576.jpg 1024w, https://eigo-rewrite.com/wp-content/uploads/2020/09/リライト授業風景-768x432.jpg 768w, https://eigo-rewrite.com/wp-content/uploads/2020/09/リライト授業風景-320x180.jpg 320w" sizes="(max-width: 1280px) 100vw, 1280px" /&gt;&lt;/p&gt;
&lt;h3&gt;オンライン授業のメリットとは？&lt;/h3&gt;
&lt;h4&gt;&lt;span style="background-color: navajowhite;"&gt;&lt;span data-custom-pc-fontsize="18px"&gt;①画面と音声に情報量が集約されるので、集中しやすい&lt;/span&gt;&lt;/span&gt;&lt;/h4&gt;
&lt;p&gt;&lt;span data-custom-pc-fontsize="16px"&gt;教室型の場合、家庭学習とは環境が異なります。&lt;br /&gt;
オンライン個別指導では、ご自宅での受講が可能なため、&lt;span style="color: #0000ff;"&gt;自分の勉強しやすい環境、慣れた環境で授業を受けることができます&lt;/span&gt;。&lt;br /&gt;
また、ＰＣやタブレットからの音声と映像のみに集中できるので、意識を向ける対象が少なく、教室型に比べてより授業に集中して取り組むことができます。&lt;/span&gt;&lt;/p&gt;
&lt;h4&gt;&lt;span style="background-color: navajowhite;" data-custom-pc-fontsize="20px"&gt;②手元がはっきりと確認できるので、的確な指摘・改善作業を行いやすい&lt;/span&gt;&lt;/h4&gt;
&lt;p&gt;&lt;span data-custom-pc-fontsize="16px"&gt;塾のオンライン個別指導では、生徒さんの手元をカメラで写しながら授業を進めていきます。&lt;br /&gt;
いま生徒さんが解いている状況を&lt;span style="color: #ff0000;"&gt;リアルタイムで判断&lt;/span&gt;できるため、生徒さんが&lt;span style="color: #ff0000;"&gt;つまづきやすいポイントを瞬時に把握&lt;/span&gt;することができます。そのため、類似問題を出題したり、その場でヒントを出すことで思考を変換させたりすることができます。&lt;/span&gt;&lt;/p&gt;
&lt;h4&gt;&lt;span data-custom-pc-fontsize="16px"&gt;&lt;span style="background-color: navajowhite;" data-custom-pc-fontsize="20px"&gt;③通塾の必要がないので、体力を温存した状態で指導を受けることができる&lt;/span&gt;&lt;/span&gt;&lt;/h4&gt;
&lt;p&gt;ご自宅からの通塾に電車を使ったり歩いたりすると、勉強に必要な体力がその分減ってしまいます。&lt;br /&gt;
オンライン個別指導では塾に通う必要がないため、体力がなくなってしまったり疲れたりすることなく授業を受けることができます。親御さんの送り迎えも必要ありませんので、&lt;span style="color: #ff0000;"&gt;より効率的に学習&lt;/span&gt;することができます。&lt;/p&gt;
&lt;p&gt;当塾のオンライン個別指導では、教室型の授業をほぼ100％体現しているうえに、オンラインならではのメリットでより効率的に学習することが可能です。より集中して問題に取り組み、オンラインの強みを活かすことで、英語の成績をのばすことができます。&lt;/p&gt;
&lt;h2 class="title style-scope ytd-video-primary-info-renderer"&gt;都立高校入試「自由英作文は怖くない！」&lt;/h2&gt;
&lt;p&gt;&amp;nbsp;&lt;/p&gt;
&lt;p&gt;&lt;iframe loading="lazy" title="都立高校入試「自由英作文は怖くない！」" width="750" height="422" src="https://www.youtube.com/embed/Y1uHsaMltwc?feature=oembed" frameborder="0" allow="accelerometer; autoplay; clipboard-write; encrypted-media; gyroscope; picture-in-picture; web-share" referrerpolicy="strict-origin-when-cross-origin" allowfullscreen&gt;&lt;/iframe&gt;&lt;/p&gt;
&lt;h2 class="title style-scope ytd-video-primary-info-renderer"&gt;都立高校入試「意見文の実例」&lt;/h2&gt;
&lt;p&gt;&lt;iframe loading="lazy" title="都立高校入試「意見文の実例」" width="750" height="422" src="https://www.youtube.com/embed/YwNmtU62lPk?feature=oembed" frameborder="0" allow="accelerometer; autoplay; clipboard-write; encrypted-media; gyroscope; picture-in-picture; web-share" referrerpolicy="strict-origin-when-cross-origin" allowfullscreen&gt;&lt;/iframe&gt;&lt;/p&gt;
&lt;p&gt;&amp;nbsp;&lt;/p&gt;
&lt;h3&gt;対象&lt;/h3&gt;
&lt;p&gt;都立高校への進学を目指す受験生&lt;/p&gt;
&lt;h3&gt;定員&lt;/h3&gt;
&lt;p&gt;上限16人&lt;/p&gt;
&lt;h3&gt;授業料&lt;/h3&gt;
&lt;p&gt;１コマ90分　(全８回)&lt;/p&gt;
&lt;p&gt;¥47,520-(税込)&lt;/p&gt;
&lt;h3&gt;開講日程&lt;/h3&gt;
&lt;p&gt;&lt;span style="color: #ff6600;"&gt;今年度については募集を締め切らせて頂きました。&lt;/span&gt;&lt;br /&gt;
なお、同内容を１対１の&lt;span style="color: #ff6600;"&gt;個別指導で学習&lt;/span&gt;することのできる講座もご用意しております。詳細についてはこちらをご確認下さい。&lt;br /&gt;
&lt;a href="#kobetsu"&gt;&lt;img decoding="async" loading="lazy" class="wp-image-809 size-medium aligncenter" src="https://eigo-rewrite.com/wp-content/uploads/2023/10/eisakubun-300x169.jpg" alt="" width="300" height="169" srcset="https://eigo-rewrite.com/wp-content/uploads/2023/10/eisakubun-300x169.jpg 300w, https://eigo-rewrite.com/wp-content/uploads/2023/10/eisakubun-1024x576.jpg 1024w, https://eigo-rewrite.com/wp-content/uploads/2023/10/eisakubun-768x432.jpg 768w, https://eigo-rewrite.com/wp-content/uploads/2023/10/eisakubun-320x180.jpg 320w, https://eigo-rewrite.com/wp-content/uploads/2023/10/eisakubun.jpg 1280w" sizes="(max-width: 300px) 100vw, 300px" /&gt;&lt;/a&gt;&lt;/p&gt;
&lt;h2 id="kobetsu"&gt;都立高校入試直前　英作文速習講座(個別指導)&lt;/h2&gt;
&lt;h3&gt;講座概要&lt;/h3&gt;
&lt;h5&gt;①完全個別指導&lt;/h5&gt;
&lt;p&gt;受験生の志望校だけでなく、知識・学力に応じて書き方・発想を教え、引き出します。過去問の添削もお引き受けします。&lt;/p&gt;
&lt;h5&gt;②高校ごとの基準に応じた指導&lt;/h5&gt;
&lt;p&gt;過去の受験生の答案開示から採点基準を分析し、それらに応じた添削を行います。&lt;br /&gt;
・西・国立などの語学的正確性を重視する高校→ミスを防ぐために、「書きたい」ことではなく「正確に書ける」ことを重視して訓練します。&lt;br /&gt;
・日比谷・青山などの文章内容を重視する高校→文法的な事項よりも、設問に対する正しい応答内容を書けるように訓練します。&lt;/p&gt;
&lt;h5&gt;③５分で書ききるトレーニング&lt;/h5&gt;
&lt;p&gt;実際の入試では英作文に10分もかけられません。短時間で合格点を取るため、1分でメモ作成→消しゴムを使わず4分で一気に書ききるという書き方を訓練します。&lt;/p&gt;
&lt;h5&gt;④典型文の暗記&lt;/h5&gt;
&lt;p&gt;たとえばWhat is important is ~(大事なことは～だ)のように、話題に関係なく使いやすいフレーズがあります。こうした、速く正確に英作文を書くためのフレーズを厳選してお伝えします。&lt;/p&gt;
&lt;h3&gt;対象&lt;/h3&gt;
&lt;p&gt;都立高校への進学を目指す受験生&lt;/p&gt;
&lt;h3&gt;授業料&lt;/h3&gt;
&lt;p&gt;¥54,450-(税込)≪１コマ110分×3回≫&lt;/p&gt;
&lt;h2&gt;お問い合わせ&lt;/h2&gt;
&lt;div role="form" class="wpcf7" id="wpcf7-f811-p108-o1" lang="ja" dir="ltr"&gt;
&lt;div class="screen-reader-response" aria-live="polite"&gt;&lt;/div&gt;
&lt;form action="/toritsu/#wpcf7-f811-p108-o1" method="post" class="wpcf7-form" novalidate="novalidate"&gt;
&lt;div style="display: none;"&gt;
&lt;input type="hidden" name="_wpcf7" value="811" /&gt;
&lt;input type="hidden" name="_wpcf7_version" value="5.1.9" /&gt;
&lt;input type="hidden" name="_wpcf7_locale" value="ja" /&gt;
&lt;input type="hidden" name="_wpcf7_unit_tag" value="wpcf7-f811-p108-o1" /&gt;
&lt;input type="hidden" name="_wpcf7_container_post" value="108" /&gt;
&lt;input type="hidden" name="g-recaptcha-response" value="" /&gt;
&lt;/div&gt;
&lt;p&gt;保護者氏名(必須)：&lt;span class="wpcf7-form-control-wrap your-name"&gt;&lt;input type="text" name="your-name" value="" size="40" class="wpcf7-form-control wpcf7-text wpcf7-validates-as-required" aria-required="true" aria-invalid="false" /&gt;&lt;/span&gt; &lt;/p&gt;
&lt;p&gt;メールアドレス(必須)：&lt;span class="wpcf7-form-control-wrap your-email"&gt;&lt;input type="email" name="your-email" value="" size="40" class="wpcf7-form-control wpcf7-text wpcf7-email wpcf7-validates-as-required wpcf7-validates-as-email" aria-required="true" aria-invalid="false" /&gt;&lt;/span&gt; &lt;/p&gt;
&lt;p&gt;電話番号(必須)：&lt;span class="wpcf7-form-control-wrap mobtel"&gt;&lt;input type="tel" name="mobtel" value="" size="40" class="wpcf7-form-control wpcf7-text wpcf7-tel wpcf7-validates-as-required wpcf7-validates-as-tel" aria-required="true" aria-invalid="false" /&gt;&lt;/span&gt; &lt;/p&gt;
&lt;p&gt;生徒氏名(必須)：&lt;span class="wpcf7-form-control-wrap chilid-name"&gt;&lt;input type="text" name="chilid-name" value="" size="40" class="wpcf7-form-control wpcf7-text" aria-invalid="false" /&gt;&lt;/span&gt; &lt;/p&gt;
&lt;p&gt;性別(必須)：&lt;span class="wpcf7-form-control-wrap seibetu"&gt;&lt;select name="seibetu" class="wpcf7-form-control wpcf7-select" aria-invalid="false"&gt;&lt;option value=""&gt;---&lt;/option&gt;&lt;option value="男"&gt;男&lt;/option&gt;&lt;option value="女"&gt;女&lt;/option&gt;&lt;/select&gt;&lt;/span&gt;&lt;/p&gt;
&lt;p&gt;学年(必須)：&lt;span class="wpcf7-form-control-wrap gakunen"&gt;&lt;select name="gakunen" class="wpcf7-form-control wpcf7-select" aria-invalid="false"&gt;&lt;option value=""&gt;---&lt;/option&gt;&lt;option value="中１"&gt;中１&lt;/option&gt;&lt;option value="中２"&gt;中２&lt;/option&gt;&lt;option value="中３"&gt;中３&lt;/option&gt;&lt;option value="その他"&gt;その他&lt;/option&gt;&lt;/select&gt;&lt;/span&gt;&lt;/p&gt;
&lt;p&gt;受講場所(必須)：&lt;span class="wpcf7-form-control-wrap place"&gt;&lt;select name="place" class="wpcf7-form-control wpcf7-select" aria-invalid="false"&gt;&lt;option value=""&gt;---&lt;/option&gt;&lt;option value="教室"&gt;教室&lt;/option&gt;&lt;option value="オンライン"&gt;オンライン&lt;/option&gt;&lt;/select&gt;&lt;/span&gt;&lt;/p&gt;
&lt;p&gt;備考：&lt;span class="wpcf7-form-control-wrap your-message"&gt;&lt;textarea name="your-message" cols="40" rows="10" class="wpcf7-form-control wpcf7-textarea" aria-invalid="false"&gt;&lt;/textarea&gt;&lt;/span&gt; &lt;/p&gt;
&lt;p&gt;&lt;input type="submit" value="送信" class="wpcf7-form-control wpcf7-submit" /&gt;&lt;/p&gt;
&lt;div class="wpcf7-response-output wpcf7-display-none" aria-hidden="true"&gt;&lt;/div&gt;&lt;/form&gt;&lt;/div&gt;
&lt;section class="veu_cta" id="veu_cta-764"&gt;&lt;h1 class="cta_title"&gt;コラム：ニュートレジャーの道案内&lt;/h1&gt;&lt;div class="cta_body"&gt;&lt;div class="cta_body_image cta_body_image_right"&gt;&lt;a href="https://eigo-rewrite.com/ct/%e3%83%8b%e3%83%a5%e3%83%bc%e3%83%88%e3%83%ac%e3%82%b8%e3%83%a3%e3%83%bc%e3%81%ae%e9%81%93%e6%a1%88%e5%86%85/" target="_blank"&gt;&lt;img src="https://eigo-rewrite.com/wp-content/uploads/2020/06/logo_tate-1.png" /&gt;&lt;/a&gt;&lt;/div&gt;&lt;div class="cta_body_txt image_exist"&gt;ニュートレジャーを活用して、英語学習を進めていきます。この教材を通じて、文法の理解と英作文スキルを磨き、全般的な英語力向上をサポートしています。&lt;/div&gt;&lt;div class="cta_body_link"&gt;&lt;a href="https://eigo-rewrite.com/ct/%e3%83%8b%e3%83%a5%e3%83%bc%e3%83%88%e3%83%ac%e3%82%b8%e3%83%a3%e3%83%bc%e3%81%ae%e9%81%93%e6%a1%88%e5%86%85/" class="btn btn-primary btn-block btn-lg" target="_blank"&gt;コラム：ニュートレジャーの道案内&lt;/a&gt;&lt;/div&gt;&lt;/div&gt;&lt;!--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</si>
  <si>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https://eigo-rewrite.com/vocabulary/
【検出された不自然ワード】
- 型
【本文】
------
&lt;h2&gt;語彙強化講座&lt;/h2&gt;
&lt;p&gt;高校入試で多くの受験生が壁に当たるのは長文読解ですが、その原因のほとんどは「&lt;span style="color: #0000ff;"&gt;単語・熟語が分からない&lt;/span&gt;」ことにあります。&lt;/p&gt;
&lt;p&gt;保護者の方の世代と比べると、現在の教科書は分量が多く、内容のレベルも高くなっています。それに伴い、登場する単語や熟語も量・レベルともに非常に多くなっています。&lt;/p&gt;
&lt;p&gt;たとえば教科書には&lt;strong&gt;remind 人 of 〜&lt;/strong&gt;という熟語が登場しますが、これを「&lt;strong&gt;人に〜を思い出させる&lt;/strong&gt;」と知らなければ、文脈がつかめなくなってしまいます。&lt;/p&gt;
&lt;p&gt;単語・熟語を「覚えたつもり」で終わらせず、長文で出会ったときに瞬時に意味を取れる状態にするには、暗記のコツ（回し方・確認のしかた）が重要です。語彙の覚え方の具体策は、&lt;a href="https://eigo-rewrite.com/column/eitango/"&gt;英単語を覚えるためのコツ&lt;/a&gt;で整理しています。&lt;/p&gt;
&lt;p&gt;本講座では、&lt;span style="color: #0000ff;"&gt;検定教科書に出てくる単語・熟語に焦点を当て&lt;/span&gt;、その中でも「&lt;span style="color: #ff0000;"&gt;長文読解で知らないと困る&lt;/span&gt;」語句の暗記と、「&lt;span style="color: #ff0000;"&gt;頻出知識と典型題&lt;/span&gt;」の習得を行います。単に単語帳を見るだけでは身につかない、「&lt;span style="color: #ff0000;"&gt;使える知識&lt;/span&gt;」へと昇華させるため、反復トレーニングを行います。&lt;/p&gt;
&lt;p&gt;&amp;nbsp;&lt;/p&gt;
&lt;h3&gt;【大まかな流れ】&lt;/h3&gt;
&lt;h4&gt;①知識の整理&lt;/h4&gt;
&lt;p&gt;志望校のレベルと生徒の状況に合わせ、覚えておくべき語彙を提示します。この際、例文とともに語彙の使い方も説明します。&lt;/p&gt;
&lt;h4&gt;②使い方の練習と和訳&lt;/h4&gt;
&lt;p&gt;次に、提示した知識を使った練習問題の演習と例文の和訳を行います。たとえば、&lt;br /&gt;
&lt;strong&gt;be afraid of(~を恐れる)&lt;/strong&gt; という熟語があります。この熟語の出題の代表格は次の形です。&lt;/p&gt;
&lt;div class="rounded" style="background-color: whitesmoke; padding: 10px;"&gt;「人前で話すことを恐れてはいけません」&lt;br /&gt;
Don’t be ( ) of ( ) in public.&lt;/div&gt;
&lt;p&gt;この際、afraidは分かったとしても、2つめの空欄にspeakを入れると×です。ofが前置詞ですから、speakingという動名詞の形に直す必要があります。&lt;/p&gt;
&lt;p&gt;このように、&lt;span style="color: #0000ff;"&gt;熟語だけでなくその使い方を習得するために、演習を行う&lt;/span&gt;のです。&lt;/p&gt;
&lt;h4&gt;③反復演習&lt;/h4&gt;
&lt;p&gt;上記のような形で演習を行い、知識の使い方も整理できたら、後は反復を重ねることで定着させます。単語を変え、出題順を変えることで、多少の出題形式が変わっても対応できる語彙力を養います。&lt;/p&gt;
&lt;p&gt;この講座では、&lt;/p&gt;
&lt;div class="rounded"&gt;
&lt;div class="rounded" style="background-color: navajowhite; padding: 10px;"&gt;①都立コース&lt;br /&gt;
②私立難関コース&lt;/div&gt;
&lt;p&gt;２つのコースをご用意しております。&lt;/p&gt;
&lt;h3&gt;オンライン指導&lt;/h3&gt;
&lt;p&gt;当塾で開講中の講座は、すべてオンラインでも受講可能となっております。&lt;br /&gt;
当塾では開業以来、オンライン授業と非常に親和性の高い電子黒板を使用しており、ホワイトボードや机上で行う指導と比べ&lt;strong&gt;「視認性」「即応性」「再現性」&lt;/strong&gt;に優れた指導を可能にしています。&lt;br /&gt;
そのような強みを持った当塾の指導を、オンライン授業にそのまま適用することで教室で受ける授業さながらの授業を、オンライン授業でも再現しております。&lt;/p&gt;
&lt;p&gt;&lt;img decoding="async" fetchpriority="high" class="aligncenter wp-image-264 size-full" src="https://eigo-rewrite.com/wp-content/uploads/2020/09/リライト授業風景.jpg" sizes="(max-width: 1280px) 100vw, 1280px" srcset="https://eigo-rewrite.com/wp-content/uploads/2020/09/リライト授業風景.jpg 1280w, https://eigo-rewrite.com/wp-content/uploads/2020/09/リライト授業風景-300x169.jpg 300w, https://eigo-rewrite.com/wp-content/uploads/2020/09/リライト授業風景-1024x576.jpg 1024w, https://eigo-rewrite.com/wp-content/uploads/2020/09/リライト授業風景-768x432.jpg 768w, https://eigo-rewrite.com/wp-content/uploads/2020/09/リライト授業風景-320x180.jpg 320w" alt="" width="1280" height="720" /&gt;&lt;/p&gt;
&lt;h3&gt;オンライン授業のメリットとは？&lt;/h3&gt;
&lt;h4&gt;&lt;span style="background-color: navajowhite;"&gt;&lt;span data-custom-pc-fontsize="18px"&gt;①画面と音声に情報量が集約されるので、集中しやすい&lt;/span&gt;&lt;/span&gt;&lt;/h4&gt;
&lt;p&gt;&lt;span data-custom-pc-fontsize="16px"&gt;教室型の場合、家庭学習とは環境が異なります。&lt;br /&gt;
オンライン個別指導では、ご自宅での受講が可能なため、&lt;span style="color: #0000ff;"&gt;自分の勉強しやすい環境、慣れた環境で授業を受けることができます&lt;/span&gt;。&lt;br /&gt;
また、ＰＣやタブレットからの音声と映像のみに集中できるので、意識を向ける対象が少なく、教室型に比べてより授業に集中して取り組むことができます。&lt;/span&gt;&lt;/p&gt;
&lt;h4&gt;&lt;span style="background-color: navajowhite;" data-custom-pc-fontsize="20px"&gt;②手元がはっきりと確認できるので、的確な指摘・改善作業を行いやすい&lt;/span&gt;&lt;/h4&gt;
&lt;p&gt;&lt;span data-custom-pc-fontsize="16px"&gt;塾のオンライン個別指導では、生徒さんの手元をカメラで写しながら授業を進めていきます。&lt;br /&gt;
いま生徒さんが解いている状況を&lt;span style="color: #ff0000;"&gt;リアルタイムで判断&lt;/span&gt;できるため、生徒さんが&lt;span style="color: #ff0000;"&gt;つまづきやすいポイントを瞬時に把握&lt;/span&gt;することができます。そのため、類似問題を出題したり、その場でヒントを出すことで思考を変換させたりすることができます。&lt;/span&gt;&lt;/p&gt;
&lt;h4&gt;&lt;span data-custom-pc-fontsize="16px"&gt;&lt;span style="background-color: navajowhite;" data-custom-pc-fontsize="20px"&gt;③通塾の必要がないので、体力を温存した状態で指導を受けることができる&lt;/span&gt;&lt;/span&gt;&lt;/h4&gt;
&lt;p&gt;ご自宅からの通塾に電車を使ったり歩いたりすると、勉強に必要な体力がその分減ってしまいます。&lt;br /&gt;
オンライン個別指導では塾に通う必要がないため、体力がなくなってしまったり疲れたりすることなく授業を受けることができます。親御さんの送り迎えも必要ありませんので、&lt;span style="color: #ff0000;"&gt;より効率的に学習&lt;/span&gt;することができます。&lt;/p&gt;
&lt;p&gt;当塾のオンライン個別指導では、教室型の授業をほぼ100％体現しているうえに、オンラインならではのメリットでより&lt;/p&gt;
&lt;h2&gt;受講までの流れ&lt;/h2&gt;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&lt;/div&gt;
&lt;p&gt;&amp;nbsp;&lt;/p&gt;
&lt;h2&gt;指導料&lt;/h2&gt;
&lt;h4&gt;トライアル指導料&lt;/h4&gt;
&lt;p&gt;10,000円(税込)&lt;/p&gt;
&lt;div class="rounded" style="background-color: whitesmoke; padding: 10px;"&gt;他塾様でいう「&lt;span style="color: #3366ff;"&gt;体験講座&lt;/span&gt;」の位置づけですので、通常より安価に設定させていただいております。まずは一度当塾の個別指導をお試し頂ければ幸いです。&lt;/div&gt;
&lt;h3&gt;入塾金&lt;/h3&gt;
&lt;p&gt;22,000円(税込)&lt;/p&gt;
&lt;div class="rounded" style="background-color: whitesmoke; padding: 10px;"&gt;入塾手続の際に頂戴致します。また、その時点・もしくは過去在籍されていた生徒さんの兄弟姉妹の場合には、&lt;span style="color: #3366ff;"&gt;全額免除&lt;/span&gt;させて頂きます。&lt;/div&gt;
&lt;h3&gt;授業料&lt;/h3&gt;
&lt;p&gt;１コマ　110分　¥18,150-(税込)&lt;br /&gt;
１コマ　80分　¥13,200-(税込)&lt;/p&gt;
&lt;div class="rounded" style="background-color: whitesmoke; padding: 10px;"&gt;指導料は&lt;span style="color: #3366ff;"&gt;前払い&lt;/span&gt;です。&lt;br /&gt;
※指導予定回数分を前月20日に集計し請求書を発行させて頂きますので、&lt;span style="color: #3366ff;"&gt;前月末まで&lt;/span&gt;にお支払い下さいませ。&lt;/div&gt;
&lt;div&gt;&lt;/div&gt;
&lt;h2&gt;トライアルお申込みフォーム&lt;/h2&gt;
&lt;div role="form" class="wpcf7" id="wpcf7-f135-p240-o1" lang="ja" dir="ltr"&gt;
&lt;div class="screen-reader-response" aria-live="polite"&gt;&lt;/div&gt;
&lt;form action="/vocabulary/#wpcf7-f135-p240-o1" method="post" class="wpcf7-form" novalidate="novalidate"&gt;
&lt;div style="display: none;"&gt;
&lt;input type="hidden" name="_wpcf7" value="135" /&gt;
&lt;input type="hidden" name="_wpcf7_version" value="5.1.9" /&gt;
&lt;input type="hidden" name="_wpcf7_locale" value="ja" /&gt;
&lt;input type="hidden" name="_wpcf7_unit_tag" value="wpcf7-f135-p240-o1" /&gt;
&lt;input type="hidden" name="_wpcf7_container_post" value="240" /&gt;
&lt;input type="hidden" name="g-recaptcha-response" value="" /&gt;
&lt;/div&gt;
&lt;p&gt;保護者氏名(必須)：&lt;span class="wpcf7-form-control-wrap your-name"&gt;&lt;input type="text" name="your-name" value="" size="40" class="wpcf7-form-control wpcf7-text wpcf7-validates-as-required" aria-required="true" aria-invalid="false" /&gt;&lt;/span&gt; &lt;/p&gt;
&lt;p&gt;メールアドレス(必須)：&lt;span class="wpcf7-form-control-wrap your-email"&gt;&lt;input type="email" name="your-email" value="" size="40" class="wpcf7-form-control wpcf7-text wpcf7-email wpcf7-validates-as-required wpcf7-validates-as-email" aria-required="true" aria-invalid="false" /&gt;&lt;/span&gt; &lt;/p&gt;
&lt;p&gt;電話番号(必須)：&lt;span class="wpcf7-form-control-wrap mobtel"&gt;&lt;input type="tel" name="mobtel" value="" size="40" class="wpcf7-form-control wpcf7-text wpcf7-tel wpcf7-validates-as-required wpcf7-validates-as-tel" aria-required="true" aria-invalid="false" /&gt;&lt;/span&gt; &lt;/p&gt;
&lt;p&gt;生徒氏名(必須)：&lt;span class="wpcf7-form-control-wrap chilid-name"&gt;&lt;input type="text" name="chilid-name" value="" size="40" class="wpcf7-form-control wpcf7-text" aria-invalid="false" /&gt;&lt;/span&gt; &lt;/p&gt;
&lt;p&gt;性別(必須)：&lt;span class="wpcf7-form-control-wrap seibetu"&gt;&lt;select name="seibetu" class="wpcf7-form-control wpcf7-select" aria-invalid="false"&gt;&lt;option value=""&gt;---&lt;/option&gt;&lt;option value="男"&gt;男&lt;/option&gt;&lt;option value="女"&gt;女&lt;/option&gt;&lt;/select&gt;&lt;/span&gt;&lt;/p&gt;
&lt;p&gt;学年(必須)：&lt;span class="wpcf7-form-control-wrap gakunen"&gt;&lt;select name="gakunen" class="wpcf7-form-control wpcf7-select" aria-invalid="false"&gt;&lt;option value=""&gt;---&lt;/option&gt;&lt;option value="中１"&gt;中１&lt;/option&gt;&lt;option value="中２"&gt;中２&lt;/option&gt;&lt;option value="中３"&gt;中３&lt;/option&gt;&lt;option value="その他"&gt;その他&lt;/option&gt;&lt;/select&gt;&lt;/span&gt;&lt;/p&gt;
&lt;p&gt;受講講座(必須)：&lt;br /&gt;
&lt;span class="wpcf7-form-control-wrap checkbox-492"&gt;&lt;span class="wpcf7-form-control wpcf7-checkbox wpcf7-validates-as-required"&gt;&lt;span class="wpcf7-list-item first"&gt;&lt;span class="wpcf7-list-item-label"&gt;文法復習講座&lt;/span&gt;&lt;input type="checkbox" name="checkbox-492[]" value="文法復習講座" /&gt;&lt;/span&gt;&lt;span class="wpcf7-list-item"&gt;&lt;span class="wpcf7-list-item-label"&gt;語彙強化講座①都立コース&lt;/span&gt;&lt;input type="checkbox" name="checkbox-492[]" value="語彙強化講座①都立コース" /&gt;&lt;/span&gt;&lt;span class="wpcf7-list-item"&gt;&lt;span class="wpcf7-list-item-label"&gt;語彙強化講座②私立難関コース&lt;/span&gt;&lt;input type="checkbox" name="checkbox-492[]" value="語彙強化講座②私立難関コース" /&gt;&lt;/span&gt;&lt;span class="wpcf7-list-item"&gt;&lt;span class="wpcf7-list-item-label"&gt;読解強化講座&lt;/span&gt;&lt;input type="checkbox" name="checkbox-492[]" value="読解強化講座" /&gt;&lt;/span&gt;&lt;span class="wpcf7-list-item last"&gt;&lt;span class="wpcf7-list-item-label"&gt;音読リスニング講座&lt;/span&gt;&lt;input type="checkbox" name="checkbox-492[]" value="音読リスニング講座" /&gt;&lt;/span&gt;&lt;/span&gt;&lt;/span&gt;&lt;/p&gt;
&lt;p&gt;受講場所(必須)：&lt;span class="wpcf7-form-control-wrap place"&gt;&lt;select name="place" class="wpcf7-form-control wpcf7-select" aria-invalid="false"&gt;&lt;option value=""&gt;---&lt;/option&gt;&lt;option value="教室"&gt;教室&lt;/option&gt;&lt;option value="オンライン"&gt;オンライン&lt;/option&gt;&lt;/select&gt;&lt;/span&gt;&lt;/p&gt;
&lt;p&gt;備考：&lt;span class="wpcf7-form-control-wrap your-message"&gt;&lt;textarea name="your-message" cols="40" rows="10" class="wpcf7-form-control wpcf7-textarea" aria-invalid="false"&gt;&lt;/textarea&gt;&lt;/span&gt; &lt;/p&gt;
&lt;p&gt;&lt;input type="submit" value="送信" class="wpcf7-form-control wpcf7-submit" /&gt;&lt;/p&gt;
&lt;div class="wpcf7-response-output wpcf7-display-none" aria-hidden="true"&gt;&lt;/div&gt;&lt;/form&gt;&lt;/div&gt;
&lt;p class="sc-cbPlza hJuQYC"&gt;当塾では様々な内容の個別指導を実施しております。実施詳細につきましてはコチラをご確認下さいませ。&lt;/p&gt;
&lt;p&gt;&lt;a href="https://eigo-rewrite.com/live/"&gt;&lt;img decoding="async" class="alignnone wp-image-744" src="https://eigo-rewrite.com/wp-content/uploads/2023/08/image_2023_8_29-1-300x38.png" alt="" width="1374" height="174" srcset="https://eigo-rewrite.com/wp-content/uploads/2023/08/image_2023_8_29-1-300x38.png 300w, https://eigo-rewrite.com/wp-content/uploads/2023/08/image_2023_8_29-1.png 468w" sizes="(max-width: 1374px) 100vw, 1374px" /&gt;&lt;/a&gt;&lt;/p&gt;
&lt;section class="veu_cta" id="veu_cta-147"&gt;&lt;h1 class="cta_title"&gt;開講講座：【個別指導】リスニング+音読講座【高校受験】&lt;/h1&gt;&lt;div class="cta_body"&gt;&lt;div class="cta_body_image cta_body_image_right"&gt;&lt;a href="https://eigo-rewrite.com/listening/" target="_blank"&gt;&lt;img src="https://eigo-rewrite.com/wp-content/uploads/2020/06/logo_tate.png" /&gt;&lt;/a&gt;&lt;/div&gt;&lt;div class="cta_body_txt image_exist"&gt;リスニング問題を通し「聴く」と「話す」を同時に鍛えていく講座です。&lt;/div&gt;&lt;div class="cta_body_link"&gt;&lt;a href="https://eigo-rewrite.com/listening/" class="btn btn-primary btn-block btn-lg" target="_blank"&gt;開講講座：【個別指導】リスニング+音読講座【高校受験】&lt;/a&gt;&lt;/div&gt;&lt;/div&gt;&lt;!--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</si>
  <si>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https://eng-support.com/column/book2-lesson3-scene2/
【検出された不自然ワード】
- 迷い
- 固定
- 手順
【本文】
------
&lt;p&gt;&lt;iframe title="YouTube video player" src="https://www.youtube.com/embed/7hMBfXJ2Ia8?si=ydZB4Z_Ft2fVyE53" width="560" height="315" frameborder="0" allowfullscreen="allowfullscreen"&gt;&lt;/iframe&gt;&lt;/p&gt;
&lt;h3&gt;はじめに&lt;/h3&gt;
&lt;p&gt;「deep の比較級って &lt;strong&gt;deeper&lt;/strong&gt;？ それとも &lt;strong&gt;more deep&lt;/strong&gt;？」&lt;br /&gt;
この一点で止まってしまう人は少なくありません。教科書では「短い語は er、長い語は more」と習うものの、deep のような語は判断があいまいになりやすいからです。&lt;/p&gt;
&lt;p&gt;結論から言うと、&lt;strong&gt;deep の比較級は deeper が基本&lt;/strong&gt;です。ただし、「なぜそう判断するのか」を整理しておかないと、than を使う文や、much・a little を足した表現で一気に混乱します。&lt;/p&gt;
&lt;p&gt;このページでは、Book2 Lesson3 シーン2の例文を使いながら、&lt;strong&gt;deeper と more の使い分けを迷わず決める考え方&lt;/strong&gt;を整理します。&lt;/p&gt;
&lt;h3&gt;シーン2の選択&lt;/h3&gt;
&lt;p&gt;Lesson3の中で、シーン2と3-1をどちらを先に学習するかについて迷うことがあります。一部の人は3-1を先に進めることをおすすめしますが、通常、多くの教科書や経験から言えることは、3-2を先に学ぶ方が理解しやすいということです。したがって、本記事では3-2の内容から説明を始めたいと思います。&lt;/p&gt;
&lt;h3&gt;比較級とは何か&lt;/h3&gt;
&lt;p&gt;まず、比較級とは何かについて説明します。以下の例文を見てください。&lt;/p&gt;
&lt;p&gt;通常の文：&lt;span style="color: blue;"&gt;&amp;#8220;The pond is deep.&amp;#8221;&lt;/span&gt;（その池は深い。）&lt;/p&gt;
&lt;p&gt;この文では、池の深さを述べています。しかし、時には「その池」と「その川」など、二つのものを比較したい場面があります。例えば、どちらがより深いか比較したいときです。この場合、比較級を使います。&lt;/p&gt;
&lt;p&gt;比較級を使った文：&lt;span style="color: blue;"&gt;&amp;#8220;The pond is deeper than&lt;/span&gt; &lt;span style="color: red;"&gt;&amp;#8220;the river.&amp;#8221;&lt;/span&gt;（その池はその川より深い。）&lt;/p&gt;
&lt;p&gt;この文では、&lt;span style="color: blue;"&gt;&amp;#8220;The pond&amp;#8221;&lt;/span&gt;（その池）と&lt;span style="color: red;"&gt;&amp;#8220;the river&amp;#8221;&lt;/span&gt;（その川）の深さを比較しています。&lt;span style="color: blue;"&gt;&amp;#8220;deep&amp;#8221;&lt;/span&gt;（深い）の代わりに&lt;span style="color: blue;"&gt;&amp;#8220;deeper&amp;#8221;&lt;/span&gt;（より深い）を使い、比較の相手を&lt;span style="color: red;"&gt;&amp;#8220;than the river&amp;#8221;&lt;/span&gt;（その川より）と指定します。ここで注意が必要です。&lt;span style="color: blue;"&gt;&amp;#8220;The pond&amp;#8221;&lt;/span&gt;が深いかどうかは問題ではなく、単に&lt;span style="color: red;"&gt;&amp;#8220;the river&amp;#8221;&lt;/span&gt;よりも深いかどうかを示しています。&lt;/p&gt;
&lt;h3&gt;比較級の形容詞と副詞&lt;/h3&gt;
&lt;p&gt;比較級は基本的に形容詞と副詞に適用されることがあります。一部の名詞も比較級と最上級を持つことがありますが、それについては別の機会に詳しく説明します。一般的に、比較級は形容詞と副詞に関連していますので、これを覚えておくと役立ちます。高校生の中には、形容詞や副詞以外にも比較級を適用しようとすることがありますが、それは誤りです。比較級は通常、形容詞と副詞に関連して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&lt;h3&gt;誤解されがちなポイント&lt;/h3&gt;
&lt;p&gt;比較級に関して、特に日本人の間でよく誤解される点があります。上記の例文を再度見てみましょう。&lt;/p&gt;
&lt;p&gt;通常の文：&lt;span style="color: blue;"&gt;&amp;#8220;The pond is deep.&amp;#8221;&lt;/span&gt;（その池は深い。）&lt;/p&gt;
&lt;p&gt;通常、この文を学習した後、&lt;span style="color: blue;"&gt;&amp;#8220;deep&amp;#8221;&lt;/span&gt;に&lt;span style="color: green;"&gt;&amp;#8220;er&amp;#8221;&lt;/span&gt;を付けて比較級を作ることが教えられます。このため、誤って「深い池」と「深い川」を比較して、「その池の方がその川より深い」という誤解が生じることがあります。しかし、実際には、両方のものが浅くても問題ありません。比較級の文を作るときは、単に一方が他方よりも深いかどうかを示すだけです。&lt;/p&gt;
&lt;p&gt;以上の説明を通じて、比較級の基本的な使い方を理解していただけたかと思います。比較級に関しては、数が大きくなる方を強調する傾向があるため、注意が必要です。&lt;/p&gt;
&lt;hr /&gt;
&lt;p&gt;&lt;iframe loading="lazy" title="YouTube video player" src="https://www.youtube.com/embed/P9MK8bKv1Bw?si=kmR_m1jqY6g6UzZy" width="560" height="315" frameborder="0" allowfullscreen="allowfullscreen"&gt;&lt;/iframe&gt;&lt;/p&gt;
&lt;h1&gt;&lt;/h1&gt;
&lt;h3&gt;比較級の作り方2つの方法&lt;/h3&gt;
&lt;p&gt;比較級の作り方には2つの方法があります。まずは以下に示します。&lt;/p&gt;
&lt;h4&gt;方法1: 形容詞・副詞 + &amp;#8220;er&amp;#8221;&lt;/h4&gt;
&lt;p&gt;比較級を作る最初の方法は、形容詞や副詞に &amp;#8220;er&amp;#8221; を付けることです。例えば、次の文をご覧ください。&lt;/p&gt;
&lt;p&gt;&lt;span style="color: blue;"&gt;&amp;#8220;The pond is deeper than the river.&amp;#8221;&lt;/span&gt;&lt;/p&gt;
&lt;p&gt;この文では、&amp;#8221;deep&amp;#8221;（深い）という形容詞に &amp;#8220;er&amp;#8221; を付けて比較級を作成しています。この方法は、単語自体に &amp;#8220;er&amp;#8221; を追加するだけで比較級を形成します。比較級の対象が形容詞または副詞の場合、この方法を使います。&lt;/p&gt;
&lt;h4&gt;方法2: &amp;#8220;more&amp;#8221; + 形容詞・副詞&lt;/h4&gt;
&lt;p&gt;もう一つの方法は、&amp;#8221;more&amp;#8221; という単語を使って比較級を作ることです。例えば、次の文をご覧ください。&lt;/p&gt;
&lt;p&gt;&lt;span style="color: blue;"&gt;&amp;#8220;The book was more interesting than the movie.&amp;#8221;&lt;/span&gt;&lt;/p&gt;
&lt;p&gt;この文では、&amp;#8221;interesting&amp;#8221;（面白い）という形容詞に &amp;#8220;more&amp;#8221; を付けて比較級を作成しています。この方法は、比較級の前に &amp;#8220;more&amp;#8221; を追加し、その後に形容詞や副詞を配置することで比較級を形成します。&lt;/p&gt;
&lt;h3&gt;比較級の形容詞と副詞&lt;/h3&gt;
&lt;p&gt;比較級は基本的に形容詞と副詞に適用されます。ただし、一部の名詞にも比較級と最上級が存在することがありますが、それについては別の機会に詳しく説明します。通常、比較級は形容詞と副詞に関連しているため、これを覚えておくことは非常に役立ちます。&lt;/p&gt;
&lt;h3&gt;音節のルールはあまり気にしなくてもOK&lt;/h3&gt;
&lt;p&gt;比較級の形成において、音節の分け方やルールについて深く考える必要はありません。日本人から見ると、英語の音節の分割は独特に感じることがあるかもしれませんが、実際にはあまり重要ではありません。音節の分割ルールを完璧に覚えることは必要ありません。単純に、単語が短ければ &amp;#8220;er&amp;#8221; を、長ければ &amp;#8220;more&amp;#8221; を使うというルールを覚えれば十分です。&lt;/p&gt;
&lt;h3&gt;短い形容詞・副詞は &amp;#8220;er&amp;#8221;、長い形容詞・副詞は &amp;#8220;more&amp;#8221;&lt;/h3&gt;
&lt;p&gt;簡単なルールを覚えましょう。形容詞や副詞が短ければ &amp;#8220;er&amp;#8221;、長ければ &amp;#8220;more&amp;#8221; を使います。微妙な場合は個別に覚える必要があることもありますが、これらの基本的なルールを覚えておけば、比較級の作成はかなりスムーズになります。また、微妙なケースでどちらを選んでも問題ない場合もあります。自信を持って英語の比較級を操り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&lt;hr /&gt;
&lt;p&gt;&lt;iframe loading="lazy" title="YouTube video player" src="https://www.youtube.com/embed/buFlSSNMrNk?si=iAGYz9BWRgi_rEro" width="560" height="315" frameborder="0" allowfullscreen="allowfullscreen"&gt;&lt;/iframe&gt;&lt;/p&gt;
&lt;h3&gt;方法1: 形容詞・副詞 + &amp;#8220;er&amp;#8221;&lt;/h3&gt;
&lt;p&gt;比較級を作る最も基本的な方法は、形容詞や副詞に &amp;#8220;er&amp;#8221; を付けることです。例えば、&lt;/p&gt;
&lt;p&gt;&lt;span style="color: red;"&gt;&amp;#8220;The pond is deeper than the river.&amp;#8221;&lt;/span&gt;&lt;/p&gt;
&lt;p&gt;この文では、&amp;#8221;deep&amp;#8221;（深い）という形容詞に &amp;#8220;er&amp;#8221; を付けて比較級を作成しています。形容詞や副詞が比較級の対象である場合、この方法を使用します。&lt;/p&gt;
&lt;h3&gt;方法2: &amp;#8220;more&amp;#8221; + 形容詞・副詞&lt;/h3&gt;
&lt;p&gt;もう一つの方法は、&amp;#8221;more&amp;#8221; という単語を使用して比較級を作ることです。例えば、&lt;/p&gt;
&lt;p&gt;&lt;span style="color: red;"&gt;&amp;#8220;The book was more interesting than the movie.&amp;#8221;&lt;/span&gt;&lt;/p&gt;
&lt;p&gt;この文では、&amp;#8221;interesting&amp;#8221;（面白い）という形容詞に &amp;#8220;more&amp;#8221; を付けて比較級を作成しています。比較級の前に &amp;#8220;more&amp;#8221; を置き、その後に形容詞や副詞を配置します。&lt;/p&gt;
&lt;h3&gt;&amp;#8220;much&amp;#8221; の使用&lt;/h3&gt;
&lt;p&gt;&amp;#8220;much&amp;#8221; という単語を追加することで、比較級を強調することができます。例えば、&lt;/p&gt;
&lt;p&gt;&lt;span style="color: red;"&gt;&amp;#8220;The book was much more interesting than the movie.&amp;#8221;&lt;/span&gt;&lt;/p&gt;
&lt;p&gt;この文では、&amp;#8221;much&amp;#8221; が &amp;#8220;more&amp;#8221; の前に追加されており、差の大きさを強調しています。&amp;#8221;much&amp;#8221; を使うことで、比較級の差が大きいことを表現できます。&lt;/p&gt;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&lt;h3&gt;&amp;#8220;a little&amp;#8221; の使用&lt;/h3&gt;
&lt;p&gt;&amp;#8220;a little&amp;#8221; を使うと、比較級の差が小さいことを示すことができます。例えば、&lt;/p&gt;
&lt;p&gt;&lt;span style="color: red;"&gt;&amp;#8220;Tom is a little taller than Kevin.&amp;#8221;&lt;/span&gt;&lt;/p&gt;
&lt;p&gt;この文では、&amp;#8221;a little&amp;#8221; が差が小さいことを示しています。 &amp;#8220;a little&amp;#8221; を使うことで、比較級の差がわずかであることを表現できます。&lt;/p&gt;
&lt;p&gt;以上が比較級の使い方に関する基本的なポイントです。比較級を理解し、適切に使いこなすことで、英語の表現力が向上します。どの方法を使うかは文脈によりますが、基本ルールを覚えておけば、スムーズに比較級を作成できるでしょう。&lt;/p&gt;
&lt;hr /&gt;
&lt;h2&gt;【迷わない】er か more かを一瞬で見分ける3つの手順&lt;/h2&gt;
&lt;p&gt;テスト中に「deep は deeper？ それとも more deep？」と迷ったときは、この手順で判断しましょう。&lt;/p&gt;
&lt;ol&gt;
&lt;li&gt;&lt;strong&gt;音のまとまり（音節）を数える：&lt;/strong&gt; 原則として、母音（a, e, i, o, u）の音が1つだけの短い語は &lt;strong&gt;-er&lt;/strong&gt; です（deep, tall, fast など）。&lt;/li&gt;
&lt;li&gt;&lt;strong&gt;語尾が &amp;#8220;y&amp;#8221; かどうか：&lt;/strong&gt; 2音節でも &amp;#8220;y&amp;#8221; で終わる語は &lt;strong&gt;-ier&lt;/strong&gt; になります（easy, busy など）。&lt;/li&gt;
&lt;li&gt;&lt;strong&gt;明らかに長い語は more：&lt;/strong&gt; 母音の音が3つ以上あるような長い語は、迷わず &lt;strong&gt;more&lt;/strong&gt; を前に置きます（interesting, beautiful など）。&lt;/li&gt;
&lt;/ol&gt;
&lt;h3&gt;【比較リスト】er を付ける語 vs more を付ける語&lt;/h3&gt;
&lt;p&gt;中学英語でよく出る単語の仕分けです。迷いやすいものはセットで覚えましょう。&lt;/p&gt;
&lt;table style="border-collapse: collapse; width: 100%; border: 1px solid #ddd;"&gt;
&lt;tbody&gt;
&lt;tr style="background-color: #eee;"&gt;
&lt;th style="border: 1px solid #ddd; padding: 8px;"&gt;er を付ける（短い語）&lt;/th&gt;
&lt;th style="border: 1px solid #ddd; padding: 8px;"&gt;more を付ける（長い語）&lt;/th&gt;
&lt;/tr&gt;
&lt;tr&gt;
&lt;td style="border: 1px solid #ddd; padding: 8px;"&gt;deep → &lt;strong&gt;deeper&lt;/strong&gt;&lt;/td&gt;
&lt;td style="border: 1px solid #ddd; padding: 8px;"&gt;difficult → &lt;strong&gt;more difficult&lt;/strong&gt;&lt;/td&gt;
&lt;/tr&gt;
&lt;tr&gt;
&lt;td style="border: 1px solid #ddd; padding: 8px;"&gt;short → &lt;strong&gt;shorter&lt;/strong&gt;&lt;/td&gt;
&lt;td style="border: 1px solid #ddd; padding: 8px;"&gt;interesting → &lt;strong&gt;more interesting&lt;/strong&gt;&lt;/td&gt;
&lt;/tr&gt;
&lt;tr&gt;
&lt;td style="border: 1px solid #ddd; padding: 8px;"&gt;large → &lt;strong&gt;larger&lt;/strong&gt;&lt;/td&gt;
&lt;td style="border: 1px solid #ddd; padding: 8px;"&gt;important → &lt;strong&gt;more important&lt;/strong&gt;&lt;/td&gt;
&lt;/tr&gt;
&lt;/tbody&gt;
&lt;/table&gt;
&lt;h2 style="border-bottom: 2px solid #FF8C00; padding-bottom: 10px;"&gt;【実戦演習】比較級マスターへの練習問題（全5問）&lt;/h2&gt;
&lt;p&gt;カッコ内の語を適切な形に書き換えましょう（解答は「正解を見る」をタップ）。&lt;/p&gt;
&lt;div style="background: #fdf5e6; padding: 15px; border-radius: 8px; margin-bottom: 15px;"&gt;
&lt;p&gt;1. This lake is ( &lt;strong&gt;deep&lt;/strong&gt; ) than that one.&lt;br /&gt;
2. English is ( &lt;strong&gt;difficult&lt;/strong&gt; ) than music for me.&lt;br /&gt;
3. She can swim ( &lt;strong&gt;fast&lt;/strong&gt; ) than I.&lt;br /&gt;
4. This book is ( &lt;strong&gt;much&lt;/strong&gt; / &lt;strong&gt;interesting&lt;/strong&gt; ) than that movie. ※「ずっと面白い」に&lt;br /&gt;
5. I am ( &lt;strong&gt;a little&lt;/strong&gt; / &lt;strong&gt;tall&lt;/strong&gt; ) than my brother. ※「少し背が高い」に&lt;/p&gt;
&lt;/div&gt;
&lt;details style="margin-bottom: 20px;"&gt;
&lt;summary style="cursor: pointer; color: #ff8c00; font-weight: bold;"&gt;正解を見る&lt;/summary&gt;
&lt;div style="padding: 10px; border: 1px solid #ffe5b4; margin-top: 5px;"&gt;1. &lt;strong&gt;deeper&lt;/strong&gt;&lt;br /&gt;
2. &lt;strong&gt;more difficult&lt;/strong&gt;&lt;br /&gt;
3. &lt;strong&gt;faster&lt;/strong&gt;&lt;br /&gt;
4. &lt;strong&gt;much more interesting&lt;/strong&gt;（muchはmoreの直前に置く）&lt;br /&gt;
5. &lt;strong&gt;a little taller&lt;/strong&gt;（a littleはdeeper等の直前に置く）&lt;/div&gt;
&lt;/details&gt;
&lt;h2&gt;比較級のよくある質問（FAQ）&lt;/h2&gt;
&lt;div style="margin-bottom: 20px;"&gt;
&lt;p&gt;&lt;strong&gt;Q. deep を more deep と言ってはダメですか？&lt;/strong&gt;&lt;br /&gt;
A. 文法テストでは不正解になります。deep は1音節の短い単語なので、必ず deeper を使いましょう。&lt;/p&gt;
&lt;p&gt;&lt;strong&gt;Q. much と a little を置く場所がいつも分からなくなります。&lt;/strong&gt;&lt;br /&gt;
A. 「deeper（より深い）」や「more interesting（より面白い）」という&lt;strong&gt;比較級の塊のすぐ前&lt;/strong&gt;に置いてください。語順を固定して覚えるのがコツです。&lt;/p&gt;
&lt;/div&gt;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</si>
  <si>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https://eng-support.com/column/book2-lesson4-scene2/
【検出された不自然ワード】
- 型
- 結論だけ
- まず結論
【本文】
------
&lt;p&gt;&amp;nbsp;&lt;/p&gt;
&lt;p&gt;&lt;!-- レッスン動画（比較級 and 比較級・one of the 解説） --&gt;&lt;br /&gt;
&lt;iframe title="YouTube video player" src="https://www.youtube.com/embed/dvMtx4J2Nd4?si=Re4qUiFDvLXtOLNf" width="560" height="315" frameborder="0" allowfullscreen="allowfullscreen"&gt;&lt;span data-mce-type="bookmark" style="display: inline-block; width: 0px; overflow: hidden; line-height: 0;" class="mce_SELRES_start"&gt;﻿&lt;/span&gt;&lt;/iframe&gt;&lt;/p&gt;
&lt;p&gt;Book1 Lesson4 シーン2では、&lt;strong&gt;「get / become + 形容詞」&lt;/strong&gt;を使った変化の表現から、&lt;br /&gt;
&lt;strong&gt;比較級 and 比較級（taller and taller / more and more ～）&lt;/strong&gt;、&lt;br /&gt;
さらに&lt;strong&gt;「one of the + 最上級 + 複数名詞」&lt;/strong&gt;という頻出構文まで、一気に学んでいきます。&lt;/p&gt;
&lt;p&gt;このページでは、動画で扱っている内容を整理しながら、&lt;/p&gt;
&lt;ul&gt;
&lt;li&gt;&lt;strong&gt;get / become + 形容詞 と比較級 and 比較級&lt;/strong&gt;の使い分け&lt;/li&gt;
&lt;li&gt;&lt;strong&gt;more and more + 形容詞&lt;/strong&gt; のルール&lt;/li&gt;
&lt;li&gt;&lt;strong&gt;one of the + 最上級 + 複数名詞&lt;/strong&gt; の正しい形&lt;/li&gt;
&lt;li&gt;&lt;strong&gt;one of the のあとの名詞が「必ず複数形」になる理由&lt;/strong&gt;&lt;/li&gt;
&lt;/ul&gt;
&lt;p&gt;を、入試レベルを意識して分かりやすく整理していきます。&lt;br /&gt;
&lt;!-- 即答ブロック：導入直後〜最初のH2「1. Lesson4シーン2のメインテーマ」の前に貼り付け --&gt;&lt;/p&gt;
&lt;h2&gt;get / become と比較級and比較級・one of the&lt;/h2&gt;
&lt;p&gt;まず結論だけ押さえると、&lt;strong&gt;get / become + 形容詞&lt;/strong&gt;は「変化」、&lt;br /&gt;
&lt;strong&gt;比較級 and 比較級 / more and more&lt;/strong&gt;は「変化が増していく」、&lt;br /&gt;
&lt;strong&gt;one of the + 最上級 + 複数名詞&lt;/strong&gt;は「最上級グループの一人（ひとつ）」です。&lt;br /&gt;
テストでは&lt;strong&gt;形（語順・語形）→ルール→例文→ミス&lt;/strong&gt;の順で確認すると減点しにくくなります。&lt;/p&gt;
&lt;table style="width: 100%; border-collapse: collapse; margin: 1em 0;"&gt;
&lt;thead&gt;
&lt;tr&gt;
&lt;th style="border: 1px solid #ddd; padding: 8px; background: #f7f7f7; text-align: left;"&gt;知りたいこと&lt;/th&gt;
&lt;th style="border: 1px solid #ddd; padding: 8px; background: #f7f7f7; text-align: left;"&gt;結論（テンプレ）&lt;/th&gt;
&lt;th style="border: 1px solid #ddd; padding: 8px; background: #f7f7f7; text-align: left;"&gt;例文&lt;/th&gt;
&lt;th style="border: 1px solid #ddd; padding: 8px; background: #f7f7f7; text-align: left;"&gt;よくあるミス&lt;/th&gt;
&lt;/tr&gt;
&lt;/thead&gt;
&lt;tbody&gt;
&lt;tr&gt;
&lt;td style="border: 1px solid #ddd; padding: 8px;"&gt;&lt;strong&gt;get / become + 形容詞&lt;/strong&gt;&lt;/td&gt;
&lt;td style="border: 1px solid #ddd; padding: 8px;"&gt;「〜になる」を表す変化。&lt;br /&gt;
&lt;code&gt;get&lt;/code&gt; は日常的・変化の動き、&lt;code&gt;become&lt;/code&gt; はややかため（説明文寄り）でもOK。&lt;br /&gt;
進行形にすると「変化の途中」が出しやすい。&lt;/td&gt;
&lt;td style="border: 1px solid #ddd; padding: 8px;"&gt;&lt;code&gt;Jack is getting tall.&lt;/code&gt;&lt;br /&gt;
&lt;code&gt;She is becoming more beautiful.&lt;/code&gt;&lt;/td&gt;
&lt;td style="border: 1px solid #ddd; padding: 8px;"&gt;&lt;code&gt;be&lt;/code&gt; 動詞を落とす（× &lt;code&gt;Jack getting tall.&lt;/code&gt;）&lt;br /&gt;
「変化」ではなく状態説明のつもりで使ってしまう&lt;/td&gt;
&lt;/tr&gt;
&lt;tr&gt;
&lt;td style="border: 1px solid #ddd; padding: 8px;"&gt;&lt;strong&gt;be getting / be becoming&lt;/strong&gt;&lt;/td&gt;
&lt;td style="border: 1px solid #ddd; padding: 8px;"&gt;&lt;code&gt;is getting / is becoming&lt;/code&gt; は「今まさに変化している途中」。&lt;br /&gt;
「だんだん」「ますます」を出したいときに相性が良い。&lt;/td&gt;
&lt;td style="border: 1px solid #ddd; padding: 8px;"&gt;&lt;code&gt;The days are getting shorter.&lt;/code&gt;&lt;br /&gt;
&lt;code&gt;She is becoming famous.&lt;/code&gt;&lt;/td&gt;
&lt;td style="border: 1px solid #ddd; padding: 8px;"&gt;&lt;code&gt;becoming&lt;/code&gt; を「〜になる（完了）」のつもりで使い、時間のニュアンスがズレる&lt;/td&gt;
&lt;/tr&gt;
&lt;tr&gt;
&lt;td style="border: 1px solid #ddd; padding: 8px;"&gt;&lt;strong&gt;比較級 and 比較級 / more and more&lt;/strong&gt;&lt;/td&gt;
&lt;td style="border: 1px solid #ddd; padding: 8px;"&gt;「どんどん／ますます〜」＝変化が増す。&lt;br /&gt;
短い形容詞：&lt;code&gt;A-er and A-er&lt;/code&gt;&lt;br /&gt;
長い形容詞：&lt;code&gt;more and more + 原級&lt;/code&gt;&lt;/td&gt;
&lt;td style="border: 1px solid #ddd; padding: 8px;"&gt;&lt;code&gt;taller and taller&lt;/code&gt;&lt;br /&gt;
&lt;code&gt;more and more difficult&lt;/code&gt;&lt;/td&gt;
&lt;td style="border: 1px solid #ddd; padding: 8px;"&gt;長い形容詞で × &lt;code&gt;beautifuler and beautifuler&lt;/code&gt;&lt;br /&gt;
短い形容詞で × &lt;code&gt;more and more taller&lt;/code&gt;&lt;/td&gt;
&lt;/tr&gt;
&lt;tr&gt;
&lt;td style="border: 1px solid #ddd; padding: 8px;"&gt;&lt;strong&gt;one of the + 最上級 + 複数名詞&lt;/strong&gt;&lt;/td&gt;
&lt;td style="border: 1px solid #ddd; padding: 8px;"&gt;「最も〜な人（もの）たちのうちの一人（ひとつ）」。&lt;br /&gt;
&lt;strong&gt;名詞は必ず複数形&lt;/strong&gt;＋&lt;strong&gt;最上級を落とさない&lt;/strong&gt;のが鉄則。&lt;/td&gt;
&lt;td style="border: 1px solid #ddd; padding: 8px;"&gt;&lt;code&gt;Jack is one of the tallest guys in the school.&lt;/code&gt;&lt;br /&gt;
&lt;code&gt;Tokyo is one of the largest cities in the world.&lt;/code&gt;&lt;/td&gt;
&lt;td style="border: 1px solid #ddd; padding: 8px;"&gt;名詞を単数にする（× &lt;code&gt;the tallest guy&lt;/code&gt;）&lt;br /&gt;
最上級を忘れる（× &lt;code&gt;one of the tall guys&lt;/code&gt;）&lt;/td&gt;
&lt;/tr&gt;
&lt;tr&gt;
&lt;td style="border: 1px solid #ddd; padding: 8px;"&gt;&lt;strong&gt;one of the 比較級（誤検索の補正）&lt;/strong&gt;&lt;/td&gt;
&lt;td style="border: 1px solid #ddd; padding: 8px;"&gt;原則「&lt;strong&gt;one of the + 最上級&lt;/strong&gt;」で覚えるのが安全。&lt;br /&gt;
「最上級グループの一人」なら：&lt;code&gt;one of the + 最上級 + 複数名詞&lt;/code&gt;&lt;br /&gt;
「ただの“〜の一つ/一人”」なら：&lt;code&gt;one of the + 複数名詞&lt;/code&gt;（最上級なし）もあり得る。&lt;/td&gt;
&lt;td style="border: 1px solid #ddd; padding: 8px;"&gt;最上級グループ：&lt;code&gt;one of the fastest runners&lt;/code&gt;&lt;br /&gt;
ただの一人：&lt;code&gt;one of the students&lt;/code&gt;&lt;/td&gt;
&lt;td style="border: 1px solid #ddd; padding: 8px;"&gt;「最上級のはずなのに」比較級で止める（× &lt;code&gt;one of the faster ...&lt;/code&gt;）&lt;br /&gt;
名詞を複数にしない&lt;/td&gt;
&lt;/tr&gt;
&lt;/tbody&gt;
&lt;/table&gt;
&lt;p&gt;&lt;strong&gt;迷わない3ステップ（形→ルール→例文→訳は最後）&lt;/strong&gt;&lt;/p&gt;
&lt;ul&gt;
&lt;li&gt;① まず判定：&lt;strong&gt;変化（get/become）&lt;/strong&gt;か、&lt;strong&gt;増していく（比較級and比較級 / more and more）&lt;/strong&gt;か、&lt;strong&gt;グループの一人（one of the）&lt;/strong&gt;か&lt;/li&gt;
&lt;li&gt;② 形を機械的に確認：&lt;strong&gt;A-er and A-er&lt;/strong&gt; / &lt;strong&gt;more and more + 原級&lt;/strong&gt; / &lt;strong&gt;one of the + 最上級 + 複数名詞&lt;/strong&gt;&lt;/li&gt;
&lt;li&gt;③ 例文を1つ当ててから訳を確定（先に日本語で悩まない）&lt;/li&gt;
&lt;/ul&gt;
&lt;p&gt;&lt;strong&gt;ミニFAQ&lt;/strong&gt;&lt;/p&gt;
&lt;p&gt;&lt;strong&gt;Q.&lt;/strong&gt; get と become はどっちを使う？&lt;/p&gt;
&lt;p&gt;&lt;strong&gt;A.&lt;/strong&gt; どちらも「〜になる」ですが、&lt;code&gt;get&lt;/code&gt; は日常的で変化の動きが出しやすく、&lt;code&gt;become&lt;/code&gt; はややかため（説明文寄り）でも自然です。まずは例文の型で使い分けを作るのが安全です。&lt;/p&gt;
&lt;p&gt;&lt;strong&gt;Q.&lt;/strong&gt; 比較級and比較級と more and more の見分けは？&lt;/p&gt;
&lt;p&gt;&lt;strong&gt;A.&lt;/strong&gt; 基本は「短い形容詞→&lt;code&gt;A-er and A-er&lt;/code&gt;」「長い形容詞→&lt;code&gt;more and more + 原級&lt;/code&gt;」です。迷ったら、&lt;code&gt;beautiful / important / difficult&lt;/code&gt; のような“長い形”は &lt;code&gt;more and more&lt;/code&gt; 側に寄せるとミスが減ります。&lt;/p&gt;
&lt;p&gt;&lt;strong&gt;Q.&lt;/strong&gt; one of the の名詞が複数形になる理由は？&lt;/p&gt;
&lt;p&gt;&lt;strong&gt;A.&lt;/strong&gt; &lt;code&gt;one of&lt;/code&gt; は「グループ（複数）の中から1つ取る」発想なので、後ろはグループを表す複数名詞になります（&lt;code&gt;one of the guys / one of the cities&lt;/code&gt; など）。&lt;/p&gt;
&lt;h2&gt;1. Lesson4シーン2のメインテーマ&lt;/h2&gt;
&lt;h3&gt;1-1. 扱う文法項目の一覧&lt;/h3&gt;
&lt;ul&gt;
&lt;li&gt;&lt;strong&gt;get / become + 形容詞&lt;/strong&gt; … 「～になる」を表す基本パターン&lt;/li&gt;
&lt;li&gt;&lt;strong&gt;比較級 and 比較級&lt;/strong&gt; … taller and taller / shorter and shorter など&lt;/li&gt;
&lt;li&gt;&lt;strong&gt;more and more + 形容詞&lt;/strong&gt; … 「だんだん・ますます～に」を長い形容詞で表す&lt;/li&gt;
&lt;li&gt;&lt;strong&gt;one of the + 最上級 + 複数名詞&lt;/strong&gt; … 「～の中で最も…な人たちの一人」&lt;/li&gt;
&lt;li&gt;&lt;strong&gt;one of + 所有格 + 複数名詞&lt;/strong&gt; … 「～の中の一人 / 一つ」&lt;/li&gt;
&lt;/ul&gt;
&lt;p&gt;どれも高校入試・大学入試で頻出の文法です。形だけで覚えるのではなく、&lt;br /&gt;
&lt;strong&gt;「意味のイメージ」と「形のルール」&lt;/strong&gt;をセットで押さえておくことが大切です。&lt;/p&gt;
&lt;h2&gt;2. get / become + 形容詞 と「比較級 and 比較級」&lt;/h2&gt;
&lt;h3&gt;2-1. get / become + 形容詞 の基本&lt;/h3&gt;
&lt;p&gt;まずは、基本の文から確認します。&lt;/p&gt;
&lt;ul&gt;
&lt;li&gt;&lt;code&gt;Jack is getting tall.&lt;/code&gt;&lt;br /&gt;
ジャックはだんだん背が高くなっている。&lt;/li&gt;
&lt;li&gt;&lt;code&gt;She is becoming more beautiful.&lt;/code&gt;&lt;br /&gt;
彼女はますます美しくなっています。&lt;/li&gt;
&lt;/ul&gt;
&lt;p&gt;&lt;strong&gt;get 形容詞 / become 形容詞&lt;/strong&gt; は、「～になる」という変化を表す表現です。進行形にすることで、&lt;br /&gt;
「今まさに変化の途中である」ことが強調されます。&lt;/p&gt;
&lt;ul&gt;
&lt;li&gt;&lt;code&gt;is getting + 形容詞&lt;/code&gt; … 「だんだん～になってきている」&lt;/li&gt;
&lt;li&gt;&lt;code&gt;is becoming + 形容詞&lt;/code&gt; … 「ますます～になってきている」&lt;/li&gt;
&lt;/ul&gt;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&lt;h3&gt;2-2. 比較級 and 比較級：どんどん・ますます ～になる&lt;/h3&gt;
&lt;p&gt;「どんどん背が高くなっている」「ますますきれいになっている」のように、&lt;strong&gt;変化の度合いが増していく&lt;/strong&gt;ことを表したいとき、&lt;br /&gt;
&lt;strong&gt;比較級 and 比較級&lt;/strong&gt; を使います。&lt;/p&gt;
&lt;p&gt;短い形容詞の場合：&lt;/p&gt;
&lt;ul&gt;
&lt;li&gt;&lt;code&gt;tall&lt;/code&gt; → &lt;code&gt;taller and taller&lt;/code&gt;&lt;br /&gt;
Jack is getting &lt;strong&gt;taller and taller&lt;/strong&gt;.&lt;br /&gt;
ジャックは&lt;strong&gt;どんどん&lt;/strong&gt;背が高くなっている。&lt;/li&gt;
&lt;li&gt;&lt;code&gt;short&lt;/code&gt; → &lt;code&gt;shorter and shorter&lt;/code&gt;&lt;br /&gt;
The days are getting &lt;strong&gt;shorter and shorter&lt;/strong&gt;.&lt;br /&gt;
日が&lt;strong&gt;どんどん&lt;/strong&gt;短くなってきている。&lt;/li&gt;
&lt;/ul&gt;
&lt;p&gt;長い形容詞の場合：&lt;/p&gt;
&lt;ul&gt;
&lt;li&gt;&lt;code&gt;beautiful&lt;/code&gt; → &lt;code&gt;more and more beautiful&lt;/code&gt;&lt;/li&gt;
&lt;li&gt;&lt;code&gt;interesting&lt;/code&gt; → &lt;code&gt;more and more interesting&lt;/code&gt;&lt;/li&gt;
&lt;li&gt;&lt;code&gt;difficult&lt;/code&gt; → &lt;code&gt;more and more difficult&lt;/code&gt;&lt;/li&gt;
&lt;/ul&gt;
&lt;p&gt;次の例を見てください。&lt;/p&gt;
&lt;ul&gt;
&lt;li&gt;&lt;code&gt;The math classes became difficult.&lt;/code&gt;&lt;br /&gt;
数学の授業が難しくなっている。&lt;/li&gt;
&lt;li&gt;&lt;code&gt;The math classes became more and more difficult.&lt;/code&gt;&lt;br /&gt;
数学の授業が&lt;strong&gt;だんだん&lt;/strong&gt;難しくなってきた。&lt;/li&gt;
&lt;/ul&gt;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&lt;h3&gt;2-3. 比較級 and 比較級 / more and more の書き方ルール&lt;/h3&gt;
&lt;p&gt;まとめると、次のように覚えると整理しやすくなります。&lt;/p&gt;
&lt;ul&gt;
&lt;li&gt;&lt;strong&gt;短い形容詞（1音節中心）&lt;/strong&gt;
&lt;ul&gt;
&lt;li&gt;&lt;code&gt;tall&lt;/code&gt; → &lt;strong&gt;taller and taller&lt;/strong&gt;&lt;/li&gt;
&lt;li&gt;&lt;code&gt;short&lt;/code&gt; → &lt;strong&gt;shorter and shorter&lt;/strong&gt;&lt;/li&gt;
&lt;li&gt;&lt;code&gt;old&lt;/code&gt; → &lt;strong&gt;older and older&lt;/strong&gt;&lt;/li&gt;
&lt;/ul&gt;
&lt;/li&gt;
&lt;li&gt;&lt;strong&gt;長い形容詞（2音節以上）&lt;/strong&gt;
&lt;ul&gt;
&lt;li&gt;&lt;code&gt;beautiful&lt;/code&gt; → &lt;strong&gt;more and more beautiful&lt;/strong&gt;&lt;/li&gt;
&lt;li&gt;&lt;code&gt;famous&lt;/code&gt; → &lt;strong&gt;more and more famous&lt;/strong&gt;&lt;/li&gt;
&lt;li&gt;&lt;code&gt;important&lt;/code&gt; → &lt;strong&gt;more and more important&lt;/strong&gt;&lt;/li&gt;
&lt;/ul&gt;
&lt;/li&gt;
&lt;/ul&gt;
&lt;p&gt;短い形容詞の場合は、&lt;span style="font-weight: bold;"&gt;原級を2回書く感覚で「比較級 and 比較級」&lt;/span&gt;にします。&lt;br /&gt;
長い形容詞の場合は、&lt;span style="font-weight: bold;"&gt;原級は1回だけ書き、「more and more + 形容詞」&lt;/span&gt;にします。&lt;/p&gt;
&lt;hr /&gt;
&lt;p&gt;&lt;!-- レッスン動画（one of the 解説） --&gt;&lt;br /&gt;
&lt;iframe loading="lazy" title="YouTube video player" src="https://www.youtube.com/embed/tzajnr_x3Xk?si=BMWCYFolVJyWQF8x" width="560" height="315" frameborder="0" allowfullscreen="allowfullscreen"&gt;&lt;/iframe&gt;&lt;/p&gt;
&lt;h2&gt;3. &amp;#8220;one of the&amp;#8221; の基本イメージと注意点&lt;/h2&gt;
&lt;h3&gt;3-1. &amp;#8220;one of the&amp;#8221; とは何か&lt;/h3&gt;
&lt;p&gt;英語の &lt;span style="color: red;"&gt;&amp;#8220;one of the&amp;#8221;&lt;/span&gt; は、&lt;br /&gt;
&lt;strong&gt;「～の中の一人（ひとつ）」&lt;/strong&gt;という意味を表す表現です。&lt;/p&gt;
&lt;p&gt;イメージ：&lt;/p&gt;
&lt;ul&gt;
&lt;li&gt;何人か / 何個かのグループがある&lt;/li&gt;
&lt;li&gt;その中から&lt;strong&gt;「一人・一つ」を取り出している&lt;/strong&gt;&lt;/li&gt;
&lt;/ul&gt;
&lt;p&gt;例えば、学校で背の高い男の子が何人かいて、そのうちの誰か、という状況を表したいとき：&lt;/p&gt;
&lt;p&gt;&lt;span style="color: red;"&gt;&lt;strong&gt;Jack Adams is one of the tallest guys in the school.&lt;/strong&gt;&lt;/span&gt;&lt;br /&gt;
ジャック・アダムズは、その学校で&lt;strong&gt;一番背が高い男の子たちのうちの一人だ。&lt;/strong&gt;&lt;/p&gt;
&lt;p&gt;ここで、重要なポイントが2つあります。&lt;/p&gt;
&lt;ul&gt;
&lt;li&gt;&lt;span style="color: red;"&gt;&lt;strong&gt;&amp;#8220;one of the&amp;#8221; のあとは必ず複数形&lt;/strong&gt;&lt;/span&gt;
&lt;ul&gt;
&lt;li&gt;guys（男の子たち）&lt;/li&gt;
&lt;li&gt;students（生徒たち）&lt;/li&gt;
&lt;li&gt;cities（都市の数々） など&lt;/li&gt;
&lt;/ul&gt;
&lt;/li&gt;
&lt;li&gt;&lt;strong&gt;「一番背が高いグループ」のうちの一人&lt;/strong&gt;というニュアンスがある&lt;/li&gt;
&lt;/ul&gt;
&lt;h3&gt;3-2. &amp;#8220;one of&amp;#8221; + 所有格 + 複数名詞&lt;/h3&gt;
&lt;p&gt;&lt;span style="color: red;"&gt;&amp;#8220;one of the&amp;#8221;&lt;/span&gt; と並んでよく使うのが、&lt;/p&gt;
&lt;ul&gt;
&lt;li&gt;&lt;strong&gt;one of + 所有格 + 複数名詞&lt;/strong&gt;&lt;/li&gt;
&lt;/ul&gt;
&lt;p&gt;例えば：&lt;/p&gt;
&lt;ul&gt;
&lt;li&gt;&lt;code&gt;John Smith is one of my classmates.&lt;/code&gt;&lt;br /&gt;
ジョン・スミスは&lt;strong&gt;私のクラスメートの一人&lt;/strong&gt;だ。&lt;/li&gt;
&lt;/ul&gt;
&lt;p&gt;ここでは最上級は出てきませんが、&lt;strong&gt;「one of + 複数形」&lt;/strong&gt;という点は同じです。&lt;/p&gt;
&lt;ul&gt;
&lt;li&gt;&lt;span style="color: #ff0000;"&gt;&amp;#8220;one of&amp;#8221; のあとは、所有格でも the でも&lt;strong&gt;名詞は必ず複数形&lt;/strong&gt;&lt;/span&gt;&lt;/li&gt;
&lt;/ul&gt;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&lt;h2&gt;4. &amp;#8220;one of the + 最上級 + 複数名詞&amp;#8221; の形&lt;/h2&gt;
&lt;h3&gt;4-1. 典型的な形と意味&lt;/h3&gt;
&lt;p&gt;「～の中で最も…な人たちのうちの一人だ」と言いたいときに使うのが、&lt;br /&gt;
&lt;strong&gt;&lt;span style="color: red;"&gt;one of the + 最上級 + 複数名詞&lt;/span&gt;&lt;/strong&gt; です。&lt;/p&gt;
&lt;p&gt;パターン：&lt;/p&gt;
&lt;ul&gt;
&lt;li&gt;&lt;strong&gt;主語 + be動詞 + one of the + 最上級 + 複数名詞 + 場所・グループ&lt;/strong&gt;&lt;/li&gt;
&lt;/ul&gt;
&lt;p&gt;例文：&lt;/p&gt;
&lt;ul&gt;
&lt;li&gt;&lt;code&gt;Jack Adams is one of the tallest guys in the school.&lt;/code&gt;&lt;br /&gt;
ジャック・アダムズは、その学校で&lt;strong&gt;一番背が高い男の子たちのうちの一人だ。&lt;/strong&gt;&lt;/li&gt;
&lt;li&gt;&lt;code&gt;Tokyo is one of the largest cities in the world.&lt;/code&gt;&lt;br /&gt;
東京は、世界で&lt;strong&gt;最も大きな都市のひとつ&lt;/strong&gt;だ。&lt;/li&gt;
&lt;li&gt;&lt;code&gt;This book is one of the most interesting books I have ever read.&lt;/code&gt;&lt;br /&gt;
この本は、私がこれまで読んだ本の中で&lt;strong&gt;最も面白い本のひとつ&lt;/strong&gt;だ。&lt;/li&gt;
&lt;/ul&gt;
&lt;h3&gt;4-2. 「one of the 最上級」周りでよくあるミス&lt;/h3&gt;
&lt;p&gt;特にテストで出やすい間違いは、次のようなものです。&lt;/p&gt;
&lt;ul&gt;
&lt;li&gt;&lt;strong&gt;名詞を単数にしてしまう&lt;/strong&gt;
&lt;ul&gt;
&lt;li&gt;✕ Jack is one of the tallest &lt;strong&gt;guy&lt;/strong&gt; in the school.&lt;/li&gt;
&lt;li&gt;○ Jack is one of the tallest &lt;strong&gt;guys&lt;/strong&gt; in the school.&lt;/li&gt;
&lt;/ul&gt;
&lt;/li&gt;
&lt;li&gt;&lt;strong&gt;最上級を忘れてしまう&lt;/strong&gt;
&lt;ul&gt;
&lt;li&gt;✕ one of the &lt;strong&gt;tall&lt;/strong&gt; guys&lt;/li&gt;
&lt;li&gt;○ one of the &lt;strong&gt;tallest&lt;/strong&gt; guys&lt;/li&gt;
&lt;/ul&gt;
&lt;/li&gt;
&lt;/ul&gt;
&lt;p&gt;入試では、&lt;span style="color: #ff0000;"&gt;the のあとに &lt;strong&gt;最上級 + 複数名詞&lt;/strong&gt; がそろっているか&lt;/span&gt;をしっかり確認しましょう。&lt;/p&gt;
&lt;h2&gt;5. 重要ポイントの総整理&lt;/h2&gt;
&lt;h3&gt;5-1. 比較級 and 比較級 / more and more のまとめ&lt;/h3&gt;
&lt;ul&gt;
&lt;li&gt;&lt;strong&gt;get / become + 形容詞&lt;/strong&gt; … 「～になる」を表す基本表現&lt;/li&gt;
&lt;li&gt;&lt;strong&gt;比較級 and 比較級&lt;/strong&gt; … 「どんどん～」「ますます～」の意味
&lt;ul&gt;
&lt;li&gt;&lt;code&gt;taller and taller&lt;/code&gt; / &lt;code&gt;shorter and shorter&lt;/code&gt; など&lt;/li&gt;
&lt;/ul&gt;
&lt;/li&gt;
&lt;li&gt;&lt;strong&gt;more and more + 形容詞&lt;/strong&gt; … 長い形容詞で「ますます～に」を表す
&lt;ul&gt;
&lt;li&gt;&lt;code&gt;more and more difficult&lt;/code&gt;, &lt;code&gt;more and more famous&lt;/code&gt; など&lt;/li&gt;
&lt;/ul&gt;
&lt;/li&gt;
&lt;li&gt;&lt;strong&gt;短い形容詞&lt;/strong&gt; → 比較級を2回書いて &lt;strong&gt;A-er and A-er&lt;/strong&gt;&lt;/li&gt;
&lt;li&gt;&lt;strong&gt;長い形容詞&lt;/strong&gt; → &lt;strong&gt;more and more + 原級&lt;/strong&gt;&lt;/li&gt;
&lt;/ul&gt;
&lt;h3&gt;5-2. &amp;#8220;one of the&amp;#8221; のまとめ&lt;/h3&gt;
&lt;ul&gt;
&lt;li&gt;&lt;span style="color: red;"&gt;&lt;strong&gt;&amp;#8220;one of the&amp;#8221; は「～の中の一人（ひとつ）」の意味&lt;/strong&gt;&lt;/span&gt;&lt;/li&gt;
&lt;li&gt;&lt;span style="color: red;"&gt;&lt;strong&gt;&amp;#8220;one of&amp;#8221; のあとは名詞が必ず複数形&lt;/strong&gt;&lt;/span&gt;
&lt;ul&gt;
&lt;li&gt;one of the &lt;strong&gt;tallest guys&lt;/strong&gt; / one of my &lt;strong&gt;classmates&lt;/strong&gt; など&lt;/li&gt;
&lt;/ul&gt;
&lt;/li&gt;
&lt;li&gt;&lt;strong&gt;one of the + 最上級 + 複数名詞&lt;/strong&gt; … 「最も～な…たちのうちの一人」&lt;/li&gt;
&lt;li&gt;&lt;strong&gt;one of + 所有格 + 複数名詞&lt;/strong&gt; … 「～の中の一人 / 一つ」&lt;/li&gt;
&lt;/ul&gt;
&lt;h2&gt;まとめ&lt;/h2&gt;
&lt;p&gt;Lesson4 シーン2では、&lt;strong&gt;「変化の英語表現」&lt;/strong&gt;と&lt;strong&gt;「グループの中の一人を表す構文」&lt;/strong&gt;という、受験英語で非常に大事な2つのテーマを扱いました。&lt;/p&gt;
&lt;ul&gt;
&lt;li&gt;&lt;strong&gt;get / become + 形容詞&lt;/strong&gt; に「比較級 and 比較級」や「more and more」が組み合わさることで、「どんどん / ますます」というニュアンスが加わる。&lt;/li&gt;
&lt;li&gt;&lt;strong&gt;one of the + 最上級 + 複数名詞&lt;/strong&gt; は、「最も～な集団のうちの一人」という意味になり、入試でも頻出。&lt;/li&gt;
&lt;li&gt;&lt;span style="color: red;"&gt;&lt;strong&gt;one of のあとの名詞は必ず複数形&lt;/strong&gt;&lt;/span&gt;というルールは絶対に落とさないこと。&lt;/li&gt;
&lt;/ul&gt;
&lt;p&gt;動画とあわせてこのページを何度か読み返しながら、&lt;br /&gt;
&lt;strong&gt;「形（語順・語形）」「意味」「よくあるミス」&lt;/strong&gt;をセットで確認していくと、比較級・最上級の応用表現がしっかり身についていきます。&lt;/p&gt;
&lt;p&gt;&amp;nbsp;&lt;/p&gt;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</si>
  <si>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https://eng-support.com/column/progress-book1-lesson15-1/
【検出された不自然ワード】
- 崩れ
- 型
- 迷い
- 結論だけ
【本文】
------
&lt;p&gt;&amp;nbsp;&lt;/p&gt;
&lt;p&gt;&lt;!-- YouTube動画埋め込み --&gt;&lt;br /&gt;
&lt;iframe title="YouTube video player" src="https://www.youtube.com/embed/egBzTp_-DMs" width="560" height="315" frameborder="0" allowfullscreen="allowfullscreen"&gt;&lt;br /&gt;
&lt;span data-mce-type="bookmark" style="display: inline-block; width: 0px; overflow: hidden; line-height: 0;" class="mce_SELRES_start"&gt;﻿&lt;/span&gt;&lt;br /&gt;
&lt;/iframe&gt;&lt;/p&gt;
&lt;div style="border: 1px solid #d9d9d9; border-left: 6px solid #1e73be; background: #f7fbff; padding: 14px 16px; margin: 14px 0 18px;"&gt;
&lt;h2 style="margin: 0 0 10px;"&gt;30秒でわかる：many と much の違い／much 不可算名詞／many 複数形&lt;/h2&gt;
&lt;p style="margin: 0 0 10px;"&gt;&lt;strong&gt;結論だけ先に。&lt;/strong&gt;&lt;br /&gt;
many は &lt;strong&gt;複数形（数えられる名詞）&lt;/strong&gt;に使うことが多く、much は &lt;strong&gt;不可算名詞（数えられない名詞）&lt;/strong&gt;＝見た目は&lt;strong&gt;単数扱い&lt;/strong&gt;に使うことが多いです。&lt;br /&gt;
a lot of は &lt;strong&gt;数えられる／数えられない&lt;/strong&gt;どちらにも使えます。&lt;/p&gt;
&lt;h3 style="margin: 14px 0 10px;"&gt;迷ったときの見分け方：可算/不可算より先に「名詞の形」を見る&lt;/h3&gt;
&lt;p style="margin: 0 0 10px;"&gt;「many 単数 複数」で迷うときは、まず&lt;strong&gt;名詞が複数形かどうか&lt;/strong&gt;を見てしまうのが手早いです。&lt;br /&gt;
&lt;strong&gt;名詞が複数形なら many&lt;/strong&gt;（例：many books）、&lt;strong&gt;名詞が単数の形なら much&lt;/strong&gt;（例：much water）という目安で、テスト中でも判断しやすくなります。&lt;br /&gt;
もちろん細かい例外はありますが、まずはこの“形で決める”方が崩れにくいことが多いです。&lt;/p&gt;
&lt;h3 style="margin: 14px 0 10px;"&gt;よくあるひっかけ：同じ単語でも「数え方」で意味が変わる&lt;/h3&gt;
&lt;p style="margin: 0;"&gt;たとえば &lt;strong&gt;hope&lt;/strong&gt; のように、状況によって「数えられる／数えられない」の両方になり得る語があります。&lt;br /&gt;
こういうときは、悩む前に&lt;strong&gt;文中の形&lt;/strong&gt;で決めるのが安全です：&lt;strong&gt;many hopes&lt;/strong&gt;（複数形が見える）／&lt;strong&gt;much hope&lt;/strong&gt;（単数形でまとまっている）。&lt;br /&gt;
「意味の違い」より先に、まず&lt;strong&gt;形で確定&lt;/strong&gt;するとミスが減りやすいです。&lt;/p&gt;
&lt;p style="margin: 12px 0 0;"&gt;このあと本文では、数量表現の出発点として &lt;strong&gt;some / any&lt;/strong&gt; から整理し、そこから &lt;strong&gt;many / much&lt;/strong&gt; に自然につなげていきます。&lt;br /&gt;
「どこで迷っているか」を確認しながら読み進めてみてください。&lt;/p&gt;
&lt;/div&gt;
&lt;hr /&gt;
&lt;p&gt;&lt;!-- 過去問演習講座（英語教室サポート）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1.6;"&gt;【過去問演習講座】：&lt;br /&gt;
志望校の過去問を中心に、&lt;strong&gt;出題形式・難易度・問われ方のクセ&lt;/strong&gt;をつかみながら対策していく講座です。&lt;br /&gt;
文法問題・長文読解・英作文など、大学ごとの特徴に合わせて授業内容をカスタマイズし、&lt;strong&gt;どこを重点的に仕上げれば合格点に届くのか&lt;/strong&gt;を明確にしたうえで演習と解説を繰り返します。&lt;/p&gt;
&lt;p&gt;&lt;a style="background-color: #ff7043; color: #ffffff; padding: 5px 10px; text-align: center; text-decoration: none; display: inline-block; font-size: 14px;" href="https://eng-support.com/kouza/#%E9%81%8E%E5%8E%BB%E5%95%8F%E6%BC%94%E7%BF%92%E8%AC%9B%E5%BA%A7"&gt;&lt;br /&gt;
詳細を見る&lt;br /&gt;
&lt;/a&gt;&lt;/p&gt;
&lt;/div&gt;
&lt;/div&gt;
&lt;h2&gt;数量表現の出発点：「some」と名詞の関係&lt;/h2&gt;
&lt;h3&gt;「some」がかかる名詞で訳し分ける&lt;/h3&gt;
&lt;p&gt;まずは次の文を見てみましょう。&lt;/p&gt;
&lt;div style="background-color: whitesmoke; padding: 10px; margin-bottom: 10px;"&gt;&lt;strong&gt;Jiro had &lt;span style="color: blue;"&gt;some&lt;/span&gt; hot dogs for lunch.&lt;/strong&gt;&lt;/div&gt;
&lt;p&gt;この文の &lt;span style="color: blue;"&gt;some&lt;/span&gt; は通常、&lt;strong&gt;「いくつかの」&lt;/strong&gt;と訳します。&lt;br /&gt;
ポイントは、&lt;strong&gt;後ろに来ている名詞 &lt;span style="color: blue;"&gt;hot dogs&lt;/span&gt; が「数えられる名詞」&lt;/strong&gt;であり、複数形になっていることです。&lt;/p&gt;
&lt;ul&gt;
&lt;li&gt;数えられる名詞（可算名詞）＋ some → &lt;strong&gt;「いくつかの〜」&lt;/strong&gt;&lt;/li&gt;
&lt;li&gt;このとき名詞は必ず&lt;strong&gt;複数形&lt;/strong&gt;（-s など）になる&lt;/li&gt;
&lt;/ul&gt;
&lt;p&gt;同じ some でも、次の文では訳し方が変わります。&lt;/p&gt;
&lt;div style="background-color: whitesmoke; padding: 10px; margin-bottom: 10px;"&gt;&lt;strong&gt;Jiro put &lt;span style="color: blue;"&gt;some&lt;/span&gt; mustard on the hot dogs.&lt;/strong&gt;&lt;/div&gt;
&lt;p&gt;ここでの &lt;span style="color: blue;"&gt;mustard&lt;/span&gt;（からし）は、&lt;strong&gt;数えられない名詞（不可算名詞）&lt;/strong&gt;です。&lt;br /&gt;
そのため、some は&lt;strong&gt;「いくらかの」&lt;/strong&gt;と訳すのが自然になります。&lt;/p&gt;
&lt;ul&gt;
&lt;li&gt;数えられない名詞（不可算名詞）＋ some → &lt;strong&gt;「いくらかの〜」&lt;/strong&gt;&lt;/li&gt;
&lt;li&gt;不可算名詞には&lt;strong&gt;単数形しかない&lt;/strong&gt;（2つ・3つという数え方をしない）&lt;/li&gt;
&lt;/ul&gt;
&lt;p&gt;つまり &lt;strong&gt;same「same」でも、後ろの名詞が「可算・複数」か「不可算・単数」かで訳が変わる&lt;/strong&gt;、ということです。&lt;/p&gt;
&lt;h3&gt;Sg / Pl の略記に慣れておこう&lt;/h3&gt;
&lt;p&gt;単数・複数を表すとき、文法説明では次のような略記がよく使われます。&lt;/p&gt;
&lt;ul&gt;
&lt;li&gt;&lt;strong&gt;Sg&lt;/strong&gt; = singular（単数形）&lt;/li&gt;
&lt;li&gt;&lt;strong&gt;Pl&lt;/strong&gt; = plural（複数形）&lt;/li&gt;
&lt;/ul&gt;
&lt;p&gt;今後、辞書や解説で目にすることが多いので、&lt;strong&gt;Sg＝単数、Pl＝複数&lt;/strong&gt;という対応は早めに押さえておきましょう。&lt;/p&gt;
&lt;h3&gt;否定文・疑問文では「some → any」&lt;/h3&gt;
&lt;p&gt;数量表現で最初につまずきやすいポイントが、&lt;strong&gt;否定文・疑問文での any の登場&lt;/strong&gt;です。&lt;/p&gt;
&lt;div style="background-color: whitesmoke; padding: 10px; margin-bottom: 10px;"&gt;&lt;strong&gt;He doesn’t watch &lt;span style="color: blue;"&gt;any&lt;/span&gt; basketball games on TV.&lt;/strong&gt;&lt;/div&gt;
&lt;ul&gt;
&lt;li&gt;肯定文：some&lt;/li&gt;
&lt;li&gt;否定文・疑問文：&lt;strong&gt;any&lt;/strong&gt;&lt;/li&gt;
&lt;/ul&gt;
&lt;p&gt;ここで注意したいのは、&lt;strong&gt;any のあとに来る名詞の形&lt;/strong&gt;です。&lt;br /&gt;
&lt;b&gt;basketball games&lt;/b&gt; のように、&lt;/p&gt;
&lt;ul&gt;
&lt;li&gt;&lt;span style="color: blue;"&gt;basketball&lt;/span&gt; は形容詞的に名詞を修飾&lt;/li&gt;
&lt;li&gt;数えられるのは &lt;strong&gt;games&lt;/strong&gt; の部分なので、&lt;strong&gt;複数形&lt;/strong&gt;になる&lt;/li&gt;
&lt;/ul&gt;
&lt;p&gt;このように、&lt;strong&gt;「some / any」＋名詞の形（単数・複数）&lt;/strong&gt;に常に目を向ける癖を付けておくと、後の many / much の理解もスムーズになります。&lt;/p&gt;
&lt;hr /&gt;
&lt;p&gt;&lt;!--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&lt;h2&gt;「たくさんの」を表す：many と much の基本&lt;/h2&gt;
&lt;h3&gt;some から many / much へ&lt;/h3&gt;
&lt;p&gt;先ほどの文&lt;/p&gt;
&lt;div style="background-color: whitesmoke; padding: 10px; margin-bottom: 10px;"&gt;&lt;strong&gt;Jiro had &lt;span style="color: blue;"&gt;some&lt;/span&gt; hot dogs for lunch.&lt;/strong&gt;&lt;/div&gt;
&lt;p&gt;は、文脈によっては&lt;strong&gt;「ジローは昼食にホットドッグをたくさん食べました。」&lt;/strong&gt;と解釈することもできます。&lt;br /&gt;
この「たくさんの」を英語で表すときに登場するのが、&lt;br /&gt;
&lt;strong&gt;&lt;span style="color: red;"&gt;many&lt;/span&gt; / &lt;span style="color: red;"&gt;much&lt;/span&gt;&lt;/strong&gt; です。&lt;/p&gt;
&lt;h3&gt;「many friends」と「much coffee」の違い&lt;/h3&gt;
&lt;p&gt;次の2つの例文を比べてみましょう。&lt;/p&gt;
&lt;ul&gt;
&lt;li&gt;Mr. Brown has &lt;strong&gt;many friends&lt;/strong&gt; in Japan.&lt;/li&gt;
&lt;li&gt;Do they sell &lt;strong&gt;much coffee&lt;/strong&gt; at that shop?&lt;/li&gt;
&lt;/ul&gt;
&lt;p&gt;どちらも日本語にすると「たくさんの〜」ですが、&lt;/p&gt;
&lt;ul&gt;
&lt;li&gt;&lt;strong&gt;many friends&lt;/strong&gt;：友達は&lt;strong&gt;一人・二人……と数えられる&lt;/strong&gt;ので、可算名詞の複数形&lt;/li&gt;
&lt;li&gt;&lt;strong&gt;much coffee&lt;/strong&gt;：コーヒーは一杯、二杯…と&lt;strong&gt;容器や単位を付けないと数えられない&lt;/strong&gt;ので、不可算名詞&lt;/li&gt;
&lt;/ul&gt;
&lt;p&gt;日本の授業ではよく、&lt;/p&gt;
&lt;ul&gt;
&lt;li&gt;&lt;strong&gt;many ＋ 可算名詞の複数形&lt;/strong&gt;&lt;/li&gt;
&lt;li&gt;&lt;strong&gt;much ＋ 不可算名詞（単数形）&lt;/strong&gt;&lt;/li&gt;
&lt;/ul&gt;
&lt;p&gt;と教わりますが、実はこの「可算か不可算か」の判断が、日本人学習者にはかなり難しいことも多いのです。&lt;/p&gt;
&lt;hr /&gt;
&lt;h2&gt;可算名詞・不可算名詞という考え方&lt;/h2&gt;
&lt;h3&gt;countable / uncountable の略記 C / U&lt;/h3&gt;
&lt;p&gt;英語では「数えられる」「数えられない」を次のように表します。&lt;/p&gt;
&lt;ul&gt;
&lt;li&gt;&lt;strong&gt;countable（可算）&lt;/strong&gt; … 数えられる名詞&lt;/li&gt;
&lt;li&gt;&lt;strong&gt;uncountable（不可算）&lt;/strong&gt; … 数えられない名詞&lt;/li&gt;
&lt;/ul&gt;
&lt;p&gt;辞書では、&lt;/p&gt;
&lt;ul&gt;
&lt;li&gt;&lt;strong&gt;C&lt;/strong&gt; = countable&lt;/li&gt;
&lt;li&gt;&lt;strong&gt;U&lt;/strong&gt; = uncountable&lt;/li&gt;
&lt;/ul&gt;
&lt;p&gt;の記号で示されることが多いです（記号の前に「□」や「◇」が付く書式もあります）。&lt;/p&gt;
&lt;h3&gt;un- のイメージに慣れる&lt;/h3&gt;
&lt;p&gt;&lt;strong&gt;un-&lt;/strong&gt; という接頭辞は、日本語の「不〜」にあたります。&lt;/p&gt;
&lt;ul&gt;
&lt;li&gt;happy（幸せな） → &lt;strong&gt;un&lt;/strong&gt;happy（不幸せな）&lt;/li&gt;
&lt;li&gt;kind（親切な） → &lt;strong&gt;un&lt;/strong&gt;kind（不親切な）&lt;/li&gt;
&lt;/ul&gt;
&lt;p&gt;同じように、countable（数えられる）に un- が付いて&lt;br /&gt;
&lt;strong&gt;uncountable（数えられない）&lt;/strong&gt; となる、という流れもセットで覚えておきましょう。&lt;/p&gt;
&lt;h3&gt;普通名詞・物質名詞・抽象名詞よりも「数えられるかどうか」が重要&lt;/h3&gt;
&lt;p&gt;名詞の種類としては、辞書や文法書には次のような分類も出てきます。&lt;/p&gt;
&lt;ul&gt;
&lt;li&gt;&lt;strong&gt;普通名詞&lt;/strong&gt;：friend, dog, car など、実体を指し、数えられる名詞&lt;/li&gt;
&lt;li&gt;&lt;strong&gt;物質名詞&lt;/strong&gt;：water, coffee, sugar など、液体・粉などで数えにくいもの&lt;/li&gt;
&lt;li&gt;&lt;strong&gt;抽象名詞&lt;/strong&gt;：love, friendship, hope など、目に見えない概念&lt;/li&gt;
&lt;/ul&gt;
&lt;p&gt;ただ、many / much を選ぶ場面で大事なのは、&lt;strong&gt;「物質名詞かどうか」「抽象名詞かどうか」ではなく、最終的に数えられるかどうか&lt;/strong&gt;です。&lt;/p&gt;
&lt;ul&gt;
&lt;li&gt;&lt;strong&gt;数えられる（複数形がある）&lt;/strong&gt; → many&lt;/li&gt;
&lt;li&gt;&lt;strong&gt;数えない（単数形しかない）&lt;/strong&gt; → much&lt;/li&gt;
&lt;/ul&gt;
&lt;hr /&gt;
&lt;h2&gt;「many / much」を形で判断するコツ&lt;/h2&gt;
&lt;h3&gt;まずは「単数形か複数形か」を見る&lt;/h3&gt;
&lt;p&gt;日本人にとって難しいのは、「これは可算？不可算？」と&lt;strong&gt;意味やイメージから判定しようとする&lt;/strong&gt;ところです。&lt;br /&gt;
しかし実際には、&lt;strong&gt;見た目（単数形か複数形か）を見ればかなりの部分が判断できます&lt;/strong&gt;。&lt;/p&gt;
&lt;ul&gt;
&lt;li&gt;&lt;strong&gt;複数形（-s など）が付いていれば many&lt;/strong&gt;&lt;/li&gt;
&lt;li&gt;&lt;strong&gt;単数形なら much&lt;/strong&gt;&lt;/li&gt;
&lt;/ul&gt;
&lt;p&gt;可算か不可算かで迷う前に、&lt;strong&gt;名詞の形だけを見て決める練習&lt;/strong&gt;をしてみましょう。&lt;/p&gt;
&lt;h3&gt;入試にも出る「hope」の例&lt;/h3&gt;
&lt;p&gt;次のような問題が大学入試でもよく出題されます。&lt;/p&gt;
&lt;div style="background-color: whitesmoke; padding: 10px; margin-bottom: 10px;"&gt;&lt;strong&gt;( ) hope&lt;/strong&gt; 「多くの希望」&lt;/div&gt;
&lt;p&gt;ここで many / much のどちらを入れるか、という問題です。&lt;br /&gt;
辞書を引くと hope は「C でも U でも使える」と書かれていて、かえって混乱することもあります。&lt;/p&gt;
&lt;ul&gt;
&lt;li&gt;&lt;strong&gt;hope（単数形）&lt;/strong&gt; → &lt;strong&gt;much hope&lt;/strong&gt;&lt;/li&gt;
&lt;li&gt;&lt;strong&gt;hopes（複数形）&lt;/strong&gt; → &lt;strong&gt;many hopes&lt;/strong&gt;&lt;/li&gt;
&lt;/ul&gt;
&lt;p&gt;このように、&lt;strong&gt;まず名詞の形（単数か複数か）で判断する&lt;/strong&gt;と、迷いにくくなります。&lt;/p&gt;
&lt;hr /&gt;
&lt;h2&gt;many / much の具体例で定着させる&lt;/h2&gt;
&lt;h3&gt;数えられる名詞に many を使う&lt;/h3&gt;
&lt;ul&gt;
&lt;li&gt;&lt;strong&gt;many sweets&lt;/strong&gt; … 甘いものをたくさん&lt;/li&gt;
&lt;li&gt;&lt;strong&gt;many hot dogs&lt;/strong&gt; … ホットドッグをたくさん&lt;/li&gt;
&lt;/ul&gt;
&lt;p&gt;いずれも &lt;strong&gt;sweets, hot dogs&lt;/strong&gt; のように、&lt;strong&gt;名詞が複数形になっている点&lt;/strong&gt;が重要です。&lt;br /&gt;
&lt;strong&gt;many ＋ 可算名詞の複数形&lt;/strong&gt; という形を、例文とセットで覚えましょう。&lt;/p&gt;
&lt;h3&gt;数えられない名詞に much を使う&lt;/h3&gt;
&lt;ul&gt;
&lt;li&gt;&lt;strong&gt;much time&lt;/strong&gt; … たくさんの時間&lt;/li&gt;
&lt;li&gt;&lt;strong&gt;much water&lt;/strong&gt; … たくさんの水&lt;/li&gt;
&lt;li&gt;&lt;strong&gt;much coffee&lt;/strong&gt; … たくさんのコーヒー&lt;/li&gt;
&lt;/ul&gt;
&lt;p&gt;time や water, coffee は、向こうの人の感覚では&lt;strong&gt;「いったんかたまりとして」数えない名詞&lt;/strong&gt;として扱われます。&lt;br /&gt;
そのため、&lt;strong&gt;much ＋ 名詞（単数形）&lt;/strong&gt; の形を取ります。&lt;/p&gt;
&lt;h3&gt;「too many / too much」で「〜しすぎ」を表す&lt;/h3&gt;
&lt;p&gt;many / much に &lt;strong&gt;too&lt;/strong&gt; を付けると、「多すぎ」というニュアンスになります。&lt;/p&gt;
&lt;ul&gt;
&lt;li&gt;&lt;strong&gt;too many hot dogs&lt;/strong&gt; … ホットドッグが多すぎる&lt;/li&gt;
&lt;li&gt;&lt;strong&gt;too much juice&lt;/strong&gt; … ジュースを飲みすぎ&lt;/li&gt;
&lt;/ul&gt;
&lt;p&gt;このときも、&lt;/p&gt;
&lt;ul&gt;
&lt;li&gt;&lt;strong&gt;too many ＋ 可算名詞の複数形&lt;/strong&gt;&lt;/li&gt;
&lt;li&gt;&lt;strong&gt;too much ＋ 不可算名詞（単数形）&lt;/strong&gt;&lt;/li&gt;
&lt;/ul&gt;
&lt;p&gt;という形そのものは変わりません。&lt;br /&gt;
&lt;strong&gt;too が付いても many / much の使い分けのルールはそのまま&lt;/strong&gt;だ、という点を押さえておきましょう。&lt;/p&gt;
&lt;hr /&gt;
&lt;h2&gt;日本語と英語の「たくさん」のズレ&lt;/h2&gt;
&lt;h3&gt;日本語の「たくさん」は1語ではない&lt;/h3&gt;
&lt;p&gt;日本語では、友達でもコーヒーでも希望でも、まとめて&lt;strong&gt;「たくさん」&lt;/strong&gt;と表現できます。&lt;br /&gt;
一方で英語では、&lt;/p&gt;
&lt;ul&gt;
&lt;li&gt;many friends / many dogs / many sweets&lt;/li&gt;
&lt;li&gt;much coffee / much time / much hope&lt;/li&gt;
&lt;/ul&gt;
&lt;p&gt;のように、名詞の性質によって &lt;strong&gt;many / much&lt;/strong&gt; を使い分けなければなりません。&lt;/p&gt;
&lt;h3&gt;英語の「some」は、日本語では「いくつか」と「いくらか」に分かれる&lt;/h3&gt;
&lt;p&gt;逆に、英語の &lt;strong&gt;some&lt;/strong&gt; は 1 語でも、日本語では&lt;/p&gt;
&lt;ul&gt;
&lt;li&gt;いくつかのホットドッグ（数えられるもの）&lt;/li&gt;
&lt;li&gt;いくらかのマスタード（数えられないもの）&lt;/li&gt;
&lt;/ul&gt;
&lt;p&gt;と訳し分ける必要があります。&lt;br /&gt;
&lt;strong&gt;日本語と英語は一対一で対応しない&lt;/strong&gt;、ということを前提に、&lt;br /&gt;
その言語ごとの「形」と「ルール」で覚えていくことが大切です。&lt;/p&gt;
&lt;hr /&gt;
&lt;h2&gt;まとめ：形を見て「many / much / some / any」を選ぼう&lt;/h2&gt;
&lt;ul&gt;
&lt;li&gt;&lt;strong&gt;some&lt;/strong&gt; は「いくつかの」「いくらかの」を表すが、&lt;strong&gt;後ろの名詞が可算複数か不可算単数か&lt;/strong&gt;で訳が変わる。&lt;/li&gt;
&lt;li&gt;&lt;strong&gt;否定文・疑問文では some → any&lt;/strong&gt; に変わる。any のあとは、可算なら複数形、不可算なら単数形。&lt;/li&gt;
&lt;li&gt;&lt;strong&gt;many&lt;/strong&gt; は「たくさんの」＋ 可算名詞の複数形、&lt;strong&gt;much&lt;/strong&gt; は「たくさんの」＋ 不可算名詞（単数形）。&lt;/li&gt;
&lt;li&gt;可算 / 不可算で迷う前に、&lt;strong&gt;名詞が単数形（Sg）か複数形（Pl）かを先に見る&lt;/strong&gt;と判断しやすい。&lt;/li&gt;
&lt;li&gt;&lt;strong&gt;hope&lt;/strong&gt; のように C/U 両方の性質を持つ名詞でも、&lt;strong&gt;hope → much hope / hopes → many hopes&lt;/strong&gt; のように形で決められる。&lt;/li&gt;
&lt;li&gt;&lt;strong&gt;too many / too much&lt;/strong&gt; は「〜しすぎ」を表すが、many / much の使い分けのルール自体は変わらない。&lt;/li&gt;
&lt;li&gt;日本語の「たくさん」は 1 語だが、英語では many / much に分かれる。逆に英語の some は、日本語では「いくつか」「いくらか」に分かれる。&lt;/li&gt;
&lt;/ul&gt;
&lt;p&gt;数量表現は、「意味」だけで覚えようとするとどうしても混乱します。&lt;br /&gt;
まずは&lt;strong&gt;名詞の形（単数・複数）と、後ろに続く名詞の種類&lt;/strong&gt;に注目して、&lt;br /&gt;
&lt;strong&gt;形から機械的に選べるレベル&lt;/strong&gt;まで練習していきましょう。&lt;br /&gt;
&lt;!--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</si>
  <si>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https://juku-escot.com/c_blogs/syakaijinbenkyou/
【検出された不自然ワード】
- 固定
- 手順
- 立て直
- 最短
【本文】
------
&lt;h2&gt;社会人の勉強でやる気がなくなったときの解決策｜モチベーションを保ち仕事と両立するコツ&lt;/h2&gt;
&lt;p&gt;受験といえば高校受験、大学受験が最初に出てくると思いますが、社会人であっても仕事上の資格取得やスキルアップのために受験を受ける人は多いと思います。特に社会人は仕事との両立をしなければならず、ストレスから受験勉強のやる気がなくなったという経験があるのではないでしょうか。そこで、社会人の受験勉強のモチベーションを保つコツを考えてみましょう。&lt;/p&gt;
&lt;h3&gt;1. モチベーションが低下する原因を切り分け、ストレスを軽減する&lt;/h3&gt;
&lt;ul&gt;
&lt;li&gt;&lt;strong&gt;時間が取れない&lt;/strong&gt;：仕事後に勉強枠が確保できていない&lt;/li&gt;
&lt;li&gt;&lt;strong&gt;量が重すぎる&lt;/strong&gt;：計画倒れで着手前に疲れている&lt;/li&gt;
&lt;li&gt;&lt;strong&gt;進んでいる実感がない&lt;/strong&gt;：成果が見えず意味を感じられない&lt;/li&gt;
&lt;/ul&gt;
&lt;h3&gt;2. 長いスパンで計画を立て、仕事と受験勉強のバランスを取る&lt;/h3&gt;
&lt;p&gt;受験勉強のモチベーションを保つためには、&lt;span style="color: #ff0000;"&gt;長いスパンで勉強する&lt;/span&gt;という考え方が大切です。一般的な資格の受験日は年に１回か、数回あることがほとんどです。仕事をしながら勉強をしていくわけですから、&lt;strong&gt;一番近い日程に照準を定めるのではなく、少し余裕を持ったスケジュールを組みましょう&lt;/strong&gt;。思うように勉強が捗らないことでやる気がなくなった、ということが無くなります。仕事と受験勉強のバランスを取りましょう。&lt;/p&gt;
&lt;h3&gt;3. 独学の限界を感じたら、塾や人の力を借りて効率化する&lt;/h3&gt;
&lt;p&gt;次に、人の力を借りてみることも重要です。仕事上の資格であれば、職場の上司や同僚に教えを乞うのも良いでしょう。1人で受験勉強するよりも効率的に学ぶことが出来ます。仕事と関係のない資格の受験であれば、学習塾や通信教育を活用するのも手です。&lt;span style="color: #0000ff;"&gt;人と勉強したり、教わったりすることでやる気を保つことが出来ます&lt;/span&gt;。1人で抱え込んでは分からないことがどんどん増え、やる気がなくなったり、諦めてしまうことに繋がってしまいます。&lt;/p&gt;
&lt;h3&gt;4. モチベーションを再燃させる「立て直しのための最短手順」&lt;/h3&gt;
&lt;ul&gt;
&lt;li&gt;&lt;strong&gt;最初の3日間&lt;/strong&gt;は「毎日30分・同じ作業」だけに固定する&lt;/li&gt;
&lt;li&gt;やる内容は&lt;strong&gt;迷わないもの&lt;/strong&gt;（問題数・ページ数を事前に決める）&lt;/li&gt;
&lt;li&gt;終わったら&lt;strong&gt;「今日はできた」&lt;/strong&gt;と明確に区切る&lt;/li&gt;
&lt;/ul&gt;
&lt;h3&gt;5. 「1日○時間」ではなく「毎日やる量」を決めて継続する&lt;/h3&gt;
&lt;p&gt;社会人の勉強では、「1日○時間」よりも&lt;strong&gt;「毎日やる量」&lt;/strong&gt;を決めた方が続きやすくなります。&lt;br /&gt;
たとえば「30分」ではなく、「問題3問」「テキスト2ページ」と決めることで、疲れている日でも最低限を越えやすくなります。&lt;/p&gt;
&lt;h3&gt;6. 社会人の勉強によくあるつまずきと対処法&lt;/h3&gt;
&lt;ul&gt;
&lt;li&gt;&lt;strong&gt;平日に勉強できない日が続く&lt;/strong&gt; → 週末に「全部取り戻そう」としない&lt;/li&gt;
&lt;li&gt;&lt;strong&gt;独学がつらい&lt;/strong&gt; → 2週間止まったら人に頼る判断をする&lt;/li&gt;
&lt;li&gt;&lt;strong&gt;やる気がゼロ&lt;/strong&gt; → 勉強開始ではなく「教材を開く」だけで終えてもよい&lt;/li&gt;
&lt;/ul&gt;
&lt;p&gt;社会人においては、学生よりも受験勉強のモチベーションを保つことが難しいと言えます。自分から学ぶ姿勢を育まなければ、仕事との両立は上手くいきません。人や塾の力を借り、無理のないように時間を管理しなければなりません。それらが上手くいかないと、簡単にやる気なくなった、という状況になってしまいます。仕事と受験勉強のバランスを取りつつ、自分が潰れてしまわないように注意しましょう。&lt;/p&gt;
&lt;h4&gt;関連コラム&lt;/h4&gt;
&lt;blockquote&gt;&lt;p&gt;&lt;a href="https://juku-escot.com/column/yaruki/" target="_blank" rel="noopener"&gt;&lt;br /&gt;
やる気をなくさず受験勉強を続けるために必要な心構えとは？&lt;br /&gt;
&lt;/a&gt;&lt;/p&gt;&lt;/blockquote&gt;
------</t>
  </si>
  <si>
    <t>以下のページは不自然なワードを使用しています。
これらを適切に自然な言葉に置き換えて下さい。
なお、本文の装飾や構造は絶対に変えないでください。
【対象ページURL】
https://juku-escot.com/column/chokuzen/
【検出された不自然ワード】
- 手順
- 刺
- 整え
【本文】
------
&lt;p&gt;&amp;nbsp;&lt;/p&gt;
&lt;h2&gt;中学生の定期テスト直前勉強法｜2週間前から点数を最大化する計画の立て方&lt;/h2&gt;
&lt;p&gt;テスト直前になると、&lt;strong&gt;「何から手をつければいいか分からない」「とりあえずノートまとめを始めてしまう」&lt;/strong&gt;という生徒は少なくありません。&lt;br /&gt;
しかし、限られた時間で点数アップにつなげるには、&lt;strong&gt;テスト範囲と自分の「できる／できない」を踏まえた勉強計画&lt;/strong&gt;が必要です。&lt;/p&gt;
&lt;h3&gt;テスト直前2週間の全体像｜このページで解説するポイント&lt;/h3&gt;
&lt;p&gt;このページでは、英語科主任による動画の内容をもとに、&lt;/p&gt;
&lt;ul&gt;
&lt;li&gt;テスト直前２週間の勉強計画の立て方&lt;/li&gt;
&lt;li&gt;ワークがある場合／プリントだけの場合の対処法&lt;/li&gt;
&lt;li&gt;科目別・直前の勉強法&lt;/li&gt;
&lt;li&gt;テスト前日・当日の過ごし方と、長期休み・受験生のポイント&lt;/li&gt;
&lt;/ul&gt;
&lt;p&gt;を整理してご紹介します。&lt;br /&gt;
事前に&lt;strong&gt;&lt;a href="https://juku-escot.com/column/yokunaibenkyouhou/" target="_blank" rel="noopener"&gt;「よくない」勉強法&lt;/a&gt;&lt;/strong&gt;を確認し、暗記のやり方は&lt;strong&gt;&lt;a href="https://juku-escot.com/column/anki/" target="_blank" rel="noopener"&gt;定期試験前にまとめて暗記する方法&lt;/a&gt;&lt;/strong&gt;も参考にしながら取り組んでみてください。&lt;/p&gt;
&lt;h2&gt;【動画解説】英語科主任が教える！テスト直前の効率的な勉強計画&lt;/h2&gt;
&lt;p&gt;&lt;img fetchpriority="high" decoding="async" class="alignleft size-medium wp-image-1028" src="https://juku-escot.com/wp-content/uploads/2019/11/テスト直前-1-300x169.jpg" alt="英語科主任がテスト直前の勉強法を解説している動画のサムネイル" width="300" height="169" srcset="https://juku-escot.com/wp-content/uploads/2019/11/テスト直前-1-300x169.jpg 300w, https://juku-escot.com/wp-content/uploads/2019/11/テスト直前-1-1024x576.jpg 1024w, https://juku-escot.com/wp-content/uploads/2019/11/テスト直前-1-768x432.jpg 768w, https://juku-escot.com/wp-content/uploads/2019/11/テスト直前-1-320x180.jpg 320w, https://juku-escot.com/wp-content/uploads/2019/11/テスト直前-1.jpg 1280w" sizes="(max-width: 300px) 100vw, 300px" /&gt;&lt;/p&gt;
&lt;p&gt;&lt;iframe title="YouTube video player" src="https://www.youtube.com/embed/6Iqal4Qxxno?si=GuY9FylFyfUl4Epk" width="560" height="315" frameborder="0" allowfullscreen="allowfullscreen"&gt;&lt;/iframe&gt;&lt;/p&gt;
&lt;blockquote&gt;&lt;p&gt;今回ですが、&lt;strong&gt;テスト直前の勉強計画の立て方&lt;/strong&gt;という事です。&lt;br /&gt;
中間・期末・学年末・模擬試験など、範囲が決まっているテストに向けて、どう準備を進めていくべきかをお話しします。&lt;/p&gt;&lt;/blockquote&gt;
&lt;h2&gt;テスト開始2週間前の勉強計画｜「ノートまとめ」を捨てて効率を上げる&lt;/h2&gt;
&lt;h3&gt;1. 「ノートまとめ」はNG｜テスト直前は「解く・確認する」を最優先&lt;/h3&gt;
&lt;blockquote&gt;&lt;p&gt;&lt;strong&gt;英語科主任 中尾：&lt;/strong&gt; 多いのが、まずノートまとめをするという子がいますが、あれはあまり効果的じゃないと思っています。&lt;/p&gt;&lt;/blockquote&gt;
&lt;p&gt;テスト直前に時間をかけてノートをきれいにまとめても、&lt;/p&gt;
&lt;ul&gt;
&lt;li&gt;解く練習が不足する&lt;/li&gt;
&lt;li&gt;「やった気分」だけで点数に結びつきにくい&lt;/li&gt;
&lt;/ul&gt;
&lt;p&gt;といった問題が起こりがちです。直前２週間では、&lt;strong&gt;「まとめ」よりも「解く・確認する」ことに時間を使う&lt;/strong&gt;のが基本方針です。&lt;/p&gt;
&lt;h3&gt;2. 教科書ワークを活用し「定着していない箇所」を重点的に仕分ける&lt;/h3&gt;
&lt;p&gt;範囲がテキストやワークで指定されている場合、まずは&lt;strong&gt;教科書ワークを基準に計画を立てます&lt;/strong&gt;。&lt;/p&gt;
&lt;ul&gt;
&lt;li&gt;&lt;span style="color: #0000ff;"&gt;&lt;strong&gt;直前２週間&lt;/strong&gt;&lt;/span&gt;を目安にスケジュールを切る&lt;/li&gt;
&lt;li&gt;教科書ワーク（英語なら各Lesson末の小テストなど）を、&lt;strong&gt;テスト３日前までに消化&lt;/strong&gt;できるよう１日ごとに割り振る&lt;/li&gt;
&lt;/ul&gt;
&lt;p&gt;このとき重要なのは、&lt;/p&gt;
&lt;ul&gt;
&lt;li&gt;&lt;strong&gt;できるところを何度もやるのではなく、「定着していないところ」を見つける&lt;/strong&gt;こと&lt;/li&gt;
&lt;/ul&gt;
&lt;p&gt;です。ワークのテスト問題をまず一通り解き、&lt;/p&gt;
&lt;ul&gt;
&lt;li&gt;正解できた問題 → 復習頻度は少なめ&lt;/li&gt;
&lt;li&gt;間違えた問題／あやふやな問題 → 優先的にやり直す&lt;/li&gt;
&lt;/ul&gt;
&lt;p&gt;といった形で、&lt;strong&gt;できるところ／できないところを把握するところからスタート&lt;/strong&gt;しましょう。&lt;/p&gt;
&lt;h2&gt;テスト3日前の追い込み勉強法｜暗記よりも「解き直し」を増やす&lt;/h2&gt;
&lt;h3&gt;3. 覚える作業を「解いて吐き出す（アウトプット）」練習に切り替える&lt;/h3&gt;
&lt;blockquote&gt;&lt;p&gt;&lt;strong&gt;英語科主任 中尾：&lt;/strong&gt; 一夜漬けで覚えたつもりがテストで出てこないのは、「解いて吐き出す」回数が少ないからです。テスト前３日間は、覚える作業よりも、ひたすら解くことを増やしてほしいです。&lt;/p&gt;&lt;/blockquote&gt;
&lt;p&gt;テスト３日前からは、&lt;/p&gt;
&lt;ul&gt;
&lt;li&gt;最初に解いたワークのテストを&lt;strong&gt;もう一度解いてみて、できるようになったか確認&lt;/strong&gt;&lt;/li&gt;
&lt;li&gt;覚えられていない部分を、&lt;strong&gt;「見て覚える」ではなく、問題として解きながら定着&lt;/strong&gt;させる&lt;/li&gt;
&lt;/ul&gt;
&lt;p&gt;ことを意識しましょう。&lt;br /&gt;
&lt;span style="color: #ff0000;"&gt;&lt;strong&gt;「見て覚える」だけに偏らず、「解いて覚える」時間をしっかり確保する&lt;/strong&gt;&lt;/span&gt;ことが、点数に直結します。&lt;/p&gt;
&lt;h2&gt;ワークがない・プリント中心のテスト範囲を攻略する3つのステップ&lt;/h2&gt;
&lt;h3&gt;4. プリント学習の優先順位｜あらすじ把握・空欄確認・単語ピックアップ&lt;/h3&gt;
&lt;p&gt;テスト範囲が「プリント10枚」「長文プリントの束」などで、ワークも似た問題もないケースもあります。その場合は、次のようなステップで対策を行います。&lt;/p&gt;
&lt;ul&gt;
&lt;li&gt;&lt;strong&gt;① まずは「大枠（あらすじ）」をつかむ&lt;/strong&gt;&lt;br /&gt;
英語長文なら、テスト範囲の文章について、&lt;/li&gt;
&lt;/ul&gt;
&lt;ul&gt;
&lt;li&gt;&lt;span style="color: #ff6600;"&gt;「だいたいこういう話だった」というあらすじ&lt;/span&gt;を覚えておく&lt;/li&gt;
&lt;li&gt;&lt;strong&gt;② 空欄・下線部を重点的に確認&lt;/strong&gt;&lt;br /&gt;
&lt;span style="color: #ff6600;"&gt;プリントで空欄になっている箇所や線が引いてある箇所&lt;/span&gt;はテストに出やすいので、&lt;strong&gt;最低限そこは確実に覚える&lt;/strong&gt;。&lt;/li&gt;
&lt;li&gt;&lt;strong&gt;③ 知らない単語だけをピックアップして覚える&lt;/strong&gt;&lt;br /&gt;
出てきた単語のうち「知らないもの」「自信がないもの」をリスト化し、残りの日数で集中的に暗記する。&lt;/li&gt;
&lt;/ul&gt;
&lt;p&gt;テスト範囲が発表された段階でプリントが大量にある場合は、&lt;/p&gt;
&lt;ul&gt;
&lt;li&gt;最初の３〜４日で全体のあらすじを掴む&lt;/li&gt;
&lt;li&gt;残りの期間で未知語・重要箇所を重点的に覚える&lt;/li&gt;
&lt;/ul&gt;
&lt;p&gt;という配分が現実的です。&lt;br /&gt;
&lt;span style="color: #ff0000;"&gt;「全部完璧にやる」より、課題の出され方に合わせて、&lt;strong&gt;優先順位をつけて対応すること&lt;/strong&gt;&lt;/span&gt;が大切です。&lt;/p&gt;
&lt;h2&gt;【科目別】定期テスト直前の重点ポイント｜5教科の効率的な対策&lt;/h2&gt;
&lt;p&gt;ここからは、テスト直前に特に意識したい&lt;strong&gt;科目別のポイント&lt;/strong&gt;を整理します。&lt;/p&gt;
&lt;h3&gt;英語：単語・熟語の暗記と「範囲の英文」の音読徹底&lt;/h3&gt;
&lt;ul&gt;
&lt;li&gt;&lt;strong&gt;テスト範囲の単語・熟語を確実に暗記&lt;/strong&gt;する&lt;/li&gt;
&lt;li&gt;範囲になっている英文がある場合は、
&lt;ul&gt;
&lt;li&gt;英文と日本語訳をセットで覚える&lt;/li&gt;
&lt;li&gt;内容が頭に入っていれば、設問もスラスラ解きやすくなる&lt;/li&gt;
&lt;/ul&gt;
&lt;/li&gt;
&lt;li&gt;テスト範囲の問題集があるときは、
&lt;ul&gt;
&lt;li&gt;新しい問題集に手を出さず、&lt;strong&gt;いつも使っている問題集を繰り返し解き直す&lt;/strong&gt;&lt;/li&gt;
&lt;li&gt;間違えた問題だけをピックアップして集中対策&lt;/li&gt;
&lt;/ul&gt;
&lt;/li&gt;
&lt;/ul&gt;
&lt;p&gt;英単語の暗記でありがちな失敗は、&lt;strong&gt;「ただノートに書いているだけ」&lt;/strong&gt;の状態です。&lt;/p&gt;
&lt;p&gt;&lt;span style="color: #ff0000;"&gt;&lt;strong&gt;英単語は、書くだけでなく「音読しながら」覚えましょう。&lt;/strong&gt;&lt;/span&gt;&lt;br /&gt;
声に出すことで、&lt;/p&gt;
&lt;ul&gt;
&lt;li&gt;口と耳が刺激される&lt;/li&gt;
&lt;li&gt;視覚だけでなく聴覚からも記憶できる&lt;/li&gt;
&lt;/ul&gt;
&lt;p&gt;といった効果があり、暗記効率が上がります。&lt;br /&gt;
英文もふくめ、普段から&lt;strong&gt;音読を習慣化&lt;/strong&gt;しておくと、長文対策にもなります。&lt;/p&gt;
&lt;h3&gt;数学：難問より「解法パターン」の反復でケアレスミスを防ぐ&lt;/h3&gt;
&lt;p&gt;数学では、&lt;/p&gt;
&lt;ul&gt;
&lt;li&gt;&lt;strong&gt;深い理解が必要な難問を、直前で無理に理解しようとしない&lt;/strong&gt;&lt;/li&gt;
&lt;li&gt;テキストとほぼ同じ形式で、数字だけ違うような問題を何度も解く&lt;/li&gt;
&lt;li&gt;&lt;strong&gt;「よく出るパターン」をまとめて、流れごと覚える&lt;/strong&gt;&lt;/li&gt;
&lt;/ul&gt;
&lt;p&gt;ことがポイントです。&lt;/p&gt;
&lt;p&gt;&lt;span style="color: #0000ff;"&gt;&lt;strong&gt;公式だけを覚える勉強はNG&lt;/strong&gt;&lt;/span&gt;です。&lt;br /&gt;
公式の&lt;strong&gt;使い方の手順（解き方の流れ）をパターンとして覚える&lt;/strong&gt;ことで、テスト本番でも迷わず解けるようになります。&lt;/p&gt;
&lt;h3&gt;社会：問題集と教科書のセット学習で出題形式に慣れる&lt;/h3&gt;
&lt;ul&gt;
&lt;li&gt;まずは&lt;strong&gt;問題集を中心に暗記&lt;/strong&gt;する&lt;/li&gt;
&lt;li&gt;問題と答えを「セット」で覚える意識を持つ&lt;/li&gt;
&lt;li&gt;出題形式が少し変わるだけで解けなくなるのを防ぐため、&lt;strong&gt;いろいろな形式の問題に触れておく&lt;/strong&gt;&lt;/li&gt;
&lt;li&gt;時間に余裕があれば、あとから教科書を読み返して知識を補強&lt;/li&gt;
&lt;/ul&gt;
&lt;p&gt;&lt;strong&gt;基本問題は100％答えられる状態&lt;/strong&gt;を目指し、それ以外の応用問題で得点を積み上げていきましょう。&lt;/p&gt;
&lt;h3&gt;理科：直前は計算問題より「知識・暗記系」を優先して稼ぐ&lt;/h3&gt;
&lt;p&gt;理科の計算問題や公式の理解は、本来はコツコツと積み上げる必要があります。&lt;br /&gt;
もしテスト直前の段階で理解が追いついていないなら、&lt;/p&gt;
&lt;ul&gt;
&lt;li&gt;今は無理に計算問題を完璧にしようとせず、&lt;span style="color: #0000ff;"&gt;&lt;strong&gt;暗記で対応できる知識問題を優先&lt;/strong&gt;&lt;/span&gt;する&lt;/li&gt;
&lt;li&gt;計算問題はテスト後にじっくり復習し直す&lt;/li&gt;
&lt;/ul&gt;
&lt;p&gt;といった割り切りも大切です。&lt;br /&gt;
短時間で点数を伸ばすには、&lt;strong&gt;計算よりも暗記に時間を使うほうが効率的&lt;/strong&gt;な場合があります。&lt;/p&gt;
&lt;h3&gt;国語：範囲の文章理解と「漢字・語句」の得点源確保&lt;/h3&gt;
&lt;ul&gt;
&lt;li&gt;定期テストで出る文章が決まっている場合は、その文章を&lt;strong&gt;内容ごと頭に入れておく&lt;/strong&gt;&lt;/li&gt;
&lt;li&gt;&lt;span style="color: #0000ff;"&gt;&lt;strong&gt;ノートを見返して、重要事項をチェック&lt;/strong&gt;&lt;/span&gt;する&lt;/li&gt;
&lt;li&gt;文章中の漢字・慣用句・ことわざ・語句は、「読める・書ける」状態にしておく&lt;/li&gt;
&lt;li&gt;特に漢字は、&lt;strong&gt;直前対策が点数に直結しやすい範囲&lt;/strong&gt;&lt;/li&gt;
&lt;/ul&gt;
&lt;p&gt;漢字の学習は、&lt;/p&gt;
&lt;ul&gt;
&lt;li&gt;書きながら覚える&lt;/li&gt;
&lt;li&gt;自分で小テストを作って解き直す&lt;/li&gt;
&lt;li&gt;間違えたものだけを繰り返し書く&lt;/li&gt;
&lt;/ul&gt;
&lt;p&gt;といった方法が効果的です。&lt;br /&gt;
読み方は、&lt;strong&gt;音読だけでもある程度覚えられる&lt;/strong&gt;ので、テスト開始直前の１分間などで、読みだけ確認するのもおすすめです。&lt;/p&gt;
&lt;h2&gt;実力を100％出し切る！テスト前日・当日の正しい過ごし方&lt;/h2&gt;
&lt;h3&gt;テスト前日：一夜漬けを避け、睡眠とコンディションを整える&lt;/h3&gt;
&lt;ul&gt;
&lt;li&gt;&lt;strong&gt;一夜漬けはしない&lt;/strong&gt;&lt;/li&gt;
&lt;li&gt;しっかり睡眠をとり、テスト当日に集中できる状態をつくる&lt;/li&gt;
&lt;li&gt;新しいことを大量に覚えようとするのではなく、
&lt;ul&gt;
&lt;li&gt;自分が間違えやすい問題をチェック&lt;/li&gt;
&lt;li&gt;ノートやワークの気になる箇所を見返す&lt;/li&gt;
&lt;/ul&gt;
&lt;/li&gt;
&lt;/ul&gt;
&lt;p&gt;睡眠不足のままテストを迎えると、&lt;/p&gt;
&lt;ul&gt;
&lt;li&gt;テスト中に眠くなる&lt;/li&gt;
&lt;li&gt;集中力が続かず、ケアレスミスが増える&lt;/li&gt;
&lt;/ul&gt;
&lt;p&gt;など、努力が十分に発揮できない原因になります。&lt;br /&gt;
&lt;strong&gt;「前日は仕上げ・確認の日」&lt;/strong&gt;と割り切って、コンディションを整えましょう。&lt;/p&gt;
&lt;h3&gt;テスト当日：開始3時間前に起床し、脳を活性化させて臨む&lt;/h3&gt;
&lt;p&gt;テスト当日は、気合が入りすぎたり、不安になりすぎたりしがちです。&lt;br /&gt;
しかし、実力を発揮するためには、&lt;strong&gt;できるだけ「いつも通り」&lt;/strong&gt;を心がけることが大切です。&lt;/p&gt;
&lt;ul&gt;
&lt;li&gt;起床時間は、&lt;strong&gt;テスト開始３時間前&lt;/strong&gt;を目安にする
&lt;ul&gt;
&lt;li&gt;脳がしっかり働くまでには時間がかかるため&lt;/li&gt;
&lt;/ul&gt;
&lt;/li&gt;
&lt;li&gt;朝ごはんをきちんと食べて、集中できる状態をつくる&lt;/li&gt;
&lt;li&gt;シャーペンの芯や消しゴムなど、筆記用具を前日までに点検&lt;/li&gt;
&lt;li&gt;テスト本番では、普段使い慣れている筆記用具を使用する&lt;/li&gt;
&lt;/ul&gt;
&lt;p&gt;「特別な日」だと思いすぎるより、&lt;strong&gt;普段の学習と同じ姿勢でテストに臨む&lt;/strong&gt;方が、落ち着いて問題に向き合えます。&lt;/p&gt;
&lt;h2&gt;春・夏・冬休みのテスト対策｜長期休暇を利用した復習と予習のコツ&lt;/h2&gt;
&lt;p&gt;春休み・夏休み・冬休みなどの長期休暇は、&lt;strong&gt;普段の授業期間ではできない勉強を深めるチャンス&lt;/strong&gt;です。&lt;/p&gt;
&lt;ul&gt;
&lt;li&gt;&lt;strong&gt;休みに入る前に、それまでに学習した内容を復習&lt;/strong&gt;する計画を立てる&lt;/li&gt;
&lt;li&gt;余裕があれば、次学期の内容を&lt;strong&gt;予習&lt;/strong&gt;しておく&lt;/li&gt;
&lt;li&gt;&lt;span style="color: #0000ff;"&gt;&lt;strong&gt;予習の中でつまずいた箇所は、休みのうちに再度学習しなおして&lt;/strong&gt;&lt;br /&gt;
&lt;span style="color: #ff0000;"&gt;不安事項をなるべく排除&lt;/span&gt;する&lt;/span&gt;&lt;/li&gt;
&lt;li&gt;部活動や行事との両立を考え、&lt;strong&gt;休みが終わってテスト直前になって慌てないように計画&lt;/strong&gt;しておく&lt;/li&gt;
&lt;/ul&gt;
&lt;p&gt;長期休暇中の具体的な勉強方法については、&lt;/p&gt;
&lt;ul&gt;
&lt;li&gt;&lt;strong&gt;&lt;a href="https://juku-escot.com/column/haruyasumibenkyouhou/" target="_blank" rel="noopener"&gt;中高一貫校生の春休み勉強法&lt;/a&gt;&lt;/strong&gt;&lt;/li&gt;
&lt;li&gt;&lt;strong&gt;&lt;a href="https://juku-escot.com/column/fuyuyasumi/" target="_blank" rel="noopener"&gt;中高一貫校生の冬休み勉強法&lt;/a&gt;&lt;/strong&gt;&lt;/li&gt;
&lt;/ul&gt;
&lt;p&gt;にそれぞれまとめてあります。長期休暇全般に共通するポイントも多いので、ぜひ参考にしてください。&lt;/p&gt;
&lt;h2&gt;中3・受験生が意識すべき定期テスト対策｜内申点と受験勉強の両立&lt;/h2&gt;
&lt;p&gt;受験生は、&lt;/p&gt;
&lt;ul&gt;
&lt;li&gt;&lt;strong&gt;定期テストの勉強&lt;/strong&gt;&lt;/li&gt;
&lt;li&gt;&lt;strong&gt;入試本番に向けた受験勉強&lt;/strong&gt;&lt;/li&gt;
&lt;/ul&gt;
&lt;p&gt;の両方に取り組まなければなりません。&lt;/p&gt;
&lt;p&gt;ここで注意したいのは、&lt;/p&gt;
&lt;p&gt;&lt;span style="color: #ff0000;"&gt;&lt;strong&gt;定期テスト対策をおろそかにすると、内申に響くなど今後に悪影響が出る&lt;/strong&gt;&lt;/span&gt;という点です。&lt;/p&gt;
&lt;ul&gt;
&lt;li&gt;長期休みなどを利用して、基礎を固める・苦手分野を克服しておく&lt;/li&gt;
&lt;li&gt;新学期の授業理解がスムーズになれば、そのぶん受験勉強に時間を回せる&lt;/li&gt;
&lt;/ul&gt;
&lt;p&gt;「定期テスト対策」と「受験勉強」をうまく両立させることで、&lt;strong&gt;内申と実力の両方を伸ばしていく&lt;/strong&gt;ことができます。&lt;/p&gt;
&lt;h2&gt;まとめ：テスト直前で焦らない「毎日コツコツ」の習慣作り&lt;/h2&gt;
&lt;p&gt;テスト勉強に限らず、&lt;span style="color: #0000ff;"&gt;&lt;strong&gt;勉強は毎日コツコツ続けること&lt;/strong&gt;&lt;/span&gt;が何より大切です。&lt;br /&gt;
テスト直前に一気に詰め込んでも、その場しのぎになりやすく、&lt;strong&gt;本当の学力向上にはつながりません&lt;/strong&gt;。&lt;/p&gt;
&lt;p&gt;直前で焦らないために、&lt;/p&gt;
&lt;ul&gt;
&lt;li&gt;普段から&lt;strong&gt;ワークを何度も解き直す・ノートを見直す習慣&lt;/strong&gt;をつける&lt;/li&gt;
&lt;li&gt;テスト２週間前から、範囲に合わせた&lt;strong&gt;現実的な勉強計画&lt;/strong&gt;を立てる&lt;/li&gt;
&lt;li&gt;テスト３日前からは、「覚える」だけでなく&lt;strong&gt;「解いて覚える」時間&lt;/strong&gt;をしっかり取る&lt;/li&gt;
&lt;li&gt;科目ごとの特性（英語は単語＆音読、数学はパターン、理社は暗記の優先度など）をふまえて直前対策を行う&lt;/li&gt;
&lt;/ul&gt;
&lt;p&gt;こうした積み重ねが、&lt;/p&gt;
&lt;ul&gt;
&lt;li&gt;テストの点数アップ&lt;/li&gt;
&lt;li&gt;長期的な学力の向上&lt;/li&gt;
&lt;/ul&gt;
&lt;p&gt;の両方につながっていきます。&lt;br /&gt;
「直前に慌てない自分」を目標に、日頃の勉強とテスト前の計画を見直していきましょう。&lt;/p&gt;
&lt;h2&gt;完全個別指導・オンラインでテスト点数アップ｜ESCOTの定期試験対策&lt;/h2&gt;
&lt;p&gt;当塾では、&lt;strong&gt;定期試験対策ゼミ&lt;/strong&gt;を開講しています。&lt;br /&gt;
&lt;span style="color: #ff0000;"&gt;&lt;strong&gt;完全１対１の授業で、定期試験までの時間が少ない場合でも最大限点数を上げる指導&lt;/strong&gt;&lt;/span&gt;を行います。詳細は&lt;strong&gt;&lt;a href="https://juku-escot.com/onepoint/" target="_blank" rel="noopener"&gt;コチラ&lt;/a&gt;&lt;/strong&gt;をご覧ください。&lt;/p&gt;
&lt;p&gt;また、&lt;strong&gt;&lt;a href="https://juku-escot.com/online/" target="_blank" rel="noopener"&gt;オンライン&lt;/a&gt;&lt;/strong&gt;でも同様の授業が受講可能です。&lt;br /&gt;
通塾の時間が不要なため、&lt;strong&gt;勉強し慣れた環境でより集中して取り組める&lt;/strong&gt;ことから、テスト直前の学習にはうってつけです。&lt;br /&gt;
当塾のオンライン授業の詳細は&lt;strong&gt;&lt;a href="https://natsui-sansu-juku.com/story002/" target="_blank" rel="noopener"&gt;コチラ&lt;/a&gt;&lt;/strong&gt;をご覧ください。&lt;/p&gt;
&lt;p&gt;&amp;nbsp;&lt;/p&gt;
&lt;section class="veu_cta" id="veu_cta-501"&gt;&lt;h1 class="cta_title"&gt;開講講座：ワンポイント講座　二週間完結・定期試験対策ゼミ【英語・数学】&lt;/h1&gt;&lt;div class="cta_body"&gt;&lt;div class="cta_body_image cta_body_image_right"&gt;&lt;a href="https://juku-escot.com/onepoint/" target="_blank"&gt;&lt;img width="956" height="253" src="https://juku-escot.com/wp-content/uploads/2020/05/スライドショーロゴ.png" class="attachment-large size-large" alt="" srcset="https://juku-escot.com/wp-content/uploads/2020/05/スライドショーロゴ.png 956w, https://juku-escot.com/wp-content/uploads/2020/05/スライドショーロゴ-300x79.png 300w, https://juku-escot.com/wp-content/uploads/2020/05/スライドショーロゴ-768x203.png 768w" sizes="(max-width: 956px) 100vw, 956px" /&gt;&lt;/a&gt;&lt;/div&gt;&lt;div class="cta_body_txt image_exist"&gt;【英語】
&lt;br /&gt;単発的に数回の授業で定期試験対策を行います。また、英語は資格試験の対策も可能です。ご相談ください。
&lt;br /&gt;
&lt;br /&gt;【数学】
&lt;br /&gt;単発的に数回の授業で定期試験対策を行います。 定期試験の範囲を一通り学習する、 もしくは試験までの時間が少ない場合でも最大限に得点を上げられるよう指導させていただきます。&lt;/div&gt;&lt;div class="cta_body_link"&gt;&lt;a href="https://juku-escot.com/onepoint/" class="btn btn-primary btn-block btn-lg" target="_blank"&gt;ワンポイント講座　二週間完結・定期試験対策ゼミ【英語・数学】&lt;/a&gt;&lt;/div&gt;&lt;/div&gt;&lt;!--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</si>
  <si>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https://juku-escot.com/column/haruyasumibenkyouhou/
【検出された不自然ワード】
- 型
- 固定
- 乱れ
【本文】
------
&lt;p&gt;春休みは学年が上がることによって環境が変わり、勉強以外に考えることや不安に思ってしまうことなども多い中、新学期に向けた勉強をしなければなりません。新学年の不安を少しでも取り除いておくために、春休みを有効に活用しましょう。新学年で新たに必要になるものなどは早めに準備しておくとよいでしょう。&lt;/p&gt;
&lt;h4&gt;春休みの勉強計画を立てる&lt;/h4&gt;
&lt;p&gt;&lt;strong&gt;春休みに入る前に春休みの勉強計画を立てましょう&lt;/strong&gt;。中高一貫校生の基本的な勉強計画の立て方は&lt;strong&gt;&lt;a href="https://juku-escot.com/column/keikaku_tatekata/" target="_blank" rel="noopener"&gt;コチラ&lt;/a&gt;&lt;/strong&gt;を参考にしてみてください。&lt;span style="color: #008000;"&gt;宿題ははやめに終わらせて&lt;/span&gt;、宿題以外の勉強に時間を割けるように計画を立てましょう。&lt;span style="color: #0000ff;"&gt;長期休暇は生活のリズムが乱れがち&lt;/span&gt;です。なるべく学校に通う日と変わらない時間に起床時間を設定し、&lt;span style="color: #0000ff;"&gt;不規則な生活にならないよう注意&lt;/span&gt;しましょう。長期休暇中も規則正しい生活を心がけることで、有意義な春休みを送ることができるとともに、新学期が始まったときも無理せずに学校生活をスタートさせることができます。もちろん家族や友達との時間、長期休暇中にしかできないことを行うことは大切ですから、&lt;strong&gt;バランスを取りながら&lt;/strong&gt;過ごしていきましょう。勉強計画は無理のない計画を立てます。計画に無理があったときや自分のスタイルに合っていない計画を立ててしまった場合は、訂正しながら勉強に取り組んでいきましょう。&lt;/p&gt;
&lt;h4&gt;苦手を克服するチャンス&lt;/h4&gt;
&lt;p&gt;長期休暇は苦手を克服するチャンスです。学校がある間はなかなか苦手な分野を集中して学習する時間がないため、長期休暇を利用して&lt;span style="color: #ff0000;"&gt;苦手を克服&lt;/span&gt;してしまいましょう。人それぞれ苦手分野は異なるかと思いますが、苦手分野にしっかりと向き合っていきましょう。特に&lt;strong&gt;数学&lt;/strong&gt;と&lt;strong&gt;英語&lt;/strong&gt;は&lt;strong&gt;基礎固めに時間をかけられる絶好のチャンス&lt;/strong&gt;です。まずは例題や基本問題などを解き、問題に慣れていきましょう。基礎レベルの問題が解けるようになってきたら、少し難しい問題へと徐々に難易度を上げていきましょう。苦手分野がなくなれば新学年の学習も怖くはありません。&lt;span style="color: #0000ff;"&gt;だんだんと苦手意識を薄めていけるように学習を継続&lt;/span&gt;していきましょう。&lt;/p&gt;
&lt;h4&gt;復習をしっかりと&lt;/h4&gt;
&lt;p&gt;春休みは宿題もそこまで多くは出題されないため、&lt;span style="color: #0000ff;"&gt;宿題ははやめに終わらせて、新学年に入る前にこれまでの復習をしっかり&lt;/span&gt;としておきましょう。新学年に入ると復習と同時に新しい単元の学習も同時並行しなければならないため、１年間学んだことの復習をする最後のチャンスであるとも言えます。一度学習した範囲をすべて見直し、不安な分野や曖昧な単元がある場合は集中して取り組んでおきましょう。基礎部分までさかのぼり、基礎問題や暗記すべきところがしっかりとできるようになったら問題集やワークなどで訓練を重ねていきましょう。&lt;span style="color: #ff0000;"&gt;反復練習することで記憶は定着&lt;/span&gt;していきます。ワークの場合は一度すべて問題を解き、間違えた問題を再度解く⇒さらに間違えた問題があれば解く⇒…というように、解ける問題を増やしていきましょう。&lt;span style="color: #008000;"&gt;記憶が定着するためには時間がかかるので、長期休暇を利用して復習をしっかりしておくと、新学年に不安を残すことなく新しい学習をすることができます&lt;/span&gt;。&lt;/p&gt;
&lt;h4&gt;当塾での取り組み&lt;/h4&gt;
&lt;p&gt;当塾では、完全１対１の個別指導で、ひとりひとりに合わせた&lt;strong&gt;完全オーダーメイドの授業&lt;/strong&gt;を行ってまいります。学校対策は、予習メインの先取りコースと、学習の足りないところを補っていくフォローアップコースがあり、学習の状況に合わせた授業を受けることができます。また、中高一貫校で多く採用されている、&lt;strong&gt;&lt;a href="https://juku-escot.com/progress/" target="_blank" rel="noopener"&gt;プログレス&lt;/a&gt;&lt;/strong&gt;、&lt;strong&gt;&lt;a href="https://juku-escot.com/newtreasure/" target="_blank" rel="noopener"&gt;ニュートレジャー&lt;/a&gt;&lt;/strong&gt;、&lt;strong&gt;&lt;a href="https://juku-escot.com/birdland/" target="_blank" rel="noopener"&gt;バードランド&lt;/a&gt;&lt;/strong&gt;、&lt;strong&gt;&lt;a href="https://juku-escot.com/taikeisuugaku/" target="_blank" rel="noopener"&gt;体系数学&lt;/a&gt;&lt;/strong&gt;の対策も行っております。そのため、学校の教材と異なるテキストのために、塾で学習をしているにも関わらず、学校の成績アップに直結しない、ということが起こりません。&lt;/p&gt;
&lt;p&gt;当塾では、教室での授業と同様の授業を&lt;strong&gt;&lt;a href="https://juku-escot.com/online/" target="_blank" rel="noopener"&gt;オンライン&lt;/a&gt;&lt;/strong&gt;でも受講することができます。通塾の必要もなく、全国どこからでも授業を受けることができ、勉強しなれた環境で効率的に学習することができます。オンライン授業につきましては&lt;strong&gt;&lt;a href="https://juku-escot.com/online/" target="_blank" rel="noopener"&gt;コチラ&lt;/a&gt;&lt;/strong&gt;をご覧ください。&lt;/p&gt;
&lt;h4&gt;まとめ&lt;/h4&gt;
&lt;p&gt;春休みは計画的に復習・苦手克服をしっかりとしていきましょう。学習が定着している場合は新年度の学習を進めていくことをおすすめします。自信をもって新年度を迎えることができるように、有意義な春休みを送りましょう。&lt;/p&gt;
&lt;div class="alert alert-primary p-3 mt-4" role="alert"&gt;
&lt;p class="mb-2"&gt;&lt;strong&gt;春休みの「無計画な休息」は、新学期の致命的な出遅れを確定させます。&lt;/strong&gt;&lt;/p&gt;
&lt;p class="mb-1"&gt;苦手分野の放置が固定化されると、記述での致命的な減点を招き、最終的な合計点に跳ね返る取り返しのつかない損失となります。&lt;/p&gt;
&lt;p class="mb-3"&gt;新学期の演習で点数が伸びない本質的な理由は、一重に判断軸の未固定にあります。&lt;/p&gt;
&lt;div class="d-grid gap-2"&gt;&lt;a class="btn btn-primary btn-lg" href="https://juku-escot.com/examination/"&gt;新学期の勝敗を分ける具体的試験対策を確認する&lt;/a&gt;&lt;br /&gt;
&lt;a class="btn btn-outline-primary btn-lg" href="https://juku-escot.com/onepoint/"&gt;成績を劇的に変える「思考 of 型」を習得する&lt;/a&gt;&lt;/div&gt;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href="https://juku-escot.com/contact/"&gt;春期講習・入塾の個別相談予約&lt;/a&gt;&lt;/div&gt;
&lt;/div&gt;
&lt;section class="veu_cta" id="veu_cta-501"&gt;&lt;h1 class="cta_title"&gt;開講講座：ワンポイント講座　二週間完結・定期試験対策ゼミ【英語・数学】&lt;/h1&gt;&lt;div class="cta_body"&gt;&lt;div class="cta_body_image cta_body_image_right"&gt;&lt;a href="https://juku-escot.com/onepoint/" target="_blank"&gt;&lt;img width="956" height="253" src="https://juku-escot.com/wp-content/uploads/2020/05/スライドショーロゴ.png" class="attachment-large size-large" alt="" srcset="https://juku-escot.com/wp-content/uploads/2020/05/スライドショーロゴ.png 956w, https://juku-escot.com/wp-content/uploads/2020/05/スライドショーロゴ-300x79.png 300w, https://juku-escot.com/wp-content/uploads/2020/05/スライドショーロゴ-768x203.png 768w" sizes="(max-width: 956px) 100vw, 956px" /&gt;&lt;/a&gt;&lt;/div&gt;&lt;div class="cta_body_txt image_exist"&gt;【英語】
&lt;br /&gt;単発的に数回の授業で定期試験対策を行います。また、英語は資格試験の対策も可能です。ご相談ください。
&lt;br /&gt;
&lt;br /&gt;【数学】
&lt;br /&gt;単発的に数回の授業で定期試験対策を行います。 定期試験の範囲を一通り学習する、 もしくは試験までの時間が少ない場合でも最大限に得点を上げられるよう指導させていただきます。&lt;/div&gt;&lt;div class="cta_body_link"&gt;&lt;a href="https://juku-escot.com/onepoint/" class="btn btn-primary btn-block btn-lg" target="_blank"&gt;ワンポイント講座　二週間完結・定期試験対策ゼミ【英語・数学】&lt;/a&gt;&lt;/div&gt;&lt;/div&gt;&lt;!--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</si>
  <si>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https://juku-escot.com/column/ryouritsu/
【検出された不自然ワード】
- 型
- 設計
【本文】
------
&lt;h2&gt;部活と両立するための効率のいい勉強方法とは？&lt;/h2&gt;
&lt;section class="intro-box" style="background-color: #f0f4f8; padding: 25px; border-radius: 12px; border-left: 6px solid #283593; margin-bottom: 35px;"&gt;
&lt;h2 style="color: #283593; font-size: 1.5rem; margin-top: 0; line-height: 1.4;"&gt;「睡眠時間を削って勉強」は、もう限界だと感じていませんか？&lt;/h2&gt;
&lt;p style="line-height: 1.8; font-size: 1.05rem; color: #333;"&gt;部活を全力でやりたいけれど、勉強も疎かにできない。でも時間は足りない――。そんな葛藤の中で、真っ先に犠牲になりがちなのが&lt;strong&gt;睡眠時間&lt;/strong&gt;です。&lt;/p&gt;
&lt;p&gt;しかし、進度が速く範囲も広い中高一貫校の学習において、睡眠を削るのは「百害あって一利なし」の危険な選択。効率を最大化する鍵は、根性ではなく&lt;strong&gt;「24時間の再設計」&lt;/strong&gt;にあります。&lt;/p&gt;
&lt;p&gt;本記事では、多くの学生が気にする&lt;strong&gt;「理想の睡眠時間」&lt;/strong&gt;の目安から、部活で疲れていても集中できる朝型シフト術、5分を無駄にしないスキマ学習法までを具体的に解説します。部活を楽しみながら志望校合格を手に入れる、効率的な両立の「型」を今日から手に入れましょう。&lt;/p&gt;
&lt;/section&gt;
&lt;h4&gt;1日のスケジュールを見直す&lt;/h4&gt;
&lt;p&gt;まずは現在の自分の１日の生活スケジュールを見直してみましょう。1日の中でゲームや携帯をいじっている時間が多すぎる場合があります。いつでもどこでも気軽に楽しめるスマホやポータブルゲーム機などが普及したことにより、今の学生には多くの誘惑があると思います。適度に休憩をはさんだり趣味でリフレッシュすることは大切ではありますが、適切な時間であるかどうか改めて&lt;span style="color: #0000ff;"&gt;自分の生活を見直してみましょう&lt;/span&gt;。無駄な時間や必要のないことをしている時間がある場合は、学習にあてる時間を増やし、より有意義な１日が過ごせるように改善することができます。&lt;br /&gt;
また、スケジュールを立てただけで満足して、結局実行できずに終わらないよう注意が必要です。確実に実行するためには、自分なりにやり方を工夫していくのがいいと思います。例えば「大きめの紙に書いたスケジュールを壁に貼って、スケジュールを意識する」「一日の終わりに、スケジュールを守れたか振り返る時間を作る」「スマホのアラーム機能を使い、スケジュールを管理する」など、自分に合ったやり方を探していきましょう。&lt;/p&gt;
&lt;h4&gt;現在の学習方法を見直す&lt;/h4&gt;
&lt;p&gt;現在どのような学習をしているか確認してみましょう。学校での授業に集中できているか、できていないのであればなぜ集中できていないのかの原因とその改善策も考えましょう。家庭学習の環境や取り組み方に関しても、&lt;span style="color: #0000ff;"&gt;自分に合った適切な学習方法を見つける必要&lt;/span&gt;があります。&lt;strong&gt;&lt;a href="https://juku-escot.com/column/yokunaibenkyouhou/" target="_blank" rel="noopener"&gt;中学生が陥りやすい「よくない」勉強法&lt;/a&gt;&lt;/strong&gt;にあるような学習をしてしまっていないかチェックして、改善すべき点があれば改善しましょう。学習環境づくりに関しては&lt;strong&gt;&lt;a href="https://juku-escot.com/column/syuutyuukankyou/" target="_blank" rel="noopener"&gt;コチラ&lt;/a&gt;&lt;/strong&gt;の記事を参考にしてください。&lt;/p&gt;
&lt;h4&gt;隙間時間を使う&lt;/h4&gt;
&lt;p&gt;&lt;span style="color: #0000ff;"&gt;通学時間や学校の休み時間など、隙間時間を有効に活用&lt;/span&gt;しましょう。単語帳を見たり、英語を聞いてみたりと隙間時間であってもできることはたくさんあります。もちろん休憩の時間も大切な時間ですので、勉強に回すことのできる時間はノートをさっと見直すなど&lt;span style="color: #0000ff;"&gt;できることを少しずつ積み重ねる&lt;/span&gt;ことが大切です。&lt;/p&gt;
&lt;h4&gt;15分睡眠をする&lt;/h4&gt;
&lt;p&gt;部活動で運動したり、勉強で頭を使ったりするとどうしても眠たくなってしまうこともあるかと思います。&lt;br /&gt;
15分の仮眠をすることで頭がスッキリして集中することができます。15分以上寝てしまうと眠たくなってしまい熟睡してしまうので、&lt;strong&gt;15分という時間を守って仮眠&lt;/strong&gt;しましょう。&lt;/p&gt;
&lt;h4&gt;夜型にならない&lt;/h4&gt;
&lt;p&gt;スマホやゲームなどで夜の時間をムダにしていませんか？&lt;br /&gt;
スマホやゲームをしているとあっという間に時間が過ぎてしまっていることがあります。夜は寝る時間が決まっていないので、ついつい休憩をとり過ぎ、結果あまり勉強していないのに睡眠不足となりがちです。その点、朝に勉強すれば、登校の時間は決まっているので、&lt;span style="color: #0000ff;"&gt;限られた時間の中で集中して勉強に取り組む&lt;/span&gt;ことができます。また、眠たい目をこすりながら勉強するよりも、早寝早起きをして朝勉強したほうが、時間を有意義に使うことができます。夜にきちんと寝ることで睡眠時間も確保でき、授業にもしっかり取り組むことができます。部活動と勉強を両立させるためには、&lt;span style="color: #ff0000;"&gt;時間は有効に使うということを意識&lt;/span&gt;しましょう。&lt;/p&gt;
&lt;h4&gt;質の良い睡眠をとる&lt;/h4&gt;
&lt;p&gt;「いつもと同じ時間寝ても疲れが取れない」「寝つきが悪い」という経験はありませんか？&lt;br /&gt;
せっかく計画を立て睡眠時間を確保しても、質の悪い睡眠では疲れが取れず、勉強や部活に集中できなくなってしまいます。質の良い睡眠をとることは、効率よく時間を使うことに繋がります。「夜寝る前にスマホを見ない」「寝る直前に消化の悪い物を食べない」「起きたら朝日を浴びる」など小さなことから試してみてください。&lt;/p&gt;
&lt;h4&gt;授業に集中する&lt;/h4&gt;
&lt;p&gt;部活動をやっていない場合と部活動をやっている場合とでは、そもそも自宅学習にかけられる時間が違います。&lt;span style="color: #0000ff;"&gt;学校の授業は特に集中して取り組みましょう&lt;/span&gt;。予習をしておくと「先生が何を言っているのか理解できない」ということもなくなりますし、&lt;strong&gt;学校の授業がすべてわかると、復習にかかる時間も課題にかける時間も短縮&lt;/strong&gt;できます。授業をしっかり聞くことが部活動と勉強を両立させるうえで最も重要なポイントであると言っても過言ではありません。部活動で培った体力や集中力を勉強に活かし、部活も勉強も全力で取り組んでいきましょう。&lt;/p&gt;
&lt;h4&gt;毎日コツコツ取り組む&lt;/h4&gt;
&lt;p&gt;土日に練習試合があったり、平日も遅くまで部活動があったりとなかなかまとまった勉強時間が確保できない場合もあるかと思います。テスト前に大切な試合があるのに、勉強していないせいでどちらも疎かになってしまっては本末転倒です。テスト前に一夜漬けなどで一気に詰め込もうとしたり、課題をとにかく終わらせようとしたりせず、&lt;span style="color: #ff0000;"&gt;毎日勉強する習慣をつける&lt;/span&gt;ことが大切です。毎日の習慣が身についていれば急に慌てたりする必要もないので、安心して部活動に取り組むことができるでしょう。&lt;span style="color: #ff0000;"&gt;勉強と部活動どちらも集中して取り組むためには、毎日コツコツ勉強することが必要&lt;/span&gt;です。習慣をつけることは、最初は大変だと思います。「まずは一週間続ける」「次は一か月頑張ってみよう」と細かい目標を自分で設定していくことで、勉強することを習慣化させていきましょう。&lt;/p&gt;
&lt;h4&gt;塾を有効に活用する&lt;/h4&gt;
&lt;p&gt;&lt;span style="color: #ff0000;"&gt;部活動と勉強を両立させるためには、時間を意識し、ムダな時間を極力なくしていくことが大切&lt;/span&gt;です。&lt;strong&gt;当塾では完全１対１の個別指導でムダなく効率的に授業&lt;/strong&gt;を進めていきます。詳細は&lt;strong&gt;&lt;a href="https://juku-escot.com/school/" target="_blank" rel="noopener"&gt;コチラ&lt;/a&gt;&lt;/strong&gt;をご覧ください。また、&lt;strong&gt;&lt;a href="https://juku-escot.com/online/" target="_blank" rel="noopener"&gt;オンライン&lt;/a&gt;&lt;/strong&gt;でも教室同様の授業を行っております。中高一貫校に通っている場合、通学に時間がかかってしまうため、さらに通塾となると移動時間が増えるうえに、部活動に励んでいるとより体力を消耗してしまうことでしょう。オンラインの授業はどこでも勉強し慣れた環境で受講することができます。「&lt;strong&gt;&lt;a href="https://juku-escot.com/column/onlinejuku/" target="_blank" rel="noopener"&gt;中高一貫校向けのオンライン塾とは&lt;/a&gt;&lt;/strong&gt;」にもあるように、柔軟な授業で生活リズムに合わせることができるのも当塾の特徴です。&lt;/p&gt;
&lt;h4&gt;まとめ&lt;/h4&gt;
&lt;p&gt;部活と勉強を両立させるためには、自分の生活スタイルや生活のリズムを見直し、ムダな時間は省いていくこと、また有効に使える時間があれば活用していくこと、そして何より授業にきちんと集中して取り組むことが大切です。自分を改めることは必要ですが、最初から気を張りすぎるとかえって勉強することが嫌になってしまったりもします。まずは自分のできるところから改善していき、コツコツと継続していきましょう。&lt;/p&gt;
&lt;section class="veu_cta" id="veu_cta-489"&gt;&lt;h1 class="cta_title"&gt;講座案内：学校対策　フォローアップコース【英語・数学】&lt;/h1&gt;&lt;div class="cta_body"&gt;&lt;div class="cta_body_image cta_body_image_right"&gt;&lt;a href="https://juku-escot.com/school/" target="_blank"&gt;&lt;img width="1024" height="267" src="https://juku-escot.com/wp-content/uploads/2019/03/学校対策その２-1024x267.png" class="attachment-large size-large" alt="" srcset="https://juku-escot.com/wp-content/uploads/2019/03/学校対策その２-1024x267.png 1024w, https://juku-escot.com/wp-content/uploads/2019/03/学校対策その２-300x78.png 300w, https://juku-escot.com/wp-content/uploads/2019/03/学校対策その２-768x201.png 768w, https://juku-escot.com/wp-content/uploads/2019/03/学校対策その２.png 1497w" sizes="(max-width: 1024px) 100vw, 1024px" /&gt;&lt;/a&gt;&lt;/div&gt;&lt;div class="cta_body_txt image_exist"&gt;【英語】
&lt;br /&gt;学校の授業進度を毎回確認し、試験日程にあわせた学習カリキュラムを作成した上で授業を進めていきます。
&lt;br /&gt;
&lt;br /&gt;【数学】
&lt;br /&gt;どの単元の学習が不十分なのかを見極めて、抜けている内容を補っていきます。学校の進度に十分に追いつくことができれば、先取りコースに変更していくのが理想的です。&lt;/div&gt;&lt;div class="cta_body_link"&gt;&lt;a href="https://juku-escot.com/school/" class="btn btn-primary btn-block btn-lg" target="_blank"&gt;学校対策　フォローアップコース【英語・数学】&lt;/a&gt;&lt;/div&gt;&lt;/div&gt;&lt;!--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</si>
  <si>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https://jukureiwa.com/tips/syakaianki/
【検出された不自然ワード】
- 型
- 手順
- 最短
【本文】
------
&lt;h2&gt;中学受験社会の覚え方・暗記方法&lt;/h2&gt;
&lt;div class="intro-box" style="background: #f8f9fa; padding: 25px; border-radius: 8px; border-left: 5px solid #283593; margin-bottom: 30px;"&gt;
&lt;h2 style="font-size: 1.4rem; color: #283593; margin-top: 0;"&gt;「何度覚えても、忘れてしまう」――その原因は“暗記のやり方”かもしれません。&lt;/h2&gt;
&lt;p style="line-height: 1.8; color: #333;"&gt;中学受験社会の範囲は膨大です。歴史の年号、地理の産地、公民の制度……。「毎日必死にワークを解かせているのに、模試になると点数が取れない」と頭を抱えている保護者の方も多いのではないでしょうか。&lt;/p&gt;
&lt;p&gt;実は、受験社会には&lt;strong&gt;「真面目に努力しても覚えられない型」&lt;/strong&gt;と、&lt;strong&gt;「短時間で脳に定着する型」&lt;/strong&gt;があります。専門塾として多くの受験生を見てきた結論から言えば、暗記は気合ではなく“手順”がすべてです。&lt;/p&gt;
&lt;p&gt;本記事では、丸暗記から脱却して知識を繋げる&lt;strong&gt;「流れの掴み方」&lt;/strong&gt;、記憶効率を最大化する&lt;strong&gt;「五感の活用法」&lt;/strong&gt;、そして意外と知られていない&lt;strong&gt;「最短で結果が出るワークの回し方」&lt;/strong&gt;を凝縮して解説します。今日からお子さまの「わからない」を「得意」に変えるための、具体的な一歩を踏み出しましょう。&lt;/p&gt;
&lt;/div&gt;
&lt;h4&gt;流れで覚える&lt;/h4&gt;
&lt;p&gt;ただ単に単語などを暗記しても時代のつながりや背景がごちゃ混ぜになってしまっては意味がありません。例えば戦争が起こったとき、年月日を覚えるのはもちろん、国名、期間、その原因、主となる人物、その後に結ばれた条約、など関連する項目がたくさんあります。&lt;span style="color: #0000ff;"&gt;まずはおおまかな流れを理解し、それから細かな内容を覚えるようにしましょう&lt;/span&gt;。ひとつひとつぶつ切りにするのではなく、&lt;span style="color: #ff0000;"&gt;連続した流れとして覚える&lt;/span&gt;ことでしっかりと暗記できるようになります。&lt;/p&gt;
&lt;h4&gt;五感を使う&lt;/h4&gt;
&lt;p&gt;教科書をただひたすら読むだけではなかなか暗記はできません。&lt;span style="color: #0000ff;"&gt;なるべく五感を多く使う&lt;/span&gt;ように工夫してみましょう。地図や絵など関連する事柄がある場合は、映像や写真として脳内に記憶されるとより情報を整理することができます。また、声に出して書きながら覚える、など動作を同時に行うとより記憶の定着率が上がります。文字情報だけでなく活用できるものは複数活用することで暗記がしやすくなります。&lt;/p&gt;
&lt;h4&gt;ワークは解答を見ながら解く&lt;/h4&gt;
&lt;p&gt;問題集やワークなどはまず問題を解き、&lt;strong&gt;答えをすぐ見て確認する&lt;/strong&gt;ということを繰り返しましょう。ワークは暗記した内容の確認作業のために活用します。問題を見て答えがぱっと浮かばない場合は、暗記ができていないということになります。正答率が低いということは知識が身についていないということになるので、しっかりと繰り返し学習しましょう。問題を解く→答えを見る→できなかった問題を再度解く→答えを見て覚える…ということを繰り返していくことで記憶が定着していきます。ワークを解く際に考え込みすぎず、分からなかったら解答を見て覚える、それに関する内容を再び学習しなおすというような学習の進め方をしましょう。&lt;/p&gt;
&lt;p&gt;社会の暗記は、真面目に考えすぎたり時間を使いすぎてしまったりする必要はありません。答えをすぐ見て無駄な時間をなくしたり、五感を使って暗記をし、前後の流れをきちんと理解することで各段に社会の暗記、記憶の定着が見込めます&lt;strong&gt;。社会は常に新しい知識を覚えていかなければならないため、同時に古い記憶を忘れないようにする反復学習&lt;/strong&gt;がとても大切になってきます。時間を有効に活用して暗記するようにしましょう。&lt;/p&gt;
&lt;p&gt;&amp;nbsp;&lt;/p&gt;
&lt;section class="veu_cta" id="veu_cta-199"&gt;&lt;h1 class="cta_title"&gt;本科「公民の完成」≪６回完結講座≫&lt;/h1&gt;&lt;div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image_exist"&gt;公民分野は受験社会の中で最も苦手意識を持っている生徒さんの多い分野です。 また、受験社会のカリキュラムの中では一番最後に配置されていることが多いので、しっかりとした説明のないまま 急ぎ足で授業を進められることが多く、また、単純に暗記することを勧められることが多い分野でもあります。
&lt;br /&gt;
&lt;br /&gt;当塾では、地歴の知識とも絡めながら「国家の理念とその実現」「現在の統治制度の背景」を軸に、 しっかりとした理解に基づいた体系的な知識を得てもらうように指導を行っていきます。&lt;/div&gt;&lt;div class="cta_body_link"&gt;&lt;a href="https://jukureiwa.com/honka/" class="btn btn-primary btn-block btn-lg" target="_blank"&gt;開講講座：本科「公民の完成」≪６回完結講座≫&lt;/a&gt;&lt;/div&gt;&lt;/div&gt;&lt;!--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</si>
  <si>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https://koten-kakitsubata.jp/blog/【読解に役立つ古典常識】暦について/
【検出された不自然ワード】
- 迷い
- 固定
- 最短
- まず結論
【本文】
------
&lt;p&gt;&lt;iframe title="YouTube video player" src="https://www.youtube.com/embed/cYDthdM_nu8"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&lt;h2&gt;太陰暦（旧暦）と季節のずれ&lt;/h2&gt;
&lt;p&gt;&lt;strong&gt;結論：&lt;/strong&gt;古文の「春・夏・秋・冬」は、基本的に&lt;strong&gt;旧暦（太陰太陽暦）&lt;/strong&gt;前提で読めば迷いにくくなります。&lt;strong&gt;旧暦の月＝現代の月&lt;/strong&gt;ではないため、季節が“前倒し”に見えるのがズレの正体です（年によってズレ幅は変わります）。&lt;/p&gt;
&lt;table style="border-collapse: collapse; width: 100%;" border="1" cellpadding="6"&gt;
&lt;thead&gt;
&lt;tr&gt;
&lt;th style="background: #f5f5f5;"&gt;用語&lt;/th&gt;
&lt;th style="background: #f5f5f5;"&gt;まず結論（1行）&lt;/th&gt;
&lt;th style="background: #f5f5f5;"&gt;テストでの見分けポイント（1行）&lt;/th&gt;
&lt;/tr&gt;
&lt;/thead&gt;
&lt;tbody&gt;
&lt;tr&gt;
&lt;td&gt;&lt;strong&gt;太陰暦&lt;/strong&gt;&lt;/td&gt;
&lt;td&gt;月の満ち欠け（朔望）を基準に日付を決める暦。&lt;/td&gt;
&lt;td&gt;「1日＝朔」「月の満ち欠け」で月日が進む説明が出たらこれ。&lt;/td&gt;
&lt;/tr&gt;
&lt;tr&gt;
&lt;td&gt;&lt;strong&gt;太陽暦&lt;/strong&gt;&lt;/td&gt;
&lt;td&gt;太陽（季節の巡り）を基準に1年を決める暦（いま私たちが使う暦）。&lt;/td&gt;
&lt;td&gt;春分・夏至などが毎年ほぼ同じ時期に来る＝季節と暦が揃う。&lt;/td&gt;
&lt;/tr&gt;
&lt;tr&gt;
&lt;td&gt;&lt;strong&gt;太陰太陽暦（旧暦）&lt;/strong&gt;&lt;/td&gt;
&lt;td&gt;基本は太陰暦だが、季節のズレを直すために調整（閏月など）を入れる暦。&lt;/td&gt;
&lt;td&gt;「旧暦」「閏月」「大小の月」など、調整の話がセットで出やすい。&lt;/td&gt;
&lt;/tr&gt;
&lt;tr&gt;
&lt;td&gt;&lt;strong&gt;大の月・小の月&lt;/strong&gt;&lt;/td&gt;
&lt;td&gt;旧暦の1か月は&lt;strong&gt;29日（小）/30日（大）&lt;/strong&gt;で動く。&lt;/td&gt;
&lt;td&gt;「29日と30日が交互」「朔望月は約29.5日」などの説明が合図。&lt;/td&gt;
&lt;/tr&gt;
&lt;tr&gt;
&lt;td&gt;&lt;strong&gt;閏月&lt;/strong&gt;&lt;/td&gt;
&lt;td&gt;太陰暦だけだと季節がずれるので、&lt;strong&gt;ときどき1か月足して&lt;/strong&gt;合わせる仕組み。&lt;/td&gt;
&lt;td&gt;「〇月のあとに“閏〇月”】【だいたい数年に一度】のように出る。&lt;/td&gt;
&lt;/tr&gt;
&lt;/tbody&gt;
&lt;/table&gt;
&lt;h3&gt;旧暦の「春夏秋冬」早見（読解で迷わない）&lt;/h3&gt;
&lt;p&gt;古文読解では、まず&lt;strong&gt;旧暦の季節区分&lt;/strong&gt;を“目安”として置くと安全です（年差があるので、機械的に断定しすぎないのがコツ）。&lt;/p&gt;
&lt;ul&gt;
&lt;li&gt;&lt;strong&gt;春&lt;/strong&gt;：旧暦1〜3月&lt;/li&gt;
&lt;li&gt;&lt;strong&gt;夏&lt;/strong&gt;：旧暦4〜6月&lt;/li&gt;
&lt;li&gt;&lt;strong&gt;秋&lt;/strong&gt;：旧暦7〜9月（七夕が「秋」の歌に出るのはこの感覚）&lt;/li&gt;
&lt;li&gt;&lt;strong&gt;冬&lt;/strong&gt;：旧暦10〜12月&lt;/li&gt;
&lt;/ul&gt;
&lt;p&gt;現代の感覚に引っ張られそうなときは、&lt;strong&gt;「旧暦の1か月は現代より少し後ろにずれることが多い」&lt;/strong&gt;くらいの意識で補正すると、季語・行事・情景のズレが整います。&lt;/p&gt;
&lt;h3&gt;「旧暦と新暦のずれ」最短理解（なぜ起きる？）&lt;/h3&gt;
&lt;ul&gt;
&lt;li&gt;旧暦は月の満ち欠けが基準で、1か月（朔望月）は&lt;strong&gt;約29.5日&lt;/strong&gt;。&lt;/li&gt;
&lt;li&gt;12か月だと約354日になり、太陽の1年（約365日）と&lt;strong&gt;毎年ズレが積み上がる&lt;/strong&gt;。&lt;/li&gt;
&lt;li&gt;そのままだと季節がずれて農業などに不便なので、&lt;strong&gt;閏月を入れて調整&lt;/strong&gt;する（どの月に入るかは年で変わる）。&lt;/li&gt;
&lt;/ul&gt;
&lt;h3&gt;本文で迷わない3ステップ&lt;/h3&gt;
&lt;ul&gt;
&lt;li&gt;① 用語（太陰太陽暦／閏月／大小の月）を&lt;strong&gt;まず即答で確定&lt;/strong&gt;する&lt;/li&gt;
&lt;li&gt;② 季節語・行事が出たら、&lt;strong&gt;旧暦の季節感&lt;/strong&gt;で一度補正して読む&lt;/li&gt;
&lt;li&gt;③ 設問に入る前に、&lt;strong&gt;現代の感覚で決めつけていないか&lt;/strong&gt;を最後にチェックする&lt;/li&gt;
&lt;/ul&gt;
&lt;p&gt;このあと本文の会話パートで、旧暦→新暦のズレの出方や、季節感が「どれくらい」ずれて見えるのかを、具体例つきで順に確認していきましょう。&lt;/p&gt;
&lt;p&gt;夏井(&lt;a href="https://natsui-sansu-juku.com/"&gt;中学受験専門夏井算数塾&lt;/a&gt;代表)：本日は、暦です。&lt;br /&gt;
古典の常識の中で、カレンダーの月、日の数え方、みなし方があると思います。&lt;br /&gt;
そちらの方のお話を伺いたいと思います。&lt;/p&gt;
&lt;p&gt;岡部：という訳で、早速ですが夏井先生、春はいつから始まりますか？&lt;br /&gt;
夏井：これは三択ですよね？&lt;br /&gt;
岡部：三択です。&lt;br /&gt;
夏井：個人的な感情で言うと、多分1番の桜の咲く頃であって欲しいと私は思っています。&lt;br /&gt;
岡部：&lt;span style="color: #0000ff;"&gt;現代人の感覚としては桜が咲く頃です。&lt;/span&gt;&lt;br /&gt;
ですが、&lt;span style="color: #ff0000;"&gt;古文では1月から春がくると聞いた事がありませんか？&lt;/span&gt;&lt;br /&gt;
あれが一体何なのか、というような話を今日はしたいと思っています。&lt;br /&gt;
先ほど申した通り、古典の世界では春は1月からです。&lt;br /&gt;
年賀状によく書かれていますが、初春のお慶び申し上げます、と書いてあります。&lt;br /&gt;
あれが何で春なのか、1月はどう考えたって寒い時期です。&lt;br /&gt;
これはどうしてそういう事が起こるのか、という話をしたいのが今日のテーマです。&lt;br /&gt;
という訳で、なんでずれるのか、という所のお話からです。&lt;br /&gt;
使っているカレンダーが現代のカレンダーと違います。&lt;br /&gt;
現代、近代以前のカレンダーの事を何て言うか、夏井先生は御存じでしょうか？&lt;/p&gt;
&lt;p&gt;夏井：ユリウス暦の話ですか？&lt;br /&gt;
岡部：ユリウス暦とかグレゴリオ暦とかという話ではないです(笑)&lt;br /&gt;
現代使っているグレゴリオ暦を中心としたカレンダーをなんと言いますか？&lt;br /&gt;
夏井：現代だと太陽暦ですか？&lt;br /&gt;
岡部：太陽暦ですね。&lt;br /&gt;
それ以前のカレンダーは何て言いますか？&lt;br /&gt;
夏井：太陰暦ですか？&lt;br /&gt;
岡部：太陰暦ですね。&lt;br /&gt;
後ほどこの太陰暦も、太陰暦と太陰太陽暦というのに分かれるという話をします。&lt;br /&gt;
ですが、まずはざっくりと分かりやすい話で、&lt;strong&gt;新暦、旧暦&lt;/strong&gt;というのを聞いた事があると思います。&lt;br /&gt;
新暦、旧暦という話からしましょう。&lt;br /&gt;
旧暦で1月からが春だという事です。&lt;br /&gt;
1、2、3月、フォーシーズンズですから、12ヶ月を4で割るので3ヶ月です。&lt;br /&gt;
3ヶ月で春が終わります。そして4月からが夏です。&lt;br /&gt;
7月からが秋です。10月から冬という事になります。&lt;br /&gt;
そして、カレンダーの旧暦と新暦を直すのは実は簡単ではなく、年によって異なります。&lt;br /&gt;
なので何とも言えないですが、大体1ヶ月強、1ヶ月と10日とか、15日とかプラスされるぐらいです。&lt;br /&gt;
そうすると、&lt;span style="color: #0000ff;"&gt;現代で2月というのが旧暦の1月にあたります。&lt;/span&gt;&lt;br /&gt;
なので、2月からが春になります。&lt;br /&gt;
「五月雨を集めて早し最上川」という句があります。&lt;br /&gt;
五月雨というのは旧暦5月の雨の事です。&lt;br /&gt;
5月に降る雨といっても、5月は1年間で一番のピーカンの気持ちの良い季節ですが、&lt;br /&gt;
5月に降る雨というのは新暦で言うと6月末から7月の頭です。&lt;br /&gt;
なので、&lt;span style="color: #ff0000;"&gt;五月雨というのは梅雨の事を指します。&lt;/span&gt;&lt;br /&gt;
他にも五月晴れというものがあります。&lt;br /&gt;
五月晴れはどういう天気をイメージしますか？&lt;br /&gt;
夏井：もの凄い晴れだと思っていました。&lt;br /&gt;
岡部：GWくらいのピーカンの気持ちいい天気の事を言っていますよね？&lt;br /&gt;
それは本来は間違いになります。&lt;br /&gt;
&lt;span style="color: #000000;"&gt;梅雨の晴れ間みたいな形です。&lt;/span&gt;&lt;br /&gt;
&lt;span style="color: #0000ff;"&gt;ずっと雨が降っているのにちらっとだけ晴れる日の事を本来は五月晴れと言います。&lt;/span&gt;&lt;br /&gt;
&lt;strong&gt;ちなみに気象庁によると、五月晴れというのは現代ではGWくらいの気持ちいい天気の事を五月晴れと言うそうです。&lt;/strong&gt;&lt;br /&gt;
ですが、本来は梅雨の晴れ間の事を五月晴れと言います。&lt;br /&gt;
この旧暦の考え方でいうと、もう一つ大事なのは7月は秋祭りだ、という事です。&lt;br /&gt;
&lt;span style="color: #000000;"&gt;秋の星祭りです。&lt;/span&gt;&lt;br /&gt;
先ほど言ったように、7月というのは秋の頭です。&lt;br /&gt;
ですから、秋の頭にやる秋祭りという事です。&lt;br /&gt;
そこを覚えておかなければいけないです。&lt;br /&gt;
有名な七夕の歌ですが&lt;br /&gt;
「秋風の吹きにし日より久方の天の河原に立たぬ日はなし」というものがあります。&lt;br /&gt;
久方の、は枕詞なので訳しませんが、この歌は秋風が吹いたその日から天の川のほとりに立たない日はない、という歌です。&lt;br /&gt;
つまり、立秋の頃です。&lt;br /&gt;
現代でいうと、8月の7日の事を立秋と言います。&lt;br /&gt;
立秋の頃、そろそろもう7月7日の七夕がやってくる、そわそわして牽牛が、彦星がやってくるだろうか？とずっと天の川の河原で彦星がやってくるのを待っている、そういう織姫に自分を見立てた歌になります。&lt;br /&gt;
&lt;span style="color: #ff0000;"&gt;秋風の、と言っていますので、これは秋祭りでなければならない訳です。&lt;/span&gt;&lt;br /&gt;
ですので、&lt;strong&gt;&lt;span style="color: #000000;"&gt;七夕は秋祭りです。&lt;/span&gt;&lt;/strong&gt;&lt;br /&gt;
旧暦の7月7日ですが、新暦で言うと8月の15日とか20日とかそのぐらいにあたるという事になります。&lt;br /&gt;
&lt;!-- 中高・定期試験対策（古典専門塾かきつばた）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1.6;"&gt;【中高・定期試験対策】：&lt;br /&gt;
板書ノートや教科書ガイドの訳文暗記に頼らず、&lt;strong&gt;文法と読解を一体で鍛える個別指導&lt;/strong&gt;です。&lt;br /&gt;
定期試験の過去問や教科書本文をもとに、出題されやすいポイントを押さえながら読解演習を重ねることで、&lt;br /&gt;
一貫校の発展的なテストでも&lt;strong&gt;安定して高得点を狙える古典力&lt;/strong&gt;を身につけていきます。&lt;/p&gt;
&lt;p&gt;&lt;a style="background-color: #2e7d32; color: #ffffff; padding: 5px 10px; text-align: center; text-decoration: none; display: inline-block; font-size: 14px;" href="https://koten-kakitsubata.jp/school-exam/"&gt;&lt;br /&gt;
詳細を見る&lt;br /&gt;
&lt;/a&gt;&lt;/p&gt;
&lt;/div&gt;
&lt;/div&gt;
&lt;p&gt;例えば、東京近辺で言えば平塚が8月の後半の20日前後に行います。&lt;br /&gt;
仙台も8月7日に七夕祭りやりますが、あれは旧暦でやる訳です。&lt;br /&gt;
よくよく考えてみると、7月の新暦でやると梅雨の真っ最中です。&lt;br /&gt;
どう考えても織姫と彦星が会えないというかわいそうな事になりますので、&lt;br /&gt;
旧暦でやる方がよかろうと思います。&lt;br /&gt;
ですが、学校行事などの所為で7月にやるんだろう、とよく言われています。&lt;br /&gt;
そもそもとして、先ほどの話に戻りますが、2月から春だ、というのはカレンダーの説明としては納得頂けると思います。&lt;br /&gt;
しかし、2月から春というのは実感として合いますか？1年で一番寒いのが2月だろう、と思うと思います。&lt;br /&gt;
東京の場合1年で一番寒いのは2月です。&lt;br /&gt;
それを春と考えるのは、ちょっと無理があるんじゃないのか、とお思いの方もいるでしょう。&lt;br /&gt;
ですが、これにも一つ理由があります。&lt;br /&gt;
そもそも最初の質問の所で、桜が咲き始めた頃、3月のお尻から4月の頭ぐらいが春だと私たちは思っています。&lt;br /&gt;
私たちの季節感覚というのはそうな訳です。&lt;br /&gt;
古文の世界での季節感覚というのは、梅の花が咲くか咲かないかぐらいの時期になります。&lt;br /&gt;
現在で言うと2月です。&lt;br /&gt;
&lt;strong&gt;旧暦でいうと1月がそもそもとして春がやってくる季節だと考えている訳です。&lt;/strong&gt;&lt;br /&gt;
&lt;strong&gt;季節感が近代以前と近代以後でずれているという事です。&lt;/strong&gt;&lt;br /&gt;
ですからここまでのまとめとしては、&lt;span style="color: #0000ff;"&gt;カレンダーそのものがずれているという事です。&lt;/span&gt;&lt;br /&gt;
そして季節感覚自体も1ヶ月ずれていて、都合2ヶ月強ずれます。&lt;br /&gt;
なので、1月の頭から春が来るという古代の人たちと、3月のお尻ぐらいから春が来ると考えている私たちの間には&lt;span style="color: #ff0000;"&gt;2ヶ月強のずれ&lt;/span&gt;が生じるという事です。&lt;br /&gt;
ご理解頂けましたでしょうか？&lt;br /&gt;
という訳で、ここから先は若干おまけです。&lt;br /&gt;
太陽暦と太陰暦という話を今さらっとお話をしましたが、そもそも太陽暦と太陰暦は何なのかを理解する必要があります。&lt;br /&gt;
例えば、春分、立春、冬至、夏至という言葉を簡単に使っていますが、これは&lt;span style="color: #ff0000;"&gt;太陽と地球との関係で決まる日付です。&lt;/span&gt;&lt;br /&gt;
つまり、太陽暦基準の日付です。&lt;br /&gt;
もちろんこれは旧暦の時代にも使っていましたが、私たちは太陽暦で生活をしているので、毎年春分がやってくる日は決まっています。&lt;br /&gt;
3月の21日頃です。&lt;br /&gt;
年によって1日2日ずれる事はありますが、基本的に太陽暦で生きている私たちにとってここは固定です。&lt;br /&gt;
春分、夏至、秋分、冬至というのは必ず決まっている訳です。&lt;br /&gt;
太陽暦では季節とカレンダーが一致します。&lt;br /&gt;
ところが太陰暦においては、月の満ち欠けで日付が決まります。&lt;br /&gt;
月の満ち欠けで日付が決まるのはどういう事かというと、毎年1日というのは朔です。&lt;br /&gt;
全く太陽が見えない日を1日と決める訳です。&lt;br /&gt;
3日、7日、15日と日付が進んでいくにつれて、月が段々満ちてきます。&lt;br /&gt;
また15日過ぎて、段々欠けていきます。&lt;br /&gt;
これについてはまた月についてお話をする際に説明をしますが、こうやって月が欠けていくと30日です。&lt;br /&gt;
30日でまた1日がやってきます。&lt;br /&gt;
欠けた段階で1日がやってきます。&lt;br /&gt;
1周するのに、大体29.5日掛かります。&lt;br /&gt;
これは理科の話です。&lt;br /&gt;
ところが、月の満ち欠けでカレンダーを作ると1ヶ月が29.5日です。&lt;br /&gt;
具体的には大の月、小の月と言いますが、30日の月と29日の月を交互においておく事になります。&lt;br /&gt;
いずれにせよ29.5日を12ヶ月で掛けると、354日です。&lt;br /&gt;
365日という太陽暦での1年から、太陰暦で1年である354日を引くと11日ずれる訳です。&lt;br /&gt;
つまり、3倍すると30日ですから、&lt;span style="color: #ff0000;"&gt;大体3年間で1ヶ月分のずれが生じます。&lt;/span&gt;&lt;br /&gt;
もっと言うと、12年で季節が1個分ずれてしまいます。&lt;br /&gt;
こんなカレンダーだと農業をやっている私たち中華文化圏の人間にとっては使い物にならないです。&lt;br /&gt;
ちなみに、月の満ち欠けだけでカレンダーにしている文化圏もあります。&lt;br /&gt;
例えば、イスラム暦、ヒジュラ暦と言われるものです。&lt;br /&gt;
これは純粋太陰暦と言いますが、月の満ち欠けだけでカレンダーを作るので、年によって、例えば断食月の9月、ラマダーンが行われる月ですが、これが日本ではずれるという事が起きます。&lt;br /&gt;
これは大砂嵐というお相撲さんですが、結構熱心なムスリムだったそうですから、夏の暑い盛りの本場所中にラマダーンがくるという事があったそうです。&lt;br /&gt;
別に戦争とか試合の場合は食べてもいいんだそうですが、彼は熱心な人だったので、決して日中にご飯を食べる事はなかったそうです。&lt;br /&gt;
カレー大好きというおじさんでした。&lt;br /&gt;
ともあれ、砂漠の文化圏においては完全な、いわゆる純粋太陰暦で作る暦を使うのは問題ない訳です。&lt;br /&gt;
ところが、農業文化圏である中華文化圏、日本も含めてですが、ここでは季節とカレンダーがずれると全く役に立たない訳です。&lt;br /&gt;
農業歴としての役に立たないんです。&lt;br /&gt;
だから、&lt;span style="color: #0000ff;"&gt;太陽暦との補正をしなければいけないという事です。&lt;/span&gt;&lt;br /&gt;
それが古文の世界で押さえておかなければいけないキーワードの一つです。&lt;br /&gt;
閏月というものがある訳です。&lt;br /&gt;
19年のうちに7回というのが正しい定義らしいですが、大体2、3年に1回おかれます。&lt;br /&gt;
どうおかれるかというと、例えば4月のあとに閏4月、4月´みたいな形で29日の4月が終わったあとの翌月にまた29日の間の閏月が続くという形になります。&lt;br /&gt;
このおかれる月は、観測所の定義で決まるので、例えばこの年が4月に閏月があったからといって、また次の月とは限りません。&lt;br /&gt;
結構ランダムにおかれます。&lt;br /&gt;
ちなみに閏月関する和歌も残っています。&lt;br /&gt;
あまり名歌、素晴らしい歌だとは思われませんが、閏月、七夕という事を詠んでいます。&lt;br /&gt;
「契りありて同じ文月の数添はば今宵もわたせ天の川舟」という歌があります。&lt;br /&gt;
これは、先月に契りを交わしたあの7月の同じ月がつまりこれは閏7月な訳です。&lt;br /&gt;
先月も会ったけど、もう一辺7月がやってきたからもう一辺会いたい、という歌になっています。&lt;br /&gt;
あまり大した歌じゃありませんが、当然七夕というのは7月7日会った翌年の7月7日まで会えない訳です。&lt;br /&gt;
次の会う機会を楽しみに待っている男女、織姫と彦星ですが、今月は閏7月だから、うまい具合に翌月もう一辺会えるのではないか、という事を読んだ歌になります。&lt;br /&gt;
&lt;!-- 大学受験対策（古典専門塾かきつばた）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1.6;"&gt;【大学受験古典対策】：&lt;br /&gt;
共通テストから難関大の個別試験まで視野に入れ、&lt;strong&gt;読解・文法・語彙をまとめて鍛える個別カリキュラム&lt;/strong&gt;です。&lt;br /&gt;
志望校の過去問分析をもとに、頻出テーマの長文読解と記述答案の添削を繰り返し、&lt;strong&gt;入試本番で得点源になる古典力&lt;/strong&gt;を仕上げていきます。&lt;/p&gt;
&lt;p&gt;&lt;a style="background-color: #2e7d32; color: #ffffff; padding: 5px 10px; text-align: center; text-decoration: none; display: inline-block; font-size: 14px;" href="https://koten-kakitsubata.jp/enter-exam/"&gt;&lt;br /&gt;
詳細を見る&lt;br /&gt;
&lt;/a&gt;&lt;/p&gt;
&lt;/div&gt;
&lt;/div&gt;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blog%2F%25e3%2580%2590%25e8%25aa%25ad%25e8%25a7%25a3%25e3%2581%25ab%25e5%25bd%25b9%25e7%25ab%258b%25e3%2581%25a4%25e5%258f%25a4%25e5%2585%25b8%25e5%25b8%25b8%25e8%25ad%2598%25e3%2580%2591%25e6%259a%25a6%25e3%2581%25ab%25e3%2581%25a4%25e3%2581%2584%25e3%2581%25a6%2F&amp;amp;t=%E5%8F%A4%E6%96%87%E3%81%AE%E3%80%8C%E5%AD%A3%E7%AF%80%E3%81%AE%E3%81%9A%E3%82%8C%E3%80%8D%E3%81%A8%E6%9A%A6%E3%81%8C%E4%B8%80%E6%B0%97%E3%81%AB%E3%82%8F%E3%81%8B%E3%82%8B%E2%94%80%E2%94%80%E6%97%A7%E6%9A%A6%E3%81%A8%E6%98%A5%E5%A4%8F%E7%A7%8B%E5%86%AC%E3%81%AE%E5%AF%BE%E5%BF%9C%E6%97%A9%E8%A6%8B%E3%82%AC%E3%82%A4%E3%83%89%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blog%2F%25e3%2580%2590%25e8%25aa%25ad%25e8%25a7%25a3%25e3%2581%25ab%25e5%25bd%25b9%25e7%25ab%258b%25e3%2581%25a4%25e5%258f%25a4%25e5%2585%25b8%25e5%25b8%25b8%25e8%25ad%2598%25e3%2580%2591%25e6%259a%25a6%25e3%2581%25ab%25e3%2581%25a4%25e3%2581%2584%25e3%2581%25a6%2F&amp;amp;text=%E5%8F%A4%E6%96%87%E3%81%AE%E3%80%8C%E5%AD%A3%E7%AF%80%E3%81%AE%E3%81%9A%E3%82%8C%E3%80%8D%E3%81%A8%E6%9A%A6%E3%81%8C%E4%B8%80%E6%B0%97%E3%81%AB%E3%82%8F%E3%81%8B%E3%82%8B%E2%94%80%E2%94%80%E6%97%A7%E6%9A%A6%E3%81%A8%E6%98%A5%E5%A4%8F%E7%A7%8B%E5%86%AC%E3%81%AE%E5%AF%BE%E5%BF%9C%E6%97%A9%E8%A6%8B%E3%82%AC%E3%82%A4%E3%83%89%20%7C%20%E5%8F%A4%E5%85%B8%E5%B0%82%E9%96%80%E5%A1%BE%20%E3%81%8B%E3%81%8D%E3%81%A4%E3%81%B0%E3%81%9F" target="_blank" &gt;&lt;span class="vk_icon_w_r_sns_twitter icon_sns"&gt;&lt;/span&gt;&lt;span class="sns_txt"&gt;twitter&lt;/span&gt;&lt;/a&gt;&lt;/li&gt;&lt;li class="sb_copy sb_icon"&gt;&lt;button class="copy-button sb_icon_inner"data-clipboard-text="古文の「季節のずれ」と暦が一気にわかる──旧暦と春夏秋冬の対応早見ガイド | 古典専門塾 かきつばた https://koten-kakitsubata.jp/blog/%e3%80%90%e8%aa%ad%e8%a7%a3%e3%81%ab%e5%bd%b9%e7%ab%8b%e3%81%a4%e5%8f%a4%e5%85%b8%e5%b8%b8%e8%ad%98%e3%80%91%e6%9a%a6%e3%81%ab%e3%81%a4%e3%81%84%e3%81%a6/"&gt;&lt;span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</si>
  <si>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https://koten-kakitsubata.jp/greeting/
【検出された不自然ワード】
- 型
- 最短
- 設計
【本文】
------
&lt;p&gt;&amp;nbsp;&lt;/p&gt;
&lt;h2&gt;古典専門塾「かきつばた」のコンセプト&lt;/h2&gt;
&lt;p&gt;古典専門塾「かきつばた」は、&lt;strong&gt;&lt;span style="color: #0000ff;"&gt;古典が苦手な方・古典の成績を本気で上げたい方&lt;/span&gt;&lt;/strong&gt;のための、古典専門の個別指導塾です。&lt;br /&gt;
「古文は日本語だからフィーリングで読めるはず」「昔も今も人間の考えることは同じだから何となく分かるはず」といった思い込みのまま勉強を続けてしまうと、あるところから成績が伸び悩みます。&lt;/p&gt;
&lt;p&gt;とくに、&lt;span style="color: #339966;"&gt;古文が苦手な生徒ほど次のような勘違い&lt;/span&gt;をしがちです。&lt;/p&gt;
&lt;ul&gt;
&lt;li&gt;「同じ日本語だから何となく読めるはず」&lt;/li&gt;
&lt;li&gt;「日本人だから古文も感覚で分かるはず」&lt;/li&gt;
&lt;li&gt;「昔も今も考えることは一緒だから、雰囲気で理解できる」&lt;/li&gt;
&lt;/ul&gt;
&lt;p&gt;しかし古文は、&lt;strong&gt;語彙・文法・読解技術・古典常識&lt;/strong&gt;がそろってはじめて、はっきりと意味が見えるようになります。&lt;br /&gt;
古典専門塾「かきつばた」では、こうした前提を踏まえ、古典を体系的に読みこなす力を一人ひとりに身につけてもらうことを目標としています。&lt;/p&gt;
&lt;hr /&gt;
&lt;h2&gt;古文を読むために必要な4つの力&lt;/h2&gt;
&lt;p&gt;古文を「フィーリング」ではなく、&lt;strong&gt;論理的に読めるようになるために必要な力&lt;/strong&gt;は、大きく次の4つに分けられます。&lt;/p&gt;
&lt;ul&gt;
&lt;li&gt;&lt;span style="color: #ff0000;"&gt;&lt;strong&gt;語彙力（単語・熟語・成句）&lt;/strong&gt;&lt;/span&gt;&lt;/li&gt;
&lt;li&gt;&lt;span style="color: #ff0000;"&gt;&lt;strong&gt;文法力&lt;/strong&gt;&lt;/span&gt;&lt;/li&gt;
&lt;li&gt;&lt;span style="color: #ff0000;"&gt;&lt;strong&gt;読解技術&lt;/strong&gt;&lt;/span&gt;&lt;/li&gt;
&lt;li&gt;&lt;span style="color: #ff0000;"&gt;&lt;strong&gt;古典常識&lt;/strong&gt;&lt;/span&gt;&lt;/li&gt;
&lt;/ul&gt;
&lt;p&gt;これら4つの力を、&lt;span style="color: #0000ff;"&gt;バランスよく身につけることなしに古文を正しく読むことはできません。&lt;/span&gt;&lt;br /&gt;
たとえば、語彙や古典常識だけで「なんとなく」雰囲気をつかもうとしても、助動詞や助詞を読み飛ばしてしまうと、意味が逆転したり、主語や時制を取り違えたりしてしまいます。&lt;/p&gt;
&lt;hr /&gt;
&lt;h2&gt;「フィーリング読み」が生む典型的な落とし穴&lt;/h2&gt;
&lt;h3&gt;助動詞など文法を放棄した読み方の危険性&lt;/h3&gt;
&lt;p&gt;「フィーリングで古文を読む」典型例が、&lt;strong&gt;助動詞を中心とした文法学習を避けてしまうパターン&lt;/strong&gt;です。&lt;br /&gt;
試しに『竹取物語』の冒頭から、助詞・助動詞を伏せてみるとどうなるでしょうか。&lt;/p&gt;
&lt;div class="rounded" style="background-color: whitesmoke; padding: 10px; margin-bottom: 15px;"&gt;今●昔、竹取●翁●いふ者有り●●。野山●まじり●、竹●取り●●、よろづ●こと●使ひ●●。名●●讃岐造●●●言ひ●●。その竹●中●、もと光る竹●●一筋あり●●。あやしがり●寄り●見る●、筒&lt;span style="display: inline !important; float: none; background-color: #ffffff; color: #212529; cursor: text; font-family: -apple-system,BlinkMacSystemFont,'Segoe UI',Roboto,'Helvetica Neue',Arial,'Noto Sans',sans-serif,'Apple Color Emoji','Segoe UI Emoji','Segoe UI Symbol','Noto Color Emoji'; font-size: 14px; font-style: normal; font-variant: normal; font-weight: 400; letter-spacing: normal; orphans: 2; text-align: left; text-decoration: none; text-indent: 0px; text-transform: none; -webkit-text-stroke-width: 0px; white-space: normal; word-spacing: 0px;"&gt;●&lt;/span&gt;中光り●●。それ●見れ●、三寸ばかり●●人、いと美しう●居●●。翁言ふやう、『われ朝ごと夕ごと●見る竹&lt;span style="display: inline !important; float: none; background-color: #ffffff; color: #212529; cursor: text; font-family: -apple-system,BlinkMacSystemFont,'Segoe UI',Roboto,'Helvetica Neue',Arial,'Noto Sans',sans-serif,'Apple Color Emoji','Segoe UI Emoji','Segoe UI Symbol','Noto Color Emoji'; font-size: 14px; font-style: normal; font-variant: normal; font-weight: 400; letter-spacing: normal; orphans: 2; text-align: left; text-decoration: none; text-indent: 0px; text-transform: none; -webkit-text-stroke-width: 0px; white-space: normal; word-spacing: 0px;"&gt;●&lt;/span&gt;中●おはする●●知り●。子●なり給ふ●●人●●●』●●、手●うち入れ●家●持ち●来●。妻●嫗●預け●養は●。美しきことかぎりなし。いと幼けれ●籠に入れ●養ふ。&lt;/div&gt;
&lt;p&gt;&lt;span style="background-color: #ffffff; font-size: 1rem;"&gt;&lt;br /&gt;
これだけ「真っ黒」になった文章を、正確に理解することは&lt;strong&gt;絶対にできません&lt;/strong&gt;。&lt;br /&gt;
それにもかかわらず、文法を学習しないまま古文を読もうとするのは、上のような状態で無理やり意味を当てにいくのと同じことです。&lt;br /&gt;
&lt;/span&gt;&lt;/p&gt;
&lt;p&gt;古文を苦手とする方や、「読めているつもりなのに志望校レベルにあと一歩届かない」方には、&lt;span style="color: #339966;"&gt;必ず複数の原因が重なっています。&lt;/span&gt;&lt;br /&gt;
その原因を一つひとつ特定し、それぞれに対応した学習を進めていく以外に、古文が本当に「読める」ようになり、成績が安定して伸びていく道はありません。&lt;/p&gt;
&lt;hr /&gt;
&lt;h2&gt;古典専門塾「かきつばた」が提供する解決策&lt;/h2&gt;
&lt;h3&gt;個別指導で「原因」を発見・解決する&lt;/h3&gt;
&lt;p&gt;古典専門塾「かきつばた」では、&lt;span style="color: #0000ff;"&gt;個別指導の利点を最大限に活かし、生徒一人ひとりの苦手の原因を発見・解決&lt;/span&gt;していきます。&lt;/p&gt;
&lt;p&gt;具体的には、次のような観点から現状を分析します。&lt;/p&gt;
&lt;ul&gt;
&lt;li&gt;語彙が不足しているのか（特に現代語との意味のズレ・多義語・敬語語彙など）&lt;/li&gt;
&lt;li&gt;助動詞・助詞を中心とした文法が曖昧なのか&lt;/li&gt;
&lt;li&gt;本文の構造把握や主語判定など、読解技術に抜けがあるのか&lt;/li&gt;
&lt;li&gt;時代背景・古典常識が分からず、場面のイメージが持てないのか&lt;/li&gt;
&lt;/ul&gt;
&lt;p&gt;そのうえで、生徒ごとに&lt;span style="color: #339966;"&gt;「どこから手をつければ一番効率よく伸びるか」&lt;/span&gt;を整理し、授業内外の学習をデザインしていきます。&lt;/p&gt;
&lt;h3&gt;対象となる方&lt;/h3&gt;
&lt;p&gt;主な対象は、古典を学び始めたばかりの中学生・高校生から大学受験生までですが、次のような方にも対応しています。&lt;/p&gt;
&lt;ul&gt;
&lt;li&gt;古典が苦手なまま国文科・日本文学科に進学し、大学の授業についていけなくなってしまった大学生&lt;/li&gt;
&lt;li&gt;近現代文学を専攻していたが、教員採用試験のために古典のやり直しが必要な方&lt;/li&gt;
&lt;li&gt;生涯学習・教養として古典を学び直したい社会人&lt;/li&gt;
&lt;li&gt;通信制大学などで古典科目に取り組もうとしている社会人&lt;/li&gt;
&lt;/ul&gt;
&lt;p&gt;このように、&lt;span style="color: #339966;"&gt;「古典を学ぼうとしている方なら、どなたでも受講可能」です。&lt;/span&gt;&lt;/p&gt;
&lt;hr /&gt;
&lt;h2&gt;動画で学ぶ：古文学習の落とし穴&lt;/h2&gt;
&lt;h3&gt;古典専門塾が考える「古文学習の落とし穴」&lt;/h3&gt;
&lt;p&gt;古典専門塾「かきつばた」では、&lt;strong&gt;古文学習で陥りがちな間違った勉強法&lt;/strong&gt;や、その乗り越え方について動画でも解説しています。&lt;/p&gt;
&lt;p&gt;&lt;a href="https://youtu.be/CV0wB8H_fRI" target="_blank" rel="noopener noreferrer"&gt;▶ 古典専門塾が考える古文学習の落とし穴（YouTube）&lt;/a&gt;&lt;/p&gt;
&lt;p&gt;「フィーリング読み」から脱却し、&lt;strong&gt;入試本番で得点につながる古文学習&lt;/strong&gt;へと切り替えたい方は、ぜひあわせてご覧ください。&lt;/p&gt;
&lt;hr /&gt;
&lt;h2&gt;代表プロフィール&lt;/h2&gt;
&lt;h3&gt;岡部 大輔（オカベ ダイスケ）&lt;/h3&gt;
&lt;p&gt;&lt;img decoding="async" class="alignnone size-medium wp-image-169" src="http://koten-kakitsubata.jp/wp-content/uploads/2020/02/okabe-257x300.jpg" alt="古典専門塾かきつばた 代表・岡部大輔の写真" width="257" height="300" srcset="https://koten-kakitsubata.jp/wp-content/uploads/2020/02/okabe-257x300.jpg 257w, https://koten-kakitsubata.jp/wp-content/uploads/2020/02/okabe.jpg 484w" sizes="(max-width: 257px) 100vw, 257px" /&gt;&lt;/p&gt;
&lt;p&gt;早稲田大学在学中より、&lt;span style="color: #00ff00;"&gt;有名予備校&lt;/span&gt;にて英語・古文の指導にあたる。&lt;br /&gt;
緻密な論理展開と分かりやすい解説に定評があり、&lt;strong&gt;&lt;span style="color: #00ff00;"&gt;「確実に得点につながる」授業&lt;/span&gt;&lt;/strong&gt;として多くの受験生から厚い信頼を得てきた。&lt;/p&gt;
&lt;ul&gt;
&lt;li&gt;古文・漢文を中心とした国語全般の指導経験が豊富&lt;/li&gt;
&lt;li&gt;難関大学志望者から古典が極端に苦手な生徒まで、幅広い層を指導&lt;/li&gt;
&lt;li&gt;「感覚的な読み」ではなく、構造把握と文法に基づく読解法を徹底&lt;/li&gt;
&lt;/ul&gt;
&lt;p&gt;予備校・塾での長年の指導経験をもとに、&lt;strong&gt;一人ひとりの現状に合わせた古典学習のルート設計&lt;/strong&gt;を行い、「何となく読む古文」から「得点できる古文」への転換をサポートしていきます。&lt;/p&gt;
&lt;hr /&gt;
&lt;h2&gt;まとめ：バランスよく力をつけて「読める古文」へ&lt;/h2&gt;
&lt;ul&gt;
&lt;li&gt;古文は、日本語だからといって&lt;strong&gt;フィーリングだけでは読めない&lt;/strong&gt;。&lt;/li&gt;
&lt;li&gt;&lt;strong&gt;語彙力・文法力・読解技術・古典常識&lt;/strong&gt;の4つをバランスよく身につけることが不可欠。&lt;/li&gt;
&lt;li&gt;助動詞をはじめとする文法を避けると、『竹取物語』のような基本的な文章すら正確には読めなくなる。&lt;/li&gt;
&lt;li&gt;古典専門塾「かきつばた」では、&lt;span style="color: #0000ff;"&gt;個別指導で原因を特定し、それぞれに対応した学習プラン&lt;/span&gt;を提示する。&lt;/li&gt;
&lt;li&gt;中高生・受験生に限らず、大学生・社会人まで、&lt;span style="color: #339966;"&gt;「古典を学び直したい」すべての方が対象&lt;/span&gt;。&lt;/li&gt;
&lt;/ul&gt;
&lt;p&gt;古文が苦手な方も、ある程度読めているつもりなのに点数が安定しない方も、&lt;br /&gt;
&lt;strong&gt;「どこでつまずいているのか」を明らかにし、一つひとつ解決していくこと&lt;/strong&gt;が、最短で成績を伸ばすための道筋です。&lt;br /&gt;
古典専門塾「かきつばた」で、感覚頼みの古文学習から卒業し、「読める・解ける・得点できる古文」を一緒に目指していきましょう。&lt;/p&gt;
&lt;p&gt;&amp;nbsp;&lt;/p&gt;
&lt;section class="veu_cta" id="veu_cta-465"&gt;&lt;h1 class="cta_title"&gt;開講講座：ワンポイント講座&lt;/h1&gt;&lt;div class="cta_body"&gt;&lt;div class="cta_body_image cta_body_image_right"&gt;&lt;a href="https://koten-kakitsubata.jp/spot/" target="_blank"&gt;&lt;img width="400" height="400" src="https://koten-kakitsubata.jp/wp-content/uploads/2020/03/tate_400.jpg" class="attachment-large size-large" alt="" decoding="async" loading="lazy" srcset="https://koten-kakitsubata.jp/wp-content/uploads/2020/03/tate_400.jpg 400w, https://koten-kakitsubata.jp/wp-content/uploads/2020/03/tate_400-300x300.jpg 300w, https://koten-kakitsubata.jp/wp-content/uploads/2020/03/tate_400-150x150.jpg 150w" sizes="(max-width: 400px) 100vw, 400px" /&gt;&lt;/a&gt;&lt;/div&gt;&lt;div class="cta_body_txt image_exist"&gt;各単元において必要な内容をパート別に分け、各パート２回完結の授業としてご用意しました。定期試験の範囲の対策に、受験生の苦手範囲の克服に、とニーズに合わせた受講が可能です。&lt;/div&gt;&lt;div class="cta_body_link"&gt;&lt;a href="https://koten-kakitsubata.jp/spot/" class="btn btn-primary btn-block btn-lg" target="_blank"&gt;開講講座：ワンポイント講座&lt;/a&gt;&lt;/div&gt;&lt;/div&gt;&lt;!--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href="//www.facebook.com/sharer.php?src=bm&amp;u=https%3A%2F%2Fkoten-kakitsubata.jp%2Fgreeting%2F&amp;amp;t=%E4%BB%A3%E8%A1%A8%E6%8C%A8%E6%8B%B6%20%7C%20%E5%8F%A4%E5%85%B8%E5%B0%82%E9%96%80%E5%A1%BE%20%E3%81%8B%E3%81%8D%E3%81%A4%E3%81%B0%E3%81%9F"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href="//twitter.com/intent/tweet?url=https%3A%2F%2Fkoten-kakitsubata.jp%2Fgreeting%2F&amp;amp;text=%E4%BB%A3%E8%A1%A8%E6%8C%A8%E6%8B%B6%20%7C%20%E5%8F%A4%E5%85%B8%E5%B0%82%E9%96%80%E5%A1%BE%20%E3%81%8B%E3%81%8D%E3%81%A4%E3%81%B0%E3%81%9F" target="_blank" &gt;&lt;span class="vk_icon_w_r_sns_twitter icon_sns"&gt;&lt;/span&gt;&lt;span class="sns_txt"&gt;twitter&lt;/span&gt;&lt;/a&gt;&lt;/li&gt;&lt;li class="sb_copy sb_icon"&gt;&lt;button class="copy-button sb_icon_inner"data-clipboard-text="代表挨拶 | 古典専門塾 かきつばた https://koten-kakitsubata.jp/greeting/"&gt;&lt;span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</si>
  <si>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https://natsui-sansu-juku.com/col_blog/online-sansu-56/
【検出された不自然ワード】
- 手順
- 立て直
- 設計
【本文】
------
&lt;div class="container my-4"&gt;
&lt;p&gt;&lt;!-- Hero Section --&gt;&lt;/p&gt;
&lt;div class="card shadow-sm mb-4 border-0" style="background: linear-gradient(135deg, #283593, #00897b); color: #fff;"&gt;
&lt;div class="card-body p-4"&gt;
&lt;div class="d-flex flex-wrap justify-content-between align-items-center mb-2"&gt;&lt;span class="badge bg-warning text-dark mb-1" style="font-size: 0.8rem;"&gt;小5後半〜小6／中学受験算数&lt;/span&gt;&lt;br /&gt;
&lt;span class="badge bg-light text-dark mb-1" style="font-size: 0.75rem;"&gt;志望校別対策と弱点潰し&lt;/span&gt;&lt;/div&gt;
&lt;h1 class="card-title mb-3" style="font-size: 1.9rem; line-height: 1.5;"&gt;&lt;/h1&gt;
&lt;p class="card-text mb-2" style="font-size: 0.98rem;"&gt;小5後半〜小6になると「一通り習っているはずなのに、模試や過去問で点数が安定しない」&lt;br /&gt;
「弱点はある程度分かっているが、どこから手を付ければ良いか分からない」といったご相談が一気に増えます。&lt;br /&gt;
この時期の算数は、新しい単元を増やすより、弱点潰しと過程修正で得点を安定させることが中心になります。&lt;br /&gt;
オンライン算数の個別指導は、手元映像や画面共有を通して途中式と考え方を細かく確認できるため、&lt;br /&gt;
受験学年の仕上げとの相性が非常に良い指導形態です。&lt;/p&gt;
&lt;p class="card-text mb-0" style="font-size: 0.96rem;"&gt;本記事では、小5後半〜小6の算数をオンライン個別指導でどのように仕上げていくか、&lt;br /&gt;
原因の整理、弱点の潰し方、具体的な進め方、家庭でのフォロー、教室選びまでを体系的にまとめます。&lt;/p&gt;
&lt;p class="mt-3 mb-0" style="font-size: 0.96rem;"&gt;オンライン指導の全体像は、&lt;br /&gt;
&lt;a href="https://natsui-sansu-juku.com/column/hub-online-use/" target="_blank" rel="noopener noreferrer"&gt;&lt;br /&gt;
&lt;strong&gt;中学受験算数｜オンライン塾の使い方&lt;/strong&gt;&lt;br /&gt;
&lt;/a&gt;&lt;br /&gt;
もあわせてご確認ください。&lt;/p&gt;
&lt;/div&gt;
&lt;/div&gt;
&lt;p&gt;&lt;!-- Summary Card --&gt;&lt;/p&gt;
&lt;div class="card shadow-sm mb-4"&gt;
&lt;div class="card-header" style="background-color: #e3f2fd;"&gt;&lt;strong&gt;この記事で分かること&lt;/strong&gt;&lt;/div&gt;
&lt;div class="card-body"&gt;
&lt;div class="row gy-3"&gt;
&lt;div class="col-md-6"&gt;
&lt;ul class="mb-0"&gt;
&lt;li&gt;小5後半〜小6で算数の点数が安定しなくなる理由&lt;/li&gt;
&lt;li&gt;仕上げ期にオンライン算数 個別指導が有効な理由&lt;/li&gt;
&lt;li&gt;弱点と過去問を結び付けた具体的な立て直し手順&lt;/li&gt;
&lt;/ul&gt;
&lt;/div&gt;
&lt;div class="col-md-6"&gt;
&lt;ul class="mb-0"&gt;
&lt;li&gt;家庭学習で意識したい関わり方&lt;/li&gt;
&lt;li&gt;受験学年に合うオンライン個別指導の選び方&lt;/li&gt;
&lt;li&gt;直前期にあと数点を取り切る考え方&lt;/li&gt;
&lt;/ul&gt;
&lt;/div&gt;
&lt;/div&gt;
&lt;/div&gt;
&lt;/div&gt;
&lt;div class="row"&gt;
&lt;div class="col-lg-8"&gt;
&lt;p&gt;&lt;!-- H2-1 --&gt;&lt;/p&gt;
&lt;section class="mb-4"&gt;
&lt;h2 class="h4 mb-3 border-start border-4 border-primary ps-2"&gt;小5後半〜小6で算数の点数が安定しない理由&lt;/h2&gt;
&lt;p&gt;受験学年の算数では、「塾では一通り習っているはずなのに、模試や過去問になると得点が伸びない」&lt;br /&gt;
「ケアレスミスを減らしたいのに、同じような失点を繰り返してしまう」といった悩みが目立ちます。&lt;/p&gt;
&lt;p&gt;特にこの時期は、比と割合、速さ、濃度、仕事算、場合の数、立体図形など、&lt;br /&gt;
複数の考え方を組み合わせる問題が増え、&lt;br /&gt;
「知識を当てはめる」段階から「解法を選び組み立てる」段階へと要求が変わっていきます。&lt;/p&gt;
&lt;div class="table-responsive mb-3"&gt;
&lt;table class="table table-bordered table-hover align-middle mb-0"&gt;
&lt;thead class="text-center" style="background-color: #e8eaf6;"&gt;
&lt;tr&gt;
&lt;th&gt;よくある状態&lt;/th&gt;
&lt;th&gt;表面的な見え方&lt;/th&gt;
&lt;th&gt;本当の課題&lt;/th&gt;
&lt;/tr&gt;
&lt;/thead&gt;
&lt;tbody&gt;
&lt;tr&gt;
&lt;td&gt;模試の点数が安定しない&lt;/td&gt;
&lt;td&gt;その日の出来不出来に見える&lt;/td&gt;
&lt;td&gt;解法の再現性が不足している&lt;/td&gt;
&lt;/tr&gt;
&lt;tr&gt;
&lt;td&gt;同じ単元で失点する&lt;/td&gt;
&lt;td&gt;単元が苦手に見える&lt;/td&gt;
&lt;td&gt;特定パターンや過程に癖が残っている&lt;/td&gt;
&lt;/tr&gt;
&lt;tr&gt;
&lt;td&gt;復習が追いつかない&lt;/td&gt;
&lt;td&gt;量が多すぎる&lt;/td&gt;
&lt;td&gt;優先順位が整理できていない&lt;/td&gt;
&lt;/tr&gt;
&lt;/tbody&gt;
&lt;/table&gt;
&lt;/div&gt;
&lt;h3 class="h5 mt-3 mb-2"&gt;つまずきの正体は「知らない」ではなく「使いこなせない」&lt;/h3&gt;
&lt;ul&gt;
&lt;li&gt;解説を見れば分かるが、類題で止まる&lt;/li&gt;
&lt;li&gt;条件が少し変わると解けなくなる&lt;/li&gt;
&lt;li&gt;考え方は合っているのに失点する&lt;/li&gt;
&lt;/ul&gt;
&lt;div class="alert alert-info" style="font-size: 0.9rem;"&gt;&lt;strong&gt;ポイント：&lt;/strong&gt;&lt;br /&gt;
受験学年では、単元名ではなく「ミスの出方」と「過程の癖」を直すことが得点安定の鍵になります。&lt;/div&gt;
&lt;/section&gt;
&lt;p&gt;&lt;!-- H2-2 --&gt;&lt;/p&gt;
&lt;section class="mb-4"&gt;
&lt;h2 class="h4 mb-3 border-start border-4 border-success ps-2"&gt;仕上げ期にオンライン算数 個別指導が向いている理由&lt;/h2&gt;
&lt;h3 class="h5 mt-3 mb-2"&gt;手元映像で途中式とミスの出どころが見える&lt;/h3&gt;
&lt;h3 class="h5 mt-3 mb-2"&gt;画面共有で考え方の整理と類題演習を同時に行える&lt;/h3&gt;
&lt;h3 class="h5 mt-3 mb-2"&gt;弱点潰しと志望校対策を同じ流れで進められる&lt;/h3&gt;
&lt;h3 class="h5 mt-3 mb-2"&gt;学習記録で「どこまで仕上がったか」を可視化できる&lt;/h3&gt;
&lt;p&gt;中学受験算数に特化した&lt;br /&gt;
&lt;a href="/kobetsu_online/"&gt;オンライン算数 個別指導&lt;/a&gt;&lt;br /&gt;
であれば、こうした仕上げ前提の設計がなされています。&lt;/p&gt;
&lt;/section&gt;
&lt;p&gt;&lt;!-- H2-3 --&gt;&lt;/p&gt;
&lt;section class="mb-4"&gt;
&lt;h2 class="h4 mb-3 border-start border-4 border-warning ps-2"&gt;小5後半〜小6の算数をオンライン個別で仕上げる3ステップ&lt;/h2&gt;
&lt;h3 class="h5 mt-3 mb-2"&gt;ステップ1：弱点を「単元×ミス×パターン」で整理する&lt;/h3&gt;
&lt;h3 class="h5 mt-3 mb-2"&gt;ステップ2：基礎→標準→過去問で再現性を作る&lt;/h3&gt;
&lt;h3 class="h5 mt-3 mb-2"&gt;ステップ3：志望校別に優先順位を決めて微調整する&lt;/h3&gt;
&lt;/section&gt;
&lt;p&gt;&lt;!-- H2-4 --&gt;&lt;/p&gt;
&lt;section class="mb-4"&gt;
&lt;h2 class="h4 mb-3 border-start border-4 border-info ps-2"&gt;受験学年の家庭学習で意識したいフォロー&lt;/h2&gt;
&lt;h3 class="h5 mt-3 mb-2"&gt;勉強量より「減らせたミス」を確認する&lt;/h3&gt;
&lt;h3 class="h5 mt-3 mb-2"&gt;全問正解を狙わず「取る問題」を決める&lt;/h3&gt;
&lt;h3 class="h5 mt-3 mb-2"&gt;生活リズムとメンタルを安定させる&lt;/h3&gt;
&lt;/section&gt;
&lt;p&gt;&lt;!-- H2-5 --&gt;&lt;/p&gt;
&lt;section class="mb-4"&gt;
&lt;h2 class="h4 mb-3 border-start border-4 border-secondary ps-2"&gt;小5後半〜小6に合うオンライン算数 個別指導の選び方&lt;/h2&gt;
&lt;h3 class="h5 mt-3 mb-2"&gt;弱点潰しと志望校対策を同時に設計できるか&lt;/h3&gt;
&lt;h3 class="h5 mt-3 mb-2"&gt;過程指導を前提にしているか&lt;/h3&gt;
&lt;h3 class="h5 mt-3 mb-2"&gt;保護者へのフィードバックが具体的か&lt;/h3&gt;
&lt;/section&gt;
&lt;p&gt;&lt;!-- まとめ --&gt;&lt;/p&gt;
&lt;section class="mb-4"&gt;
&lt;h2 class="h4 mb-3 border-start border-4 border-dark ps-2"&gt;まとめ&lt;/h2&gt;
&lt;p&gt;小5後半〜小6の算数は、知識を増やす段階から、&lt;br /&gt;
弱点潰しと過程修正で得点を安定させる段階へ移る時期です。&lt;/p&gt;
&lt;p&gt;オンライン算数の個別指導は、仕上げ期に必要な要素を一体で扱える手段です。&lt;br /&gt;
&lt;a href="/kobetsu_online/"&gt;オンライン算数 個別指導&lt;/a&gt;&lt;br /&gt;
を活用しながら、受験学年の算数を整理して仕上げていきましょう。&lt;/p&gt;
&lt;/section&gt;
&lt;/div&gt;
&lt;p&gt;&lt;!-- Side Column（既存そのまま） --&gt;&lt;/p&gt;
&lt;div class="col-lg-4"&gt;&lt;!-- ※右カラムは元のまま --&gt;&lt;/div&gt;
&lt;/div&gt;
&lt;/div&gt;
&lt;p&gt;&lt;!-- [ /.socialSet ] --&gt;&lt;/p&gt;
&lt;section class="veu_cta" id="veu_cta-31796"&gt;&lt;h1 class="cta_title"&gt;動画：中学受験Q&amp;A&lt;/h1&gt;&lt;div class="cta_body"&gt;&lt;div class="cta_body_image cta_body_image_right"&gt;&lt;a href="https://natsui-sansu-juku.com/ct/%e4%b8%ad%e5%ad%a6%e5%8f%97%e9%a8%93q%ef%bc%86%ef%bd%81/"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image_exist"&gt;中学受験についての親御さんの悩みやお子さんの問題に答えるQ&amp;amp;A動画です。経験に基づくアドバイスを通じて、中学受験に関する情報とサポートを提供しています。&lt;/div&gt;&lt;div class="cta_body_link"&gt;&lt;a href="https://natsui-sansu-juku.com/ct/%e4%b8%ad%e5%ad%a6%e5%8f%97%e9%a8%93q%ef%bc%86%ef%bd%81/" class="btn btn-primary btn-block btn-lg" target="_blank"&gt;動画：中学受験Q&amp;amp;A&lt;/a&gt;&lt;/div&gt;&lt;/div&gt;&lt;!--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</si>
  <si>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https://natsui-sansu-juku.com/column/200314/
【検出された不自然ワード】
- 型
【本文】
------
&lt;p&gt;&lt;iframe title="510-01　平面図形(1)【サピックスの算数を15分で講義してみた】" src="https://www.youtube.com/embed/gwaleYkSEBY?feature=oembed" width="750" height="422" frameborder="0" allowfullscreen="allowfullscreen"&gt;&lt;/iframe&gt;&lt;/p&gt;
&lt;p&gt;この動画では、中学受験算数で頻出となる&lt;strong&gt;「角度の問題」「直線図形の面積」「等高図形の２等分」&lt;/strong&gt;について、サピックスに通う小学５年生向けに重要ポイントをコンパクトに整理しています。&lt;/p&gt;
&lt;p&gt;とくに、図形分野が苦手なお子さまがつまずきやすい「考え方の型」を先に押さえてから授業に入れるように構成されています。授業前の予習や、テスト前の基本確認にぜひご活用ください。&lt;br /&gt;
サピックス小5算数の「15分まとめ」全体の一覧は、&lt;a href="https://natsui-sansu-juku.com/column/sapix-15/"&gt;全体像はこちら&lt;/a&gt;から確認できます。&lt;/p&gt;
&lt;h2&gt;本動画の内容と学習のねらい&lt;/h2&gt;
&lt;blockquote&gt;&lt;p&gt;この動画は、サピックスに通塾している小学５年生で、算数が苦手な生徒さん向けに&lt;strong&gt;「授業に入る前に見ておいてほしいポイント」&lt;/strong&gt;をまとめた内容です。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※本動画は、サピックスで使用されているテキストそのものの解説ではありません。あらかじめご了承ください。&lt;/p&gt;&lt;/blockquote&gt;
&lt;p&gt;動画で扱っているのは、次の３つのテーマです。&lt;/p&gt;
&lt;ul&gt;
&lt;li&gt;１．角度の問題&lt;/li&gt;
&lt;li&gt;２．直線図形の面積&lt;/li&gt;
&lt;li&gt;３．等高図形の２等分&lt;/li&gt;
&lt;/ul&gt;
&lt;p&gt;これらに共通するキーワードは、&lt;strong&gt;「基本の公式」と「よく使う性質」をしっかり覚え、それを図形に当てはめていくこと&lt;/strong&gt;です。以下、各テーマごとにポイントを整理します。&lt;/p&gt;
&lt;h2&gt;１．角度の問題の基本&lt;/h2&gt;
&lt;h3&gt;角度の基本知識をおさえる&lt;/h3&gt;
&lt;p&gt;まずは、角度に関する基本的な事実をしっかり確認しておきましょう。&lt;/p&gt;
&lt;ul&gt;
&lt;li&gt;&lt;strong&gt;１周&lt;/strong&gt;：３６０°&lt;/li&gt;
&lt;li&gt;&lt;strong&gt;１直線&lt;/strong&gt;：１８０°&lt;/li&gt;
&lt;li&gt;&lt;strong&gt;１直角&lt;/strong&gt;：９０°&lt;/li&gt;
&lt;/ul&gt;
&lt;p&gt;この３つの値は、ほぼすべての角度問題の「出発点」になります。図形を見たときに、&lt;/p&gt;
&lt;ul&gt;
&lt;li&gt;「ここは１直線だから、２つの角度を足すと１８０°」&lt;/li&gt;
&lt;li&gt;「十字に交わる線だから、向かい合う角は等しい」&lt;/li&gt;
&lt;/ul&gt;
&lt;p&gt;といったように、自然と頭に浮かぶ状態を目指しましょう。&lt;/p&gt;
&lt;h3&gt;二等辺三角形と平行線に注目する&lt;/h3&gt;
&lt;p&gt;角度の問題は、大きく次の２つに分類して考えると整理しやすくなります。&lt;/p&gt;
&lt;ul&gt;
&lt;li&gt;&lt;strong&gt;二等辺三角形に注目する問題&lt;/strong&gt;&lt;/li&gt;
&lt;li&gt;&lt;strong&gt;平行線に注目する問題&lt;/strong&gt;&lt;/li&gt;
&lt;/ul&gt;
&lt;p&gt;どちらも非常によく使う考え方ですので、図形の中にこれらの形が&lt;strong&gt;隠れていないか探すクセ&lt;/strong&gt;をつけておきましょう。&lt;/p&gt;
&lt;ul&gt;
&lt;li&gt;&lt;strong&gt;二等辺三角形のポイント&lt;/strong&gt;&lt;br /&gt;
・２つの辺が等しい → そのはさむ２つの角も等しい&lt;br /&gt;
・頂角と底角の関係を式で整理しやすい&lt;/li&gt;
&lt;li&gt;&lt;strong&gt;平行線のポイント&lt;/strong&gt;&lt;br /&gt;
・錯角・同位角が等しい&lt;br /&gt;
・「平行マーク」が出てきたら、必ず角度の等しさを探す&lt;/li&gt;
&lt;/ul&gt;
&lt;h3&gt;正多角形の内角・外角&lt;/h3&gt;
&lt;p&gt;正多角形の問題では、&lt;strong&gt;内角と外角の意味と計算方法&lt;/strong&gt;を正確におさえておきましょう。&lt;/p&gt;
&lt;ul&gt;
&lt;li&gt;内角：多角形の「内側」の角&lt;/li&gt;
&lt;li&gt;外角：１つの辺を延長してできる「外側」の角&lt;/li&gt;
&lt;/ul&gt;
&lt;p&gt;公式そのものはテキストに譲りますが、&lt;/p&gt;
&lt;ul&gt;
&lt;li&gt;なぜ内角の和がこうなるのか&lt;/li&gt;
&lt;li&gt;なぜ外角の和はいつも同じになるのか&lt;/li&gt;
&lt;/ul&gt;
&lt;p&gt;といった「理由」も一緒に理解しておくと、公式の丸暗記に頼らずに解けるようになります。&lt;/p&gt;
&lt;h2&gt;２．直線図形の面積&lt;/h2&gt;
&lt;h3&gt;基本の面積公式を正確に覚える&lt;/h3&gt;
&lt;p&gt;まずは、よく出てくる図形の面積公式を&lt;strong&gt;迷わず書けるレベル&lt;/strong&gt;にしておきましょう。&lt;/p&gt;
&lt;ul&gt;
&lt;li&gt;&lt;strong&gt;三角形&lt;/strong&gt;：底辺 × 高さ ÷ ２&lt;/li&gt;
&lt;li&gt;&lt;strong&gt;正方形&lt;/strong&gt;：１辺 × １辺&lt;/li&gt;
&lt;li&gt;&lt;strong&gt;長方形&lt;/strong&gt;：たて × よこ&lt;/li&gt;
&lt;li&gt;&lt;strong&gt;平行四辺形&lt;/strong&gt;：底辺 × 高さ&lt;/li&gt;
&lt;li&gt;&lt;strong&gt;台形&lt;/strong&gt;：(上底 ＋ 下底) × 高さ ÷ ２&lt;/li&gt;
&lt;li&gt;&lt;strong&gt;ひし形&lt;/strong&gt;：対角線 × 対角線 ÷ ２&lt;/li&gt;
&lt;/ul&gt;
&lt;p&gt;ここでのポイントは、&lt;/p&gt;
&lt;ul&gt;
&lt;li&gt;「何を底辺（上底）・高さとするか」を正しく見抜くこと&lt;/li&gt;
&lt;li&gt;公式にあてはめる前に、図形に高さの線をしっかり書き込むこと&lt;/li&gt;
&lt;/ul&gt;
&lt;p&gt;です。図を動かしたり、補助線を書き足したりして、「この長さが高さなんだ」と納得しながら公式を使うようにしましょう。&lt;/p&gt;
&lt;h3&gt;複雑な面積を求める４つのパターン&lt;/h3&gt;
&lt;p&gt;複雑な図形の面積を求めるときには、次の４つの考え方を使い分けます。&lt;/p&gt;
&lt;ol&gt;
&lt;li&gt;&lt;strong&gt;バラバラにする&lt;/strong&gt;&lt;br /&gt;
図形を三角形や長方形など、&lt;strong&gt;面積が求めやすい形に分けて合計する&lt;/strong&gt;方法です。&lt;/li&gt;
&lt;li&gt;&lt;strong&gt;全体 − いらないもの&lt;/strong&gt;&lt;br /&gt;
大きな図形の面積から、必要のない部分を引いて求める方法です。&lt;br /&gt;
例：長方形 － 三角形 ＝ 求めたい部分&lt;/li&gt;
&lt;li&gt;&lt;strong&gt;等積移動&lt;/strong&gt;&lt;br /&gt;
図形の形を「平行移動」させるなどしても面積は変わらない、という性質を利用する方法です。&lt;/li&gt;
&lt;li&gt;&lt;strong&gt;等積変形&lt;/strong&gt;&lt;br /&gt;
図形を切って貼り合わせたりして、&lt;strong&gt;同じ面積を持つ別の形&lt;/strong&gt;に変えてから面積を求める方法です。&lt;/li&gt;
&lt;/ol&gt;
&lt;p&gt;ほとんどの面積問題は、実はこの４パターンのどれかに当てはめることができます。問題演習の際には、&lt;/p&gt;
&lt;ul&gt;
&lt;li&gt;「この問題は４パターンのどれにあたるか？」&lt;/li&gt;
&lt;li&gt;「別のパターンでも解けるか？」&lt;/li&gt;
&lt;/ul&gt;
&lt;p&gt;といった視点で解き方を整理しておくと、初見の問題にも対応しやすくなります。&lt;/p&gt;
&lt;h2&gt;３．等高図形の２等分&lt;/h2&gt;
&lt;h3&gt;等高図形とは？&lt;/h3&gt;
&lt;p&gt;等高図形とは、&lt;strong&gt;高さが同じ図形同士&lt;/strong&gt;のことを指します。代表的なものが「高さが等しい２つの台形」です。&lt;/p&gt;
&lt;h3&gt;「高さが等しい台形」の性質&lt;/h3&gt;
&lt;p&gt;動画で紹介している重要な性質は、&lt;/p&gt;
&lt;p&gt;&lt;strong&gt;「高さが等しい２つの台形は、それぞれの『上底＋下底』も等しい」&lt;/strong&gt;&lt;/p&gt;
&lt;p&gt;というものです。&lt;/p&gt;
&lt;p&gt;この性質を利用すると、&lt;/p&gt;
&lt;ul&gt;
&lt;li&gt;台形を２つの図形に分けて面積を等しくしたいとき&lt;/li&gt;
&lt;li&gt;ある線で切ったときに、左右（または上下）の面積が等しくなる条件を知りたいとき&lt;/li&gt;
&lt;/ul&gt;
&lt;p&gt;などに、&lt;strong&gt;「上底＋下底」の長さに注目することで、面積の等しさを判断することができます。&lt;/strong&gt;&lt;/p&gt;
&lt;p&gt;台形以外の図形（例：平行四辺形や長方形を台形に分けたもの）にも応用できる考え方ですので、しっかり頭に入れておきましょう。&lt;/p&gt;
&lt;h2&gt;当塾でのSapix対策について&lt;/h2&gt;
&lt;p&gt;この動画は、Sapixの授業内容にスムーズに入っていけるように、&lt;strong&gt;「事前に押さえておきたい基礎・考え方」をコンパクトにまとめたもの&lt;/strong&gt;です。&lt;/p&gt;
&lt;ul&gt;
&lt;li&gt;角度問題での「二等辺三角形・平行線の見つけ方」&lt;/li&gt;
&lt;li&gt;面積問題での「４つの解き方パターン」&lt;/li&gt;
&lt;li&gt;等高図形での「上底＋下底」の意味&lt;/li&gt;
&lt;/ul&gt;
&lt;p&gt;といったポイントを事前に理解しておくことで、Sapixの授業で扱う応用問題にも取り組みやすくなります。&lt;/p&gt;
&lt;p&gt;さらに詳しいSapixの特徴や、当塾での具体的な対策については、以下のページもあわせてご覧ください。&lt;/p&gt;
&lt;ul&gt;
&lt;li&gt;Sapixの特徴については&lt;strong&gt;&lt;a href="https://natsui-sansu-juku.com/sapix-2/" target="_blank" rel="noopener noreferrer"&gt;コチラ&lt;/a&gt;&lt;/strong&gt;&lt;/li&gt;
&lt;li&gt;当塾でのSapix対策については&lt;strong&gt;&lt;a href="https://natsui-sansu-juku.com/sapix/" target="_blank" rel="noopener noreferrer"&gt;コチラ&lt;/a&gt;&lt;/strong&gt;&lt;/li&gt;
&lt;/ul&gt;
&lt;h2&gt;まとめ：図形分野の「型」をおさえて得点源に&lt;/h2&gt;
&lt;p&gt;本動画で扱っている内容は、いずれも中学受験の図形分野で繰り返し登場する重要なテーマです。&lt;/p&gt;
&lt;ul&gt;
&lt;li&gt;&lt;strong&gt;角度の問題&lt;/strong&gt;：１周・直線・直角の基本と、二等辺三角形＆平行線への注目&lt;/li&gt;
&lt;li&gt;&lt;strong&gt;直線図形の面積&lt;/strong&gt;：各図形の面積公式と、「バラバラ」「全体−いらないもの」「等積移動・等積変形」の４パターン&lt;/li&gt;
&lt;li&gt;&lt;strong&gt;等高図形の２等分&lt;/strong&gt;：「高さが等しい台形」では、上底＋下底が等しければ面積も等しいという性質&lt;/li&gt;
&lt;/ul&gt;
&lt;p&gt;これらの&lt;strong&gt;「考え方の型」&lt;/strong&gt;をしっかり身につけておくことで、難しそうに見える図形問題も、落ち着いて整理しながら解けるようになります。&lt;/p&gt;
&lt;p&gt;図形が苦手なお子さまは、まずはこの動画で紹介している基本事項をおさえたうえで、実際の問題演習で「どの型を使うのか？」を意識しながら取り組んでみてください。&lt;/p&gt;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200314%2F&amp;amp;t=510-01%E3%80%80%E3%80%8C%E5%B9%B3%E9%9D%A2%E5%9B%B3%E5%BD%A2%281%29%E3%80%8D%E3%80%90%E3%82%B5%E3%83%94%E3%83%83%E3%82%AF%E3%82%B9%E3%81%AE%E7%AE%97%E6%95%B0%E3%82%9215%E5%88%86%E3%81%A7%E8%AC%9B%E7%BE%A9%E3%81%97%E3%81%A6%E3%81%BF%E3%81%9F%E3%80%91%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200314%2F&amp;amp;text=510-01%E3%80%80%E3%80%8C%E5%B9%B3%E9%9D%A2%E5%9B%B3%E5%BD%A2%281%29%E3%80%8D%E3%80%90%E3%82%B5%E3%83%94%E3%83%83%E3%82%AF%E3%82%B9%E3%81%AE%E7%AE%97%E6%95%B0%E3%82%9215%E5%88%86%E3%81%A7%E8%AC%9B%E7%BE%A9%E3%81%97%E3%81%A6%E3%81%BF%E3%81%9F%E3%80%91%20%7C%20%E4%B8%AD%E5%AD%A6%E5%8F%97%E9%A8%93%E5%B0%82%E9%96%80%E3%80%80%E5%A4%8F%E4%BA%95%E7%AE%97%E6%95%B0%E5%A1%BE" target="_blank" &gt;&lt;span class="vk_icon_w_r_sns_x_twitter icon_sns"&gt;&lt;/span&gt;&lt;span class="sns_txt"&gt;X&lt;/span&gt;&lt;/a&gt;&lt;/li&gt;&lt;li class="sb_bluesky sb_icon"&gt;&lt;a class="sb_icon_inner" href="https://bsky.app/intent/compose?text=510-01%E3%80%80%E3%80%8C%E5%B9%B3%E9%9D%A2%E5%9B%B3%E5%BD%A2%281%29%E3%80%8D%E3%80%90%E3%82%B5%E3%83%94%E3%83%83%E3%82%AF%E3%82%B9%E3%81%AE%E7%AE%97%E6%95%B0%E3%82%9215%E5%88%86%E3%81%A7%E8%AC%9B%E7%BE%A9%E3%81%97%E3%81%A6%E3%81%BF%E3%81%9F%E3%80%91%20%7C%20%E4%B8%AD%E5%AD%A6%E5%8F%97%E9%A8%93%E5%B0%82%E9%96%80%E3%80%80%E5%A4%8F%E4%BA%95%E7%AE%97%E6%95%B0%E5%A1%BE%0Ahttps%3A%2F%2Fnatsui-sansu-juku.com%2Fcolumn%2F200314%2F" target="_blank" &gt;&lt;span class="vk_icon_w_r_sns_bluesky icon_sns"&gt;&lt;/span&gt;&lt;span class="sns_txt"&gt;Bluesky&lt;/span&gt;&lt;/a&gt;&lt;/li&gt;&lt;li class="sb_hatena sb_icon"&gt;&lt;a class="sb_icon_inner" href="//b.hatena.ne.jp/add?mode=confirm&amp;url=https%3A%2F%2Fnatsui-sansu-juku.com%2Fcolumn%2F200314%2F&amp;amp;title=510-01%E3%80%80%E3%80%8C%E5%B9%B3%E9%9D%A2%E5%9B%B3%E5%BD%A2%281%29%E3%80%8D%E3%80%90%E3%82%B5%E3%83%94%E3%83%83%E3%82%AF%E3%82%B9%E3%81%AE%E7%AE%97%E6%95%B0%E3%82%9215%E5%88%86%E3%81%A7%E8%AC%9B%E7%BE%A9%E3%81%97%E3%81%A6%E3%81%BF%E3%81%9F%E3%80%91%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sb_icon_inner"data-clipboard-text="510-01　「平面図形(1)」【サピックスの算数を15分で講義してみた】 | 中学受験専門　夏井算数塾 https://natsui-sansu-juku.com/column/200314/"&gt;&lt;span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</si>
  <si>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https://natsui-sansu-juku.com/column/bunsyoudai/
【検出された不自然ワード】
- 型
- 固定
- 立て直
【本文】
------
&lt;p&gt;&lt;iframe title="YouTube video player" src="https://www.youtube.com/embed/anAxn0bqKCI?si=hIeAYmP_XCPcgzkW" width="560" height="315" frameborder="0" allowfullscreen="allowfullscreen"&gt;&lt;/iframe&gt;&lt;/p&gt;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p&gt;このページでは、上の動画で解説している&lt;strong&gt;「つるかめ算の基本と複数の解き方」&lt;/strong&gt;を中心に、&lt;strong&gt;中学受験の算数で文章題の正答率を上げるコツ&lt;/strong&gt;や、文章題を解くときに役立つ&lt;strong&gt;代表的な図・表のツール&lt;/strong&gt;をまとめて紹介します。&lt;/p&gt;
&lt;p&gt;つるかめ算は、和差算に続いて頻出の文章題単元であり、解き方も複数存在する重要テーマです。ここで整理しておくことで、他の文章題にも応用できる「考え方の型」が身についていきます。&lt;/p&gt;
&lt;p&gt;文章題の解き方を単元別にまとめて整理する全体像は、&lt;strong&gt;&lt;a href="https://natsui-sansu-juku.com/column/hub-bunshodai/"&gt;中学受験算数｜文章題の解き方まとめ｜全体像はこちら&lt;/a&gt;&lt;/strong&gt;で確認できます。&lt;/p&gt;
&lt;h2&gt;つるかめ算の基本と複数の解き方&lt;/h2&gt;
&lt;h3&gt;つるかめ算とは？&lt;/h3&gt;
&lt;p&gt;今回は単元別のコツということで、&lt;strong&gt;つるかめ算&lt;/strong&gt;について解説します。つるかめ算は、文章題の中でも登場頻度が高く、いわゆる文章題の中では&lt;strong&gt;和差算に続いてよく扱われる単元&lt;/strong&gt;です。&lt;/p&gt;
&lt;ul&gt;
&lt;li&gt;多くの生徒がすでに学習したことのある内容&lt;/li&gt;
&lt;li&gt;問題のパターンが多く、応用問題にもつながる単元&lt;/li&gt;
&lt;li&gt;&lt;strong&gt;解き方が複数ある&lt;/strong&gt;のが大きな特徴&lt;/li&gt;
&lt;/ul&gt;
&lt;p&gt;シンプルな問題であっても、実は色々なアプローチができる点がポイントです。&lt;/p&gt;
&lt;h3&gt;例題：50円切手と80円切手の問題&lt;/h3&gt;
&lt;p&gt;代表的なつるかめ算の例として、次のような問題を考えてみましょう。&lt;/p&gt;
&lt;blockquote&gt;&lt;p&gt;50円切手と、最近あまり見かけなくなりましたが、80円切手があります。&lt;br /&gt;
合計で20枚あり、その合計金額が1240円になりました。&lt;br /&gt;
では、50円切手と80円切手はそれぞれ何枚あるでしょうか？&lt;/p&gt;&lt;/blockquote&gt;
&lt;p&gt;これが、いわゆる&lt;strong&gt;つるかめ算&lt;/strong&gt;と呼ばれる文章題です。&lt;/p&gt;
&lt;p&gt;&lt;img fetchpriority="high" decoding="async" class="alignnone size-medium wp-image-31786" src="https://natsui-sansu-juku.com/wp-content/uploads/2020/06/IMG_2312-300x268.jpg" sizes="(max-width: 300px) 100vw, 300px" srcset="https://natsui-sansu-juku.com/wp-content/uploads/2020/06/IMG_2312-300x268.jpg 300w, https://natsui-sansu-juku.com/wp-content/uploads/2020/06/IMG_2312.jpg 508w" alt="つるかめ算の基本と応用" width="300" height="268" /&gt;&lt;/p&gt;
&lt;p&gt;つるかめ算には、有名な解き方だけでもざっと&lt;strong&gt;5パターン&lt;/strong&gt;ほど存在します。&lt;/p&gt;
&lt;ul&gt;
&lt;li&gt;よく使われるメジャーな方法&lt;/li&gt;
&lt;li&gt;あまり見たことがないニッチな方法&lt;/li&gt;
&lt;/ul&gt;
&lt;p&gt;ここでは代表的な解き方を整理しながら、それぞれの考え方を確認していきます。&lt;/p&gt;
&lt;h3&gt;解法１：面積図を使った解き方&lt;/h3&gt;
&lt;p&gt;もっともよく使われるのは、&lt;strong&gt;面積図&lt;/strong&gt;を使った解き方です。これは、&lt;strong&gt;「金額＝価格×枚数」&lt;/strong&gt;を「面積」として表して考える方法です。&lt;/p&gt;
&lt;p&gt;&lt;img decoding="async" class="alignnone wp-image-31783" src="https://natsui-sansu-juku.com/wp-content/uploads/2020/06/プレゼンテーション1-3-300x169.jpg" sizes="(max-width: 570px) 100vw, 570px" srcset="https://natsui-sansu-juku.com/wp-content/uploads/2020/06/プレゼンテーション1-3-300x169.jpg 300w, https://natsui-sansu-juku.com/wp-content/uploads/2020/06/プレゼンテーション1-3-1024x576.jpg 1024w, https://natsui-sansu-juku.com/wp-content/uploads/2020/06/プレゼンテーション1-3-768x432.jpg 768w, https://natsui-sansu-juku.com/wp-content/uploads/2020/06/プレゼンテーション1-3-320x180.jpg 320w, https://natsui-sansu-juku.com/wp-content/uploads/2020/06/プレゼンテーション1-3.jpg 1280w" alt="面積図解法" width="570" height="321" /&gt;&lt;/p&gt;
&lt;ul&gt;
&lt;li&gt;50円切手：縦を50円、横を枚数（分からないので□）で表す&lt;/li&gt;
&lt;li&gt;80円切手：縦を80円、横を枚数（同じく□）で表す&lt;/li&gt;
&lt;/ul&gt;
&lt;p&gt;すると、それぞれの面積が、そのまま&lt;strong&gt;金額（＝価格 × 枚数）&lt;/strong&gt;を表すことになります。これが、いわゆる&lt;strong&gt;面積図による解法&lt;/strong&gt;です。&lt;/p&gt;
&lt;p&gt;問題より、&lt;/p&gt;
&lt;ul&gt;
&lt;li&gt;合計金額は 1240円&lt;/li&gt;
&lt;li&gt;枚数の合計は 20枚&lt;/li&gt;
&lt;/ul&gt;
&lt;p&gt;ですから、&lt;/p&gt;
&lt;ul&gt;
&lt;li&gt;2つの面積（＝金額）を足すと 1240円&lt;/li&gt;
&lt;li&gt;横の長さ（＝枚数）を足すと 20枚&lt;/li&gt;
&lt;/ul&gt;
&lt;p&gt;という条件が図で表せます。&lt;/p&gt;
&lt;p&gt;&lt;img loading="lazy" decoding="async" class="alignnone wp-image-31784" src="https://natsui-sansu-juku.com/wp-content/uploads/2020/06/プレゼンテーション2-300x169.jpg" sizes="auto, (max-width: 580px) 100vw, 580px" srcset="https://natsui-sansu-juku.com/wp-content/uploads/2020/06/プレゼンテーション2-300x169.jpg 300w, https://natsui-sansu-juku.com/wp-content/uploads/2020/06/プレゼンテーション2-1024x576.jpg 1024w, https://natsui-sansu-juku.com/wp-content/uploads/2020/06/プレゼンテーション2-768x432.jpg 768w, https://natsui-sansu-juku.com/wp-content/uploads/2020/06/プレゼンテーション2-320x180.jpg 320w, https://natsui-sansu-juku.com/wp-content/uploads/2020/06/プレゼンテーション2.jpg 1280w" alt="全体の差を利用した計算" width="580" height="327" /&gt;&lt;/p&gt;
&lt;p&gt;図をよく見ると、例えば下の部分（すべて50円切手の場合）の金額は、&lt;/p&gt;
&lt;ul&gt;
&lt;li&gt;縦が50、横が20なので、50×20＝1000円&lt;/li&gt;
&lt;/ul&gt;
&lt;p&gt;となります。実際の合計は1240円なので、&lt;/p&gt;
&lt;ul&gt;
&lt;li&gt;上側の面積（＝80円切手部分）は 1240－1000＝240円&lt;/li&gt;
&lt;/ul&gt;
&lt;p&gt;&lt;img loading="lazy" decoding="async" class="alignnone wp-image-31785" src="https://natsui-sansu-juku.com/wp-content/uploads/2020/06/プレゼンテーション3-300x169.jpg" sizes="auto, (max-width: 580px) 100vw, 580px" srcset="https://natsui-sansu-juku.com/wp-content/uploads/2020/06/プレゼンテーション3-300x169.jpg 300w, https://natsui-sansu-juku.com/wp-content/uploads/2020/06/プレゼンテーション3-1024x576.jpg 1024w, https://natsui-sansu-juku.com/wp-content/uploads/2020/06/プレゼンテーション3-768x432.jpg 768w, https://natsui-sansu-juku.com/wp-content/uploads/2020/06/プレゼンテーション3-320x180.jpg 320w, https://natsui-sansu-juku.com/wp-content/uploads/2020/06/プレゼンテーション3.jpg 1280w" alt="表解によるつるかめ算の理解" width="580" height="327" /&gt;&lt;/p&gt;
&lt;p&gt;さらに、縦の長さに注目すると、&lt;/p&gt;
&lt;ul&gt;
&lt;li&gt;80円と50円の差は 30円&lt;/li&gt;
&lt;/ul&gt;
&lt;p&gt;なので、&lt;/p&gt;
&lt;ul&gt;
&lt;li&gt;240 ÷ 30 ＝ 8枚 … 80円切手の枚数&lt;/li&gt;
&lt;li&gt;20 － 8 ＝ 12枚 … 50円切手の枚数&lt;/li&gt;
&lt;/ul&gt;
&lt;p&gt;というようにして答えが求まります。これが&lt;strong&gt;面積図を使ったつるかめ算の解き方&lt;/strong&gt;です。&lt;/p&gt;
&lt;h3&gt;解法２：式（全体の差 ÷ 1あたりの差）で解く方法&lt;/h3&gt;
&lt;p&gt;次は、図を使わず&lt;strong&gt;式だけで解く方法&lt;/strong&gt;です。考え方は面積図と同じですが、&lt;strong&gt;「全体の差を1あたりの差で割る」&lt;/strong&gt;という形に整理します。&lt;/p&gt;
&lt;p&gt;&lt;img loading="lazy" decoding="async" class="alignnone wp-image-31787" src="https://natsui-sansu-juku.com/wp-content/uploads/2020/06/IMG_2312-1-300x165.jpg" sizes="auto, (max-width: 580px) 100vw, 580px" srcset="https://natsui-sansu-juku.com/wp-content/uploads/2020/06/IMG_2312-1-300x165.jpg 300w, https://natsui-sansu-juku.com/wp-content/uploads/2020/06/IMG_2312-1.jpg 426w" alt="状況図によるつるかめ算の解法" width="580" height="319" /&gt;&lt;/p&gt;
&lt;p&gt;80円切手の枚数を求めたいとき、次のように考えます。&lt;/p&gt;
&lt;ul&gt;
&lt;li&gt;&lt;strong&gt;もし全部が50円切手だったら&lt;/strong&gt;どうなるかを考える（これを「全50」と呼ぶこともあります）。&lt;/li&gt;
&lt;li&gt;50円切手が20枚 ⇒ 50×20＝1000円&lt;/li&gt;
&lt;li&gt;しかし実際の合計は 1240円なので、&lt;strong&gt;全体の差は 240円&lt;/strong&gt;&lt;/li&gt;
&lt;li&gt;1枚あたりの差は 80－50＝&lt;strong&gt;30円&lt;/strong&gt;&lt;/li&gt;
&lt;li&gt;よって、全体の差 ÷ 1あたりの差＝240 ÷ 30＝&lt;strong&gt;8枚&lt;/strong&gt;（80円切手の枚数）&lt;/li&gt;
&lt;li&gt;残りは 20－8＝&lt;strong&gt;12枚&lt;/strong&gt;（50円切手の枚数）&lt;/li&gt;
&lt;/ul&gt;
&lt;p&gt;さきほどの面積図の答えと完全に一致しますが、&lt;strong&gt;図を書かずに式だけで完結できる&lt;/strong&gt;のがこの方法の利点です。&lt;/p&gt;
&lt;h3&gt;解法３：表解で考える方法&lt;/h3&gt;
&lt;p&gt;同じ問題を、&lt;strong&gt;表に整理して考える方法&lt;/strong&gt;もよく使われます。&lt;/p&gt;
&lt;p&gt;&lt;img loading="lazy" decoding="async" class="alignnone wp-image-31788" src="https://natsui-sansu-juku.com/wp-content/uploads/2020/06/IMG_2313-300x175.jpg" sizes="auto, (max-width: 595px) 100vw, 595px" srcset="https://natsui-sansu-juku.com/wp-content/uploads/2020/06/IMG_2313-300x175.jpg 300w, https://natsui-sansu-juku.com/wp-content/uploads/2020/06/IMG_2313.jpg 494w" alt="文章題を解くコツ" width="595" height="347" /&gt;&lt;/p&gt;
&lt;ol&gt;
&lt;li&gt;まず、「全部50円切手」のケース（20枚・0枚）からスタートする。&lt;br /&gt;
50×20＝1000円、80×0＝0円 ⇒ 合計1000円。&lt;/li&gt;
&lt;li&gt;実際は1240円なので「まだ足りない」と分かる。&lt;/li&gt;
&lt;li&gt;次に「19枚・1枚」のケースを考える。&lt;br /&gt;
50×19＝950円、80×1＝80円 ⇒ 合計1030円。&lt;/li&gt;
&lt;li&gt;1回交換するごとに金額が30円ずつ増えていくことに気づく。&lt;/li&gt;
&lt;li&gt;240円増やすには、240 ÷ 30＝&lt;strong&gt;8回&lt;/strong&gt;交換が必要。&lt;/li&gt;
&lt;li&gt;20枚あった50円切手から8枚が80円切手に変わるので、&lt;br /&gt;
50円切手：20－8＝12枚、80円切手：0＋8＝8枚。&lt;/li&gt;
&lt;/ol&gt;
&lt;p&gt;このように、&lt;strong&gt;「1回交換するごとにいくら変わるか」&lt;/strong&gt;を表で追いかけていくのが表解です。&lt;/p&gt;
&lt;h3&gt;解法４：状況図（差に注目する図）で解く方法&lt;/h3&gt;
&lt;p&gt;次は、いわゆる&lt;strong&gt;状況図&lt;/strong&gt;を使った解き方です。考え方は「全50」の式解法と似ており、&lt;strong&gt;差集め算・過不足算&lt;/strong&gt;に近い発想で解きます。&lt;/p&gt;
&lt;p&gt;&lt;img loading="lazy" decoding="async" class="alignnone wp-image-31789" src="https://natsui-sansu-juku.com/wp-content/uploads/2020/06/IMG_2313-1-300x160.jpg" sizes="auto, (max-width: 632px) 100vw, 632px" srcset="https://natsui-sansu-juku.com/wp-content/uploads/2020/06/IMG_2313-1-300x160.jpg 300w, https://natsui-sansu-juku.com/wp-content/uploads/2020/06/IMG_2313-1.jpg 566w" alt="算数文章題のヒントと正答率向上のポイント" width="632" height="337" /&gt;&lt;/p&gt;
&lt;ul&gt;
&lt;li&gt;50円切手と80円切手が何枚かずつあって、枚数は20枚、合計金額は1240円。&lt;/li&gt;
&lt;li&gt;&lt;strong&gt;「もし全部が50円切手だったら？」&lt;/strong&gt;と考えると、合計は 50×20＝1000円。&lt;/li&gt;
&lt;li&gt;実際は1240円なので、&lt;strong&gt;合計金額の差は 240円&lt;/strong&gt;。&lt;/li&gt;
&lt;li&gt;1枚あたりの差は 80－50＝30円なので、&lt;strong&gt;1枚につき30円の差&lt;/strong&gt;が生まれている。&lt;/li&gt;
&lt;li&gt;240 ÷ 30＝8枚 ⇒ もともと80円切手だったものが8枚。&lt;/li&gt;
&lt;/ul&gt;
&lt;p&gt;このように、&lt;strong&gt;「全体の差」&lt;/strong&gt;と&lt;strong&gt;「1枚あたりの差」&lt;/strong&gt;に注目して図で整理するのが状況図の解き方です。&lt;/p&gt;
&lt;h3&gt;どの解き方を覚えるべきか？おすすめはこの２つ&lt;/h3&gt;
&lt;p&gt;ここまで4つの解き方を見てきましたが、実はどの方法でも&lt;/p&gt;
&lt;ul&gt;
&lt;li&gt;&lt;strong&gt;出てくる数字はすべて同じ&lt;/strong&gt;&lt;/li&gt;
&lt;li&gt;&lt;strong&gt;計算内容もまったく同じ&lt;/strong&gt;&lt;/li&gt;
&lt;/ul&gt;
&lt;p&gt;であり、違うのは&lt;strong&gt;「表現の仕方」&lt;/strong&gt;だけです。つまり、&lt;/p&gt;
&lt;ul&gt;
&lt;li&gt;どの方法で解いても答えは変わらない&lt;/li&gt;
&lt;li&gt;計算の大変さも大きくは変わらない&lt;/li&gt;
&lt;/ul&gt;
&lt;p&gt;とはいえ、「どれを中心に身につけるべきか？」と聞かれたときの&lt;strong&gt;おすすめは次の２つ&lt;/strong&gt;です。&lt;/p&gt;
&lt;p&gt;&lt;img loading="lazy" decoding="async" class="alignnone wp-image-31790" src="https://natsui-sansu-juku.com/wp-content/uploads/2020/06/IMG_2314-300x139.jpg" sizes="auto, (max-width: 602px) 100vw, 602px" srcset="https://natsui-sansu-juku.com/wp-content/uploads/2020/06/IMG_2314-300x139.jpg 300w, https://natsui-sansu-juku.com/wp-content/uploads/2020/06/IMG_2314.jpg 506w" alt="線分図を使った問題解決" width="602" height="279" /&gt;&lt;/p&gt;
&lt;ol&gt;
&lt;li&gt;&lt;strong&gt;式（全体の差 ÷ 1あたりの差）の解法&lt;/strong&gt;&lt;br /&gt;
単純なつるかめ算であれば、図を書かなくても式だけで答えが出せるので、&lt;strong&gt;スピードと汎用性が高い&lt;/strong&gt;方法です。&lt;br /&gt;
とくに、単位がややこしい&lt;strong&gt;速さのつるかめ算&lt;/strong&gt;などは、面積図や表よりも式で整理した方が速いケースが多くなります。&lt;/li&gt;
&lt;li&gt;&lt;strong&gt;表解&lt;/strong&gt;&lt;br /&gt;
条件が増えたとき（例：50円・80円・110円の3種類、差が条件に出てくる「差のつるかめ算」など）は、&lt;strong&gt;表に書き出した方が構造を理解しやすい&lt;/strong&gt;です。&lt;br /&gt;
面積図では扱いづらい場合でも、表解ならスムーズに整理できる問題が多くなります。&lt;/li&gt;
&lt;/ol&gt;
&lt;p&gt;まずは、&lt;/p&gt;
&lt;ul&gt;
&lt;li&gt;&lt;span style="color: #ff6600;"&gt;簡単なつるかめ算は「式」でサッと解けるようになる&lt;/span&gt;&lt;/li&gt;
&lt;li&gt;&lt;span style="color: #ff6600;"&gt;複雑な条件の問題は、まず「表」で整理してみる&lt;/span&gt;&lt;/li&gt;
&lt;/ul&gt;
&lt;p&gt;という２本柱を意識しておくと、つるかめ算全体への対応力が一気に高まります。表で慣れてくると、そのうち&lt;strong&gt;表を書かなくても頭の中で整理できるように&lt;/strong&gt;なっていきます。&lt;/p&gt;
&lt;p&gt;&lt;!-- 追加（本文中盤）：文章題のつまずき診断 → SP/TPへ送客 --&gt;&lt;/p&gt;
&lt;div style="border: 2px solid #4CAF50; background-color: #e8f5e9; padding: 12px; margin: 18px 0;"&gt;
&lt;p style="margin: 0 0 8px; color: #2e7d32; font-weight: bold;"&gt;文章題が伸びないときは「どこで止まっているか」を先に切り分けます&lt;/p&gt;
&lt;ul style="margin: 0 0 10px;"&gt;
&lt;li&gt;&lt;strong&gt;日本語の読み落とし&lt;/strong&gt;（条件・聞かれていることがズレる）&lt;/li&gt;
&lt;li&gt;&lt;strong&gt;式への変換&lt;/strong&gt;（何を「全体」、何を「1あたり」と見るかが曖昧）&lt;/li&gt;
&lt;li&gt;&lt;strong&gt;図・表での整理&lt;/strong&gt;（線分図・表・てんびん等の選び方が定まらない）&lt;/li&gt;
&lt;/ul&gt;
&lt;p style="margin: 0 0 10px;"&gt;この3つのどこが原因かが分かると、練習の順番がはっきりして、得点が安定しやすくなります。&lt;/p&gt;
&lt;div style="display: flex; gap: 10px; flex-wrap: wrap; align-items: center;"&gt;&lt;a style="background-color: #4caf50; color: #fff; padding: 7px 12px; text-decoration: none; display: inline-block; font-size: 14px; border-radius: 4px;" href="https://natsui-sansu-juku.com/kobetsu_online/"&gt;文章題の立て直し（オンライン個別指導）&lt;/a&gt;&lt;br /&gt;
&lt;a style="background-color: #ffffff; color: #2e7d32; padding: 7px 12px; text-decoration: none; display: inline-block; font-size: 14px; border: 1px solid #4caf50; border-radius: 4px;" href="https://natsui-sansu-juku.com/"&gt;夏井算数塾（トップ）&lt;/a&gt;&lt;/div&gt;
&lt;/div&gt;
&lt;hr /&gt;
&lt;h2&gt;中学受験の算数で文章題の正答率を上げるポイント&lt;/h2&gt;
&lt;p&gt;中学受験の算数では、文章題は必ず出題されます。&lt;strong&gt;文章題の正答率が安定していること＝得点の安定に直結&lt;/strong&gt;するといっても過言ではありません。&lt;/p&gt;
&lt;p&gt;ここでは、文章題に対する基本的な取り組み方と、得点力を上げるためのポイントを整理します。&lt;/p&gt;
&lt;h3&gt;１．文章を音読する&lt;/h3&gt;
&lt;p&gt;&lt;strong&gt;目だけで読むより、五感をなるべく多く使ったほうが、脳が整理されて理解しやすくなります。&lt;/strong&gt;&lt;/p&gt;
&lt;ul&gt;
&lt;li&gt;文章題が苦手な場合ほど、&lt;span style="color: #0000ff;"&gt;一文一文を読み落とさずに丁寧に読む&lt;/span&gt;習慣が大切&lt;/li&gt;
&lt;li&gt;日頃から音読をしておくと、&lt;strong&gt;黙読でも音読と同じレベルの理解&lt;/strong&gt;ができるようになる&lt;/li&gt;
&lt;li&gt;入試本番では声を出せないため、普段からの積み重ねが重要&lt;/li&gt;
&lt;/ul&gt;
&lt;p&gt;音読の習慣が身につくと、&lt;span style="color: #ff0000;"&gt;文章を何度も読み直さなくても、一度で内容が頭に入る&lt;/span&gt;ようになり、読み間違い・条件の取りこぼしが減っていきます。&lt;/p&gt;
&lt;h3&gt;２．文章題に出てくる言葉の意味を理解する&lt;/h3&gt;
&lt;p&gt;中学受験の文章題には、さまざまな用語が登場します。&lt;/p&gt;
&lt;ul&gt;
&lt;li&gt;売上・利益・仕入れ値&lt;/li&gt;
&lt;li&gt;毎分・毎時・静水時&lt;/li&gt;
&lt;li&gt;割合・濃度・速さ など&lt;/li&gt;
&lt;/ul&gt;
&lt;p&gt;これらの言葉を正しく理解できていないと、&lt;/p&gt;
&lt;ul&gt;
&lt;li&gt;「何を求めればよいのか」が分からない&lt;/li&gt;
&lt;li&gt;文章自体が理解できず、不安になって手が止まる&lt;/li&gt;
&lt;/ul&gt;
&lt;p&gt;といった状態になりやすくなります。&lt;/p&gt;
&lt;p&gt;&lt;strong&gt;分からない言葉が出てきたときは、その場で調べて覚えること&lt;/strong&gt;が大切です。また、買い物や料理など日常生活の中で、実際に「重さ」「値段」「時間」を体感しておくと、言葉のイメージがつかみやすくなります。&lt;/p&gt;
&lt;h3&gt;３．正確に文章を把握する&lt;/h3&gt;
&lt;p&gt;算数の文章題では、&lt;/p&gt;
&lt;ul&gt;
&lt;li&gt;何が書かれているのか（条件）&lt;/li&gt;
&lt;li&gt;何を問われているのか（ゴール）&lt;/li&gt;
&lt;/ul&gt;
&lt;p&gt;を正確に読み取る必要があります。ここで読み違えると、どんなに計算ができても正答にはたどり着けません。&lt;/p&gt;
&lt;p&gt;&lt;span style="color: #0000ff;"&gt;文章題の中には解き方のヒントが書かれている&lt;/span&gt;ことが多くあります。&lt;/p&gt;
&lt;ul&gt;
&lt;li&gt;「ただし、〇〇とする」&lt;br /&gt;
⇒ 解答に必要な条件が書かれていることが多いので、必ずチェック。&lt;/li&gt;
&lt;li&gt;「たとえば」や「例」&lt;br /&gt;
⇒ それ以前に出てきた条件の具体例・規則性を示していることが多い。&lt;/li&gt;
&lt;/ul&gt;
&lt;p&gt;自分の立てた式や出した答えが、これらのヒントと&lt;strong&gt;きちんと対応しているか&lt;/strong&gt;確認する習慣をつけることで、正答率が上がっていきます。&lt;/p&gt;
&lt;h3&gt;４．文章を絵や図にする&lt;/h3&gt;
&lt;p&gt;文章だけを頭の中で処理しようとすると、複雑な条件が出てきたときに混乱しやすくなります。そこで有効なのが、&lt;/p&gt;
&lt;ul&gt;
&lt;li&gt;&lt;strong&gt;線分図・ベン図・表・概念図・てんびん図&lt;/strong&gt;などを使って、文章を「見える形」にすること&lt;/li&gt;
&lt;li&gt;りんごを〇、男の子を△など、簡単な絵や記号で置き換えること&lt;/li&gt;
&lt;/ul&gt;
&lt;p&gt;&lt;strong&gt;絵や図で表せるということは、文章の内容を理解できているということ&lt;/strong&gt;でもあります。数字だけで考えようとせず、図や表も積極的に使っていきましょう。&lt;/p&gt;
&lt;hr /&gt;
&lt;h2&gt;文章題を解くときに使う主なツールと例題&lt;/h2&gt;
&lt;p&gt;文章題を解くうえで、ただ問題数をこなすだけでなく、&lt;strong&gt;状況を整理するためのツールを使い分けること&lt;/strong&gt;が重要です。ここでは、代表的なツールとその例題・解き方を紹介します。&lt;/p&gt;
&lt;h3&gt;１．線分図&lt;/h3&gt;
&lt;h4&gt;●例題&lt;/h4&gt;
&lt;div class="rounded" style="background-color: whitesmoke; padding: 10px;"&gt;しゅうじ君は初めに持っていたお金の３/４使い、次に残りのお金の１/３を使いました。すると、残金は400円になりました。しゅうじ君は、初めに何円持っていましたか。&lt;/div&gt;
&lt;h4&gt;●解き方&lt;/h4&gt;
&lt;p&gt;&lt;img loading="lazy" decoding="async" class="alignright size-medium wp-image-31547" src="https://natsui-sansu-juku.com/wp-content/uploads/2020/06/コラム１-292x300.png" sizes="auto, (max-width: 292px) 100vw, 292px" srcset="https://natsui-sansu-juku.com/wp-content/uploads/2020/06/コラム１-292x300.png 292w, https://natsui-sansu-juku.com/wp-content/uploads/2020/06/コラム１.png 520w" alt="線分図を使った問題解決" width="292" height="300" /&gt;&lt;/p&gt;
&lt;p&gt;線分図を書いて、全体と残り・使った分の関係を整理します。&lt;/p&gt;
&lt;ul&gt;
&lt;li&gt;「全体を4つに分けたうちの3つ分を使い、残り1つが残る」&lt;/li&gt;
&lt;li&gt;さらに「残りの3分の1を使って、残金が400円になった」と考える&lt;/li&gt;
&lt;/ul&gt;
&lt;p&gt;これを線分図に表すと、右図のように&lt;strong&gt;「いくつ分＝400円なのか」&lt;/strong&gt;が読み取りやすくなります。&lt;/p&gt;
&lt;p&gt;&lt;img loading="lazy" decoding="async" class="alignright wp-image-31548 size-medium" src="https://natsui-sansu-juku.com/wp-content/uploads/2020/06/コラム２-292x300.png" sizes="auto, (max-width: 292px) 100vw, 292px" srcset="https://natsui-sansu-juku.com/wp-content/uploads/2020/06/コラム２-292x300.png 292w, https://natsui-sansu-juku.com/wp-content/uploads/2020/06/コラム２.png 520w" alt="線分図を用いて比率や金額の分配をわかりやすく解く手法" width="292" height="300" /&gt;&lt;/p&gt;
&lt;p&gt;図より、&lt;/p&gt;
&lt;ul&gt;
&lt;li&gt;400円が「2⃣」に相当することが分かる&lt;/li&gt;
&lt;li&gt;400円＝2⃣ ⇒ 1⃣＝200円&lt;/li&gt;
&lt;li&gt;3⃣＝600円 となる&lt;/li&gt;
&lt;/ul&gt;
&lt;p&gt;&lt;img loading="lazy" decoding="async" class="alignright wp-image-31549 size-medium" src="https://natsui-sansu-juku.com/wp-content/uploads/2020/06/コラム３-300x284.png" sizes="auto, (max-width: 300px) 100vw, 300px" srcset="https://natsui-sansu-juku.com/wp-content/uploads/2020/06/コラム３-300x284.png 300w, https://natsui-sansu-juku.com/wp-content/uploads/2020/06/コラム３.png 565w" alt="線分図を使った問題解決" width="300" height="284" /&gt;&lt;/p&gt;
&lt;p&gt;さらに、&lt;/p&gt;
&lt;ul&gt;
&lt;li&gt;「④」から「③」を引いた部分①と、3⃣の長さは同じ ⇒ 3⃣＝600円＝①&lt;/li&gt;
&lt;li&gt;はじめに持っていたお金は④なので、600円×4＝&lt;span style="color: #ff0000;"&gt;2400円&lt;/span&gt;&lt;/li&gt;
&lt;/ul&gt;
&lt;p&gt;線分図を使うことで、割合の関係が&lt;strong&gt;視覚的に整理&lt;/strong&gt;できるのがポイントです。&lt;/p&gt;
&lt;h3&gt;２．表&lt;/h3&gt;
&lt;h4&gt;●例題&lt;/h4&gt;
&lt;div class="rounded" style="background-color: whitesmoke; padding: 10px;"&gt;48人の生徒にＡ、Ｂ２問のテストをしたところ、Ａができた人は15人、Ｂができた人は27人で、両方できた人と１問もできなかった人の人数の比は３：５でした。このとき、Ａだけできた人は何人ですか。&lt;/div&gt;
&lt;h4&gt;●解き方&lt;/h4&gt;
&lt;p&gt;&lt;img loading="lazy" decoding="async" class="alignright wp-image-31551 size-medium" src="https://natsui-sansu-juku.com/wp-content/uploads/2020/06/コラム５-300x272.png" sizes="auto, (max-width: 300px) 100vw, 300px" srcset="https://natsui-sansu-juku.com/wp-content/uploads/2020/06/コラム５-300x272.png 300w, https://natsui-sansu-juku.com/wp-content/uploads/2020/06/コラム５.png 527w" alt="表を活用した効率的な整理" width="300" height="272" /&gt;&lt;/p&gt;
&lt;p&gt;まず、情報を&lt;strong&gt;表に整理&lt;/strong&gt;します。&lt;/p&gt;
&lt;ul&gt;
&lt;li&gt;Ａができた人：15人&lt;/li&gt;
&lt;li&gt;Ｂができた人：27人&lt;/li&gt;
&lt;li&gt;両方できた人と、どちらもできなかった人の比：3：5 ⇒ ➂、⑤ とおく&lt;/li&gt;
&lt;/ul&gt;
&lt;p&gt;&lt;img loading="lazy" decoding="async" class="alignright size-medium wp-image-31552" src="https://natsui-sansu-juku.com/wp-content/uploads/2020/06/コラム６-300x272.png" sizes="auto, (max-width: 300px) 100vw, 300px" srcset="https://natsui-sansu-juku.com/wp-content/uploads/2020/06/コラム６-300x272.png 300w, https://natsui-sansu-juku.com/wp-content/uploads/2020/06/コラム６.png 527w" alt="表を活用した効率的な整理" width="300" height="272" /&gt;&lt;/p&gt;
&lt;p&gt;次に、&lt;/p&gt;
&lt;ul&gt;
&lt;li&gt;Ａができなかった人：48－15＝33人&lt;/li&gt;
&lt;li&gt;Ｂができなかった人：48－27＝21人&lt;/li&gt;
&lt;/ul&gt;
&lt;p&gt;&lt;img loading="lazy" decoding="async" class="alignright wp-image-31554 size-medium" src="https://natsui-sansu-juku.com/wp-content/uploads/2020/06/コラム７-1-300x159.png" sizes="auto, (max-width: 300px) 100vw, 300px" srcset="https://natsui-sansu-juku.com/wp-content/uploads/2020/06/コラム７-1-300x159.png 300w, https://natsui-sansu-juku.com/wp-content/uploads/2020/06/コラム７-1-768x407.png 768w, https://natsui-sansu-juku.com/wp-content/uploads/2020/06/コラム７-1.png 902w" alt="表を活用した効率的な整理" width="300" height="159" /&gt;&lt;/p&gt;
&lt;p&gt;「分からない部分」は記号（ここでは☆）を使って式を立てます。&lt;/p&gt;
&lt;ul&gt;
&lt;li&gt;➂＋☆＝27人&lt;/li&gt;
&lt;li&gt;⑤＋☆＝33人&lt;/li&gt;
&lt;/ul&gt;
&lt;p&gt;&lt;img loading="lazy" decoding="async" class="alignright size-medium wp-image-31555" src="https://natsui-sansu-juku.com/wp-content/uploads/2020/06/コラム８-300x189.png" sizes="auto, (max-width: 300px) 100vw, 300px" srcset="https://natsui-sansu-juku.com/wp-content/uploads/2020/06/コラム８-300x189.png 300w, https://natsui-sansu-juku.com/wp-content/uploads/2020/06/コラム８-768x483.png 768w, https://natsui-sansu-juku.com/wp-content/uploads/2020/06/コラム８.png 950w" alt="表を活用した効率的な整理" width="300" height="189" /&gt;&lt;/p&gt;
&lt;p&gt;差に注目すると、&lt;/p&gt;
&lt;ul&gt;
&lt;li&gt;②＝6人 ⇒ ➂＝9人&lt;/li&gt;
&lt;li&gt;Ａができた人 15人から、ＡもＢもできた人9人を引くと、Aだけできた人は 15－9＝&lt;span style="color: #ff0000;"&gt;6人&lt;/span&gt;&lt;/li&gt;
&lt;/ul&gt;
&lt;p&gt;このように、表を使うことで&lt;strong&gt;条件の整理・式立ての流れ&lt;/strong&gt;が見えやすくなります。&lt;/p&gt;
&lt;h3&gt;３．てんびん&lt;/h3&gt;
&lt;h4&gt;●例題&lt;/h4&gt;
&lt;div class="rounded" style="background-color: whitesmoke; padding: 10px;"&gt;10％の食塩水が170ｇあります。食塩を【　　　】ｇ加えると15％の食塩水になります。&lt;/div&gt;
&lt;h4&gt;●解き方&lt;/h4&gt;
&lt;p&gt;&lt;img loading="lazy" decoding="async" class="alignright size-medium wp-image-31556" src="https://natsui-sansu-juku.com/wp-content/uploads/2020/06/コラム９-300x180.png" sizes="auto, (max-width: 300px) 100vw, 300px" srcset="https://natsui-sansu-juku.com/wp-content/uploads/2020/06/コラム９-300x180.png 300w, https://natsui-sansu-juku.com/wp-content/uploads/2020/06/コラム９.png 544w" alt="てんびん算の応用" width="300" height="180" /&gt;&lt;/p&gt;
&lt;p&gt;てんびん図を使って、濃度と重さの関係を整理します。&lt;/p&gt;
&lt;ul&gt;
&lt;li&gt;10％の食塩水 170g&lt;/li&gt;
&lt;li&gt;食塩そのもの 100％&lt;/li&gt;
&lt;li&gt;混ぜた結果が 15％&lt;/li&gt;
&lt;/ul&gt;
&lt;p&gt;&lt;img loading="lazy" decoding="async" class="alignright size-medium wp-image-31557" src="https://natsui-sansu-juku.com/wp-content/uploads/2020/06/コラム10-300x180.png" sizes="auto, (max-width: 300px) 100vw, 300px" srcset="https://natsui-sansu-juku.com/wp-content/uploads/2020/06/コラム10-300x180.png 300w, https://natsui-sansu-juku.com/wp-content/uploads/2020/06/コラム10.png 544w" alt="てんびん算を用いた濃度や割合の問題を解くアプローチ" width="300" height="180" /&gt;&lt;/p&gt;
&lt;p&gt;てんびんの腕の長さに注目すると、&lt;/p&gt;
&lt;ul&gt;
&lt;li&gt;15％と10％の差：5％&lt;/li&gt;
&lt;li&gt;100％と15％の差：85％&lt;/li&gt;
&lt;li&gt;よって比は 1：17&lt;/li&gt;
&lt;/ul&gt;
&lt;p&gt;&lt;img loading="lazy" decoding="async" class="alignright size-medium wp-image-31558" src="https://natsui-sansu-juku.com/wp-content/uploads/2020/06/コラム11-300x180.png" sizes="auto, (max-width: 300px) 100vw, 300px" srcset="https://natsui-sansu-juku.com/wp-content/uploads/2020/06/コラム11-300x180.png 300w, https://natsui-sansu-juku.com/wp-content/uploads/2020/06/コラム11.png 544w" alt="てんびん算の応用" width="300" height="180" /&gt;&lt;/p&gt;
&lt;p&gt;てんびんの場合、腕の長さの比と重さの比は&lt;span style="color: #0000ff;"&gt;逆比&lt;/span&gt;になります。&lt;/p&gt;
&lt;ul&gt;
&lt;li&gt;重さの比は 17：1&lt;/li&gt;
&lt;/ul&gt;
&lt;p&gt;&lt;img loading="lazy" decoding="async" class="alignright size-medium wp-image-31559" src="https://natsui-sansu-juku.com/wp-content/uploads/2020/06/12-300x172.png" sizes="auto, (max-width: 300px) 100vw, 300px" srcset="https://natsui-sansu-juku.com/wp-content/uploads/2020/06/12-300x172.png 300w, https://natsui-sansu-juku.com/wp-content/uploads/2020/06/12.png 600w" alt="てんびん算を用いた濃度や割合の問題を解くアプローチ" width="300" height="172" /&gt;&lt;/p&gt;
&lt;p&gt;170gが□17にあたるので、&lt;/p&gt;
&lt;ul&gt;
&lt;li&gt;1⃣＝10g ⇒ 食塩は &lt;span style="color: #ff0000;"&gt;10g&lt;/span&gt; 加えればよい&lt;/li&gt;
&lt;/ul&gt;
&lt;h3&gt;４．ベン図&lt;/h3&gt;
&lt;h4&gt;●例題&lt;/h4&gt;
&lt;div class="rounded" style="background-color: whitesmoke; padding: 10px;"&gt;１から50までの整数で、２でも５でも割り切れない数は何個ありますか。&lt;/div&gt;
&lt;h4&gt;●解き方&lt;/h4&gt;
&lt;p&gt;&lt;img loading="lazy" decoding="async" class="alignright size-medium wp-image-31560" src="https://natsui-sansu-juku.com/wp-content/uploads/2020/06/コラム13-300x278.png" sizes="auto, (max-width: 300px) 100vw, 300px" srcset="https://natsui-sansu-juku.com/wp-content/uploads/2020/06/コラム13-300x278.png 300w, https://natsui-sansu-juku.com/wp-content/uploads/2020/06/コラム13.png 397w" alt="ベン図で解く重複問題" width="300" height="278" /&gt;&lt;/p&gt;
&lt;p&gt;条件をベン図で整理します。&lt;/p&gt;
&lt;ul&gt;
&lt;li&gt;円A：2の倍数&lt;/li&gt;
&lt;li&gt;円B：5の倍数&lt;/li&gt;
&lt;li&gt;全体：1〜50の整数&lt;/li&gt;
&lt;/ul&gt;
&lt;p&gt;&lt;img loading="lazy" decoding="async" class="alignright size-medium wp-image-31561" src="https://natsui-sansu-juku.com/wp-content/uploads/2020/06/コラム14-206x300.png" sizes="auto, (max-width: 206px) 100vw, 206px" srcset="https://natsui-sansu-juku.com/wp-content/uploads/2020/06/コラム14-206x300.png 206w, https://natsui-sansu-juku.com/wp-content/uploads/2020/06/コラム14.png 397w" alt="ベン図を使用して条件が重なる部分を視覚的に整理する方法" width="206" height="300" /&gt;&lt;/p&gt;
&lt;ul&gt;
&lt;li&gt;2の倍数：50÷2＝25個&lt;/li&gt;
&lt;li&gt;5の倍数：50÷5＝10個&lt;/li&gt;
&lt;li&gt;2と5の最小公倍数は10 ⇒ 両方の倍数は 50÷10＝5個&lt;/li&gt;
&lt;/ul&gt;
&lt;p&gt;&lt;img loading="lazy" decoding="async" class="alignright size-medium wp-image-31562" src="https://natsui-sansu-juku.com/wp-content/uploads/2020/06/コラム15-206x300.png" sizes="auto, (max-width: 206px) 100vw, 206px" srcset="https://natsui-sansu-juku.com/wp-content/uploads/2020/06/コラム15-206x300.png 206w, https://natsui-sansu-juku.com/wp-content/uploads/2020/06/コラム15.png 397w" alt="ベン図で解く重複問題" width="206" height="300" /&gt;&lt;/p&gt;
&lt;ul&gt;
&lt;li&gt;2の倍数のうち、5の倍数と重なる部分5個を除くと、25－5＝20個&lt;/li&gt;
&lt;li&gt;5の倍数のうち、2の倍数と重なる部分5個を除くと、10－5＝5個&lt;/li&gt;
&lt;/ul&gt;
&lt;p&gt;&lt;img loading="lazy" decoding="async" class="alignright size-medium wp-image-31563" src="https://natsui-sansu-juku.com/wp-content/uploads/2020/06/コラム16-300x294.png" sizes="auto, (max-width: 300px) 100vw, 300px" srcset="https://natsui-sansu-juku.com/wp-content/uploads/2020/06/コラム16-300x294.png 300w, https://natsui-sansu-juku.com/wp-content/uploads/2020/06/コラム16.png 589w" alt="ベン図を使用して条件が重なる部分を視覚的に整理する方法" width="300" height="294" /&gt;&lt;/p&gt;
&lt;p&gt;1〜50のうち、2または5どちらかで割り切れる数は、&lt;/p&gt;
&lt;ul&gt;
&lt;li&gt;20＋5＋5＝30個&lt;/li&gt;
&lt;/ul&gt;
&lt;p&gt;したがって、&lt;strong&gt;2でも5でも割り切れない数&lt;/strong&gt;は、&lt;/p&gt;
&lt;ul&gt;
&lt;li&gt;50－30＝&lt;span style="color: #ff0000;"&gt;20個&lt;/span&gt;&lt;/li&gt;
&lt;/ul&gt;
&lt;h3&gt;５．概念図&lt;/h3&gt;
&lt;h4&gt;●例題&lt;/h4&gt;
&lt;div class="rounded" style="background-color: whitesmoke; padding: 10px;"&gt;何人かの子どもに折り紙を配ります。１人に４枚ずつ配ると29枚余り、１人に６枚ずつ配ると５枚余ります。子どもは何人いますか。&lt;/div&gt;
&lt;h4&gt;●解き方&lt;/h4&gt;
&lt;p&gt;この問題はいわゆる&lt;strong&gt;過不足算・差集め算&lt;/strong&gt;のタイプで、&lt;strong&gt;概念図&lt;/strong&gt;を使うと整理しやすくなります。&lt;/p&gt;
&lt;p&gt;&lt;img loading="lazy" decoding="async" class="alignright size-medium wp-image-31564" src="https://natsui-sansu-juku.com/wp-content/uploads/2020/06/コラム17-300x137.png" sizes="auto, (max-width: 300px) 100vw, 300px" srcset="https://natsui-sansu-juku.com/wp-content/uploads/2020/06/コラム17-300x137.png 300w, https://natsui-sansu-juku.com/wp-content/uploads/2020/06/コラム17.png 534w" alt="概念図で考える過不足算" width="300" height="137" /&gt;&lt;/p&gt;
&lt;ul&gt;
&lt;li&gt;1人に4枚ずつ配ると29枚余る&lt;/li&gt;
&lt;li&gt;1人に6枚ずつ配ると5枚余る&lt;/li&gt;
&lt;/ul&gt;
&lt;p&gt;&lt;img loading="lazy" decoding="async" class="alignright size-medium wp-image-31565" src="https://natsui-sansu-juku.com/wp-content/uploads/2020/06/コラム18-300x200.png" sizes="auto, (max-width: 300px) 100vw, 300px" srcset="https://natsui-sansu-juku.com/wp-content/uploads/2020/06/コラム18-300x200.png 300w, https://natsui-sansu-juku.com/wp-content/uploads/2020/06/コラム18.png 633w" alt="概念図を用いて過不足の問題を簡潔に解く方法" width="300" height="200" /&gt;&lt;/p&gt;
&lt;p&gt;1人あたりの差・全体の差に注目します。&lt;/p&gt;
&lt;ul&gt;
&lt;li&gt;1人あたりの差：6－4＝2枚&lt;/li&gt;
&lt;li&gt;全体の差：29－5＝24枚&lt;/li&gt;
&lt;/ul&gt;
&lt;p&gt;したがって、&lt;/p&gt;
&lt;ul&gt;
&lt;li&gt;24÷2＝&lt;span style="color: #ff0000;"&gt;12人&lt;/span&gt; … 子どもの人数&lt;/li&gt;
&lt;/ul&gt;
&lt;hr /&gt;
&lt;h2&gt;まとめ&lt;/h2&gt;
&lt;p&gt;当塾では、&lt;a href="https://natsui-sansu-juku.com/kobetsu/" target="_blank" rel="noopener noreferrer"&gt;完全１対１の個別指導&lt;/a&gt;で、&lt;/p&gt;
&lt;ul&gt;
&lt;li&gt;文章題のさまざまなパターンを徹底的にマスターしたい&lt;/li&gt;
&lt;li&gt;算数の苦手を克服したい&lt;/li&gt;
&lt;li&gt;自分のペースでじっくり理解を深めたい&lt;/li&gt;
&lt;/ul&gt;
&lt;p&gt;といったお子さま一人ひとりに合わせた授業を行っています。夏井塾独自の&lt;a href="https://natsui-sansu-juku.com/column/kokogachigau/" target="_blank" rel="noopener noreferrer"&gt;授業システム&lt;/a&gt;については、ぜひこちらもご覧ください。&lt;/p&gt;
&lt;p&gt;また、教室で受ける授業を&lt;a href="https://natsui-sansu-juku.com/column/withyou/" target="_blank" rel="noopener noreferrer"&gt;オンライン&lt;/a&gt;でも受講可能です。&lt;a href="https://natsui-sansu-juku.com/column/onlinekobetsu3/" target="_blank" rel="noopener noreferrer"&gt;中学受験算数の成績を「オンライン個別指導」で伸ばすことができる３つの理由&lt;/a&gt;でも紹介している通り、通塾時間が不要になり、体力を温存した状態で、慣れた環境から集中して学習に取り組むことができます。&lt;/p&gt;
&lt;p&gt;&lt;!-- 追加（末尾）：TP/SP/STへの行動メニューを明示 --&gt;&lt;/p&gt;
&lt;div style="border: 1px solid #d0d7de; background-color: #f8f9fa; padding: 12px; margin: 16px 0;"&gt;
&lt;p style="margin: 0 0 8px; font-weight: bold;"&gt;次の一手（目的別）&lt;/p&gt;
&lt;ul style="margin: 0 0 10px;"&gt;
&lt;li&gt;&lt;strong&gt;文章題の立て直しを優先したい&lt;/strong&gt;：&lt;a href="https://natsui-sansu-juku.com/kobetsu_online/"&gt;オンライン個別指導&lt;/a&gt;&lt;/li&gt;
&lt;li&gt;&lt;strong&gt;塾の全体像（受講形態・方針）を確認したい&lt;/strong&gt;：&lt;a href="https://natsui-sansu-juku.com/"&gt;夏井算数塾（トップ）&lt;/a&gt;&lt;/li&gt;
&lt;li&gt;&lt;strong&gt;来塾の検討を進めたい&lt;/strong&gt;：&lt;a href="https://natsui-sansu-juku.com/access/"&gt;アクセス（四ツ谷）&lt;/a&gt;&lt;/li&gt;
&lt;/ul&gt;
&lt;p style="margin: 0; font-size: 0.95em;"&gt;運営情報の確認が必要な場合は、&lt;a href="https://natsui-sansu-juku.com/corporate_data/"&gt;会社概要&lt;/a&gt;もあわせてご参照ください。&lt;/p&gt;
&lt;/div&gt;
&lt;p&gt;算数の文章題は、&lt;strong&gt;少し意識を変えるだけで格段に解きやすくなります。&lt;/strong&gt;&lt;br /&gt;
中学受験の算数で文章題の正答率を上げるためには、&lt;span style="color: #ff0000;"&gt;文章題を正しく読み解くということを常に意識して&lt;/span&gt;問題演習に取り組んでいきましょう。&lt;/p&gt;
&lt;p&gt;&lt;strong&gt;関連記事&lt;/strong&gt;&lt;/p&gt;
&lt;ul&gt;
&lt;li&gt;&lt;a href="https://natsui-sansu-juku.com/col_blog/bunsyoudaihi/" target="_blank" rel="noopener noreferrer"&gt;中学受験算数の比の文章題&lt;/a&gt;&lt;/li&gt;
&lt;li&gt;&lt;a href="https://natsui-sansu-juku.com/col_blog/bunsyoudaibenkyouhou/" target="_blank" rel="noopener noreferrer"&gt;中学受験における算数、文章題の勉強法&lt;/a&gt;&lt;/li&gt;
&lt;li&gt;&lt;a href="https://natsui-sansu-juku.com/col_blog/bunsyoudaitaisaku/" target="_blank" rel="noopener noreferrer"&gt;中学受験算数における様々な種類の文章題対策&lt;/a&gt;&lt;/li&gt;
&lt;/ul&gt;
&lt;p&gt;&lt;!-- 中学受験算数「つるかめ算」と文章題のコツ｜固定ページ用本文ここまで --&gt;&lt;/p&gt;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bunsyoudai%2F&amp;amp;t=%E4%B8%AD%E5%AD%A6%E5%8F%97%E9%A8%93%20%E7%AE%97%E6%95%B0%E3%81%AE%E6%96%87%E7%AB%A0%E9%A1%8C%E3%81%8C%E8%8B%A6%E6%89%8B%E3%81%AA%E5%AD%90%E3%81%B8%EF%BD%9C%E3%81%A4%E3%82%8B%E3%81%8B%E3%82%81%E7%AE%97%E3%83%BB%E5%89%B2%E5%90%88%E3%83%BB%E4%B8%A6%E3%81%B9%E6%96%B9%E3%81%AE%E8%AA%AD%E3%81%BF%E6%96%B9%E3%81%A8%E8%A7%A3%E3%81%8D%E6%96%B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bunsyoudai%2F&amp;amp;text=%E4%B8%AD%E5%AD%A6%E5%8F%97%E9%A8%93%20%E7%AE%97%E6%95%B0%E3%81%AE%E6%96%87%E7%AB%A0%E9%A1%8C%E3%81%8C%E8%8B%A6%E6%89%8B%E3%81%AA%E5%AD%90%E3%81%B8%EF%BD%9C%E3%81%A4%E3%82%8B%E3%81%8B%E3%82%81%E7%AE%97%E3%83%BB%E5%89%B2%E5%90%88%E3%83%BB%E4%B8%A6%E3%81%B9%E6%96%B9%E3%81%AE%E8%AA%AD%E3%81%BF%E6%96%B9%E3%81%A8%E8%A7%A3%E3%81%8D%E6%96%B9%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20%E7%AE%97%E6%95%B0%E3%81%AE%E6%96%87%E7%AB%A0%E9%A1%8C%E3%81%8C%E8%8B%A6%E6%89%8B%E3%81%AA%E5%AD%90%E3%81%B8%EF%BD%9C%E3%81%A4%E3%82%8B%E3%81%8B%E3%82%81%E7%AE%97%E3%83%BB%E5%89%B2%E5%90%88%E3%83%BB%E4%B8%A6%E3%81%B9%E6%96%B9%E3%81%AE%E8%AA%AD%E3%81%BF%E6%96%B9%E3%81%A8%E8%A7%A3%E3%81%8D%E6%96%B9%20%7C%20%E4%B8%AD%E5%AD%A6%E5%8F%97%E9%A8%93%E5%B0%82%E9%96%80%E3%80%80%E5%A4%8F%E4%BA%95%E7%AE%97%E6%95%B0%E5%A1%BE%0Ahttps%3A%2F%2Fnatsui-sansu-juku.com%2Fcolumn%2Fbunsyoudai%2F" target="_blank" &gt;&lt;span class="vk_icon_w_r_sns_bluesky icon_sns"&gt;&lt;/span&gt;&lt;span class="sns_txt"&gt;Bluesky&lt;/span&gt;&lt;/a&gt;&lt;/li&gt;&lt;li class="sb_hatena sb_icon"&gt;&lt;a class="sb_icon_inner" href="//b.hatena.ne.jp/add?mode=confirm&amp;url=https%3A%2F%2Fnatsui-sansu-juku.com%2Fcolumn%2Fbunsyoudai%2F&amp;amp;title=%E4%B8%AD%E5%AD%A6%E5%8F%97%E9%A8%93%20%E7%AE%97%E6%95%B0%E3%81%AE%E6%96%87%E7%AB%A0%E9%A1%8C%E3%81%8C%E8%8B%A6%E6%89%8B%E3%81%AA%E5%AD%90%E3%81%B8%EF%BD%9C%E3%81%A4%E3%82%8B%E3%81%8B%E3%82%81%E7%AE%97%E3%83%BB%E5%89%B2%E5%90%88%E3%83%BB%E4%B8%A6%E3%81%B9%E6%96%B9%E3%81%AE%E8%AA%AD%E3%81%BF%E6%96%B9%E3%81%A8%E8%A7%A3%E3%81%8D%E6%96%B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 算数の文章題が苦手な子へ｜つるかめ算・割合・並べ方の読み方と解き方 | 中学受験専門　夏井算数塾 https://natsui-sansu-juku.com/column/bunsyoudai/"&gt;&lt;span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</si>
  <si>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https://natsui-sansu-juku.com/column/h51-01/
【検出された不自然ワード】
- 固定
- 手順
【本文】
------
&lt;p&gt;&lt;!-- SAPIX5年「概数・分数小数」授業前ポイント解説 固定ページ用本文ここから --&gt;&lt;/p&gt;
&lt;p&gt;&lt;iframe title="H51-01　数の性質【サピックスの算数を15分で授業してみた】" src="https://www.youtube.com/embed/IBxrvxQytKM?feature=oembed" width="750" height="422" frameborder="0" allowfullscreen="allowfullscreen"&gt;&lt;/iframe&gt;&lt;/p&gt;
&lt;p&gt;&amp;nbsp;&lt;/p&gt;
&lt;p&gt;「上から1桁の概数」は、&lt;strong&gt;左から1つだけ数字を残し&lt;/strong&gt;、その&lt;strong&gt;1つ下の位&lt;/strong&gt;を見て四捨五入した「近い数」です。小数でも、&lt;strong&gt;どの位で四捨五入するか&lt;/strong&gt;を決めれば手順は同じです。&lt;/p&gt;
&lt;p&gt;このページでは、上記の動画で解説している「概数の求め方」「概数の範囲（数／整数・未満／以下）」「分数・小数を利用した問題」について、要点を整理してお伝えします。対象は、SAPIX（サピックス）に通う小学5年生で算数が苦手な生徒さんを想定していますが、他塾生の方にとっても授業前の予習・基本事項の確認として活用していただける内容です。&lt;/p&gt;
&lt;p&gt;SAPIX小5算数の他単元も含めて、授業前後の押さえどころをまとめて確認したい場合は、&lt;a href="https://natsui-sansu-juku.com/column/sapix-15/"&gt;サピックス小5算数 15分まとめ（全体像はこちら）&lt;/a&gt;もあわせてご覧ください。&lt;/p&gt;
&lt;h2&gt;本動画の概要&lt;/h2&gt;
&lt;h3&gt;動画のねらい&lt;/h3&gt;
&lt;blockquote&gt;&lt;p&gt;この動画は、サピックスに通塾している小学５年生で、算数が苦手な生徒さん向けに&lt;strong&gt;「授業に入る前に見ておいてほしいポイント」&lt;/strong&gt;をまとめた内容です。重要な部分だけを絞ったコンパクトな講義となっていますので、基本事項の復習にご活用いただければ幸いです。&lt;/p&gt;
&lt;p&gt;※本動画は、サピックスで使用されているテキストそのものの解説ではありません。あらかじめご了承ください。&lt;/p&gt;&lt;/blockquote&gt;
&lt;p&gt;動画で扱っている主な内容は次の3つです。&lt;/p&gt;
&lt;ul&gt;
&lt;li&gt;１．概数の求め方（四捨五入の基本）&lt;/li&gt;
&lt;li&gt;２．概数の範囲のとらえ方（「未満」と「以下」に注意）&lt;/li&gt;
&lt;li&gt;３．分数・小数を利用した応用問題（大きさ比べ・計算の工夫）&lt;/li&gt;
&lt;/ul&gt;
&lt;p&gt;ここからは、それぞれのポイントを紙の学習でも見返しやすいように整理していきます。&lt;/p&gt;
&lt;h2&gt;１．概数の求め方（四捨五入の基本）&lt;/h2&gt;
&lt;h3&gt;四捨五入のルール&lt;/h3&gt;
&lt;p&gt;概数の基本は、まず&lt;strong&gt;四捨五入のルール&lt;/strong&gt;を正確に覚えることです。&lt;/p&gt;
&lt;ul&gt;
&lt;li&gt;&lt;strong&gt;0～4：切り捨て&lt;/strong&gt;（その位の数字は変えず、下の位をすべて0にする）&lt;/li&gt;
&lt;li&gt;&lt;strong&gt;5～9：切り上げ&lt;/strong&gt;（その位の数字を1大きくして、下の位をすべて0にする）&lt;/li&gt;
&lt;/ul&gt;
&lt;p&gt;このルールを「なんとなく」ではなく、&lt;strong&gt;はっきり言葉で説明できる状態&lt;/strong&gt;にしておくと、桁が大きくなってもミスが減ります。&lt;/p&gt;
&lt;h3&gt;千の位で四捨五入するときの考え方&lt;/h3&gt;
&lt;p&gt;「千の位で四捨五入する」というのは、&lt;/p&gt;
&lt;ul&gt;
&lt;li&gt;&lt;strong&gt;千の位の数字を見て、切り上げ／切り捨てを決める&lt;/strong&gt;&lt;/li&gt;
&lt;li&gt;答えは&lt;strong&gt;千の位より上の位&lt;/strong&gt;（この場合は&lt;strong&gt;1万の位まで&lt;/strong&gt;）で表す&lt;/li&gt;
&lt;/ul&gt;
&lt;p&gt;具体的なイメージ：&lt;/p&gt;
&lt;ul&gt;
&lt;li&gt;例：&lt;strong&gt;12,300 を千の位で四捨五入&lt;/strong&gt;&lt;br /&gt;
→ 千の位は「2」、その下の位（百の位）は「3」なので 0～4 に該当 ⇒ &lt;strong&gt;切り捨て&lt;/strong&gt;&lt;br /&gt;
→ 答え：&lt;strong&gt;12,000&lt;/strong&gt;&lt;/li&gt;
&lt;li&gt;例：&lt;strong&gt;12,800 を千の位で四捨五入&lt;/strong&gt;&lt;br /&gt;
→ 千の位は「2」、その下の位（百の位）は「8」なので 5～9 に該当 ⇒ &lt;strong&gt;切り上げ&lt;/strong&gt;&lt;br /&gt;
→ 答え：&lt;strong&gt;13,000&lt;/strong&gt;&lt;/li&gt;
&lt;/ul&gt;
&lt;p&gt;ポイントは、&lt;/p&gt;
&lt;ul&gt;
&lt;li&gt;「どの位で四捨五入するのか」を必ず確認する&lt;/li&gt;
&lt;li&gt;「見るのはその一つ下の位」であることを意識する&lt;/li&gt;
&lt;/ul&gt;
&lt;h2&gt;２．概数の範囲の考え方&lt;/h2&gt;
&lt;h3&gt;切り上げのときは「範囲」が特に間違えやすい&lt;/h3&gt;
&lt;p&gt;概数の範囲を答える問題では、&lt;strong&gt;切り上げのときの下限・上限&lt;/strong&gt;をよく間違えてしまいます。&lt;/p&gt;
&lt;p&gt;例えば、「千の位で四捨五入して 13,000 になる数の範囲」を考えるとき、&lt;/p&gt;
&lt;ul&gt;
&lt;li&gt;&lt;strong&gt;下限（スタート）は 12,500&lt;/strong&gt;&lt;/li&gt;
&lt;li&gt;&lt;strong&gt;上限（ゴール）は 13,499…&lt;/strong&gt;（13,500 以上は 14,000 に四捨五入される）&lt;/li&gt;
&lt;/ul&gt;
&lt;p&gt;というように、「どこからどこまでがその概数に丸められるのか」を丁寧に確認する必要があります。&lt;/p&gt;
&lt;h3&gt;「数」と「整数」で範囲が変わる&lt;/h3&gt;
&lt;p&gt;もう一つ注意したいのが、問題文に出てくる&lt;strong&gt;「数」と「整数」&lt;/strong&gt;という言葉の違いです。&lt;/p&gt;
&lt;ul&gt;
&lt;li&gt;&lt;strong&gt;「数」の場合：&lt;/strong&gt; 小数も含めたすべての数を考える&lt;/li&gt;
&lt;li&gt;&lt;strong&gt;「整数」の場合：&lt;/strong&gt; 1, 2, 3, … のように&lt;strong&gt;小数を含まない数だけ&lt;/strong&gt;を考える&lt;/li&gt;
&lt;/ul&gt;
&lt;p&gt;この違いによって、&lt;/p&gt;
&lt;ul&gt;
&lt;li&gt;&lt;strong&gt;「未満」なのか「以下」なのか&lt;/strong&gt;&lt;/li&gt;
&lt;li&gt;どこまでの数を数え上げるのか&lt;/li&gt;
&lt;/ul&gt;
&lt;p&gt;が変わってきます。&lt;/p&gt;
&lt;h3&gt;「未満」と「以下」の違い&lt;/h3&gt;
&lt;p&gt;範囲を表すときに出てくる&lt;strong&gt;「未満」と「以下」&lt;/strong&gt;も、混同しないように整理しておきましょう。&lt;/p&gt;
&lt;ul&gt;
&lt;li&gt;&lt;strong&gt;「未満」：&lt;/strong&gt; その数を&lt;strong&gt;ふくまない&lt;/strong&gt;&lt;/li&gt;
&lt;li&gt;&lt;strong&gt;「以下」：&lt;/strong&gt; その数を&lt;strong&gt;ふくむ&lt;/strong&gt;&lt;/li&gt;
&lt;/ul&gt;
&lt;p&gt;例えば、&lt;/p&gt;
&lt;ul&gt;
&lt;li&gt;「100未満の整数」… 1〜99 まで&lt;/li&gt;
&lt;li&gt;「100以下の整数」… 1〜100 まで&lt;/li&gt;
&lt;/ul&gt;
&lt;p&gt;概数の範囲を求める問題では、&lt;/p&gt;
&lt;ul&gt;
&lt;li&gt;「数」か「整数」か&lt;/li&gt;
&lt;li&gt;「未満」か「以下」か&lt;/li&gt;
&lt;/ul&gt;
&lt;p&gt;をしっかり読み分けることが、&lt;strong&gt;ケアレスミスを防ぐポイント&lt;/strong&gt;です。&lt;/p&gt;
&lt;h2&gt;３．分数・小数を利用した問題&lt;/h2&gt;
&lt;h3&gt;基本は「小数にそろえて比べる」&lt;/h3&gt;
&lt;p&gt;分数や小数の大きさ比べの問題では、まずは次の手順を基本にします。&lt;/p&gt;
&lt;ul&gt;
&lt;li&gt;分数と小数が混ざっているときは、&lt;strong&gt;小数にそろえて比べる&lt;/strong&gt;&lt;/li&gt;
&lt;li&gt;必要に応じて、分母をそろえる・小数第何位まで見るかを意識する&lt;/li&gt;
&lt;/ul&gt;
&lt;p&gt;ただし、すべてを小数に直すと&lt;strong&gt;かえって計算が複雑になる場合&lt;/strong&gt;もあります。そのときは、&lt;/p&gt;
&lt;ul&gt;
&lt;li&gt;&lt;strong&gt;分母をそろえて分数のまま比較・計算する&lt;/strong&gt;&lt;/li&gt;
&lt;li&gt;途中計算だけ分数・小数を使い分けるなど、&lt;strong&gt;「計算しやすさ」を優先して方法を選ぶ&lt;/strong&gt;&lt;/li&gt;
&lt;/ul&gt;
&lt;p&gt;どの形にそろえるとスムーズに計算できるかを意識することが、分数・小数の問題を解くうえでの大切なポイントです。&lt;/p&gt;
&lt;p&gt;動画では、こうした「どこまで小数にそろえるか」「どの段階で分数のまま扱うか」といった&lt;strong&gt;実践的な判断のしかた&lt;/strong&gt;についても触れています。&lt;/p&gt;
&lt;h2&gt;サピックス5年生向けの活用方法&lt;/h2&gt;
&lt;h3&gt;「授業に入る前の確認用」として使う&lt;/h3&gt;
&lt;p&gt;この動画は、特に次のようなお子さんを想定して作られています。&lt;/p&gt;
&lt;ul&gt;
&lt;li&gt;サピックスの算数の授業についていくのが不安&lt;/li&gt;
&lt;li&gt;テキストの問題に入る前に、&lt;strong&gt;基本事項だけ先におさらいしておきたい&lt;/strong&gt;&lt;/li&gt;
&lt;li&gt;概数・分数・小数の単元で、&lt;strong&gt;どこを大事にすればよいか分からない&lt;/strong&gt;&lt;/li&gt;
&lt;/ul&gt;
&lt;p&gt;おすすめの使い方：&lt;/p&gt;
&lt;ul&gt;
&lt;li&gt;塾の授業の&lt;strong&gt;前日〜当日&lt;/strong&gt;に動画を1回見る&lt;/li&gt;
&lt;li&gt;見ながら、気になったポイントをノートにメモする&lt;/li&gt;
&lt;li&gt;授業後に、&lt;strong&gt;テキストの間違えた問題と動画の内容を照らし合わせる&lt;/strong&gt;&lt;/li&gt;
&lt;/ul&gt;
&lt;p&gt;こうしたサイクルを回すことで、&lt;strong&gt;「なんとなく授業を受ける」状態から、「ポイントを意識して授業を受ける」状態へ&lt;/strong&gt;変えていくことができます。&lt;/p&gt;
&lt;h2&gt;当塾でのSAPIX対策について&lt;/h2&gt;
&lt;h3&gt;SAPIX算数の特徴と、当塾でのサポート&lt;/h3&gt;
&lt;p&gt;SAPIXの算数は、&lt;strong&gt;思考力・読解力・処理スピード&lt;/strong&gt;が総合的に問われるカリキュラムになっており、得意不得意の差が出やすい単元も多く含まれています。&lt;/p&gt;
&lt;p&gt;当塾では、&lt;/p&gt;
&lt;ul&gt;
&lt;li&gt;単元ごとの&lt;strong&gt;「つまずきやすいポイント」&lt;/strong&gt;を事前に整理&lt;/li&gt;
&lt;li&gt;動画や演習を通じて、&lt;strong&gt;授業前後のフォロー&lt;/strong&gt;を行う&lt;/li&gt;
&lt;li&gt;お子さんの理解度に合わせて、&lt;strong&gt;基本〜応用までのステップアップ&lt;/strong&gt;をサポート&lt;/li&gt;
&lt;/ul&gt;
&lt;p&gt;といった形で、SAPIX算数の学習をバックアップしています。&lt;/p&gt;
&lt;p&gt;詳しくは、以下のページもあわせてご覧ください。&lt;/p&gt;
&lt;ul&gt;
&lt;li&gt;SAPIXの特徴については&lt;strong&gt;&lt;a href="https://natsui-sansu-juku.com/sapix-2/" target="_blank" rel="noopener noreferrer"&gt;コチラ&lt;/a&gt;&lt;/strong&gt;&lt;/li&gt;
&lt;li&gt;当塾でのSAPIX対策については&lt;strong&gt;&lt;a href="https://natsui-sansu-juku.com/sapix/" target="_blank" rel="noopener noreferrer"&gt;コチラ&lt;/a&gt;&lt;/strong&gt;&lt;/li&gt;
&lt;/ul&gt;
&lt;h2&gt;まとめ&lt;/h2&gt;
&lt;p&gt;この動画およびページで押さえておきたいポイントを整理します。&lt;/p&gt;
&lt;ul&gt;
&lt;li&gt;&lt;strong&gt;概数の求め方：&lt;/strong&gt;四捨五入は「0〜4切り捨て」「5〜9切り上げ」。どの位で四捨五入するかを必ず意識する。&lt;/li&gt;
&lt;li&gt;&lt;strong&gt;概数の範囲：&lt;/strong&gt;切り上げのときの範囲設定は特に間違えやすい。「数」と「整数」、「未満」と「以下」の違いを正しく理解する。&lt;/li&gt;
&lt;li&gt;&lt;strong&gt;分数・小数の問題：&lt;/strong&gt;基本は小数にそろえて比べるが、場合によっては分数のまま計算した方が効率的なこともある。&lt;/li&gt;
&lt;li&gt;&lt;strong&gt;サピックス5年生の学習：&lt;/strong&gt;授業に入る前に動画でポイントを押さえておくことで、授業内容の理解がスムーズになり、復習もしやすくなる。&lt;/li&gt;
&lt;li&gt;&lt;strong&gt;当塾の役割：&lt;/strong&gt;動画・対面指導・演習を組み合わせて、SAPIX算数の「分かる」「できる」を支える。&lt;/li&gt;
&lt;/ul&gt;
&lt;p&gt;「概数」「範囲」「分数・小数」は、この先の単元でも何度も登場する&lt;strong&gt;土台となる内容&lt;/strong&gt;です。動画とあわせて何度も見返し、確かな理解につなげていきましょう。&lt;/p&gt;
&lt;p&gt;&lt;!-- SAPIX5年「概数・分数小数」授業前ポイント解説 固定ページ用本文ここまで --&gt;&lt;/p&gt;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h51-01%2F&amp;amp;t=H51-01%E3%80%80%E5%B0%8F5%E7%AE%97%E6%95%B0%E3%80%8C%E4%B8%8A%E3%81%8B%E3%82%891%E6%A1%81%E3%83%BB2%E6%A1%81%E3%81%AE%E6%A6%82%E6%95%B0%E3%80%8D%E3%81%A8%E5%9B%9B%E6%8D%A8%E4%BA%94%E5%85%A5%E3%81%AE%E3%82%84%E3%82%8A%E6%96%B9%E3%83%BB%E7%AF%84%E5%9B%B2%E3%81%BE%E3%81%A8%E3%82%81%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h51-01%2F&amp;amp;text=H51-01%E3%80%80%E5%B0%8F5%E7%AE%97%E6%95%B0%E3%80%8C%E4%B8%8A%E3%81%8B%E3%82%891%E6%A1%81%E3%83%BB2%E6%A1%81%E3%81%AE%E6%A6%82%E6%95%B0%E3%80%8D%E3%81%A8%E5%9B%9B%E6%8D%A8%E4%BA%94%E5%85%A5%E3%81%AE%E3%82%84%E3%82%8A%E6%96%B9%E3%83%BB%E7%AF%84%E5%9B%B2%E3%81%BE%E3%81%A8%E3%82%81%20%7C%20%E4%B8%AD%E5%AD%A6%E5%8F%97%E9%A8%93%E5%B0%82%E9%96%80%E3%80%80%E5%A4%8F%E4%BA%95%E7%AE%97%E6%95%B0%E5%A1%BE" target="_blank" &gt;&lt;span class="vk_icon_w_r_sns_x_twitter icon_sns"&gt;&lt;/span&gt;&lt;span class="sns_txt"&gt;X&lt;/span&gt;&lt;/a&gt;&lt;/li&gt;&lt;li class="sb_bluesky sb_icon"&gt;&lt;a class="sb_icon_inner" href="https://bsky.app/intent/compose?text=H51-01%E3%80%80%E5%B0%8F5%E7%AE%97%E6%95%B0%E3%80%8C%E4%B8%8A%E3%81%8B%E3%82%891%E6%A1%81%E3%83%BB2%E6%A1%81%E3%81%AE%E6%A6%82%E6%95%B0%E3%80%8D%E3%81%A8%E5%9B%9B%E6%8D%A8%E4%BA%94%E5%85%A5%E3%81%AE%E3%82%84%E3%82%8A%E6%96%B9%E3%83%BB%E7%AF%84%E5%9B%B2%E3%81%BE%E3%81%A8%E3%82%81%20%7C%20%E4%B8%AD%E5%AD%A6%E5%8F%97%E9%A8%93%E5%B0%82%E9%96%80%E3%80%80%E5%A4%8F%E4%BA%95%E7%AE%97%E6%95%B0%E5%A1%BE%0Ahttps%3A%2F%2Fnatsui-sansu-juku.com%2Fcolumn%2Fh51-01%2F" target="_blank" &gt;&lt;span class="vk_icon_w_r_sns_bluesky icon_sns"&gt;&lt;/span&gt;&lt;span class="sns_txt"&gt;Bluesky&lt;/span&gt;&lt;/a&gt;&lt;/li&gt;&lt;li class="sb_hatena sb_icon"&gt;&lt;a class="sb_icon_inner" href="//b.hatena.ne.jp/add?mode=confirm&amp;url=https%3A%2F%2Fnatsui-sansu-juku.com%2Fcolumn%2Fh51-01%2F&amp;amp;title=H51-01%E3%80%80%E5%B0%8F5%E7%AE%97%E6%95%B0%E3%80%8C%E4%B8%8A%E3%81%8B%E3%82%891%E6%A1%81%E3%83%BB2%E6%A1%81%E3%81%AE%E6%A6%82%E6%95%B0%E3%80%8D%E3%81%A8%E5%9B%9B%E6%8D%A8%E4%BA%94%E5%85%A5%E3%81%AE%E3%82%84%E3%82%8A%E6%96%B9%E3%83%BB%E7%AF%84%E5%9B%B2%E3%81%BE%E3%81%A8%E3%82%81%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sb_icon_inner"data-clipboard-text="H51-01　小5算数「上から1桁・2桁の概数」と四捨五入のやり方・範囲まとめ | 中学受験専門　夏井算数塾 https://natsui-sansu-juku.com/column/h51-01/"&gt;&lt;span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</si>
  <si>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https://natsui-sansu-juku.com/column/hayasamondai/
【検出された不自然ワード】
- 型
- 立て直
- 導線
【本文】
------
&lt;h2&gt;中学入試の「速さ」攻略ガイド：三公式・単位換算・図の描き方を固めよう&lt;/h2&gt;
&lt;p&gt;中学入試の算数では、&lt;strong&gt;「速さ」&lt;/strong&gt;の問題がほぼ確実に出題されます。&lt;br /&gt;
速さそのものの考え方や比を使った解法に加え、&lt;strong&gt;旅人算・流水算・通過算・時計算・ダイヤグラム・つるかめ算&lt;/strong&gt;など、さまざまな文章題が一つの単元に集中しているのが特徴です。&lt;/p&gt;
&lt;p&gt;速さ単元の周辺（図形・場合の数まで）も含めた整理は、&lt;a href="https://natsui-sansu-juku.com/column/hub-zukei-hayasa/"&gt;中学受験算数｜図形・速さ・場合の数（全体像はこちら）&lt;/a&gt;にまとめています。&lt;/p&gt;
&lt;p&gt;その一方で、多くのお子さんが&lt;/p&gt;
&lt;ul&gt;
&lt;li&gt;速さ・距離・時間の&lt;strong&gt;3用法&lt;/strong&gt;があいまい&lt;/li&gt;
&lt;li&gt;単位換算（時速・分速・秒速）がスムーズにできない&lt;/li&gt;
&lt;li&gt;文章を読んでも&lt;strong&gt;状況がイメージできない&lt;/strong&gt;&lt;/li&gt;
&lt;/ul&gt;
&lt;p&gt;といったつまずきを抱えたまま、旅人算やダイヤグラムといった応用に入ってしまい、&lt;strong&gt;「速さ＝苦手分野」&lt;/strong&gt;になりがちです。&lt;br /&gt;
このページでは、速さの単元の中でもとくに大切な&lt;strong&gt;「基本計算」と「考え方」&lt;/strong&gt;を整理し、どのように克服していけばよいかを解説します。&lt;/p&gt;
&lt;h2&gt;動画講義：速さの三公式と「きはじ」の考え方&lt;/h2&gt;
&lt;p&gt;&lt;iframe title="YouTube video player" src="https://www.youtube.com/embed/ce_NracVM2I?si=Dn2bl2mqeGt202Cc" width="560" height="315" frameborder="0" allowfullscreen="allowfullscreen"&gt;&lt;/iframe&gt;&lt;/p&gt;
&lt;p&gt;まずは動画で、速さの三公式と基本的な考え方を確認してみてください。&lt;/p&gt;
&lt;h2&gt;１．速さという単元の全体像と「3用法」&lt;/h2&gt;
&lt;h3&gt;速さの単元に含まれる多くの要素&lt;/h3&gt;
&lt;p&gt;速さという単元には、いろいろな要素が組み合わさっています。&lt;br /&gt;
速さそのものの考え方や、比を使った解法に加え、&lt;/p&gt;
&lt;ul&gt;
&lt;li&gt;旅人算&lt;/li&gt;
&lt;li&gt;流水算&lt;/li&gt;
&lt;li&gt;通過算&lt;/li&gt;
&lt;li&gt;時計算&lt;/li&gt;
&lt;li&gt;ダイヤグラム　など&lt;/li&gt;
&lt;/ul&gt;
&lt;p&gt;複数のジャンルの文章題が一つにまとまっているのが速さの特徴です。&lt;br /&gt;
塾によって多少前後しますが、速さを最初に学ぶのは&lt;strong&gt;4年生の後半〜5年生の前半&lt;/strong&gt;が多く、このタイミングでまず学ぶのが&lt;br /&gt;
&lt;strong&gt;「距離・速さ・時間」の関係&lt;/strong&gt;です。&lt;/p&gt;
&lt;p&gt;たとえば、&lt;/p&gt;
&lt;ul&gt;
&lt;li&gt;距離と速さが分かれば時間が求められる&lt;/li&gt;
&lt;li&gt;時間と速さが分かれば距離が求められる&lt;/li&gt;
&lt;/ul&gt;
&lt;p&gt;といった内容です。ここでしっかり定着させたいのが、次の&lt;strong&gt;3用法&lt;/strong&gt;です。&lt;/p&gt;
&lt;h3&gt;速さの三公式（3用法）と「きはじ」&lt;/h3&gt;
&lt;p&gt;速さの三公式（3用法）は次の通りです。&lt;/p&gt;
&lt;ul&gt;
&lt;li&gt;&lt;strong&gt;距離 ＝ 速さ × 時間&lt;/strong&gt;&lt;/li&gt;
&lt;li&gt;&lt;strong&gt;速さ ＝ 距離 ÷ 時間&lt;/strong&gt;&lt;/li&gt;
&lt;li&gt;&lt;strong&gt;時間 ＝ 距離 ÷ 速さ&lt;/strong&gt;&lt;/li&gt;
&lt;/ul&gt;
&lt;p&gt;これを覚えやすくするために、よく使われるのが&lt;strong&gt;「きはじ」&lt;/strong&gt;という方法です。&lt;/p&gt;
&lt;p&gt;&lt;img fetchpriority="high" decoding="async" class="alignnone wp-image-31735" src="https://natsui-sansu-juku.com/wp-content/uploads/2020/06/プレゼンテーション1-300x169.jpg" sizes="(max-width: 709px) 100vw, 709px" srcset="https://natsui-sansu-juku.com/wp-content/uploads/2020/06/プレゼンテーション1-300x169.jpg 300w, https://natsui-sansu-juku.com/wp-content/uploads/2020/06/プレゼンテーション1-1024x576.jpg 1024w, https://natsui-sansu-juku.com/wp-content/uploads/2020/06/プレゼンテーション1-768x432.jpg 768w, https://natsui-sansu-juku.com/wp-content/uploads/2020/06/プレゼンテーション1-320x180.jpg 320w, https://natsui-sansu-juku.com/wp-content/uploads/2020/06/プレゼンテーション1.jpg 1280w" alt="速さの三公式図" width="709" height="399" /&gt;&lt;/p&gt;
&lt;p&gt;「きはじ」のイメージは次の通りです。&lt;/p&gt;
&lt;ul&gt;
&lt;li&gt;&lt;strong&gt;き：&lt;/strong&gt;距離&lt;/li&gt;
&lt;li&gt;&lt;strong&gt;は：&lt;/strong&gt;速さ&lt;/li&gt;
&lt;li&gt;&lt;strong&gt;じ：&lt;/strong&gt;時間&lt;/li&gt;
&lt;/ul&gt;
&lt;p&gt;円や三角形の中に「き・は・じ」を配置し、&lt;strong&gt;求めたい文字を隠す&lt;/strong&gt;ことで式をつくる方法です。&lt;/p&gt;
&lt;ul&gt;
&lt;li&gt;時間を求めるとき：時間を隠して「距離 ÷ 速さ」&lt;/li&gt;
&lt;li&gt;距離を求めるとき：距離を隠して「速さ × 時間」&lt;/li&gt;
&lt;/ul&gt;
&lt;h3&gt;「きはじ」が落とし穴になることもある&lt;/h3&gt;
&lt;p&gt;たとえば、&lt;/p&gt;
&lt;p&gt;&lt;strong&gt;「20mを1分で進むことができる人が、100m進むには何分かかるか？」&lt;/strong&gt;&lt;/p&gt;
&lt;p&gt;という問題は、本来なら&lt;/p&gt;
&lt;ul&gt;
&lt;li&gt;100 ÷ 20 ＝ 5（分）&lt;/li&gt;
&lt;/ul&gt;
&lt;p&gt;と、割り算ですぐに出せます。&lt;br /&gt;
しかし、公式を丸暗記していると、&lt;/p&gt;
&lt;ul&gt;
&lt;li&gt;「どの公式を使うんだっけ？」&lt;/li&gt;
&lt;li&gt;「きはじの図をまず描いて…」&lt;/li&gt;
&lt;/ul&gt;
&lt;p&gt;と、かえって時間がかかってしまうことがあります。&lt;/p&gt;
&lt;p&gt;速さが得意な生徒ほど、&lt;strong&gt;「きはじ」を使う方が逆に時間がかかる&lt;/strong&gt;と感じます。&lt;br /&gt;
問題を見た瞬間に何算か判断できるのに、わざわざ図を書いている時間が無駄になるからです。処理に時間がかかるほど、ほかのことを考えられなくなり、問題の違和感やひっかけにも気づきにくくなってしまいます。&lt;/p&gt;
&lt;h3&gt;3用法は「一瞬で判断して一瞬で式に移る」&lt;/h3&gt;
&lt;p&gt;3用法は、&lt;/p&gt;
&lt;p&gt;&lt;strong&gt;一瞬で判断して、一瞬で式に移れる&lt;/strong&gt;&lt;/p&gt;
&lt;p&gt;必要があります。&lt;br /&gt;
「きはじ」で考えている間はどうしても処理が遅れ、他に注意が向けられなくなります。したがって、3用法は&lt;/p&gt;
&lt;p&gt;&lt;strong&gt;無意識でできるレベル（問題を見て2秒以内に式が書けるレベル）&lt;/strong&gt;&lt;/p&gt;
&lt;p&gt;にしておくことが望ましいのです。&lt;/p&gt;
&lt;h2&gt;２．単位の違う計算と単位換算のコツ&lt;/h2&gt;
&lt;h3&gt;よくあるつまずき：時速と分の組み合わせ&lt;/h3&gt;
&lt;p&gt;次のハードルが、&lt;strong&gt;単位の違う計算&lt;/strong&gt;です。&lt;/p&gt;
&lt;p&gt;&lt;strong&gt;例：「時速30kmで12分進むと何kmか？」&lt;/strong&gt;&lt;/p&gt;
&lt;p&gt;本来は掛け算で求める問題ですが、&lt;br /&gt;
&lt;strong&gt;30 × 12&lt;/strong&gt; といきなり計算しようとしてしまったり、単位をそろえずにそのまま計算してしまうことがよくあります。これは4年生だけでなく、5・6年生でもつまずく典型例です。&lt;/p&gt;
&lt;h3&gt;単位変換には2つのパターンがある&lt;/h3&gt;
&lt;p&gt;単位変換の考え方には、次のようなパターンがあります。&lt;/p&gt;
&lt;h4&gt;（１）速さを分速や秒速に直す&lt;/h4&gt;
&lt;p&gt;&lt;strong&gt;例：時速30km → 分速500m&lt;/strong&gt;&lt;br /&gt;
時速30kmを分速に直してから12倍する、という方法です。&lt;/p&gt;
&lt;h4&gt;（２）時間を「時間」に直す&lt;/h4&gt;
&lt;p&gt;&lt;strong&gt;例：12分 → 12 ÷ 60 ＝ 12/60時間&lt;/strong&gt;&lt;br /&gt;
そのうえで、&lt;/p&gt;
&lt;ul&gt;
&lt;li&gt;30 × 12/60&lt;/li&gt;
&lt;/ul&gt;
&lt;p&gt;と計算すれば距離が求められます。&lt;/p&gt;
&lt;h3&gt;「分を見た瞬間に分母に60を書く」反射をつくる&lt;/h3&gt;
&lt;p&gt;このとき重要なのは、&lt;/p&gt;
&lt;p&gt;&lt;strong&gt;分を見た瞬間に分母に60を書く&lt;/strong&gt;&lt;/p&gt;
&lt;p&gt;という反射です。&lt;br /&gt;
理屈を考えながら「12分は何時間だったかな…」と考えていると時間がかかり、その間に自分が何をしていたか忘れてしまうこともあります。&lt;/p&gt;
&lt;p&gt;だったら最初から、&lt;/p&gt;
&lt;ul&gt;
&lt;li&gt;&lt;strong&gt;12/60時間&lt;/strong&gt;&lt;/li&gt;
&lt;/ul&gt;
&lt;p&gt;と書けるようにしておく方が効率的です。&lt;/p&gt;
&lt;h3&gt;基本計算があいまいなままだと、応用問題は解けない&lt;/h3&gt;
&lt;p&gt;このような計算が素早くできるようになることで、&lt;strong&gt;速さ・距離・時間を自由に扱える&lt;/strong&gt;ようになります。&lt;br /&gt;
速さの単元が苦手な生徒の共通点は、ほとんどの場合、&lt;/p&gt;
&lt;p&gt;&lt;strong&gt;ここ（基本計算）があいまいなまま&lt;/strong&gt;&lt;/p&gt;
&lt;p&gt;進んでいることです。&lt;/p&gt;
&lt;p&gt;たとえば、&lt;/p&gt;
&lt;p&gt;&lt;strong&gt;「300mを分速150mで進むと何分？」&lt;/strong&gt;&lt;/p&gt;
&lt;p&gt;という基本問題でも、&lt;/p&gt;
&lt;ul&gt;
&lt;li&gt;「割るんだっけ？ 掛けるんだっけ？」&lt;/li&gt;
&lt;/ul&gt;
&lt;p&gt;と迷ってしまう状態では、旅人算や流水算ができなくなるのは当然です。&lt;/p&gt;
&lt;p&gt;つまり、基本が固まっているというのは、&lt;/p&gt;
&lt;p&gt;&lt;strong&gt;割り算を分数に直すことが無意識でできる&lt;/strong&gt;&lt;/p&gt;
&lt;p&gt;ということです。&lt;br /&gt;
考えなくても手が動くレベルまで落とし込むことが大切です。速さの単元ができるかどうかは、こういった&lt;strong&gt;「基本処理の精度」&lt;/strong&gt;がカギになります。&lt;/p&gt;
&lt;p&gt;&lt;!-- 追加（本文中盤）：速さのつまずき診断 → TP/SPへ送客（最小限） --&gt;&lt;/p&gt;
&lt;div style="border: 1px solid #d0d7de; background-color: #f8f9fa; padding: 12px; margin: 18px 0;"&gt;
&lt;p style="margin: 0 0 8px; font-weight: bold;"&gt;速さが伸びないときは、先に「つまずきの場所」を切り分けます&lt;/p&gt;
&lt;ul style="margin: 0 0 10px;"&gt;
&lt;li&gt;&lt;strong&gt;① 三公式の判断&lt;/strong&gt;：距離／速さ／時間のどれを求める問題か、すぐ決まらない&lt;/li&gt;
&lt;li&gt;&lt;strong&gt;② 単位換算&lt;/strong&gt;：時速×分、km×m、分速×秒などで手が止まる&lt;/li&gt;
&lt;li&gt;&lt;strong&gt;③ 状況整理&lt;/strong&gt;：旅人算・ダイヤグラム等で図（線分・グラフ）に落ちない&lt;/li&gt;
&lt;/ul&gt;
&lt;p style="margin: 0 0 10px;"&gt;①②が固まると、③の練習が「正しい図」になり、伸び方が安定しやすくなります。&lt;/p&gt;
&lt;div style="display: flex; gap: 10px; flex-wrap: wrap; align-items: center;"&gt;&lt;a style="background-color: #4caf50; color: #fff; padding: 7px 12px; text-decoration: none; display: inline-block; font-size: 14px; border-radius: 4px;" href="https://natsui-sansu-juku.com/kobetsu_online/"&gt;速さの立て直し（オンライン個別指導）&lt;/a&gt;&lt;br /&gt;
&lt;a style="background-color: #ffffff; color: #2e7d32; padding: 7px 12px; text-decoration: none; display: inline-block; font-size: 14px; border: 1px solid #4caf50; border-radius: 4px;" href="https://natsui-sansu-juku.com/"&gt;夏井算数塾（トップ）&lt;/a&gt;&lt;/div&gt;
&lt;/div&gt;
&lt;div style="border: 2px solid #4CAF50; background-color: #e8f5e9; padding: 10px; display: flex; align-items: center; justify-content: center; margin: 20px 0;"&gt;
&lt;p&gt;&lt;img decoding="async" style="max-width: 100px; height: auto; margin-right: 10px;" src="https://natsui-sansu-juku.com/wp-content/uploads/2016/12/cropped-夏井ロゴ＿文字なし3.jpg" alt="夏井算数塾のロゴ" /&gt;&lt;/p&gt;
&lt;div&gt;
&lt;p style="margin: 5px 0; color: #4caf50;"&gt;夏井算数塾の『オンライン個別指導』：通塾せずに教室と同じ授業を受講できます&lt;/p&gt;
&lt;p&gt;&lt;a style="background-color: #4caf50; color: white; padding: 5px 10px; text-align: center; text-decoration: none; display: inline-block; font-size: 14px;" href="https://natsui-sansu-juku.com/kobetsu_online/"&gt;詳細を見る&lt;/a&gt;&lt;/p&gt;
&lt;/div&gt;
&lt;/div&gt;
&lt;h2&gt;中学入試の算数で速さの問題が得意になるには？&lt;/h2&gt;
&lt;p&gt;中学入試の算数で出題されることの多い&lt;strong&gt;「速さ」&lt;/strong&gt;の問題を苦手とされる方を多く目にします。速さの問題を得意にしておくことで、中学入試で出題された場合も安心して問題に取り組めるようになります。&lt;br /&gt;
苦手を克服したいからといって、やみくもに色々なことに手をつけてしまっては中途半端になってしまいます。まずは&lt;strong&gt;苦手の原因を見つけ、順を追ってひとつずつクリア&lt;/strong&gt;していきましょう。&lt;/p&gt;
&lt;h3&gt;１．速さの単位を正しく理解する&lt;/h3&gt;
&lt;p&gt;単位時間あたりで進むきょり（時速・分速・秒速など）、&lt;span style="color: #ff0000;"&gt;&lt;u&gt;速さの単位を理解できていないと速さの問題を解くことはできません&lt;/u&gt;&lt;/span&gt;。また、&lt;span style="color: #ff0000;"&gt;単位換算&lt;/span&gt;もスピーディーにできるようにしておく必要があります。&lt;/p&gt;
&lt;p&gt;これらがきちんと理解できていないと、&lt;/p&gt;
&lt;ul&gt;
&lt;li&gt;&lt;strong&gt;車と徒歩でどちらが早く着くかを比べたはずなのに、徒歩の方が速いという計算になってしまった&lt;/strong&gt;&lt;/li&gt;
&lt;/ul&gt;
&lt;p&gt;といった、答えが明らかにおかしい場合でも、それに気づくことができません。&lt;br /&gt;
&lt;span style="color: #ff0000;"&gt;速さの三公式を覚えて、使いこなせるように&lt;/span&gt;していきましょう。&lt;/p&gt;
&lt;h3&gt;２．単位を書く習慣をつける&lt;/h3&gt;
&lt;p&gt;特に中学入試で出題される速さの問題を解いていると、&lt;span style="color: #0000ff;"&gt;途中で何を求めていたのか分からなくなってしまう場合&lt;/span&gt;があります。&lt;/p&gt;
&lt;p&gt;計算式のすべてに単位を書く必要はありませんが、&lt;/p&gt;
&lt;ul&gt;
&lt;li&gt;ひとつ答えが出たら、その数字の横に単位を書く&lt;/li&gt;
&lt;li&gt;長い計算の後には、必ず単位を書く&lt;/li&gt;
&lt;/ul&gt;
&lt;p&gt;といったように、&lt;strong&gt;何を求めていたのかを見失わないために、単位を書き入れるクセ&lt;/strong&gt;をつけるようにしましょう。&lt;/p&gt;
&lt;p&gt;単位の間違いで、せっかく計算で正解の数字が出せている問題が不正解や減点になってしまうことがないように、&lt;strong&gt;ケアレスミスにも注意&lt;/strong&gt;が必要です。&lt;/p&gt;
&lt;h3&gt;３．問題の条件を正しく把握する&lt;/h3&gt;
&lt;p&gt;中学入試で出題される速さの問題は、&lt;/p&gt;
&lt;ul&gt;
&lt;li&gt;&lt;strong&gt;途中で速さが変わる&lt;/strong&gt;&lt;/li&gt;
&lt;li&gt;&lt;strong&gt;出発する時間が異なる&lt;/strong&gt;&lt;/li&gt;
&lt;li&gt;&lt;strong&gt;途中で休憩をはさむ&lt;/strong&gt;&lt;/li&gt;
&lt;/ul&gt;
&lt;p&gt;など、状況が複雑になっているものが多くなります。&lt;br /&gt;
文章だけではイメージしづらくても、&lt;strong&gt;見やすい形に整理してしまえば案外解きやすい問題だった&lt;/strong&gt;ということもよくあります。&lt;/p&gt;
&lt;p&gt;式だけでは解きにくい場合は、&lt;span style="color: #0000ff;"&gt;図やグラフなどを書いて状況を整理する&lt;/span&gt;ことで、ぐっと解きやすくなります。&lt;/p&gt;
&lt;h3&gt;４．図やグラフをかいて状況を見える化する&lt;/h3&gt;
&lt;p&gt;問題を図に表す際には、&lt;/p&gt;
&lt;ul&gt;
&lt;li&gt;&lt;span style="color: #ff0000;"&gt;文章を読んで分かったことを、最初から順番に書き出す&lt;/span&gt;&lt;/li&gt;
&lt;li&gt;&lt;span style="color: #ff0000;"&gt;示されている条件はすべて図に書き入れる&lt;/span&gt;&lt;/li&gt;
&lt;/ul&gt;
&lt;p&gt;ようにしましょう。&lt;/p&gt;
&lt;p&gt;そして、図にしたあとで、その図が正しいかどうかを&lt;strong&gt;再度文章と照らし合わせて確認&lt;/strong&gt;します。せっかく図を描いたのに、そもそもの読み取りを間違えていると、勘違いに気づかずに最後まで解き進めてしまいかねません。&lt;/p&gt;
&lt;p&gt;自分が目で見て分かりやすい形を見つけるためにも、&lt;strong&gt;さまざまなパターンの問題で図やグラフを書く練習&lt;/strong&gt;が必要です。&lt;/p&gt;
&lt;h3&gt;５．特に注意したい問題：ダイヤグラム・旅人算&lt;/h3&gt;
&lt;p&gt;&lt;span style="color: #0000ff;"&gt;中でも、&lt;strong&gt;ダイヤグラムや旅人算&lt;/strong&gt;は速さの問題の中でも難しい分野&lt;/span&gt;です。速さや比、距離や時間などさまざまな内容が問題に含まれており、情報整理が非常に難しく感じてしまうかもしれません。&lt;/p&gt;
&lt;p&gt;ダイヤグラムや旅人算の問題では、特に&lt;strong&gt;図やグラフに表すこと&lt;/strong&gt;が大切です。図やグラフに表すと、&lt;/p&gt;
&lt;ul&gt;
&lt;li&gt;文章以外の情報も目に入りやすくなる&lt;/li&gt;
&lt;li&gt;設定が頭の中でイメージしやすくなる&lt;/li&gt;
&lt;/ul&gt;
&lt;p&gt;ため、解きやすくなります。&lt;/p&gt;
&lt;p&gt;&lt;span style="color: #ff0000;"&gt;速さの問題の条件を正しく把握するために、特にダイヤグラムや旅人算では意識して図やグラフをかくようにしましょう。&lt;/span&gt;&lt;/p&gt;
&lt;h3&gt;６．「つるかめ算」を使う速さの問題&lt;/h3&gt;
&lt;p&gt;速さの問題で、&lt;strong&gt;途中で速さが変わる&lt;/strong&gt;というパターンがあります。&lt;br /&gt;
このような問題では、&lt;span style="color: #0000ff;"&gt;面積図をかいてつるかめ算を用いる&lt;/span&gt;と、図と式の両方で考えることができ、効率よく解くことができます。&lt;/p&gt;
&lt;p&gt;一見つるかめ算の問題ではないように見えても、&lt;/p&gt;
&lt;ul&gt;
&lt;li&gt;&lt;strong&gt;実はつるかめ算を使うことで簡単に解ける問題だった&lt;/strong&gt;&lt;/li&gt;
&lt;/ul&gt;
&lt;p&gt;というパターンは少なくありません。問題演習の数をこなし、「&lt;strong&gt;つるかめ算を使うべきかどうか&lt;/strong&gt;」を見極められるようにしていきましょう。&lt;/p&gt;
&lt;h3&gt;７．比や逆比を活用する&lt;/h3&gt;
&lt;p&gt;速さは、&lt;strong&gt;比や逆比&lt;/strong&gt;を用いて計算するパターンが多くあります。比を用いる場合は、文章で書かれている内容を正しく読み取り、どの量どうしが比例・反比例の関係にあるのかを整理します。&lt;/p&gt;
&lt;p&gt;解法が複数ある場合でも、&lt;strong&gt;比や逆比を用いることで計算が大幅に簡単になる&lt;/strong&gt;ことがあります。&lt;br /&gt;
比や逆比をうまく用いて、計算の時間を短縮していきましょう。&lt;/p&gt;
&lt;h3&gt;８．まとめ：速さの問題に強くなるために&lt;/h3&gt;
&lt;p&gt;中学入試の算数において「速さ」の問題は頻出で、まったく出題されないということはほとんどありません。難関校になればなるほど、&lt;strong&gt;条件が複雑&lt;/strong&gt;だったり、文章だけでは理解するのが難しくなっていきます。&lt;/p&gt;
&lt;p&gt;速さの問題を得意にするためには、&lt;/p&gt;
&lt;ul&gt;
&lt;li&gt;速さの三公式・単位換算といった&lt;strong&gt;基礎部分をきちんと覚える&lt;/strong&gt;&lt;/li&gt;
&lt;li&gt;そのうえで、&lt;strong&gt;図やグラフで状況を正しくイメージできるようにする&lt;/strong&gt;&lt;/li&gt;
&lt;li&gt;旅人算・ダイヤグラム・つるかめ算・比や逆比など、応用パターンに少しずつ慣れていく&lt;/li&gt;
&lt;/ul&gt;
&lt;p&gt;ことが大切です。&lt;/p&gt;
&lt;p&gt;旅人算やダイヤグラムの問題では難しい問題も多いため、最初はなかなか解けず、苦手意識を持ってしまうこともあるかと思います。しかし、&lt;span style="color: #0000ff;"&gt;慣れてくれば難しい問題も徐々に解けるようになります&lt;/span&gt;。&lt;br /&gt;
&lt;span style="color: #ff0000;"&gt;単位換算や速さの公式の活用などは、特にコツコツ毎日問題を解き&lt;/span&gt;、手が勝手に動くレベルまで慣れることが大切です。&lt;/p&gt;
&lt;h2&gt;当塾での取り組み&lt;/h2&gt;
&lt;p&gt;当塾では完全個別の&lt;strong&gt;１対１授業&lt;/strong&gt;で、速さの問題の苦手克服のための授業が受講できます。&lt;br /&gt;
当塾の授業の独自のシステムについては、&lt;strong&gt;&lt;a href="https://natsui-sansu-juku.com/column/kokogachigau/" target="_blank" rel="noopener noreferrer"&gt;夏井算数塾・個別指導はココが違う！&lt;/a&gt;&lt;/strong&gt;をご覧ください。&lt;/p&gt;
&lt;p&gt;また、教室での授業と同様の授業を&lt;strong&gt;&lt;a href="https://natsui-sansu-juku.com/kobetsu_online/" target="_blank" rel="noopener noreferrer"&gt;オンライン&lt;/a&gt;&lt;/strong&gt;でも受講可能です。通塾の必要がなく、全国どこからでも勉強し慣れた環境で受講でき、勉強だけに集中して取り組むことができます。&lt;br /&gt;
詳細は&lt;strong&gt;&lt;a href="https://natsui-sansu-juku.com/column/withyou/" target="_blank" rel="noopener noreferrer"&gt;今までにない、“業界初”のオンライン算数個別指導「ウィズ・ユー」&lt;/a&gt;&lt;/strong&gt;をご覧ください。&lt;/p&gt;
&lt;p&gt;&lt;!-- 追加（末尾）：TP/SP/STへの行動導線を明示（最小限） --&gt;&lt;/p&gt;
&lt;div style="border: 1px solid #d0d7de; background-color: #f8f9fa; padding: 12px; margin: 18px 0;"&gt;
&lt;p style="margin: 0 0 8px; font-weight: bold;"&gt;次の一手（目的別）&lt;/p&gt;
&lt;ul style="margin: 0 0 10px;"&gt;
&lt;li&gt;&lt;strong&gt;速さの基本（3用法・単位換算）から立て直したい&lt;/strong&gt;：&lt;a href="https://natsui-sansu-juku.com/kobetsu_online/"&gt;オンライン個別指導&lt;/a&gt;&lt;/li&gt;
&lt;li&gt;&lt;strong&gt;小5の学習ペースを固めたい&lt;/strong&gt;：&lt;a href="https://natsui-sansu-juku.com/5master/"&gt;小５算数マスター講座&lt;/a&gt;&lt;/li&gt;
&lt;li&gt;&lt;strong&gt;教室で相談・通塾も含めて検討したい&lt;/strong&gt;：&lt;a href="https://natsui-sansu-juku.com/access/"&gt;アクセス（四ツ谷）&lt;/a&gt;&lt;/li&gt;
&lt;li&gt;&lt;strong&gt;塾の全体像を確認したい&lt;/strong&gt;：&lt;a href="https://natsui-sansu-juku.com/"&gt;夏井算数塾（トップ）&lt;/a&gt;&lt;/li&gt;
&lt;/ul&gt;
&lt;p style="margin: 0; font-size: 0.95em;"&gt;運営情報の確認が必要な場合は、&lt;a href="https://natsui-sansu-juku.com/corporate_data/"&gt;会社概要&lt;/a&gt;もあわせてご参照ください。&lt;/p&gt;
&lt;/div&gt;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hayasamondai%2F&amp;amp;t=%E4%B8%AD%E5%AD%A6%E5%8F%97%E9%A8%93%E7%AE%97%E6%95%B0%E3%80%8C%E9%80%9F%E3%81%95%E3%80%8D%E5%85%8B%E6%9C%8D%E3%82%AC%E3%82%A4%E3%83%89%EF%BD%9C%E3%81%8D%E3%81%AF%E3%81%98%E3%83%BB%E6%97%85%E4%BA%BA%E7%AE%97%E3%83%BB%E9%80%B2%E8%A1%8C%E3%82%B0%E3%83%A9%E3%83%95%E3%81%BE%E3%81%A7%E4%B8%80%E6%B0%97%E3%81%AB%E6%95%B4%E7%90%86%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hayasamondai%2F&amp;amp;text=%E4%B8%AD%E5%AD%A6%E5%8F%97%E9%A8%93%E7%AE%97%E6%95%B0%E3%80%8C%E9%80%9F%E3%81%95%E3%80%8D%E5%85%8B%E6%9C%8D%E3%82%AC%E3%82%A4%E3%83%89%EF%BD%9C%E3%81%8D%E3%81%AF%E3%81%98%E3%83%BB%E6%97%85%E4%BA%BA%E7%AE%97%E3%83%BB%E9%80%B2%E8%A1%8C%E3%82%B0%E3%83%A9%E3%83%95%E3%81%BE%E3%81%A7%E4%B8%80%E6%B0%97%E3%81%AB%E6%95%B4%E7%90%86%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7%AE%97%E6%95%B0%E3%80%8C%E9%80%9F%E3%81%95%E3%80%8D%E5%85%8B%E6%9C%8D%E3%82%AC%E3%82%A4%E3%83%89%EF%BD%9C%E3%81%8D%E3%81%AF%E3%81%98%E3%83%BB%E6%97%85%E4%BA%BA%E7%AE%97%E3%83%BB%E9%80%B2%E8%A1%8C%E3%82%B0%E3%83%A9%E3%83%95%E3%81%BE%E3%81%A7%E4%B8%80%E6%B0%97%E3%81%AB%E6%95%B4%E7%90%86%20%7C%20%E4%B8%AD%E5%AD%A6%E5%8F%97%E9%A8%93%E5%B0%82%E9%96%80%E3%80%80%E5%A4%8F%E4%BA%95%E7%AE%97%E6%95%B0%E5%A1%BE%0Ahttps%3A%2F%2Fnatsui-sansu-juku.com%2Fcolumn%2Fhayasamondai%2F" target="_blank" &gt;&lt;span class="vk_icon_w_r_sns_bluesky icon_sns"&gt;&lt;/span&gt;&lt;span class="sns_txt"&gt;Bluesky&lt;/span&gt;&lt;/a&gt;&lt;/li&gt;&lt;li class="sb_hatena sb_icon"&gt;&lt;a class="sb_icon_inner" href="//b.hatena.ne.jp/add?mode=confirm&amp;url=https%3A%2F%2Fnatsui-sansu-juku.com%2Fcolumn%2Fhayasamondai%2F&amp;amp;title=%E4%B8%AD%E5%AD%A6%E5%8F%97%E9%A8%93%E7%AE%97%E6%95%B0%E3%80%8C%E9%80%9F%E3%81%95%E3%80%8D%E5%85%8B%E6%9C%8D%E3%82%AC%E3%82%A4%E3%83%89%EF%BD%9C%E3%81%8D%E3%81%AF%E3%81%98%E3%83%BB%E6%97%85%E4%BA%BA%E7%AE%97%E3%83%BB%E9%80%B2%E8%A1%8C%E3%82%B0%E3%83%A9%E3%83%95%E3%81%BE%E3%81%A7%E4%B8%80%E6%B0%97%E3%81%AB%E6%95%B4%E7%90%86%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sb_icon_inner"data-clipboard-text="中学受験算数「速さ」克服ガイド｜きはじ・旅人算・進行グラフまで一気に整理 | 中学受験専門　夏井算数塾 https://natsui-sansu-juku.com/column/hayasamondai/"&gt;&lt;span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</si>
  <si>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https://rika-quest.com/column/aqueous-solution/
【検出された不自然ワード】
- 導線
- 刺
【本文】
------
&lt;div class="container my-4"&gt;
&lt;p&gt;&lt;!-- ヒーローセクション --&gt;&lt;/p&gt;
&lt;div class="card shadow-sm mb-4 border-0" style="background: linear-gradient(135deg, #0288d1, #00695c); color: #fff;"&gt;
&lt;div class="card-body p-4"&gt;
&lt;div class="d-flex flex-wrap justify-content-between align-items-center mb-2"&gt;&lt;span class="badge bg-light text-dark mb-2" style="font-size: 0.8rem;"&gt;中学受験理科／化学分野&lt;/span&gt;&lt;br /&gt;
&lt;span class="badge bg-warning text-dark mb-2" style="font-size: 0.75rem;"&gt;単元：いろいろな水溶液の性質&lt;/span&gt;&lt;/div&gt;
&lt;h1 class="card-title mb-3" style="font-size: 1.9rem; line-height: 1.5;"&gt;いろいろな水溶液の性質──酸性・中性・アルカリ性とBTB溶液の色変化を一気に整理&lt;/h1&gt;
&lt;p class="card-text mb-0" style="font-size: 0.98rem;"&gt;このページでは、理科で必ず登場する&lt;strong&gt;酸性・中性・アルカリ性&lt;/strong&gt;の水溶液について、&lt;br /&gt;
代表的な例・BTB溶液の色・危険性・日常生活の例までを、表と図でわかりやすく整理します。&lt;/p&gt;
&lt;/div&gt;
&lt;/div&gt;
&lt;p&gt;&lt;!-- YouTube 埋め込み --&gt;&lt;/p&gt;
&lt;div class="mb-4"&gt;
&lt;div class="embed-responsive embed-responsive-16by9"&gt;&lt;iframe class="embed-responsive-item" title="YouTube video player" src="https://www.youtube.com/embed/fa2_naiIVcY" width="560" height="315" frameborder="0" allowfullscreen="allowfullscreen"&gt;&lt;/iframe&gt;&lt;/div&gt;
&lt;/div&gt;
&lt;p&gt;&lt;!-- 学習のねらいボックス --&gt;&lt;/p&gt;
&lt;div class="card border-0 shadow-sm mb-4" style="background-color: #e3f2fd;"&gt;
&lt;div class="card-body p-3"&gt;
&lt;h2 class="h5 mb-2"&gt;このページでわかること&lt;/h2&gt;
&lt;ul class="mb-0"&gt;
&lt;li&gt;酸性・中性・アルカリ性の&lt;strong&gt;違いと代表例&lt;/strong&gt;&lt;/li&gt;
&lt;li&gt;&lt;strong&gt;BTB溶液&lt;/strong&gt;を使った性質の見分け方（黄色・緑・青）&lt;/li&gt;
&lt;li&gt;水酸化ナトリウム水溶液やアンモニア水など、&lt;strong&gt;危険な水溶液の扱い方&lt;/strong&gt;&lt;/li&gt;
&lt;li&gt;食塩水・砂糖水・アルコール水など&lt;strong&gt;中性の仲間&lt;/strong&gt;&lt;/li&gt;
&lt;li&gt;入試で問われやすいポイントを&lt;strong&gt;まとめ表とクイズ&lt;/strong&gt;で確認&lt;/li&gt;
&lt;/ul&gt;
&lt;/div&gt;
&lt;/div&gt;
&lt;p&gt;&lt;!-- ▼追加コード（親：化学ハブへの本文導線） --&gt;&lt;/p&gt;
&lt;p class="mb-4"&gt;水溶液は「化学分野」の中でも出題頻度が高い単元です。化学全体の整理（どこで引っかかりやすいか・全体の見取り図）は、&lt;a href="https://rika-quest.com/column/chemistry/"&gt;化学分野の特徴と引っ掛かりポイント【動画解説】&lt;/a&gt;にまとめています。&lt;/p&gt;
&lt;p&gt;&lt;!-- 1. 水溶液の性質とは？ --&gt;&lt;/p&gt;
&lt;h2 class="mt-4 mb-3"&gt;水溶液の性質とは？──酸性・中性・アルカリ性の3つに分ける&lt;/h2&gt;
&lt;div class="row"&gt;
&lt;div class="col-md-7"&gt;
&lt;p&gt;いろいろな水溶液は、その性質から大きく&lt;strong&gt;酸性・中性・アルカリ性&lt;/strong&gt;の3つに分けることができます。&lt;/p&gt;
&lt;ul&gt;
&lt;li&gt;&lt;strong&gt;酸性&lt;/strong&gt;：塩酸・酢など、「酸」と名前につくものが多い。&lt;/li&gt;
&lt;li&gt;&lt;strong&gt;中性&lt;/strong&gt;：食塩水・砂糖水・アルコール水など、酸性でもアルカリ性でもないもの。&lt;/li&gt;
&lt;li&gt;&lt;strong&gt;アルカリ性&lt;/strong&gt;：水酸化ナトリウム水溶液・アンモニア水など。&lt;strong&gt;特に危険なものが多い&lt;/strong&gt;。&lt;/li&gt;
&lt;/ul&gt;
&lt;p class="mb-0"&gt;性質そのものは暗記が必要ですが、&lt;strong&gt;BTB溶液の色の変化&lt;/strong&gt;や、&lt;strong&gt;日常生活でのイメージ&lt;/strong&gt;とセットで覚えるとずっと楽になります。&lt;/p&gt;
&lt;/div&gt;
&lt;div class="col-md-5 text-center"&gt;
&lt;p&gt;&lt;img decoding="async" class="img-fluid mb-2" src="https://rika-quest.com/wp-content/uploads/2023/03/画像2-1024x751.png" alt="酸性・中性・アルカリ性の性質を示す表" /&gt;&lt;/p&gt;
&lt;p class="text-muted mb-0" style="font-size: 0.85rem;"&gt;▲ 酸性・中性・アルカリ性の代表的な性質を整理した表&lt;/p&gt;
&lt;/div&gt;
&lt;/div&gt;
&lt;p&gt;&lt;!-- 2. 酸性の水溶液 --&gt;&lt;/p&gt;
&lt;h2 class="mt-4 mb-3"&gt;酸性の水溶液の性質&lt;/h2&gt;
&lt;p&gt;まずは&lt;strong&gt;酸性&lt;/strong&gt;の代表的な水溶液と性質を整理しましょう。&lt;/p&gt;
&lt;div class="table-responsive mb-3"&gt;
&lt;table class="table table-bordered table-hover align-middle mb-0"&gt;
&lt;thead style="background-color: #ffe082;"&gt;
&lt;tr class="text-center"&gt;
&lt;th scope="col"&gt;水溶液の例&lt;/th&gt;
&lt;th scope="col"&gt;特徴&lt;/th&gt;
&lt;/tr&gt;
&lt;/thead&gt;
&lt;tbody&gt;
&lt;tr&gt;
&lt;td class="fw-bold"&gt;塩酸&lt;/td&gt;
&lt;td&gt;
&lt;ul class="mb-0"&gt;
&lt;li&gt;代表的な&lt;strong&gt;強い酸性&lt;/strong&gt;の水溶液。&lt;/li&gt;
&lt;li&gt;金属を溶かす性質がある。&lt;/li&gt;
&lt;/ul&gt;
&lt;/td&gt;
&lt;/tr&gt;
&lt;tr&gt;
&lt;td class="fw-bold"&gt;炭酸&lt;/td&gt;
&lt;td&gt;
&lt;ul class="mb-0"&gt;
&lt;li&gt;炭酸飲料の中にも含まれる。&lt;/li&gt;
&lt;li&gt;塩酸よりは弱いが&lt;strong&gt;酸性&lt;/strong&gt;を示す。&lt;/li&gt;
&lt;/ul&gt;
&lt;/td&gt;
&lt;/tr&gt;
&lt;tr&gt;
&lt;td class="fw-bold"&gt;ホウ酸&lt;/td&gt;
&lt;td&gt;
&lt;ul class="mb-0"&gt;
&lt;li&gt;弱い酸性を示す物質。&lt;/li&gt;
&lt;/ul&gt;
&lt;/td&gt;
&lt;/tr&gt;
&lt;tr&gt;
&lt;td class="fw-bold"&gt;酢酸（さく酸）&lt;/td&gt;
&lt;td&gt;
&lt;ul class="mb-0"&gt;
&lt;li&gt;お酢の「すっぱさ」のもと。&lt;/li&gt;
&lt;li&gt;酢酸という&lt;strong&gt;溶質&lt;/strong&gt;が水（溶媒）に溶けてできた水溶液。&lt;/li&gt;
&lt;/ul&gt;
&lt;/td&gt;
&lt;/tr&gt;
&lt;/tbody&gt;
&lt;/table&gt;
&lt;/div&gt;
&lt;p class="mb-3"&gt;名前に&lt;strong&gt;「○○酸」&lt;/strong&gt;とつく物質は、基本的に&lt;strong&gt;酸性&lt;/strong&gt;です。&lt;br /&gt;
まずは「名前で見分ける」練習から始めましょう。&lt;/p&gt;
&lt;p&gt;&lt;!-- 3. アルカリ性の水溶液 --&gt;&lt;/p&gt;
&lt;h2 class="mt-4 mb-3"&gt;アルカリ性の水溶液の性質──危険なものも多い！&lt;/h2&gt;
&lt;p&gt;同じ水溶液でも、&lt;strong&gt;アルカリ性の方が酸性より危険な場合が多い&lt;/strong&gt;のがポイントです。&lt;/p&gt;
&lt;div class="table-responsive mb-3"&gt;
&lt;table class="table table-bordered table-hover align-middle mb-0"&gt;
&lt;thead style="background-color: #c5e1a5;"&gt;
&lt;tr class="text-center"&gt;
&lt;th scope="col"&gt;水溶液の例&lt;/th&gt;
&lt;th scope="col"&gt;性質・注意点&lt;/th&gt;
&lt;/tr&gt;
&lt;/thead&gt;
&lt;tbody&gt;
&lt;tr&gt;
&lt;td class="fw-bold"&gt;水酸化ナトリウム水溶液&lt;br /&gt;
&lt;span style="font-size: 0.9rem;"&gt;（水ナト）&lt;/span&gt;&lt;/td&gt;
&lt;td&gt;
&lt;ul class="mb-0"&gt;
&lt;li&gt;とても&lt;strong&gt;強いアルカリ性&lt;/strong&gt;。&lt;/li&gt;
&lt;li&gt;アルミニウムなどの金属を溶かす。&lt;/li&gt;
&lt;li&gt;&lt;strong&gt;皮膚も溶かすほど危険&lt;/strong&gt;なので、手についたらすぐに大量の水で洗い流す。&lt;/li&gt;
&lt;/ul&gt;
&lt;/td&gt;
&lt;/tr&gt;
&lt;tr&gt;
&lt;td class="fw-bold"&gt;アンモニア水&lt;/td&gt;
&lt;td&gt;
&lt;ul class="mb-0"&gt;
&lt;li&gt;ツンと&lt;strong&gt;鼻を刺すような刺激臭&lt;/strong&gt;がある。&lt;/li&gt;
&lt;li&gt;アルカリ性で、濃いものは眼や呼吸器にも危険。&lt;/li&gt;
&lt;/ul&gt;
&lt;/td&gt;
&lt;/tr&gt;
&lt;tr&gt;
&lt;td class="fw-bold"&gt;石けん水・食器洗い洗剤&lt;/td&gt;
&lt;td&gt;
&lt;ul class="mb-0"&gt;
&lt;li&gt;多くは&lt;strong&gt;アルカリ性&lt;/strong&gt;で、汚れをよく落とす。&lt;/li&gt;
&lt;li&gt;強いものは手荒れの原因にもなる。&lt;/li&gt;
&lt;/ul&gt;
&lt;/td&gt;
&lt;/tr&gt;
&lt;tr&gt;
&lt;td class="fw-bold"&gt;中性洗剤&lt;/td&gt;
&lt;td&gt;
&lt;ul class="mb-0"&gt;
&lt;li&gt;名前のとおり&lt;strong&gt;中性&lt;/strong&gt;の洗剤。&lt;/li&gt;
&lt;li&gt;アルカリ性の石けんよりも&lt;strong&gt;手肌にやさしい&lt;/strong&gt;ものが多い。&lt;/li&gt;
&lt;/ul&gt;
&lt;/td&gt;
&lt;/tr&gt;
&lt;/tbody&gt;
&lt;/table&gt;
&lt;/div&gt;
&lt;blockquote class="border-start ps-3 my-3" style="border-color: #43a047 !important;"&gt;&lt;p&gt;アルカリ性は「汚れを落とす力」が強い反面、&lt;br /&gt;
&lt;strong&gt;皮膚や目に対しても強い刺激&lt;/strong&gt;を持つものがあります。&lt;br /&gt;
実験では、必ず先生の指示にしたがって安全に扱いましょう。&lt;/p&gt;&lt;/blockquote&gt;
&lt;p&gt;&lt;!-- 4. 中性の水溶液 --&gt;&lt;/p&gt;
&lt;h2 class="mt-4 mb-3"&gt;中性の水溶液の性質&lt;/h2&gt;
&lt;p&gt;&lt;strong&gt;中性&lt;/strong&gt;は、酸性でもアルカリ性でもない「まん中」の性質です。中性の代表は次のとおりです。&lt;/p&gt;
&lt;div class="table-responsive mb-3"&gt;
&lt;table class="table table-bordered align-middle mb-0"&gt;
&lt;thead style="background-color: #cfd8dc;"&gt;
&lt;tr class="text-center"&gt;
&lt;th scope="col"&gt;水溶液の例&lt;/th&gt;
&lt;th scope="col"&gt;性質&lt;/th&gt;
&lt;/tr&gt;
&lt;/thead&gt;
&lt;tbody&gt;
&lt;tr&gt;
&lt;td class="fw-bold"&gt;食塩水&lt;/td&gt;
&lt;td&gt;食塩（溶質）が水（溶媒）に溶けた中性の水溶液。&lt;br /&gt;
酸性・アルカリ性どちらの性質もほとんど示さない。&lt;/td&gt;
&lt;/tr&gt;
&lt;tr&gt;
&lt;td class="fw-bold"&gt;砂糖水&lt;/td&gt;
&lt;td&gt;砂糖を溶かしただけの水溶液で、基本は&lt;strong&gt;中性&lt;/strong&gt;。&lt;/td&gt;
&lt;/tr&gt;
&lt;tr&gt;
&lt;td class="fw-bold"&gt;アルコール水溶液&lt;/td&gt;
&lt;td&gt;消毒液・お酒の成分などで知られる。&lt;br /&gt;
酸性でもアルカリ性でもない&lt;strong&gt;中性&lt;/strong&gt;として扱われる。&lt;/td&gt;
&lt;/tr&gt;
&lt;/tbody&gt;
&lt;/table&gt;
&lt;/div&gt;
&lt;p class="mb-0"&gt;中性として入試でよく出てくるのは、&lt;strong&gt;食塩水・砂糖水・アルコール水&lt;/strong&gt;の3つが中心です。&lt;br /&gt;
「中性＝この3つ」とイメージしておくと整理しやすくなります。&lt;/p&gt;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&lt;p&gt;&lt;!-- 5. BTB溶液の色変化で覚える --&gt;&lt;/p&gt;
&lt;h2 class="mt-4 mb-3"&gt;BTB溶液の色変化で覚える酸性・中性・アルカリ性&lt;/h2&gt;
&lt;p&gt;水溶液の性質を調べるときによく使われる指示薬が&lt;strong&gt;BTB溶液&lt;/strong&gt;です。&lt;br /&gt;
&lt;strong&gt;色の変化&lt;/strong&gt;で酸性・中性・アルカリ性を見分けることができます。&lt;/p&gt;
&lt;div class="table-responsive mb-4"&gt;
&lt;table class="table table-bordered text-center align-middle mb-0"&gt;
&lt;thead&gt;
&lt;tr style="background-color: #bbdefb;"&gt;
&lt;th&gt;性質&lt;/th&gt;
&lt;th&gt;BTB溶液の色&lt;/th&gt;
&lt;th&gt;代表的な水溶液&lt;/th&gt;
&lt;/tr&gt;
&lt;/thead&gt;
&lt;tbody&gt;
&lt;tr style="background-color: #ffffff;"&gt;
&lt;td class="fw-bold"&gt;酸性&lt;/td&gt;
&lt;td style="background-color: #fff9c4;"&gt;&lt;strong&gt;黄色&lt;/strong&gt;&lt;/td&gt;
&lt;td&gt;塩酸・炭酸・ホウ酸・酢酸など&lt;/td&gt;
&lt;/tr&gt;
&lt;tr style="background-color: #e8f5e9;"&gt;
&lt;td class="fw-bold"&gt;中性&lt;/td&gt;
&lt;td style="background-color: #c5e1a5;"&gt;&lt;strong&gt;緑色&lt;/strong&gt;&lt;/td&gt;
&lt;td&gt;食塩水・砂糖水・アルコール水など&lt;/td&gt;
&lt;/tr&gt;
&lt;tr style="background-color: #e3f2fd;"&gt;
&lt;td class="fw-bold"&gt;アルカリ性&lt;/td&gt;
&lt;td style="background-color: #90caf9;"&gt;&lt;strong&gt;青色&lt;/strong&gt;&lt;/td&gt;
&lt;td&gt;水酸化ナトリウム水溶液・アンモニア水・石けん水など&lt;/td&gt;
&lt;/tr&gt;
&lt;/tbody&gt;
&lt;/table&gt;
&lt;/div&gt;
&lt;p&gt;&lt;!-- 6. いろいろな水溶液の性質のまとめ --&gt;&lt;/p&gt;
&lt;h2 class="mt-4 mb-3"&gt;いろいろな水溶液の性質のまとめ&lt;/h2&gt;
&lt;div class="table-responsive mb-4"&gt;
&lt;table class="table table-bordered align-middle mb-0"&gt;
&lt;thead&gt;
&lt;tr style="background-color: #dfffd6;"&gt;
&lt;th&gt;項目&lt;/th&gt;
&lt;th&gt;内容&lt;/th&gt;
&lt;/tr&gt;
&lt;/thead&gt;
&lt;tbody&gt;
&lt;tr style="background-color: #ffffff;"&gt;
&lt;td class="fw-bold"&gt;酸性の特徴&lt;/td&gt;
&lt;td&gt;&amp;#8211; 主な例: 塩酸、炭酸、ホウ酸、酢酸&lt;br /&gt;
&amp;#8211; BTB溶液: &lt;strong&gt;黄色&lt;/strong&gt;に変化&lt;br /&gt;
&amp;#8211; 名前に「○○酸」とつく物質が多い&lt;/td&gt;
&lt;/tr&gt;
&lt;tr style="background-color: #dfffd6;"&gt;
&lt;td class="fw-bold"&gt;アルカリ性の特徴&lt;/td&gt;
&lt;td&gt;&amp;#8211; 主な例: 水酸化ナトリウム水溶液、アンモニア水、石けん水&lt;br /&gt;
&amp;#8211; BTB溶液: &lt;strong&gt;青色&lt;/strong&gt;に変化&lt;br /&gt;
&amp;#8211; 危険性: アルミや皮膚を溶かすことがある（水酸化ナトリウム水溶液など）&lt;/td&gt;
&lt;/tr&gt;
&lt;tr style="background-color: #ffffff;"&gt;
&lt;td class="fw-bold"&gt;中性の特徴&lt;/td&gt;
&lt;td&gt;&amp;#8211; 主な例: 食塩水、砂糖水、アルコール水&lt;br /&gt;
&amp;#8211; BTB溶液: &lt;strong&gt;緑色&lt;/strong&gt;に変化&lt;br /&gt;
&amp;#8211; 酸性・アルカリ性の性質がほとんどない&lt;/td&gt;
&lt;/tr&gt;
&lt;tr style="background-color: #dfffd6;"&gt;
&lt;td class="fw-bold"&gt;日常生活での例&lt;/td&gt;
&lt;td&gt;&amp;#8211; 酸性: 酢、炭酸飲料 など&lt;br /&gt;
&amp;#8211; アルカリ性: 石鹸、食器洗い洗剤 など&lt;br /&gt;
&amp;#8211; 中性: 砂糖水、アルコール消毒液（成分によるが中性として扱われることが多い）&lt;/td&gt;
&lt;/tr&gt;
&lt;tr style="background-color: #ffffff;"&gt;
&lt;td class="fw-bold"&gt;BTB溶液の色変化&lt;/td&gt;
&lt;td&gt;&amp;#8211; 酸性: &lt;strong&gt;黄色&lt;/strong&gt;&lt;br /&gt;
&amp;#8211; 中性: &lt;strong&gt;緑色&lt;/strong&gt;&lt;br /&gt;
&amp;#8211; アルカリ性: &lt;strong&gt;青色&lt;/strong&gt;&lt;/td&gt;
&lt;/tr&gt;
&lt;/tbody&gt;
&lt;/table&gt;
&lt;/div&gt;
&lt;p&gt;&lt;!-- 7. クイズ --&gt;&lt;/p&gt;
&lt;h2 class="mt-4 mb-3"&gt;いろいろな水溶液の性質のクイズ&lt;/h2&gt;
&lt;div class="table-responsive mb-4"&gt;
&lt;table class="table table-bordered align-middle mb-0"&gt;
&lt;thead&gt;
&lt;tr style="background-color: #dfffd6;"&gt;
&lt;th&gt;問題&lt;/th&gt;
&lt;th&gt;選択肢&lt;/th&gt;
&lt;th&gt;正解を見る&lt;/th&gt;
&lt;/tr&gt;
&lt;/thead&gt;
&lt;tbody&gt;
&lt;tr style="background-color: #ffffff;"&gt;
&lt;td&gt;1. 酸性の水溶液の例として正しいものは？&lt;/td&gt;
&lt;td&gt;A. 水酸化ナトリウム水溶液&lt;br /&gt;
B. 塩酸&lt;br /&gt;
C. 砂糖水&lt;br /&gt;
D. アルコール水&lt;/td&gt;
&lt;td&gt;&lt;button class="btn btn-sm btn-primary"&gt;正解を見る&lt;/button&gt;&lt;/p&gt;
&lt;div id="aq_answer1" style="display: none; margin-top: 4px;"&gt;正解: B. 塩酸&lt;/div&gt;
&lt;/td&gt;
&lt;/tr&gt;
&lt;tr style="background-color: #dfffd6;"&gt;
&lt;td&gt;2. アルカリ性の水溶液で、アルミや皮膚を溶かすほど危険なものは？&lt;/td&gt;
&lt;td&gt;A. 食塩水&lt;br /&gt;
B. アンモニア水&lt;br /&gt;
C. 水酸化ナトリウム水溶液&lt;br /&gt;
D. 砂糖水&lt;/td&gt;
&lt;td&gt;&lt;button class="btn btn-sm btn-primary"&gt;正解を見る&lt;/button&gt;&lt;/p&gt;
&lt;div id="aq_answer2" style="display: none; margin-top: 4px;"&gt;正解: C. 水酸化ナトリウム水溶液&lt;/div&gt;
&lt;/td&gt;
&lt;/tr&gt;
&lt;tr style="background-color: #ffffff;"&gt;
&lt;td&gt;3. 中性の水溶液の例として正しいものは？&lt;/td&gt;
&lt;td&gt;A. 石灰水&lt;br /&gt;
B. 食塩水&lt;br /&gt;
C. 炭酸水&lt;br /&gt;
D. アンモニア水&lt;/td&gt;
&lt;td&gt;&lt;button class="btn btn-sm btn-primary"&gt;正解を見る&lt;/button&gt;&lt;/p&gt;
&lt;div id="aq_answer3" style="display: none; margin-top: 4px;"&gt;正解: B. 食塩水&lt;/div&gt;
&lt;/td&gt;
&lt;/tr&gt;
&lt;tr style="background-color: #dfffd6;"&gt;
&lt;td&gt;4. BTB溶液が&lt;strong&gt;黄色&lt;/strong&gt;に変化するのはどの性質？&lt;/td&gt;
&lt;td&gt;A. 酸性&lt;br /&gt;
B. 中性&lt;br /&gt;
C. アルカリ性&lt;br /&gt;
D. すべて該当&lt;/td&gt;
&lt;td&gt;&lt;button class="btn btn-sm btn-primary"&gt;正解を見る&lt;/button&gt;&lt;/p&gt;
&lt;div id="aq_answer4" style="display: none; margin-top: 4px;"&gt;正解: A. 酸性&lt;/div&gt;
&lt;/td&gt;
&lt;/tr&gt;
&lt;tr style="background-color: #ffffff;"&gt;
&lt;td&gt;5. 酸性・アルカリ性どちらでもない水溶液は？&lt;/td&gt;
&lt;td&gt;A. 食塩水&lt;br /&gt;
B. 塩酸&lt;br /&gt;
C. 水酸化ナトリウム水溶液&lt;br /&gt;
D. 酢酸&lt;/td&gt;
&lt;td&gt;&lt;button class="btn btn-sm btn-primary"&gt;正解を見る&lt;/button&gt;&lt;/p&gt;
&lt;div id="aq_answer5" style="display: none; margin-top: 4px;"&gt;正解: A. 食塩水&lt;/div&gt;
&lt;/td&gt;
&lt;/tr&gt;
&lt;tr style="background-color: #dfffd6;"&gt;
&lt;td&gt;6. 酢酸はどの性質に分類される？&lt;/td&gt;
&lt;td&gt;A. 中性&lt;br /&gt;
B. 酸性&lt;br /&gt;
C. アルカリ性&lt;br /&gt;
D. どれでもない&lt;/td&gt;
&lt;td&gt;&lt;button class="btn btn-sm btn-primary"&gt;正解を見る&lt;/button&gt;&lt;/p&gt;
&lt;div id="aq_answer6" style="display: none; margin-top: 4px;"&gt;正解: B. 酸性&lt;/div&gt;
&lt;/td&gt;
&lt;/tr&gt;
&lt;tr style="background-color: #ffffff;"&gt;
&lt;td&gt;7. 中性洗剤が分類される性質は？&lt;/td&gt;
&lt;td&gt;A. 酸性&lt;br /&gt;
B. 中性&lt;br /&gt;
C. アルカリ性&lt;br /&gt;
D. 弱酸性&lt;/td&gt;
&lt;td&gt;&lt;button class="btn btn-sm btn-primary"&gt;正解を見る&lt;/button&gt;&lt;/p&gt;
&lt;div id="aq_answer7" style="display: none; margin-top: 4px;"&gt;正解: B. 中性&lt;/div&gt;
&lt;/td&gt;
&lt;/tr&gt;
&lt;tr style="background-color: #dfffd6;"&gt;
&lt;td&gt;8. 石鹸（石けん水）が分類される性質は？&lt;/td&gt;
&lt;td&gt;A. 酸性&lt;br /&gt;
B. 中性&lt;br /&gt;
C. アルカリ性&lt;br /&gt;
D. どれでもない&lt;/td&gt;
&lt;td&gt;&lt;button class="btn btn-sm btn-primary"&gt;正解を見る&lt;/button&gt;&lt;/p&gt;
&lt;div id="aq_answer8" style="display: none; margin-top: 4px;"&gt;正解: C. アルカリ性&lt;/div&gt;
&lt;/td&gt;
&lt;/tr&gt;
&lt;tr style="background-color: #ffffff;"&gt;
&lt;td&gt;9. アルコール水溶液が分類される性質は？&lt;/td&gt;
&lt;td&gt;A. 酸性&lt;br /&gt;
B. 中性&lt;br /&gt;
C. アルカリ性&lt;br /&gt;
D. 弱アルカリ性&lt;/td&gt;
&lt;td&gt;&lt;button class="btn btn-sm btn-primary"&gt;正解を見る&lt;/button&gt;&lt;/p&gt;
&lt;div id="aq_answer9" style="display: none; margin-top: 4px;"&gt;正解: B. 中性&lt;/div&gt;
&lt;/td&gt;
&lt;/tr&gt;
&lt;tr style="background-color: #dfffd6;"&gt;
&lt;td&gt;10. アンモニア水の性質は？&lt;/td&gt;
&lt;td&gt;A. 酸性&lt;br /&gt;
B. 中性&lt;br /&gt;
C. アルカリ性&lt;br /&gt;
D. 弱酸性&lt;/td&gt;
&lt;td&gt;&lt;button class="btn btn-sm btn-primary"&gt;正解を見る&lt;/button&gt;&lt;/p&gt;
&lt;div id="aq_answer10" style="display: none; margin-top: 4px;"&gt;正解: C. アルカリ性&lt;/div&gt;
&lt;/td&gt;
&lt;/tr&gt;
&lt;/tbody&gt;
&lt;/table&gt;
&lt;/div&gt;
&lt;p&gt;&lt;!-- 四角いCTAボックス --&gt;&lt;/p&gt;
&lt;div class="card shadow-sm border-0 my-4" style="border-radius: 0.75rem; background-color: #e0f7fa;"&gt;
&lt;div class="card-body p-4"&gt;
&lt;h2 class="h5 mb-3"&gt;「暗記だけ」で終わらせない理科学習を&lt;/h2&gt;
&lt;p class="mb-3"&gt;酸性・中性・アルカリ性は、&lt;strong&gt;丸暗記になりがちな単元&lt;/strong&gt;ですが、&lt;br /&gt;
身の回りの例や実験と結びつけると、ぐっと理解しやすくなります。&lt;br /&gt;
しゅん吉クエストでは、動画と図解を使って、&lt;strong&gt;「なぜそうなるのか」&lt;/strong&gt;までしっかり説明していきます。&lt;/p&gt;
&lt;div class="row align-items-center"&gt;
&lt;div class="col-md-8"&gt;
&lt;ul class="mb-0"&gt;
&lt;li&gt;単元ごとの&lt;strong&gt;ポイントをギュッと整理&lt;/strong&gt;した授業&lt;/li&gt;
&lt;li&gt;中学受験に必要な化学分野を&lt;strong&gt;実験イメージと一緒に理解&lt;/strong&gt;&lt;/li&gt;
&lt;li&gt;理科が苦手でも&lt;strong&gt;笑いながら覚えられる&lt;/strong&gt;解説スタイル&lt;/li&gt;
&lt;/ul&gt;
&lt;/div&gt;
&lt;div class="col-md-4 text-md-end mt-3 mt-md-0"&gt;&lt;a class="btn btn-info fw-bold px-4 py-2" style="border-radius: 999px;" href="https://rika-quest.com/"&gt;&lt;br /&gt;
理科クエストの授業をチェック&lt;br /&gt;
&lt;/a&gt;&lt;/div&gt;
&lt;/div&gt;
&lt;/div&gt;
&lt;/div&gt;
&lt;/div&gt;
&lt;p&gt;&lt;script&gt;
  function showSolutionAnswer(button, answerId) {
    var answer = document.getElementById(answerId);
    if (answer) {
      answer.style.display = 'block';
    }
    if (button) {
      button.style.display = 'none';
    }
  }
&lt;/script&gt;&lt;/p&gt;
------</t>
  </si>
  <si>
    <t>以下のページは不自然なワードを使用しています。
これらを適切に自然な言葉に置き換えて下さい。
なお、本文の装飾や構造は絶対に変えないでください。
【対象ページURL】
https://dokkai-labo.tokyo/blog/yosyu_series_05j014/
【検出された不自然ワード】
- 型
- 手順
【本文】
------
&lt;div class="container my-4"&gt;
&lt;section class="p-3 p-md-4 mb-4 rounded-3 border bg-light"&gt;
&lt;div class="d-flex flex-column gap-2"&gt;
&lt;div class="d-flex flex-wrap align-items-center gap-2"&gt;
&lt;span class="badge bg-primary"&gt;予習シリーズ&lt;/span&gt;&lt;br /&gt;
&lt;span class="badge bg-secondary"&gt;小5 上巻&lt;/span&gt;&lt;br /&gt;
&lt;span class="badge bg-dark"&gt;第14回・発展問題&lt;/span&gt;&lt;br /&gt;
&lt;span class="badge bg-info text-dark"&gt;論説文（コミュニケーション）&lt;/span&gt;
&lt;/div&gt;
&lt;h1 class="h3 mb-1"&gt;【解説まとめ】感情的な「争い」を「交渉」に変える読解の型&lt;/h1&gt;
&lt;p class="mb-0"&gt;受験国語専門「読解ラボ東京」代表・長島によるライブ解説（小5 上巻 第14回・発展問題）の要点を整理しました。&lt;br class="d-none d-md-block" /&gt;&lt;br /&gt;
今回の核は、&lt;strong&gt;「たとえ（比喩）を論理に変換する技術」&lt;/strong&gt;と、感情のしこりを取り除き&lt;strong&gt;「具体的な要求」&lt;/strong&gt;を見抜く構造理解です。&lt;/p&gt;
&lt;/div&gt;
&lt;/section&gt;
&lt;section id="movie" class="mb-4"&gt;
&lt;div class="d-flex align-items-center justify-content-between flex-wrap gap-2 mb-2"&gt;
&lt;h2 class="h4 mb-0"&gt;解説動画（ライブ配信）&lt;/h2&gt;
&lt;p&gt;&lt;small class="text-muted"&gt;※自動文字起こしのため、固有名詞や表現に揺れがある場合があります。&lt;/small&gt;
&lt;/div&gt;
&lt;div class="row g-3"&gt;
&lt;div class="col-12"&gt;
&lt;div class="p-2 rounded-3 border bg-white h-100"&gt;
&lt;div class="d-flex align-items-center justify-content-between gap-2 mb-2"&gt;
&lt;div class="fw-bold"&gt;第14回：発展問題（153〜155ページ 徹底解説）&lt;/div&gt;
&lt;/div&gt;
&lt;div class="ratio ratio-16x9 embed-responsive embed-responsive-16by9 rounded-3 border overflow-hidden shadow-sm"&gt;
&lt;iframe class="embed-responsive-item" title="予習シリーズ 小5 上巻 第14回 解説（読解ラボ東京）" src="https://www.youtube.com/embed/eYUM_-rEXDY" allowfullscreen="allowfullscreen"&gt;&lt;/iframe&gt;
&lt;/div&gt;
&lt;/div&gt;
&lt;/div&gt;
&lt;/div&gt;
&lt;/section&gt;
&lt;section id="toc" class="mb-4"&gt;
&lt;h2 class="h4"&gt;目次&lt;/h2&gt;
&lt;div class="row g-3"&gt;
&lt;div class="col-12 col-md-6"&gt;
&lt;div class="list-group"&gt;
&lt;a class="list-group-item list-group-item-action" href="#core-method"&gt;1. 読解の核：たとえ（比喩）＝イコール変換&lt;/a&gt;&lt;br /&gt;
&lt;a class="list-group-item list-group-item-action" href="#story-cards"&gt;2. 問題別ポイント（問一〜問九）&lt;/a&gt;
&lt;/div&gt;
&lt;/div&gt;
&lt;div class="col-12 col-md-6"&gt;
&lt;div class="list-group"&gt;
&lt;a class="list-group-item list-group-item-action" href="#homework"&gt;3. 家庭学習の回し方（再現手順）&lt;/a&gt;&lt;br /&gt;
&lt;a class="list-group-item list-group-item-action" href="#faq"&gt;4. よくあるつまずき（FAQ）&lt;/a&gt;&lt;br /&gt;
&lt;a class="list-group-item list-group-item-action" href="#cta"&gt;5. 個別指導のご案内&lt;/a&gt;
&lt;/div&gt;
&lt;/div&gt;
&lt;/div&gt;
&lt;/section&gt;
&lt;section id="core-method" class="mb-4"&gt;
&lt;h2 class="h4"&gt;1. 読解の核：たとえ（比喩）＝「イコールの内容」に翻訳する&lt;/h2&gt;
&lt;div class="row g-3"&gt;
&lt;div class="col-12 col-md-6"&gt;
&lt;div class="card border-0 shadow-sm h-100"&gt;
&lt;div class="card-body"&gt;
&lt;h3 class="h6 mb-2"&gt;たとえの公式 &lt;/h3&gt;
&lt;ul class="mb-0"&gt;
&lt;li&gt;&lt;strong&gt;定義&lt;/strong&gt;：たとえの関係は、共通点において必ず「イコール」になる &lt;/li&gt;
&lt;li&gt;&lt;strong&gt;変換のルール&lt;/strong&gt;：解答には比喩的な言葉（爆発するなど）をそのまま使わず、論理的な言葉に直す &lt;/li&gt;
&lt;li&gt;&lt;strong&gt;目的&lt;/strong&gt;：曖昧さを排除し、筆者がそのたとえで何を伝えたいのかを確定させる &lt;/li&gt;
&lt;/ul&gt;
&lt;/div&gt;
&lt;/div&gt;
&lt;/div&gt;
&lt;div class="col-12 col-md-6"&gt;
&lt;div class="card border-0 shadow-sm h-100 bg-white"&gt;
&lt;div class="card-body"&gt;
&lt;h3 class="h6 mb-2"&gt;実戦例（問五） &lt;/h3&gt;
&lt;div class="small"&gt;
&lt;div class="d-flex gap-2 mb-1"&gt;&lt;span class="badge bg-secondary"&gt;傍線③&lt;/span&gt; 油に水で爆発するように &lt;/div&gt;
&lt;div class="d-flex gap-2 mb-1"&gt;&lt;span class="badge bg-primary"&gt;＝意味&lt;/span&gt; 怒っている時に余計なことを言う状況 &lt;/div&gt;
&lt;div class="d-flex gap-2"&gt;&lt;span class="badge bg-dark"&gt;論理化&lt;/span&gt; &lt;strong&gt;相手の怒りがより大きなものになること&lt;/strong&gt; &lt;/div&gt;
&lt;/div&gt;
&lt;/div&gt;
&lt;/div&gt;
&lt;/div&gt;
&lt;/div&gt;
&lt;div class="alert alert-info mt-3 mb-0"&gt;&lt;strong&gt;ポイント：&lt;/strong&gt;争いを「交渉」に変えるには、感情的なしこりを取り除き、互いの「具体的な要求」を出し合うことが不可欠です。 &lt;/div&gt;
&lt;/section&gt;
&lt;section id="story-cards" class="mb-4"&gt;
&lt;div class="d-flex align-items-center justify-content-between flex-wrap gap-2 mb-3"&gt;
&lt;h2 class="h4 mb-0"&gt;2. 問題別ポイント解説&lt;/h2&gt;
&lt;p&gt;&lt;span class="badge bg-info text-dark"&gt;第十四回&lt;/span&gt;
&lt;/div&gt;
&lt;div class="row g-3"&gt;
&lt;div class="col-12 col-md-6"&gt;
&lt;div class="card border-0 shadow-sm h-100"&gt;
&lt;div class="card-body"&gt;
&lt;div class="d-flex justify-content-between align-items-start gap-2"&gt;
&lt;h3 class="h5 mb-2"&gt;問六：二つの注意点&lt;/h3&gt;
&lt;p&gt;&lt;span class="badge bg-secondary"&gt;内容説明&lt;/span&gt;
&lt;/div&gt;
&lt;ul class="mb-0 small"&gt;
&lt;li&gt;&lt;strong&gt;注意①&lt;/strong&gt;：相手が怒っていても過度な罪悪感を抱かない（81行目「まず」） &lt;/li&gt;
&lt;li&gt;&lt;strong&gt;注意②&lt;/strong&gt;：いつまでも感情の問題に目を奪われない（72行目「もう一つ」） &lt;/li&gt;
&lt;/ul&gt;
&lt;/div&gt;
&lt;/div&gt;
&lt;/div&gt;
&lt;div class="col-12 col-md-6"&gt;
&lt;div class="card border-0 shadow-sm h-100 border-start border-primary border-4"&gt;
&lt;div class="card-body"&gt;
&lt;div class="d-flex justify-content-between align-items-start gap-2"&gt;
&lt;h3 class="h5 mb-2"&gt;問八：空欄補充（しこりと要求）&lt;/h3&gt;
&lt;p&gt;&lt;span class="badge bg-success text-dark"&gt;語句&lt;/span&gt;
&lt;/div&gt;
&lt;ul class="mb-0 small"&gt;
&lt;li&gt;&lt;strong&gt;空欄①&lt;/strong&gt;：取り除くべき「感情的なしこりの原因」 &lt;/li&gt;
&lt;li&gt;&lt;strong&gt;空欄②&lt;/strong&gt;：出し合うべき「具体的な要求」（6文字） &lt;/li&gt;
&lt;li&gt;&lt;strong&gt;鉄則&lt;/strong&gt;：「取り除く」「出し合う」といった述語に反応して根拠を探す &lt;/li&gt;
&lt;/ul&gt;
&lt;/div&gt;
&lt;/div&gt;
&lt;/div&gt;
&lt;div class="col-12 col-md-6"&gt;
&lt;div class="card border-0 shadow-sm h-100 border-start border-warning border-4"&gt;
&lt;div class="card-body"&gt;
&lt;div class="d-flex justify-content-between align-items-start gap-2"&gt;
&lt;h3 class="h5 mb-2"&gt;問七：全責任を負わない理由&lt;/h3&gt;
&lt;p&gt;&lt;span class="badge bg-secondary"&gt;理由選択&lt;/span&gt;
&lt;/div&gt;
&lt;p class="mb-0 small"&gt;自分を責めると相手の言いなりになり（ア）、相手に不本意なコントロールを受けてしまう（エ）から。相手の感情は「相手の問題」と割り切ることが重要。 &lt;/p&gt;
&lt;/div&gt;
&lt;/div&gt;
&lt;/div&gt;
&lt;div class="col-12 col-md-6"&gt;
&lt;div class="card border-0 shadow-sm h-100"&gt;
&lt;div class="card-body"&gt;
&lt;div class="d-flex justify-content-between align-items-start gap-2"&gt;
&lt;h3 class="h5 mb-2"&gt;問一〜問三：冷静さの維持&lt;/h3&gt;
&lt;p&gt;&lt;span class="badge bg-secondary"&gt;内容把握&lt;/span&gt;
&lt;/div&gt;
&lt;p class="mb-0 small"&gt;感情が爆発しそうな時こそ冷静でいることが必要。 母親の怒りに対し冷静に反論した娘の「口答え」は、この文脈では高く評価されている。 &lt;/p&gt;
&lt;/div&gt;
&lt;/div&gt;
&lt;/div&gt;
&lt;div class="col-12 col-md-6"&gt;
&lt;div class="card border-0 shadow-sm h-100"&gt;
&lt;div class="card-body"&gt;
&lt;div class="d-flex justify-content-between align-items-start gap-2"&gt;
&lt;h3 class="h5 mb-2"&gt;問九：筆者の主張（主題）&lt;/h3&gt;
&lt;p&gt;&lt;span class="badge bg-dark"&gt;主題&lt;/span&gt;
&lt;/div&gt;
&lt;p class="mb-0 small"&gt;意見や感情が対立（争い）した際、冷静さを保って自分を見失わずに乗り越える（避ける）べきだという主張。 結論は&lt;strong&gt;エ&lt;/strong&gt;。 &lt;/p&gt;
&lt;/div&gt;
&lt;/div&gt;
&lt;/div&gt;
&lt;/div&gt;
&lt;/section&gt;
&lt;section id="homework" class="mb-4"&gt;
&lt;h2 class="h4"&gt;3. 家庭学習の回し方（再現手順）&lt;/h2&gt;
&lt;div class="row g-3"&gt;
&lt;div class="col-12 col-md-6"&gt;
&lt;div class="card border-0 shadow-sm h-100"&gt;
&lt;div class="card-body"&gt;
&lt;h3 class="h6 mb-2"&gt;論理構造の捉え方（3ステップ）&lt;/h3&gt;
&lt;ol class="mb-0 small"&gt;
&lt;li&gt;傍線部にある「たとえ」に印をつけ、その対象（人間関係）を確認する &lt;/li&gt;
&lt;li&gt;「まず」「もう一つ」などの列挙の言葉に注目して情報を整理する &lt;/li&gt;
&lt;li&gt;本文中の述語（取り除く・出す）と同じ言葉を解答の根拠にする &lt;/li&gt;
&lt;/ol&gt;
&lt;/div&gt;
&lt;/div&gt;
&lt;/div&gt;
&lt;div class="col-12 col-md-6"&gt;
&lt;div class="card border-0 shadow-sm h-100"&gt;
&lt;div class="card-body"&gt;
&lt;h3 class="h6 mb-2"&gt;解答作成のルール&lt;/h3&gt;
&lt;p class="mb-0 small text-muted"&gt;記述解答では、比喩を具体的な「現象」や「心理」に変換してください。 問五の「爆発する」を「怒りがより大きなものになる」と言い換えるような技術が、記述の点数を安定させます。 &lt;/p&gt;
&lt;/div&gt;
&lt;/div&gt;
&lt;/div&gt;
&lt;/div&gt;
&lt;/section&gt;
&lt;section id="faq" class="mb-4"&gt;
&lt;h2 class="h4"&gt;4. よくあるつまずき&lt;/h2&gt;
&lt;div class="vstack gap-2"&gt;
&lt;details class="border rounded-3 bg-white shadow-sm"&gt;
&lt;summary class="d-flex align-items-center justify-content-between gap-3 p-3" style="cursor: pointer; list-style: none;"&gt;
&lt;span class="fw-bold"&gt;Q. 傍線部と同じ言葉を答えに使ってはいけないのはなぜ？&lt;/span&gt;&lt;br /&gt;
&lt;span class="badge bg-secondary"&gt;開く&lt;/span&gt;&lt;br /&gt;
&lt;/summary&gt;
&lt;div class="px-3 pb-3 pt-0 small"&gt;
&lt;p class="mb-0"&gt;「爆発するとはどういうことですか」の問いに「爆発することです」と答えては説明にならないからです。 別の、より具体的で論理的な言葉で言い換えることが、国語の「説明する力」の評価対象になります。 &lt;/p&gt;
&lt;/div&gt;
&lt;/details&gt;
&lt;details class="border rounded-3 bg-white shadow-sm"&gt;
&lt;summary class="d-flex align-items-center justify-content-between gap-3 p-3" style="cursor: pointer; list-style: none;"&gt;
&lt;span class="fw-bold"&gt;Q. 「まあまあ」という言葉の役割がよく分かりません（問一・問二）&lt;/span&gt;&lt;br /&gt;
&lt;span class="badge bg-secondary"&gt;開く&lt;/span&gt;&lt;br /&gt;
&lt;/summary&gt;
&lt;div class="px-3 pb-3 pt-0 small"&gt;
&lt;p class="mb-0"&gt;本文では「怒りの感情を消す（消化する）」役割として説明されています。 冷静さを取り戻させるためのクッションのような言葉として理解しましょう。 &lt;/p&gt;
&lt;/div&gt;
&lt;/details&gt;
&lt;/div&gt;
&lt;style&gt;
#faq details &gt; summary::-webkit-details-marker{display:none;}
#faq details[open] summary .badge{background:#0d6efd !important;}
#faq details summary:focus{outline:none;}
&lt;/style&gt;
&lt;/section&gt;
&lt;section id="cta" class="mb-4 text-center"&gt;
&lt;div class="card border-0 shadow-sm p-4 bg-primary text-white"&gt;
&lt;h2 class="h4 mb-2"&gt;読解ラボ東京｜抽象的な論理を「具体的な手順」に変える個別指導&lt;/h2&gt;
&lt;p class="mb-4 small"&gt;対人関係のような身近で抽象的なテーマも、&lt;strong&gt;イコール変換&lt;/strong&gt;と&lt;strong&gt;述語反応&lt;/strong&gt;という技術で再現可能です。&lt;br class="d-none d-md-block" /&gt;お子さまの答案にある「読みの甘さ」を、プロの視点で徹底的に鍛え上げます。&lt;/p&gt;
&lt;p&gt;&lt;a class="btn btn-light btn-lg mx-auto" href="https://dokkai-labo.tokyo/" style="max-width:300px;"&gt;公式サイトを見る&lt;/a&gt;
&lt;/div&gt;
&lt;/section&gt;
&lt;hr class="my-4" /&gt;
&lt;p class="small text-muted mb-0"&gt;本記事はライブ解説の要点を整理した学習用資料です。教材本文の転載はしていません。行数の参照は予習シリーズ5年上巻（第14回）に基づきます。&lt;/p&gt;
&lt;/div&gt;
&lt;section class="veu_cta" id="veu_cta-20525"&gt;&lt;h1 class="cta_title"&gt;講座案内：【オンライン】完全１対１個別指導【大学受験】&lt;/h1&gt;&lt;div class="cta_body"&gt;&lt;div class="cta_body_image cta_body_image_right"&gt;&lt;a href="https://dokkai-labo.tokyo/kobetsuonline02/" target="_blank"&gt;&lt;/a&gt;&lt;/div&gt;&lt;div class="cta_body_txt image_exist"&gt;当塾で開講中の大学受験対策１対１個別指導講座をオンラインで受講可能です。教室で受ける授業さながらの授業を、個別指導オンラインでも再現しております。&lt;/div&gt;&lt;div class="cta_body_link"&gt;&lt;a href="https://dokkai-labo.tokyo/kobetsuonline02/" class="btn btn-primary btn-block btn-lg" target="_blank"&gt;【オンライン】完全１対１個別指導【大学受験】&lt;/a&gt;&lt;/div&gt;&lt;/div&gt;&lt;!--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</si>
  <si>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https://dokkai-labo.tokyo/blog/200214/
【検出された不自然ワード】
- 固定
- 手順
- 設計
【本文】
------
&lt;p&gt;灘中学校2020年（令和2年度）入試〈2日目〉国語を、&lt;strong&gt;出題傾向→厳選設問の解き方→得点の取り方&lt;/strong&gt;の順で整理します。&lt;/p&gt;
&lt;p&gt;過去問を「どの時期に・何回・どの順番で」使うべきかといった全体設計については、&lt;a href="https://dokkai-labo.tokyo/blog/kokugo-kakomon/"&gt;過去問演習の全体像はこちら&lt;/a&gt;で整理しています。&lt;/p&gt;
&lt;p&gt;灘中は記述中心になりやすく、理由説明・心情説明では「それっぽく書いたのに減点された」というズレが起きがちです。本文を&lt;strong&gt;背景→出来事→気持ち&lt;/strong&gt;に分けて根拠をそろえると、答案をまとめやすくなります。&lt;/p&gt;
&lt;ul&gt;
&lt;li&gt;&lt;strong&gt;まず&lt;/strong&gt;：随筆・物語文（久しぶりの出題）・詩の3題構成を確認&lt;/li&gt;
&lt;li&gt;&lt;strong&gt;つぎに&lt;/strong&gt;：厳選問題の解説動画で、根拠の拾い方とまとめ方を手順で確認&lt;/li&gt;
&lt;li&gt;&lt;strong&gt;最後に&lt;/strong&gt;：A/B/Cの難易度ランクを目安に、落とさない問題を決める&lt;/li&gt;
&lt;/ul&gt;
&lt;p style="font-size: 0.95em;"&gt;※問題文・設問は、各種WEBサイト等よりご入手ください。&lt;/p&gt;
&lt;p&gt;&amp;nbsp;&lt;/p&gt;
&lt;h2&gt;灘中学校2020年（2日目）国語の出題傾向&lt;/h2&gt;
&lt;h3&gt;３題構成とジャンル&lt;/h3&gt;
&lt;p&gt;灘中学校2020年（2日目）の国語は、次の&lt;strong&gt;３題構成&lt;/strong&gt;でした。&lt;/p&gt;
&lt;ul&gt;
&lt;li&gt;&lt;strong&gt;大問１：随筆&lt;/strong&gt;&lt;/li&gt;
&lt;li&gt;&lt;strong&gt;大問２：物語文&lt;/strong&gt;（４年ぶりの出題）&lt;/li&gt;
&lt;li&gt;&lt;strong&gt;大問３：詩&lt;/strong&gt;&lt;/li&gt;
&lt;/ul&gt;
&lt;p&gt;2020年度入試では、&lt;strong&gt;４年ぶりに物語文が出題&lt;/strong&gt;された点が特徴的です。&lt;br /&gt;
随筆・物語文・詩と、幅広いジャンルからの出題となりました。&lt;/p&gt;
&lt;h3&gt;記述中心の出題と求められる力&lt;/h3&gt;
&lt;p&gt;全体としては、&lt;strong&gt;記述問題が中心&lt;/strong&gt;の構成となっています。&lt;br /&gt;
そのため、次のような力が強く求められます。&lt;/p&gt;
&lt;ul&gt;
&lt;li&gt;&lt;strong&gt;設問が「何を問うているのか」を正確に読み取る力&lt;/strong&gt;&lt;/li&gt;
&lt;li&gt;本文中から&lt;strong&gt;必要な情報を整理する力&lt;/strong&gt;&lt;/li&gt;
&lt;li&gt;それらを踏まえて、&lt;strong&gt;筋の通った日本語で答案をまとめる力&lt;/strong&gt;&lt;/li&gt;
&lt;/ul&gt;
&lt;p&gt;単に文章を読むだけでなく、&lt;strong&gt;「設問に応じて、どの情報を使い、どうまとめるか」&lt;/strong&gt;という解答作成のスキルが合否を分けると言えるでしょう。&lt;/p&gt;
&lt;h2&gt;灘中学校・令和２年度（２日目）厳選解説動画&lt;/h2&gt;
&lt;p&gt;令和２年度 灘中学校（２日目）の入試問題より、厳選した問題とその解説を動画でご紹介しています。&lt;/p&gt;
&lt;p&gt;&lt;iframe title="灘中学校・令和２年度(２日目)【読解ラボ東京の過去問解説】" src="https://www.youtube.com/embed/lwYRcOizYew?feature=oembed&amp;amp;enablejsapi=1&amp;amp;origin=https://dokkai-labo.tokyo" width="1140" height="641" frameborder="0" allowfullscreen="allowfullscreen"&gt;&lt;/iframe&gt;&lt;/p&gt;
&lt;p&gt;問題文・設問については、各種WEBサイト等よりご入手ください。&lt;br /&gt;
&lt;strong&gt;★全問解説Ver.&lt;/strong&gt;は、&lt;a href="https://filmuy.com/dokkai-labo" target="_blank" rel="noopener noreferrer"&gt;コチラ&lt;/a&gt;にて随時UPしております。&lt;/p&gt;
&lt;h3&gt;問題の難易度ランク（A・B・C）について&lt;/h3&gt;
&lt;p&gt;動画および解説では、各問題を次の３つに分類しています。&lt;/p&gt;
&lt;ul&gt;
&lt;li&gt;&lt;strong&gt;A：&lt;/strong&gt;容易に正解できるので、合格するには&lt;strong&gt;落としてはいけない問題&lt;/strong&gt;&lt;/li&gt;
&lt;li&gt;&lt;strong&gt;B：&lt;/strong&gt;少し難しめだが、&lt;strong&gt;意欲的に取り組んでほしい問題&lt;/strong&gt;&lt;/li&gt;
&lt;li&gt;&lt;strong&gt;C：&lt;/strong&gt;非常に難しいため、&lt;strong&gt;合否には影響しにくい捨て問題&lt;/strong&gt;&lt;/li&gt;
&lt;/ul&gt;
&lt;p&gt;どの問題を確実に取り、どこで勝負するかを考えるうえで、&lt;strong&gt;得点戦略の目安&lt;/strong&gt;としてご活用ください。&lt;/p&gt;
&lt;h2&gt;理由問題の基本：「背景・出来事・気持ち」で整理する&lt;/h2&gt;
&lt;p&gt;灘中をはじめとする難関中学の国語では、&lt;strong&gt;理由を問う問題&lt;/strong&gt;が頻出です。&lt;br /&gt;
その際に役立つのが、本文を&lt;strong&gt;「背景」「出来事」「気持ち」&lt;/strong&gt;の３つに整理して読む方法です。&lt;/p&gt;
&lt;ul&gt;
&lt;li&gt;&lt;strong&gt;背景：&lt;/strong&gt;その場面の状況・前提となる出来事&lt;/li&gt;
&lt;li&gt;&lt;strong&gt;出来事：&lt;/strong&gt;直前・直後に起きた具体的な行動・発言&lt;/li&gt;
&lt;li&gt;&lt;strong&gt;気持ち：&lt;/strong&gt;背景と出来事から読み取れる登場人物の感情&lt;/li&gt;
&lt;/ul&gt;
&lt;p&gt;&lt;strong&gt;「〇〇した理由を答えなさい」&lt;/strong&gt;という問題では、&lt;br /&gt;
この３つを整理し、&lt;strong&gt;最終的に「気持ち」や「目的」を日本語としてまとめる&lt;/strong&gt;ことがポイントになります。&lt;/p&gt;
&lt;p&gt;&lt;!-- 以下、本文構成は変更なし --&gt;&lt;br /&gt;
&lt;!-- [ /.socialSet ] --&gt;&lt;/p&gt;
&lt;div class="alert alert-primary p-3 mt-4" role="alert"&gt;
&lt;p class="mb-2"&gt;&lt;strong&gt;記述問題の「自己採点」を放置すれば、志望校合格の芽は潰えます。&lt;/strong&gt;&lt;/p&gt;
&lt;p class="mb-1"&gt;プロの添削を受けず独りよがりの記述が固定化されると、本番での容赦ない減点が重なり、合格を分ける合計点に跳ね返る致命的な不利益を被ります。&lt;/p&gt;
&lt;p class="mb-3"&gt;記述の質が向上しないのは、自身の認識とプロが求める採点基準のズレが原因です。&lt;/p&gt;
&lt;div class="d-grid gap-2"&gt;
    &lt;a class="btn btn-primary btn-lg" href="https://dokkai-labo.tokyo/reading-lesson/"&gt;合格力を叩き込む個別指導の受講はこちら&lt;/a&gt;&lt;br /&gt;
    &lt;a class="btn btn-outline-primary btn-lg" href="https://dokkai-labo.tokyo/policy/"&gt;読解ラボの指導方針を詳しく知る&lt;/a&gt;
  &lt;/div&gt;
&lt;hr class="my-3"&gt;
&lt;div class="d-flex flex-column gap-1"&gt;
    &lt;a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
  &lt;/div&gt;
&lt;/div&gt;
&lt;section class="veu_cta" id="veu_cta-20525"&gt;&lt;h1 class="cta_title"&gt;講座案内：【オンライン】完全１対１個別指導【大学受験】&lt;/h1&gt;&lt;div class="cta_body"&gt;&lt;div class="cta_body_image cta_body_image_right"&gt;&lt;a href="https://dokkai-labo.tokyo/kobetsuonline02/" target="_blank"&gt;&lt;/a&gt;&lt;/div&gt;&lt;div class="cta_body_txt image_exist"&gt;当塾で開講中の大学受験対策１対１個別指導講座をオンラインで受講可能です。教室で受ける授業さながらの授業を、個別指導オンラインでも再現しております。&lt;/div&gt;&lt;div class="cta_body_link"&gt;&lt;a href="https://dokkai-labo.tokyo/kobetsuonline02/" class="btn btn-primary btn-block btn-lg" target="_blank"&gt;【オンライン】完全１対１個別指導【大学受験】&lt;/a&gt;&lt;/div&gt;&lt;/div&gt;&lt;!--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</si>
  <si>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https://dokkai-labo.tokyo/blog/200229/
【検出された不自然ワード】
- 固定
- 導線
【本文】
------
&lt;h3&gt;&lt;/h3&gt;
&lt;h2&gt;早稲田中学校2020年入試国語｜傾向と攻略ポイント&lt;/h2&gt;
&lt;p&gt;本ページでは、&lt;strong&gt;早稲田中学校2020年（令和２年度・第１回）入試国語&lt;/strong&gt;の傾向と、厳選した問題の解説ポイントをまとめています。&lt;br /&gt;
記述問題の出題形式や、傍線部説明・指示語問題の考え方を整理し、後半では&lt;strong&gt;厳選解説動画&lt;/strong&gt;への導線もご案内します。&lt;/p&gt;
&lt;p&gt;過去問演習を「何回」「どの順番」で回すかまで含めた全体像は、&lt;a href="https://dokkai-labo.tokyo/blog/kokugo-kakomon/"&gt;過去問演習の全体像はこちら&lt;/a&gt;で整理しています。&lt;/p&gt;
&lt;h2&gt;早稲田中学校2020年国語の傾向&lt;/h2&gt;
&lt;h3&gt;出題構成と記述問題の特徴&lt;/h3&gt;
&lt;p&gt;早稲田中学校2020年の国語は、次のようなシンプルな２題構成です。&lt;/p&gt;
&lt;ul&gt;
&lt;li&gt;大問一：物語文&lt;/li&gt;
&lt;li&gt;大問二：論説文&lt;/li&gt;
&lt;/ul&gt;
&lt;p&gt;特に注目すべきなのは、&lt;strong&gt;記述問題の字数と質&lt;/strong&gt;です。&lt;/p&gt;
&lt;ul&gt;
&lt;li&gt;&lt;strong&gt;25～30字&lt;/strong&gt;の記述問題が１問&lt;/li&gt;
&lt;li&gt;&lt;strong&gt;40～50字&lt;/strong&gt;の記述問題が１問&lt;/li&gt;
&lt;/ul&gt;
&lt;p&gt;字数の幅が狭いため、次の力が強く求められます。&lt;/p&gt;
&lt;ul&gt;
&lt;li&gt;&lt;strong&gt;必要な要素を取捨選択する力&lt;/strong&gt;&lt;/li&gt;
&lt;li&gt;&lt;strong&gt;ポイントを端的にまとめる力&lt;/strong&gt;&lt;/li&gt;
&lt;li&gt;文章全体から「核となる情報」を抜き出し、一文に凝縮する力&lt;/li&gt;
&lt;/ul&gt;
&lt;h3&gt;文章量と試験時間のバランス&lt;/h3&gt;
&lt;p&gt;試験時間に対しての文章量・出題量自体は、極端に多いわけではありません。&lt;br /&gt;
その分、スピード勝負ではなく、&lt;br /&gt;
&lt;strong&gt;「丁寧に読み、正確に情報をつかむこと」&lt;/strong&gt;が最重要になります。&lt;/p&gt;
&lt;ul&gt;
&lt;li&gt;一文一文を読み飛ばさない&lt;/li&gt;
&lt;li&gt;指示語・比喩・心情の変化など、設問につながる部分を正確に押さえる&lt;/li&gt;
&lt;li&gt;字数制限を意識しながら、本文の情報を整理しておく&lt;/li&gt;
&lt;/ul&gt;
&lt;h2&gt;早稲田中学校・令和２年度（第１回）厳選解説動画&lt;/h2&gt;
&lt;h3&gt;厳選問題の動画解説&lt;/h3&gt;
&lt;p&gt;令和２年度 早稲田中学校（第１回）の入試問題より、厳選した問題とその解説を動画でお届けします。&lt;/p&gt;
&lt;p&gt;&lt;iframe title="早稲田中学校・令和２年度(第１回)【読解ラボ東京の過去問解説】" src="https://www.youtube.com/embed/GEyucJAAvJc?feature=oembed&amp;amp;enablejsapi=1&amp;amp;origin=https://dokkai-labo.tokyo" width="1140" height="641" frameborder="0" allowfullscreen="allowfullscreen"&gt;&lt;/iframe&gt;&lt;/p&gt;
&lt;p&gt;問題文・設問については、各種WEBサイト等よりご入手ください。&lt;br /&gt;
&lt;strong&gt;★全問解説Ver.&lt;/strong&gt;は、以下のページにて随時UPしています。&lt;/p&gt;
&lt;p&gt;&lt;a href="https://filmuy.com/dokkai-labo" target="_blank" rel="noopener noreferrer"&gt;▶ 全問解説Ver.はコチラ（filmuy）&lt;/a&gt;&lt;/p&gt;
&lt;h3&gt;問題レベル別の分類（A・B・C）&lt;/h3&gt;
&lt;p&gt;動画内および解説では、各問題を次の３つのレベルに分類しています。&lt;/p&gt;
&lt;ul&gt;
&lt;li&gt;&lt;strong&gt;A：&lt;/strong&gt;容易に正解できるので、合格するには&lt;strong&gt;絶対に落としてはいけない問題&lt;/strong&gt;&lt;/li&gt;
&lt;li&gt;&lt;strong&gt;B：&lt;/strong&gt;やや難しめだが、&lt;strong&gt;意欲的に取り組んでほしい問題&lt;/strong&gt;&lt;/li&gt;
&lt;li&gt;&lt;strong&gt;C：&lt;/strong&gt;非常に難しく、&lt;strong&gt;合否には影響しない「捨て問題」&lt;/strong&gt;&lt;/li&gt;
&lt;/ul&gt;
&lt;p&gt;限られた試験時間の中で合格点を確実に取りにいくためには、&lt;/p&gt;
&lt;ul&gt;
&lt;li&gt;A問題：確実に取り切る&lt;/li&gt;
&lt;li&gt;B問題：時間配分を意識しながら部分点も含めて狙う&lt;/li&gt;
&lt;li&gt;C問題：深追いし過ぎず、他の問題に時間を回す&lt;/li&gt;
&lt;/ul&gt;
&lt;p&gt;といった戦略的な解き方が重要です。動画を参考にしながら、自分なりの「捨て方」「取り方」のバランスを身につけてください。&lt;/p&gt;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&lt;h2&gt;入試問題の攻略ポイント&lt;/h2&gt;
&lt;h3&gt;「私にとっての詩」──抽象表現はイコールの内容を探す&lt;/h3&gt;
&lt;p&gt;ある設問では、「私にとっての詩」＝「筆者にとっての詩」がどのようなものかが問われています。&lt;br /&gt;
このような設問では、まず&lt;/p&gt;
&lt;ul&gt;
&lt;li&gt;&lt;strong&gt;「私にとっての詩」＝「何を表しているのか」&lt;/strong&gt;&lt;/li&gt;
&lt;/ul&gt;
&lt;p&gt;という&lt;strong&gt;イコールの関係&lt;/strong&gt;を意識して読むことが大切です。&lt;/p&gt;
&lt;blockquote&gt;&lt;p&gt;設問内の傍線部分「そういう心持を詩に託することができよう」とあるので、&lt;br /&gt;
「心持を表すもの」を明らかにすれば、答えになります。&lt;/p&gt;&lt;/blockquote&gt;
&lt;p&gt;つまり、「心持（気持ち・思い）を託すことができるもの」という視点から、&lt;/p&gt;
&lt;ul&gt;
&lt;li&gt;詩がどのような役割をもつのか&lt;/li&gt;
&lt;li&gt;筆者にとって、詩がどんな存在になっているのか&lt;/li&gt;
&lt;/ul&gt;
&lt;p&gt;を本文中から探し、イコールの内容としてまとめていく必要があります。&lt;/p&gt;
&lt;h3&gt;傍線部の説明問題──全部を訳す必要はない&lt;/h3&gt;
&lt;p&gt;傍線部分に対して「どういうことですか」と問われている問題は、&lt;br /&gt;
&lt;strong&gt;傍線部の説明を求める問題&lt;/strong&gt;です。&lt;br /&gt;
この場合も基本は、&lt;/p&gt;
&lt;ul&gt;
&lt;li&gt;&lt;strong&gt;傍線部 ＝ 何か&lt;/strong&gt;を本文から探す&lt;/li&gt;
&lt;/ul&gt;
&lt;p&gt;という「イコール」の発想になります。&lt;/p&gt;
&lt;p&gt;ただし、注意すべきポイントは、&lt;/p&gt;
&lt;ul&gt;
&lt;li&gt;必ずしも&lt;strong&gt;傍線全体&lt;/strong&gt;がイコールである必要はない&lt;/li&gt;
&lt;li&gt;一部分のみがイコールとなっていれば、そこから答えを導けることが多い&lt;/li&gt;
&lt;/ul&gt;
&lt;p&gt;ということです。&lt;/p&gt;
&lt;blockquote&gt;&lt;p&gt;・傍線部分に対して「どういうことですか」と問われているため、傍線部分の説明を求められています。&lt;br /&gt;
そのため、傍線部分とイコールの内容を考えていきます。必ずしも傍線全体がイコールである必要はなく、一部分のみイコールであれば答えを導き出すことができます。&lt;/p&gt;&lt;/blockquote&gt;
&lt;p&gt;難しく感じるときは、傍線部をいくつかのかたまりに分解し、&lt;/p&gt;
&lt;ul&gt;
&lt;li&gt;「ここはたとえ（比喩）」&lt;/li&gt;
&lt;li&gt;「ここが言いたい中心部分」&lt;/li&gt;
&lt;/ul&gt;
&lt;p&gt;というように整理してから、「中心部分」を本文中の他の表現に言い換えるようにすると解きやすくなります。&lt;/p&gt;
&lt;h3&gt;指示語「こういう風」──何を指しているか特定する&lt;/h3&gt;
&lt;p&gt;大問二の問３は、選択肢が長く、一見すると難しく感じる問題です。&lt;br /&gt;
しかし実際には、&lt;br /&gt;
&lt;strong&gt;「こういう風」などの指示語が何を指しているか&lt;/strong&gt;さえ分かれば解けるパターンでもあります。&lt;/p&gt;
&lt;blockquote&gt;&lt;p&gt;選択肢が長い問題で難しく感じるかもしれませんが、大問二の問３は「こういう風」の内容を明らかにしてその内容がある選択肢を選ぶことができれば良いというパターンで、&lt;strong&gt;指示語の内容&lt;/strong&gt;が分かれば解けるという場合もあります。&lt;/p&gt;&lt;/blockquote&gt;
&lt;p&gt;指示語問題で意識したいポイントは次の通りです。&lt;/p&gt;
&lt;ul&gt;
&lt;li&gt;「こう」「そう」「そのように」などの指示語が出てきたら、&lt;strong&gt;直前数行を読み返す&lt;/strong&gt;&lt;/li&gt;
&lt;li&gt;「何について話している段落か」を先にざっくり押さえる&lt;/li&gt;
&lt;li&gt;指示語の内容を、自分の言葉で一度「地の文」に言い換えてみる&lt;/li&gt;
&lt;li&gt;そのうえで、選択肢の中から&lt;strong&gt;一番ズレが少ないもの&lt;/strong&gt;を選ぶ&lt;/li&gt;
&lt;/ul&gt;
&lt;p&gt;この「指示語の復元」に慣れておくと、選択肢が長くても焦らず処理できるようになります。&lt;/p&gt;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&lt;h2&gt;早稲田中2020国語で意識したいこと&lt;/h2&gt;
&lt;p&gt;早稲田中学校2020年の国語は、文章量・出題量は極端に多くない一方で、&lt;strong&gt;記述の質&lt;/strong&gt;が合否を分ける問題構成になっています。&lt;/p&gt;
&lt;ul&gt;
&lt;li&gt;25～30字・40～50字といった&lt;strong&gt;字数の狭い記述&lt;/strong&gt;で「必要な要素をしぼる力」が問われる&lt;/li&gt;
&lt;li&gt;物語文・論説文ともに、&lt;strong&gt;丁寧に読み、正確に情報をつかむ姿勢&lt;/strong&gt;が重要&lt;/li&gt;
&lt;li&gt;「私にとっての詩」のような抽象表現は、&lt;strong&gt;イコールの内容&lt;/strong&gt;を本文から探して答える&lt;/li&gt;
&lt;li&gt;傍線部の説明問題では、傍線全体ではなく&lt;strong&gt;中核部分&lt;/strong&gt;を言い換える意識を持つ&lt;/li&gt;
&lt;li&gt;「こういう風」などの指示語は、直前の内容を復元し、選択肢と照合していく&lt;/li&gt;
&lt;li&gt;A・B・Cと問題をレベル分けし、&lt;strong&gt;「落としてはいけない問題」から確実に得点する戦略&lt;/strong&gt;をもつ&lt;/li&gt;
&lt;/ul&gt;
&lt;p&gt;これらのポイントを押さえつつ、&lt;strong&gt;厳選解説動画&lt;/strong&gt;や全問解説Ver.を活用して過去問演習を重ねていくことで、早稲田中の国語に通用する読解力と記述力を着実に養うことができます。&lt;br /&gt;
ぜひ動画と併せて、本ページの内容を復習に役立ててください。&lt;/p&gt;
&lt;p&gt;&amp;nbsp;&lt;/p&gt;
&lt;p&gt;&amp;nbsp;&lt;/p&gt;
&lt;p&gt;&amp;nbsp;&lt;/p&gt;
&lt;p&gt;&lt;!-- [ /.socialSet ] --&gt;&lt;/p&gt;
&lt;div class="alert alert-primary p-3 mt-4" role="alert"&gt;
&lt;p class="mb-2"&gt;&lt;strong&gt;趣味の「読書」を続けている限り、合格の二文字は手に入りません。&lt;/strong&gt;&lt;/p&gt;
&lt;p class="mb-1"&gt;筆者の論理を無視した自分勝手な読み方が固定化されると、記述での減点が止まらなくなり、入試本番の合計点に跳ね返る致命的な損失を招きます。&lt;/p&gt;
&lt;p class="mb-3"&gt;記述の精度が改善しないのは、一重に判断軸の未固定にあります。&lt;/p&gt;
&lt;div class="d-grid gap-2"&gt;
    &lt;a class="btn btn-primary btn-lg" href="https://dokkai-labo.tokyo/reading-lesson/"&gt;合格力を叩き込む個別指導の受講はこちら&lt;/a&gt;&lt;br /&gt;
    &lt;a class="btn btn-outline-primary btn-lg" href="https://dokkai-labo.tokyo/policy/"&gt;読解ラボの指導方針を詳しく知る&lt;/a&gt;
  &lt;/div&gt;
&lt;hr class="my-3"&gt;
&lt;div class="d-flex flex-column gap-1"&gt;
    &lt;a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
  &lt;/div&gt;
&lt;/div&gt;
&lt;section class="veu_cta" id="veu_cta-20325"&gt;&lt;h1 class="cta_title"&gt;講座案内：小６得点力養成講座【集団授業(２～７月)】&lt;/h1&gt;&lt;div class="cta_body"&gt;&lt;div class="cta_body_image cta_body_image_right"&gt;&lt;a href="https://dokkai-labo.tokyo/tokuten/" target="_blank"&gt;&lt;/a&gt;&lt;/div&gt;&lt;div class="cta_body_txt image_exist"&gt;半年間で読解問題の得点力向上を目指す講座です。各回ともテーマに基づいて
&lt;br /&gt;大問４題を取り扱います。受講結果と復習用動画も完備しています。
&lt;br /&gt;&lt;/div&gt;&lt;div class="cta_body_link"&gt;&lt;a href="https://dokkai-labo.tokyo/tokuten/" class="btn btn-primary btn-block btn-lg" target="_blank"&gt;講座案内：小６得点力養成講座【集団授業(２～７月)】&lt;/a&gt;&lt;/div&gt;&lt;/div&gt;&lt;!--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</si>
  <si>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https://dokkai-labo.tokyo/blog/description/
【検出された不自然ワード】
- 型
- 固定
【本文】
------
&lt;p&gt;「国語の記述問題がなかなか安定しない」「どう書けば点数がもらえるのか分からない」──そんなお悩みをお持ちのご家庭は少なくありません。&lt;/p&gt;
&lt;p&gt;実は、記述問題で高得点を狙うために知っておいてほしいポイントは、大きく分けて&lt;strong&gt;２つ&lt;/strong&gt;だけです。&lt;/p&gt;
&lt;ul&gt;
&lt;li&gt;&lt;strong&gt;❶ 記述のほとんどは「自分の言葉で作文」ではなく、本文の引用で書ける&lt;/strong&gt;&lt;/li&gt;
&lt;li&gt;&lt;strong&gt;❷ 例外的に「言い換え」が必要になる場面は、ごく限られている&lt;/strong&gt;&lt;/li&gt;
&lt;/ul&gt;
&lt;p&gt;記述の基本（説明＝イコール内容＋理由で字数調整／心情＝背景→出来事→心情）の整理は、&lt;a href="https://dokkai-labo.tokyo/blog/17022403/"&gt;記述力とは何か（全体像はこちら）&lt;/a&gt;でまとめて確認できます。&lt;/p&gt;
&lt;p&gt;このページでは、代表・長島のインタビュー内容をもとに、国語の記述問題が得意になるための考え方と具体的な書き方のコツを、導入（問題意識）→原因→対処法→まとめの流れで整理してお伝えします。&lt;/p&gt;
&lt;h2&gt;動画で解説：「国語の記述問題が得意になる２つのポイント」&lt;/h2&gt;
&lt;p&gt;&lt;iframe title="YouTube video player" src="https://www.youtube.com/embed/fsV-BZS8np4?si=0H-kD9-TJCmLm_Gh" width="560" height="315" frameborder="0" allowfullscreen="allowfullscreen"&gt;&lt;/iframe&gt;&lt;/p&gt;
&lt;p&gt;まずは動画で全体像を押さえてから、以下の文章でポイントを復習していただくと理解が深まります。&lt;/p&gt;
&lt;h2&gt;原因：記述＝「自分の言葉で一から作文」と思い込んでいないか&lt;/h2&gt;
&lt;p&gt;最初に確認しておきたいのは、そもそも&lt;strong&gt;国語の記述問題とは何をしているのか&lt;/strong&gt;という点です。&lt;/p&gt;
&lt;blockquote&gt;&lt;p&gt;&lt;strong&gt;「国語の記述は『自分の言葉で作文する』場面がほとんどない、ということです。」&lt;/strong&gt;&lt;/p&gt;&lt;/blockquote&gt;
&lt;p&gt;多くのお子さんが、&lt;/p&gt;
&lt;ul&gt;
&lt;li&gt;記述＝自分なりの言葉にきれいに言い換えなければいけない&lt;/li&gt;
&lt;li&gt;うまい表現を一から考えないといけない&lt;/li&gt;
&lt;/ul&gt;
&lt;p&gt;と考えがちですが、これは&lt;strong&gt;大きな誤解&lt;/strong&gt;です。&lt;/p&gt;
&lt;h3&gt;物語文の「気持ち」以外は、ほぼ本文からの引用で書ける&lt;/h3&gt;
&lt;p&gt;もちろん、物語文の記述で「登場人物の気持ち」を答えさせる問題は少し事情が違います。&lt;/p&gt;
&lt;ul&gt;
&lt;li&gt;気持ちを本文にそのまま書くと、文章の味わいがなくなる&lt;/li&gt;
&lt;li&gt;そのため、気持ちの言葉そのものは明示されていないことが多い&lt;/li&gt;
&lt;/ul&gt;
&lt;p&gt;このような場合、&lt;strong&gt;気持ちの言葉そのものは自分で言語化する必要があります&lt;/strong&gt;。&lt;/p&gt;
&lt;p&gt;とはいえ、&lt;/p&gt;
&lt;ul&gt;
&lt;li&gt;その気持ちに至った&lt;strong&gt;理由・根拠&lt;/strong&gt;&lt;/li&gt;
&lt;li&gt;状況説明や行動、セリフなどの&lt;strong&gt;背景となる情報&lt;/strong&gt;&lt;/li&gt;
&lt;/ul&gt;
&lt;p&gt;は、本文中の言葉を&lt;strong&gt;そのまま引用すれば十分&lt;/strong&gt;です。説明文であればなおさら、&lt;/p&gt;
&lt;blockquote&gt;&lt;p&gt;&lt;strong&gt;「ほとんど本文の言葉を引っ張ってきて組み立てるだけ」&lt;/strong&gt;&lt;/p&gt;&lt;/blockquote&gt;
&lt;p&gt;と言ってよいほどです。&lt;/p&gt;
&lt;blockquote&gt;&lt;p&gt;✔ 記述＝本文の言葉を引用して組み合わせる&lt;br /&gt;
❌ 記述＝自分の言葉で全部書き換える&lt;/p&gt;&lt;/blockquote&gt;
&lt;p&gt;ですから、最初から無理に「うまい言い換え」を狙う必要はありません。&lt;strong&gt;基本方針は、本文から答えの材料を持ってくること&lt;/strong&gt;です。&lt;/p&gt;
&lt;h2&gt;対処①：本文から拾った要素をスッキリまとめる３つのコツ&lt;/h2&gt;
&lt;p&gt;「本文を引用して書けばいい」とは言っても、実際に書く場面では次のような悩みが出てきます。&lt;/p&gt;
&lt;ul&gt;
&lt;li&gt;必要な要素が２つ・３つあるとき、どうつなげればよいか分からない&lt;/li&gt;
&lt;li&gt;字数が足りず、どこを膨らませればよいか迷ってしまう&lt;/li&gt;
&lt;/ul&gt;
&lt;p&gt;こうしたときに役立つのが、次の&lt;strong&gt;３つのシンプルなルール&lt;/strong&gt;です。&lt;/p&gt;
&lt;h3&gt;❶ イコールの関係は「〜という〜」でつなぐ&lt;/h3&gt;
&lt;p&gt;記述を書いていると、&lt;/p&gt;
&lt;blockquote&gt;&lt;p&gt;A と B が同じ内容（＝イコールの関係）&lt;/p&gt;&lt;/blockquote&gt;
&lt;p&gt;という場面がよく出てきます。このときは、&lt;/p&gt;
&lt;blockquote&gt;&lt;p&gt;&lt;strong&gt;A という B&lt;/strong&gt;&lt;/p&gt;&lt;/blockquote&gt;
&lt;p&gt;という形でつなげてしまえば OK です。&lt;/p&gt;
&lt;ul&gt;
&lt;li&gt;例：&lt;br /&gt;
「A（出来事）という B（気持ち）」&lt;br /&gt;
「A（理由）という B（考え）」&lt;/li&gt;
&lt;/ul&gt;
&lt;p&gt;この「A という B」という型を知っておくだけでも、&lt;strong&gt;要素同士を自然につなげやすく&lt;/strong&gt;なります。&lt;/p&gt;
&lt;h3&gt;❷ 理由を加えるときは「〜から／〜ので／〜ため」を使う&lt;/h3&gt;
&lt;p&gt;字数を増やしたいとき、または「理由も書きなさい」と指定されているときは、&lt;/p&gt;
&lt;blockquote&gt;&lt;p&gt;&lt;strong&gt;〜から／〜ので／〜ため&lt;/strong&gt;&lt;/p&gt;&lt;/blockquote&gt;
&lt;p&gt;といった理由を表す言葉で、本文から拾ってきた要素同士をつなぎます。&lt;/p&gt;
&lt;blockquote&gt;&lt;p&gt;✔ イコールの関係 →「〜という〜」&lt;br /&gt;
✔ 理由を足す →「〜から／〜ので／〜ため」&lt;/p&gt;&lt;/blockquote&gt;
&lt;p&gt;この２つを押さえるだけで、&lt;strong&gt;バラバラだった情報が一気に整理された１文になりやすくなります&lt;/strong&gt;。&lt;/p&gt;
&lt;h3&gt;❸ メインとなる答えは必ず「最後」に置く&lt;/h3&gt;
&lt;blockquote&gt;&lt;p&gt;&lt;strong&gt;「メインとなる答えは最後に置く。」&lt;/strong&gt;&lt;/p&gt;&lt;/blockquote&gt;
&lt;p&gt;記述で問われているのが「気持ち」なら最後に書くべきは&lt;strong&gt;気持ち&lt;/strong&gt;ですし、&lt;br /&gt;
傍線部の内容を問われているなら最後に来るべきなのは&lt;strong&gt;傍線部の言い換え&lt;/strong&gt;です。&lt;/p&gt;
&lt;p&gt;書き方のイメージとしては、メインの答えの前に&lt;/p&gt;
&lt;ul&gt;
&lt;li&gt;イコールの内容（A という B の A の部分）&lt;/li&gt;
&lt;li&gt;理由の情報（〜から／〜ので／〜ため でつなぐ部分）&lt;/li&gt;
&lt;/ul&gt;
&lt;p&gt;を&lt;strong&gt;前から足していく&lt;/strong&gt;感覚です。&lt;/p&gt;
&lt;p&gt;この「最後に何を持ってくるか」を意識するだけでも、&lt;strong&gt;採点者にとって読みやすく、ポイントのぶれない記述&lt;/strong&gt;になっていきます。&lt;/p&gt;
&lt;div style="border: 2px solid #2196F3; background-color: #e3f2fd; padding: 10px; display: flex; align-items: center; justify-content: center;"&gt;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&lt;h2&gt;対処②：最難関レベルで必要になる「言い換え」のテクニック&lt;/h2&gt;
&lt;p&gt;ここまでの内容をまとめると、１つ目のポイントは&lt;/p&gt;
&lt;ul&gt;
&lt;li&gt;&lt;strong&gt;自分で作文しようとせず、本文から要素を拾って組み立てる&lt;/strong&gt;&lt;/li&gt;
&lt;/ul&gt;
&lt;p&gt;ということでした。&lt;/p&gt;
&lt;p&gt;二つ目のポイントは、これと一見矛盾するようですが、&lt;/p&gt;
&lt;blockquote&gt;&lt;p&gt;&lt;strong&gt;「例外的に“言い換え”が必要になるケースがある」&lt;/strong&gt;&lt;/p&gt;&lt;/blockquote&gt;
&lt;p&gt;という点です。&lt;/p&gt;
&lt;p&gt;ただし、ここは&lt;strong&gt;本当に例外&lt;/strong&gt;です。代表・長島は、&lt;/p&gt;
&lt;blockquote&gt;&lt;p&gt;「国語が苦手なお子さんは、ここから先は知らなくても構いません。」&lt;/p&gt;&lt;/blockquote&gt;
&lt;p&gt;とまで言っています。&lt;/p&gt;
&lt;h3&gt;言い換えが必要になるのは「20要素に1つ」程度&lt;/h3&gt;
&lt;p&gt;本文を言い換えなければならないケースは確かに存在しますが、&lt;/p&gt;
&lt;blockquote&gt;&lt;p&gt;&lt;strong&gt;体感では20要素に1つ程度&lt;/strong&gt;&lt;/p&gt;&lt;/blockquote&gt;
&lt;p&gt;であり、それができなくても&lt;strong&gt;合否にはほとんど影響しないレベル&lt;/strong&gt;です。&lt;/p&gt;
&lt;p&gt;とはいえ、&lt;/p&gt;
&lt;ul&gt;
&lt;li&gt;&lt;strong&gt;最難関校を目指す&lt;/strong&gt;&lt;/li&gt;
&lt;li&gt;&lt;strong&gt;国語を武器科目にしたい&lt;/strong&gt;&lt;/li&gt;
&lt;/ul&gt;
&lt;p&gt;という生徒には、この「言い換え」の力も求められます。&lt;/p&gt;
&lt;h3&gt;本文をそのまま使ってはいけないケースは２つだけ&lt;/h3&gt;
&lt;p&gt;代表・長島が挙げる「本文をそのまま解答に使えないケース」は、次の２パターンだけです。&lt;/p&gt;
&lt;h3&gt;① 比喩表現をそのまま書いてはいけないとき&lt;/h3&gt;
&lt;p&gt;比喩表現は、あいまいさを含んだ表現です。そのため、&lt;/p&gt;
&lt;ul&gt;
&lt;li&gt;比喩をそのまま解答に引用すると意味がぼやける&lt;/li&gt;
&lt;li&gt;採点者にとって「何を言いたいのか」が分かりにくくなる&lt;/li&gt;
&lt;/ul&gt;
&lt;p&gt;このような場合、比喩を&lt;/p&gt;
&lt;blockquote&gt;&lt;p&gt;&lt;strong&gt;一般的な表現に直して答える必要があります。&lt;/strong&gt;&lt;/p&gt;&lt;/blockquote&gt;
&lt;p&gt;たとえば、&lt;/p&gt;
&lt;ul&gt;
&lt;li&gt;「心が暗くなった」という比喩 → 「不安な気持ちになった」「落ち込んだ」など&lt;/li&gt;
&lt;li&gt;「胸がすっとした」という比喩 → 「安心した」「気持ちが楽になった」など&lt;/li&gt;
&lt;/ul&gt;
&lt;p&gt;というように、&lt;strong&gt;だれが読んでも意味がわかる言葉に言い換えて書く&lt;/strong&gt;ことが大切です。&lt;/p&gt;
&lt;h3&gt;② 具体的すぎる内容（＝抽象化が必要なとき）&lt;/h3&gt;
&lt;p&gt;もう一つのパターンは、本文に書かれている内容が&lt;strong&gt;具体的すぎる&lt;/strong&gt;場合です。このようなとき、そのまま書くと採点で「ツッコミ」が入りやすくなります。&lt;/p&gt;
&lt;blockquote&gt;&lt;p&gt;◎ 例文&lt;br /&gt;
「カレーそばを食べた。ご飯と漬物を食べた。」&lt;/p&gt;&lt;/blockquote&gt;
&lt;p&gt;この体験を「どのような食事をしたか説明しなさい」という記述問題で、&lt;/p&gt;
&lt;blockquote&gt;&lt;p&gt;❌「カレーそばを食べた」とだけ書く&lt;br /&gt;
→「じゃあ卵かけご飯は違うの？」と突っ込まれる可能性あり&lt;/p&gt;&lt;/blockquote&gt;
&lt;p&gt;このような場合、具体的なメニュー名をそのまま書くのではなく、&lt;/p&gt;
&lt;blockquote&gt;&lt;p&gt;✅「普通の食事」&lt;br /&gt;
✅「質素な食事」&lt;/p&gt;&lt;/blockquote&gt;
&lt;p&gt;といった形で、&lt;strong&gt;いくつかの具体例をまとめてくくれる抽象的な表現&lt;/strong&gt;に変える必要があります。&lt;/p&gt;
&lt;blockquote&gt;&lt;p&gt;✔ 比喩 → 一般的な表現へ言い換える&lt;br /&gt;
✔ 具体例 → 抽象化してまとめて表現する&lt;/p&gt;&lt;/blockquote&gt;
&lt;h3&gt;「知らなくてもいい」けれど、誤った理解になる前に伝えておきたいこと&lt;/h3&gt;
&lt;p&gt;代表・長島は、正直なところ、&lt;/p&gt;
&lt;blockquote&gt;&lt;p&gt;&lt;strong&gt;「国語が苦手な生徒は、この考えを知らなくていい」と思っています。&lt;/strong&gt;&lt;/p&gt;&lt;/blockquote&gt;
&lt;p&gt;なぜなら、&lt;/p&gt;
&lt;blockquote&gt;&lt;p&gt;&lt;strong&gt;「ほとんどの記述は『本文を引用すれば解ける』からです。」&lt;/strong&gt;&lt;/p&gt;&lt;/blockquote&gt;
&lt;p&gt;比喩や抽象化の考え方を知ると、逆に&lt;/p&gt;
&lt;ul&gt;
&lt;li&gt;&lt;em&gt;直さなくてよい部分まで、無理に言い換えようとしてしまう&lt;/em&gt;&lt;/li&gt;
&lt;/ul&gt;
&lt;p&gt;といったリスクもあります。&lt;/p&gt;
&lt;p&gt;それでもあえて説明しているのは、現実的には&lt;/p&gt;
&lt;ul&gt;
&lt;li&gt;塾や他の先生から必ず「比喩の言い換え」「具体から抽象へ」と教わる&lt;/li&gt;
&lt;/ul&gt;
&lt;p&gt;からです。その際に、&lt;/p&gt;
&lt;blockquote&gt;&lt;p&gt;&lt;strong&gt;誤った理解にならないよう、最初に正しい形で知っておいてほしい&lt;/strong&gt;&lt;/p&gt;&lt;/blockquote&gt;
&lt;p&gt;という意図で、この「例外ルール」をお伝えしているのが本音です。&lt;/p&gt;
&lt;div style="border: 2px solid #2196F3; background-color: #e3f2fd; padding: 10px; display: flex; align-items: center; justify-content: center;"&gt;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&lt;h2&gt;まとめ：記述問題が得意になるために押さえておきたい２つの軸&lt;/h2&gt;
&lt;p&gt;最後に、今回の内容をコンパクトに整理します。&lt;/p&gt;
&lt;h3&gt;１．基本方針：本文を引用して組み立てる&lt;/h3&gt;
&lt;ul&gt;
&lt;li&gt;&lt;strong&gt;国語の記述は「自分の言葉で一から作文」が目的ではない。&lt;/strong&gt;&lt;/li&gt;
&lt;li&gt;物語文の「気持ちの言葉」以外は、&lt;strong&gt;本文の言葉を引用して十分に書ける&lt;/strong&gt;。&lt;/li&gt;
&lt;li&gt;説明文の記述は、ほとんどが&lt;strong&gt;本文からの引用＋つなぎ言葉&lt;/strong&gt;で構成される。&lt;/li&gt;
&lt;li&gt;迷ったときは、&lt;strong&gt;「本文から答えの材料を持ってくる」ことを最優先&lt;/strong&gt;に考える。&lt;/li&gt;
&lt;/ul&gt;
&lt;h3&gt;２．具体的な書き方のコツ&lt;/h3&gt;
&lt;ul&gt;
&lt;li&gt;イコールの関係は&lt;strong&gt;「A という B」&lt;/strong&gt;でつなぐ。&lt;/li&gt;
&lt;li&gt;理由を加えるときは&lt;strong&gt;「〜から／〜ので／〜ため」&lt;/strong&gt;を使う。&lt;/li&gt;
&lt;li&gt;メインの答え（気持ち・言い換えなど）は&lt;strong&gt;必ず最後に置く。&lt;/strong&gt;&lt;/li&gt;
&lt;/ul&gt;
&lt;h3&gt;３．例外的に「言い換え」が必要になるケース&lt;/h3&gt;
&lt;ul&gt;
&lt;li&gt;&lt;strong&gt;比喩表現&lt;/strong&gt;は、そのままではあいまいなので、&lt;strong&gt;一般的な表現へ言い換える&lt;/strong&gt;。&lt;/li&gt;
&lt;li&gt;&lt;strong&gt;具体的すぎる内容&lt;/strong&gt;は、いくつかの事例をまとめて、&lt;strong&gt;抽象的な表現にまとめる&lt;/strong&gt;。&lt;/li&gt;
&lt;li&gt;とはいえ、これらは&lt;strong&gt;20要素に1つ程度の例外&lt;/strong&gt;であり、合否への影響は小さい。&lt;/li&gt;
&lt;li&gt;まずは&lt;strong&gt;本文の引用を徹底すること&lt;/strong&gt;が、記述力アップへの近道。&lt;/li&gt;
&lt;/ul&gt;
&lt;p&gt;記述問題は、「センス」や「作文力」ではなく、&lt;strong&gt;本文の読み取りと、シンプルなルールに沿った組み立て&lt;/strong&gt;で十分に戦える分野です。基本方針と例外ルールを整理して押さえることで、記述への苦手意識を少しずつ手放していきましょう。&lt;/p&gt;
&lt;p&gt;&lt;!-- [ /.socialSet ] --&gt;&lt;/p&gt;
&lt;div class="alert alert-primary p-3 mt-4" role="alert"&gt;
&lt;p class="mb-2"&gt;&lt;strong&gt;記述を自己流で続けると、減点が固定化して合計点に跳ね返る&lt;/strong&gt;&lt;/p&gt;
&lt;p class="mb-1"&gt;本文の引用ではなく作文で埋める癖を放置すると、部分点を取り切れない減点が固定化し、合計点に跳ね返って点数が伸びないまま本番に近づきます。&lt;/p&gt;
&lt;p class="mb-3"&gt;損が起きる原因は、採点基準のズレです。&lt;/p&gt;
&lt;div class="d-grid gap-2"&gt;&lt;a class="btn btn-primary btn-lg" href="https://dokkai-labo.tokyo/kobetsuonline01/"&gt;本文引用で点を取り切る記述に変える（オンライン1対1）&lt;/a&gt;&lt;br /&gt;
&lt;a class="btn btn-outline-primary btn-lg" href="https://dokkai-labo.tokyo/ct/strategy/"&gt;採点に合う直し方の基準を確認する（指導指針）&lt;/a&gt;&lt;/div&gt;
&lt;hr class="my-3" /&gt;
&lt;div class="d-flex flex-column gap-1"&gt;&lt;a href="https://dokkai-labo.tokyo/blog/17022403/"&gt;記述力の全体像（説明と心情）&lt;/a&gt;&lt;br /&gt;
&lt;a href="https://dokkai-labo.tokyo/lesson/1-1elem/"&gt;完全1対1個別指導（中学受験）&lt;/a&gt;&lt;br /&gt;
&lt;a href="https://dokkai-labo.tokyo/vacant_sum/"&gt;直近4週間の空きコマ状況&lt;/a&gt;&lt;br /&gt;
&lt;a href="https://dokkai-labo.tokyo/contact/"&gt;お問い合わせ&lt;/a&gt;&lt;br /&gt;
&lt;a href="https://dokkai-labo.tokyo/"&gt;トップページ&lt;/a&gt;&lt;/div&gt;
&lt;/div&gt;
&lt;section class="veu_cta" id="veu_cta-20525"&gt;&lt;h1 class="cta_title"&gt;講座案内：【オンライン】完全１対１個別指導【大学受験】&lt;/h1&gt;&lt;div class="cta_body"&gt;&lt;div class="cta_body_image cta_body_image_right"&gt;&lt;a href="https://dokkai-labo.tokyo/kobetsuonline02/" target="_blank"&gt;&lt;/a&gt;&lt;/div&gt;&lt;div class="cta_body_txt image_exist"&gt;当塾で開講中の大学受験対策１対１個別指導講座をオンラインで受講可能です。教室で受ける授業さながらの授業を、個別指導オンラインでも再現しております。&lt;/div&gt;&lt;div class="cta_body_link"&gt;&lt;a href="https://dokkai-labo.tokyo/kobetsuonline02/" class="btn btn-primary btn-block btn-lg" target="_blank"&gt;【オンライン】完全１対１個別指導【大学受験】&lt;/a&gt;&lt;/div&gt;&lt;/div&gt;&lt;!--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</si>
  <si>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https://dokkai-labo.tokyo/blog/ferisu2021/
【検出された不自然ワード】
- 固定
- 手順
- 整え
【本文】
------
&lt;p&gt;指示語「それ」が何を指すかを外すと、選択肢でも記述でも根拠がずれて失点が増えやすくなります。フェリス女学院中学校（中学受験）・令和3（2021）年度の国語では、本文の前後関係から「イコールの内容」を押さえる読み方が得点の土台になります。&lt;/p&gt;
&lt;p&gt;過去問演習の回数・繰り返しの効果と限界・類題演習との順番まで含めた全体像は、&lt;a href="https://dokkai-labo.tokyo/blog/kokugo-kakomon/"&gt;過去問演習の全体像はこちら&lt;/a&gt;で整理しています。&lt;/p&gt;
&lt;div class="rounded" style="background-color: lightblue; padding: 12px; margin: 14px 0;"&gt;
&lt;p style="margin: 0 0 8px 0;"&gt;&lt;strong&gt;このページで扱うこと（先に把握したい要点）&lt;/strong&gt;&lt;/p&gt;
&lt;ul style="margin: 0; padding-left: 1.2em;"&gt;
&lt;li&gt;令和3（2021）年度の入試問題から厳選した設問で、&lt;strong&gt;指示語「それ」の特定&lt;/strong&gt;と&lt;strong&gt;「どういうことか」＝ブロック分け＋言い換え&lt;/strong&gt;の手順を確認します。&lt;/li&gt;
&lt;li&gt;動画と本文を往復しながら、「なぜその答えになるか」を本文根拠で説明できる形に整えます。&lt;/li&gt;
&lt;li&gt;&lt;strong&gt;問題文・設問（過去問）そのもののPDF配布は行っていません&lt;/strong&gt;。お手元の過去問（過去問題集等）をご用意のうえご覧ください。&lt;/li&gt;
&lt;li&gt;「フェリス女学院大学」の過去問ではなく、&lt;strong&gt;フェリス女学院中学校（中学受験）の国語&lt;/strong&gt;を対象にしています。&lt;/li&gt;
&lt;/ul&gt;
&lt;/div&gt;
&lt;h2&gt;フェリス女学院中学校・令和３年度 厳選解説動画&lt;/h2&gt;
&lt;p&gt;令和３年度 フェリス女学院中学校の入試問題から、厳選した問題とその解説をお届けします。&lt;br /&gt;
動画では、本文の読み方から「イコールの内容」の見つけ方まで、入試本番で役立つ考え方を丁寧に解説しています。&lt;/p&gt;
&lt;p&gt;▶ 解説動画はこちら：&lt;br /&gt;
&lt;a href="https://youtu.be/CJoYRu5PcGE" target="_blank" rel="noopener noreferrer"&gt;https://youtu.be/CJoYRu5PcGE&lt;/a&gt;&lt;/p&gt;
&lt;h2&gt;解説&lt;/h2&gt;
&lt;h3&gt;大問一　問九：「それ」が指す内容を特定する問題&lt;/h3&gt;
&lt;p&gt;この問題は、傍線部「&lt;strong&gt;彼はそれが心配であった&lt;/strong&gt;」の中の「それ」が、本文中のどの内容を指しているのかを答える設問です。&lt;br /&gt;
指示語問題では、&lt;strong&gt;「それ」＝直後で述べられる具体的な内容&lt;/strong&gt;として扱われることが多く、本文の前後を丁寧に確認することが重要です。&lt;/p&gt;
&lt;h4&gt;「それ」＝「心配したこと」として読み解く&lt;/h4&gt;
&lt;p&gt;設問文から、「それ」は「彼が心配していること」を指しているとわかります。そこで、&lt;strong&gt;「心配したこと」は何か&lt;/strong&gt;を本文中から探していきます。&lt;/p&gt;
&lt;ul&gt;
&lt;li&gt;傍線部の直後にある文：&lt;br /&gt;
「三吉には～懸念が生じた。」という記述から、→ &lt;strong&gt;【それ ＝ 河田師範のあだ名が、自分のつけた「にんにく」から、「チャンス」にかわってしまうこと】&lt;/strong&gt;&lt;br /&gt;
と読み取ることができます。&lt;/li&gt;
&lt;/ul&gt;
&lt;p&gt;したがって、答案としては次のようにまとめられます。&lt;/p&gt;
&lt;p&gt;&lt;strong&gt;【それとは、河田師範のあだ名が、自分のつけた「にんにく」から「チャンス」にかわってしまうこと。】&lt;/strong&gt;&lt;/p&gt;
&lt;p&gt;このように、「それ」が何を指すかは、&lt;strong&gt;直後の説明文（懸念・心配の具体的な中身）に注目する&lt;/strong&gt;ことで、自然と特定できるようになります。&lt;/p&gt;
&lt;h3&gt;大問二　問三：傍線部を「ブロック分け」で説明する問題&lt;/h3&gt;
&lt;p&gt;大問二問三は、&lt;strong&gt;「傍線部とはどのようなことか」を説明させる問題&lt;/strong&gt;です。&lt;br /&gt;
説明を求められている場合は、&lt;strong&gt;傍線部とイコールの内容を本文中から探し、必要に応じて言い換えて答える&lt;/strong&gt;のが基本です。&lt;/p&gt;
&lt;div class="rounded" style="background-color: lightblue; padding: 10px;"&gt;ここでは、傍線部の&lt;br /&gt;
&lt;strong&gt;前半：「自分の手持ちの材料から」&lt;/strong&gt;と、&lt;br /&gt;
&lt;strong&gt;後半：「犯人捜しをやる」&lt;/strong&gt;&lt;br /&gt;
に&lt;strong&gt;ブロック分け&lt;/strong&gt;をして、それぞれと同じ内容にあたる部分を探していきます。&lt;/div&gt;
&lt;h4&gt;後半ブロック：「犯人捜しをやる」&lt;/h4&gt;
&lt;ul&gt;
&lt;li&gt;傍線部の直前にある文：&lt;br /&gt;
「犯人、つまりわからない部分は自分で発見しなければなりません。」より、&lt;br /&gt;
→ &lt;strong&gt;【犯人捜しをやる ＝ わからない部分を見つける】&lt;/strong&gt;&lt;br /&gt;
と言い換えることができます。&lt;/li&gt;
&lt;/ul&gt;
&lt;h4&gt;前半ブロック：「自分の手持ちの材料から」&lt;/h4&gt;
&lt;p&gt;こちらは、本文中で直接言い換えが示されていないため、文脈から自分で整理する必要があります。&lt;br /&gt;
「手持ちの材料」とは、自分が最初から持っている情報・知識・手がかりのことですから、&lt;/p&gt;
&lt;p&gt;&lt;strong&gt;【自分の手持ちの材料から ＝ 自分がすでに知っている情報から】&lt;/strong&gt;&lt;/p&gt;
&lt;p&gt;と解釈できます。&lt;/p&gt;
&lt;h4&gt;２つのブロックを組み合わせて答える&lt;/h4&gt;
&lt;p&gt;以上を組み合わせると、傍線部全体は、&lt;/p&gt;
&lt;p&gt;&lt;strong&gt;【自分が知っている情報から、わからない部分を見つけること。】&lt;/strong&gt;&lt;/p&gt;
&lt;p&gt;と説明できます。これがそのまま答案になります。&lt;/p&gt;
&lt;p&gt;このように、「本文に書いてある部分」と「自分で整理して言い換える部分」を組み合わせることで、&lt;strong&gt;傍線部の内容を過不足なく説明&lt;/strong&gt;できるようになります。&lt;/p&gt;
&lt;h2&gt;まとめ：指示語とブロック分けで「イコールの内容」をつかむ&lt;/h2&gt;
&lt;ul&gt;
&lt;li&gt;指示語「それ」を問う問題では、&lt;strong&gt;「それ」＝直後に示される懸念・心配・内容&lt;/strong&gt;として扱われることが多く、傍線部のすぐ後ろを丁寧に読むことが重要。&lt;/li&gt;
&lt;li&gt;「どういうことか」「どのようなことか」を説明させる問題では、&lt;strong&gt;傍線部とイコールになる内容&lt;/strong&gt;を本文中から探して答える。&lt;/li&gt;
&lt;li&gt;傍線部が長い場合は、&lt;strong&gt;前半・後半などにブロック分け&lt;/strong&gt;をし、それぞれについて本文中の対応箇所や言い換えを考えると整理しやすい。&lt;/li&gt;
&lt;li&gt;本文に直接書かれていない部分は、文脈から&lt;strong&gt;自然な日本語に言い換えて補う&lt;/strong&gt;ことで、記述の精度を高めることができる。&lt;/li&gt;
&lt;li&gt;令和３年度のフェリス女学院の問題は難度が高い箇所もありますが、&lt;strong&gt;前後をきちんと読み、「イコールの内容」を押さえる・ブロック分けで考える&lt;/strong&gt;という解法を身につければ、十分に対応可能です。&lt;/li&gt;
&lt;/ul&gt;
&lt;p&gt;解法をしっかりと身につけ、自分が解ける問題を確実に正解できるようにしていきましょう。&lt;br /&gt;
動画とあわせて復習しながら、&lt;strong&gt;「なぜその答えになるのか」を自分で説明できる力&lt;/strong&gt;を少しずつ養っていくことが、合格への近道です。&lt;/p&gt;
&lt;p&gt;&lt;!-- [ /.socialSet ] --&gt;&lt;/p&gt;
&lt;div class="alert alert-primary p-3 mt-4" role="alert"&gt;
&lt;p class="mb-2"&gt;&lt;strong&gt;フェリス特有の記述要求に応えられないままでは、合格の門は閉ざされます。&lt;/strong&gt;&lt;/p&gt;
&lt;p class="mb-1"&gt;フェリス記述の核を捉えない解答が固定化されると、本番で容赦ない減点が重なり、合格ラインの合計点に跳ね返る致命的な不利益を被ります。&lt;/p&gt;
&lt;p class="mb-3"&gt;記述が完成しないのは、一重に要素分解の不一致が原因です。&lt;/p&gt;
&lt;div class="d-grid gap-2"&gt;&lt;a class="btn btn-primary btn-lg" href="https://dokkai-labo.tokyo/reading-lesson/"&gt;合格力を叩き込む個別指導の受講はこちら&lt;/a&gt;&lt;br /&gt;
&lt;a class="btn btn-outline-primary btn-lg" href="https://dokkai-labo.tokyo/policy/"&gt;読解ラボの指導方針を詳しく知る&lt;/a&gt;&lt;/div&gt;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&lt;section class="veu_cta" id="veu_cta-21075"&gt;&lt;h1 class="cta_title"&gt;指導指針&lt;/h1&gt;&lt;div class="cta_body"&gt;&lt;div class="cta_body_image cta_body_image_right"&gt;&lt;a href="https://dokkai-labo.tokyo/ct/strategy/"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力向上と受験成功を重視し、効果的な学習法を提供することに焦点を当てています。独自のアプローチと専門知識に基づき、受験生の国語力を伸ばし、自信を持たせることを目指しています。&lt;/div&gt;&lt;div class="cta_body_link"&gt;&lt;a href="https://dokkai-labo.tokyo/ct/strategy/" class="btn btn-primary btn-block btn-lg" target="_blank"&gt;指導指針&lt;/a&gt;&lt;/div&gt;&lt;/div&gt;&lt;!--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</si>
  <si>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https://dokkai-labo.tokyo/blog/note/
【検出された不自然ワード】
- 型
- 手順
【本文】
------
&lt;p&gt;&lt;iframe title="YouTube video player" src="https://www.youtube.com/embed/IpYcwR4GGj8" width="560" height="315" frameborder="0" allowfullscreen="allowfullscreen"&gt;&lt;/iframe&gt;&lt;/p&gt;
&lt;p&gt;国語専門塾「読解ラボ東京」の指導方針・オンライン個別指導の全体像はこちら：&lt;a href="https://dokkai-labo.tokyo/"&gt;国語専門塾のオンライン個別指導｜読解力・記述を1対1で強化｜中学受験・大学受験（全体像はこちら）&lt;/a&gt;&lt;/p&gt;
&lt;h2&gt;中学受験国語の家庭学習が回らない原因（まずここ）&lt;/h2&gt;
&lt;h3&gt;このページで扱う3本柱：読解量・漢字・復習（記述）&lt;/h3&gt;
&lt;h2&gt;読解の学習量が少ないと伸びない（小4・小5の最優先）&lt;/h2&gt;
&lt;h3&gt;授業の復習が大きなテーマ（ただし苦手な子ほど難しい）&lt;/h3&gt;
&lt;p&gt;夏井(&lt;a href="https://natsui-sansu-juku.com/"&gt;中学受験専門　夏井算数塾&lt;/a&gt;代表)：今回は、国語の家庭学習で注意すべきことについてのお話です。&lt;br /&gt;
もちろん、さまざまな塾で授業を受け、いろいろな勉強をすると思いますが、受験勉強で一番大事なのは「ご家庭で日々どんな学習を繰り返すか」だと思います。その中で注意すべき点があれば教えてください。&lt;/p&gt;
&lt;p&gt;長島：まず一つ思うのが、&lt;span style="color: #ff0000;"&gt;読解の学習量がかなり少なくなってしまっている&lt;/span&gt;という印象です。&lt;br /&gt;
いわゆる、授業の復習をしっかりやってほしいです。特に小４・小５の間は&lt;strong&gt;授業の復習が大きなテーマ&lt;/strong&gt;になります。&lt;/p&gt;
&lt;p&gt;得意な子ならそれで良いと思いますが、苦手な子が授業を振り返って「なぜこの答えになるのか」を自力で整理するのは難しいです。そこまでできるなら、国語の学習はもう卒業で良いのでは？というくらいです。家庭学習のやり方が噛み合っていない場合の典型例は、&lt;a href="https://dokkai-labo.tokyo/col_blog/home-study-mistakes/" target="_blank" rel="noopener noreferrer"&gt;国語が伸びない家庭に共通する“学習パターンのズレ”&lt;/a&gt;でも整理しています。&lt;/p&gt;
&lt;h3&gt;復習が難しい子ほど「新しい問題」で復習を起こす&lt;/h3&gt;
&lt;p&gt;そうであるなら、どんどん新しい問題を解いてほしいです。&lt;br /&gt;
問題を解く中で「これは授業で言っていた解き方だ」と気付けた瞬間が、復習になるからです。&lt;/p&gt;
&lt;h3&gt;塾別の家庭教材の位置づけ（四谷／サピ）&lt;/h3&gt;
&lt;p&gt;四谷大塚の場合、演習問題集が家庭学習用教材として配布され、それを進める形になると思いますが、サピックスの場合はプラスαの教材としてAテキストの読解ページが相当します。&lt;/p&gt;
&lt;h3&gt;宿題をやっているのに伸びないときの見直しポイント&lt;/h3&gt;
&lt;p&gt;塾に関係なく、授業の復習以外の「読解の家庭学習」が少なすぎることが非常に勿体ないです。&lt;br /&gt;
量をこなすことでできるようになる部分があるにもかかわらず、数をこなす機会が失われてしまっています。塾の宿題をこなしているのに伸びないケースの見直しポイントは、&lt;a href="https://dokkai-labo.tokyo/col_blog/kokugo-fix/" target="_blank" rel="noopener noreferrer"&gt;塾の宿題を「こなしているのに」国語が伸びない子の改善パターン&lt;/a&gt;にまとめています。&lt;/p&gt;
&lt;h3&gt;市販教材を使うなら：週に大問2本で読解量を増やす&lt;/h3&gt;
&lt;p&gt;もし市販教材を使うなら、『自由自在』などを１冊購入し、週に大問２本解くペースで読解の学習量を増やしていただきたいと思っています。&lt;/p&gt;
&lt;h2&gt;漢字の家庭学習｜週3テスト→間違い5回で定着させる&lt;/h2&gt;
&lt;h3&gt;基本手順：何も見ずにテスト→間違いだけ5回（週3回）&lt;/h3&gt;
&lt;p&gt;夏井：確かに量を増やすという事は全体に通じて大事な事だと思います。&lt;br /&gt;
続いて、漢字はどう勉強したらよいですか？&lt;/p&gt;
&lt;p&gt;長島：例えば私がサピックスで講師していた時に提案していた方法をお伝えさせて頂きます。&lt;br /&gt;
サピックスは冊子の後ろの方にテスト形式のように漢字の問題が並んでいます。&lt;br /&gt;
例えばサピの小5であれば月水金で授業がありますので、火木土が漢字の勉強をする日にします。&lt;br /&gt;
いずれもテスト形式になっている部分をなにも見ないで書きます。&lt;br /&gt;
書いて、間違えた漢字を5回ずつ練習します。&lt;br /&gt;
それが火曜日が1回目だとした場合、そこでしっかり集中して5回間違えたものを書けば木曜日に同じ作業をした時に、繰り返し勉強する量が減ると思います。&lt;br /&gt;
土曜日にまたやるのであれば、もっと減っていって更に勉強は楽になります。&lt;br /&gt;
週に3回勉強をする日を作り、&lt;span style="color: #0000ff;"&gt;間違えた漢字を書き直すという勉強をして欲しい&lt;/span&gt;という事になります。&lt;/p&gt;
&lt;h3&gt;2回目・3回目が楽になるように「1回目の集中量」を最大化&lt;/h3&gt;
&lt;p&gt;それで、なるべく2回目3回目が楽になるように1回目に気合を入れて勉強しよう、という提案をよくしておりました。ただ、それぞれの方によってアレンジをして頂いていいと思います。&lt;/p&gt;
&lt;h3&gt;得意な子／苦手な子でのアレンジ（全範囲テストor間違い再テスト）&lt;/h3&gt;
&lt;p&gt;ある程度漢字が得意な方であれば、1回目に勉強した時に正解したものはクリアしたものとみなして&lt;br /&gt;
2回目以降は間違えたものだけを再度テストして、間違えた場合は5回ずつ書くという形でもいいと思います。中々覚えきれてなくて、さっき勉強したからたまたま合っていましたというような&lt;br /&gt;
漢字が苦手なお子さんは忘れる事もありますので、今申したような形がいいと思います。&lt;br /&gt;
&lt;strong&gt;毎回まっさらな状態で最初から最後までテストして間違えたやつは5回ずつ練習、それを3回繰り返す&lt;/strong&gt;というような形で適宜アレンジして頂ければと思います。&lt;/p&gt;
&lt;h2&gt;国語の復習とは何か｜家庭でやるべき最低ラインを決める&lt;/h2&gt;
&lt;h3&gt;本来の復習：ノートを見て「答えまでの流れ」を再現する&lt;/h3&gt;
&lt;p&gt;夏井：よく授業を受けると、授業の復習をきちんとしましょうという指導をよくされると思うんですが、そもそも国語における授業の復習は一体なんですか？&lt;/p&gt;
&lt;p&gt;長島：やって欲しいお勉強は、講師側の意図としてはこうだと思います。&lt;br /&gt;
ノートをもう1回見て、&lt;span style="color: #0000ff;"&gt;どういう流れでこれが答えになったのか&lt;/span&gt;という確認をして欲しいというのが講師側の意図のはずです。&lt;br /&gt;
たださっきもちらっと申しましたが、その勉強が出来る方はもう国語が得意な方だと思います。&lt;/p&gt;
&lt;h3&gt;それが難しい子の現実解：記述の模範解答を書き写す&lt;/h3&gt;
&lt;p&gt;そうであるならば、ちゃんと言われた事をやっていないと塾との喧嘩にもなってしまう恐れがありますから、私が提案したいのは塾とも喧嘩にならなくて、且つ学習効果がある営みとして、&lt;span style="color: #ff0000;"&gt;記述の問題の模範解答をノートに書き写す&lt;/span&gt;という勉強はして欲しいです。&lt;br /&gt;
もちろん なぜそれが答えになるのかというのも必要なんですが、&lt;strong&gt;記述はこういうふうに書くものなんだというのを手に覚えさせる&lt;/strong&gt;という勉強も必要です。&lt;br /&gt;
営みをやって頂けば塾側にもちゃんと復習しましたと言えますし、学習効果もちゃんとありますし。&lt;br /&gt;
それは本当に必要な事だと思いますのでそういったもの是非取り組んで欲しいなと思っております。記述答案の添削をどう読めば改善につながるかは、&lt;a href="https://dokkai-labo.tokyo/col_blog/tensaku-guide/" target="_blank" rel="noopener noreferrer"&gt;添削の読み方が分からない家庭向けガイド 記述答案を“改善の材料”に変える方法&lt;/a&gt;も参考にしてください。&lt;/p&gt;
&lt;h2&gt;家庭で抱え込みすぎないための整理（親の役割と役割分担）&lt;/h2&gt;
&lt;p&gt;なお、「家庭で国語を教える」そのものが難しくなりやすい理由と、無理なく役割分担する考え方は、&lt;a href="https://dokkai-labo.tokyo/col_blog/katei-kokugo-oshi-enai/" target="_blank" rel="noopener noreferrer"&gt;家庭で国語を教えるのが“極めて難しい”理由&lt;/a&gt;で整理しています。&lt;/p&gt;
&lt;h2&gt;家庭学習の回し方（結論）：読解量×漢字×記述復習を週の型にする&lt;/h2&gt;
&lt;ul&gt;
&lt;li&gt;&lt;strong&gt;読解：&lt;/strong&gt;復習だけで止めず、週に大問2本で「新しい問題」を回す&lt;/li&gt;
&lt;li&gt;&lt;strong&gt;漢字：&lt;/strong&gt;週3回テスト→間違い5回（1回目に集中して、2回目以降を軽くする）&lt;/li&gt;
&lt;li&gt;&lt;strong&gt;記述：&lt;/strong&gt;模範解答の書き写しで「書き方」を手に覚えさせる&lt;/li&gt;
&lt;/ul&gt;
&lt;p&gt;&lt;!-- [ /.socialSet ] --&gt;&lt;/p&gt;
&lt;p&gt;&lt;!-- [ /.socialSet ] --&gt;&lt;/p&gt;
&lt;section class="veu_cta" id="veu_cta-20523"&gt;&lt;h1 class="cta_title"&gt;講座案内：【オンライン】完全１対１個別指導【中学受験】&lt;/h1&gt;&lt;div class="cta_body"&gt;&lt;div class="cta_body_image cta_body_image_right"&gt;&lt;a href="https://dokkai-labo.tokyo/kobetsuonline01/" target="_blank"&gt;&lt;/a&gt;&lt;/div&gt;&lt;div class="cta_body_txt image_exist"&gt;当塾で開講中の中学受験対策１対１個別指導講座をオンラインで受講可能です。教室で受ける授業さながらの授業を、個別指導オンラインでも再現しております。&lt;/div&gt;&lt;div class="cta_body_link"&gt;&lt;a href="https://dokkai-labo.tokyo/kobetsuonline01/" class="btn btn-primary btn-block btn-lg" target="_blank"&gt;【オンライン】完全１対１個別指導【中学受験】&lt;/a&gt;&lt;/div&gt;&lt;/div&gt;&lt;!--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</si>
  <si>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https://dokkai-labo.tokyo/live/
【検出された不自然ワード】
- 型
【本文】
------
&lt;p&gt;現在開講中の講座は以下の通りです。&lt;/p&gt;
&lt;p&gt;読解ラボ東京の指導方針・対応学年・オンライン/教室など、サービス全体の概要は、&lt;br /&gt;
&lt;a href="https://dokkai-labo.tokyo/"&gt;国語専門塾のオンライン個別指導｜読解力・記述を1対1で強化｜中学受験・大学受験（全体像はこちら）&lt;/a&gt;&lt;br /&gt;
でご確認いただけます。&lt;/p&gt;
&lt;h2 id="toc"&gt;講座一覧（ジャンル別）&lt;/h2&gt;
&lt;ul&gt;
&lt;li&gt;&lt;a href="#cat-1to1"&gt;１対１個別指導（教室）&lt;/a&gt;
&lt;ul&gt;
&lt;li&gt;&lt;a href="#c-1to1-junior"&gt;完全１対１個別指導講座〖中学受験〗&lt;/a&gt;&lt;/li&gt;
&lt;li&gt;&lt;a href="#c-1to1-univ"&gt;完全１対１個別指導講座〖大学受験〗&lt;/a&gt;&lt;/li&gt;
&lt;/ul&gt;
&lt;/li&gt;
&lt;li&gt;&lt;a href="#cat-online"&gt;オンライン（１対１・講座・添削）&lt;/a&gt;
&lt;ul&gt;
&lt;li&gt;&lt;a href="#c-online-junior"&gt;国語専門塾のオンライン個別指導〖中学受験〗&lt;/a&gt;&lt;/li&gt;
&lt;li&gt;&lt;a href="#c-online-univ"&gt;大学受験 国語オンライン塾〖大学受験〗&lt;/a&gt;&lt;/li&gt;
&lt;li&gt;&lt;a href="#c-online-tokuten"&gt;〖オンライン〗小６得点力養成講座〖集団授業(２～７月)〗&lt;/a&gt;&lt;/li&gt;
&lt;li&gt;&lt;a href="#c-online-basis"&gt;国語専門塾のオンライン個別｜中学受験国語の基礎固め｜小4・小5&lt;/a&gt;&lt;/li&gt;
&lt;li&gt;&lt;a href="#c-online-5th"&gt;〖中受〗小５得点力養成講座プライマル〖オンライン〗&lt;/a&gt;&lt;/li&gt;
&lt;li&gt;&lt;a href="#c-online-check"&gt;大学受験の現代文「記述添削」オンライン講座｜check and collect&lt;/a&gt;&lt;/li&gt;
&lt;li&gt;&lt;a href="#c-online-choco"&gt;〖オンライン〗タイパ重視の新講座「ちょこっとラボ」〖中学受験〗&lt;/a&gt;&lt;/li&gt;
&lt;li&gt;&lt;a href="#c-online-kakidai"&gt;国語専門塾のオンライン講座｜記述答案を添削して得点を安定｜小6中学受験 国語&lt;/a&gt;&lt;/li&gt;
&lt;/ul&gt;
&lt;/li&gt;
&lt;li&gt;&lt;a href="#cat-managed"&gt;演習管理型授業（中学受験）&lt;/a&gt;
&lt;ul&gt;
&lt;li&gt;&lt;a href="#c-bootcamp"&gt;読解/漢字演習道場〖中受〗&lt;/a&gt;&lt;/li&gt;
&lt;/ul&gt;
&lt;/li&gt;
&lt;li&gt;&lt;a href="#cat-group"&gt;集団授業（教室）&lt;/a&gt;
&lt;ul&gt;
&lt;li&gt;&lt;a href="#c-tokuten"&gt;得点力養成講座〖中学受験〗&lt;/a&gt;&lt;/li&gt;
&lt;li&gt;&lt;a href="#c-grammer"&gt;〖２回完結〗文法速習講座〖中受〗&lt;/a&gt;&lt;/li&gt;
&lt;/ul&gt;
&lt;/li&gt;
&lt;li&gt;&lt;a href="#cat-seasonal"&gt;季節講習・体験&lt;/a&gt;
&lt;ul&gt;
&lt;li&gt;&lt;a href="#c-summer"&gt;小５夏期体験講座&lt;/a&gt;&lt;/li&gt;
&lt;li&gt;&lt;a href="#c-summer-form"&gt;夏期体験講座お申込みフォーム&lt;/a&gt;&lt;/li&gt;
&lt;/ul&gt;
&lt;/li&gt;
&lt;/ul&gt;
&lt;hr /&gt;
&lt;h2 id="cat-1to1"&gt;１対１個別指導（教室）&lt;/h2&gt;
&lt;h3 id="c-1to1-junior"&gt;完全１対１個別指導講座〖中学受験〗&lt;/h3&gt;
&lt;h4&gt;対応テーマ（個別指導）&lt;/h4&gt;
&lt;ul&gt;
&lt;li&gt;説明文攻略&lt;/li&gt;
&lt;li&gt;物語文攻略&lt;/li&gt;
&lt;li&gt;記述問題徹底演習&lt;/li&gt;
&lt;li&gt;客観問題徹底演習&lt;/li&gt;
&lt;li&gt;過去問演習&lt;/li&gt;
&lt;/ul&gt;
&lt;p&gt;→「読み方」と「解き方」を体系化し、合格点を安定して取れる力を養成します。&lt;/p&gt;
&lt;h4&gt;講座詳細&lt;/h4&gt;
&lt;ul&gt;
&lt;li&gt;&lt;a href="https://dokkai-labo.tokyo/lesson/1-1elem/"&gt;完全1対1個別指導（中学受験）の講座詳細&lt;/a&gt;&lt;/li&gt;
&lt;/ul&gt;
&lt;h3 id="c-1to1-univ"&gt;完全１対１個別指導講座〖大学受験〗&lt;/h3&gt;
&lt;h4&gt;対応テーマ（個別指導）&lt;/h4&gt;
&lt;ul&gt;
&lt;li&gt;私大現代文&lt;/li&gt;
&lt;li&gt;センター現代文&lt;/li&gt;
&lt;li&gt;国公立二次現代文&lt;/li&gt;
&lt;li&gt;小論文講座&lt;/li&gt;
&lt;/ul&gt;
&lt;p&gt;→難関大の記述対策から共通テスト対策まで、現代文を得点源にします。&lt;/p&gt;
&lt;h4&gt;講座詳細&lt;/h4&gt;
&lt;ul&gt;
&lt;li&gt;&lt;a href="https://dokkai-labo.tokyo/lesson/1-1high/"&gt;完全1対1個別指導（大学受験）の講座詳細&lt;/a&gt;&lt;/li&gt;
&lt;/ul&gt;
&lt;h4&gt;関連案内（大学受験）&lt;/h4&gt;
&lt;ul&gt;
&lt;li&gt;&lt;a href="https://dokkai-labo.tokyo/lesson/hilevel_lec_univ/"&gt;ハイレベル現代文～既存の現代文教育に対するアンチテーゼ～〖大学受験〗&lt;/a&gt;&lt;/li&gt;
&lt;li&gt;&lt;a href="https://dokkai-labo.tokyo/univ01/"&gt;大学受験・国公立大学&lt;/a&gt;&lt;/li&gt;
&lt;li&gt;&lt;a href="https://dokkai-labo.tokyo/univ02/"&gt;大学受験・私立大学&lt;/a&gt;&lt;/li&gt;
&lt;/ul&gt;
&lt;hr /&gt;
&lt;h2 id="cat-online"&gt;オンライン（１対１・講座・添削）&lt;/h2&gt;
&lt;h3 id="c-online-junior"&gt;国語専門塾のオンライン個別指導〖中学受験〗&lt;/h3&gt;
&lt;p&gt;中学受験向けのオンライン個別指導の詳細は、&lt;br /&gt;
&lt;a href="https://dokkai-labo.tokyo/kobetsuonline01/"&gt;国語専門塾のオンライン個別指導｜記述・選択・過去問を1対1添削｜中学受験国語&lt;/a&gt;&lt;br /&gt;
をご覧ください。&lt;/p&gt;
&lt;h3 id="c-online-univ"&gt;大学受験 国語オンライン塾〖大学受験〗&lt;/h3&gt;
&lt;p&gt;大学受験向けのオンライン個別指導の詳細は、&lt;br /&gt;
&lt;a href="https://dokkai-labo.tokyo/kobetsuonline02/"&gt;大学受験 国語オンライン塾｜現代文の根拠取り・答案構成を1対1で徹底｜共通テスト〜難関大・小論文対応&lt;/a&gt;&lt;br /&gt;
をご覧ください。&lt;/p&gt;
&lt;h3 id="c-online-check"&gt;大学受験の現代文「記述添削」オンライン講座｜check and collect&lt;/h3&gt;
&lt;p&gt;記述答案の添削をオンラインで回し、3日以内返却で改善を積み上げたい場合は、&lt;br /&gt;
&lt;a href="https://dokkai-labo.tokyo/hilevel_lec_univ_online/"&gt;大学受験の現代文「記述添削」オンライン講座｜3日以内返却 check and collect&lt;/a&gt;&lt;br /&gt;
をご確認ください。&lt;/p&gt;
&lt;h3 id="c-online-kakidai"&gt;国語専門塾のオンライン講座｜記述答案を添削して得点を安定｜小6中学受験 国語&lt;/h3&gt;
&lt;p&gt;小6のオンライン講座で記述答案を添削し、得点を安定させたい場合は、&lt;br /&gt;
&lt;a href="https://dokkai-labo.tokyo/onlinetokuten/"&gt;国語専門塾のオンライン講座｜記述答案を添削して得点を安定｜小6中学受験 国語&lt;/a&gt;&lt;br /&gt;
をご覧ください。&lt;/p&gt;
&lt;h3 id="c-online-tokuten"&gt;〖オンライン〗小６得点力養成講座〖集団授業(２～７月)〗&lt;/h3&gt;
&lt;h4&gt;講座内容&lt;/h4&gt;
&lt;p&gt;半年間で読解問題の得点力向上を目指す講座です。各回ともテーマに基づいて大問４題を取り扱います。&lt;br /&gt;
受講結果と復習用動画も完備しています。教室で受ける授業さながらの授業を得点力養成講座オンラインでも再現しております。&lt;/p&gt;
&lt;h4&gt;講座案内&lt;/h4&gt;
&lt;ul&gt;
&lt;li&gt;&lt;a href="https://dokkai-labo.tokyo/onlinetokuten/"&gt;講座案内：〖オンライン〗小６得点力養成講座〖集団授業(２～７月)〗&lt;/a&gt;&lt;/li&gt;
&lt;/ul&gt;
&lt;h3 id="c-online-basis"&gt;国語専門塾のオンライン個別｜中学受験国語の基礎固め｜小4・小5&lt;/h3&gt;
&lt;p&gt;小4・小5の基礎固めをオンラインで進めたい場合は、&lt;br /&gt;
&lt;a href="https://dokkai-labo.tokyo/basisonline/"&gt;国語専門塾のオンライン個別｜中学受験国語の基礎固め｜小4・小5&lt;/a&gt;&lt;br /&gt;
が適しています。&lt;/p&gt;
&lt;h3 id="c-online-5th"&gt;〖中受〗小５得点力養成講座プライマル〖オンライン〗&lt;/h3&gt;
&lt;p&gt;小5向けの得点力強化をオンラインで進める場合は、&lt;br /&gt;
&lt;a href="https://dokkai-labo.tokyo/tokuten_fifth/"&gt;〖中受〗小５得点力養成講座プライマル〖オンライン〗&lt;/a&gt;&lt;br /&gt;
も選択肢になります。&lt;/p&gt;
&lt;h3 id="c-online-choco"&gt;〖オンライン〗タイパ重視の新講座「ちょこっとラボ」〖中学受験〗&lt;/h3&gt;
&lt;p&gt;オンラインで短時間・タイパ重視の受講を検討する場合は、&lt;br /&gt;
&lt;a href="https://dokkai-labo.tokyo/lesson/chocolabo/"&gt;〖オンライン〗タイパ重視の新講座「ちょこっとラボ」〖中学受験〗&lt;/a&gt;&lt;br /&gt;
をご確認ください。&lt;/p&gt;
&lt;hr /&gt;
&lt;h2 id="cat-managed"&gt;演習管理型授業（中学受験）&lt;/h2&gt;
&lt;h3 id="c-bootcamp"&gt;読解/漢字演習道場〖中受〗&lt;/h3&gt;
&lt;p&gt;読解と漢字を短期間で集中的に回すなら、&lt;br /&gt;
&lt;a href="https://dokkai-labo.tokyo/bootcamp/"&gt;読解/漢字演習道場〖中受〗&lt;/a&gt;&lt;br /&gt;
をご覧ください。&lt;/p&gt;
&lt;hr /&gt;
&lt;h2 id="cat-group"&gt;集団授業（教室）&lt;/h2&gt;
&lt;h3 id="c-tokuten"&gt;得点力養成講座〖中学受験〗&lt;/h3&gt;
&lt;h4&gt;講座内容&lt;/h4&gt;
&lt;p&gt;半年間で読解問題の得点力向上を目指す講座です。&lt;/p&gt;
&lt;p&gt;各回ともテーマに基づいて大問2題を取り扱います。復習用の動画教材も用意しております。&lt;/p&gt;
&lt;h4&gt;講座詳細&lt;/h4&gt;
&lt;p&gt;講座の詳細は&lt;br /&gt;
&lt;a href="https://dokkai-labo.tokyo/tokuten/"&gt;得点力養成講座（中学受験）の講座詳細&lt;/a&gt;&lt;br /&gt;
をご覧下さい。&lt;/p&gt;
&lt;h3 id="c-grammer"&gt;〖２回完結〗文法速習講座〖中受〗&lt;/h3&gt;
&lt;p&gt;文法を2回で整理して得点に直結させたい場合は、&lt;br /&gt;
&lt;a href="https://dokkai-labo.tokyo/grammer/"&gt;〖２回完結〗文法速習講座〖中受〗&lt;/a&gt;&lt;br /&gt;
も開講しています。&lt;/p&gt;
&lt;hr /&gt;
&lt;h2 id="cat-seasonal"&gt;季節講習・体験&lt;/h2&gt;
&lt;h3 id="c-summer"&gt;小５夏期体験講座&lt;/h3&gt;
&lt;p&gt;季節講習として小5の体験受講を希望する場合は、&lt;br /&gt;
&lt;a href="https://dokkai-labo.tokyo/summer/"&gt;小５夏期体験講座&lt;/a&gt;&lt;br /&gt;
をご確認ください。&lt;/p&gt;
&lt;h3 id="c-summer-form"&gt;夏期体験講座お申込みフォーム&lt;/h3&gt;
&lt;p&gt;夏期体験講座のお申込みは、&lt;br /&gt;
&lt;a href="https://dokkai-labo.tokyo/summercourse/"&gt;夏期体験講座お申込みフォーム&lt;/a&gt;&lt;br /&gt;
からお手続きいただけます。&lt;/p&gt;
&lt;hr /&gt;
&lt;h2&gt;関連講座（中学受験）&lt;/h2&gt;
&lt;p&gt;記述の核になる「型」を固めたい場合は、下記もあわせてご確認ください。&lt;/p&gt;
&lt;ul&gt;
&lt;li&gt;&lt;a href="https://dokkai-labo.tokyo/basis/"&gt;長島式読解講座「Basis」〖中受〗&lt;/a&gt;&lt;/li&gt;
&lt;/ul&gt;
&lt;p&gt;&lt;a href="#toc"&gt;▲ 講座一覧に戻る&lt;/a&gt;&lt;/p&gt;
&lt;section class="veu_cta" id="veu_cta-20527"&gt;&lt;h1 class="cta_title"&gt;講座案内：【オンライン】長島式読解講座「Basis」【中学受験】&lt;/h1&gt;&lt;div class="cta_body"&gt;&lt;div class="cta_body_txt image_no"&gt;自由なスケジュールで受講可能。理論に裏打ちされた読解法を短期間で習得できます。オンライン授業にそのまま適用することで教室で受ける授業さながらの授業を、Basisオンラインでも再現しております。&lt;/div&gt;&lt;div class="cta_body_link"&gt;&lt;a href="https://dokkai-labo.tokyo/basisonline/" class="btn btn-primary btn-block btn-lg" target="_blank"&gt;【オンライン】長島式読解講座「Basis」【中学受験】&lt;/a&gt;&lt;/div&gt;&lt;/div&gt;&lt;!--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live%2F&amp;amp;t=%E9%96%8B%E8%AC%9B%E8%AC%9B%E5%BA%A7%E3%81%AE%E3%81%94%E6%A1%88%E5%86%85%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live%2F&amp;amp;text=%E9%96%8B%E8%AC%9B%E8%AC%9B%E5%BA%A7%E3%81%AE%E3%81%94%E6%A1%88%E5%86%85%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9%96%8B%E8%AC%9B%E8%AC%9B%E5%BA%A7%E3%81%AE%E3%81%94%E6%A1%88%E5%86%85%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live%2F" target="_blank" &gt;&lt;span class="vk_icon_w_r_sns_bluesky icon_sns"&gt;&lt;/span&gt;&lt;span class="sns_txt"&gt;Bluesky&lt;/span&gt;&lt;/a&gt;&lt;/li&gt;&lt;li class="sb_copy sb_icon"&gt;&lt;button class="copy-button sb_icon_inner"data-clipboard-text="開講講座のご案内 | 受験国語専門 読解ラボ東京 | 中学受験・大学受験対応の個別指導国語専門塾（オンライン・教室対応） https://dokkai-labo.tokyo/live/"&gt;&lt;span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</si>
  <si>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https://eigo-rewrite.com/column/stage1_lesson12-4/
【検出された不自然ワード】
- 型
- 最短
- 導線
【本文】
------
&lt;p&gt;&lt;iframe title="YouTube video player" src="https://www.youtube.com/embed/vpCsgfF-8fc"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&lt;p&gt;NEW TREASURE STAGE1 の文法事項・Lesson一覧の全体像は、&lt;strong&gt;&lt;a href="https://eigo-rewrite.com/column/hub_stage1/"&gt;NEW TREASURE STAGE1｜中1英文法 総括＋Lesson一覧（全体像はこちら）&lt;/a&gt;&lt;/strong&gt;で確認できます。&lt;br /&gt;
Which do you like better, A or B? と聞かれたとき、答えから &lt;strong&gt;better&lt;/strong&gt; を落とすと「Aが好き」という意味に寄ってしまい、&lt;strong&gt;比較（BよりAのほうが）&lt;/strong&gt;が消えます。&lt;br /&gt;
一方で、Which is older, A or B? のように &lt;strong&gt;be動詞&lt;/strong&gt;で比べる文は、答えの中で重複する語を省いても意味が保てる場面があります。&lt;/p&gt;
&lt;ul&gt;
&lt;li&gt;Which is older, A or B? → The library is.（be動詞の比較は重複する語を落としてOK）&lt;/li&gt;
&lt;li&gt;Which do you like better, A or B? → I like A better.（likeの比較はbetterを答えに残す）&lt;/li&gt;
&lt;li&gt;Who is the tallest … ? → Tom is.（最上級の重複は省略してOK）&lt;/li&gt;
&lt;li&gt;What sport do you like (the) best? → I like baseball (the) best.（bestは答えにも入れる）&lt;/li&gt;
&lt;li&gt;of the four / in your class のように、範囲の表し方（in/of）もセットで確認&lt;/li&gt;
&lt;/ul&gt;
&lt;p&gt;省いてよい語と残す語の分かれ目は、疑問文が &lt;strong&gt;be動詞か一般動詞か&lt;/strong&gt;、そして比較語が &lt;strong&gt;何を修飾しているか&lt;/strong&gt;で決まります。&lt;br /&gt;
&amp;#8220;Which is older,&amp;#8221; から確認します。&lt;/p&gt;
&lt;p&gt;&lt;img decoding="async" fetchpriority="high" class="alignnone wp-image-580" src="https://eigo-rewrite.com/wp-content/uploads/2023/06/IMG_1172-300x37.jpg" alt="" width="868" height="107" srcset="https://eigo-rewrite.com/wp-content/uploads/2023/06/IMG_1172-300x37.jpg 300w, https://eigo-rewrite.com/wp-content/uploads/2023/06/IMG_1172-1024x126.jpg 1024w, https://eigo-rewrite.com/wp-content/uploads/2023/06/IMG_1172-768x95.jpg 768w, https://eigo-rewrite.com/wp-content/uploads/2023/06/IMG_1172.jpg 1200w" sizes="(max-width: 868px) 100vw, 868px" /&gt;&lt;/p&gt;
&lt;p&gt;&amp;#8220;Which is older,&amp;#8221;&lt;br /&gt;
「どちらの方が古いですか」&lt;br /&gt;
&amp;#8220;the library or the gym?&amp;#8221;&lt;br /&gt;
「図書館とそれから体育館、どちらの方が古いんですか？」&lt;br /&gt;
というような文になっています。&lt;br /&gt;
このように、&lt;span style="color: #0000ff;"&gt;二つのものを比べてどちらの方がより何とかですか&lt;/span&gt;という時は、&lt;span style="color: #ff0000;"&gt;&amp;#8220;Which&amp;#8221;&lt;/span&gt;を使って表現します。&lt;br /&gt;
たまたまこれは疑問詞が主語になっていて、且つ、be動詞を使っているので&amp;#8221;Which is&amp;#8221;と非常に分かり易い形になっています。&lt;br /&gt;
読むさいは一旦&amp;#8221;the library&amp;#8221;と上げ調子で読んで、そのあとに&amp;#8221;or the gym&amp;#8221;と下げ調子で読むというのが一つ注意点となります。&lt;br /&gt;
答え方が大事でして、「どちらの方が古いですか？」「図書館ですか？それとも体育館ですか？」と聞いて、「図書館です」という時に、&amp;#8221;It is the library.&amp;#8221;と答えたくなってしまうんですが、あくまでも主語は「図書館の方が」で、本当はここに&amp;#8221;older&amp;#8221;が隠れています。&lt;br /&gt;
そうすると、「図書館のほうがより古いです。」といった文でしたから、重複する事を避ける為に、この&amp;#8221;older&amp;#8221;というものを消して&amp;#8221;The library is&amp;#8221;が残ったというような形です。&lt;br /&gt;
もののさいは&amp;#8221;Which&amp;#8221;でいいんですが、&lt;span style="color: #ff00ff;"&gt;人を比べるさいは&amp;#8221;Which&amp;#8221;ではなくて&amp;#8221;Who&amp;#8221;を使います。&lt;/span&gt;&lt;/p&gt;
&lt;p&gt;&lt;img decoding="async" class="alignnone wp-image-581" src="https://eigo-rewrite.com/wp-content/uploads/2023/06/IMG_1172-1-300x37.jpg" alt="" width="803" height="99" srcset="https://eigo-rewrite.com/wp-content/uploads/2023/06/IMG_1172-1-300x37.jpg 300w, https://eigo-rewrite.com/wp-content/uploads/2023/06/IMG_1172-1-1024x126.jpg 1024w, https://eigo-rewrite.com/wp-content/uploads/2023/06/IMG_1172-1-768x95.jpg 768w, https://eigo-rewrite.com/wp-content/uploads/2023/06/IMG_1172-1.jpg 1200w" sizes="(max-width: 803px) 100vw, 803px" /&gt;&lt;/p&gt;
&lt;p&gt;「誰がより若いですか？」「あなたのお兄さんですか、それともトムのお兄さんですか」と訳すとちょっと日本語おかしくなってしまいます。&lt;br /&gt;
なので、この場合は&amp;#8221;Who&amp;#8221;とは書いてありますが、「どちらの方が」と訳しておきましょう。&lt;br /&gt;
ここでも同様に、「あなたのお兄さんですか？」と1回上げて読んで、それともトムのお兄さんですかと下げて読むというような形になります。&lt;br /&gt;
そして、答え方に関しても元々「私のお兄さんの方がより若いですよ。」と&amp;#8221;younger&amp;#8221;が隠れていました。&lt;br /&gt;
&amp;#8220;Who is younger&amp;#8221;と&amp;#8221;My brother is younger&amp;#8221;と&lt;span style="color: #0000ff;"&gt;形を揃えたあとでここの&amp;#8221;younger&amp;#8221;が重複してしまうので消す&lt;/span&gt;という形になっています。&lt;br /&gt;
be動詞に関してはこのような形です。&lt;/p&gt;
&lt;p&gt;&lt;img decoding="async" loading="lazy" class="alignnone wp-image-582" src="https://eigo-rewrite.com/wp-content/uploads/2023/06/IMG_1172-2-300x37.jpg" alt="" width="819" height="101" srcset="https://eigo-rewrite.com/wp-content/uploads/2023/06/IMG_1172-2-300x37.jpg 300w, https://eigo-rewrite.com/wp-content/uploads/2023/06/IMG_1172-2-1024x126.jpg 1024w, https://eigo-rewrite.com/wp-content/uploads/2023/06/IMG_1172-2-768x95.jpg 768w, https://eigo-rewrite.com/wp-content/uploads/2023/06/IMG_1172-2.jpg 1200w" sizes="(max-width: 819px) 100vw, 819px" /&gt;&lt;/p&gt;
&lt;p&gt;次は一般動詞です。&lt;br /&gt;
今度は&amp;#8221;Which do you like better&amp;#8221;です。&lt;br /&gt;
この&amp;#8221;better&amp;#8221;というのは、先ほどセクションの3番で&amp;#8221;good&amp;#8221;とか&amp;#8221;well&amp;#8221;の比較級と言ったんですが、&lt;br /&gt;
この「どちらの方がより好きですか？」と聞く場合、つまりこの&lt;span style="color: #ff00ff;"&gt;&amp;#8220;like&amp;#8221;を使う場合もこの&amp;#8221;better&amp;#8221;を使います。&lt;/span&gt;&lt;br /&gt;
そうすると、&amp;#8221;Which do you like better&amp;#8221;「どちらの方が好きですか」と聞いて、&lt;br /&gt;
「歴史ですか、それとも数学ですか？」となります。&lt;br /&gt;
それに答えるさいは、疑問文と形を揃えますから「you like なんとか better」と合わせて、&lt;br /&gt;
&amp;#8220;I like history better&amp;#8221;という形で、ここは&amp;#8221;It is history&amp;#8221;というbe動詞を使うのではなくて、あくまで&amp;#8221;like&amp;#8221;、一般動詞を使った疑問文ですから、ここでも一般動詞で答えましょう。&lt;br /&gt;
そのさいに、「どちらの方が好きですか？」と聞かれて、「歴史です。」だったら、日本語であれば&amp;#8221;I like history.&amp;#8221;で終わっても良さそうなものですが、あくまで&amp;#8221;history&amp;#8221;と&amp;#8221;math&amp;#8221;を比べると&lt;br /&gt;
&amp;#8220;history&amp;#8221;の方が好きですという意味合いなので、こちらの方がより好きですという意味で答えの文でも&amp;#8221;better&amp;#8221;を書かないといけません。&lt;br /&gt;
今までの話ですと、重複を避けた方がいいんじゃないかという感じもしますが、&lt;br /&gt;
ここで&amp;#8221;better&amp;#8221;がないと、&amp;#8221;I like history.&amp;#8221;「私は歴史が好きだ。」という事しか言わなくて、&lt;br /&gt;
&lt;span style="color: #ff0000;"&gt;数学と比べたら歴史の方が好きだという意味合いを出せないので、この&amp;#8221;better&amp;#8221;を置いていると捉えて下さい。&lt;/span&gt;&lt;/p&gt;
&lt;p&gt;&lt;!-- 追加ブロック（中盤CTA：ST送客を強化） --&gt;&lt;/p&gt;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&lt;p&gt;&lt;img decoding="async" loading="lazy" class="alignnone wp-image-583" src="https://eigo-rewrite.com/wp-content/uploads/2023/06/IMG_1173-300x37.jpg" alt="最上級を用いた疑問文" width="673" height="83" srcset="https://eigo-rewrite.com/wp-content/uploads/2023/06/IMG_1173-300x37.jpg 300w, https://eigo-rewrite.com/wp-content/uploads/2023/06/IMG_1173-1024x126.jpg 1024w, https://eigo-rewrite.com/wp-content/uploads/2023/06/IMG_1173-768x95.jpg 768w, https://eigo-rewrite.com/wp-content/uploads/2023/06/IMG_1173.jpg 1200w" sizes="(max-width: 673px) 100vw, 673px" /&gt;&lt;/p&gt;
&lt;p&gt;&amp;#8220;Who is the tallest student in your class?&amp;#8221;&lt;br /&gt;
「誰があなたのクラスの中で一番背が高いですか？」&lt;br /&gt;
もちろん今度は三つ以上、三人以上の人たちを比べる訳ですから、先ほどのように&lt;br /&gt;
「どちらですか？A or B」と聞くのではなく、普通の文と同じような形で&amp;#8221;the tallest student&amp;#8221;&lt;br /&gt;
最上級+&amp;#8221;in your class&amp;#8221;「クラスの中で」というような形で疑問文を作ります。&lt;br /&gt;
答えるさいも、「誰が一番背が高いですか？」という形になっているので、「トムが」本当はここに&amp;#8221;tallest&amp;#8221;があった訳です。&lt;br /&gt;
なので、&amp;#8221;Tom is the tallest&amp;#8221;というのが元の文ですから、この重複を避ける為に&amp;#8221;the tallest&amp;#8221;を消して、そして&amp;#8221;Tom is&amp;#8221;が残るというような形になります。&lt;/p&gt;
&lt;p&gt;&lt;img decoding="async" loading="lazy" class="alignnone wp-image-584" src="https://eigo-rewrite.com/wp-content/uploads/2023/06/IMG_1173-1-300x40.jpg" alt="" width="705" height="94" srcset="https://eigo-rewrite.com/wp-content/uploads/2023/06/IMG_1173-1-300x40.jpg 300w, https://eigo-rewrite.com/wp-content/uploads/2023/06/IMG_1173-1-1024x137.jpg 1024w, https://eigo-rewrite.com/wp-content/uploads/2023/06/IMG_1173-1-768x102.jpg 768w, https://eigo-rewrite.com/wp-content/uploads/2023/06/IMG_1173-1.jpg 1200w" sizes="(max-width: 705px) 100vw, 705px" /&gt;&lt;/p&gt;
&lt;p&gt;同じように、「誰が泳ぎますか？その4人の中で一番早く。」と、&lt;br /&gt;
このように&lt;span style="color: #0000ff;"&gt;数を表していて複数になっていますから、&amp;#8221;in&amp;#8221;ではなく&amp;#8221;of&amp;#8221;を使う訳です。&lt;/span&gt;&lt;br /&gt;
ですが、4人の中でと言ったらどの4人かという事が分からなくなってしまうので、&lt;br /&gt;
ここに「その4人」今話をしているその4人の中で誰が一番早いですか？というような形で、&lt;br /&gt;
&lt;span style="color: #ff6600;"&gt;数の前には&amp;#8221;the&amp;#8221;を付けて&amp;#8221;of the four&amp;#8221;&lt;/span&gt;「その四人の中で誰が一番早く泳ぎますか？」と表しています。&lt;br /&gt;
こちらも形を揃えますから、「誰が泳ぐ」という主語、動詞になっているので、「アンが泳ぐ。」という形になります。&lt;br /&gt;
ここも&amp;#8221;does&amp;#8221;を使っていますが、本来の形は&amp;#8221;swims&amp;#8221;「泳ぎます」です。&lt;br /&gt;
この動詞が重複してしまうのを避ける代わりに、&amp;#8221;swims&amp;#8221;は&amp;#8221;do&amp;#8221;とか&amp;#8221;does&amp;#8221;というふうに代わりの単語を用意出来るので、&amp;#8221;Ann swims&amp;#8221;ではなく&amp;#8221;Ann does.&amp;#8221;という形で書いていきます。&lt;/p&gt;
&lt;p&gt;&lt;img decoding="async" loading="lazy" class="alignnone wp-image-585" src="https://eigo-rewrite.com/wp-content/uploads/2023/06/IMG_1173-2-300x46.jpg" alt="" width="672" height="103" srcset="https://eigo-rewrite.com/wp-content/uploads/2023/06/IMG_1173-2-300x46.jpg 300w, https://eigo-rewrite.com/wp-content/uploads/2023/06/IMG_1173-2-1024x157.jpg 1024w, https://eigo-rewrite.com/wp-content/uploads/2023/06/IMG_1173-2-768x118.jpg 768w, https://eigo-rewrite.com/wp-content/uploads/2023/06/IMG_1173-2.jpg 1200w" sizes="(max-width: 672px) 100vw, 672px" /&gt;&lt;/p&gt;
&lt;p&gt;そして、最後です。&lt;br /&gt;
&amp;#8220;What sport&amp;#8221;「どのスポーツ」「どんなスポーツが」&lt;br /&gt;
&amp;#8220;do you like the best.&amp;#8221;「一番好きですか？」となっています。&lt;br /&gt;
ここも、好きとか嫌いというような意味合いなので、先ほど比較級で見たように&amp;#8221;like&amp;#8221;があります。&lt;br /&gt;
比較級の時は&amp;#8221;better&amp;#8221;でしたので、それと合わせる形で最上級の場合は&amp;#8221;best&amp;#8221;を使います。&lt;br /&gt;
この&amp;#8221;best&amp;#8221;というのは「一番好き」、&amp;#8221;like&amp;#8221;という動詞を修飾していますから、この&amp;#8221;best&amp;#8221;というのは&lt;span style="color: #0000ff;"&gt;副詞&lt;/span&gt;として使っています。&lt;br /&gt;
なので、副詞の最上級なので&amp;#8221;the&amp;#8221;は書いても書かなくても良いというルールでしたから、ここには括弧が付いています。&lt;br /&gt;
答えの文の場合も、「あなたは何が好きですか？」と聞かれているので、「私は野球が好きです。」という形で、聞かれた事と同様に「あなたは好きです」なので「私は好きです」というふうに主語と動詞を揃えてあげて、最後の所、ここも「何が一番好きですか？」と聞かれているので、&lt;br /&gt;
「野球が好きです。」ではなくて「野球が一番好きです。」という意味で&amp;#8221;best&amp;#8221;という単語を付けておきましょう。&lt;br /&gt;
このように、&lt;span style="color: #ff0000;"&gt;聞かれたその疑問文と答えの文で主語と動詞を合わせる事&lt;/span&gt;&lt;br /&gt;
それから&lt;span style="color: #ff0000;"&gt;「好きですか？」というような意味で聞かれた疑問文に関しては答えの部分にも&amp;#8221;better&amp;#8221;とか&amp;#8221;best&amp;#8221;を入れる&lt;/span&gt;&lt;br /&gt;
こういった点に注意して比較の勉強を進めて下さい。&lt;/p&gt;
&lt;h2&gt;Lesson12 セクション4 まとめ&lt;/h2&gt;
&lt;table style="width: 100%; border-collapse: collapse;"&gt;
&lt;tbody&gt;
&lt;tr style="background-color: #dd8500; color: white;"&gt;
&lt;th&gt;項目&lt;/th&gt;
&lt;th&gt;内容&lt;/th&gt;
&lt;/tr&gt;
&lt;tr style="background-color: #f0b464; color: black;"&gt;
&lt;td&gt;このセクションのテーマ&lt;/td&gt;
&lt;td&gt;
&lt;ul&gt;
&lt;li&gt;比較級・最上級、「as ○○ as」などを使った&lt;strong&gt;疑問詞による疑問文の作り方&lt;/strong&gt;がテーマ。&lt;/li&gt;
&lt;li&gt;文そのものよりも、&lt;strong&gt;疑問文と答え方のルール&lt;/strong&gt;に注意することが重要。&lt;/li&gt;
&lt;li&gt;特に「どちらが〜ですか？」「だれがいちばん〜ですか？」という質問への&lt;strong&gt;自然な答え方&lt;/strong&gt;を身につける。&lt;/li&gt;
&lt;/ul&gt;
&lt;/td&gt;
&lt;/tr&gt;
&lt;tr style="background-color: #ffffff; color: black;"&gt;
&lt;td&gt;Which / Who を使った比較の疑問文&lt;/td&gt;
&lt;td&gt;
&lt;ul&gt;
&lt;li&gt;二つのものを比べて「どちらの方が〜ですか？」と聞くときは&lt;strong&gt;Which&lt;/strong&gt; を使う。例：Which is older, the library or the gym?&lt;/li&gt;
&lt;li&gt;人どうしを比べるときは &lt;strong&gt;Who&lt;/strong&gt; を使う。例：Who is younger, your brother or Tom’s brother?&lt;/li&gt;
&lt;li&gt;読み方：&lt;code&gt;A&lt;/code&gt; のところで上げ調子、&lt;code&gt;or B&lt;/code&gt; のところで下げ調子。&lt;/li&gt;
&lt;/ul&gt;
&lt;/td&gt;
&lt;/tr&gt;
&lt;tr style="background-color: #f0b464; color: black;"&gt;
&lt;td&gt;be動詞を使う比較疑問文の答え方&lt;/td&gt;
&lt;td&gt;
&lt;ul&gt;
&lt;li&gt;疑問文：Which is older, the library or the gym?&lt;/li&gt;
&lt;li&gt;答え方は本来「The library is older.」だが、&lt;strong&gt;older が重複するので省く&lt;/strong&gt;。&lt;/li&gt;
&lt;li&gt;最終形：&lt;strong&gt;The library is.&lt;/strong&gt; / &lt;strong&gt;My brother is.&lt;/strong&gt; のように、&lt;span style="color: #ff0000;"&gt;主語 + be動詞 だけ残す&lt;/span&gt;。&lt;/li&gt;
&lt;li&gt;「It is the library.」のように &lt;code&gt;it&lt;/code&gt; で受ける答え方はここでは使わない。&lt;/li&gt;
&lt;/ul&gt;
&lt;/td&gt;
&lt;/tr&gt;
&lt;tr style="background-color: #ffffff; color: black;"&gt;
&lt;td&gt;like を使う比較疑問文と better&lt;/td&gt;
&lt;td&gt;
&lt;ul&gt;
&lt;li&gt;「どちらの方が好きですか？」と聞くときは&lt;strong&gt;Which do you like better, A or B?&lt;/strong&gt; の形を使う。&lt;/li&gt;
&lt;li&gt;&lt;code&gt;better&lt;/code&gt; は good / well の比較級だが、&lt;strong&gt;like のときも使う&lt;/strong&gt;。例：Which do you like better, history or math?&lt;/li&gt;
&lt;li&gt;答え方：疑問文の形をそろえて&lt;strong&gt;I like history better.&lt;/strong&gt; のように、&lt;span style="color: #ff0000;"&gt;答えにも better を必ず入れる&lt;/span&gt;。（I like history. だけだと「数学より」のニュアンスが消える）&lt;/li&gt;
&lt;/ul&gt;
&lt;/td&gt;
&lt;/tr&gt;
&lt;tr style="background-color: #f0b464; color: black;"&gt;
&lt;td&gt;最上級を使う疑問文（人）&lt;/td&gt;
&lt;td&gt;
&lt;ul&gt;
&lt;li&gt;三つ以上を比べるときは普通の最上級の形で疑問文を作る。例：Who is the tallest student in your class?&lt;/li&gt;
&lt;li&gt;答えの元の文：Tom is the tallest student in my class.&lt;/li&gt;
&lt;li&gt;最上級部分 &lt;strong&gt;the tallest&lt;/strong&gt; が疑問文と重複するので省き、最終的に &lt;strong&gt;Tom is.&lt;/strong&gt; のように答える。&lt;/li&gt;
&lt;/ul&gt;
&lt;/td&gt;
&lt;/tr&gt;
&lt;tr style="background-color: #ffffff; color: black;"&gt;
&lt;td&gt;in と of の使い分け&lt;/td&gt;
&lt;td&gt;
&lt;ul&gt;
&lt;li&gt;＜範囲が場所や集団名のとき＞例：in your class, in the world など。&lt;/li&gt;
&lt;li&gt;＜範囲が「人数」など具体的な数のとき＞例：Who swims the fastest &lt;strong&gt;of the four&lt;/strong&gt;?&lt;/li&gt;
&lt;li&gt;&lt;strong&gt;数の前には必ず the を付ける&lt;/strong&gt;：of four ではなく &lt;strong&gt;of the four&lt;/strong&gt;（「その4人の中で」）。&lt;/li&gt;
&lt;/ul&gt;
&lt;/td&gt;
&lt;/tr&gt;
&lt;tr style="background-color: #f0b464; color: black;"&gt;
&lt;td&gt;一般動詞＋最上級の疑問文&lt;/td&gt;
&lt;td&gt;
&lt;ul&gt;
&lt;li&gt;Who swims the fastest of the four?「その4人の中で誰がいちばん速く泳ぎますか。」&lt;/li&gt;
&lt;li&gt;元の文：Ann swims the fastest of the four.&lt;/li&gt;
&lt;li&gt;答え方：動詞が重複しないよう、&lt;strong&gt;Ann does.&lt;/strong&gt; のように &lt;code&gt;does&lt;/code&gt; で動詞を代表させる。&lt;/li&gt;
&lt;/ul&gt;
&lt;/td&gt;
&lt;/tr&gt;
&lt;tr style="background-color: #ffffff; color: black;"&gt;
&lt;td&gt;What sport do you like (the) best?&lt;/td&gt;
&lt;td&gt;
&lt;ul&gt;
&lt;li&gt;「どのスポーツが一番好きですか？」→ What sport do you like (the) best?&lt;/li&gt;
&lt;li&gt;&lt;strong&gt;best は like を修飾する副詞の最上級&lt;/strong&gt;なので、the を付けても付けなくてもよい（(the) best）。&lt;/li&gt;
&lt;li&gt;答え方：&lt;strong&gt;I like baseball (the) best.&lt;/strong&gt; のように、&lt;span style="color: #ff0000;"&gt;best を答えにも入れて「一番好き」の意味を残す&lt;/span&gt;。&lt;/li&gt;
&lt;/ul&gt;
&lt;/td&gt;
&lt;/tr&gt;
&lt;tr style="background-color: #f0b464; color: black;"&gt;
&lt;td&gt;疑問文と答え方の共通ルール&lt;/td&gt;
&lt;td&gt;
&lt;ul&gt;
&lt;li&gt;&lt;strong&gt;主語と動詞をそろえる&lt;/strong&gt;：Who do you like best? → I like Tom best.&lt;/li&gt;
&lt;li&gt;比較している場合は、&lt;strong&gt;better / best を答えにも残す&lt;/strong&gt;。（比較のニュアンスが消えないようにする）&lt;/li&gt;
&lt;li&gt;be動詞の場合：最上級・比較級の表現は省いて良いが、一般動詞の場合：better / best を省かないように注意。&lt;/li&gt;
&lt;/ul&gt;
&lt;/td&gt;
&lt;/tr&gt;
&lt;/tbody&gt;
&lt;/table&gt;
&lt;p&gt;&lt;!--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&lt;h2&gt;確認クイズ（10問）&lt;/h2&gt;
&lt;style&gt;
.show-answer-btn {&lt;br /&gt;  background:#DD8500;&lt;br /&gt;  color:white;&lt;br /&gt;  padding:5px 10px;&lt;br /&gt;  cursor:pointer;&lt;br /&gt;  border:none;&lt;br /&gt;}&lt;br /&gt;&lt;/style&gt;
&lt;p&gt;&lt;script&gt;
function showAnswer(id, btn) {
  var ans = document.getElementById(id);
  if (ans) ans.style.display = 'inline';
  if (btn) btn.style.display = 'none';
}
&lt;/script&gt;&lt;/p&gt;
&lt;table style="width: 100%; border-collapse: collapse;"&gt;
&lt;tbody&gt;
&lt;tr style="background-color: #dd8500; color: white;"&gt;
&lt;th&gt;No.&lt;/th&gt;
&lt;th&gt;問題&lt;/th&gt;
&lt;/tr&gt;
&lt;p&gt;&lt;!-- Q1 --&gt;&lt;/p&gt;
&lt;tr style="background-color: #f0b464; color: black;"&gt;
&lt;td&gt;1&lt;/td&gt;
&lt;td&gt;「図書館と体育館、どちらの方が古いですか？」と聞きたいとき、最も適切な文はどれ？&lt;/p&gt;
&lt;p&gt;A. Who is older, the library or the gym?&lt;br /&gt;
B. Which is older, the library or the gym?&lt;br /&gt;
C. What is older, the library or the gym?&lt;br /&gt;
D. How is older, the library or the gym?&lt;/p&gt;
&lt;p&gt;&lt;button class="show-answer-btn"&gt;正解を見る&lt;/button&gt;&lt;br /&gt;
&lt;span id="qa1" style="display: none; font-weight: bold; color: #d60000;"&gt;正解：B（ものを2つ比べるときは Which を使う）&lt;/span&gt;&lt;/td&gt;
&lt;/tr&gt;
&lt;p&gt;&lt;!-- Q2 --&gt;&lt;/p&gt;
&lt;tr style="background-color: #ffffff; color: black;"&gt;
&lt;td&gt;2&lt;/td&gt;
&lt;td&gt;「あなたのお兄さんとトムのお兄さんでは、どちらの方が若いですか？」と尋ねるときに使う疑問詞として最も適切なのはどれ？&lt;/p&gt;
&lt;p&gt;A. What&lt;br /&gt;
B. Which&lt;br /&gt;
C. Who&lt;br /&gt;
D. Where&lt;/p&gt;
&lt;p&gt;&lt;button class="show-answer-btn"&gt;正解を見る&lt;/button&gt;&lt;br /&gt;
&lt;span id="qa2" style="display: none; font-weight: bold; color: #d60000;"&gt;正解：C（人どうしを比べるときは Who を使う）&lt;/span&gt;&lt;/td&gt;
&lt;/tr&gt;
&lt;p&gt;&lt;!-- Q3 --&gt;&lt;/p&gt;
&lt;tr style="background-color: #f0b464; color: black;"&gt;
&lt;td&gt;3&lt;/td&gt;
&lt;td&gt;Which is older, the library or the gym? と聞かれ、「図書館の方が古いです。」と答えたい。文として最も適切なのはどれ？&lt;/p&gt;
&lt;p&gt;A. It is the library.&lt;br /&gt;
B. The library is older.&lt;br /&gt;
C. The library is.&lt;br /&gt;
D. Library is old.&lt;/p&gt;
&lt;p&gt;&lt;button class="show-answer-btn"&gt;正解を見る&lt;/button&gt;&lt;br /&gt;
&lt;span id="qa3" style="display: none; font-weight: bold; color: #d60000;"&gt;正解：C（元は The library is older. だが、older を省いて The library is. と答える）&lt;/span&gt;&lt;/td&gt;
&lt;/tr&gt;
&lt;p&gt;&lt;!-- Q4 --&gt;&lt;/p&gt;
&lt;tr style="background-color: #ffffff; color: black;"&gt;
&lt;td&gt;4&lt;/td&gt;
&lt;td&gt;「歴史と数学では、どちらの方が好きですか？」と聞きたいときの文として正しいものはどれ？&lt;/p&gt;
&lt;p&gt;A. Which do you like, history or math?&lt;br /&gt;
B. Which are you like better, history or math?&lt;br /&gt;
C. Which do you like better, history or math?&lt;br /&gt;
D. What do you like better, history or math?&lt;/p&gt;
&lt;p&gt;&lt;button class="show-answer-btn"&gt;正解を見る&lt;/button&gt;&lt;br /&gt;
&lt;span id="qa4" style="display: none; font-weight: bold; color: #d60000;"&gt;正解：C（like を使った「どちらの方が好き？」は Which do you like better, A or B?）&lt;/span&gt;&lt;/td&gt;
&lt;/tr&gt;
&lt;p&gt;&lt;!-- Q5 --&gt;&lt;/p&gt;
&lt;tr style="background-color: #f0b464; color: black;"&gt;
&lt;td&gt;5&lt;/td&gt;
&lt;td&gt;Q4の質問「Which do you like better, history or math?」に対して、本文のルールに最も合う答えはどれ？&lt;/p&gt;
&lt;p&gt;A. I like history.&lt;br /&gt;
B. I like history better.&lt;br /&gt;
C. It is history.&lt;br /&gt;
D. History is good.&lt;/p&gt;
&lt;p&gt;&lt;button class="show-answer-btn"&gt;正解を見る&lt;/button&gt;&lt;br /&gt;
&lt;span id="qa5" style="display: none; font-weight: bold; color: #d60000;"&gt;正解：B（比較しているので、答えにも better を入れておく）&lt;/span&gt;&lt;/td&gt;
&lt;/tr&gt;
&lt;p&gt;&lt;!-- Q6 --&gt;&lt;/p&gt;
&lt;tr style="background-color: #ffffff; color: black;"&gt;
&lt;td&gt;6&lt;/td&gt;
&lt;td&gt;「あなたのクラスで一番背が高い生徒は誰ですか？」を表す文として正しいものはどれ？&lt;/p&gt;
&lt;p&gt;A. Who is tallest student in your class?&lt;br /&gt;
B. Who is the tallest student in your class?&lt;br /&gt;
C. Which is the tallest student in your class?&lt;br /&gt;
D. Who are tallest student in your class?&lt;/p&gt;
&lt;p&gt;&lt;button class="show-answer-btn"&gt;正解を見る&lt;/button&gt;&lt;br /&gt;
&lt;span id="qa6" style="display: none; font-weight: bold; color: #d60000;"&gt;正解：B（最上級 the tallest + student in your class の形）&lt;/span&gt;&lt;/td&gt;
&lt;/tr&gt;
&lt;p&gt;&lt;!-- Q7 --&gt;&lt;/p&gt;
&lt;tr style="background-color: #f0b464; color: black;"&gt;
&lt;td&gt;7&lt;/td&gt;
&lt;td&gt;「その4人の中で誰が一番速く泳ぎますか？」という意味になる部分として、最も適切なのはどれ？&lt;/p&gt;
&lt;p&gt;A. in your four&lt;br /&gt;
B. in the four&lt;br /&gt;
C. of four&lt;br /&gt;
D. of the four&lt;/p&gt;
&lt;p&gt;&lt;button class="show-answer-btn"&gt;正解を見る&lt;/button&gt;&lt;br /&gt;
&lt;span id="qa7" style="display: none; font-weight: bold; color: #d60000;"&gt;正解：D（人数など具体的な数のときは of the four のように the を付ける）&lt;/span&gt;&lt;/td&gt;
&lt;/tr&gt;
&lt;p&gt;&lt;!-- Q8 --&gt;&lt;/p&gt;
&lt;tr style="background-color: #ffffff; color: black;"&gt;
&lt;td&gt;8&lt;/td&gt;
&lt;td&gt;「どのスポーツが一番好きですか？」と聞きたいとき、本文で説明された形として最も適切なのはどれ？&lt;/p&gt;
&lt;p&gt;A. What sport do you like the best?&lt;br /&gt;
B. What sport are you like best?&lt;br /&gt;
C. Which sport do you like the mostest?&lt;br /&gt;
D. What sport do you like most good?&lt;/p&gt;
&lt;p&gt;&lt;button class="show-answer-btn"&gt;正解を見る&lt;/button&gt;&lt;br /&gt;
&lt;span id="qa8" style="display: none; font-weight: bold; color: #d60000;"&gt;正解：A（What sport do you like (the) best? の形）&lt;/span&gt;&lt;/td&gt;
&lt;/tr&gt;
&lt;p&gt;&lt;!-- Q9 --&gt;&lt;/p&gt;
&lt;tr style="background-color: #f0b464; color: black;"&gt;
&lt;td&gt;9&lt;/td&gt;
&lt;td&gt;「What sport do you like the best?」と聞かれ、「私は野球が一番好きです。」と答えるとき、本文の説明に最も合う答えはどれ？&lt;/p&gt;
&lt;p&gt;A. I like baseball.&lt;br /&gt;
B. I like baseball the best.&lt;br /&gt;
C. Baseball is my best.&lt;br /&gt;
D. I best like baseball.&lt;/p&gt;
&lt;p&gt;&lt;button class="show-answer-btn"&gt;正解を見る&lt;/button&gt;&lt;br /&gt;
&lt;span id="qa9" style="display: none; font-weight: bold; color: #d60000;"&gt;正解：B（best を答えにも入れて「一番好き」を表す）&lt;/span&gt;&lt;/td&gt;
&lt;/tr&gt;
&lt;p&gt;&lt;!-- Q10 --&gt;&lt;/p&gt;
&lt;tr style="background-color: #ffffff; color: black;"&gt;
&lt;td&gt;10&lt;/td&gt;
&lt;td&gt;本文で説明されている「疑問文と答え方の基本ルール」として、最も適切なものはどれ？&lt;/p&gt;
&lt;p&gt;A. 答えでは疑問文と違う動詞を使う。&lt;br /&gt;
B. 答えでは比較の語（better / best）は必ず消す。&lt;br /&gt;
C. 疑問文と答えの文で主語と動詞をそろえる。&lt;br /&gt;
D. 答えはできるだけ短くするため、主語を省く。&lt;/p&gt;
&lt;p&gt;&lt;button class="show-answer-btn"&gt;正解を見る&lt;/button&gt;&lt;br /&gt;
&lt;span id="qa10" style="display: none; font-weight: bold; color: #d60000;"&gt;正解：C（聞かれた主語・動詞をそろえ、比較の場合は better / best も意識して使う）&lt;/span&gt;&lt;/td&gt;
&lt;/tr&gt;
&lt;/tbody&gt;
&lt;/table&gt;
&lt;p&gt;&lt;!-- 追加ブロック（末尾CTA：TP/SP/ST送客を強化） --&gt;&lt;/p&gt;
&lt;div style="border: 2px solid #ff6600; background-color: #fff0e0; padding: 12px; display: flex; align-items: flex-start; justify-content: flex-start; margin: 14px 0;"&gt;
&lt;p&gt;&lt;img decoding="async" style="max-width: 100px; height: auto; margin-right: 12px; flex-shrink: 0;" src="https://eigo-rewrite.com/wp-content/uploads/2020/06/logo_tate-1.png" alt="Re-Writeのロゴ" /&gt;&lt;/p&gt;
&lt;div style="flex: 1; text-align: left;"&gt;
&lt;p style="margin: 4px 0 8px; line-height: 1.7;"&gt;&lt;strong&gt;次の一手（入試・定期テストに直結させる）&lt;/strong&gt;&lt;br /&gt;
このページの型を「知っている」から「答案で毎回できる」にするには、短い範囲で&lt;strong&gt;“同じミスだけを狙って潰す”&lt;/strong&gt;のが最短です。&lt;br /&gt;
相談・受講の導線は下から確認できます。&lt;/p&gt;
&lt;div style="display: flex; flex-wrap: wrap; gap: 8px; margin: 0;"&gt;&lt;a style="background-color: #ff6600; color: #ffffff; padding: 6px 10px; text-decoration: none; display: inline-block; font-size: 14px;" href="https://eigo-rewrite.com/access/"&gt;アクセス&lt;/a&gt;&lt;br /&gt;
&lt;a style="background-color: #ffffff; color: #ff6600; border: 1px solid #ff6600; padding: 6px 10px; text-decoration: none; display: inline-block; font-size: 14px;" href="https://eigo-rewrite.com/profile/"&gt;講師プロフィール&lt;/a&gt;&lt;br /&gt;
&lt;a style="background-color: #ffffff; color: #ff6600; border: 1px solid #ff6600; padding: 6px 10px; text-decoration: none; display: inline-block; font-size: 14px;" href="https://eigo-rewrite.com/"&gt;トップページ&lt;/a&gt;&lt;/div&gt;
&lt;/div&gt;
&lt;/div&gt;
------</t>
  </si>
  <si>
    <t>以下のページは不自然なワードを使用しています。
これらを適切に自然な言葉に置き換えて下さい。
なお、本文の装飾や構造は絶対に変えないでください。
【対象ページURL】
https://eigo-rewrite.com/column/stage2-lesson10-3/
【検出された不自然ワード】
- 型
- 迷い
- 最短
【本文】
------
&lt;p&gt;&lt;iframe title="YouTube video player" src="https://www.youtube.com/embed/zGYCbpDkGmU?si=uEK9_Ke1aHiGRfJk"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&lt;p data-start="26" data-end="69"&gt;このセクションでは、これまで学んできた関係代名詞の中でも、少し特殊なケースを扱います。&lt;br /&gt;
NEW TREASURE STAGE2 の文法事項・Lesson一覧の全体像は、&lt;strong&gt;&lt;a href="https://eigo-rewrite.com/column/hub_stage2/"&gt;NEW TREASURE STAGE2｜中2英文法 総括＋Lesson一覧（全体像はこちら）&lt;/a&gt;&lt;/strong&gt;で確認できます。&lt;/p&gt;
&lt;p data-start="71" data-end="125"&gt;これまでは主格・目的格を学習し、どちらも &lt;strong data-start="92" data-end="111"&gt;&amp;#8220;that&amp;#8221; に置き換えられる&lt;/strong&gt; というルールがありました。&lt;/p&gt;
&lt;p data-start="127" data-end="202"&gt;今回のセクションでは、その逆のパターン、つまり &lt;strong data-start="151" data-end="190"&gt;&amp;#8220;who&amp;#8221; や &amp;#8220;which&amp;#8221; ではなく &amp;#8220;that&amp;#8221; が好まれる場合&lt;/strong&gt; について見ていきます。&lt;/p&gt;
&lt;p data-start="204" data-end="326"&gt;先行詞によって、「&amp;#8221;that&amp;#8221; を使ったほうがよい」「&amp;#8221;who&amp;#8221; や &amp;#8220;which&amp;#8221; でよい」という使い分けが変わります。&amp;#8221;that&amp;#8221; が適切な場合をすべて細かく覚えるのは大変なので、ポイントをまとめながら、具体的な例文で確認していきましょう。&lt;/p&gt;
&lt;div style="margin: 1.2em 0; padding: 1.1em 1.1em; border: 1px solid #e6e6e6; border-radius: 12px; background: #fafafa;"&gt;
&lt;h2 style="margin: 0 0 0.6em; line-height: 1.5;"&gt;関係代名詞thatが好まれる場合：先行詞30秒チェック&lt;/h2&gt;
&lt;p style="margin: 0 0 0.6em; line-height: 1.9;"&gt;“that” は who / which の代わりに使えることが多いですが、&lt;strong&gt;先行詞しだいで「that が好まれやすい」場面&lt;/strong&gt;があります。&lt;br /&gt;
ここではまず、&lt;strong&gt;好まれる（推奨）&lt;/strong&gt;と、&lt;strong&gt;that 一択（人＋物など）&lt;/strong&gt;を分けて整理します。&lt;/p&gt;
&lt;p style="margin: 0 0 0.9em; line-height: 1.9;"&gt;迷ったら、先行詞に「目印の語」が入っているかを先に確認してください。&lt;/p&gt;
&lt;div style="overflow-x: auto;"&gt;
&lt;table style="width: 100%; border-collapse: collapse; background: #fff;"&gt;
&lt;thead&gt;
&lt;tr&gt;
&lt;th style="border: 1px solid #e0e0e0; padding: 10px; text-align: left;"&gt;先行詞の特徴（目印）&lt;/th&gt;
&lt;th style="border: 1px solid #e0e0e0; padding: 10px; text-align: left;"&gt;thatの扱い&lt;/th&gt;
&lt;th style="border: 1px solid #e0e0e0; padding: 10px; text-align: left;"&gt;代表例（英）&lt;/th&gt;
&lt;th style="border: 1px solid #e0e0e0; padding: 10px; text-align: left;"&gt;メモ（よくあるミス）&lt;/th&gt;
&lt;/tr&gt;
&lt;/thead&gt;
&lt;tbody&gt;
&lt;tr&gt;
&lt;td style="border: 1px solid #e0e0e0; padding: 10px;"&gt;序数（first / second / last など）&lt;/td&gt;
&lt;td style="border: 1px solid #e0e0e0; padding: 10px;"&gt;&lt;strong&gt;好まれる&lt;/strong&gt;&lt;/td&gt;
&lt;td style="border: 1px solid #e0e0e0; padding: 10px;"&gt;&lt;code&gt;This is the first novel that she read in English.&lt;/code&gt;&lt;/td&gt;
&lt;td style="border: 1px solid #e0e0e0; padding: 10px;"&gt;which でも通じることはありますが、試験では that に寄せるほうが安全です。&lt;/td&gt;
&lt;/tr&gt;
&lt;tr&gt;
&lt;td style="border: 1px solid #e0e0e0; padding: 10px;"&gt;最上級（the best / the largest など）&lt;/td&gt;
&lt;td style="border: 1px solid #e0e0e0; padding: 10px;"&gt;&lt;strong&gt;好まれる&lt;/strong&gt;&lt;/td&gt;
&lt;td style="border: 1px solid #e0e0e0; padding: 10px;"&gt;&lt;code&gt;This is the best movie that I have ever seen.&lt;/code&gt;&lt;/td&gt;
&lt;td style="border: 1px solid #e0e0e0; padding: 10px;"&gt;“最上級が入っている” だけで候補を絞れます。&lt;/td&gt;
&lt;/tr&gt;
&lt;tr&gt;
&lt;td style="border: 1px solid #e0e0e0; padding: 10px;"&gt;限定語句（only など「唯一」を強く示す）&lt;/td&gt;
&lt;td style="border: 1px solid #e0e0e0; padding: 10px;"&gt;&lt;strong&gt;好まれる&lt;/strong&gt;&lt;/td&gt;
&lt;td style="border: 1px solid #e0e0e0; padding: 10px;"&gt;&lt;code&gt;This is the only money that I have.&lt;/code&gt;&lt;/td&gt;
&lt;td style="border: 1px solid #e0e0e0; padding: 10px;"&gt;限定のニュアンスが強いほど that が選ばれやすいです。&lt;/td&gt;
&lt;/tr&gt;
&lt;tr&gt;
&lt;td style="border: 1px solid #e0e0e0; padding: 10px;"&gt;全体表現（all / every）&lt;/td&gt;
&lt;td style="border: 1px solid #e0e0e0; padding: 10px;"&gt;&lt;strong&gt;好まれる&lt;/strong&gt;&lt;/td&gt;
&lt;td style="border: 1px solid #e0e0e0; padding: 10px;"&gt;&lt;code&gt;All the books that I am reading are interesting.&lt;/code&gt;&lt;br /&gt;
&lt;code&gt;Every song that she sings is beautiful.&lt;/code&gt;&lt;/td&gt;
&lt;td style="border: 1px solid #e0e0e0; padding: 10px;"&gt;語順もセットで：&lt;strong&gt;all + the / 所有格 + 名詞&lt;/strong&gt;（All the books / All my friends）。&lt;br /&gt;
the all books にならない点は要注意です。&lt;/td&gt;
&lt;/tr&gt;
&lt;tr&gt;
&lt;td style="border: 1px solid #e0e0e0; padding: 10px;"&gt;-thing（something / anything / nothing / everything）&lt;/td&gt;
&lt;td style="border: 1px solid #e0e0e0; padding: 10px;"&gt;&lt;strong&gt;好まれる&lt;/strong&gt;&lt;/td&gt;
&lt;td style="border: 1px solid #e0e0e0; padding: 10px;"&gt;&lt;code&gt;I remember anything that she said then.&lt;/code&gt;&lt;/td&gt;
&lt;td style="border: 1px solid #e0e0e0; padding: 10px;"&gt;「thing が入っているか」で判断できます（which で迷いがちなところ）。&lt;/td&gt;
&lt;/tr&gt;
&lt;tr&gt;
&lt;td style="border: 1px solid #e0e0e0; padding: 10px;"&gt;人＋人以外（例：the boy and the dog）&lt;/td&gt;
&lt;td style="border: 1px solid #e0e0e0; padding: 10px;"&gt;&lt;strong&gt;that 一択&lt;/strong&gt;&lt;/td&gt;
&lt;td style="border: 1px solid #e0e0e0; padding: 10px;"&gt;&lt;code&gt;Look at the boy and the dog that are running there.&lt;/code&gt;&lt;/td&gt;
&lt;td style="border: 1px solid #e0e0e0; padding: 10px;"&gt;who は人、which は人以外なので両方はカバーできません。be動詞は複数（are）になりやすい点も確認。&lt;/td&gt;
&lt;/tr&gt;
&lt;/tbody&gt;
&lt;/table&gt;
&lt;/div&gt;
&lt;h3 style="margin: 1.0em 0 0.4em; line-height: 1.5;"&gt;which / who と迷う人向け：最短の見分け方&lt;/h3&gt;
&lt;ul style="margin: 0 0 0.8em 1.2em; line-height: 1.9;"&gt;
&lt;li&gt;先行詞に &lt;strong&gt;first / best / only / all / every / -thing&lt;/strong&gt; が入っていたら、まず “that” を優先して考える。&lt;/li&gt;
&lt;li&gt;先行詞が &lt;strong&gt;人＋物（動物）&lt;/strong&gt; のセットなら “that” が基本的に一択。&lt;/li&gt;
&lt;li&gt;&lt;strong&gt;all の語順&lt;/strong&gt;（all + the / 所有格 + 名詞）も、ついでにここで固めておく。&lt;/li&gt;
&lt;/ul&gt;
&lt;p style="margin: 0; line-height: 1.9;"&gt;このあと本文で各パターンを例文で確認し、ページ下部の「まとめ＆クイズ」で“迷わず選べるか”をチェックしてみてください。&lt;/p&gt;
&lt;/div&gt;
&lt;p&gt;&lt;img decoding="async" fetchpriority="high" class="alignnone size-medium wp-image-831" src="https://eigo-rewrite.com/wp-content/uploads/2023/10/スライド用1-1-300x169.jpg" alt="英作文で得点を上げるための典型文フレーズ（例：" width="300" height="169" srcset="https://eigo-rewrite.com/wp-content/uploads/2023/10/スライド用1-1-300x169.jpg 300w, https://eigo-rewrite.com/wp-content/uploads/2023/10/スライド用1-1-1024x576.jpg 1024w, https://eigo-rewrite.com/wp-content/uploads/2023/10/スライド用1-1-768x432.jpg 768w, https://eigo-rewrite.com/wp-content/uploads/2023/10/スライド用1-1-320x180.jpg 320w, https://eigo-rewrite.com/wp-content/uploads/2023/10/スライド用1-1.jpg 1280w" sizes="(max-width: 300px) 100vw, 300px" /&gt;&lt;/p&gt;
&lt;p&gt;&lt;span style="color: #ff6600;"&gt;①は先行詞が序数の場合&lt;/span&gt;です。序数というのは、これは順序の序という漢字を使っていますから、1番目とか2番目とか最後とか、何番目というような&lt;span style="color: #0000ff;"&gt;順序に関する数&lt;/span&gt;が書かれている場合です。&lt;br /&gt;
&lt;!--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&lt;p&gt;例えばこちらです。&amp;#8221;This is the first novel&amp;#8221;、この先行詞の中に序数が含まれています。&lt;/p&gt;
&lt;p&gt;その場合は、この関係代名詞の塊のこの部分、こちらは&amp;#8221;which&amp;#8221;を使うよりもここに序数があるので&amp;#8221;that&amp;#8221;を使う方が好まれます。&lt;/p&gt;
&lt;p&gt;訳に関しては当然右から左という関係代名詞のルールは変わりません。&lt;/p&gt;
&lt;p&gt;そうすると、「これは彼女が初めて英語で読んだ小説です。」というように、訳す時は当然右から左となります。&lt;/p&gt;
&lt;p&gt;このように、この&amp;#8221;first&amp;#8221;とか&amp;#8221;second&amp;#8221;、あるいは&amp;#8221;last&amp;#8221;、「最後」のように&lt;span style="color: #ff0000;"&gt;順序を表す語句がある場合は関係代名詞は&amp;#8221;that&amp;#8221;を使う&lt;/span&gt;というルールになります。&lt;/p&gt;
&lt;p&gt;また、同様に最上級に関しても同じ事が言えます。&lt;/p&gt;
&lt;p&gt;この先行詞の中に&amp;#8221;This is the vest movie&amp;#8221;と&amp;#8221;vest&amp;#8221;という最上級があります。その場合はこの関係代名詞の塊の中の、この関係代名詞は&amp;#8221;which&amp;#8221;ではなくて&amp;#8221;that&amp;#8221;を使うという事が多いです。&lt;/p&gt;
&lt;p&gt;訳してみると、「これが私が今まで見た中で一番いい映画だ。」となっています。&lt;/p&gt;
&lt;p&gt;&amp;#8220;ever&amp;#8221;は肯定文で使う事も出来まして、これは「今まで」とか「今までに」というような意味になっています。そして今みたいに序数、最上級があれば関係代名詞は&amp;#8221;that&amp;#8221;になりますが、もう一つあります。&lt;/p&gt;
&lt;p&gt;&lt;strong&gt;限定語句&lt;/strong&gt;と書きました。ちょっと難しい言い方になりますが、&lt;span style="color: #0000ff;"&gt;ある特定の名詞とか意味を強調するような語句の場合&lt;/span&gt;です。&lt;/p&gt;
&lt;p&gt;例えばこれで言いますと、&amp;#8221;This is only money&amp;#8221;「これが唯一のお金だ」というちょっと強調するような語句です。&lt;br /&gt;
この強調するような語句があった場合は、ここの関係代名詞というのが&amp;#8221;which&amp;#8221;や&amp;#8221;whom&amp;#8221;ではなく&amp;#8221;that&amp;#8221;を使うという事になります。&lt;/p&gt;
&lt;p&gt;こちらに関しては、順番とか何番目と最上級。&amp;#8221;only&amp;#8221;のような限定語句というのは数は少なくなりますから、これは出てきたその都度、&amp;#8221;only&amp;#8221;の時は&amp;#8221;that&amp;#8221;を使う方がいいんだな、というふうに覚えていって下さい。&lt;/p&gt;
&lt;p&gt;&amp;nbsp;&lt;/p&gt;
&lt;p&gt;それでは&amp;#8221;that&amp;#8221;が好まれる場合の②番を見ていく事にします。&lt;/p&gt;
&lt;p&gt;次は先行詞の中にこちらに書いてあるように、&amp;#8221;all&amp;#8221;とか&amp;#8221;every&amp;#8221;のような&lt;span style="color: #ff0000;"&gt;全体表現&lt;/span&gt;がある場合です。&lt;/p&gt;
&lt;p&gt;「全て」というような意味を含む場合、この場合は&amp;#8221;that&amp;#8221;が好まれます。&lt;/p&gt;
&lt;p&gt;&lt;img decoding="async" class="alignnone size-medium wp-image-832" src="https://eigo-rewrite.com/wp-content/uploads/2023/10/スライド用2-1-300x169.jpg" alt="短時間で英作文を書く方法を解説するスライド" width="300" height="169" srcset="https://eigo-rewrite.com/wp-content/uploads/2023/10/スライド用2-1-300x169.jpg 300w, https://eigo-rewrite.com/wp-content/uploads/2023/10/スライド用2-1-1024x576.jpg 1024w, https://eigo-rewrite.com/wp-content/uploads/2023/10/スライド用2-1-768x432.jpg 768w, https://eigo-rewrite.com/wp-content/uploads/2023/10/スライド用2-1-320x180.jpg 320w, https://eigo-rewrite.com/wp-content/uploads/2023/10/スライド用2-1.jpg 1280w" sizes="(max-width: 300px) 100vw, 300px" /&gt;&lt;/p&gt;
&lt;p&gt;&amp;#8220;all&amp;#8221;が入っています。&amp;#8221;All the books&amp;#8221;「全ての本」となっています。&lt;/p&gt;
&lt;p&gt;この&lt;strong&gt;&amp;#8220;All&amp;#8221;というのがある場合、この関係代名詞というは&amp;#8221;that&amp;#8221;を使う事が多い&lt;/strong&gt;です。&lt;/p&gt;
&lt;p&gt;なんですぐに分かるかというと、&lt;span style="color: #0000ff;"&gt;関係代名詞を使った文というのは元々二つの文を一つの文に繋いでいます&lt;/span&gt;。&lt;/p&gt;
&lt;p&gt;という事は、文というのは必ず主語と動詞がある訳ですから、ここに主語と動詞があります。&lt;/p&gt;
&lt;p&gt;そうすると&amp;#8221;are&amp;#8221;というのも動詞です。&lt;/p&gt;
&lt;p&gt;&amp;#8220;am reading are&amp;#8221;と繋がるはずがないので、文の途中で関係代名詞が始まった場合、二つ目の動詞が出てきたら、その二つ目の動詞の直前までが関係代名詞の塊であるという事が分かります。&lt;/p&gt;
&lt;p&gt;そうしますと、これは「私が今読んでいる全ての本は面白い。」となります。何冊か読んでいて、その全ての本は面白いと言っています。&lt;/p&gt;
&lt;p&gt;ちなみに、&amp;#8221;All&amp;#8221;というのは語順が非常に大事でして、ここに&amp;#8221;All the books&amp;#8221;と書いてありまして、&amp;#8221;The all books&amp;#8221;とは書いていません。&lt;/p&gt;
&lt;p&gt;この&amp;#8221;All&amp;#8221;というのは、「All+the」や&amp;#8221;my&amp;#8221;のような所有格、そして名詞、こういった順番になります。&lt;/p&gt;
&lt;p&gt;ですから、この機会に&amp;#8221;All&amp;#8221;があったら&amp;#8221;that&amp;#8221;を使うという事以外に、「All the 複数形」とか、「All 所有格複数形」という形の語順も是非覚えて下さい。&lt;/p&gt;
&lt;p&gt;それから、今&amp;#8221;All&amp;#8221;を見ましたが、同じように&amp;#8221;every&amp;#8221;というのもあります。&lt;/p&gt;
&lt;p&gt;&amp;#8220;every&amp;#8221;というのは単数扱いですから&amp;#8221;songs&amp;#8221;ではなく&amp;#8221;song&amp;#8221;で終わります。&lt;/p&gt;
&lt;p&gt;こちら、&amp;#8221;that she sings&amp;#8221;とありますから、そうするとこれ&amp;#8221;every&amp;#8221;があるから&amp;#8221;which&amp;#8221;じゃなくて&amp;#8221;that&amp;#8221;を使います。ですからこれは、「私は彼女が歌う全ての曲を知っている。」といった意味になります。&lt;/p&gt;
&lt;p&gt;このように、「全て」を表す語句が先行詞に含まれている場合、関係代名詞は&amp;#8221;that&amp;#8221;にするというルールになります。&lt;/p&gt;
&lt;p&gt;それでは&amp;#8221;that&amp;#8221;が好まれる場合の最後です。③と④に関して見ていきます。&lt;br /&gt;
③に関しては、先行詞が「～thing」と書きました。&lt;br /&gt;
&amp;#8220;something&amp;#8221;とか&amp;#8221;anything&amp;#8221;とか&amp;#8221;nothing&amp;#8221;です。&lt;/p&gt;
&lt;p&gt;&lt;img decoding="async" loading="lazy" class="alignnone size-medium wp-image-835" src="https://eigo-rewrite.com/wp-content/uploads/2023/10/スライド用3-3-300x169.jpg" alt="対策講座や傾向解説関連画像" width="300" height="169" srcset="https://eigo-rewrite.com/wp-content/uploads/2023/10/スライド用3-3-300x169.jpg 300w, https://eigo-rewrite.com/wp-content/uploads/2023/10/スライド用3-3-1024x576.jpg 1024w, https://eigo-rewrite.com/wp-content/uploads/2023/10/スライド用3-3-768x432.jpg 768w, https://eigo-rewrite.com/wp-content/uploads/2023/10/スライド用3-3-320x180.jpg 320w, https://eigo-rewrite.com/wp-content/uploads/2023/10/スライド用3-3.jpg 1280w" sizes="(max-width: 300px) 100vw, 300px" /&gt;&lt;/p&gt;
&lt;p&gt;こちらを見ますと&amp;#8221;anything&amp;#8221;があります。&lt;/p&gt;
&lt;p&gt;&amp;#8220;anything&amp;#8221;は肯定文で使われると、「どんな何々でも」「どんな事でも」というような意味になります。&lt;/p&gt;
&lt;p&gt;そうすると、「私はどんな事でも覚えている」となり、そのあとが&amp;#8221;that she said then&amp;#8221;となっています。&amp;#8221;anything&amp;#8221;と&amp;#8221;thing&amp;#8221;が入っているので&amp;#8221;which&amp;#8221;ではなく&amp;#8221;that&amp;#8221;を使います。&lt;/p&gt;
&lt;p&gt;そうすると、右から左に訳していくと、「私は彼女がその時言った全ての事を覚えている。」という意味になります。&lt;/p&gt;
&lt;p&gt;最後です。先行詞が人+人以外の場合とあります。どういう事かというと、ちょっとこれは有名な例文になりますが、こちらです。&amp;#8221;and&amp;#8221;で繋がっています。&lt;/p&gt;
&lt;p&gt;&amp;#8220;the boy and the dog&amp;#8221;、そうすると「少年と犬」というのがあります。&lt;/p&gt;
&lt;p&gt;この関係代名詞の塊な訳ですが、ここに&amp;#8221;are&amp;#8221;と書いてあります。&amp;#8221;are&amp;#8221;と書いてあるという事は、これは「少年と犬」の両方が走っているという事を表していますから、そうするとここに&amp;#8221;who&amp;#8221;とか&amp;#8221;which&amp;#8221;と書いてしまうと&amp;#8221;who are which are&amp;#8221;になる訳です。&lt;/p&gt;
&lt;p&gt;ですが、これが&amp;#8221;the boys&amp;#8221;とか&amp;#8221;dogs&amp;#8221;となっていないので、そうするとここに&amp;#8221;which&amp;#8221;とか&amp;#8221;who&amp;#8221;を入れてしまうとダメな訳です。&lt;/p&gt;
&lt;p&gt;ですから、この走っているのが「少年と犬」の両方なので、そうすると&lt;span style="color: #0000ff;"&gt;&amp;#8220;who&amp;#8221;は人にしか使えない、&amp;#8221;which&amp;#8221;は人以外にしか使えない&lt;/span&gt;ですから、人と人以外が先行詞になっているので、じゃあここはどっちでも使える&amp;#8221;that&amp;#8221;を使おうという事になります。&lt;/p&gt;
&lt;p&gt;③番までは&amp;#8221;that&amp;#8221;が好まれる場合になっていますが、こちらの人+人以外の場合というのは、これは逆に&amp;#8221;that&amp;#8221;じゃないと使えない訳です。ですから、訳はこちらの場合「そこで走っている少年と犬を見て下さい。」となります。&lt;/p&gt;
&lt;p&gt;訳し方は変わらないですが、人+人以外だから&amp;#8221;that&amp;#8221;使う。ここも&amp;#8221;that&amp;#8221;だからis&amp;#8221;ではなくて、&amp;#8221;the boy and the dog&amp;#8221;と複数いるからbe動詞は&amp;#8221;are&amp;#8221;にするという点に注意して下さい。&lt;/p&gt;
&lt;p&gt;このようにLesson10というのはかなり盛りだくさんな内容になっていますから、どのセクションに関しても必ず教科書を読み込むとともに、問題集で実際に手を動かして練習をするようにして下さい。&lt;br /&gt;
&lt;!--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&lt;h2&gt;Lesson10 関係代名詞 that が好まれる場合（まとめ＆クイズ）&lt;/h2&gt;
&lt;h3&gt;まとめ&lt;/h3&gt;
&lt;table style="table-layout: fixed; line-height: 1.6; width: 100%; border-collapse: collapse; margin-top: 10px;"&gt;
&lt;tbody&gt;
&lt;tr style="background-color: #dd8500; color: #ffffff;"&gt;
&lt;th style="padding: 8px; width: 30%;"&gt;ポイント&lt;/th&gt;
&lt;th style="padding: 8px; width: 70%;"&gt;説明&lt;/th&gt;
&lt;/tr&gt;
&lt;tr style="background-color: #f0b464; color: #000000;"&gt;
&lt;td style="padding: 8px;"&gt;① 序数がある先行詞&lt;/td&gt;
&lt;td style="padding: 8px;"&gt;・&lt;strong&gt;first / second / last&lt;/strong&gt; など、順序を表す語を含む先行詞では &lt;strong&gt;that&lt;/strong&gt; が好まれる。&lt;br /&gt;
・例：This is the &lt;strong&gt;first novel that&lt;/strong&gt; she read in English.&lt;/td&gt;
&lt;/tr&gt;
&lt;tr style="background-color: #ffffff; color: #000000;"&gt;
&lt;td style="padding: 8px;"&gt;② 最上級がある先行詞&lt;/td&gt;
&lt;td style="padding: 8px;"&gt;・&lt;strong&gt;the best / the largest&lt;/strong&gt; などの最上級を含むときも &lt;strong&gt;that&lt;/strong&gt; を使うことが多い。&lt;br /&gt;
・例：This is the &lt;strong&gt;best movie that&lt;/strong&gt; I have ever seen.&lt;/td&gt;
&lt;/tr&gt;
&lt;tr style="background-color: #f0b464; color: #000000;"&gt;
&lt;td style="padding: 8px;"&gt;③ 限定語句（only など）&lt;/td&gt;
&lt;td style="padding: 8px;"&gt;・先行詞に &lt;strong&gt;only&lt;/strong&gt; など「唯一」「特定」を強く示す語があるとき、&lt;strong&gt;that&lt;/strong&gt; が好ましい。&lt;br /&gt;
・例：This is the &lt;strong&gt;only money that&lt;/strong&gt; I have.&lt;/td&gt;
&lt;/tr&gt;
&lt;tr style="background-color: #ffffff; color: #000000;"&gt;
&lt;td style="padding: 8px;"&gt;④ 全体表現（all / every）&lt;/td&gt;
&lt;td style="padding: 8px;"&gt;・&lt;strong&gt;all / every&lt;/strong&gt; など「すべて・全ての〜」を表す語が先行詞にあるときは &lt;strong&gt;that&lt;/strong&gt; を使う。&lt;br /&gt;
・例：&lt;br /&gt;
‐ &lt;strong&gt;All the books that&lt;/strong&gt; I am reading are interesting.&lt;br /&gt;
‐ &lt;strong&gt;Every song that&lt;/strong&gt; she sings is beautiful.&lt;br /&gt;
・語順：&lt;strong&gt;all + the / 所有格 + 名詞&lt;/strong&gt;（All the books / All my friends）&lt;/td&gt;
&lt;/tr&gt;
&lt;tr style="background-color: #f0b464; color: #000000;"&gt;
&lt;td style="padding: 8px;"&gt;⑤ ～thing を含む先行詞&lt;/td&gt;
&lt;td style="padding: 8px;"&gt;・&lt;strong&gt;something / anything / nothing / everything&lt;/strong&gt; など &lt;strong&gt;‐thing&lt;/strong&gt; を含む語が先行詞のときは &lt;strong&gt;that&lt;/strong&gt; を用いる。&lt;br /&gt;
・例：I remember &lt;strong&gt;anything that&lt;/strong&gt; she said then.&lt;/td&gt;
&lt;/tr&gt;
&lt;tr style="background-color: #ffffff; color: #000000;"&gt;
&lt;td style="padding: 8px;"&gt;⑥ 人＋人以外が先行詞&lt;/td&gt;
&lt;td style="padding: 8px;"&gt;・&lt;strong&gt;the boy and the dog&lt;/strong&gt; のように「人＋物（動物）」が一つの先行詞になっている場合、&lt;strong&gt;who も which も使えず that 一択&lt;/strong&gt;。&lt;br /&gt;
・例：Look at &lt;strong&gt;the boy and the dog that&lt;/strong&gt; are running there.&lt;/td&gt;
&lt;/tr&gt;
&lt;tr style="background-color: #f0b464; color: #000000;"&gt;
&lt;td style="padding: 8px;"&gt;⑦ that と who / which の関係&lt;/td&gt;
&lt;td style="padding: 8px;"&gt;・主格・目的格の関係代名詞は基本的に &lt;strong&gt;who / which ⇔ that&lt;/strong&gt; と置き換え可能。&lt;br /&gt;
・ただし上の①〜⑤では &lt;strong&gt;that が好まれ&lt;/strong&gt;、⑥では &lt;strong&gt;that しか使えない&lt;/strong&gt; 点を押さえる。&lt;/td&gt;
&lt;/tr&gt;
&lt;/tbody&gt;
&lt;/table&gt;
&lt;hr /&gt;
&lt;h3&gt;クイズ&lt;/h3&gt;
&lt;p&gt;&lt;script&gt; function showAnswer(id) { var ans = document.getElementById(id); var btn = document.getElementById(id + '-btn'); if (ans &amp;&amp; btn) { ans.style.display = 'inline'; btn.style.display = 'none'; } } &lt;/script&gt;&lt;/p&gt;
&lt;table style="table-layout: fixed; line-height: 1.6; width: 100%; border-collapse: collapse; margin-top: 10px;"&gt;
&lt;tbody&gt;
&lt;tr style="background-color: #dd8500; color: #ffffff;"&gt;
&lt;th style="padding: 8px; width: 45%;"&gt;問題&lt;/th&gt;
&lt;th style="padding: 8px; width: 35%;"&gt;選択肢&lt;/th&gt;
&lt;th style="padding: 8px; width: 20%;"&gt;答え&lt;/th&gt;
&lt;/tr&gt;
&lt;tr style="background-color: #f0b464; color: #000000;"&gt;
&lt;td style="padding: 8px;"&gt;1. 序数（first / second / last など）を含む先行詞に続く関係代名詞として最もふさわしいものは？&lt;/td&gt;
&lt;td style="padding: 8px;"&gt;A. who　B. which　C. that　D. what&lt;/td&gt;
&lt;td style="padding: 8px;"&gt;&lt;button id="q1-btn"&gt;正解を見る&lt;/button&gt;&lt;br /&gt;
&lt;span id="q1" style="display: none;"&gt;C. that&lt;/span&gt;&lt;/td&gt;
&lt;/tr&gt;
&lt;tr style="background-color: #ffffff; color: #000000;"&gt;
&lt;td style="padding: 8px;"&gt;2. 次の文で空所に入る最も適切な語は？&lt;br /&gt;
This is the best movie (   ) I have ever seen.&lt;/td&gt;
&lt;td style="padding: 8px;"&gt;A. who　B. which　C. that　D. what&lt;/td&gt;
&lt;td style="padding: 8px;"&gt;&lt;button id="q2-btn"&gt;正解を見る&lt;/button&gt;&lt;br /&gt;
&lt;span id="q2" style="display: none;"&gt;C. that&lt;/span&gt;&lt;/td&gt;
&lt;/tr&gt;
&lt;tr style="background-color: #f0b464; color: #000000;"&gt;
&lt;td style="padding: 8px;"&gt;3. 「これは私の&lt;strong&gt;唯一の&lt;/strong&gt;お金です。」のように only を含む先行詞のとき、関係代名詞として好ましいのは？&lt;/td&gt;
&lt;td style="padding: 8px;"&gt;A. who　B. which　C. that　D. whose&lt;/td&gt;
&lt;td style="padding: 8px;"&gt;&lt;button id="q3-btn"&gt;正解を見る&lt;/button&gt;&lt;br /&gt;
&lt;span id="q3" style="display: none;"&gt;C. that&lt;/span&gt;&lt;/td&gt;
&lt;/tr&gt;
&lt;tr style="background-color: #ffffff; color: #000000;"&gt;
&lt;td style="padding: 8px;"&gt;4. 「全ての本」を表す先行詞として正しい語順はどれ？&lt;/td&gt;
&lt;td style="padding: 8px;"&gt;A. the all books&lt;br /&gt;
B. all books the&lt;br /&gt;
C. all the books&lt;br /&gt;
D. books all the&lt;/td&gt;
&lt;td style="padding: 8px;"&gt;&lt;button id="q4-btn"&gt;正解を見る&lt;/button&gt;&lt;br /&gt;
&lt;span id="q4" style="display: none;"&gt;C. all the books&lt;/span&gt;&lt;/td&gt;
&lt;/tr&gt;
&lt;tr style="background-color: #f0b464; color: #000000;"&gt;
&lt;td style="padding: 8px;"&gt;5. 「全ての本はおもしろい。」という意味になる文として最も適切なのはどれ？&lt;br /&gt;
（関係代名詞に注意）&lt;/td&gt;
&lt;td style="padding: 8px;"&gt;A. All the books which I am reading are interesting.&lt;br /&gt;
B. All the books that I am reading are interesting.&lt;br /&gt;
C. All the books who I am reading are interesting.&lt;br /&gt;
D. All the books what I am reading are interesting.&lt;/td&gt;
&lt;td style="padding: 8px;"&gt;&lt;button id="q5-btn"&gt;正解を見る&lt;/button&gt;&lt;br /&gt;
&lt;span id="q5" style="display: none;"&gt;B. All the books &lt;strong&gt;that&lt;/strong&gt; I am reading are interesting.&lt;/span&gt;&lt;/td&gt;
&lt;/tr&gt;
&lt;tr style="background-color: #ffffff; color: #000000;"&gt;
&lt;td style="padding: 8px;"&gt;6. ～thing を含む先行詞に適切な関係代名詞はどれ？&lt;br /&gt;
I remember anything (   ) she said then.&lt;/td&gt;
&lt;td style="padding: 8px;"&gt;A. who　B. which　C. that　D. what&lt;/td&gt;
&lt;td style="padding: 8px;"&gt;&lt;button id="q6-btn"&gt;正解を見る&lt;/button&gt;&lt;br /&gt;
&lt;span id="q6" style="display: none;"&gt;C. that&lt;/span&gt;&lt;/td&gt;
&lt;/tr&gt;
&lt;tr style="background-color: #f0b464; color: #000000;"&gt;
&lt;td style="padding: 8px;"&gt;7. 次の日本語に最も近い英文はどれ？&lt;br /&gt;
「彼女が歌う全ての歌を私は知っています。」&lt;/td&gt;
&lt;td style="padding: 8px;"&gt;A. I know every songs which she sings.&lt;br /&gt;
B. I know every song who she sings.&lt;br /&gt;
C. I know every song that she sings.&lt;br /&gt;
D. I know every song what she sings.&lt;/td&gt;
&lt;td style="padding: 8px;"&gt;&lt;button id="q7-btn"&gt;正解を見る&lt;/button&gt;&lt;br /&gt;
&lt;span id="q7" style="display: none;"&gt;C. I know every song &lt;strong&gt;that&lt;/strong&gt; she sings.&lt;/span&gt;&lt;/td&gt;
&lt;/tr&gt;
&lt;tr style="background-color: #ffffff; color: #000000;"&gt;
&lt;td style="padding: 8px;"&gt;8. 先行詞が「the boy and the dog」のとき、関係代名詞として正しいものはどれ？&lt;/td&gt;
&lt;td style="padding: 8px;"&gt;A. who　B. which　C. that　D. whose&lt;/td&gt;
&lt;td style="padding: 8px;"&gt;&lt;button id="q8-btn"&gt;正解を見る&lt;/button&gt;&lt;br /&gt;
&lt;span id="q8" style="display: none;"&gt;C. that&lt;/span&gt;&lt;/td&gt;
&lt;/tr&gt;
&lt;tr style="background-color: #f0b464; color: #000000;"&gt;
&lt;td style="padding: 8px;"&gt;9. 次のうち、文法的に正しいものはどれ？&lt;br /&gt;
（関係代名詞と be 動詞に注意）&lt;/td&gt;
&lt;td style="padding: 8px;"&gt;A. Look at the boy and the dog who is running there.&lt;br /&gt;
B. Look at the boy and the dog which is running there.&lt;br /&gt;
C. Look at the boy and the dog that are running there.&lt;br /&gt;
D. Look at the boy and the dog that is running there.&lt;/td&gt;
&lt;td style="padding: 8px;"&gt;&lt;button id="q9-btn"&gt;正解を見る&lt;/button&gt;&lt;br /&gt;
&lt;span id="q9" style="display: none;"&gt;C. Look at the boy and the dog &lt;strong&gt;that are&lt;/strong&gt; running there.&lt;/span&gt;&lt;/td&gt;
&lt;/tr&gt;
&lt;tr style="background-color: #ffffff; color: #000000;"&gt;
&lt;td style="padding: 8px;"&gt;10. 次の説明として正しいものはどれ？&lt;/td&gt;
&lt;td style="padding: 8px;"&gt;A. 「人＋人以外」が先行詞なら who を使う。&lt;br /&gt;
B. 序数や最上級を含む先行詞では that が好まれる。&lt;br /&gt;
C. ～thing を含む先行詞では必ず which を使う。&lt;br /&gt;
D. all や every がある先行詞では関係代名詞は不要である。&lt;/td&gt;
&lt;td style="padding: 8px;"&gt;&lt;button id="q10-btn"&gt;正解を見る&lt;/button&gt;&lt;br /&gt;
&lt;span id="q10" style="display: none;"&gt;B. 序数や最上級を含む先行詞では that が好まれる。&lt;/span&gt;&lt;/td&gt;
&lt;/tr&gt;
&lt;/tbody&gt;
&lt;/table&gt;
&lt;p&gt;&lt;!--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t>
  </si>
  <si>
    <t>以下のページは不自然なワードを使用しています。
これらを適切に自然な言葉に置き換えて下さい。
なお、本文の装飾や構造は絶対に変えないでください。
【対象ページURL】
https://eigo-rewrite.com/dokkaikyouka/
【検出された不自然ワード】
- 型
【本文】
------
&lt;h2&gt;読解強化講座&lt;/h2&gt;
&lt;p&gt;読解強化講座は、都立自校作成校の入試において特に重要となるスキルを身につけるための講座です。これらの入試では文章量が非常に多く、&lt;span style="color: #0000ff;"&gt;速読&lt;/span&gt;のスキルが求められます。&lt;/p&gt;
&lt;p&gt;さらに、問題に答えるためには文章内容を&lt;span style="color: #0000ff;"&gt;正確に理解&lt;/span&gt;する必要があります。つまり、精読と速読を同時に行わなければなりません。&lt;/p&gt;
&lt;p&gt;ただ文字を速く追うだけでは、内容を理解したとは言えません。速く、そして正確に内容をつかむためには、&lt;span style="color: #ff6600;"&gt;専門的なトレーニング&lt;/span&gt;が不可欠です。&lt;/p&gt;
&lt;p&gt;そのためには、&lt;span style="color: #ff0000;"&gt;段落（パラグラフ）の構造を把握して内容を予測する力と、日本語に変換せずに文章を理解する力&lt;/span&gt;が重要になります。&lt;/p&gt;
&lt;p&gt;この講座では、段落（パラグラフ）の構造や文同士のつながりに注目しながら速読を練習します。これにより、都立自校作成校の文章を20分以内で効率的に読み進められる力を育成します。&lt;/p&gt;
&lt;p&gt;詳細やご質問がありましたら、どうぞお気軽にお問い合わせください。&lt;/p&gt;
&lt;h3&gt;【大まかな流れ】&lt;/h3&gt;
&lt;h4&gt;①短文でのウォーミングアップ&lt;/h4&gt;
&lt;p&gt;長文内のパラグラフを一つだけピックアップし、その一つ分のみ読んで解答作業を行います。終わったらすぐに解説を行い、パラグラフ内の文のつながりが見えるようにします。&lt;/p&gt;
&lt;p&gt;次にパラグラフが複数ある英文を読みます。パラグラフごとに簡単なメモを書きながら、パラグラフの内容を整理します。これもすぐに解説を行い、目の付け所を確認します。このとき、時間を計っておきます。「&lt;strong&gt;これぐらいの長さは○○分で読める&lt;/strong&gt;」という感覚を得ることで、時間配分を上手にしていきましょう。&lt;/p&gt;
&lt;h4&gt;②入試問題の演習&lt;/h4&gt;
&lt;p&gt;文どうし・パラグラフどうしのつながりが見えるようになったら、実際に都立自校作成校の入試問題を解きます。ここでも時間を計ります。毎回これを続けるだけでも、少しずつ時間は短縮されていきます。解説時も、最速で解答できるような考え方を伝えていきます。&lt;/p&gt;
&lt;h4&gt;③入試問題を音読&lt;/h4&gt;
&lt;p&gt;速読トレーニングの仕上げは音読です。単に音読するのではなく、「&lt;strong&gt;自分が読める最高速で&lt;/strong&gt;」かつ「&lt;strong&gt;英文を読みながら内容がイメージできるまで&lt;/strong&gt;」何度も読むことが重要です。&lt;/p&gt;
&lt;p&gt;音読することで頭の中から日本語を排し、「&lt;span style="color: #ff0000;"&gt;英語を英語で理解する&lt;/span&gt;」状態をつくることが目的です。これを2ケ月繰り返すだけで、読解速度が劇的に変わります。&lt;/p&gt;
&lt;h3&gt;オンライン指導&lt;/h3&gt;
&lt;p&gt;当塾で開講中の講座は、すべてオンラインでも受講可能となっております。&lt;br /&gt;
当塾では開業以来、オンライン授業と非常に親和性の高い電子黒板を使用しており、ホワイトボードや机上で行う指導と比べ&lt;strong&gt;「視認性」「即応性」「再現性」&lt;/strong&gt;に優れた指導を可能にしています。&lt;br /&gt;
そのような強みを持った当塾の指導を、オンライン授業にそのまま適用することで教室で受ける授業さながらの授業を、オンライン授業でも再現しております。&lt;/p&gt;
&lt;p&gt;&lt;img decoding="async" fetchpriority="high" class="aligncenter wp-image-264 size-full" src="https://eigo-rewrite.com/wp-content/uploads/2020/09/リライト授業風景.jpg" alt="" width="1280" height="720" srcset="https://eigo-rewrite.com/wp-content/uploads/2020/09/リライト授業風景.jpg 1280w, https://eigo-rewrite.com/wp-content/uploads/2020/09/リライト授業風景-300x169.jpg 300w, https://eigo-rewrite.com/wp-content/uploads/2020/09/リライト授業風景-1024x576.jpg 1024w, https://eigo-rewrite.com/wp-content/uploads/2020/09/リライト授業風景-768x432.jpg 768w, https://eigo-rewrite.com/wp-content/uploads/2020/09/リライト授業風景-320x180.jpg 320w" sizes="(max-width: 1280px) 100vw, 1280px" /&gt;&lt;/p&gt;
&lt;h3&gt;オンライン授業のメリットとは？&lt;/h3&gt;
&lt;h4&gt;&lt;span style="background-color: navajowhite;"&gt;&lt;span data-custom-pc-fontsize="18px"&gt;①画面と音声に情報量が集約されるので、集中しやすい&lt;/span&gt;&lt;/span&gt;&lt;/h4&gt;
&lt;p&gt;&lt;span data-custom-pc-fontsize="16px"&gt;教室型の場合、家庭学習とは環境が異なります。&lt;br /&gt;
オンライン個別指導では、ご自宅での受講が可能なため、&lt;span style="color: #0000ff;"&gt;自分の勉強しやすい環境、慣れた環境で授業を受けることができます&lt;/span&gt;。&lt;br /&gt;
また、ＰＣやタブレットからの音声と映像のみに集中できるので、意識を向ける対象が少なく、教室型に比べてより授業に集中して取り組むことができます。&lt;/span&gt;&lt;/p&gt;
&lt;h4&gt;&lt;span style="background-color: navajowhite;" data-custom-pc-fontsize="20px"&gt;②手元がはっきりと確認できるので、的確な指摘・改善作業を行いやすい&lt;/span&gt;&lt;/h4&gt;
&lt;p&gt;&lt;span data-custom-pc-fontsize="16px"&gt;塾のオンライン個別指導では、生徒さんの手元をカメラで写しながら授業を進めていきます。&lt;br /&gt;
いま生徒さんが解いている状況を&lt;span style="color: #ff0000;"&gt;リアルタイムで判断&lt;/span&gt;できるため、生徒さんが&lt;span style="color: #ff0000;"&gt;つまづきやすいポイントを瞬時に把握&lt;/span&gt;することができます。そのため、類似問題を出題したり、その場でヒントを出すことで思考を変換させたりすることができます。&lt;/span&gt;&lt;/p&gt;
&lt;h4&gt;&lt;span data-custom-pc-fontsize="16px"&gt;&lt;span style="background-color: navajowhite;" data-custom-pc-fontsize="20px"&gt;③通塾の必要がないので、体力を温存した状態で指導を受けることができる&lt;/span&gt;&lt;/span&gt;&lt;/h4&gt;
&lt;p&gt;ご自宅からの通塾に電車を使ったり歩いたりすると、勉強に必要な体力がその分減ってしまいます。&lt;br /&gt;
オンライン個別指導では塾に通う必要がないため、体力がなくなってしまったり疲れたりすることなく授業を受けることができます。親御さんの送り迎えも必要ありませんので、&lt;span style="color: #ff0000;"&gt;より効率的に学習&lt;/span&gt;することができます。&lt;/p&gt;
&lt;p&gt;当塾のオンライン個別指導では、教室型の授業をほぼ100％体現しているうえに、オンラインならではのメリットでより効率的に学習することが可能です。より集中して問題に取り組み、オンラインの強みを活かすことで、英語の成績をのばすことができます。&lt;/p&gt;
&lt;h2&gt;受講までの流れ&lt;/h2&gt;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&lt;p&gt;&amp;nbsp;&lt;/p&gt;
&lt;h2&gt;指導料&lt;/h2&gt;
&lt;h4&gt;トライアル指導料&lt;/h4&gt;
&lt;p&gt;10,000円(税込)&lt;/p&gt;
&lt;div class="rounded" style="background-color: whitesmoke; padding: 10px;"&gt;他塾様でいう「&lt;span style="color: #3366ff;"&gt;体験講座&lt;/span&gt;」の位置づけですので、通常より安価に設定させていただいております。まずは一度当塾の個別指導をお試し頂ければ幸いです。&lt;/div&gt;
&lt;h3&gt;入塾金&lt;/h3&gt;
&lt;p&gt;22,000円(税込)&lt;/p&gt;
&lt;div class="rounded" style="background-color: whitesmoke; padding: 10px;"&gt;入塾手続の際に頂戴致します。また、その時点・もしくは過去在籍されていた生徒さんの兄弟姉妹の場合には、&lt;span style="color: #3366ff;"&gt;全額免除&lt;/span&gt;させて頂きます。&lt;/div&gt;
&lt;h3&gt;授業料&lt;/h3&gt;
&lt;p&gt;１コマ　110分　¥18,150-(税込)&lt;br /&gt;
１コマ　80分　¥13,200-(税込)&lt;/p&gt;
&lt;div class="rounded" style="background-color: whitesmoke; padding: 10px;"&gt;指導料は&lt;span style="color: #3366ff;"&gt;前払い&lt;/span&gt;です。&lt;br /&gt;
※指導予定回数分を前月20日に集計し請求書を発行させて頂きますので、&lt;span style="color: #3366ff;"&gt;前月末まで&lt;/span&gt;にお支払い下さいませ。&lt;/div&gt;
&lt;div&gt;&lt;/div&gt;
&lt;h2&gt;トライアルお申込みフォーム&lt;/h2&gt;
&lt;div role="form" class="wpcf7" id="wpcf7-f135-p243-o1" lang="ja" dir="ltr"&gt;
&lt;div class="screen-reader-response" aria-live="polite"&gt;&lt;/div&gt;
&lt;form action="/dokkaikyouka/#wpcf7-f135-p243-o1" method="post" class="wpcf7-form" novalidate="novalidate"&gt;
&lt;div style="display: none;"&gt;
&lt;input type="hidden" name="_wpcf7" value="135" /&gt;
&lt;input type="hidden" name="_wpcf7_version" value="5.1.9" /&gt;
&lt;input type="hidden" name="_wpcf7_locale" value="ja" /&gt;
&lt;input type="hidden" name="_wpcf7_unit_tag" value="wpcf7-f135-p243-o1" /&gt;
&lt;input type="hidden" name="_wpcf7_container_post" value="243" /&gt;
&lt;input type="hidden" name="g-recaptcha-response" value="" /&gt;
&lt;/div&gt;
&lt;p&gt;保護者氏名(必須)：&lt;span class="wpcf7-form-control-wrap your-name"&gt;&lt;input type="text" name="your-name" value="" size="40" class="wpcf7-form-control wpcf7-text wpcf7-validates-as-required" aria-required="true" aria-invalid="false" /&gt;&lt;/span&gt; &lt;/p&gt;
&lt;p&gt;メールアドレス(必須)：&lt;span class="wpcf7-form-control-wrap your-email"&gt;&lt;input type="email" name="your-email" value="" size="40" class="wpcf7-form-control wpcf7-text wpcf7-email wpcf7-validates-as-required wpcf7-validates-as-email" aria-required="true" aria-invalid="false" /&gt;&lt;/span&gt; &lt;/p&gt;
&lt;p&gt;電話番号(必須)：&lt;span class="wpcf7-form-control-wrap mobtel"&gt;&lt;input type="tel" name="mobtel" value="" size="40" class="wpcf7-form-control wpcf7-text wpcf7-tel wpcf7-validates-as-required wpcf7-validates-as-tel" aria-required="true" aria-invalid="false" /&gt;&lt;/span&gt; &lt;/p&gt;
&lt;p&gt;生徒氏名(必須)：&lt;span class="wpcf7-form-control-wrap chilid-name"&gt;&lt;input type="text" name="chilid-name" value="" size="40" class="wpcf7-form-control wpcf7-text" aria-invalid="false" /&gt;&lt;/span&gt; &lt;/p&gt;
&lt;p&gt;性別(必須)：&lt;span class="wpcf7-form-control-wrap seibetu"&gt;&lt;select name="seibetu" class="wpcf7-form-control wpcf7-select" aria-invalid="false"&gt;&lt;option value=""&gt;---&lt;/option&gt;&lt;option value="男"&gt;男&lt;/option&gt;&lt;option value="女"&gt;女&lt;/option&gt;&lt;/select&gt;&lt;/span&gt;&lt;/p&gt;
&lt;p&gt;学年(必須)：&lt;span class="wpcf7-form-control-wrap gakunen"&gt;&lt;select name="gakunen" class="wpcf7-form-control wpcf7-select" aria-invalid="false"&gt;&lt;option value=""&gt;---&lt;/option&gt;&lt;option value="中１"&gt;中１&lt;/option&gt;&lt;option value="中２"&gt;中２&lt;/option&gt;&lt;option value="中３"&gt;中３&lt;/option&gt;&lt;option value="その他"&gt;その他&lt;/option&gt;&lt;/select&gt;&lt;/span&gt;&lt;/p&gt;
&lt;p&gt;受講講座(必須)：&lt;br /&gt;
&lt;span class="wpcf7-form-control-wrap checkbox-492"&gt;&lt;span class="wpcf7-form-control wpcf7-checkbox wpcf7-validates-as-required"&gt;&lt;span class="wpcf7-list-item first"&gt;&lt;span class="wpcf7-list-item-label"&gt;文法復習講座&lt;/span&gt;&lt;input type="checkbox" name="checkbox-492[]" value="文法復習講座" /&gt;&lt;/span&gt;&lt;span class="wpcf7-list-item"&gt;&lt;span class="wpcf7-list-item-label"&gt;語彙強化講座①都立コース&lt;/span&gt;&lt;input type="checkbox" name="checkbox-492[]" value="語彙強化講座①都立コース" /&gt;&lt;/span&gt;&lt;span class="wpcf7-list-item"&gt;&lt;span class="wpcf7-list-item-label"&gt;語彙強化講座②私立難関コース&lt;/span&gt;&lt;input type="checkbox" name="checkbox-492[]" value="語彙強化講座②私立難関コース" /&gt;&lt;/span&gt;&lt;span class="wpcf7-list-item"&gt;&lt;span class="wpcf7-list-item-label"&gt;読解強化講座&lt;/span&gt;&lt;input type="checkbox" name="checkbox-492[]" value="読解強化講座" /&gt;&lt;/span&gt;&lt;span class="wpcf7-list-item last"&gt;&lt;span class="wpcf7-list-item-label"&gt;音読リスニング講座&lt;/span&gt;&lt;input type="checkbox" name="checkbox-492[]" value="音読リスニング講座" /&gt;&lt;/span&gt;&lt;/span&gt;&lt;/span&gt;&lt;/p&gt;
&lt;p&gt;受講場所(必須)：&lt;span class="wpcf7-form-control-wrap place"&gt;&lt;select name="place" class="wpcf7-form-control wpcf7-select" aria-invalid="false"&gt;&lt;option value=""&gt;---&lt;/option&gt;&lt;option value="教室"&gt;教室&lt;/option&gt;&lt;option value="オンライン"&gt;オンライン&lt;/option&gt;&lt;/select&gt;&lt;/span&gt;&lt;/p&gt;
&lt;p&gt;備考：&lt;span class="wpcf7-form-control-wrap your-message"&gt;&lt;textarea name="your-message" cols="40" rows="10" class="wpcf7-form-control wpcf7-textarea" aria-invalid="false"&gt;&lt;/textarea&gt;&lt;/span&gt; &lt;/p&gt;
&lt;p&gt;&lt;input type="submit" value="送信" class="wpcf7-form-control wpcf7-submit" /&gt;&lt;/p&gt;
&lt;div class="wpcf7-response-output wpcf7-display-none" aria-hidden="true"&gt;&lt;/div&gt;&lt;/form&gt;&lt;/div&gt;
&lt;p&gt;&amp;nbsp;&lt;/p&gt;
&lt;p class="sc-cbPlza hJuQYC"&gt;当塾では様々な内容の個別指導を実施しております。実施詳細につきましてはコチラをご確認下さいませ。&lt;/p&gt;
&lt;p&gt;&lt;a href="https://eigo-rewrite.com/live/"&gt;&lt;img decoding="async" class="alignnone wp-image-744" src="https://eigo-rewrite.com/wp-content/uploads/2023/08/image_2023_8_29-1-300x38.png" alt="" width="1374" height="174" srcset="https://eigo-rewrite.com/wp-content/uploads/2023/08/image_2023_8_29-1-300x38.png 300w, https://eigo-rewrite.com/wp-content/uploads/2023/08/image_2023_8_29-1.png 468w" sizes="(max-width: 1374px) 100vw, 1374px" /&gt;&lt;/a&gt;&lt;/p&gt;
&lt;section class="veu_cta" id="veu_cta-764"&gt;&lt;h1 class="cta_title"&gt;コラム：ニュートレジャーの道案内&lt;/h1&gt;&lt;div class="cta_body"&gt;&lt;div class="cta_body_image cta_body_image_right"&gt;&lt;a href="https://eigo-rewrite.com/ct/%e3%83%8b%e3%83%a5%e3%83%bc%e3%83%88%e3%83%ac%e3%82%b8%e3%83%a3%e3%83%bc%e3%81%ae%e9%81%93%e6%a1%88%e5%86%85/" target="_blank"&gt;&lt;img src="https://eigo-rewrite.com/wp-content/uploads/2020/06/logo_tate-1.png" /&gt;&lt;/a&gt;&lt;/div&gt;&lt;div class="cta_body_txt image_exist"&gt;ニュートレジャーを活用して、英語学習を進めていきます。この教材を通じて、文法の理解と英作文スキルを磨き、全般的な英語力向上をサポートしています。&lt;/div&gt;&lt;div class="cta_body_link"&gt;&lt;a href="https://eigo-rewrite.com/ct/%e3%83%8b%e3%83%a5%e3%83%bc%e3%83%88%e3%83%ac%e3%82%b8%e3%83%a3%e3%83%bc%e3%81%ae%e9%81%93%e6%a1%88%e5%86%85/" class="btn btn-primary btn-block btn-lg" target="_blank"&gt;コラム：ニュートレジャーの道案内&lt;/a&gt;&lt;/div&gt;&lt;/div&gt;&lt;!--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</si>
  <si>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https://eigo-rewrite.com/live/
【検出された不自然ワード】
- 型
【本文】
------
&lt;p&gt;当塾では、生徒さん一人ひとりのニーズに応じて、さまざまな講座をご用意しております。&lt;br /&gt;
受験英語専門ゼミ「Re-Write」の指導方針や講座の全体像は、&lt;strong&gt;&lt;a href="https://eigo-rewrite.com/"&gt;トップページ（全体像はこちら）&lt;/a&gt;&lt;/strong&gt;でご確認いただけます。&lt;/p&gt;
&lt;div class="card border-primary mb-3"&gt;
&lt;div class="card-header bg-light text-primary"&gt;目次&lt;/div&gt;
&lt;div class="card-body"&gt;
&lt;ol&gt;
&lt;li&gt;高校受験
&lt;ul&gt;
&lt;li&gt;&lt;a href="#都立自校作成校の自由英作文対策講座"&gt;都立自校作成校の自由英作文対策講座&lt;/a&gt;&lt;/li&gt;
&lt;li&gt;&lt;a href="#文法復習講座"&gt;文法復習講座&lt;/a&gt;&lt;/li&gt;
&lt;li&gt;&lt;a href="#語彙強化講座"&gt;語彙強化講座&lt;/a&gt;&lt;/li&gt;
&lt;li&gt;&lt;a href="#読解強化講座"&gt;読解強化講座&lt;/a&gt;&lt;/li&gt;
&lt;li&gt;&lt;a href="#音読リスニング講座"&gt;音読リスニング講座&lt;/a&gt;&lt;/li&gt;
&lt;/ul&gt;
&lt;/li&gt;
&lt;li&gt;大学受験
&lt;ul&gt;
&lt;li&gt;&lt;a href="#大学受験の英作文講座"&gt;大学受験の英作文講座&lt;/a&gt;&lt;/li&gt;
&lt;/ul&gt;
&lt;/li&gt;
&lt;li&gt;受講するには？
&lt;ul&gt;
&lt;li&gt;&lt;a href="#受講までの流れ"&gt;受講までの流れ&lt;/a&gt;&lt;/li&gt;
&lt;li&gt;&lt;a href="#指導料"&gt;指導料&lt;/a&gt;&lt;/li&gt;
&lt;/ul&gt;
&lt;/li&gt;
&lt;/ol&gt;
&lt;/div&gt;
&lt;/div&gt;
&lt;h2&gt;集団授業&lt;/h2&gt;
&lt;h4&gt;&lt;/h4&gt;
&lt;h3&gt;高校受験&lt;/h3&gt;
&lt;h5 id="都立自校作成校の自由英作文対策講座"&gt;・都立自校作成校の自由英作文対策講座《8回完結》&lt;/h5&gt;
&lt;p&gt;本講座では、全８回の演習と添削(リライト)で&lt;strong&gt;自由英作文を得点源&lt;/strong&gt;にします。また、書くことで&lt;span style="color: #ff0000;"&gt;長文読解のスピードを上げ、総合的な「合格力」育成&lt;/span&gt;も図ります。&lt;/p&gt;
&lt;p&gt;詳細は&lt;a href="https://eigo-rewrite.com/toritsu/" target="_blank" rel="noopener noreferrer"&gt;コチラ&lt;/a&gt;をご覧ください。&lt;/p&gt;
&lt;p&gt;&amp;nbsp;&lt;/p&gt;
&lt;h2&gt;完全１対１個別指導講座&lt;/h2&gt;
&lt;h4&gt;&lt;/h4&gt;
&lt;h3&gt;大学受験&lt;/h3&gt;
&lt;h5 id="大学受験の英作文講座"&gt;・大学受験の英作文講座&lt;/h5&gt;
&lt;p&gt;苦手意識を持つ受験生のために、&lt;strong&gt;並べ替え英作文→語句補充の英作文→自由英作文&lt;/strong&gt;の順に、「&lt;span style="color: #ff0000;"&gt;文法的に正しく、内容面も外していない、減点されにくい英作文&lt;/span&gt;」を書けるよう指導します。&lt;br /&gt;
詳細は&lt;a href="https://eigo-rewrite.com/kobetsueisakubun/" target="_blank" rel="noopener noreferrer"&gt;コチラ&lt;/a&gt;をご覧ください。&lt;/p&gt;
&lt;h3&gt;高校受験&lt;/h3&gt;
&lt;h5 id="文法復習講座"&gt;・文法復習講座&lt;/h5&gt;
&lt;p&gt;中学３年生の１学期などで、&lt;span style="color: #0000ff;"&gt;短期間で一気に既習文法を復習&lt;/span&gt;し、簡単な英作文が書けるようになることを目指していく講座です。&lt;br /&gt;
詳細は&lt;a href="https://eigo-rewrite.com/bunpou/" target="_blank" rel="noopener noreferrer"&gt;コチラ&lt;/a&gt;をご覧ください。&lt;/p&gt;
&lt;h5 id="語彙強化講座"&gt;・語彙強化講座&lt;/h5&gt;
&lt;p&gt;特に「&lt;span style="color: #ff0000;"&gt;知らないと落ちる&lt;/span&gt;」レベルにフォーカスを当てて、&lt;strong&gt;演習形式で短期間に知識&lt;/strong&gt;を詰めていきます。&lt;br /&gt;
詳細は&lt;a href="https://eigo-rewrite.com/vocabulary/" target="_blank" rel="noopener noreferrer"&gt;コチラ&lt;/a&gt;をご覧ください。&lt;/p&gt;
&lt;h5 id="読解強化講座"&gt;・読解強化講座&lt;/h5&gt;
&lt;p&gt;&lt;span style="color: #ff0000;"&gt;都立自校作成校の文章を20分以内に処理できるように鍛えていく&lt;/span&gt;講座で、読解力を強化していきます。&lt;br /&gt;
詳細は&lt;a href="https://eigo-rewrite.com/dokkaikyouka/" target="_blank" rel="noopener noreferrer"&gt;コチラ&lt;/a&gt;をご覧ください。&lt;/p&gt;
&lt;h5 id="音読リスニング講座"&gt;・音読リスニング講座&lt;/h5&gt;
&lt;p&gt;リスニング問題を通し「&lt;span style="color: #000000;"&gt;&lt;strong&gt;聴く&lt;/strong&gt;&lt;/span&gt;」と「&lt;strong&gt;話す&lt;/strong&gt;」を同時に鍛えていく講座です。&lt;br /&gt;
詳細は&lt;a href="https://eigo-rewrite.com/listening/" target="_blank" rel="noopener noreferrer"&gt;コチラ&lt;/a&gt;をご覧ください。&lt;/p&gt;
&lt;h3&gt;オンライン指導&lt;/h3&gt;
&lt;p&gt;当塾で開講中の講座は、すべてオンラインでも受講可能となっております。&lt;/p&gt;
&lt;p&gt;当塾では開業以来、オンライン授業と非常に親和性の高い電子黒板を使用しており、ホワイトボードや机上で行う指導と比べ&lt;strong&gt;「視認性」「即応性」「再現性」&lt;/strong&gt;に優れた指導を可能にしています。&lt;/p&gt;
&lt;p&gt;そのような強みを持った当塾の指導を、オンライン授業にそのまま適用することで教室で受ける授業さながらの授業を、オンライン授業でも再現しております。&lt;/p&gt;
&lt;p&gt;&lt;img decoding="async" fetchpriority="high" class="aligncenter wp-image-264 size-full" src="https://eigo-rewrite.com/wp-content/uploads/2020/09/リライト授業風景.jpg" alt="" width="1280" height="720" srcset="https://eigo-rewrite.com/wp-content/uploads/2020/09/リライト授業風景.jpg 1280w, https://eigo-rewrite.com/wp-content/uploads/2020/09/リライト授業風景-300x169.jpg 300w, https://eigo-rewrite.com/wp-content/uploads/2020/09/リライト授業風景-1024x576.jpg 1024w, https://eigo-rewrite.com/wp-content/uploads/2020/09/リライト授業風景-768x432.jpg 768w, https://eigo-rewrite.com/wp-content/uploads/2020/09/リライト授業風景-320x180.jpg 320w" sizes="(max-width: 1280px) 100vw, 1280px" /&gt;&lt;/p&gt;
&lt;h3&gt;オンライン授業のメリットとは？&lt;/h3&gt;
&lt;h4&gt;&lt;span style="background-color: navajowhite;"&gt;&lt;span data-custom-pc-fontsize="18px"&gt;①画面と音声に情報量が集約されるので、集中しやすい&lt;/span&gt;&lt;/span&gt;&lt;/h4&gt;
&lt;p&gt;&lt;span data-custom-pc-fontsize="16px"&gt;教室型の場合、家庭学習とは環境が異なります。&lt;br /&gt;
オンライン個別指導では、ご自宅での受講が可能なため、&lt;span style="color: #0000ff;"&gt;自分の勉強しやすい環境、慣れた環境で授業を受けることができます&lt;/span&gt;。&lt;br /&gt;
また、ＰＣやタブレットからの音声と映像のみに集中できるので、意識を向ける対象が少なく、教室型に比べてより授業に集中して取り組むことができます。&lt;/span&gt;&lt;/p&gt;
&lt;h4&gt;&lt;span style="background-color: navajowhite;" data-custom-pc-fontsize="20px"&gt;②手元がはっきりと確認できるので、的確な指摘・改善作業を行いやすい&lt;/span&gt;&lt;/h4&gt;
&lt;p&gt;&lt;span data-custom-pc-fontsize="16px"&gt;塾のオンライン個別指導では、生徒さんの手元をカメラで写しながら授業を進めていきます。&lt;br /&gt;
いま生徒さんが解いている状況を&lt;span style="color: #ff0000;"&gt;リアルタイムで判断&lt;/span&gt;できるため、生徒さんが&lt;span style="color: #ff0000;"&gt;つまづきやすいポイントを瞬時に把握&lt;/span&gt;することができます。そのため、類似問題を出題したり、その場でヒントを出すことで思考を変換させたりすることができます。&lt;/span&gt;&lt;/p&gt;
&lt;h4&gt;&lt;span data-custom-pc-fontsize="16px"&gt;&lt;span style="background-color: navajowhite;" data-custom-pc-fontsize="20px"&gt;③通塾の必要がないので、体力を温存した状態で指導を受けることができる&lt;/span&gt;&lt;/span&gt;&lt;/h4&gt;
&lt;p&gt;ご自宅からの通塾に電車を使ったり歩いたりすると、勉強に必要な体力がその分減ってしまいます。&lt;br /&gt;
オンライン個別指導では塾に通う必要がないため、体力がなくなってしまったり疲れたりすることなく授業を受けることができます。親御さんの送り迎えも必要ありませんので、&lt;span style="color: #ff0000;"&gt;より効率的に学習&lt;/span&gt;することができます。&lt;/p&gt;
&lt;p&gt;当塾のオンライン個別指導では、教室型の授業をほぼ100％体現しているうえに、オンラインならではのメリットでより効率的に学習することが可能です。より集中して問題に取り組み、オンラインの強みを活かすことで、英語の成績をのばすことができます。&lt;/p&gt;
&lt;h2 id="受講までの流れ"&gt;受講までの流れ&lt;/h2&gt;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&lt;p&gt;&amp;nbsp;&lt;/p&gt;
&lt;h2 id="指導料"&gt;指導料&lt;/h2&gt;
&lt;h4&gt;トライアル指導料&lt;/h4&gt;
&lt;p&gt;10,000円(税込)&lt;/p&gt;
&lt;div class="rounded" style="background-color: whitesmoke; padding: 10px;"&gt;他塾様でいう「&lt;span style="color: #3366ff;"&gt;体験講座&lt;/span&gt;」の位置づけですので、通常より安価に設定させていただいております。まずは一度当塾の個別指導をお試し頂ければ幸いです。&lt;/div&gt;
&lt;h3&gt;入塾金&lt;/h3&gt;
&lt;p&gt;22,000円(税込)&lt;/p&gt;
&lt;div class="rounded" style="background-color: whitesmoke; padding: 10px;"&gt;入塾手続の際に頂戴致します。また、その時点・もしくは過去在籍されていた生徒さんの兄弟姉妹の場合には、&lt;span style="color: #3366ff;"&gt;全額免除&lt;/span&gt;させて頂きます。&lt;/div&gt;
&lt;h3&gt;授業料&lt;/h3&gt;
&lt;p&gt;１コマ　110分　¥18,150-(税込)&lt;br /&gt;
１コマ　80分　¥13,200-(税込)&lt;/p&gt;
&lt;div class="rounded" style="background-color: whitesmoke; padding: 10px;"&gt;指導料は&lt;span style="color: #3366ff;"&gt;前払い&lt;/span&gt;です。&lt;br /&gt;
※指導予定回数分を前月20日に集計し請求書を発行させて頂きますので、&lt;span style="color: #3366ff;"&gt;前月末まで&lt;/span&gt;にお支払い下さいませ。&lt;/div&gt;
&lt;div&gt;&lt;/div&gt;
&lt;h2&gt;トライアルお申込みフォーム&lt;/h2&gt;
&lt;div role="form" class="wpcf7" id="wpcf7-f135-p105-o1" lang="ja" dir="ltr"&gt;
&lt;div class="screen-reader-response" aria-live="polite"&gt;&lt;/div&gt;
&lt;form action="/live/#wpcf7-f135-p105-o1" method="post" class="wpcf7-form" novalidate="novalidate"&gt;
&lt;div style="display: none;"&gt;
&lt;input type="hidden" name="_wpcf7" value="135" /&gt;
&lt;input type="hidden" name="_wpcf7_version" value="5.1.9" /&gt;
&lt;input type="hidden" name="_wpcf7_locale" value="ja" /&gt;
&lt;input type="hidden" name="_wpcf7_unit_tag" value="wpcf7-f135-p105-o1" /&gt;
&lt;input type="hidden" name="_wpcf7_container_post" value="105" /&gt;
&lt;input type="hidden" name="g-recaptcha-response" value="" /&gt;
&lt;/div&gt;
&lt;p&gt;保護者氏名(必須)：&lt;span class="wpcf7-form-control-wrap your-name"&gt;&lt;input type="text" name="your-name" value="" size="40" class="wpcf7-form-control wpcf7-text wpcf7-validates-as-required" aria-required="true" aria-invalid="false" /&gt;&lt;/span&gt; &lt;/p&gt;
&lt;p&gt;メールアドレス(必須)：&lt;span class="wpcf7-form-control-wrap your-email"&gt;&lt;input type="email" name="your-email" value="" size="40" class="wpcf7-form-control wpcf7-text wpcf7-email wpcf7-validates-as-required wpcf7-validates-as-email" aria-required="true" aria-invalid="false" /&gt;&lt;/span&gt; &lt;/p&gt;
&lt;p&gt;電話番号(必須)：&lt;span class="wpcf7-form-control-wrap mobtel"&gt;&lt;input type="tel" name="mobtel" value="" size="40" class="wpcf7-form-control wpcf7-text wpcf7-tel wpcf7-validates-as-required wpcf7-validates-as-tel" aria-required="true" aria-invalid="false" /&gt;&lt;/span&gt; &lt;/p&gt;
&lt;p&gt;生徒氏名(必須)：&lt;span class="wpcf7-form-control-wrap chilid-name"&gt;&lt;input type="text" name="chilid-name" value="" size="40" class="wpcf7-form-control wpcf7-text" aria-invalid="false" /&gt;&lt;/span&gt; &lt;/p&gt;
&lt;p&gt;性別(必須)：&lt;span class="wpcf7-form-control-wrap seibetu"&gt;&lt;select name="seibetu" class="wpcf7-form-control wpcf7-select" aria-invalid="false"&gt;&lt;option value=""&gt;---&lt;/option&gt;&lt;option value="男"&gt;男&lt;/option&gt;&lt;option value="女"&gt;女&lt;/option&gt;&lt;/select&gt;&lt;/span&gt;&lt;/p&gt;
&lt;p&gt;学年(必須)：&lt;span class="wpcf7-form-control-wrap gakunen"&gt;&lt;select name="gakunen" class="wpcf7-form-control wpcf7-select" aria-invalid="false"&gt;&lt;option value=""&gt;---&lt;/option&gt;&lt;option value="中１"&gt;中１&lt;/option&gt;&lt;option value="中２"&gt;中２&lt;/option&gt;&lt;option value="中３"&gt;中３&lt;/option&gt;&lt;option value="その他"&gt;その他&lt;/option&gt;&lt;/select&gt;&lt;/span&gt;&lt;/p&gt;
&lt;p&gt;受講講座(必須)：&lt;br /&gt;
&lt;span class="wpcf7-form-control-wrap checkbox-492"&gt;&lt;span class="wpcf7-form-control wpcf7-checkbox wpcf7-validates-as-required"&gt;&lt;span class="wpcf7-list-item first"&gt;&lt;span class="wpcf7-list-item-label"&gt;文法復習講座&lt;/span&gt;&lt;input type="checkbox" name="checkbox-492[]" value="文法復習講座" /&gt;&lt;/span&gt;&lt;span class="wpcf7-list-item"&gt;&lt;span class="wpcf7-list-item-label"&gt;語彙強化講座①都立コース&lt;/span&gt;&lt;input type="checkbox" name="checkbox-492[]" value="語彙強化講座①都立コース" /&gt;&lt;/span&gt;&lt;span class="wpcf7-list-item"&gt;&lt;span class="wpcf7-list-item-label"&gt;語彙強化講座②私立難関コース&lt;/span&gt;&lt;input type="checkbox" name="checkbox-492[]" value="語彙強化講座②私立難関コース" /&gt;&lt;/span&gt;&lt;span class="wpcf7-list-item"&gt;&lt;span class="wpcf7-list-item-label"&gt;読解強化講座&lt;/span&gt;&lt;input type="checkbox" name="checkbox-492[]" value="読解強化講座" /&gt;&lt;/span&gt;&lt;span class="wpcf7-list-item last"&gt;&lt;span class="wpcf7-list-item-label"&gt;音読リスニング講座&lt;/span&gt;&lt;input type="checkbox" name="checkbox-492[]" value="音読リスニング講座" /&gt;&lt;/span&gt;&lt;/span&gt;&lt;/span&gt;&lt;/p&gt;
&lt;p&gt;受講場所(必須)：&lt;span class="wpcf7-form-control-wrap place"&gt;&lt;select name="place" class="wpcf7-form-control wpcf7-select" aria-invalid="false"&gt;&lt;option value=""&gt;---&lt;/option&gt;&lt;option value="教室"&gt;教室&lt;/option&gt;&lt;option value="オンライン"&gt;オンライン&lt;/option&gt;&lt;/select&gt;&lt;/span&gt;&lt;/p&gt;
&lt;p&gt;備考：&lt;span class="wpcf7-form-control-wrap your-message"&gt;&lt;textarea name="your-message" cols="40" rows="10" class="wpcf7-form-control wpcf7-textarea" aria-invalid="false"&gt;&lt;/textarea&gt;&lt;/span&gt; &lt;/p&gt;
&lt;p&gt;&lt;input type="submit" value="送信" class="wpcf7-form-control wpcf7-submit" /&gt;&lt;/p&gt;
&lt;div class="wpcf7-response-output wpcf7-display-none" aria-hidden="true"&gt;&lt;/div&gt;&lt;/form&gt;&lt;/div&gt;
&lt;section class="veu_cta" id="veu_cta-143"&gt;&lt;h1 class="cta_title"&gt;開講講座：【個別指導】文法復習講座【高校受験】&lt;/h1&gt;&lt;div class="cta_body"&gt;&lt;div class="cta_body_image cta_body_image_right"&gt;&lt;a href="https://eigo-rewrite.com/bunpou/" target="_blank"&gt;&lt;img src="https://eigo-rewrite.com/wp-content/uploads/2020/06/logo_tate.png" /&gt;&lt;/a&gt;&lt;/div&gt;&lt;div class="cta_body_txt image_exist"&gt;本格的な受験勉強を始める前に、文法の総復習を行いましょう。
&lt;br /&gt;文法復習講座は、中学３年生の１学期などで、短期間で一気に既習文法を復習し、簡単な英作文が書けるようになることを目指していく講座です。&lt;/div&gt;&lt;div class="cta_body_link"&gt;&lt;a href="https://eigo-rewrite.com/bunpou/" class="btn btn-primary btn-block btn-lg" target="_blank"&gt;開講講座：【個別指導】文法復習講座【高校受験】&lt;/a&gt;&lt;/div&gt;&lt;/div&gt;&lt;!--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</si>
  <si>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https://eng-support.com/column/298/
【検出された不自然ワード】
- 型
- 手順
【本文】
------
&lt;p&gt;&lt;iframe title="YouTube video player" src="https://www.youtube.com/embed/rl0GZoNJx3g" width="560" height="315" frameborder="0" allowfullscreen="allowfullscreen"&gt;&lt;/iframe&gt;&lt;/p&gt;
&lt;p&gt;――今回は、Book1 Lesson8シーン2疑問詞”How many”という事で、&lt;br /&gt;
これもよく出てくる疑問詞の塊ではありますが宜しくお願いします。&lt;/p&gt;
&lt;p&gt;このレッスンに関してはタイトルに騙されないようにして下さい。&lt;br /&gt;
もちろん”How many”というタイトルを書いた方は騙すつもり全くなかったんだと思いますけども、&lt;span style="color: #0000ff;"&gt;”How many”に騙されてて間違えが多いんです。&lt;/span&gt;&lt;/p&gt;
&lt;p&gt;&lt;img decoding="async" loading="lazy" class="alignnone wp-image-301" src="http://eng-support.com/wp-content/uploads/2023/05/プログレス230424-1.jpg" alt="" width="912" height="513" srcset="https://eng-support.com/wp-content/uploads/2023/05/プログレス230424-1.jpg 1280w, https://eng-support.com/wp-content/uploads/2023/05/プログレス230424-1-300x169.jpg 300w, https://eng-support.com/wp-content/uploads/2023/05/プログレス230424-1-1024x576.jpg 1024w, https://eng-support.com/wp-content/uploads/2023/05/プログレス230424-1-768x432.jpg 768w, https://eng-support.com/wp-content/uploads/2023/05/プログレス230424-1-320x180.jpg 320w" sizes="(max-width: 912px) 100vw, 912px" /&gt;&lt;/p&gt;
&lt;p&gt;まずここをざっと見て下さい。&lt;br /&gt;
1番上の文はこの行から始まってます。&lt;br /&gt;
&lt;img decoding="async" loading="lazy" class="alignnone wp-image-302" src="http://eng-support.com/wp-content/uploads/2023/05/IMG_0309.jpg" alt="" width="173" height="435" srcset="https://eng-support.com/wp-content/uploads/2023/05/IMG_0309.jpg 217w, https://eng-support.com/wp-content/uploads/2023/05/IMG_0309-119x300.jpg 119w" sizes="(max-width: 173px) 100vw, 173px" /&gt;&lt;/p&gt;
&lt;p&gt;緑が主語の行です。&lt;br /&gt;
次の”want”や”have”や”need”、ここが動詞の行です。&lt;br /&gt;
そのあと1番上だと”I want three hot dogs for lunch.”と、&lt;br /&gt;
「私は昼食に熱した犬を3匹」、そんな訳ないですね。&lt;br /&gt;
三つのホットドッグが欲しい。&lt;br /&gt;
定番のギャグなので、聞き飽きたという方はごめんなさい（笑）&lt;br /&gt;
この”hot dogs”が「&lt;strong&gt;何を&lt;/strong&gt;」という部分です。&lt;/p&gt;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&lt;p&gt;習っている方習っていない方がいらっしゃるので、「何を」、もちろん習っている方は目的語&lt;br /&gt;
「何を」という部分が、「何欲しい？」となったら、”three hot dogs”が”What”に変わって、疑問詞だから文頭に来ます。&lt;br /&gt;
それに対して今度は、この人が欲しいのがホットドッグだと言うのは分かっている。&lt;br /&gt;
ホットドックと分かっているけど、いくつ欲しいんですか？という話しになる訳です。&lt;br /&gt;
この”three”の部分の数、ここだけ分からないからここを聞きたい。&lt;br /&gt;
数を聞く時は確かに”How many”ですが、これ”three hot dogs”で「何を」という一つの塊です。&lt;br /&gt;
そうすると、「ホットドッグいくつ」、「いくつのホットドッグ」で一つの塊だと思って下さい。&lt;br /&gt;
したがって、”three”を”How many”に変えるんですが、”three”は”How many”に変えたら、&lt;br /&gt;
”How many hot dogs”&lt;br /&gt;
&lt;span style="color: #ff0000;"&gt;”How many hot dogs”ごと前にもってきます。&lt;/span&gt;&lt;br /&gt;
皆さんが間違えるのはここです。&lt;br /&gt;
”How many”でタイトルだから、”How many do you want hot dogs?”と書く人がめちゃくちゃ多いです。高校2年生3年生でも結構います。&lt;/p&gt;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&lt;p&gt;”How many”に関しては、”How many ○○s”で、ここに”s”が付きます。&lt;br /&gt;
”How many books” ”How many players” ”How many subjects”となります。&lt;br /&gt;
”How many ○○s”で「○○いくつ」となります。&lt;br /&gt;
例えば、「生徒何人？」ってどう聞きましょうか？&lt;br /&gt;
”How many students”　です。&lt;br /&gt;
ペンが何本？&lt;br /&gt;
”How many pens”　です。&lt;br /&gt;
宜しいですか?&lt;br /&gt;
目の前にあるものを”How many pens”とか、”How many books”とか、”How many desks”とか色々”How many ○○s”と言ってみましょう。&lt;br /&gt;
これが定着出来ると思います。&lt;br /&gt;
とにかく、”How many”前にもってくるんじゃなくて、”How many ○○s”で一つの塊&lt;br /&gt;
しかも&lt;strong&gt;”How many”の後ろは”○○s”で名詞を複数係にするのを絶対忘れないようにして下さい。&lt;/strong&gt;&lt;br /&gt;
とにかく、”How many”のポイントはここです。&lt;br /&gt;
最後に、「何人の男の子」、「何人の女の子」、それぞれ”How many boys” ”How many girls”となります。&lt;br /&gt;
&lt;span style="color: #ff0000;"&gt;最後の”s”も忘れないで下さい。&lt;/span&gt;&lt;/p&gt;
&lt;section style="background-color: #f9f9f9; padding: 25px; border-radius: 8px; border: 1px solid #ddd; margin: 30px 0;"&gt;
&lt;h2 style="color: #ff8c00; border-bottom: 2px solid #ff8c00; padding-bottom: 10px; margin-top: 0;"&gt;【まとめ】How many疑問文を作る3つの手順&lt;/h2&gt;
&lt;p&gt;「なんとなく」で作ると間違えます。必ず以下の手順（型）を守りましょう。&lt;/p&gt;
&lt;div style="background-color: #fff; padding: 15px; border-left: 5px solid #ff8c00; margin-bottom: 20px;"&gt;
&lt;ol style="line-height: 2;"&gt;
&lt;li&gt;&lt;strong&gt;「いくつの〜」の塊を作る：&lt;/strong&gt;&lt;br /&gt;
$How \ many + 名詞の複数形(s)$ の形を最優先で作る。&lt;/li&gt;
&lt;li&gt;&lt;strong&gt;塊を文頭に置く：&lt;/strong&gt;&lt;br /&gt;
作った塊（例：How many books）を一番前に持ってくる。&lt;/li&gt;
&lt;li&gt;&lt;strong&gt;後ろを疑問文の形にする：&lt;/strong&gt;&lt;br /&gt;
残りの部分を「do you have?」などの疑問文の語順で続ける。&lt;/li&gt;
&lt;/ol&gt;
&lt;/div&gt;
&lt;h3 style="font-size: 1.2rem; color: #333;"&gt;【間違い探し】どっちが正しい？&lt;/h3&gt;
&lt;table style="width: 100%; border-collapse: collapse; background-color: #fff; font-size: 14px;"&gt;
&lt;tbody&gt;
&lt;tr style="background-color: #eee;"&gt;
&lt;th style="border: 1px solid #ccc; padding: 10px;"&gt;× よくある間違い&lt;/th&gt;
&lt;th style="border: 1px solid #ccc; padding: 10px;"&gt;○ 正しい形&lt;/th&gt;
&lt;/tr&gt;
&lt;tr&gt;
&lt;td style="border: 1px solid #ccc; padding: 10px; color: #d9534f;"&gt;How many &lt;u&gt;do you want hot dogs&lt;/u&gt;?&lt;/td&gt;
&lt;td style="border: 1px solid #ccc; padding: 10px; color: #5cb85c; font-weight: bold;"&gt;&lt;u&gt;How many hot dogs&lt;/u&gt; do you want?&lt;/td&gt;
&lt;/tr&gt;
&lt;tr&gt;
&lt;td style="border: 1px solid #ccc; padding: 10px; color: #d9534f;"&gt;How many &lt;u&gt;apple&lt;/u&gt; do you have?&lt;/td&gt;
&lt;td style="border: 1px solid #ccc; padding: 10px; color: #5cb85c; font-weight: bold;"&gt;How many &lt;u&gt;apples&lt;/u&gt; do you have?&lt;/td&gt;
&lt;/tr&gt;
&lt;/tbody&gt;
&lt;/table&gt;
&lt;p style="font-size: 0.9rem; color: #666; margin-top: 10px;"&gt;※「How many」だけを単独で前に出すのはNG！名詞とセットで移動させるのがコツです。&lt;/p&gt;
&lt;h3 style="font-size: 1.2rem; color: #333; margin-top: 25px;"&gt;【練習問題】英語に直してみよう&lt;/h3&gt;
&lt;p&gt;（答えは頭の中で考えるか、ノートに書いてみてください）&lt;/p&gt;
&lt;ul style="line-height: 1.8;"&gt;
&lt;li&gt;① あなたは何本のペンを持っていますか？&lt;/li&gt;
&lt;li&gt;② 彼は何人の兄弟がいますか？ (He has&amp;#8230;)&lt;/li&gt;
&lt;li&gt;③ あなたは昼食に何個のリンゴが欲しいですか？&lt;/li&gt;
&lt;/ul&gt;
&lt;details style="background: #eee; padding: 10px; border-radius: 4px; cursor: pointer;"&gt;
&lt;summary style="font-weight: bold;"&gt;答えを確認する&lt;/summary&gt;
&lt;div style="padding-top: 10px;"&gt;① How many pens do you have?&lt;br /&gt;
② How many brothers does he have? (doesに注意！)&lt;br /&gt;
③ How many apples do you want for lunch?&lt;/div&gt;
&lt;/details&gt;
&lt;/section&gt;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</si>
  <si>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https://eng-support.com/column/book2-lesson11-scene1/
【検出された不自然ワード】
- 型
- 迷い
- 結論だけ
【本文】
------
&lt;p&gt;&lt;iframe title="YouTube video player" src="https://www.youtube.com/embed/low3E9ey7Uw?si=ZPiZfjRV7TPBI-X7" width="560" height="315" frameborder="0" allowfullscreen="allowfullscreen"&gt;&lt;/iframe&gt;&lt;br /&gt;
&lt;!-- ▼▼ 追記：検索即答ブロック（ここから） ▼▼ --&gt;&lt;/p&gt;
&lt;div style="background: #f7fbff; border: 1px solid #cfe6ff; padding: 16px; border-radius: 10px; margin: 16px 0; line-height: 1.9;"&gt;
&lt;p style="margin: 0 0 10px 0;"&gt;&lt;strong&gt;結論だけ先に（30秒で整理）&lt;/strong&gt;&lt;/p&gt;
&lt;ul style="margin: 0; padding-left: 1.2em;"&gt;
&lt;li&gt;&lt;strong&gt;in order to + 動詞&lt;/strong&gt;：&lt;strong&gt;「〜するために」&lt;/strong&gt;（目的をはっきり示す言い方）&lt;/li&gt;
&lt;li&gt;&lt;strong&gt;in order not to + 動詞&lt;/strong&gt;：&lt;strong&gt;「〜しないために／〜しないように」&lt;/strong&gt;（目的の否定）&lt;/li&gt;
&lt;li&gt;&lt;strong&gt;so as to + 動詞&lt;/strong&gt;：意味はほぼ「〜するために」。&lt;strong&gt;やや硬め&lt;/strong&gt;の言い方として扱われることがあります。&lt;/li&gt;
&lt;li&gt;&lt;strong&gt;so as not to + 動詞&lt;/strong&gt;：意味はほぼ「〜しないために／〜しないように」。&lt;/li&gt;
&lt;li&gt;&lt;strong&gt;not to + 動詞&lt;/strong&gt;：不定詞の否定の基本形（&lt;strong&gt;not が to の前&lt;/strong&gt;）。&lt;/li&gt;
&lt;/ul&gt;
&lt;p style="margin: 10px 0 0 0;"&gt;&lt;strong&gt;よくある迷い：&lt;/strong&gt;「&lt;strong&gt;in order to not&lt;/strong&gt;」を見かけることがありますが、学校英語・英作文としては&lt;br /&gt;
&lt;strong&gt;in order not to&lt;/strong&gt; を優先すると安全です（まずこの形で押さえるのがおすすめ）。&lt;/p&gt;
&lt;div style="background: #ffffff; border: 1px dashed #9fc7ff; padding: 12px; border-radius: 8px; margin-top: 12px;"&gt;
&lt;p style="margin: 0 0 8px 0;"&gt;&lt;strong&gt;例（型で覚える）&lt;/strong&gt;&lt;/p&gt;
&lt;ul style="margin: 0; padding-left: 1.2em;"&gt;
&lt;li&gt;Please be quiet &lt;strong&gt;in order not to&lt;/strong&gt; wake up the baby.（赤ちゃんを起こさないように）&lt;/li&gt;
&lt;li&gt;He left early &lt;strong&gt;so as to&lt;/strong&gt; catch the first train.（始発に乗るために）&lt;/li&gt;
&lt;li&gt;She whispered &lt;strong&gt;so as not to&lt;/strong&gt; disturb others.（他の人の邪魔をしないように）&lt;/li&gt;
&lt;/ul&gt;
&lt;/div&gt;
&lt;div style="background: #fff8f2; border: 1px solid #ffd7b8; padding: 12px; border-radius: 8px; margin-top: 12px;"&gt;
&lt;p style="margin: 0 0 8px 0;"&gt;&lt;strong&gt;補足：never to + 動詞 とは？&lt;/strong&gt;&lt;/p&gt;
&lt;p style="margin: 0;"&gt;「never to + 動詞」は、文脈によって「&lt;strong&gt;二度と〜しない&lt;/strong&gt;（と決める／誓う）」のように、&lt;br /&gt;
“強い否定”を表す不定詞として出てくることがあります（目的表現ではなく、決意・誓いの文脈で出やすい形です）。&lt;/p&gt;
&lt;/div&gt;
&lt;/div&gt;
&lt;h3&gt;不定詞の基本的な用法&lt;/h3&gt;
&lt;p&gt;不定詞は、基本的に動詞の原形の前に&amp;#8221;&lt;span style="color: blue;"&gt;to&lt;/span&gt;&amp;#8220;を付けた形で現れます。ただし、不定詞は名詞、形容詞、副詞のいずれかの働きをすることがあります。そのうちの1つが副詞の働きです。不定詞の副詞用法は、名詞以外の要素を修飾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&lt;h3&gt;&lt;/h3&gt;
&lt;h3&gt;副詞用法の具体例&lt;/h3&gt;
&lt;p&gt;具体例を見てみましょう。例えば、&amp;#8221;&lt;span style="color: blue;"&gt;Laura went to Canada&lt;/span&gt; in order &lt;span style="color: blue;"&gt;to study French&lt;/span&gt;.&amp;#8221;という文があります。この文では、&amp;#8221;&lt;span style="color: green;"&gt;in order&lt;/span&gt; &lt;span style="color: blue;"&gt;to&lt;/span&gt;&amp;#8220;が副詞的な用法を示しており、「何々するために」という意味を持ちます。このように、不定詞の副詞的用法は、名詞以外の要素を修飾する役割を果たします。&lt;/p&gt;
&lt;h3&gt;&amp;#8220;in order&amp;#8221;の使い方&lt;/h3&gt;
&lt;p&gt;&amp;#8220;&lt;span style="color: green;"&gt;in order&lt;/span&gt;&amp;#8220;は、「何々するために」という意味を表しますが、必ずしも必要なわけではありません。例えば、&amp;#8221;&lt;span style="color: blue;"&gt;Laura went to Canada to study French&lt;/span&gt;.&amp;#8221;としても同じ意味が伝わります。ただし、&amp;#8221;&lt;span style="color: green;"&gt;in order&lt;/span&gt;&amp;#8220;を使うことで意図がより明確に伝わります。特に、動詞に掛かる要素を明示する場合に有用です。&lt;/p&gt;
&lt;h3&gt;補足：動詞以外の要素の修飾&lt;/h3&gt;
&lt;p&gt;不定詞の副詞的用法では、動詞以外の要素を修飾します。そのため、文脈によっては、明確に修飾対象を示すために&amp;#8221;&lt;span style="color: green;"&gt;in order&lt;/span&gt;&amp;#8220;を使用することが重要です。このようにして、読者や聞き手にとって理解しやすい文を作ることができます。&lt;/p&gt;
&lt;h3&gt;まとめ&lt;/h3&gt;
&lt;p&gt;不定詞の副詞的用法は、名詞以外の要素を修飾します。&amp;#8221;&lt;span style="color: blue;"&gt;to&lt;/span&gt;&amp;#8220;を使って動詞の原形を前に置くことで、さまざまな要素を修飾する役割を果たします。特に、&amp;#8221;&lt;span style="color: green;"&gt;in order&lt;/span&gt;&amp;#8220;を使用することで意図が明確に伝わりますが、文脈によっては必ずしも必要ではありません。&lt;/p&gt;
&lt;hr /&gt;
&lt;p&gt;&lt;iframe loading="lazy" title="YouTube video player" src="https://www.youtube.com/embed/OuvMLsf2EOo?si=BZg8g08ZxqmENzPB" width="560" height="315" frameborder="0" allowfullscreen="allowfullscreen"&gt;&lt;/iframe&gt;&lt;/p&gt;
&lt;h3&gt;&lt;span style="color: black;"&gt;不定詞の否定形について&lt;/span&gt;&lt;/h3&gt;
&lt;p&gt;&lt;span style="color: black;"&gt;不定詞の否定形は「&lt;span style="color: blue;"&gt;not&lt;/span&gt; to 動詞原形」という形を取ります。そして、「to 動詞原形」の前に否定の&amp;#8221;&lt;span style="color: blue;"&gt;not&lt;/span&gt;&amp;#8220;も付けたいという場合があります。さらに、&amp;#8221;&lt;span style="color: green;"&gt;in order&lt;/span&gt;&amp;#8220;も追加したいということもあります。これは、「&lt;span style="color: blue;"&gt;何々&lt;/span&gt;しないために」という意味です。&lt;/span&gt;&lt;/p&gt;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&lt;h3&gt;&lt;span style="color: black;"&gt;&amp;#8220;in order not to&amp;#8221; の使い方&lt;/span&gt;&lt;/h3&gt;
&lt;p&gt;&lt;span style="color: black;"&gt;&amp;#8220;&lt;span style="color: green;"&gt;in order to&lt;/span&gt; V&amp;#8221;が「&lt;span style="color: blue;"&gt;何々&lt;/span&gt;するために」であるのに対し、「&lt;span style="color: blue;"&gt;何々&lt;/span&gt;しないために」は&amp;#8221;&lt;span style="color: green;"&gt;in order not to&lt;/span&gt; 動詞原形&amp;#8221;という形を取ります。これを反復して覚えることで容易に使いこなすことができます。&lt;/span&gt;&lt;/p&gt;
&lt;h3&gt;&lt;span style="color: black;"&gt;例文の解説&lt;/span&gt;&lt;/h3&gt;
&lt;p&gt;&lt;span style="color: black;"&gt;例えば、&amp;#8221;&lt;span style="color: blue;"&gt;Please be quiet&lt;/span&gt; &lt;span style="color: green;"&gt;in order not to&lt;/span&gt; wake up the baby.&amp;#8221;という文があります。これは、「&lt;span style="color: blue;"&gt;赤ちゃんを起こさないように&lt;/span&gt;」という意味です。ここで&amp;#8221;&lt;span style="color: blue;"&gt;be quiet&lt;/span&gt;&amp;#8220;は静かであるようにという命令を示し、&amp;#8221;&lt;span style="color: green;"&gt;in order not to wake up the baby&lt;/span&gt;&amp;#8220;はその理由を説明しています。&lt;/span&gt;&lt;/p&gt;
&lt;h3&gt;&lt;span style="color: black;"&gt;&amp;#8220;in order&amp;#8221; の省略&lt;/span&gt;&lt;/h3&gt;
&lt;p&gt;&lt;span style="color: black;"&gt;&amp;#8220;&lt;span style="color: green;"&gt;in order&lt;/span&gt;&amp;#8220;は必ずしも必要ではありません。直前が名詞でない場合は特に省略しても問題ありません。名詞でない場合、形容詞的用法と誤解される恐れがないためです。&lt;/span&gt;&lt;/p&gt;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</si>
  <si>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https://eng-support.com/column/book2-lesson12-scene2/
【検出された不自然ワード】
- 型
【本文】
------
&lt;p&gt;&lt;iframe title="YouTube video player" src="https://www.youtube.com/embed/8bMpb_7JxX4?si=PO5_Y_CFZgV6Xh0A" width="560" height="315" frameborder="0" allowfullscreen="allowfullscreen"&gt;&lt;span data-mce-type="bookmark" style="display: inline-block; width: 0px; overflow: hidden; line-height: 0;" class="mce_SELRES_start"&gt;﻿&lt;/span&gt;&lt;/iframe&gt;&lt;/p&gt;
&lt;h3&gt;不定詞の名詞的用法の復習&lt;/h3&gt;
&lt;p&gt;今回は、Book2 Lesson12のシーン2で、不定詞の名詞用法についてさらに深く学習します。まず、名詞の働きを復習しましょう。主語、補語、他動詞の目的語、前置詞の目的語、そして同格の五つがあります。このうち、不定詞の名詞的用法は主に三つの役割を持っています。すなわち、&lt;span style="color: red;"&gt;主語&lt;/span&gt;、&lt;span style="color: red;"&gt;補語&lt;/span&gt;、そして&lt;span style="color: red;"&gt;他動詞の目的語&lt;/span&gt;として使われます。シーン1では、不定詞が主語になる場合を学習しましたが、今回は補語の場合に焦点を当てます。&lt;/p&gt;
&lt;h3&gt;仮主語としての&lt;span style="color: red;"&gt;it&lt;/span&gt;構文&lt;/h3&gt;
&lt;p&gt;不定詞が補語として使われる際、よく目にするのが&lt;span style="color: red;"&gt;it&lt;/span&gt;構文です。&lt;span style="color: red;"&gt;&amp;#8220;It is important to speak slowly and clearly.&amp;#8221;&lt;/span&gt;を例に説明します。文の主語は&lt;span style="color: red;"&gt;&amp;#8220;it&amp;#8221;&lt;/span&gt;ですが、これは仮主語であり、実際の主語は不定詞&lt;span style="color: red;"&gt;&amp;#8220;to speak slowly and clearly&amp;#8221;&lt;/span&gt;です。この文を訳すと「&lt;span style="color: blue;"&gt;ゆっくりはっきりと話すことは大切です&lt;/span&gt;」となります。補語が不定詞の場合、これを&lt;span style="color: red;"&gt;名詞的用法&lt;/span&gt;と呼びます。&lt;/p&gt;
&lt;h3&gt;第2文型の復習&lt;/h3&gt;
&lt;p&gt;次に、第2文型を復習しましょう。例えば、&lt;span style="color: red;"&gt;&amp;#8220;She looks excited today.&amp;#8221;&lt;/span&gt;という文では、&lt;span style="color: red;"&gt;&amp;#8220;She&amp;#8221;&lt;/span&gt;が主語、&lt;span style="color: red;"&gt;&amp;#8220;looks&amp;#8221;&lt;/span&gt;が自動詞、&lt;span style="color: red;"&gt;&amp;#8220;excited&amp;#8221;&lt;/span&gt;が補語です。この場合、補語&lt;span style="color: red;"&gt;&amp;#8220;excited&amp;#8221;&lt;/span&gt;は形容詞ですが、名詞の補語も存在します。&lt;span style="color: red;"&gt;&amp;#8220;I am a junior high school student.&amp;#8221;&lt;/span&gt;の例では、&lt;span style="color: red;"&gt;&amp;#8220;junior high school student&amp;#8221;&lt;/span&gt;が名詞の補語として使われています。&lt;/p&gt;
&lt;h3&gt;補語としての不定詞の役割&lt;/h3&gt;
&lt;p&gt;不定詞が補語として使われる場合、&lt;span style="color: red;"&gt;名詞的用法&lt;/span&gt;となります。&lt;span style="color: red;"&gt;&amp;#8220;The important thing is to speak slowly and clearly.&amp;#8221;&lt;/span&gt;では、&lt;span style="color: red;"&gt;&amp;#8220;important thing&amp;#8221;&lt;/span&gt;が主語、&lt;span style="color: red;"&gt;&amp;#8220;to speak slowly and clearly&amp;#8221;&lt;/span&gt;が補語となり、「&lt;span style="color: blue;"&gt;大切なことは、ゆっくりはっきりと話すことです&lt;/span&gt;」となります。このように、不定詞が補語として使われる場合、形容詞的用法ではなく&lt;span style="color: red;"&gt;名詞的用法&lt;/span&gt;として考えます。&lt;/p&gt;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&lt;h3&gt;&lt;/h3&gt;
&lt;h3&gt;名詞的用法と形容詞的用法の違い&lt;/h3&gt;
&lt;p&gt;補語が不定詞の場合は&lt;span style="color: red;"&gt;名詞的用法&lt;/span&gt;と覚えておきましょう。形容詞的用法は名詞を修飾する際に使われますが、補語として使われる場合は&lt;span style="color: red;"&gt;名詞的用法&lt;/span&gt;です。この区別をしっかり理解しておくことが重要です。&lt;/p&gt;
&lt;h3&gt;まとめ&lt;/h3&gt;
&lt;p&gt;不定詞の名詞的用法は、&lt;span style="color: red;"&gt;主語&lt;/span&gt;、&lt;span style="color: red;"&gt;補語&lt;/span&gt;、&lt;span style="color: red;"&gt;他動詞の目的語&lt;/span&gt;として使用されます。特に補語としての不定詞は、&lt;span style="color: red;"&gt;名詞的用法&lt;/span&gt;として覚えておきましょう。今回のレッスンで扱ったポイントをしっかり復習し、実際の英文に応用してみてください。&lt;/p&gt;
&lt;hr /&gt;
&lt;p&gt;&lt;iframe loading="lazy" title="YouTube video player" src="https://www.youtube.com/embed/0G_Gns8qh3k?si=kkXtYH5QLo4fLU2O" width="560" height="315" frameborder="0" allowfullscreen="allowfullscreen"&gt;&lt;/iframe&gt;&lt;/p&gt;
&lt;h3&gt;1. 文の復習&lt;/h3&gt;
&lt;p&gt;次は3番の文です。&lt;br /&gt;
&amp;#8220;She seems to be excited today.&amp;#8221; ここで、PROGRESSの上二つのうちの二つ目の文、第2文型の復習になります。この文をもう一度持ち出しましょう。&lt;br /&gt;
&amp;#8220;She looks excited today.&amp;#8221; &amp;#8220;She&amp;#8221;が主語、&amp;#8221;look&amp;#8221;という動詞を見て「見る」と思う人がいますが、&lt;span style="color: red;"&gt;&amp;#8220;look&amp;#8221;&lt;/span&gt;は「何々に見える」が優先です。&lt;/p&gt;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&lt;h3&gt;2. 動詞「look」と「seem」&lt;/h3&gt;
&lt;p&gt;&lt;span style="color: red;"&gt;&amp;#8220;look&amp;#8221;&lt;/span&gt;の次に&amp;#8221;at&amp;#8221;という前置詞があって&lt;em&gt;look at&lt;/em&gt;になっていたら「何々を見る」が優先です。&lt;br /&gt;
&lt;span style="color: red;"&gt;&amp;#8220;look&amp;#8221;&lt;/span&gt;だけの時は「何々に見える」という意味の自動詞、こちらが優先です。&lt;br /&gt;
&lt;span style="color: red;"&gt;&amp;#8220;look&amp;#8221;&lt;/span&gt;のあとに補語がきて「look 補語」で「何々に見える」という構造になります。補語は形容詞か名詞です。&lt;br /&gt;
&lt;span style="color: red;"&gt;&amp;#8220;excited&amp;#8221;&lt;/span&gt;は元々過去分詞ですが、今は形容詞と考えて下さい。「彼女は今日興奮している。」または「ワクワクしているように見える。」です。「ワクワクしている」のは誰か？「彼女」です。つまり、&lt;span style="color: red;"&gt;&amp;#8220;She=excited&amp;#8221;&lt;/span&gt;という関係が成り立ちます。&lt;/p&gt;
&lt;h3&gt;3. 「seems to be」の解釈&lt;/h3&gt;
&lt;p&gt;&lt;span style="color: red;"&gt;&amp;#8220;She seems to be excited today.&amp;#8221;&lt;/span&gt; は「彼女は今日興奮しているように見える。」という意味です。&lt;br /&gt;
&lt;span style="color: red;"&gt;&amp;#8220;She&amp;#8221;&lt;/span&gt;が主語で、今日はPROGRESSで不定詞を補語と考える場合、この文は&lt;span style="color: red;"&gt;&amp;#8220;She seems&amp;#8221;&lt;/span&gt;、&lt;span style="color: red;"&gt;&amp;#8220;to be excited&amp;#8221;&lt;/span&gt;が補語の名詞になります。&lt;br /&gt;
&lt;span style="color: red;"&gt;&amp;#8220;today&amp;#8221;&lt;/span&gt;は副詞です。ただし、&lt;span style="color: red;"&gt;&amp;#8220;to be&amp;#8221;&lt;/span&gt;がなくて&lt;span style="color: red;"&gt;&amp;#8220;She seems excited.&amp;#8221;&lt;/span&gt;でも構いません。&lt;/p&gt;
&lt;h3&gt;4. 他の例文&lt;/h3&gt;
&lt;p&gt;次に、4番の文に移ります。&lt;span style="color: red;"&gt;&amp;#8220;Two students seem to be absent today.&amp;#8221;&lt;/span&gt; こちらの文も同様に、「2人の生徒は今日欠席しているように見える。」という意味です。&lt;br /&gt;
&lt;span style="color: red;"&gt;&amp;#8220;Two students&amp;#8221;&lt;/span&gt;が主語で、&lt;span style="color: red;"&gt;&amp;#8220;to be&amp;#8221;&lt;/span&gt;から補語の不定詞と考えれば、&lt;span style="color: red;"&gt;&amp;#8220;seem&amp;#8221;&lt;/span&gt;が自動詞で&lt;span style="color: red;"&gt;&amp;#8220;to be absent&amp;#8221;&lt;/span&gt;が補語の名詞です。&lt;br /&gt;
この文も&lt;span style="color: red;"&gt;&amp;#8220;Two students seem absent today.&amp;#8221;&lt;/span&gt;と表現できます。ここでは、&lt;span style="color: red;"&gt;&amp;#8220;seem&amp;#8221;&lt;/span&gt;が自動詞、&lt;span style="color: red;"&gt;&amp;#8220;absent&amp;#8221;&lt;/span&gt;が補語となります。&lt;/p&gt;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&lt;h3&gt;5. 分詞形容詞について&lt;/h3&gt;
&lt;p&gt;3番と4番の文を持ち出した理由は、&lt;span style="color: red;"&gt;&amp;#8220;excited&amp;#8221;&lt;/span&gt;が形容詞という点が分かりにくいと感じる人もいるかもしれません。&lt;br /&gt;
&lt;span style="color: red;"&gt;&amp;#8220;absent&amp;#8221;&lt;/span&gt;は明らかに形容詞ですが、&lt;span style="color: red;"&gt;&amp;#8220;excited&amp;#8221;&lt;/span&gt;は元々過去分詞ですが、ネイティブの人々は形容詞としてしか認識していない場合が多いです。&lt;br /&gt;
高校生の方で分詞形容詞が分からない人もいるかもしれません。&lt;br /&gt;
分詞形容詞と言われたら、&lt;span style="color: red;"&gt;&amp;#8220;excited&amp;#8221;&lt;/span&gt;は元々過去分詞であった事を忘れられ、形容詞としか思われていません。&lt;br /&gt;
現在分詞から出来た分詞形容詞の例として&lt;span style="color: red;"&gt;&amp;#8220;interesting&amp;#8221;&lt;/span&gt;があります。これも元々は動詞&lt;span style="color: red;"&gt;&amp;#8220;interest&amp;#8221;&lt;/span&gt;の現在分詞です。&lt;br /&gt;
最終的には、&lt;span style="color: red;"&gt;&amp;#8220;excited&amp;#8221;&lt;/span&gt;も&lt;span style="color: red;"&gt;&amp;#8220;absent&amp;#8221;&lt;/span&gt;も普通に形容詞として理解しておけば大丈夫です。元々過去分詞であることが気になる方は分詞形容詞と呼びましょう。&lt;/p&gt;
&lt;hr /&gt;
&lt;p&gt;&lt;iframe loading="lazy" title="YouTube video player" src="https://www.youtube.com/embed/H0PMFC633c0?si=UnnheZ1xkt_keOor" width="560" height="315" frameborder="0" allowfullscreen="allowfullscreen"&gt;&lt;/iframe&gt;&lt;/p&gt;
&lt;h3 style="color: black;"&gt;補語の不定詞について&lt;/h3&gt;
&lt;p&gt;では、補語の不定詞についてスライドを一つ進めましょう。5番の文です。&lt;/p&gt;
&lt;p&gt;&lt;span style="color: red;"&gt;&amp;#8220;It doesn’t seem to be raining any more.&amp;#8221;&lt;/span&gt;&lt;/p&gt;
&lt;p&gt;もう先に訳を書いておきました。「もはや雨は降っていないように思われる。」ですが、&lt;span style="color: red;"&gt;&amp;#8220;It&amp;#8221;&lt;/span&gt;と&lt;span style="color: red;"&gt;&amp;#8220;to be&amp;#8221;&lt;/span&gt;を見て「It to」構文とか仮主語、真主語だと決め付けちゃう人が結構います。実は&lt;span style="color: red;"&gt;&amp;#8220;to be raining&amp;#8221;&lt;/span&gt;が重要です。ここで&lt;span style="color: red;"&gt;&amp;#8220;be raining&amp;#8221;&lt;/span&gt;は進行形です。&lt;/p&gt;
&lt;h3 style="color: black;"&gt;現在進行形と原形の混同&lt;/h3&gt;
&lt;p&gt;進行形とだけ言っていますが、生徒さんの中にはこれを現在進行形と呼ぶ人もいます。なぜなら、&lt;span style="color: red;"&gt;&amp;#8220;to be&amp;#8221;&lt;/span&gt;の&lt;span style="color: red;"&gt;&amp;#8220;be&amp;#8221;&lt;/span&gt;は原形だからです。原形の&lt;span style="color: red;"&gt;&amp;#8220;be&amp;#8221;&lt;/span&gt;は現在形とも過去形とも言えません。したがって、現在進行形とも過去進行形とも呼ばないでください。&lt;/p&gt;
&lt;h3 style="color: black;"&gt;&amp;#8220;to be raining&amp;#8221;の正体&lt;/h3&gt;
&lt;p&gt;&lt;span style="color: red;"&gt;&amp;#8220;to be raining&amp;#8221;&lt;/span&gt;は進行形の不定詞ですが、元々は&lt;span style="color: red;"&gt;&amp;#8220;rain&amp;#8221;&lt;/span&gt;という動詞の進行形です。動詞&lt;span style="color: red;"&gt;&amp;#8220;rain&amp;#8221;&lt;/span&gt;の主語は&lt;span style="color: red;"&gt;&amp;#8220;It&amp;#8221;&lt;/span&gt;です。この&lt;span style="color: red;"&gt;&amp;#8220;It&amp;#8221;&lt;/span&gt;は天候を表すものであり、仮主語ではありません。高校生になると非人称の&lt;span style="color: red;"&gt;&amp;#8220;It&amp;#8221;&lt;/span&gt;という概念を習いますが、中学生はこの&lt;span style="color: red;"&gt;&amp;#8220;It&amp;#8221;&lt;/span&gt;を天気の主語として理解しておけば良いでしょう。&lt;/p&gt;
&lt;h3 style="color: black;"&gt;自動詞と補語&lt;/h3&gt;
&lt;p&gt;&lt;span style="color: red;"&gt;&amp;#8220;doesn’t seem&amp;#8221;&lt;/span&gt;の&lt;span style="color: red;"&gt;&amp;#8220;seem&amp;#8221;&lt;/span&gt;は自動詞と覚えておいてください。「何々に見える」という意味です。&lt;span style="color: red;"&gt;&amp;#8220;to be raining&amp;#8221;&lt;/span&gt;は補語であり、補語の名詞的用法です。自動詞の後には目的語はなく、補語だけが来ます。補語が不定詞なら名詞的用法です。&lt;/p&gt;
&lt;h3 style="color: black;"&gt;文の否定形と訳&lt;/h3&gt;
&lt;p&gt;「もはや雨は降っていないように思われる。」という訳に疑問を持つ人もいるかもしれません。&lt;span style="color: red;"&gt;&amp;#8220;doesn’t seem&amp;#8221;&lt;/span&gt;なので「思われない」と考えるのも正しいのですが、英語では「もはや雨が降っているようには思えない」と訳すこともできます。ただし、「もはや雨が降っていないように思われる」という表現が一般的です。&lt;/p&gt;
&lt;p&gt;英語では否定語はできるだけ前に出すことが基本です。したがって、&lt;span style="color: red;"&gt;&amp;#8220;doesn’t seem&amp;#8221;&lt;/span&gt;の方が普通の言い方です。この点をしっかりと覚えておいてください。&lt;/p&gt;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</si>
  <si>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以下のページは不自然なワードを使用しています。
これらを適切に自然な言葉に置き換えて下さい。
なお、本文の装飾や構造は絶対に変えないでください。
【対象ページURL】
https://eng-support.com/column/book2-lesson13-scene1/
【検出された不自然ワード】
- 崩れ
- 型
【本文】
------
&lt;p&gt;&lt;iframe title="YouTube video player" src="https://www.youtube.com/embed/dNvSG4HyTj0?si=KUd7rANg0_4NWj_S" width="560" height="315" frameborder="0" allowfullscreen="allowfullscreen"&gt;&lt;/iframe&gt;&lt;/p&gt;
&lt;p&gt;playing が文の先頭に来た瞬間、つい「進行形っぽい」と感じて、主語を取り逃がすことがあります。&lt;span style="color: red;"&gt;Playing baseball is a lot of fun.&lt;/span&gt; で大事なのは、&lt;span style="color: red;"&gt;Playing baseball&lt;/span&gt; が「野球をすること」という&lt;span style="color: red;"&gt;名詞（主語）&lt;/span&gt;になっている点です。play / playing の違いが曖昧なままだと、文の骨格（主語・動詞・補語）が崩れて、訳も設問（主語を一語で、is/areの選択）も落としやすくなります。&lt;/p&gt;
&lt;p&gt;さらに厄介なのが、&lt;span style="color: red;"&gt;is taking care of &amp;#8230;&lt;/span&gt; のような形です。ここを現在進行形だと思い込むと、「誰が何をしているのか」を誤読します。このページでは、&lt;span style="color: #0000ff;"&gt;主語になる動名詞（Playing / Being）&lt;/span&gt;と、&lt;span style="color: #0000ff;"&gt;補語になる動名詞（job is taking / One &amp;#8230; is welcoming）&lt;/span&gt;をセットで整理し、&lt;span style="color: #0000ff;"&gt;主語の見抜き方と進行形の誤読回避&lt;/span&gt;までつなげます。&lt;/p&gt;
&lt;p&gt;最初に押さえるゴールは3つだけです。①文頭の ing はまず&lt;span style="color: red;"&gt;動名詞（名詞）&lt;/span&gt;を疑う、②be動詞の直後の ing は&lt;span style="color: red;"&gt;補語（＝SとCがイコール）&lt;/span&gt;を疑う、③主語が長いときほど&lt;span style="color: red;"&gt;動詞を先に見つけて主語を確定&lt;/span&gt;する。ここから例文で型を固めていきましょう。&lt;/p&gt;
&lt;h3&gt;「野球はとても楽しい」&lt;/h3&gt;
&lt;p&gt;文は次のようになります。&amp;#8221;&lt;span style="color: red;"&gt;Baseball&lt;/span&gt; is a lot of fun.&amp;#8221; これは「野球はとても楽しい」という意味です。この文では、&amp;#8221;&lt;span style="color: red;"&gt;Baseball&lt;/span&gt;&amp;#8220;が主語で、&amp;#8221;&lt;span style="color: red;"&gt;is&lt;/span&gt;&amp;#8220;がbe動詞、自動詞として使われています。&amp;#8221;a lot of fun&amp;#8221;は「とても面白い」という意味ですが、&amp;#8221;&lt;span style="color: red;"&gt;very&lt;/span&gt; fun&amp;#8221;と書くことは避けるべきです。なぜなら、&amp;#8221;&lt;span style="color: red;"&gt;fun&lt;/span&gt;&amp;#8220;は名詞であり、&amp;#8221;&lt;span style="color: red;"&gt;very&lt;/span&gt;&amp;#8220;は副詞であるため、副詞は通常名詞を修飾しないからです。正しい使い方は「とても面白い」と表現する場合は、形容詞の&amp;#8221;&lt;span style="color: red;"&gt;interesting&lt;/span&gt;&amp;#8220;を使用します。&lt;/p&gt;
&lt;h3&gt;動名詞の基本&lt;/h3&gt;
&lt;p&gt;次に、動名詞の1番目の文を見てみましょう。&amp;#8221;&lt;span style="color: red;"&gt;Playing&lt;/span&gt; baseball is a lot of fun.&amp;#8221; ここでは、&amp;#8221;&lt;span style="color: red;"&gt;Playing&lt;/span&gt; baseball&amp;#8221;が主語になっています。これは「野球をすることはとても楽しい」という意味です。動名詞の&amp;#8221;&lt;span style="color: red;"&gt;Playing&lt;/span&gt;&amp;#8220;は名詞として機能し、&amp;#8221;&lt;span style="color: red;"&gt;baseball&lt;/span&gt;&amp;#8220;はその目的語です。つまり、&amp;#8221;&lt;span style="color: red;"&gt;Playing&lt;/span&gt; baseball&amp;#8221;は「野球をすること」を表し、これが主語になっているのです。&lt;/p&gt;
&lt;h3&gt;不定詞との比較&lt;/h3&gt;
&lt;p&gt;動名詞&amp;#8221;&lt;span style="color: red;"&gt;Playing&lt;/span&gt;&amp;#8220;を不定詞に変えるとどうなるでしょうか。&amp;#8221;&lt;span style="color: red;"&gt;To play&lt;/span&gt; baseball is a lot of fun.&amp;#8221; こちらも同様に、「野球をすることはとても楽しい」となります。主語の部分は同じで、&amp;#8221;&lt;span style="color: red;"&gt;To play&lt;/span&gt;&amp;#8220;が他動詞の形、&amp;#8221;&lt;span style="color: red;"&gt;baseball&lt;/span&gt;&amp;#8220;が目的語です。動名詞と不定詞の違いについては大学レベルの学問で学ぶものであり、中学生にはそれほど重要ではありません。安心して、両者をほぼ同じと考えて大丈夫です。&lt;/p&gt;
&lt;h3&gt;主語が長いときの対処法&lt;/h3&gt;
&lt;p&gt;ただし、主語が長い場合には仮主語の&amp;#8221;&lt;span style="color: red;"&gt;It&lt;/span&gt;&amp;#8220;を使うことを覚えておいてください。例えば、&amp;#8221;&lt;span style="color: red;"&gt;It&lt;/span&gt; is a lot of fun to &lt;span style="color: red;"&gt;play&lt;/span&gt; baseball.&amp;#8221;と表現します。ここでの真主語は不定詞で、動名詞はあまり使われませんが、使用する場面もあるので、また別の機会に学びましょう。&lt;/p&gt;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&lt;h3&gt;動名詞と不定詞のまとめ&lt;/h3&gt;
&lt;p&gt;動名詞と不定詞の名詞的用法についてですが、どちらも動詞に何かしらの形を加えたものであり、名詞として機能します。つまり、動名詞は動詞の原形に&amp;#8221;&lt;span style="color: red;"&gt;ing&lt;/span&gt;&amp;#8220;をつけたもので、名詞の働きをしています。一方、不定詞は動詞の原形に&amp;#8221;&lt;span style="color: red;"&gt;to&lt;/span&gt;&amp;#8220;をつけたもので、これも名詞の働きをします。どちらも動詞兼名詞の形であり、中身は同じです。&lt;/p&gt;
&lt;hr /&gt;
&lt;h3&gt;動名詞の理解&lt;/h3&gt;
&lt;p&gt;先ほどの文&lt;span style="color: red;"&gt;「Playing baseball is a lot of fun.」&lt;/span&gt;を振り返り、次に3番の文に進みましょう。&lt;span style="color: red;"&gt;「Being honest means never to tell lies.」&lt;/span&gt;という文において、&amp;#8221;Being honest&amp;#8221;の&amp;#8221;Being&amp;#8221;がわからない人が多いです。1番からもう一度確認します。&amp;#8221;Playing baseball&amp;#8221;の次の&lt;span style="color: red;"&gt;&amp;#8220;is&amp;#8221;&lt;/span&gt;が動詞です。分かりにくい方は、先に動詞を見つけてしまえば良いです。&lt;span style="color: red;"&gt;&amp;#8220;is&amp;#8221;&lt;/span&gt;が自動詞で、&amp;#8221;Playing baseball&amp;#8221;が主語のはずです。しかし、&amp;#8221;Playing&amp;#8221;と&amp;#8221;baseball&amp;#8221;は他動詞と目的語になっています。したがって、&amp;#8221;lot of fun&amp;#8221;は名詞の補語になります。&lt;/p&gt;
&lt;h3&gt;主語と動名詞&lt;/h3&gt;
&lt;p&gt;同様に3番の文&lt;span style="color: red;"&gt;「Being honest means never to tell lies.」&lt;/span&gt;を見てみましょう。&lt;span style="color: red;"&gt;&amp;#8220;means&amp;#8221;&lt;/span&gt;が「何々を意味する」という他動詞です。つまり、他動詞の前にある&amp;#8221;Being honest&amp;#8221;が主語です。主語ということは名詞ですから、この&amp;#8221;Being&amp;#8221;はbe動詞の動名詞と考えてください。&amp;#8221;never to tell lies.&amp;#8221;は「never to 動詞原形」で不定詞の強い否定形です。したがって、これは目的語となります。「正直であることは、何を意味するのか？」つまり、「嘘をつかないことを意味する」のです。日本語で直訳するとこうなりますが、「正直でいるためには決して嘘を付かないことだ。」と意訳するのが良いでしょう。&lt;/p&gt;
&lt;h3&gt;「Being」の重要性&lt;/h3&gt;
&lt;p&gt;この&amp;#8221;Being&amp;#8221;がわからない人が多いです。実際に英作文で、&amp;#8221;Being&amp;#8221;を飛ばして&lt;span style="color: red;"&gt;&amp;#8220;honest means never to tell lies.&amp;#8221;&lt;/span&gt;という風に書いても良いかと聞かれることがありますが、これはダメです。なぜなら、&amp;#8221;Being&amp;#8221;が必要だからです。&amp;#8221;Playing baseball&amp;#8221;は「野球をする」という意味で、動詞の場合は主語が必要です。たとえば、&lt;span style="color: red;"&gt;&amp;#8220;You play baseball.&amp;#8221;&lt;/span&gt;にすると、&amp;#8221;You&amp;#8221;が主語で、&lt;span style="color: red;"&gt;&amp;#8220;play&amp;#8221;&lt;/span&gt;が他動詞、&amp;#8221;baseball&amp;#8221;が目的語です。&lt;/p&gt;
&lt;h3&gt;形容詞と名詞の区別&lt;/h3&gt;
&lt;p&gt;同様に、&lt;span style="color: red;"&gt;&amp;#8220;Be honest&amp;#8221;&lt;/span&gt;も主語を&amp;#8221;You&amp;#8221;にして作ると、&lt;span style="color: red;"&gt;&amp;#8220;You are honest&amp;#8221;&lt;/span&gt;になります。「あなたは正直です」となります。この場合、&amp;#8221;honest&amp;#8221;は形容詞です。動詞&lt;span style="color: red;"&gt;&amp;#8220;Play&amp;#8221;&lt;/span&gt;が動名詞&lt;span style="color: red;"&gt;&amp;#8220;Playing&amp;#8221;&lt;/span&gt;になったように、動詞&lt;span style="color: red;"&gt;&amp;#8220;are&amp;#8221;&lt;/span&gt;が動詞&lt;span style="color: red;"&gt;&amp;#8220;being&amp;#8221;&lt;/span&gt;になるのです。ここで&amp;#8221;Being&amp;#8221;と&amp;#8221;honest&amp;#8221;の関係が成り立ちます。主語は必ず名詞でなければなりませんので、&amp;#8221;honest&amp;#8221;はダメなのです。&lt;/p&gt;
&lt;h3&gt;英語の品詞の理解&lt;/h3&gt;
&lt;p&gt;日本人は英語を音の感覚でやってしまうため、形容詞を名詞と間違えることがあります。最近の例として、「お前のリアルだな」と言う時に、完全に&lt;span style="color: red;"&gt;&amp;#8220;real&amp;#8221;&lt;/span&gt;を名詞として使っている場合がありますが、英語の&lt;span style="color: red;"&gt;&amp;#8220;real&amp;#8221;&lt;/span&gt;は形容詞です。名詞は&lt;span style="color: red;"&gt;&amp;#8220;reality&amp;#8221;&lt;/span&gt;です。「これが現実だ」は&lt;span style="color: red;"&gt;&amp;#8220;This is reality.&amp;#8221;&lt;/span&gt;が正しい表現です。このように、名詞と形容詞の品詞の区別を意識することが大切です。&lt;/p&gt;
&lt;h3&gt;「Being」の動名詞の理解&lt;/h3&gt;
&lt;p&gt;したがって、&amp;#8221;honest&amp;#8221;は形容詞なので主語にはなれません。主語になれないので、&lt;span style="color: red;"&gt;&amp;#8220;You are honest&amp;#8221;&lt;/span&gt;が出てきた時に、&lt;span style="color: red;"&gt;&amp;#8220;are&amp;#8221;&lt;/span&gt;を&lt;span style="color: red;"&gt;&amp;#8220;being&amp;#8221;&lt;/span&gt;にすることで名詞にすることができます。このようにして&lt;span style="color: red;"&gt;&amp;#8220;Being honest&amp;#8221;&lt;/span&gt;と表現することが適切です。この&amp;#8221;Being&amp;#8221;という動名詞の考え方をしっかり覚えておいてください。&lt;/p&gt;
&lt;hr /&gt;
&lt;h3&gt;主語になる動名詞&lt;/h3&gt;
&lt;p&gt;今、主語になる動名詞をここまで勉強しました。次は補語になる動名詞です。こちらを見てください。1番は主語になる動名詞の復習です。例文は「&lt;span style="color: red;"&gt;Playing&lt;/span&gt; baseball is a lot of fun.」です。先に「is」が自動詞であると思っておけば良いです。そうすると、&amp;#8221;&lt;span style="color: red;"&gt;Playing&lt;/span&gt; baseball&amp;#8221;全体が主語のはずです。主語が「何々ing」になっていたら、主語は名詞だから動名詞です.&amp;#8221;&lt;span style="color: red;"&gt;Playing&lt;/span&gt; baseball&amp;#8221;は「Vt」と「O」の関係で、&amp;#8221;a lot of fun&amp;#8221;は「SViC」と第2文型になっています。&lt;/p&gt;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&lt;h3&gt;補語になる動名詞&lt;/h3&gt;
&lt;p&gt;次に、逆に「C」の位置に動名詞がきている例を見てみましょう。「&lt;span style="color: blue;"&gt;Caroline’s&lt;/span&gt; job is &lt;span style="color: red;"&gt;taking&lt;/span&gt; care of airplane passengers.」この文では、「キャロラインの仕事は飛行機の乗客の世話をする事だ。」となります.&amp;#8221;&lt;span style="color: blue;"&gt;Caroline’s&lt;/span&gt; job&amp;#8221;が主語、&amp;#8221;is&amp;#8221;が自動詞、&amp;#8221;&lt;span style="color: red;"&gt;taking&lt;/span&gt; care of airplane passengers.&amp;#8221;が補語の名詞になります。動名詞です。「&lt;span style="color: blue;"&gt;キャロラインの仕事&lt;/span&gt;」=「飛行機の乗客の世話をする事」となるわけです。&lt;/p&gt;
&lt;h3&gt;主語の理解&lt;/h3&gt;
&lt;p&gt;ここで注意してほしいのは、この&amp;#8221;is &lt;span style="color: red;"&gt;taking&lt;/span&gt;&amp;#8220;を見て、ここで現在進行形と思い浮かべる人がいますが、&amp;#8221;&lt;span style="color: red;"&gt;taking&lt;/span&gt; care of&amp;#8221;は「世話をする」という意味です。誰が世話するのかというと、&amp;#8221;is&amp;#8221;の前に主語があります.&amp;#8221;&lt;span style="color: blue;"&gt;Caroline&lt;/span&gt;&amp;#8220;だけを見てしまう人は間違っています。「仕事は」が主語です。だから私が&amp;#8221;&lt;span style="color: blue;"&gt;job&lt;/span&gt;&amp;#8220;の所に「S」と書きました。「仕事」が「誰かの世話をする」わけではありません。「仕事」=「世話をする」です。イコールなんだから「S」=「C」と考えてください。「&lt;span style="color: blue;"&gt;キャロラインの仕事&lt;/span&gt;は飛行機の乗客の世話をする事だ。」となります。&lt;/p&gt;
&lt;h3&gt;もう一つの例&lt;/h3&gt;
&lt;p&gt;次に、4番の文を見てみましょう。「&lt;span style="color: blue;"&gt;One&lt;/span&gt; of &lt;span style="color: blue;"&gt;Fred’s&lt;/span&gt; jobs is &lt;span style="color: red;"&gt;welcoming&lt;/span&gt; visitors to the factory.」これも、&amp;#8221;is&amp;#8221;が自動詞で、&amp;#8221;&lt;span style="color: blue;"&gt;One of Fred’s jobs&lt;/span&gt;&amp;#8220;が主語です.&amp;#8221;&lt;span style="color: red;"&gt;welcoming&lt;/span&gt; visitors to the factory.&amp;#8221;は「お客さんをその工場にお迎えする事」という意味の補語の動名詞です。この動名詞が補語であることはもう大丈夫ですね？&lt;/p&gt;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&lt;h3&gt;主語と動詞の関係&lt;/h3&gt;
&lt;p&gt;ここで少し言いたいのが、&amp;#8221;is&amp;#8221;と&amp;#8221;are&amp;#8221;の選択についての問題です。「is」か「are」かどちらですか？あるいは、この文の主語を一語で答えなさいと言われることがあります。日本語訳しか考えない人は一語で答えなさいと言われると「仕事」だといって&amp;#8221;&lt;span style="color: blue;"&gt;jobs&lt;/span&gt;&amp;#8220;と書いてしまいます。また、&amp;#8221;is&amp;#8221;か&amp;#8221;are&amp;#8221;と言われた時に&amp;#8221;&lt;span style="color: blue;"&gt;jobs&lt;/span&gt;&amp;#8220;を見て複数形だから&amp;#8221;are&amp;#8221;と書いてしまうことがあります。違いますよ。主語を一語で言うと&amp;#8221;&lt;span style="color: blue;"&gt;One&lt;/span&gt;&amp;#8220;です。&amp;#8221;&lt;span style="color: blue;"&gt;One&lt;/span&gt;&amp;#8220;が「一つ」なので、&lt;span style="color: blue;"&gt;フレッドの仕事がいくつかあるうちの一つ、つまり「仕事一つ」=&amp;#8221;welcoming visitors to the factory.&amp;#8221;&lt;/span&gt;です。だから、&amp;#8221;&lt;span style="color: blue;"&gt;One&lt;/span&gt;&amp;#8220;と&amp;#8221;is&amp;#8221;だから&amp;#8221;is&amp;#8221;になっているわけです。&amp;#8221;of &lt;span style="color: blue;"&gt;Fred’s&lt;/span&gt; jobs&amp;#8221;はあくまで&amp;#8221;&lt;span style="color: blue;"&gt;One&lt;/span&gt;&amp;#8220;に掛かる形容詞です。ここを間違えないようにしてください。&lt;/p&gt;
&lt;p&gt;&amp;nbsp;&lt;/p&gt;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</si>
  <si>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https://eng-support.com/column/book2-lesson5-scene2/
【検出された不自然ワード】
- 手順
【本文】
------
&lt;p&gt;&lt;iframe title="YouTube video player" src="https://www.youtube.com/embed/JKHgrshdk0E?si=g6GzfrtuLNHer-UB" width="280" height="146" frameborder="0" allowfullscreen="allowfullscreen"&gt;&lt;span data-mce-type="bookmark" style="display: inline-block; width: 0px; overflow: hidden; line-height: 0;" class="mce_SELRES_start"&gt;﻿&lt;/span&gt;&lt;/iframe&gt;&lt;/p&gt;
&lt;h1&gt;関係代名詞の使い方&lt;/h1&gt;
&lt;h2&gt;関係詞節の役割&lt;/h2&gt;
&lt;p&gt;&lt;img decoding="async" loading="lazy" class="alignnone size-full wp-image-592" src="http://eng-support.com/wp-content/uploads/2023/09/プログレス230912.jpg" alt="" width="1280" height="720" srcset="https://eng-support.com/wp-content/uploads/2023/09/プログレス230912.jpg 1280w, https://eng-support.com/wp-content/uploads/2023/09/プログレス230912-300x169.jpg 300w, https://eng-support.com/wp-content/uploads/2023/09/プログレス230912-1024x576.jpg 1024w, https://eng-support.com/wp-content/uploads/2023/09/プログレス230912-768x432.jpg 768w, https://eng-support.com/wp-content/uploads/2023/09/プログレス230912-320x180.jpg 320w" sizes="(max-width: 1280px) 100vw, 1280px" /&gt;&lt;br /&gt;
最初に、PROGRESSの1番の文の説明をします。Aさんが言った文は、「&lt;span style="color: blue;"&gt;The woman&lt;/span&gt; is a flight attendant.」で、「&lt;span style="color: blue;"&gt;その女性&lt;/span&gt;は客室乗務員さんです。」という意味です。この文で注目すべき点は、「&lt;span style="color: blue;"&gt;The woman&lt;/span&gt;」という表現です。この「The」は、「&lt;span style="color: blue;"&gt;The woman&lt;/span&gt;」の中の「The」です。この文はAさんとBさんの会話ですが、ここで「The」が使われることには特別な意味があります。なぜなら、世界にはたくさんの女性がいますが、この文では「woman」が単数形なので、特定の一人の女性を指しています。つまり、「&lt;span style="color: blue;"&gt;The woman&lt;/span&gt;」という表現は、話し手であるAさんと聞き手であるBさんの間で、どの女性について話しているのか共通認識があるということを示しています。「The」は共通認識のサインと考えてください。&lt;/p&gt;
&lt;h2&gt;共通認識の必要性&lt;/h2&gt;
&lt;p&gt;しかし、時には共通認識が曖昧な場面もあります。例えば、Bさんが「その女性」と言われても、具体的な女性がどの女性か分からない場合があります。このような場合、Bさんは「どの女性が客室乗務員なの？」と質問することがあります。このように、「&lt;span style="color: blue;"&gt;The woman&lt;/span&gt;」という表現でも、共通認識が不十分な場合はさらに説明が必要です。その際、Aさんは「&lt;span style="color: blue;"&gt;She&lt;/span&gt; is wearing the scarf.」と答えて、「&lt;span style="color: blue;"&gt;彼女はスカーフを巻いているでしょう&lt;/span&gt;。」と説明します。ここで「スカーフを巻いた女性」という特定の女性が目の前にいることが示され、彼女が客室乗務員であることが明確になります。このように、共通認識が不足する場合、詳細な説明が必要と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&lt;h2&gt;関係代名詞を使った簡潔な表現&lt;/h2&gt;
&lt;p&gt;上記の会話をより簡潔に表現する方法もあります。最初から次のように言えば、冗長なやりとりを避けることができます。「&lt;span style="color: blue;"&gt;スカーフをしているその女性は客室乗務員さんです&lt;/span&gt;。」という文を英語で表現する場合、関係代名詞を使って1つの文にまとめることができます。具体的な手順は次の通りです。&lt;/p&gt;
&lt;ol&gt;
&lt;li&gt;まず、「&lt;span style="color: blue;"&gt;She&lt;/span&gt; is wearing the scarf.」という2番目の文の中で、「&lt;span style="color: blue;"&gt;She&lt;/span&gt;」がどの女性を指しているかを考えます。&lt;br /&gt;
「&lt;span style="color: blue;"&gt;She&lt;/span&gt;」は「&lt;span style="color: blue;"&gt;The woman&lt;/span&gt;」と同じ女性を指しています。&lt;/li&gt;
&lt;li&gt;次に、2番目の文の「&lt;span style="color: blue;"&gt;She&lt;/span&gt;」を「&lt;span style="color: red;"&gt;who&lt;/span&gt;」または「&lt;span style="color: red;"&gt;that&lt;/span&gt;」に変え、それを1番目の文に続けます。&lt;/li&gt;
&lt;li&gt;最後に、1番目の文の「&lt;span style="color: blue;"&gt;is a flight attendant&lt;/span&gt;」を後ろに続けます。&lt;/li&gt;
&lt;/ol&gt;
&lt;p&gt;このようにして、「&lt;span style="color: red;"&gt;The woman who is wearing the scarf is a flight attendant.&lt;/span&gt;」または「&lt;span style="color: red;"&gt;The woman that is wearing the scarf is a flight attendant.&lt;/span&gt;」という文ができあがります。この例では「&lt;span style="color: red;"&gt;who&lt;/span&gt;」と「&lt;span style="color: red;"&gt;that&lt;/span&gt;」のどちらを使ってもかまいません。どちらを選ぶかは文脈によります。&lt;/p&gt;
&lt;h2&gt;関係代名詞の役割&lt;/h2&gt;
&lt;p&gt;最後に、なぜ「&lt;span style="color: red;"&gt;who&lt;/span&gt;」や「&lt;span style="color: red;"&gt;that&lt;/span&gt;」が使われるのかについて触れましょう。これらは関係代名詞と呼ばれ、直前の名詞（先行詞）と関係しています。先行詞は関係代名詞を介して誰のことを指しているのかを示します。したがって、「&lt;span style="color: blue;"&gt;The woman&lt;/span&gt;」は「&lt;span style="color: blue;"&gt;She&lt;/span&gt;」であり、「&lt;span style="color: blue;"&gt;She&lt;/span&gt;」は「&lt;span style="color: red;"&gt;who&lt;/span&gt;」または「&lt;span style="color: red;"&gt;that&lt;/span&gt;」に変えても同じ女性を指します。関係代名詞は、先行詞と関係を持つための手段であり、直前の名詞と合わせて文を構成する役割を果たします。&lt;/p&gt;
&lt;p&gt;関係代名詞の選択肢は文脈によって異なりますが、基本的にはどちらを使っても文法的に正確です。日本語と同様に、英語でも文脈に応じて適切な関係代名詞を選びましょう。関係代名詞は英語の文法において重要な要素の一つであり、しっかりと理解しておくと文の表現がより簡潔で明確になります。関係代名詞についての理解が深まると、英語の文章をよりスムーズに理解し、作成することができるでしょう。&lt;/p&gt;
&lt;hr /&gt;
&lt;p&gt;&lt;iframe loading="lazy" title="YouTube video player" src="https://www.youtube.com/embed/g2DFRe6Vhm8?si=Kuwh2cR7BOzltTyz" width="280" height="146" frameborder="0" allowfullscreen="allowfullscreen"&gt;&lt;span data-mce-type="bookmark" style="display: inline-block; width: 0px; overflow: hidden; line-height: 0;" class="mce_SELRES_start"&gt;﻿&lt;/span&gt;&lt;/iframe&gt;&lt;/p&gt;
&lt;h3&gt;名詞と関係代名詞&lt;/h3&gt;
&lt;p&gt;&lt;img decoding="async" loading="lazy" class="alignnone size-full wp-image-591" src="http://eng-support.com/wp-content/uploads/2023/09/プログレス230911.jpg" alt="" width="1280" height="720" srcset="https://eng-support.com/wp-content/uploads/2023/09/プログレス230911.jpg 1280w, https://eng-support.com/wp-content/uploads/2023/09/プログレス230911-300x169.jpg 300w, https://eng-support.com/wp-content/uploads/2023/09/プログレス230911-1024x576.jpg 1024w, https://eng-support.com/wp-content/uploads/2023/09/プログレス230911-768x432.jpg 768w, https://eng-support.com/wp-content/uploads/2023/09/プログレス230911-320x180.jpg 320w" sizes="(max-width: 1280px) 100vw, 1280px" /&gt;&lt;/p&gt;
&lt;p&gt;まず、文を構成する上で重要な要素を整理しましょう。文中には「The woman」という&lt;span style="color: red;"&gt;名詞&lt;/span&gt;が登場します。この&lt;span style="color: red;"&gt;名詞&lt;/span&gt;の後に続く「who」または「that」という関係代名詞を使って文を構築します。関係代名詞は&lt;span style="color: blue;"&gt;名詞&lt;/span&gt;を修飾する役割を果たし、文の要素を結びつけます。&lt;br /&gt;
関係代名詞は&lt;span style="color: green;"&gt;名詞&lt;/span&gt;を修飾する部分が始まることを示す言葉です。具体的には、&lt;span style="color: blue;"&gt;名詞&lt;/span&gt;を修飾し、文を通じて情報を関連付ける役割を果たします。関係代名詞は先行詞と呼ばれ、この場合は「The woman」が先行詞となります。先行詞は関係代名詞によって修飾され、文脈を明確にします。&lt;/p&gt;
&lt;h3&gt;動詞の役割&lt;/h3&gt;
&lt;p&gt;次に、「is wearing the scarf」という&lt;span style="color: red;"&gt;動詞&lt;/span&gt;フレーズに注目しましょう。この部分は主語と&lt;span style="color: red;"&gt;動詞&lt;/span&gt;から成り立っています。主語は「who」や「that」によって示された&lt;span style="color: green;"&gt;名詞&lt;/span&gt;です。そして、「is wearing」は&lt;span style="color: blue;"&gt;述語&lt;/span&gt;であり、行動や状態を表します。&lt;/p&gt;
&lt;h3&gt;名詞と動詞の組み合わせ&lt;/h3&gt;
&lt;p&gt;ここで重要なポイントですが、英語の文では&lt;span style="color: green;"&gt;名詞&lt;/span&gt;が先行し、それに続いて&lt;span style="color: red;"&gt;動詞&lt;/span&gt;が配置されます。つまり、文を組む際には「主語（名詞）＋&lt;span style="color: red;"&gt;述語（動詞）&lt;/span&gt;」の順序を守る必要があります。この原則を守ることで、英語の文を適切に構築できます。&lt;/p&gt;
&lt;h3&gt;前置詞の活用&lt;/h3&gt;
&lt;p&gt;最後に、同じ意味を持つ別の英文表現について考えましょう。英語では、身につけているものを表す際に前置詞「with」を活用することがあります。例えば、「The woman with the scarf on is a flight attendant.」という表現は、前置詞「with」を使用し、「スカーフをしているその女性は客室乗務員さんです。」と同じ意味を持たせます。&lt;/p&gt;
&lt;h3&gt;形容詞と名詞の位置&lt;/h3&gt;
&lt;p&gt;最後に、英語と日本語の文法の違いについて考えましょう。英語では、&lt;span style="color: green;"&gt;名詞&lt;/span&gt;の後ろに&lt;span style="color: blue;"&gt;形容詞&lt;/span&gt;が続くことが一般的です。一方、日本語では&lt;span style="color: blue;"&gt;形容詞&lt;/span&gt;が&lt;span style="color: green;"&gt;名詞&lt;/span&gt;の前に配置されます。この違いを理解し、&lt;span style="color: green;"&gt;名詞&lt;/span&gt;と&lt;span style="color: blue;"&gt;形容詞&lt;/span&gt;の組み合わせに慣れることが、英語学習において重要です。&lt;/p&gt;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&lt;hr /&gt;
&lt;p&gt;&lt;iframe loading="lazy" title="YouTube video player" src="https://www.youtube.com/embed/g2DFRe6Vhm8?si=eVIBCmuDCwY-1qNk" width="280" height="146" frameborder="0" allowfullscreen="allowfullscreen"&gt;&lt;span data-mce-type="bookmark" style="display: inline-block; width: 0px; overflow: hidden; line-height: 0;" class="mce_SELRES_start"&gt;﻿&lt;/span&gt;&lt;/iframe&gt;&lt;/p&gt;
&lt;h3&gt;関係代名詞とは？&lt;/h3&gt;
&lt;p&gt;まず、関係代名詞が何かを理解しましょう。関係代名詞は名詞を修飾する言葉であり、文の要素を結びつける役割を果たします。英語では、主に&lt;span style="color: red;"&gt;&amp;#8220;who&amp;#8221;&lt;/span&gt;や&lt;span style="color: red;"&gt;&amp;#8220;that&amp;#8221;&lt;/span&gt;などが使われます。関係代名詞は、名詞が先行詞と呼ばれるものを修飾する際に使用されます。先行詞は関係代名詞によって修飾され、文脈を明確にします。&lt;/p&gt;
&lt;h3&gt;関係代名詞の使い方&lt;/h3&gt;
&lt;p&gt;関係代名詞の使い方を理解しましょう。例文として、「I know the man.」（私はその人を知っている。）を考えます。この文では、&lt;span style="color: red;"&gt;&amp;#8220;the man&amp;#8221;&lt;/span&gt;（その人）という名詞が先行詞です。次に、関係代名詞を導入するために「&lt;span style="color: red;"&gt;who&lt;/span&gt;」を使用します。関係代名詞は名詞を修飾し、文の要素を結びつけます。&lt;/p&gt;
&lt;p&gt;具体的な例を挙げましょう。もし相手が「その人って誰？」と尋ねた場合、返答は「&lt;span style="color: blue;"&gt;He&lt;/span&gt; lives in this house.」（&lt;span style="color: blue;"&gt;彼&lt;/span&gt;はこの家に住んでいるんだよ。）となります。この返答によって、「その人」が「&lt;span style="color: green;"&gt;この家に住んでいる人&lt;/span&gt;」ということが明確になります。&lt;/p&gt;
&lt;h3&gt;関係代名詞と動詞の組み合わせ&lt;/h3&gt;
&lt;p&gt;英語の文を構築する際に、関係代名詞と動詞の組み合わせに注意しましょう。関係代名詞の後に続く動詞は、文法的に重要です。関係代名詞を含む文では、動詞が1つまたは2つ使用されることがあります。&lt;/p&gt;
&lt;p&gt;例えば、「I know the man who is wearing the scarf is a flight attendant.」（&lt;span style="color: blue;"&gt;スカーフをしている&lt;/span&gt;その男性は&lt;span style="color: red;"&gt;客室乗務員&lt;/span&gt;です。）という文では、関係代名詞&lt;span style="color: red;"&gt;&amp;#8220;who&amp;#8221;&lt;/span&gt;の後ろに2つの動詞があります。これらの動詞は文を構築する重要な要素であり、意味を正確に伝えるために注意が必要です。&lt;/p&gt;
&lt;h3&gt;形容詞と名詞の位置&lt;/h3&gt;
&lt;p&gt;最後に、英語と日本語の文法の違いについて考えましょう。英語では、形容詞は通常、名詞の後ろに配置されます。これに対して、日本語では形容詞は名詞の前に置かれます。この違いを理解し、名詞と形容詞の組み合わせに慣れることが、英語学習において重要です。以上のポイントを押さえて、関係代名詞の基本を理解しましょう。関係代名詞、名詞、動詞、形容詞などの要素を意識的に組み合わせることで、効果的な英文を作成するスキルを向上させることができます。関係代名詞の使い方をマスターし、自信を持って英語の文を構築し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&lt;hr /&gt;
&lt;p&gt;&lt;iframe loading="lazy" title="YouTube video player" src="https://www.youtube.com/embed/W-HBJbqpxac?si=JzExIWx0JBv4M_8A" width="280" height="146" frameborder="0" allowfullscreen="allowfullscreen"&gt;&lt;span data-mce-type="bookmark" style="display: inline-block; width: 0px; overflow: hidden; line-height: 0;" class="mce_SELRES_start"&gt;﻿&lt;/span&gt;&lt;/iframe&gt;&lt;br /&gt;
同じシーンで勉強する&lt;span style="color: red;"&gt;PROGRESS&lt;/span&gt;は、学力がある方々が通う学校で広まっています。しかし、関係代名詞に関する理解が深まっていないと、文の構造が理解できないことがあります。以下では、関係代名詞の使い方と注意点について解説します。&lt;/p&gt;
&lt;p&gt;関係代名詞は、文中の名詞と関係を持ち、修飾します。英語では、関係代名詞の後ろに続く動詞の数によって、文の構造を判断することができます。例えば、「The dog &lt;span style="color: blue;"&gt;which&lt;/span&gt; lives next door was barking all night.」という文で、「&lt;span style="color: blue;"&gt;which&lt;/span&gt;」の後ろには1つの動詞「lives」しかありません。したがって、この場合は「&lt;span style="color: blue;"&gt;which&lt;/span&gt;」の後ろで文が切れます。&lt;/p&gt;
&lt;p&gt;関係代名詞の使い方には注意点があります。まず、関係代名詞の後ろの動詞の数を確認し、2つ以上の動詞がある場合は2番目の動詞の前で文を切ります。このルールを理解することで、英文の構造を正確に把握できます。&lt;/p&gt;
&lt;h3&gt;切るパターンと切らないパターン&lt;/h3&gt;
&lt;p&gt;関係代名詞の後ろの動詞が1つだけの場合は、その動詞の前で文を切ります。一方、2つ以上の動詞がある場合は、2番目の動詞の前で文を切ります。このパターンをしっかり覚えておくことで、関係代名詞の使い方に迷うことなく文を構築できます。&lt;/p&gt;
&lt;p&gt;関係代名詞は、英文を理解する上で重要な役割を果たします。正確な文の構造を把握するためには、関係代名詞の使い方と文の切り方についてしっかりと学んでおく必要があります。これらの基本的なルールをマスターすることで、より論理的かつ自然な英文を構築できるようになるでしょう。&lt;/p&gt;
&lt;hr /&gt;
&lt;h2&gt;【実践】関係代名詞（主格）を使いこなす3ステップ&lt;/h2&gt;
&lt;p&gt;「2つの文を1つにする」書き換え問題や、長文読解で迷わないための手順を整理しました。&lt;/p&gt;
&lt;h3&gt;ステップ1：2つの文を合体させる手順（書き換え）&lt;/h3&gt;
&lt;p&gt;例：I know the man. + He lives in this house.&lt;/p&gt;
&lt;ul&gt;
&lt;li&gt;&lt;strong&gt;① 共通の「人」を見つける&lt;/strong&gt;：the man ＝ He&lt;/li&gt;
&lt;li&gt;&lt;strong&gt;② 代名詞を who に変える&lt;/strong&gt;：He → &lt;strong&gt;who&lt;/strong&gt;&lt;/li&gt;
&lt;li&gt;&lt;strong&gt;③ 先行詞の直後に差し込む&lt;/strong&gt;：I know the man &lt;strong&gt;who lives in this house.&lt;/strong&gt;&lt;/li&gt;
&lt;/ul&gt;
&lt;p&gt;[Image of relative pronoun sentence structure]&lt;/p&gt;
&lt;h3&gt;ステップ2：文の「切れ目」を見抜く（動詞2つのルール）&lt;/h3&gt;
&lt;p&gt;関係代名詞が文の真ん中に挟まったとき、「どこまでが説明文（関係詞節）か」を判断する最強のルールです。&lt;/p&gt;
&lt;blockquote style="background: #fdf5e6; border-left: 5px solid #ffa500; padding: 10px;"&gt;&lt;p&gt;&lt;strong&gt;「2番目の動詞」の前で切る！&lt;/strong&gt;&lt;br /&gt;
例：The woman &lt;span style="color: red;"&gt;who&lt;/span&gt; &lt;span style="color: blue;"&gt;is wearing&lt;/span&gt; the scarf &lt;strong&gt;[ / ]&lt;/strong&gt; &lt;span style="color: blue;"&gt;is&lt;/span&gt; a flight attendant.&lt;br /&gt;
1つ目の動詞：is wearing / 2つ目の動詞：is&lt;br /&gt;
→ 2つ目の is の前で切ると、骨組み（その女性は客室乗務員です）が見えてきます。&lt;/p&gt;&lt;/blockquote&gt;
&lt;hr /&gt;
&lt;h2&gt;【ミニ演習】その場でチェック！関係代名詞ドリル&lt;/h2&gt;
&lt;p&gt;以下の2文を、関係代名詞 who を使って1文に書き換えてみましょう。（クリックで解答表示）&lt;/p&gt;
&lt;div style="background: #f9f9f9; padding: 15px; border-radius: 8px; margin-bottom: 10px;"&gt;&lt;strong&gt;Q1. I have a friend. He speaks English well.&lt;/strong&gt;&lt;/p&gt;
&lt;details&gt;
&lt;summary style="color: #ff8c00; cursor: pointer;"&gt;正解を見る&lt;/summary&gt;
&lt;p&gt;A. I have a friend &lt;strong&gt;who&lt;/strong&gt; speaks English well.&lt;/p&gt;
&lt;/details&gt;
&lt;/div&gt;
&lt;div style="background: #f9f9f9; padding: 15px; border-radius: 8px; margin-bottom: 10px;"&gt;&lt;strong&gt;Q2. The boy is my brother. He is playing soccer.&lt;/strong&gt;&lt;/p&gt;
&lt;details&gt;
&lt;summary style="color: #ff8c00; cursor: pointer;"&gt;正解を見る&lt;/summary&gt;
&lt;p&gt;A. The boy &lt;strong&gt;who&lt;/strong&gt; is playing soccer is my brother.&lt;br /&gt;
&lt;small&gt;※先行詞 The boy の直後に説明を入れるのがポイント！&lt;/small&gt;&lt;/p&gt;
&lt;/details&gt;
&lt;/div&gt;
&lt;hr /&gt;
&lt;h2&gt;関係代名詞のよくある質問（FAQ）&lt;/h2&gt;
&lt;dl&gt;
&lt;dt style="font-weight: bold; color: #283593;"&gt;Q. who と that はどう使い分ければいいですか？&lt;/dt&gt;
&lt;dd&gt;A. 基本的にはどちらでもOKです。ただし、プログレスのようなハイレベルな教科書や試験では、先行詞が「人」なら who、「物・動物」なら which または that と使い分けるのが一般的です。&lt;/dd&gt;
&lt;dt style="font-weight: bold; color: #283593; margin-top: 10px;"&gt;Q. whose や whom も一緒に覚えるべきですか？&lt;/dt&gt;
&lt;dd&gt;A. 今回の Scene2 は「主格（〜は、〜が）」の段階です。まずは主格の who/that を完璧にして、文の構造（S+V）に慣れてから所有格（whose）等に進むのが挫折しないコツです。&lt;/dd&gt;
&lt;/dl&gt;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</si>
  <si>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https://eng-support.com/column/progressbook1-3-3/
【検出された不自然ワード】
- 型
- 固定
- 手順
【本文】
------
&lt;p&gt;&lt;iframe title="YouTube video player" src="https://www.youtube.com/embed/9rABf-WozBA" width="560" height="315" frameborder="0" allowfullscreen="allowfullscreen"&gt;&lt;span data-mce-type="bookmark" style="display: inline-block; width: 0px; overflow: hidden; line-height: 0;" class="mce_SELRES_start"&gt;﻿&lt;/span&gt;&lt;/iframe&gt;&lt;/p&gt;
&lt;p&gt;「What is that?」は言えるのに、「あなたの名前は何ですか？」で &lt;span style="color: red;"&gt;Who is your name&lt;/span&gt; と書いてしまう。&lt;br /&gt;
あるいは &lt;span style="color: red;"&gt;What is + 名詞&lt;/span&gt; の形が急に不安になる。&lt;/p&gt;
&lt;p&gt;ここで詰まっている原因は、&lt;strong&gt;what / who の役割&lt;/strong&gt;と、&lt;strong&gt;What is + 名詞&lt;/strong&gt; の型、そして &lt;span style="color: blue;"&gt;your&lt;/span&gt;（所有格）の見え方が、頭の中でつながっていないことにあります。&lt;/p&gt;
&lt;p&gt;このページでは、&lt;span style="color: red;"&gt;What is your name?&lt;/span&gt; を軸にして、&lt;strong&gt;what は「何」&lt;/strong&gt;、&lt;strong&gt;who は「だれ」&lt;/strong&gt;の判定を一度で固定し、あわせて名詞・代名詞の見分けまで整理します。&lt;/p&gt;
&lt;h3&gt;疑問詞「what」と「who」&lt;/h3&gt;
&lt;p&gt;最初の二つの文です.&lt;/p&gt;
&lt;p&gt;&lt;span style="color: red;"&gt;&amp;#8220;What is that?&amp;#8221;&lt;/span&gt; これは何ですか？&lt;/p&gt;
&lt;p&gt;あれに対して、「あなたの名前は何ですか？」と聞きたかったら、「&lt;span style="color: red;"&gt;What is your name?&lt;/span&gt;」となります。&lt;/p&gt;
&lt;p&gt;&lt;span style="color: blue;"&gt;「your」&lt;/span&gt; は所有格を表します。&lt;/p&gt;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&lt;h3&gt;名詞と代名詞&lt;/h3&gt;
&lt;p&gt;名前や物事を指し示す際、名詞や代名詞が使われます。名詞は名前そのものを表し、代名詞は名前の代わりに使われます。&lt;/p&gt;
&lt;h3&gt;形容詞と名詞&lt;/h3&gt;
&lt;p&gt;形容詞は名詞を修飾します。たとえば、「&lt;span style="color: green;"&gt;brown eagles&lt;/span&gt;」のように、名詞の前に形容詞が使われることがあります。色を表す形容詞も多く存在します。&lt;/p&gt;
&lt;h3&gt;複数形&lt;/h3&gt;
&lt;p&gt;名詞が複数形になると、関連する単語も変化します。例えば、「&lt;span style="color: green;"&gt;girls&lt;/span&gt;」の場合、代名詞や動詞も複数形に合わせて変わります。&lt;/p&gt;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&lt;p&gt;英語を学ぶ際、練習が非常に重要です。ワークブックを使いながら、名詞や形容詞を意識的に学んでください。これらの基本をしっかりと身につけることで、英語の理解が深まります。&lt;/p&gt;
&lt;p&gt;問題を解く際に、名詞や形容詞、代名詞がどのように使われているかを考える習慣を身につけましょう。英語を理解する際に役立ちます。&lt;/p&gt;
&lt;hr /&gt;
&lt;h2&gt;【比較】what（何）と who（だれ）の使い分け手順&lt;/h2&gt;
&lt;p&gt;「名前を聞く時は人に関係するから Who？」と迷う人が多いですが、ルールは非常にシンプルです。&lt;strong&gt;「答えが人そのもの」&lt;/strong&gt;か&lt;strong&gt;「名前や物」&lt;/strong&gt;かで判断しましょう。&lt;/p&gt;
&lt;table style="border-collapse: collapse; width: 100%; border: 1px solid #ddd;"&gt;
&lt;thead&gt;
&lt;tr style="background-color: #f2f2f2;"&gt;
&lt;th style="padding: 12px; border: 1px solid #ddd;"&gt;疑問詞&lt;/th&gt;
&lt;th style="padding: 12px; border: 1px solid #ddd;"&gt;たずねる内容&lt;/th&gt;
&lt;th style="padding: 12px; border: 1px solid #ddd;"&gt;例文&lt;/th&gt;
&lt;/tr&gt;
&lt;/thead&gt;
&lt;tbody&gt;
&lt;tr&gt;
&lt;td style="padding: 12px; border: 1px solid #ddd; font-weight: bold; color: #d35400;"&gt;What&lt;/td&gt;
&lt;td style="padding: 12px; border: 1px solid #ddd;"&gt;名前、物、職業など&lt;/td&gt;
&lt;td style="padding: 12px; border: 1px solid #ddd;"&gt;&lt;strong&gt;What&lt;/strong&gt; is your name?&lt;br /&gt;
(お名前は何ですか？)&lt;/td&gt;
&lt;/tr&gt;
&lt;tr&gt;
&lt;td style="padding: 12px; border: 1px solid #ddd; font-weight: bold; color: #2980b9;"&gt;Who&lt;/td&gt;
&lt;td style="padding: 12px; border: 1px solid #ddd;"&gt;人そのもの（誰か）&lt;/td&gt;
&lt;td style="padding: 12px; border: 1px solid #ddd;"&gt;&lt;strong&gt;Who&lt;/strong&gt; is that girl?&lt;br /&gt;
(あの女の子は誰ですか？)&lt;/td&gt;
&lt;/tr&gt;
&lt;/tbody&gt;
&lt;/table&gt;
&lt;h3&gt;注意！ your（あなたの）は主語ではありません&lt;/h3&gt;
&lt;p&gt;&lt;code&gt;What is your name?&lt;/code&gt; の文で、多くの人が &lt;code&gt;your&lt;/code&gt; を主語だと勘違いしてしまいます。しかし、ここでの主語は &lt;strong&gt;your name（あなたの名前）&lt;/strong&gt; という一つの塊です。&lt;code&gt;your&lt;/code&gt; は後ろの名詞をサポートする「形容詞」のような働き（所有格）をしていることを忘れないでください。&lt;/p&gt;
&lt;hr /&gt;
&lt;h2&gt;【演習】定着確認ミニテスト&lt;/h2&gt;
&lt;p&gt;次の（　）に適切な語（What / Who / Is / Are）を入れましょう。（タップで解答を表示）&lt;/p&gt;
&lt;div style="background: #f9f9f9; padding: 15px; border-radius: 8px; margin-bottom: 10px; border-left: 5px solid #FF8C00;"&gt;&lt;strong&gt;Q1. (　　　) is that tall boy? — He is Jiro.&lt;/strong&gt;&lt;/p&gt;
&lt;details&gt;
&lt;summary style="color: #d35400; cursor: pointer; font-size: 0.9rem;"&gt;正解を確認する&lt;/summary&gt;
&lt;p&gt;A1. &lt;strong&gt;Who&lt;/strong&gt;&lt;br /&gt;
&lt;small&gt;（「彼はジローです」と「人」を答えているので Who を使います）&lt;/small&gt;&lt;/p&gt;
&lt;/details&gt;
&lt;/div&gt;
&lt;div style="background: #f9f9f9; padding: 15px; border-radius: 8px; margin-bottom: 10px; border-left: 5px solid #FF8C00;"&gt;&lt;strong&gt;Q2. (　　　) is your dog&amp;#8217;s name? — It is Pochi.&lt;/strong&gt;&lt;/p&gt;
&lt;details&gt;
&lt;summary style="color: #d35400; cursor: pointer; font-size: 0.9rem;"&gt;正解を確認する&lt;/summary&gt;
&lt;p&gt;A2. &lt;strong&gt;What&lt;/strong&gt;&lt;br /&gt;
&lt;small&gt;（「名前」を聞いているので、犬のことでも What を使います）&lt;/small&gt;&lt;/p&gt;
&lt;/details&gt;
&lt;/div&gt;
&lt;hr /&gt;
&lt;h2&gt;よくある質問（FAQ）&lt;/h2&gt;
&lt;h3&gt;Q. &amp;#8220;What is your name?&amp;#8221; と &amp;#8220;Who are you?&amp;#8221; の違いは？&lt;/h3&gt;
&lt;p&gt;A. &lt;code&gt;What is your name?&lt;/code&gt; は純粋に名前を尋ねる丁寧な表現です。一方、&lt;code&gt;Who are you?&lt;/code&gt; は「あなたは何者ですか？」という強い響きになり、場面によっては失礼に当たることもあります。初対面では &lt;code&gt;May I have your name?&lt;/code&gt; なども使われますが、まずは基本の &lt;code&gt;What is...&lt;/code&gt; を完璧にしましょう。&lt;/p&gt;
&lt;h3&gt;Q. your と you&amp;#8217;re の書き間違えを防ぐには？&lt;/h3&gt;
&lt;p&gt;A. &lt;strong&gt;your&lt;/strong&gt; は「あなたの（物）」、&lt;strong&gt;you&amp;#8217;re&lt;/strong&gt; は &lt;code&gt;you are&lt;/code&gt; の短縮形（あなたは～です）です。後ろに &lt;code&gt;name&lt;/code&gt; などの名詞が続いているなら、必ず &lt;code&gt;your&lt;/code&gt; を使います。迷ったら「あなたは名前です（You are name）」と訳して変じゃないかチェックするのがコツです。&lt;/p&gt;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&lt;p&gt;&amp;nbsp;&lt;/p&gt;
&lt;/div&gt;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</si>
  <si>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https://eng-support.com/column/progressbook1-6-3/
【検出された不自然ワード】
- 最短
【本文】
------
&lt;p&gt;&amp;nbsp;&lt;/p&gt;
&lt;p&gt;&lt;!-- CTA：基礎力徹底講座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&lt;p&gt;&lt;!-- レッスン動画 --&gt;&lt;br /&gt;
&lt;iframe loading="lazy" title="YouTube video player" src="https://www.youtube.com/embed/4GKtvkJb4GY" width="560" height="315" frameborder="0" allowfullscreen="allowfullscreen"&gt;&lt;span data-mce-type="bookmark" style="display: inline-block; width: 0px; overflow: hidden; line-height: 0;" class="mce_SELRES_start"&gt;﻿&lt;/span&gt;&lt;/iframe&gt;&lt;/p&gt;
&lt;p&gt;本ページでは、&lt;strong&gt;「Shall we」を使う疑問文&lt;/strong&gt;をテーマに、&lt;strong&gt;Let’s との違い・文末の記号・返答のしかた&lt;/strong&gt;を整理します。&lt;br /&gt;
中1の定期テストや入試でも頻出の単元なので、&lt;br /&gt;
「&lt;span style="color: blue;"&gt;Let’s&lt;/span&gt; と &lt;span style="color: green;"&gt;Shall we&lt;/span&gt; がごちゃごちゃになる…」という人は、このページで一度頭を整理しておきましょう。&lt;br /&gt;
&lt;!-- 不足補完ブロック（即答パート）：導入直後〜最初の「## 1.」の前に差し込み --&gt;&lt;/p&gt;
&lt;div style="border: 1px solid #e5e5e5; padding: 16px 18px; border-radius: 8px; background: #fafafa; margin: 18px 0;"&gt;
&lt;h2 style="margin: 0 0 10px; font-size: 1.25rem; line-height: 1.6;"&gt;すぐ答えが欲しい人へ：Shall we（シャルウィー）～？の最短まとめ&lt;/h2&gt;
&lt;p style="margin: 0 0 10px; line-height: 1.9;"&gt;&lt;strong&gt;結論：&lt;/strong&gt;&lt;strong&gt;Shall we + 動詞の原形 ?&lt;/strong&gt; は&lt;strong&gt;「一緒に〜しませんか？」&lt;/strong&gt;という&lt;strong&gt;提案・誘い&lt;/strong&gt;の疑問文です。&lt;/p&gt;
&lt;ul style="margin: 0 0 12px; padding-left: 1.2em; line-height: 1.9;"&gt;
&lt;li&gt;&lt;strong&gt;基本形：&lt;/strong&gt;Shall we + 動詞の原形 ?（例：Shall we begin?）&lt;/li&gt;
&lt;li&gt;&lt;strong&gt;意味：&lt;/strong&gt;「一緒に〜しよう」「〜しませんか？」（相手を誘う）&lt;/li&gt;
&lt;/ul&gt;
&lt;h3 style="margin: 14px 0 8px; font-size: 1.05rem; line-height: 1.6;"&gt;1分で確認（意味・形・返事・注意点）&lt;/h3&gt;
&lt;table style="width: 100%; border-collapse: collapse; background: #fff;"&gt;
&lt;thead&gt;
&lt;tr&gt;
&lt;th style="border: 1px solid #ddd; padding: 8px; text-align: left; width: 22%;"&gt;項目&lt;/th&gt;
&lt;th style="border: 1px solid #ddd; padding: 8px; text-align: left;"&gt;最短で&lt;/th&gt;
&lt;/tr&gt;
&lt;/thead&gt;
&lt;tbody&gt;
&lt;tr&gt;
&lt;td style="border: 1px solid #ddd; padding: 8px;"&gt;意味&lt;/td&gt;
&lt;td style="border: 1px solid #ddd; padding: 8px;"&gt;「一緒に〜しませんか？」（提案・誘い）&lt;/td&gt;
&lt;/tr&gt;
&lt;tr&gt;
&lt;td style="border: 1px solid #ddd; padding: 8px;"&gt;形&lt;/td&gt;
&lt;td style="border: 1px solid #ddd; padding: 8px;"&gt;Shall we + 動詞の原形 ?&lt;/td&gt;
&lt;/tr&gt;
&lt;tr&gt;
&lt;td style="border: 1px solid #ddd; padding: 8px;"&gt;返事（テストでの模範）&lt;/td&gt;
&lt;td style="border: 1px solid #ddd; padding: 8px;"&gt;&lt;strong&gt;Yes, let’s.&lt;/strong&gt;（はい、そうしよう）／ &lt;strong&gt;No, let’s not.&lt;/strong&gt;（いいえ、やめておこう）&lt;/td&gt;
&lt;/tr&gt;
&lt;tr&gt;
&lt;td style="border: 1px solid #ddd; padding: 8px;"&gt;注意（. と ?）&lt;/td&gt;
&lt;td style="border: 1px solid #ddd; padding: 8px;"&gt;&lt;strong&gt;Let’s ～.&lt;/strong&gt; は命令文なので文末は「&lt;strong&gt;.&lt;/strong&gt;」／ &lt;strong&gt;Shall we ～?&lt;/strong&gt; は疑問文なので文末は「&lt;strong&gt;?&lt;/strong&gt;」&lt;/td&gt;
&lt;/tr&gt;
&lt;/tbody&gt;
&lt;/table&gt;
&lt;h3 style="margin: 16px 0 8px; font-size: 1.05rem; line-height: 1.6;"&gt;Let’sとの違い（結論 → 理由）&lt;/h3&gt;
&lt;p style="margin: 0 0 10px; line-height: 1.9;"&gt;&lt;strong&gt;結論：&lt;/strong&gt;どちらも「一緒に〜しよう」という&lt;strong&gt;提案&lt;/strong&gt;ですが、&lt;strong&gt;文の形&lt;/strong&gt;が違います。&lt;br /&gt;
&lt;strong&gt;理由：&lt;/strong&gt;&lt;strong&gt;Let’s ～.&lt;/strong&gt; は提案の&lt;strong&gt;命令文&lt;/strong&gt;、&lt;strong&gt;Shall we ～?&lt;/strong&gt; は提案の&lt;strong&gt;疑問文&lt;/strong&gt;です。だから文末の記号も「.／?」で分かれます。&lt;/p&gt;
&lt;h3 style="margin: 16px 0 8px; font-size: 1.05rem; line-height: 1.6;"&gt;「shall we 言い換え」「let’s shall we」への最短回答&lt;/h3&gt;
&lt;ul style="margin: 0 0 10px; padding-left: 1.2em; line-height: 1.9;"&gt;
&lt;li&gt;&lt;strong&gt;Shall we + 動詞原形 ?&lt;/strong&gt; は、だいたい&lt;strong&gt;Let’s + 動詞原形.&lt;/strong&gt;（一緒に〜しよう）と言い換えできます（意味は近い）。&lt;/li&gt;
&lt;li&gt;&lt;strong&gt;Let’s shall we&lt;/strong&gt; のように2つをつなげる形はしません。&lt;strong&gt;どちらか一方&lt;/strong&gt;を選びます。&lt;/li&gt;
&lt;/ul&gt;
&lt;h3 style="margin: 16px 0 8px; font-size: 1.05rem; line-height: 1.6;"&gt;「Shall we dance?（シャルウィダンス）」の意味&lt;/h3&gt;
&lt;p style="margin: 0; line-height: 1.9;"&gt;&lt;strong&gt;Shall we dance?&lt;/strong&gt; は文法は同じで、直訳は&lt;strong&gt;「踊りませんか？」&lt;/strong&gt;（＝踊ろうという提案）です。特別な形ではなく、&lt;strong&gt;Shall we + 動詞原形 ?&lt;/strong&gt;の例だと思えばOKです。&lt;/p&gt;
&lt;p style="margin: 12px 0 0; line-height: 1.9;"&gt;このあと本文で詳しく確認できます。&lt;/p&gt;
&lt;/div&gt;
&lt;h2&gt;1. 「Let’s」と「Shall we」の基本関係&lt;/h2&gt;
&lt;h3&gt;1-1. 例文で比べる：形は違うけれど、基本のイメージは同じ&lt;/h3&gt;
&lt;p&gt;まずは、次の2つの文を比べてみます。&lt;/p&gt;
&lt;ul&gt;
&lt;li&gt;&lt;span style="color: blue;"&gt;Let’s&lt;/span&gt; begin a new lesson today.&lt;/li&gt;
&lt;li&gt;&lt;span style="color: green;"&gt;Shall we&lt;/span&gt; begin a new lesson today?&lt;/li&gt;
&lt;/ul&gt;
&lt;p&gt;どちらの文も&lt;br /&gt;
&lt;strong&gt;&lt;span style="color: blue;"&gt;begin&lt;/span&gt; / &lt;span style="color: blue;"&gt;a new lesson today&lt;/span&gt;&lt;/strong&gt; の部分は同じで、&lt;br /&gt;
違うのは文頭の&lt;br /&gt;
&lt;strong&gt;&lt;span style="color: blue;"&gt;Let’s&lt;/span&gt;&lt;/strong&gt; と&lt;br /&gt;
&lt;strong&gt;&lt;span style="color: green;"&gt;Shall we&lt;/span&gt;&lt;/strong&gt; だけです。&lt;/p&gt;
&lt;p&gt;意味としてはいずれも、&lt;br /&gt;
&lt;strong&gt;「私たち一緒に今日新しいレッスンを始めよう」&lt;/strong&gt;&lt;br /&gt;
という&lt;strong&gt;「一緒に～しよう」の呼びかけ&lt;/strong&gt;です。&lt;/p&gt;
&lt;ul&gt;
&lt;li&gt;&lt;span style="color: blue;"&gt;Let’s + 動詞の原形&lt;/span&gt; … 「一緒に〜しよう」&lt;/li&gt;
&lt;li&gt;&lt;span style="color: green;"&gt;Shall we + 動詞の原形 ?&lt;/span&gt; … 「一緒に〜しませんか？」という&lt;strong&gt;疑問文の形の提案&lt;/strong&gt;&lt;/li&gt;
&lt;/ul&gt;
&lt;p&gt;なお、&lt;strong&gt;Let’s の ’s は we / our / us の us&lt;/strong&gt; を表していて、&lt;br /&gt;
「Let us ～.（私たちで～しよう）」が短くなった形だと考えておくと理解しやすくなります。&lt;/p&gt;
&lt;h3&gt;1-2. 文法上の違い：命令文と疑問文&lt;/h3&gt;
&lt;p&gt;文法的には、次のような違いがあります。&lt;/p&gt;
&lt;ul&gt;
&lt;li&gt;&lt;strong&gt;&lt;span style="color: blue;"&gt;Let’s ～.&lt;/span&gt;：&lt;/strong&gt;命令文（提案の命令文）&lt;/li&gt;
&lt;li&gt;&lt;strong&gt;&lt;span style="color: green;"&gt;Shall we ～?&lt;/span&gt;：&lt;/strong&gt;疑問文（提案の疑問文）&lt;/li&gt;
&lt;/ul&gt;
&lt;p&gt;ただし&lt;strong&gt;意味のイメージはほぼ同じ&lt;/strong&gt;で、どちらも&lt;br /&gt;
「一緒に〜しよう」「〜しませんか」と相手を誘う表現です。&lt;/p&gt;
&lt;blockquote&gt;&lt;p&gt;文法的には命令文と疑問文ですが、&lt;br /&gt;
&lt;strong&gt;どちらも「一緒に何かをしようよ」という提案の表現&lt;/strong&gt;と理解してOKです。&lt;/p&gt;&lt;/blockquote&gt;
&lt;p&gt;&lt;!-- CTA：過去問演習講座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&lt;h2&gt;2. 中学生がよく混同するポイント：文末の「.」と「?」&lt;/h2&gt;
&lt;h3&gt;2-1. テストでよくあるミス&lt;/h3&gt;
&lt;p&gt;意味が似ているため、中学1年生の定期テストなどでは次のような間違いが頻発します。&lt;/p&gt;
&lt;ul&gt;
&lt;li&gt;「一緒に新しいレッスンを始めましょう。」という日本語を見て、&lt;br /&gt;
&lt;span style="color: green;"&gt;Shall we ～ ?&lt;/span&gt; とすべきところを、意味だけ見て &lt;span style="color: blue;"&gt;Let’s ～.&lt;/span&gt; と書いてしまう。&lt;/li&gt;
&lt;li&gt;逆に、Let’s の文末に &lt;span style="color: blue;"&gt;.&lt;/span&gt; ではなく &lt;span style="color: green;"&gt;?&lt;/span&gt; を付けてしまう。&lt;/li&gt;
&lt;/ul&gt;
&lt;p&gt;しかし、ここには&lt;strong&gt;はっきりしたルール&lt;/strong&gt;があります。&lt;/p&gt;
&lt;ul&gt;
&lt;li&gt;&lt;strong&gt;&lt;span style="color: blue;"&gt;Let’s + 動詞の原形&lt;/span&gt; … 文末は &lt;span style="color: blue;"&gt;「.」&lt;/span&gt;&lt;/strong&gt;&lt;/li&gt;
&lt;li&gt;&lt;strong&gt;&lt;span style="color: green;"&gt;Shall we + 動詞の原形&lt;/span&gt; … 文末は &lt;span style="color: green;"&gt;「?」&lt;/span&gt;&lt;/strong&gt;&lt;/li&gt;
&lt;/ul&gt;
&lt;p&gt;つまり、&lt;strong&gt;同じように「一緒に～しよう」の意味でも、命令文なら「.」、疑問文なら「?」&lt;/strong&gt;と、文末の記号が変わります。&lt;/p&gt;
&lt;h3&gt;2-2. テスト対策としてのチェックポイント&lt;/h3&gt;
&lt;p&gt;英作文問題で次のような出題があったとき、&lt;/p&gt;
&lt;ul&gt;
&lt;li&gt;「一緒に〜しましょう。」と書きたい → &lt;strong&gt;Let’s ～.&lt;/strong&gt;（最後は&lt;strong&gt;「.」&lt;/strong&gt;）&lt;/li&gt;
&lt;li&gt;「一緒に〜しませんか。」と書きたい → &lt;strong&gt;Shall we ～?&lt;/strong&gt;（最後は&lt;strong&gt;「?」&lt;/strong&gt;）&lt;/li&gt;
&lt;/ul&gt;
&lt;p&gt;と、&lt;strong&gt;日本語のニュアンスと文末の記号をセットで確認&lt;/strong&gt;することが重要です。&lt;/p&gt;
&lt;blockquote&gt;&lt;p&gt;最後にもう一度、&lt;strong&gt;「. なのか ? なのか」&lt;/strong&gt;を必ずチェックしてから答案を提出しましょう。&lt;/p&gt;&lt;/blockquote&gt;
&lt;h2&gt;3. 「Shall we ～ ?」と聞かれたときの答え方&lt;/h2&gt;
&lt;h3&gt;3-1. Yes で答えるとき&lt;/h3&gt;
&lt;p&gt;「今日、新しいレッスンを始めましょうか。」と&lt;br /&gt;
&lt;span style="color: green;"&gt;Shall we begin a new lesson today?&lt;/span&gt;&lt;br /&gt;
と聞かれたとき、英語では次のように答えます。&lt;/p&gt;
&lt;ul&gt;
&lt;li&gt;&lt;strong&gt;Yes, let’s.&lt;/strong&gt;&lt;br /&gt;
「はい、そうしましょう。」&lt;/li&gt;
&lt;/ul&gt;
&lt;p&gt;ポイントは、&lt;strong&gt;答えの文でも Let’s を使う&lt;/strong&gt;ことです。&lt;br /&gt;
Shall we ～ ? と聞かれたときの肯定の返事は、&lt;strong&gt;Yes, let’s.&lt;/strong&gt; で統一して覚えてしまいましょう。&lt;/p&gt;
&lt;h3&gt;3-2. No で答えるとき&lt;/h3&gt;
&lt;p&gt;やめておきたいときの返事は、&lt;/p&gt;
&lt;ul&gt;
&lt;li&gt;&lt;strong&gt;No, let’s not.&lt;/strong&gt;&lt;br /&gt;
「いいえ、やめておきましょう。」&lt;/li&gt;
&lt;/ul&gt;
&lt;p&gt;ここでも、&lt;strong&gt;let’s に not をつけた形&lt;/strong&gt;で表現します。&lt;/p&gt;
&lt;h3&gt;3-3. Let’s で誘われたときも同じ返事&lt;/h3&gt;
&lt;p&gt;実は、&lt;span style="color: blue;"&gt;Let’s ～.&lt;/span&gt; と誘われたときの返事も同じです。&lt;/p&gt;
&lt;ul&gt;
&lt;li&gt;&lt;span style="color: blue;"&gt;Let’s begin a new lesson today.&lt;/span&gt;&lt;br /&gt;
「今日、新しいレッスンを始めよう。」&lt;/li&gt;
&lt;/ul&gt;
&lt;p&gt;この文に対しても、&lt;/p&gt;
&lt;ul&gt;
&lt;li&gt;&lt;strong&gt;Yes, let’s.&lt;/strong&gt;（「うん、そうしよう。」）&lt;/li&gt;
&lt;li&gt;&lt;strong&gt;No, let’s not.&lt;/strong&gt;（「いや、やめておこう。」）&lt;/li&gt;
&lt;/ul&gt;
&lt;p&gt;と答えます。&lt;strong&gt;誘いの表現に対する返事は「Yes, let’s. / No, let’s not.」でセット&lt;/strong&gt;にしておきましょう。&lt;/p&gt;
&lt;p&gt;&lt;!-- CTA：ブレイクスルーゼミ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&lt;h2&gt;まとめ：Let’s と Shall we をテストで落とさないために&lt;/h2&gt;
&lt;p&gt;最後に、&lt;strong&gt;「Shall we を使う疑問文」&lt;/strong&gt;のポイントを整理しておきます。&lt;/p&gt;
&lt;ul&gt;
&lt;li&gt;&lt;strong&gt;Let’s + 動詞の原形&lt;/strong&gt; … 「一緒に〜しよう」＝提案の命令文（文末は &lt;span style="color: blue;"&gt;.&lt;/span&gt;）&lt;/li&gt;
&lt;li&gt;&lt;strong&gt;Shall we + 動詞の原形 ?&lt;/strong&gt; … 「一緒に〜しませんか」＝提案の疑問文（文末は &lt;span style="color: green;"&gt;?&lt;/span&gt;）&lt;/li&gt;
&lt;li&gt;意味のイメージはどちらも&lt;strong&gt;「一緒に〜しよう」&lt;/strong&gt;でほぼ同じだが、&lt;strong&gt;文法上は命令文と疑問文の違い&lt;/strong&gt;がある。&lt;/li&gt;
&lt;li&gt;&lt;strong&gt;返事はどちらも共通&lt;/strong&gt;：
&lt;ul&gt;
&lt;li&gt;肯定：&lt;strong&gt;Yes, let’s.&lt;/strong&gt;&lt;/li&gt;
&lt;li&gt;否定：&lt;strong&gt;No, let’s not.&lt;/strong&gt;&lt;/li&gt;
&lt;/ul&gt;
&lt;/li&gt;
&lt;li&gt;定期テスト・入試では、
&lt;ul&gt;
&lt;li&gt;日本語の「一緒に〜しましょう。」なのか「〜しませんか。」なのかを読み分ける。&lt;/li&gt;
&lt;li&gt;&lt;strong&gt;文末の「.」か「?」まで必ず確認&lt;/strong&gt;してから答案を書く。&lt;/li&gt;
&lt;/ul&gt;
&lt;/li&gt;
&lt;/ul&gt;
&lt;p&gt;意味だけでなんとなく書いてしまうと、&lt;br /&gt;
&lt;strong&gt;Let’s と Shall we の取り違えや、「. / ?」の書き間違い&lt;/strong&gt;で簡単に失点してしまいます。&lt;br /&gt;
動画とこのページを何度か見直しながら、&lt;strong&gt;形・意味・返答のセット&lt;/strong&gt;をしっかり定着させていきましょう。&lt;/p&gt;
&lt;p&gt;&amp;nbsp;&lt;/p&gt;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</si>
  <si>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https://juku-escot.com/c_blogs/issyunanki/
【検出された不自然ワード】
- 型
- 固定
【本文】
------
&lt;h2&gt;「覚えられない」を克服する一瞬で暗記する方法&lt;/h2&gt;
&lt;p&gt;暗記するのはなかなか骨の折れる作業ですが、コツさえ掴めば一瞬で覚えることが可能です。&lt;/p&gt;
&lt;p&gt;一瞬で暗記する方法の中でおすすめなのが、反復して覚えるやり方です。とにかく回数をこなしましょう。&lt;span style="color: #0000ff;"&gt;繰り返す回数が多ければ多いほど確実に覚えて記憶を定着させることができます&lt;/span&gt;。一瞬で暗記するには、忘れないうちに覚えたいことを繰り返し記憶してあげることが理にかなった方法だと言えます。&lt;/p&gt;
&lt;p&gt;たとえば、英単語なら短時間でごく少ない単語だけを覚えます。長時間で膨大な数の英単語を一気に覚えようとしても脳が忘れてしまいます。&lt;strong&gt;英単語を見て発音し、ごく少ない数だけを覚えましょう。覚えたら別の単語へと進みます。&lt;/strong&gt;これが一瞬で暗記する方法のコツです。&lt;/p&gt;
&lt;p&gt;「覚えられない」を克服する一瞬で暗記する方法は、欲張りすぎず&lt;span style="color: #ff0000;"&gt;少量を反復して暗記することを繰り返すこと&lt;span style="color: #000000;"&gt;です。覚えられないと１度で諦めずに、何度も繰り返していくと自然と覚えられるようになります。暗記を効率よくこなしていきましょう。&lt;/span&gt;&lt;/span&gt;&lt;/p&gt;
&lt;h4&gt;関連コラム&lt;/h4&gt;
&lt;blockquote&gt;&lt;p&gt;&lt;a href="https://juku-escot.com/column/anki/" target="_blank" rel="noopener"&gt;定期試験前にまとめて暗記する方法&lt;/a&gt;&lt;/p&gt;&lt;/blockquote&gt;
&lt;div class="alert alert-primary p-3 mt-4" role="alert"&gt;
&lt;p class="mb-2"&gt;&lt;strong&gt;脳を騙す「一瞬暗記」を習得せず、無意味な努力を続ければ不合格は目前です。&lt;/strong&gt;&lt;/p&gt;
&lt;p class="mb-1"&gt;表面的な暗記が固定化されると、本来奪えるはずの部分点を失い、合格発表時の合計点に跳ね返る絶望的な現実を突きつけられます。&lt;/p&gt;
&lt;p class="mb-3"&gt;演習量で補えない本質的な敗因は、一重に判断軸の未固定にあります。&lt;/p&gt;
&lt;div class="d-grid gap-2"&gt;
    &lt;a class="btn btn-primary btn-lg" href="https://juku-escot.com/onepoint/"&gt;記憶のスピードを極める「思考の型」を習得する&lt;/a&gt;&lt;br /&gt;
    &lt;a class="btn btn-outline-primary btn-lg" href="https://juku-escot.com/examination/"&gt;合格圏へ引き上げる具体的試験対策を確認する&lt;/a&gt;
  &lt;/div&gt;
&lt;hr class="my-3"&gt;
&lt;div class="d-flex flex-column gap-1"&gt;
    &lt;a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href="https://juku-escot.com/contact/"&gt;体験授業・個別相談の予約フォーム&lt;/a&gt;
  &lt;/div&gt;
&lt;/div&gt;
------</t>
  </si>
  <si>
    <t>以下のページは不自然なワードを使用しています。
これらを適切に自然な言葉に置き換えて下さい。
なお、本文の装飾や構造は絶対に変えないでください。
【対象ページURL】
https://juku-escot.com/c_blogs/j-goukakusurutameniha/
【検出された不自然ワード】
- 固定
- 最短
【本文】
------
&lt;p&gt;&amp;nbsp;&lt;/p&gt;
&lt;p&gt;「中学生のうちに英検準２級を取りたい」「高校受験にも活かせる資格が欲しい」と考えるご家庭が増えています。&lt;br /&gt;
一方で、&lt;strong&gt;「準２級は中学生には難しそう…」&lt;/strong&gt;という不安の声も少なくありません。&lt;/p&gt;
&lt;p&gt;英検準２級は、公式には&lt;strong&gt;高校１年生終了程度の英語力&lt;/strong&gt;が求められる級です。つまり、&lt;strong&gt;中学校の学習内容だけでは合格が難しいレベル&lt;/strong&gt;であることを理解しておく必要があります。&lt;br /&gt;
このページでは、&lt;strong&gt;中学生で英検準２級に合格するために押さえておきたいポイントと、効果的な学習の進め方&lt;/strong&gt;を整理して解説します。&lt;/p&gt;
&lt;h2&gt;中学生が目指すべき「英検準２級」のレベルとは&lt;/h2&gt;
&lt;h3&gt;高校１年生終了程度の英語力が必要&lt;/h3&gt;
&lt;p&gt;英検準２級に合格するためには、&lt;strong&gt;高校１年生終了程度の英語の学力&lt;/strong&gt;が必要だと言われています。ここで重要なのは、&lt;/p&gt;
&lt;ul&gt;
&lt;li&gt;中学３年生までの教科書レベルの英語力だけでは、準２級合格は厳しい&lt;/li&gt;
&lt;li&gt;単語・熟語・読解量ともに、&lt;strong&gt;中学英語を超えたレベル&lt;/strong&gt;が求められる&lt;/li&gt;
&lt;/ul&gt;
&lt;p&gt;という点です。&lt;/p&gt;
&lt;blockquote&gt;&lt;p&gt;中学３年生程度の英語力では、英検準２級の合格は難しい。&lt;br /&gt;
⇒ &lt;strong&gt;「高校内容を先取りする意識」&lt;/strong&gt;が必要。&lt;/p&gt;&lt;/blockquote&gt;
&lt;p&gt;とはいえ、「中学生では無理」という意味ではありません。&lt;br /&gt;
&lt;strong&gt;中学生であっても、計画的に勉強を進めれば十分合格は可能&lt;/strong&gt;です。&lt;/p&gt;
&lt;h2&gt;中学生で準２級に合格するための学習戦略&lt;/h2&gt;
&lt;h3&gt;授業外の学習は必須になる&lt;/h3&gt;
&lt;p&gt;中学生で英検準２級に合格するためには、前述の通り&lt;strong&gt;高校１年生終了程度の英語力&lt;/strong&gt;が必要です。ところが、&lt;/p&gt;
&lt;ul&gt;
&lt;li&gt;中学校の授業はあくまで「中学内容」の習得がメイン&lt;/li&gt;
&lt;li&gt;高校１年生レベルの内容を中学校の授業でカバーすることはできない&lt;/li&gt;
&lt;/ul&gt;
&lt;p&gt;という現実があります。&lt;/p&gt;
&lt;p&gt;そのため、&lt;/p&gt;
&lt;blockquote&gt;&lt;p&gt;学校の授業だけに頼らず、&lt;strong&gt;自分で英検取得のための学習を進めること&lt;/strong&gt;が不可欠です。&lt;/p&gt;&lt;/blockquote&gt;
&lt;p&gt;具体的には、&lt;/p&gt;
&lt;ul&gt;
&lt;li&gt;英検準２級レベルの単語帳・問題集を使って学習する&lt;/li&gt;
&lt;li&gt;リスニング・長文読解などを、&lt;strong&gt;英検専用教材&lt;/strong&gt;で補う&lt;/li&gt;
&lt;li&gt;過去問に触れ、「どのくらいのレベルが求められるのか」を早いうちに把握する&lt;/li&gt;
&lt;/ul&gt;
&lt;p&gt;といった&lt;strong&gt;授業外の学習時間の確保&lt;/strong&gt;がポイントとなります。&lt;/p&gt;
&lt;h3&gt;いつから準２級対策を始めるべきか&lt;/h3&gt;
&lt;p&gt;中学生で英検準２級を取得するためには、学習開始のタイミングも重要です。&lt;/p&gt;
&lt;p&gt;おすすめの目安は、&lt;/p&gt;
&lt;ul&gt;
&lt;li&gt;&lt;strong&gt;中学２年生のうちから学習を始める&lt;/strong&gt;&lt;/li&gt;
&lt;li&gt;遅くとも、&lt;strong&gt;中学３年生に上がってすぐの時期&lt;/strong&gt;にはスタートする&lt;/li&gt;
&lt;/ul&gt;
&lt;p&gt;というスケジュールです。&lt;/p&gt;
&lt;p&gt;中学３年生になると、多くの生徒は&lt;strong&gt;高校受験の勉強&lt;/strong&gt;が本格的に始まります。&lt;br /&gt;
そのため、&lt;/p&gt;
&lt;ul&gt;
&lt;li&gt;英検の勉強だけに時間を割くことが難しくなる&lt;/li&gt;
&lt;li&gt;受験勉強と英検対策の両立で、負担が大きくなる&lt;/li&gt;
&lt;/ul&gt;
&lt;p&gt;といった状況に陥りがちです。&lt;/p&gt;
&lt;p&gt;受験勉強をしっかり進めるためにも、&lt;/p&gt;
&lt;p&gt;&lt;span style="color: #0000ff;"&gt;&lt;strong&gt;はやい段階で英検取得のための学習をスタート&lt;/strong&gt;&lt;/span&gt;させることがとても大切です。&lt;/p&gt;
&lt;h2&gt;合格のカギは「語彙力」&lt;/h2&gt;
&lt;h3&gt;準２級レベルでは語彙力が勝負を分ける&lt;/h3&gt;
&lt;p&gt;中学生が英検準２級に合格するうえで、最も重要なポイントは&lt;strong&gt;語彙力（単語・熟語の量）&lt;/strong&gt;です。&lt;/p&gt;
&lt;p&gt;元記事にもあるように、&lt;/p&gt;
&lt;p&gt;&lt;span style="color: #ff0000;"&gt;&lt;strong&gt;語彙力を高める&lt;/strong&gt;&lt;/span&gt;ことで合格までの道のりもグッと近づきます。&lt;/p&gt;
&lt;p&gt;準２級の試験では、&lt;/p&gt;
&lt;ul&gt;
&lt;li&gt;難しい英文法の問題は、実はそれほど多く出題されない&lt;/li&gt;
&lt;li&gt;単語や熟語の意味が分かれば、解ける問題が多い&lt;/li&gt;
&lt;/ul&gt;
&lt;p&gt;という特徴があります。つまり、&lt;/p&gt;
&lt;blockquote&gt;&lt;p&gt;文法知識が完璧でなくても、&lt;strong&gt;語彙をしっかり押さえていれば得点を稼ぐことができる&lt;/strong&gt;級と言えます。&lt;/p&gt;&lt;/blockquote&gt;
&lt;p&gt;だからこそ、&lt;/p&gt;
&lt;ul&gt;
&lt;li&gt;毎日コツコツと単語・熟語を覚える習慣をつける&lt;/li&gt;
&lt;li&gt;同じ単語を「読む・聞く・書く」など、複数の形で繰り返し触れる&lt;/li&gt;
&lt;li&gt;単語帳だけに頼らず、&lt;strong&gt;長文の中で「使われ方」を確認する&lt;/strong&gt;&lt;/li&gt;
&lt;/ul&gt;
&lt;p&gt;といった工夫で、語彙力を伸ばしていきましょう。&lt;/p&gt;
&lt;h3&gt;文法は「過去問の中で覚えていく」のが効率的&lt;/h3&gt;
&lt;p&gt;準２級レベルでは、文法問題そのものの比率はそれほど高くありません。&lt;br /&gt;
したがって、&lt;/p&gt;
&lt;ul&gt;
&lt;li&gt;文法だけの問題集を延々と解き続ける&lt;/li&gt;
&lt;li&gt;細かい文法項目にこだわりすぎて前に進めない&lt;/li&gt;
&lt;/ul&gt;
&lt;p&gt;という勉強法は、必ずしも効率的とは言えません。&lt;/p&gt;
&lt;p&gt;おすすめは、&lt;/p&gt;
&lt;blockquote&gt;&lt;p&gt;&lt;strong&gt;過去問を解きながら、よく出る文法パターンをセットで覚えていく&lt;/strong&gt;&lt;/p&gt;&lt;/blockquote&gt;
&lt;p&gt;というやり方です。&lt;/p&gt;
&lt;ul&gt;
&lt;li&gt;実際の問題形式に慣れながら、必要な文法だけを優先的にインプットできる&lt;/li&gt;
&lt;li&gt;「どの文法がよく問われるのか」が感覚的につかめる&lt;/li&gt;
&lt;/ul&gt;
&lt;p&gt;というメリットがあるため、&lt;strong&gt;時間の限られた中学生には特におすすめ&lt;/strong&gt;の方法です。&lt;/p&gt;
&lt;h2&gt;中学生でも準２級は十分に合格可能&lt;/h2&gt;
&lt;p&gt;ここまで見てきたように、中学生で英検準２級を取得することは&lt;strong&gt;決して不可能ではありません&lt;/strong&gt;。必要なのは、&lt;/p&gt;
&lt;ul&gt;
&lt;li&gt;準２級のレベルを正しく理解すること&lt;/li&gt;
&lt;li&gt;学校の授業だけに頼らず、&lt;strong&gt;授業外の学習時間を確保すること&lt;/strong&gt;&lt;/li&gt;
&lt;li&gt;&lt;span style="color: #ff0000;"&gt;&lt;strong&gt;語彙力を高める&lt;/strong&gt;&lt;/span&gt;ことを最優先のテーマにすること&lt;/li&gt;
&lt;li&gt;文法は&lt;strong&gt;過去問の中で整理しながら身につけていく&lt;/strong&gt;こと&lt;/li&gt;
&lt;/ul&gt;
&lt;p&gt;まずは、&lt;strong&gt;語彙力を向上させることからスタート&lt;/strong&gt;してみてください。&lt;br /&gt;
単語と熟語が分かるようになるだけでも、リーディングやリスニングの見え方が大きく変わります。&lt;/p&gt;
&lt;h2&gt;関連コラム&lt;/h2&gt;
&lt;p&gt;具体的な勉強法については、こちらのコラムもあわせてご覧ください。&lt;/p&gt;
&lt;blockquote&gt;&lt;p&gt;&lt;a href="https://juku-escot.com/column/junnikyuu/" target="_blank" rel="noopener"&gt;中学生でも英検準２級に合格できる勉強法&lt;/a&gt;&lt;/p&gt;&lt;/blockquote&gt;
&lt;h2&gt;まとめ：早めのスタートと語彙力アップが合格への近道&lt;/h2&gt;
&lt;p&gt;最後に、本ページの内容を整理します。&lt;/p&gt;
&lt;ul&gt;
&lt;li&gt;英検準２級は&lt;strong&gt;高校１年生終了程度の英語力&lt;/strong&gt;が必要であり、&lt;strong&gt;中学３年生の教科書レベルだけでは合格は難しい&lt;/strong&gt;&lt;/li&gt;
&lt;li&gt;中学校の授業だけではカバーしきれないため、&lt;strong&gt;授業外の自学自習&lt;/strong&gt;が不可欠&lt;/li&gt;
&lt;li&gt;&lt;strong&gt;中２のうち、または中３に上がってすぐ&lt;/strong&gt;など、はやい段階で英検対策を始めるのがおすすめ&lt;/li&gt;
&lt;li&gt;準２級合格のカギは、&lt;span style="color: #ff0000;"&gt;&lt;strong&gt;語彙力を高めること&lt;/strong&gt;&lt;/span&gt;。文法は、過去問を解きながら効率的に身につける&lt;/li&gt;
&lt;li&gt;中学生で英検準２級を取得することは十分可能。&lt;strong&gt;早めのスタートと計画的な学習&lt;/strong&gt;が、合格への最短ルートになる&lt;/li&gt;
&lt;/ul&gt;
&lt;p&gt;英検準２級を目標に掲げることで、高校内容を先取りした学習が進み、そのまま&lt;strong&gt;高校受験やその先の英語学習にも大きなアドバンテージ&lt;/strong&gt;となります。&lt;br /&gt;
「いつか受けたい」ではなく、ぜひ&lt;strong&gt;具体的な受験時期と学習計画&lt;/strong&gt;を決めるところからスタートしてみてください。&lt;/p&gt;
&lt;div class="alert alert-primary p-3 mt-4" role="alert"&gt;
&lt;p class="mb-2"&gt;&lt;strong&gt;「合格したい」という願望だけで対策を怠れば、不合格という現実が確定します。&lt;/strong&gt;&lt;/p&gt;
&lt;p class="mb-1"&gt;合格戦略のない不完全な学習が固定化されると、本番で致命的な減点を招き、最終的な合計点に跳ね返る取り返しのつかない損失となります。&lt;/p&gt;
&lt;p class="mb-3"&gt;演習を繰り返しても点数が伸びない本質的な理由は、一重に判断軸の未固定にあります。&lt;/p&gt;
&lt;div class="d-grid gap-2"&gt;
    &lt;a class="btn btn-primary btn-lg" href="https://juku-escot.com/examination/"&gt;合格を確実に手繰り寄せる試験対策を確認する&lt;/a&gt;&lt;br /&gt;
    &lt;a class="btn btn-outline-primary btn-lg" href="https://juku-escot.com/school/"&gt;ESCOTの指導全体像と合格戦略を見る&lt;/a&gt;
  &lt;/div&gt;
&lt;hr class="my-3"&gt;
&lt;div class="d-flex flex-column gap-1"&gt;
    &lt;a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href="https://juku-escot.com/contact/"&gt;体験授業・個別相談の予約フォーム&lt;/a&gt;
  &lt;/div&gt;
&lt;/div&gt;
------</t>
  </si>
  <si>
    <t>以下のページは不自然なワードを使用しています。
これらを適切に自然な言葉に置き換えて下さい。
なお、本文の装飾や構造は絶対に変えないでください。
【対象ページURL】
https://juku-escot.com/c_blogs/suugakurikei/
【検出された不自然ワード】
- 型
- 固定
- 最短
【本文】
------
&lt;p&gt;「理系に進みたいけれど、数学が出来ない…」「理系なのに数学が苦手で、このまま大学に受かるのだろうか？」と不安を抱えている高校生は少なくありません。&lt;br /&gt;
本ページでは、&lt;strong&gt;「数学が出来ないと理系へは進めないのか？」&lt;/strong&gt;という不安に答えつつ、数学が苦手でも理系をあきらめずに進路を選ぶポイントと、今から出来る具体的な勉強法を整理します。&lt;/p&gt;
&lt;h2&gt;数学が出来ないと理系へは進めないのか？&lt;/h2&gt;
&lt;p&gt;理系を選択すると、多くの場面で&lt;strong&gt;数学の重要性&lt;/strong&gt;を痛感するはずです。授業の内容、定期テスト、大学入試科目…。そのたびに、&lt;/p&gt;
&lt;ul&gt;
&lt;li&gt;「理系なのに、数学が出来ないとだめなのではないか？」&lt;/li&gt;
&lt;li&gt;「このままだと大学に受からないのではないか？」&lt;/li&gt;
&lt;/ul&gt;
&lt;p&gt;と不安になることも多いでしょう。&lt;/p&gt;
&lt;p&gt;一方で、理系科目（物理・化学・生物・地学など）が好きだから理系を選んだという人も多くいます。&lt;br /&gt;
&lt;strong&gt;「数学が苦手＝理系失格」ではありません。&lt;/strong&gt;重要なのは、&lt;/p&gt;
&lt;p&gt;&lt;span style="color: #0000ff;"&gt;&lt;strong&gt;数学が出来ないからといってあきらめず、自分に合ったレベルから勉強を続けていくこと&lt;/strong&gt;&lt;/span&gt;です。&lt;/p&gt;
&lt;blockquote&gt;&lt;p&gt;数学が出来ない・不得意であると感じているからこそ、&lt;strong&gt;今から出来ることを一つずつ積み上げれば十分に挽回は可能&lt;/strong&gt;です。&lt;/p&gt;&lt;/blockquote&gt;
&lt;h3&gt;理系に進むと数学の重要性を痛感する理由&lt;/h3&gt;
&lt;p&gt;理系進学後、数学の重要性を感じる場面はさまざまです。&lt;/p&gt;
&lt;ul&gt;
&lt;li&gt;&lt;strong&gt;高校数学そのものが入試の主要科目&lt;/strong&gt;になる&lt;/li&gt;
&lt;li&gt;&lt;strong&gt;物理・化学など他の理系科目の理解に数学が必要&lt;/strong&gt;になる&lt;/li&gt;
&lt;li&gt;大学に進学してからも、統計・微積分などの数学的な考え方が求められる&lt;/li&gt;
&lt;/ul&gt;
&lt;p&gt;そのため、理系を選んだ以上、&lt;strong&gt;数学から完全に逃げきることはできません&lt;/strong&gt;。しかし、それは「難問ばかりを完璧に解けなければならない」という意味ではなく、&lt;/p&gt;
&lt;ul&gt;
&lt;li&gt;&lt;strong&gt;基礎をしっかり身につけ、授業で扱うレベルを理解できる力&lt;/strong&gt;を育てる&lt;/li&gt;
&lt;li&gt;&lt;strong&gt;自分が目指す学部・学科に必要なレベルを見極める&lt;/strong&gt;&lt;/li&gt;
&lt;/ul&gt;
&lt;p&gt;という姿勢が重要だということです。&lt;/p&gt;
&lt;h2&gt;数学が苦手でも理系をあきらめなくてよいケース&lt;/h2&gt;
&lt;p&gt;「数学がとにかく重い」分野（数学科・物理学科・一部の工学系など）もあれば、&lt;strong&gt;高度な数学をそこまで日常的に使わない理系分野&lt;/strong&gt;もあります。&lt;/p&gt;
&lt;h3&gt;数学が極端に難しくない理系分野もある&lt;/h3&gt;
&lt;p&gt;たとえば、学部や学科によっては、&lt;/p&gt;
&lt;ul&gt;
&lt;li&gt;高校数学の基礎レベルを押さえていれば授業についていける分野&lt;/li&gt;
&lt;li&gt;統計やデータ処理が中心で、高度な微分方程式などはあまり扱わない分野&lt;/li&gt;
&lt;li&gt;実験・観察・フィールドワークが重視される分野&lt;/li&gt;
&lt;/ul&gt;
&lt;p&gt;など、&lt;strong&gt;「数学が超得意でなくても活躍できる理系領域」&lt;/strong&gt;があります。&lt;/p&gt;
&lt;p&gt;もちろん、どの分野でもある程度の数学的素養は必要ですが、&lt;/p&gt;
&lt;p&gt;&lt;span style="color: #ff0000;"&gt;&lt;strong&gt;不得意分野を「基礎レベルまではできる」状態に高めておけば、授業の理解や大学での学びに十分対応できる&lt;/strong&gt;&lt;/span&gt;ケースは少なくありません。&lt;/p&gt;
&lt;h3&gt;自分の進路と必要な数学レベルを把握する&lt;/h3&gt;
&lt;p&gt;大切なのは、&lt;/p&gt;
&lt;ul&gt;
&lt;li&gt;行きたい学部・学科の入試で&lt;strong&gt;どのレベルの数学が必要か&lt;/strong&gt;を調べる&lt;/li&gt;
&lt;li&gt;必要なレベルと現在の自分の実力の&lt;strong&gt;ギャップを把握する&lt;/strong&gt;&lt;/li&gt;
&lt;li&gt;そのギャップを埋めるために、&lt;strong&gt;具体的な勉強計画を立てる&lt;/strong&gt;&lt;/li&gt;
&lt;/ul&gt;
&lt;p&gt;という流れを踏むことです。&lt;br /&gt;
「数学が苦手だから理系は無理」と決めつける前に、&lt;strong&gt;情報を集めて戦略を立てる&lt;/strong&gt;ことが重要です。&lt;/p&gt;
&lt;h2&gt;数学が出来ないと感じたときの基本戦略&lt;/h2&gt;
&lt;h3&gt;1. まずは基礎固めを徹底する&lt;/h3&gt;
&lt;p&gt;数学が苦手な多くのケースで共通しているのは、&lt;/p&gt;
&lt;ul&gt;
&lt;li&gt;&lt;strong&gt;計算力の不足&lt;/strong&gt;&lt;/li&gt;
&lt;li&gt;&lt;strong&gt;公式・定理の理解があいまい&lt;/strong&gt;&lt;/li&gt;
&lt;li&gt;&lt;strong&gt;「なぜそうなるか」を追わずに丸暗記で済ませている&lt;/strong&gt;&lt;/li&gt;
&lt;/ul&gt;
&lt;p&gt;といった、&lt;strong&gt;ごく基本的な部分の抜け&lt;/strong&gt;です。&lt;/p&gt;
&lt;p&gt;そのため、背伸びをして難しい問題に挑戦する前に、&lt;/p&gt;
&lt;ul&gt;
&lt;li&gt;教科書レベルの例題・基本問題を完璧にする&lt;/li&gt;
&lt;li&gt;計算、因数分解、方程式などの&lt;strong&gt;頻出分野を毎日少しずつ繰り返す&lt;/strong&gt;&lt;/li&gt;
&lt;li&gt;公式を「覚える＋なぜそうなるのか」をセットで理解する&lt;/li&gt;
&lt;/ul&gt;
&lt;p&gt;といった&lt;strong&gt;基礎固め&lt;/strong&gt;から着手することが何よりも大切です。&lt;/p&gt;
&lt;h3&gt;2. 自分のレベルに合った問題集を選ぶ&lt;/h3&gt;
&lt;p&gt;数学が出来ないと感じる人ほど、&lt;/p&gt;
&lt;ul&gt;
&lt;li&gt;学校や周囲に合わせて&lt;strong&gt;レベルの高すぎる問題集&lt;/strong&gt;を使っている&lt;/li&gt;
&lt;li&gt;解説が難しすぎて&lt;strong&gt;読み切れずに挫折&lt;/strong&gt;してしまう&lt;/li&gt;
&lt;/ul&gt;
&lt;p&gt;といった状況に陥りがちです。&lt;/p&gt;
&lt;p&gt;そこで、&lt;/p&gt;
&lt;ul&gt;
&lt;li&gt;&lt;strong&gt;「解説が読みやすい」「例題が丁寧」な基礎〜標準レベルの問題集&lt;/strong&gt;をメインにする&lt;/li&gt;
&lt;li&gt;最初から全部を完璧にしようとせず、&lt;strong&gt;同じレベルの問題を繰り返して定着させる&lt;/strong&gt;&lt;/li&gt;
&lt;/ul&gt;
&lt;p&gt;という方針に切り替えましょう。&lt;br /&gt;
&lt;strong&gt;自分のレベルに合った勉強を継続させていくことが最短ルート&lt;/strong&gt;です。&lt;/p&gt;
&lt;h3&gt;3. 「わからない」を放置しない仕組みをつくる&lt;/h3&gt;
&lt;p&gt;数学が出来ないままになってしまう最大の原因は、&lt;/p&gt;
&lt;ul&gt;
&lt;li&gt;「その場しのぎ」でテストを乗り切る&lt;/li&gt;
&lt;li&gt;わからないまま答案を書いて、見直しをしない&lt;/li&gt;
&lt;li&gt;解説を読まず、「時間がないから」と飛ばしてしまう&lt;/li&gt;
&lt;/ul&gt;
&lt;p&gt;といった&lt;strong&gt;「放置癖」&lt;/strong&gt;です。&lt;/p&gt;
&lt;p&gt;これを断ち切るために、&lt;/p&gt;
&lt;ul&gt;
&lt;li&gt;解けなかった問題には必ず印をつける&lt;/li&gt;
&lt;li&gt;解説を読み、「どこから間違えたのか」を必ず確認する&lt;/li&gt;
&lt;li&gt;同じ問題を&lt;strong&gt;翌日・1週間後に解き直す&lt;/strong&gt;&lt;/li&gt;
&lt;/ul&gt;
&lt;p&gt;という「復習の仕組み」を用意しておくと、少しずつ苦手意識が薄れていきます。&lt;/p&gt;
&lt;h3&gt;4. 継続できる学習ペースを守る&lt;/h3&gt;
&lt;p&gt;一気にたくさんやろうとしても、数学はすぐには伸びません。重要なのは、&lt;/p&gt;
&lt;ul&gt;
&lt;li&gt;毎日15〜30分でもよいので&lt;strong&gt;数学に触れる時間を確保する&lt;/strong&gt;&lt;/li&gt;
&lt;li&gt;「休日に3時間やる」よりも「毎日30分」のほうが定着しやすい&lt;/li&gt;
&lt;li&gt;&lt;strong&gt;同じ問題集を何周も回す&lt;/strong&gt;習慣をつくる&lt;/li&gt;
&lt;/ul&gt;
&lt;p&gt;といった&lt;strong&gt;継続重視のスタイル&lt;/strong&gt;です。&lt;/p&gt;
&lt;p&gt;&lt;span style="color: #0000ff;"&gt;&lt;strong&gt;数学が出来ないとあきらめずに勉強を続けることが大切&lt;/strong&gt;&lt;/span&gt;という原則を、日々の行動で体現していきましょう。&lt;/p&gt;
&lt;h2&gt;不得意分野を「解ける」に変える具体的ステップ&lt;/h2&gt;
&lt;p&gt;理系を目指しつつ数学が苦手な場合、特に意識したいのが&lt;strong&gt;不得意分野の克服&lt;/strong&gt;です。&lt;/p&gt;
&lt;h3&gt;苦手分野の洗い出し&lt;/h3&gt;
&lt;ul&gt;
&lt;li&gt;模試や定期テストの結果を見直し、平均点との差が大きい単元をチェックする&lt;/li&gt;
&lt;li&gt;「なんとなく苦手」ではなく、&lt;strong&gt;「二次関数」「図形と証明」「確率」など具体的に挙げる&lt;/strong&gt;&lt;/li&gt;
&lt;/ul&gt;
&lt;h3&gt;苦手単元にしぼった集中的なトレーニング&lt;/h3&gt;
&lt;ul&gt;
&lt;li&gt;苦手単元だけを扱った問題集・講座を利用する&lt;/li&gt;
&lt;li&gt;最初は例題レベルを&lt;strong&gt;完璧に解ける所まで&lt;/strong&gt;繰り返す&lt;/li&gt;
&lt;li&gt;次に基本問題→標準問題と&lt;strong&gt;少しずつレベルを上げていく&lt;/strong&gt;&lt;/li&gt;
&lt;/ul&gt;
&lt;h3&gt;「わかる」から「できる」へ&lt;/h3&gt;
&lt;p&gt;解説を読んで「わかったつもり」になっていても、&lt;/p&gt;
&lt;ul&gt;
&lt;li&gt;自力で最初から最後まで解けるか&lt;/li&gt;
&lt;li&gt;数日空けても同じ問題を再現できるか&lt;/li&gt;
&lt;/ul&gt;
&lt;p&gt;という段階まで到達していないことが多いものです。&lt;br /&gt;
&lt;strong&gt;「わかる」と「できる」の間には、必ず「繰り返し練習」の橋渡しが必要&lt;/strong&gt;だと意識しておきましょう。&lt;/p&gt;
&lt;h2&gt;関連コラム&lt;/h2&gt;
&lt;p&gt;さらに具体的な勉強法については、以下のコラムもあわせてご覧ください。&lt;/p&gt;
&lt;blockquote&gt;&lt;p&gt;&lt;a href="https://juku-escot.com/column/suugakudekinai/" target="_blank" rel="noopener"&gt;数学ができない学生向けの学習法&lt;/a&gt;&lt;/p&gt;&lt;/blockquote&gt;
&lt;h2&gt;まとめ：数学が出来ない＝理系をあきらめる理由にはならない&lt;/h2&gt;
&lt;p&gt;ここまでの内容を整理すると、次のようになります。&lt;/p&gt;
&lt;ul&gt;
&lt;li&gt;理系に進むと数学の重要性を強く感じるが、&lt;strong&gt;数学が苦手だからといって理系進学が不可能になるわけではない&lt;/strong&gt;&lt;/li&gt;
&lt;li&gt;学部・学科によって求められる数学レベルは異なり、&lt;strong&gt;高度な数学を必須としない理系分野もある&lt;/strong&gt;&lt;/li&gt;
&lt;li&gt;大切なのは、&lt;strong&gt;基礎固めを徹底し、自分のレベルに合った問題集で勉強を継続すること&lt;/strong&gt;&lt;/li&gt;
&lt;li&gt;不得意分野を放置せず、&lt;strong&gt;「わからない」を「できる」に変える復習サイクル&lt;/strong&gt;を回すことが重要&lt;/li&gt;
&lt;li&gt;&lt;span style="color: #0000ff;"&gt;&lt;strong&gt;数学が出来ないとあきらめずに勉強を続ける姿勢こそが、理系で学び続けるための一番の武器になる&lt;/strong&gt;&lt;/span&gt;&lt;/li&gt;
&lt;/ul&gt;
&lt;p&gt;「理系なのに数学が出来ない…」と悩んでいるあなたへ。&lt;br /&gt;
今の時点で完璧に解けなくても構いません。&lt;strong&gt;今日からの一歩ずつの積み重ね&lt;/strong&gt;が、半年後・1年後の自分の実力を大きく変えていきます。&lt;br /&gt;
あきらめる前に、まずは自分に合ったレベルの問題集を手に取り、基礎からやり直していきましょう。&lt;/p&gt;
&lt;div class="alert alert-primary p-3 mt-4" role="alert"&gt;
&lt;p class="mb-2"&gt;&lt;strong&gt;論理を欠いた「暗記数学」を続ける限り、理系学部への合格は不可能です。&lt;/strong&gt;&lt;/p&gt;
&lt;p class="mb-1"&gt;本質を無視した解法が固定化されると、入試本番で致命的な減点を防げず、合格を左右する合計点に跳ね返る絶望的な結果を招きます。&lt;/p&gt;
&lt;p class="mb-3"&gt;数学の壁を突破できない本質的な理由は、一重に要素分解の不一致にあります。&lt;/p&gt;
&lt;div class="d-grid gap-2"&gt;
    &lt;a class="btn btn-primary btn-lg" href="https://juku-escot.com/onepoint/"&gt;論理的思考を武器にする「思考の型」を習得する&lt;/a&gt;&lt;br /&gt;
    &lt;a class="btn btn-outline-primary btn-lg" href="https://juku-escot.com/examination/"&gt;合格圏へ引き上げる具体的試験対策を確認する&lt;/a&gt;
  &lt;/div&gt;
&lt;hr class="my-3"&gt;
&lt;div class="d-flex flex-column gap-1"&gt;
    &lt;a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href="https://juku-escot.com/contact/"&gt;体験授業・個別相談の予約フォーム&lt;/a&gt;
  &lt;/div&gt;
&lt;/div&gt;
------</t>
  </si>
  <si>
    <t>以下のページは不自然なワードを使用しています。
これらを適切に自然な言葉に置き換えて下さい。
なお、本文の装飾や構造は絶対に変えないでください。
【対象ページURL】
https://juku-escot.com/c_blogs/suugakutaisaku/
【検出された不自然ワード】
- 型
- 固定
【本文】
------
&lt;p&gt;&amp;nbsp;&lt;/p&gt;
&lt;p&gt;「中１になってから数学が一気に難しく感じる」「テストで思うように点が取れない」「このまま放っておいて大丈夫なのか不安…」という声は非常に多く聞かれます。&lt;br /&gt;
数学は&lt;strong&gt;積み上げ型の教科&lt;/strong&gt;なので、中１の時点でつまずきを放置すると、その後の内容がますます分からなくなってしまう危険があります。&lt;br /&gt;
このページでは、&lt;strong&gt;中１で数学が出来ないと感じたときの考え方と、今日から始められる具体的な対策&lt;/strong&gt;を整理してお伝えします。&lt;/p&gt;
&lt;h2&gt;中１で数学が出来ないときに考えるべきこと&lt;/h2&gt;
&lt;p&gt;数学という教科は、単元ごとに完結しているように見えて、実は&lt;strong&gt;前の学年・前の単元の理解が土台&lt;/strong&gt;になっています。中１の内容でつまずくと、&lt;/p&gt;
&lt;ul&gt;
&lt;li&gt;中２の内容が「さっぱり分からない」と感じやすくなる&lt;/li&gt;
&lt;li&gt;テストのたびに「何から手をつけていいか分からない」状態に陥る&lt;/li&gt;
&lt;li&gt;数学そのものに&lt;strong&gt;強い苦手意識&lt;/strong&gt;が生まれてしまう&lt;/li&gt;
&lt;/ul&gt;
&lt;p&gt;だからこそ、&lt;/p&gt;
&lt;blockquote&gt;&lt;p&gt;出来ないままにしておかずに&lt;strong&gt;早めに対策を講じること&lt;/strong&gt;が大切です。&lt;/p&gt;&lt;/blockquote&gt;
&lt;p&gt;分からないところをそのまま放置したまま中２に上がってしまうと、訳が分からなくなってしまって、他の学生と大きな差が生じることになりかねません。&lt;br /&gt;
そこで重要になるキーワードが、&lt;strong&gt;「苦手意識を持たないこと」&lt;/strong&gt;です。&lt;/p&gt;
&lt;h2&gt;中１で数学が出来ないときの具体的な対策&lt;/h2&gt;
&lt;h3&gt;① まずは「苦手意識をなくす」ことから始める&lt;/h3&gt;
&lt;p&gt;中１で数学が出来ないと感じている場合、いきなり難しい問題に挑戦するのは逆効果になりがちです。&lt;br /&gt;
そこで最初のステップとしておすすめなのが、&lt;/p&gt;
&lt;p&gt;&lt;span style="color: #0000ff;"&gt;&lt;strong&gt;取り組みやすい計算問題から&lt;/strong&gt;&lt;/span&gt;スタートすることです。&lt;/p&gt;
&lt;p&gt;数学には、&lt;/p&gt;
&lt;ul&gt;
&lt;li&gt;計算問題&lt;/li&gt;
&lt;li&gt;関数&lt;/li&gt;
&lt;li&gt;証明&lt;/li&gt;
&lt;li&gt;図形&lt;/li&gt;
&lt;/ul&gt;
&lt;p&gt;など様々な単元がありますが、関数や証明・図形はどうしても&lt;strong&gt;難易度が高め&lt;/strong&gt;です。&lt;br /&gt;
そこで、まずは&lt;/p&gt;
&lt;p&gt;&lt;span style="color: #ff0000;"&gt;&lt;strong&gt;自分に計算問題が解けるという自信を付ける&lt;/strong&gt;&lt;/span&gt;ところからスタートさせることが、苦手意識を無くすきっかけになります。&lt;/p&gt;
&lt;blockquote&gt;&lt;p&gt;「全部できるようにしよう」と背伸びするのではなく、&lt;strong&gt;「計算問題だけは得意にする」&lt;/strong&gt;という入口をつくるイメージです。&lt;/p&gt;&lt;/blockquote&gt;
&lt;h3&gt;② 毎日少しずつ「正解体験」を積み重ねる&lt;/h3&gt;
&lt;p&gt;苦手教科克服のカギは、&lt;strong&gt;成功体験の積み重ね&lt;/strong&gt;です。最初のうちはたくさん問題数をこなさなくて構いません。&lt;/p&gt;
&lt;p&gt;まずは、&lt;/p&gt;
&lt;p&gt;&lt;span style="color: #ff0000;"&gt;&lt;strong&gt;毎日計算問題を解いて正解する&lt;/strong&gt;&lt;/span&gt;という体験を繰り返していくことが大切です。&lt;/p&gt;
&lt;ul&gt;
&lt;li&gt;１日５〜１０問程度の計算問題でOK&lt;/li&gt;
&lt;li&gt;「全部正解できるレベル」の問題から始める&lt;/li&gt;
&lt;li&gt;間違えたらその場で解き直し、翌日もう一度同じ問題を解く&lt;/li&gt;
&lt;/ul&gt;
&lt;p&gt;このようにして&lt;strong&gt;成功体験を繰り返していくと、徐々に数学への苦手意識が薄れていきます&lt;/strong&gt;。&lt;br /&gt;
それから段階的に、関数や図形など難易度が上がる単元に挑戦していきましょう。&lt;/p&gt;
&lt;h3&gt;③ いきなり難しい単元から入らない&lt;/h3&gt;
&lt;p&gt;「頑張ろう」と思うあまり、最初から関数や証明問題に取り組むと、&lt;/p&gt;
&lt;ul&gt;
&lt;li&gt;難しすぎて手も足も出ない&lt;/li&gt;
&lt;li&gt;「やっぱり自分は数学がダメだ」と感じてしまう&lt;/li&gt;
&lt;li&gt;数日で勉強そのものをやめてしまう&lt;/li&gt;
&lt;/ul&gt;
&lt;p&gt;といった状況に陥りやすくなります。&lt;br /&gt;
&lt;strong&gt;苦手意識を克服する観点からは、いきなり難しい単元に手を出すのはおすすめできません。&lt;/strong&gt;&lt;/p&gt;
&lt;ol&gt;
&lt;li&gt;&lt;strong&gt;計算問題（正負の数・文字式・方程式など）を安定させる&lt;/strong&gt;&lt;/li&gt;
&lt;li&gt;&lt;strong&gt;比例・反比例などの基本的な関数&lt;/strong&gt;に進む&lt;/li&gt;
&lt;li&gt;&lt;strong&gt;基本的な図形問題&lt;/strong&gt;（角度・合同など）に取り組む&lt;/li&gt;
&lt;li&gt;余裕が出てきたら、&lt;strong&gt;証明問題のパターン&lt;/strong&gt;を少しずつ練習する&lt;/li&gt;
&lt;/ol&gt;
&lt;p&gt;というように、&lt;strong&gt;「簡単なもの → 少し難しいもの」&lt;/strong&gt;と段階を踏むことが攻略のポイントです。&lt;/p&gt;
&lt;h2&gt;小学校から中学校への「ギャップ」をどう埋めるか&lt;/h2&gt;
&lt;p&gt;おすすめのステップアップの順番は、&lt;/p&gt;
&lt;ol&gt;
&lt;li&gt;&lt;strong&gt;計算問題（正負の数・文字式・方程式など）を安定させる&lt;/strong&gt;&lt;/li&gt;
&lt;li&gt;&lt;strong&gt;比例・反比例などの基本的な関数&lt;/strong&gt;に進む&lt;/li&gt;
&lt;li&gt;&lt;strong&gt;基本的な図形問題&lt;/strong&gt;（角度・合同など）に取り組む&lt;/li&gt;
&lt;li&gt;余裕が出てきたら、&lt;strong&gt;証明問題のパターン&lt;/strong&gt;を少しずつ練習する&lt;/li&gt;
&lt;/ol&gt;
&lt;p&gt;というように、&lt;strong&gt;「簡単なもの → 少し難しいもの」&lt;/strong&gt;と段階を踏むことが攻略のポイントです。&lt;/p&gt;
&lt;h2&gt;小学校から中学校への「ギャップ」をどう埋めるか&lt;/h2&gt;
&lt;p&gt;小学生と比べて、中学生になると数学が一気に難しく感じるのは自然なことです。&lt;/p&gt;
&lt;ul&gt;
&lt;li&gt;扱う数の範囲が広くなる（負の数・文字式など）&lt;/li&gt;
&lt;li&gt;文章の量が増え、問題文を読むこと自体が負担になる&lt;/li&gt;
&lt;li&gt;テストの時間内に解ききるスピードが求められる&lt;/li&gt;
&lt;/ul&gt;
&lt;p&gt;こうした変化に戸惑うのは当然ですが、&lt;/p&gt;
&lt;blockquote&gt;&lt;p&gt;&lt;strong&gt;「毎日数学に触れる」「正解できる問題を少しずつ増やしていく」&lt;/strong&gt;&lt;/p&gt;&lt;/blockquote&gt;
&lt;p&gt;という基本を徹底することで、数学に対する苦手意識は確実に薄れていきます。&lt;/p&gt;
&lt;p&gt;最初から難問を解けるようになろうとせず、&lt;/p&gt;
&lt;ul&gt;
&lt;li&gt;難易度の低い問題からクリアしていく&lt;/li&gt;
&lt;li&gt;出来る問題を増やしながら、徐々に難しい問題にも挑戦できるようにする&lt;/li&gt;
&lt;/ul&gt;
&lt;p&gt;という流れを大切にしましょう。&lt;/p&gt;
&lt;h2&gt;毎日続けるためのちょっとした工夫&lt;/h2&gt;
&lt;p&gt;「やる気がある日だけ頑張る」では、なかなか成績は上がりません。中１で数学が出来ないと感じている場合こそ、&lt;strong&gt;続けやすい環境づくり&lt;/strong&gt;が大切です。&lt;/p&gt;
&lt;ul&gt;
&lt;li&gt;勉強時間を「夜寝る前の15分」など、&lt;strong&gt;毎日同じ時間帯&lt;/strong&gt;に固定する&lt;/li&gt;
&lt;li&gt;「テキストを開く」「問題を1問だけ解く」など、&lt;strong&gt;小さな行動から始める&lt;/strong&gt;&lt;/li&gt;
&lt;li&gt;解けた問題にはチェックを入れておき、&lt;strong&gt;「できた！」が目に見えるようにする&lt;/strong&gt;&lt;/li&gt;
&lt;/ul&gt;
&lt;p&gt;このような工夫をすることで、&lt;strong&gt;数学に徐々に慣れていく&lt;/strong&gt;ことができます。&lt;/p&gt;
&lt;h2&gt;関連コラム&lt;/h2&gt;
&lt;p&gt;より詳しい学習法については、こちらのコラムも参考になります。&lt;/p&gt;
&lt;blockquote&gt;&lt;p&gt;&lt;a href="https://juku-escot.com/column/suugakudekinai/" target="_blank" rel="noopener"&gt;数学ができない学生向けの学習法&lt;/a&gt;&lt;/p&gt;&lt;/blockquote&gt;
&lt;h2&gt;まとめ：中１の「今」から対策すれば間に合う&lt;/h2&gt;
&lt;p&gt;最後に、本ページのポイントを整理しておきます。&lt;/p&gt;
&lt;ul&gt;
&lt;li&gt;数学は&lt;strong&gt;積み上げ型の教科&lt;/strong&gt;なので、中１のつまずきを放置すると中２以降で大きな差がつきやすい&lt;/li&gt;
&lt;li&gt;まずは&lt;strong&gt;苦手意識をなくすこと&lt;/strong&gt;が最優先。そのために、取り組みやすい計算問題からスタートする&lt;/li&gt;
&lt;li&gt;&lt;span style="color: #ff0000;"&gt;&lt;strong&gt;毎日計算問題を解いて正解する&lt;/strong&gt;&lt;/span&gt;という成功体験を積み重ねることで、徐々に自信がつく&lt;/li&gt;
&lt;li&gt;いきなり関数・証明・難しい図形などに挑戦するのではなく、&lt;strong&gt;簡単な問題から段階的にレベルアップ&lt;/strong&gt;していく&lt;/li&gt;
&lt;li&gt;小学校とのギャップに戸惑っても、&lt;strong&gt;「毎日触れる」「出来る問題を増やす」&lt;/strong&gt;という基本を守れば、数学への苦手意識は必ず薄れていく&lt;/li&gt;
&lt;/ul&gt;
&lt;p&gt;中１で「数学が出来ない」と感じていても、&lt;strong&gt;今からの取り組み次第で十分に巻き返すことができます&lt;/strong&gt;。&lt;br /&gt;
最初の一歩は、「計算問題を１ページだけ解く」でも構いません。&lt;br /&gt;
今日から少しずつ、数学との付き合い方を変えていきましょう。&lt;/p&gt;
&lt;p&gt;&amp;nbsp;&lt;/p&gt;
------</t>
  </si>
  <si>
    <t>以下のページは不自然なワードを使用しています。
これらを適切に自然な言葉に置き換えて下さい。
なお、本文の装飾や構造は絶対に変えないでください。
【対象ページURL】
https://juku-escot.com/c_blogs/yarukipoint/
【検出された不自然ワード】
- 崩れ
- 固定
- 手順
【本文】
------
&lt;h2&gt;高校受験のやる気を起こさせるポイント&lt;/h2&gt;
&lt;p&gt;高校受験において、やる気を起させるためにはどうしたらよいのでしょうか。やる気が出ないときにやる気を起させるポイントを紹介します。&lt;/p&gt;
&lt;h4&gt;環境づくり&lt;/h4&gt;
&lt;p&gt;自分にとって&lt;span style="color: #0000ff;"&gt;ベストな勉強するための環境作り&lt;/span&gt;がとても重要となります。机の周りを綺麗に整理整頓して、テレビやスマートフォンなどを近くに置かず、勉強に集中出来るようにしましょう。勉強するための環境がきちんと整っていると、勉強のやる気にも繋がっていきます。&lt;/p&gt;
&lt;h4&gt;軽い運動をする&lt;/h4&gt;
&lt;p&gt;高校受験の勉強が行き詰まってしまうと、勉強の効率も上がらずやる気が無くなってしまいます。勉強は机に向かって同じ姿勢で長時間過ごすことも多いかと思います。&lt;strong&gt;軽度の運動を行って身体の血流を良くする&lt;/strong&gt;ことで気分も変わります。筋肉などもほぐれて精神的にも切り替えて勉強が出来るのでおすすめです。&lt;/p&gt;
&lt;h4&gt;メリハリをつける&lt;/h4&gt;
&lt;p&gt;高校受験の勉強を長く続けていると必ず疲労が出てきてしまいます。疲労が蓄積してしまうと、やる気の低下にも繋がってしまいます。適度に休憩を入れたり、メリハリを付けたり気分転換することで勉強を持続することが出来ます。&lt;/p&gt;
&lt;h4&gt;目標を立てる&lt;/h4&gt;
&lt;p&gt;高校受験の勉強でやる気が起きるようにするには、&lt;span style="color: #ff0000;"&gt;明確な目標を立てる&lt;span style="color: #000000;"&gt;こと&lt;/span&gt;&lt;/span&gt;が大切です。短期間の目標や長期の目標を決めて、紙に書いて貼り出すことで常に意識を持って勉強する事が出来ます。目標を明確に持って勉強していくと勉強を継続する意義を常に感じることができます。&lt;/p&gt;
&lt;p&gt;自分にとってベストな環境で受験勉強だけにこだわりすぎず、たまにはリフレッシュしながら自分が立てた目標に向かって受験勉強を続けていきましょう。&lt;/p&gt;
&lt;h3&gt;今日からできる「やる気が出るまでの5分」手順&lt;/h3&gt;
&lt;p&gt;やる気は「出てから始める」より、&lt;strong&gt;始めてから出る&lt;/strong&gt;ことが多いです。まずは5分だけ、次の順に進めてみましょう。&lt;/p&gt;
&lt;ol&gt;
&lt;li&gt;&lt;strong&gt;机の上を30秒で片づける&lt;/strong&gt;（紙1枚分のスペースを作る）&lt;/li&gt;
&lt;li&gt;&lt;strong&gt;スマホを視界から消す&lt;/strong&gt;（別室／手の届かない場所／電源OFF）&lt;/li&gt;
&lt;li&gt;&lt;strong&gt;今日の最小タスクを1つ決める&lt;/strong&gt;（例：英単語10個、計算10問、教科書2ページ）&lt;/li&gt;
&lt;li&gt;&lt;strong&gt;タイマーを5分にセット&lt;/strong&gt;して、手を動かす&lt;/li&gt;
&lt;li&gt;5分できたら&lt;strong&gt;もう5分&lt;/strong&gt;だけ延長する（続けられる日は延長）&lt;/li&gt;
&lt;/ol&gt;
&lt;h3&gt;環境づくり：集中を邪魔するものを「先に封じる」チェック&lt;/h3&gt;
&lt;ul&gt;
&lt;li&gt;スマホ：通知OFF／機内モード／アプリの時間制限&lt;/li&gt;
&lt;li&gt;机：参考書は1冊だけ出す（他は視界から外す）&lt;/li&gt;
&lt;li&gt;音：無音が無理なら、歌詞なしのBGMに統一する&lt;/li&gt;
&lt;li&gt;姿勢：椅子に深く座り、足裏を床につける&lt;/li&gt;
&lt;/ul&gt;
&lt;h3&gt;目標の立て方：長期→短期→今日の1本に落とす&lt;/h3&gt;
&lt;p&gt;目標は「大きい目標」だけだと続きません。&lt;strong&gt;今日の行動に変換&lt;/strong&gt;して初めて効きます。&lt;/p&gt;
&lt;ul&gt;
&lt;li&gt;長期：第一志望に合格する&lt;/li&gt;
&lt;li&gt;短期：次の模試で英語を＋10点&lt;/li&gt;
&lt;li&gt;今日：英単語20個＋長文1題（20分）&lt;/li&gt;
&lt;/ul&gt;
&lt;p&gt;「今日の目標」が具体的だと、始めやすく、達成感も出やすくなります。&lt;/p&gt;
&lt;h3&gt;メリハリ：部活後・疲れている日の現実的ルール&lt;/h3&gt;
&lt;ul&gt;
&lt;li&gt;疲れている日は「量」ではなく&lt;strong&gt;最低ライン&lt;/strong&gt;を守る（例：15分だけ）&lt;/li&gt;
&lt;li&gt;集中が切れたら、&lt;strong&gt;3分の軽い運動&lt;/strong&gt;（屈伸／肩回し／散歩）で切り替える&lt;/li&gt;
&lt;li&gt;夜更かしで崩れているなら、まず&lt;strong&gt;睡眠の固定&lt;/strong&gt;を優先する&lt;/li&gt;
&lt;/ul&gt;
&lt;h3&gt;よくある質問（FAQ）&lt;/h3&gt;
&lt;dl&gt;
&lt;dt&gt;Q. どうしてもやる気がゼロの日は、休んだ方がいいですか？&lt;/dt&gt;
&lt;dd&gt;完全休みも選択肢ですが、まずは&lt;strong&gt;5分だけ&lt;/strong&gt;取り組みましょう。5分で止めても「継続の鎖」は切れにくくなります。&lt;/dd&gt;
&lt;dt&gt;Q. スマホが気になって集中できません。&lt;/dt&gt;
&lt;dd&gt;意思で勝つより、&lt;strong&gt;物理的に遠ざける&lt;/strong&gt;方が確実です。別室に置く・家族に預ける・通知OFFの3点セットがおすすめです。&lt;/dd&gt;
&lt;dt&gt;Q. 机に向かっても何から始めればいいか分かりません。&lt;/dt&gt;
&lt;dd&gt;「今日の最小タスク」を1つだけ決めます。&lt;strong&gt;10分で終わる量&lt;/strong&gt;から始めると、行動が起点になってやる気が出やすくなります。&lt;/dd&gt;
&lt;/dl&gt;
&lt;h4&gt;関連コラム&lt;/h4&gt;
&lt;blockquote&gt;&lt;p&gt;&lt;a href="https://juku-escot.com/column/yaruki/" target="_blank" rel="noopener"&gt;やる気をなくさず受験勉強を続けるために必要な心構えとは？&lt;/a&gt;&lt;/p&gt;&lt;/blockquote&gt;
------</t>
  </si>
  <si>
    <t>以下のページは不自然なワードを使用しています。
これらを適切に自然な言葉に置き換えて下さい。
なお、本文の装飾や構造は絶対に変えないでください。
【対象ページURL】
https://juku-escot.com/column/suugaku_miss/
【検出された不自然ワード】
- 固定
- 手順
【本文】
------
&lt;p&gt;数学で「解き方は合っているのに、最後の計算ミスで落とす」が続くと、実力より点数が下に出て自信が削られます。特に中高一貫の数学は、途中式が長くなりやすく、&lt;span style="color: #0000ff;"&gt;符号・移項・同類項・小数分数・平方根&lt;/span&gt;などの“小さなズレ”がそのまま失点になります。&lt;br /&gt;
でも、ケアレスミスは「注意する」だけでは減りません。ミスの出方にはパターンがあり、&lt;span style="color: #0000ff;"&gt;書き方・見直し方・解き直し方&lt;/span&gt;を手順として固定すると、点数は安定します。&lt;/p&gt;
&lt;p&gt;この記事では、ありがちな誤答につながる原因を切り分けながら、&lt;span style="color: #ff0000;"&gt;途中式を省略しない書き方&lt;/span&gt;、&lt;span style="color: #ff0000;"&gt;見直しのチェック順&lt;/span&gt;、&lt;span style="color: #ff0000;"&gt;解き直しで同じミスを潰す手順&lt;/span&gt;を7項目で整理します。「どこで落としているか分からない」「見直しをしても見つからない」という状態から、ケアレスミスを“再現性をもって減らす”ところまで持っていきましょう。&lt;/p&gt;
&lt;h4&gt;勉強方法を見直す&lt;/h4&gt;
&lt;p&gt;その問題を解いていたときの環境を思い出してみましょう。家で宿題を解いていたとしたら、身の回りに集中を削ぐようなものを置いていなかったか、100％集中できていたか考えてみます。学校のテストの場合も、何かに気が散ってしまっていたり考え事をしながら問題を解いていたとしたら注意力が散漫していたことでケアレスミスをしやすい状況であったと考えられます。&lt;strong&gt;&lt;a href="https://juku-escot.com/column/yokunaibenkyouhou/" target="_blank" rel="noopener"&gt;コチラ&lt;/a&gt;&lt;/strong&gt;も参考にしながら、改善すべきところがあれば改善し、&lt;span style="color: #0000ff;"&gt;学習に適した環境で勉強する&lt;/span&gt;ように改めましょう。&lt;/p&gt;
&lt;h4&gt;ケアレスミスの原因を探る&lt;/h4&gt;
&lt;p&gt;一口にケアレスミスといっても、ケアレスミスの原因はそれぞれ違います。移項の時の符号ミスなのか、ひっ算の位を丁寧に書かなかったことが原因なのか、答えの単位を間違えてしまったのか...など&lt;span style="color: #0000ff;"&gt;自分がしやすいミスを知っておきましょう&lt;/span&gt;。自分がやってしまいがちなケアレスミスを知っておくと、問題を解くときに気を付けながら解くことができます。まずは自分のミスをしてしまいやすい原因を探ってみましょう。&lt;/p&gt;
&lt;h4&gt;無理に計算式を省略しない&lt;/h4&gt;
&lt;p&gt;例えば、移行、同類項の整理などまとめて一気に計算すると、写し間違えのミスは防ぐことができますが、慣れていないうちにやってしまうと新たなミスにつながる可能性があります。まずは、&lt;span style="color: #ff0000;"&gt;一行でひとつの計算だけをする&lt;/span&gt;ようにしましょう。また、数字や式をていねいに、ひっ算と式を分けて書くなど、後から見直した時にもわかりやすいように&lt;span style="color: #0000ff;"&gt;丁寧に書く&lt;/span&gt;ことを心がけましょう。もちろん慣れてきたら時間短縮のためにまとめて計算することが必要にはなりますが、計算式でケアレスミスをしなくなったら次のステップに進むようにしてください。&lt;/p&gt;
&lt;h4&gt;よく出てくる数字は暗記する&lt;/h4&gt;
&lt;p&gt;&lt;span id="MJXc-Node-303" class="mjx-msqrt"&gt;&lt;span class="mjx-box"&gt;&lt;span id="MJXc-Node-304" class="mjx-mrow"&gt;&lt;span id="MJXc-Node-305" class="mjx-mn"&gt;&lt;span class="mjx-char MJXc-TeX-main-R"&gt;５分の１＝0.2、√2&lt;/span&gt;&lt;/span&gt;&lt;/span&gt;&lt;/span&gt;&lt;/span&gt;&lt;span id="MJXc-Node-306" class="mjx-mo MJXc-space3"&gt;&lt;span class="mjx-char MJXc-TeX-main-R"&gt;=&lt;/span&gt;&lt;/span&gt;&lt;span id="MJXc-Node-307" class="mjx-mn MJXc-space3"&gt;&lt;span class="mjx-char"&gt;&lt;span class="mjx-charbox MJXc-TeX-main-R"&gt;1.41421356...など、よく計算で使うような数字は暗記しておきましょう。暗記しておけば計算する手間が省けるのでケアレスミスを生みません。ただ単に数字を覚えるだけでは意味がないので、なぜそうなるのかの理由付けをきちんと理解しておくと、もし忘れてしまっても計算で導き出すことができます。&lt;/span&gt;&lt;/span&gt;&lt;/span&gt;&lt;/p&gt;
&lt;h4&gt;見直しをする&lt;/h4&gt;
&lt;p&gt;一通り問題を解き終わったら必ず見直しをしましょう。見直しするクセをつけておけば、たとえケアレスミスしてしまっていたとしても、採点する前に気づくことができます。&lt;span style="color: #0000ff;"&gt;問題を解き終わった後に油断せずに、見直しも集中して&lt;/span&gt;行うようにしましょう。宿題や自分で丸を付ける問題であっても常日頃から見直しをして&lt;span style="color: #ff0000;"&gt;、問題を解いたら見直すという習慣をつける&lt;/span&gt;ようにしましょう。&lt;/p&gt;
&lt;h4&gt;問題を解きなおす&lt;/h4&gt;
&lt;p&gt;ケアレスミスをしてしまったら必ず問題を解き直しましょう。&lt;span style="color: #ff0000;"&gt;簡単なケアレスミスだからといってそのままにしてしまうと必ず同じミスをしてしまいます&lt;/span&gt;。ミスをしてしまった原因を知ったら、間違えてしまった問題を再度落ち着いて丁寧に解きなおしてください。&lt;strong&gt;もしかしたらケアレスミスが不正解の原因ではない場合もあります&lt;/strong&gt;。その分野その単元の理解がきちんとできていないために正解を出すことができないという可能性も十分にあり得ます。その場合はもう一度その単元をしっかりと学習することになるので、間違えてしまった問題は必ず解きなおすようにしましょう。&lt;span style="color: #0000ff;"&gt;ケアレスミスであって、理解不足ではないと高をくくってしまわない&lt;/span&gt;ことが大切です。&lt;/p&gt;
&lt;h4&gt;類題を解く&lt;/h4&gt;
&lt;p&gt;ケアレスミスをしてしまった問題の類題を解いてみましょう。そもそも&lt;strong&gt;解法が身についていないためにミスをしてしまった可能性も&lt;/strong&gt;考えられます。計算方法や解き方が正しく理解できているか確認しながら類題を解きましょう。類題を解くことで自分がケアレスミスしやすい問題にたくさん触れることができます。前述したようなことを意識しながら問題を解きましょう。&lt;/p&gt;
&lt;h4&gt;まとめ&lt;/h4&gt;
&lt;p&gt;数学でのケアレスミスがなくなれば、本来であれば正解だったはずの問題を落としてしまうということがなくなるため、点数が安定します。数学の問題を解くときは勉強に適した環境で集中して、ケアレスミスをしてしまわないように訓練を積み重ねていきましょう。数学を苦手としている場合は、&lt;strong&gt;&lt;a href="https://juku-escot.com/column/suugakudekinai/" target="_blank" rel="noopener"&gt;数学ができない学生向けの学習法&lt;/a&gt;&lt;/strong&gt;も参考にして数学の勉強を続けてみてください。また分野別で苦手を抱えている場合は、&lt;strong&gt;&lt;a href="https://juku-escot.com/column/suugakukika/" target="_blank" rel="noopener"&gt;数学(幾何分野)が中々出来ない生徒さん向けの勉強法&lt;/a&gt;&lt;/strong&gt;、&lt;strong&gt;&lt;a href="https://juku-escot.com/column/daisuubennkyouhou/" target="_blank" rel="noopener"&gt;数学(代数分野)が中々出来ない生徒さん向けの勉強法&lt;/a&gt;&lt;/strong&gt;を参考にして数学の苦手を克服していきましょう。&lt;/p&gt;
&lt;section class="veu_cta" id="veu_cta-496"&gt;&lt;h1 class="cta_title"&gt;講座案内：受験対策　薬学部対策講座【数学】&lt;/h1&gt;&lt;div class="cta_body"&gt;&lt;div class="cta_body_image cta_body_image_right"&gt;&lt;a href="https://juku-escot.com/examination/" target="_blank"&gt;&lt;img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image_exist"&gt;【数学】
&lt;br /&gt;薬学部など、数学ⅠAⅡBで受験する理系の受験生のための講座です。 全範囲の基本をしっかり押さえた上で、目指す大学のレベルに合わせた指導をさせていただきます。&lt;/div&gt;&lt;div class="cta_body_link"&gt;&lt;a href="https://juku-escot.com/examination/" class="btn btn-primary btn-block btn-lg" target="_blank"&gt;受験対策　薬学部対策講座【数学】&lt;/a&gt;&lt;/div&gt;&lt;/div&gt;&lt;!--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</si>
  <si>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https://jukureiwa.com/kouza/
【検出された不自然ワード】
- 型
- 設計
- 整え
【本文】
------
&lt;h5&gt;受験社会専門塾「令和」は、&lt;strong&gt;完全1対1の個別指導&lt;/strong&gt;で中学受験社会（地理・歴史・公民）を&lt;strong&gt;体系的に理解&lt;/strong&gt;し、&lt;strong&gt;得点につながる「覚え方」「整理の仕方」「つまずき解消」&lt;/strong&gt;まで一貫してサポートします。&lt;/h5&gt;
&lt;p&gt;受験社会専門塾「令和」の指導方針や学習メニューの全体像は、&lt;a href="https://jukureiwa.com/"&gt;受験社会専門塾「令和」トップ（全体像はこちら）&lt;/a&gt;でご確認いただけます。&lt;/p&gt;
&lt;h2&gt;本科講座&lt;/h2&gt;
&lt;p&gt;&lt;img fetchpriority="high" decoding="async" class="alignnone wp-image-456 size-large" src="http://jukureiwa.com/wp-content/uploads/2026/01/Gemini_Generated_Image_121vmy121vmy121v-1-scaled-e1768268070430-1024x459.png" alt="受験社会専門塾「令和」の本科講座" width="1024" height="459" srcset="https://jukureiwa.com/wp-content/uploads/2026/01/Gemini_Generated_Image_121vmy121vmy121v-1-scaled-e1768268070430-1024x459.png 1024w, https://jukureiwa.com/wp-content/uploads/2026/01/Gemini_Generated_Image_121vmy121vmy121v-1-scaled-e1768268070430-300x135.png 300w, https://jukureiwa.com/wp-content/uploads/2026/01/Gemini_Generated_Image_121vmy121vmy121v-1-scaled-e1768268070430-768x344.png 768w, https://jukureiwa.com/wp-content/uploads/2026/01/Gemini_Generated_Image_121vmy121vmy121v-1-scaled-e1768268070430-1536x689.png 1536w, https://jukureiwa.com/wp-content/uploads/2026/01/Gemini_Generated_Image_121vmy121vmy121v-1-scaled-e1768268070430-2048x918.png 2048w" sizes="(max-width: 1024px) 100vw, 1024px" /&gt;&lt;br /&gt;
中学受験の社会で多くのご家庭が直面する、次のような課題に対応します。&lt;/p&gt;
&lt;ul&gt;
&lt;li&gt;「授業は受けているのに内容が整理できていない」&lt;/li&gt;
&lt;li&gt;「暗記に頼る勉強で、すぐに忘れてしまう」&lt;/li&gt;
&lt;li&gt;「時間がなく、早く知識を完成させたい」&lt;/li&gt;
&lt;/ul&gt;
&lt;p&gt;これらの課題に対して、&lt;span style="color: #ff0000;"&gt;&lt;strong&gt;≪スピーディーに≫≪高品質な≫&lt;/strong&gt;&lt;/span&gt;学習設計に基づく指導を行います。&lt;br /&gt;
受けっぱなしではなく、&lt;strong&gt;インプットとアウトプットを往復&lt;/strong&gt;しながら、知識を「使える形」に整理していきます。&lt;/p&gt;
&lt;h3&gt;本科の学習サイクル（定着まで）&lt;/h3&gt;
&lt;p&gt;本科講座では、&lt;strong&gt;覚える → 確認テスト → 復習&lt;/strong&gt;のサイクルを重視し、&lt;strong&gt;短期間で「得点源」に変える&lt;/strong&gt;ことを狙います。&lt;/p&gt;
&lt;h3&gt;本科講座（完結講座）ラインナップ&lt;/h3&gt;
&lt;p&gt;地理・歴史・公民をまとめて仕上げる&lt;strong&gt;知識完成講座&lt;/strong&gt;です。&lt;/p&gt;
&lt;ul&gt;
&lt;li&gt;&lt;strong&gt;地理の完成（8回完結）&lt;/strong&gt;&lt;/li&gt;
&lt;li&gt;&lt;strong&gt;歴史の完成（8回完結）&lt;/strong&gt;&lt;/li&gt;
&lt;li&gt;&lt;strong&gt;公民の完成（6回完結）&lt;/strong&gt;&lt;/li&gt;
&lt;/ul&gt;
&lt;p&gt;&lt;strong&gt;こんな方におすすめ&lt;/strong&gt;&lt;/p&gt;
&lt;ul&gt;
&lt;li&gt;社会の学習が後手に回り、地理・歴史・公民の&lt;strong&gt;全体が追いついていない&lt;/strong&gt;&lt;/li&gt;
&lt;li&gt;用語暗記だけで点が伸びず、&lt;strong&gt;因果関係や背景まで整理&lt;/strong&gt;したい&lt;/li&gt;
&lt;li&gt;模試・過去問で「知っているはずなのに落とす」ため、&lt;strong&gt;定着サイクルを作りたい&lt;/strong&gt;&lt;/li&gt;
&lt;/ul&gt;
&lt;p&gt;&lt;a href="https://jukureiwa.com/honka/"&gt;&lt;br /&gt;
&lt;img decoding="async" class="alignnone wp-image-73 size-medium" src="https://jukureiwa.com/wp/wp-content/uploads/2019/05/本科講座-300x56.png" alt="本科講座（地理の完成・歴史の完成・公民の完成）" width="300" height="56" srcset="https://jukureiwa.com/wp-content/uploads/2019/05/本科講座-300x56.png 300w, https://jukureiwa.com/wp-content/uploads/2019/05/本科講座-768x144.png 768w, https://jukureiwa.com/wp-content/uploads/2019/05/本科講座-1024x192.png 1024w, https://jukureiwa.com/wp-content/uploads/2019/05/本科講座.png 1122w" sizes="(max-width: 300px) 100vw, 300px" /&gt;&lt;br /&gt;
&lt;/a&gt;&lt;/p&gt;
&lt;p&gt;&amp;nbsp;&lt;/p&gt;
&lt;h2&gt;単発講座&lt;/h2&gt;
&lt;p&gt;&lt;img decoding="async" class="alignnone size-large wp-image-457" src="http://jukureiwa.com/wp-content/uploads/2026/01/Gemini_Generated_Image_dctmgudctmgudctm-scaled-e1768268921822-1024x449.png" alt="" width="1024" height="449" srcset="https://jukureiwa.com/wp-content/uploads/2026/01/Gemini_Generated_Image_dctmgudctmgudctm-scaled-e1768268921822-1024x449.png 1024w, https://jukureiwa.com/wp-content/uploads/2026/01/Gemini_Generated_Image_dctmgudctmgudctm-scaled-e1768268921822-300x131.png 300w, https://jukureiwa.com/wp-content/uploads/2026/01/Gemini_Generated_Image_dctmgudctmgudctm-scaled-e1768268921822-768x337.png 768w, https://jukureiwa.com/wp-content/uploads/2026/01/Gemini_Generated_Image_dctmgudctmgudctm-scaled-e1768268921822-1536x673.png 1536w, https://jukureiwa.com/wp-content/uploads/2026/01/Gemini_Generated_Image_dctmgudctmgudctm-scaled-e1768268921822-2048x898.png 2048w" sizes="(max-width: 1024px) 100vw, 1024px" /&gt;&lt;br /&gt;
単発講座は、受験社会を&lt;strong&gt;ピンポイント&lt;/strong&gt;で対策する学習メニューです。&lt;br /&gt;
苦手単元の総復習や、模試前・過去問演習で見つかった穴埋めなど、目的に合わせて必要なテーマだけを選んで補強できます。&lt;/p&gt;
&lt;h3&gt;単発講座ラインナップ&lt;/h3&gt;
&lt;ul&gt;
&lt;li&gt;&lt;strong&gt;受験社会の記述対策講座&lt;/strong&gt;（選択は解けるのに、記述で失点するケースに対応）&lt;/li&gt;
&lt;li&gt;&lt;strong&gt;歴史・分野別特別講義（文化史／経済史／外交史）&lt;/strong&gt;&lt;/li&gt;
&lt;li&gt;&lt;strong&gt;速習「地形図」マスター&lt;/strong&gt;（方位・地図記号・縮尺・等高線など）&lt;/li&gt;
&lt;li&gt;&lt;strong&gt;速習「資料読み取り」マスター&lt;/strong&gt;（グラフ・表などの読み取り）&lt;/li&gt;
&lt;li&gt;&lt;strong&gt;47都道府県丸暗記講座&lt;/strong&gt;（位置と基礎の徹底）&lt;/li&gt;
&lt;li&gt;&lt;strong&gt;時事問題集中講義&lt;/strong&gt;（背景理解も含めて整理）&lt;/li&gt;
&lt;li&gt;&lt;strong&gt;憲法の重要条文おさらい講座&lt;/strong&gt;&lt;/li&gt;
&lt;/ul&gt;
&lt;p&gt;&lt;strong&gt;こんな方におすすめ&lt;/strong&gt;&lt;/p&gt;
&lt;ul&gt;
&lt;li&gt;「地形図」「資料読み取り」など、&lt;strong&gt;頻出なのに後回しになりやすい分野&lt;/strong&gt;を固めたい&lt;/li&gt;
&lt;li&gt;文化史・経済史・外交史など、&lt;strong&gt;大問でまとめて出る分野&lt;/strong&gt;を集中補強したい&lt;/li&gt;
&lt;li&gt;志望校の出題傾向に合わせて、&lt;strong&gt;記述の型・書き方を個別に整えたい&lt;/strong&gt;&lt;/li&gt;
&lt;/ul&gt;
&lt;p&gt;&lt;a href="https://jukureiwa.com/tanpatsu/"&gt;&lt;br /&gt;
&lt;img loading="lazy" decoding="async" class="alignnone size-medium wp-image-76" src="https://jukureiwa.com/wp/wp-content/uploads/2019/05/単発講座-1-300x56.png" alt="単発講座（記述対策・歴史分野別・地形図・資料読み取り・47都道府県・時事・憲法）" width="300" height="56" srcset="https://jukureiwa.com/wp-content/uploads/2019/05/単発講座-1-300x56.png 300w, https://jukureiwa.com/wp-content/uploads/2019/05/単発講座-1-768x144.png 768w, https://jukureiwa.com/wp-content/uploads/2019/05/単発講座-1-1024x192.png 1024w, https://jukureiwa.com/wp-content/uploads/2019/05/単発講座-1.png 1122w" sizes="auto, (max-width: 300px) 100vw, 300px" /&gt;&lt;br /&gt;
&lt;/a&gt;&lt;/p&gt;
&lt;p&gt;&amp;nbsp;&lt;/p&gt;
&lt;h2&gt;オンライン受講について&lt;/h2&gt;
&lt;p&gt;当塾で開講中の講座は、&lt;strong&gt;すべてオンラインでも受講可能&lt;/strong&gt;です。&lt;br /&gt;
オンライン授業と親和性の高い&lt;strong&gt;電子黒板&lt;/strong&gt;を活用し、ホワイトボードや机上での指導と比べて&lt;br /&gt;
&lt;strong&gt;「視認性」「即応性」「再現性」&lt;/strong&gt;に優れた形で学習内容を整理していきます。&lt;/p&gt;
&lt;h3&gt;本科と単発の使い分け&lt;/h3&gt;
&lt;ul&gt;
&lt;li&gt;&lt;strong&gt;全体を短期で仕上げたい&lt;/strong&gt;：&lt;a href="https://jukureiwa.com/honka/"&gt;本科講座&lt;/a&gt;（地理・歴史・公民を完結講座で体系化）&lt;/li&gt;
&lt;li&gt;&lt;strong&gt;弱点だけ埋めたい／直前の穴を塞ぎたい&lt;/strong&gt;：&lt;a href="https://jukureiwa.com/tanpatsu/"&gt;単発講座&lt;/a&gt;（記述・地形図・資料などの頻出テーマを集中対策）&lt;/li&gt;
&lt;/ul&gt;
&lt;section class="veu_cta" id="veu_cta-199"&gt;&lt;h1 class="cta_title"&gt;本科「公民の完成」≪６回完結講座≫&lt;/h1&gt;&lt;div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image_exist"&gt;公民分野は受験社会の中で最も苦手意識を持っている生徒さんの多い分野です。 また、受験社会のカリキュラムの中では一番最後に配置されていることが多いので、しっかりとした説明のないまま 急ぎ足で授業を進められることが多く、また、単純に暗記することを勧められることが多い分野でもあります。
&lt;br /&gt;
&lt;br /&gt;当塾では、地歴の知識とも絡めながら「国家の理念とその実現」「現在の統治制度の背景」を軸に、 しっかりとした理解に基づいた体系的な知識を得てもらうように指導を行っていきます。&lt;/div&gt;&lt;div class="cta_body_link"&gt;&lt;a href="https://jukureiwa.com/honka/" class="btn btn-primary btn-block btn-lg" target="_blank"&gt;開講講座：本科「公民の完成」≪６回完結講座≫&lt;/a&gt;&lt;/div&gt;&lt;/div&gt;&lt;!--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</si>
  <si>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https://koten-kakitsubata.jp/blog/2022東京大学本文現代語訳/
【検出された不自然ワード】
- 固定
- 乱れ
- 整え
【本文】
------
&lt;div class="container my-4"&gt;
&lt;p&gt;&lt;!-- ヒーロー・リード部分 --&gt;&lt;/p&gt;
&lt;div class="card shadow-sm mb-4 border-0" style="background: linear-gradient(135deg, #4a148c, #006064); color: #fff;"&gt;
&lt;div class="card-body p-4"&gt;
&lt;div class="d-flex flex-wrap justify-content-between align-items-center mb-2"&gt;&lt;span class="badge bg-warning text-dark mb-2" style="font-size: 0.8rem;"&gt;東大国語／浜松中納言物語&lt;/span&gt;&lt;br /&gt;
&lt;span class="badge bg-light text-dark mb-2" style="font-size: 0.75rem;"&gt;2022年 第2問（古文）&lt;/span&gt;&lt;/div&gt;
&lt;h1 class="card-title mb-3" style="font-size: 1.9rem; line-height: 1.5;"&gt;浜松中納言物語「中納言の帰参」現代語訳｜本文全文・品詞分解・読解ポイント【東大2022】&lt;/h1&gt;
&lt;p class="card-text mb-3" style="font-size: 0.98rem;"&gt;このページでは、&lt;strong&gt;2022年東京大学入試・国語第2問（古文）『浜松中納言物語』&lt;/strong&gt;の&lt;br /&gt;
入試本文（原文）と現代語訳を掲載し、あわせて&lt;strong&gt;語句・文法のポイント&lt;/strong&gt;や&lt;br /&gt;
&lt;strong&gt;出題のねらい・読解のポイント&lt;/strong&gt;、&lt;strong&gt;復習チェックリスト&lt;/strong&gt;を整理します。&lt;/p&gt;
&lt;p class="card-text mb-0" style="font-size: 0.96rem;"&gt;東大志望の受験生はもちろん、&lt;strong&gt;共通テスト国語（古文）の読解力を底上げしたい高校生・受験生&lt;/strong&gt;や、&lt;br /&gt;
その指導をする先生方が、次のような目的で使える構成になっています。&lt;/p&gt;
&lt;/div&gt;
&lt;/div&gt;
&lt;p&gt;東大古文の現代語訳・読解記事をまとめて見たい場合は、&lt;a href="https://koten-kakitsubata.jp/blog/"&gt;代表ブログ（全体像はこちら）&lt;/a&gt;から一覧で確認できます。&lt;/p&gt;
&lt;p&gt;&lt;!-- このページでできること --&gt;&lt;/p&gt;
&lt;div class="card shadow-sm mb-4"&gt;
&lt;div class="card-header bg-primary text-white"&gt;このページでできること&lt;/div&gt;
&lt;div class="card-body p-3 p-md-4"&gt;
&lt;div class="row"&gt;
&lt;div class="col-md-7 mb-3"&gt;
&lt;div class="table-responsive mb-2"&gt;
&lt;table class="table table-bordered table-sm align-middle mb-0"&gt;
&lt;tbody&gt;
&lt;tr&gt;
&lt;th class="bg-light text-nowrap" style="width: 25%;"&gt;対象&lt;/th&gt;
&lt;td&gt;東大志望の受験生／難関大志望の高校生・受験生／古文指導をする先生&lt;/td&gt;
&lt;/tr&gt;
&lt;tr&gt;
&lt;th class="bg-light"&gt;目的&lt;/th&gt;
&lt;td&gt;
&lt;ul class="mb-0 ps-3"&gt;
&lt;li&gt;入試本文と現代語訳を対照しながら、人物関係と心情の流れを丁寧に追う&lt;/li&gt;
&lt;li&gt;頻出の古語・文法表現（「わりなく」「ひたぶるに」「〜かは」など）を整理する&lt;/li&gt;
&lt;li&gt;和歌＋地の文をセットで読み、記述問題・現代語訳問題で点を取りにいく視点を身につける&lt;/li&gt;
&lt;/ul&gt;
&lt;/td&gt;
&lt;/tr&gt;
&lt;/tbody&gt;
&lt;/table&gt;
&lt;/div&gt;
&lt;p class="mb-0" style="font-size: 0.9rem;"&gt;「一度読んだだけで終わり」にせず、&lt;strong&gt;復習のたびに戻ってこられる解説ページ&lt;/strong&gt;として活用してください。&lt;/p&gt;
&lt;/div&gt;
&lt;div class="col-md-5"&gt;
&lt;div class="border rounded-3 bg-light p-3 h-100"&gt;
&lt;h3 class="h6 fw-bold mb-2"&gt;おすすめの使い方&lt;/h3&gt;
&lt;ul class="mb-0" style="font-size: 0.9rem;"&gt;
&lt;li&gt;模試・過去問演習後に、「本文→訳→語句→読解ポイント」の順で復習する&lt;/li&gt;
&lt;li&gt;記述問題の答案を見直すときに、「心情の流れ」「和歌の大意」の整理に使う&lt;/li&gt;
&lt;li&gt;授業プリントや解説スライドの叩き台としてそのまま再構成する&lt;/li&gt;
&lt;/ul&gt;
&lt;/div&gt;
&lt;/div&gt;
&lt;/div&gt;
&lt;/div&gt;
&lt;/div&gt;
&lt;p&gt;&lt;!-- 出典情報（リード文） --&gt;&lt;/p&gt;
&lt;div id="shutten" class="card shadow-sm mb-4"&gt;
&lt;div class="card-header bg-secondary text-white"&gt;リード文（出典情報）&lt;/div&gt;
&lt;div class="card-body p-3 p-md-4"&gt;
&lt;p class="mb-0" style="font-size: 0.96rem; line-height: 1.8;"&gt;次の文章は『浜松中納言物語』の一節である。中納言は亡き父が中国の帝の第三皇子に転生したことを知り、&lt;br /&gt;
契りを結んだ大将殿の姫君を残して、朝廷に三年間の暇を請い、中国に渡った。そして、中納言は物忌みで籠もる女性と結ばれたが、&lt;br /&gt;
その女性は御門の后であり、第三皇子の母であった。后は中納言との間の子(若君)を産んだ。三年後、中納言は日本に戻ることになる。&lt;br /&gt;
以下は、人々が集まる別れの宴で、中納言が后に和歌を詠み贈る場面である。これを読んで、後の設問に答えよ。&lt;/p&gt;
&lt;/div&gt;
&lt;/div&gt;
&lt;p&gt;&lt;!-- 不足補完ブロック（即答パート）：導入文の直後〜「目次」の前に差し込み --&gt;&lt;/p&gt;
&lt;div style="border: 1px solid #e6e6e6; background: #fafafa; padding: 14px 16px; border-radius: 8px; margin: 16px 0;"&gt;
&lt;h2 id="quick" style="margin: 0 0 10px; font-size: 1.2rem; line-height: 1.6;"&gt;すぐ確認：場面の要点・和歌の大意・人物関係（1分）&lt;/h2&gt;
&lt;p style="margin: 0 0 10px; line-height: 1.9;"&gt;&lt;strong&gt;結論：&lt;/strong&gt;別れの宴で、中納言が后に&lt;strong&gt;和歌を「まぎれ」に忍んで贈り&lt;/strong&gt;、后は&lt;strong&gt;反語の歌&lt;/strong&gt;で返しつつ御簾内へ退く――この&lt;strong&gt;一回性の別れ&lt;/strong&gt;と&lt;strong&gt;心情の重さ&lt;/strong&gt;を、和歌＋地の文で根拠立てて説明できるかが要点です。&lt;/p&gt;
&lt;table style="width: 100%; border-collapse: collapse; background: #fff; margin: 10px 0 0;"&gt;
&lt;thead&gt;
&lt;tr&gt;
&lt;th style="border: 1px solid #ddd; padding: 8px; text-align: left; width: 22%;"&gt;項目&lt;/th&gt;
&lt;th style="border: 1px solid #ddd; padding: 8px; text-align: left;"&gt;1行要点&lt;/th&gt;
&lt;th style="border: 1px solid #ddd; padding: 8px; text-align: left; width: 30%;"&gt;ここでの見方&lt;/th&gt;
&lt;/tr&gt;
&lt;/thead&gt;
&lt;tbody&gt;
&lt;tr&gt;
&lt;td style="border: 1px solid #ddd; padding: 8px;"&gt;&lt;strong&gt;場面&lt;/strong&gt;&lt;/td&gt;
&lt;td style="border: 1px solid #ddd; padding: 8px;"&gt;中納言が帰国する夜の別れの宴。皇子が席を外し、女房たちの話し声に紛れて歌をやりとりする。&lt;/td&gt;
&lt;td style="border: 1px solid #ddd; padding: 8px;"&gt;「まぎれ」「忍びて」など、&lt;strong&gt;公にできない関係&lt;/strong&gt;が状況から読める。&lt;/td&gt;
&lt;/tr&gt;
&lt;tr&gt;
&lt;td style="border: 1px solid #ddd; padding: 8px;"&gt;&lt;strong&gt;和歌①（中納言）&lt;/strong&gt;&lt;/td&gt;
&lt;td style="border: 1px solid #ddd; padding: 8px;"&gt;もう確かめようがない。あの夜の逢瀬は夢だったのか――という切なさ。&lt;/td&gt;
&lt;td style="border: 1px solid #ddd; padding: 8px;"&gt;「ふたたび」「夢」に注目し、&lt;strong&gt;再会不能&lt;/strong&gt;を押さえる。&lt;/td&gt;
&lt;/tr&gt;
&lt;tr&gt;
&lt;td style="border: 1px solid #ddd; padding: 8px;"&gt;&lt;strong&gt;和歌②（后）&lt;/strong&gt;&lt;/td&gt;
&lt;td style="border: 1px solid #ddd; padding: 8px;"&gt;夢としてさえ思い出せるだろうか。幻のように逢ったのを「逢った」と言えるのか――（反語）。&lt;/td&gt;
&lt;td style="border: 1px solid #ddd; padding: 8px;"&gt;「〜かは」は&lt;strong&gt;反語&lt;/strong&gt;。結論が否定に振れる。&lt;/td&gt;
&lt;/tr&gt;
&lt;tr&gt;
&lt;td style="border: 1px solid #ddd; padding: 8px;"&gt;&lt;strong&gt;人物関係&lt;/strong&gt;&lt;/td&gt;
&lt;td style="border: 1px solid #ddd; padding: 8px;"&gt;中納言↔后（御門の后）／皇子が場面転換の合図／御門・東宮は惜別する側として描写。&lt;/td&gt;
&lt;td style="border: 1px solid #ddd; padding: 8px;"&gt;敬語の向きと主語で、&lt;strong&gt;誰の心情&lt;/strong&gt;かを取り違えない。&lt;/td&gt;
&lt;/tr&gt;
&lt;tr&gt;
&lt;td style="border: 1px solid #ddd; padding: 8px;"&gt;&lt;strong&gt;設問観点&lt;/strong&gt;&lt;/td&gt;
&lt;td style="border: 1px solid #ddd; padding: 8px;"&gt;心情（別れの重さ）／対比（日本↔その世）／和歌＋地の文の根拠づけ。&lt;/td&gt;
&lt;td style="border: 1px solid #ddd; padding: 8px;"&gt;和歌だけで完結させず、直前直後の地の文を&lt;strong&gt;根拠&lt;/strong&gt;にする。&lt;/td&gt;
&lt;/tr&gt;
&lt;/tbody&gt;
&lt;/table&gt;
&lt;h3 style="margin: 14px 0 8px; font-size: 1.05rem; line-height: 1.6;"&gt;人物関係（混乱しない最小整理）&lt;/h3&gt;
&lt;ul style="margin: 0 0 10px; padding-left: 1.2em; line-height: 1.9;"&gt;
&lt;li&gt;&lt;strong&gt;中納言：&lt;/strong&gt;帰国する当人。別れを「忍びて」歌に乗せる。&lt;/li&gt;
&lt;li&gt;&lt;strong&gt;后：&lt;/strong&gt;御門の后。中納言の歌を受け、返歌して御簾内へ退く。&lt;/li&gt;
&lt;li&gt;&lt;strong&gt;皇子：&lt;/strong&gt;「少し立ち出で」る人物。周囲がざわつく「まぎれ」を作る。&lt;/li&gt;
&lt;li&gt;&lt;strong&gt;御門：&lt;/strong&gt;惜しみ悲しむ側として描写される（后の夫）。&lt;/li&gt;
&lt;li&gt;&lt;strong&gt;東宮：&lt;/strong&gt;御門の第一皇子。注で確認して主語の混線を防ぐ。&lt;/li&gt;
&lt;/ul&gt;
&lt;h3 style="margin: 14px 0 8px; font-size: 1.05rem; line-height: 1.6;"&gt;品詞分解（設問で効く箇所だけ・抜粋）&lt;/h3&gt;
&lt;ul style="margin: 0; padding-left: 1.2em; line-height: 1.9;"&gt;
&lt;li&gt;&lt;strong&gt;見るは見るかは：&lt;/strong&gt;見る（動詞）＋は（係助詞）＋見る（動詞）＋かは（係助詞）→ &lt;strong&gt;反語&lt;/strong&gt;（「…と言えるだろうか、いや言えない」）。&lt;/li&gt;
&lt;li&gt;&lt;strong&gt;なんめり：&lt;/strong&gt;なん（係助詞）＋めり（助動詞・推量）→ &lt;strong&gt;推し量り&lt;/strong&gt;のニュアンスを作る。&lt;/li&gt;
&lt;/ul&gt;
&lt;h3 style="margin: 14px 0 8px; font-size: 1.05rem; line-height: 1.6;"&gt;東大で外しやすいポイント（即答）&lt;/h3&gt;
&lt;ul style="margin: 0; padding-left: 1.2em; line-height: 1.9;"&gt;
&lt;li&gt;&lt;strong&gt;主語の滑り：&lt;/strong&gt;誰が歌い、誰が退くのか。敬語・動作主で固定する。&lt;/li&gt;
&lt;li&gt;&lt;strong&gt;反語の取り違え：&lt;/strong&gt;「〜かは」を肯定にしない（結論が逆転する）。&lt;/li&gt;
&lt;li&gt;&lt;strong&gt;和歌だけで終わらせる：&lt;/strong&gt;和歌の前後の地の文（状況・反応）を必ず根拠に入れる。&lt;/li&gt;
&lt;li&gt;&lt;strong&gt;対比の落とし：&lt;/strong&gt;「日本／その世」の対比が別れの重さを押し上げる。&lt;/li&gt;
&lt;/ul&gt;
&lt;p style="margin: 12px 0 0; line-height: 1.9;"&gt;このあと本文で、原文・現代語訳・語句文法・出題意図を順に確認できます。&lt;/p&gt;
&lt;/div&gt;
&lt;p&gt;&lt;!-- 目次 --&gt;&lt;/p&gt;
&lt;div class="card shadow-sm mb-4"&gt;
&lt;div class="card-header bg-light"&gt;
&lt;h2 id="index" class="h5 mb-0"&gt;目次&lt;/h2&gt;
&lt;/div&gt;
&lt;div class="card-body p-3 p-md-4"&gt;
&lt;div class="row"&gt;
&lt;div class="col-md-6"&gt;
&lt;ul class="list-group list-group-flush mb-2"&gt;
&lt;li class="list-group-item"&gt;&lt;a href="#quick"&gt;すぐ確認（要点・和歌・人物関係）&lt;/a&gt;&lt;/li&gt;
&lt;li class="list-group-item"&gt;&lt;a href="#honbun"&gt;2022年東大国語第2問古文『浜松中納言物語』本文（原文）&lt;/a&gt;&lt;/li&gt;
&lt;li class="list-group-item"&gt;&lt;a href="#yaku"&gt;『浜松中納言物語』現代語訳&lt;/a&gt;&lt;/li&gt;
&lt;/ul&gt;
&lt;/div&gt;
&lt;div class="col-md-6"&gt;
&lt;ul class="list-group list-group-flush mb-0"&gt;
&lt;li class="list-group-item"&gt;&lt;a href="#points"&gt;語句・文法のポイント&lt;/a&gt;&lt;/li&gt;
&lt;li class="list-group-item"&gt;&lt;a href="#nerai"&gt;出題のねらいと読解のポイント&lt;/a&gt;&lt;/li&gt;
&lt;li class="list-group-item"&gt;&lt;a href="#checklist"&gt;復習チェックリスト&lt;/a&gt;&lt;/li&gt;
&lt;/ul&gt;
&lt;/div&gt;
&lt;/div&gt;
&lt;/div&gt;
&lt;/div&gt;
&lt;p&gt;&lt;!-- 本文（原文） --&gt;&lt;/p&gt;
&lt;div id="honbun" class="card shadow-sm mb-4"&gt;
&lt;div class="card-header bg-light"&gt;
&lt;h2 class="h5 mb-0"&gt;2022年東大国語第2問古文『浜松中納言物語』本文（原文）&lt;/h2&gt;
&lt;/div&gt;
&lt;div class="card-body p-3 p-md-4"&gt;
&lt;h3 class="h6 fw-bold mb-2"&gt;本文&lt;/h3&gt;
&lt;div class="border rounded bg-light p-3" style="line-height: 1.9; font-size: 0.96rem;"&gt;忍びがたき心のうちをうち出でぬべきにも、さすがにあらず、わりなくかなしきに、皇子もすこし立ち出でさせ給ふに、御前なる人々も、おのおのものうち言ふにやと聞こゆるまぎれに、&lt;br /&gt;
ふたたびと思ひ合はするかたもなしいかに見し夜の夢にかあるらむ&lt;br /&gt;
いみじう忍びてまぎらはかし給へり。&lt;br /&gt;
夢とだに何か思ひも出でつらむただまぼろしに見るは見るかは忍びやるべうもあらぬ御けしきの苦しさに、言ふともなく、ほのかにまぎらはして、すべり入り給ひぬ。おぼろけに人目思はずは、ひきもとどめたてまつるべけれど、かしこう思ひつつむ。&lt;br /&gt;
内裏より皇子出でさせ給ひて、御遊びはじまる。何のものの音もおぼえぬ心地すれど、今宵をかぎりと思へば、心強く思ひ念じて、琵琶賜はり給ふも、うつつの心地はせず。御簾のうちに、琴のことかき合はせられたるは、未央宮にて聞きしなるべし。やがてその世の御おくりものに添へさせ給ふ。「今は」といふかひなく思ひ立ち果てぬるを、いとなつかしうのたまはせつる御けはひ、ありさま、耳につき心にしみて、肝消えまどひ、さらにものおぼえ給はず。「日本に母上をはじめ、大将殿の君に、見馴れしほどなく引き別れにしあはれなど、たぐひあらじと人やりならずおぼえしかど、ながらへば、三年がうちに行き帰りなむと思ふ思ひになぐさめしにも、胸のひまはありき。これは、またかへり見るべき世かは」と思ひとぢむるによろづ目とまり、あはれなるをさることにて、后の、今ひとたびの行き逢ひをば、かけ離れながら、おほかたにいとなつかしうもてなしおぼしたるも、さまことなる心づくしいとどまさりつつ、わが身人の御身、さまざまに乱れがはしきこと出で来ぬべき世のつつましさを、おぼしつつめることわりも、ひたぶるに恨みたてまつらむかたなければ、いかさまにせば、と思ひ乱るる心のうちは、言ひやるかたもなかりけり。&lt;br /&gt;
「いとせめてはかけ離れ、なさけなく、つらくもてなし給はばいかがはせむ。若君のかたざまにつけても、われをばひたぶるにおぼし放たぬなんめり」と、推し量らるる心ときめきても、消え入りぬべく思ひ沈みて、暮れゆく秋の別れ、なほいとせちにやるかたなきほどなり。御門、東宮をはじめたてまつりて、惜しみかなしませ給ふさま、わが世を離れしにも、やや立ちまさりたり。&lt;/div&gt;
&lt;h3 class="h6 fw-bold mt-3"&gt;〔注〕&lt;/h3&gt;
&lt;ul class="mb-0" style="font-size: 0.95rem;"&gt;
&lt;li&gt;琴のこと――弦が七本の&lt;/li&gt;
&lt;li&gt;未央宮にて聞きしなるべし――中納言は、以前、未央宮で女房に身をやつした后の琴のことの演奏を聞いた。&lt;/li&gt;
&lt;li&gt;その世――ここでは中国を指す。&lt;/li&gt;
&lt;li&gt;東宮――御門の第一皇子。&lt;/li&gt;
&lt;li&gt;わが世――ここでは日本を指す。&lt;/li&gt;
&lt;/ul&gt;
&lt;div class="text-end mt-3"&gt;&lt;a class="btn btn-outline-secondary btn-sm" href="#index"&gt;目次に戻る&lt;/a&gt;&lt;/div&gt;
&lt;/div&gt;
&lt;/div&gt;
&lt;p&gt;&lt;!-- 現代語訳 --&gt;&lt;/p&gt;
&lt;div id="yaku" class="card shadow-sm mb-4"&gt;
&lt;div class="card-header bg-light"&gt;
&lt;h2 class="h5 mb-0"&gt;『浜松中納言物語』現代語訳（抜粋部分）&lt;/h2&gt;
&lt;/div&gt;
&lt;div class="card-body p-3 p-md-4"&gt;
&lt;h3 class="h6 fw-bold mb-2"&gt;現代語訳&lt;/h3&gt;
&lt;p style="line-height: 1.9; font-size: 0.96rem;"&gt;包み隠しておけない胸の内（＝后への恋心）を口に出してしまいそうになるにつけても、そうはいってもやはりそれはできることではないので、&lt;br /&gt;
どうしようもなく悲しい時に、皇子もすこしその場をお立ちになるので、后の御前にいる女房たちもそれぞれ何かおしゃべりしているのだろうか、&lt;br /&gt;
と話し声が聞こえてくるのに紛れて、（中納言は）&lt;/p&gt;
&lt;div class="alert alert-light border mb-3" style="font-size: 0.9rem;"&gt;&lt;strong&gt;ふたたびと……&lt;/strong&gt;&lt;br /&gt;
二度と、あの夜の夢のような逢瀬が夢であったのか現実であったのかとを、思い合わせる手だてもありません。あの夜見た夢はどのようにして見た夢であるのでしょうか。&lt;/div&gt;
&lt;p style="line-height: 1.9; font-size: 0.96rem;"&gt;という意味の歌を、たいそうこっそりとごまかしてお伝えになっている。&lt;/p&gt;
&lt;div class="alert alert-light border mb-3" style="font-size: 0.9rem;"&gt;&lt;strong&gt;夢とだに……&lt;/strong&gt;&lt;br /&gt;
夢としてでさえ、どうしてあなたは思い出しているのでしょう。ただの幻のように逢ったのは逢ったことになるのでしょうか。&lt;/div&gt;
&lt;p style="line-height: 1.9; font-size: 0.96rem;"&gt;こらえることもできそうにない（中納言の）御様子を見るつらさに、后はこの歌を口に出して言うともなく、かすかに紛らわして、&lt;br /&gt;
御簾の向こうにするりとお入りになってしまった。通り一遍に人目を気にするのでなければ、お引きとめ申し上げるだろうが、&lt;br /&gt;
（中納言は）賢明にも心にとどめた。&lt;/p&gt;
&lt;div class="text-end"&gt;&lt;a class="btn btn-outline-secondary btn-sm" href="#index"&gt;目次に戻る&lt;/a&gt;&lt;/div&gt;
&lt;/div&gt;
&lt;/div&gt;
&lt;p&gt;&lt;!-- 語句・文法のポイント --&gt;&lt;/p&gt;
&lt;div id="points" class="card shadow-sm mb-4"&gt;
&lt;div class="card-header bg-info text-dark"&gt;
&lt;h2 class="h5 mb-0"&gt;語句・文法のポイント&lt;/h2&gt;
&lt;/div&gt;
&lt;div class="card-body p-3 p-md-4"&gt;
&lt;div class="row"&gt;
&lt;p&gt;&lt;!-- 語句 --&gt;&lt;/p&gt;
&lt;div class="col-md-6 mb-3 mb-md-0"&gt;
&lt;h3 class="h6"&gt;語句のポイント&lt;/h3&gt;
&lt;ul style="font-size: 0.95rem;"&gt;
&lt;li&gt;&lt;strong&gt;わりなくかなしきに&lt;/strong&gt;「わりなし」＝道理に合わないほどどうしようもない。「どうしようもなくつらいので」の意。&lt;/li&gt;
&lt;li&gt;&lt;strong&gt;おぼろけに人目思はずは&lt;/strong&gt;「おぼろけなり」＝普通だ、並一通りだ。「普通に人目を気にしない人であるなら」の意味。&lt;/li&gt;
&lt;li&gt;&lt;strong&gt;ひたぶるに恨みたてまつらむかたなければ&lt;/strong&gt;「ひたぶるに」＝ひたすら、一途に。一方的に后だけを恨めないというニュアンス。&lt;/li&gt;
&lt;li&gt;&lt;strong&gt;やるかたなきほどなり&lt;/strong&gt;「やるかたなし」＝晴らす手立てがなく、どうしようもなくつらい。&lt;/li&gt;
&lt;li&gt;&lt;strong&gt;人やりならずおぼえしかど&lt;/strong&gt;「人やりならず」＝他人のせいではなく、自分の意思から。自分で選んだ別れだという自己認識を示す。&lt;/li&gt;
&lt;li&gt;&lt;strong&gt;なんめり&lt;/strong&gt;係助詞「なん」＋推量の助動詞「めり」。心中で推し量っている感じと、やわらかな断定が混じった形。&lt;/li&gt;
&lt;/ul&gt;
&lt;/div&gt;
&lt;p&gt;&lt;!-- 文法・表現 --&gt;&lt;/p&gt;
&lt;div class="col-md-6"&gt;
&lt;h3 class="h6 mt-3 mt-md-0"&gt;文法・表現のポイント&lt;/h3&gt;
&lt;ul style="font-size: 0.95rem;"&gt;
&lt;li&gt;&lt;strong&gt;〜かは（反語）&lt;/strong&gt;「ただまぼろしに見るは見るかは」など、終止形＋「かは」で&lt;strong&gt;反語&lt;/strong&gt;になる。「見ることになるだろうか、いやそんなことはない」という強い否定。&lt;/li&gt;
&lt;li&gt;&lt;strong&gt;和歌と地の文の関係&lt;/strong&gt;和歌の直前直後の地の文（「いみじう忍びてまぎらはかし給へり」など）は、和歌の場面・感情の説明になっており、設問の根拠になることが多い。&lt;/li&gt;
&lt;li&gt;&lt;strong&gt;敬語の方向&lt;/strong&gt;中納言 → 后・皇子・御門への敬語の向きを追うことで、人物関係と心理的距離がつかみやすい。&lt;/li&gt;
&lt;li&gt;&lt;strong&gt;心情語の積み重ね&lt;/strong&gt;「かなし」「やるかたなき」「あはれ」などの心情語を拾い、段落ごとに「感情の深まり」を整理すると、記述問題が書きやすくなる。&lt;/li&gt;
&lt;/ul&gt;
&lt;/div&gt;
&lt;/div&gt;
&lt;p&gt;&lt;!-- 大学受験対策（古典専門塾かきつばた） --&gt;&lt;/p&gt;
&lt;div class="mt-3" style="border: 2px solid #2e7d32; background-color: #f1f8e9; padding: 10px 12px; display: flex; align-items: flex-start; justify-content: flex-start; margin-bottom: 10px;"&gt;
&lt;p&gt;&lt;img decoding="async" style="width: 70px; height: auto; margin-right: 10px; flex-shrink: 0;" src="https://koten-kakitsubata.jp/wp-content/uploads/2023/03/logo.jpg" alt="古典専門塾かきつばたのロゴ" /&gt;&lt;/p&gt;
&lt;div style="text-align: left; flex: 1;"&gt;
&lt;p style="margin: 5px 0; font-size: 14px; line-height: 1.6;"&gt;【大学受験古典対策】：&lt;br /&gt;
共通テストから難関大の個別試験まで視野に入れ、&lt;strong&gt;読解・文法・語彙をまとめて鍛える個別カリキュラム&lt;/strong&gt;です。&lt;br /&gt;
志望校の過去問分析をもとに、頻出テーマの長文読解と記述答案の添削を繰り返し、&lt;strong&gt;入試本番で得点源になる古典力&lt;/strong&gt;を仕上げていきます。&lt;/p&gt;
&lt;p&gt;&lt;a style="background-color: #2e7d32; color: #ffffff; padding: 5px 10px; text-align: center; text-decoration: none; display: inline-block; font-size: 14px;" href="https://koten-kakitsubata.jp/enter-exam/"&gt;&lt;br /&gt;
詳細を見る&lt;br /&gt;
&lt;/a&gt;&lt;/p&gt;
&lt;/div&gt;
&lt;/div&gt;
&lt;/div&gt;
&lt;/div&gt;
&lt;/div&gt;
&lt;p&gt;&lt;!-- 出題のねらいと読解のポイント --&gt;&lt;/p&gt;
&lt;div id="nerai" class="card shadow-sm mb-4"&gt;
&lt;div class="card-header bg-warning"&gt;
&lt;h2 class="h5 mb-0"&gt;出題のねらいと読解のポイント&lt;/h2&gt;
&lt;/div&gt;
&lt;div class="card-body p-3 p-md-4"&gt;
&lt;h3 class="h6"&gt;東大国語としてのねらい&lt;/h3&gt;
&lt;div class="table-responsive mb-3"&gt;
&lt;table class="table table-bordered table-sm align-middle mb-0"&gt;
&lt;tbody&gt;
&lt;tr&gt;
&lt;td&gt;転生・中国宮廷という&lt;strong&gt;複雑な設定&lt;/strong&gt;を、リード文から整理したうえで本文に反映できるか。&lt;/td&gt;
&lt;/tr&gt;
&lt;tr&gt;
&lt;td&gt;中納言・后・皇子・御門・東宮などの&lt;strong&gt;人物関係&lt;/strong&gt;を取り違えずに読めるか。&lt;/td&gt;
&lt;/tr&gt;
&lt;tr&gt;
&lt;td&gt;和歌と地の文をセットで読んで、&lt;strong&gt;「誰が・何について・どう思っているか」&lt;/strong&gt;を一行でまとめる記述力。&lt;/td&gt;
&lt;/tr&gt;
&lt;tr&gt;
&lt;td&gt;「日本」と「その世（中国）」の対比から、別れの一回性・重さを読み取らせる。&lt;/td&gt;
&lt;/tr&gt;
&lt;/tbody&gt;
&lt;/table&gt;
&lt;/div&gt;
&lt;h3 class="h6 mt-3"&gt;読解のポイント（設問への構え方）&lt;/h3&gt;
&lt;ul style="font-size: 0.95rem;"&gt;
&lt;li&gt;和歌の前後に線を引き、状況・感情・その後の反応を三点セットで押さえる。&lt;/li&gt;
&lt;li&gt;現代語訳問題では、一語一語の意味・品詞を確認したうえで、最後に「自然な日本語」に整える。&lt;/li&gt;
&lt;li&gt;心情記述問題では、「さびしさ」「感謝・なつかしさ」「人やりならずという自覚」など、複数の感情を構造化して書くことを意識する。&lt;/li&gt;
&lt;li&gt;共通テスト古文ではここまで重い記述は出ないが、東大レベルの精密な読みを経験しておくと、選択肢問題がかなり読みやすくなる。&lt;/li&gt;
&lt;/ul&gt;
&lt;/div&gt;
&lt;/div&gt;
&lt;p&gt;&lt;!-- 復習チェックリスト --&gt;&lt;/p&gt;
&lt;div id="checklist" class="card shadow-sm mb-4"&gt;
&lt;div class="card-header bg-success text-white"&gt;
&lt;h2 class="h5 mb-0"&gt;復習チェックリスト&lt;/h2&gt;
&lt;/div&gt;
&lt;div class="card-body p-3 p-md-4"&gt;
&lt;h3 class="h6"&gt;内容理解チェック&lt;/h3&gt;
&lt;ul class="list-group mb-3" style="font-size: 0.95rem;"&gt;
&lt;li class="list-group-item"&gt;[ ] なぜ中納言と后が別れなければならないのか、自分の言葉で説明できるか。&lt;/li&gt;
&lt;li class="list-group-item"&gt;[ ] 中納言の歌・后の歌がそれぞれ「どんな気持ち」を表しているか、一行でまとめられるか。&lt;/li&gt;
&lt;li class="list-group-item"&gt;[ ] 「日本」と「その世（中国）」の対比が、この場面の別れの重さをどう強めているか説明できるか。&lt;/li&gt;
&lt;li class="list-group-item"&gt;[ ] 中納言が后を「ひたぶるに」恨めない理由を、本文中の表現を使って言えるか。&lt;/li&gt;
&lt;/ul&gt;
&lt;h3 class="h6"&gt;語句・文法チェック&lt;/h3&gt;
&lt;ul class="list-group mb-3" style="font-size: 0.95rem;"&gt;
&lt;li class="list-group-item"&gt;[ ] 「わりなし」「おぼろけ」「ひたぶるに」「やるかたなし」「人やりならず」の意味を即答できるか。&lt;/li&gt;
&lt;li class="list-group-item"&gt;[ ] 「〜かは」が反語であること、その訳し方を本文を例に説明できるか。&lt;/li&gt;
&lt;li class="list-group-item"&gt;[ ] 「なんめり」「給ふ」「たてまつる」などの敬語・助動詞を、文脈の中で判断できるか。&lt;/li&gt;
&lt;/ul&gt;
&lt;h3 class="h6"&gt;記述・和歌対策チェック&lt;/h3&gt;
&lt;ul class="list-group mb-3" style="font-size: 0.95rem;"&gt;
&lt;li class="list-group-item"&gt;[ ] この一節を3〜4行程度で要約してみたか。&lt;/li&gt;
&lt;li class="list-group-item"&gt;[ ] 二首の和歌について、それぞれの大意を自分の言葉で一行にまとめてみたか。&lt;/li&gt;
&lt;li class="list-group-item"&gt;[ ] 自分の記述答案を、模範解答と比べて「足りない要素」をチェックしたか。&lt;/li&gt;
&lt;/ul&gt;
&lt;div class="text-end"&gt;&lt;a class="btn btn-outline-secondary btn-sm" href="#index"&gt;目次に戻る&lt;/a&gt;&lt;/div&gt;
&lt;/div&gt;
&lt;/div&gt;
&lt;p&gt;&lt;!-- 中高・定期試験対策（古典専門塾かきつばた）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src="https://koten-kakitsubata.jp/wp-content/uploads/2023/03/logo.jpg" alt="古典専門塾かきつばたのロゴ" /&gt;&lt;/p&gt;
&lt;div style="text-align: left; flex: 1;"&gt;
&lt;p style="margin: 5px 0; font-size: 14px; line-height: 1.6;"&gt;【中高・定期試験対策】：&lt;br /&gt;
板書ノートや教科書ガイドの訳文暗記に頼らず、&lt;strong&gt;文法と読解を一体で鍛える個別指導&lt;/strong&gt;です。&lt;br /&gt;
定期試験の過去問や教科書本文をもとに、出題されやすいポイントを押さえながら読解演習を重ねることで、&lt;br /&gt;
一貫校の発展的なテストでも&lt;strong&gt;安定して高得点を狙える古典力&lt;/strong&gt;を身につけていきます。&lt;/p&gt;
&lt;p&gt;&lt;a style="background-color: #2e7d32; color: #ffffff; padding: 5px 10px; text-align: center; text-decoration: none; display: inline-block; font-size: 14px;" href="https://koten-kakitsubata.jp/school-exam/"&gt;&lt;br /&gt;
詳細を見る&lt;br /&gt;
&lt;/a&gt;&lt;/p&gt;
&lt;/div&gt;
&lt;/div&gt;
&lt;p&gt;&lt;!-- [ /.socialSet ] --&gt;&lt;/p&gt;
------</t>
  </si>
  <si>
    <t>以下のページは不自然なワードを使用しています。
これらを適切に自然な言葉に置き換えて下さい。
なお、本文の装飾や構造は絶対に変えないでください。
【対象ページURL】
https://natsui-sansu-juku.com/col_blog/bunsyoudaipurint/
【検出された不自然ワード】
- 型
- 手順
【本文】
------
&lt;p&gt;中学受験の算数において、多くの受験生がつまずきやすいのが&lt;strong&gt;「文章題」&lt;/strong&gt;です。「計算問題はできるのに、文章題になると急に正答率が下がる」というご相談も少なくありません。しかし、文章題にはパターンがあり、&lt;strong&gt;プリントや問題集を活用したトレーニング&lt;/strong&gt;で、着実に克服していくことができます。&lt;/p&gt;
&lt;p&gt;ここでは、算数の文章題に苦手意識があるお子さん向けに、プリントを使った効果的な対策方法を整理してご紹介します。&lt;/p&gt;
&lt;p&gt;文章題の頻出パターンや解法の整理は、&lt;a href="https://natsui-sansu-juku.com/column/hub-bunshodai/" target="_blank" rel="noopener noreferrer"&gt;&lt;strong&gt;中学受験算数｜文章題の解き方まとめ（全体像はこちら）&lt;/strong&gt;&lt;/a&gt;もあわせて参照してください。&lt;/p&gt;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&lt;h2&gt;中学受験算数の文章題をプリントで対策するポイント&lt;/h2&gt;
&lt;h3&gt;計算問題は解けるのに文章題が苦手なケースとは&lt;/h3&gt;
&lt;p&gt;中学受験の算数で文章題が苦手なお子さんの多くは、&lt;/p&gt;
&lt;ul&gt;
&lt;li&gt;四則計算などの&lt;strong&gt;普通の計算問題は解ける&lt;/strong&gt;&lt;/li&gt;
&lt;li&gt;しかし、&lt;strong&gt;文章題になると急に手が止まる&lt;/strong&gt;&lt;/li&gt;
&lt;/ul&gt;
&lt;p&gt;というパターンがよく見られます。&lt;/p&gt;
&lt;p&gt;この場合、問題は「計算力」そのものではなく、&lt;/p&gt;
&lt;ul&gt;
&lt;li&gt;&lt;strong&gt;書かれている文章を、適切な式に直すことが苦手&lt;/strong&gt;&lt;/li&gt;
&lt;li&gt;文章を読んでも、&lt;strong&gt;どの数値をどう組み合わせればよいかイメージが湧かない&lt;/strong&gt;&lt;/li&gt;
&lt;/ul&gt;
&lt;p&gt;という点にあります。正しい式を立てることさえできれば解けるケースが多いため、&lt;/p&gt;
&lt;p&gt;&lt;strong&gt;&lt;span style="color: #0000ff;"&gt;「文章を理解し、文章を読んで式を立てる力」を鍛えること&lt;/span&gt;&lt;/strong&gt;が、文章題克服のカギになります。&lt;/p&gt;
&lt;h3&gt;まずは配布プリントや問題集を「繰り返し」活用する&lt;/h3&gt;
&lt;p&gt;文章題に強くなるためには、&lt;strong&gt;文章を式に変換する経験をたくさん積むこと&lt;/strong&gt;が欠かせません。そのための第一歩としておすすめなのが、&lt;/p&gt;
&lt;ul&gt;
&lt;li&gt;学校や塾で配布された&lt;strong&gt;プリント&lt;/strong&gt;&lt;/li&gt;
&lt;li&gt;手元にある中学受験向けの&lt;strong&gt;問題集&lt;/strong&gt;&lt;/li&gt;
&lt;/ul&gt;
&lt;p&gt;を&lt;strong&gt;繰り返し解くこと&lt;/strong&gt;です。&lt;/p&gt;
&lt;p&gt;ポイントは、&lt;/p&gt;
&lt;ul&gt;
&lt;li&gt;一度解いて終わりではなく、&lt;strong&gt;解き直しを前提に使う&lt;/strong&gt;&lt;/li&gt;
&lt;li&gt;正解した問題でも、&lt;strong&gt;「なぜこの式になるのか」を言葉で説明してみる&lt;/strong&gt;&lt;/li&gt;
&lt;li&gt;解説を読みながら、&lt;strong&gt;文章から式を立てる手順&lt;/strong&gt;を確認する&lt;/li&gt;
&lt;/ul&gt;
&lt;p&gt;といった形で、「式を立てるプロセス」に意識を向けて取り組むことです。&lt;/p&gt;
&lt;h2&gt;文章題に強くなるためには「とにかく慣れる」ことが大切&lt;/h2&gt;
&lt;h3&gt;文章から式に変換する練習を習慣化する&lt;/h3&gt;
&lt;p&gt;中学受験の算数で文章題が苦手な場合、現時点では、&lt;/p&gt;
&lt;p&gt;&lt;strong&gt;&lt;span style="color: #0000ff;"&gt;文章を式に変換することができない状況&lt;/span&gt;&lt;/strong&gt;&lt;/p&gt;
&lt;p&gt;と考えられます。この状態から抜け出すためには、&lt;strong&gt;「慣れ」&lt;/strong&gt;が非常に重要です。&lt;/p&gt;
&lt;p&gt;文章題にはさまざまなパターンがありますが、実際には、&lt;/p&gt;
&lt;ul&gt;
&lt;li&gt;言葉の言い回しや設定に&lt;strong&gt;共通するパターンが多い&lt;/strong&gt;&lt;/li&gt;
&lt;li&gt;「この表現が出てきたら、この式が立つ」という型がある&lt;/li&gt;
&lt;/ul&gt;
&lt;p&gt;という特徴があります。つまり、&lt;/p&gt;
&lt;p&gt;&lt;strong&gt;文章題が載っているプリントや問題集を多くこなすことで、文章を式に変換する「コツ」が身についていきます。&lt;/strong&gt;&lt;/p&gt;
&lt;h3&gt;プリント・問題集・解説をフル活用するコツ&lt;/h3&gt;
&lt;p&gt;プリントだけでなく、市販の問題集なども併用して構いません。大切なのは、&lt;/p&gt;
&lt;ul&gt;
&lt;li&gt;&lt;strong&gt;解説をしっかり読みながら、解き方の流れを確認する&lt;/strong&gt;&lt;/li&gt;
&lt;li&gt;「この一文はどの式につながっているか」を意識する&lt;/li&gt;
&lt;li&gt;自力で解けなかった問題は、必ず&lt;strong&gt;もう一度自分で解き直す&lt;/strong&gt;&lt;/li&gt;
&lt;/ul&gt;
&lt;p&gt;といった「読み方」と「解き直し」の習慣をつけることです。&lt;/p&gt;
&lt;p&gt;このような対策を積み重ねていくことで、&lt;/p&gt;
&lt;ul&gt;
&lt;li&gt;文章を読んでいるうちに、&lt;strong&gt;自然と解き方や式の作り方が頭に浮かぶ&lt;/strong&gt;&lt;/li&gt;
&lt;li&gt;初見の文章題でも、落ち着いて情報を整理できる&lt;/li&gt;
&lt;/ul&gt;
&lt;p&gt;という状態に近づいていきます。&lt;/p&gt;
&lt;h3&gt;毎日少しずつ「文章題に触れる」ことから始めよう&lt;/h3&gt;
&lt;p&gt;文章題の克服は、一気に劇的に変わるというよりも、&lt;strong&gt;毎日の小さな積み重ね&lt;/strong&gt;によって力がついていく分野です。&lt;/p&gt;
&lt;p&gt;おすすめの取り組みとしては、&lt;/p&gt;
&lt;ul&gt;
&lt;li&gt;毎日１～２題でもよいので、&lt;strong&gt;必ず文章題に触れる時間を作る&lt;/strong&gt;&lt;/li&gt;
&lt;li&gt;慣れるまでは同じ単元の文章題を集中的に解き、パターンをつかむ&lt;/li&gt;
&lt;li&gt;できるようになってきたら、少しずつ違う単元の文章題にも広げていく&lt;/li&gt;
&lt;/ul&gt;
&lt;p&gt;といったステップを意識してみてください。&lt;/p&gt;
&lt;p&gt;&lt;strong&gt;「まずは文章題に毎日触れてみる」&lt;/strong&gt;というところから、文章題克服の第一歩が始まります。&lt;/p&gt;
&lt;h2&gt;まとめ：プリントを活用した文章題対策で「式を立てる力」を鍛えよう&lt;/h2&gt;
&lt;p&gt;中学受験の算数において文章題を克服するには、&lt;/p&gt;
&lt;ul&gt;
&lt;li&gt;計算力だけでなく、&lt;strong&gt;文章を読んで式を立てる力&lt;/strong&gt;が不可欠&lt;/li&gt;
&lt;li&gt;学校・塾のプリントや問題集を&lt;strong&gt;繰り返し活用&lt;/strong&gt;することが効果的&lt;/li&gt;
&lt;li&gt;解説を読みながら、「どの文章がどの式につながるか」を意識する&lt;/li&gt;
&lt;li&gt;毎日少しずつ文章題に触れ、&lt;strong&gt;文章→式の変換に慣れる&lt;/strong&gt;ことが大切&lt;/li&gt;
&lt;/ul&gt;
&lt;p&gt;といったポイントを押さえる必要があります。&lt;/p&gt;
&lt;p&gt;文章題は「センス」ではなく、&lt;strong&gt;トレーニングで伸ばせる分野&lt;/strong&gt;です。プリントや問題集を上手に活用し、「読み方」と「式の立て方」の型を身につけていくことで、少しずつ文章題に対する苦手意識は薄れていきます。&lt;/p&gt;
&lt;p&gt;まずは、手元にあるプリントからで構いません。毎日の学習に「文章題１～２問」を取り入れることから、ぜひスタートしてみてください。&lt;/p&gt;
&lt;h4&gt;関連コラム&lt;/h4&gt;
&lt;blockquote&gt;&lt;p&gt;&lt;a href="https://natsui-sansu-juku.com/column/bunsyoudai/" target="_blank" rel="noopener noreferrer"&gt;&lt;br /&gt;
中学受験における算数で文章題の正答率を上げるためのポイント&lt;br /&gt;
&lt;/a&gt;&lt;/p&gt;&lt;/blockquote&gt;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bunsyoudaipurint%2F&amp;amp;t=%E4%B8%AD%E5%AD%A6%E5%8F%97%E9%A8%93%E3%81%AE%E7%AE%97%E6%95%B0%E3%81%AB%E3%81%8A%E3%81%84%E3%81%A6%E6%96%87%E7%AB%A0%E9%A1%8C%E3%82%92%E3%83%97%E3%83%AA%E3%83%B3%E3%83%88%E3%81%AA%E3%81%A9%E3%81%A7%E5%AF%BE%E7%AD%96%E3%81%99%E3%82%8B%E6%96%B9%E6%B3%95%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bunsyoudaipurint%2F&amp;amp;text=%E4%B8%AD%E5%AD%A6%E5%8F%97%E9%A8%93%E3%81%AE%E7%AE%97%E6%95%B0%E3%81%AB%E3%81%8A%E3%81%84%E3%81%A6%E6%96%87%E7%AB%A0%E9%A1%8C%E3%82%92%E3%83%97%E3%83%AA%E3%83%B3%E3%83%88%E3%81%AA%E3%81%A9%E3%81%A7%E5%AF%BE%E7%AD%96%E3%81%99%E3%82%8B%E6%96%B9%E6%B3%95%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3%81%AE%E7%AE%97%E6%95%B0%E3%81%AB%E3%81%8A%E3%81%84%E3%81%A6%E6%96%87%E7%AB%A0%E9%A1%8C%E3%82%92%E3%83%97%E3%83%AA%E3%83%B3%E3%83%88%E3%81%AA%E3%81%A9%E3%81%A7%E5%AF%BE%E7%AD%96%E3%81%99%E3%82%8B%E6%96%B9%E6%B3%95%20%7C%20%E4%B8%AD%E5%AD%A6%E5%8F%97%E9%A8%93%E5%B0%82%E9%96%80%E3%80%80%E5%A4%8F%E4%BA%95%E7%AE%97%E6%95%B0%E5%A1%BE%0Ahttps%3A%2F%2Fnatsui-sansu-juku.com%2Fcol_blog%2Fbunsyoudaipurint%2F" target="_blank" &gt;&lt;span class="vk_icon_w_r_sns_bluesky icon_sns"&gt;&lt;/span&gt;&lt;span class="sns_txt"&gt;Bluesky&lt;/span&gt;&lt;/a&gt;&lt;/li&gt;&lt;li class="sb_hatena sb_icon"&gt;&lt;a class="sb_icon_inner" href="//b.hatena.ne.jp/add?mode=confirm&amp;url=https%3A%2F%2Fnatsui-sansu-juku.com%2Fcol_blog%2Fbunsyoudaipurint%2F&amp;amp;title=%E4%B8%AD%E5%AD%A6%E5%8F%97%E9%A8%93%E3%81%AE%E7%AE%97%E6%95%B0%E3%81%AB%E3%81%8A%E3%81%84%E3%81%A6%E6%96%87%E7%AB%A0%E9%A1%8C%E3%82%92%E3%83%97%E3%83%AA%E3%83%B3%E3%83%88%E3%81%AA%E3%81%A9%E3%81%A7%E5%AF%BE%E7%AD%96%E3%81%99%E3%82%8B%E6%96%B9%E6%B3%95%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sb_icon_inner"data-clipboard-text="中学受験の算数において文章題をプリントなどで対策する方法 | 中学受験専門　夏井算数塾 https://natsui-sansu-juku.com/col_blog/bunsyoudaipurint/"&gt;&lt;span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</si>
  <si>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https://natsui-sansu-juku.com/column/510-07/
【検出された不自然ワード】
- 型
【本文】
------
&lt;h2&gt;サピックス5年生のための「柱体・すい体・水そう」基礎整理&lt;/h2&gt;
&lt;p&gt;立体図形の単元は、公式そのものはシンプルですが、&lt;strong&gt;「どこが底面でどこが高さか分からない」「表面積でごちゃごちゃする」「水そうの図がうまく描けない」&lt;/strong&gt;というつまずきが多い分野です。&lt;br /&gt;
このページでは、動画と連動しながら、サピックス5年生が&lt;strong&gt;授業に入る前に押さえておきたい柱体・すい体・水そうのポイント&lt;/strong&gt;を整理しました。&lt;br /&gt;
体積・表面積の公式と、水そうの典型的な考え方をセットで確認しておきましょう。&lt;br /&gt;
サピックス小5算数の「15分まとめ」全体の一覧は、&lt;a href="https://natsui-sansu-juku.com/column/sapix-15/"&gt;全体像はこちら&lt;/a&gt;から確認できます。&lt;/p&gt;
&lt;h2&gt;動画講義：柱体・すい体・水そうの基本&lt;/h2&gt;
&lt;p&gt;&lt;iframe title="510-07　立体図形(1)【サピックスの算数を15分で授業してみた】" src="https://www.youtube.com/embed/O0v3tuKgqLI?feature=oembed" width="750" height="422" frameborder="0" allowfullscreen="allowfullscreen"&gt;&lt;/iframe&gt;&lt;/p&gt;
&lt;blockquote&gt;&lt;p&gt;この動画は、サピックスに通塾している小学５年生で、算数が苦手な生徒さん向けに&lt;strong&gt;「授業に入る前に見ておいてほしいポイント」&lt;/strong&gt;をまとめた内容です。&lt;br /&gt;
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※本動画は、サピックスで使用されているテキストそのものの解説ではありません。あらかじめご了承ください。&lt;/p&gt;&lt;/blockquote&gt;
&lt;h2&gt;１．柱体の体積・表面積&lt;/h2&gt;
&lt;p&gt;まずは、柱体（柱の形）の体積と表面積の基本を整理します。サピックスの立体図形では、&lt;strong&gt;「柱体」と「すい体」を区別して考えられるか&lt;/strong&gt;がスタートラインになります。&lt;/p&gt;
&lt;h3&gt;柱体とは？&lt;/h3&gt;
&lt;p&gt;&lt;strong&gt;柱体&lt;/strong&gt;とは、&lt;br /&gt;
&lt;strong&gt;「同じ形がまっすぐ積み上がってできた立体」&lt;/strong&gt;&lt;br /&gt;
のことです。&lt;/p&gt;
&lt;ul&gt;
&lt;li&gt;上と下の面（底面）が&lt;strong&gt;合同（同じ形・同じ大きさ）&lt;/strong&gt;&lt;/li&gt;
&lt;li&gt;側面は、底面と高さに沿ってできる長方形（または同じ形の面）の集まり&lt;/li&gt;
&lt;li&gt;直方体・立方体・円柱などは典型的な柱体の仲間&lt;/li&gt;
&lt;/ul&gt;
&lt;h3&gt;柱体の体積の公式&lt;/h3&gt;
&lt;p&gt;柱体の体積は、次の公式で求めます。&lt;/p&gt;
&lt;p&gt;&lt;strong&gt;柱体の体積 ＝ 底面積 × 高さ&lt;/strong&gt;&lt;/p&gt;
&lt;ul&gt;
&lt;li&gt;底面積…柱体の「底の部分」の面積（上の面も同じ面積）&lt;/li&gt;
&lt;li&gt;高さ…底面と底面の間の長さ（まっすぐな距離）&lt;/li&gt;
&lt;/ul&gt;
&lt;p&gt;立体が複雑に見えても、&lt;strong&gt;「底面が何で、高さがどこか」&lt;/strong&gt;さえ押さえれば、体積は必ずこの形に落とし込めます。&lt;/p&gt;
&lt;h3&gt;柱体の表面積の公式&lt;/h3&gt;
&lt;p&gt;&lt;strong&gt;表面積&lt;/strong&gt;とは、&lt;br /&gt;
&lt;strong&gt;「立体を展開図にしたときの、すべての面の面積の合計」&lt;/strong&gt;&lt;br /&gt;
のことです。&lt;/p&gt;
&lt;p&gt;柱体の表面積は、次のように求めます。&lt;/p&gt;
&lt;p&gt;&lt;strong&gt;柱体の表面積 ＝ 底面積 × 2 ＋ 底面の周りの長さ × 高さ&lt;/strong&gt;&lt;/p&gt;
&lt;ul&gt;
&lt;li&gt;底面積 × 2 … 上と下の2つの面&lt;/li&gt;
&lt;li&gt;底面の周りの長さ × 高さ … 側面の「帯」の部分（展開図にしたときの長方形）&lt;/li&gt;
&lt;/ul&gt;
&lt;p&gt;表面積の計算で大事なのは、次の2点です。&lt;/p&gt;
&lt;ul&gt;
&lt;li&gt;&lt;strong&gt;底面の形（長方形・正方形・三角形・円など）をしっかり確認する&lt;/strong&gt;&lt;/li&gt;
&lt;li&gt;底面の&lt;strong&gt;「周りの長さ」＝周の長さ&lt;/strong&gt;であることを意識し、その×高さが側面の面積の合計になることを覚えておく&lt;/li&gt;
&lt;/ul&gt;
&lt;p&gt;この公式は、&lt;strong&gt;「展開図のイメージ」とセットで徹底的に覚えておく&lt;/strong&gt;と、複雑な柱体でも落ち着いて解けるようになります。&lt;/p&gt;
&lt;h2&gt;２．すい体の体積・表面積&lt;/h2&gt;
&lt;p&gt;次に、柱体と対比される&lt;strong&gt;すい体&lt;/strong&gt;について確認します。&lt;br /&gt;
体積の公式は似ていますが、&lt;strong&gt;「3分の1」という係数&lt;/strong&gt;が入ることが大きなポイントです。&lt;/p&gt;
&lt;h3&gt;すい体とは？&lt;/h3&gt;
&lt;p&gt;&lt;strong&gt;すい体&lt;/strong&gt;とは、&lt;br /&gt;
&lt;strong&gt;「1つの頂点に向かってすぼまっている立体」&lt;/strong&gt;&lt;br /&gt;
のことです。&lt;/p&gt;
&lt;ul&gt;
&lt;li&gt;底面は、三角形・四角形・円など、さまざまな形がありうる&lt;/li&gt;
&lt;li&gt;上には&lt;strong&gt;1つの頂点&lt;/strong&gt;があり、そこに向かって側面が集まっている&lt;/li&gt;
&lt;li&gt;三角すい・四角すい・円すいなどが代表的なすい体&lt;/li&gt;
&lt;/ul&gt;
&lt;h3&gt;すい体の体積の公式&lt;/h3&gt;
&lt;p&gt;すい体の体積は、次の公式で求めます。&lt;/p&gt;
&lt;p&gt;&lt;strong&gt;すい体の体積 ＝ 底面積 × 高さ × 3分の1&lt;/strong&gt;&lt;br /&gt;
（＝ 底面積 × 高さ ÷ 3）&lt;/p&gt;
&lt;ul&gt;
&lt;li&gt;底面積…すい体の底の部分の面積&lt;/li&gt;
&lt;li&gt;高さ…底面から頂点までを&lt;strong&gt;垂直に&lt;/strong&gt;測った長さ&lt;/li&gt;
&lt;/ul&gt;
&lt;p&gt;柱体と比べると、&lt;strong&gt;同じ底面積・同じ高さなら、体積は柱体の3分の1&lt;/strong&gt;になります。&lt;br /&gt;
「柱体とすい体の関係」をイメージしながら、この公式をしっかり覚えておきましょう。&lt;/p&gt;
&lt;p&gt;表面積については、底面・側面（三角形や扇形）を個別に計算して足し合わせていきますが、まずは&lt;strong&gt;体積の公式を最優先で定着&lt;/strong&gt;させることが大切です。&lt;/p&gt;
&lt;h2&gt;３．水そうの問題の考え方&lt;/h2&gt;
&lt;p&gt;水そう（タンク）を使った問題は、柱体・すい体の考え方と&lt;strong&gt;「体積」と「時間」の関係&lt;/strong&gt;が合わさった典型的な応用です。&lt;br /&gt;
ここでは、元記事でも強調されている&lt;strong&gt;「図をかいて解く習慣」&lt;/strong&gt;を身につけることがポイントになります。&lt;/p&gt;
&lt;h3&gt;水そうの問題は「正面から見た図」をかく&lt;/h3&gt;
&lt;p&gt;水そうの問題では、必ず&lt;strong&gt;正面から見た図&lt;/strong&gt;を描きましょう。&lt;br /&gt;
上から見た図ではなく、&lt;strong&gt;「水面の高さが分かる向き」&lt;/strong&gt;で描くと、体積の変化がイメージしやすくなります。&lt;/p&gt;
&lt;h3&gt;図に書き込むべき4つの情報&lt;/h3&gt;
&lt;p&gt;元記事では、水そうの問題の図に入れるべき情報として、次の4つが挙げられています。&lt;/p&gt;
&lt;blockquote&gt;&lt;p&gt;・底面積　・高さ　・体積　・時間（ある場合は）&lt;/p&gt;&lt;/blockquote&gt;
&lt;p&gt;これらを図の近くに書き込むことで、&lt;strong&gt;問題文の情報が整理され、式が立てやすく&lt;/strong&gt;なります。&lt;/p&gt;
&lt;ul&gt;
&lt;li&gt;&lt;strong&gt;底面積：&lt;/strong&gt;水そうの底（長方形・正方形・円など）の面積&lt;/li&gt;
&lt;li&gt;&lt;strong&gt;高さ：&lt;/strong&gt;水そうの高さ、または水面の高さ&lt;/li&gt;
&lt;li&gt;&lt;strong&gt;体積：&lt;/strong&gt;入る水の量（Lやcm³など）&lt;/li&gt;
&lt;li&gt;&lt;strong&gt;時間：&lt;/strong&gt;水を入れる・抜くのにかかる時間、1分あたりの量など&lt;/li&gt;
&lt;/ul&gt;
&lt;h3&gt;水そう問題の基本的な考え方&lt;/h3&gt;
&lt;p&gt;水そう問題では、次のような考え方がよく使われます。&lt;/p&gt;
&lt;ul&gt;
&lt;li&gt;体積 ＝ 底面積 × 水の高さ&lt;/li&gt;
&lt;li&gt;水の量の変化（増える・減る）と、時間の関係を式にする&lt;/li&gt;
&lt;li&gt;「1分あたり何L増えるか」「何cm水位が上がるか」を比例関係で考える&lt;/li&gt;
&lt;/ul&gt;
&lt;p&gt;特にサピックスの問題では、&lt;/p&gt;
&lt;ul&gt;
&lt;li&gt;入れる水と抜く水が同時にある&lt;/li&gt;
&lt;li&gt;途中で流量（1分あたりの量）が変わる&lt;/li&gt;
&lt;li&gt;水面がある高さに達したときの時間を求める&lt;/li&gt;
&lt;/ul&gt;
&lt;p&gt;といった設定がよく出てきます。&lt;br /&gt;
そのときも、&lt;strong&gt;「底面積」「高さ」「体積」「時間」を正面図に書き込んで整理する」&lt;/strong&gt;ことが、解き始めの第一歩になります。&lt;/p&gt;
&lt;p&gt;&lt;strong&gt;図をかく習慣&lt;/strong&gt;をつけるだけで、水そうの問題はぐっと解きやすくなります。問題を読むたびに、「まずは図」と意識してみてください。&lt;/p&gt;
&lt;h2&gt;４．サピックス5年生のための学習のすすめ方&lt;/h2&gt;
&lt;p&gt;柱体・すい体・水そうの単元は、それぞれバラバラではなく、&lt;/p&gt;
&lt;ul&gt;
&lt;li&gt;「底面積 × 高さ」という共通の考え方&lt;/li&gt;
&lt;li&gt;体積と時間の関係（割合・速さの考え方）&lt;/li&gt;
&lt;/ul&gt;
&lt;p&gt;でつながっています。算数が苦手なサピックス5年生は、次のような流れで学習するのがおすすめです。&lt;/p&gt;
&lt;ol&gt;
&lt;li&gt;動画を視聴して、&lt;strong&gt;柱体・すい体のイメージ&lt;/strong&gt;と&lt;strong&gt;水そうの図の描き方&lt;/strong&gt;をつかむ&lt;/li&gt;
&lt;li&gt;本ページの公式とポイントをノートにまとめ、&lt;strong&gt;「体積＝底面積×高さ」「すい体は3分の1」&lt;/strong&gt;を何度も確認&lt;/li&gt;
&lt;li&gt;教科書やテキストの基本問題で、&lt;strong&gt;底面と高さを正しく見つけられるか&lt;/strong&gt;をチェック&lt;/li&gt;
&lt;li&gt;水そうの問題では必ず正面図を描き、「底面積・高さ・体積・時間」を書き込む練習を繰り返す&lt;/li&gt;
&lt;/ol&gt;
&lt;p&gt;公式をただ暗記するだけでなく、&lt;strong&gt;「なぜその公式になるのか」「どこの部分が底面でどこが高さか」&lt;/strong&gt;を意識して問題に取り組むことが、サピックス算数で点数を安定させるコツです。&lt;/p&gt;
&lt;h2&gt;当塾でのSapix対策&lt;/h2&gt;
&lt;h3&gt;サピックス算数の特徴と当塾の方針&lt;/h3&gt;
&lt;p&gt;サピックスの算数は、&lt;strong&gt;公式の暗記&lt;/strong&gt;だけでなく、&lt;strong&gt;図で考える力・立体をイメージする力&lt;/strong&gt;を重視する問題が多いのが特徴です。&lt;br /&gt;
柱体・すい体・水そうの単元は、&lt;/p&gt;
&lt;ul&gt;
&lt;li&gt;今後の&lt;strong&gt;割合・速さ・比・グラフ&lt;/strong&gt;などの単元&lt;/li&gt;
&lt;li&gt;入試で頻出の&lt;strong&gt;立体の切断・水そう問題&lt;/strong&gt;&lt;/li&gt;
&lt;/ul&gt;
&lt;p&gt;と深くつながる重要な土台となります。&lt;/p&gt;
&lt;p&gt;当塾では、&lt;/p&gt;
&lt;ul&gt;
&lt;li&gt;サピックスのカリキュラムに合わせて、&lt;strong&gt;つまずきやすい立体図形を早めにフォロー&lt;/strong&gt;&lt;/li&gt;
&lt;li&gt;動画と演習を組み合わせ、&lt;strong&gt;「図をかく習慣」や「公式の使い分け」を定着&lt;/strong&gt;&lt;/li&gt;
&lt;li&gt;柱体・すい体・水そうの基礎を、&lt;strong&gt;入試レベルの応用問題につながる形で整理&lt;/strong&gt;&lt;/li&gt;
&lt;/ul&gt;
&lt;p&gt;といった方針で、サピックスに通塾しているお子さまの学習をサポートしています。&lt;/p&gt;
&lt;h3&gt;詳しいご案内はこちら&lt;/h3&gt;
&lt;p&gt;Sapixの特徴については&lt;strong&gt;&lt;a href="https://natsui-sansu-juku.com/sapix-2/" target="_blank" rel="noopener noreferrer"&gt;コチラ&lt;/a&gt;&lt;/strong&gt;、&lt;br /&gt;
当塾でのSapix対策については&lt;strong&gt;&lt;a href="https://natsui-sansu-juku.com/sapix/" target="_blank" rel="noopener noreferrer"&gt;コチラ&lt;/a&gt;&lt;/strong&gt;をご覧ください。&lt;/p&gt;
&lt;h2&gt;まとめ：柱体・すい体・水そうは「底面積×高さ」がキーワード&lt;/h2&gt;
&lt;ul&gt;
&lt;li&gt;&lt;strong&gt;柱体：&lt;/strong&gt;同じ形が積み上がった立体。体積は&lt;strong&gt;底面積×高さ&lt;/strong&gt;、表面積は&lt;strong&gt;底面積×2＋底面の周りの長さ×高さ&lt;/strong&gt;で求める。&lt;/li&gt;
&lt;li&gt;&lt;strong&gt;すい体：&lt;/strong&gt;頂点が1つある立体。体積は&lt;strong&gt;底面積×高さ×3分の1&lt;/strong&gt;で、柱体の3分の1になる。&lt;/li&gt;
&lt;li&gt;&lt;strong&gt;表面積：&lt;/strong&gt;展開図のすべての面積の合計。底面・側面を分けて考えると整理しやすい。&lt;/li&gt;
&lt;li&gt;&lt;strong&gt;水そうの問題：&lt;/strong&gt;必ず&lt;strong&gt;正面から見た図&lt;/strong&gt;を描き、「底面積・高さ・体積・時間」を書き込んで整理する。&lt;/li&gt;
&lt;li&gt;どの単元でも、&lt;strong&gt;「体積＝底面積×高さ」&lt;/strong&gt;という共通の考え方を意識すると、公式の意味が理解しやすくなる。&lt;/li&gt;
&lt;li&gt;図をかく習慣と公式の使い分けが身につけば、柱体・すい体・水そうの問題は&lt;strong&gt;大きな得点源&lt;/strong&gt;になる。&lt;/li&gt;
&lt;/ul&gt;
&lt;p&gt;動画と本ページをくり返し活用しながら、&lt;strong&gt;「底面はどこか」「高さはどこか」を自分で判断できる力&lt;/strong&gt;を育てていきましょう。サピックスの応用問題・入試問題に向けた確かな土台が築けます。&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id="veu_cta-31796"&gt;&lt;h1 class="cta_title"&gt;動画：中学受験Q&amp;A&lt;/h1&gt;&lt;div class="cta_body"&gt;&lt;div class="cta_body_image cta_body_image_right"&gt;&lt;a href="https://natsui-sansu-juku.com/ct/%e4%b8%ad%e5%ad%a6%e5%8f%97%e9%a8%93q%ef%bc%86%ef%bd%81/"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image_exist"&gt;中学受験についての親御さんの悩みやお子さんの問題に答えるQ&amp;amp;A動画です。経験に基づくアドバイスを通じて、中学受験に関する情報とサポートを提供しています。&lt;/div&gt;&lt;div class="cta_body_link"&gt;&lt;a href="https://natsui-sansu-juku.com/ct/%e4%b8%ad%e5%ad%a6%e5%8f%97%e9%a8%93q%ef%bc%86%ef%bd%81/" class="btn btn-primary btn-block btn-lg" target="_blank"&gt;動画：中学受験Q&amp;amp;A&lt;/a&gt;&lt;/div&gt;&lt;/div&gt;&lt;!--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510-07%2F&amp;amp;t=510-07%E3%80%80%E7%AB%8B%E4%BD%93%E5%9B%B3%E5%BD%A2%281%29%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510-07%2F&amp;amp;text=510-07%E3%80%80%E7%AB%8B%E4%BD%93%E5%9B%B3%E5%BD%A2%281%29%20%7C%20%E4%B8%AD%E5%AD%A6%E5%8F%97%E9%A8%93%E5%B0%82%E9%96%80%E3%80%80%E5%A4%8F%E4%BA%95%E7%AE%97%E6%95%B0%E5%A1%BE" target="_blank" &gt;&lt;span class="vk_icon_w_r_sns_x_twitter icon_sns"&gt;&lt;/span&gt;&lt;span class="sns_txt"&gt;X&lt;/span&gt;&lt;/a&gt;&lt;/li&gt;&lt;li class="sb_bluesky sb_icon"&gt;&lt;a class="sb_icon_inner" href="https://bsky.app/intent/compose?text=510-07%E3%80%80%E7%AB%8B%E4%BD%93%E5%9B%B3%E5%BD%A2%281%29%20%7C%20%E4%B8%AD%E5%AD%A6%E5%8F%97%E9%A8%93%E5%B0%82%E9%96%80%E3%80%80%E5%A4%8F%E4%BA%95%E7%AE%97%E6%95%B0%E5%A1%BE%0Ahttps%3A%2F%2Fnatsui-sansu-juku.com%2Fcolumn%2F510-07%2F" target="_blank" &gt;&lt;span class="vk_icon_w_r_sns_bluesky icon_sns"&gt;&lt;/span&gt;&lt;span class="sns_txt"&gt;Bluesky&lt;/span&gt;&lt;/a&gt;&lt;/li&gt;&lt;li class="sb_hatena sb_icon"&gt;&lt;a class="sb_icon_inner" href="//b.hatena.ne.jp/add?mode=confirm&amp;url=https%3A%2F%2Fnatsui-sansu-juku.com%2Fcolumn%2F510-07%2F&amp;amp;title=510-07%E3%80%80%E7%AB%8B%E4%BD%93%E5%9B%B3%E5%BD%A2%281%29%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sb_icon_inner"data-clipboard-text="510-07　立体図形(1) | 中学受験専門　夏井算数塾 https://natsui-sansu-juku.com/column/510-07/"&gt;&lt;span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</si>
  <si>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https://natsui-sansu-juku.com/column/510-13/
【検出された不自然ワード】
- 手順
【本文】
------
&lt;h2&gt;サピックス5年生のための「等差数列・群数列・数表」基礎整理&lt;/h2&gt;
&lt;p&gt;サピックス5年生の算数では、&lt;strong&gt;等差数列&lt;/strong&gt;や&lt;strong&gt;群数列&lt;/strong&gt;、そして&lt;strong&gt;数表の読み取り&lt;/strong&gt;といった、数の並び方を扱う単元が登場します。&lt;br /&gt;
一見シンプルに見えますが、&lt;/p&gt;
&lt;ul&gt;
&lt;li&gt;一般項の式にうまく当てはめられない&lt;/li&gt;
&lt;li&gt;群数列で「どのセットの何番目か」が分からなくなる&lt;/li&gt;
&lt;li&gt;頭の中だけで考えてしまい、数え間違いが多くなる&lt;/li&gt;
&lt;/ul&gt;
&lt;p&gt;といったつまずきが起こりやすい分野でもあります。&lt;br /&gt;
このページは、サピックス小5算数を短時間で整理するシリーズの一部です。全体の構成や他単元の一覧は&lt;a href="https://natsui-sansu-juku.com/column/sapix-15/" target="_blank" rel="noopener noreferrer"&gt;&lt;strong&gt;サピックス小5算数 15分まとめ（全体像はこちら）&lt;/strong&gt;&lt;/a&gt;から確認できます。&lt;br /&gt;
このページでは、動画の内容を補足しながら、&lt;strong&gt;等差数列の基本・群数列の考え方・数表の書き方&lt;/strong&gt;を、授業前後の予習・復習用に整理しました。&lt;/p&gt;
&lt;h2&gt;動画講義：等差数列・群数列・数表のポイント&lt;/h2&gt;
&lt;p&gt;&lt;iframe title="510-13　規則性【サピックスの算数を15分で授業してみた】" src="https://www.youtube.com/embed/cjiKs6U6pDM?feature=oembed" width="750" height="422" frameborder="0" allowfullscreen="allowfullscreen"&gt;&lt;/iframe&gt;&lt;/p&gt;
&lt;blockquote&gt;&lt;p&gt;この動画は、サピックスに通塾している小学5年生で、算数が苦手な生徒さん向けに、&lt;strong&gt;「SAPIXの授業前に見ておくべき内容」&lt;/strong&gt;をまとめたものです。&lt;/p&gt;
&lt;p&gt;ポイントを絞ったコンパクトな講義なので、基本の復習や授業理解のサポートとして活用していただけます。&lt;/p&gt;
&lt;p&gt;※SAPIXで使用されているテキストそのものの解説ではありません。ご了承ください。&lt;/p&gt;&lt;/blockquote&gt;
&lt;h2&gt;１．等差数列とその和&lt;/h2&gt;
&lt;p&gt;まずは、この単元の土台となる&lt;strong&gt;等差数列&lt;/strong&gt;から確認していきましょう。&lt;/p&gt;
&lt;h3&gt;等差数列とは？&lt;/h3&gt;
&lt;p&gt;&lt;strong&gt;等差数列&lt;/strong&gt;とは、&lt;strong&gt;1つ進むごとに同じ数だけ増えたり減ったりする数列&lt;/strong&gt;のことです。&lt;/p&gt;
&lt;ul&gt;
&lt;li&gt;例：2, 5, 8, 11, 14, …（3ずつ増えている）&lt;/li&gt;
&lt;li&gt;例：20, 17, 14, 11, …（3ずつ減っている）&lt;/li&gt;
&lt;/ul&gt;
&lt;p&gt;この「毎回同じだけ増える（減る）数」のことを&lt;strong&gt;公差&lt;/strong&gt;と呼びます。&lt;/p&gt;
&lt;h3&gt;等差数列の一般項（▢番目の数）&lt;/h3&gt;
&lt;p&gt;等差数列の&lt;strong&gt;▢番目の数&lt;/strong&gt;（一般項）は、次の式で表せます。&lt;/p&gt;
&lt;p&gt;&lt;strong&gt;▢番目 ＝ はじめ ＋ 差 ×（▢ − 1）&lt;/strong&gt;&lt;/p&gt;
&lt;ul&gt;
&lt;li&gt;&lt;strong&gt;はじめ：&lt;/strong&gt;1番目の数&lt;/li&gt;
&lt;li&gt;&lt;strong&gt;差：&lt;/strong&gt;1つ進むごとに増える（または減る）数&lt;/li&gt;
&lt;li&gt;&lt;strong&gt;▢：&lt;/strong&gt;何番目かを表す番号（n番目など）&lt;/li&gt;
&lt;/ul&gt;
&lt;p&gt;例えば、はじめが2、公差が3の等差数列なら、&lt;/p&gt;
&lt;ul&gt;
&lt;li&gt;n番目 ＝ 2 ＋ 3×(n−1)&lt;/li&gt;
&lt;/ul&gt;
&lt;p&gt;という形で表すことができます。&lt;/p&gt;
&lt;h3&gt;等差数列の和（合計）&lt;/h3&gt;
&lt;p&gt;最初からある項までの合計を求めたいときは、次の公式を使います。&lt;/p&gt;
&lt;p&gt;&lt;strong&gt;（はじめ ＋ さいご）× 個数 ÷ 2&lt;/strong&gt;&lt;/p&gt;
&lt;ul&gt;
&lt;li&gt;&lt;strong&gt;はじめ：&lt;/strong&gt;最初の数&lt;/li&gt;
&lt;li&gt;&lt;strong&gt;さいご：&lt;/strong&gt;最後の数&lt;/li&gt;
&lt;li&gt;&lt;strong&gt;個数：&lt;/strong&gt;何個分足すか&lt;/li&gt;
&lt;/ul&gt;
&lt;p&gt;たとえば、2, 5, 8, 11, 14 の5つを足すときは、&lt;br /&gt;
(2＋14)×5÷2 ＝ 16×5÷2 ＝ 40 となります。&lt;/p&gt;
&lt;p&gt;&lt;strong&gt;ポイント：&lt;/strong&gt;「並んでいる数の中から、最初と最後、個数をしっかり読み取れるか」がカギです。&lt;/p&gt;
&lt;h3&gt;群数列とは？&lt;/h3&gt;
&lt;p&gt;等差数列の考え方を応用したものとして&lt;strong&gt;群数列（ぐんすうれつ）&lt;/strong&gt;があります。&lt;/p&gt;
&lt;p&gt;&lt;strong&gt;群数列：&lt;/strong&gt;&lt;br /&gt;
&lt;strong&gt;同じ並び方（パターン）が繰り返される数列&lt;/strong&gt;のこと。&lt;/p&gt;
&lt;ul&gt;
&lt;li&gt;例：1, 2, 3｜1, 2, 3｜1, 2, 3｜…&lt;/li&gt;
&lt;li&gt;例：2, 4｜6, 8｜10, 12｜… のように、「かたまり」が続いていく並び&lt;/li&gt;
&lt;/ul&gt;
&lt;h2&gt;２．いろいろな数列（群数列の考え方）&lt;/h2&gt;
&lt;p&gt;群数列の問題を解くには、&lt;strong&gt;「かたまり（セット）」に分けて考える&lt;/strong&gt;ことがとても有効です。&lt;/p&gt;
&lt;h3&gt;群数列の基本手順&lt;/h3&gt;
&lt;p&gt;元記事では、群数列を解くための手順として次の3ステップが紹介されています。&lt;/p&gt;
&lt;ol&gt;
&lt;li&gt;&lt;strong&gt;セット（1つのまとまり）に分ける&lt;/strong&gt;&lt;/li&gt;
&lt;li&gt;&lt;strong&gt;セットに名前をつける&lt;/strong&gt;&lt;/li&gt;
&lt;li&gt;&lt;strong&gt;名前（セット番号）と中身の関係性を見つける&lt;/strong&gt;&lt;/li&gt;
&lt;/ol&gt;
&lt;p&gt;このとき、常に意識しておきたいのが、&lt;/p&gt;
&lt;p&gt;&lt;strong&gt;👉 「何セット目の何番目か？」&lt;/strong&gt;&lt;/p&gt;
&lt;p&gt;という視点です。&lt;/p&gt;
&lt;h3&gt;「何セット目の何番目か？」を意識する理由&lt;/h3&gt;
&lt;ul&gt;
&lt;li&gt;長い数列をそのまま数えようとすると、&lt;strong&gt;途中でズレてミスしやすい&lt;/strong&gt;&lt;/li&gt;
&lt;li&gt;「1セットあたり何個あるか」が分かると、&lt;strong&gt;全体をセット単位でまとめて数えられる&lt;/strong&gt;&lt;/li&gt;
&lt;li&gt;セット番号と、セットの中の何番目かが分かれば、&lt;strong&gt;その位置の数を式で表しやすくなる&lt;/strong&gt;&lt;/li&gt;
&lt;/ul&gt;
&lt;p&gt;たとえば、「1, 2, 3｜1, 2, 3｜1, 2, 3｜…」のような数列で、20番目の数を求めたいとき、&lt;/p&gt;
&lt;ul&gt;
&lt;li&gt;1セット＝3個&lt;/li&gt;
&lt;li&gt;20 ÷ 3 の 商と余り を考えて、&lt;strong&gt;「何セット目の何番目か」&lt;/strong&gt;を調べる&lt;/li&gt;
&lt;/ul&gt;
&lt;p&gt;という手順で考えることができます。&lt;br /&gt;
群数列では、&lt;strong&gt;「セット数」と「セット内の位置」&lt;/strong&gt;を切り分けて考えることがポイントです。&lt;/p&gt;
&lt;h2&gt;３．数表の問題の進め方&lt;/h2&gt;
&lt;p&gt;等差数列や群数列の応用として、&lt;strong&gt;数表（数字が並んだ表）&lt;/strong&gt;の問題がよく出題されます。&lt;br /&gt;
ここで重要なのは、「頭の中だけでやろう」としないことです。&lt;/p&gt;
&lt;h3&gt;まずは自分で表を書いてみる&lt;/h3&gt;
&lt;p&gt;元記事では、&lt;/p&gt;
&lt;p&gt;&lt;strong&gt;「問題を解くときは、まず自分で簡単な表を書くことから始めましょう。頭の中だけで考えず、書き出すことで計算が整理され、ミスも減ります。」&lt;/strong&gt;&lt;/p&gt;
&lt;p&gt;と説明されています。&lt;/p&gt;
&lt;ul&gt;
&lt;li&gt;1行目・2行目・3行目…と、実際に数を並べてみる&lt;/li&gt;
&lt;li&gt;「何列目にどんな数がくるか」を、&lt;strong&gt;目に見える形で確認する&lt;/strong&gt;&lt;/li&gt;
&lt;li&gt;途中で規則性に気づいたら、そこから&lt;strong&gt;式でまとめて考える&lt;/strong&gt;ようにする&lt;/li&gt;
&lt;/ul&gt;
&lt;p&gt;最初から式だけで解こうとするのではなく、&lt;strong&gt;「小さな表を自分の手でつくってみる」&lt;/strong&gt;ことが、数表問題攻略の近道です。&lt;/p&gt;
&lt;h3&gt;数表問題でのチェックポイント&lt;/h3&gt;
&lt;ul&gt;
&lt;li&gt;行と列の&lt;strong&gt;並び方のルール&lt;/strong&gt;を確認しているか&lt;/li&gt;
&lt;li&gt;「何行目の何列目」→「それは全体で何番目か」を落ち着いて対応できているか&lt;/li&gt;
&lt;li&gt;途中のメモを&lt;strong&gt;省略しすぎて、数え間違い・書き間違い&lt;/strong&gt;をしていないか&lt;/li&gt;
&lt;/ul&gt;
&lt;p&gt;数表の問題は、&lt;strong&gt;ていねいに書く癖&lt;/strong&gt;をつけるだけで、失点を大きく減らすことができます。&lt;/p&gt;
&lt;h2&gt;当塾でのSAPIX対策&lt;/h2&gt;
&lt;h3&gt;サピックス算数の特徴と当塾の方針&lt;/h3&gt;
&lt;p&gt;SAPIXの算数では、&lt;strong&gt;数列・数表・規則性&lt;/strong&gt;といった単元を通して、&lt;strong&gt;「先を見通してパターンを読み取る力」&lt;/strong&gt;が求められます。&lt;br /&gt;
特に、等差数列や群数列の考え方は、&lt;/p&gt;
&lt;ul&gt;
&lt;li&gt;中学受験の規則性の問題&lt;/li&gt;
&lt;li&gt;後半の&lt;strong&gt;文章題・場合の数・グラフ&lt;/strong&gt;の単元&lt;/li&gt;
&lt;/ul&gt;
&lt;p&gt;にもつながる、重要な基礎となります。&lt;/p&gt;
&lt;p&gt;当塾では、&lt;/p&gt;
&lt;ul&gt;
&lt;li&gt;等差数列・群数列・数表の&lt;strong&gt;基本パターンを整理&lt;/strong&gt;し、どの問題にも共通する考え方を指導&lt;/li&gt;
&lt;li&gt;動画と演習を組み合わせて、&lt;strong&gt;「書き出す → 規則を見つける → 式で表す」&lt;/strong&gt;という流れを定着&lt;/li&gt;
&lt;li&gt;サピックス特有のひねりのある問題も、&lt;strong&gt;基礎の延長線上として理解できるように解説&lt;/strong&gt;&lt;/li&gt;
&lt;/ul&gt;
&lt;p&gt;といった方針で、SAPIXに通塾しているお子さまの算数学習をサポートしています。&lt;/p&gt;
&lt;h3&gt;詳しいご案内はこちら&lt;/h3&gt;
&lt;p&gt;SAPIXの特徴については&lt;strong&gt;&lt;a href="https://natsui-sansu-juku.com/sapix-2/" target="_blank" rel="noopener noreferrer"&gt;コチラ&lt;/a&gt;&lt;/strong&gt;、&lt;br /&gt;
当塾のSAPIX対策については&lt;strong&gt;&lt;a href="https://natsui-sansu-juku.com/sapix/" target="_blank" rel="noopener noreferrer"&gt;コチラ&lt;/a&gt;&lt;/strong&gt;をご覧ください。&lt;/p&gt;
&lt;h2&gt;まとめ：等差数列・群数列・数表を「パターンでとらえる」力をつけよう&lt;/h2&gt;
&lt;ul&gt;
&lt;li&gt;&lt;strong&gt;等差数列：&lt;/strong&gt;1つ進むごとに同じ数だけ増えたり減ったりする数列。&lt;br /&gt;
一般項は「はじめ＋差×(▢−1)」、和は「（はじめ＋さいご）×個数÷2」で求める。&lt;/li&gt;
&lt;li&gt;&lt;strong&gt;群数列：&lt;/strong&gt;同じ並び方（パターン）が繰り返される数列。&lt;br /&gt;
「セットに分ける → 名前をつける → セット番号と中身の関係を見る」の3ステップで整理する。&lt;/li&gt;
&lt;li&gt;&lt;strong&gt;「何セット目の何番目か」&lt;/strong&gt;という視点を持つことで、長い数列でも規則的に位置を特定できる。&lt;/li&gt;
&lt;li&gt;&lt;strong&gt;数表：&lt;/strong&gt;まずは自分で簡単な表を書き出し、行・列・全体の順番の関係を目で確認してから式に落とし込む。&lt;/li&gt;
&lt;li&gt;頭の中だけで解こうとせず、&lt;strong&gt;「書き出す → 規則を見つける → まとめて計算する」&lt;/strong&gt;という流れを徹底することで、ミスが減り、得点源になりやすい単元になる。&lt;/li&gt;
&lt;/ul&gt;
&lt;p&gt;動画と本ページを併用しながら、等差数列・群数列・数表を&lt;strong&gt;「ただの暗記」ではなく「パターンを見抜く練習」&lt;/strong&gt;として取り組んでいきましょう。それが、今後のサピックス算数全体の土台づくりにつながります。&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href="//www.facebook.com/sharer.php?src=bm&amp;u=https%3A%2F%2Fnatsui-sansu-juku.com%2Fcolumn%2F510-13%2F&amp;amp;t=510-13%E3%80%80%E8%A6%8F%E5%89%87%E6%80%A7%20%7C%20%E4%B8%AD%E5%AD%A6%E5%8F%97%E9%A8%93%E5%B0%82%E9%96%80%E3%80%80%E5%A4%8F%E4%BA%95%E7%AE%97%E6%95%B0%E5%A1%BE"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href="//twitter.com/intent/tweet?url=https%3A%2F%2Fnatsui-sansu-juku.com%2Fcolumn%2F510-13%2F&amp;amp;text=510-13%E3%80%80%E8%A6%8F%E5%89%87%E6%80%A7%20%7C%20%E4%B8%AD%E5%AD%A6%E5%8F%97%E9%A8%93%E5%B0%82%E9%96%80%E3%80%80%E5%A4%8F%E4%BA%95%E7%AE%97%E6%95%B0%E5%A1%BE" target="_blank" &gt;&lt;span class="vk_icon_w_r_sns_x_twitter icon_sns"&gt;&lt;/span&gt;&lt;span class="sns_txt"&gt;X&lt;/span&gt;&lt;/a&gt;&lt;/li&gt;&lt;li class="sb_bluesky sb_icon"&gt;&lt;a class="sb_icon_inner" href="https://bsky.app/intent/compose?text=510-13%E3%80%80%E8%A6%8F%E5%89%87%E6%80%A7%20%7C%20%E4%B8%AD%E5%AD%A6%E5%8F%97%E9%A8%93%E5%B0%82%E9%96%80%E3%80%80%E5%A4%8F%E4%BA%95%E7%AE%97%E6%95%B0%E5%A1%BE%0Ahttps%3A%2F%2Fnatsui-sansu-juku.com%2Fcolumn%2F510-13%2F" target="_blank" &gt;&lt;span class="vk_icon_w_r_sns_bluesky icon_sns"&gt;&lt;/span&gt;&lt;span class="sns_txt"&gt;Bluesky&lt;/span&gt;&lt;/a&gt;&lt;/li&gt;&lt;li class="sb_hatena sb_icon"&gt;&lt;a class="sb_icon_inner" href="//b.hatena.ne.jp/add?mode=confirm&amp;url=https%3A%2F%2Fnatsui-sansu-juku.com%2Fcolumn%2F510-13%2F&amp;amp;title=510-13%E3%80%80%E8%A6%8F%E5%89%87%E6%80%A7%20%7C%20%E4%B8%AD%E5%AD%A6%E5%8F%97%E9%A8%93%E5%B0%82%E9%96%80%E3%80%80%E5%A4%8F%E4%BA%95%E7%AE%97%E6%95%B0%E5%A1%BE"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sb_icon_inner"data-clipboard-text="510-13　規則性 | 中学受験専門　夏井算数塾 https://natsui-sansu-juku.com/column/510-13/"&gt;&lt;span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</si>
  <si>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https://natsui-sansu-juku.com/column/h51-02/
【検出された不自然ワード】
- 型
- 手順
【本文】
------
&lt;p&gt;&lt;iframe title="H51-02　和と差に関する問題【サピックスの算数を15分で授業してみた】" src="https://www.youtube.com/embed/DYoBXqFIgtQ?feature=oembed" width="750" height="422" frameborder="0" allowfullscreen="allowfullscreen"&gt;&lt;/iframe&gt;&lt;/p&gt;
&lt;p&gt;この動画では、中学受験算数で頻出の&lt;strong&gt;「和差算・消去算・過不足算・つるかめ算」&lt;/strong&gt;について、サピックスに通う小学５年生向けに重要ポイントをコンパクトに整理しています。授業に入る前の予習や、基本事項の復習用としてご活用いただける内容です。&lt;/p&gt;
&lt;p&gt;特に、&lt;strong&gt;線分図・表・図解&lt;/strong&gt;を活用した考え方に重点を置いているため、「式は覚えたけれど、なぜそうなるのかが曖昧」というお子さまにもおすすめです。&lt;/p&gt;
&lt;p&gt;サピックス小5算数の「15分まとめ」は、授業前チェックを単元別に一覧化しています：&lt;a href="https://natsui-sansu-juku.com/column/sapix-15/"&gt;サピックス小5算数 15分まとめ（全体像はこちら）&lt;/a&gt;&lt;/p&gt;
&lt;h2&gt;本動画の内容と学習のねらい&lt;/h2&gt;
&lt;blockquote&gt;&lt;p&gt;この動画は、サピックスに通塾している小学５年生で、算数が苦手な生徒さん向けに&lt;strong&gt;「授業に入る前に見ておいてほしいポイント」&lt;/strong&gt;をまとめた内容です。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※本動画は、サピックスで使用されているテキストそのものの解説ではありません。あらかじめご了承ください。&lt;/p&gt;&lt;/blockquote&gt;
&lt;p&gt;４つの文章題分野に共通するポイントは、&lt;/p&gt;
&lt;ul&gt;
&lt;li&gt;&lt;strong&gt;図や表を使って整理すること&lt;/strong&gt;&lt;/li&gt;
&lt;li&gt;&lt;strong&gt;「差」に注目して考えること&lt;/strong&gt;&lt;/li&gt;
&lt;li&gt;&lt;strong&gt;よく出る型（パターン）をおさえてから演習すること&lt;/strong&gt;&lt;/li&gt;
&lt;/ul&gt;
&lt;p&gt;です。以下で単元ごとに、動画の要点と学習のポイントを整理していきます。&lt;/p&gt;
&lt;h2&gt;１．和差算の基本と公式&lt;/h2&gt;
&lt;h3&gt;和差算とは？&lt;/h3&gt;
&lt;p&gt;和差算は、&lt;span style="color: #ff0000;"&gt;２つのものの「合計（和）」と「差」が分かっているときに、それぞれの大きさを求める計算&lt;/span&gt;を指します。&lt;/p&gt;
&lt;p&gt;文章を読んだだけではイメージしにくいため、必ず&lt;strong&gt;線分図&lt;/strong&gt;を描きながら整理することが大切です。&lt;/p&gt;
&lt;h3&gt;和差算の基本公式&lt;/h3&gt;
&lt;p&gt;２つの数を「大きい方」「小さい方」とすると、&lt;/p&gt;
&lt;ul&gt;
&lt;li&gt;&lt;strong&gt;大きい方を求めるとき&lt;/strong&gt;：&lt;br /&gt;
&lt;strong&gt;(和 ＋ 差) ÷ ２&lt;/strong&gt;&lt;/li&gt;
&lt;li&gt;&lt;strong&gt;小さい方を求めるとき&lt;/strong&gt;：&lt;br /&gt;
&lt;strong&gt;(和 − 差) ÷ ２&lt;/strong&gt;&lt;/li&gt;
&lt;/ul&gt;
&lt;p&gt;という公式で求めることができます。&lt;/p&gt;
&lt;p&gt;公式をただ暗記するのではなく、&lt;/p&gt;
&lt;ul&gt;
&lt;li&gt;線分図で「２つ分」→「１つ分」にする過程を意識する&lt;/li&gt;
&lt;li&gt;「なぜ２で割るのか？」を図で確認する&lt;/li&gt;
&lt;/ul&gt;
&lt;p&gt;といった形で、意味とセットで覚えると応用問題にも強くなります。&lt;/p&gt;
&lt;h2&gt;２．消去算の考え方&lt;/h2&gt;
&lt;h3&gt;消去算とは？&lt;/h3&gt;
&lt;p&gt;消去算は、２つのものを比べるときに、&lt;strong&gt;そろえやすい一方をそろえて計算する問題&lt;/strong&gt;です。&lt;/p&gt;
&lt;p&gt;たとえば、&lt;/p&gt;
&lt;ul&gt;
&lt;li&gt;リンゴとみかんの値段を比べる問題&lt;/li&gt;
&lt;li&gt;ある人数のときの合計金額を比べる問題&lt;/li&gt;
&lt;/ul&gt;
&lt;p&gt;などで、「どちらか一方の数をそろえながら差を見る」という考え方を使います。&lt;/p&gt;
&lt;h3&gt;消去算のポイント&lt;/h3&gt;
&lt;ul&gt;
&lt;li&gt;&lt;strong&gt;そろえやすい一方をそろえる&lt;/strong&gt;&lt;br /&gt;
台数・人数・個数など、簡単に倍にできる方をそろえてから差を比べます。&lt;/li&gt;
&lt;li&gt;&lt;strong&gt;求めたいものの差が分からない場合は、求めない方をそろえる&lt;/strong&gt;&lt;br /&gt;
直接知りたい方をそろえにくいときは、あえて「求めない方」をそろえて差を出します。&lt;/li&gt;
&lt;/ul&gt;
&lt;p&gt;消去算で難しくなるパターンは、&lt;/p&gt;
&lt;ul&gt;
&lt;li&gt;単純な比較ではなく、「式に代入してから解く」タイプ&lt;/li&gt;
&lt;li&gt;数量関係が２段階・３段階になっているもの&lt;/li&gt;
&lt;/ul&gt;
&lt;p&gt;です。動画では、こうしたやや難しい問題についても&lt;strong&gt;考え方の流れ&lt;/strong&gt;を整理していますので、解き方を理解したうえで演習を重ねることが大切です。&lt;/p&gt;
&lt;h2&gt;３．過不足算の基本と図の使い方&lt;/h2&gt;
&lt;h3&gt;過不足算とは？&lt;/h3&gt;
&lt;p&gt;過不足算の代表的なパターンのひとつに、&lt;strong&gt;「何人に何枚ずつ配ったら、何枚余った／足りなかった」というタイプ&lt;/strong&gt;の問題があります。&lt;/p&gt;
&lt;p&gt;このとき、式だけで処理しようとせず、&lt;span style="color: #0000ff;"&gt;図を使って考える&lt;/span&gt;ことで関係が整理しやすくなります。&lt;/p&gt;
&lt;h3&gt;過不足算のポイント&lt;/h3&gt;
&lt;ul&gt;
&lt;li&gt;&lt;strong&gt;「何枚配って、何枚余ったか／不足したか」を図にする&lt;/strong&gt;&lt;br /&gt;
１人あたりの枚数と、余り・不足の関係を横並びの図で表すとイメージしやすくなります。&lt;/li&gt;
&lt;li&gt;&lt;strong&gt;「余り」と「不足」が両方出てくる場合&lt;/strong&gt;は、&lt;br /&gt;
&lt;span style="color: #0000ff;"&gt;差は足し算で求めることができる&lt;/span&gt;ことを覚えておきましょう。&lt;br /&gt;
（例：３枚余る場合と２枚足りない場合 → 差は３＋２＝５枚）&lt;/li&gt;
&lt;/ul&gt;
&lt;h3&gt;人食いイスの問題（イメージのしかた）&lt;/h3&gt;
&lt;p&gt;いわゆる「人食いイス」のような問題では、&lt;/p&gt;
&lt;ul&gt;
&lt;li&gt;イスを主人公に見立てる&lt;/li&gt;
&lt;li&gt;イスに〇人ずつ座らせていくイメージで、「〇人余る」「〇人不足」を考える&lt;/li&gt;
&lt;/ul&gt;
&lt;p&gt;という発想で図を描くと分かりやすくなります。&lt;/p&gt;
&lt;p&gt;「人」ではなく「イス」の側から考えることで、&lt;strong&gt;配り方の違いによる人数の差&lt;/strong&gt;を整理しやすくなるのがポイントです。&lt;/p&gt;
&lt;h2&gt;４．つるかめ算の考え方&lt;/h2&gt;
&lt;h3&gt;つるかめ算の基本（表で解く方法）&lt;/h3&gt;
&lt;p&gt;つるかめ算は、&lt;strong&gt;２種類のものの合計数と合計金額（または合計本数）から、それぞれの数を求める&lt;/strong&gt;問題です。&lt;/p&gt;
&lt;p&gt;本動画では、&lt;strong&gt;表を使って解く方法&lt;/strong&gt;を紹介しています。&lt;/p&gt;
&lt;ul&gt;
&lt;li&gt;「全部をＡにした場合」「全部をＢにした場合」など、仮定したときの合計を表に整理する&lt;/li&gt;
&lt;li&gt;実際の合計との「差」に注目して、ＡとＢの本数を求める&lt;/li&gt;
&lt;/ul&gt;
&lt;p&gt;といった流れで考えると、つるかめ算が「暗算の公式」ではなく、「差に注目した表の問題」として理解しやすくなります。&lt;/p&gt;
&lt;h3&gt;べんしょうのつるかめ算&lt;/h3&gt;
&lt;p&gt;べんしょうのつるかめ算では、&lt;strong&gt;マイナスが０になるところ&lt;/strong&gt;から考えるのがポイントです。&lt;/p&gt;
&lt;ul&gt;
&lt;li&gt;ある量を１ずつ増やす／減らすときに、合計がどのように変化するかを表にする&lt;/li&gt;
&lt;li&gt;&lt;strong&gt;「差」に注目しながら、「ちょうど０になるところ」を探す&lt;/strong&gt;&lt;/li&gt;
&lt;/ul&gt;
&lt;p&gt;という手順を踏むことで、式だけで解くよりも直感的に理解しやすくなります。&lt;/p&gt;
&lt;h2&gt;当塾でのSapix対策について&lt;/h2&gt;
&lt;h3&gt;動画の位置づけと活用方法&lt;/h3&gt;
&lt;p&gt;この動画は、&lt;/p&gt;
&lt;ul&gt;
&lt;li&gt;サピックスに通う小学５年生&lt;/li&gt;
&lt;li&gt;算数に苦手意識があり、「授業の前に基本を押さえておきたい」生徒さん&lt;/li&gt;
&lt;/ul&gt;
&lt;p&gt;を主な対象として、&lt;strong&gt;「授業に入る前に見ておいてほしいポイント」&lt;/strong&gt;を厳選してまとめたものです。&lt;/p&gt;
&lt;p&gt;単元すべてを網羅するのではなく、&lt;/p&gt;
&lt;ul&gt;
&lt;li&gt;頻出の考え方&lt;/li&gt;
&lt;li&gt;つまずきやすいところ&lt;/li&gt;
&lt;li&gt;図・表の描き方&lt;/li&gt;
&lt;/ul&gt;
&lt;p&gt;など、&lt;strong&gt;本当に押さえておきたい部分だけに絞ったコンパクトな講義&lt;/strong&gt;になっています。&lt;/p&gt;
&lt;h3&gt;関連ページのご案内&lt;/h3&gt;
&lt;p&gt;Sapixの特徴や、当塾でのSapix対策の詳細については、以下のページもあわせてご覧ください。&lt;/p&gt;
&lt;ul&gt;
&lt;li&gt;Sapixの特徴については&lt;strong&gt;&lt;a href="https://natsui-sansu-juku.com/sapix-2/" target="_blank" rel="noopener noreferrer"&gt;コチラ&lt;/a&gt;&lt;/strong&gt;&lt;/li&gt;
&lt;li&gt;当塾でのSapix対策の概要については&lt;strong&gt;&lt;a href="https://natsui-sansu-juku.com/sapix/" target="_blank" rel="noopener noreferrer"&gt;コチラ&lt;/a&gt;&lt;/strong&gt;&lt;/li&gt;
&lt;/ul&gt;
&lt;h2&gt;まとめ：４つの文章題分野を「図」と「差」で整理しよう&lt;/h2&gt;
&lt;p&gt;本動画で扱っている４つの分野は、いずれも中学受験算数で非常によく出題される重要単元です。&lt;/p&gt;
&lt;ul&gt;
&lt;li&gt;&lt;strong&gt;和差算&lt;/strong&gt;：&lt;br /&gt;
２つの数の「和」と「差」から、大きい方・小さい方を求める。（(和＋差)÷２ ／ (和−差)÷２）&lt;/li&gt;
&lt;li&gt;&lt;strong&gt;消去算&lt;/strong&gt;：&lt;br /&gt;
そろえやすい一方をそろえ、差から求める。求めたいものの差が分からないときは、求めない方をそろえる。&lt;/li&gt;
&lt;li&gt;&lt;strong&gt;過不足算&lt;/strong&gt;：&lt;br /&gt;
配り方と余り・不足を&lt;strong&gt;図で整理&lt;/strong&gt;し、「余り」と「不足」が両方出てくるときは差を足し算で考える。&lt;/li&gt;
&lt;li&gt;&lt;strong&gt;つるかめ算&lt;/strong&gt;：&lt;br /&gt;
表を使って合計と差を整理し、特に「べんしょうのつるかめ算」ではマイナスが０になるところと差に注目する。&lt;/li&gt;
&lt;/ul&gt;
&lt;p&gt;いずれの単元も、&lt;/p&gt;
&lt;ul&gt;
&lt;li&gt;図や表を使って関係を整理する&lt;/li&gt;
&lt;li&gt;「差」に注目して考える&lt;/li&gt;
&lt;li&gt;よく出る型をおさえてから演習する&lt;/li&gt;
&lt;/ul&gt;
&lt;p&gt;ことで、着実に得点源へと変えていくことができます。動画とあわせて演習を行い、「なんとなく分かる」から「自分で説明できる」レベルを目指していきましょう。&lt;/p&gt;
&lt;h3&gt;当塾での個別指導について&lt;/h3&gt;
&lt;p&gt;当塾では、サピックス生をはじめとした中学受験生を対象に、今回のような文章題分野の&lt;strong&gt;弱点補強・予習復習サポート&lt;/strong&gt;を個別に行っています。授業とのギャップを感じている方や、家庭学習のやり方にお悩みの方は、お気軽にご相談ください。&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id="veu_cta-31796"&gt;&lt;h1 class="cta_title"&gt;動画：中学受験Q&amp;A&lt;/h1&gt;&lt;div class="cta_body"&gt;&lt;div class="cta_body_image cta_body_image_right"&gt;&lt;a href="https://natsui-sansu-juku.com/ct/%e4%b8%ad%e5%ad%a6%e5%8f%97%e9%a8%93q%ef%bc%86%ef%bd%81/"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image_exist"&gt;中学受験についての親御さんの悩みやお子さんの問題に答えるQ&amp;amp;A動画です。経験に基づくアドバイスを通じて、中学受験に関する情報とサポートを提供しています。&lt;/div&gt;&lt;div class="cta_body_link"&gt;&lt;a href="https://natsui-sansu-juku.com/ct/%e4%b8%ad%e5%ad%a6%e5%8f%97%e9%a8%93q%ef%bc%86%ef%bd%81/" class="btn btn-primary btn-block btn-lg" target="_blank"&gt;動画：中学受験Q&amp;amp;A&lt;/a&gt;&lt;/div&gt;&lt;/div&gt;&lt;!--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h51-02%2F&amp;amp;t=H51-02%E3%80%80%E5%92%8C%E3%81%A8%E5%B7%AE%E3%81%AB%E9%96%A2%E3%81%99%E3%82%8B%E5%95%8F%E9%A1%8C%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h51-02%2F&amp;amp;text=H51-02%E3%80%80%E5%92%8C%E3%81%A8%E5%B7%AE%E3%81%AB%E9%96%A2%E3%81%99%E3%82%8B%E5%95%8F%E9%A1%8C%20%7C%20%E4%B8%AD%E5%AD%A6%E5%8F%97%E9%A8%93%E5%B0%82%E9%96%80%E3%80%80%E5%A4%8F%E4%BA%95%E7%AE%97%E6%95%B0%E5%A1%BE" target="_blank" &gt;&lt;span class="vk_icon_w_r_sns_x_twitter icon_sns"&gt;&lt;/span&gt;&lt;span class="sns_txt"&gt;X&lt;/span&gt;&lt;/a&gt;&lt;/li&gt;&lt;li class="sb_bluesky sb_icon"&gt;&lt;a class="sb_icon_inner" href="https://bsky.app/intent/compose?text=H51-02%E3%80%80%E5%92%8C%E3%81%A8%E5%B7%AE%E3%81%AB%E9%96%A2%E3%81%99%E3%82%8B%E5%95%8F%E9%A1%8C%20%7C%20%E4%B8%AD%E5%AD%A6%E5%8F%97%E9%A8%93%E5%B0%82%E9%96%80%E3%80%80%E5%A4%8F%E4%BA%95%E7%AE%97%E6%95%B0%E5%A1%BE%0Ahttps%3A%2F%2Fnatsui-sansu-juku.com%2Fcolumn%2Fh51-02%2F" target="_blank" &gt;&lt;span class="vk_icon_w_r_sns_bluesky icon_sns"&gt;&lt;/span&gt;&lt;span class="sns_txt"&gt;Bluesky&lt;/span&gt;&lt;/a&gt;&lt;/li&gt;&lt;li class="sb_hatena sb_icon"&gt;&lt;a class="sb_icon_inner" href="//b.hatena.ne.jp/add?mode=confirm&amp;url=https%3A%2F%2Fnatsui-sansu-juku.com%2Fcolumn%2Fh51-02%2F&amp;amp;title=H51-02%E3%80%80%E5%92%8C%E3%81%A8%E5%B7%AE%E3%81%AB%E9%96%A2%E3%81%99%E3%82%8B%E5%95%8F%E9%A1%8C%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sb_icon_inner"data-clipboard-text="H51-02　和と差に関する問題 | 中学受験専門　夏井算数塾 https://natsui-sansu-juku.com/column/h51-02/"&gt;&lt;span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</si>
  <si>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https://natsui-sansu-juku.com/column/nichinouken/
【検出された不自然ワード】
- 型
- 設計
【本文】
------
&lt;p&gt;&lt;img fetchpriority="high" decoding="async" class="alignnone size-medium wp-image-31810" src="https://natsui-sansu-juku.com/wp-content/uploads/2023/09/日能研対策-1-300x169.jpg" sizes="(max-width: 300px) 100vw, 300px" srcset="https://natsui-sansu-juku.com/wp-content/uploads/2023/09/日能研対策-1-300x169.jpg 300w, https://natsui-sansu-juku.com/wp-content/uploads/2023/09/日能研対策-1-1024x576.jpg 1024w, https://natsui-sansu-juku.com/wp-content/uploads/2023/09/日能研対策-1-768x432.jpg 768w, https://natsui-sansu-juku.com/wp-content/uploads/2023/09/日能研対策-1-320x180.jpg 320w, https://natsui-sansu-juku.com/wp-content/uploads/2023/09/日能研対策-1.jpg 1280w" alt="日能研対策のイメージ画像" width="300" height="169" /&gt;&lt;/p&gt;
&lt;p&gt;日能研は、中学受験を目指すご家庭にとって、四谷大塚と並ぶ代表的な大手進学塾の一つです。長い歴史と豊富な情報量・指導ノウハウを背景に、多様な学力層の生徒に対応できるカリキュラムを提供しています。&lt;/p&gt;
&lt;p&gt;日能研を含む主要塾（SAPIX・早稲アカ・四谷大塚）ごとの算数対策の全体像は、&lt;a href="https://natsui-sansu-juku.com/column/hub-juku/"&gt;日能研・SAPIX・早稲アカ・四谷大塚｜塾別の算数対策（全体像はこちら）&lt;/a&gt;に整理しています。&lt;/p&gt;
&lt;p&gt;一方で、実際に日能研に通う生徒さんには、教材量や宿題負担、過去問・新傾向問題への対応など、特有の悩みや課題も見られます。このページでは、日能研の特徴と強みを整理したうえで、日能研生が抱えやすい問題点と、当塾での具体的な対策についてご紹介します。&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&lt;h2&gt;日能研とはどのような塾なのか&lt;/h2&gt;
&lt;p&gt;日能研は、四谷大塚と並ぶ長い歴史と規模を誇る大手教育機関です。数十年にわたる指導の中で蓄積された情報と教育ノウハウは非常に豊富で、その経験値が&lt;strong&gt;多様な生徒の学力に対応できるカリキュラム&lt;/strong&gt;へと活かされています。生徒の学力レベルに合わせて授業が展開される点が、日能研の大きな特徴です。&lt;/p&gt;
&lt;p&gt;また、日能研は特に中学受験を目指す５年生など、比較的若い学年の生徒にとって&lt;strong&gt;入塾しやすい塾&lt;/strong&gt;としても知られています。長年の教育活動で培われた「子どもたちの将来を支援する」という強い使命感のもと、生徒たちが将来の学習に備えるための&lt;strong&gt;確かな学習基盤づくり&lt;/strong&gt;に力を入れています。&lt;/p&gt;
&lt;p&gt;一方で、日能研に通う生徒にもさまざまな課題が存在します。それらを理解し、適切に対策することが、学習の成功には不可欠です。&lt;/p&gt;
&lt;h3&gt;日能研の主な特徴・強み&lt;/h3&gt;
&lt;ul&gt;
&lt;li&gt;&lt;strong&gt;長い歴史と実績&lt;/strong&gt;：長年の指導経験から得られた教育ノウハウと信頼性は、多くの保護者から高く評価されています。&lt;/li&gt;
&lt;li&gt;&lt;strong&gt;多様性に富んだカリキュラム&lt;/strong&gt;：生徒の学力に合わせたプログラムを提供し、個々の成長に寄り添う指導が行われています。&lt;/li&gt;
&lt;li&gt;&lt;strong&gt;若い学年への手厚いサポート&lt;/strong&gt;：特に５年生などの初期段階での入塾を歓迎し、学習基盤づくりを重視しています。&lt;/li&gt;
&lt;/ul&gt;
&lt;p&gt;日能研の強みや特徴を理解することで、保護者や生徒はこの塾の良さをより活かしやすくなります。同時に、生徒が直面する課題にも目を向け、それを乗り越えるための具体的な戦略を立てることが、学習の成功へ向けた大切な一歩となります。&lt;/p&gt;
&lt;p&gt;※日能研についての詳細は&lt;a href="https://natsui-sansu-juku.com/nichinoken-2/"&gt;コチラ&lt;/a&gt;！&lt;/p&gt;
&lt;h2&gt;日能研生徒が抱えやすい問題点&lt;/h2&gt;
&lt;p&gt;ここからは、実際に日能研に通う生徒さんが抱えやすい典型的な３つのケースと、それに対して当塾がどのようなサポートを行っているかをご紹介します。&lt;/p&gt;
&lt;h3&gt;ケース１：テキスト（本）の増加と宿題の負担&lt;/h3&gt;
&lt;p&gt;&lt;strong&gt;【問題点】&lt;/strong&gt;&lt;/p&gt;
&lt;p&gt;SAPIXではプリント主体で教材が提供されますが、日能研では&lt;strong&gt;テキスト（本）形式で教材が配布&lt;/strong&gt;されます。これらのテキストは内容がまとまっている一方で、&lt;/p&gt;
&lt;ul&gt;
&lt;li&gt;複数種類のテキストが配布され、本の数が増える&lt;/li&gt;
&lt;li&gt;１週間あたりの宿題量が多く、時間がかかりやすい&lt;/li&gt;
&lt;/ul&gt;
&lt;p&gt;といった特徴があります。他塾と比較すると、宿題の量が多めに設定されていることも多く、&lt;/p&gt;
&lt;ul&gt;
&lt;li&gt;「どこから手をつければ良いのかわからない」&lt;/li&gt;
&lt;li&gt;「全部やろうとしても時間が足りない」&lt;/li&gt;
&lt;/ul&gt;
&lt;p&gt;といったストレスにつながるケースも少なくありません。&lt;/p&gt;
&lt;p&gt;&lt;strong&gt;【当塾で行っている対策法】&lt;/strong&gt;&lt;/p&gt;
&lt;p&gt;当塾では、生徒が学習内容を効果的にカバーできるよう、日能研のテキストや宿題をそのまま丸ごとやらせるのではなく、&lt;/p&gt;
&lt;ul&gt;
&lt;li&gt;&lt;span style="color: #ff0000;"&gt;学習の要点が身につくように問題を厳選して出題&lt;/span&gt;する&lt;/li&gt;
&lt;li&gt;必要な問題を&lt;span style="color: #ff0000;"&gt;宿題プリントに組み込んで提供&lt;/span&gt;し、「やるべき問題」を明確にする&lt;/li&gt;
&lt;/ul&gt;
&lt;p&gt;といった形で、負担を抑えつつ、力がつく宿題設計を行っています。&lt;/p&gt;
&lt;p&gt;さらに、&lt;span style="color: #0000ff;"&gt;生徒の学習データをデータベース化し、どの問題につまずいたかを把握&lt;/span&gt;しています。これにより、&lt;/p&gt;
&lt;ul&gt;
&lt;li&gt;苦手な問題だけを素早く特定して解説する&lt;/li&gt;
&lt;li&gt;必要な問題をピンポイントで呼び出し、授業内で再演習する&lt;/li&gt;
&lt;/ul&gt;
&lt;p&gt;ことが可能になり、&lt;span style="color: #ff0000;"&gt;学習の効率性を大きく向上&lt;/span&gt;させています。&lt;/p&gt;
&lt;h3&gt;ケース２：過去問に対する理解が不足&lt;/h3&gt;
&lt;p&gt;&lt;strong&gt;【問題点】&lt;/strong&gt;&lt;/p&gt;
&lt;p&gt;日能研は、生徒の学力レベルに合わせたカリキュラムを提供していますが、その一方で、&lt;/p&gt;
&lt;ul&gt;
&lt;li&gt;授業進度を生徒の理解度に合わせることで、進行がゆっくりになりやすい&lt;/li&gt;
&lt;li&gt;その結果、&lt;strong&gt;志望校の入試に必要な過去問を十分にカバーできない&lt;/strong&gt;ことがある&lt;/li&gt;
&lt;/ul&gt;
&lt;p&gt;といった課題も生じます。特に、志望校が難関校である場合、日能研の授業だけでは「過去問演習量」と「質の高い解説」が不足しがちになるケースがあります。&lt;/p&gt;
&lt;p&gt;&lt;strong&gt;【当塾で行っている対策法】&lt;/strong&gt;&lt;/p&gt;
&lt;p&gt;当塾では、授業内で十分に理解できなかった問題や、塾内で解説がなかった問題に対して、&lt;/p&gt;
&lt;ul&gt;
&lt;li&gt;&lt;span style="color: #ff0000;"&gt;専用の解説動画を制作・提供&lt;/span&gt;し、自宅でも繰り返し視聴できるようにする&lt;/li&gt;
&lt;li&gt;&lt;span style="color: #0000ff;"&gt;必要に応じて指導時間内で１問ずつ丁寧に解説&lt;/span&gt;する&lt;/li&gt;
&lt;/ul&gt;
&lt;p&gt;ことで、&lt;span style="color: #ff0000;"&gt;授業でカバーされなかった問題にも十分に対応&lt;/span&gt;できるようにしています。&lt;/p&gt;
&lt;p&gt;特に過去問は、「一度解いて終わり」ではなく、&lt;/p&gt;
&lt;ul&gt;
&lt;li&gt;なぜその解法を選ぶのか&lt;/li&gt;
&lt;li&gt;どの部分が日能研のテキスト内容とつながっているか&lt;/li&gt;
&lt;/ul&gt;
&lt;p&gt;といった&lt;strong&gt;「解き方の背景」まで理解することが大切です。当塾では、こうした点を意識した解説を行い、生徒が過去問に対する理解をより深められるようサポートしています。&lt;/strong&gt;&lt;/p&gt;
&lt;h3&gt;ケース３：新傾向問題への対応不足&lt;/h3&gt;
&lt;p&gt;&lt;strong&gt;【問題点】&lt;/strong&gt;&lt;/p&gt;
&lt;p&gt;日能研の授業で扱われる問題は、どうしても&lt;strong&gt;数年前の入試問題や従来型の良問が中心&lt;/strong&gt;になりがちです。そのため、&lt;/p&gt;
&lt;ul&gt;
&lt;li&gt;最新の入試トレンドに即した「新傾向問題」への対応が不足しやすい&lt;/li&gt;
&lt;li&gt;複雑な設定や、複数分野をまたぐような応用問題に戸惑いやすい&lt;/li&gt;
&lt;/ul&gt;
&lt;p&gt;といったことが起こります。特に近年の入試では、「思考力・読解力・処理力」を同時に問う問題が増えており、従来のパターン演習だけでは対応しきれないケースも見られます。&lt;/p&gt;
&lt;p&gt;&lt;strong&gt;【当塾で行っている対策法】&lt;/strong&gt;&lt;/p&gt;
&lt;p&gt;新傾向問題への対応力をつけるためには、&lt;strong&gt;過去問に早めに慣れ、最新の傾向を意識した演習を行うこと&lt;/strong&gt;が重要です。当塾では、&lt;/p&gt;
&lt;ul&gt;
&lt;li&gt;&lt;span style="color: #0000ff;"&gt;宿題の中に過去問を計画的に組み込み、生徒たちに定期的に取り組んでもらう&lt;/span&gt;&lt;/li&gt;
&lt;li&gt;必要な場合は指導時間内で丁寧に解説を行い、&lt;span style="color: #ff0000;"&gt;解けなかった過去問に再度取り組む機会&lt;/span&gt;を必ず設ける&lt;/li&gt;
&lt;/ul&gt;
&lt;p&gt;といった形で、「やりっぱなし」にならない過去問指導を徹底しています。&lt;/p&gt;
&lt;p&gt;また、最新の入試傾向を踏まえたオリジナル問題も取り入れながら、&lt;span style="color: #ff0000;"&gt;生徒たちが最新の入試傾向に適応できるよう、早めの段階から適切な対策&lt;/span&gt;を行っています。&lt;/p&gt;
&lt;h2&gt;まとめ：日能研の強みを活かしつつ、弱点をしっかり補う&lt;/h2&gt;
&lt;p&gt;日能研は、&lt;/p&gt;
&lt;ul&gt;
&lt;li&gt;長い歴史と豊富な教育ノウハウ&lt;/li&gt;
&lt;li&gt;多様な学力層に対応できるカリキュラム&lt;/li&gt;
&lt;li&gt;若い学年からの学習基盤づくりに強みがある&lt;/li&gt;
&lt;/ul&gt;
&lt;p&gt;といった魅力を持つ、大手進学塾です。一方で、&lt;/p&gt;
&lt;ul&gt;
&lt;li&gt;テキスト・宿題量の多さによる負担&lt;/li&gt;
&lt;li&gt;過去問演習や新傾向問題への対応不足&lt;/li&gt;
&lt;/ul&gt;
&lt;p&gt;といった課題も存在します。&lt;/p&gt;
&lt;p&gt;これらの弱点を外部のサポートで補うことで、日能研の良さを最大限に活かしながら、志望校合格に必要な力をバランスよく伸ばしていくことが可能になります。&lt;/p&gt;
&lt;p&gt;当塾では、日能研のカリキュラムやテキストの特性を理解したうえで、&lt;/p&gt;
&lt;ul&gt;
&lt;li&gt;宿題やテキストの「取捨選択」と効率化&lt;/li&gt;
&lt;li&gt;過去問の体系的なフォロー&lt;/li&gt;
&lt;li&gt;新傾向問題への早期対応&lt;/li&gt;
&lt;/ul&gt;
&lt;p&gt;といった個別指導を行っています。日能研に通われていて「このままで大丈夫かな」とご不安をお持ちの方は、ぜひ一度ご相談ください。&lt;/p&gt;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&lt;p&gt;&lt;a href="https://natsui-sansu-juku.com/kobetsu/"&gt;&lt;img decoding="async" class="alignnone wp-image-31744" src="https://natsui-sansu-juku.com/wp-content/uploads/2018/06/000000051196-300x38.jpg" sizes="(max-width: 1374px) 100vw, 1374px" srcset="https://natsui-sansu-juku.com/wp-content/uploads/2018/06/000000051196-300x38.jpg 300w, https://natsui-sansu-juku.com/wp-content/uploads/2018/06/000000051196.jpg 468w" alt="個別指導のご案内バナー" width="1374" height="174" /&gt;&lt;/a&gt;&lt;/p&gt;
&lt;p&gt;&lt;!-- [ /.socialSet ] --&gt;&lt;/p&gt;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nichinouken%2F&amp;amp;t=%E6%97%A5%E8%83%BD%E7%A0%94%E5%AF%BE%E7%AD%96%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href="//twitter.com/intent/tweet?url=https%3A%2F%2Fnatsui-sansu-juku.com%2Fcolumn%2Fnichinouken%2F&amp;amp;text=%E6%97%A5%E8%83%BD%E7%A0%94%E5%AF%BE%E7%AD%96%20%7C%20%E4%B8%AD%E5%AD%A6%E5%8F%97%E9%A8%93%E5%B0%82%E9%96%80%E3%80%80%E5%A4%8F%E4%BA%95%E7%AE%97%E6%95%B0%E5%A1%BE" target="_blank" &gt;&lt;span class="vk_icon_w_r_sns_x_twitter icon_sns"&gt;&lt;/span&gt;&lt;span class="sns_txt"&gt;X&lt;/span&gt;&lt;/a&gt;&lt;/li&gt;&lt;li class="sb_bluesky sb_icon"&gt;&lt;a class="sb_icon_inner" href="https://bsky.app/intent/compose?text=%E6%97%A5%E8%83%BD%E7%A0%94%E5%AF%BE%E7%AD%96%20%7C%20%E4%B8%AD%E5%AD%A6%E5%8F%97%E9%A8%93%E5%B0%82%E9%96%80%E3%80%80%E5%A4%8F%E4%BA%95%E7%AE%97%E6%95%B0%E5%A1%BE%0Ahttps%3A%2F%2Fnatsui-sansu-juku.com%2Fcolumn%2Fnichinouken%2F" target="_blank" &gt;&lt;span class="vk_icon_w_r_sns_bluesky icon_sns"&gt;&lt;/span&gt;&lt;span class="sns_txt"&gt;Bluesky&lt;/span&gt;&lt;/a&gt;&lt;/li&gt;&lt;li class="sb_hatena sb_icon"&gt;&lt;a class="sb_icon_inner" href="//b.hatena.ne.jp/add?mode=confirm&amp;url=https%3A%2F%2Fnatsui-sansu-juku.com%2Fcolumn%2Fnichinouken%2F&amp;amp;title=%E6%97%A5%E8%83%BD%E7%A0%94%E5%AF%BE%E7%AD%96%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sb_icon_inner"data-clipboard-text="日能研対策 | 中学受験専門　夏井算数塾 https://natsui-sansu-juku.com/column/nichinouken/"&gt;&lt;span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</si>
  <si>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https://natsui-sansu-juku.com/what_is_asen/
【検出された不自然ワード】
- 型
- 迷い
【本文】
------
&lt;p&gt;夏井算数塾では、開塾以来のモットーである&lt;strong&gt;「効率的な算数学習の極限化」&lt;/strong&gt;を追求してきました。&lt;br /&gt;
その集大成として開発・進化を続けているのが、オリジナル個別指導システム&lt;strong&gt;「ASEN（アゼン）」&lt;/strong&gt;です。&lt;br /&gt;
ここでは、ASENのコンセプトや電子黒板システムの特徴、多彩なデータベース機能などを整理しながら、その強みを分かりやすくご紹介します。&lt;br /&gt;
夏井算数塾の算数個別指導の全体像はこちら：&lt;a href="https://natsui-sansu-juku.com/kobetsu/"&gt;中学受験算数の個別指導（全体像はこちら）&lt;/a&gt;&lt;/p&gt;
&lt;p style="margin:12px 0 0; padding:10px 12px; border-left:4px solid #16a34a; background:rgba(22,163,74,.06); border-radius:10px; color:#111827; line-height:1.7;"&gt;
  もし「外部の力を使うべきか迷っている」段階なら、先に  &lt;a href="https://natsui-sansu-juku.com/column/kobetsu_mayoi_judge/" style="color:#0f7a35; font-weight:900; text-decoration:none; border-bottom:2px solid rgba(22,163,74,.35);"&gt;判断材料（整理ページ）&lt;/a&gt; を見てから戻ってきても大丈夫です。
&lt;/p&gt;
&lt;h2&gt;オリジナル個別指導システム「ASEN（アゼン）」とは&lt;/h2&gt;
&lt;p&gt;ASENは、夏井算数塾が独自に開発した&lt;strong&gt;オリジナルの個別指導システム&lt;/strong&gt;です。&lt;br /&gt;
一般的な個別指導とは一線を画し、保護者様や教育関係者様を文字通り&lt;strong&gt;&lt;span style="color: #0000ff;"&gt;「唖然（あぜん）」&lt;/span&gt;&lt;/strong&gt;とさせてきた、最上級のアプリケーションを用いた１対１の個別指導を実現しています。&lt;/p&gt;
&lt;p&gt;システム名&lt;strong&gt;「ASEN」&lt;/strong&gt;は、以下の頭文字から構成されています。&lt;/p&gt;
&lt;ul&gt;
&lt;li&gt;&lt;strong&gt;&lt;span style="color: #ff0000;"&gt;A&lt;/span&gt;：Arithmetica&lt;/strong&gt;（当塾・社名）&lt;/li&gt;
&lt;li&gt;&lt;strong&gt;&lt;span style="color: #ff0000;"&gt;S&lt;/span&gt;：Shortening&lt;/strong&gt;（&lt;span style="color: #0000ff;"&gt;短縮&lt;/span&gt;）&lt;/li&gt;
&lt;li&gt;&lt;strong&gt;&lt;span style="color: #ff0000;"&gt;E&lt;/span&gt;：Efficiency&lt;/strong&gt;（&lt;span style="color: #0000ff;"&gt;能率性&lt;/span&gt;）&lt;/li&gt;
&lt;li&gt;&lt;strong&gt;&lt;span style="color: #ff0000;"&gt;N&lt;/span&gt;：NextAge&lt;/strong&gt;（&lt;span style="color: #0000ff;"&gt;新時代&lt;/span&gt;）&lt;/li&gt;
&lt;/ul&gt;
&lt;p&gt;この名前の通り、ASENは&lt;strong&gt;「時間の短縮」×「学習の能率化」×「次世代型個別指導」&lt;/strong&gt;を同時に実現することを目的としています。&lt;/p&gt;
&lt;h2&gt;ASENを支える３つのコア機能&lt;/h2&gt;
&lt;h3&gt;1. 独自進化を遂げた電子黒板システム&lt;/h3&gt;
&lt;p&gt;ASENの中心にあるのが、個別指導に必要な機能だけを徹底的に厳選し、&lt;strong&gt;&lt;span style="color: #008000;"&gt;「最もスピーディーに操作」&lt;/span&gt;できるよう特化した電子黒板システム&lt;/strong&gt;です。&lt;br /&gt;
独自の進化を遂げた結果、通常の個別指導ではどうしても発生する「ムダ」を徹底的にそぎ落とし、授業の１分１秒まで学習に集中できる環境を実現しています。&lt;/p&gt;
&lt;div class="rounded" style="background-color: whitesmoke; padding: 10px;"&gt;
&lt;p&gt;&lt;strong&gt;電子黒板システムの主な特徴&lt;/strong&gt;&lt;/p&gt;
&lt;ul&gt;
&lt;li&gt;指導当日に生徒さんが&lt;strong&gt;&lt;span style="color: #0000ff;"&gt;持参したテスト問題&lt;/span&gt;&lt;/strong&gt;も、&lt;strong&gt;&lt;span style="color: #ff0000;"&gt;すぐに電子黒板上で解説&lt;/span&gt;&lt;/strong&gt;することが可能。&lt;/li&gt;
&lt;li&gt;あらかじめ用意した問題であれば、&lt;strong&gt;&lt;span style="color: #0000ff;"&gt;１クリックで解説を表示&lt;/span&gt;&lt;/strong&gt;（全体／一部）でき、説明にかかる&lt;strong&gt;&lt;span style="color: #ff0000;"&gt;無駄な時間を大幅に短縮&lt;/span&gt;&lt;/strong&gt;。&lt;/li&gt;
&lt;li&gt;指導の進行具合を見ながら、その場で&lt;strong&gt;&lt;span style="color: #0000ff;"&gt;問題の追加・削除・改変&lt;/span&gt;&lt;/strong&gt;が可能。&lt;br /&gt;
⇒ 習得に時間がかかっている分野は演習量を手厚く、すでに理解できている分野は演習量を抑えるなど、&lt;strong&gt;&lt;span style="color: #ff0000;"&gt;生徒さんごとにカスタマイズした構成&lt;/span&gt;&lt;/strong&gt;に即時変更できる。&lt;/li&gt;
&lt;/ul&gt;
&lt;/div&gt;
&lt;p&gt;このように、ASENの電子黒板システムを活用することで、&lt;strong&gt;生徒さんの状況に極限まで合わせた指導を毎回提供&lt;/strong&gt;することが可能になります。&lt;/p&gt;
&lt;table&gt;
&lt;tbody&gt;
&lt;tr&gt;
&lt;td style="color: #ffffff; padding: 8px;" bgcolor="22bb22"&gt;※電子黒板の表示例：問題・図・解説が一目で表示されるので、テキストとノートを行ったり来たりする手間がなくなる。&lt;/td&gt;
&lt;/tr&gt;
&lt;tr&gt;
&lt;td&gt;&lt;img fetchpriority="high" decoding="async" class="alignnone size-large wp-image-688" src="https://natsui-sansu-juku.com/wp-content/uploads/2018/05/kaisetu-1024x575.png" alt="電子黒板に表示された問題と解説の画面。問題・図・解説が一画面で確認できるASENの表示例。" width="640" height="359" srcset="https://natsui-sansu-juku.com/wp-content/uploads/2018/05/kaisetu-1024x575.png 1024w, https://natsui-sansu-juku.com/wp-content/uploads/2018/05/kaisetu-300x169.png 300w, https://natsui-sansu-juku.com/wp-content/uploads/2018/05/kaisetu-768x431.png 768w, https://natsui-sansu-juku.com/wp-content/uploads/2018/05/kaisetu.png 1917w" sizes="(max-width: 640px) 100vw, 640px" /&gt;&lt;/td&gt;
&lt;/tr&gt;
&lt;/tbody&gt;
&lt;/table&gt;
&lt;h3&gt;2. オリジナル問題集・解説集を素早く作成&lt;/h3&gt;
&lt;p&gt;電子黒板上で作成された板書は、そのまま&lt;strong&gt;復習用資料&lt;/strong&gt;として非常に有効です。&lt;br /&gt;
一方で、&lt;/p&gt;
&lt;blockquote&gt;&lt;p&gt;「解説してもらった問題をもう一度自力で解き直して、理解できているかを確認したい」&lt;/p&gt;&lt;/blockquote&gt;
&lt;p&gt;というニーズも多くあります。ASENでは、こうした要望に応えるために、&lt;br /&gt;
&lt;strong&gt;&lt;span style="color: #0000ff;"&gt;解説に該当する部分のみを取り外す機能&lt;/span&gt;&lt;/strong&gt;を搭載しています。&lt;/p&gt;
&lt;p&gt;これにより、&lt;/p&gt;
&lt;ul&gt;
&lt;li&gt;これまでに&lt;strong&gt;間違えた問題だけを集めた「復習用問題集」&lt;/strong&gt;を数分で作成&lt;/li&gt;
&lt;li&gt;解説を隠した状態で&lt;strong&gt;「自力で解き直す」確認用プリント&lt;/strong&gt;を即座に用意&lt;/li&gt;
&lt;/ul&gt;
&lt;p&gt;といったことが簡単に行えます。&lt;/p&gt;
&lt;p&gt;&lt;img decoding="async" class="alignnone size-large wp-image-990" src="https://natsui-sansu-juku.com/wp-content/uploads/2018/05/mondai-1024x576.png" alt="ASENを使って作成された復習用問題プリントのイメージ。解説部分を除いた問題のみが印刷されている。" width="640" height="360" srcset="https://natsui-sansu-juku.com/wp-content/uploads/2018/05/mondai-1024x576.png 1024w, https://natsui-sansu-juku.com/wp-content/uploads/2018/05/mondai-300x169.png 300w, https://natsui-sansu-juku.com/wp-content/uploads/2018/05/mondai-768x432.png 768w, https://natsui-sansu-juku.com/wp-content/uploads/2018/05/mondai.png 1917w" sizes="(max-width: 640px) 100vw, 640px" /&gt;&lt;/p&gt;
&lt;p&gt;&lt;strong&gt;「授業で習った ⇒ すぐに解き直す ⇒ 間違えた問題だけを再度集中的に演習」&lt;/strong&gt;&lt;br /&gt;
というサイクルを、ほぼ自動的に回せる点がASENの大きな強みです。&lt;/p&gt;
&lt;h3&gt;3. 多彩な集計軸を持つ授業データベース&lt;/h3&gt;
&lt;p&gt;ASENでは、これまでに実施した全ての授業データをシステム上で管理・集計しています。&lt;br /&gt;
そのため、講師は指導中に次のような情報をすぐに呼び出すことができます。&lt;/p&gt;
&lt;ul&gt;
&lt;li&gt;「これまでに&lt;strong&gt;最も多く間違えた平面図形の問題の傾向&lt;/strong&gt;は何か？」&lt;/li&gt;
&lt;li&gt;「&lt;strong&gt;通過算を最後に学習したのはいつか&lt;/strong&gt;？」&lt;/li&gt;
&lt;li&gt;「同じ単元で以前つまずいた類題はどれか？」&lt;/li&gt;
&lt;/ul&gt;
&lt;p&gt;このように、授業データベースを活用することで、&lt;br /&gt;
&lt;strong&gt;&lt;span style="color: #ff0000;"&gt;「指導を行っている今、この瞬間に必要な情報」&lt;/span&gt;&lt;/strong&gt;を即座に取り出すことができます。&lt;br /&gt;
結果として、&lt;/p&gt;
&lt;ul&gt;
&lt;li&gt;その場で&lt;strong&gt;最適な復習内容・演習問題を提示&lt;/strong&gt;できる&lt;/li&gt;
&lt;li&gt;「なんとなく」ではなく、&lt;strong&gt;データに基づいた指導&lt;/strong&gt;が行える&lt;/li&gt;
&lt;/ul&gt;
&lt;p&gt;など、個別指導の質を一段と高めることが可能になります。&lt;/p&gt;
&lt;h2&gt;ASENがもたらす学習効果とメリット&lt;/h2&gt;
&lt;p&gt;ここまで見てきたASENの機能をまとめると、次のような学習効果・メリットが挙げられます。&lt;/p&gt;
&lt;ul&gt;
&lt;li&gt;&lt;strong&gt;無駄のない１対１指導&lt;/strong&gt;&lt;br /&gt;
問題提示・板書・解説・復習プリント作成などをシステム化することで、授業時間のほぼ全てを「理解」と「演習」に充てられる。&lt;/li&gt;
&lt;li&gt;&lt;strong&gt;生徒ごとに最適化されたカスタマイズ&lt;/strong&gt;&lt;br /&gt;
その場で問題の追加・削除・改変ができ、理解度に応じて演習量を即時調整できる。&lt;/li&gt;
&lt;li&gt;&lt;strong&gt;間違いを活かす復習サイクル&lt;/strong&gt;&lt;br /&gt;
間違えた問題だけを集めたオリジナル問題集を短時間で作成し、理解定着を図ることができる。&lt;/li&gt;
&lt;li&gt;&lt;strong&gt;データベースに基づく戦略的指導&lt;/strong&gt;&lt;br /&gt;
過去の授業データを多角的に集計し、弱点単元・頻出ミス・学習履歴を踏まえた指導が可能。&lt;/li&gt;
&lt;li&gt;&lt;strong&gt;保護者からも状況が説明しやすい&lt;/strong&gt;&lt;br /&gt;
「どの単元を」「いつ」「どのように」指導し、「どの問題でつまずいたか」がデータで残るため、学習状況を客観的に共有しやすい。&lt;/li&gt;
&lt;/ul&gt;
&lt;h2&gt;まとめ｜ASENで「効率的な算数学習の極限化」を実現&lt;/h2&gt;
&lt;p&gt;オリジナル個別指導システム&lt;strong&gt;「ASEN（アゼン）」&lt;/strong&gt;は、夏井算数塾が掲げる&lt;br /&gt;
&lt;strong&gt;&lt;span style="color: #0000ff;"&gt;「効率的な算数学習の極限化」&lt;/span&gt;&lt;/strong&gt;&lt;br /&gt;
を実現するために磨き上げてきた、次世代型の個別指導システムです。&lt;/p&gt;
&lt;p&gt;電子黒板・復習プリント自動生成・授業データベースという３つの柱によって、&lt;/p&gt;
&lt;ul&gt;
&lt;li&gt;無駄のない濃密な１対１授業&lt;/li&gt;
&lt;li&gt;生徒ごとに最適化されたカリキュラム&lt;/li&gt;
&lt;li&gt;データに基づく的確な弱点補強&lt;/li&gt;
&lt;/ul&gt;
&lt;p&gt;を同時に成立させています。&lt;/p&gt;
&lt;p&gt;「同じ１時間でも、できるだけ多くの理解と演習を積ませたい」&lt;br /&gt;
「その子にとって本当に必要な問題だけを、効率よくこなしてほしい」&lt;br /&gt;
そうお考えのご家庭にとって、ASENを用いた夏井算数塾の個別指導は、大きな力となるはずです。&lt;br /&gt;
ぜひ、教室にてその効果を体感してみてください。&lt;/p&gt;
&lt;div style="border:1px solid rgba(22,163,74,.25); background:rgba(22,163,74,.06); border-radius:14px; padding:14px; margin:18px 0;"&gt;
&lt;div style="margin:0 0 6px; font-weight:900; color:#111827; font-size:1.05rem; line-height:1.4;"&gt;
    外部の力を使うべきか迷っている方へ
  &lt;/div&gt;
&lt;p style="margin:0 0 10px; color:#6b7280; font-size:.92rem; line-height:1.7;"&gt;
    ※申込ではなく、状況を整理するための判断材料です。
  &lt;/p&gt;
&lt;ul style="margin:0 0 10px; padding-left:18px; color:#111827; line-height:1.7;"&gt;
&lt;li style="margin:0 0 6px;"&gt;授業を聴いて帰ってきたはずだが、翌日に残らない&lt;/li&gt;
&lt;li style="margin:0 0 6px;"&gt;宿題と直しが回らず、積み残し化している&lt;/li&gt;
&lt;li style="margin:0;"&gt;後手に回りすぎて、何から手を付けるべきか分からない&lt;/li&gt;
&lt;/ul&gt;
&lt;p&gt;  &lt;!-- ▼ 判断ページ分岐（超要約） --&gt;&lt;/p&gt;
&lt;div style="margin:0 0 12px; padding:10px 12px; background:#ffffff; border-radius:10px; border:1px solid rgba(22,163,74,.25);"&gt;
&lt;div style="font-size:.9rem; font-weight:700; margin:0 0 6px; color:#14532d;"&gt;
      ▼ 迷い別：先に見る判断ページ
    &lt;/div&gt;
&lt;ul style="margin:0; padding-left:16px; font-size:.9rem; line-height:1.6;"&gt;
&lt;li&gt;方式で迷う → &lt;a href="https://natsui-sansu-juku.com/column/withyou/"&gt;オンライン個別の全体像&lt;/a&gt;&lt;/li&gt;
&lt;li&gt;オンライン不安 → &lt;a href="https://natsui-sansu-juku.com/story002/"&gt;2画面方式の判断&lt;/a&gt;&lt;/li&gt;
&lt;li&gt;復習が回らない → &lt;a href="https://natsui-sansu-juku.com/story001/"&gt;個別指導の仕組み&lt;/a&gt;&lt;/li&gt;
&lt;li&gt;根拠で納得したい → &lt;a href="https://natsui-sansu-juku.com/what_is_asen/"&gt;ASENとは&lt;/a&gt;&lt;/li&gt;
&lt;li&gt;比較して決めたい → &lt;a href="https://natsui-sansu-juku.com/column/kokogachigau/"&gt;個別の違い&lt;/a&gt;&lt;/li&gt;
&lt;li&gt;過去問で失点 → &lt;a href="https://natsui-sansu-juku.com/column/tokuten_detail/"&gt;得点力判断&lt;/a&gt;&lt;/li&gt;
&lt;/ul&gt;&lt;/div&gt;
&lt;p&gt;  &lt;!-- ▼ CTA --&gt;&lt;/p&gt;
&lt;div style="display:flex; flex-wrap:wrap; gap:10px;"&gt;
    &lt;a href="https://natsui-sansu-juku.com/column/kobetsu_mayoi_judge/"
       style="display:inline-flex; align-items:center; justify-content:center; text-decoration:none; font-weight:900; border-radius:12px; padding:10px 12px; background:#16a34a; color:#ffffff;"&gt;&lt;br /&gt;
      判断材料をまとめて見る&lt;br /&gt;
    &lt;/a&gt;&lt;br /&gt;
    &lt;a href="https://natsui-sansu-juku.com/inquiry/"
       style="display:inline-flex; align-items:center; justify-content:center; text-decoration:none; font-weight:900; border-radius:12px; padding:10px 12px; background:#ffffff; color:#0f7a35; border:1px solid rgba(22,163,74,.55);"&gt;&lt;br /&gt;
      相談する&lt;br /&gt;
    &lt;/a&gt;
  &lt;/div&gt;
&lt;/div&gt;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what_is_asen%2F&amp;amp;t=%E3%82%AA%E3%83%AA%E3%82%B8%E3%83%8A%E3%83%AB%E5%80%8B%E5%88%A5%E6%8C%87%E5%B0%8E%E3%82%B7%E3%82%B9%E3%83%86%E3%83%A0%E3%80%8C%EF%BC%A1%EF%BC%B3%EF%BC%A5%EF%BC%AE%28%E3%82%A2%E3%82%BC%E3%83%B3%29%E3%80%8D%E3%81%A8%E3%81%AF%EF%BC%9F%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what_is_asen%2F&amp;amp;text=%E3%82%AA%E3%83%AA%E3%82%B8%E3%83%8A%E3%83%AB%E5%80%8B%E5%88%A5%E6%8C%87%E5%B0%8E%E3%82%B7%E3%82%B9%E3%83%86%E3%83%A0%E3%80%8C%EF%BC%A1%EF%BC%B3%EF%BC%A5%EF%BC%AE%28%E3%82%A2%E3%82%BC%E3%83%B3%29%E3%80%8D%E3%81%A8%E3%81%AF%EF%BC%9F%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82%AA%E3%83%AA%E3%82%B8%E3%83%8A%E3%83%AB%E5%80%8B%E5%88%A5%E6%8C%87%E5%B0%8E%E3%82%B7%E3%82%B9%E3%83%86%E3%83%A0%E3%80%8C%EF%BC%A1%EF%BC%B3%EF%BC%A5%EF%BC%AE%28%E3%82%A2%E3%82%BC%E3%83%B3%29%E3%80%8D%E3%81%A8%E3%81%AF%EF%BC%9F%20%7C%20%E4%B8%AD%E5%AD%A6%E5%8F%97%E9%A8%93%E5%B0%82%E9%96%80%E3%80%80%E5%A4%8F%E4%BA%95%E7%AE%97%E6%95%B0%E5%A1%BE%0Ahttps%3A%2F%2Fnatsui-sansu-juku.com%2Fwhat_is_asen%2F" target="_blank" &gt;&lt;span class="vk_icon_w_r_sns_bluesky icon_sns"&gt;&lt;/span&gt;&lt;span class="sns_txt"&gt;Bluesky&lt;/span&gt;&lt;/a&gt;&lt;/li&gt;&lt;li class="sb_hatena sb_icon"&gt;&lt;a class="sb_icon_inner" href="//b.hatena.ne.jp/add?mode=confirm&amp;url=https%3A%2F%2Fnatsui-sansu-juku.com%2Fwhat_is_asen%2F&amp;amp;title=%E3%82%AA%E3%83%AA%E3%82%B8%E3%83%8A%E3%83%AB%E5%80%8B%E5%88%A5%E6%8C%87%E5%B0%8E%E3%82%B7%E3%82%B9%E3%83%86%E3%83%A0%E3%80%8C%EF%BC%A1%EF%BC%B3%EF%BC%A5%EF%BC%AE%28%E3%82%A2%E3%82%BC%E3%83%B3%29%E3%80%8D%E3%81%A8%E3%81%AF%EF%BC%9F%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sb_icon_inner"data-clipboard-text="オリジナル個別指導システム「ＡＳＥＮ(アゼン)」とは？ | 中学受験専門　夏井算数塾 https://natsui-sansu-juku.com/what_is_asen/"&gt;&lt;span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</si>
  <si>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https://rika-quest.com/column/gas_and_aqueous_liquid/
【検出された不自然ワード】
- 固定
- 刺
【本文】
------
&lt;p&gt;&lt;!-- 気体と水溶液／気体戦隊ロクレンジャー｜WordPress固定ページ用HTML --&gt;&lt;/p&gt;
&lt;div class="container my-4"&gt;
&lt;p&gt;&lt;!-- Hero セクション --&gt;&lt;/p&gt;
&lt;div class="card shadow-sm mb-4 border-0" style="background: linear-gradient(135deg, #6a1b9a, #00838f); color: #fff;"&gt;
&lt;div class="card-body p-4"&gt;
&lt;div class="d-flex flex-wrap justify-content-between align-items-center mb-2"&gt;&lt;span class="badge bg-warning text-dark mb-1" style="font-size: 0.8rem;"&gt;中学理科／化学分野&lt;/span&gt;&lt;br /&gt;
&lt;span class="badge bg-light text-dark mb-1" style="font-size: 0.75rem;"&gt;テーマ：気体と水溶液・発生方法と集め方&lt;/span&gt;&lt;/div&gt;
&lt;h1 class="card-title mb-3" style="font-size: 1.9rem; line-height: 1.5;"&gt;気体と水溶液の基礎まとめ──「気体戦隊ロクレンジャー」で覚える発生方法と性質&lt;/h1&gt;
&lt;p class="card-text mb-0" style="font-size: 0.98rem;"&gt;中学理科の気体分野では、&lt;strong&gt;代表的な6つの気体の性質・発生方法・集め方&lt;/strong&gt;をセットで覚えることがとても重要です。&lt;br /&gt;
このページでは、動画とあわせて&lt;strong&gt;酸素・二酸化炭素・水素&lt;/strong&gt;を中心に、「気体戦隊ロクレンジャー」のキャラクターとして楽しく整理していきます。&lt;/p&gt;
&lt;/div&gt;
&lt;/div&gt;
&lt;p class="mt-3 mb-4"&gt;気体と水溶液を含む化学分野の整理（溶解度・燃焼・金属・中和など）の全体像は、&lt;a href="https://rika-quest.com/column/chemistry/"&gt;化学分野の全体像はこちら&lt;/a&gt;。&lt;/p&gt;
&lt;p&gt;&lt;!-- 動画セクション --&gt;&lt;/p&gt;
&lt;div class="card shadow-sm mb-4"&gt;
&lt;div class="card-body"&gt;
&lt;h2 class="h4 mb-3"&gt;動画で学ぶ：気体と水溶液の基礎&lt;/h2&gt;
&lt;div class="ratio ratio-16x9 mb-3"&gt;&lt;iframe title="YouTube video player" src="https://www.youtube.com/embed/Zm2cmAKLEOQ" width="560" height="315" frameborder="0" allowfullscreen="allowfullscreen"&gt;&lt;/iframe&gt;&lt;/div&gt;
&lt;p class="mb-0"&gt;まずは動画で全体のイメージをつかみ、そのあとで本文・まとめ・クイズを使って、入試レベルまで知識を定着させていきましょう。&lt;/p&gt;
&lt;/div&gt;
&lt;/div&gt;
&lt;p&gt;&lt;!-- 1. 気体戦隊ロクレンジャーとは --&gt;&lt;/p&gt;
&lt;div class="card shadow-sm mb-4"&gt;
&lt;div class="card-body"&gt;
&lt;h2 class="h4 mb-3"&gt;1. 気体戦隊ロクレンジャーとは？&lt;/h2&gt;
&lt;p&gt;気体の分野で最低限おさえておきたいのが、次の&lt;strong&gt;6種類の代表的な気体&lt;/strong&gt;です。&lt;br /&gt;
授業ではこれをイメージしやすくするために、&lt;strong&gt;「気体戦隊ロクレンジャー」&lt;/strong&gt;と呼んでいます。&lt;/p&gt;
&lt;div class="row align-items-center"&gt;
&lt;div class="col-md-4 mb-3"&gt;&lt;img fetchpriority="high" decoding="async" class="alignnone wp-image-167 img-fluid rounded shadow-sm" src="https://rika-quest.com/wp-content/uploads/2023/03/画像1-3-e1679986409966-376x1024.png" sizes="(max-width: 376px) 100vw, 376px" srcset="https://rika-quest.com/wp-content/uploads/2023/03/画像1-3-e1679986409966-376x1024.png 376w, https://rika-quest.com/wp-content/uploads/2023/03/画像1-3-e1679986409966-110x300.png 110w, https://rika-quest.com/wp-content/uploads/2023/03/画像1-3-e1679986409966.png 489w" alt="気体戦隊ロクレンジャーを示すイラスト" width="376" height="1024" /&gt;&lt;/div&gt;
&lt;div class="col-md-8 mb-3"&gt;
&lt;div class="table-responsive mb-3"&gt;
&lt;table class="table table-bordered align-middle mb-0"&gt;
&lt;thead style="background-color: #f3e5f5;"&gt;
&lt;tr class="text-center"&gt;
&lt;th style="width: 30%;" scope="col"&gt;気体名&lt;/th&gt;
&lt;th style="width: 70%;" scope="col"&gt;主なポイント&lt;/th&gt;
&lt;/tr&gt;
&lt;/thead&gt;
&lt;tbody&gt;
&lt;tr&gt;
&lt;td class="fw-bold"&gt;酸素（O₂）&lt;/td&gt;
&lt;td&gt;生物にとって欠かせない気体。燃焼や呼吸の分野でも重要。&lt;/td&gt;
&lt;/tr&gt;
&lt;tr style="background-color: #f9fbe7;"&gt;
&lt;td class="fw-bold"&gt;水素（H₂）&lt;/td&gt;
&lt;td&gt;この世で&lt;strong&gt;最も軽い&lt;/strong&gt;気体。爆発性があり、実験のときは注意。&lt;/td&gt;
&lt;/tr&gt;
&lt;tr&gt;
&lt;td class="fw-bold"&gt;二酸化炭素（CO₂）&lt;/td&gt;
&lt;td&gt;ドライアイスや燃焼で発生。空気より&lt;strong&gt;重い&lt;/strong&gt;。石灰水を白く濁らせる。&lt;/td&gt;
&lt;/tr&gt;
&lt;tr style="background-color: #f9fbe7;"&gt;
&lt;td class="fw-bold"&gt;窒素（N₂）&lt;/td&gt;
&lt;td&gt;空気中に最も多く含まれている気体。ふだん意識しないが身の回りにたくさんある。&lt;/td&gt;
&lt;/tr&gt;
&lt;tr&gt;
&lt;td class="fw-bold"&gt;アンモニア（NH₃）&lt;/td&gt;
&lt;td&gt;刺激臭が強く、水にとてもよく溶ける&lt;strong&gt;アルカリ性の気体&lt;/strong&gt;。&lt;/td&gt;
&lt;/tr&gt;
&lt;tr style="background-color: #f9fbe7;"&gt;
&lt;td class="fw-bold"&gt;塩化水素（HCl）&lt;/td&gt;
&lt;td&gt;水に溶かすと&lt;strong&gt;塩酸&lt;/strong&gt;になる酸性の気体。水への溶けやすさが特徴。&lt;/td&gt;
&lt;/tr&gt;
&lt;/tbody&gt;
&lt;/table&gt;
&lt;/div&gt;
&lt;blockquote class="mb-2" style="font-size: 0.95rem;"&gt;&lt;p&gt;「ゲームのキャラクターの能力を覚えられるなら、&lt;br /&gt;
気体の6人ぐらいは余裕で覚えられます。」という感覚で取り組んでみてください。&lt;/p&gt;&lt;/blockquote&gt;
&lt;p class="mb-0"&gt;あとは、&lt;strong&gt;発生方法・性質・集め方&lt;/strong&gt;をセットで覚えていくのが理科のポイントです。&lt;/p&gt;
&lt;/div&gt;
&lt;/div&gt;
&lt;/div&gt;
&lt;/div&gt;
&lt;p&gt;&lt;!-- 2. 酸素・二酸化炭素・水素の性質 --&gt;&lt;/p&gt;
&lt;div class="card shadow-sm mb-4"&gt;
&lt;div class="card-body"&gt;
&lt;h2 class="h4 mb-3"&gt;2. 酸素・二酸化炭素・水素の性質を整理しよう&lt;/h2&gt;
&lt;h3 class="h5 mt-2"&gt;（1）酸素：燃焼と呼吸の主役&lt;/h3&gt;
&lt;div class="row mb-3"&gt;
&lt;div class="col-md-7"&gt;
&lt;p class="mb-2"&gt;酸素は、燃焼や呼吸に欠かせない気体で、生物分野でもよく登場します。&lt;/p&gt;
&lt;ul&gt;
&lt;li&gt;&lt;strong&gt;発生方法：&lt;/strong&gt;&lt;span style="color: #ff6600;"&gt;二酸化マンガンに薄めた過酸化水素水&lt;/span&gt;（オキシドール）を加える。&lt;/li&gt;
&lt;li&gt;&lt;strong&gt;性質：&lt;/strong&gt;無色・無臭／空気と比べて&lt;strong&gt;少し重い&lt;/strong&gt;／水にほとんど溶けない。&lt;/li&gt;
&lt;li&gt;&lt;strong&gt;集め方：&lt;/strong&gt;水に溶けにくいので、&lt;strong&gt;水上置換法&lt;/strong&gt;で集める。&lt;/li&gt;
&lt;/ul&gt;
&lt;/div&gt;
&lt;div class="col-md-5"&gt;&lt;img decoding="async" class="alignnone wp-image-169 img-fluid rounded shadow-sm mb-2" src="https://rika-quest.com/wp-content/uploads/2023/03/画像2-3-e1679986893511-1024x819.png" sizes="(max-width: 1024px) 100vw, 1024px" srcset="https://rika-quest.com/wp-content/uploads/2023/03/画像2-3-e1679986893511-1024x819.png 1024w, https://rika-quest.com/wp-content/uploads/2023/03/画像2-3-e1679986893511-300x240.png 300w, https://rika-quest.com/wp-content/uploads/2023/03/画像2-3-e1679986893511-768x614.png 768w, https://rika-quest.com/wp-content/uploads/2023/03/画像2-3-e1679986893511-1536x1229.png 1536w, https://rika-quest.com/wp-content/uploads/2023/03/画像2-3-e1679986893511-2048x1638.png 2048w" alt="二酸化マンガンと過酸化水素水による酸素の発生実験図" width="1024" height="819" /&gt;&lt;br /&gt;
&lt;img loading="lazy" decoding="async" class="alignnone wp-image-168 img-fluid rounded shadow-sm" src="https://rika-quest.com/wp-content/uploads/2023/03/画像1-4-1024x295.png" sizes="auto, (max-width: 1024px) 100vw, 1024px" srcset="https://rika-quest.com/wp-content/uploads/2023/03/画像1-4-1024x295.png 1024w, https://rika-quest.com/wp-content/uploads/2023/03/画像1-4-300x86.png 300w, https://rika-quest.com/wp-content/uploads/2023/03/画像1-4-768x221.png 768w, https://rika-quest.com/wp-content/uploads/2023/03/画像1-4-1536x443.png 1536w, https://rika-quest.com/wp-content/uploads/2023/03/画像1-4-2048x590.png 2048w" alt="酸素の性質（水に溶けない・空気より少し重い）を示す図" width="1024" height="295" /&gt;&lt;/div&gt;
&lt;/div&gt;
&lt;h3 class="h5 mt-3"&gt;（2）二酸化炭素：身の回りにあふれる気体&lt;/h3&gt;
&lt;p class="mb-2"&gt;二酸化炭素は、身近なところでたくさん発生している気体です。&lt;/p&gt;
&lt;ul&gt;
&lt;li&gt;&lt;strong&gt;発生の例：&lt;/strong&gt;
&lt;ul&gt;
&lt;li&gt;ケーキ屋さんなどで見かける&lt;strong&gt;ドライアイス&lt;/strong&gt;を放置すると、二酸化炭素の気体になる。&lt;/li&gt;
&lt;li&gt;割りばしなどを&lt;strong&gt;燃やす&lt;/strong&gt;と、燃焼の結果として二酸化炭素が出る。&lt;/li&gt;
&lt;/ul&gt;
&lt;/li&gt;
&lt;li&gt;&lt;strong&gt;性質：&lt;/strong&gt;無色／&lt;span style="color: #0000ff;"&gt;空気よりかなり重い&lt;/span&gt;（ドライアイスのもくもくが下にたまるイメージ）／水に少し溶ける。&lt;/li&gt;
&lt;li&gt;&lt;strong&gt;特徴的な反応：&lt;/strong&gt;石灰水を&lt;strong&gt;白く濁らせる&lt;/strong&gt;。&lt;/li&gt;
&lt;li&gt;&lt;strong&gt;集め方：&lt;/strong&gt;空気より重いため、ビンを下向きにして集める&lt;strong&gt;下方置換法&lt;/strong&gt;がよく使われる。&lt;/li&gt;
&lt;/ul&gt;
&lt;h3 class="h5 mt-3"&gt;（3）水素：最も軽く、爆発性のある気体&lt;/h3&gt;
&lt;p class="mb-2"&gt;水素は&lt;strong&gt;この世で一番軽い&lt;/strong&gt;気体で、最近は水素エンジンの車などでも話題になる気体です。&lt;/p&gt;
&lt;ul&gt;
&lt;li&gt;&lt;strong&gt;発生方法：&lt;/strong&gt;&lt;span style="color: #ff0000;"&gt;金属に酸をぶっかけると水素発生&lt;/span&gt;。具体例：金属の亜鉛を薄い塩酸に入れる。&lt;/li&gt;
&lt;li&gt;&lt;strong&gt;性質：&lt;/strong&gt;無色／&lt;span style="color: #0000ff;"&gt;空気よりはるかに軽い&lt;/span&gt;／水にほとんど溶けない。&lt;/li&gt;
&lt;li&gt;&lt;strong&gt;集め方：&lt;/strong&gt;
&lt;ul&gt;
&lt;li&gt;水に溶けにくいので&lt;strong&gt;水上置換法&lt;/strong&gt;で集めることも可能。&lt;/li&gt;
&lt;li&gt;空気よりとても軽いため、ビンを上向きにして上の方にたまる水素を集める&lt;strong&gt;上方置換法&lt;/strong&gt;も使える。&lt;/li&gt;
&lt;/ul&gt;
&lt;/li&gt;
&lt;li&gt;&lt;strong&gt;注意：&lt;/strong&gt;&lt;span style="color: #ff0000;"&gt;爆発性があり危険&lt;/span&gt;。実験では量や火の扱いに細心の注意が必要。&lt;/li&gt;
&lt;/ul&gt;
&lt;p class="mb-0"&gt;これら3つの気体は、&lt;strong&gt;「発生方法・性質・集め方」&lt;/strong&gt;をセットで覚えておくと、入試の作図問題・記述問題で非常に有利になります。&lt;/p&gt;
&lt;/div&gt;
&lt;/div&gt;
&lt;p&gt;&lt;!-- 3. 発生方法と収集方法の整理表 --&gt;&lt;/p&gt;
&lt;div class="card shadow-sm mb-4"&gt;
&lt;div class="card-body"&gt;
&lt;h2 class="h4 mb-3"&gt;3. 発生方法と収集方法を一気に整理&lt;/h2&gt;
&lt;p class="mb-3"&gt;代表的な気体について、&lt;strong&gt;「どの実験で発生させて、どの方法で集めるか」&lt;/strong&gt;を表にまとめます。&lt;/p&gt;
&lt;div class="table-responsive"&gt;
&lt;table class="table table-bordered align-middle mb-0"&gt;
&lt;thead style="background-color: #dcedc8;"&gt;
&lt;tr class="text-center"&gt;
&lt;th scope="col"&gt;気体&lt;/th&gt;
&lt;th scope="col"&gt;主な発生方法（例）&lt;/th&gt;
&lt;th scope="col"&gt;おもな性質&lt;/th&gt;
&lt;th scope="col"&gt;収集方法の例&lt;/th&gt;
&lt;/tr&gt;
&lt;/thead&gt;
&lt;tbody&gt;
&lt;tr style="background-color: #ffffff;"&gt;
&lt;td class="fw-bold"&gt;酸素&lt;/td&gt;
&lt;td&gt;二酸化マンガン＋薄い過酸化水素水（オキシドール）&lt;/td&gt;
&lt;td&gt;無色／空気より少し重い／水に溶けにくい&lt;/td&gt;
&lt;td&gt;&lt;strong&gt;水上置換法&lt;/strong&gt;で集める。&lt;/td&gt;
&lt;/tr&gt;
&lt;tr style="background-color: #f1f8e9;"&gt;
&lt;td class="fw-bold"&gt;二酸化炭素&lt;/td&gt;
&lt;td&gt;ドライアイスを置いておく／ものを燃やす（燃焼）など&lt;/td&gt;
&lt;td&gt;無色／空気より重い／石灰水を白く濁らせる&lt;/td&gt;
&lt;td&gt;空気より重いため&lt;strong&gt;下方置換法&lt;/strong&gt;が適している。&lt;/td&gt;
&lt;/tr&gt;
&lt;tr style="background-color: #ffffff;"&gt;
&lt;td class="fw-bold"&gt;水素&lt;/td&gt;
&lt;td&gt;亜鉛などの金属＋薄い塩酸などの酸&lt;/td&gt;
&lt;td&gt;無色／この世で&lt;strong&gt;最も軽い&lt;/strong&gt;／水にほとんど溶けない／爆発性&lt;/td&gt;
&lt;td&gt;&lt;strong&gt;水上置換法&lt;/strong&gt;または&lt;strong&gt;上方置換法&lt;/strong&gt;で集める。&lt;/td&gt;
&lt;/tr&gt;
&lt;tr style="background-color: #f1f8e9;"&gt;
&lt;td class="fw-bold"&gt;窒素&lt;/td&gt;
&lt;td&gt;空気から酸素などを取り除くなど（入試では性質中心）&lt;/td&gt;
&lt;td&gt;無色・無臭／ほとんど反応しにくい／空気中に最も多い&lt;/td&gt;
&lt;td&gt;学習の中心は発生方法よりも「空気中に多い」という事実。&lt;/td&gt;
&lt;/tr&gt;
&lt;tr style="background-color: #ffffff;"&gt;
&lt;td class="fw-bold"&gt;アンモニア&lt;/td&gt;
&lt;td&gt;塩化アンモニウム＋水酸化カルシウムなど&lt;/td&gt;
&lt;td&gt;刺激臭が強い／水に非常によく溶ける／アルカリ性&lt;/td&gt;
&lt;td&gt;空気より軽く水に溶けやすいので、&lt;strong&gt;上方置換法&lt;/strong&gt;で集める。&lt;/td&gt;
&lt;/tr&gt;
&lt;tr style="background-color: #f1f8e9;"&gt;
&lt;td class="fw-bold"&gt;塩化水素&lt;/td&gt;
&lt;td&gt;塩化ナトリウム＋濃い硫酸など&lt;/td&gt;
&lt;td&gt;強い酸性／水に非常によく溶ける（塩酸になる）&lt;/td&gt;
&lt;td&gt;水に溶けやすい気体として、水溶液（塩酸）との関係が重要。&lt;/td&gt;
&lt;/tr&gt;
&lt;/tbody&gt;
&lt;/table&gt;
&lt;/div&gt;
&lt;p class="mt-3 mb-0"&gt;「水に溶けるか／溶けにくいか」と「空気より重いか／軽いか」を意識すると、&lt;strong&gt;収集方法（水上・上方・下方置換法）&lt;/strong&gt;もセットで覚えやすくなります。&lt;/p&gt;
&lt;/div&gt;
&lt;/div&gt;
&lt;p&gt;&lt;!-- 4. 元のまとめ表（再構成） --&gt;&lt;/p&gt;
&lt;div class="card shadow-sm mb-4"&gt;
&lt;div class="card-body"&gt;
&lt;h2 class="h4 mb-3"&gt;4. 気体と水溶液についてのまとめ（重要ポイント）&lt;/h2&gt;
&lt;p class="mb-2"&gt;元のまとめを、入試でそのまま使えるように整理した表です。&lt;/p&gt;
&lt;div class="table-responsive"&gt;
&lt;table class="table table-bordered align-middle mb-0"&gt;
&lt;thead style="background-color: #dfffd6;"&gt;
&lt;tr class="text-center"&gt;
&lt;th style="width: 30%;" scope="col"&gt;項目&lt;/th&gt;
&lt;th style="width: 70%;" scope="col"&gt;内容&lt;/th&gt;
&lt;/tr&gt;
&lt;/thead&gt;
&lt;tbody&gt;
&lt;tr style="background-color: #ffffff;"&gt;
&lt;td class="fw-bold"&gt;代表的な気体&lt;/td&gt;
&lt;td&gt;– 酸素&lt;br /&gt;
– 水素&lt;br /&gt;
– 二酸化炭素&lt;br /&gt;
– 窒素&lt;br /&gt;
– アンモニア&lt;br /&gt;
– 塩化水素&lt;/td&gt;
&lt;/tr&gt;
&lt;tr style="background-color: #dfffd6;"&gt;
&lt;td class="fw-bold"&gt;酸素の特徴&lt;/td&gt;
&lt;td&gt;– 無色で水に溶けない&lt;br /&gt;
– 空気より少し重い&lt;br /&gt;
– 発生方法：二酸化マンガン＋薄い過酸化水素水（オキシドール）&lt;br /&gt;
– &lt;strong&gt;収集方法：&lt;/strong&gt;水上置換法&lt;/td&gt;
&lt;/tr&gt;
&lt;tr style="background-color: #ffffff;"&gt;
&lt;td class="fw-bold"&gt;二酸化炭素の特徴&lt;/td&gt;
&lt;td&gt;– 無色で空気より重い&lt;br /&gt;
– 水に少し溶ける&lt;br /&gt;
– 石灰水を白く濁らせる&lt;br /&gt;
– &lt;strong&gt;収集方法：&lt;/strong&gt;下方置換法&lt;/td&gt;
&lt;/tr&gt;
&lt;tr style="background-color: #dfffd6;"&gt;
&lt;td class="fw-bold"&gt;水素の特徴&lt;/td&gt;
&lt;td&gt;– 無色でこの世で最も軽い&lt;br /&gt;
– 水にほとんど溶けない&lt;br /&gt;
– 発生方法：金属＋酸（例：亜鉛＋塩酸）&lt;br /&gt;
– &lt;strong&gt;収集方法：&lt;/strong&gt;水上置換法または上方置換法&lt;br /&gt;
– 注意：&lt;strong&gt;爆発性がある&lt;/strong&gt;&lt;/td&gt;
&lt;/tr&gt;
&lt;tr style="background-color: #ffffff;"&gt;
&lt;td class="fw-bold"&gt;気体の発生例&lt;/td&gt;
&lt;td&gt;– 酸素：過酸化水素水＋二酸化マンガン&lt;br /&gt;
– 二酸化炭素：ドライアイス、燃焼&lt;br /&gt;
– 水素：金属＋酸&lt;/td&gt;
&lt;/tr&gt;
&lt;/tbody&gt;
&lt;/table&gt;
&lt;/div&gt;
&lt;p class="mt-3 mb-0"&gt;ここに載っていない細かい条件は、&lt;strong&gt;資料集・図説・動画&lt;/strong&gt;を見ながら、自分なりの暗記カードやイラストで補強していくと効果的です。&lt;/p&gt;
&lt;/div&gt;
&lt;/div&gt;
&lt;p&gt;&lt;!-- 5. クイズセクション --&gt;&lt;/p&gt;
&lt;div class="card shadow-sm mb-4"&gt;
&lt;div class="card-body"&gt;
&lt;h2 class="h4 mb-3"&gt;5. 気体と水溶液に関するクイズ（10問）&lt;/h2&gt;
&lt;p&gt;ここまでの内容を、10問のクイズで確認してみましょう。&lt;br /&gt;
各問題の&lt;strong&gt;「正解を見る」ボタン&lt;/strong&gt;を押すと答えが表示され、ボタンは消えます。&lt;/p&gt;
&lt;div class="table-responsive"&gt;
&lt;table class="table table-bordered align-middle"&gt;
&lt;thead style="background-color: #dfffd6;"&gt;
&lt;tr class="text-center"&gt;
&lt;th style="width: 40%;" scope="col"&gt;問題&lt;/th&gt;
&lt;th style="width: 40%;" scope="col"&gt;選択肢&lt;/th&gt;
&lt;th style="width: 20%;" scope="col"&gt;正解を見る&lt;/th&gt;
&lt;/tr&gt;
&lt;/thead&gt;
&lt;tbody&gt;
&lt;tr style="background-color: #ffffff;"&gt;
&lt;td&gt;1. 酸素の発生方法は？&lt;/td&gt;
&lt;td&gt;A. ドライアイス&lt;br /&gt;
B. 金属＋酸&lt;br /&gt;
C. 二酸化マンガン＋薄い過酸化水素水&lt;br /&gt;
D. 石灰水&lt;/td&gt;
&lt;td class="text-center"&gt;&lt;button id="btn-answer1" class="btn btn-sm btn-primary mb-1"&gt;正解を見る&lt;/button&gt;&lt;/p&gt;
&lt;div id="answer1" style="display: none;"&gt;正解: C. 二酸化マンガン＋薄い過酸化水素水&lt;/div&gt;
&lt;/td&gt;
&lt;/tr&gt;
&lt;tr style="background-color: #dfffd6;"&gt;
&lt;td&gt;2. 二酸化炭素を収集する方法は？&lt;/td&gt;
&lt;td&gt;A. 上方置換法&lt;br /&gt;
B. 水上置換法&lt;br /&gt;
C. 下方置換法&lt;br /&gt;
D. 蒸留法&lt;/td&gt;
&lt;td class="text-center"&gt;&lt;button id="btn-answer2" class="btn btn-sm btn-primary mb-1"&gt;正解を見る&lt;/button&gt;&lt;/p&gt;
&lt;div id="answer2" style="display: none;"&gt;正解: C. 下方置換法&lt;/div&gt;
&lt;/td&gt;
&lt;/tr&gt;
&lt;tr style="background-color: #ffffff;"&gt;
&lt;td&gt;3. 水素が最も特徴的な性質は？&lt;/td&gt;
&lt;td&gt;A. 空気より重い&lt;br /&gt;
B. 爆発性がある&lt;br /&gt;
C. 水に溶ける&lt;br /&gt;
D. 冷却能力が高い&lt;/td&gt;
&lt;td class="text-center"&gt;&lt;button id="btn-answer3" class="btn btn-sm btn-primary mb-1"&gt;正解を見る&lt;/button&gt;&lt;/p&gt;
&lt;div id="answer3" style="display: none;"&gt;正解: B. 爆発性がある&lt;/div&gt;
&lt;/td&gt;
&lt;/tr&gt;
&lt;tr style="background-color: #dfffd6;"&gt;
&lt;td&gt;4. 石灰水を白く濁らせる気体は？&lt;/td&gt;
&lt;td&gt;A. 酸素&lt;br /&gt;
B. 水素&lt;br /&gt;
C. 二酸化炭素&lt;br /&gt;
D. 塩化水素&lt;/td&gt;
&lt;td class="text-center"&gt;&lt;button id="btn-answer4" class="btn btn-sm btn-primary mb-1"&gt;正解を見る&lt;/button&gt;&lt;/p&gt;
&lt;div id="answer4" style="display: none;"&gt;正解: C. 二酸化炭素&lt;/div&gt;
&lt;/td&gt;
&lt;/tr&gt;
&lt;tr style="background-color: #ffffff;"&gt;
&lt;td&gt;5. 水素を発生させる方法は？&lt;/td&gt;
&lt;td&gt;A. 金属＋酸&lt;br /&gt;
B. ドライアイス&lt;br /&gt;
C. 燃焼&lt;br /&gt;
D. 過酸化水素水＋二酸化マンガン&lt;/td&gt;
&lt;td class="text-center"&gt;&lt;button id="btn-answer5" class="btn btn-sm btn-primary mb-1"&gt;正解を見る&lt;/button&gt;&lt;/p&gt;
&lt;div id="answer5" style="display: none;"&gt;正解: A. 金属＋酸&lt;/div&gt;
&lt;/td&gt;
&lt;/tr&gt;
&lt;tr style="background-color: #dfffd6;"&gt;
&lt;td&gt;6. 酸素の収集に適した方法は？&lt;/td&gt;
&lt;td&gt;A. 上方置換法&lt;br /&gt;
B. 水上置換法&lt;br /&gt;
C. 下方置換法&lt;br /&gt;
D. 凝縮法&lt;/td&gt;
&lt;td class="text-center"&gt;&lt;button id="btn-answer6" class="btn btn-sm btn-primary mb-1"&gt;正解を見る&lt;/button&gt;&lt;/p&gt;
&lt;div id="answer6" style="display: none;"&gt;正解: B. 水上置換法&lt;/div&gt;
&lt;/td&gt;
&lt;/tr&gt;
&lt;tr style="background-color: #ffffff;"&gt;
&lt;td&gt;7. 水素が軽い理由として正しいのは？&lt;/td&gt;
&lt;td&gt;A. 空気中の密度が低い&lt;br /&gt;
B. 爆発性がある&lt;br /&gt;
C. 水に溶ける&lt;br /&gt;
D. この世で最も軽い気体&lt;/td&gt;
&lt;td class="text-center"&gt;&lt;button id="btn-answer7" class="btn btn-sm btn-primary mb-1"&gt;正解を見る&lt;/button&gt;&lt;/p&gt;
&lt;div id="answer7" style="display: none;"&gt;正解: D. この世で最も軽い気体&lt;/div&gt;
&lt;/td&gt;
&lt;/tr&gt;
&lt;tr style="background-color: #dfffd6;"&gt;
&lt;td&gt;8. 二酸化炭素の特徴として正しいのは？&lt;/td&gt;
&lt;td&gt;A. 空気より軽い&lt;br /&gt;
B. 水に全く溶けない&lt;br /&gt;
C. 石灰水を白く濁らせる&lt;br /&gt;
D. 爆発性がある&lt;/td&gt;
&lt;td class="text-center"&gt;&lt;button id="btn-answer8" class="btn btn-sm btn-primary mb-1"&gt;正解を見る&lt;/button&gt;&lt;/p&gt;
&lt;div id="answer8" style="display: none;"&gt;正解: C. 石灰水を白く濁らせる&lt;/div&gt;
&lt;/td&gt;
&lt;/tr&gt;
&lt;tr style="background-color: #ffffff;"&gt;
&lt;td&gt;9. ドライアイスが放出する気体は？&lt;/td&gt;
&lt;td&gt;A. 酸素&lt;br /&gt;
B. 水素&lt;br /&gt;
C. 二酸化炭素&lt;br /&gt;
D. 窒素&lt;/td&gt;
&lt;td class="text-center"&gt;&lt;button id="btn-answer9" class="btn btn-sm btn-primary mb-1"&gt;正解を見る&lt;/button&gt;&lt;/p&gt;
&lt;div id="answer9" style="display: none;"&gt;正解: C. 二酸化炭素&lt;/div&gt;
&lt;/td&gt;
&lt;/tr&gt;
&lt;tr style="background-color: #dfffd6;"&gt;
&lt;td&gt;10. 酸素が水に溶けない性質に関係する収集法は？&lt;/td&gt;
&lt;td&gt;A. 上方置換法&lt;br /&gt;
B. 水上置換法&lt;br /&gt;
C. 下方置換法&lt;br /&gt;
D. 蒸発法&lt;/td&gt;
&lt;td class="text-center"&gt;&lt;button id="btn-answer10" class="btn btn-sm btn-primary mb-1"&gt;正解を見る&lt;/button&gt;&lt;/p&gt;
&lt;div id="answer10" style="display: none;"&gt;正解: B. 水上置換法&lt;/div&gt;
&lt;/td&gt;
&lt;/tr&gt;
&lt;/tbody&gt;
&lt;/table&gt;
&lt;/div&gt;
&lt;/div&gt;
&lt;/div&gt;
&lt;p&gt;&lt;!-- 6. まとめ --&gt;&lt;/p&gt;
&lt;div class="card shadow-sm mb-4"&gt;
&lt;div class="card-body"&gt;
&lt;h2 class="h4 mb-3"&gt;6. まとめ──「キャラ設定」で6種類の気体を一気に攻略しよう&lt;/h2&gt;
&lt;ul class="mb-3"&gt;
&lt;li&gt;&lt;strong&gt;気体戦隊ロクレンジャー（酸素・水素・二酸化炭素・窒素・アンモニア・塩化水素）&lt;/strong&gt;は、必ず名前と性質をセットで覚える。&lt;/li&gt;
&lt;li&gt;特に、&lt;strong&gt;酸素・二酸化炭素・水素&lt;/strong&gt;は、発生方法・性質・集め方・反応（石灰水など）まで問われやすい。&lt;/li&gt;
&lt;li&gt;「空気より重い／軽い」「水に溶ける／溶けにくい」という視点で整理すると、収集方法（水上・上方・下方置換法）が自然に結びつく。&lt;/li&gt;
&lt;li&gt;日常生活（ドライアイス・水素エンジン・消毒液など）とセットでイメージすると、暗記がぐっと楽になる。&lt;/li&gt;
&lt;li&gt;資料集・図説・動画を使って、自分なりの&lt;strong&gt;イラスト暗記・キャラクター暗記&lt;/strong&gt;を作ると定着度が上がる。&lt;/li&gt;
&lt;/ul&gt;
&lt;p class="mb-0"&gt;細かい条件を丸暗記するのではなく、&lt;strong&gt;「この気体はどんな性格で、どんな集め方が得意なのか」&lt;/strong&gt;とキャラ設定をするつもりで覚えていきましょう。&lt;br /&gt;
気体と水溶液を含む化学分野の整理（溶解度・燃焼・金属・中和など）の全体像は、&lt;a href="https://rika-quest.com/column/chemistry/"&gt;化学分野の全体像はこちら&lt;/a&gt;。&lt;/p&gt;
&lt;/div&gt;
&lt;/div&gt;
&lt;p&gt;&lt;!-- 四角のCTA --&gt;&lt;/p&gt;
&lt;div class="card shadow-sm mb-4" style="border: 2px solid #6a1b9a;"&gt;
&lt;div class="card-body"&gt;
&lt;h2 class="h5 mb-2" style="border-left: 4px solid #6a1b9a; padding-left: 0.75rem;"&gt;気体分野を「暗記だけ」で終わらせたくない人へ&lt;/h2&gt;
&lt;p class="mb-2"&gt;「酸素・二酸化炭素・水素は聞いたことがあるけれど、&lt;strong&gt;発生方法と集め方がごちゃごちゃ&lt;/strong&gt;…」という人は、&lt;br /&gt;
実験図・動画・演習問題をセットで回すことで、一気に得点源に変えられます。&lt;/p&gt;
&lt;ul class="mb-3"&gt;
&lt;li&gt;代表的な気体6種類の「性質＋実験」の整理&lt;/li&gt;
&lt;li&gt;入試頻出の作図・記述問題のトレーニング&lt;/li&gt;
&lt;li&gt;動画とオンライン個別でのフォロー（中学受験・高校受験対応）&lt;/li&gt;
&lt;/ul&gt;
&lt;div class="d-flex flex-wrap justify-content-between align-items-center"&gt;
&lt;p class="mb-2 mb-md-0"&gt;受験理科専門塾「しゅん吉クエスト」では、&lt;br class="d-none d-md-inline" /&gt;&lt;br /&gt;
気体分野を&lt;strong&gt;「ただの暗記」から「理解して使える知識」&lt;/strong&gt;に変えるお手伝いをしています。&lt;/p&gt;
&lt;p&gt;&lt;a class="btn btn-primary" href="https://rika-quest.com/"&gt;&lt;br /&gt;
詳しいカリキュラム・お問い合わせはこちら&lt;br /&gt;
&lt;/a&gt;&lt;/p&gt;
&lt;/div&gt;
&lt;/div&gt;
&lt;/div&gt;
&lt;/div&gt;
&lt;p&gt;&lt;!-- クイズ用スクリプト --&gt;&lt;br /&gt;
&lt;script&gt;
  function showAnswer(id) {
    var answer = document.getElementById('answer' + id);
    var button = document.getElementById('btn-answer' + id);
    if (answer) {
      answer.style.display = 'block';
    }
    if (button) {
      button.style.display = 'none';
    }
  }
&lt;/script&gt;&lt;/p&gt;
------</t>
  </si>
  <si>
    <t>以下のページは不自然なワードを使用しています。
これらを適切に自然な言葉に置き換えて下さい。
なお、本文の装飾や構造は絶対に変えないでください。
【対象ページURL】
https://dokkai-labo.tokyo/blog/sapix_52b_02/
【検出された不自然ワード】
- 迷い
- 立て直
【本文】
------
&lt;p&gt;&lt;!-- ▼ここから：投稿本文HTML（Custom HTMLブロックに貼り付け） --&gt;&lt;/p&gt;
&lt;div class="dl-post-wrap"&gt;
&lt;p&gt;&lt;!-- 1) 動画：冒頭に iframe --&gt;&lt;/p&gt;
&lt;div class="dl-video"&gt;
&lt;div class="dl-video-inner"&gt;&lt;iframe title="サピックス国語の要点 52B-01 物語文『チャンピオン・ベルト』" src="https://www.youtube.com/embed/DczaW9pQEmg" frameborder="0" allowfullscreen="allowfullscreen"&gt;&lt;/iframe&gt;&lt;/div&gt;
&lt;p class="dl-video-caption"&gt;動画を見たあと、下の順番で見直すと、家での復習がスムーズになります。&lt;/p&gt;
&lt;/div&gt;
&lt;p&gt;&lt;!-- 2) 導入 --&gt;&lt;/p&gt;
&lt;section class="dl-hero"&gt;
&lt;p class="dl-kicker"&gt;SAPIX 国語　小5 Bテキスト 52B-01　物語文「チャンピオン・ベルト」&lt;/p&gt;
&lt;h2 class="dl-title"&gt;サピックス国語の授業を、家の復習で活かす方法&lt;/h2&gt;
&lt;p class="dl-lead"&gt;授業で聞いた話を、家でもう一度やろうとすると「どこから？」となりがちです。&lt;br /&gt;
この回は、授業で取り上げられやすい問題がだいたい決まっています。まずはその順に追い、余裕があれば問1で「理由を説明する」練習まで進めます。&lt;/p&gt;
&lt;p class="dl-lead"&gt;サピックス国語全体で「伸び悩みの原因」と「語彙・記述・B問題の立て直し方」をまとめて確認したい場合は、&lt;a href="https://dokkai-labo.tokyo/blog/sapix/"&gt;サピックス国語の成績が伸びないときの処方箋（全体像はこちら）&lt;/a&gt;もあわせてご覧ください。&lt;/p&gt;
&lt;div class="dl-toc"&gt;&lt;a href="#dl-sec1"&gt;このページの使い方&lt;/a&gt;&lt;br /&gt;
&lt;a href="#dl-sec2"&gt;まず押さえる4問&lt;/a&gt;&lt;br /&gt;
&lt;a href="#dl-sec3"&gt;余裕があれば：問1&lt;/a&gt;&lt;br /&gt;
&lt;a href="#dl-sec4"&gt;家での進め方&lt;/a&gt;&lt;br /&gt;
&lt;a href="#dl-cta"&gt;オンライン個別指導のご案内&lt;/a&gt;&lt;/div&gt;
&lt;/section&gt;
&lt;p&gt;&lt;!-- 3) 使い方 --&gt;&lt;/p&gt;
&lt;section id="dl-sec1" class="dl-section"&gt;
&lt;h2&gt;このページの使い方&lt;/h2&gt;
&lt;div class="dl-note"&gt;
&lt;p class="dl-note-title"&gt;やることは2段階です&lt;/p&gt;
&lt;ul class="dl-list"&gt;
&lt;li&gt;&lt;strong&gt;① まず4問&lt;/strong&gt;で、出来事と気持ちの動きをつかむ&lt;/li&gt;
&lt;li&gt;&lt;strong&gt;② 余裕があれば問1&lt;/strong&gt;で、「傍線部の理由」を説明する練習をする&lt;/li&gt;
&lt;/ul&gt;
&lt;p class="dl-note-sub"&gt;この2段階で進めると、復習が短時間で終わります。&lt;/p&gt;
&lt;/div&gt;
&lt;/section&gt;
&lt;p&gt;&lt;!-- 4) まず押さえる4問 --&gt;&lt;/p&gt;
&lt;section id="dl-sec2" class="dl-section"&gt;
&lt;h2&gt;まず押さえる4問　授業の流れに乗る&lt;/h2&gt;
&lt;p&gt;この回は、授業で扱われやすい問題がだいたい決まっています。&lt;br /&gt;
家では次の順で見直すと迷いません。&lt;/p&gt;
&lt;p&gt;&lt;!-- ★改行させない：flex nowrap + overflow --&gt;&lt;/p&gt;
&lt;div class="dl-flowline" aria-label="復習の順番"&gt;&lt;span class="dl-flowitem"&gt;問2(3)&lt;/span&gt;&lt;span class="dl-flowarrow"&gt;→&lt;/span&gt;&lt;span class="dl-flowitem"&gt;問6&lt;/span&gt;&lt;span class="dl-flowarrow"&gt;→&lt;/span&gt;&lt;span class="dl-flowitem"&gt;問8(1)&lt;/span&gt;&lt;span class="dl-flowarrow"&gt;→&lt;/span&gt;&lt;span class="dl-flowitem"&gt;問8(2)&lt;/span&gt;&lt;/div&gt;
&lt;div class="dl-grid"&gt;
&lt;div class="dl-card"&gt;
&lt;div class="dl-badge"&gt;問2(3)&lt;/div&gt;
&lt;h3 class="dl-card-title"&gt;子どもの「脱皮」とは何か&lt;/h3&gt;
&lt;p class="dl-card-text"&gt;本文では、子どもっぽい物を捨てていくことを「脱皮」と言っています。まずはここを押さえます。&lt;/p&gt;
&lt;ul class="dl-mini"&gt;
&lt;li&gt;&lt;strong&gt;確認&lt;/strong&gt;：脱皮＝何をすることか&lt;/li&gt;
&lt;li&gt;&lt;strong&gt;確認&lt;/strong&gt;：本文の具体例を1つ言えるか&lt;/li&gt;
&lt;/ul&gt;
&lt;/div&gt;
&lt;div class="dl-card"&gt;
&lt;div class="dl-badge"&gt;問6&lt;/div&gt;
&lt;h3 class="dl-card-title"&gt;チャンピオン・ベルトの思い出&lt;/h3&gt;
&lt;p class="dl-card-text"&gt;父と子の「プロレスごっこ」と、勝った方がベルトを手にする——この思い出が話の中心です。&lt;/p&gt;
&lt;ul class="dl-mini"&gt;
&lt;li&gt;&lt;strong&gt;確認&lt;/strong&gt;：出来事を短く言う（誰が・何を）&lt;/li&gt;
&lt;li&gt;&lt;strong&gt;確認&lt;/strong&gt;：その場面で父は何を感じているか&lt;/li&gt;
&lt;/ul&gt;
&lt;/div&gt;
&lt;div class="dl-card"&gt;
&lt;div class="dl-badge"&gt;問8(1)&lt;/div&gt;
&lt;h3 class="dl-card-title"&gt;「脱皮＝成長」を喜ぶ気持ち&lt;/h3&gt;
&lt;p class="dl-card-text"&gt;文末近くの「どんどん脱皮しなさい」という言葉は、子の成長を素直に喜ぶ父の気持ちにつながります。&lt;/p&gt;
&lt;ul class="dl-mini"&gt;
&lt;li&gt;&lt;strong&gt;確認&lt;/strong&gt;：父は何を喜んでいるか&lt;/li&gt;
&lt;li&gt;&lt;strong&gt;確認&lt;/strong&gt;：そう言える言葉を本文から示せるか&lt;/li&gt;
&lt;/ul&gt;
&lt;/div&gt;
&lt;div class="dl-card"&gt;
&lt;div class="dl-badge"&gt;問8(2)&lt;/div&gt;
&lt;h3 class="dl-card-title"&gt;うれしい一方で、さびしい気持ち&lt;/h3&gt;
&lt;p class="dl-card-text"&gt;子が大きくなるほど、いつかベルトが「もう似合わないもの」になっていく——その予感が、父のさびしさになります。&lt;/p&gt;
&lt;ul class="dl-mini"&gt;
&lt;li&gt;&lt;strong&gt;確認&lt;/strong&gt;：さびしさの理由は何か&lt;/li&gt;
&lt;li&gt;&lt;strong&gt;確認&lt;/strong&gt;：理由につながる言葉を本文から拾えるか&lt;/li&gt;
&lt;/ul&gt;
&lt;/div&gt;
&lt;/div&gt;
&lt;/section&gt;
&lt;p&gt;&lt;!-- 5) 余裕があれば：問1 --&gt;&lt;/p&gt;
&lt;section id="dl-sec3" class="dl-section"&gt;
&lt;h2&gt;余裕があれば：問1　「傍線部の理由」を説明できるようにする&lt;/h2&gt;
&lt;p class="dl-strong"&gt;4問で全体が見えたら、最後に問1を足します。&lt;br /&gt;
ここでやりたいのは、&lt;strong&gt;「傍線部の言い方には理由がある」&lt;/strong&gt;と考え、本文の言葉で説明できるようにすることです。&lt;/p&gt;
&lt;div class="dl-split"&gt;
&lt;div class="dl-split-left"&gt;
&lt;div class="dl-note"&gt;
&lt;p class="dl-note-title"&gt;コツは1つ&lt;/p&gt;
&lt;p class="dl-note-big"&gt;&lt;strong&gt;「なぜ、その言い方なのか」を追う&lt;/strong&gt;&lt;/p&gt;
&lt;p class="dl-note-sub"&gt;傍線部の前後から、理由になる材料を拾って組み立てます。&lt;/p&gt;
&lt;/div&gt;
&lt;div class="dl-steps"&gt;
&lt;div class="dl-step"&gt;
&lt;div class="dl-step-n"&gt;1&lt;/div&gt;
&lt;div class="dl-step-body"&gt;
&lt;p class="dl-step-title"&gt;前提（背景）を拾う&lt;/p&gt;
&lt;p class="dl-step-text"&gt;予定・制約・状況など、話の前提になる部分を拾います。&lt;/p&gt;
&lt;/div&gt;
&lt;/div&gt;
&lt;div class="dl-step"&gt;
&lt;div class="dl-step-n"&gt;2&lt;/div&gt;
&lt;div class="dl-step-body"&gt;
&lt;p class="dl-step-title"&gt;出来事を拾う&lt;/p&gt;
&lt;p class="dl-step-text"&gt;見た・言った・した、を短くまとめます。&lt;/p&gt;
&lt;/div&gt;
&lt;/div&gt;
&lt;div class="dl-step"&gt;
&lt;div class="dl-step-n"&gt;3&lt;/div&gt;
&lt;div class="dl-step-body"&gt;
&lt;p class="dl-step-title"&gt;「だから」で1文にする&lt;/p&gt;
&lt;p class="dl-step-text"&gt;背景＋出来事をつなげて、理由を1文で言い切ります。&lt;/p&gt;
&lt;/div&gt;
&lt;/div&gt;
&lt;/div&gt;
&lt;/div&gt;
&lt;div class="dl-split-right"&gt;
&lt;div class="dl-example"&gt;
&lt;p class="dl-example-title"&gt;問1のイメージ（説明の形）&lt;/p&gt;
&lt;p class="dl-example-k"&gt;① 背景&lt;/p&gt;
&lt;p class="dl-example-q"&gt;翌日は朝の四時三十分に家を出なくてはならない&lt;/p&gt;
&lt;p class="dl-example-k"&gt;② 出来事&lt;/p&gt;
&lt;p class="dl-example-q"&gt;午後一時二十分まで寝ていた&lt;/p&gt;
&lt;p class="dl-example-k"&gt;③ だから（理由）&lt;/p&gt;
&lt;div class="dl-answer"&gt;
&lt;p class="dl-answer-text"&gt;明日の早起きで寝不足にならないように、今のうちにしっかり寝ておこうとしているから。&lt;/p&gt;
&lt;/div&gt;
&lt;p class="dl-tip"&gt;&lt;strong&gt;注意：&lt;/strong&gt;「眠いから寝ている」で止まると弱いです。&lt;strong&gt;“明日の事情”まで入れる&lt;/strong&gt;と、説明がはっきりします。&lt;/p&gt;
&lt;/div&gt;
&lt;/div&gt;
&lt;/div&gt;
&lt;/section&gt;
&lt;p&gt;&lt;!-- 6) 家での進め方 --&gt;&lt;/p&gt;
&lt;section id="dl-sec4" class="dl-section"&gt;
&lt;h2&gt;家での進め方　短く・迷わず&lt;/h2&gt;
&lt;div class="dl-grid"&gt;
&lt;div class="dl-card"&gt;
&lt;div class="dl-badge"&gt;授業当日&lt;/div&gt;
&lt;h3 class="dl-card-title"&gt;まず4問で流れをつかむ&lt;/h3&gt;
&lt;ul class="dl-mini"&gt;
&lt;li&gt;問2(3)：脱皮の意味&lt;/li&gt;
&lt;li&gt;問6：チャンピオン・ベルトの思い出&lt;/li&gt;
&lt;li&gt;問8：父の気持ち（うれしさ／さびしさ）&lt;/li&gt;
&lt;/ul&gt;
&lt;p class="dl-card-text"&gt;ここができると、本文を読み返すときに迷いません。&lt;/p&gt;
&lt;/div&gt;
&lt;div class="dl-card"&gt;
&lt;div class="dl-badge"&gt;余裕があれば&lt;/div&gt;
&lt;h3 class="dl-card-title"&gt;最後に問1で「理由を言う練習」&lt;/h3&gt;
&lt;ul class="dl-mini"&gt;
&lt;li&gt;傍線部の言い方に注目する&lt;/li&gt;
&lt;li&gt;背景と出来事を拾う&lt;/li&gt;
&lt;li&gt;「だから」で1文にする&lt;/li&gt;
&lt;/ul&gt;
&lt;p class="dl-card-text"&gt;同じ考え方が、次の物語文にもそのまま使えます。&lt;/p&gt;
&lt;/div&gt;
&lt;div class="dl-card"&gt;
&lt;div class="dl-badge"&gt;翌日3分&lt;/div&gt;
&lt;h3 class="dl-card-title"&gt;口で説明させる&lt;/h3&gt;
&lt;ul class="dl-mini"&gt;
&lt;li&gt;「脱皮って何？」を1文で&lt;/li&gt;
&lt;li&gt;「父がさびしいのはなぜ？」を本文の言葉つきで&lt;/li&gt;
&lt;li&gt;問1の理由を1文で&lt;/li&gt;
&lt;/ul&gt;
&lt;p class="dl-card-text"&gt;口で言えれば、復習としては十分です。&lt;/p&gt;
&lt;/div&gt;
&lt;div class="dl-card"&gt;
&lt;div class="dl-badge"&gt;よくあるミス&lt;/div&gt;
&lt;h3 class="dl-card-title"&gt;気持ちだけ言って、理由が抜ける&lt;/h3&gt;
&lt;ul class="dl-mini"&gt;
&lt;li&gt;「うれしい／かなしい」で止まる&lt;/li&gt;
&lt;li&gt;本文の言葉が入っていない&lt;/li&gt;
&lt;li&gt;説明が長くなりすぎて要点が消える&lt;/li&gt;
&lt;/ul&gt;
&lt;p class="dl-card-text"&gt;一番大事なのは「なぜそう言えるか」です。&lt;/p&gt;
&lt;/div&gt;
&lt;/div&gt;
&lt;/section&gt;
&lt;p&gt;&lt;!-- 7) CTA（カード形式） --&gt;&lt;/p&gt;
&lt;section id="dl-cta" class="dl-section"&gt;
&lt;h2&gt;オンライン個別指導のご案内&lt;/h2&gt;
&lt;p&gt;国語は、「本文の言葉を使って理由を言う」練習を重ねるほど安定します。&lt;br /&gt;
1対1で答案の書き方を練習したい方は、下記をご覧ください。&lt;/p&gt;
&lt;div class="dl-cta-grid"&gt;
&lt;div class="dl-cta-card"&gt;
&lt;div class="dl-cta-top"&gt;&lt;span class="dl-cta-badge"&gt;オンライン個別指導&lt;/span&gt;&lt;/p&gt;
&lt;h3 class="dl-cta-title"&gt;&lt;a class="dl-cta-link" href="https://dokkai-labo.tokyo/kobetsuonline01/" target="_blank" rel="noopener noreferrer"&gt;&lt;br /&gt;
国語専門塾のオンライン個別指導&lt;br /&gt;
&lt;/a&gt;&lt;/h3&gt;
&lt;/div&gt;
&lt;p class="dl-cta-text"&gt;記述・選択・過去問を1対1で添削。書き方のクセを見ながら、点につながる書き方を身につけます。&lt;/p&gt;
&lt;p&gt;&lt;a class="dl-cta-btn" href="https://dokkai-labo.tokyo/kobetsuonline01/" target="_blank" rel="noopener noreferrer"&gt;詳細を見る&lt;/a&gt;&lt;/p&gt;
&lt;/div&gt;
&lt;div class="dl-cta-card"&gt;
&lt;div class="dl-cta-top"&gt;&lt;span class="dl-cta-badge"&gt;塾紹介&lt;/span&gt;&lt;/p&gt;
&lt;h3 class="dl-cta-title"&gt;&lt;a class="dl-cta-link" href="https://dokkai-labo.tokyo/" target="_blank" rel="noopener noreferrer"&gt;&lt;br /&gt;
受験国語専門 読解ラボ東京&lt;br /&gt;
&lt;/a&gt;&lt;/h3&gt;
&lt;/div&gt;
&lt;p class="dl-cta-text"&gt;指導方針と実績をご紹介しています。お子さまの状況に合うかどうか、まずは全体像をご覧ください。&lt;/p&gt;
&lt;p&gt;&lt;a class="dl-cta-btn" href="https://dokkai-labo.tokyo/" target="_blank" rel="noopener noreferrer"&gt;公式サイトへ&lt;/a&gt;&lt;/p&gt;
&lt;/div&gt;
&lt;/div&gt;
&lt;/section&gt;
&lt;/div&gt;
&lt;p&gt;&lt;!-- ▼投稿内スタイル --&gt;&lt;/p&gt;
&lt;style&gt;
  .dl-post-wrap{max-width:980px;margin:0 auto;line-height:1.85}&lt;br /&gt;
  .dl-video{margin:10px 0 18px}&lt;br /&gt;
  .dl-video-inner{position:relative;padding-top:56.25%;border-radius:16px;overflow:hidden;box-shadow:0 10px 28px rgba(0,0,0,.12)}&lt;br /&gt;
  .dl-video-inner iframe{position:absolute;inset:0;width:100%;height:100%}&lt;br /&gt;
  .dl-video-caption{margin:10px 0 0;color:#555;font-size:.95em}&lt;/p&gt;
&lt;p&gt;  .dl-hero{background:linear-gradient(135deg,#eef6ff,#ffffff);border:1px solid rgba(30,115,190,.16);border-radius:18px;padding:18px 18px 14px;margin:16px 0 22px}&lt;br /&gt;
  .dl-kicker{margin:0 0 6px;color:#1e73be;font-weight:700;font-size:.95em}&lt;br /&gt;
  .dl-title{margin:6px 0 10px;font-size:1.55em;line-height:1.35}&lt;br /&gt;
  .dl-lead{margin:0 0 12px;color:#333}&lt;br /&gt;
  .dl-toc{display:flex;flex-wrap:wrap;gap:10px;margin:10px 0 2px}&lt;br /&gt;
  .dl-toc a{display:inline-block;padding:8px 10px;border-radius:999px;background:#fff;border:1px solid rgba(0,0,0,.10);text-decoration:none}&lt;br /&gt;
  .dl-toc a:hover{border-color:rgba(30,115,190,.5)}&lt;/p&gt;
&lt;p&gt;  .dl-section{margin:26px 0}&lt;br /&gt;
  .dl-section h2{margin:0 0 12px;font-size:1.35em}&lt;br /&gt;
  .dl-strong{font-size:1.03em}&lt;/p&gt;
&lt;p&gt;  .dl-note{border:1px solid rgba(0,0,0,.10);border-radius:16px;padding:14px 14px 12px;background:#fff}&lt;br /&gt;
  .dl-note-title{margin:0 0 6px;font-weight:800;color:#1e73be}&lt;br /&gt;
  .dl-note-big{margin:4px 0 6px;font-size:1.15em}&lt;br /&gt;
  .dl-note-sub{margin:8px 0 0;color:#555;font-size:.95em}&lt;/p&gt;
&lt;p&gt;  /* 復習の順番：スマホでも絶対に縦に積まない */&lt;br /&gt;
  .dl-flowline{&lt;br /&gt;
    display:flex !important;&lt;br /&gt;
    flex-wrap:nowrap !important;&lt;br /&gt;
    align-items:center;&lt;br /&gt;
    gap:10px;&lt;br /&gt;
    overflow-x:auto;&lt;br /&gt;
    -webkit-overflow-scrolling:touch;&lt;br /&gt;
    padding:4px 2px 10px;&lt;br /&gt;
    margin:12px 0 14px;&lt;br /&gt;
  }&lt;br /&gt;
  .dl-flowitem,.dl-flowarrow{&lt;br /&gt;
    flex:0 0 auto !important;&lt;br /&gt;
    white-space:nowrap !important;&lt;br /&gt;
  }&lt;br /&gt;
  .dl-flowitem{&lt;br /&gt;
    display:inline-flex;&lt;br /&gt;
    align-items:center;&lt;br /&gt;
    padding:8px 12px;&lt;br /&gt;
    border-radius:12px;&lt;br /&gt;
    background:#fff;&lt;br /&gt;
    border:1px solid rgba(0,0,0,.10);&lt;br /&gt;
    font-weight:800;&lt;br /&gt;
  }&lt;br /&gt;
  .dl-flowarrow{opacity:.6}&lt;/p&gt;
&lt;p&gt;  .dl-grid{display:grid;grid-template-columns:repeat(2,minmax(0,1fr));gap:14px}&lt;br /&gt;
  @media (max-width:720px){.dl-grid{grid-template-columns:1fr}}&lt;br /&gt;
  .dl-card{background:#fff;border:1px solid rgba(0,0,0,.10);border-radius:16px;padding:14px;box-shadow:0 8px 20px rgba(0,0,0,.06)}&lt;br /&gt;
  .dl-badge{display:inline-block;padding:6px 10px;border-radius:999px;background:rgba(30,115,190,.10);color:#1e73be;font-weight:800;font-size:.9em}&lt;br /&gt;
  .dl-card-title{margin:10px 0 6px;font-size:1.05em;line-height:1.45}&lt;br /&gt;
  .dl-card-text{margin:0 0 10px;color:#333}&lt;br /&gt;
  .dl-mini{margin:0;padding-left:1.1em;color:#333}&lt;br /&gt;
  .dl-mini li{margin:.25em 0}&lt;/p&gt;
&lt;p&gt;  .dl-split{display:grid;grid-template-columns:1.1fr .9fr;gap:14px;align-items:start}&lt;br /&gt;
  @media (max-width:920px){.dl-split{grid-template-columns:1fr}}&lt;br /&gt;
  .dl-steps{margin:12px 0 0;display:grid;gap:10px}&lt;br /&gt;
  .dl-step{display:flex;gap:10px;background:#fff;border:1px solid rgba(0,0,0,.10);border-radius:16px;padding:12px}&lt;br /&gt;
  .dl-step-n{min-width:34px;height:34px;border-radius:10px;display:flex;align-items:center;justify-content:center;font-weight:900;color:#fff;background:#1e73be}&lt;br /&gt;
  .dl-step-title{margin:0;font-weight:900}&lt;br /&gt;
  .dl-step-text{margin:4px 0 0;color:#333}&lt;/p&gt;
&lt;p&gt;  .dl-example{background:#fff;border:1px solid rgba(0,0,0,.10);border-radius:18px;padding:14px;box-shadow:0 8px 20px rgba(0,0,0,.06)}&lt;br /&gt;
  .dl-example-title{margin:0 0 8px;font-weight:900}&lt;br /&gt;
  .dl-example-k{margin:10px 0 6px;color:#1e73be;font-weight:900}&lt;br /&gt;
  .dl-example-q{margin:0;color:#222}&lt;br /&gt;
  .dl-answer{margin:10px 0 0;padding:12px;border-radius:14px;background:rgba(255,213,79,.25);border:1px solid rgba(255,213,79,.55)}&lt;br /&gt;
  .dl-answer-text{margin:0;color:#222}&lt;br /&gt;
  .dl-tip{margin:10px 0 0;color:#333}&lt;/p&gt;
&lt;p&gt;  .dl-list{margin:0;padding-left:1.1em}&lt;br /&gt;
  .dl-list li{margin:.35em 0}&lt;/p&gt;
&lt;p&gt;  /* CTA：外側をaにしない（テーマ由来の余計な枠が出にくい） */&lt;br /&gt;
  .dl-cta-grid{display:grid;grid-template-columns:repeat(2,minmax(0,1fr));gap:14px;margin:14px 0 0}&lt;br /&gt;
  @media (max-width:780px){.dl-cta-grid{grid-template-columns:1fr}}&lt;br /&gt;
  .dl-cta-card{background:#fff;border:1px solid rgba(0,0,0,.12);border-radius:18px;padding:16px;box-shadow:0 10px 26px rgba(0,0,0,.08)}&lt;br /&gt;
  .dl-cta-top{display:flex;flex-direction:column;gap:6px}&lt;br /&gt;
  .dl-cta-badge{display:inline-block;width:max-content;padding:6px 10px;border-radius:999px;background:rgba(30,115,190,.10);color:#1e73be;font-weight:900;font-size:.9em}&lt;br /&gt;
  .dl-cta-title{margin:0;font-size:1.12em;line-height:1.4;color:#111}&lt;br /&gt;
  .dl-cta-text{margin:10px 0 12px;color:#333}&lt;/p&gt;
&lt;p&gt;  /* 外部リンク装飾（疑似要素）対策 */&lt;br /&gt;
  .dl-cta-link::before,&lt;br /&gt;
  .dl-cta-link::after{content:none !important;display:none !important}&lt;/p&gt;
&lt;p&gt;  .dl-cta-link{color:#111;text-decoration:underline;text-underline-offset:3px}&lt;br /&gt;
  .dl-cta-btn{display:inline-block;padding:10px 12px;border-radius:12px;background:#1e73be;color:#fff;font-weight:900;text-decoration:none}&lt;br /&gt;
&lt;/style&gt;
&lt;p&gt;&lt;!-- ▲ここまで：投稿本文HTML --&gt;&lt;/p&gt;
&lt;p&gt;&lt;!-- [ /.socialSet ] --&gt;&lt;/p&gt;
&lt;section class="veu_cta" id="veu_cta-20529"&gt;&lt;h1 class="cta_title"&gt;講座案内：ハイレベル現代文～既存の現代文教育に対するアンチテーゼ～【大学受験】&lt;/h1&gt;&lt;div class="cta_body"&gt;&lt;div class="cta_body_txt image_no"&gt;本講座では、あくまでも受験指導の場であることを踏まえ、答えの出し方に特化した解説をご提供いたします。&lt;/div&gt;&lt;div class="cta_body_link"&gt;&lt;a href="https://dokkai-labo.tokyo/hilevel_lec_univ_online/" class="btn btn-primary btn-block btn-lg" target="_blank"&gt;【オンライン】ハイレベル現代文～既存の現代文教育に対するアンチテーゼ～【大学受験】&lt;/a&gt;&lt;/div&gt;&lt;/div&gt;&lt;!--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blog%2Fsapix_52b_02%2F&amp;amp;t=%E3%82%B5%E3%83%94%E3%83%83%E3%82%AF%E3%82%B9%E3%83%BB%E5%B0%8F%EF%BC%95%E5%9B%BD%E8%AA%9E%E3%81%AE%E8%A6%81%E7%82%B9%2852B-02%29%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blog%2Fsapix_52b_02%2F&amp;amp;text=%E3%82%B5%E3%83%94%E3%83%83%E3%82%AF%E3%82%B9%E3%83%BB%E5%B0%8F%EF%BC%95%E5%9B%BD%E8%AA%9E%E3%81%AE%E8%A6%81%E7%82%B9%2852B-02%29%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3%82%B5%E3%83%94%E3%83%83%E3%82%AF%E3%82%B9%E3%83%BB%E5%B0%8F%EF%BC%95%E5%9B%BD%E8%AA%9E%E3%81%AE%E8%A6%81%E7%82%B9%2852B-02%29%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blog%2Fsapix_52b_02%2F" target="_blank" &gt;&lt;span class="vk_icon_w_r_sns_bluesky icon_sns"&gt;&lt;/span&gt;&lt;span class="sns_txt"&gt;Bluesky&lt;/span&gt;&lt;/a&gt;&lt;/li&gt;&lt;li class="sb_copy sb_icon"&gt;&lt;button class="copy-button sb_icon_inner"data-clipboard-text="サピックス・小５国語の要点(52B-02) | 受験国語専門 読解ラボ東京 | 中学受験・大学受験対応の個別指導国語専門塾（オンライン・教室対応） https://dokkai-labo.tokyo/blog/sapix_52b_02/"&gt;&lt;span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</si>
  <si>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https://dokkai-labo.tokyo/blog/17022402/
【検出された不自然ワード】
- 型
- 整え
【本文】
------
&lt;p&gt;&lt;iframe title="YouTube video player" src="https://www.youtube.com/embed/wFD1idYqiys" width="560" height="315" frameborder="0" allowfullscreen="allowfullscreen"&gt;&lt;/iframe&gt;&lt;/p&gt;
&lt;h2&gt;中学受験　説明文のポイント&lt;/h2&gt;
&lt;p&gt;受験における説明文では、解法に基づいて答えを文中から見つけていくことが求められます。&lt;/p&gt;
&lt;p&gt;&lt;a href="https://dokkai-labo.tokyo/"&gt;国語個別指導の全体像はこちら&lt;/a&gt;&lt;/p&gt;
&lt;p&gt;説明文・論説文全体の読み方や線引きのコツをまとめて確認したい場合は、&lt;a href="https://dokkai-labo.tokyo/setsumeibun/"&gt;中学受験国語の説明文・論説文が苦手な小学生へ｜点が取れる読み方と線引きのコツ&lt;/a&gt;も参考にしてください。&lt;/p&gt;
&lt;p&gt;たとえば、「〇〇を説明せよ」という問題があったとしましょう。説明するということは、&lt;span style="color: #0000ff;"&gt;イコールの内容を答える&lt;/span&gt;ということです。たとえば「優秀」という言葉を説明せよと言われたら、「優れているということ」と答えれば正解ですが、両者は同じ意味なのでイコールで結べます。このことから、「〇〇を説明せよ」と問われたら、〇〇とイコールの内容を文中から見つければ良いということになります。&lt;/p&gt;
&lt;p&gt;では、どのようにイコールの内容を見つけるのでしょうか。代表的な手法を二つご紹介します。&lt;/p&gt;
&lt;p&gt;一つめが&lt;span style="color: #0000ff;"&gt;三段論法&lt;/span&gt;です。たとえば、問題文の12行目に「Ｘとは〇〇である（①）」、20行目に「ＸはＹという意味だ（②）」と書かれていたとしましょう。①より〇〇＝Ｘ、②よりＸ＝Ｙが成り立つことがわかります。すると、〇〇とＸは同じものですから、Ｘ＝ＹのＸを〇〇に置き換えることができます。置き換えると、〇〇＝Ｙとなります。以上より、〇〇とイコールなのはＸとＹですから、この二点を答えに盛り込めば良いと判断できます。〇〇＝Ｘ、Ｘ＝Ｙ、よって〇〇＝Ｙ。このような考え方が三段論法です。&lt;/p&gt;
&lt;p&gt;この手法を答案に落とす際の&lt;strong&gt;読む順番&lt;/strong&gt;や&lt;strong&gt;時間配分&lt;/strong&gt;まで含めて整理したい場合は、&lt;a href="https://dokkai-labo.tokyo/blog/kokorogamae/"&gt;中学受験国語 説明文の解き方｜読む順番・時間配分・飛ばす/部分点｜模試で時間が足りない対策&lt;/a&gt;もあわせてご覧ください。&lt;/p&gt;
&lt;p&gt;&amp;nbsp;&lt;/p&gt;
&lt;p&gt;&lt;img fetchpriority="high" decoding="async" class="alignnone size-large wp-image-230" src="https://dokkai-labo.tokyo/wp-content/uploads/2017/02/setumeibubu-1-1024x576.png" sizes="(max-width: 640px) 100vw, 640px" srcset="https://dokkai-labo.tokyo/wp-content/uploads/2017/02/setumeibubu-1-1024x576.png 1024w, https://dokkai-labo.tokyo/wp-content/uploads/2017/02/setumeibubu-1-300x169.png 300w, https://dokkai-labo.tokyo/wp-content/uploads/2017/02/setumeibubu-1-768x432.png 768w, https://dokkai-labo.tokyo/wp-content/uploads/2017/02/setumeibubu-1.png 1366w" alt="setumeibubu" width="640" height="360" /&gt;&lt;/p&gt;
&lt;p&gt;&amp;nbsp;&lt;/p&gt;
&lt;p&gt;二つめが&lt;span style="color: #0000ff;"&gt;ブロック分け&lt;/span&gt;です。傍線部⑴「そういう日本が、いま、新たな半身だけの巨人に追い抜かれようとしている」を説明せよという問題が、とある学校の入試で出題されました。傍線部がこれだけ長いと、イコールになるところはなかなかありません。そういう時は「そういう日本が」をＸ、「いま、新たな半身だけの巨人に」をＹ、「追い抜かれようとしている」をＺと置きます。まずＸですが、傍線部の直前に注目するとＸ＝「ＧＤＰが右肩下がりの日本が」なのだと分かります。また、傍線部の3行ほど前に新たな半身だけの巨人とは中国であると書かれていました。ですから、Ｙ＝「いま、中国に」となります。Ｚは「抜かれつつある」という内容です。これで傍線部⑴＝「ＧＤＰが右肩下がりの日本が、いま、中国に抜かれつつある」だと分かりました。このように、傍線部を分解し、それぞれとイコールの内容を考え、それらをつなぐことでイコールの内容を把握する方法もあります。そして、この手法をブロック分けと呼びます。&lt;/p&gt;
&lt;p&gt;ブロック分けがうまくいかない子には、どこで読みが止まっているか（前提知識・抽象語・指示語など）を見立てて介入する必要があります。オンラインでの具体的な指導アプローチは、&lt;a href="https://dokkai-labo.tokyo/col_blog/setsumeibun-online/"&gt;説明文の読み方が分からない子へのオンライン指導アプローチ&lt;/a&gt;で整理しています。&lt;/p&gt;
&lt;p&gt;&lt;img decoding="async" class="alignnone size-large wp-image-228" src="https://dokkai-labo.tokyo/wp-content/uploads/2017/02/dokkaise2-1-1024x576.png" sizes="(max-width: 640px) 100vw, 640px" srcset="https://dokkai-labo.tokyo/wp-content/uploads/2017/02/dokkaise2-1-1024x576.png 1024w, https://dokkai-labo.tokyo/wp-content/uploads/2017/02/dokkaise2-1-300x169.png 300w, https://dokkai-labo.tokyo/wp-content/uploads/2017/02/dokkaise2-1-768x432.png 768w, https://dokkai-labo.tokyo/wp-content/uploads/2017/02/dokkaise2-1.png 1366w" alt="dokkaise2" width="640" height="360" /&gt;&lt;/p&gt;
&lt;p&gt;&amp;nbsp;&lt;/p&gt;
&lt;p&gt;今回ご紹介した三段論法やブロック分けは特定の文章でのみ使えるという類のものではありません。どのような文章でも使える普遍的な手法です。また、入試では如何なる文章が題材となるか分かりません。以上のことから、&lt;span style="color: #0000ff;"&gt;普遍的な手法の獲得が説明文の得点力を高める唯一の方法&lt;/span&gt;だと言えるでしょう。&lt;/p&gt;
&lt;h2&gt;「説明せよ」で点を落とす典型パターン&lt;/h2&gt;
&lt;ul&gt;
&lt;li&gt;本文にない言葉で説明してしまう&lt;/li&gt;
&lt;li&gt;一部だけ合っている要素を書いて終わる&lt;/li&gt;
&lt;li&gt;傍線部をそのまま言い換えただけで理由や中身が足りない&lt;/li&gt;
&lt;/ul&gt;
&lt;p&gt;これらは理解不足ではなく、&lt;strong&gt;イコールの集め方と並べ方が曖昧&lt;/strong&gt;なことが原因です。&lt;/p&gt;
&lt;h2&gt;答案にまとめるときの基本フォーマット&lt;/h2&gt;
&lt;p&gt;イコールで集めた内容は、次の順でまとめると減点されにくくなります。&lt;/p&gt;
&lt;ol&gt;
&lt;li&gt;傍線部の中心語（主語）を明確にする&lt;/li&gt;
&lt;li&gt;本文中のイコール要素を漏れなく並べる&lt;/li&gt;
&lt;li&gt;設問に合わせて語尾を「〜こと」「〜ため」などに整える&lt;/li&gt;
&lt;/ol&gt;
&lt;h2&gt;三段論法とブロック分けの使い分け目安&lt;/h2&gt;
&lt;ul&gt;
&lt;li&gt;&lt;strong&gt;短い傍線部・定義説明&lt;/strong&gt;：三段論法&lt;/li&gt;
&lt;li&gt;&lt;strong&gt;長い傍線部・比喩や抽象表現&lt;/strong&gt;：ブロック分け&lt;/li&gt;
&lt;/ul&gt;
&lt;p&gt;まずどちらで処理するかを決めることで、探す範囲が一気に狭まります。&lt;/p&gt;
&lt;h2&gt;家庭学習での練習方法（10〜15分）&lt;/h2&gt;
&lt;ul&gt;
&lt;li&gt;説明せよ問題だけを抜き出す&lt;/li&gt;
&lt;li&gt;答えを書く前に「〇〇＝？」を必ずメモする&lt;/li&gt;
&lt;li&gt;正解後、本文のどこを使ったかを線で確認する&lt;/li&gt;
&lt;/ul&gt;
&lt;p&gt;この作業を繰り返すことで、&lt;strong&gt;イコール探しが自動化&lt;/strong&gt;されていきます。&lt;/p&gt;
&lt;h2&gt;よくある質問&lt;/h2&gt;
&lt;details&gt;
&lt;summary&gt;イコールが見つからない場合はどうすればいいですか？&lt;/summary&gt;
&lt;p&gt;傍線部を分解し、主語・述語・修飾語ごとに探してください。&lt;br /&gt;
それでも見つからない場合は、直前直後の具体例や言い換え表現を確認します。&lt;/p&gt;
&lt;/details&gt;
&lt;details&gt;
&lt;summary&gt;自分の答えが合っているか判断できません&lt;/summary&gt;
&lt;p&gt;本文中の表現に戻せるかどうかが判断基準です。&lt;br /&gt;
本文に戻れない言葉は、原則として減点対象になります。&lt;/p&gt;
&lt;/details&gt;
&lt;p class="sc-cbPlza hJuQYC"&gt;当塾では様々な内容の個別指導を実施しております。実施詳細につきましては以下をご確認下さいませ。&lt;/p&gt;
&lt;p&gt;&lt;a href="https://dokkai-labo.tokyo/lesson/1-1elem/"&gt;&lt;img loading="lazy" decoding="async" class="alignnone wp-image-21060" src="https://dokkai-labo.tokyo/wp-content/uploads/2017/02/image_2023_8_29.png" sizes="auto, (max-width: 1381px) 100vw, 1381px" srcset="https://dokkai-labo.tokyo/wp-content/uploads/2017/02/image_2023_8_29.png 468w, https://dokkai-labo.tokyo/wp-content/uploads/2017/02/image_2023_8_29-300x38.png 300w" alt="" width="1381" height="177" /&gt;&lt;/a&gt;&lt;/p&gt;
&lt;p&gt;&lt;!-- [ /.socialSet ] --&gt;&lt;/p&gt;
&lt;p&gt;&lt;!-- [ /.socialSet ] --&gt;&lt;/p&gt;
&lt;section class="veu_cta" id="veu_cta-20525"&gt;&lt;h1 class="cta_title"&gt;講座案内：【オンライン】完全１対１個別指導【大学受験】&lt;/h1&gt;&lt;div class="cta_body"&gt;&lt;div class="cta_body_image cta_body_image_right"&gt;&lt;a href="https://dokkai-labo.tokyo/kobetsuonline02/" target="_blank"&gt;&lt;/a&gt;&lt;/div&gt;&lt;div class="cta_body_txt image_exist"&gt;当塾で開講中の大学受験対策１対１個別指導講座をオンラインで受講可能です。教室で受ける授業さながらの授業を、個別指導オンラインでも再現しております。&lt;/div&gt;&lt;div class="cta_body_link"&gt;&lt;a href="https://dokkai-labo.tokyo/kobetsuonline02/" class="btn btn-primary btn-block btn-lg" target="_blank"&gt;【オンライン】完全１対１個別指導【大学受験】&lt;/a&gt;&lt;/div&gt;&lt;/div&gt;&lt;!--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</si>
  <si>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https://dokkai-labo.tokyo/blog/170620/
【検出された不自然ワード】
- 型
【本文】
------
&lt;div class="supplement-section" style="background-color: #f9f9f9; padding: 20px; border: 1px solid #ddd; border-radius: 8px; margin-bottom: 30px;"&gt;
&lt;h3&gt;本書の主な内容・目次&lt;/h3&gt;
&lt;p&gt;「読解力＝センス」という誤解を解き、論理的に答えを導き出すための具体的な手法を網羅しています。&lt;/p&gt;
&lt;ul&gt;
&lt;li&gt;&lt;strong&gt;第1章：&lt;/strong&gt; なぜ「なんとなく」で解いてしまうのか？（国語の正体）&lt;/li&gt;
&lt;li&gt;&lt;strong&gt;第2章：&lt;/strong&gt; 選択肢問題で確実に正解を残す「消去法の極意」&lt;/li&gt;
&lt;li&gt;&lt;strong&gt;第3章：&lt;/strong&gt; 記述問題の文字数を自在に調整する「パーツ組み合わせ法」&lt;/li&gt;
&lt;li&gt;&lt;strong&gt;第4章：&lt;/strong&gt; 文脈を読み飛ばさないための「接続詞マーキング術」&lt;/li&gt;
&lt;li&gt;&lt;strong&gt;第5章：&lt;/strong&gt; 志望校合格を引き寄せる「過去問演習の正しい作法」&lt;/li&gt;
&lt;/ul&gt;
&lt;h3&gt;こんなお悩みを持つ保護者の方・受験生におすすめです&lt;/h3&gt;
&lt;ul&gt;
&lt;li&gt;本は読んでいるのに、なぜか国語のテストの点数が取れない&lt;/li&gt;
&lt;li&gt;選択肢をいつも2択まで絞って、最後に間違った方を選んでしまう&lt;/li&gt;
&lt;li&gt;記述問題になると、何を書けばいいかわからず白紙で出してしまう&lt;/li&gt;
&lt;li&gt;塾の先生から「もっと本を読みなさい」と言われるが、具体的な対策がわからない&lt;/li&gt;
&lt;/ul&gt;
&lt;h3&gt;よくある質問（FAQ）&lt;/h3&gt;
&lt;dl&gt;
&lt;dt style="font-weight: bold; color: #ff0000;"&gt;Q. 本当に「読解力」がなくても解けるようになりますか？&lt;/dt&gt;
&lt;dd style="margin-bottom: 15px;"&gt;A. はい。本書で言う「読解力」とは、多くの人がイメージする「文章の深みを理解するセンス」のことです。入試国語はあくまで「論理のパズル」です。ルール（型）を覚えれば、感覚に頼らず正解を導き出せます。&lt;/dd&gt;
&lt;dt style="font-weight: bold; color: #ff0000;"&gt;Q. 何年生から取り組むのが効果的ですか？&lt;/dt&gt;
&lt;dd style="margin-bottom: 15px;"&gt;A. 4年生・5年生から「型」を身につけておくと、6年生での演習量が圧倒的に活きてきます。もちろん、直前期に解き方を整理したい6年生にも即効性がある内容です。&lt;/dd&gt;
&lt;dt style="font-weight: bold; color: #ff0000;"&gt;Q. 他の塾のテキストと併用しても大丈夫ですか？&lt;/dt&gt;
&lt;dd&gt;A. もちろん可能です。むしろ、塾の授業で学んだ内容を「どう使うか」の橋渡しとして本書を活用することで、塾のテストの偏差値アップに繋がります。&lt;/dd&gt;
&lt;/dl&gt;
&lt;/div&gt;
&lt;h2&gt;&lt;strong&gt;中学入試国語読解力いらずの解き方講座&lt;/strong&gt;&lt;/h2&gt;
&lt;p&gt;2017年6月20日　初版第１刷発行&lt;/p&gt;
&lt;p&gt;著者　長島康二&lt;/p&gt;
&lt;p&gt;編集人　清水智則&lt;/p&gt;
&lt;p&gt;発行所　エール出版&lt;/p&gt;
&lt;p&gt;&lt;img fetchpriority="high" decoding="async" class="alignnone size-medium wp-image-1877" src="https://dokkai-labo.tokyo/wp-content/uploads/2018/06/読解力いらずの解き方講座-207x300.jpg" sizes="(max-width: 207px) 100vw, 207px" srcset="https://dokkai-labo.tokyo/wp-content/uploads/2018/06/読解力いらずの解き方講座-207x300.jpg 207w, https://dokkai-labo.tokyo/wp-content/uploads/2018/06/読解力いらずの解き方講座.jpg 691w" alt="読解力いらずの解き方講座" width="207" height="300" /&gt;&lt;/p&gt;
&lt;p&gt;読解ラボ東京の書籍・出版物の一覧は、&lt;a href="https://dokkai-labo.tokyo/publication/"&gt;全体像はこちら&lt;/a&gt;からご確認いただけます。&lt;/p&gt;
&lt;p data-start="24" data-end="65"&gt;本書は、厳選した良問を入試国語の解法に基づいて分析し、わかりやすく解説しています。&lt;/p&gt;
&lt;p data-start="67" data-end="102"&gt;また、受験生がその解法を自ら使いこなせるよう配慮しながら執筆しました。&lt;/p&gt;
&lt;p data-start="104" data-end="147"&gt;「なんとなく」を排した方法論に基づく読解で、確実な得点力を養うことができる参考書です。&lt;/p&gt;
&lt;p data-start="149" data-end="179"&gt;受験生の皆さんに、ぜひ手に取っていただきたいと思っています。&lt;/p&gt;
&lt;p data-start="181" data-end="207"&gt;また、保護者の皆様にも自信をもっておすすめできます。&lt;/p&gt;
&lt;p data-start="209" data-end="237"&gt;受験国語とはどのようなものかをつかむ一助になるはずです。&lt;/p&gt;
&lt;p data-start="239" data-end="254"&gt;ご一読いただけますと幸いです。&lt;/p&gt;
&lt;p data-start="256" data-end="270" data-is-last-node="" data-is-only-node=""&gt;※ネットからも購入可能です。&lt;/p&gt;
&lt;p&gt;&lt;a href="https://www.amazon.co.jp/%E4%B8%AD%E5%AD%A6%E5%85%A5%E8%A9%A6%E5%9B%BD%E8%AA%9E-%E8%AA%AD%E8%A7%A3%E5%8A%9B%E3%81%84%E3%82%89%E3%81%9A%E3%81%AE%E8%A7%A3%E3%81%8D%E6%96%B9%E8%AC%9B%E5%BA%A7-%E4%BB%AE-%E9%95%B7%E5%B3%B6%E5%BA%B7%E4%BA%8C/dp/475393389X"&gt;amazon&lt;/a&gt;&lt;/p&gt;
&lt;p&gt;&lt;a href="http://books.rakuten.co.jp/rb/14869554/"&gt;楽天ブックス&lt;/a&gt;&lt;/p&gt;
&lt;p&gt;&lt;a href="http://tsutaya.tsite.jp/item/book/PTA0000SUPT7"&gt;TSUTAYAオンラインショッピング&lt;/a&gt;&lt;/p&gt;
&lt;p&gt;&lt;a href="http://boox.jp/index.php?module=ecitemdtl&amp;amp;action=pdetail&amp;amp;it=BK&amp;amp;cd=475393389X"&gt;book FAN&lt;/a&gt;&lt;/p&gt;
&lt;p&gt;&lt;a href="https://honto.jp/netstore/pd-book_28514726.html"&gt;honto&lt;/a&gt;&lt;/p&gt;
&lt;p&gt;&lt;!-- [ /.socialSet ] --&gt;&lt;/p&gt;
&lt;section class="veu_cta" id="veu_cta-21074"&gt;&lt;h1 class="cta_title"&gt;出版&lt;/h1&gt;&lt;div class="cta_body"&gt;&lt;div class="cta_body_image cta_body_image_right"&gt;&lt;a href="https://dokkai-labo.tokyo/ct/publish/"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学習と受験対策のエキスパートからの知識と洞察に基づく貴重なリソースです。この書籍は、大学入試や受験に関連するさまざまなトピックに焦点を当て、国語力の向上から受験戦略までを包括的にカバーしています。&lt;/div&gt;&lt;div class="cta_body_link"&gt;&lt;a href="https://dokkai-labo.tokyo/ct/publish/" class="btn btn-primary btn-block btn-lg" target="_blank"&gt;出版&lt;/a&gt;&lt;/div&gt;&lt;/div&gt;&lt;!--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</si>
  <si>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https://dokkai-labo.tokyo/blog/200212/
【検出された不自然ワード】
- 固定
- 設計
【本文】
------
&lt;h3&gt;女子学院中学校2020年国語の傾向&lt;/h3&gt;
&lt;p&gt;大問一が随筆、大問二が論説文、大問三が漢字という構成です。試験時間が40分と比較的短く、文章量が多いのが特徴です。そのため、感覚で解くのではなく、&lt;strong data-start="97" data-end="114"&gt;解法に基づいて答えを導く力&lt;/strong&gt;が必要になります。また、女子学院中学校の国語の問題文には注釈がなく、漢字を含めた&lt;strong data-start="154" data-end="166"&gt;総合的な知識問題&lt;/strong&gt;が出題されます。したがって、語彙力を高めること、文法をしっかり理解しておくことが重要です。&lt;/p&gt;
&lt;p&gt;過去問演習をどの順番・回数で進めるべきかといった全体設計については、&lt;a href="https://dokkai-labo.tokyo/blog/kokugo-kakomon/"&gt;過去問演習の全体像はこちら&lt;/a&gt;で整理しています。&lt;/p&gt;
&lt;h3&gt;女子学院中学校・令和２年度(第１回)厳選解説動画&lt;/h3&gt;
&lt;p&gt;&lt;iframe title="女子学院中学校・令和２年度【読解ラボ東京の過去問解説】" src="https://www.youtube.com/embed/4IyxVfzSUDM?feature=oembed&amp;amp;enablejsapi=1&amp;amp;origin=https://dokkai-labo.tokyo" width="1140" height="641" frameborder="0" allowfullscreen="allowfullscreen"&gt;&lt;/iframe&gt;&lt;/p&gt;
&lt;p&gt;令和２年度　女子学院中学校の入試より厳選した問題とその解説をお届けします。&lt;br /&gt;
問題文・設問については、各種WEBサイト等よりご入手頂ければ幸いです。&lt;br /&gt;
★全問解説Ver.は&lt;a href="https://filmuy.com/dokkai-labo"&gt;コチラ&lt;/a&gt;にて随時UPしております。&lt;/p&gt;
&lt;p&gt;なお、解説では各問題を&lt;br /&gt;
Ａ：容易に正解できるので、合格するには落としてはいけない問題&lt;br /&gt;
Ｂ：少し難しめの問題だが、意欲的に取り組んでほしい問題&lt;br /&gt;
Ｃ：非常に難しいので、合格不合格のラインには影響しない捨て問題&lt;br /&gt;
に分類しています。参考にして頂ければ幸いです。&lt;/p&gt;
&lt;h3&gt;解説&lt;/h3&gt;
&lt;p&gt;・傍線部分の説明を問われたら、傍線部とイコールの内容を答えます。&lt;/p&gt;
&lt;p&gt;・「～もする」というときは、「そういうときもある」というときです。どんな時も、すべてのことに当てはまるという意味ではないのでそこに着目しましょう。&lt;/p&gt;
&lt;p&gt;&lt;!-- [ /.socialSet ] --&gt;&lt;/p&gt;
&lt;div class="alert alert-primary p-3 mt-4" role="alert"&gt;
&lt;p class="mb-2"&gt;&lt;strong&gt;語彙力の欠如を放置すれば、国語の不合格は確定します。&lt;/strong&gt;&lt;/p&gt;
&lt;p class="mb-1"&gt;言葉の正確な意味を捉えられない読み方が固定化されると、記述での致命的な減点が続き、入試本番の合計点に跳ね返る取り返しのつかない打撃となります。&lt;/p&gt;
&lt;p class="mb-3"&gt;語彙力不足が招く真の敗因は、一重に本文根拠の見誤りにあります。&lt;/p&gt;
&lt;div class="d-grid gap-2"&gt;&lt;a class="btn btn-primary btn-lg" href="https://dokkai-labo.tokyo/reading-lesson/"&gt;合格力を叩き込む個別指導の受講はこちら&lt;/a&gt;&lt;br /&gt;
&lt;a class="btn btn-outline-primary btn-lg" href="https://dokkai-labo.tokyo/policy/"&gt;読解ラボの指導方針を詳しく知る&lt;/a&gt;&lt;/div&gt;
&lt;hr class="my-3" /&gt;
&lt;div class="d-flex flex-column gap-1"&gt;&lt;a href="https://dokkai-labo.tokyo/contact/"&gt;体験授業・入塾相談の予約フォーム&lt;/a&gt;&lt;br /&gt;
&lt;a href="https://dokkai-labo.tokyo/profile/"&gt;代表講師プロフィールと指導実績&lt;/a&gt;&lt;br /&gt;
&lt;a href="https://dokkai-labo.tokyo/access/"&gt;教室へのアクセス・所在地&lt;/a&gt;&lt;br /&gt;
&lt;a href="https://dokkai-labo.tokyo/blog/"&gt;中学受験国語の攻略コラム一覧&lt;/a&gt;&lt;/div&gt;
&lt;/div&gt;
&lt;section class="veu_cta" id="veu_cta-20531"&gt;&lt;h1 class="cta_title"&gt;講座案内：小５夏期体験講座&lt;/h1&gt;&lt;div class="cta_body"&gt;&lt;div class="cta_body_image cta_body_image_right"&gt;&lt;a href="https://dokkai-labo.tokyo/summer/" target="_blank"&gt;&lt;/a&gt;&lt;/div&gt;&lt;div class="cta_body_txt image_exist"&gt;「どうやったら国語の成績が伸びるのか分からない」生徒さんから
&lt;br /&gt;「2021年春の最難関校への受験に向けて、より高度な問題に早めに取り組んでおきたい」生徒さんまで、多くの小学生のチャレンジをお待ちしています！&lt;/div&gt;&lt;div class="cta_body_link"&gt;&lt;a href="https://dokkai-labo.tokyo/summer/" class="btn btn-primary btn-block btn-lg" target="_blank"&gt;小５夏期体験講座&lt;/a&gt;&lt;/div&gt;&lt;/div&gt;&lt;!--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</si>
  <si>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https://dokkai-labo.tokyo/blog/asano2021/
【検出された不自然ワード】
- 固定
- 手順
【本文】
------
&lt;p&gt;このページでは、&lt;strong&gt;浅野中学校・令和３年度入試（国語）&lt;/strong&gt;から厳選した問題について、動画とあわせて解説します。&lt;br /&gt;
実際の入試問題を通して、&lt;strong&gt;「心情把握の手順」や「理由を問う設問の解き方」&lt;/strong&gt;を確認し、物語文・論説文それぞれで得点力を高めるコツを整理していきましょう。&lt;/p&gt;
&lt;p&gt;過去問演習の回数・繰り返しの効果と限界・類題演習との順番まで含めた全体像は、&lt;a href="https://dokkai-labo.tokyo/blog/kokugo-kakomon/"&gt;過去問演習の全体像はこちら&lt;/a&gt;で整理しています。&lt;/p&gt;
&lt;h2&gt;浅野中学校・令和３年度 厳選解説動画&lt;/h2&gt;
&lt;p&gt;令和３年度 浅野中学校の入試問題から、厳選した問題とその解説をお届けします。&lt;br /&gt;
動画では、本文の読み方から選択肢の絞り方まで、実戦で使える考え方を丁寧に解説しています。&lt;/p&gt;
&lt;p&gt;▶ 解説動画はこちら：&lt;br /&gt;
&lt;a href="https://youtu.be/tbifQTOXGeM" target="_blank" rel="noopener noreferrer"&gt;https://youtu.be/tbifQTOXGeM&lt;/a&gt;&lt;/p&gt;
&lt;h2&gt;解説&lt;/h2&gt;
&lt;h3&gt;大問二　問八：心情をとらえて理由を選ぶ問題&lt;/h3&gt;
&lt;p&gt;大問二問八は、&lt;strong&gt;傍線部の理由として適切な選択肢を選ぶ問題&lt;/strong&gt;です。&lt;br /&gt;
物語文で理由を聞かれている場合は、まず&lt;strong&gt;登場人物の心情&lt;/strong&gt;をとらえることがポイントになります。&lt;/p&gt;
&lt;div class="rounded" style="background-color: lightblue; padding: 10px;"&gt;物語文で「理由」を問われたときは、&lt;br /&gt;
&lt;strong&gt;【背景】＋【出来事】を整理して、そこから【心情】を考える&lt;/strong&gt;のが基本です。&lt;/div&gt;
&lt;h4&gt;背景と出来事を整理する&lt;/h4&gt;
&lt;ul&gt;
&lt;li&gt;傍線３のページ上段・後半より：&lt;br /&gt;
「ちょうど一年前に、ルロイは六歳で死んでしまった。」&lt;br /&gt;
→ 【背景】として、&lt;strong&gt;ルロイが死んでしまった&lt;/strong&gt;という事実が示される。&lt;/li&gt;
&lt;li&gt;傍線３の直前より：&lt;br /&gt;
「『いいか、ルロイは死んでいない～それっきり涙は止まってしまった。」&lt;br /&gt;
→ 【出来事】として、&lt;strong&gt;父が新しい猫を連れてきて『ルロイは死んでいない』と言った&lt;/strong&gt;ことが分かる。&lt;/li&gt;
&lt;/ul&gt;
&lt;h4&gt;そこから読み取れる心情&lt;/h4&gt;
&lt;p&gt;【背景】と【出来事】を組み合わせると、主人公は&lt;/p&gt;
&lt;ul&gt;
&lt;li&gt;&lt;strong&gt;父の考え方に違和感を覚えている&lt;/strong&gt;&lt;/li&gt;
&lt;li&gt;&lt;strong&gt;父の言動におどろいている&lt;/strong&gt;&lt;/li&gt;
&lt;/ul&gt;
&lt;p&gt;という【心情】にあると考えられます。&lt;/p&gt;
&lt;p&gt;この心情を踏まえると、適切な説明は&lt;/p&gt;
&lt;p&gt;&lt;strong&gt;選択肢イ&lt;/strong&gt;&lt;br /&gt;
「死んでしまったルロイとの思い出から抜け出せずに苦しんでいた『若葉』にとって、ルロイの存在をすっかり打ち消してしまうような『父』の言動がまったく理解できず、ルロイの死を悲しめる状態ではなくなってしまったから。」&lt;br /&gt;
が正解となります。&lt;/p&gt;
&lt;p&gt;父の行動に対する違和感・戸惑いが、&lt;strong&gt;「ルロイの死を悲しむ状態ではなくなってしまった」&lt;/strong&gt;という結果につながっていることが、本文の流れと一致している点がポイントです。&lt;/p&gt;
&lt;h3&gt;大問三　問一：抽象表現「(X)」の意味をたどって理由を選ぶ問題&lt;/h3&gt;
&lt;p&gt;大問三問一も、&lt;strong&gt;傍線部の理由として適切な選択肢を選ぶ問題&lt;/strong&gt;です。&lt;br /&gt;
ここでは、本文中の抽象的な表現&lt;strong&gt;「(X)」&lt;/strong&gt;の意味を、本文の前後から具体的な姿に落とし込むことが求められています。&lt;/p&gt;
&lt;h4&gt;(X) の内容を本文から取り出す&lt;/h4&gt;
&lt;ul&gt;
&lt;li&gt;傍線部の直前より：&lt;br /&gt;
「哲学の問いは、～子どもにしか哲学はできない。」&lt;br /&gt;
→ この文脈から、(X) ＝ &lt;strong&gt;【前に進めという声から自由だから】&lt;/strong&gt; と置く。&lt;/li&gt;
&lt;/ul&gt;
&lt;p&gt;しかし、これだけではまだ抽象的なので、さらに&lt;strong&gt;(X) が具体的にどういう状態なのか&lt;/strong&gt;を本文から探します。&lt;/p&gt;
&lt;ul&gt;
&lt;li&gt;傍線部の前より：&lt;br /&gt;
「『前に進め』～子どものような姿にも見えるだろう。」&lt;br /&gt;
→ ここから、(X) ＝ &lt;strong&gt;【蟻の行列をずっと見ているような状態】&lt;/strong&gt; と読み取れる。&lt;/li&gt;
&lt;/ul&gt;
&lt;p&gt;この具体的なイメージを、(Y) ＝【蟻の行列を熱心に観察している状態】とおきます。&lt;/p&gt;
&lt;h4&gt;論理の流れを整理する&lt;/h4&gt;
&lt;ul&gt;
&lt;li&gt;傍線部の理由 ＝ (X)&lt;/li&gt;
&lt;li&gt;(X) ＝ (Y)&lt;/li&gt;
&lt;/ul&gt;
&lt;p&gt;という関係から、&lt;/p&gt;
&lt;p&gt;&lt;strong&gt;傍線部の理由 ＝ (Y)&lt;/strong&gt;&lt;br /&gt;
つまり、&lt;strong&gt;蟻の行列のような「現象」をじっくり観察する子どものあり方&lt;/strong&gt;が理由だと分かります。&lt;/p&gt;
&lt;p&gt;これに対応する選択肢は、&lt;/p&gt;
&lt;p&gt;&lt;strong&gt;選択肢ア&lt;/strong&gt;&lt;br /&gt;
「目の前に興味深い現象が現れた時に、時間をかけてその状態を観察することに熱中できるような好奇心は、子どもにしかできないから」&lt;br /&gt;
となり、これが正解です。&lt;/p&gt;
&lt;div class="rounded" style="background-color: lightblue; padding: 10px;"&gt;
&lt;p&gt;&lt;strong&gt;理由を聞かれたときの解き方のコツ&lt;/strong&gt;&lt;/p&gt;
&lt;ol&gt;
&lt;li&gt;傍線部と同じ内容の表現を本文中から見つけ、&lt;strong&gt;(X)&lt;/strong&gt; とおく。&lt;/li&gt;
&lt;li&gt;(X) の前後を読むと、その理由や具体例が &lt;strong&gt;(Y)&lt;/strong&gt; として書かれていることが多い。&lt;/li&gt;
&lt;li&gt;「傍線部 ＝ (X)」「(X) ＝ (Y)」と対応させることで、&lt;br /&gt;
&lt;strong&gt;傍線部の理由 ＝ (Y)&lt;/strong&gt; と論理的に導き出す。&lt;/li&gt;
&lt;/ol&gt;
&lt;p&gt;この&lt;strong&gt;「X と Y のイコール関係をたどる読み方」&lt;/strong&gt;は、さまざまな長文問題に応用できる普遍的なテクニックです。&lt;/p&gt;
&lt;/div&gt;
&lt;h2&gt;まとめ：背景・出来事・イコール関係を押さえて理由問題を攻略する&lt;/h2&gt;
&lt;ul&gt;
&lt;li&gt;物語文で「理由」を問われたときは、&lt;strong&gt;【背景】＋【出来事】から【心情】を整理する&lt;/strong&gt;ことが第一歩。&lt;/li&gt;
&lt;li&gt;心情の根拠は必ず本文中に書かれているので、&lt;strong&gt;「なんとなくの印象」ではなく、根拠の文を探しにいく姿勢&lt;/strong&gt;が大切。&lt;/li&gt;
&lt;li&gt;論説・説明的文章では、抽象的な表現 &lt;strong&gt;(X)&lt;/strong&gt; を、その前後の具体例 &lt;strong&gt;(Y)&lt;/strong&gt; と結びつけ、&lt;strong&gt;イコール関係&lt;/strong&gt;を意識して読む。&lt;/li&gt;
&lt;li&gt;「傍線部 ＝ (X)」「(X) ＝ (Y)」と対応をとることで、&lt;strong&gt;傍線部の理由を (Y) として論理的に導く&lt;/strong&gt;ことができる。&lt;/li&gt;
&lt;li&gt;浅野中学校のような難関校では、本文と設問の関係を筋道立てて追えるかどうかが、得点差となって表れる。&lt;/li&gt;
&lt;/ul&gt;
&lt;p&gt;解説動画とあわせて問題を復習しながら、&lt;strong&gt;「なぜその選択肢が正解なのか」を自分の言葉で説明できるレベル&lt;/strong&gt;を目指していきましょう。&lt;br /&gt;
こうした積み重ねが、入試本番での安定した読解力・得点力につながります。&lt;/p&gt;
&lt;p&gt;&lt;!-- [ /.socialSet ] --&gt;&lt;/p&gt;
&lt;div class="alert alert-primary p-3 mt-4" role="alert"&gt;
&lt;p class="mb-2"&gt;&lt;strong&gt;浅野中学の合格ラインを突破できない現状は、不合格へのカウントダウンです。&lt;/strong&gt;&lt;/p&gt;
&lt;p class="mb-1"&gt;本文の意図を汲み取れない読み方が固定化されると、記述での減点が止まらず、合格を分ける合計点に跳ね返る取り返しのつかない事態を招きます。&lt;/p&gt;
&lt;p class="mb-3"&gt;点数が伸び悩む最大の要因は、一重に本文根拠の見誤りにあります。&lt;/p&gt;
&lt;div class="d-grid gap-2"&gt;
    &lt;a class="btn btn-primary btn-lg" href="https://dokkai-labo.tokyo/reading-lesson/"&gt;合格力を叩き込む個別指導の受講はこちら&lt;/a&gt;&lt;br /&gt;
    &lt;a class="btn btn-outline-primary btn-lg" href="https://dokkai-labo.tokyo/policy/"&gt;読解ラボの指導方針を詳しく知る&lt;/a&gt;
  &lt;/div&gt;
&lt;hr class="my-3"&gt;
&lt;div class="d-flex flex-column gap-1"&gt;
    &lt;a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
  &lt;/div&gt;
&lt;/div&gt;
&lt;section class="veu_cta" id="veu_cta-21074"&gt;&lt;h1 class="cta_title"&gt;出版&lt;/h1&gt;&lt;div class="cta_body"&gt;&lt;div class="cta_body_image cta_body_image_right"&gt;&lt;a href="https://dokkai-labo.tokyo/ct/publish/"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学習と受験対策のエキスパートからの知識と洞察に基づく貴重なリソースです。この書籍は、大学入試や受験に関連するさまざまなトピックに焦点を当て、国語力の向上から受験戦略までを包括的にカバーしています。&lt;/div&gt;&lt;div class="cta_body_link"&gt;&lt;a href="https://dokkai-labo.tokyo/ct/publish/" class="btn btn-primary btn-block btn-lg" target="_blank"&gt;出版&lt;/a&gt;&lt;/div&gt;&lt;/div&gt;&lt;!--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</si>
  <si>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https://dokkai-labo.tokyo/blog/sapix_52b_01/
【検出された不自然ワード】
- 迷い
【本文】
------
&lt;p&gt;&lt;!-- ▼ここから：投稿本文HTML（Custom HTMLブロックに貼り付け） --&gt;&lt;/p&gt;
&lt;div class="dl-post-wrap"&gt;
&lt;p&gt;&lt;!-- 1) 動画：冒頭に iframe --&gt;&lt;/p&gt;
&lt;div class="dl-video"&gt;
&lt;div class="dl-video-inner"&gt;&lt;iframe title="サピックス国語の要点 52B-01 物語文『チャンピオン・ベルト』" src="https://www.youtube.com/embed/DczaW9pQEmg" frameborder="0" allowfullscreen="allowfullscreen"&gt;&lt;/iframe&gt;&lt;/div&gt;
&lt;p class="dl-video-caption"&gt;動画を見たあと、下の順番で見直すと、家での復習がスムーズになります。&lt;/p&gt;
&lt;/div&gt;
&lt;p&gt;&lt;!-- 2) 導入 --&gt;&lt;/p&gt;
&lt;section class="dl-hero"&gt;
&lt;p class="dl-kicker"&gt;SAPIX 国語　小5 Bテキスト 52B-01　物語文「チャンピオン・ベルト」&lt;/p&gt;
&lt;h2 class="dl-title"&gt;サピックス国語の授業を、家の復習で活かす方法&lt;/h2&gt;
&lt;p class="dl-lead"&gt;授業で聞いた話を、家でもう一度やろうとすると「どこから？」となりがちです。&lt;br /&gt;
この回は、授業で取り上げられやすい問題がだいたい決まっています。まずはその順に追い、余裕があれば問1で「理由を説明する」練習まで進めます。&lt;/p&gt;
&lt;p&gt;サピックス国語の勉強法（語彙・記述・B問題）を含めた全体像は、&lt;a href="https://dokkai-labo.tokyo/blog/sapix/"&gt;サピックス国語の成績が伸びないときの処方箋｜語彙・記述・B問題の勉強法（全体像はこちら）&lt;/a&gt;で整理しています。&lt;/p&gt;
&lt;div class="dl-toc"&gt;&lt;a href="#dl-sec1"&gt;このページの使い方&lt;/a&gt;&lt;br /&gt;
&lt;a href="#dl-sec2"&gt;まず押さえる4問&lt;/a&gt;&lt;br /&gt;
&lt;a href="#dl-sec3"&gt;余裕があれば：問1&lt;/a&gt;&lt;br /&gt;
&lt;a href="#dl-sec4"&gt;家での進め方&lt;/a&gt;&lt;br /&gt;
&lt;a href="#dl-cta"&gt;オンライン個別指導のご案内&lt;/a&gt;&lt;/div&gt;
&lt;/section&gt;
&lt;p&gt;&lt;!-- 3) 使い方 --&gt;&lt;/p&gt;
&lt;section id="dl-sec1" class="dl-section"&gt;
&lt;h2&gt;このページの使い方&lt;/h2&gt;
&lt;div class="dl-note"&gt;
&lt;p class="dl-note-title"&gt;やることは2段階です&lt;/p&gt;
&lt;ul class="dl-list"&gt;
&lt;li&gt;&lt;strong&gt;① まず4問&lt;/strong&gt;で、出来事と気持ちの動きをつかむ&lt;/li&gt;
&lt;li&gt;&lt;strong&gt;② 余裕があれば問1&lt;/strong&gt;で、「傍線部の理由」を説明する練習をする&lt;/li&gt;
&lt;/ul&gt;
&lt;p class="dl-note-sub"&gt;この2段階で進めると、復習が短時間で終わります。&lt;/p&gt;
&lt;/div&gt;
&lt;/section&gt;
&lt;p&gt;&lt;!-- 4) まず押さえる4問 --&gt;&lt;/p&gt;
&lt;section id="dl-sec2" class="dl-section"&gt;
&lt;h2&gt;まず押さえる4問　授業の流れに乗る&lt;/h2&gt;
&lt;p&gt;この回は、授業で扱われやすい問題がだいたい決まっています。&lt;br /&gt;
家では次の順で見直すと迷いません。&lt;/p&gt;
&lt;p&gt;&lt;!-- ★改行させない：flex nowrap + overflow --&gt;&lt;/p&gt;
&lt;div class="dl-flowline" aria-label="復習の順番"&gt;&lt;span class="dl-flowitem"&gt;問2(3)&lt;/span&gt;&lt;span class="dl-flowarrow"&gt;→&lt;/span&gt;&lt;span class="dl-flowitem"&gt;問6&lt;/span&gt;&lt;span class="dl-flowarrow"&gt;→&lt;/span&gt;&lt;span class="dl-flowitem"&gt;問8(1)&lt;/span&gt;&lt;span class="dl-flowarrow"&gt;→&lt;/span&gt;&lt;span class="dl-flowitem"&gt;問8(2)&lt;/span&gt;&lt;/div&gt;
&lt;div class="dl-grid"&gt;
&lt;div class="dl-card"&gt;
&lt;div class="dl-badge"&gt;問2(3)&lt;/div&gt;
&lt;h3 class="dl-card-title"&gt;子どもの「脱皮」とは何か&lt;/h3&gt;
&lt;p class="dl-card-text"&gt;本文では、子どもっぽい物を捨てていくことを「脱皮」と言っています。まずはここを押さえます。&lt;/p&gt;
&lt;ul class="dl-mini"&gt;
&lt;li&gt;&lt;strong&gt;確認&lt;/strong&gt;：脱皮＝何をすることか&lt;/li&gt;
&lt;li&gt;&lt;strong&gt;確認&lt;/strong&gt;：本文の具体例を1つ言えるか&lt;/li&gt;
&lt;/ul&gt;
&lt;/div&gt;
&lt;div class="dl-card"&gt;
&lt;div class="dl-badge"&gt;問6&lt;/div&gt;
&lt;h3 class="dl-card-title"&gt;チャンピオン・ベルトの思い出&lt;/h3&gt;
&lt;p class="dl-card-text"&gt;父と子の「プロレスごっこ」と、勝った方がベルトを手にする——この思い出が話の中心です。&lt;/p&gt;
&lt;ul class="dl-mini"&gt;
&lt;li&gt;&lt;strong&gt;確認&lt;/strong&gt;：出来事を短く言う（誰が・何を）&lt;/li&gt;
&lt;li&gt;&lt;strong&gt;確認&lt;/strong&gt;：その場面で父は何を感じているか&lt;/li&gt;
&lt;/ul&gt;
&lt;/div&gt;
&lt;div class="dl-card"&gt;
&lt;div class="dl-badge"&gt;問8(1)&lt;/div&gt;
&lt;h3 class="dl-card-title"&gt;「脱皮＝成長」を喜ぶ気持ち&lt;/h3&gt;
&lt;p class="dl-card-text"&gt;文末近くの「どんどん脱皮しなさい」という言葉は、子の成長を素直に喜ぶ父の気持ちにつながります。&lt;/p&gt;
&lt;ul class="dl-mini"&gt;
&lt;li&gt;&lt;strong&gt;確認&lt;/strong&gt;：父は何を喜んでいるか&lt;/li&gt;
&lt;li&gt;&lt;strong&gt;確認&lt;/strong&gt;：そう言える言葉を本文から示せるか&lt;/li&gt;
&lt;/ul&gt;
&lt;/div&gt;
&lt;div class="dl-card"&gt;
&lt;div class="dl-badge"&gt;問8(2)&lt;/div&gt;
&lt;h3 class="dl-card-title"&gt;うれしい一方で、さびしい気持ち&lt;/h3&gt;
&lt;p class="dl-card-text"&gt;子が大きくなるほど、いつかベルトが「もう似合わないもの」になっていく——その予感が、父のさびしさになります。&lt;/p&gt;
&lt;ul class="dl-mini"&gt;
&lt;li&gt;&lt;strong&gt;確認&lt;/strong&gt;：さびしさの理由は何か&lt;/li&gt;
&lt;li&gt;&lt;strong&gt;確認&lt;/strong&gt;：理由につながる言葉を本文から拾えるか&lt;/li&gt;
&lt;/ul&gt;
&lt;/div&gt;
&lt;/div&gt;
&lt;/section&gt;
&lt;p&gt;&lt;!-- 5) 余裕があれば：問1 --&gt;&lt;/p&gt;
&lt;section id="dl-sec3" class="dl-section"&gt;
&lt;h2&gt;余裕があれば：問1　「傍線部の理由」を説明できるようにする&lt;/h2&gt;
&lt;p class="dl-strong"&gt;4問で全体が見えたら、最後に問1を足します。&lt;br /&gt;
ここでやりたいのは、&lt;strong&gt;「傍線部の言い方には理由がある」&lt;/strong&gt;と考え、本文の言葉で説明できるようにすることです。&lt;/p&gt;
&lt;div class="dl-split"&gt;
&lt;div class="dl-split-left"&gt;
&lt;div class="dl-note"&gt;
&lt;p class="dl-note-title"&gt;コツは1つ&lt;/p&gt;
&lt;p class="dl-note-big"&gt;&lt;strong&gt;「なぜ、その言い方なのか」を追う&lt;/strong&gt;&lt;/p&gt;
&lt;p class="dl-note-sub"&gt;傍線部の前後から、理由になる材料を拾って組み立てます。&lt;/p&gt;
&lt;/div&gt;
&lt;div class="dl-steps"&gt;
&lt;div class="dl-step"&gt;
&lt;div class="dl-step-n"&gt;1&lt;/div&gt;
&lt;div class="dl-step-body"&gt;
&lt;p class="dl-step-title"&gt;前提（背景）を拾う&lt;/p&gt;
&lt;p class="dl-step-text"&gt;予定・制約・状況など、話の前提になる部分を拾います。&lt;/p&gt;
&lt;/div&gt;
&lt;/div&gt;
&lt;div class="dl-step"&gt;
&lt;div class="dl-step-n"&gt;2&lt;/div&gt;
&lt;div class="dl-step-body"&gt;
&lt;p class="dl-step-title"&gt;出来事を拾う&lt;/p&gt;
&lt;p class="dl-step-text"&gt;見た・言った・した、を短くまとめます。&lt;/p&gt;
&lt;/div&gt;
&lt;/div&gt;
&lt;div class="dl-step"&gt;
&lt;div class="dl-step-n"&gt;3&lt;/div&gt;
&lt;div class="dl-step-body"&gt;
&lt;p class="dl-step-title"&gt;「だから」で1文にする&lt;/p&gt;
&lt;p class="dl-step-text"&gt;背景＋出来事をつなげて、理由を1文で言い切ります。&lt;/p&gt;
&lt;/div&gt;
&lt;/div&gt;
&lt;/div&gt;
&lt;/div&gt;
&lt;div class="dl-split-right"&gt;
&lt;div class="dl-example"&gt;
&lt;p class="dl-example-title"&gt;問1のイメージ（説明の形）&lt;/p&gt;
&lt;p class="dl-example-k"&gt;① 背景&lt;/p&gt;
&lt;p class="dl-example-q"&gt;翌日は朝の四時三十分に家を出なくてはならない&lt;/p&gt;
&lt;p class="dl-example-k"&gt;② 出来事&lt;/p&gt;
&lt;p class="dl-example-q"&gt;午後一時二十分まで寝ていた&lt;/p&gt;
&lt;p class="dl-example-k"&gt;③ だから（理由）&lt;/p&gt;
&lt;div class="dl-answer"&gt;
&lt;p class="dl-answer-text"&gt;明日の早起きで寝不足にならないように、今のうちにしっかり寝ておこうとしているから。&lt;/p&gt;
&lt;/div&gt;
&lt;p class="dl-tip"&gt;&lt;strong&gt;注意：&lt;/strong&gt;「眠いから寝ている」で止まると弱いです。&lt;strong&gt;“明日の事情”まで入れる&lt;/strong&gt;と、説明がはっきりします。&lt;/p&gt;
&lt;/div&gt;
&lt;/div&gt;
&lt;/div&gt;
&lt;/section&gt;
&lt;p&gt;&lt;!-- 6) 家での進め方 --&gt;&lt;/p&gt;
&lt;section id="dl-sec4" class="dl-section"&gt;
&lt;h2&gt;家での進め方　短く・迷わず&lt;/h2&gt;
&lt;div class="dl-grid"&gt;
&lt;div class="dl-card"&gt;
&lt;div class="dl-badge"&gt;授業当日&lt;/div&gt;
&lt;h3 class="dl-card-title"&gt;まず4問で流れをつかむ&lt;/h3&gt;
&lt;ul class="dl-mini"&gt;
&lt;li&gt;問2(3)：脱皮の意味&lt;/li&gt;
&lt;li&gt;問6：チャンピオン・ベルトの思い出&lt;/li&gt;
&lt;li&gt;問8：父の気持ち（うれしさ／さびしさ）&lt;/li&gt;
&lt;/ul&gt;
&lt;p class="dl-card-text"&gt;ここができると、本文を読み返すときに迷いません。&lt;/p&gt;
&lt;/div&gt;
&lt;div class="dl-card"&gt;
&lt;div class="dl-badge"&gt;余裕があれば&lt;/div&gt;
&lt;h3 class="dl-card-title"&gt;最後に問1で「理由を言う練習」&lt;/h3&gt;
&lt;ul class="dl-mini"&gt;
&lt;li&gt;傍線部の言い方に注目する&lt;/li&gt;
&lt;li&gt;背景と出来事を拾う&lt;/li&gt;
&lt;li&gt;「だから」で1文にする&lt;/li&gt;
&lt;/ul&gt;
&lt;p class="dl-card-text"&gt;同じ考え方が、次の物語文にもそのまま使えます。&lt;/p&gt;
&lt;/div&gt;
&lt;div class="dl-card"&gt;
&lt;div class="dl-badge"&gt;翌日3分&lt;/div&gt;
&lt;h3 class="dl-card-title"&gt;口で説明させる&lt;/h3&gt;
&lt;ul class="dl-mini"&gt;
&lt;li&gt;「脱皮って何？」を1文で&lt;/li&gt;
&lt;li&gt;「父がさびしいのはなぜ？」を本文の言葉つきで&lt;/li&gt;
&lt;li&gt;問1の理由を1文で&lt;/li&gt;
&lt;/ul&gt;
&lt;p class="dl-card-text"&gt;口で言えれば、復習としては十分です。&lt;/p&gt;
&lt;/div&gt;
&lt;div class="dl-card"&gt;
&lt;div class="dl-badge"&gt;よくあるミス&lt;/div&gt;
&lt;h3 class="dl-card-title"&gt;気持ちだけ言って、理由が抜ける&lt;/h3&gt;
&lt;ul class="dl-mini"&gt;
&lt;li&gt;「うれしい／かなしい」で止まる&lt;/li&gt;
&lt;li&gt;本文の言葉が入っていない&lt;/li&gt;
&lt;li&gt;説明が長くなりすぎて要点が消える&lt;/li&gt;
&lt;/ul&gt;
&lt;p class="dl-card-text"&gt;一番大事なのは「なぜそう言えるか」です。&lt;/p&gt;
&lt;/div&gt;
&lt;/div&gt;
&lt;/section&gt;
&lt;p&gt;&lt;!-- 7) CTA（カード形式） --&gt;&lt;/p&gt;
&lt;section id="dl-cta" class="dl-section"&gt;
&lt;h2&gt;オンライン個別指導のご案内&lt;/h2&gt;
&lt;p&gt;国語は、「本文の言葉を使って理由を言う」練習を重ねるほど安定します。&lt;br /&gt;
1対1で答案の書き方を練習したい方は、下記をご覧ください。&lt;/p&gt;
&lt;div class="dl-cta-grid"&gt;
&lt;div class="dl-cta-card"&gt;
&lt;div class="dl-cta-top"&gt;&lt;span class="dl-cta-badge"&gt;オンライン個別指導&lt;/span&gt;&lt;/p&gt;
&lt;h3 class="dl-cta-title"&gt;&lt;a class="dl-cta-link" href="https://dokkai-labo.tokyo/kobetsuonline01/" target="_blank" rel="noopener noreferrer"&gt;&lt;br /&gt;
国語専門塾のオンライン個別指導&lt;br /&gt;
&lt;/a&gt;&lt;/h3&gt;
&lt;/div&gt;
&lt;p class="dl-cta-text"&gt;記述・選択・過去問を1対1で添削。書き方のクセを見ながら、点につながる書き方を身につけます。&lt;/p&gt;
&lt;p&gt;&lt;a class="dl-cta-btn" href="https://dokkai-labo.tokyo/kobetsuonline01/" target="_blank" rel="noopener noreferrer"&gt;詳細を見る&lt;/a&gt;&lt;/p&gt;
&lt;/div&gt;
&lt;div class="dl-cta-card"&gt;
&lt;div class="dl-cta-top"&gt;&lt;span class="dl-cta-badge"&gt;塾紹介&lt;/span&gt;&lt;/p&gt;
&lt;h3 class="dl-cta-title"&gt;&lt;a class="dl-cta-link" href="https://dokkai-labo.tokyo/" target="_blank" rel="noopener noreferrer"&gt;&lt;br /&gt;
受験国語専門 読解ラボ東京&lt;br /&gt;
&lt;/a&gt;&lt;/h3&gt;
&lt;/div&gt;
&lt;p class="dl-cta-text"&gt;指導方針と実績をご紹介しています。お子さまの状況に合うかどうか、まずは全体像をご覧ください。&lt;/p&gt;
&lt;p&gt;&lt;a class="dl-cta-btn" href="https://dokkai-labo.tokyo/" target="_blank" rel="noopener noreferrer"&gt;公式サイトへ&lt;/a&gt;&lt;/p&gt;
&lt;/div&gt;
&lt;/div&gt;
&lt;/section&gt;
&lt;/div&gt;
&lt;p&gt;&lt;!-- ▼投稿内スタイル --&gt;&lt;/p&gt;
&lt;style&gt;
  .dl-post-wrap{max-width:980px;margin:0 auto;line-height:1.85}&lt;br /&gt;
  .dl-video{margin:10px 0 18px}&lt;br /&gt;
  .dl-video-inner{position:relative;padding-top:56.25%;border-radius:16px;overflow:hidden;box-shadow:0 10px 28px rgba(0,0,0,.12)}&lt;br /&gt;
  .dl-video-inner iframe{position:absolute;inset:0;width:100%;height:100%}&lt;br /&gt;
  .dl-video-caption{margin:10px 0 0;color:#555;font-size:.95em}&lt;/p&gt;
&lt;p&gt;  .dl-hero{background:linear-gradient(135deg,#eef6ff,#ffffff);border:1px solid rgba(30,115,190,.16);border-radius:18px;padding:18px 18px 14px;margin:16px 0 22px}&lt;br /&gt;
  .dl-kicker{margin:0 0 6px;color:#1e73be;font-weight:700;font-size:.95em}&lt;br /&gt;
  .dl-title{margin:6px 0 10px;font-size:1.55em;line-height:1.35}&lt;br /&gt;
  .dl-lead{margin:0 0 12px;color:#333}&lt;br /&gt;
  .dl-toc{display:flex;flex-wrap:wrap;gap:10px;margin:10px 0 2px}&lt;br /&gt;
  .dl-toc a{display:inline-block;padding:8px 10px;border-radius:999px;background:#fff;border:1px solid rgba(0,0,0,.10);text-decoration:none}&lt;br /&gt;
  .dl-toc a:hover{border-color:rgba(30,115,190,.5)}&lt;/p&gt;
&lt;p&gt;  .dl-section{margin:26px 0}&lt;br /&gt;
  .dl-section h2{margin:0 0 12px;font-size:1.35em}&lt;br /&gt;
  .dl-strong{font-size:1.03em}&lt;/p&gt;
&lt;p&gt;  .dl-note{border:1px solid rgba(0,0,0,.10);border-radius:16px;padding:14px 14px 12px;background:#fff}&lt;br /&gt;
  .dl-note-title{margin:0 0 6px;font-weight:800;color:#1e73be}&lt;br /&gt;
  .dl-note-big{margin:4px 0 6px;font-size:1.15em}&lt;br /&gt;
  .dl-note-sub{margin:8px 0 0;color:#555;font-size:.95em}&lt;/p&gt;
&lt;p&gt;  /* 復習の順番：スマホでも絶対に縦に積まない */&lt;br /&gt;
  .dl-flowline{&lt;br /&gt;
    display:flex !important;&lt;br /&gt;
    flex-wrap:nowrap !important;&lt;br /&gt;
    align-items:center;&lt;br /&gt;
    gap:10px;&lt;br /&gt;
    overflow-x:auto;&lt;br /&gt;
    -webkit-overflow-scrolling:touch;&lt;br /&gt;
    padding:4px 2px 10px;&lt;br /&gt;
    margin:12px 0 14px;&lt;br /&gt;
  }&lt;br /&gt;
  .dl-flowitem,.dl-flowarrow{&lt;br /&gt;
    flex:0 0 auto !important;&lt;br /&gt;
    white-space:nowrap !important;&lt;br /&gt;
  }&lt;br /&gt;
  .dl-flowitem{&lt;br /&gt;
    display:inline-flex;&lt;br /&gt;
    align-items:center;&lt;br /&gt;
    padding:8px 12px;&lt;br /&gt;
    border-radius:12px;&lt;br /&gt;
    background:#fff;&lt;br /&gt;
    border:1px solid rgba(0,0,0,.10);&lt;br /&gt;
    font-weight:800;&lt;br /&gt;
  }&lt;br /&gt;
  .dl-flowarrow{opacity:.6}&lt;/p&gt;
&lt;p&gt;  .dl-grid{display:grid;grid-template-columns:repeat(2,minmax(0,1fr));gap:14px}&lt;br /&gt;
  @media (max-width:720px){.dl-grid{grid-template-columns:1fr}}&lt;br /&gt;
  .dl-card{background:#fff;border:1px solid rgba(0,0,0,.10);border-radius:16px;padding:14px;box-shadow:0 8px 20px rgba(0,0,0,.06)}&lt;br /&gt;
  .dl-badge{display:inline-block;padding:6px 10px;border-radius:999px;background:rgba(30,115,190,.10);color:#1e73be;font-weight:800;font-size:.9em}&lt;br /&gt;
  .dl-card-title{margin:10px 0 6px;font-size:1.05em;line-height:1.45}&lt;br /&gt;
  .dl-card-text{margin:0 0 10px;color:#333}&lt;br /&gt;
  .dl-mini{margin:0;padding-left:1.1em;color:#333}&lt;br /&gt;
  .dl-mini li{margin:.25em 0}&lt;/p&gt;
&lt;p&gt;  .dl-split{display:grid;grid-template-columns:1.1fr .9fr;gap:14px;align-items:start}&lt;br /&gt;
  @media (max-width:920px){.dl-split{grid-template-columns:1fr}}&lt;br /&gt;
  .dl-steps{margin:12px 0 0;display:grid;gap:10px}&lt;br /&gt;
  .dl-step{display:flex;gap:10px;background:#fff;border:1px solid rgba(0,0,0,.10);border-radius:16px;padding:12px}&lt;br /&gt;
  .dl-step-n{min-width:34px;height:34px;border-radius:10px;display:flex;align-items:center;justify-content:center;font-weight:900;color:#fff;background:#1e73be}&lt;br /&gt;
  .dl-step-title{margin:0;font-weight:900}&lt;br /&gt;
  .dl-step-text{margin:4px 0 0;color:#333}&lt;/p&gt;
&lt;p&gt;  .dl-example{background:#fff;border:1px solid rgba(0,0,0,.10);border-radius:18px;padding:14px;box-shadow:0 8px 20px rgba(0,0,0,.06)}&lt;br /&gt;
  .dl-example-title{margin:0 0 8px;font-weight:900}&lt;br /&gt;
  .dl-example-k{margin:10px 0 6px;color:#1e73be;font-weight:900}&lt;br /&gt;
  .dl-example-q{margin:0;color:#222}&lt;br /&gt;
  .dl-answer{margin:10px 0 0;padding:12px;border-radius:14px;background:rgba(255,213,79,.25);border:1px solid rgba(255,213,79,.55)}&lt;br /&gt;
  .dl-answer-text{margin:0;color:#222}&lt;br /&gt;
  .dl-tip{margin:10px 0 0;color:#333}&lt;/p&gt;
&lt;p&gt;  .dl-list{margin:0;padding-left:1.1em}&lt;br /&gt;
  .dl-list li{margin:.35em 0}&lt;/p&gt;
&lt;p&gt;  /* CTA：外側をaにしない（テーマ由来の余計な枠が出にくい） */&lt;br /&gt;
  .dl-cta-grid{display:grid;grid-template-columns:repeat(2,minmax(0,1fr));gap:14px;margin:14px 0 0}&lt;br /&gt;
  @media (max-width:780px){.dl-cta-grid{grid-template-columns:1fr}}&lt;br /&gt;
  .dl-cta-card{background:#fff;border:1px solid rgba(0,0,0,.12);border-radius:18px;padding:16px;box-shadow:0 10px 26px rgba(0,0,0,.08)}&lt;br /&gt;
  .dl-cta-top{display:flex;flex-direction:column;gap:6px}&lt;br /&gt;
  .dl-cta-badge{display:inline-block;width:max-content;padding:6px 10px;border-radius:999px;background:rgba(30,115,190,.10);color:#1e73be;font-weight:900;font-size:.9em}&lt;br /&gt;
  .dl-cta-title{margin:0;font-size:1.12em;line-height:1.4;color:#111}&lt;br /&gt;
  .dl-cta-text{margin:10px 0 12px;color:#333}&lt;/p&gt;
&lt;p&gt;  /* 外部リンク装飾（疑似要素）対策 */&lt;br /&gt;
  .dl-cta-link::before,&lt;br /&gt;
  .dl-cta-link::after{content:none !important;display:none !important}&lt;/p&gt;
&lt;p&gt;  .dl-cta-link{color:#111;text-decoration:underline;text-underline-offset:3px}&lt;br /&gt;
  .dl-cta-btn{display:inline-block;padding:10px 12px;border-radius:12px;background:#1e73be;color:#fff;font-weight:900;text-decoration:none}&lt;br /&gt;
&lt;/style&gt;
&lt;p&gt;&lt;!-- ▲ここまで：投稿本文HTML --&gt;&lt;/p&gt;
&lt;p&gt;&lt;!-- [ /.socialSet ] --&gt;&lt;/p&gt;
&lt;section class="veu_cta" id="veu_cta-20523"&gt;&lt;h1 class="cta_title"&gt;講座案内：【オンライン】完全１対１個別指導【中学受験】&lt;/h1&gt;&lt;div class="cta_body"&gt;&lt;div class="cta_body_image cta_body_image_right"&gt;&lt;a href="https://dokkai-labo.tokyo/kobetsuonline01/" target="_blank"&gt;&lt;/a&gt;&lt;/div&gt;&lt;div class="cta_body_txt image_exist"&gt;当塾で開講中の中学受験対策１対１個別指導講座をオンラインで受講可能です。教室で受ける授業さながらの授業を、個別指導オンラインでも再現しております。&lt;/div&gt;&lt;div class="cta_body_link"&gt;&lt;a href="https://dokkai-labo.tokyo/kobetsuonline01/" class="btn btn-primary btn-block btn-lg" target="_blank"&gt;【オンライン】完全１対１個別指導【中学受験】&lt;/a&gt;&lt;/div&gt;&lt;/div&gt;&lt;!--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</si>
  <si>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https://dokkai-labo.tokyo/blog/seikou2021/
【検出された不自然ワード】
- 型
- 固定
【本文】
------
&lt;p&gt;&amp;nbsp;&lt;/p&gt;
&lt;p&gt;このページでは、&lt;strong&gt;聖光学院中学校・令和３年度入試（国語）&lt;/strong&gt;から厳選した問題について、動画とあわせて解説します。&lt;br /&gt;
実際の入試問題を通して、&lt;strong&gt;「理由の読み取り」や「イコール関係の見抜き方」&lt;/strong&gt;といった、国語の得点力に直結するポイントを確認していきましょう。&lt;br /&gt;
過去問演習を「何回・どんな順番で回すか」まで含めた全体像は、&lt;a href="https://dokkai-labo.tokyo/blog/kokugo-kakomon/"&gt;中学受験 国語の過去問演習の全体像はこちら&lt;/a&gt;で整理しています。&lt;/p&gt;
&lt;h2&gt;聖光学院中学校・令和３年度 厳選解説動画&lt;/h2&gt;
&lt;p&gt;令和３年度 聖光学院中学校の入試問題から、厳選した問題とその解説をお届けします。&lt;br /&gt;
動画では、本文の読み解き方から答案のまとめ方まで、実戦的な視点で丁寧に解説しています。&lt;/p&gt;
&lt;p&gt;▶︎ 解説動画はこちら：&lt;br /&gt;
&lt;a href="https://youtu.be/C-UVlCiAvSc" target="_blank" rel="noopener noreferrer"&gt;https://youtu.be/C-UVlCiAvSc&lt;/a&gt;&lt;/p&gt;
&lt;h2&gt;解説&lt;/h2&gt;
&lt;h3&gt;大問一　問八：傍線部の「理由」を文章中から組み立てる&lt;/h3&gt;
&lt;p&gt;この問題は、&lt;strong&gt;傍線部の理由を問う典型的な設問&lt;/strong&gt;です。&lt;br /&gt;
理由を答える問題では、&lt;strong&gt;傍線部の直前・直後を中心に、「なぜそう考えたのか」を示す根拠を本文中から探す&lt;/strong&gt;ことが重要です。&lt;/p&gt;
&lt;h4&gt;本文の手がかり&lt;/h4&gt;
&lt;ul&gt;
&lt;li&gt;傍線の直前の一文：&lt;br /&gt;
「商売っ気だけの連中には、いくら積まれても譲らんよ。」&lt;br /&gt;
→ 【&lt;strong&gt;商売っ気だけの連中に山小屋を譲りたくない&lt;/strong&gt;】という理由が分かる。&lt;/li&gt;
&lt;li&gt;さらに文章を読み進めると、傍線⑦の７行後に次の一文が現れる：&lt;br /&gt;
「わたしのどこを～つとまらんからね」と。&lt;br /&gt;
→ 【&lt;strong&gt;ものを長く大事に使える「わたし」なら、山小屋の主人がつとまると考えた&lt;/strong&gt;】ことが分かる。&lt;/li&gt;
&lt;/ul&gt;
&lt;p&gt;これら二つの理由をあわせて考えると、答えは次のようにまとめられます。&lt;/p&gt;
&lt;p&gt;&lt;strong&gt;【商売っ気だけの連中には山小屋を譲りたくないし、ものを大事に長く使える「わたし」なら山小屋の主人がつとまると考えたから。】&lt;/strong&gt;&lt;/p&gt;
&lt;div class="rounded" style="background-color: lightblue; padding: 10px;"&gt;国語の記述問題では、人物の心情や考えの根拠は、必ず&lt;strong&gt;文章中に書かれています&lt;/strong&gt;。&lt;br /&gt;
&lt;strong&gt;「本文のどこに理由が書いてあるか」&lt;/strong&gt;を探しにいく姿勢が何より大切です。&lt;/div&gt;
&lt;h3&gt;大問二　問六：「動物的である（X）」の具体例を選ぶ&lt;/h3&gt;
&lt;p&gt;この問題は、本文中に出てくる表現&lt;strong&gt;「動物的である（X）」&lt;/strong&gt;の具体例を選ぶ設問です。&lt;br /&gt;
ポイントは、設問文・本文に戻って、&lt;strong&gt;(X)とほぼイコールになる内容を正確に読み取る&lt;/strong&gt;ことです。&lt;/p&gt;
&lt;h4&gt;設問文からXの意味をつかむ&lt;/h4&gt;
&lt;p&gt;設問中に、次の一文があります。&lt;/p&gt;
&lt;p&gt;「同じことを繰り返して『面白さ』を感じるのは、どちらかというと動物的である」&lt;/p&gt;
&lt;p&gt;この文から、&lt;/p&gt;
&lt;p&gt;&lt;strong&gt;X ＝【同じことを繰り返して面白いと感じること】&lt;/strong&gt;&lt;/p&gt;
&lt;p&gt;と整理できます。つまり、&lt;strong&gt;「同じことを何度も繰り返し、それを面白いと感じる行動」&lt;/strong&gt;が動物的である、という意味です。&lt;/p&gt;
&lt;h4&gt;選択肢の中から「ほぼイコール」を探す&lt;/h4&gt;
&lt;p&gt;あとは、選択肢の中から&lt;strong&gt;Xとほぼ同じ内容のもの&lt;/strong&gt;を探します。&lt;/p&gt;
&lt;ul&gt;
&lt;li&gt;選択肢ア：&lt;br /&gt;
「初めて乗ったジェットコースターが気に入って、何度も乗りたくなる。」&lt;/li&gt;
&lt;/ul&gt;
&lt;p&gt;これはまさに、&lt;strong&gt;「同じこと（ジェットコースターに乗ること）を繰り返して面白さを感じている」&lt;/strong&gt;行動です。&lt;br /&gt;
したがって、正解は&lt;strong&gt;選択肢ア&lt;/strong&gt;となります。&lt;/p&gt;
&lt;div class="rounded" style="background-color: lightblue; padding: 10px;"&gt;この問題は、&lt;strong&gt;「Xとほぼイコールの内容はどれか」&lt;/strong&gt;を見抜く練習になっています。&lt;br /&gt;
・本文中の定義・説明をしっかり押さえる&lt;br /&gt;
・選択肢の中から&lt;strong&gt;同じ意味のものを対応させる&lt;/strong&gt;&lt;br /&gt;
という読み取りの基本を確認しておきましょう。&lt;/div&gt;
&lt;h2&gt;まとめ：本文に戻り、「イコール関係」を丁寧にたどる&lt;/h2&gt;
&lt;ul&gt;
&lt;li&gt;理由を問う記述問題では、&lt;strong&gt;傍線部の直前直後＋関連する周辺の文&lt;/strong&gt;から、根拠となる文を必ず探す。&lt;/li&gt;
&lt;li&gt;人物の心情・考えは、&lt;strong&gt;本文中に書かれている情報を組み合わせて整理&lt;/strong&gt;することが大切。&lt;/li&gt;
&lt;li&gt;「Xの具体例」「〜とはどういうことか」といった問題では、&lt;strong&gt;本文中でXがどう説明されているか&lt;/strong&gt;を正確に押さえ、&lt;strong&gt;ほぼイコールの内容&lt;/strong&gt;を選択肢から選ぶ。&lt;/li&gt;
&lt;li&gt;聖光学院のような難関校では、「なんとなくの印象」で解くのではなく、&lt;strong&gt;本文と設問の対応関係を論理的にたどる力&lt;/strong&gt;が合否を分ける。&lt;/li&gt;
&lt;/ul&gt;
&lt;p&gt;動画とあわせて問題を振り返ることで、&lt;strong&gt;「答えを写す」だけでなく、「なぜその答えになるのか」を自分で説明できる力&lt;/strong&gt;を身につけていきましょう。&lt;/p&gt;
&lt;p&gt;&amp;nbsp;&lt;/p&gt;
&lt;p&gt;&lt;!-- [ /.socialSet ] --&gt;&lt;/p&gt;
&lt;div class="alert alert-primary p-3 mt-4" role="alert"&gt;
&lt;p class="mb-2"&gt;&lt;strong&gt;聖光学院の精緻な論理を読み違えれば、合格は不可能です。&lt;/strong&gt;&lt;/p&gt;
&lt;p class="mb-1"&gt;聖光学院が求める論理構成を外した記述が固定化されると、部分点すら奪えない大幅な減点が続き、合格発表時の合計点に跳ね返る絶望的な差となります。&lt;/p&gt;
&lt;p class="mb-3"&gt;合格圏に届かない理由は、自己採点と実際の採点基準のズレにあります。&lt;/p&gt;
&lt;div class="d-grid gap-2"&gt;&lt;a class="btn btn-primary btn-lg" href="https://dokkai-labo.tokyo/reading-lesson/"&gt;合格力を叩き込む個別指導の受講はこちら&lt;/a&gt;&lt;br /&gt;
&lt;a class="btn btn-outline-primary btn-lg" href="https://dokkai-labo.tokyo/policy/"&gt;読解ラボの指導方針を詳しく知る&lt;/a&gt;&lt;/div&gt;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&lt;section class="veu_cta" id="veu_cta-20325"&gt;&lt;h1 class="cta_title"&gt;講座案内：小６得点力養成講座【集団授業(２～７月)】&lt;/h1&gt;&lt;div class="cta_body"&gt;&lt;div class="cta_body_image cta_body_image_right"&gt;&lt;a href="https://dokkai-labo.tokyo/tokuten/" target="_blank"&gt;&lt;/a&gt;&lt;/div&gt;&lt;div class="cta_body_txt image_exist"&gt;半年間で読解問題の得点力向上を目指す講座です。各回ともテーマに基づいて
&lt;br /&gt;大問４題を取り扱います。受講結果と復習用動画も完備しています。
&lt;br /&gt;&lt;/div&gt;&lt;div class="cta_body_link"&gt;&lt;a href="https://dokkai-labo.tokyo/tokuten/" class="btn btn-primary btn-block btn-lg" target="_blank"&gt;講座案内：小６得点力養成講座【集団授業(２～７月)】&lt;/a&gt;&lt;/div&gt;&lt;/div&gt;&lt;!--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</si>
  <si>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https://dokkai-labo.tokyo/blog/test/
【検出された不自然ワード】
- 型
【本文】
------
&lt;h2&gt;大学入試共通テスト国語の最新傾向と向き合い方&lt;/h2&gt;
&lt;p&gt;&lt;iframe title="YouTube video player" src="https://www.youtube.com/embed/LeiNdt8CVbo" width="560" height="315" frameborder="0" allowfullscreen="allowfullscreen"&gt;&lt;/iframe&gt;&lt;/p&gt;
&lt;p&gt;国公立大学向け現代文対策の全体像は、&lt;a href="https://dokkai-labo.tokyo/blog/19052602/" target="_blank" rel="noopener noreferrer"&gt;全体像はこちら&lt;/a&gt;で整理しています。&lt;/p&gt;
&lt;p&gt;夏井(&lt;a href="https://natsui-sansu-juku.com/"&gt;中学受験専門夏井算数塾&lt;/a&gt;代表)：では、宜しくお願いします。&lt;br /&gt;
という訳で、今回は大学入試共通テストです。過去3回実施されたテストで多少データもたまってきたところで、どのようなテストなのか、そしてどう向き合えばよいのかについてお話ししたいと思います。&lt;br /&gt;
夏井：まずは現代文から、長島先生お願いします。&lt;/p&gt;
&lt;h3&gt;現代文の出題傾向：一瞬で解ける問題の処理が勝負を分ける&lt;/h3&gt;
&lt;p&gt;長島：去年と同様、2023年も大問1で文章が二つ出てきました。これも昨年に続く傾向で、2年前までは大問2の問1で言葉の意味を問う問題が出ていましたが、昨年からその設問がなくなり、今年も同様でした。つまり、&lt;strong&gt;昨年の内容を踏襲していた&lt;/strong&gt;というのが第一印象です。2年連続ですから、この傾向は今後も続くのではないかと見ています。&lt;br /&gt;
出題としては、大問1・大問2に時間がかかる問題が含まれている一方で、「これは一瞬で解ける」タイプの問題もあります。結論としては、まずその「一瞬で解ける問題」を確実に取り切れるかが勝負です。時間がかかる問題はある程度やむなしなので、そこに時間を回すためにも、サクサク解ける設問は迷わず処理してほしい――その力が必要だと考えています。共通テストで「難しい問題に時間を取られない」ための具体的な考え方は、&lt;a href="https://dokkai-labo.tokyo/blog/difficult-problem/" target="_blank" rel="noopener noreferrer"&gt;■難しい問題に時間を取られるのはとてもイヤだ！【大学入試共通テスト(国語)考察②】&lt;/a&gt;で続編として整理しています。&lt;/p&gt;
&lt;h3&gt;古文・漢文の出題傾向：複数資料の処理と文法知識の網羅性&lt;/h3&gt;
&lt;p&gt;夏井：続いて、古文・漢文について岡部先生お願いします。&lt;/p&gt;
&lt;p&gt;岡部（&lt;a href="https://koten-kakitsubata.jp/"&gt;古典専門塾かきつばた&lt;/a&gt;代表）：古文漢文は、共通テストになってからの大きな違いとして&lt;strong&gt;複数資料を扱う&lt;/strong&gt;点があります。もう一点、古文の文法問題が変化しました。以前は「ぬ／ね」など同一事項の識別を複数箇所で問う形式が多く、敬語も含めテーマは基本1個でした。ところが現在は、傍線部ごとに全く異なる文法事項を扱い、その説明が正しいかどうかを判定させる形式に変わっています。&lt;br /&gt;
つまり、&lt;span style="color: #ff0000;"&gt;文法事項を万遍なく問う形&lt;/span&gt;にシフトしました。さらに本文理解がないと正誤判断が難しい選択肢も含まれているため、文法問題の難度は上がっている印象です。文法は幅広く、手を抜かずに学ぶ必要があります。&lt;br /&gt;
前評判では「いわゆる文法問題の比重が下がるのでは」と言われていましたが、実際はその逆で、&lt;strong&gt;文法全体を広く知っていなければならない傾向&lt;/strong&gt;が明確です。&lt;br /&gt;
複数資料の処理については、長文が一つでも和歌が多数並ぶケースがあり（私大では今年の早稲田・商学部が典型）、和歌の応酬だけでストーリーが進む難問も出ています。受験生は和歌を「なかったこと」にしがちですが、和歌も言語表現であり、しかも物語中での和歌は感動の頂点で示されることが多い。&lt;span style="color: #0000ff;"&gt;そこを読めないなら文章全体も読めない&lt;/span&gt;と言ってよいでしょう。ここ数年は和歌学習の比重を確実に高める必要があります（共テに限らず私大・国公立でも同様）。&lt;br /&gt;
また複数資料については、同一テーマを異なる出典で扱う場合が典型です。どこが共通で、どこが異なるか（アプローチや感想の違い）を&lt;strong&gt;対比&lt;/strong&gt;しながら読むことが重要で、A・B両文の対応箇所を意識して&lt;span style="color: #ff0000;"&gt;突き合わせて読む&lt;/span&gt;必要があります。読解は、先に読んだ文章をワーキングメモリで参照しつつ進める読み方が求められる――英語を含む近年の大学入試全体の「複数資料処理」傾向に古文も合致していると感じます。&lt;/p&gt;
&lt;h2&gt;共通テスト国語の「難化」に対する見解と対策&lt;/h2&gt;
&lt;p&gt;夏井：複数資料は現代文・古文に限らず増えている印象です。片方の内容を頭に置きながら他方を読み、対比していく――通常の単文より労力は増える気がします。これは単純に難化しているだけでしょうか。それとも文章自体は読みやすくなっているなどの調整がありますか？&lt;/p&gt;
&lt;h3&gt;古文：情報処理（対比・照合）の比重が増加&lt;/h3&gt;
&lt;p&gt;岡部：&lt;strong&gt;古文は文章自体が難化したとは特に感じません。&lt;/strong&gt;分量もセンター末期から大きくは変わらず、トータルで1500～1600字程度が目安です。同一内容を扱う二文なら筋が頭に入っているぶん、共通点・相違点に注意すればむしろ読みやすい側面もあります。ただ本質的には、文章そのものにガッチリ取り組むより、&lt;span style="color: #0000ff;"&gt;情報処理（対応づけ・対比）&lt;/span&gt;の比重がやや増えた、という感触です。&lt;/p&gt;
&lt;h3&gt;現代文：過度に構えず「正確に答える」本質を維持する&lt;/h3&gt;
&lt;p&gt;夏井：現代文はどうでしょう？&lt;/p&gt;
&lt;p&gt;長島：文章の難易度は&lt;span style="color: #ff0000;"&gt;さほど変わっていない&lt;/span&gt;と思います。分量もトータルでは同程度。現代文は最初の本文量は従前どおりですが、問6で資料や会話文を追加で読む年があり、そのぶん設問込みの全体分量が増えることはあります。昨年はB5一枚ほどの資料が追加で、今年は会話文で増分は小さめ――という感触です。&lt;br /&gt;
&lt;strong&gt;二つの文章を意識的に対比させる必要は、私はあまりないと思います。&lt;/strong&gt;まず目の前の文章に集中して読む。別文が出てきたらそれにも集中して読む。確かに今年も問6の空欄3では二資料の比較が問われましたが、結局は消去法で解けます。設問処理の観点では、複数資料の比較を過度に意識する必要は薄く、現代文における本質は「出てきたものを咀嚼し、問われたことに正確に答える」ことに尽きます。&lt;br /&gt;
文章が二つ出ること自体を大げさに構える必要はない――というのが正直な印象です。&lt;/p&gt;
&lt;p&gt;&amp;nbsp;&lt;/p&gt;
&lt;section class="veu_cta" id="veu_cta-20532"&gt;&lt;h1 class="cta_title"&gt;講座案内：小５得点力養成≪出張≫講座【中学受験】&lt;/h1&gt;&lt;div class="cta_body"&gt;&lt;div class="cta_body_image cta_body_image_right"&gt;&lt;a href="https://dokkai-labo.tokyo/tokuten_fifth/" target="_blank"&gt;&lt;/a&gt;&lt;/div&gt;&lt;div class="cta_body_txt image_exist"&gt;国語学習に関するお悩み・課題をお持ちの生徒さんに向けて、
&lt;br /&gt;【関東一円の各会場】で実施される【１ヶ月完成】の講座です。&lt;/div&gt;&lt;div class="cta_body_link"&gt;&lt;a href="https://dokkai-labo.tokyo/tokuten_fifth/" class="btn btn-primary btn-block btn-lg" target="_blank"&gt;小５得点力養成≪出張≫講座【中学受験】&lt;/a&gt;&lt;/div&gt;&lt;/div&gt;&lt;!--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</si>
  <si>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https://dokkai-labo.tokyo/blog/utokyo/
【検出された不自然ワード】
- 固定
【本文】
------
&lt;p&gt;&lt;iframe title="YouTube video player" src="https://www.youtube.com/embed/EWVT285HE5w" width="560" height="315" frameborder="0" allowfullscreen="allowfullscreen"&gt;&lt;/iframe&gt;&lt;/p&gt;
&lt;p&gt;国公立大学の現代文対策を体系的に整理した全体像は、&lt;a href="https://dokkai-labo.tokyo/blog/19052602/" target="_blank" rel="noopener noreferrer"&gt;全体像はこちら&lt;/a&gt;で確認できます。&lt;/p&gt;
&lt;p&gt;夏井(&lt;a href="https://natsui-sansu-juku.com/"&gt;中学受験専門夏井算数塾&lt;/a&gt;代表)：2月25日に実施されました東京大学入試の国語についてになります。お二人に実際に解いて頂きましたが、いかがでしたか？まずは長島先生からお願いします。&lt;/p&gt;
&lt;p&gt;長島：良問だったと思います。&lt;strong&gt;文章は読んでいて難しかったです。&lt;/strong&gt;&lt;br /&gt;
「何を言っているんだろう？」という感覚がありましたが、&lt;span style="color: #000000;"&gt;解き終わったあとに、ようやく筆者の意図がクリアに見えてきました。&lt;/span&gt;&lt;br /&gt;
例えば、大問1では「仮面とは結局何なのか」、大問4では「言葉と他者の関係はこういうことか」と、&lt;span style="color: #ff0000;"&gt;読み進めている最中は掴みづらい内容が、問題を解くことで理解が深まる構成&lt;/span&gt;でした。&lt;br /&gt;
そういった意味で非常に良くできた問題だと思います。問題を通して本文理解が進むように作られていると感じました。&lt;/p&gt;
&lt;p&gt;夏井：岡部先生お願いします。&lt;/p&gt;
&lt;p&gt;岡部（&lt;a href="https://koten-kakitsubata.jp/"&gt;古典専門塾かきつばた&lt;/a&gt;代表）：全体的な印象としては、&lt;strong&gt;今年は比較的易しめだったのでは&lt;/strong&gt;という気がします。&lt;br /&gt;
指示内容が曖昧で探しづらいということもなく、文章自体も例年通り読みやすいものでした。&lt;br /&gt;
特別に受験生が気の毒になるような、「難化した年」という印象はありませんね。物理は大変だったようですが、国語に関しては例年通りだと思います。&lt;/p&gt;
&lt;p&gt;夏井：現代文は難しかったということですか？文章が難しかったという意味でしょうか？&lt;/p&gt;
&lt;p&gt;長島：文章自体は難しいです。ただ、&lt;span style="color: #0000ff;"&gt;現代文ではそれが普通なので、特別な傾向という感じではありません。&lt;/span&gt;&lt;/p&gt;
&lt;p&gt;夏井：一方、古文は例年通り読みやすい文章だったということでしょうか？&lt;/p&gt;
&lt;p&gt;岡部：そうですね。直近の傾向からしても、「読みにくい文が出た」という感じはありません。&lt;/p&gt;
&lt;p&gt;夏井：点数としては、どれくらい取れると理想でしょう？&lt;/p&gt;
&lt;p&gt;岡部：古文に関しては、ケアレスミスや条件不足で減点される可能性がありますので、&lt;strong&gt;まずはすべての解答欄を埋めること。&lt;/strong&gt;&lt;br /&gt;
合格に必要な点数は科目配分にもよりますが、六割、可能なら七割は取りたいですね。例年の難度であれば、そのくらいは狙えるはずです。&lt;/p&gt;
&lt;p&gt;長島：現代文も、無茶な要求をされている設問はありませんでした。七割程度は目指せる問題だったと思います。&lt;/p&gt;
&lt;h2&gt;現代文の全体的な傾向&lt;/h2&gt;
&lt;p&gt;夏井：まずは全体的な傾向という事で、現代文からお話を伺いたいと思います。&lt;br /&gt;
文章が難しかったという事ですが、傾向についてお話をお願いいたします。&lt;br /&gt;
長島：傾向としては、&lt;span style="color: #ff0000;"&gt;素直に聞かれた事を答える形です。&lt;/span&gt;&lt;br /&gt;
例えば、他者って何ですか？と言われたら他者の内容を探していこう、となっています。&lt;br /&gt;
大体東京大学は、傍線はどういう事ですか？という問題が中心です。&lt;br /&gt;
それは要するに、&lt;strong&gt;傍線を言い換えて下さいという事です。&lt;/strong&gt;&lt;br /&gt;
なので、傍線の言い換えに当たる所を素直に探していけばいいというのが、東京大学の例年の傾向だと思います。&lt;br /&gt;
細かい所に入りますが、大問4の問いの1番だけがいくつか答えに使える候補の所がありました。&lt;br /&gt;
どこをチョイスするのかというのがちょっと悩ましい所がありました。&lt;br /&gt;
それ以外に関しては、素直にここを使えばいいんだね、というのが見つけやすいので、大問4の問1だけがちょっと難しかったかな、選びにくかったかなという印象があります。&lt;/p&gt;
&lt;p&gt;夏井：具体的に、どういう難しさがありましたか？&lt;br /&gt;
長島：大問4の問1に関しては、&lt;strong&gt;具体&lt;/strong&gt;と&lt;strong&gt;抽象&lt;/strong&gt;という考え方を持っていないと難しかったと思います。&lt;br /&gt;
要するに、あんまり具体的な事を書いちゃうと、じゃあこれは違うんですか？同じような話は他にもありますよね？と突っ込まれてしまいます。&lt;br /&gt;
なので、具体的な所が答えになってしまう場合は、それを&lt;span style="color: #ff0000;"&gt;ざっくりまとめた所をチョイスする&lt;/span&gt;という判断をしなくてはいけません。&lt;br /&gt;
なので、この具体の所を書いてしまったらこういうケースもあるよね？と突っ込まれてしまうので、ここは使わないでおこうという判断が必要だったというのが大問4の問1です。&lt;br /&gt;
逆に、その判断の難しさが他の問題にはなかったので、そういった意味では素直な問題が多かったのかなというイメージをもっています。&lt;/p&gt;
&lt;p&gt;夏井それは傾向としては例年通りの感じですか？&lt;br /&gt;
長島：そうですね。結論としては、東京大学の問題は傾向通りだと思います。&lt;br /&gt;
大問4の問1みたいに、要するにどこを使うのかの判断が難しい、あるいはこの言葉をそのまま使ってはいけなくて自分の言葉で言い直さなくてはいけない、というシチュエーションは二つあります。&lt;br /&gt;
一つが、&lt;span style="color: #ff0000;"&gt;比喩表現&lt;/span&gt;である事です。&lt;br /&gt;
比喩表現の場合、内容にどうしてもあやふやさが出るので、それはそのまま使ってはいけません。&lt;br /&gt;
もう一つが、今回の大問4問1で出た、&lt;span style="color: #ff0000;"&gt;具体と抽象&lt;/span&gt;の話です。&lt;br /&gt;
具体的な所をそのまま使ってはいけないという事です。&lt;br /&gt;
具体的過ぎるか、比喩表現というのは直さなければいけないです。&lt;br /&gt;
それは自分の言葉で直す時もありますし、本文のより適切な所を選ぶという判断をしなくてはいけない事もあります。&lt;br /&gt;
ざっくり2年に1問ぐらいそういう問題が出るかな？というのが東京大学のイメージです。&lt;br /&gt;
なので、そういう問題の割合が少なったというのは結論として、例年通りだったのかな？という感じがします。&lt;/p&gt;
&lt;h2&gt;文意を取ることは必要？&lt;/h2&gt;
&lt;p&gt;岡部：大問4の比喩というのは、割合に抽象度が高いというか若干飛躍に近いと言ってもいいかも知れないですが、高校生には随分読み取りづらいだろうな、と思いながら読んでいました。&lt;br /&gt;
その辺りはどうですか？&lt;br /&gt;
長島：東京大学の問題も含めてですが、文意を取る事がそんなに必要か？というのがイメージとして凄いあります。&lt;br /&gt;
設問で傍線を説明しなさいよ、と言われているから傍線の説明になっている所を探す訳です。&lt;br /&gt;
なので、むしろその文意を取ろうとする、という事を考えてしまうせいで頭がこんがらがるという&lt;br /&gt;
ケースの方が遥かに多い気がして、素直に聞かれた事に答えなさい、という事だと思います。&lt;br /&gt;
あえて文意を取るという所にフォーカスを当てるならば、大問1の最後の問題です。&lt;br /&gt;
漢字の手前の問題です。&lt;br /&gt;
本文全体を踏まえて120字ぐらいで記述しなさい、という問題です。&lt;br /&gt;
それは確かに文意を捉えて、というのと絡むかも知れないです。&lt;br /&gt;
今年の問題もそうですが、要するに&lt;span style="color: #0000ff;"&gt;答えが傍線の近くにあるとは限らない&lt;/span&gt;という事だと思うんです。&lt;br /&gt;
大問1の問4が、100字以上120字以内という問題です。&lt;br /&gt;
この問題は、二つの内容を本文から探さなければいけないと思います。&lt;br /&gt;
一つが異界、もう一つが自分自身です。&lt;br /&gt;
異界がページまたがっていて、結構前の所にあります。自分自身は傍線の10行前くらいです。&lt;br /&gt;
なので、問の4番ですら文意を取らなければいけないような感じがしますが、所詮答えになる所が離れているよ程度のもので、基本的には傍線の言い換えを探す、という所に集中すれば少なくとも点数は取れるという事です。それ以上の所に踏み込んではいけない気がします。&lt;br /&gt;
岡部：なるほど。&lt;br /&gt;
僕は四角1番の4番は、ちゃんと回答を作ってはいないですが、第2段落の話を絡めようかな、と&lt;br /&gt;
考えたんですが、そこはやっぱりそこまでしない方が回答としては綺麗ですか？&lt;br /&gt;
長島：まず字数の制約があります。&lt;br /&gt;
第2段落、「ただ」で始まる段落ですかね？確かに3行目は一応異界ですね。&lt;br /&gt;
岡部：普遍性みたいな話かと。&lt;br /&gt;
長島：普遍性は使わないと思います。&lt;br /&gt;
多分、これは&lt;span style="color: #ff0000;"&gt;優先順位の問題&lt;/span&gt;です。&lt;br /&gt;
基本私は生徒には、字数を増やそう思う時は理由を加えるか、イコールの内容を加えるかして、&lt;br /&gt;
より詳しい内容にしていこう、という話をします。&lt;br /&gt;
ただ、慶応大学の経済学部とか200字以内の記述とかやらなければいけません。&lt;br /&gt;
200字になってくると、理由やイコールの内容を加えても次数はまだ足りないです。&lt;br /&gt;
そうすると、第三の手として対比させるという観点が出てきます。&lt;br /&gt;
そうすると200字にいきます。&lt;br /&gt;
あの先生は怖いけどこの先生は優しい、みたいな感じで対比させるという事です。&lt;br /&gt;
普遍性になると、多分異界との対比という事になります。&lt;br /&gt;
なので、120字でそこまでする余裕はなかった、という事になるのかなという気がします。&lt;/p&gt;
&lt;h2&gt;模範解答を見ても分からない&lt;/h2&gt;
&lt;p&gt;夏井：今お話を聞いていてかつての私を思い出したんですが、過去色んな模擬試験で色んな現代文の回答を書き、その模範解答を眺めるという事をやっていました。&lt;br /&gt;
その中で、特に東大だとその傾向が顕著だったと思うんですが、問題文を読んでも意味が分からないし、模範解答を読んでもなお意味が分からないという事が結構ありました。&lt;br /&gt;
その時私が思った事は、元々の文章の意味分からないから模範解答も意味が分からない、意味分からない事としては答えが書けるかも知れないという考えでずっと勉強をしていました。&lt;br /&gt;
案の定落ちてしまいましたが、それについてはどう思われますか？&lt;br /&gt;
長島：まずその感じ方自体は私正しい気がします。&lt;br /&gt;
それは文章難しいですから、模範解答だけ与えられたら何言っているの？と感じるでしょうから、そう感じるのは間違っていないと思います。&lt;br /&gt;
ただ大切なのは、じゃあなんでこれを書かなきゃいけないの？という所を考えられたかです。&lt;br /&gt;
それは、ここが傍線の説明になっているから必要だとか、傍線の説明だけじゃ字数足らないから、それの理由が必要だから、だからここを書かなきゃいけないんだ、という事です。&lt;br /&gt;
なので、第一印象としてよく分からない事を言っているな、と感じるのはしょうがないと思います。&lt;br /&gt;
その上で受験生であるならば、じゃあなぜこれを書かなきゃいけないのか、その論理的な裏付けも含めて勉強して欲しいなと思っております。&lt;/p&gt;
&lt;h2&gt;抽象化する力は必要？&lt;/h2&gt;
&lt;p&gt;夏井：昔の私に伝えようと思います(笑)&lt;br /&gt;
今お話を伺って二つ目に思った事ですが、傍線部の近くに書いてある、遠くに書いてあるに関わらず、書いている事を適当にアレンジして答えを書くという事はなんとなく分かりました。&lt;br /&gt;
ですが、それをある程度具象化したものを抽象化した上で回答を書かなければいけない、というのは結構難しいなと思うんですが、東大に普通に合格する学生なら確実に正解しなければいけない問題ですか？&lt;br /&gt;
長島：&lt;strong&gt;非常に難しい所です。&lt;/strong&gt;&lt;br /&gt;
合格最低点が大体六割ぐらいに落ち着くと想定するのであれば、いわゆる抽象化しなきゃいけない所、そこは落としていても六割以上の点数にはなるはずです。&lt;br /&gt;
だから単純計算では&lt;span style="color: #0000ff;"&gt;その力はいらないという事になります。&lt;/span&gt;&lt;br /&gt;
ですが、&lt;strong&gt;合格してくれる方を見ていると、やっぱりその力はあります。&lt;/strong&gt;&lt;br /&gt;
岡部：そうですね。&lt;br /&gt;
そもそもとして、文意が取れないというお子さんが受かっているのか？という所もあります。&lt;br /&gt;
どのレベルで内容を理解出来ているかはともかくとして、文意なんか取れなくても前後の指示内容を処理するだけで回答が作れるというアプローチでいいと思いますが、文章がちゃんと読めるようにはある程度いければいいんじゃないかな、とは思います。&lt;br /&gt;
長島：多分勉強していく時に、こうやればうまくいくというモデルがまず頭の中にある訳です。&lt;br /&gt;
それが言わば抽象だと思います。&lt;br /&gt;
それを実際に当てはめるというのが具体です。&lt;br /&gt;
だから、&lt;span style="color: #ff0000;"&gt;抽象と具体を見抜く力は勉強を効率的に進めていく上で必要不可欠です。&lt;/span&gt;&lt;br /&gt;
たまたまそれが問題を解く時にも国語だと出てくるという事だと思うんです。&lt;br /&gt;
なので、勉強の処理力とかを考えたら、その力は絶対必要です。&lt;br /&gt;
だからそれが出来ない子に東京大学の合格は難しいという事になると思います。&lt;br /&gt;
岡部：そうですね。&lt;br /&gt;
それはやっぱり全ての科目でそうした練習というのは要求されるだろうと思いますが、&lt;br /&gt;
特に国語に関してはそれを言語化しなきゃいけないという所でありますので、特に現代文の問題演習はかなり他の科目にも影響を与えるんじゃないかなと思います。&lt;br /&gt;
そこできちんと抽象的な表現というのを自分の言葉、あるいは本文中にある具体的なものと結び付けていくという練習をしていくという事がとても大事だと思います。&lt;br /&gt;
長島：例えば大問4の問の1番だったら、傍線あの言い換えですが、平和とか文化という言葉、平和通りとか文化通りというのを自分で体験していましたと、その事を1行目で具体的な経験でざっくりまとめているんです。そのざっくりまとめた方の言葉をチョイスしてくれという事です。&lt;br /&gt;
だからざっくりまとめた答えがあって、それの説明として細かな平和通りとかという言葉が出てきています。&lt;br /&gt;
そういう具体と抽象の構図が勉強を進めていく上でも実は同じ事をやっているんだよ、という事です。それをテストで具体的な形で発揮出来るかという事だと思います。&lt;/p&gt;
&lt;p&gt;&lt;!-- [ /.socialSet ] --&gt;&lt;/p&gt;
&lt;div class="alert alert-primary p-3 mt-4" role="alert"&gt;
&lt;p class="mb-2"&gt;&lt;strong&gt;東大合格に不可欠な「国語の論理力」を今鍛えなければ、将来の選択肢は消滅します。&lt;/strong&gt;&lt;/p&gt;
&lt;p class="mb-1"&gt;感覚に頼る読み方が固定化されると、記述問題での減点が続き、入試本番の合計点に跳ね返る致命的な格差を招きます。&lt;/p&gt;
&lt;p class="mb-3"&gt;国語の点数が頭打ちになるのは、一重に判断軸の未固定が原因です。&lt;/p&gt;
&lt;div class="d-grid gap-2"&gt;&lt;a class="btn btn-primary btn-lg" href="https://dokkai-labo.tokyo/reading-lesson/"&gt;合格力を叩き込む個別指導の受講はこちら&lt;/a&gt;&lt;br /&gt;
&lt;a class="btn btn-outline-primary btn-lg" href="https://dokkai-labo.tokyo/policy/"&gt;読解ラボの指導方針を詳しく知る&lt;/a&gt;&lt;/div&gt;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&lt;section class="veu_cta" id="veu_cta-20526"&gt;&lt;h1 class="cta_title"&gt;講座案内：【オンライン】小６得点力養成講座【集団授業(２～７月)】&lt;/h1&gt;&lt;div class="cta_body"&gt;&lt;div class="cta_body_image cta_body_image_right"&gt;&lt;a href="https://dokkai-labo.tokyo/onlinetokuten/" target="_blank"&gt;&lt;/a&gt;&lt;/div&gt;&lt;div class="cta_body_txt image_exist"&gt;半年間で読解問題の得点力向上を目指す講座です。各回ともテーマに基づいて
&lt;br /&gt;大問４題を取り扱います。受講結果と復習用動画も完備しています。
&lt;br /&gt;教室で受ける授業さながらの授業を得点力養成講座オンラインでも再現しております。&lt;/div&gt;&lt;div class="cta_body_link"&gt;&lt;a href="https://dokkai-labo.tokyo/onlinetokuten/" class="btn btn-primary btn-block btn-lg" target="_blank"&gt;講座案内：【オンライン】小６得点力養成講座【集団授業(２～７月)】&lt;/a&gt;&lt;/div&gt;&lt;/div&gt;&lt;!--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</si>
  <si>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https://dokkai-labo.tokyo/lesson/chocolabo/
【検出された不自然ワード】
- 固定
【本文】
------
&lt;p&gt;&lt;!-- 固定ページ本文：ちょこっとラボ（保護者向け案内） --&gt;&lt;/p&gt;
&lt;article&gt;
&lt;p data-start="31" data-end="52"&gt;子どもは毎日机に向かっているはずなのに――&lt;/p&gt;
&lt;p data-start="54" data-end="165"&gt;長時間勉強しているのに、身についていない気がする&lt;br data-start="78" data-end="81" /&gt;むしろ、学習時間ばかり長くなり、集中力が続かない&lt;br data-start="105" data-end="108" /&gt;「できた！」と言うけれど、本当に理解できているのか不安&lt;br data-start="135" data-end="138" /&gt;ただ量をこなしているだけで、深い学びにつながっていない&lt;/p&gt;
&lt;p data-start="167" data-end="271" data-is-last-node="" data-is-only-node=""&gt;こうしたご不安を、多くの保護者の方々から伺ってきました。&lt;br data-start="195" data-end="198" /&gt;「もっと短い時間で、もっと集中して、本当に意味のある学習はできないのか」――その思いから生まれたのが、オンライン短時間授業「ちょこっとラボ」です。&lt;/p&gt;
&lt;p&gt;他の開講講座（オンライン／教室）や料金体系を含む全体像は、&lt;a href="https://dokkai-labo.tokyo/live/"&gt;開講講座のご案内（全体像はこちら）&lt;/a&gt;でまとめて確認できます。&lt;/p&gt;
&lt;h2&gt;■ ちょこっとラボの特徴&lt;/h2&gt;
&lt;p&gt;「10分の授業で何ができるのか」と思われるかもしれません。しかし、授業時間が短いからこそ、集中しながら受講でき、一問一問を深く理解しながら学習を進めていけるのです。&lt;/p&gt;
&lt;ul&gt;
&lt;li&gt;精選された良問に取り組む&lt;/li&gt;
&lt;li&gt;ただ解くのではなく「なぜそう考えるか」を確認する&lt;/li&gt;
&lt;li&gt;短いサイクルで「わかった」という体験を積み重ねる&lt;/li&gt;
&lt;/ul&gt;
&lt;p&gt;量ではなく&lt;strong&gt;「質」&lt;/strong&gt;と&lt;strong&gt;「深さ」&lt;/strong&gt;を大切にした学びを実現します。&lt;/p&gt;
&lt;h2&gt;■ 扱う問題は厳選された良問だけ&lt;/h2&gt;
&lt;p&gt;演習量を増やしても理解が浅ければ力になりません。&lt;/p&gt;
&lt;ul&gt;
&lt;li&gt;記述なら 1 問&lt;/li&gt;
&lt;li&gt;選択肢や抜き出し問題なら 3 問程度&lt;/li&gt;
&lt;/ul&gt;
&lt;p&gt;&lt;strong&gt;1問1問を徹底的に掘り下げることで、思考力と理解力を確実に積み上げる&lt;/strong&gt;ことができます。&lt;/p&gt;
&lt;h2&gt;■ 授業の流れ&lt;/h2&gt;
&lt;ol&gt;
&lt;li&gt;教材を事前に送付&lt;/li&gt;
&lt;li&gt;授業内で指定の問題を解き、オンラインで答え合わせと解説&lt;/li&gt;
&lt;li&gt;問題数が少ないからこそ、1問に集中し「考える力」を磨く&lt;/li&gt;
&lt;/ol&gt;
&lt;h2&gt;■ 費用&lt;/h2&gt;
&lt;ul&gt;
&lt;li&gt;1回（10分）：税込 &lt;strong&gt;2,750円&lt;/strong&gt;&lt;/li&gt;
&lt;li&gt;月8回セット：税込 &lt;strong&gt;17,600円&lt;/strong&gt;&lt;/li&gt;
&lt;li&gt;入塾金不要（※通常授業へ移行の場合のみ &lt;strong&gt;22,000円&lt;/strong&gt;）&lt;/li&gt;
&lt;/ul&gt;
&lt;p&gt;「まずは少しだけ試してみたい」という方に適した形です。&lt;/p&gt;
&lt;h2&gt;■ このようなお子さまにおすすめ&lt;/h2&gt;
&lt;ul&gt;
&lt;li&gt;集中力が続きにくい&lt;/li&gt;
&lt;li&gt;演習量の割に得点につながっていないと感じる&lt;/li&gt;
&lt;li&gt;長い授業だと疲れてしまう&lt;/li&gt;
&lt;li&gt;学習習慣を無理なくつけたい&lt;/li&gt;
&lt;li&gt;「もっとやりたい」という自発性を引き出したい&lt;/li&gt;
&lt;/ul&gt;
&lt;h2&gt;■ まとめ&lt;/h2&gt;
&lt;ul&gt;
&lt;li&gt;&lt;strong&gt;短いからこそ集中できる&lt;/strong&gt;&lt;/li&gt;
&lt;li&gt;&lt;strong&gt;問題が厳選されているからこそ深く学べる&lt;/strong&gt;&lt;/li&gt;
&lt;li&gt;&lt;strong&gt;気軽に始められるからこそ続けられる&lt;/strong&gt;&lt;/li&gt;
&lt;/ul&gt;
&lt;p&gt;――それが「ちょこっとラボ」の狙いです。ぜひ一度ご体験ください。&lt;/p&gt;
&lt;p&gt;&lt;!-- 必要に応じてお問い合わせ先URLをサイト内の該当固定ページに変更してください --&gt;&lt;/p&gt;
&lt;p&gt;&lt;a href="/contact/"&gt;お問い合わせ・お申し込みはこちら&lt;/a&gt;&lt;/p&gt;
&lt;/article&gt;
&lt;p&gt;&lt;!-- [ /.socialSet ] --&gt;&lt;/p&gt;
------</t>
  </si>
  <si>
    <t>以下のページは不自然なワードを使用しています。
これらを適切に自然な言葉に置き換えて下さい。
なお、本文の装飾や構造は絶対に変えないでください。
【対象ページURL】
https://eigo-rewrite.com/column/stage1_lesson11-1/
【検出された不自然ワード】
- 型
【本文】
------
&lt;p&gt;&lt;iframe title="YouTube video player" src="https://www.youtube.com/embed/Jft0FNXFxaA" width="560" height="315" frameborder="0" allowfullscreen="allowfullscreen"&gt;&lt;/iframe&gt;&lt;/p&gt;
&lt;article class="text-token-text-primary w-full focus:outline-none [--shadow-height:45px] has-data-writing-block:pointer-events-none has-data-writing-block:-mt-(--shadow-height) has-data-writing-block:pt-(--shadow-height) [&amp;amp;:has([data-writing-block])&amp;gt;*]:pointer-events-auto [content-visibility:auto] supports-[content-visibility:auto]:[contain-intrinsic-size:auto_100lvh] scroll-mt-[calc(var(--header-height)+min(200px,max(70px,20svh)))]" dir="auto" tabindex="-1" data-turn-id="request-WEB:05893965-0a53-4dbc-af57-e9861003006e-100" data-testid="conversation-turn-198" data-scroll-anchor="true" data-turn="assistant"&gt;
&lt;div class="text-base my-auto mx-auto pb-10 [--thread-content-margin:--spacing(4)] thread-sm:[--thread-content-margin:--spacing(6)] thread-lg:[--thread-content-margin:--spacing(16)] px-(--thread-content-margin)"&gt;
&lt;div class="[--thread-content-max-width:40rem] thread-lg:[--thread-content-max-width:48rem] mx-auto max-w-(--thread-content-max-width) flex-1 group/turn-messages focus-visible:outline-hidden relative flex w-full min-w-0 flex-col agent-turn" tabindex="-1"&gt;
&lt;div class="flex max-w-full flex-col grow"&gt;
&lt;div class="min-h-8 text-message relative flex w-full flex-col items-end gap-2 text-start break-words whitespace-normal [.text-message+&amp;amp;]:mt-1" dir="auto" data-message-author-role="assistant" data-message-id="ead34ad9-bda9-4244-b5d4-1679aa8b44e0" data-message-model-slug="gpt-5"&gt;
&lt;div class="flex w-full flex-col gap-1 empty:hidden first:pt-[1px]"&gt;
&lt;div class="markdown prose dark:prose-invert w-full break-words light markdown-new-styling"&gt;
&lt;p data-start="60" data-end="109"&gt;NEW TREASURE STAGE1 の文法事項・Lesson一覧の全体像は、&lt;strong&gt;&lt;a href="https://eigo-rewrite.com/column/hub_stage1/"&gt;NEW TREASURE STAGE1｜中1英文法 総括＋Lesson一覧（全体像はこちら）&lt;/a&gt;&lt;/strong&gt;で確認できます。&lt;br /&gt;
このセクションでは、&lt;strong data-start="70" data-end="96"&gt;&amp;#8220;There is / There are&amp;#8221;&lt;/strong&gt; を使った文を学習します。&lt;/p&gt;
&lt;p data-start="111" data-end="119"&gt;この表現は、&lt;/p&gt;
&lt;blockquote data-start="120" data-end="157"&gt;
&lt;p data-start="122" data-end="157"&gt;&lt;strong data-start="122" data-end="138"&gt;「〜がある」「〜がいる」&lt;/strong&gt;&lt;br data-start="138" data-end="141" /&gt;という意味を表すときに使います。&lt;/p&gt;
&lt;/blockquote&gt;
&lt;p data-start="159" data-end="181"&gt;場所や存在を伝える非常に重要な文型です。&lt;/p&gt;
&lt;p data-start="183" data-end="205" data-is-last-node="" data-is-only-node=""&gt;それでは、具体的な使い方を見ていきましょう。&lt;/p&gt;
&lt;/div&gt;
&lt;/div&gt;
&lt;/div&gt;
&lt;/div&gt;
&lt;div class="z-0 flex min-h-[46px] justify-start"&gt;&lt;/div&gt;
&lt;div class="mt-3 w-full empty:hidden"&gt;
&lt;div class="text-center"&gt;&lt;/div&gt;
&lt;/div&gt;
&lt;/div&gt;
&lt;/div&gt;
&lt;/article&gt;
&lt;div class="pointer-events-none h-px w-px" aria-hidden="true" data-edge="true"&gt;&lt;/div&gt;
&lt;p&gt;&lt;img decoding="async" fetchpriority="high" class="alignnone wp-image-544" src="https://eigo-rewrite.com/wp-content/uploads/2023/06/スライド用-18-300x169.jpg" alt="" width="976" height="550" srcset="https://eigo-rewrite.com/wp-content/uploads/2023/06/スライド用-18-300x169.jpg 300w, https://eigo-rewrite.com/wp-content/uploads/2023/06/スライド用-18-1024x576.jpg 1024w, https://eigo-rewrite.com/wp-content/uploads/2023/06/スライド用-18-768x432.jpg 768w, https://eigo-rewrite.com/wp-content/uploads/2023/06/スライド用-18-320x180.jpg 320w, https://eigo-rewrite.com/wp-content/uploads/2023/06/スライド用-18.jpg 1280w" sizes="(max-width: 976px) 100vw, 976px" /&gt;&lt;/p&gt;
&lt;p&gt;&amp;nbsp;&lt;/p&gt;
&lt;p&gt;まず一つ目の文です。&lt;br /&gt;
ここに、&amp;#8221;There is a zoo in my town.&amp;#8221;という英文があります。&lt;br /&gt;
このように、文の先頭に&lt;strong&gt;&amp;#8220;There&amp;#8221;&lt;/strong&gt;そして次に&lt;strong&gt;be動詞&lt;/strong&gt;、この&lt;span style="color: #0000ff;"&gt;二つを組み合わせる事によって&lt;br /&gt;
&lt;/span&gt;&lt;strong&gt;「何々がある」&lt;/strong&gt;とか&lt;strong&gt;「何々がいる」&lt;/strong&gt;というような意味を表わします。&lt;br /&gt;
ここのbe動詞というのは、後ろにある名詞によって&amp;#8221;is&amp;#8221;にするか&amp;#8221;are&amp;#8221;にするかという事を変えていきます。&lt;br /&gt;
この場合ですと、&amp;#8221;zoo&amp;#8221;「動物園」が一つ、単数なのでbe動詞は&amp;#8221;is&amp;#8221;を使います。&lt;br /&gt;
もちろん過去形であれば&amp;#8221;was&amp;#8221;を使うという形になります。&lt;br /&gt;
このように、&amp;#8221;There&amp;#8221;があってbe動詞があって名詞となり、ここの名詞が主語になります。&lt;br /&gt;
そのあとに、このように&amp;#8221;in my town&amp;#8221;「私の街の中に」という形で場所を表わす語句がきます。&lt;br /&gt;
基本形としてはこれだけになります。&lt;br /&gt;
&amp;#8220;There&amp;#8221;があってbe動詞があって主語となる名詞となり、そのあとに場所を表わす語句という形で&lt;br /&gt;
この&amp;#8221;There is&amp;#8221;の文というのは構成していきます。&lt;br /&gt;
一つ注意点としては、まず&lt;span style="color: #ff0000;"&gt;ここの&amp;#8221;There&amp;#8221;は訳しません。&lt;/span&gt;&lt;br /&gt;
一般的には&amp;#8221;There&amp;#8221;は単体では「そこで」とか「ここで」という意味で使いますが、&lt;br /&gt;
この形の場合は&lt;strong&gt;&amp;#8220;There&amp;#8221;は訳さない&lt;/strong&gt;というのが注意点の一つ目です。&lt;/p&gt;
&lt;p&gt;それからここの前置詞を覚える必要があります。&lt;br /&gt;
この場合は「私の街の中で」というような形で、&lt;br /&gt;
「何々の中に」とかその範囲の中でというのを表すので&amp;#8221;in&amp;#8221;を使っていますが、例えば「机の上に」であれば&amp;#8221;on the desk&amp;#8221;を使ったりとか&lt;span style="color: #ff00ff;"&gt;色々な形で変えていく&lt;/span&gt;という事が注意点となります。&lt;/p&gt;
&lt;p&gt;2文目です。&lt;br /&gt;
形としては同じです。&lt;br /&gt;
&amp;#8220;There&amp;#8221;があってbe動詞があります。&lt;br /&gt;
今回ここが&amp;#8221;are&amp;#8221;になっているのは後ろの名詞が&amp;#8221;two white tigers&amp;#8221;となっていてここに複数形があります。&lt;br /&gt;
この&lt;span style="color: #008000;"&gt;複数形がある事によってここが&amp;#8221;is&amp;#8221;ではなくて&amp;#8221;are&amp;#8221;に変わっています。&lt;/span&gt;&lt;br /&gt;
こちらも同様に、場所を表わす語句です。&lt;br /&gt;
今度は動物園の中でというような形になっていますから、やはり&amp;#8221;in&amp;#8221;という単語を使っています。&lt;/p&gt;
&lt;p&gt;3文目です。&lt;br /&gt;
形としては全て共通していて、「There+were+be動詞+名詞+場所」という形になっていますが、&lt;br /&gt;
今度はここが&amp;#8221;are&amp;#8221;ではなくては&amp;#8221;were&amp;#8221;になっています。&lt;br /&gt;
このように過去の文を表わす場合は、こちらは&lt;span style="color: #ff0000;"&gt;&amp;#8220;was&amp;#8221;とか&amp;#8221;were&amp;#8221;となりbe動詞も過去形にします。&lt;/span&gt;&lt;br /&gt;
また、これが今回テキストには掲載されていないですが、未来の文を表わす場合は&amp;#8221;will be&amp;#8221;という形で、この前学習した&amp;#8221;will&amp;#8221;という助動詞を使うという形になっています。&lt;br /&gt;
またこちらは&amp;#8221;a lot of&amp;#8221;「たくさんの」という意味の熟語になっていて、&lt;br /&gt;
たまたま今回は&amp;#8221;tourists&amp;#8221;「観光客」という複数形がきていますが、こちらは数えられる名詞&lt;br /&gt;
可算名詞にも使う事が出来ますし、数えられない名詞不可算名詞に対しても使う事が出来ます。&lt;br /&gt;
加算名詞の場合はもちろん&amp;#8221;s&amp;#8221;を付けますし、不可算名詞、例えば「たくさんの牛乳」といった形で&lt;br /&gt;
&amp;#8220;a lot of milk&amp;#8221;みたいな形になった時はここに&lt;span style="color: #ff0000;"&gt;&amp;#8220;s&amp;#8221;を付けない&lt;/span&gt;という事が注意点となります。&lt;br /&gt;
また、どうしても&amp;#8221;a lot of&amp;#8221;というのがあると、ここのbe動詞が空欄になった時に、この&amp;#8221;a lot of&amp;#8221;だけを見て、「たくさん」だから&amp;#8221;were&amp;#8221;とか&amp;#8221;are&amp;#8221;だなと考えてしまう人がたまにいます。&lt;br /&gt;
ですが、そうではなくて、あくまでこちらの名詞の方を見てここが&amp;#8221;is&amp;#8221;なのか&amp;#8221;are&amp;#8221;なのか、&lt;br /&gt;
あるいは&amp;#8221;was&amp;#8221;なのか&amp;#8221;were&amp;#8221;なのかという事を確認しましょう。&lt;br /&gt;
先ほども言ったように、例えば「牛乳がたくさんあります」みたいな文があった時、今度はこちらの&amp;#8221;milk&amp;#8221;は不加算名詞になる訳です。&lt;br /&gt;
その場合は&amp;#8221;a lot of&amp;#8221;のあるないに関わらず不可算名詞は単数扱いなので&amp;#8221;was&amp;#8221;という形になります。&lt;br /&gt;
文の形としては非常に単純でシンプルな形になっていますが、ここを&amp;#8221;is&amp;#8221;にするのか&amp;#8221;are&amp;#8221;にするのかといった時に必ずここの名詞が&lt;strong&gt;複数なのか単数なのか不可算名詞なのか&lt;/strong&gt;という所を見て、ここのbe動詞の形を決めて下さい。&lt;br /&gt;
それではセクション1に関しては以上となります。&lt;/p&gt;
&lt;h2&gt;【Lesson11 セクション1：There is / There are の基本】まとめ&lt;/h2&gt;
&lt;table style="border-collapse: collapse; width: 100%;"&gt;
&lt;tbody&gt;
&lt;tr style="background: #DD8500; color: #fff;"&gt;
&lt;th style="padding: 8px; border: 1px solid #000;"&gt;ポイント&lt;/th&gt;
&lt;th style="padding: 8px; border: 1px solid #000;"&gt;説明&lt;/th&gt;
&lt;/tr&gt;
&lt;tr style="background: #F0B464; color: #000;"&gt;
&lt;td style="padding: 8px; border: 1px solid #000;"&gt;① 基本文型&lt;/td&gt;
&lt;td style="padding: 8px; border: 1px solid #000;"&gt;&lt;strong&gt;There + be動詞 + 名詞 + 場所&lt;/strong&gt;&lt;br /&gt;
「〜がある」「〜がいる」を表す&lt;/td&gt;
&lt;/tr&gt;
&lt;tr style="background: #FFF; color: #000;"&gt;
&lt;td style="padding: 8px; border: 1px solid #000;"&gt;② There は訳さない&lt;/td&gt;
&lt;td style="padding: 8px; border: 1px solid #000;"&gt;“There” は構文上の語であり、訳さない。&lt;/td&gt;
&lt;/tr&gt;
&lt;tr style="background: #F0B464; color: #000;"&gt;
&lt;td style="padding: 8px; border: 1px solid #000;"&gt;③ be動詞の選び方&lt;/td&gt;
&lt;td style="padding: 8px; border: 1px solid #000;"&gt;名詞が単数 → &lt;strong&gt;is&lt;/strong&gt; / 複数 → &lt;strong&gt;are&lt;/strong&gt;&lt;br /&gt;
過去形 → was / were&lt;br /&gt;
未来 → will be&lt;/td&gt;
&lt;/tr&gt;
&lt;tr style="background: #FFF; color: #000;"&gt;
&lt;td style="padding: 8px; border: 1px solid #000;"&gt;④ 名詞が主語になる&lt;/td&gt;
&lt;td style="padding: 8px; border: 1px solid #000;"&gt;be動詞の後ろの名詞が「主語」として扱われる。&lt;/td&gt;
&lt;/tr&gt;
&lt;tr style="background: #F0B464; color: #000;"&gt;
&lt;td style="padding: 8px; border: 1px solid #000;"&gt;⑤ 可算／不可算によって変化&lt;/td&gt;
&lt;td style="padding: 8px; border: 1px solid #000;"&gt;可算単数 → is&lt;br /&gt;
可算複数 → are&lt;br /&gt;
不可算名詞 → 単数扱い（is / was）&lt;/td&gt;
&lt;/tr&gt;
&lt;tr style="background: #FFF; color: #000;"&gt;
&lt;td style="padding: 8px; border: 1px solid #000;"&gt;⑥ a lot of の扱い&lt;/td&gt;
&lt;td style="padding: 8px; border: 1px solid #000;"&gt;可算名詞にも不可算名詞にも使える。&lt;br /&gt;
be動詞は名詞を見て決める（lot of に惑わされない）。&lt;/td&gt;
&lt;/tr&gt;
&lt;tr style="background: #F0B464; color: #000;"&gt;
&lt;td style="padding: 8px; border: 1px solid #000;"&gt;⑦ 前置詞（in / on / at など）&lt;/td&gt;
&lt;td style="padding: 8px; border: 1px solid #000;"&gt;in：〜の中に&lt;br /&gt;
on：〜の上に / 接して&lt;br /&gt;
at：場所の一点&lt;br /&gt;
near：〜の近くに&lt;/td&gt;
&lt;/tr&gt;
&lt;/tbody&gt;
&lt;/table&gt;
&lt;h2&gt;【Lesson11 セクション1：There is / There are クイズ（10問）】&lt;/h2&gt;
&lt;table style="border-collapse: collapse; width: 100%;"&gt;
&lt;tbody&gt;
&lt;tr style="background: #DD8500; color: #fff;"&gt;
&lt;th style="padding: 8px; border: 1px solid #000;"&gt;No.&lt;/th&gt;
&lt;th style="padding: 8px; border: 1px solid #000;"&gt;問題&lt;/th&gt;
&lt;th style="padding: 8px; border: 1px solid #000;"&gt;選択肢&lt;/th&gt;
&lt;th style="padding: 8px; border: 1px solid #000;"&gt;正解&lt;/th&gt;
&lt;/tr&gt;
&lt;p&gt;&lt;!-- Q1 --&gt;&lt;/p&gt;
&lt;tr style="background: #F0B464; color: #000;"&gt;
&lt;td style="padding: 8px; border: 1px solid:#000;"&gt;1&lt;/td&gt;
&lt;td style="padding: 8px; border: 1px solid:#000;"&gt;There is / There are の意味として正しいのは？&lt;/td&gt;
&lt;td style="padding: 8px; border: 1px solid:#000;"&gt;A. 〜を持っている&lt;br /&gt;
B. 〜になりたい&lt;br /&gt;
C. 〜がある / 〜がいる&lt;br /&gt;
D. 〜を作る&lt;/td&gt;
&lt;td style="padding: 8px; border: 1px solid:#000;"&gt;&lt;button&gt;正解を見る&lt;/button&gt;&lt;br /&gt;
&lt;span id="a1" style="display: none;"&gt;C&lt;/span&gt;&lt;/td&gt;
&lt;/tr&gt;
&lt;p&gt;&lt;!-- Q2 --&gt;&lt;/p&gt;
&lt;tr style="background: #FFF; color: #000;"&gt;
&lt;td style="padding: 8px; border: 1px solid:#000;"&gt;2&lt;/td&gt;
&lt;td style="padding: 8px; border: 1px solid:#000;"&gt;「動物園が1つあります。」の正しい英語は？&lt;/td&gt;
&lt;td style="padding: 8px; border: 1px solid:#000;"&gt;A. There are a zoo.&lt;br /&gt;
B. There is a zoo.&lt;br /&gt;
C. There be a zoo.&lt;br /&gt;
D. There has a zoo.&lt;/td&gt;
&lt;td style="padding: 8px; border: 1px solid:#000;"&gt;&lt;button&gt;正解を見る&lt;/button&gt;&lt;br /&gt;
&lt;span id="a2" style="display: none;"&gt;B&lt;/span&gt;&lt;/td&gt;
&lt;/tr&gt;
&lt;p&gt;&lt;!-- Q3 --&gt;&lt;/p&gt;
&lt;tr style="background: #F0B464; color: #000;"&gt;
&lt;td style="padding: 8px; border: 1px solid:#000;"&gt;3&lt;/td&gt;
&lt;td style="padding: 8px; border: 1px solid:#000;"&gt;「There」について正しい説明は？&lt;/td&gt;
&lt;td style="padding: 8px; border: 1px solid:#000;"&gt;A. 訳す（そこで）&lt;br /&gt;
B. 訳さない&lt;br /&gt;
C. always（いつも）の意味&lt;br /&gt;
D. 未来を表す単語&lt;/td&gt;
&lt;td style="padding: 8px; border: 1px solid:#000;"&gt;&lt;button&gt;正解を見る&lt;/button&gt;&lt;br /&gt;
&lt;span id="a3" style="display: none;"&gt;B&lt;/span&gt;&lt;/td&gt;
&lt;/tr&gt;
&lt;p&gt;&lt;!-- Q4 --&gt;&lt;/p&gt;
&lt;tr style="background: #FFF; color: #000;"&gt;
&lt;td style="padding: 8px; border: 1px solid:#000;"&gt;4&lt;/td&gt;
&lt;td style="padding: 8px; border: 1px solid:#000;"&gt;There are の後ろに来る名詞の特徴は？&lt;/td&gt;
&lt;td style="padding: 8px; border: 1px solid:#000;"&gt;A. 必ず単数&lt;br /&gt;
B. 必ず不可算&lt;br /&gt;
C. 必ず複数形&lt;br /&gt;
D. 必ず動詞&lt;/td&gt;
&lt;td style="padding: 8px; border: 1px solid:#000;"&gt;&lt;button&gt;正解を見る&lt;/button&gt;&lt;br /&gt;
&lt;span id="a4" style="display: none;"&gt;C&lt;/span&gt;&lt;/td&gt;
&lt;/tr&gt;
&lt;p&gt;&lt;!-- Q5 --&gt;&lt;/p&gt;
&lt;tr style="background: #F0B464; color: #000;"&gt;
&lt;td style="padding: 8px; border: 1px solid:#000;"&gt;5&lt;/td&gt;
&lt;td style="padding: 8px; border: 1px solid:#000;"&gt;「道の上に」はどれ？&lt;/td&gt;
&lt;td style="padding: 8px; border: 1px solid:#000;"&gt;A. in the road&lt;br /&gt;
B. on the road&lt;br /&gt;
C. at the road&lt;br /&gt;
D. by the road&lt;/td&gt;
&lt;td style="padding: 8px; border: 1px solid:#000;"&gt;&lt;button&gt;正解を見る&lt;/button&gt;&lt;br /&gt;
&lt;span id="a5" style="display: none;"&gt;B&lt;/span&gt;&lt;/td&gt;
&lt;/tr&gt;
&lt;p&gt;&lt;!-- Q6 --&gt;&lt;/p&gt;
&lt;tr style="background: #FFF; color: #000;"&gt;
&lt;td style="padding: 8px; border: 1px solid:#000;"&gt;6&lt;/td&gt;
&lt;td style="padding: 8px; border: 1px solid:#000;"&gt;「たくさんの〜」に使える語は？（可算／不可算どちらもOK）&lt;/td&gt;
&lt;td style="padding: 8px; border: 1px solid:#000;"&gt;A. a lot of&lt;br /&gt;
B. a few&lt;br /&gt;
C. many&lt;br /&gt;
D. little&lt;/td&gt;
&lt;td style="padding: 8px; border: 1px solid:#000;"&gt;&lt;button&gt;正解を見る&lt;/button&gt;&lt;br /&gt;
&lt;span id="a6" style="display: none;"&gt;A&lt;/span&gt;&lt;/td&gt;
&lt;/tr&gt;
&lt;p&gt;&lt;!-- Q7 --&gt;&lt;/p&gt;
&lt;tr style="background: #F0B464; color: #000;"&gt;
&lt;td style="padding: 8px; border: 1px solid:#000;"&gt;7&lt;/td&gt;
&lt;td style="padding: 8px; border: 1px solid:#000;"&gt;不可算名詞で正しい扱いは？&lt;/td&gt;
&lt;td style="padding: 8px; border: 1px solid:#000;"&gt;A. are を使う&lt;br /&gt;
B. 名詞に s をつける&lt;br /&gt;
C. 単数扱いで is を使う&lt;br /&gt;
D. 動詞をつけない&lt;/td&gt;
&lt;td style="padding: 8px; border: 1px solid:#000;"&gt;&lt;button&gt;正解を見る&lt;/button&gt;&lt;br /&gt;
&lt;span id="a7" style="display: none;"&gt;C&lt;/span&gt;&lt;/td&gt;
&lt;/tr&gt;
&lt;p&gt;&lt;!-- Q8 --&gt;&lt;/p&gt;
&lt;tr style="background: #FFF; color: #000;"&gt;
&lt;td style="padding: 8px; border: 1px solid:#000;"&gt;8&lt;/td&gt;
&lt;td style="padding: 8px; border: 1px solid:#000;"&gt;「観光客がたくさんいました。」の正しい文は？（過去）&lt;/td&gt;
&lt;td style="padding: 8px; border: 1px solid:#000;"&gt;A. There is a lot of tourists.&lt;br /&gt;
B. There are a lot of tourists.&lt;br /&gt;
C. There was a lot of tourists.&lt;br /&gt;
D. There were a lot of tourists.&lt;/td&gt;
&lt;td style="padding: 8px; border: 1px solid:#000;"&gt;&lt;button&gt;正解を見る&lt;/button&gt;&lt;br /&gt;
&lt;span id="a8" style="display: none;"&gt;D&lt;/span&gt;&lt;/td&gt;
&lt;/tr&gt;
&lt;p&gt;&lt;!-- Q9 --&gt;&lt;/p&gt;
&lt;tr style="background: #F0B464; color: #000;"&gt;
&lt;td style="padding: 8px; border: 1px solid:#000;"&gt;9&lt;/td&gt;
&lt;td style="padding: 8px; border: 1px solid:#000;"&gt;「この町には大きな公園があります。」の英語として正しいのは？&lt;/td&gt;
&lt;td style="padding: 8px; border: 1px solid:#000;"&gt;A. There is a big park in this town.&lt;br /&gt;
B. There are a big park in this town.&lt;br /&gt;
C. There be a big park in this town.&lt;br /&gt;
D. There has a big park in this town.&lt;/td&gt;
&lt;td style="padding: 8px; border: 1px solid:#000;"&gt;&lt;button&gt;正解を見る&lt;/button&gt;&lt;br /&gt;
&lt;span id="a9" style="display: none;"&gt;A&lt;/span&gt;&lt;/td&gt;
&lt;/tr&gt;
&lt;p&gt;&lt;!-- Q10 --&gt;&lt;/p&gt;
&lt;tr style="background: #FFF; color: #000;"&gt;
&lt;td style="padding: 8px; border: 1px solid:#000;"&gt;10&lt;/td&gt;
&lt;td style="padding: 8px; border: 1px solid:#000;"&gt;be動詞を選ぶときに最も重要なのは？&lt;/td&gt;
&lt;td style="padding: 8px; border: 1px solid:#000;"&gt;A. 文の長さ&lt;br /&gt;
B. There の後ろの語&lt;br /&gt;
C. 名詞が単数か複数か&lt;br /&gt;
D. 動詞の種類&lt;/td&gt;
&lt;td style="padding: 8px; border: 1px solid:#000;"&gt;&lt;button&gt;正解を見る&lt;/button&gt;&lt;br /&gt;
&lt;span id="a10" style="display: none;"&gt;C&lt;/span&gt;&lt;/td&gt;
&lt;/tr&gt;
&lt;/tbody&gt;
&lt;/table&gt;
&lt;p&gt;&lt;script&gt;
function showAnswer(id, btn) {
  const answer = document.getElementById(id);
  if (answer) answer.style.display = 'inline';
  if (btn) btn.style.display = 'none';
}
&lt;/script&gt;&lt;/p&gt;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t>
  </si>
  <si>
    <t>以下のページは不自然なワードを使用しています。
これらを適切に自然な言葉に置き換えて下さい。
なお、本文の装飾や構造は絶対に変えないでください。
【対象ページURL】
https://eigo-rewrite.com/column/stage1_lesson5-1/
【検出された不自然ワード】
- 結論だけ
- まず結論
【本文】
------
&lt;p&gt;&lt;iframe title="YouTube video player" src="https://www.youtube.com/embed/figsT5OodcY"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&lt;p&gt;NEW TREASURE STAGE1 の文法事項・Lesson一覧の全体像は、&lt;strong&gt;&lt;a href="https://eigo-rewrite.com/column/hub_stage1/"&gt;NEW TREASURE STAGE1｜中1英文法 総括＋Lesson一覧（全体像はこちら）&lt;/a&gt;&lt;/strong&gt;で確認できます。&lt;br /&gt;
このセクションは “Whose” の混乱ポイントを先に整理してから入ると、テストでの失点が減りやすいです。&lt;/p&gt;
&lt;p&gt;まず結論だけ押さえます。&lt;br /&gt;
・whose＋名詞＝「誰の〜？」（Whose umbrella is this? ＝ これは誰の傘ですか）&lt;br /&gt;
・Whose is/are〜?＝「誰のもの？」（名詞を置かず、単体で聞く）&lt;br /&gt;
・答えは my で止めない（所有格の後ろには名詞が必要）→ It’s mine. / They’re Ken’s.&lt;br /&gt;
・複数の主語は It ではなく They、複数形の所有格は s’（brothers’ など）&lt;/p&gt;
&lt;p&gt;このあと本文で、whose＋名詞とWhose単体の違い、答え方（mine/yours/’s）、複数形の注意点を順に確認していきます。&lt;/p&gt;
&lt;p&gt;&lt;img decoding="async" fetchpriority="high" class="alignnone wp-image-436" src="https://eigo-rewrite.com/wp-content/uploads/2023/05/スライド用-7-300x169.jpg" alt="" width="916" height="516" srcset="https://eigo-rewrite.com/wp-content/uploads/2023/05/スライド用-7-300x169.jpg 300w, https://eigo-rewrite.com/wp-content/uploads/2023/05/スライド用-7-1024x576.jpg 1024w, https://eigo-rewrite.com/wp-content/uploads/2023/05/スライド用-7-768x432.jpg 768w, https://eigo-rewrite.com/wp-content/uploads/2023/05/スライド用-7-320x180.jpg 320w, https://eigo-rewrite.com/wp-content/uploads/2023/05/スライド用-7.jpg 1280w" sizes="(max-width: 916px) 100vw, 916px" /&gt;&lt;/p&gt;
&lt;p&gt;早速この”Whose”です。&lt;br /&gt;
こちらの単語ですが、&lt;strong&gt;使い方が二つあります。&lt;/strong&gt;&lt;br /&gt;
&lt;span style="color: #0000ff;"&gt;&lt;span style="color: #000000;"&gt;一つは&lt;/span&gt;「誰の」という意味で、名詞の前に付ける使い方です。&lt;/span&gt;&lt;br /&gt;
それからもう一つが、&lt;span style="color: #0000ff;"&gt;「誰のもの」という形で所有代名詞として使う使い方があります。&lt;/span&gt;&lt;br /&gt;
まずはこちらです。&lt;br /&gt;
”Whose umbrella ”、「誰の傘」という形です。&lt;br /&gt;
この場合ですと、これは所有格「誰の」という意味で使っているので、直後は名詞です。&lt;br /&gt;
これを一つのセットとして使います。&lt;br /&gt;
なので、この一文を訳すと「これは誰の傘ですか？」という形になります。&lt;br /&gt;
大事な点としましては、&lt;span style="color: #ff0000;"&gt;こちらの”Whose”のあとに名詞が付くという点です。&lt;/span&gt;&lt;br /&gt;
あとでまたお伝えしますが、二つ目の”Whose are”とか”Whose is”とは異なるという点にあります。&lt;br /&gt;
答え方はここの”this”です。&lt;br /&gt;
これは今までと同じで、”It”に変わり、答える時はこちらです。&lt;br /&gt;
本来であれば、これは「誰の傘ですか？」と聞かれているので、&lt;br /&gt;
「私の傘ですよ。」、”my umbrella”という形で書きたいですが、英語というのは同じ言葉が繰り返されるのを非常に嫌う言語になっています。&lt;br /&gt;
なので、&lt;strong&gt;「私の傘」という所を「私のもの」という事で一つの単語で凝縮して伝えています。&lt;/strong&gt;&lt;br /&gt;
ここが注意点になります。&lt;br /&gt;
設問では「私のものです。」ではなくて、「私のです。」と訳が書かれている事があります。&lt;br /&gt;
「私のです。」と書かれていたとしても、”It’s mine.”という形で、”my”だけを答えるというのはダメなんです。&lt;br /&gt;
この”my”というのは所有格で、「私の」という意味であって、所有格のあとは必ず名詞を付けなければいけません。&lt;br /&gt;
答え方の際に、「私のものです。」と書かれていればもちろん”mine”で間違える事はないですが、「私のです。」と書かれた時も、その日本語の「私のです。」というのは「私のものです。」という意味合いになりますから、ここは”my”で終わらせるのではなくて、&lt;br /&gt;
必ず”mine”という&lt;span style="color: #0000ff;"&gt;一語で書くようにしましょう。&lt;br /&gt;
&lt;!-- 読解強化講座 --&gt;&lt;/span&gt;&lt;/p&gt;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&lt;p&gt;&amp;nbsp;&lt;/p&gt;
&lt;p&gt;次に”Whose”を単体で使う場合について説明します。&lt;br /&gt;
こちら上の”Whose”とスペルは全く同じで発音も同じですが、&lt;strong&gt;使い方が異なります。&lt;/strong&gt;&lt;br /&gt;
上の”Whose”というのは所有格なので次に名詞がきていたのに対して、下の”Whose”というのは直後に名詞がきていません。&lt;br /&gt;
こちらは所有代名詞という言い方をしていまして、具体的に言うとこちらが”mine”「私のもの」とか、あるいは”yours”「あなたのもの」と同じような使い方になっています。&lt;br /&gt;
ですので、下の”Whose”は単体で「誰のもの」という言い方になっていますから、&lt;br /&gt;
&lt;span style="color: #0000ff;"&gt;この直後には名詞を付けないという事が注意点になっています。&lt;/span&gt;&lt;br /&gt;
そして先ほどは「これ」という”this”が主語になっていたのでbe動詞のあとにくる主語が”this”&lt;br /&gt;
一語になっていたのに対して、今度は”those umbrellas”「あれらの傘」「あの傘」という形で、&lt;br /&gt;
代名詞+名詞という形になっています。&lt;br /&gt;
これは、英作文の際に日本語をよく読む必要があります。&lt;br /&gt;
「これは誰の何々ですか？」とか、「あれは誰の何々ですか？」という時は「Whose 何々」という形で「Whose+名詞」で書きます。&lt;br /&gt;
それに対して、「あれらの傘は誰のものですか？」あるいは「この鉛筆は誰のものですか？」という形で、「誰のもの」と言われた時はこの”Whose”を一語で使うという事が先ほどとの違いになります。&lt;br /&gt;
答える際はもちろん「誰々のものです。」という形なので、もし「この傘」というのが「私のもの」であれば、”They are main.”です。&lt;br /&gt;
”those umbrellas”、これは三人称で且つ複数ですから、答える時は単数の”It”ではなくて、&lt;br /&gt;
複数の”They”に変えます。&lt;br /&gt;
今回本文に載っているのは”They are Ken’s.”「それらはケンのものです。」という形になっていて、人の名前があって、その固有名詞に対して「その人のものです。」と言う時はこの「固有名詞+’s」です。&lt;br /&gt;
「’s」を付ける事によって「誰々の」とか「誰々のもの」という事を意味します。&lt;br /&gt;
スペルは同じですが、これは「ケンの」という場合もあるし、「ケンのもの」という場合もあります。&lt;br /&gt;
この場合は、直後に名詞がない訳ですからこれは「ケンのもの」という事で、「誰のものですか？」に対して「ケンのものですよ。」と答えている事になります。&lt;br /&gt;
これは固有名詞だけではなくて、「私のお母さんのものです。」と言う時も”my mother’s”という形で代名詞以外の固有名詞であったり、あるいは普通名詞”mother”と「誰々の」とか「誰々のもの」という言い方を表します。&lt;br /&gt;
注意点が一つありまして、下の文です。&lt;br /&gt;
「それらは私の」、ここに注目して下さい。&lt;br /&gt;
そうすると、これは先ほどとは違って、この「’s」ではなくて &lt;strong&gt;s プラス&lt;/strong&gt; &lt;strong&gt;’&lt;/strong&gt; という形になっています。&lt;br /&gt;
これは何を表わしているかというと、これは元々”brothers”「複数形のs」なんです。&lt;br /&gt;
「複数形のs」に対して、「お兄さんたち」とか、あるいは「弟たち」、その「兄弟たちのものだ」と言いたい時に、本来はこの「複数形のs」のあとにこの「’s」を付けて「兄弟たちのもの」としたかったんですが、そうするとこの”s”が二つ連続してしまって、発音する時の「ブラザーズズ」という形で非常に発音しづらくなってしまうんです。&lt;br /&gt;
なので、ここの「’s」の後ろの方の”s”を取って、複数形はもちろん”children”のような不規則変化ではなくて、”s”を付けて複数形を作る名詞に関しては、複数形の所有格というのはこの「複数形のs」の直後に「’」を付けるだけで複数形を表す事が出来ます。&lt;br /&gt;
まとめますと、今回のセクションでは&lt;br /&gt;
まずこの「Whose+名詞」、&lt;strong&gt;「所有格+名詞」&lt;/strong&gt;で&lt;span style="color: #ff0000;"&gt;「誰の何々ですか？」&lt;/span&gt;という聞き方と、&lt;br /&gt;
それから&lt;strong&gt;「何々は誰のものですか？」&lt;/strong&gt;という聞き方で、&lt;br /&gt;
&lt;span style="color: #ff0000;"&gt;”Whose”のあとに名詞がくるのか単体で使うのかという事を区別する必要があります。&lt;/span&gt;&lt;br /&gt;
それから、&lt;strong&gt;「誰々のもの」&lt;/strong&gt;と言った時に、複数形の所有格あるいは所有代名詞を表す際は、&lt;span style="color: #ff0000;"&gt;「sのあとに’」を付ける&lt;/span&gt;、この点に注意して学習を進めて下さい。&lt;br /&gt;
セクション1に関しては以上になります。&lt;/p&gt;
&lt;p&gt;✅ 【まとめ】Lesson5 セクション1：Whose の使い方&lt;/p&gt;
&lt;table style="width: 100%; border-collapse: collapse;"&gt;
&lt;tbody&gt;
&lt;tr style="background-color: #dd8500; color: white;"&gt;
&lt;th&gt;項目&lt;/th&gt;
&lt;th&gt;内容&lt;/th&gt;
&lt;/tr&gt;
&lt;tr style="background-color: #f0b464; color: black;"&gt;
&lt;td&gt;Whose の2つの使い方&lt;/td&gt;
&lt;td&gt;
&lt;ul&gt;
&lt;li&gt;① 所有格：&lt;strong&gt;Whose + 名詞&lt;/strong&gt;＝「誰の〜」&lt;/li&gt;
&lt;li&gt;② 所有代名詞：&lt;strong&gt;Whose（単体）&lt;/strong&gt;＝「誰のもの」&lt;/li&gt;
&lt;li&gt;スペルも発音も同じだが、直後に名詞が来るかどうかで役割が違う&lt;/li&gt;
&lt;/ul&gt;
&lt;/td&gt;
&lt;/tr&gt;
&lt;tr style="background-color: #ffffff; color: black;"&gt;
&lt;td&gt;Whose + 名詞 の疑問文&lt;/td&gt;
&lt;td&gt;
&lt;ul&gt;
&lt;li&gt;例：Whose umbrella is this?（これは誰の傘ですか。）&lt;/li&gt;
&lt;li&gt;Whose の直後には必ず名詞（umbrella など）が来る&lt;/li&gt;
&lt;li&gt;答えは It’s mine.（＝It is my umbrella.）のように、名詞を繰り返さず所有代名詞を使う&lt;/li&gt;
&lt;/ul&gt;
&lt;/td&gt;
&lt;/tr&gt;
&lt;tr style="background-color: #f0b464; color: black;"&gt;
&lt;td&gt;Whose（単体）の疑問文&lt;/td&gt;
&lt;td&gt;
&lt;ul&gt;
&lt;li&gt;例：Whose are those umbrellas?（あれらの傘は誰のものですか。）&lt;/li&gt;
&lt;li&gt;Whose の直後には名詞を置かない（＝「誰のもの」）&lt;/li&gt;
&lt;li&gt;主語が複数なら答えも They are Ken’s. のように They で受ける&lt;/li&gt;
&lt;/ul&gt;
&lt;/td&gt;
&lt;/tr&gt;
&lt;tr style="background-color: #ffffff; color: black;"&gt;
&lt;td&gt;mine / my の違い&lt;/td&gt;
&lt;td&gt;
&lt;ul&gt;
&lt;li&gt;my：所有格「私の〜」→ 後ろに必ず名詞が必要（my umbrella）&lt;/li&gt;
&lt;li&gt;mine：所有代名詞「私のもの」→ これ一語で文の要素になれる（It’s mine.）&lt;/li&gt;
&lt;li&gt;日本語で「私のです。」と書いてあっても英語は mine を使う&lt;/li&gt;
&lt;/ul&gt;
&lt;/td&gt;
&lt;/tr&gt;
&lt;tr style="background-color: #f0b464; color: black;"&gt;
&lt;td&gt;’s と複数形の所有格&lt;/td&gt;
&lt;td&gt;
&lt;ul&gt;
&lt;li&gt;単数の所有：「Ken’s」「my mother’s」＝「〜の／〜のもの」&lt;/li&gt;
&lt;li&gt;複数形が -s で終わるとき：brothers’ のように &lt;strong&gt;s のあとに ’ だけ付ける&lt;/strong&gt;&lt;/li&gt;
&lt;li&gt;s を重ねて「ブラザーズズ」のように言いにくくならないように工夫している&lt;/li&gt;
&lt;/ul&gt;
&lt;/td&gt;
&lt;/tr&gt;
&lt;tr style="background-color: #ffffff; color: black;"&gt;
&lt;td&gt;このセクションの要点&lt;/td&gt;
&lt;td&gt;
&lt;ul&gt;
&lt;li&gt;Whose のあとに名詞が来るかどうかで意味と働きが変わる&lt;/li&gt;
&lt;li&gt;「誰の〜？」と「誰のもの？」を区別して英文を作る&lt;/li&gt;
&lt;li&gt;所有格と所有代名詞、’s と複数所有格（s’）を正しく使い分ける&lt;/li&gt;
&lt;/ul&gt;
&lt;/td&gt;
&lt;/tr&gt;
&lt;/tbody&gt;
&lt;/table&gt;
&lt;p&gt;&lt;!--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&lt;p&gt;&amp;nbsp;&lt;/p&gt;
&lt;p&gt;✅ 【クイズ10問】Lesson5 セクション1：Whose&lt;/p&gt;
&lt;style&gt; .show-answer-btn { background:#DD8500; color:white; padding:5px 10px; cursor:pointer; border:none; } &lt;/style&gt;
&lt;table style="width: 100%; border-collapse: collapse;"&gt;
&lt;tbody&gt;
&lt;tr style="background-color: #dd8500; color: white;"&gt;
&lt;th&gt;No.&lt;/th&gt;
&lt;th&gt;問題&lt;/th&gt;
&lt;/tr&gt;
&lt;p&gt;&lt;!-- Q1 --&gt;&lt;/p&gt;
&lt;tr style="background-color: #f0b464; color: black;"&gt;
&lt;td&gt;1&lt;/td&gt;
&lt;td&gt;「Whose umbrella is this?」の Whose の働きとして正しいのは？&lt;br /&gt;
A. 副詞　B. 所有格（誰の〜）　C. 所有代名詞（誰のもの）　D. 前置詞&lt;br /&gt;
&lt;button class="show-answer-btn"&gt;正解を見る&lt;/button&gt; &lt;span id="a1" style="display: none; font-weight: bold; color: #d60000;"&gt;正解：B&lt;/span&gt;&lt;/td&gt;
&lt;/tr&gt;
&lt;p&gt;&lt;!-- Q2 --&gt;&lt;/p&gt;
&lt;tr style="background-color: #ffffff; color: black;"&gt;
&lt;td&gt;2&lt;/td&gt;
&lt;td&gt;「あれらの傘は誰のものですか。」と聞きたいときの正しい文は？&lt;br /&gt;
A. Whose umbrellas are those? B. Whose are those umbrellas? C. Who are those umbrellas? D. Whose umbrellas those are?&lt;br /&gt;
&lt;button class="show-answer-btn"&gt;正解を見る&lt;/button&gt; &lt;span id="a2" style="display: none; font-weight: bold; color: #d60000;"&gt;正解：B&lt;/span&gt;&lt;/td&gt;
&lt;/tr&gt;
&lt;p&gt;&lt;!-- Q3 --&gt;&lt;/p&gt;
&lt;tr style="background-color: #f0b464; color: black;"&gt;
&lt;td&gt;3&lt;/td&gt;
&lt;td&gt;「It’s my.」が誤りである一番大きな理由はどれ？&lt;br /&gt;
A. It’s の apostrophe が不要だから B. my は所有格で、後ろに名詞が必要だから C. It を主語にできないから D. 文頭が大文字でないから&lt;br /&gt;
&lt;button class="show-answer-btn"&gt;正解を見る&lt;/button&gt; &lt;span id="a3" style="display: none; font-weight: bold; color: #d60000;"&gt;正解：B&lt;/span&gt;&lt;/td&gt;
&lt;/tr&gt;
&lt;p&gt;&lt;!-- Q4 --&gt;&lt;/p&gt;
&lt;tr style="background-color: #ffffff; color: black;"&gt;
&lt;td&gt;4&lt;/td&gt;
&lt;td&gt;「これは私のです。」を Whose を使った疑問文への答えとして最も自然に英訳すると？&lt;br /&gt;
A. It’s my umbrella. B. It’s my. C. It’s mine. D. Mine it is.&lt;br /&gt;
&lt;button class="show-answer-btn"&gt;正解を見る&lt;/button&gt; &lt;span id="a4" style="display: none; font-weight: bold; color: #d60000;"&gt;正解：C&lt;/span&gt;&lt;/td&gt;
&lt;/tr&gt;
&lt;p&gt;&lt;!-- Q5 --&gt;&lt;/p&gt;
&lt;tr style="background-color: #f0b464; color: black;"&gt;
&lt;td&gt;5&lt;/td&gt;
&lt;td&gt;所有代名詞にあたるものはどれ？&lt;br /&gt;
A. my　B. your　C. his　D. mine&lt;br /&gt;
&lt;button class="show-answer-btn"&gt;正解を見る&lt;/button&gt; &lt;span id="a5" style="display: none; font-weight: bold; color: #d60000;"&gt;正解：D&lt;/span&gt;&lt;/td&gt;
&lt;/tr&gt;
&lt;p&gt;&lt;!-- Q6 --&gt;&lt;/p&gt;
&lt;tr style="background-color: #ffffff; color: black;"&gt;
&lt;td&gt;6&lt;/td&gt;
&lt;td&gt;「ケンのものです。」を表す正しい形は？&lt;br /&gt;
A. It is Ken. B. It is Ken’s. C. It is Kens. D. It is Ken of.&lt;br /&gt;
&lt;button class="show-answer-btn"&gt;正解を見る&lt;/button&gt; &lt;span id="a6" style="display: none; font-weight: bold; color: #d60000;"&gt;正解：B&lt;/span&gt;&lt;/td&gt;
&lt;/tr&gt;
&lt;p&gt;&lt;!-- Q7 --&gt;&lt;/p&gt;
&lt;tr style="background-color: #f0b464; color: black;"&gt;
&lt;td&gt;7&lt;/td&gt;
&lt;td&gt;「my mother’s」の意味として正しいものは？&lt;br /&gt;
A. 私の母　B. 母のもの　C. 私の母の／私の母のもの　D. 母たち&lt;br /&gt;
&lt;button class="show-answer-btn"&gt;正解を見る&lt;/button&gt; &lt;span id="a7" style="display: none; font-weight: bold; color: #d60000;"&gt;正解：C&lt;/span&gt;&lt;/td&gt;
&lt;/tr&gt;
&lt;p&gt;&lt;!-- Q8 --&gt;&lt;/p&gt;
&lt;tr style="background-color: #ffffff; color: black;"&gt;
&lt;td&gt;8&lt;/td&gt;
&lt;td&gt;「brothers’」の形が表しているのはどれ？&lt;br /&gt;
A. 兄弟の（単数） B. 兄弟のもの（単数） C. 兄弟たちの／兄弟たちのもの（複数所有） D. 兄弟である（動詞）&lt;br /&gt;
&lt;button class="show-answer-btn"&gt;正解を見る&lt;/button&gt; &lt;span id="a8" style="display: none; font-weight: bold; color: #d60000;"&gt;正解：C&lt;/span&gt;&lt;/td&gt;
&lt;/tr&gt;
&lt;p&gt;&lt;!-- Q9 --&gt;&lt;/p&gt;
&lt;tr style="background-color: #f0b464; color: black;"&gt;
&lt;td&gt;9&lt;/td&gt;
&lt;td&gt;「Whose＋名詞」と「Whose（単体）」の違いとして正しいものは？&lt;br /&gt;
A. 前者は疑問文、後者は平叙文 B. 前者は「誰の〜」、後者は「誰のもの」 C. 前者は複数、後者は単数 D. 前者は過去形、後者は現在形&lt;br /&gt;
&lt;button class="show-answer-btn"&gt;正解を見る&lt;/button&gt; &lt;span id="a9" style="display: none; font-weight: bold; color: #d60000;"&gt;正解：B&lt;/span&gt;&lt;/td&gt;
&lt;/tr&gt;
&lt;p&gt;&lt;!-- Q10 --&gt;&lt;/p&gt;
&lt;tr style="background-color: #ffffff; color: black;"&gt;
&lt;td&gt;10&lt;/td&gt;
&lt;td&gt;Lesson5 セクション1で特に意識すべきポイントはどれ？&lt;br /&gt;
A. Whose の綴りだけ覚える B. Whose のあとにくる語（名詞の有無）と、答え方の形 C. 時制の一致 D. 受動態の作り方&lt;br /&gt;
&lt;button class="show-answer-btn"&gt;正解を見る&lt;/button&gt; &lt;span id="a10" style="display: none; font-weight: bold; color: #d60000;"&gt;正解：B&lt;/span&gt;&lt;/td&gt;
&lt;/tr&gt;
&lt;/tbody&gt;
&lt;/table&gt;
&lt;p&gt;&lt;!--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&lt;p&gt;&amp;nbsp;&lt;/p&gt;
------</t>
  </si>
  <si>
    <t>以下のページは不自然なワードを使用しています。
これらを適切に自然な言葉に置き換えて下さい。
なお、本文の装飾や構造は絶対に変えないでください。
【対象ページURL】
https://eigo-rewrite.com/column/stage1-2-2/
【検出された不自然ワード】
- 迷い
- 手順
【本文】
------
&lt;p&gt;&lt;iframe title="YouTube video player" src="https://www.youtube.com/embed/vO_2HBB85T4" width="560" height="315" frameborder="0" allowfullscreen="allowfullscreen"&gt;&lt;/iframe&gt;&lt;/p&gt;
&lt;p data-start="26" data-end="153"&gt;NEW TREASURE STAGE1 の文法事項・Lesson一覧の全体像は、&lt;strong&gt;&lt;a href="https://eigo-rewrite.com/column/hub_stage1/"&gt;NEW TREASURE STAGE1｜中1英文法 総括＋Lesson一覧（全体像はこちら）&lt;/a&gt;&lt;/strong&gt;で確認できます。&lt;br data-start="52" data-end="55" /&gt;この単元は新しい内容がかなり多く出てくるため、二つに分けて説明します。&lt;br data-start="90" data-end="93" /&gt;一つ目は “What is ～?”（「何ですか？」）という文、もう一つは後半で初登場の「形容詞」の使い方の二本立てです。&lt;/p&gt;
&lt;p data-start="155" data-end="224" data-is-last-node="" data-is-only-node=""&gt;まずは “What” の文の作り方から。&lt;br data-start="175" data-end="178" /&gt;ここは be動詞の文で最初に躓きやすいポイントになりますので、しっかり学習していきましょう。&lt;/p&gt;
&lt;p&gt;&amp;nbsp;&lt;/p&gt;
&lt;p&gt;&lt;img decoding="async" fetchpriority="high" class="alignnone wp-image-400" src="https://eigo-rewrite.com/wp-content/uploads/2023/04/スライド用-3-300x169.jpg" alt="" width="559" height="315" srcset="https://eigo-rewrite.com/wp-content/uploads/2023/04/スライド用-3-300x169.jpg 300w, https://eigo-rewrite.com/wp-content/uploads/2023/04/スライド用-3-1024x576.jpg 1024w, https://eigo-rewrite.com/wp-content/uploads/2023/04/スライド用-3-768x432.jpg 768w, https://eigo-rewrite.com/wp-content/uploads/2023/04/スライド用-3-320x180.jpg 320w, https://eigo-rewrite.com/wp-content/uploads/2023/04/スライド用-3.jpg 1280w" sizes="(max-width: 559px) 100vw, 559px" /&gt;&lt;/p&gt;
&lt;p&gt;前回、「これは何ですか？」ではなく、「これは何々ですか？」という形を学習しました。&lt;br /&gt;
その時は、例えば”This is a pen.”という文があったとして、これを疑問文に変えなさいという時は、&lt;br /&gt;
このbe動詞を前に出すという手順を行って”Is this is a pen.”という形になりました。&lt;br /&gt;
これが今度は、”a pen”が何か分からないという時に、この何か分からないので&lt;br /&gt;
名詞の所を”What”に変えて前に出していく訳です。&lt;br /&gt;
その際のルールとして、この”What”という単語はこのbe動詞よりもさらに前、&lt;br /&gt;
&lt;span style="color: #ff0000;"&gt;文の先頭に出すというルールがあります。&lt;/span&gt;&lt;br /&gt;
この”pen”が何か分からないので、文の先頭に出して”What is this?”と出来上がります。&lt;br /&gt;
注意点としては、必ず”What”とか「誰ですか？」という時の”Who”&lt;br /&gt;
こういうのを疑問詞と呼びますが、この疑問詞は必ず文の先頭に出すというのが&lt;br /&gt;
一つ引っ掛かってしまうポイントです。&lt;br /&gt;
なので、この”What is this?”というこの形を覚えるというのも大事ですが、&lt;br /&gt;
それ以上に疑問詞は必ず文の先頭に出すという所が大事になってきます。&lt;br /&gt;
なので、しつこいですがその文全体を覚えるというだけではなく、&lt;br /&gt;
疑問詞を前に出すというルールを覚えておきましょう。&lt;br /&gt;
もう一つ引っ掛かるポイントがありますので、そこについても触れていきます。&lt;br /&gt;
引っ掛かるポイントの二つ目です。&lt;br /&gt;
この&lt;span style="color: #0000ff;"&gt;”What is this?”という形ですが、これは短縮系が存在します。&lt;/span&gt;&lt;br /&gt;
”What”と”is”を足して、”What’s”という形にするんですが、毎年多いのが、この”What’s”という単語の発音と、それからこれ単体で「ワットゥ」と発音します。&lt;br /&gt;
これが混ざっちゃうという事が毎年必ず起こります。&lt;br /&gt;
こちらは”What is ”の省略で”What’s”　「これは何ですか？」という形ですが、音だけで覚えてしまうと”What is”という形で書いてしまうという生徒が必ず出てきます。&lt;br /&gt;
しかしこの文というのは、”What”と”this”だけになっていて、be動詞が存在しないので、動詞がないものは文になりませんから、この形は絶対書いてはいけません。&lt;br /&gt;
Whatとthisの間に”is”がないのでこれは誤りであると考えておきましょう。&lt;br /&gt;
音は似ていて「ワットゥ」と「ワッツ」になっていますが、&lt;strong&gt;別ものだと認識をしておきましょう。&lt;/strong&gt;&lt;br /&gt;
必ずここは”What is”を短縮されているから「ワッツ」になるんだなと認識した上で、書いて練習をしておきましょう。&lt;br /&gt;
答えの文の場合も、”is this”とか”is that”という文でやった通りで、一度”this”とか”that”が出てきましたから、答えの文の場合はここは”It is my textbook.”とか”It’s my textbook.”&lt;br /&gt;
「私の教科書です。」という形で書いておきましょう。&lt;br /&gt;
なので、この”this”が”it”になるというのは”is this”とか”is that”で練習していれば普通に出来るようになりますが、この短縮した形、こちらの方がより注意点となりますからここは気を付けましょうという事です。&lt;/p&gt;
&lt;p&gt;今度は”What time is it?”　「今何時ですか？」という文が出てきています。&lt;br /&gt;
これも、これで&lt;span style="color: #0000ff;"&gt;一つの塊として捉えましょう。&lt;/span&gt;&lt;br /&gt;
聞く時は、今度は”this”とか”that”ではなくて”it”という単語を使っています。&lt;br /&gt;
これは何かというと、時間であったりあるいは距離であったり、あるいは明るいとか暗いという&lt;br /&gt;
その場の状況を表す時に、この”it”というものを使います。&lt;br /&gt;
この、時間や距離を聞く時の”it”は訳す必要がありません。&lt;br /&gt;
「それは」とか「それ」と訳すのではなくて、&lt;br /&gt;
この”it”は単純に主語が必要だから置いているだけの形式的なものです。&lt;br /&gt;
だから、これは「何時ですか？」という時に、”What time”で止めるんじゃなくて、&lt;br /&gt;
あくまで主語と動詞を揃える為に”What time is it?”と言います。&lt;br /&gt;
なので、答えの文の時も、ここの”It’s”これも時間を表わす”it”ですから訳す必要はなくて、&lt;br /&gt;
訳す時は「何時ですか？」「12時です。」と答えます。&lt;br /&gt;
逆に日本語で、「それは」と書いていなくても、時間を聞いているから「It is 何とか」だ、と考えたり、「何時ですか？」という日本語だけで、「それは」と入ってなくても、”What time is it?”というふうに”it”を書くという所が注意点になります。&lt;br /&gt;
また、スペルの面でこの”o’clock.”　「何時ちょうどです」「12時ちょうどです」と言った時も、&lt;br /&gt;
やはり「’」ですね。&lt;br /&gt;
この「’」がないと、また&lt;strong&gt;全然違う単語、存在しない単語&lt;/strong&gt;になってしまいますから「’」を忘れずにしておきましょう。&lt;br /&gt;
&lt;!-- 語彙強化講座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&lt;p&gt;&amp;lt;/div&lt;br /&gt;
後半です。&lt;br /&gt;
今度は&lt;span style="color: #ff0000;"&gt;形容詞&lt;/span&gt;という品詞が登場しました。&lt;br /&gt;
この何とか詞、何とか詞という形容詞とか副詞というものですが、&lt;br /&gt;
これは国語の文法で習う前に英語の方で形容詞とか副詞という概念が登場してきます。&lt;br /&gt;
いったんここで形容詞がまず何なのかという所を説明しておきます。&lt;br /&gt;
もちろん正確な定義を言うと、人とかものの状態とか様子を表していて、且つ名詞を修飾するという少し長いものになってしまうので、ここでは単純に名詞を修飾するものとします。&lt;br /&gt;
修飾というのは、&lt;span style="color: #0000ff;"&gt;言葉にくっつける事が出来る、繋ぐ事が出来るというぐらいの意味で捉えておいて下さい。&lt;/span&gt;&lt;br /&gt;
日本語の形容詞は基本的に「何々&lt;strong&gt;い&lt;/strong&gt;」で終わります。&lt;br /&gt;
「大きい」とか「小さい」とか「軽い」で終わりますが、日本語の形容詞というくくりと、&lt;br /&gt;
英語の形容詞というくくりは若干違う所があります。&lt;br /&gt;
これは正しいかどうかはさておいて、訳す時に日本語と同じように「何とかい」で終わったりとか「何とかな」、「大きな」とかです。&lt;br /&gt;
あるいは、「何とかの」という形で、こういった平仮名で訳が終わる英単語は全て形容詞として英語では捉えます。&lt;br /&gt;
国語では「な」で終わったり「の」で終わると品詞が変わってしまうので、国語の形容詞というものと英語の形容詞は分類が違っています。&lt;br /&gt;
それを分かった上で単語を覚える際に、「何とかい」とか「何とかな」「何とかの」で終わっていたら英語ではこれは形容詞である、と認識をしておきましょう。&lt;/p&gt;
&lt;p&gt;&lt;img decoding="async" class="alignnone wp-image-401" src="https://eigo-rewrite.com/wp-content/uploads/2023/04/スライド用２-1-300x169.jpg" alt="" width="557" height="314" srcset="https://eigo-rewrite.com/wp-content/uploads/2023/04/スライド用２-1-300x169.jpg 300w, https://eigo-rewrite.com/wp-content/uploads/2023/04/スライド用２-1-1024x576.jpg 1024w, https://eigo-rewrite.com/wp-content/uploads/2023/04/スライド用２-1-768x432.jpg 768w, https://eigo-rewrite.com/wp-content/uploads/2023/04/スライド用２-1-320x180.jpg 320w, https://eigo-rewrite.com/wp-content/uploads/2023/04/スライド用２-1.jpg 1280w" sizes="(max-width: 557px) 100vw, 557px" /&gt;&lt;br /&gt;
使い方が二つあります。&lt;br /&gt;
一つ目は、「大きい」これが形容詞です。&lt;br /&gt;
&lt;span style="color: #ff0000;"&gt;この形容詞というものは、基本的に名詞の前に置きます。&lt;/span&gt;&lt;br /&gt;
なので、形容詞プラス名詞という語順になります。&lt;br /&gt;
なので、”big”「大きい」と”book”「本」なので、「大きい本」となります。&lt;br /&gt;
注意点としては、語順です。&lt;br /&gt;
”a”があります。&lt;br /&gt;
実はこの教科書でこの”a”が登場するのは、この単元というのが初めてです。&lt;br /&gt;
こ&lt;span style="color: #0000ff;"&gt;れは数えられる名詞&lt;/span&gt;、ものの前に一つの場合はこの”a”という単語を付けます。&lt;br /&gt;
これは本が一冊なので、”a”という単語を付けています。&lt;br /&gt;
語順が非常に大事で、この”big”がなかったら、”It’s a book.”「それは本です」となる訳ですが、&lt;br /&gt;
ここに形容詞が入る場合は、”a”プラス形容詞プラス名詞という語順になります。&lt;br /&gt;
”It’s big a book!”とか”a big book”という形で書いてしまうと、これは誤りであるとなります。&lt;br /&gt;
その点、”a”プラス形容詞プラス名詞という語順になる事に注意しておきましょう。&lt;br /&gt;
下の文も同様です。&lt;br /&gt;
”a”が書いてあって、次に”tall”これは「背が高い」という意味の形容詞です。&lt;br /&gt;
そうすると、”a”プラス形容詞プラス最後に名詞という順番になっています。&lt;br /&gt;
ですから、この”a big book”とか”a tall boy”という形でここの語順にしっかりと気を付けておきましょう。&lt;br /&gt;
これが形容詞の一つ目の使い方です。&lt;br /&gt;
名詞の前に置いて名詞を修飾するという形になります。&lt;br /&gt;
二つ目の使い方として、今度はここに”a”が付いていないです。&lt;br /&gt;
今度は、”Tom is tall.”という形で、「トムは背が高い。」という文になっています。&lt;br /&gt;
このように、be動詞の ”is” ”am” ”are” があって、その直後に形容詞、こういった形の文が存在します。&lt;br /&gt;
これは単純に、「トムは背が高い。」、日本語で言うと述語になっている訳です。&lt;br /&gt;
注意点としましては、こちらの方の形で”a”プラス形容詞プラス名詞、これを練習していくと、&lt;br /&gt;
勢いで”Tom is a tall.”と書いてしまう事があります。&lt;br /&gt;
ただ、この”a”というのは数えられる名詞があるから”a”を付けているだけですから、&lt;br /&gt;
ここは”tall”だけ、形容詞だけなので名詞がありません。&lt;br /&gt;
&lt;span style="color: #ff0000;"&gt;名詞がないので、ここに”a”は付けない&lt;/span&gt;という事が注意点となります。&lt;br /&gt;
このように、このLesson2-2に関しては”What”の使い方、&lt;br /&gt;
それから「何時ですか？」 ”What time is it?”という形、それから形容詞です。&lt;br /&gt;
さらに名詞には”a”を付けるという形で、かなり多くの事項が含まれていて、&lt;br /&gt;
ここは&lt;strong&gt;必ず問題集、練習問題集を解いて、考えなくても出来るようにして下さい。&lt;/strong&gt;&lt;br /&gt;
例えば、”a tall boy”だと”a”を付けるんだな、と意識しなくても”a”を入れられるだったり、&lt;br /&gt;
”Tom is tall.”ここには”a”を入れないんだな、というのが意識しなくても正しい文が書けるという所まで練習していきます。&lt;br /&gt;
そうしないと夏休み前あたりの単元でまたつまずいてしまいますから、ここの語順と形容詞の使い方はしっかり練習しておきましょう。ではLesson2-2に関しては以上となります。&lt;/p&gt;
&lt;table style="width: 100%; border-collapse: collapse;"&gt;
&lt;tbody&gt;
&lt;tr style="background-color: #dd8500; color: white;"&gt;
&lt;th&gt;項目&lt;/th&gt;
&lt;th&gt;内容&lt;/th&gt;
&lt;/tr&gt;
&lt;tr style="background-color: #f0b464; color: black;"&gt;
&lt;td&gt;このセクションで学ぶこと&lt;/td&gt;
&lt;td&gt;
&lt;ul&gt;
&lt;li&gt;&lt;strong&gt;What を使った疑問文&lt;/strong&gt;（「これは何ですか？」「今何時ですか？」）&lt;/li&gt;
&lt;li&gt;疑問詞（What / Who など）は&lt;strong&gt;必ず文の先頭に出す&lt;/strong&gt;というルール&lt;/li&gt;
&lt;li&gt;&lt;strong&gt;時間を表す it&lt;/strong&gt; の使い方（訳さない it）&lt;/li&gt;
&lt;li&gt;&lt;strong&gt;形容詞&lt;/strong&gt;の基本的な考え方と 2 つの使い方&lt;/li&gt;
&lt;li&gt;&lt;strong&gt;a + 形容詞 + 名詞&lt;/strong&gt; の語順と、「a を付ける / 付けない」の区別&lt;/li&gt;
&lt;/ul&gt;
&lt;/td&gt;
&lt;/tr&gt;
&lt;tr style="background-color: #ffffff; color: black;"&gt;
&lt;td&gt;What を使った疑問文&lt;/td&gt;
&lt;td&gt;
&lt;ul&gt;
&lt;li&gt;基本文：This is a pen.「これはペンです。」&lt;/li&gt;
&lt;li&gt;「これは何ですか？」と聞くとき：&lt;br /&gt;
① &lt;strong&gt;分からない名詞（a pen）を What に置き換える&lt;/strong&gt;&lt;br /&gt;
② &lt;strong&gt;その What を文の先頭に出す&lt;/strong&gt;&lt;br /&gt;
→ What is this?「これは何ですか。」&lt;/li&gt;
&lt;li&gt;What や Who などの &lt;strong&gt;疑問詞は必ず文頭に置く&lt;/strong&gt;（be動詞より前）&lt;/li&gt;
&lt;/ul&gt;
&lt;/td&gt;
&lt;/tr&gt;
&lt;tr style="background-color: #f0b464; color: black;"&gt;
&lt;td&gt;What’s と What is の区別&lt;/td&gt;
&lt;td&gt;
&lt;ul&gt;
&lt;li&gt;&lt;strong&gt;What’s = What is&lt;/strong&gt; の短縮形（発音が似ていて混ざりやすい）&lt;/li&gt;
&lt;li&gt;正しい形：What is this? / What’s this?&lt;/li&gt;
&lt;li&gt;&lt;strong&gt;誤り：&lt;/strong&gt;What this? （be動詞がなく、動詞のない文になる）&lt;/li&gt;
&lt;li&gt;音だけで覚えず、&lt;strong&gt;必ず be動詞を入れた形&lt;/strong&gt;で書くこと&lt;/li&gt;
&lt;/ul&gt;
&lt;/td&gt;
&lt;/tr&gt;
&lt;tr style="background-color: #ffffff; color: black;"&gt;
&lt;td&gt;What time is it? の文&lt;/td&gt;
&lt;td&gt;
&lt;ul&gt;
&lt;li&gt;&lt;strong&gt;What time is it?&lt;/strong&gt;「今何時ですか。」は一つのフレーズとして覚える&lt;/li&gt;
&lt;li&gt;時間・距離・天気などを表すときの &lt;strong&gt;it は形式主語&lt;/strong&gt;&lt;br /&gt;
→ 日本語には訳さず、「何時ですか？」「12時です。」のように訳す&lt;/li&gt;
&lt;li&gt;答え方：It’s twelve o’clock.「12時です。」&lt;/li&gt;
&lt;li&gt;&lt;strong&gt;o’clock の ‘（アポストロフィー）を忘れない&lt;/strong&gt;&lt;/li&gt;
&lt;/ul&gt;
&lt;/td&gt;
&lt;/tr&gt;
&lt;tr style="background-color: #f0b464; color: black;"&gt;
&lt;td&gt;形容詞とは何か&lt;/td&gt;
&lt;td&gt;
&lt;ul&gt;
&lt;li&gt;ざっくり言うと：&lt;strong&gt;名詞を説明することば（名詞を修飾する）&lt;/strong&gt;&lt;/li&gt;
&lt;li&gt;修飾＝「ことばにくっついて、その性質・様子を足してあげる」イメージ&lt;/li&gt;
&lt;li&gt;日本語訳が「〜い」「〜な」「〜の」で終わる英単語は、英語では形容詞として扱うことが多い&lt;br /&gt;
例：big「大きい」、tall「背が高い」、new「新しい」、English「英語の」&lt;/li&gt;
&lt;/ul&gt;
&lt;/td&gt;
&lt;/tr&gt;
&lt;tr style="background-color: #ffffff; color: black;"&gt;
&lt;td&gt;形容詞の使い方①（名詞の前）&lt;/td&gt;
&lt;td&gt;
&lt;ul&gt;
&lt;li&gt;&lt;strong&gt;形容詞 + 名詞&lt;/strong&gt; の語順で使う&lt;/li&gt;
&lt;li&gt;例：big（大きい） + book（本） = a big book「一冊の大きい本」&lt;/li&gt;
&lt;li&gt;&lt;strong&gt;a + 形容詞 + 名詞&lt;/strong&gt; が基本形：&lt;br /&gt;
It’s a big book.「それは大きい本です。」&lt;/li&gt;
&lt;li&gt;a と形容詞と名詞の順番に注意：&lt;br /&gt;
○ a big book&lt;br /&gt;
✕ big a book / a book big&lt;/li&gt;
&lt;li&gt;数えられる名詞が「1つ」のときは、原則 &lt;strong&gt;a を付ける&lt;/strong&gt;&lt;/li&gt;
&lt;/ul&gt;
&lt;/td&gt;
&lt;/tr&gt;
&lt;tr style="background-color: #f0b464; color: black;"&gt;
&lt;td&gt;形容詞の使い方②（be動詞のあと）&lt;/td&gt;
&lt;td&gt;
&lt;ul&gt;
&lt;li&gt;&lt;strong&gt;主語 + be動詞 + 形容詞&lt;/strong&gt; の形で使う&lt;/li&gt;
&lt;li&gt;例：Tom is tall.「トムは背が高い。」&lt;/li&gt;
&lt;li&gt;このとき、tall の後ろに名詞がないので &lt;strong&gt;a は付けない&lt;/strong&gt;&lt;/li&gt;
&lt;li&gt;✕ Tom is a tall.（名詞がないので a は不要）&lt;/li&gt;
&lt;li&gt;「a が必要かどうか」は、&lt;strong&gt;直後に名詞があるかどうか&lt;/strong&gt;で判断する&lt;/li&gt;
&lt;/ul&gt;
&lt;/td&gt;
&lt;/tr&gt;
&lt;tr style="background-color: #ffffff; color: black;"&gt;
&lt;td&gt;a を付ける／付けないのポイント&lt;/td&gt;
&lt;td&gt;
&lt;ul&gt;
&lt;li&gt;&lt;strong&gt;a + 形容詞 + 名詞&lt;/strong&gt;：a tall boy, a big book など&lt;br /&gt;
→ &lt;strong&gt;数えられる名詞が 1 つある&lt;/strong&gt;から a を付ける&lt;/li&gt;
&lt;li&gt;&lt;strong&gt;be動詞 + 形容詞&lt;/strong&gt;：Tom is tall. / She is kind. など&lt;br /&gt;
→ &lt;strong&gt;後ろに名詞がない&lt;/strong&gt;ので a は付けない&lt;/li&gt;
&lt;li&gt;「名詞が見えているかどうか」を意識すると迷いにくい&lt;/li&gt;
&lt;/ul&gt;
&lt;/td&gt;
&lt;/tr&gt;
&lt;/tbody&gt;
&lt;/table&gt;
&lt;p&gt;&amp;nbsp;&lt;/p&gt;
&lt;style&gt; .show-answer-btn { background:#DD8500; color:white; padding:5px 10px; cursor:pointer; border:none; } &lt;/style&gt;
&lt;p&gt;&lt;script&gt; function showAnswer(id, btn) { var ans = document.getElementById(id); if (ans) ans.style.display = 'inline'; if (btn) btn.style.display = 'none'; } &lt;/script&gt;&lt;/p&gt;
&lt;table style="width: 100%; border-collapse: collapse;"&gt;
&lt;tbody&gt;
&lt;tr style="background-color: #dd8500; color: white;"&gt;
&lt;th&gt;No.&lt;/th&gt;
&lt;th&gt;問題&lt;/th&gt;
&lt;/tr&gt;
&lt;p&gt;&lt;!-- Q1 --&gt;&lt;/p&gt;
&lt;tr style="background-color: #f0b464; color: black;"&gt;
&lt;td&gt;1&lt;/td&gt;
&lt;td&gt;「これは何ですか。」に最も合う英文はどれ？&lt;br /&gt;
A. What this?&lt;br /&gt;
B. What is this?&lt;br /&gt;
C. This what is?&lt;br /&gt;
D. What this is?&lt;br /&gt;
&lt;button class="show-answer-btn"&gt;正解を見る&lt;/button&gt; &lt;span id="qa1" style="display: none; font-weight: bold; color: #d60000;"&gt;正解：B&lt;/span&gt;&lt;/td&gt;
&lt;/tr&gt;
&lt;p&gt;&lt;!-- Q2 --&gt;&lt;/p&gt;
&lt;tr style="background-color: #ffffff; color: black;"&gt;
&lt;td&gt;2&lt;/td&gt;
&lt;td&gt;「What を使った疑問文のルール」として本文の説明に最も近いものはどれ？&lt;br /&gt;
A. be動詞のすぐ後ろに置く&lt;br /&gt;
B. 文の一番最後に置く&lt;br /&gt;
C. 文の先頭に出す&lt;br /&gt;
D. 名詞の直後に置く&lt;br /&gt;
&lt;button class="show-answer-btn"&gt;正解を見る&lt;/button&gt; &lt;span id="qa2" style="display: none; font-weight: bold; color: #d60000;"&gt;正解：C&lt;/span&gt;&lt;/td&gt;
&lt;/tr&gt;
&lt;p&gt;&lt;!-- Q3 --&gt;&lt;/p&gt;
&lt;tr style="background-color: #f0b464; color: black;"&gt;
&lt;td&gt;3&lt;/td&gt;
&lt;td&gt;次のうち、短縮形として正しい組み合わせはどれ？&lt;br /&gt;
A. What’s = What this&lt;br /&gt;
B. What’s = What it&lt;br /&gt;
C. What’s = What is&lt;br /&gt;
D. What’s = What time&lt;br /&gt;
&lt;button class="show-answer-btn"&gt;正解を見る&lt;/button&gt; &lt;span id="qa3" style="display: none; font-weight: bold; color: #d60000;"&gt;正解：C&lt;/span&gt;&lt;/td&gt;
&lt;/tr&gt;
&lt;p&gt;&lt;!-- Q4 --&gt;&lt;/p&gt;
&lt;tr style="background-color: #ffffff; color: black;"&gt;
&lt;td&gt;4&lt;/td&gt;
&lt;td&gt;「What this?」という形が誤りである理由として最も適切なものはどれ？&lt;br /&gt;
A. What は文頭に来てはいけないから&lt;br /&gt;
B. this が主語になれないから&lt;br /&gt;
C. be動詞がなく、動詞のない文になっているから&lt;br /&gt;
D. What は短縮形に出来ないから&lt;br /&gt;
&lt;button class="show-answer-btn"&gt;正解を見る&lt;/button&gt; &lt;span id="qa4" style="display: none; font-weight: bold; color: #d60000;"&gt;正解：C&lt;/span&gt;&lt;/td&gt;
&lt;/tr&gt;
&lt;p&gt;&lt;!-- Q5 --&gt;&lt;/p&gt;
&lt;tr style="background-color: #f0b464; color: black;"&gt;
&lt;td&gt;5&lt;/td&gt;
&lt;td&gt;「今何時ですか。」に対応する英文として正しいものはどれ？&lt;br /&gt;
A. What time is this?&lt;br /&gt;
B. What time it is?&lt;br /&gt;
C. What time is it?&lt;br /&gt;
D. What is time it?&lt;br /&gt;
&lt;button class="show-answer-btn"&gt;正解を見る&lt;/button&gt; &lt;span id="qa5" style="display: none; font-weight: bold; color: #d60000;"&gt;正解：C&lt;/span&gt;&lt;/td&gt;
&lt;/tr&gt;
&lt;p&gt;&lt;!-- Q6 --&gt;&lt;/p&gt;
&lt;tr style="background-color: #ffffff; color: black;"&gt;
&lt;td&gt;6&lt;/td&gt;
&lt;td&gt;時間を表す文の it について、本文の説明に最も近いものはどれ？&lt;br /&gt;
A. 必ず「それは」と訳す&lt;br /&gt;
B. 形式的な主語で、日本語には訳さないことが多い&lt;br /&gt;
C. 物を表す it とは別の単語&lt;br /&gt;
D. 疑問詞の一種&lt;br /&gt;
&lt;button class="show-answer-btn"&gt;正解を見る&lt;/button&gt; &lt;span id="qa6" style="display: none; font-weight: bold; color: #d60000;"&gt;正解：B&lt;/span&gt;&lt;/td&gt;
&lt;/tr&gt;
&lt;p&gt;&lt;!-- Q7 --&gt;&lt;/p&gt;
&lt;tr style="background-color: #f0b464; color: black;"&gt;
&lt;td&gt;7&lt;/td&gt;
&lt;td&gt;形容詞の説明として、この単元の内容に最も合っているものはどれ？&lt;br /&gt;
A. 動詞の意味をくわしくすることば&lt;br /&gt;
B. 文の最後に必ず来ることば&lt;br /&gt;
C. 名詞を修飾する（名詞にくっついて様子・性質を表す）ことば&lt;br /&gt;
D. 代名詞の代わりになることば&lt;br /&gt;
&lt;button class="show-answer-btn"&gt;正解を見る&lt;/button&gt; &lt;span id="qa7" style="display: none; font-weight: bold; color: #d60000;"&gt;正解：C&lt;/span&gt;&lt;/td&gt;
&lt;/tr&gt;
&lt;p&gt;&lt;!-- Q8 --&gt;&lt;/p&gt;
&lt;tr style="background-color: #ffffff; color: black;"&gt;
&lt;td&gt;8&lt;/td&gt;
&lt;td&gt;次のうち、「a + 形容詞 + 名詞」の語順として正しいものはどれ？&lt;br /&gt;
A. a book big&lt;br /&gt;
B. big a book&lt;br /&gt;
C. a big book&lt;br /&gt;
D. book a big&lt;br /&gt;
&lt;button class="show-answer-btn"&gt;正解を見る&lt;/button&gt; &lt;span id="qa8" style="display: none; font-weight: bold; color: #d60000;"&gt;正解：C&lt;/span&gt;&lt;/td&gt;
&lt;/tr&gt;
&lt;p&gt;&lt;!-- Q9 --&gt;&lt;/p&gt;
&lt;tr style="background-color: #f0b464; color: black;"&gt;
&lt;td&gt;9&lt;/td&gt;
&lt;td&gt;「Tom is tall.」とするとき、a を付けない理由として適切なものはどれ？&lt;br /&gt;
A. tall は名詞だから&lt;br /&gt;
B. be動詞のあとには a を付けてはいけないから&lt;br /&gt;
C. tall のあとに名詞がなく、数える対象がないから&lt;br /&gt;
D. Tom が三人称単数ではないから&lt;br /&gt;
&lt;button class="show-answer-btn"&gt;正解を見る&lt;/button&gt; &lt;span id="qa9" style="display: none; font-weight: bold; color: #d60000;"&gt;正解：C&lt;/span&gt;&lt;/td&gt;
&lt;/tr&gt;
&lt;p&gt;&lt;!-- Q10 --&gt;&lt;/p&gt;
&lt;tr style="background-color: #ffffff; color: black;"&gt;
&lt;td&gt;10&lt;/td&gt;
&lt;td&gt;Lesson2-2 の「形容詞と a の使い分け」について、最も正しいまとめはどれ？&lt;br /&gt;
A. 形容詞の前には必ず a を付ける&lt;br /&gt;
B. 名詞の前に来る形容詞には a を付け、be動詞のあとに一語で来る形容詞には a を付けない&lt;br /&gt;
C. tall の前には a を付けないが、big の前には必ず a を付ける&lt;br /&gt;
D. a は複数形の名詞につける&lt;br /&gt;
&lt;button class="show-answer-btn"&gt;正解を見る&lt;/button&gt; &lt;span id="qa10" style="display: none; font-weight: bold; color: #d60000;"&gt;正解：B&lt;/span&gt;&lt;/td&gt;
&lt;/tr&gt;
&lt;/tbody&gt;
&lt;/table&gt;
&lt;p&gt;&lt;!-- 文法復習講座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&lt;/div&gt;
------</t>
  </si>
  <si>
    <t>以下のページは不自然なワードを使用しています。
これらを適切に自然な言葉に置き換えて下さい。
なお、本文の装飾や構造は絶対に変えないでください。
【対象ページURL】
https://eigo-rewrite.com/column/stage2-lesson4-1/
【検出された不自然ワード】
- 型
【本文】
------
&lt;p&gt;&lt;iframe title="YouTube video player" src="https://www.youtube.com/embed/JjipCuEYRLM" width="560" height="315" frameborder="0" allowfullscreen="allowfullscreen"&gt;&lt;span data-mce-type="bookmark" style="display: inline-block; width: 0px; overflow: hidden; line-height: 0;" class="mce_SELRES_start"&gt;﻿&lt;/span&gt;&lt;/iframe&gt;&lt;/p&gt;
&lt;p&gt;NEW TREASURE STAGE2 の文法事項・Lesson一覧の全体像は、&lt;strong&gt;&lt;a href="https://eigo-rewrite.com/column/hub_stage2/"&gt;NEW TREASURE STAGE2｜中2英文法 総括＋Lesson一覧（全体像はこちら）&lt;/a&gt;&lt;/strong&gt;で確認できます。&lt;br data-start="63" data-end="66" /&gt;このセクション（この単元）では &lt;strong data-start="82" data-end="89"&gt;不定詞&lt;/strong&gt; が登場します。中学2年生の &lt;strong data-start="104" data-end="113"&gt;最大の山場&lt;/strong&gt; となる内容ですので、各用法の使い方と注意点を丁寧に確認していきましょう。&lt;/p&gt;
&lt;p&gt;まず、こちらの不定詞というのが形としては「to + 動詞の原形」という非常に単純な形になっていますが、英語というのは基本的な単語ですとか単純な形というのは往々にして意味が多かったり使い方が非常に多岐に渡ります。&lt;br /&gt;
今回のセクション1は不定詞の中の名詞的用法という形を扱っていく訳ですが、「to + 動詞の原形」これだけで名詞的用法、形容詞的用法、副詞的用法といった形で三つの使い方があります。&lt;br /&gt;
セクション一ではまずはこの一つ目、&lt;strong&gt;名詞的用法&lt;/strong&gt;について見ていこうと思います。&lt;br /&gt;
名詞的用法といったこういったネーミングには意味があります。&lt;br /&gt;
名詞的という事は&lt;span style="color: #ff0000;"&gt;「to + 動詞原形」というのを名詞として扱う&lt;/span&gt;、という事を表します。&lt;br /&gt;
一般的にはこの&lt;span style="color: #0000ff;"&gt;「何々する事」&lt;/span&gt;というような訳になっていまして、これを名詞の位置においていこうという使い方になります。&lt;br /&gt;
名詞の位置というのは具体的にどこかというとこれも3通りありまして、&lt;br /&gt;
一つは&lt;strong&gt;目的語&lt;/strong&gt;です。そして&lt;strong&gt;主語&lt;/strong&gt;、最後に&lt;strong&gt;補語&lt;/strong&gt;の3箇所となります。&lt;br /&gt;
この主語とか補語とか目的語といったものは、文型という単元で学習したものになりますので、こういった何とか語というのが怪しいという方はその文型という単元に遡って、それぞれがどういう役割だったかというものを確認して下さい。&lt;br /&gt;
&lt;!--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&lt;p&gt;&lt;img decoding="async" fetchpriority="high" class="alignnone wp-image-641" style="font-size: 1rem;" src="https://eigo-rewrite.com/wp-content/uploads/2023/07/スライド用-5-300x169.jpg" alt="" width="633" height="357" srcset="https://eigo-rewrite.com/wp-content/uploads/2023/07/スライド用-5-300x169.jpg 300w, https://eigo-rewrite.com/wp-content/uploads/2023/07/スライド用-5-1024x576.jpg 1024w, https://eigo-rewrite.com/wp-content/uploads/2023/07/スライド用-5-768x432.jpg 768w, https://eigo-rewrite.com/wp-content/uploads/2023/07/スライド用-5-320x180.jpg 320w, https://eigo-rewrite.com/wp-content/uploads/2023/07/スライド用-5.jpg 1280w" sizes="(max-width: 633px) 100vw, 633px" /&gt;&lt;/p&gt;
&lt;p&gt;こちらでは一つ目、目的語を表しています。&lt;br /&gt;
こちら主語があって、動詞があって、「SV」という形で書きました。&lt;br /&gt;
その動詞の直後、正しくは&lt;span style="color: #0000ff;"&gt;他動詞&lt;/span&gt;と言って直後に名詞を伴う動詞、そういった動詞の直後においてこれ全体、&amp;#8221;to draw pictures&amp;#8221;全体で「絵を描く事」というふうに名詞の位置にあるので全体を｢何々する事｣と訳します。&lt;br /&gt;
そうするとこの文全体は「ケイトは絵を描く事を好む。」「絵を描く事が好きです。」といった形になります。&lt;br /&gt;
元々&amp;#8221;like&amp;#8221;という動詞の後には名詞がきていた訳ですが、このように&amp;#8221;Kate likes pictures.&amp;#8221;「ケイトと絵が好きです。」とか「ケイトは写真が好きです。」といった形で名詞を置く事が出来たんです。&lt;br /&gt;
この位置に&amp;#8221;to draw pictures&amp;#8221;「絵を描く事が好きです」というふうに、絵を見る事でもなくて、絵を買う事でもなくて、絵を描く事が好きだという事を意味する事が出来ます。&lt;/p&gt;
&lt;p&gt;また、二つ目です。&lt;br /&gt;
&amp;#8220;I want&amp;#8221;、ここも主語、動詞になっています。&lt;br /&gt;
&amp;#8220;want&amp;#8221;は元々「欲しい」という意味になっていて、今度はこちらが&amp;#8221;to borrow a book&amp;#8221;「本を借りる」となっていますが、このように&amp;#8221;about history&amp;#8221;前置詞+名詞は右から左の語句を修飾しますので、不定詞の塊はここまでとなります。&lt;br /&gt;
この塊全体を訳してみると&lt;span style="color: #0000ff;"&gt;右から左を修飾します&lt;/span&gt;ので、そうすると「歴史についての本を借りる。」となります。&lt;br /&gt;
そして、&amp;#8221;want&amp;#8221;のあとには本来名詞がきますから、この「歴史についての本を借りる」という塊の最後に「何々する事」という日本語を付けて、直訳すると「私は歴史についての本を借りる事が欲しい。」となります。&lt;br /&gt;
「する事が欲しい」という事は、訳を変えると「私は歴史についての本を借りたい。」という意味になります。&lt;br /&gt;
このように、基本的に「to 不定詞」の&lt;span style="color: #ff0000;"&gt;名詞的用法というのは「する事」と訳す訳ですが&lt;/span&gt;、一部「する事」と訳すと日本語がおかしくなってしまう文もありますから、その際は「&lt;span style="color: #ff0000;"&gt;何々したい」という形で日本語の訳を変えていきましょう。&lt;br /&gt;
&lt;/span&gt;&amp;#8220;want to&amp;#8221;に関してですが、これだけだと「何々したい」という意味合いで、教科書の方には発展した形として、この&amp;#8221;want to&amp;#8221;という所が&amp;#8221;would like to&amp;#8221;という形で掲載されています。&lt;br /&gt;
どちらかというと&amp;#8221;want to&amp;#8221;の方が「何々したい」という直接的な表現であるのに対して、&amp;#8221;would like to&amp;#8221;方は「何々したいのですが」とか、「出来れば何々したい」というふうに&lt;span style="color: #0000ff;"&gt;少し丁寧で遠回りな表現&lt;/span&gt;というのを表す事が出来ます。&lt;/p&gt;
&lt;p&gt;三つ目です。&lt;br /&gt;
&amp;#8220;What do you want to be&amp;#8221;という形でまた「to 不定詞」がありまして、be動詞の原形というのは&amp;#8221;be&amp;#8221;を使いましたから、これは本来は&amp;#8221;is&amp;#8221;とか&amp;#8221;am &amp;#8220;&amp;#8221;are&amp;#8221;だった訳です。&lt;br /&gt;
これが&amp;#8221;to&amp;#8221;のあとにあるのでbe動詞の原形の&amp;#8221;be&amp;#8221;となっています。&lt;br /&gt;
こちらも塊がありまして、「将来なる」となっています。&lt;br /&gt;
この&amp;#8221;be&amp;#8221;というのは、「何々になる」といった意味があります。&lt;br /&gt;
なので、あなたは「将来何に」&amp;#8221;want to&amp;#8221;「なりたいですか」というような形で、今回は疑問文となっています。&lt;br /&gt;
これまでの単元というのは、基本的にこの主語、動詞の動詞の所を操作したり、あるいは比較であれば形容詞、副詞を操作していましたが、この不定詞というのは形としては非常に単純ですが&lt;strong&gt;置く場所&lt;/strong&gt;に注意が必要です。&lt;br /&gt;
今回はたまたま動詞の直後において「何々する事を」にあたる目的語の位置となりました。&lt;br /&gt;
このあとは&lt;span style="color: #0000ff;"&gt;主語と補語の位置&lt;/span&gt;について見ていこうと思います。&lt;/p&gt;
&lt;p&gt;&lt;img decoding="async" class="alignnone wp-image-643" src="https://eigo-rewrite.com/wp-content/uploads/2023/07/スライド用2-3-300x169.jpg" alt="" width="664" height="374" srcset="https://eigo-rewrite.com/wp-content/uploads/2023/07/スライド用2-3-300x169.jpg 300w, https://eigo-rewrite.com/wp-content/uploads/2023/07/スライド用2-3-1024x576.jpg 1024w, https://eigo-rewrite.com/wp-content/uploads/2023/07/スライド用2-3-768x432.jpg 768w, https://eigo-rewrite.com/wp-content/uploads/2023/07/スライド用2-3-320x180.jpg 320w, https://eigo-rewrite.com/wp-content/uploads/2023/07/スライド用2-3.jpg 1280w" sizes="(max-width: 664px) 100vw, 664px" /&gt;&lt;/p&gt;
&lt;p&gt;それでは、次に主語の形を見ていきます。&lt;br /&gt;
主語というのはもちろん文の先頭にある名詞を表しますので、こちらの&amp;#8221;To get up early&amp;#8221;が一つの塊となっていまして、もちろん文の先頭ですから名詞として使っていて、「何々する事」です。&lt;br /&gt;
そして主語ですから、「何々する事は」と日本語の訳をふっていきます。&lt;br /&gt;
そうすると、これは「早く起きる事は」&amp;#8221;good&amp;#8221;「良い」と言っていて、&lt;br /&gt;
最後に&amp;#8221;for your health&amp;#8221;「あなたの健康にとって良い」というような形になっています。&lt;br /&gt;
また、最後に補語です。&lt;br /&gt;
復習ですが、元々主語があって&amp;#8221;The important thing&amp;#8221;「大事な事は」と始まっていて、このあとです。&lt;br /&gt;
補語というのは、この位置から見て&lt;span style="color: #0000ff;"&gt;直前の名詞とイコール&lt;/span&gt;となります。&lt;br /&gt;
そのイコールを表すものを補語と言いました。&lt;br /&gt;
ここでは「重要な事＝十分な睡眠を取る事だ」という形で、このbe動詞の直後において主語とイコールになるもの、これを補語と言いました。&lt;br /&gt;
訳すともちろん「大事な事は十分な睡眠を取る事だ。」というような訳になっています。&lt;br /&gt;
このように、&lt;strong&gt;不定詞というのは必ず文のここにくるというのが決まっていないです。&lt;/strong&gt;&lt;br /&gt;
名詞的用法という事は名詞の位置です。&lt;br /&gt;
名詞の位置という事は今見た主語の位置、文の先頭にあったり補語としてbe動詞のあとにあったり、最後に目的語としては他動詞という動詞の直後にありました。&lt;br /&gt;
なので、今まで文をひたすら覚えて対処してきたという学習方法だと、この「to 不定詞」というのは非常に苦戦してしまう単元になります。&lt;br /&gt;
なので、それぞれのなんとか的用法といった場合に、&lt;span style="color: #ff0000;"&gt;位置をどこに置くのか&lt;/span&gt;という事が非常に大事です。&lt;br /&gt;
なので、このあと続く形容詞的用法とか副詞的用法と区別して学習を進めていきましょう。&lt;br /&gt;
それではセクション1に関しては以上となります。&lt;/p&gt;
&lt;h2&gt;Lesson4 セクション1 まとめ（不定詞の名詞的用法）&lt;/h2&gt;
&lt;table style="border-collapse: collapse; width: 100%; text-align: left;"&gt;
&lt;tbody&gt;
&lt;tr style="background-color: #dd8500; color: #ffffff;"&gt;
&lt;th style="padding: 8px;"&gt;ポイント&lt;/th&gt;
&lt;th style="padding: 8px;"&gt;内容&lt;/th&gt;
&lt;/tr&gt;
&lt;tr style="background-color: #f0b464; color: #000000;"&gt;
&lt;td style="padding: 8px;"&gt;不定詞の基本形&lt;/td&gt;
&lt;td style="padding: 8px;"&gt;
&lt;ul&gt;
&lt;li&gt;不定詞の形は &lt;strong&gt;to + 動詞の原形&lt;/strong&gt;&lt;/li&gt;
&lt;li&gt;意味や使い方が多く、&lt;strong&gt;名詞的・形容詞的・副詞的&lt;/strong&gt;の3用法がある&lt;/li&gt;
&lt;li&gt;Lesson4 セクション1では &lt;strong&gt;名詞的用法&lt;/strong&gt; を扱う&lt;/li&gt;
&lt;/ul&gt;
&lt;/td&gt;
&lt;/tr&gt;
&lt;tr style="background-color: #ffffff; color: #000000;"&gt;
&lt;td style="padding: 8px;"&gt;名詞的用法とは&lt;/td&gt;
&lt;td style="padding: 8px;"&gt;
&lt;ul&gt;
&lt;li&gt;&lt;strong&gt;「to + 動詞の原形」を名詞として使う&lt;/strong&gt;用法&lt;/li&gt;
&lt;li&gt;基本の訳は &lt;strong&gt;「〜すること」&lt;/strong&gt;&lt;/li&gt;
&lt;li&gt;文の中で名詞の代わりに使えるのがポイント&lt;/li&gt;
&lt;/ul&gt;
&lt;/td&gt;
&lt;/tr&gt;
&lt;tr style="background-color: #f0b464; color: #000000;"&gt;
&lt;td style="padding: 8px;"&gt;置ける位置（3つ）&lt;/td&gt;
&lt;td style="padding: 8px;"&gt;
&lt;ul&gt;
&lt;li&gt;&lt;strong&gt;目的語&lt;/strong&gt;：動詞のあと（他動詞のあと）&lt;br /&gt;
例）Kate likes &lt;strong&gt;to draw pictures&lt;/strong&gt;.（ケイトは絵を描くことが好きだ）&lt;/li&gt;
&lt;li&gt;&lt;strong&gt;主語&lt;/strong&gt;：文頭に置く&lt;br /&gt;
例）&lt;strong&gt;To get up early&lt;/strong&gt; is good for your health.&lt;/li&gt;
&lt;li&gt;&lt;strong&gt;補語&lt;/strong&gt;：be動詞のあとに置き，主語とイコールの関係&lt;br /&gt;
例）The important thing is &lt;strong&gt;to get enough sleep&lt;/strong&gt;.&lt;/li&gt;
&lt;/ul&gt;
&lt;/td&gt;
&lt;/tr&gt;
&lt;tr style="background-color: #ffffff; color: #000000;"&gt;
&lt;td style="padding: 8px;"&gt;目的語としての使い方&lt;/td&gt;
&lt;td style="padding: 8px;"&gt;
&lt;ul&gt;
&lt;li&gt;&lt;strong&gt;他動詞のあと&lt;/strong&gt;に置いて「〜すること」を表す&lt;/li&gt;
&lt;li&gt;like / want などのあとに来やすい&lt;/li&gt;
&lt;li&gt;I want &lt;strong&gt;to borrow a book about history&lt;/strong&gt;.&lt;br /&gt;
→ 歴史の本を借りることを望む → 「歴史についての本を借りたい」&lt;/li&gt;
&lt;/ul&gt;
&lt;/td&gt;
&lt;/tr&gt;
&lt;tr style="background-color: #f0b464; color: #000000;"&gt;
&lt;td style="padding: 8px;"&gt;訳し方のコツ&lt;/td&gt;
&lt;td style="padding: 8px;"&gt;
&lt;ul&gt;
&lt;li&gt;基本は &lt;strong&gt;「〜すること」&lt;/strong&gt; で考える&lt;/li&gt;
&lt;li&gt;日本語が不自然なときは意味をなめらかに&lt;br /&gt;
例）I want to borrow &amp;#8230; → 「借りることが欲しい」→「借りたい」に直す&lt;/li&gt;
&lt;li&gt;&lt;strong&gt;want to 〜 = 「〜したい」&lt;/strong&gt; として一まとまりで覚えてよい&lt;/li&gt;
&lt;/ul&gt;
&lt;/td&gt;
&lt;/tr&gt;
&lt;tr style="background-color: #ffffff; color: #000000;"&gt;
&lt;td style="padding: 8px;"&gt;would like to との違い&lt;/td&gt;
&lt;td style="padding: 8px;"&gt;
&lt;ul&gt;
&lt;li&gt;&lt;strong&gt;want to 〜：&lt;/strong&gt; 直接的に「〜したい」&lt;/li&gt;
&lt;li&gt;&lt;strong&gt;would like to 〜：&lt;/strong&gt; より丁寧・遠回しに「〜したいのですが」&lt;/li&gt;
&lt;li&gt;意味は似ているが、丁寧さのニュアンスが違う&lt;/li&gt;
&lt;/ul&gt;
&lt;/td&gt;
&lt;/tr&gt;
&lt;tr style="background-color: #f0b464; color: #000000;"&gt;
&lt;td style="padding: 8px;"&gt;主語としての用法&lt;/td&gt;
&lt;td style="padding: 8px;"&gt;
&lt;ul&gt;
&lt;li&gt;文頭に置いて「〜することは…だ」と言いたいときに使う&lt;/li&gt;
&lt;li&gt;&lt;strong&gt;To get up early is good for your health.&lt;/strong&gt;&lt;br /&gt;
→ 早く起きることはあなたの健康によい。&lt;/li&gt;
&lt;/ul&gt;
&lt;/td&gt;
&lt;/tr&gt;
&lt;tr style="background-color: #ffffff; color: #000000;"&gt;
&lt;td style="padding: 8px;"&gt;補語としての用法&lt;/td&gt;
&lt;td style="padding: 8px;"&gt;
&lt;ul&gt;
&lt;li&gt;構文：&lt;strong&gt;主語 + be動詞 + to 不定詞&lt;/strong&gt;&lt;/li&gt;
&lt;li&gt;補語は直前の名詞とイコールになる&lt;/li&gt;
&lt;li&gt;The important thing is &lt;strong&gt;to get enough sleep&lt;/strong&gt;.&lt;br /&gt;
→ 大事なことは十分な睡眠をとることだ。&lt;/li&gt;
&lt;/ul&gt;
&lt;/td&gt;
&lt;/tr&gt;
&lt;tr style="background-color: #f0b464; color: #000000;"&gt;
&lt;td style="padding: 8px;"&gt;位置を意識する重要性&lt;/td&gt;
&lt;td style="padding: 8px;"&gt;
&lt;ul&gt;
&lt;li&gt;不定詞は「形」よりも&lt;strong&gt;どこに置かれているか&lt;/strong&gt;が大事&lt;/li&gt;
&lt;li&gt;位置によって名詞的・形容詞的・副詞的用法が決まる&lt;/li&gt;
&lt;li&gt;「何用法？」と迷ったら、まず&lt;strong&gt;文のどこにあるか&lt;/strong&gt;を見る&lt;/li&gt;
&lt;/ul&gt;
&lt;/td&gt;
&lt;/tr&gt;
&lt;/tbody&gt;
&lt;/table&gt;
&lt;hr /&gt;
&lt;h2&gt;Lesson4 セクション1 クイズ（10問）&lt;/h2&gt;
&lt;table style="border-collapse: collapse; width: 100%; text-align: left;"&gt;
&lt;tbody&gt;
&lt;tr style="background-color: #dd8500; color: #ffffff;"&gt;
&lt;th style="padding: 8px; width: 10%;"&gt;No.&lt;/th&gt;
&lt;th style="padding: 8px;"&gt;問題（A〜D から1つ選びなさい）&lt;/th&gt;
&lt;/tr&gt;
&lt;p&gt;&lt;!-- Q1 --&gt;&lt;/p&gt;
&lt;tr style="background-color: #f0b464; color: #000000;"&gt;
&lt;td style="padding: 8px;"&gt;1&lt;/td&gt;
&lt;td style="padding: 8px;"&gt;不定詞の&lt;strong&gt;基本の形&lt;/strong&gt;として正しいものはどれですか。&lt;br /&gt;
A. to + 動詞の過去形&lt;br /&gt;
B. to + 動詞の原形&lt;br /&gt;
C. 動詞の原形 + ing&lt;br /&gt;
D. be動詞 + 過去分詞&lt;br /&gt;
&lt;button&gt;正解を見る&lt;/button&gt;&lt;br /&gt;
&lt;span id="answer1" style="display: none;"&gt;　正解：B&lt;/span&gt;&lt;/td&gt;
&lt;/tr&gt;
&lt;p&gt;&lt;!-- Q2 --&gt;&lt;/p&gt;
&lt;tr style="background-color: #ffffff; color: #000000;"&gt;
&lt;td style="padding: 8px;"&gt;2&lt;/td&gt;
&lt;td style="padding: 8px;"&gt;不定詞の&lt;strong&gt;名詞的用法&lt;/strong&gt;の基本的な訳し方として最も近いものはどれですか。&lt;br /&gt;
A. 〜するために&lt;br /&gt;
B. 〜して（感情）だ&lt;br /&gt;
C. 〜すること&lt;br /&gt;
D. 〜されることができる&lt;br /&gt;
&lt;button&gt;正解を見る&lt;/button&gt;&lt;br /&gt;
&lt;span id="answer2" style="display: none;"&gt;　正解：C&lt;/span&gt;&lt;/td&gt;
&lt;/tr&gt;
&lt;p&gt;&lt;!-- Q3 --&gt;&lt;/p&gt;
&lt;tr style="background-color: #f0b464; color: #000000;"&gt;
&lt;td style="padding: 8px;"&gt;3&lt;/td&gt;
&lt;td style="padding: 8px;"&gt;不定詞の名詞的用法が&lt;strong&gt;置ける場所&lt;/strong&gt;として正しい組み合わせはどれですか。&lt;br /&gt;
A. 主語・目的語のみ&lt;br /&gt;
B. 主語・補語のみ&lt;br /&gt;
C. 目的語・補語のみ&lt;br /&gt;
D. 主語・目的語・補語の3つすべて&lt;br /&gt;
&lt;button&gt;正解を見る&lt;/button&gt;&lt;br /&gt;
&lt;span id="answer3" style="display: none;"&gt;　正解：D&lt;/span&gt;&lt;/td&gt;
&lt;/tr&gt;
&lt;p&gt;&lt;!-- Q4 --&gt;&lt;/p&gt;
&lt;tr style="background-color: #ffffff; color: #000000;"&gt;
&lt;td style="padding: 8px;"&gt;4&lt;/td&gt;
&lt;td style="padding: 8px;"&gt;次の文の &lt;strong&gt;to 不定詞の用法&lt;/strong&gt;として最も適切なものはどれですか。&lt;br /&gt;
&lt;em&gt;Kate likes to draw pictures.&lt;/em&gt;&lt;br /&gt;
A. 主語として使われている&lt;br /&gt;
B. 目的語として使われている&lt;br /&gt;
C. 補語として使われている&lt;br /&gt;
D. 副詞として使われている&lt;br /&gt;
&lt;button&gt;正解を見る&lt;/button&gt;&lt;br /&gt;
&lt;span id="answer4" style="display: none;"&gt;　正解：B&lt;/span&gt;&lt;/td&gt;
&lt;/tr&gt;
&lt;p&gt;&lt;!-- Q5 --&gt;&lt;/p&gt;
&lt;tr style="background-color: #f0b464; color: #000000;"&gt;
&lt;td style="padding: 8px;"&gt;5&lt;/td&gt;
&lt;td style="padding: 8px;"&gt;次の文の &lt;strong&gt;主語&lt;/strong&gt;になっている部分はどれですか。&lt;br /&gt;
&lt;em&gt;To get up early is good for your health.&lt;/em&gt;&lt;br /&gt;
A. To get up early&lt;br /&gt;
B. is good&lt;br /&gt;
C. good for your health&lt;br /&gt;
D. your health&lt;br /&gt;
&lt;button&gt;正解を見る&lt;/button&gt;&lt;br /&gt;
&lt;span id="answer5" style="display: none;"&gt;　正解：A&lt;/span&gt;&lt;/td&gt;
&lt;/tr&gt;
&lt;p&gt;&lt;!-- Q6 --&gt;&lt;/p&gt;
&lt;tr style="background-color: #ffffff; color: #000000;"&gt;
&lt;td style="padding: 8px;"&gt;6&lt;/td&gt;
&lt;td style="padding: 8px;"&gt;次の文で、下線部の to 不定詞は&lt;strong&gt;何語&lt;/strong&gt;に当たりますか。&lt;br /&gt;
&lt;em&gt;The important thing is &lt;u&gt;to get enough sleep&lt;/u&gt;.&lt;/em&gt;&lt;br /&gt;
A. 主語&lt;br /&gt;
B. 動詞&lt;br /&gt;
C. 目的語&lt;br /&gt;
D. 補語&lt;br /&gt;
&lt;button&gt;正解を見る&lt;/button&gt;&lt;br /&gt;
&lt;span id="answer6" style="display: none;"&gt;　正解：D&lt;/span&gt;&lt;/td&gt;
&lt;/tr&gt;
&lt;p&gt;&lt;!-- Q7 --&gt;&lt;/p&gt;
&lt;tr style="background-color: #f0b464; color: #000000;"&gt;
&lt;td style="padding: 8px;"&gt;7&lt;/td&gt;
&lt;td style="padding: 8px;"&gt;次の和訳になる英文として最も適切なものはどれですか。&lt;br /&gt;
「私は歴史についての本を借りたい。」&lt;br /&gt;
A. I want borrowing a book about history.&lt;br /&gt;
B. I want to borrow a book about history.&lt;br /&gt;
C. I want to borrows a book about history.&lt;br /&gt;
D. I want to borrowing a book about history.&lt;br /&gt;
&lt;button&gt;正解を見る&lt;/button&gt;&lt;br /&gt;
&lt;span id="answer7" style="display: none;"&gt;　正解：B&lt;/span&gt;&lt;/td&gt;
&lt;/tr&gt;
&lt;p&gt;&lt;!-- Q8 --&gt;&lt;/p&gt;
&lt;tr style="background-color: #ffffff; color: #000000;"&gt;
&lt;td style="padding: 8px;"&gt;8&lt;/td&gt;
&lt;td style="padding: 8px;"&gt;&lt;strong&gt;want to 〜&lt;/strong&gt; と &lt;strong&gt;would like to 〜&lt;/strong&gt; の説明として正しいものはどれですか。&lt;br /&gt;
A. 両方まったく同じで、丁寧さの違いはない&lt;br /&gt;
B. want to の方が丁寧で、would like to の方がくだけた表現&lt;br /&gt;
C. want to は直接的な「〜したい」、would like to は丁寧な「〜したい」&lt;br /&gt;
D. would like to は未来形の意味になる&lt;br /&gt;
&lt;button&gt;正解を見る&lt;/button&gt;&lt;br /&gt;
&lt;span id="answer8" style="display: none;"&gt;　正解：C&lt;/span&gt;&lt;/td&gt;
&lt;/tr&gt;
&lt;p&gt;&lt;!-- Q9 --&gt;&lt;/p&gt;
&lt;tr style="background-color: #f0b464; color: #000000;"&gt;
&lt;td style="padding: 8px;"&gt;9&lt;/td&gt;
&lt;td style="padding: 8px;"&gt;次のうち、&lt;strong&gt;不定詞の名詞的用法&lt;/strong&gt;を使った文として正しいものはどれですか。&lt;br /&gt;
A. He went to the park.&lt;br /&gt;
B. To study English is important.&lt;br /&gt;
C. This is a book to read.&lt;br /&gt;
D. I got up early to see the sunrise.&lt;br /&gt;
&lt;button&gt;正解を見る&lt;/button&gt;&lt;br /&gt;
&lt;span id="answer9" style="display: none;"&gt;　正解：B（主語として名詞的用法）&lt;/span&gt;&lt;/td&gt;
&lt;/tr&gt;
&lt;p&gt;&lt;!-- Q10 --&gt;&lt;/p&gt;
&lt;tr style="background-color: #ffffff; color: #000000;"&gt;
&lt;td style="padding: 8px;"&gt;10&lt;/td&gt;
&lt;td style="padding: 8px;"&gt;不定詞の&lt;strong&gt;名詞的用法の理解で大切な視点&lt;/strong&gt;として、本文の説明に最も合うものはどれですか。&lt;br /&gt;
A. 不定詞の前に来る単語だけを見る&lt;br /&gt;
B. to の訳だけを覚えればよい&lt;br /&gt;
C. 不定詞が&lt;strong&gt;文のどの位置に置かれているか&lt;/strong&gt;を見る&lt;br /&gt;
D. 不定詞をすべて「〜するために」と訳す&lt;br /&gt;
&lt;button&gt;正解を見る&lt;/button&gt;&lt;br /&gt;
&lt;span id="answer10" style="display: none;"&gt;　正解：C&lt;/span&gt;&lt;/td&gt;
&lt;/tr&gt;
&lt;/tbody&gt;
&lt;/table&gt;
&lt;p&gt;&lt;!-- 文法復習講座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t>
  </si>
  <si>
    <t>以下のページは不自然なワードを使用しています。
これらを適切に自然な言葉に置き換えて下さい。
なお、本文の装飾や構造は絶対に変えないでください。
【対象ページURL】
https://eigo-rewrite.com/column/stage3-lesson7-1/
【検出された不自然ワード】
- 型
【本文】
------
&lt;p&gt;それでは Lesson7 セクション1に進めていきましょう。このセクションでは、関係代名詞の直前に前置詞が付く &lt;strong data-start="82" data-end="97"&gt;前置詞 + 関係代名詞&lt;/strong&gt; の形が登場します。その後、セクション2では、この &lt;strong data-start="123" data-end="138"&gt;前置詞 + 関係代名詞&lt;/strong&gt; を 1語で置き換えた &lt;strong data-start="150" data-end="158"&gt;関係副詞&lt;/strong&gt; が出てきます。どちらも区別が重要となりますので、それぞれの使い方、見分け方、そして例外があるかどうかについて確認していきましょう。&lt;br /&gt;
STAGE3の英文法（時制・助動詞・不定詞など）の全体像は、&lt;strong&gt;&lt;a href="https://eigo-rewrite.com/column/stage3/"&gt;STAGE3｜高校英文法の総まとめ（全体像はこちら）&lt;/a&gt;&lt;/strong&gt;で確認できます。&lt;/p&gt;
&lt;h2&gt;前置詞＋関係代名詞（which / whom）&lt;/h2&gt;
&lt;p&gt;&lt;strong&gt;結論：&lt;/strong&gt;このページは「&lt;strong&gt;前置詞＋関係代名詞（which / whom）&lt;/strong&gt;」の型を固める回です。&lt;strong&gt;where / when / why（関係副詞）は別セクション&lt;/strong&gt;なので、まずは「前置詞の直後に置ける語」を確定させて進めてください。&lt;/p&gt;
&lt;table&gt;
&lt;thead&gt;
&lt;tr&gt;
&lt;th&gt;知りたいこと&lt;/th&gt;
&lt;th&gt;結論（型）&lt;/th&gt;
&lt;th&gt;例&lt;/th&gt;
&lt;th&gt;注意&lt;/th&gt;
&lt;/tr&gt;
&lt;/thead&gt;
&lt;tbody&gt;
&lt;tr&gt;
&lt;td&gt;in which の作り方&lt;/td&gt;
&lt;td&gt;前置詞＋which&lt;/td&gt;
&lt;td&gt;the village &lt;strong&gt;in which&lt;/strong&gt; I was born&lt;/td&gt;
&lt;td&gt;前置詞を忘れやすい（元の文に戻して in を確認）&lt;/td&gt;
&lt;/tr&gt;
&lt;tr&gt;
&lt;td&gt;to whom の作り方&lt;/td&gt;
&lt;td&gt;前置詞＋whom（人）&lt;/td&gt;
&lt;td&gt;the person &lt;strong&gt;to whom&lt;/strong&gt; I spoke&lt;/td&gt;
&lt;td&gt;前置詞の直後は that にできない&lt;/td&gt;
&lt;/tr&gt;
&lt;tr&gt;
&lt;td&gt;with whom の作り方&lt;/td&gt;
&lt;td&gt;前置詞＋whom（人）&lt;/td&gt;
&lt;td&gt;The man &lt;strong&gt;whom&lt;/strong&gt; we were talking &lt;strong&gt;with&lt;/strong&gt;&lt;/td&gt;
&lt;td&gt;会話では前置詞を後ろに回す形もよく出る&lt;/td&gt;
&lt;/tr&gt;
&lt;tr&gt;
&lt;td&gt;that は使える？&lt;/td&gt;
&lt;td&gt;前置詞の直後は不可&lt;/td&gt;
&lt;td&gt;× in that / ○ which I was born in&lt;/td&gt;
&lt;td&gt;迷ったら which / whom に寄せると安全&lt;/td&gt;
&lt;/tr&gt;
&lt;tr&gt;
&lt;td&gt;省略できる？&lt;/td&gt;
&lt;td&gt;前置詞が後ろなら省略可（目的格）&lt;/td&gt;
&lt;td&gt;the city (which) he was born &lt;strong&gt;in&lt;/strong&gt;&lt;/td&gt;
&lt;td&gt;&lt;strong&gt;in which&lt;/strong&gt; の形は省略できない&lt;/td&gt;
&lt;/tr&gt;
&lt;/tbody&gt;
&lt;/table&gt;
&lt;h3&gt;つまずき防止：語順を即決する3チェック&lt;/h3&gt;
&lt;ul&gt;
&lt;li&gt;① まず元の2文に戻して、&lt;strong&gt;前置詞が必要か（in / to / with など）&lt;/strong&gt;を確定する&lt;/li&gt;
&lt;li&gt;② 前置詞を前に出すなら、直後は&lt;strong&gt;which / whom&lt;/strong&gt;（&lt;strong&gt;that は不可&lt;/strong&gt;）&lt;/li&gt;
&lt;li&gt;③ 口語なら「前置詞を後ろ」にもできる（例：which I was born &lt;strong&gt;in&lt;/strong&gt;）&lt;/li&gt;
&lt;/ul&gt;
&lt;h3&gt;よくある誤り（ここだけ注意）&lt;/h3&gt;
&lt;ul&gt;
&lt;li&gt;× &lt;strong&gt;in that&lt;/strong&gt; I was born ／ ○ &lt;strong&gt;which&lt;/strong&gt; I was born in（または in which I was born）&lt;/li&gt;
&lt;li&gt;× the city &lt;strong&gt;in&lt;/strong&gt; he was born ／ ○ the city he was born &lt;strong&gt;in&lt;/strong&gt;（または the city &lt;strong&gt;in which&lt;/strong&gt; he was born）&lt;/li&gt;
&lt;/ul&gt;
&lt;p&gt;このあと本文で、&lt;strong&gt;基本→前置詞を含む例→前置詞＋関係代名詞の注意点→クイズ&lt;/strong&gt;の順に確認できます。&lt;/p&gt;
&lt;h3&gt;関係代名詞の使い方の復習&lt;/h3&gt;
&lt;p&gt;まずおなじみの形で文が二つありますから、この二つの文を繋いで一つにします。まずは今まで通りの関係代名詞の使い方、これを確認した上で今回の前置詞 + 関係代名詞、こういった使い方を見ていく事にします。まずこの二つの文を繋ぐ際というのは、今までと同様にこの重複している名詞を取り出します。取り出したらここの&lt;span style="color: red;"&gt;&amp;#8220;it&amp;#8221;&lt;/span&gt;、この&lt;span style="color: red;"&gt;&amp;#8220;it&amp;#8221;&lt;/span&gt;というのが当然これは人以外になりますから&lt;span style="color: red;"&gt;&amp;#8220;which&amp;#8221;&lt;/span&gt;とか&lt;span style="color: red;"&gt;&amp;#8220;that&amp;#8221;&lt;/span&gt;にしてこれを塊の先頭にもってきます。そして、この先行詞の後ろに置くという形になっていて、これで「ここが私が生まれた村です。」という形になっています。忘れてしまいがちですが、元々ここに&lt;span style="color: red;"&gt;&amp;#8220;in&amp;#8221;&lt;/span&gt;という前置詞が入っていますから、ここに前置詞を書くのを忘れないで下さい。これが一つ注意点となります。&lt;/p&gt;
&lt;h3&gt;前置詞 + 関係代名詞の使い方&lt;/h3&gt;
&lt;p&gt;これが今までやっていた関係代名詞の使い方になる訳ですが、今回はここに&lt;span style="color: red;"&gt;&amp;#8220;in it&amp;#8221;&lt;/span&gt;というふうに、ここ前置詞 + 名詞という塊としてみるとこの&lt;span style="color: red;"&gt;&amp;#8220;it&amp;#8221;&lt;/span&gt;を&lt;span style="color: red;"&gt;&amp;#8220;which&amp;#8221;&lt;/span&gt;に変えた時に、ここが前置詞 + 名詞だからここの&lt;span style="color: red;"&gt;&amp;#8220;it&amp;#8221;&lt;/span&gt;を&lt;span style="color: red;"&gt;&amp;#8220;which&amp;#8221;&lt;/span&gt;に変えても&lt;span style="color: red;"&gt;&amp;#8220;in which&amp;#8221;&lt;/span&gt;という形で前置詞 + 関係代名詞、こういった形でセットで前に出すという考え方がある訳です。この&lt;span style="color: red;"&gt;&amp;#8220;in it&amp;#8221;&lt;/span&gt;が&lt;span style="color: red;"&gt;&amp;#8220;in which&amp;#8221;&lt;/span&gt;になってそのまま出てきます。そうすると、これが一つの塊を作る、節を作るという事には変わりがなく、訳し方も当然これは関係代名詞で&amp;#8221;,&amp;#8221;もありませんから直前の名詞を修飾します。このように、訳としては今までの関係代名詞の使い方と大体同じですが、ここに前置詞が付くというのがこれまでとの違いになっています。&lt;/p&gt;
&lt;h3&gt;前置詞の位置と関係代名詞の使い方&lt;/h3&gt;
&lt;p&gt;この前置詞があるかないかという所で訳が変わらないというのが実は大事な所でして、どうしてもこの「私が生まれた村」の中に&lt;span style="color: red;"&gt;&amp;#8220;in&amp;#8221;&lt;/span&gt;という前置詞の訳が入っていないので、書く際にここの&lt;span style="color: red;"&gt;&amp;#8220;in&amp;#8221;&lt;/span&gt;を忘れてしまいがちです。なので、防ぎ方としては元の文に戻した時に&lt;span style="color: red;"&gt;&amp;#8220;I was born the village&amp;#8221;&lt;/span&gt;ではなくて、&lt;span style="color: red;"&gt;&amp;#8220;I was born in the village&amp;#8221;&lt;/span&gt;と、ここに元々&lt;span style="color: red;"&gt;&amp;#8220;in&amp;#8221;&lt;/span&gt;があったなというふうに元の文に戻して考えてあげるとここの前置詞というのを忘れないで済むという事になります。&lt;/p&gt;
&lt;h3&gt;注意点: 関係代名詞の選択&lt;/h3&gt;
&lt;p&gt;注意点としてこちらの二つ目の文では、&lt;span style="color: red;"&gt;&amp;#8220;which&amp;#8221;&lt;/span&gt;と&lt;span style="color: red;"&gt;&amp;#8220;that&amp;#8221;&lt;/span&gt;はどちらでもいいですよという形になっていますが、この前置詞のあとに関係代名詞の&lt;span style="color: red;"&gt;&amp;#8220;that&amp;#8221;&lt;/span&gt;を置くというのはダメになっています。ですので、&lt;span style="color: red;"&gt;&amp;#8220;which I was born in&amp;#8221;&lt;/span&gt;とか&lt;span style="color: red;"&gt;&amp;#8220;that I was born in&amp;#8221;&lt;/span&gt;、こういう形はいいですが、&lt;span style="color: red;"&gt;&amp;#8220;in that&amp;#8221;&lt;/span&gt;という形は出来ないという事が一つ注意点になります。ですので、選択問題や自分で英作文をする時に、ちょっと怪しいなと思ったら&lt;span style="color: red;"&gt;&amp;#8220;that&amp;#8221;&lt;/span&gt;ではなくて全て&lt;span style="color: red;"&gt;&amp;#8220;which&amp;#8221;&lt;/span&gt;とか&lt;span style="color: red;"&gt;&amp;#8220;whom&amp;#8221;&lt;/span&gt;にしておくとどちらの形にも対応する事が出来ますから、こういった所は注意をして下さい。&lt;br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&lt;hr /&gt;
&lt;h3&gt;前置詞と関係代名詞の使い方&lt;/h3&gt;
&lt;p&gt;それでは前置詞と関係代名詞を同時に使う例文を他にも二つ見ていきましょう。まずこちらの例文です。&lt;/p&gt;
&lt;h3&gt;例文1: &amp;#8220;The man whom we were talking with was Jun.&amp;#8221;&lt;/h3&gt;
&lt;p&gt;この文では、&lt;span style="color: red;"&gt;&amp;#8220;with was&amp;#8221;&lt;/span&gt;という形が不自然に感じられますが、これは元々文が以下のように分かれていたためです：&lt;/p&gt;
&lt;ul&gt;
&lt;li&gt;「The man was Jun.」(その人はジュンでした)&lt;/li&gt;
&lt;li&gt;「We were talking with him.」(私たちは彼と話していた)&lt;/li&gt;
&lt;/ul&gt;
&lt;p&gt;&lt;span style="color: red;"&gt;&amp;#8220;talk&amp;#8221;&lt;/span&gt;は「talk &lt;span style="color: red;"&gt;him&lt;/span&gt;」や「talk &lt;span style="color: red;"&gt;her&lt;/span&gt;」とは使われず、「誰々と話す」という意味では&lt;span style="color: red;"&gt;&amp;#8220;with&amp;#8221;&lt;/span&gt;が必要です。従って、元々の「&lt;span style="color: red;"&gt;him&lt;/span&gt;」が関係代名詞として文の先頭に来て、結果として「&lt;span style="color: red;"&gt;whom we were talking with&lt;/span&gt;」となります。このように、「私たちが話していたその男性はジュンです。」と訳すと、「&lt;span style="color: red;"&gt;with&lt;/span&gt;」が訳に反映されていない場合があります。書く際に「The man whom we were talking &lt;span style="color: red;"&gt;with&lt;/span&gt; Jun」と書かないように注意し、元の文に戻して「talk &lt;span style="color: red;"&gt;with&lt;/span&gt;」を意識して「&lt;span style="color: red;"&gt;with&lt;/span&gt;」を忘れないようにしましょう。&lt;/p&gt;
&lt;p&gt;ここでの「&lt;span style="color: red;"&gt;whom&lt;/span&gt;」は目的格であり、目的格の関係代名詞は省略可能です。従って、「The man &lt;span style="color: red;"&gt;we were talking with&lt;/span&gt;」とも書けます。&lt;/p&gt;
&lt;h3&gt;例文2: &amp;#8220;I will meet the writer I have wanted to talk with.&amp;#8221;&lt;/h3&gt;
&lt;p&gt;この文の「&lt;span style="color: red;"&gt;writer&lt;/span&gt;」に対して、「I have wanted to talk with &lt;span style="color: red;"&gt;him/her&lt;/span&gt;」という形で「&lt;span style="color: red;"&gt;with&lt;/span&gt;」が入っています。「talk &lt;span style="color: red;"&gt;with&lt;/span&gt;」が基本です。「&lt;span style="color: red;"&gt;have wanted&lt;/span&gt;」は「ずっと話したかった」という意味を持ちます。ここで「I have wanted to talk with」は、「話したいと思っていた作家に会う予定です」という訳になります。&lt;/p&gt;
&lt;p&gt;文の構造としては、名詞「&lt;span style="color: red;"&gt;writer&lt;/span&gt;」があり、その後に「I have wanted」が続く形です。ここで「名詞+SV」の形式を見たら、関係代名詞の目的格が省略されていると考えましょう。実際にこの形が出てくる際には、「I will meet the writer I have wanted to talk &lt;span style="color: red;"&gt;with&lt;/span&gt;」となる場合もあります。前置詞+関係代名詞の際は、目的格が省略されているかもしれないことと、元々前置詞があったかどうかを意識する必要があります。&lt;/p&gt;
&lt;p&gt;このような文に慣れるためには、練習問題を使ってしっかりと演習を行うことが重要です。セクション1については以上となります。&lt;/p&gt;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&lt;p&gt;&amp;nbsp;&lt;/p&gt;
&lt;h2&gt;Lesson 7 セクション1: 前置詞 + 関係代名詞&lt;/h2&gt;
&lt;h3&gt;まとめ&lt;/h3&gt;
&lt;table style="width: 100%; border-collapse: collapse;"&gt;
&lt;tbody&gt;
&lt;tr style="background-color: #dd8500; color: white;"&gt;
&lt;th&gt;ポイント&lt;/th&gt;
&lt;th&gt;説明&lt;/th&gt;
&lt;/tr&gt;
&lt;tr style="background-color: #f0b464; color: black;"&gt;
&lt;td&gt;前置詞 + 関係代名詞とは？&lt;/td&gt;
&lt;td&gt;関係代名詞の前に前置詞を置くことで、より形式ばった・書き言葉的な文構造を作る形&lt;/td&gt;
&lt;/tr&gt;
&lt;tr style="background-color: white; color: black;"&gt;
&lt;td&gt;基本構造&lt;/td&gt;
&lt;td&gt;&lt;code&gt;in which / to whom / with whom&lt;/code&gt; などの形で先行詞を修飾し、「～の中で」「～に（対して）」などの意味を表す&lt;/td&gt;
&lt;/tr&gt;
&lt;tr style="background-color: #f0b464; color: black;"&gt;
&lt;td&gt;使える関係代名詞&lt;/td&gt;
&lt;td&gt;&lt;strong&gt;which / whom&lt;/strong&gt; は前置詞と併用可。&lt;strong&gt;that&lt;/strong&gt; は前置詞の直後に置くことはできない&lt;/td&gt;
&lt;/tr&gt;
&lt;tr style="background-color: white; color: black;"&gt;
&lt;td&gt;省略の可否&lt;/td&gt;
&lt;td&gt;目的格の関係代名詞は、前置詞が文末にくる形では省略可。ただし、前置詞を前に出した「前置詞 + 関係代名詞」の形では&lt;strong&gt;省略不可&lt;/strong&gt;&lt;/td&gt;
&lt;/tr&gt;
&lt;tr style="background-color: #f0b464; color: black;"&gt;
&lt;td&gt;意味上の対応関係&lt;/td&gt;
&lt;td&gt;&lt;code&gt;the city in which he was born&lt;/code&gt; ＝ &lt;code&gt;the city which he was born in&lt;/code&gt; のように、「どの語がどの前置詞と結びついているか」を意識することが大切&lt;/td&gt;
&lt;/tr&gt;
&lt;tr style="background-color: white; color: black;"&gt;
&lt;td&gt;口語との違い&lt;/td&gt;
&lt;td&gt;会話では &lt;code&gt;the person (who) I spoke with&lt;/code&gt; のように前置詞を文末に置く形が一般的。&lt;code&gt;with whom&lt;/code&gt; などは主に書き言葉やかたい文章で用いられる&lt;/td&gt;
&lt;/tr&gt;
&lt;/tbody&gt;
&lt;/table&gt;
&lt;h3&gt;クイズ&lt;/h3&gt;
&lt;p&gt;&lt;script&gt;
  function showAnswer(id) {
    document.getElementById(id).style.display = 'inline';
    document.getElementById(id + '-btn').style.display = 'none';
  }
&lt;/script&gt;&lt;/p&gt;
&lt;table style="width: 100%; border-collapse: collapse; margin-top: 10px;"&gt;
&lt;tbody&gt;
&lt;tr style="background-color: #dd8500; color: white;"&gt;
&lt;th&gt;問題&lt;/th&gt;
&lt;th&gt;選択肢&lt;/th&gt;
&lt;th&gt;答え&lt;/th&gt;
&lt;/tr&gt;
&lt;tr style="background-color: #f0b464; color: black;"&gt;
&lt;td&gt;1. 「前置詞 + 関係代名詞」の説明として最も適切なのはどれ？&lt;/td&gt;
&lt;td&gt;A. 関係代名詞の前に副詞を置く形&lt;br /&gt;
B. 関係代名詞の前に前置詞を置いて、より形式ばった形にしたもの&lt;br /&gt;
C. 前置詞を文末に置く口語的な形&lt;br /&gt;
D. 関係代名詞をすべて省略した形&lt;/td&gt;
&lt;td&gt;&lt;button id="q1-btn"&gt;正解を見る&lt;/button&gt;&lt;br /&gt;
&lt;span id="q1" style="display: none;"&gt;B. 関係代名詞の前に前置詞を置いて、より形式ばった形にしたもの&lt;/span&gt;&lt;/td&gt;
&lt;/tr&gt;
&lt;tr style="background-color: white; color: black;"&gt;
&lt;td&gt;2. 次のうち「前置詞 + 関係代名詞」の例になっているものはどれ？&lt;/td&gt;
&lt;td&gt;A. which I know&lt;br /&gt;
B. in which I live&lt;br /&gt;
C. that I met&lt;br /&gt;
D. who I talked to&lt;/td&gt;
&lt;td&gt;&lt;button id="q2-btn"&gt;正解を見る&lt;/button&gt;&lt;br /&gt;
&lt;span id="q2" style="display: none;"&gt;B. in which I live&lt;/span&gt;&lt;/td&gt;
&lt;/tr&gt;
&lt;tr style="background-color: #f0b464; color: black;"&gt;
&lt;td&gt;3. 前置詞の直後に置くことが&lt;strong&gt;できない&lt;/strong&gt;関係代名詞はどれ？&lt;/td&gt;
&lt;td&gt;A. which&lt;br /&gt;
B. whom&lt;br /&gt;
C. that&lt;br /&gt;
D. whose&lt;/td&gt;
&lt;td&gt;&lt;button id="q3-btn"&gt;正解を見る&lt;/button&gt;&lt;br /&gt;
&lt;span id="q3" style="display: none;"&gt;C. that&lt;/span&gt;&lt;/td&gt;
&lt;/tr&gt;
&lt;tr style="background-color: white; color: black;"&gt;
&lt;td&gt;4. 「in which」の意味として最も近いものはどれ？&lt;/td&gt;
&lt;td&gt;A. その中で&lt;br /&gt;
B. そのために&lt;br /&gt;
C. その時に&lt;br /&gt;
D. その理由で&lt;/td&gt;
&lt;td&gt;&lt;button id="q4-btn"&gt;正解を見る&lt;/button&gt;&lt;br /&gt;
&lt;span id="q4" style="display: none;"&gt;A. その中で&lt;/span&gt;&lt;/td&gt;
&lt;/tr&gt;
&lt;tr style="background-color: #f0b464; color: black;"&gt;
&lt;td&gt;5. 「to whom」が自然に使われるのはどの先行詞に対してか？&lt;/td&gt;
&lt;td&gt;A. 物&lt;br /&gt;
B. 場所&lt;br /&gt;
C. 人&lt;br /&gt;
D. 時&lt;/td&gt;
&lt;td&gt;&lt;button id="q5-btn"&gt;正解を見る&lt;/button&gt;&lt;br /&gt;
&lt;span id="q5" style="display: none;"&gt;C. 人&lt;/span&gt;&lt;/td&gt;
&lt;/tr&gt;
&lt;tr style="background-color: white; color: black;"&gt;
&lt;td&gt;6. 次の二つの文の関係として正しいものはどれ？&lt;br /&gt;
① This is the city in which he was born.&lt;br /&gt;
② This is the city which he was born in.&lt;/td&gt;
&lt;td&gt;A. ①と②は意味がほぼ同じで、①の方が形式ばっている&lt;br /&gt;
B. ①と②は意味が正反対になる&lt;br /&gt;
C. ①だけが文法的に正しい&lt;br /&gt;
D. ②だけが文法的に正しい&lt;/td&gt;
&lt;td&gt;&lt;button id="q6-btn"&gt;正解を見る&lt;/button&gt;&lt;br /&gt;
&lt;span id="q6" style="display: none;"&gt;A. ①と②は意味がほぼ同じで、①の方が形式ばっている&lt;/span&gt;&lt;/td&gt;
&lt;/tr&gt;
&lt;tr style="background-color: #f0b464; color: black;"&gt;
&lt;td&gt;7. 次の訳として最も適切なのはどれ？&lt;br /&gt;
I visited the city in which he was born.&lt;/td&gt;
&lt;td&gt;A. 私は彼が生まれた都市を訪れた。&lt;br /&gt;
B. 私は彼が生まれる都市を訪れた。&lt;br /&gt;
C. 私は彼がその都市を訪れた。&lt;br /&gt;
D. 私は彼が住んでいる都市を訪れた。&lt;/td&gt;
&lt;td&gt;&lt;button id="q7-btn"&gt;正解を見る&lt;/button&gt;&lt;br /&gt;
&lt;span id="q7" style="display: none;"&gt;A. 私は彼が生まれた都市を訪れた。&lt;/span&gt;&lt;/td&gt;
&lt;/tr&gt;
&lt;tr style="background-color: white; color: black;"&gt;
&lt;td&gt;8. 「The person with whom I spoke was kind.」の意味として最も近いものはどれ？&lt;/td&gt;
&lt;td&gt;A. 私が話した人は親切だった。&lt;br /&gt;
B. 私が親切だった人と話した。&lt;br /&gt;
C. 私がその人と親切に話した。&lt;br /&gt;
D. 私が見た人は親切だった。&lt;/td&gt;
&lt;td&gt;&lt;button id="q8-btn"&gt;正解を見る&lt;/button&gt;&lt;br /&gt;
&lt;span id="q8" style="display: none;"&gt;A. 私が話した人は親切だった。&lt;/span&gt;&lt;/td&gt;
&lt;/tr&gt;
&lt;tr style="background-color: #f0b464; color: black;"&gt;
&lt;td&gt;9. 次の説明のうち、前置詞 + 関係代名詞について正しいものはどれ？&lt;/td&gt;
&lt;td&gt;A. 口語ではよく使われるが、書き言葉ではほとんど使われない。&lt;br /&gt;
B. 書き言葉でよく使われ、かたい印象を与える表現である。&lt;br /&gt;
C. that とだけ組み合わせて使う表現である。&lt;br /&gt;
D. 関係代名詞を必ず省略しなければならない。&lt;/td&gt;
&lt;td&gt;&lt;button id="q9-btn"&gt;正解を見る&lt;/button&gt;&lt;br /&gt;
&lt;span id="q9" style="display: none;"&gt;B. 書き言葉でよく使われ、かたい印象を与える表現である。&lt;/span&gt;&lt;/td&gt;
&lt;/tr&gt;
&lt;tr style="background-color: white; color: black;"&gt;
&lt;td&gt;10. 次のうち、文法的に&lt;strong&gt;誤っている&lt;/strong&gt;文はどれ？&lt;/td&gt;
&lt;td&gt;A. This is the house in which I lived.&lt;br /&gt;
B. This is the house which I lived in.&lt;br /&gt;
C. This is the house I lived in.&lt;br /&gt;
D. This is the house in I lived.&lt;/td&gt;
&lt;td&gt;&lt;button id="q10-btn"&gt;正解を見る&lt;/button&gt;&lt;br /&gt;
&lt;span id="q10" style="display: none;"&gt;D. This is the house in I lived.&lt;/span&gt;&lt;/td&gt;
&lt;/tr&gt;
&lt;/tbody&gt;
&lt;/table&gt;
------</t>
  </si>
  <si>
    <t>以下のページは不自然なワードを使用しています。
これらを適切に自然な言葉に置き換えて下さい。
なお、本文の装飾や構造は絶対に変えないでください。
【対象ページURL】
https://eng-support.com/column/book2-lesson4-scene3/
【検出された不自然ワード】
- 型
【本文】
------
&lt;p&gt;&amp;nbsp;&lt;/p&gt;
&lt;p&gt;&lt;iframe title="YouTube video player" src="https://www.youtube.com/embed/I87oT5Kggus?si=T5WE7LlE_cdZML_Q" width="280" height="146"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class="mce_SELRES_start"&gt;﻿&lt;/span&gt;&lt;/iframe&gt;&lt;br /&gt;
今回は、&lt;span style="color: blue;"&gt;Book2 Lesson4シーン3&lt;/span&gt;において、付加疑問文について解説いたします。このLessonは&lt;span style="color: green;"&gt;PROGRESSのBook2&lt;/span&gt;の&lt;span style="color: green;"&gt;44ページ&lt;/span&gt;に掲載されています。文章を見ながら進めていきましょう。&lt;/p&gt;
&lt;h3&gt;付加疑問文とは？&lt;/h3&gt;
&lt;p&gt;まず、付加疑問文が何かを理解しましょう。付加疑問文は、肯定文の後に否定疑問文を追加することで、確認や補足を行う文型です。例えば、「&lt;span style="color: blue;"&gt;Are you excited?&lt;/span&gt;」（あなたはワクワクしているんですか？）という肯定文に対して、「&lt;span style="color: red;"&gt;Aren&amp;#8217;t you excited?&lt;/span&gt;」（あなたは興奮していないんですか？）という否定疑問文を付け加えることができます。&lt;/p&gt;
&lt;h3&gt;なぜ付加疑問文を使うのか？&lt;/h3&gt;
&lt;p&gt;付加疑問文は、相手の感情や意見を確認する際に便利ですが、注意が必要です。相手が自分の気持ちを勝手に決めつけることがあり、それが不適切な場合があります。特に生徒と保護者、友人同士のコミュニケーションでは、相手の気持ちを尊重することが大切です。&lt;/p&gt;
&lt;h3&gt;付加疑問文の構造&lt;/h3&gt;
&lt;p&gt;付加疑問文の構造は単純です。元の肯定文に、肯定文の主語と同じbe動詞を否定形で付け加えます。例えば、肯定文「&lt;span style="color: blue;"&gt;You&amp;#8217;re really excited&lt;/span&gt;」（君は本当に興奮している）に対して、否定疑問文「&lt;span style="color: red;"&gt;Aren&amp;#8217;t you really excited?&lt;/span&gt;」（君は本当に興奮していないのか？）となります。&lt;/p&gt;
&lt;h3&gt;付加疑問文のニュアンス&lt;/h3&gt;
&lt;p&gt;付加疑問文のニュアンスは、最後の部分のアクセントによって変わります。「&lt;span style="color: red;"&gt;Aren&amp;#8217;t you really excited?&lt;/span&gt;」のように上げると、確認や驚きの意味が強まります。一方、「&lt;span style="color: red;"&gt;Aren&amp;#8217;t you really excited?&lt;/span&gt;」のように上げないと、疑問のニュアンスは薄くなり、あまり確認的ではありません。&lt;/p&gt;
&lt;p&gt;付加疑問文は、相手の気持ちを確認する便利な文型ですが、注意が必要です。相手の気持ちを尊重し、コミュニケーションを円滑に進めるために、適切に使いましょう。肯定文に否定疑問文を付け加える際は、構造とニュアンスに注意し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&lt;hr /&gt;
&lt;p&gt;&lt;iframe loading="lazy" title="YouTube video player" src="https://www.youtube.com/embed/rYd8CeBOP0U?si=3JGk_FVoiezYE546" width="280" height="146" frameborder="0" allowfullscreen="allowfullscreen"&gt;&lt;span data-mce-type="bookmark" style="display: inline-block; width: 0px; overflow: hidden; line-height: 0;" class="mce_SELRES_start"&gt;﻿&lt;/span&gt;&lt;/iframe&gt;&lt;/p&gt;
&lt;h3&gt;付加疑問文の使い方&lt;/h3&gt;
&lt;p&gt;付加疑問文は、英語の文法で重要な要素です。基本的には、肯定文の後に否定疑問文を追加する形をとり、相手の意見や感情を確認するために使います。例えば、肯定文「You’re really excited」（あなたは本当に興奮している）に対して、否定疑問文「&lt;span style="color: red;"&gt;Aren’t you really excited?&lt;/span&gt;」（あなたは本当に興奮していないのか？）といった具体的な形です。&lt;/p&gt;
&lt;h3&gt;付加疑問文の構造&lt;/h3&gt;
&lt;p&gt;付加疑問文の構造は非常にシンプルです。まず、元の肯定文における主語がbe動詞であれば、それを保持し、その後にbe動詞を否定形で続けます。初めての場合は、「&lt;span style="color: red;"&gt;Are you really excited?&lt;/span&gt;」（本当に興奮しているの？）という肯定文を否定形にし、「&lt;span style="color: red;"&gt;Aren’t you really excited?&lt;/span&gt;」（本当に興奮していないのか？）とします。慣れてくれば、「You’re」を主語とした疑問文にも移行できます。&lt;/p&gt;
&lt;h3&gt;「That’s a new pair of jeans, isn’t it?」の解説&lt;/h3&gt;
&lt;p&gt;この文は「あれは新しいジーンズですよね？」という意味です。肯定文「That’s」（それは）は、疑問文にすると「&lt;span style="color: red;"&gt;Is that&lt;/span&gt;」（それは…ですか？）となり、否定形にすると「&lt;span style="color: red;"&gt;Isn’t that&lt;/span&gt;」（それは…ではないですか？）となります。注意点は「isn’t」の後に続く「&lt;span style="color: red;"&gt;it&lt;/span&gt;」です。この「it」は「That」を代替するもので、英語の文法ルールに基づき、2回目以降は人称代名詞として使います。&lt;/p&gt;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&lt;hr /&gt;
&lt;p&gt;&lt;iframe loading="lazy" title="YouTube video player" src="https://www.youtube.com/embed/E0L_vqe-B8g?si=CMJsX9jCj-vZBs0k" width="280" height="146" frameborder="0" allowfullscreen="allowfullscreen"&gt;&lt;span data-mce-type="bookmark" style="display: inline-block; width: 0px; overflow: hidden; line-height: 0;" class="mce_SELRES_start"&gt;﻿&lt;/span&gt;&lt;/iframe&gt;&lt;/p&gt;
&lt;h3 style="color: black;"&gt;付加疑問文の基本概念&lt;/h3&gt;
&lt;p style="color: black;"&gt;付加疑問を続けます。今まで勉強してきたのはbe動詞の文の付加疑問文でした。もう1回1番を復習しましょう。&lt;/p&gt;
&lt;p style="color: black;"&gt;&lt;span style="color: red;"&gt;&amp;#8220;You’re&lt;/span&gt; really excited&amp;#8221;&lt;br /&gt;
「&lt;span style="color: blue;"&gt;君&lt;/span&gt;本当に&lt;span style="color: blue;"&gt;興奮&lt;/span&gt;している」&lt;br /&gt;
「&lt;span style="color: blue;"&gt;君&lt;/span&gt;本当に&lt;span style="color: blue;"&gt;ワクワク&lt;/span&gt;している」&lt;br /&gt;
人の気持ちを勝手に決め付けちゃダメだなぁ、でもどう見てもそう見えるなぁという時に、「&lt;span style="color: blue;"&gt;君&lt;/span&gt;本当に&lt;span style="color: blue;"&gt;興奮&lt;/span&gt;しているよね？」と聞きます。&lt;/p&gt;
&lt;h3 style="color: black;"&gt;付加疑問文の構造とニュアンス&lt;/h3&gt;
&lt;p style="color: black;"&gt;確信度が高かったら普通に「よねぇ」、確信度が低かったら「よね？」って聞く感じになります。英語ではそんな時にどうするか、付加疑問というのを付けるんでした。&lt;/p&gt;
&lt;h3 style="color: black;"&gt;一般動詞の文における付加疑問文&lt;/h3&gt;
&lt;p style="color: black;"&gt;続いて、一般動詞の文における付加疑問文を学びましょう。&lt;/p&gt;
&lt;p style="color: black;"&gt;&lt;span style="color: red;"&gt;&amp;#8220;Grandma&lt;/span&gt; raises &lt;span style="color: green;"&gt;flowers&lt;/span&gt;&amp;#8221;&lt;br /&gt;
「&lt;span style="color: blue;"&gt;おばあちゃん&lt;/span&gt;は&lt;span style="color: blue;"&gt;花&lt;/span&gt;を&lt;span style="color: blue;"&gt;育てています&lt;/span&gt;」&lt;br /&gt;
と言っている訳です。&lt;/p&gt;
&lt;h3 style="color: black;"&gt; 一般動詞の文での付加疑問文の作成&lt;/h3&gt;
&lt;p style="color: black;"&gt;この場合、お孫さんがお母さんにそのまたお母さんであるおばあちゃんとしておきましょう。「おばあちゃんって花を育てていたよね？確か。」こんな感じです。&lt;/p&gt;
&lt;p style="color: black;"&gt;&lt;span style="color: red;"&gt;&amp;#8220;Grandma&lt;/span&gt; raises &lt;span style="color: green;"&gt;flowers&lt;/span&gt;, doesn’t she?&amp;#8221;&lt;br /&gt;
「&lt;span style="color: blue;"&gt;おばあちゃん&lt;/span&gt;って&lt;span style="color: blue;"&gt;花&lt;/span&gt;を&lt;span style="color: blue;"&gt;育てているよね？&lt;/span&gt;」&lt;br /&gt;
「&lt;span style="color: blue;"&gt;おばあちゃん&lt;/span&gt;は&lt;span style="color: blue;"&gt;花&lt;/span&gt;を&lt;span style="color: blue;"&gt;育てていたよね？確か。&lt;/span&gt;」&lt;/p&gt;
&lt;p style="color: black;"&gt;このように、be動詞の文ではbe動詞の疑問文。一般動詞の文では一般動詞の疑問文の最初の2単語と思っておけばいいです。あとは、肯定文への付加疑問は否定です。&lt;/p&gt;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&lt;hr /&gt;
&lt;p&gt;&lt;iframe loading="lazy" title="YouTube video player" src="https://www.youtube.com/embed/G5wzsaMF_2U?si=JKq8ZSsTb47_Y3Fo" width="280" height="146" frameborder="0" allowfullscreen="allowfullscreen"&gt;&lt;span data-mce-type="bookmark" style="display: inline-block; width: 0px; overflow: hidden; line-height: 0;" class="mce_SELRES_start"&gt;﻿&lt;/span&gt;&lt;/iframe&gt;&lt;/p&gt;
&lt;h3&gt; 一般動詞の付加疑問文の基本&lt;/h3&gt;
&lt;p&gt;一般動詞の付加疑問文についてもうちょっと続けましょう。3番は今の復習です。&lt;/p&gt;
&lt;h3&gt;付加疑問文の構造と覚え方&lt;/h3&gt;
&lt;p&gt;&amp;#8220;Grandma raises flowers, &lt;span style="color: red;"&gt;doesn’t she?&lt;/span&gt;&amp;#8220;ですが、本当はその後ろに&amp;#8221;&lt;span style="color: blue;"&gt;doesn’t she raise flowers?&lt;/span&gt;&amp;#8220;となっていて、この&amp;#8221;&lt;span style="color: blue;"&gt;raise flowers&lt;/span&gt;&amp;#8220;以下を省略するという事でした。ところが、動詞の原形から省略するとか覚えてもいいですが、最初の2語を言っておけばいいでいいじゃないですか。付加疑問は必ず2語です。&lt;/p&gt;
&lt;h3&gt; 一般動詞の過去形と付加疑問&lt;/h3&gt;
&lt;p&gt;4番は難しくないです。動詞、一般動詞が過去形になったらどうするのか、です。&amp;#8221;&lt;span style="color: red;"&gt;do&lt;/span&gt;&amp;#8220;&amp;#8221;&lt;span style="color: red;"&gt;does&lt;/span&gt;&amp;#8220;&amp;#8221;&lt;span style="color: blue;"&gt;did&lt;/span&gt;&amp;#8220;の&amp;#8221;&lt;span style="color: red;"&gt;does&lt;/span&gt;&amp;#8220;が&amp;#8221;&lt;span style="color: blue;"&gt;did&lt;/span&gt;&amp;#8220;になるだけですよ、という話です。&amp;#8221;&lt;span style="color: green;"&gt;Tom brushed is his teeth&lt;/span&gt;&amp;#8220;それに対して、「トムって歯を磨いたよね？」とちょっと確認したい場合です。&amp;#8221;&lt;span style="color: green;"&gt;Tom brushed his teeth&lt;/span&gt;&amp;#8220;一般動詞の疑問文は「&lt;span style="color: red;"&gt;do 主語&lt;/span&gt;」ですが、過去形なら「&lt;span style="color: blue;"&gt;did 主語&lt;/span&gt;」です。&lt;/p&gt;
&lt;p&gt;したがって、まず&amp;#8221;&lt;span style="color: blue;"&gt;did&lt;/span&gt;&amp;#8220;です。肯定文の付加疑問文は否定文にしますから&amp;#8221;&lt;span style="color: green;"&gt;didn’t&lt;/span&gt;&amp;#8220;です。主語は&amp;#8221;&lt;span style="color: green;"&gt;Tom&lt;/span&gt;&amp;#8220;ですが2回目なので人称代名詞に変えたら&amp;#8221;&lt;span style="color: green;"&gt;he&lt;/span&gt;&amp;#8220;、「トムって歯を磨いたよね？」になります。&lt;/p&gt;
&lt;p&gt;このように、赤い所は動詞ですが、動詞を見て&amp;#8221;&lt;span style="color: red;"&gt;do&lt;/span&gt;&amp;#8220;&amp;#8221;&lt;span style="color: red;"&gt;does&lt;/span&gt;&amp;#8220;&amp;#8221;&lt;span style="color: blue;"&gt;did&lt;/span&gt;&amp;#8220;、それから動詞が肯定形か否定形か、肯定文なら付加疑問は否定です。それから主語を見て人称代名詞に変える事を忘れないようにして下さい。&lt;/p&gt;
&lt;p&gt;&amp;nbsp;&lt;/p&gt;
&lt;hr /&gt;
&lt;p&gt;&lt;iframe loading="lazy" title="YouTube video player" src="https://www.youtube.com/embed/qYv9x-9JDI8?si=aBwvMitev2t6VGgV" width="280" height="146" frameborder="0" allowfullscreen="allowfullscreen"&gt;&lt;span data-mce-type="bookmark" style="display: inline-block; width: 0px; overflow: hidden; line-height: 0;" class="mce_SELRES_start"&gt;﻿&lt;/span&gt;&lt;/iframe&gt;&lt;/p&gt;
&lt;p&gt;&lt;!-- 記事 --&gt;&lt;/p&gt;
&lt;h3&gt;付加疑問の基本ルール&lt;/h3&gt;
&lt;p&gt;英語の文は、基本的に次の3つに分けられます：&lt;span style="color: blue;"&gt;be動詞&lt;/span&gt;の文、&lt;span style="color: green;"&gt;一般動詞の文&lt;/span&gt;、&lt;span style="color: green;"&gt;助動詞の付いた文&lt;/span&gt;です。これらを理解しておくと、付加疑問の作成がスムーズになります。&lt;/p&gt;
&lt;p&gt;&lt;span style="color: blue;"&gt;be動詞の文&lt;/span&gt;：&lt;span style="color: blue;"&gt;be動詞&lt;/span&gt;（am, is, are, was, were）を含む文。例えば、「You&amp;#8217;re really excited」のような文がこれに該当します。&lt;/p&gt;
&lt;p&gt;&lt;span style="color: green;"&gt;一般動詞の文&lt;/span&gt;：&lt;span style="color: green;"&gt;be動詞&lt;/span&gt;を含まない文。例えば、「Grandma raises flowers」のような文がこれに該当します。&lt;/p&gt;
&lt;p&gt;&lt;span style="color: green;"&gt;助動詞の付いた文&lt;/span&gt;：助動詞（can, will, shall, should, wouldなど）を含む文。例えば、「You&amp;#8217;ll come to the party」のような文がこれに該当します。&lt;/p&gt;
&lt;p&gt;2.2 付加疑問の作成方法&lt;/p&gt;
&lt;p&gt;付加疑問を作成する際、基本的な方法は次の通りです：&lt;/p&gt;
&lt;ul&gt;
&lt;li&gt;肯定文に付ける付加疑問は否定文になります。肯定文とは、文中の主張が肯定されている文のことです。例えば、「You&amp;#8217;ll come to the party」を否定形にすると、「You won&amp;#8217;t come to the party」となります。この否定形に付加疑問を加えると、「&lt;span style="color: red;"&gt;won&amp;#8217;t you&lt;/span&gt;」となります。従って、最初の2単語が「&lt;span style="color: red;"&gt;Will you&lt;/span&gt;」または「&lt;span style="color: red;"&gt;Won&amp;#8217;t you&lt;/span&gt;」となります。&lt;/li&gt;
&lt;li&gt;助動詞の否定形を使用する際、「will not」は「&lt;span style="color: red;"&gt;won&amp;#8217;t&lt;/span&gt;」に短縮されます。&lt;/li&gt;
&lt;/ul&gt;
&lt;p&gt;以下はいくつかの例文です&lt;/p&gt;
&lt;p&gt;&lt;span style="color: blue;"&gt;Be動詞の文&lt;/span&gt;：&lt;span style="color: blue;"&gt;「You&amp;#8217;re happy, aren&amp;#8217;t you?」&lt;/span&gt;&lt;/p&gt;
&lt;p&gt;&lt;span style="color: green;"&gt;一般動詞の文&lt;/span&gt;：&lt;span style="color: green;"&gt;「She likes ice cream, doesn&amp;#8217;t she?」&lt;/span&gt;&lt;/p&gt;
&lt;p&gt;&lt;span style="color: green;"&gt;助動詞の付いた文&lt;/span&gt;：&lt;span style="color: green;"&gt;「You&amp;#8217;ll attend the meeting, won&amp;#8217;t you?」&lt;/span&gt;&lt;/p&gt;
&lt;p&gt;&amp;nbsp;&lt;/p&gt;
&lt;hr /&gt;
&lt;p&gt;&lt;!-- セクション 3: 付加疑問の使い方 --&gt;&lt;iframe loading="lazy" title="YouTube video player" src="https://www.youtube.com/embed/B0dIo6FpZO0?si=c6W0huU3n0yp1P6X" width="280" height="146" frameborder="0" allowfullscreen="allowfullscreen"&gt;&lt;span data-mce-type="bookmark" style="display: inline-block; width: 0px; overflow: hidden; line-height: 0;" class="mce_SELRES_start"&gt;﻿&lt;/span&gt;&lt;/iframe&gt;&lt;/p&gt;
&lt;h3&gt;肯定文に否定の付加疑問を追加する方法&lt;/h3&gt;
&lt;p&gt;1番の例を見てみましょう。こちらは肯定文です。&lt;/p&gt;
&lt;p&gt;&amp;#8220;You’re really excited, aren’t you?&amp;#8221;&lt;/p&gt;
&lt;p&gt;これを疑問文に変えると、&amp;#8221;&lt;span style="color: red;"&gt;Are you?&lt;/span&gt;&amp;#8221; になります。そして否定にすると、&amp;#8221;&lt;span style="color: red;"&gt;Aren’t you?&lt;/span&gt;&amp;#8221; となります。&lt;/p&gt;
&lt;h3&gt;否定文に肯定の付加疑問を追加する方法&lt;/h3&gt;
&lt;p&gt;次に、7番の例です。これは元々否定文です。&lt;/p&gt;
&lt;p&gt;&amp;#8220;You aren’t sick.&amp;#8221;&lt;/p&gt;
&lt;p&gt;これを疑問文に変える際、最初の2語は &amp;#8220;&lt;span style="color: red;"&gt;Aren’t you?&lt;/span&gt;&amp;#8221; です。しかしながら、&amp;#8221;&lt;span style="color: green;"&gt;You aren’t&lt;/span&gt;&amp;#8221; の後に、肯定の付加疑問を加える必要があります。したがって、&amp;#8221;&lt;span style="color: green;"&gt;You aren’t sick, are you?&lt;/span&gt;&amp;#8221; となります。&lt;/p&gt;
&lt;h3&gt;付加疑問の基本原則&lt;/h3&gt;
&lt;p&gt;付加疑問は簡単です。肯定文には否定の付加疑問を、否定文には肯定の付加疑問を付け加えるだけです。どちらが否定かを覚える必要はありません。肯定文と否定文の付加疑問を逆にすることで、簡単に対応できます。肯定文には、否定の付加疑問を追加します。否定文には、肯定の付加疑問を追加します。&lt;/p&gt;
&lt;p&gt;要するに、元の文と付加疑問で肯定と否定を逆にすれば良いです。この基本原則を頭に入れておけば、付加疑問の作成は簡単です。&lt;/p&gt;
&lt;p&gt;&amp;nbsp;&lt;/p&gt;
&lt;hr /&gt;
&lt;p&gt;&lt;iframe loading="lazy" title="YouTube video player" src="https://www.youtube.com/embed/K-ULDHwxhGE?si=balPJfL2y1w2K_8l" width="280" height="146" frameborder="0" allowfullscreen="allowfullscreen"&gt;&lt;span data-mce-type="bookmark" style="display: inline-block; width: 0px; overflow: hidden; line-height: 0;" class="mce_SELRES_start"&gt;﻿&lt;/span&gt;&lt;/iframe&gt;&lt;br /&gt;
付加疑問文を否定文に加える際は、肯定の付加疑問文を使います。つまり、「否定文, 肯定の付加疑問」の形です。&lt;/p&gt;
&lt;h3&gt;肯定文、否定文、疑問文の3通り&lt;/h3&gt;
&lt;p&gt;文法的には、肯定文、否定文、疑問文の3通りが存在します。加えて、be動詞、一般動詞、助動詞という文の種類も考慮する必要があります。これを把握することが重要です。&lt;/p&gt;
&lt;h3&gt;各文の付加疑問&lt;/h3&gt;
&lt;h4&gt;&lt;img decoding="async" loading="lazy" class="alignnone size-full wp-image-561" src="http://eng-support.com/wp-content/uploads/2023/09/プログレス230904.jpg" alt="" width="1280" height="720" srcset="https://eng-support.com/wp-content/uploads/2023/09/プログレス230904.jpg 1280w, https://eng-support.com/wp-content/uploads/2023/09/プログレス230904-300x169.jpg 300w, https://eng-support.com/wp-content/uploads/2023/09/プログレス230904-1024x576.jpg 1024w, https://eng-support.com/wp-content/uploads/2023/09/プログレス230904-768x432.jpg 768w, https://eng-support.com/wp-content/uploads/2023/09/プログレス230904-320x180.jpg 320w" sizes="(max-width: 1280px) 100vw, 1280px" /&gt;&lt;/h4&gt;
&lt;h4&gt;7番の例&lt;/h4&gt;
&lt;p&gt;&amp;#8220;You aren’t sick&amp;#8221;という否定文を考えます。付加疑問を加えると、&lt;span style="color: red;"&gt;&amp;#8220;aren’t you&amp;#8221;&lt;/span&gt;を肯定に変えて、&lt;span style="color: blue;"&gt;&amp;#8220;are you&amp;#8221;&lt;/span&gt;になります。つまり、&amp;#8221;You aren’t sick, &lt;span style="color: blue;"&gt;are you&lt;/span&gt;?&amp;#8221;となります。&lt;/p&gt;
&lt;h4&gt;8番の例&lt;/h4&gt;
&lt;p&gt;&amp;#8220;The plane didn’t leave late&amp;#8221;という否定文に付加疑問を加えます。まず、&amp;#8221;didn’t leave&amp;#8221;を疑問文に変えると、&lt;span style="color: red;"&gt;&amp;#8220;Didn’t it&amp;#8221;&lt;/span&gt;になります。これを肯定に変えると、&lt;span style="color: blue;"&gt;&amp;#8220;Did it&amp;#8221;&lt;/span&gt;になります。したがって、&amp;#8221;The plane didn’t leave late, &lt;span style="color: blue;"&gt;did it&lt;/span&gt;?&amp;#8221;となります。&lt;/p&gt;
&lt;h4&gt;9番の例&lt;/h4&gt;
&lt;p&gt;&amp;#8220;Tom won’t be here tomorrow&amp;#8221;という否定文に付加疑問を追加します。&amp;#8221;won’t&amp;#8221;は&lt;span style="color: red;"&gt;&amp;#8220;will not&amp;#8221;&lt;/span&gt;の短縮形です。疑問文に変えると、&lt;span style="color: red;"&gt;&amp;#8220;Won’t he&amp;#8221;&lt;/span&gt;になります。肯定に変えると、&lt;span style="color: blue;"&gt;&amp;#8220;Will he&amp;#8221;&lt;/span&gt;になります。したがって、&amp;#8221;Tom won’t be here tomorrow, &lt;span style="color: blue;"&gt;will he&lt;/span&gt;?&amp;#8221;となります。&lt;/p&gt;
&lt;h4&gt;特殊な付加疑問: &amp;#8220;Let’s&amp;#8221;&lt;/h4&gt;
&lt;p&gt;&amp;#8220;Let’s get some popcorn&amp;#8221;という文は特殊です。&amp;#8221;Let’s&amp;#8221;の場合、付加疑問を加える際には通常の付加疑問ではなく、&lt;span style="color: green;"&gt;&amp;#8220;Shall we&amp;#8221;&lt;/span&gt;を使います。つまり、&lt;span style="color: green;"&gt;&amp;#8220;Shall we get some popcorn?&amp;#8221;&lt;/span&gt;となります。&lt;/p&gt;
&lt;h3&gt;まとめ&lt;/h3&gt;
&lt;p&gt;不可疑問についてさまざまなパターンを学びましたが、最も重要なのは、肯定文には否定の不可疑問、否定文には肯定の不可疑問を付け加えるという基本原則です。各文の付加疑問の最初の2単語を確実に使えるようになりましょう。&lt;/p&gt;
&lt;p&gt;以上が付加疑問に関する詳細な説明です。お疲れ様でした。&lt;/p&gt;
&lt;p&gt;&amp;nbsp;&lt;/p&gt;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</si>
  <si>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https://eng-support.com/column/book2-lesson7-scene2/
【検出された不自然ワード】
- 崩れ
- 固定
【本文】
------
&lt;p&gt;&lt;iframe title="YouTube video player" src="https://www.youtube.com/embed/Jt1lWvpxB7E?si=uWLAAnqumnA-BS80" width="560" height="315" frameborder="0" allowfullscreen="allowfullscreen"&gt;&lt;/iframe&gt;&lt;/p&gt;
&lt;p&gt;「&lt;strong&gt;Have you ever been to Japan?&lt;/strong&gt;」にどう答えるかで迷う。&lt;strong&gt;twice&lt;/strong&gt; や &lt;strong&gt;three times&lt;/strong&gt; を入れた瞬間、語順が崩れる。&lt;strong&gt;been to&lt;/strong&gt; と &lt;strong&gt;gone to&lt;/strong&gt; の違いが日本語訳だけだと不安になる――現在完了の「経験」は、この3つでつまずきが固まります。&lt;/p&gt;
&lt;p&gt;ここでは、現在完了（経験）の判断材料になる &lt;strong&gt;ever / never / once / twice / ～times&lt;/strong&gt; を軸に、&lt;strong&gt;I have climbed Mt. Fuji twice.&lt;/strong&gt; の作り方を確認し、&lt;strong&gt;have been to&lt;/strong&gt;（行ったことがある）と &lt;strong&gt;have gone to&lt;/strong&gt;（行って今ここにいない）の区別までつなげます。&lt;/p&gt;
&lt;p&gt;「経験」の形が見えたら、&lt;strong&gt;回数表現&lt;/strong&gt; と &lt;strong&gt;been to / gone to&lt;/strong&gt; で意味を固定し、問題で取りこぼさない状態にしていきましょう。&lt;/p&gt;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&lt;p&gt;「have already 過去分詞」は「すでに何々した」という意味であり、同様に「have not 過去分詞 なんとか yet.」という否定文や疑問文もよく使われます。ただし、疑問文で&lt;span style="color: red;"&gt;&amp;#8220;yet&amp;#8221;&lt;/span&gt;が&lt;span style="color: red;"&gt;&amp;#8220;already&amp;#8221;&lt;/span&gt;に変わることもあり、その使い方に注意が必要です。また、「have just 過去分詞」も3通りまたは4通りある形で、これらが結果や完了に関連していない場合は、結果として扱います。&lt;/p&gt;
&lt;h3&gt;経験の場合&lt;/h3&gt;
&lt;p&gt;現在完了1-3経験ではまず&amp;#8221;once&amp;#8221;という言葉が使われます。&amp;#8221;once&amp;#8221;は「一度」と「かつて」の二通りの意味があり、文末に付けば「一度」、文頭以外にあれば「かつて」と解釈します。また、&amp;#8221;twice&amp;#8221;は「二度」であり、三回以上は「何々 times」となります。&amp;#8221;many times&amp;#8221;は&lt;span style="color: blue;"&gt;「多くの回数」&lt;/span&gt;を意味し、&lt;span style="color: blue;"&gt;「何度も」&lt;/span&gt;と日本語で表現されます。これらの言葉が現れた場合、現在完了は経験であることが多く、例文を通じて理解を深めましょう。&lt;/p&gt;
&lt;p&gt;例えば、&lt;span style="color: green;"&gt;&amp;#8220;I have climbed Mt. Fuji twice.&amp;#8221;&lt;/span&gt;という文では、「私は今までに二度富士山に登った経験がある」となります。このように、経験も結局はその結果が今に関係していることが一般的です。&lt;/p&gt;
&lt;h3&gt;否定文の場合&lt;/h3&gt;
&lt;p&gt;通常は「have not 過去分詞」が使われます。例えば、&lt;span style="color: red;"&gt;&amp;#8220;I have never read Tom Sawyer.&amp;#8221;&lt;/span&gt;という文は、「私はトムソーヤを一度も読んだことがない」となります。&amp;#8221;never&amp;#8221;は&lt;span style="color: blue;"&gt;「一度も」&lt;/span&gt;という意味で、否定文で現れる際には、「何かを一度も経験しておらず、今もその状態である」という意味になります。&lt;/p&gt;
&lt;h3&gt;疑問文の場合&lt;/h3&gt;
&lt;p&gt;通常は&lt;span style="color: red;"&gt;&amp;#8220;Have 主語 ever 過去分詞&amp;#8221;&lt;/span&gt;という形を取ります。例えば、&lt;span style="color: red;"&gt;&amp;#8220;Have you ever been to Japan?&amp;#8221;&lt;/span&gt;という文は、「あなたは今までに日本に行った経験がありますか？」となります。この形は相手が過去に経験したことを尋ねる際によく使用されます。&lt;/p&gt;
&lt;p&gt;これらの言葉が現れた際には、現在完了が経験を示していることが多いです。経験を持つことが結果として今に影響を与えていることが理解できるでしょう。&lt;/p&gt;
&lt;hr /&gt;
&lt;p&gt;&lt;iframe loading="lazy" title="YouTube video player" src="https://www.youtube.com/embed/t6N782MgCXs?si=9aNlTMXc0fnV7Tzu" width="560" height="315" frameborder="0" allowfullscreen="allowfullscreen"&gt;&lt;/iframe&gt;&lt;/p&gt;
&lt;p&gt;経験について、以下に具体的な話をします。具体的には、「&lt;span style="color: red;"&gt;Have you ever been to Japan?&lt;/span&gt;」という質問に対する翻訳についての私の意見や説明に触れます。&lt;/p&gt;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&lt;h3&gt;翻訳のポイント&lt;/h3&gt;
&lt;p&gt;前回の翻訳において、「&lt;span style="color: red;"&gt;Have you ever been to Japan?&lt;/span&gt;」を「あなたは今まで日本に行った事がありますか？」と訳しました。この訳に疑問を抱く人もいるでしょう。具体的な翻訳ポイントについて解説します。&lt;/p&gt;
&lt;h3&gt;行った経験の表現&lt;/h3&gt;
&lt;p&gt;「&lt;span style="color: blue;"&gt;行った経験があって&lt;/span&gt;」という表現は、相手に対して具体的な経験を尋ねる際に使います。例えば、「&lt;span style="color: blue;"&gt;日本の事を教えてもらえますか？&lt;/span&gt;」などといった感じです。ここで重要なのは、「&lt;span style="color: blue;"&gt;行った経験があるかどうか&lt;/span&gt;」を問いかけている点です。&lt;/p&gt;
&lt;h3&gt;動詞 &amp;#8220;go&amp;#8221; の適切な使い方&lt;/h3&gt;
&lt;p&gt;&amp;#8220;&lt;span style="color: blue;"&gt;行く&lt;/span&gt;&amp;#8220;という動詞は英語で &amp;#8220;&lt;span style="color: green;"&gt;go&lt;/span&gt;&amp;#8221; です。&amp;#8221;&lt;span style="color: green;"&gt;go&lt;/span&gt;&amp;#8220;の過去形は &amp;#8220;&lt;span style="color: green;"&gt;went&lt;/span&gt;&amp;#8221; であり、過去分詞は &amp;#8220;&lt;span style="color: green;"&gt;gone&lt;/span&gt;&amp;#8221; です。したがって、「&lt;span style="color: blue;"&gt;行った&lt;/span&gt;」と表現する際は &amp;#8220;&lt;span style="color: green;"&gt;gone&lt;/span&gt;&amp;#8221; を使います。この点に留意してください。&lt;/p&gt;
&lt;h3&gt;「I’ve been there three times.」の解説&lt;/h3&gt;
&lt;p&gt;次に、「&lt;span style="color: red;"&gt;I’ve been there three times.&lt;/span&gt;」という表現について説明します。これは、「&lt;span style="color: blue;"&gt;私はそこに3回行ったことがある。&lt;/span&gt;」と訳されます。&lt;/p&gt;
&lt;h3&gt;&amp;#8220;Have been to&amp;#8221; と &amp;#8220;Have gone to&amp;#8221; の違い&lt;/h3&gt;
&lt;p&gt;この文で注目すべきなのは、&amp;#8221;&lt;span style="color: red;"&gt;Have been to Japan&lt;/span&gt;&amp;#8221; と &amp;#8220;&lt;span style="color: red;"&gt;Have gone to Japan&lt;/span&gt;&amp;#8221; の違いです。前者は過去の経験を指し、「&lt;span style="color: blue;"&gt;行った事がある&lt;/span&gt;」ことを示します。一方で、後者は「&lt;span style="color: blue;"&gt;行ってしまった結果、今ここにいない&lt;/span&gt;」という意味合いがあります。具体的な例として、アメリカ人同士の会話で &amp;#8220;&lt;span style="color: green;"&gt;He has gone to Japan.&lt;/span&gt;&amp;#8221; が挙げられます。これは、その人が日本に行ってしまった結果、「&lt;span style="color: blue;"&gt;今ここにいないよ&lt;/span&gt;」という意味です。&lt;/p&gt;
&lt;h3&gt;&amp;#8220;Have been in&amp;#8221; と &amp;#8220;Have been to&amp;#8221; の使い分け&lt;/h3&gt;
&lt;p&gt;最後に、「&lt;span style="color: red;"&gt;have been in 何々&lt;/span&gt;」という表現に触れます。この場合、&amp;#8221;&lt;span style="color: green;"&gt;been&lt;/span&gt;&amp;#8221; は &amp;#8220;&lt;span style="color: green;"&gt;be&lt;/span&gt;&amp;#8221; 動詞の過去分詞であり、「&lt;span style="color: blue;"&gt;どこどこにいる&lt;/span&gt;」という意味を持ちます。&amp;#8221;&lt;span style="color: blue;"&gt;have been in&lt;/span&gt;&amp;#8221; は経験や継続を表す際に使用されます。例文として、「&lt;span style="color: blue;"&gt;私はそこにいたことがある。&lt;/span&gt;」や「&lt;span style="color: blue;"&gt;私はそこにずっと居続けている。&lt;/span&gt;」が挙げられます。ただし、「&lt;span style="color: green;"&gt;have be in&lt;/span&gt;」や「&lt;span style="color: red;"&gt;have been to&lt;/span&gt;」といった表現も存在するため、使い分けには注意が必要です。&lt;/p&gt;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&lt;h3&gt;まとめ&lt;/h3&gt;
&lt;p&gt;&amp;#8220;&lt;span style="color: red;"&gt;Have been to&lt;/span&gt;&amp;#8221; と &amp;#8220;&lt;span style="color: red;"&gt;Have gone to&lt;/span&gt;&amp;#8221; の使い分けや &amp;#8220;&lt;span style="color: red;"&gt;Have been in&lt;/span&gt;&amp;#8221; の適切な使用について理解することで、適切な英語表現が可能となります。特に、「&lt;span style="color: blue;"&gt;行った事がある&lt;/span&gt;」か「&lt;span style="color: blue;"&gt;いた事がある&lt;/span&gt;」かの違いを把握し、誤解を避けるよう心がけましょう。現在完了の使い方には慣れが必要ですが、焦らず取り組んでみましょう。&lt;/p&gt;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</si>
  <si>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以下のページは不自然なワードを使用しています。
これらを適切に自然な言葉に置き換えて下さい。
なお、本文の装飾や構造は絶対に変えないでください。
【対象ページURL】
https://eng-support.com/column/book2-lesson9-scene1/
【検出された不自然ワード】
- 手順
【本文】
------
&lt;p&gt;&lt;iframe title="YouTube video player" src="https://www.youtube.com/embed/t_6TSvUwJFc?si=gOnsmBO7ZDT7CRzv" width="560" height="315" frameborder="0" allowfullscreen="allowfullscreen"&gt;&lt;span data-mce-type="bookmark" style="display: inline-block; width: 0px; overflow: hidden; line-height: 0;" class="mce_SELRES_start"&gt;﻿&lt;/span&gt;&lt;/iframe&gt;&lt;/p&gt;
&lt;h3&gt;&lt;span style="color: black;"&gt;受動態の構造と理解&lt;/span&gt;&lt;/h3&gt;
&lt;p&gt;今回は、Book2 Lesson9シーン1受動態の平叙文という事で、受動態という新しい単元が始まっているようですね。では、受動態とは何か、から説明したいと思います。&lt;/p&gt;
&lt;h3&gt;&lt;span style="color: black;"&gt;普通の文と受動態&lt;/span&gt;&lt;/h3&gt;
&lt;p&gt;まずは受動態ではない文です。今まで習ってきた普通の文です。この文はPROGRESSの98ページの一番上の文です。「&lt;span style="color: red;"&gt;They&lt;/span&gt; clean &lt;span style="color: blue;"&gt;the windows&lt;/span&gt; every afternoon.」という文です。この文の構造です。&amp;#8221;&lt;span style="color: red;"&gt;They&lt;/span&gt;&amp;#8220;が主語で&amp;#8221;&lt;span style="color: blue;"&gt;clean&lt;/span&gt;&amp;#8220;は「何々を掃除する」とか「何々をキレイにする」という他動詞です。&amp;#8221;&lt;span style="color: blue;"&gt;the windows&lt;/span&gt;&amp;#8220;は目的語で、「それらの窓」を示します。そして、&amp;#8221;&lt;span style="color: blue;"&gt;every afternoon&lt;/span&gt;&amp;#8220;は動詞の&amp;#8221;&lt;span style="color: blue;"&gt;clean&lt;/span&gt;&amp;#8220;に掛かる副詞です。「毎日午後に掃除する。」ですから&amp;#8221;&lt;span style="color: blue;"&gt;every afternoon&lt;/span&gt;&amp;#8220;は動詞に掛かる副詞です。&lt;/p&gt;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&lt;h3&gt;&lt;span style="color: black;"&gt;受動態の構造と理解&lt;/span&gt;&lt;/h3&gt;
&lt;p&gt;受動態とは、能動態の文の目的語を主語にした文です。つまり、目的語を主語に変えたものです。動詞は「be 過去分詞」ですが、動詞の前の主語も重要です。したがって、「受動態とは何か」という視点で理解することが重要です。&lt;/p&gt;
&lt;h3&gt;&lt;span style="color: black;"&gt;受動態の日本語訳について&lt;/span&gt;&lt;/h3&gt;
&lt;p&gt;受動態の日本語訳において、「何々される」と訳すことが一般的ですが、これは必ずしも適切な訳ではありません。受動態の文は、能動態の文の目的語を主語にしたものであり、その日本語訳も適切なものでなければなりません。したがって、日本語訳にこだわりすぎることなく、受動態の構造と理解に集中することが大切です。&lt;/p&gt;
&lt;h3&gt;&lt;span style="color: black;"&gt;&amp;#8220;by 誰々&amp;#8221;の使用頻度について&lt;/span&gt;&lt;/h3&gt;
&lt;p&gt;受動態の文に「by 誰々」が付く場合もありますが、実際には付かない場合の方が多いです。大学の英語学の教授による調査では、受動態の文のうち約20％しか「by 誰々」が付かないことがわかっています。したがって、「by 誰々」が付かない場合の受動態の理解も重要です。&lt;/p&gt;
&lt;h3&gt;&lt;span style="color: black;"&gt;結論&lt;/span&gt;&lt;/h3&gt;
&lt;p&gt;受動態とは、能動態の文の目的語を主語にした文であり、その理解が重要です。日本語訳にこだわりすぎず、受動態の構造とその特徴を理解することが英語学習の鍵となります。&lt;/p&gt;
&lt;hr /&gt;
&lt;p&gt;&lt;iframe loading="lazy" title="YouTube video player" src="https://www.youtube.com/embed/cJwtEcZvPKI?si=RRkd2l0ITyw2qpA2" width="560" height="315" frameborder="0" allowfullscreen="allowfullscreen"&gt;&lt;/iframe&gt;&lt;/p&gt;
&lt;h3&gt;能動態から受動態への変換&lt;/h3&gt;
&lt;p&gt;&lt;span style="color: blue;"&gt;能動態の例文&lt;/span&gt;&lt;/p&gt;
&lt;p&gt;PROGRESSの2文目には以下の文があります。&lt;/p&gt;
&lt;p&gt;&lt;span style="color: green;"&gt;&amp;#8220;We&lt;/span&gt; &lt;span style="color: blue;"&gt;can&lt;/span&gt; &lt;span style="color: green;"&gt;see&lt;/span&gt; &lt;span style="color: blue;"&gt;the&lt;/span&gt; &lt;span style="color: red;"&gt;stars&lt;/span&gt; &lt;span style="color: blue;"&gt;at&lt;/span&gt; &lt;span style="color: blue;"&gt;night.&amp;#8221;&lt;/span&gt;&lt;/p&gt;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&lt;h3&gt;受動態への変換&lt;/h3&gt;
&lt;p&gt;この文を受動態に変換する際には、以下の点に留意する必要があります。&lt;/p&gt;
&lt;ul&gt;
&lt;li&gt;受動態の定義は、能動態の文の目的語を主語にした文です。&lt;/li&gt;
&lt;li&gt;助動詞が付いた受動態は「助動詞 &lt;span style="color: green;"&gt;be&lt;/span&gt; &lt;span style="color: blue;"&gt;過去分詞&lt;/span&gt;」となります。&lt;/li&gt;
&lt;/ul&gt;
&lt;h3&gt;受動態への変換手順&lt;/h3&gt;
&lt;ol&gt;
&lt;li&gt;目的語である &amp;#8220;&lt;span style="color: red;"&gt;the&lt;/span&gt; &lt;span style="color: red;"&gt;stars&lt;/span&gt;&amp;#8221; を主語にします。&lt;/li&gt;
&lt;li&gt;助動詞 &amp;#8220;&lt;span style="color: blue;"&gt;can&lt;/span&gt;&amp;#8221; はそのまま残ります。&lt;/li&gt;
&lt;li&gt;&amp;#8220;&lt;span style="color: blue;"&gt;can&lt;/span&gt;&amp;#8221; の後には原形の動詞が続くので、&amp;#8221;&lt;span style="color: green;"&gt;see&lt;/span&gt;&amp;#8221; の過去分詞である &amp;#8220;&lt;span style="color: green;"&gt;seen&lt;/span&gt;&amp;#8221; を使います。&lt;/li&gt;
&lt;/ol&gt;
&lt;h3&gt;受動態の完成形&lt;/h3&gt;
&lt;p&gt;したがって、元の能動態の文 &amp;#8220;&lt;span style="color: green;"&gt;We&lt;/span&gt; &lt;span style="color: blue;"&gt;can&lt;/span&gt; &lt;span style="color: green;"&gt;see&lt;/span&gt; &lt;span style="color: blue;"&gt;the&lt;/span&gt; &lt;span style="color: red;"&gt;stars&lt;/span&gt; &lt;span style="color: blue;"&gt;at&lt;/span&gt; &lt;span style="color: blue;"&gt;night.&lt;/span&gt;&amp;#8221; を受動態に変換すると、次のようになります。&lt;/p&gt;
&lt;p&gt;&amp;#8220;&lt;span style="color: red;"&gt;The&lt;/span&gt; &lt;span style="color: red;"&gt;stars&lt;/span&gt; &lt;span style="color: blue;"&gt;can&lt;/span&gt; &lt;span style="color: green;"&gt;be&lt;/span&gt; &lt;span style="color: blue;"&gt;seen&lt;/span&gt; &lt;span style="color: blue;"&gt;at&lt;/span&gt; &lt;span style="color: blue;"&gt;night.&lt;/span&gt;&amp;#8221;&lt;/p&gt;
&lt;p&gt;このように、能動態から受動態への変換は、助動詞 &amp;#8220;&lt;span style="color: green;"&gt;be&lt;/span&gt;&amp;#8221; の後に過去分詞を配置するだけで行えます。&lt;/p&gt;
&lt;hr /&gt;
&lt;p&gt;&lt;iframe loading="lazy" title="YouTube video player" src="https://www.youtube.com/embed/suBjbBfJgPo?si=lf43ASMNihBv72Tk" width="560" height="315" frameborder="0" allowfullscreen="allowfullscreen"&gt;&lt;/iframe&gt;&lt;/p&gt;
&lt;h3&gt;能動態から受動態への変換&lt;/h3&gt;
&lt;p&gt;&lt;span style="color: blue;"&gt;&amp;#8220;They&lt;/span&gt; &lt;span style="color: blue;"&gt;named&lt;/span&gt; &lt;span style="color: blue;"&gt;the&lt;/span&gt; &lt;span style="color: green;"&gt;baby&lt;/span&gt; &lt;span style="color: blue;"&gt;Emily.&amp;#8221;&lt;/span&gt;&lt;/p&gt;
&lt;h3&gt;受動態への変換手順&lt;/h3&gt;
&lt;p&gt;受動態の定義は、元の文の目的語を主語に変えた文です。&lt;/p&gt;
&lt;p&gt;助動詞が付いた受動態は、「助動詞 &lt;span style="color: green;"&gt;be&lt;/span&gt; &lt;span style="color: blue;"&gt;過去分詞&lt;/span&gt;」となります。&lt;/p&gt;
&lt;h3&gt;受動態の完成形&lt;/h3&gt;
&lt;p&gt;&lt;span style="color: red;"&gt;&amp;#8220;The&lt;/span&gt; &lt;span style="color: green;"&gt;baby&lt;/span&gt; &lt;span style="color: blue;"&gt;was&lt;/span&gt; &lt;span style="color: blue;"&gt;named&lt;/span&gt; &lt;span style="color: red;"&gt;Emily.&amp;#8221;&lt;/span&gt;&lt;/p&gt;
&lt;h3&gt;受動態について&lt;/h3&gt;
&lt;p&gt;受動態は元の文の目的語を主語にしたものです。そのため、受動態に出来るのは他動詞のみであり、自動詞は受動態になりません。また、助動詞の受動態は存在しません。&lt;/p&gt;
&lt;hr /&gt;
&lt;p&gt;&lt;iframe loading="lazy" title="YouTube video player" src="https://www.youtube.com/embed/Mt93QoKgtuQ?si=grCuUoaurrVtw24W" width="560" height="315" frameborder="0" allowfullscreen="allowfullscreen"&gt;&lt;/iframe&gt;&lt;/p&gt;
&lt;h3&gt;受動態の時制について&lt;/h3&gt;
&lt;p&gt;PROGRESSのBook2Lesson9-1では、受動態のさまざまな時制を一気に学ぶことが求められます。これは多くの人にとって大変な作業かもしれませんが、実際には前のレッスンで学んだことを基礎として新しいことを学んでいくプロセスです。つまり、受動態を学ぶ前に、様々な時制が頭に入っている必要があります。そのため、PROGRESSは現在進行形や過去進行形などの時制を習得していることを前提としています。Checkの部分を見ると、受動態のさまざまな時制が提示されています。それぞれの例文では&lt;span style="color: red;"&gt;&amp;#8220;The car&amp;#8221;&lt;/span&gt;が主語となっています。&lt;/p&gt;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&lt;h3&gt;現在形の受動態&lt;/h3&gt;
&lt;p&gt;例えば、&lt;span style="color: red;"&gt;&amp;#8220;The car is washed every Saturday.&amp;#8221;&lt;/span&gt;という文があります。直訳すると「その車は毎週土曜日に洗われます。」となりますが、これは日本語としてはやや不自然に感じられるかもしれません。日本語では「その車は毎週土曜日に洗います。」という表現がより自然ですが、受動態として訳すときは「される」という表現が必要です。現在進行形にすると、&lt;span style="color: red;"&gt;&amp;#8220;is&amp;#8221;&lt;/span&gt;の現在進行形は&lt;span style="color: red;"&gt;&amp;#8220;is being&amp;#8221;&lt;/span&gt;となります。一方で、&lt;span style="color: red;"&gt;&amp;#8220;The car is washed.&amp;#8221;&lt;/span&gt;のように表現される文では、&lt;span style="color: red;"&gt;&amp;#8220;is&amp;#8221;&lt;/span&gt;と&lt;span style="color: red;"&gt;&amp;#8220;washed&amp;#8221;&lt;/span&gt;の間に&lt;span style="color: green;"&gt;&amp;#8220;be動詞 過去分詞&amp;#8221;&lt;/span&gt;があります。これによって受動態が形成されます。&lt;/p&gt;
&lt;h3&gt;過去形の受動態&lt;/h3&gt;
&lt;p&gt;次に、過去形の受動態を考えてみましょう。例えば、&lt;span style="color: red;"&gt;&amp;#8220;The car was being washed when I wanted to use it yesterday.&amp;#8221;&lt;/span&gt;という文があります。これは「その車は私が昨日使いたかった時は洗車中だった。」という意味です。日本語で直訳すると少し変ですが、「洗車中だった」という表現が適切です。進行系の受動態では、&lt;span style="color: green;"&gt;&amp;#8220;be動詞&amp;#8221;&lt;/span&gt;、&lt;span style="color: green;"&gt;&amp;#8220;being&amp;#8221;&lt;/span&gt;、そして&lt;span style="color: green;"&gt;過去分詞&lt;/span&gt;が組み合わされます。最初の&lt;span style="color: green;"&gt;&amp;#8220;be動詞&amp;#8221;&lt;/span&gt;は現在進行形なら&lt;span style="color: red;"&gt;&amp;#8220;am&amp;#8221;&lt;/span&gt;、&lt;span style="color: red;"&gt;&amp;#8220;is&amp;#8221;&lt;/span&gt;、&lt;span style="color: red;"&gt;&amp;#8220;are&amp;#8221;&lt;/span&gt;、過去進行形なら&lt;span style="color: red;"&gt;&amp;#8220;was&amp;#8221;&lt;/span&gt;、&lt;span style="color: red;"&gt;&amp;#8220;were&amp;#8221;&lt;/span&gt;に変化します。&lt;/p&gt;
&lt;hr /&gt;
&lt;p&gt;&lt;iframe loading="lazy" title="YouTube video player" src="https://www.youtube.com/embed/5NApQbfSE4o?si=7NIco731lbaU5Kle" width="560" height="315" frameborder="0" allowfullscreen="allowfullscreen"&gt;&lt;/iframe&gt;&lt;/p&gt;
&lt;h3&gt;受動態の時制について&lt;/h3&gt;
&lt;p&gt;受動態の大前提は、目的語を主語に変えた文であり、その際に動詞は&lt;span style="color: red;"&gt;「be動詞 過去分詞」&lt;/span&gt;に変化します。受動態での時制の選択において重要なのは、&lt;span style="color: red;"&gt;be動詞&lt;/span&gt;だけを適切な時制に変更することです。&lt;/p&gt;
&lt;h3&gt;現在完了の受動態&lt;/h3&gt;
&lt;p&gt;現在完了の受動態を考える場合、過去分詞の部分は変化せず、「&lt;span style="color: green;"&gt;have&lt;/span&gt;」または「&lt;span style="color: green;"&gt;has&lt;/span&gt;」という前置詞に続いて、「&lt;span style="color: red;"&gt;been&lt;/span&gt;」という形になります。例えば、「The car has &lt;span style="color: red;"&gt;already&lt;/span&gt; been washed &lt;span style="color: red;"&gt;this week&lt;/span&gt;.」という文では、「&lt;span style="color: blue;"&gt;すでに&lt;/span&gt;」という意味の副詞である「&lt;span style="color: red;"&gt;already&lt;/span&gt;」が使われています。このような場合、副詞の使用によって受動態の時制が推測されます。注意すべきは、副詞の配置によって受動態の意味が変わることがある点です。&lt;/p&gt;
&lt;h3&gt;PROGRESSの利用に際しての注意&lt;/h3&gt;
&lt;p&gt;PROGRESSの教材を使用する際には、文中の特定の箇所が強調されていることがあります。例えば、文中の一部が&lt;span style="color: green;"&gt;太字&lt;/span&gt;や&lt;span style="color: green;"&gt;イタリック&lt;/span&gt;、あるいは&lt;span style="color: green;"&gt;色付け&lt;/span&gt;されている場合がありますが、これはその部分が重要であることを示しています。しかし、時折そのような強調が誤解を招くことがあります。例えば、「&lt;span style="color: red;"&gt;already this week&lt;/span&gt;」という表現が「すでに今週」という一つのまとまった意味であるかのように解釈されることがありますが、実際には「&lt;span style="color: red;"&gt;already&lt;/span&gt;」と「&lt;span style="color: red;"&gt;this week&lt;/span&gt;」はそれぞれ独立した副詞であり、「has been washed」にそれぞれ影響を与えるものです。したがって、PROGRESSを利用する際には、こうした点に注意してください。&lt;/p&gt;
&lt;hr /&gt;
&lt;p&gt;&lt;iframe loading="lazy" title="YouTube video player" src="https://www.youtube.com/embed/S_nP52Ed8jE?si=mxtDW3HnAW5cADhM" width="560" height="315" frameborder="0" allowfullscreen="allowfullscreen"&gt;&lt;/iframe&gt;&lt;/p&gt;
&lt;h3&gt;受動態の理解と時制の選択&lt;/h3&gt;
&lt;p&gt;このLookでは&amp;#8221;The car is washed every Saturday.&amp;#8221;という文が示されています。この文は「その車は毎週土曜日に洗車されます。」とも言えますが、「洗車される」や「洗車します」といった表現でも意味は通じます。しかし、受動態を「される」と訳す文だと分かりにくくなることがあります。受動態とは、目的語を主語に変えた文であり、動詞は「&lt;span style="color: red;"&gt;be&lt;/span&gt;動詞 過去分詞」となります。したがって、「The car is washed」が受動態の一例です。重要なのは、受動態の時制を選択する際には、「&lt;span style="color: red;"&gt;be&lt;/span&gt;動詞」だけを正しい時制に変更することです。&lt;/p&gt;
&lt;h3&gt;現在形と過去形の受動態&lt;/h3&gt;
&lt;p&gt;例えば、「every Saturday」が「毎週土曜日」を示す場合、通常は現在形です。「The car is washed every Saturday.」となります。しかし、これが「昔の毎週土曜日洗車していた。」という文脈ならば、「The car was washed every Saturday.」と過去形になります。ここで「いつ」を変えることで時制が変化し、「現在進行形」や「現在完了進行形」なども表現できます。ただし、時制を変える場合でも、「&lt;span style="color: red;"&gt;be&lt;/span&gt;動詞」の変化に注目する必要があります。&lt;/p&gt;
&lt;h3&gt;助動詞と受動態&lt;/h3&gt;
&lt;p&gt;一部の文で助動詞が使用されることもあります。「&lt;span style="color: blue;"&gt;can&lt;/span&gt; be washed」とか「&lt;span style="color: blue;"&gt;should&lt;/span&gt; be washed」という形ですが、この場合でも「&lt;span style="color: red;"&gt;be&lt;/span&gt;」の部分は変わりません。「助動詞 &lt;span style="color: red;"&gt;be&lt;/span&gt; 過去分詞」の形を維持します。「&lt;span style="color: blue;"&gt;have to&lt;/span&gt; 動詞原形」も同様です。「&lt;span style="color: blue;"&gt;have to be washed&lt;/span&gt;」「&lt;span style="color: blue;"&gt;has to be washed&lt;/span&gt;」となります。これらの形も変わらないことを覚えておいてください。&lt;/p&gt;
&lt;p&gt;以上のように、受動態の理解と時制の選択は重要です。特に、&lt;span style="color: red;"&gt;be&lt;/span&gt;動詞の部分だけを適切に変更することがポイントです。&lt;/p&gt;
&lt;hr /&gt;
&lt;p&gt;&lt;iframe loading="lazy" title="YouTube video player" src="https://www.youtube.com/embed/C_gHNFQcqAs?si=I_rkjR95MUYq3MUZ" width="560" height="315" frameborder="0" allowfullscreen="allowfullscreen"&gt;&lt;/iframe&gt;&lt;/p&gt;
&lt;h3&gt;文の受動態への変換&lt;/h3&gt;
&lt;p&gt;&amp;#8220;My grandfather took this picture.&amp;#8221;を受動態に変換できるかどうかを考えます。この文の主語と動詞は「私の祖父」および「撮った」です。したがって、目的語「この写真」があるため、受動態に変換可能です。元の文の目的語を主語にし、「&lt;span style="color: red;"&gt;was&lt;/span&gt; taken」が動詞になります。さらに、「私の祖父」と特定される場合、通常は「&lt;span style="color: blue;"&gt;by my grandfather&lt;/span&gt;」が付け加えられます。&lt;br /&gt;
ここで注意すべき点は、「&lt;span style="color: blue;"&gt;by my grandfather&lt;/span&gt;」が付け加えられるかどうかは文脈によります。誰が写真を撮ったかが重要な場合は追加されますが、そうでない場合は省略されます。英語では、重要な情報は通常後ろに置かれます。したがって、この追加情報は後述の文脈に応じて適切に使われます。&lt;/p&gt;
&lt;hr /&gt;
&lt;p&gt;&lt;iframe loading="lazy" title="YouTube video player" src="https://www.youtube.com/embed/4Fmiqjn4Kr4?si=JaXEiEzazuKXrOS2" width="560" height="315" frameborder="0" allowfullscreen="allowfullscreen"&gt;&lt;/iframe&gt;&lt;/p&gt;
&lt;h3&gt;受動態について&lt;/h3&gt;
&lt;p&gt;&amp;#8220;&lt;span style="color: blue;"&gt;New York&lt;/span&gt; is known &lt;span style="color: green;"&gt;to&lt;/span&gt; everyone.&amp;#8221;という文は、直訳すると「&lt;span style="color: blue;"&gt;ニューヨーク&lt;/span&gt;は&lt;span style="color: green;"&gt;皆&lt;/span&gt;に知られている」となります。しかし、「知られている」という表現は少し変です。日本語では、「&lt;span style="color: blue;"&gt;ニューヨーク&lt;/span&gt;は&lt;span style="color: green;"&gt;誰&lt;/span&gt;でも知っている」という表現の方が自然ですが、直訳すると「&lt;span style="color: green;"&gt;皆&lt;/span&gt;に知られている」となります。実際は、「&lt;span style="color: green;"&gt;皆&lt;/span&gt;によって知られている」という意味です。&lt;/p&gt;
&lt;h3&gt;&amp;#8220;by&amp;#8221; の使い方&lt;/h3&gt;
&lt;p&gt;ここで注目すべきは、&amp;#8221;&lt;span style="color: blue;"&gt;by&lt;/span&gt;&amp;#8221; の使い方です。「&lt;span style="color: green;"&gt;誰&lt;/span&gt;々によって」というのは前置詞 &amp;#8220;&lt;span style="color: blue;"&gt;by&lt;/span&gt;&amp;#8221; で表します。しかし、「&lt;span style="color: green;"&gt;誰&lt;/span&gt;によって知られている」の場合は&amp;#8221;&lt;span style="color: blue;"&gt;be known by&lt;/span&gt;&amp;#8220;ではなく&amp;#8221;&lt;span style="color: green;"&gt;be known to&lt;/span&gt;&amp;#8220;を使います。つまり、「&lt;span style="color: green;"&gt;人&lt;/span&gt;に知られている」となります。&lt;/p&gt;
&lt;h3&gt;&amp;#8220;to&amp;#8221; と &amp;#8220;for&amp;#8221; の違い&lt;/h3&gt;
&lt;p&gt;&amp;#8220;&lt;span style="color: green;"&gt;to&lt;/span&gt;&amp;#8221; と &amp;#8220;&lt;span style="color: green;"&gt;for&lt;/span&gt;&amp;#8221; の違いを覚えていますか？どちらも「どこどこへ」という意味で覚えがちですが、実際には異なります。&amp;#8221;&lt;span style="color: green;"&gt;to&lt;/span&gt;&amp;#8221; は必ず到達することを意味しますが、&amp;#8221;&lt;span style="color: green;"&gt;for&lt;/span&gt;&amp;#8221; は到達しない場合も含みます。&lt;/p&gt;
&lt;p&gt;&amp;#8220;&lt;span style="color: blue;"&gt;New York&lt;/span&gt; is known &lt;span style="color: green;"&gt;to&lt;/span&gt; everyone.&amp;#8221;という文は、&lt;span style="color: blue;"&gt;ニューヨーク&lt;/span&gt;という大都市の情報が&lt;span style="color: green;"&gt;皆&lt;/span&gt;に到達していることを示しています。つまり、「&lt;span style="color: green;"&gt;to&lt;/span&gt;」は到達の意味で使用されています。&lt;/p&gt;
&lt;p&gt;これらの点を覚えておくと、後の「&lt;span style="color: blue;"&gt;be&lt;/span&gt; 過去分詞」の部分が&amp;#8221;&lt;span style="color: blue;"&gt;by&lt;/span&gt;&amp;#8220;でないものも出てきますので、心の準備が必要です。&lt;/p&gt;
&lt;p&gt;&amp;nbsp;&lt;/p&gt;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</si>
  <si>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https://eng-support.com/column/progress-2/
【検出された不自然ワード】
- 崩れ
- 型
【本文】
------
&lt;p&gt;&lt;iframe title="YouTube video player" src="https://www.youtube.com/embed/u7WXtYs_LVw" width="560" height="315" frameborder="0" allowfullscreen="allowfullscreen"&gt;&lt;span data-mce-type="bookmark" style="display: inline-block; width: 0px; overflow: hidden; line-height: 0;" class="mce_SELRES_start"&gt;﻿&lt;/span&gt;&lt;/iframe&gt;&lt;/p&gt;
&lt;h2&gt;プログレスが終わらない悩み&lt;/h2&gt;
&lt;p&gt;夏井(&lt;a href="https://natsui-sansu-juku.com/"&gt;中学受験専門夏井算数塾&lt;/a&gt;代表)：今回ですが、PROGRESSの困りごとというお話です。&lt;br /&gt;
多分PROGRESSを使って勉強されている生徒さんで、色んな種類の悩みというものがあるだろうという事で、そのうちのいくつかを拾いながらお話を頂ければと思います。&lt;br /&gt;
宜しくお願いします！&lt;br /&gt;
という事でまず1個目ですが、PROGRESSって非常に特殊な教科書と言われています。&lt;br /&gt;
例えばPROGRESSを勉強していて、学習に詰まる事がおそらくあると思うんです。&lt;br /&gt;
その時に、例えば通常の教科書であれば例えばワークみたいなものがあったりとかしてそれをサポートするような参考書なり問題集なりというものがありますが、PROGRESSの場合はどうですか？&lt;/p&gt;
&lt;p&gt;&lt;!--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&lt;h2&gt;プログレスの特徴は「ワーク」と「反復量」&lt;/h2&gt;
&lt;h3&gt;ワークが存在し、練習問題が多い&lt;/h3&gt;
&lt;p&gt;甲田：&lt;span style="color: #ff0000;"&gt;PROGRESSもこのテキストだけではなくてワークが存在します。&lt;/span&gt;&lt;br /&gt;
ワークも非常にいいものです。&lt;br /&gt;
私が生徒さんを見ていて思うのが、実は逆です。&lt;br /&gt;
逆がどういう事かと言いますと、例えば先日こちらで教えていた生徒さんで、&lt;br /&gt;
高校入試大学入試のどちらにもよく出る問題の&lt;br /&gt;
”It was difficult ( ) me to solve the problem.”と&lt;br /&gt;
”It is kind ( ) you to show me the way.”というものがあります。&lt;br /&gt;
ここで実は、( )の中に入るのが”for”と”of”があります。&lt;br /&gt;
結論から言います。&lt;br /&gt;
”It was difficult ( ) me to solve the problem.”が”for”です。&lt;br /&gt;
”It is kind ( ) you to show me the way.””of”です。&lt;br /&gt;
何が違うかと言いますと、この&lt;strong&gt;”difficult”&lt;/strong&gt;と&lt;strong&gt;”kind”&lt;/strong&gt;です。&lt;br /&gt;
「難しい」とか「親切な」という形容詞です。&lt;br /&gt;
”difficult”は何が難しいのか、これはここです。&lt;br /&gt;
私が「その問題を解くというのが難しい」です。&lt;br /&gt;
”difficult”の主語は実質ここです。&lt;br /&gt;
一方、”It is kind of you to show me the way.”です。&lt;br /&gt;
何が親切なのか、もちろん「私に道を案内してくれた事」も親切ですが、&lt;br /&gt;
その前にここに”you”があります。&lt;br /&gt;
「あなたは親切な人ですね」と言っている訳です。&lt;br /&gt;
その場合”of”になる訳です。&lt;br /&gt;
一般の教科書のワークとかですと、大体問題が1問かあっても2問ぐらいしかないです。&lt;br /&gt;
ところがPROGRESSですと、Book4ですが、こういうのの練習が10題ぐらい続いています。&lt;br /&gt;
&lt;span style="color: #0000ff;"&gt;だから反復練習出来るんです。&lt;/span&gt;&lt;br /&gt;
しかも実はこれは高校生程度なので高1レベルの話をしますと、ここの”for me”というのは、&lt;br /&gt;
「私がその問題を解く」と、実はここ&lt;strong&gt;主語、動詞、他動詞、目的語という関係が成り立っています。&lt;/strong&gt;&lt;br /&gt;
だから上位の大学ではここ、「私にとって」と訳すと点数を引かれる可能性があります。&lt;br /&gt;
「私にとって難しかった」だと、ここで切ってこれが副詞みたいに思えてしまいます。&lt;br /&gt;
でも今日はそこの話ではなく、これが”for”ですか？”of”ですか？という時に、&lt;span style="color: #000000;"&gt;ここに色んな形容詞がきます。&lt;/span&gt;&lt;br /&gt;
&lt;span style="color: #0000ff;"&gt;だから色んなパターンを練習しておかないといけないんですが、普通の問題集を使うと問題が少ないんです。&lt;/span&gt;&lt;br /&gt;
しかも、英語の教師によっては特に”kind”の時は”kind of”と覚えておけみたいに言います。&lt;br /&gt;
たまたま、”kind”というと、「親切な」という形容詞と別の単語ですが見た目がそっくりさんで、&lt;br /&gt;
”a kind of ○○”で、「一種の何とか」があります。&lt;br /&gt;
これはとにかく”kind of”と覚えていけばいいんだ、と生徒さんが本当に”kind”を区別せずに&lt;br /&gt;
”kind of”だけが頭入っているという生徒さんも本当にいらっしゃいます。&lt;br /&gt;
そんな事やるから受験勉強の英語は出来るのに、実際に大学入ったら英語が出来ないってなるんだと思います。&lt;br /&gt;
こういうのの練習が、一般の教科書のワークや、塾さんでも塾用の問題集（名前出しませんが）&lt;br /&gt;
塾用の問題集でもこの反復練習が少ないです。&lt;br /&gt;
1題ずつあって対比出来るようにしてあってそれで終わりとかです。&lt;br /&gt;
だから他の問題になったらあれ？となっちゃいます。&lt;br /&gt;
PROGRESSは10題近くあって練習出来るようになっています。&lt;br /&gt;
2題しかないのと10題あるのとでは掛かる時間が違います。&lt;br /&gt;
なので、&lt;span style="color: #0000ff;"&gt;PROGRESSというのはテキストの内容を全部やろうとすると中々終わりません。&lt;/span&gt;&lt;br /&gt;
だからPROGRESSを使っている中高一貫校ですと、毎日英語があってPROGRESSの英語が週7日とかあります。それくらいあればこなしきれるんだろうと思います。&lt;br /&gt;
練習量が違います。&lt;br /&gt;
ただPROGRESSの方が練習量が多くてしっかり練習出来ます。&lt;br /&gt;
だけどその分逆に、時間が掛かります。&lt;/p&gt;
&lt;h2&gt;終わらない原因は「時間が足りない」と「答え埋め」&lt;/h2&gt;
&lt;h3&gt;10分で終わらせようとして崩れる&lt;/h3&gt;
&lt;p&gt;だから例えば生徒さんで中学生で今日部活で疲れた、でも明日までの宿題があるな、早く寝たい、&lt;br /&gt;
じゃあこれを10分くらいでちゃちゃっと終わらそうという時に10分で終わる量じゃないんです。&lt;br /&gt;
それは”for”と”of”なんかちゃんと考えていたら眠くなってきます。&lt;br /&gt;
でも答えを書いておかないと…！となります。&lt;br /&gt;
大体日本の学校というのは宿題やったかどうかよりも答えが書いてあるかどうかを見ますから、もう適当にやっちゃいます。&lt;br /&gt;
そうすると、そういう生徒さんはテストで解く時に自分が宿題の時やった適当にこう、とやるのが癖になっちゃっています。だからちゃんと考えなくなります。&lt;/p&gt;
&lt;h3&gt;練習台が多いのに、習慣が逆効果になる&lt;/h3&gt;
&lt;p&gt;だからPROGRESSをうまくいかない人っていうのは、せっかく練習台がたくさんあるのに&lt;br /&gt;
ちゃんと時間を掛けないでやるから、&lt;span style="color: #0000ff;"&gt;かえって中途半端に考えて適当に答えを出しちゃう習慣が付いちゃっている人と私は思っています。&lt;/span&gt;&lt;br /&gt;
だからPROGRESSをやるからにはもう腰を据えて、じっくり時間を掛けてやるぞと思って下さい。&lt;br /&gt;
学校がPROGRESSで、英会話の授業とか、英作の授業とかと別にPROGRESSをやっていくだけで&lt;br /&gt;
週に5コマとか6コマとかの学校もあります。&lt;br /&gt;
そういう学校の生徒さんほどちゃんと時間を掛けて下さい。&lt;br /&gt;
それだけ時間を掛けたら、他の中学生高校生が出来るようにならない所が出来るようになります。&lt;br /&gt;
凄いアドバンテージになります。だから&lt;strong&gt;是非時間を掛けてじっくりやって欲しいです。&lt;/strong&gt;&lt;br /&gt;
私はそう思っております。&lt;/p&gt;
&lt;h2&gt;問題集を変えて逃げたくなる心理と対処&lt;/h2&gt;
&lt;h3&gt;表紙や字体でリフレッシュしてしまう&lt;/h3&gt;
&lt;p&gt;夏井：なるほど。&lt;br /&gt;
よく、ある教科書、ある問題が出来ない場合に、この問題集から1回逃げて別のルートで勉強しようという発想にいたる子って結構多いじゃないですか？&lt;br /&gt;
多分それでPROGRESSが出来ないから何か問題集ないかな？と探そうとした上でこの話が出てきたのかなという話ではありますが、恐らく逃げるなという事の方が正解ですかね？&lt;br /&gt;
甲田：そうですね。&lt;br /&gt;
それは元の問題集がPROGRESSかそうでないかというのは置いておいて、&lt;br /&gt;
出来るようにならない問題集は見るだけで嫌になっているんです。&lt;br /&gt;
だから、実は中身ほとんど変わらないのに表紙が違うとか字体が違うとか&lt;br /&gt;
それが人間面白いもんで、&lt;span style="color: #ff0000;"&gt;気分が凄いリフレッシュされるんでしょう。&lt;/span&gt;&lt;br /&gt;
だからうまくいくんだと思います。&lt;/p&gt;
&lt;h3&gt;塾で習うのもリフレッシュの一種&lt;/h3&gt;
&lt;p&gt;問題集を変えるの他に、PROGRESSをやらなきゃいけないからどうするかですが、例えば私の所で言うのはPROGRESSの授業もやっている塾に来るとかです。&lt;br /&gt;
&lt;span style="color: #0000ff;"&gt;学校と別に塾で習うというのもリフレッシュの一種です。&lt;/span&gt;&lt;br /&gt;
自分で言うのもなんですが、私の所に来て成績が上がった子でも、私のとこに来るっていう段階でもうリフレッシュ出来ていて、よし一からやるぞみたいな気持ちになっていて、それで私の力よりそっちの方が大きいんじゃないかな、と思える時も正直ございます（笑）&lt;br /&gt;
人間は気分を変えるというのは大きいんでしょうけど、それはどっちがどっちというのではないです。&lt;/p&gt;
&lt;h3&gt;2題で回る層と反復が必要な層&lt;/h3&gt;
&lt;p&gt;ただ、中にはPROGRESSは全部やろうとしたら時間掛かるけど、さっきの話と逆でこの2題だけでいいんだ、じゃあ出来るわ、となってその中でこの2題だけやったら他のやつがぱっと応用が利く生徒さんもいらっしゃいます。ただそれは上位の一握りです。&lt;br /&gt;
そういう生徒さんで数学は凄い出来るけど英語出来ない人もいます。&lt;br /&gt;
英語はそのやり方だったからで、数学出来るのも英語出来るのもある程度数学でも例題をいくつかやったら類題が自分で真似して出来るという生徒さんは2題でよかったりすると思います。&lt;br /&gt;
そういう例もなくはないと思いますが、普通の人というのは、普通って言っちゃいますが、普通の人というのはやっぱり反復しないと出来るようにならないです。&lt;br /&gt;
なので、&lt;strong&gt;反復練習出来る、練習問題の多いPROGRESSの方が力は付くと私は思っております。&lt;br /&gt;
&lt;!-- 過去問演習講座（英語教室サポート） --&gt;&lt;/strong&gt;&lt;/p&gt;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1.6;"&gt;【過去問演習講座】：&lt;br /&gt;
志望校の過去問を中心に、&lt;strong&gt;出題形式・難易度・問われ方のクセ&lt;/strong&gt;をつかみながら対策していく講座です。&lt;br /&gt;
文法問題・長文読解・英作文など、大学ごとの特徴に合わせて授業内容をカスタマイズし、&lt;strong&gt;どこを重点的に仕上げれば合格点に届くのか&lt;/strong&gt;を明確にしたうえで演習と解説を繰り返します。&lt;/p&gt;
&lt;p&gt;&lt;a style="background-color: #ff7043; color: #ffffff; padding: 5px 10px; text-align: center; text-decoration: none; display: inline-block; font-size: 14px;" href="https://eng-support.com/kouza/#%E9%81%8E%E5%8E%BB%E5%95%8F%E6%BC%94%E7%BF%92%E8%AC%9B%E5%BA%A7"&gt;&lt;br /&gt;
詳細を見る&lt;/a&gt;&lt;/p&gt;
&lt;/div&gt;
&lt;/div&gt;
&lt;h2&gt;受験に直結しない不安の整理&lt;/h2&gt;
&lt;h3&gt;文法は基本なので欠落はない&lt;/h3&gt;
&lt;p&gt;夏井：ありがとうございます。&lt;br /&gt;
じゃもう一点、これはあくまで一般的に言われている話で、私もそうかな？と思ってしまうんですが、PROGRESSという教科書が別に大学受験をメインに目指しているような教科書ではないという前提があります。&lt;br /&gt;
受験に必要じゃないものとか必要だけど入っていないとか、受験に必要じゃないものが結構入っているよね、という意見があったりします。&lt;br /&gt;
こちらについてはどうでしょうか？&lt;br /&gt;
甲田：それに関しては、英語を例えば英文法と読解に分けますと、&lt;span style="color: #0000ff;"&gt;読解の方です。&lt;/span&gt;&lt;br /&gt;
文法に関しては、大学入試に出る文法なのにPROGRESSにないぞ、というものはないです。&lt;br /&gt;
文法は基本ですからそれはないです。&lt;/p&gt;
&lt;h3&gt;読解はトピックの幅と時事知識が差になる&lt;/h3&gt;
&lt;p&gt;読解に関して、例えば今大学入試の英文読解ですと、環境問題とか、ジェンダー論です。&lt;br /&gt;
男女平等にしようとかそういうのとかがよく出るんですが、そういう方向に関しては内容がちょっと弱いです。&lt;br /&gt;
ただし、これもPROGRESSを使っている学校ですと、逆にPROGRESSには載ってないけど普段からそういう環境問題はどういう事が問題になっていうかとか、ジェンダー論ではどういう事が話題になっているんだ、というのを上位の学校の高校生だと知っています。&lt;br /&gt;
知っているので、PROGRESSにはない傾向の英文読解だけども解けます。&lt;br /&gt;
逆に、検定教科書だとそういう内容の英文が載っていますが、検定教科書で読んだ内容しか知らない生徒さんがいます。&lt;/p&gt;
&lt;h3&gt;共通テストは思考力とリンクが問われる&lt;/h3&gt;
&lt;p&gt;そこと関連する話だけど大学入試の過去問でちょっとお隣りの話になります。&lt;br /&gt;
お隣という比喩は分かるでしょうか?&lt;br /&gt;
同じ女性問題でも、例えば一つは日本で女性は結婚したら絶対に夫の苗字に変えなきゃいけないのか、もちろん夫の側が変えてもいいですが、簡単に言うと夫婦同姓か別姓かという事です。&lt;br /&gt;
夫婦同姓か別姓かという事と、男女の賃金が違うじゃないかというものもあります。&lt;br /&gt;
同じ労働なら同じ賃金にしろよ、というのは根底は同じです。&lt;br /&gt;
それを私は隣り合ってという言い方をします。&lt;br /&gt;
ところが、読んだ文しか出来ないみたいな生徒さんもいらっしゃいます。&lt;br /&gt;
ちょっとどういう生徒かというとちょっと語弊があるので、ここでは言わないです。&lt;br /&gt;
なので、PROGRESS自体がというよりは、多少はそういうジェンダー論ならジェンダー論の英文を読んだ事があるという人の方が英語としては有利な面もあるかも知れませんが、&lt;br /&gt;
いずれにせよ&lt;span style="color: #ff0000;"&gt;英語にプラスして世の中のそういう話について知っているかどうかです。&lt;/span&gt;&lt;br /&gt;
大学入試のセンター試験が共通テストに変わった時に、大学院センターが&lt;strong&gt;これからは机に向かって教科書や参考書をカリカリやっているだけでは点が取れない問題を出すと言いました。&lt;/strong&gt;&lt;br /&gt;
それがどういう問題かというと、一つは丸暗記でなく&lt;strong&gt;思考力&lt;/strong&gt;です。&lt;br /&gt;
もう一つが、&lt;strong&gt;今の世の中で現実に起きている問題と自分が勉強している内容をちゃんとリンクさせられるかどうかです&lt;/strong&gt;。&lt;br /&gt;
そのリンクが出来なければ勉強して頭に入れたって本当に意味がない訳です。&lt;br /&gt;
本当に大学入試で点を取る為だけの勉強をしても大学に入ってからあとが高学歴で仕事偏差値低いとかの今よく言われているそういうのになってしまう訳です。&lt;br /&gt;
という意味では、英語とプラスしてそういうのをやっていかなきゃいけないです。&lt;br /&gt;
プラス、いずれにせよ大学入試の場合、過去問を解く訳です。過去問でも練習になります。&lt;br /&gt;
だから、PROGRESSをやっている人というのは、今私が言っている事を念頭に置いて心の準備をしておくべきでしょうが、決定的にマイナスだとなるかと言われたら必ずしもそうではないです。&lt;br /&gt;
だだし、世の中にはPROGRESSを大学入試向けにアレンジしたと言われるような教科書もあります。&lt;br /&gt;
私はこれ批判しているんじゃなくて、そういう教科書もいい教科書になっていて大好きです。&lt;br /&gt;
でも決定的にマイナスかなと言われたらそうだとは思いません。&lt;br /&gt;
ただし、PROGRESSプラスそういう事もやらなきゃいけないという事です。&lt;br /&gt;
じゃあ先ほど申しましたPROGRESSは練習問題が多くて練習に時間が掛かる、プラスの事もさらに時間が掛かります。&lt;br /&gt;
じゃあそんなに時間を掛けなきゃいけないんですか？という事です。&lt;br /&gt;
でも勉強は全体がそうです。&lt;br /&gt;
なので、そもそも勉強時間が足りない人がうまく使いこなせていないんじゃないかなと思います。&lt;br /&gt;
出来るようになりたかったら勉強時間を増やしましょう。&lt;br /&gt;
最後に、部活で忙しいとかいう人ですが、私の周りなんかは部活で忙しいからこそ勉強時間が短くなるから濃い勉強をしなきゃと言って、それでやってかえってうまくいっている生徒さんもいっぱいいらっしゃいます。&lt;br /&gt;
部活が忙しくて、というのは言い訳にならないと思います。&lt;br /&gt;
逆に部活を思い切りやった人ほど勉強も無思い切りやるぞ、という力がついている生徒さんばっかりだと思います。&lt;br /&gt;
なので、&lt;span style="color: #ff0000;"&gt;とにかくじっくり腰を据えて勉強する習慣を付けましょう。&lt;/span&gt;&lt;br /&gt;
PROGRESSはこれに限ると思います。&lt;/p&gt;
&lt;h2&gt;まとめ：腰を据えて勉強する習慣&lt;/h2&gt;
&lt;p&gt;夏井：ありがとうございます。&lt;br /&gt;
なんかほぼ人生論みたいになってしまいましたが（笑）&lt;br /&gt;
甲田：だってそれは受験勉強に繋がりますよね？&lt;br /&gt;
夏井：結局生き方というか、どういう取り組み方するかというのは結構大事なんだろうなと言う所はPROGRESSに限った話ではなくてですね。では、続きは次回に回したいと思います。&lt;br /&gt;
ありがとうございました！&lt;/p&gt;
&lt;p&gt;&lt;!--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</si>
  <si>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https://eng-support.com/column/progress-book1-lesson13-2/
【検出された不自然ワード】
- 迷い
【本文】
------
&lt;p&gt;&lt;iframe title="YouTube video player" src="https://www.youtube.com/embed/aAvZPbsLROI" width="560" height="315" frameborder="0" allowfullscreen="allowfullscreen"&gt;&lt;/iframe&gt;&lt;/p&gt;
&lt;div class="intro-box" style="background-color: #f0f7ff; padding: 20px; border-radius: 10px; border: 1px solid #cce2ff; margin-bottom: 25px;"&gt;
&lt;h2 style="color: #004085; font-size: 1.3rem; margin-top: 0; line-height: 1.4;"&gt;「be going toの否定文、notはどこに入れるの？」&lt;br /&gt;
そんな迷いを、1つのシンプルなルールで解決します&lt;/h2&gt;
&lt;p style="line-height: 1.8; color: #333;"&gt;未来の予定を話すときに使う「be going to」。否定文を作るとき、notをgoingの後に置いてバツをもらってしまうミスが後を絶ちません。&lt;/p&gt;
&lt;p&gt;実は、現在進行形でも未来の文でも、ルールはたった1つ。&lt;strong&gt;「be動詞のすぐ後ろにnotを置く」&lt;/strong&gt;。これだけで、すべての迷いがなくなります。&lt;/p&gt;
&lt;p&gt;この記事では、Progress Book1 Lesson13 Scene2の例文を使い、テストで狙われやすい否定文の語順と、正確な訳し方のコツをスッキリ整理して解説します。&lt;/p&gt;
&lt;/div&gt;
&lt;h3&gt;現在進行形の否定文&lt;/h3&gt;
&lt;p&gt;まず、13-2のLookの文をご覧ください。一番上の文は現在進行形の否定文です。&lt;br /&gt;
&amp;#8220;&lt;span style="color: blue;"&gt;I am not&lt;/span&gt; studying history now.&amp;#8221;（&lt;span style="color: blue;"&gt;私は今、&lt;/span&gt;&lt;span style="color: green;"&gt;歴史の勉強をしていません&lt;/span&gt;。）&lt;/p&gt;
&lt;h3&gt;珍しい文のパターン&lt;/h3&gt;
&lt;p&gt;次に、現在進行形の否定文が二つ続いた後に「be going to 動詞原形」の否定文が出てくるパターンです。&lt;br /&gt;
このような文の並びは珍しいです。通常、この場合は上の二つが「be going to」の肯定文になります。&lt;br /&gt;
分かりづらい場合は、13-1に戻ってみてください。&lt;br /&gt;
13-1の1番目の文は次の通りです。&lt;br /&gt;
&amp;#8220;&lt;span style="color: blue;"&gt;I am going&lt;/span&gt; to study.&amp;#8221;（&lt;span style="color: blue;"&gt;私は勉強しよう&lt;/span&gt;と思っています。）&lt;/p&gt;
&lt;h3&gt;be動詞の否定文の表現&lt;/h3&gt;
&lt;p&gt;否定文の場合、現在進行形の否定文ではなく、be動詞の否定文と考えると良いです。&lt;br /&gt;
例えば、「&lt;span style="color: blue;"&gt;I am&lt;/span&gt; happy.」（&lt;span style="color: blue;"&gt;私は&lt;/span&gt;&lt;span style="color: green;"&gt;嬉しいです&lt;/span&gt;。）を否定文にする場合、「&lt;span style="color: blue;"&gt;I am not&lt;/span&gt; sad.」（&lt;span style="color: blue;"&gt;私は&lt;/span&gt;&lt;span style="color: red;"&gt;悲しくありません&lt;/span&gt;。）となります。&lt;br /&gt;
現在進行形も同じです。「&lt;span style="color: blue;"&gt;I am&lt;/span&gt; studying something.」（&lt;span style="color: blue;"&gt;私は&lt;/span&gt;何かを&lt;span style="color: green;"&gt;勉強しています&lt;/span&gt;。）を否定文にする場合、「&lt;span style="color: blue;"&gt;I am not&lt;/span&gt; studying something.」（&lt;span style="color: blue;"&gt;私は&lt;/span&gt;何かを&lt;span style="color: red;"&gt;勉強していません&lt;/span&gt;。）となります。&lt;br /&gt;
同様に、「be going to」も同じです。「&lt;span style="color: blue;"&gt;I am going&lt;/span&gt; to study history tonight.」（&lt;span style="color: blue;"&gt;私は今夜&lt;/span&gt;歴史の勉強をするつもりです。）を否定文にする場合、「&lt;span style="color: blue;"&gt;I am not going&lt;/span&gt; to study history tonight.」（&lt;span style="color: blue;"&gt;私は今夜&lt;/span&gt;歴史の勉強を&lt;span style="color: red;"&gt;しないつもりです&lt;/span&gt;。）となります。&lt;/p&gt;
&lt;p&gt;以下に例を挙げます。&lt;/p&gt;
&lt;ul&gt;
&lt;li style="list-style-type: none;"&gt;
&lt;ul&gt;
&lt;li&gt;&lt;span style="color: blue;"&gt;Mr. Black is not going&lt;/span&gt; to go somewhere.&lt;/li&gt;
&lt;/ul&gt;
&lt;/li&gt;
&lt;/ul&gt;
&lt;p&gt;（&lt;span style="color: blue;"&gt;ミスターブラックは&lt;/span&gt;どこかに&lt;span style="color: red;"&gt;行くつもりではありません&lt;/span&gt;。）&lt;/p&gt;
&lt;ul&gt;
&lt;li style="list-style-type: none;"&gt;
&lt;ul&gt;
&lt;li&gt;&lt;span style="color: blue;"&gt;We are not going&lt;/span&gt; to have something.&lt;/li&gt;
&lt;/ul&gt;
&lt;/li&gt;
&lt;/ul&gt;
&lt;p&gt;（&lt;span style="color: blue;"&gt;私たちは&lt;/span&gt;何かを&lt;span style="color: red;"&gt;持つつもりではありません&lt;/span&gt;。）&lt;/p&gt;
&lt;p&gt;be動詞を使っている文は、進行形であろうが「be going to」であろうが、否定文はbe動詞の後ろに「not」を付けるだけです。&lt;/p&gt;
&lt;p&gt;以上がLesson13シーン2の内容です。お疲れ様でした。&lt;/p&gt;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</si>
  <si>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https://eng-support.com/column/progress-book1-lesson14-4/
【検出された不自然ワード】
- 型
【本文】
------
&lt;p&gt;&lt;iframe title="YouTube video player" src="https://www.youtube.com/embed/_cFqXAoM5W8" width="560" height="315" frameborder="0" allowfullscreen="allowfullscreen"&gt;&lt;span data-mce-type="bookmark" style="display: inline-block; width: 0px; overflow: hidden; line-height: 0;" class="mce_SELRES_start"&gt;﻿&lt;/span&gt;&lt;/iframe&gt;&lt;/p&gt;
&lt;p&gt;Book1 Lesson14 シーン4における否定疑問文と答え方について解説します。&lt;/p&gt;
&lt;h3&gt;普通の疑問文と否定疑問文&lt;/h3&gt;
&lt;p&gt;Lesson14 シーン4では、普通の疑問文と否定疑問文が扱われています。それぞれの文型には意味「&lt;span style="color: blue;"&gt;Yes&lt;/span&gt;」の答え方と「&lt;span style="color: blue;"&gt;No&lt;/span&gt;」の答え方が存在します。&lt;/p&gt;
&lt;p&gt;普通の疑問文の例：&lt;br /&gt;
&lt;span style="color: green;"&gt;Are you hungry now?&lt;/span&gt;（「今お腹空いていますか？」）&lt;/p&gt;
&lt;p&gt;否定疑問文の例：&lt;br /&gt;
&lt;span style="color: green;"&gt;Aren&amp;#8217;t you hungry now?&lt;/span&gt;（「今お腹空いてないですか？」）&lt;/p&gt;
&lt;p&gt;&lt;img decoding="async" loading="lazy" class="alignnone size-full wp-image-418" src="http://eng-support.com/wp-content/uploads/2023/06/プログレス230515-2.jpg" alt="スライドに 'Aren't you hungry now?' と 'Don't we need some meat?' の例文が表示され、それぞれの答え方が説明されている。" width="1280" height="720" srcset="https://eng-support.com/wp-content/uploads/2023/06/プログレス230515-2.jpg 1280w, https://eng-support.com/wp-content/uploads/2023/06/プログレス230515-2-300x169.jpg 300w, https://eng-support.com/wp-content/uploads/2023/06/プログレス230515-2-1024x576.jpg 1024w, https://eng-support.com/wp-content/uploads/2023/06/プログレス230515-2-768x432.jpg 768w, https://eng-support.com/wp-content/uploads/2023/06/プログレス230515-2-320x180.jpg 320w" sizes="(max-width: 1280px) 100vw, 1280px" /&gt;&lt;/p&gt;
&lt;p&gt;肯定の否定文の1行目と否定疑問文の1行目は同じであり、それぞれ「①」と「⑤」で表されています。また、肯定疑問文の1行目と否定疑問文の1行目も対応しており、「①」と「⑤」になります。&lt;/p&gt;
&lt;p&gt;肯定の疑問文に対する答え方：&lt;/p&gt;
&lt;ul&gt;
&lt;li&gt;空いている場合: 「はい」&lt;/li&gt;
&lt;li&gt;空いていない場合: 「いいえ」&lt;/li&gt;
&lt;/ul&gt;
&lt;p&gt;否定の疑問文に対する答え方：&lt;/p&gt;
&lt;ul&gt;
&lt;li&gt;空いている場合: 「いいえ、空いているよ」&lt;/li&gt;
&lt;li&gt;空いていない場合: 「うん、空いていない」&lt;/li&gt;
&lt;/ul&gt;
&lt;p&gt;英語では、肯定の疑問文でも否定の疑問文でも、お腹が空いている場合はどちらにせよ「&lt;span style="color: blue;"&gt;Yes&lt;/span&gt;」と答えます。この場合、「Yeah」と言うこともありますが、基本的には「&lt;span style="color: blue;"&gt;Yes&lt;/span&gt;」となります。&lt;br /&gt;
&lt;!--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&lt;h3&gt;肯定の否定文について&lt;/h3&gt;
&lt;p&gt;次に、肯定の否定文について説明します。&lt;/p&gt;
&lt;p&gt;肯定の文の例：&lt;br /&gt;
&lt;span style="color: green;"&gt;Do we need some meat?&lt;/span&gt;（「お肉いくらか必要かな？」）&lt;/p&gt;
&lt;p&gt;否定の文の例：&lt;br /&gt;
&lt;span style="color: green;"&gt;Don&amp;#8217;t we need some meat?&lt;/span&gt;（「お肉いくらか必要って事ないかな？」）&lt;/p&gt;
&lt;p&gt;ここで注目するのは動詞の「need」です。肯定の疑問文でも否定の疑問文でも、「need」が必要かどうかを尋ねています。文全体が肯定か否定かは関係ありません。&lt;/p&gt;
&lt;p&gt;肯定の否定文に対する答え方：&lt;/p&gt;
&lt;ul&gt;
&lt;li&gt;必要な場合: 「&lt;span style="color: blue;"&gt;Yes&lt;/span&gt;」&lt;/li&gt;
&lt;li&gt;必要でない場合: 「&lt;span style="color: blue;"&gt;No&lt;/span&gt;」&lt;/li&gt;
&lt;/ul&gt;
&lt;p&gt;以上が肯定の否定文に対する答え方です。日本語に訳す際に混乱しないように、動詞「need」に対して「&lt;span style="color: blue;"&gt;Yes&lt;/span&gt;」か「&lt;span style="color: blue;"&gt;No&lt;/span&gt;」と答えることを覚えておきましょう。&lt;/p&gt;
&lt;h3&gt;英語の動詞の重要性&lt;/h3&gt;
&lt;p&gt;英語では動詞が中心となる言語です。例えば、「Are you hungry now?」や「Aren&amp;#8217;t you hungry now?」のような質問文に対して、お腹が空いている場合は「&lt;span style="color: red;"&gt;Yes&lt;/span&gt;」や「&lt;span style="color: red;"&gt;Yeah&lt;/span&gt;」と答えることになります。動詞に対して返事をするのです。&lt;/p&gt;
&lt;h3&gt;be動詞と返答&lt;/h3&gt;
&lt;p&gt;be動詞の場合、動詞自体だけではなく、補足として「hungry」といった形容詞を加えて考えることもできます。「お腹空いている」や「be hungry」は「腹が空いている状態だ」という意味です。質問が「お腹が空いているかどうか」であれば、「&lt;span style="color: red;"&gt;Yes&lt;/span&gt;」または「&lt;span style="color: red;"&gt;Yeah&lt;/span&gt;」と答えます。&lt;/p&gt;
&lt;h3&gt;疑問文と肯定文の違い&lt;/h3&gt;
&lt;p&gt;疑問文では、「some」は通常「any」に変わります。例えば、「Do we need some meat?」と「Don&amp;#8217;t we need some meat?」の二つの文を比べてみると、疑問文では「any」を使うべきです。&lt;/p&gt;
&lt;h3&gt;否定文と疑問文の組み合わせ&lt;/h3&gt;
&lt;p&gt;否定文と疑問文を組み合わせた場合、「any」が二重否定になるわけではありません。普通の疑問文は肯定の意味を持ちます。「Don&amp;#8217;t we need some meat?」という文は、否定の疑問文ですが、肯定の答えを期待しています。&lt;/p&gt;
&lt;p&gt;肯定の場合は「&lt;span style="color: red;"&gt;Yes&lt;/span&gt;. We need some.」と表現されます。「&lt;span style="color: red;"&gt;No&lt;/span&gt;. We don&amp;#8217;t need any meat.」という文は、否定の意味を明確にしています。&lt;br /&gt;
&lt;!--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&lt;h3&gt;「be going to」の疑問文に対する肯定・否定の返答方法&lt;/h3&gt;
&lt;p&gt;疑問文における「be going to」の場合、肯定や否定に関わらず返答は同じです。例文を見てみましょう。&lt;/p&gt;
&lt;p&gt;Are they going to play badminton tomorrow?&lt;br /&gt;
彼らは明日バドミントンする予定ある？&lt;/p&gt;
&lt;p&gt;Aren’t they going to play badminton tomorrow?&lt;br /&gt;
彼らは明日バドミントンする予定ないの？&lt;/p&gt;
&lt;p&gt;このような否定の疑問文に対しても、返答方法は同じです。&lt;/p&gt;
&lt;p&gt;もし予定がある場合は、「&lt;span style="color: red;"&gt;Yes&lt;/span&gt;」と答えるか、「&lt;span style="color: red;"&gt;Sure&lt;/span&gt;」と答えることもできます。これは「する予定が確実にあるはずだ」という意味です。ですので、「&lt;span style="color: red;"&gt;Yes&lt;/span&gt;」と同じように考えてください。&lt;/p&gt;
&lt;p&gt;一方、予定がない場合は「&lt;span style="color: red;"&gt;No&lt;/span&gt;」と答えます。&lt;/p&gt;
&lt;p&gt;肯定形の疑問文や否定形の疑問文に関わらず、返答方法は同じです。ただし、動詞に対して答えることに注意してください。&lt;/p&gt;
&lt;p&gt;be going to play badminton?&lt;br /&gt;
「バドミントンする予定がある？」という質問に対して「あるよ」「ないよ」と答えます。このように考えてください。&lt;/p&gt;
&lt;p&gt;さて、もう一つの例文を見てみましょう。&lt;br /&gt;
Is he studying now?&lt;br /&gt;
彼は今勉強中？&lt;br /&gt;
Isn’t he studying now?&lt;br /&gt;
彼は今勉強してないの？&lt;/p&gt;
&lt;p&gt;もし彼が勉強している場合は、「&lt;span style="color: red;"&gt;Yes&lt;/span&gt;」と答えます。彼が勉強していない場合は「&lt;span style="color: red;"&gt;No&lt;/span&gt;」と答えます。&lt;/p&gt;
&lt;p&gt;ただし、例文4は彼が勉強しているかどうか分からない文です。PROGRESSの資料の126ページ、14-4のLookの部分を参照してください。&lt;/p&gt;
&lt;p&gt;返答の1、2、3、4の箇所があります。1、2、3の箇所では青で「Yes」と書かれており、4の箇所は「？」となっています。&lt;/p&gt;
&lt;p&gt;4の箇所は返答する人が、彼が勉強しているのか他のことをしているのか分からないという意味です。例えば、「Well」と答えるか、「彼は自分の部屋にいるけどね」と答えることもあります。ただし、この4番の返答には注意が必要です。&lt;/p&gt;
&lt;p&gt;また、PROGRESSの後ろには「まさか」という表現もあります。これは「ありえない」という意味です。例えば、彼が勉強しているとは思えない場合、次のような理由が考えられます。&lt;/p&gt;
&lt;p&gt;Tomorrow is a holiday.&lt;br /&gt;
明日は休日だから。&lt;/p&gt;
&lt;p&gt;このような理由から、「彼は勉強していない」というように解釈されます。&lt;/p&gt;
&lt;p&gt;PROGRESSの表現が少し分かりにくい場合もあります。例えば、4番と8番は否定の疑問文の返答方法が書かれており、どちらを使うべきか分からない場合は、4番を選択します。&lt;/p&gt;
&lt;p&gt;普通の肯定疑問文は星印で示されていますが、PROGRESSでは特に印がついていません。否定の疑問文は3番と7番です。しかし、肯定疑問文と否定疑問文に対する返答方法は同じです。動詞に対して答えることに注意しましょう。&lt;/p&gt;
&lt;p&gt;動詞に対して答えるという発想は日本語にはありませんので、日本人の方には少し難しいかもしれません。その場合は、否定の疑問文であっても普通の疑問文と同じように答えると考えてください。&lt;/p&gt;
&lt;p&gt;&lt;!--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</si>
  <si>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https://eng-support.com/column/progress-book1-lesson15-2/
【検出された不自然ワード】
- 型
- 迷い
【本文】
------
&lt;p&gt;&amp;nbsp;&lt;/p&gt;
&lt;p&gt;&lt;!-- YouTube動画埋め込み --&gt;&lt;br /&gt;
&lt;iframe title="YouTube video player" src="https://www.youtube.com/embed/9oqPE40YxJc" width="560" height="315" frameborder="0" allowfullscreen="allowfullscreen"&gt;&lt;br /&gt;
&lt;span data-mce-type="bookmark" style="display: inline-block; width: 0px; overflow: hidden; line-height: 0;" class="mce_SELRES_start"&gt;﻿&lt;/span&gt;&lt;br /&gt;
&lt;/iframe&gt;&lt;/p&gt;
&lt;p&gt;PROGRESS Book1 Lesson15 Scene2 では、&lt;strong&gt;「How many」と「How much」&lt;/strong&gt;という数量表現の違いがテーマになります。どちらも日本語では「どれくらい」「どのくらい」と訳せますが、&lt;br /&gt;
英語では&lt;strong&gt;後ろに来る名詞の種類（可算名詞／不可算名詞）&lt;/strong&gt;によって形がはっきりと変わります。&lt;/p&gt;
&lt;p&gt;ここでは、元動画の解説内容を整理しながら、&lt;/p&gt;
&lt;ul&gt;
&lt;li&gt;「How many」と「How much」の基本ルール&lt;/li&gt;
&lt;li&gt;物質名詞・不可算名詞との組み合わせ方&lt;/li&gt;
&lt;li&gt;PROGRESSで学ぶときの注意点&lt;/li&gt;
&lt;/ul&gt;
&lt;p&gt;を、順を追って確認していきます。&lt;/p&gt;
&lt;div class="howmuch-quickbox"&gt;
&lt;h3&gt;How much は「いくら？（値段）」と「どれくらい？（量・程度）」の両方&lt;/h3&gt;
&lt;p&gt;「How much＝お金だけ」と思い込むと、数量表現で混乱しやすくなります。文脈しだいで&lt;strong&gt;値段&lt;/strong&gt;にも&lt;strong&gt;量&lt;/strong&gt;にも&lt;strong&gt;程度&lt;/strong&gt;にもなります（目安として、後ろに来る名詞の形で判断すると整理しやすいです）。&lt;/p&gt;
&lt;ul&gt;
&lt;li&gt;値段：&lt;strong&gt;How much is it?&lt;/strong&gt;（いくら？）&lt;/li&gt;
&lt;li&gt;量：&lt;strong&gt;How much water / lettuce &amp;#8230;?&lt;/strong&gt;（どれくらいの水／レタス？）&lt;/li&gt;
&lt;li&gt;程度：&lt;strong&gt;How much time / homework &amp;#8230;?&lt;/strong&gt;（どれくらい時間／宿題？）&lt;/li&gt;
&lt;/ul&gt;
&lt;p&gt;&lt;small&gt;※名詞によっては「数え方が文脈で変わる」こともあります。ここではまず基本形を押さえます。&lt;/small&gt;&lt;/p&gt;
&lt;/div&gt;
&lt;h3&gt;How much / How many の違い（まずはこの3行）&lt;/h3&gt;
&lt;table&gt;
&lt;tbody&gt;
&lt;tr&gt;
&lt;th&gt;How many + 可算名詞（複数形）&lt;/th&gt;
&lt;td&gt;数をたずねる（いくつ／何人）&lt;/td&gt;
&lt;/tr&gt;
&lt;tr&gt;
&lt;th&gt;How much + 不可算名詞（単数形）&lt;/th&gt;
&lt;td&gt;量・程度をたずねる（どれくらい）&lt;/td&gt;
&lt;/tr&gt;
&lt;tr&gt;
&lt;th&gt;How much of + 限定語 + 名詞&lt;/th&gt;
&lt;td&gt;「その中のどれくらい？」（一部・割合）&lt;/td&gt;
&lt;/tr&gt;
&lt;/tbody&gt;
&lt;/table&gt;
&lt;h4&gt;「ハウマッチ／ハウメニー」で迷うポイント&lt;/h4&gt;
&lt;ul&gt;
&lt;li&gt;日本語だとどちらも「どれくらい？」になりがちなので、&lt;strong&gt;英語は名詞の形で分ける&lt;/strong&gt;のがコツです。&lt;/li&gt;
&lt;li&gt;複数形（-s など）が見えたら How many、単数形で「量」を聞いているなら How much をまず疑います。&lt;/li&gt;
&lt;/ul&gt;
&lt;h3&gt;How much of ～（「その中のどれくらい？」）&lt;/h3&gt;
&lt;p&gt;&lt;strong&gt;How much of + the/this/that/my + 名詞&lt;/strong&gt; は、全体の一部・割合を聞く形です。答えは「量の言い方（割合）」で返すことが多いです。&lt;/p&gt;
&lt;ul&gt;
&lt;li&gt;例：&lt;strong&gt;How much of the cake did you eat?&lt;/strong&gt;（ケーキのどれくらい食べた？）&lt;/li&gt;
&lt;li&gt;答え方の例：&lt;strong&gt;Half of it / Most of it / A little of it / None of it&lt;/strong&gt;&lt;/li&gt;
&lt;/ul&gt;
&lt;p&gt;&lt;small&gt;※of の後ろは「限定」されやすい（the/this/that/my など）点だけ先に押さえておくと、問題文で迷いにくくなります。&lt;/small&gt;&lt;/p&gt;
&lt;p&gt;この下で、PROGRESSのLesson15（可算／不可算・単数／複数）の整理に入ります。&lt;/p&gt;
&lt;hr /&gt;
&lt;h2&gt;「How many」と「How much」の基本ルール&lt;/h2&gt;
&lt;h3&gt;数をたずねる「How many」&lt;/h3&gt;
&lt;p&gt;まず前提として、すでに学習済みの表現が&lt;strong&gt;「How many」&lt;/strong&gt;です。&lt;/p&gt;
&lt;blockquote&gt;&lt;p&gt;英語で「いくつ？」「何人？」といった&lt;strong&gt;数&lt;/strong&gt;をたずねるときは&lt;br /&gt;
&lt;strong&gt;&lt;span style="color: red;"&gt;How many&lt;/span&gt; ＋ 可算名詞の複数形&lt;/strong&gt;&lt;br /&gt;
の形を使います。&lt;/p&gt;&lt;/blockquote&gt;
&lt;p&gt;ここで重要なのは次のポイントです。&lt;/p&gt;
&lt;ul&gt;
&lt;li&gt;&lt;strong&gt;「How many」の後ろに単数形の名詞は置けない&lt;/strong&gt;&lt;/li&gt;
&lt;li&gt;必ず「数えられる名詞（可算名詞）」の&lt;strong&gt;複数形&lt;/strong&gt;が続く&lt;/li&gt;
&lt;/ul&gt;
&lt;p&gt;前回のレッスンで学んだ内容の復習になりますが、「How many ＋ 単数形」は&lt;strong&gt;文法的に誤り&lt;/strong&gt;であることを、もう一度はっきり意識しておきましょう。&lt;/p&gt;
&lt;h3&gt;量をたずねる「How much」＋物質名詞&lt;/h3&gt;
&lt;p&gt;これに対して、今回新たに登場するのが&lt;strong&gt;「How much」&lt;/strong&gt;です。&lt;/p&gt;
&lt;p&gt;スライドの例を見てみましょう。&lt;/p&gt;
&lt;div style="margin: 10px 0;"&gt;&lt;img decoding="async" loading="lazy" class="alignnone size-full wp-image-423" src="http://eng-support.com/wp-content/uploads/2023/06/プログレス230515-3.jpg" alt="スライドに 'How much lettuce do you want?' の例文が表示され、'lettuce' が不可算名詞であることを説明。" width="1280" height="720" srcset="https://eng-support.com/wp-content/uploads/2023/06/プログレス230515-3.jpg 1280w, https://eng-support.com/wp-content/uploads/2023/06/プログレス230515-3-300x169.jpg 300w, https://eng-support.com/wp-content/uploads/2023/06/プログレス230515-3-1024x576.jpg 1024w, https://eng-support.com/wp-content/uploads/2023/06/プログレス230515-3-768x432.jpg 768w, https://eng-support.com/wp-content/uploads/2023/06/プログレス230515-3-320x180.jpg 320w" sizes="(max-width: 1280px) 100vw, 1280px" /&gt;&lt;/div&gt;
&lt;p&gt;スライドの 1 番の例には、次のような英文が出てきます。&lt;/p&gt;
&lt;blockquote&gt;&lt;p&gt;&lt;strong&gt;How much lettuce&lt;/strong&gt; 〜 ?&lt;/p&gt;&lt;/blockquote&gt;
&lt;p&gt;ここでの &lt;strong&gt;lettuce&lt;/strong&gt;（レタス）は、英語では&lt;strong&gt;数えない名詞（不可算名詞）&lt;/strong&gt;として扱われています。&lt;br /&gt;
そのため、「How many lettuce」とは言わず、&lt;strong&gt;「How much lettuce」&lt;/strong&gt;となります。&lt;/p&gt;
&lt;p&gt;このことから、次のルールが確認できます。&lt;/p&gt;
&lt;ul&gt;
&lt;li&gt;&lt;strong&gt;&lt;span style="color: red;"&gt;How many&lt;/span&gt; ＋ 数えられる名詞の複数形&lt;/strong&gt;&lt;/li&gt;
&lt;li&gt;&lt;strong&gt;&lt;span style="color: green;"&gt;How much&lt;/span&gt; ＋ 数えられない名詞（不可算名詞）の単数形&lt;/strong&gt;&lt;/li&gt;
&lt;/ul&gt;
&lt;p&gt;「much」はもともと&lt;strong&gt;不可算名詞の「量」を表す語&lt;/strong&gt;です。&lt;br /&gt;
そこに「How（どのくらい）」が付いて、&lt;strong&gt;「How much ～ ?」＝『〜はどれくらいありますか／いりますか』&lt;/strong&gt;という疑問文になります。&lt;/p&gt;
&lt;hr /&gt;
&lt;p&gt;&lt;!--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&lt;h2&gt;可算名詞と不可算名詞のイメージ&lt;/h2&gt;
&lt;h3&gt;「数えられるか」「数えられないか」で分ける&lt;/h3&gt;
&lt;p&gt;「複数形か単数形か」という形の違いの裏には、&lt;strong&gt;可算名詞（countable）と不可算名詞（uncountable）&lt;/strong&gt;という考え方があります。&lt;/p&gt;
&lt;ul&gt;
&lt;li&gt;&lt;strong&gt;可算名詞&lt;/strong&gt;：one, two, three&amp;#8230; と&lt;strong&gt;数を数えられる名詞&lt;/strong&gt;&lt;br /&gt;
例）a dog, two dogs / a friend, three friends など&lt;/li&gt;
&lt;li&gt;&lt;strong&gt;不可算名詞&lt;/strong&gt;：1個2個と数えず、「かたまり」「量」として扱う名詞&lt;br /&gt;
例）water, milk, rice, lettuce, sugar など&lt;/li&gt;
&lt;/ul&gt;
&lt;p&gt;今回の例でいえば、&lt;/p&gt;
&lt;ul&gt;
&lt;li&gt;&lt;strong&gt;lettuce&lt;/strong&gt;：レタス（葉物野菜）→ ひとつひとつ数えるというより「量」で扱う → 不可算名詞&lt;/li&gt;
&lt;/ul&gt;
&lt;p&gt;だからこそ、&lt;/p&gt;
&lt;ul&gt;
&lt;li&gt;&lt;strong&gt;How many lettuce&lt;/strong&gt; ✕&lt;/li&gt;
&lt;li&gt;&lt;strong&gt;How much lettuce&lt;/strong&gt; ◯&lt;/li&gt;
&lt;/ul&gt;
&lt;p&gt;という使い分けになるわけです。&lt;/p&gt;
&lt;h3&gt;「形」で覚えると楽になる&lt;/h3&gt;
&lt;p&gt;苦手な人は、いきなり「これは可算？不可算？」と考え始めると混乱しがちです。&lt;br /&gt;
そこで、まずは&lt;strong&gt;「形」から入る&lt;/strong&gt;覚え方がおすすめです。&lt;/p&gt;
&lt;ul&gt;
&lt;li&gt;&lt;strong&gt;名詞が複数形（-s など）なら → How many&lt;/strong&gt;&lt;/li&gt;
&lt;li&gt;&lt;strong&gt;名詞が単数形（s なし）で、量をたずねているなら → How much&lt;/strong&gt;&lt;/li&gt;
&lt;/ul&gt;
&lt;p&gt;PROGRESS を使う学校の生徒さんであれば、&lt;strong&gt;「可算／不可算」の考え方と「単数／複数」の形&lt;/strong&gt;の両方をセットで押さえるのが理想です。&lt;br /&gt;
ただし、英語が苦手な人はまず&lt;/p&gt;
&lt;ul&gt;
&lt;li&gt;複数形 → How many&lt;/li&gt;
&lt;li&gt;単数形（量） → How much&lt;/li&gt;
&lt;/ul&gt;
&lt;p&gt;という&lt;strong&gt;単数・複数の区別を厳守するところからスタート&lt;/strong&gt;するとよいでしょう。&lt;/p&gt;
&lt;hr /&gt;
&lt;p&gt;&lt;!--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&lt;h2&gt;「How many」と「How much」をセットで押さえる&lt;/h2&gt;
&lt;h3&gt;今日から意識するべきセットの形&lt;/h3&gt;
&lt;p&gt;Lesson15 では、次の 2 つのパターンを&lt;strong&gt;セットで覚えること&lt;/strong&gt;が大きな目標になります。&lt;/p&gt;
&lt;ul&gt;
&lt;li&gt;&lt;strong&gt;&lt;span style="color: red;"&gt;How many&lt;/span&gt; ＋ 数えられる名詞の複数形&lt;/strong&gt;&lt;br /&gt;
例）How many apples do you want?&lt;/li&gt;
&lt;li&gt;&lt;strong&gt;&lt;span style="color: green;"&gt;How much&lt;/span&gt; ＋ 数えられない名詞（単数形）&lt;/strong&gt;&lt;br /&gt;
例）How much lettuce do you want?&lt;/li&gt;
&lt;/ul&gt;
&lt;p&gt;特に、英語が苦手な人ほど&lt;/p&gt;
&lt;ul&gt;
&lt;li&gt;&lt;strong&gt;「How many」の後ろに単数形を置かない&lt;/strong&gt;&lt;/li&gt;
&lt;li&gt;&lt;strong&gt;「How much」の後ろに複数形を置かない&lt;/strong&gt;&lt;/li&gt;
&lt;/ul&gt;
&lt;p&gt;という&lt;strong&gt;禁止ルール&lt;/strong&gt;をはっきりと意識しておくと、ケアレスミスを防ぎやすくなります。&lt;/p&gt;
&lt;h3&gt;PROGRESSを使う学校での学び方&lt;/h3&gt;
&lt;p&gt;PROGRESS を採用している学校は、総じて&lt;strong&gt;英語に力を入れている上位校が多い&lt;/strong&gt;と言われます。&lt;br /&gt;
そうした学校では、&lt;/p&gt;
&lt;ul&gt;
&lt;li&gt;「可算名詞」「不可算名詞」という文法用語&lt;/li&gt;
&lt;li&gt;「How many」「How much」のセット&lt;/li&gt;
&lt;/ul&gt;
&lt;p&gt;を、一度にまとめて理解していくことが求められます。&lt;/p&gt;
&lt;p&gt;一方で、「文法用語が多くて苦手」「数量表現でごちゃごちゃする」という生徒も少なくありません。そうした場合は、次のステップで整理すると、理解しやすくなります。&lt;/p&gt;
&lt;ol&gt;
&lt;li&gt;まずは&lt;strong&gt;「単数形／複数形」の見た目で判断する練習&lt;/strong&gt;をする&lt;/li&gt;
&lt;li&gt;次に、&lt;strong&gt;「数えられる名詞／数えられない名詞」という考え方&lt;/strong&gt;を少しずつ身に付ける&lt;/li&gt;
&lt;li&gt;最後に、「How many」「How much」を&lt;strong&gt;意味と形の両面から説明できるレベル&lt;/strong&gt;を目指す&lt;/li&gt;
&lt;/ol&gt;
&lt;p&gt;この流れで復習しておくと、Lesson15 以降の数量表現（many / much / a lot of など）も整理しやすくなります。&lt;/p&gt;
&lt;hr /&gt;
&lt;h2&gt;まとめ：How many と How much の使い分けを定着させよう&lt;/h2&gt;
&lt;ul&gt;
&lt;li&gt;&lt;strong&gt;「How many」&lt;/strong&gt;は、数をたずねる表現で、&lt;strong&gt;可算名詞の複数形&lt;/strong&gt;とセットで使う。&lt;/li&gt;
&lt;li&gt;&lt;strong&gt;「How many ＋ 単数形」&lt;/strong&gt;は文法的に誤り。必ず「名詞＋s（複数形）」を確認する。&lt;/li&gt;
&lt;li&gt;&lt;strong&gt;「How much」&lt;/strong&gt;は、量をたずねる表現で、&lt;strong&gt;数えられない名詞（不可算名詞）の単数形&lt;/strong&gt;と一緒に使う。&lt;/li&gt;
&lt;li&gt;「lettuce」などの物質名詞は、英語では&lt;strong&gt;量として扱うため不可算名詞&lt;/strong&gt;になり、「How much lettuce」が正しい形。&lt;/li&gt;
&lt;li&gt;苦手な人は、まず&lt;strong&gt;単数形＝How much／複数形＝How many&lt;/strong&gt;という見た目のルールから覚えるとよい。&lt;/li&gt;
&lt;li&gt;PROGRESS を使う学校では、&lt;strong&gt;形（単数・複数）と意味（可算・不可算）の両方&lt;/strong&gt;を意識しながら学んでいくことが求められる。&lt;/li&gt;
&lt;/ul&gt;
&lt;p&gt;以上が、Book1 Lesson15 シーン2「&lt;strong&gt;How much＋物質名詞&lt;/strong&gt;」のポイントです。&lt;br /&gt;
「How many」と「How much」をセットで整理しておくと、今後の文法問題や英作文でも大きな武器になります。&lt;br /&gt;
&lt;!--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</si>
  <si>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https://eng-support.com/column/progress-book1-lesson17-4/
【検出された不自然ワード】
- 型
- 最短
【本文】
------
&lt;p&gt;&lt;iframe title="YouTube video player" src="https://www.youtube.com/embed/_hhaeV00cjo"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&lt;p&gt;ナイフ（knife）の複数形は knives、lily の複数形は lilies です。まずはここが最頻出の“即答ポイント”です。&lt;/p&gt;
&lt;p&gt;このページでは、中1で必要になる名詞の複数形を、ルール別に最短で整理します。&lt;br /&gt;
・ふつうは s（例：desks）&lt;br /&gt;
・語尾が s/x/sh/ch/o は es（例：boxes）&lt;br /&gt;
・f/fe は ves（例：knife→knives）&lt;br /&gt;
・子音＋y は ies（例：lily→lilies）&lt;br /&gt;
・不規則（man→men / child→children など）と単複同形もあわせて確認&lt;/p&gt;
&lt;p&gt;Progress Book1 Lesson17-4の復習として、「どの型か」を見分けられるように、チェック用に使ってください。&lt;/p&gt;
&lt;h3&gt;名詞の複数形の基本ルール&lt;/h3&gt;
&lt;p&gt;名詞には「s」を付けます。&lt;br /&gt;
例えば、「many desks, chairs, bags, and windows」は、「机」「椅子」「鞄」「窓」を指しています。&lt;br /&gt;
複数の名詞を並べる場合、「and」は最後の前に置きます。&lt;/p&gt;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&lt;h3&gt;特殊な複数形の付け方&lt;/h3&gt;
&lt;p&gt;「s, x, sh, ch, o」で終わる名詞は、「es」を付けます。&lt;br /&gt;
例えば、「box」は「boxes」、「peach」は「peaches」、「bush」は「bushes」となります。&lt;/p&gt;
&lt;h3&gt;「f, fe」で終わる名詞の複数形&lt;/h3&gt;
&lt;p&gt;「f, fe」で終わる名詞は、「ves」に変化します。&lt;br /&gt;
例えば、「knife」は「knives」、「loaf」は「loaves」となります。&lt;/p&gt;
&lt;h3&gt;「子音y」で終わる名詞の複数形&lt;/h3&gt;
&lt;p&gt;「子音y」で終わる名詞は、「y」を「i」に変えて「es」とします。&lt;br /&gt;
例えば、「lily」は「lilies」となります。&lt;/p&gt;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&lt;h3&gt;特殊な形の複数形&lt;/h3&gt;
&lt;p&gt;いくつかの名詞は形が変わるため、単数形と複数形を覚えておきましょう。&lt;br /&gt;
例えば、「man ⇒ men」、「woman ⇒ women」、「child ⇒ children」です。&lt;/p&gt;
&lt;h3&gt;単複同形の名詞&lt;/h3&gt;
&lt;p&gt;「foot」や「tooth」など一部の名詞は、単数形と複数形が同じです。&lt;br /&gt;
例えば、「a foot, feet」や「a tooth, teeth」です。&lt;/p&gt;
&lt;h3&gt;例文による複数形の使用例&lt;/h3&gt;
&lt;p&gt;例えば、「Fish do not have feet」は「魚には足はない」となります。&lt;/p&gt;
&lt;p&gt;以上が複数形の基本ルールと例文のまとめです。英語の名詞の複数形はルールがいくつかありますが、これらを覚えることで正確に表現できるようになります。&lt;/p&gt;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</si>
  <si>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https://eng-support.com/column/progress-book1-lesson18-2/
【検出された不自然ワード】
- 型
- 最短
【本文】
------
&lt;p&gt;&lt;iframe title="YouTube video player" src="https://www.youtube.com/embed/P9w3gyP5J3E" width="560" height="315" frameborder="0" allowfullscreen="allowfullscreen"&gt;&lt;/iframe&gt;&lt;/p&gt;
&lt;h3&gt;「How long」と時間の表現方法について解説します。&lt;/h3&gt;
&lt;p&gt;「How long」という疑問詞のシリーズが続いていますが、注意点があります。「How often」と同様に、「How」は「often」と「long」を修飾しています。「How often」で「どれくらいよく」を表現し、「often」は「よく」を意味します。一方、「How long」で「どれくらい長く」を表現し、「long」が修飾されています。&lt;br /&gt;
&lt;!-- 追加ブロック：導入直後〜本文の流れを邪魔しない位置に挿入 --&gt;&lt;/p&gt;
&lt;h2&gt;How long does it take の答え方&lt;/h2&gt;
&lt;p&gt;&lt;strong&gt;結論：&lt;/strong&gt;&lt;strong&gt;It takes＋時間＋to＋動詞&lt;/strong&gt; の型で答えます。&lt;br /&gt;
「どれくらい（時間が）かかる？」は &lt;strong&gt;take（かかる）&lt;/strong&gt; を使い、答えは &lt;strong&gt;It takes &amp;#8230;&lt;/strong&gt; で受けるのが安全です。&lt;/p&gt;
&lt;p&gt;&lt;strong&gt;例文（そのまま書ける形）&lt;/strong&gt;&lt;/p&gt;
&lt;p&gt;Q. &lt;strong&gt;How long does it take to get to school?&lt;/strong&gt;&lt;br /&gt;
A. &lt;strong&gt;It takes about 20 minutes.&lt;/strong&gt;&lt;/p&gt;
&lt;table style="width: 100%; border-collapse: collapse; margin: 1em 0;"&gt;
&lt;thead&gt;
&lt;tr&gt;
&lt;th style="border: 1px solid #ddd; padding: 8px; background: #f7f7f7; text-align: left;"&gt;聞き方&lt;/th&gt;
&lt;th style="border: 1px solid #ddd; padding: 8px; background: #f7f7f7; text-align: left;"&gt;答え方（テンプレ）&lt;/th&gt;
&lt;th style="border: 1px solid #ddd; padding: 8px; background: #f7f7f7; text-align: left;"&gt;ポイント&lt;/th&gt;
&lt;/tr&gt;
&lt;/thead&gt;
&lt;tbody&gt;
&lt;tr&gt;
&lt;td style="border: 1px solid #ddd; padding: 8px;"&gt;&lt;strong&gt;How long do/does + 主語 + 動詞 ?&lt;/strong&gt;&lt;/td&gt;
&lt;td style="border: 1px solid #ddd; padding: 8px;"&gt;&lt;strong&gt;For + 時間&lt;/strong&gt;&lt;/td&gt;
&lt;td style="border: 1px solid #ddd; padding: 8px;"&gt;「どれくらい長く〜する？」（期間）&lt;/td&gt;
&lt;/tr&gt;
&lt;tr&gt;
&lt;td style="border: 1px solid #ddd; padding: 8px;"&gt;&lt;strong&gt;How long does it take to + 動詞 ?&lt;/strong&gt;&lt;/td&gt;
&lt;td style="border: 1px solid #ddd; padding: 8px;"&gt;&lt;strong&gt;It takes + 時間&lt;/strong&gt;&lt;/td&gt;
&lt;td style="border: 1px solid #ddd; padding: 8px;"&gt;「〜するのにどれくらいかかる？」（所要時間）&lt;/td&gt;
&lt;/tr&gt;
&lt;/tbody&gt;
&lt;/table&gt;
&lt;p&gt;&lt;strong&gt;よくあるミス（ここだけ注意）&lt;/strong&gt;&lt;/p&gt;
&lt;ul&gt;
&lt;li&gt;&lt;strong&gt;for を無理に入れる&lt;/strong&gt;：× &lt;em&gt;For 20 minutes.&lt;/em&gt;（take構文の答え） → ○ &lt;strong&gt;It takes about 20 minutes.&lt;/strong&gt;&lt;/li&gt;
&lt;li&gt;&lt;strong&gt;to を落とす&lt;/strong&gt;：× &lt;em&gt;It takes 20 minutes get to school.&lt;/em&gt; → ○ &lt;strong&gt;It takes 20 minutes to get to school.&lt;/strong&gt;&lt;/li&gt;
&lt;li&gt;&lt;strong&gt;主語を迷子にする&lt;/strong&gt;：take構文は基本「it」で受けると安定します&lt;/li&gt;
&lt;/ul&gt;
&lt;h2&gt;How long と How often の最短整理（混同防止）&lt;/h2&gt;
&lt;p&gt;&lt;strong&gt;long＝期間（どれくらい長く）&lt;/strong&gt;、&lt;strong&gt;often＝頻度（どれくらいよく）&lt;/strong&gt;です。&lt;br /&gt;
迷ったら、答えの形で逆算すると減点されにくいです。&lt;/p&gt;
&lt;ul&gt;
&lt;li&gt;&lt;strong&gt;How long&lt;/strong&gt; → &lt;strong&gt;For + 時間&lt;/strong&gt;（例：&lt;strong&gt;For two hours.&lt;/strong&gt;）&lt;/li&gt;
&lt;li&gt;&lt;strong&gt;How often&lt;/strong&gt; → &lt;strong&gt;回数 + a 単位&lt;/strong&gt;（例：&lt;strong&gt;once a day / twice a week&lt;/strong&gt;）&lt;/li&gt;
&lt;/ul&gt;
&lt;h3&gt;how long time は基本NG（自然な言い方）&lt;/h3&gt;
&lt;p&gt;テストで見かける誤りが &lt;strong&gt;how long time&lt;/strong&gt; です。基本は次のどちらかに直します。&lt;br /&gt;
× &lt;em&gt;How long time do you study?&lt;/em&gt; → ○ &lt;strong&gt;How long do you study?&lt;/strong&gt;&lt;br /&gt;
もしくは、時間そのものを名詞で聞きたいなら ○ &lt;strong&gt;How much time do you study?&lt;/strong&gt;&lt;/p&gt;
&lt;h3&gt;How long is ～？は「長さ」か「期間」かを見分ける&lt;/h3&gt;
&lt;p&gt;&lt;strong&gt;How long is + 名詞&lt;/strong&gt; は、「その名詞が何か」で意味が分かれます。&lt;br /&gt;
物（pool / road など）なら&lt;strong&gt;長さ&lt;/strong&gt;、映画・授業・会議などの出来事なら&lt;strong&gt;所要時間（期間）&lt;/strong&gt;になりやすいです。&lt;/p&gt;
&lt;p&gt;&lt;strong&gt;例文&lt;/strong&gt;&lt;/p&gt;
&lt;ul&gt;
&lt;li&gt;&lt;strong&gt;How long is the pool?&lt;/strong&gt; → &lt;strong&gt;It’s 25 meters long.&lt;/strong&gt;（長さ）&lt;/li&gt;
&lt;li&gt;&lt;strong&gt;How long is the movie?&lt;/strong&gt; → &lt;strong&gt;It’s about two hours.&lt;/strong&gt;（所要時間）&lt;/li&gt;
&lt;/ul&gt;
&lt;p&gt;ここまで押さえたら、あとは本文で &lt;strong&gt;How long の基本（語順）&lt;/strong&gt; と &lt;strong&gt;for＋時間&lt;/strong&gt; を確認して、例文を自分の定期テストの範囲に置き換えていきましょう。&lt;/p&gt;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&lt;p&gt;ここで、「&lt;span style="color: red;"&gt;How long&lt;/span&gt;」は赤くなっていますが、学校の先生によって、「How long」という疑問詞として覚えるべきという先生と、「How」は疑問詞の後に何か言葉が付くと覚えるべきという先生がいます。どちらでも構いませんが、私たちは「&lt;span style="color: red;"&gt;How long&lt;/span&gt;」を一つの疑問詞として扱うことができます。そのため、ここでは赤く表示されていますが、「&lt;span style="color: red;"&gt;How long&lt;/span&gt;」を一つの疑問詞と捉えても問題ありません。&lt;/p&gt;
&lt;p&gt;続いて、一般動詞の疑問文についてです。疑問文では、疑問詞の後に「do」「does」「did」を置き、主語と動詞の原形を続けます。しかし、一部の人が「How does she study」と書いてしまい、「long」をどこに置くか迷ってしまうことがあります。このような混乱を避けるためには、「&lt;span style="color: red;"&gt;How long&lt;/span&gt;」と一つの疑問詞として覚える方が便利です。&lt;/p&gt;
&lt;p&gt;ただし、文法的に厳密に言うと、「How」は疑問副詞と呼ばれます。そして、「&lt;span style="color: red;"&gt;How long&lt;/span&gt;」自体も「どれくらい長く勉強するの？」という意味であり、動詞の「study」にかかっています。このように動詞にかかるものを副詞と呼びます。なお、「副詞」は英語で「adverb」と言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&lt;p&gt;さて、時間の長さを表す場合、例えば「How long does she study?」という文がありますが、そこに「&lt;span style="color: blue;"&gt;every night&lt;/span&gt;」と付いています。「彼女は毎晩どれくらい長く勉強するの？」となります。&lt;/p&gt;
&lt;p&gt;しかし、この表現は日本語としてはあまり自然ではありません。より自然な表現にすると、「彼女は毎晩どれくらいの時間勉強していますか？」となります。&lt;/p&gt;
&lt;p&gt;また、時間の長さを具体的に表現する場合は、「&lt;span style="color: blue;"&gt;For two hours&lt;/span&gt;」となります。「2時間勉強しています。」という意味です。「For」は期間を表す前置詞として使われます。時間の長さを表す際には、「For」を使用するのが一般的です。「For two hours」のように「期間」という意味で使用します。&lt;/p&gt;
&lt;p&gt;同様に、「&lt;span style="color: blue;"&gt;For two years&lt;/span&gt;」というように、「2年間」と期間を表現する際も「For」を使用します。時間の長さを表す場合、前置詞の「For」を付けることが一般的です。時刻との混同を避けるため、「時間の長さ」を表すときは「期間」という形で「For」を使用することを覚えましょう。&lt;/p&gt;
&lt;p&gt;前回の復習ですが、頻度を聞く場合には「&lt;span style="color: red;"&gt;How often&lt;/span&gt;」という疑問詞を使用します。「どれくらいの頻度で行っているか」や「どれくらいよく行っているか」を尋ねる際に使用します。回答としては「回数 a 単位」の形で答えます。「1日に1回」は&amp;#8221;&lt;span style="color: green;"&gt;once a day&lt;/span&gt;&amp;#8220;、「週に2回」は&amp;#8221;&lt;span style="color: green;"&gt;twice a week&lt;/span&gt;&amp;#8220;、「年に3回」は&amp;#8221;&lt;span style="color: green;"&gt;three times a year&lt;/span&gt;&amp;#8220;といった具体的な表現方法があります。頻度を尋ねる際は「&lt;span style="color: red;"&gt;How often&lt;/span&gt;」で聞き、「回数 a 何々」と答える形式になります。&lt;/p&gt;
&lt;p&gt;一方、時間の長さを尋ねる場合や期間を表現する場合は「&lt;span style="color: red;"&gt;How long&lt;/span&gt;」を使用します。例えば、「彼女はどれくらい長く勉強していますか？」と尋ねる場合は「How long does she study?」となります。その回答としては「For 何々」となります。「For two hours」という具体的な時間を表現する形式です。&lt;/p&gt;
&lt;p&gt;これらの聞き方と答え方をセットで覚えておくことが重要です。特に前置詞の使い方に注目して理解してください。&lt;/p&gt;
&lt;p&gt;以上が、Book1 Lesson18シーン2における「How long」と時間の表現方法についての解説でした。お疲れ様でした。&lt;/p&gt;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</si>
  <si>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https://juku-escot.com/c_blogs/taisaku4/
【検出された不自然ワード】
- 整え
【本文】
------
&lt;h2&gt;受験勉強でやる気を出すための４つの対策&lt;/h2&gt;
&lt;p&gt;受験勉強は長期戦であり、日によってやる気がある日もあれば、やる気がなかなか出ないという日もあることかと思います。しかし、志望校に合格するためにはやる気がなかなか出ない日であっても勉強をしなければなりません。&lt;/p&gt;
&lt;h4&gt;休憩する&lt;/h4&gt;
&lt;p&gt;受験に合格するためには勉強しなければなりませんが、どんなに頑張っても途中でやる気が削がれてしまうと、受験勉強をサボってしまう原因になります。そんな時は、勉強を一時中断してみましょう。少し休んで集中力の回復を待つという対策方法です。長時間勉強しても、集中力がなくなっている中で続けいては内容がしっかり入ってきません。&lt;span style="color: #ff0000;"&gt;適度な休憩をはさむことで脳が整理され、気分転換もできる&lt;/span&gt;ので、休憩後また集中して勉強することができます。&lt;/p&gt;
&lt;h4&gt;原因を取り除く&lt;/h4&gt;
&lt;p&gt;勉強部屋からサボる原因を取り除くやり方もおすすめです。周囲に自分を誘惑するものが存在すると、受験勉強のやる気が無くなります。スマホやゲーム機、漫画本などが置いてあるなら、目につかないよう別の部屋へ移動させたり、収納したりしましょう。&lt;span style="color: #ff0000;"&gt;勉強だけをする環境をしっかり整える&lt;/span&gt;ことが大切です。&lt;/p&gt;
&lt;h4&gt;目標を高くしすぎない&lt;/h4&gt;
&lt;p&gt;目標のハードルを高く設定しすぎてしまうと、クリアできずにやる気が下がってしまいます。まずは&lt;span style="color: #ff0000;"&gt;確実に達成できる目標を設定し、それをクリアし続ける&lt;/span&gt;という方法で、やる気を継続させましょう。受験のためとはいえ、いきなり長時間勉強に費やすと燃え尽きてしまいがちです。クリアできる目標を設定すれば負担が少なくなり、気持ちに余裕が生まれて集中しやすくなります。&lt;/p&gt;
&lt;h4&gt;とりあえず取り組む&lt;/h4&gt;
&lt;p&gt;実はやる気がないと感じるのは、単なる思い込みであることも少なくありません。全くダメだと感じていても構いませんので、&lt;span style="color: #0000ff;"&gt;とりあえず今すぐ受験勉強を始めてみます&lt;/span&gt;。いつの間にか勉強に夢中になっていたなんてことも、わりと普通にあることです。やる気がでないといって机に向かわずに、とりあえず勉強をしてみましょう。&lt;/p&gt;
&lt;p&gt;受験勉強のやる気を出すには、まずは勉強する環境を整え、やる気が出ないと思ってもとりあえず机に向かい、クリアできる目標をどんどん達成し、適度な休憩をはさむことであまり心に負担をかけずに受験勉強を続けることができます。自分と向き合い、やる気をうまく継続させていきましょう。&lt;/p&gt;
&lt;h4&gt;関連コラム&lt;/h4&gt;
&lt;blockquote&gt;&lt;p&gt;&lt;a href="https://juku-escot.com/column/yaruki/" target="_blank" rel="noopener"&gt;やる気をなくさず受験勉強を続けるために必要な心構えとは？&lt;/a&gt;&lt;/p&gt;&lt;/blockquote&gt;
------</t>
  </si>
  <si>
    <t>以下のページは不自然なワードを使用しています。
これらを適切に自然な言葉に置き換えて下さい。
なお、本文の装飾や構造は絶対に変えないでください。
【対象ページURL】
https://juku-escot.com/c_blogs/yarukihouhou/
【検出された不自然ワード】
- 固定
【本文】
------
&lt;h2&gt;親が子の高校受験に対してやる気にさせる方法&lt;/h2&gt;
&lt;p&gt;高校受験対して親が子をやる気にさせるためには、どうしたら良いのでしょうか。子供の性格や状況に合わせて親が適切なサポートをしてあげましょう。&lt;/p&gt;
&lt;h4&gt;褒めてあげる&lt;/h4&gt;
&lt;p&gt;テストで良い結果が出たときには結果をしっかりと褒めることがです。子供は褒められると「もっと頑張ろう」という気持ちになります。基本的なことですが、忘れがちなことでもあります。悪い点の科目ばかりに目を光らせるのではなく、&lt;strong&gt;きちんと認めてあげる&lt;/strong&gt;ことも大切です。&lt;/p&gt;
&lt;h4&gt;分かりやすい言葉をかける&lt;/h4&gt;
&lt;p&gt;高校受験に対してやる気にさせるためには、子供でもイメージしやすい言葉をかけてあげることが大切です。親がイメージできないことは子供はイメージできません。例えば、受験のやる気を出してほしいときに、受験に合格出来たら「自分の可能性を広げることができる」と言ってもイメージできない子供も多いので、「やりたいことができる」「将来の選択肢が増える」など、&lt;span style="color: #0000ff;"&gt;具体的なイメージしやすい言葉&lt;/span&gt;を使いましょう。&lt;/p&gt;
&lt;h4&gt;親の背中を見て子は育つ&lt;/h4&gt;
&lt;p&gt;高校受験に対してやる気にさせるためには、&lt;span style="color: #0000ff;"&gt;親が頑張っている姿を見せる&lt;/span&gt;ことも重要です。家でゴロゴロしていたり、夫婦が喧嘩ばかりしていると悪い影響を与えてしまいます。親も一緒になって資格の勉強などをするのも効果的な方法です。せめて子供が見ているところでは子供のやる気を削ぐようなことはしないように注意しましょう。&lt;/p&gt;
&lt;p&gt;高校受験に対してやる気にさせるためには、小さな成功体験を増やしていくことが大事です。薄い問題集でも良いので、一冊完璧に解いたという経験を積むと「もっと挑戦したい」という気持ちが芽生えてやる気を出します。子供をうまくサポートして受験勉強のやる気をなくすことのないように適切な対応をしていきましょう。&lt;/p&gt;
&lt;h4&gt;関連コラム&lt;/h4&gt;
&lt;blockquote&gt;&lt;p&gt;&lt;a href="https://juku-escot.com/column/yaruki/" target="_blank" rel="noopener"&gt;やる気をなくさず受験勉強を続けるために必要な心構えとは？&lt;/a&gt;&lt;/p&gt;&lt;/blockquote&gt;
&lt;div class="alert alert-primary p-3 mt-4" role="alert"&gt;
&lt;p class="mb-2"&gt;&lt;strong&gt;「やる気」を待ち続ける限り、不合格へのカウントダウンは止まりません。&lt;/strong&gt;&lt;/p&gt;
&lt;p class="mb-1"&gt;消極的な勉強習慣が固定化されると、本番で奪えるはずの部分点を失い、最終的な合計点に跳ね返る致命的な不利益を被ります。&lt;/p&gt;
&lt;p class="mb-3"&gt;やる気が起きず点数が伸びない最大の理由は、一重に判断軸の未固定にあります。&lt;/p&gt;
&lt;div class="d-grid gap-2"&gt;&lt;a class="btn btn-primary btn-lg" href="https://juku-escot.com/onepoint/"&gt;「やる気」を結果に変える思考プロセスを確認する&lt;/a&gt;&lt;br /&gt;
&lt;a class="btn btn-outline-primary btn-lg" href="https://juku-escot.com/school/"&gt;ESCOTの指導全体像と受講の流れを見る&lt;/a&gt;&lt;/div&gt;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href="https://juku-escot.com/contact/"&gt;体験授業・個別相談の予約&lt;/a&gt;&lt;/div&gt;
&lt;/div&gt;
------</t>
  </si>
  <si>
    <t>以下のページは不自然なワードを使用しています。
これらを適切に自然な言葉に置き換えて下さい。
なお、本文の装飾や構造は絶対に変えないでください。
【対象ページURL】
https://juku-escot.com/column/butsurikagaku/
【検出された不自然ワード】
- 型
- 固定
【本文】
------
&lt;p&gt;&amp;nbsp;&lt;/p&gt;
&lt;p&gt;&lt;img fetchpriority="high" decoding="async" class="alignleft size-medium wp-image-1020" src="https://juku-escot.com/wp-content/uploads/2019/12/苦手にならない勉強法-300x169.jpg" alt="物理や化学に苦手意識を持たない勉強法" width="300" height="169" srcset="https://juku-escot.com/wp-content/uploads/2019/12/苦手にならない勉強法-300x169.jpg 300w, https://juku-escot.com/wp-content/uploads/2019/12/苦手にならない勉強法-1024x576.jpg 1024w, https://juku-escot.com/wp-content/uploads/2019/12/苦手にならない勉強法-768x432.jpg 768w, https://juku-escot.com/wp-content/uploads/2019/12/苦手にならない勉強法-320x180.jpg 320w, https://juku-escot.com/wp-content/uploads/2019/12/苦手にならない勉強法.jpg 1280w" sizes="(max-width: 300px) 100vw, 300px" /&gt;&lt;/p&gt;
&lt;p&gt;物理や化学に対して&lt;strong&gt;「難しそう」「よく分からないから嫌い」&lt;/strong&gt;という苦手意識を持ってしまう中高生は少なくありません。しかし、ポイントを押さえた勉強法を身につければ、物理や化学は決して特別な科目ではなく、むしろ&lt;strong&gt;理解が積み上がるほど得点源になりやすい科目&lt;/strong&gt;です。&lt;/p&gt;
&lt;p&gt;このページでは、物理・化学を嫌いにならないための勉強法を、&lt;strong&gt;全体像 → 暗記 → 活用 → 反復&lt;/strong&gt;という流れで整理して解説します。&lt;/p&gt;
&lt;p&gt;勉強そのものの土台については、まず次のコラムも確認しておきましょう。&lt;/p&gt;
&lt;ul&gt;
&lt;li&gt;&lt;strong&gt;&lt;a href="https://juku-escot.com/column/yokunaibenkyouhou/" target="_blank" rel="noopener"&gt;中学生が陥りやすい「よくない」勉強法&lt;/a&gt;&lt;/strong&gt;&lt;/li&gt;
&lt;li&gt;計画の立て方は『&lt;strong&gt;&lt;a href="https://juku-escot.com/column/butsurikagaku/" target="_blank" rel="noopener"&gt;中高一貫校に通う生徒のための勉強計画の立て方&lt;/a&gt;&lt;/strong&gt;』も参考にしましょう。&lt;/li&gt;
&lt;/ul&gt;
&lt;h2&gt;物理・化学が「苦手」になってしまう理由&lt;/h2&gt;
&lt;p&gt;物理や化学を苦手と感じる生徒さんの多くに、次のような共通点があります。&lt;/p&gt;
&lt;ul&gt;
&lt;li&gt;いきなり細かい用語や公式から覚え始めてしまい、&lt;strong&gt;全体像が見えていない&lt;/strong&gt;&lt;/li&gt;
&lt;li&gt;単位や基本用語が曖昧なまま進んでしまい、&lt;strong&gt;問題文の意味そのものが分からない&lt;/strong&gt;&lt;/li&gt;
&lt;li&gt;公式を「丸暗記」で済ませてしまい、&lt;strong&gt;どの場面で使うべきか判断できない&lt;/strong&gt;&lt;/li&gt;
&lt;li&gt;一度解いた問題を解きっぱなしにしてしまい、&lt;strong&gt;反復不足で定着しない&lt;/strong&gt;&lt;/li&gt;
&lt;/ul&gt;
&lt;p&gt;こうした状態が続くと、&lt;/p&gt;
&lt;ul&gt;
&lt;li&gt;「そもそも何の話をしているのか分からない」&lt;/li&gt;
&lt;li&gt;「問題文を読んでもイメージが浮かばない」&lt;/li&gt;
&lt;/ul&gt;
&lt;p&gt;という感覚になり、物理や化学そのものに苦手意識を持ってしまいます。&lt;/p&gt;
&lt;p&gt;ここからは、その苦手意識を和らげ、&lt;strong&gt;物理・化学を得意分野に変えていくための具体的な勉強法&lt;/strong&gt;を順番に見ていきましょう。&lt;/p&gt;
&lt;h2&gt;物理・化学に苦手意識を持たないための勉強法&lt;/h2&gt;
&lt;h3&gt;① 全体のイメージをつかむ&lt;/h3&gt;
&lt;p&gt;化学も物理も、いきなり細かい単元ごとに暗記するのではなく、まずは&lt;strong&gt;全体としてのイメージをとらえる&lt;/strong&gt;ことが大切です。&lt;/p&gt;
&lt;ul&gt;
&lt;li&gt;最初は&lt;strong&gt;ひとつの教材にしぼって&lt;/strong&gt;読み進める&lt;/li&gt;
&lt;li&gt;&lt;strong&gt;じっくり精読するのではなく、まずはざっと通読&lt;/strong&gt;して大まかな流れをつかむ&lt;/li&gt;
&lt;li&gt;分からないポイントがあっても、この段階では&lt;strong&gt;「とりあえず読む」ことを習慣化&lt;/strong&gt;する&lt;/li&gt;
&lt;/ul&gt;
&lt;p&gt;何度も繰り返し読むうちに、次第に「この単元はこういう話をしている」という骨組みが見えてきます。教材を読んだ後は、&lt;/p&gt;
&lt;ul&gt;
&lt;li&gt;そこで説明されていた現象を&lt;strong&gt;頭の中で想像してみる&lt;/strong&gt;&lt;/li&gt;
&lt;li&gt;図やイメージが&lt;strong&gt;スッと浮かぶかどうか&lt;/strong&gt;を意識する&lt;/li&gt;
&lt;/ul&gt;
&lt;p&gt;ようにしましょう。&lt;/p&gt;
&lt;p&gt;全体像がなんとなくイメージできるようになったら、&lt;/p&gt;
&lt;ul&gt;
&lt;li&gt;分野ごと（力学・電気・物質の状態・化学反応…）&lt;/li&gt;
&lt;li&gt;さらに細かい単元ごと&lt;/li&gt;
&lt;/ul&gt;
&lt;p&gt;というように、少しずつ細部の理解へと進んでいくと、身構えすぎずに知識が定着していきます。&lt;/p&gt;
&lt;h3&gt;② 基礎知識（とくに単位）をしっかり暗記する&lt;/h3&gt;
&lt;p&gt;物理・化学では、&lt;strong&gt;基礎知識をどれだけきちんと暗記し、意味を理解しているか&lt;/strong&gt;がカギになります。中でも最優先は&lt;strong&gt;単位&lt;/strong&gt;です。&lt;/p&gt;
&lt;ul&gt;
&lt;li&gt;密度・圧力・熱量など、物理量ごとの&lt;strong&gt;単位と意味&lt;/strong&gt;&lt;/li&gt;
&lt;li&gt;化学では、&lt;strong&gt;周期表・元素記号・価数・物質量（mol）&lt;/strong&gt;などの基本事項&lt;/li&gt;
&lt;/ul&gt;
&lt;p&gt;単位が分かると、&lt;/p&gt;
&lt;ul&gt;
&lt;li&gt;「この問題は何と何の関係を聞いているのか」&lt;/li&gt;
&lt;li&gt;「求めるべき量はどの公式で表されるのか」&lt;/li&gt;
&lt;/ul&gt;
&lt;p&gt;が見えやすくなり、問題の意味を理解できるようになります。逆に、単位を理解しないままでは、問題を読むことすら難しくなってしまいます。&lt;/p&gt;
&lt;p&gt;暗記方法については、&lt;/p&gt;
&lt;blockquote&gt;&lt;p&gt;『&lt;strong&gt;&lt;a href="https://juku-escot.com/column/anki/" target="_blank" rel="noopener"&gt;定期試験前にまとめて暗記する方法&lt;/a&gt;&lt;/strong&gt;』&lt;/p&gt;&lt;/blockquote&gt;
&lt;p&gt;も参考にしながら、自分に合った方法で進めてみてください。&lt;/p&gt;
&lt;p&gt;&lt;span style="color: #ff0000;"&gt;まずは基礎的な知識と単位・用語を「正しく暗記」すること&lt;/span&gt;が、その後の応用力にも直結します。&lt;/p&gt;
&lt;h3&gt;③ 公式を「正しく使える」レベルまで理解する&lt;/h3&gt;
&lt;p&gt;全体像と基礎知識がある程度おさえられたら、次は&lt;strong&gt;公式の理解と活用&lt;/strong&gt;です。&lt;/p&gt;
&lt;p&gt;ここで重要なのは、&lt;/p&gt;
&lt;ul&gt;
&lt;li&gt;&lt;strong&gt;公式をただ丸暗記しない&lt;/strong&gt;&lt;/li&gt;
&lt;li&gt;その公式が&lt;strong&gt;何を表しているのか&lt;/strong&gt;&lt;/li&gt;
&lt;li&gt;&lt;strong&gt;どんな場面で使う公式なのか&lt;/strong&gt;&lt;/li&gt;
&lt;/ul&gt;
&lt;p&gt;をセットで理解することです。&lt;/p&gt;
&lt;p&gt;公式を覚えただけで、使いどころが分からない状態では意味がありません。例えば、&lt;/p&gt;
&lt;ul&gt;
&lt;li&gt;力学なら「力・質量・加速度」の関係を図やイメージで理解する&lt;/li&gt;
&lt;li&gt;化学なら「濃度」「物質量」「質量」の関係を&lt;strong&gt;実際の計算例&lt;/strong&gt;とセットで学ぶ&lt;/li&gt;
&lt;/ul&gt;
&lt;p&gt;といったように、&lt;span style="color: #ff0000;"&gt;公式の導き方や意味を正しく理解&lt;/span&gt;し、&lt;span style="color: #0000ff;"&gt;問題の中で活用できるレベルになるまで演習&lt;/span&gt;を重ねていきましょう。&lt;/p&gt;
&lt;h3&gt;④ 反復練習で知識と解法を定着させる&lt;/h3&gt;
&lt;p&gt;基礎を覚え、公式の意味も分かってきたら、いよいよ&lt;strong&gt;問題演習&lt;/strong&gt;です。ここで意識したい流れは次の通りです。&lt;/p&gt;
&lt;ol&gt;
&lt;li&gt;まずは&lt;strong&gt;解ける問題だけを一通り解く&lt;/strong&gt;（分からない問題は一旦飛ばす）&lt;/li&gt;
&lt;li&gt;解けなかった問題について、&lt;strong&gt;どこが原因だったのかを分析&lt;/strong&gt;する
&lt;ul&gt;
&lt;li&gt;そもそも使うべき公式を思い出せなかったのか&lt;/li&gt;
&lt;li&gt;単位や基礎知識が曖昧だったのか&lt;/li&gt;
&lt;li&gt;計算ミスだったのか&lt;/li&gt;
&lt;/ul&gt;
&lt;/li&gt;
&lt;li&gt;&lt;strong&gt;解説を隅から隅までじっくり読む&lt;/strong&gt;&lt;/li&gt;
&lt;li&gt;必要であれば教科書・参考書に戻って&lt;strong&gt;該当部分を復習&lt;/strong&gt;する&lt;/li&gt;
&lt;li&gt;原因を補ったうえで、&lt;strong&gt;同じ問題をもう一度解く&lt;/strong&gt;&lt;/li&gt;
&lt;/ol&gt;
&lt;p&gt;このように、&lt;/p&gt;
&lt;p&gt;&lt;strong&gt;「間違えた問題を解く → 解説を読む → 足りない知識を補う → 再度解く」&lt;/strong&gt;&lt;/p&gt;
&lt;p&gt;というサイクルを何度も繰り返すことで、徐々に&lt;/p&gt;
&lt;ul&gt;
&lt;li&gt;問題に対する&lt;strong&gt;アプローチの仕方&lt;/strong&gt;&lt;/li&gt;
&lt;li&gt;使うべき&lt;strong&gt;公式の選び方&lt;/strong&gt;&lt;/li&gt;
&lt;/ul&gt;
&lt;p&gt;が自然と身についてきます。&lt;/p&gt;
&lt;p&gt;一度すべての問題を解き終えた後も、&lt;/p&gt;
&lt;ul&gt;
&lt;li&gt;時間をおいて&lt;strong&gt;もう一度最初から解き直す&lt;/strong&gt;&lt;/li&gt;
&lt;li&gt;特に苦手だった単元は&lt;strong&gt;重点的に二周目・三周目&lt;/strong&gt;を行う&lt;/li&gt;
&lt;/ul&gt;
&lt;p&gt;といった反復練習を行うことで、知識と解法がしっかりと定着していきます。&lt;/p&gt;
&lt;h2&gt;当塾での取り組み：物理・化学の苦手克服を完全１対１でサポート&lt;/h2&gt;
&lt;p&gt;当塾では、完全１対１の個別指導で、生徒さん一人ひとりの状況や目標に合わせた授業を行っています。&lt;/p&gt;
&lt;ul&gt;
&lt;li&gt;&lt;strong&gt;完全オーダーメイドの授業&lt;/strong&gt;については、&lt;strong&gt;&lt;a href="https://juku-escot.com/school/" target="_blank" rel="noopener"&gt;コチラ&lt;/a&gt;&lt;/strong&gt;をご覧ください。&lt;/li&gt;
&lt;li&gt;教室と同様の授業を&lt;strong&gt;&lt;a href="https://juku-escot.com/online/" target="_blank" rel="noopener"&gt;オンライン&lt;/a&gt;&lt;/strong&gt;でも受講可能です。&lt;/li&gt;
&lt;/ul&gt;
&lt;p&gt;『&lt;a href="https://juku-escot.com/column/onlinejuku/" target="_blank" rel="noopener"&gt;中高一貫校向けのオンライン塾とは&lt;/a&gt;』でも紹介している通り、&lt;/p&gt;
&lt;ul&gt;
&lt;li&gt;通塾の必要がなく、&lt;strong&gt;勉強し慣れた環境&lt;/strong&gt;で受講できる&lt;/li&gt;
&lt;li&gt;部活や学校行事に合わせた&lt;strong&gt;柔軟な時間設定&lt;/strong&gt;が可能&lt;/li&gt;
&lt;li&gt;物理・化学の苦手単元に絞った&lt;strong&gt;集中的なフォロー&lt;/strong&gt;ができる&lt;/li&gt;
&lt;/ul&gt;
&lt;p&gt;といったメリットがあります。物理や化学に強い不安がある場合でも、１対１で丁寧に確認しながら学習を進めることで、少しずつ自信を取り戻すことができます。&lt;/p&gt;
&lt;h2&gt;まとめ：物理・化学は「全体 → 基礎 → 活用 → 反復」で得意科目に変えられる&lt;/h2&gt;
&lt;p&gt;最後に、本記事の内容を整理します。&lt;/p&gt;
&lt;ul&gt;
&lt;li&gt;物理・化学は、最初から細部にこだわりすぎず、&lt;strong&gt;まずは全体のイメージをつかむこと&lt;/strong&gt;が大事&lt;/li&gt;
&lt;li&gt;単位や周期表などの&lt;strong&gt;基礎知識を正しく暗記&lt;/strong&gt;することで、問題文の意味が理解しやすくなる&lt;/li&gt;
&lt;li&gt;公式は丸暗記ではなく、&lt;strong&gt;意味と使いどころを理解&lt;/strong&gt;して、問題の中で使えるようにする&lt;/li&gt;
&lt;li&gt;&lt;strong&gt;反復練習&lt;/strong&gt;によって、「解き方のパターン」と「公式の選び方」が自然と身につく&lt;/li&gt;
&lt;li&gt;苦手意識が強い場合は、&lt;strong&gt;１対１の個別指導やオンライン授業&lt;/strong&gt;を活用することで効率よく克服できる&lt;/li&gt;
&lt;/ul&gt;
&lt;p&gt;物理や化学は、難しく考えすぎてしまうと一気にハードルが高く感じられますが、&lt;strong&gt;「とりあえず全体を読む」「基礎を覚える」「公式を使ってみる」「何度もくり返す」&lt;/strong&gt;という流れを大切にすれば、必ず手応えを感じられるようになります。&lt;/p&gt;
&lt;p&gt;解けない問題や分からない部分があっても、焦らずに一つひとつ丁寧に積み重ねていきましょう。物理や化学は、正しいステップで取り組めば&lt;strong&gt;必ず味方になってくれる科目&lt;/strong&gt;です。&lt;/p&gt;
&lt;div class="alert alert-primary p-3 mt-4" role="alert"&gt;
&lt;p class="mb-2"&gt;&lt;strong&gt;理系科目の「暗記頼み」を放置すれば、難関校合格は不可能です。&lt;/strong&gt;&lt;/p&gt;
&lt;p class="mb-1"&gt;本質を無視した解法が固定化されると、記述での致命的な減点を防げず、最終的な合計点に跳ね返る悲惨な結果を招きます。&lt;/p&gt;
&lt;p class="mb-3"&gt;理科の難問で失点を繰り返す原因は、一重に要素分解の不一致にあります。&lt;/p&gt;
&lt;div class="d-grid gap-2"&gt;
    &lt;a class="btn btn-primary btn-lg" href="https://juku-escot.com/onepoint/"&gt;理系科目を論理で制する「思考の型」を習得する&lt;/a&gt;&lt;br /&gt;
    &lt;a class="btn btn-outline-primary btn-lg" href="https://juku-escot.com/examination/"&gt;志望校合格へ導く具体的試験対策を確認する&lt;/a&gt;
  &lt;/div&gt;
&lt;hr class="my-3"&gt;
&lt;div class="d-flex flex-column gap-1"&gt;
    &lt;a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href="https://juku-escot.com/contact/"&gt;体験授業・個別相談の予約フォーム&lt;/a&gt;
  &lt;/div&gt;
&lt;/div&gt;
&lt;section class="veu_cta" id="veu_cta-489"&gt;&lt;h1 class="cta_title"&gt;講座案内：学校対策　フォローアップコース【英語・数学】&lt;/h1&gt;&lt;div class="cta_body"&gt;&lt;div class="cta_body_image cta_body_image_right"&gt;&lt;a href="https://juku-escot.com/school/" target="_blank"&gt;&lt;img width="1024" height="267" src="https://juku-escot.com/wp-content/uploads/2019/03/学校対策その２-1024x267.png" class="attachment-large size-large" alt="" srcset="https://juku-escot.com/wp-content/uploads/2019/03/学校対策その２-1024x267.png 1024w, https://juku-escot.com/wp-content/uploads/2019/03/学校対策その２-300x78.png 300w, https://juku-escot.com/wp-content/uploads/2019/03/学校対策その２-768x201.png 768w, https://juku-escot.com/wp-content/uploads/2019/03/学校対策その２.png 1497w" sizes="(max-width: 1024px) 100vw, 1024px" /&gt;&lt;/a&gt;&lt;/div&gt;&lt;div class="cta_body_txt image_exist"&gt;【英語】
&lt;br /&gt;学校の授業進度を毎回確認し、試験日程にあわせた学習カリキュラムを作成した上で授業を進めていきます。
&lt;br /&gt;
&lt;br /&gt;【数学】
&lt;br /&gt;どの単元の学習が不十分なのかを見極めて、抜けている内容を補っていきます。学校の進度に十分に追いつくことができれば、先取りコースに変更していくのが理想的です。&lt;/div&gt;&lt;div class="cta_body_link"&gt;&lt;a href="https://juku-escot.com/school/" class="btn btn-primary btn-block btn-lg" target="_blank"&gt;学校対策　フォローアップコース【英語・数学】&lt;/a&gt;&lt;/div&gt;&lt;/div&gt;&lt;!--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</si>
  <si>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https://juku-escot.com/column/junnikyuu/
【検出された不自然ワード】
- 型
- 固定
【本文】
------
&lt;p&gt;&amp;nbsp;&lt;/p&gt;
&lt;p&gt;英検準２級は「高校中級程度」のレベルとされていますが、&lt;strong&gt;中学生でも十分に合格を狙える級&lt;/strong&gt;です。&lt;br /&gt;
中学校で習う範囲をしっかり理解し、語彙力を計画的に伸ばしていけば、準２級合格は決して夢ではありません。&lt;br /&gt;
このページでは、&lt;strong&gt;中学生が英検準２級に合格するための具体的な勉強法&lt;/strong&gt;と、当塾でのサポート内容を整理してご紹介します。&lt;/p&gt;
&lt;p&gt;英検の勉強を始める前に、そもそも普段の勉強法が間違った方向にいっていないか、&lt;strong&gt;&lt;a href="https://juku-escot.com/column/yokunaibenkyouhou/" target="_blank" rel="noopener"&gt;中学生が陥りやすい「よくない」勉強法&lt;/a&gt;&lt;/strong&gt;も合わせてチェックしておきましょう。&lt;/p&gt;
&lt;h2&gt;中学生でも英検準２級に合格できる理由&lt;/h2&gt;
&lt;p&gt;英検準２級は「高校中級程度」のレベルですが、&lt;/p&gt;
&lt;ul&gt;
&lt;li&gt;中学校で習う文法をきちんとマスターする&lt;/li&gt;
&lt;li&gt;中学英単語＋高校レベルの単語を計画的に覚える&lt;/li&gt;
&lt;li&gt;英作文・リスニングに早めから慣れておく&lt;/li&gt;
&lt;/ul&gt;
&lt;p&gt;といったポイントを押さえれば、&lt;strong&gt;中学生でも十分に合格圏内に到達できます&lt;/strong&gt;。&lt;br /&gt;
英検合格の鍵は、派手な裏ワザではなく、&lt;strong&gt;コツコツとした積み重ね&lt;/strong&gt;です。&lt;/p&gt;
&lt;h2&gt;英検準２級合格のための４つの勉強法&lt;/h2&gt;
&lt;h3&gt;1. 中学校で習う文法をマスターする&lt;/h3&gt;
&lt;p&gt;最初の土台になるのは、やはり&lt;strong&gt;文法力&lt;/strong&gt;です。&lt;br /&gt;
&lt;strong&gt;中学校で習う全ての文法がきちんと理解できていれば、準２級合格に一気に近づきます。&lt;/strong&gt;&lt;/p&gt;
&lt;ul&gt;
&lt;li&gt;まずは英検の過去問や、準２級レベルの文法問題集を解いてみる&lt;/li&gt;
&lt;li&gt;分からない問題があれば、解説をしっかり読み込む&lt;/li&gt;
&lt;li&gt;解説や教科書を読んでも理解できない部分は、&lt;strong&gt;学校や塾の先生に必ず質問する&lt;/strong&gt;&lt;/li&gt;
&lt;/ul&gt;
&lt;p&gt;文法をマスターすることは、&lt;/p&gt;
&lt;ul&gt;
&lt;li&gt;英文の正確な読解力&lt;/li&gt;
&lt;li&gt;自分の言いたいことを英語で書く力（英作文）&lt;/li&gt;
&lt;/ul&gt;
&lt;p&gt;につながります。&lt;br /&gt;
&lt;strong&gt;「何となく分かる」から「自分で説明できる」レベル&lt;/strong&gt;までを目指しましょう。&lt;/p&gt;
&lt;h3&gt;2. 語彙力（単語力）を強化する&lt;/h3&gt;
&lt;p&gt;準２級合格のカギとなるもう一つの要素が&lt;strong&gt;語彙力&lt;/strong&gt;です。&lt;/p&gt;
&lt;ul&gt;
&lt;li&gt;中学校で習う英単語はすべて覚える&lt;/li&gt;
&lt;li&gt;そのうえで、&lt;strong&gt;高校で覚えるべき単語1800語程度&lt;/strong&gt;を目標に覚えていく&lt;/li&gt;
&lt;/ul&gt;
&lt;p&gt;単語学習のポイントは、&lt;/p&gt;
&lt;ul&gt;
&lt;li&gt;「毎日10単語」など、自分で&lt;span style="color: #0000ff;"&gt;&lt;strong&gt;具体的な課題を設定&lt;/strong&gt;&lt;/span&gt;してコツコツ続けること&lt;/li&gt;
&lt;li&gt;覚えるときは、&lt;strong&gt;パッと見てすぐ意味が答えられるレベル&lt;/strong&gt;を目指すこと&lt;/li&gt;
&lt;/ul&gt;
&lt;p&gt;語彙力がつくと、&lt;/p&gt;
&lt;ul&gt;
&lt;li&gt;長文を読むスピードが上がる&lt;/li&gt;
&lt;li&gt;いちいち意味を予測しなくても、自然と内容が理解できるようになる&lt;/li&gt;
&lt;li&gt;多少文法があやふやでも、&lt;strong&gt;単語から内容を推測しやすくなる&lt;/strong&gt;&lt;/li&gt;
&lt;/ul&gt;
&lt;p&gt;英文が読めない・聞き取れない原因のほとんどは、&lt;strong&gt;単語の意味が分からないこと&lt;/strong&gt;にあります。&lt;br /&gt;
スピーディーに問題を解いていくためにも、語彙力強化は避けて通れない重要ポイントです。&lt;/p&gt;
&lt;h3&gt;3. 英作文に慣れる（書ける表現でしっかり書く）&lt;/h3&gt;
&lt;p&gt;準２級では、&lt;strong&gt;与えられたテーマに対して自分の意見を書く英作文&lt;/strong&gt;が出題されます。&lt;br /&gt;
このとき、&lt;/p&gt;
&lt;p&gt;&lt;u&gt;使わなければならない文法が指定されるわけではありません。&lt;/u&gt;&lt;/p&gt;
&lt;p&gt;つまり、&lt;span style="color: #0000ff;"&gt;&lt;strong&gt;自分が正確に書ける範囲の文法と語彙を使って字数をクリアすればよい&lt;/strong&gt;&lt;/span&gt;ということです。&lt;/p&gt;
&lt;ul&gt;
&lt;li&gt;うろ覚えの文法を無理に使わない&lt;/li&gt;
&lt;li&gt;「確実に使いこなせる表現」だけで文章を組み立てる&lt;/li&gt;
&lt;/ul&gt;
&lt;p&gt;英作文では、&lt;/p&gt;
&lt;ul&gt;
&lt;li&gt;自分の知っている単語と文法を使う&lt;/li&gt;
&lt;li&gt;読み手にきちんと内容が伝わる英文を書く&lt;/li&gt;
&lt;/ul&gt;
&lt;p&gt;ことが求められます。&lt;br /&gt;
そのためにも、前述した&lt;strong&gt;文法のマスターと語彙力アップ&lt;/strong&gt;が極めて重要です。&lt;/p&gt;
&lt;p&gt;また、英作文は自分ひとりで添削するのが難しく、&lt;br /&gt;
自分で評価すると、&lt;strong&gt;間違った文に気づけないまま、誤った表現を覚えてしまうリスク&lt;/strong&gt;があります。&lt;/p&gt;
&lt;p&gt;&lt;span style="color: #ff0000;"&gt;&lt;strong&gt;英作文は必ず、学校の先生や塾の先生などに添削してもらいましょう。&lt;/strong&gt;&lt;/span&gt;&lt;/p&gt;
&lt;h3&gt;4. 英文を毎日「耳で」聞く習慣をつける&lt;/h3&gt;
&lt;p&gt;準２級のリスニング対策としては、&lt;/p&gt;
&lt;ul&gt;
&lt;li&gt;英検の過去問リスニングCD&lt;/li&gt;
&lt;li&gt;英検準２級対策用の音声教材&lt;/li&gt;
&lt;/ul&gt;
&lt;p&gt;などを活用して、&lt;strong&gt;毎日英語を耳で聞く時間&lt;/strong&gt;をつくることが大切です。&lt;/p&gt;
&lt;p&gt;効果的な練習方法としては、&lt;/p&gt;
&lt;ul&gt;
&lt;li&gt;音声を聞きながらスクリプト（英文）を目で追う&lt;/li&gt;
&lt;li&gt;音声に合わせて声に出して読む（リピーティング）&lt;/li&gt;
&lt;li&gt;少し遅れて真似して話す&lt;strong&gt;シャドーイング&lt;/strong&gt;を行う&lt;/li&gt;
&lt;/ul&gt;
&lt;p&gt;シャドーイングは、黙読と比べて&lt;strong&gt;「聞く」「話す」「読む」など五感を多く使える&lt;/strong&gt;ため、記憶に残りやすくなります。&lt;/p&gt;
&lt;p&gt;また、&lt;/p&gt;
&lt;p&gt;&lt;strong&gt;英文が聞き取れないということは、単語の意味が分かっていない場合が多い&lt;/strong&gt;ので、リスニング練習と同時に単語の復習も行うと効率的です。&lt;/p&gt;
&lt;h2&gt;当塾での取り組み：英検準２級対策とオンライン指導&lt;/h2&gt;
&lt;h3&gt;二週間完徹・定期試験対策ゼミでの英検対策&lt;/h3&gt;
&lt;p&gt;当塾では、英検の試験対策にも対応した&lt;strong&gt;「二週間完徹・定期試験対策ゼミ」&lt;/strong&gt;を開講しています。&lt;br /&gt;
短期集中で学習量を確保し、&lt;strong&gt;文法・語彙・読解・英作文・リスニング&lt;/strong&gt;をバランスよく鍛えることができます。&lt;/p&gt;
&lt;p&gt;詳細は&lt;strong&gt;&lt;a href="https://juku-escot.com/onepoint/" target="_blank" rel="noopener"&gt;コチラ&lt;/a&gt;&lt;/strong&gt;をご覧ください。&lt;/p&gt;
&lt;h3&gt;オンラインでも教室と同じ授業を受講可能&lt;/h3&gt;
&lt;p&gt;当塾では、&lt;strong&gt;&lt;a href="https://juku-escot.com/online/" target="_blank" rel="noopener"&gt;オンライン&lt;/a&gt;&lt;/strong&gt;でも教室と同じ授業が受講可能です。&lt;/p&gt;
&lt;ul&gt;
&lt;li&gt;通塾の必要がなく、自宅など&lt;strong&gt;勉強し慣れた環境&lt;/strong&gt;で学習できる&lt;/li&gt;
&lt;li&gt;部活動や学校行事などとも両立しやすい&lt;/li&gt;
&lt;li&gt;全国どこからでも英検対策の授業が受けられる&lt;/li&gt;
&lt;/ul&gt;
&lt;p&gt;オンライン指導を活用することで、&lt;strong&gt;英検対策と学校の勉強の両立&lt;/strong&gt;がしやすくなります。&lt;/p&gt;
&lt;h3&gt;英検対策＋中高一貫校教材対策も充実&lt;/h3&gt;
&lt;p&gt;当塾では英検対策だけでなく、中高一貫校で多く採用されている英語教材の対策も行っています。&lt;/p&gt;
&lt;ul&gt;
&lt;li&gt;&lt;a href="https://juku-escot.com/progress/" target="_blank" rel="noopener"&gt;プログレス対策&lt;/a&gt;&lt;/li&gt;
&lt;li&gt;&lt;a href="https://juku-escot.com/newtreasure/" target="_blank" rel="noopener"&gt;ニュートレジャー対策&lt;/a&gt;&lt;/li&gt;
&lt;li&gt;&lt;a href="https://juku-escot.com/birdland/" target="_blank" rel="noopener"&gt;バードランド対策&lt;/a&gt;&lt;/li&gt;
&lt;/ul&gt;
&lt;p&gt;英検対策と学校教材の対策を組み合わせることで、&lt;strong&gt;英検合格と学校成績の両方を伸ばすこと&lt;/strong&gt;を目指します。&lt;/p&gt;
&lt;h2&gt;まとめ：中学生でも英検準２級合格は十分可能&lt;/h2&gt;
&lt;p&gt;最後に、本ページのポイントを整理します。&lt;/p&gt;
&lt;ul&gt;
&lt;li&gt;英検準２級は「高校中級程度」のレベルだが、&lt;strong&gt;中学生でも十分合格を狙える級&lt;/strong&gt;である&lt;/li&gt;
&lt;li&gt;まずは&lt;strong&gt;中学校で習う文法をマスター&lt;/strong&gt;し、読解・英作文の土台を固める&lt;/li&gt;
&lt;li&gt;中学英単語＋高校レベルの単語1800語を目安に、&lt;strong&gt;語彙力を計画的に強化&lt;/strong&gt;する&lt;/li&gt;
&lt;li&gt;英作文は、&lt;span style="color: #0000ff;"&gt;&lt;strong&gt;自分が正確に使える文法と語彙で書く&lt;/strong&gt;&lt;/span&gt;ことを意識し、&lt;span style="color: #ff0000;"&gt;&lt;strong&gt;必ず先生に添削してもらう&lt;/strong&gt;&lt;/span&gt;&lt;/li&gt;
&lt;li&gt;リスニングは毎日の音声学習とシャドーイングで、&lt;strong&gt;耳と口を英語に慣らす&lt;/strong&gt;&lt;/li&gt;
&lt;li&gt;&lt;strong&gt;&lt;a href="https://juku-escot.com/column/eiken/" target="_blank" rel="noopener"&gt;効率の良い英検対策&lt;/a&gt;&lt;/strong&gt;も参考にしながら、無理のない計画で継続する&lt;/li&gt;
&lt;/ul&gt;
&lt;p&gt;中学生でも、正しい勉強法でコツコツ学習を続ければ、英検準２級の取得は十分可能です。&lt;br /&gt;
英検対策をしっかり行い、合格を目指して、一歩ずつ着実に力をつけていきましょう。&lt;/p&gt;
&lt;h2&gt;関連記事&lt;/h2&gt;
&lt;ul&gt;
&lt;li&gt;&lt;a href="https://juku-escot.com/c_blogs/j-eikenbenkyouhou/" target="_blank" rel="noopener"&gt;中学生の英検準２級勉強法&lt;/a&gt;&lt;/li&gt;
&lt;li&gt;&lt;a href="https://juku-escot.com/c_blogs/j-goukakusurutameniha/" target="_blank" rel="noopener"&gt;中学生で英検準２級に合格するためには&lt;/a&gt;&lt;/li&gt;
&lt;li&gt;&lt;a href="https://juku-escot.com/c_blogs/j-goukakuritsu/" target="_blank" rel="noopener"&gt;中学生の英検準２級の合格率はどのくらいか&lt;/a&gt;&lt;/li&gt;
&lt;/ul&gt;
&lt;div class="alert alert-primary p-3 mt-4" role="alert"&gt;
&lt;p class="mb-2"&gt;&lt;strong&gt;英検準2級の対策を「単語暗記」だけで終わらせれば、不合格は確定的です。&lt;/strong&gt;&lt;/p&gt;
&lt;p class="mb-1"&gt;論理構成を無視した解答が固定化されると、英作文での致命的な減点が積み重なり、最終的な合計点に跳ね返る絶望的な結果を招きます。&lt;/p&gt;
&lt;p class="mb-3"&gt;記述で点数が伸びない本質的な要因は、一重に採点基準のズレにあります。&lt;/p&gt;
&lt;div class="d-grid gap-2"&gt;
    &lt;a class="btn btn-primary btn-lg" href="https://juku-escot.com/examination/"&gt;合格ラインを確実に超える試験対策を確認する&lt;/a&gt;&lt;br /&gt;
    &lt;a class="btn btn-outline-primary btn-lg" href="https://juku-escot.com/onepoint/"&gt;論理的思考を武器にする「思考の型」を習得する&lt;/a&gt;
  &lt;/div&gt;
&lt;hr class="my-3"&gt;
&lt;div class="d-flex flex-column gap-1"&gt;
    &lt;a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href="https://juku-escot.com/contact/"&gt;体験授業・個別相談の予約フォーム&lt;/a&gt;
  &lt;/div&gt;
&lt;/div&gt;
&lt;section class="veu_cta" id="veu_cta-501"&gt;&lt;h1 class="cta_title"&gt;開講講座：ワンポイント講座　二週間完結・定期試験対策ゼミ【英語・数学】&lt;/h1&gt;&lt;div class="cta_body"&gt;&lt;div class="cta_body_image cta_body_image_right"&gt;&lt;a href="https://juku-escot.com/onepoint/" target="_blank"&gt;&lt;img width="956" height="253" src="https://juku-escot.com/wp-content/uploads/2020/05/スライドショーロゴ.png" class="attachment-large size-large" alt="" srcset="https://juku-escot.com/wp-content/uploads/2020/05/スライドショーロゴ.png 956w, https://juku-escot.com/wp-content/uploads/2020/05/スライドショーロゴ-300x79.png 300w, https://juku-escot.com/wp-content/uploads/2020/05/スライドショーロゴ-768x203.png 768w" sizes="(max-width: 956px) 100vw, 956px" /&gt;&lt;/a&gt;&lt;/div&gt;&lt;div class="cta_body_txt image_exist"&gt;【英語】
&lt;br /&gt;単発的に数回の授業で定期試験対策を行います。また、英語は資格試験の対策も可能です。ご相談ください。
&lt;br /&gt;
&lt;br /&gt;【数学】
&lt;br /&gt;単発的に数回の授業で定期試験対策を行います。 定期試験の範囲を一通り学習する、 もしくは試験までの時間が少ない場合でも最大限に得点を上げられるよう指導させていただきます。&lt;/div&gt;&lt;div class="cta_body_link"&gt;&lt;a href="https://juku-escot.com/onepoint/" class="btn btn-primary btn-block btn-lg" target="_blank"&gt;ワンポイント講座　二週間完結・定期試験対策ゼミ【英語・数学】&lt;/a&gt;&lt;/div&gt;&lt;/div&gt;&lt;!--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</si>
  <si>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https://juku-escot.com/column/suugaku_ouyoumondai/
【検出された不自然ワード】
- 型
【本文】
------
&lt;p&gt;&amp;nbsp;&lt;/p&gt;
&lt;p&gt;中高一貫校の数学の授業は、&lt;strong&gt;難易度が高く進度も非常にスピーディー&lt;/strong&gt;です。そのため、普段は数学を苦手だと感じていない生徒でも、応用問題になると急につまずいてしまうことがあります。&lt;br /&gt;
本ページでは、&lt;strong&gt;「なぜ応用問題で苦戦してしまうのか」&lt;/strong&gt;を整理しつつ、教科書レベルの確認から応用問題へのステップアップ、そして当塾での具体的なサポート内容までを分かりやすくご紹介します。&lt;/p&gt;
&lt;h2&gt;中高一貫校の数学で応用問題につまずく理由&lt;/h2&gt;
&lt;p&gt;中高一貫校では、一般的な公立中学よりも&lt;strong&gt;難度の高い内容を速いペースで進めるカリキュラム&lt;/strong&gt;が組まれていることが多くあります。特に応用問題はレベルが高く、&lt;/p&gt;
&lt;ul&gt;
&lt;li&gt;もともと数学が得意だった生徒でも苦戦する&lt;/li&gt;
&lt;li&gt;一度つまずくと、どこから復習すべきか分からなくなる&lt;/li&gt;
&lt;/ul&gt;
&lt;p&gt;といった状況に陥りがちです。&lt;/p&gt;
&lt;h3&gt;数学が苦手だと感じる場合の参考コラム&lt;/h3&gt;
&lt;p&gt;「そもそも数学そのものが苦手かもしれない」と感じている場合は、以下のコラムもあわせてご覧ください。&lt;/p&gt;
&lt;blockquote&gt;
&lt;ul&gt;
&lt;li&gt;&lt;a href="https://juku-escot.com/column/suugakudekinai/" target="_blank" rel="noopener"&gt;数学ができない学生向けの学習法&lt;/a&gt;&lt;/li&gt;
&lt;li&gt;&lt;a href="https://juku-escot.com/column/suugakukika/" target="_blank" rel="noopener"&gt;数学(幾何分野)が中々出来ない生徒さん向けの勉強法&lt;/a&gt;&lt;/li&gt;
&lt;li&gt;&lt;a href="https://juku-escot.com/column/daisuubennkyouhou/" target="_blank" rel="noopener"&gt;数学(代数分野)が中々出来ない生徒さん向けの勉強法&lt;/a&gt;&lt;/li&gt;
&lt;/ul&gt;
&lt;/blockquote&gt;
&lt;p&gt;これらを参考にしながら、本ページで紹介する&lt;strong&gt;応用問題克服のステップ&lt;/strong&gt;も取り入れていきましょう。&lt;/p&gt;
&lt;h2&gt;応用問題を解けるようにする４つのステップ&lt;/h2&gt;
&lt;h3&gt;1. まずは教科書の内容をきちんと理解する&lt;/h3&gt;
&lt;p&gt;最初の一歩は、&lt;strong&gt;教科書そのものを丁寧に読み直すこと&lt;/strong&gt;です。「応用問題が難しい」と感じると、つい問題集ばかりに目が行きがちですが、&lt;/p&gt;
&lt;ul&gt;
&lt;li&gt;教科書の定義や説明をあいまいなままにしている&lt;/li&gt;
&lt;li&gt;用語や&lt;strong&gt;単位&lt;/strong&gt;の意味をしっかり理解できていない&lt;/li&gt;
&lt;/ul&gt;
&lt;p&gt;といった状態だと、そもそも問題文の意味が正しくつかめない場合があります。&lt;/p&gt;
&lt;p&gt;特に、&lt;/p&gt;
&lt;ul&gt;
&lt;li&gt;速さ・濃度・密度など、&lt;strong&gt;単位を伴う量&lt;/strong&gt;&lt;/li&gt;
&lt;li&gt;図形の長さ・面積・体積などの&lt;strong&gt;単位の違い&lt;/strong&gt;&lt;/li&gt;
&lt;/ul&gt;
&lt;p&gt;は、単位の認識があいまいなままだと、途中式で大きなミスを招きます。&lt;/p&gt;
&lt;blockquote&gt;&lt;p&gt;教科書の内容が理解できていなければ、応用問題どころか&lt;strong&gt;基本問題にも届かない原因&lt;/strong&gt;になっているかもしれません。&lt;br /&gt;
「読んだつもり」で流さず、おざなりにせずに一つひとつ確認していきましょう。&lt;/p&gt;&lt;/blockquote&gt;
&lt;h3&gt;2. 基礎力（基本問題）が本当に身についているかをチェックする&lt;/h3&gt;
&lt;p&gt;次に確認すべきなのは、&lt;span style="color: #0000ff;"&gt;&lt;strong&gt;基礎部分がきちんと定着しているかどうか&lt;/strong&gt;&lt;/span&gt;です。&lt;/p&gt;
&lt;p&gt;応用問題が解けないとき、&lt;/p&gt;
&lt;ul&gt;
&lt;li&gt;応用問題に必要な処理能力や発想が足りていない&lt;/li&gt;
&lt;li&gt;そもそも&lt;strong&gt;基礎的な解き方や計算があいまい&lt;/strong&gt;なまま&lt;/li&gt;
&lt;/ul&gt;
&lt;p&gt;という２つのパターンが考えられます。&lt;/p&gt;
&lt;p&gt;まずは問題集などの&lt;strong&gt;基本問題がすべて解けるか&lt;/strong&gt;をチェックしてみましょう。&lt;/p&gt;
&lt;ul&gt;
&lt;li&gt;基本問題がきちんと解ける → 訓練によって応用問題も解けるようになる可能性が高い&lt;/li&gt;
&lt;li&gt;基本問題でつまずく → 応用問題以前に&lt;strong&gt;基礎の理解不足&lt;/strong&gt;が原因&lt;/li&gt;
&lt;/ul&gt;
&lt;p&gt;基本問題を一通り解いてみて、解けない問題があれば、&lt;/p&gt;
&lt;ul&gt;
&lt;li&gt;解説をよく読み、&lt;strong&gt;どこでつまずいたのか&lt;/strong&gt;を確認する&lt;/li&gt;
&lt;li&gt;間違えた問題には印を付けて、&lt;strong&gt;繰り返し解いて定着させる&lt;/strong&gt;&lt;/li&gt;
&lt;/ul&gt;
&lt;p&gt;というステップを踏みましょう。ここでの妥協が少ないほど、その後の応用問題が楽になります。&lt;/p&gt;
&lt;h3&gt;3. 応用問題に慣れ、「解法パターン」を身につける&lt;/h3&gt;
&lt;p&gt;基礎部分が定着しているにもかかわらず応用問題が解けない場合は、&lt;/p&gt;
&lt;ul&gt;
&lt;li&gt;応用問題に触れる機会が少なく、&lt;strong&gt;問題のタイプに慣れていない&lt;/strong&gt;&lt;/li&gt;
&lt;li&gt;解法のパターンが頭の中で整理されていない&lt;/li&gt;
&lt;/ul&gt;
&lt;p&gt;といった理由が考えられます。&lt;/p&gt;
&lt;p&gt;その場合は、問題集の応用問題に積極的に取り組み、&lt;span style="color: #0000ff;"&gt;&lt;strong&gt;解法のパターン&lt;/strong&gt;&lt;/span&gt;を意識して身につけていきましょう。&lt;/p&gt;
&lt;ul&gt;
&lt;li&gt;「このタイプの問題は、この順番で考える」という&lt;strong&gt;型&lt;/strong&gt;を覚える&lt;/li&gt;
&lt;li&gt;最初は解説を見ながらでもよいので、&lt;strong&gt;流れを追いかける練習&lt;/strong&gt;をする&lt;/li&gt;
&lt;li&gt;同じパターンの問題を繰り返し解き、&lt;strong&gt;自力で再現できるか&lt;/strong&gt;を確認する&lt;/li&gt;
&lt;/ul&gt;
&lt;p&gt;このとき大切なのは、&lt;/p&gt;
&lt;p&gt;&lt;strong&gt;反復練習をして問題に対する抵抗をなくす&lt;/strong&gt;ことです。&lt;/p&gt;
&lt;p&gt;解説を読んでもどうしても理解できない問題が続く場合は、まだ基礎部分が十分に固まっていない可能性もあります。その場合は、思い切って&lt;strong&gt;基本問題に一度戻る&lt;/strong&gt;ことも大切です。&lt;/p&gt;
&lt;h3&gt;4. いろいろな問題に触れて「初見問題」にも対応できるようにする&lt;/h3&gt;
&lt;p&gt;ひとつの問題集を何度も繰り返したあとには、&lt;strong&gt;別の問題集や、今までに解いたことのない問題&lt;/strong&gt;にもチャレンジしてみましょう。&lt;/p&gt;
&lt;ul&gt;
&lt;li&gt;同じ分野でも、問題集によって&lt;strong&gt;出題の仕方や聞き方が異なる&lt;/strong&gt;&lt;/li&gt;
&lt;li&gt;初めて見るパターンの問題に取り組むことで、&lt;strong&gt;自分の本当の実力&lt;/strong&gt;を確認できる&lt;/li&gt;
&lt;/ul&gt;
&lt;p&gt;いろいろなパターンの問題に出会い、&lt;/p&gt;
&lt;ul&gt;
&lt;li&gt;「初見の問題でも、自分の知識とパターンから組み立てて解ける」&lt;/li&gt;
&lt;/ul&gt;
&lt;p&gt;という段階まで到達できれば、応用問題も怖くありません。&lt;/p&gt;
&lt;h2&gt;当塾での取り組み：中高一貫校の数学を１対１でサポート&lt;/h2&gt;
&lt;h3&gt;完全１対１のオーダーメイド個別指導&lt;/h3&gt;
&lt;p&gt;当塾では、&lt;strong&gt;完全１対１の個別指導&lt;/strong&gt;で、一人ひとりの状況や目標に合わせた&lt;strong&gt;完全オーダーメイドの授業&lt;/strong&gt;を行っています。&lt;/p&gt;
&lt;ul&gt;
&lt;li&gt;学校の予習をメインにした&lt;strong&gt;先取りコース&lt;/strong&gt;&lt;/li&gt;
&lt;li&gt;苦手や理解不足の単元を補う&lt;strong&gt;フォローアップコース&lt;/strong&gt;&lt;/li&gt;
&lt;/ul&gt;
&lt;p&gt;など、学習状況に合わせて柔軟にカリキュラムを組むことができます。&lt;br /&gt;
「どこからやり直せばよいか分からない」「応用問題だけが解けない」といった悩みに対しても、原因を丁寧にさかのぼりながら指導していきます。&lt;/p&gt;
&lt;h3&gt;中高一貫校で採用されている教材にも対応&lt;/h3&gt;
&lt;p&gt;中高一貫校では、一般的な教科書とは異なる専用テキストが使われることも多く、&lt;strong&gt;学校と塾で教材がバラバラだと成績アップに直結しにくい&lt;/strong&gt;という問題が生じがちです。&lt;/p&gt;
&lt;p&gt;当塾では、中高一貫校で多く採用されている以下の教材対策も行っています。&lt;/p&gt;
&lt;ul&gt;
&lt;li&gt;&lt;strong&gt;&lt;a href="https://juku-escot.com/progress/" target="_blank" rel="noopener"&gt;プログレス&lt;/a&gt;&lt;/strong&gt;&lt;/li&gt;
&lt;li&gt;&lt;strong&gt;&lt;a href="https://juku-escot.com/newtreasure/" target="_blank" rel="noopener"&gt;ニュートレジャー&lt;/a&gt;&lt;/strong&gt;&lt;/li&gt;
&lt;li&gt;&lt;strong&gt;&lt;a href="https://juku-escot.com/birdland/" target="_blank" rel="noopener"&gt;バードランド&lt;/a&gt;&lt;/strong&gt;&lt;/li&gt;
&lt;li&gt;&lt;strong&gt;&lt;a href="https://juku-escot.com/taikeisuugaku/" target="_blank" rel="noopener"&gt;体系数学&lt;/a&gt;&lt;/strong&gt;&lt;/li&gt;
&lt;/ul&gt;
&lt;p&gt;学校と異なるテキストで塾の授業を受けているせいで、&lt;/p&gt;
&lt;ul&gt;
&lt;li&gt;塾ではできるのに、学校のテストでは点数が伸びない&lt;/li&gt;
&lt;/ul&gt;
&lt;p&gt;といった状況を避けるため、&lt;strong&gt;学校の教材と直結した指導&lt;/strong&gt;を心がけています。&lt;/p&gt;
&lt;h3&gt;オンラインでも教室と同じ授業を受講可能&lt;/h3&gt;
&lt;p&gt;当塾では、教室での授業と同様の内容を、&lt;strong&gt;&lt;a href="https://juku-escot.com/online/" target="_blank" rel="noopener"&gt;オンライン&lt;/a&gt;&lt;/strong&gt;でも受講することができます。&lt;/p&gt;
&lt;ul&gt;
&lt;li&gt;通塾の必要がなく、全国どこからでも受講可能&lt;/li&gt;
&lt;li&gt;自宅など&lt;strong&gt;勉強しなれた環境&lt;/strong&gt;で集中して学習できる&lt;/li&gt;
&lt;li&gt;移動時間がない分、効率的に学習時間を確保できる&lt;/li&gt;
&lt;/ul&gt;
&lt;p&gt;オンライン授業の詳細については、&lt;strong&gt;&lt;a href="https://juku-escot.com/online/" target="_blank" rel="noopener"&gt;コチラ&lt;/a&gt;&lt;/strong&gt;をご覧ください。&lt;/p&gt;
&lt;h2&gt;まとめ：応用問題は「原因分析」と「慣れ」で克服できる&lt;/h2&gt;
&lt;p&gt;最後に、本ページの内容を整理します。&lt;/p&gt;
&lt;ul&gt;
&lt;li&gt;中高一貫校の数学は難易度が高く進度も速いため、応用問題でつまずきやすい&lt;/li&gt;
&lt;li&gt;「応用問題が解けない」と感じたら、&lt;strong&gt;教科書レベルの理解や単位の認識&lt;/strong&gt;に抜けがないかをまず確認する&lt;/li&gt;
&lt;li&gt;&lt;span style="color: #0000ff;"&gt;&lt;strong&gt;基礎部分がきちんと定着していなければ、応用問題は解けない&lt;/strong&gt;&lt;/span&gt;ため、基本問題での理解度チェックが重要&lt;/li&gt;
&lt;li&gt;基礎ができている場合は、応用問題を繰り返し解き、&lt;strong&gt;解法パターンと問題への「慣れ」&lt;/strong&gt;を身につける&lt;/li&gt;
&lt;li&gt;ひとつの問題集をやり込んだら、別の問題集や初見問題にも取り組み、&lt;strong&gt;本当の実力を試す&lt;/strong&gt;&lt;/li&gt;
&lt;li&gt;当塾では、完全１対１のオーダーメイド授業と、中高一貫校向け教材対策・オンライン授業を通じて、&lt;strong&gt;中高一貫校生の数学学習を総合的にサポート&lt;/strong&gt;している&lt;/li&gt;
&lt;/ul&gt;
&lt;p&gt;応用問題が解けないからといって、「自分はセンスがない」と決めつける必要はありません。&lt;br /&gt;
大切なのは、&lt;/p&gt;
&lt;ul&gt;
&lt;li&gt;本当に応用問題だけが解けていないのか&lt;/li&gt;
&lt;li&gt;それとも、基礎や教科書レベルに原因があるのか&lt;/li&gt;
&lt;/ul&gt;
&lt;p&gt;を丁寧に探ることです。&lt;br /&gt;
&lt;strong&gt;基礎部分がきちんと定着していれば、応用問題も演習を積み重ねることで必ず解けるようになります。&lt;/strong&gt;&lt;br /&gt;
まずは、教科書と基本問題を見直し、少しずつ応用問題に「慣れる」ところから始めていきましょう。&lt;/p&gt;
&lt;p&gt;&amp;nbsp;&lt;/p&gt;
&lt;section class="veu_cta" id="veu_cta-493"&gt;&lt;h1 class="cta_title"&gt;講座案内：受験対策　早慶対策講座【英語・数学・国語】&lt;/h1&gt;&lt;div class="cta_body"&gt;&lt;div class="cta_body_image cta_body_image_right"&gt;&lt;a href="https://juku-escot.com/examination/"&gt;&lt;img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/&gt;学部により出題形式に特色がありますので基本的な英語修了後は過去問に即した演習形式の授業になります。
&lt;br /&gt;
&lt;br /&gt;【数学】
&lt;br /&gt; 典型問題に加えて、多少難度の高い問題や見新しい問題についても解答していく力を養うことを目指します。
&lt;br /&gt;
&lt;br /&gt;【国語】
&lt;br /&gt;取るべき問題、落としてよい問題の識別を提供いたします。慶応大志望の方は、小論文講座をご検討ください。&lt;/div&gt;&lt;div class="cta_body_link"&gt;&lt;a href="https://juku-escot.com/examination/" class="btn btn-primary btn-block btn-lg"&gt;受験対策　早慶対策講座【英語・数学・国語】&lt;/a&gt;&lt;/div&gt;&lt;/div&gt;&lt;!--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</si>
  <si>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https://jukureiwa.com/greeting/
【検出された不自然ワード】
- 型
【本文】
------
&lt;h2&gt;かゆいところに手が届く社会専門塾！&lt;/h2&gt;
&lt;p&gt;このページをごらんいただき、どうもありがとうございます。&lt;br /&gt;
この度、中学受験にむけて社会にお困りのお子様を対象に、社会専門塾をはじめることになりました。&lt;br /&gt;
社会専門塾とは、なかなか珍しいとお考えでしょうけれども、あえて取り組んでみようと思い至ったことには、おおむね&lt;span style="color: #008000;"&gt;２つの理由&lt;/span&gt;がございます。&lt;/p&gt;
&lt;h3&gt;1.中学受験における社会科対策の典型的な悩みに、それぞれ個別に、そして親身にご対応いたします&lt;/h3&gt;
&lt;p&gt;通例、中学受験対策において、社会という科目は最も優先順位が低い科目と認識されるものです。&lt;br /&gt;
こうした学習塾の講師、ご両親、そしてお子様ご本人のおおくが抱いている認識は、決して間違ったものではありません。&lt;br /&gt;
&lt;span style="color: #008000;"&gt;「社会のプライオリティーは最も低い」&lt;/span&gt;という根本的な事実を共通認識としたうえで、それでも社会の学習についてご両親、受験生本人から悩みの相談をうけることがあるものですが、それにはいくつかの典型的なパターンがあります。&lt;/p&gt;
&lt;h4&gt;（１）受験勉強のスタートが遅かった&lt;/h4&gt;
&lt;p&gt;おおくの学習塾のカリキュラムでは５年前期に地理、５年後期に歴史、６年前期に公民を学習し、そして６年後期は演習に専念できるよう編成されています。&lt;br /&gt;
そのため、無理なく社会の知識を蓄積していくためには、&lt;span style="color: #008000;"&gt;5年の春には塾通いをスタートしなければならない&lt;/span&gt;理屈になります。&lt;br /&gt;
しかしながら、非常におおくのお子様が、5年の途中、もしくは６年生になってから中学受験を本格的に意識して、塾通いを始めるものです。&lt;/p&gt;
&lt;p&gt;したがって、受験に対応できる水準の地理、あるいは地理・歴史の知識をほぼ独学で（しかも通常の４科のカリキュラムをこなしつつ）習得するという&lt;span style="color: #0000ff;"&gt;、およそ不可能な課題を背負うことになる&lt;/span&gt;のです。&lt;/p&gt;
&lt;h4&gt;（２）特定テーマの知識をうまく整理することが出来ない&lt;/h4&gt;
&lt;p&gt;じつのところ、中学受験社会において要求される知識は、高校入試社会において要求される知識に匹敵、もしくはこれを凌駕するほどに高度なものがあります。&lt;br /&gt;
もちろん網羅的な知識を完成させる必要はありませんが、&lt;span style="color: #0000ff;"&gt;入試ではけっして軽視しえないものの、情報を理解し、よく整理したうえで定着させることにいちじるしく困難がともなうテーマがある&lt;/span&gt;ものです。&lt;/p&gt;
&lt;p&gt;たとえば「日本企業の工場が海外に移転するいくつかの理由」、&lt;br /&gt;
「豊臣秀吉の太閤検地で荘園が消滅したということの意味」、&lt;br /&gt;
「衆・参両議院選挙の比例代表・ドント方式による議席配分」&lt;/p&gt;
&lt;p&gt;等々、&lt;span style="color: #008000;"&gt;よほど学力の高いお子様でも知識を整理するための特別な注意が必要となってくるテーマ&lt;/span&gt;には、&lt;span style="color: #0000ff;"&gt;じっくりととりくむ必要&lt;/span&gt;があります。&lt;/p&gt;
&lt;h4&gt;（３）過去問を徹底的に解説してもらう機会がない&lt;/h4&gt;
&lt;p&gt;６年後期は、入試でにおける実戦力を鍛えるための問題演習の時期になります。もちろん、このとき志望校の過去問に取り組むことは必須といえますが、これの採点がそのままご両親の負担となったり、あるいはとくに記述問題の採点ができず、通っている学習塾に良心的な講師がいるというまったくの幸運に依存するしかないケースが非常におおく生じるものです。&lt;/p&gt;
&lt;p&gt;社会といえども、&lt;span style="color: #ff0000;"&gt;過去問についてはじっくりと個別での指導が必要&lt;/span&gt;になってくるものです。&lt;/p&gt;
&lt;h3&gt;２．「考える社会」で一生モノの知識を習得しよう&lt;/h3&gt;
&lt;p&gt;どうしても入試を意識して勉強するときには、効率的に知識を詰め込むかたちになってしまうものです。はっきり云って、ある程度はこういった学習も必要であることは疑いありません。&lt;br /&gt;
しかしながら、じつのところ&lt;span style="color: #0000ff;"&gt;地理・歴史・公民という、それぞれの分野の知識はお互いに密接に、あるいはきわめて興味深く意外な仕方で関連&lt;/span&gt;しあっています。&lt;/p&gt;
&lt;p&gt;そのことが「おもしろい」と感じる機会が一度でもあれば、じつのところ、もう社会の学習にはまったく心配ありません。ひとつひとつの宝石のような知識が有機的に関連して大きな全体、つまりわたしたちの生きている世界を形成していることに気付いたときには、一種の感動さえも伴うことでしょう。&lt;span style="color: #ff0000;"&gt;社会ほど暗記ですまされない学習分野はありません&lt;/span&gt;。&lt;/p&gt;
&lt;p&gt;わたしたちの生きる世界が抱えている諸々の問題には、ようするにひとつの解答がなどないのですから。&lt;br /&gt;
そして中学受験社会で要求される知識は、ほとんどすべてのニュースを理解して、自分の意見をひとに説明するに足るほど十分な水準のものです。&lt;br /&gt;
お子様たちが「考える社会」を大好きになることができ、かくしてよき社会人に成長するためのお手伝いをすることをつうじて、この社会の未来に貢献することが、社会講師のひそかなひそかな宿願といえるでしょう。&lt;/p&gt;
&lt;h3&gt;当塾の考える中学受験社会に対する心構え&lt;/h3&gt;
&lt;p&gt;&lt;iframe title="当塾の考える中学受験社会に対する心構え" width="1140" height="641" src="https://www.youtube.com/embed/CBZS5C5vtSI?feature=oembed" frameborder="0" allow="accelerometer; autoplay; clipboard-write; encrypted-media; gyroscope; picture-in-picture; web-share" referrerpolicy="strict-origin-when-cross-origin" allowfullscreen&gt;&lt;/iframe&gt;&lt;/p&gt;
&lt;section class="veu_cta" id="veu_cta-198"&gt;&lt;h1 class="cta_title"&gt;本科「歴史の完成」≪８回完結講座≫&lt;/h1&gt;&lt;div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image_exist"&gt;歴史分野は「いつ」「どこで」「何が」起きたのかを有機的に理解すること、 通り一遍の言葉で言うならば「流れを意識する」ことが求められる分野です。 したがって、時代別に別々のものとして覚えようとしても、分野別(政治・文化……など)に学習を進めようとしても、 それだけでは十分な学習効果を上げることが出来ません。当塾では、時代背景とその中の様々な事象を結び付けていくことで、付け焼刃でない深く理解をさせるように指導を行っていきます。&lt;/div&gt;&lt;div class="cta_body_link"&gt;&lt;a href="https://jukureiwa.com/honka/" class="btn btn-primary btn-block btn-lg" target="_blank"&gt;開講講座：本科「歴史の完成」≪８回完結講座≫&lt;/a&gt;&lt;/div&gt;&lt;/div&gt;&lt;!--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</si>
  <si>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https://koten-kakitsubata.jp/blog/初見の文章を読めるようにするには？/
【検出された不自然ワード】
- 型
- 手順
【本文】
------
&lt;p&gt;&lt;iframe title="YouTube video player" src="https://www.youtube.com/embed/ylo1xNJ4524" width="560" height="315" frameborder="0" allowfullscreen="allowfullscreen"&gt;&lt;span data-mce-type="bookmark" style="display: inline-block; width: 0px; overflow: hidden; line-height: 0;" class="mce_SELRES_start"&gt;&lt;/span&gt;&lt;/iframe&gt;&lt;/p&gt;
&lt;h2&gt;初見の文章への注意点&lt;/h2&gt;
&lt;p&gt;――今回は主に古文だと思いますが、初見の文章を読めるようにするには、という所です。&lt;br /&gt;
例えば中学校高校の定期テストでは、もちろん範囲が決まっていて文章も決まっていて、&lt;br /&gt;
それについて出題され答えていくという事をやる事が多いです。&lt;br /&gt;
ですが、実際入試問題ではもちろん初見の文章、見た事がある時もあればほとんどがない文章をきちんと読んでいかなきゃいけないという事になります。&lt;br /&gt;
その際の注意点等がありましたら教えて欲しいと思います。&lt;/p&gt;
&lt;p&gt;岡部：注意点というのは実は全くないです。&lt;br /&gt;
はっきり言って初見の文章が読めるようになるという事に必要なのは、&lt;br /&gt;
&lt;span style="color: #ff0000;"&gt;オールラウンドな力&lt;/span&gt;という事になるかと思います。&lt;br /&gt;
文法が一通り身に付いていて、きちんとどんな文章でも品詞分解が出来る事です。&lt;br /&gt;
且つ、物語というのは往々にしてストーリーの流れというのがあります。&lt;br /&gt;
大体こういうタイプの話はこっち方面に話が進んでいくというのがある種のモーメントが掛かると言ってもいいのかも知れないです。&lt;br /&gt;
こっちにいくんだ、こういう流れがあるんだ、というのに従っていく事は大事です。&lt;br /&gt;
多くの受験生がなんとなくフィーリングで読んでいくと&lt;br /&gt;
訳文と途中からだんだんだんだんズレていきます。自分がこう思って読んでいたのが、訳文とある一点から離れ始めて、どんどん違う話になっていくというのが経験としておありだと思います。&lt;br /&gt;
これはもちろん文法的にちゃんと品詞分解が出来てなかったから話の筋を間違えました、&lt;br /&gt;
あるいは主語と目的語を取り違えていました、あるいは敬語がよく分かっていませんでしたという事からも起こります。&lt;br /&gt;
ですが、話の流れ、ストーリーはこう進んでいくものだという型みたいなものを&lt;br /&gt;
そもそも身に付けていないというのが原因の一つになるかと思います。&lt;br /&gt;
ですので、これに対する処方箋は一つです。&lt;span style="color: #ff0000;"&gt;数を読む事、数を解く事&lt;/span&gt;です。&lt;br /&gt;
私の担当している生徒さんというのは恐らく年間100本以上の古文を読むという&lt;br /&gt;
勘定になるはずです。&lt;br /&gt;
正直100本120本ぐらいでは全然足りないという気もしますけれど、&lt;br /&gt;
最低限それぐらいは解く必要があるという事になります。&lt;br /&gt;
恐らく学校の演習の時間、それと自分で進めていく古文の問題集、大体一冊辺り20から25語ぐらいが一つの問題集には長文が載っているはずです。&lt;br /&gt;
ですので、それを2、3冊やって毎週のように学校の演習の授業が年間40回とか30回とかある訳でしょうから、トータルすると大体100回分ぐらいにはそれだけでなるはずです。&lt;br /&gt;
ですので、一つの目安として&lt;span style="color: #0000ff;"&gt;100本から150本ぐらいは問題を解いた事がある&lt;/span&gt;、&lt;br /&gt;
&lt;span style="color: #0000ff;"&gt;長文を読んだ事がある&lt;/span&gt;という状況にしてもらいたいという事です。&lt;/p&gt;
&lt;p&gt;古典の勉強全体の組み立て（助動詞と古文常識の順番を含む）は、&lt;a href="https://koten-kakitsubata.jp/blog/kotentokui/"&gt;&lt;strong&gt;全体像はこちら&lt;/strong&gt;&lt;/a&gt;で確認できます。&lt;/p&gt;
&lt;h2&gt;古典常識を押さえる&lt;/h2&gt;
&lt;p&gt;――もう一個重要なポイントとして、出てくる世界観というか、&lt;br /&gt;
いわゆる常識的な事を押さえておく必要があるのではないかという気もするのですが、&lt;br /&gt;
そこら辺についてはいかがでしょうか？&lt;/p&gt;
&lt;p&gt;岡部：正直そういった事を系統だって勉強するというのは高校生には難しい所があるかと思います。&lt;br /&gt;
学校の授業で先生がそうした古典常識についてお話をされている場面、&lt;br /&gt;
あるいは問題集の解説でそういったものが書かれている所についてはちょっと意識をして、なんとなく流すのではなく意識的にそこは古典常識について書いてある所だと思って注意して読んで頂きというのが一点です。&lt;br /&gt;
高校入学時に多分もらったきり多分机の端っこにすでに片付けてあるか、&lt;br /&gt;
あるいは学校のロッカーに入れっぱなしになっていると思われる&lt;span style="color: #ff0000;"&gt;国語便覧&lt;/span&gt;があるかと思います。&lt;br /&gt;
あの分厚いやつです。&lt;br /&gt;
あれを特に&lt;span style="color: #0000ff;"&gt;古文漢文のパートについて意識して読んで&lt;/span&gt;もらいたいです。&lt;br /&gt;
あれを見るだけで全然違うと思います。&lt;br /&gt;
とにかくあれの素晴らしい所は、非常にビジュアルに作ってあります。&lt;br /&gt;
建築であるとか調度品であるとか、そういったものです。&lt;br /&gt;
少なくとも&lt;span style="color: #0000ff;"&gt;名前は見た事がある&lt;/span&gt;状態にしてもらうだけでも全然違います。&lt;br /&gt;
きちょうと言われた時に、なんかこうベロンと布が下がっている移動式のカーテンねっていうのが&lt;br /&gt;
ふわっとでも分かる、そこまで分からないまでも、せめて障壁具というんでしょうか？&lt;br /&gt;
部屋の中に置かれる家具なんだな、ぐらいが分かっていて、間違っても衣類の事ではないという事がイメージ出来るだけでも違います。&lt;br /&gt;
狩衣は男性が着る衣装の事なんだな、TPOとしてどういう場面で使うかまで知らなくても&lt;br /&gt;
そのぐらいの事が分かっているだけで随分違ってくるはずです。&lt;br /&gt;
ですので、とにかく&lt;span style="color: #ff0000;"&gt;国語便覧をちゃんと眺めておく&lt;/span&gt;事というのは大事になります。&lt;br /&gt;
あと特殊なのは、枕草子源氏物語については大学入試ではあらすじを知っています、&lt;br /&gt;
登場人物、人物関係を知っていますというのを前提で出題します。&lt;br /&gt;
読んだ事があるみたいな事を要求している訳です。&lt;br /&gt;
ですので、受験生がそんな事ある訳ないじゃないですか？&lt;br /&gt;
受験生が枕草子通読していたり源氏物語通読しているはずはないのに、&lt;br /&gt;
それをあたかも当然の顔をして出題をしてくるというのが大学入試古文です。&lt;br /&gt;
ですので、枕草子に関しては一条朝に関わる人物、定子、彰子それぞれの後ろ盾の家です。&lt;br /&gt;
定子だったら中の関白家の人たち、それに仕える女房です。彰子の方もそうです。&lt;br /&gt;
道長側、彰子にお仕えする紫式部、和泉式部、赤染衛門といった&lt;br /&gt;
女房の名前辺りは知っておかなければならないでしょう。源氏物語は言わずもがなです。&lt;br /&gt;
ですので、これ自体がちょっと大変な作業なんですが、&lt;br /&gt;
出来れば&lt;span style="color: #0000ff;"&gt;あさきゆめみし&lt;/span&gt;単行本で13巻、今はデラックス版とか新装版とか数バージョン出ていますが、それで10巻です。文庫版で7巻です。&lt;br /&gt;
大体の場合、単行本Amazonの古本で三千円台で買えます。&lt;br /&gt;
これ必ず買って下さい。必ず読んで下さい。文系受験生のバイブルです。&lt;br /&gt;
理系の方はそこまで要求するのは酷かなと思いますが、&lt;br /&gt;
少なくとも僕の高校では学級文庫に置いてありました。&lt;br /&gt;
絶対受験生が読まない訳にはいかない作品です。&lt;br /&gt;
単にストーリーが追える、人物関係が分かるというのもそうでしょうが、&lt;br /&gt;
調度品であるとか衣類であるとか建築というのが&lt;br /&gt;
具体的に人物と同じ縮尺でどんなふうに使われているのかというのが&lt;br /&gt;
ビジュアルに分かるようになっています。&lt;br /&gt;
なので、是非あさきゆめみしについては通読をして頂きたいというのが&lt;br /&gt;
古文家としては望ましいと思う所です。&lt;br /&gt;
ちょっと読みづらい所はありますが頑張って読んで頂きたいという所です。&lt;/p&gt;
&lt;p&gt;&lt;!-- [ /.socialSet ] --&gt;&lt;/p&gt;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blog%2F%25e5%2588%259d%25e8%25a6%258b%25e3%2581%25ae%25e6%2596%2587%25e7%25ab%25a0%25e3%2582%2592%25e8%25aa%25ad%25e3%2582%2581%25e3%2582%258b%25e3%2582%2588%25e3%2581%2586%25e3%2581%25ab%25e3%2581%2599%25e3%2582%258b%25e3%2581%25ab%25e3%2581%25af%25ef%25bc%259f%2F&amp;amp;t=%E5%8F%A4%E6%96%87%E3%81%AE%E5%88%9D%E8%A6%8B%E6%96%87%E3%81%8C%E8%AA%AD%E3%82%81%E3%81%AA%E3%81%84%E4%BA%BA%E3%81%B8%E2%94%80%E2%94%80%E3%80%8C%E3%81%AA%E3%82%93%E3%81%A8%E3%81%AA%E3%81%8F%E8%AA%AD%E3%81%BF%E3%80%8D%E3%82%92%E8%84%B1%E5%87%BA%E3%81%99%E3%82%8B3%E3%81%A4%E3%81%AE%E6%89%8B%E9%A0%86%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blog%2F%25e5%2588%259d%25e8%25a6%258b%25e3%2581%25ae%25e6%2596%2587%25e7%25ab%25a0%25e3%2582%2592%25e8%25aa%25ad%25e3%2582%2581%25e3%2582%258b%25e3%2582%2588%25e3%2581%2586%25e3%2581%25ab%25e3%2581%2599%25e3%2582%258b%25e3%2581%25ab%25e3%2581%25af%25ef%25bc%259f%2F&amp;amp;text=%E5%8F%A4%E6%96%87%E3%81%AE%E5%88%9D%E8%A6%8B%E6%96%87%E3%81%8C%E8%AA%AD%E3%82%81%E3%81%AA%E3%81%84%E4%BA%BA%E3%81%B8%E2%94%80%E2%94%80%E3%80%8C%E3%81%AA%E3%82%93%E3%81%A8%E3%81%AA%E3%81%8F%E8%AA%AD%E3%81%BF%E3%80%8D%E3%82%92%E8%84%B1%E5%87%BA%E3%81%99%E3%82%8B3%E3%81%A4%E3%81%AE%E6%89%8B%E9%A0%86%20%7C%20%E5%8F%A4%E5%85%B8%E5%B0%82%E9%96%80%E5%A1%BE%20%E3%81%8B%E3%81%8D%E3%81%A4%E3%81%B0%E3%81%9F" target="_blank" &gt;&lt;span class="vk_icon_w_r_sns_twitter icon_sns"&gt;&lt;/span&gt;&lt;span class="sns_txt"&gt;twitter&lt;/span&gt;&lt;/a&gt;&lt;/li&gt;&lt;li class="sb_copy sb_icon"&gt;&lt;button class="copy-button sb_icon_inner"data-clipboard-text="古文の初見文が読めない人へ──「なんとなく読み」を脱出する3つの手順 | 古典専門塾 かきつばた https://koten-kakitsubata.jp/blog/%e5%88%9d%e8%a6%8b%e3%81%ae%e6%96%87%e7%ab%a0%e3%82%92%e8%aa%ad%e3%82%81%e3%82%8b%e3%82%88%e3%81%86%e3%81%ab%e3%81%99%e3%82%8b%e3%81%ab%e3%81%af%ef%bc%9f/"&gt;&lt;span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</si>
  <si>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https://natsui-sansu-juku.com/column/510-02/
【検出された不自然ワード】
- 型
【本文】
------
&lt;h2&gt;曲線図形が苦手なサピックス5年生へ&lt;/h2&gt;
&lt;p&gt;円やおうぎ形、曲線を含む複合図形は、多くの小学生にとって&lt;strong&gt;「なんとなく苦手」になりやすい単元&lt;/strong&gt;です。&lt;br /&gt;
本ページでは、動画講義とあわせて、&lt;br /&gt;
&lt;strong&gt;円・おうぎ形の基本公式&lt;/strong&gt;から、&lt;strong&gt;複合図形の4つの典型的な求積パターン&lt;/strong&gt;、そして&lt;strong&gt;おうぎ形を描く点の移動問題&lt;/strong&gt;までを整理しました。&lt;br /&gt;
サピックスに通う小学5年生で、算数に不安があるお子さまが、授業に入る前に「ここだけは押さえておきたい！」というポイントをコンパクトにまとめています。&lt;br /&gt;
サピックス小5算数の「15分まとめ」全体の一覧は、&lt;a href="https://natsui-sansu-juku.com/column/sapix-15/"&gt;全体像はこちら&lt;/a&gt;から確認できます。&lt;/p&gt;
&lt;h2&gt;動画講義：曲線図形の面積のポイント&lt;/h2&gt;
&lt;p&gt;&lt;iframe title="510-02　平面図形(2)【サピックスの算数を15分で授業してみた】" src="https://www.youtube.com/embed/ixJ97LvE2FI?feature=oembed" width="750" height="422" frameborder="0" allowfullscreen="allowfullscreen"&gt;&lt;/iframe&gt;&lt;/p&gt;
&lt;blockquote&gt;&lt;p&gt;この動画は、サピックスに通塾している小学５年生で、算数が苦手な生徒さん向けに&lt;strong&gt;「授業に入る前に見ておいてほしいポイント」&lt;/strong&gt;をまとめた内容です。&lt;br /&gt;
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※本動画は、サピックスで使用されているテキストそのものの解説ではありません。あらかじめご了承ください。&lt;/p&gt;&lt;/blockquote&gt;
&lt;h2&gt;１．曲線図形の求積の基本&lt;/h2&gt;
&lt;p&gt;曲線図形の多くは、&lt;strong&gt;円やおうぎ形&lt;/strong&gt;をもとに考えます。まずは公式と用語をしっかり整理しましょう。&lt;/p&gt;
&lt;h3&gt;円周の求め方&lt;/h3&gt;
&lt;p&gt;円周とは、円のまわり一周の長さのことです。&lt;br /&gt;
&lt;strong&gt;円周の求め方：&lt;/strong&gt;&lt;br /&gt;
&lt;strong&gt;直径 × 円周率&lt;/strong&gt;&lt;/p&gt;
&lt;ul&gt;
&lt;li&gt;直径…円の中心を通り、円を端から端まで結んだ線の長さ&lt;/li&gt;
&lt;li&gt;円周率…円周 ÷ 直径で求められる一定の比&lt;/li&gt;
&lt;/ul&gt;
&lt;h3&gt;円の面積&lt;/h3&gt;
&lt;p&gt;円の面積は、次の公式で求めます。&lt;/p&gt;
&lt;p&gt;&lt;strong&gt;円の面積：&lt;/strong&gt;&lt;br /&gt;
&lt;strong&gt;半径 × 半径 × 円周率&lt;/strong&gt;&lt;br /&gt;
（＝ 半径&lt;sup&gt;2&lt;/sup&gt; × 円周率）&lt;/p&gt;
&lt;h3&gt;円周率のいろいろな表し方&lt;/h3&gt;
&lt;p&gt;円周率といえば&lt;strong&gt;3.14&lt;/strong&gt;を思い浮かべますが、問題によっては次のように指定されることがあります。&lt;/p&gt;
&lt;ul&gt;
&lt;li&gt;3&lt;/li&gt;
&lt;li&gt;3.1&lt;/li&gt;
&lt;li&gt;22/7（７分の22）&lt;/li&gt;
&lt;li&gt;その他、指示された値&lt;/li&gt;
&lt;/ul&gt;
&lt;p&gt;&lt;strong&gt;必ず問題文の指示を確認し、指定された円周率を使うこと&lt;/strong&gt;がとても重要です。&lt;/p&gt;
&lt;h3&gt;おうぎ形の面積&lt;/h3&gt;
&lt;p&gt;おうぎ形とは、円の一部分を切り取ったような図形です。「中心角」が重要なキーワードになります。&lt;/p&gt;
&lt;ul&gt;
&lt;li&gt;&lt;strong&gt;中心角：&lt;/strong&gt;円の中心をはさんで二本の半径で作られる角&lt;/li&gt;
&lt;li&gt;&lt;strong&gt;弧：&lt;/strong&gt;円周の一部分のこと（おうぎ形の外側の曲線）&lt;/li&gt;
&lt;/ul&gt;
&lt;p&gt;おうぎ形の面積は、次の考え方で求めます。&lt;/p&gt;
&lt;p&gt;&lt;strong&gt;おうぎ形の面積：&lt;/strong&gt;&lt;br /&gt;
&lt;strong&gt;円の面積 ×（中心角 ÷ 360°）&lt;/strong&gt;&lt;/p&gt;
&lt;p&gt;つまり、&lt;strong&gt;「360°分の中心角をかける」&lt;/strong&gt;ことで、円全体のうち何分のいくつかを表しているかを計算します。&lt;/p&gt;
&lt;h3&gt;計算を楽にする「3.14のかけ算」暗記&lt;/h3&gt;
&lt;p&gt;曲線図形の求積では、&lt;br /&gt;
&lt;strong&gt;「円周率 × 何か」&lt;/strong&gt;&lt;br /&gt;
という計算が必ず出てきます。とくに3.14を使う場合、×９まで暗記しておくと、計算がグッと楽になります。&lt;/p&gt;
&lt;blockquote&gt;&lt;p&gt;3.14×1＝3.14　　3.14×2＝6.28　　3.14×3＝9.42　　3.14×4＝12.56&lt;br /&gt;
3.14×5＝15.70　 3.14×6＝18.84　 3.14×7＝21.98　 3.14×8＝25.12&lt;br /&gt;
3.14×9＝28.26&lt;/p&gt;&lt;/blockquote&gt;
&lt;p&gt;&lt;strong&gt;暗算で素早く出せるようにしておくと、テスト本番で大きな武器になります。&lt;/strong&gt;&lt;/p&gt;
&lt;h2&gt;２．複合図形の面積：４つの基本パターン&lt;/h2&gt;
&lt;p&gt;曲線を含む複合図形の面積は「ぱっと見が複雑」に見えますが、多くの問題は次の４パターンに当てはまります。&lt;/p&gt;
&lt;ul&gt;
&lt;li&gt;① バラバラにする&lt;/li&gt;
&lt;li&gt;② 全体 − いらない部分&lt;/li&gt;
&lt;li&gt;③ 等積移動&lt;/li&gt;
&lt;li&gt;④ 等積変形&lt;/li&gt;
&lt;/ul&gt;
&lt;p&gt;前回の動画と同様、この４つをしっかり使い分ければ、ほとんどの問題が解けるようになります。&lt;/p&gt;
&lt;h3&gt;① バラバラにする&lt;/h3&gt;
&lt;p&gt;図形を&lt;strong&gt;三角形・長方形・正方形・円・おうぎ形&lt;/strong&gt;など、面積の求め方がわかっている形に分けて考える方法です。&lt;/p&gt;
&lt;ul&gt;
&lt;li&gt;複雑に見えても、線を引くと「見慣れた形」に分けられることが多い&lt;/li&gt;
&lt;li&gt;分けた一つ一つの面積を求めて、最後に合計する&lt;/li&gt;
&lt;/ul&gt;
&lt;h3&gt;② 全体 − いらない部分&lt;/h3&gt;
&lt;p&gt;大きな図形全体の面積から、不要な部分（白い部分など）を引いて求める方法です。&lt;/p&gt;
&lt;ul&gt;
&lt;li&gt;「求めたい部分を直接計算する」のではなく、&lt;strong&gt;「引き算で残った部分」&lt;/strong&gt;としてとらえる&lt;/li&gt;
&lt;li&gt;円の一部がくりぬかれている図形などでよく使う&lt;/li&gt;
&lt;/ul&gt;
&lt;h3&gt;③ 等積移動&lt;/h3&gt;
&lt;p&gt;形をずらしても面積は変わらない、という性質を利用する考え方です。&lt;/p&gt;
&lt;ul&gt;
&lt;li&gt;同じ大きさの三角形や長方形をスライドさせて「見やすい形」に並べ替える&lt;/li&gt;
&lt;li&gt;「高さ」や「底辺」の長さがそろうように移動させると、面積が求めやすくなる&lt;/li&gt;
&lt;/ul&gt;
&lt;h3&gt;④ 等積変形&lt;/h3&gt;
&lt;p&gt;形を変えても面積が変わらないことを使って、&lt;strong&gt;別の形に変えてから&lt;/strong&gt;面積を求める方法です。&lt;/p&gt;
&lt;ul&gt;
&lt;li&gt;曲線をふくむ図形を「長方形」などに変形して考えることもある&lt;/li&gt;
&lt;li&gt;「この形だと公式が使いにくい」と感じたら、等積変形を疑ってみる&lt;/li&gt;
&lt;/ul&gt;
&lt;p&gt;&lt;strong&gt;複合図形＝この４パターンのどれか（または組み合わせ）&lt;/strong&gt;と意識して問題を眺めるだけでも、解き方の見通しが立ちやすくなります。&lt;/p&gt;
&lt;h2&gt;３．おうぎ形を描く点の移動&lt;/h2&gt;
&lt;p&gt;おうぎ形を描く点の移動に関する問題は、&lt;strong&gt;難しそうに見えますが「図で追いかける」ことがコツ&lt;/strong&gt;です。&lt;/p&gt;
&lt;h3&gt;基本の考え方&lt;/h3&gt;
&lt;ul&gt;
&lt;li&gt;半径の長さは一定のまま、点がぐるっと円周上を動いていくイメージ&lt;/li&gt;
&lt;li&gt;動いた角度（中心角）がわかれば、&lt;strong&gt;移動した距離＝弧の長さ&lt;/strong&gt;が求められる&lt;/li&gt;
&lt;li&gt;その点が描く部分は、たいてい&lt;strong&gt;おうぎ形またはその一部&lt;/strong&gt;と考えられる&lt;/li&gt;
&lt;/ul&gt;
&lt;h3&gt;補助線を使って「移動範囲」を図示する&lt;/h3&gt;
&lt;p&gt;おうぎ形を描く点の移動問題では、次のステップで整理するとわかりやすくなります。&lt;/p&gt;
&lt;ol&gt;
&lt;li&gt;問題文の通りに、&lt;strong&gt;点が動く様子を図に描く&lt;/strong&gt;&lt;/li&gt;
&lt;li&gt;円の中心や半径を補助線でしっかり描き、&lt;strong&gt;中心角がどこからどこまでか&lt;/strong&gt;をはっきりさせる&lt;/li&gt;
&lt;li&gt;「点が通った軌跡」がどの部分の弧（またはおうぎ形）なのかを確認する&lt;/li&gt;
&lt;li&gt;弧の長さやおうぎ形の面積を、&lt;strong&gt;円の公式＋（中心角 ÷ 360°）&lt;/strong&gt;で求める&lt;/li&gt;
&lt;/ol&gt;
&lt;p&gt;&lt;strong&gt;「補助線で整理 → おうぎ形として認識 → 中心角で割合をかける」&lt;/strong&gt;という流れを何度も繰り返して慣れていきましょう。&lt;/p&gt;
&lt;h2&gt;４．サピックス5年生向けの活用法&lt;/h2&gt;
&lt;p&gt;本動画・本ページは、次のような目的で作成しています。&lt;/p&gt;
&lt;ul&gt;
&lt;li&gt;サピックス5年生が、&lt;strong&gt;授業に入る前に押さえておきたいポイント&lt;/strong&gt;を事前に確認する&lt;/li&gt;
&lt;li&gt;すでに授業を受けたあとに、&lt;strong&gt;「どこが重要だったのか」を振り返る復習用&lt;/strong&gt;として活用する&lt;/li&gt;
&lt;li&gt;曲線図形に苦手意識があるお子さまが、&lt;strong&gt;公式や典型パターンを整理し直す&lt;/strong&gt;きっかけにする&lt;/li&gt;
&lt;/ul&gt;
&lt;p&gt;とくに算数が苦手な生徒さんは、いきなりテキストの演習に入る前に、&lt;/p&gt;
&lt;ul&gt;
&lt;li&gt;円・おうぎ形の公式&lt;/li&gt;
&lt;li&gt;複合図形の４パターン&lt;/li&gt;
&lt;li&gt;点の移動の「補助線＋おうぎ形」の考え方&lt;/li&gt;
&lt;/ul&gt;
&lt;p&gt;この３点を動画とあわせて確認しておくと、授業内容の理解がスムーズになります。&lt;/p&gt;
&lt;h2&gt;５．当塾でのSapix対策&lt;/h2&gt;
&lt;h3&gt;サピックス算数の特徴と対策方針&lt;/h3&gt;
&lt;p&gt;サピックスの算数は、&lt;strong&gt;「思考力」「読解力」「図形感覚」&lt;/strong&gt;をバランスよく問う問題が多く、&lt;br /&gt;
単に公式を暗記するだけでは対応が難しいのが特徴です。&lt;br /&gt;
当塾では、こうした特徴をふまえたうえで、&lt;/p&gt;
&lt;ul&gt;
&lt;li&gt;単元ごとの&lt;strong&gt;「つまずきやすいポイント」&lt;/strong&gt;を事前に整理&lt;/li&gt;
&lt;li&gt;図や補助線を使った&lt;strong&gt;考え方のプロセス&lt;/strong&gt;をていねいに指導&lt;/li&gt;
&lt;li&gt;サピックスの学習サイクルに合わせた&lt;strong&gt;復習・フォロー&lt;/strong&gt;を行う&lt;/li&gt;
&lt;/ul&gt;
&lt;p&gt;といった形で、サピックスに通塾しているお子さまの学習をサポートしています。&lt;/p&gt;
&lt;h3&gt;詳しいご案内はこちら&lt;/h3&gt;
&lt;p&gt;Sapixの特徴については&lt;strong&gt;&lt;a href="https://natsui-sansu-juku.com/sapix-2/" target="_blank" rel="noopener noreferrer"&gt;コチラ&lt;/a&gt;&lt;/strong&gt;、&lt;br /&gt;
当塾でのSapix対策については&lt;strong&gt;&lt;a href="https://natsui-sansu-juku.com/sapix/" target="_blank" rel="noopener noreferrer"&gt;コチラ&lt;/a&gt;&lt;/strong&gt;をご覧ください。&lt;/p&gt;
&lt;h2&gt;まとめ：曲線図形は「公式＋４パターン＋補助線」で攻略&lt;/h2&gt;
&lt;ul&gt;
&lt;li&gt;曲線図形の基本は、&lt;strong&gt;円周・円の面積・おうぎ形の面積&lt;/strong&gt;を正しく使えるかどうか&lt;/li&gt;
&lt;li&gt;円周率は3.14だけでなく、&lt;strong&gt;3・3.1・22/7&lt;/strong&gt;など指示に従って使い分ける&lt;/li&gt;
&lt;li&gt;複合図形は、&lt;strong&gt;①バラバラにする ②全体−いらない部分 ③等積移動 ④等積変形&lt;/strong&gt;の４パターンで考える&lt;/li&gt;
&lt;li&gt;おうぎ形を描く点の移動は、&lt;strong&gt;補助線で移動範囲を図示し、「おうぎ形＋中心角」で整理&lt;/strong&gt;するのがコツ&lt;/li&gt;
&lt;li&gt;サピックス5年生で算数が苦手なお子さまは、授業の前後で本動画と本ページを活用し、&lt;strong&gt;「公式の暗記」ではなく「考え方の流れ」&lt;/strong&gt;を身につけていきましょう。&lt;/li&gt;
&lt;/ul&gt;
&lt;p&gt;曲線図形は、一度しくみが分かると&lt;strong&gt;「パターンで解ける」得点源&lt;/strong&gt;になります。&lt;br /&gt;
ぜひ動画とあわせて、何度も見返しながら自分のものにしていきましょう。&lt;/p&gt;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id="veu_cta-31796"&gt;&lt;h1 class="cta_title"&gt;動画：中学受験Q&amp;A&lt;/h1&gt;&lt;div class="cta_body"&gt;&lt;div class="cta_body_image cta_body_image_right"&gt;&lt;a href="https://natsui-sansu-juku.com/ct/%e4%b8%ad%e5%ad%a6%e5%8f%97%e9%a8%93q%ef%bc%86%ef%bd%81/"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image_exist"&gt;中学受験についての親御さんの悩みやお子さんの問題に答えるQ&amp;amp;A動画です。経験に基づくアドバイスを通じて、中学受験に関する情報とサポートを提供しています。&lt;/div&gt;&lt;div class="cta_body_link"&gt;&lt;a href="https://natsui-sansu-juku.com/ct/%e4%b8%ad%e5%ad%a6%e5%8f%97%e9%a8%93q%ef%bc%86%ef%bd%81/" class="btn btn-primary btn-block btn-lg" target="_blank"&gt;動画：中学受験Q&amp;amp;A&lt;/a&gt;&lt;/div&gt;&lt;/div&gt;&lt;!--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510-02%2F&amp;amp;t=510-02%E5%B0%8F6%E7%AE%97%E6%95%B0%E3%80%8C%E8%A4%87%E5%90%88%E5%9B%B3%E5%BD%A2%E3%81%A8%E5%86%86%E3%80%8D%E3%81%AE%E9%9D%A2%E7%A9%8D%E6%94%BB%E7%95%A5%E2%94%80%E2%94%803.14%E3%81%AE%E4%BD%BF%E3%81%84%E6%96%B9%E3%81%A8%E5%91%A8%E3%82%8A%E3%81%AE%E9%95%B7%E3%81%95%E3%81%AE%E6%B1%82%E3%82%81%E6%96%B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510-02%2F&amp;amp;text=510-02%E5%B0%8F6%E7%AE%97%E6%95%B0%E3%80%8C%E8%A4%87%E5%90%88%E5%9B%B3%E5%BD%A2%E3%81%A8%E5%86%86%E3%80%8D%E3%81%AE%E9%9D%A2%E7%A9%8D%E6%94%BB%E7%95%A5%E2%94%80%E2%94%803.14%E3%81%AE%E4%BD%BF%E3%81%84%E6%96%B9%E3%81%A8%E5%91%A8%E3%82%8A%E3%81%AE%E9%95%B7%E3%81%95%E3%81%AE%E6%B1%82%E3%82%81%E6%96%B9%20%7C%20%E4%B8%AD%E5%AD%A6%E5%8F%97%E9%A8%93%E5%B0%82%E9%96%80%E3%80%80%E5%A4%8F%E4%BA%95%E7%AE%97%E6%95%B0%E5%A1%BE" target="_blank" &gt;&lt;span class="vk_icon_w_r_sns_x_twitter icon_sns"&gt;&lt;/span&gt;&lt;span class="sns_txt"&gt;X&lt;/span&gt;&lt;/a&gt;&lt;/li&gt;&lt;li class="sb_bluesky sb_icon"&gt;&lt;a class="sb_icon_inner" href="https://bsky.app/intent/compose?text=510-02%E5%B0%8F6%E7%AE%97%E6%95%B0%E3%80%8C%E8%A4%87%E5%90%88%E5%9B%B3%E5%BD%A2%E3%81%A8%E5%86%86%E3%80%8D%E3%81%AE%E9%9D%A2%E7%A9%8D%E6%94%BB%E7%95%A5%E2%94%80%E2%94%803.14%E3%81%AE%E4%BD%BF%E3%81%84%E6%96%B9%E3%81%A8%E5%91%A8%E3%82%8A%E3%81%AE%E9%95%B7%E3%81%95%E3%81%AE%E6%B1%82%E3%82%81%E6%96%B9%20%7C%20%E4%B8%AD%E5%AD%A6%E5%8F%97%E9%A8%93%E5%B0%82%E9%96%80%E3%80%80%E5%A4%8F%E4%BA%95%E7%AE%97%E6%95%B0%E5%A1%BE%0Ahttps%3A%2F%2Fnatsui-sansu-juku.com%2Fcolumn%2F510-02%2F" target="_blank" &gt;&lt;span class="vk_icon_w_r_sns_bluesky icon_sns"&gt;&lt;/span&gt;&lt;span class="sns_txt"&gt;Bluesky&lt;/span&gt;&lt;/a&gt;&lt;/li&gt;&lt;li class="sb_hatena sb_icon"&gt;&lt;a class="sb_icon_inner" href="//b.hatena.ne.jp/add?mode=confirm&amp;url=https%3A%2F%2Fnatsui-sansu-juku.com%2Fcolumn%2F510-02%2F&amp;amp;title=510-02%E5%B0%8F6%E7%AE%97%E6%95%B0%E3%80%8C%E8%A4%87%E5%90%88%E5%9B%B3%E5%BD%A2%E3%81%A8%E5%86%86%E3%80%8D%E3%81%AE%E9%9D%A2%E7%A9%8D%E6%94%BB%E7%95%A5%E2%94%80%E2%94%803.14%E3%81%AE%E4%BD%BF%E3%81%84%E6%96%B9%E3%81%A8%E5%91%A8%E3%82%8A%E3%81%AE%E9%95%B7%E3%81%95%E3%81%AE%E6%B1%82%E3%82%81%E6%96%B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sb_icon_inner"data-clipboard-text="510-02小6算数「複合図形と円」の面積攻略──3.14の使い方と周りの長さの求め方 | 中学受験専門　夏井算数塾 https://natsui-sansu-juku.com/column/510-02/"&gt;&lt;span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</si>
  <si>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https://natsui-sansu-juku.com/column/qa5/
【検出された不自然ワード】
- 型
【本文】
------
&lt;p&gt;&lt;iframe title="YouTube video player" src="https://www.youtube.com/embed/dy9jcrI0Jlc?si=Zk9Q4VX9n7WZEuOa"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&lt;h2&gt;学校見学に行くタイミングは？&lt;/h2&gt;
&lt;article class="text-token-text-primary w-full focus:outline-none [--shadow-height:45px] has-data-writing-block:pointer-events-none has-data-writing-block:-mt-(--shadow-height) has-data-writing-block:pt-(--shadow-height) [&amp;amp;:has([data-writing-block])&amp;gt;*]:pointer-events-auto [content-visibility:auto] supports-[content-visibility:auto]:[contain-intrinsic-size:auto_100lvh] scroll-mt-[calc(var(--header-height)+min(200px,max(70px,20svh)))]" dir="auto" tabindex="-1" data-turn-id="request-WEB:3a76b3d3-5642-4ce5-9fdf-d5270174582b-47" data-testid="conversation-turn-96" data-scroll-anchor="true" data-turn="assistant"&gt;
&lt;div class="text-base my-auto mx-auto pb-10 [--thread-content-margin:--spacing(4)] thread-sm:[--thread-content-margin:--spacing(6)] thread-lg:[--thread-content-margin:--spacing(16)] px-(--thread-content-margin)"&gt;
&lt;div class="[--thread-content-max-width:40rem] thread-lg:[--thread-content-max-width:48rem] mx-auto max-w-(--thread-content-max-width) flex-1 group/turn-messages focus-visible:outline-hidden relative flex w-full min-w-0 flex-col agent-turn" tabindex="-1"&gt;
&lt;div class="flex max-w-full flex-col grow"&gt;
&lt;div class="min-h-8 text-message relative flex w-full flex-col items-end gap-2 text-start break-words whitespace-normal [.text-message+&amp;amp;]:mt-1" dir="auto" data-message-author-role="assistant" data-message-id="6dc73557-3adf-45e6-adfd-4e1ff6c01dc1" data-message-model-slug="gpt-5"&gt;
&lt;div class="flex w-full flex-col gap-1 empty:hidden first:pt-[1px]"&gt;
&lt;div class="markdown prose dark:prose-invert w-full break-words light markdown-new-styling"&gt;
&lt;p data-start="33" data-end="77"&gt;いつでも構いませんが、&lt;strong data-start="44" data-end="70"&gt;志望校を決めるタイミングと密接に関わってくる&lt;/strong&gt; と思います。&lt;/p&gt;
&lt;p data-start="79" data-end="240"&gt;志望校を決定する時期は、ご家庭によってさまざまです。6年生になってから決めるケースもあれば、早い方だと4年生の途中で方向性が見えてくる場合もあります。ただ、その時までに &lt;strong data-start="164" data-end="188"&gt;できるだけ多くの学校を見ておくことが大切&lt;/strong&gt; です。見学した学校が少なすぎると、そもそも比較する選択肢がなく、適切な判断ができなくなってしまいます。&lt;/p&gt;
&lt;p data-start="242" data-end="274"&gt;つまり、&lt;strong data-start="246" data-end="268"&gt;志望校を確定する前に見学しておくべき&lt;/strong&gt; なのです。&lt;/p&gt;
&lt;p data-start="276" data-end="361" data-is-last-node="" data-is-only-node=""&gt;6年生の秋になってから、慌てて複数の学校を見に行く…という状況は、できれば避けたいところです。余裕をもって学校を見るためにも、早めに動き出すことを意識しておいてください。&lt;/p&gt;
&lt;p&gt;中学受験の時期別の悩み（志望校・模試・過去問・伸び悩みなど）をまとめて整理した全体像は、&lt;a href="https://natsui-sansu-juku.com/column/hub-qa-jiki/"&gt;中学受験算数Q&amp;amp;A｜時期別の悩み整理（全体像はこちら）&lt;/a&gt;をご覧ください。&lt;/p&gt;
&lt;/div&gt;
&lt;/div&gt;
&lt;/div&gt;
&lt;/div&gt;
&lt;/div&gt;
&lt;/div&gt;
&lt;/article&gt;
&lt;h2&gt;学校見学に子どもは連れて行くべき？&lt;/h2&gt;
&lt;p&gt;基本的には&lt;span style="color: #0000ff;"&gt;保護者の方のみで行かれるケースはほぼない&lt;/span&gt;かと思っています。&lt;br /&gt;
もちろん先ほどお話しした、本当に受験校、志望校というほど志望順位が高くない学校なんだけどもという時に保護者さんだけで行かれるケースは多かったりするかと思いますが、それ以外の場合、&lt;span style="color: #ff0000;"&gt;1％でも行く可能性がある学校であればお子さんも連れて行くといい&lt;/span&gt;と思います。&lt;br /&gt;
ですので、連れて行くべきですか？と言われれば、行く可能性がある学校については連れて行った方がいいと思います。&lt;/p&gt;
&lt;h2&gt;受験勉強中の不安やイライラの解消法は？&lt;/h2&gt;
&lt;p&gt;難しい質問ですね。&lt;br /&gt;
受験勉強中に色んな事を感じる事は当然あったりします。&lt;br /&gt;
標準的な年数でいうと、3年間、小学校3年生の2月から小6の2月までみたいな感じで丸々3年間を受験勉強と付き合いながら過ごしていく事になります。&lt;br /&gt;
なので、当然色んな事が起きますし、更にいうと3年間もありますので波もそこそこあるはずです。&lt;br /&gt;
調子がいい時は調子がいい時、調子が悪い時は調子悪い時という事で様々な場面に遭遇する事が多かったりすると思います。&lt;br /&gt;
どこかのQ&amp;amp;Aでも同じ話をしているかも知れませんが、イライラの解消というお話とはちょっと違うのかも知れませんが、まずは&lt;span style="color: #ff0000;"&gt;&lt;strong&gt;起きる事は仕方がない&lt;/strong&gt;&lt;/span&gt;という事です。&lt;br /&gt;
不安になる気持ちは受験なので当たり前です。&lt;br /&gt;
なので、そこをある程度割り切ってもらう事が一つという事と、あまりにもイライラした状態、不安な状態のまま、不安過ぎる状態のまま勉強を進めていくと効率も悪くなってしまうので、&lt;span style="color: #ff6600;"&gt;勇気をもって一旦スパッと休む&lt;/span&gt;、完全に休むという訳にはいきませんが、ある程度量を減らして耐え忍ぶ期間を作るという感じで学習量を調整する事によって解消に向けていけるといいかなと思っています。&lt;/p&gt;
&lt;h2&gt;偏差値を60突破するための勉強法は？&lt;/h2&gt;
&lt;p&gt;色んな方が色んな説明をされているような感じがしますので、本当に詳細な事を聞きたければ他の動画を確認して下さいという話になってしまうかも知れません。&lt;br /&gt;
まず偏差値60というラインをどのように決めるのか、もちろんこれは通われている塾によっても変わりますし、受ける模擬試験によっても偏差値60というラインは変わります。&lt;br /&gt;
その受けるラインによってある程度成績が上位の学校を受ける事になりますので、その勉強法はもちろんそれぞれの学校に応じた勉強法というのが出てくるのが偏差値60以上からが結構多くなります。&lt;br /&gt;
要は、&lt;span style="color: #0000ff;"&gt;特徴的な入試問題&lt;/span&gt;であったり、&lt;span style="color: #0000ff;"&gt;この学校だけはこれを対策しておかなきゃいけない&lt;/span&gt;という問題がちょこちょこ発生し出すのが偏差値60ラインだと基本的に言われています。&lt;br /&gt;
なので、&lt;span style="color: #ff0000;"&gt;そういった事を情報として収集していく事がまず必要になるかと思います。&lt;/span&gt;&lt;br /&gt;
それから、これもおしなべて成績中位から上位に上がるお子さんに共通している事だと思いますが、基本的には結構な量を勉強されているというのが基本的な形にはなると思います。&lt;br /&gt;
要は、僕、私は一生懸命やったんだ、という一生懸命の言葉のレベル感がお子さんによって大分違ってきます。&lt;br /&gt;
その違ってくる中でそのレベル感が高いお子さんになればなるほど偏差値60を突破しやすいというのが当たり前ではあるんですが、性質になるのかなという所ではあります。&lt;br /&gt;
そんな事を意識しながら勉強してもらうという事になります。&lt;br /&gt;
ですので、勉強法というよりはどうやってその一生懸命やっているとかやっている分量をしっかり増やしていくかという事がしっかり身に付いていけば自ずと成績は付いてくるものじゃないかなと思っています。&lt;/p&gt;
&lt;hr /&gt;
&lt;p&gt;&amp;nbsp;&lt;/p&gt;
&lt;p&gt;&lt;iframe title="YouTube video player" src="https://www.youtube.com/embed/slUiRPSA51c?si=vInCpAdD8AkjTkHF" width="560" height="315" frameborder="0" allowfullscreen="allowfullscreen"&gt;&lt;/iframe&gt;&lt;/p&gt;
&lt;h2&gt;受験直前にやるべき事は？&lt;/h2&gt;
&lt;p&gt;やるべき事はおそらく受験直前までに決まっていくはずですので、例えばこの単元を復習しなきゃいけない、この科目をもうちょっと全単元ローラー掛けて勉強しなきゃいけないという事が決まっていると思います。&lt;br /&gt;
なので、&lt;span style="color: #ff0000;"&gt;まず受験直前にやるべき事の前に受験直前の前までに抑えておくべき事です。&lt;/span&gt;&lt;br /&gt;
要は、どこが穴か、どこに対策が必要なのかという事をちゃんと見極めておくという事はとても必要な事です。&lt;br /&gt;
あとは受験直前にやるべき事をもう1個あげるとすると、もちろん学習内容、単元の理解とか入試問題に慣れるとかいう話もさる事ながら、&lt;span style="color: #0000ff;"&gt;受験直前にいきなり生活スタイルを一気に変えるという事はあんまりお勧めしていません。&lt;/span&gt;&lt;br /&gt;
一番ひどい人になると、朝型夜型が逆転してしまうというケースもたまに拝見します。&lt;br /&gt;
昼12時ぐらいに起きて学校にも行かず勉強していて、結局夜中3時ぐらいまで勉強して寝るみたいな事を平気でやってしまう小学生がたまにいらっしゃいますが、さすがにそれはないでしょうという話です。&lt;br /&gt;
当たり前ですが、基本的に1月2月に始まる入学試験というものは朝から始まるものが大半です。&lt;br /&gt;
たまに午後入試というものもあったりしますが、ですのでその生活サイクルに合わせるべく&lt;strong&gt;受験直前はちゃんと規則正しい生活をしましょう。&lt;/strong&gt;&lt;br /&gt;
適度な運動もしましょう、という事も含めてしっかり同じようなライフサイクルをずっと保ちながら受験に向かっていくという事は必要ではないかなと思います。&lt;/p&gt;
&lt;h2&gt;早めに志望校を決める必要性はあるか？&lt;/h2&gt;
&lt;p&gt;これはさっきの話とちょっと被る所がありますが、&lt;span style="color: #0000ff;"&gt;早めに志望校を決めた結果、自分の成績が全くついてこない&lt;/span&gt;というケースがまあまああったりします。&lt;br /&gt;
ですので、早めに志望校を決めて目標を具体化するという事については意味があると思うんですが、結構無意識にやってしまわれる方が多いんですが、志望校を一つに絞ってしまう。&lt;br /&gt;
これが結構あとで尾を引いてくる事が多いんじゃないかなと思います。&lt;br /&gt;
「昔からこの学校行きたいと思っているんですよ」&lt;br /&gt;
それはそれでいいんですが、しかし実際受験はその1校だけを受けて受験終わったね、という事になるケースはほぼありません。&lt;br /&gt;
もちろん何校か受験して、もちろんそれは第一志望校に合格すればそれでいいでしょうし、ひょっとしたら第二志望校、第三志望校に入学する事になるという事もあったりします。&lt;br /&gt;
ですので、早めから志望校を決める人があると思いますが絞り過ぎる必要性まで、&lt;span style="color: #ff0000;"&gt;むしろ絞り過ぎる事によるデメリット&lt;/span&gt;というのはあるんじゃないかなという事をその早めに志望校を決める時には考えて頂けるといいんじゃないかなと思っております。&lt;/p&gt;
&lt;h2&gt;中学受験で最後に伸びる子の特徴は？&lt;/h2&gt;
&lt;p&gt;これも色んなタイプの生徒さんがいらっしゃいますので、一概にこうだという事を言えない所もありますが、やっぱり最後に伸びる子というのは、そもそもスタートが遅かったりとか様々な事情があったりしますが、結局これは全員に共通していますが、&lt;strong&gt;最終的に一番最後にラストスパートが出来る&lt;/strong&gt;、これが最後に伸びるという事だと思いますが、最後に必死になって勉強する事が出来る子になると思います。&lt;br /&gt;
これは具体的な指標ではないですが、こちらサイドから見ていると、という話ではありますが、基本的に最後に伸びる子というのは11月12月くらいから多少目の色が変わってきます。&lt;br /&gt;
&lt;span style="color: #ff0000;"&gt;ちゃんと物事を真剣に的確に捉えていくようになる&lt;/span&gt;という目線をもつ事が出来うるようになっているお子さんが多いかなというのが特徴になるのかなと思います。&lt;br /&gt;
ただ、それを目指して頑張ろうという訳ではないと思います。&lt;br /&gt;
当たり前ですが、最初から伸びてくれればそれで困る事はない訳ですから、最後に伸びなくても別に構いはしないという話ではあります。&lt;br /&gt;
ですが、本当に困った時にどうなるかという時に&lt;span style="color: #ff0000;"&gt;いかに受験というものに対して本気で向き合う事が出来るかどうか&lt;/span&gt;という事が非常に大切になってくるんじゃないかなと思っております。&lt;/p&gt;
&lt;h2&gt;志望校に対して成績が伴わない場合は？&lt;/h2&gt;
&lt;p&gt;これは先ほど志望校の設定の仕方によって話が大分変わってくるよね、という話は2、3個前のお話で出てきたかと思います。&lt;br /&gt;
要は、志望校が1校しかない場合それが伴わないという事はもちろん確実に起きがちです。&lt;br /&gt;
ですが、志望校が複数設定されていれば志望校の選び方にもよりますが、そんな事が全部に対して全部伴わないという事は起きにくいはずです。&lt;br /&gt;
よく言われる話ですが、メインとなる学校、そしてちょっと上の学校、ちょっと下の学校という選び方をするという形で、いわゆる&lt;span style="color: #0000ff;"&gt;成績の範囲をバラしておく&lt;/span&gt;という形で設定してもらえばそもそもこんな事が起きないはずだよね、という事になると思います。&lt;br /&gt;
その一方で、この問題にもう1個話があると思っています。&lt;br /&gt;
成績が伴わない場合、この成績というものを何で測るのかという事も結構重要になってきます。&lt;br /&gt;
例えば、それは普段のマンスリーテストとか合不合判定テスト、首都圏模試とか色んな模擬試験で測るものなのかそうなのかという話です。&lt;br /&gt;
志望校に対してどれぐらい今近付いているのか、遠ざかっているのかというのを模擬試験の点数のみで判断するのはリスクがあるんじゃないかなと思っています。&lt;br /&gt;
要は、同じような問題ではないですし、傾向も違いますし、受ける受験層も違う訳です。&lt;br /&gt;
ですので、志望校に対してどうなんだ、という事を考える時に&lt;span style="color: #ff0000;"&gt;必ず過去問にあたっていくという事は非常に大切かなと思います。&lt;/span&gt;&lt;br /&gt;
実際解いてみてどれぐらい足りないんだ、じゃあこの何点って、例えば10点足りないとすると、この10点はどうやったら埋められるんだろうかという事を考えていく必要があります。&lt;br /&gt;
要は、ある程度具体化した状態で考えてあげないと、なんとなく偏差値が5とか6足りないからやばいんじゃないか、みたいな事を考えてしまうと、じゃあどう対策するの？という話になってしまいます。&lt;br /&gt;
そういう事になりますので、伴わない場合は特にその問題を具体化するために過去問にあたるという事をやって頂けると、非常に問題が明確になってくるんじゃないかなと思っております。&lt;/p&gt;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qa5%2F&amp;amp;t=%E4%B8%AD%E5%AD%A6%E5%8F%97%E9%A8%93Q%EF%BC%86A%EF%BC%885%EF%BC%89%EF%BD%9E%E5%AD%A6%E6%A0%A1%E8%A6%8B%E5%AD%A6%E3%81%A8%E5%8F%97%E9%A8%93%E6%BA%96%E5%82%99%E3%81%AE%E3%82%BF%E3%82%A4%E3%83%9F%E3%83%B3%E3%82%B0%EF%BD%9E%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qa5%2F&amp;amp;text=%E4%B8%AD%E5%AD%A6%E5%8F%97%E9%A8%93Q%EF%BC%86A%EF%BC%885%EF%BC%89%EF%BD%9E%E5%AD%A6%E6%A0%A1%E8%A6%8B%E5%AD%A6%E3%81%A8%E5%8F%97%E9%A8%93%E6%BA%96%E5%82%99%E3%81%AE%E3%82%BF%E3%82%A4%E3%83%9F%E3%83%B3%E3%82%B0%EF%BD%9E%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Q%EF%BC%86A%EF%BC%885%EF%BC%89%EF%BD%9E%E5%AD%A6%E6%A0%A1%E8%A6%8B%E5%AD%A6%E3%81%A8%E5%8F%97%E9%A8%93%E6%BA%96%E5%82%99%E3%81%AE%E3%82%BF%E3%82%A4%E3%83%9F%E3%83%B3%E3%82%B0%EF%BD%9E%20%7C%20%E4%B8%AD%E5%AD%A6%E5%8F%97%E9%A8%93%E5%B0%82%E9%96%80%E3%80%80%E5%A4%8F%E4%BA%95%E7%AE%97%E6%95%B0%E5%A1%BE%0Ahttps%3A%2F%2Fnatsui-sansu-juku.com%2Fcolumn%2Fqa5%2F" target="_blank" &gt;&lt;span class="vk_icon_w_r_sns_bluesky icon_sns"&gt;&lt;/span&gt;&lt;span class="sns_txt"&gt;Bluesky&lt;/span&gt;&lt;/a&gt;&lt;/li&gt;&lt;li class="sb_hatena sb_icon"&gt;&lt;a class="sb_icon_inner" href="//b.hatena.ne.jp/add?mode=confirm&amp;url=https%3A%2F%2Fnatsui-sansu-juku.com%2Fcolumn%2Fqa5%2F&amp;amp;title=%E4%B8%AD%E5%AD%A6%E5%8F%97%E9%A8%93Q%EF%BC%86A%EF%BC%885%EF%BC%89%EF%BD%9E%E5%AD%A6%E6%A0%A1%E8%A6%8B%E5%AD%A6%E3%81%A8%E5%8F%97%E9%A8%93%E6%BA%96%E5%82%99%E3%81%AE%E3%82%BF%E3%82%A4%E3%83%9F%E3%83%B3%E3%82%B0%EF%BD%9E%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sb_icon_inner"data-clipboard-text="中学受験Q＆A（5）～学校見学と受験準備のタイミング～ | 中学受験専門　夏井算数塾 https://natsui-sansu-juku.com/column/qa5/"&gt;&lt;span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</si>
  <si>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https://natsui-sansu-juku.com/column/tokuten_detail/
【検出された不自然ワード】
- 迷い
- 手順
【本文】
------
&lt;div class="post-content"&gt;
&lt;h1 class="page-title"&gt;得点力向上ライブ配信 詳細ページ&lt;/h1&gt;
&lt;p&gt;過去問演習の進め方（取り組む順番・復習の基準・時間配分など）の全体像は、&lt;a href="https://natsui-sansu-juku.com/column/hub-kakomon/"&gt;&lt;strong&gt;中学受験算数過去問の進め方｜夏井算数塾（全体像はこちら）&lt;/strong&gt;&lt;/a&gt;で整理しています。&lt;/p&gt;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&lt;style&gt;
    .intro-box {&lt;br /&gt;        background-color: #f9f9f9;&lt;br /&gt;        border-left: 5px solid #006400;&lt;br /&gt;        padding: 20px;&lt;br /&gt;        margin-bottom: 20px;&lt;br /&gt;        border-radius: 5px;&lt;br /&gt;    }&lt;br /&gt;    .intro-box h2 {&lt;br /&gt;        color: #006400;&lt;br /&gt;        font-size: 24px;&lt;br /&gt;        margin-bottom: 15px;&lt;br /&gt;    }&lt;br /&gt;    .intro-box p {&lt;br /&gt;        font-size: 16px;&lt;br /&gt;        line-height: 1.6;&lt;br /&gt;        color: #333;&lt;br /&gt;    }&lt;br /&gt;    .intro-box ul {&lt;br /&gt;        background-color: #ffffff;&lt;br /&gt;        border-radius: 5px;&lt;br /&gt;        padding: 15px;&lt;br /&gt;        list-style-type: none;&lt;br /&gt;        border: 1px solid #ddd;&lt;br /&gt;    }&lt;br /&gt;    .intro-box ul li {&lt;br /&gt;        padding: 8px 0;&lt;br /&gt;        border-bottom: 1px solid #eee;&lt;br /&gt;        color: #444;&lt;br /&gt;        font-size: 16px;&lt;br /&gt;    }&lt;br /&gt;    .intro-box ul li:last-child {&lt;br /&gt;        border-bottom: none;&lt;br /&gt;    }&lt;br /&gt;&lt;/style&gt;
&lt;div class="intro-box"&gt;
&lt;h2&gt;本ライブ配信について&lt;/h2&gt;
&lt;p data-start="25" data-end="104"&gt;中学受験では、算数の得点力が合否を左右する大きなポイントです。基礎があっても、本番で「正確に」「素早く」「確実に」解けなければ、狙いどおりの得点は伸びません。&lt;/p&gt;
&lt;p data-start="106" data-end="127"&gt;多くの受験生は、次の課題に直面しています。&lt;/p&gt;
&lt;ul data-start="129" data-end="259"&gt;
&lt;li data-start="129" data-end="158"&gt;
&lt;p data-start="131" data-end="158"&gt;過去問は解いているが、解いた後の活用法がわからない&lt;/p&gt;
&lt;/li&gt;
&lt;li data-start="159" data-end="199"&gt;
&lt;p data-start="161" data-end="199"&gt;本番で落とすべきでない問題を落としてしまう（計算ミス・焦り・思考の飛躍）&lt;/p&gt;
&lt;/li&gt;
&lt;li data-start="200" data-end="224"&gt;
&lt;p data-start="202" data-end="224"&gt;基礎はできても、応用問題に対応しきれない&lt;/p&gt;
&lt;/li&gt;
&lt;li data-start="225" data-end="259"&gt;
&lt;p data-start="227" data-end="259"&gt;「解法を覚える」だけでなく、本番で「使いこなす力」が不足している&lt;/p&gt;
&lt;/li&gt;
&lt;/ul&gt;
&lt;p data-start="261" data-end="322"&gt;これらを解決するために、本ライブ配信では実際の中学入試過去問を用い、解法を解説しながら「本番で得点できる力」を養成します。&lt;/p&gt;
&lt;p data-start="324" data-end="436"&gt;得点力を高めるには、単なる知識の詰め込みではなく、「考え方」「アプローチ」「時間内での処理」を身につけることが不可欠です。そこで本配信では、答えの提示にとどまらず、どう考え、どうアプローチすれば解けるのかを重点的に扱います。&lt;/p&gt;
&lt;p data-start="438" data-end="460"&gt;具体的には、次の学習アプローチを提供します。&lt;/p&gt;
&lt;ul data-start="462" data-end="616"&gt;
&lt;li data-start="462" data-end="492"&gt;
&lt;p data-start="464" data-end="492"&gt;過去問の効果的活用法：解いた後の振り返りの手順を解説&lt;/p&gt;
&lt;/li&gt;
&lt;li data-start="493" data-end="525"&gt;
&lt;p data-start="495" data-end="525"&gt;解法プロセスの重視：答え合わせではなく思考の筋道を明確化&lt;/p&gt;
&lt;/li&gt;
&lt;li data-start="526" data-end="553"&gt;
&lt;p data-start="528" data-end="553"&gt;計算ミス対策：原因の特定と具体的な防止策の提示&lt;/p&gt;
&lt;/li&gt;
&lt;li data-start="554" data-end="585"&gt;
&lt;p data-start="556" data-end="585"&gt;思考力を鍛える演習：ひらめきに頼らず論理的に考える方法&lt;/p&gt;
&lt;/li&gt;
&lt;li data-start="586" data-end="616"&gt;
&lt;p data-start="588" data-end="616"&gt;時間内処理能力の向上：解く順・時間配分・捨て問基準を解説&lt;/p&gt;
&lt;/li&gt;
&lt;/ul&gt;
&lt;p data-start="618" data-end="690"&gt;「計算ミスを減らしたい」「本番で解ける力をつけたい」「過去問を有効活用したい」受験生にとって、本配信は実戦力を鍛える最適なトレーニングの場です。&lt;/p&gt;
&lt;p data-start="692" data-end="772" data-is-last-node="" data-is-only-node=""&gt;毎週土曜日にライブ解説を実施し、各回のスケジュールや問題・解答PDF、解説動画を以下にまとめています。積極的に参加して、受験本番に向けた得点力を強化しましょう。&lt;/p&gt;
&lt;/div&gt;
&lt;h2 class="section-title"&gt;ライブ配信スケジュール&lt;/h2&gt;
&lt;p&gt;各回の詳細は以下の表をご覧ください。&lt;/p&gt;
&lt;style&gt;
        table.schedule-table {&lt;br /&gt;            width: 100%;&lt;br /&gt;            border-collapse: collapse;&lt;br /&gt;        }&lt;br /&gt;        table.schedule-table th, table.schedule-table td {&lt;br /&gt;            border: 1px solid #ddd;&lt;br /&gt;            padding: 8px;&lt;br /&gt;            text-align: center;&lt;br /&gt;        }&lt;br /&gt;        table.schedule-table th {&lt;br /&gt;            background-color: #006400;&lt;br /&gt;            color: white;&lt;br /&gt;        }&lt;br /&gt;        table.schedule-table tr:nth-child(even) {&lt;br /&gt;            background-color: #f0fff0;&lt;br /&gt;        }&lt;br /&gt;        table.schedule-table tr:nth-child(odd) {&lt;br /&gt;            background-color: #ffffff;&lt;br /&gt;        }&lt;br /&gt;        .download-link {&lt;br /&gt;            background-color: #D4884D;&lt;br /&gt;            color: white;&lt;br /&gt;            padding: 5px 10px;&lt;br /&gt;            text-decoration: none;&lt;br /&gt;        }&lt;br /&gt;        .video-link {&lt;br /&gt;            background-color: #6BAF92;&lt;br /&gt;            color: white;&lt;br /&gt;            padding: 5px 10px;&lt;br /&gt;            text-decoration: none;&lt;br /&gt;        }&lt;br /&gt;    &lt;/style&gt;
&lt;table class="schedule-table"&gt;
&lt;thead&gt;
&lt;tr&gt;
&lt;th&gt;実施日&lt;/th&gt;
&lt;th&gt;偏差値&lt;/th&gt;
&lt;th&gt;扱う過去問&lt;/th&gt;
&lt;th&gt;問題PDF&lt;/th&gt;
&lt;th&gt;解答PDF&lt;/th&gt;
&lt;th&gt;配信済み&lt;/th&gt;
&lt;/tr&gt;
&lt;/thead&gt;
&lt;tbody&gt;
&lt;tr bgcolor="#f0fff0"&gt;
&lt;td style="vertical-align: middle;"&gt;2/15(土)&lt;/td&gt;
&lt;td style="vertical-align: middle;"&gt;49&lt;/td&gt;
&lt;td style="vertical-align: middle;"&gt;日大第三R03①&lt;/td&gt;
&lt;td style="text-align: center; vertical-align: middle;"&gt;&lt;a style="background-color: #d4884d; color: white; padding: 5px 10px; text-decoration: none;" href="https://drive.google.com/file/d/1hIwKdOcjp4uzqPilXFEKpkcRHx6g3a0Q/view?usp=sharing" target="_blank" rel="noopener"&gt;問題&lt;/a&gt;&lt;/td&gt;
&lt;td style="text-align: center; vertical-align: middle;"&gt;&lt;a style="background-color: #5a7d9a; color: white; padding: 5px 10px; text-decoration: none;" href="https://drive.google.com/file/d/1LkUiHAG03esT62ryVGkK2dRYETMG8z86/view?usp=sharing" target="_blank" rel="noopener"&gt;解答&lt;/a&gt;&lt;/td&gt;
&lt;td style="text-align: center; vertical-align: middle;"&gt;&lt;a style="background-color: #6baf92; color: white; padding: 5px 10px; text-decoration: none;" href="https://youtube.com/live/cUxP9rLXjWU" target="_blank" rel="noopener"&gt;動画&lt;/a&gt;&lt;/td&gt;
&lt;/tr&gt;
&lt;tr bgcolor="white"&gt;
&lt;td style="vertical-align: middle;"&gt;2/22(土)&lt;/td&gt;
&lt;td style="vertical-align: middle;"&gt;50&lt;/td&gt;
&lt;td style="vertical-align: middle;"&gt;日大第一R04①&lt;/td&gt;
&lt;td style="text-align: center; vertical-align: middle;"&gt;&lt;a style="background-color: #d4884d; color: white; padding: 5px 10px; text-decoration: none;" href="https://drive.google.com/file/d/1Yx_ihrPmGXm8ZRhymnNCa19AmSLXIkvu/view?usp=sharing" target="_blank" rel="noopener"&gt;問題&lt;/a&gt;&lt;/td&gt;
&lt;td style="text-align: center; vertical-align: middle;"&gt;解答&lt;/td&gt;
&lt;td style="text-align: center; vertical-align: middle;"&gt;&lt;a style="background-color: #6baf92; color: white; padding: 5px 10px; text-decoration: none;" href="https://youtube.com/live/kzBtX_jyCz0" target="_blank" rel="noopener"&gt;動画&lt;/a&gt;&lt;/td&gt;
&lt;/tr&gt;
&lt;tr bgcolor="#f0fff0"&gt;
&lt;td style="vertical-align: middle;"&gt;3/01(土)&lt;/td&gt;
&lt;td style="vertical-align: middle;"&gt;51&lt;/td&gt;
&lt;td style="vertical-align: middle;"&gt;サレジアン国際世田谷R04①&lt;/td&gt;
&lt;td style="text-align: center; vertical-align: middle;"&gt;&lt;a style="background-color: #d4884d; color: white; padding: 5px 10px; text-decoration: none;" href="https://drive.google.com/file/d/19lJqeS9EAoMnqKWOS_J2PR1aWfy-mGvk/view?usp=sharing" target="_blank" rel="noopener"&gt;問題&lt;/a&gt;&lt;/td&gt;
&lt;td style="text-align: center; vertical-align: middle;"&gt;解答&lt;/td&gt;
&lt;td style="text-align: center; vertical-align: middle;"&gt;&lt;a style="background-color: #6baf92; color: white; padding: 5px 10px; text-decoration: none;" href="https://youtube.com/live/S52bW5pTce0" target="_blank" rel="noopener"&gt;動画&lt;/a&gt;&lt;/td&gt;
&lt;/tr&gt;
&lt;tr bgcolor="white"&gt;
&lt;td style="vertical-align: middle;"&gt;3/08(土)&lt;/td&gt;
&lt;td style="vertical-align: middle;"&gt;52&lt;/td&gt;
&lt;td style="vertical-align: middle;"&gt;駒込R04①&lt;/td&gt;
&lt;td style="text-align: center; vertical-align: middle;"&gt;&lt;a style="background-color: #d4884d; color: white; padding: 5px 10px; text-decoration: none;" href="https://drive.google.com/file/d/1gRB6l3LPzWTmJjYTShCisRzxEVoQOEZw/view?usp=sharing" target="_blank" rel="noopener"&gt;問題&lt;/a&gt;&lt;/td&gt;
&lt;td style="text-align: center; vertical-align: middle;"&gt;解答&lt;/td&gt;
&lt;td style="text-align: center; vertical-align: middle;"&gt;&lt;a style="background-color: #6baf92; color: white; padding: 5px 10px; text-decoration: none;" href="https://youtube.com/live/YoyLEzOvNE0" target="_blank" rel="noopener"&gt;動画&lt;/a&gt;&lt;/td&gt;
&lt;/tr&gt;
&lt;tr bgcolor="#f0fff0"&gt;
&lt;td style="vertical-align: middle;"&gt;3/15(土)&lt;/td&gt;
&lt;td style="vertical-align: middle;"&gt;53&lt;/td&gt;
&lt;td style="vertical-align: middle;"&gt;横浜創英R04①&lt;/td&gt;
&lt;td style="text-align: center; vertical-align: middle;"&gt;&lt;a style="background-color: #d4884d; color: white; padding: 5px 10px; text-decoration: none;" href="https://drive.google.com/file/d/1JHmggy2nJqeInnwpUHal1ZC04DO6ndrD/view?usp=sharing" target="_blank" rel="noopener"&gt;問題&lt;/a&gt;&lt;/td&gt;
&lt;td style="text-align: center; vertical-align: middle;"&gt;解答&lt;/td&gt;
&lt;td style="text-align: center; vertical-align: middle;"&gt;&lt;a style="background-color: #6baf92; color: white; padding: 5px 10px; text-decoration: none;" href="https://youtube.com/live/1uvQhGov9JI" target="_blank" rel="noopener"&gt;動画&lt;/a&gt;&lt;/td&gt;
&lt;/tr&gt;
&lt;tr bgcolor="white"&gt;
&lt;td style="vertical-align: middle;"&gt;3/22(土)&lt;/td&gt;
&lt;td style="vertical-align: middle;"&gt;54&lt;/td&gt;
&lt;td style="vertical-align: middle;"&gt;創価R03①&lt;/td&gt;
&lt;td style="text-align: center; vertical-align: middle;"&gt;&lt;a style="background-color: #d4884d; color: white; padding: 5px 10px; text-decoration: none;" href="https://drive.google.com/file/d/19pRqI5JNfUwzEHwmkBKo65p3Jtmd1_jZ/view?usp=sharing" target="_blank" rel="noopener"&gt;問題&lt;/a&gt;&lt;/td&gt;
&lt;td style="text-align: center; vertical-align: middle;"&gt;解答&lt;/td&gt;
&lt;td style="text-align: center; vertical-align: middle;"&gt;&lt;a style="background-color: #6baf92; color: white; padding: 5px 10px; text-decoration: none;" href="https://youtube.com/live/3LH4jG_M9yg" target="_blank" rel="noopener"&gt;動画&lt;/a&gt;&lt;/td&gt;
&lt;/tr&gt;
&lt;tr bgcolor="#f0fff0"&gt;
&lt;td style="vertical-align: middle;"&gt;3/29(土)&lt;/td&gt;
&lt;td style="vertical-align: middle;"&gt;55&lt;/td&gt;
&lt;td style="vertical-align: middle;"&gt;穎明館R03①&lt;/td&gt;
&lt;td style="text-align: center; vertical-align: middle;"&gt;&lt;a style="background-color: #d4884d; color: white; padding: 5px 10px; text-decoration: none;" href="https://drive.google.com/file/d/1jh9s_fdM_iohQwGc3g6hFLGXlLfF2s-S/view?usp=sharing" target="_blank" rel="noopener"&gt;問題&lt;/a&gt;&lt;/td&gt;
&lt;td style="text-align: center; vertical-align: middle;"&gt;解答&lt;/td&gt;
&lt;td style="text-align: center; vertical-align: middle;"&gt;&lt;a style="background-color: #6baf92; color: white; padding: 5px 10px; text-decoration: none;" href="https://youtube.com/live/NTDTr9oeN1w" target="_blank" rel="noopener"&gt;動画&lt;/a&gt;&lt;/td&gt;
&lt;/tr&gt;
&lt;tr bgcolor="white"&gt;
&lt;td style="vertical-align: middle;"&gt;4/5(土)&lt;/td&gt;
&lt;td style="vertical-align: middle;"&gt;56&lt;/td&gt;
&lt;td style="vertical-align: middle;"&gt;八王子学園八王子R04東大医進①&lt;/td&gt;
&lt;td style="text-align: center; vertical-align: middle;"&gt;&lt;a style="background-color: #d4884d; color: white; padding: 5px 10px; text-decoration: none;" href="https://drive.google.com/file/d/1qtYeSZwPv8CFl2FGXoJemcHfAowEAQis/view?usp=sharing" target="_blank" rel="noopener"&gt;問題&lt;/a&gt;&lt;/td&gt;
&lt;td style="text-align: center; vertical-align: middle;"&gt;解答&lt;/td&gt;
&lt;td style="text-align: center; vertical-align: middle;"&gt;動画&lt;/td&gt;
&lt;/tr&gt;
&lt;/tbody&gt;
&lt;/table&gt;
&lt;h2 class="section-title"&gt;参加方法&lt;/h2&gt;
&lt;p&gt;配信はYouTubeにて無料でご視聴いただけます。&lt;/p&gt;
&lt;p&gt;参加前に、上記の問題PDFをダウンロードし、事前に解いておくことを推奨します。&lt;/p&gt;
&lt;p&gt;質問がある方は、ライブ配信中のチャットまたは公式LINEで受け付けます。&lt;/p&gt;
&lt;div class="cta-box"&gt;
&lt;h3 class="cta-title"&gt;ライブ配信を視聴する&lt;/h3&gt;
&lt;p&gt;配信ページへは以下のリンクからアクセスしてください。&lt;/p&gt;
&lt;p&gt;&lt;a class="btn btn-primary" href="https://www.youtube.com/channel/UCd2c97TvlKWYDdJpO1fr11w"&gt;YouTubeチャンネルを見る&lt;/a&gt;&lt;/p&gt;
&lt;/div&gt;
&lt;/div&gt;
&lt;div style="border: 1px solid rgba(22,163,74,.25); background: rgba(22,163,74,.06); border-radius: 14px; padding: 14px; margin: 18px 0;"&gt;
&lt;div style="margin: 0 0 6px; font-weight: 900; color: #111827; font-size: 1.05rem; line-height: 1.4;"&gt;外部の力を使うべきか迷っている方へ&lt;/div&gt;
&lt;p style="margin: 0 0 10px; color: #6b7280; font-size: .92rem; line-height: 1.7;"&gt;※申込ではなく、状況を整理するための判断材料です。&lt;/p&gt;
&lt;ul style="margin: 0 0 10px; padding-left: 18px; color: #111827; line-height: 1.7;"&gt;
&lt;li style="margin: 0 0 6px;"&gt;授業を聴いて帰ってきたはずだが、翌日に残らない&lt;/li&gt;
&lt;li style="margin: 0 0 6px;"&gt;宿題と直しが回らず、積み残し化している&lt;/li&gt;
&lt;li style="margin: 0;"&gt;後手に回りすぎて、何から手を付けるべきか分からない&lt;/li&gt;
&lt;/ul&gt;
&lt;p&gt;&lt;!-- ▼ 判断ページ分岐（超要約） --&gt;&lt;/p&gt;
&lt;div style="margin: 0 0 12px; padding: 10px 12px; background: #ffffff; border-radius: 10px; border: 1px solid rgba(22,163,74,.25);"&gt;
&lt;div style="font-size: .9rem; font-weight: bold; margin: 0 0 6px; color: #14532d;"&gt;▼ 迷い別：先に見る判断ページ&lt;/div&gt;
&lt;ul style="margin: 0; padding-left: 16px; font-size: .9rem; line-height: 1.6;"&gt;
&lt;li&gt;方式で迷う → &lt;a href="https://natsui-sansu-juku.com/column/withyou/"&gt;オンライン個別の全体像&lt;/a&gt;&lt;/li&gt;
&lt;li&gt;オンライン不安 → &lt;a href="https://natsui-sansu-juku.com/story002/"&gt;2画面方式の判断&lt;/a&gt;&lt;/li&gt;
&lt;li&gt;復習が回らない → &lt;a href="https://natsui-sansu-juku.com/story001/"&gt;個別指導の仕組み&lt;/a&gt;&lt;/li&gt;
&lt;li&gt;根拠で納得したい → &lt;a href="https://natsui-sansu-juku.com/what_is_asen/"&gt;ASENとは&lt;/a&gt;&lt;/li&gt;
&lt;li&gt;比較して決めたい → &lt;a href="https://natsui-sansu-juku.com/column/kokogachigau/"&gt;個別の違い&lt;/a&gt;&lt;/li&gt;
&lt;li&gt;過去問で失点 → &lt;a href="https://natsui-sansu-juku.com/column/tokuten_detail/"&gt;得点力判断&lt;/a&gt;&lt;/li&gt;
&lt;/ul&gt;
&lt;/div&gt;
&lt;p&gt;&lt;!-- ▼ CTA --&gt;&lt;/p&gt;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判断材料をまとめて見る&lt;br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tokuten_detail%2F&amp;amp;t=%E5%BE%97%E7%82%B9%E5%8A%9B%E5%90%91%E4%B8%8AYoutubeLive%EF%BD%9E%E5%AE%9F%E6%96%BD%E8%A9%B3%E7%B4%B0%EF%BD%9E%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tokuten_detail%2F&amp;amp;text=%E5%BE%97%E7%82%B9%E5%8A%9B%E5%90%91%E4%B8%8AYoutubeLive%EF%BD%9E%E5%AE%9F%E6%96%BD%E8%A9%B3%E7%B4%B0%EF%BD%9E%20%7C%20%E4%B8%AD%E5%AD%A6%E5%8F%97%E9%A8%93%E5%B0%82%E9%96%80%E3%80%80%E5%A4%8F%E4%BA%95%E7%AE%97%E6%95%B0%E5%A1%BE" target="_blank" &gt;&lt;span class="vk_icon_w_r_sns_x_twitter icon_sns"&gt;&lt;/span&gt;&lt;span class="sns_txt"&gt;X&lt;/span&gt;&lt;/a&gt;&lt;/li&gt;&lt;li class="sb_bluesky sb_icon"&gt;&lt;a class="sb_icon_inner" href="https://bsky.app/intent/compose?text=%E5%BE%97%E7%82%B9%E5%8A%9B%E5%90%91%E4%B8%8AYoutubeLive%EF%BD%9E%E5%AE%9F%E6%96%BD%E8%A9%B3%E7%B4%B0%EF%BD%9E%20%7C%20%E4%B8%AD%E5%AD%A6%E5%8F%97%E9%A8%93%E5%B0%82%E9%96%80%E3%80%80%E5%A4%8F%E4%BA%95%E7%AE%97%E6%95%B0%E5%A1%BE%0Ahttps%3A%2F%2Fnatsui-sansu-juku.com%2Fcolumn%2Ftokuten_detail%2F" target="_blank" &gt;&lt;span class="vk_icon_w_r_sns_bluesky icon_sns"&gt;&lt;/span&gt;&lt;span class="sns_txt"&gt;Bluesky&lt;/span&gt;&lt;/a&gt;&lt;/li&gt;&lt;li class="sb_hatena sb_icon"&gt;&lt;a class="sb_icon_inner" href="//b.hatena.ne.jp/add?mode=confirm&amp;url=https%3A%2F%2Fnatsui-sansu-juku.com%2Fcolumn%2Ftokuten_detail%2F&amp;amp;title=%E5%BE%97%E7%82%B9%E5%8A%9B%E5%90%91%E4%B8%8AYoutubeLive%EF%BD%9E%E5%AE%9F%E6%96%BD%E8%A9%B3%E7%B4%B0%EF%BD%9E%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sb_icon_inner"data-clipboard-text="得点力向上YoutubeLive～実施詳細～ | 中学受験専門　夏井算数塾 https://natsui-sansu-juku.com/column/tokuten_detail/"&gt;&lt;span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</si>
  <si>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https://natsui-sansu-juku.com/vacant_online/
【検出された不自然ワード】
- 最短
- 設計
【本文】
------
&lt;p&gt;&lt;!-- フィルタリングボタンとスタイル --&gt;&lt;/p&gt;
&lt;div style="display: flex; flex-wrap: nowrap; overflow-x: auto;"&gt;🔍絞り込み　&lt;br /&gt;
  &lt;button class="btn btn-toggle active" data-day="0"&gt;日&lt;/button&gt;&lt;br /&gt;
  &lt;button class="btn btn-toggle active" data-day="1"&gt;月&lt;/button&gt;&lt;br /&gt;
  &lt;button class="btn btn-toggle active" data-day="2"&gt;火&lt;/button&gt;&lt;br /&gt;
  &lt;button class="btn btn-toggle active" data-day="3"&gt;水&lt;/button&gt;&lt;br /&gt;
  &lt;button class="btn btn-toggle active" data-day="4"&gt;木&lt;/button&gt;&lt;br /&gt;
  &lt;button class="btn btn-toggle active" data-day="5"&gt;金&lt;/button&gt;&lt;br /&gt;
  &lt;button class="btn btn-toggle active" data-day="6"&gt;土&lt;/button&gt;&lt;br /&gt;
  &lt;button class="btn btn-toggle active" data-time="morning"&gt;午前&lt;/button&gt;&lt;br /&gt;
  &lt;button class="btn btn-toggle active" data-time="afternoon"&gt;午後&lt;/button&gt;&lt;br /&gt;
  &lt;button class="btn btn-toggle active" data-time="evening"&gt;夕方&lt;/button&gt;
&lt;/div&gt;
&lt;style&gt;
.btn {
  display: inline-block;
  padding: 6px 6px;
  margin-right: 2px;
  font-size: 14px;
  cursor: pointer;
  border-radius: 4px;
  white-space: nowrap;
  border: 1px solid #cccccc; /* Deactive時の濃い灰色の枠線 */
}
.btn.active {
  background-color: #218838; /* Active時の濃い緑の背景 */
  color: #fff; /* Active時の文字色を白 */
  border-color: #218838; /* Active時の濃い緑の枠線 */
}
.btn:not(.active) {
  background-color: #cccccc; /* Deactive時の濃い灰色の背景 */
  color: #000; /* Deactive時の文字色を黒 */
  border-color: #cccccc; /* Deactive時の枠線を濃い灰色 */
}
&lt;/style&gt;
&lt;p&gt;&lt;!-- カレンダーのデータを表示する部分 --&gt;&lt;/p&gt;
&lt;div id="header" class="ajax" src="/res/26947.html"&gt;&lt;/div&gt;
&lt;p&gt;&lt;!-- JavaScriptコード --&gt;&lt;br /&gt;
&lt;script type="text/javascript"&gt;
jQuery(document).ready(function() {
  jQuery.ajaxSetup({ cache: false });
  jQuery('.ajax').each(function() {
    var src = jQuery(this).attr('src');
    if (src != '') {
      var $this = jQuery(this);
      $this.load(src, function() {
        setupFilter();
      });
    }
  });
});
function setupFilter() {
  jQuery('.btn-toggle').on('click', function() {
    jQuery(this).toggleClass('active');
    filterTable();
  });
  filterTable();
}
function filterTable() {
  var activeDays = jQuery('.btn[data-day].active').map(function() {
    return jQuery(this).data('day').toString();
  }).get();
  var activeTimes = jQuery('.btn[data-time].active').map(function() {
    return jQuery(this).data('time');
  }).get();
  jQuery('#availability-table thead th[data-day]').each(function(index) {
    var day = jQuery(this).data('day').toString();
    var display = activeDays.includes(day) ? '' : 'none';
    jQuery(this).css('display', display);
    jQuery('#availability-table tbody tr:odd').each(function() {
      var cell0 = jQuery(this).find('td').eq(index + 0);
      if (cell0) cell0.css('display', display);
    });
    jQuery('#availability-table tbody tr:even').each(function() {
      var cell30 = jQuery(this).find('td').eq(index + 1);
      if (cell30) cell30.css('display', display);
    });
  });
  jQuery('#availability-table tbody tr').each(function() {
    var time = jQuery(this).data('time');
    var display = activeTimes.includes(time) ? '' : 'none';
    jQuery(this).css('display', display);
  });
}
&lt;/script&gt;&lt;/p&gt;
&lt;h2&gt;オンライン指導の「空きコマ（時間割）」確認ページです&lt;/h2&gt;
&lt;p&gt;このページでは、夏井算数塾の&lt;strong&gt;中学受験向けオンライン個別指導&lt;/strong&gt;について、現在の&lt;strong&gt;指導枠（空きコマ）&lt;/strong&gt;を確認できます。&lt;br /&gt;
「オンライン算数塾を探している」「1対1の個別で、どの曜日・時間に受けられるか知りたい」という場合は、まずこの時間割をご覧ください。&lt;/p&gt;
&lt;p&gt;&lt;!-- 追加ブロック：検索流入向けの即答（最小補完） --&gt;&lt;/p&gt;
&lt;h2&gt;このページで分かること（最短30秒）&lt;/h2&gt;
&lt;ul&gt;
&lt;li&gt;&lt;strong&gt;オンライン算数個別指導（1対1）の空き枠&lt;/strong&gt;を、曜日・時間帯で絞り込んで確認できます。&lt;/li&gt;
&lt;li&gt;「空きがない」「表示が少ない」場合の、&lt;strong&gt;見直しポイント（絞り込み設定）&lt;/strong&gt;が分かります。&lt;/li&gt;
&lt;li&gt;空き枠の最終確認や受講相談は、&lt;strong&gt;お問い合わせ&lt;/strong&gt;から個別に案内を受けられます。&lt;/li&gt;
&lt;/ul&gt;
&lt;h2&gt;検索で来た方向け：これは「空き枠確認」専用ページです&lt;/h2&gt;
&lt;p&gt;指導内容（進め方・対象・受講イメージ）そのものの説明は、別ページ&lt;strong&gt;&lt;a href="https://natsui-sansu-juku.com/kobetsu_online/"&gt;オンライン算数個別指導「ウィズ・ユー」&lt;/a&gt;&lt;/strong&gt;にまとめています。&lt;br /&gt;
このページは&lt;strong&gt;「今、どの曜日・時間帯に受講できる可能性があるか」&lt;/strong&gt;を確認するためのページです。&lt;/p&gt;
&lt;h2&gt;よくある質問（空き枠・時間割・申込み）&lt;/h2&gt;
&lt;h3&gt;空き枠が見つからない（表示が少ない）ときは？&lt;/h3&gt;
&lt;ul&gt;
&lt;li&gt;まずは&lt;strong&gt;曜日&lt;/strong&gt;と&lt;strong&gt;時間帯&lt;/strong&gt;を2〜3候補に広げて、表示が出るか確認してください。&lt;/li&gt;
&lt;li&gt;絞り込みボタンは「選択中だけ表示」になるため、条件を外すと表示が増えることがあります。&lt;/li&gt;
&lt;li&gt;空き状況は申込み状況により変動するため、最新の調整可否は個別にご案内します。&lt;/li&gt;
&lt;/ul&gt;
&lt;h3&gt;空き枠（時間割）はいつ更新されますか？&lt;/h3&gt;
&lt;p&gt;空き状況は申込み状況により変動します。表示は最新に近づけていますが、最終的なご案内は個別確認になります。&lt;br /&gt;
「この枠で受けられる可能性があるか」を確実に知りたい場合は、&lt;strong&gt;&lt;a href="https://natsui-sansu-juku.com/inquiry/"&gt;お問い合わせ&lt;/a&gt;&lt;/strong&gt;からご連絡ください。&lt;/p&gt;
&lt;h3&gt;問い合わせ時に、何を伝えるとスムーズですか？&lt;/h3&gt;
&lt;ul&gt;
&lt;li&gt;お子さまの学年（例：小4〜小6）&lt;/li&gt;
&lt;li&gt;現在の通塾状況（集団塾名・受講科目など、差し支えない範囲）&lt;/li&gt;
&lt;li&gt;算数の課題（例：割合・速さ・図形・場合の数 など）&lt;/li&gt;
&lt;li&gt;希望の曜日・時間帯（第1〜第3希望があると調整がしやすいです）&lt;/li&gt;
&lt;/ul&gt;
&lt;h3&gt;指導内容（オンライン1対1の進め方）はどこで確認できますか？&lt;/h3&gt;
&lt;p&gt;受講イメージや指導の考え方は、&lt;strong&gt;&lt;a href="https://natsui-sansu-juku.com/kobetsu_online/"&gt;オンライン算数個別指導「ウィズ・ユー」&lt;/a&gt;&lt;/strong&gt;をご覧ください。&lt;br /&gt;
空き枠の確保や、ご家庭の状況に合わせた受講相談は、&lt;strong&gt;&lt;a href="https://natsui-sansu-juku.com/inquiry/"&gt;お問い合わせ&lt;/a&gt;&lt;/strong&gt;から承ります。&lt;/p&gt;
&lt;p&gt;&lt;!-- /追加ブロック --&gt;&lt;/p&gt;
&lt;h3&gt;見方（絞り込みの使い方）&lt;/h3&gt;
&lt;ul&gt;
&lt;li&gt;上のボタンで&lt;strong&gt;曜日（日〜土）&lt;/strong&gt;と&lt;strong&gt;時間帯（午前／午後／夕方）&lt;/strong&gt;を絞り込めます。&lt;/li&gt;
&lt;li&gt;ボタンが選択状態の曜日・時間帯のみが表示されます（不要な条件は外して調整できます）。&lt;/li&gt;
&lt;/ul&gt;
&lt;h3&gt;空きが見つからないとき&lt;/h3&gt;
&lt;ul&gt;
&lt;li&gt;まずは&lt;strong&gt;曜日&lt;/strong&gt;や&lt;strong&gt;時間帯&lt;/strong&gt;を2〜3候補に広げてお試しください。&lt;/li&gt;
&lt;li&gt;空き状況は申込み状況により変動するため、最新の調整可否は個別にご案内します。&lt;/li&gt;
&lt;/ul&gt;
&lt;h3&gt;指導内容の確認・お問い合わせ&lt;/h3&gt;
&lt;p&gt;オンライン個別指導の進め方（1対1の設計・受講イメージ）は、&lt;strong&gt;&lt;a href="https://natsui-sansu-juku.com/kobetsu_online/"&gt;オンライン算数個別指導「ウィズ・ユー」&lt;/a&gt;&lt;/strong&gt;にまとめています。&lt;br /&gt;
空き枠の確保や、ご家庭の状況に合わせた受講相談をご希望の場合は、&lt;strong&gt;&lt;a href="https://natsui-sansu-juku.com/inquiry/"&gt;お問い合わせ&lt;/a&gt;&lt;/strong&gt;からご連絡ください。&lt;/p&gt;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vacant_online%2F&amp;amp;t=%E3%82%AA%E3%83%B3%E3%83%A9%E3%82%A4%E3%83%B3%E6%8C%87%E5%B0%8E%E6%99%82%E9%96%93%E5%89%B2%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vacant_online%2F&amp;amp;text=%E3%82%AA%E3%83%B3%E3%83%A9%E3%82%A4%E3%83%B3%E6%8C%87%E5%B0%8E%E6%99%82%E9%96%93%E5%89%B2%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82%AA%E3%83%B3%E3%83%A9%E3%82%A4%E3%83%B3%E6%8C%87%E5%B0%8E%E6%99%82%E9%96%93%E5%89%B2%20%7C%20%E4%B8%AD%E5%AD%A6%E5%8F%97%E9%A8%93%E5%B0%82%E9%96%80%E3%80%80%E5%A4%8F%E4%BA%95%E7%AE%97%E6%95%B0%E5%A1%BE%0Ahttps%3A%2F%2Fnatsui-sansu-juku.com%2Fvacant_online%2F" target="_blank" &gt;&lt;span class="vk_icon_w_r_sns_bluesky icon_sns"&gt;&lt;/span&gt;&lt;span class="sns_txt"&gt;Bluesky&lt;/span&gt;&lt;/a&gt;&lt;/li&gt;&lt;li class="sb_hatena sb_icon"&gt;&lt;a class="sb_icon_inner" href="//b.hatena.ne.jp/add?mode=confirm&amp;url=https%3A%2F%2Fnatsui-sansu-juku.com%2Fvacant_online%2F&amp;amp;title=%E3%82%AA%E3%83%B3%E3%83%A9%E3%82%A4%E3%83%B3%E6%8C%87%E5%B0%8E%E6%99%82%E9%96%93%E5%89%B2%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vacant_online%2F&amp;title=%E3%82%AA%E3%83%B3%E3%83%A9%E3%82%A4%E3%83%B3%E6%8C%87%E5%B0%8E%E6%99%82%E9%96%93%E5%89%B2%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sb_icon_inner"data-clipboard-text="オンライン指導時間割 | 中学受験専門　夏井算数塾 https://natsui-sansu-juku.com/vacant_online/"&gt;&lt;span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</si>
  <si>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https://natsui-sansu-juku.com/web/
【検出された不自然ワード】
- 型
【本文】
------
&lt;p&gt;&lt;img fetchpriority="high" decoding="async" class="alignnone size-full wp-image-1849" src="https://natsui-sansu-juku.com/wp-content/uploads/2018/06/mat_web.png" alt="SAPIX対策をテーマにしたイメージ画像。難関中学受験に向けた学習サポートを示唆しています。" width="755" height="350" srcset="https://natsui-sansu-juku.com/wp-content/uploads/2018/06/mat_web.png 755w, https://natsui-sansu-juku.com/wp-content/uploads/2018/06/mat_web-300x139.png 300w" sizes="(max-width: 755px) 100vw, 755px" /&gt;&lt;br /&gt;
本講座を含む夏井算数塾の開講講座の全体像は、&lt;a href="https://natsui-sansu-juku.com/kouza/"&gt;開講講座 &amp;#8211; 中学受験専門 夏井算数塾（全体像はこちら）&lt;/a&gt;でご確認ください。&lt;/p&gt;
&lt;h3&gt;夏井算数塾・WEB講座一覧&lt;/h3&gt;
&lt;h2&gt;夏井算数塾WEB～最速の算数講義～【WEB動画配信】&lt;/h2&gt;
&lt;p&gt;中学受験のために算数を学習する小学生の「より具体的な悩み」を解決するためのWEB講義サイトです。&lt;br /&gt;
最速で算数学習を進めるために必要な映像授業を提供してまいります。&lt;br /&gt;
現在、&lt;br /&gt;
・&lt;a href="https://filmuy.com/arithmetica/category/477"&gt;【Sapix】小５　日々の算数サポート&lt;/a&gt;&lt;br /&gt;
・&lt;a href="https://filmuy.com/arithmetica/category/638"&gt;【Sapix】小５　マンスリープレテスト&lt;/a&gt;&lt;br /&gt;
・&lt;a href="https://filmuy.com/arithmetica/category/476"&gt;【Sapix】小５　夏の算数サポート&lt;/a&gt;&lt;/p&gt;
&lt;p&gt;をプレリリース中です。&lt;/p&gt;
&lt;h2&gt;どこでもゼミナール【WEB型・集団】(提携事業)&lt;/h2&gt;
&lt;p&gt;中学受験指導では初の「WEB型一斉授業」を展開しています。詳細は&lt;a href="http://doco-zemi.com/"&gt;コチラ&lt;/a&gt;。&lt;/p&gt;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href="//www.facebook.com/sharer.php?src=bm&amp;u=https%3A%2F%2Fnatsui-sansu-juku.com%2Fweb%2F&amp;amp;t=WEB%E8%AC%9B%E5%BA%A7%20%7C%20%E4%B8%AD%E5%AD%A6%E5%8F%97%E9%A8%93%E5%B0%82%E9%96%80%E3%80%80%E5%A4%8F%E4%BA%95%E7%AE%97%E6%95%B0%E5%A1%BE"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href="//twitter.com/intent/tweet?url=https%3A%2F%2Fnatsui-sansu-juku.com%2Fweb%2F&amp;amp;text=WEB%E8%AC%9B%E5%BA%A7%20%7C%20%E4%B8%AD%E5%AD%A6%E5%8F%97%E9%A8%93%E5%B0%82%E9%96%80%E3%80%80%E5%A4%8F%E4%BA%95%E7%AE%97%E6%95%B0%E5%A1%BE" target="_blank" &gt;&lt;span class="vk_icon_w_r_sns_x_twitter icon_sns"&gt;&lt;/span&gt;&lt;span class="sns_txt"&gt;X&lt;/span&gt;&lt;/a&gt;&lt;/li&gt;&lt;li class="sb_bluesky sb_icon"&gt;&lt;a class="sb_icon_inner" href="https://bsky.app/intent/compose?text=WEB%E8%AC%9B%E5%BA%A7%20%7C%20%E4%B8%AD%E5%AD%A6%E5%8F%97%E9%A8%93%E5%B0%82%E9%96%80%E3%80%80%E5%A4%8F%E4%BA%95%E7%AE%97%E6%95%B0%E5%A1%BE%0Ahttps%3A%2F%2Fnatsui-sansu-juku.com%2Fweb%2F" target="_blank" &gt;&lt;span class="vk_icon_w_r_sns_bluesky icon_sns"&gt;&lt;/span&gt;&lt;span class="sns_txt"&gt;Bluesky&lt;/span&gt;&lt;/a&gt;&lt;/li&gt;&lt;li class="sb_hatena sb_icon"&gt;&lt;a class="sb_icon_inner" href="//b.hatena.ne.jp/add?mode=confirm&amp;url=https%3A%2F%2Fnatsui-sansu-juku.com%2Fweb%2F&amp;amp;title=WEB%E8%AC%9B%E5%BA%A7%20%7C%20%E4%B8%AD%E5%AD%A6%E5%8F%97%E9%A8%93%E5%B0%82%E9%96%80%E3%80%80%E5%A4%8F%E4%BA%95%E7%AE%97%E6%95%B0%E5%A1%BE"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href="//getpocket.com/edit?url=https%3A%2F%2Fnatsui-sansu-juku.com%2Fweb%2F&amp;title=WEB%E8%AC%9B%E5%BA%A7%20%7C%20%E4%B8%AD%E5%AD%A6%E5%8F%97%E9%A8%93%E5%B0%82%E9%96%80%E3%80%80%E5%A4%8F%E4%BA%95%E7%AE%97%E6%95%B0%E5%A1%BE"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sb_icon_inner"data-clipboard-text="WEB講座 | 中学受験専門　夏井算数塾 https://natsui-sansu-juku.com/web/"&gt;&lt;span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</si>
  <si>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https://natsui-sansu-juku.com/代表挨拶/
【検出された不自然ワード】
- 固定
【本文】
------
&lt;p&gt;&lt;!-- 夏井算数塾｜代表挨拶・講師プロフィール 固定ページ用本文ここから --&gt;&lt;/p&gt;
&lt;p&gt;夏井算数塾のページをご覧いただきありがとうございます。ここでは、&lt;strong&gt;代表からのメッセージ&lt;/strong&gt;と&lt;strong&gt;講師プロフィール&lt;/strong&gt;を通して、当塾が大切にしている「学びの姿」や「算数教育への考え方」をお伝えします。&lt;/p&gt;
&lt;p&gt;中学受験の結果だけでなく、&lt;strong&gt;その先の中学・高校・大学、そして社会に出てからも通用する学び&lt;/strong&gt;とは何か――。長年、中学受験指導の現場に立ってきた視点から、率直な思いをまとめました。ぜひゆっくりお読みください。&lt;/p&gt;
&lt;h2&gt;代表挨拶&lt;/h2&gt;
&lt;p&gt;夏井算数塾・代表の夏井一成（なつい かずなり）です。大学1回生の頃に中学受験の世界に入り、気づけば数十年が経ちました。&lt;/p&gt;
&lt;h3&gt;結果最優先の塾業界で感じてきた違和感&lt;/h3&gt;
&lt;p&gt;学習塾業界は、その性質上どうしても&lt;span style="color: #0000ff;"&gt;結果が最優先&lt;/span&gt;されます。志望校合格や偏差値アップは、もちろん大切なゴールです。&lt;/p&gt;
&lt;p&gt;しかし、その一方で、私は何度も次のような指導に出会ってきました。&lt;/p&gt;
&lt;ul&gt;
&lt;li&gt;&lt;span style="color: #ff0000;"&gt;「本来あるべき学びの姿」から外れてしまっている指導&lt;/span&gt;&lt;/li&gt;
&lt;li&gt;短期間の成績アップだけを狙った、&lt;strong&gt;暗記偏重・テクニック偏重の学習&lt;/strong&gt;&lt;/li&gt;
&lt;/ul&gt;
&lt;p&gt;たとえ中学受験がうまくいったとしても、そのやり方が中学・高校・大学でも通用するでしょうか。答えは明白で、&lt;span style="color: #ff0000;"&gt;どこかで必ず限界が訪れます。&lt;/span&gt;&lt;/p&gt;
&lt;h3&gt;人は生涯学び続ける存在である&lt;/h3&gt;
&lt;p&gt;人は&lt;span style="color: #0000ff;"&gt;生涯、学び続ける存在&lt;/span&gt;です。その長い学びの過程で、私は次の二つが大事だと考えています。&lt;/p&gt;
&lt;ul&gt;
&lt;li&gt;&lt;strong&gt;学びの中に「楽しさ」があること&lt;/strong&gt;&lt;/li&gt;
&lt;li&gt;&lt;strong&gt;辛さや苦しさを乗り越えた先にある達成感を知ること&lt;/strong&gt;&lt;/li&gt;
&lt;/ul&gt;
&lt;p&gt;もちろん、学習には「辛さ」や「苦しさ」が伴います。しかしその先に&lt;span style="color: #0000ff;"&gt;「楽しさ」があると知っているからこそ&lt;/span&gt;、人はその壁を乗り越えていけます。&lt;/p&gt;
&lt;h3&gt;「楽しさ」とは何か──それは『考えること』&lt;/h3&gt;
&lt;p&gt;では、学びの「楽しさ」とは何でしょうか。&lt;/p&gt;
&lt;p&gt;それは、&lt;span style="color: #0000ff;"&gt;ズバリ『考えること』&lt;/span&gt;です。&lt;/p&gt;
&lt;p&gt;いわゆる「暗記科目」と呼ばれる科目であっても、本来の目的は、&lt;/p&gt;
&lt;ul&gt;
&lt;li&gt;&lt;span style="color: #0000ff;"&gt;知識を得て、考えるための土台をつくること&lt;/span&gt;&lt;/li&gt;
&lt;/ul&gt;
&lt;p&gt;にあります。&lt;/p&gt;
&lt;p&gt;&lt;span style="color: #ff0000;"&gt;知識を増やすこと自体が目的になってはいけません。&lt;/span&gt; 知識はあくまで、&lt;strong&gt;自分の頭で考えるための道具&lt;/strong&gt;にすぎないからです。&lt;/p&gt;
&lt;h3&gt;11〜12歳の「伸びる時期」を暗記だけで終わらせない&lt;/h3&gt;
&lt;p&gt;11〜12歳の脳は、人生で最も活性化するといわれています。この貴重な時期に、&lt;/p&gt;
&lt;ul&gt;
&lt;li&gt;&lt;span style="color: #ff0000;"&gt;暗記ばかりを求められる学習&lt;/span&gt;を繰り返す&lt;/li&gt;
&lt;/ul&gt;
&lt;p&gt;のは、&lt;span style="color: #ff0000;"&gt;非常にもったいない&lt;/span&gt;と考えています。&lt;/p&gt;
&lt;p&gt;本来であれば、&lt;/p&gt;
&lt;ul&gt;
&lt;li&gt;「なぜこうなるのか」を自分で説明してみる&lt;/li&gt;
&lt;li&gt;別の解き方を考えてみる&lt;/li&gt;
&lt;li&gt;うまくいかなかった理由を検証してみる&lt;/li&gt;
&lt;/ul&gt;
&lt;p&gt;といった&lt;strong&gt;「思考のトレーニング」&lt;/strong&gt;に多くの時間を使いたい時期です。&lt;/p&gt;
&lt;h3&gt;宿題が解けないのは「要領が悪い」からではない&lt;/h3&gt;
&lt;p&gt;宿題の問題が解けないからといって、&lt;span style="color: #ff0000;"&gt;要領が悪い&lt;/span&gt;わけでは決してありません。&lt;/p&gt;
&lt;blockquote&gt;&lt;p&gt;解けない問題に出会うことは、&lt;strong&gt;じっくり向き合うチャンス&lt;/strong&gt;です。&lt;br /&gt;
それを乗り越えたとき、生徒は大きく成長します。&lt;/p&gt;&lt;/blockquote&gt;
&lt;p&gt;むしろ、「すぐ答えを見る」「やり方だけを聞いて終わる」学習の方が、&lt;strong&gt;長期的な成長を妨げてしまう&lt;/strong&gt;ことも少なくありません。&lt;/p&gt;
&lt;h3&gt;テスト時間が足りない本当の理由&lt;/h3&gt;
&lt;p&gt;テストで時間が足りなくなるのは、&lt;/p&gt;
&lt;ul&gt;
&lt;li&gt;&lt;span style="color: #ff0000;"&gt;解法を暗記していない&lt;/span&gt;からではありません。&lt;/li&gt;
&lt;/ul&gt;
&lt;p&gt;多くの場合、&lt;strong&gt;計算スピードや処理スピードがまだ追いついていないだけ&lt;/strong&gt;です。&lt;/p&gt;
&lt;p&gt;もちろん、&lt;/p&gt;
&lt;ul&gt;
&lt;li&gt;&lt;span style="color: #0000ff;"&gt;スピードを上げるための訓練&lt;/span&gt;は必要&lt;/li&gt;
&lt;/ul&gt;
&lt;p&gt;ですが、&lt;strong&gt;ただ解法を増やしていけば解決する問題ではない&lt;/strong&gt;ということを、指導する側が正しく理解しておく必要があります。&lt;/p&gt;
&lt;h3&gt;偏差値は「ゴール」ではなく単なる指標&lt;/h3&gt;
&lt;p&gt;模試で出る&lt;span style="color: #ff0000;"&gt;偏差値&lt;/span&gt;は、あくまで一つの指標にすぎません。&lt;/p&gt;
&lt;ul&gt;
&lt;li&gt;志望校との距離感を測る目安にはなる&lt;/li&gt;
&lt;li&gt;学習の方向性を調整する材料にはなる&lt;/li&gt;
&lt;/ul&gt;
&lt;p&gt;しかし、志望校に合格できるかどうかは、最終的には&lt;span style="color: #0000ff;"&gt;過去問を解くことでしか測れません。&lt;/span&gt;&lt;/p&gt;
&lt;p&gt;したがって、&lt;/p&gt;
&lt;p&gt;&lt;span style="color: #ff0000;"&gt;「偏差値を上げること」そのものが目的化してはいけません。&lt;/span&gt;&lt;/p&gt;
&lt;p&gt;本当に大切なのは、&lt;/p&gt;
&lt;ul&gt;
&lt;li&gt;その学校の問題をどの程度理解し、&lt;/li&gt;
&lt;li&gt;自分の力で解き切ることができるか&lt;/li&gt;
&lt;/ul&gt;
&lt;p&gt;という&lt;strong&gt;実戦的な学力&lt;/strong&gt;です。&lt;/p&gt;
&lt;h3&gt;夏井算数塾が願う子どもたちの姿&lt;/h3&gt;
&lt;p&gt;私が中学受験指導を続けてきた根底には、次のような願いがあります。&lt;/p&gt;
&lt;p&gt;&lt;span style="color: #0000ff;"&gt;「いろいろなことを心から楽しんで考えられる大人になってほしい。」&lt;/span&gt;&lt;/p&gt;
&lt;p&gt;受験で終わる算数ではなく、&lt;strong&gt;一生使える「考える力」を育てる算数&lt;/strong&gt;を届けたい。夏井算数塾は、その思いを形にした塾です。&lt;/p&gt;
&lt;p&gt;最後までお読みいただき、ありがとうございました。&lt;/p&gt;
&lt;h3&gt;夏井算数塾の目指すもの（動画）&lt;/h3&gt;
&lt;p&gt;代表の想いや、夏井算数塾が目指す算数教育については、以下の動画でも詳しくお話ししています。&lt;/p&gt;
&lt;p&gt;▼動画はこちら&lt;/p&gt;
&lt;p&gt;&lt;iframe title="夏井算数塾の目指すもの" width="750" height="422" src="https://www.youtube.com/embed/ZdzMj-grH8o?feature=oembed" frameborder="0" allow="accelerometer; autoplay; clipboard-write; encrypted-media; gyroscope; picture-in-picture; web-share" referrerpolicy="strict-origin-when-cross-origin" allowfullscreen&gt;&lt;/iframe&gt;&lt;/p&gt;
&lt;hr /&gt;
&lt;h2&gt;講師プロフィール&lt;/h2&gt;
&lt;h3&gt;夏井　一成（ナツイ カズナリ）&lt;/h3&gt;
&lt;p&gt;&lt;img fetchpriority="high" decoding="async" class="alignnone size-medium wp-image-49" src="https://natsui-sansu-juku.com/wp-content/uploads/2016/12/natsui-214x300.jpg" alt="natsui" width="214" height="300" srcset="https://natsui-sansu-juku.com/wp-content/uploads/2016/12/natsui-214x300.jpg 214w, https://natsui-sansu-juku.com/wp-content/uploads/2016/12/natsui-731x1024.jpg 731w, https://natsui-sansu-juku.com/wp-content/uploads/2016/12/natsui.jpg 760w" sizes="(max-width: 214px) 100vw, 214px" /&gt;&lt;/p&gt;
&lt;h3&gt;学歴・職歴&lt;/h3&gt;
&lt;ul&gt;
&lt;li&gt;私立&lt;span style="color: #008000;"&gt;ラ・サール中学校・高等学校&lt;/span&gt; 卒業&lt;/li&gt;
&lt;li&gt;&lt;span style="color: #008000;"&gt;京都大学教育学部&lt;/span&gt; 教育科学科 卒業&lt;/li&gt;
&lt;li&gt;&lt;span style="color: #008000;"&gt;システムエンジニア&lt;/span&gt;としての勤務経験を経て、「教育屋さん」としてのキャリアへ&lt;/li&gt;
&lt;/ul&gt;
&lt;h3&gt;中学受験指導キャリア&lt;/h3&gt;
&lt;p&gt;中学受験指導のキャリアは、大学1回生の頃に始めた&lt;span style="color: #008000;"&gt;関西某大手進学塾&lt;/span&gt;の算数担当講師からスタートしました。主に、&lt;strong&gt;最難関校向け講座&lt;/strong&gt;を担当し、多くの小学生の中学受験を指導してきました。&lt;/p&gt;
&lt;p&gt;以後、関西・関東の大手・中小塾を問わず、様々な現場で中学受験指導に携わり、特に次のような最難関校対策の講義を担当してきました。&lt;/p&gt;
&lt;ul&gt;
&lt;li&gt;関西：&lt;span style="color: #008000;"&gt;灘・東大寺・洛南・星光&lt;/span&gt; など&lt;/li&gt;
&lt;li&gt;関東：&lt;span style="color: #008000;"&gt;開成・麻布・駒場東邦・栄光学園・桜蔭・雙葉・慶應・早稲田 など&lt;/span&gt;&lt;/li&gt;
&lt;/ul&gt;
&lt;p&gt;こうした経験を通じて、&lt;strong&gt;「最難関校入試で求められる思考力と、日々の学習とのつながり」&lt;/strong&gt;を意識した指導スタイルを磨いてきました。&lt;/p&gt;
&lt;h3&gt;教育×ICTへの取り組み&lt;/h3&gt;
&lt;p&gt;「安価で効果の高い教育にはITツールが必須」という考えのもと、教育のICT化にも早くから関心を持ち、次のような活動にも携わってきました。&lt;/p&gt;
&lt;ul&gt;
&lt;li&gt;■NPO法人キッズドア&lt;br /&gt;
「Global Stream～東北の未来を創るグローバル基礎教育プロジェクト～」プロジェクトマネージャー&lt;/li&gt;
&lt;li&gt;■株式会社シンドバッド・インターナショナル&lt;br /&gt;
「StudyTown 小学生」過去問解説講義担当&lt;/li&gt;
&lt;/ul&gt;
&lt;p&gt;これらの活動を通して、&lt;strong&gt;「質の高い教育を、できるだけ多くの子どもたちに届けるにはどうすればよいか」&lt;/strong&gt;というテーマに取り組んできました。&lt;/p&gt;
&lt;h3&gt;「より良い教育手法の確立」を目指して&lt;/h3&gt;
&lt;p&gt;現在もなお、「より良い教育手法の確立」を目指して、算数指導・ICT活用・教材開発など、様々な分野で精力的に活動を続けています。&lt;/p&gt;
&lt;p&gt;夏井算数塾では、こうした経験を土台に、&lt;strong&gt;一人ひとりの子どもに合った「考える算数」&lt;/strong&gt;を提供していきます。&lt;/p&gt;
&lt;hr /&gt;
&lt;h2&gt;まとめ&lt;/h2&gt;
&lt;p&gt;代表挨拶と講師プロフィールを通してお伝えしたかったのは、次のようなポイントです。&lt;/p&gt;
&lt;ul&gt;
&lt;li&gt;塾業界が&lt;span style="color: #0000ff;"&gt;結果最優先&lt;/span&gt;であるからこそ、&lt;span style="color: #ff0000;"&gt;「学びの本質」&lt;/span&gt;を見失わないことが重要である。&lt;/li&gt;
&lt;li&gt;学びの「楽しさ」とは、知識だけを増やすことではなく、&lt;span style="color: #0000ff;"&gt;自分の頭で『考えること』&lt;/span&gt;にある。&lt;/li&gt;
&lt;li&gt;11〜12歳という貴重な時期に、&lt;span style="color: #ff0000;"&gt;暗記だけに偏った学習&lt;/span&gt;をさせるのはもったいない。&lt;/li&gt;
&lt;li&gt;宿題が解けない・テスト時間が足りないといった問題の多くは、&lt;strong&gt;要領の問題ではなく、トレーニングの仕方&lt;/strong&gt;に原因がある。&lt;/li&gt;
&lt;li&gt;偏差値はあくまで指標であり、&lt;span style="color: #ff0000;"&gt;「偏差値アップ」が目的化してはいけない&lt;/span&gt;。最終的な判断軸は、&lt;span style="color: #0000ff;"&gt;過去問を解き切る力&lt;/span&gt;である。&lt;/li&gt;
&lt;li&gt;夏井算数塾は、最難関校指導とICT活用の両面で培った経験をもとに、&lt;strong&gt;「いろいろなことを心から楽しんで考えられる大人」&lt;/strong&gt;を育てることを目指している。&lt;/li&gt;
&lt;/ul&gt;
&lt;p&gt;もし、こうした考え方に共感していただけましたら、ぜひ他のページもあわせてご覧いただき、夏井算数塾の具体的なコースや指導内容について知っていただければ幸いです。&lt;/p&gt;
&lt;p&gt;&lt;!-- 夏井算数塾｜代表挨拶・講師プロフィール 固定ページ用本文ここまで --&gt;&lt;/p&gt;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25e4%25bb%25a3%25e8%25a1%25a8%25e6%258c%25a8%25e6%258b%25b6%2F&amp;amp;t=%E4%BB%A3%E8%A1%A8%E6%8C%A8%E6%8B%B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25e4%25bb%25a3%25e8%25a1%25a8%25e6%258c%25a8%25e6%258b%25b6%2F&amp;amp;text=%E4%BB%A3%E8%A1%A8%E6%8C%A8%E6%8B%B6%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B%A3%E8%A1%A8%E6%8C%A8%E6%8B%B6%20%7C%20%E4%B8%AD%E5%AD%A6%E5%8F%97%E9%A8%93%E5%B0%82%E9%96%80%E3%80%80%E5%A4%8F%E4%BA%95%E7%AE%97%E6%95%B0%E5%A1%BE%0Ahttps%3A%2F%2Fnatsui-sansu-juku.com%2F%25e4%25bb%25a3%25e8%25a1%25a8%25e6%258c%25a8%25e6%258b%25b6%2F" target="_blank" &gt;&lt;span class="vk_icon_w_r_sns_bluesky icon_sns"&gt;&lt;/span&gt;&lt;span class="sns_txt"&gt;Bluesky&lt;/span&gt;&lt;/a&gt;&lt;/li&gt;&lt;li class="sb_hatena sb_icon"&gt;&lt;a class="sb_icon_inner" href="//b.hatena.ne.jp/add?mode=confirm&amp;url=https%3A%2F%2Fnatsui-sansu-juku.com%2F%25e4%25bb%25a3%25e8%25a1%25a8%25e6%258c%25a8%25e6%258b%25b6%2F&amp;amp;title=%E4%BB%A3%E8%A1%A8%E6%8C%A8%E6%8B%B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25e4%25bb%25a3%25e8%25a1%25a8%25e6%258c%25a8%25e6%258b%25b6%2F&amp;title=%E4%BB%A3%E8%A1%A8%E6%8C%A8%E6%8B%B6%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sb_icon_inner"data-clipboard-text="代表挨拶 | 中学受験専門　夏井算数塾 https://natsui-sansu-juku.com/%e4%bb%a3%e8%a1%a8%e6%8c%a8%e6%8b%b6/"&gt;&lt;span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</si>
  <si>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https://rika-quest.com/column/plant/
【検出された不自然ワード】
- 導線
【本文】
------
&lt;div class="container my-4"&gt;
&lt;p&gt;&lt;!-- Hero / タイトルセクション --&gt;&lt;/p&gt;
&lt;div class="card shadow-sm mb-4 border-0" style="background: linear-gradient(135deg, #2e7d32, #00695c); color: #fff;"&gt;
&lt;div class="card-body p-4"&gt;
&lt;div class="d-flex flex-wrap justify-content-between align-items-center mb-2"&gt;&lt;span class="badge bg-warning text-dark mb-2" style="font-size: 0.8rem;"&gt;中学受験理科／生物分野&lt;/span&gt;&lt;br /&gt;
&lt;span class="badge bg-light text-dark mb-2" style="font-size: 0.75rem;"&gt;植物の分類／図解＋クイズ付き&lt;/span&gt;&lt;/div&gt;
&lt;h1 class="card-title mb-3" style="font-size: 1.9rem; line-height: 1.5;"&gt;中学受験理科「植物の分類」カンペ──種子植物・胞子植物／双子葉類・単子葉類を一枚で整理&lt;/h1&gt;
&lt;p class="card-text mb-2" style="font-size: 0.98rem;"&gt;種子植物・胞子植物、被子植物・裸子植物、双子葉類・単子葉類、離弁花・合弁花……と、&lt;br /&gt;
&lt;strong&gt;覚えることがとにかく多い植物分野&lt;/strong&gt;。用語も分類も似た言葉が多く、混乱しやすい単元です。&lt;/p&gt;
&lt;p class="card-text mb-0" style="font-size: 0.98rem;"&gt;動画と図解をもとに、&lt;strong&gt;中学受験で狙われやすい「植物の分類」をカンニングペーパー（カンペ）のように整理&lt;/strong&gt;します。&lt;br /&gt;
「どのグループに属するのか」「双子葉類と単子葉類のどこが違うのか」を、表やクイズで確認できる構成になっています。&lt;/p&gt;
&lt;/div&gt;
&lt;/div&gt;
&lt;p class="mt-3 mb-4" style="font-size: 0.95rem;"&gt;植物の分類は、生物分野の中でも「暗記の量」と「引っ掛けの作り方」がセットで問われやすい単元です。生物分野の出題傾向やつまずきポイントは、&lt;a href="https://rika-quest.com/column/creature/"&gt;&lt;strong&gt;生物分野の全体像はこちら&lt;/strong&gt;&lt;/a&gt;で整理しています。&lt;/p&gt;
&lt;p&gt;&lt;!-- 動画セクション --&gt;&lt;/p&gt;
&lt;div class="text-center mb-4"&gt;
&lt;div style="max-width: 720px; margin: 0 auto;"&gt;&lt;iframe title="YouTube video player" src="https://www.youtube.com/embed/1IjDEt6YbfI" width="560" height="315" frameborder="0" allowfullscreen="allowfullscreen"&gt;&lt;/iframe&gt;&lt;/div&gt;
&lt;p class="mt-2 mb-0" style="font-size: 0.85rem; color: #555;"&gt;※動画では、植物の分類を「カンペ」を使って整理しながら、試験で狙われやすいポイントをわかりやすく解説しています。&lt;/p&gt;
&lt;/div&gt;
&lt;p&gt;&lt;!-- 導入：植物の分類は「カンペ」で押さえる --&gt;&lt;/p&gt;
&lt;div class="card mb-4 border-0 shadow-sm"&gt;
&lt;div class="card-body"&gt;
&lt;h2 class="h4 mb-3"&gt;植物の分類は「カンペ」で押さえる&lt;/h2&gt;
&lt;blockquote class="blockquote" style="font-size: 0.95rem;"&gt;&lt;p&gt;講師コメント：これはもう&lt;strong&gt;植物のカンニングペーパー（カンペ）&lt;/strong&gt;です。これを覚えちゃえばテストはかなり戦えます。&lt;br /&gt;
テストに出るのは「はっきりグループ分けできる植物」が中心なので、まずはパターンを押さえましょう。&lt;/p&gt;&lt;/blockquote&gt;
&lt;p class="mb-2"&gt;世の中には本当に多くの植物がありますが、中学受験で問われるのは、&lt;/p&gt;
&lt;ul class="mb-2"&gt;
&lt;li&gt;&lt;strong&gt;分類がはっきりしている代表的な植物&lt;/strong&gt;&lt;/li&gt;
&lt;li&gt;&lt;strong&gt;教科書・塾テキスト・過去問に何度も登場する「定番メンバー」&lt;/strong&gt;&lt;/li&gt;
&lt;/ul&gt;
&lt;p class="mb-3"&gt;つまり、&lt;span style="color: #ff0000;"&gt;「こういうパターンしか出てこない」と割り切って整理してしまうこと&lt;/span&gt;が大事です。&lt;br /&gt;
とはいえ、机上の暗記だけではイメージしにくいので、&lt;/p&gt;
&lt;ul class="mb-0"&gt;
&lt;li&gt;図鑑で写真を確認する&lt;/li&gt;
&lt;li&gt;植物園などで実物を見てみる&lt;/li&gt;
&lt;/ul&gt;
&lt;p class="mb-0"&gt;といった&lt;strong&gt;実体験と組み合わせると、記憶がぐっと定着しやすくなります。&lt;/strong&gt;&lt;/p&gt;
&lt;/div&gt;
&lt;/div&gt;
&lt;p&gt;&lt;!-- 図：全体像 --&gt;&lt;/p&gt;
&lt;div class="card mb-4 border-0 shadow-sm"&gt;
&lt;div class="card-body"&gt;
&lt;h2 class="h4 mb-3"&gt;植物分野の全体像をつかもう&lt;/h2&gt;
&lt;p class="mb-3"&gt;生物分野では大きく「植物」と「動物」を学習します。この記事では、そのうちの&lt;strong&gt;「植物の分類」&lt;/strong&gt;にしぼって整理します。&lt;/p&gt;
&lt;div class="text-center mb-3"&gt;&lt;img decoding="async" class="img-fluid rounded shadow-sm" style="max-width: 520px; height: auto;" src="https://rika-quest.com/wp-content/uploads/2023/04/画像1-2-1024x836.png" alt="種子植物と胞子植物を分類した図表。種子植物には被子植物と裸子植物が含まれ、被子植物はさらに双子葉類と単子葉類に分けられます。" /&gt;&lt;/div&gt;
&lt;p class="mb-2"&gt;図のように、植物はまず次の&lt;strong&gt;2つのグループ&lt;/strong&gt;に分かれます。&lt;/p&gt;
&lt;ul class="mb-0"&gt;
&lt;li&gt;&lt;strong&gt;種子植物&lt;/strong&gt;：種（タネ）でふえる植物&lt;/li&gt;
&lt;li&gt;&lt;strong&gt;胞子植物&lt;/strong&gt;：胞子でふえる植物（シダ植物・コケ植物など）&lt;/li&gt;
&lt;/ul&gt;
&lt;p class="mt-2 mb-0"&gt;中学受験では、特に&lt;strong&gt;種子植物まわりの分類（被子植物・裸子植物／双子葉類・単子葉類）&lt;/strong&gt;が頻出です。&lt;/p&gt;
&lt;/div&gt;
&lt;/div&gt;
&lt;p&gt;&lt;!-- 種子植物と胞子植物 --&gt;&lt;/p&gt;
&lt;div class="card mb-4 border-0 shadow-sm"&gt;
&lt;div class="card-body"&gt;
&lt;h2 class="h4 mb-3"&gt;種子植物と胞子植物のちがい&lt;/h2&gt;
&lt;h3 class="h5 mb-2"&gt;まずは「ふえ方」で2つに分ける&lt;/h3&gt;
&lt;p class="mb-3"&gt;植物は、&lt;strong&gt;どのようにふえるか（増えるか）&lt;/strong&gt;の違いで、&lt;/p&gt;
&lt;ul class="mb-3"&gt;
&lt;li&gt;&lt;strong&gt;種子植物&lt;/strong&gt; … 種（タネ）でふえる&lt;/li&gt;
&lt;li&gt;&lt;strong&gt;胞子植物&lt;/strong&gt; … 胞子でふえる（シダ・コケなど）&lt;/li&gt;
&lt;/ul&gt;
&lt;p class="mb-0"&gt;日常生活で目にする植物の多くは&lt;strong&gt;種子植物&lt;/strong&gt;です。公園の樹木や畑の作物、花壇の花などをイメージするとわかりやすいでしょう。&lt;/p&gt;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&lt;div style="display: flex; flex-wrap: wrap; gap: 8px; margin: 6px 0 0;"&gt;&lt;a style="background-color: #1976d2; color: #ffffff; padding: 6px 10px; text-align: center; text-decoration: none; display: inline-block; font-size: 14px;" href="https://rika-quest.com/"&gt;&lt;br /&gt;
トップページを見る&lt;br /&gt;
&lt;/a&gt;&lt;br /&gt;
&lt;a style="background-color: #2e7d32; color: #ffffff; padding: 6px 10px; text-align: center; text-decoration: none; display: inline-block; font-size: 14px;" href="https://rika-quest.com/kouza/"&gt;&lt;br /&gt;
開講講座を見る&lt;br /&gt;
&lt;/a&gt;&lt;br /&gt;
&lt;a style="background-color: #ffffff; color: #333333; border: 1px solid #90a4ae; padding: 6px 10px; text-align: center; text-decoration: none; display: inline-block; font-size: 14px;" href="https://rika-quest.com/greeting/"&gt;&lt;br /&gt;
代表挨拶&lt;br /&gt;
&lt;/a&gt;&lt;br /&gt;
&lt;a style="background-color: #ffffff; color: #333333; border: 1px solid #90a4ae; padding: 6px 10px; text-align: center; text-decoration: none; display: inline-block; font-size: 14px;" href="https://rika-quest.com/company/"&gt;&lt;br /&gt;
会社概要&lt;br /&gt;
&lt;/a&gt;&lt;/div&gt;
&lt;/div&gt;
&lt;/div&gt;
&lt;p&gt;&lt;!-- 被子植物と裸子植物 --&gt;&lt;/p&gt;
&lt;div class="card mb-4 border-0 shadow-sm"&gt;
&lt;div class="card-body"&gt;
&lt;h2 class="h4 mb-3"&gt;種子植物の中の分類：被子植物と裸子植物&lt;/h2&gt;
&lt;p class="mb-3"&gt;種子植物はさらに、&lt;strong&gt;胚珠（はいしゅ）のようす&lt;/strong&gt;によって次の2つに分かれます。&lt;/p&gt;
&lt;div class="row"&gt;
&lt;div class="col-md-6 mb-3"&gt;
&lt;div class="card h-100 border-0" style="background-color: #e8f5e9;"&gt;
&lt;div class="card-body"&gt;
&lt;h3 class="h6 mb-2"&gt;被子植物（ひししょくぶつ）&lt;/h3&gt;
&lt;ul class="mb-2 ps-3"&gt;
&lt;li&gt;&lt;span style="color: #0000ff;"&gt;胚珠が子房に包まれている&lt;/span&gt;&lt;/li&gt;
&lt;li&gt;花びら・がく・おしべ・めしべがそろった花を咲かせるものが多い&lt;/li&gt;
&lt;li&gt;身近な多くの花・野菜・果物がここに入る&lt;/li&gt;
&lt;/ul&gt;
&lt;p class="mb-0" style="font-size: 0.9rem;"&gt;「被」という漢字どおり、&lt;strong&gt;胚珠が「何かに被われている」&lt;/strong&gt;イメージです。&lt;/p&gt;
&lt;/div&gt;
&lt;/div&gt;
&lt;/div&gt;
&lt;div class="col-md-6 mb-3"&gt;
&lt;div class="card h-100 border-0" style="background-color: #fff3e0;"&gt;
&lt;div class="card-body"&gt;
&lt;h3 class="h6 mb-2"&gt;裸子植物（らししょくぶつ）&lt;/h3&gt;
&lt;ul class="mb-2 ps-3"&gt;
&lt;li&gt;&lt;span style="color: #ff0000;"&gt;胚珠がむき出し（裸出）になっている&lt;/span&gt;&lt;/li&gt;
&lt;li&gt;マツ・スギなど、球果（まつぼっくり）をつける植物が代表例&lt;/li&gt;
&lt;li&gt;花びららしい花を咲かせないものが多い&lt;/li&gt;
&lt;/ul&gt;
&lt;p class="mb-0" style="font-size: 0.9rem;"&gt;「裸子」は&lt;strong&gt;「裸の胚珠」&lt;/strong&gt;と覚えるとイメージしやすくなります。&lt;/p&gt;
&lt;/div&gt;
&lt;/div&gt;
&lt;/div&gt;
&lt;/div&gt;
&lt;p class="mb-0"&gt;中学受験では、&lt;strong&gt;胚珠が子房に包まれているかどうか&lt;/strong&gt;を問う選択問題や、具体例の暗記（マツ＝裸子植物 など）がよく出題されます。&lt;/p&gt;
&lt;/div&gt;
&lt;/div&gt;
&lt;p&gt;&lt;!-- 双子葉類・単子葉類 --&gt;&lt;/p&gt;
&lt;div class="card mb-4 border-0 shadow-sm"&gt;
&lt;div class="card-body"&gt;
&lt;h2 class="h4 mb-3"&gt;被子植物の中の分類：双子葉類と単子葉類&lt;/h2&gt;
&lt;div class="text-center mb-3"&gt;&lt;img decoding="async" class="img-fluid rounded shadow-sm" style="max-width: 600px; height: auto;" src="https://rika-quest.com/wp-content/uploads/2023/04/画像3-1024x294.png" alt="双子葉類と単子葉類の葉脈、茎の維管束、根のちがいを示した図。" /&gt;&lt;/div&gt;
&lt;p class="mb-2"&gt;被子植物は、&lt;strong&gt;種から芽が出るときの「子葉」の枚数&lt;/strong&gt;によって次の2つに分かれます。&lt;/p&gt;
&lt;ul class="mb-3"&gt;
&lt;li&gt;&lt;strong&gt;双子葉類&lt;/strong&gt; … 子葉が&lt;strong&gt;2枚&lt;/strong&gt;出る&lt;/li&gt;
&lt;li&gt;&lt;strong&gt;単子葉類&lt;/strong&gt; … 子葉が&lt;strong&gt;1枚&lt;/strong&gt;出る&lt;/li&gt;
&lt;/ul&gt;
&lt;div class="alert alert-success py-2" style="font-size: 0.9rem;" role="alert"&gt;&lt;strong&gt;ポイント：&lt;/strong&gt;&lt;br /&gt;
双子葉類・単子葉類のちがいは、&lt;span style="color: #ff0000;"&gt;根・茎・葉脈の特徴セット&lt;/span&gt;で問われることが非常に多いです。&lt;/div&gt;
&lt;p&gt;&lt;!-- 特徴表 --&gt;&lt;/p&gt;
&lt;div class="table-responsive mb-3"&gt;
&lt;table class="table table-bordered align-middle mb-0"&gt;
&lt;thead style="background-color: #e8f5e9;"&gt;
&lt;tr class="text-center"&gt;
&lt;th scope="col"&gt;項目&lt;/th&gt;
&lt;th scope="col"&gt;双子葉類&lt;/th&gt;
&lt;th scope="col"&gt;単子葉類&lt;/th&gt;
&lt;/tr&gt;
&lt;/thead&gt;
&lt;tbody&gt;
&lt;tr&gt;
&lt;td class="fw-bold"&gt;子葉の枚数&lt;/td&gt;
&lt;td&gt;2枚&lt;/td&gt;
&lt;td&gt;1枚&lt;/td&gt;
&lt;/tr&gt;
&lt;tr style="background-color: #f1f8e9;"&gt;
&lt;td class="fw-bold"&gt;葉脈&lt;/td&gt;
&lt;td&gt;網状葉脈（クモの巣のような模様）&lt;/td&gt;
&lt;td&gt;平行葉脈（まっすぐな筋が平行）&lt;/td&gt;
&lt;/tr&gt;
&lt;tr&gt;
&lt;td class="fw-bold"&gt;根&lt;/td&gt;
&lt;td&gt;主根と側根（太い根＋枝分かれする細い根）&lt;/td&gt;
&lt;td&gt;ひげ根（同じくらいの細い根がたくさん）&lt;/td&gt;
&lt;/tr&gt;
&lt;tr style="background-color: #f1f8e9;"&gt;
&lt;td class="fw-bold"&gt;茎の維管束&lt;/td&gt;
&lt;td&gt;輪状に並ぶ&lt;/td&gt;
&lt;td&gt;茎の中に散らばっている&lt;/td&gt;
&lt;/tr&gt;
&lt;tr&gt;
&lt;td class="fw-bold"&gt;代表例&lt;/td&gt;
&lt;td&gt;アサガオ、アブラナ、サクラ など&lt;/td&gt;
&lt;td&gt;イネ、トウモロコシ、ユリ など&lt;/td&gt;
&lt;/tr&gt;
&lt;/tbody&gt;
&lt;/table&gt;
&lt;/div&gt;
&lt;p class="mb-0"&gt;「どっちがどっちだっけ？」と混乱しやすいので、&lt;strong&gt;自分なりの語呂合わせやイメージ&lt;/strong&gt;を作ったり、&lt;br /&gt;
実物の写真とセットで覚えたりすると定着しやすくなります。&lt;/p&gt;
&lt;/div&gt;
&lt;/div&gt;
&lt;p&gt;&lt;!-- 追加：本文中盤の導線（SP/STへ） --&gt;&lt;/p&gt;
&lt;div class="card mb-4 border-0 shadow-sm"&gt;
&lt;div class="card-body"&gt;
&lt;h2 class="h4 mb-3"&gt;ここで止まりやすいポイントと、次の一手（保護者向け）&lt;/h2&gt;
&lt;p class="mb-3"&gt;植物の分類は、暗記量が多いだけでなく、テストでは&lt;strong&gt;「分類名＋特徴セット」&lt;/strong&gt;で問われやすい単元です。次のどちらかに当てはまると、復習の方向がずれて遠回りになりがちです。&lt;/p&gt;
&lt;ul class="mb-3"&gt;
&lt;li&gt;&lt;strong&gt;分類名は言える&lt;/strong&gt;が、根・葉脈・維管束など&lt;strong&gt;特徴の理由づけ&lt;/strong&gt;があいまい&lt;/li&gt;
&lt;li&gt;表は覚えたが、過去問で&lt;strong&gt;具体例（植物名）&lt;/strong&gt;が出ると迷う&lt;/li&gt;
&lt;/ul&gt;
&lt;p class="mb-3" style="font-size: 0.95rem;"&gt;「どこから整理し直すのが早いか」は、お子さまの状況で変わります。生物分野の全体像から点検したい場合は、講座や塾の情報を先に確認しておくと判断がスムーズです。&lt;/p&gt;
&lt;div class="d-flex flex-wrap gap-2"&gt;&lt;a class="btn btn-success btn-sm" href="https://rika-quest.com/kouza/"&gt;開講講座を見る&lt;/a&gt;&lt;br /&gt;
&lt;a class="btn btn-outline-secondary btn-sm" href="https://rika-quest.com/greeting/"&gt;代表挨拶&lt;/a&gt;&lt;br /&gt;
&lt;a class="btn btn-outline-secondary btn-sm" href="https://rika-quest.com/company/"&gt;会社概要&lt;/a&gt;&lt;br /&gt;
&lt;a class="btn btn-link btn-sm" href="https://rika-quest.com/"&gt;トップへ&lt;/a&gt;&lt;/div&gt;
&lt;/div&gt;
&lt;/div&gt;
&lt;p&gt;&lt;!-- 離弁花・合弁花 --&gt;&lt;/p&gt;
&lt;div class="card mb-4 border-0 shadow-sm"&gt;
&lt;div class="card-body"&gt;
&lt;h2 class="h4 mb-3"&gt;双子葉類のさらに細かい分類：離弁花・合弁花&lt;/h2&gt;
&lt;p class="mb-2"&gt;双子葉類は、&lt;strong&gt;花びらのつき方&lt;/strong&gt;によって次の2つに分かれます。&lt;/p&gt;
&lt;ul class="mb-3"&gt;
&lt;li&gt;&lt;strong&gt;離弁花類&lt;/strong&gt; … 花びらが&lt;strong&gt;一枚ずつ分かれている&lt;/strong&gt;&lt;/li&gt;
&lt;li&gt;&lt;strong&gt;合弁花類&lt;/strong&gt; … 花びらが&lt;strong&gt;根元でくっついている&lt;/strong&gt;&lt;/li&gt;
&lt;/ul&gt;
&lt;blockquote class="blockquote" style="font-size: 0.95rem;"&gt;&lt;p&gt;講師コメント：以前の授業では、「花占いできるかどうか」で説明しました。&lt;br /&gt;
花びらを一枚ずつとれるイメージなら離弁花、くっついていてバラバラにしにくいイメージなら合弁花、と考えると分かりやすいです。&lt;/p&gt;&lt;/blockquote&gt;
&lt;p class="mb-0"&gt;中学受験では、&lt;strong&gt;代表的な植物名とセットでの暗記&lt;/strong&gt;が必須です。&lt;br /&gt;
テキストや資料集の表を使って、&lt;span style="color: #ff0000;"&gt;「名前＋分類」を一緒に覚える&lt;/span&gt;ようにしましょう。&lt;/p&gt;
&lt;/div&gt;
&lt;/div&gt;
&lt;p&gt;&lt;!-- フォルダで整理する発想（補足） --&gt;&lt;/p&gt;
&lt;div class="card mb-4 border-0 shadow-sm"&gt;
&lt;div class="card-body"&gt;
&lt;h2 class="h4 mb-3"&gt;「どのグループの話か」をフォルダ分けで意識しよう&lt;/h2&gt;
&lt;p class="mb-3"&gt;植物の分類でよくあるのが、&lt;strong&gt;言葉は知っているのに「どのグループの話か」が分からない&lt;/strong&gt;という状態です。&lt;br /&gt;
そこでおすすめなのが、パソコンのフォルダのように&lt;strong&gt;頭の中に階層構造をつくること&lt;/strong&gt;です。&lt;/p&gt;
&lt;ul class="mb-2"&gt;
&lt;li&gt;生物 → 植物 → 種子植物 → 被子植物 → 双子葉類 → 離弁花類／合弁花類&lt;/li&gt;
&lt;li&gt;生物 → 植物 → 種子植物 → 裸子植物&lt;/li&gt;
&lt;li&gt;生物 → 植物 → 胞子植物 → シダ植物／コケ植物&lt;/li&gt;
&lt;/ul&gt;
&lt;p class="mb-0"&gt;ノートに&lt;strong&gt;「フォルダ階層」を図で描き、その中に具体的な植物名を書き込む&lt;/strong&gt;と、全体像が見えやすくなります。&lt;/p&gt;
&lt;/div&gt;
&lt;/div&gt;
&lt;p&gt;&lt;!-- 植物の分類まとめ表 --&gt;&lt;/p&gt;
&lt;div class="card mb-4 border-0 shadow-sm"&gt;
&lt;div class="card-body"&gt;
&lt;h2 class="h4 mb-3"&gt;植物の分類 まとめ表&lt;/h2&gt;
&lt;p class="mb-3"&gt;ここまでの内容を、テスト前に見返せる&lt;strong&gt;カンペ用のまとめ表&lt;/strong&gt;に整理しました。&lt;/p&gt;
&lt;div class="table-responsive"&gt;
&lt;table class="table table-bordered align-middle mb-0"&gt;
&lt;thead style="background-color: #c8e6c9;"&gt;
&lt;tr class="text-center"&gt;
&lt;th scope="col"&gt;分類項目&lt;/th&gt;
&lt;th scope="col"&gt;内容&lt;/th&gt;
&lt;/tr&gt;
&lt;/thead&gt;
&lt;tbody&gt;
&lt;tr style="background-color: #ffffff;"&gt;
&lt;td class="fw-bold"&gt;植物の大別&lt;/td&gt;
&lt;td&gt;・&lt;strong&gt;種子植物&lt;/strong&gt;：種で増える植物&lt;br /&gt;
・&lt;strong&gt;胞子植物&lt;/strong&gt;：胞子で増える植物&lt;/td&gt;
&lt;/tr&gt;
&lt;tr style="background-color: #e8f5e9;"&gt;
&lt;td class="fw-bold"&gt;種子植物の分類&lt;/td&gt;
&lt;td&gt;・&lt;strong&gt;被子植物&lt;/strong&gt;：胚珠が子房に包まれている&lt;br /&gt;
・&lt;strong&gt;裸子植物&lt;/strong&gt;：胚珠が裸出している&lt;/td&gt;
&lt;/tr&gt;
&lt;tr style="background-color: #ffffff;"&gt;
&lt;td class="fw-bold"&gt;被子植物の分類&lt;/td&gt;
&lt;td&gt;・&lt;strong&gt;双子葉類&lt;/strong&gt;：種から芽が出るときに葉が2枚出る&lt;br /&gt;
・&lt;strong&gt;単子葉類&lt;/strong&gt;：種から芽が出るときに葉が1枚出る&lt;/td&gt;
&lt;/tr&gt;
&lt;tr style="background-color: #e8f5e9;"&gt;
&lt;td class="fw-bold"&gt;双子葉類の分類&lt;/td&gt;
&lt;td&gt;・&lt;strong&gt;離弁花類&lt;/strong&gt;：花びらが分かれている&lt;br /&gt;
・&lt;strong&gt;合弁花類&lt;/strong&gt;：花びらがくっついている&lt;/td&gt;
&lt;/tr&gt;
&lt;tr style="background-color: #ffffff;"&gt;
&lt;td class="fw-bold"&gt;双子葉類と単子葉類の特徴&lt;/td&gt;
&lt;td&gt;・&lt;strong&gt;双子葉類&lt;/strong&gt;：網状葉脈／主根と側根／維管束が輪状に配置&lt;br /&gt;
・&lt;strong&gt;単子葉類&lt;/strong&gt;：平行葉脈／ひげ根／維管束が茎の中に散らばって配置&lt;/td&gt;
&lt;/tr&gt;
&lt;/tbody&gt;
&lt;/table&gt;
&lt;/div&gt;
&lt;/div&gt;
&lt;/div&gt;
&lt;p&gt;&lt;!-- クイズセクション --&gt;&lt;/p&gt;
&lt;div class="card mb-4 border-0 shadow-sm"&gt;
&lt;div class="card-body"&gt;
&lt;h2 class="h4 mb-3"&gt;確認クイズ──植物の分類をチェックしよう&lt;/h2&gt;
&lt;p class="mb-3"&gt;最後に、植物の分類に関するクイズで理解度をチェックしてみましょう。&lt;br /&gt;
各問題の「正解を見る」ボタンを押すと、答えが表示されます。&lt;/p&gt;
&lt;div class="table-responsive"&gt;
&lt;table class="table table-bordered align-middle mb-0"&gt;
&lt;thead style="background-color: #c8e6c9;"&gt;
&lt;tr class="text-center"&gt;
&lt;th style="width: 25%;" scope="col"&gt;問題&lt;/th&gt;
&lt;th style="width: 55%;" scope="col"&gt;選択肢&lt;/th&gt;
&lt;th style="width: 20%;" scope="col"&gt;正解を見る&lt;/th&gt;
&lt;/tr&gt;
&lt;/thead&gt;
&lt;tbody&gt;
&lt;tr style="background-color: #ffffff;"&gt;
&lt;td&gt;1. 種子植物と胞子植物の違いは？&lt;/td&gt;
&lt;td&gt;A. 種子で増えるか胞子で増えるか&lt;br /&gt;
B. 花を咲かせるかどうか&lt;br /&gt;
C. 胚珠があるかどうか&lt;br /&gt;
D. 水中で育つかどうか&lt;/td&gt;
&lt;td class="text-center"&gt;&lt;button class="btn btn-sm btn-success"&gt;正解を見る&lt;/button&gt;&lt;/p&gt;
&lt;div id="answer1" style="display: none; margin-top: 0.5rem;"&gt;正解: A. 種子で増えるか胞子で増えるか&lt;/div&gt;
&lt;/td&gt;
&lt;/tr&gt;
&lt;tr style="background-color: #e8f5e9;"&gt;
&lt;td&gt;2. 胚珠が子房に包まれている植物は？&lt;/td&gt;
&lt;td&gt;A. 被子植物&lt;br /&gt;
B. 裸子植物&lt;br /&gt;
C. 双子葉類&lt;br /&gt;
D. 単子葉類&lt;/td&gt;
&lt;td class="text-center"&gt;&lt;button class="btn btn-sm btn-success"&gt;正解を見る&lt;/button&gt;&lt;/p&gt;
&lt;div id="answer2" style="display: none; margin-top: 0.5rem;"&gt;正解: A. 被子植物&lt;/div&gt;
&lt;/td&gt;
&lt;/tr&gt;
&lt;tr style="background-color: #ffffff;"&gt;
&lt;td&gt;3. 双子葉類の例に当てはまる特徴は？&lt;/td&gt;
&lt;td&gt;A. 平行葉脈&lt;br /&gt;
B. 網状葉脈&lt;br /&gt;
C. 維管束が散らばっている&lt;br /&gt;
D. ひげ根&lt;/td&gt;
&lt;td class="text-center"&gt;&lt;button class="btn btn-sm btn-success"&gt;正解を見る&lt;/button&gt;&lt;/p&gt;
&lt;div id="answer3" style="display: none; margin-top: 0.5rem;"&gt;正解: B. 網状葉脈&lt;/div&gt;
&lt;/td&gt;
&lt;/tr&gt;
&lt;tr style="background-color: #e8f5e9;"&gt;
&lt;td&gt;4. 単子葉類に見られる根の特徴は？&lt;/td&gt;
&lt;td&gt;A. 主根と側根&lt;br /&gt;
B. ひげ根&lt;br /&gt;
C. 両方&lt;br /&gt;
D. どちらでもない&lt;/td&gt;
&lt;td class="text-center"&gt;&lt;button class="btn btn-sm btn-success"&gt;正解を見る&lt;/button&gt;&lt;/p&gt;
&lt;div id="answer4" style="display: none; margin-top: 0.5rem;"&gt;正解: B. ひげ根&lt;/div&gt;
&lt;/td&gt;
&lt;/tr&gt;
&lt;tr style="background-color: #ffffff;"&gt;
&lt;td&gt;5. 離弁花類と合弁花類の違いは？&lt;/td&gt;
&lt;td&gt;A. 花びらが分かれているかくっついているか&lt;br /&gt;
B. 胚珠が包まれているかどうか&lt;br /&gt;
C. 種子の数&lt;br /&gt;
D. 花の色&lt;/td&gt;
&lt;td class="text-center"&gt;&lt;button class="btn btn-sm btn-success"&gt;正解を見る&lt;/button&gt;&lt;/p&gt;
&lt;div id="answer5" style="display: none; margin-top: 0.5rem;"&gt;正解: A. 花びらが分かれているかくっついているか&lt;/div&gt;
&lt;/td&gt;
&lt;/tr&gt;
&lt;tr style="background-color: #e8f5e9;"&gt;
&lt;td&gt;6. 被子植物の中で種から出る葉が2枚の植物は？&lt;/td&gt;
&lt;td&gt;A. 単子葉類&lt;br /&gt;
B. 双子葉類&lt;br /&gt;
C. 被子植物&lt;br /&gt;
D. 裸子植物&lt;/td&gt;
&lt;td class="text-center"&gt;&lt;button class="btn btn-sm btn-success"&gt;正解を見る&lt;/button&gt;&lt;/p&gt;
&lt;div id="answer6" style="display: none; margin-top: 0.5rem;"&gt;正解: B. 双子葉類&lt;/div&gt;
&lt;/td&gt;
&lt;/tr&gt;
&lt;tr style="background-color: #ffffff;"&gt;
&lt;td&gt;7. 裸子植物の特徴は？&lt;/td&gt;
&lt;td&gt;A. 胚珠が裸出している&lt;br /&gt;
B. 胚珠が包まれている&lt;br /&gt;
C. ひげ根を持つ&lt;br /&gt;
D. 平行葉脈がある&lt;/td&gt;
&lt;td class="text-center"&gt;&lt;button class="btn btn-sm btn-success"&gt;正解を見る&lt;/button&gt;&lt;/p&gt;
&lt;div id="answer7" style="display: none; margin-top: 0.5rem;"&gt;正解: A. 胚珠が裸出している&lt;/div&gt;
&lt;/td&gt;
&lt;/tr&gt;
&lt;tr style="background-color: #e8f5e9;"&gt;
&lt;td&gt;8. 双子葉類に見られる茎の維管束の配置は？&lt;/td&gt;
&lt;td&gt;A. 散らばっている&lt;br /&gt;
B. 輪状に配置&lt;br /&gt;
C. 根の近くに集中&lt;br /&gt;
D. 葉に沿って配置&lt;/td&gt;
&lt;td class="text-center"&gt;&lt;button class="btn btn-sm btn-success"&gt;正解を見る&lt;/button&gt;&lt;/p&gt;
&lt;div id="answer8" style="display: none; margin-top: 0.5rem;"&gt;正解: B. 輪状に配置&lt;/div&gt;
&lt;/td&gt;
&lt;/tr&gt;
&lt;tr style="background-color: #ffffff;"&gt;
&lt;td&gt;9. 被子植物と裸子植物の違いは？&lt;/td&gt;
&lt;td&gt;A. 種子の有無&lt;br /&gt;
B. 胚珠が包まれているか裸出しているか&lt;br /&gt;
C. 種の数&lt;br /&gt;
D. 根の種類&lt;/td&gt;
&lt;td class="text-center"&gt;&lt;button class="btn btn-sm btn-success"&gt;正解を見る&lt;/button&gt;&lt;/p&gt;
&lt;div id="answer9" style="display: none; margin-top: 0.5rem;"&gt;正解: B. 胚珠が包まれているか裸出しているか&lt;/div&gt;
&lt;/td&gt;
&lt;/tr&gt;
&lt;tr style="background-color: #e8f5e9;"&gt;
&lt;td&gt;10. 双子葉類の葉脈の形は？&lt;/td&gt;
&lt;td&gt;A. 平行葉脈&lt;br /&gt;
B. 網状葉脈&lt;br /&gt;
C. 環状葉脈&lt;br /&gt;
D. らせん葉脈&lt;/td&gt;
&lt;td class="text-center"&gt;&lt;button class="btn btn-sm btn-success"&gt;正解を見る&lt;/button&gt;&lt;/p&gt;
&lt;div id="answer10" style="display: none; margin-top: 0.5rem;"&gt;正解: B. 網状葉脈&lt;/div&gt;
&lt;/td&gt;
&lt;/tr&gt;
&lt;/tbody&gt;
&lt;/table&gt;
&lt;/div&gt;
&lt;/div&gt;
&lt;/div&gt;
&lt;p&gt;&lt;!-- まとめ --&gt;&lt;/p&gt;
&lt;div class="card mb-4 border-0 shadow-sm"&gt;
&lt;div class="card-body"&gt;
&lt;h2 class="h4 mb-3"&gt;まとめ──「パターン」と「フォルダ分け」で植物の分類を味方にする&lt;/h2&gt;
&lt;p class="mb-3"&gt;植物の分類は、用語も分類名も多く、最初はとっつきにくい単元に見えます。&lt;br /&gt;
しかし、&lt;strong&gt;パターンを押さえ、頭の中をフォルダ分けして整理する&lt;/strong&gt;ことで、確実に得点源に変えていくことができます。&lt;/p&gt;
&lt;ul class="mb-3"&gt;
&lt;li&gt;植物はまず&lt;strong&gt;種子植物／胞子植物&lt;/strong&gt;に分かれる&lt;/li&gt;
&lt;li&gt;種子植物は&lt;strong&gt;被子植物／裸子植物&lt;/strong&gt;に分かれる（胚珠が包まれているかどうか）&lt;/li&gt;
&lt;li&gt;被子植物の中で、&lt;strong&gt;双子葉類／単子葉類&lt;/strong&gt;がよく問われる&lt;/li&gt;
&lt;li&gt;双子葉類と単子葉類は、&lt;strong&gt;子葉の枚数・葉脈・根・維管束&lt;/strong&gt;のセットで覚える&lt;/li&gt;
&lt;li&gt;双子葉類のうち、&lt;strong&gt;離弁花類／合弁花類&lt;/strong&gt;は花びらのつき方で区別する&lt;/li&gt;
&lt;li&gt;ノートや表を使って&lt;strong&gt;「どのグループの話か」を意識するフォルダ分け&lt;/strong&gt;が効果的&lt;/li&gt;
&lt;/ul&gt;
&lt;p class="mb-0"&gt;「千年に一度しか咲かない花」のようなレアな話に興味を広げつつ、まずは入試で頻出の分類をしっかり押さえましょう。&lt;br /&gt;
カンペ的なまとめ表とクイズを何度も見返しながら、&lt;strong&gt;植物の分類を自信のある単元にしていってください。&lt;/strong&gt;&lt;/p&gt;
&lt;/div&gt;
&lt;/div&gt;
&lt;p&gt;&lt;!-- 追加：本文末尾の導線（TP/SP/STへ） --&gt;&lt;/p&gt;
&lt;div class="card mb-4 border-0 shadow-sm"&gt;
&lt;div class="card-body"&gt;
&lt;h2 class="h4 mb-3"&gt;入塾検討の方へ：まず確認すると判断が早いページ&lt;/h2&gt;
&lt;p class="mb-3"&gt;「理科が苦手」「生物が暗記で止まってしまう」場合、やみくもに量を増やすより、&lt;strong&gt;どんなサポートが受けられるか&lt;/strong&gt;を先に確認しておくと、次の一手を決めやすくなります。&lt;/p&gt;
&lt;ul class="mb-3"&gt;
&lt;li&gt;&lt;strong&gt;開講講座&lt;/strong&gt;：どの分野・どの学年まで、どういう形で対応できるか&lt;/li&gt;
&lt;li&gt;&lt;strong&gt;代表挨拶&lt;/strong&gt;：指導で大切にしていること（相性の確認）&lt;/li&gt;
&lt;li&gt;&lt;strong&gt;会社概要&lt;/strong&gt;：運営情報の確認（安心材料）&lt;/li&gt;
&lt;/ul&gt;
&lt;div class="d-flex flex-wrap gap-2"&gt;&lt;a class="btn btn-success" href="https://rika-quest.com/kouza/"&gt;開講講座を見る&lt;/a&gt;&lt;br /&gt;
&lt;a class="btn btn-outline-secondary" href="https://rika-quest.com/greeting/"&gt;代表挨拶&lt;/a&gt;&lt;br /&gt;
&lt;a class="btn btn-outline-secondary" href="https://rika-quest.com/company/"&gt;会社概要&lt;/a&gt;&lt;br /&gt;
&lt;a class="btn btn-link" href="https://rika-quest.com/"&gt;トップへ&lt;/a&gt;&lt;/div&gt;
&lt;/div&gt;
&lt;/div&gt;
&lt;p&gt;&lt;!-- 四角いCTA --&gt;&lt;/p&gt;
&lt;div class="card border-0 shadow-lg mb-4" style="background-color: #e8f5e9; border-radius: 0.75rem;"&gt;
&lt;div class="card-body p-4 p-md-4"&gt;
&lt;div class="row align-items-center"&gt;
&lt;div class="col-md-8 mb-3 mb-md-0"&gt;
&lt;h2 class="h5 mb-2" style="color: #1b5e20;"&gt;植物の分類を含む「中学受験理科」をプロと一緒に整理しませんか？&lt;/h2&gt;
&lt;p class="mb-2" style="font-size: 0.95rem;"&gt;「用語は覚えているのにテストで点数につながらない」「生物の分類がごちゃごちゃしている」と感じる場合は、&lt;br /&gt;
&lt;strong&gt;学習の順番や整理のしかたを見直すだけで一気に楽になる&lt;/strong&gt;ことも少なくありません。&lt;/p&gt;
&lt;ul class="mb-2 ps-3" style="font-size: 0.9rem;"&gt;
&lt;li&gt;植物・動物・人体など、生物分野全体の&lt;strong&gt;フォルダ分けノート&lt;/strong&gt;作り&lt;/li&gt;
&lt;li&gt;塾テキストや過去問を使った&lt;strong&gt;「頻出パターン」の整理&lt;/strong&gt;&lt;/li&gt;
&lt;li&gt;図鑑や実体験も取り入れた&lt;strong&gt;「覚えやすい工夫」&lt;/strong&gt;の提案&lt;/li&gt;
&lt;/ul&gt;
&lt;p class="mb-0" style="font-size: 0.9rem;"&gt;お子さまの現在地に合わせて、&lt;strong&gt;「どこから」「何を」整理していくべきか&lt;/strong&gt;を一緒に考えていきます。&lt;/p&gt;
&lt;/div&gt;
&lt;div class="col-md-4 text-md-end text-center"&gt;
&lt;p&gt;&lt;a class="btn btn-success mb-2 px-4 py-2" style="border-radius: 999px; font-size: 0.95rem;" href="https://rika-quest.com/kouza/"&gt;&lt;br /&gt;
理科個別指導の詳細を見る&lt;br /&gt;
&lt;/a&gt;&lt;a class="btn btn-outline-success px-4 py-2" style="border-radius: 999px; font-size: 0.95rem;" href="https://rika-quest.com/inquiry/"&gt;&lt;br /&gt;
学習相談・体験授業を申し込む&lt;br /&gt;
&lt;/a&gt;&lt;/p&gt;
&lt;p class="mt-2 mb-0" style="font-size: 0.8rem; color: #555;"&gt;フォームからのご相談は24時間受付中です。内容を確認のうえ、講師よりご連絡いたします。&lt;/p&gt;
&lt;/div&gt;
&lt;/div&gt;
&lt;/div&gt;
&lt;/div&gt;
&lt;/div&gt;
&lt;p&gt;&lt;!-- クイズ用スクリプト（最小追加） --&gt;&lt;br /&gt;
&lt;script&gt;
  function showAnswer(id, btn) {
    var el = document.getElementById(id);
    if (el) el.style.display = 'block';
    if (btn) btn.style.display = 'none';
  }
&lt;/script&gt;&lt;/p&gt;
------</t>
  </si>
  <si>
    <t>以下のページは不自然なワードを使用しています。
これらを適切に自然な言葉に置き換えて下さい。
なお、本文の装飾や構造は絶対に変えないでください。
【対象ページURL】
https://rika-quest.com/column/seed/
【検出された不自然ワード】
- 導線
【本文】
------
&lt;div class="container my-4"&gt;
&lt;p&gt;&lt;!-- Hero Section --&gt;&lt;/p&gt;
&lt;div class="card shadow-sm mb-4 border-0" style="background: linear-gradient(135deg, #2e7d32, #00695c); color: #fff;"&gt;
&lt;div class="card-body p-4"&gt;
&lt;div class="d-flex flex-wrap justify-content-between align-items-center mb-2"&gt;&lt;span class="badge bg-warning text-dark mb-2" style="font-size: 0.8rem;"&gt;中学受験理科／生物分野&lt;/span&gt;&lt;br /&gt;
&lt;span class="badge bg-light text-dark mb-2" style="font-size: 0.75rem;"&gt;種子のつくり・有胚乳種子と無胚乳種子&lt;/span&gt;&lt;/div&gt;
&lt;h1 class="card-title mb-3" style="font-size: 1.9rem; line-height: 1.5;"&gt;種子のつくりを動画とまとめで整理しよう&lt;/h1&gt;
&lt;p class="card-text mb-0" style="font-size: 0.98rem;"&gt;今回は&lt;strong&gt;種子のつくり&lt;/strong&gt;について学びます。有胚乳種子と無胚乳種子の違いを、&lt;br /&gt;
図と身近な例え（お弁当箱）でイメージしながら整理していきましょう。&lt;/p&gt;
&lt;p class="mt-3 mb-0" style="font-size: 0.9rem;"&gt;生物分野の中での位置づけや、よくある引っ掛かりポイントまでまとめて整理したい方は、&lt;a style="color: #fff; text-decoration: underline;" href="https://rika-quest.com/column/creature/"&gt;生物分野の特徴と引っ掛かりポイント【全体像はこちら】&lt;/a&gt;もあわせてご確認ください。&lt;/p&gt;
&lt;/div&gt;
&lt;/div&gt;
&lt;p&gt;&lt;!-- 動画で学ぶ：種子のつくり --&gt;&lt;/p&gt;
&lt;h2 class="mb-3"&gt;動画で学ぶ：種子のつくり&lt;/h2&gt;
&lt;div class="text-center mb-4"&gt;
&lt;div style="max-width: 720px; margin: 0 auto;"&gt;&lt;iframe title="YouTube video player" src="https://www.youtube.com/embed/D-oDmWo_gIY" width="560" height="315" frameborder="0" allowfullscreen="allowfullscreen"&gt;&lt;/iframe&gt;&lt;/div&gt;
&lt;p class="mt-2 mb-0" style="font-size: 0.85rem; color: #555;"&gt;※動画では、有胚乳種子・無胚乳種子の違いを図とともに解説しています。&lt;/p&gt;
&lt;/div&gt;
&lt;p&gt;&lt;!-- はじめに：種子とは？ --&gt;&lt;/p&gt;
&lt;h2 class="mt-4 mb-3"&gt;はじめに：種子とは？&lt;/h2&gt;
&lt;div class="card mb-4 border-0 shadow-sm"&gt;
&lt;div class="card-body"&gt;
&lt;p&gt;今回は&lt;strong&gt;種子のつくり&lt;/strong&gt;について話していきます。種子、簡単に言うと植物の「種」のことです。&lt;br /&gt;
この種子には、実は&lt;strong&gt;2種類&lt;/strong&gt;あります。&lt;/p&gt;
&lt;p&gt;それが、&lt;span style="color: #ff0000;"&gt;有胚乳種子（ゆうはいにゅうしゅし）&lt;/span&gt;と&lt;br /&gt;
&lt;span style="color: #ff0000;"&gt;無胚乳種子（むはいにゅうしゅし）&lt;/span&gt;です。&lt;/p&gt;
&lt;/div&gt;
&lt;/div&gt;
&lt;p&gt;&lt;!-- 種子の分類：有胚乳種子と無胚乳種子 --&gt;&lt;/p&gt;
&lt;h2 class="mt-4 mb-3"&gt;種子の分類：有胚乳種子と無胚乳種子&lt;/h2&gt;
&lt;div class="card mb-4 border-0 shadow-sm"&gt;
&lt;div class="card-body"&gt;
&lt;div class="text-center mb-3"&gt;
&lt;p&gt;&lt;img fetchpriority="high" decoding="async" class="alignnone wp-image-177 img-fluid" src="https://rika-quest.com/wp-content/uploads/2023/03/画像5-1024x783.png" sizes="(max-width: 459px) 100vw, 459px" srcset="https://rika-quest.com/wp-content/uploads/2023/03/画像5-1024x783.png 1024w, https://rika-quest.com/wp-content/uploads/2023/03/画像5-300x229.png 300w, https://rika-quest.com/wp-content/uploads/2023/03/画像5-768x587.png 768w, https://rika-quest.com/wp-content/uploads/2023/03/画像5-1536x1174.png 1536w, https://rika-quest.com/wp-content/uploads/2023/03/画像5-2048x1566.png 2048w" alt="種子のつくりと有胚乳種子・無胚乳種子の違い" width="459" height="351" /&gt;&lt;/p&gt;
&lt;p class="mt-2 mb-0" style="font-size: 0.85rem; color: #555;"&gt;※インゲン豆・トウモロコシ・ひまわり・柿を例に、有胚乳種子と無胚乳種子の違いを示した図。&lt;/p&gt;
&lt;/div&gt;
&lt;p&gt;図では、インゲン豆とトウモロコシ、ひまわりや柿を例にしています。&lt;/p&gt;
&lt;ul&gt;
&lt;li&gt;&lt;strong&gt;無胚乳種子の代表例&lt;/strong&gt;……豆系（インゲン豆）やひまわり など&lt;/li&gt;
&lt;li&gt;&lt;strong&gt;有胚乳種子の代表例&lt;/strong&gt;……トウモロコシ・柿 など&lt;/li&gt;
&lt;/ul&gt;
&lt;h3 class="mt-3 mb-2"&gt;覚え方のコツ&lt;/h3&gt;
&lt;p&gt;「どうやって覚えたらいいですか？」とよく質問されます。雑な、でも覚えやすい言い方をすると、&lt;br /&gt;
私たちが&lt;span style="color: #0000ff;"&gt;主食として食べている系が有胚乳種子&lt;/span&gt;です。&lt;/p&gt;
&lt;ul&gt;
&lt;li&gt;トウモロコシ、小麦、稲（お米）などの&lt;strong&gt;主食系 → 有胚乳種子&lt;/strong&gt;&lt;/li&gt;
&lt;li&gt;インゲン豆・ひまわりなどの&lt;strong&gt;豆系 → 無胚乳種子&lt;/strong&gt;&lt;/li&gt;
&lt;/ul&gt;
&lt;p&gt;お米の白い部分は&lt;strong&gt;胚乳&lt;/strong&gt;です。柿やオシロイバナなど、特殊な例ももちろんありますが、&lt;br /&gt;
基本的なイメージとしては、&lt;br /&gt;
&lt;span style="color: #0000ff;"&gt;主食として食べている系が有胚乳種子、それ以外の豆系が無胚乳種子&lt;/span&gt;&lt;br /&gt;
と覚えておくと良いでしょう。&lt;/p&gt;
&lt;p class="mb-0"&gt;暗記の方法は人それぞれです。ここで紹介したのは一例なので、自分にとって覚えやすい方法を見つけてください。&lt;/p&gt;
&lt;/div&gt;
&lt;/div&gt;
&lt;p&gt;&lt;!-- 追加：本文中盤の導線（SP/STへ） --&gt;&lt;/p&gt;
&lt;h2 class="mt-4 mb-3"&gt;ここで止まりやすいポイントと、次の一手（保護者向けに）&lt;/h2&gt;
&lt;div class="card mb-4 border-0 shadow-sm"&gt;
&lt;div class="card-body"&gt;
&lt;p class="mb-3"&gt;「有胚乳／無胚乳」は覚えられても、テストでは&lt;strong&gt;“どこに栄養があるか（胚乳か子葉か）”を説明できるか&lt;/strong&gt;で差がつきやすい単元です。次の2点があいまいだと、復習の手間が増えがちです。&lt;/p&gt;
&lt;ul class="mb-3"&gt;
&lt;li&gt;&lt;strong&gt;胚乳の役割&lt;/strong&gt;（発芽直後の栄養源）を自分の言葉で言えるか&lt;/li&gt;
&lt;li&gt;&lt;strong&gt;無胚乳種子の栄養の置き場所&lt;/strong&gt;（子葉）までセットで言えるか&lt;/li&gt;
&lt;/ul&gt;
&lt;p class="mb-3" style="font-size: 0.95rem;"&gt;「暗記はできるのに点につながらない」と感じる場合は、分野全体の整理から入ると早いことがあります。&lt;/p&gt;
&lt;div class="d-flex flex-wrap gap-2"&gt;&lt;a class="btn btn-success btn-sm" href="https://rika-quest.com/kouza/#生物攻略講座"&gt;生物攻略講座の詳細を見る&lt;/a&gt;&lt;br /&gt;
&lt;a class="btn btn-outline-secondary btn-sm" href="https://rika-quest.com/greeting/"&gt;代表挨拶&lt;/a&gt;&lt;br /&gt;
&lt;a class="btn btn-outline-secondary btn-sm" href="https://rika-quest.com/company/"&gt;会社概要&lt;/a&gt;&lt;br /&gt;
&lt;a class="btn btn-link btn-sm" href="https://rika-quest.com/"&gt;トップへ&lt;/a&gt;&lt;/div&gt;
&lt;/div&gt;
&lt;/div&gt;
&lt;p&gt;&lt;!-- 生物攻略講座 CTAブロック --&gt;&lt;/p&gt;
&lt;div class="card mb-4 border-0 shadow-sm" style="border-left: 4px solid #2e7d32;"&gt;
&lt;div class="card-body" style="background-color: #e0ffe0;"&gt;
&lt;div class="d-flex flex-wrap align-items-center"&gt;
&lt;div class="me-3 mb-2"&gt;&lt;img decoding="async" style="max-width: 100px; height: auto;" src="https://rika-quest.com/wp-content/uploads/2021/07/しゅん吉クエスト正方形.jpg" alt="受験理科専門塾「しゅん吉クエスト」のロゴ" /&gt;&lt;/div&gt;
&lt;div&gt;
&lt;p class="mb-2" style="margin: 5px 0;"&gt;受験理科専門塾「しゅん吉クエスト」の&lt;strong&gt;『生物攻略講座』&lt;/strong&gt;：&lt;br /&gt;
植物・動物の分野を網羅し、五感を使った指導で知識の理解を深めます。&lt;/p&gt;
&lt;p&gt;&lt;a class="btn btn-success btn-sm" href="https://rika-quest.com/kouza/#生物攻略講座"&gt;&lt;br /&gt;
生物攻略講座の詳細を見る&lt;br /&gt;
&lt;/a&gt;&lt;/p&gt;
&lt;/div&gt;
&lt;/div&gt;
&lt;/div&gt;
&lt;/div&gt;
&lt;p&gt;&lt;!-- 胚乳とは？ --&gt;&lt;/p&gt;
&lt;h2 class="mt-4 mb-3"&gt;胚乳とは？&lt;/h2&gt;
&lt;div class="card mb-4 border-0 shadow-sm"&gt;
&lt;div class="card-body"&gt;
&lt;p&gt;そもそもこの&lt;strong&gt;胚乳（はいにゅう）&lt;/strong&gt;とは何でしょうか。&lt;br /&gt;
種は、要は&lt;span style="color: #ff6600;"&gt;植物の赤ちゃん&lt;/span&gt;です。&lt;/p&gt;
&lt;p&gt;種を土にまいて、&lt;strong&gt;発芽の条件（「水・空気・温度」）&lt;/strong&gt;がそろうと、芽が出てきます。&lt;/p&gt;
&lt;p&gt;そのとき、この種はどこから栄養分を手に入れていると思いますか？ 動物のように、&lt;br /&gt;
お母さんが「ほら、お食べ」と運んできてはくれません。&lt;/p&gt;
&lt;p&gt;だからこそ、植物の種は、&lt;strong&gt;胚乳と呼ばれる場所に栄養分をたっぷりためておき&lt;/strong&gt;、&lt;br /&gt;
そのエネルギーを使って、発芽後にぐんぐん大きくなっていくのです。&lt;/p&gt;
&lt;/div&gt;
&lt;/div&gt;
&lt;p&gt;&lt;!-- 無胚乳種子と子葉 --&gt;&lt;/p&gt;
&lt;h2 class="mt-4 mb-3"&gt;無胚乳種子と子葉&lt;/h2&gt;
&lt;div class="card mb-4 border-0 shadow-sm"&gt;
&lt;div class="card-body"&gt;
&lt;p&gt;「無胚乳種子は胚乳がないから、栄養がなくてそのまま死ぬのでは？」と思うかもしれませんが、そうではありません。&lt;/p&gt;
&lt;p&gt;無胚乳種子の場合は、&lt;strong&gt;子葉（しよう）という場所に栄養分を蓄えている&lt;/strong&gt;のです。&lt;br /&gt;
その栄養を使って、芽がニョキニョキと大きくなっていきます。&lt;/p&gt;
&lt;h3 class="mt-3 mb-2"&gt;お弁当箱のたとえで覚えよう&lt;/h3&gt;
&lt;p&gt;有胚乳種子と無胚乳種子の違いは、&lt;strong&gt;「お弁当箱を持っているかどうか」&lt;/strong&gt;にたとえるとイメージしやすくなります。&lt;/p&gt;
&lt;ul&gt;
&lt;li&gt;&lt;strong&gt;有胚乳種子：&lt;/strong&gt;弁当箱あり。&lt;br /&gt;
カバンの中にお弁当箱をつめて持ち歩いているイメージです。&lt;/li&gt;
&lt;li&gt;&lt;strong&gt;無胚乳種子：&lt;/strong&gt;弁当箱なし。&lt;br /&gt;
カバンの中に、からあげなどを直接入れているようなイメージです。&lt;/li&gt;
&lt;/ul&gt;
&lt;p class="mb-0"&gt;つまり、&lt;strong&gt;胚乳があるかないか&lt;/strong&gt;という違いは、&lt;br /&gt;
「弁当箱を持っている種子（有胚乳種子）」か「弁当箱はなくて子葉に直接栄養を持つ種子（無胚乳種子）」か、という違いです。&lt;br /&gt;
自分なりのイメージをつくって覚えていきましょう。&lt;/p&gt;
&lt;/div&gt;
&lt;/div&gt;
&lt;p&gt;&lt;!-- まとめ表 --&gt;&lt;/p&gt;
&lt;h2 class="mt-4 mb-3"&gt;種子のつくりについてのまとめ&lt;/h2&gt;
&lt;div class="table-responsive mb-4"&gt;
&lt;table class="table table-bordered align-middle mb-0"&gt;
&lt;tbody&gt;
&lt;tr style="background-color: #dfffd6;"&gt;
&lt;th&gt;項目&lt;/th&gt;
&lt;th&gt;内容&lt;/th&gt;
&lt;/tr&gt;
&lt;tr style="background-color: #ffffff;"&gt;
&lt;td class="fw-bold"&gt;種子の分類&lt;/td&gt;
&lt;td&gt;・&lt;strong&gt;有胚乳種子&lt;/strong&gt;：胚乳に栄養を蓄える種子&lt;br /&gt;
・&lt;strong&gt;無胚乳種子&lt;/strong&gt;：子葉に栄養を蓄える種子&lt;/td&gt;
&lt;/tr&gt;
&lt;tr style="background-color: #dfffd6;"&gt;
&lt;td class="fw-bold"&gt;代表的な例&lt;/td&gt;
&lt;td&gt;・&lt;strong&gt;有胚乳種子&lt;/strong&gt;：トウモロコシ、小麦、稲、柿&lt;br /&gt;
・&lt;strong&gt;無胚乳種子&lt;/strong&gt;：インゲン豆、ひまわり&lt;/td&gt;
&lt;/tr&gt;
&lt;tr style="background-color: #ffffff;"&gt;
&lt;td class="fw-bold"&gt;胚乳の役割&lt;/td&gt;
&lt;td&gt;・発芽時に植物の成長を支える&lt;strong&gt;栄養源&lt;/strong&gt;&lt;/td&gt;
&lt;/tr&gt;
&lt;tr style="background-color: #dfffd6;"&gt;
&lt;td class="fw-bold"&gt;発芽の条件&lt;/td&gt;
&lt;td&gt;・&lt;strong&gt;水&lt;/strong&gt;&lt;br /&gt;
・&lt;strong&gt;空気&lt;/strong&gt;&lt;br /&gt;
・&lt;strong&gt;適切な温度&lt;/strong&gt;&lt;/td&gt;
&lt;/tr&gt;
&lt;tr style="background-color: #ffffff;"&gt;
&lt;td class="fw-bold"&gt;イメージ&lt;/td&gt;
&lt;td&gt;・&lt;strong&gt;有胚乳種子&lt;/strong&gt;：弁当箱を持つ（胚乳に栄養）&lt;br /&gt;
・&lt;strong&gt;無胚乳種子&lt;/strong&gt;：弁当箱なしで、子葉に直接栄養を蓄える&lt;/td&gt;
&lt;/tr&gt;
&lt;/tbody&gt;
&lt;/table&gt;
&lt;/div&gt;
&lt;p&gt;&lt;!-- クイズで確認！ --&gt;&lt;/p&gt;
&lt;h2 class="mt-4 mb-3"&gt;クイズで確認！&lt;/h2&gt;
&lt;p class="mb-2"&gt;以下のクイズに挑戦して、種子のつくりと有胚乳種子・無胚乳種子の違いを確認してみましょう。&lt;br /&gt;
「正解を見る」ボタンを押すと答えが表示され、ボタンは非表示になります。&lt;/p&gt;
&lt;div class="table-responsive mb-4"&gt;
&lt;table class="table table-bordered align-middle mb-0"&gt;
&lt;tbody&gt;
&lt;tr style="background-color: #dfffd6;"&gt;
&lt;th&gt;問題&lt;/th&gt;
&lt;th&gt;選択肢&lt;/th&gt;
&lt;th&gt;正解を見る&lt;/th&gt;
&lt;/tr&gt;
&lt;tr style="background-color: #ffffff;"&gt;
&lt;td&gt;1. 有胚乳種子の特徴は？&lt;/td&gt;
&lt;td&gt;A. 胚乳に栄養を蓄える&lt;br /&gt;
B. 子葉に栄養を蓄える&lt;br /&gt;
C. 発芽しない&lt;br /&gt;
D. 種子がない&lt;/td&gt;
&lt;td&gt;&lt;button class="btn btn-sm btn-success"&gt;正解を見る&lt;/button&gt;&lt;/p&gt;
&lt;div id="answer1" style="display: none;"&gt;正解: A. 胚乳に栄養を蓄える&lt;/div&gt;
&lt;/td&gt;
&lt;/tr&gt;
&lt;tr style="background-color: #dfffd6;"&gt;
&lt;td&gt;2. 無胚乳種子の栄養源は？&lt;/td&gt;
&lt;td&gt;A. 胚乳&lt;br /&gt;
B. 子葉&lt;br /&gt;
C. 果実&lt;br /&gt;
D. 葉&lt;/td&gt;
&lt;td&gt;&lt;button class="btn btn-sm btn-success"&gt;正解を見る&lt;/button&gt;&lt;/p&gt;
&lt;div id="answer2" style="display: none;"&gt;正解: B. 子葉&lt;/div&gt;
&lt;/td&gt;
&lt;/tr&gt;
&lt;tr style="background-color: #ffffff;"&gt;
&lt;td&gt;3. 有胚乳種子の代表例は？&lt;/td&gt;
&lt;td&gt;A. ひまわり&lt;br /&gt;
B. インゲン豆&lt;br /&gt;
C. トウモロコシ&lt;br /&gt;
D. レンズ豆&lt;/td&gt;
&lt;td&gt;&lt;button class="btn btn-sm btn-success"&gt;正解を見る&lt;/button&gt;&lt;/p&gt;
&lt;div id="answer3" style="display: none;"&gt;正解: C. トウモロコシ&lt;/div&gt;
&lt;/td&gt;
&lt;/tr&gt;
&lt;tr style="background-color: #dfffd6;"&gt;
&lt;td&gt;4. 無胚乳種子の代表例は？&lt;/td&gt;
&lt;td&gt;A. 小麦&lt;br /&gt;
B. 稲&lt;br /&gt;
C. インゲン豆&lt;br /&gt;
D. 柿&lt;/td&gt;
&lt;td&gt;&lt;button class="btn btn-sm btn-success"&gt;正解を見る&lt;/button&gt;&lt;/p&gt;
&lt;div id="answer4" style="display: none;"&gt;正解: C. インゲン豆&lt;/div&gt;
&lt;/td&gt;
&lt;/tr&gt;
&lt;tr style="background-color: #ffffff;"&gt;
&lt;td&gt;5. 胚乳の役割は？&lt;/td&gt;
&lt;td&gt;A. 種子を守る&lt;br /&gt;
B. 栄養を蓄える&lt;br /&gt;
C. 水を運ぶ&lt;br /&gt;
D. 花粉を作る&lt;/td&gt;
&lt;td&gt;&lt;button class="btn btn-sm btn-success"&gt;正解を見る&lt;/button&gt;&lt;/p&gt;
&lt;div id="answer5" style="display: none;"&gt;正解: B. 栄養を蓄える&lt;/div&gt;
&lt;/td&gt;
&lt;/tr&gt;
&lt;tr style="background-color: #dfffd6;"&gt;
&lt;td&gt;6. 発芽に必要な条件に含まれないのは？&lt;/td&gt;
&lt;td&gt;A. 水&lt;br /&gt;
B. 空気&lt;br /&gt;
C. 温度&lt;br /&gt;
D. 光&lt;/td&gt;
&lt;td&gt;&lt;button class="btn btn-sm btn-success"&gt;正解を見る&lt;/button&gt;&lt;/p&gt;
&lt;div id="answer6" style="display: none;"&gt;正解: D. 光&lt;/div&gt;
&lt;/td&gt;
&lt;/tr&gt;
&lt;tr style="background-color: #ffffff;"&gt;
&lt;td&gt;7. 種子を弁当に例えると、有胚乳種子はどんな状態？&lt;/td&gt;
&lt;td&gt;A. 弁当箱を持っている&lt;br /&gt;
B. 弁当箱がない&lt;br /&gt;
C. 弁当箱が壊れている&lt;br /&gt;
D. 弁当箱を捨てている&lt;/td&gt;
&lt;td&gt;&lt;button class="btn btn-sm btn-success"&gt;正解を見る&lt;/button&gt;&lt;/p&gt;
&lt;div id="answer7" style="display: none;"&gt;正解: A. 弁当箱を持っている&lt;/div&gt;
&lt;/td&gt;
&lt;/tr&gt;
&lt;tr style="background-color: #dfffd6;"&gt;
&lt;td&gt;8. トウモロコシが有胚乳種子である理由は？&lt;/td&gt;
&lt;td&gt;A. 子葉に栄養を蓄えている&lt;br /&gt;
B. 胚乳に栄養を蓄えている&lt;br /&gt;
C. 根に栄養を蓄えている&lt;br /&gt;
D. 種子がない&lt;/td&gt;
&lt;td&gt;&lt;button class="btn btn-sm btn-success"&gt;正解を見る&lt;/button&gt;&lt;/p&gt;
&lt;div id="answer8" style="display: none;"&gt;正解: B. 胚乳に栄養を蓄えている&lt;/div&gt;
&lt;/td&gt;
&lt;/tr&gt;
&lt;tr style="background-color: #ffffff;"&gt;
&lt;td&gt;9. 無胚乳種子の栄養蓄積場所はどこ？&lt;/td&gt;
&lt;td&gt;A. 胚乳&lt;br /&gt;
B. 子葉&lt;br /&gt;
C. 果実&lt;br /&gt;
D. 葉&lt;/td&gt;
&lt;td&gt;&lt;button class="btn btn-sm btn-success"&gt;正解を見る&lt;/button&gt;&lt;/p&gt;
&lt;div id="answer9" style="display: none;"&gt;正解: B. 子葉&lt;/div&gt;
&lt;/td&gt;
&lt;/tr&gt;
&lt;tr style="background-color: #dfffd6;"&gt;
&lt;td&gt;10. 発芽の条件に該当するのは？&lt;/td&gt;
&lt;td&gt;A. 温度、光、水&lt;br /&gt;
B. 空気、光、温度&lt;br /&gt;
C. 水、空気、温度&lt;br /&gt;
D. 水、光、土壌&lt;/td&gt;
&lt;td&gt;&lt;button class="btn btn-sm btn-success"&gt;正解を見る&lt;/button&gt;&lt;/p&gt;
&lt;div id="answer10" style="display: none;"&gt;正解: C. 水、空気、温度&lt;/div&gt;
&lt;/td&gt;
&lt;/tr&gt;
&lt;/tbody&gt;
&lt;/table&gt;
&lt;/div&gt;
&lt;p&gt;&lt;!-- 追加：本文末尾の導線（TP/SP/STへ） --&gt;&lt;/p&gt;
&lt;h2 class="mt-4 mb-3"&gt;入塾を検討する方へ：判断に必要なページだけ、先に確認&lt;/h2&gt;
&lt;div class="card mb-4 border-0 shadow-sm"&gt;
&lt;div class="card-body"&gt;
&lt;p class="mb-3"&gt;この単元のように「覚え方は分かるけれど得点が安定しない」場合、復習の仕方より先に、&lt;strong&gt;どんな支援が受けられるか&lt;/strong&gt;を確認しておくと判断が早くなります。&lt;/p&gt;
&lt;ol class="mb-3"&gt;
&lt;li&gt;&lt;strong&gt;開講講座&lt;/strong&gt;：生物分野を含め、どこまで対応できるか&lt;/li&gt;
&lt;li&gt;&lt;strong&gt;代表挨拶&lt;/strong&gt;：指導で大切にしていること（相性の確認）&lt;/li&gt;
&lt;li&gt;&lt;strong&gt;会社概要&lt;/strong&gt;：運営情報の確認（安心材料）&lt;/li&gt;
&lt;/ol&gt;
&lt;div class="d-flex flex-wrap gap-2"&gt;&lt;a class="btn btn-success" style="min-width: 180px;" href="https://rika-quest.com/kouza/"&gt;開講講座を見る&lt;/a&gt;&lt;br /&gt;
&lt;a class="btn btn-outline-secondary" style="min-width: 140px;" href="https://rika-quest.com/greeting/"&gt;代表挨拶&lt;/a&gt;&lt;br /&gt;
&lt;a class="btn btn-outline-secondary" style="min-width: 140px;" href="https://rika-quest.com/company/"&gt;会社概要&lt;/a&gt;&lt;br /&gt;
&lt;a class="btn btn-link" href="https://rika-quest.com/"&gt;トップへ&lt;/a&gt;&lt;/div&gt;
&lt;/div&gt;
&lt;/div&gt;
&lt;p class="mb-0" style="font-size: 0.95rem;"&gt;生物分野の頻出単元をまとめて俯瞰したい方は、&lt;a href="https://rika-quest.com/column/creature/"&gt;生物分野の特徴と引っ掛かりポイント【全体像はこちら】&lt;/a&gt;もあわせてご確認ください。&lt;/p&gt;
&lt;p&gt;&lt;!-- 全体CTA：個別指導・講座案内 --&gt;&lt;/p&gt;
&lt;h2 class="mt-4 mb-3"&gt;しゅん吉クエストの授業で「理科を得意科目」にしよう&lt;/h2&gt;
&lt;div class="card mb-5 border-0 shadow-sm" style="background: linear-gradient(135deg, #e8f5e9, #ffffff);"&gt;
&lt;div class="card-body p-4"&gt;
&lt;div class="row align-items-center"&gt;
&lt;div class="col-md-8 mb-3 mb-md-0"&gt;
&lt;h3 class="h5 mb-2" style="color: #2e7d32;"&gt;暗記だけじゃない、「イメージで分かる」理科学習を体験しませんか？&lt;/h3&gt;
&lt;p class="mb-2" style="font-size: 0.95rem;"&gt;「種子のつくり」や「生物分野」が難しく感じるのは、&lt;strong&gt;用語とイメージがつながっていない&lt;/strong&gt;から。&lt;br /&gt;
しゅん吉クエストでは、動画・実験・図解を組み合わせて、&lt;br /&gt;
&lt;strong&gt;入試で点が取れる理解&lt;/strong&gt;を一緒に作っていきます。&lt;/p&gt;
&lt;ul class="mb-2" style="font-size: 0.9rem;"&gt;
&lt;li&gt;有胚乳種子・無胚乳種子など、生物の基礎を一から丁寧に解説&lt;/li&gt;
&lt;li&gt;一問一答ではなく、「なぜそうなるか」を押さえる授業&lt;/li&gt;
&lt;li&gt;オンライン／対面どちらも対応の&lt;strong&gt;完全１対１指導&lt;/strong&gt;&lt;/li&gt;
&lt;/ul&gt;
&lt;p class="mb-0" style="font-size: 0.9rem;"&gt;まずは講座一覧から、お子さまに合ったコースをご確認ください。&lt;/p&gt;
&lt;/div&gt;
&lt;div class="col-md-4 text-md-end text-center"&gt;&lt;a class="btn btn-success mb-2" style="min-width: 200px;" href="https://rika-quest.com/kouza/"&gt;&lt;br /&gt;
講座一覧・詳細を見る&lt;br /&gt;
&lt;/a&gt;&lt;a class="btn btn-outline-success btn-sm" style="min-width: 200px;" href="https://rika-quest.com/inquiry/"&gt;&lt;br /&gt;
体験授業・ご相談はこちら&lt;br /&gt;
&lt;/a&gt;&lt;/div&gt;
&lt;/div&gt;
&lt;/div&gt;
&lt;/div&gt;
&lt;/div&gt;
&lt;p&gt;&lt;!-- クイズ用スクリプト --&gt;&lt;br /&gt;
&lt;script&gt;
  function showAnswer(id, btn) {
    var el = document.getElementById(id);
    if (el) el.style.display = 'block';
    if (btn) btn.style.display = 'none';
  }
&lt;/script&gt;&lt;/p&gt;
------</t>
  </si>
  <si>
    <t>以下のページは不自然なワードを使用しています。
これらを適切に自然な言葉に置き換えて下さい。
なお、本文の装飾や構造は絶対に変えないでください。
【対象ページURL】
https://rika-quest.com/column/sum/
【検出された不自然ワード】
- 迷い
- 固定
【本文】
------
&lt;p&gt;&lt;!-- 中和（酸とアルカリの反応）｜WordPress固定ページ用HTML --&gt;&lt;/p&gt;
&lt;div class="container my-4"&gt;
&lt;p&gt;&lt;!-- Hero セクション --&gt;&lt;/p&gt;
&lt;div class="card shadow-sm mb-4 border-0" style="background: linear-gradient(135deg, #00897b, #3949ab); color: #fff;"&gt;
&lt;div class="card-body p-4"&gt;
&lt;div class="d-flex flex-wrap justify-content-between align-items-center mb-2"&gt;&lt;span class="badge bg-warning text-dark mb-1" style="font-size: 0.8rem;"&gt;中学理科／水溶液・中和&lt;/span&gt;&lt;br /&gt;
&lt;span class="badge bg-light text-dark mb-1" style="font-size: 0.75rem;"&gt;テーマ：酸性・アルカリ性と中和反応&lt;/span&gt;&lt;/div&gt;
&lt;h1 class="card-title mb-3" style="font-size: 1.9rem; line-height: 1.5;"&gt;酸とアルカリの中和とは？──「塩と水」ができる発熱反応をイメージでつかもう&lt;/h1&gt;
&lt;p class="card-text mb-0" style="font-size: 0.98rem;"&gt;酸性とアルカリ性を混ぜると&lt;strong&gt;「中性になる」＝中和&lt;/strong&gt;……と覚えていませんか？&lt;br /&gt;
実は、中和の本当の中身は&lt;strong&gt;「酸性とアルカリ性が互いの性質を打ち消し合う反応」&lt;/strong&gt;です。&lt;br /&gt;
発熱反応・塩（えん）と水の生成・リトマス紙の変化まで、入試で差がつくポイントをまとめました。&lt;/p&gt;
&lt;p class="mt-2 mb-0" style="font-size: 0.92rem;"&gt;水溶液・気体・燃焼なども含めた化学分野の整理は、&lt;a style="color: #fff; text-decoration: underline;" href="https://rika-quest.com/column/chemistry/"&gt;全体像はこちら&lt;/a&gt;でまとめて確認できます。&lt;/p&gt;
&lt;/div&gt;
&lt;/div&gt;
&lt;p&gt;&lt;!-- 動画セクション --&gt;&lt;/p&gt;
&lt;div class="card shadow-sm mb-4"&gt;
&lt;div class="card-body"&gt;
&lt;h2 class="h4 mb-3"&gt;動画で学ぶ：水溶液の混ぜ合わせと中和のイメージ&lt;/h2&gt;
&lt;div class="ratio ratio-16x9 mb-3"&gt;&lt;iframe title="YouTube video player" src="https://www.youtube.com/embed/fDVZ9HTKSew" width="560" height="315" frameborder="0" allowfullscreen="allowfullscreen"&gt;&lt;/iframe&gt;&lt;/div&gt;
&lt;p class="mb-0"&gt;まずは動画で&lt;strong&gt;「酸性」「アルカリ性」「中和」&lt;/strong&gt;のイメージをつかんでから、&lt;br /&gt;
下のまとめとクイズで知識を整理していきましょう。&lt;/p&gt;
&lt;/div&gt;
&lt;/div&gt;
&lt;p&gt;&lt;!-- 1. 中和とは何か？ --&gt;&lt;/p&gt;
&lt;div class="card shadow-sm mb-4"&gt;
&lt;div class="card-body"&gt;
&lt;h2 class="h4 mb-3"&gt;1. 中和とは何か？──「性質を打ち消し合う」反応&lt;/h2&gt;
&lt;div class="row mb-3"&gt;
&lt;div class="col-md-5 mb-3"&gt;&lt;img fetchpriority="high" decoding="async" class="alignnone wp-image-156 img-fluid rounded shadow-sm" src="https://rika-quest.com/wp-content/uploads/2023/03/画像1-2-1024x596.png" sizes="(max-width: 1024px) 100vw, 1024px" srcset="https://rika-quest.com/wp-content/uploads/2023/03/画像1-2-1024x596.png 1024w, https://rika-quest.com/wp-content/uploads/2023/03/画像1-2-300x175.png 300w, https://rika-quest.com/wp-content/uploads/2023/03/画像1-2-768x447.png 768w, https://rika-quest.com/wp-content/uploads/2023/03/画像1-2-1536x894.png 1536w, https://rika-quest.com/wp-content/uploads/2023/03/画像1-2-2048x1191.png 2048w" alt="中和反応の仕組みを説明する図" width="1024" height="596" /&gt;&lt;/div&gt;
&lt;div class="col-md-7 mb-3"&gt;
&lt;p&gt;教科書などでは、&lt;strong&gt;酸性の水溶液とアルカリ性の水溶液を混ぜて中性になる&lt;/strong&gt;ことを&lt;br /&gt;
中和として説明していることが多いですが、&lt;strong&gt;これは「完全中和」の場合&lt;/strong&gt;です。&lt;/p&gt;
&lt;p class="mb-2"&gt;本来の定義としては、&lt;/p&gt;
&lt;ul&gt;
&lt;li&gt;&lt;strong&gt;酸性の性質とアルカリ性の性質が互いに打ち消し合う反応&lt;/strong&gt;が「中和」。&lt;/li&gt;
&lt;li&gt;混ぜたあとに、&lt;strong&gt;少し酸性が残っていても／少しアルカリ性が残っていても&lt;/strong&gt;、性質を打ち消し合っていれば中和とみなされる。&lt;/li&gt;
&lt;/ul&gt;
&lt;p class="mb-0"&gt;中学入試では、特に&lt;strong&gt;酸性とアルカリ性がちょうど互角になって中性になる「完全中和」&lt;/strong&gt;の状態がよく出題されます。&lt;/p&gt;
&lt;/div&gt;
&lt;/div&gt;
&lt;h3 class="h5 mt-3"&gt;（1）中和は必ず「発熱反応」になる&lt;/h3&gt;
&lt;p&gt;中和の図には、さりげなく&lt;strong&gt;「熱」&lt;/strong&gt;と書かれていることがあります。これはとても重要なポイントで、&lt;br /&gt;
&lt;strong&gt;中和反応は必ず発熱反応&lt;/strong&gt;です。&lt;/p&gt;
&lt;ul&gt;
&lt;li&gt;酸性の水溶液とアルカリ性の水溶液を混ぜると、&lt;strong&gt;ビーカーが温かくなる&lt;/strong&gt;。&lt;/li&gt;
&lt;li&gt;これは&lt;strong&gt;吸熱ではなく「発熱」&lt;/strong&gt;であることをおさえておく。&lt;/li&gt;
&lt;li&gt;中学受験ではあまり問われませんが、知っておくと&lt;strong&gt;理解度が一段上がる&lt;/strong&gt;ポイントです。&lt;/li&gt;
&lt;/ul&gt;
&lt;/div&gt;
&lt;/div&gt;
&lt;p&gt;&lt;!-- 2. 中和でできるもの：塩（えん）と水 --&gt;&lt;/p&gt;
&lt;div class="card shadow-sm mb-4"&gt;
&lt;div class="card-body"&gt;
&lt;h2 class="h4 mb-3"&gt;2. 中和でできるもの──塩（えん）と水&lt;/h2&gt;
&lt;div class="row mb-3"&gt;
&lt;div class="col-md-5 mb-3"&gt;&lt;img decoding="async" class="alignnone wp-image-157 img-fluid rounded shadow-sm" src="https://rika-quest.com/wp-content/uploads/2023/03/3_単元ごと.jpg" sizes="(max-width: 573px) 100vw, 573px" srcset="https://rika-quest.com/wp-content/uploads/2023/03/3_単元ごと.jpg 573w, https://rika-quest.com/wp-content/uploads/2023/03/3_単元ごと-300x76.jpg 300w" alt="中和反応の結果として塩と水が生成される仕組みの図解" width="573" height="146" /&gt;&lt;/div&gt;
&lt;div class="col-md-7 mb-3"&gt;
&lt;p class="mb-2"&gt;中和反応をまとめると、つくづく大事なのはこの一言です。&lt;/p&gt;
&lt;p class="fw-bold"&gt;酸 + アルカリ（塩基） → &lt;span class="text-danger"&gt;塩（えん）&lt;/span&gt; + 水&lt;/p&gt;
&lt;ul&gt;
&lt;li&gt;&lt;strong&gt;塩（えん）&lt;/strong&gt;と書いて、「しお」だけを指すわけではない。&lt;/li&gt;
&lt;li&gt;食塩（塩化ナトリウム）のほか、&lt;strong&gt;硫酸銅&lt;/strong&gt;などさまざまな塩がある。&lt;/li&gt;
&lt;li&gt;「酸」と「アルカリ」の組み合わせによって、できる塩の種類が変わる。&lt;/li&gt;
&lt;/ul&gt;
&lt;p class="mb-0"&gt;つまり、中和反応では、&lt;strong&gt;かならず「塩」と「水」ができる&lt;/strong&gt;というパターンをまず覚えましょう。&lt;/p&gt;
&lt;/div&gt;
&lt;/div&gt;
&lt;h3 class="h5 mt-3"&gt;（1）入試で大事な視点：濃度と量&lt;/h3&gt;
&lt;p class="mb-2"&gt;問題を解くときにカギになるのが、&lt;strong&gt;酸性・アルカリ性の濃さ（濃度）と体積（量）&lt;/strong&gt;です。&lt;/p&gt;
&lt;ul&gt;
&lt;li&gt;酸のほうが&lt;strong&gt;濃い&lt;/strong&gt;なら、アルカリを&lt;strong&gt;たくさん用意しないと完全中和にならない&lt;/strong&gt;。&lt;/li&gt;
&lt;li&gt;逆にアルカリが強くて濃いなら、酸を多めに入れる必要がある。&lt;/li&gt;
&lt;li&gt;問題文の「○倍にうすめた」「何mLずつ入れた」などの条件から、&lt;strong&gt;どちらが勝つか・完全中和か&lt;/strong&gt;を読み取る。&lt;/li&gt;
&lt;/ul&gt;
&lt;p class="mb-0"&gt;「濃度 × 体積」で&lt;strong&gt;「強さ × 量」&lt;/strong&gt;をイメージしながら、どちらの陣営が勝つかを考えると整理しやすくなります。&lt;/p&gt;
&lt;/div&gt;
&lt;/div&gt;
&lt;p&gt;&lt;!-- 3. リトマス紙と「おかあさん」語呂合わせ --&gt;&lt;/p&gt;
&lt;div class="card shadow-sm mb-4"&gt;
&lt;div class="card-body"&gt;
&lt;h2 class="h4 mb-3"&gt;3. リトマス紙の変化と語呂合わせ「おかあさん」&lt;/h2&gt;
&lt;p&gt;中和・酸・アルカリを学ぶときにセットで覚えておきたいのが、&lt;strong&gt;リトマス紙の色の変化&lt;/strong&gt;です。&lt;/p&gt;
&lt;div class="table-responsive mb-3"&gt;
&lt;table class="table table-bordered align-middle mb-0"&gt;
&lt;thead style="background-color: #e3f2fd;"&gt;
&lt;tr class="text-center"&gt;
&lt;th scope="col"&gt;溶液の性質&lt;/th&gt;
&lt;th scope="col"&gt;青色リトマス紙&lt;/th&gt;
&lt;th scope="col"&gt;赤色リトマス紙&lt;/th&gt;
&lt;/tr&gt;
&lt;/thead&gt;
&lt;tbody&gt;
&lt;tr&gt;
&lt;td class="fw-bold"&gt;酸性&lt;/td&gt;
&lt;td class="text-danger fw-bold"&gt;青 → 赤&lt;/td&gt;
&lt;td&gt;赤のまま&lt;/td&gt;
&lt;/tr&gt;
&lt;tr style="background-color: #f5f5f5;"&gt;
&lt;td class="fw-bold"&gt;アルカリ性&lt;/td&gt;
&lt;td&gt;青のまま&lt;/td&gt;
&lt;td class="text-primary fw-bold"&gt;赤 → 青&lt;/td&gt;
&lt;/tr&gt;
&lt;tr&gt;
&lt;td class="fw-bold"&gt;中性&lt;/td&gt;
&lt;td&gt;青のまま&lt;/td&gt;
&lt;td&gt;赤のまま&lt;/td&gt;
&lt;/tr&gt;
&lt;/tbody&gt;
&lt;/table&gt;
&lt;/div&gt;
&lt;p class="mb-2"&gt;しゅん吉流キーワードは&lt;strong&gt;「おかあさん」&lt;/strong&gt;です。&lt;/p&gt;
&lt;ul&gt;
&lt;li&gt;&lt;strong&gt;おかあさん&lt;/strong&gt; ＝ 「&lt;strong&gt;青（お） → 赤（あ）＝ 酸（さん）&lt;/strong&gt;」&lt;/li&gt;
&lt;li&gt;&lt;strong&gt;青い紙が赤に変わったら酸性！&lt;/strong&gt; とセットで覚える。&lt;/li&gt;
&lt;/ul&gt;
&lt;p class="mb-0"&gt;語呂合わせのおかげで、&lt;strong&gt;テスト本番で一瞬で思い出せる&lt;/strong&gt;のがポイントです。&lt;br /&gt;
もし自分なりの語呂が思いついたら、ぜひノートに書いて覚えましょう。&lt;/p&gt;
&lt;/div&gt;
&lt;/div&gt;
&lt;p&gt;&lt;!-- 4. まとめ表（元のまとめの再構成） --&gt;&lt;/p&gt;
&lt;div class="card shadow-sm mb-4"&gt;
&lt;div class="card-body"&gt;
&lt;h2 class="h4 mb-3"&gt;4. 中和反応の仕組みまとめ&lt;/h2&gt;
&lt;div class="table-responsive"&gt;
&lt;table class="table table-bordered align-middle mb-0"&gt;
&lt;thead style="background-color: #dfffd6;"&gt;
&lt;tr class="text-center"&gt;
&lt;th style="width: 30%;" scope="col"&gt;項目&lt;/th&gt;
&lt;th style="width: 70%;" scope="col"&gt;内容&lt;/th&gt;
&lt;/tr&gt;
&lt;/thead&gt;
&lt;tbody&gt;
&lt;tr style="background-color: #ffffff;"&gt;
&lt;td class="fw-bold"&gt;中和反応とは？&lt;/td&gt;
&lt;td&gt;– 酸性とアルカリ性が&lt;strong&gt;互いの性質を打ち消し合う反応&lt;/strong&gt;&lt;br /&gt;
– &lt;strong&gt;完全中和&lt;/strong&gt;：酸性とアルカリ性が互角になり、中性になる状態&lt;br /&gt;
– 中和反応では&lt;strong&gt;必ず発熱反応&lt;/strong&gt;になり、熱が発生する&lt;/td&gt;
&lt;/tr&gt;
&lt;tr style="background-color: #dfffd6;"&gt;
&lt;td class="fw-bold"&gt;生成物&lt;/td&gt;
&lt;td&gt;– 中和反応でできるもの：&lt;strong&gt;塩（えん）と水&lt;/strong&gt;&lt;br /&gt;
– 塩には食塩（塩化ナトリウム）だけでなく、硫酸銅などさまざまな化学物質が含まれる&lt;/td&gt;
&lt;/tr&gt;
&lt;tr style="background-color: #ffffff;"&gt;
&lt;td class="fw-bold"&gt;リトマス紙の変化&lt;/td&gt;
&lt;td&gt;– 青色リトマス紙 → 赤色：&lt;strong&gt;酸性&lt;/strong&gt;&lt;br /&gt;
– 語呂合わせ：&lt;strong&gt;おかあさん&lt;/strong&gt;（青 → 赤 ＝ 酸性）&lt;br /&gt;
– 赤色リトマス紙 → 青色：アルカリ性&lt;/td&gt;
&lt;/tr&gt;
&lt;tr style="background-color: #dfffd6;"&gt;
&lt;td class="fw-bold"&gt;問題のポイント&lt;/td&gt;
&lt;td&gt;– 酸性・アルカリ性の&lt;strong&gt;濃度（こさ）&lt;/strong&gt;と&lt;strong&gt;体積（量）&lt;/strong&gt;を見て、どちらが余るか判断する&lt;br /&gt;
– 中和の結果、酸性またはアルカリ性が&lt;strong&gt;少し残る場合もある&lt;/strong&gt;&lt;br /&gt;
– 入試では&lt;strong&gt;完全中和の条件&lt;/strong&gt;（中性になる点）をねらう問題が多い&lt;/td&gt;
&lt;/tr&gt;
&lt;/tbody&gt;
&lt;/table&gt;
&lt;/div&gt;
&lt;/div&gt;
&lt;/div&gt;
&lt;p&gt;&lt;!-- 5. 中和反応クイズ --&gt;&lt;/p&gt;
&lt;div class="card shadow-sm mb-4"&gt;
&lt;div class="card-body"&gt;
&lt;h2 class="h4 mb-3"&gt;5. 中和反応の仕組みクイズ（10問）&lt;/h2&gt;
&lt;p&gt;中和の定義・発熱・生成物・リトマス紙…どこまで定着したかチェックしてみましょう。&lt;br /&gt;
各問題の&lt;strong&gt;「正解を見る」ボタン&lt;/strong&gt;を押すと答えが表示され、ボタンは消えます。&lt;/p&gt;
&lt;div class="table-responsive"&gt;
&lt;table class="table table-bordered align-middle"&gt;
&lt;thead style="background-color: #dfffd6;"&gt;
&lt;tr class="text-center"&gt;
&lt;th style="width: 40%;" scope="col"&gt;問題&lt;/th&gt;
&lt;th style="width: 40%;" scope="col"&gt;選択肢&lt;/th&gt;
&lt;th style="width: 20%;" scope="col"&gt;正解を見る&lt;/th&gt;
&lt;/tr&gt;
&lt;/thead&gt;
&lt;tbody&gt;
&lt;tr style="background-color: #ffffff;"&gt;
&lt;td&gt;1. 中和反応とはどのような反応ですか？&lt;/td&gt;
&lt;td&gt;A. 酸性がアルカリ性を打ち負かす反応&lt;br /&gt;
B. 酸性とアルカリ性が互いの性質を打ち消し合う反応&lt;br /&gt;
C. アルカリ性が酸性を蒸発させる反応&lt;br /&gt;
D. 酸性とアルカリ性が共存する反応&lt;/td&gt;
&lt;td class="text-center"&gt;&lt;button id="btn-n-answer1" class="btn btn-sm btn-primary mb-1"&gt;正解を見る&lt;/button&gt;&lt;/p&gt;
&lt;div id="n-answer1" style="display: none;"&gt;正解: B. 酸性とアルカリ性が互いの性質を打ち消し合う反応&lt;/div&gt;
&lt;/td&gt;
&lt;/tr&gt;
&lt;tr style="background-color: #dfffd6;"&gt;
&lt;td&gt;2. 中和反応で必ず発生するものは？&lt;/td&gt;
&lt;td&gt;A. 吸熱&lt;br /&gt;
B. 冷気&lt;br /&gt;
C. 発熱&lt;br /&gt;
D. 色変化&lt;/td&gt;
&lt;td class="text-center"&gt;&lt;button id="btn-n-answer2" class="btn btn-sm btn-primary mb-1"&gt;正解を見る&lt;/button&gt;&lt;/p&gt;
&lt;div id="n-answer2" style="display: none;"&gt;正解: C. 発熱&lt;/div&gt;
&lt;/td&gt;
&lt;/tr&gt;
&lt;tr style="background-color: #ffffff;"&gt;
&lt;td&gt;3. 中和反応で生成されるのは？&lt;/td&gt;
&lt;td&gt;A. 酸素と水&lt;br /&gt;
B. 塩と水&lt;br /&gt;
C. 塩と酸素&lt;br /&gt;
D. 水だけ&lt;/td&gt;
&lt;td class="text-center"&gt;&lt;button id="btn-n-answer3" class="btn btn-sm btn-primary mb-1"&gt;正解を見る&lt;/button&gt;&lt;/p&gt;
&lt;div id="n-answer3" style="display: none;"&gt;正解: B. 塩と水&lt;/div&gt;
&lt;/td&gt;
&lt;/tr&gt;
&lt;tr style="background-color: #dfffd6;"&gt;
&lt;td&gt;4. 中和で生成される「塩」とは何ですか？&lt;/td&gt;
&lt;td&gt;A. しお（食塩）のみ&lt;br /&gt;
B. 塩酸の成分&lt;br /&gt;
C. 食塩以外の化学物質も含む&lt;br /&gt;
D. 水酸化物のみ&lt;/td&gt;
&lt;td class="text-center"&gt;&lt;button id="btn-n-answer4" class="btn btn-sm btn-primary mb-1"&gt;正解を見る&lt;/button&gt;&lt;/p&gt;
&lt;div id="n-answer4" style="display: none;"&gt;正解: C. 食塩以外の化学物質も含む&lt;/div&gt;
&lt;/td&gt;
&lt;/tr&gt;
&lt;tr style="background-color: #ffffff;"&gt;
&lt;td&gt;5. 酸性のリトマス紙の色変化は？&lt;/td&gt;
&lt;td&gt;A. 赤→青&lt;br /&gt;
B. 青→赤&lt;br /&gt;
C. 緑→赤&lt;br /&gt;
D. 青→緑&lt;/td&gt;
&lt;td class="text-center"&gt;&lt;button id="btn-n-answer5" class="btn btn-sm btn-primary mb-1"&gt;正解を見る&lt;/button&gt;&lt;/p&gt;
&lt;div id="n-answer5" style="display: none;"&gt;正解: B. 青→赤&lt;/div&gt;
&lt;/td&gt;
&lt;/tr&gt;
&lt;tr style="background-color: #dfffd6;"&gt;
&lt;td&gt;6. リトマス紙の語呂合わせ「おかあさん」とは何を指しますか？&lt;/td&gt;
&lt;td&gt;A. 赤→青: アルカリ性&lt;br /&gt;
B. 青→赤: 酸性&lt;br /&gt;
C. 緑→青: 中性&lt;br /&gt;
D. 赤→緑: 酸性&lt;/td&gt;
&lt;td class="text-center"&gt;&lt;button id="btn-n-answer6" class="btn btn-sm btn-primary mb-1"&gt;正解を見る&lt;/button&gt;&lt;/p&gt;
&lt;div id="n-answer6" style="display: none;"&gt;正解: B. 青→赤: 酸性&lt;/div&gt;
&lt;/td&gt;
&lt;/tr&gt;
&lt;tr style="background-color: #ffffff;"&gt;
&lt;td&gt;7. 完全中和の定義は？&lt;/td&gt;
&lt;td&gt;A. 酸性とアルカリ性が互いに中和しきる状態&lt;br /&gt;
B. 酸性が強く残る状態&lt;br /&gt;
C. アルカリ性が勝つ状態&lt;br /&gt;
D. 中和が不完全な状態&lt;/td&gt;
&lt;td class="text-center"&gt;&lt;button id="btn-n-answer7" class="btn btn-sm btn-primary mb-1"&gt;正解を見る&lt;/button&gt;&lt;/p&gt;
&lt;div id="n-answer7" style="display: none;"&gt;正解: A. 酸性とアルカリ性が互いに中和しきる状態&lt;/div&gt;
&lt;/td&gt;
&lt;/tr&gt;
&lt;tr style="background-color: #dfffd6;"&gt;
&lt;td&gt;8. 中和反応で塩が生成される理由は？&lt;/td&gt;
&lt;td&gt;A. 酸がアルカリ性を溶かすから&lt;br /&gt;
B. 酸とアルカリの化学反応で塩ができる&lt;br /&gt;
C. 水の蒸発による副産物&lt;br /&gt;
D. 温度の影響で生成&lt;/td&gt;
&lt;td class="text-center"&gt;&lt;button id="btn-n-answer8" class="btn btn-sm btn-primary mb-1"&gt;正解を見る&lt;/button&gt;&lt;/p&gt;
&lt;div id="n-answer8" style="display: none;"&gt;正解: B. 酸とアルカリの化学反応で塩ができる&lt;/div&gt;
&lt;/td&gt;
&lt;/tr&gt;
&lt;tr style="background-color: #ffffff;"&gt;
&lt;td&gt;9. 中和反応における「発熱反応」の特徴は？&lt;/td&gt;
&lt;td&gt;A. 必ず冷たくなる&lt;br /&gt;
B. 必ず熱が発生する&lt;br /&gt;
C. 時々熱が発生する&lt;br /&gt;
D. 無反応&lt;/td&gt;
&lt;td class="text-center"&gt;&lt;button id="btn-n-answer9" class="btn btn-sm btn-primary mb-1"&gt;正解を見る&lt;/button&gt;&lt;/p&gt;
&lt;div id="n-answer9" style="display: none;"&gt;正解: B. 必ず熱が発生する&lt;/div&gt;
&lt;/td&gt;
&lt;/tr&gt;
&lt;tr style="background-color: #dfffd6;"&gt;
&lt;td&gt;10. 中和反応の例として正しいものは？&lt;/td&gt;
&lt;td&gt;A. 水と油&lt;br /&gt;
B. 酸性とアルカリ性&lt;br /&gt;
C. 酸素と窒素&lt;br /&gt;
D. 塩と水&lt;/td&gt;
&lt;td class="text-center"&gt;&lt;button id="btn-n-answer10" class="btn btn-sm btn-primary mb-1"&gt;正解を見る&lt;/button&gt;&lt;/p&gt;
&lt;div id="n-answer10" style="display: none;"&gt;正解: B. 酸性とアルカリ性&lt;/div&gt;
&lt;/td&gt;
&lt;/tr&gt;
&lt;/tbody&gt;
&lt;/table&gt;
&lt;/div&gt;
&lt;/div&gt;
&lt;/div&gt;
&lt;p&gt;&lt;!-- 6. まとめ ＋ CTA --&gt;&lt;/p&gt;
&lt;div class="card shadow-sm mb-4"&gt;
&lt;div class="card-body"&gt;
&lt;h2 class="h4 mb-3"&gt;6. まとめ──「酸＋アルカリ＝塩と水＋発熱」をワンセットで&lt;/h2&gt;
&lt;ul class="mb-3"&gt;
&lt;li&gt;&lt;strong&gt;中和＝酸性とアルカリ性が互いの性質を打ち消し合う反応&lt;/strong&gt;。完全中和では中性になる。&lt;/li&gt;
&lt;li&gt;中和では&lt;strong&gt;必ず発熱反応&lt;/strong&gt;が起こり、ビーカーがあたたかくなる。&lt;/li&gt;
&lt;li&gt;中和反応の生成物は、&lt;strong&gt;塩（えん）と水&lt;/strong&gt;が基本パターン。&lt;/li&gt;
&lt;li&gt;リトマス紙は&lt;strong&gt;「おかあさん」＝ 青 → 赤 で酸性&lt;/strong&gt;と覚えると、テストで迷いにくい。&lt;/li&gt;
&lt;li&gt;計算問題では、酸とアルカリの&lt;strong&gt;濃度 × 体積&lt;/strong&gt;を比べて、どちらが余るかを判断する。&lt;/li&gt;
&lt;/ul&gt;
&lt;p class="mb-0"&gt;このページの内容をおさえておくと、&lt;strong&gt;中和・中性・発熱・リトマス紙の色の変化&lt;/strong&gt;が1本の線でつながります。&lt;br /&gt;
ノートに自分なりの図や語呂合わせを書き加えながら、何度か解き直してみましょう。&lt;/p&gt;
&lt;/div&gt;
&lt;/div&gt;
&lt;div class="card shadow-sm mb-4" style="border: 2px solid #00897b;"&gt;
&lt;div class="card-body"&gt;
&lt;h2 class="h5 mb-2" style="border-left: 4px solid #00897b; padding-left: 0.75rem;"&gt;中和・水溶液がニガテな人へ──しゅん吉クエストの理科講座&lt;/h2&gt;
&lt;p class="mb-2"&gt;「酸性・アルカリ性」「中和」「イオン」…水溶液の単元は、仕組みをつかめると一気に楽しくなります。&lt;br /&gt;
受験理科専門塾&lt;strong&gt;しゅん吉クエスト&lt;/strong&gt;では、&lt;br /&gt;
動画＋演習問題で&lt;strong&gt;「なぜそうなるか」&lt;/strong&gt;から丁寧に解説しています。&lt;/p&gt;
&lt;ul class="mb-3"&gt;
&lt;li&gt;小学生〜中学生向けの中和・水溶液特集講座&lt;/li&gt;
&lt;li&gt;オンライン個別指導での質問し放題プラン&lt;/li&gt;
&lt;li&gt;他教科とのセット受講も相談可能&lt;/li&gt;
&lt;/ul&gt;
&lt;div class="d-flex flex-wrap justify-content-between align-items-center"&gt;
&lt;p class="mb-2 mb-md-0"&gt;詳しいカリキュラム・料金・体験授業については、公式サイトをご覧ください。&lt;/p&gt;
&lt;p&gt;&lt;a class="btn btn-success" href="https://rika-quest.com/"&gt;&lt;br /&gt;
しゅん吉クエストの理科講座を見る&lt;br /&gt;
&lt;/a&gt;&lt;/p&gt;
&lt;/div&gt;
&lt;/div&gt;
&lt;/div&gt;
&lt;/div&gt;
&lt;p&gt;&lt;!-- クイズ用スクリプト --&gt;&lt;br /&gt;
&lt;script&gt;
  function showNeutralAnswer(id) {
    var answer = document.getElementById('n-answer' + id);
    var button = document.getElementById('btn-n-answer' + id);
    if (answer) {
      answer.style.display = 'block';
    }
    if (button) {
      button.style.display = 'none';
    }
  }
&lt;/script&gt;&lt;/p&gt;
------</t>
  </si>
  <si>
    <t>以下のページは不自然なワードを使用しています。
これらを適切に自然な言葉に置き換えて下さい。
なお、本文の装飾や構造は絶対に変えないでください。
【対象ページURL】
https://rika-quest.com/column/transpiration/
【検出された不自然ワード】
- 迷い
- 固定
【本文】
------
&lt;p&gt;&lt;!-- 蒸散のしくみ｜WordPress固定ページ用HTML --&gt;&lt;/p&gt;
&lt;div class="container my-4"&gt;
&lt;p&gt;&lt;!-- Hero セクション --&gt;&lt;/p&gt;
&lt;div class="card shadow-sm mb-4 border-0" style="background: linear-gradient(135deg, #2e7d32, #00796b); color: #fff;"&gt;
&lt;div class="card-body p-4"&gt;
&lt;div class="d-flex flex-wrap justify-content-between align-items-center mb-2"&gt;&lt;span class="badge bg-warning text-dark mb-1" style="font-size: 0.8rem;"&gt;中学理科／生物分野&lt;/span&gt;&lt;br /&gt;
&lt;span class="badge bg-light text-dark mb-1" style="font-size: 0.75rem;"&gt;蒸散のしくみと計算問題&lt;/span&gt;&lt;/div&gt;
&lt;h1 class="card-title mb-3" style="font-size: 1.9rem; line-height: 1.5;"&gt;蒸散のしくみと実験の読み取り方──気孔・ワセリン・袋かけをまとめて整理&lt;/h1&gt;
&lt;p class="card-text mb-0" style="font-size: 0.98rem; line-height: 1.8;"&gt;&lt;strong&gt;蒸散&lt;/strong&gt;は、植物の体内の水分が&lt;strong&gt;水蒸気&lt;/strong&gt;になって外へ出る現象です。主な出入口は&lt;strong&gt;葉の裏側の気孔&lt;/strong&gt;で、入試では「条件を変えたときに蒸散量がどう変わるか」を比べる問題がよく出ます。&lt;br /&gt;
&lt;strong&gt;蒸散と蒸発の違い&lt;/strong&gt;、ワセリン・袋かけ・葉の切除の&lt;strong&gt;意図（何を変えた実験か）&lt;/strong&gt;を押さえると、比較・計算で迷いにくくなります。&lt;/p&gt;
&lt;p class="mt-2 mb-0" style="font-size: 0.92rem; line-height: 1.6;"&gt;生物分野（植物・動物・人体・生態系など）を全体で整理したい人は、&lt;a style="color: #fff; text-decoration: underline;" href="https://rika-quest.com/column/creature/"&gt;全体像はこちら&lt;/a&gt;。&lt;/p&gt;
&lt;/div&gt;
&lt;/div&gt;
&lt;p&gt;&lt;!-- 動画セクション --&gt;&lt;/p&gt;
&lt;div class="card shadow-sm mb-4"&gt;
&lt;div class="card-body"&gt;
&lt;h2 class="h4 mb-3"&gt;動画で学ぶ：蒸散のしくみ&lt;/h2&gt;
&lt;div class="ratio ratio-16x9 mb-3"&gt;&lt;iframe title="YouTube video player" src="https://www.youtube.com/embed/9U_smJly38E" width="560" height="315" frameborder="0" allowfullscreen="allowfullscreen"&gt;&lt;/iframe&gt;&lt;/div&gt;
&lt;p class="mb-0"&gt;全体像をつかんだあと、本文の解説・表・クイズで確認すると、知識が定着しやすくなります。&lt;/p&gt;
&lt;/div&gt;
&lt;/div&gt;
&lt;p&gt;&lt;!-- 蒸散とは何か --&gt;&lt;/p&gt;
&lt;div class="card shadow-sm mb-4"&gt;
&lt;div class="card-body"&gt;
&lt;h2 class="h4 mb-3"&gt;1. 蒸散とは何か──「植物の汗」のイメージを持とう&lt;/h2&gt;
&lt;p&gt;&lt;strong&gt;蒸散&lt;/strong&gt;とは、植物が体内の余分な水分を&lt;strong&gt;水蒸気として空気中に放出する現象&lt;/strong&gt;です。人間でいうところの&lt;strong&gt;「汗をかく」&lt;/strong&gt;イメージを持つと覚えやすくなります。&lt;/p&gt;
&lt;ul class="mb-3"&gt;
&lt;li&gt;根から吸い上げた水分のうち、使い切れなかった余分な水が放出される&lt;/li&gt;
&lt;li&gt;主に&lt;strong&gt;葉の裏側にある「気孔」&lt;/strong&gt;から出入りする&lt;/li&gt;
&lt;li&gt;水分の調節だけでなく、体温調節や水の流れ（根から葉まで）の維持にも関係する&lt;/li&gt;
&lt;/ul&gt;
&lt;div class="row align-items-center"&gt;
&lt;div class="col-md-6 mb-3 mb-md-0"&gt;&lt;img decoding="async" class="img-fluid rounded shadow-sm" src="https://rika-quest.com/wp-content/uploads/2023/04/画像1-1024x623.png" alt="植物の葉の裏側にある気孔を示す図：蒸散の仕組みと水蒸気の出入りを解説" /&gt;&lt;/div&gt;
&lt;div class="col-md-6"&gt;
&lt;h3 class="h5 mb-2"&gt;気孔とは&lt;/h3&gt;
&lt;p class="mb-2"&gt;植物の葉の裏側には、図のような&lt;strong&gt;口のような形&lt;/strong&gt;をした穴がたくさんあります。これを&lt;strong&gt;気孔（きこう）&lt;/strong&gt;といいます。&lt;/p&gt;
&lt;ul class="mb-0"&gt;
&lt;li&gt;ふたのように&lt;strong&gt;開いたり閉じたり&lt;/strong&gt;できる&lt;/li&gt;
&lt;li&gt;水蒸気の出入り（＝蒸散）をコントロールする&lt;/li&gt;
&lt;li&gt;酸素や二酸化炭素などの&lt;strong&gt;気体の出入り&lt;/strong&gt;も行う&lt;/li&gt;
&lt;/ul&gt;
&lt;/div&gt;
&lt;/div&gt;
&lt;/div&gt;
&lt;/div&gt;
&lt;p&gt;&lt;!-- 蒸散実験の装置と条件 --&gt;&lt;/p&gt;
&lt;div class="card shadow-sm mb-4"&gt;
&lt;div class="card-body"&gt;
&lt;h2 class="h4 mb-3"&gt;2. 蒸散実験の装置と条件を整理しよう&lt;/h2&gt;
&lt;p&gt;蒸散の問題では、次のような&lt;strong&gt;植物＋水＋ふた&lt;/strong&gt;の組み合わせがよく出てきます。&lt;/p&gt;
&lt;div class="row align-items-center mb-3"&gt;
&lt;div class="col-md-7 mb-3 mb-md-0"&gt;&lt;img decoding="async" class="img-fluid rounded shadow-sm" src="https://rika-quest.com/wp-content/uploads/2023/04/画像2-1024x539.png" alt="蒸散実験の条件を比較する図：葉を引きちぎったり、ワセリンを塗ったりした状態を示す" /&gt;&lt;/div&gt;
&lt;div class="col-md-5"&gt;
&lt;p class="mb-2"&gt;図のように、同じ種類の植物を使って条件だけを変え、&lt;strong&gt;水の減り方の違い&lt;/strong&gt;を調べます。&lt;/p&gt;
&lt;ul class="mb-0"&gt;
&lt;li&gt;A：ふたを開けたまま&lt;/li&gt;
&lt;li&gt;B・C・D・E：ふたを閉めた状態&lt;/li&gt;
&lt;li&gt;C：葉を半分にする&lt;/li&gt;
&lt;li&gt;D：葉をすべて引きちぎる&lt;/li&gt;
&lt;li&gt;E：植物全体を袋で覆う　など&lt;/li&gt;
&lt;/ul&gt;
&lt;/div&gt;
&lt;/div&gt;
&lt;p class="mb-3"&gt;追加条件として、次のような設定がよく登場します。&lt;/p&gt;
&lt;div class="table-responsive mb-3"&gt;
&lt;table class="table table-bordered align-middle mb-0"&gt;
&lt;thead style="background-color: #e8f5e9;"&gt;
&lt;tr class="text-center"&gt;
&lt;th scope="col"&gt;条件&lt;/th&gt;
&lt;th scope="col"&gt;具体例&lt;/th&gt;
&lt;th scope="col"&gt;ねらい・何を調べたいか&lt;/th&gt;
&lt;/tr&gt;
&lt;/thead&gt;
&lt;tbody&gt;
&lt;tr&gt;
&lt;td class="fw-bold"&gt;葉の枚数を変える&lt;/td&gt;
&lt;td&gt;葉を半分にする（C）／全部引きちぎる（D）&lt;/td&gt;
&lt;td&gt;葉の数（面積）が蒸散量にどれくらい影響するかを調べる&lt;/td&gt;
&lt;/tr&gt;
&lt;tr style="background-color: #f9fbe7;"&gt;
&lt;td class="fw-bold"&gt;ワセリンを塗る&lt;/td&gt;
&lt;td&gt;表側だけ／裏側だけ／両面 にワセリン（油）を塗る&lt;/td&gt;
&lt;td&gt;気孔をふさいで、水蒸気が出にくくなったときの蒸散量の変化を見る&lt;/td&gt;
&lt;/tr&gt;
&lt;tr&gt;
&lt;td class="fw-bold"&gt;袋で覆う&lt;/td&gt;
&lt;td&gt;植物全体をビニール袋で覆う（E）&lt;/td&gt;
&lt;td&gt;周りの湿度を高めて、湿度が蒸散に与える影響を調べる&lt;/td&gt;
&lt;/tr&gt;
&lt;tr style="background-color: #f9fbe7;"&gt;
&lt;td class="fw-bold"&gt;ふたの有無&lt;/td&gt;
&lt;td&gt;A：ふたなし／B〜E：ふたあり&lt;/td&gt;
&lt;td&gt;空気の流れの有無（風通し）や、気体の逃げやすさの違いを比べる&lt;/td&gt;
&lt;/tr&gt;
&lt;/tbody&gt;
&lt;/table&gt;
&lt;/div&gt;
&lt;p class="mb-0"&gt;実験問題では、&lt;strong&gt;どこを変えて、どこを同じにしているか&lt;/strong&gt;を先に押さえると整理しやすくなります。条件が多いときは、表にメモして可視化すると読み取りが安定します。&lt;/p&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中学受験理科に特化した&lt;strong&gt;完全１対１個別指導&lt;/strong&gt;の専門塾です。物理・化学・生物・地学の４分野について、苦手単元のやり直しから志望校対策まで、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蒸散量に影響する4つの要因 --&gt;&lt;/p&gt;
&lt;div class="card shadow-sm mb-4"&gt;
&lt;div class="card-body"&gt;
&lt;h2 class="h4 mb-3"&gt;3. 蒸散量に影響する4つの要因&lt;/h2&gt;
&lt;p&gt;蒸散の量は、環境条件によって変化します。入試でも頻出なので、&lt;strong&gt;増える方向／減る方向&lt;/strong&gt;をセットで押さえておくと整理しやすくなります。&lt;/p&gt;
&lt;div class="row"&gt;
&lt;div class="col-md-6"&gt;
&lt;h3 class="h5 mt-2"&gt;増える方向に働く要因&lt;/h3&gt;
&lt;ul&gt;
&lt;li&gt;&lt;strong&gt;気温が高い&lt;/strong&gt;：水が蒸発しやすくなる&lt;/li&gt;
&lt;li&gt;&lt;strong&gt;湿度が低い&lt;/strong&gt;：空気が乾いているほど水蒸気が出て行きやすい&lt;/li&gt;
&lt;li&gt;&lt;strong&gt;風が強い&lt;/strong&gt;：葉の周りの湿った空気が吹き飛ばされる&lt;/li&gt;
&lt;li&gt;&lt;strong&gt;光が強い&lt;/strong&gt;：気孔が開きやすくなり、水蒸気が出やすくなる&lt;/li&gt;
&lt;/ul&gt;
&lt;/div&gt;
&lt;div class="col-md-6"&gt;
&lt;h3 class="h5 mt-2"&gt;減る方向に働く要因&lt;/h3&gt;
&lt;ul&gt;
&lt;li&gt;&lt;strong&gt;気温が低い&lt;/strong&gt;：水が蒸発しにくい&lt;/li&gt;
&lt;li&gt;&lt;strong&gt;湿度が高い&lt;/strong&gt;：空気がすでに湿っているので、水蒸気が出にくい&lt;/li&gt;
&lt;li&gt;&lt;strong&gt;風が弱い／無風&lt;/strong&gt;：葉のまわりの空気が入れ替わらない&lt;/li&gt;
&lt;li&gt;&lt;strong&gt;暗い環境&lt;/strong&gt;：気孔が閉じやすく、蒸散が抑えられる&lt;/li&gt;
&lt;/ul&gt;
&lt;/div&gt;
&lt;/div&gt;
&lt;/div&gt;
&lt;/div&gt;
&lt;p&gt;&lt;!-- 計算問題の読み取り方 --&gt;&lt;/p&gt;
&lt;div class="card shadow-sm mb-4"&gt;
&lt;div class="card-body"&gt;
&lt;h2 class="h4 mb-3"&gt;4. 蒸散の計算問題は「条件」と「水の減り方」に注目&lt;/h2&gt;
&lt;p&gt;実験後に&lt;strong&gt;水の量がどれだけ減ったか&lt;/strong&gt;が表やグラフで示され、「どの条件が一番蒸散したか」を比べさせる問題がよく出ます。&lt;/p&gt;
&lt;h3 class="h5 mt-3"&gt;問題を解くときの基本ステップ&lt;/h3&gt;
&lt;ol&gt;
&lt;li&gt;&lt;strong&gt;装置ごとの条件を書き出す&lt;/strong&gt;&lt;br /&gt;
「葉の枚数」「ワセリンの有無」「袋の有無」などを整理する。&lt;/li&gt;
&lt;li&gt;&lt;strong&gt;水の減り方の違いを見る&lt;/strong&gt;&lt;br /&gt;
表やグラフから、どの装置が一番減っているかを読み取る。&lt;/li&gt;
&lt;li&gt;&lt;strong&gt;条件の違いと結果を結びつける&lt;/strong&gt;&lt;br /&gt;
「葉を全部ちぎったDではほとんど減らない」など、原因と結果をセットで押さえる。&lt;/li&gt;
&lt;/ol&gt;
&lt;blockquote class="blockquote mt-3"&gt;
&lt;p class="mb-1"&gt;植物がこんな感じで引きちぎられたり油を塗りたくられたりして犠牲になっているんですから、&lt;br /&gt;
一生懸命勉強頑張ってください！&lt;/p&gt;
&lt;/blockquote&gt;
&lt;p class="mb-0"&gt;蒸散の計算に慣れていない場合は、例題レベルで「条件を整理する」練習から入ると、比較問題の読み取りが安定します。&lt;/p&gt;
&lt;/div&gt;
&lt;/div&gt;
&lt;p&gt;&lt;!-- 蒸散の仕組みまとめ表 --&gt;&lt;/p&gt;
&lt;div class="card shadow-sm mb-4"&gt;
&lt;div class="card-body"&gt;
&lt;h2 class="h4 mb-3"&gt;5. 蒸散のしくみまとめ表&lt;/h2&gt;
&lt;p&gt;入試対策用に、要点を表にまとめました。暗記・復習の確認に使えます。&lt;/p&gt;
&lt;div class="table-responsive"&gt;
&lt;table class="table table-bordered align-middle mb-0"&gt;
&lt;thead style="background-color: #dfffd6;"&gt;
&lt;tr class="text-center"&gt;
&lt;th scope="col"&gt;項目&lt;/th&gt;
&lt;th scope="col"&gt;内容&lt;/th&gt;
&lt;/tr&gt;
&lt;/thead&gt;
&lt;tbody&gt;
&lt;tr style="background-color: #ffffff;"&gt;
&lt;td class="fw-bold"&gt;蒸散とは&lt;/td&gt;
&lt;td&gt;
&lt;ul class="mb-0 ps-3"&gt;
&lt;li&gt;植物が体内の余分な水分を&lt;strong&gt;水蒸気として放出する現象&lt;/strong&gt;&lt;/li&gt;
&lt;li&gt;主に&lt;strong&gt;葉の裏側にある気孔&lt;/strong&gt;から行われる&lt;/li&gt;
&lt;/ul&gt;
&lt;/td&gt;
&lt;/tr&gt;
&lt;tr style="background-color: #dfffd6;"&gt;
&lt;td class="fw-bold"&gt;気孔の役割&lt;/td&gt;
&lt;td&gt;
&lt;ul class="mb-0 ps-3"&gt;
&lt;li&gt;水蒸気の出入り（蒸散）&lt;/li&gt;
&lt;li&gt;酸素と二酸化炭素の交換（呼吸・光合成）&lt;/li&gt;
&lt;/ul&gt;
&lt;/td&gt;
&lt;/tr&gt;
&lt;tr style="background-color: #ffffff;"&gt;
&lt;td class="fw-bold"&gt;蒸散実験の代表的な条件&lt;/td&gt;
&lt;td&gt;
&lt;ul class="mb-0 ps-3"&gt;
&lt;li&gt;葉にワセリンを塗る：&lt;strong&gt;蒸散を抑える&lt;/strong&gt;&lt;/li&gt;
&lt;li&gt;葉を引きちぎる：&lt;strong&gt;蒸散がほとんど起こらない&lt;/strong&gt;&lt;/li&gt;
&lt;li&gt;葉や植物全体を袋で覆う：&lt;strong&gt;周りの湿度の影響&lt;/strong&gt;を調べる&lt;/li&gt;
&lt;/ul&gt;
&lt;/td&gt;
&lt;/tr&gt;
&lt;tr style="background-color: #dfffd6;"&gt;
&lt;td class="fw-bold"&gt;蒸散量に影響する要因&lt;/td&gt;
&lt;td&gt;
&lt;ul class="mb-0 ps-3"&gt;
&lt;li&gt;気温（高いほど増える）&lt;/li&gt;
&lt;li&gt;湿度（低いほど増える）&lt;/li&gt;
&lt;li&gt;風の強さ（強いほど増える）&lt;/li&gt;
&lt;li&gt;光の強さ（強いほど気孔が開き、増えやすい）&lt;/li&gt;
&lt;/ul&gt;
&lt;/td&gt;
&lt;/tr&gt;
&lt;/tbody&gt;
&lt;/table&gt;
&lt;/div&gt;
&lt;/div&gt;
&lt;/div&gt;
&lt;p&gt;&lt;!-- クイズセクション --&gt;&lt;/p&gt;
&lt;div class="card shadow-sm mb-4"&gt;
&lt;div class="card-body"&gt;
&lt;h2 class="h4 mb-3"&gt;6. 確認クイズ（10問）で理解をチェック&lt;/h2&gt;
&lt;p&gt;10問で要点を確認できます。&lt;strong&gt;「正解を見る」&lt;/strong&gt;を押すと答えが表示され、ボタンは消えます。&lt;/p&gt;
&lt;div class="table-responsive"&gt;
&lt;table class="table table-bordered align-middle"&gt;
&lt;thead style="background-color: #dfffd6;"&gt;
&lt;tr class="text-center"&gt;
&lt;th style="width: 40%;" scope="col"&gt;問題&lt;/th&gt;
&lt;th style="width: 40%;" scope="col"&gt;選択肢&lt;/th&gt;
&lt;th style="width: 20%;" scope="col"&gt;正解を見る&lt;/th&gt;
&lt;/tr&gt;
&lt;/thead&gt;
&lt;tbody&gt;
&lt;tr style="background-color: #ffffff;"&gt;
&lt;td&gt;1. 蒸散は植物のどの部分から主に行われますか？&lt;/td&gt;
&lt;td&gt;A. 根&lt;br /&gt;
B. 葉の裏側&lt;br /&gt;
C. 花&lt;br /&gt;
D. 茎&lt;/td&gt;
&lt;td class="text-center"&gt;&lt;button id="btn-answer1" class="btn btn-sm btn-success mb-1" type="button"&gt;正解を見る&lt;/button&gt;&lt;/p&gt;
&lt;div id="answer1" style="display: none;"&gt;正解：B. 葉の裏側&lt;/div&gt;
&lt;/td&gt;
&lt;/tr&gt;
&lt;tr style="background-color: #dfffd6;"&gt;
&lt;td&gt;2. 蒸散で放出されるものは何ですか？&lt;/td&gt;
&lt;td&gt;A. 水蒸気&lt;br /&gt;
B. 酸素&lt;br /&gt;
C. 二酸化炭素&lt;br /&gt;
D. 栄養分&lt;/td&gt;
&lt;td class="text-center"&gt;&lt;button id="btn-answer2" class="btn btn-sm btn-success mb-1" type="button"&gt;正解を見る&lt;/button&gt;&lt;/p&gt;
&lt;div id="answer2" style="display: none;"&gt;正解：A. 水蒸気&lt;/div&gt;
&lt;/td&gt;
&lt;/tr&gt;
&lt;tr style="background-color: #ffffff;"&gt;
&lt;td&gt;3. 気孔の主な役割はどれですか？&lt;/td&gt;
&lt;td&gt;A. 栄養分の吸収&lt;br /&gt;
B. 二酸化炭素と酸素の交換&lt;br /&gt;
C. 水分の吸収&lt;br /&gt;
D. 光合成の停止&lt;/td&gt;
&lt;td class="text-center"&gt;&lt;button id="btn-answer3" class="btn btn-sm btn-success mb-1" type="button"&gt;正解を見る&lt;/button&gt;&lt;/p&gt;
&lt;div id="answer3" style="display: none;"&gt;正解：B. 二酸化炭素と酸素の交換&lt;/div&gt;
&lt;/td&gt;
&lt;/tr&gt;
&lt;tr style="background-color: #dfffd6;"&gt;
&lt;td&gt;4. 蒸散を抑制するための方法として適切なのは？&lt;/td&gt;
&lt;td&gt;A. 光を当てる&lt;br /&gt;
B. ワセリンを塗る&lt;br /&gt;
C. 風を当てる&lt;br /&gt;
D. 温度を上げる&lt;/td&gt;
&lt;td class="text-center"&gt;&lt;button id="btn-answer4" class="btn btn-sm btn-success mb-1" type="button"&gt;正解を見る&lt;/button&gt;&lt;/p&gt;
&lt;div id="answer4" style="display: none;"&gt;正解：B. ワセリンを塗る&lt;/div&gt;
&lt;/td&gt;
&lt;/tr&gt;
&lt;tr style="background-color: #ffffff;"&gt;
&lt;td&gt;5. 気孔が特に多く存在するのはどこですか？&lt;/td&gt;
&lt;td&gt;A. 葉の表側&lt;br /&gt;
B. 葉の裏側&lt;br /&gt;
C. 茎&lt;br /&gt;
D. 根&lt;/td&gt;
&lt;td class="text-center"&gt;&lt;button id="btn-answer5" class="btn btn-sm btn-success mb-1" type="button"&gt;正解を見る&lt;/button&gt;&lt;/p&gt;
&lt;div id="answer5" style="display: none;"&gt;正解：B. 葉の裏側&lt;/div&gt;
&lt;/td&gt;
&lt;/tr&gt;
&lt;tr style="background-color: #dfffd6;"&gt;
&lt;td&gt;6. 蒸散量を増やす要因として最も適切なのは？&lt;/td&gt;
&lt;td&gt;A. 湿度が高い&lt;br /&gt;
B. 気温が高い&lt;br /&gt;
C. 光が弱い&lt;br /&gt;
D. 風が弱い&lt;/td&gt;
&lt;td class="text-center"&gt;&lt;button id="btn-answer6" class="btn btn-sm btn-success mb-1" type="button"&gt;正解を見る&lt;/button&gt;&lt;/p&gt;
&lt;div id="answer6" style="display: none;"&gt;正解：B. 気温が高い&lt;/div&gt;
&lt;/td&gt;
&lt;/tr&gt;
&lt;tr style="background-color: #ffffff;"&gt;
&lt;td&gt;7. 蒸散が全く起きない場合、水はどうなりますか？&lt;/td&gt;
&lt;td&gt;A. 水は蒸発する&lt;br /&gt;
B. 植物の中に溜まる&lt;br /&gt;
C. 水分は根に戻る&lt;br /&gt;
D. 水分は空気中に放出される&lt;/td&gt;
&lt;td class="text-center"&gt;&lt;button id="btn-answer7" class="btn btn-sm btn-success mb-1" type="button"&gt;正解を見る&lt;/button&gt;&lt;/p&gt;
&lt;div id="answer7" style="display: none;"&gt;正解：B. 植物の中に溜まる&lt;/div&gt;
&lt;/td&gt;
&lt;/tr&gt;
&lt;tr style="background-color: #dfffd6;"&gt;
&lt;td&gt;8. 蒸散の主な役割として正しいものは？&lt;/td&gt;
&lt;td&gt;A. 水分調節&lt;br /&gt;
B. 二酸化炭素の吸収&lt;br /&gt;
C. 栄養素の供給&lt;br /&gt;
D. 酸素の生成&lt;/td&gt;
&lt;td class="text-center"&gt;&lt;button id="btn-answer8" class="btn btn-sm btn-success mb-1" type="button"&gt;正解を見る&lt;/button&gt;&lt;/p&gt;
&lt;div id="answer8" style="display: none;"&gt;正解：A. 水分調節&lt;/div&gt;
&lt;/td&gt;
&lt;/tr&gt;
&lt;tr style="background-color: #ffffff;"&gt;
&lt;td&gt;9. 蒸散実験で袋を使う主な理由は？&lt;/td&gt;
&lt;td&gt;A. 蒸散を増加させる&lt;br /&gt;
B. 蒸散を防ぐ&lt;br /&gt;
C. 湿度の影響を確認する&lt;br /&gt;
D. 蒸発量を減らす&lt;/td&gt;
&lt;td class="text-center"&gt;&lt;button id="btn-answer9" class="btn btn-sm btn-success mb-1" type="button"&gt;正解を見る&lt;/button&gt;&lt;/p&gt;
&lt;div id="answer9" style="display: none;"&gt;正解：C. 湿度の影響を確認する&lt;/div&gt;
&lt;/td&gt;
&lt;/tr&gt;
&lt;tr style="background-color: #dfffd6;"&gt;
&lt;td&gt;10. 蒸散の結果、植物にはどのような変化が起こりますか？&lt;/td&gt;
&lt;td&gt;A. 葉が乾燥する&lt;br /&gt;
B. 葉が縮む&lt;br /&gt;
C. 水分が減る&lt;br /&gt;
D. 二酸化炭素が増える&lt;/td&gt;
&lt;td class="text-center"&gt;&lt;button id="btn-answer10" class="btn btn-sm btn-success mb-1" type="button"&gt;正解を見る&lt;/button&gt;&lt;/p&gt;
&lt;div id="answer10" style="display: none;"&gt;正解：C. 水分が減る&lt;/div&gt;
&lt;/td&gt;
&lt;/tr&gt;
&lt;/tbody&gt;
&lt;/table&gt;
&lt;/div&gt;
&lt;/div&gt;
&lt;/div&gt;
&lt;p&gt;&lt;!-- まとめ --&gt;&lt;/p&gt;
&lt;div class="card shadow-sm mb-4"&gt;
&lt;div class="card-body"&gt;
&lt;h2 class="h4 mb-3"&gt;7. まとめ──「図・条件・結果」をセットで覚えよう&lt;/h2&gt;
&lt;ul class="mb-3"&gt;
&lt;li&gt;&lt;strong&gt;蒸散＝植物の汗&lt;/strong&gt;というイメージを持つと理解しやすい。&lt;/li&gt;
&lt;li&gt;蒸散は&lt;strong&gt;主に葉の裏側の気孔&lt;/strong&gt;から行われ、水分調節や体温調節に関わる。&lt;/li&gt;
&lt;li&gt;実験問題では、&lt;strong&gt;葉の枚数・ワセリン・袋・ふた&lt;/strong&gt;などの条件の違いに注目する。&lt;/li&gt;
&lt;li&gt;環境条件（気温・湿度・風・光）は、蒸散量を増やしたり減らしたりする重要ポイント。&lt;/li&gt;
&lt;li&gt;表やグラフから&lt;strong&gt;「どの装置が一番水が減ったか」&lt;/strong&gt;を読み取り、条件と結果を結びつけて考える。&lt;/li&gt;
&lt;/ul&gt;
&lt;p class="mb-2"&gt;生物分野の中での位置づけ（光合成・呼吸・根のはたらき等）も含めて整理したい人は、&lt;a href="https://rika-quest.com/column/creature/"&gt;全体像はこちら&lt;/a&gt;。&lt;/p&gt;
&lt;p class="mb-0"&gt;図と表で全体像を押さえ、クイズで確認できる状態まで落とし込めると、蒸散の単元は&lt;strong&gt;「覚えるだけ」から「考えながら解ける」&lt;/strong&gt;へ近づきます。&lt;/p&gt;
&lt;/div&gt;
&lt;/div&gt;
&lt;p&gt;&lt;!-- 四角のCTA --&gt;&lt;/p&gt;
&lt;div class="card shadow-sm border-success mb-4"&gt;
&lt;div class="card-body"&gt;
&lt;h2 class="h5 mb-2" style="border-left: 4px solid #2e7d32; padding-left: 0.75rem;"&gt;蒸散だけで終わらせない！理科全体を武器科目にしたい人へ&lt;/h2&gt;
&lt;p class="mb-2"&gt;「蒸散の計算問題は分かってきたけれど、他の単元も不安がある…」という人は、&lt;strong&gt;単元ごとの弱点チェックと演習プラン&lt;/strong&gt;を一緒に立てていきましょう。&lt;/p&gt;
&lt;ul class="mb-3"&gt;
&lt;li&gt;単元別の重要ポイント整理&lt;/li&gt;
&lt;li&gt;入試によく出る実験問題の攻略&lt;/li&gt;
&lt;li&gt;動画＋プリントでの復習サポート&lt;/li&gt;
&lt;/ul&gt;
&lt;div class="d-flex flex-wrap justify-content-between align-items-center"&gt;
&lt;p class="mb-2 mb-md-0"&gt;受験理科専門塾「しゅん吉クエスト」では、理科を&lt;strong&gt;「苦手」から「得意」&lt;/strong&gt;に変えるためのサポートを行っています。&lt;/p&gt;
&lt;p&gt;&lt;a class="btn btn-success" href="https://rika-quest.com/"&gt;詳細・お問い合わせはこちら&lt;/a&gt;&lt;/p&gt;
&lt;/div&gt;
&lt;/div&gt;
&lt;/div&gt;
&lt;/div&gt;
&lt;p&gt;&lt;!-- クイズ用スクリプト --&gt;&lt;br /&gt;
&lt;script&gt;
  function showAnswer(id) {
    var answer = document.getElementById('answer' + id);
    var button = document.getElementById('btn-answer' + id);
    if (answer) {
      answer.style.display = 'block';
    }
    if (button) {
      button.style.display = 'none';
    }
  }
&lt;/script&gt;&lt;/p&gt;
------</t>
  </si>
  <si>
    <t>以下のページは不自然なワードを使用しています。
これらを適切に自然な言葉に置き換えて下さい。
なお、本文の装飾や構造は絶対に変えないでください。
【対象ページURL】
https://dokkai-labo.tokyo/blog/19052602/
【検出された不自然ワード】
- 型
【本文】
------
&lt;h2&gt;読解ラボ東京　国公立大学への現代文&lt;/h2&gt;
&lt;h3&gt;サンプル講義(前半)&lt;/h3&gt;
&lt;p&gt;&lt;iframe src="https://www.youtube.com/embed/XjVwyhmhwyA?start=0&amp;amp;end=264" width="560" height="315" frameborder="0"&gt;&lt;/iframe&gt;&lt;/p&gt;
&lt;h3&gt;サンプル講義(後半)&lt;/h3&gt;
&lt;p&gt;&lt;iframe src="https://www.youtube.com/embed/XjVwyhmhwyA?start=264&amp;amp;end=565" width="560" height="315" frameborder="0"&gt;&lt;/iframe&gt;&lt;/p&gt;
&lt;p&gt;現代文指導の考え方（「主張把握」偏重の落とし穴と、解き方の型で安定得点を作る発想）の全体像は、&lt;a href="https://dokkai-labo.tokyo/blog/kokugoshidou/" target="_blank" rel="noopener noreferrer"&gt;全体像はこちら&lt;/a&gt;で確認できます。&lt;/p&gt;
&lt;p data-start="26" data-end="124"&gt;国公立大学の入試問題は記述が中心です。&lt;br data-start="45" data-end="48" /&gt;解き方そのものは私大入試と大きくは変わりませんが、記述特有のアプローチも存在します。&lt;br data-start="90" data-end="93" /&gt;（上の動画でも紹介している「記述の増やし方」はその一例です。）&lt;/p&gt;
&lt;p data-start="126" data-end="215"&gt;しかし、こういったアプローチは &lt;strong data-start="142" data-end="161"&gt;自学自習では身につけにくい分野&lt;/strong&gt; でもあります。&lt;br data-start="169" data-end="172" /&gt;添削指導を受けながら記述特有の考え方を理解し、実際に書き、改善していく訓練が必要です。共通テストの大まかな傾向と、時間配分の考え方を先に押さえたい場合は、&lt;a href="https://dokkai-labo.tokyo/blog/test/" target="_blank" rel="noopener noreferrer"&gt;■大学入試共通テストの大まかな傾向を把握しよう！【大学入試共通テスト(国語)考察①】&lt;/a&gt;もあわせてご確認ください。&lt;/p&gt;
&lt;p data-start="217" data-end="299"&gt;当塾では、生徒さんのレベルに合わせて &lt;strong data-start="236" data-end="255"&gt;適切な難易度から指導をスタート&lt;/strong&gt; します。&lt;br data-start="260" data-end="263" /&gt;完全１対１の授業のため、状況に応じたヒント出しや添削がその場で可能です。&lt;/p&gt;
&lt;p data-start="301" data-end="318" data-is-last-node="" data-is-only-node=""&gt;一緒に記述力を高めていきましょう！東大国語（前半）の検討と設問処理の観点を深めたい方は、&lt;a href="https://dokkai-labo.tokyo/blog/utokyo/" target="_blank" rel="noopener noreferrer"&gt;東大の国語について検討してみた(前半)【読解ラボ東京】【古典専門塾かきつばた】&lt;/a&gt;も参考になります。&lt;/p&gt;
&lt;p&gt;&lt;!-- [ /.socialSet ] --&gt;&lt;/p&gt;
&lt;p&gt;&lt;!-- [ /.socialSet ] --&gt;&lt;/p&gt;
&lt;section class="veu_cta" id="veu_cta-20322"&gt;&lt;h1 class="cta_title"&gt;サービス案内：読解ラボ東京の「過去問解説」&lt;/h1&gt;&lt;div class="cta_body"&gt;&lt;div class="cta_body_image cta_body_image_right"&gt;&lt;a href="https://dokkai-labo.tokyo/?s=【過去問】&amp;#038;order=asc" target="_blank"&gt;&lt;/a&gt;&lt;/div&gt;&lt;div class="cta_body_txt image_exist"&gt;受験準備の最終段階で困りがちなのが過去問の扱いです。
&lt;br /&gt;全問について解説と採点基準を明示し、そのプロセスを体感してもらいます。&lt;/div&gt;&lt;div class="cta_body_link"&gt;&lt;a href="https://dokkai-labo.tokyo/?s=【過去問】&amp;#038;order=asc" class="btn btn-primary btn-block btn-lg" target="_blank"&gt;読解ラボ東京の過去問解説動画&lt;/a&gt;&lt;/div&gt;&lt;/div&gt;&lt;!--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blog%2F19052602%2F&amp;amp;t=%E5%9B%BD%E5%85%AC%E7%AB%8B%E5%A4%A7%E5%AD%A6%E3%81%B8%E3%81%AE%E7%8F%BE%E4%BB%A3%E6%96%87%E3%80%90%E5%8B%95%E7%94%BB%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blog%2F19052602%2F&amp;amp;text=%E5%9B%BD%E5%85%AC%E7%AB%8B%E5%A4%A7%E5%AD%A6%E3%81%B8%E3%81%AE%E7%8F%BE%E4%BB%A3%E6%96%87%E3%80%90%E5%8B%95%E7%94%BB%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5%9B%BD%E5%85%AC%E7%AB%8B%E5%A4%A7%E5%AD%A6%E3%81%B8%E3%81%AE%E7%8F%BE%E4%BB%A3%E6%96%87%E3%80%90%E5%8B%95%E7%94%BB%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blog%2F19052602%2F" target="_blank" &gt;&lt;span class="vk_icon_w_r_sns_bluesky icon_sns"&gt;&lt;/span&gt;&lt;span class="sns_txt"&gt;Bluesky&lt;/span&gt;&lt;/a&gt;&lt;/li&gt;&lt;li class="sb_copy sb_icon"&gt;&lt;button class="copy-button sb_icon_inner"data-clipboard-text="国公立大学への現代文【動画】 | 受験国語専門 読解ラボ東京 | 中学受験・大学受験対応の個別指導国語専門塾（オンライン・教室対応） https://dokkai-labo.tokyo/blog/19052602/"&gt;&lt;span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</si>
  <si>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https://dokkai-labo.tokyo/blog/20020702/
【検出された不自然ワード】
- 固定
【本文】
------
&lt;h3&gt;開成中学校2020年の国語の傾向&lt;/h3&gt;
&lt;p data-start="32" data-end="263"&gt;大問１が小説、大問２が説明文の２題構成です。漢字の書き取り（７問）以外は&lt;strong data-start="68" data-end="79"&gt;すべて記述問題&lt;/strong&gt;となっています。大問１では、主人公が女子であり、女子特有の複雑な人間関係や心情が入り混じった文章が出題されました。開成中学校の受験生にとっては内容の理解が難しい場面もあったかもしれませんが、&lt;strong data-start="174" data-end="199"&gt;解法に基づいて読めば、設問に答えられる問題&lt;/strong&gt;です。また、開成の記述問題は&lt;strong data-start="213" data-end="224"&gt;解答欄が小さい&lt;/strong&gt;ため、限られたスペースに合わせて&lt;strong data-start="240" data-end="255"&gt;要点を絞ってまとめる力&lt;/strong&gt;も求められます。&lt;/p&gt;
&lt;p&gt;過去問演習の回し方（何回やるか／繰り返しの効果と限界／類題演習との順番）の全体像はこちら：&lt;a href="https://dokkai-labo.tokyo/blog/kokugo-kakomon/"&gt;全体像はこちら&lt;/a&gt;&lt;/p&gt;
&lt;h3&gt;開成中学校・令和２年度(第１回)厳選解説動画&lt;/h3&gt;
&lt;p&gt;&lt;iframe title="開成中学校・令和２年度【読解ラボ東京の過去問解説】" src="https://www.youtube.com/embed/LtKJ20kHhMo?feature=oembed&amp;amp;enablejsapi=1&amp;amp;origin=https://dokkai-labo.tokyo" width="1140" height="641" frameborder="0" allowfullscreen="allowfullscreen"&gt;&lt;/iframe&gt;&lt;/p&gt;
&lt;p&gt;令和２年度　開成中学校の入試より厳選した問題とその解説をお届けします。&lt;br /&gt;
問題文・設問については、各種WEBサイト等よりご入手頂ければ幸いです。&lt;br /&gt;
★全問解説Ver.は&lt;a href="https://filmuy.com/dokkai-labo"&gt;コチラ&lt;/a&gt;にて随時UPしております。&lt;/p&gt;
&lt;p&gt;なお、解説では各問題を&lt;br /&gt;
Ａ：容易に正解できるので、合格するには落としてはいけない問題&lt;br /&gt;
Ｂ：少し難しめの問題だが、意欲的に取り組んでほしい問題&lt;br /&gt;
Ｃ：非常に難しいので、合格不合格のラインには影響しない捨て問題&lt;br /&gt;
に分類しています。参考にして頂ければ幸いです。&lt;/p&gt;
&lt;h3&gt;解説&lt;/h3&gt;
&lt;p&gt;・物語文で理由を聞かれたときは、気持ちが理由になっているパターンが多いです。&lt;/p&gt;
&lt;p&gt;・理由を聞かれたときは、背景・出来事と整理していけば、答えを導き出すことができます。&lt;/p&gt;
&lt;p&gt;&amp;nbsp;&lt;/p&gt;
&lt;p&gt;&lt;!-- [ /.socialSet ] --&gt;&lt;/p&gt;
&lt;div class="alert alert-primary p-3 mt-4" role="alert"&gt;
&lt;p class="mb-2"&gt;&lt;strong&gt;記述の「書き直し」を誤れば、合格は一生手に入りません。&lt;/strong&gt;&lt;/p&gt;
&lt;p class="mb-1"&gt;自己流の不完全な記述が固定化されると、本番での容赦ない減点が続き、合格発表時の合計点に跳ね返る致命的な結果となります。&lt;/p&gt;
&lt;p class="mb-3"&gt;記述の精度が上がらないのは、一重に採点基準のズレが原因です。&lt;/p&gt;
&lt;div class="d-grid gap-2"&gt;&lt;a class="btn btn-primary btn-lg" href="https://dokkai-labo.tokyo/reading-lesson/"&gt;合格力を叩き込む個別指導の受講はこちら&lt;/a&gt;&lt;br /&gt;
&lt;a class="btn btn-outline-primary btn-lg" href="https://dokkai-labo.tokyo/policy/"&gt;読解ラボの指導方針を詳しく知る&lt;/a&gt;&lt;/div&gt;
&lt;hr class="my-3" /&gt;
&lt;div class="d-flex flex-column gap-1"&gt;&lt;a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href="https://dokkai-labo.tokyo/blog/"&gt;中学受験国語の攻略コラム一覧&lt;/a&gt;&lt;/div&gt;
&lt;/div&gt;
&lt;section class="veu_cta" id="veu_cta-20325"&gt;&lt;h1 class="cta_title"&gt;講座案内：小６得点力養成講座【集団授業(２～７月)】&lt;/h1&gt;&lt;div class="cta_body"&gt;&lt;div class="cta_body_image cta_body_image_right"&gt;&lt;a href="https://dokkai-labo.tokyo/tokuten/" target="_blank"&gt;&lt;/a&gt;&lt;/div&gt;&lt;div class="cta_body_txt image_exist"&gt;半年間で読解問題の得点力向上を目指す講座です。各回ともテーマに基づいて
&lt;br /&gt;大問４題を取り扱います。受講結果と復習用動画も完備しています。
&lt;br /&gt;&lt;/div&gt;&lt;div class="cta_body_link"&gt;&lt;a href="https://dokkai-labo.tokyo/tokuten/" class="btn btn-primary btn-block btn-lg" target="_blank"&gt;講座案内：小６得点力養成講座【集団授業(２～７月)】&lt;/a&gt;&lt;/div&gt;&lt;/div&gt;&lt;!--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</si>
  <si>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https://dokkai-labo.tokyo/blog/200228/
【検出された不自然ワード】
- 固定
【本文】
------
&lt;h2&gt;桜蔭中学校 国語2020の出題傾向（50分・文章量多め）&lt;/h2&gt;
&lt;p&gt;大問一が論説文、大問二が小説の読解の２題構成です。試験時間が50分に対して文章量が多いため、&lt;strong&gt;スピーディに読み、解法に沿って解き進める力&lt;/strong&gt;が求められます。また、漢字や文法などの知識問題も出題されるため、&lt;strong&gt;総合的な国語力&lt;/strong&gt;が必要です。&lt;/p&gt;
&lt;h2&gt;桜蔭の記述対策：字数指定なしで「何を書くか」を決める&lt;/h2&gt;
&lt;p&gt;桜蔭中学校の記述問題は、&lt;strong&gt;字数指定がない形式が出題されやすい&lt;/strong&gt;のが特徴で、2020年は字数指定のない記述が６問出題されています。解答欄を確認しながら、&lt;strong&gt;書くべき内容を過不足なくまとめる感覚&lt;/strong&gt;を身につけることが重要です。&lt;/p&gt;
&lt;h3&gt;傍線部説明は「イコール探し」で本文に戻す&lt;/h3&gt;
&lt;p&gt;・傍線部の説明を求められてるときは、傍線部とイコールの内容を答えます。&lt;/p&gt;
&lt;h3&gt;字数が足りないときは「理由」を足して調整する&lt;/h3&gt;
&lt;p&gt;・説明を求められている時に説明部分を書いて字数が足りないときは、理由を付け加えて字数調整しましょう。&lt;/p&gt;
&lt;h2&gt;桜蔭の過去問国語：演習の回し方（回数・順番）&lt;/h2&gt;
&lt;p&gt;過去問演習を「何回」「どの順番」で回すかまで含めた全体像は、&lt;a href="https://dokkai-labo.tokyo/blog/kokugo-kakomon/"&gt;過去問演習の全体像はこちら&lt;/a&gt;で整理しています。&lt;/p&gt;
&lt;h2&gt;桜蔭中学校 国語2020 過去問解説動画（厳選）&lt;/h2&gt;
&lt;p&gt;&lt;iframe title="桜蔭中学校・令和２年度【読解ラボ東京の過去問解説】" src="https://www.youtube.com/embed/sxiO3VULMu4?feature=oembed&amp;amp;enablejsapi=1&amp;amp;origin=https://dokkai-labo.tokyo" width="1140" height="641" frameborder="0" allowfullscreen="allowfullscreen"&gt;&lt;/iframe&gt;&lt;/p&gt;
&lt;h3&gt;動画の位置づけ（問題の入手について）&lt;/h3&gt;
&lt;p&gt;令和２年度　桜蔭中学校の入試より厳選した問題とその解説をお届けします。&lt;br /&gt;
問題文・設問については、各種WEBサイト等よりご入手頂ければ幸いです。&lt;br /&gt;
★全問解説Ver.は&lt;a href="https://filmuy.com/dokkai-labo"&gt;コチラ&lt;/a&gt;にて随時UPしております。&lt;/p&gt;
&lt;h3&gt;A/B/C分類：落としてはいけない問題を先に固定する&lt;/h3&gt;
&lt;p&gt;なお、解説では各問題を&lt;br /&gt;
Ａ：容易に正解できるので、合格するには落としてはいけない問題&lt;br /&gt;
Ｂ：少し難しめの問題だが、意欲的に取り組んでほしい問題&lt;br /&gt;
Ｃ：非常に難しいので、合格不合格のラインには影響しない捨て問題&lt;br /&gt;
に分類しています。参考にして頂ければ幸いです。&lt;/p&gt;
&lt;p&gt;&lt;!-- [ /.socialSet ] --&gt;&lt;/p&gt;
&lt;section class="veu_cta" id="veu_cta-20529"&gt;&lt;h1 class="cta_title"&gt;講座案内：ハイレベル現代文～既存の現代文教育に対するアンチテーゼ～【大学受験】&lt;/h1&gt;&lt;div class="cta_body"&gt;&lt;div class="cta_body_txt image_no"&gt;本講座では、あくまでも受験指導の場であることを踏まえ、答えの出し方に特化した解説をご提供いたします。&lt;/div&gt;&lt;div class="cta_body_link"&gt;&lt;a href="https://dokkai-labo.tokyo/hilevel_lec_univ_online/" class="btn btn-primary btn-block btn-lg" target="_blank"&gt;【オンライン】ハイレベル現代文～既存の現代文教育に対するアンチテーゼ～【大学受験】&lt;/a&gt;&lt;/div&gt;&lt;/div&gt;&lt;!--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</si>
  <si>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https://dokkai-labo.tokyo/blog/bunpou/
【検出された不自然ワード】
- 固定
【本文】
------
&lt;p&gt;&lt;img fetchpriority="high" decoding="async" class="alignnone size-full wp-image-21084" src="https://dokkai-labo.tokyo/wp-content/uploads/2018/12/国語文法.jpg" sizes="(max-width: 1280px) 100vw, 1280px" srcset="https://dokkai-labo.tokyo/wp-content/uploads/2018/12/国語文法.jpg 1280w, https://dokkai-labo.tokyo/wp-content/uploads/2018/12/国語文法-300x169.jpg 300w, https://dokkai-labo.tokyo/wp-content/uploads/2018/12/国語文法-1024x576.jpg 1024w, https://dokkai-labo.tokyo/wp-content/uploads/2018/12/国語文法-768x432.jpg 768w, https://dokkai-labo.tokyo/wp-content/uploads/2018/12/国語文法-320x180.jpg 320w" alt="" width="1280" height="720" /&gt;&lt;/p&gt;
&lt;h2&gt;中学入試に国語文法は必要なのか？&lt;/h2&gt;
&lt;p data-start="37" data-end="116"&gt;中学入試では文法問題の出題はごくわずかです。&lt;br data-start="59" data-end="62" /&gt;そのため、文法の学習が後回しになり、&lt;strong data-start="80" data-end="99"&gt;国語の読解力がなかなか伸びない&lt;/strong&gt;というケースが多く見受けられます。&lt;/p&gt;
&lt;p data-start="118" data-end="228"&gt;しかし、『中学受験における国語の偏差値をアップさせる方法』でも触れているように、&lt;strong data-start="158" data-end="194"&gt;文法をしっかり身につけることで読解力を向上させることができます。&lt;/strong&gt; 文法は「文章を正しく読み解くための土台」となる重要な要素なのです。&lt;/p&gt;
&lt;p&gt;国語文法を「なぜ学ぶのか」「どう進めるのが効率的か」の全体像は、&lt;a href="https://dokkai-labo.tokyo/blog/kokugobunpouigi/" target="_blank" rel="noopener noreferrer"&gt;国語文法の意味と勉強法3ステップ【全体像はこちら】&lt;/a&gt;で整理しています。&lt;/p&gt;
&lt;h3&gt;対策が意外と難しい国語文法&lt;/h3&gt;
&lt;p&gt;「いつも日本語を話しているのだから、国語文法はできて当然」と思われがちですが、毎日自然に話している言語を改めて論理的に思考することは、実は非常に難易度が高いことです。&lt;/p&gt;
&lt;p&gt;文法用語は「連用修飾語」や「連体修飾語」など、なじみのない複雑な用語が多く登場します。外国語ではなく日本語だからこそ、対策が曖昧で苦手意識を持ってしまう受験生が多いのが現状です。&lt;/p&gt;
&lt;p&gt;どの言語でも共通して言えることは、&lt;span style="color: #0000ff;"&gt;「話せること」と「文法を理解できること」は必ずしもイコールではない&lt;/span&gt;のです。&lt;/p&gt;
&lt;h3&gt;関係性から内容がつかめる&lt;/h3&gt;
&lt;p&gt;例えば、主語と述語は必ずイコールの内容になっています。主語は、「誰が」「何が」を表し、述語は、「どうする」「どんなだ」にあたります。&lt;/p&gt;
&lt;p&gt;「【　　　】はぼくの友達だ」といった場合、【　　　】=友達となりますが、両者は主語・述語の関係です。&lt;/p&gt;
&lt;p&gt;要するに、主語述語の関係から、空欄がどのような内容なのかイメージできるということです。これができるようになると、中学入試に出題されるようなレベルの文章であっても、順を追って答えを導くことができるようになります。&lt;/p&gt;
&lt;p&gt;つまり&lt;span style="color: #ff0000;"&gt;文法が理解できるようになると文章が各段に読みやすくなる&lt;/span&gt;のです。&lt;/p&gt;
&lt;h3&gt;クリアになる&lt;/h3&gt;
&lt;p&gt;物語文では全体の内容を&lt;span style="color: #0000ff;"&gt;クリアに把握できる&lt;/span&gt;ようになります。情景が浮かびやすくなり、文章だけでなく映像としてのイメージも膨らむのでより登場人物の人物像や何かが起こったときの背景、心情などが見つかりやすくなります。&lt;/p&gt;
&lt;p&gt;また、説明文では全体として筆者が述べたいことが理解できるようになります。結論に向けて筆者がなにを伝えたいのかを理論的に理解できるようになるので、選択問題であっても記述問題であっても、問われている事柄に対して答えるべき内容が見つけやすくなります。&lt;/p&gt;
&lt;h3&gt;記述力&lt;/h3&gt;
&lt;p&gt;文法を理解することは、文章を読むだけでなく、文の記述力にも繋がります。正しい文を書くためには、文法の知識が必要不可欠になります。&lt;/p&gt;
&lt;p&gt;近年、記述問題は増加傾向にあり、国語文法の重要性を高めている一つの要因となっています。そのため、&lt;span style="color: #ff0000;"&gt;「正しい文法で文を書けること」は、入試において大きな強み&lt;/span&gt;になります。また、国語だけでなく、理科・社会でも記述問題は増えており、国語文法の対策は、入試全体に影響すると言っても過言ではありません。&lt;/p&gt;
&lt;h3&gt;当塾での取り組み&lt;/h3&gt;
&lt;p&gt;当塾では&lt;strong&gt;&lt;a href="https://dokkai-labo.tokyo/blog/161214/" target="_blank" rel="noopener noreferrer"&gt;受験国語対策&lt;/a&gt;&lt;/strong&gt;に徹底した授業を行っております。文法については、&lt;strong&gt;&lt;a href="https://dokkai-labo.tokyo/grammer/" target="_blank" rel="noopener noreferrer"&gt;文法速習講座&lt;/a&gt;&lt;/strong&gt;で、文法事項をマスターすることで、読解力を高めていきます。また、&lt;strong&gt;&lt;a href="https://dokkai-labo.tokyo/lesson/1-1elem/" target="_blank" rel="noopener noreferrer"&gt;完全１対１の個別指導&lt;/a&gt;&lt;/strong&gt;でひとりひとりの苦手克服、様々なニーズに合わせた授業を進めてまいります。&lt;/p&gt;
&lt;p&gt;また当塾では、&lt;strong&gt;&lt;a href="https://dokkai-labo.tokyo/kobetsuonline01/" target="_blank" rel="noopener noreferrer"&gt;オンライン&lt;/a&gt;&lt;/strong&gt;でも教室と同様の授業が受講可能です。オンラインの授業では、通塾の必要がなく、学習し慣れた環境でより集中して国語の勉強をすることができます。&lt;/p&gt;
&lt;h3&gt;まとめ&lt;/h3&gt;
&lt;p&gt;このように、文法をきちんと学ぶことで文章への理解をより深めることができるようになります。つまり、&lt;span style="color: #ff0000;"&gt;文法をマスターすることは、国語の読解力向上にもつながる&lt;span style="color: #000000;"&gt;のです&lt;/span&gt;&lt;/span&gt;。中学受験における国語の読解力を高めるには、文法の学習が必要不可欠であると言っても過言ではないということです。加えて、近年増加傾向にある記述問題にも、文法対策は必須と言えます。中学入試を乗り越え、合格をつかむために文法をマスターして国語の読解力と記述力を高めていきましょう。&lt;/p&gt;
&lt;p&gt;&lt;!-- [ /.socialSet ] --&gt;&lt;/p&gt;
&lt;div class="alert alert-primary p-3 mt-4" role="alert"&gt;
&lt;p class="mb-2"&gt;&lt;strong&gt;文法の基礎を蔑ろにすることは、合格を自ら手放すことに等しい行為です。&lt;/strong&gt;&lt;/p&gt;
&lt;p class="mb-1"&gt;文の構造を捉えられない読み方が固定化されると、記述での致命的な減点が続き、合格に必要な合計点に跳ね返る取り返しのつかない事態を招きます。&lt;/p&gt;
&lt;p class="mb-3"&gt;記述の精度が改善しないのは、一重に本文根拠の見誤りが原因です。&lt;/p&gt;
&lt;div class="d-grid gap-2"&gt;
    &lt;a class="btn btn-primary btn-lg" href="https://dokkai-labo.tokyo/reading-lesson/"&gt;合格力を叩き込む個別指導の受講はこちら&lt;/a&gt;&lt;br /&gt;
    &lt;a class="btn btn-outline-primary btn-lg" href="https://dokkai-labo.tokyo/policy/"&gt;読解ラボの指導方針を詳しく知る&lt;/a&gt;
  &lt;/div&gt;
&lt;hr class="my-3"&gt;
&lt;div class="d-flex flex-column gap-1"&gt;
    &lt;a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
  &lt;/div&gt;
&lt;/div&gt;
&lt;section class="veu_cta" id="veu_cta-20530"&gt;&lt;h1 class="cta_title"&gt;講座案内：【２回完結】文法速習講座【中学受験】&lt;/h1&gt;&lt;div class="cta_body"&gt;&lt;div class="cta_body_image cta_body_image_right"&gt;&lt;a href="https://dokkai-labo.tokyo/grammer/" target="_blank"&gt;&lt;/a&gt;&lt;/div&gt;&lt;div class="cta_body_txt image_exist"&gt;文法事項をマスターできるというだけではなく、受講者のモチベーションや読解力の向上に寄与できる講座となっております。&lt;/div&gt;&lt;div class="cta_body_link"&gt;&lt;a href="https://dokkai-labo.tokyo/grammer/" class="btn btn-primary btn-block btn-lg" target="_blank"&gt;【２回完結】文法速習講座【中学受験】&lt;/a&gt;&lt;/div&gt;&lt;/div&gt;&lt;!--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</si>
  <si>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https://dokkai-labo.tokyo/blog/futaba2021/
【検出された不自然ワード】
- 固定
【本文】
------
&lt;h2 class="title style-scope ytd-video-primary-info-renderer"&gt;雙葉中学校・令和３年度厳選解説動画&lt;/h2&gt;
&lt;p&gt;過去問演習の回数・繰り返しの効果と限界・類題演習との順番まで含めた全体像は、&lt;a href="https://dokkai-labo.tokyo/blog/kokugo-kakomon/"&gt;過去問演習の全体像はこちら&lt;/a&gt;で整理しています。&lt;/p&gt;
&lt;p&gt;&lt;iframe title="雙葉中学校・令和３年度【読解ラボ東京の過去問解説】" src="https://www.youtube.com/embed/69mt4UfsnAM?feature=oembed&amp;amp;enablejsapi=1&amp;amp;origin=https://dokkai-labo.tokyo" width="1140" height="641" frameborder="0" allowfullscreen="allowfullscreen"&gt;&lt;/iframe&gt;&lt;/p&gt;
&lt;p&gt;&amp;nbsp;&lt;/p&gt;
&lt;p&gt;令和３年度　雙葉中学校の入試より、厳選した問題とその解説をお届けします。&lt;/p&gt;
&lt;h2&gt;解説&lt;/h2&gt;
&lt;h4&gt;■大問一問五&lt;/h4&gt;
&lt;p&gt;傍線③「優越感」とはここではどのような気持ちか説明せよという問題です。説明を求められたらイコールの内容を答えます。&lt;/p&gt;
&lt;p&gt;・傍線③の３行前&lt;br /&gt;
「ついさっきまで～自分自身なのだ。」より、&lt;br /&gt;
傍線③＝ただの白い紙であったページに意味を与えたのは自分であるという、誇らしい気持ち。&lt;/p&gt;
&lt;div class="rounded" style="background-color: lightblue; padding: 10px;"&gt;このままだと字数が足りないので、自分の書いた内容の理由を加えるか、自分の書いた内容とイコールの内容を加えて字数調整をしていきます。&lt;/div&gt;
&lt;p&gt;今回は、「なぜ白い紙に意味を与えることができたのか」という理由を付け加えていきます。&lt;br /&gt;
・「そしてふと気がついて～文字で埋め尽くされている」より、&lt;br /&gt;
『ノート一面に字を書いたから』ということが理由となります。&lt;/p&gt;
&lt;p&gt;これらをあわせて、『ノート一面に文字を書いたので、ただの白い紙であったページに意味を与えたのは自分であるという誇らしい気持ち。』が答えになります。&lt;/p&gt;
&lt;h4&gt;■大問三問六&lt;/h4&gt;
&lt;p&gt;傍線部⑤「比喩から比喩が削ぎ落されてしまい」に対する具体的な説明を求められている問題です。&lt;br /&gt;
説明を求められた場合はイコールの内容を書いていきましょう。&lt;/p&gt;
&lt;p&gt;・比喩から比喩が削ぎ落されたということは、比喩ではなくなってしまったということであるため、&lt;br /&gt;
傍線⑤＝比喩でなくなった(Ｘ)と置きます。&lt;/p&gt;
&lt;p&gt;・傍線⑤の２行前&lt;br /&gt;
「出血サービス～実際に血が出てしまったので…」より、「比喩」は「出血サービス」を指していることが分かります。&lt;br /&gt;
「出血サービス」という言葉が、採算の取れない犠牲を払ったという意味ではなく、実際に血を流すという意味で使われた(Ｙ)&lt;/p&gt;
&lt;p&gt;⑤＝(Ｘ)&lt;br /&gt;
(Ｘ)＝(Ｙ)より、&lt;br /&gt;
⑤＝(Ｙ)&lt;br /&gt;
『「出血サービス」という言葉が、採算の取れない犠牲を払ったという比喩の意味ではなく、実際に血を流すという意味で使われたということ。』が答えになります。&lt;/p&gt;
&lt;p&gt;&lt;!-- [ /.socialSet ] --&gt;&lt;/p&gt;
&lt;div class="alert alert-primary p-3 mt-4" role="alert"&gt;
&lt;p class="mb-2"&gt;&lt;strong&gt;雙葉合格に必要な記述の精度を今改善しなければ、不合格は確定的です。&lt;/strong&gt;&lt;/p&gt;
&lt;p class="mb-1"&gt;雙葉独自の高度な要求を外した解答が固定化されると、本番での容赦ない減点が重なり、合格を分ける合計点に跳ね返る致命的な不利益を被ります。&lt;/p&gt;
&lt;p class="mb-3"&gt;記述の質が頭打ちになっている原因は、一重に採点基準のズレにあります。&lt;/p&gt;
&lt;div class="d-grid gap-2"&gt;
    &lt;a class="btn btn-primary btn-lg" href="https://dokkai-labo.tokyo/reading-lesson/"&gt;合格力を叩き込む個別指導の受講はこちら&lt;/a&gt;&lt;br /&gt;
    &lt;a class="btn btn-outline-primary btn-lg" href="https://dokkai-labo.tokyo/policy/"&gt;読解ラボの指導方針を詳しく知る&lt;/a&gt;
  &lt;/div&gt;
&lt;hr class="my-3"&gt;
&lt;div class="d-flex flex-column gap-1"&gt;
    &lt;a href="https://dokkai-labo.tokyo/contact/"&gt;体験授業・入塾相談の予約フォーム&lt;/a&gt;&lt;br /&gt;
    &lt;a href="https://dokkai-labo.tokyo/profile/"&gt;代表講師プロフィールと指導実績&lt;/a&gt;&lt;br /&gt;
    &lt;a href="https://dokkai-labo.tokyo/access/"&gt;教室へのアクセス・所在地&lt;/a&gt;&lt;br /&gt;
    &lt;a href="https://dokkai-labo.tokyo/blog/"&gt;中学受験国語の攻略コラム一覧&lt;/a&gt;
  &lt;/div&gt;
&lt;/div&gt;
&lt;section class="veu_cta" id="veu_cta-21073"&gt;&lt;h1 class="cta_title"&gt;コラム&lt;/h1&gt;&lt;div class="cta_body"&gt;&lt;div class="cta_body_image cta_body_image_right"&gt;&lt;a href="https://dokkai-labo.tokyo/ct/column/"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幅広い国語学習に関連するコラムを提供しています。このコラムでは、大学入試共通テストの国語セクションに焦点を当てた考察から、東大の国語に関する検討、記述問題の自己採点方法、詩の学習の重要性、随筆文の解き方、長文読解の効果的なアプローチ、小論文のスキル向上法、過去問の活用、偏差値向上の方法、各塾の国語対策、学習法、受験心構え、中学入試における国語勉強法、理論的な読解方法、入試対策アプローチ、そして国語文法の重要性まで、幅広いトピックにわたる国語学習に関する情報とアドバイスが提供されています。&lt;/div&gt;&lt;div class="cta_body_link"&gt;&lt;a href="https://dokkai-labo.tokyo/ct/column/" class="btn btn-primary btn-block btn-lg" target="_blank"&gt;コラム&lt;/a&gt;&lt;/div&gt;&lt;/div&gt;&lt;!--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</si>
  <si>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https://dokkai-labo.tokyo/blog/hensachi/
【検出された不自然ワード】
- 立て直
【本文】
------
&lt;p&gt;「国語は他の教科に比べて成績が上がりにくい」「どう勉強すれば偏差値が上がるのか分からない」――そんなお悩みをお持ちのご家庭は少なくありません。&lt;br /&gt;
しかし、国語は&lt;strong&gt;正しい方法で学習に取り組めば、確実に偏差値を上げることができる科目&lt;/strong&gt;です。&lt;br /&gt;
ここでは、中学受験における&lt;strong&gt;国語の偏差値をアップさせる具体的な勉強法とテストでの実践ポイント&lt;/strong&gt;を整理してご紹介します。&lt;br /&gt;
「そもそも国語が苦手で、何から立て直すべきか」という原因整理から確認したい場合は、&lt;a href="https://dokkai-labo.tokyo/blog/gakusyuuhou/"&gt;原因と克服ステップの全体像はこちら&lt;/a&gt;もあわせてご覧ください。&lt;/p&gt;
&lt;h2&gt;中学受験における国語の偏差値をアップさせる方法&lt;/h2&gt;
&lt;p&gt;国語は「センス」や「読書量」だけで決まる科目ではありません。&lt;br /&gt;
・語彙力（ことばの力）&lt;br /&gt;
・文法・論理（読解の土台）&lt;br /&gt;
・テスト本番での解き方・時間の使い方&lt;br /&gt;
といった要素を&lt;strong&gt;一つずつ積み上げていくことで、偏差値は着実に上がります&lt;/strong&gt;。&lt;/p&gt;
&lt;h2&gt;国語力の土台をつくる：語彙力と文法&lt;/h2&gt;
&lt;h3&gt;語彙力を向上させる&lt;/h3&gt;
&lt;p&gt;そもそも、分からない漢字や言葉が出てきたときに、&lt;strong&gt;そのまま放置していませんか？&lt;/strong&gt;&lt;br /&gt;
文章を読んだとき、漢字や言葉の意味が分かっていれば、内容理解で苦しむことはほとんどありません。&lt;/p&gt;
&lt;ul&gt;
&lt;li&gt;分からない漢字・言葉がある → 前後から「なんとなく」推測して終わらせてしまう&lt;/li&gt;
&lt;li&gt;あいまいなまま放置 → 読解の精度が上がらない・記述や選択肢で迷う原因になる&lt;/li&gt;
&lt;/ul&gt;
&lt;p&gt;中学受験本番では、「なんとなく推測している暇」はありません。&lt;br /&gt;
&lt;strong&gt;文章の内容をきちんと理解するためにも、分からない言葉や読めない漢字は必ずつぶしておく&lt;/strong&gt;ようにしましょう。&lt;/p&gt;
&lt;h3&gt;語彙力を上げるコツ&lt;/h3&gt;
&lt;p&gt;語彙力は、残念ながら&lt;strong&gt;一気に増えるものではありません&lt;/strong&gt;。地道な積み重ねが必要です。&lt;/p&gt;
&lt;ul&gt;
&lt;li&gt;単語帳やノートを作り、つまずいた語・あいまいな語をストックする&lt;/li&gt;
&lt;li&gt;ただひたすら書くのではなく、&lt;strong&gt;「パッと見て声に出して意味を言える」&lt;/strong&gt;状態を目指す&lt;/li&gt;
&lt;li&gt;&lt;strong&gt;通学時間やスキマ時間&lt;/strong&gt;を活用し、短時間で繰り返しチェックする&lt;/li&gt;
&lt;/ul&gt;
&lt;p&gt;このように、&lt;strong&gt;短時間×高頻度でインプットを繰り返す&lt;/strong&gt;ことで、効率よく語彙力を伸ばすことができます。&lt;/p&gt;
&lt;h3&gt;文法をマスターして読解力を高める&lt;/h3&gt;
&lt;p&gt;中学入試で国語の偏差値を上げるには、語彙力に加えて、&lt;span style="color: #0000ff;"&gt;読解力を向上させる&lt;/span&gt;ことが不可欠です。&lt;br /&gt;
もちろん、たくさんの文章に触れることは大切ですが、&lt;strong&gt;それだけでは読解力の向上にはつながりません&lt;/strong&gt;。&lt;/p&gt;
&lt;p&gt;特に意識したいのは、次の３点です。&lt;/p&gt;
&lt;ul&gt;
&lt;li&gt;&lt;span style="color: #ff0000;"&gt;主語・述語の関係&lt;/span&gt;を正しくつかむ&lt;/li&gt;
&lt;li&gt;&lt;span style="color: #ff0000;"&gt;指示語（これ・それ・あれ・どれ等）が何を指しているか&lt;/span&gt;をはっきりさせる&lt;/li&gt;
&lt;li&gt;&lt;span style="color: #ff0000;"&gt;接続語（しかし・だから・ところが等）&lt;/span&gt;で文と文の関係を意識する&lt;/li&gt;
&lt;/ul&gt;
&lt;p&gt;これらを意識して読むことで、&lt;strong&gt;難しい文章であっても「筋道を追って答えを導く」ことができるようになります&lt;/strong&gt;。&lt;br /&gt;
日々の演習から、主語述語・指示語・接続語を意識して文章を読むクセをつけていきましょう。&lt;/p&gt;
&lt;h2&gt;入試本番で得点力を上げる解き方のポイント&lt;/h2&gt;
&lt;h3&gt;選択問題を「取りきる」力をつける&lt;/h3&gt;
&lt;p&gt;&lt;strong&gt;特に選択問題が多く出題される難関校&lt;/strong&gt;では、&lt;/p&gt;
&lt;ul&gt;
&lt;li&gt;一見どれも正しそうに見える「紛らわしい選択肢」が多い&lt;/li&gt;
&lt;li&gt;&lt;strong&gt;消去法だけでは解けない問題&lt;/strong&gt;が多数出題される&lt;/li&gt;
&lt;/ul&gt;
&lt;p&gt;なんとなくで選ぶのではなく、&lt;/p&gt;
&lt;p&gt;&lt;span style="color: #ff0000;"&gt;「なぜその選択肢を選んだのか」を、根拠まで言える状態&lt;/span&gt;&lt;/p&gt;
&lt;p&gt;を目指しましょう。&lt;br /&gt;
本文のどの部分が根拠なのか、&lt;strong&gt;線を引きながら解く・あとで説明できるようにする&lt;/strong&gt;と、偏差値アップに直結します。&lt;/p&gt;
&lt;h3&gt;自分が問題を解くスピードを理解する&lt;/h3&gt;
&lt;p&gt;国語では、&lt;/p&gt;
&lt;ul&gt;
&lt;li&gt;&lt;strong&gt;長文を読むのに時間がかかり、見直しができない&lt;/strong&gt;&lt;/li&gt;
&lt;li&gt;そもそも&lt;strong&gt;最後の問題まで解き終わらない&lt;/strong&gt;&lt;/li&gt;
&lt;/ul&gt;
&lt;p&gt;といった事態が起こりがちです。&lt;/p&gt;
&lt;p&gt;家庭学習や過去問演習では、必ず&lt;strong&gt;時間を計りながら解く&lt;/strong&gt;ようにしましょう。&lt;/p&gt;
&lt;ul&gt;
&lt;li&gt;時間を意識せずゆっくり解いた場合の正答率&lt;/li&gt;
&lt;li&gt;本番と同じ制限時間を意識して解いた場合の正答率&lt;/li&gt;
&lt;/ul&gt;
&lt;p&gt;この２つを比べることで、&lt;strong&gt;「時間内でどれだけ得点できるか」&lt;/strong&gt;という現実が見えてきます。&lt;br /&gt;
目標は、&lt;strong&gt;制限時間内に解き切り、見直しまで終えられるスピードに慣れていくこと&lt;/strong&gt;です。&lt;/p&gt;
&lt;h3&gt;ケアレスミスをなくす&lt;/h3&gt;
&lt;p&gt;国語では、内容理解ができていても、次のような&lt;strong&gt;もったいない失点&lt;/strong&gt;が起きがちです。&lt;/p&gt;
&lt;ul&gt;
&lt;li&gt;漢字の書き間違い・とめ・はね・はらいの不備&lt;/li&gt;
&lt;li&gt;記述の文末が、設問で指定された形になっていない&lt;/li&gt;
&lt;li&gt;抜き出し問題で、一文字多い・一文字足りない&lt;/li&gt;
&lt;/ul&gt;
&lt;p&gt;特に、集中力が切れていたり、いつもと違う環境で問題を解いたりすると、ケアレスミスは増えます。&lt;br /&gt;
&lt;span style="color: #0000ff;"&gt;ケアレスミスをなくすためには、「日々の学習の中で意識する」ことが不可欠&lt;/span&gt;です。&lt;/p&gt;
&lt;ul&gt;
&lt;li&gt;解き終わったら、&lt;strong&gt;設問条件（〜こと。／〜から。）と字数・抜き出し範囲を必ず確認&lt;/strong&gt;する&lt;/li&gt;
&lt;li&gt;ミスをしたら、ノートに&lt;strong&gt;「ミスの種類」を具体的にメモ&lt;/strong&gt;し、繰り返さないようにする&lt;/li&gt;
&lt;/ul&gt;
&lt;p&gt;こうした習慣が、入試本番での「もったいない失点」を確実に減らしてくれます。&lt;/p&gt;
&lt;h3&gt;記述はとにかく空欄をつくらない&lt;/h3&gt;
&lt;p&gt;中学受験における記述問題で&lt;strong&gt;満点を取ることは非常に難しい&lt;/strong&gt;のが現実です。&lt;br /&gt;
しかし、その一方で&lt;strong&gt;記述には部分点が存在&lt;/strong&gt;します。&lt;/p&gt;
&lt;ul&gt;
&lt;li&gt;字数制限に達していなくても、内容の一部が合っていれば点がもらえる&lt;/li&gt;
&lt;li&gt;日本語表現が多少不自然でも、核心部分が書けていれば加点されることがある&lt;/li&gt;
&lt;/ul&gt;
&lt;p&gt;だからこそ、&lt;/p&gt;
&lt;p&gt;&lt;span style="color: #ff0000;"&gt;「とりあえず書く」ことを徹底し、空欄を作らない&lt;/span&gt;ことが重要です。&lt;/p&gt;
&lt;p&gt;問題を解いたあとには、&lt;/p&gt;
&lt;ul&gt;
&lt;li&gt;解説を読み、&lt;strong&gt;どこまで合っていたのか・どこでズレていたのか&lt;/strong&gt;を確認する&lt;/li&gt;
&lt;li&gt;先生に質問し、&lt;strong&gt;なぜ答えまで辿り着けなかったのか&lt;/strong&gt;を言語化する&lt;/li&gt;
&lt;/ul&gt;
&lt;p&gt;といった振り返りを行いましょう。&lt;/p&gt;
&lt;p&gt;中学受験では、&lt;strong&gt;1点・2点が合否を分ける&lt;/strong&gt;ことも珍しくありません。&lt;br /&gt;
まずは&lt;strong&gt;空欄をつくらない訓練&lt;/strong&gt;を積み、そのうえで&lt;strong&gt;解答の精度を徐々に上げていく&lt;/strong&gt;というステップアップが大切です。&lt;/p&gt;
&lt;h2&gt;まとめ：日々の積み重ねで国語の偏差値をアップさせよう&lt;/h2&gt;
&lt;ul&gt;
&lt;li&gt;国語は&lt;strong&gt;「正しい方法」で学べば、確実に偏差値を上げられる科目&lt;/strong&gt;である。&lt;/li&gt;
&lt;li&gt;語彙力は、分からない漢字や言葉を放置せず、&lt;strong&gt;単語帳やスキマ時間の活用でコツコツ増やす&lt;/strong&gt;。&lt;/li&gt;
&lt;li&gt;読解力を高めるには、&lt;strong&gt;主語述語・指示語・接続語&lt;/strong&gt;を意識して読む文法的な視点が不可欠。&lt;/li&gt;
&lt;li&gt;選択問題では、&lt;strong&gt;「なぜその選択肢なのか」を根拠付きで説明できる&lt;/strong&gt;ところまで仕上げる。&lt;/li&gt;
&lt;li&gt;自分の解くスピードを把握し、&lt;strong&gt;時間内に解き切り、見直しまで終えられるペース&lt;/strong&gt;を身につける。&lt;/li&gt;
&lt;li&gt;ケアレスミスをなくすために、&lt;strong&gt;日々の学習から設問条件・字数・表記を確認する習慣&lt;/strong&gt;をつける。&lt;/li&gt;
&lt;li&gt;記述問題は、まず&lt;strong&gt;空欄をつくらない&lt;/strong&gt;ことを最優先し、部分点を積み上げていく。&lt;/li&gt;
&lt;/ul&gt;
&lt;p&gt;中学受験の国語の偏差値アップに「近道」はありませんが、&lt;br /&gt;
ここで挙げたポイントを意識して&lt;strong&gt;日々の積み重ねを続ければ、着実に得点力は向上していきます&lt;/strong&gt;。&lt;br /&gt;
今日からできる小さな一歩を大切にしながら、志望校合格に向けて国語の力を育てていきましょう。&lt;/p&gt;
&lt;p&gt;&lt;!-- [ /.socialSet ] --&gt;&lt;/p&gt;
&lt;section class="veu_cta" id="veu_cta-20322"&gt;&lt;h1 class="cta_title"&gt;サービス案内：読解ラボ東京の「過去問解説」&lt;/h1&gt;&lt;div class="cta_body"&gt;&lt;div class="cta_body_image cta_body_image_right"&gt;&lt;a href="https://dokkai-labo.tokyo/?s=【過去問】&amp;#038;order=asc" target="_blank"&gt;&lt;/a&gt;&lt;/div&gt;&lt;div class="cta_body_txt image_exist"&gt;受験準備の最終段階で困りがちなのが過去問の扱いです。
&lt;br /&gt;全問について解説と採点基準を明示し、そのプロセスを体感してもらいます。&lt;/div&gt;&lt;div class="cta_body_link"&gt;&lt;a href="https://dokkai-labo.tokyo/?s=【過去問】&amp;#038;order=asc" class="btn btn-primary btn-block btn-lg" target="_blank"&gt;読解ラボ東京の過去問解説動画&lt;/a&gt;&lt;/div&gt;&lt;/div&gt;&lt;!--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blog%2Fhensachi%2F&amp;amp;t=%E4%B8%AD%E5%AD%A6%E5%8F%97%E9%A8%93%20%E5%9B%BD%E8%AA%9E%E3%81%AE%E5%81%8F%E5%B7%AE%E5%80%A4%E3%82%92%E4%B8%8A%E3%81%92%E3%82%8B%E6%96%B9%E6%B3%95%EF%BD%9C%E8%AA%9E%E5%BD%99%E3%83%BB%E6%96%87%E6%B3%95%E3%83%BB%E3%83%86%E3%82%B9%E3%83%88%E6%9C%AC%E7%95%AA%E3%81%AE%E5%85%B7%E4%BD%93%E7%AD%96%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blog%2Fhensachi%2F&amp;amp;text=%E4%B8%AD%E5%AD%A6%E5%8F%97%E9%A8%93%20%E5%9B%BD%E8%AA%9E%E3%81%AE%E5%81%8F%E5%B7%AE%E5%80%A4%E3%82%92%E4%B8%8A%E3%81%92%E3%82%8B%E6%96%B9%E6%B3%95%EF%BD%9C%E8%AA%9E%E5%BD%99%E3%83%BB%E6%96%87%E6%B3%95%E3%83%BB%E3%83%86%E3%82%B9%E3%83%88%E6%9C%AC%E7%95%AA%E3%81%AE%E5%85%B7%E4%BD%93%E7%AD%96%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4%B8%AD%E5%AD%A6%E5%8F%97%E9%A8%93%20%E5%9B%BD%E8%AA%9E%E3%81%AE%E5%81%8F%E5%B7%AE%E5%80%A4%E3%82%92%E4%B8%8A%E3%81%92%E3%82%8B%E6%96%B9%E6%B3%95%EF%BD%9C%E8%AA%9E%E5%BD%99%E3%83%BB%E6%96%87%E6%B3%95%E3%83%BB%E3%83%86%E3%82%B9%E3%83%88%E6%9C%AC%E7%95%AA%E3%81%AE%E5%85%B7%E4%BD%93%E7%AD%96%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blog%2Fhensachi%2F" target="_blank" &gt;&lt;span class="vk_icon_w_r_sns_bluesky icon_sns"&gt;&lt;/span&gt;&lt;span class="sns_txt"&gt;Bluesky&lt;/span&gt;&lt;/a&gt;&lt;/li&gt;&lt;li class="sb_copy sb_icon"&gt;&lt;button class="copy-button sb_icon_inner"data-clipboard-text="中学受験 国語の偏差値を上げる方法｜語彙・文法・テスト本番の具体策 | 受験国語専門 読解ラボ東京 | 中学受験・大学受験対応の個別指導国語専門塾（オンライン・教室対応） https://dokkai-labo.tokyo/blog/hensachi/"&gt;&lt;span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</si>
  <si>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https://dokkai-labo.tokyo/blog/kaizyou2021/
【検出された不自然ワード】
- 手順
【本文】
------
&lt;p&gt;&amp;nbsp;&lt;/p&gt;
&lt;h2&gt;海城中学校・令和３年度 国語 厳選解説&lt;/h2&gt;
&lt;p&gt;このページでは、&lt;strong&gt;海城中学校・令和３年度入試&lt;/strong&gt;の国語から、代表的な２問を取り上げて解説します。実際の問題文を題材に、&lt;/p&gt;
&lt;ul&gt;
&lt;li&gt;記述問題で「何を書けばよいか」を整理する考え方&lt;/li&gt;
&lt;li&gt;選択問題で「どの選択肢を選べばよいか」を見極める手順&lt;/li&gt;
&lt;/ul&gt;
&lt;p&gt;を確認していきます。海城中を志望している受験生はもちろん、&lt;strong&gt;記述力・読解力を鍛えたい中学受験生全般&lt;/strong&gt;の参考になる内容です。&lt;/p&gt;
&lt;p&gt;まずは、全体の流れや解説の雰囲気をつかむために、以下の解説動画もあわせてご覧ください。&lt;/p&gt;
&lt;p&gt;過去問演習の「何年分・何回・どの順番で回すか」まで含めた全体像は、&lt;a href="https://dokkai-labo.tokyo/blog/kokugo-kakomon/"&gt;過去問演習の全体像はこちら&lt;/a&gt;で整理しています。&lt;/p&gt;
&lt;h3&gt;海城中学校・令和３年度 厳選解説動画&lt;/h3&gt;
&lt;p&gt;海城中学校・令和３年度の入試より、厳選した問題とその解説をお届けします。&lt;/p&gt;
&lt;p&gt;&lt;a href="https://youtu.be/Zu1x92tqUpk" target="_blank" rel="noopener noreferrer"&gt;https://youtu.be/Zu1x92tqUpk&lt;/a&gt;&lt;/p&gt;
&lt;hr /&gt;
&lt;h2&gt;大問一・問十「僕が得た気づき」を説明する記述問題&lt;/h2&gt;
&lt;h3&gt;設問のポイント&lt;/h3&gt;
&lt;p&gt;大問一・問十は、&lt;/p&gt;
&lt;blockquote&gt;&lt;p&gt;「僕が得た気づきについて、二つの内容にふれながら説明せよ」&lt;/p&gt;&lt;/blockquote&gt;
&lt;p&gt;という記述問題です。ここで重要なのは、&lt;/p&gt;
&lt;ul&gt;
&lt;li&gt;&lt;strong&gt;「説明せよ」＝傍線やキーワードとイコールの内容を書く&lt;/strong&gt;&lt;/li&gt;
&lt;li&gt;&lt;strong&gt;今回は「二つの内容」にふれる必要がある（＝二要素構成）&lt;/strong&gt;&lt;/li&gt;
&lt;/ul&gt;
&lt;p&gt;という点です。&lt;/p&gt;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&lt;h3&gt;解き方の基本：イコールの内容を本文から探す&lt;/h3&gt;
&lt;p&gt;まず、「僕が得た気づき（Ｘ）」と&lt;strong&gt;イコールの内容&lt;/strong&gt;を、本文から拾っていきます。&lt;/p&gt;
&lt;ul&gt;
&lt;li&gt;本文の一部&lt;br /&gt;
「わかってもらえるわけがない、どうして勝手にそう思いこんでいたんだろう」より&lt;strong&gt;【自分のことを分かってくれる人がいるはずないと決めつけていた】&lt;/strong&gt;&lt;/li&gt;
&lt;li&gt;本文の一部&lt;br /&gt;
「それから、明日～知ろうともしなかった。」より&lt;strong&gt;【周りのことを知らず、知ろうともしなかった】&lt;/strong&gt;&lt;/li&gt;
&lt;/ul&gt;
&lt;p&gt;この２つが、「僕が得た気づき」を構成する&lt;strong&gt;二つの要素&lt;/strong&gt;になります。&lt;/p&gt;
&lt;h3&gt;答案のまとめ方&lt;/h3&gt;
&lt;p&gt;あとは、本文から拾った二つの要素を、ひとまとまりの文章として組み立てます。&lt;/p&gt;
&lt;blockquote&gt;&lt;p&gt;&lt;strong&gt;【自分のことをわかってくれる人がいるはずがないと決めつけていて、さらに、人のことをよく知らず、知ろうともしなかったことに気づいた】&lt;/strong&gt;&lt;/p&gt;&lt;/blockquote&gt;
&lt;p&gt;といった形で、&lt;/p&gt;
&lt;ul&gt;
&lt;li&gt;①「自分を分かってくれる人はいない」と決めつけていたこと&lt;/li&gt;
&lt;li&gt;② 周りのことを知らず、知ろうともしなかったこと&lt;/li&gt;
&lt;/ul&gt;
&lt;p&gt;という&lt;strong&gt;二要素をきちんと含める&lt;/strong&gt;ことが、この設問の最重要ポイントです。&lt;/p&gt;
&lt;h3&gt;この問題から学べること&lt;/h3&gt;
&lt;ul&gt;
&lt;li&gt;「説明せよ」と言われたら、&lt;strong&gt;本文中からイコールの内容を探す&lt;/strong&gt;。&lt;/li&gt;
&lt;li&gt;「二つ」「三つ」など要素数が指定されている場合は、&lt;strong&gt;その数だけ本文から要素を抜き出し、漏れなくまとめる&lt;/strong&gt;。&lt;/li&gt;
&lt;li&gt;「気づき」「考え」など抽象的な言葉でも、&lt;strong&gt;本文の具体的な言い回しに必ず根拠がある&lt;/strong&gt;。&lt;/li&gt;
&lt;/ul&gt;
&lt;hr /&gt;
&lt;h2&gt;大問二・問五「リーダー像」の変化を問う選択問題&lt;/h2&gt;
&lt;h3&gt;設問のポイント&lt;/h3&gt;
&lt;p&gt;大問二・問五は、&lt;/p&gt;
&lt;blockquote&gt;&lt;p&gt;傍線部について正しい内容を述べている選択肢を選ぶ問題&lt;/p&gt;&lt;/blockquote&gt;
&lt;p&gt;です。本文では、&lt;/p&gt;
&lt;ul&gt;
&lt;li&gt;これまでは「強い」リーダーが発言力を高めてきた&lt;/li&gt;
&lt;li&gt;しかし、これからは別のタイプのリーダーが求められるのではないか&lt;/li&gt;
&lt;/ul&gt;
&lt;p&gt;という流れで論が展開されています。&lt;/p&gt;
&lt;h3&gt;本文の要点整理：リーダー像の変化&lt;/h3&gt;
&lt;p&gt;傍線部の前後を丁寧に読むと、筆者の主張は次のようにまとめられます。&lt;/p&gt;
&lt;ul&gt;
&lt;li&gt;&lt;strong&gt;これまで：&lt;/strong&gt;自分の強さを前面に出し、人々を一方的に引っ張っていく「強いリーダー」が求められていた。&lt;/li&gt;
&lt;li&gt;&lt;strong&gt;これから：&lt;/strong&gt;人々と深いところでつながることのできる「弱いリーダー」が求められつつある。&lt;/li&gt;
&lt;/ul&gt;
&lt;p&gt;つまり、この問題で押さえるべきは、&lt;/p&gt;
&lt;ul&gt;
&lt;li&gt;&lt;strong&gt;「リーダー像がどう変化しているか」&lt;/strong&gt;&lt;/li&gt;
&lt;li&gt;&lt;strong&gt;「強いリーダー」の否定と、「弱いリーダー」の肯定&lt;/strong&gt;&lt;/li&gt;
&lt;/ul&gt;
&lt;p&gt;という二点です。&lt;/p&gt;
&lt;h3&gt;正しい選択肢の見つけ方&lt;/h3&gt;
&lt;p&gt;上の要点に対応している選択肢が正解になります。本文の内容と照らし合わせると、&lt;/p&gt;
&lt;blockquote&gt;&lt;p&gt;&lt;strong&gt;ア：コロナ禍によって、リーダーにふさわしい人は、自分の強さを誇示して人々を一方的に引っ張る人ではなく、自分の心の中にある弱さを進んで見せることで社会の中に連帯を実現しようとする人になったということ&lt;/strong&gt;&lt;/p&gt;&lt;/blockquote&gt;
&lt;p&gt;が、&lt;/p&gt;
&lt;ul&gt;
&lt;li&gt;従来の「強いリーダー」から&lt;/li&gt;
&lt;li&gt;弱さを見せることで人々とつながる「弱いリーダー」へ&lt;/li&gt;
&lt;/ul&gt;
&lt;p&gt;という本文の主張を&lt;strong&gt;最も的確に言い換えている選択肢&lt;/strong&gt;であり、正解となります。&lt;/p&gt;
&lt;h3&gt;この問題から学べること&lt;/h3&gt;
&lt;ul&gt;
&lt;li&gt;選択問題は、&lt;strong&gt;本文の要約・言い換えとして妥当か&lt;/strong&gt;を判断する問題。&lt;/li&gt;
&lt;li&gt;特に、&lt;strong&gt;「以前」と「今（これから）」の比較・変化&lt;/strong&gt;を示す文章では、「前後の対比」を意識して読む。&lt;/li&gt;
&lt;li&gt;傍線部だけでなく、&lt;strong&gt;その前後の文脈を押さえた上で選択肢を検討する&lt;/strong&gt;ことが重要。&lt;/li&gt;
&lt;/ul&gt;
&lt;hr /&gt;
&lt;h2&gt;まとめ：海城中の記述・選択問題から学べる記述力アップのコツ&lt;/h2&gt;
&lt;p&gt;海城中学校・令和３年度の２問を通じて、入試国語で求められる力は、決して「センス」だけではないことが分かります。&lt;/p&gt;
&lt;h3&gt;今回のポイントの整理&lt;/h3&gt;
&lt;ul&gt;
&lt;li&gt;&lt;strong&gt;「説明せよ」＝本文中のイコールの内容を探して書く。&lt;/strong&gt;&lt;/li&gt;
&lt;li&gt;要素数（「二つ」「三つ」など）が指定されている場合は、&lt;strong&gt;その分だけ本文から要素を抜き出し、漏れなくまとめる。&lt;/strong&gt;&lt;/li&gt;
&lt;li&gt;選択問題では、&lt;strong&gt;本文の主張や変化（以前→今）を正しく要約している選択肢&lt;/strong&gt;を選ぶ。&lt;/li&gt;
&lt;li&gt;傍線部だけでなく、&lt;strong&gt;前後の文脈を読むこと&lt;/strong&gt;が、正しい判断につながる。&lt;/li&gt;
&lt;/ul&gt;
&lt;p&gt;どちらの問題にも共通しているのは、&lt;/p&gt;
&lt;ul&gt;
&lt;li&gt;本文のどこに答えのヒントがあるかを探す&lt;/li&gt;
&lt;li&gt;それを&lt;strong&gt;言い換え・要約&lt;/strong&gt;という形で答案に落とし込む&lt;/li&gt;
&lt;/ul&gt;
&lt;p&gt;というプロセスです。&lt;/p&gt;
&lt;p&gt;海城中を目指す受験生の方は、この&lt;strong&gt;「本文から根拠を拾って組み立てる」&lt;/strong&gt;練習を、過去問演習や日々のテキスト学習の中で意識してみてください。記述問題・選択問題の両方で、安定して得点できるようになっていくはずで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&lt;p&gt;&lt;!-- [ /.socialSet ] --&gt;&lt;/p&gt;
&lt;section class="veu_cta" id="veu_cta-21074"&gt;&lt;h1 class="cta_title"&gt;出版&lt;/h1&gt;&lt;div class="cta_body"&gt;&lt;div class="cta_body_image cta_body_image_right"&gt;&lt;a href="https://dokkai-labo.tokyo/ct/publish/" target="_blank"&gt;&lt;img width="512" height="512" src="https://dokkai-labo.tokyo/wp-content/uploads/2020/11/cropped-読解ラボ東京ロゴ‗四角.jpg" class="attachment-large size-large" alt="" srcset="https://dokkai-labo.tokyo/wp-content/uploads/2020/11/cropped-読解ラボ東京ロゴ‗四角.jpg 512w, https://dokkai-labo.tokyo/wp-content/uploads/2020/11/cropped-読解ラボ東京ロゴ‗四角-300x300.jpg 300w, https://dokkai-labo.tokyo/wp-content/uploads/2020/11/cropped-読解ラボ東京ロゴ‗四角-150x150.jpg 150w, https://dokkai-labo.tokyo/wp-content/uploads/2020/11/cropped-読解ラボ東京ロゴ‗四角-270x270.jpg 270w, https://dokkai-labo.tokyo/wp-content/uploads/2020/11/cropped-読解ラボ東京ロゴ‗四角-192x192.jpg 192w, https://dokkai-labo.tokyo/wp-content/uploads/2020/11/cropped-読解ラボ東京ロゴ‗四角-180x180.jpg 180w, https://dokkai-labo.tokyo/wp-content/uploads/2020/11/cropped-読解ラボ東京ロゴ‗四角-32x32.jpg 32w" sizes="(max-width: 512px) 100vw, 512px" /&gt;&lt;/a&gt;&lt;/div&gt;&lt;div class="cta_body_txt image_exist"&gt;国語学習と受験対策のエキスパートからの知識と洞察に基づく貴重なリソースです。この書籍は、大学入試や受験に関連するさまざまなトピックに焦点を当て、国語力の向上から受験戦略までを包括的にカバーしています。&lt;/div&gt;&lt;div class="cta_body_link"&gt;&lt;a href="https://dokkai-labo.tokyo/ct/publish/" class="btn btn-primary btn-block btn-lg" target="_blank"&gt;出版&lt;/a&gt;&lt;/div&gt;&lt;/div&gt;&lt;!--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</si>
  <si>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https://dokkai-labo.tokyo/grammer/
【検出された不自然ワード】
- 設計
【本文】
------
&lt;h2&gt;【２回完結】文法速習講座&lt;/h2&gt;
&lt;h5&gt;&lt;strong&gt;「入試に文法はほとんど出ないから、大丈夫！」 ……そう思っていませんか？&lt;/strong&gt;&lt;/h5&gt;
&lt;p style="margin: 10px 0 0;"&gt;講座の全体像（他の開講講座・受講形式・選び方）は、&lt;strong&gt;&lt;a href="https://dokkai-labo.tokyo/live/"&gt;開講講座のご案内（全体像はこちら）&lt;/a&gt;&lt;/strong&gt;でご確認いただけます。&lt;/p&gt;
&lt;p&gt;この講座では文法の学習そのものはもちろん、&lt;br /&gt;
文法を理解することで “国語への学習意欲を高める” ことを目的としています。&lt;/p&gt;
&lt;p&gt;文法の学習では、ただ暗記するだけでなく、仕組みを理解することが重要です。&lt;/p&gt;
&lt;p data-start="212" data-end="305"&gt;例えば、&lt;br data-start="216" data-end="219" /&gt;助動詞「れる・られる」には &lt;strong data-start="233" data-end="250"&gt;「受身・尊敬・自発・可能」&lt;/strong&gt; の４つの用法があります。&lt;br data-start="263" data-end="266" /&gt;また、文節を区切る際も &lt;strong data-start="278" data-end="289"&gt;「ねで区切る」&lt;/strong&gt; といった曖昧な覚え方ではなく、&lt;/p&gt;
&lt;blockquote data-start="307" data-end="335"&gt;
&lt;p data-start="309" data-end="335"&gt;&lt;strong data-start="309" data-end="335"&gt;自立語だけ、または「自立語＋付属語」で区切る&lt;/strong&gt;&lt;/p&gt;
&lt;/blockquote&gt;
&lt;p data-start="337" data-end="355"&gt;という原則を理解する必要があります。&lt;/p&gt;
&lt;p data-start="357" data-end="375"&gt;この理解が曖昧なまま進んでしまうと、&lt;/p&gt;
&lt;blockquote data-start="377" data-end="408"&gt;
&lt;p data-start="379" data-end="408"&gt;文法が分からない → 国語が嫌になる → 学習意欲が下がる&lt;/p&gt;
&lt;/blockquote&gt;
&lt;p data-start="410" data-end="458"&gt;という負のループに陥りやすいのです。&lt;br data-start="428" data-end="431" /&gt;そうなる前に、文法のつまずきを取り除くことが大切です。&lt;/p&gt;
&lt;hr data-start="460" data-end="463" /&gt;
&lt;p data-start="465" data-end="489"&gt;さらに、&lt;strong data-start="469" data-end="489"&gt;文法は読解力向上にも直結します。&lt;/strong&gt;&lt;/p&gt;
&lt;p data-start="491" data-end="496"&gt;例として、&lt;/p&gt;
&lt;blockquote data-start="498" data-end="515"&gt;
&lt;p data-start="500" data-end="515"&gt;主語と述語は必ずイコールの関係&lt;/p&gt;
&lt;/blockquote&gt;
&lt;p data-start="517" data-end="528"&gt;という基本があります。&lt;/p&gt;
&lt;p data-start="530" data-end="553"&gt;たとえば「⬜︎は優しい先生だ。」という文では、&lt;/p&gt;
&lt;blockquote data-start="555" data-end="564"&gt;
&lt;p data-start="557" data-end="564"&gt;⬜︎ ＝ 先生&lt;/p&gt;
&lt;/blockquote&gt;
&lt;p data-start="566" data-end="643"&gt;と読み取れます。&lt;br data-start="574" data-end="577" /&gt;こうした構造が理解できていれば、空欄に入る語句のイメージができ、&lt;br data-start="609" data-end="612" /&gt;&lt;strong data-start="612" data-end="638"&gt;本文から根拠を探しやすくなる＝読解力が上がる&lt;/strong&gt; のです。&lt;/p&gt;
&lt;hr data-start="645" data-end="648" /&gt;
&lt;p data-start="650" data-end="659"&gt;つまりこの講座は、&lt;/p&gt;
&lt;ul data-start="661" data-end="710"&gt;
&lt;li data-start="661" data-end="678"&gt;
&lt;p data-start="663" data-end="678"&gt;文法事項がきちんと身につく&lt;/p&gt;
&lt;/li&gt;
&lt;li data-start="679" data-end="693"&gt;
&lt;p data-start="681" data-end="693"&gt;&lt;strong data-start="681" data-end="693"&gt;学習意欲が上がる&lt;/strong&gt;&lt;/p&gt;
&lt;/li&gt;
&lt;li data-start="694" data-end="710"&gt;
&lt;p data-start="696" data-end="710"&gt;&lt;strong data-start="696" data-end="710"&gt;読解力アップに繋がる&lt;/strong&gt;&lt;/p&gt;
&lt;/li&gt;
&lt;/ul&gt;
&lt;p data-start="712" data-end="743"&gt;という、小学生にとって大きなメリットのある内容となっています。&lt;/p&gt;
&lt;h2&gt;授業スタイル&lt;/h2&gt;
&lt;p&gt;定員：最大８名での少人数制講義です。&lt;/p&gt;
&lt;h2&gt;対象&lt;/h2&gt;
&lt;p&gt;国語を&lt;span style="color: #0000ff;"&gt;少しでも得意にしたい&lt;/span&gt;小学４～６年生&lt;/p&gt;
&lt;h2&gt;時間割&lt;/h2&gt;
&lt;p class="sc-bYwvMP cHtHss"&gt;①主語・述語・修飾語の学習&lt;br /&gt;
②体言・用言の学習&lt;/p&gt;
&lt;h2&gt;こんなお子さまにおすすめです&lt;/h2&gt;
&lt;ul&gt;
&lt;li&gt;国語のテストで「なんとなく」で答えてしまうことが多い&lt;/li&gt;
&lt;li&gt;読解問題で、答えの根拠が本文のどこか分からない&lt;/li&gt;
&lt;li&gt;文法用語（主語・述語・修飾語など）があいまいなまま進んでいる&lt;/li&gt;
&lt;li&gt;国語に苦手意識があり、学習意欲が下がり気味&lt;/li&gt;
&lt;/ul&gt;
&lt;p&gt;単なる暗記ではなく、&lt;strong&gt;「なぜそう読むのか」「なぜその答えになるのか」&lt;/strong&gt;を&lt;br /&gt;
構造から理解したいお子さまに向いた講座です。&lt;/p&gt;
&lt;h2&gt;受講前と受講後で変わるポイント&lt;/h2&gt;
&lt;ul&gt;
&lt;li&gt;文法問題を「勘」ではなく根拠をもって処理できるようになる&lt;/li&gt;
&lt;li&gt;主語・述語の関係を意識して文章を読む習慣がつく&lt;/li&gt;
&lt;li&gt;選択肢や空欄補充で、本文から探すべきポイントが見えるようになる&lt;/li&gt;
&lt;/ul&gt;
&lt;p&gt;結果として、&lt;strong&gt;国語全体の安定感・再現性&lt;/strong&gt;が高まります。&lt;/p&gt;
&lt;h2&gt;よくあるご質問（FAQ）&lt;/h2&gt;
&lt;dl&gt;
&lt;dt&gt;Q. 文法は入試にあまり出ないと聞きましたが、本当に必要ですか？&lt;/dt&gt;
&lt;dd&gt;単独の知識問題としては出題が少なくても、&lt;strong&gt;読解・記述の土台&lt;/strong&gt;として常に使われています。&lt;br /&gt;
文法が不安定だと、本文の構造把握でつまずきやすくなります。&lt;/dd&gt;
&lt;dt&gt;Q. 国語が得意な子にも意味はありますか？&lt;/dt&gt;
&lt;dd&gt;得意な子ほど「感覚読み」になっているケースがあります。&lt;br /&gt;
文法を整理することで、&lt;strong&gt;答案の再現性・安定性&lt;/strong&gt;が高まります。&lt;/dd&gt;
&lt;dt&gt;Q. ２回だけで本当に足りますか？&lt;/dt&gt;
&lt;dd&gt;この講座は「すべてを網羅する」ものではなく、&lt;br /&gt;
&lt;strong&gt;つまずきやすい核となる部分&lt;/strong&gt;を短期間で整理する設計です。&lt;/dd&gt;
&lt;/dl&gt;
&lt;h2&gt;授業料&lt;/h2&gt;
&lt;p&gt;￥5,940/１コマ(90分)&lt;br /&gt;
￥11,880/２コマ(90分×２)&lt;/p&gt;
&lt;h2&gt;お申込み/お問い合わせフォーム&lt;/h2&gt;
&lt;div class="wpcf7 no-js" id="wpcf7-f20380-p20375-o1" lang="ja" dir="ltr" data-wpcf7-id="20380"&gt;
&lt;div class="screen-reader-response"&gt;&lt;p role="status" aria-live="polite" aria-atomic="true"&gt;&lt;/p&gt; &lt;ul&gt;&lt;/ul&gt;&lt;/div&gt;
&lt;form action="/grammer/#wpcf7-f20380-p20375-o1" method="post" class="wpcf7-form init" aria-label="コンタクトフォーム" novalidate="novalidate" data-status="init"&gt;
&lt;fieldset class="hidden-fields-container"&gt;&lt;input type="hidden" name="_wpcf7" value="20380" /&gt;&lt;input type="hidden" name="_wpcf7_version" value="6.1.4" /&gt;&lt;input type="hidden" name="_wpcf7_locale" value="ja" /&gt;&lt;input type="hidden" name="_wpcf7_unit_tag" value="wpcf7-f20380-p20375-o1" /&gt;&lt;input type="hidden" name="_wpcf7_container_post" value="20375" /&gt;&lt;input type="hidden" name="_wpcf7_posted_data_hash" value="" /&gt;&lt;input type="hidden" name="_wpcf7_recaptcha_response" value="" /&gt;
&lt;/fieldset&gt;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&lt;p&gt;電話番号(必須)&lt;br /&gt;
&lt;span class="wpcf7-form-control-wrap" data-name="tel-572"&gt;&lt;input size="40" maxlength="400" class="wpcf7-form-control wpcf7-tel wpcf7-validates-as-required wpcf7-text wpcf7-validates-as-tel" aria-required="true" aria-invalid="false" value="" type="tel" name="tel-572" /&gt;&lt;/span&gt;
&lt;/p&gt;
&lt;p&gt;&lt;label&gt; 備考&lt;br /&gt;
&lt;span class="wpcf7-form-control-wrap" data-name="your-message"&gt;&lt;textarea cols="40" rows="10" maxlength="2000" class="wpcf7-form-control wpcf7-textarea" aria-invalid="false" name="your-message"&gt;&lt;/textarea&gt;&lt;/span&gt; &lt;/label&gt;
&lt;/p&gt;
&lt;p&gt;&lt;input class="wpcf7-form-control wpcf7-submit has-spinner" type="submit" value="送信" /&gt;
&lt;/p&gt;&lt;p style="display: none !important;" class="akismet-fields-container" data-prefix="_wpcf7_ak_"&gt;&lt;label&gt;&amp;#916;&lt;textarea name="_wpcf7_ak_hp_textarea" cols="45" rows="8" maxlength="100"&gt;&lt;/textarea&gt;&lt;/label&gt;&lt;input type="hidden" id="ak_js_1" name="_wpcf7_ak_js" value="145"/&gt;&lt;script&gt;document.getElementById( "ak_js_1" ).setAttribute( "value", ( new Date() ).getTime() );&lt;/script&gt;&lt;/p&gt;&lt;div class="wpcf7-response-output" aria-hidden="true"&gt;&lt;/div&gt;
&lt;/form&gt;
&lt;/div&gt;
&lt;section class="veu_cta" id="veu_cta-20326"&gt;&lt;h1 class="cta_title"&gt;講座案内：長島式読解講座「Basis」【中学受験】&lt;/h1&gt;&lt;div class="cta_body"&gt;&lt;div class="cta_body_txt image_no"&gt;自由なスケジュールで受講可能。理論に裏打ちされた読解法を短期間で習得できます。
&lt;br /&gt;&lt;/div&gt;&lt;div class="cta_body_link"&gt;&lt;a href="https://dokkai-labo.tokyo/basis/" class="btn btn-primary btn-block btn-lg" target="_blank"&gt;長島式読解講座「Basis」【中学受験】&lt;/a&gt;&lt;/div&gt;&lt;/div&gt;&lt;!--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</si>
  <si>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https://dokkai-labo.tokyo/univ02/
【検出された不自然ワード】
- 手順
【本文】
------
&lt;h2&gt;私立大学現代文の対策｜合格力を引き上げる論理的な「解法」の技術&lt;/h2&gt;
&lt;p&gt;&lt;a href="https://dokkai-labo.tokyo/live/"&gt;開講講座の全体像はこちら&lt;/a&gt;&lt;/p&gt;
&lt;h3&gt;私立大学への現代文：サンプル講義（動画解説）&lt;/h3&gt;
&lt;p&gt;&lt;iframe src="https://www.youtube.com/embed/dYycQJLNw7c" width="560" height="315" frameborder="0"&gt;&lt;/iframe&gt;&lt;/p&gt;
&lt;h3&gt;現代文の勉強法がわからない受験生の共通点&lt;/h3&gt;
&lt;p&gt;&lt;strong&gt;現代文、どう勉強すればいいかわからない。&lt;/strong&gt;&lt;/p&gt;
&lt;p&gt;多くの受験生が抱える悩みが、まさにこの点です。数学や英語と違い、現代文には「明確な勉強方法がない」と感じてしまうため、&lt;strong&gt;読み込むだけ／たくさん問題を解くだけ&lt;/strong&gt;になり、成績が伸びずに不安になるケースがほとんどです。&lt;/p&gt;
&lt;p&gt;しかし、現代文にも &lt;strong&gt;点数を伸ばすための勉強法が存在します。&lt;/strong&gt;&lt;/p&gt;
&lt;hr /&gt;
&lt;h3&gt;当塾の現代文指導：三段論法を駆使して解き方を「技術」に変える&lt;/h3&gt;
&lt;p&gt;当塾では、現代文を感覚に任せて解かせることはありません。代表的な解法として &lt;strong&gt;「三段論法」&lt;/strong&gt; を用いながら、&lt;/p&gt;
&lt;blockquote&gt;&lt;p&gt;✅ 本文から根拠を探す&lt;br /&gt;
✅ 必要な情報を整理する&lt;br /&gt;
✅ 論理的に答案を書く&lt;/p&gt;&lt;/blockquote&gt;
&lt;p&gt;といった &lt;strong&gt;再現性のある手順&lt;/strong&gt; を身につけてもらいます。&lt;/p&gt;
&lt;p&gt;現代文も、数学と同じです。&lt;strong&gt;「解き方」を学べれば、点数は伸びます。&lt;/strong&gt;&lt;/p&gt;
&lt;hr /&gt;
&lt;h3&gt;志望校の傾向に合わせた個別最適化された授業&lt;/h3&gt;
&lt;p&gt;生徒のレベルや、早慶・MARCHといった志望校の課題に応じて、授業内容は柔軟に調整します。&lt;/p&gt;
&lt;blockquote&gt;&lt;p&gt;・何を読めていないのか&lt;br /&gt;
・どこでつまずいているのか&lt;br /&gt;
・どの解法から教えるべきなのか&lt;/p&gt;&lt;/blockquote&gt;
&lt;p&gt;を分析したうえでスタート地点を設定します。&lt;/p&gt;
&lt;hr /&gt;
&lt;p&gt;&lt;strong&gt;「読めない」から「読める」へ。&lt;/strong&gt;&lt;br /&gt;
現代文を得点源にできるよう、全力で伴走します。&lt;/p&gt;
&lt;section class="veu_cta" id="veu_cta-20530"&gt;&lt;h1 class="cta_title"&gt;講座案内：【２回完結】文法速習講座【中学受験】&lt;/h1&gt;&lt;div class="cta_body"&gt;&lt;div class="cta_body_image cta_body_image_right"&gt;&lt;a href="https://dokkai-labo.tokyo/grammer/" target="_blank"&gt;&lt;/a&gt;&lt;/div&gt;&lt;div class="cta_body_txt image_exist"&gt;文法事項をマスターできるというだけではなく、受講者のモチベーションや読解力の向上に寄与できる講座となっております。&lt;/div&gt;&lt;div class="cta_body_link"&gt;&lt;a href="https://dokkai-labo.tokyo/grammer/" class="btn btn-primary btn-block btn-lg" target="_blank"&gt;【２回完結】文法速習講座【中学受験】&lt;/a&gt;&lt;/div&gt;&lt;/div&gt;&lt;!--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</si>
  <si>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https://eigo-rewrite.com/column/eigobenkyouhou/
【検出された不自然ワード】
- 手順
【本文】
------
&lt;p&gt;英語の力をつけたいけれど、そもそも何から手をつけたら良いのか分からないという場面を多く目にします。まずは&lt;strong&gt;基礎固め&lt;/strong&gt;をしていく必要がありますが、以下の手順で学習をすすめてみましょう。&lt;/p&gt;
&lt;p&gt;当塾の指導方針や講座の全体像は、&lt;a href="https://eigo-rewrite.com/"&gt;受験英語専門ゼミ「Re-Write」トップ（全体像はこちら）&lt;/a&gt;でご確認いただけます。&lt;/p&gt;
&lt;h3&gt;語彙力を身につける&lt;/h3&gt;
&lt;p&gt;まずは英単語を覚えましょう。英単語は一気に勉強をしても定着させることは難しいので、&lt;span style="color: #0000ff;"&gt;繰り返し学習&lt;/span&gt;していく必要があります。英単語の覚え方としてはいろいろな覚え方がありますが、英単語帳、単語カードなどを用いて覚えることをおすすめします。ただひたすらに書いて覚えるという方法もありますが、書くだけではなかなか定着しません。単語は１単語をじっくり時間をかけて覚えるよりかは、まとめて複数の単語を覚える(単語帳の場合は見開き１ページを一気に覚える)ようにして、&lt;strong&gt;パッと単語を見てパッと答える&lt;/strong&gt;といったように、&lt;span style="color: #0000ff;"&gt;単語を見て意味がすぐ思い浮かぶ&lt;/span&gt;ように暗記していきましょう。&lt;/p&gt;
&lt;p&gt;このとき、声が出せる環境であれば声を出しながら暗記をすすめるとより効果的です。単語帳を１冊・１周覚えて、きちんと覚えているかテストをします。定着していない英単語があればそれをまた繰り返す…といったように覚えられるようになるまで反復学習していきましょう。そして、一度は覚えられた単語でも時間が経つと忘れてしまうこともあるので、定期的に見直しをして記憶を確実に定着させていきましょう。&lt;/p&gt;
&lt;p&gt;単語を覚える中で、スペルと意味だけを覚えただけでは「覚えた」とは言えません。例文が載っている単語帳を使っている場合は、記載されている例文も一緒に覚えると使い方を同時に学習することができるため、英作文の学習にも役立てることができます。&lt;/p&gt;
&lt;h3&gt;英文法をマスターする&lt;/h3&gt;
&lt;p&gt;英単語が一通り定着してきたら英文法を学習していきましょう。受験生は受験で必要となる文法を優先的に覚えていきます。英文法の参考書と問題集をそれぞれ１冊準備し、それをやりこんでいくことをおすすめします。まずは文法の参考書を用いてルールをしっかりと覚えます。その後に問題集を解いて文法を理解できているかチェックをしていきます。解けない・分からない問題がある場合は参考書に戻って学習しなおすということを定着させていきましょう。&lt;/p&gt;
&lt;h3&gt;長文の読解力を高める&lt;/h3&gt;
&lt;p&gt;長文専用の問題集、受験生の場合は志望校の過去問を用いて学習をすすめましょう。まず、初めての長文を読むことに対して苦手意識がある場合は、毎日少しずつでも英文に触れて苦手意識をなくしていきましょう。本文を読むスピードが遅いために最後まで解き進めることができないということも長文に慣れていけばなくなっていきます。まずは集中して最後まで解き切り、分からない単語や熟語が出てきた場合はすぐに調べるようにしましょう。本文の内容が理解できてしまえば設問で詰まることもありません。まずは長文に慣れていきましょう。&lt;/p&gt;
&lt;h3&gt;リスニング&lt;/h3&gt;
&lt;p&gt;リスニングを鍛えるためには、まずは単語帳についているCDを聞いて単語の正しい発音を身につけましょう。そしてリスニングCDを聞いて、文章を見ながらシャドーイングをしていきます。文章を聞きながら自分でも発音していくことで五感を多く使い、正しい発音やアクセントを身につけることができます。単語や長文読解の練習にもなりますので、同時に鍛えていきましょう。&lt;/p&gt;
&lt;h4&gt;まとめ&lt;/h4&gt;
&lt;p&gt;英語はコツコツと学習を進めていくことが大切です。急に上達することはありませんので、日々学習を積み重ねていく必要があります。分からない言葉に出会ったときはすぐに使い方や意味を調べてその都度疑問点を解消していきましょう。&lt;br /&gt;
&lt;!-- 語彙強化講座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&lt;p&gt;&amp;nbsp;&lt;/p&gt;
------</t>
  </si>
  <si>
    <t>以下のページは不自然なワードを使用しています。
これらを適切に自然な言葉に置き換えて下さい。
なお、本文の装飾や構造は絶対に変えないでください。
【対象ページURL】
https://eigo-rewrite.com/column/eitango/
【検出された不自然ワード】
- 設計
【本文】
------
&lt;p&gt;受験英語を勉強するにあたり、単語の暗記は必ずしなくてはなりませんが、覚えることがなかなかできなかったり、暗記が苦手な方も多いのではないでしょうか。ひたすら書いて覚える方法もありますが、より多く五感を使った方が記憶が定着しやすくなります。&lt;/p&gt;
&lt;p&gt;単語・熟語を入試で使える形に定着させる学習設計は、&lt;strong&gt;&lt;a href="https://eigo-rewrite.com/vocabulary/"&gt;語彙強化講座（全体像はこちら）&lt;/a&gt;&lt;/strong&gt;でまとめています。&lt;/p&gt;
&lt;h3&gt;単語帳を１冊準備して徹底的に覚える&lt;/h3&gt;
&lt;p&gt;いくつも単語帳を用意してあれもこれもと学習するよりは、１冊をすべて完璧に覚えましょう。何度も繰り返し反復練習することが大切です。&lt;/p&gt;
&lt;h3&gt;英単語を見て意味を覚える&lt;/h3&gt;
&lt;p&gt;英単語を暗記するときに注意すべきことは、ただ意味を覚えるだけで終わらせないということです。日本語の意味をそのまま覚えるだけにしてしまうと、&lt;strong&gt;英語を日本語に変換してから理解する&lt;/strong&gt;というやり方になってしまいます。英語と日本語はそもそも構造が違うので、将来的には&lt;span style="color: #ff0000;"&gt;英語を英語として理解して使えるように&lt;/span&gt;ならなければいけません。そのため、英語を覚えるときは、&lt;span style="color: #0000ff;"&gt;日本語の意味とその単語の持つイメージ&lt;/span&gt;も併せて覚えるようにしましょう。&lt;/p&gt;
&lt;h3&gt;リスニングCDを活用する&lt;/h3&gt;
&lt;p&gt;単語帳にはリスニングCDが付属されている場合が多いです。リスニングCDを聞くときは、正しい発音とアクセントを意識して聞いていきます。単語を最初に覚える段階で発音やアクセントを正しく覚えておくことで効率的に学習を進めることができます。&lt;br /&gt;
&lt;!-- 大学受験英作文講座 --&gt;&lt;/p&gt;
&lt;div style="border: 2px solid #ff6600; background-color: #fff0e0; padding: 10px; display: flex; align-items: center; justify-content: center;"&gt;&lt;img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&lt;h3&gt;単語の意味をイメージしながら声に出す&lt;/h3&gt;
&lt;p&gt;英単語を発音するときは、正しい発音とアクセントを意識しながら、単語のイメージを頭に思い浮かべながら声に出しましょう。&lt;/p&gt;
&lt;h3&gt;例文を確認する&lt;/h3&gt;
&lt;p&gt;単語帳にある例文を確認しましょう。単語の使い方や文法を同時に覚えておくことで、英作文を書く能力も同時に高めることができます。&lt;/p&gt;
&lt;h3&gt;１単語に時間をかけない&lt;/h3&gt;
&lt;p&gt;単語ひとつひとつをじっくり覚えるのではなく、単語帳をざーっと覚える、&lt;strong&gt;ていねいに時間をかけすぎない&lt;/strong&gt;ことがコツです。&lt;span style="color: #0000ff;"&gt;短期間で繰り返し反復していくことで記憶が定着しやすくなります&lt;/span&gt;。&lt;/p&gt;
&lt;h3&gt;当塾の取り組み&lt;/h3&gt;
&lt;p&gt;当塾では、集団授業や、１人1人に合わせた完全オーダーメイドの授業で受験英語に特化した授業を行っております。また、当塾では教室での授業の他に、オンラインでも同様の講座を開講しております。通塾の必要もなく、全国どこからでも勉強しなれた環境で学習することができます。開講講座につきましては&lt;strong&gt;&lt;a href="https://eigo-rewrite.com/live/" target="_blank" rel="noopener noreferrer"&gt;コチラ&lt;/a&gt;&lt;/strong&gt;をご覧ください。&lt;/p&gt;
&lt;h3&gt;まとめ&lt;/h3&gt;
&lt;p&gt;英単語を覚えるときは、単語ひとつに時間をかけすぎずに、１冊の単語帳を繰り返し覚えることを意識していくようにしましょう。&lt;br /&gt;
&lt;!-- 読解強化講座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&lt;p&gt;&amp;nbsp;&lt;/p&gt;
&lt;p&gt;&amp;nbsp;&lt;/p&gt;
------</t>
  </si>
  <si>
    <t>以下のページは不自然なワードを使用しています。
これらを適切に自然な言葉に置き換えて下さい。
なお、本文の装飾や構造は絶対に変えないでください。
【対象ページURL】
https://eigo-rewrite.com/column/schedule/
【検出された不自然ワード】
- 手順
【本文】
------
&lt;p&gt;受験勉強は、計画を立ててコツコツと継続して進めることが大切です。学年や時期によって学習すべき内容は変わっていくため、それぞれの状況に合わせた適切な学習をしていきましょう。&lt;/p&gt;
&lt;p&gt;なお、英語学習の基本手順（語彙→文法→長文→リスニングなど）の全体像は、&lt;strong&gt;&lt;a href="https://eigo-rewrite.com/column/eigobenkyouhou/"&gt;英語の基本的な勉強方法（全体像はこちら）&lt;/a&gt;&lt;/strong&gt;で確認できます。&lt;/p&gt;
&lt;h3&gt;中学１~２年生&lt;/h3&gt;
&lt;p&gt;基礎固めをしっかりしましょう。&lt;strong&gt;英単語・英文法などの基礎&lt;/strong&gt;をしっかりと身に着けていないと、その先にある長文読解やリスニングの学習が思うように進みません。まずは学校の定期テストで実力をチェックしながら知識を定着させていきましょう。いきなり難しい問題に手を出してしまい、理解できずに英語に苦手意識を持ってしまうことも少なくありません。受験勉強をするための前段階として&lt;strong&gt;教科書の内容&lt;/strong&gt;はきっちり理解しておきましょう。&lt;/p&gt;
&lt;h3&gt;中学３年生の夏まで&lt;/h3&gt;
&lt;p&gt;中学１~２年のうちにしっかり基礎が固められていれば、焦らずに学習を進めることができます。夏までに基礎が定着しているかのチェックをして、曖昧な箇所や不安な単元がある場合はこの時期までにしっかりと学習をしておきましょう。また、理解できたつもりでも忘れてしまっていたり、解釈が誤っている場合もありますので、ここで&lt;span style="color: #0000ff;"&gt;一通りおさらい&lt;/span&gt;をしておく必要があります。&lt;br /&gt;
&lt;!-- 読解強化講座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&lt;h3&gt;中学３年生の夏休み以降&lt;/h3&gt;
&lt;p&gt;いよいよ受験が近づいてきます。基礎をしっかりと固めたら&lt;strong&gt;長文問題とリスニング対策&lt;/strong&gt;にとりかかりましょう。問題集などで長文に触れ、９月下旬～10月ごろには過去問対策をはじめたいところです。志望校によって傾向と対策が異なります。&lt;span style="color: #0000ff;"&gt;過去問を解く場合は直近の問題から年数をさかのぼるように&lt;/span&gt;して解いていきましょう。年代が変われば出題の傾向も変わります。少なくとも&lt;strong&gt;５年分&lt;/strong&gt;は解いておくようにしましょう。&lt;/p&gt;
&lt;h4&gt;まとめ&lt;/h4&gt;
&lt;p&gt;まずはとにかく基礎を固めましょう。どの教科でも言えることですが、基礎部分がしっかりしていないとその上に何も積み上げていくことができません。基礎さえできていればできている部分から立ち返って学習しなおすということができますから、中学３年生になるまでに分からないことは極力なくしておきましょう。継続してコツコツと学習することで英語力を定着させることができます。勉強したからといってすぐには成果がでない教科でもありますので、焦らずに学習を進めていきましょう。&lt;br /&gt;
&lt;!-- 音読リスニング講座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t>
  </si>
  <si>
    <t>以下のページは不自然なワードを使用しています。
これらを適切に自然な言葉に置き換えて下さい。
なお、本文の装飾や構造は絶対に変えないでください。
【対象ページURL】
https://eigo-rewrite.com/column/stage1_lesson10-3/
【検出された不自然ワード】
- 型
【本文】
------
&lt;p&gt;&lt;iframe title="YouTube video player" src="https://www.youtube.com/embed/2HyNziT0xco" width="560" height="315" frameborder="0" allowfullscreen="allowfullscreen"&gt;&lt;span data-mce-type="bookmark" style="display: inline-block; width: 0px; overflow: hidden; line-height: 0;" class="mce_SELRES_start"&gt;﻿&lt;/span&gt;&lt;/iframe&gt;&lt;/p&gt;
&lt;p data-start="23" data-end="122"&gt;それでは Lesson10 セクション3 を進めていきましょう。&lt;br /&gt;
NEW TREASURE STAGE1 の文法事項・Lesson一覧の全体像は、&lt;strong&gt;&lt;a href="https://eigo-rewrite.com/column/hub_stage1/"&gt;NEW TREASURE STAGE1｜中1英文法 総括＋Lesson一覧（全体像はこちら）&lt;/a&gt;&lt;/strong&gt;で確認できます。&lt;br data-start="55" data-end="58" /&gt;前回は &lt;strong data-start="62" data-end="104"&gt;「be動詞 + going to」 = 「〜するつもりだ / 〜するだろう」&lt;/strong&gt; という未来を表す文を学習しました。&lt;/p&gt;
&lt;p data-start="124" data-end="238"&gt;今回のセクションでは、これと &lt;strong data-start="139" data-end="163"&gt;似た意味を表す未来の助動詞 &amp;#8220;will&amp;#8221;&lt;/strong&gt; を学習していきます。&lt;br data-start="174" data-end="177" /&gt;&amp;#8220;will&amp;#8221; を使った文も &lt;strong data-start="191" data-end="197"&gt;未来&lt;/strong&gt; を表しますが、「その場で決めたこと」や「予測・意志」を表す場合によく使われます。&lt;/p&gt;
&lt;p data-start="240" data-end="258" data-is-last-node="" data-is-only-node=""&gt;それでは、さっそく見ていきましょう。&lt;/p&gt;
&lt;p&gt;&lt;img decoding="async" fetchpriority="high" class="alignnone wp-image-534" src="https://eigo-rewrite.com/wp-content/uploads/2023/06/スライド用-16-300x169.jpg" alt="" width="756" height="426" srcset="https://eigo-rewrite.com/wp-content/uploads/2023/06/スライド用-16-300x169.jpg 300w, https://eigo-rewrite.com/wp-content/uploads/2023/06/スライド用-16-1024x576.jpg 1024w, https://eigo-rewrite.com/wp-content/uploads/2023/06/スライド用-16-768x432.jpg 768w, https://eigo-rewrite.com/wp-content/uploads/2023/06/スライド用-16-320x180.jpg 320w, https://eigo-rewrite.com/wp-content/uploads/2023/06/スライド用-16.jpg 1280w" sizes="(max-width: 756px) 100vw, 756px" /&gt;&lt;/p&gt;
&lt;p&gt;まずこちらの単語は&amp;#8221;will&amp;#8221;という助動詞になっていまして、「何々するつもりだ」とか&lt;br /&gt;
「何々だろう」という意味になっています。&lt;br /&gt;
助動詞というのは、以前のセクションで学びました、&lt;span style="color: #0000ff;"&gt;&amp;#8220;can&amp;#8221;と同じような使い方をします。&lt;/span&gt;&lt;br /&gt;
&amp;#8220;can&amp;#8221;のあとが動詞の原形だったのと同じように、&amp;#8221;will&amp;#8221;も同じ仲間の助動詞ですから、&lt;br /&gt;
次に動詞の原形がきます。&lt;br /&gt;
そうすると、&amp;#8221;I will take an umbrella&amp;#8221;「私は傘を持っていくつもりです」&lt;br /&gt;
&amp;#8220;take&amp;#8221;は「持っていく」とか「連れていく」という意味になります。&lt;br /&gt;
ここの&amp;#8221;with me&amp;#8221;というのがあって、&amp;#8221;with&amp;#8221;を「誰々と一緒に」と解釈すると、&lt;br /&gt;
ちょっとよく分からない意味になってしまいます。&lt;br /&gt;
ですが、この&amp;#8221;with&amp;#8221;というのは「自分が持っている」という意味です。&lt;br /&gt;
なので、私がその上に傘を持ってそのまま外出したりとか目的地へ行く、その「持っている」という様子を表す為にこの&amp;#8221;with me&amp;#8221;というものを付け足しています。&lt;br /&gt;
訳す際は特にこの&amp;#8221;with me&amp;#8221;を訳す必要はありません。&lt;br /&gt;
なので、そのまま「私は傘を持って行くつもりだ。」とか「傘を持っていくだろう。」という言い方にしておきましょう。&lt;br /&gt;
&lt;!--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&lt;p&gt;次です。&lt;br /&gt;
また&amp;#8221;It&amp;#8221;が出てきています。&lt;br /&gt;
この&amp;#8221;It&amp;#8221;を見た時に、&lt;span style="color: #0000ff;"&gt;「それは」といきなり訳さないでまず右を読んでいきます。&lt;/span&gt;&lt;br /&gt;
そうすると、また&amp;#8221;rainy&amp;#8221;という「雨」という表現があります。&lt;br /&gt;
これは前も出てきました。&lt;br /&gt;
天気を表している表現だからこの&amp;#8221;It&amp;#8221;は訳さないんだな、というのが読んだ段階で分かります。&lt;br /&gt;
&amp;#8220;this afternoon&amp;#8221;「今日の午後雨になるだろう」とか「雨が降るだろう」という言い方になっています。&lt;br /&gt;
この表現に関して補足をしておくと、これは以前のLessonの&lt;strong&gt;復習&lt;/strong&gt;になります。&lt;br /&gt;
「雨が降るだろう」という形で&amp;#8221;rain&amp;#8221;を使うのであれば、この&amp;#8221;rain&amp;#8221;というのは動詞です。&lt;br /&gt;
そうすると、&amp;#8221;It will be rain&amp;#8221;という形は使えませんでした。&lt;br /&gt;
&amp;#8220;rain&amp;#8221;を使うのであれば&amp;#8221;It will rain this afternoon.&amp;#8221;という形で&amp;#8221;be rainy&amp;#8221;ではなくて、&amp;#8221;rain&amp;#8221;だけで済まします。&lt;br /&gt;
ここで言っている&amp;#8221;rainy&amp;#8221;というのは、これは&lt;span style="color: #008000;"&gt;形容詞という品詞&lt;/span&gt;です。&lt;br /&gt;
形容詞というのは「何々だ」と言い切る際は必ずbe動詞を伴いました。&lt;br /&gt;
そうすると元々これは&amp;#8221;It is rainy&amp;#8221;だったのものが、その&amp;#8221;is&amp;#8221;の部分が「will+動詞の原形」になっているので、&amp;#8221;It will be rainy&amp;#8221;という形になっています。&lt;br /&gt;
よくある間違いとして、&amp;#8221;It will rainy&amp;#8221;と書いてしまう人がいますが、&amp;#8221;rainy&amp;#8221;というのは動詞ではありません。&lt;br /&gt;
なので、&amp;#8221;It will rainy&amp;#8221;と書かない、書くのは&amp;#8221;It will be rainy&amp;#8221;、助動詞+動詞の原形か、&lt;br /&gt;
あるいは&amp;#8221;It will rain&amp;#8221;で止めるどちらかという事に注意しておきましょう。&lt;/p&gt;
&lt;p&gt;否定文です。&lt;br /&gt;
助動詞なので&amp;#8221;can&amp;#8221;と使い方は同じなので、助動詞のあとに&amp;#8221;not&amp;#8221;を付ければそれで済む訳ですが、&lt;br /&gt;
本来はこの&amp;#8221;will&amp;#8221;という助動詞に&amp;#8221;not&amp;#8221;を付けると&lt;span style="color: #ff6600;"&gt;&amp;#8220;will not&amp;#8221;&lt;/span&gt;となります。&lt;br /&gt;
これを短縮したら&amp;#8221;willn’t&amp;#8221;になるじゃないかと思いがちですが、ここでは形が変わって&amp;#8221;won’t&amp;#8221;という単語になっています。&lt;br /&gt;
ちょっと特殊な変化ですので、こちらは&lt;span style="color: #0000ff;"&gt;「&amp;#8221;willn’t&amp;#8221;じゃなくて&amp;#8221;won’t&amp;#8221;だな」&lt;/span&gt;というのを意識しながら書いて練習しましょう。&lt;br /&gt;
ただ、こちらの単語に関しては&lt;span style="color: #ff0000;"&gt;発音に注意&lt;/span&gt;する必要があります。&lt;br /&gt;
二つ単語があります。&lt;br /&gt;
片方は&amp;#8221;want&amp;#8221;これは「欲しい」です。&lt;br /&gt;
今出てきた&amp;#8221;won’t&amp;#8221;があります。&lt;br /&gt;
この二つの単語の発音が同じと捉えてしまいがちですが、ちょっと違います。&lt;br /&gt;
こちらは「ワント」、オとアの間のような音になっていますが、そこはちょっと分からなくてもいいです。&lt;br /&gt;
ここをそのまま読むと「ウォンツ」という発音に見えてしまいますが、ここの音が「ウォン」という事で二重母音に近いです。&lt;br /&gt;
ちっちゃいウが入るような意味合いです。&lt;br /&gt;
ですので、こっちは「ワンツ」止める音ですが、右の方、こちらは「ウォゥンツ」小さいウが入っています。&lt;br /&gt;
なので、発音問題等でこの二つが並べられた時に、違う音なんだと、&lt;br /&gt;
凄くカタカナっぽく言ってしまえば、こっちが「オ」という音に対してこっちは「オゥ」と小さいゥが入っているので&lt;span style="color: #ff0000;"&gt;別物の音&lt;/span&gt;だという所が一つ注意点となります。&lt;/p&gt;
&lt;p&gt;後半では同じ助動詞の&amp;#8221;can&amp;#8221;に関して見ていきます。&lt;br /&gt;
&amp;#8220;can&amp;#8221;については以前のLessonで「何々出来る」「何々する事が出来る」といった意味で使っていましたが、今回はそれから少しズレたというか、少し違う用法に関して見ていく事にします。&lt;/p&gt;
&lt;p&gt;&lt;img decoding="async" class="alignnone wp-image-535" src="https://eigo-rewrite.com/wp-content/uploads/2023/06/スライド用2-11-300x169.jpg" alt="" width="943" height="531" srcset="https://eigo-rewrite.com/wp-content/uploads/2023/06/スライド用2-11-300x169.jpg 300w, https://eigo-rewrite.com/wp-content/uploads/2023/06/スライド用2-11-1024x576.jpg 1024w, https://eigo-rewrite.com/wp-content/uploads/2023/06/スライド用2-11-768x432.jpg 768w, https://eigo-rewrite.com/wp-content/uploads/2023/06/スライド用2-11-320x180.jpg 320w, https://eigo-rewrite.com/wp-content/uploads/2023/06/スライド用2-11.jpg 1280w" sizes="(max-width: 943px) 100vw, 943px" /&gt;&lt;/p&gt;
&lt;p&gt;まず1文目、こちらです。&lt;br /&gt;
&amp;#8220;You can use my pen.&amp;#8221;「あなたは私のペンを使う事が出来ます。」&lt;br /&gt;
そのままでも意味は通じそうな気がしますが、相手に対して「あなたは私のペンを使う事出来ますよ。」という事は、それは遠回しに「あなたは私のペンを使っていいですよ。」という形で&lt;span style="color: #000000;"&gt;許可&lt;/span&gt;を表しています。これはあまり細かく考えるよりも、文脈で大体分かります。&lt;br /&gt;
この場合は「何々して良い」です。&lt;br /&gt;
&amp;#8220;You can use my pen.&amp;#8221;「私のペンを使っていいですよ。」というような意味になっています。&lt;/p&gt;
&lt;p&gt;二つ目の文です。&lt;br /&gt;
&amp;#8220;Can I borrow your dictionary?&amp;#8221;&lt;br /&gt;
これも直訳して&amp;#8221;can&amp;#8221;を「出来る」だとすると、「私はあなたの辞書を使う事が出来ますか？」&lt;br /&gt;
それに対して&amp;#8221;Sure.&amp;#8221;「もちろんだよ。」という事は、&lt;br /&gt;
使う能力があるかどうかを聞いている訳ではなくて、こちらも「私はあなたの辞書を使っていいですか？」となり、上と同じように相手に対して許可を求めているという事が分かります。&lt;br /&gt;
これに対して&amp;#8221;Yes, you can.&amp;#8221;と答えるのもなくはないとは思いますが、&lt;/p&gt;
&lt;p&gt;このように&lt;strong&gt;&amp;#8220;Sure.&amp;#8221;&lt;/strong&gt;「もちろんいいですよ」といった形で答えるのが一般的となっています。&lt;br /&gt;
このように今回のセクションに関しては&lt;span style="color: #ff00ff;"&gt;助動詞&lt;/span&gt;という事が一つキーワードになっていて、&lt;br /&gt;
&lt;span style="color: #0000ff;"&gt;助動詞のあとは動詞の原形を使う&lt;/span&gt;、それから&lt;span style="color: #0000ff;"&gt;&amp;#8220;will&amp;#8221;の否定形の&amp;#8221;won’t&amp;#8221;&lt;/span&gt;の特に&lt;strong&gt;発音とスペル&lt;/strong&gt;&lt;br /&gt;
こういった所に注意して学習を進めて下さい。&lt;br /&gt;
それではセクション3に関しては以上となります。&lt;br /&gt;
&lt;!-- ▼ Lesson12 Section2 比較級 まとめ ▼ --&gt;&lt;/p&gt;
&lt;h2&gt;Lesson12 Section2 比較級（Comparative）まとめ&lt;/h2&gt;
&lt;table style="border-collapse: collapse; width: 100%;"&gt;
&lt;thead&gt;
&lt;tr&gt;
&lt;th style="background-color: #dd8500; color: #ffffff; padding: 8px; border: 1px solid #000;"&gt;項目&lt;/th&gt;
&lt;th style="background-color: #dd8500; color: #ffffff; padding: 8px; border: 1px solid #000;"&gt;内容&lt;/th&gt;
&lt;/tr&gt;
&lt;/thead&gt;
&lt;tbody&gt;&lt;!-- 行1（薄オレンジ） --&gt;&lt;/p&gt;
&lt;tr style="background-color: #f0b464; color: #000000;"&gt;
&lt;td style="padding: 8px; border: 1px solid #000;"&gt;比較級とは&lt;/td&gt;
&lt;td style="padding: 8px; border: 1px solid #000;"&gt;
&lt;ul&gt;
&lt;li&gt;&lt;strong&gt;二人・二つのものを比べるとき&lt;/strong&gt;に使う表現。&lt;/li&gt;
&lt;li&gt;「どちらが背が高いか」「どちらが速いか」など、&lt;strong&gt;優劣&lt;/strong&gt;をはっきりさせる。&lt;/li&gt;
&lt;li&gt;形容詞・副詞の形を変えて「より〜だ」を表す。&lt;/li&gt;
&lt;/ul&gt;
&lt;/td&gt;
&lt;/tr&gt;
&lt;p&gt;&lt;!-- 行2（白） --&gt;&lt;/p&gt;
&lt;tr style="background-color: #ffffff; color: #000000;"&gt;
&lt;td style="padding: 8px; border: 1px solid #000;"&gt;原級(as 〜 as)との違い&lt;/td&gt;
&lt;td style="padding: 8px; border: 1px solid #000;"&gt;
&lt;ul&gt;
&lt;li&gt;&lt;strong&gt;as 〜 as&lt;/strong&gt; … 「〜と同じくらい○○だ」＝ &lt;strong&gt;対等な比較&lt;/strong&gt;。&lt;/li&gt;
&lt;li&gt;比較級 … 「&lt;strong&gt;より&lt;/strong&gt;○○だ」＝ &lt;strong&gt;優劣をつける比較&lt;/strong&gt;。&lt;/li&gt;
&lt;li&gt;比較級では &lt;strong&gt;-er / more&lt;/strong&gt; を使う。&lt;/li&gt;
&lt;/ul&gt;
&lt;/td&gt;
&lt;/tr&gt;
&lt;p&gt;&lt;!-- 行3（薄オレンジ） --&gt;&lt;/p&gt;
&lt;tr style="background-color: #f0b464; color: #000000;"&gt;
&lt;td style="padding: 8px; border: 1px solid #000;"&gt;基本の形&lt;/td&gt;
&lt;td style="padding: 8px; border: 1px solid #000;"&gt;
&lt;ul&gt;
&lt;li&gt;&lt;strong&gt;short adj./adv.&lt;/strong&gt;： tall → taller, fast → faster など。&lt;/li&gt;
&lt;li&gt;&lt;strong&gt;long adj./adv.&lt;/strong&gt;： difficult → more difficult など。&lt;/li&gt;
&lt;li&gt;文型：&lt;strong&gt;A is taller than B.&lt;/strong&gt;（A は B より背が高い）。&lt;/li&gt;
&lt;/ul&gt;
&lt;/td&gt;
&lt;/tr&gt;
&lt;p&gt;&lt;!-- 行4（白） --&gt;&lt;/p&gt;
&lt;tr style="background-color: #ffffff; color: #000000;"&gt;
&lt;td style="padding: 8px; border: 1px solid #000;"&gt;than の役割&lt;/td&gt;
&lt;td style="padding: 8px; border: 1px solid #000;"&gt;
&lt;ul&gt;
&lt;li&gt;&lt;strong&gt;than&lt;/strong&gt; は「〜より」を表す語。&lt;/li&gt;
&lt;li&gt;than の前だけで一度文が成り立つ：&lt;br /&gt;
Mr. Smith is tall ｜ + taller + than my father.&lt;/li&gt;
&lt;li&gt;「前のものの方が、後ろのものより〜だ」という関係を作る。&lt;/li&gt;
&lt;/ul&gt;
&lt;/td&gt;
&lt;/tr&gt;
&lt;p&gt;&lt;!-- 行5（薄オレンジ） --&gt;&lt;/p&gt;
&lt;tr style="background-color: #f0b464; color: #000000;"&gt;
&lt;td style="padding: 8px; border: 1px solid #000;"&gt;-er のつけ方と ed のルール&lt;/td&gt;
&lt;td style="padding: 8px; border: 1px solid #000;"&gt;
&lt;ul&gt;
&lt;li&gt;比較級の &lt;strong&gt;-er のつけ方は過去形 -ed とほぼ同じルール&lt;/strong&gt;。&lt;/li&gt;
&lt;li&gt;短母音＋子音で終わる語：big → bigger（子音重ね＋er）。&lt;/li&gt;
&lt;li&gt;（過去形と同じく、綴りの変化パターンをセットで覚えると楽）。&lt;/li&gt;
&lt;/ul&gt;
&lt;/td&gt;
&lt;/tr&gt;
&lt;p&gt;&lt;!-- 行6（白） --&gt;&lt;/p&gt;
&lt;tr style="background-color: #ffffff; color: #000000;"&gt;
&lt;td style="padding: 8px; border: 1px solid #000;"&gt;more を使う形容詞&lt;/td&gt;
&lt;td style="padding: 8px; border: 1px solid #000;"&gt;
&lt;ul&gt;
&lt;li&gt;&lt;strong&gt;語が長いとき&lt;/strong&gt;は後ろに -er をつけず、前に &lt;strong&gt;more&lt;/strong&gt; をつける。&lt;/li&gt;
&lt;li&gt;例：difficult, famous, beautiful, likely など。&lt;/li&gt;
&lt;li&gt;目安：母音の数が &lt;strong&gt;3つ以上&lt;/strong&gt; の単語は more を使うことが多い。&lt;/li&gt;
&lt;/ul&gt;
&lt;/td&gt;
&lt;/tr&gt;
&lt;p&gt;&lt;!-- 行7（薄オレンジ） --&gt;&lt;/p&gt;
&lt;tr style="background-color: #f0b464; color: #000000;"&gt;
&lt;td style="padding: 8px; border: 1px solid #000;"&gt;比較対象は「形をそろえる」&lt;/td&gt;
&lt;td style="padding: 8px; border: 1px solid #000;"&gt;
&lt;ul&gt;
&lt;li&gt;比較する部分は&lt;strong&gt;同じ形・同じ品詞&lt;/strong&gt;でそろえる。&lt;/li&gt;
&lt;li&gt;例：John’s new PC と my PC → PC が重なるので my PC → &lt;strong&gt;mine&lt;/strong&gt;。&lt;/li&gt;
&lt;li&gt;例：This question と that question → &lt;strong&gt;that one&lt;/strong&gt; にして question を省く。&lt;/li&gt;
&lt;/ul&gt;
&lt;/td&gt;
&lt;/tr&gt;
&lt;p&gt;&lt;!-- 行8（白） --&gt;&lt;/p&gt;
&lt;tr style="background-color: #ffffff; color: #000000;"&gt;
&lt;td style="padding: 8px; border: 1px solid #000;"&gt;代名詞の使い分け&lt;/td&gt;
&lt;td style="padding: 8px; border: 1px solid #000;"&gt;
&lt;ul&gt;
&lt;li&gt;&lt;strong&gt;mine / yours / his / hers / ours / theirs&lt;/strong&gt;：名詞を繰り返さないための「〜のもの」。&lt;/li&gt;
&lt;li&gt;&lt;strong&gt;one&lt;/strong&gt;：同じ種類の名詞を繰り返すときの「1つ」。&lt;/li&gt;
&lt;li&gt;比較級でも、重複を避けつつ「形をそろえる」ために多用される。&lt;/li&gt;
&lt;/ul&gt;
&lt;/td&gt;
&lt;/tr&gt;
&lt;p&gt;&lt;!-- 行9（薄オレンジ） --&gt;&lt;/p&gt;
&lt;tr style="background-color: #f0b464; color: #000000;"&gt;
&lt;td style="padding: 8px; border: 1px solid #000;"&gt;副詞の比較級&lt;/td&gt;
&lt;td style="padding: 8px; border: 1px solid #000;"&gt;
&lt;ul&gt;
&lt;li&gt;fast → faster のように、&lt;strong&gt;副詞&lt;/strong&gt;にも -er をつけるものがある。&lt;/li&gt;
&lt;li&gt;例：Mike runs faster than John.&lt;/li&gt;
&lt;li&gt;意味は「より速く〜する」。&lt;/li&gt;
&lt;/ul&gt;
&lt;/td&gt;
&lt;/tr&gt;
&lt;p&gt;&lt;!-- 行10（白） --&gt;&lt;/p&gt;
&lt;tr style="background-color: #ffffff; color: #000000;"&gt;
&lt;td style="padding: 8px; border: 1px solid #000;"&gt;このセクションのゴール&lt;/td&gt;
&lt;td style="padding: 8px; border: 1px solid #000;"&gt;
&lt;ul&gt;
&lt;li&gt;&lt;strong&gt;-er の綴りの変化は過去形 -ed と同じルール&lt;/strong&gt;と結びつけて覚える。&lt;/li&gt;
&lt;li&gt;&lt;strong&gt;長い語は more + 形容詞 / 副詞&lt;/strong&gt; にする感覚を身につける。&lt;/li&gt;
&lt;li&gt;&lt;strong&gt;than 以下の比較対象の「形をそろえる」&lt;/strong&gt;ことを意識する。&lt;/li&gt;
&lt;/ul&gt;
&lt;/td&gt;
&lt;/tr&gt;
&lt;/tbody&gt;
&lt;/table&gt;
&lt;hr /&gt;
&lt;p&gt;&lt;!-- ▼ Lesson12 Section2 比較級 クイズ（10問） ▼ --&gt;&lt;/p&gt;
&lt;h2&gt;Lesson12 Section2 比較級チェッククイズ（10問）&lt;/h2&gt;
&lt;table style="border-collapse: collapse; width: 100%;"&gt;
&lt;thead&gt;
&lt;tr&gt;
&lt;th style="background-color: #dd8500; color: #ffffff; padding: 8px; border: 1px solid #000; width: 5%;"&gt;No.&lt;/th&gt;
&lt;th style="background-color: #dd8500; color: #ffffff; padding: 8px; border: 1px solid #000; width: 45%;"&gt;問題&lt;/th&gt;
&lt;th style="background-color: #dd8500; color: #ffffff; padding: 8px; border: 1px solid #000; width: 30%;"&gt;選択肢（A〜D）&lt;/th&gt;
&lt;th style="background-color: #dd8500; color: #ffffff; padding: 8px; border: 1px solid #000; width: 20%;"&gt;解答&lt;/th&gt;
&lt;/tr&gt;
&lt;/thead&gt;
&lt;tbody&gt;&lt;!-- Q1（薄オレンジ） --&gt;&lt;/p&gt;
&lt;tr style="background-color: #f0b464; color: #000000;"&gt;
&lt;td style="padding: 8px; border: 1px solid #000;"&gt;1&lt;/td&gt;
&lt;td style="padding: 8px; border: 1px solid #000;"&gt;「比較級」は、次のうちどのようなときに使う？&lt;/td&gt;
&lt;td style="padding: 8px; border: 1px solid #000;"&gt;A. 一人だけの様子を表すとき&lt;br /&gt;
B. 三つ以上のものを比べるとき&lt;br /&gt;
C. &lt;strong&gt;二人・二つのものを比べるとき&lt;/strong&gt;&lt;br /&gt;
D. 数を数えるとき&lt;/td&gt;
&lt;td style="padding: 8px; border: 1px solid #000; text-align: center;"&gt;&lt;button&gt;正解を見る&lt;/button&gt;&lt;br /&gt;
&lt;span id="q1" style="display: none; margin-left: 8px;"&gt;正解：C&lt;/span&gt;&lt;/td&gt;
&lt;/tr&gt;
&lt;p&gt;&lt;!-- Q2（白） --&gt;&lt;/p&gt;
&lt;tr style="background-color: #ffffff; color: #000000;"&gt;
&lt;td style="padding: 8px; border: 1px solid #000;"&gt;2&lt;/td&gt;
&lt;td style="padding: 8px; border: 1px solid #000;"&gt;「as 〜 as」と比較級の違いとして正しいものはどれ？&lt;/td&gt;
&lt;td style="padding: 8px; border: 1px solid #000;"&gt;A. 両方とも対等な比較だけを表す&lt;br /&gt;
B. 両方とも優劣だけを表す&lt;br /&gt;
C. as 〜 as は優劣、比較級は対等&lt;br /&gt;
D. &lt;strong&gt;as 〜 as は対等，比較級は優劣&lt;/strong&gt;&lt;/td&gt;
&lt;td style="padding: 8px; border: 1px solid #000; text-align: center;"&gt;&lt;button&gt;正解を見る&lt;/button&gt;&lt;br /&gt;
&lt;span id="q2" style="display: none; margin-left: 8px;"&gt;正解：D&lt;/span&gt;&lt;/td&gt;
&lt;/tr&gt;
&lt;p&gt;&lt;!-- Q3（薄オレンジ） --&gt;&lt;/p&gt;
&lt;tr style="background-color: #f0b464; color: #000000;"&gt;
&lt;td style="padding: 8px; border: 1px solid #000;"&gt;3&lt;/td&gt;
&lt;td style="padding: 8px; border: 1px solid #000;"&gt;Mr. Smith is ( ) than my father.&lt;br /&gt;
「スミスさんは私の父より背が高い。」に入る語として正しいものは？&lt;/td&gt;
&lt;td style="padding: 8px; border: 1px solid #000;"&gt;A. tall&lt;br /&gt;
B. tallest&lt;br /&gt;
C. &lt;strong&gt;taller&lt;/strong&gt;&lt;br /&gt;
D. more tall&lt;/td&gt;
&lt;td style="padding: 8px; border: 1px solid #000; text-align: center;"&gt;&lt;button&gt;正解を見る&lt;/button&gt;&lt;br /&gt;
&lt;span id="q3" style="display: none; margin-left: 8px;"&gt;正解：C&lt;/span&gt;&lt;/td&gt;
&lt;/tr&gt;
&lt;p&gt;&lt;!-- Q4（白） --&gt;&lt;/p&gt;
&lt;tr style="background-color: #ffffff; color: #000000;"&gt;
&lt;td style="padding: 8px; border: 1px solid #000;"&gt;4&lt;/td&gt;
&lt;td style="padding: 8px; border: 1px solid #000;"&gt;次のうち、&lt;strong&gt;比較対象を示す語&lt;/strong&gt;として使われているものはどれ？&lt;/td&gt;
&lt;td style="padding: 8px; border: 1px solid #000;"&gt;A. as&lt;br /&gt;
B. than&lt;br /&gt;
C. of&lt;br /&gt;
D. for&lt;/td&gt;
&lt;td style="padding: 8px; border: 1px solid #000; text-align: center;"&gt;&lt;button&gt;正解を見る&lt;/button&gt;&lt;br /&gt;
&lt;span id="q4" style="display: none; margin-left: 8px;"&gt;正解：B&lt;/span&gt;&lt;/td&gt;
&lt;/tr&gt;
&lt;p&gt;&lt;!-- Q5（薄オレンジ） --&gt;&lt;/p&gt;
&lt;tr style="background-color: #f0b464; color: #000000;"&gt;
&lt;td style="padding: 8px; border: 1px solid #000;"&gt;5&lt;/td&gt;
&lt;td style="padding: 8px; border: 1px solid #000;"&gt;big の比較級として正しいものはどれ？（短母音＋子音のルールに注意）&lt;/td&gt;
&lt;td style="padding: 8px; border: 1px solid #000;"&gt;A. biger&lt;br /&gt;
B. bigest&lt;br /&gt;
C. &lt;strong&gt;bigger&lt;/strong&gt;&lt;br /&gt;
D. more big&lt;/td&gt;
&lt;td style="padding: 8px; border: 1px solid #000; text-align: center;"&gt;&lt;button&gt;正解を見る&lt;/button&gt;&lt;br /&gt;
&lt;span id="q5" style="display: none; margin-left: 8px;"&gt;正解：C&lt;/span&gt;&lt;/td&gt;
&lt;/tr&gt;
&lt;p&gt;&lt;!-- Q6（白） --&gt;&lt;/p&gt;
&lt;tr style="background-color: #ffffff; color: #000000;"&gt;
&lt;td style="padding: 8px; border: 1px solid #000;"&gt;6&lt;/td&gt;
&lt;td style="padding: 8px; border: 1px solid #000;"&gt;次のうち、&lt;strong&gt;more&lt;/strong&gt; を使って比較級にするのが自然な形容詞はどれ？&lt;/td&gt;
&lt;td style="padding: 8px; border: 1px solid #000;"&gt;A. tall&lt;br /&gt;
B. fast&lt;br /&gt;
C. big&lt;br /&gt;
D. &lt;strong&gt;difficult&lt;/strong&gt;&lt;/td&gt;
&lt;td style="padding: 8px; border: 1px solid #000; text-align: center;"&gt;&lt;button&gt;正解を見る&lt;/button&gt;&lt;br /&gt;
&lt;span id="q6" style="display: none; margin-left: 8px;"&gt;正解：D&lt;/span&gt;&lt;/td&gt;
&lt;/tr&gt;
&lt;p&gt;&lt;!-- Q7（薄オレンジ） --&gt;&lt;/p&gt;
&lt;tr style="background-color: #f0b464; color: #000000;"&gt;
&lt;td style="padding: 8px; border: 1px solid #000;"&gt;7&lt;/td&gt;
&lt;td style="padding: 8px; border: 1px solid #000;"&gt;「私のコンピューターはジョンの新しいコンピューターより速い。」&lt;br /&gt;
My computer is faster than John’s new ( ).&lt;br /&gt;
（比較対象の「形をそろえる」ために入る語として正しいものは？）&lt;/td&gt;
&lt;td style="padding: 8px; border: 1px solid #000;"&gt;A. computer&lt;br /&gt;
B. PC&lt;br /&gt;
C. &lt;strong&gt;one&lt;/strong&gt;&lt;br /&gt;
D. mine&lt;/td&gt;
&lt;td style="padding: 8px; border: 1px solid #000; text-align: center;"&gt;&lt;button&gt;正解を見る&lt;/button&gt;&lt;br /&gt;
&lt;span id="q7" style="display: none; margin-left: 8px;"&gt;正解：C&lt;/span&gt;&lt;/td&gt;
&lt;/tr&gt;
&lt;p&gt;&lt;!-- Q8（白） --&gt;&lt;/p&gt;
&lt;tr style="background-color: #ffffff; color: #000000;"&gt;
&lt;td style="padding: 8px; border: 1px solid #000;"&gt;8&lt;/td&gt;
&lt;td style="padding: 8px; border: 1px solid #000;"&gt;「比較対象は必ず形をそろえる」とは、どのような意識のことか？&lt;/td&gt;
&lt;td style="padding: 8px; border: 1px solid #000;"&gt;A. 前半を名詞、後半を動詞にする&lt;br /&gt;
B. 前半を複数形、後半を単数形にする&lt;br /&gt;
C. &lt;strong&gt;前半と後半を同じ品詞・同じ形でそろえる&lt;/strong&gt;&lt;br /&gt;
D. 前半を英語、後半を日本語にする&lt;/td&gt;
&lt;td style="padding: 8px; border: 1px solid #000; text-align: center;"&gt;&lt;button&gt;正解を見る&lt;/button&gt;&lt;br /&gt;
&lt;span id="q8" style="display: none; margin-left: 8px;"&gt;正解：C&lt;/span&gt;&lt;/td&gt;
&lt;/tr&gt;
&lt;p&gt;&lt;!-- Q9（薄オレンジ） --&gt;&lt;/p&gt;
&lt;tr style="background-color: #f0b464; color: #000000;"&gt;
&lt;td style="padding: 8px; border: 1px solid #000;"&gt;9&lt;/td&gt;
&lt;td style="padding: 8px; border: 1px solid #000;"&gt;Mike runs ( ) than John. に入る最も適切な語はどれ？&lt;br /&gt;
（「マイクはジョンより速く走る。」）&lt;/td&gt;
&lt;td style="padding: 8px; border: 1px solid #000;"&gt;A. fast&lt;br /&gt;
B. fastest&lt;br /&gt;
C. more fast&lt;br /&gt;
D. &lt;strong&gt;faster&lt;/strong&gt;&lt;/td&gt;
&lt;td style="padding: 8px; border: 1px solid #000; text-align: center;"&gt;&lt;button&gt;正解を見る&lt;/button&gt;&lt;br /&gt;
&lt;span id="q9" style="display: none; margin-left: 8px;"&gt;正解：D&lt;/span&gt;&lt;/td&gt;
&lt;/tr&gt;
&lt;p&gt;&lt;!-- Q10（白） --&gt;&lt;/p&gt;
&lt;tr style="background-color: #ffffff; color: #000000;"&gt;
&lt;td style="padding: 8px; border: 1px solid #000;"&gt;10&lt;/td&gt;
&lt;td style="padding: 8px; border: 1px solid #000;"&gt;次のうち、このセクションの&lt;strong&gt;大事なポイント&lt;/strong&gt;を最もよく表しているものはどれ？&lt;/td&gt;
&lt;td style="padding: 8px; border: 1px solid #000;"&gt;A. 比較級では動詞の形だけを変える&lt;br /&gt;
B. 比較級では語順だけを入れ替える&lt;br /&gt;
C. &lt;strong&gt;形容詞・副詞の形を -er / more で変える&lt;/strong&gt;&lt;br /&gt;
D. 名詞の複数形だけを意識すればよい&lt;/td&gt;
&lt;td style="padding: 8px; border: 1px solid #000; text-align: center;"&gt;&lt;button&gt;正解を見る&lt;/button&gt;&lt;br /&gt;
&lt;span id="q10" style="display: none; margin-left: 8px;"&gt;正解：C&lt;/span&gt;&lt;/td&gt;
&lt;/tr&gt;
&lt;/tbody&gt;
&lt;/table&gt;
&lt;p&gt;&lt;!-- ▼ ここが「正解を見る」ボタン用の共通スクリプト ▼ --&gt;&lt;br /&gt;
&lt;script&gt;
function showAnswer(id, btn) {
  var ans = document.getElementById(id);
  if (ans) {
    ans.style.display = 'inline';
  }
  if (btn) {
    btn.style.display = 'none';
  }
}
&lt;/script&gt;&lt;/p&gt;
&lt;p&gt;&lt;!--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t>
  </si>
  <si>
    <t>以下のページは不自然なワードを使用しています。
これらを適切に自然な言葉に置き換えて下さい。
なお、本文の装飾や構造は絶対に変えないでください。
【対象ページURL】
https://eigo-rewrite.com/column/stage2-lesson11-2/
【検出された不自然ワード】
- 型
【本文】
------
&lt;p&gt;&lt;iframe title="YouTube video player" src="https://www.youtube.com/embed/aN0T7mqwi0w?si=Fm8S71xClN_nIP4P" width="560" height="315" frameborder="0" allowfullscreen="allowfullscreen"&gt;&lt;span data-mce-type="bookmark" style="display: inline-block; width: 0px; overflow: hidden; line-height: 0;" class="mce_SELRES_start"&gt;﻿&lt;/span&gt;&lt;/iframe&gt;&lt;/p&gt;
&lt;p data-start="26" data-end="88"&gt;セクション1に引き続き、今度は「to 不定詞」の応用表現として &lt;strong data-start="58" data-end="76"&gt;「疑問詞 + to 不定詞」&lt;/strong&gt; という形を学習します。&lt;br /&gt;
NEW TREASURE STAGE2 の文法事項・Lesson一覧の全体像は、&lt;strong&gt;&lt;a href="https://eigo-rewrite.com/column/hub_stage2/"&gt;NEW TREASURE STAGE2｜中2英文法 総括＋Lesson一覧（全体像はこちら）&lt;/a&gt;&lt;/strong&gt;で確認できます。&lt;/p&gt;
&lt;p data-start="90" data-end="208"&gt;疑問詞には &amp;#8220;What&amp;#8221; &amp;#8220;Which&amp;#8221; &amp;#8220;Where&amp;#8221; など多くの種類がありますが、ここでは一つずつ細かく見るのではなく、まず &lt;strong data-start="155" data-end="192"&gt;全体としてどのような意味になるのか、そして文中でどこに置かれるのか&lt;/strong&gt; に注目して学んでいきましょう。&lt;/p&gt;
&lt;p&gt;&lt;img decoding="async" fetchpriority="high" class="alignnone size-medium wp-image-847" src="https://eigo-rewrite.com/wp-content/uploads/2023/11/スライド用-300x169.jpg" alt="" width="300" height="169" srcset="https://eigo-rewrite.com/wp-content/uploads/2023/11/スライド用-300x169.jpg 300w, https://eigo-rewrite.com/wp-content/uploads/2023/11/スライド用-1024x576.jpg 1024w, https://eigo-rewrite.com/wp-content/uploads/2023/11/スライド用-768x432.jpg 768w, https://eigo-rewrite.com/wp-content/uploads/2023/11/スライド用-320x180.jpg 320w, https://eigo-rewrite.com/wp-content/uploads/2023/11/スライド用.jpg 1280w" sizes="(max-width: 300px) 100vw, 300px" /&gt;&lt;/p&gt;
&lt;p&gt;まずこちら、「疑問詞 + to 不定詞」はそのままの形です。これで疑問詞の意味「どこで」とか「何を」という意味に付け加えて、&lt;span style="color: #0000ff;"&gt;「何々したら良いか」&lt;/span&gt;とか、&lt;span style="color: #0000ff;"&gt;「何々すべきか」&lt;/span&gt;というような意味になります。&lt;/p&gt;
&lt;p&gt;基本的に、この「疑問詞 + to 不定詞」というのは、全体で&lt;span style="color: #ff0000;"&gt;名詞扱い&lt;/span&gt;します。名詞扱いするという事はどういう事かというと、&lt;span style="color: #ff6600;"&gt;2語以上の塊なので名詞句と言います。&lt;/span&gt;&lt;/p&gt;
&lt;p&gt;名詞というのは文型の単元で学習したように、主語になれるS、それから目的語は動詞のあとにこれる、そしてC補語です。be動詞のあとに置いて主語＝補語という関係が成り立ちます。&lt;/p&gt;
&lt;p&gt;基本的には、中学校のうちに習う形というのは動詞のあとに置く目的語の形で出る事が非常に多いです。ですので、実際にNew Treasureに出ている例文でもちらのように動詞のあとに置いて目的語として使うという事が例文として多くなっています。&lt;/p&gt;
&lt;p&gt;例文を見てみます。&lt;/p&gt;
&lt;p&gt;&amp;#8220;We discussed&amp;#8221;、&amp;#8221;discussed&amp;#8221;は「議論する」&lt;/p&gt;
&lt;p&gt;&amp;#8220;where to go on our vacation&amp;#8221;これで一つの塊としてみます。&lt;/p&gt;
&lt;p&gt;&amp;#8220;where&amp;#8221;という疑問詞があって、そのあとに&amp;#8221;to go on our vacation&amp;#8221;「我々の休暇でどこに行くか」というような形になっています。そうすると、動詞のあとにある訳ですから目的語です。なので、これは訳す時に「何々を」と訳します。&lt;/p&gt;
&lt;p&gt;そうすると、「私たちは休暇中にどこへ行くかについて議論しました。」というような意味になっています。&lt;/p&gt;
&lt;p&gt;注意点として&lt;span style="color: #0000ff;"&gt;&amp;#8220;discussed&amp;#8221;という動詞はそのあとに前置詞を取りません&lt;/span&gt;ので、どうしても「休暇中にどこへ行くかについて議論をした」だと、「なんとかについて」なので&amp;#8221;about&amp;#8221;がいるんじゃないかというふうに見えてしまいますが、&lt;span style="color: #0000ff;"&gt;実際に&amp;#8221;about&amp;#8221;は要りません。&lt;/span&gt;&lt;/p&gt;
&lt;p&gt;&amp;#8220;discus&amp;#8221;のあとにそのまま直接名詞、あるいはこのような名詞句を置く事が出来ます。&lt;/p&gt;
&lt;p&gt;次です。&amp;#8221;Have you decided&amp;#8221;「もう決めましたか？」という動詞がありまして、その動詞のあとに&amp;#8221;when to start tomorrow?&amp;#8221;「疑問詞 + to 不定詞」という形になっています。&lt;/p&gt;
&lt;p&gt;&amp;#8220;when&amp;#8221;はもちろん「いつ」あるいは「何時」ですから、「あなたは明日いつ出発するか決めましたか？」というような意味になっています。&lt;/p&gt;
&lt;p&gt;次です。&amp;#8221;I don’t know&amp;#8221;「私は知りません」、また&amp;#8221;know&amp;#8221;という動詞の直後に&amp;#8221;how to pronounce this word&amp;#8221;となっています。&lt;/p&gt;
&lt;p&gt;&amp;#8220;how&amp;#8221;「どのように」、&amp;#8221;pronounce&amp;#8221;は「発音する」という意味になりますから、「どのようにこの単語を発音したらいいか知りません」」というような意味になっています。&lt;/p&gt;
&lt;p&gt;&amp;#8220;how to&amp;#8221;は一部特殊なと言いますか、特徴的な訳がありまして、当然今まで「どこへ行くべきか」「いつ出発するべきか」と同じように、「どのように何々すべきか」で全然問題ないですが、&amp;#8221;how to&amp;#8221;に関しては「どのようにすべきか」「どのようにしたらいいか」という事は、それは「この単語を発音する方法」と訳す場合があります。&lt;/p&gt;
&lt;p&gt;つまり「私はこの単語の発音方法を知りません。」というような意味になります。&lt;/p&gt;
&lt;p&gt;このように、&lt;span style="color: #ff0000;"&gt;動詞のあとに「疑問詞 + to 不定詞」と置いてあげると「何々すべきかをなんとかだ」&lt;/span&gt;と訳せますので、「ask 人 to」とか「want 人 to」といった形よりもとっつきやすいかと思います。こちらも当然文の並べ順として、&amp;#8221;to&amp;#8221;のあと&amp;#8221;when&amp;#8221;とか入れてしまうと×になってしまうので、これがスラスラ書けるように是非問題集等で練習して下さい。&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t>
  </si>
  <si>
    <t>以下のページは不自然なワードを使用しています。
これらを適切に自然な言葉に置き換えて下さい。
なお、本文の装飾や構造は絶対に変えないでください。
【対象ページURL】
https://eigo-rewrite.com/column/stage2-lesson4-2/
【検出された不自然ワード】
- 型
【本文】
------
&lt;p&gt;&lt;iframe title="YouTube video player" src="https://www.youtube.com/embed/0iecUrUmfSA" width="560" height="315" frameborder="0" allowfullscreen="allowfullscreen"&gt;&lt;/iframe&gt;&lt;/p&gt;
&lt;p data-start="28" data-end="161"&gt;NEW TREASURE STAGE2 の文法事項・Lesson一覧の全体像は、&lt;strong&gt;&lt;a href="https://eigo-rewrite.com/column/hub_stage2/"&gt;NEW TREASURE STAGE2｜中2英文法 総括＋Lesson一覧（全体像はこちら）&lt;/a&gt;&lt;/strong&gt;で確認できます。&lt;br data-start="63" data-end="66" /&gt;前回は &lt;strong data-start="70" data-end="79" data-is-only-node=""&gt;名詞的用法&lt;/strong&gt; を学習しましたが、今回は &lt;strong data-start="93" data-end="102"&gt;副詞的用法&lt;/strong&gt; を扱います。&lt;br data-start="109" data-end="112" /&gt;副詞的用法は &lt;strong data-start="119" data-end="130"&gt;二つに枝分かれ&lt;/strong&gt; しているため、それぞれを一つずつ丁寧に確認していきます。&lt;/p&gt;
&lt;p data-start="163" data-end="181" data-is-last-node="" data-is-only-node=""&gt;それでは、さっそく見ていきましょう。&lt;/p&gt;
&lt;p&gt;まず、副詞的用法という事は副詞として使うという事になる訳ですが、じゃあ副詞ってなんだっけ？という話です。&lt;br /&gt;
副詞というのは、名詞以外を修飾する、こういった品詞を副詞と言いました。&lt;br /&gt;
したがって今回の副詞的用法というのは、&lt;span style="color: #ff0000;"&gt;名詞ではない他の品詞を修飾する&lt;/span&gt;という使い方になります。&lt;br /&gt;
具体的に例文で見ていきますと、こちらの&amp;#8221;to be a good pianist&amp;#8221;、ここ全体が不定詞の塊となっています。&lt;br /&gt;
これが名詞以外を修飾するという形になる訳ですが、まず一つ名詞以外の品詞として動詞が挙げられます。&lt;/p&gt;
&lt;p&gt;&lt;!--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&lt;p&gt;&lt;img decoding="async" fetchpriority="high" class="alignnone wp-image-645" src="https://eigo-rewrite.com/wp-content/uploads/2023/07/スライド用-6-300x169.jpg" alt="" width="598" height="337" srcset="https://eigo-rewrite.com/wp-content/uploads/2023/07/スライド用-6-300x169.jpg 300w, https://eigo-rewrite.com/wp-content/uploads/2023/07/スライド用-6-1024x576.jpg 1024w, https://eigo-rewrite.com/wp-content/uploads/2023/07/スライド用-6-768x432.jpg 768w, https://eigo-rewrite.com/wp-content/uploads/2023/07/スライド用-6-320x180.jpg 320w, https://eigo-rewrite.com/wp-content/uploads/2023/07/スライド用-6.jpg 1280w" sizes="(max-width: 598px) 100vw, 598px" /&gt;&lt;/p&gt;
&lt;p&gt;この場合でいうと&amp;#8221;practice&amp;#8221;「練習する」という動詞があります。&lt;br /&gt;
こういった形で、動詞を修飾する場合は「何々する為に」という目的を表す使い方をします。&lt;br /&gt;
したがって、まず一旦ここまでで区切りますと、&amp;#8221;He practices hard&amp;#8221;「彼は一生懸命練習します」となり、その後で&amp;#8221;to be a good pianist&amp;#8221;「良いピアニストになる」「上手いピアノ奏者になる」という塊があって、こちらが動詞を修飾します。&lt;br /&gt;
そうすると、「彼は良いピアニストになる為に一生懸命練習している。」という形で、&lt;span style="color: #0000ff;"&gt;「何々する為に何とかする」&lt;/span&gt;といった形で使います。&lt;br /&gt;
位置としては、基本的には文の最後、文末に置く事が多いですが、これを&lt;span style="color: #ff0000;"&gt;文の先頭&lt;/span&gt;に置いて&amp;#8221;To be a good pianist&amp;#8221;として&amp;#8221;,&amp;#8221;を置いて&amp;#8221;he practices hard”という使い方もあります。&lt;br /&gt;
ただ、現段階で多く目にする形というのは、このように文の最後に置く事が多いですから、文の最後にあって、ここに名詞はこないです。&lt;br /&gt;
そうすると名詞じゃない位置にあるという場合は「何々する為に」と訳していって下さい。&lt;br /&gt;
また、「何々する為に」という訳からこの&amp;#8221;Why&amp;#8221;に対しての受け答えの際に使う事も出来ます。&lt;br /&gt;
例えばこちらの下の文ですと、&amp;#8221;Why do you study English?&amp;#8221;「あなたは何で英語を勉強するんですか？」という疑問文があったとします。&lt;br /&gt;
その際にこういった形で&amp;#8221;To communicate with people all over the world. &amp;#8220;という形になると&amp;#8221;to communicate&amp;#8221;「コミュニケーションをとる為です」、&amp;#8221;with people&amp;#8221;「人々と」なり、&amp;#8221;all over the world&amp;#8221;とありますから、「世界中の人々とコミュニケーションをとる為です。」といった形で、&amp;#8221;Why&amp;#8221;に対して答える事が出来ます。&lt;br /&gt;
もちろん&amp;#8221;because&amp;#8221;で答えて、「何々だからです」といった答え方もありますが、このように「なんでですか？」と聞かれたら、原因とか理由を表す場合はもちろん&amp;#8221;because&amp;#8221;です。&lt;br /&gt;
「何々する為に」という目的を表す場合は、「to 不定詞」でいきなり始めて下さい。&lt;br /&gt;
つまり、「英語をなんで勉強するんですか？」「何々する為です。」といった形で、&amp;#8221;Why&amp;#8221;と聞かれた時に目的を答える際は、&amp;#8221;It is&amp;#8221;とか、あるいは&amp;#8221;I study English. &amp;#8220;というような文の形というのは取る必要がなく、「&lt;strong&gt;to 不定詞」でそのまま始めていく&lt;/strong&gt;という形の応答を覚えていきましょう。&lt;br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&lt;p&gt;&lt;img decoding="async" class="alignnone wp-image-647" src="https://eigo-rewrite.com/wp-content/uploads/2023/07/スライド用2-4-300x169.jpg" alt="" width="854" height="481" srcset="https://eigo-rewrite.com/wp-content/uploads/2023/07/スライド用2-4-300x169.jpg 300w, https://eigo-rewrite.com/wp-content/uploads/2023/07/スライド用2-4-1024x576.jpg 1024w, https://eigo-rewrite.com/wp-content/uploads/2023/07/スライド用2-4-768x432.jpg 768w, https://eigo-rewrite.com/wp-content/uploads/2023/07/スライド用2-4-320x180.jpg 320w, https://eigo-rewrite.com/wp-content/uploads/2023/07/スライド用2-4.jpg 1280w" sizes="(max-width: 854px) 100vw, 854px" /&gt;&lt;/p&gt;
&lt;p&gt;副詞的用語の二つ目です。&lt;br /&gt;
今度は、&lt;span style="color: #0000ff;"&gt;動詞ではない形容詞を修飾する場合&lt;/span&gt;というのがあります。&lt;br /&gt;
&amp;#8220;glad&amp;#8221;、これは感情を表す形容詞です。&lt;br /&gt;
「嬉しい」という意味になっています。&lt;br /&gt;
こういった感情を表す形容詞の直後に「to 不定詞」を置くと、これは&lt;strong&gt;この感情になっている原因を表します。&lt;/strong&gt;&lt;br /&gt;
そうすると、&amp;#8221;hear the news&amp;#8221;「そのニュースを聞く」というのが原因になっていますから、訳す際は「そのニュースを聞いて私たちは嬉しい。」といった形で、「何々して」という平仮名をつけて訳します。&lt;br /&gt;
ですから、下の文も&amp;#8221;sad&amp;#8221;が感情を表す形容詞です。&lt;br /&gt;
「悲しい」です。&lt;br /&gt;
直後に&amp;#8221;to read the letter from her&amp;#8221;「彼女からの手紙を読む」、こういった塊を付けますと、こちらが悲しくなった原因となります。&lt;br /&gt;
そうすると、「私は彼女からの手紙を読んで悲しかった。」といった形になります。&lt;br /&gt;
このように副詞的用法というのは、いわゆる普通の文の文末において「何々する為に」、という訳し方と、感情を表す形容詞の直後において「何々してその感情になりました」という形で&lt;span style="color: #0000ff;"&gt;二つの使い方&lt;/span&gt;がありますので、それぞれ文法問題集などを活用して練習していきましょう。&lt;br /&gt;
それではセクション2に関しては以上となります。&lt;br /&gt;
&lt;iframe title="YouTube video player" src="https://www.youtube.com/embed/0iecUrUmfSA" width="560" height="315" frameborder="0" allowfullscreen="allowfullscreen"&gt;&lt;/iframe&gt;&lt;/p&gt;
&lt;h2&gt;Lesson4 セクション2 副詞的用法 まとめ&lt;/h2&gt;
&lt;table style="width: 100%; border-collapse: collapse; text-align: left;"&gt;
&lt;thead&gt;
&lt;tr style="background-color: #dd8500; color: #ffffff;"&gt;
&lt;th style="padding: 8px; border: 1px solid #000;"&gt;No.&lt;/th&gt;
&lt;th style="padding: 8px; border: 1px solid #000;"&gt;ポイント&lt;/th&gt;
&lt;th style="padding: 8px; border: 1px solid #000;"&gt;内容&lt;/th&gt;
&lt;/tr&gt;
&lt;/thead&gt;
&lt;tbody&gt;
&lt;tr style="background-color: #f0b464; color: #000000;"&gt;
&lt;td style="padding: 8px; border: 1px solid #000;"&gt;1&lt;/td&gt;
&lt;td style="padding: 8px; border: 1px solid #000;"&gt;副詞的用法とは&lt;/td&gt;
&lt;td style="padding: 8px; border: 1px solid #000;"&gt;・不定詞が副詞として働く用法。&lt;br /&gt;
・&lt;strong&gt;名詞以外（動詞・形容詞など）を修飾する&lt;/strong&gt;のが役割。&lt;br /&gt;
・意味としては「〜するために」「〜して」といった訳になりやすい。&lt;/td&gt;
&lt;/tr&gt;
&lt;tr style="background-color: #ffffff; color: #000000;"&gt;
&lt;td style="padding: 8px; border: 1px solid #000;"&gt;2&lt;/td&gt;
&lt;td style="padding: 8px; border: 1px solid #000;"&gt;2つのパターン&lt;/td&gt;
&lt;td style="padding: 8px; border: 1px solid #000;"&gt;副詞的用法の不定詞は大きく2種類：&lt;br /&gt;
① 動詞を修飾して「〜するために」＝&lt;strong&gt;目的&lt;/strong&gt;を表す。&lt;br /&gt;
② 感情の形容詞を修飾して「〜して」＝&lt;strong&gt;その感情になった原因&lt;/strong&gt;を表す。&lt;/td&gt;
&lt;/tr&gt;
&lt;tr style="background-color: #f0b464; color: #000000;"&gt;
&lt;td style="padding: 8px; border: 1px solid #000;"&gt;3&lt;/td&gt;
&lt;td style="padding: 8px; border: 1px solid #000;"&gt;動詞を修飾する用法（目的）&lt;/td&gt;
&lt;td style="padding: 8px; border: 1px solid #000;"&gt;・&lt;strong&gt;to 不定詞が動詞を修飾&lt;/strong&gt;すると「〜するために…する」。&lt;br /&gt;
例：He practices hard &lt;strong&gt;to be a good pianist.&lt;/strong&gt;&lt;br /&gt;
→ 「彼は良いピアニストになるために一生懸命練習する。」&lt;br /&gt;
・位置は基本的に文末だが、&lt;br /&gt;
&lt;code&gt;To be a good pianist, he practices hard.&lt;/code&gt; のように文頭に出すこともできる。&lt;/td&gt;
&lt;/tr&gt;
&lt;tr style="background-color: #ffffff; color: #000000;"&gt;
&lt;td style="padding: 8px; border: 1px solid #000;"&gt;4&lt;/td&gt;
&lt;td style="padding: 8px; border: 1px solid #000;"&gt;Why に対する答えとしての to 不定詞&lt;/td&gt;
&lt;td style="padding: 8px; border: 1px solid #000;"&gt;・「Why 〜？」と理由・目的をたずねる疑問文に対して、&lt;br /&gt;
原因なら &lt;strong&gt;because 〜&lt;/strong&gt;、目的なら &lt;strong&gt;to 不定詞&lt;/strong&gt; で答えられる。&lt;br /&gt;
例：Why do you study English?&lt;br /&gt;
→ &lt;strong&gt;To communicate with people all over the world.&lt;/strong&gt;&lt;br /&gt;
・このとき、&lt;strong&gt;主語＋動詞を省き、いきなり to 不定詞で始める&lt;/strong&gt;のがポイント。&lt;/td&gt;
&lt;/tr&gt;
&lt;tr style="background-color: #f0b464; color: #000000;"&gt;
&lt;td style="padding: 8px; border: 1px solid #000;"&gt;5&lt;/td&gt;
&lt;td style="padding: 8px; border: 1px solid #000;"&gt;形容詞を修飾する用法（原因）&lt;/td&gt;
&lt;td style="padding: 8px; border: 1px solid #000;"&gt;・感情を表す形容詞の直後の &lt;strong&gt;to 不定詞が、その感情になった原因&lt;/strong&gt; を表す。&lt;br /&gt;
例：We are glad &lt;strong&gt;to hear the news.&lt;/strong&gt;&lt;br /&gt;
→ 「そのニュースを聞いて私たちはうれしい。」&lt;br /&gt;
例：I was sad &lt;strong&gt;to read the letter from her.&lt;/strong&gt;&lt;br /&gt;
→ 「彼女からの手紙を読んで私は悲しかった。」&lt;br /&gt;
・訳すときは「〜してうれしい／悲しい」のように、&lt;strong&gt;「〜して」＋感情&lt;/strong&gt;で訳す。&lt;/td&gt;
&lt;/tr&gt;
&lt;tr style="background-color: #ffffff; color: #000000;"&gt;
&lt;td style="padding: 8px; border: 1px solid #000;"&gt;6&lt;/td&gt;
&lt;td style="padding: 8px; border: 1px solid #000;"&gt;名詞的用法との違い&lt;/td&gt;
&lt;td style="padding: 8px; border: 1px solid #000;"&gt;・名詞的用法：主語・目的語・補語の位置に入り、&lt;strong&gt;「〜すること」&lt;/strong&gt;と訳す。&lt;br /&gt;
・副詞的用法：動詞や形容詞を修飾し、&lt;br /&gt;
「〜するために」「〜して（その結果）」など、&lt;strong&gt;文全体の状況・理由・目的&lt;/strong&gt;を説明する。&lt;/td&gt;
&lt;/tr&gt;
&lt;tr style="background-color: #f0b464; color: #000000;"&gt;
&lt;td style="padding: 8px; border: 1px solid #000;"&gt;7&lt;/td&gt;
&lt;td style="padding: 8px; border: 1px solid #000;"&gt;見分け方のヒント&lt;/td&gt;
&lt;td style="padding: 8px; border: 1px solid #000;"&gt;・名詞的用法：to 不定詞を「〜すること」と訳して自然なら名詞的。&lt;br /&gt;
・副詞的用法：&lt;br /&gt;
&amp;#8211; 文末で動詞にくっついていれば「〜するために」&lt;br /&gt;
&amp;#8211; 感情形容詞の直後なら「〜して（その結果）」&lt;br /&gt;
と訳して自然なら副詞的用法であることが多い。&lt;/td&gt;
&lt;/tr&gt;
&lt;/tbody&gt;
&lt;/table&gt;
&lt;hr /&gt;
&lt;h2&gt;Lesson4 セクション2 副詞的用法 クイズ（10問）&lt;/h2&gt;
&lt;p&gt;それぞれ A〜D から最も適切なものを選びましょう。「正解を見る」ボタンを押すと正解が表示されます。&lt;/p&gt;
&lt;table style="width: 100%; border-collapse: collapse; text-align: left; margin-top: 10px;"&gt;
&lt;thead&gt;
&lt;tr style="background-color: #dd8500; color: #ffffff;"&gt;
&lt;th style="padding: 8px; border: 1px solid #000;"&gt;No.&lt;/th&gt;
&lt;th style="padding: 8px; border: 1px solid #000;"&gt;問題&lt;/th&gt;
&lt;th style="padding: 8px; border: 1px solid #000;"&gt;選択肢（A〜D）&lt;/th&gt;
&lt;th style="padding: 8px; border: 1px solid #000;"&gt;正解&lt;/th&gt;
&lt;/tr&gt;
&lt;/thead&gt;
&lt;tbody&gt;&lt;!-- Q1 --&gt;&lt;/p&gt;
&lt;tr style="background-color: #f0b464; color: #000000;"&gt;
&lt;td style="padding: 8px; border: 1px solid #000;"&gt;1&lt;/td&gt;
&lt;td style="padding: 8px; border: 1px solid #000;"&gt;副詞的用法の不定詞が「修飾するもの」として正しいものはどれですか。&lt;/td&gt;
&lt;td style="padding: 8px; border: 1px solid #000;"&gt;A. 名詞だけ&lt;br /&gt;
B. 名詞以外（動詞・形容詞など）&lt;br /&gt;
C. 代名詞だけ&lt;br /&gt;
D. 接続詞だけ&lt;/td&gt;
&lt;td style="padding: 8px; border: 1px solid #000;"&gt;&lt;button id="btn-1"&gt;正解を見る&lt;/button&gt;&lt;br /&gt;
&lt;span id="answer-1" style="display: none;"&gt;正解：B&lt;/span&gt;&lt;/td&gt;
&lt;/tr&gt;
&lt;p&gt;&lt;!-- Q2 --&gt;&lt;/p&gt;
&lt;tr style="background-color: #ffffff; color: #000000;"&gt;
&lt;td style="padding: 8px; border: 1px solid #000;"&gt;2&lt;/td&gt;
&lt;td style="padding: 8px; border: 1px solid #000;"&gt;「He practices hard to be a good pianist.」の &lt;strong&gt;to be a good pianist&lt;/strong&gt; の意味として最も近いものはどれですか。&lt;/td&gt;
&lt;td style="padding: 8px; border: 1px solid #000;"&gt;A. 良いピアニストであること&lt;br /&gt;
B. 良いピアニストになるために&lt;br /&gt;
C. 良いピアニストであるべきだ&lt;br /&gt;
D. 良いピアニストだったので&lt;/td&gt;
&lt;td style="padding: 8px; border: 1px solid #000;"&gt;&lt;button id="btn-2"&gt;正解を見る&lt;/button&gt;&lt;br /&gt;
&lt;span id="answer-2" style="display: none;"&gt;正解：B&lt;/span&gt;&lt;/td&gt;
&lt;/tr&gt;
&lt;p&gt;&lt;!-- Q3 --&gt;&lt;/p&gt;
&lt;tr style="background-color: #f0b464; color: #000000;"&gt;
&lt;td style="padding: 8px; border: 1px solid #000;"&gt;3&lt;/td&gt;
&lt;td style="padding: 8px; border: 1px solid #000;"&gt;次のうち、「目的」を表す副詞的用法の to 不定詞を使った文として最も適切なのはどれですか。&lt;/td&gt;
&lt;td style="padding: 8px; border: 1px solid #000;"&gt;A. I like to music.&lt;br /&gt;
B. I have a book to read.&lt;br /&gt;
C. I got up early to catch the first train.&lt;br /&gt;
D. I am happy to the news.&lt;/td&gt;
&lt;td style="padding: 8px; border: 1px solid #000;"&gt;&lt;button id="btn-3"&gt;正解を見る&lt;/button&gt;&lt;br /&gt;
&lt;span id="answer-3" style="display: none;"&gt;正解：C&lt;/span&gt;&lt;/td&gt;
&lt;/tr&gt;
&lt;p&gt;&lt;!-- Q4 --&gt;&lt;/p&gt;
&lt;tr style="background-color: #ffffff; color: #000000;"&gt;
&lt;td style="padding: 8px; border: 1px solid #000;"&gt;4&lt;/td&gt;
&lt;td style="padding: 8px; border: 1px solid #000;"&gt;「Why do you study English?」という質問に、&lt;br /&gt;
部分的に to 不定詞だけで答える場合として最もふさわしいものはどれですか。&lt;/td&gt;
&lt;td style="padding: 8px; border: 1px solid #000;"&gt;A. Because I like English.&lt;br /&gt;
B. I study English to be a teacher.&lt;br /&gt;
C. To be a good pianist.&lt;br /&gt;
D. To communicate with people all over the world.&lt;/td&gt;
&lt;td style="padding: 8px; border: 1px solid #000;"&gt;&lt;button id="btn-4"&gt;正解を見る&lt;/button&gt;&lt;br /&gt;
&lt;span id="answer-4" style="display: none;"&gt;正解：D（C も文法的には可能だが、本文の説明に対応するのは D）&lt;/span&gt;&lt;/td&gt;
&lt;/tr&gt;
&lt;p&gt;&lt;!-- Q5 --&gt;&lt;/p&gt;
&lt;tr style="background-color: #f0b464; color: #000000;"&gt;
&lt;td style="padding: 8px; border: 1px solid #000;"&gt;5&lt;/td&gt;
&lt;td style="padding: 8px; border: 1px solid #000;"&gt;「We are glad to hear the news.」に最も自然な日本語訳はどれですか。&lt;/td&gt;
&lt;td style="padding: 8px; border: 1px solid #000;"&gt;A. 私たちはそのニュースを聞くことがうれしい。&lt;br /&gt;
B. 私たちはそのニュースを聞いてうれしい。&lt;br /&gt;
C. 私たちはそのニュースを聞くためにうれしい。&lt;br /&gt;
D. 私たちはそのニュースを聞くべきでうれしい。&lt;/td&gt;
&lt;td style="padding: 8px; border: 1px solid #000;"&gt;&lt;button id="btn-5"&gt;正解を見る&lt;/button&gt;&lt;br /&gt;
&lt;span id="answer-5" style="display: none;"&gt;正解：B&lt;/span&gt;&lt;/td&gt;
&lt;/tr&gt;
&lt;p&gt;&lt;!-- Q6 --&gt;&lt;/p&gt;
&lt;tr style="background-color: #ffffff; color: #000000;"&gt;
&lt;td style="padding: 8px; border: 1px solid #000;"&gt;6&lt;/td&gt;
&lt;td style="padding: 8px; border: 1px solid #000;"&gt;感情を表す形容詞の直後の to 不定詞の働きとして最も適切なのはどれですか。&lt;/td&gt;
&lt;td style="padding: 8px; border: 1px solid #000;"&gt;A. その感情を説明するための別の文&lt;br /&gt;
B. その感情の原因（〜して）を表す&lt;br /&gt;
C. その感情の対象（〜すること）を表す&lt;br /&gt;
D. その感情の時間（〜する時）を表す&lt;/td&gt;
&lt;td style="padding: 8px; border: 1px solid #000;"&gt;&lt;button id="btn-6"&gt;正解を見る&lt;/button&gt;&lt;br /&gt;
&lt;span id="answer-6" style="display: none;"&gt;正解：B&lt;/span&gt;&lt;/td&gt;
&lt;/tr&gt;
&lt;p&gt;&lt;!-- Q7 --&gt;&lt;/p&gt;
&lt;tr style="background-color: #f0b464; color: #000000;"&gt;
&lt;td style="padding: 8px; border: 1px solid #000;"&gt;7&lt;/td&gt;
&lt;td style="padding: 8px; border: 1px solid #000;"&gt;次の文の下線部の用法として正しいものはどれですか。&lt;br /&gt;
I was sad &lt;u&gt;to hear the story.&lt;/u&gt;&lt;/td&gt;
&lt;td style="padding: 8px; border: 1px solid #000;"&gt;A. 名詞的用法（〜すること）&lt;br /&gt;
B. 形容詞的用法（名詞を修飾）&lt;br /&gt;
C. 副詞的用法（目的：〜するために）&lt;br /&gt;
D. 副詞的用法（原因：〜して）&lt;/td&gt;
&lt;td style="padding: 8px; border: 1px solid #000;"&gt;&lt;button id="btn-7"&gt;正解を見る&lt;/button&gt;&lt;br /&gt;
&lt;span id="answer-7" style="display: none;"&gt;正解：D&lt;/span&gt;&lt;/td&gt;
&lt;/tr&gt;
&lt;p&gt;&lt;!-- Q8 --&gt;&lt;/p&gt;
&lt;tr style="background-color: #ffffff; color: #000000;"&gt;
&lt;td style="padding: 8px; border: 1px solid #000;"&gt;8&lt;/td&gt;
&lt;td style="padding: 8px; border: 1px solid #000;"&gt;副詞的用法（目的）の to 不定詞について、文中での典型的な位置として正しいものはどれですか。&lt;/td&gt;
&lt;td style="padding: 8px; border: 1px solid #000;"&gt;A. 必ず主語の前&lt;br /&gt;
B. 必ず動詞の直前&lt;br /&gt;
C. 多くの場合、文末に置く&lt;br /&gt;
D. 必ず名詞の直後&lt;/td&gt;
&lt;td style="padding: 8px; border: 1px solid #000;"&gt;&lt;button id="btn-8"&gt;正解を見る&lt;/button&gt;&lt;br /&gt;
&lt;span id="answer-8" style="display: none;"&gt;正解：C&lt;/span&gt;&lt;/td&gt;
&lt;/tr&gt;
&lt;p&gt;&lt;!-- Q9 --&gt;&lt;/p&gt;
&lt;tr style="background-color: #f0b464; color: #000000;"&gt;
&lt;td style="padding: 8px; border: 1px solid #000;"&gt;9&lt;/td&gt;
&lt;td style="padding: 8px; border: 1px solid #000;"&gt;名詞的用法と副詞的用法の違いに関する説明として最も適切なのはどれですか。&lt;/td&gt;
&lt;td style="padding: 8px; border: 1px solid #000;"&gt;A. 名詞的用法は「〜するために」、副詞的用法は「〜すること」。&lt;br /&gt;
B. 名詞的用法は名詞を修飾し、副詞的用法は名詞として使う。&lt;br /&gt;
C. 名詞的用法は主語・目的語などになり、副詞的用法は動詞や形容詞を修飾する。&lt;br /&gt;
D. 名詞的用法も副詞的用法もどちらも名詞を修飾する。&lt;/td&gt;
&lt;td style="padding: 8px; border: 1px solid #000;"&gt;&lt;button id="btn-9"&gt;正解を見る&lt;/button&gt;&lt;br /&gt;
&lt;span id="answer-9" style="display: none;"&gt;正解：C&lt;/span&gt;&lt;/td&gt;
&lt;/tr&gt;
&lt;p&gt;&lt;!-- Q10 --&gt;&lt;/p&gt;
&lt;tr style="background-color: #ffffff; color: #000000;"&gt;
&lt;td style="padding: 8px; border: 1px solid #000;"&gt;10&lt;/td&gt;
&lt;td style="padding: 8px; border: 1px solid #000;"&gt;副詞的用法（目的）の to 不定詞を使った文として最も適切なものはどれですか。&lt;/td&gt;
&lt;td style="padding: 8px; border: 1px solid #000;"&gt;A. I have a lot of homework to do.&lt;br /&gt;
B. I went to the library to study.&lt;br /&gt;
C. I am busy to study English.&lt;br /&gt;
D. I was surprised to the news.&lt;/td&gt;
&lt;td style="padding: 8px; border: 1px solid #000;"&gt;&lt;button id="btn-10"&gt;正解を見る&lt;/button&gt;&lt;br /&gt;
&lt;span id="answer-10" style="display: none;"&gt;正解：B（A は形容詞的用法：名詞 homework を修飾）&lt;/span&gt;&lt;/td&gt;
&lt;/tr&gt;
&lt;/tbody&gt;
&lt;/table&gt;
&lt;p&gt;&lt;script&gt;
function showAnswer(id) {
  var answer = document.getElementById('answer-' + id);
  var button = document.getElementById('btn-' + id);
  if (answer &amp;&amp; button) {
    answer.style.display = 'inline';
    button.style.display = 'none';
  }
}
&lt;/script&gt;&lt;/p&gt;
&lt;p&gt;&lt;!--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t>
  </si>
  <si>
    <t>以下のページは不自然なワードを使用しています。
これらを適切に自然な言葉に置き換えて下さい。
なお、本文の装飾や構造は絶対に変えないでください。
【対象ページURL】
https://eigo-rewrite.com/column/stage2-lesson5-1/
【検出された不自然ワード】
- 整え
【本文】
------
&lt;p&gt;&lt;iframe title="YouTube video player" src="https://www.youtube.com/embed/pfFxP5CoTmc" width="560" height="315" frameborder="0" allowfullscreen="allowfullscreen"&gt;&lt;span data-mce-type="bookmark" style="display: inline-block; width: 0px; overflow: hidden; line-height: 0;" class="mce_SELRES_start"&gt;﻿&lt;/span&gt;&lt;/iframe&gt;&lt;/p&gt;
&lt;p data-start="26" data-end="94"&gt;NEW TREASURE STAGE2 の文法事項・Lesson一覧の全体像は、&lt;strong&gt;&lt;a href="https://eigo-rewrite.com/column/hub_stage2/"&gt;NEW TREASURE STAGE2｜中2英文法 総括＋Lesson一覧（全体像はこちら）&lt;/a&gt;&lt;/strong&gt;で確認できます。&lt;br data-start="60" data-end="63" /&gt;この Lesson5 では &lt;strong data-start="77" data-end="84" data-is-only-node=""&gt;動名詞&lt;/strong&gt; が登場します。&lt;/p&gt;
&lt;p data-start="96" data-end="160" data-is-last-node="" data-is-only-node=""&gt;Lesson4 では不定詞を学習しましたが、その中の &lt;strong data-start="123" data-end="139"&gt;名詞的用法「〜すること」&lt;/strong&gt; に近い働きをする品詞が、この動名詞です。&lt;/p&gt;
&lt;p&gt;まず動名詞です。&lt;br /&gt;
もうこの名前に、動詞を名詞にしましたと書かれていますので、もう思いっきり名詞の位置に置きます。&lt;br /&gt;
&lt;span style="color: #ff0000;"&gt;名詞として使う&lt;/span&gt;という使い方になります。&lt;br /&gt;
そうすると不定詞の名詞的用法と同様に、基本的には&lt;span style="color: #0000ff;"&gt;「何々する事」&lt;/span&gt;と訳す事が多いです。&lt;br /&gt;
復習になりますが、不定詞の名詞的用法というのは主語の位置に置く、目的語の位置に置く、補語の位置に置くという三つの使い方がありましたから、この不定詞の名詞的用法と同様に、&lt;span style="color: #008000;"&gt;動名詞というものも主語と補語と目的語の3箇所に置く事が出来ます。&lt;/span&gt;&lt;br /&gt;
一つずつ使い方に関して見ていこうと思います。&lt;/p&gt;
&lt;p&gt;&lt;img decoding="async" fetchpriority="high" class="alignnone wp-image-665" src="https://eigo-rewrite.com/wp-content/uploads/2023/08/スライド用-1-300x169.jpg" alt="" width="738" height="416" srcset="https://eigo-rewrite.com/wp-content/uploads/2023/08/スライド用-1-300x169.jpg 300w, https://eigo-rewrite.com/wp-content/uploads/2023/08/スライド用-1-1024x576.jpg 1024w, https://eigo-rewrite.com/wp-content/uploads/2023/08/スライド用-1-768x432.jpg 768w, https://eigo-rewrite.com/wp-content/uploads/2023/08/スライド用-1-320x180.jpg 320w, https://eigo-rewrite.com/wp-content/uploads/2023/08/スライド用-1.jpg 1280w" sizes="(max-width: 738px) 100vw, 738px" /&gt;&lt;/p&gt;
&lt;p&gt;一つ目は主語です。&lt;br /&gt;
もちろんこれは文の先頭に置きますから、このように&amp;#8221;Swimming&amp;#8221;と文の先頭に置いて、こちらが主語を表しています。&lt;br /&gt;
そして主語のあとに動詞がきて、最後に&amp;#8221;fun&amp;#8221;「楽しい」といった形がきて「泳ぐ事は楽しいです。」という訳になっています。&lt;br /&gt;
注意点としてはこちらの&lt;strong&gt;&amp;#8220;swim&amp;#8221;&lt;/strong&gt;です。&lt;br /&gt;
元の単語とは&amp;#8221;swim&amp;#8221;という形で&amp;#8221;m&amp;#8221;が一つですが、&amp;#8221;ing&amp;#8221;を付ける際に、&amp;#8221;m&amp;#8221;が二つ重なっています。&lt;br /&gt;
これは何だったかというと、最後です。&lt;br /&gt;
単語の最後が短母音+子音で終わっている場合、最後の子音を重ねて&amp;#8221;ing&amp;#8221;を付けるというルールがありました。&lt;br /&gt;
これはどこでやったかというと、現在進行形とか過去進行形という単元で&amp;#8221;ing&amp;#8221;の付け方を学習しました。&lt;br /&gt;
この動名詞というのは基本的に動詞の原形に&amp;#8221;ing&amp;#8221;を付けて「する事」という使い方をします。&lt;br /&gt;
ですので、&lt;span style="color: #ff0000;"&gt;&amp;#8220;ing&amp;#8221;の付け方が分からないと動名詞自体を作る事が出来ません。&lt;/span&gt;&lt;br /&gt;
&amp;#8220;ing&amp;#8221;の付け方を忘れてしまった、あれなんだっけ？とちょっと怪しいという方は、現在進行形の単元に戻って&amp;#8221;ing&amp;#8221;の付け方というのを復習していきましょう。&lt;/p&gt;
&lt;p&gt;二つ目です。&lt;br /&gt;
こちらも不定詞と同様に、&amp;#8221;Getting daily exercise&amp;#8221;これで一つの塊を作ります。&lt;br /&gt;
これ全体で&lt;span style="color: #ff6600;"&gt;「何々する事」&lt;/span&gt;です。&lt;br /&gt;
&amp;#8220;daily&amp;#8221;は「毎日の」とか「日々の」&amp;#8221;exercise&amp;#8221;は「運動」です。&lt;br /&gt;
したがって直訳すると、「毎日の運動を得る事」と書いてあるんですが、これも直訳すると日本語的におかしくなっちゃいますので、この場合は「毎日運動する事」という程度にとどめておきましょう。&lt;br /&gt;
そうすると「毎日運動する事」は&amp;#8221;is a good habit&amp;#8221;、&amp;#8221;habit&amp;#8221;は「習慣」です。&lt;br /&gt;
したがって、「毎日運動する事は良い習慣です。」といった形になっています。&lt;br /&gt;
このように、動名詞の塊、&amp;#8221;ing&amp;#8221;の塊というのは必ずこの&amp;#8221;ing&amp;#8221;から書き始めます。&lt;br /&gt;
元々動詞ですから、「何々を」にあたる語句です。&lt;br /&gt;
この場合でいうと&amp;#8221;get&amp;#8221;です。&lt;br /&gt;
何を&amp;#8221;get&amp;#8221;するかという目的はこちらです。&lt;br /&gt;
&amp;#8220;ing&amp;#8221;の後ろに置いて、「何々を何とかする事」というような形で動名詞の塊を作っていきます。&lt;br /&gt;
それでは次に補語を見ていきましょう。&lt;br /&gt;
補語というのはbe動詞のあとにおいて主語とイコールになる、直前の名詞とイコールになる、そういったものを補語と言っていました。&lt;/p&gt;
&lt;p&gt;&lt;img decoding="async" class="alignnone wp-image-666" src="https://eigo-rewrite.com/wp-content/uploads/2023/08/スライド用2-300x169.jpg" alt="" width="808" height="455" srcset="https://eigo-rewrite.com/wp-content/uploads/2023/08/スライド用2-300x169.jpg 300w, https://eigo-rewrite.com/wp-content/uploads/2023/08/スライド用2-1024x576.jpg 1024w, https://eigo-rewrite.com/wp-content/uploads/2023/08/スライド用2-768x432.jpg 768w, https://eigo-rewrite.com/wp-content/uploads/2023/08/スライド用2-320x180.jpg 320w, https://eigo-rewrite.com/wp-content/uploads/2023/08/スライド用2.jpg 1280w" sizes="(max-width: 808px) 100vw, 808px" /&gt;&lt;/p&gt;
&lt;p&gt;という事は、この例文で見てみますと&amp;#8221;My mother’s job&amp;#8221;「私のお母さんの仕事」、これが主語になっていて&amp;#8221;is&amp;#8221;これが動詞です。&lt;br /&gt;
そのあとで&amp;#8221;teaching tennis&amp;#8221;、これが動名詞の塊となっています。&lt;br /&gt;
そうすると「する事」で訳す訳ですから、「私のお母さんの仕事はテニスを教える事です。」といった形の文になっています。&lt;/p&gt;
&lt;p&gt;また、下の文ちょっと長いですがこれ全体が主語になっています。&lt;br /&gt;
「私のお父さん」の&amp;#8221;favorite&amp;#8221;「お気に入り」の&amp;#8221;pastime&amp;#8221;「娯楽」とか「趣味」は主語で&amp;#8221;is&amp;#8221;イコール&amp;#8221;playing golf&amp;#8221;、これが一つの塊になっていて「ゴルフをする事です」というような形で、主語に対してイコールになる、be動詞を挟んでイコールになっている&lt;span style="color: #0000ff;"&gt;補語&lt;/span&gt;というものになっています。&lt;br /&gt;
そうすると&lt;span style="color: #0000ff;"&gt;「何々は何々する事です」&lt;/span&gt;といった形で訳すという事が出来ます。&lt;br /&gt;
be動詞と&amp;#8221;ing&amp;#8221;が一緒になると進行形と混ざってしまうという人がたまにいますが、進行形であれば「何々している所だ」という訳になる訳ですから、「私のお母さんの仕事がテニスをしている所です。」と言うのはおかしい訳なので、進行形と動名詞の区分けというのは&lt;span style="color: #0000ff;"&gt;訳してみれば&lt;/span&gt;一発で区別が付きます。&lt;br /&gt;
なので、そこは普通に訳して考えていって下さい。&lt;/p&gt;
&lt;p&gt;それでは最後に目的語を見ていきましょう。&lt;br /&gt;
目的語というのは、他動詞、いわゆる動詞のあとに置く名詞の事で、「何々を」とか「誰々に」を表す単語でした。&lt;br /&gt;
この場合はもちろん「する事」となっていて人ではなくものにあたりますから「何々を」「何々する事を」といった形で訳していきます。&lt;/p&gt;
&lt;p&gt;&lt;img decoding="async" loading="lazy" class="alignnone wp-image-667" src="https://eigo-rewrite.com/wp-content/uploads/2023/08/スライド用3-300x169.jpg" alt="" width="762" height="429" srcset="https://eigo-rewrite.com/wp-content/uploads/2023/08/スライド用3-300x169.jpg 300w, https://eigo-rewrite.com/wp-content/uploads/2023/08/スライド用3-1024x576.jpg 1024w, https://eigo-rewrite.com/wp-content/uploads/2023/08/スライド用3-768x432.jpg 768w, https://eigo-rewrite.com/wp-content/uploads/2023/08/スライド用3-320x180.jpg 320w, https://eigo-rewrite.com/wp-content/uploads/2023/08/スライド用3.jpg 1280w" sizes="(max-width: 762px) 100vw, 762px" /&gt;&lt;/p&gt;
&lt;p&gt;例文を見ていきます。&lt;br /&gt;
”Chris”が主語です。&lt;br /&gt;
&amp;#8220;enjoys&amp;#8221;動詞になっています。&lt;br /&gt;
&amp;#8220;studying math&amp;#8221;これで一つの塊になっていて、これで「数学を勉強する事」です。&lt;br /&gt;
もちろん「クリス」と「数学を勉強する事」はイコールではありませんから、こちらが目的語の「何々を」にあたります。&lt;br /&gt;
そうすると、「クリスは数学を勉強する事を楽しみます。」「楽しんでいます。」といった文になってきて、「何々する事を楽しむ」でちょっと違和感がある場合は、「何々して楽しむ」にしてもいいです。&lt;br /&gt;
例えばこの場合であれば、「クリスは数学を勉強して楽しんでいる。」というような形で訳していきます。&lt;br /&gt;
このように、なんとなく「to 不定詞」の「する事を」と同じような形になっていますから、この辺りまでは実は動名詞というのはそこまで難しくないと思います。&lt;br /&gt;
ですが、次からがちょっと&lt;strong&gt;大事&lt;/strong&gt;になってきます。&lt;br /&gt;
次を見て頂くと、&amp;#8221;Don’t worry&amp;#8221;「心配しないで下さい」、&amp;#8221;about&amp;#8221;「なんとかについて」、&amp;#8221;making mistakes&amp;#8221;「間違いをする事」、こちらが&amp;#8221;making mistakes&amp;#8221;「間違える事」「間違いを犯す事」といった形でこれが動名詞の塊になっています。&lt;br /&gt;
ですが、先ほどと違うのは&amp;#8221;worry&amp;#8221;という動詞の直後ではなくて&amp;#8221;about&amp;#8221;という前置詞が使われています。&lt;br /&gt;
こういったように、&amp;#8221;about&amp;#8221;とか&amp;#8221;at&amp;#8221;とか&amp;#8221;for&amp;#8221;とか&amp;#8221;in&amp;#8221;といったような前置詞のあとに、この「何々する事」という意味を付け加える時は、&lt;span style="color: #ff0000;"&gt;「to 不定詞」を使う事は出来なくて、必ず動名詞の形にします。&lt;/span&gt;&lt;br /&gt;
そうすると、この場合「間違いをする事」「間違える事について心配してはいけません」と言った形になっています。&lt;br /&gt;
訳自体はそこまで難しくないかと思いますが、前置詞のあとは動詞の原形でもなく「to 不定詞」でもなく必ず動名詞、&amp;#8221;ing&amp;#8221;にしなければならないというのが注意点となります。&lt;/p&gt;
&lt;p&gt;同じように、次の文に関しても&amp;#8221;He left the classroom&amp;#8221;、ここまではいいですね？&lt;br /&gt;
「彼は教室を出て行った」「教室を去った」です。&lt;br /&gt;
そのあと、&amp;#8221;without&amp;#8221;とあります。&lt;br /&gt;
この&amp;#8221;without&amp;#8221;というのは「何々なしで」という意味の前置詞です。&lt;br /&gt;
したがって&amp;#8221;about&amp;#8221;と同じように&amp;#8221;without&amp;#8221;も前置詞なので、そのあとは&amp;#8221;say&amp;#8221;という動詞の原形ではなく&amp;#8221;saying&amp;#8221;と&amp;#8221;ing&amp;#8221;にしないといけません。&lt;br /&gt;
そして、&amp;#8221;a word&amp;#8221;と続きます。&lt;br /&gt;
&amp;#8220;word&amp;#8221;というのは「言葉」とか「単語」ですから、「一つの単語を言う事なしで」という事は、「一つの単語すらも言う事なしで教室を去った。」つまり「彼は一言も言わずに教室を出て行った。」とか「彼は何も言わずに教室を出て行った。」といった意味となってきます。&lt;br /&gt;
このように、動名詞というのは主語においてある場合と補語に置いてある場合はそこまで大きな問題にはならないですが、この目的語の場合に注意が必要です。&lt;br /&gt;
目的語の場合はこのあとのセクションで学習するように、&lt;strong&gt;「to 不定詞」か&amp;#8221;ing&amp;#8221;かを判断しなければいけない&lt;/strong&gt;という事があったり前置詞のあとには必ず動名詞を置かなければならないといった形で、この&lt;strong&gt;動詞の後ろに置く場合に注意する点&lt;/strong&gt;というのが沢山出てきます。&lt;br /&gt;
なので、こちらも文法問題集等を使って特に前置詞のあとの動名詞の形を中心に学習していって下さい。&lt;br /&gt;
それではセクション1については以上となります。&lt;br /&gt;
&lt;!-- Lesson5 セクション1 動名詞：まとめ＆クイズ --&gt;&lt;/p&gt;
&lt;hr /&gt;
&lt;h2&gt;Lesson5 セクション1【動名詞】まとめ&lt;/h2&gt;
&lt;table style="border-collapse: collapse; width: 100%;"&gt;
&lt;tbody&gt;
&lt;tr style="background-color: #dd8500; color: #ffffff;"&gt;
&lt;th style="padding: 8px; text-align: center;"&gt;項目&lt;/th&gt;
&lt;th style="padding: 8px; text-align: left;"&gt;内容&lt;/th&gt;
&lt;/tr&gt;
&lt;tr style="background-color: #f0b464; color: #000000;"&gt;
&lt;td style="padding: 8px;"&gt;動名詞とは？&lt;/td&gt;
&lt;td style="padding: 8px;"&gt;
&lt;ul&gt;
&lt;li&gt;動名詞：&lt;strong&gt;動詞の原形＋ ing&lt;/strong&gt; を名詞として使う形&lt;/li&gt;
&lt;li&gt;意味は基本的に &lt;strong&gt;「〜すること」&lt;/strong&gt;（不定詞の名詞的用法と近い）&lt;/li&gt;
&lt;li&gt;文の中で「名詞の位置」に置かれて働く&lt;/li&gt;
&lt;/ul&gt;
&lt;/td&gt;
&lt;/tr&gt;
&lt;tr style="background-color: #ffffff; color: #000000;"&gt;
&lt;td style="padding: 8px;"&gt;動名詞の置ける場所&lt;/td&gt;
&lt;td style="padding: 8px;"&gt;
&lt;ul&gt;
&lt;li&gt;&lt;strong&gt;主語&lt;/strong&gt;：&lt;code&gt;Swimming is fun.&lt;/code&gt;（泳ぐことは楽しい）&lt;/li&gt;
&lt;li&gt;&lt;strong&gt;補語&lt;/strong&gt;：&lt;code&gt;My mother's job is teaching tennis.&lt;/code&gt;&lt;/li&gt;
&lt;li&gt;&lt;strong&gt;目的語&lt;/strong&gt;：&lt;code&gt;Chris enjoys studying math.&lt;/code&gt;&lt;/li&gt;
&lt;/ul&gt;
&lt;/td&gt;
&lt;/tr&gt;
&lt;tr style="background-color: #f0b464; color: #000000;"&gt;
&lt;td style="padding: 8px;"&gt;進行形との違い&lt;/td&gt;
&lt;td style="padding: 8px;"&gt;
&lt;ul&gt;
&lt;li&gt;&lt;strong&gt;be動詞＋ ing&lt;/strong&gt; ＝ いつも進行形とは限らない&lt;/li&gt;
&lt;li&gt;進行形：&lt;strong&gt;「〜しているところだ」&lt;/strong&gt;&lt;/li&gt;
&lt;li&gt;動名詞：&lt;strong&gt;「〜すること」&lt;/strong&gt;（訳してみると区別しやすい）&lt;/li&gt;
&lt;/ul&gt;
&lt;/td&gt;
&lt;/tr&gt;
&lt;tr style="background-color: #ffffff; color: #000000;"&gt;
&lt;td style="padding: 8px;"&gt;-ing の付け方の確認&lt;/td&gt;
&lt;td style="padding: 8px;"&gt;
&lt;ul&gt;
&lt;li&gt;基本：&lt;code&gt;play → playing&lt;/code&gt;&lt;/li&gt;
&lt;li&gt;&lt;strong&gt;短母音＋子音&lt;/strong&gt; で終わる語：最後の子音字を重ねる例）&lt;code&gt;swim → swimming&lt;/code&gt;&lt;/li&gt;
&lt;li&gt;現在進行形で学んだ &lt;strong&gt;-ing のつけ方ルール&lt;/strong&gt; をそのまま使う&lt;/li&gt;
&lt;/ul&gt;
&lt;/td&gt;
&lt;/tr&gt;
&lt;tr style="background-color: #f0b464; color: #000000;"&gt;
&lt;td style="padding: 8px;"&gt;目的語としての動名詞&lt;/td&gt;
&lt;td style="padding: 8px;"&gt;
&lt;ul&gt;
&lt;li&gt;動詞のあとに置いて &lt;strong&gt;「〜することを」&lt;/strong&gt; の意味を表す&lt;/li&gt;
&lt;li&gt;&lt;code&gt;Chris enjoys studying math.&lt;/code&gt;&lt;br /&gt;
→ クリスは数学を勉強することを楽しんでいる。&lt;/li&gt;
&lt;li&gt;訳しにくい場合は「〜して楽しむ」のように自然な日本語に整える&lt;/li&gt;
&lt;/ul&gt;
&lt;/td&gt;
&lt;/tr&gt;
&lt;tr style="background-color: #ffffff; color: #000000;"&gt;
&lt;td style="padding: 8px;"&gt;前置詞＋動名詞&lt;/td&gt;
&lt;td style="padding: 8px;"&gt;
&lt;ul&gt;
&lt;li&gt;&lt;strong&gt;前置詞の後ろに to不定詞は置けない&lt;/strong&gt;&lt;/li&gt;
&lt;li&gt;必ず &lt;strong&gt;動名詞（〜ing）&lt;/strong&gt; を置く：「前置詞＋動名詞」&lt;/li&gt;
&lt;li&gt;&lt;code&gt;Don't worry about making mistakes.&lt;/code&gt;&lt;br /&gt;
→ 間違いをすることについて心配しないで。&lt;/li&gt;
&lt;li&gt;&lt;code&gt;He left the classroom without saying a word.&lt;/code&gt;&lt;br /&gt;
→ 彼は一言も言わずに教室を出て行った。&lt;/li&gt;
&lt;/ul&gt;
&lt;/td&gt;
&lt;/tr&gt;
&lt;tr style="background-color: #f0b464; color: #000000;"&gt;
&lt;td style="padding: 8px;"&gt;このセクションのゴール&lt;/td&gt;
&lt;td style="padding: 8px;"&gt;
&lt;ul&gt;
&lt;li&gt;動名詞の基本イメージ「動詞＋ ing ＝ 〜すること」をつかむ&lt;/li&gt;
&lt;li&gt;主語・補語・目的語の3か所で使えることを理解する&lt;/li&gt;
&lt;li&gt;&lt;strong&gt;前置詞のあとは必ず動名詞&lt;/strong&gt; というルールに慣れる&lt;/li&gt;
&lt;/ul&gt;
&lt;/td&gt;
&lt;/tr&gt;
&lt;/tbody&gt;
&lt;/table&gt;
&lt;hr /&gt;
&lt;h2&gt;Lesson5 セクション1【動名詞】確認クイズ（10問）&lt;/h2&gt;
&lt;table style="border-collapse: collapse; width: 100%;"&gt;
&lt;tbody&gt;
&lt;tr style="background-color: #dd8500; color: #ffffff;"&gt;
&lt;th style="padding: 8px; text-align: center;"&gt;No.&lt;/th&gt;
&lt;th style="padding: 8px; text-align: left;"&gt;問題&lt;/th&gt;
&lt;th style="padding: 8px; text-align: left;"&gt;選択肢（A～D）&lt;/th&gt;
&lt;th style="padding: 8px; text-align: center;"&gt;正解&lt;/th&gt;
&lt;/tr&gt;
&lt;p&gt;&lt;!-- Q1 --&gt;&lt;/p&gt;
&lt;tr style="background-color: #f0b464; color: #000000;"&gt;
&lt;td style="padding: 8px; text-align: center;"&gt;1&lt;/td&gt;
&lt;td style="padding: 8px;"&gt;動名詞の基本的な意味として最も適切なものはどれですか。&lt;/td&gt;
&lt;td style="padding: 8px;"&gt;A. 〜しているところだ&lt;br /&gt;
B. 〜された&lt;br /&gt;
C. 〜すること&lt;br /&gt;
D. 〜させること&lt;/td&gt;
&lt;td style="padding: 8px; text-align: center;"&gt;&lt;button id="btn-1" type="button"&gt;正解を見る&lt;/button&gt;&lt;br /&gt;
&lt;span id="ans-1" style="display: none;"&gt;正解：C&lt;/span&gt;&lt;/td&gt;
&lt;/tr&gt;
&lt;p&gt;&lt;!-- Q2 --&gt;&lt;/p&gt;
&lt;tr style="background-color: #ffffff; color: #000000;"&gt;
&lt;td style="padding: 8px; text-align: center;"&gt;2&lt;/td&gt;
&lt;td style="padding: 8px;"&gt;動名詞が置ける位置として正しい組み合わせはどれですか。&lt;/td&gt;
&lt;td style="padding: 8px;"&gt;A. 主語・補語のみ&lt;br /&gt;
B. 補語・目的語のみ&lt;br /&gt;
C. 主語・目的語のみ&lt;br /&gt;
D. 主語・補語・目的語&lt;/td&gt;
&lt;td style="padding: 8px; text-align: center;"&gt;&lt;button id="btn-2" type="button"&gt;正解を見る&lt;/button&gt;&lt;br /&gt;
&lt;span id="ans-2" style="display: none;"&gt;正解：D&lt;/span&gt;&lt;/td&gt;
&lt;/tr&gt;
&lt;p&gt;&lt;!-- Q3 --&gt;&lt;/p&gt;
&lt;tr style="background-color: #f0b464; color: #000000;"&gt;
&lt;td style="padding: 8px; text-align: center;"&gt;3&lt;/td&gt;
&lt;td style="padding: 8px;"&gt;「泳ぐことは楽しいです。」を表す英語として最も適切なものはどれですか。&lt;/td&gt;
&lt;td style="padding: 8px;"&gt;A. Swim is fun.&lt;br /&gt;
B. Swimming is fun.&lt;br /&gt;
C. To swim is funning.&lt;br /&gt;
D. Swim fun.&lt;/td&gt;
&lt;td style="padding: 8px; text-align: center;"&gt;&lt;button id="btn-3" type="button"&gt;正解を見る&lt;/button&gt;&lt;br /&gt;
&lt;span id="ans-3" style="display: none;"&gt;正解：B&lt;/span&gt;&lt;/td&gt;
&lt;/tr&gt;
&lt;p&gt;&lt;!-- Q4 --&gt;&lt;/p&gt;
&lt;tr style="background-color: #ffffff; color: #000000;"&gt;
&lt;td style="padding: 8px; text-align: center;"&gt;4&lt;/td&gt;
&lt;td style="padding: 8px;"&gt;次のうち、&lt;strong&gt;補語&lt;/strong&gt;として動名詞が使われている文はどれですか。&lt;/td&gt;
&lt;td style="padding: 8px;"&gt;A. Swimming is fun.&lt;br /&gt;
B. Chris enjoys studying math.&lt;br /&gt;
C. My mother&amp;#8217;s job is teaching tennis.&lt;br /&gt;
D. Don&amp;#8217;t worry about making mistakes.&lt;/td&gt;
&lt;td style="padding: 8px; text-align: center;"&gt;&lt;button id="btn-4" type="button"&gt;正解を見る&lt;/button&gt;&lt;br /&gt;
&lt;span id="ans-4" style="display: none;"&gt;正解：C&lt;/span&gt;&lt;/td&gt;
&lt;/tr&gt;
&lt;p&gt;&lt;!-- Q5 --&gt;&lt;/p&gt;
&lt;tr style="background-color: #f0b464; color: #000000;"&gt;
&lt;td style="padding: 8px; text-align: center;"&gt;5&lt;/td&gt;
&lt;td style="padding: 8px;"&gt;次の日本語を表す英語として正しいものはどれですか。&lt;br /&gt;
「クリスは数学を勉強することを楽しんでいる。」&lt;/td&gt;
&lt;td style="padding: 8px;"&gt;A. Chris enjoys to study math.&lt;br /&gt;
B. Chris enjoy studying math.&lt;br /&gt;
C. Chris enjoys studying math.&lt;br /&gt;
D. Chris is studying math enjoys.&lt;/td&gt;
&lt;td style="padding: 8px; text-align: center;"&gt;&lt;button id="btn-5" type="button"&gt;正解を見る&lt;/button&gt;&lt;br /&gt;
&lt;span id="ans-5" style="display: none;"&gt;正解：C&lt;/span&gt;&lt;/td&gt;
&lt;/tr&gt;
&lt;p&gt;&lt;!-- Q6 --&gt;&lt;/p&gt;
&lt;tr style="background-color: #ffffff; color: #000000;"&gt;
&lt;td style="padding: 8px; text-align: center;"&gt;6&lt;/td&gt;
&lt;td style="padding: 8px;"&gt;次のうち、&lt;strong&gt;前置詞のあと&lt;/strong&gt;に正しく動名詞が使われているものはどれですか。&lt;/td&gt;
&lt;td style="padding: 8px;"&gt;A. Don&amp;#8217;t worry about to make mistakes.&lt;br /&gt;
B. Don&amp;#8217;t worry about making mistakes.&lt;br /&gt;
C. Don&amp;#8217;t worry to make mistakes about.&lt;br /&gt;
D. Don&amp;#8217;t worry making mistakes about.&lt;/td&gt;
&lt;td style="padding: 8px; text-align: center;"&gt;&lt;button id="btn-6" type="button"&gt;正解を見る&lt;/button&gt;&lt;br /&gt;
&lt;span id="ans-6" style="display: none;"&gt;正解：B&lt;/span&gt;&lt;/td&gt;
&lt;/tr&gt;
&lt;p&gt;&lt;!-- Q7 --&gt;&lt;/p&gt;
&lt;tr style="background-color: #f0b464; color: #000000;"&gt;
&lt;td style="padding: 8px; text-align: center;"&gt;7&lt;/td&gt;
&lt;td style="padding: 8px;"&gt;「彼は何も言わずに教室を出て行った。」を表す文として最も適切なものはどれですか。&lt;/td&gt;
&lt;td style="padding: 8px;"&gt;A. He left the classroom without say a word.&lt;br /&gt;
B. He left the classroom without to say a word.&lt;br /&gt;
C. He left the classroom without saying a word.&lt;br /&gt;
D. He left the classroom saying without a word.&lt;/td&gt;
&lt;td style="padding: 8px; text-align: center;"&gt;&lt;button id="btn-7" type="button"&gt;正解を見る&lt;/button&gt;&lt;br /&gt;
&lt;span id="ans-7" style="display: none;"&gt;正解：C&lt;/span&gt;&lt;/td&gt;
&lt;/tr&gt;
&lt;p&gt;&lt;!-- Q8 --&gt;&lt;/p&gt;
&lt;tr style="background-color: #ffffff; color: #000000;"&gt;
&lt;td style="padding: 8px; text-align: center;"&gt;8&lt;/td&gt;
&lt;td style="padding: 8px;"&gt;「前置詞のあとには必ず動名詞」というルールに当てはまる例として正しいものはどれですか。&lt;/td&gt;
&lt;td style="padding: 8px;"&gt;A. He is good at play soccer.&lt;br /&gt;
B. He is good at playing soccer.&lt;br /&gt;
C. He is good to play soccer.&lt;br /&gt;
D. He is playing soccer at good.&lt;/td&gt;
&lt;td style="padding: 8px; text-align: center;"&gt;&lt;button id="btn-8" type="button"&gt;正解を見る&lt;/button&gt;&lt;br /&gt;
&lt;span id="ans-8" style="display: none;"&gt;正解：B&lt;/span&gt;&lt;/td&gt;
&lt;/tr&gt;
&lt;p&gt;&lt;!-- Q9 --&gt;&lt;/p&gt;
&lt;tr style="background-color: #f0b464; color: #000000;"&gt;
&lt;td style="padding: 8px; text-align: center;"&gt;9&lt;/td&gt;
&lt;td style="padding: 8px;"&gt;「swim」の動名詞形として正しいスペルはどれですか。&lt;/td&gt;
&lt;td style="padding: 8px;"&gt;A. swiming&lt;br /&gt;
B. swimmng&lt;br /&gt;
C. swimming&lt;br /&gt;
D. swimed&lt;/td&gt;
&lt;td style="padding: 8px; text-align: center;"&gt;&lt;button id="btn-9" type="button"&gt;正解を見る&lt;/button&gt;&lt;br /&gt;
&lt;span id="ans-9" style="display: none;"&gt;正解：C&lt;/span&gt;&lt;/td&gt;
&lt;/tr&gt;
&lt;p&gt;&lt;!-- Q10 --&gt;&lt;/p&gt;
&lt;tr style="background-color: #ffffff; color: #000000;"&gt;
&lt;td style="padding: 8px; text-align: center;"&gt;10&lt;/td&gt;
&lt;td style="padding: 8px;"&gt;動名詞を学ぶときに、現在進行形のときに学んだ &lt;strong&gt;-ing のつけ方&lt;/strong&gt; を復習しておく必要がある主な理由として最も適切なものはどれですか。&lt;/td&gt;
&lt;td style="padding: 8px;"&gt;A. 動名詞は過去形と同じだから&lt;br /&gt;
B. 動名詞も「動詞＋ing」の形を使うから&lt;br /&gt;
C. 動名詞はすべて不規則変化だから&lt;br /&gt;
D. 動名詞は助動詞の後ろにしか来ないから&lt;/td&gt;
&lt;td style="padding: 8px; text-align: center;"&gt;&lt;button id="btn-10" type="button"&gt;正解を見る&lt;/button&gt;&lt;br /&gt;
&lt;span id="ans-10" style="display: none;"&gt;正解：B&lt;/span&gt;&lt;/td&gt;
&lt;/tr&gt;
&lt;/tbody&gt;
&lt;/table&gt;
&lt;p&gt;&lt;script&gt;
function showAnswer(n) {
  var ans = document.getElementById('ans-' + n);
  var btn = document.getElementById('btn-' + n);
  if (ans) {
    ans.style.display = 'inline';
  }
  if (btn) {
    btn.style.display = 'none';
  }
}
&lt;/script&gt;&lt;/p&gt;
&lt;p&gt;&lt;!--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t>
  </si>
  <si>
    <t>以下のページは不自然なワードを使用しています。
これらを適切に自然な言葉に置き換えて下さい。
なお、本文の装飾や構造は絶対に変えないでください。
【対象ページURL】
https://eigo-rewrite.com/column/stage3-lesson1-3/
【検出された不自然ワード】
- 型
【本文】
------
&lt;p&gt;&lt;iframe title="YouTube video player" src="https://www.youtube.com/embed/nYxcO2y85VE?si=wnaNHDqPzMRuOjAX"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class="mce_SELRES_start"&gt;﻿&lt;/span&gt;&lt;/iframe&gt;&lt;br /&gt;
&lt;!--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&lt;h3&gt;過去完了の大過去とは&lt;/h3&gt;
&lt;p&gt;今回は、&lt;strong data-start="30" data-end="52"&gt;過去のある時点よりもさらに前の出来事&lt;/strong&gt; を表す、大過去という用法について見ていきます。&lt;br /&gt;
STAGE3の英文法（時制・助動詞・不定詞など）の全体像は、&lt;strong&gt;&lt;a href="https://eigo-rewrite.com/column/stage3/"&gt;STAGE3｜高校英文法の総まとめ（全体像はこちら）&lt;/a&gt;&lt;/strong&gt;で確認できます。&lt;/p&gt;
&lt;p&gt;&lt;img decoding="async" fetchpriority="high" class="alignnone size-medium wp-image-884" src="https://eigo-rewrite.com/wp-content/uploads/2024/02/スライド用stage3-1-300x169.jpg" alt="" width="300" height="169" srcset="https://eigo-rewrite.com/wp-content/uploads/2024/02/スライド用stage3-1-300x169.jpg 300w, https://eigo-rewrite.com/wp-content/uploads/2024/02/スライド用stage3-1-1024x576.jpg 1024w, https://eigo-rewrite.com/wp-content/uploads/2024/02/スライド用stage3-1-768x432.jpg 768w, https://eigo-rewrite.com/wp-content/uploads/2024/02/スライド用stage3-1-320x180.jpg 320w, https://eigo-rewrite.com/wp-content/uploads/2024/02/スライド用stage3-1.jpg 1280w" sizes="(max-width: 300px) 100vw, 300px" /&gt;&lt;br /&gt;
「&lt;span style="color: red;"&gt;I saw&lt;/span&gt; a painting」という文があります。ここで「その」が関係代名詞として使われ、「ある有名な芸術家が描いた&lt;span style="color: red;"&gt;その&lt;/span&gt;絵を見ました」となります。私がこの時点で絵を見たという事は、絵はもうこの時点ではとっくに完成している訳です。そうすると、「&lt;span style="color: red;"&gt;had painted&lt;/span&gt;」というのが、「絵画を見た」という事はそれよりも前の時点でその絵画は完成していた訳ですから、ここよりも更に前の時点で「すでに&lt;span style="color: red;"&gt;その&lt;/span&gt;有名な芸術家が絵を描いていた」、これを過去完了形で表します。&lt;/p&gt;
&lt;h3&gt;過去完了との違い&lt;/h3&gt;
&lt;p&gt;セクション2で学んだ過去完了と何が違うのかというと、セクション2の過去完了は「継続している」や「何々していた」といった訳し方をしていました。これに対して大過去というのは、ここよりも更に前を表すだけですから、訳としては「何々した」になってしまいます。英語ではこの大過去のように過去よりも更に前の過去を表す言い方というのはありますが、日本語では「何々した」となってしまいます。&lt;br /&gt;
&lt;!--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&lt;h3&gt;形の違い&lt;/h3&gt;
&lt;p&gt;形自体は非常にシンプルになります。「&lt;span style="color: red;"&gt;have&lt;/span&gt; + 過去分子」は過去から今、「&lt;span style="color: red;"&gt;had&lt;/span&gt; + 過去分子」は過去の時点から過去の時点という形で、表している時点が違うという事に注意して学習を進めていって下さい。&lt;/p&gt;
&lt;p&gt;それではセクション3に関しては以上となります。&lt;/p&gt;
&lt;table&gt;
&lt;tbody&gt;
&lt;tr style="background-color: #dd8500; color: white;"&gt;
&lt;th&gt;ポイント&lt;/th&gt;
&lt;th&gt;説明&lt;/th&gt;
&lt;/tr&gt;
&lt;tr style="background-color: #f0b464; color: black;"&gt;
&lt;td&gt;大過去とは&lt;/td&gt;
&lt;td&gt;「過去のある時点よりさらに前の出来事」を表す用法。&lt;/td&gt;
&lt;/tr&gt;
&lt;tr style="background-color: white; color: black;"&gt;
&lt;td&gt;過去完了の形&lt;/td&gt;
&lt;td&gt;had + 過去分詞（例：had painted）&lt;/td&gt;
&lt;/tr&gt;
&lt;tr style="background-color: #f0b464; color: black;"&gt;
&lt;td&gt;現在完了との違い&lt;/td&gt;
&lt;td&gt;have + 過去分詞は「今までの継続・経験」、had + 過去分詞は「過去より前」。&lt;/td&gt;
&lt;/tr&gt;
&lt;tr style="background-color: white; color: black;"&gt;
&lt;td&gt;大過去の訳&lt;/td&gt;
&lt;td&gt;英語は「さらに前」を表すが、日本語では「〜した」としか訳せないことが多い。&lt;/td&gt;
&lt;/tr&gt;
&lt;tr style="background-color: #f0b464; color: black;"&gt;
&lt;td&gt;使用場面&lt;/td&gt;
&lt;td&gt;過去の出来事を説明する時に“それより前”を示す必要があるとき。&lt;/td&gt;
&lt;/tr&gt;
&lt;tr style="background-color: white; color: black;"&gt;
&lt;td&gt;例文のポイント&lt;/td&gt;
&lt;td&gt;「I saw a painting 〜」より前に「had painted」が起きている。&lt;/td&gt;
&lt;/tr&gt;
&lt;tr style="background-color: #f0b464; color: black;"&gt;
&lt;td&gt;日本語とのギャップ&lt;/td&gt;
&lt;td&gt;英語は時制で「前後」をはっきり区別するが、日本語では文脈で判断する。&lt;/td&gt;
&lt;/tr&gt;
&lt;/tbody&gt;
&lt;/table&gt;
&lt;table&gt;
&lt;tbody&gt;
&lt;tr style="background-color: #dd8500; color: white;"&gt;
&lt;th&gt;問題&lt;/th&gt;
&lt;th&gt;選択肢&lt;/th&gt;
&lt;th&gt;答え&lt;/th&gt;
&lt;/tr&gt;
&lt;tr style="background-color: #f0b464; color: black;"&gt;
&lt;td&gt;1. 大過去が表すのはどんな時点？&lt;/td&gt;
&lt;td&gt;A. 未来より前&lt;br /&gt;
B. 現在より前&lt;br /&gt;
C. 過去のある時点よりさらに前&lt;br /&gt;
D. 全て同時&lt;/td&gt;
&lt;td&gt;&lt;button id="q1-btn"&gt;正解を見る&lt;/button&gt;&lt;span id="q1" style="display: none;"&gt;C&lt;/span&gt;&lt;/td&gt;
&lt;/tr&gt;
&lt;tr style="background-color: white; color: black;"&gt;
&lt;td&gt;2. 過去完了（大過去）の形は？&lt;/td&gt;
&lt;td&gt;A. have + 過去分詞&lt;br /&gt;
B. had + 過去分詞&lt;br /&gt;
C. has + 過去分詞&lt;br /&gt;
D. 過去形&lt;/td&gt;
&lt;td&gt;&lt;button id="q2-btn"&gt;正解を見る&lt;/button&gt;&lt;span id="q2" style="display: none;"&gt;B&lt;/span&gt;&lt;/td&gt;
&lt;/tr&gt;
&lt;tr style="background-color: #f0b464; color: black;"&gt;
&lt;td&gt;3. 「I saw a painting that a famous artist had painted.」で「had painted」が表すのは？&lt;/td&gt;
&lt;td&gt;A. 絵を見るより後&lt;br /&gt;
B. 絵を見たのと同時&lt;br /&gt;
C. 絵を見るより前&lt;br /&gt;
D. 未来の出来事&lt;/td&gt;
&lt;td&gt;&lt;button id="q3-btn"&gt;正解を見る&lt;/button&gt;&lt;span id="q3" style="display: none;"&gt;C&lt;/span&gt;&lt;/td&gt;
&lt;/tr&gt;
&lt;tr style="background-color: white; color: black;"&gt;
&lt;td&gt;4. 日本語に訳すとき大過去はどう訳される？&lt;/td&gt;
&lt;td&gt;A. 必ず「〜していた」&lt;br /&gt;
B. 必ず「〜している」&lt;br /&gt;
C. 多くは「〜した」になる&lt;br /&gt;
D. 訳さない&lt;/td&gt;
&lt;td&gt;&lt;button id="q4-btn"&gt;正解を見る&lt;/button&gt;&lt;span id="q4" style="display: none;"&gt;C&lt;/span&gt;&lt;/td&gt;
&lt;/tr&gt;
&lt;tr style="background-color: #f0b464; color: black;"&gt;
&lt;td&gt;5. 「過去より前」を示すために必要なのは？&lt;/td&gt;
&lt;td&gt;A. 現在完了&lt;br /&gt;
B. 過去完了&lt;br /&gt;
C. 過去形&lt;br /&gt;
D. 未来形&lt;/td&gt;
&lt;td&gt;&lt;button id="q5-btn"&gt;正解を見る&lt;/button&gt;&lt;span id="q5" style="display: none;"&gt;B&lt;/span&gt;&lt;/td&gt;
&lt;/tr&gt;
&lt;tr style="background-color: white; color: black;"&gt;
&lt;td&gt;6. 「had + 過去分詞」が表せないのはどれ？&lt;/td&gt;
&lt;td&gt;A. 大過去&lt;br /&gt;
B. 過去の前の出来事&lt;br /&gt;
C. 現在より前の継続&lt;br /&gt;
D. 完了した出来事&lt;/td&gt;
&lt;td&gt;&lt;button id="q6-btn"&gt;正解を見る&lt;/button&gt;&lt;span id="q6" style="display: none;"&gt;C&lt;/span&gt;&lt;/td&gt;
&lt;/tr&gt;
&lt;tr style="background-color: #f0b464; color: black;"&gt;
&lt;td&gt;7. 「have + 過去分詞」は何を表す？&lt;/td&gt;
&lt;td&gt;A. 過去より前&lt;br /&gt;
B. 過去から現在までのつながり&lt;br /&gt;
C. 未来の話&lt;br /&gt;
D. 条件文&lt;/td&gt;
&lt;td&gt;&lt;button id="q7-btn"&gt;正解を見る&lt;/button&gt;&lt;span id="q7" style="display: none;"&gt;B&lt;/span&gt;&lt;/td&gt;
&lt;/tr&gt;
&lt;tr style="background-color: white; color: black;"&gt;
&lt;td&gt;8. 大過去が必要になる典型的な文脈は？&lt;/td&gt;
&lt;td&gt;A. 料理のレシピ&lt;br /&gt;
B. 過去の出来事を順番に説明する時&lt;br /&gt;
C. 天気予報&lt;br /&gt;
D. 感想文&lt;/td&gt;
&lt;td&gt;&lt;button id="q8-btn"&gt;正解を見る&lt;/button&gt;&lt;span id="q8" style="display: none;"&gt;B&lt;/span&gt;&lt;/td&gt;
&lt;/tr&gt;
&lt;tr style="background-color: #f0b464; color: black;"&gt;
&lt;td&gt;9. 「過去完了」と「大過去」の関係で正しいのは？&lt;/td&gt;
&lt;td&gt;A. 全く別物&lt;br /&gt;
B. 大過去は過去完了の一部の使い方&lt;br /&gt;
C. 大過去は現在完了の一部&lt;br /&gt;
D. 同じではないし関係もない&lt;/td&gt;
&lt;td&gt;&lt;button id="q9-btn"&gt;正解を見る&lt;/button&gt;&lt;span id="q9" style="display: none;"&gt;B&lt;/span&gt;&lt;/td&gt;
&lt;/tr&gt;
&lt;tr style="background-color: white; color: black;"&gt;
&lt;td&gt;10. 「had painted」のように“過去より前”を示す理由として正しいのは？&lt;/td&gt;
&lt;td&gt;A. 文が長くなるため&lt;br /&gt;
B. 誤解を避けるため時系列を明確にする&lt;br /&gt;
C. 未来の計画を表すため&lt;br /&gt;
D. 命令文にするため&lt;/td&gt;
&lt;td&gt;&lt;button id="q10-btn"&gt;正解を見る&lt;/button&gt;&lt;span id="q10" style="display: none;"&gt;B&lt;/span&gt;&lt;/td&gt;
&lt;/tr&gt;
&lt;/tbody&gt;
&lt;/table&gt;
&lt;p&gt;&lt;script&gt;
function showAnswer(id) {
  document.getElementById(id).style.display = 'inline';
  document.getElementById(id + '-btn').style.display = 'none';
}
&lt;/script&gt;&lt;/p&gt;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&lt;p&gt;&amp;nbsp;&lt;/p&gt;
------</t>
  </si>
  <si>
    <t>以下のページは不自然なワードを使用しています。
これらを適切に自然な言葉に置き換えて下さい。
なお、本文の装飾や構造は絶対に変えないでください。
【対象ページURL】
https://eng-support.com/column/book2-lesson13-scene/
【検出された不自然ワード】
- 型
【本文】
------
&lt;p&gt;&lt;iframe title="YouTube video player" src="https://www.youtube.com/embed/he67LQ_R7bM?si=ZXw3EtSgpX-ZWSk3" width="560" height="315" frameborder="0" allowfullscreen="allowfullscreen"&gt;&lt;span data-mce-type="bookmark" style="display: inline-block; width: 0px; overflow: hidden; line-height: 0;" class="mce_SELRES_start"&gt;﻿&lt;/span&gt;&lt;/iframe&gt;&lt;/p&gt;
&lt;h3&gt;動名詞の基礎&lt;/h3&gt;
&lt;p&gt;今回は、Book2 Lesson13シーン2における動名詞の動詞や前置詞の目的語について学びます。動名詞とは、動詞の原形に&lt;span style="color: red;"&gt;&amp;#8220;ing&amp;#8221;&lt;/span&gt;を付けたもので、名詞の働きができるものです。では、名詞の働きについて五つ言えるようになりましたか？主語、補語、他動詞の目的語、前置詞の目的語、同格の五つです。動名詞はこの五つすべての働きを持つことができます。そのうち主語と補語についてはLesson13シーン1で勉強済みです。&lt;/p&gt;
&lt;h3&gt;他動詞の目的語&lt;/h3&gt;
&lt;p&gt;次はシーン2における他動詞の目的語についてです。PROGRESSでは動詞の目的語と呼びますが、動詞は他動詞と自動詞に分かれます。目的語があるのは他動詞であり、他動詞は必ず目的語を持つことが特徴です。したがって、今回は他動詞の目的語と前置詞の目的語の二つを勉強します。まずは他動詞の目的語から始めましょう。&lt;/p&gt;
&lt;p&gt;実は不定詞についても勉強しました。例えば、「&lt;span style="color: red;"&gt;I like to skate.&lt;/span&gt;」（私はスケートをするのが好きだ）という文です。「私」が主語で、&lt;span style="color: red;"&gt;&amp;#8220;like&amp;#8221;&lt;/span&gt;が他動詞として使われています。&lt;span style="color: red;"&gt;&amp;#8220;like&amp;#8221;&lt;/span&gt;は「何々が好きだ」という意味で、何が好きなのかを目的語で示さなければなりません。&lt;/p&gt;
&lt;h3&gt;不定詞と動名詞の使い分け&lt;/h3&gt;
&lt;p&gt;「スケートをする事が好きだ」という場合、目的語は&lt;span style="color: red;"&gt;&amp;#8220;to skate&amp;#8221;&lt;/span&gt;または&lt;span style="color: red;"&gt;&amp;#8220;skating&amp;#8221;&lt;/span&gt;のどちらでも使えます。動名詞と不定詞のどちらも目的語として使うことができる動詞は少ないため、そこはしっかり覚えておきましょう。シーン2のLookの例文1と2は目的語が動名詞でも不定詞でも使えるパターンです。「&lt;span style="color: red;"&gt;I like to skate.&lt;/span&gt;」と「&lt;span style="color: red;"&gt;I like skating.&lt;/span&gt;」はどちらも「SVtO」第3文型の文です。&lt;/p&gt;
&lt;p&gt;ここで注意が必要なのは、&lt;span style="color: red;"&gt;&amp;#8220;skate&amp;#8221;&lt;/span&gt;という単語がスポーツの名前であるという点です。冬季オリンピックの際にも&lt;span style="color: red;"&gt;&amp;#8220;skate&amp;#8221;&lt;/span&gt;という表現が見られますが、英語では動詞としてのみ使います。正しい発音は「スケイト」です。&lt;/p&gt;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&lt;h3&gt;スポーツ名の使い分け&lt;/h3&gt;
&lt;p&gt;名詞として「スケート」と言いたい場合、実際には&lt;span style="color: red;"&gt;&amp;#8220;skating&amp;#8221;&lt;/span&gt;を使います。動名詞である&lt;span style="color: red;"&gt;&amp;#8220;skating&amp;#8221;&lt;/span&gt;はスポーツ名として名詞で使う際も同じです。したがって、&lt;span style="color: red;"&gt;&amp;#8220;skating&amp;#8221;&lt;/span&gt;を動名詞として考えた場合は「私はスケートをする事が好きだ」となります。一方で、&lt;span style="color: red;"&gt;&amp;#8220;skate&amp;#8221;&lt;/span&gt;を名詞と捉えると「私はスケートが好きだ」となります。この際、注意が必要です。&lt;/p&gt;
&lt;p&gt;「私はスケートが好きだ」という訳はあまりおすすめしません。「スケートをするのが好きだ」と「スケートが好きだ」では、意味に微妙な違いがあるからです。最近、大学生と話をした際、「スポーツするのは大好きだけど、見るのはあまり好まない」と言われました。このように、&lt;span style="color: red;"&gt;&amp;#8220;skating&amp;#8221;&lt;/span&gt;を動名詞と考えると「スケートをするのが好きだ」という意図が明確になります。&lt;/p&gt;
&lt;h3&gt;他の動名詞との比較&lt;/h3&gt;
&lt;p&gt;同様の違いは&lt;span style="color: red;"&gt;&amp;#8220;ski&amp;#8221;&lt;/span&gt;と&lt;span style="color: red;"&gt;&amp;#8220;skiing&amp;#8221;&lt;/span&gt;にも見られます。&lt;span style="color: red;"&gt;&amp;#8220;ski&amp;#8221;&lt;/span&gt;は「スキーをする」という自動詞で、&lt;span style="color: red;"&gt;&amp;#8220;skiing&amp;#8221;&lt;/span&gt;が「スキーをする事」という動名詞及び「スキー」という名詞を兼ねます。この使い分けも理解しておくと良いでしょう。&lt;/p&gt;
&lt;hr /&gt;
&lt;p&gt;&lt;iframe loading="lazy" title="YouTube video player" src="https://www.youtube.com/embed/0a_-_hiFnJw?si=3rZ5-P9wVnqyKQpS" width="560" height="315" frameborder="0" allowfullscreen="allowfullscreen"&gt;&lt;/iframe&gt;&lt;/p&gt;
&lt;h3&gt;他動詞の目的語と動名詞&lt;/h3&gt;
&lt;p&gt;他動詞の目的語には不定詞でも動名詞でも使用できるパターンがあります。例えば、以下の文を見てみましょう。&lt;/p&gt;
&lt;h3&gt;例文の解説&lt;/h3&gt;
&lt;p&gt;「Chris hates &lt;span style="color: red;"&gt;getting up early&lt;/span&gt;。」において、&lt;span style="color: red;"&gt;&amp;#8220;hate&amp;#8221;&lt;/span&gt;は「何々が大嫌いだ」という意味になります。ここで注意すべきは、「が」という助詞を使うことです。これは他動詞の特徴であり、「何々が大嫌いだ」という形で訳す必要があります。また、目的語に人間が来た場合は、「誰々が憎い」と訳すこともあります。&lt;/p&gt;
&lt;h3&gt;文の構造&lt;/h3&gt;
&lt;p&gt;この文では、&lt;span style="color: red;"&gt;&amp;#8220;Chris&amp;#8221;&lt;/span&gt;が主語で、&lt;span style="color: red;"&gt;&amp;#8220;hates&amp;#8221;&lt;/span&gt;が他動詞です。何が大嫌いなのかというと、&lt;span style="color: red;"&gt;&amp;#8220;getting up early&amp;#8221;&lt;/span&gt;です。ここで、他動詞の後ろには必ず目的語が来ることを確認しましょう。目的語は必ず名詞ですから、&lt;span style="color: red;"&gt;&amp;#8220;getting up early&amp;#8221;&lt;/span&gt;は名詞として機能し、つまり動名詞であると判断できます。&lt;/p&gt;
&lt;h3&gt;動名詞と不定詞の使い分け&lt;/h3&gt;
&lt;p&gt;動名詞は英語で「&lt;span style="color: red;"&gt;gerund&lt;/span&gt;」と呼ばれ、頭文字を取って「&lt;span style="color: red;"&gt;G&lt;/span&gt;」と略されます。ここで、「クリスは早起きすることが大嫌いだ」と解釈することができます。つまり、&lt;span style="color: red;"&gt;&amp;#8220;hate&amp;#8221;&lt;/span&gt;は「何々する事が大嫌いだ」と訳せます。この動名詞の形に加えて、「&lt;span style="color: red;"&gt;hate to 動詞原形&lt;/span&gt;」という不定詞の名詞的用法でも同様の意味になります。&lt;/p&gt;
&lt;p&gt;最終的に、&lt;span style="color: red;"&gt;&amp;#8220;Chris hates&amp;#8221;&lt;/span&gt;は「SVt」構造なので、&lt;span style="color: red;"&gt;&amp;#8220;O&amp;#8221;&lt;/span&gt;として名詞が必要です。したがって、&lt;span style="color: red;"&gt;&amp;#8220;to get up early&amp;#8221;&lt;/span&gt;は不定詞の名詞的用法であると結論づけられます。この場合、訳はどちらでも同じです。&lt;/p&gt;
&lt;hr /&gt;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&lt;p&gt;&lt;iframe loading="lazy" title="YouTube video player" src="https://www.youtube.com/embed/KLtCttTAhDM?si=zlOJF4D6o81Slf-a" width="560" height="315" frameborder="0" allowfullscreen="allowfullscreen"&gt;&lt;/iframe&gt;&lt;/p&gt;
&lt;h3&gt;他動詞の目的語と動名詞の使い分け&lt;/h3&gt;
&lt;p&gt;では次に、他動詞の目的語が動名詞でありながら不定詞にしてはいけないパターンを見ていきましょう。それがPROGRESSの3番の文です。&lt;/p&gt;
&lt;h3&gt;例文の解説&lt;/h3&gt;
&lt;p&gt;&lt;span style="color: red;"&gt;&amp;#8220;I have to finish drawing these cartoons by tomorrow.&amp;#8221;&lt;/span&gt;において、&lt;span style="color: red;"&gt;&amp;#8220;I have to finish&amp;#8221;&lt;/span&gt;は「私は何々を終わらせなければならない」という意味です。ここで重要なのは、「終わらせなければならない」の部分ではなく「何々を終わらせなければならない」という形で訳すことです。この「を」を使うことで、&lt;span style="color: red;"&gt;&amp;#8220;I&amp;#8221;&lt;/span&gt;が主語のあとに&lt;span style="color: red;"&gt;&amp;#8220;have to finish&amp;#8221;&lt;/span&gt;が続き、&lt;span style="color: red;"&gt;&amp;#8220;finish&amp;#8221;&lt;/span&gt;は他動詞だと理解しましょう。他動詞の後には必ず目的語が来るので、目的語は名詞である必要があります。この文では、&lt;span style="color: red;"&gt;&amp;#8220;drawing&amp;#8221;&lt;/span&gt;が目的語として機能し、動名詞であると判断できます。&lt;/p&gt;
&lt;h3&gt;文の構造と時間関係&lt;/h3&gt;
&lt;p&gt;&lt;span style="color: red;"&gt;&amp;#8220;draw&amp;#8221;&lt;/span&gt;は「何々を書く」という他動詞で、&lt;span style="color: red;"&gt;&amp;#8220;these cartoons&amp;#8221;&lt;/span&gt;がその目的語になります。また、&lt;span style="color: red;"&gt;&amp;#8220;by tomorrow&amp;#8221;&lt;/span&gt;は副詞的に&lt;span style="color: red;"&gt;&amp;#8220;finish&amp;#8221;&lt;/span&gt;に掛かります。したがって、目的語は&lt;span style="color: red;"&gt;&amp;#8220;drawing these cartoons&amp;#8221;&lt;/span&gt;となります。この場合、「私は明日までにこれらの漫画を書くことを終えなければならない」という解釈になります。目的語が動名詞である場合、&lt;span style="color: red;"&gt;&amp;#8220;like drawing&amp;#8221;&lt;/span&gt;や&lt;span style="color: red;"&gt;&amp;#8220;hate drawing&amp;#8221;&lt;/span&gt;のように動名詞と不定詞の両方が使えますが、&lt;span style="color: red;"&gt;&amp;#8220;finish&amp;#8221;&lt;/span&gt;の場合は&lt;span style="color: red;"&gt;&amp;#8220;finish drawing&amp;#8221;&lt;/span&gt;でなければなりません。&lt;/p&gt;
&lt;h3&gt;不定詞との違い&lt;/h3&gt;
&lt;p&gt;この他動詞の使い方について、&lt;span style="color: red;"&gt;&amp;#8220;want&amp;#8221;&lt;/span&gt;の場合は不定詞が目的語として使えることに注意が必要です。例えば、&lt;span style="color: red;"&gt;&amp;#8220;I want to draw these cartoons by tomorrow.&amp;#8221;&lt;/span&gt;という文では、&lt;span style="color: red;"&gt;&amp;#8220;to draw&amp;#8221;&lt;/span&gt;が目的語になります。ここでのポイントは、動詞と目的語の時間的な関係です。&lt;span style="color: red;"&gt;&amp;#8220;want&amp;#8221;&lt;/span&gt;の方が描きたいという意志が先にあるため、&lt;span style="color: red;"&gt;&amp;#8220;to draw&amp;#8221;&lt;/span&gt;が適切ですが、&lt;span style="color: red;"&gt;&amp;#8220;finish&amp;#8221;&lt;/span&gt;の場合は描き終えることが前提となるため、動名詞&lt;span style="color: red;"&gt;&amp;#8220;drawing&amp;#8221;&lt;/span&gt;を使う必要があります。&lt;/p&gt;
&lt;h3&gt;目的語の選び方&lt;/h3&gt;
&lt;p&gt;多くの学校で、目的語が不定詞か動名詞かを覚えるように言われますが、これは覚えるのが難しいです。重要なのは、他動詞と目的語の時間的な関係を理解することです。動名詞の場合は時間が後、前の場合は不定詞を使います。この原則をまず覚えておくと良いでしょう。動詞の目的語を動名詞か不定詞にしたい場合、時間が後前なら動名詞、前後なら不定詞を使うということです。&lt;/p&gt;
&lt;hr /&gt;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0;"&gt;英語教室「サポート」の『過去問演習講座』：完璧な分析と対策を！&lt;/p&gt;
&lt;p&gt;        &lt;a href="https://eng-support.com/kouza/#過去問演習講座" style="background-color: #FF8C00; color: white; padding: 5px 10px; text-align: center; text-decoration: none; display: inline-block; font-size: 14px;"&gt;詳細を見る&lt;/a&gt;
    &lt;/div&gt;
&lt;/div&gt;
&lt;p&gt;&lt;iframe loading="lazy" title="YouTube video player" src="https://www.youtube.com/embed/zjZAfk2yz6k?si=HgZxDIxA7gavIVjw" width="560" height="315" frameborder="0" allowfullscreen="allowfullscreen"&gt;&lt;/iframe&gt;&lt;/p&gt;
&lt;h3&gt;不定詞と動名詞の概要&lt;/h3&gt;
&lt;p&gt;ここでもう一度不定詞と名詞的用法、「to 動詞原形」、動名詞「何々ing」についてまとめたいと思います。名詞の働きについて、主語、補語、他動詞の目的語、前置詞の目的語、同格の5つがあります。他動詞に括弧していますが、普通は単に目的語と言った場合は他動詞を指します。&lt;/p&gt;
&lt;h3&gt;不定詞の名詞的用法&lt;/h3&gt;
&lt;p&gt;不定詞の名詞的用法は基本的に主語、補語、他動詞の目的語の3つに使えますが、例外も存在します。前置詞の目的語になる例外や、同格に関しては解釈の違いがあるため、今回は触れません。一方、動名詞は5つの働きすべてに適用できます。&lt;/p&gt;
&lt;h3&gt;主語と補語の選び方&lt;/h3&gt;
&lt;p&gt;主語と補語の時は、不定詞と動名詞のどちらを使っても構いません。厳密な区別は存在しますが、大学で英語を専門に学ぶ人にとってのみ重要です。アメリカ人でもこの違いを理解していない人がいます。&lt;/p&gt;
&lt;h3&gt;他動詞の目的語の使い方&lt;/h3&gt;
&lt;p&gt;他動詞の目的語の場合、&lt;span style="color: red;"&gt;&amp;#8220;want to go&amp;#8221;&lt;/span&gt;と&lt;span style="color: red;"&gt;&amp;#8220;finish doing my homework&amp;#8221;&lt;/span&gt;のように、不定詞しかダメ、動名詞しかダメという場合もあります。しかし、&lt;span style="color: red;"&gt;&amp;#8220;like&amp;#8221;&lt;/span&gt;や&lt;span style="color: red;"&gt;&amp;#8220;hate&amp;#8221;&lt;/span&gt;はどちらでも使用できます。ここで不定詞の名詞的用法と動名詞の区別が面倒です。前置詞の目的語や同格については、動名詞の方だけを考慮すれば良いでしょう。&lt;/p&gt;
&lt;h3&gt;時間的関係の理解&lt;/h3&gt;
&lt;p&gt;目的語に不定詞が使われる場合、&lt;span style="color: red;"&gt;&amp;#8220;want to go&amp;#8221;&lt;/span&gt;は「行く前に行きたい」という意味になります。&lt;span style="color: red;"&gt;&amp;#8220;want&amp;#8221;&lt;/span&gt;が前、&lt;span style="color: red;"&gt;&amp;#8220;to go&amp;#8221;&lt;/span&gt;が後です。一方、目的語が動名詞の時はその逆で、&lt;span style="color: red;"&gt;&amp;#8220;finish doing my homework&amp;#8221;&lt;/span&gt;は「宿題する事」を終える前に「宿題をする」ことを示しています。ここで「&lt;span style="color: red;"&gt;Vt&lt;/span&gt;」と「&lt;span style="color: red;"&gt;O&lt;/span&gt;」で前後の関係を理解することが重要です。&lt;/p&gt;
&lt;h3&gt;不定詞と動名詞の記憶法&lt;/h3&gt;
&lt;p&gt;学校では不定詞は未来、動名詞は過去と教わることが多いですが、これは必ずしも正しいとは限りません。重要なのは、「&lt;span style="color: red;"&gt;Vt&lt;/span&gt;」よりの時点で未来と過去を比較することです。&lt;span style="color: red;"&gt;&amp;#8220;wanted to go&amp;#8221;&lt;/span&gt;と言った場合、過去の「行きたい」と思った時からの未来ということになります。&lt;/p&gt;
&lt;h3&gt;感情と思考の反復&lt;/h3&gt;
&lt;p&gt;動名詞の大事なポイントは、反復や習慣です。例えば、「ピアノの練習をする」は、&lt;span style="color: red;"&gt;&amp;#8220;practice playing the piano.&amp;#8221;&lt;/span&gt;となります。練習は反復が必要です。また、感情や思考も反復するものです。感情は楽しいことを何度も感じることや、思考は試行錯誤を重ねることが基本です。&lt;/p&gt;
&lt;hr /&gt;
&lt;p&gt;&lt;iframe loading="lazy" title="YouTube video player" src="https://www.youtube.com/embed/1IDhmXOm8wI?si=hhLAWKr_B26A_ZXq" width="560" height="315" frameborder="0" allowfullscreen="allowfullscreen"&gt;&lt;/iframe&gt;&lt;/p&gt;
&lt;h3&gt;PROGRESSの基本的な学習法&lt;/h3&gt;
&lt;p&gt;PROGRESSでは、勉強する際に基本的な部分まで一気に進めることがあります。訳し方を丸暗記するだけならそれほど難しくないからです。しかし、もう少し深く学んでいきたいと思います。まず、&lt;span style="color: red;"&gt;Look&lt;/span&gt;に戻ってみましょう。&lt;/p&gt;
&lt;h3&gt;不定詞と動名詞の基本&lt;/h3&gt;
&lt;p&gt;&lt;span style="color: red;"&gt;&amp;#8220;I like to skate.&amp;#8221;&lt;/span&gt; と &lt;span style="color: red;"&gt;&amp;#8220;I like skating.&amp;#8221;&lt;/span&gt; は同じ意味です。「私はスケートをすることが好きだ」という訳になります。ここで、&lt;span style="color: red;"&gt;&amp;#8220;I&amp;#8221;&lt;/span&gt;が主語で、&lt;span style="color: red;"&gt;&amp;#8220;like&amp;#8221;&lt;/span&gt;は他動詞です。この他動詞の後には、「何々が好きだ」の何々にあたる名詞を続けます。したがって、&lt;span style="color: red;"&gt;&amp;#8220;to skate&amp;#8221;&lt;/span&gt; は目的語の名詞で、これは名詞的用法の不定詞です。一方、&lt;span style="color: red;"&gt;&amp;#8220;skating&amp;#8221;&lt;/span&gt;も目的語として使われ、名詞（動名詞）としても機能します。「私はスケートが好きだ」という意味にもなります。&lt;/p&gt;
&lt;h3&gt;中断の使い方と時間的関係&lt;/h3&gt;
&lt;p&gt;次に見ていきましょう。&lt;span style="color: red;"&gt;&amp;#8220;They stopped taking pictures.&amp;#8221;&lt;/span&gt; と &lt;span style="color: red;"&gt;&amp;#8220;They stopped to take pictures.&amp;#8221;&lt;/span&gt; という文があります。この2つは異なります。上の文は、「何を止めたのか」というと、&lt;span style="color: red;"&gt;&amp;#8220;taking pictures&amp;#8221;&lt;/span&gt;を中断したことを示しています。ここで、&lt;span style="color: red;"&gt;&amp;#8220;stopped&amp;#8221;&lt;/span&gt;は他動詞で、動名詞の「中断」は前後の関係が成立します。&lt;/p&gt;
&lt;p&gt;一方、&lt;span style="color: red;"&gt;&amp;#8220;They stopped to take pictures.&amp;#8221;&lt;/span&gt;は時間関係が逆転します。止める前に写真を撮っていたわけですから、&lt;span style="color: red;"&gt;&amp;#8220;to take&amp;#8221;&lt;/span&gt;という不定詞に変わると、前後の関係が逆になるため、この文は意味的におかしくなります。ここで、&lt;span style="color: red;"&gt;&amp;#8220;to take pictures&amp;#8221;&lt;/span&gt;は副詞的用法として解釈され、「写真を撮るために立ち止まる」という意味になります。&lt;/p&gt;
&lt;h3&gt;不定詞の副詞的用法と復習&lt;/h3&gt;
&lt;p&gt;PROGRESSではさまざまな文法が交互に登場します。このようなときに「何々するために」という不定詞を忘れてしまったり、副詞的用法について思い出せなかったりすることがあります。これは自然なことですので、今一度不定詞の副詞的用法を復習しましょう。&lt;/p&gt;
&lt;p&gt;忘れてしまったと気づいたら、その瞬間にもう一度勉強することが大切です。1回や2回の学習で忘れるのは普通のことです。繰り返し勉強することで、徐々に忘れなくなります。思い出せないときはその場で復習するのが最も効果的です。&lt;/p&gt;
&lt;hr /&gt;
&lt;p&gt;&lt;iframe loading="lazy" title="YouTube video player" src="https://www.youtube.com/embed/NvvFeI22gQA?si=TJvOKeDUC1nd7PJg" width="560" height="315" frameborder="0" allowfullscreen="allowfullscreen"&gt;&lt;/iframe&gt;&lt;/p&gt;
&lt;h3&gt;Lesson13 シーン2: 動名詞の目的語&lt;/h3&gt;
&lt;p&gt;ここまでは動名詞が他動詞の目的語になっている場合の勉強でした。この他動詞の目的語になる場合の学習が一番難しい理由は、不定詞の名詞的用法を使うべきか、動名詞を使うべきか、またはどちらでもよいのか、あるいは意味が異なる場合もあるためです。ただし、他動詞の前後関係を覚えていれば、意味が異なる場合も難しくありません。ここからは、動名詞が前置詞の目的語になっている場合を学んでいきます。&lt;/p&gt;
&lt;h3&gt;前置詞の目的語になる動名詞&lt;/h3&gt;
&lt;p&gt;例えば、PROGRESSの4番にある文を見てみましょう。&lt;span style="color: red;"&gt;&amp;#8220;The team was proud of winning the championship.&amp;#8221;&lt;/span&gt; ここでの &lt;span style="color: red;"&gt;&amp;#8220;the championship&amp;#8221;&lt;/span&gt; は「大会」と訳しておきます。高校野球なら「甲子園」と訳すのが適切ですが、何の大会か不明なので「大会」にしておきます。「トーナメント」や「リーグ戦」と訳すこともできますが、日本の高校の大会はトーナメント方式が中心で、負けたらその時点で終了という仕組みが問題視されることもあります。対して、海外ではリーグ戦が一般的で、1試合目で負けても挽回のチャンスがあります。この違いは、日本の武士の世の中の影響とも言われています。&lt;/p&gt;
&lt;h3&gt;be proud of の用法&lt;/h3&gt;
&lt;p&gt;&lt;span style="color: red;"&gt;&amp;#8220;The team was proud of winning the championship.&amp;#8221;&lt;/span&gt; の文に戻ります。&lt;span style="color: red;"&gt;&amp;#8220;be proud of&amp;#8221;&lt;/span&gt; は「何々を誇りに思っている」という意味です。この熟語を覚えてください。&lt;span style="color: red;"&gt;&amp;#8220;of&amp;#8221;&lt;/span&gt; は前置詞で、&lt;span style="color: red;"&gt;&amp;#8220;of you&amp;#8221;&lt;/span&gt; や &lt;span style="color: red;"&gt;&amp;#8220;of Tom&amp;#8221;&lt;/span&gt; で使うことには問題ありませんが、&lt;span style="color: red;"&gt;&amp;#8220;of&amp;#8221;&lt;/span&gt; の目的語に &lt;span style="color: red;"&gt;&amp;#8220;winning the championship&amp;#8221;&lt;/span&gt; を持ってきています。前置詞は名詞の前に置く言葉で、前置詞の後ろには必ず名詞が続きます。&lt;/p&gt;
&lt;h3&gt;動名詞の必要性&lt;/h3&gt;
&lt;p&gt;ここで、&lt;span style="color: red;"&gt;&amp;#8220;win&amp;#8221;&lt;/span&gt; という動詞を名詞化しなければなりません。名詞化には不定詞の名詞的用法 &lt;span style="color: red;"&gt;&amp;#8220;to win&amp;#8221;&lt;/span&gt; または動名詞 &lt;span style="color: red;"&gt;&amp;#8220;winning&amp;#8221;&lt;/span&gt; を使います。しかし、前置詞の目的語には動名詞しか使用できません。そのため、この名詞の塊が前置詞の目的語になります。&lt;/p&gt;
&lt;h3&gt;不定詞が使えない理由&lt;/h3&gt;
&lt;p&gt;前置詞の目的語に不定詞が使えない理由は簡単です。もし &lt;span style="color: red;"&gt;&amp;#8220;winning&amp;#8221;&lt;/span&gt; を &lt;span style="color: red;"&gt;&amp;#8220;to win&amp;#8221;&lt;/span&gt; に変えたら &lt;span style="color: red;"&gt;&amp;#8220;of to win&amp;#8221;&lt;/span&gt; となり、前置詞が2つ並んでしまいます。したがって、動名詞を使用する必要があります。この理由もぜひ覚えておきましょう。&lt;/p&gt;
&lt;hr /&gt;
&lt;p&gt;&lt;iframe loading="lazy" title="YouTube video player" src="https://www.youtube.com/embed/6am699wIGbI?si=bjwsr2I376MLCuWR" width="560" height="315" frameborder="0" allowfullscreen="allowfullscreen"&gt;&lt;/iframe&gt;&lt;/p&gt;
&lt;h3&gt;動名詞の目的語について&lt;/h3&gt;
&lt;p&gt;PROGRESSを見ますと、4番の文「&lt;span style="color: red;"&gt;The team was proud of winning the championship.&lt;/span&gt;」があります。ここでは、「&lt;span style="color: red;"&gt;be proud of&lt;/span&gt;」という熟語が使われており、「何々を誇りに思う」という意味です。そのため、&lt;span style="color: red;"&gt;&amp;#8220;of&amp;#8221;&lt;/span&gt; の後には動名詞 &lt;span style="color: red;"&gt;&amp;#8220;winning&amp;#8221;&lt;/span&gt; が続きます。この前置詞の目的語に動名詞を使うことを学ぶ際、同時に前置詞で終わる決まり文句も覚える必要があります。&lt;/p&gt;
&lt;h3&gt;決まり文句の例&lt;/h3&gt;
&lt;p&gt;例えば、「&lt;span style="color: red;"&gt;thank you for&lt;/span&gt;」という表現は「何々をありがとう」と訳されます。PROGRESSの148ページでは、4番で「&lt;span style="color: red;"&gt;be proud of&lt;/span&gt;」の後に「&lt;span style="color: red;"&gt;winning&lt;/span&gt;」が、5番では「&lt;span style="color: red;"&gt;get tired of&lt;/span&gt;」で「何々に飽き飽きする」という意味の後に「&lt;span style="color: red;"&gt;listening&lt;/span&gt;」が続いています。6番は飛ばしますが、7番では「&lt;span style="color: red;"&gt;be well known for&lt;/span&gt;」が使われ、「何々でよく知られている」という意味です。ちなみに、「よく知られている」ということは「有名」ということなので、「&lt;span style="color: red;"&gt;be famous for&lt;/span&gt;」と同じ意味です。&lt;/p&gt;
&lt;h3&gt;動名詞の使用ルール&lt;/h3&gt;
&lt;p&gt;「&lt;span style="color: red;"&gt;of&lt;/span&gt;」や「&lt;span style="color: red;"&gt;for&lt;/span&gt;」の後に動詞を持ってくる場合、前置詞の後の動詞は必ず動名詞となります。この段階で終わらないのがPROGRESSです。次に、6番の文「&lt;span style="color: red;"&gt;Jiro got used to attending school in America.&lt;/span&gt;」を見てみましょう。この文は「ジローはアメリカの学校に出席することに慣れた」となります。ここでの「&lt;span style="color: red;"&gt;got used to&lt;/span&gt;」は「何々に慣れる」という意味です。&lt;/p&gt;
&lt;h3&gt;空欄問題の重要性&lt;/h3&gt;
&lt;p&gt;テストでは「&lt;span style="color: red;"&gt;attending&lt;/span&gt;」の部分が空欄になることがあります。例えば、「&lt;span style="color: red;"&gt;to attend&lt;/span&gt;」という不定詞か、「&lt;span style="color: red;"&gt;attending&lt;/span&gt;」の動名詞かを選ぶ問題が出ます。この部分を理解しておかないと、試験の際に混乱することがあります。&lt;/p&gt;
&lt;h3&gt;原形と動名詞の区別&lt;/h3&gt;
&lt;p&gt;「&lt;span style="color: red;"&gt;to&lt;/span&gt;」の後に原形を書く必要がある場合、動名詞にするかの判断が必要です。ここで、&lt;span style="color: red;"&gt;got used&lt;/span&gt;の意味を考えてみましょう。「慣れる」とは、&lt;span style="color: red;"&gt;got used&lt;/span&gt;は過去形で「慣れた」と訳されます。「&lt;span style="color: red;"&gt;to&lt;/span&gt;」は「何々に慣れた」の「に」であり、「事」ではありません。&lt;/p&gt;
&lt;h3&gt;理屈を理解する重要性&lt;/h3&gt;
&lt;p&gt;つまり、&lt;span style="color: red;"&gt;to&lt;/span&gt;の後が原形か動名詞かを判断する際は、&lt;span style="color: red;"&gt;to&lt;/span&gt;の意味を考えることが重要です。&lt;span style="color: red;"&gt;to&lt;/span&gt;が「事」を意味する場合、動詞に&lt;span style="color: red;"&gt;-ing&lt;/span&gt;を付けることはできません。なぜなら「事」と2回言うことになるからです。一方、普通の前置詞としての&lt;span style="color: red;"&gt;to&lt;/span&gt;の意味なら、動詞に&lt;span style="color: red;"&gt;-ing&lt;/span&gt;を付けることができます。この理屈を理解しておけば、今後、学校で覚えろと言われたことを考える際に役立つでしょう。&lt;/p&gt;
&lt;p&gt;&amp;nbsp;&lt;/p&gt;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</si>
  <si>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以下のページは不自然なワードを使用しています。
これらを適切に自然な言葉に置き換えて下さい。
なお、本文の装飾や構造は絶対に変えないでください。
【対象ページURL】
https://eng-support.com/column/book2-lesson2-scene2/
【検出された不自然ワード】
- 型
【本文】
------
&lt;p&gt;&lt;iframe title="YouTube video player" src="https://www.youtube.com/embed/zHEM5LN2_RQ" width="560" height="315" frameborder="0" allowfullscreen="allowfullscreen"&gt;&lt;/iframe&gt;&lt;/p&gt;
&lt;p&gt;&amp;nbsp;&lt;/p&gt;
&lt;p&gt;副詞節とは？&lt;/p&gt;
&lt;p&gt;今回は、Book2 Lesson2-2の副詞節、理由と時について紹介します。副詞節とは、皆さんはじめに副詞の概念をしっかりと理解していますか？&lt;/p&gt;
&lt;h3 class="black-text"&gt;副詞節の基本&lt;/h3&gt;
&lt;p&gt;副詞節は、名詞以外の要素を修飾する部分です。具体的には、動詞や形容詞、他の副詞を修飾します。例えば、次の文を見てみましょう。&lt;/p&gt;
&lt;p&gt;&lt;span class="green-text"&gt;&amp;#8220;They stopped the game at six.&amp;#8221;&lt;/span&gt;&lt;/p&gt;
&lt;p&gt;ここで、&lt;span class="blue-text"&gt;&amp;#8220;at six&amp;#8221;&lt;/span&gt;は副詞節の一例です。この節は「6時に」という時間を示しています。動詞 &lt;span class="red-text"&gt;&amp;#8220;stopped&amp;#8221;&lt;/span&gt; によって修飾されており、副詞節として機能しています。&lt;/p&gt;
&lt;h3 class="black-text"&gt;理由を示す副詞節&lt;/h3&gt;
&lt;p&gt;次に、理由を示す副詞節について考えてみましょう。以下の文を見てください。&lt;/p&gt;
&lt;p&gt;&lt;span class="green-text"&gt;&amp;#8220;They stopped the game because it began to rain.&amp;#8221;&lt;/span&gt;&lt;/p&gt;
&lt;p&gt;この文では、&lt;span class="blue-text"&gt;&amp;#8220;because it began to rain&amp;#8221;&lt;/span&gt;が副詞節となっています。この副詞節は「雨が降り始めたから」という理由を示しています。&lt;span class="red-text"&gt;&amp;#8220;began to rain&amp;#8221;&lt;/span&gt; が主語 &lt;span class="red-text"&gt;&amp;#8220;it&amp;#8221;&lt;/span&gt; によって修飾されており、副詞節として機能しています。&lt;/p&gt;
&lt;h3 class="black-text"&gt;副詞節の構造&lt;/h3&gt;
&lt;p&gt;副詞節は、文内の特定の部分を修飾する役割を果たします。副詞節の構造は複雑な場合もありますが、基本的には動詞や主語が含まれることがあります。例えば、&lt;span class="blue-text"&gt;&amp;#8220;at six&amp;#8221;&lt;/span&gt; のような2語からなる副詞節や、&lt;span class="blue-text"&gt;&amp;#8220;because it began to rain&amp;#8221;&lt;/span&gt; のような5語からなる副詞節があります。&lt;/p&gt;
&lt;h3 class="black-text"&gt;副詞節の位置づけ&lt;/h3&gt;
&lt;p&gt;副詞節は文の中で様々な位置に配置されることがあります。例えば、&lt;span class="green-text"&gt;&amp;#8220;They stopped the game at six.&amp;#8221;&lt;/span&gt; のように文の後半に位置する場合もあれば、&lt;span class="green-text"&gt;&amp;#8220;because it began to rain&amp;#8221;&lt;/span&gt; のように文の中間に位置する場合もあります。副詞節がどの部分を修飾しているかを正確に理解することが重要です。&lt;/p&gt;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&lt;p&gt;&lt;iframe loading="lazy" title="YouTube video player" src="https://www.youtube.com/embed/dUKEaJTuHJE" width="560" height="315" frameborder="0" allowfullscreen="allowfullscreen"&gt;&lt;/iframe&gt;&lt;/p&gt;
&lt;p&gt;副詞節の使用例&lt;/p&gt;
&lt;p&gt;&lt;span style="color: blue;"&gt;&amp;#8220;It began to rain, and so they stopped the game.&amp;#8221;&lt;/span&gt;&lt;/p&gt;
&lt;p&gt;この文では、&lt;span style="color: red;"&gt;&amp;#8220;so&amp;#8221;&lt;/span&gt;と&lt;span style="color: red;"&gt;&amp;#8220;and so&amp;#8221;&lt;/span&gt;がどちらも「ので」を表しています。&lt;span style="color: blue;"&gt;&amp;#8220;It began to rain&amp;#8221;&lt;/span&gt;と&lt;span style="color: blue;"&gt;&amp;#8220;They stopped the game&amp;#8221;&lt;/span&gt;の両文は対等な関係にあります。それぞれの文は独立して存在し、接続詞によって繋がっています。&lt;/p&gt;
&lt;p&gt;&lt;span style="color: blue;"&gt;&amp;#8220;They stopped the game because it began to rain.&amp;#8221;&lt;/span&gt;&lt;/p&gt;
&lt;p&gt;この文では、&lt;span style="color: red;"&gt;&amp;#8220;because&amp;#8221;&lt;/span&gt;が従属接続詞として機能し、「雨が降り始めたので」という理由を示しています。&lt;span style="color: blue;"&gt;&amp;#8220;It began to rain&amp;#8221;&lt;/span&gt;が主節であり、「彼らは試合を中断した」が従属節として修飾されています。&lt;/p&gt;
&lt;h3&gt;接続詞の種類と役割&lt;/h3&gt;
&lt;p&gt;&lt;span style="color: blue;"&gt;接続詞の種類&lt;/span&gt;&lt;/p&gt;
&lt;p&gt;接続詞には等位接続詞と従属接続詞の2つの主要な種類があります。等位接続詞は文と文を対等に繋ぎます。従属接続詞は、主節と従属節を結びつけ、主節が従属節を修飾します。&lt;/p&gt;
&lt;p&gt;&lt;span style="color: blue;"&gt;等位接続詞と従属接続詞&lt;/span&gt;&lt;/p&gt;
&lt;p&gt;&lt;span style="color: red;"&gt;&amp;#8220;so&amp;#8221;&lt;/span&gt;や&lt;span style="color: red;"&gt;&amp;#8220;and so&amp;#8221;&lt;/span&gt;のような等位接続詞は、対等な文同士を繋げるために使われます。一方で、&lt;span style="color: red;"&gt;&amp;#8220;because&amp;#8221;&lt;/span&gt;のような従属接続詞は、従属節を主節に結びつけ、従属節が主節を補足する役割を果たします。&lt;/p&gt;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&lt;h3&gt;主節と従属節の関係&lt;/h3&gt;
&lt;p&gt;&lt;span style="color: blue;"&gt;主節と従属節の性質&lt;/span&gt;&lt;/p&gt;
&lt;p&gt;主節は独立して存在し、文全体の中でも重要な情報を提供します。一方、従属節は主節に依存し、主節が存在しないと意味を成しません。従属節は主節を修飾し、文脈を補完します。&lt;/p&gt;
&lt;p&gt;&lt;span style="color: blue;"&gt;等位節と従属節の違い&lt;/span&gt;&lt;/p&gt;
&lt;p&gt;等位節は対等な文同士を繋ぐのに対し、従属節は主節に依存して存在します。従属節は主節と一体化し、文の構造を補完する重要な役割を果たします。&lt;/p&gt;
&lt;p&gt;&amp;nbsp;&lt;/p&gt;
&lt;p&gt;&lt;iframe loading="lazy" title="YouTube video player" src="https://www.youtube.com/embed/QtuHofmUq-s" width="560" height="315" frameborder="0" allowfullscreen="allowfullscreen"&gt;&lt;/iframe&gt;&lt;/p&gt;
&lt;h3&gt;&lt;span style="color: blue;"&gt;従属接続詞と副詞節の重要性&lt;/span&gt;&lt;/h3&gt;
&lt;p&gt;本文のテーマは、&lt;span style="color: blue;"&gt;従属接続詞&lt;/span&gt;と&lt;span style="color: blue;"&gt;副詞節&lt;/span&gt;です。&lt;br /&gt;
これを通じて、文章の意味を&lt;span style="color: red;"&gt;明確&lt;/span&gt;に伝えるための&lt;span style="color: red;"&gt;重要&lt;/span&gt;なポイントを学びましょう。&lt;/p&gt;
&lt;h3&gt;&lt;span style="color: blue;"&gt;例文の分析&lt;/span&gt;&lt;/h3&gt;
&lt;p&gt;&amp;#8220;&lt;span style="color: blue;"&gt;We’ll have dessert after you finish your vegetables&lt;/span&gt;.&amp;#8221;&lt;br /&gt;
この文では、&amp;#8221;&lt;span style="color: blue;"&gt;after&lt;/span&gt;&amp;#8220;が従属接続詞で副詞節を作っています。&lt;br /&gt;
副詞節は前の文を修飾し、&lt;span style="color: red;"&gt;時間&lt;/span&gt;を表します。&lt;br /&gt;
注意すべきは、副詞節の動詞が未来でも&lt;span style="color: red;"&gt;現在形&lt;/span&gt;になる点です。&lt;/p&gt;
&lt;p&gt;&amp;#8220;&lt;span style="color: blue;"&gt;Don’t begin the exam before the bell rings&lt;/span&gt;.&amp;#8221;&lt;br /&gt;
こちらも副詞節が使用されています。&lt;br /&gt;
&amp;#8220;&lt;span style="color: blue;"&gt;before&lt;/span&gt;&amp;#8220;が従属接続詞で、&lt;span style="color: red;"&gt;時間&lt;/span&gt;を表しています。&lt;br /&gt;
同様に、副詞節の動詞が未来でも&lt;span style="color: red;"&gt;現在形&lt;/span&gt;になることに留意しましょう。&lt;/p&gt;
&lt;h3&gt;&lt;span style="color: blue;"&gt;従属接続詞の役割&lt;/span&gt;&lt;/h3&gt;
&lt;p&gt;従属接続詞は、文と文を結びつけて一つの節を作ります。&lt;br /&gt;
副詞節として、主節を修飾し、&lt;span style="color: red;"&gt;時間や条件&lt;/span&gt;を表現します。&lt;br /&gt;
このようなルールに従って、文章の意味を&lt;span style="color: red;"&gt;明確&lt;/span&gt;に伝えられるよう工夫しましょう。&lt;/p&gt;
&lt;h3&gt;&lt;span style="color: blue;"&gt;重要なルール&lt;/span&gt;&lt;/h3&gt;
&lt;p&gt;副詞節内の動詞は未来であっても、&lt;span style="color: red;"&gt;現在形&lt;/span&gt;にします。&lt;br /&gt;
このルールは大学入試などでも&lt;span style="color: red;"&gt;頻出&lt;/span&gt;であり、しっかり理解しておくことが&lt;span style="color: red;"&gt;重要&lt;/span&gt;です。&lt;/p&gt;
&lt;h3&gt;まとめ&lt;/h3&gt;
&lt;p&gt;&lt;span style="color: blue;"&gt;副詞節の重要性と理解&lt;/span&gt;&lt;/p&gt;
&lt;p&gt;副詞節は、文の関係性を明確にし、意味を補足する重要な役割を果たします。接続詞によって文同士が繋がり、文脈が豊かになります。従属接続詞を使いこなし、主節と従属節の関係を正しく理解することで、より正確な表現が可能となります。&lt;/p&gt;
&lt;p&gt;&lt;iframe loading="lazy" title="YouTube video player" src="https://www.youtube.com/embed/ShUYcDhuVt4" width="560" height="315" frameborder="0" allowfullscreen="allowfullscreen"&gt;&lt;/iframe&gt;&lt;/p&gt;
&lt;h1&gt;従属接続詞に関する考察&lt;/h1&gt;
&lt;p&gt;従属接続詞に関連する重要な要素について考えてみましょう。この項では、「&lt;span style="color: red;"&gt;before&lt;/span&gt;」という従属接続詞に焦点を当てて説明します。&lt;/p&gt;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0;"&gt;英語教室「サポート」の『過去問演習講座』：完璧な分析と対策を！&lt;/p&gt;
&lt;p&gt;        &lt;a href="https://eng-support.com/kouza/#過去問演習講座" style="background-color: #FF8C00; color: white; padding: 5px 10px; text-align: center; text-decoration: none; display: inline-block; font-size: 14px;"&gt;詳細を見る&lt;/a&gt;
    &lt;/div&gt;
&lt;/div&gt;
&lt;h3&gt;従属接続詞「before」の意味と使い方&lt;/h3&gt;
&lt;p&gt;&lt;span style="color: blue;"&gt;「before」&lt;/span&gt;は従属接続詞として使われることがありますが、注意が必要です。以下の文を見てみましょう。&lt;/p&gt;
&lt;blockquote&gt;&lt;p&gt;&amp;#8220;Don’t begin the exam &lt;span style="color: blue;"&gt;before&lt;/span&gt; the bell &lt;span style="color: green;"&gt;rings&lt;/span&gt;.&amp;#8221;&lt;/p&gt;&lt;/blockquote&gt;
&lt;p&gt;この文中の「&lt;span style="color: blue;"&gt;before&lt;/span&gt;」は従属接続詞として機能しています。これを「&lt;span style="color: red;"&gt;S.C.&lt;/span&gt;」と表記します。この従属節は、後ろに文が続き、副詞節として機能します。具体的には、「Don’t begin the exam」を修飾し、「&lt;span style="color: blue;"&gt;ベルが鳴る前に試験を始めてはいけません。&lt;/span&gt;」となります。&lt;/p&gt;
&lt;p&gt;同様に、文中の「Don’t begin the exam &lt;span style="color: blue;"&gt;before&lt;/span&gt; ten o’clock.」も「&lt;span style="color: blue;"&gt;10時より前に試験を始めてはいけません。&lt;/span&gt;」と訳されます。&lt;/p&gt;
&lt;p&gt;最近は試験がリモートで行われる場合も増えてきており、この「&lt;span style="color: blue;"&gt;before&lt;/span&gt;」が特に重要な意味を持つことがあります。試験がコンピューター上で行われる際に、例えば&lt;span style="color: red;"&gt;10時まで試験問題が表示されないようにロックを掛けたり、解答を制限したり&lt;/span&gt;することがあります。&lt;/p&gt;
&lt;p&gt;具体的な例を挙げると、「&lt;span style="color: red;"&gt;10時まで試験を始めてはダメ&lt;/span&gt;」という制約がある場合、「&lt;span style="color: blue;"&gt;ベルが鳴るより前に試験を始めちゃダメ&lt;/span&gt;」とも表現されます。ここでの「&lt;span style="color: blue;"&gt;before&lt;/span&gt;」は、時間の制約を示しています。&lt;/p&gt;
&lt;h3&gt;従属接続詞「before」の品詞と違い&lt;/h3&gt;
&lt;p&gt;&lt;span style="color: blue;"&gt;「before」&lt;/span&gt;の品詞についても考えてみましょう。従属接続詞として使われる場合は、文の一部として機能し、完全な文が後ろに続きます。一方で、「&lt;span style="color: blue;"&gt;before&lt;/span&gt;」は前置詞としても使われます。この違いに注意が必要です。&lt;/p&gt;
&lt;p&gt;例えば、「&lt;span style="color: green;"&gt;何々の前&lt;/span&gt;」という意味では前置詞として使われ、「&lt;span style="color: blue;"&gt;during&lt;/span&gt;」や「&lt;span style="color: blue;"&gt;while&lt;/span&gt;」といった従属接続詞とは意味が異なります。英語の品詞の違いは、単なる見た目だけでなく、文の機能や意味に影響を与える点で重要です。&lt;/p&gt;
&lt;h3&gt;従属接続詞の特徴を理解しよう&lt;/h3&gt;
&lt;p&gt;従属接続詞には特定の文型に適した完全な文が必要です。例えば、「&lt;span style="color: blue;"&gt;the bell rings&lt;/span&gt;」のような自動詞や主語が必要です。一方で、「&lt;span style="color: green;"&gt;ten o’clock&lt;/span&gt;」のような名詞は従属接続詞としては使用できません。従属接続詞と前置詞の違いをしっかりと把握し、適切に文を構築することが大切です。&lt;br /&gt;
&lt;span style="color: blue;"&gt;従属接続詞「before」&lt;/span&gt;は、文の機能や意味によって従属接続詞と前置詞として異なる使い方がされます。品詞の違いが日本語と異なる場合もありますが、その違いを理解し、適切に文を組み立てることが英語の理解を深めるポイントです。&lt;/p&gt;
&lt;p&gt;&amp;nbsp;&lt;/p&gt;
&lt;p&gt;&amp;nbsp;&lt;/p&gt;
&lt;p&gt;&lt;iframe loading="lazy" title="YouTube video player" src="https://www.youtube.com/embed/x7j9cmV1NR4" width="560" height="315" frameborder="0" allowfullscreen="allowfullscreen"&gt;&lt;/iframe&gt;&lt;/p&gt;
&lt;h3&gt;従属接続詞と副詞接続詞についての説明&lt;/h3&gt;
&lt;p&gt;従属接続詞や副詞接続詞については、多くの人があまり学ばない傾向があります。しかしながら、これらを理解することで大学入試の長文読解が非常にスムーズになることがあります。ここでは、ほとんど学ばれない文法の一つについて説明します。内緒にしておきたいところですが、皆さんにもお伝えすることにします。以下、具体的な事例を用いて説明します。&lt;/p&gt;
&lt;p&gt;例文をご覧ください。&lt;/p&gt;
&lt;p&gt;&lt;span style="color: red;"&gt;&amp;#8220;I must do my homework before I go to bed.&amp;#8221;&lt;/span&gt;&lt;/p&gt;
&lt;p&gt;この文中の&lt;span style="color: red;"&gt;&amp;#8220;before&amp;#8221;&lt;/span&gt;は従属接続詞として使われています。&lt;span style="color: red;"&gt;&amp;#8220;before&amp;#8221;&lt;/span&gt;は前置詞としても使われることがありますが、この文脈では後ろに続く部分が&lt;span style="color: green;"&gt;&amp;#8220;寝る&amp;#8221;&lt;/span&gt;という動詞ですので、&lt;span style="color: blue;"&gt;&amp;#8220;go to bed&amp;#8221;&lt;/span&gt;を一つの自動詞としてとらえるべきです。したがって、この部分は副詞節となります。&lt;/p&gt;
&lt;p&gt;副詞節が前にくることもあります。&lt;/p&gt;
&lt;p&gt;&lt;span style="color: blue;"&gt;&amp;#8220;Before I go to bed,&amp;#8221;&lt;/span&gt; I must do my homework.&lt;/p&gt;
&lt;p&gt;主節と従属節、副詞節が文中で順番を入れ替えています。この順番の違いによって文の解釈が変わることがあるため、注意が必要です。&lt;/p&gt;
&lt;p&gt;次に、主節と従属節、副詞節について考えてみましょう。これらは順番が異なっていても同じ意味を持つことが多いですが、大学入試の長文読解では違いが重要です。従属節が前に来る場合、それが新情報や大切な情報を表すことがあります。一方、主節が前に来る場合、主に伝えたい情報がそちらに含まれます。この違いを理解して文章を解釈することが重要です。&lt;/p&gt;
&lt;p&gt;このように、&lt;span style="color: red;"&gt;&amp;#8220;before I go to bed&amp;#8221;&lt;/span&gt;のような従属節が前に来る場合、その後ろに続く主節に注目することで文章の意味が明確になります。同様に、副詞節が後ろに来る場合も、主節の前に続く副詞節が重要な情報を持っていることに注意して解釈することが大切です。&lt;/p&gt;
&lt;p&gt;また、副詞節が主節の前に来る場合は、一般的には副詞の後に&lt;span style="color: green;"&gt;&amp;#8220;,&amp;#8221;&lt;/span&gt;（コンマ）を置くことがエチケットです。ただし、副詞が主節を区切る明確な理由がある場合は&lt;span style="color: green;"&gt;&amp;#8220;,&amp;#8221;&lt;/span&gt;を省略することもあります。&lt;/p&gt;
&lt;p&gt;以上の点を踏まえて、従属接続詞や副詞接続詞を使用する際には適切な順番と文の構造を意識し、文章の意味を正しく理解することが重要です。これらの知識をしっかりと身につけることで、長文読解がスムーズになり、英語力向上に寄与することでしょう。&lt;/p&gt;
&lt;p&gt;&amp;nbsp;&lt;/p&gt;
&lt;p&gt;&amp;nbsp;&lt;/p&gt;
&lt;p&gt;&amp;nbsp;&lt;/p&gt;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</si>
  <si>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以下のページは不自然なワードを使用しています。
これらを適切に自然な言葉に置き換えて下さい。
なお、本文の装飾や構造は絶対に変えないでください。
【対象ページURL】
https://eng-support.com/column/book2-lesson5-scene3/
【検出された不自然ワード】
- 手順
【本文】
------
&lt;p&gt;&lt;iframe title="YouTube video player" src="https://www.youtube.com/embed/SqEcvxIRT4A?si=PxkuVByZ_9G5CXYf" width="560" height="315" frameborder="0" allowfullscreen="allowfullscreen"&gt;&lt;/iframe&gt;&lt;/p&gt;
&lt;h3 style="color: black;"&gt;関係代名詞の役割とは？&lt;/h3&gt;
&lt;p&gt;まず、関係代名詞は、元々は2つの文を1つに結ぶ役割を果たします。例えば、次の文を考えてみましょう。&lt;/p&gt;
&lt;p&gt;“The lady knows my father.”&lt;/p&gt;
&lt;p&gt;この文には2つの疑問があります。「その女性」とは誰で、「私の父」とは誰なのか。知りたいのはどちらでしょうか？&lt;/p&gt;
&lt;p&gt;多くの場合、自然なのは次のような問いです。&lt;/p&gt;
&lt;p&gt;「どの女性があなたのお父さんを知っているの？」&lt;/p&gt;
&lt;p&gt;「その女性が、どんな“あなたのお父さん”を知っているの？」&lt;/p&gt;
&lt;p&gt;後者の問いの方が自然に感じるはずです。つまり、&lt;strong&gt;先行詞（ここでは The lady）を詳しく説明したい&lt;/strong&gt;ときに、関係代名詞節が働きます。&lt;/p&gt;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&lt;p&gt;「どの女性があなたのお父さんを知っているの？」&lt;/p&gt;
&lt;p&gt;「その女性がどんなあなたのお父さんを知っているの？」p&amp;gt;&lt;/p&gt;
&lt;p&gt;後者の質問の方が自然な感じがしますよね。つまり、「その女性」について詳しく知りたいというのが一般的な疑問です。関係代名詞は、このような疑問に答える役割を果たします。&lt;/p&gt;
&lt;h3 style="color: black;"&gt;関係代名詞と目的格の組み合わせ&lt;/h3&gt;
&lt;p&gt;次に、関係代名詞と目的格の組み合わせについて考えてみましょう。先程の文を再度見てみましょう。&lt;/p&gt;
&lt;p&gt;&amp;#8220;The lady knows my father.&amp;#8221;&lt;/p&gt;
&lt;p&gt;&amp;#8220;I met her yesterday.&amp;#8221;&lt;/p&gt;
&lt;p&gt;この2つの文を結ぶとき、関係代名詞の目的格を使います。日本語と同じように、英語でも関係代名詞の目的格は&amp;#8221;&lt;span style="color: red;"&gt;whom&lt;/span&gt;&amp;#8220;または&amp;#8221;&lt;span style="color: red;"&gt;that&lt;/span&gt;&amp;#8220;です。この場合、&amp;#8221;&lt;span style="color: blue;"&gt;her&lt;/span&gt;&amp;#8220;が関係代名詞の目的格です。&lt;/p&gt;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&lt;p&gt;&amp;#8220;The lady &lt;span style="color: red;"&gt;whom&lt;/span&gt; I met yesterday knows my father.&amp;#8221;&lt;/p&gt;
&lt;p&gt;この文では、関係代名詞の&amp;#8221;&lt;span style="color: red;"&gt;whom&lt;/span&gt;&amp;#8220;が&amp;#8221;&lt;span style="color: green;"&gt;The lady&lt;/span&gt;&amp;#8220;を修飾しています。つまり、「私が昨日会った女性は、私の父を知っています」という意味になります。&lt;/p&gt;
&lt;hr /&gt;
&lt;p&gt;&lt;iframe loading="lazy" title="YouTube video player" src="https://www.youtube.com/embed/xTt_5mGZoLI?si=w7pg5fsffiVnXahL" width="560" height="315" frameborder="0" allowfullscreen="allowfullscreen"&gt;&lt;/iframe&gt;&lt;/p&gt;
&lt;h3&gt;関係代名詞の使用法と注意点&lt;/h3&gt;
&lt;p&gt;関係代名詞は、英語文において文を結びつける役割を果たします。具体的には、人間を指す場合は「&lt;span style="color: red;"&gt;who&lt;/span&gt;」を、人間以外を指す場合は「&lt;span style="color: green;"&gt;which&lt;/span&gt;」と使います。また、目的格の関係代名詞は、人間を指す場合は「&lt;span style="color: red;"&gt;whom&lt;/span&gt;」を、人間以外を指す場合は主格と同じく「&lt;span style="color: green;"&gt;which&lt;/span&gt;」を使用します。しかし、注意が必要なポイントがあります。&lt;/p&gt;
&lt;p&gt;まず、関係代名詞としてよく使われる「&lt;span style="color: blue;"&gt;that&lt;/span&gt;」ですが、これだけを使い続けるのは避けるべきです。代わりに具体的な関係代名詞を選ぶことで、文がより明確になり、読み手に伝わりやすくなります。例えば、「The book looked like mine.」という文を考えましょう。この文を関係代名詞を使って簡潔に表現する場合、「&lt;span style="color: green;"&gt;which&lt;/span&gt;」や「&lt;span style="color: blue;"&gt;that&lt;/span&gt;」を使って「The book &lt;span style="color: green;"&gt;which&lt;/span&gt;/&lt;span style="color: blue;"&gt;that&lt;/span&gt; I saw on the teacher’s desk looked like mine.」とすることができます。&lt;/p&gt;
&lt;p&gt;また、関係代名詞を使用する際には、先行詞と関係代名詞の間にカンマ（,）が必要な場合があります。例えば、「The Greens live in New York, &lt;span style="color: green;"&gt;which&lt;/span&gt; many call the Big Apple.」という文では、関係代名詞「&lt;span style="color: green;"&gt;which&lt;/span&gt;」の前にカンマが置かれています。このように、関係代名詞を使う際には文の流れや意味を明確にするために、正確なルールを守りながら適切に使うことが重要です。&lt;/p&gt;
&lt;hr /&gt;
&lt;h2&gt;【実践】関係代名詞（目的格）を完璧にする3つの補完ガイド&lt;/h2&gt;
&lt;h3&gt;1. 迷わない！2つの文を1つにまとめる3ステップ&lt;/h3&gt;
&lt;p&gt;テストでよく出る「書き換え問題」は、次の手順で解けばミスがなくなります。&lt;/p&gt;
&lt;div style="background: #fdf5e6; padding: 15px; border-left: 5px solid #ffa500; border-radius: 4px;"&gt;
&lt;p&gt;例：This is the book. + I bought it yesterday.&lt;/p&gt;
&lt;ol&gt;
&lt;li&gt;&lt;strong&gt;共通の「物」を見つける&lt;/strong&gt;：the book ＝ it&lt;/li&gt;
&lt;li&gt;&lt;strong&gt;消す単語（目的語）を確認&lt;/strong&gt;：itを消し、代わりに which(that) を用意する。&lt;/li&gt;
&lt;li&gt;&lt;strong&gt;先行詞の直後にくっつける&lt;/strong&gt;：This is the book &lt;strong&gt;(which) I bought yesterday.&lt;/strong&gt;&lt;/li&gt;
&lt;/ol&gt;
&lt;p&gt;&lt;span style="color: red;"&gt;※注意点：&lt;/span&gt; 文を繋げた後、後ろの文に「it」などの元の代名詞を残さないようにしましょう！（× This is the book which I bought it&amp;#8230;）&lt;/p&gt;
&lt;/div&gt;
&lt;h3&gt;2. 【比較表】主格と目的格の使い分け一覧&lt;/h3&gt;
&lt;p&gt;「who と whom どちらを使えばいい？」と迷ったら、この表を確認してください。&lt;/p&gt;
&lt;table style="border-collapse: collapse; width: 100%; border: 1px solid #ddd; text-align: center;"&gt;
&lt;thead&gt;
&lt;tr style="background-color: #f2f2f2;"&gt;
&lt;th style="padding: 10px; border: 1px solid #ddd;"&gt;先行詞&lt;/th&gt;
&lt;th style="padding: 10px; border: 1px solid #ddd;"&gt;主格（〜は）&lt;/th&gt;
&lt;th style="padding: 10px; border: 1px solid #ddd;"&gt;目的格（〜を/に）&lt;/th&gt;
&lt;/tr&gt;
&lt;/thead&gt;
&lt;tbody&gt;
&lt;tr&gt;
&lt;td style="padding: 10px; border: 1px solid #ddd;"&gt;&lt;strong&gt;人&lt;/strong&gt;&lt;/td&gt;
&lt;td style="padding: 10px; border: 1px solid #ddd;"&gt;who / that&lt;/td&gt;
&lt;td style="padding: 10px; border: 1px solid #ddd;"&gt;whom / (who) / that&lt;/td&gt;
&lt;/tr&gt;
&lt;tr&gt;
&lt;td style="padding: 10px; border: 1px solid #ddd;"&gt;&lt;strong&gt;物・動物&lt;/strong&gt;&lt;/td&gt;
&lt;td style="padding: 10px; border: 1px solid #ddd;"&gt;which / that&lt;/td&gt;
&lt;td style="padding: 10px; border: 1px solid #ddd;"&gt;which / that&lt;/td&gt;
&lt;/tr&gt;
&lt;/tbody&gt;
&lt;/table&gt;
&lt;p&gt;&lt;small&gt;※最近の英語では、人の目的格でも whom の代わりに who を使うことが増えていますが、テストでは教科書通りの &lt;strong&gt;whom&lt;/strong&gt; を意識しましょう。&lt;/small&gt;&lt;/p&gt;
&lt;h3&gt;3. 【ミニ演習】その場で実力チェック（全3問）&lt;/h3&gt;
&lt;p&gt;適切な関係代名詞（whom / which / that）を入れましょう。※目的格は省略も可能です。&lt;/p&gt;
&lt;div style="background: #f9f9f9; padding: 15px; border-radius: 8px;"&gt;
&lt;p&gt;Q1. The man (　　) I saw at the station was Mr. Tanaka.&lt;br /&gt;
Q2. This is the house (　　) my grandfather built.&lt;br /&gt;
Q3. I like the girl (　　) Ken likes.&lt;/p&gt;
&lt;/div&gt;
&lt;details style="margin-top: 10px; cursor: pointer;"&gt;
&lt;summary style="font-weight: bold; color: #ff8c00;"&gt;正解を確認する&lt;/summary&gt;
&lt;div style="padding: 10px; border: 1px solid #ffe5b4; margin-top: 5px;"&gt;
&lt;p&gt;A1. &lt;strong&gt;whom&lt;/strong&gt; (that) ※先行詞が「人」&lt;br /&gt;
A2. &lt;strong&gt;which&lt;/strong&gt; (that) ※先行詞が「物」&lt;br /&gt;
A3. &lt;strong&gt;whom&lt;/strong&gt; (that) ※先行詞が「人」&lt;/p&gt;
&lt;/div&gt;
&lt;/details&gt;
&lt;h2&gt;関係代名詞の目的格：よくある質問（FAQ）&lt;/h2&gt;
&lt;dl&gt;
&lt;dt style="font-weight: bold; color: #283593;"&gt;Q. 目的格の関係代名詞は、いつ省略していいのですか？&lt;/dt&gt;
&lt;dd&gt;A. 基本的に目的格の関係代名詞はいつでも省略可能です。ただし、カンマ（,）がついている非制限用法の場合は省略できないので注意しましょう。&lt;/dd&gt;
&lt;dt style="font-weight: bold; color: #283593; margin-top: 10px;"&gt;Q. that を使えば全部正解になりますか？&lt;/dt&gt;
&lt;dd&gt;A. 多くの場合で正解になりますが、プログレスなどの難関教材や入試問題では「適切な関係代名詞を選べ（that不可）」という条件がつくことがあります。人なら who/whom、物なら which を基本として使い分けられるようにしておきましょう。&lt;/dd&gt;
&lt;/dl&gt;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</si>
  <si>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https://eng-support.com/column/book2-lesson8-scene3/
【検出された不自然ワード】
- 型
【本文】
------
&lt;h3&gt;不定詞の復習&lt;/h3&gt;
&lt;p&gt;不定詞は以前からPROGRESSで学んできた要素です。しかし、不定詞が明確に理解できていないと、新しい内容を理解する際に混乱することがあります。試験前にLesson8-3の音声を学校で聞いたことがある場合を除き、これまでの不定詞を復習してからLesson8を学習することをお勧めしま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&lt;h3&gt;不定詞の意味と種類&lt;/h3&gt;
&lt;p&gt;不定詞とは、「&lt;span style="color: blue;"&gt;to&lt;/span&gt; + &lt;span style="color: red;"&gt;動詞原形&lt;/span&gt;」の形をとります。この不定詞は名詞、形容詞、副詞の役割を果たすことがあります。&lt;/p&gt;
&lt;ul&gt;
&lt;li&gt;&lt;span style="color: green;"&gt;名詞的用法：&lt;/span&gt; 主語、目的語、補語のいずれかとなります。&lt;/li&gt;
&lt;li&gt;&lt;span style="color: green;"&gt;形容詞的用法：&lt;/span&gt; 名詞を修飾します。&lt;/li&gt;
&lt;li&gt;&lt;span style="color: green;"&gt;副詞的用法：&lt;/span&gt; 動詞以外の要素を修飾します。&lt;/li&gt;
&lt;/ul&gt;
&lt;h3&gt;副詞的用法の理解&lt;/h3&gt;
&lt;p&gt;副詞的用法は、動詞以外の要素を修飾します。例えば、「&lt;span style="color: blue;"&gt;I am very happy&lt;/span&gt; &lt;span style="color: green;"&gt;to hear that&lt;/span&gt;.」では、「to hear that」が副詞的用法です。ここでの「to hear」は、形容詞「very happy」を修飾し、その感情の原因を示します。&lt;/p&gt;
&lt;h3&gt;感情の形容詞との組み合わせ&lt;/h3&gt;
&lt;p&gt;感情の形容詞の後に不定詞が続く場合、その不定詞は通常、その感情の原因を表します。例えば、「&lt;span style="color: blue;"&gt;Jiro was eager&lt;/span&gt; &lt;span style="color: green;"&gt;to see a major league game&lt;/span&gt;.」では、「to see」が感情の形容詞「eager」の原因を表しています。このように、感情の形容詞の後に不定詞が続くことがあることを理解することが重要です。&lt;/p&gt;
&lt;hr /&gt;
&lt;h3&gt;形容詞を修飾する副詞的用法は2種類&lt;/h3&gt;
&lt;p&gt;そもそも形容詞、不定詞に修飾される形容詞が2種類に分かれます。1種類目が感情の形容詞です。&lt;/p&gt;
&lt;p&gt;もう一つですが、PROGRESSも横に点線をした上で5番6番ときています。PROGRESSのLookだと1番から4番までは形容詞が&lt;span style="color: red;"&gt;&amp;#8220;happy&amp;#8221;&lt;/span&gt; &lt;span style="color: red;"&gt;&amp;#8220;glad&amp;#8221;&lt;/span&gt; &lt;span style="color: red;"&gt;&amp;#8220;sorry&amp;#8221;&lt;/span&gt; &lt;span style="color: red;"&gt;&amp;#8220;eager&amp;#8221;&lt;/span&gt;と感情の形容詞です。&lt;/p&gt;
&lt;p&gt;5番6番は感情の形容詞ではございません。&lt;span style="color: red;"&gt;&amp;#8220;easy&amp;#8221;&lt;/span&gt; &lt;span style="color: red;"&gt;&amp;#8220;difficult&amp;#8221;&lt;/span&gt;です。&lt;/p&gt;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0;"&gt;英語教室「サポート」の『ブレイクスルーゼミ』：弱点探しをサポートします！&lt;/p&gt;
&lt;p&gt;        &lt;a href="https://eng-support.com/kouza/#ブレイクスルーゼミ" style="background-color: #FF8C00; color: white; padding: 5px 10px; text-align: center; text-decoration: none; display: inline-block; font-size: 14px;"&gt;詳細を見る&lt;/a&gt;
    &lt;/div&gt;
&lt;/div&gt;
&lt;p&gt;&amp;nbsp;&lt;/p&gt;
&lt;p&gt;&lt;span style="color: red;"&gt;&amp;#8220;easy&amp;#8221;&lt;/span&gt;は「簡単だ」、&lt;span style="color: red;"&gt;&amp;#8220;difficult&amp;#8221;&lt;/span&gt;は「難しい」です。「難しいな」「易しい」って事で難易の形容詞と覚えて下さい。&lt;/p&gt;
&lt;p&gt;難易の形容詞の後ろに不定詞がある場合も、これはこの難易の形容詞を修飾する副詞的用法となります。ただし今回は感情と違って原因という書き方は出来ません。&lt;/p&gt;
&lt;p&gt;このように&lt;span style="color: red;"&gt;「易しい」&lt;/span&gt;「難しい」という形容詞の後ろに不定詞があったら難易の形容詞を修飾する副詞的用法です。&lt;/p&gt;
&lt;p&gt;具体的に見ましょう。&lt;span style="color: green;"&gt;&amp;#8220;Their conversation was not easy to understand.&amp;#8221;&lt;/span&gt;&lt;/p&gt;
&lt;p&gt;&lt;span style="color: red;"&gt;&amp;#8220;to&amp;#8221;&lt;/span&gt;以下がなかったら、「彼らの会話は易しくなかった」「簡単じゃなかった」です。この簡単と&lt;span style="color: green;"&gt;&amp;#8220;understand&amp;#8221;&lt;/span&gt;で「理解するのに簡単じゃなかった」となります。&lt;/p&gt;
&lt;p&gt;もちろん意訳する時は「簡単に理解出来なかった」と訳していいですが、あくまで「簡単だ」「難しい」が何を基準に簡単とか難しいとか言っているのか、理解出来るかどうかになります。&lt;/p&gt;
&lt;p&gt;&lt;span style="color: red;"&gt;「理解するには易しくなかった」&lt;/span&gt;要するに&lt;span style="color: red;"&gt;&amp;#8220;was difficult understand&amp;#8221;&lt;/span&gt;という事です。&lt;/p&gt;
&lt;p&gt;同じようなのが6番です。&lt;span style="color: green;"&gt;&amp;#8220;These problems are difficult to do.&amp;#8221;&lt;/span&gt;&lt;/p&gt;
&lt;p&gt;これも&lt;span style="color: red;"&gt;&amp;#8220;to do&amp;#8221;&lt;/span&gt;を無視したら第2文型の文が成り立ちます。&lt;span style="color: green;"&gt;「S Vi C」&lt;/span&gt;で、「これらの問題は難しい」となります。&lt;span style="color: red;"&gt;&amp;#8220;to do&amp;#8221;&lt;/span&gt;、問題ですから&lt;span style="color: green;"&gt;&amp;#8220;do&amp;#8221;&lt;/span&gt;は解くという事です。&lt;/p&gt;
&lt;p&gt;「解くには難しい」、「解くのが難しい」でもいいです。こんなふうに難易形容詞のあとに不定詞があったらその形容詞を修飾する副詞的用法になります。&lt;/p&gt;
&lt;p&gt;という事で、形容詞を修飾する不定詞は2種類あります。2種類ですが、形容詞の意味で2種類に分けます。&lt;/p&gt;
&lt;p&gt;一つは感情の形容詞の後ろにあって感情の形容詞を修飾する副詞的用法で、意味は感情の原因です。&lt;/p&gt;
&lt;p&gt;もう一つは難易の形容詞を修飾するもの。難易の形容詞のすぐ後ろにある不定詞は難易の形容詞を修飾する副詞的用法です。&lt;/p&gt;
&lt;p&gt;「何々するには優しい」「難しい」です。この2通りを覚えて下さい。&lt;/p&gt;
&lt;p&gt;それではLesson8を終わります。&lt;/p&gt;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0;"&gt;英語教室「サポート」の『基礎力徹底講座』：スタートラインはどこでもOK！&lt;/p&gt;
&lt;p&gt;        &lt;a href="https://eng-support.com/kouza/#基礎力徹底講座" style="background-color: #FF8C00; color: white; padding: 5px 10px; text-align: center; text-decoration: none; display: inline-block; font-size: 14px;"&gt;詳細を見る&lt;/a&gt;
    &lt;/div&gt;
&lt;/div&gt;
&lt;p&gt;&amp;nbsp;&lt;/p&gt;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</si>
  <si>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以下のページは不自然なワードを使用しています。
これらを適切に自然な言葉に置き換えて下さい。
なお、本文の装飾や構造は絶対に変えないでください。
【対象ページURL】
https://eng-support.com/column/progress-book1-lesson10-2/
【検出された不自然ワード】
- 型
【本文】
------
&lt;p&gt;&lt;iframe title="YouTube video player" src="https://www.youtube.com/embed/U2FX5EfXTVg" width="560" height="315" frameborder="0" allowfullscreen="allowfullscreen"&gt;&lt;/iframe&gt;&lt;/p&gt;
&lt;p&gt;――今回は、Book1 Lesson10シーン2、過去形の否定文です。&lt;br /&gt;
前回出てきた過去形の続きという事になりますが、宜しくお願いします。&lt;/p&gt;
&lt;p&gt;&lt;img decoding="async" loading="lazy" class="alignnone size-full wp-image-331" src="http://eng-support.com/wp-content/uploads/2023/05/プログレス230424-7.jpg" alt="" width="1280" height="720" srcset="https://eng-support.com/wp-content/uploads/2023/05/プログレス230424-7.jpg 1280w, https://eng-support.com/wp-content/uploads/2023/05/プログレス230424-7-300x169.jpg 300w, https://eng-support.com/wp-content/uploads/2023/05/プログレス230424-7-1024x576.jpg 1024w, https://eng-support.com/wp-content/uploads/2023/05/プログレス230424-7-768x432.jpg 768w, https://eng-support.com/wp-content/uploads/2023/05/プログレス230424-7-320x180.jpg 320w" sizes="(max-width: 1280px) 100vw, 1280px" /&gt;&lt;/p&gt;
&lt;p&gt;こちらLookを見て下さい。&lt;br /&gt;
上二つは現在形の否定文です。&lt;br /&gt;
動詞は一般動詞です。&lt;br /&gt;
I do not work every day.&lt;br /&gt;
ちなみにこの文の訳し方、ここはちょっと時間掛けて話ししたいと思います。&lt;br /&gt;
「私は毎日働かない。」&lt;br /&gt;
こう訳すと、&lt;strong&gt;この英語が言いたい事と内容が食い違って理解される可能性が大きいです。&lt;/strong&gt;&lt;br /&gt;
”I do not work”、ちょっと”every day”を取ってみましょう。&lt;br /&gt;
I do not work.&lt;br /&gt;
これの訳ですが、もちろん「私は働かない。」でも合っていますが、実は正確な訳ではないんです。&lt;br /&gt;
&lt;!--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&lt;p&gt;正確な訳ですが、”not”がどういう意味かというと、「何々という訳ではない」が正しいです。&lt;br /&gt;
したがって、正確に”I do not work.”を訳すと、「私は働くという訳ではない。」になります。&lt;br /&gt;
ただし、「私は働くという訳ではない。」、それから、「私は働かない。」&lt;br /&gt;
この二つの日本語は意味違いますか？&lt;br /&gt;
ニュアンスはちょっと違うかも知れませんが意味はほとんど一緒です。&lt;br /&gt;
そうすると英語習いたての小学校5年生に、「私は働かない。」と訳したらペケ&lt;br /&gt;
「働くという訳ではない。」じゃなきゃ丸しないなんてやると、英語ってややこしいなぁ、英語はついていけないや、とかなっちゃう子が多い訳です。&lt;br /&gt;
I do not work.&lt;br /&gt;
従来の訳は「私は働かない。」です。&lt;br /&gt;
正確な訳は、「私は働くという訳ではない。」です。&lt;br /&gt;
意味が一緒だから問題ないです。&lt;br /&gt;
ところが、今回後ろに”every day”、「毎日」と付いています。&lt;br /&gt;
I do not work every day.&lt;br /&gt;
「私は毎日働かない。」はよくないです。&lt;br /&gt;
それに対して、正確な訳は「という訳ではない」ですから、「私は毎日働くという訳ではない。」この二つの意味は日本語一緒ですか？&lt;br /&gt;
日本語自体が非常に意味微妙ですが、でも右側の「私は毎日働かない。」は働く日ありますか？&lt;br /&gt;
働く日が0と考える方が自然ですよね？&lt;br /&gt;
もちろん、働いたり働かなかったりという意味に取れなくもないですが、働く日がないの方が可能性が高いです。&lt;br /&gt;
一方、「毎日働くという訳ではない。」、こっちは明らかに働いたり働かなかったりです。&lt;br /&gt;
これが正しいんです。&lt;br /&gt;
「毎日働かない。」と訳したらペケです。&lt;br /&gt;
ところが、日本って”not”を「訳ではない」と教えれば済む話を、「毎日働かない。」はペケだよの&lt;br /&gt;
理由を”every”という「全部」という言葉が付いたから部分否定と言ってねとか、部分指定に訳しましょうと高校とかでもこういう教え方で習う子が大半です。&lt;br /&gt;
そもそもが”not”が「何々という訳ではない」と覚えていれば部分否定とかそんな事をもち出さなくても正解出来るんです。&lt;br /&gt;
一部のややこしいやつで部分否定という言葉をもち出した方がいいケースももちろんありますが、&lt;br /&gt;
まずは全部否定だ部分否定だとかいうややこしい言葉はおいておきます。&lt;br /&gt;
”not”は”I work”「私は働くという訳ではない。」&lt;br /&gt;
あるいは”I work every day”「私毎日働くという訳ではない」となります。&lt;br /&gt;
&lt;span style="color: #ff0000;"&gt;否定文は、肯定文プラス「という訳ではない」と覚えて下さい。&lt;/span&gt;&lt;br /&gt;
出てきましたのでお話をしました。&lt;br /&gt;
じゃあ本来の過去形の否定文の話に戻りましょう。&lt;br /&gt;
”I do not work every day.”に対して、”I”が主語”He”に変わりました。&lt;br /&gt;
私が一人目、一人称です。&lt;br /&gt;
あなたが二人目、二人称です。&lt;br /&gt;
彼、は第三者だから三人称です。&lt;br /&gt;
彼は一人だけだから三人称単数です。&lt;br /&gt;
”He”が三人称単数です。&lt;br /&gt;
今は現在形をやっています。&lt;br /&gt;
主語が三人称単数で動詞は現在形なら三単現の「s」が付きます。&lt;br /&gt;
”o”で終わっていたら”es”が付きます。&lt;br /&gt;
”He does not work on Sunday.”になる訳です。&lt;br /&gt;
ちなみに今まであまり言ってきませんでしたが、この2行の”not”のあとの”work”ですが、これはなんでしょう？&lt;br /&gt;
もちろん「働く」という動詞ですが、これは動詞の原形という元の形です。&lt;br /&gt;
動詞の原形です。&lt;br /&gt;
つまり、”do”や”does”が付いたら”work”のとこは原形で変わらないです。&lt;br /&gt;
”do”や”does”の所の形を変えます。&lt;br /&gt;
じゃあ過去形にする時も”do”や”does”の所を変えればいいので、”did”になる訳です。&lt;br /&gt;
&lt;span style="color: #0000ff;"&gt;三人称単数以外の現在形が”do”、三単現が”does”、過去形は全て”did”です。&lt;/span&gt;&lt;br /&gt;
”do not” ”dose not” ”did not”です。&lt;br /&gt;
そのあとの動詞は必ず元の形、原形で書きます。&lt;br /&gt;
&lt;strong&gt;全部原形です。&lt;/strong&gt;&lt;br /&gt;
となると、結構簡単です。&lt;br /&gt;
&lt;!--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&lt;p&gt;だから”do” ”dose” ”did”を頭に入れておけばいいです。&lt;br /&gt;
毎回”do” ”dose” ”did”のどれにしようかな、”do not” ”dose not” ”did not”、&lt;span style="color: #ff0000;"&gt;あとの動詞はとにかくもういじくらない。&lt;/span&gt;&lt;br /&gt;
&lt;span style="color: #ff0000;"&gt;元の原形を書いておけばいいです。&lt;/span&gt;&lt;br /&gt;
という事で、一般動詞の過去形の否定文は意外と優しいです。&lt;br /&gt;
ただし一つだけ、PROGRESSは一般動詞の否定文に関して現在形を三単現を含めて二つ書いて、現在形と過去形が比べてあります。&lt;br /&gt;
ただ、一般の教科書というのはこういう比べ方じゃなくて、過去形の肯定文と否定文を比べてあるのが普通です。&lt;br /&gt;
例えば、”Lifang’s father”は”did not work”になっていますが、&lt;br /&gt;
肯定文ですと「リーファンのお父さんが昨夜働いた。」でしたら、&lt;br /&gt;
”Lifang’s father”、ここの部分が”Worked”になる訳です。&lt;br /&gt;
Lifang’s father worked last night.&lt;br /&gt;
この”work”と否定分にした時に”did not”、”did”のとこで過去形を表して”work”は原形に戻ります。&lt;br /&gt;
これ二つ目の”He does not work on Sunday.”ですが、これを肯定文にすると”He works on Sunday.”となります。&lt;br /&gt;
これを比べたら分かると思います。&lt;br /&gt;
&lt;span style="color: #ff0000;"&gt;肯定文だと動詞に”s”が付いたり”ed”が付いたりするのが、否定文になると”dose”や”did”になって、動詞は原形です。&lt;/span&gt;&lt;br /&gt;
これを間違えないようにして下さい。&lt;br /&gt;
このように一般動詞の否定文、過去形ですね。&lt;br /&gt;
現在形の否定文を過去形に変える事が出来るというのと、過去形の肯定文を否定文に変えられる、この両方出来るようにならなきゃダメです。&lt;br /&gt;
ちょっとPROGRESSその内の片方向しか載っていませんので、両方の練習をするようにしましょう。&lt;br /&gt;
&lt;!--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</si>
  <si>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以下のページは不自然なワードを使用しています。
これらを適切に自然な言葉に置き換えて下さい。
なお、本文の装飾や構造は絶対に変えないでください。
【対象ページURL】
https://eng-support.com/column/progress-book1-lesson12-3/
【検出された不自然ワード】
- 型
【本文】
------
&lt;p&gt;&lt;iframe title="YouTube video player" src="https://www.youtube.com/embed/BvdtYMoYTsA" width="560" height="315" frameborder="0" allowfullscreen="allowfullscreen"&gt;&lt;span data-mce-type="bookmark" style="display: inline-block; width: 0px; overflow: hidden; line-height: 0;" class="mce_SELRES_start"&gt;﻿&lt;/span&gt;&lt;/iframe&gt;&lt;/p&gt;
&lt;h3&gt;所有代名詞について学ぼう！&lt;/h3&gt;
&lt;p&gt;今回は、Book1 Lesson12シーン3ということで、所有代名詞について学んでいきましょう。前回とは全く異なる話題ですが、よろしくお願いします。&lt;/p&gt;
&lt;p&gt;&lt;img decoding="async" loading="lazy" class="alignnone size-full wp-image-402" src="http://eng-support.com/wp-content/uploads/2023/06/プログレス230501.jpg" alt="" width="1280" height="720" srcset="https://eng-support.com/wp-content/uploads/2023/06/プログレス230501.jpg 1280w, https://eng-support.com/wp-content/uploads/2023/06/プログレス230501-300x169.jpg 300w, https://eng-support.com/wp-content/uploads/2023/06/プログレス230501-1024x576.jpg 1024w, https://eng-support.com/wp-content/uploads/2023/06/プログレス230501-768x432.jpg 768w, https://eng-support.com/wp-content/uploads/2023/06/プログレス230501-320x180.jpg 320w" sizes="(max-width: 1280px) 100vw, 1280px" /&gt;&lt;/p&gt;
&lt;p&gt;まず最初の文です。「&lt;span style="color: blue;"&gt;What&lt;/span&gt; is &lt;span style="color: blue;"&gt;that&lt;/span&gt;?」と質問しています。「&lt;span style="color: green;"&gt;あれ&lt;/span&gt;何？」という意味ですね。「&lt;span style="color: blue;"&gt;It&amp;#8217;s&lt;/span&gt; &lt;span style="color: blue;"&gt;my&lt;/span&gt; &lt;span style="color: blue;"&gt;guitar&lt;/span&gt;.」と答えています。「&lt;span style="color: green;"&gt;それは&lt;/span&gt;私の&lt;span style="color: green;"&gt;ギター&lt;/span&gt;です」と言っています。&lt;/p&gt;
&lt;p&gt;次に、「&lt;span style="color: blue;"&gt;Who&lt;/span&gt; are &lt;span style="color: blue;"&gt;those&lt;/span&gt; girls?」と質問があります。「&lt;span style="color: green;"&gt;あの女の子たちは&lt;/span&gt;誰？」という意味ですね。「&lt;span style="color: green;"&gt;They&amp;#8217;re&lt;/span&gt; Keiko&amp;#8217;s classmates.」と答えています。「&lt;span style="color: green;"&gt;彼女たちは&lt;/span&gt;ケイコの&lt;span style="color: green;"&gt;クラスメイト&lt;/span&gt;です」と言っています。&lt;/p&gt;
&lt;p&gt;ここで、「&lt;span style="color: blue;"&gt;my&lt;/span&gt;」という言葉について考えてみましょう。「&lt;span style="color: blue;"&gt;my&lt;/span&gt;」とは、「&lt;span style="color: green;"&gt;私の&lt;/span&gt;」という意味です。「&lt;span style="color: blue;"&gt;my&lt;/span&gt;」は人称代名詞の所有格と呼ばれます。後で「&lt;span style="color: blue;"&gt;mine&lt;/span&gt;」という言葉も出てきます。「&lt;span style="color: blue;"&gt;my&lt;/span&gt;」と「&lt;span style="color: blue;"&gt;mine&lt;/span&gt;」の違いは何でしょうか？これが少し分かりづらいと思いますが、実はそれほど難しい話ではありません。&lt;/p&gt;
&lt;p&gt;一番上の文を見てください。「&lt;span style="color: green;"&gt;It&amp;#8217;s&lt;/span&gt; &lt;span style="color: blue;"&gt;my&lt;/span&gt; &lt;span style="color: green;"&gt;guitar&lt;/span&gt;.」とあります。これは「&lt;span style="color: green;"&gt;私のギター&lt;/span&gt;」を一つの塊として表現しています。「&lt;span style="color: green;"&gt;guitar&lt;/span&gt;」という名詞に「&lt;span style="color: blue;"&gt;my&lt;/span&gt;」という言葉が修飾しているのです。「&lt;span style="color: blue;"&gt;my&lt;/span&gt;」は形容詞として機能し、名詞を修飾する役割を果たしています。&lt;br /&gt;
&lt;!--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&lt;h3&gt;形容詞で表現できる所有格&lt;/h3&gt;
&lt;p&gt;日本語では、名詞を修飾する言葉は形容詞、形容動詞、連体詞の3つに分けなければなりませんが、英語では全部形容詞で表現できます。つまり、所有格は実は形容詞であり、次に名詞が必要です。形容詞と名詞を組み合わせて初めて一つの塊になるのです。&lt;/p&gt;
&lt;p&gt;同様に、「&lt;span style="color: green;"&gt;あなたの&lt;/span&gt;」は「&lt;span style="color: red;"&gt;your&lt;/span&gt;」で、「&lt;span style="color: green;"&gt;彼女の&lt;/span&gt;」は「&lt;span style="color: red;"&gt;her&lt;/span&gt;」と表現します。後ろに名詞を付けて、「&lt;span style="color: red;"&gt;your bag&lt;/span&gt;」なら「&lt;span style="color: green;"&gt;あなたの鞄&lt;/span&gt;」、「&lt;span style="color: red;"&gt;her textbook&lt;/span&gt;」なら「&lt;span style="color: green;"&gt;彼女の教科書&lt;/span&gt;」となります。これも形容詞と名詞の組み合わせで一つの名詞の塊を作ることができます。&lt;/p&gt;
&lt;p&gt;一方、「&lt;span style="color: green;"&gt;It&amp;#8217;s&lt;/span&gt; &lt;span style="color: blue;"&gt;mine&lt;/span&gt;.」という表現があります。「&lt;span style="color: blue;"&gt;mine&lt;/span&gt;」は後ろに名詞が必要ありません。実は「&lt;span style="color: blue;"&gt;mine&lt;/span&gt;」だけでも名詞として機能します。しかし、「&lt;span style="color: blue;"&gt;mine&lt;/span&gt;」は所有を表します。「&lt;span style="color: green;"&gt;私の&lt;/span&gt;」という意味であり、具体的には「&lt;span style="color: green;"&gt;私が所有しているもの&lt;/span&gt;」ということです。&lt;/p&gt;
&lt;h3&gt;人称代名詞の所有格&lt;/h3&gt;
&lt;p&gt;したがって、「&lt;span style="color: blue;"&gt;mine&lt;/span&gt;」は誰々の所有格と呼ばれるものです。人称代名詞の所有格には、「&lt;span style="color: blue;"&gt;my&lt;/span&gt;」「&lt;span style="color: red;"&gt;your&lt;/span&gt;」「&lt;span style="color: red;"&gt;his&lt;/span&gt;」「&lt;span style="color: red;"&gt;her&lt;/span&gt;」「&lt;span style="color: red;"&gt;its&lt;/span&gt;」「&lt;span style="color: red;"&gt;our&lt;/span&gt;」「&lt;span style="color: red;"&gt;your&lt;/span&gt;」「&lt;span style="color: red;"&gt;their&lt;/span&gt;」があります。「&lt;span style="color: blue;"&gt;mine&lt;/span&gt;」「&lt;span style="color: red;"&gt;yours&lt;/span&gt;」「&lt;span style="color: red;"&gt;his&lt;/span&gt;」「&lt;span style="color: red;"&gt;hers&lt;/span&gt;」「&lt;span style="color: red;"&gt;ours&lt;/span&gt;」「&lt;span style="color: red;"&gt;yours&lt;/span&gt;」「&lt;span style="color: red;"&gt;theirs&lt;/span&gt;」となります。&lt;/p&gt;
&lt;p&gt;「&lt;span style="color: blue;"&gt;mine&lt;/span&gt;」は「&lt;span style="color: green;"&gt;それは私の&lt;/span&gt;」という意味です。例えば、「&lt;span style="color: green;"&gt;It&amp;#8217;s&lt;/span&gt; &lt;span style="color: blue;"&gt;mine&lt;/span&gt;.」は「&lt;span style="color: green;"&gt;それは私のものです&lt;/span&gt;」となります。もちろん、「&lt;span style="color: green;"&gt;それは私の&lt;/span&gt;」と付けることもできますが、少し冗長になりませんか？また、日本語に訳して考えるとうまくいかない場合もあります。&lt;/p&gt;
&lt;p&gt;したがって、後ろに名詞がある場合は「&lt;span style="color: blue;"&gt;my&lt;/span&gt;」「&lt;span style="color: red;"&gt;your&lt;/span&gt;」「&lt;span style="color: red;"&gt;his&lt;/span&gt;」「&lt;span style="color: red;"&gt;her&lt;/span&gt;」「&lt;span style="color: red;"&gt;its&lt;/span&gt;」「&lt;span style="color: red;"&gt;our&lt;/span&gt;」「&lt;span style="color: red;"&gt;your&lt;/span&gt;」「&lt;span style="color: red;"&gt;their&lt;/span&gt;」を使用し、後ろに名詞がない場合は「&lt;span style="color: blue;"&gt;mine&lt;/span&gt;」「&lt;span style="color: red;"&gt;yours&lt;/span&gt;」「&lt;span style="color: red;"&gt;his&lt;/span&gt;」「&lt;span style="color: red;"&gt;hers&lt;/span&gt;」「&lt;span style="color: red;"&gt;ours&lt;/span&gt;」「&lt;span style="color: red;"&gt;yours&lt;/span&gt;」「&lt;span style="color: red;"&gt;theirs&lt;/span&gt;」となります。&lt;br /&gt;
&lt;!--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&lt;h3&gt;「Whose」について&lt;/h3&gt;
&lt;p&gt;次に「&lt;span style="color: red;"&gt;Whose&lt;/span&gt;」についてです。「&lt;span style="color: red;"&gt;Whose&lt;/span&gt;」は「&lt;span style="color: green;"&gt;誰の&lt;/span&gt;」という意味です。ただし注意が必要です。「&lt;span style="color: red;"&gt;Whose&lt;/span&gt;」は形容詞と名詞の両方を修飾することがあります。&lt;/p&gt;
&lt;p&gt;例えば、「&lt;span style="color: red;"&gt;Whose&lt;/span&gt; guitar is that?」という質問があります。「&lt;span style="color: green;"&gt;あのギターは&lt;/span&gt;誰の？」という意味ですね。この場合、「&lt;span style="color: green;"&gt;guitar&lt;/span&gt;」という名詞を修飾するので、「&lt;span style="color: red;"&gt;Whose&lt;/span&gt;」は形容詞です。&lt;/p&gt;
&lt;p&gt;「&lt;span style="color: blue;"&gt;my&lt;/span&gt; 名詞」で一つの名詞を表現します。同様に、「&lt;span style="color: red;"&gt;Whose&lt;/span&gt; 名詞」でも一つの名詞です。「&lt;span style="color: red;"&gt;Whose guitar&lt;/span&gt;」は「&lt;span style="color: green;"&gt;誰のギター&lt;/span&gt;」という一つの名詞です。&lt;/p&gt;
&lt;h3&gt;所有代名詞と所有格の表&lt;/h3&gt;
&lt;p&gt;所有代名詞と所有格については、PROGRESSのLookの右側にあるチェック欄に表がありますので、参考にしてください。所有代名詞は、文字通り名詞です。質問の形で「&lt;span style="color: red;"&gt;Whose&lt;/span&gt;」が形容詞だった場合、返事も形容詞にすることがあります。&lt;/p&gt;
&lt;p&gt;ただし、1番から5番までの例では全て所有代名詞を使用して返事しています。これは所有格と所有代名詞を使い分けているわけではありません。どちらでも構いませんので、理解してください。&lt;/p&gt;
&lt;p&gt;また、2番では質問の文と同じように再度質問しています。「&lt;span style="color: red;"&gt;Whose&lt;/span&gt; classmates are those girls?」となっています。2回目の質問では名詞だけで返答することが所有代名詞と呼ばれるものです。&lt;/p&gt;
&lt;h3&gt;所有代名詞の名詞としての表現&lt;/h3&gt;
&lt;p&gt;さらに、タイトルの所有代名詞について言及しましたが、「&lt;span style="color: green;"&gt;私の&lt;/span&gt;」「&lt;span style="color: green;"&gt;あなたの&lt;/span&gt;」「&lt;span style="color: green;"&gt;彼の&lt;/span&gt;」といった表現が単独で名詞となっているのが所有代名詞です。所有格と所有代名詞については、PROGRESSのLookの右側に表がありますので、参考にしてください。&lt;/p&gt;
&lt;p&gt;所有代名詞は文字通り名詞です。質問の形で「&lt;span style="color: red;"&gt;Whose&lt;/span&gt;」が形容詞だった場合、返事も形容詞にする必要があります。ただし、1番から5番までの例では全て所有代名詞で返答しています。&lt;/p&gt;
&lt;p&gt;6番の文では、「&lt;span style="color: green;"&gt;It&amp;#8217;s Jiro&amp;#8217;s&lt;/span&gt;.」と返答しています。「&lt;span style="color: green;"&gt;Jiro&amp;#8217;s&lt;/span&gt;」とは「&lt;span style="color: green;"&gt;Jiroのもの&lt;/span&gt;」という意味ですが、これは名詞として扱われます。&lt;/p&gt;
&lt;p&gt;8番や9番の文では、「&lt;span style="color: red;"&gt;Whose&lt;/span&gt; 名詞」の後ろに「is」や「are」が付いています。その場合は「&lt;span style="color: red;"&gt;Whose&lt;/span&gt;」だけで名詞となります。つまり、「&lt;span style="color: blue;"&gt;mine&lt;/span&gt;」に相当します。&lt;/p&gt;
&lt;h3&gt;所有代名詞と所有格の使い分けの注意点&lt;/h3&gt;
&lt;p&gt;最後に、8番や9番の文で混乱するという人もいるようですが、しっかりと区別してください。所有代名詞の場合は形容詞と名詞の両方を使います。「&lt;span style="color: red;"&gt;Whose&lt;/span&gt; 名詞」の場合は「&lt;span style="color: red;"&gt;Whose&lt;/span&gt;」が形容詞となり、「&lt;span style="color: green;"&gt;誰々の何々&lt;/span&gt;」という名詞を修飾します。&lt;/p&gt;
&lt;h3&gt;まとめ&lt;/h3&gt;
&lt;p&gt;このように、所有代名詞と所有格の使い方には注意が必要です。しっかりと使い分けてください。&lt;/p&gt;
&lt;p&gt;&lt;!--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</si>
  <si>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以下のページは不自然なワードを使用しています。
これらを適切に自然な言葉に置き換えて下さい。
なお、本文の装飾や構造は絶対に変えないでください。
【対象ページURL】
https://eng-support.com/column/progress-book1-lesson14-2/
【検出された不自然ワード】
- 型
【本文】
------
&lt;p&gt;&lt;iframe title="YouTube video player" src="https://www.youtube.com/embed/WsH5gaL1J5A"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&lt;h3&gt;Book1 Lesson14シーン2&lt;/h3&gt;
&lt;p&gt;このレッスンでは否定文や疑問文で使われる単語&lt;span style="color: red;"&gt;「any」&lt;/span&gt;について解説します。&lt;/p&gt;
&lt;p&gt;&lt;img decoding="async" loading="lazy" class="alignnone size-full wp-image-413" src="http://eng-support.com/wp-content/uploads/2023/06/プログレス230515-1.jpg" alt="スライドに 'I want a peach.' の例文が表示され、'a peach' の使い方と数えられる名詞の基本ルールを説明。" width="1280" height="720" srcset="https://eng-support.com/wp-content/uploads/2023/06/プログレス230515-1.jpg 1280w, https://eng-support.com/wp-content/uploads/2023/06/プログレス230515-1-300x169.jpg 300w, https://eng-support.com/wp-content/uploads/2023/06/プログレス230515-1-1024x576.jpg 1024w, https://eng-support.com/wp-content/uploads/2023/06/プログレス230515-1-768x432.jpg 768w, https://eng-support.com/wp-content/uploads/2023/06/プログレス230515-1-320x180.jpg 320w" sizes="(max-width: 1280px) 100vw, 1280px" /&gt;&lt;/p&gt;
&lt;p&gt;まずはLookの文を見てみましょう。一番上の例文では、「I want a peach.」という文に対して、「桃って英語で何て言いますか？」という質問があります。この場合、「peach」ではなく&lt;span style="color: green;"&gt;「a peach」&lt;/span&gt;と覚えましょうと言われています。&lt;/p&gt;
&lt;p&gt;桃は数えられる名詞ですので、「a」を付けて&lt;span style="color: green;"&gt;「a peach」&lt;/span&gt;となります。「a」は無理やり訳すと「一つ」という意味です。したがって、「桃が&lt;span style="color: green;"&gt;一つある時&lt;/span&gt;」に使います。&lt;/p&gt;
&lt;p&gt;しかし、2つ以上の桃の場合はどうなるでしょうか？名詞が「ch」で終わる場合、例えば「peach」の複数形は&lt;span style="color: blue;"&gt;「peaches」&lt;/span&gt;となります。これには以前にも触れたので、繰り返しません。&lt;/p&gt;
&lt;p&gt;&lt;span style="color: blue;"&gt;「a peach」&lt;/span&gt;は&lt;span style="color: blue;"&gt;「peaches」&lt;/span&gt;となる可能性もありますが、複数形が特定されていない場合は通常&lt;span style="color: blue;"&gt;「some」&lt;/span&gt;と組み合わせて使います。つまり、&lt;span style="color: blue;"&gt;「some peaches」&lt;/span&gt;となります。&lt;/p&gt;
&lt;p&gt;ですので、&lt;span style="color: blue;"&gt;「a peach」&lt;/span&gt;の複数形は&lt;span style="color: blue;"&gt;「some peaches」&lt;/span&gt;と覚えておくと良いでしょう。ただし、&lt;span style="color: blue;"&gt;「some」&lt;/span&gt;は必ずしも必要ではありません。文脈によっては省略しても問題ありません。しかし、テストなどで思い出す際には&lt;span style="color: blue;"&gt;「some peaches」&lt;/span&gt;と覚えておくことで、ミスのリスクを減らせるでしょう。&lt;/p&gt;
&lt;p&gt;なお、&lt;span style="color: blue;"&gt;「some」&lt;/span&gt;という言葉には注意が必要です。&lt;br /&gt;
&lt;!-- 過去問演習講座（英語教室サポート）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1.6;"&gt;【過去問演習講座】：&lt;br /&gt;
志望校の過去問を中心に、&lt;strong&gt;出題形式・難易度・問われ方のクセ&lt;/strong&gt;をつかみながら対策していく講座です。&lt;br /&gt;
文法問題・長文読解・英作文など、大学ごとの特徴に合わせて授業内容をカスタマイズし、&lt;strong&gt;どこを重点的に仕上げれば合格点に届くのか&lt;/strong&gt;を明確にしたうえで演習と解説を繰り返します。&lt;/p&gt;
&lt;p&gt;&lt;a style="background-color: #ff7043; color: #ffffff; padding: 5px 10px; text-align: center; text-decoration: none; display: inline-block; font-size: 14px;" href="https://eng-support.com/kouza/#%E9%81%8E%E5%8E%BB%E5%95%8F%E6%BC%94%E7%BF%92%E8%AC%9B%E5%BA%A7"&gt;&lt;br /&gt;
詳細を見る&lt;br /&gt;
&lt;/a&gt;&lt;/p&gt;
&lt;/div&gt;
&lt;/div&gt;
&lt;p&gt;以下の例文を見てください。&lt;/p&gt;
&lt;p&gt;&lt;span style="color: red;"&gt;I don&amp;#8217;t want any lemons.&lt;/span&gt;&lt;/p&gt;
&lt;p&gt;肯定文であれば、&lt;span style="color: green;"&gt;「I want some lemons.」&lt;/span&gt;となります。&lt;span style="color: green;"&gt;「私はレモンがいくつか欲しい。」&lt;/span&gt;という意味です。しかし、この文は否定文になっており、&lt;span style="color: red;"&gt;「don&amp;#8217;t want」&lt;/span&gt;となっています。&lt;/p&gt;
&lt;p&gt;否定文になると、&lt;span style="color: blue;"&gt;「some」&lt;/span&gt;は&lt;span style="color: red;"&gt;「any」&lt;/span&gt;に変わります。&lt;span style="color: red;"&gt;「any」&lt;/span&gt;は&lt;span style="color: red;"&gt;「not」&lt;/span&gt;と組み合わせて&lt;span style="color: red;"&gt;「一つもない」「全くない」&lt;/span&gt;という意味を表します。したがって、上記の文は&lt;span style="color: red;"&gt;「I don&amp;#8217;t want any lemons.」&lt;/span&gt;となります。&lt;span style="color: red;"&gt;「私はレモンが一つも欲しくない。」「私はレモンなんか全く欲しくない。」&lt;/span&gt;という意味です。&lt;/p&gt;
&lt;p&gt;ただし、&lt;span style="color: red;"&gt;「any」&lt;/span&gt;の後ろの名詞は複数形のままであることに注意してください。つまり、&lt;span style="color: blue;"&gt;「some lemons」&lt;/span&gt;から&lt;span style="color: red;"&gt;「any lemons」&lt;/span&gt;に変える際には、名詞の形は変わりません。&lt;/p&gt;
&lt;p&gt;ここで日本人にとって少し変わった点があるかもしれません。&lt;span style="color: red;"&gt;「一つもない」&lt;/span&gt;のに複数形なのはなぜでしょうか？これは英文法の特徴であり、英語を学んでいくと理解できるようになるでしょう。&lt;/p&gt;
&lt;p&gt;ただし、現時点では&lt;span style="color: blue;"&gt;「some」&lt;/span&gt;を&lt;span style="color: red;"&gt;「any」&lt;/span&gt;に変えるときには、名詞の形は複数形のままにしておくことを覚えておいてください。日本語の意味を考えると&lt;span style="color: red;"&gt;「s」&lt;/span&gt;がいらないように感じるかもしれませんが、英語の文法を理解する際には、日本語に訳さずに考えることが重要です。&lt;/p&gt;
&lt;p&gt;日本語に訳そうとすると、&lt;span style="color: red;"&gt;「not」と「any」&lt;/span&gt;で&lt;span style="color: red;"&gt;「一つもない」&lt;/span&gt;という意味を正確に理解できない傾向があります。ですので、&lt;span style="color: red;"&gt;「一つもない」&lt;/span&gt;という表現をしっかり覚えておいてください。&lt;br /&gt;
&lt;!--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&lt;h2&gt;「否定文と疑問文で使われる【any】の使い方」&lt;/h2&gt;
&lt;p&gt;&lt;span style="color: blue;"&gt;「any」の意味と使い方の基本&lt;/span&gt;&lt;/p&gt;
&lt;p&gt;「any」は否定文や疑問文で使われる単語です。具体的な使い方を見てみましょう。&lt;/p&gt;
&lt;p&gt;&lt;span style="color: blue;"&gt;否定文の場合の「any」&lt;/span&gt;&lt;/p&gt;
&lt;p&gt;&lt;span style="color: red;"&gt;「He doesn&amp;#8217;t need any sandwiches.」&lt;/span&gt;の訳について考えます。「彼はサンドイッチを一つも必要としていない」という意味です。&lt;/p&gt;
&lt;p&gt;否定文では、「some」の代わりに「any」が使われます。ここで注意が必要なのは、「any」の後ろの名詞は複数形のままであるということです。&lt;/p&gt;
&lt;p&gt;&lt;span style="color: blue;"&gt; 疑問文の場合の「any」&lt;/span&gt;&lt;/p&gt;
&lt;p&gt;&lt;span style="color: red;"&gt;「Does she need any sausages?」&lt;/span&gt;の訳について考えます。「彼女はソーセージがいくつか必要ですか？」という意味です。&lt;/p&gt;
&lt;p&gt;疑問文でも否定文と同様に、「some」の代わりに「any」が使われます。ですので、「any」も「いくつかの」という意味になります。&lt;/p&gt;
&lt;h2&gt;「some」と「any」の使い分け&lt;/h2&gt;
&lt;p&gt;肯定文では「some」を使い、「いくつか」を表現します。否定文と疑問文では「any」を使い、「一つもない」という意味になります。&lt;/p&gt;
&lt;p&gt;ここでよく混乱する点があります。否定文や疑問文で「any」になった場合でも、後ろの名詞は複数形のままであることを覚えておいてください。&lt;/p&gt;
&lt;h2&gt;覚えておきたいポイント&lt;/h2&gt;
&lt;p&gt;肯定文、否定文、疑問文の使い方をしっかりと覚えておきましょう。日本語と英語では、肯定文と否定文の扱いが逆になることに注意しましょう。&lt;/p&gt;
&lt;p&gt;また、「not」と「any」の組み合わせで、「一つもない」という意味を表現します。この使い方も覚えておきましょう。&lt;/p&gt;
&lt;p&gt;&lt;!--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&lt;p&gt;&amp;nbsp;&lt;/p&gt;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</si>
  <si>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以下のページは不自然なワードを使用しています。
これらを適切に自然な言葉に置き換えて下さい。
なお、本文の装飾や構造は絶対に変えないでください。
【対象ページURL】
https://eng-support.com/column/progress-book1-lesson15-4/
【検出された不自然ワード】
- 型
【本文】
------
&lt;p&gt;&lt;iframe title="YouTube video player" src="https://www.youtube.com/embed/V-AGwvcck5A" width="560" height="315" frameborder="0" allowfullscreen="allowfullscreen"&gt;&lt;/iframe&gt;&lt;br /&gt;
&lt;!--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詳細を見る&lt;/a&gt;&lt;/p&gt;
&lt;/div&gt;
&lt;/div&gt;
&lt;p&gt;&amp;nbsp;&lt;/p&gt;
&lt;p&gt;&lt;img decoding="async" loading="lazy" class="alignnone size-full wp-image-433" src="http://eng-support.com/wp-content/uploads/2023/07/プログレス230515-1.jpg" alt="" width="1280" height="720" srcset="https://eng-support.com/wp-content/uploads/2023/07/プログレス230515-1.jpg 1280w, https://eng-support.com/wp-content/uploads/2023/07/プログレス230515-1-300x169.jpg 300w, https://eng-support.com/wp-content/uploads/2023/07/プログレス230515-1-1024x576.jpg 1024w, https://eng-support.com/wp-content/uploads/2023/07/プログレス230515-1-768x432.jpg 768w, https://eng-support.com/wp-content/uploads/2023/07/プログレス230515-1-320x180.jpg 320w" sizes="(max-width: 1280px) 100vw, 1280px" /&gt;&lt;/p&gt;
&lt;h3&gt;「a few」「a little」「a lot of」&lt;/h3&gt;
&lt;p&gt;クラッカーはビスケットの一種で、甘くないものです。ビスケットと同様、クラッカーも数えられる名詞ではありません。例文「He ate two or three crackers.」の部分を「クラッカーを&lt;span style="color: red;"&gt;たくさん&lt;/span&gt;食べた」と言い換えましょう。クラッカーは複数形の「s」がないので、不可算名詞として扱います。「&lt;span style="color: blue;"&gt;たくさん&lt;/span&gt;」に相当するのは「many」です。一方、「much milk」では牛乳を指しています。牛乳は数えられない名詞とされています。したがって、2つの文はそれぞれ「クラッカーを&lt;span style="color: red;"&gt;たくさん&lt;/span&gt;食べた」「牛乳を&lt;span style="color: red;"&gt;たくさん&lt;/span&gt;飲んだ」となります。&lt;/p&gt;
&lt;h3&gt;「a few」と「a little」&lt;/h3&gt;
&lt;p&gt;「&lt;span style="color: blue;"&gt;たくさん&lt;/span&gt;」の反対は「a few」「a little」です。「a few crackers」「a few new books」のように使います。注意点として、複数形の名詞の後ろには「a few」を使用することを覚えておきましょう。例えば、本は数えられますが、クラッカーは数えることが難しいです。一方、「a little milk」「a little soup」では液体を指しています。どちらも単数形ですが、量が少ないことを表現しています。「&lt;span style="color: blue;"&gt;たくさん&lt;/span&gt;」に相当するのは「much」であり、「少し」に相当するのが「a little」です。複数形なら「&lt;span style="color: blue;"&gt;たくさん&lt;/span&gt;」は「many」であり、その反対が「a few」です。単数形なら「&lt;span style="color: blue;"&gt;たくさん&lt;/span&gt;」は「much」であり、反対の「少し」は「a little」となります。&lt;/p&gt;
&lt;h3&gt;「a lot of」&lt;/h3&gt;
&lt;p&gt;「a lot of」は「&lt;span style="color: blue;"&gt;たくさんの&lt;/span&gt;」を表す表現です。「a lot of hot dogs」や「a lot of math homework」のように使います。この表現では、複数形の名詞や単数形の名詞の両方を使用することができます。「a lot of」の後ろの名詞が数えられるかどうかを考える必要があります。「hot dogs」のように複数形の「s」が付いている場合は数えられる名詞です。「math homework」のように単数形の場合は数えられない名詞となります。日本語とは異なり、英語では宿題を数えないことが一般的です。したがって、「a lot of」は可算名詞と不可算名詞の両方に使用できる表現です。&lt;br /&gt;
&lt;!-- 過去問演習講座（英語教室サポート）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1.6;"&gt;【過去問演習講座】：&lt;br /&gt;
志望校の過去問を中心に、&lt;strong&gt;出題形式・難易度・問われ方のクセ&lt;/strong&gt;をつかみながら対策していく講座です。&lt;br /&gt;
文法問題・長文読解・英作文など、大学ごとの特徴に合わせて授業内容をカスタマイズし、&lt;strong&gt;どこを重点的に仕上げれば合格点に届くのか&lt;/strong&gt;を明確にしたうえで演習と解説を繰り返します。&lt;/p&gt;
&lt;p&gt;&lt;a style="background-color: #ff7043; color: #ffffff; padding: 5px 10px; text-align: center; text-decoration: none; display: inline-block; font-size: 14px;" href="https://eng-support.com/kouza/#%E9%81%8E%E5%8E%BB%E5%95%8F%E6%BC%94%E7%BF%92%E8%AC%9B%E5%BA%A7"&gt;&lt;br /&gt;
詳細を見る&lt;br /&gt;
&lt;/a&gt;&lt;/p&gt;
&lt;/div&gt;
&lt;/div&gt;
&lt;p&gt;英語の学習では、前の基礎をしっかりと理解することが重要です。前提の理解が不十分だと、後続の内容が理解しにくくなることがあります。ですので、私の動画のレッスンを見ている方々は、初めから順番に進めることをおすすめします。最初の方は既知の内容が多く、少し退屈に感じるかもしれませんが、基本的な部分で抜け落ちがないかを確認すると、以前の疑問が解決する場合もあります。また、学んだ内容を今後の学習のためにおろそかにせず、しっかりと頭に入れることも重要です。英語学習においては、これが絶対条件となります。是非、これらのポイントに注意しながら学習を進めてください。&lt;/p&gt;
&lt;p&gt;以上で今回のレッスンを終了します。お疲れ様でした。&lt;br /&gt;
&lt;!--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</si>
  <si>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以下のページは不自然なワードを使用しています。
これらを適切に自然な言葉に置き換えて下さい。
なお、本文の装飾や構造は絶対に変えないでください。
【対象ページURL】
https://eng-support.com/column/progress-book1-lesson17-1/
【検出された不自然ワード】
- 迷い
【本文】
------
&lt;p&gt;&lt;iframe title="YouTube video player" src="https://www.youtube.com/embed/18T4DlT33x0" width="560" height="315" frameborder="0" allowfullscreen="allowfullscreen"&gt;&lt;/iframe&gt;&lt;/p&gt;
&lt;p&gt;&lt;iframe title="YouTube video player" src="https://www.youtube.com/embed/18T4DlT33x0" width="560" height="315" frameborder="0" allowfullscreen="allowfullscreen"&gt;&lt;/iframe&gt;&lt;/p&gt;
&lt;p&gt;There is と There are の迷いは、&lt;span style="color: red;"&gt;「there を主語っぽく見てしまう」&lt;/span&gt;ところから始まります。&lt;/p&gt;
&lt;p&gt;決め手は主語ではなく、&lt;span style="color: red;"&gt;be動詞の直後に出てくる“新情報”&lt;/span&gt;が単数か複数かです。ここが見えると、机の上の例文（Your book / A book）でも &lt;span style="color: red;"&gt;is/are が機械的に決まる&lt;/span&gt;ようになります。&lt;/p&gt;
&lt;p&gt;Book1 Lesson17 シーン1（There + be動詞）を使って、&lt;span style="color: black;"&gt;There be動詞 新情報の主語（単数/複数） 場所&lt;/span&gt;の形に落としていきます。&lt;/p&gt;
&lt;p&gt;&lt;span style="color: black;"&gt;ではこちらを見て下さい。&lt;/span&gt;&lt;/p&gt;
&lt;p&gt;&lt;img decoding="async" loading="lazy" class="alignnone size-full wp-image-446" src="http://eng-support.com/wp-content/uploads/2023/07/プログレス230522.jpg" alt="" width="1280" height="720" srcset="https://eng-support.com/wp-content/uploads/2023/07/プログレス230522.jpg 1280w, https://eng-support.com/wp-content/uploads/2023/07/プログレス230522-300x169.jpg 300w, https://eng-support.com/wp-content/uploads/2023/07/プログレス230522-1024x576.jpg 1024w, https://eng-support.com/wp-content/uploads/2023/07/プログレス230522-768x432.jpg 768w, https://eng-support.com/wp-content/uploads/2023/07/プログレス230522-320x180.jpg 320w" sizes="(max-width: 1280px) 100vw, 1280px" /&gt;&lt;/p&gt;
&lt;p&gt;&lt;span style="color: black;"&gt;今回は上二つを無視していきなり1番からいきましょう。&lt;/span&gt;&lt;/p&gt;
&lt;p&gt;&lt;em&gt;&lt;span style="color: blue;"&gt;There is a big computer in my father’s office.&lt;/span&gt;&lt;/em&gt;&lt;/p&gt;
&lt;p&gt;&lt;span style="color: black;"&gt;この&lt;/span&gt; &lt;span style="color: red;"&gt;「There be動詞」&lt;/span&gt; &lt;span style="color: black;"&gt;ときて、これで&lt;/span&gt; &lt;span style="color: red;"&gt;「何々がある」「どこどこに」となります。&lt;br /&gt;
&lt;/span&gt;&lt;span style="color: black;"&gt;これに関してなんですが、今からここの隙間に英文を三つほど書きます。&lt;br /&gt;
&lt;/span&gt;&lt;span style="color: black;"&gt;最初は&lt;/span&gt; &lt;em&gt;&lt;span style="color: blue;"&gt;&amp;#8220;The book is on the desk.&amp;#8221;&lt;/span&gt;&lt;/em&gt; &lt;span style="color: black;"&gt;「その本なら机の上にあるよ。」です。&lt;br /&gt;
&lt;/span&gt;&lt;span style="color: black;"&gt;2番目&lt;/span&gt; &lt;em&gt;&lt;span style="color: blue;"&gt;&amp;#8220;Your book is on the desk.&amp;#8221;&lt;/span&gt;&lt;/em&gt; &lt;span style="color: black;"&gt;「あなたの本なら机の上にあるよ。」です。&lt;br /&gt;
&lt;/span&gt;&lt;em&gt;&lt;span style="color: blue;"&gt;&amp;#8220;A book is on the desk.&amp;#8221;&lt;/span&gt;&lt;/em&gt; &lt;span style="color: black;"&gt;「1冊の本が机の上にあるよ。」&lt;br /&gt;
&lt;/span&gt;&lt;span style="color: black;"&gt;どれもすぐ日本語に訳せちゃいますが、一つだけちょっと英語としてあんまりよろしくない、ネイティブによっては不自然だ、ダメだという人もいるような文が一つあります。&lt;br /&gt;
&lt;/span&gt;&lt;span style="color: black;"&gt;どれかわかりますか？&lt;br /&gt;
&lt;/span&gt;&lt;span style="color: black;"&gt;最近はこれの正解を言うような中学生、高校生も多いですが、この&lt;/span&gt; &lt;em&gt;&lt;span style="color: blue;"&gt;&amp;#8220;A book is on the desk.&amp;#8221;&lt;/span&gt;&lt;/em&gt; &lt;span style="color: black;"&gt;です。&lt;br /&gt;
&lt;/span&gt;&lt;span style="color: black;"&gt;ペケだっていうネイティブもいますが、一応△にしておきます。&lt;br /&gt;
&lt;/span&gt;&lt;span style="color: black;"&gt;ペケに近い△です。&lt;br /&gt;
&lt;/span&gt;&lt;span style="color: black;"&gt;この上の二つの文を比べると、主語が&lt;/span&gt; &lt;em&gt;&lt;span style="color: blue;"&gt;&amp;#8220;The book&amp;#8221;&lt;/span&gt;&lt;/em&gt; &lt;span style="color: black;"&gt;と&lt;/span&gt; &lt;em&gt;&lt;span style="color: blue;"&gt;&amp;#8220;A book&amp;#8221;&lt;/span&gt;&lt;/em&gt; &lt;span style="color: black;"&gt;です。&lt;br /&gt;
&lt;/span&gt;&lt;span style="color: black;"&gt;&amp;#8220;The book&amp;#8221;&lt;/span&gt; &lt;span style="color: black;"&gt;と&lt;/span&gt; &lt;span style="color: black;"&gt;&amp;#8220;A book&amp;#8221;&lt;/span&gt; &lt;span style="color: black;"&gt;はどう違うかですが、これは前に話したと思いますが頭に入っていますか？&lt;br /&gt;
&lt;/span&gt;&lt;span style="color: black;"&gt;私がそれを話した時の動画を見てないという方もいらっしゃると思います。&lt;br /&gt;
&lt;/span&gt;&lt;span style="color: black;"&gt;日本は特定されている本とされていない本とかそういう習い方をします。&lt;br /&gt;
&lt;/span&gt;&lt;span style="color: black;"&gt;それがしっくりきている生徒さんもいますが、その特定不特定とはどういう事なの？というのが色んな解釈出来ちゃいます。&lt;/span&gt;&lt;/p&gt;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&lt;p&gt;&lt;span style="color: black;"&gt;だから特定不特定という言い方だから分からなくなっているという人もいます。&lt;br /&gt;
&lt;/span&gt;&lt;span style="color: black;"&gt;じゃあ誰でも分かる言い方をするとどういう事か。&lt;br /&gt;
&lt;/span&gt;&lt;em&gt;&lt;span style="color: blue;"&gt;&amp;#8220;The book is on the desk.&amp;#8221;&lt;/span&gt;&lt;/em&gt; &lt;span style="color: black;"&gt;と言った場合、「The book」がどの本なのか、本は世界で何億冊あるんでしょう、何兆冊以上かも知れません。&lt;br /&gt;
&lt;/span&gt;&lt;span style="color: black;"&gt;その内「book」が単数なので、何億冊、何兆冊ある本のうちどれか1冊なんです。&lt;br /&gt;
&lt;/span&gt;&lt;span style="color: black;"&gt;&amp;#8220;book&amp;#8221;&lt;/span&gt; &lt;span style="color: black;"&gt;が単数形だからです。&lt;br /&gt;
&lt;/span&gt;&lt;span style="color: black;"&gt;じゃあどの1冊なのか、「The book」の場合は、会話している話し手と聞き手の両方が分かるという事です。&lt;br /&gt;
&lt;/span&gt;&lt;span style="color: black;"&gt;話し手と聞き手、あるいは会話の当事者皆がどの本の事が共通認識出来る、これが&lt;/span&gt; &lt;span style="color: red;"&gt;「The」&lt;/span&gt; &lt;span style="color: black;"&gt;の意味です。&lt;br /&gt;
&lt;/span&gt;&lt;span style="color: black;"&gt;共通認識と覚えてもいいし、話し手だけでなく聞き手にも分かる。&lt;br /&gt;
&lt;/span&gt;&lt;span style="color: black;"&gt;聞き手にも分かると覚えてもいいです。&lt;br /&gt;
&lt;/span&gt;&lt;span style="color: black;"&gt;それが&lt;/span&gt; &lt;span style="color: red;"&gt;「The book」&lt;/span&gt; &lt;span style="color: black;"&gt;なんです。&lt;br /&gt;
&lt;/span&gt;&lt;span style="color: black;"&gt;聞き手がどの本か分かるという事は、おそらくこの本についてはすでに話題にのぼったはずです。&lt;br /&gt;
&lt;/span&gt;&lt;span style="color: black;"&gt;すでに話題にのぼったという事で、これを旧情報という言い方をするんでしたね。&lt;br /&gt;
&lt;/span&gt;&lt;span style="color: black;"&gt;旧情報です。&lt;br /&gt;
&lt;/span&gt;&lt;span style="color: black;"&gt;一方&lt;/span&gt; &lt;em&gt;&lt;span style="color: blue;"&gt;&amp;#8220;A book&amp;#8221;&lt;/span&gt;&lt;/em&gt; &lt;span style="color: black;"&gt;の場合は「ある本」とも訳しますが、「ある本」と言われると、聞き手はどんな本だろう？となります。&lt;br /&gt;
&lt;/span&gt;&lt;span style="color: black;"&gt;つまりどの本の事か聞き手は分からない、聞き手にとっては新しく出てきた本です。&lt;br /&gt;
&lt;/span&gt;&lt;span style="color: black;"&gt;新しく話題に出てきた本です。&lt;/span&gt;&lt;span style="color: black;"&gt;したがって、こっちは新情報です。&lt;/span&gt;&lt;br /&gt;
旧情報は通常前に持ってきて、新情報は後ろに持ってくるというのは、&lt;br /&gt;
英語も日本語も同じです。以下の文を見てみましょう。&lt;br /&gt;
「あなたの本」（Your book）です。これは、どの本のことか、聞き手が分かるでしょうか？なぜなら、聞き手の方の本だからです。急情報は前に配置し、新情報は後ろに配置するのです。ですから、「a book」は新情報なので、前に持ってきたくありません。しかし、おそらく「机の上」という情報も新しいでしょう。「The book」なので、どの机かは旧情報ですが、「机の上にある」という情報は新しいです。したがって、「on the desk」も新情報なので、新情報のさらに後ろに持っていくことは避けます。そのため、「a book」を「on the desk」の前に移動させます。&lt;/p&gt;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&lt;p&gt;しかし、このように書くと、「is a book on the desk」という疑問文に似てしまい、誤解される可能性があるため、ここに一語追加して、「is」の前に語を置いて、疑問文でないことを明確にします。どのような言葉を使えばいいのかというと、たとえば「on the desk」は「そこに」という場所を表しますが、代表的な言葉として&lt;span style="color: red;"&gt;There&lt;/span&gt;があります。この&lt;span style="color: red;"&gt;There&lt;/span&gt;を使用して、疑問文でないことを示します。&lt;span style="color: red;"&gt;There is&lt;/span&gt;を使います。&lt;span style="color: red;"&gt;There&lt;/span&gt;は日本では「何々がある」という場合に&lt;span style="color: red;"&gt;There&lt;/span&gt;で始めても問題ありませんが、この文脈では次のように覚えてください。新情報の主語の場合に使用します。&lt;span style="color: red;"&gt;There&lt;/span&gt;の後にはbe動詞が続き、次に新情報の主語が来ます。最後に、「どこに」という場所を表す副詞が続きます。場所の副詞は多くないので、括弧で囲んでおきます。ただし、次の形式を覚えてください。&lt;span style="color: red;"&gt;There&lt;/span&gt; be動詞 新情報の主語 場所の副詞です。主語ではなく、新情報の主語で覚えてください。こうすることで、なぜこのような文を使うのか、理由が明確になります。新情報の主語とbe動詞は主語に合わせるため、形式が変化します。&lt;/p&gt;
&lt;p&gt;1から4までの場合は、新情報の主語になるものが現在存在する場合、「There is」を使用します。&lt;/p&gt;
&lt;p&gt;ここまで1番から4番までは、「There is」の肯定文です。&lt;br /&gt;
次は否定文や疑問文かな？と思われますが、今回は次のページも肯定文が続きます。以下をご覧ください。&lt;/p&gt;
&lt;p&gt;1から4番までは今と同じ文です。少し空けて5番、6番、7番です。&lt;/p&gt;
&lt;p&gt;&lt;img decoding="async" loading="lazy" class="alignnone size-full wp-image-447" src="http://eng-support.com/wp-content/uploads/2023/07/プログレス230523.jpg" alt="" width="1280" height="720" srcset="https://eng-support.com/wp-content/uploads/2023/07/プログレス230523.jpg 1280w, https://eng-support.com/wp-content/uploads/2023/07/プログレス230523-300x169.jpg 300w, https://eng-support.com/wp-content/uploads/2023/07/プログレス230523-1024x576.jpg 1024w, https://eng-support.com/wp-content/uploads/2023/07/プログレス230523-768x432.jpg 768w, https://eng-support.com/wp-content/uploads/2023/07/プログレス230523-320x180.jpg 320w" sizes="(max-width: 1280px) 100vw, 1280px" /&gt;&lt;/p&gt;
&lt;h3&gt;数えられる名詞と数えられない名詞&lt;/h3&gt;
&lt;p&gt;「There be動詞」までは同じです。次は新情報の主語ですが、1番と2番は「a」で数えられる名詞の単数形です。3番と4番には「some」が付いていますが、数えられない名詞の単数形です。例えば、「&lt;span style="color: red;"&gt;a&lt;/span&gt; cake」と「&lt;span style="color: blue;"&gt;some&lt;/span&gt; cake」がありますが、「cake」は1個や2個と数えられます。しかし、この場合の「cake」は数えることはできません。つまり、同じ名詞でも数えられる名詞と数えられない名詞の両方に使える場合があります。この点には注意してください。&lt;/p&gt;
&lt;h3&gt;複数形の主語&lt;/h3&gt;
&lt;p&gt;それよりも重要なのは5番です。「There」の後に新情報の主語として「&lt;span style="color: green;"&gt;many&lt;/span&gt; French books」が来ています。この場合、複数形の「s」が付いています。実は、「many」の後には絶対に複数形を使うと覚えてください。「many」の後には数えられる名詞ではなく、数えられる名詞の複数形を使うことが重要です。例えば、「There were &lt;span style="color: blue;"&gt;some&lt;/span&gt; apples」「There are twelve months」なども同様です。これらは新情報の主語の部分です。主語が複数形なら、be動詞も複数形の「are」や「were」を使ってください。つまり、「&lt;span style="color: red;"&gt;there&lt;/span&gt;」と言った瞬間に「is」や「was」だけを書くというのは誤りです。「There be動詞 新情報の主語 場所の副詞」が正しい形式です。新情報の主語の形に合わせてbe動詞の形も変えるようにしてください。&lt;/p&gt;
&lt;p&gt;以上が17-1の内容です。&lt;/p&gt;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</si>
  <si>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https://eng-support.com/column/progress-book1-lesson17-2/
【検出された不自然ワード】
- 手順
【本文】
------
&lt;p&gt;&lt;iframe title="YouTube video player" src="https://www.youtube.com/embed/16qdBx5QdQ0" width="560" height="315" frameborder="0" allowfullscreen="allowfullscreen"&gt;&lt;span data-mce-type="bookmark" style="display: inline-block; width: 0px; overflow: hidden; line-height: 0;" class="mce_SELRES_start"&gt;&lt;/span&gt;&lt;/iframe&gt;&lt;/p&gt;
&lt;h2&gt;There is / There are の疑問文の作り方と語順のルール&lt;/h2&gt;
&lt;p&gt;Book1 Lesson17シーン2「There+be動詞」の疑問文について説明します。&lt;/p&gt;
&lt;h3&gt;肯定文の復習｜単数・不可算名詞とbe動詞の一致&lt;/h3&gt;
&lt;p&gt;&lt;span style="color: blue;"&gt;&amp;#8220;There is&amp;#8221;&lt;/span&gt;の肯定文の復習&lt;/p&gt;
&lt;p&gt;&lt;span style="color: blue;"&gt;&amp;#8220;There is a cake on the table.&amp;#8221;&lt;/span&gt; テーブルの上にケーキが1個ある。&lt;/p&gt;
&lt;p&gt;&lt;span style="color: blue;"&gt;&amp;#8220;There is some cake on your plate.&amp;#8221;&lt;/span&gt; あなたのお皿の上にケーキがいくらかある。&lt;/p&gt;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&lt;h3&gt;名詞の数え方｜Countable（可算）とUncountable（不可算）の違い&lt;/h3&gt;
&lt;p&gt;&lt;span style="color: green;"&gt;&amp;#8220;Countable&amp;#8221;&lt;/span&gt;と&lt;span style="color: green;"&gt;&amp;#8220;Uncountable&amp;#8221;&lt;/span&gt;の違い&lt;/p&gt;
&lt;p&gt;&lt;span style="color: green;"&gt;&amp;#8220;cake&amp;#8221;&lt;/span&gt;はどちらにも使えます。&lt;/p&gt;
&lt;p&gt;&lt;span style="color: green;"&gt;ただし、&amp;#8221;cake&amp;#8221;は単数形なので、&amp;#8221;is&amp;#8221;となります。&lt;/span&gt;&lt;/p&gt;
&lt;p&gt;&lt;span style="color: green;"&gt;&amp;#8220;some&amp;#8221;&lt;/span&gt;は数えられる名詞と数えられない名詞の両方に使えます。&lt;/p&gt;
&lt;h2&gt;Is there / Are there の疑問文｜新情報の主語が後ろに来る法則&lt;/h2&gt;
&lt;p&gt;&lt;span style="color: blue;"&gt;&amp;#8220;There is&amp;#8221;&lt;/span&gt;の疑問文&lt;/p&gt;
&lt;p&gt;&lt;span style="color: blue;"&gt;&amp;#8220;Is there a cake on the table?&amp;#8221;&lt;/span&gt; 机の上にケーキはありますか？&lt;/p&gt;
&lt;p&gt;&lt;span style="color: blue;"&gt;疑問文では&amp;#8221;Is there&amp;#8221;になります。ただし、&amp;#8221;there&amp;#8221;は主語ではありません。&lt;/span&gt;&lt;/p&gt;
&lt;h3&gt;疑問文の語順｜be動詞を先頭に出す入れ替え手順&lt;/h3&gt;
&lt;p&gt;&lt;span style="color: green;"&gt;疑問文では、新情報の主語が後ろに来ます。&lt;/span&gt;&lt;/p&gt;
&lt;p&gt;&lt;strong&gt;&lt;span style="color: green;"&gt;&amp;#8220;There is a cake&amp;#8221; → &amp;#8220;Is there a cake?&amp;#8221;&lt;/span&gt;&lt;/strong&gt;&lt;/p&gt;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&lt;h3&gt;可算・不可算名詞の区別と any の使い方&lt;/h3&gt;
&lt;p&gt;&lt;span style="color: blue;"&gt;可算名詞と不可算名詞の使い方&lt;/span&gt;&lt;/p&gt;
&lt;p&gt;&lt;span style="color: blue;"&gt;可算名詞と不可算名詞を区別するためには、名詞の単数形・複数形を確認しましょう。&lt;/span&gt;&lt;/p&gt;
&lt;p&gt;&amp;#8220;some cakes&amp;#8221; → &amp;#8220;There are some cakes&amp;#8221;（可算名詞の複数形）&lt;/p&gt;
&lt;p&gt;&amp;#8220;any cake&amp;#8221; → &amp;#8220;Are there any cakes?&amp;#8221;（可算名詞の単数形）&lt;/p&gt;
&lt;p&gt;&lt;span style="color: blue;"&gt;新情報の主語によってbe動詞が変化します。&lt;/span&gt;&lt;/p&gt;
&lt;h3&gt;過去形の疑問文｜Was there / Were there の形&lt;/h3&gt;
&lt;p&gt;&lt;span style="color: green;"&gt;過去形の疑問文&lt;/span&gt;&lt;/p&gt;
&lt;p&gt;&lt;span style="color: green;"&gt;過去形の疑問文では、be動詞も過去形になります。&lt;/span&gt;&lt;/p&gt;
&lt;p&gt;&amp;#8220;Was any paper in the drawer?&amp;#8221; 引き出しに紙はいくらかありましたか？&lt;/p&gt;
&lt;h2&gt;数を尋ねる「How many / How much」と複数形・単数形のルール&lt;/h2&gt;
&lt;h3&gt;How many ＋複数名詞｜具体的な数を尋ねる表現&lt;/h3&gt;
&lt;p&gt;&lt;span style="color: blue;"&gt;数を尋ねる表現&lt;/span&gt;&lt;/p&gt;
&lt;p&gt;&lt;span style="color: blue;"&gt;数を尋ねる際は、&amp;#8221;How many 複数名詞&amp;#8221;を使用します。&lt;/span&gt;&lt;/p&gt;
&lt;p&gt;&amp;#8220;How many students are there in your class?&amp;#8221; あなたのクラスには生徒は何人いますか？&lt;/p&gt;
&lt;h3&gt;many（数）と much（量）の使い分けポイント&lt;/h3&gt;
&lt;p&gt;&lt;span style="color: green;"&gt;&amp;#8220;much&amp;#8221;と&amp;#8221;many&amp;#8221;の使い方&lt;/span&gt;&lt;/p&gt;
&lt;p&gt;&lt;span style="color: green;"&gt;&amp;#8220;many&amp;#8221;の後ろは可算名詞の複数形、&amp;#8221;much&amp;#8221;の後ろは不可算名詞の単数形です。&lt;/span&gt;&lt;/p&gt;
&lt;p&gt;&amp;#8220;How many players&amp;#8221; → &amp;#8220;Are there many players?&amp;#8221;&lt;/p&gt;
&lt;p&gt;&amp;#8220;How much money&amp;#8221; → &amp;#8220;Is there much money?&amp;#8221;&lt;/p&gt;
&lt;p&gt;以上でProgress Book1 Lesson17シーン2の説明を終わります。&lt;/p&gt;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</si>
  <si>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https://eng-support.com/column/progress-book1-lesson18-4/
【検出された不自然ワード】
- 手順
【本文】
------
&lt;p&gt;&amp;nbsp;&lt;/p&gt;
&lt;h2&gt;複数名詞の所有格をマスターしよう&lt;/h2&gt;
&lt;p&gt;このページでは、&lt;strong&gt;複数名詞の所有格（名詞のあとに ’ や ’s を付ける形）&lt;/strong&gt;について整理します。&lt;br /&gt;
「boy と boys で所有格の形が違うのはなぜ？」「Jones の所有格はどう書くの？」といった疑問を、例文を使いながらスッキリ解決していきます。&lt;/p&gt;
&lt;div style="border: 1px solid #e6e6e6; background: #fafafa; padding: 14px 16px; border-radius: 8px; margin: 16px 0;"&gt;
&lt;p style="margin: 0 0 10px; line-height: 1.8;"&gt;&lt;strong&gt;結論：&lt;/strong&gt;まず「複数形（-s）」か「所有格（’ / ’s）」かを分け、所有格は&lt;strong&gt;語尾が s の複数形なら ’だけ&lt;/strong&gt;／&lt;strong&gt;s で終わらない複数は ’s&lt;/strong&gt;で決まります。&lt;/p&gt;
&lt;h2 style="margin: 10px 0 8px; font-size: 1.15rem;"&gt;1分で整理：複数形sと所有格の’/’s（迷う所だけ）&lt;/h2&gt;
&lt;p style="margin: 0 0 10px; line-height: 1.8;"&gt;「s が付いている＝全部 ’s」ではありません。&lt;strong&gt;複数の s&lt;/strong&gt;と、&lt;strong&gt;所有格の ’（アポストロフィー）&lt;/strong&gt;は役割が別です。下の表で、まず形を即決してください。&lt;/p&gt;
&lt;table style="width: 100%; border-collapse: collapse; background: #fff; margin: 10px 0;"&gt;
&lt;thead&gt;
&lt;tr&gt;
&lt;th style="border: 1px solid #ddd; padding: 8px; text-align: left; width: 26%;"&gt;知りたいこと&lt;/th&gt;
&lt;th style="border: 1px solid #ddd; padding: 8px; text-align: left; width: 18%;"&gt;正しい形&lt;/th&gt;
&lt;th style="border: 1px solid #ddd; padding: 8px; text-align: left;"&gt;例（boy / boys / children / Jones）&lt;/th&gt;
&lt;th style="border: 1px solid #ddd; padding: 8px; text-align: left; width: 26%;"&gt;確認ポイント&lt;/th&gt;
&lt;/tr&gt;
&lt;/thead&gt;
&lt;tbody&gt;
&lt;tr&gt;
&lt;td style="border: 1px solid #ddd; padding: 8px;"&gt;boy の複数形&lt;/td&gt;
&lt;td style="border: 1px solid #ddd; padding: 8px;"&gt;&lt;strong&gt;boys&lt;/strong&gt;&lt;/td&gt;
&lt;td style="border: 1px solid #ddd; padding: 8px;"&gt;boy → &lt;strong&gt;boys&lt;/strong&gt;&lt;/td&gt;
&lt;td style="border: 1px solid #ddd; padding: 8px;"&gt;これは「複数の s」&lt;/td&gt;
&lt;/tr&gt;
&lt;tr&gt;
&lt;td style="border: 1px solid #ddd; padding: 8px;"&gt;boy（単数）の所有格&lt;/td&gt;
&lt;td style="border: 1px solid #ddd; padding: 8px;"&gt;&lt;strong&gt;boy’s&lt;/strong&gt;&lt;/td&gt;
&lt;td style="border: 1px solid #ddd; padding: 8px;"&gt;That &lt;strong&gt;boy’s&lt;/strong&gt; bicycle is red.&lt;/td&gt;
&lt;td style="border: 1px solid #ddd; padding: 8px;"&gt;単数名詞は基本 ’s&lt;/td&gt;
&lt;/tr&gt;
&lt;tr&gt;
&lt;td style="border: 1px solid #ddd; padding: 8px;"&gt;boys（複数）の所有格&lt;/td&gt;
&lt;td style="border: 1px solid #ddd; padding: 8px;"&gt;&lt;strong&gt;boys’&lt;/strong&gt;&lt;/td&gt;
&lt;td style="border: 1px solid #ddd; padding: 8px;"&gt;Those &lt;strong&gt;boys’&lt;/strong&gt; bicycles are blue.&lt;/td&gt;
&lt;td style="border: 1px solid #ddd; padding: 8px;"&gt;語尾に s がある複数形→&lt;strong&gt;’だけ&lt;/strong&gt;&lt;/td&gt;
&lt;/tr&gt;
&lt;tr&gt;
&lt;td style="border: 1px solid #ddd; padding: 8px;"&gt;children（不規則複数）の所有格&lt;/td&gt;
&lt;td style="border: 1px solid #ddd; padding: 8px;"&gt;&lt;strong&gt;children’s&lt;/strong&gt;&lt;/td&gt;
&lt;td style="border: 1px solid #ddd; padding: 8px;"&gt;the &lt;strong&gt;children’s&lt;/strong&gt; room&lt;/td&gt;
&lt;td style="border: 1px solid #ddd; padding: 8px;"&gt;s で終わらない複数→&lt;strong&gt;’s&lt;/strong&gt;&lt;/td&gt;
&lt;/tr&gt;
&lt;tr&gt;
&lt;td style="border: 1px solid #ddd; padding: 8px;"&gt;Jones（単数・語尾が s の名前）&lt;/td&gt;
&lt;td style="border: 1px solid #ddd; padding: 8px;"&gt;&lt;strong&gt;Jones’s&lt;/strong&gt;&lt;/td&gt;
&lt;td style="border: 1px solid #ddd; padding: 8px;"&gt;Mr. &lt;strong&gt;Jones’s&lt;/strong&gt; bicycle&lt;/td&gt;
&lt;td style="border: 1px solid #ddd; padding: 8px;"&gt;単数扱いなので基本 ’s&lt;/td&gt;
&lt;/tr&gt;
&lt;/tbody&gt;
&lt;/table&gt;
&lt;h3 style="margin: 12px 0 6px; font-size: 1.05rem;"&gt;つまずき防止：書く前のチェック（3つだけ）&lt;/h3&gt;
&lt;ul style="margin: 0 0 10px; padding-left: 1.2em; line-height: 1.8;"&gt;
&lt;li&gt;&lt;strong&gt;単数か複数か&lt;/strong&gt;を先に確定する（that / those、is / are、bicycle / bicycles もセットでそろえる）。&lt;/li&gt;
&lt;li&gt;所有格にしたい名詞の&lt;strong&gt;語尾に s があるか&lt;/strong&gt;を見る（ある→&lt;strong&gt;’&lt;/strong&gt;、ない→&lt;strong&gt;’s&lt;/strong&gt;）。&lt;/li&gt;
&lt;li&gt;&lt;strong&gt;不規則複数&lt;/strong&gt;（children / men / women など）は、複数でも&lt;strong&gt;’s&lt;/strong&gt;になる。&lt;/li&gt;
&lt;/ul&gt;
&lt;h3 style="margin: 12px 0 6px; font-size: 1.05rem;"&gt;よくある間違い（2つだけ）&lt;/h3&gt;
&lt;ul style="margin: 0; padding-left: 1.2em; line-height: 1.8;"&gt;
&lt;li&gt;&lt;strong&gt;× boys’s bicycles&lt;/strong&gt; → 語尾に s がある複数形は &lt;strong&gt;boys’&lt;/strong&gt;（&lt;strong&gt;’だけ&lt;/strong&gt;）。&lt;/li&gt;
&lt;li&gt;&lt;strong&gt;× Those boy’s bicycles are blue.&lt;/strong&gt; → Those / bicycles / are が複数なので、所有格も &lt;strong&gt;boys’&lt;/strong&gt; にそろえる。&lt;/li&gt;
&lt;/ul&gt;
&lt;p style="margin: 12px 0 0; line-height: 1.8;"&gt;このあと本文で、基本→規則複数→不規則複数→間違い→まとめの順に確認できます。&lt;/p&gt;
&lt;/div&gt;
&lt;p&gt;&lt;!-- CTA：過去問演習講座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&lt;p&gt;&lt;!-- YouTube 動画 --&gt;&lt;br /&gt;
&lt;iframe loading="lazy" title="YouTube video player" src="https://www.youtube.com/embed/qF1vAwavIaU" width="560" height="315" frameborder="0" allowfullscreen="allowfullscreen"&gt;&lt;span data-mce-type="bookmark" style="display: inline-block; width: 0px; overflow: hidden; line-height: 0;" class="mce_SELRES_start"&gt;﻿&lt;/span&gt;&lt;/iframe&gt;&lt;/p&gt;
&lt;h2&gt;所有格の基本と複数形&lt;/h2&gt;
&lt;h3&gt;所有格とは？基本の形&lt;/h3&gt;
&lt;p&gt;&lt;strong&gt;所有格（possessive）&lt;/strong&gt;とは、「〜の〜」を表す形です。&lt;/p&gt;
&lt;ul&gt;
&lt;li&gt;&lt;strong&gt;my book&lt;/strong&gt;：私の本&lt;/li&gt;
&lt;li&gt;&lt;strong&gt;Tom’s bag&lt;/strong&gt;：トムのかばん&lt;/li&gt;
&lt;/ul&gt;
&lt;p&gt;英語では基本的に、&lt;strong&gt;名詞のあとに &lt;span style="color: red;"&gt;’s&lt;/span&gt; をつける&lt;/strong&gt;ことで所有を表します。&lt;/p&gt;
&lt;h3&gt;単数名詞の所有格&lt;/h3&gt;
&lt;p&gt;単数形の名詞は、語尾に関係なく基本的に &lt;strong&gt;’s&lt;/strong&gt; をつけます。&lt;/p&gt;
&lt;ul&gt;
&lt;li&gt;&lt;strong&gt;&lt;span style="color: green;"&gt;That&lt;/span&gt; &lt;span style="color: red;"&gt;boy’s&lt;/span&gt; bicycle is red.&lt;/strong&gt;&lt;br /&gt;
「あの男の子の自転車は赤い。」&lt;/li&gt;
&lt;li&gt;&lt;strong&gt;the girl’s pen&lt;/strong&gt;：「その女の子のペン」&lt;/li&gt;
&lt;li&gt;&lt;strong&gt;Mr. Jones’s bicycle&lt;/strong&gt;：「ジョーンズさんの自転車」&lt;/li&gt;
&lt;/ul&gt;
&lt;p&gt;ポイントは、&lt;strong&gt;名詞が1人・1つなら基本的に ’s をつける&lt;/strong&gt;ということです。&lt;/p&gt;
&lt;hr /&gt;
&lt;h2&gt;名詞の複数形と所有格&lt;/h2&gt;
&lt;h3&gt;規則的な複数形（語尾が -s のとき）&lt;/h3&gt;
&lt;p&gt;名詞が複数になり、語尾に &lt;strong&gt;s&lt;/strong&gt; がつく場合は、&lt;strong&gt;所有格の形が変わります。&lt;/strong&gt;&lt;/p&gt;
&lt;p&gt;例：boy（単数）→ boys（複数）&lt;/p&gt;
&lt;ul&gt;
&lt;li&gt;&lt;strong&gt;That &lt;span style="color: red;"&gt;boy’s&lt;/span&gt; bicycle is red.&lt;/strong&gt;&lt;br /&gt;
「あの&lt;strong&gt;男の子&lt;/strong&gt;の自転車は赤い。」（単数：boy’s）&lt;/li&gt;
&lt;li&gt;&lt;strong&gt;&lt;span style="color: green;"&gt;Those&lt;/span&gt; &lt;span style="color: red;"&gt;boys’&lt;/span&gt; bicycles are blue.&lt;/strong&gt;&lt;br /&gt;
「あの&lt;strong&gt;男の子たち&lt;/strong&gt;の自転車は青い。」（複数：boys’）&lt;/li&gt;
&lt;/ul&gt;
&lt;p&gt;複数所有格では、次のような手順で考えます。&lt;/p&gt;
&lt;ol&gt;
&lt;li&gt;まず&lt;strong&gt;複数形&lt;/strong&gt;を作る：boy → &lt;strong&gt;boys&lt;/strong&gt;&lt;/li&gt;
&lt;li&gt;語尾にすでに &lt;strong&gt;s&lt;/strong&gt; があるので、そこに&lt;strong&gt;’（アポストロフィー）だけ&lt;/strong&gt;をつける：boys → &lt;strong&gt;boys’&lt;/strong&gt;&lt;/li&gt;
&lt;/ol&gt;
&lt;p&gt;したがって、&lt;strong&gt;「boys’s」とは書きません。&lt;/strong&gt;&lt;br /&gt;
「&lt;span style="color: blue;"&gt;boys’&lt;/span&gt;」と &lt;strong&gt;アポストロフィーのあとに s をつけない&lt;/strong&gt;のが正解です。&lt;/p&gt;
&lt;p&gt;あわせて、所有格以外の部分も複数にそろえる必要があります。&lt;/p&gt;
&lt;ul&gt;
&lt;li&gt;&lt;strong&gt;That boy’s bicycle is red.&lt;/strong&gt;&lt;br /&gt;
→ That / boy’s / bicycle / is（単数）&lt;/li&gt;
&lt;li&gt;&lt;strong&gt;Those boys’ bicycles are blue.&lt;/strong&gt;&lt;br /&gt;
→ Those（複数を指す） / boys’ / bicycles（複数） / are（複数）&lt;/li&gt;
&lt;/ul&gt;
&lt;p&gt;&lt;strong&gt;所有格だけでなく、主語・動詞・名詞（bicycle / bicycles）もセットで複数形に変更する&lt;/strong&gt;ことが大切です。&lt;/p&gt;
&lt;p&gt;&lt;!-- CTA：ブレイクスルーゼミ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&lt;h3&gt;不規則な複数形の所有格&lt;/h3&gt;
&lt;p&gt;&lt;strong&gt;不規則な複数形&lt;/strong&gt;では、語尾に &lt;strong&gt;s&lt;/strong&gt; がつきません。&lt;br /&gt;
この場合は、複数でも &lt;strong&gt;&lt;span style="color: red;"&gt;’s&lt;/span&gt;&lt;/strong&gt; をつけます。&lt;/p&gt;
&lt;p&gt;代表例：&lt;/p&gt;
&lt;ul&gt;
&lt;li&gt;&lt;strong&gt;child → children → children’s&lt;/strong&gt;&lt;br /&gt;
the children’s room（子どもたちの部屋）&lt;/li&gt;
&lt;li&gt;&lt;strong&gt;man → men → men’s&lt;/strong&gt;&lt;br /&gt;
men’s shoes（男性用の靴）&lt;/li&gt;
&lt;li&gt;&lt;strong&gt;woman → women → women’s&lt;/strong&gt;&lt;br /&gt;
women’s team（女子チーム）&lt;/li&gt;
&lt;/ul&gt;
&lt;p&gt;元記事の例では、次のような所有格も取り上げています。&lt;/p&gt;
&lt;ul&gt;
&lt;li&gt;&lt;strong&gt;&lt;span style="color: green;"&gt;Mr. Jones’s&lt;/span&gt; bicycle is silver.&lt;/strong&gt;&lt;br /&gt;
「ジョーンズさんの自転車は銀色だ。」&lt;/li&gt;
&lt;/ul&gt;
&lt;p&gt;これは「Mr. Jones」が&lt;strong&gt;もともと語尾に s が付いている名前&lt;/strong&gt;なので、&lt;br /&gt;
&lt;strong&gt;Jones’s&lt;/strong&gt; のように &lt;span style="color: red;"&gt;’s&lt;/span&gt; をつける形が教科書などでよく採用されています。&lt;/p&gt;
&lt;p&gt;まとめると、次のように考えると整理しやすくなります。&lt;/p&gt;
&lt;ul&gt;
&lt;li&gt;&lt;strong&gt;語尾が s の複数形（boys, dogs, students など）&lt;/strong&gt;&lt;br /&gt;
→ &lt;strong&gt;’&lt;/strong&gt; だけをつける（boys’ / dogs’ / students’）&lt;/li&gt;
&lt;li&gt;&lt;strong&gt;語尾が s で終わらない複数形（children, men など）&lt;/strong&gt;&lt;br /&gt;
→ &lt;strong&gt;’s&lt;/strong&gt; をつける（children’s / men’s）&lt;/li&gt;
&lt;li&gt;&lt;strong&gt;単数名詞（Tom, Mr. Jones など）&lt;/strong&gt;&lt;br /&gt;
→ 基本的に &lt;strong&gt;’s&lt;/strong&gt; をつける（Tom’s / Jones’s）&lt;/li&gt;
&lt;/ul&gt;
&lt;hr /&gt;
&lt;h2&gt;よくある間違いとチェックポイント&lt;/h2&gt;
&lt;h3&gt;よくある間違い&lt;/h3&gt;
&lt;ul&gt;
&lt;li&gt;&lt;strong&gt;× boys’s bicycles&lt;/strong&gt;&lt;br /&gt;
→ 語尾に s がある複数形に、さらに s を足してしまっている。&lt;/li&gt;
&lt;li&gt;&lt;strong&gt;× Those boy’s bicycles are blue.&lt;/strong&gt;&lt;br /&gt;
→ Those（複数）と bicycles（複数）なのに、所有格が単数（boy’s）になっている。&lt;/li&gt;
&lt;li&gt;&lt;strong&gt;× childrens’ room&lt;/strong&gt;&lt;br /&gt;
→ children はすでに複数形なので、正しくは &lt;strong&gt;children’s&lt;/strong&gt;。&lt;/li&gt;
&lt;/ul&gt;
&lt;h3&gt;所有格を書くときのチェックポイント&lt;/h3&gt;
&lt;p&gt;所有格を使うときは、次の点を意識すると間違いが減ります。&lt;/p&gt;
&lt;ul&gt;
&lt;li&gt;&lt;strong&gt;1. まず「単数か複数か」をはっきりさせる&lt;/strong&gt;&lt;br /&gt;
boy なのか boys なのか、child なのか children なのかを確認する。&lt;/li&gt;
&lt;li&gt;&lt;strong&gt;2. 語尾に s があるかどうかを見る&lt;/strong&gt;&lt;br /&gt;
語尾が s なら ’、そうでないなら ’s をつけるのが基本。&lt;/li&gt;
&lt;li&gt;&lt;strong&gt;3. 所有格だけでなく、that / those, is / are などもセットで変える&lt;/strong&gt;&lt;br /&gt;
文全体が単数・複数でそろっているかチェックする。&lt;/li&gt;
&lt;/ul&gt;
&lt;p&gt;&lt;!-- CTA：基礎力徹底講座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&lt;h2&gt;まとめ：複数名詞の所有格を整理しよう&lt;/h2&gt;
&lt;ul&gt;
&lt;li&gt;所有格は基本的に&lt;strong&gt;名詞＋’s&lt;/strong&gt;で「〜の〜」を表す。&lt;/li&gt;
&lt;li&gt;&lt;strong&gt;語尾が s の複数形（boys など）は ’ だけ&lt;/strong&gt;をつけて所有格にする：boys’。&lt;/li&gt;
&lt;li&gt;&lt;strong&gt;語尾が s で終わらない複数形（children, men など）は ’s&lt;/strong&gt; をつける：children’s / men’s。&lt;/li&gt;
&lt;li&gt;Mr. Jones のように&lt;strong&gt;名前が s で終わる単数名詞&lt;/strong&gt;にも、教科書では Jones’s のように ’s をつける形がよく用いられる。&lt;/li&gt;
&lt;li&gt;所有格を使うときは、&lt;strong&gt;that / those, is / are, bicycle / bicycles など文全体も単数・複数でそろえる&lt;/strong&gt;ことが大切。&lt;/li&gt;
&lt;/ul&gt;
&lt;p&gt;複数名詞の所有格は、一度パターンで整理してしまえば難しくありません。&lt;br /&gt;
このページのポイントを意識しながら、ワークや過去問の英文を「所有格の形」に着目してチェックしてみてください。&lt;/p&gt;
&lt;p&gt;&amp;nbsp;&lt;/p&gt;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</si>
  <si>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https://eng-support.com/column/progress-book1-lesson20-3/
【検出された不自然ワード】
- 手順
【本文】
------
&lt;p&gt;&lt;iframe title="YouTube video player" src="https://www.youtube.com/embed/RfFydJdYN1k" width="560" height="315" frameborder="0" allowfullscreen="allowfullscreen"&gt;&lt;/iframe&gt;&lt;/p&gt;
&lt;h2&gt;目的を表す不定詞（in order to）の導入&lt;/h2&gt;
&lt;p&gt;今回は、Book1 Lesson20シーン3の目的を表わす不定詞についてお話しします。&lt;/p&gt;
&lt;h2&gt;不定詞の基本整理｜名詞的用法と副詞的用法&lt;/h2&gt;
&lt;p&gt;不定詞は名詞的な働きや副詞的な働きをすることがあります。前回の復習では不定詞の名詞的用法を学びました。&lt;/p&gt;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&lt;h2&gt;例文で確認する名詞的用法の不定詞&lt;/h2&gt;
&lt;p&gt;例文として、&amp;#8221;&lt;span style="color: blue;"&gt;Jiro&lt;/span&gt; wants &lt;span style="color: green;"&gt;to go&lt;/span&gt; to &lt;span style="color: red;"&gt;New York&lt;/span&gt; &lt;span style="color: green;"&gt;next summer vacation&lt;/span&gt;.&amp;#8221;「&lt;span style="color: blue;"&gt;ジロー&lt;/span&gt;は&lt;span style="color: green;"&gt;今度の夏休みに&lt;/span&gt;&lt;span style="color: red;"&gt;ニューヨークに行きたい&lt;/span&gt;と思っています。」を取り上げましょう。&lt;/p&gt;
&lt;h3&gt;wantの目的語としてのto不定詞&lt;/h3&gt;
&lt;p&gt;この文では、&amp;#8221;&lt;span style="color: blue;"&gt;Jiro&lt;/span&gt;&amp;#8220;が主語であり、&amp;#8221;&lt;span style="color: green;"&gt;wants&lt;/span&gt;&amp;#8220;が他動詞です。&amp;#8221;&lt;span style="color: green;"&gt;wants&lt;/span&gt;&amp;#8220;は「ほにゃららがしたい」という意味の動詞であり、目的語が必要です。目的語は不定詞の部分であり、&amp;#8221;&lt;span style="color: green;"&gt;to go&lt;/span&gt;&amp;#8220;がその目的語になります。不定詞の中の&amp;#8221;&lt;span style="color: green;"&gt;to go&lt;/span&gt;&amp;#8220;は動詞の原形の前に&amp;#8221;to&amp;#8221;を付けたものであり、名詞的な働きをしています。&lt;/p&gt;
&lt;h3&gt;to不定詞内部の副詞要素&lt;/h3&gt;
&lt;p&gt;さらに、&amp;#8221;&lt;span style="color: green;"&gt;to go&lt;/span&gt;&amp;#8220;の中の&amp;#8221;&lt;span style="color: red;"&gt;to New York&lt;/span&gt;&amp;#8220;は「&lt;span style="color: red;"&gt;ニューヨークに行く&lt;/span&gt;」という副詞的な表現です。ここでは&amp;#8221;&lt;span style="color: red;"&gt;to New York&lt;/span&gt;&amp;#8220;が動詞&amp;#8221;&lt;span style="color: green;"&gt;go&lt;/span&gt;&amp;#8220;に掛かる副詞として機能しています。また、&amp;#8221;&lt;span style="color: green;"&gt;next summer vacation&lt;/span&gt;&amp;#8220;は「&lt;span style="color: green;"&gt;次の夏休みに&lt;/span&gt;」という時間的な表現であり、不定詞の中の副詞としても働いています。&lt;/p&gt;
&lt;h2&gt;不定詞が持つ二つの性質&lt;/h2&gt;
&lt;p&gt;不定詞は動詞的な働きと名詞的な働きを同時に持つことがあります。名詞的な働きでは他の名詞として機能し、動詞的な働きでは動詞のように振る舞います。そのため、不定詞を理解する際は文脈によって意味が異なることに注意が必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&lt;h2&gt;目的を表す副詞的用法の不定詞&lt;/h2&gt;
&lt;p&gt;また、副詞的な働きをする不定詞も存在します。副詞的な不定詞は動詞を修飾し、目的や結果、感情の原因などを表します。&lt;/p&gt;
&lt;h3&gt;in order to が示す「目的」&lt;/h3&gt;
&lt;p&gt;例えば、&amp;#8221;&lt;span style="color: blue;"&gt;Jiro&lt;/span&gt; wants &lt;span style="color: green;"&gt;to go&lt;/span&gt; to &lt;span style="color: red;"&gt;New York&lt;/span&gt; &lt;span style="color: green;"&gt;in order to see the sights&lt;/span&gt;.&amp;#8221;「&lt;span style="color: blue;"&gt;ジロー&lt;/span&gt;はその名所を見るために&lt;span style="color: red;"&gt;ニューヨークに行きたい&lt;/span&gt;と思っています。」のように、「ために」という目的を表す副詞的用法の不定詞が使われています。&lt;/p&gt;
&lt;h2&gt;不定詞の用法全体の整理&lt;/h2&gt;
&lt;p&gt;不定詞の使い方はいくつかあり、名詞的用法、副詞的用法、そして後ほど学ぶ形容詞的用法があります。名詞的用法では不定詞が名詞として機能し、副詞的用法では動詞を修飾する副詞として機能します。理解が難しい場合は、名詞の代わりに他の名詞を使ってみることで意味が通じるかどうか確認すると良いでしょう。&lt;/p&gt;
&lt;hr /&gt;
&lt;h2&gt;【迷わない】不定詞の「用法」を見分ける3ステップ&lt;/h2&gt;
&lt;p&gt;文中に to + 動詞の原形が出てきたとき、それが「目的（〜するために）」なのか「名詞（〜すること）」なのかを判断する手順をマスターしましょう。&lt;/p&gt;
&lt;ol&gt;
&lt;li&gt;&lt;strong&gt;「〜すること」を当てはめてみる&lt;/strong&gt;：動詞 want, like, hope などの後ろなら、名詞的用法の可能性が高いです。&lt;/li&gt;
&lt;li&gt;&lt;strong&gt;「〜するために」を当てはめてみる&lt;/strong&gt;：その部分がなくても文が成立し、動詞に「なぜその動作をするのか」という目的を付け加えているなら副詞的用法です。&lt;/li&gt;
&lt;li&gt;&lt;strong&gt;in order to に置き換えてみる&lt;/strong&gt;：「〜するために」という意味なら、to を in order to に変えても意味が通じます。これが最も確実な見分け方です。&lt;/li&gt;
&lt;/ol&gt;
&lt;hr /&gt;
&lt;h2&gt;【実戦演習】不定詞の用法判定ドリル&lt;/h2&gt;
&lt;p&gt;次の各文の不定詞の用法（名詞的・副詞的）を答えましょう。（タップで正解表示）&lt;/p&gt;
&lt;div style="background: #f9f9f9; padding: 15px; border-radius: 8px; margin-bottom: 10px;"&gt;&lt;strong&gt;Q1. I study English to live in New York.&lt;/strong&gt;&lt;/p&gt;
&lt;details&gt;
&lt;summary style="color: #ff8c00; cursor: pointer;"&gt;正解を見る&lt;/summary&gt;
&lt;p&gt;A1. &lt;strong&gt;副詞的用法（目的）&lt;/strong&gt;&lt;br /&gt;
「ニューヨークに住む&lt;strong&gt;ために&lt;/strong&gt;英語を勉強します」&lt;/p&gt;
&lt;/details&gt;
&lt;/div&gt;
&lt;div style="background: #f9f9f9; padding: 15px; border-radius: 8px; margin-bottom: 10px;"&gt;&lt;strong&gt;Q2. Jiro wants to visit the museum.&lt;/strong&gt;&lt;/p&gt;
&lt;details&gt;
&lt;summary style="color: #ff8c00; cursor: pointer;"&gt;正解を見る&lt;/summary&gt;
&lt;p&gt;A2. &lt;strong&gt;名詞적用法&lt;/strong&gt;&lt;br /&gt;
「その博物館を訪れる&lt;strong&gt;こと&lt;/strong&gt;を望んでいます（訪れたいです）」&lt;/p&gt;
&lt;/details&gt;
&lt;/div&gt;
&lt;hr /&gt;
&lt;h2&gt;不定詞の目的用法：よくある質問（FAQ）&lt;/h2&gt;
&lt;dl&gt;
&lt;dt style="font-weight: bold; color: #283593;"&gt;Q. in order to と to だけで使う場合の違いは何ですか？&lt;/dt&gt;
&lt;dd&gt;A. どちらも「〜するために」という意味ですが、in order to を使うと「〜という目的のために」というニュアンスが強調され、よりフォーマル（丁寧）な響きになります。テストではどちらを使っても正解になることが多いですが、教科書に in order とあればセットで覚えましょう。&lt;/dd&gt;
&lt;dt style="font-weight: bold; color: #283593; margin-top: 10px;"&gt;Q. 不定詞が文の中に2つ出てくると訳せなくなります。&lt;/dt&gt;
&lt;dd&gt;A. 多くの場合は「動詞 + to（〜したい）」の後に「to（〜するために）」が続きます。例：want to go（行きたい）+ to see（見るために）。前後のカタマリで区切って、前から順番に意味をとらえていくのがコツです。&lt;/dd&gt;
&lt;/dl&gt;
&lt;h2&gt;まとめ｜目的用法の不定詞の考え方&lt;/h2&gt;
&lt;p&gt;以上が不定詞についての説明です。次回以降も不定詞の他の用法について学んでいきますので、英語の学習を続けながら理解を深めてください。お疲れさまでした。&lt;/p&gt;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</si>
  <si>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https://eng-support.com/column/progressbook1-2-3/
【検出された不自然ワード】
- 型
【本文】
------
&lt;p&gt;&lt;iframe title="YouTube video player" src="https://www.youtube.com/embed/FIgc_wLKwks" width="560" height="315" frameborder="0" allowfullscreen="allowfullscreen"&gt;&lt;/iframe&gt;&lt;/p&gt;
&lt;p&gt;今回は、Book1 Lesson2 シーン3 についてお話しします。名詞を修飾する形容詞に焦点を当てます。&lt;/p&gt;
&lt;h3&gt; 基本の文&lt;/h3&gt;
&lt;p&gt;まず、以下の文を見てください。&lt;/p&gt;
&lt;p&gt;&lt;span style="color: blue;"&gt;&amp;#8220;This is a temple.&amp;#8221;&lt;/span&gt; これはお寺です。&lt;/p&gt;
&lt;p&gt;&lt;span style="color: blue;"&gt;&amp;#8220;That is a big bay.&amp;#8221;&lt;/span&gt; これは大きな湾です。&lt;/p&gt;
&lt;p&gt;この2つの文を比べると、「これは何々です」という基本の文型です。最初にやりましたが、「This」は「これ」ではなく、「これは」を意味します。「That」は「あれは」、「is」は「です」を意味します。したがって、「これは」に対応するのが &lt;span style="color: green;"&gt;&amp;#8220;a temple&amp;#8221;&lt;/span&gt; で、「お寺」を意味します。もし &amp;#8220;a&amp;#8221; を訳すとしたら、「一つのお寺です」となります。&lt;/p&gt;
&lt;h3&gt;形容詞と名詞の組み合わせ&lt;/h3&gt;
&lt;p&gt;&lt;span style="color: green;"&gt;&amp;#8220;a 形容詞 名詞&amp;#8221;&lt;/span&gt; というパターンに従って、このような文を作ることができます。例えば、&lt;span style="color: blue;"&gt;&amp;#8220;This is a famous temple.&amp;#8221;&lt;/span&gt; とすると、前の部分は &lt;span style="color: blue;"&gt;&amp;#8220;This is a&amp;#8221;&lt;/span&gt; まで同じです。ただし、&lt;span style="color: red;"&gt;&amp;#8220;famous&amp;#8221;&lt;/span&gt; という形容詞を追加しました。こういった文が多くのテキストで見られます。しかし、PROGRESSでは名詞が異なります。そして、これが少しややこしい部分です。PROGRESSの場合、「お寺の次はなぜ湾？」と疑問に思うかもしれません。&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&lt;p&gt;それは、PROGRESSでは名詞が変化し、意味も微妙に異なるからです。例えば、2番の文 &lt;span style="color: blue;"&gt;&amp;#8220;I am&amp;#8221;&lt;/span&gt; に注目します。通常は &lt;span style="color: blue;"&gt;&amp;#8220;私は生徒です&amp;#8221;&lt;/span&gt; となりますが、「I am a bad student.」 とすると「私は悪い生徒です」となります。逆に「いいえ、私は良い生徒です」という場合は、「I am a good student.」 となります。&lt;/p&gt;
&lt;h3&gt; 疑問文の作成&lt;/h3&gt;
&lt;p&gt;次に、これらの文を疑問文に変えてみましょう。1番の文 &lt;span style="color: blue;"&gt;&amp;#8220;That is a big bay.&amp;#8221;&lt;/span&gt; を疑問文にするには、主語 &lt;span style="color: green;"&gt;&amp;#8220;that&amp;#8221;&lt;/span&gt; と be 動詞 &lt;span style="color: green;"&gt;&amp;#8220;is&amp;#8221;&lt;/span&gt; を入れ替えます。&lt;/p&gt;
&lt;p&gt;&lt;span style="color: red;"&gt;&amp;#8220;Is that a big bay?&amp;#8221;&lt;/span&gt; 返答は簡潔に &amp;#8220;Yes&amp;#8221; または &amp;#8220;No&amp;#8221; で行います。肯定の場合は &amp;#8220;Yes it is.&amp;#8221; と続けます。そして、それを説明すると &lt;span style="color: blue;"&gt;&amp;#8220;It’s a big bay.&amp;#8221;&lt;/span&gt; となります。&lt;/p&gt;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PROGRESSでは括弧が使われていますが、これは省略可能であることを示しています。英和辞典の場合、通常、括弧があってもなくても問題ありません。PROGRESSでは異なり、このような「[]」が省略可能であることを示すために使用されます。PROGRESSと通常の辞書では括弧の意味が異なるため、注意が必要です。&lt;/p&gt;
&lt;h3&gt;主語と be 動詞の省略&lt;/h3&gt;
&lt;p&gt;5番と6番の文を比較しましょう。&lt;/p&gt;
&lt;p&gt;&lt;span style="color: red;"&gt;&amp;#8220;Am I a bad student?&amp;#8221;&lt;/span&gt; 先ほど言ったように、疑問文では主語 &lt;span style="color: green;"&gt;&amp;#8220;I&amp;#8221;&lt;/span&gt; と be 動詞 &lt;span style="color: green;"&gt;&amp;#8220;am&amp;#8221;&lt;/span&gt; の順序になります。主語 &lt;span style="color: blue;"&gt;&amp;#8220;私は&amp;#8221;&lt;/span&gt; は &lt;span style="color: green;"&gt;&amp;#8220;I&amp;#8221;&lt;/span&gt; です。このことを考えないと be 動詞が正確に使えません。質問文 &lt;span style="color: red;"&gt;&amp;#8220;Am I a bad student?&amp;#8221;&lt;/span&gt; に対する返答は &amp;#8220;No.&amp;#8221; となります。この時点で聞き手は安心できます。つまり、「Yes」「No」を早く言うことが大切です。&lt;/p&gt;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&lt;p&gt;次に、「Are you」に答える場合、「No, I’m not.&amp;#8221; または &amp;#8220;Yes&amp;#8221; と続けますが、肯定の場合は &amp;#8220;Yes&amp;#8221; のままで、短縮形は使用しないでください。これに注意してください。&lt;/p&gt;
&lt;p&gt;&amp;nbsp;&lt;/p&gt;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</si>
  <si>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以下のページは不自然なワードを使用しています。
これらを適切に自然な言葉に置き換えて下さい。
なお、本文の装飾や構造は絶対に変えないでください。
【対象ページURL】
https://eng-support.com/column/progressbook1-4-1/
【検出された不自然ワード】
- 型
【本文】
------
&lt;p&gt;&lt;iframe title="YouTube video player" src="https://www.youtube.com/embed/NEknwsjc2ac" width="560" height="315" frameborder="0" allowfullscreen="allowfullscreen"&gt;&lt;/iframe&gt;&lt;/p&gt;
&lt;h2&gt;平叙文（へいじょぶん）とは何か？｜一般動詞と主語の基本構造&lt;/h2&gt;
&lt;p&gt;今回は、Book1 Lesson4 シーン1という事で一般動詞の平叙文（一人称）について説明します。このLesson4で新しい世界に入ります。&lt;/p&gt;
&lt;h3&gt;なぜ「I am」が使えないのか？｜be動詞と一般動詞の切り替え&lt;/h3&gt;
&lt;p&gt;以前は、文の最初が&lt;span style="color: red;"&gt;「I」&lt;/span&gt;だったら次に&lt;span style="color: blue;"&gt;「am」&lt;/span&gt;が続いていました。例えば、&lt;span style="color: red;"&gt;「I」&lt;/span&gt;の次が&lt;span style="color: blue;"&gt;「am」&lt;/span&gt;で、&lt;span style="color: red;"&gt;「I am」&lt;/span&gt;というパターンが続いていました。しかし、今回は&lt;span style="color: red;"&gt;「I」&lt;/span&gt;の次に&lt;span style="color: blue;"&gt;「am」&lt;/span&gt;が現れません。ここに&lt;span style="color: red;"&gt;「I am」&lt;/span&gt;と書いてみましょう。&lt;/p&gt;
&lt;p&gt;&lt;span style="color: red;"&gt;「I」&lt;/span&gt;は主語です。そして、1番の&lt;span style="color: red;"&gt;「I am」&lt;/span&gt;も主語を表します。&lt;span style="color: blue;"&gt;「am」&lt;/span&gt;はbe動詞と呼ばれ、動詞の一種です。英語では動詞を&lt;span style="color: green;"&gt;「verb」&lt;/span&gt;と表現します。そして、&lt;span style="color: blue;"&gt;「am」&lt;/span&gt;もまた動詞です。それぞれの動詞は何かを行ったり、何かを持っていたり、何かが好きだったりします。英語の動詞はbe動詞とそれ以外の一般動詞に分けられます。&lt;/p&gt;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&lt;h2&gt;一般動詞の定義｜be動詞以外のすべての動詞を指すルール&lt;/h2&gt;
&lt;h3&gt;英語の動詞は2種類だけ！一般動詞とbe動詞を区別する&lt;/h3&gt;
&lt;p&gt;一般動詞とは、be動詞以外の全ての動詞を指します。高校生の中には&lt;span style="color: red;"&gt;「一般動詞」&lt;/span&gt;って何？」と聞いたことがあるかもしれません。要するに、be動詞以外の動詞を全部ひっくるめて一般動詞と呼びます。英語における動詞はこの二つに分けられます。&lt;/p&gt;
&lt;h2&gt;be動詞と一般動詞はまぜるな危険！｜文の中での役割の違い&lt;/h2&gt;
&lt;h3&gt;「I am play&amp;#8230;」のミスを防ぐ｜同時に使えない重要ルール&lt;/h3&gt;
&lt;p&gt;be動詞と一般動詞は、文中で使い方が異なります。be動詞はbe動詞の文にのみ出現し、一般動詞は一般動詞の文にのみ出現し、混同しないように気を付けましょう。&lt;/p&gt;
&lt;h2&gt;一般動詞の平叙文（肯定文）の形｜主語の直後に動詞を置く&lt;/h2&gt;
&lt;h3&gt;例文：I have a pet.（私はペットを飼っている）で構造を確認&lt;/h3&gt;
&lt;p&gt;文の構造を理解するために、&lt;span style="color: red;"&gt;「I」&lt;/span&gt;が&lt;span style="color: blue;"&gt;「私は」&lt;/span&gt;に翻訳されることを覚えましょう。こうすると、&lt;span style="color: red;"&gt;「I」&lt;/span&gt;の後には&lt;span style="color: blue;"&gt;「am」&lt;/span&gt;が続くことがないことも理解できます。例えば、&lt;span style="color: green;"&gt;「私はペットを飼っている。」&lt;/span&gt;は&lt;span style="color: red;"&gt;「I have a pet.」&lt;/span&gt;となり、&lt;span style="color: red;"&gt;「I」&lt;/span&gt;が&lt;span style="color: blue;"&gt;「私は」&lt;/span&gt;、&lt;span style="color: green;"&gt;「have」&lt;/span&gt;が飼っていますを表します。&lt;/p&gt;
&lt;h2&gt;一般動詞の否定文の作り方｜do not (don&amp;#8217;t) を入れる場所&lt;/h2&gt;
&lt;h3&gt;なぜ do not が必要なのか？｜一般動詞ならではの否定の型&lt;/h3&gt;
&lt;p&gt;もし持っていない場合、&lt;span style="color: green;"&gt;「have」&lt;/span&gt;の前に&lt;span style="color: blue;"&gt;「do not」&lt;/span&gt;を追加し、&lt;span style="color: blue;"&gt;「do not have」&lt;/span&gt;とします。注意しなければならないのは、be動詞と一般動詞は別々に存在することです。be動詞の文には他の一般動詞は出現しませんし、逆も同様です。この点を押さえて学んでください。&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</si>
  <si>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https://eng-support.com/column/progressbook1-7-2/
【検出された不自然ワード】
- 固定
【本文】
------
&lt;p&gt;&lt;iframe title="YouTube video player" src="https://www.youtube.com/embed/ocxr2FH5RDw" width="560" height="315" frameborder="0" allowfullscreen="allowfullscreen"&gt;&lt;span data-mce-type="bookmark" style="display: inline-block; width: 0px; overflow: hidden; line-height: 0;" class="mce_SELRES_start"&gt;﻿&lt;/span&gt;&lt;/iframe&gt;&lt;/p&gt;
&lt;p&gt;&lt;img decoding="async" loading="lazy" class="alignnone size-full wp-image-279" src="http://eng-support.com/wp-content/uploads/2023/04/プログレス230313-4.jpg" alt="" width="1280" height="720" srcset="https://eng-support.com/wp-content/uploads/2023/04/プログレス230313-4.jpg 1280w, https://eng-support.com/wp-content/uploads/2023/04/プログレス230313-4-300x169.jpg 300w, https://eng-support.com/wp-content/uploads/2023/04/プログレス230313-4-1024x576.jpg 1024w, https://eng-support.com/wp-content/uploads/2023/04/プログレス230313-4-768x432.jpg 768w, https://eng-support.com/wp-content/uploads/2023/04/プログレス230313-4-320x180.jpg 320w" sizes="(max-width: 1280px) 100vw, 1280px" /&gt;&lt;/p&gt;
&lt;p&gt;&lt;strong&gt;「They doesn’t」と書きそうになる／「does not likes」にしてしまう。&lt;/strong&gt;この2つは、同じ原因で起きます。&lt;/p&gt;
&lt;p&gt;&lt;span style="color: red;"&gt;&lt;strong&gt;否定の do/does を置いた瞬間、動詞は必ず原形（sなし）&lt;/strong&gt;&lt;/span&gt;。三単現の&lt;strong&gt;s&lt;/strong&gt;は、&lt;strong&gt;肯定文&lt;/strong&gt;のときだけ残ります。&lt;/p&gt;
&lt;p&gt;まずは次の1行で判定してください。&lt;br /&gt;
&lt;strong&gt;They → do not + 原形&lt;/strong&gt; ／ &lt;strong&gt;He/She/His sister → does not + 原形&lt;/strong&gt;&lt;br /&gt;
&lt;span style="color: green;"&gt;このページでは、I/we/you/they と三単現（his sister）を同じ表で並べ、ミスが起きる箇所（does・sの位置）だけを固定します。&lt;/span&gt;&lt;/p&gt;
&lt;h3&gt;「I」の否定文&lt;/h3&gt;
&lt;p&gt;「I do not have a cell phone.」を例に取りましょう。「私は携帯電話を持っていません。」となります。2番目が、「I do not like baseball.」です。「have」と「like」は一般動詞で、否定の時は「do not」を付けます。&lt;/p&gt;
&lt;h3&gt; 主語が「we」の否定文&lt;/h3&gt;
&lt;p&gt;これの主語が「we」になっても、「We do not have school in summer.」となります。「私たちは夏には学校はありません。」&lt;/p&gt;
&lt;h3&gt;「You」の否定文&lt;/h3&gt;
&lt;p&gt;2番目は、「You do not have your book on your desk.」です。これは普通に訳すと日本語変です。&lt;span style="color: red;"&gt;あなたは、あなたの机の上にあなたの本がありません。&lt;/span&gt;要するに、机の上にまだ本を出してないんじゃないの？となり、早く出しなさいと言いたい訳です。&lt;span style="color: green;"&gt;机の上に本が出ていませんよ、あたりの訳がいいと思います。&lt;/span&gt;ただ、こういう訳し方はどの訳を○にして、どの訳を△にして、どの訳を×するかというのは英語の先生でバラバラです。なので、学校の定期テストは学校の先生がおっしゃるようにやっておきましょう。私の授業の場合は、机の上に本が出ていません、と訳してもらいます。&lt;/p&gt;
&lt;h3&gt;「His sister」の否定文&lt;/h3&gt;
&lt;p&gt;3番です。&lt;span style="color: red;"&gt;His sister does not&lt;/span&gt; like math.ここだけ&lt;span style="color: blue;"&gt;「do not」&lt;/span&gt;が&lt;span style="color: green;"&gt;「does not」&lt;/span&gt;になっています。 &lt;span style="color: red;"&gt;His sister&lt;/span&gt;から&lt;span style="color: blue;"&gt;「does not」&lt;/span&gt;はいいです。&lt;/p&gt;
&lt;h3&gt;「They」の否定文&lt;/h3&gt;
&lt;p&gt;先に4番、5番を見ておくと、「They do not play badminton every day.」、「Japanese schools do not begin in autumn.」となっています。これ全部で5行ある中で下か3行目、3番だけ「do not」ではなく&lt;span style="color: green;"&gt;「does not」&lt;/span&gt;になっています。ここがポイントですが、「do」に「es」が付いています。&lt;br /&gt;
「s」や「es」というと、3単現の「s」というのを前回勉強したと思います。3単現3単は主語の話でした。&lt;br /&gt;
主語は&lt;span style="color: red;"&gt;His sister&lt;/span&gt;です。&lt;span style="color: blue;"&gt;「彼のお姉さん」&lt;/span&gt;、または&lt;span style="color: blue;"&gt;「妹」&lt;/span&gt;です。&lt;span style="color: blue;"&gt;「sister」&lt;/span&gt;が単数形です。&lt;br /&gt;
お姉さんか妹のどちらか一人です。しかも「彼の妹」という言い方すると、この3番の会話の話し手は彼の妹じゃないです。聞き手も違います。&lt;/p&gt;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&lt;p&gt;という事で、これは第三者です。三人目の人で一人です。三人称単数です。&lt;br /&gt;
動詞の現在形についてはまだちょっと詳しく言っていませんが、&lt;span style="color: blue;"&gt;3単現「s」&lt;/span&gt;を付けます。ここからあとは覚えるしかないんですが、英語慣れない人はどうしてもの部分があります。&lt;br /&gt;
例えばこの2行目ですと、&lt;span style="color: red;"&gt;「I do not like baseball.」&lt;/span&gt;、「I」を例えば&lt;span style="color: blue;"&gt;「He」&lt;/span&gt;の&lt;span style="color: blue;"&gt;「彼は」&lt;/span&gt;とか、&lt;span style="color: blue;"&gt;「She」&lt;/span&gt;の&lt;span style="color: blue;"&gt;「彼女は」&lt;/span&gt;に換わった時に&lt;span style="color: red;"&gt;「do not likes」と書いちゃう&lt;/span&gt;間違いが結構あります。じゃなくて、&lt;span style="color: green;"&gt;「does」の方です。&lt;/span&gt;「do」に「es」を付けて&lt;span style="color: green;"&gt;「does」にします&lt;/span&gt;。ちなみに、「o」で終わっていたら&lt;span style="color: blue;"&gt;「s」&lt;/span&gt;ではなく&lt;span style="color: blue;"&gt;「es」&lt;/span&gt;を付けるというのはやりました。したがって、&lt;span style="color: green;"&gt;「do」に「es」を付けて「does」にします。&lt;/span&gt;「s」を付ける場所を間違えないようにして下さい。&lt;span style="color: red;"&gt;さらに、「does not」&lt;/span&gt;あと&lt;span style="color: blue;"&gt;「likes」&lt;/span&gt;にしてしまう人が多いです。特に、元々が肯定文の場合、&lt;span style="color: red;"&gt;「His sister likes math.」&lt;/span&gt;、「彼のお姉さんは数学が好きだ。」というのがあってこれを否定文にしなさいと言われる問題が出ます。&lt;br /&gt;
&lt;span style="color: green;"&gt;「His sister」から「does not」&lt;/span&gt;はいいです。次の「likes」のとこをそのまま写しちゃって&lt;span style="color: green;"&gt;「does not likes」&lt;/span&gt;にしてしまう人が結構います。&lt;/p&gt;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&lt;p&gt;だけど、この「do not」「does not」関わらず、とにかく「do not」「does not」の後ろの動詞は原形と言って元の形です。&lt;span style="color: red;"&gt;「s」を付けない形にしなきゃダメです。&lt;/span&gt;実はこいつら全部動詞の原形なんです。&lt;span style="color: green;"&gt;あれ？現在形じゃないんですか？と疑問をもつ人もいます。&lt;/span&gt;原形と現在形の違いを話し出すとまた長くなるので、今日はこれだけです。&lt;br /&gt;
主語が&lt;span style="color: red;"&gt;三人称単数になっても「s」が付かない場合は原形です。&lt;/span&gt;「do not」「does not」がなかったら「His sister」だけ「likes math.」になるはずです。&lt;br /&gt;
主語を三人称単数に変えたら&lt;span style="color: green;"&gt;「s」が付く場合は現在系、つかない場合は原形です。&lt;/span&gt;でも、どういう場合が現在形でどういう場合が原形なの？と思った人はおいおい勉強していけばいいと思います。この動画では&lt;span style="color: red;"&gt;三人称単数の一般動詞の否定文ですから、「does not 動詞原形」です。&lt;/span&gt;「do」を「does」に換えるのを忘れないようにして下さい。&lt;span style="color: red;"&gt;動詞原形とか「s」を付けないようにしてください。&lt;/span&gt;特に、肯定文から否定文に換える時に&lt;span style="color: red;"&gt;「s」を消すようにして下さい。&lt;/span&gt;そこを忘れないようにして下さい。&lt;br /&gt;
非常にそこの間違いが多いですので、このあたりから英語が大体分かっているんだけど細かいとこ間違うんだよな、という人が増えてきます。大体分かっているのに、あ、「s」を間違えて付けちゃった、ここさえ出来れば合っていた、しかも「s」がない、と言われてみれば分かるのに、というのをケアレスミスという言い方する人よくいます。ですが、ケアレスミスと言っている間はずっとミスが続きます。&lt;span style="color: green;"&gt;&lt;br /&gt;
&lt;/span&gt;間違えたらケアレスミスじゃないです。もう英語そのものを分かってないくらいのつもりでいて欲しいと思います。&lt;/p&gt;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</si>
  <si>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https://eng-support.com/column/progressbook1-7-3/
【検出された不自然ワード】
- 型
【本文】
------
&lt;p&gt;&lt;iframe title="YouTube video player" src="https://www.youtube.com/embed/YCuzrHIR9bw" width="560" height="315" frameborder="0" allowfullscreen="allowfullscreen"&gt;&lt;span data-mce-type="bookmark" style="display: inline-block; width: 0px; overflow: hidden; line-height: 0;" class="mce_SELRES_start"&gt;﻿&lt;/span&gt;&lt;/iframe&gt;&lt;/p&gt;
&lt;p&gt;――今回は、Book1 Lesson7シーン3現在形の疑問文という事で、&lt;br /&gt;
7-2が否定文だったので、次は疑問文という事になっています。では、宜しくお願いします♪&lt;/p&gt;
&lt;p&gt;&lt;img decoding="async" loading="lazy" class="alignnone wp-image-279" src="http://eng-support.com/wp-content/uploads/2023/04/プログレス230313-4.jpg" alt="" width="815" height="458" srcset="https://eng-support.com/wp-content/uploads/2023/04/プログレス230313-4.jpg 1280w, https://eng-support.com/wp-content/uploads/2023/04/プログレス230313-4-300x169.jpg 300w, https://eng-support.com/wp-content/uploads/2023/04/プログレス230313-4-1024x576.jpg 1024w, https://eng-support.com/wp-content/uploads/2023/04/プログレス230313-4-768x432.jpg 768w, https://eng-support.com/wp-content/uploads/2023/04/プログレス230313-4-320x180.jpg 320w" sizes="(max-width: 815px) 100vw, 815px" /&gt;&lt;/p&gt;
&lt;p&gt;こちらがLesson7シーン3のLookの文ですが、それぞれの所に文が三つです。&lt;br /&gt;
三つもあって、それを無理やり一つの画面に収めたので字が非常に小さくなっています。&lt;br /&gt;
見にくいという方はPROGRESSの方も用意して、これを見ながら動画を見て欲しいと思います。&lt;br /&gt;
注意点は否定文と一緒です。&lt;br /&gt;
今回は、注意点の所がPROGRESSでは&lt;strong&gt;太字&lt;/strong&gt;になっていますが&lt;span style="color: #ff0000;"&gt;赤字&lt;/span&gt;にしておきました。&lt;br /&gt;
要するに、&lt;span style="color: #ff0000;"&gt;3単現の”s”&lt;/span&gt;です。&lt;br /&gt;
疑問文の場合は、一般動詞の疑問文は主語の前に”do”を付けて、例えば”Do you like soccer?”とか、一番下だと”Do they wash the dishes?”となります。&lt;br /&gt;
&lt;strong&gt;「do 主語 動詞」&lt;/strong&gt;とやるんでしたね。&lt;/p&gt;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&lt;p&gt;疑問文の場合ですが、3単現の場合否定文を「do not + 動詞原形」、否定文だと普通なら&lt;br /&gt;
「do not + 動詞原形」なのを3単現の時だけ”do”を”does”に換えて、「does not + 動詞原形」にするんでしたね。疑問文も同じだと思っておけばいいです。&lt;br /&gt;
最初の”do”を”school”「学校」とか、”He”「彼」、ちなみに学校というこの”school”も単数形ですから、一人目、二人目、三人目と言っていたので、じゃあ人間じゃないのは三人目と見ないんじゃないかと思う人いますが、その場合はこう考えて下さい。&lt;br /&gt;
一人目というのが、喋っている自分です。二人目は聞いている相手です。&lt;br /&gt;
ちなみに、人間じゃなきゃ聞けないですよね？&lt;br /&gt;
一人目でも二人目でもない、じゃあ三人目です。三人称と思って下さい。&lt;br /&gt;
どうしても三人称、三人目、第三者が違和感がある人は、私が一人目、話している相手が二人目、&lt;br /&gt;
それ以外の人間だろかものだろうが関係なくその他が三人称と思ってもいいです。&lt;br /&gt;
”school”、三人称単数です。&lt;br /&gt;
”He”も三人称単数です。&lt;br /&gt;
否定文と同じです。&lt;br /&gt;
”do”を”does”に換えて、後ろの動詞は原形です。&lt;br /&gt;
”does school begin”この”begin”に”s”を付けないようにして下さい。&lt;br /&gt;
元々肯定文があって疑問文にしなさいという問題の場合、肯定文は”school begins”となります。&lt;br /&gt;
”school begins in spring”になります。&lt;br /&gt;
これを疑問文にする時に、”do”ではなく”does school”です。&lt;br /&gt;
”begins”そのまま写しちゃダメです。&lt;br /&gt;
”s”を取って”begin”です。&lt;br /&gt;
したがって、”do” ”does”のあと、否定文とか疑問文とか関係ないです。&lt;br /&gt;
”do” ”does”のあとは動詞は絶対に原形です。&lt;br /&gt;
なんならもう”does”プラス原形です。そこだけ覚えてもいいくらいです。&lt;br /&gt;
否定文だと”do”や”does”の後ろに”not”が付きますが、疑問文の場合はこの位置に主語がくる、これが換わるだけです。&lt;/p&gt;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&lt;p&gt;じゃあ”not”が主語がと関係なく、”do”のあとは動詞原形、”does”のあとは動詞原形です。&lt;br /&gt;
もしあれだったら下だけやります。&lt;br /&gt;
”does”を書いたらとにかく”do”に”es”を付けたんだから”s”は被らない。&lt;br /&gt;
&lt;span style="color: #0000ff;"&gt;動詞は”s”を消して原型に戻します。&lt;/span&gt;&lt;br /&gt;
これをしっかり覚えていて下さい。&lt;br /&gt;
ちなみに返事の時も、主語、三人称単数なら”Yes, it does.” ”No, he doesn’t.”みたいになります。&lt;br /&gt;
肯定文に戻っているのが2番です。”It begins in spring.”です。&lt;br /&gt;
否定文になっているのが3番です。”He doesn’t like music.”です。&lt;br /&gt;
肯定文だけ”does”が出てこないから動詞に”s”を付けます。&lt;br /&gt;
&lt;span style="color: #ff0000;"&gt;否定文や疑問文は”does”が出てくるので動詞は絶対に原形です。&lt;/span&gt;&lt;br /&gt;
これを忘れないようにして欲しいと思います。&lt;/p&gt;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</si>
  <si>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https://juku-escot.com/column/kobetsuigi_j/
【検出された不自然ワード】
- 型
【本文】
------
&lt;p&gt;参考書や勉強のための動画や学習アプリなど、今や塾に通わずとも勉強するためのコンテンツは簡単に手に入れることのできる時代です。勉強しようと思えば、いくらでも自分で勉強できるツールがあります。このような状況の中で、&lt;strong&gt;中学生が個別での指導を受ける意義&lt;/strong&gt;とは、何なのでしょうか。中高一貫校生に塾が必要な理由については、&lt;strong&gt;&lt;a href="https://juku-escot.com/column/zaigaku/" target="_blank" rel="noopener"&gt;コチラ&lt;/a&gt;&lt;/strong&gt;もご参照ください。&lt;/p&gt;
&lt;h4&gt;ひとりひとりと向き合うことができる&lt;/h4&gt;
&lt;p&gt;中学生になると、小学生で学んだことをベースとして、&lt;strong&gt;知識を高めていくための大切な時期&lt;/strong&gt;となります。新しい友人ができたり、新しい学校の先生とであったりと今までとは環境が大きく変わります。環境の変化は精神的にも肉体的にも様々な変化をもたらします。その中で、浮足立ってしまったり、不安に駆られることがないように、&lt;span style="color: #008000;"&gt;ひとりひとりをしっかりと見守ることができるのが個人塾の特徴&lt;/span&gt;です。学校や集団塾と異なり、生徒側からも、&lt;span style="color: #0000ff;"&gt;自分だけと向き合ってもらえているという安心感&lt;/span&gt;を持つことができます。&lt;span style="color: #ff0000;"&gt;中学生という多感な時期に、１対１だからこそ信頼関係を築きあげることができる&lt;/span&gt;という点が、中学生が個別塾で指導を受ける意義であると言えます。&lt;/p&gt;
&lt;h4&gt;ペースメーカーとしての役割&lt;/h4&gt;
&lt;p&gt;中高一貫校生は、厳しい受験戦争を勝ち抜いて合格を勝ち取って進学しています。受験で勉強漬けの毎日から解放されたことで、勉強の次の目標が定まらず、その結果中だるみしてしまうというケースを多く目にします。&lt;span style="color: #0000ff;"&gt;中高一貫校は６年間という長いスパン&lt;/span&gt;の中で最終的には大学受験に向けての学習に励みます。&lt;span style="color: #008000;"&gt;６年間自分だけで勉強をし続けてモチベーションを保つことが難しいというのは想像に難くありません&lt;/span&gt;。&lt;span style="color: #ff0000;"&gt;中だるみさせることなく、適度な努力を継続できるようにサポート&lt;/span&gt;していく。学校の先生も集団塾の先生も、１人１人に対してそこまで手厚いサポートはすることができません。１対１の個別塾だからこそ生徒にしっかりと&lt;span style="color: #008000;"&gt;寄り添い続けることができる&lt;/span&gt;のです。&lt;strong&gt;常にペースメーカーとして学習をサポートしていく&lt;/strong&gt;ことが中学生が個別塾で指導を受ける意義ではないでしょうか。&lt;/p&gt;
&lt;h4&gt;的確な課題の提示&lt;/h4&gt;
&lt;p&gt;中高一貫校は授業のスピードも早く学習の難易度も高いため、ひとりで予習・復習をこなすことすら容易ではありません。出題される課題の量も多く、それらをすべてひとりでこなすことができたとしても、課題をとりあえず提出することでいっぱいいいっぱいになってしまいます。ひとりで宿題をこなしたうえで定期試験の勉強などもしなければならないとなると、とてつもない時間を要することになるでしょう。限られた時間の中で学習を効率的に学習を進めるためにも、&lt;span style="color: #ff0000;"&gt;講師がその都度、学校の授業の進度や生徒の理解度に合わせてサポートしていくことができる&lt;/span&gt;ことが個別指導の意義であると言えます。仮に集団塾に通塾していたとしても、自分のペースに合っていなくてはかえって本人の負担になってしまいます。塾に追われてしまって学校の授業が疎かになってしまっては本末転倒です。&lt;span style="color: #ff0000;"&gt;ひとりひとりにしっかりと寄り添い、的確な課題を提示できる&lt;/span&gt;という点が中学生が個別塾で指導を受ける意義として挙げられます。&lt;/p&gt;
&lt;h4&gt;当塾での取り組み&lt;/h4&gt;
&lt;p&gt;当塾では、完全１対１の個別指導で、ひとりひとりに合わせた&lt;span style="color: #ff0000;"&gt;完全オーダーメイドの授業&lt;/span&gt;を行ってまいります。学校対策につきましては、予習メインの先取りコースと、学習の足りないところを補っていくフォローアップコースがあり、学習の状況に合わせた授業が受講可能となっております。また、中高一貫校で多く採用されている、&lt;strong&gt;&lt;a href="https://juku-escot.com/progress/" target="_blank" rel="noopener"&gt;プログレス&lt;/a&gt;&lt;/strong&gt;、&lt;strong&gt;&lt;a href="https://juku-escot.com/newtreasure/" target="_blank" rel="noopener"&gt;ニュートレジャー&lt;/a&gt;&lt;/strong&gt;、&lt;strong&gt;&lt;a href="https://juku-escot.com/birdland/" target="_blank" rel="noopener"&gt;バードランド&lt;/a&gt;&lt;/strong&gt;、&lt;strong&gt;&lt;a href="https://juku-escot.com/taikeisuugaku/" target="_blank" rel="noopener"&gt;体系数学&lt;/a&gt;&lt;/strong&gt;の対策も行っております。そのため、学校の教材と異なるテキストのために、塾で学習をしているにも関わらず、学校の成績アップに直結しない、ということが起こりません。また、教室での授業と同様の授業を&lt;strong&gt;&lt;a href="https://juku-escot.com/online/" target="_blank" rel="noopener"&gt;オンライン&lt;/a&gt;&lt;/strong&gt;で受講することができます。通塾の必要もなく、全国どこからでも授業を受けることができ、効率的に学習することができます。オンライン授業につきましては&lt;strong&gt;&lt;a href="https://juku-escot.com/online/" target="_blank" rel="noopener"&gt;コチラ&lt;/a&gt;&lt;/strong&gt;をご覧ください。&lt;/p&gt;
&lt;h4&gt;まとめ&lt;/h4&gt;
&lt;p&gt;中学生で個別指導を受ける意義とは、中だるみをすることなく学習のモチベーションを保ち続けるために、的確な課題と指導を受けることができることではないでしょうか。&lt;/p&gt;
&lt;p&gt;&amp;nbsp;&lt;/p&gt;
&lt;p&gt;&amp;nbsp;&lt;/p&gt;
&lt;p&gt;&amp;nbsp;&lt;/p&gt;
&lt;section class="veu_cta" id="veu_cta-493"&gt;&lt;h1 class="cta_title"&gt;講座案内：受験対策　早慶対策講座【英語・数学・国語】&lt;/h1&gt;&lt;div class="cta_body"&gt;&lt;div class="cta_body_image cta_body_image_right"&gt;&lt;a href="https://juku-escot.com/examination/"&gt;&lt;img width="1024" height="268" src="https://juku-escot.com/wp-content/uploads/2019/03/受験対策その２-1024x268.png" class="attachment-large size-large" alt="" srcset="https://juku-escot.com/wp-content/uploads/2019/03/受験対策その２-1024x268.png 1024w, https://juku-escot.com/wp-content/uploads/2019/03/受験対策その２-300x79.png 300w, https://juku-escot.com/wp-content/uploads/2019/03/受験対策その２-768x201.png 768w, https://juku-escot.com/wp-content/uploads/2019/03/受験対策その２.png 1494w" sizes="(max-width: 1024px) 100vw, 1024px" /&gt;&lt;/a&gt;&lt;/div&gt;&lt;div class="cta_body_txt image_exist"&gt;【英語】
&lt;br /&gt;学部により出題形式に特色がありますので基本的な英語修了後は過去問に即した演習形式の授業になります。
&lt;br /&gt;
&lt;br /&gt;【数学】
&lt;br /&gt; 典型問題に加えて、多少難度の高い問題や見新しい問題についても解答していく力を養うことを目指します。
&lt;br /&gt;
&lt;br /&gt;【国語】
&lt;br /&gt;取るべき問題、落としてよい問題の識別を提供いたします。慶応大志望の方は、小論文講座をご検討ください。&lt;/div&gt;&lt;div class="cta_body_link"&gt;&lt;a href="https://juku-escot.com/examination/" class="btn btn-primary btn-block btn-lg"&gt;受験対策　早慶対策講座【英語・数学・国語】&lt;/a&gt;&lt;/div&gt;&lt;/div&gt;&lt;!--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</si>
  <si>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https://juku-escot.com/column/merit/
【検出された不自然ワード】
- 固定
【本文】
------
&lt;h2&gt;中高一貫校に通うメリット・デメリット&lt;/h2&gt;
&lt;p&gt;中高一貫校に通うことはメリットとデメリットの両方があります。他の学校と異なる点がいくつかありますので、中高一貫校への進学を考える際にはいろいろな角度から中高一貫校について考えてみましょう。自分自身に合った学校に進学すること・学習スタイルを確立させることが大切です。&lt;/p&gt;
&lt;h2&gt;中高一貫校に通うメリット&lt;/h2&gt;
&lt;h3&gt;高校受験がない：大学受験まで時間を使える&lt;/h3&gt;
&lt;p&gt;中高一貫校の最大のメリットは、&lt;strong&gt;高校受験がない&lt;/strong&gt;ということです。中学で受験をしたあとは大学受験まで受験勉強がないため、勉強の他にも、部活動やボランティア、留学など色々なことに時間を割くことができます。そのため、本来であれば高校受験のための対策の時間を他のことに使うことができます。そのため、学校の勉強以外のことにも目を向けることができるため、中高一貫校生時に&lt;span style="color: #0000ff;"&gt;幅広く様々な経験を積む&lt;/span&gt;ことができます。10代のうちに様々な経験やいろいろな分野の学習ができることが中高一貫校に通うメリットのひとつであると言えるでしょう。&lt;/p&gt;
&lt;h3&gt;６年カリキュラム：大学受験を見据えて先取りできる&lt;/h3&gt;
&lt;p&gt;中高一貫校では、中学校３年、高校３年と区切らず、&lt;span style="color: #008000;"&gt;６年というスパンで学習計画が立てられています&lt;/span&gt;。多くの中高一貫校では、高校２年生までに高校範囲３年間分を終わらせ、&lt;span style="color: #ff0000;"&gt;１年間大学受験に向けた勉強&lt;/span&gt;をします。そのため、&lt;span style="color: #0000ff;"&gt;しっかりと受験勉強に取り組む&lt;/span&gt;ことができます。また、&lt;strong&gt;体系的に学習できるカリキュラムを採用しているケースが多い&lt;/strong&gt;ため、一度勉強した分野をまた勉強しなおす、ということがありません。体系的に学習できるため、同じ分野をまとめて学習することができます。一つの分野に対して一度で学習しきり、そして受験勉強に向けた勉強も学校の授業で学習できることが中高一貫校に通うメリットのうちのひとつです。&lt;/p&gt;
&lt;h3&gt;同じ学力帯で授業が進む：進度が速く学力を伸ばしやすい&lt;/h3&gt;
&lt;p&gt;中高一貫校は、中学入試を突破した&lt;strong&gt;同じくらいの学力を持つ生徒が集まっている&lt;/strong&gt;ため、&lt;span style="color: #0000ff;"&gt;生徒に合った授業でスピーディーに効率良く学力を伸ばす&lt;/span&gt;ことができる点もメリットとして挙げられます。授業の難易度が高すぎる・易しすぎるということがありません。授業も学習のレベルに合わせた授業で自分の学力に合った学習を進めることができます。そのため、分かっている問題に対して丁寧すぎる解説がなされる、ということがないため、効率的に学習を進めることができます。&lt;/p&gt;
&lt;h3&gt;先生・指導体制：学校独自採用で授業の質が揃いやすい&lt;/h3&gt;
&lt;p&gt;また、中高一貫校では&lt;strong&gt;学校ごとに先生を採用&lt;/strong&gt;しているため、それぞれの校風に合った先生、難易度の高い授業を行える&lt;strong&gt;質の良い先生&lt;/strong&gt;が多く、&lt;span style="color: #0000ff;"&gt;カリキュラムが充実&lt;/span&gt;しています。&lt;span style="color: #008000;"&gt;学校が目指す生徒像を指導するのに相応しい先生&lt;/span&gt;が揃っているため、理想とする講義を受けることのできる可能性が高いという点もメリットであると言えます。&lt;/p&gt;
&lt;h3&gt;大学への合格実績・内部進学：進路の選択肢が広がる&lt;/h3&gt;
&lt;p&gt;中高一貫校は、大学への合格実績が高い学校が多いという点もメリットとして挙げられます。私立大学の付属中高一貫校では大学受験なしで大学に進学できたり、学校の伝統や卒業生の活躍などにより指定校推薦の枠が充実していたりします。&lt;/p&gt;
&lt;h3&gt;６年間の人間関係：友達づくりと環境変化の少なさ&lt;/h3&gt;
&lt;p&gt;中高一貫校は、多感な思春期を６年間同じ学校で過ごすことで、&lt;span style="color: #ff0000;"&gt;一生の友達をつくることができる&lt;/span&gt;というメリットもあります。中学校・高校と学校が変わってしまうと、環境の変化に加えて対人関係も変わり、不安に思うことが増えたりもしてしまいます。中高一貫校では、校風に示されているような生徒像に沿った生徒が集まっているため、&lt;span style="color: #0000ff;"&gt;自分に合った、自分と同じ志を持つ生徒が集まる可能性が高い&lt;/span&gt;と言えるでしょう。&lt;/p&gt;
&lt;h2&gt;中高一貫校に通うデメリット&lt;/h2&gt;
&lt;h3&gt;中だるみ：学力差が開きやすい&lt;/h3&gt;
&lt;p&gt;中高一貫校では、高校入試がないため、&lt;strong&gt;中だるみにより６年間の間で学力に差&lt;/strong&gt;ができてしまうことがあります。学校の中では補修テストをしたり選抜クラスを作ったりして対処している学校もありますが、一度つまづいてしまうと&lt;span style="color: #008000;"&gt;&lt;span style="color: #000000;"&gt;、&lt;/span&gt;ハイスピードでレベルの高い授業についていけず、中だるみしてしまい落ちこぼれてしまう可能性がある&lt;/span&gt;ということがデメリットとして挙げられます。中だるみを防ぐためには、まずは学校の授業しっかりと受けることが大切です。学習をする際には、『&lt;strong&gt;&lt;a href="https://juku-escot.com/column/ochikobore/" target="_blank" rel="noopener"&gt;中高一貫校で落ちこぼれないための勉強方法&lt;/a&gt;&lt;/strong&gt;』を参考に勉強を進めていきましょう。&lt;/p&gt;
&lt;h3&gt;モチベーション維持：目標設定が難しい&lt;/h3&gt;
&lt;p&gt;中高一貫校では、高校受験がないために学習に対する&lt;strong&gt;モチベーションを維持することが難しい&lt;/strong&gt;点がデメリットと言えます。学習に対するモチベーションが上がらなかったり、家庭学習が思うように進まない場合は、『&lt;strong&gt;&lt;a href="https://juku-escot.com/column/nakadarumiochikobore/" target="_blank" rel="noopener"&gt;中だるみで落ちこぼれにならないために学習法を見つめなおそう&lt;/a&gt;&lt;/strong&gt;』に記載されていることを実践してみましょう。常にクリアできる目標を設定し、達成するということを繰り返していくということが大切です。&lt;/p&gt;
&lt;h3&gt;授業の進度・難易度：一度つまずくと取り戻しにくい&lt;/h3&gt;
&lt;p&gt;中高一貫校は&lt;span style="color: #0000ff;"&gt;授業の進度がはやく、授業の難易度も高いという点がメリットでありデメリット&lt;/span&gt;でもあります。一度ついていけないことがあると、そこから授業についていくことが難しく、授業が理解できないという状況に陥ってしまいます。また、&lt;span style="color: #0000ff;"&gt;体系的に学習が進むため、一度つまづいてしまうとそこから先が全く分からない&lt;/span&gt;というケースもあります。さらに、&lt;span style="color: #008000;"&gt;知識が未定着のまま進んでしまうと同じような分野を再度学習することが少ない&lt;/span&gt;ため、知識を補填することができなかったり、足りていない部分を発見することができないという点がデメリットであると言えます。授業はスピーディーに進んでいきますから、予習・授業・復習のサイクルを確立させ、分からない問題や理解が難しい単元にであったときにすぐに対策していくということが重要です。&lt;/p&gt;
&lt;h3&gt;定期テスト：範囲が広く対策量が増える&lt;/h3&gt;
&lt;p&gt;定期テストも広範囲で難易度が高いため、テスト勉強に時間がかかってしまいます。授業をしっかり理解して常に予習・復習ができていないとテストで高得点をとったり、順位をキープすることが難しい点がデメリットとして挙げられます。そのため、テスト前に急に勉強をはじめるのではなく、毎日コツコツと学習を重ねていくことができれば、テスト期間でも焦らずに学習をすることができるでしょう。勉強の計画の立て方については、『&lt;strong&gt;&lt;a href="https://juku-escot.com/column/keikaku_tatekata/" target="_blank" rel="noopener"&gt;中高一貫校に通う生徒のための勉強計画の立て方&lt;/a&gt;&lt;/strong&gt;』を参考に、自分に合った勉強を計画的に進めていきましょう。&lt;/p&gt;
&lt;h3&gt;宿題：量に追われて理解が浅くなる&lt;/h3&gt;
&lt;p&gt;授業がスピーディーに進み&lt;span style="color: #ff0000;"&gt;、演習が課題として出題される&lt;/span&gt;ことも多くあります。予習・復習に加えて宿題をこなさなければならず、宿題を終わらせることでいっぱいいっぱいになってしまい、内容をきちんと理解することまで手が回らなくなってしまうという状況に陥ってしまうこともあります。授業が理解できなければ宿題に時間がかかってしまうので、まずは&lt;span style="color: #ff0000;"&gt;授業で分からないことがあればすぐに解決&lt;/span&gt;していくようにしましょう。当塾では学校の宿題の対策も行っておりますので、お気軽に&lt;strong&gt;&lt;a href="https://juku-escot.com/inquiry/" target="_blank" rel="noopener"&gt;お問い合わせ&lt;/a&gt;&lt;/strong&gt;ください。&lt;/p&gt;
&lt;h3&gt;通学時間：家庭学習の時間が削られる&lt;/h3&gt;
&lt;p&gt;中高一貫校は様々な場所から生徒が集まります。そのため、通学に時間がかかってしまう場合もあります。通学に時間がかかってしまうと、家庭学習の時間が削られてしまったり、自分の時間がなくなって心に余裕が持てなくなってしまったりすることもあります。通学の時間に単語を覚えたりと、&lt;span style="color: #ff0000;"&gt;通学の時間を効率的に活用&lt;/span&gt;していきましょう。&lt;/p&gt;
&lt;h2&gt;当塾での取り組み&lt;/h2&gt;
&lt;p&gt;中高一貫校は先に述べたように、授業の進度も早くテストの範囲も広いため、&lt;a href="https://juku-escot.com/column/zaigaku/" target="_blank" rel="noopener"&gt;中高一貫校在学において塾は必要か？&lt;/a&gt;でも触れていますが、塾に通うことで効率良く中高一貫校での授業をより理解し、内容を深め、定期テスト対策をしっかりと行うことができます。当塾では、&lt;a href="https://juku-escot.com/kouza/" target="_blank" rel="noopener"&gt;様々な講座と対策&lt;/a&gt;で、理解がより深まるよう学習を進めてまいります。当塾で開講されている講座は、完全１対１の個人授業で完全オーダーメイドのそれぞれにあった授業をおこなっております。また、当塾の開講講座は、&lt;strong&gt;&lt;a href="https://juku-escot.com/online/" target="_blank" rel="noopener"&gt;オンライン&lt;/a&gt;&lt;/strong&gt;でも受講可能なため、通塾の時間や手間を省き、勉強しなれた環境で学習を進めることができます。&lt;/p&gt;
&lt;h2&gt;まとめ：本人に合う学校選びと６年間の学習スタイルが鍵&lt;/h2&gt;
&lt;p&gt;前述した内容の他に、中高一貫校の校風に合わない場合も、基本的には６年間同じ学校に通うことになります。校風に合っていれば６年間楽しい学校生活が送れますが、偏差値だけでなく通う本人にあった学校を選ぶことが大切です。中高一貫校は、中高一貫校にはメリット・デメリットどちらもありますが、性格や素質などを見極め、&lt;span style="color: #ff0000;"&gt;本人に合った学校選び&lt;/span&gt;ができれば、メリットを活かした学校生活が送れることでしょう。中高一貫校に合格するためにしっかりと学習を進めていきましょう。&lt;/p&gt;
&lt;div class="alert alert-primary p-3 mt-4" role="alert"&gt;
&lt;p class="mb-2"&gt;&lt;strong&gt;作文の「丸暗記」を続ければ、入試本番で不合格は確定します。&lt;/strong&gt;&lt;/p&gt;
&lt;p class="mb-1"&gt;問いに答えない「暗記作文」が固定化されると、記述での致命的な減点を防げず、最終的な合計点に跳ね返る取り返しのつかない打撃となります。&lt;/p&gt;
&lt;p class="mb-3"&gt;記述が合格圏に届かない理由は、一重に採点基準のズレにあります。&lt;/p&gt;
&lt;div class="d-grid gap-2"&gt;&lt;a class="btn btn-primary btn-lg" href="https://juku-escot.com/examination/"&gt;合格を掴み取る試験対策の受講はこちら&lt;/a&gt;&lt;br /&gt;
&lt;a class="btn btn-outline-primary btn-lg" href="https://juku-escot.com/onepoint/"&gt;思考プロセスを根本から変える指導方針&lt;/a&gt;&lt;/div&gt;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href="https://juku-escot.com/contact/"&gt;体験授業・入塾相談の予約フォーム&lt;/a&gt;&lt;/div&gt;
&lt;/div&gt;
&lt;section class="veu_cta" id="veu_cta-488"&gt;&lt;h1 class="cta_title"&gt;講座案内：学校対策　先取りコース【英語・数学】&lt;/h1&gt;&lt;div class="cta_body"&gt;&lt;div class="cta_body_image cta_body_image_right"&gt;&lt;a href="https://juku-escot.com/school/" target="_blank"&gt;&lt;img width="1024" height="267" src="https://juku-escot.com/wp-content/uploads/2019/03/学校対策その２-1024x267.png" class="attachment-large size-large" alt="" srcset="https://juku-escot.com/wp-content/uploads/2019/03/学校対策その２-1024x267.png 1024w, https://juku-escot.com/wp-content/uploads/2019/03/学校対策その２-300x78.png 300w, https://juku-escot.com/wp-content/uploads/2019/03/学校対策その２-768x201.png 768w, https://juku-escot.com/wp-content/uploads/2019/03/学校対策その２.png 1497w" sizes="(max-width: 1024px) 100vw, 1024px" /&gt;&lt;/a&gt;&lt;/div&gt;&lt;div class="cta_body_txt image_exist"&gt;【英語】
&lt;br /&gt;学校の先取りにとどまらず、各種英語資格の対策も可能です。また、中学英語修了後は大学受験を見据えた授業になります。
&lt;br /&gt;
&lt;br /&gt;【数学】
&lt;br /&gt;学校での学習を復習として活用することにより定着率を高めていくことが可能です。単元学習が終わり次第、受験指導に移ります。&lt;/div&gt;&lt;div class="cta_body_link"&gt;&lt;a href="https://juku-escot.com/school/" class="btn btn-primary btn-block btn-lg" target="_blank"&gt;学校対策　先取りコース【英語・数学】&lt;/a&gt;&lt;/div&gt;&lt;/div&gt;&lt;!--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</si>
  <si>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https://juku-escot.com/column/syuutyuukankyou/
【検出された不自然ワード】
- 整え
【本文】
------
&lt;p&gt;『勉強に集中できない』『勉強を始めたものの気が散ってしまう』…勉強に集中しようと思っても、集中できないという状況に誰しも陥ったことがあるのではないのでしょうか。勉強は集中して取り組まなくては非効率的であるのと同時にせっかく勉強する気があっても学力がなかなか伸びていきません。自分なりに一番学習できる環境を整えて集中して勉強できるようにしましょう。&lt;/p&gt;
&lt;h4&gt;自分自身を知る&lt;/h4&gt;
&lt;p&gt;まずは、&lt;strong&gt;ひとりの方が集中できるタイプ&lt;/strong&gt;なのか、それとも&lt;strong&gt;誰かがいる空間の方が集中できるタイプ&lt;/strong&gt;なのかを知りましょう。ひとりの方が集中できるタイプであれば、自分の部屋や個室の自習室などを活用しましょう。人がいなかったり静かな方が余計な誘惑もなく勉強だけに集中できる場合もあります。誰かがいる空間の方が集中できるタイプの場合は、リビングや図書館などで勉強をしましょう。人の気配がしていた方が勉強に集中しやすい場合もあります。図書館や図書室などはほどよい雑音と、他の人も学習していたり、読書していたりするので、学習がはかどります。リビングで勉強するときに家族がいる場合は、テレビがついていたり音楽が大音量で流れている場合などは集中しにくくなってしまいますので、家族に適度な生活音で勉強できるように協力してもらうことも検討しましょう。&lt;/p&gt;
&lt;h4&gt;気が散るものを近くに置かないようにする&lt;/h4&gt;
&lt;p&gt;図書館・図書室や自習室の場合はほどんど気が散るものは近くに置いていないかと思いますが、スマートフォンなどが視界に入ると触ってしまったり、見てしまったりします。鞄の中に入れて休憩時間にチェックするようにするなど、&lt;span style="color: #008000;"&gt;常に視界に入らないように注意&lt;/span&gt;しましょう。自宅で学習する場合は、漫画やゲームなどが視界に入らないようにしましょう。どうしても見えてしまう位置に本棚などがある場合は、布をかけておいたりして見えないようにすることもおすすめです。&lt;/p&gt;
&lt;h4&gt;椅子や机が自分に合っているかチェックする&lt;/h4&gt;
&lt;p&gt;図書館や自習室などはもともとあるものを利用しますが、椅子の高さが調節できる場合は&lt;span style="color: #0000ff;"&gt;、自分の身長に合った高さに調節&lt;/span&gt;したりなどしましょう。自宅の場合はいつも勉強しなれた場所であるかと思いますが、ずっと座っていると疲れてしまうこともあると思うので、座布団をしいたりして最適な環境で勉強しましょう。&lt;/p&gt;
&lt;h4&gt;室温や照明、勉強の洋服も&lt;/h4&gt;
&lt;p&gt;&lt;strong&gt;部屋が寒すぎたり暑すぎると勉強に集中することができません&lt;/strong&gt;。自宅の場合は自分が&lt;span style="color: #0000ff;"&gt;勉強しやすい室温&lt;/span&gt;に設定しておきましょう。勉強の合間に空気を入れ替えたりして、心地よく勉強ができるようにしましょう。図書館や自習室の場合は室温が統一されているため、必ずしも自分に合っているとは限りません。調節できるように上着を一枚余分に持って行くなどすることをおすすめします。また、照明が暗すぎると視力低下につながったり、文章や図が適切に見えなかったりします。&lt;span style="color: #008000;"&gt;部屋の照明や勉強机の照明が適切かチェック&lt;/span&gt;しましょう。さらに、勉強するときの服装も注意しましょう。自宅で学習するときにパジャマのままだと集中できなかったり、逆にかっちりしすぎていても集中できなかったりしてしまいます。&lt;span style="color: #0000ff;"&gt;気分をシャキッとさせるためにも着替えることをおすすめしますが、自分なりの勉強しやすい服装で勉強すると集中できます&lt;/span&gt;。&lt;/p&gt;
&lt;h4&gt;まとめ&lt;/h4&gt;
&lt;p&gt;勉強に集中しやすい環境は人それぞれ違います。勉強に集中しやすい環境づくりをすることで、より快適に勉強することができます。自分に合った環境づくりをして集中して勉強に取り組んでいきましょう。&lt;/p&gt;
&lt;h4&gt;当塾での取り組み&lt;/h4&gt;
&lt;p&gt;当塾では、完全１対１の個別指導で、ひとりひとりに合わせた&lt;strong&gt;完全オーダーメイドの授業&lt;/strong&gt;を行ってまいります。学校対策は、予習メインの先取りコースと、学習の足りないところを補っていくフォローアップコースがあり、学習の状況に合わせた授業を受けることができます。また、中高一貫校で多く採用されている、&lt;strong&gt;&lt;a href="https://juku-escot.com/progress/" target="_blank" rel="noopener"&gt;プログレス&lt;/a&gt;&lt;/strong&gt;、&lt;strong&gt;&lt;a href="https://juku-escot.com/newtreasure/" target="_blank" rel="noopener"&gt;ニュートレジャー&lt;/a&gt;&lt;/strong&gt;、&lt;strong&gt;&lt;a href="https://juku-escot.com/birdland/" target="_blank" rel="noopener"&gt;バードランド&lt;/a&gt;&lt;/strong&gt;、&lt;strong&gt;&lt;a href="https://juku-escot.com/taikeisuugaku/" target="_blank" rel="noopener"&gt;体系数学&lt;/a&gt;&lt;/strong&gt;の対策も行っております。そのため、学校の教材と異なるテキストのために、塾で学習をしているにも関わらず、学校の成績アップに直結しない、ということが起こりません。&lt;/p&gt;
&lt;p&gt;当塾では、教室での授業と同様の授業を&lt;strong&gt;&lt;a href="https://juku-escot.com/online/" target="_blank" rel="noopener"&gt;オンライン&lt;/a&gt;&lt;/strong&gt;でも受講することができます。通塾の必要もなく、全国どこからでも授業を受けることができ、勉強しなれた環境で効率的に学習することができます。オンライン授業につきましては&lt;strong&gt;&lt;a href="https://juku-escot.com/online/" target="_blank" rel="noopener"&gt;コチラ&lt;/a&gt;&lt;/strong&gt;をご覧ください。&lt;/p&gt;
&lt;p&gt;&amp;nbsp;&lt;/p&gt;
&lt;section class="veu_cta" id="veu_cta-501"&gt;&lt;h1 class="cta_title"&gt;開講講座：ワンポイント講座　二週間完結・定期試験対策ゼミ【英語・数学】&lt;/h1&gt;&lt;div class="cta_body"&gt;&lt;div class="cta_body_image cta_body_image_right"&gt;&lt;a href="https://juku-escot.com/onepoint/" target="_blank"&gt;&lt;img width="956" height="253" src="https://juku-escot.com/wp-content/uploads/2020/05/スライドショーロゴ.png" class="attachment-large size-large" alt="" srcset="https://juku-escot.com/wp-content/uploads/2020/05/スライドショーロゴ.png 956w, https://juku-escot.com/wp-content/uploads/2020/05/スライドショーロゴ-300x79.png 300w, https://juku-escot.com/wp-content/uploads/2020/05/スライドショーロゴ-768x203.png 768w" sizes="(max-width: 956px) 100vw, 956px" /&gt;&lt;/a&gt;&lt;/div&gt;&lt;div class="cta_body_txt image_exist"&gt;【英語】
&lt;br /&gt;単発的に数回の授業で定期試験対策を行います。また、英語は資格試験の対策も可能です。ご相談ください。
&lt;br /&gt;
&lt;br /&gt;【数学】
&lt;br /&gt;単発的に数回の授業で定期試験対策を行います。 定期試験の範囲を一通り学習する、 もしくは試験までの時間が少ない場合でも最大限に得点を上げられるよう指導させていただきます。&lt;/div&gt;&lt;div class="cta_body_link"&gt;&lt;a href="https://juku-escot.com/onepoint/" class="btn btn-primary btn-block btn-lg" target="_blank"&gt;ワンポイント講座　二週間完結・定期試験対策ゼミ【英語・数学】&lt;/a&gt;&lt;/div&gt;&lt;/div&gt;&lt;!--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</si>
  <si>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https://juku-escot.com/kouza/h1-english/
【検出された不自然ワード】
- 整え
【本文】
------
&lt;p&gt;&lt;!-- =============================== 補足導入ブロック（本文は変更しない） =============================== --&gt;&lt;/p&gt;
&lt;div class="rounded" style="background-color: #f8f9fa; padding: 18px; margin-bottom: 24px;"&gt;
&lt;p&gt;中高一貫校の高校1年生になると、英語は「文法項目が増える」だけでなく、&lt;strong&gt;学んだ知識を読解や英作文で使い切る力&lt;/strong&gt;が強く求められるようになります。ProgressやNew Treasureなど英文量の多い教材では、内容理解が追いつかず、定期試験前に何を優先すべきか迷うケースも少なくありません。&lt;/p&gt;
&lt;p&gt;多くの場合、原因は能力不足ではなく、&lt;strong&gt;文法が知識のまま残り、教科書本文や試験問題への接続が整理されていないこと&lt;/strong&gt;にあります。エスコットでは、使用教材と進度を確認したうえで、文法事項を読解・英作文にどう使うかを授業内で整理し、学校の試験範囲にそのままつながる形で学習を進めます。&lt;br /&gt;
&lt;!-- =============================== こんなお悩み、ありませんか（外付けブロック） =============================== --&gt;&lt;/p&gt;
&lt;h3&gt;こんなお悩み、ありませんか&lt;/h3&gt;
&lt;ul&gt;
&lt;li&gt;中学内容は一通り終えたはずなのに、英文が読みづらくなってきた&lt;/li&gt;
&lt;li&gt;Progress／New Treasureの英文量が多く、予習・復習が回らない&lt;/li&gt;
&lt;li&gt;文法は覚えているのに、英作文や並べ替えになると手が止まる&lt;/li&gt;
&lt;li&gt;定期試験前、どこまで対策すればよいか分からない&lt;/li&gt;
&lt;li&gt;小テスト・単語テストで点数が安定しない&lt;/li&gt;
&lt;li&gt;先取りすべきか、まずは授業フォローを優先すべきか迷っている&lt;/li&gt;
&lt;/ul&gt;
&lt;/div&gt;
&lt;h2&gt;高校１年生の英語対策&lt;/h2&gt;
&lt;p&gt;文法事項としては特殊なものも含め、多岐にわたる学習を進める必要があります。&lt;/p&gt;
&lt;p&gt;中学校３年生時に引き続き、それらの学習した文法事項を読解や英作文に応用しながら学習を進めることで高度な英語能力を身につけることができます。&lt;/p&gt;
&lt;p&gt;また、英検準２級取得に必要な英単語の学習も同時に進めていきます。&lt;/p&gt;
&lt;div class="rounded" style="background-color: whitesmoke; padding: 10px;"&gt;単元：関係詞、比較、仮定法、代名詞、名詞、冠詞、形容詞、副詞、前置詞、否定、一致・話法、特殊構文&lt;/div&gt;
&lt;h3&gt;中高一貫校の英語対策&lt;/h3&gt;
&lt;p&gt;当塾では、中高一貫校で採用されている３つの英語教科書の対策を行っております。詳細は各リンク先をご覧ください。&lt;/p&gt;
&lt;div class="rounded"&gt;
&lt;div class="card-deck"&gt;
&lt;div class="card"&gt;
&lt;div class="card-body"&gt;
&lt;h4&gt;&lt;strong&gt;プログレス対策&lt;/strong&gt;&lt;/h4&gt;
&lt;p&gt;英文と語彙量が検定教科書と比較してかなり多くなっています。日常生活に基づいた実践的な英文がメインとなっています。検定教科書よりも難易度が高く、主に日常生活や実社会で必要な実践的な英語力を養う目的で作成されています。&lt;/p&gt;
&lt;p&gt;&lt;span style="color: #ffffff;"&gt;&lt;a class="btn btn-danger" style="color: #ffffff;" href="https://juku-escot.com/progress/"&gt;プログレス対策&lt;/a&gt;&lt;/span&gt;&lt;/p&gt;
&lt;/div&gt;
&lt;/div&gt;
&lt;div class="card"&gt;
&lt;div class="card-body"&gt;
&lt;h4 class="card-title"&gt;&lt;strong&gt;ニュートレジャー対策&lt;/strong&gt;&lt;/h4&gt;
&lt;p&gt;ニュートレジャーは、検定教科書に比べて英文の絶対量や単語量が多く、単語量は検定教科書に比べて約３倍となっています。英語への興味を持たせるようなテーマが多く採用されています。&lt;/p&gt;
&lt;p&gt;&amp;nbsp;&lt;/p&gt;
&lt;p&gt;&lt;span style="color: #ffffff;"&gt;&lt;a class="btn btn-danger" style="color: #ffffff;" href="https://juku-escot.com/newtreasure/"&gt;ニュートレジャー対策&lt;/a&gt;&lt;/span&gt;&lt;/p&gt;
&lt;/div&gt;
&lt;/div&gt;
&lt;div class="card"&gt;
&lt;div class="card-body"&gt;
&lt;h4 class="card-title"&gt;&lt;strong&gt;バードランド対策&lt;/strong&gt;&lt;/h4&gt;
&lt;p&gt;&lt;span class="university"&gt;中高一貫校の一部で採用されている難易度の高い英語教科書で、グローバル化時代に&lt;/span&gt;&lt;span class="university"&gt;活用できる英語力を養うことを目的に作成されています。&lt;/span&gt;&lt;/p&gt;
&lt;/div&gt;
&lt;p&gt;&amp;nbsp;&lt;/p&gt;
&lt;div class="card-body"&gt;&lt;span style="color: #ffffff;"&gt;&lt;a class="btn btn-danger" style="color: #ffffff;" href="https://juku-escot.com/birdland/"&gt;バードランド対策&lt;/a&gt;&lt;/span&gt;&lt;/div&gt;
&lt;/div&gt;
&lt;/div&gt;
&lt;/div&gt;
&lt;p&gt;&amp;nbsp;&lt;/p&gt;
&lt;p&gt;さらに、当塾では高校１年生の生徒さんに向けて２つのコースを設けております。コースの中でも１人１人に合わせて授業を進めてまいります。また、当塾で開講中の講義をオンラインでも受講可能です。&lt;/p&gt;
&lt;p&gt;詳しくは&lt;a class="btn btn-danger" href="https://juku-escot.com/online/"&gt;オンライン個別指導について&lt;/a&gt;をご覧ください。&lt;/p&gt;
&lt;h3&gt;先取りコース&lt;/h3&gt;
&lt;p&gt;学校の英語授業に先駆けて、より高度な知識とスキルを身につけることができる先取りコース。一歩先の学習で、あなたの英語力を本物のプロフェッショナルへと成長させます。&lt;/p&gt;
&lt;p&gt;中学英語を修了した後は、大学受験に向けた授業に焦点を当てます。文法、精読、長文のスキルを、あなたの希望に合わせてカスタマイズ&lt;span style="color: #ff0000;"&gt;&lt;span style="color: #000000;"&gt;。&lt;/span&gt;確かな基礎から着実に築き上げ、英語力を飛躍的に向上させます。&lt;/span&gt;&lt;/p&gt;
&lt;p&gt;一人ひとりの個性に合わせ、丁寧なカリキュラムと熟練の講師陣が、あなたの成長をサポートします。わからないことは恥ずかしくありません。自由に質問し、理解を深めるための時間を惜しむことなく提供します。&lt;/p&gt;
&lt;p&gt;自信を持って英語に挑戦できるよう、実践的な教材や学習環境を整えます。コミュニケーション能力を磨き、国際的な視野を持つためのサポートも充実しています。&lt;/p&gt;
&lt;h3&gt;フォローアップコース&lt;/h3&gt;
&lt;p&gt;学校の授業進度を見逃さず、&lt;span style="color: #0000ff;"&gt;試験日程に合わせた学習カリキュラムをカスタマイズ。&lt;/span&gt;あなたの成績向上と学習効率の向上を追求します。&lt;/p&gt;
&lt;p&gt;小テスト対策から宿題・ワークのフォローアップまで、幅広いサポートを提供いたします。お気軽にご相談ください。成長に向けて最適な対策をご提案いたします。&lt;/p&gt;
&lt;p&gt;フォローアップコースでは、一人ひとりの学習ニーズに細やかに対応。理解できない箇所を丁寧に解説し、充実した学習環境で着実にスキルアップできるようバックアップいたします。&lt;/p&gt;
&lt;h3 class="timelineMessage__message"&gt;二週間完結・定期試験対策ゼミ&lt;/h3&gt;
&lt;p&gt;限られた時間でも確実に成果を出すため、単発的な数回の授業で集中的に対策を行います。&lt;/p&gt;
&lt;p&gt;定期試験の範囲を一通り網羅すると同時に、試験までの時間が少ない場合でも、最大限に得点を引き出せるよう、熟練の指導者陣が徹底的にサポートします。&lt;/p&gt;
&lt;p&gt;個々の学習ペースに合わせて、カスタムカリキュラムを提供。&lt;span style="color: #ff0000;"&gt;苦手な分野を的確に克服し、強化するための学習プランを立てます。&lt;/span&gt;&lt;/p&gt;
&lt;p&gt;また、英語力の向上だけでなく、&lt;strong&gt;英語資格試験の対策&lt;/strong&gt;も可能。世界共通の資格取得に向け、スキルアップを目指す方々にも最適なプログラムを提供しています。&lt;/p&gt;
&lt;h2&gt;受講までの流れ&lt;/h2&gt;
&lt;style&gt;
  .bg-pink {background-color: #ffc0cb !important;}&lt;br /&gt;&lt;/style&gt;
&lt;p&gt;&lt;!-- 以下、既存HTMLそのまま --&gt;&lt;/p&gt;
&lt;h2&gt;指導料&lt;/h2&gt;
&lt;h2&gt;お問い合わせ&lt;/h2&gt;
&lt;div class="wpcf7 no-js" id="wpcf7-f422-p560-o1" lang="ja" dir="ltr" data-wpcf7-id="422"&gt;
&lt;div class="screen-reader-response"&gt;&lt;p role="status" aria-live="polite" aria-atomic="true"&gt;&lt;/p&gt; &lt;ul&gt;&lt;/ul&gt;&lt;/div&gt;
&lt;form action="/kouza/h1-english/#wpcf7-f422-p560-o1" method="post" class="wpcf7-form init" aria-label="コンタクトフォーム" novalidate="novalidate" data-status="init"&gt;
&lt;fieldset class="hidden-fields-container"&gt;&lt;input type="hidden" name="_wpcf7" value="422" /&gt;&lt;input type="hidden" name="_wpcf7_version" value="6.1.4" /&gt;&lt;input type="hidden" name="_wpcf7_locale" value="ja" /&gt;&lt;input type="hidden" name="_wpcf7_unit_tag" value="wpcf7-f422-p560-o1" /&gt;&lt;input type="hidden" name="_wpcf7_container_post" value="560" /&gt;&lt;input type="hidden" name="_wpcf7_posted_data_hash" value="" /&gt;&lt;input type="hidden" name="_wpcf7_recaptcha_response" value="" /&gt;
&lt;/fieldset&gt;
&lt;p&gt;&lt;label&gt; 保護者氏名 (必須)&lt;br /&gt;
&lt;span class="wpcf7-form-control-wrap" data-name="text-734"&gt;&lt;input size="40" maxlength="400" class="wpcf7-form-control wpcf7-text wpcf7-validates-as-required" aria-required="true" aria-invalid="false" value="" type="text" name="text-734" /&gt;&lt;/span&gt;&lt;br /&gt;
&lt;/label&gt;&lt;label&gt;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/&gt;&lt;/span&gt;&lt;br /&gt;
&lt;/label&gt;&lt;label&gt;科目(必須)&lt;br /&gt;
&lt;span class="wpcf7-form-control-wrap" data-name="menu-682"&gt;&lt;select class="wpcf7-form-control wpcf7-select wpcf7-validates-as-required" aria-required="true" aria-invalid="false" name="menu-682"&gt;&lt;option value="英語"&gt;英語&lt;/option&gt;&lt;option value="数学"&gt;数学&lt;/option&gt;&lt;/select&gt;&lt;/span&gt;&lt;br /&gt;
&lt;/label&gt;&lt;label&gt;学年&lt;br /&gt;
&lt;span class="wpcf7-form-control-wrap" data-name="menu-683"&gt;&lt;select class="wpcf7-form-control wpcf7-select" aria-invalid="false" name="menu-683"&gt;&lt;option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aria-invalid="false" name="menu-684"&gt;&lt;option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type="checkbox" name="checkbox-613[]" value="教室" /&gt;&lt;/span&gt;&lt;span class="wpcf7-list-item last"&gt;&lt;span class="wpcf7-list-item-label"&gt;オンライン&lt;/span&gt;&lt;input type="checkbox" name="checkbox-613[]" value="オンライン" /&gt;&lt;/span&gt;&lt;/span&gt;&lt;/span&gt;&lt;br /&gt;
&lt;/label&gt;&lt;label&gt; 備考&lt;br /&gt;
&lt;span class="wpcf7-form-control-wrap" data-name="your-message"&gt;&lt;textarea cols="40" rows="10" maxlength="2000" class="wpcf7-form-control wpcf7-textarea wpcf7-validates-as-required" aria-required="true" aria-invalid="false" name="your-message"&gt;&lt;/textarea&gt;&lt;/span&gt;&lt;br /&gt;
[anr_nocaptcha g-recaptcha-response]&lt;br /&gt;
&lt;input class="wpcf7-form-control wpcf7-submit has-spinner" type="submit" value="送信" /&gt;&lt;/label&gt;
&lt;/p&gt;&lt;div class="wpcf7-response-output" aria-hidden="true"&gt;&lt;/div&gt;
&lt;/form&gt;
&lt;/div&gt;
------</t>
  </si>
  <si>
    <t>以下のページは不自然なワードを使用しています。
これらを適切に自然な言葉に置き換えて下さい。
なお、本文の装飾や構造は絶対に変えないでください。
【対象ページURL】
https://juku-escot.com/lp_eng01/
【検出された不自然ワード】
- 設計
【本文】
------
&lt;style&gt;
/* WordPress既存ヘッダー・フッターなどの非表示 */&lt;br /&gt;.entry-title,&lt;br /&gt;.vk-page-header,&lt;br /&gt;.vk-cta,&lt;br /&gt;header,&lt;br /&gt;footer {&lt;br /&gt;  display: none !important;&lt;br /&gt;}&lt;/p&gt;
&lt;p&gt;/* レイアウト全体 */&lt;br /&gt;body {&lt;br /&gt;  margin: 0;&lt;br /&gt;  padding: 0;&lt;br /&gt;  font-family: Arial, sans-serif;&lt;br /&gt;  color: #333;&lt;br /&gt;  line-height: 1.8;&lt;br /&gt;}&lt;/p&gt;
&lt;p&gt;/* ヒーローセクション */&lt;br /&gt;.hero-section {&lt;br /&gt;  background-color: #fce4ec; /* 薄いピンク系 */&lt;br /&gt;  padding: 50px 20px;&lt;br /&gt;  text-align: center;&lt;br /&gt;  margin-bottom: 30px;&lt;br /&gt;}&lt;br /&gt;.hero-title {&lt;br /&gt;  font-size: 36px;&lt;br /&gt;  color: #EE87B4;&lt;br /&gt;  margin-bottom: 20px;&lt;br /&gt;}&lt;br /&gt;.hero-text {&lt;br /&gt;  margin-bottom: 20px;&lt;br /&gt;}&lt;br /&gt;.hero-button {&lt;br /&gt;  display: inline-block;&lt;br /&gt;  background-color: #EE87B4;&lt;br /&gt;  color: #fff;&lt;br /&gt;  padding: 12px 24px;&lt;br /&gt;  border-radius: 5px;&lt;br /&gt;  text-decoration: none;&lt;br /&gt;  font-weight: bold;&lt;br /&gt;  margin-top: 20px;&lt;br /&gt;  text-align: center;&lt;br /&gt;}&lt;/p&gt;
&lt;p&gt;/* メインコンテンツ */&lt;br /&gt;.content-container {&lt;br /&gt;  max-width: 800px;&lt;br /&gt;  margin: 0 auto;&lt;br /&gt;  padding: 0 20px;&lt;br /&gt;}&lt;/p&gt;
&lt;p&gt;/* 見出しなど */&lt;br /&gt;h1, h2, h3 {&lt;br /&gt;  color: #EE87B4;&lt;br /&gt;  margin-top: 30px;&lt;br /&gt;}&lt;br /&gt;h1 {&lt;br /&gt;  font-size: 28px;&lt;br /&gt;  text-align: center;&lt;br /&gt;  margin-bottom: 30px;&lt;br /&gt;}&lt;br /&gt;h2 {&lt;br /&gt;  font-size: 22px;&lt;br /&gt;  border-bottom: 2px solid #EE87B4;&lt;br /&gt;  padding-bottom: 5px;&lt;br /&gt;}&lt;br /&gt;h3 {&lt;br /&gt;  font-size: 18px;&lt;br /&gt;  color: #00178c;&lt;br /&gt;}&lt;br /&gt;p {&lt;br /&gt;  margin: 10px 0;&lt;br /&gt;}&lt;br /&gt;.section-title {&lt;br /&gt;  text-align: center;&lt;br /&gt;  margin-top: 40px;&lt;br /&gt;  font-size: 26px;&lt;br /&gt;  color: #EE87B4;&lt;br /&gt;}&lt;br /&gt;ol {&lt;br /&gt;  line-height: 2;&lt;br /&gt;}&lt;br /&gt;.cta-button {&lt;br /&gt;  display: inline-block;&lt;br /&gt;  background-color: #EE87B4;&lt;br /&gt;  color: #fff;&lt;br /&gt;  padding: 10px 20px;&lt;br /&gt;  border-radius: 5px;&lt;br /&gt;  text-decoration: none;&lt;br /&gt;  font-weight: bold;&lt;br /&gt;  margin-top: 30px;&lt;br /&gt;  text-align: center;&lt;br /&gt;.cta-btn {&lt;br /&gt;
  display: inline-block;&lt;br /&gt;
  background-color: #5d3a9b;&lt;br /&gt;
  color: #fff;&lt;br /&gt;
  padding: 12px 24px;&lt;br /&gt;
  border-radius: 5px;&lt;br /&gt;
  font-weight: bold;&lt;br /&gt;
  text-decoration: none;&lt;br /&gt;
  font-size: 15px;&lt;br /&gt;
  margin-top: 20px;&lt;br /&gt;
  transition: background-color 0.3s;&lt;br /&gt;
}&lt;br /&gt;
/* CTA共通スタイル（ピンク・紫系） */&lt;br /&gt;
.btn-outline-primary {&lt;br /&gt;
  color: #EE87B4 !important;&lt;br /&gt;
  border: 2px solid #EE87B4 !important;&lt;br /&gt;
  border-radius: 5px !important;&lt;br /&gt;
  padding: 10px 20px !important;&lt;br /&gt;
  font-weight: bold !important;&lt;br /&gt;
  text-decoration: none !important;&lt;br /&gt;
  display: inline-block !important;&lt;br /&gt;
  transition: all 0.3s !important;&lt;br /&gt;
  background-color: transparent !important; /* 背景色なしを明示的に指定 */&lt;br /&gt;
}&lt;br /&gt;
.btn-outline-primary:hover {&lt;br /&gt;
  background-color: #EE87B4 !important;&lt;br /&gt;
  color: #ffffff !important;&lt;br /&gt;
}&lt;br /&gt;
.cta-btn:hover {&lt;br /&gt;
  background-color: #432c91;&lt;br /&gt;
  color: #fff;&lt;br /&gt;
}&lt;br /&gt;
.cta-note {&lt;br /&gt;
  font-size: 13px;&lt;br /&gt;
  color: #555;&lt;br /&gt;
  margin-top: 8px;&lt;br /&gt;
}&lt;br /&gt;
}&lt;/p&gt;
&lt;p&gt;/* 画像を右に配置するためのクラス */&lt;br /&gt;.alignright {&lt;br /&gt;  float: right;&lt;br /&gt;  margin-left: 20px;&lt;br /&gt;  margin-bottom: 20px;&lt;br /&gt;}&lt;/p&gt;
&lt;/style&gt;
&lt;p&gt;&lt;!-- ヒーローセクション --&gt;&lt;br /&gt;
&lt;!-- ここに挿入 【フリー画像を入手するのに必要な検索ワード】: "中高一貫校 塾 生徒" --&gt;&lt;br /&gt;
&lt;img fetchpriority="high" decoding="async" class="aligncenter wp-image-1080 size-medium" src="https://juku-escot.com/wp-content/uploads/2024/12/DALL·E-2024-12-24-10.32.19-An-illustration-in-the-style-of-LINE-stickers-showing-a-cheerful-cartoon-style-middle-school-student-holding-a-textbook-and-a-pencil-in-a-classroom-en-e1735004077835-300x189.webp" alt="" width="300" height="189" srcset="https://juku-escot.com/wp-content/uploads/2024/12/DALL·E-2024-12-24-10.32.19-An-illustration-in-the-style-of-LINE-stickers-showing-a-cheerful-cartoon-style-middle-school-student-holding-a-textbook-and-a-pencil-in-a-classroom-en-e1735004077835-300x189.webp 300w, https://juku-escot.com/wp-content/uploads/2024/12/DALL·E-2024-12-24-10.32.19-An-illustration-in-the-style-of-LINE-stickers-showing-a-cheerful-cartoon-style-middle-school-student-holding-a-textbook-and-a-pencil-in-a-classroom-en-e1735004077835-768x484.webp 768w, https://juku-escot.com/wp-content/uploads/2024/12/DALL·E-2024-12-24-10.32.19-An-illustration-in-the-style-of-LINE-stickers-showing-a-cheerful-cartoon-style-middle-school-student-holding-a-textbook-and-a-pencil-in-a-classroom-en-e1735004077835.webp 1017w" sizes="(max-width: 300px) 100vw, 300px" /&gt;&lt;/p&gt;
&lt;div class="hero-section"&gt;
&lt;h1 class="hero-title"&gt;中高一貫校専門塾エスコットのプログレス/ニュートレジャー/バードランド対策&lt;/h1&gt;
&lt;p class="hero-text"&gt;中高一貫校専門塾エスコットは、中高一貫校専門の完全１対１の個別指導塾です。学校の先取り・復習、定期試験や受験の対策、資格取得のための学習など幅広い面で学習をサポートします。&lt;/p&gt;
&lt;p&gt;&lt;!-- ヒーローセクションのボタン --&gt;&lt;/p&gt;
&lt;div class="text-center my-4"&gt;&lt;a class="btn btn-outline-primary" href="#form-area"&gt;無料で相談してみる&lt;/a&gt;&lt;/p&gt;
&lt;p class="cta-note"&gt;学習状況のご相談や、塾の雰囲気を知りたいなど、どんなことでもお気軽にご相談ください。&lt;/p&gt;
&lt;/div&gt;
&lt;/div&gt;
&lt;p&gt;&lt;!-- ▼ 「4つの強み」セクション（サマリー表示用） ▼ --&gt;&lt;/p&gt;
&lt;div class="strengths-section" style="display: flex; flex-wrap: wrap; gap: 10px; justify-content: space-around; margin: 20px 0;"&gt;
&lt;p&gt;&lt;!-- 1. 講師は全員ベテラン --&gt;&lt;/p&gt;
&lt;div class="strength-item" style="flex: 1 1 calc(25% - 10px); min-width: 160px; background-color: #fce4ec; border-radius: 5px; padding: 15px; box-sizing: border-box; text-align: center;"&gt;
&lt;p&gt;&lt;img decoding="async" style="max-width: 120px; margin-bottom: 12px;" src="https://juku-escot.com/wp-content/uploads/2024/12/DALL·E-2024-12-24-11.35.06-A-LINE-sticker-style-illustration-featuring-a-warm-and-experienced-teacher-standing-at-a-podium-or-holding-a-textbook.-The-teacher-has-a-kind-smile-a.webp" alt="LINEスタンプ風のベテラン講師" /&gt;&lt;/p&gt;
&lt;h3 style="color: #ee87b4; margin-bottom: 10px; font-size: 18px;"&gt;講師は全員ベテラン&lt;/h3&gt;
&lt;p style="color: #555; font-size: 14px; margin: 0;"&gt;長年の指導実績を持つ講師のみ在籍。生徒一人ひとりの弱点を見抜き、着実に成果へと導きます。&lt;/p&gt;
&lt;/div&gt;
&lt;p&gt;&lt;!-- 2. 完全１対１ --&gt;&lt;/p&gt;
&lt;div class="strength-item" style="flex: 1 1 calc(25% - 10px); min-width: 160px; background-color: #f3e5f5; border-radius: 5px; padding: 15px; box-sizing: border-box; text-align: center;"&gt;
&lt;p&gt;&lt;img decoding="async" style="max-width: 120px; margin-bottom: 12px;" src="https://juku-escot.com/wp-content/uploads/2024/12/DALL·E-2024-12-24-11.31.20-A-LINE-sticker-style-illustration-showing-one-student-and-one-teacher-sitting-across-a-desk-studying-together.-The-background-is-pastel-colored-and-.webp" alt="LINEスタンプ風の1対1指導" /&gt;&lt;/p&gt;
&lt;h3 style="color: #5d3a9b; margin-bottom: 10px; font-size: 18px;"&gt;完全１対１の個別指導&lt;/h3&gt;
&lt;p style="color: #555; font-size: 14px; margin: 0;"&gt;周りを気にせず質問できるマンツーマン指導。弱点を集中して克服できます。&lt;/p&gt;
&lt;/div&gt;
&lt;p&gt;&lt;!-- 3. オンラインでも教室同様の授業 --&gt;&lt;/p&gt;
&lt;div class="strength-item" style="flex: 1 1 calc(25% - 10px); min-width: 160px; background-color: #fce4ec; border-radius: 5px; padding: 15px; box-sizing: border-box; text-align: center;"&gt;
&lt;p&gt;&lt;img decoding="async" style="max-width: 120px; margin-bottom: 12px;" src="https://juku-escot.com/wp-content/uploads/2024/12/DALL·E-2024-12-24-11.31.23-A-LINE-sticker-style-illustration-showing-an-online-teaching-scenario.-A-teacher-with-a-headset-and-a-student-interact-through-a-laptop-screen-captur.webp" alt="LINEスタンプ風のオンライン授業" /&gt;&lt;/p&gt;
&lt;h3 style="color: #ee87b4; margin-bottom: 10px; font-size: 18px;"&gt;長年のオンライン指導ノウハウ&lt;/h3&gt;
&lt;p style="color: #555; font-size: 14px; margin: 0;"&gt;８年前より実施のオンライン。通塾不要で時間を有効活用！教室と変わらない授業品質。&lt;/p&gt;
&lt;/div&gt;
&lt;p&gt;&lt;!-- 4. 全員が大学受験対応できる --&gt;&lt;/p&gt;
&lt;div class="strength-item" style="flex: 1 1 calc(25% - 10px); min-width: 160px; background-color: #f3e5f5; border-radius: 5px; padding: 15px; box-sizing: border-box; text-align: center;"&gt;
&lt;p&gt;&lt;img decoding="async" style="max-width: 120px; margin-bottom: 12px;" src="https://juku-escot.com/wp-content/uploads/2024/12/DALL·E-2024-12-24-11.31.25-A-LINE-sticker-style-illustration-showing-a-student-joyfully-holding-a-graduation-certificate-or-wearing-a-graduation-cap-with-a-teacher-cheering-alo.webp" alt="LINEスタンプ風の大学受験対応" /&gt;&lt;/p&gt;
&lt;h3 style="color: #5d3a9b; margin-bottom: 10px; font-size: 18px;"&gt;将来を見据えた指導&lt;/h3&gt;
&lt;p style="color: #555; font-size: 14px; margin: 0;"&gt;全講師が大学受験レベルまで対応。中高一貫の先取り学習はもちろん、難関大合格へ万全サポート。&lt;/p&gt;
&lt;/div&gt;
&lt;/div&gt;
&lt;p&gt;&lt;!-- ▲ 「4つの強み」セクション ▲ --&gt;&lt;/p&gt;
&lt;p&gt;&lt;!-- モバイル対応用のメディアクエリ --&gt;&lt;/p&gt;
&lt;style&gt;
    @media (max-width: 768px) {&lt;br /&gt;        .strength-item img {&lt;br /&gt;            max-width: 100px;&lt;br /&gt;        }&lt;br /&gt;        .strength-item h3 {&lt;br /&gt;            font-size: 16px;&lt;br /&gt;        }&lt;br /&gt;        .strength-item p {&lt;br /&gt;            font-size: 12px;&lt;br /&gt;        }&lt;br /&gt;    }&lt;br /&gt;&lt;/style&gt;
&lt;p&gt;&lt;!-- メインコンテンツ --&gt;&lt;/p&gt;
&lt;div class="content-container"&gt;
&lt;p&gt;&lt;!-- 英語セクション --&gt;&lt;/p&gt;
&lt;h2&gt;中高一貫生向け英語教科書対策&lt;/h2&gt;
&lt;p&gt;&lt;!-- ここに挿入 【フリー画像を入手するのに必要な検索ワード】: "英語 勉強 テキスト" --&gt;&lt;br /&gt;
&lt;!-- クラスを alignleft から alignright に変更 --&gt;&lt;br /&gt;
&lt;img decoding="async" class="alignright size-medium wp-image-1081" src="https://juku-escot.com/wp-content/uploads/2024/12/DALL·E-2024-12-24-10.35.31-An-illustration-in-the-style-of-LINE-stickers-showing-a-high-school-student-sitting-at-a-desk-studying-English-with-a-textbook-notebook-and-a-pencil-e1735004189644-300x158.webp" alt="" width="300" height="158" srcset="https://juku-escot.com/wp-content/uploads/2024/12/DALL·E-2024-12-24-10.35.31-An-illustration-in-the-style-of-LINE-stickers-showing-a-high-school-student-sitting-at-a-desk-studying-English-with-a-textbook-notebook-and-a-pencil-e1735004189644-300x158.webp 300w, https://juku-escot.com/wp-content/uploads/2024/12/DALL·E-2024-12-24-10.35.31-An-illustration-in-the-style-of-LINE-stickers-showing-a-high-school-student-sitting-at-a-desk-studying-English-with-a-textbook-notebook-and-a-pencil-e1735004189644-768x404.webp 768w, https://juku-escot.com/wp-content/uploads/2024/12/DALL·E-2024-12-24-10.35.31-An-illustration-in-the-style-of-LINE-stickers-showing-a-high-school-student-sitting-at-a-desk-studying-English-with-a-textbook-notebook-and-a-pencil-e1735004189644.webp 1024w" sizes="(max-width: 300px) 100vw, 300px" /&gt;&lt;/p&gt;
&lt;p&gt;中高一貫校の英語教科書は独自性が高く、適切な対策が必要です。当塾では、教科書ごとの特徴を踏まえた指導を行い、効率よく成績向上を目指します。難解な内容や進度の速さにも対応できるよう、個別カリキュラムを作成。対策をしっかり行えば、必ず成果が出せます。&lt;/p&gt;
&lt;p&gt;&lt;!-- プログレス対策 --&gt;&lt;/p&gt;
&lt;h2 style="color: #5d3a9b; font-size: 24px;"&gt;プログレス対策&lt;/h2&gt;
&lt;p&gt;&lt;!-- クラスを alignleft から alignright に変更 --&gt;&lt;br /&gt;
&lt;img decoding="async" class="alignright size-medium wp-image-1084" src="https://juku-escot.com/wp-content/uploads/2024/12/DALL·E-2024-12-24-10.37.12-An-illustration-in-the-style-of-LINE-stickers-featuring-a-cheerful-student-holding-flashcards-and-a-vocabulary-book-in-a-classroom-setting.-The-studen-1-e1735004339926-300x171.webp" alt="" width="300" height="171" srcset="https://juku-escot.com/wp-content/uploads/2024/12/DALL·E-2024-12-24-10.37.12-An-illustration-in-the-style-of-LINE-stickers-featuring-a-cheerful-student-holding-flashcards-and-a-vocabulary-book-in-a-classroom-setting.-The-studen-1-e1735004339926-300x171.webp 300w, https://juku-escot.com/wp-content/uploads/2024/12/DALL·E-2024-12-24-10.37.12-An-illustration-in-the-style-of-LINE-stickers-featuring-a-cheerful-student-holding-flashcards-and-a-vocabulary-book-in-a-classroom-setting.-The-studen-1-e1735004339926-768x439.webp 768w, https://juku-escot.com/wp-content/uploads/2024/12/DALL·E-2024-12-24-10.37.12-An-illustration-in-the-style-of-LINE-stickers-featuring-a-cheerful-student-holding-flashcards-and-a-vocabulary-book-in-a-classroom-setting.-The-studen-1-e1735004339926.webp 1024w" sizes="(max-width: 300px) 100vw, 300px" /&gt;&lt;/p&gt;
&lt;p&gt;プログレスは中高一貫校で採用される英語教材で、高度な英語表現と豊富な語彙が特徴です。その難易度から授業についていけない生徒も多く、効率的な指導が必要です。&lt;/p&gt;
&lt;details style="border: 1px solid #5D3A9B; border-radius: 5px;"&gt;
&lt;summary style="background-color: #5d3a9b; color: #ffffff; padding: 10px; cursor: pointer;"&gt;もっと詳しく&lt;/summary&gt;
&lt;div style="background-color: #f3e5f5; padding: 15px; margin-top: 10px;"&gt;
&lt;p&gt;プログレスは、多くの中高一貫校で採用されている英語教材で、BOOK 1からBOOK 5までの5冊で構成されています。初期段階では基礎文法を学び、後半では文法を整理し、実用的な内容をカバーします。その結果、日常生活だけでなく、実社会でも通用する高い英語力を養うことができます。&lt;/p&gt;
&lt;p&gt;しかし、プログレスは文部科学省の検定を受けていない教材であるため、一般的な検定教科書と異なり、独自性の高い内容が特徴です。難易度が高く、語彙も膨大で、演習問題が少ないため、生徒が授業についていけなくなるケースが多く見られます。また、予習に多くの時間を割いても、英文の内容が複雑であるため、理解が追いつかないという課題もあります。&lt;/p&gt;
&lt;p&gt;当塾では、プログレスに特化したカリキュラムを設計し、生徒一人ひとりの進度や目標に合わせた個別指導を提供しています。まず、膨大な語彙を効率的に習得するための暗記術を教え、長文読解で必要な文構造の理解を深めます。また、演習問題が少ないという課題を補うために、当塾独自の教材や模擬試験形式の問題を活用しています。&lt;/p&gt;
&lt;p&gt;さらに、大学受験に必要な文法や語彙を補完する授業も並行して行います。プログレスで扱う内容が受験英語と完全に一致していないため、受験対策とプログレス対策のバランスをとることで、生徒が効率よく学習を進められるようサポートしています。特に、予習復習にかかる時間を軽減する方法やテスト範囲を短時間でカバーするスキルを伝授します。&lt;/p&gt;
&lt;p&gt;結果として、生徒たちは中高一貫校の速い授業進度に追いつき、定期試験や大学受験に向けて万全の準備が整います。プログレスを通じて、英語力を飛躍的に向上させたい方に最適な指導を提供します。&lt;/p&gt;
&lt;ul style="list-style-type: square; margin-left: 20px;"&gt;
&lt;li&gt;BOOK 1～3: 基礎文法の習得&lt;/li&gt;
&lt;li&gt;BOOK 4～5: 文法の整理と実用的内容&lt;/li&gt;
&lt;li&gt;オリジナル教材を活用した演習問題&lt;/li&gt;
&lt;li&gt;大学受験に必要な語彙・文法の補強&lt;/li&gt;
&lt;/ul&gt;
&lt;div style="text-align: center; margin-top: 15px;"&gt;&lt;a style="background-color: #5d3a9b; color: #ffffff; padding: 10px 20px; text-decoration: none; border-radius: 5px;" href="https://juku-escot.com/progress/" target="_blank" rel="noopener"&gt;&lt;br /&gt;
詳細はこちら&lt;br /&gt;
&lt;/a&gt;&lt;/div&gt;
&lt;p&gt;&lt;!-- 教材相談CTA（各教材セクション） --&gt;&lt;/p&gt;
&lt;div class="text-center my-4"&gt;&lt;a class="btn btn-outline-primary" href="#form-area"&gt;教材に関する相談はこちら&lt;/a&gt;&lt;/p&gt;
&lt;p class="cta-note"&gt;プログレスの進度や内容について、お悩みがあればご相談ください。&lt;/p&gt;
&lt;/div&gt;
&lt;/div&gt;
&lt;/details&gt;
&lt;p&gt;&lt;!-- ニュートレジャー対策 --&gt;&lt;/p&gt;
&lt;h2 style="color: #5d3a9b; font-size: 24px;"&gt;ニュートレジャー対策&lt;/h2&gt;
&lt;p&gt;&lt;!-- クラスを alignleft から alignright に変更 --&gt;&lt;br /&gt;
&lt;img loading="lazy" decoding="async" class="alignright size-medium wp-image-1085" src="https://juku-escot.com/wp-content/uploads/2024/12/DALL·E-2024-12-24-10.40.06-An-illustration-in-the-style-of-LINE-stickers-showing-a-high-school-student-preparing-for-university-entrance-exams-with-an-English-workbook-and-a-foc-e1735004473586-300x170.webp" alt="" width="300" height="170" srcset="https://juku-escot.com/wp-content/uploads/2024/12/DALL·E-2024-12-24-10.40.06-An-illustration-in-the-style-of-LINE-stickers-showing-a-high-school-student-preparing-for-university-entrance-exams-with-an-English-workbook-and-a-foc-e1735004473586-300x170.webp 300w, https://juku-escot.com/wp-content/uploads/2024/12/DALL·E-2024-12-24-10.40.06-An-illustration-in-the-style-of-LINE-stickers-showing-a-high-school-student-preparing-for-university-entrance-exams-with-an-English-workbook-and-a-foc-e1735004473586-768x435.webp 768w, https://juku-escot.com/wp-content/uploads/2024/12/DALL·E-2024-12-24-10.40.06-An-illustration-in-the-style-of-LINE-stickers-showing-a-high-school-student-preparing-for-university-entrance-exams-with-an-English-workbook-and-a-foc-e1735004473586-320x180.webp 320w, https://juku-escot.com/wp-content/uploads/2024/12/DALL·E-2024-12-24-10.40.06-An-illustration-in-the-style-of-LINE-stickers-showing-a-high-school-student-preparing-for-university-entrance-exams-with-an-English-workbook-and-a-foc-e1735004473586.webp 1024w" sizes="auto, (max-width: 300px) 100vw, 300px" /&gt;&lt;/p&gt;
&lt;p&gt;ニュートレジャーはZ会出版による教材で、大学入試レベルの英語力を養成する内容です。単語量や文法の学習量が多く、徹底的な対策が必要です。&lt;/p&gt;
&lt;details style="border: 1px solid #5D3A9B; border-radius: 5px;"&gt;
&lt;summary style="background-color: #5d3a9b; color: #ffffff; padding: 10px; cursor: pointer;"&gt;もっと詳しく&lt;/summary&gt;
&lt;div style="background-color: #f3e5f5; padding: 15px; margin-top: 10px;"&gt;
&lt;p&gt;ニュートレジャーは、検定教科書よりも難易度の高い英語教材で、大学入試を見据えた内容が特徴です。特に「読む・書く・聞く・話す」の4技能をバランスよく鍛えることを目的としています。そのため、単語量が通常の3倍以上あり、重要な文法項目を中学生のうちから学ぶ構成です。&lt;/p&gt;
&lt;p&gt;教材には多彩なジャンルの英文が含まれ、受験対策に必要な論理的思考力や表現力を早い段階から養うことができます。一方で、単語や文章の量が多いため、予習段階で内容を把握するのに苦労する生徒も多いです。また、難解な英文に対応するためには、構文解析や応用力が求められます。&lt;/p&gt;
&lt;p&gt;当塾では、ニュートレジャー専用の学習プログラムを提供し、語彙力強化や長文読解の練習を重点的に行います。特に、予習・復習の時間を短縮するための効果的な学習法を指導し、生徒の負担を軽減します。また、リスニングやスピーキングといった技能も実践的なトレーニングを通じて鍛えます。&lt;/p&gt;
&lt;p&gt;ニュートレジャーの内容を完全に理解することは、最難関大学合格への第一歩となります。当塾では、生徒一人ひとりの弱点を分析し、個別にカリキュラムをカスタマイズすることで、確実に成績向上を実現します。&lt;/p&gt;
&lt;ul style="list-style-type: square; margin-left: 20px;"&gt;
&lt;li&gt;4技能をバランスよく鍛える指導&lt;/li&gt;
&lt;li&gt;豊富な語彙と文法項目の徹底解説&lt;/li&gt;
&lt;li&gt;難解な長文読解のための構文解析&lt;/li&gt;
&lt;li&gt;リスニング・スピーキングの実践トレーニング&lt;/li&gt;
&lt;/ul&gt;
&lt;div style="text-align: center; margin-top: 15px;"&gt;&lt;a style="background-color: #5d3a9b; color: #ffffff; padding: 10px 20px; text-decoration: none; border-radius: 5px;" href="https://juku-escot.com/newtreasure/" target="_blank" rel="noopener"&gt;&lt;br /&gt;
詳細はこちら&lt;br /&gt;
&lt;/a&gt;&lt;/div&gt;
&lt;p&gt;&lt;!-- 教材相談CTA（各教材セクション） --&gt;&lt;/p&gt;
&lt;div class="text-center my-4"&gt;&lt;a class="btn btn-outline-primary" href="#form-area"&gt;教材に関する相談はこちら&lt;/a&gt;&lt;/p&gt;
&lt;p class="cta-note"&gt;ニュートレジャーの進度や内容について、お悩みがあればご相談ください。&lt;/p&gt;
&lt;/div&gt;
&lt;/div&gt;
&lt;/details&gt;
&lt;p&gt;&lt;!-- バードランド対策 --&gt;&lt;/p&gt;
&lt;h2 style="color: #5d3a9b; font-size: 24px;"&gt;バードランド対策&lt;/h2&gt;
&lt;p&gt;&lt;!-- クラスを alignleft から alignright に変更 --&gt;&lt;br /&gt;
&lt;img loading="lazy" decoding="async" class="alignright size-medium wp-image-1086" src="https://juku-escot.com/wp-content/uploads/2024/12/DALL·E-2024-12-24-10.43.22-An-illustration-in-the-style-of-LINE-stickers-featuring-a-middle-school-student-practicing-English-with-a-tablet-and-headphones-in-a-cozy-and-modern-s-e1735004654535-300x160.webp" alt="" width="300" height="160" srcset="https://juku-escot.com/wp-content/uploads/2024/12/DALL·E-2024-12-24-10.43.22-An-illustration-in-the-style-of-LINE-stickers-featuring-a-middle-school-student-practicing-English-with-a-tablet-and-headphones-in-a-cozy-and-modern-s-e1735004654535-300x160.webp 300w, https://juku-escot.com/wp-content/uploads/2024/12/DALL·E-2024-12-24-10.43.22-An-illustration-in-the-style-of-LINE-stickers-featuring-a-middle-school-student-practicing-English-with-a-tablet-and-headphones-in-a-cozy-and-modern-s-e1735004654535-768x410.webp 768w, https://juku-escot.com/wp-content/uploads/2024/12/DALL·E-2024-12-24-10.43.22-An-illustration-in-the-style-of-LINE-stickers-featuring-a-middle-school-student-practicing-English-with-a-tablet-and-headphones-in-a-cozy-and-modern-s-e1735004654535.webp 1024w" sizes="auto, (max-width: 300px) 100vw, 300px" /&gt;&lt;/p&gt;
&lt;p&gt;バードランドは英語4技能を鍛える教材で、難易度の高さと広範な内容が特徴です。生徒が途中でつまずきやすく、適切なサポートが必要です。&lt;/p&gt;
&lt;details style="border: 1px solid #5D3A9B; border-radius: 5px;"&gt;
&lt;summary style="background-color: #5d3a9b; color: #ffffff; padding: 10px; cursor: pointer;"&gt;もっと詳しく&lt;/summary&gt;
&lt;div style="background-color: #f3e5f5; padding: 15px; margin-top: 10px;"&gt;
&lt;p&gt;バードランドは、上智大学の吉田研作氏監修のもとで開発された英語教材で、BOOK 1からBOOK 5までの構成です。この教材は、文法を基盤としながら「読む・書く・聞く・話す」の技能をバランスよく鍛えることを目指しています。そのため、単なる基礎学習に留まらず、応用力や実践力を養うことができます。&lt;/p&gt;
&lt;p&gt;特に、中学2年生から急激に難易度が上がるため、途中でつまずく生徒が少なくありません。バードランドでは高校レベルの文法や構文が早い段階で登場するため、徹底した理解が求められます。また、授業進度が速い中高一貫校では、予習・復習の負担が大きく、自己学習が困難になるケースが見受けられます。&lt;/p&gt;
&lt;p&gt;当塾では、バードランドに特化した指導を行い、生徒がスムーズに学習を進められるよう支援します。具体的には、リスニングとスピーキングを強化するトレーニングを中心に据え、さらに長文読解のスキルアップを目指します。また、参考書が少ないという課題を補うために、独自教材を使用して復習の効率化を図ります。&lt;/p&gt;
&lt;p&gt;受験勉強との両立もサポートし、バードランドの内容が受験に活かせるようカリキュラムを最適化します。これにより、生徒たちは確実に成績を向上させ、目標に向けて自信を持って学習を進めることができます。&lt;/p&gt;
&lt;ul style="list-style-type: square; margin-left: 20px;"&gt;
&lt;li&gt;4技能をバランスよく鍛える教材&lt;/li&gt;
&lt;li&gt;高校レベルの文法・構文への早期対応&lt;/li&gt;
&lt;li&gt;リスニングとスピーキングの強化指導&lt;/li&gt;
&lt;li&gt;独自教材を活用した効率的な復習&lt;/li&gt;
&lt;/ul&gt;
&lt;div style="text-align: center; margin-top: 15px;"&gt;&lt;a style="background-color: #5d3a9b; color: #ffffff; padding: 10px 20px; text-decoration: none; border-radius: 5px;" href="https://juku-escot.com/birdland/" target="_blank" rel="noopener"&gt;&lt;br /&gt;
詳細はこちら&lt;br /&gt;
&lt;/a&gt;&lt;/div&gt;
&lt;/div&gt;
&lt;p&gt;&lt;!-- 教材相談CTA（各教材セクション） --&gt;&lt;/p&gt;
&lt;div class="text-center my-4"&gt;&lt;a class="btn btn-outline-primary" href="#form-area"&gt;教材に関する相談はこちら&lt;/a&gt;&lt;/p&gt;
&lt;p class="cta-note"&gt;バードランドの進度や内容について、お悩みがあればご相談ください。&lt;/p&gt;
&lt;/div&gt;
&lt;/details&gt;
&lt;p&gt;&lt;!-- 見出し --&gt;&lt;/p&gt;
&lt;h1&gt;「エスコット」の英語対策コース&lt;/h1&gt;
&lt;p&gt;&lt;!-- 先取りコース --&gt;&lt;/p&gt;
&lt;h2&gt;先取りコース&lt;/h2&gt;
&lt;p&gt;学校の先取りにとどまらず、各種英語資格の対策も可能です。また、中学英語修了後は大学受験を見据えた授業になります。ご希望に合わせて文法・精読・長文のウェイトを調整します。&lt;/p&gt;
&lt;p&gt;&lt;!-- フォローアップコース --&gt;&lt;/p&gt;
&lt;h2&gt;フォローアップコース&lt;/h2&gt;
&lt;p&gt;学校の授業進度を毎回確認し、試験日程にあわせた学習カリキュラムを作成した上で授業を進めていきます。学校の小テスト対策や宿題・ワークのフォローなども可能ですので、ご相談ください。&lt;/p&gt;
&lt;p&gt;&lt;!-- 二週間完結・定期試験対策ゼミ --&gt;&lt;/p&gt;
&lt;h2&gt;二週間完結・定期試験対策ゼミ&lt;/h2&gt;
&lt;p&gt;単発的に数回の授業で定期試験対策を行います。定期試験の範囲を一通り学習する、もしくは試験までの時間が少ない場合でも最大限に得点を上げられるよう指導させていただきます。また、英語は資格試験の対策も可能です。ご相談ください。&lt;/p&gt;
&lt;table style="width: 100%; border-collapse: collapse; margin-top: 20px;"&gt;
&lt;thead&gt;
&lt;tr style="background-color: #5d3a9b; color: #fff;"&gt;
&lt;th style="padding: 10px; border: 1px solid #5D3A9B; text-align: center;"&gt;学年&lt;/th&gt;
&lt;th style="padding: 10px; border: 1px solid #5D3A9B; text-align: center;"&gt;対策内容&lt;/th&gt;
&lt;th style="padding: 10px; border: 1px solid #5D3A9B; text-align: center;"&gt;学習単元&lt;/th&gt;
&lt;/tr&gt;
&lt;/thead&gt;
&lt;tbody&gt;
&lt;tr style="background-color: #ffffff;"&gt;
&lt;td style="padding: 10px; border: 1px solid #5D3A9B; text-align: center;"&gt;中学校1年生&lt;/td&gt;
&lt;td style="padding: 10px; border: 1px solid #5D3A9B;"&gt;英語の基本的な文構造や表現方法を学習します。英検4級取得に必要な単語も同時に学びます。&lt;/td&gt;
&lt;td style="padding: 10px; border: 1px solid #5D3A9B;"&gt;アルファベット、名詞の単数・複数、be動詞・一般動詞の用法（現在形・過去形）、命令文、疑問詞、現在進行形、過去進行形、未来表現&lt;/td&gt;
&lt;/tr&gt;
&lt;tr style="background-color: #f3e5f5;"&gt;
&lt;td style="padding: 10px; border: 1px solid #5D3A9B; text-align: center;"&gt;中学校2年生&lt;/td&gt;
&lt;td style="padding: 10px; border: 1px solid #5D3A9B;"&gt;日常会話レベルの英文を構成するための文法を学び、助動詞や不定詞など、基本概念を網羅的に学習します。&lt;/td&gt;
&lt;td style="padding: 10px; border: 1px solid #5D3A9B;"&gt;助動詞、There is 構文、接続詞、比較、不定詞、動名詞、現在完了形、受動態&lt;/td&gt;
&lt;/tr&gt;
&lt;tr style="background-color: #ffffff;"&gt;
&lt;td style="padding: 10px; border: 1px solid #5D3A9B; text-align: center;"&gt;中学校3年生&lt;/td&gt;
&lt;td style="padding: 10px; border: 1px solid #5D3A9B;"&gt;高校レベルの文法事項を学び、大学入試に向けた長文読解に必要なスキルを習得します。&lt;/td&gt;
&lt;td style="padding: 10px; border: 1px solid #5D3A9B;"&gt;文構造、不定詞、時制、助動詞、受動態、分詞、動名詞、接続詞&lt;/td&gt;
&lt;/tr&gt;
&lt;/tbody&gt;
&lt;/table&gt;
&lt;p&gt;&lt;!-- オンライン授業のメリット --&gt;&lt;/p&gt;
&lt;h2 class="section-title"&gt;オンライン授業のメリットとは？&lt;/h2&gt;
&lt;p&gt;&lt;!-- クラスを alignleft から alignright に変更 --&gt;&lt;br /&gt;
&lt;img loading="lazy" decoding="async" class="alignright size-medium wp-image-1087" src="https://juku-escot.com/wp-content/uploads/2024/12/DALL·E-2024-12-24-10.44.41-An-illustration-in-the-style-of-LINE-stickers-showing-a-student-attending-an-online-class-at-home-sitting-at-a-desk-with-a-laptop-headphones-and-a--e1735004717793-300x170.webp" alt="" width="300" height="170" srcset="https://juku-escot.com/wp-content/uploads/2024/12/DALL·E-2024-12-24-10.44.41-An-illustration-in-the-style-of-LINE-stickers-showing-a-student-attending-an-online-class-at-home-sitting-at-a-desk-with-a-laptop-headphones-and-a--e1735004717793-300x170.webp 300w, https://juku-escot.com/wp-content/uploads/2024/12/DALL·E-2024-12-24-10.44.41-An-illustration-in-the-style-of-LINE-stickers-showing-a-student-attending-an-online-class-at-home-sitting-at-a-desk-with-a-laptop-headphones-and-a--e1735004717793-768x436.webp 768w, https://juku-escot.com/wp-content/uploads/2024/12/DALL·E-2024-12-24-10.44.41-An-illustration-in-the-style-of-LINE-stickers-showing-a-student-attending-an-online-class-at-home-sitting-at-a-desk-with-a-laptop-headphones-and-a--e1735004717793-320x180.webp 320w, https://juku-escot.com/wp-content/uploads/2024/12/DALL·E-2024-12-24-10.44.41-An-illustration-in-the-style-of-LINE-stickers-showing-a-student-attending-an-online-class-at-home-sitting-at-a-desk-with-a-laptop-headphones-and-a--e1735004717793.webp 1024w" sizes="auto, (max-width: 300px) 100vw, 300px" /&gt;&lt;/p&gt;
&lt;h3&gt;① 画面と音声に情報量が集約されるので、集中しやすい&lt;/h3&gt;
&lt;p&gt;オンライン個別指導では、自分の勉強しやすい環境で授業を受けることができます。&lt;/p&gt;
&lt;h3&gt;② 手元がはっきりと確認できるので、的確な指摘・改善作業を行いやすい&lt;/h3&gt;
&lt;p&gt;生徒さんの手元をカメラで写しながら授業を進め、リアルタイムで問題を解決します。&lt;/p&gt;
&lt;h3&gt;③ 通塾の必要がないので、体力を温存した状態で指導を受けることができる&lt;/h3&gt;
&lt;p&gt;オンライン授業では移動の必要がなく、体力を温存した状態で授業に臨めます。&lt;/p&gt;
&lt;p&gt;&lt;!-- よくあるご質問 --&gt;&lt;/p&gt;
&lt;h2 id="faq" style="text-align: center; color: #5d3a9b; margin-top: 40px; font-size: 26px;"&gt;よくあるご質問&lt;/h2&gt;
&lt;div class="faq-container" style="max-width: 800px; margin: 0 auto; padding: 20px;"&gt;
&lt;p&gt;&lt;!-- Q1 --&gt;&lt;/p&gt;
&lt;div class="faq-item" style="margin-top: 10px; margin-bottom: 10px;"&gt;
&lt;details&gt;
&lt;summary style="background-color: #ee87b4; color: #fff; padding: 15px; border-radius: 5px; font-size: 16px;"&gt;Q. オンライン指導でも対面と同じ効果がありますか？&lt;/summary&gt;
&lt;div class="faq-answer" style="background-color: #fce4ec; color: #333; padding: 15px; border-radius: 5px; margin-top: 10px;"&gt;A. はい、当塾のオンライン指導は、生徒の表情や手元を確認しながら進めることができ、対面と同じように効果的な指導を行っています。&lt;/div&gt;
&lt;/details&gt;
&lt;/div&gt;
&lt;p&gt;&lt;!-- Q2 --&gt;&lt;/p&gt;
&lt;div class="faq-item" style="margin-top: 10px; margin-bottom: 10px;"&gt;
&lt;details&gt;
&lt;summary style="background-color: #ee87b4; color: #fff; padding: 15px; border-radius: 5px; font-size: 16px;"&gt;Q. 授業の曜日や時間は選べますか？&lt;/summary&gt;
&lt;div class="faq-answer" style="background-color: #fce4ec; color: #333; padding: 15px; border-radius: 5px; margin-top: 10px;"&gt;A. はい、生徒さんのスケジュールに合わせて柔軟に対応いたします。お気軽にご相談ください。&lt;/div&gt;
&lt;/details&gt;
&lt;/div&gt;
&lt;p&gt;&lt;!-- Q3 --&gt;&lt;/p&gt;
&lt;div class="faq-item" style="margin-top: 10px; margin-bottom: 10px;"&gt;
&lt;details&gt;
&lt;summary style="background-color: #ee87b4; color: #fff; padding: 15px; border-radius: 5px; font-size: 16px;"&gt;Q. どのような教材を使いますか？&lt;/summary&gt;
&lt;div class="faq-answer" style="background-color: #fce4ec; color: #333; padding: 15px; border-radius: 5px; margin-top: 10px;"&gt;A. お子さまの学習状況や目的に合わせて最適な教材を選定いたします。市販の教材や塾のテキストにも対応可能です。&lt;/div&gt;
&lt;/details&gt;
&lt;/div&gt;
&lt;p&gt;&lt;!-- Q4 --&gt;&lt;/p&gt;
&lt;div class="faq-item" style="margin-top: 10px; margin-bottom: 10px;"&gt;
&lt;details&gt;
&lt;summary style="background-color: #ee87b4; color: #fff; padding: 15px; border-radius: 5px; font-size: 16px;"&gt;Q. 体験授業はありますか？&lt;/summary&gt;
&lt;div class="faq-answer" style="background-color: #fce4ec; color: #333; padding: 15px; border-radius: 5px; margin-top: 10px;"&gt;A. はい、トライアル指導の機会をご用意しております。オンラインでの指導が初めての方もお気軽にお試しください。&lt;/div&gt;
&lt;/details&gt;
&lt;/div&gt;
&lt;p&gt;&lt;!-- Q5 --&gt;&lt;/p&gt;
&lt;div class="faq-item" style="margin-top: 10px; margin-bottom: 10px;"&gt;
&lt;details&gt;
&lt;summary style="background-color: #ee87b4; color: #fff; padding: 15px; border-radius: 5px; font-size: 16px;"&gt;Q. オンライン指導に必要な機材は何ですか？&lt;/summary&gt;
&lt;div class="faq-answer" style="background-color: #fce4ec; color: #333; padding: 15px; border-radius: 5px; margin-top: 10px;"&gt;A. パソコンまたはタブレット＋スマートフォン、安定したインターネット接続、Webカメラとマイクが必要です。詳しくはお問い合わせください。&lt;/div&gt;
&lt;/details&gt;
&lt;/div&gt;
&lt;p&gt;&lt;!-- Q6 --&gt;&lt;/p&gt;
&lt;div class="faq-item" style="margin-top: 10px; margin-bottom: 10px;"&gt;
&lt;details&gt;
&lt;summary style="background-color: #ee87b4; color: #fff; padding: 15px; border-radius: 5px; font-size: 16px;"&gt;Q. 振替授業は可能ですか？&lt;/summary&gt;
&lt;div class="faq-answer" style="background-color: #fce4ec; color: #333; padding: 15px; border-radius: 5px; margin-top: 10px;"&gt;A. はい、前日までにご連絡いただければ振替授業を設定いたします。&lt;/div&gt;
&lt;/details&gt;
&lt;/div&gt;
&lt;p&gt;&lt;!-- Q7 --&gt;&lt;/p&gt;
&lt;div class="faq-item" style="margin-top: 10px; margin-bottom: 10px;"&gt;
&lt;details&gt;
&lt;summary style="background-color: #ee87b4; color: #fff; padding: 15px; border-radius: 5px; font-size: 16px;"&gt;Q. 入塾金と指導料以外にかかる費用は？&lt;/summary&gt;
&lt;div class="faq-answer" style="background-color: #fce4ec; color: #333; padding: 15px; border-radius: 5px; margin-top: 10px;"&gt;A. 一切かかりません。&lt;/div&gt;
&lt;/details&gt;
&lt;/div&gt;
&lt;p&gt;&lt;!-- Q8 --&gt;&lt;/p&gt;
&lt;div class="faq-item" style="margin-top: 10px; margin-bottom: 10px;"&gt;
&lt;details&gt;
&lt;summary style="background-color: #ee87b4; color: #fff; padding: 15px; border-radius: 5px; font-size: 16px;"&gt;Q. 他の教科も指導してもらえますか？&lt;/summary&gt;
&lt;div class="faq-answer" style="background-color: #fce4ec; color: #333; padding: 15px; border-radius: 5px; margin-top: 10px;"&gt;A. 当塾の指導は全教科対応しております。他の教科についてはご相談ください。&lt;/div&gt;
&lt;/details&gt;
&lt;/div&gt;
&lt;p&gt;&lt;!-- Q9 --&gt;&lt;/p&gt;
&lt;div class="faq-item" style="margin-top: 10px; margin-bottom: 10px;"&gt;
&lt;details&gt;
&lt;summary style="background-color: #ee87b4; color: #fff; padding: 15px; border-radius: 5px; font-size: 16px;"&gt;Q. 指導料の支払い方法は？&lt;/summary&gt;
&lt;div class="faq-answer" style="background-color: #fce4ec; color: #333; padding: 15px; border-radius: 5px; margin-top: 10px;"&gt;A. 銀行振込でお願いしております。詳細はお申し込み時にご案内いたします。&lt;/div&gt;
&lt;/details&gt;
&lt;/div&gt;
&lt;p&gt;&lt;!-- よくある質問CTA --&gt;&lt;/p&gt;
&lt;div class="text-center my-4"&gt;&lt;a class="btn btn-outline-primary" href="#form-area"&gt;気になることを相談する&lt;/a&gt;&lt;/p&gt;
&lt;p class="cta-note"&gt;トライアル授業や指導方針のご確認、曜日や時間のご相談など、どんなことでもお気軽にどうぞ。&lt;/p&gt;
&lt;/div&gt;
&lt;/div&gt;
&lt;/div&gt;
&lt;p&gt;&lt;!-- 講師プロフィール --&gt;&lt;/p&gt;
&lt;h2 class="section-title"&gt;講師プロフィール&lt;/h2&gt;
&lt;div class="rounded" style="background-color: whitesmoke; padding: 10px; margin-bottom: 20px;"&gt;【凡例】 ≪受≫：受験対策担当 ≪学≫：学校対策担当 ≪受/学≫：受験対策＋学校対策担当(兼務)&lt;/div&gt;
&lt;p&gt;&lt;!-- 岡部 大輔 --&gt;&lt;/p&gt;
&lt;table style="width: 100%; margin-bottom: 20px;"&gt;
&lt;tbody&gt;
&lt;tr&gt;
&lt;td style="border: hidden; font-size: 18px;" align="center" width="35%"&gt;&lt;strong&gt;岡部 大輔&lt;/strong&gt;&lt;br /&gt;
&lt;span style="color: #999999; font-size: 10px;"&gt;(オカベダイスケ)&lt;/span&gt;&lt;/td&gt;
&lt;td style="border: hidden; font-size: 16px;" width="43%"&gt;&lt;strong&gt;【担当】 英語≪受/学≫ 古典≪受/学≫&lt;/strong&gt;&lt;/td&gt;
&lt;td style="border: hidden; font-size: 12px;" align="center" bgcolor="#8f7eff" width="20%"&gt;&lt;span style="color: #ffffff;"&gt;古文科主任&lt;br /&gt;
事務局長&lt;/span&gt;&lt;/td&gt;
&lt;/tr&gt;
&lt;tr&gt;
&lt;td style="border: hidden; font-size: 18px;" align="center"&gt;&lt;img loading="lazy" decoding="async" class="alignnone size-thumbnail wp-image-303" src="https://juku-escot.com/wp/wp-content/uploads/2019/05/okabe-150x150.jpg" alt="岡部 大輔" width="150" height="150" srcset="https://juku-escot.com/wp-content/uploads/2019/05/okabe-150x150.jpg 150w, https://juku-escot.com/wp-content/uploads/2019/05/okabe-200x200.jpg 200w" sizes="auto, (max-width: 150px) 100vw, 150px" /&gt;&lt;/td&gt;
&lt;td style="border: hidden; font-size: 14px;" colspan="2"&gt;早稲田大学在学中より&lt;span style="color: #ff00ff;"&gt;有名予備校&lt;/span&gt;での英語・古文の指導に当たる。緻密な論理と解りやすい解説で好評を博しており、「&lt;span style="color: #ff00ff;"&gt;確実に得点につながる&lt;/span&gt;」授業に生徒の信頼も篤い。&lt;br /&gt;
&lt;a href="https://koten-kakitsubata.jp/" target="_blank" rel="noopener"&gt;古典専門塾「かきつばた」&lt;/a&gt;代表。&lt;/td&gt;
&lt;/tr&gt;
&lt;/tbody&gt;
&lt;/table&gt;
&lt;p&gt;&lt;!-- 甲田 雅史 --&gt;&lt;/p&gt;
&lt;table style="width: 100%; margin-bottom: 20px;"&gt;
&lt;tbody&gt;
&lt;tr&gt;
&lt;td style="border: hidden; font-size: 18px;" align="center" width="35%"&gt;&lt;strong&gt;甲田 雅史&lt;/strong&gt;&lt;br /&gt;
&lt;span style="color: #999999; font-size: 10px;"&gt;(コウダマサシ)&lt;/span&gt;&lt;/td&gt;
&lt;td style="border: hidden; font-size: 16px;" width="43%"&gt;&lt;strong&gt;【担当】 英語≪受/学≫&lt;/strong&gt;&lt;/td&gt;
&lt;td style="border: hidden; font-size: 12px;" align="center" bgcolor="#8f7eff" width="20%"&gt;&lt;span style="color: #ffffff;"&gt;英語科&lt;br /&gt;
副主任&lt;/span&gt;&lt;/td&gt;
&lt;/tr&gt;
&lt;tr&gt;
&lt;td style="border: hidden; font-size: 18px;" align="center"&gt;&lt;img loading="lazy" decoding="async" class="aligncenter size-thumbnail wp-image-896" src="https://juku-escot.com/wp-content/uploads/2021/05/koudasensei1-1-150x150.png" alt="甲田 雅史" width="150" height="150" srcset="https://juku-escot.com/wp-content/uploads/2021/05/koudasensei1-1-150x150.png 150w, https://juku-escot.com/wp-content/uploads/2021/05/koudasensei1-1.png 184w" sizes="auto, (max-width: 150px) 100vw, 150px" /&gt;&lt;/td&gt;
&lt;td style="border: hidden; font-size: 14px;" colspan="2"&gt;&lt;span style="color: #ff00ff;"&gt;東京大学教養学部&lt;/span&gt;出身。小中学生の全教科や高校生の英語を中心に幅広い年代、科目を指導。近年は大学受験の英語がメインとなり、高卒生の指導歴も長い。&lt;br /&gt;
&lt;a href="http://eng-support.com/" target="_blank" rel="noopener"&gt;英語教室サポート&lt;/a&gt;代表。&lt;/td&gt;
&lt;/tr&gt;
&lt;/tbody&gt;
&lt;/table&gt;
&lt;p&gt;&lt;!-- 中尾 憲吾 --&gt;&lt;/p&gt;
&lt;table style="width: 100%; margin-bottom: 20px;"&gt;
&lt;tbody&gt;
&lt;tr&gt;
&lt;td style="border: hidden; font-size: 18px;" align="center" width="35%"&gt;&lt;strong&gt;中尾 憲吾&lt;/strong&gt;&lt;br /&gt;
&lt;span style="color: #999999; font-size: 10px;"&gt;(ナカオケンゴ)&lt;/span&gt;&lt;/td&gt;
&lt;td style="border: hidden; font-size: 16px;" width="43%"&gt;&lt;strong&gt;【担当】 英語≪受/学≫ 小論文≪受≫ 現代文≪受≫&lt;/strong&gt;&lt;/td&gt;
&lt;td style="border: hidden; font-size: 12px;" align="center" bgcolor="#8f7eff" width="20%"&gt;&lt;span style="color: #ffffff;"&gt;英語科&lt;br /&gt;
主任&lt;/span&gt;&lt;/td&gt;
&lt;/tr&gt;
&lt;tr&gt;
&lt;td style="border: hidden; font-size: 18px;" align="center"&gt;&lt;img loading="lazy" decoding="async" class="aligncenter wp-image-798 size-thumbnail" src="https://juku-escot.com/wp-content/uploads/2020/11/nakaosensei-150x150.png" alt="中尾 憲吾" width="150" height="150" /&gt;&lt;/td&gt;
&lt;td style="border: hidden; font-size: 14px;" colspan="2"&gt;早稲田大学在学中より、個別指導・補習塾で&lt;span style="color: #ff00ff;"&gt;勉強の苦手な生徒の定期テスト点数を上げる&lt;/span&gt;ことから塾講師を始める。&lt;br /&gt;
&lt;a href="https://eigo-rewrite.com/" target="_blank" rel="noopener"&gt;受験英語ゼミ「Re-Write」&lt;/a&gt;代表。&lt;/td&gt;
&lt;/tr&gt;
&lt;/tbody&gt;
&lt;/table&gt;
&lt;p&gt;&lt;!-- 講師紹介CTA --&gt;&lt;/p&gt;
&lt;div class="text-center my-4"&gt;&lt;a class="btn btn-outline-primary" href="#form-area"&gt;先生についてもっと詳しく知りたい&lt;/a&gt;&lt;/p&gt;
&lt;p class="cta-note"&gt;どの講師が担当するか、指導経験など、気になる点はお気軽にお尋ねください。&lt;/p&gt;
&lt;/div&gt;
&lt;p&gt;&lt;!-- 受講までの流れ --&gt;&lt;/p&gt;
&lt;h2 class="section-title"&gt;受講までの流れ&lt;/h2&gt;
&lt;ol&gt;
&lt;li&gt;&lt;strong&gt;Step.1:&lt;/strong&gt; 保護者様からの事前ヒアリング【無料】&lt;/li&gt;
&lt;li&gt;&lt;strong&gt;Step.2:&lt;/strong&gt; トライアル指導【「トライアル指導料」のみ頂戴致します】&lt;/li&gt;
&lt;li&gt;&lt;strong&gt;Step.3:&lt;/strong&gt; ご契約&lt;/li&gt;
&lt;li&gt;&lt;strong&gt;Step.4:&lt;/strong&gt; 指導開始&lt;/li&gt;
&lt;/ol&gt;
&lt;p&gt;&lt;!-- 受講までの流れCTA --&gt;&lt;/p&gt;
&lt;div class="text-center my-4"&gt;&lt;a class="btn btn-outline-primary" href="#form-area"&gt;受講の流れについて質問する&lt;/a&gt;&lt;/p&gt;
&lt;p class="cta-note"&gt;トライアル指導からご契約まで、具体的な手続きの流れを丁寧にご案内いたします。&lt;/p&gt;
&lt;/div&gt;
&lt;p&gt;&lt;!-- 料金情報ブロック --&gt;&lt;/p&gt;
&lt;div class="price-info" style="margin-top: 30px;"&gt;
&lt;h3&gt;料金のご案内&lt;/h3&gt;
&lt;table style="width: 100%; border-collapse: collapse; margin-top: 20px;"&gt;
&lt;thead&gt;
&lt;tr style="background-color: #5d3a9b; color: #fff;"&gt;
&lt;th style="padding: 10px; border: 1px solid #5D3A9B; text-align: center;"&gt;内訳&lt;/th&gt;
&lt;th style="padding: 10px; border: 1px solid #5D3A9B; text-align: center;"&gt;料金&lt;/th&gt;
&lt;th style="padding: 10px; border: 1px solid #5D3A9B; text-align: center;"&gt;概要&lt;/th&gt;
&lt;/tr&gt;
&lt;/thead&gt;
&lt;tbody&gt;&lt;!-- 1行目（白背景）: トライアル指導料 --&gt;&lt;/p&gt;
&lt;tr style="background-color: #ffffff;"&gt;
&lt;td style="padding: 10px; border: 1px solid #EE87B4;"&gt;&lt;strong&gt;トライアル指導料&lt;/strong&gt;&lt;/td&gt;
&lt;td style="padding: 10px; border: 1px solid #EE87B4; text-align: center;"&gt;10,000円(税込)&lt;/td&gt;
&lt;td style="padding: 10px; border: 1px solid #EE87B4;"&gt;他塾様でいう「体験講座」の位置づけですので、通常より安価に設定させていただいております。&lt;br /&gt;
まずは一度当塾の個別指導をお試し頂ければ幸いです。&lt;/td&gt;
&lt;/tr&gt;
&lt;p&gt;&lt;!-- 2行目（薄い紫背景）: 入塾金 --&gt;&lt;/p&gt;
&lt;tr style="background-color: #f3e5f5;"&gt;
&lt;td style="padding: 10px; border: 1px solid #EE87B4;"&gt;&lt;strong&gt;入塾金&lt;/strong&gt;&lt;/td&gt;
&lt;td style="padding: 10px; border: 1px solid #EE87B4; text-align: center;"&gt;22,000円(税込)&lt;/td&gt;
&lt;td style="padding: 10px; border: 1px solid #EE87B4;"&gt;入塾手続の際に頂戴致します。&lt;br /&gt;
その時点、もしくは過去在籍されていた生徒さんの兄弟姉妹の場合には全額免除させて頂きます。&lt;/td&gt;
&lt;/tr&gt;
&lt;p&gt;&lt;!-- 3行目（白背景）: 指導料 --&gt;&lt;/p&gt;
&lt;tr style="background-color: #ffffff;"&gt;
&lt;td style="padding: 10px; border: 1px solid #EE87B4;"&gt;&lt;strong&gt;指導料&lt;/strong&gt;&lt;/td&gt;
&lt;td style="padding: 10px; border: 1px solid #EE87B4; text-align: center;"&gt;
&lt;div&gt;18,150円(税込) / 110分&lt;/div&gt;
&lt;div&gt;13,200円(税込) / 80分&lt;/div&gt;
&lt;/td&gt;
&lt;td style="padding: 10px; border: 1px solid #EE87B4;"&gt;いずれも前払いです。&lt;br /&gt;
指導予定回数分を前月20日に集計し請求書を発行いたしますので、前月末までにお支払いくださいませ。&lt;/td&gt;
&lt;/tr&gt;
&lt;/tbody&gt;
&lt;/table&gt;
&lt;div class="text-center my-4"&gt;&lt;a class="btn btn-outline-primary" href="#form-area"&gt;料金に関するご質問はこちら&lt;/a&gt;&lt;/p&gt;
&lt;p class="cta-note"&gt;料金体系や支払い方法など、気になる点をお気軽にご相談ください。&lt;/p&gt;
&lt;/div&gt;
&lt;/div&gt;
&lt;p&gt;&lt;!-- 最後のCTAボタン --&gt;&lt;/p&gt;
&lt;div style="text-align: center;"&gt;&lt;!-- クラスを alignleft から alignright に変更（ただし最後の画像ですので、デザインに応じて float: none でもOK） --&gt;&lt;br /&gt;
&lt;img loading="lazy" decoding="async" class="alignright size-medium wp-image-1088" src="https://juku-escot.com/wp-content/uploads/2024/12/DALL·E-2024-12-24-10.45.51-An-illustration-in-the-style-of-LINE-stickers-featuring-a-student-celebrating-their-success-in-university-entrance-exams.-The-student-is-holding-a-dip-e1735004798806-300x161.webp" alt="" width="300" height="161" srcset="https://juku-escot.com/wp-content/uploads/2024/12/DALL·E-2024-12-24-10.45.51-An-illustration-in-the-style-of-LINE-stickers-featuring-a-student-celebrating-their-success-in-university-entrance-exams.-The-student-is-holding-a-dip-e1735004798806-300x161.webp 300w, https://juku-escot.com/wp-content/uploads/2024/12/DALL·E-2024-12-24-10.45.51-An-illustration-in-the-style-of-LINE-stickers-featuring-a-student-celebrating-their-success-in-university-entrance-exams.-The-student-is-holding-a-dip-e1735004798806-768x413.webp 768w, https://juku-escot.com/wp-content/uploads/2024/12/DALL·E-2024-12-24-10.45.51-An-illustration-in-the-style-of-LINE-stickers-featuring-a-student-celebrating-their-success-in-university-entrance-exams.-The-student-is-holding-a-dip-e1735004798806.webp 1024w" sizes="auto, (max-width: 300px) 100vw, 300px" /&gt;&lt;/div&gt;
&lt;p&gt;&lt;!-- お問い合わせフォーム誘導文 --&gt;&lt;/p&gt;
&lt;div id="form-area" class="inquiry-intro" style="margin: 40px 0; text-align: center;"&gt;
&lt;h2&gt;お問い合わせ・ご相談はこちら&lt;/h2&gt;
&lt;p&gt;中高一貫校専門塾エスコット（Escot）では、カリキュラムや受講システム・料金など、皆様の疑問やご相談に丁寧にお答えいたします。下記フォームよりお気軽にお問い合わせください。&lt;/p&gt;
&lt;/div&gt;
&lt;div class="wpcf7 no-js" id="wpcf7-f1091-p1067-o1" lang="ja" dir="ltr" data-wpcf7-id="1091"&gt;
&lt;div class="screen-reader-response"&gt;&lt;p role="status" aria-live="polite" aria-atomic="true"&gt;&lt;/p&gt; &lt;ul&gt;&lt;/ul&gt;&lt;/div&gt;
&lt;form action="/lp_eng01/#wpcf7-f1091-p1067-o1" method="post" class="wpcf7-form init" aria-label="コンタクトフォーム" novalidate="novalidate" data-status="init"&gt;
&lt;fieldset class="hidden-fields-container"&gt;&lt;input type="hidden" name="_wpcf7" value="1091" /&gt;&lt;input type="hidden" name="_wpcf7_version" value="6.1.4" /&gt;&lt;input type="hidden" name="_wpcf7_locale" value="ja" /&gt;&lt;input type="hidden" name="_wpcf7_unit_tag" value="wpcf7-f1091-p1067-o1" /&gt;&lt;input type="hidden" name="_wpcf7_container_post" value="1067" /&gt;&lt;input type="hidden" name="_wpcf7_posted_data_hash" value="" /&gt;&lt;input type="hidden" name="_wpcf7_recaptcha_response" value="" /&gt;
&lt;/fieldset&gt;
&lt;p&gt;&lt;label&gt; 保護者のお名前（必須）&lt;br /&gt;
&lt;span class="wpcf7-form-control-wrap" data-name="your-name"&gt;&lt;input size="40" maxlength="400" class="wpcf7-form-control wpcf7-text wpcf7-validates-as-required" aria-required="true" aria-invalid="false" placeholder="例：山田 太郎" value="" type="text" name="your-name" /&gt;&lt;/span&gt; &lt;/label&gt;
&lt;/p&gt;
&lt;p&gt;&lt;label&gt; メールアドレス（必須）&lt;br /&gt;
&lt;span class="wpcf7-form-control-wrap" data-name="your-email"&gt;&lt;input size="40" maxlength="400" class="wpcf7-form-control wpcf7-email wpcf7-validates-as-required wpcf7-text wpcf7-validates-as-email" aria-required="true" aria-invalid="false" placeholder="例：example@gmail.com" value="" type="email" name="your-email" /&gt;&lt;/span&gt; &lt;/label&gt;
&lt;/p&gt;
&lt;p&gt;&lt;label&gt; ご相談・お問い合わせ内容&lt;br /&gt;
&lt;span class="wpcf7-form-control-wrap" data-name="your-message"&gt;&lt;textarea cols="40" rows="10" maxlength="2000" class="wpcf7-form-control wpcf7-textarea wpcf7-validates-as-required" aria-required="true" aria-invalid="false" placeholder="例：ニュートレジャーの進度に不安があり相談したい　・定期試験前の対策ゼミについて詳しく知りたい　・受講までの流れ（体験授業や料金など）を教えてほしい　・学校の授業についていけず、個別でどんな対応が可能か相談したい" name="your-message"&gt;&lt;/textarea&gt;&lt;/span&gt;&lt;br /&gt;
&lt;input class="wpcf7-form-control wpcf7-submit has-spinner" type="submit" value="この内容で送信する" /&gt;&lt;/label&gt;
&lt;/p&gt;&lt;div class="wpcf7-response-output" aria-hidden="true"&gt;&lt;/div&gt;
&lt;/form&gt;
&lt;/div&gt;
------</t>
  </si>
  <si>
    <t>以下のページは不自然なワードを使用しています。
これらを適切に自然な言葉に置き換えて下さい。
なお、本文の装飾や構造は絶対に変えないでください。
【対象ページURL】
https://jukureiwa.com/tips/syakaibenkyou/
【検出された不自然ワード】
- 型
【本文】
------
&lt;p&gt;「社会は暗記科目だから、受験勉強は夏休みからで十分」と考えていませんか？&lt;br /&gt;
しかし、６年生の夏休みに入ってから&lt;strong&gt;ゼロの状態で社会の勉強を始めるのは非常に危険&lt;/strong&gt;です。知識量だけでなく、記述・応用問題まで含めて戦える力をつけるには、&lt;strong&gt;６年生１学期の過ごし方&lt;/strong&gt;が勝負になります。&lt;/p&gt;
&lt;p&gt;このページでは、中学受験の社会の勉強を「いつ」「どのように」始めるべきかを、&lt;strong&gt;１学期→夏休み→アウトプット学習&lt;/strong&gt;の流れに沿って整理して解説します。&lt;/p&gt;
&lt;h2&gt;中学受験の社会の勉強はいつから始めるべきか&lt;/h2&gt;
&lt;p&gt;結論から言うと、社会の本格的な受験勉強は、&lt;strong&gt;６年生の１学期からすでにスタートしている&lt;/strong&gt;と考えるべきです。&lt;/p&gt;
&lt;blockquote&gt;&lt;p&gt;
  「夏休みから追い込みで暗記すれば何とかなる」という考え方は危険で、&lt;br /&gt;
  夏前までの準備次第で、夏以降の伸び方が大きく変わります。
&lt;/p&gt;&lt;/blockquote&gt;
&lt;p&gt;夏休みを「仕上げ」の時間にするためには、&lt;strong&gt;夏休みまでに覚えるべきことを覚えておく&lt;/strong&gt;ことが前提条件になります。&lt;/p&gt;
&lt;h3&gt;６年生１学期の過ごし方が重要な理由&lt;/h3&gt;
&lt;p&gt;６年生１学期は、受験社会の土台を固める時期です。この期間にやるべきことは次の通りです。&lt;/p&gt;
&lt;ul&gt;
&lt;li&gt;&lt;strong&gt;基本用語・基本知識を一通りインプットしておく&lt;/strong&gt;&lt;/li&gt;
&lt;li&gt;地理・歴史・公民のそれぞれで、&lt;strong&gt;頻出単元を中心に暗記を進める&lt;/strong&gt;&lt;/li&gt;
&lt;li&gt;関連する用語・出来事も&lt;strong&gt;まとめてセットで覚える&lt;/strong&gt;&lt;/li&gt;
&lt;/ul&gt;
&lt;p&gt;知識を深く問われる筆記問題や応用問題は、&lt;strong&gt;夏休みから学習を始めても間に合いません&lt;/strong&gt;。夏に入ってから焦らないためにも、&lt;span style="color: #ff0000;"&gt;６年生の１学期までに暗記すべきものは、関連する内容も含めて覚えておく&lt;/span&gt;ことが大切です。&lt;/p&gt;
&lt;h2&gt;夏休みの社会の勉強法&lt;/h2&gt;
&lt;p&gt;１学期までにある程度の知識が身についていれば、夏休みは&lt;strong&gt;演習と苦手克服の期間&lt;/strong&gt;として使うことができます。&lt;/p&gt;
&lt;h3&gt;夏にやるべきこと&lt;/h3&gt;
&lt;ul&gt;
&lt;li&gt;１学期に覚えた全範囲を、問題演習を通して&lt;strong&gt;使える知識に変える&lt;/strong&gt;&lt;/li&gt;
&lt;li&gt;&lt;span style="color: #0000ff;"&gt;特に苦手な分野・あいまいな単元を、夏の時間を使って重点的に克服&lt;/span&gt;する&lt;/li&gt;
&lt;li&gt;過去問や模試形式の問題で、&lt;strong&gt;時間配分や答案作成の練習&lt;/strong&gt;を進める&lt;/li&gt;
&lt;/ul&gt;
&lt;p&gt;夏休みは、&lt;strong&gt;「新しいことを一から大量に覚える期間」ではなく、「１学期に覚えた知識を深め、使いこなせるようにする期間」&lt;/strong&gt;に充てるのが理想です。&lt;/p&gt;
&lt;h2&gt;インプットとアウトプットを組み合わせる&lt;/h2&gt;
&lt;p&gt;中学受験の社会は、「暗記さえしておけばよい」と思われがちですが、&lt;strong&gt;暗記だけを続けても膨大な量の知識を維持することは難しい&lt;/strong&gt;のが現実です。&lt;/p&gt;
&lt;h3&gt;暗記＋問題演習＝記憶の定着&lt;/h3&gt;
&lt;p&gt;知識を定着させるためには、インプットとアウトプットを必ずセットで行いましょう。&lt;/p&gt;
&lt;ul&gt;
&lt;li&gt;&lt;strong&gt;暗記（インプット）&lt;/strong&gt;：テキスト・ノート・暗記カードなどで用語や流れを覚える&lt;/li&gt;
&lt;li&gt;&lt;strong&gt;問題演習（アウトプット）&lt;/strong&gt;：一問一答・記述・資料問題などで&lt;strong&gt;何度も解いて書く&lt;/strong&gt;&lt;/li&gt;
&lt;/ul&gt;
&lt;p&gt;ただ見るだけでなく、&lt;span style="color: #0000ff;"&gt;一問一答形式の問題であれば、「説明文も単語もどちらも言える／書ける」状態&lt;/span&gt;を目指しましょう。「説明は読めるけれど、自分では書けない」という状態から一歩先へ進むことが重要です。&lt;/p&gt;
&lt;h3&gt;記述問題は「部分点」を意識して取り組む&lt;/h3&gt;
&lt;p&gt;社会の記述問題に対して苦手意識を持つ受験生も多いですが、&lt;strong&gt;１学期から積み重ねてきた知識と演習があれば、必要以上に怖がる必要はありません&lt;/strong&gt;。&lt;/p&gt;
&lt;ul&gt;
&lt;li&gt;記述問題には&lt;strong&gt;部分点&lt;/strong&gt;がある&lt;/li&gt;
&lt;li&gt;完璧な模範解答でなくても、&lt;strong&gt;キーワードが入っていれば得点できる&lt;/strong&gt;&lt;/li&gt;
&lt;li&gt;まずは「全部書こう」よりも、&lt;strong&gt;確実にキーワードを押さえる練習&lt;/strong&gt;が大切&lt;/li&gt;
&lt;/ul&gt;
&lt;p&gt;記述は「書かなければ０点」の問題です。完璧を目指しすぎて手が止まってしまうよりも、&lt;strong&gt;書けるところから書いて部分点を取りにいく&lt;/strong&gt;意識を持ちましょう。&lt;/p&gt;
&lt;h3&gt;時事問題は日頃からニュースで対応する&lt;/h3&gt;
&lt;p&gt;&lt;span style="color: #ff0000;"&gt;時事問題は、常にニュースや新聞で最新の情報を取り入れ、理解を深めておくことが重要&lt;/span&gt;です。&lt;/p&gt;
&lt;ul&gt;
&lt;li&gt;毎日ニュース番組や新聞・ニュースアプリに目を通す習慣をつける&lt;/li&gt;
&lt;li&gt;気になったニュースは、地理・歴史・公民のどの単元につながるかを考える&lt;/li&gt;
&lt;li&gt;用語や数字、背景となる出来事を簡単にメモしておく&lt;/li&gt;
&lt;/ul&gt;
&lt;p&gt;時事問題は、単発の暗記だけではなく、&lt;strong&gt;普段から社会の動きに関心を持っているかどうか&lt;/strong&gt;が得点に直結します。&lt;/p&gt;
&lt;h2&gt;１学期・夏・時事を意識した社会勉強の全体像&lt;/h2&gt;
&lt;p&gt;ここまでの内容を、時期別に整理すると次のようになります。&lt;/p&gt;
&lt;ul&gt;
&lt;li&gt;&lt;strong&gt;６年生１学期&lt;/strong&gt;&lt;br /&gt;
    └ 基本用語・重要語句を中心に&lt;strong&gt;暗記と基礎演習&lt;/strong&gt;を進める時期。
  &lt;/li&gt;
&lt;li&gt;&lt;strong&gt;夏休み&lt;/strong&gt;&lt;br /&gt;
    └ １学期に覚えた内容を&lt;strong&gt;演習で深める・苦手をつぶす&lt;/strong&gt;仕上げの時期。
  &lt;/li&gt;
&lt;li&gt;&lt;strong&gt;通年（１学期〜入試直前）&lt;/strong&gt;&lt;br /&gt;
    └ ニュースや新聞を通じて&lt;strong&gt;時事問題の土台を作り続ける&lt;/strong&gt;時期。
  &lt;/li&gt;
&lt;/ul&gt;
&lt;p&gt;中学受験の社会においては、&lt;strong&gt;１学期の過ごし方が非常に重要&lt;/strong&gt;です。夏休みは社会だけでなく、他教科も本格的な受験勉強の時期に入ります。そこで初めて社会の暗記を始めるのは、時間の面でも精神的な面でも大きな負担になってしまいます。&lt;/p&gt;
&lt;h2&gt;まとめ：社会は「コツコツ型」の教科として取り組もう&lt;/h2&gt;
&lt;p&gt;中学受験の社会は「暗記すれば何とかなる」教科ではなく、&lt;strong&gt;コツコツと知識を積み重ねていく教科&lt;/strong&gt;です。&lt;/p&gt;
&lt;ul&gt;
&lt;li&gt;６年生１学期までに、暗記すべき基本事項をおおむね覚えておく&lt;/li&gt;
&lt;li&gt;夏休みは、新しい暗記よりも&lt;strong&gt;演習と苦手克服&lt;/strong&gt;に重点を置く&lt;/li&gt;
&lt;li&gt;暗記だけでなく、&lt;strong&gt;インプットとアウトプット（問題演習）をセット&lt;/strong&gt;で行う&lt;/li&gt;
&lt;li&gt;記述問題は部分点を意識し、&lt;strong&gt;書くことを恐れない&lt;/strong&gt;&lt;/li&gt;
&lt;li&gt;時事問題は、日頃からニュース・新聞に触れて&lt;strong&gt;継続的に準備&lt;/strong&gt;する&lt;/li&gt;
&lt;/ul&gt;
&lt;p&gt;社会の勉強は、短期間の詰め込みよりも、&lt;strong&gt;毎日の積み重ね&lt;/strong&gt;がものをいいます。１学期から少しずつ準備を進め、夏休み以降の学習で一気に力を伸ばせるような学習計画を立てていきましょう。&lt;/p&gt;
&lt;section class="veu_cta" id="veu_cta-199"&gt;&lt;h1 class="cta_title"&gt;本科「公民の完成」≪６回完結講座≫&lt;/h1&gt;&lt;div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image_exist"&gt;公民分野は受験社会の中で最も苦手意識を持っている生徒さんの多い分野です。 また、受験社会のカリキュラムの中では一番最後に配置されていることが多いので、しっかりとした説明のないまま 急ぎ足で授業を進められることが多く、また、単純に暗記することを勧められることが多い分野でもあります。
&lt;br /&gt;
&lt;br /&gt;当塾では、地歴の知識とも絡めながら「国家の理念とその実現」「現在の統治制度の背景」を軸に、 しっかりとした理解に基づいた体系的な知識を得てもらうように指導を行っていきます。&lt;/div&gt;&lt;div class="cta_body_link"&gt;&lt;a href="https://jukureiwa.com/honka/" class="btn btn-primary btn-block btn-lg" target="_blank"&gt;開講講座：本科「公民の完成」≪６回完結講座≫&lt;/a&gt;&lt;/div&gt;&lt;/div&gt;&lt;!--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</si>
  <si>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https://koten-kakitsubata.jp/blog/【読解に役立つ古典常識】月について/
【検出された不自然ワード】
- まず結論
【本文】
------
&lt;p&gt;&lt;iframe title="YouTube video player" src="https://www.youtube.com/embed/BUboE3U8o2o" width="560" height="315" frameborder="0" allowfullscreen="allowfullscreen"&gt;&lt;span data-mce-type="bookmark" style="display: inline-block; width: 0px; overflow: hidden; line-height: 0;" class="mce_SELRES_start"&gt;﻿&lt;/span&gt;&lt;/iframe&gt;&lt;/p&gt;
&lt;section class="kaki-quickanswer" style="margin: 1.2em 0 1.6em; padding: 1.1em 1.1em 0.95em; border: 1px solid #e6e6e6; border-radius: 10px; background: #fafafa;"&gt;
&lt;h2 style="margin: 0 0 .6em; font-size: 1.25em; line-height: 1.4;"&gt;古文の月の呼び名・見える時間（まず結論）&lt;/h2&gt;
&lt;p style="margin: 0 0 .85em; line-height: 1.85;"&gt;古文の「月」は、&lt;strong&gt;旧暦（朔望）&lt;/strong&gt;とセットで読むのが基本です。呼び名はだいたい&lt;strong&gt;「何日ごろの月か」＋「何時ごろ見えるか」&lt;/strong&gt;で整理できます（まずは下の表だけ押さえて、本文の会話解説で理由と例を固めましょう）。&lt;/p&gt;
&lt;p style="margin: 0 0 .6em; font-size: .95em; color: #555; line-height: 1.7;"&gt;※時刻は目安（だいたいのイメージ）です。本文では「月が東に見える／西に沈む」などの描写から時刻を当てる流れを解説しています。&lt;/p&gt;
&lt;div style="overflow-x: auto; -webkit-overflow-scrolling: touch; margin: 0 0 .95em;"&gt;
&lt;table style="width: 100%; border-collapse: collapse; background: #fff;"&gt;
&lt;thead&gt;
&lt;tr&gt;
&lt;th style="border: 1px solid #e6e6e6; padding: .55em; background: #f1f4f8; text-align: left; white-space: nowrap;"&gt;呼び名&lt;/th&gt;
&lt;th style="border: 1px solid #e6e6e6; padding: .55em; background: #f1f4f8; text-align: left; white-space: nowrap;"&gt;旧暦の目安&lt;/th&gt;
&lt;th style="border: 1px solid #e6e6e6; padding: .55em; background: #f1f4f8; text-align: left; white-space: nowrap;"&gt;月の形&lt;/th&gt;
&lt;th style="border: 1px solid #e6e6e6; padding: .55em; background: #f1f4f8; text-align: left;"&gt;見える時間帯（昇る→南中→沈むの目安）&lt;/th&gt;
&lt;th style="border: 1px solid #e6e6e6; padding: .55em; background: #f1f4f8; text-align: left;"&gt;古文でのヒント（即答）&lt;/th&gt;
&lt;/tr&gt;
&lt;/thead&gt;
&lt;tbody&gt;
&lt;tr&gt;
&lt;td style="border: 1px solid #e6e6e6; padding: .55em; line-height: 1.8;"&gt;&lt;strong&gt;朔（さく／ついたち）&lt;/strong&gt;&lt;/td&gt;
&lt;td style="border: 1px solid #e6e6e6; padding: .55em; line-height: 1.8;"&gt;1日ごろ&lt;/td&gt;
&lt;td style="border: 1px solid #e6e6e6; padding: .55em; line-height: 1.8;"&gt;新月（欠けて見えない）&lt;/td&gt;
&lt;td style="border: 1px solid #e6e6e6; padding: .55em; line-height: 1.8;"&gt;（太陽と同じ動き）&lt;strong&gt;昼に出て昼に沈む&lt;/strong&gt;ため、基本見えない&lt;/td&gt;
&lt;td style="border: 1px solid #e6e6e6; padding: .55em; line-height: 1.8;"&gt;「月が見えない」描写は&lt;strong&gt;朔／晦&lt;/strong&gt;の可能性&lt;/td&gt;
&lt;/tr&gt;
&lt;tr&gt;
&lt;td style="border: 1px solid #e6e6e6; padding: .55em; line-height: 1.8;"&gt;&lt;strong&gt;三日月&lt;/strong&gt;&lt;/td&gt;
&lt;td style="border: 1px solid #e6e6e6; padding: .55em; line-height: 1.8;"&gt;3日前後&lt;/td&gt;
&lt;td style="border: 1px solid #e6e6e6; padding: .55em; line-height: 1.8;"&gt;細い月&lt;/td&gt;
&lt;td style="border: 1px solid #e6e6e6; padding: .55em; line-height: 1.8;"&gt;昇る&lt;strong&gt;9時&lt;/strong&gt;→南中&lt;strong&gt;15時&lt;/strong&gt;→沈む&lt;strong&gt;21時&lt;/strong&gt;（夕方〜夜に見えやすい）&lt;/td&gt;
&lt;td style="border: 1px solid #e6e6e6; padding: .55em; line-height: 1.8;"&gt;夕方の西空に出たら&lt;strong&gt;三日月&lt;/strong&gt;が第一候補&lt;/td&gt;
&lt;/tr&gt;
&lt;tr&gt;
&lt;td style="border: 1px solid #e6e6e6; padding: .55em; line-height: 1.8;"&gt;&lt;strong&gt;上弦の月&lt;/strong&gt;&lt;br /&gt;
&lt;span style="font-size: .92em; color: #555;"&gt;（上弓張月）&lt;/span&gt;&lt;/td&gt;
&lt;td style="border: 1px solid #e6e6e6; padding: .55em; line-height: 1.8;"&gt;7日ごろ&lt;/td&gt;
&lt;td style="border: 1px solid #e6e6e6; padding: .55em; line-height: 1.8;"&gt;半月（弦が上向き）&lt;/td&gt;
&lt;td style="border: 1px solid #e6e6e6; padding: .55em; line-height: 1.8;"&gt;昇る&lt;strong&gt;12時&lt;/strong&gt;→南中&lt;strong&gt;18時&lt;/strong&gt;→沈む&lt;strong&gt;0時&lt;/strong&gt;（夕方〜深夜に見えやすい）&lt;/td&gt;
&lt;td style="border: 1px solid #e6e6e6; padding: .55em; line-height: 1.8;"&gt;「夕方に高い月」なら&lt;strong&gt;上弦&lt;/strong&gt;がはまりやすい&lt;/td&gt;
&lt;/tr&gt;
&lt;tr&gt;
&lt;td style="border: 1px solid #e6e6e6; padding: .55em; line-height: 1.8;"&gt;&lt;strong&gt;望月（もちづき）&lt;/strong&gt;&lt;/td&gt;
&lt;td style="border: 1px solid #e6e6e6; padding: .55em; line-height: 1.8;"&gt;15日ごろ&lt;/td&gt;
&lt;td style="border: 1px solid #e6e6e6; padding: .55em; line-height: 1.8;"&gt;満月&lt;/td&gt;
&lt;td style="border: 1px solid #e6e6e6; padding: .55em; line-height: 1.8;"&gt;昇る&lt;strong&gt;18時&lt;/strong&gt;→南中&lt;strong&gt;0時&lt;/strong&gt;→沈む&lt;strong&gt;6時&lt;/strong&gt;（夜通し見える）&lt;/td&gt;
&lt;td style="border: 1px solid #e6e6e6; padding: .55em; line-height: 1.8;"&gt;「夜中ずっと月」＝まず&lt;strong&gt;望月&lt;/strong&gt;&lt;/td&gt;
&lt;/tr&gt;
&lt;tr&gt;
&lt;td style="border: 1px solid #e6e6e6; padding: .55em; line-height: 1.8;"&gt;&lt;strong&gt;十六夜（いざよひ）&lt;/strong&gt;&lt;/td&gt;
&lt;td style="border: 1px solid #e6e6e6; padding: .55em; line-height: 1.8;"&gt;16日ごろ&lt;/td&gt;
&lt;td style="border: 1px solid #e6e6e6; padding: .55em; line-height: 1.8;"&gt;満月の翌日（少し欠け始め）&lt;/td&gt;
&lt;td style="border: 1px solid #e6e6e6; padding: .55em; line-height: 1.8;"&gt;望月より&lt;strong&gt;月の出が遅い&lt;/strong&gt;（目安：昇る&lt;strong&gt;19時&lt;/strong&gt;前後）&lt;/td&gt;
&lt;td style="border: 1px solid #e6e6e6; padding: .55em; line-height: 1.8;"&gt;「出てこようか迷う（いざよう）」＝&lt;strong&gt;出が遅い月&lt;/strong&gt;&lt;/td&gt;
&lt;/tr&gt;
&lt;tr&gt;
&lt;td style="border: 1px solid #e6e6e6; padding: .55em; line-height: 1.8;"&gt;&lt;strong&gt;立待月&lt;/strong&gt;&lt;/td&gt;
&lt;td style="border: 1px solid #e6e6e6; padding: .55em; line-height: 1.8;"&gt;17日ごろ&lt;/td&gt;
&lt;td style="border: 1px solid #e6e6e6; padding: .55em; line-height: 1.8;"&gt;欠け始め（満ち欠け下り坂）&lt;/td&gt;
&lt;td style="border: 1px solid #e6e6e6; padding: .55em; line-height: 1.8;"&gt;月の出がさらに遅い（目安：昇る&lt;strong&gt;20時&lt;/strong&gt;前後）&lt;/td&gt;
&lt;td style="border: 1px solid #e6e6e6; padding: .55em; line-height: 1.8;"&gt;「立って待てる」＝まだ待てる程度の遅さ&lt;/td&gt;
&lt;/tr&gt;
&lt;tr&gt;
&lt;td style="border: 1px solid #e6e6e6; padding: .55em; line-height: 1.8;"&gt;&lt;strong&gt;居待月&lt;/strong&gt;&lt;/td&gt;
&lt;td style="border: 1px solid #e6e6e6; padding: .55em; line-height: 1.8;"&gt;18日ごろ&lt;/td&gt;
&lt;td style="border: 1px solid #e6e6e6; padding: .55em; line-height: 1.8;"&gt;欠けていく&lt;/td&gt;
&lt;td style="border: 1px solid #e6e6e6; padding: .55em; line-height: 1.8;"&gt;さらに遅い（目安：昇る&lt;strong&gt;21時&lt;/strong&gt;前後）&lt;/td&gt;
&lt;td style="border: 1px solid #e6e6e6; padding: .55em; line-height: 1.8;"&gt;「座って待つ」＝待つ側の体勢が変わるほど遅い&lt;/td&gt;
&lt;/tr&gt;
&lt;tr&gt;
&lt;td style="border: 1px solid #e6e6e6; padding: .55em; line-height: 1.8;"&gt;&lt;strong&gt;寝待月&lt;/strong&gt;&lt;br /&gt;
&lt;span style="font-size: .92em; color: #555;"&gt;（臥待月）&lt;/span&gt;&lt;/td&gt;
&lt;td style="border: 1px solid #e6e6e6; padding: .55em; line-height: 1.8;"&gt;19日ごろ&lt;/td&gt;
&lt;td style="border: 1px solid #e6e6e6; padding: .55em; line-height: 1.8;"&gt;欠けていく&lt;/td&gt;
&lt;td style="border: 1px solid #e6e6e6; padding: .55em; line-height: 1.8;"&gt;かなり遅い（目安：昇る&lt;strong&gt;22時&lt;/strong&gt;前後）&lt;/td&gt;
&lt;td style="border: 1px solid #e6e6e6; padding: .55em; line-height: 1.8;"&gt;「寝て待つ」＝もう待ちきれない遅さ&lt;/td&gt;
&lt;/tr&gt;
&lt;tr&gt;
&lt;td style="border: 1px solid #e6e6e6; padding: .55em; line-height: 1.8;"&gt;&lt;strong&gt;有明月（ありあけづき）&lt;/strong&gt;&lt;/td&gt;
&lt;td style="border: 1px solid #e6e6e6; padding: .55em; line-height: 1.8;"&gt;月末寄り（下弦以降〜晦日前）&lt;/td&gt;
&lt;td style="border: 1px solid #e6e6e6; padding: .55em; line-height: 1.8;"&gt;欠けた月（明け方の月）&lt;/td&gt;
&lt;td style="border: 1px solid #e6e6e6; padding: .55em; line-height: 1.8;"&gt;昇る&lt;strong&gt;3時&lt;/strong&gt;→南中&lt;strong&gt;9時&lt;/strong&gt;→沈む&lt;strong&gt;15時&lt;/strong&gt;&lt;br /&gt;
&lt;span style="color: #555;"&gt;（朝になっても空に残りやすい）&lt;/span&gt;&lt;/td&gt;
&lt;td style="border: 1px solid #e6e6e6; padding: .55em; line-height: 1.8;"&gt;&lt;strong&gt;明け方に出て、朝も残る&lt;/strong&gt;月。太陽が出ると&lt;strong&gt;白く（青白く）&lt;/strong&gt;見えやすい。&lt;/td&gt;
&lt;/tr&gt;
&lt;tr&gt;
&lt;td style="border: 1px solid #e6e6e6; padding: .55em; line-height: 1.8;"&gt;&lt;strong&gt;三十日月&lt;/strong&gt;&lt;br /&gt;
&lt;span style="font-size: .92em; color: #555;"&gt;（晦日の月）&lt;/span&gt;&lt;/td&gt;
&lt;td style="border: 1px solid #e6e6e6; padding: .55em; line-height: 1.8;"&gt;30日（晦日）&lt;/td&gt;
&lt;td style="border: 1px solid #e6e6e6; padding: .55em; line-height: 1.8;"&gt;ほぼ新月（見えにくい）&lt;/td&gt;
&lt;td style="border: 1px solid #e6e6e6; padding: .55em; line-height: 1.8;"&gt;基本&lt;strong&gt;見えにくい／見えない&lt;/strong&gt;（朔に近い）&lt;/td&gt;
&lt;td style="border: 1px solid #e6e6e6; padding: .55em; line-height: 1.8;"&gt;「月が籠る」イメージで&lt;strong&gt;月籠り→晦&lt;/strong&gt;。&lt;br /&gt;
“月が見えない夜”の手がかりになります（説明は短くでOK）。&lt;/td&gt;
&lt;/tr&gt;
&lt;/tbody&gt;
&lt;/table&gt;
&lt;/div&gt;
&lt;div style="margin: 0 0 .95em;"&gt;
&lt;p style="margin: 0 0 .45em; font-weight: bold;"&gt;本文へ戻す3ステップ（設問処理の順番）&lt;/p&gt;
&lt;ul style="margin: 0; padding-left: 1.2em; line-height: 1.9;"&gt;
&lt;li&gt;① 呼び名から、&lt;strong&gt;日付の目安&lt;/strong&gt;と&lt;strong&gt;月の形&lt;/strong&gt;を即答で確定する。&lt;/li&gt;
&lt;li&gt;② 本文中の「&lt;strong&gt;昇る／南中／沈む&lt;/strong&gt;」「東／西」など、位置の手がかりを拾う。&lt;/li&gt;
&lt;li&gt;③ 「夕方／夜半／明け方」のどれかに落として、&lt;strong&gt;時刻推定&lt;/strong&gt;→設問へ戻る。&lt;/li&gt;
&lt;/ul&gt;
&lt;/div&gt;
&lt;div style="padding: .85em .9em; background: #fff; border: 1px solid #ededed; border-radius: 8px;"&gt;
&lt;p style="margin: 0 0 .55em; font-weight: bold;"&gt;ミニFAQ&lt;/p&gt;
&lt;p style="margin: 0 0 .6em; line-height: 1.85;"&gt;&lt;strong&gt;Q. 有明月はどんな月？なぜ“白い月”になる？&lt;/strong&gt;&lt;br /&gt;
A. &lt;strong&gt;明け方に出て朝も残る月&lt;/strong&gt;です。太陽が出る時間帯に重なるので、夜の黄色っぽい月よりも&lt;strong&gt;白く（青白く）&lt;/strong&gt;見えやすく、和歌では雪などに見立てられることもあります。&lt;/p&gt;
&lt;p style="margin: 0 0 .6em; line-height: 1.85;"&gt;&lt;strong&gt;Q. 古文の「月」は必ず満月のこと？&lt;/strong&gt;&lt;br /&gt;
A. そうとも限りません。古文は旧暦の世界なので、「何日ごろか」が分かると月の形も決まってきます。本文中の呼び名（十六夜・立待など）が出たら、まず&lt;strong&gt;満月ではない&lt;/strong&gt;可能性を疑うと整理が早いです。&lt;/p&gt;
&lt;p style="margin: 0; line-height: 1.85;"&gt;&lt;strong&gt;Q. 「月が西に沈む／東に見える」から何時と判断する？&lt;/strong&gt;&lt;br /&gt;
A. まず「その月が&lt;strong&gt;どの時刻帯に見える月か&lt;/strong&gt;」を表で押さえ、次に本文の描写が&lt;strong&gt;昇り（東）／南中（高い）／沈み（西）&lt;/strong&gt;のどれに当たるかを決めます。これで「夕方・夜半・明け方」の枠が固まり、設問の時刻に落としやすくなります。&lt;/p&gt;
&lt;/div&gt;
&lt;/section&gt;
&lt;p&gt;夏井(&lt;a href="https://natsui-sansu-juku.com/"&gt;中学受験専門夏井算数塾&lt;/a&gt;代表)：今回は、月という事です。&lt;br /&gt;
満ち欠けするものという話ですが、こちらは何ですか？&lt;/p&gt;
&lt;p&gt;&lt;img decoding="async" loading="lazy" class="alignnone wp-image-431" src="http://koten-kakitsubata.jp/wp-content/uploads/2023/05/百人一首05月-300x169.jpg" alt="百人一首の五月に関連するカードが並べられた画像。" width="634" height="357" srcset="https://koten-kakitsubata.jp/wp-content/uploads/2023/05/百人一首05月-300x169.jpg 300w, https://koten-kakitsubata.jp/wp-content/uploads/2023/05/百人一首05月-1024x576.jpg 1024w, https://koten-kakitsubata.jp/wp-content/uploads/2023/05/百人一首05月-768x432.jpg 768w, https://koten-kakitsubata.jp/wp-content/uploads/2023/05/百人一首05月-320x180.jpg 320w, https://koten-kakitsubata.jp/wp-content/uploads/2023/05/百人一首05月.jpg 1280w" sizes="(max-width: 634px) 100vw, 634px" /&gt;&lt;/p&gt;
&lt;p&gt;岡部：これは月が満月から新月へぐるっと回ってという事を表しています。&lt;br /&gt;
近代以前のカレンダーでは毎月一日というのは朔と言います。&lt;br /&gt;
月がたつから月たちで朔（ついたち）なんですが、&lt;br /&gt;
月が欠けている状態の事を朔（さく）と言います。&lt;br /&gt;
十五日になると月が満ちる訳ですが、それを望月と言います。&lt;br /&gt;
月が欠けたり満ちたりする天体の動きの事を朔望と言います。&lt;br /&gt;
&lt;strong&gt;これとカレンダーがリンクしている事を今日は理解して頂きたいという事になります。&lt;/strong&gt;&lt;/p&gt;
&lt;p&gt;三日月の「みか」というのは三日です。&lt;br /&gt;
まさに、月がたつ朔から数えて一、二、三、三日目前後です。&lt;br /&gt;
この辺りの月の事を三日月という訳です。&lt;br /&gt;
どんどん進んでいくと、七日目が上弦の月です。&lt;br /&gt;
古文では上弓張月と読む事もあります。&lt;br /&gt;
上弦というのは、数学の世界です。&lt;/p&gt;
&lt;p&gt;&lt;img decoding="async" loading="lazy" class="alignnone wp-image-432" src="http://koten-kakitsubata.jp/wp-content/uploads/2023/05/IMG_0304.jpg" alt="上弦の月の説明に関連するイラスト。カーブが弧を表し、真っ直ぐな部分が弦を表している" width="174" height="276" /&gt;&lt;br /&gt;
この真っすぐの所が弦で、カーブしてる所が弧ですが、&lt;strong&gt;&lt;span style="color: #000000;"&gt;弦の部分が上を向いているというのが上弦の月です。&lt;/span&gt;&lt;/strong&gt;ちなみに反対側は&lt;span style="color: #000000;"&gt;弦が下を向いている訳ですが、&lt;strong&gt;下弦の月&lt;/strong&gt;という訳です。&lt;/span&gt;&lt;br /&gt;
段々日が経っていき、十五日を望月と言います。&lt;br /&gt;
ちなみに十六日の月を十六夜月と言いますが、いざようというのは躊躇するという意味の動詞です。&lt;br /&gt;
ですから、月が十五日の月よりも出てくるのが遅くなる訳です。&lt;br /&gt;
出てこようか出てこまいかと躊躇っている、躊躇しているという事から十六夜月という訳です。&lt;br /&gt;
その後、十七日、十八日、十九日にも特別な名前が付いているので覚えて下さい。&lt;br /&gt;
十七日の月を立待月と言います。&lt;br /&gt;
月の出が段々遅くなってくる訳です。&lt;br /&gt;
18時くらいに月が出てくるのが段々19時20時と遅くなってくる訳ですが、最初のうちは月の出を立って待っていられる訳です。&lt;br /&gt;
ところがもう立って待っていられなくなったというので、居待月、座って待つ訳です。&lt;br /&gt;
十九日の頃になると、もう立っていられない訳です。&lt;br /&gt;
寝待月、臥待月と呼ばれる月になります。&lt;br /&gt;
段々下がってくると下弦の月になります。&lt;br /&gt;
これはもう夜の12時くらいに月が昇り始めるという事になります。&lt;br /&gt;
月末になってくると、月の出というのが明け方近くになってくる訳です。&lt;br /&gt;
皆さん冬なんか特にそうだと思いますが、朝8時とか9時ぐらいになってまだ西の空の太陽と反対側に真っ白い月が残っている事がありますよね。&lt;br /&gt;
あれを有明月と言います。&lt;br /&gt;
この有明月は大体真っ白い、青白い色をしていますので、これを雪に見立てるというような形で和歌の見立ての道具として使われる事も非常に多いです。&lt;br /&gt;
なので、その辺りを覚えて頂けると宜しいかなと思います。&lt;br /&gt;
三十日、三十ですから晦日です。三十で晦日です。&lt;br /&gt;
あるいは月が隠れてしまう、籠ってしまうので、月籠りという所から晦と呼んだりする事もあります。&lt;br /&gt;
いずれにせよ、ここが一周するのに29.5日掛かります。&lt;br /&gt;
ですから、月によっては29日の月もあれば30日の月もあります。&lt;br /&gt;
そういうのを&lt;strong&gt;大の月&lt;/strong&gt;、&lt;strong&gt;小の月&lt;/strong&gt;と言います。&lt;br /&gt;
どうも私たちは月というと、大層美しくてそれを眺めていたいと思ってしまうものですが、&lt;br /&gt;
&lt;span style="color: #0000ff;"&gt;古文の世界では必ずしも月は鑑賞の対象ではなかったようです。&lt;/span&gt;&lt;br /&gt;
月の面というか、&lt;strong&gt;月の顔そのものをまじまじと見る事は決して好ましい事だと考えられていなかったようです。&lt;/strong&gt;&lt;br /&gt;
実際月の面、月の顔について具体的に描かれている作品というのは実はそんなに多くはありません。&lt;br /&gt;
極々一部はありますが、古文の世界で月の表面、あるいは月の姿というものをどのように評価していたかというのが分かるのが竹取り物語の有名なシーンです。&lt;br /&gt;
高校によっては扱った事がある箇所かと思いますが、ちょっと読んでいきましょう。&lt;br /&gt;
春の初めより、かぐや姫、月のおもしろう出でたるを見て、春の初め頃、かぐや姫が月がとても情趣のあるように出てきたというのを見ました。&lt;br /&gt;
常よりも物思ひたるさまなり。&lt;br /&gt;
いつもよりも物思いが深いようである。&lt;br /&gt;
ある人の、「月の顔見るは、忌むこと」と制しけれども、ある人、召使いの女房か何かでしょうが、月の顔をじっと見るのは忌むべき事だと制します。&lt;br /&gt;
ともすれば、人間（ひとま）にも、人がいないタイミングです。も月を見ては、いみじく泣き給ふ。です。これはかぐや姫がいよいよ月に帰らねばならないという頃です。&lt;br /&gt;
満月になるとやたらと月を見ては泣いているというシーンですが、ここで大事なのは&lt;span style="color: #ff0000;"&gt;月の顔を見るは忌む事、と女房が制しているという事です。&lt;/span&gt;&lt;br /&gt;
月そのものが、月の光が趣深いというのは非常に和歌の中でよく出てくる訳ですが、月の表面をじっと見る、月の顔をじっと見というのは必ずしも好ましい事ではなかったようだという事になります。&lt;br /&gt;
&lt;!-- 中高・定期試験対策（古典専門塾かきつばた）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1.6;"&gt;【中高・定期試験対策】：&lt;br /&gt;
板書ノートや教科書ガイドの訳文暗記に頼らず、&lt;strong&gt;文法と読解を一体で鍛える個別指導&lt;/strong&gt;です。&lt;br /&gt;
定期試験の過去問や教科書本文をもとに、出題されやすいポイントを押さえながら読解演習を重ねることで、&lt;br /&gt;
一貫校の発展的なテストでも&lt;strong&gt;安定して高得点を狙える古典力&lt;/strong&gt;を身につけていきます。&lt;/p&gt;
&lt;p&gt;&lt;a style="background-color: #2e7d32; color: #ffffff; padding: 5px 10px; text-align: center; text-decoration: none; display: inline-block; font-size: 14px;" href="https://koten-kakitsubata.jp/school-exam/"&gt;&lt;br /&gt;
詳細を見る&lt;br /&gt;
&lt;/a&gt;&lt;/p&gt;
&lt;/div&gt;
&lt;/div&gt;
&lt;p&gt;夏井：ちなみに上弦と下弦がありますが、なぜ上でなぜ下なんですか？&lt;br /&gt;
岡部：月の上旬、旬というのは十日間の事を指します。&lt;br /&gt;
一日から十日までが上旬です。&lt;br /&gt;
十一日から二十日までが中旬。二十一日から三十日までが下旬という事で、旬というのは十日間を指します。&lt;br /&gt;
ですが、そうすると&lt;span style="color: #0000ff;"&gt;七日に生じる月の形が上旬なので上弓張月です。&lt;/span&gt;&lt;br /&gt;
同じように&lt;span style="color: #0000ff;"&gt;下旬の二十日過ぎ、二十一日前後になりますが、これが下弓張月という事になります。&lt;/span&gt;&lt;br /&gt;
なので、そこから取って上弦の月、下弦の月というのが一般的な説です。&lt;br /&gt;
この辺りはそれこそ小学校や中学校の理科でやったと思います。&lt;br /&gt;
それこそ復習ですが、これを分かっていないと、例えば物語の頭の所で今日は何月何日だ、というのが言ってあるとします。&lt;br /&gt;
そして、月が見えた、の月に傍線が引っ張ってあって、その月はどっちの方向に見えていますか？とか、あるいは月が西に沈むとしている、とかいうのが書いてある訳です。&lt;br /&gt;
それに対して、何時ですか？とか聞かれる訳です。&lt;br /&gt;
そういった問題を解く上で、ここを小中学校でやっているはずですが、&lt;strong&gt;もう一度ここで確認をさせて下さい。&lt;/strong&gt;&lt;/p&gt;
&lt;p&gt;まず朔もしくは晦日です。&lt;br /&gt;
一日、三十日は当然新月ですから一日中全部見えません。&lt;br /&gt;
というのは、太陽が昇る時間の朝6時と、&lt;span style="color: #ff0000;"&gt;太陽が沈む時間の夕方18時がぴったりそれと同期するように月が昇って沈むから見えない訳です。&lt;/span&gt;&lt;br /&gt;
段々三日月から先が見えていきます。&lt;br /&gt;
皆さん経験した事があると思いますが、三日月は夕方ぐらいの夜18時19時あたりの所から見えてくる訳です。&lt;br /&gt;
というのは、朝9時に昇って南中時刻が15時ですから、月の入りが21時です。&lt;br /&gt;
大体17時から21時の間に暗くなって、西の空に見えるのが三日月です。&lt;br /&gt;
上弦の月は、お昼12時から昇って夜の0時に沈みますので、夕方18時から0時までの間が見えている時間になります。&lt;br /&gt;
望月は言うまでもありません。&lt;br /&gt;
月の昇り、月の出、月の入は18時から6時まで夜中ずっと見えているのが望月という事になります。&lt;br /&gt;
ですから、月の出がどんどんここから先が遅くなっていく訳です。&lt;br /&gt;
さっき出てきた十六夜、立待、居待、寝待、というのは&lt;span style="color: #0000ff;"&gt;月の出が遅くなる事を言っているのだ&lt;/span&gt;、という事がお分かり頂けるかと思います。&lt;br /&gt;
下弦の月は0時から6時までです。&lt;br /&gt;
ここから先は西の空に見えるはずですが、太陽はもう出ている時間なので見えないという事になります。&lt;br /&gt;
有明の月は朝の3時から昇って夕方の15時に沈む訳ですが、15時から18時です。&lt;br /&gt;
冬だと朝になっても相変わらず東の空に見える訳ですが、これが真っ白な月として、青白い月として見えるという事になる訳です。&lt;br /&gt;
この辺りの所を既にやっている所ではありましょうが、もう一度整理してあげて下さい。&lt;br /&gt;
&lt;!-- 大学受験対策（古典専門塾かきつばた）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1.6;"&gt;【大学受験古典対策】：&lt;br /&gt;
共通テストから難関大の個別試験まで視野に入れ、&lt;strong&gt;読解・文法・語彙をまとめて鍛える個別カリキュラム&lt;/strong&gt;です。&lt;br /&gt;
志望校の過去問分析をもとに、頻出テーマの長文読解と記述答案の添削を繰り返し、&lt;strong&gt;入試本番で得点源になる古典力&lt;/strong&gt;を仕上げていきます。&lt;/p&gt;
&lt;p&gt;&lt;a style="background-color: #2e7d32; color: #ffffff; padding: 5px 10px; text-align: center; text-decoration: none; display: inline-block; font-size: 14px;" href="https://koten-kakitsubata.jp/enter-exam/"&gt;&lt;br /&gt;
詳細を見る&lt;br /&gt;
&lt;/a&gt;&lt;/p&gt;
&lt;/div&gt;
&lt;/div&gt;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blog%2F%25e3%2580%2590%25e8%25aa%25ad%25e8%25a7%25a3%25e3%2581%25ab%25e5%25bd%25b9%25e7%25ab%258b%25e3%2581%25a4%25e5%258f%25a4%25e5%2585%25b8%25e5%25b8%25b8%25e8%25ad%2598%25e3%2580%2591%25e6%259c%2588%25e3%2581%25ab%25e3%2581%25a4%25e3%2581%2584%25e3%2581%25a6%2F&amp;amp;t=%E3%80%90%E5%8F%A4%E5%85%B8%E5%B8%B8%E8%AD%98%E3%80%91%E6%9C%88%E3%81%AE%E6%BA%80%E3%81%A1%E6%AC%A0%E3%81%91%E3%81%A8%E5%91%BC%E3%81%B3%E5%90%8D%E3%81%BE%E3%81%A8%E3%82%81%EF%BD%9C%E6%9C%94%E3%83%BB%E6%9C%9B%E6%9C%88%E3%83%BB%E5%8D%81%E5%85%AD%E5%A4%9C%E3%83%BB%E6%9C%89%E6%98%8E%E3%81%AE%E6%9C%88%E3%81%BE%E3%81%A7%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blog%2F%25e3%2580%2590%25e8%25aa%25ad%25e8%25a7%25a3%25e3%2581%25ab%25e5%25bd%25b9%25e7%25ab%258b%25e3%2581%25a4%25e5%258f%25a4%25e5%2585%25b8%25e5%25b8%25b8%25e8%25ad%2598%25e3%2580%2591%25e6%259c%2588%25e3%2581%25ab%25e3%2581%25a4%25e3%2581%2584%25e3%2581%25a6%2F&amp;amp;text=%E3%80%90%E5%8F%A4%E5%85%B8%E5%B8%B8%E8%AD%98%E3%80%91%E6%9C%88%E3%81%AE%E6%BA%80%E3%81%A1%E6%AC%A0%E3%81%91%E3%81%A8%E5%91%BC%E3%81%B3%E5%90%8D%E3%81%BE%E3%81%A8%E3%82%81%EF%BD%9C%E6%9C%94%E3%83%BB%E6%9C%9B%E6%9C%88%E3%83%BB%E5%8D%81%E5%85%AD%E5%A4%9C%E3%83%BB%E6%9C%89%E6%98%8E%E3%81%AE%E6%9C%88%E3%81%BE%E3%81%A7%20%7C%20%E5%8F%A4%E5%85%B8%E5%B0%82%E9%96%80%E5%A1%BE%20%E3%81%8B%E3%81%8D%E3%81%A4%E3%81%B0%E3%81%9F" target="_blank" &gt;&lt;span class="vk_icon_w_r_sns_twitter icon_sns"&gt;&lt;/span&gt;&lt;span class="sns_txt"&gt;twitter&lt;/span&gt;&lt;/a&gt;&lt;/li&gt;&lt;li class="sb_copy sb_icon"&gt;&lt;button class="copy-button sb_icon_inner"data-clipboard-text="【古典常識】月の満ち欠けと呼び名まとめ｜朔・望月・十六夜・有明の月まで | 古典専門塾 かきつばた https://koten-kakitsubata.jp/blog/%e3%80%90%e8%aa%ad%e8%a7%a3%e3%81%ab%e5%bd%b9%e7%ab%8b%e3%81%a4%e5%8f%a4%e5%85%b8%e5%b8%b8%e8%ad%98%e3%80%91%e6%9c%88%e3%81%ab%e3%81%a4%e3%81%84%e3%81%a6/"&gt;&lt;span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</si>
  <si>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https://koten-kakitsubata.jp/blog/chinese-writing/
【検出された不自然ワード】
- 迷い
【本文】
------
&lt;div class="container my-4"&gt;
&lt;p&gt;&lt;!-- Hero Section --&gt;&lt;/p&gt;
&lt;div class="card shadow-sm mb-4 border-0" style="background: linear-gradient(135deg, #512da8, #00897b); color: #fff;"&gt;
&lt;div class="card-body p-4"&gt;
&lt;div class="d-flex flex-wrap justify-content-between align-items-center mb-2"&gt;&lt;span class="badge bg-warning text-dark mb-2" style="font-size: 0.8rem;"&gt;高校国語／漢文&lt;/span&gt;&lt;br /&gt;
&lt;span class="badge bg-light text-dark mb-2" style="font-size: 0.75rem;"&gt;対象：高校生〜大学受験生&lt;/span&gt;&lt;/div&gt;
&lt;h1 class="card-title mb-3" style="font-size: 2rem; line-height: 1.5;"&gt;&lt;/h1&gt;
&lt;p class="card-text mb-3" style="font-size: 0.98rem;"&gt;大学受験の古典（古文・漢文）をどう伸ばすかの全体像は、&lt;a href="https://koten-kakitsubata.jp/enter-exam/"&gt;&lt;strong&gt;大学受験の古典（古文・漢文）個別指導（全体像はこちら）&lt;/strong&gt;&lt;/a&gt;で確認できます。&lt;/p&gt;
&lt;p class="card-text mb-0" style="font-size: 0.98rem;"&gt;&lt;!-- 不足補完ブロック（即答パート）：漢文の一人称 --&gt;&lt;/p&gt;
&lt;div class="card shadow-sm mb-4 border-0"&gt;
&lt;div class="card-body"&gt;
&lt;h2 class="h4 mb-3"&gt;&lt;span style="color: #000000;"&gt;漢文の一人称（朕・妾・孤）を先に押さえる&lt;/span&gt;&lt;/h2&gt;
&lt;p class="mb-3"&gt;&lt;span style="color: #000000;"&gt;漢文の一人称は、書き下し文・現代語訳で言うところの&lt;strong&gt;「私」&lt;/strong&gt;に当たる語で、&lt;strong&gt;だれの発言（語り手）か&lt;/strong&gt;を見分ける手がかりになります。&lt;/span&gt;&lt;br /&gt;
&lt;span style="color: #000000;"&gt;とくに会話文や「〜曰く（いわく）」の場面では、一人称が分かるだけで人物関係が整理され、読み違いを減らしやすくなります。&lt;/span&gt;&lt;/p&gt;
&lt;div class="alert alert-info mb-3" role="alert"&gt;&lt;span style="color: #000000;"&gt;&lt;strong&gt;ここだけ先に：&lt;/strong&gt;本文にも出てくる「&lt;strong&gt;朕・妾・孤&lt;/strong&gt;」は、入試漢文で見かけやすい&lt;strong&gt;代表例&lt;/strong&gt;です。まずはこの3つからで十分です。&lt;/span&gt;&lt;/div&gt;
&lt;h3 class="h5 mb-2"&gt;&lt;span style="color: #000000;"&gt;代表例（朕・妾・孤）&lt;/span&gt;&lt;/h3&gt;
&lt;div class="table-responsive mb-3"&gt;
&lt;table class="table table-bordered table-hover align-middle mb-0"&gt;
&lt;thead class="text-center" style="background-color: #e3f2fd;"&gt;
&lt;tr&gt;
&lt;th scope="col"&gt;漢字&lt;/th&gt;
&lt;th scope="col"&gt;読み&lt;/th&gt;
&lt;th scope="col"&gt;だれが使うか（目安）&lt;/th&gt;
&lt;th scope="col"&gt;本文での役割&lt;/th&gt;
&lt;/tr&gt;
&lt;/thead&gt;
&lt;tbody&gt;
&lt;tr&gt;
&lt;td class="fw-bold text-center"&gt;朕&lt;/td&gt;
&lt;td class="text-center"&gt;ちん&lt;/td&gt;
&lt;td&gt;皇帝（君主）の一人称&lt;/td&gt;
&lt;td&gt;語り手が「君主側」である合図になりやすい。命令・判断・褒賞などの文脈と結びつくことが多い。&lt;/td&gt;
&lt;/tr&gt;
&lt;tr&gt;
&lt;td class="fw-bold text-center"&gt;妾&lt;/td&gt;
&lt;td class="text-center"&gt;しょう&lt;/td&gt;
&lt;td&gt;女性の一人称&lt;/td&gt;
&lt;td&gt;語り手が「女性」である手がかり。人物関係や心情の読み取りが安定しやすい。&lt;/td&gt;
&lt;/tr&gt;
&lt;tr&gt;
&lt;td class="fw-bold text-center"&gt;孤&lt;/td&gt;
&lt;td class="text-center"&gt;こ&lt;/td&gt;
&lt;td&gt;王様の一人称（「孤独の孤」）&lt;/td&gt;
&lt;td&gt;こちらも君主側の発言の合図になりやすい。会話の主導権・立場の整理に役立つ。&lt;/td&gt;
&lt;/tr&gt;
&lt;/tbody&gt;
&lt;/table&gt;
&lt;/div&gt;
&lt;h3 class="h5 mb-2"&gt;1分でできる見分け方&lt;/h3&gt;
&lt;ul class="mb-3"&gt;
&lt;li&gt;&lt;span style="color: #000000;"&gt;&lt;strong&gt;会話の形を先に探す&lt;/strong&gt;：曰く／問ふ などが出たら、まず「だれの発言か」を確定すると迷いにくい。&lt;/span&gt;&lt;/li&gt;
&lt;li&gt;&lt;span style="color: #000000;"&gt;&lt;strong&gt;一人称を拾って立場を仮置き&lt;/strong&gt;：朕・孤なら君主側、妾なら女性側――いったん仮置きして、次の文でズレがないか確認する。&lt;/span&gt;&lt;/li&gt;
&lt;li&gt;&lt;span style="color: #000000;"&gt;&lt;strong&gt;語り手に合う文脈かで補強&lt;/strong&gt;：君主の一人称なら命令・判断の調子になりやすい、など文脈とセットで見る。&lt;/span&gt;&lt;/li&gt;
&lt;li&gt;&lt;span style="color: #000000;"&gt;&lt;strong&gt;分からないときは主語を補って読む&lt;/strong&gt;：「（私は）〜と思う」のように仮の主語を置き、意味が自然につながる方を採用する。&lt;/span&gt;&lt;/li&gt;
&lt;/ul&gt;
&lt;p class="mb-0"&gt;&lt;span style="color: #000000;"&gt;続きは本文の&lt;strong&gt;「4-1. 漢文に特有の人称・表現を押さえる」&lt;/strong&gt;で、重要語の考え方（どこまで覚えるか）と合わせて整理しています。&lt;/span&gt;&lt;br /&gt;
&lt;span style="color: #000000;"&gt;まずは上の表だけ押さえてから本文に進むと、単語パートの理解がスムーズになります。&lt;/span&gt;&lt;/p&gt;
&lt;/div&gt;
&lt;/div&gt;
&lt;/div&gt;
&lt;/div&gt;
&lt;p&gt;&lt;!-- YouTube セクション --&gt;&lt;/p&gt;
&lt;div class="card shadow-sm mb-4 border-0"&gt;
&lt;div class="card-body"&gt;
&lt;h2 class="h5 mb-3"&gt;動画で学ぶ：漢文はどう勉強する？（かきつばた × 夏井算数塾 対談）&lt;/h2&gt;
&lt;div class="ratio ratio-16x9 mb-3"&gt;&lt;iframe title="YouTube video player" src="https://www.youtube.com/embed/bvBLthXiRi0" width="560" height="315" frameborder="0" allowfullscreen="allowfullscreen"&gt;&lt;/iframe&gt;&lt;/div&gt;
&lt;p class="mb-0"&gt;古典専門塾かきつばた講師・岡部と、&lt;br /&gt;
中学受験専門 &lt;a href="https://natsui-sansu-juku.com/" target="_blank" rel="noopener noreferrer"&gt;夏井算数塾&lt;/a&gt;代表・夏井による対談形式で、&lt;br /&gt;
&lt;strong&gt;漢文学習でまず押さえるべきポイント&lt;/strong&gt;を解説しています。本文とあわせて視聴することで、理解が一層深まります。&lt;/p&gt;
&lt;/div&gt;
&lt;/div&gt;
&lt;p&gt;&lt;!-- 1. 何から始めたらいい？全体像 --&gt;&lt;/p&gt;
&lt;div class="card shadow-sm mb-4 border-0"&gt;
&lt;div class="card-body"&gt;
&lt;h2 class="h4 mb-3"&gt;1. 何から始めたらいい？大学入試漢文のレベルと全体像&lt;/h2&gt;
&lt;p&gt;まず大前提として、&lt;strong&gt;大学入試で要求される漢文のレベルは決して高くありません。&lt;/strong&gt;&lt;/p&gt;
&lt;blockquote class="border-start ps-3" style="border-color: #512da8 !important;"&gt;&lt;p&gt;「大学入試漢文が要求しているレベルというのは、全然お話にならないレベルだという事です。&lt;br /&gt;
はっきり言えば、英語で言えばアルファベットが書けます、というレベルしか要求していません。」&lt;/p&gt;&lt;/blockquote&gt;
&lt;p&gt;一方で、古文については高校〜大学入試レベルの文法や読解がきちんと身についていれば、&lt;br /&gt;
大学で新しく文法を学び直す必要がないほどの完成度が求められます。&lt;br /&gt;
それに比べると、&lt;strong&gt;漢文で「やらなければいけないこと」はかなり限られている&lt;/strong&gt;と言えます。&lt;/p&gt;
&lt;div class="table-responsive mb-3"&gt;
&lt;table class="table table-bordered table-hover align-middle mb-0"&gt;
&lt;thead class="text-center" style="background-color: #e8eaf6;"&gt;
&lt;tr&gt;
&lt;th scope="col"&gt;項目&lt;/th&gt;
&lt;th scope="col"&gt;古文&lt;/th&gt;
&lt;th scope="col"&gt;漢文（大学入試）&lt;/th&gt;
&lt;/tr&gt;
&lt;/thead&gt;
&lt;tbody&gt;
&lt;tr&gt;
&lt;td class="fw-bold"&gt;要求レベル&lt;/td&gt;
&lt;td&gt;文法・読解ともに高い完成度が必要&lt;/td&gt;
&lt;td&gt;入門にすらならないレベル（範囲が限定的）&lt;/td&gt;
&lt;/tr&gt;
&lt;tr&gt;
&lt;td class="fw-bold"&gt;学習内容&lt;/td&gt;
&lt;td&gt;活用・助動詞・敬語・和歌など広範囲&lt;/td&gt;
&lt;td&gt;返り点・句法・基本語・思想キーワードなどに絞られる&lt;/td&gt;
&lt;/tr&gt;
&lt;tr&gt;
&lt;td class="fw-bold"&gt;イメージ&lt;/td&gt;
&lt;td&gt;「古典読解の土台を作る本格学習」&lt;/td&gt;
&lt;td&gt;「効率よく仕上げれば得点源にしやすい科目」&lt;/td&gt;
&lt;/tr&gt;
&lt;/tbody&gt;
&lt;/table&gt;
&lt;/div&gt;
&lt;p class="mb-0"&gt;だからこそ、漢文では&lt;strong&gt;限られた範囲を整理して学ぶこと&lt;/strong&gt;が重要です。&lt;br /&gt;
やみくもに問題演習をするのではなく、次のような基本要素から優先順位をつけて取り組みましょう。&lt;/p&gt;
&lt;/div&gt;
&lt;/div&gt;
&lt;p&gt;&lt;!-- 2. まず身につけたい「返り点」と「句法」 --&gt;&lt;/p&gt;
&lt;div class="card shadow-sm mb-4 border-0"&gt;
&lt;div class="card-body"&gt;
&lt;h2 class="h4 mb-3"&gt;2. 最優先は「返り点」と「句法」を固めること&lt;/h2&gt;
&lt;p class="mb-3"&gt;大学入試レベルの漢文で、まず最初にしっかり身につけたいのは次の二つです。&lt;/p&gt;
&lt;ul class="mb-3"&gt;
&lt;li&gt;&lt;strong&gt;返り点を正しく打ち・読めること&lt;/strong&gt;&lt;/li&gt;
&lt;li&gt;&lt;strong&gt;基本的な句法（再読文字・否定・疑問／反語など）を押さえること&lt;/strong&gt;&lt;/li&gt;
&lt;/ul&gt;
&lt;h3 class="h5 mb-2"&gt;2-1. 返り点が読めるようにする&lt;/h3&gt;
&lt;p&gt;漢文を日本語として読み下す際の大前提が、&lt;strong&gt;返り点&lt;/strong&gt;です。&lt;br /&gt;
特に、&lt;strong&gt;一二点＋レ点／上下点＋レ点&lt;/strong&gt;といった少しひねったタイプの返り点は、意識的な練習が必要になります。&lt;/p&gt;
&lt;p class="mb-3"&gt;こうしたパターンは、&lt;strong&gt;早い段階で集中的に練習しておくこと&lt;/strong&gt;が大切です。&lt;br /&gt;
最初は時間がかかっても構いません。正しく読み下せるようになるまで繰り返しましょう。&lt;/p&gt;
&lt;h3 class="h5 mb-2"&gt;2-2. 句法はグループごとにまとめて覚える&lt;/h3&gt;
&lt;p&gt;漢文の句法は、多くの問題集・参考書で次のように&lt;strong&gt;あらかじめグルーピング&lt;/strong&gt;されています。&lt;/p&gt;
&lt;div class="table-responsive mb-3"&gt;
&lt;table class="table table-bordered table-hover align-middle mb-0"&gt;
&lt;thead class="text-center" style="background-color: #fff3e0;"&gt;
&lt;tr&gt;
&lt;th scope="col"&gt;句法グループ&lt;/th&gt;
&lt;th scope="col"&gt;主な内容&lt;/th&gt;
&lt;th scope="col"&gt;覚える目安&lt;/th&gt;
&lt;/tr&gt;
&lt;/thead&gt;
&lt;tbody&gt;
&lt;tr&gt;
&lt;td class="fw-bold"&gt;再読文字&lt;/td&gt;
&lt;td&gt;「未だ〜ず」「将に〜んとす」など&lt;/td&gt;
&lt;td&gt;代表的な形と訳を確実に&lt;/td&gt;
&lt;/tr&gt;
&lt;tr&gt;
&lt;td class="fw-bold"&gt;否定&lt;/td&gt;
&lt;td&gt;「不」「非」「無」「勿」などの否定表現&lt;/td&gt;
&lt;td&gt;二重否定も含めてパターンで暗記&lt;/td&gt;
&lt;/tr&gt;
&lt;tr&gt;
&lt;td class="fw-bold"&gt;疑問・反語&lt;/td&gt;
&lt;td&gt;「〜や」「〜か」「〜乎」など&lt;/td&gt;
&lt;td&gt;疑問か反語かの見分け方を確認&lt;/td&gt;
&lt;/tr&gt;
&lt;tr&gt;
&lt;td class="fw-bold"&gt;抑揚・比較ほか&lt;/td&gt;
&lt;td&gt;強調・比況・比較などの表現&lt;/td&gt;
&lt;td&gt;頻出の決まり文句を押さえる&lt;/td&gt;
&lt;/tr&gt;
&lt;/tbody&gt;
&lt;/table&gt;
&lt;/div&gt;
&lt;p&gt;多くの参考書は、まずこのような句法パートを学んだあとに、&lt;strong&gt;実際の長文（次第・共通テスト過去問など）でまとめて演習&lt;/strong&gt;できる構成になっています。&lt;/p&gt;
&lt;p class="mb-3"&gt;大切なのは、本文中で句法が出てきたときに、&lt;br /&gt;
&lt;strong&gt;「これはさっきやった否定だ」「今のは二重否定のパターンだ」と意識して解けるか&lt;/strong&gt;&lt;br /&gt;
という点です。&lt;/p&gt;
&lt;div class="alert alert-info mb-0" role="alert"&gt;「夏休みに2週間集中すれば終わる」という勉強法もありますが、&lt;br /&gt;
一気に覚えても忘れやすく、万人向けではありません。&lt;br /&gt;
&lt;strong&gt;早めに句法を始めて、短時間でも良いので継続的に復習していく&lt;/strong&gt;方が、安定した実力につながります。&lt;/div&gt;
&lt;/div&gt;
&lt;/div&gt;
&lt;p&gt;&lt;!-- 3. 漢文の音読の必要性 --&gt;&lt;/p&gt;
&lt;div class="card shadow-sm mb-4 border-0"&gt;
&lt;div class="card-body"&gt;
&lt;h2 class="h4 mb-3"&gt;3. 漢文はなぜ「音読」が大事なのか&lt;/h2&gt;
&lt;p&gt;古文と漢文はセットで扱われることが多いですが、&lt;strong&gt;勉強法まで同じと考えるのは危険&lt;/strong&gt;です。&lt;br /&gt;
特に漢文では、&lt;strong&gt;音読&lt;/strong&gt;が想像以上に重要な役割を果たします。&lt;/p&gt;
&lt;h3 class="h5 mb-2"&gt;3-1. 漢文はリズム良く読み下すように作られている&lt;/h3&gt;
&lt;p&gt;漢文は、書き下し・読み下しをするときに、&lt;strong&gt;リズミカルに読めるように作られている&lt;/strong&gt;ことが多い文章です。&lt;/p&gt;
&lt;blockquote class="border-start ps-3" style="border-color: #00897b !important;"&gt;&lt;p&gt;「漢文というのは割合に書き下し読み下しをする際というのが、往々にしてリズミカルになっています。&lt;br /&gt;
読んでいて気持ちいいように読み下すように作ってあります。」&lt;/p&gt;&lt;/blockquote&gt;
&lt;p&gt;そのリズムを&lt;strong&gt;声に出して体得すること&lt;/strong&gt;で、句読点の位置や意味の切れ目が自然と分かるようになり、&lt;br /&gt;
読解の負担が減っていきます。&lt;/p&gt;
&lt;h3 class="h5 mb-2"&gt;3-2. 二項対立を意識しながら読む&lt;/h3&gt;
&lt;p&gt;漢文では、&lt;strong&gt;二項対立（AとBを対比させながら話を進める構成）&lt;/strong&gt;で文章が書かれていることが非常に多くなります。&lt;/p&gt;
&lt;p class="mb-3"&gt;たとえば「君子と小人」「仁と利」「道と術」など、対になる概念を対比しながら論を進めるスタイルです。&lt;br /&gt;
こうした構造を意識しながら音読することで、&lt;br /&gt;
&lt;strong&gt;話の流れや筆者の主張がつかみやすくなる&lt;/strong&gt;というメリットがあります。&lt;/p&gt;
&lt;div class="alert alert-secondary mb-0" role="alert"&gt;
&lt;p&gt;&lt;strong&gt;音読のポイント&lt;/strong&gt;&lt;/p&gt;
&lt;ul class="mb-0 mt-2"&gt;
&lt;li&gt;返り点を意識しながら、書き下し文をゆっくり声に出して読む&lt;/li&gt;
&lt;li&gt;対比表現（〜は…、〜は…）が出てきたら、&lt;strong&gt;声のトーンを変えて区別&lt;/strong&gt;して読む&lt;/li&gt;
&lt;li&gt;同じ文章を何度も音読し、リズムと語順の感覚を身につける&lt;/li&gt;
&lt;/ul&gt;
&lt;/div&gt;
&lt;/div&gt;
&lt;/div&gt;
&lt;p&gt;&lt;!-- 4. 漢文単語をどう覚えるか --&gt;&lt;/p&gt;
&lt;div class="card shadow-sm mb-4 border-0"&gt;
&lt;div class="card-body"&gt;
&lt;h2 class="h4 mb-3"&gt;4. 漢文単語はどこまで覚える？重要語と思想キーワード&lt;/h2&gt;
&lt;p&gt;古文と同様に、漢文にも&lt;strong&gt;覚えておくべき単語・表現&lt;/strong&gt;があります。&lt;br /&gt;
ただし、闇雲にすべてを暗記するのではなく、&lt;strong&gt;「漢文特有の語」と「思想キーワード」に絞る&lt;/strong&gt;のがポイントです。&lt;/p&gt;
&lt;h3 class="h5 mb-2"&gt;4-1. 漢文に特有の人称・表現を押さえる&lt;/h3&gt;
&lt;p&gt;代表的なものとして、次のような&lt;strong&gt;漢文特有の一人称&lt;/strong&gt;があります。&lt;/p&gt;
&lt;div class="table-responsive mb-3"&gt;
&lt;table class="table table-bordered table-hover align-middle mb-0"&gt;
&lt;thead class="text-center" style="background-color: #e3f2fd;"&gt;
&lt;tr&gt;
&lt;th scope="col"&gt;漢字&lt;/th&gt;
&lt;th scope="col"&gt;読み&lt;/th&gt;
&lt;th scope="col"&gt;意味・用法&lt;/th&gt;
&lt;/tr&gt;
&lt;/thead&gt;
&lt;tbody&gt;
&lt;tr&gt;
&lt;td class="fw-bold text-center"&gt;朕&lt;/td&gt;
&lt;td class="text-center"&gt;ちん&lt;/td&gt;
&lt;td&gt;皇帝の一人称&lt;/td&gt;
&lt;/tr&gt;
&lt;tr&gt;
&lt;td class="fw-bold text-center"&gt;妾&lt;/td&gt;
&lt;td class="text-center"&gt;しょう&lt;/td&gt;
&lt;td&gt;女性の一人称&lt;/td&gt;
&lt;/tr&gt;
&lt;tr&gt;
&lt;td class="fw-bold text-center"&gt;孤&lt;/td&gt;
&lt;td class="text-center"&gt;こ&lt;/td&gt;
&lt;td&gt;王様の一人称（「孤独の孤」）&lt;/td&gt;
&lt;/tr&gt;
&lt;/tbody&gt;
&lt;/table&gt;
&lt;/div&gt;
&lt;p class="mb-3"&gt;こうした&lt;strong&gt;漢文特有の語を知らないと、そもそも文章が読めない&lt;/strong&gt;場面も多いため、最優先で暗記しておきましょう。&lt;/p&gt;
&lt;h3 class="h5 mb-2"&gt;4-2. 思想キーワードと多義語を押さえる&lt;/h3&gt;
&lt;p&gt;漢文で扱われる文章は、儒学・法家などの&lt;strong&gt;思想史&lt;/strong&gt;に関わる内容が多くなります。&lt;br /&gt;
そのため、思想に関するキーワードを知っているかどうかで、&lt;br /&gt;
&lt;strong&gt;本文の理解度が大きく変わる&lt;/strong&gt;ことがあります。&lt;/p&gt;
&lt;p&gt;さらに、漢文には&lt;strong&gt;多義語&lt;/strong&gt;が多く、意外な意味を持つ語がしばしば出題されます。&lt;br /&gt;
ただし、出題されやすい多義語はある程度決まっており、&lt;br /&gt;
良質な参考書では&lt;strong&gt;巻末などに「漢文重要語」「多義語」リスト&lt;/strong&gt;として整理されていることが多いです。&lt;/p&gt;
&lt;blockquote class="border-start ps-3" style="border-color: #c62828 !important;"&gt;&lt;p&gt;「一部いい参考書は後ろに出題されやすい多義語とか、あるいは漢文重要語みたいな形で&lt;br /&gt;
大体20語から100語ぐらい教材によって整理されていますので、それはきちんと見ておくという事が大事になるかと思います。」&lt;/p&gt;&lt;/blockquote&gt;
&lt;p class="mb-0"&gt;まずは&lt;strong&gt;20〜100語程度の重要語をきちんと確認&lt;/strong&gt;し、&lt;br /&gt;
単語帳やカードで繰り返しチェックするだけでも、読解の安定感が大きく変わります。&lt;/p&gt;
&lt;/div&gt;
&lt;/div&gt;
&lt;p&gt;&lt;!-- 5. 古文の知識は漢文の「土台」になる --&gt;&lt;/p&gt;
&lt;div class="card shadow-sm mb-4 border-0"&gt;
&lt;div class="card-body"&gt;
&lt;h2 class="h4 mb-3"&gt;5. 古文の知識は漢文の「土台」になる&lt;/h2&gt;
&lt;p&gt;書き下し文・読み下し文とは、&lt;br /&gt;
&lt;strong&gt;「古代の中国語（原文）を古代日本語（古文）に翻訳したもの」&lt;/strong&gt;&lt;br /&gt;
と言い換えることができます。&lt;/p&gt;
&lt;blockquote class="border-start ps-3" style="border-color: #00897b !important;"&gt;&lt;p&gt;「漢文というのは古代の中国語を古代日本語で翻訳するというのが書き下し読み下しになります。&lt;br /&gt;
その書き下したもの読み下したものを現代語訳するものというのが現代語訳という事になる訳です。」&lt;/p&gt;&lt;/blockquote&gt;
&lt;p&gt;つまり、書き下した漢文を読むためには、&lt;br /&gt;
&lt;strong&gt;古文で学んだ助動詞・動詞の活用や接続の知識&lt;/strong&gt;が欠かせません。&lt;br /&gt;
古文文法があやふやなままでは、漢文を訓読することは難しくなります。&lt;/p&gt;
&lt;div class="alert alert-warning mb-3" role="alert"&gt;少なくとも&lt;strong&gt;古文の助動詞&lt;/strong&gt;については、活用・意味・接続を徹底しておくことが、&lt;br /&gt;
漢文読解の大きな助けになります。&lt;/div&gt;
&lt;h3 class="h5 mb-2"&gt;古文と漢文を「別物」としすぎない&lt;/h3&gt;
&lt;p class="mb-0"&gt;漢文を読み下した結果、&lt;strong&gt;ほとんど古文そのものの形&lt;/strong&gt;になることも珍しくありません。&lt;br /&gt;
古文と漢文をまったく別の科目として扱うのではなく、&lt;br /&gt;
&lt;strong&gt;「古文の文法力を土台にして、漢文を上に積み上げる」&lt;/strong&gt;イメージで学習を進めると効率的です。&lt;/p&gt;
&lt;/div&gt;
&lt;/div&gt;
&lt;p&gt;&lt;!-- 6. まとめ --&gt;&lt;/p&gt;
&lt;div class="card shadow-sm mb-4 border-0"&gt;
&lt;div class="card-body"&gt;
&lt;h2 class="h4 mb-3"&gt;6. まとめ：漢文は「範囲が限られた得点源」になる&lt;/h2&gt;
&lt;p class="mb-3"&gt;漢文は、大学入試で要求される範囲が比較的限られているため、&lt;br /&gt;
&lt;strong&gt;正しい順番で学べば大きな得点源になりやすい分野&lt;/strong&gt;です。&lt;/p&gt;
&lt;ul class="mb-4"&gt;
&lt;li&gt;大学入試漢文の要求レベルは高くなく、&lt;strong&gt;やるべきことが限定されている&lt;/strong&gt;&lt;/li&gt;
&lt;li&gt;最優先は、&lt;strong&gt;返り点を正しく読めること&lt;/strong&gt;と、再読文字・否定などの&lt;strong&gt;基本句法&lt;/strong&gt;を押さえること&lt;/li&gt;
&lt;li&gt;句法はグループごとに整理されているので、&lt;strong&gt;パターンで覚える&lt;/strong&gt;と効率的&lt;/li&gt;
&lt;li&gt;音読を通して、&lt;strong&gt;リズムと二項対立の構造&lt;/strong&gt;を体で覚える&lt;/li&gt;
&lt;li&gt;漢文特有の一人称や思想キーワード、多義語など、&lt;strong&gt;重要語だけを重点的に暗記&lt;/strong&gt;する&lt;/li&gt;
&lt;li&gt;書き下し文を読むには、&lt;strong&gt;古文文法（特に助動詞）の知識が不可欠&lt;/strong&gt;&lt;/li&gt;
&lt;/ul&gt;
&lt;p class="mb-0"&gt;一度にすべてを完璧にしようとするのではなく、&lt;br /&gt;
&lt;strong&gt;「返り点 → 句法 → 音読 → 単語 → 古文との連携」&lt;/strong&gt;&lt;br /&gt;
の順番で少しずつ積み上げていけば、漢文は必ず「読める」科目になります。&lt;br /&gt;
自分のペースを大切にしながら、今日から一歩ずつ取り組んでいきましょう。&lt;/p&gt;
&lt;/div&gt;
&lt;/div&gt;
&lt;/div&gt;
&lt;p&gt;&lt;!-- CTAセクション：漢文を得点源にしたい方へ --&gt;&lt;/p&gt;
&lt;div class="card shadow-sm mb-4 border-0"&gt;
&lt;div class="card-body p-4" style="background: #f3f4ff;"&gt;
&lt;div class="row align-items-center"&gt;
&lt;div class="col-md-8 mb-3 mb-md-0"&gt;
&lt;h2 class="h4 mb-3" style="color: #283593;"&gt;漢文・古文を「まとめて得点源」にしたい方へ&lt;/h2&gt;
&lt;p class="mb-2" style="font-size: 0.98rem; color: #333;"&gt;返り点・句法・音読・単語……やるべきことは分かっていても、&lt;br /&gt;
&lt;strong&gt;「どこから・どの順番で進めればいいか」&lt;/strong&gt;となると一人では不安になりがちです。&lt;/p&gt;
&lt;p class="mb-2" style="font-size: 0.98rem; color: #333;"&gt;古典専門塾かきつばたでは、&lt;br /&gt;
&lt;strong&gt;完全１対１の個別指導&lt;/strong&gt;で、古文・漢文の基礎固めから入試レベルの仕上げまでをフルサポート。&lt;br /&gt;
返り点や句法の整理から、志望校の過去問演習まで、&lt;br /&gt;
一人ひとりの状況に合わせて学習プランを組み立てます。&lt;/p&gt;
&lt;p class="mb-2" style="font-size: 0.98rem; color: #333;"&gt;大学受験の古典（古文・漢文）における指導方針・対応範囲・授業形態の全体像は、&lt;a href="https://koten-kakitsubata.jp/enter-exam/"&gt;&lt;strong&gt;大学受験の古典（古文・漢文）個別指導（全体像はこちら）&lt;/strong&gt;&lt;/a&gt;で確認できます。&lt;/p&gt;
&lt;p class="mb-0" style="font-size: 0.95rem; color: #333;"&gt;オンライン授業にも対応しているので、通塾の負担なく、&lt;br /&gt;
自宅から古典の学習を進めることができます。&lt;/p&gt;
&lt;/div&gt;
&lt;div class="col-md-4 text-md-end text-center"&gt;
&lt;p&gt;&lt;a class="btn mb-2 w-100" style="font-weight: bold; background-color: #3949ab; color: #fff; border: none;" href="https://koten-kakitsubata.jp/kouza/" target="_blank" rel="noopener noreferrer"&gt;&lt;br /&gt;
開講講座の一覧を見る&lt;br /&gt;
&lt;/a&gt;&lt;br /&gt;
&lt;a class="btn w-100" style="font-weight: bold; border: 1px solid #3949ab; color: #3949ab; background-color: #ffffff;" href="https://koten-kakitsubata.jp/inquiry/" target="_blank" rel="noopener noreferrer"&gt;&lt;br /&gt;
無料相談・お問い合わせはこちら&lt;br /&gt;
&lt;/a&gt;&lt;/p&gt;
&lt;p class="mt-2 mb-0" style="font-size: 0.85rem; color: #555;"&gt;「漢文の始め方を相談したい」「古文と一緒に組み立ててほしい」など、&lt;br /&gt;
具体的なご相談も歓迎です。&lt;/p&gt;
&lt;/div&gt;
&lt;/div&gt;
&lt;/div&gt;
&lt;/div&gt;
&lt;p&gt;&lt;!-- [ /.socialSet ] --&gt;&lt;/p&gt;
&lt;div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blog%2Fchinese-writing%2F&amp;amp;t=%E6%BC%A2%E6%96%87%E3%81%AF%E6%9C%AC%E5%BD%93%E3%81%AB%E7%B0%A1%E5%8D%98%EF%BC%9F%EF%BD%9C%E5%85%B1%E9%80%9A%E3%83%86%E3%82%B9%E3%83%88%E3%83%BB%E5%A4%A7%E5%AD%A6%E5%85%A5%E8%A9%A6%E3%81%A7%E6%BA%80%E7%82%B9%E3%82%92%E7%8B%99%E3%81%86%E3%81%9F%E3%82%81%E3%81%AE%E5%9F%BA%E7%A4%8E%E5%8B%89%E5%BC%B7%E6%B3%95%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blog%2Fchinese-writing%2F&amp;amp;text=%E6%BC%A2%E6%96%87%E3%81%AF%E6%9C%AC%E5%BD%93%E3%81%AB%E7%B0%A1%E5%8D%98%EF%BC%9F%EF%BD%9C%E5%85%B1%E9%80%9A%E3%83%86%E3%82%B9%E3%83%88%E3%83%BB%E5%A4%A7%E5%AD%A6%E5%85%A5%E8%A9%A6%E3%81%A7%E6%BA%80%E7%82%B9%E3%82%92%E7%8B%99%E3%81%86%E3%81%9F%E3%82%81%E3%81%AE%E5%9F%BA%E7%A4%8E%E5%8B%89%E5%BC%B7%E6%B3%95%20%7C%20%E5%8F%A4%E5%85%B8%E5%B0%82%E9%96%80%E5%A1%BE%20%E3%81%8B%E3%81%8D%E3%81%A4%E3%81%B0%E3%81%9F" target="_blank" &gt;&lt;span class="vk_icon_w_r_sns_twitter icon_sns"&gt;&lt;/span&gt;&lt;span class="sns_txt"&gt;twitter&lt;/span&gt;&lt;/a&gt;&lt;/li&gt;&lt;li class="sb_copy sb_icon"&gt;&lt;button class="copy-button sb_icon_inner"data-clipboard-text="漢文は本当に簡単？｜共通テスト・大学入試で満点を狙うための基礎勉強法 | 古典専門塾 かきつばた https://koten-kakitsubata.jp/blog/chinese-writing/"&gt;&lt;span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</si>
  <si>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https://koten-kakitsubata.jp/company/
【検出された不自然ワード】
- 型
【本文】
------
&lt;p&gt;「古典専門塾　かきつばた」は株式会社アリスメティカジャパンにより運営されております。&lt;/p&gt;
&lt;h2&gt;会社概要&lt;/h2&gt;
&lt;h3&gt;社名&lt;/h3&gt;
&lt;p&gt;株式会社アリスメティカジャパン&lt;br /&gt;
Arithmetica Japan Co., Ltd.&lt;/p&gt;
&lt;p&gt;&lt;a href="http://arithmetica.jp/wp/wp-content/uploads/2016/08/yoko.png" rel="attachment wp-att-737"&gt;&lt;img decoding="async" class="alignnone size-medium wp-image-737" src="http://arithmetica.jp/wp/wp-content/uploads/2016/08/yoko-300x64.png" alt="yoko" width="300" height="64" /&gt;&lt;/a&gt;&lt;/p&gt;
&lt;h3&gt;本社&lt;/h3&gt;
&lt;p&gt;〒160-0004&lt;br /&gt;
東京都新宿区四谷１－７　装美ビル301&lt;br /&gt;
Tel：&lt;span data-cwtag="03-4400-2879"&gt;03-4400-2879&lt;/span&gt;&lt;/p&gt;
&lt;h3&gt;代表者&lt;/h3&gt;
&lt;p&gt;代表取締役　夏井　一成&lt;/p&gt;
&lt;h3&gt;設立&lt;/h3&gt;
&lt;p&gt;2016年8月2日&lt;/p&gt;
&lt;h3&gt;資本金&lt;/h3&gt;
&lt;p&gt;1,000,000円&lt;/p&gt;
&lt;h3&gt;事業内容&lt;/h3&gt;
&lt;h5&gt;教室運営事業&lt;/h5&gt;
&lt;p&gt;「中学受験専門　夏井算数塾」…中学受験算数の完全１対１教室型個別指導・オンライン個別指導塾&lt;/p&gt;
&lt;p&gt;&lt;a href="https://natsui-sansu-juku.com/"&gt;&lt;img decoding="async" src="https://arithmetica.jp/wp/wp-content/uploads/2019/06/9a60f8b1f9dfa7afc66bd387de75f55d.jpg" /&gt;&lt;/a&gt;&lt;/p&gt;
&lt;p&gt;「受験国語専門　読解ラボ東京」…受験国語専門の完全１対１個別指導・少数集団授業の指導塾&lt;/p&gt;
&lt;p&gt;&lt;a href="http://dokkai-labo.tokyo/"&gt;&lt;img decoding="async" src="https://arithmetica.jp/wp/wp-content/uploads/2019/06/tate_100.jpg" /&gt;&lt;/a&gt;&lt;/p&gt;
&lt;p&gt;「中高一貫校専門塾エスコット(Escot)～定期試験対策から大学受験指導まで～」…中高一貫校専門の英語・数学・国語の完全１対１個別指導塾&lt;/p&gt;
&lt;p&gt;&lt;a href="https://juku-escot.com/"&gt;&lt;img decoding="async" src="https://arithmetica.jp/wp/wp-content/uploads/2019/06/tate_100-1.jpg" /&gt;&lt;/a&gt;&lt;/p&gt;
&lt;p&gt;「受験社会専門塾　令和」…受験社会専門の完全１対１の個別指導塾&lt;/p&gt;
&lt;p&gt;&lt;a href="http://jukureiwa.com/"&gt;&lt;img decoding="async" src="https://arithmetica.jp/wp/wp-content/uploads/2019/06/END_tate_ver2_100.jpg" /&gt;&lt;/a&gt;&lt;/p&gt;
&lt;p&gt;「古典専門塾　かきつばた」…完全１対１の古文・漢文個別指導塾&lt;/p&gt;
&lt;p&gt;&lt;a href="https://koten-kakitsubata.jp/"&gt;&lt;img decoding="async" loading="lazy" class="alignnone size-full wp-image-31726" src="https://natsui-sansu-juku.com/wp-content/uploads/2023/08/tate_400-300x300-150x150-2.jpg" alt="" width="120" height="120" /&gt;&lt;/a&gt;&lt;/p&gt;
&lt;p&gt;「受験英語専門ゼミ　Re-Write」…受験英語塾&lt;/p&gt;
&lt;p&gt;&lt;a href="https://eigo-rewrite.com/"&gt;&lt;img decoding="async" loading="lazy" class="alignnone size-full wp-image-31731" src="https://natsui-sansu-juku.com/wp-content/uploads/2023/08/logo_tate-150x145-2.png" alt="" width="110" height="105" /&gt;&lt;/a&gt;&lt;/p&gt;
&lt;p&gt;「英語教室サポート」…英語専門塾&lt;/p&gt;
&lt;p&gt;&lt;a href="http://eng-support.com/"&gt;&lt;img decoding="async" loading="lazy" class="alignnone size-full wp-image-31732" src="https://natsui-sansu-juku.com/wp-content/uploads/2023/08/tate-140x150-2.jpg" alt="" width="110" height="117" /&gt; &lt;/a&gt;&lt;/p&gt;
&lt;p&gt;基礎力Stadium「国語のトリガー」…国語が苦手な受験生専門の塾&lt;/p&gt;
&lt;p&gt;&lt;a href="https://www.kokugo-trigger.com/"&gt;&lt;img decoding="async" loading="lazy" class="alignnone size-full wp-image-31729" src="https://natsui-sansu-juku.com/wp-content/uploads/2023/08/79255d4610bbb2a3d7a6e3db7684429c-150x126-1.jpg" alt="" width="120" height="100" /&gt;&lt;/a&gt;&lt;/p&gt;
&lt;p&gt;受験理科専門塾「しゅん吉クエスト」&amp;#8230;理科嫌いの受験生専門の塾&lt;/p&gt;
&lt;h5&gt;&lt;a href="https://rika-quest.com/"&gt;&lt;img decoding="async" loading="lazy" class="alignnone size-full wp-image-31730" src="https://natsui-sansu-juku.com/wp-content/uploads/2023/08/f9b7b40f610cc17630bfbf2a0b33e416-150x132-1.jpg" alt="" width="120" height="105" /&gt;&lt;/a&gt;&lt;/h5&gt;
&lt;h5&gt;受験教育WEBサービス事業&lt;/h5&gt;
&lt;p&gt;「夏井算数塾WEB　～最速の算数講義～」…中学受験のために算数を学習する小学生の「より具体的な悩み」を解決するためのWEB講義サイト&lt;/p&gt;
&lt;p&gt;&lt;a href="https://filmuy.com/arithmetica/"&gt;&lt;img decoding="async" src="http://dokkai-labo.tokyo/wp-content/uploads/2016/12/4a332f05ade4ac7bb3c46c472cb5eac8-300x75.jpg" alt="4a332f05ade4ac7bb3c46c472cb5eac8" /&gt;&lt;/a&gt;&lt;/p&gt;
&lt;h5&gt;受験指導サポート事業&lt;/h5&gt;
&lt;p&gt;中学受験国語の指導法に苦戦している先生方のためのコーチングプログラム&lt;br /&gt;
&lt;a href="https://arithmetica.jp/support/" target="_blank" rel="noopener noreferrer"&gt;詳細はこちら&lt;/a&gt;&lt;/p&gt;
&lt;section class="veu_cta" id="veu_cta-464"&gt;&lt;h1 class="cta_title"&gt;開講講座：大学受験対策&lt;/h1&gt;&lt;div class="cta_body"&gt;&lt;div class="cta_body_image cta_body_image_right"&gt;&lt;a href="https://koten-kakitsubata.jp/enter-exam/" target="_blank"&gt;&lt;img width="400" height="400" src="https://koten-kakitsubata.jp/wp-content/uploads/2020/03/tate_400.jpg" class="attachment-large size-large" alt="" decoding="async" loading="lazy" srcset="https://koten-kakitsubata.jp/wp-content/uploads/2020/03/tate_400.jpg 400w, https://koten-kakitsubata.jp/wp-content/uploads/2020/03/tate_400-300x300.jpg 300w, https://koten-kakitsubata.jp/wp-content/uploads/2020/03/tate_400-150x150.jpg 150w" sizes="(max-width: 400px) 100vw, 400px" /&gt;&lt;/a&gt;&lt;/div&gt;&lt;div class="cta_body_txt image_exist"&gt;古典専門塾「かきつばた」の大学受験対策です。
&lt;br /&gt;一口に古典といってもその内容は多岐にわたりますので、狙いを絞った対策が肝要です。&lt;/div&gt;&lt;div class="cta_body_link"&gt;&lt;a href="https://koten-kakitsubata.jp/enter-exam/" class="btn btn-primary btn-block btn-lg" target="_blank"&gt;開講講座：大学受験対策&lt;/a&gt;&lt;/div&gt;&lt;/div&gt;&lt;!--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href="//www.facebook.com/sharer.php?src=bm&amp;u=https%3A%2F%2Fkoten-kakitsubata.jp%2Fcompany%2F&amp;amp;t=%E4%BC%9A%E7%A4%BE%E6%A6%82%E8%A6%81%20%7C%20%E5%8F%A4%E5%85%B8%E5%B0%82%E9%96%80%E5%A1%BE%20%E3%81%8B%E3%81%8D%E3%81%A4%E3%81%B0%E3%81%9F"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href="//twitter.com/intent/tweet?url=https%3A%2F%2Fkoten-kakitsubata.jp%2Fcompany%2F&amp;amp;text=%E4%BC%9A%E7%A4%BE%E6%A6%82%E8%A6%81%20%7C%20%E5%8F%A4%E5%85%B8%E5%B0%82%E9%96%80%E5%A1%BE%20%E3%81%8B%E3%81%8D%E3%81%A4%E3%81%B0%E3%81%9F" target="_blank" &gt;&lt;span class="vk_icon_w_r_sns_twitter icon_sns"&gt;&lt;/span&gt;&lt;span class="sns_txt"&gt;twitter&lt;/span&gt;&lt;/a&gt;&lt;/li&gt;&lt;li class="sb_copy sb_icon"&gt;&lt;button class="copy-button sb_icon_inner"data-clipboard-text="会社概要 | 古典専門塾 かきつばた https://koten-kakitsubata.jp/company/"&gt;&lt;span class="vk_icon_w_r_sns_copy icon_sns"&gt;&lt;i class="fas fa-copy"&gt;&lt;/i&gt;&lt;/span&gt;&lt;span class="sns_txt"&gt;Copy&lt;/span&gt;&lt;/button&gt;&lt;/li&gt;&lt;/ul&gt;&lt;/div&gt;&lt;!-- [ /.socialSet ] --&gt;	
------</t>
  </si>
  <si>
    <t>https://natsui-sansu-juku.com/2026/01/12/hub-online-guide/</t>
  </si>
  <si>
    <t>以下のページは不自然なワードを使用しています。
これらを適切に自然な言葉に置き換えて下さい。
なお、本文の装飾や構造は絶対に変えないでください。
【対象ページURL】
https://natsui-sansu-juku.com/2026/01/12/hub-online-guide/
【検出された不自然ワード】
- 整え
【本文】
------
&lt;p&gt;中学受験の算数学習では、学年や時期によって悩みの質が大きく変わります。&lt;br /&gt;
志望校の考え方、模試や過去問への向き合い方、併願校選び、学習の進め方など、&lt;br /&gt;
よくある質問・判断ポイントをテーマ別に整理しました。&lt;/p&gt;
&lt;p&gt;「今、何を優先して考えるべきか」「どの記事から読めばよいか分からない」&lt;br /&gt;
という場合は、下記の分類から関心のある内容をご覧ください。&lt;/p&gt;
&lt;h2&gt;志望校・併願校・受験戦略の考え方&lt;/h2&gt;
&lt;h3&gt;志望校選び・併願校・通学に関する判断&lt;/h3&gt;
&lt;ul&gt;
&lt;li&gt;&lt;a href="https://natsui-sansu-juku.com/column/qa4/"&gt;中学受験Q＆A（4）～併願校の選び方と通学の重要性～&lt;/a&gt;&lt;br /&gt;
└ 併願校の位置づけや通学距離をどう考えるかを整理&lt;/li&gt;
&lt;li&gt;&lt;a href="https://natsui-sansu-juku.com/column/qa5/"&gt;中学受験Q＆A（5）～学校見学と受験準備のタイミング～&lt;/a&gt;&lt;br /&gt;
└ 学校見学の時期と、受験準備を始める判断基準&lt;/li&gt;
&lt;/ul&gt;
&lt;h3&gt;塾の使い方・個別指導の考え方&lt;/h3&gt;
&lt;ul&gt;
&lt;li&gt;&lt;a href="https://natsui-sansu-juku.com/column/kokogachigau/"&gt;夏井算数塾・個別指導はココが違う！&lt;/a&gt;&lt;br /&gt;
└ 中学受験算数における個別指導の役割と考え方&lt;/li&gt;
&lt;/ul&gt;
&lt;h2&gt;模試・過去問・成績の伸び悩み&lt;/h2&gt;
&lt;h3&gt;模試の活用と成績が伸びないときの整理&lt;/h3&gt;
&lt;ul&gt;
&lt;li&gt;&lt;a href="https://natsui-sansu-juku.com/column/q＆a（3）/"&gt;中学受験Q＆A（3）～模試の活用法と伸び悩みの解消法～&lt;/a&gt;&lt;br /&gt;
└ 模試結果の見方と、停滞期に確認すべきポイント&lt;/li&gt;
&lt;/ul&gt;
&lt;h3&gt;過去問への取り組み方と家庭内の悩み&lt;/h3&gt;
&lt;ul&gt;
&lt;li&gt;&lt;a href="https://natsui-sansu-juku.com/column/qa2/"&gt;中学受験Q＆A（2）～過去問の取り組み方と親子関係の悩み～&lt;/a&gt;&lt;br /&gt;
└ 過去問演習の進め方と、家庭で起きやすい問題の整理&lt;/li&gt;
&lt;/ul&gt;
&lt;h2&gt;苦手科目・学習の進め方&lt;/h2&gt;
&lt;h3&gt;苦手分野への向き合い方と改善ステップ&lt;/h3&gt;
&lt;ul&gt;
&lt;li&gt;&lt;a href="https://natsui-sansu-juku.com/column/qa6/"&gt;中学受験Q＆A（6）～苦手科目への取り組み方とそのステップ～&lt;/a&gt;&lt;br /&gt;
└ 苦手を放置しないための考え方と取り組み順&lt;/li&gt;
&lt;/ul&gt;
&lt;h2&gt;学年別｜時期ごとの考え方&lt;/h2&gt;
&lt;h3&gt;小4｜受験学習の土台づくり&lt;/h3&gt;
&lt;ul&gt;
&lt;li&gt;&lt;a href="https://natsui-sansu-juku.com/column/syou4/"&gt;小４対策&lt;/a&gt;&lt;br /&gt;
└ 小4段階で意識しておきたい学習姿勢と算数の基礎&lt;/li&gt;
&lt;/ul&gt;
&lt;h3&gt;小5前半｜本格化前の整理と準備&lt;/h3&gt;
&lt;ul&gt;
&lt;li&gt;&lt;a href="https://natsui-sansu-juku.com/column/syou5zenhan/"&gt;小５(前半)対策&lt;/a&gt;&lt;br /&gt;
└ 学習量が増える前に整えておきたい考え方&lt;/li&gt;
&lt;/ul&gt;
&lt;h2&gt;よくある質問をまとめて確認したい方へ&lt;/h2&gt;
&lt;ul&gt;
&lt;li&gt;&lt;a href="https://natsui-sansu-juku.com/column/qa/"&gt;中学受験Q＆A（1）～土曜特訓・志望校対策の考え方～&lt;/a&gt;&lt;br /&gt;
└ 中学受験でよく寄せられる基本的な質問を整理&lt;/li&gt;
&lt;/ul&gt;
&lt;div class="veu_followSet"&gt;
	&lt;div class="followSet_body"&gt;
	&lt;p class="followSet_title"&gt;Follow me!&lt;/p&gt;
		&lt;div class="followSet_fb_page"&gt;
		&lt;div class="fb-like" data-href="https://ja-jp.facebook.com/natsui.juku" data-layout="button_count" data-action="like" data-show-faces="false" data-share="false"&gt;&lt;/div&gt;
		&lt;/div&gt;
&lt;div class="follow_feedly"&gt;&lt;a href="https://feedly.com/i/subscription/feed/https://natsui-sansu-juku.com/feed/" target="blank"&gt;&lt;img decoding="async" id="feedlyFollow" src="https://s3.feedly.com/img/follows/feedly-follow-rectangle-volume-small_2x.png" alt="follow us in feedly" width="66" height="20"&gt;&lt;/a&gt;&lt;/div&gt;
&lt;/div&gt;&lt;!-- [ /.followSet_body ] --&gt;&lt;/div&gt;
&lt;section class="veu_cta" id="veu_cta-31796"&gt;&lt;h1 class="cta_title"&gt;動画：中学受験Q&amp;A&lt;/h1&gt;&lt;div class="cta_body"&gt;&lt;div class="cta_body_image cta_body_image_right"&gt;&lt;a href="https://natsui-sansu-juku.com/ct/%e4%b8%ad%e5%ad%a6%e5%8f%97%e9%a8%93q%ef%bc%86%ef%bd%81/"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image_exist"&gt;中学受験についての親御さんの悩みやお子さんの問題に答えるQ&amp;amp;A動画です。経験に基づくアドバイスを通じて、中学受験に関する情報とサポートを提供しています。&lt;/div&gt;&lt;div class="cta_body_link"&gt;&lt;a href="https://natsui-sansu-juku.com/ct/%e4%b8%ad%e5%ad%a6%e5%8f%97%e9%a8%93q%ef%bc%86%ef%bd%81/" class="btn btn-primary btn-block btn-lg" target="_blank"&gt;動画：中学受験Q&amp;amp;A&lt;/a&gt;&lt;/div&gt;&lt;/div&gt;&lt;!--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2026%2F01%2F12%2Fhub-online-guide%2F&amp;amp;t=%E4%B8%AD%E5%AD%A6%E5%8F%97%E9%A8%93%E3%81%AE%E6%99%82%E6%9C%9F%E5%88%A5Q%26%23038%3BA%E9%9B%86%EF%BD%9C%E5%BF%97%E6%9C%9B%E6%A0%A1%E3%83%BB%E6%A8%A1%E8%A9%A6%E3%83%BB%E4%BD%B5%E9%A1%98%E3%81%AE%E5%88%A4%E6%96%AD%E6%95%B4%E7%90%86%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2026%2F01%2F12%2Fhub-online-guide%2F&amp;amp;text=%E4%B8%AD%E5%AD%A6%E5%8F%97%E9%A8%93%E3%81%AE%E6%99%82%E6%9C%9F%E5%88%A5Q%26%23038%3BA%E9%9B%86%EF%BD%9C%E5%BF%97%E6%9C%9B%E6%A0%A1%E3%83%BB%E6%A8%A1%E8%A9%A6%E3%83%BB%E4%BD%B5%E9%A1%98%E3%81%AE%E5%88%A4%E6%96%AD%E6%95%B4%E7%90%86%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3%81%AE%E6%99%82%E6%9C%9F%E5%88%A5Q%26%23038%3BA%E9%9B%86%EF%BD%9C%E5%BF%97%E6%9C%9B%E6%A0%A1%E3%83%BB%E6%A8%A1%E8%A9%A6%E3%83%BB%E4%BD%B5%E9%A1%98%E3%81%AE%E5%88%A4%E6%96%AD%E6%95%B4%E7%90%86%20%7C%20%E4%B8%AD%E5%AD%A6%E5%8F%97%E9%A8%93%E5%B0%82%E9%96%80%E3%80%80%E5%A4%8F%E4%BA%95%E7%AE%97%E6%95%B0%E5%A1%BE%0Ahttps%3A%2F%2Fnatsui-sansu-juku.com%2F2026%2F01%2F12%2Fhub-online-guide%2F" target="_blank" &gt;&lt;span class="vk_icon_w_r_sns_bluesky icon_sns"&gt;&lt;/span&gt;&lt;span class="sns_txt"&gt;Bluesky&lt;/span&gt;&lt;/a&gt;&lt;/li&gt;&lt;li class="sb_hatena sb_icon"&gt;&lt;a class="sb_icon_inner" href="//b.hatena.ne.jp/add?mode=confirm&amp;url=https%3A%2F%2Fnatsui-sansu-juku.com%2F2026%2F01%2F12%2Fhub-online-guide%2F&amp;amp;title=%E4%B8%AD%E5%AD%A6%E5%8F%97%E9%A8%93%E3%81%AE%E6%99%82%E6%9C%9F%E5%88%A5Q%26%23038%3BA%E9%9B%86%EF%BD%9C%E5%BF%97%E6%9C%9B%E6%A0%A1%E3%83%BB%E6%A8%A1%E8%A9%A6%E3%83%BB%E4%BD%B5%E9%A1%98%E3%81%AE%E5%88%A4%E6%96%AD%E6%95%B4%E7%90%86%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2026%2F01%2F12%2Fhub-online-guide%2F&amp;title=%E4%B8%AD%E5%AD%A6%E5%8F%97%E9%A8%93%E3%81%AE%E6%99%82%E6%9C%9F%E5%88%A5Q%26%23038%3BA%E9%9B%86%EF%BD%9C%E5%BF%97%E6%9C%9B%E6%A0%A1%E3%83%BB%E6%A8%A1%E8%A9%A6%E3%83%BB%E4%BD%B5%E9%A1%98%E3%81%AE%E5%88%A4%E6%96%AD%E6%95%B4%E7%90%86%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sb_icon_inner"data-clipboard-text="中学受験の時期別Q&amp;#038;A集｜志望校・模試・併願の判断整理 | 中学受験専門　夏井算数塾 https://natsui-sansu-juku.com/2026/01/12/hub-online-guide/"&gt;&lt;span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</si>
  <si>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https://natsui-sansu-juku.com/column/510-05/
【検出された不自然ワード】
- 崩れ
【本文】
------
&lt;h2&gt;サピックス5年生の「平面図形」と「公倍数・公約数」が不安な方へ&lt;/h2&gt;
&lt;p&gt;平面図形の面積や、公倍数・公約数を利用した文章題は、サピックス5年生の中でも&lt;strong&gt;「なんとなく分かっているつもりなのに、テストで点が取りきれない」&lt;/strong&gt;という声が多い単元です。&lt;br /&gt;
特に、&lt;/p&gt;
&lt;ul&gt;
&lt;li&gt;半径が直接わからない図形の面積&lt;/li&gt;
&lt;li&gt;対角線から正方形の面積を求める問題&lt;/li&gt;
&lt;li&gt;公倍数・公約数を使った分数や文章題&lt;/li&gt;
&lt;/ul&gt;
&lt;p&gt;などは、図形の感覚と数の性質を同時に使う必要があり、つまずきやすいポイントです。&lt;br /&gt;
このページでは、動画講義とあわせて、&lt;strong&gt;授業に入る前に押さえておきたい要点&lt;/strong&gt;を整理しました。予習・復習の両方にご活用ください。&lt;br /&gt;
サピックス小5算数の「15分まとめ」全体の一覧は、&lt;a href="https://natsui-sansu-juku.com/column/sapix-15/"&gt;全体像はこちら&lt;/a&gt;から確認できます。&lt;/p&gt;
&lt;h2&gt;動画講義：平面図形と公倍数・公約数のポイント&lt;/h2&gt;
&lt;p&gt;&lt;iframe title="510-05　総合(01～04)【サピックスの算数を15分で授業してみた】" src="https://www.youtube.com/embed/LSvDQdJlfUw?feature=oembed" width="750" height="422" frameborder="0" allowfullscreen="allowfullscreen"&gt;&lt;/iframe&gt;&lt;/p&gt;
&lt;blockquote&gt;&lt;p&gt;この動画は、サピックスに通塾している小学５年生で、算数が苦手な生徒さん向けに&lt;strong&gt;「授業に入る前に見ておいてほしいポイント」&lt;/strong&gt;をまとめた内容です。&lt;br /&gt;
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※本動画は、サピックスで使用されているテキストそのものの解説ではありません。あらかじめご了承ください。&lt;/p&gt;&lt;/blockquote&gt;
&lt;h2&gt;１．平面図形の求積の基本ポイント&lt;/h2&gt;
&lt;p&gt;まずは、動画の前半で扱っている&lt;strong&gt;平面図形の面積&lt;/strong&gt;について整理します。ここでは特に、&lt;/p&gt;
&lt;ul&gt;
&lt;li&gt;半径が分からないときの考え方&lt;/li&gt;
&lt;li&gt;対角線から正方形の面積を求めるときの考え方&lt;/li&gt;
&lt;/ul&gt;
&lt;p&gt;の2点が重要です。&lt;/p&gt;
&lt;h3&gt;半径が分からないときは「半径×半径」を意識する&lt;/h3&gt;
&lt;p&gt;円や円周に関係する問題では、&lt;/p&gt;
&lt;ul&gt;
&lt;li&gt;円の面積：&lt;strong&gt;半径×半径×円周率&lt;/strong&gt;&lt;/li&gt;
&lt;li&gt;円が関わる図形を正方形などに分けて考える&lt;/li&gt;
&lt;/ul&gt;
&lt;p&gt;といった考え方がよく登場します。&lt;/p&gt;
&lt;p&gt;元記事で述べているように、&lt;strong&gt;「半径が分からない」&lt;/strong&gt;場合には、&lt;/p&gt;
&lt;p&gt;&lt;strong&gt;半径×半径（＝1辺が半径の長さになっている正方形の面積）&lt;/strong&gt;&lt;/p&gt;
&lt;p&gt;を先に意識しておくと、図形全体の面積を整理しやすくなります。&lt;/p&gt;
&lt;ul&gt;
&lt;li&gt;半径を一つの「単位」としてとらえ、その長さを一辺とする正方形をイメージする&lt;/li&gt;
&lt;li&gt;図形の中に「半径の長さ」「半径と同じ長さの辺」がいくつ含まれているかを数えていく&lt;/li&gt;
&lt;/ul&gt;
&lt;p&gt;例えば、&lt;/p&gt;
&lt;ul&gt;
&lt;li&gt;円と正方形が組み合わさった図形&lt;/li&gt;
&lt;li&gt;扇形同士を組み合わせた図形&lt;/li&gt;
&lt;/ul&gt;
&lt;p&gt;などでは、「半径×半径」を基準にして面積を考えていくと、&lt;strong&gt;どこの部分が何倍の広さになっているか&lt;/strong&gt;が整理しやすくなります。&lt;/p&gt;
&lt;h3&gt;正方形の面積を対角線から考える&lt;/h3&gt;
&lt;p&gt;正方形の面積を求めたいのに、&lt;strong&gt;1辺の長さが直接書かれていない&lt;/strong&gt;問題もよく出題されます。元記事でも、&lt;/p&gt;
&lt;p&gt;&lt;strong&gt;「正方形の面積を求めたいのに１辺の長さが分からない場合は対角線に注目」&lt;/strong&gt;&lt;/p&gt;
&lt;p&gt;とあります。&lt;/p&gt;
&lt;p&gt;正方形では、対角線を引くと&lt;strong&gt;2つの直角二等辺三角形&lt;/strong&gt;ができます。&lt;/p&gt;
&lt;ul&gt;
&lt;li&gt;対角線は、正方形の2つの頂点を結んだ線&lt;/li&gt;
&lt;li&gt;対角線をはさんで、左右に同じ形の三角形ができる&lt;/li&gt;
&lt;/ul&gt;
&lt;p&gt;対角線の長さが与えられている場合、&lt;/p&gt;
&lt;ul&gt;
&lt;li&gt;対角線を「斜辺」とする直角二等辺三角形として考える&lt;/li&gt;
&lt;li&gt;その三角形の底辺・高さが&lt;strong&gt;正方形の1辺の長さ&lt;/strong&gt;になる&lt;/li&gt;
&lt;/ul&gt;
&lt;p&gt;という関係を利用して、1辺の長さを求めることができます。&lt;br /&gt;
問題によっては、あらかじめ&lt;strong&gt;「よく出てくる長さの組み合わせ」&lt;/strong&gt;（いわゆる辺の比）を使って処理できる場合もあります。&lt;/p&gt;
&lt;p&gt;いずれにしても大切なのは、&lt;/p&gt;
&lt;ul&gt;
&lt;li&gt;与えられた情報（半径・対角線・辺の長さなど）から&lt;strong&gt;何がわかるのか&lt;/strong&gt;を図に書き込みながら整理すること&lt;/li&gt;
&lt;li&gt;「正方形」「直角二等辺三角形」といった&lt;strong&gt;基本図形の性質&lt;/strong&gt;と結びつけること&lt;/li&gt;
&lt;/ul&gt;
&lt;p&gt;です。図をていねいに描き、どこに半径や対角線が登場しているのかを確認しながら面積を求めていきましょう。&lt;/p&gt;
&lt;h2&gt;２．公倍数・公約数を利用した問題&lt;/h2&gt;
&lt;p&gt;動画の後半で扱っているのは、&lt;strong&gt;公倍数・公約数を利用した問題&lt;/strong&gt;です。ここでは、&lt;/p&gt;
&lt;ul&gt;
&lt;li&gt;最大公約数・最小公倍数の求め方&lt;/li&gt;
&lt;li&gt;分数を小さくする（約分・大小比較）の考え方&lt;/li&gt;
&lt;/ul&gt;
&lt;p&gt;を押さえておきましょう。&lt;/p&gt;
&lt;h3&gt;最大公約数・最小公倍数は「逆わり算」で整理&lt;/h3&gt;
&lt;p&gt;元記事では、&lt;/p&gt;
&lt;p&gt;&lt;strong&gt;「最大公約数、最大公倍数を求める場合は逆わり算を利用して整理していきましょう。」&lt;/strong&gt;&lt;/p&gt;
&lt;p&gt;とあります。逆わり算を使うと、&lt;/p&gt;
&lt;ul&gt;
&lt;li&gt;複数の数の&lt;strong&gt;最大公約数&lt;/strong&gt;&lt;/li&gt;
&lt;li&gt;複数の数の&lt;strong&gt;最小公倍数&lt;/strong&gt;&lt;/li&gt;
&lt;/ul&gt;
&lt;p&gt;を、表にまとめながら一度に整理することができます。&lt;/p&gt;
&lt;p&gt;&lt;strong&gt;【逆わり算のポイント】&lt;/strong&gt;&lt;/p&gt;
&lt;ul&gt;
&lt;li&gt;共通して割り切れる数（たいてい素数）を見つけて、同時に割る&lt;/li&gt;
&lt;li&gt;&lt;strong&gt;2個以上割れるものがあるときは必ず割る&lt;/strong&gt;（これをサボると「最小」にならない）&lt;/li&gt;
&lt;li&gt;割り切れなくなったところでそこでストップし、左側と下の段を使って答えを出す&lt;/li&gt;
&lt;/ul&gt;
&lt;p&gt;このとき、元記事にもあるように、&lt;/p&gt;
&lt;p&gt;&lt;strong&gt;「それぞれどのような数なのかしっかり調べたうえで計算をしないと間違いに繋がってしまいます。」&lt;/strong&gt;&lt;/p&gt;
&lt;p&gt;という点が非常に重要です。「なんとなく」で割る数を選ぶと、答えがずれてしまうので要注意です。&lt;/p&gt;
&lt;h3&gt;分数を小さくしたいときの考え方&lt;/h3&gt;
&lt;p&gt;分数の大小比較や、どの分数を選ぶべきかを問う問題では、&lt;/p&gt;
&lt;p&gt;&lt;strong&gt;「分数を小さくしたい場合は、分子が小さく、分母は大きいほうを選択」&lt;/strong&gt;&lt;/p&gt;
&lt;p&gt;という考え方が基本になります。&lt;/p&gt;
&lt;ul&gt;
&lt;li&gt;分子（上の数）が小さいほど、全体の量は少なくなる&lt;/li&gt;
&lt;li&gt;分母（下の数）が大きいほど、「1」を細かく分けているので1つ分は小さくなる&lt;/li&gt;
&lt;/ul&gt;
&lt;p&gt;ただし、ここで注意したいのは、&lt;/p&gt;
&lt;ul&gt;
&lt;li&gt;その分数同士が&lt;strong&gt;同じ量を表しているか（約分前・約分後など）&lt;/strong&gt;&lt;/li&gt;
&lt;li&gt;問題が「同じ量の表し方」を聞いているのか、「単純な大小比較」を聞いているのか&lt;/li&gt;
&lt;/ul&gt;
&lt;p&gt;を区別することです。&lt;/p&gt;
&lt;p&gt;たとえば、&lt;/p&gt;
&lt;ul&gt;
&lt;li&gt;&lt;strong&gt;同じ量の分数の中から、一番小さく表しているものを選ぶ問題&lt;/strong&gt;では、「分子と分母に共通の数で割って約分できているか」を確認する必要があります。&lt;/li&gt;
&lt;li&gt;&lt;strong&gt;単にどちらが大きいか・小さいかを比べる問題&lt;/strong&gt;では、分子・分母の大小や通分を使って比較します。&lt;/li&gt;
&lt;/ul&gt;
&lt;p&gt;いずれの場合も、元記事にある通り、&lt;/p&gt;
&lt;p&gt;&lt;strong&gt;「横着せずに順を追って計算を進めていく」&lt;/strong&gt;&lt;/p&gt;
&lt;p&gt;ことが大切です。途中の計算を飛ばしてしまうと、考え方は合っていても計算ミスで点数を落としてしまいます。&lt;/p&gt;
&lt;h2&gt;３．サピックス5年生がつまずきやすいポイントと対策&lt;/h2&gt;
&lt;p&gt;平面図形と公倍数・公約数を組み合わせた問題は、次のような理由で難しく感じがちです。&lt;/p&gt;
&lt;h3&gt;原因１：図形と数の性質を同時に使う必要がある&lt;/h3&gt;
&lt;ul&gt;
&lt;li&gt;図をていねいに書かずに進めてしまう&lt;/li&gt;
&lt;li&gt;どこが半径で、どこが対角線なのかがあいまいなまま計算してしまう&lt;/li&gt;
&lt;li&gt;公約数・公倍数の考え方を「暗記」で済ませてしまい、応用が効かない&lt;/li&gt;
&lt;/ul&gt;
&lt;h3&gt;原因２：途中式を省いて「頭の中だけ」で処理しようとする&lt;/h3&gt;
&lt;ul&gt;
&lt;li&gt;逆わり算の表を途中で省略してしまう&lt;/li&gt;
&lt;li&gt;分数の約分を、暗算だけでやろうとしてミスする&lt;/li&gt;
&lt;li&gt;「だいたいこのくらいだろう」という感覚で選んでしまう&lt;/li&gt;
&lt;/ul&gt;
&lt;h3&gt;対処法：図と式を「見える形」にして整理する&lt;/h3&gt;
&lt;p&gt;これらを防ぐために、次のような学習を意識しましょう。&lt;/p&gt;
&lt;ul&gt;
&lt;li&gt;平面図形は&lt;strong&gt;必ず自分の手で図を描き、必要な長さを書き込む&lt;/strong&gt;&lt;/li&gt;
&lt;li&gt;逆わり算の表は、面倒でも&lt;strong&gt;1行ずつていねいに書く&lt;/strong&gt;&lt;/li&gt;
&lt;li&gt;分数の約分・大小比較は、&lt;strong&gt;途中式をノートに残しながら&lt;/strong&gt;行う&lt;/li&gt;
&lt;/ul&gt;
&lt;p&gt;「図」と「逆わり算」と「分数」の３つを組み合わせる問題も出てくるので、どれか一つがあいまいだと全体が崩れてしまいます。&lt;br /&gt;
動画とこのページを使って、一つひとつを確実にしていきましょう。&lt;br /&gt;
&lt;!-- 追加：テスト前に必ず確認したい失点防止チェック --&gt;&lt;/p&gt;
&lt;h2&gt;テスト前に必ず確認したい失点防止チェック&lt;/h2&gt;
&lt;p&gt;平面図形と公倍数・公約数の問題は、&lt;br /&gt;
&lt;strong&gt;考え方は合っているのに失点しやすい&lt;/strong&gt;単元です。&lt;br /&gt;
テスト直前には、次のポイントを必ず確認してから解き始めましょう。&lt;/p&gt;
&lt;h3&gt;平面図形でのチェックポイント&lt;/h3&gt;
&lt;ul&gt;
&lt;li&gt;半径・対角線・辺の長さを&lt;strong&gt;図にすべて書き込んでいるか&lt;/strong&gt;&lt;/li&gt;
&lt;li&gt;「半径×半径」を基準に、&lt;strong&gt;何倍の面積か&lt;/strong&gt;を整理できているか&lt;/li&gt;
&lt;li&gt;正方形の対角線を使う問題で、&lt;strong&gt;直角二等辺三角形&lt;/strong&gt;として考えているか&lt;/li&gt;
&lt;li&gt;求める量が「面積」か「長さ」かを取り違えていないか&lt;/li&gt;
&lt;/ul&gt;
&lt;h3&gt;公倍数・公約数でのチェックポイント&lt;/h3&gt;
&lt;ul&gt;
&lt;li&gt;逆わり算で&lt;strong&gt;2つ以上同時に割れる数&lt;/strong&gt;を見落としていないか&lt;/li&gt;
&lt;li&gt;最大公約数と最小公倍数を&lt;strong&gt;取り違えていないか&lt;/strong&gt;&lt;/li&gt;
&lt;li&gt;分数の問題で、「同じ量を表しているか」「大小比較か」を区別できているか&lt;/li&gt;
&lt;li&gt;約分・通分の途中式を&lt;strong&gt;省略せず書いているか&lt;/strong&gt;&lt;/li&gt;
&lt;/ul&gt;
&lt;p&gt;これらを意識するだけで、&lt;br /&gt;
&lt;strong&gt;「理解不足」ではなく「確認不足」による失点&lt;/strong&gt;を大きく減らすことができます。&lt;br /&gt;
テスト前には、動画＋本文＋このチェック項目をセットで見直しておきましょう。&lt;/p&gt;
&lt;p&gt;&lt;!-- /追加 --&gt;&lt;/p&gt;
&lt;h2&gt;４．当塾でのSapix対策&lt;/h2&gt;
&lt;h3&gt;サピックス算数の特徴と当塾の方針&lt;/h3&gt;
&lt;p&gt;サピックスの算数は、&lt;strong&gt;単純な計算力だけでなく、「図形の感覚」や「数の性質への理解」&lt;/strong&gt;を組み合わせて考える問題が多いのが特徴です。&lt;br /&gt;
特に、平面図形と公倍数・公約数は、&lt;/p&gt;
&lt;ul&gt;
&lt;li&gt;中学受験全体を通して頻出のテーマ&lt;/li&gt;
&lt;li&gt;今後の&lt;strong&gt;割合・比・合同・相似・規則性&lt;/strong&gt;などの単元にもつながる基礎&lt;/li&gt;
&lt;/ul&gt;
&lt;p&gt;となるため、早い段階での土台固めが重要になります。&lt;/p&gt;
&lt;p&gt;当塾では、&lt;/p&gt;
&lt;ul&gt;
&lt;li&gt;サピックスのカリキュラムに合わせて、&lt;strong&gt;つまずきやすい単元を事前にフォロー&lt;/strong&gt;&lt;/li&gt;
&lt;li&gt;動画と演習を組み合わせた指導で、&lt;strong&gt;「わかったつもり」を防ぐ&lt;/strong&gt;&lt;/li&gt;
&lt;li&gt;平面図形・公倍数・公約数を、&lt;strong&gt;入試レベルの問題につながる形で整理&lt;/strong&gt;&lt;/li&gt;
&lt;/ul&gt;
&lt;p&gt;といった方針で、サピックスに通塾しているお子さまの学習をサポートしています。&lt;/p&gt;
&lt;h3&gt;詳しいご案内はこちら&lt;/h3&gt;
&lt;p&gt;Sapixの特徴については&lt;strong&gt;&lt;a href="https://natsui-sansu-juku.com/sapix-2/" target="_blank" rel="noopener noreferrer"&gt;コチラ&lt;/a&gt;&lt;/strong&gt;、&lt;br /&gt;
当塾でのSapix対策については&lt;strong&gt;&lt;a href="https://natsui-sansu-juku.com/sapix/" target="_blank" rel="noopener noreferrer"&gt;コチラ&lt;/a&gt;&lt;/strong&gt;をご覧ください。&lt;/p&gt;
&lt;h2&gt;まとめ：図形と数の性質をセットで身につけよう&lt;/h2&gt;
&lt;ul&gt;
&lt;li&gt;平面図形の面積では、&lt;strong&gt;半径×半径（半径を1辺とする正方形の面積）&lt;/strong&gt;という考え方が役立つ。&lt;/li&gt;
&lt;li&gt;正方形の面積を求めるとき、1辺がわからなければ&lt;strong&gt;対角線と直角二等辺三角形の関係&lt;/strong&gt;に注目する。&lt;/li&gt;
&lt;li&gt;最大公約数・最小公倍数は、&lt;strong&gt;逆わり算&lt;/strong&gt;を使って整理する。2個以上同時に割れるときは必ず同時に割る。&lt;/li&gt;
&lt;li&gt;分数を小さくしたいときは、&lt;strong&gt;分子が小さく分母が大きいもの&lt;/strong&gt;が有利だが、「同じ量を表しているかどうか」の確認も忘れない。&lt;/li&gt;
&lt;li&gt;計算や図を&lt;strong&gt;横着せず順を追って書く&lt;/strong&gt;ことで、「理解は合っているのに計算ミスで失点」というもったいない状態を防げる。&lt;/li&gt;
&lt;li&gt;平面図形と公倍数・公約数は、今後の&lt;strong&gt;割合・比・規則性・入試問題&lt;/strong&gt;へとつながる重要単元。動画と本ページを活用して、授業前後の予習・復習に役立てよう。&lt;/li&gt;
&lt;/ul&gt;
&lt;p&gt;一つひとつの考え方を意味から理解していけば、平面図形も公倍数・公約数も&lt;strong&gt;強力な「得点源」&lt;/strong&gt;になります。繰り返し復習して、自信を持ってテストに臨める状態を目指していきましょう。&lt;/p&gt;
&lt;p&gt;&lt;!-- [ /.socialSet ] --&gt;&lt;/p&gt;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</si>
  <si>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https://natsui-sansu-juku.com/column/510-06/
【検出された不自然ワード】
- 迷い
【本文】
------
&lt;h2&gt;サピックス5年生のための「小数・分数」基礎整理&lt;/h2&gt;
&lt;p&gt;小数と分数の計算は、一見やさしそうに見えて&lt;strong&gt;ミスが出やすい単元&lt;/strong&gt;です。&lt;br /&gt;
「小数点の位置をよく間違える」「分数と小数が混ざると頭がこんがらがる」「どこまで約分すればいいか分からない」――こうしたつまずきは、&lt;strong&gt;基本の考え方&lt;/strong&gt;と&lt;strong&gt;よく出る数字のパターン&lt;/strong&gt;を押さえることで防ぐことができます。&lt;br /&gt;
このページでは、動画とあわせて、&lt;br /&gt;
&lt;strong&gt;小数・分数の計算のコツ&lt;/strong&gt;から、&lt;strong&gt;大きさくらべの考え方&lt;/strong&gt;、&lt;strong&gt;既約分数の意味&lt;/strong&gt;までを、授業前の予習・復習用に整理しました。&lt;br /&gt;
サピックス小5算数の「15分まとめ」全体の一覧は、&lt;a href="https://natsui-sansu-juku.com/column/sapix-15/"&gt;全体像はこちら&lt;/a&gt;から確認できます。&lt;/p&gt;
&lt;h2&gt;動画講義：小数・分数の基本と既約分数&lt;/h2&gt;
&lt;p&gt;&lt;iframe title="510-06　分数と小数【サピックスの算数を15分で授業してみた】" src="https://www.youtube.com/embed/l5aso_ShbCY?feature=oembed" width="750" height="422" frameborder="0" allowfullscreen="allowfullscreen"&gt;&lt;/iframe&gt;&lt;/p&gt;
&lt;blockquote&gt;&lt;p&gt;この動画は、サピックスに通塾している小学５年生で、算数が苦手な生徒さん向けに&lt;strong&gt;「授業に入る前に見ておいてほしいポイント」&lt;/strong&gt;をまとめた内容です。&lt;br /&gt;
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※本動画は、サピックスで使用されているテキストそのものの解説ではありません。あらかじめご了承ください。&lt;/p&gt;&lt;/blockquote&gt;
&lt;h2&gt;１．小数・分数の基本事項&lt;/h2&gt;
&lt;p&gt;まずは、小数や分数を含む計算の&lt;strong&gt;基本ルール&lt;/strong&gt;と&lt;strong&gt;ミスを防ぐ書き方&lt;/strong&gt;を確認しましょう。&lt;/p&gt;
&lt;h3&gt;小数×整数（0をあとでまとめる筆算のコツ）&lt;/h3&gt;
&lt;p&gt;例えば、&lt;strong&gt;「小数点がある数字 × 2600」&lt;/strong&gt;のようなかけ算では、いきなり2600の「0」まで含めて計算してしまうと、小数点の位置が分かりにくくなり、ミスにつながります。&lt;br /&gt;
そこで次のように考えます。&lt;/p&gt;
&lt;ul&gt;
&lt;li&gt;① まずは&lt;strong&gt;260&lt;/strong&gt;や&lt;strong&gt;26&lt;/strong&gt;など、0を取った形で計算する&lt;/li&gt;
&lt;li&gt;② 計算が終わってから、&lt;strong&gt;あとで0をまとめて付け足す&lt;/strong&gt;&lt;/li&gt;
&lt;/ul&gt;
&lt;p&gt;筆算を書くときは、&lt;/p&gt;
&lt;ul&gt;
&lt;li&gt;小数点の位置&lt;/li&gt;
&lt;li&gt;0を何個あとからつけるのか&lt;/li&gt;
&lt;/ul&gt;
&lt;p&gt;を意識しておくと、計算ミスを防ぎやすくなります。&lt;/p&gt;
&lt;h3&gt;小数のわり算と小数点以下の準備&lt;/h3&gt;
&lt;p&gt;わり算で&lt;strong&gt;小数点以下も求めたい&lt;/strong&gt;ときは、割られる数（わられる数）の方にあらかじめ0を書いておくのがポイントです。&lt;/p&gt;
&lt;ul&gt;
&lt;li&gt;小数点以下まで答えを出したい → わられる数の小数点以下に&lt;strong&gt;0をならべておく&lt;/strong&gt;&lt;/li&gt;
&lt;li&gt;足りなくなってから0をつけ足すのではなく、&lt;strong&gt;最初に準備しておく&lt;/strong&gt;とスムーズ&lt;/li&gt;
&lt;/ul&gt;
&lt;p&gt;小数のわり算はとくにミスが出やすいので、&lt;br /&gt;
&lt;strong&gt;「小数点の位置」と「0の個数」を先に決める&lt;/strong&gt;癖をつけておきましょう。&lt;/p&gt;
&lt;h3&gt;小数と分数が混ざった計算の方針&lt;/h3&gt;
&lt;p&gt;小数と分数が入り混じった計算をするときは、&lt;strong&gt;小数にそろえるか、分数にそろえるか&lt;/strong&gt;を最初に決めることが大切です。&lt;/p&gt;
&lt;ul&gt;
&lt;li&gt;たし算・ひき算：&lt;strong&gt;同じ種類（小数なら小数・分数なら分数）&lt;/strong&gt;にそろえる&lt;/li&gt;
&lt;li&gt;かけ算・わり算：&lt;strong&gt;分数にそろえて一気に処理&lt;/strong&gt;するのが基本&lt;/li&gt;
&lt;/ul&gt;
&lt;p&gt;特に、&lt;/p&gt;
&lt;p&gt;&lt;strong&gt;「かけ算とわり算のかたまりは、分数にして一気に解く」&lt;/strong&gt;&lt;/p&gt;
&lt;p&gt;というのが重要なポイントです。&lt;/p&gt;
&lt;ul&gt;
&lt;li&gt;かけ算：分数同士なら「分子×分子」「分母×分母」&lt;/li&gt;
&lt;li&gt;わり算：&lt;strong&gt;「わる分数をひっくり返してかけ算」&lt;/strong&gt;に直す&lt;/li&gt;
&lt;/ul&gt;
&lt;h3&gt;よく出る分数は小数に変換して暗記しておく&lt;/h3&gt;
&lt;p&gt;テストやサピックスの問題でよく登場する分数は、&lt;strong&gt;小数に直す形を覚えておくと計算が速く&lt;/strong&gt;なります。&lt;/p&gt;
&lt;blockquote&gt;&lt;p&gt;５分の１＝0.2、５分の２＝0.4、５分の３＝0.6 ・・・&lt;br /&gt;
20分の１＝0.05、20分の３＝0.15、20分の７＝0.35 ・・・&lt;br /&gt;
25分の１＝0.04、25分の２＝0.08、25分の３＝0.12 ・・・&lt;/p&gt;&lt;/blockquote&gt;
&lt;p&gt;これらは、&lt;strong&gt;割合や文章題&lt;/strong&gt;でも頻繁に登場します。&lt;br /&gt;
&lt;strong&gt;見た瞬間に小数が思い浮かぶ&lt;/strong&gt;くらいまで練習しておくと、問題全体のスピードと正確さがぐっと上がります。&lt;/p&gt;
&lt;h2&gt;２．小数・分数の大きさくらべ&lt;/h2&gt;
&lt;p&gt;つぎに、&lt;strong&gt;「どちらが大きいか・小さいか」&lt;/strong&gt;をくらべるときの考え方を整理します。&lt;br /&gt;
分数と小数が混ざった比較では、基本方針を決めておくと迷いにくくなります。&lt;/p&gt;
&lt;h3&gt;分数と小数は、基本的に小数にそろえて比較&lt;/h3&gt;
&lt;p&gt;元記事にもあるように、&lt;/p&gt;
&lt;p&gt;&lt;strong&gt;分数と小数の大きさくらべは、基本的には小数にして比べる&lt;/strong&gt;&lt;/p&gt;
&lt;p&gt;と考えましょう。&lt;br /&gt;
分数を小数に直してしまえば、&lt;/p&gt;
&lt;ul&gt;
&lt;li&gt;小数点以下第何位までを見るか&lt;/li&gt;
&lt;li&gt;どちらが大きいかを数字だけで判断できる&lt;/li&gt;
&lt;/ul&gt;
&lt;p&gt;ようになります。&lt;/p&gt;
&lt;h3&gt;８分の…の小数は0.125ずつ増える&lt;/h3&gt;
&lt;p&gt;特によく出てくるのが、&lt;strong&gt;8分の○&lt;/strong&gt;シリーズです。&lt;/p&gt;
&lt;blockquote&gt;&lt;p&gt;８分の１＝0.125、８分の２＝0.25、８分の３＝0.375、８分の４＝0.5、&lt;br /&gt;
８分の５＝0.625、８分の６＝0.75、８分の７＝0.875&lt;/p&gt;&lt;/blockquote&gt;
&lt;p&gt;見て分かる通り、&lt;strong&gt;0.125ずつ増えていく&lt;/strong&gt;のが特徴です。&lt;/p&gt;
&lt;ul&gt;
&lt;li&gt;1/8＝0.125&lt;/li&gt;
&lt;li&gt;2/8＝1/4＝0.25&lt;/li&gt;
&lt;li&gt;4/8＝1/2＝0.5&lt;/li&gt;
&lt;/ul&gt;
&lt;p&gt;など、&lt;strong&gt;1/4や1/2とのつながり&lt;/strong&gt;も意識しておくと、分数・小数のイメージがつかみやすくなります。&lt;/p&gt;
&lt;h3&gt;分数どうしの大きさくらべ：通分が基本&lt;/h3&gt;
&lt;p&gt;&lt;strong&gt;分数どうし&lt;/strong&gt;だけで比べる場合の基本は、&lt;/p&gt;
&lt;p&gt;&lt;strong&gt;「むりやり通分して分母をそろえる」&lt;/strong&gt;&lt;/p&gt;
&lt;p&gt;ことです。&lt;/p&gt;
&lt;ul&gt;
&lt;li&gt;分母が同じになれば、&lt;strong&gt;分子が大きい方が値も大きい&lt;/strong&gt;と分かる&lt;/li&gt;
&lt;/ul&gt;
&lt;p&gt;しかし、問題によっては、&lt;/p&gt;
&lt;ul&gt;
&lt;li&gt;分母をそろえたいのに、どんな数にそろえればいいか分からない&lt;/li&gt;
&lt;/ul&gt;
&lt;p&gt;という場合もあります。そのときには、元記事にあるように、&lt;/p&gt;
&lt;p&gt;&lt;strong&gt;「他の分数の分子を、分母が分からない分数の分子にそろえて計算」&lt;/strong&gt;&lt;/p&gt;
&lt;p&gt;する、という考え方も使えます。&lt;/p&gt;
&lt;ul&gt;
&lt;li&gt;分母ではなく&lt;strong&gt;分子の方をそろえて&lt;/strong&gt;比べる&lt;/li&gt;
&lt;li&gt;「どちらが1あたりの量が大きいか」を見る発想&lt;/li&gt;
&lt;/ul&gt;
&lt;p&gt;状況に応じて、&lt;/p&gt;
&lt;ul&gt;
&lt;li&gt;分母をそろえる（通分）&lt;/li&gt;
&lt;li&gt;分子をそろえる&lt;/li&gt;
&lt;li&gt;小数に直してくらべる&lt;/li&gt;
&lt;/ul&gt;
&lt;p&gt;といった方法を使い分けられるようになると、問題の見通しがよくなります。&lt;/p&gt;
&lt;h2&gt;３．既約分数とは何か&lt;/h2&gt;
&lt;p&gt;最後に、分数の単元で必ず登場する&lt;strong&gt;「既約分数」&lt;/strong&gt;について整理しましょう。&lt;/p&gt;
&lt;h3&gt;既約分数の定義&lt;/h3&gt;
&lt;p&gt;&lt;strong&gt;既約分数&lt;/strong&gt;とは、&lt;/p&gt;
&lt;p&gt;&lt;strong&gt;「これ以上約分できない分数」&lt;/strong&gt;&lt;/p&gt;
&lt;p&gt;のことです。&lt;/p&gt;
&lt;ul&gt;
&lt;li&gt;分子と分母が、どんな整数でも&lt;strong&gt;同時に割り切れない&lt;/strong&gt;状態になっている&lt;/li&gt;
&lt;li&gt;逆に、何かの数で割り切れてしまう場合は&lt;strong&gt;既約分数とはいわない&lt;/strong&gt;&lt;/li&gt;
&lt;/ul&gt;
&lt;p&gt;例えば、&lt;/p&gt;
&lt;ul&gt;
&lt;li&gt;6/8 は 2で割って 3/4 になるので、&lt;strong&gt;既約分数ではない&lt;/strong&gt;&lt;/li&gt;
&lt;li&gt;3/4 はこれ以上約分できないので、&lt;strong&gt;既約分数&lt;/strong&gt;&lt;/li&gt;
&lt;/ul&gt;
&lt;h3&gt;割り切れる数を調べるには「素因数分解」&lt;/h3&gt;
&lt;p&gt;ある分数が既約分数かどうかを見分けるには、&lt;strong&gt;素因数分解&lt;/strong&gt;が役に立ちます。&lt;/p&gt;
&lt;ul&gt;
&lt;li&gt;分子と分母を素数のかけ算の形に分解する&lt;/li&gt;
&lt;li&gt;共通している素数があれば、まだ約分できる&lt;/li&gt;
&lt;li&gt;共通している素数がひとつもなければ、既約分数&lt;/li&gt;
&lt;/ul&gt;
&lt;p&gt;「どの数で割れるか分からない」ときも、&lt;strong&gt;素因数分解をして、共通の因数（約数）を探す&lt;/strong&gt;という流れを覚えておきましょう。&lt;/p&gt;
&lt;h3&gt;条件に合う既約分数を探すときのベン図の活用&lt;/h3&gt;
&lt;p&gt;「ある整数で割り切れるけれど、別の整数では割り切れない」「両方で割り切れる」など、&lt;strong&gt;条件付きで分数を探す問題&lt;/strong&gt;では、&lt;strong&gt;ベン図&lt;/strong&gt;を使うのも有効です。&lt;/p&gt;
&lt;ul&gt;
&lt;li&gt;片方の円：ある数で割り切れるもの&lt;/li&gt;
&lt;li&gt;もう片方の円：別の数で割り切れるもの&lt;/li&gt;
&lt;li&gt;重なった部分：両方で割り切れるもの&lt;/li&gt;
&lt;li&gt;どちらにも入らない部分：どちらの数でも割り切れないもの&lt;/li&gt;
&lt;/ul&gt;
&lt;p&gt;このように図で整理してから素因数分解と組み合わせると、&lt;strong&gt;条件に合う既約分数&lt;/strong&gt;を見つけやすくなります。&lt;/p&gt;
&lt;h2&gt;４．サピックス5年生の学習への活かし方&lt;/h2&gt;
&lt;p&gt;小数・分数・既約分数の単元は、今後の&lt;/p&gt;
&lt;ul&gt;
&lt;li&gt;割合&lt;/li&gt;
&lt;li&gt;速さ&lt;/li&gt;
&lt;li&gt;比&lt;/li&gt;
&lt;li&gt;平均・濃度&lt;/li&gt;
&lt;/ul&gt;
&lt;p&gt;など、あらゆる文章題の&lt;strong&gt;土台&lt;/strong&gt;になります。サピックスのカリキュラムでも頻出のテーマなので、次の流れで学習するのがおすすめです。&lt;/p&gt;
&lt;ol&gt;
&lt;li&gt;動画を視聴し、&lt;strong&gt;小数点の扱い・分数の基本・既約分数のイメージ&lt;/strong&gt;をつかむ&lt;/li&gt;
&lt;li&gt;本ページの要点を読みながら、&lt;strong&gt;よく出る分数と小数の対応&lt;/strong&gt;をノートにまとめる&lt;/li&gt;
&lt;li&gt;教科書やテキストの基本問題で、&lt;strong&gt;「小数に揃えるか」「分数に揃えるか」&lt;/strong&gt;を意識して解く&lt;/li&gt;
&lt;li&gt;既約分数の問題では、&lt;strong&gt;素因数分解＋ベン図&lt;/strong&gt;を使って条件に合うものを整理する&lt;/li&gt;
&lt;/ol&gt;
&lt;p&gt;計算の速さだけでなく、&lt;strong&gt;「どんな形に直せば解きやすいか」を選べる力&lt;/strong&gt;を身につけていくことが、サピックス算数で点数を伸ばすカギになります。&lt;/p&gt;
&lt;h2&gt;当塾でのSapix対策&lt;/h2&gt;
&lt;h3&gt;サピックス算数の特徴と当塾の方針&lt;/h3&gt;
&lt;p&gt;サピックスの算数は、&lt;strong&gt;計算テクニック&lt;/strong&gt;だけでなく、&lt;strong&gt;数や図形の意味を理解し、自分で考える力&lt;/strong&gt;を重視した出題が多いのが特徴です。&lt;br /&gt;
小数・分数・既約分数は、今後の&lt;strong&gt;割合・比・文章題&lt;/strong&gt;に直結する重要単元であり、「なんとなく」で進んでしまうと後から苦労してしまいます。&lt;/p&gt;
&lt;p&gt;当塾では、&lt;/p&gt;
&lt;ul&gt;
&lt;li&gt;サピックスのカリキュラムに合わせて、&lt;strong&gt;つまずきやすい単元を事前にフォロー&lt;/strong&gt;&lt;/li&gt;
&lt;li&gt;動画と演習を組み合わせ、&lt;strong&gt;「わかったつもり」を防ぐ指導&lt;/strong&gt;を実施&lt;/li&gt;
&lt;li&gt;小数・分数・既約分数を、&lt;strong&gt;入試で使えるレベルまで段階的に定着&lt;/strong&gt;させる&lt;/li&gt;
&lt;/ul&gt;
&lt;p&gt;といった形で、サピックスに通塾しているお子さまの学習をサポートしています。&lt;/p&gt;
&lt;h3&gt;詳しいご案内はこちら&lt;/h3&gt;
&lt;p&gt;Sapixの特徴については&lt;strong&gt;&lt;a href="https://natsui-sansu-juku.com/sapix-2/" target="_blank" rel="noopener noreferrer"&gt;コチラ&lt;/a&gt;&lt;/strong&gt;、&lt;br /&gt;
当塾でのSapix対策については&lt;strong&gt;&lt;a href="https://natsui-sansu-juku.com/sapix/" target="_blank" rel="noopener noreferrer"&gt;コチラ&lt;/a&gt;&lt;/strong&gt;をご覧ください。&lt;/p&gt;
&lt;h2&gt;まとめ：小数と分数を「使い分け」できれば怖くない&lt;/h2&gt;
&lt;ul&gt;
&lt;li&gt;小数×整数では、&lt;strong&gt;0はあとからまとめて付ける&lt;/strong&gt;ことで、小数点の位置ミスを防ぐ。&lt;/li&gt;
&lt;li&gt;小数のわり算で小数点以下まで求めるときは、&lt;strong&gt;わられる数にあらかじめ0を書いて準備&lt;/strong&gt;しておく。&lt;/li&gt;
&lt;li&gt;小数と分数が混ざる計算は、&lt;strong&gt;最初に「小数にそろえるか」「分数にそろえるか」を決める&lt;/strong&gt;。かけ算・わり算のかたまりは分数にして一気に解く。&lt;/li&gt;
&lt;li&gt;5分の1、20分の1、25分の1など、&lt;strong&gt;よく出る分数は小数に直す形を暗記&lt;/strong&gt;しておくと計算がスピードアップする。&lt;/li&gt;
&lt;li&gt;大きさくらべは基本的に&lt;strong&gt;小数にそろえて比較&lt;/strong&gt;。分数同士は通分が基本だが、場合によっては分子をそろえる方法も有効。&lt;/li&gt;
&lt;li&gt;&lt;strong&gt;既約分数&lt;/strong&gt;とは「これ以上約分できない分数」。素因数分解を使って、分子と分母の共通の約数がないことを確認する。&lt;/li&gt;
&lt;li&gt;条件に合う既約分数を探す問題では、&lt;strong&gt;素因数分解＋ベン図&lt;/strong&gt;で整理すると考えやすい。&lt;/li&gt;
&lt;/ul&gt;
&lt;p&gt;小数と分数の&lt;strong&gt;意味&lt;/strong&gt;と&lt;strong&gt;変換のコツ&lt;/strong&gt;が分かれば、この単元は大きな&lt;strong&gt;得点源&lt;/strong&gt;になります。&lt;br /&gt;
動画とあわせて何度も復習し、「どの形に直せば解きやすいか」を自分で選べる力を身につけていきましょう。&lt;/p&gt;
&lt;p&gt;&lt;!-- [ /.socialSet ] --&gt;&lt;/p&gt;
&lt;div style="border:1px solid rgba(22,163,74,.25); background:rgba(22,163,74,.06); border-radius:14px; padding:14px 14px; margin:18px 0;"&gt;
&lt;div style="margin:0 0 6px; font-weight:900; color:#111827; font-size:1.05rem; line-height:1.4;"&gt;
    外部の力を使うべきか迷っている方へ
  &lt;/div&gt;
&lt;p style="margin:0 0 10px; color:#6b7280; font-size:.92rem; line-height:1.7;"&gt;
    ※状況を整理するための判断材料です。
  &lt;/p&gt;
&lt;ul style="margin:0 0 12px; padding-left:18px; color:#111827; line-height:1.7;"&gt;
&lt;li style="margin:0 0 6px;"&gt;授業を聴いて帰ってきたはずだが、翌日に残らない&lt;/li&gt;
&lt;li style="margin:0 0 6px;"&gt;宿題と直しが回らず、積み残し化している&lt;/li&gt;
&lt;li style="margin:0 0 0;"&gt;後手に回りすぎて、何から手を付けるべきか分からない&lt;/li&gt;
&lt;/ul&gt;
&lt;div style="display:flex; flex-wrap:wrap; gap:10px;"&gt;
    &lt;a href="https://natsui-sansu-juku.com/column/kobetsu_mayoi_judge/"
       style="display:inline-flex; align-items:center; justify-content:center; text-decoration:none; font-weight:900; border-radius:12px; padding:10px 12px; background:#16a34a; color:#ffffff;"&gt;&lt;br /&gt;
      判断材料を見る&lt;br /&gt;
    &lt;/a&gt;&lt;br /&gt;
    &lt;a href="https://natsui-sansu-juku.com/inquiry/"
       style="display:inline-flex; align-items:center; justify-content:center; text-decoration:none; font-weight:900; border-radius:12px; padding:10px 12px; background:#ffffff; color:#0f7a35; border:1px solid rgba(22,163,74,.55);"&gt;&lt;br /&gt;
      相談する&lt;br /&gt;
    &lt;/a&gt;
  &lt;/div&gt;
&lt;/div&gt;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510-06%2F&amp;amp;t=510-06%E3%80%80%E5%88%86%E6%95%B0%E3%81%A8%E5%B0%8F%E6%95%B0%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510-06%2F&amp;amp;text=510-06%E3%80%80%E5%88%86%E6%95%B0%E3%81%A8%E5%B0%8F%E6%95%B0%20%7C%20%E4%B8%AD%E5%AD%A6%E5%8F%97%E9%A8%93%E5%B0%82%E9%96%80%E3%80%80%E5%A4%8F%E4%BA%95%E7%AE%97%E6%95%B0%E5%A1%BE" target="_blank" &gt;&lt;span class="vk_icon_w_r_sns_x_twitter icon_sns"&gt;&lt;/span&gt;&lt;span class="sns_txt"&gt;X&lt;/span&gt;&lt;/a&gt;&lt;/li&gt;&lt;li class="sb_bluesky sb_icon"&gt;&lt;a class="sb_icon_inner" href="https://bsky.app/intent/compose?text=510-06%E3%80%80%E5%88%86%E6%95%B0%E3%81%A8%E5%B0%8F%E6%95%B0%20%7C%20%E4%B8%AD%E5%AD%A6%E5%8F%97%E9%A8%93%E5%B0%82%E9%96%80%E3%80%80%E5%A4%8F%E4%BA%95%E7%AE%97%E6%95%B0%E5%A1%BE%0Ahttps%3A%2F%2Fnatsui-sansu-juku.com%2Fcolumn%2F510-06%2F" target="_blank" &gt;&lt;span class="vk_icon_w_r_sns_bluesky icon_sns"&gt;&lt;/span&gt;&lt;span class="sns_txt"&gt;Bluesky&lt;/span&gt;&lt;/a&gt;&lt;/li&gt;&lt;li class="sb_hatena sb_icon"&gt;&lt;a class="sb_icon_inner" href="//b.hatena.ne.jp/add?mode=confirm&amp;url=https%3A%2F%2Fnatsui-sansu-juku.com%2Fcolumn%2F510-06%2F&amp;amp;title=510-06%E3%80%80%E5%88%86%E6%95%B0%E3%81%A8%E5%B0%8F%E6%95%B0%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sb_icon_inner"data-clipboard-text="510-06　分数と小数 | 中学受験専門　夏井算数塾 https://natsui-sansu-juku.com/column/510-06/"&gt;&lt;span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</si>
  <si>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https://natsui-sansu-juku.com/column/510-08/
【検出された不自然ワード】
- 型
【本文】
------
&lt;h2&gt;サピックス5年生のための「速さ・旅人算」基礎整理&lt;/h2&gt;
&lt;p&gt;速さの文章題や旅人算は、サピックス5年生の中でも&lt;strong&gt;「公式は知っているのに点数につながりにくい」&lt;/strong&gt;単元の代表です。&lt;br /&gt;
・単位（秒速・分速・時速）をそろえ忘れる&lt;br /&gt;
・出会いと追いつきのどちらで式を立てるのか迷う&lt;br /&gt;
・距離なのか時間なのか、何を求めているか途中で分からなくなる&lt;br /&gt;
といったミスが起こりやすい分野でもあります。&lt;br /&gt;
このページでは、動画と合わせて&lt;strong&gt;速さの3公式・旅人算の基本・利用問題の考え方&lt;/strong&gt;を、授業前後の予習・復習用に整理しました。&lt;/p&gt;
&lt;p&gt;サピックス小5算数を15分で整理した単元の全体像は、&lt;strong&gt;&lt;a href="https://natsui-sansu-juku.com/column/sapix-15/"&gt;サピックス小5算数 15分まとめ｜全体像はこちら&lt;/a&gt;&lt;/strong&gt;で確認できます。&lt;/p&gt;
&lt;h2&gt;動画講義：速さの3公式と旅人算の基本&lt;/h2&gt;
&lt;p&gt;&lt;iframe title="510-08　旅人算(1)【サピックスの算数を15分で授業してみた】" src="https://www.youtube.com/embed/1sgtNXSvERg?feature=oembed" width="750" height="422" frameborder="0" allowfullscreen="allowfullscreen"&gt;&lt;/iframe&gt;&lt;/p&gt;
&lt;blockquote&gt;&lt;p&gt;この動画は、サピックスに通塾している小学５年生で、算数が苦手な生徒さん向けに&lt;strong&gt;「授業に入る前に見ておいてほしいポイント」&lt;/strong&gt;をまとめた内容です。&lt;br /&gt;
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※本動画は、サピックスで使用されているテキストそのものの解説ではありません。あらかじめご了承ください。&lt;/p&gt;&lt;/blockquote&gt;
&lt;h2&gt;１．速さの３公式と単位のそろえ方&lt;/h2&gt;
&lt;p&gt;速さの問題は、まず&lt;strong&gt;「何を求めるのか（速さ・距離・時間）」&lt;/strong&gt;をはっきりさせ、状況に応じて3つの公式を使い分けます。&lt;/p&gt;
&lt;h3&gt;速さの３公式&lt;/h3&gt;
&lt;p&gt;速さ・距離・時間の関係は、次の3つの公式で整理できます。&lt;/p&gt;
&lt;ul&gt;
&lt;li&gt;&lt;strong&gt;速さ ＝ 距離 ÷ 時間&lt;/strong&gt;&lt;/li&gt;
&lt;li&gt;&lt;strong&gt;距離 ＝ 速さ × 時間&lt;/strong&gt;&lt;/li&gt;
&lt;li&gt;&lt;strong&gt;時間 ＝ 距離 ÷ 速さ&lt;/strong&gt;&lt;/li&gt;
&lt;/ul&gt;
&lt;p&gt;どれも同じ関係を表していますが、&lt;strong&gt;「何が分かっていて、何を求めるのか」&lt;/strong&gt;によって使う形が変わります。&lt;br /&gt;
文章題を読んだら、まずは&lt;/p&gt;
&lt;ul&gt;
&lt;li&gt;分かっているもの：速さ？距離？時間？&lt;/li&gt;
&lt;li&gt;知りたいもの：速さ？距離？時間？&lt;/li&gt;
&lt;/ul&gt;
&lt;p&gt;を整理してから式を決める習慣をつけましょう。&lt;/p&gt;
&lt;h3&gt;秒速・分速・時速の変換&lt;/h3&gt;
&lt;p&gt;速さの単位がバラバラだと計算ができないので、&lt;strong&gt;必ず同じ単位にそろえてから&lt;/strong&gt;解きます。&lt;/p&gt;
&lt;ul&gt;
&lt;li&gt;&lt;strong&gt;秒速 → 分速：&lt;/strong&gt; 秒速 × 60 ＝ 分速&lt;/li&gt;
&lt;li&gt;&lt;strong&gt;分速 → 秒速：&lt;/strong&gt; 分速 ÷ 60 ＝ 秒速&lt;/li&gt;
&lt;li&gt;&lt;strong&gt;分速 → 時速：&lt;/strong&gt; 分速 × 60 ＝ 時速&lt;/li&gt;
&lt;li&gt;&lt;strong&gt;時速 → 分速：&lt;/strong&gt; 時速 ÷ 60 ＝ 分速&lt;/li&gt;
&lt;/ul&gt;
&lt;p&gt;ポイントは、&lt;/p&gt;
&lt;ul&gt;
&lt;li&gt;&lt;strong&gt;「1分は60秒」「1時間は60分」&lt;/strong&gt;という対応を常に意識すること&lt;/li&gt;
&lt;li&gt;問題文の途中で&lt;strong&gt;単位が変わっていないか&lt;/strong&gt;を確認すること&lt;/li&gt;
&lt;/ul&gt;
&lt;p&gt;単位がそろっていない状態で公式を使うと、答えが大きくずれてしまいます。&lt;br /&gt;
&lt;strong&gt;「式を立てる前に単位チェック」&lt;/strong&gt;をルールにしておきましょう。&lt;/p&gt;
&lt;h2&gt;２．旅人算の基本形：出会いと追いつき&lt;/h2&gt;
&lt;p&gt;旅人算は、&lt;strong&gt;「離れた2点から動き出す人・物が出会う」「前を走る人に追いつく」&lt;/strong&gt;といった、動く速さに関する典型的な文章題です。&lt;br /&gt;
まずは&lt;strong&gt;1分あたりどれくらい近づく（または離れる）のか&lt;/strong&gt;という視点を持つことが大切です。&lt;/p&gt;
&lt;h3&gt;基本の考え方：1分間でどれだけ距離が変化するか&lt;/h3&gt;
&lt;p&gt;2人（2台）の速さがそれぞれ分かっているとき、&lt;/p&gt;
&lt;ul&gt;
&lt;li&gt;近づいていく場合 → &lt;strong&gt;速さの和&lt;/strong&gt;に注目&lt;/li&gt;
&lt;li&gt;離れていく・追いついていく場合 → &lt;strong&gt;速さの差&lt;/strong&gt;に注目&lt;/li&gt;
&lt;/ul&gt;
&lt;p&gt;します。ここから次の2つの基本公式が生まれます。&lt;/p&gt;
&lt;h3&gt;出会いの問題（向かい合って進む・同じ方向から近づく）&lt;/h3&gt;
&lt;p&gt;2人（2台）が互いに近づいていくとき、&lt;strong&gt;「出会うまでの時間」&lt;/strong&gt;は次の式で求められます。&lt;/p&gt;
&lt;ul&gt;
&lt;li&gt;&lt;strong&gt;出会い：&lt;/strong&gt; 出会うまでの時間 ＝ 距離の和 ÷ 速さの和&lt;/li&gt;
&lt;/ul&gt;
&lt;p&gt;ここでいう&lt;/p&gt;
&lt;ul&gt;
&lt;li&gt;&lt;strong&gt;距離の和：&lt;/strong&gt; 2人（2台）が最初に離れていた距離の合計&lt;/li&gt;
&lt;li&gt;&lt;strong&gt;速さの和：&lt;/strong&gt; 2人（2台）が1分（または1時間）あたりに&lt;strong&gt;近づくスピード&lt;/strong&gt;&lt;/li&gt;
&lt;/ul&gt;
&lt;p&gt;です。&lt;br /&gt;
「1分あたりにどれだけ距離が縮まるか（速さの和）」をもとに、&lt;strong&gt;全部で何分かかるか&lt;/strong&gt;を考えるイメージです。&lt;/p&gt;
&lt;h3&gt;追いつきの問題（同じ向きに動いて追いかける）&lt;/h3&gt;
&lt;p&gt;前を進む人（車）を後ろから追いかけて&lt;strong&gt;追いつくまでの時間&lt;/strong&gt;は、次の式で求めます。&lt;/p&gt;
&lt;ul&gt;
&lt;li&gt;&lt;strong&gt;追いつき：&lt;/strong&gt; 追いつくまでの時間 ＝ 距離の差 ÷ 速さの差&lt;/li&gt;
&lt;/ul&gt;
&lt;p&gt;ここでいう&lt;/p&gt;
&lt;ul&gt;
&lt;li&gt;&lt;strong&gt;距離の差：&lt;/strong&gt; 追いかける側と追われる側の、スタート時点での離れた距離&lt;/li&gt;
&lt;li&gt;&lt;strong&gt;速さの差：&lt;/strong&gt; 2人（2台）の速さの差（＝1分あたりに縮まる距離）&lt;/li&gt;
&lt;/ul&gt;
&lt;p&gt;です。&lt;br /&gt;
&lt;strong&gt;「どれだけ離れているか（距離の差）」を、「1分でどれだけ縮むか（速さの差）」で割る&lt;/strong&gt;ことで、追いつくまでにかかる時間が分かります。&lt;/p&gt;
&lt;p&gt;出会いも追いつきも、&lt;strong&gt;「距離の変化」＝「変化の速さ」×「時間」&lt;/strong&gt;という考え方に基づいています。公式の形だけでなく、&lt;strong&gt;意味&lt;/strong&gt;もセットで理解しておくと応用問題に強くなります。&lt;/p&gt;
&lt;h2&gt;３．旅人算の利用：距離の和・距離の差に注目&lt;/h2&gt;
&lt;p&gt;旅人算の利用問題では、状況が少し複雑になっても、基本は&lt;/p&gt;
&lt;ul&gt;
&lt;li&gt;&lt;strong&gt;距離の和に注目するか&lt;/strong&gt;&lt;/li&gt;
&lt;li&gt;&lt;strong&gt;距離の差に注目するか&lt;/strong&gt;&lt;/li&gt;
&lt;/ul&gt;
&lt;p&gt;のどちらかです。&lt;/p&gt;
&lt;h3&gt;どこに注目するかを意識して問題を読む&lt;/h3&gt;
&lt;p&gt;元記事では、&lt;/p&gt;
&lt;p&gt;&lt;strong&gt;「旅人算の利用をするときは、距離の差、距離の和のどちらかに注目して解くというパターン」&lt;/strong&gt;&lt;/p&gt;
&lt;p&gt;と説明されています。これは、次のような読み方をしなさい、という意味です。&lt;/p&gt;
&lt;ul&gt;
&lt;li&gt;2人が&lt;strong&gt;離れた場所からスタートして出会う&lt;/strong&gt; → 最初の&lt;strong&gt;距離の和&lt;/strong&gt;に注目&lt;/li&gt;
&lt;li&gt;2人が&lt;strong&gt;同じ方向に進み、追いついたり一定の距離を保ったりする&lt;/strong&gt; → 最初の&lt;strong&gt;距離の差&lt;/strong&gt;に注目&lt;/li&gt;
&lt;/ul&gt;
&lt;p&gt;また、利用問題では、&lt;/p&gt;
&lt;ul&gt;
&lt;li&gt;途中で誰かが折り返す&lt;/li&gt;
&lt;li&gt;速さが変わる区間がある&lt;/li&gt;
&lt;li&gt;「何分後」「何km進んだとき」など、条件が追加される&lt;/li&gt;
&lt;/ul&gt;
&lt;p&gt;といったケースもよく出てきますが、どの場合も、&lt;/p&gt;
&lt;ul&gt;
&lt;li&gt;① どの区間で誰と誰が「出会う」「追いつく」のか&lt;/li&gt;
&lt;li&gt;② そのときに考えるべき距離は「和」か「差」か&lt;/li&gt;
&lt;/ul&gt;
&lt;p&gt;を意識して整理していけば、基本公式から式を組み立てることができます。&lt;/p&gt;
&lt;h2&gt;４．サピックス5年生の学習への活かし方&lt;/h2&gt;
&lt;p&gt;速さ・旅人算は、この先の&lt;/p&gt;
&lt;ul&gt;
&lt;li&gt;速さとグラフ&lt;/li&gt;
&lt;li&gt;流水算（川の流れ）&lt;/li&gt;
&lt;li&gt;通過算・時計算&lt;/li&gt;
&lt;/ul&gt;
&lt;p&gt;などの単元とも深くつながる重要テーマです。算数が苦手なサピックス5年生には、次のステップでの学習をおすすめします。&lt;/p&gt;
&lt;ol&gt;
&lt;li&gt;動画で&lt;strong&gt;速さの3公式と旅人算のイメージ&lt;/strong&gt;をつかむ&lt;/li&gt;
&lt;li&gt;本ページの内容をもとに、ノートに&lt;strong&gt;3公式・単位変換・出会い／追いつきの式&lt;/strong&gt;を整理して書き出す&lt;/li&gt;
&lt;li&gt;基本問題では、必ず&lt;strong&gt;単位をそろえる→何を求めるか決める→どの公式を使うか選ぶ&lt;/strong&gt;の順で解く&lt;/li&gt;
&lt;li&gt;利用問題では、図をかきながら、&lt;strong&gt;「距離の和」か「距離の差」か&lt;/strong&gt;を毎回意識して式を立てる&lt;/li&gt;
&lt;/ol&gt;
&lt;p&gt;「公式を丸暗記して当てはめる」だけではなく、&lt;strong&gt;「距離がどれだけ変化するのか」「1分あたりにどれくらい近づくのか」&lt;/strong&gt;という意味を考えることで、応用問題への対応力が身についていきます。&lt;/p&gt;
&lt;h2&gt;当塾でのSapix対策&lt;/h2&gt;
&lt;h3&gt;サピックス算数の特徴と当塾の方針&lt;/h3&gt;
&lt;p&gt;サピックスの算数は、単純な計算だけでなく、&lt;strong&gt;文章から状況をイメージし、自分で式を立てる力&lt;/strong&gt;を重視した問題が多いのが特徴です。&lt;br /&gt;
速さ・旅人算は、その中でも&lt;strong&gt;読み取り力・論理力・計算力&lt;/strong&gt;が一度に試される単元です。&lt;/p&gt;
&lt;p&gt;当塾では、&lt;/p&gt;
&lt;ul&gt;
&lt;li&gt;サピックスのカリキュラムに合わせて、&lt;strong&gt;速さ・旅人算のつまずきやすいポイントを事前にフォロー&lt;/strong&gt;&lt;/li&gt;
&lt;li&gt;動画と演習を組み合わせ、&lt;strong&gt;単位変換・図の描き方・式の立て方&lt;/strong&gt;を段階的に指導&lt;/li&gt;
&lt;li&gt;「速さの3公式」と「距離の和／差」を、&lt;strong&gt;入試レベルの応用問題につながる形で定着&lt;/strong&gt;&lt;/li&gt;
&lt;/ul&gt;
&lt;p&gt;といった方針で、サピックスに通塾しているお子さまの算数学習をサポートしています。&lt;/p&gt;
&lt;h3&gt;詳しいご案内はこちら&lt;/h3&gt;
&lt;p&gt;Sapixの特徴については&lt;strong&gt;&lt;a href="https://natsui-sansu-juku.com/sapix-2/" target="_blank" rel="noopener noreferrer"&gt;コチラ&lt;/a&gt;&lt;/strong&gt;、&lt;br /&gt;
当塾でのSapix対策については&lt;strong&gt;&lt;a href="https://natsui-sansu-juku.com/sapix/" target="_blank" rel="noopener noreferrer"&gt;コチラ&lt;/a&gt;&lt;/strong&gt;をご覧ください。&lt;/p&gt;
&lt;h2&gt;まとめ：速さの3公式と「距離の和・差」を味方にしよう&lt;/h2&gt;
&lt;ul&gt;
&lt;li&gt;速さの基本は&lt;strong&gt;速さ＝距離÷時間&lt;/strong&gt;。状況に応じて、距離＝速さ×時間、時間＝距離÷速さの形を使い分ける。&lt;/li&gt;
&lt;li&gt;秒速・分速・時速の&lt;strong&gt;単位変換&lt;/strong&gt;を正しく行い、必ず同じ単位にそろえてから計算する。&lt;/li&gt;
&lt;li&gt;旅人算の基本は、「1分あたりどれだけ距離が変化するか」を考えること。&lt;/li&gt;
&lt;li&gt;&lt;strong&gt;出会い：&lt;/strong&gt;出会うまでの時間 ＝ 距離の和 ÷ 速さの和。&lt;/li&gt;
&lt;li&gt;&lt;strong&gt;追いつき：&lt;/strong&gt;追いつくまでの時間 ＝ 距離の差 ÷ 速さの差。&lt;/li&gt;
&lt;li&gt;利用問題では、状況に応じて&lt;strong&gt;距離の和&lt;/strong&gt;か&lt;strong&gt;距離の差&lt;/strong&gt;のどちらに注目すべきかを意識して問題を読む。&lt;/li&gt;
&lt;li&gt;公式の暗記だけでなく、「どれくらい近づくのか・離れるのか」という&lt;strong&gt;意味&lt;/strong&gt;を理解することで、サピックスの応用問題にも対応できる力がつく。&lt;/li&gt;
&lt;/ul&gt;
&lt;p&gt;動画と本ページをくり返し活用しながら、速さの3公式と旅人算の考え方を&lt;strong&gt;自分の言葉で説明できるレベル&lt;/strong&gt;まで定着させていきましょう。それが、今後の速さ・グラフ・流水算・時計算など、多くの単元での大きな武器になります。&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510-08%2F&amp;amp;t=510-08%E3%80%80%E6%97%85%E4%BA%BA%E7%AE%97%281%29%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href="//twitter.com/intent/tweet?url=https%3A%2F%2Fnatsui-sansu-juku.com%2Fcolumn%2F510-08%2F&amp;amp;text=510-08%E3%80%80%E6%97%85%E4%BA%BA%E7%AE%97%281%29%20%7C%20%E4%B8%AD%E5%AD%A6%E5%8F%97%E9%A8%93%E5%B0%82%E9%96%80%E3%80%80%E5%A4%8F%E4%BA%95%E7%AE%97%E6%95%B0%E5%A1%BE" target="_blank" &gt;&lt;span class="vk_icon_w_r_sns_x_twitter icon_sns"&gt;&lt;/span&gt;&lt;span class="sns_txt"&gt;X&lt;/span&gt;&lt;/a&gt;&lt;/li&gt;&lt;li class="sb_bluesky sb_icon"&gt;&lt;a class="sb_icon_inner" href="https://bsky.app/intent/compose?text=510-08%E3%80%80%E6%97%85%E4%BA%BA%E7%AE%97%281%29%20%7C%20%E4%B8%AD%E5%AD%A6%E5%8F%97%E9%A8%93%E5%B0%82%E9%96%80%E3%80%80%E5%A4%8F%E4%BA%95%E7%AE%97%E6%95%B0%E5%A1%BE%0Ahttps%3A%2F%2Fnatsui-sansu-juku.com%2Fcolumn%2F510-08%2F" target="_blank" &gt;&lt;span class="vk_icon_w_r_sns_bluesky icon_sns"&gt;&lt;/span&gt;&lt;span class="sns_txt"&gt;Bluesky&lt;/span&gt;&lt;/a&gt;&lt;/li&gt;&lt;li class="sb_hatena sb_icon"&gt;&lt;a class="sb_icon_inner" href="//b.hatena.ne.jp/add?mode=confirm&amp;url=https%3A%2F%2Fnatsui-sansu-juku.com%2Fcolumn%2F510-08%2F&amp;amp;title=510-08%E3%80%80%E6%97%85%E4%BA%BA%E7%AE%97%281%29%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sb_icon_inner"data-clipboard-text="510-08　旅人算(1) | 中学受験専門　夏井算数塾 https://natsui-sansu-juku.com/column/510-08/"&gt;&lt;span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</si>
  <si>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https://natsui-sansu-juku.com/column/510-10/
【検出された不自然ワード】
- 手順
【本文】
------
&lt;h2&gt;サピックス小5算数の応用分野を整理する&lt;/h2&gt;
&lt;h3&gt;分数・部分分数分解・水そう・旅人算で混乱しやすい理由&lt;/h3&gt;
&lt;p&gt;サピックス5年生の算数では、&lt;strong&gt;「基本は分かるのに、応用になると一気に難しく感じる」&lt;/strong&gt;単元が増えてきます。&lt;br /&gt;
このページは、サピックス小5算数を&lt;strong&gt;短時間で整理するシリーズ&lt;/strong&gt;の中の1本で、全体の構成や位置づけは&lt;a href="https://natsui-sansu-juku.com/column/sapix-15/" target="_blank" rel="noopener noreferrer"&gt;&lt;strong&gt;サピックス小5算数 15分まとめ（全体像はこちら）&lt;/strong&gt;&lt;/a&gt;から確認できます。&lt;/p&gt;
&lt;p&gt;このページでは、動画で扱っている&lt;/p&gt;
&lt;ul&gt;
&lt;li&gt;分数の大きさ比べ（発展）と既約分数&lt;/li&gt;
&lt;li&gt;部分分数分解&lt;/li&gt;
&lt;li&gt;水そうの応用問題&lt;/li&gt;
&lt;li&gt;旅人算の図の書き方&lt;/li&gt;
&lt;/ul&gt;
&lt;p&gt;について、&lt;strong&gt;授業に入る前に押さえておきたいポイント&lt;/strong&gt;をコンパクトに整理しました。&lt;br /&gt;
「公式を覚える」だけでなく、&lt;strong&gt;図や式の意味を意識すること&lt;/strong&gt;で、応用問題にも対応できる土台を作っていきましょう。&lt;/p&gt;
&lt;h2&gt;動画で確認：サピックス小5 応用算数の全体像&lt;/h2&gt;
&lt;p&gt;&lt;iframe title="510-10　総合（06～09）【サピックスの算数を15分で授業してみた】" src="https://www.youtube.com/embed/BGtOUWd5uUo?feature=oembed" width="750" height="422" frameborder="0" allowfullscreen="allowfullscreen"&gt;&lt;/iframe&gt;&lt;/p&gt;
&lt;blockquote&gt;&lt;p&gt;この動画は、サピックスに通塾している小学５年生で、算数が苦手な生徒さん向けに&lt;strong&gt;「授業に入る前に見ておいてほしいポイント」&lt;/strong&gt;をまとめた内容です。&lt;br /&gt;
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※本動画は、サピックスで使用されているテキストそのものの解説ではありません。あらかじめご了承ください。&lt;/p&gt;&lt;/blockquote&gt;
&lt;h2&gt;分数の大きさ比べ（発展）と既約分数&lt;/h2&gt;
&lt;p&gt;単純な分数の大小比べだけでなく、&lt;strong&gt;条件を満たす分数を探したり、既約分数だけを取り出したり&lt;/strong&gt;する問題は、サピックスの応用でよく出てきます。&lt;/p&gt;
&lt;h3&gt;既約分数とは何か｜小5で求められる理解レベル&lt;/h3&gt;
&lt;p&gt;&lt;strong&gt;既約分数&lt;/strong&gt;とは、&lt;br /&gt;
&lt;strong&gt;「これ以上約分できない分数」&lt;/strong&gt;のことです。&lt;/p&gt;
&lt;ul&gt;
&lt;li&gt;分子と分母が、どんな整数でも&lt;strong&gt;同時に割り切れない&lt;/strong&gt;状態&lt;/li&gt;
&lt;li&gt;逆に、何かで割り切れてしまうときは、その分数は&lt;strong&gt;既約分数ではない&lt;/strong&gt;&lt;/li&gt;
&lt;/ul&gt;
&lt;p&gt;例として、&lt;/p&gt;
&lt;ul&gt;
&lt;li&gt;6/8 … 2で割れるので既約分数ではない（→ 3/4 に約分できる）&lt;/li&gt;
&lt;li&gt;3/4 … これ以上約分できないので既約分数&lt;/li&gt;
&lt;/ul&gt;
&lt;h3&gt;通分して比べる場面・約分に戻す場面の切り分け&lt;/h3&gt;
&lt;p&gt;元記事では、&lt;/p&gt;
&lt;p&gt;&lt;strong&gt;「既約分数を求める場合は無理やり通分して解いていきましょう。」&lt;/strong&gt;&lt;/p&gt;
&lt;p&gt;とあります。これは、&lt;strong&gt;分数同士の大きさ比べをするときに、分母をそろえて考える&lt;/strong&gt;という意味です。&lt;/p&gt;
&lt;ul&gt;
&lt;li&gt;分母がバラバラな分数同士を比較するとき → &lt;strong&gt;通分して分母をそろえる&lt;/strong&gt;&lt;/li&gt;
&lt;li&gt;大小関係が分かったあと、必要であれば&lt;strong&gt;既約分数に直す（約分する）&lt;/strong&gt;&lt;/li&gt;
&lt;/ul&gt;
&lt;p&gt;特に発展的な問題では、&lt;/p&gt;
&lt;ul&gt;
&lt;li&gt;「ある範囲の中にある既約分数をすべて挙げなさい」&lt;/li&gt;
&lt;li&gt;「分母や分子に条件がある中で、最も大きい（小さい）分数を求めなさい」&lt;/li&gt;
&lt;/ul&gt;
&lt;p&gt;といった形で、&lt;strong&gt;通分と約分を行き来する力&lt;/strong&gt;が問われます。&lt;br /&gt;
&lt;strong&gt;「通分で比べる → 必要に応じて既約分数に直す」&lt;/strong&gt;という流れを意識しておきましょう。&lt;/p&gt;
&lt;h2&gt;部分分数分解の考え方&lt;/h2&gt;
&lt;p&gt;&lt;strong&gt;部分分数分解&lt;/strong&gt;は、難しそうな分数の式を&lt;strong&gt;簡単な分数の引き算の形に分けて計算する方法&lt;/strong&gt;です。&lt;/p&gt;
&lt;h3&gt;部分分数分解とは｜小5算数で扱われる理由&lt;/h3&gt;
&lt;p&gt;元記事では、&lt;/p&gt;
&lt;p&gt;&lt;strong&gt;「分数のかけ算を引き算になおして計算をする解き方を部分分数分解と言います。」&lt;/strong&gt;&lt;/p&gt;
&lt;p&gt;と説明されています。具体的には、&lt;/p&gt;
&lt;ul&gt;
&lt;li&gt;計算しにくい分数の式を、&lt;strong&gt;いくつかの簡単な分数の足し算・引き算&lt;/strong&gt;に分ける&lt;/li&gt;
&lt;li&gt;それによって、&lt;strong&gt;約分しやすくなったり、規則性が見つけやすくなる&lt;/strong&gt;&lt;/li&gt;
&lt;/ul&gt;
&lt;p&gt;といった効果があります。&lt;/p&gt;
&lt;h3&gt;いつ使えるのか・使えないのかの見極め&lt;/h3&gt;
&lt;p&gt;元記事の大事な一文が、&lt;/p&gt;
&lt;p&gt;&lt;strong&gt;「常に簡単に計算できるわけではないということも覚えておきましょう。」&lt;/strong&gt;&lt;/p&gt;
&lt;p&gt;という部分です。&lt;/p&gt;
&lt;ul&gt;
&lt;li&gt;部分分数分解は&lt;strong&gt;うまくはまると非常に有効&lt;/strong&gt;なテクニック&lt;/li&gt;
&lt;li&gt;一方で、&lt;strong&gt;すべての分数に対して簡単にできるわけではない&lt;/strong&gt;&lt;/li&gt;
&lt;li&gt;問題の構造や規則性を見て、「使えそうかどうか」を判断する必要がある&lt;/li&gt;
&lt;/ul&gt;
&lt;p&gt;あくまで&lt;strong&gt;選択肢のひとつの道具&lt;/strong&gt;として、「こういうときには分けて考える方法もあるんだ」という感覚で覚えておきましょう。&lt;/p&gt;
&lt;h2&gt;水そうの応用問題の整理&lt;/h2&gt;
&lt;p&gt;水そうの問題は、基本の体積計算だけでなく、&lt;strong&gt;おもり・浮き・物体の位置関係&lt;/strong&gt;などが絡むと一気に難しくなります。ここでも&lt;strong&gt;図をかいて確認する習慣&lt;/strong&gt;が何より重要です。&lt;/p&gt;
&lt;h3&gt;水そうは「正面図」で考える理由&lt;/h3&gt;
&lt;p&gt;元記事では、&lt;/p&gt;
&lt;p&gt;&lt;strong&gt;「水そうを正面から見た図を書いて問題を解いていきましょう。」&lt;/strong&gt;&lt;/p&gt;
&lt;p&gt;とあります。&lt;br /&gt;
上からの図では、水面の高さや物体の上下関係が分かりにくいため、&lt;/p&gt;
&lt;ul&gt;
&lt;li&gt;&lt;strong&gt;水面の高さ&lt;/strong&gt;&lt;/li&gt;
&lt;li&gt;&lt;strong&gt;おもりや物体の位置&lt;/strong&gt;&lt;/li&gt;
&lt;li&gt;&lt;strong&gt;水そうの高さや底面の長さ&lt;/strong&gt;&lt;/li&gt;
&lt;/ul&gt;
&lt;p&gt;をイメージしやすい&lt;strong&gt;正面図&lt;/strong&gt;が基本となります。&lt;/p&gt;
&lt;h3&gt;計算結果を図に戻して確認すべきポイント&lt;/h3&gt;
&lt;p&gt;元記事では、&lt;/p&gt;
&lt;p&gt;&lt;strong&gt;「計算上答えが出たからといって図に書いて確認してみないと合っているかどうかは分かりません。」&lt;/strong&gt;&lt;/p&gt;
&lt;p&gt;と注意しています。&lt;/p&gt;
&lt;ul&gt;
&lt;li&gt;式だけ合っていても、&lt;strong&gt;実際の状況と合っていない&lt;/strong&gt;ことがある&lt;/li&gt;
&lt;li&gt;特に、水面の高さやおもりの位置が絡む問題では、&lt;strong&gt;図との照らし合わせが必須&lt;/strong&gt;&lt;/li&gt;
&lt;/ul&gt;
&lt;p&gt;さらに、&lt;/p&gt;
&lt;p&gt;&lt;strong&gt;「おもりが水面の上に来ているのか、下なのか見極めることが大切です。」&lt;/strong&gt;&lt;/p&gt;
&lt;p&gt;とあります。これは、&lt;/p&gt;
&lt;ul&gt;
&lt;li&gt;おもりが水面の下にある → 水に&lt;strong&gt;つかっている部分の体積&lt;/strong&gt;を考える&lt;/li&gt;
&lt;li&gt;おもりが水面の上にある → &lt;strong&gt;水に入っていない部分は体積に関係しない&lt;/strong&gt;&lt;/li&gt;
&lt;/ul&gt;
&lt;p&gt;というように、状況によって考えるべき体積が変わる、ということを意味しています。&lt;br /&gt;
&lt;strong&gt;「水面のどこに、何があるのか」&lt;/strong&gt;を図でしっかり確認してから式を立てるようにしましょう。&lt;/p&gt;
&lt;h2&gt;旅人算の応用整理&lt;/h2&gt;
&lt;p&gt;最後に、速さの応用である&lt;strong&gt;旅人算&lt;/strong&gt;についてです。ここでも、&lt;strong&gt;図をかいて状況を整理すること&lt;/strong&gt;が何よりのポイントになります。&lt;/p&gt;
&lt;h3&gt;時間と距離を線分図で整理する&lt;/h3&gt;
&lt;p&gt;元記事では、&lt;/p&gt;
&lt;p&gt;&lt;strong&gt;「どこに何秒かかっているかということを図にしっかりと書いていけば、何を求めればよいか、何を計算すればよいかが分かります。」&lt;/strong&gt;&lt;/p&gt;
&lt;p&gt;と説明されています。&lt;/p&gt;
&lt;ul&gt;
&lt;li&gt;道の長さを&lt;strong&gt;線分&lt;/strong&gt;で表す&lt;/li&gt;
&lt;li&gt;スタート地点・ゴール地点・出会う場所などを線分上に示す&lt;/li&gt;
&lt;li&gt;&lt;strong&gt;各区間に何秒（何分）かかっているか&lt;/strong&gt;を書き込む&lt;/li&gt;
&lt;/ul&gt;
&lt;p&gt;こうすることで、&lt;/p&gt;
&lt;ul&gt;
&lt;li&gt;どの区間の距離を求めればよいのか&lt;/li&gt;
&lt;li&gt;どの区間をまとめて「速さ×時間」で計算すればいいのか&lt;/li&gt;
&lt;/ul&gt;
&lt;p&gt;が、&lt;strong&gt;目に見える形で整理できる&lt;/strong&gt;ようになります。&lt;/p&gt;
&lt;h3&gt;式の前に図で把握すべきこと&lt;/h3&gt;
&lt;p&gt;元記事の最後には、&lt;/p&gt;
&lt;p&gt;&lt;strong&gt;「まずは図に表していくということを練習していきましょう。」&lt;/strong&gt;&lt;/p&gt;
&lt;p&gt;とあります。&lt;br /&gt;
旅人算では、&lt;/p&gt;
&lt;ul&gt;
&lt;li&gt;いきなり式を立てるのではなく、&lt;strong&gt;線分図や時間のメモ&lt;/strong&gt;から始める&lt;/li&gt;
&lt;li&gt;「動き方」と「時間のながれ」を図や表にまとめる&lt;/li&gt;
&lt;/ul&gt;
&lt;p&gt;という手順を踏むことで、&lt;strong&gt;問題の構造&lt;/strong&gt;が理解しやすくなります。&lt;br /&gt;
図を描き慣れてくると、サピックス特有のややこしい設定の問題にも対応しやすくなります。&lt;/p&gt;
&lt;h2&gt;サピックス小5算数における当塾の対策方針&lt;/h2&gt;
&lt;h3&gt;応用単元を「図と意味」で整理する指導&lt;/h3&gt;
&lt;p&gt;サピックスの算数は、&lt;strong&gt;「図で考える力」「条件を整理する力」&lt;/strong&gt;が強く求められるカリキュラムです。&lt;br /&gt;
分数の大小・部分分数分解・水そう・旅人算といった単元は、&lt;/p&gt;
&lt;ul&gt;
&lt;li&gt;単なる計算力ではなく、&lt;strong&gt;状況把握力&lt;/strong&gt;や&lt;strong&gt;論理的な整理力&lt;/strong&gt;がポイント&lt;/li&gt;
&lt;li&gt;中学入試の応用問題にもそのままつながる重要テーマ&lt;/li&gt;
&lt;/ul&gt;
&lt;p&gt;になっています。&lt;/p&gt;
&lt;p&gt;当塾では、&lt;/p&gt;
&lt;ul&gt;
&lt;li&gt;サピックスの進度に合わせて、&lt;strong&gt;つまずきやすい単元を先取り・復習&lt;/strong&gt;&lt;/li&gt;
&lt;li&gt;動画＋個別指導で、&lt;strong&gt;「図をかく」「通分・約分」「速さ＝距離÷時間」&lt;/strong&gt;といった基本を定着&lt;/li&gt;
&lt;li&gt;分数・水そう・旅人算の応用問題を、&lt;strong&gt;入試レベルにつながる形で整理&lt;/strong&gt;&lt;/li&gt;
&lt;/ul&gt;
&lt;p&gt;といった方針で、サピックスに通塾しているお子さまの学習をサポートしています。&lt;/p&gt;
&lt;h3&gt;詳しいご案内はこちら&lt;/h3&gt;
&lt;p&gt;Sapixの特徴については&lt;strong&gt;&lt;a href="https://natsui-sansu-juku.com/sapix-2/" target="_blank" rel="noopener noreferrer"&gt;コチラ&lt;/a&gt;&lt;/strong&gt;、&lt;br /&gt;
当塾でのSapix対策については&lt;strong&gt;&lt;a href="https://natsui-sansu-juku.com/sapix/" target="_blank" rel="noopener noreferrer"&gt;コチラ&lt;/a&gt;&lt;/strong&gt;をご覧ください。&lt;/p&gt;
&lt;h2&gt;まとめ：サピックス小5の応用算数は単元別に整理する&lt;/h2&gt;
&lt;ul&gt;
&lt;li&gt;&lt;strong&gt;分数の大きさ比べ（発展）：&lt;/strong&gt;通分で比較し、必要に応じて既約分数（これ以上割れない分数）に直す流れを身につける。&lt;/li&gt;
&lt;li&gt;&lt;strong&gt;既約分数：&lt;/strong&gt;分子と分母がどんな整数でも同時に割り切れない分数。通分と約分を行き来できる力が重要。&lt;/li&gt;
&lt;li&gt;&lt;strong&gt;部分分数分解：&lt;/strong&gt;分数の式をいくつかの簡単な分数の引き算に分けて計算する方法。ただし、いつでも使えるわけではないことも覚えておく。&lt;/li&gt;
&lt;li&gt;&lt;strong&gt;水そうの問題：&lt;/strong&gt;必ず正面図を描き、計算で出た答えを図に戻して確認する。おもりが水面の上か下かを正確に見極める。&lt;/li&gt;
&lt;li&gt;&lt;strong&gt;旅人算：&lt;/strong&gt;道を線分で表し、「どこに何秒（何分）かかっているか」を図に書き込むことで、何を求めればよいかが見えてくる。&lt;/li&gt;
&lt;li&gt;どの単元でも、&lt;strong&gt;「まず図をかく」「意味を考える」&lt;/strong&gt;という姿勢が、サピックスの応用問題攻略の近道になる。&lt;/li&gt;
&lt;/ul&gt;
&lt;p&gt;動画と本ページをくり返し活用しながら、分数・水そう・旅人算を&lt;strong&gt;「感覚でごまかさず、図と意味で理解する分野」&lt;/strong&gt;に変えていきましょう。そうすることで、入試レベルの問題にも通用する算数の土台が育っていきます。&lt;/p&gt;
&lt;p&gt;&lt;!-- [ /.socialSet ] --&gt;&lt;/p&gt;
&lt;div style="border:1px solid rgba(22,163,74,.25); background:rgba(22,163,74,.06); border-radius:14px; padding:14px 14px; margin:18px 0;"&gt;
&lt;div style="margin:0 0 6px; font-weight:900; color:#111827; font-size:1.05rem; line-height:1.4;"&gt;
    外部の力を使うべきか迷っている方へ
  &lt;/div&gt;
&lt;p style="margin:0 0 10px; color:#6b7280; font-size:.92rem; line-height:1.7;"&gt;
    ※状況を整理するための判断材料です。
  &lt;/p&gt;
&lt;ul style="margin:0 0 12px; padding-left:18px; color:#111827; line-height:1.7;"&gt;
&lt;li style="margin:0 0 6px;"&gt;授業を聴いて帰ってきたはずだが、翌日に残らない&lt;/li&gt;
&lt;li style="margin:0 0 6px;"&gt;宿題と直しが回らず、積み残し化している&lt;/li&gt;
&lt;li style="margin:0 0 0;"&gt;後手に回りすぎて、何から手を付けるべきか分からない&lt;/li&gt;
&lt;/ul&gt;
&lt;div style="display:flex; flex-wrap:wrap; gap:10px;"&gt;
    &lt;a href="https://natsui-sansu-juku.com/column/kobetsu_mayoi_judge/"
       style="display:inline-flex; align-items:center; justify-content:center; text-decoration:none; font-weight:900; border-radius:12px; padding:10px 12px; background:#16a34a; color:#ffffff;"&gt;&lt;br /&gt;
      判断材料を見る&lt;br /&gt;
    &lt;/a&gt;&lt;br /&gt;
    &lt;a href="https://natsui-sansu-juku.com/inquiry/"
       style="display:inline-flex; align-items:center; justify-content:center; text-decoration:none; font-weight:900; border-radius:12px; padding:10px 12px; background:#ffffff; color:#0f7a35; border:1px solid rgba(22,163,74,.55);"&gt;&lt;br /&gt;
      相談する&lt;br /&gt;
    &lt;/a&gt;
  &lt;/div&gt;
&lt;/div&gt;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href="//www.facebook.com/sharer.php?src=bm&amp;u=https%3A%2F%2Fnatsui-sansu-juku.com%2Fcolumn%2F510-10%2F&amp;amp;t=510-10%E3%80%80%E7%B7%8F%E5%90%88%20%7C%20%E4%B8%AD%E5%AD%A6%E5%8F%97%E9%A8%93%E5%B0%82%E9%96%80%E3%80%80%E5%A4%8F%E4%BA%95%E7%AE%97%E6%95%B0%E5%A1%BE"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href="//twitter.com/intent/tweet?url=https%3A%2F%2Fnatsui-sansu-juku.com%2Fcolumn%2F510-10%2F&amp;amp;text=510-10%E3%80%80%E7%B7%8F%E5%90%88%20%7C%20%E4%B8%AD%E5%AD%A6%E5%8F%97%E9%A8%93%E5%B0%82%E9%96%80%E3%80%80%E5%A4%8F%E4%BA%95%E7%AE%97%E6%95%B0%E5%A1%BE" target="_blank" &gt;&lt;span class="vk_icon_w_r_sns_x_twitter icon_sns"&gt;&lt;/span&gt;&lt;span class="sns_txt"&gt;X&lt;/span&gt;&lt;/a&gt;&lt;/li&gt;&lt;li class="sb_bluesky sb_icon"&gt;&lt;a class="sb_icon_inner" href="https://bsky.app/intent/compose?text=510-10%E3%80%80%E7%B7%8F%E5%90%88%20%7C%20%E4%B8%AD%E5%AD%A6%E5%8F%97%E9%A8%93%E5%B0%82%E9%96%80%E3%80%80%E5%A4%8F%E4%BA%95%E7%AE%97%E6%95%B0%E5%A1%BE%0Ahttps%3A%2F%2Fnatsui-sansu-juku.com%2Fcolumn%2F510-10%2F" target="_blank" &gt;&lt;span class="vk_icon_w_r_sns_bluesky icon_sns"&gt;&lt;/span&gt;&lt;span class="sns_txt"&gt;Bluesky&lt;/span&gt;&lt;/a&gt;&lt;/li&gt;&lt;li class="sb_hatena sb_icon"&gt;&lt;a class="sb_icon_inner" href="//b.hatena.ne.jp/add?mode=confirm&amp;url=https%3A%2F%2Fnatsui-sansu-juku.com%2Fcolumn%2F510-10%2F&amp;amp;title=510-10%E3%80%80%E7%B7%8F%E5%90%88%20%7C%20%E4%B8%AD%E5%AD%A6%E5%8F%97%E9%A8%93%E5%B0%82%E9%96%80%E3%80%80%E5%A4%8F%E4%BA%95%E7%AE%97%E6%95%B0%E5%A1%BE"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sb_icon_inner"data-clipboard-text="510-10　総合 | 中学受験専門　夏井算数塾 https://natsui-sansu-juku.com/column/510-10/"&gt;&lt;span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</si>
  <si>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https://natsui-sansu-juku.com/column/510-11/
【検出された不自然ワード】
- 手順
【本文】
------
&lt;h2&gt;サピックス5年生のための「水そうとグラフ・容器をかたむける」基礎整理&lt;/h2&gt;
&lt;p&gt;水そうとグラフの問題や、容器をかたむける問題は、サピックス5年生の算数の中でも&lt;strong&gt;「図形」と「割合」「速さ（変化の速さ）」&lt;/strong&gt;が一気に絡んでくる単元です。&lt;br /&gt;
グラフが出てきた途端に、&lt;strong&gt;「何を読み取ればいいのか分からない」「線が折れ曲がる理由が分からない」&lt;/strong&gt;と感じるお子さんも少なくありません。&lt;br /&gt;
このページでは、動画の内容に沿って、&lt;/p&gt;
&lt;ul&gt;
&lt;li&gt;グラフの読み取りの基本&lt;/li&gt;
&lt;li&gt;水そうとグラフのつなげ方&lt;/li&gt;
&lt;li&gt;容器をかたむける問題での「平均の高さ」の考え方&lt;/li&gt;
&lt;/ul&gt;
&lt;p&gt;を、授業前後の予習・復習用に整理しました。&lt;br /&gt;
&lt;strong&gt;「なぜグラフが折れ曲がるのか」「図とグラフをどのように対応させるのか」&lt;/strong&gt;を意識して読み進めてみてください。&lt;/p&gt;
&lt;p&gt;サピックス小5算数の各単元を15分で整理した全体像は、&lt;strong&gt;&lt;a href="https://natsui-sansu-juku.com/column/sapix-15/"&gt;サピックス小5算数 15分まとめ｜全体像はこちら&lt;/a&gt;&lt;/strong&gt;で確認できます。&lt;/p&gt;
&lt;h2&gt;動画講義：水そうとグラフ・容器をかたむける&lt;/h2&gt;
&lt;p&gt;&lt;iframe title="510-11　立体図形(2)【サピックスの算数を15分で授業してみた】" width="750" height="422" src="https://www.youtube.com/embed/m9KbpWUobY8?feature=oembed" frameborder="0" allow="accelerometer; autoplay; clipboard-write; encrypted-media; gyroscope; picture-in-picture; web-share" referrerpolicy="strict-origin-when-cross-origin" allowfullscreen&gt;&lt;/iframe&gt;&lt;/p&gt;
&lt;blockquote&gt;
&lt;p&gt;この動画は、サピックスに通塾している小学５年生で、算数が苦手な生徒さん向けに&lt;strong&gt;「授業に入る前に見ておいてほしいポイント」&lt;/strong&gt;をまとめた内容です。&lt;br /&gt;
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
&lt;/blockquote&gt;
&lt;h2&gt;１．グラフの読み取り：なぜ折れ曲がるのかを考える&lt;/h2&gt;
&lt;p&gt;まずは、どんなグラフ問題にも共通する&lt;strong&gt;「読み取り方の視点」&lt;/strong&gt;から確認していきます。&lt;/p&gt;
&lt;h3&gt;グラフの基本的な見方&lt;/h3&gt;
&lt;p&gt;元記事では、&lt;/p&gt;
&lt;p&gt;&lt;strong&gt;「グラフを見る時は、『なぜグラフが折れ曲がっているのか？』を考えましょう。」&lt;/strong&gt;&lt;/p&gt;
&lt;p&gt;と説明されています。これは、単に点を読むだけでなく、&lt;strong&gt;グラフの「変化」から出来事を読み取る&lt;/strong&gt;という意味です。&lt;/p&gt;
&lt;ul&gt;
&lt;li&gt;グラフが&lt;strong&gt;右上がり&lt;/strong&gt;：時間がたつほど量（高さ・距離・水の量など）が増えている&lt;/li&gt;
&lt;li&gt;グラフが&lt;strong&gt;水平&lt;/strong&gt;：増えも減りもしていない（変化していない区間）&lt;/li&gt;
&lt;li&gt;グラフが&lt;strong&gt;急に上がる&lt;/strong&gt;：短い時間で大きく増えている（変化が大きい）&lt;/li&gt;
&lt;li&gt;グラフが&lt;strong&gt;なだらかに上がる&lt;/strong&gt;：ゆっくり増えている&lt;/li&gt;
&lt;/ul&gt;
&lt;h3&gt;「折れ曲がり」＝状況が変わった瞬間&lt;/h3&gt;
&lt;p&gt;グラフが折れ曲がるところは、たいてい&lt;strong&gt;何かの条件が変わった瞬間&lt;/strong&gt;です。&lt;/p&gt;
&lt;ul&gt;
&lt;li&gt;水そうの問題なら…&lt;strong&gt;水を入れる速さが変わった／一度止めた／別の蛇口を開けた&lt;/strong&gt; など&lt;/li&gt;
&lt;li&gt;移動の問題なら…&lt;strong&gt;歩く速さを変えた／途中で休んだ／乗り物に乗り換えた&lt;/strong&gt; など&lt;/li&gt;
&lt;/ul&gt;
&lt;p&gt;つまり、&lt;/p&gt;
&lt;ul&gt;
&lt;li&gt;グラフの折れ曲がり＝&lt;strong&gt;問題文のどの場面に対応しているか&lt;/strong&gt;&lt;/li&gt;
&lt;li&gt;折れ曲がる前後で、&lt;strong&gt;変化のしかた（速さ・増え方）がどう変わったか&lt;/strong&gt;&lt;/li&gt;
&lt;/ul&gt;
&lt;p&gt;をセットで考えることが大切です。&lt;br /&gt;
&lt;strong&gt;「折れ曲がる理由」を説明できるかどうか&lt;/strong&gt;が、グラフ問題を理解できているかの目安になります。&lt;/p&gt;
&lt;h2&gt;２．水そうとグラフ：図とグラフを結びつける&lt;/h2&gt;
&lt;p&gt;次に、水そうの問題とグラフを組み合わせた問題を見ていきます。&lt;br /&gt;
ここでは、&lt;/p&gt;
&lt;ul&gt;
&lt;li&gt;&lt;strong&gt;正面図をかくこと&lt;/strong&gt;&lt;/li&gt;
&lt;li&gt;&lt;strong&gt;底面積・高さ・体積・時間&lt;/strong&gt;を書き込むこと&lt;/li&gt;
&lt;li&gt;グラフから&lt;strong&gt;「何分で何cm増えたか」&lt;/strong&gt;を読み取ること&lt;/li&gt;
&lt;/ul&gt;
&lt;p&gt;がポイントです。&lt;/p&gt;
&lt;h3&gt;必ず「正面から見た図」をかく&lt;/h3&gt;
&lt;p&gt;元記事では、&lt;/p&gt;
&lt;p&gt;&lt;strong&gt;「水そうの問題は正面から見た図をまずかきましょう。」&lt;/strong&gt;&lt;/p&gt;
&lt;p&gt;とあります。上からの図だと、水面の高さの変化が分かりにくいため、&lt;strong&gt;水そうの縦の高さが分かる向き&lt;/strong&gt;で描くことが大切です。&lt;/p&gt;
&lt;h3&gt;図に書き込むべき4つの情報&lt;/h3&gt;
&lt;p&gt;図を書く際は、次の4つをしっかり書き入れましょう。&lt;/p&gt;
&lt;blockquote&gt;
&lt;p&gt;底面積、高さ、体積、時間&lt;/p&gt;
&lt;/blockquote&gt;
&lt;ul&gt;
&lt;li&gt;&lt;strong&gt;底面積：&lt;/strong&gt;水そうの底の広さ（長方形・正方形・円など）&lt;/li&gt;
&lt;li&gt;&lt;strong&gt;高さ：&lt;/strong&gt;水そうの高さ、またはwater level（水面）の高さ&lt;/li&gt;
&lt;li&gt;&lt;strong&gt;体積：&lt;/strong&gt;入っている水の量（cm&lt;sup&gt;3&lt;/sup&gt;やLなど）&lt;/li&gt;
&lt;li&gt;&lt;strong&gt;時間：&lt;/strong&gt;水を入れ始めてからの時間、止める時間、満水になるまでの時間 など&lt;/li&gt;
&lt;/ul&gt;
&lt;p&gt;これらを図の周りにメモしておくことで、&lt;strong&gt;グラフと図の情報を対応させやすく&lt;/strong&gt;なります。&lt;/p&gt;
&lt;h3&gt;グラフに「何分で何cm増えたか」を書き込む&lt;/h3&gt;
&lt;p&gt;元記事ではさらに、&lt;/p&gt;
&lt;p&gt;&lt;strong&gt;「また、グラフを読むときに何分で何cm増えたのか確認してグラフに書き込んでいくことも大切です。」&lt;/strong&gt;&lt;/p&gt;
&lt;p&gt;と説明されています。&lt;/p&gt;
&lt;ul&gt;
&lt;li&gt;例えば、ある区間で&lt;strong&gt;5分間で水位が10cm上がっている&lt;/strong&gt;→ 1分あたり2cm増える&lt;/li&gt;
&lt;li&gt;別の区間では&lt;strong&gt;2分間で6cm上がっている&lt;/strong&gt;→ 1分あたり3cm増える&lt;/li&gt;
&lt;/ul&gt;
&lt;p&gt;というように、&lt;/p&gt;
&lt;ul&gt;
&lt;li&gt;&lt;strong&gt;「時間の変化」&lt;/strong&gt;（横方向）&lt;/li&gt;
&lt;li&gt;&lt;strong&gt;「高さの変化」&lt;/strong&gt;（縦方向）&lt;/li&gt;
&lt;/ul&gt;
&lt;p&gt;をセットでチェックし、その区間ごとの&lt;strong&gt;増え方（変化の速さ）&lt;/strong&gt;をグラフの近くにメモしておくと、&lt;/p&gt;
&lt;ul&gt;
&lt;li&gt;どの区間で水の入れ方が変わったのか&lt;/li&gt;
&lt;li&gt;どの区間の情報を使って計算すればよいのか&lt;/li&gt;
&lt;/ul&gt;
&lt;p&gt;が非常に分かりやすくなります。&lt;/p&gt;
&lt;h2&gt;３．容器をかたむける問題と「平均の高さ」&lt;/h2&gt;
&lt;p&gt;容器をかたむける問題は、一見すると形が複雑に見えるため、苦手意識を持ちやすい単元です。&lt;br /&gt;
しかし、元記事で紹介されているように、&lt;strong&gt;「平均の高さ」&lt;/strong&gt;という共通の考え方を使うことで、多くのパターンに対応できるようになります。&lt;/p&gt;
&lt;h3&gt;容器をかたむける問題の基本的な視点&lt;/h3&gt;
&lt;p&gt;元記事には、&lt;/p&gt;
&lt;p&gt;&lt;strong&gt;「容器をかたむける問題は『平均の高さ』に注目して解きましょう。」&lt;/strong&gt;&lt;/p&gt;
&lt;p&gt;とあります。これは、&lt;/p&gt;
&lt;ul&gt;
&lt;li&gt;容器をかたむけて水面が斜めになっているときでも、&lt;/li&gt;
&lt;li&gt;容器を&lt;strong&gt;元の水平な状態に戻して考える&lt;/strong&gt;と、&lt;/li&gt;
&lt;li&gt;水の量は同じなので、「&lt;strong&gt;水の平均の高さ&lt;/strong&gt;」が分かる&lt;/li&gt;
&lt;/ul&gt;
&lt;p&gt;という考え方です。&lt;/p&gt;
&lt;h3&gt;「かたむいた容器を元に戻す」イメージ&lt;/h3&gt;
&lt;p&gt;元記事では、&lt;/p&gt;
&lt;p&gt;&lt;strong&gt;「容器をかたむける問題は色々なパターンがありますが、まずは色々な問題に通用する考え方として、かたむいている容器をもとに戻してみると、高さの平均が分かるので、『平均の高さ』を意識するようにしましょう。」&lt;/strong&gt;&lt;/p&gt;
&lt;p&gt;と説明されています。&lt;/p&gt;
&lt;ul&gt;
&lt;li&gt;容器を傾けても&lt;strong&gt;水の体積は変わらない&lt;/strong&gt;&lt;/li&gt;
&lt;li&gt;「傾ける前」と「傾けた後」で、&lt;strong&gt;底面積は同じ&lt;/strong&gt;&lt;/li&gt;
&lt;li&gt;したがって、&lt;strong&gt;体積 ＝ 底面積 × 平均の高さ&lt;/strong&gt; の関係が成り立つ&lt;/li&gt;
&lt;/ul&gt;
&lt;p&gt;という事実を利用して、&lt;/p&gt;
&lt;ul&gt;
&lt;li&gt;「水面が斜めになった状態」→「水平に戻したときの平均の高さ」&lt;/li&gt;
&lt;li&gt;「底面積」×「平均の高さ」→水の体積&lt;/li&gt;
&lt;/ul&gt;
&lt;p&gt;という流れで考えるのがポイントです。&lt;/p&gt;
&lt;h3&gt;容器をかたむける問題で意識したいこと&lt;/h3&gt;
&lt;ul&gt;
&lt;li&gt;図を描いて、&lt;strong&gt;どこが一番高く、どこが一番低いか&lt;/strong&gt;を確認する&lt;/li&gt;
&lt;li&gt;「平均の高さ」を使って、&lt;strong&gt;体積や水位の変化&lt;/strong&gt;を考える&lt;/li&gt;
&lt;li&gt;どのパターンの問題でも、「&lt;strong&gt;元の形に戻して考えられないか&lt;/strong&gt;」を一度考えてみる&lt;/li&gt;
&lt;/ul&gt;
&lt;p&gt;この&lt;strong&gt;「平均の高さ」&lt;/strong&gt;の考え方は、水そうの問題全般にも広く応用できる考え方なので、早めに慣れておくと後々の学習が楽になります。&lt;/p&gt;
&lt;h2&gt;４．サピックス5年生の学習への活かし方&lt;/h2&gt;
&lt;p&gt;水そうとグラフ、容器をかたむける問題は、サピックスの算数でも&lt;strong&gt;頻出かつ差がつきやすい単元&lt;/strong&gt;です。算数が苦手なお子さんは、次のような流れで学習することをおすすめします。&lt;/p&gt;
&lt;ol&gt;
&lt;li&gt;動画を見て、&lt;strong&gt;「なぜグラフが折れ曲がるのか」「平均の高さとは何か」&lt;/strong&gt;といったイメージをつかむ&lt;/li&gt;
&lt;li&gt;本ページの内容をノートにまとめ、&lt;strong&gt;図に書き込むべき情報（底面積・高さ・体積・時間）&lt;/strong&gt;を自分で整理する&lt;/li&gt;
&lt;li&gt;教科書・テキストの基本問題で、必ず&lt;strong&gt;正面図をかく→グラフに「何分で何cm」を書き込む&lt;/strong&gt;という手順をくり返す&lt;/li&gt;
&lt;li&gt;容器をかたむける問題では、毎回「&lt;strong&gt;元の水平な状態に戻したらどう見えるか&lt;/strong&gt;」をイメージして平均の高さを考える&lt;/li&gt;
&lt;/ol&gt;
&lt;p&gt;「なんとなくグラフを読む」「なんとなく計算する」ではなく、&lt;strong&gt;図とグラフを対応させながら意味を考える習慣&lt;/strong&gt;をつけることで、応用問題への対応力が確実についていきます。&lt;/p&gt;
&lt;h2&gt;当塾でのSapix対策&lt;/h2&gt;
&lt;h3&gt;サピックス算数の特徴と当塾の方針&lt;/h3&gt;
&lt;p&gt;サピックスの算数は、&lt;strong&gt;図で考える力・グラフを読み解く力・状況を整理する力&lt;/strong&gt;が強く求められるカリキュラムです。&lt;br /&gt;
特に、水そうとグラフ・容器をかたむける問題は、&lt;/p&gt;
&lt;ul&gt;
&lt;li&gt;立体図形・割合・速さ・グラフ&lt;/li&gt;
&lt;/ul&gt;
&lt;p&gt;といった、今後の重要単元と深くつながるテーマです。&lt;/p&gt;
&lt;p&gt;当塾では、&lt;/p&gt;
&lt;ul&gt;
&lt;li&gt;サピックスの進度に合わせて、&lt;strong&gt;つまずきやすい図形・グラフの単元を事前にフォロー&lt;/strong&gt;&lt;/li&gt;
&lt;li&gt;動画と個別指導を組み合わせ、&lt;strong&gt;「正面図をかく」「グラフに変化量を書き込む」&lt;/strong&gt;といった具体的な解き方を定着&lt;/li&gt;
&lt;li&gt;容器をかたむける問題や水そうグラフを、&lt;strong&gt;入試レベルの応用問題につながる形で整理&lt;/strong&gt;&lt;/li&gt;
&lt;/ul&gt;
&lt;p&gt;といった方針で、サピックスに通塾しているお子さまの算数学習をサポートしています。&lt;/p&gt;
&lt;h3&gt;詳しいご案内はこちら&lt;/h3&gt;
&lt;p&gt;Sapixの特徴については&lt;strong&gt;&lt;a href="https://natsui-sansu-juku.com/sapix-2/" target="_blank" rel="noopener noreferrer"&gt;コチラ&lt;/a&gt;&lt;/strong&gt;、&lt;br /&gt;
当塾でのSapix対策については&lt;strong&gt;&lt;a href="https://natsui-sansu-juku.com/sapix/" target="_blank" rel="noopener noreferrer"&gt;コチラ&lt;/a&gt;&lt;/strong&gt;をご覧ください。&lt;/p&gt;
&lt;h2&gt;まとめ：図とグラフを結びつけて「水そう・容器かたむけ」問題を攻略しよう&lt;/h2&gt;
&lt;ul&gt;
&lt;li&gt;グラフを見るときは、&lt;strong&gt;「なぜ折れ曲がっているのか」&lt;/strong&gt;を必ず考える。折れ曲がりは条件が変わった合図。&lt;/li&gt;
&lt;li&gt;水そうの問題は、まず&lt;strong&gt;正面から見た図&lt;/strong&gt;をかき、「底面積・高さ・体積・時間」を書き込むところからスタート。&lt;/li&gt;
&lt;li&gt;グラフを見るときは、各区間ごとに&lt;strong&gt;「何分で何cm増えたか」&lt;/strong&gt;を確認し、グラフの近くにメモしておく。&lt;/li&gt;
&lt;li&gt;容器をかたむける問題は、&lt;strong&gt;「平均の高さ」&lt;/strong&gt;に注目し、かたむいた容器を&lt;strong&gt;水平な状態に戻したイメージ&lt;/strong&gt;で考える。&lt;/li&gt;
&lt;li&gt;水の体積は、常に&lt;strong&gt;体積＝底面積×高さ（または平均の高さ）&lt;/strong&gt;の考え方で整理できる。&lt;/li&gt;
&lt;li&gt;図とグラフを対応させて意味を考える習慣がつけば、水そうとグラフ・容器をかたむける問題は&lt;strong&gt;大きな得点源&lt;/strong&gt;になる。&lt;/li&gt;
&lt;/ul&gt;
&lt;p&gt;動画と本ページをくり返し活用しながら、グラフの折れ曲がりの意味や平均の高さのイメージを自分のものにしていきましょう。&lt;br /&gt;
それが、サピックス算数だけでなく、中学受験全体で通用する&lt;strong&gt;「図とグラフに強い子」&lt;/strong&gt;への近道です。&lt;/p&gt;
&lt;p&gt;&lt;!-- [ /.socialSet ] --&gt;&lt;br /&gt;
&amp;#8220;&lt;/p&gt;
&lt;div style="border:1px solid rgba(22,163,74,.25); background:rgba(22,163,74,.06); border-radius:14px; padding:14px 14px; margin:18px 0;"&gt;
&lt;div style="margin:0 0 6px; font-weight:900; color:#111827; font-size:1.05rem; line-height:1.4;"&gt;
    外部の力を使うべきか迷っている方へ
  &lt;/div&gt;
&lt;p style="margin:0 0 10px; color:#6b7280; font-size:.92rem; line-height:1.7;"&gt;
    ※状況を整理するための判断材料です。
  &lt;/p&gt;
&lt;ul style="margin:0 0 12px; padding-left:18px; color:#111827; line-height:1.7;"&gt;
&lt;li style="margin:0 0 6px;"&gt;授業を聴いて帰ってきたはずだが、翌日に残らない&lt;/li&gt;
&lt;li style="margin:0 0 6px;"&gt;宿題と直しが回らず、積み残し化している&lt;/li&gt;
&lt;li style="margin:0 0 0;"&gt;後手に回りすぎて、何から手を付けるべきか分からない&lt;/li&gt;
&lt;/ul&gt;
&lt;div style="display:flex; flex-wrap:wrap; gap:10px;"&gt;
    &lt;a href="https://natsui-sansu-juku.com/column/kobetsu_mayoi_judge/"
       style="display:inline-flex; align-items:center; justify-content:center; text-decoration:none; font-weight:900; border-radius:12px; padding:10px 12px; background:#16a34a; color:#ffffff;"&gt;&lt;br /&gt;
      判断材料を見る&lt;br /&gt;
    &lt;/a&gt;&lt;br /&gt;
    &lt;a href="https://natsui-sansu-juku.com/inquiry/"
       style="display:inline-flex; align-items:center; justify-content:center; text-decoration:none; font-weight:900; border-radius:12px; padding:10px 12px; background:#ffffff; color:#0f7a35; border:1px solid rgba(22,163,74,.55);"&gt;&lt;br /&gt;
      相談する&lt;br /&gt;
    &lt;/a&gt;
  &lt;/div&gt;
&lt;/div&gt;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510-11%2F&amp;amp;t=510-11%E3%80%80%E7%AB%8B%E4%BD%93%E5%9B%B3%E5%BD%A2%282%29%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510-11%2F&amp;amp;text=510-11%E3%80%80%E7%AB%8B%E4%BD%93%E5%9B%B3%E5%BD%A2%282%29%20%7C%20%E4%B8%AD%E5%AD%A6%E5%8F%97%E9%A8%93%E5%B0%82%E9%96%80%E3%80%80%E5%A4%8F%E4%BA%95%E7%AE%97%E6%95%B0%E5%A1%BE" target="_blank" &gt;&lt;span class="vk_icon_w_r_sns_x_twitter icon_sns"&gt;&lt;/span&gt;&lt;span class="sns_txt"&gt;X&lt;/span&gt;&lt;/a&gt;&lt;/li&gt;&lt;li class="sb_bluesky sb_icon"&gt;&lt;a class="sb_icon_inner" href="https://bsky.app/intent/compose?text=510-11%E3%80%80%E7%AB%8B%E4%BD%93%E5%9B%B3%E5%BD%A2%282%29%20%7C%20%E4%B8%AD%E5%AD%A6%E5%8F%97%E9%A8%93%E5%B0%82%E9%96%80%E3%80%80%E5%A4%8F%E4%BA%95%E7%AE%97%E6%95%B0%E5%A1%BE%0Ahttps%3A%2F%2Fnatsui-sansu-juku.com%2Fcolumn%2F510-11%2F" target="_blank" &gt;&lt;span class="vk_icon_w_r_sns_bluesky icon_sns"&gt;&lt;/span&gt;&lt;span class="sns_txt"&gt;Bluesky&lt;/span&gt;&lt;/a&gt;&lt;/li&gt;&lt;li class="sb_hatena sb_icon"&gt;&lt;a class="sb_icon_inner" href="//b.hatena.ne.jp/add?mode=confirm&amp;url=https%3A%2F%2Fnatsui-sansu-juku.com%2Fcolumn%2F510-11%2F&amp;amp;title=510-11%E3%80%80%E7%AB%8B%E4%BD%93%E5%9B%B3%E5%BD%A2%282%29%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sb_icon_inner"data-clipboard-text="510-11　立体図形(2) | 中学受験専門　夏井算数塾 https://natsui-sansu-juku.com/column/510-11/"&gt;&lt;span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</si>
  <si>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https://natsui-sansu-juku.com/column/nanmon/
【検出された不自然ワード】
- 最短
【本文】
------
&lt;h2&gt;中学校入試の過去問に登場する「難問」の取り扱い方&lt;/h2&gt;
&lt;p data-start="36" data-end="189"&gt;中学入試を受けるのであれば、誰もが過去問対策を行います。しかし、算数の過去問を解く際に「すべての設問を解けるようにしなければならない」と考える必要はありません。もちろん全問に自信を持って取り組めることが理想ですが、現実的にはそうならないケースも多いはずです。その場合も、決して焦る必要はありません。&lt;/p&gt;
&lt;p data-start="191" data-end="344"&gt;なぜなら、合格に必要な得点は55～75％と言われており、&lt;strong data-start="223" data-end="243"&gt;解く必要のない問題が必ず存在する&lt;/strong&gt;からです。&lt;br data-start="248" data-end="251" /&gt;中学入試の過去問対策で重要なのは、問題を見極め、難易度の低い問題や得点源となる問題を確実に取りにいくこと。こうした問題で正答率を上げることが、合格点に近づく最短ルートになります。過去問演習全体の進め方（着手時期・年数・優先順位づけ）の整理は、&lt;a href="https://natsui-sansu-juku.com/column/hub-kakomon/"&gt;中学受験算数過去問の進め方｜夏井算数塾（全体像はこちら）&lt;/a&gt;もあわせて確認すると判断しやすくなります。&lt;/p&gt;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&lt;h4&gt;中学入試の算数&lt;/h4&gt;
&lt;p&gt;中学入試の算数の問題は、&lt;span style="color: #ff0000;"&gt;大問丸ごとが難問であることはほとんどありません&lt;/span&gt;。最後の問題が難問だったとしても、&lt;strong&gt;途中までは解きやすい問題であることが多い&lt;/strong&gt;です。また、大問が進むごとに徐々に難しくなるわけではなく、&lt;strong&gt;後半の大問だとしても、比較的易しい問題&lt;/strong&gt;があったりします。&lt;span style="color: #0000ff;"&gt;分からない難問に対して長考してしまい、その後の設問にある簡単な問題を解く時間がなくなってしまうという状況は避けましょう&lt;/span&gt;。&lt;strong&gt;１問に時間をかけてしまうと、全体としての正答率が下がってしまい、合格が遠退いて&lt;/strong&gt;しまいます。&lt;span style="color: #ff0000;"&gt;設問を読み、自分が解ける問題か否かを見極め、解けると判断した問題を確実に正解していく&lt;/span&gt;ことが必要です。そのため、様々なパターンの問題を解いて、&lt;span style="color: #0000ff;"&gt;自分が確実に解ける問題を見極める力&lt;/span&gt;を身に着ける必要があります。&lt;/p&gt;
&lt;h4&gt;文章題&lt;/h4&gt;
&lt;p&gt;文章題は、図などに表すことができる問題は&lt;strong&gt;図や自分の分かりやすい形&lt;/strong&gt;に表したり、文章を読みながら必要な数字を書き出したりしてみましょう。書き出すことで自分が何を求めるべきなのか脳が整理されて分かりやすくなります。文章題は文章の理解ができなければ問題を解くことができません。過去問に出てくる言葉で分からない言葉やあいまいな単位がある場合は、きちんと覚えましょう。&lt;span style="color: #0000ff;"&gt;&lt;strong&gt;条件&lt;/strong&gt;&lt;/span&gt;などが提示されている場合は、&lt;strong&gt;一見難問に見えても書き出すことで理解が進むこともあります&lt;/strong&gt;。文章が図式化されると文章だけではわかりにくかったことも理解できることもあります。&lt;span style="color: #0000ff;"&gt;図式した上でその図が合っているか文章を読んでチェック&lt;/span&gt;しましょう。&lt;/p&gt;
&lt;h4&gt;角度を求める問題&lt;/h4&gt;
&lt;p&gt;図がある場合は&lt;span style="color: #0000ff;"&gt;分かる角度を書き込みましょう&lt;/span&gt;。定理や公式を覚えていれば解ける問題がほとんどです。ただ覚えるだけではなくきちんと使い方を理解して、使う公式を正確に見極めて解きましょう。&lt;/p&gt;
&lt;h4&gt;図形&lt;/h4&gt;
&lt;p&gt;図形は&lt;span style="color: #0000ff;"&gt;さまざまな角度から見る&lt;/span&gt;という意識を持ちましょう。一方向から図形を眺めるだけでは解けない難問も中学入試では出題されます。&lt;strong&gt;延長線&lt;/strong&gt;を引いたり、&lt;span style="color: #0000ff;"&gt;必要な図形を抜き出してみる&lt;/span&gt;と問題が解きやすくなります。図形の難問の場合は、&lt;strong&gt;どう考えてもわからない問題&lt;/strong&gt;も存在します。解説を読んでも理解できないこともあるでしょう。分からないと思ったら考えすぎないようにして、&lt;span style="color: #ff0000;"&gt;確実に解ける問題を増やしていく&lt;/span&gt;ことに重きを置きましょう。&lt;/p&gt;
&lt;h4&gt;まとめ&lt;/h4&gt;
&lt;p&gt;もちろん、難問を解けるようにしっかりと理解して、ひとつの問題に対する正答率を上げるということも大切なことではあります。しかし、中学入試の算数の過去問を解く際は、&lt;strong&gt;中学入試の本番を想定し、確実に解ける問題を正解し、全体の正答率を上げ&lt;/strong&gt;た方が合格に近づくことができます。「&lt;span style="color: #ff0000;"&gt;解く順番を見極め&lt;/span&gt;」「&lt;span style="color: #ff0000;"&gt;確実に取れる問題を確実に解く&lt;/span&gt;」練習として、過去問演習を有意義に行いましょう。&lt;/p&gt;
&lt;h4&gt;当塾での取り組み&lt;/h4&gt;
&lt;p&gt;当塾では完全個別の１対１の授業で、完全オーダーメイドの授業を行ってまいります。当塾の授業の独自のシステムついては&lt;strong&gt;&lt;a href="https://natsui-sansu-juku.com/column/kokogachigau/" target="_blank" rel="noopener noreferrer"&gt;夏井算数塾・個別指導はココが違う！&lt;/a&gt;&lt;/strong&gt;をご覧ください。また、教室での授業と同様の授業を&lt;a href="https://natsui-sansu-juku.com/kobetsu_online/" target="_blank" rel="noopener noreferrer"&gt;&lt;strong&gt;オンライン&lt;/strong&gt;&lt;/a&gt;でも受講可能です。通塾の必要がなく、全国どこからでも勉強しなれた環境で受講可能で、勉強だけに集中して取り組むことができます。詳細は&lt;strong&gt;&lt;a href="https://natsui-sansu-juku.com/column/withyou/" target="_blank" rel="noopener noreferrer"&gt;今までにない、”業界初”のオンライン算数個別指導「ウィズ・ユー」&lt;/a&gt;&lt;/strong&gt;をご覧ください。&lt;/p&gt;
&lt;p&gt;&amp;nbsp;&lt;/p&gt;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nanmon%2F&amp;amp;t=%E4%B8%AD%E5%AD%A6%E6%A0%A1%E5%85%A5%E8%A9%A6%E3%81%AE%E9%81%8E%E5%8E%BB%E5%95%8F%E3%81%AB%E7%99%BB%E5%A0%B4%E3%81%99%E3%82%8B%E3%80%8C%E9%9B%A3%E5%95%8F%E3%80%8D%E3%81%AE%E5%8F%96%E3%82%8A%E6%89%B1%E3%81%84%E6%96%B9%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nanmon%2F&amp;amp;text=%E4%B8%AD%E5%AD%A6%E6%A0%A1%E5%85%A5%E8%A9%A6%E3%81%AE%E9%81%8E%E5%8E%BB%E5%95%8F%E3%81%AB%E7%99%BB%E5%A0%B4%E3%81%99%E3%82%8B%E3%80%8C%E9%9B%A3%E5%95%8F%E3%80%8D%E3%81%AE%E5%8F%96%E3%82%8A%E6%89%B1%E3%81%84%E6%96%B9%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6%A0%A1%E5%85%A5%E8%A9%A6%E3%81%AE%E9%81%8E%E5%8E%BB%E5%95%8F%E3%81%AB%E7%99%BB%E5%A0%B4%E3%81%99%E3%82%8B%E3%80%8C%E9%9B%A3%E5%95%8F%E3%80%8D%E3%81%AE%E5%8F%96%E3%82%8A%E6%89%B1%E3%81%84%E6%96%B9%20%7C%20%E4%B8%AD%E5%AD%A6%E5%8F%97%E9%A8%93%E5%B0%82%E9%96%80%E3%80%80%E5%A4%8F%E4%BA%95%E7%AE%97%E6%95%B0%E5%A1%BE%0Ahttps%3A%2F%2Fnatsui-sansu-juku.com%2Fcolumn%2Fnanmon%2F" target="_blank" &gt;&lt;span class="vk_icon_w_r_sns_bluesky icon_sns"&gt;&lt;/span&gt;&lt;span class="sns_txt"&gt;Bluesky&lt;/span&gt;&lt;/a&gt;&lt;/li&gt;&lt;li class="sb_hatena sb_icon"&gt;&lt;a class="sb_icon_inner" href="//b.hatena.ne.jp/add?mode=confirm&amp;url=https%3A%2F%2Fnatsui-sansu-juku.com%2Fcolumn%2Fnanmon%2F&amp;amp;title=%E4%B8%AD%E5%AD%A6%E6%A0%A1%E5%85%A5%E8%A9%A6%E3%81%AE%E9%81%8E%E5%8E%BB%E5%95%8F%E3%81%AB%E7%99%BB%E5%A0%B4%E3%81%99%E3%82%8B%E3%80%8C%E9%9B%A3%E5%95%8F%E3%80%8D%E3%81%AE%E5%8F%96%E3%82%8A%E6%89%B1%E3%81%84%E6%96%B9%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sb_icon_inner"data-clipboard-text="中学校入試の過去問に登場する「難問」の取り扱い方 | 中学受験専門　夏井算数塾 https://natsui-sansu-juku.com/column/nanmon/"&gt;&lt;span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</si>
  <si>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https://natsui-sansu-juku.com/column/qa/
【検出された不自然ワード】
- 整え
【本文】
------
&lt;p&gt;&lt;iframe title="YouTube video player" src="https://www.youtube.com/embed/YtCeFNZj-e8"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&lt;p&gt;今回は中学受験Q&amp;amp;Aという事で、皆さん受験生活を送る上で様々な疑問が生じるかと思います。&lt;br /&gt;
それに対して色々な回答を提示していこうという事でお話をさせてもらいます。&lt;br /&gt;
中学受験の時期別の悩み（志望校・模試・過去問・伸び悩みなど）をまとめて整理した全体像は、&lt;a href="https://natsui-sansu-juku.com/column/hub-qa-jiki/"&gt;中学受験算数Q&amp;amp;A｜時期別の悩み整理（全体像はこちら）&lt;/a&gt;をご覧ください。&lt;/p&gt;
&lt;h2&gt;Q.中学受験は親の受験か？&lt;/h2&gt;
&lt;p data-start="33" data-end="145"&gt;これはよく言われる話ですが、私として常にお伝えしている回答がありますので、一度説明させていただきます。&lt;br data-start="84" data-end="87" /&gt;受験には、小学受験（幼稚園から小学校）、中学受験（小学校から中学校）、高校受験、大学受験と、段階的に進んでいきます。&lt;/p&gt;
&lt;p data-start="147" data-end="273"&gt;小学受験、つまり幼稚園生の段階で受ける受験は、&lt;strong data-start="170" data-end="188"&gt;基本的に100%親御さんの力&lt;/strong&gt;だとよく言われます。&lt;br data-start="198" data-end="201" /&gt;一方で、高校受験は親御さんが関与しにくく、&lt;strong data-start="222" data-end="241"&gt;子どもが100%の力で挑む受験&lt;/strong&gt;とされています。&lt;br data-start="249" data-end="252" /&gt;そのちょうど間に位置するのが中学受験です。&lt;/p&gt;
&lt;p data-start="275" data-end="439"&gt;もちろんご家庭によって割合は大きく変わりますが、これまで数多くのご家庭を拝見してきた中で、最も平均的なのは**50%：50%**くらいに落ち着くケースが多いという印象です。&lt;br data-start="361" data-end="364" /&gt;「50%：50%であるべき」ということではなく、結果的に振り返ってみると、どちらかだけではなく両者の力が半分ずつ働いた、という形が多いという意味です。&lt;/p&gt;
&lt;p data-start="441" data-end="528"&gt;ですので、現状が20%：80%だから大変だとか、80%：20%だから改善しなければならない、ということではありません。平均として多い形が**50%：50%**というだけです。&lt;/p&gt;
&lt;p data-start="530" data-end="625"&gt;お子さんには自我が芽生え、親御さんにも当然考えがあります。&lt;br data-start="559" data-end="562" /&gt;その中で&lt;strong data-start="566" data-end="610"&gt;うまく落としどころ（折衷案）を探しながら進めていくことで中学受験が成り立っていく&lt;/strong&gt;ことが多いのだと思っています。&lt;/p&gt;
&lt;h2&gt;私立中学に行くメリットは？&lt;/h2&gt;
&lt;p&gt;私立とか国公立、それか都立、様々色んな中学校がある訳ですが、いわゆる通常の公立中学校に行く以外の選択肢にどういうものが考えられるのか、どういうメリットが考えられるのかという事を考えていきたいという話です。&lt;br /&gt;
これは別に今更こちらからお話しするような話ではなくて、より高い教育環境でとか、色んな言い方が出来るかと思います。&lt;br /&gt;
色んな見方とか色んな環境の与え方もろもろあるとは思うんですが、基本的にはやはりある程度同質性、要は&lt;span style="color: #ff0000;"&gt;同じぐらいのレベルの生徒さんと切磋琢磨し合える環境がある&lt;/span&gt;という事はおそらく最大のメリットになるのではないだろうかと思っています。&lt;br /&gt;
やはりある程度レベルの差が開いてしまうと、興味をもつ対象も違いますし、やらなければいけない事も結構違うという中で過ごしていくという事にもちろんメリットもありますが、デメリットもそれなりにあるという所になります。&lt;br /&gt;
ですので、それを選択した時にどっちのメリットを優先するか、どっちのデメリットを排除しようとするかという考えにいたるのではないかと思います。&lt;br /&gt;
根本的には、やはり同じレベルぐらい、同じレベル帯、同じ思考性を持った同級生たちと生活していけるという事が一番のメリットになると思います。&lt;br /&gt;
それに付随して今度は学校の方で面倒見がいいだとか、色んなオプションを用意してくれているとかいう事は結構多いかと思いますが、一番のポイントはおそらく同質性という所にあるんじゃないかなと個人的には思っています。&lt;/p&gt;
&lt;h2&gt;1年間で受験勉強する事は不可能？&lt;/h2&gt;
&lt;p&gt;実際問題として、例えば小学校5年生の終わりのタイミングまで全く受験の時の「じゅ」の字もなかった状態で過ごしてきたものの、6年生になった瞬間に「あ、やばい何かしなきゃ」と思って受験するという方はまあまあいらっしゃいます。&lt;br /&gt;
そんなに最近は多くないかなと思いますが。&lt;br /&gt;
これがもうちょっと昔、例えば現在のお父さんお母さん世代ぐらいになると結構いらっしゃったんです。&lt;br /&gt;
かくいう私もほぼそれに近い形ではあったりします。&lt;br /&gt;
なんですが、今現在1年間で受験勉強出来るかどうかと言われると、やはり数十年前と比べると&lt;span style="color: #0000ff;"&gt;カリキュラムの消化量、こなさなければいけない量が圧倒的に増えています。&lt;/span&gt;&lt;br /&gt;
ですので、例えば通常昔であれば1、2年ぐらいで1周出来たものが3年掛からないと1周出来ない、2年半掛からないと全部の単元が終わらないという現象が全教科でなんとなく起きているという感じになっています。&lt;br /&gt;
なので、&lt;span style="color: #ff0000;"&gt;1年間でそれをぎゅっと詰め込むという事は厳しい所がある&lt;/span&gt;のかな、とは思います。&lt;br /&gt;
ただ、これは受験勉強と区切った時に1年間という話になるだけであって、例えば受験勉強を始める前の段階で色んな事に興味をもって色んな知識が付いているなとか、色んな事が出来るようになっているなという状況であればまた話はちょっと変わってくるという所もあるかと思います。&lt;br /&gt;
ですので、単純にこの1年で完全に不可能かというとそういう訳ではないですが、&lt;strong&gt;他の方が大体約3年掛けて勉強しているという事を1年でギュッとまとめなきゃいけない&lt;/strong&gt;という事になるという事だけは覚悟をした上でじゃあ受験してみようかなと思うという事が出来てくれればいいのかなと思っております。&lt;/p&gt;
&lt;h2&gt;中学受験は複数受験が基本？&lt;/h2&gt;
&lt;p&gt;これケースバイケースというのはちょっと言い方変ですが、一応基本的には受験校を組み立てる時にはまずメインとなる第1志望校があって、そのあとに第2志望、校第3志望校というものを設定します。&lt;br /&gt;
基本的には、第一志望校は実力相応校よりはちょっと上ぐらいみたいな学校が設定されて、第二志望校にはそれよりちょっと上の学校もしくは下の学校、第三志望校がその逆です。&lt;br /&gt;
下か上かという形で、自分の現在地と現在地の上と現在地の下というのを3つぐらい決めていくというのが一応基本的な受験のやり方になるかと思います。&lt;br /&gt;
ですので、複数受験が基本ですかと言われればそれは基本になるよね、という所になります。&lt;br /&gt;
ただ、色んな見方はあるとは思いますが、これはあくまで私の個人的な意見ではありますが、例えば東京、神奈川であれば2月1日が統一受験スタートという日になる訳です。&lt;br /&gt;
ですが一応1月校、この辺で言いますと埼玉だったり千葉県だったり、その他の地域というものも一応1月に受験が開催される学校というのは結構多い訳です。&lt;br /&gt;
これをどれくらい受けるのかという所で悩まれる保護者様、あと生徒さんがいらっしゃるという所はありますが、一応基本的なラインとしては仮に受験して&lt;span style="color: #0000ff;"&gt;1%でも入学する可能性があるならば受けてもいい&lt;/span&gt;かも知れないとは思う訳です。&lt;br /&gt;
ですが、そうじゃない、もう完全に受けるだけで受験ってどういうものかって事を確かめたいというだけで、それ以外の用事がないという学校についてはそんなに沢山受けなくていいのではないかなと個人的には思っています。&lt;br /&gt;
これも意見は様々あると思いますが、基本的に私の方からお勧めするのは埼玉、千葉あたりでまず1校、多くても2校ぐらいを受験してもらって、その1月の間にやる事ってもっと沢山あります。&lt;br /&gt;
ですから、受験の場数を踏む以外にも&lt;span style="color: #ff0000;"&gt;色んな総復習をしなきゃいけない、色んなチェックをしなきゃいけない、体調も整えなければいけない&lt;/span&gt;という事、色んな事をやらなきゃいけない訳ですから、それに時間を割いて頂いた方が最終的な結果はいいものになるんじゃないかなと思っているという所です。&lt;/p&gt;
&lt;h2&gt;受験勉強の心得は？&lt;/h2&gt;
&lt;p&gt;なんか凄いざっくりした質問ではありますが、心得、色々やらなきゃいけない事はもちろん沢山あってそれを消化しなきゃいけないのももちろんあります。&lt;br /&gt;
これは例えば小学校4年生ぐらいの生徒さんでよく起こりがちな話ですが、塾から与えられた内容、テキスト、プリントというものがあってこれをちゃんと消化しなければいけないと思い過ぎてしまう生徒さんが結構多いんじゃないかなと思っています。&lt;br /&gt;
例えば、国語、算数とここまではまだいいですが、理科、社会についても結構な分量が宿題として出てきてしまいます。&lt;br /&gt;
これをやろうとするともの凄く大変で、毎日毎日勉強してお父さんお母さんが交代交代で面倒を見ながら夜中11時ぐらいまで掛かってようやく終わってようやく寝る、土日も潰して頑張って勉強する。&lt;br /&gt;
みたいな事をやり始めてしまうご家庭がまあまあいらっしゃるなという印象を受けています。&lt;br /&gt;
ですが、一応最低限というかこれだけやっていれば十分ですよという量をカリキュラムとしては提示しているだけの話で、それが4年生の段階で全部が全部覚えておかなければいけない事かというとそういう訳ではないんだというある程度の割り切りというのはどうしても必要になります。&lt;br /&gt;
ですので、&lt;span style="color: #0000ff;"&gt;あまり完璧を求め過ぎずに&lt;/span&gt;どうせそのうちやるだろうし、4年生でやった事はもう1回5年生でやるだろうし、5年生でやった事はどこかで6年生できっとまたどこかで出てくるだろうというふうに&lt;strong&gt;ある程度ここまでやったらもうこれぐらいでいいかと諦めていく&lt;/strong&gt;、という姿勢は非常に大切なのかなと思います。&lt;br /&gt;
一応一番目立つ所でそこなのかなと思っている所であります。&lt;/p&gt;
&lt;h2&gt;受験時の親の心構え&lt;/h2&gt;
&lt;p&gt;先ほど最初の方に申し上げた通り、中学時期は基本的には50％50％です。&lt;br /&gt;
親御さんが50%、子供さんが50%みたいな受験になるという事が多いというお話を先ほどしておりました。&lt;br /&gt;
ですので、そういった意味で考えてあげると&lt;span style="color: #0000ff;"&gt;ある程度干渉する必要はありますが、ある程度干渉しない&lt;/span&gt;という事を選択する事も当然必要になります。&lt;br /&gt;
よくお話ししますが、例えば勉強する、勉強した結果としてどれぐらい出来るようになっているかという事は確認しなければいけません。&lt;br /&gt;
一番手の掛かる方法だと、この問題を解いた、この問題が理解出来たかどうかを知りたい。&lt;br /&gt;
じゃあ似たような問題を色んなテキストからひっぺ返してきて、じゃあこの問題解いてごらん。&lt;br /&gt;
正解出来た。よかった、じゃあこの単元は学習出来たんだ。&lt;br /&gt;
みたいな事をずっとずっと繰り返すというご家庭もまあまあいらっしゃるとは思いますが、どこかで限界がくるとは思います。&lt;br /&gt;
もちろんある程度簡単な問題であれば類題もありますし、その他の問題もあるので色々提供する事は出来ていくと思いますが、最終的な例えば受験段階になった時に同じような問題を探しましょうとかいっても、多分それが見つからないとか、あと難しすぎて何が何かよう分からないとなるケースも結構あるんじゃないかなと思っています。&lt;br /&gt;
そう考えた時に、どこまで面倒を見るかという所で、色んなラインの引き方というのはあると思います。&lt;br /&gt;
よくお勧めしているのは、&lt;span style="color: #ff0000;"&gt;勉強時間を管理する&lt;/span&gt;というのは基本的には保護者さんの仕事になるだろうという事が多いかなと思います。&lt;br /&gt;
要は、何時から何時まで勉強して下さい。&lt;br /&gt;
勉強する時間を作りました。&lt;br /&gt;
この中で、その中で出来るMAX、最大限をお前は頑張りなさいとして、お子さんに提案をします。&lt;br /&gt;
それをずっと繰り返していく事によって、だんだんこの時間の中で終わらせなきゃいけないというマインドが醸成されてくるようになります。&lt;br /&gt;
これを狙っていく事が一番大事なのかなと思います。&lt;br /&gt;
なので、&lt;span style="color: #0000ff;"&gt;基本ラインとしては中身までがっつり入らない方がいい時も多いです。&lt;/span&gt;&lt;br /&gt;
もちろん入った方がいい時もありますが、入らない方がいい時も多いんだ、という意識はもって頂けるといいのかなと思っております。&lt;/p&gt;
&lt;hr /&gt;
&lt;p&gt;&lt;iframe title="YouTube video player" src="https://www.youtube.com/embed/YK2cuaNKuEc?si=KnLsr9_EX97ncWrd" width="560" height="315" frameborder="0" allowfullscreen="allowfullscreen"&gt;&lt;/iframe&gt;&lt;/p&gt;
&lt;h2&gt;受験勉強の際に学力以外に必要なものは？&lt;/h2&gt;
&lt;p&gt;これもよく聞かれる質問ですが、これも回答は1種類で決まっております。&lt;br /&gt;
ずばり、&lt;strong&gt;&lt;span style="color: #ff0000;"&gt;体力&lt;/span&gt;&lt;/strong&gt;です。&lt;br /&gt;
勉強するにしても、それはそのあと仕事するにしても色んなものでもそうですが、&lt;span style="color: #ff0000;"&gt;やっぱり体力が一番大事です。&lt;/span&gt;&lt;br /&gt;
要は、長時間机に座っていられる、長時間授業を受けていられる、長時間覚える作業を出来るかどうかみたいな所です。&lt;br /&gt;
ある程度時間が掛かる作業を延々とやり続けなければいけないという中で、体力というものはとても必要になってきます。&lt;br /&gt;
ですので、どちらかというと受験が始まる前に準備すべき事って何ですか？と言われた時に、例えば計算が出来た方がいいよね、漢字を沢山知っていた方がいいよね、例えば小学校3年生の段階で5、6年生がやる事を全部覚えているといいよね、という話もあるかと思いますが、それ以上にやっぱり最大に大事なのは体力になるかなと思います。&lt;br /&gt;
ですので、日頃どういう生活になっているかという事を確認しながら、勉強以外にも色んな活動を試みていって、&lt;span style="color: #0000ff;"&gt;年齢にふさわしい体力がちゃんと備わっているといいな&lt;/span&gt;と思っている次第です。&lt;/p&gt;
&lt;h2&gt;受験に役立つ習い事は？&lt;/h2&gt;
&lt;p&gt;一つ前の話に関連してしまいますが、そういった&lt;span style="color: #ff0000;"&gt;運動&lt;/span&gt;であったりとかそういう類の習い事というのは意外とお勧め出来るんじゃないかなと思っています。&lt;br /&gt;
例えば水泳だったりとかサッカー、野球だったりとか色んなスポーツはありますので、その中で興味があるもの、ちゃんと取り組めそうなものをちゃんとやって頂くというのは結構大切な事かなと思います。&lt;br /&gt;
それだけだとあれなので、他にも勉強に役立つという意味で言いますと、例えば算数で言うならばよく言われるのはソロバンやっていた方がいいよね、公文式やっていた方がいいよねと言われる事は結構多いんじゃないかなと思いますが、ソロバンにしても公文式にしても、やった事によって得られる計算力というものと、中学受験に必要な計算力というのが若干ズレる事がまあまああったりします。&lt;br /&gt;
例えば、3桁×4桁の掛け算が暗算で出来るという事が中学&lt;span style="color: #0000ff;"&gt;受験にメリットになるかと言えば、なる時もありますしならない時もあります&lt;/span&gt;というのがその正解になるかなと思います。&lt;br /&gt;
そういう計算をしなくてももっと楽をすればこんな計算のやり方があるよね、という事をやってもらうという事も必要にはなりますので、&lt;strong&gt;それだけが全てではない&lt;/strong&gt;という事はご理解頂けたらと思っております。&lt;/p&gt;
&lt;h2&gt;中学期限勉強はいつから始めるべき？&lt;/h2&gt;
&lt;p&gt;先ほどの問題でもあった通りですが、基本的には小学校4年生から3年間で一通りのカリキュラムを学習するという作りで大多数の学習塾はカリキュラムを組んでいる状況です。&lt;br /&gt;
なので、最初小学校4年生、要は小学校3年生の2月段階というタイミングで受験勉強を始めるというのが一応基本的なラインになっておりますし、そういう作りになっている塾が非常に多いという事になります。&lt;br /&gt;
ここでよく問題になるのは、&lt;span style="color: #0000ff;"&gt;この3年間だけで本当に足りるのか&lt;/span&gt;、という事を疑問に思われる保護者さんも結構多いという事になっています。&lt;br /&gt;
例えば3年生から始めた方がいい、2年生の方がいい、1年生の方がいいという事になっていますが、全般的に眺めていると、という話になりますが、近年小学校1年生、2年生ぐらいからずっと通われている、受験勉強しているんだ、という生徒さんは増加する傾向にはもちろんあります。&lt;br /&gt;
ですが、1年生、2年生、3年生で&lt;span style="color: #ff0000;"&gt;何を意識して勉強していたか&lt;/span&gt;によって、&lt;span style="color: #ff0000;"&gt;早めに始めた事がプラスに転じている時とマイナスに転じている時があるんじゃないかな&lt;/span&gt;、と思っています。&lt;br /&gt;
例えば、何となく小学校1年生からずっと通わせていたけどよく分からない状態で気が付いたら4年生からガスーンと成績が下がっていって、5年生を現在にいたりますみたいな生徒さんは結構いらっしゃる訳です。&lt;br /&gt;
要は、&lt;strong&gt;早くから始めているからといって成績が上位で安定するかというとそういう訳ではなくて&lt;/strong&gt;、という事になります。&lt;br /&gt;
ですので、漫然と通わしているだけだったらあんまり意味がないかも知れないです。&lt;br /&gt;
むしろ、何かの目標設定をもってちゃんと低学年から勉強されているのであれば、それは何かの意味がある事になるのかなと思います。&lt;br /&gt;
よく低学年の生徒さんで目標にして欲しい事という事でお話しするのは、&lt;span style="color: #ff0000;"&gt;出来る限り短時間で勉強を終わらせる&lt;/span&gt;という習慣付けです。&lt;br /&gt;
例えば、土日を一生懸命全部使って国語の勉強した、算数の勉強した、理科、社会もちょっとやってやろうみたいな事を毎週毎週やっていると、当たり前ですがさすがに5年もやれば疲れます。&lt;br /&gt;
ですので、それは受験勉強って限られた期間、出来れば4年生か6年生、もうちょっと欲を言えば5年生、6年生の2年間ぐらいで土日を使って勉強するんだ、という事はまとめてもらって、それ以外の時間をちゃんと有効に活用するという生活スタイルで進めてもらえればいいかなと思います。&lt;br /&gt;
その習慣付けとして低学年から勉強を始める、という事はあってもいいんじゃないかなと感じている次第です。&lt;/p&gt;
&lt;h2&gt;中学受験に向いている子とは？&lt;/h2&gt;
&lt;p&gt;色んな観点があって、例えば先ほどからずっと言っているような所がうまく回せる子たちが基本的には中学受験には向いているな、と思う訳です。&lt;br /&gt;
色んな考え方はもちろんありますが、中学受験というものは基本的には&lt;span style="color: #ff0000;"&gt;スピード勝負&lt;/span&gt;で色んなものを解いていかなければいけないというのがおそらく&lt;span style="color: #0000ff;"&gt;他の受験に比べても結構強めに出てしまう&lt;/span&gt;という所になっています。&lt;br /&gt;
例えば、ある問題が出てきた時にこの問題はじっくり考えれば3分ぐらいで解けるけど、実際問題そこに3分掛けてしまうと他の問題に使う時間がなくなってしまう。&lt;br /&gt;
だから、この問題はパッと覚えた事をパッと使って30秒で解かなきゃいけない、という事は結構起こりがちではあります。&lt;br /&gt;
ですので、そういった事を考えながら勉強を進めるお子さん、つまりじっくり考えるというよりは&lt;span style="color: #ff0000;"&gt;スピーディに答えが出せていく&lt;/span&gt;という生徒さんの方が相対的には受験に向いていると言われる事が多いんじゃないかなと思っています。&lt;/p&gt;
&lt;h2&gt;子どもが中々やる気を出さない&lt;/h2&gt;
&lt;p&gt;もはやクエスチョンでもなんでもないですが（笑）という事は結構多いんじゃないかなと思います。&lt;br /&gt;
もちろんそれは色んな要因があります。&lt;br /&gt;
学校の生活の中で色んな嫌な事があった結果、勉強に身が入らなくなってしまったというケースもありますし、もちろん例えば塾に行って毎週毎週テストを受けます。&lt;br /&gt;
テストを受けた結果、頑張っている気がするのに全然成果が出ないなという所でやる気が出ないという状況に陥ってしまうという生徒さんももちろんいらっしゃいます。&lt;br /&gt;
さまざまな環境、さまざまな状況というのが当然あったりする訳です。&lt;br /&gt;
やる気を出さない時というか、やる気が出ない時は誰しもある訳です。&lt;br /&gt;
子どもに限った話ではありません。&lt;br /&gt;
大人でもそうです。&lt;br /&gt;
ちょっとなんかやりたくねーな、と思う時は当然あったりする訳です。&lt;br /&gt;
その時にやる気を出す方法、無理やり出す方法って結構あとで無理がくる事が結構多くないですか？&lt;br /&gt;
なので、そういう時期はあるんだ、という折り込みをしてもらうというのが結構一番大事なんじゃないかなと思います。&lt;br /&gt;
他の生徒さんはもの凄いやる気を出して頑張っているのに、うちの子だけなんか勉強しないじゃないか、と思う事もあると思いますが実際そんな事もないです。&lt;br /&gt;
どんなに上位の生徒さんでもやる気を失う瞬間はある訳です。&lt;br /&gt;
例えば極端な話ですけども、今までずっと模擬試験で10番以内を取っていたのに12番になった瞬間に激烈にやる気を失われた、みたいなケースももちろんあったりする訳です。&lt;br /&gt;
傍から見るとなんじゃそれは、と思うかも知れませんが、その子にとってはそれが非常に大事な事で、それがモチベーション下げる原因になってしまっているんだという事になります。&lt;br /&gt;
言い方が非常に悪いですが、こういうのって基本的には&lt;span style="color: #0000ff;"&gt;時間しか解決してくれない&lt;/span&gt;と思います。&lt;br /&gt;
ですので、やる気を出さないというのであればしばらくほっとけばいいです。&lt;br /&gt;
ほっとく中で漏れてしまった勉強の内容ももちろんありますので、それはどこかでカバーすればいいです。&lt;br /&gt;
どこかでカバーすればいいので、&lt;span style="color: #ff0000;"&gt;とりあえずやる気が出ないならしばらく休めば？&lt;/span&gt;という事もある程度必要なんじゃないかなと思います。&lt;br /&gt;
例えばやる気の問題ではないですが、どうしても前向きに中学受験出来なくなった時、というのが到来する生徒さんもやっぱりいらっしゃいます。&lt;br /&gt;
ずっと1年間、数年間ずっと勉強しているんだけども中々成果が出ないな、という事でだんだんモチベーションが下がっていく。&lt;br /&gt;
これを無理して、頑張ってやっていこうという事をやった時にプラスの結果が出るかというと、きっとその結果はほとんど出ないかなという事が多いような気がします。&lt;br /&gt;
急にやる気が出た瞬間に色んな事が出来るようになるというのはあると思います。&lt;br /&gt;
ですので、逆に言うとそのやる気が出るまで待たなきゃいけないという事はあるんじゃないかなと思います。&lt;br /&gt;
なので結論としては、そんな時もあるよね、という感じで軽く捉えてもらえればいいんじゃないかなと思います。&lt;/p&gt;
&lt;p&gt;という訳で色んな質問がありましたが、色んな回答をさせて頂きました。&lt;br /&gt;
ご参考になれば幸いです。&lt;/p&gt;
&lt;div style="border:1px solid rgba(22,163,74,.25); background:rgba(22,163,74,.06); border-radius:14px; padding:14px 14px; margin:18px 0;"&gt;
&lt;div style="margin:0 0 6px; font-weight:900; color:#111827; font-size:1.05rem; line-height:1.4;"&gt;
    外部の力を使うべきか迷っている方へ
  &lt;/div&gt;
&lt;p style="margin:0 0 10px; color:#6b7280; font-size:.92rem; line-height:1.7;"&gt;
    ※状況を整理するための判断材料です。
  &lt;/p&gt;
&lt;ul style="margin:0 0 12px; padding-left:18px; color:#111827; line-height:1.7;"&gt;
&lt;li style="margin:0 0 6px;"&gt;授業を聴いて帰ってきたはずだが、翌日に残らない&lt;/li&gt;
&lt;li style="margin:0 0 6px;"&gt;宿題と直しが回らず、積み残し化している&lt;/li&gt;
&lt;li style="margin:0 0 0;"&gt;後手に回りすぎて、何から手を付けるべきか分からない&lt;/li&gt;
&lt;/ul&gt;
&lt;div style="display:flex; flex-wrap:wrap; gap:10px;"&gt;
    &lt;a href="https://natsui-sansu-juku.com/column/kobetsu_mayoi_judge/"
       style="display:inline-flex; align-items:center; justify-content:center; text-decoration:none; font-weight:900; border-radius:12px; padding:10px 12px; background:#16a34a; color:#ffffff;"&gt;&lt;br /&gt;
      判断材料を見る&lt;br /&gt;
    &lt;/a&gt;&lt;br /&gt;
    &lt;a href="https://natsui-sansu-juku.com/inquiry/"
       style="display:inline-flex; align-items:center; justify-content:center; text-decoration:none; font-weight:900; border-radius:12px; padding:10px 12px; background:#ffffff; color:#0f7a35; border:1px solid rgba(22,163,74,.55);"&gt;&lt;br /&gt;
      相談する&lt;br /&gt;
    &lt;/a&gt;
  &lt;/div&gt;
&lt;/div&gt;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qa%2F&amp;amp;t=%E4%B8%AD%E5%AD%A6%E5%8F%97%E9%A8%93Q%EF%BC%86A%EF%BC%881%EF%BC%89%EF%BD%9E%E4%B8%AD%E5%AD%A6%E5%8F%97%E9%A8%93%E3%81%AF%E8%A6%AA%E3%81%AE%E5%8F%97%E9%A8%93%E3%81%8B%EF%BC%9F%EF%BD%9E%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qa%2F&amp;amp;text=%E4%B8%AD%E5%AD%A6%E5%8F%97%E9%A8%93Q%EF%BC%86A%EF%BC%881%EF%BC%89%EF%BD%9E%E4%B8%AD%E5%AD%A6%E5%8F%97%E9%A8%93%E3%81%AF%E8%A6%AA%E3%81%AE%E5%8F%97%E9%A8%93%E3%81%8B%EF%BC%9F%EF%BD%9E%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Q%EF%BC%86A%EF%BC%881%EF%BC%89%EF%BD%9E%E4%B8%AD%E5%AD%A6%E5%8F%97%E9%A8%93%E3%81%AF%E8%A6%AA%E3%81%AE%E5%8F%97%E9%A8%93%E3%81%8B%EF%BC%9F%EF%BD%9E%20%7C%20%E4%B8%AD%E5%AD%A6%E5%8F%97%E9%A8%93%E5%B0%82%E9%96%80%E3%80%80%E5%A4%8F%E4%BA%95%E7%AE%97%E6%95%B0%E5%A1%BE%0Ahttps%3A%2F%2Fnatsui-sansu-juku.com%2Fcolumn%2Fqa%2F" target="_blank" &gt;&lt;span class="vk_icon_w_r_sns_bluesky icon_sns"&gt;&lt;/span&gt;&lt;span class="sns_txt"&gt;Bluesky&lt;/span&gt;&lt;/a&gt;&lt;/li&gt;&lt;li class="sb_hatena sb_icon"&gt;&lt;a class="sb_icon_inner" href="//b.hatena.ne.jp/add?mode=confirm&amp;url=https%3A%2F%2Fnatsui-sansu-juku.com%2Fcolumn%2Fqa%2F&amp;amp;title=%E4%B8%AD%E5%AD%A6%E5%8F%97%E9%A8%93Q%EF%BC%86A%EF%BC%881%EF%BC%89%EF%BD%9E%E4%B8%AD%E5%AD%A6%E5%8F%97%E9%A8%93%E3%81%AF%E8%A6%AA%E3%81%AE%E5%8F%97%E9%A8%93%E3%81%8B%EF%BC%9F%EF%BD%9E%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sb_icon_inner"data-clipboard-text="中学受験Q＆A（1）～中学受験は親の受験か？～ | 中学受験専門　夏井算数塾 https://natsui-sansu-juku.com/column/qa/"&gt;&lt;span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</si>
  <si>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https://natsui-sansu-juku.com/column/withyou/
【検出された不自然ワード】
- 迷い
【本文】
------
&lt;p&gt;”オンライン個別指導”のあり方を覆す。「ウィズ・ユー」でしか体感できない授業スタイルがあります。&lt;/p&gt;
&lt;p&gt;なお、オンライン算数個別指導を選ぶ際の判断軸や比較ポイントについては、&lt;a href="https://natsui-sansu-juku.com/column/hub-online-guide/"&gt;&lt;strong&gt;中学受験算数オンライン個別の選び方（全体像はこちら）&lt;/strong&gt;&lt;/a&gt;で整理しています。&lt;/p&gt;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&lt;section class="jh my-4"&gt;
&lt;div class="jh-card"&gt;
&lt;div class="p-3 p-lg-4"&gt;
&lt;hr class="jh-hr my-3" /&gt;
&lt;h2&gt;１：業界初ともいえる、当塾オンライン個別指導の特色とは？&lt;/h2&gt;
&lt;p&gt;夏井：「当塾で、オンライン算数個別指導ウィズ・ユーというものがあることを知っているかな？」&lt;br /&gt;
生徒：「はい、実は気になっていたんです！でも、他のオンライン個別指導と違うところがあるって聞いたけれど…。いったいどんなところが違うんですか？」&lt;br /&gt;
夏井：「&lt;span style="color: #ff0000;"&gt;実際の教室で受ける授業が、オンライン個別指導でほぼ100％体現できている&lt;/span&gt;ところです！」&lt;/p&gt;
&lt;p&gt;&lt;img fetchpriority="high" decoding="async" class="alignnone size-large wp-image-14498" src="https://natsui-sansu-juku.com/wp-content/uploads/2018/11/withyou-1-1024x485.png" sizes="(max-width: 640px) 100vw, 640px" srcset="https://natsui-sansu-juku.com/wp-content/uploads/2018/11/withyou-1-1024x485.png 1024w, https://natsui-sansu-juku.com/wp-content/uploads/2018/11/withyou-1-300x142.png 300w, https://natsui-sansu-juku.com/wp-content/uploads/2018/11/withyou-1-768x364.png 768w, https://natsui-sansu-juku.com/wp-content/uploads/2018/11/withyou-1.png 1205w" alt="電子黒板を活用したリアルタイム指導" width="640" height="303" /&gt;&lt;/p&gt;
&lt;h2&gt;２：対面スタイルを実現させた理由&lt;/h2&gt;
&lt;p&gt;夏井：「Skypeなどを利用した授業だと、映像が見える部分って１ヵ所しかないよね。あれだと、“先生の顔”か、“プリントや板書の映像”のどちらかしか映らないんだ。」&lt;br /&gt;
生徒：「声だけ聞こえて先生の表情が見えなくなるってこと？」&lt;br /&gt;
夏井：「そうなんだ。授業を受けるなら、お互いの顔が見えてなくちゃ！」&lt;br /&gt;
生徒：「でもどうしたらいいんですか？」&lt;br /&gt;
夏井：「&lt;span style="color: #ff0000;"&gt;夏井塾のオンライン個別指導は、画面の中に“お互いの顔が見える部分”と、“手元が見える部分”の両方が映る仕組みを取り入れています！&lt;/span&gt;」&lt;/p&gt;
&lt;p&gt;※実際の映像と生徒さんの手元の様子&lt;br /&gt;
&lt;img decoding="async" class="alignnone size-large wp-image-14499" src="https://natsui-sansu-juku.com/wp-content/uploads/2018/11/2windows-1024x586.png" sizes="(max-width: 640px) 100vw, 640px" srcset="https://natsui-sansu-juku.com/wp-content/uploads/2018/11/2windows-1024x586.png 1024w, https://natsui-sansu-juku.com/wp-content/uploads/2018/11/2windows-300x172.png 300w, https://natsui-sansu-juku.com/wp-content/uploads/2018/11/2windows-768x439.png 768w, https://natsui-sansu-juku.com/wp-content/uploads/2018/11/2windows.png 1621w" alt="" width="640" height="366" /&gt;&lt;/p&gt;
&lt;p&gt;生徒：「これで先生の顔を見ながら、声も聞ける！先生が書いているものも見える！」&lt;br /&gt;
夏井：「表情を見ながらじゃないと、お互いの気持ちが伝わらない時だってあるよね。これでホンモノの授業が、家でもどこでも、時間も自分の思い通りのまま受けることができるんだ！」&lt;/p&gt;
&lt;p&gt;導入にかかる費用も最低限に抑えることができる仕組みですので、ご安心ください。&lt;span style="color: #0000ff;"&gt;余計な機材も必要なく、オンライン個別指導を受講することが可能&lt;/span&gt;です。&lt;/p&gt;
&lt;h2&gt;３：電子黒板のシステムをそのまま活用&lt;/h2&gt;
&lt;p&gt;生徒：「画面に映されている問題、先生の板書ごと印刷できるってホント？！」&lt;br /&gt;
夏井：「もちろんさ！電子黒板のシステムをそのままウィズ・ユーに使用しているからね」&lt;/p&gt;
&lt;p&gt;電子黒板についての詳細はコチラ&lt;a href="https://natsui-sansu-juku.com/what_is_asen/"&gt;→&lt;/a&gt;&lt;/p&gt;
&lt;p&gt;夏井：「電子黒板を使用するメリットは板書のまま印刷できることだけじゃないんだ。」&lt;br /&gt;
生徒：「他にはどんないいことがあるの？」&lt;br /&gt;
夏井：「&lt;span style="color: #0000ff;"&gt;電子黒板の画面が、そのまま表示される&lt;/span&gt;んだ。先生が電子黒板に書き込むのもリアルタイムで見ることができるんだよ。説明しながら、書き込んで…という、&lt;span style="color: #ff0000;"&gt;通常の授業スタイルがオンライン個別指導でも実現&lt;/span&gt;したんだ！」&lt;/p&gt;
&lt;p&gt;他塾のオンライン塾を比較してみると、顔と手元が二画面同時で出ているサイトももちろんあります。しかし、ウィズ・ユーが確実に優っている点が２つあります。１つ目は、ペンタブといったツールを使用せずとも手元を映し出すことができるところです。大手の他塾ではペンタブ使って書いているところも見受けられます。ただ、これでは実際にノートに書き込むという感覚が非常に掴みづらい上、机のわずかなスペースで書き込まなくてはなりません。更にペンタブを購入する費用もかかります。&lt;span style="color: #0000ff;"&gt;ウィズ・ユーでは、最低限の費用で、慣れたノート・慣れたペンで授業をすることが可能&lt;/span&gt;です！&lt;/p&gt;
&lt;h2&gt;４：タブレットに書いて質問ができる&lt;/h2&gt;
&lt;p&gt;タブレットに書いて質問ができる〜&lt;br /&gt;
生徒：「夏井先生、この式のここがまずわからなくて…」&lt;br /&gt;
夏井：「どこかな？なんて式？」&lt;br /&gt;
生徒：「ええっと…この公式の読み方もわからなくて…」&lt;br /&gt;
夏井：「そうか、じゃあタブレットを使ってわからない部分に丸をしてごらん？」&lt;br /&gt;
&lt;img decoding="async" class="alignnone size-large wp-image-14502" src="https://natsui-sansu-juku.com/wp-content/uploads/2018/11/NSK16003_160923-1-1024x576.png" sizes="(max-width: 640px) 100vw, 640px" srcset="https://natsui-sansu-juku.com/wp-content/uploads/2018/11/NSK16003_160923-1-1024x576.png 1024w, https://natsui-sansu-juku.com/wp-content/uploads/2018/11/NSK16003_160923-1-300x169.png 300w, https://natsui-sansu-juku.com/wp-content/uploads/2018/11/NSK16003_160923-1-768x432.png 768w, https://natsui-sansu-juku.com/wp-content/uploads/2018/11/NSK16003_160923-1.png 1280w" alt="ペンタブを使わず、ノートとペンでリアルな書き込みができるオンライン授業" width="640" height="360" /&gt;&lt;br /&gt;
生徒：「ここです！」&lt;br /&gt;
夏井：「この公式だね、ふむふむ。」&lt;/p&gt;
&lt;p&gt;このように、タブレットを使用することにより、よりスムーズな質問形態が完成しました。&lt;span style="color: #0000ff;"&gt;言葉で伝えられなくても、タブレットに直接書き込むことができて生徒さん側からダイレクトに先生に聞くことができます&lt;/span&gt;。また、タブレットをカメラだけの使用用途ではなく、質問をするツールとして活用しているため、無駄がありません。&lt;span style="color: #ff0000;"&gt;効率的且つ即時的な解決策としてタブレットが機能&lt;/span&gt;しているのです。&lt;/p&gt;
&lt;h2&gt;まとめ&lt;/h2&gt;
&lt;p&gt;&lt;span style="color: #ff0000;"&gt;２画面を達成し、電子黒板のシステムをそのまま使用した画期的なスタイルを実現&lt;/span&gt;させたのが当塾です。&lt;br /&gt;
&lt;span style="color: #0000ff;"&gt;時間・場所問わず受講でき、費用も最低限に抑えるシステムが完成&lt;/span&gt;しました。&lt;/p&gt;
&lt;p&gt;オンライン個別指導「ウィズ・ユー」で、今までにないオンライン個別指導塾を是非体感してみてください。&lt;/p&gt;
&lt;div style="border: 1px solid rgba(22,163,74,.25); background: rgba(22,163,74,.06); border-radius: 14px; padding: 14px; margin: 18px 0;"&gt;
&lt;div style="margin: 0 0 6px; font-weight: 900; color: #111827; font-size: 1.05rem; line-height: 1.4;"&gt;外部の力を使うべきか迷っている方へ&lt;/div&gt;
&lt;p style="margin: 0 0 10px; color: #6b7280; font-size: .92rem; line-height: 1.7;"&gt;※申込ではなく、状況を整理するための判断材料です。&lt;/p&gt;
&lt;ul style="margin: 0 0 10px; padding-left: 18px; color: #111827; line-height: 1.7;"&gt;
&lt;li style="margin: 0 0 6px;"&gt;授業を聴いて帰ってきたはずだが、翌日に残らない&lt;/li&gt;
&lt;li style="margin: 0 0 6px;"&gt;宿題と直しが回らず、積み残し化している&lt;/li&gt;
&lt;li style="margin: 0;"&gt;後手に回りすぎて、何から手を付けるべきか分からない&lt;/li&gt;
&lt;/ul&gt;
&lt;p&gt;&lt;!-- ▼ 判断ページ分岐（超要約） --&gt;&lt;/p&gt;
&lt;div style="margin: 0 0 12px; padding: 10px 12px; background: #ffffff; border-radius: 10px; border: 1px solid rgba(22,163,74,.25);"&gt;
&lt;div style="font-size: .9rem; font-weight: bold; margin: 0 0 6px; color: #14532d;"&gt;▼ 迷い別：先に見る判断ページ&lt;/div&gt;
&lt;ul style="margin: 0; padding-left: 16px; font-size: .9rem; line-height: 1.6;"&gt;
&lt;li&gt;方式で迷う → &lt;a href="https://natsui-sansu-juku.com/column/withyou/"&gt;オンライン個別の全体像&lt;/a&gt;&lt;/li&gt;
&lt;li&gt;オンライン不安 → &lt;a href="https://natsui-sansu-juku.com/story002/"&gt;2画面方式の判断&lt;/a&gt;&lt;/li&gt;
&lt;li&gt;復習が回らない → &lt;a href="https://natsui-sansu-juku.com/story001/"&gt;個別指導の仕組み&lt;/a&gt;&lt;/li&gt;
&lt;li&gt;根拠で納得したい → &lt;a href="https://natsui-sansu-juku.com/what_is_asen/"&gt;ASENとは&lt;/a&gt;&lt;/li&gt;
&lt;li&gt;比較して決めたい → &lt;a href="https://natsui-sansu-juku.com/column/kokogachigau/"&gt;個別の違い&lt;/a&gt;&lt;/li&gt;
&lt;li&gt;過去問で失点 → &lt;a href="https://natsui-sansu-juku.com/column/tokuten_detail/"&gt;得点力判断&lt;/a&gt;&lt;/li&gt;
&lt;/ul&gt;
&lt;/div&gt;
&lt;p&gt;&lt;!-- ▼ CTA --&gt;&lt;/p&gt;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判断材料をまとめて見る&lt;br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&lt;/div&gt;
&lt;/div&gt;
&lt;/section&gt;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withyou%2F&amp;amp;t=%E4%BB%8A%E3%81%BE%E3%81%A7%E3%81%AB%E3%81%AA%E3%81%84%E3%80%81%E2%80%9D%E6%A5%AD%E7%95%8C%E5%88%9D%E2%80%9D%E3%81%AE%E3%82%AA%E3%83%B3%E3%83%A9%E3%82%A4%E3%83%B3%E7%AE%97%E6%95%B0%E5%80%8B%E5%88%A5%E6%8C%87%E5%B0%8E%E3%80%8C%E3%82%A6%E3%82%A3%E3%82%BA%E3%83%BB%E3%83%A6%E3%83%BC%E3%80%8D%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withyou%2F&amp;amp;text=%E4%BB%8A%E3%81%BE%E3%81%A7%E3%81%AB%E3%81%AA%E3%81%84%E3%80%81%E2%80%9D%E6%A5%AD%E7%95%8C%E5%88%9D%E2%80%9D%E3%81%AE%E3%82%AA%E3%83%B3%E3%83%A9%E3%82%A4%E3%83%B3%E7%AE%97%E6%95%B0%E5%80%8B%E5%88%A5%E6%8C%87%E5%B0%8E%E3%80%8C%E3%82%A6%E3%82%A3%E3%82%BA%E3%83%BB%E3%83%A6%E3%83%BC%E3%80%8D%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B%8A%E3%81%BE%E3%81%A7%E3%81%AB%E3%81%AA%E3%81%84%E3%80%81%E2%80%9D%E6%A5%AD%E7%95%8C%E5%88%9D%E2%80%9D%E3%81%AE%E3%82%AA%E3%83%B3%E3%83%A9%E3%82%A4%E3%83%B3%E7%AE%97%E6%95%B0%E5%80%8B%E5%88%A5%E6%8C%87%E5%B0%8E%E3%80%8C%E3%82%A6%E3%82%A3%E3%82%BA%E3%83%BB%E3%83%A6%E3%83%BC%E3%80%8D%20%7C%20%E4%B8%AD%E5%AD%A6%E5%8F%97%E9%A8%93%E5%B0%82%E9%96%80%E3%80%80%E5%A4%8F%E4%BA%95%E7%AE%97%E6%95%B0%E5%A1%BE%0Ahttps%3A%2F%2Fnatsui-sansu-juku.com%2Fcolumn%2Fwithyou%2F" target="_blank" &gt;&lt;span class="vk_icon_w_r_sns_bluesky icon_sns"&gt;&lt;/span&gt;&lt;span class="sns_txt"&gt;Bluesky&lt;/span&gt;&lt;/a&gt;&lt;/li&gt;&lt;li class="sb_hatena sb_icon"&gt;&lt;a class="sb_icon_inner" href="//b.hatena.ne.jp/add?mode=confirm&amp;url=https%3A%2F%2Fnatsui-sansu-juku.com%2Fcolumn%2Fwithyou%2F&amp;amp;title=%E4%BB%8A%E3%81%BE%E3%81%A7%E3%81%AB%E3%81%AA%E3%81%84%E3%80%81%E2%80%9D%E6%A5%AD%E7%95%8C%E5%88%9D%E2%80%9D%E3%81%AE%E3%82%AA%E3%83%B3%E3%83%A9%E3%82%A4%E3%83%B3%E7%AE%97%E6%95%B0%E5%80%8B%E5%88%A5%E6%8C%87%E5%B0%8E%E3%80%8C%E3%82%A6%E3%82%A3%E3%82%BA%E3%83%BB%E3%83%A6%E3%83%BC%E3%80%8D%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sb_icon_inner"data-clipboard-text="今までにない、”業界初”のオンライン算数個別指導「ウィズ・ユー」 | 中学受験専門　夏井算数塾 https://natsui-sansu-juku.com/column/withyou/"&gt;&lt;span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</si>
  <si>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https://natsui-sansu-juku.com/kobetsu/
【検出された不自然ワード】
- 型
【本文】
------
&lt;p&gt;当塾では生徒さんそれぞれのニーズに合わせて、多種多様な講座を準備しております。夏井算数塾の指導全体の考え方やサービスの全体像は、&lt;a href="https://natsui-sansu-juku.com/"&gt;中学受験算数｜代表が全授業担当の完全１対１個別へ｜夏井算数塾（全体像はこちら）&lt;/a&gt;でご確認ください。&lt;/p&gt;
&lt;div class="card border-primary mb-3"&gt;
&lt;div class="card-header bg-light text-primary"&gt;目次&lt;/div&gt;
&lt;div class="card-body"&gt;
&lt;ol&gt;
&lt;li&gt;指導方針について
&lt;ul&gt;
&lt;li&gt;&lt;a href="#塾別対策"&gt;塾別対策&lt;/a&gt;&lt;/li&gt;
&lt;li&gt;&lt;a href="#時期別対策"&gt;時期別対策&lt;/a&gt;&lt;/li&gt;
&lt;li&gt;&lt;a href="#サンプル講義"&gt;サンプル講義&lt;/a&gt;&lt;/li&gt;
&lt;/ul&gt;
&lt;/li&gt;
&lt;li&gt;受講するには？
&lt;ul&gt;
&lt;li&gt;&lt;a href="#受講までの流れ"&gt;受講までの流れ&lt;/a&gt;&lt;/li&gt;
&lt;li&gt;&lt;a href="#指導料"&gt;指導料&lt;/a&gt;&lt;/li&gt;
&lt;/ul&gt;
&lt;/li&gt;
&lt;/ol&gt;
&lt;/div&gt;
&lt;/div&gt;
&lt;p&gt;&lt;img fetchpriority="high" decoding="async" class="alignnone size-full wp-image-1851" src="https://natsui-sansu-juku.com/wp-content/uploads/2018/06/mat_kobetsu.png" sizes="(max-width: 755px) 100vw, 755px" srcset="https://natsui-sansu-juku.com/wp-content/uploads/2018/06/mat_kobetsu.png 755w, https://natsui-sansu-juku.com/wp-content/uploads/2018/06/mat_kobetsu-300x139.png 300w" alt="学習のニーズに合わせた多種多様な講座" width="755" height="350" /&gt;&lt;/p&gt;
&lt;p&gt;(当塾ではオンラインで指導を受けることも可能です。&lt;br /&gt;
詳しくは&lt;a class="btn btn-success" href="https://natsui-sansu-juku.com/kobetsu_online/"&gt;オンライン算数個別指導「ウィズ・ユー」&lt;/a&gt;をご覧ください。)&lt;/p&gt;
&lt;p&gt;教室型の完全1対1に加えて、同じ方針でオンラインでも進めたい方は、&lt;a href="https://natsui-sansu-juku.com/story002/"&gt;オンライン算数個別｜2画面×電子黒板｜中学受験&lt;/a&gt;もご確認ください。&lt;/p&gt;
&lt;h2&gt;完全オーダーメイドの個別指導&lt;/h2&gt;
&lt;p&gt;&lt;span style="font-size: 14px;"&gt;個別指導では、生徒さんそれぞれの状況に&lt;/span&gt;&lt;span style="color: #008000;"&gt;最適な計画&lt;/span&gt;&lt;span style="font-size: 14px;"&gt;を事前に策定します。その上で、各回の指導を行ってまいります。&lt;/span&gt;&lt;/p&gt;
&lt;p&gt;&lt;a href="https://natsui-sansu-juku.com/story001/"&gt;&lt;img decoding="async" class="alignnone wp-image-17933 size-large" src="https://natsui-sansu-juku.com/wp-content/uploads/2018/12/図3-2-1024x179.png" sizes="(max-width: 640px) 100vw, 640px" srcset="https://natsui-sansu-juku.com/wp-content/uploads/2018/12/図3-2-1024x179.png 1024w, https://natsui-sansu-juku.com/wp-content/uploads/2018/12/図3-2-300x52.png 300w, https://natsui-sansu-juku.com/wp-content/uploads/2018/12/図3-2-768x134.png 768w, https://natsui-sansu-juku.com/wp-content/uploads/2018/12/図3-2.png 1458w" alt="完全オーダーメイド指導の説明" width="640" height="112" /&gt;&lt;/a&gt;&lt;/p&gt;
&lt;p&gt;&amp;nbsp;&lt;/p&gt;
&lt;p&gt;&amp;nbsp;&lt;/p&gt;
&lt;h2&gt;夏井算数塾・個別指導の特徴&lt;/h2&gt;
&lt;h3&gt;全問題を完全データ化&lt;/h3&gt;
&lt;p&gt;当塾では、全国の中学入試問題や受験頻出問題を&lt;span style="color: #ff0000;"&gt;完全にデータベースで管理&lt;/span&gt;しています。これにより、近年の入試傾向や生徒の弱点などを踏まえ、&lt;span style="color: #0000ff;"&gt;「今授業を受けている生徒さん」が「今の時点」で学習すべき問題のみを用いて授業を行うことが可能&lt;/span&gt;になります。また、生徒のニーズに合った問題を迅速かつピンポイントで検索できるので、授業の進行中でも生徒の理解度と習熟度に応じて問題を入れかえることができ、生徒さんの歩みに寄り添った授業を行っています。&lt;/p&gt;
&lt;p&gt;≪イメージ図≫&lt;/p&gt;
&lt;p&gt;&lt;img decoding="async" class="alignnone size-large wp-image-45" src="https://natsui-sansu-juku.com/wp-content/uploads/2016/12/d129c78cfa4a40a73ab7dea583556b23-1024x576-1024x576.jpg" sizes="(max-width: 640px) 100vw, 640px" srcset="https://natsui-sansu-juku.com/wp-content/uploads/2016/12/d129c78cfa4a40a73ab7dea583556b23-1024x576.jpg 1024w, https://natsui-sansu-juku.com/wp-content/uploads/2016/12/d129c78cfa4a40a73ab7dea583556b23-1024x576-300x169.jpg 300w, https://natsui-sansu-juku.com/wp-content/uploads/2016/12/d129c78cfa4a40a73ab7dea583556b23-1024x576-768x432.jpg 768w" alt="d129c78cfa4a40a73ab7dea583556b23-1024x576" width="640" height="360" /&gt;&lt;/p&gt;
&lt;p&gt;&amp;nbsp;&lt;/p&gt;
&lt;p&gt;当塾の個別指導を効率化している仕組みについては、&lt;a href="https://natsui-sansu-juku.com/what_is_asen/"&gt;ASEN(アゼン)｜算数個別を効率化&lt;/a&gt;でも紹介しています。&lt;/p&gt;
&lt;h3&gt;電子黒板を用いた授業&lt;/h3&gt;
&lt;p&gt;&lt;img loading="lazy" decoding="async" class="alignnone size-full wp-image-101" src="https://natsui-sansu-juku.com/wp-content/uploads/2016/12/syukusyou.png" sizes="auto, (max-width: 829px) 100vw, 829px" srcset="https://natsui-sansu-juku.com/wp-content/uploads/2016/12/syukusyou.png 829w, https://natsui-sansu-juku.com/wp-content/uploads/2016/12/syukusyou-300x195.png 300w, https://natsui-sansu-juku.com/wp-content/uploads/2016/12/syukusyou-768x499.png 768w" alt="syukusyou" width="829" height="539" /&gt;&lt;/p&gt;
&lt;p&gt;板書を書く、写すなどの余分な時間を極力排除することで、一般的な学習塾に比べて&lt;span style="color: #0000ff;"&gt;密度の非常に高い授業を実現&lt;/span&gt;しています。また、授業で使用した板書は、&lt;span style="color: #008000;"&gt;「解説付き」「問題のみ」&lt;/span&gt;両バージョンを配布しています。「授業の板書がそのまま残っているので、復習する際に授業の内容が思い出しやすく大変便利だ」と生徒の方々から大変好評です。また、&lt;span style="color: #0000ff;"&gt;授業の板書データ自体もデータベース管理&lt;/span&gt;されているので、&lt;span style="color: #ff0000;"&gt;過去に受講した授業の復習・再演習をきわめてタイムリーに行うことができます&lt;/span&gt;。&lt;/p&gt;
&lt;p&gt;&lt;img loading="lazy" decoding="async" class="alignnone size-full wp-image-47" src="https://natsui-sansu-juku.com/wp-content/uploads/2016/12/toku02.jpg" sizes="auto, (max-width: 786px) 100vw, 786px" srcset="https://natsui-sansu-juku.com/wp-content/uploads/2016/12/toku02.jpg 786w, https://natsui-sansu-juku.com/wp-content/uploads/2016/12/toku02-300x197.jpg 300w, https://natsui-sansu-juku.com/wp-content/uploads/2016/12/toku02-768x503.jpg 768w" alt="toku02" width="786" height="515" /&gt;&lt;/p&gt;
&lt;p&gt;このようなITを駆使した当塾では、&lt;span style="color: #0000ff;"&gt;生徒の学習状況の管理も徹底&lt;/span&gt;しています。生徒が正解した問題、不正解した問題をチェックし、生徒の弱点やカリキュラム進捗状況を毎授業毎にアップデートしています。この&lt;span style="color: #0000ff;"&gt;蓄積されたデータを基に次回の授業を構成する&lt;/span&gt;、というサイクルを毎回実施していくことで、&lt;span style="color: #ff0000;"&gt;学習効率を極限まで高めた指導の実現&lt;/span&gt;に寄与しています。&lt;/p&gt;
&lt;p&gt;&amp;nbsp;&lt;/p&gt;
&lt;h2&gt;指導方針について&lt;/h2&gt;
&lt;p&gt;当塾は、お子さまの学習を最大限にサポートするために幅広いニーズに対応した指導プログラムを提供しています。&lt;span style="color: #0000ff;"&gt;お通いの塾や学年に応じて、柔軟にカリキュラムを調整&lt;/span&gt;し、個別の学習目標に向けて&lt;span style="color: #ff0000;"&gt;最適なアプローチ&lt;/span&gt;を実現しています。&lt;/p&gt;
&lt;p&gt;学習スタイルや現状のレベルを十分に把握した上で、&lt;span style="color: #339966;"&gt;指導内容をカスタマイズ&lt;/span&gt;しています。お子さまが抱える課題や弱点を的確に洗い出し、それに合った対策を展開することで、&lt;span style="color: #339966;"&gt;効果的な学習&lt;/span&gt;を実現しています。&lt;/p&gt;
&lt;p&gt;指導プログラムの柔軟性は、お子さまの成長に合わせてカリキュラムをアップデートすることにも活かされています。学習が進むにつれて難易度が上がる問題に挑戦したり、新たなテーマに触れてみたりすることで、お子さまの興味を引き続けながら確実なステップアップを図っています。&lt;/p&gt;
&lt;p&gt;当塾の指導方針は、&lt;strong&gt;ただ単に知識を詰め込むだけでなく&lt;/strong&gt;、&lt;span style="color: #0000ff;"&gt;基本的な考え方や解決能力を養う&lt;/span&gt;ことにも重点を置いています。中学受験においては、単に問題を解くだけでなく、その背後にある論理的なプロセスやアプローチを理解し、応用力を養うことが不可欠です。&lt;/p&gt;
&lt;h3 id="塾別対策"&gt;塾別対策&lt;/h3&gt;
&lt;p&gt;通常お通いの塾ごとに必要なフォローを行います。主に発生する課題に対する対策としては、&lt;/p&gt;
&lt;p&gt;&lt;strong&gt;授業内容の理解が追いつかない場合の対策&lt;/strong&gt;&lt;/p&gt;
&lt;p&gt;・理解が追いつかなかった問題に対して、解説動画を提供します。&lt;/p&gt;
&lt;p&gt;・実施されるカリキュラムについて事前に予習を行います。&lt;/p&gt;
&lt;p&gt;&lt;strong&gt;カリキュラム内の問題が偏っている場合の対策&lt;/strong&gt;&lt;/p&gt;
&lt;p&gt;・カリキュラムに関連した類題を提供し、幅広い問題に対応する学習を行います。&lt;/p&gt;
&lt;p&gt;&lt;strong&gt;配布テキストの量が多すぎて問題の管理が難しい場合の対策&lt;/strong&gt;&lt;/p&gt;
&lt;p&gt;・解けなかった問題をシステム上で管理します。これにより、必要な問題を簡単に呼び出し、効率的な学習を実現します。&lt;/p&gt;
&lt;p&gt;その他、詳細な塾ごとの特徴やサービスについては、&lt;a class="btn btn-success" href="https://natsui-sansu-juku.com/ct/jyukubetsu/"&gt;塾別対策&lt;/a&gt;をご覧ください。&lt;/p&gt;
&lt;h3 id="時期別対策"&gt;時期別対策&lt;/h3&gt;
&lt;p&gt;中学受験のカリキュラムは基本的には３年(2.5年)かけて学習を進めていくことが多いですが、その時期によって重要なことやつまづきポイントが大きく変わります。また、カリキュラムの進行順に関わらず「おさえておかないと後で困る」ポイントにも様々なものがございます。当塾では、そのタイミングに最適な学習内容を都度実施していくように指導を行っております。&lt;br /&gt;
詳細については、&lt;a class="btn btn-success" href="https://natsui-sansu-juku.com/ct/zikibetsu/"&gt;時期別対策&lt;/a&gt;をご覧ください。&lt;/p&gt;
&lt;h3 id="サンプル講義"&gt;サンプル講義&lt;/h3&gt;
&lt;p&gt;具体的な学習内容や単元について、サンプル講義を公開しています。詳細については&lt;a class="btn btn-success" href="https://natsui-sansu-juku.com/ct/sapix-15/"&gt;サピックスの算数を15分で講義してみた&lt;/a&gt;をご参照ください。&lt;/p&gt;
&lt;h2 id="受講までの流れ"&gt;受講までの流れ&lt;/h2&gt;
&lt;style&gt;
  .bg-pink {&lt;br /&gt;    background-color: #ffc0cb !important;&lt;br /&gt;  }&lt;br /&gt;&lt;/style&gt;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&lt;p&gt;&lt;a href="https://natsui-sansu-juku.com/timetable/"&gt;&lt;img loading="lazy" decoding="async" class="alignnone wp-image-17930 size-medium" src="https://natsui-sansu-juku.com/wp-content/uploads/2018/12/図1-2-300x52.png" alt="" width="300" height="52" srcset="https://natsui-sansu-juku.com/wp-content/uploads/2018/12/図1-2-300x52.png 300w, https://natsui-sansu-juku.com/wp-content/uploads/2018/12/図1-2-768x134.png 768w, https://natsui-sansu-juku.com/wp-content/uploads/2018/12/図1-2-1024x179.png 1024w, https://natsui-sansu-juku.com/wp-content/uploads/2018/12/図1-2.png 1459w" sizes="auto, (max-width: 300px) 100vw, 300px" /&gt;&lt;/a&gt;&lt;a href="https://natsui-sansu-juku.com/vacant_sum/"&gt;&lt;img loading="lazy" decoding="async" class="alignnone wp-image-17927 size-medium" src="https://natsui-sansu-juku.com/wp-content/uploads/2018/12/図2-3-300x52.png" alt="" width="300" height="52" srcset="https://natsui-sansu-juku.com/wp-content/uploads/2018/12/図2-3-300x52.png 300w, https://natsui-sansu-juku.com/wp-content/uploads/2018/12/図2-3-768x134.png 768w, https://natsui-sansu-juku.com/wp-content/uploads/2018/12/図2-3-1024x179.png 1024w, https://natsui-sansu-juku.com/wp-content/uploads/2018/12/図2-3.png 1459w" sizes="auto, (max-width: 300px) 100vw, 300px" /&gt;&lt;/a&gt;&lt;/p&gt;
&lt;p&gt;&amp;nbsp;&lt;/p&gt;
&lt;h2 id="指導料"&gt;指導料&lt;/h2&gt;
&lt;div class="container mt-5"&gt;
&lt;div class="row"&gt;
&lt;div class="col-sm-4"&gt;
&lt;div class="card bg-primary mb-3 text-white"&gt;
&lt;div class="card-body"&gt;
&lt;h5 class="card-title"&gt;トライアル指導料&lt;/h5&gt;
&lt;p class="card-text"&gt;10,000円(税込)&lt;/p&gt;
&lt;p class="card-text"&gt;所謂体験授業です。当日現金にて申し受けます。&lt;/p&gt;
&lt;/div&gt;
&lt;/div&gt;
&lt;/div&gt;
&lt;div class="col-sm-4"&gt;
&lt;div class="card bg-success mb-3 text-white"&gt;
&lt;div class="card-body"&gt;
&lt;h5 class="card-title"&gt;入塾金&lt;/h5&gt;
&lt;p class="card-text"&gt;22,000円(税込)&lt;/p&gt;
&lt;p class="card-text"&gt;入塾時に申し受けます。(※兄弟姉妹の場合、不要)&lt;/p&gt;
&lt;/div&gt;
&lt;/div&gt;
&lt;/div&gt;
&lt;div class="col-sm-4"&gt;
&lt;div class="card bg-info mb-3 text-white"&gt;
&lt;div class="card-body"&gt;
&lt;h5 class="card-title"&gt;指導料&lt;/h5&gt;
&lt;p class="card-text"&gt;20,570円(税込)/110分&lt;/p&gt;
&lt;p class="card-text"&gt;前払い制です。前月20日頃に請求書を発行します。&lt;/p&gt;
&lt;/div&gt;
&lt;/div&gt;
&lt;/div&gt;
&lt;/div&gt;
&lt;/div&gt;
&lt;h2&gt;完全１対１個別指導　お問い合わせはこちらから&lt;/h2&gt;
&lt;div class="wpcf7 no-js" id="wpcf7-f17781-p13-o1" lang="ja" dir="ltr" data-wpcf7-id="17781"&gt;
&lt;div class="screen-reader-response"&gt;&lt;p role="status" aria-live="polite" aria-atomic="true"&gt;&lt;/p&gt; &lt;ul&gt;&lt;/ul&gt;&lt;/div&gt;
&lt;form action="/kobetsu/#wpcf7-f17781-p13-o1" method="post" class="wpcf7-form init" aria-label="コンタクトフォーム" novalidate="novalidate" data-status="init"&gt;
&lt;div style="display: none;"&gt;
&lt;input type="hidden" name="_wpcf7" value="17781" /&gt;
&lt;input type="hidden" name="_wpcf7_version" value="6.0.4" /&gt;
&lt;input type="hidden" name="_wpcf7_locale" value="ja" /&gt;
&lt;input type="hidden" name="_wpcf7_unit_tag" value="wpcf7-f17781-p13-o1" /&gt;
&lt;input type="hidden" name="_wpcf7_container_post" value="13" /&gt;
&lt;input type="hidden" name="_wpcf7_posted_data_hash" value="" /&gt;
&lt;input type="hidden" name="_wpcf7_recaptcha_response" value="" /&gt;
&lt;/div&gt;
&lt;p&gt;&lt;label&gt;お名前(必須)&lt;br /&gt;
&lt;span class="wpcf7-form-control-wrap" data-name="text-899"&gt;&lt;input size="40" maxlength="400" class="wpcf7-form-control wpcf7-text wpcf7-validates-as-required" aria-required="true" aria-invalid="false" value="" type="text" name="text-899" /&gt;&lt;/span&gt;&lt;/label&gt;
&lt;/p&gt;
&lt;p&gt;&lt;label&gt;メールアドレス(必須)&lt;br /&gt;
&lt;span class="wpcf7-form-control-wrap" data-name="text-461"&gt;&lt;input size="40" maxlength="400" class="wpcf7-form-control wpcf7-email wpcf7-validates-as-required wpcf7-text wpcf7-validates-as-email" aria-required="true" aria-invalid="false" value="" type="email" name="text-461" /&gt;&lt;/span&gt;&lt;/label&gt;
&lt;/p&gt;
&lt;p&gt;&lt;label&gt; 電話番号(必須)&lt;/label&gt;&lt;br /&gt;
&lt;span class="wpcf7-form-control-wrap" data-name="tel-748"&gt;&lt;input size="40" maxlength="400" class="wpcf7-form-control wpcf7-tel wpcf7-validates-as-required wpcf7-text wpcf7-validates-as-tel" aria-required="true" aria-invalid="false" value="" type="tel" name="tel-748" /&gt;&lt;/span&gt;
&lt;/p&gt;
&lt;p&gt;&lt;label&gt; 性別(必須)&lt;/label&gt;&lt;br /&gt;
&lt;span class="wpcf7-form-control-wrap" data-name="checkbox-104"&gt;&lt;span class="wpcf7-form-control wpcf7-checkbox wpcf7-validates-as-required"&gt;&lt;span class="wpcf7-list-item first"&gt;&lt;input type="checkbox" name="checkbox-104[]" value="男" /&gt;&lt;span class="wpcf7-list-item-label"&gt;男&lt;/span&gt;&lt;/span&gt;&lt;span class="wpcf7-list-item last"&gt;&lt;input type="checkbox" name="checkbox-104[]" value="女" /&gt;&lt;span class="wpcf7-list-item-label"&gt;女&lt;/span&gt;&lt;/span&gt;&lt;/span&gt;&lt;/span&gt;
&lt;/p&gt;
&lt;p&gt;&lt;label&gt; 学年(必須)&lt;/label&gt;&lt;br /&gt;
&lt;span class="wpcf7-form-control-wrap" data-name="checkbox-279"&gt;&lt;span class="wpcf7-form-control wpcf7-checkbox wpcf7-validates-as-required"&gt;&lt;span class="wpcf7-list-item first"&gt;&lt;input type="checkbox" name="checkbox-279[]" value="小学３年生" /&gt;&lt;span class="wpcf7-list-item-label"&gt;小学３年生&lt;/span&gt;&lt;/span&gt;&lt;span class="wpcf7-list-item"&gt;&lt;input type="checkbox" name="checkbox-279[]" value="小学４年生" /&gt;&lt;span class="wpcf7-list-item-label"&gt;小学４年生&lt;/span&gt;&lt;/span&gt;&lt;span class="wpcf7-list-item"&gt;&lt;input type="checkbox" name="checkbox-279[]" value="小学５年生" /&gt;&lt;span class="wpcf7-list-item-label"&gt;小学５年生&lt;/span&gt;&lt;/span&gt;&lt;span class="wpcf7-list-item last"&gt;&lt;input type="checkbox" name="checkbox-279[]" value="小学６年生" /&gt;&lt;span class="wpcf7-list-item-label"&gt;小学６年生&lt;/span&gt;&lt;/span&gt;&lt;/span&gt;&lt;/span&gt;
&lt;/p&gt;
&lt;p&gt;&lt;label&gt; 都道府県(必須)&lt;br /&gt;
&lt;span class="wpcf7-form-control-wrap" data-name="menu-161"&gt;&lt;select class="wpcf7-form-control wpcf7-select" aria-invalid="false" name="menu-161"&gt;&lt;option value="北海道"&gt;北海道&lt;/option&gt;&lt;option value="青森県"&gt;青森県&lt;/option&gt;&lt;option value="岩手県"&gt;岩手県&lt;/option&gt;&lt;option value="宮城県"&gt;宮城県&lt;/option&gt;&lt;option value="秋田県"&gt;秋田県&lt;/option&gt;&lt;option value="山形県"&gt;山形県&lt;/option&gt;&lt;option value="福島県"&gt;福島県&lt;/option&gt;&lt;option value="茨城県"&gt;茨城県&lt;/option&gt;&lt;option value="栃木県"&gt;栃木県&lt;/option&gt;&lt;option value="群馬県"&gt;群馬県&lt;/option&gt;&lt;option value="埼玉県"&gt;埼玉県&lt;/option&gt;&lt;option value="千葉県"&gt;千葉県&lt;/option&gt;&lt;option value="東京都"&gt;東京都&lt;/option&gt;&lt;option value="神奈川県"&gt;神奈川県&lt;/option&gt;&lt;option value="新潟県"&gt;新潟県&lt;/option&gt;&lt;option value="富山県"&gt;富山県&lt;/option&gt;&lt;option value="石川県"&gt;石川県&lt;/option&gt;&lt;option value="福井県"&gt;福井県&lt;/option&gt;&lt;option value="山梨県"&gt;山梨県&lt;/option&gt;&lt;option value="長野県"&gt;長野県&lt;/option&gt;&lt;option value="岐阜県"&gt;岐阜県&lt;/option&gt;&lt;option value="静岡県"&gt;静岡県&lt;/option&gt;&lt;option value="愛知県"&gt;愛知県&lt;/option&gt;&lt;option value="三重県"&gt;三重県&lt;/option&gt;&lt;option value="滋賀県"&gt;滋賀県&lt;/option&gt;&lt;option value="京都府"&gt;京都府&lt;/option&gt;&lt;option value="大阪府"&gt;大阪府&lt;/option&gt;&lt;option value="兵庫県"&gt;兵庫県&lt;/option&gt;&lt;option value="奈良県"&gt;奈良県&lt;/option&gt;&lt;option value="和歌山県"&gt;和歌山県&lt;/option&gt;&lt;option value="鳥取県"&gt;鳥取県&lt;/option&gt;&lt;option value="島根県"&gt;島根県&lt;/option&gt;&lt;option value="岡山県"&gt;岡山県&lt;/option&gt;&lt;option value="広島県"&gt;広島県&lt;/option&gt;&lt;option value="山口県"&gt;山口県&lt;/option&gt;&lt;option value="徳島県"&gt;徳島県&lt;/option&gt;&lt;option value="香川県"&gt;香川県&lt;/option&gt;&lt;option value="愛媛県"&gt;愛媛県&lt;/option&gt;&lt;option value="高知県"&gt;高知県&lt;/option&gt;&lt;option value="福岡県"&gt;福岡県&lt;/option&gt;&lt;option value="佐賀県"&gt;佐賀県&lt;/option&gt;&lt;option value="長崎県"&gt;長崎県&lt;/option&gt;&lt;option value="熊本県"&gt;熊本県&lt;/option&gt;&lt;option value="大分県"&gt;大分県&lt;/option&gt;&lt;option value="宮崎県"&gt;宮崎県&lt;/option&gt;&lt;option value="鹿児島県"&gt;鹿児島県&lt;/option&gt;&lt;option value="沖縄県"&gt;沖縄県&lt;/option&gt;&lt;/select&gt;&lt;/span&gt;&lt;/label&gt;
&lt;/p&gt;
&lt;p&gt;&lt;label&gt; 備考欄&lt;br /&gt;
&lt;span class="wpcf7-form-control-wrap" data-name="your-message"&gt;&lt;textarea cols="40" rows="10" maxlength="2000" class="wpcf7-form-control wpcf7-textarea wpcf7-validates-as-required" aria-required="true" aria-invalid="false" name="your-message"&gt;&lt;/textarea&gt;&lt;/span&gt; &lt;/label&gt;
&lt;/p&gt;
&lt;p&gt;&lt;input class="wpcf7-form-control wpcf7-submit has-spinner" type="submit" value="送信" /&gt;
&lt;/p&gt;&lt;div class="wpcf7-response-output" aria-hidden="true"&gt;&lt;/div&gt;
&lt;/form&gt;
&lt;/div&gt;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</si>
  <si>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https://natsui-sansu-juku.com/notice_start/
【検出された不自然ワード】
- 固定
【本文】
------
&lt;style&gt;
.form-wrapper {&lt;br /&gt;
  max-width: 800px;&lt;br /&gt;
  margin: 0 auto;&lt;br /&gt;
  padding: 30px 15px;&lt;br /&gt;
  font-family: "游ゴシック", "Meiryo", sans-serif;&lt;br /&gt;
  color: #222;&lt;br /&gt;
  background: #f9fcff;&lt;br /&gt;
}&lt;/p&gt;
&lt;p&gt;.form-intro h1 {&lt;br /&gt;
  font-size: 24px;&lt;br /&gt;
  margin-bottom: 15px;&lt;br /&gt;
  border-left: 6px solid #44b649;&lt;br /&gt;
  padding-left: 12px;&lt;br /&gt;
  color: #333;&lt;br /&gt;
}&lt;/p&gt;
&lt;p&gt;.form-intro p,&lt;br /&gt;
.form-security p {&lt;br /&gt;
  font-size: 16px;&lt;br /&gt;
  line-height: 1.8;&lt;br /&gt;
  margin-bottom: 30px;&lt;br /&gt;
}&lt;/p&gt;
&lt;p&gt;.form-security {&lt;br /&gt;
  background: #eef8f0;&lt;br /&gt;
  border-left: 4px solid #44b649;&lt;br /&gt;
  padding: 12px 16px;&lt;br /&gt;
  margin-bottom: 40px;&lt;br /&gt;
}&lt;/p&gt;
&lt;p&gt;/* フォーム全体の調整 */&lt;br /&gt;
.wpcf7 {&lt;br /&gt;
  background-color: #f5faff;&lt;br /&gt;
  padding: 30px;&lt;br /&gt;
  border-radius: 10px;&lt;br /&gt;
  max-width: 800px;&lt;br /&gt;
  margin: 40px auto;&lt;br /&gt;
  font-size: 16px;&lt;br /&gt;
  font-family: "游ゴシック", "Meiryo", sans-serif;&lt;br /&gt;
  color: #222;&lt;br /&gt;
  box-shadow: 0 0 3px rgba(0,0,0,0.05);&lt;br /&gt;
}&lt;/p&gt;
&lt;p&gt;/* 入力フィールドの調整 */&lt;br /&gt;
.wpcf7 input[type="text"],&lt;br /&gt;
.wpcf7 input[type="email"],&lt;br /&gt;
.wpcf7 input[type="tel"],&lt;br /&gt;
.wpcf7 input[type="date"],&lt;br /&gt;
.wpcf7 textarea {&lt;br /&gt;
  width: 100%;&lt;br /&gt;
  padding: 10px 14px;&lt;br /&gt;
  border: 1px solid #bbb;&lt;br /&gt;
  border-radius: 5px;&lt;br /&gt;
  margin-bottom: 15px;&lt;br /&gt;
  background: #fff;&lt;br /&gt;
  font-size: 15px;&lt;br /&gt;
  box-sizing: border-box;&lt;br /&gt;
}&lt;/p&gt;
&lt;p&gt;/* ラベル */&lt;br /&gt;
.wpcf7 label {&lt;br /&gt;
  display: block;&lt;br /&gt;
  font-weight: bold;&lt;br /&gt;
  margin: 18px 0 8px;&lt;br /&gt;
}&lt;/p&gt;
&lt;p&gt;/* チェックボックス全体の目立たせ調整 */&lt;br /&gt;
.wpcf7-checkbox label,&lt;br /&gt;
.wpcf7-acceptance label {&lt;br /&gt;
  background: #fff;&lt;br /&gt;
  border: 2px solid #44b649;&lt;br /&gt;
  border-radius: 6px;&lt;br /&gt;
  padding: 12px 16px;&lt;br /&gt;
  display: flex;&lt;br /&gt;
  align-items: center;&lt;br /&gt;
  font-weight: bold;&lt;br /&gt;
  font-size: 16px;&lt;br /&gt;
  margin-top: 20px;&lt;br /&gt;
  cursor: pointer;&lt;br /&gt;
  transition: background-color 0.3s, border-color 0.3s;&lt;br /&gt;
}&lt;/p&gt;
&lt;p&gt;/* チェックボックス本体の強調 */&lt;br /&gt;
.wpcf7-checkbox input[type="checkbox"],&lt;br /&gt;
.wpcf7-acceptance input[type="checkbox"] {&lt;br /&gt;
  margin-right: 10px;&lt;br /&gt;
  width: 20px;&lt;br /&gt;
  height: 20px;&lt;br /&gt;
  accent-color: #44b649;&lt;br /&gt;
  cursor: pointer;&lt;br /&gt;
}&lt;/p&gt;
&lt;p&gt;/* チェック時の変化（枠色が濃くなる） */&lt;br /&gt;
.wpcf7-checkbox input[type="checkbox"]:checked + .wpcf7-list-item-label,&lt;br /&gt;
.wpcf7-acceptance input[type="checkbox"]:checked + .wpcf7-list-item-label {&lt;br /&gt;
  color: #319036;&lt;br /&gt;
  font-weight: bold;&lt;br /&gt;
}&lt;/p&gt;
&lt;p&gt;/* チェックボックスのラベル調整（重複対策） */&lt;br /&gt;
.wpcf7 form .wpcf7-list-item-label {&lt;br /&gt;
  font-weight: normal;&lt;br /&gt;
}&lt;/p&gt;
&lt;p&gt;/* 送信ボタンを緑基調に */&lt;br /&gt;
.wpcf7-submit {&lt;br /&gt;
  background-color: #44b649;&lt;br /&gt;
  color: #fff;&lt;br /&gt;
  border: none;&lt;br /&gt;
  padding: 12px 20px;&lt;br /&gt;
  font-size: 16px;&lt;br /&gt;
  border-radius: 5px;&lt;br /&gt;
  cursor: pointer;&lt;br /&gt;
  width: 100%;&lt;br /&gt;
  transition: background-color 0.2s;&lt;br /&gt;
}&lt;br /&gt;
.wpcf7-submit:hover {&lt;br /&gt;
  background-color: #319036;&lt;br /&gt;
}&lt;br /&gt;
span.required {&lt;br /&gt;
  color: red;&lt;br /&gt;
  font-weight: bold;&lt;br /&gt;
  margin-left: 0.5em;&lt;br /&gt;
}&lt;br /&gt;
span.optional {&lt;br /&gt;
  color: gray;&lt;br /&gt;
  font-size: 90%;&lt;br /&gt;
  margin-left: 0.5em;&lt;br /&gt;
}&lt;br /&gt;
&lt;/style&gt;
&lt;div class="form-wrapper"&gt;
&lt;p&gt;&lt;!-- ご挨拶 --&gt;&lt;/p&gt;
&lt;section class="form-intro"&gt;
&lt;h2&gt;入塾に際してのご挨拶&lt;/h2&gt;
&lt;p&gt;このたびは当塾へのご入塾をご検討いただき、誠にありがとうございます。&lt;br /&gt;
お子様の大切な学びの時間をお預かりする立場として、私たちは一人ひとりの目標や個性に寄り添いながら、最善の学習環境を提供してまいります。&lt;br /&gt;
ご入塾にあたっては、以下のフォームより必要事項のご確認とご入力をお願いいたします。&lt;br /&gt;
ご不明点などございましたら、いつでもお気軽にご相談ください。&lt;/p&gt;
&lt;/section&gt;
&lt;p&gt;&lt;!-- 通信の安全性のご案内 --&gt;&lt;/p&gt;
&lt;section class="form-security"&gt;※本フォームは &lt;strong&gt;SSL（HTTPS暗号化通信）&lt;/strong&gt;により保護されています。&lt;br /&gt;
入力された内容はすべて暗号化され、安全に送信されますのでご安心ください。&lt;/p&gt;
&lt;/section&gt;
&lt;p&gt;&lt;!-- Contact Form 7 本体の埋め込み（作成済みの統合済みフォーム） --&gt;&lt;/p&gt;
&lt;div class="form-body"&gt;
&lt;div class="wpcf7 no-js" id="wpcf7-f32191-p32189-o1" lang="ja" dir="ltr" data-wpcf7-id="32191"&gt;
&lt;div class="screen-reader-response"&gt;&lt;p role="status" aria-live="polite" aria-atomic="true"&gt;&lt;/p&gt; &lt;ul&gt;&lt;/ul&gt;&lt;/div&gt;
&lt;form action="/notice_start/#wpcf7-f32191-p32189-o1" method="post" class="wpcf7-form init" aria-label="コンタクトフォーム" novalidate="novalidate" data-status="init"&gt;
&lt;div style="display: none;"&gt;
&lt;input type="hidden" name="_wpcf7" value="32191" /&gt;
&lt;input type="hidden" name="_wpcf7_version" value="6.0.4" /&gt;
&lt;input type="hidden" name="_wpcf7_locale" value="ja" /&gt;
&lt;input type="hidden" name="_wpcf7_unit_tag" value="wpcf7-f32191-p32189-o1" /&gt;
&lt;input type="hidden" name="_wpcf7_container_post" value="32189" /&gt;
&lt;input type="hidden" name="_wpcf7_posted_data_hash" value="" /&gt;
&lt;input type="hidden" name="_wpcf7_recaptcha_response" value="" /&gt;
&lt;/div&gt;
&lt;!-- ステップ１：ご確認事項 --&gt;
&lt;div class="form-section"&gt;
	&lt;h2&gt;【ステップ１】入塾手続きにあたってのご確認事項
	&lt;/h2&gt;
	&lt;div class="notice-box"&gt;
		&lt;h3&gt;① 入塾手続きの完了条件
		&lt;/h3&gt;
		&lt;p&gt;ご入塾にあたっては、以下の３点をすべて満たした時点で「入塾手続き完了」となります。
		&lt;/p&gt;
		&lt;ul&gt;
			&lt;li&gt;
				&lt;p&gt;本フォームによる必要情報の送信
				&lt;/p&gt;
			&lt;/li&gt;
			&lt;li&gt;
				&lt;p&gt;初回日程の確定（事前調整）
				&lt;/p&gt;
			&lt;/li&gt;
			&lt;li&gt;
				&lt;p&gt;初回請求書に基づくご入金
				&lt;/p&gt;
			&lt;/li&gt;
		&lt;/ul&gt;
		&lt;p&gt;当塾では&lt;strong&gt;毎月20日頃までに翌月の指導日程を確定&lt;/strong&gt;し、そのタイミングで&lt;strong&gt;翌月分の請求書を発行&lt;/strong&gt;しております。
		&lt;/p&gt;
		&lt;p&gt;そのため、月の後半（16日以降）にお申し込みいただいた場合は、以下のように&lt;strong&gt;当月＋翌月分&lt;/strong&gt;をまとめてご請求させていただく場合があります。
		&lt;/p&gt;
		&lt;ul&gt;
			&lt;li&gt;
				&lt;p&gt;&lt;strong&gt;1日～15日&lt;/strong&gt;のお申し込み：初期費用＋当月分
				&lt;/p&gt;
			&lt;/li&gt;
			&lt;li&gt;
				&lt;p&gt;&lt;strong&gt;16日～月末&lt;/strong&gt;のお申し込み：初期費用＋当月分＋翌月分
				&lt;/p&gt;
			&lt;/li&gt;
		&lt;/ul&gt;
		&lt;h3&gt;② 受講日程のご相談について
		&lt;/h3&gt;
		&lt;p&gt;まずは&lt;strong&gt;現在の空き状況をもとにご希望を伺い&lt;/strong&gt;、調整の上で受講日時を確定させていただきます。
		&lt;/p&gt;
		&lt;p&gt;曜日・時間を固定して継続いただくことも、&lt;strong&gt;毎月フレックス形式で調整&lt;/strong&gt;することも可能です。ご家庭のご都合や通塾スタイルに合わせて柔軟に対応いたします。
		&lt;/p&gt;
		&lt;h3&gt;③ 予約変更ルール（必ずご確認ください）
		&lt;/h3&gt;
		&lt;p&gt;やむを得ず予約済みの日程を変更されたい場合は、下記のルールをご参照ください。
		&lt;/p&gt;
		&lt;div class="sub-box"&gt;
			&lt;p&gt;&lt;strong&gt;◆ 前日までのご連絡：&lt;/strong&gt;
			&lt;/p&gt;
			&lt;p&gt;原則として&lt;strong&gt;前日まで&lt;/strong&gt;にご連絡いただければ、以下の対応が可能です。
			&lt;/p&gt;
			&lt;ul&gt;
				&lt;li&gt;
					&lt;p&gt;別日への振替
					&lt;/p&gt;
				&lt;/li&gt;
				&lt;li&gt;
					&lt;p&gt;翌月分との相殺
					&lt;/p&gt;
				&lt;/li&gt;
				&lt;li&gt;
					&lt;p&gt;指導料の返金（退塾時）
					&lt;/p&gt;
				&lt;/li&gt;
			&lt;/ul&gt;
			&lt;p&gt;振替対応は柔軟に行っておりますので、安心してご相談ください。
			&lt;/p&gt;
			&lt;p&gt;&lt;strong&gt;◆ 当日になってのご連絡：&lt;/strong&gt;
			&lt;/p&gt;
			&lt;p&gt;&lt;u&gt;当日キャンセル&lt;/u&gt;についても、基本的には日程変更をお受けしております。
			&lt;/p&gt;
			&lt;p&gt;ただし、以下のようなケースでは&lt;strong&gt;返金対象外&lt;/strong&gt;とさせていただく場合があります。
			&lt;/p&gt;
			&lt;ul&gt;
				&lt;li&gt;
					&lt;p&gt;そのままご退塾される場合
					&lt;/p&gt;
				&lt;/li&gt;
				&lt;li&gt;
					&lt;p&gt;繰り返し(予約日程の過半数)当日キャンセルがある場合
					&lt;/p&gt;
				&lt;/li&gt;
			&lt;/ul&gt;
			&lt;p&gt;&lt;strong&gt;補足：&lt;/strong&gt;
			&lt;/p&gt;
			&lt;p&gt;小学生のお子様ですので、急な体調不良等は想定しております。当塾では、過去12年以上の運営の中でこのルールを&lt;strong&gt;適用したのは２件のみ&lt;/strong&gt;です。多くのご家庭では、ご相談のうえで柔軟に対応できておりますのでご安心ください。
			&lt;/p&gt;
		&lt;/div&gt;
	&lt;/div&gt;
	&lt;p&gt;&lt;strong&gt;&lt;label&gt;&lt;span class="wpcf7-form-control-wrap" data-name="agree-all"&gt;&lt;span class="wpcf7-form-control wpcf7-checkbox wpcf7-validates-as-required"&gt;&lt;span class="wpcf7-list-item first last"&gt;&lt;label&gt;&lt;input type="checkbox" name="agree-all[]" value="上記の内容についてすべて確認・同意しました" /&gt;&lt;span class="wpcf7-list-item-label"&gt;上記の内容についてすべて確認・同意しました&lt;/span&gt;&lt;/label&gt;&lt;/span&gt;&lt;/span&gt;&lt;/span&gt;&lt;/label&gt;&lt;/strong&gt;&lt;span class="required"&gt;※必須&lt;/span&gt;
	&lt;/p&gt;
&lt;/div&gt;
 &lt;!-- ステップ２：基本情報のご入力 --&gt;
&lt;div class="form-section"&gt;
	&lt;h2&gt;【ステップ２】基本情報のご入力
	&lt;/h2&gt;
	&lt;h3&gt;■ 生徒情報
	&lt;/h3&gt;
	&lt;p&gt;&lt;label&gt;生徒氏名（漢字） &lt;span class="required"&gt;※必須&lt;/span&gt;&lt;br /&gt;
&lt;span class="wpcf7-form-control-wrap" data-name="student-name"&gt;&lt;input size="40" maxlength="400" class="wpcf7-form-control wpcf7-text wpcf7-validates-as-required" aria-required="true" aria-invalid="false" placeholder="例：山田 太郎" value="" type="text" name="student-name" /&gt;&lt;/span&gt;&lt;/label&gt;
	&lt;/p&gt;
	&lt;p&gt;&lt;label&gt;生徒氏名（ふりがな） &lt;span class="required"&gt;※必須&lt;/span&gt;&lt;br /&gt;
&lt;span class="wpcf7-form-control-wrap" data-name="student-kana"&gt;&lt;input size="40" maxlength="400" class="wpcf7-form-control wpcf7-text wpcf7-validates-as-required" aria-required="true" aria-invalid="false" placeholder="例：やまだ たろう" value="" type="text" name="student-kana" /&gt;&lt;/span&gt;&lt;/label&gt;
	&lt;/p&gt;
	&lt;p&gt;&lt;label&gt;性別 &lt;span class="required"&gt;※必須&lt;/span&gt;&lt;br /&gt;
&lt;span class="wpcf7-form-control-wrap" data-name="student-gender"&gt;&lt;select class="wpcf7-form-control wpcf7-select wpcf7-validates-as-required" aria-required="true" aria-invalid="false" name="student-gender"&gt;&lt;option value="選択してください"&gt;選択してください&lt;/option&gt;&lt;option value="男性"&gt;男性&lt;/option&gt;&lt;option value="女性"&gt;女性&lt;/option&gt;&lt;/select&gt;&lt;/span&gt;&lt;/label&gt;
	&lt;/p&gt;
	&lt;p&gt;&lt;label&gt;生年月日 &lt;span class="required"&gt;※必須&lt;/span&gt;&lt;br /&gt;
&lt;span class="wpcf7-form-control-wrap" data-name="student-birthday"&gt;&lt;input class="wpcf7-form-control wpcf7-date wpcf7-validates-as-required wpcf7-validates-as-date" aria-required="true" aria-invalid="false" placeholder="年/月/日" value="" type="date" name="student-birthday" /&gt;&lt;/span&gt;&lt;/label&gt;
	&lt;/p&gt;
	&lt;p&gt;&lt;label&gt;在籍小学校 &lt;span class="optional"&gt;※任意&lt;/span&gt;&lt;br /&gt;
&lt;span class="wpcf7-form-control-wrap" data-name="student-school"&gt;&lt;input size="40" maxlength="400" class="wpcf7-form-control wpcf7-text" aria-invalid="false" placeholder="例：〇〇小学校" value="" type="text" name="student-school" /&gt;&lt;/span&gt;&lt;/label&gt;
	&lt;/p&gt;
	&lt;h3&gt;■ ご住所
	&lt;/h3&gt;
	&lt;p&gt;&lt;label&gt;郵便番号（例：123-4567） &lt;span class="required"&gt;※必須&lt;/span&gt;&lt;br /&gt;
&lt;span class="wpcf7-form-control-wrap" data-name="postal"&gt;&lt;input size="40" maxlength="400" class="wpcf7-form-control wpcf7-text wpcf7-validates-as-required" aria-required="true" aria-invalid="false" placeholder="例：123-4567" value="" type="text" name="postal" /&gt;&lt;/span&gt;&lt;/label&gt;
	&lt;/p&gt;
	&lt;p&gt;&lt;label&gt;都道府県・市区町村 &lt;span class="required"&gt;※必須&lt;/span&gt;&lt;br /&gt;
&lt;span class="wpcf7-form-control-wrap" data-name="address-1"&gt;&lt;input size="40" maxlength="400" class="wpcf7-form-control wpcf7-text wpcf7-validates-as-required" aria-required="true" aria-invalid="false" placeholder="例：東京都新宿区" value="" type="text" name="address-1" /&gt;&lt;/span&gt;&lt;/label&gt;
	&lt;/p&gt;
	&lt;p&gt;&lt;label&gt;町名・番地・建物名等 &lt;span class="required"&gt;※必須&lt;/span&gt;&lt;br /&gt;
&lt;span class="wpcf7-form-control-wrap" data-name="address-2"&gt;&lt;input size="40" maxlength="400" class="wpcf7-form-control wpcf7-text wpcf7-validates-as-required" aria-required="true" aria-invalid="false" placeholder="例：〇〇町1-2-3 △△ビル" value="" type="text" name="address-2" /&gt;&lt;/span&gt;&lt;/label&gt;
	&lt;/p&gt;
	&lt;h3&gt;■ 保護者情報
	&lt;/h3&gt;
	&lt;p&gt;&lt;label&gt;保護者氏名 &lt;span class="required"&gt;※必須&lt;/span&gt;&lt;br /&gt;
&lt;span class="wpcf7-form-control-wrap" data-name="parent-name"&gt;&lt;input size="40" maxlength="400" class="wpcf7-form-control wpcf7-text wpcf7-validates-as-required" aria-required="true" aria-invalid="false" placeholder="例：山田 花子" value="" type="text" name="parent-name" /&gt;&lt;/span&gt;&lt;/label&gt;
	&lt;/p&gt;
	&lt;p&gt;&lt;label&gt;電話番号（メイン） &lt;span class="required"&gt;※必須&lt;/span&gt;&lt;br /&gt;
&lt;span class="wpcf7-form-control-wrap" data-name="phone-home"&gt;&lt;input size="40" maxlength="400" class="wpcf7-form-control wpcf7-tel wpcf7-validates-as-required wpcf7-text wpcf7-validates-as-tel" aria-required="true" aria-invalid="false" placeholder="例：03-1234-5678" value="" type="tel" name="phone-home" /&gt;&lt;/span&gt;&lt;/label&gt;
	&lt;/p&gt;
	&lt;p&gt;&lt;label&gt;電話番号（予備） &lt;span class="optional"&gt;※任意&lt;/span&gt;&lt;br /&gt;
&lt;span class="wpcf7-form-control-wrap" data-name="phone-mobile"&gt;&lt;input size="40" maxlength="400" class="wpcf7-form-control wpcf7-tel wpcf7-text wpcf7-validates-as-tel" aria-invalid="false" placeholder="例：090-1234-5678" value="" type="tel" name="phone-mobile" /&gt;&lt;/span&gt;&lt;/label&gt;
	&lt;/p&gt;
	&lt;p&gt;&lt;label&gt;メールアドレス（メイン） &lt;span class="required"&gt;※必須&lt;/span&gt;&lt;br /&gt;
&lt;span class="wpcf7-form-control-wrap" data-name="email-1"&gt;&lt;input size="40" maxlength="400" class="wpcf7-form-control wpcf7-email wpcf7-validates-as-required wpcf7-text wpcf7-validates-as-email" aria-required="true" aria-invalid="false" placeholder="例：example@example.com" value="" type="email" name="email-1" /&gt;&lt;/span&gt;&lt;/label&gt;
	&lt;/p&gt;
	&lt;p&gt;&lt;label&gt;メールアドレス（予備） &lt;span class="optional"&gt;※任意&lt;/span&gt;&lt;br /&gt;
&lt;span class="wpcf7-form-control-wrap" data-name="email-2"&gt;&lt;input size="40" maxlength="400" class="wpcf7-form-control wpcf7-email wpcf7-text wpcf7-validates-as-email" aria-invalid="false" placeholder="例：example2@example.com" value="" type="email" name="email-2" /&gt;&lt;/span&gt;&lt;/label&gt;
	&lt;/p&gt;
	&lt;h3&gt;■ その他
	&lt;/h3&gt;
	&lt;p&gt;&lt;label&gt;その他のご連絡事項・ご質問など &lt;span class="optional"&gt;※任意&lt;/span&gt;&lt;br /&gt;
&lt;span class="wpcf7-form-control-wrap" data-name="remarks"&gt;&lt;textarea cols="40" rows="10" maxlength="2000" class="wpcf7-form-control wpcf7-textarea" aria-invalid="false" placeholder="特記事項などがあればご記入ください" name="remarks"&gt;&lt;/textarea&gt;&lt;/span&gt;&lt;/label&gt;
	&lt;/p&gt;
&lt;/div&gt;
&lt;div class="next-step-notice"&gt;
	&lt;p&gt;【ご確認ください】
	&lt;/p&gt;
	&lt;p&gt;このフォームの送信後、入塾に向けた次のご案内（初回日程の調整やお手続きの詳細）をメールでお送りします。
	&lt;/p&gt;
	&lt;p&gt;メールが届かない場合は、迷惑メールフォルダをご確認のうえ、必要に応じてご連絡ください。
	&lt;/p&gt;
&lt;/div&gt;
 &lt;!-- 送信 --&gt;
&lt;div class="form-submit"&gt;
	&lt;p&gt;&lt;input class="wpcf7-form-control wpcf7-submit has-spinner" type="submit" value="送信する" /&gt;
	&lt;/p&gt;
&lt;/div&gt;&lt;div class="wpcf7-response-output" aria-hidden="true"&gt;&lt;/div&gt;
&lt;/form&gt;
&lt;/div&gt;
&lt;/div&gt;
&lt;/div&gt;
&lt;section class="veu_cta" id="veu_cta-31446"&gt;&lt;h1 class="cta_title"&gt;当塾のご紹介&lt;/h1&gt;&lt;div class="cta_body"&gt;&lt;div class="cta_body_image cta_body_image_right"&gt;&lt;a href="https://natsui-sansu-juku.com/ct/intro/" target="_blank"&gt;&lt;img width="750" height="422" src="https://natsui-sansu-juku.com/wp-content/uploads/2020/06/紹介-1024x576.jpg" class="attachment-large size-large" alt="" srcset="https://natsui-sansu-juku.com/wp-content/uploads/2020/06/紹介-1024x576.jpg 1024w, https://natsui-sansu-juku.com/wp-content/uploads/2020/06/紹介-300x169.jpg 300w, https://natsui-sansu-juku.com/wp-content/uploads/2020/06/紹介-768x432.jpg 768w, https://natsui-sansu-juku.com/wp-content/uploads/2020/06/紹介-320x180.jpg 320w, https://natsui-sansu-juku.com/wp-content/uploads/2020/06/紹介.jpg 1280w" sizes="(max-width: 750px) 100vw, 750px" /&gt;&lt;/a&gt;&lt;/div&gt;&lt;div class="cta_body_txt image_exist"&gt;夏井算数塾の個別指導の他塾と異なる点や、夏井算数塾にしかないオンライン個別指導の紹介をさせていただいております。当塾にしかないシステムをぜひご覧ください！&lt;/div&gt;&lt;div class="cta_body_link"&gt;&lt;a href="https://natsui-sansu-juku.com/ct/intro/" class="btn btn-primary btn-block btn-lg" target="_blank"&gt;当塾のご紹介&lt;/a&gt;&lt;/div&gt;&lt;/div&gt;&lt;!--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notice_start%2F&amp;amp;t=%E5%85%A5%E5%A1%BE%E6%89%8B%E7%B6%9A%E3%81%8D%E3%81%AB%E3%81%A4%E3%81%84%E3%81%A6%E3%81%AE%E3%81%94%E6%A1%88%E5%86%85%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notice_start%2F&amp;amp;text=%E5%85%A5%E5%A1%BE%E6%89%8B%E7%B6%9A%E3%81%8D%E3%81%AB%E3%81%A4%E3%81%84%E3%81%A6%E3%81%AE%E3%81%94%E6%A1%88%E5%86%85%20%7C%20%E4%B8%AD%E5%AD%A6%E5%8F%97%E9%A8%93%E5%B0%82%E9%96%80%E3%80%80%E5%A4%8F%E4%BA%95%E7%AE%97%E6%95%B0%E5%A1%BE" target="_blank" &gt;&lt;span class="vk_icon_w_r_sns_x_twitter icon_sns"&gt;&lt;/span&gt;&lt;span class="sns_txt"&gt;X&lt;/span&gt;&lt;/a&gt;&lt;/li&gt;&lt;li class="sb_bluesky sb_icon"&gt;&lt;a class="sb_icon_inner" href="https://bsky.app/intent/compose?text=%E5%85%A5%E5%A1%BE%E6%89%8B%E7%B6%9A%E3%81%8D%E3%81%AB%E3%81%A4%E3%81%84%E3%81%A6%E3%81%AE%E3%81%94%E6%A1%88%E5%86%85%20%7C%20%E4%B8%AD%E5%AD%A6%E5%8F%97%E9%A8%93%E5%B0%82%E9%96%80%E3%80%80%E5%A4%8F%E4%BA%95%E7%AE%97%E6%95%B0%E5%A1%BE%0Ahttps%3A%2F%2Fnatsui-sansu-juku.com%2Fnotice_start%2F" target="_blank" &gt;&lt;span class="vk_icon_w_r_sns_bluesky icon_sns"&gt;&lt;/span&gt;&lt;span class="sns_txt"&gt;Bluesky&lt;/span&gt;&lt;/a&gt;&lt;/li&gt;&lt;li class="sb_hatena sb_icon"&gt;&lt;a class="sb_icon_inner" href="//b.hatena.ne.jp/add?mode=confirm&amp;url=https%3A%2F%2Fnatsui-sansu-juku.com%2Fnotice_start%2F&amp;amp;title=%E5%85%A5%E5%A1%BE%E6%89%8B%E7%B6%9A%E3%81%8D%E3%81%AB%E3%81%A4%E3%81%84%E3%81%A6%E3%81%AE%E3%81%94%E6%A1%88%E5%86%85%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notice_start%2F&amp;title=%E5%85%A5%E5%A1%BE%E6%89%8B%E7%B6%9A%E3%81%8D%E3%81%AB%E3%81%A4%E3%81%84%E3%81%A6%E3%81%AE%E3%81%94%E6%A1%88%E5%86%85%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sb_icon_inner"data-clipboard-text="入塾手続きについてのご案内 | 中学受験専門　夏井算数塾 https://natsui-sansu-juku.com/notice_start/"&gt;&lt;span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</si>
  <si>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https://natsui-sansu-juku.com/p4/
【検出された不自然ワード】
- 型
【本文】
------
&lt;p&gt;中学受験に向けた本格的な学習は、５年生から始まると思われがちですが、実際には&lt;strong&gt;４年生の１年間でどれだけ基礎を固められるか&lt;/strong&gt;が、その後の伸びを大きく左右します。&lt;/p&gt;
&lt;p&gt;ところが、４年生の授業はカリキュラムの密度が高く、復習のタイミングを取りにくいという問題も抱えています。このページでは、４年生の授業の特徴と、４年生がつまずきやすいポイント、それに対する当塾での具体的な対策について整理してご紹介します。&lt;/p&gt;
&lt;p&gt;学年や状況別の指導方針の全体像はこちら：&lt;a href="https://natsui-sansu-juku.com/situation/"&gt;状況別指導方針（全体像はこちら）&lt;/a&gt;&lt;/p&gt;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&lt;h2&gt;４年生の授業の特徴とは？&lt;/h2&gt;
&lt;blockquote&gt;&lt;p&gt;・復習するタイミングがなくなってきている&lt;/p&gt;&lt;/blockquote&gt;
&lt;h3&gt;５年生で受験内容を終えるために、４年生から授業が密度アップ&lt;/h3&gt;
&lt;p&gt;多くの進学塾では、&lt;strong&gt;５年生で受験に必要な内容をすべて学び終える&lt;/strong&gt;ようにカリキュラムが組まれています。そのため、４年生の段階から授業には多くの学習内容が詰め込まれているのが特徴です。&lt;/p&gt;
&lt;p&gt;４年生では、たとえば次のような&lt;strong&gt;基礎的な計算法&lt;/strong&gt;を一通り学習します。&lt;/p&gt;
&lt;ul&gt;
&lt;li&gt;つるかめ算&lt;/li&gt;
&lt;li&gt;等差数列の考え方を用いた文章題&lt;/li&gt;
&lt;li&gt;割合につながる考え方の初歩　など&lt;/li&gt;
&lt;/ul&gt;
&lt;p&gt;そして、５年生になると、４年生で習ったつるかめ算を発展させた&lt;strong&gt;応用問題&lt;/strong&gt;が一気に増えていきます。４年生で身につけた基礎をもとに発展内容が中心となり、問題の難易度も授業の密度もともに上がっていくため、&lt;strong&gt;１回ごとの授業理解がより重要&lt;/strong&gt;になります。&lt;/p&gt;
&lt;h3&gt;他教科の学習時間も増え、復習時間が圧迫される&lt;/h3&gt;
&lt;p&gt;４年生後半から５年生にかけては、算数だけでなく、国語・理科・社会といった他教科にも本格的に時間をかけていく必要が出てきます。その結果、もともと算数に時間がかかっていたお子さまほど、&lt;/p&gt;
&lt;ul&gt;
&lt;li&gt;算数の復習時間が確保しづらい&lt;/li&gt;
&lt;li&gt;他教科との両立が難しくなる&lt;/li&gt;
&lt;/ul&gt;
&lt;p&gt;といった状況に陥りやすくなります。&lt;/p&gt;
&lt;h3&gt;入試問題に直結するカリキュラムが４年生に集中&lt;/h3&gt;
&lt;blockquote&gt;&lt;p&gt;・入試問題を解くことに直結するカリキュラムがある&lt;/p&gt;&lt;/blockquote&gt;
&lt;p&gt;実際の入試問題を解くうえでは、特定の&lt;strong&gt;「解き方」や「考え方」&lt;/strong&gt;を押さえておくことが不可欠です。たとえば、&lt;/p&gt;
&lt;ul&gt;
&lt;li&gt;４年生で学習する「つるかめ算」「べんしょうのつるかめ算」&lt;/li&gt;
&lt;li&gt;本来は５年生で扱う「いもづる算」&lt;/li&gt;
&lt;/ul&gt;
&lt;p&gt;といった単元は、入試問題でも頻出のテーマです。ところが近年では、本来５年生で学習するはずだった「いもづる算」までもが、&lt;strong&gt;４年生のカリキュラムに含まれている&lt;/strong&gt;ケースが増えてきました。&lt;/p&gt;
&lt;p&gt;このように、&lt;span style="color: #0000ff;"&gt;入試問題を解く上で必須となる計算法が、４年生のカリキュラムに多く含まれている&lt;/span&gt;のが現在の中学受験算数の大きな特徴です。&lt;/p&gt;
&lt;h3&gt;「受験算数としての基礎」を固める学年&lt;/h3&gt;
&lt;p&gt;以上から、４年生の授業は&lt;strong&gt;&lt;span style="color: #ff0000;"&gt;「受験算数としての基礎」&lt;/span&gt;を固めるためのカリキュラム&lt;/strong&gt;が中心であり、ここで学ぶ計算方法をしっかりマスターしておくことが、受験において非常に重要であることがわかります。&lt;/p&gt;
&lt;p&gt;そのためには、次のようなトレーニングが欠かせません。&lt;/p&gt;
&lt;ul&gt;
&lt;li&gt;&lt;span style="color: #ff0000;"&gt;言い回しを変えた問題を含め、数多くの問題を解く&lt;/span&gt;&lt;/li&gt;
&lt;li&gt;パターンではなく「なぜそう考えるのか」という筋道もセットで理解する&lt;/li&gt;
&lt;/ul&gt;
&lt;p&gt;しかし実際には、集団授業を行う大手進学塾では、授業時間を短くする傾向もあり、&lt;strong&gt;復習にかける時間がさらに短くなりやすい&lt;/strong&gt;という現状があります。&lt;/p&gt;
&lt;p&gt;だからこそ、&lt;span style="color: #0000ff;"&gt;４年生の時に良い教師と出会い、良い授業を受けたうえで、しっかりと復習を行う時間を確保すること&lt;/span&gt;が重要です。ここでの小さな「わからない」の積み残しが、５年生以降に大きなつまずきとなって表れてくるからです。&lt;/p&gt;
&lt;h2&gt;４年生が抱えやすい問題点&lt;/h2&gt;
&lt;p&gt;ここからは、当塾が実際に４年生を指導する中で見えてきた、&lt;strong&gt;典型的な３つのつまずきパターン&lt;/strong&gt;と、その対策についてご紹介します。&lt;/p&gt;
&lt;h3&gt;ケース１：帰ってくると、授業内容を忘れてしまっている&lt;/h3&gt;
&lt;blockquote&gt;&lt;p&gt;ケース１：帰ってくると、授業内容を忘れてしまっている&lt;/p&gt;&lt;/blockquote&gt;
&lt;p&gt;&lt;strong&gt;【問題点】&lt;/strong&gt;&lt;/p&gt;
&lt;p&gt;４年生は、さまざまな計算手法を新しく習う段階です。これらの計算手法は、基本問題だけでなく、&lt;strong&gt;少しひねった問題でも解けるようにトレーニングすること&lt;/strong&gt;が必要になります。&lt;/p&gt;
&lt;p&gt;また、授業によっては、まだ正式には習っていない&lt;strong&gt;５年生の内容の一部を先取りして扱う&lt;/strong&gt;こともあります。その場では何となくわかったつもりでも、家に帰ってから宿題に取り組もうとすると、&lt;/p&gt;
&lt;ul&gt;
&lt;li&gt;「授業でどう説明されていたか思い出せない」&lt;/li&gt;
&lt;li&gt;「やり方はうろ覚えなのに、類題だけが大量に出ている」&lt;/li&gt;
&lt;/ul&gt;
&lt;p&gt;といった状況に陥り、「全部わからない」「算数が苦手かも」という自己評価につながってしまうことがあります。&lt;/p&gt;
&lt;p&gt;&lt;strong&gt;【当塾で行っている対策法】&lt;/strong&gt;&lt;/p&gt;
&lt;p&gt;４年生の場合、&lt;strong&gt;言い回しが少し変わるだけで解けなくなる&lt;/strong&gt;というケースが非常に多く見られます。そこで当塾では、&lt;/p&gt;
&lt;ul&gt;
&lt;li&gt;同じ系統の問題を、言い回しや設定を変えて多数解く&lt;/li&gt;
&lt;li&gt;「どこが変わっても、同じ考え方で解ける」状態まで繰り返しトレーニングする&lt;/li&gt;
&lt;/ul&gt;
&lt;p&gt;という指導を徹底しています。&lt;/p&gt;
&lt;p&gt;さらに当塾では、&lt;span style="color: #ff0000;"&gt;生徒ごとに苦手な問題をすべてデータ化し、いつでも呼び出せるよう管理&lt;/span&gt;しています。そのため、&lt;/p&gt;
&lt;ul&gt;
&lt;li&gt;授業内で苦手問題だけを集中的に解き直す&lt;/li&gt;
&lt;li&gt;宿題として個々の弱点に特化した問題を組み込む&lt;/li&gt;
&lt;/ul&gt;
&lt;p&gt;といった形で、&lt;strong&gt;一人ひとりの「わからない」をその場でつぶしていく&lt;/strong&gt;ことが可能です。&lt;/p&gt;
&lt;h3&gt;ケース２：計算問題でいっぱいいっぱいになり、文章問題が苦手になる&lt;/h3&gt;
&lt;blockquote&gt;&lt;p&gt;ケース２：計算問題でいっぱいいっぱいになってしまい、文章問題が苦手になってしまう&lt;/p&gt;&lt;/blockquote&gt;
&lt;p&gt;&lt;strong&gt;【問題点】&lt;/strong&gt;&lt;/p&gt;
&lt;p&gt;４年生では、&lt;strong&gt;計算をしっかりこなすこと&lt;/strong&gt;が非常に大切です。一方で、計算に多くの時間と集中力を取られてしまうため、&lt;/p&gt;
&lt;ul&gt;
&lt;li&gt;文章を読む余裕がなくなる&lt;/li&gt;
&lt;li&gt;式は立てられるのに、文章を読んで状況を整理するのが苦手になる&lt;/li&gt;
&lt;/ul&gt;
&lt;p&gt;といった問題が出てきます。その結果、&lt;/p&gt;
&lt;ul&gt;
&lt;li&gt;「計算だけの問題はできるのに、文章題になると解けなくなる」&lt;/li&gt;
&lt;li&gt;「テストで時間が足りず、文章題までたどりつけない」&lt;/li&gt;
&lt;/ul&gt;
&lt;p&gt;という状況になり、算数全体に苦手意識を持ってしまうお子さまも少なくありません。&lt;/p&gt;
&lt;p&gt;&lt;strong&gt;【当塾で行っている対策法】&lt;/strong&gt;&lt;/p&gt;
&lt;p&gt;文章問題にじっくり取り組むためには、前提として&lt;strong&gt;計算問題をスムーズに処理できる力&lt;/strong&gt;が必要です。当塾では、&lt;/p&gt;
&lt;ul&gt;
&lt;li&gt;&lt;span style="color: #008000;"&gt;計算が遅くなってしまっている原因を細かく分析&lt;/span&gt;する&lt;/li&gt;
&lt;li&gt;一人ひとりに合った方法で、計算速度と正確さのトレーニングを行う&lt;/li&gt;
&lt;/ul&gt;
&lt;p&gt;というステップで指導しています。&lt;/p&gt;
&lt;p&gt;たとえば、&lt;/p&gt;
&lt;ul&gt;
&lt;li&gt;筆算の書き方が雑で位がずれてしまう&lt;/li&gt;
&lt;li&gt;九九や基本的な暗算に不安が残っている&lt;/li&gt;
&lt;li&gt;途中式を書かずに「頭の中だけ」で処理しようとしてミスが増えている&lt;/li&gt;
&lt;/ul&gt;
&lt;p&gt;など、原因はお子さまによってさまざまです。それぞれの原因に合わせてトレーニングを行うことで、&lt;strong&gt;計算にかかる時間を短縮し、文章題に使える時間と集中力を増やす&lt;/strong&gt;ことを目指します。&lt;/p&gt;
&lt;h3&gt;ケース３：トレーニング疲れから算数に苦手意識を持ってしまう&lt;/h3&gt;
&lt;blockquote&gt;&lt;p&gt;ケース３：トレーニング疲れが出てしまい、算数に苦手意識を持ってしまう&lt;/p&gt;&lt;/blockquote&gt;
&lt;p&gt;&lt;strong&gt;【問題点】&lt;/strong&gt;&lt;/p&gt;
&lt;p&gt;４年生のうちに、入試に必要な計算問題や、言い回しを変えた多くのパターン問題に取り組むことは、受験に向けて非常に重要です。しかし、&lt;/p&gt;
&lt;ul&gt;
&lt;li&gt;毎回のテストや宿題でミスが続く&lt;/li&gt;
&lt;li&gt;解き方はわかるのに数が多くて疲れてしまう&lt;/li&gt;
&lt;/ul&gt;
&lt;p&gt;といった状況が重なると、次第に&lt;strong&gt;算数そのものに苦手意識&lt;/strong&gt;を持ち始めてしまうお子さまが出てきます。&lt;/p&gt;
&lt;p&gt;多くの生徒は、&lt;/p&gt;
&lt;ul&gt;
&lt;li&gt;「自分の夢を叶えたい」&lt;/li&gt;
&lt;li&gt;「ご両親の期待に応えたい」&lt;/li&gt;
&lt;/ul&gt;
&lt;p&gt;という強い想いを持っています。その一方で、&lt;/p&gt;
&lt;ul&gt;
&lt;li&gt;塾のテスト結果を家に持ち帰ること&lt;/li&gt;
&lt;li&gt;宿題が終わらない・取り組めないこと&lt;/li&gt;
&lt;/ul&gt;
&lt;p&gt;がストレスとなり、&lt;strong&gt;「できない自分を責める気持ち」&lt;/strong&gt;が膨らんでしまうことが、算数嫌いにつながるケースも少なくありません。&lt;/p&gt;
&lt;p&gt;&lt;strong&gt;【当塾で行っている対策法】&lt;/strong&gt;&lt;/p&gt;
&lt;p&gt;このようなケースでは、まず&lt;strong&gt;親子間での距離感&lt;/strong&gt;がとても大切です。&lt;/p&gt;
&lt;p&gt;&lt;span style="color: #0000ff;"&gt;親子間ではある程度の距離感を持ち、「結果だけを責める」のではなく、応援しつつ見守るという姿勢&lt;/span&gt;を持つことが、お子さまの心の負担を軽くします。&lt;/p&gt;
&lt;p&gt;当塾では、&lt;/p&gt;
&lt;ul&gt;
&lt;li&gt;&lt;span style="color: #0000ff;"&gt;第三者の視点から、お子さまの不安や本音をじっくり聞く&lt;/span&gt;&lt;/li&gt;
&lt;li&gt;一人ひとりの性格や目標に合わせた学習ペース・課題量を一緒に考える&lt;/li&gt;
&lt;li&gt;「できたところ」を具体的にフィードバックし、自信を積み上げていく&lt;/li&gt;
&lt;/ul&gt;
&lt;p&gt;といった形で、生徒一人ひとりに合わせた方法を見出しながら、自信を持って指導に取り組んでいます。&lt;/p&gt;
&lt;h2&gt;まとめ：４年生の算数は「受験の土台」をつくる最重要期間&lt;/h2&gt;
&lt;p&gt;４年生の算数の授業は、&lt;/p&gt;
&lt;ul&gt;
&lt;li&gt;&lt;strong&gt;入試問題に直結する計算法が多く含まれている&lt;/strong&gt;&lt;/li&gt;
&lt;li&gt;&lt;strong&gt;５年生以降の応用内容の土台となる「受験算数の基礎」を固める学年である&lt;/strong&gt;&lt;/li&gt;
&lt;li&gt;&lt;strong&gt;授業の密度が高く、復習のタイミングが不足しやすい&lt;/strong&gt;&lt;/li&gt;
&lt;/ul&gt;
&lt;p&gt;という特徴があります。そのため、&lt;/p&gt;
&lt;ul&gt;
&lt;li&gt;授業内容をその場でしっかり理解し、家庭学習で確実に定着させること&lt;/li&gt;
&lt;li&gt;「言い回しの違い」に強くなるまで、類題を繰り返し解くこと&lt;/li&gt;
&lt;li&gt;計算力を高めて、文章題に十分な時間と集中力を回せるようにすること&lt;/li&gt;
&lt;li&gt;トレーニング疲れに配慮しつつ、親子で適度な距離感を保つこと&lt;/li&gt;
&lt;/ul&gt;
&lt;p&gt;が非常に重要です。&lt;/p&gt;
&lt;p&gt;当塾では、&lt;strong&gt;一人ひとりのつまずきと向き合い、４年生のうちに「わからない」をそのままにしないこと&lt;/strong&gt;を何より大切にしています。４年生の学習や算数のつまずきでお悩みの保護者さまは、ぜひ一度ご相談ください。&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href="//www.facebook.com/sharer.php?src=bm&amp;u=https%3A%2F%2Fnatsui-sansu-juku.com%2Fp4%2F&amp;amp;t=%E5%B0%8F%EF%BC%94%20%7C%20%E4%B8%AD%E5%AD%A6%E5%8F%97%E9%A8%93%E5%B0%82%E9%96%80%E3%80%80%E5%A4%8F%E4%BA%95%E7%AE%97%E6%95%B0%E5%A1%BE"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href="//twitter.com/intent/tweet?url=https%3A%2F%2Fnatsui-sansu-juku.com%2Fp4%2F&amp;amp;text=%E5%B0%8F%EF%BC%94%20%7C%20%E4%B8%AD%E5%AD%A6%E5%8F%97%E9%A8%93%E5%B0%82%E9%96%80%E3%80%80%E5%A4%8F%E4%BA%95%E7%AE%97%E6%95%B0%E5%A1%BE" target="_blank" &gt;&lt;span class="vk_icon_w_r_sns_x_twitter icon_sns"&gt;&lt;/span&gt;&lt;span class="sns_txt"&gt;X&lt;/span&gt;&lt;/a&gt;&lt;/li&gt;&lt;li class="sb_bluesky sb_icon"&gt;&lt;a class="sb_icon_inner" href="https://bsky.app/intent/compose?text=%E5%B0%8F%EF%BC%94%20%7C%20%E4%B8%AD%E5%AD%A6%E5%8F%97%E9%A8%93%E5%B0%82%E9%96%80%E3%80%80%E5%A4%8F%E4%BA%95%E7%AE%97%E6%95%B0%E5%A1%BE%0Ahttps%3A%2F%2Fnatsui-sansu-juku.com%2Fp4%2F" target="_blank" &gt;&lt;span class="vk_icon_w_r_sns_bluesky icon_sns"&gt;&lt;/span&gt;&lt;span class="sns_txt"&gt;Bluesky&lt;/span&gt;&lt;/a&gt;&lt;/li&gt;&lt;li class="sb_hatena sb_icon"&gt;&lt;a class="sb_icon_inner" href="//b.hatena.ne.jp/add?mode=confirm&amp;url=https%3A%2F%2Fnatsui-sansu-juku.com%2Fp4%2F&amp;amp;title=%E5%B0%8F%EF%BC%94%20%7C%20%E4%B8%AD%E5%AD%A6%E5%8F%97%E9%A8%93%E5%B0%82%E9%96%80%E3%80%80%E5%A4%8F%E4%BA%95%E7%AE%97%E6%95%B0%E5%A1%BE"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sb_icon_inner"data-clipboard-text="小４ | 中学受験専門　夏井算数塾 https://natsui-sansu-juku.com/p4/"&gt;&lt;span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</si>
  <si>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https://natsui-sansu-juku.com/story001/
【検出された不自然ワード】
- 迷い
【本文】
------
&lt;p&gt;&amp;nbsp;&lt;/p&gt;
&lt;p&gt;&lt;strong&gt;“個別指導の常識”を覆す。&lt;/strong&gt;&lt;br /&gt;
夏井算数塾では、電子黒板と授業再現プリントを活用した、これまでにない算数指導が行われています。&lt;br /&gt;
「いったいどこが他の塾と違うのか？」という疑問にお答えしながら、当塾ならではの学習スタイルと、そのメリットを紹介します。&lt;/p&gt;
&lt;p&gt;夏井算数塾の算数個別指導の全体像はこちら：&lt;a href="https://natsui-sansu-juku.com/kobetsu/"&gt;中学受験算数の個別指導（全体像はこちら）&lt;/a&gt;&lt;/p&gt;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&lt;section class="jh my-4"&gt;
&lt;div class="jh-card"&gt;
&lt;div class="p-3 p-lg-4"&gt;
&lt;hr class="jh-hr my-3" /&gt;
&lt;h2&gt;夏井算数塾が「個別指導の常識」を変える理由&lt;/h2&gt;
&lt;h3&gt;電子黒板で行う、完全オーダーメイドの授業&lt;/h3&gt;
&lt;p&gt;夏井算数塾では、授業の中心に&lt;span style="color: #ff0000;"&gt;電子黒板&lt;/span&gt;を据えています。机の上には大きな画面がドーンと置かれ、その画面に映し出されるのは、&lt;br /&gt;
&lt;strong&gt;生徒さんひとりひとりに合わせて作成された問題&lt;/strong&gt;です。&lt;/p&gt;
&lt;p&gt;&lt;img fetchpriority="high" decoding="async" class="alignnone size-large wp-image-12176" src="https://natsui-sansu-juku.com/wp-content/uploads/2018/10/IMG_4512-1024x768.jpg" sizes="(max-width: 640px) 100vw, 640px" srcset="https://natsui-sansu-juku.com/wp-content/uploads/2018/10/IMG_4512-1024x768.jpg 1024w, https://natsui-sansu-juku.com/wp-content/uploads/2018/10/IMG_4512-300x225.jpg 300w, https://natsui-sansu-juku.com/wp-content/uploads/2018/10/IMG_4512-768x576.jpg 768w" alt="夏井算数塾の教室で、生徒が電子黒板に映し出された問題を見ながら学習している様子。机上には大きな画面が置かれています。" width="640" height="480" /&gt;&lt;/p&gt;
&lt;p&gt;生徒さんは、画面に表示された問題を見ながらノートに解答を書き進めます。&lt;br /&gt;
解説の時間になると、夏井先生が電子黒板の画面にペンで書き込み、途中式や考え方を丁寧に示していきます。解説が終わったあとの画面には、&lt;br /&gt;
&lt;span style="color: #ff0000;"&gt;わからなかった部分が全て解決した状態&lt;/span&gt;の板書が完成します。&lt;/p&gt;
&lt;p&gt;&lt;img decoding="async" class="alignnone size-large wp-image-12177" src="https://natsui-sansu-juku.com/wp-content/uploads/2018/10/IMG_4515-1024x768.jpg" sizes="(max-width: 640px) 100vw, 640px" srcset="https://natsui-sansu-juku.com/wp-content/uploads/2018/10/IMG_4515-1024x768.jpg 1024w, https://natsui-sansu-juku.com/wp-content/uploads/2018/10/IMG_4515-300x225.jpg 300w, https://natsui-sansu-juku.com/wp-content/uploads/2018/10/IMG_4515-768x576.jpg 768w" alt="夏井算数塾の電子黒板に、生徒の理解を深めるための問題解説が詳細に書き込まれた画面。" width="640" height="480" /&gt;&lt;/p&gt;
&lt;blockquote&gt;&lt;p&gt;生徒：「（問題解けない……）」&lt;br /&gt;
夏井：「ん、これ覚えてない？」&lt;br /&gt;
生徒：「&lt;span style="color: #0000ff;"&gt;何か前にやったような気がする&lt;/span&gt;んだけどなあ……」&lt;br /&gt;
夏井：「その通り！この問題は6月27日に&lt;span style="color: #ff0000;"&gt;一度解いています&lt;/span&gt;。ちなみに、&lt;span style="color: #ff0000;"&gt;似たような問題&lt;/span&gt;は8月16日にやっています。&lt;span style="color: #ff0000;"&gt;その時の板書&lt;/span&gt;はこれです！」&lt;br /&gt;
生徒：「あっ！これか！！板書を見て思い出した！あの時の授業のやつだ。解けそう、やってみる！」&lt;/p&gt;&lt;/blockquote&gt;
&lt;p&gt;このように、過去に扱った問題や板書を即座に呼び出し、目の前に再現できるのは、電子黒板とデータ管理を組み合わせた夏井算数塾ならではの強みです。&lt;/p&gt;
&lt;h2&gt;電子黒板を活用する学習システム&lt;/h2&gt;
&lt;h3&gt;学習履歴をすべてデータ化して蓄積&lt;/h3&gt;
&lt;h4&gt;生徒さんのふとした疑問から見える仕組み&lt;/h4&gt;
&lt;blockquote&gt;&lt;p&gt;生徒：「なんで前に解いた問題だってわかったの？板書もあの時と同じだし……」&lt;br /&gt;
夏井：「それはね、みんなが解いた問題やその時の板書内容は、全てデータとして蓄積しているんだ。&lt;span style="color: #0000ff;"&gt;いつ・何を勉強したか&lt;/span&gt;、いつでも確認できるんだよ。」&lt;/p&gt;&lt;/blockquote&gt;
&lt;p&gt;夏井算数塾では、授業で扱った問題や板書内容を&lt;strong&gt;すべてデジタルデータとして保存&lt;/strong&gt;しています。&lt;/p&gt;
&lt;ul&gt;
&lt;li&gt;「いつ・どの単元を・どんな問題で学習したか」がすぐにわかる&lt;/li&gt;
&lt;li&gt;苦手な問題だけをピックアップして再提示できる&lt;/li&gt;
&lt;li&gt;過去の板書をそのまま再表示し、「思い出し学習」ができる&lt;/li&gt;
&lt;/ul&gt;
&lt;p&gt;こうしたデータは、単なる記録ではなく、&lt;strong&gt;今後の学習プランを練るうえでの重要な材料&lt;/strong&gt;になります。どの単元でつまずきやすいのか、どんなタイプの問題に弱いのかを把握し、次の授業や宿題に反映させることで、&lt;br /&gt;
&lt;span style="color: #ff0000;"&gt;生徒個人に合わせた学習スタイル&lt;/span&gt;を具体的に形にしていきます。&lt;/p&gt;
&lt;h3&gt;限られた授業時間を最大限に活用する工夫&lt;/h3&gt;
&lt;h4&gt;電子黒板だからこそできる「板書時間の短縮」&lt;/h4&gt;
&lt;blockquote&gt;&lt;p&gt;夏井：「限られた授業時間を１分１秒でも活用するためには、&lt;span style="color: #0000ff;"&gt;電子黒板を使うのが重要&lt;/span&gt;なんだ。」&lt;br /&gt;
生徒：「板書の内容をそのまま家に持って帰れるからですか？」&lt;br /&gt;
夏井：「うん、それもそうだね。でもね、それだけじゃないんだよ。&lt;span style="color: #ff0000;"&gt;生徒個人に合った、徹底した解説が実現できる&lt;/span&gt;んだ！」&lt;/p&gt;&lt;/blockquote&gt;
&lt;p&gt;通常の黒板（ホワイトボード）を使う授業では、まず「問題を板書する」ところから時間が始まります。&lt;br /&gt;
しかし電子黒板であれば、&lt;strong&gt;問題はすでに画面に表示された状態&lt;/strong&gt;で授業をスタートできます。&lt;/p&gt;
&lt;p&gt;その結果、&lt;/p&gt;
&lt;ul&gt;
&lt;li&gt;&lt;span style="color: #ff0000;"&gt;問題を板書する時間を大幅にカット&lt;/span&gt;できる&lt;/li&gt;
&lt;li&gt;空いた時間を&lt;strong&gt;解説・演習・復習&lt;/strong&gt;に充てられる&lt;/li&gt;
&lt;li&gt;同じ問題を再度映し出し、別解や応用も扱いやすい&lt;/li&gt;
&lt;/ul&gt;
&lt;p&gt;といった形で、&lt;strong&gt;「授業の密度」そのものが高まる&lt;/strong&gt;のが電子黒板の大きなメリットです。&lt;/p&gt;
&lt;h4&gt;以前扱った問題も、板書付きですぐに再現&lt;/h4&gt;
&lt;p&gt;電子黒板での板書はすべてデータとして保存されているため、&lt;/p&gt;
&lt;ul&gt;
&lt;li&gt;以前に扱った問題を、当時の板書付きで再表示できる&lt;/li&gt;
&lt;li&gt;「どこでつまずいたのか」を振り返りながら復習できる&lt;/li&gt;
&lt;li&gt;同じ単元を別の切り口で解き直す際の「比較材料」として使える&lt;/li&gt;
&lt;/ul&gt;
&lt;p&gt;結果として、&lt;span style="color: #0000ff;"&gt;苦手な問題がどこだったのか、どのように解説したのかを、いつでも正確に再確認&lt;/span&gt;できる環境が整っています。&lt;/p&gt;
&lt;h2&gt;授業後に渡される「授業再現プリント」とは？&lt;/h2&gt;
&lt;h3&gt;授業内容をまるごと持ち帰れるオリジナル冊子&lt;/h3&gt;
&lt;p&gt;授業が終わると、夏井先生から生徒さんへ&lt;span style="color: #008000;"&gt;「ある冊子」&lt;/span&gt;が手渡されます。&lt;/p&gt;
&lt;p&gt;&lt;img decoding="async" class="alignnone size-large wp-image-12179" src="https://natsui-sansu-juku.com/wp-content/uploads/2018/10/IMG_4520-1024x768.jpg" sizes="(max-width: 640px) 100vw, 640px" srcset="https://natsui-sansu-juku.com/wp-content/uploads/2018/10/IMG_4520-1024x768.jpg 1024w, https://natsui-sansu-juku.com/wp-content/uploads/2018/10/IMG_4520-300x225.jpg 300w, https://natsui-sansu-juku.com/wp-content/uploads/2018/10/IMG_4520-768x576.jpg 768w" alt="夏井算数塾で授業後に配布される授業再現プリント。電子黒板での板書内容と問題が印刷されています。" width="640" height="480" /&gt;&lt;/p&gt;
&lt;p&gt;&lt;img loading="lazy" decoding="async" class="alignnone size-large wp-image-12169" src="https://natsui-sansu-juku.com/wp-content/uploads/2018/10/IMG_4325-e1539150127879-1024x768.jpg" sizes="auto, (max-width: 640px) 100vw, 640px" srcset="https://natsui-sansu-juku.com/wp-content/uploads/2018/10/IMG_4325-e1539150127879-1024x768.jpg 1024w, https://natsui-sansu-juku.com/wp-content/uploads/2018/10/IMG_4325-e1539150127879-300x225.jpg 300w, https://natsui-sansu-juku.com/wp-content/uploads/2018/10/IMG_4325-e1539150127879-768x576.jpg 768w" alt="授業後に配布される再現プリント" width="640" height="480" /&gt;&lt;/p&gt;
&lt;blockquote&gt;&lt;p&gt;夏井：「いわゆる『&lt;span style="color: #0000ff;"&gt;授業再現プリント&lt;/span&gt;』と呼ばれるものです！」&lt;/p&gt;&lt;/blockquote&gt;
&lt;p&gt;この授業再現プリントには、&lt;/p&gt;
&lt;ul&gt;
&lt;li&gt;その日の授業で解いた問題&lt;/li&gt;
&lt;li&gt;&lt;span style="color: #0000ff;"&gt;電子黒板に書き込んだ解説や途中式&lt;/span&gt;&lt;/li&gt;
&lt;/ul&gt;
&lt;p&gt;がそのまま印刷されています。&lt;/p&gt;
&lt;p&gt;通常の黒板（ホワイトボード）であれば、授業が終われば板書は消えてしまいます。&lt;br /&gt;
しかし電子黒板では、&lt;strong&gt;すべての板書がデータとして保存されるため、その内容をプリントアウトして生徒さんに渡すことが可能&lt;/strong&gt;です。&lt;/p&gt;
&lt;p&gt;つまり、夏井算数塾のプリントとは、&lt;strong&gt;「授業時の板書をまるごと再現したプリント」&lt;/strong&gt;なのです。&lt;/p&gt;
&lt;p&gt;復習の際にこのプリントを開くことで、&lt;/p&gt;
&lt;ul&gt;
&lt;li&gt;「あっ、あの時の問題だ」&lt;/li&gt;
&lt;li&gt;「わからなかったのはココで、こうやって解くんだ！」&lt;/li&gt;
&lt;/ul&gt;
&lt;p&gt;と、授業中の記憶がスッと蘇り、&lt;strong&gt;理解の再定着・定着し直し&lt;/strong&gt;につながっていきます。&lt;/p&gt;
&lt;h2&gt;電子黒板×授業再現プリントが生み出す学習効果&lt;/h2&gt;
&lt;p&gt;&lt;img loading="lazy" decoding="async" class="alignnone size-large wp-image-12180" src="https://natsui-sansu-juku.com/wp-content/uploads/2018/10/IMG_4529-1024x768.jpg" sizes="auto, (max-width: 640px) 100vw, 640px" srcset="https://natsui-sansu-juku.com/wp-content/uploads/2018/10/IMG_4529-1024x768.jpg 1024w, https://natsui-sansu-juku.com/wp-content/uploads/2018/10/IMG_4529-300x225.jpg 300w, https://natsui-sansu-juku.com/wp-content/uploads/2018/10/IMG_4529-768x576.jpg 768w" alt="生徒が夏井先生に、以前解いた問題について質問し、電子黒板のデータを使って理解を深める場面。" width="640" height="480" /&gt;&lt;/p&gt;
&lt;p&gt;夏井算数塾では、&lt;span style="color: #0000ff;"&gt;「電子黒板」&lt;/span&gt;と&lt;span style="color: #0000ff;"&gt;「授業再現プリント」&lt;/span&gt;を組み合わせることで、他塾にはない学習体験を提供しています。&lt;/p&gt;
&lt;ul&gt;
&lt;li&gt;&lt;strong&gt;その場で「わからない」を解決できる電子黒板の板書&lt;/strong&gt;&lt;/li&gt;
&lt;li&gt;&lt;strong&gt;学習履歴をすべてデータとして蓄積・活用&lt;/strong&gt;&lt;/li&gt;
&lt;li&gt;&lt;strong&gt;授業内容をまるごと持ち帰れる授業再現プリント&lt;/strong&gt;&lt;/li&gt;
&lt;li&gt;&lt;span style="color: #ff0000;"&gt;生徒個人に合わせた学習プランを構築できること&lt;/span&gt;&lt;/li&gt;
&lt;/ul&gt;
&lt;p&gt;これらの仕組みによって、&lt;/p&gt;
&lt;ul&gt;
&lt;li&gt;復習の質が上がり、定着度が高まる&lt;/li&gt;
&lt;li&gt;「やりっぱなし」ではなく、「やり直し」がしやすい&lt;/li&gt;
&lt;li&gt;自分専用の「算数ノート」が積み上がっていく感覚を得られる&lt;/li&gt;
&lt;/ul&gt;
&lt;p&gt;といった、個別指導としての理想的なサイクルが生まれます。&lt;/p&gt;
&lt;h2&gt;まとめ｜夏井算数塾にしかない新しい勉強の楽しみ方&lt;/h2&gt;
&lt;p&gt;夏井算数塾では、&lt;/p&gt;
&lt;ul&gt;
&lt;li&gt;&lt;span style="color: #ff0000;"&gt;電子黒板&lt;/span&gt;による一人ひとりに最適化された授業&lt;/li&gt;
&lt;li&gt;&lt;span style="color: #0000ff;"&gt;授業再現プリント&lt;/span&gt;による復習しやすい学習環境&lt;/li&gt;
&lt;li&gt;学習データを活用した、&lt;strong&gt;生徒個人に合わせた学習スタイル&lt;/strong&gt;&lt;/li&gt;
&lt;/ul&gt;
&lt;p&gt;を組み合わせることで、「個別指導の常識」を変える指導を行っています。&lt;/p&gt;
&lt;p&gt;「板書をただノートに写す」だけの授業ではなく、&lt;strong&gt;理解が深まる板書がデータとして残り、いつでも振り返れる授業&lt;/strong&gt;。&lt;br /&gt;
そんな新しい勉強の楽しみ方を、ぜひ夏井算数塾で体感してみてください。&lt;/p&gt;
&lt;p&gt;&lt;!-- [ /.socialSet ] --&gt;&lt;/p&gt;
&lt;div style="border: 1px solid rgba(22,163,74,.25); background: rgba(22,163,74,.06); border-radius: 14px; padding: 14px; margin: 18px 0;"&gt;
&lt;div style="margin: 0 0 6px; font-weight: 900; color: #111827; font-size: 1.05rem; line-height: 1.4;"&gt;外部の力を使うべきか迷っている方へ&lt;/div&gt;
&lt;p style="margin: 0 0 10px; color: #6b7280; font-size: .92rem; line-height: 1.7;"&gt;※申込ではなく、状況を整理するための判断材料です。&lt;/p&gt;
&lt;ul style="margin: 0 0 10px; padding-left: 18px; color: #111827; line-height: 1.7;"&gt;
&lt;li style="margin: 0 0 6px;"&gt;授業を聴いて帰ってきたはずだが、翌日に残らない&lt;/li&gt;
&lt;li style="margin: 0 0 6px;"&gt;宿題と直しが回らず、積み残し化している&lt;/li&gt;
&lt;li style="margin: 0;"&gt;後手に回りすぎて、何から手を付けるべきか分からない&lt;/li&gt;
&lt;/ul&gt;
&lt;p&gt;&lt;!-- ▼ 判断ページ分岐（超要約） --&gt;&lt;/p&gt;
&lt;div style="margin: 0 0 12px; padding: 10px 12px; background: #ffffff; border-radius: 10px; border: 1px solid rgba(22,163,74,.25);"&gt;
&lt;div style="font-size: .9rem; font-weight: bold; margin: 0 0 6px; color: #14532d;"&gt;▼ 迷い別：先に見る判断ページ&lt;/div&gt;
&lt;ul style="margin: 0; padding-left: 16px; font-size: .9rem; line-height: 1.6;"&gt;
&lt;li&gt;方式で迷う → &lt;a href="https://natsui-sansu-juku.com/column/withyou/"&gt;オンライン個別の全体像&lt;/a&gt;&lt;/li&gt;
&lt;li&gt;オンライン不安 → &lt;a href="https://natsui-sansu-juku.com/story002/"&gt;2画面方式の判断&lt;/a&gt;&lt;/li&gt;
&lt;li&gt;復習が回らない → &lt;a href="https://natsui-sansu-juku.com/story001/"&gt;個別指導の仕組み&lt;/a&gt;&lt;/li&gt;
&lt;li&gt;根拠で納得したい → &lt;a href="https://natsui-sansu-juku.com/what_is_asen/"&gt;ASENとは&lt;/a&gt;&lt;/li&gt;
&lt;li&gt;比較して決めたい → &lt;a href="https://natsui-sansu-juku.com/column/kokogachigau/"&gt;個別の違い&lt;/a&gt;&lt;/li&gt;
&lt;li&gt;過去問で失点 → &lt;a href="https://natsui-sansu-juku.com/column/tokuten_detail/"&gt;得点力判断&lt;/a&gt;&lt;/li&gt;
&lt;/ul&gt;
&lt;/div&gt;
&lt;p&gt;&lt;!-- ▼ CTA --&gt;&lt;/p&gt;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判断材料をまとめて見る&lt;br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&lt;/div&gt;
&lt;/div&gt;
&lt;/section&gt;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story001%2F&amp;amp;t=%EF%BC%91%EF%BC%8E%E5%A4%8F%E4%BA%95%E7%AE%97%E6%95%B0%E5%A1%BE%E3%83%BB%E5%80%8B%E5%88%A5%E6%8C%87%E5%B0%8E%E3%81%AF%E3%82%B3%E3%82%B3%E3%81%8C%E9%81%95%E3%81%86%EF%BC%81%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story001%2F&amp;amp;text=%EF%BC%91%EF%BC%8E%E5%A4%8F%E4%BA%95%E7%AE%97%E6%95%B0%E5%A1%BE%E3%83%BB%E5%80%8B%E5%88%A5%E6%8C%87%E5%B0%8E%E3%81%AF%E3%82%B3%E3%82%B3%E3%81%8C%E9%81%95%E3%81%86%EF%BC%81%20%7C%20%E4%B8%AD%E5%AD%A6%E5%8F%97%E9%A8%93%E5%B0%82%E9%96%80%E3%80%80%E5%A4%8F%E4%BA%95%E7%AE%97%E6%95%B0%E5%A1%BE" target="_blank" &gt;&lt;span class="vk_icon_w_r_sns_x_twitter icon_sns"&gt;&lt;/span&gt;&lt;span class="sns_txt"&gt;X&lt;/span&gt;&lt;/a&gt;&lt;/li&gt;&lt;li class="sb_bluesky sb_icon"&gt;&lt;a class="sb_icon_inner" href="https://bsky.app/intent/compose?text=%EF%BC%91%EF%BC%8E%E5%A4%8F%E4%BA%95%E7%AE%97%E6%95%B0%E5%A1%BE%E3%83%BB%E5%80%8B%E5%88%A5%E6%8C%87%E5%B0%8E%E3%81%AF%E3%82%B3%E3%82%B3%E3%81%8C%E9%81%95%E3%81%86%EF%BC%81%20%7C%20%E4%B8%AD%E5%AD%A6%E5%8F%97%E9%A8%93%E5%B0%82%E9%96%80%E3%80%80%E5%A4%8F%E4%BA%95%E7%AE%97%E6%95%B0%E5%A1%BE%0Ahttps%3A%2F%2Fnatsui-sansu-juku.com%2Fstory001%2F" target="_blank" &gt;&lt;span class="vk_icon_w_r_sns_bluesky icon_sns"&gt;&lt;/span&gt;&lt;span class="sns_txt"&gt;Bluesky&lt;/span&gt;&lt;/a&gt;&lt;/li&gt;&lt;li class="sb_hatena sb_icon"&gt;&lt;a class="sb_icon_inner" href="//b.hatena.ne.jp/add?mode=confirm&amp;url=https%3A%2F%2Fnatsui-sansu-juku.com%2Fstory001%2F&amp;amp;title=%EF%BC%91%EF%BC%8E%E5%A4%8F%E4%BA%95%E7%AE%97%E6%95%B0%E5%A1%BE%E3%83%BB%E5%80%8B%E5%88%A5%E6%8C%87%E5%B0%8E%E3%81%AF%E3%82%B3%E3%82%B3%E3%81%8C%E9%81%95%E3%81%86%EF%BC%81%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sb_icon_inner"data-clipboard-text="１．夏井算数塾・個別指導はココが違う！ | 中学受験専門　夏井算数塾 https://natsui-sansu-juku.com/story001/"&gt;&lt;span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</si>
  <si>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https://natsui-sansu-juku.com/story002/
【検出された不自然ワード】
- 迷い
【本文】
------
&lt;p&gt;“オンライン個別指導”の常識を覆す。&lt;br data-start="47" data-end="50" /&gt;「ウィズ・ユー」でしか体感できない授業スタイルがあります。&lt;br /&gt;
夏井算数塾の算数個別指導の全体像はこちら：&lt;a href="https://natsui-sansu-juku.com/kobetsu/"&gt;中学受験算数の個別指導（全体像はこちら）&lt;/a&gt;&lt;/p&gt;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&lt;p&gt;&lt;!-- ========================================================= 判断ページ（統合版・短縮）｜6本まとめて1ページに集約 用途：6本の「判断ページ」を1つのハブ判断ページに圧縮して掲載 ※Bootstrap5前提／WordPress本文に貼付OK ========================================================= --&gt;&lt;/p&gt;
&lt;section class="jh my-4"&gt;
&lt;div class="jh-card"&gt;
&lt;div class="p-3 p-lg-4"&gt;
&lt;hr class="jh-hr my-3" /&gt;
&lt;h2&gt;１：業界初ともいえる、当塾オンライン個別指導の特色とは？&lt;/h2&gt;
&lt;p&gt;夏井：「当塾で、オンライン算数個別指導ウィズ・ユーというものがあることを知っているかな？」&lt;br /&gt;
生徒：「はい、実は気になっていたんです！でも、他のオンライン個別指導と違うところがあるって聞いたけれど…。いったいどんなところが違うんですか？」&lt;br /&gt;
夏井：「&lt;span style="color: #ff0000;"&gt;実際の教室で受ける授業が、オンライン個別指導でほぼ100％体現できている&lt;/span&gt;ところです！」&lt;/p&gt;
&lt;p&gt;&lt;img fetchpriority="high" decoding="async" class="alignnone size-large wp-image-14498" src="https://natsui-sansu-juku.com/wp-content/uploads/2018/11/withyou-1-1024x485.png" alt="オンライン算数個別指導「ウィズ・ユー」の授業画面。先生と生徒の顔、手元の動きが同時に映し出されています。" width="640" height="303" srcset="https://natsui-sansu-juku.com/wp-content/uploads/2018/11/withyou-1-1024x485.png 1024w, https://natsui-sansu-juku.com/wp-content/uploads/2018/11/withyou-1-300x142.png 300w, https://natsui-sansu-juku.com/wp-content/uploads/2018/11/withyou-1-768x364.png 768w, https://natsui-sansu-juku.com/wp-content/uploads/2018/11/withyou-1.png 1205w" sizes="(max-width: 640px) 100vw, 640px" /&gt;&lt;/p&gt;
&lt;h2&gt;２：対面スタイルを実現させた理由&lt;/h2&gt;
&lt;p&gt;夏井：「Skypeなどを利用した授業だと、映像が見える部分って１ヵ所しかないよね。あれだと、“先生の顔”か、“プリントや板書の映像”のどちらかしか映らないんだ。」&lt;br /&gt;
生徒：「声だけ聞こえて先生の表情が見えなくなるってこと？」&lt;br /&gt;
夏井：「そうなんだ。授業を受けるなら、お互いの顔が見えてなくちゃ！」&lt;br /&gt;
生徒：「でもどうしたらいいんですか？」&lt;br /&gt;
夏井：「&lt;span style="color: #ff0000;"&gt;夏井塾のオンライン個別指導は、画面の中に“お互いの顔が見える部分”と、“手元が見える部分”の両方が映る仕組みを取り入れています！&lt;/span&gt;」&lt;/p&gt;
&lt;p&gt;※実際の映像と生徒さんの手元の様子&lt;br /&gt;
&lt;img decoding="async" class="alignnone size-large wp-image-14499" src="https://natsui-sansu-juku.com/wp-content/uploads/2018/11/2windows-1024x586.png" alt="夏井算数塾「ウィズ・ユー」のオンライン授業で、顔と手元の2画面が同時に表示されている様子。" width="640" height="366" srcset="https://natsui-sansu-juku.com/wp-content/uploads/2018/11/2windows-1024x586.png 1024w, https://natsui-sansu-juku.com/wp-content/uploads/2018/11/2windows-300x172.png 300w, https://natsui-sansu-juku.com/wp-content/uploads/2018/11/2windows-768x439.png 768w, https://natsui-sansu-juku.com/wp-content/uploads/2018/11/2windows.png 1621w" sizes="(max-width: 640px) 100vw, 640px" /&gt;&lt;/p&gt;
&lt;p&gt;生徒：「これで先生の顔を見ながら、声も聞ける！先生が書いているものも見える！」&lt;br /&gt;
夏井：「表情を見ながらじゃないと、お互いの気持ちが伝わらない時だってあるよね。これでホンモノの授業が、家でもどこでも、時間も自分の思い通りのまま受けることができるんだ！」&lt;/p&gt;
&lt;p&gt;導入にかかる費用も最低限に抑えることができる仕組みですので、ご安心ください。&lt;span style="color: #0000ff;"&gt;余計な機材も必要なく、オンライン個別指導を受講することが可能&lt;/span&gt;です。&lt;/p&gt;
&lt;h2&gt;３：電子黒板のシステムをそのまま活用&lt;/h2&gt;
&lt;p&gt;生徒：「画面に映されている問題、先生の板書ごと印刷できるってホント？！」&lt;br /&gt;
夏井：「もちろんさ！電子黒板のシステムをそのままウィズ・ユーに使用しているからね」&lt;/p&gt;
&lt;p&gt;電子黒板についての詳細はコチラ&lt;a href="https://natsui-sansu-juku.com/what_is_asen/"&gt;→&lt;/a&gt;&lt;/p&gt;
&lt;p&gt;夏井：「電子黒板を使用するメリットは板書のまま印刷できることだけじゃないんだ。」&lt;br /&gt;
生徒：「他にはどんないいことがあるの？」&lt;br /&gt;
夏井：「&lt;span style="color: #0000ff;"&gt;電子黒板の画面が、そのまま表示される&lt;/span&gt;んだ。先生が電子黒板に書き込むのもリアルタイムで見ることができるんだよ。説明しながら、書き込んで…という、&lt;span style="color: #ff0000;"&gt;通常の授業スタイルがオンライン個別指導でも実現&lt;/span&gt;したんだ！」&lt;/p&gt;
&lt;p&gt;他塾のオンライン塾を比較してみると、顔と手元が二画面同時で出ているサイトももちろんあります。しかし、ウィズ・ユーが確実に優っている点が２つあります。１つ目は、ペンタブといったツールを使用せずとも手元を映し出すことができるところです。大手の他塾ではペンタブ使って書いているところも見受けられます。ただ、これでは実際にノートに書き込むという感覚が非常に掴みづらい上、机のわずかなスペースで書き込まなくてはなりません。更にペンタブを購入する費用もかかります。&lt;span style="color: #0000ff;"&gt;ウィズ・ユーでは、最低限の費用で、慣れたノート・慣れたペンで授業をすることが可能&lt;/span&gt;です！&lt;/p&gt;
&lt;h2&gt;４：タブレットに書いて質問ができる&lt;/h2&gt;
&lt;p&gt;タブレットに書いて質問ができる〜&lt;br /&gt;
生徒：「夏井先生、この式のここがまずわからなくて…」&lt;br /&gt;
夏井：「どこかな？なんて式？」&lt;br /&gt;
生徒：「ええっと…この公式の読み方もわからなくて…」&lt;br /&gt;
夏井：「そうか、じゃあタブレットを使ってわからない部分に丸をしてごらん？」&lt;br /&gt;
&lt;img decoding="async" class="alignnone size-large wp-image-14502" src="https://natsui-sansu-juku.com/wp-content/uploads/2018/11/NSK16003_160923-1-1024x576.png" alt="夏井算数塾「ウィズ・ユー」で、慣れたノートとペンを使いながら授業を受けている様子。" width="640" height="360" srcset="https://natsui-sansu-juku.com/wp-content/uploads/2018/11/NSK16003_160923-1-1024x576.png 1024w, https://natsui-sansu-juku.com/wp-content/uploads/2018/11/NSK16003_160923-1-300x169.png 300w, https://natsui-sansu-juku.com/wp-content/uploads/2018/11/NSK16003_160923-1-768x432.png 768w, https://natsui-sansu-juku.com/wp-content/uploads/2018/11/NSK16003_160923-1.png 1280w" sizes="(max-width: 640px) 100vw, 640px" /&gt;&lt;br /&gt;
生徒：「ここです！」&lt;br /&gt;
夏井：「この公式だね、ふむふむ。」&lt;/p&gt;
&lt;p&gt;このように、タブレットを使用することにより、よりスムーズな質問形態が完成しました。&lt;span style="color: #0000ff;"&gt;言葉で伝えられなくても、タブレットに直接書き込むことができて生徒さん側からダイレクトに先生に聞くことができます&lt;/span&gt;。また、タブレットをカメラだけの使用用途ではなく、質問をするツールとして活用しているため、無駄がありません。&lt;span style="color: #ff0000;"&gt;効率的且つ即時的な解決策としてタブレットが機能&lt;/span&gt;しているのです。&lt;/p&gt;
&lt;h2&gt;まとめ&lt;/h2&gt;
&lt;p&gt;&lt;span style="color: #ff0000;"&gt;２画面を達成し、電子黒板のシステムをそのまま使用した画期的なスタイルを実現&lt;/span&gt;させたのが当塾です。&lt;br /&gt;
&lt;span style="color: #0000ff;"&gt;時間・場所問わず受講でき、費用も最低限に抑えるシステムが完成&lt;/span&gt;しました。&lt;/p&gt;
&lt;p&gt;オンライン個別指導「ウィズ・ユー」で、今までにないオンライン個別指導塾を是非体感してみてください。&lt;/p&gt;
&lt;div style="border: 1px solid rgba(22,163,74,.25); background: rgba(22,163,74,.06); border-radius: 14px; padding: 14px; margin: 18px 0;"&gt;
&lt;div style="margin: 0 0 6px; font-weight: 900; color: #111827; font-size: 1.05rem; line-height: 1.4;"&gt;外部の力を使うべきか迷っている方へ&lt;/div&gt;
&lt;p style="margin: 0 0 10px; color: #6b7280; font-size: .92rem; line-height: 1.7;"&gt;※申込ではなく、状況を整理するための判断材料です。&lt;/p&gt;
&lt;ul style="margin: 0 0 10px; padding-left: 18px; color: #111827; line-height: 1.7;"&gt;
&lt;li style="margin: 0 0 6px;"&gt;授業を聴いて帰ってきたはずだが、翌日に残らない&lt;/li&gt;
&lt;li style="margin: 0 0 6px;"&gt;宿題と直しが回らず、積み残し化している&lt;/li&gt;
&lt;li style="margin: 0;"&gt;後手に回りすぎて、何から手を付けるべきか分からない&lt;/li&gt;
&lt;/ul&gt;
&lt;p&gt;&lt;!-- ▼ 判断ページ分岐（超要約） --&gt;&lt;/p&gt;
&lt;div style="margin: 0 0 12px; padding: 10px 12px; background: #ffffff; border-radius: 10px; border: 1px solid rgba(22,163,74,.25);"&gt;
&lt;div style="font-size: .9rem; font-weight: bold; margin: 0 0 6px; color: #14532d;"&gt;▼ 迷い別：先に見る判断ページ&lt;/div&gt;
&lt;ul style="margin: 0; padding-left: 16px; font-size: .9rem; line-height: 1.6;"&gt;
&lt;li&gt;方式で迷う → &lt;a href="https://natsui-sansu-juku.com/column/withyou/"&gt;オンライン個別の全体像&lt;/a&gt;&lt;/li&gt;
&lt;li&gt;オンライン不安 → &lt;a href="https://natsui-sansu-juku.com/story002/"&gt;2画面方式の判断&lt;/a&gt;&lt;/li&gt;
&lt;li&gt;復習が回らない → &lt;a href="https://natsui-sansu-juku.com/story001/"&gt;個別指導の仕組み&lt;/a&gt;&lt;/li&gt;
&lt;li&gt;根拠で納得したい → &lt;a href="https://natsui-sansu-juku.com/what_is_asen/"&gt;ASENとは&lt;/a&gt;&lt;/li&gt;
&lt;li&gt;比較して決めたい → &lt;a href="https://natsui-sansu-juku.com/column/kokogachigau/"&gt;個別の違い&lt;/a&gt;&lt;/li&gt;
&lt;li&gt;過去問で失点 → &lt;a href="https://natsui-sansu-juku.com/column/tokuten_detail/"&gt;得点力判断&lt;/a&gt;&lt;/li&gt;
&lt;/ul&gt;
&lt;/div&gt;
&lt;p&gt;&lt;!-- ▼ CTA --&gt;&lt;/p&gt;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判断材料をまとめて見る&lt;br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&lt;/div&gt;
&lt;/div&gt;
&lt;/section&gt;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story002%2F&amp;amp;t=%EF%BC%92%EF%BC%8E%E4%BB%8A%E3%81%BE%E3%81%A7%E3%81%AB%E3%81%AA%E3%81%84%E3%80%81%E2%80%9D%E6%A5%AD%E7%95%8C%E5%88%9D%E2%80%9D%E3%81%AE%E3%82%AA%E3%83%B3%E3%83%A9%E3%82%A4%E3%83%B3%E7%AE%97%E6%95%B0%E5%80%8B%E5%88%A5%E6%8C%87%E5%B0%8E%E3%80%8C%E3%82%A6%E3%82%A3%E3%82%BA%E3%83%BB%E3%83%A6%E3%83%BC%E3%80%8D%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story002%2F&amp;amp;text=%EF%BC%92%EF%BC%8E%E4%BB%8A%E3%81%BE%E3%81%A7%E3%81%AB%E3%81%AA%E3%81%84%E3%80%81%E2%80%9D%E6%A5%AD%E7%95%8C%E5%88%9D%E2%80%9D%E3%81%AE%E3%82%AA%E3%83%B3%E3%83%A9%E3%82%A4%E3%83%B3%E7%AE%97%E6%95%B0%E5%80%8B%E5%88%A5%E6%8C%87%E5%B0%8E%E3%80%8C%E3%82%A6%E3%82%A3%E3%82%BA%E3%83%BB%E3%83%A6%E3%83%BC%E3%80%8D%20%7C%20%E4%B8%AD%E5%AD%A6%E5%8F%97%E9%A8%93%E5%B0%82%E9%96%80%E3%80%80%E5%A4%8F%E4%BA%95%E7%AE%97%E6%95%B0%E5%A1%BE" target="_blank" &gt;&lt;span class="vk_icon_w_r_sns_x_twitter icon_sns"&gt;&lt;/span&gt;&lt;span class="sns_txt"&gt;X&lt;/span&gt;&lt;/a&gt;&lt;/li&gt;&lt;li class="sb_bluesky sb_icon"&gt;&lt;a class="sb_icon_inner" href="https://bsky.app/intent/compose?text=%EF%BC%92%EF%BC%8E%E4%BB%8A%E3%81%BE%E3%81%A7%E3%81%AB%E3%81%AA%E3%81%84%E3%80%81%E2%80%9D%E6%A5%AD%E7%95%8C%E5%88%9D%E2%80%9D%E3%81%AE%E3%82%AA%E3%83%B3%E3%83%A9%E3%82%A4%E3%83%B3%E7%AE%97%E6%95%B0%E5%80%8B%E5%88%A5%E6%8C%87%E5%B0%8E%E3%80%8C%E3%82%A6%E3%82%A3%E3%82%BA%E3%83%BB%E3%83%A6%E3%83%BC%E3%80%8D%20%7C%20%E4%B8%AD%E5%AD%A6%E5%8F%97%E9%A8%93%E5%B0%82%E9%96%80%E3%80%80%E5%A4%8F%E4%BA%95%E7%AE%97%E6%95%B0%E5%A1%BE%0Ahttps%3A%2F%2Fnatsui-sansu-juku.com%2Fstory002%2F" target="_blank" &gt;&lt;span class="vk_icon_w_r_sns_bluesky icon_sns"&gt;&lt;/span&gt;&lt;span class="sns_txt"&gt;Bluesky&lt;/span&gt;&lt;/a&gt;&lt;/li&gt;&lt;li class="sb_hatena sb_icon"&gt;&lt;a class="sb_icon_inner" href="//b.hatena.ne.jp/add?mode=confirm&amp;url=https%3A%2F%2Fnatsui-sansu-juku.com%2Fstory002%2F&amp;amp;title=%EF%BC%92%EF%BC%8E%E4%BB%8A%E3%81%BE%E3%81%A7%E3%81%AB%E3%81%AA%E3%81%84%E3%80%81%E2%80%9D%E6%A5%AD%E7%95%8C%E5%88%9D%E2%80%9D%E3%81%AE%E3%82%AA%E3%83%B3%E3%83%A9%E3%82%A4%E3%83%B3%E7%AE%97%E6%95%B0%E5%80%8B%E5%88%A5%E6%8C%87%E5%B0%8E%E3%80%8C%E3%82%A6%E3%82%A3%E3%82%BA%E3%83%BB%E3%83%A6%E3%83%BC%E3%80%8D%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sb_icon_inner"data-clipboard-text="２．今までにない、”業界初”のオンライン算数個別指導「ウィズ・ユー」 | 中学受験専門　夏井算数塾 https://natsui-sansu-juku.com/story002/"&gt;&lt;span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</si>
  <si>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https://rika-quest.com/column/blood/
【検出された不自然ワード】
- 導線
【本文】
------
&lt;div id="top" class="container my-4"&gt;
&lt;p&gt;&lt;!-- Hero Section --&gt;&lt;/p&gt;
&lt;div class="card shadow-sm mb-4 border-0" style="background: linear-gradient(135deg, #006064, #004d40); color: #fff;"&gt;
&lt;div class="card-body p-4"&gt;
&lt;div class="d-flex flex-wrap justify-content-between align-items-center mb-2"&gt;&lt;span class="badge bg-warning text-dark mb-1" style="font-size: 0.8rem;"&gt;中学受験／理科・生物&lt;/span&gt;&lt;br /&gt;
&lt;span class="badge bg-light text-dark mb-1" style="font-size: 0.75rem;"&gt;テーマ：血液の循環と成分&lt;/span&gt;&lt;/div&gt;
&lt;h1 class="card-title mb-3" style="font-size: 1.9rem; line-height: 1.5;"&gt;血液の循環と成分をイメージで理解する──心臓・血管・血液の基礎&lt;/h1&gt;
&lt;p class="card-text mb-0" style="font-size: 0.98rem;"&gt;「右心房？ 左心室？ 動脈血と静脈血がごちゃごちゃになる…」&lt;br /&gt;
そんな受験生がつまずきやすい&lt;strong&gt;心臓・血管・血液の単元&lt;/strong&gt;を、&lt;br /&gt;
&lt;strong&gt;図とストーリー&lt;/strong&gt;で一気に整理していきます。&lt;br /&gt;
動脈と静脈、肺循環の「例外」、血液の4つの成分まで、入試でよく聞かれるポイントをまとめて確認しましょう。&lt;/p&gt;
&lt;/div&gt;
&lt;/div&gt;
&lt;p&gt;&lt;!-- 動画セクション --&gt;&lt;/p&gt;
&lt;div class="card shadow-sm mb-4"&gt;
&lt;div class="card-header bg-light"&gt;
&lt;h2 class="h5 mb-0"&gt;動画でイメージをつかもう&lt;/h2&gt;
&lt;/div&gt;
&lt;div class="card-body"&gt;
&lt;div class="ratio ratio-16x9 mb-3"&gt;&lt;iframe title="YouTube video player" src="https://www.youtube.com/embed/aftjt0wQU-8" frameborder="0" allowfullscreen="allowfullscreen"&gt;&lt;/iframe&gt;&lt;/div&gt;
&lt;p class="mb-0"&gt;まずは動画で&lt;strong&gt;血液の旅&lt;/strong&gt;をイメージしましょう。&lt;br /&gt;
このページでは、動画の内容をもとに&lt;strong&gt;テキスト＋図＋表&lt;/strong&gt;で復習できるように整理しています。&lt;/p&gt;
&lt;/div&gt;
&lt;/div&gt;
&lt;p&gt;&lt;!-- ▼追加コード（親：生物ハブへの本文導線） --&gt;&lt;/p&gt;
&lt;p class="mb-4"&gt;血液の循環は生物分野の重要単元のひとつです。生物分野の全体像（つまずきポイントの見取り図）は、&lt;a href="https://rika-quest.com/column/creature/"&gt;生物分野の特徴と引っ掛かりポイント【動画解説】（全体像はこちら）&lt;/a&gt;にまとめています。&lt;!-- 心臓の構造 --&gt;&lt;/p&gt;
&lt;div class="card shadow-sm mb-4"&gt;
&lt;div class="card-header bg-light"&gt;
&lt;h2 class="h5 mb-0"&gt;心臓の基本構造をおさえよう&lt;/h2&gt;
&lt;/div&gt;
&lt;div class="card-body"&gt;
&lt;div class="row g-3 align-items-start"&gt;
&lt;div class="col-md-7"&gt;
&lt;p&gt;心臓は&lt;strong&gt;4つの部屋&lt;/strong&gt;に分かれています。&lt;/p&gt;
&lt;ul&gt;
&lt;li&gt;&lt;strong&gt;右心房&lt;/strong&gt;&lt;/li&gt;
&lt;li&gt;&lt;strong&gt;右心室&lt;/strong&gt;&lt;/li&gt;
&lt;li&gt;&lt;strong&gt;左心房&lt;/strong&gt;&lt;/li&gt;
&lt;li&gt;&lt;strong&gt;左心室&lt;/strong&gt;&lt;/li&gt;
&lt;/ul&gt;
&lt;p class="mb-2"&gt;「房」と「室」のイメージも大事です。&lt;/p&gt;
&lt;div class="table-responsive mb-3"&gt;
&lt;table class="table table-bordered align-middle mb-0"&gt;
&lt;thead class="table-success"&gt;
&lt;tr class="text-center"&gt;
&lt;th scope="col"&gt;名前&lt;/th&gt;
&lt;th scope="col"&gt;イメージ&lt;/th&gt;
&lt;th scope="col"&gt;役割のイメージ&lt;/th&gt;
&lt;/tr&gt;
&lt;/thead&gt;
&lt;tbody&gt;
&lt;tr&gt;
&lt;td&gt;&lt;strong&gt;心房（右心房・左心房）&lt;/strong&gt;&lt;/td&gt;
&lt;td&gt;やや狭い部屋（「厨房」の「房」と同じ字）&lt;/td&gt;
&lt;td&gt;戻ってきた血液を&lt;strong&gt;いったん受け取る場所&lt;/strong&gt;&lt;/td&gt;
&lt;/tr&gt;
&lt;tr&gt;
&lt;td&gt;&lt;strong&gt;心室（右心室・左心室）&lt;/strong&gt;&lt;/td&gt;
&lt;td&gt;広い部屋&lt;/td&gt;
&lt;td&gt;ポンプの力で&lt;strong&gt;血液を押し出す場所&lt;/strong&gt;&lt;/td&gt;
&lt;/tr&gt;
&lt;/tbody&gt;
&lt;/table&gt;
&lt;/div&gt;
&lt;p class="mb-0"&gt;テストでは、右と左を&lt;strong&gt;自分の右・左で考えてしまうミス&lt;/strong&gt;が多いので注意。&lt;br /&gt;
図では&lt;strong&gt;「患者さんを正面から見た」向き&lt;/strong&gt;で描かれていることを意識しましょう。&lt;/p&gt;
&lt;/div&gt;
&lt;div class="col-md-5"&gt;
&lt;div class="text-center"&gt;&lt;img decoding="async" class="img-fluid mb-2" src="https://rika-quest.com/wp-content/uploads/2023/04/IMG_9595-1024x669.jpg" alt="左心房、右心房、左心室、右心室を説明する心臓の図" /&gt;&lt;/div&gt;
&lt;p class="small text-muted mb-0 text-center"&gt;心臓の4つの部屋（右心房・右心室・左心房・左心室）の位置関係を図で確認しておこう。&lt;/p&gt;
&lt;/div&gt;
&lt;/div&gt;
&lt;/div&gt;
&lt;/div&gt;
&lt;p&gt;&lt;!-- 血液の流れ --&gt;&lt;/p&gt;
&lt;div class="card shadow-sm mb-4"&gt;
&lt;div class="card-header bg-light"&gt;
&lt;h2 class="h5 mb-0"&gt;血液の流れをストーリーで理解する&lt;/h2&gt;
&lt;/div&gt;
&lt;div class="card-body"&gt;
&lt;p&gt;ここでは、自分が&lt;strong&gt;血液になったつもり&lt;/strong&gt;で体の中を一周してみましょう。&lt;/p&gt;
&lt;div class="table-responsive mb-3"&gt;
&lt;table class="table table-bordered align-middle"&gt;
&lt;thead class="table-success"&gt;
&lt;tr class="text-center"&gt;
&lt;th scope="col"&gt;順番&lt;/th&gt;
&lt;th scope="col"&gt;行き先&lt;/th&gt;
&lt;th scope="col"&gt;血液の状態&lt;/th&gt;
&lt;th scope="col"&gt;ポイント&lt;/th&gt;
&lt;/tr&gt;
&lt;/thead&gt;
&lt;tbody&gt;
&lt;tr&gt;
&lt;td&gt;①&lt;/td&gt;
&lt;td&gt;&lt;strong&gt;左心房 → 左心室&lt;/strong&gt;&lt;/td&gt;
&lt;td&gt;酸素たっぷりの&lt;strong&gt;動脈血&lt;/strong&gt;&lt;/td&gt;
&lt;td&gt;肺で酸素を受け取った血液の出発地点&lt;/td&gt;
&lt;/tr&gt;
&lt;tr&gt;
&lt;td&gt;②&lt;/td&gt;
&lt;td&gt;&lt;strong&gt;全身（筋肉・臓器・脳など）&lt;/strong&gt;&lt;/td&gt;
&lt;td&gt;酸素を配り、二酸化炭素を受け取る&lt;/td&gt;
&lt;td&gt;呼吸（細胞呼吸）で&lt;strong&gt;エネルギーをつくる&lt;/strong&gt;場所&lt;/td&gt;
&lt;/tr&gt;
&lt;tr&gt;
&lt;td&gt;③&lt;/td&gt;
&lt;td&gt;&lt;strong&gt;右心房 → 右心室&lt;/strong&gt;&lt;/td&gt;
&lt;td&gt;二酸化炭素まみれの&lt;strong&gt;静脈血&lt;/strong&gt;&lt;/td&gt;
&lt;td&gt;全身から戻ってきた「おつかれ血液」が集まる&lt;/td&gt;
&lt;/tr&gt;
&lt;tr&gt;
&lt;td&gt;④&lt;/td&gt;
&lt;td&gt;&lt;strong&gt;肺（肺動脈 → 肺静脈）&lt;/strong&gt;&lt;/td&gt;
&lt;td&gt;CO&lt;sub&gt;2&lt;/sub&gt;を捨て、O&lt;sub&gt;2&lt;/sub&gt;を受け取る&lt;/td&gt;
&lt;td&gt;肺胞と毛細血管で&lt;strong&gt;ガス交換&lt;/strong&gt;が行われる&lt;/td&gt;
&lt;/tr&gt;
&lt;tr&gt;
&lt;td&gt;⑤&lt;/td&gt;
&lt;td&gt;&lt;strong&gt;再び左心房へ&lt;/strong&gt;&lt;/td&gt;
&lt;td&gt;また酸素たっぷりの&lt;strong&gt;動脈血&lt;/strong&gt;&lt;/td&gt;
&lt;td&gt;ここから再び全身へ──「循環」が続く&lt;/td&gt;
&lt;/tr&gt;
&lt;/tbody&gt;
&lt;/table&gt;
&lt;/div&gt;
&lt;h3 class="h6 mt-3"&gt;呼吸は「息をすること」＋「細胞でエネルギーを作ること」&lt;/h3&gt;
&lt;p class="mb-2"&gt;私たちが「呼吸」と聞いてイメージするのは、鼻や口から空気を出し入れすることですが、&lt;br /&gt;
理科ではもう一段階踏み込んで考えます。&lt;/p&gt;
&lt;p class="mb-2"&gt;&lt;strong&gt;呼吸＝酸素を使ってエネルギーを作り、二酸化炭素を出す化学反応&lt;/strong&gt;&lt;br /&gt;
そのために、血液が酸素（O&lt;sub&gt;2&lt;/sub&gt;）を届け、いらなくなった二酸化炭素（CO&lt;sub&gt;2&lt;/sub&gt;）を回収しているのです。&lt;/p&gt;
&lt;blockquote class="border-start ps-3 small text-muted"&gt;&lt;p&gt;「呼吸はエネルギーを作り出す化学反応です。酸素を使ってエネルギーを作って、&lt;br /&gt;
いらないといって二酸化炭素を捨てています。」&lt;/p&gt;&lt;/blockquote&gt;
&lt;/div&gt;
&lt;/div&gt;
&lt;p&gt;&lt;!-- 動脈・静脈と肺循環の例外 --&gt;&lt;/p&gt;
&lt;div class="card shadow-sm mb-4"&gt;
&lt;div class="card-header bg-light"&gt;
&lt;h2 class="h5 mb-0"&gt;動脈・静脈と動脈血・静脈血の「ズレ」に注意！&lt;/h2&gt;
&lt;/div&gt;
&lt;div class="card-body"&gt;
&lt;h3 class="h6"&gt;まずは「血管の名前」の定義から&lt;/h3&gt;
&lt;p&gt;ややこしくなる一番の原因は、&lt;strong&gt;血管の名前&lt;/strong&gt;と&lt;strong&gt;血液の中身&lt;/strong&gt;を混同してしまうことです。&lt;/p&gt;
&lt;ul&gt;
&lt;li&gt;&lt;strong&gt;動脈：&lt;/strong&gt;心臓から&lt;strong&gt;出ていく&lt;/strong&gt;血管&lt;/li&gt;
&lt;li&gt;&lt;strong&gt;静脈：&lt;/strong&gt;心臓に&lt;strong&gt;戻ってくる&lt;/strong&gt;血管&lt;/li&gt;
&lt;/ul&gt;
&lt;p class="mb-3"&gt;したがって、次のような血管名になります。&lt;/p&gt;
&lt;div class="table-responsive mb-3"&gt;
&lt;table class="table table-bordered align-middle"&gt;
&lt;thead class="table-success"&gt;
&lt;tr class="text-center"&gt;
&lt;th scope="col"&gt;血管名&lt;/th&gt;
&lt;th scope="col"&gt;心臓との関係&lt;/th&gt;
&lt;th scope="col"&gt;ふつうの中身&lt;/th&gt;
&lt;/tr&gt;
&lt;/thead&gt;
&lt;tbody&gt;
&lt;tr&gt;
&lt;td&gt;&lt;strong&gt;大動脈&lt;/strong&gt;&lt;/td&gt;
&lt;td&gt;心臓（左心室）から全身へ出ていく&lt;/td&gt;
&lt;td&gt;酸素たっぷりの&lt;strong&gt;動脈血&lt;/strong&gt;&lt;/td&gt;
&lt;/tr&gt;
&lt;tr&gt;
&lt;td&gt;&lt;strong&gt;大静脈&lt;/strong&gt;&lt;/td&gt;
&lt;td&gt;全身から心臓（右心房）へ戻ってくる&lt;/td&gt;
&lt;td&gt;二酸化炭素が多い&lt;strong&gt;静脈血&lt;/strong&gt;&lt;/td&gt;
&lt;/tr&gt;
&lt;/tbody&gt;
&lt;/table&gt;
&lt;/div&gt;
&lt;h3 class="h6"&gt;肺循環では「血管名」と「血液の中身」が逆転する&lt;/h3&gt;
&lt;p&gt;肺に出入りする血管では、名前と中身の組み合わせが&lt;strong&gt;入試のひっかけポイント&lt;/strong&gt;になります。&lt;/p&gt;
&lt;blockquote class="border-start ps-3 small text-muted"&gt;&lt;p&gt;「肺動脈には静脈血が流れ、肺静脈には動脈血が流れているという肺循環と呼ばれる場所は、&lt;br /&gt;
血液と血管が逆になります。」&lt;/p&gt;&lt;/blockquote&gt;
&lt;div class="table-responsive mb-3"&gt;
&lt;table class="table table-bordered align-middle"&gt;
&lt;thead class="table-danger"&gt;
&lt;tr class="text-center"&gt;
&lt;th scope="col"&gt;血管名&lt;/th&gt;
&lt;th scope="col"&gt;心臓との関係&lt;/th&gt;
&lt;th scope="col"&gt;血液の中身&lt;/th&gt;
&lt;th scope="col"&gt;ポイント&lt;/th&gt;
&lt;/tr&gt;
&lt;/thead&gt;
&lt;tbody&gt;
&lt;tr&gt;
&lt;td&gt;&lt;strong&gt;肺動脈&lt;/strong&gt;&lt;/td&gt;
&lt;td&gt;右心室 → 肺&lt;/td&gt;
&lt;td&gt;二酸化炭素が多い&lt;strong&gt;静脈血&lt;/strong&gt;&lt;/td&gt;
&lt;td&gt;「動脈」だけど&lt;strong&gt;静脈血&lt;/strong&gt;が流れる&lt;/td&gt;
&lt;/tr&gt;
&lt;tr&gt;
&lt;td&gt;&lt;strong&gt;肺静脈&lt;/strong&gt;&lt;/td&gt;
&lt;td&gt;肺 → 左心房&lt;/td&gt;
&lt;td&gt;酸素が多い&lt;strong&gt;動脈血&lt;/strong&gt;&lt;/td&gt;
&lt;td&gt;「静脈」だけど&lt;strong&gt;動脈血&lt;/strong&gt;が流れる&lt;/td&gt;
&lt;/tr&gt;
&lt;/tbody&gt;
&lt;/table&gt;
&lt;/div&gt;
&lt;p class="mb-0"&gt;&lt;strong&gt;「名前は心臓との出入りで決まり、中身は酸素・二酸化炭素の量で決まる」&lt;/strong&gt;&lt;br /&gt;
この2軸を分けて考えれば、肺動脈・肺静脈の問題も怖くありません。&lt;/p&gt;
&lt;/div&gt;
&lt;/div&gt;
&lt;p&gt;&lt;!-- 血液の成分 --&gt;&lt;/p&gt;
&lt;div class="card shadow-sm mb-4"&gt;
&lt;div class="card-header bg-light"&gt;
&lt;h2 class="h5 mb-0"&gt;血液の4つの成分と役割&lt;/h2&gt;
&lt;/div&gt;
&lt;div class="card-body"&gt;
&lt;p&gt;あの真っ赤な血液は、実は&lt;strong&gt;4つの成分&lt;/strong&gt;が集まってできた「チーム」です。&lt;/p&gt;
&lt;div class="row g-3"&gt;
&lt;div class="col-md-6"&gt;
&lt;div class="table-responsive mb-3"&gt;
&lt;table class="table table-bordered align-middle"&gt;
&lt;thead class="table-success"&gt;
&lt;tr class="text-center"&gt;
&lt;th scope="col"&gt;成分&lt;/th&gt;
&lt;th scope="col"&gt;主な役割&lt;/th&gt;
&lt;/tr&gt;
&lt;/thead&gt;
&lt;tbody&gt;
&lt;tr&gt;
&lt;td&gt;&lt;strong&gt;赤血球&lt;/strong&gt;&lt;/td&gt;
&lt;td&gt;酸素（O&lt;sub&gt;2&lt;/sub&gt;）を運ぶ。血液が赤い主な理由。&lt;/td&gt;
&lt;/tr&gt;
&lt;tr&gt;
&lt;td&gt;&lt;strong&gt;白血球&lt;/strong&gt;&lt;/td&gt;
&lt;td&gt;体内に入ってきた&lt;b&gt;バイ菌やウイルスを退治する&lt;/b&gt;免疫のディフェンダー。&lt;/td&gt;
&lt;/tr&gt;
&lt;tr&gt;
&lt;td&gt;&lt;strong&gt;血小板&lt;/strong&gt;&lt;/td&gt;
&lt;td&gt;血液を固めて&lt;strong&gt;かさぶた&lt;/strong&gt;をつくる。血液凝固に関わる。&lt;/td&gt;
&lt;/tr&gt;
&lt;tr&gt;
&lt;td&gt;&lt;strong&gt;血しょう&lt;/strong&gt;&lt;/td&gt;
&lt;td&gt;栄養分・ホルモン・老廃物などを運ぶ&lt;strong&gt;液体の部分&lt;/strong&gt;。涙などは血しょうがろ過されたもの。&lt;/td&gt;
&lt;/tr&gt;
&lt;/tbody&gt;
&lt;/table&gt;
&lt;/div&gt;
&lt;p class="small text-muted mb-0"&gt;※赤血球は、1mm×1mm×1mmの立方体の中に&lt;strong&gt;約500万個&lt;/strong&gt;も詰まっていると言われています。&lt;/p&gt;
&lt;/div&gt;
&lt;div class="col-md-6"&gt;
&lt;div class="text-center"&gt;&lt;img decoding="async" class="img-fluid mb-2" src="https://rika-quest.com/wp-content/uploads/2023/04/IMG_9593-1024x845.png" alt="赤血球、白血球、血小板、血しょうの役割を説明する図解" /&gt;&lt;/div&gt;
&lt;p class="small text-muted mb-0 text-center"&gt;「個体成分（赤血球・白血球・血小板）」と「液体成分（血しょう）」をセットで覚えよう。&lt;/p&gt;
&lt;/div&gt;
&lt;/div&gt;
&lt;/div&gt;
&lt;/div&gt;
&lt;p&gt;&lt;!-- まとめ表 --&gt;&lt;/p&gt;
&lt;div class="card shadow-sm mb-4"&gt;
&lt;div class="card-header bg-light"&gt;
&lt;h2 class="h5 mb-0"&gt;血液の循環と成分のまとめ&lt;/h2&gt;
&lt;/div&gt;
&lt;div class="card-body"&gt;
&lt;div class="table-responsive mb-3"&gt;
&lt;table class="table table-bordered align-middle"&gt;
&lt;thead style="background-color: #c8e6c9;"&gt;
&lt;tr class="text-center"&gt;
&lt;th scope="col"&gt;項目&lt;/th&gt;
&lt;th scope="col"&gt;内容&lt;/th&gt;
&lt;/tr&gt;
&lt;/thead&gt;
&lt;tbody&gt;
&lt;tr&gt;
&lt;td&gt;&lt;strong&gt;心臓の構造&lt;/strong&gt;&lt;/td&gt;
&lt;td&gt;・右心房、右心室、左心房、左心室の4つの部屋に分かれる。&lt;br /&gt;
・「房」は狭い部屋、「室」は広い部屋とイメージすると覚えやすい。&lt;/td&gt;
&lt;/tr&gt;
&lt;tr style="background-color: #e8f5e9;"&gt;
&lt;td&gt;&lt;strong&gt;血液の流れ&lt;/strong&gt;&lt;/td&gt;
&lt;td&gt;・左心房 → 左心室 → 全身 → 右心房 → 右心室 → 肺 → 左心房と循環する。&lt;br /&gt;
・肺で二酸化炭素を放出し、酸素を取り込む（肺循環）。&lt;/td&gt;
&lt;/tr&gt;
&lt;tr&gt;
&lt;td&gt;&lt;strong&gt;動脈と静脈&lt;/strong&gt;&lt;/td&gt;
&lt;td&gt;・動脈：心臓から出ていく血管。大動脈など。&lt;br /&gt;
・静脈：心臓に戻る血管。大静脈など。&lt;br /&gt;
・肺動脈：静脈血が流れる動脈。&lt;br /&gt;
・肺静脈：動脈血が流れる静脈。&lt;/td&gt;
&lt;/tr&gt;
&lt;tr style="background-color: #e8f5e9;"&gt;
&lt;td&gt;&lt;strong&gt;血液の成分&lt;/strong&gt;&lt;/td&gt;
&lt;td&gt;・赤血球：酸素を運ぶ。&lt;br /&gt;
・白血球：免疫を担い、バイ菌を退治する。&lt;br /&gt;
・血小板：血液を固め、かさぶたを作る。&lt;br /&gt;
・血しょう：栄養や老廃物などを運ぶ液体部分。&lt;/td&gt;
&lt;/tr&gt;
&lt;/tbody&gt;
&lt;/table&gt;
&lt;/div&gt;
&lt;p class="mb-0"&gt;ここまでの内容を&lt;strong&gt;図・表・言葉&lt;/strong&gt;で結びつけておくと、入試問題でも状況がイメージしやすくなります。&lt;/p&gt;
&lt;/div&gt;
&lt;/div&gt;
&lt;p&gt;&lt;!-- クイズセクション --&gt;&lt;/p&gt;
&lt;div class="card shadow-sm mb-5"&gt;
&lt;div class="card-header bg-light"&gt;
&lt;h2 class="h5 mb-0"&gt;理解度チェッククイズ（10問）&lt;/h2&gt;
&lt;/div&gt;
&lt;div class="card-body"&gt;
&lt;p&gt;最後に、知識が「わかったつもり」になっていないか、クイズでチェックしてみましょう。&lt;br /&gt;
各問題の&lt;strong&gt;「正解を見る」ボタン&lt;/strong&gt;をクリックすると解答が表示されます。&lt;/p&gt;
&lt;div class="table-responsive"&gt;
&lt;table class="table table-bordered align-middle"&gt;
&lt;thead style="background-color: #c8e6c9;"&gt;
&lt;tr class="text-center"&gt;
&lt;th scope="col"&gt;問題&lt;/th&gt;
&lt;th scope="col"&gt;選択肢&lt;/th&gt;
&lt;th scope="col"&gt;正解&lt;/th&gt;
&lt;/tr&gt;
&lt;/thead&gt;
&lt;tbody&gt;
&lt;tr&gt;
&lt;td&gt;1. 心臓の部屋で最も広い部分はどれ？&lt;/td&gt;
&lt;td&gt;A. 右心房&lt;br /&gt;
B. 右心室&lt;br /&gt;
C. 左心房&lt;br /&gt;
D. 左心室&lt;/td&gt;
&lt;td&gt;&lt;button class="btn btn-sm btn-success"&gt;&lt;br /&gt;
正解を見る&lt;br /&gt;
&lt;/button&gt;&lt;br /&gt;
&lt;span id="answer1" style="display: none;"&gt;正解: D. 左心室&lt;/span&gt;&lt;/td&gt;
&lt;/tr&gt;
&lt;tr style="background-color: #e8f5e9;"&gt;
&lt;td&gt;2. 血液が肺で行う主な役割は？&lt;/td&gt;
&lt;td&gt;A. 二酸化炭素を取り込む&lt;br /&gt;
B. 酸素を取り込む&lt;br /&gt;
C. 血小板を増やす&lt;br /&gt;
D. 白血球を減らす&lt;/td&gt;
&lt;td&gt;&lt;button class="btn btn-sm btn-success"&gt;&lt;br /&gt;
正解を見る&lt;br /&gt;
&lt;/button&gt;&lt;br /&gt;
&lt;span id="answer2" style="display: none;"&gt;正解: B. 酸素を取り込む&lt;/span&gt;&lt;/td&gt;
&lt;/tr&gt;
&lt;tr&gt;
&lt;td&gt;3. 静脈血が流れる動脈はどれ？&lt;/td&gt;
&lt;td&gt;A. 大動脈&lt;br /&gt;
B. 肺動脈&lt;br /&gt;
C. 肺静脈&lt;br /&gt;
D. 大静脈&lt;/td&gt;
&lt;td&gt;&lt;button class="btn btn-sm btn-success"&gt;&lt;br /&gt;
正解を見る&lt;br /&gt;
&lt;/button&gt;&lt;br /&gt;
&lt;span id="answer3" style="display: none;"&gt;正解: B. 肺動脈&lt;/span&gt;&lt;/td&gt;
&lt;/tr&gt;
&lt;tr style="background-color: #e8f5e9;"&gt;
&lt;td&gt;4. 血液中で酸素を運ぶ成分は？&lt;/td&gt;
&lt;td&gt;A. 赤血球&lt;br /&gt;
B. 白血球&lt;br /&gt;
C. 血小板&lt;br /&gt;
D. 血しょう&lt;/td&gt;
&lt;td&gt;&lt;button class="btn btn-sm btn-success"&gt;&lt;br /&gt;
正解を見る&lt;br /&gt;
&lt;/button&gt;&lt;br /&gt;
&lt;span id="answer4" style="display: none;"&gt;正解: A. 赤血球&lt;/span&gt;&lt;/td&gt;
&lt;/tr&gt;
&lt;tr&gt;
&lt;td&gt;5. 動脈血が流れる静脈はどれ？&lt;/td&gt;
&lt;td&gt;A. 大動脈&lt;br /&gt;
B. 肺静脈&lt;br /&gt;
C. 肺動脈&lt;br /&gt;
D. 大静脈&lt;/td&gt;
&lt;td&gt;&lt;button class="btn btn-sm btn成功 btn-success"&gt;&lt;br /&gt;
正解を見る&lt;br /&gt;
&lt;/button&gt;&lt;br /&gt;
&lt;span id="answer5" style="display: none;"&gt;正解: B. 肺静脈&lt;/span&gt;&lt;/td&gt;
&lt;/tr&gt;
&lt;tr style="background-color: #e8f5e9;"&gt;
&lt;td&gt;6. 血しょうの役割は何？&lt;/td&gt;
&lt;td&gt;A. 酸素を運ぶ&lt;br /&gt;
B. 免疫を担う&lt;br /&gt;
C. 栄養や老廃物を運ぶ&lt;br /&gt;
D. 血液を固める&lt;/td&gt;
&lt;td&gt;&lt;button class="btn btn-sm btn-success"&gt;&lt;br /&gt;
正解を見る&lt;br /&gt;
&lt;/button&gt;&lt;br /&gt;
&lt;span id="answer6" style="display: none;"&gt;正解: C. 栄養や老廃物を運ぶ&lt;/span&gt;&lt;/td&gt;
&lt;/tr&gt;
&lt;tr&gt;
&lt;td&gt;7. 二酸化炭素まみれの血液の名称は？&lt;/td&gt;
&lt;td&gt;A. 動脈血&lt;br /&gt;
B. 静脈血&lt;br /&gt;
C. 血しょう&lt;br /&gt;
D. 赤血球&lt;/td&gt;
&lt;td&gt;&lt;button class="btn btn-sm btn-success"&gt;&lt;br /&gt;
正解を見る&lt;br /&gt;
&lt;/button&gt;&lt;br /&gt;
&lt;span id="answer7" style="display: none;"&gt;正解: B. 静脈血&lt;/span&gt;&lt;/td&gt;
&lt;/tr&gt;
&lt;tr style="background-color: #e8f5e9;"&gt;
&lt;td&gt;8. 心臓から全身に送り出される血管は？&lt;/td&gt;
&lt;td&gt;A. 大動脈&lt;br /&gt;
B. 肺動脈&lt;br /&gt;
C. 大静脈&lt;br /&gt;
D. 肺静脈&lt;/td&gt;
&lt;td&gt;&lt;button class="btn btn-sm btn-success"&gt;&lt;br /&gt;
正解を見る&lt;br /&gt;
&lt;/button&gt;&lt;br /&gt;
&lt;span id="answer8" style="display: none;"&gt;正解: A. 大動脈&lt;/span&gt;&lt;/td&gt;
&lt;/tr&gt;
&lt;tr&gt;
&lt;td&gt;9. 血小板の主な役割は？&lt;/td&gt;
&lt;td&gt;A. 酸素を運ぶ&lt;br /&gt;
B. 免疫を担う&lt;br /&gt;
C. 血液を固める&lt;br /&gt;
D. 老廃物を運ぶ&lt;/td&gt;
&lt;td&gt;&lt;button class="btn btn-sm btn-success"&gt;&lt;br /&gt;
正解を見る&lt;br /&gt;
&lt;/button&gt;&lt;br /&gt;
&lt;span id="answer9" style="display: none;"&gt;正解: C. 血液を固める&lt;/span&gt;&lt;/td&gt;
&lt;/tr&gt;
&lt;tr style="background-color: #e8f5e9;"&gt;
&lt;td&gt;10. 肺で起こるガス交換の目的は？&lt;/td&gt;
&lt;td&gt;A. 酸素を取り込む&lt;br /&gt;
B. 二酸化炭素を排出する&lt;br /&gt;
C. 両方&lt;br /&gt;
D. どちらでもない&lt;/td&gt;
&lt;td&gt;&lt;button class="btn btn-sm btn-success"&gt;&lt;br /&gt;
正解を見る&lt;br /&gt;
&lt;/button&gt;&lt;br /&gt;
&lt;span id="answer10" style="display: none;"&gt;正解: C. 両方&lt;/span&gt;&lt;/td&gt;
&lt;/tr&gt;
&lt;/tbody&gt;
&lt;/table&gt;
&lt;/div&gt;
&lt;/div&gt;
&lt;/div&gt;
&lt;p&gt;&lt;!-- まとめ --&gt;&lt;/p&gt;
&lt;div class="card shadow-sm mb-4 border-0" style="background-color: #f1f8e9;"&gt;
&lt;div class="card-body"&gt;
&lt;h2 class="h5 mb-3"&gt;まとめ──「流れ」と「中身」をセットで覚える&lt;/h2&gt;
&lt;ul class="mb-3"&gt;
&lt;li&gt;心臓は&lt;strong&gt;4つの部屋（右心房・右心室・左心房・左心室）&lt;/strong&gt;に分かれる。&lt;/li&gt;
&lt;li&gt;血液は&lt;strong&gt;全身循環＋肺循環&lt;/strong&gt;で、酸素と二酸化炭素を運びながら絶えず循環している。&lt;/li&gt;
&lt;li&gt;血管の名前は心臓から&lt;strong&gt;出ていくか／戻るか&lt;/strong&gt;で決まり、血液の名前は&lt;strong&gt;酸素・二酸化炭素の量&lt;/strong&gt;で決まる。&lt;/li&gt;
&lt;li&gt;肺動脈・肺静脈では&lt;strong&gt;血管名と中身が逆&lt;/strong&gt;になるため、入試で狙われやすい。&lt;/li&gt;
&lt;li&gt;血液の4成分（赤血球・白血球・血小板・血しょう）を&lt;strong&gt;役割とセット&lt;/strong&gt;で覚えれば、記述問題にも対応しやすい。&lt;/li&gt;
&lt;/ul&gt;
&lt;p class="mb-0"&gt;「どこを流れている血液なのか」「その血液の中身はどうなっているか」を同時にイメージできるようになると、&lt;br /&gt;
図表問題や文章題にぐっと強くなります。&lt;/p&gt;
&lt;/div&gt;
&lt;/div&gt;
&lt;p&gt;&lt;!-- 四角のCTA --&gt;&lt;/p&gt;
&lt;div class="mt-4 mb-5"&gt;
&lt;div class="p-4 p-md-4" style="border: 2px solid #00897b; background-color: #e0f7e9; border-radius: 0;"&gt;
&lt;h2 class="h5 mb-3" style="margin: 0 0 0.75rem 0;"&gt;血液の単元を&lt;strong&gt;「図でわかる」得点源&lt;/strong&gt;にしよう&lt;/h2&gt;
&lt;p class="mb-3" style="margin: 0 0 1rem 0;"&gt;血液の循環は、心臓・血管・呼吸・エネルギーづくりが一気につながる&lt;strong&gt;超重要単元&lt;/strong&gt;です。&lt;br /&gt;
「文章だけで暗記」ではなく、&lt;strong&gt;図・表・ストーリー&lt;/strong&gt;で理解しておくと、入試問題の読み解き方が大きく変わります。&lt;/p&gt;
&lt;ul class="mb-3" style="padding-left: 1.2rem; margin: 0 0 1rem 0;"&gt;
&lt;li&gt;教科書や問題集の心臓図に、&lt;strong&gt;自分で矢印を書き込んで血液の旅を再現&lt;/strong&gt;する&lt;/li&gt;
&lt;li&gt;「肺動脈／肺静脈」「動脈血／静脈血」を&lt;strong&gt;自作の対比表&lt;/strong&gt;で整理しておく&lt;/li&gt;
&lt;li&gt;今日のクイズで間違えたところを、ノートに&lt;strong&gt;言葉＋図＋一言メモ&lt;/strong&gt;で書き残す&lt;/li&gt;
&lt;/ul&gt;
&lt;div class="text-center"&gt;&lt;a class="btn btn-success px-4 py-2" style="border-radius: 0;" href="#top"&gt;&lt;br /&gt;
ページの最初から復習する&lt;br /&gt;
&lt;/a&gt;&lt;/div&gt;
&lt;/div&gt;
&lt;/div&gt;
&lt;/div&gt;
------</t>
  </si>
  <si>
    <t>以下のページは不自然なワードを使用しています。
これらを適切に自然な言葉に置き換えて下さい。
なお、本文の装飾や構造は絶対に変えないでください。
【対象ページURL】
https://rika-quest.com/column/igneous-rock/
【検出された不自然ワード】
- 迷い
【本文】
------
&lt;div class="container my-4"&gt;
&lt;p&gt;&lt;!-- ヒーローセクション --&gt;&lt;/p&gt;
&lt;div class="card shadow-sm mb-4 border-0" style="background: linear-gradient(135deg, #283593, #00897b); color: #fff;"&gt;
&lt;div class="card-body p-4"&gt;
&lt;div class="d-flex flex-wrap justify-content-between align-items-center mb-2"&gt;&lt;span class="badge bg-warning text-dark mb-2" style="font-size: 0.8rem;"&gt;中学受験理科／地学分野&lt;/span&gt;&lt;br /&gt;
&lt;span class="badge bg-light text-dark mb-2" style="font-size: 0.75rem;"&gt;単元：火山と火成岩&lt;/span&gt;&lt;/div&gt;
&lt;h1 class="card-title mb-3" style="font-size: 1.9rem; line-height: 1.5;"&gt;火山と火成岩のしくみを一気に整理──深成岩・火山岩・マグマの「性格」を押さえよう&lt;/h1&gt;
&lt;p class="card-text mb-2" style="font-size: 0.98rem;"&gt;ふだん何気なく見ている石ころの&lt;strong&gt;大半は「火成岩」&lt;/strong&gt;です。&lt;br /&gt;
その火成岩には、&lt;strong&gt;深成岩&lt;/strong&gt;と&lt;strong&gt;火山岩&lt;/strong&gt;という2つのタイプがあり、マグマの冷え方や成分の違いによって&lt;br /&gt;
&lt;strong&gt;色・組織・火山の形&lt;/strong&gt;まで変わってきます。&lt;/p&gt;
&lt;p class="card-text mb-0" style="font-size: 0.9rem;"&gt;このページでは、動画の内容をもとに、&lt;strong&gt;仕組みを理解しながら暗記をラクにする&lt;/strong&gt;ことをねらいとして、&lt;br /&gt;
火山と火成岩のポイントを一気に整理します。&lt;/p&gt;
&lt;/div&gt;
&lt;/div&gt;
&lt;p class="mt-3 mb-4" style="font-size: 0.95rem;"&gt;火山や岩石は、地学分野の中でも「しくみ理解」と「用語の引っ掛け」がセットで出やすい単元です。地学分野の全体像と出題のクセは、&lt;a href="https://rika-quest.com/column/geoscience/"&gt;&lt;strong&gt;地学分野の全体像はこちら&lt;/strong&gt;&lt;/a&gt;で先に整理しておくと迷いが減ります。&lt;/p&gt;
&lt;p&gt;&lt;!-- 動画セクション --&gt;&lt;/p&gt;
&lt;div class="card shadow-sm mb-4"&gt;
&lt;div class="card-body"&gt;
&lt;h2 class="h5 mb-3"&gt;動画で学ぶ「火山と火成岩」&lt;/h2&gt;
&lt;div class="ratio ratio-16x9" style="position: relative; padding-bottom: 56.25%; height: 0; overflow: hidden; max-width: 100%;"&gt;&lt;iframe style="position: absolute; top: 0; left: 0; width: 100%; height: 100%;" title="YouTube video player" src="https://www.youtube.com/embed/P35ug6_VMjw" width="560" height="315" frameborder="0" allowfullscreen="allowfullscreen"&gt;&lt;br /&gt;
&lt;/iframe&gt;&lt;/div&gt;
&lt;p class="mt-3 mb-0" style="font-size: 0.9rem;"&gt;文章だけではイメージしにくい部分は、&lt;strong&gt;必ず動画もセットで確認&lt;/strong&gt;しておくと理解が定着しやすくなります。&lt;/p&gt;
&lt;/div&gt;
&lt;/div&gt;
&lt;p&gt;&lt;!-- 導入：火成岩とは --&gt;&lt;/p&gt;
&lt;div class="card shadow-sm mb-4"&gt;
&lt;div class="card-body"&gt;
&lt;h2 class="h4 mb-3"&gt;火成岩とは？──「石ころのほとんど」がマグマから生まれている&lt;/h2&gt;
&lt;p&gt;地表に転がっている石ころは、大きく分けると&lt;strong&gt;堆積岩&lt;/strong&gt;と&lt;strong&gt;火成岩&lt;/strong&gt;の2種類があります。&lt;br /&gt;
前の単元で扱ったように、堆積岩は砂や泥などが押しつぶされてできた岩石です。&lt;/p&gt;
&lt;p&gt;それに対して&lt;strong&gt;火成岩&lt;/strong&gt;は、&lt;/p&gt;
&lt;ul&gt;
&lt;li&gt;地球内部の&lt;strong&gt;マグマが冷え固まってできた岩石&lt;/strong&gt;&lt;/li&gt;
&lt;li&gt;ふだん私たちが見ている石ころの&lt;strong&gt;かなりの割合を占める&lt;/strong&gt;&lt;/li&gt;
&lt;/ul&gt;
&lt;p class="mb-0"&gt;つまり、&lt;strong&gt;「マグマの性格」を理解する＝身の回りの岩石の正体が見えてくる&lt;/strong&gt;ということです。&lt;/p&gt;
&lt;/div&gt;
&lt;/div&gt;
&lt;p&gt;&lt;!-- セクション：深成岩と火山岩 --&gt;&lt;/p&gt;
&lt;div class="card shadow-sm mb-4"&gt;
&lt;div class="card-body"&gt;
&lt;h2 class="h4 mb-3"&gt;火成岩は2タイプ──深成岩と火山岩&lt;/h2&gt;
&lt;p&gt;火成岩は、マグマが&lt;strong&gt;どこで・どのくらいの速さで&lt;/strong&gt;冷え固まったかによって、&lt;br /&gt;
次の2つに分けられます。&lt;/p&gt;
&lt;div class="table-responsive mb-3"&gt;
&lt;table class="table table-bordered align-middle mb-0"&gt;
&lt;thead style="background-color: #e8f5e9;"&gt;
&lt;tr class="text-center"&gt;
&lt;th&gt;分類&lt;/th&gt;
&lt;th&gt;できる場所&lt;/th&gt;
&lt;th&gt;冷え方&lt;/th&gt;
&lt;th&gt;組織の特徴&lt;/th&gt;
&lt;th&gt;代表的な岩石&lt;/th&gt;
&lt;/tr&gt;
&lt;/thead&gt;
&lt;tbody&gt;
&lt;tr&gt;
&lt;td class="fw-bold"&gt;深成岩&lt;/td&gt;
&lt;td&gt;地下深く（マグマだまり付近）&lt;/td&gt;
&lt;td&gt;とてもゆっくり冷える&lt;/td&gt;
&lt;td&gt;結晶がじっくり成長し、&lt;br /&gt;
&lt;strong&gt;大きさがそろった結晶がびっしりつまった「等粒状組織」&lt;/strong&gt;&lt;br /&gt;
（動画内では「逗留状組織」と表現していますが、正しい用語は&lt;strong&gt;等粒状組織&lt;/strong&gt;）&lt;/td&gt;
&lt;td&gt;花こう岩・せん緑岩・はんれい岩 など&lt;/td&gt;
&lt;/tr&gt;
&lt;tr&gt;
&lt;td class="fw-bold"&gt;火山岩&lt;/td&gt;
&lt;td&gt;地表付近・地表（火山の周辺）&lt;/td&gt;
&lt;td&gt;急に冷える&lt;/td&gt;
&lt;td&gt;大きな結晶（斑晶）のまわりを、&lt;br /&gt;
細かい粒の石基がうめている&lt;strong&gt;「斑状組織」&lt;/strong&gt;&lt;/td&gt;
&lt;td&gt;流紋岩・安山岩・玄武岩 など&lt;/td&gt;
&lt;/tr&gt;
&lt;/tbody&gt;
&lt;/table&gt;
&lt;/div&gt;
&lt;blockquote class="border-start ps-3 my-3" style="border-color: #66bb6a !important;"&gt;
&lt;p class="mb-1" style="font-size: 0.95rem;"&gt;「ただ闇雲に暗記するんじゃなくて、『どうやってできたか』という仕組みを押さえておくと、&lt;br /&gt;
記憶するときに楽になります。」&lt;/p&gt;
&lt;/blockquote&gt;
&lt;h3 class="h5 mt-4 mb-2"&gt;語呂で覚える：新幹線は借り上げ&lt;/h3&gt;
&lt;p&gt;中学受験レベルでは特に、&lt;strong&gt;花こう岩&lt;/strong&gt;と&lt;strong&gt;玄武岩&lt;/strong&gt;が頻出です。&lt;br /&gt;
それらをふくめた代表的な火成岩は、次の語呂でまとめて覚えることができます。&lt;/p&gt;
&lt;div class="card mb-3 border-0" style="background-color: #fffde7;"&gt;
&lt;div class="card-body py-3"&gt;
&lt;p class="mb-1"&gt;&lt;strong&gt;語呂：新幹線は借り上げ&lt;/strong&gt;&lt;/p&gt;
&lt;p class="mb-0" style="font-size: 0.95rem;"&gt;しん（深成岩）・か（花こう岩）・ん（せん緑岩）・せん（せん緑岩）・は（はんれい岩）／&lt;br /&gt;
借り（流紋岩）・上（安山岩）・げ（玄武岩）&lt;/p&gt;
&lt;/div&gt;
&lt;/div&gt;
&lt;div class="table-responsive"&gt;
&lt;table class="table table-sm table-bordered mb-0"&gt;
&lt;thead style="background-color: #e3f2fd;"&gt;
&lt;tr class="text-center"&gt;
&lt;th&gt;分類&lt;/th&gt;
&lt;th&gt;岩石名&lt;/th&gt;
&lt;th&gt;色のイメージ&lt;/th&gt;
&lt;/tr&gt;
&lt;/thead&gt;
&lt;tbody&gt;
&lt;tr&gt;
&lt;td class="fw-bold align-middle" rowspan="3"&gt;深成岩&lt;/td&gt;
&lt;td&gt;花こう岩&lt;/td&gt;
&lt;td&gt;白っぽい（明るい色）&lt;/td&gt;
&lt;/tr&gt;
&lt;tr&gt;
&lt;td&gt;せん緑岩&lt;/td&gt;
&lt;td&gt;中間色&lt;/td&gt;
&lt;/tr&gt;
&lt;tr&gt;
&lt;td&gt;はんれい岩&lt;/td&gt;
&lt;td&gt;黒っぽい（暗い色）&lt;/td&gt;
&lt;/tr&gt;
&lt;tr&gt;
&lt;td class="fw-bold align-middle" rowspan="3"&gt;火山岩&lt;/td&gt;
&lt;td&gt;流紋岩&lt;/td&gt;
&lt;td&gt;白っぽい（明るい色）&lt;/td&gt;
&lt;/tr&gt;
&lt;tr&gt;
&lt;td&gt;安山岩&lt;/td&gt;
&lt;td&gt;中間色&lt;/td&gt;
&lt;/tr&gt;
&lt;tr&gt;
&lt;td&gt;玄武岩&lt;/td&gt;
&lt;td&gt;かなり黒っぽい&lt;/td&gt;
&lt;/tr&gt;
&lt;/tbody&gt;
&lt;/table&gt;
&lt;/div&gt;
&lt;/div&gt;
&lt;/div&gt;
&lt;p&gt;&lt;!-- セクション：マグマと噴火のしくみ --&gt;&lt;/p&gt;
&lt;div class="card shadow-sm mb-4"&gt;
&lt;div class="card-body"&gt;
&lt;h2 class="h4 mb-3"&gt;マグマと噴火のしくみ──なぜマグマは地表に出てくるのか&lt;/h2&gt;
&lt;h3 class="h5 mb-2"&gt;地下は「おしくらまんじゅう」で熱々&lt;/h3&gt;
&lt;p&gt;地球の内部では、岩石どうしが&lt;strong&gt;おしくらまんじゅう状態&lt;/strong&gt;になっており、とても高温・高圧です。&lt;br /&gt;
そのため、&lt;/p&gt;
&lt;ul&gt;
&lt;li&gt;地面の岩石が&lt;strong&gt;どろどろに溶けてマグマになる&lt;/strong&gt;&lt;/li&gt;
&lt;li&gt;プレートが沈み込むところから&lt;strong&gt;海水がしみ込み、水蒸気＝ガスが大量に発生&lt;/strong&gt;する&lt;/li&gt;
&lt;/ul&gt;
&lt;p&gt;このマグマとガスがたまった場所が、いわゆる&lt;strong&gt;マグマだまり&lt;/strong&gt;です。&lt;/p&gt;
&lt;h3 class="h5 mt-3 mb-2"&gt;炭酸飲料のイメージでとらえる噴火&lt;/h3&gt;
&lt;p&gt;授業では、噴火のイメージを次のようなたとえで説明しています。&lt;/p&gt;
&lt;blockquote class="border-start ps-3 my-3" style="border-color: #ffb74d !important;"&gt;
&lt;p class="mb-1" style="font-size: 0.95rem;"&gt;「炭酸水やコーラを振ってからフタを開けると、プシュッと中のガスが飛び出しますよね。&lt;br /&gt;
マグマだまりも同じで、&lt;strong&gt;ガスがいっぱいになって、出やすい（地面の柔らかい）ところを探して噴き出す&lt;/strong&gt;んです。」&lt;/p&gt;
&lt;/blockquote&gt;
&lt;p class="mb-0"&gt;このとき、&lt;strong&gt;地表に出てきたマグマを「溶岩」&lt;/strong&gt;と呼び、その溶岩が冷え固まることで火山岩ができます。&lt;/p&gt;
&lt;/div&gt;
&lt;/div&gt;
&lt;p&gt;&lt;!-- セクション：火山岩と深成岩の違いをイメージで --&gt;&lt;/p&gt;
&lt;div class="card shadow-sm mb-4"&gt;
&lt;div class="card-body"&gt;
&lt;h2 class="h4 mb-3"&gt;火山岩と深成岩の違いをイメージでつかむ&lt;/h2&gt;
&lt;h3 class="h5 mb-2"&gt;冷え方のちがい → 結晶のちがい&lt;/h3&gt;
&lt;ul&gt;
&lt;li&gt;&lt;strong&gt;火山岩：&lt;/strong&gt;溶岩として地表近くに出て&lt;strong&gt;一気に冷える&lt;/strong&gt;ため、結晶が大きく育つ時間がありません。&lt;br /&gt;
→ 細かい石基の中に、所々だけ大きな結晶（斑晶）が見える&lt;strong&gt;斑状組織&lt;/strong&gt;になります。&lt;/li&gt;
&lt;li&gt;&lt;strong&gt;深成岩：&lt;/strong&gt;地下深くで&lt;strong&gt;ゆっくり冷える&lt;/strong&gt;ため、結晶がじっくり成長します。&lt;br /&gt;
→ 大きさのそろった結晶がぎっしりつまった&lt;strong&gt;等粒状組織&lt;/strong&gt;になります。&lt;/li&gt;
&lt;/ul&gt;
&lt;h3 class="h5 mt-3 mb-2"&gt;成分のちがい → 色のちがい&lt;/h3&gt;
&lt;p&gt;マグマの中身は、大きく分けて次の2種類の成分からできています。&lt;/p&gt;
&lt;ul&gt;
&lt;li&gt;&lt;strong&gt;ガラス成分（二酸化ケイ素）&lt;/strong&gt;：ガラスのように白っぽい・透明な成分&lt;/li&gt;
&lt;li&gt;&lt;strong&gt;土っぽい成分&lt;/strong&gt;：黒っぽい成分&lt;/li&gt;
&lt;/ul&gt;
&lt;p&gt;この割合の違いが、岩石の色を決めます。&lt;/p&gt;
&lt;ul&gt;
&lt;li&gt;ガラス成分が多い → &lt;strong&gt;白っぽい岩石&lt;/strong&gt;（花こう岩・流紋岩など）&lt;/li&gt;
&lt;li&gt;土っぽい成分が多い → &lt;strong&gt;黒っぽい岩石&lt;/strong&gt;（はんれい岩・玄武岩など）&lt;/li&gt;
&lt;/ul&gt;
&lt;p class="mb-0"&gt;実際、北海道の&lt;strong&gt;昭和新山&lt;/strong&gt;は白っぽい岩石が多く、ガラス成分が豊富なマグマが固まってできた山であることがうかがえます。&lt;/p&gt;
&lt;/div&gt;
&lt;/div&gt;
&lt;p&gt;&lt;!-- セクション：火山の形とマグマの粘り気 --&gt;&lt;/p&gt;
&lt;div class="card shadow-sm mb-4"&gt;
&lt;div class="card-body"&gt;
&lt;h2 class="h4 mb-3"&gt;火山の形はマグマの「粘り気」で決まる&lt;/h2&gt;
&lt;div class="table-responsive mb-3"&gt;
&lt;table class="table table-bordered align-middle mb-0"&gt;
&lt;thead style="background-color: #fce4ec;"&gt;
&lt;tr class="text-center"&gt;
&lt;th&gt;マグマの粘り気&lt;/th&gt;
&lt;th&gt;主な成分&lt;/th&gt;
&lt;th&gt;火山の形&lt;/th&gt;
&lt;th&gt;噴火のようす&lt;/th&gt;
&lt;th&gt;代表例&lt;/th&gt;
&lt;/tr&gt;
&lt;/thead&gt;
&lt;tbody&gt;
&lt;tr&gt;
&lt;td class="fw-bold"&gt;大きい（ねばねば）&lt;/td&gt;
&lt;td&gt;ガラス成分（二酸化ケイ素）が多い&lt;/td&gt;
&lt;td&gt;急な斜面・とんがった形（溶岩ドームなど）&lt;/td&gt;
&lt;td&gt;ガスがたまりやすく、&lt;strong&gt;噴火が激しい&lt;/strong&gt;&lt;/td&gt;
&lt;td&gt;昭和新山 など&lt;/td&gt;
&lt;/tr&gt;
&lt;tr&gt;
&lt;td class="fw-bold"&gt;中くらい&lt;/td&gt;
&lt;td&gt;ガラス成分と土成分が中間&lt;/td&gt;
&lt;td&gt;富士山のようなきれいな円すい形（成層火山）&lt;/td&gt;
&lt;td&gt;爆発的噴火も、溶岩流も起こりうる&lt;/td&gt;
&lt;td&gt;富士山・三原山 など&lt;/td&gt;
&lt;/tr&gt;
&lt;tr&gt;
&lt;td class="fw-bold"&gt;小さい（さらさら）&lt;/td&gt;
&lt;td&gt;土っぽい成分が多い&lt;/td&gt;
&lt;td&gt;なだらかな丘のような形（盾状火山）&lt;/td&gt;
&lt;td&gt;溶岩がさらさらと遠くまで流れ、&lt;strong&gt;噴火は穏やか&lt;/strong&gt;&lt;/td&gt;
&lt;td&gt;キラウエア火山（ハワイ） など&lt;/td&gt;
&lt;/tr&gt;
&lt;/tbody&gt;
&lt;/table&gt;
&lt;/div&gt;
&lt;p class="mb-0"&gt;ガラス細工を思い浮かべるとイメージしやすいですが、&lt;strong&gt;ガラスは溶かすととてもねばねば&lt;/strong&gt;します。&lt;br /&gt;
そのため、ガラス成分の多いマグマほど粘り気が大きく、噴火も激しくなりやすい、というつながりがあります。&lt;/p&gt;
&lt;/div&gt;
&lt;/div&gt;
&lt;p&gt;&lt;!-- セクション：カルデラ --&gt;&lt;/p&gt;
&lt;div class="card shadow-sm mb-4"&gt;
&lt;div class="card-body"&gt;
&lt;h2 class="h4 mb-3"&gt;カルデラとカルデラ湖──「山のてっぺんが抜けた」地形&lt;/h2&gt;
&lt;p&gt;最後に、よくテストに出る&lt;strong&gt;カルデラ&lt;/strong&gt;について整理しておきましょう。&lt;/p&gt;
&lt;ul&gt;
&lt;li&gt;とても激しい噴火やその後の地盤の沈降によって、&lt;strong&gt;山の頂上付近が大きくくぼんだ地形&lt;/strong&gt;をカルデラという。&lt;/li&gt;
&lt;li&gt;そのくぼみに&lt;strong&gt;水がたまったものがカルデラ湖&lt;/strong&gt;。&lt;/li&gt;
&lt;/ul&gt;
&lt;p&gt;代表的な例としては、&lt;/p&gt;
&lt;ul&gt;
&lt;li&gt;熊本県の&lt;strong&gt;阿蘇山&lt;/strong&gt;のカルデラ&lt;/li&gt;
&lt;li&gt;北海道の&lt;strong&gt;洞爺湖&lt;/strong&gt;（カルデラ湖）&lt;/li&gt;
&lt;/ul&gt;
&lt;p class="mb-0"&gt;写真や地図帳で実際の形を確認しておくと、問題集で見たときに&lt;strong&gt;一発でイメージが結びつく&lt;/strong&gt;ようになります。&lt;/p&gt;
&lt;/div&gt;
&lt;/div&gt;
&lt;p&gt;&lt;!-- クイズセクション --&gt;&lt;/p&gt;
&lt;div class="card shadow-sm mb-4"&gt;
&lt;div class="card-body"&gt;
&lt;h2 class="h4 mb-3"&gt;火山と火成岩に関するチェッククイズ（10問）&lt;/h2&gt;
&lt;p class="mb-3" style="font-size: 0.9rem;"&gt;学んだ内容がしっかり理解できているか、クイズで確認してみましょう。&lt;br /&gt;
&lt;strong&gt;「正解を見る」ボタンを押すと答えが表示&lt;/strong&gt;され、ボタンは消えます。&lt;/p&gt;
&lt;div class="table-responsive"&gt;
&lt;table class="table table-bordered table-hover align-middle table-sm mb-0"&gt;
&lt;thead style="background-color: #dcedc8;"&gt;
&lt;tr class="text-center"&gt;
&lt;th style="width: 35%;"&gt;問題&lt;/th&gt;
&lt;th style="width: 45%;"&gt;選択肢&lt;/th&gt;
&lt;th style="width: 20%;"&gt;正解&lt;/th&gt;
&lt;/tr&gt;
&lt;/thead&gt;
&lt;tbody&gt;
&lt;tr&gt;
&lt;td&gt;1. 火成岩とは、何が冷え固まってできた岩石ですか？&lt;/td&gt;
&lt;td&gt;A. 地表の砂&lt;br /&gt;
B. 地下水&lt;br /&gt;
C. マグマ&lt;br /&gt;
D. 火山灰&lt;/td&gt;
&lt;td class="text-center"&gt;&lt;button class="btn btn-sm btn-primary"&gt;正解を見る&lt;/button&gt;&lt;br /&gt;
&lt;span id="q1" class="d-none"&gt;C. マグマ&lt;/span&gt;&lt;/td&gt;
&lt;/tr&gt;
&lt;tr&gt;
&lt;td&gt;2. 深成岩の特徴として正しいものはどれですか？&lt;/td&gt;
&lt;td&gt;A. 地表で急に冷えた岩石&lt;br /&gt;
B. 地下深くでゆっくり冷えた岩石&lt;br /&gt;
C. 風で削られてできた岩石&lt;br /&gt;
D. 火山灰が積もってできた岩石&lt;/td&gt;
&lt;td class="text-center"&gt;&lt;button class="btn btn-sm btn-primary"&gt;正解を見る&lt;/button&gt;&lt;br /&gt;
&lt;span id="q2" class="d-none"&gt;B. 地下深くでゆっくり冷えた岩石&lt;/span&gt;&lt;/td&gt;
&lt;/tr&gt;
&lt;tr&gt;
&lt;td&gt;3. 火山岩の組織として正しいのはどれですか？&lt;/td&gt;
&lt;td&gt;A. 等粒状組織&lt;br /&gt;
B. 斑状組織&lt;br /&gt;
C. 層状組織&lt;br /&gt;
D. しま模様組織&lt;/td&gt;
&lt;td class="text-center"&gt;&lt;button class="btn btn-sm btn-primary"&gt;正解を見る&lt;/button&gt;&lt;br /&gt;
&lt;span id="q3" class="d-none"&gt;B. 斑状組織&lt;/span&gt;&lt;/td&gt;
&lt;/tr&gt;
&lt;tr&gt;
&lt;td&gt;4. ガラス成分（二酸化ケイ素）が多く、白っぽい火山岩はどれですか？&lt;/td&gt;
&lt;td&gt;A. 流紋岩&lt;br /&gt;
B. 安山岩&lt;br /&gt;
C. 玄武岩&lt;br /&gt;
D. はんれい岩&lt;/td&gt;
&lt;td class="text-center"&gt;&lt;button class="btn btn-sm btn-primary"&gt;正解を見る&lt;/button&gt;&lt;br /&gt;
&lt;span id="q4" class="d-none"&gt;A. 流紋岩&lt;/span&gt;&lt;/td&gt;
&lt;/tr&gt;
&lt;tr&gt;
&lt;td&gt;5. 玄武岩のような黒っぽい岩石が多いマグマの特徴として最も近いものは？&lt;/td&gt;
&lt;td&gt;A. ガラス成分が多く粘り気が大きい&lt;br /&gt;
B. ガラス成分が多くさらさらしている&lt;br /&gt;
C. 土っぽい成分が多く粘り気が小さい&lt;br /&gt;
D. 土っぽい成分が少なくさらさらしている&lt;/td&gt;
&lt;td class="text-center"&gt;&lt;button class="btn btn-sm btn-primary"&gt;正解を見る&lt;/button&gt;&lt;br /&gt;
&lt;span id="q5" class="d-none"&gt;C. 土っぽい成分が多く粘り気が小さい&lt;/span&gt;&lt;/td&gt;
&lt;/tr&gt;
&lt;tr&gt;
&lt;td&gt;6. 富士山のようなきれいな円すい形の成層火山について正しい説明はどれですか？&lt;/td&gt;
&lt;td&gt;A. マグマの粘り気がとても小さい&lt;br /&gt;
B. マグマの粘り気が中くらい&lt;br /&gt;
C. マグマの粘り気がまったくない&lt;br /&gt;
D. マグマが存在しない&lt;/td&gt;
&lt;td class="text-center"&gt;&lt;button class="btn btn-sm btn-primary"&gt;正解を見る&lt;/button&gt;&lt;br /&gt;
&lt;span id="q6" class="d-none"&gt;B. マグマの粘り気が中くらい&lt;/span&gt;&lt;/td&gt;
&lt;/tr&gt;
&lt;tr&gt;
&lt;td&gt;7. 昭和新山のように白っぽい溶岩ドームができやすいのは、どのようなマグマのときですか？&lt;/td&gt;
&lt;td&gt;A. ガラス成分が多くねばねばしたマグマ&lt;br /&gt;
B. ガラス成分が少なくさらさらのマグマ&lt;br /&gt;
C. 水しかふくまないマグマ&lt;br /&gt;
D. 土成分がないマグマ&lt;/td&gt;
&lt;td class="text-center"&gt;&lt;button class="btn btn-sm btn-primary"&gt;正解を見る&lt;/button&gt;&lt;br /&gt;
&lt;span id="q7" class="d-none"&gt;A. ガラス成分が多くねばねばしたマグマ&lt;/span&gt;&lt;/td&gt;
&lt;/tr&gt;
&lt;tr&gt;
&lt;td&gt;8. キラウエア火山のような、なだらかな盾状火山の特徴として正しいものは？&lt;/td&gt;
&lt;td&gt;A. 溶岩がさらさらと遠くまで流れる&lt;br /&gt;
B. 溶岩がほとんど流れない&lt;br /&gt;
C. 火山灰だけが飛ぶ&lt;br /&gt;
D. 噴火がまったく起こらない&lt;/td&gt;
&lt;td class="text-center"&gt;&lt;button class="btn btn-sm btn-primary"&gt;正解を見る&lt;/button&gt;&lt;br /&gt;
&lt;span id="q8" class="d-none"&gt;A. 溶岩がさらさらと遠くまで流れる&lt;/span&gt;&lt;/td&gt;
&lt;/tr&gt;
&lt;tr&gt;
&lt;td&gt;9. 地表に噴き出してきたマグマを何と呼びますか？&lt;/td&gt;
&lt;td&gt;A. 火山灰&lt;br /&gt;
B. 溶岩&lt;br /&gt;
C. 砂れき&lt;br /&gt;
D. 堆積物&lt;/td&gt;
&lt;td class="text-center"&gt;&lt;button class="btn btn-sm btn-primary"&gt;正解を見る&lt;/button&gt;&lt;br /&gt;
&lt;span id="q9" class="d-none"&gt;B. 溶岩&lt;/span&gt;&lt;/td&gt;
&lt;/tr&gt;
&lt;tr&gt;
&lt;td&gt;10. 激しい噴火とその後の沈降で山頂部が大きくくぼみ、水がたまった湖を何といいますか？&lt;/td&gt;
&lt;td&gt;A. 成層火山&lt;br /&gt;
B. 盾状火山&lt;br /&gt;
C. カルデラ湖&lt;br /&gt;
D. 断層湖&lt;/td&gt;
&lt;td class="text-center"&gt;&lt;button class="btn btn-sm btn-primary"&gt;正解を見る&lt;/button&gt;&lt;br /&gt;
&lt;span id="q10" class="d-none"&gt;C. カルデラ湖&lt;/span&gt;&lt;/td&gt;
&lt;/tr&gt;
&lt;/tbody&gt;
&lt;/table&gt;
&lt;/div&gt;
&lt;/div&gt;
&lt;/div&gt;
&lt;p&gt;&lt;!-- まとめ --&gt;&lt;/p&gt;
&lt;div class="card shadow-sm mb-4"&gt;
&lt;div class="card-body"&gt;
&lt;h2 class="h4 mb-3"&gt;まとめ：仕組みを理解すると、火成岩は「暗記ゲー」じゃなくなる&lt;/h2&gt;
&lt;p&gt;火山と火成岩の単元は、名前も多く一見「暗記地獄」に見えますが、&lt;br /&gt;
ここまで整理してきたように&lt;strong&gt;マグマの性格（冷え方・成分・粘り気）&lt;/strong&gt;から考えると、一気に覚えやすくなります。&lt;/p&gt;
&lt;ul&gt;
&lt;li&gt;火成岩は&lt;strong&gt;マグマが冷え固まってできた岩石&lt;/strong&gt;で、深成岩と火山岩に分かれる。&lt;/li&gt;
&lt;li&gt;深成岩は&lt;strong&gt;地下深くでゆっくり冷えた岩石&lt;/strong&gt;、火山岩は&lt;strong&gt;地表付近で急に冷えた岩石&lt;/strong&gt;。&lt;/li&gt;
&lt;li&gt;ガラス成分が多いと&lt;strong&gt;白っぽく・粘り気が大きい&lt;/strong&gt;、土成分が多いと&lt;strong&gt;黒っぽく・粘り気が小さい&lt;/strong&gt;。&lt;/li&gt;
&lt;li&gt;マグマの粘り気の違いが、&lt;strong&gt;火山の形（昭和新山・富士山・キラウエアなど）&lt;/strong&gt;の違いにつながる。&lt;/li&gt;
&lt;li&gt;カルデラは&lt;strong&gt;激しい噴火とその後の沈降で山頂が大きくくぼんだ地形&lt;/strong&gt;で、カルデラ湖もセットで押さえる。&lt;/li&gt;
&lt;/ul&gt;
&lt;p class="mt-3 mb-0"&gt;火山・岩石は地学分野の中でも「どこでできたか」「どんな性格のマグマか」を起点に整理できると、他単元（天気・地層・天体）まで理解がつながります。地学分野の全体像と頻出の引っ掛かりポイントは、&lt;a href="https://rika-quest.com/column/geoscience/"&gt;&lt;strong&gt;地学分野の全体像はこちら&lt;/strong&gt;&lt;/a&gt;でまとめています。&lt;/p&gt;
&lt;blockquote class="border-start ps-3 my-3" style="border-color: #66bb6a !important;"&gt;
&lt;p class="mb-1" style="font-size: 0.95rem;"&gt;「暗記することは多いけれど、&lt;strong&gt;推しの石&lt;/strong&gt;を一つ見つけて、&lt;br /&gt;
『この石はどんなマグマから生まれたのか』と想像しながら覚えていくと、ぐっと楽になります。」&lt;/p&gt;
&lt;/blockquote&gt;
&lt;p class="mb-0"&gt;問題演習では、名前だけでなく、&lt;strong&gt;色・組織・でき方・火山の形&lt;/strong&gt;をセットで説明できるかを意識して復習してみてください。&lt;/p&gt;
&lt;/div&gt;
&lt;/div&gt;
&lt;p&gt;&lt;!-- CTAカード --&gt;&lt;/p&gt;
&lt;div class="card shadow-sm mb-5" style="border-left: 6px solid #00897b;"&gt;
&lt;div class="card-body"&gt;
&lt;h2 class="h5 mb-2"&gt;火山と火成岩を「得点源」にしよう&lt;/h2&gt;
&lt;p class="mb-2"&gt;ここまで読んでみて、&lt;strong&gt;岩石や火山のイメージが少しクリアになった&lt;/strong&gt;でしょうか？&lt;br /&gt;
あとは、問題集や過去問で&lt;strong&gt;「名前 → しくみ → 火山の形」を行き来できるか&lt;/strong&gt;をチェックしていくだけです。&lt;/p&gt;
&lt;ul class="mb-3"&gt;
&lt;li&gt;動画をもう一度見ながら、ノートに「深成岩 vs 火山岩」の比較表を書いてみる&lt;/li&gt;
&lt;li&gt;昭和新山・富士山・キラウエア火山などの写真を調べて、マグマの粘り気との関係をコメントしてみる&lt;/li&gt;
&lt;li&gt;自分だけの&lt;strong&gt;「推しの火成岩」カード&lt;/strong&gt;（写真＋特徴メモ）を作ってみる&lt;/li&gt;
&lt;/ul&gt;
&lt;div class="text-center"&gt;&lt;a class="btn btn-success px-4" href="#top"&gt;&lt;br /&gt;
火成岩のポイントをもう一度おさらいする&lt;br /&gt;
&lt;/a&gt;&lt;/div&gt;
&lt;/div&gt;
&lt;/div&gt;
&lt;/div&gt;
&lt;p&gt;&lt;script&gt;
  function showAnswer(id, btn) {
    var ans = document.getElementById(id);
    if (ans) {
      ans.classList.remove('d-none');
    }
    if (btn) {
      btn.style.display = 'none';
    }
  }
&lt;/script&gt;&lt;/p&gt;
------</t>
  </si>
  <si>
    <t>以下のページは不自然なワードを使用しています。
これらを適切に自然な言葉に置き換えて下さい。
なお、本文の装飾や構造は絶対に変えないでください。
【対象ページURL】
https://rika-quest.com/column/lung/
【検出された不自然ワード】
- 固定
【本文】
------
&lt;p&gt;&lt;!-- 呼吸と肺のしくみ｜WordPress固定ページ用HTML --&gt;&lt;/p&gt;
&lt;div class="container my-4"&gt;
&lt;p&gt;&lt;!-- Hero セクション --&gt;&lt;/p&gt;
&lt;div class="card shadow-sm mb-4 border-0" style="background: linear-gradient(135deg, #1565c0, #00838f); color: #fff;"&gt;
&lt;div class="card-body p-4"&gt;
&lt;div class="d-flex flex-wrap justify-content-between align-items-center mb-2"&gt;&lt;span class="badge bg-warning text-dark mb-1" style="font-size: 0.8rem;"&gt;中学理科／生物分野&lt;/span&gt;&lt;br /&gt;
&lt;span class="badge bg-light text-dark mb-1" style="font-size: 0.75rem;"&gt;テーマ：呼吸と肺のしくみ&lt;/span&gt;&lt;/div&gt;
&lt;h1 class="card-title mb-3" style="font-size: 1.9rem; line-height: 1.5;"&gt;呼吸と肺のしくみ──「酸素を吸って二酸化炭素を出す」だけではない本当の目的&lt;/h1&gt;
&lt;p class="card-text mb-0" style="font-size: 0.98rem;"&gt;「呼吸＝酸素を吸って二酸化炭素を出す」と覚えていませんか？&lt;br /&gt;
このページでは、動画に沿って&lt;strong&gt;呼吸の本当の目的（エネルギーを作り出すこと）&lt;/strong&gt;と、&lt;br /&gt;
肺や肺胞で行われる&lt;strong&gt;ガス交換の仕組み&lt;/strong&gt;を、中学入試レベルに整理して解説します。&lt;/p&gt;
&lt;p class="mb-0" style="font-size: 0.95rem;"&gt;生物分野の全体像（よく出るテーマと引っ掛かりポイント）は、&lt;a href="https://rika-quest.com/column/creature/"&gt;全体像はこちら&lt;/a&gt;で確認できます。&lt;/p&gt;
&lt;/div&gt;
&lt;/div&gt;
&lt;p&gt;&lt;!-- 動画セクション --&gt;&lt;/p&gt;
&lt;div class="card shadow-sm mb-4"&gt;
&lt;div class="card-body"&gt;
&lt;h2 class="h4 mb-3"&gt;動画で学ぶ：呼吸と肺のしくみ&lt;/h2&gt;
&lt;div class="ratio ratio-16x9 mb-3"&gt;&lt;iframe title="YouTube video player" src="https://www.youtube.com/embed/LSI2BUf84Qc" width="560" height="315" frameborder="0" allowfullscreen="allowfullscreen"&gt;&lt;/iframe&gt;&lt;/div&gt;
&lt;p class="mb-0"&gt;まずは動画で全体の流れをつかんでから、本文の解説・まとめ・クイズで知識を定着させていきましょう。&lt;/p&gt;
&lt;/div&gt;
&lt;/div&gt;
&lt;p&gt;&lt;!-- 呼吸とは何か --&gt;&lt;/p&gt;
&lt;div class="card shadow-sm mb-4"&gt;
&lt;div class="card-body"&gt;
&lt;h2 class="h4 mb-3"&gt;1. 呼吸とは何か？──「ガス交換」と「エネルギーづくり」を分けて考える&lt;/h2&gt;
&lt;p&gt;多くの人が、&lt;br /&gt;
&lt;span style="color: #0000ff;"&gt;「酸素を吸って二酸化炭素を出すこと」&lt;/span&gt;を呼吸だと覚えていますが、&lt;br /&gt;
これは&lt;strong&gt;不十分な覚え方&lt;/strong&gt;です。&lt;/p&gt;
&lt;blockquote class="blockquote"&gt;
&lt;p class="mb-1"&gt;「酸素を吸って二酸化炭素を出す」というのは、あくまで&lt;strong&gt;結果として起きているガス交換&lt;/strong&gt;にすぎません。&lt;/p&gt;
&lt;/blockquote&gt;
&lt;p class="mb-2"&gt;正確には、呼吸には次の2つの側面があります。&lt;/p&gt;
&lt;div class="row"&gt;
&lt;div class="col-md-6 mb-3"&gt;
&lt;div class="border rounded p-3 h-100" style="background-color: #e3f2fd;"&gt;
&lt;h3 class="h5"&gt;① 外呼吸（がいこきゅう）&lt;/h3&gt;
&lt;ul class="mb-0"&gt;
&lt;li&gt;肺で行われる&lt;strong&gt;ガス交換&lt;/strong&gt;のこと&lt;/li&gt;
&lt;li&gt;空気中の&lt;strong&gt;酸素&lt;/strong&gt;を血液に取り込み、血液中の&lt;strong&gt;二酸化炭素&lt;/strong&gt;を外に出す&lt;/li&gt;
&lt;li&gt;いわゆる「スーハー」と息をしている部分&lt;/li&gt;
&lt;/ul&gt;
&lt;/div&gt;
&lt;/div&gt;
&lt;div class="col-md-6 mb-3"&gt;
&lt;div class="border rounded p-3 h-100" style="background-color: #e8f5e9;"&gt;
&lt;h3 class="h5"&gt;② 内呼吸（ないこきゅう）&lt;/h3&gt;
&lt;ul class="mb-0"&gt;
&lt;li&gt;&lt;strong&gt;細胞の中&lt;/strong&gt;で行われる化学反応&lt;/li&gt;
&lt;li&gt;&lt;strong&gt;酸素 + グルコース（ブドウ糖）&lt;/strong&gt;から、&lt;strong&gt;エネルギー + 二酸化炭素 + 水&lt;/strong&gt;をつくる&lt;/li&gt;
&lt;li&gt;ここで作られたエネルギーによって、体は動き、成長し、生きていられる&lt;/li&gt;
&lt;/ul&gt;
&lt;/div&gt;
&lt;/div&gt;
&lt;/div&gt;
&lt;p class="mb-0"&gt;大事なのは、呼吸の&lt;strong&gt;真の目的は「エネルギーを取り出すこと」&lt;/strong&gt;だという点です。&lt;br /&gt;
二酸化炭素はその&lt;strong&gt;副産物なので「ゴミ」として捨てている&lt;/strong&gt;、というイメージで押さえましょう。&lt;/p&gt;
&lt;/div&gt;
&lt;/div&gt;
&lt;p&gt;&lt;!-- 光合成との関係 --&gt;&lt;/p&gt;
&lt;div class="card shadow-sm mb-4"&gt;
&lt;div class="card-body"&gt;
&lt;h2 class="h4 mb-3"&gt;2. 光合成と呼吸の関係──ほぼ「逆向き」の反応&lt;/h2&gt;
&lt;p&gt;植物が行う&lt;strong&gt;光合成&lt;/strong&gt;は、呼吸と&lt;strong&gt;ほぼ逆向きの反応&lt;/strong&gt;になっています。&lt;/p&gt;
&lt;div class="table-responsive mb-3"&gt;
&lt;table class="table table-bordered align-middle mb-0"&gt;
&lt;thead style="background-color: #fff3e0;"&gt;
&lt;tr class="text-center"&gt;
&lt;th scope="col"&gt;反応&lt;/th&gt;
&lt;th scope="col"&gt;式（イメージ）&lt;/th&gt;
&lt;th scope="col"&gt;ポイント&lt;/th&gt;
&lt;/tr&gt;
&lt;/thead&gt;
&lt;tbody&gt;
&lt;tr&gt;
&lt;td class="fw-bold"&gt;呼吸&lt;/td&gt;
&lt;td&gt;酸素 + グルコース（栄養分）&lt;br /&gt;
→ エネルギー + 二酸化炭素 + 水&lt;/td&gt;
&lt;td&gt;
&lt;ul class="mb-0 ps-3"&gt;
&lt;li&gt;人間や動物・植物の細胞の中で行われる&lt;/li&gt;
&lt;li&gt;&lt;strong&gt;エネルギーを取り出すこと&lt;/strong&gt;が目的&lt;/li&gt;
&lt;li&gt;二酸化炭素と水は&lt;strong&gt;副産物として捨てられる&lt;/strong&gt;&lt;/li&gt;
&lt;/ul&gt;
&lt;/td&gt;
&lt;/tr&gt;
&lt;tr style="background-color: #fffde7;"&gt;
&lt;td class="fw-bold"&gt;光合成&lt;/td&gt;
&lt;td&gt;二酸化炭素 + 水&lt;br /&gt;
→ グルコース + 酸素&lt;/td&gt;
&lt;td&gt;
&lt;ul class="mb-0 ps-3"&gt;
&lt;li&gt;植物の葉にある&lt;strong&gt;葉緑体&lt;/strong&gt;で行われる&lt;/li&gt;
&lt;li&gt;&lt;strong&gt;栄養分（グルコース）をつくること&lt;/strong&gt;が目的&lt;/li&gt;
&lt;li&gt;酸素は植物には不要な分が多く、&lt;strong&gt;外に捨てられる&lt;/strong&gt;&lt;/li&gt;
&lt;/ul&gt;
&lt;/td&gt;
&lt;/tr&gt;
&lt;/tbody&gt;
&lt;/table&gt;
&lt;/div&gt;
&lt;p class="mb-0"&gt;つまり、&lt;strong&gt;呼吸＝エネルギーを使う側&lt;/strong&gt;、&lt;strong&gt;光合成＝エネルギーをためる側&lt;/strong&gt;と整理しておくと、&lt;br /&gt;
入試の問題でも混乱しにくくなります。&lt;/p&gt;
&lt;/div&gt;
&lt;/div&gt;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&lt;p&gt;&lt;!-- 肺と肺胞の構造 --&gt;&lt;/p&gt;
&lt;div class="card shadow-sm mb-4"&gt;
&lt;div class="card-body"&gt;
&lt;h2 class="h4 mb-3"&gt;3. 肺と肺胞の構造──「ブドウの房」で表面積をアップ&lt;/h2&gt;
&lt;p&gt;続いて、肺の中で&lt;strong&gt;ガス交換が行われる仕組み&lt;/strong&gt;を見ていきます。&lt;/p&gt;
&lt;div class="row align-items-center mb-3"&gt;
&lt;div class="col-md-6 mb-3"&gt;&lt;img fetchpriority="high" decoding="async" class="alignnone wp-image-206 img-fluid rounded shadow-sm" src="https://rika-quest.com/wp-content/uploads/2023/04/画像8-1024x662.png" sizes="(max-width: 1024px) 100vw, 1024px" srcset="https://rika-quest.com/wp-content/uploads/2023/04/画像8-1024x662.png 1024w, https://rika-quest.com/wp-content/uploads/2023/04/画像8-300x194.png 300w, https://rika-quest.com/wp-content/uploads/2023/04/画像8-768x496.png 768w, https://rika-quest.com/wp-content/uploads/2023/04/画像8-1536x993.png 1536w, https://rika-quest.com/wp-content/uploads/2023/04/画像8-2048x1324.png 2048w" alt="呼吸とエネルギー産生の関係を示す図" width="1024" height="662" /&gt;&lt;/div&gt;
&lt;div class="col-md-6 mb-3"&gt;
&lt;p class="mb-2"&gt;図のように、私たちは&lt;strong&gt;呼吸によって酸素を取り込み&lt;/strong&gt;、その酸素を使って&lt;br /&gt;
&lt;strong&gt;活動のためのエネルギー&lt;/strong&gt;を作り出しています。&lt;/p&gt;
&lt;ul class="mb-0"&gt;
&lt;li&gt;酸素を取り入れる → 血液中へ運ばれる&lt;/li&gt;
&lt;li&gt;細胞でエネルギーを作る → 二酸化炭素が発生&lt;/li&gt;
&lt;li&gt;二酸化炭素を血液が運び、肺で&lt;strong&gt;「ゴミ」として捨てる&lt;/strong&gt;&lt;/li&gt;
&lt;/ul&gt;
&lt;/div&gt;
&lt;/div&gt;
&lt;/div&gt;
&lt;div class="row align-items-center"&gt;
&lt;div class="col-md-6 mb-3 order-md-2"&gt;&lt;img decoding="async" class="alignnone wp-image-207 img-fluid rounded shadow-sm" src="https://rika-quest.com/wp-content/uploads/2023/04/画像9-1024x534.png" sizes="(max-width: 1024px) 100vw, 1024px" srcset="https://rika-quest.com/wp-content/uploads/2023/04/画像9-1024x534.png 1024w, https://rika-quest.com/wp-content/uploads/2023/04/画像9-300x156.png 300w, https://rika-quest.com/wp-content/uploads/2023/04/画像9-768x400.png 768w, https://rika-quest.com/wp-content/uploads/2023/04/画像9-1536x801.png 1536w, https://rika-quest.com/wp-content/uploads/2023/04/画像9-2048x1068.png 2048w" alt="肺胞と毛細血管の構造図" width="1024" height="534" /&gt;&lt;/div&gt;
&lt;div class="col-md-6 mb-3 order-md-1"&gt;
&lt;h3 class="h5 mb-2"&gt;肺の中の道順&lt;/h3&gt;
&lt;p class="mb-2"&gt;空気は次の順番で肺の奥へと入っていきます。&lt;/p&gt;
&lt;ul&gt;
&lt;li&gt;鼻・口&lt;/li&gt;
&lt;li&gt;気管&lt;/li&gt;
&lt;li&gt;左右の気管支&lt;/li&gt;
&lt;li&gt;さらに細かく分かれた気管支の先にある&lt;strong&gt;肺胞（はいほう）&lt;/strong&gt;&lt;/li&gt;
&lt;/ul&gt;
&lt;p class="mb-2"&gt;肺胞は、図のように&lt;strong&gt;ブドウの房（巨峰）&lt;/strong&gt;のような形をしており、&lt;br /&gt;
その表面には&lt;strong&gt;毛細血管&lt;/strong&gt;がびっしりとくっついています。&lt;/p&gt;
&lt;div class="border rounded p-3" style="background-color: #e3f2fd;"&gt;
&lt;p class="mb-2 fw-bold"&gt;なぜ肺胞はブドウの房のような形なのか？&lt;/p&gt;
&lt;ol class="mb-0 ps-3"&gt;
&lt;li&gt;たまたま&lt;/li&gt;
&lt;li&gt;デザイン性&lt;/li&gt;
&lt;li&gt;&lt;strong&gt;表面積を広げて、効率よく酸素と二酸化炭素を取り替えるため&lt;/strong&gt;&lt;/li&gt;
&lt;/ol&gt;
&lt;p class="mb-0 mt-2"&gt;正解はもちろん&lt;strong&gt;③&lt;/strong&gt;。&lt;br /&gt;
肺胞を広げると、表面積は&lt;strong&gt;テニスコート1面分&lt;/strong&gt;にもなると言われています。&lt;/p&gt;
&lt;/div&gt;
&lt;/div&gt;
&lt;/div&gt;
&lt;/div&gt;
&lt;/div&gt;
&lt;p&gt;&lt;!-- 肺胞でのガス交換と血液の流れ --&gt;&lt;/p&gt;
&lt;div class="card shadow-sm mb-4"&gt;
&lt;div class="card-body"&gt;
&lt;h2 class="h4 mb-3"&gt;4. 肺胞でのガス交換と血液の流れ&lt;/h2&gt;
&lt;p&gt;肺胞のまわりには&lt;strong&gt;毛細血管&lt;/strong&gt;が網の目のようにとりまいていて、ここでガス交換が行われます。&lt;/p&gt;
&lt;div class="table-responsive mb-3"&gt;
&lt;table class="table table-bordered align-middle mb-0"&gt;
&lt;thead style="background-color: #e8f5e9;"&gt;
&lt;tr class="text-center"&gt;
&lt;th scope="col"&gt;流れてくる血液&lt;/th&gt;
&lt;th scope="col"&gt;肺胞での変化&lt;/th&gt;
&lt;th scope="col"&gt;出ていく血液&lt;/th&gt;
&lt;/tr&gt;
&lt;/thead&gt;
&lt;tbody&gt;
&lt;tr&gt;
&lt;td&gt;
&lt;ul class="mb-0 ps-3"&gt;
&lt;li&gt;二酸化炭素を多く含む血液&lt;/li&gt;
&lt;li&gt;酸素は少なめ&lt;/li&gt;
&lt;/ul&gt;
&lt;/td&gt;
&lt;td&gt;
&lt;ul class="mb-0 ps-3"&gt;
&lt;li&gt;肺胞の中の&lt;strong&gt;酸素&lt;/strong&gt;が血液の中に入る&lt;/li&gt;
&lt;li&gt;血液の中の&lt;strong&gt;二酸化炭素&lt;/strong&gt;が肺胞の中へ出ていく&lt;/li&gt;
&lt;li&gt;このガス交換が&lt;strong&gt;瞬時に連続して行われる&lt;/strong&gt;&lt;/li&gt;
&lt;/ul&gt;
&lt;/td&gt;
&lt;td&gt;
&lt;ul class="mb-0 ps-3"&gt;
&lt;li&gt;酸素を多く含む血液&lt;/li&gt;
&lt;li&gt;二酸化炭素は少なめ&lt;/li&gt;
&lt;li&gt;全身へ運ばれ、細胞での内呼吸に利用される&lt;/li&gt;
&lt;/ul&gt;
&lt;/td&gt;
&lt;/tr&gt;
&lt;/tbody&gt;
&lt;/table&gt;
&lt;/div&gt;
&lt;p class="mb-0"&gt;このようにして取り込まれた酸素と、食事から得た&lt;strong&gt;ブドウ糖（グルコース）&lt;/strong&gt;を使って、&lt;br /&gt;
私たちの体はエネルギーを作り出し、&lt;strong&gt;動く・話す・考える&lt;/strong&gt;といった活動を続けています。&lt;/p&gt;
&lt;/div&gt;
&lt;/div&gt;
&lt;p&gt;&lt;!-- まとめ表（呼吸と肺の仕組み） --&gt;&lt;/p&gt;
&lt;div class="card shadow-sm mb-4"&gt;
&lt;div class="card-body"&gt;
&lt;h2 class="h4 mb-3"&gt;5. 呼吸と肺の仕組みのまとめ表&lt;/h2&gt;
&lt;p&gt;ここまでの内容を、入試対策用に&lt;strong&gt;一枚で見通せる表&lt;/strong&gt;にまとめました。&lt;/p&gt;
&lt;div class="table-responsive"&gt;
&lt;table class="table table-bordered align-middle mb-0"&gt;
&lt;thead style="background-color: #dfffd6;"&gt;
&lt;tr class="text-center"&gt;
&lt;th scope="col"&gt;項目&lt;/th&gt;
&lt;th scope="col"&gt;内容&lt;/th&gt;
&lt;/tr&gt;
&lt;/thead&gt;
&lt;tbody&gt;
&lt;tr style="background-color: #ffffff;"&gt;
&lt;td class="fw-bold"&gt;呼吸の目的&lt;/td&gt;
&lt;td&gt;
&lt;ul class="mb-0 ps-3"&gt;
&lt;li&gt;&lt;strong&gt;酸素&lt;/strong&gt;を使って&lt;strong&gt;エネルギーを作り出す化学反応&lt;/strong&gt;&lt;/li&gt;
&lt;li&gt;副産物として&lt;strong&gt;二酸化炭素&lt;/strong&gt;や&lt;strong&gt;水&lt;/strong&gt;を排出する&lt;/li&gt;
&lt;/ul&gt;
&lt;/td&gt;
&lt;/tr&gt;
&lt;tr style="background-color: #dfffd6;"&gt;
&lt;td class="fw-bold"&gt;外呼吸と内呼吸&lt;/td&gt;
&lt;td&gt;
&lt;ul class="mb-0 ps-3"&gt;
&lt;li&gt;&lt;strong&gt;外呼吸&lt;/strong&gt;：肺でのガス交換（空気と血液の間）&lt;/li&gt;
&lt;li&gt;&lt;strong&gt;内呼吸&lt;/strong&gt;：細胞内でのエネルギー生成&lt;br /&gt;
（酸素 + グルコース → エネルギー + 二酸化炭素 + 水）&lt;/li&gt;
&lt;/ul&gt;
&lt;/td&gt;
&lt;/tr&gt;
&lt;tr style="background-color: #ffffff;"&gt;
&lt;td class="fw-bold"&gt;肺胞の構造と役割&lt;/td&gt;
&lt;td&gt;
&lt;ul class="mb-0 ps-3"&gt;
&lt;li&gt;肺胞は小さな袋状で、たくさん集まって&lt;strong&gt;表面積を大きくしている&lt;/strong&gt;&lt;/li&gt;
&lt;li&gt;肺胞の表面に&lt;strong&gt;毛細血管&lt;/strong&gt;が密着し、酸素と二酸化炭素を交換する&lt;/li&gt;
&lt;/ul&gt;
&lt;/td&gt;
&lt;/tr&gt;
&lt;tr style="background-color: #dfffd6;"&gt;
&lt;td class="fw-bold"&gt;呼吸の流れ&lt;/td&gt;
&lt;td&gt;
&lt;ul class="mb-0 ps-3"&gt;
&lt;li&gt;空気：鼻・口 → 気管 → 肺 → 肺胞&lt;/li&gt;
&lt;li&gt;肺胞で酸素を血液に取り込み、血液中の二酸化炭素を肺胞へ出す&lt;/li&gt;
&lt;/ul&gt;
&lt;/td&gt;
&lt;/tr&gt;
&lt;tr style="background-color: #ffffff;"&gt;
&lt;td class="fw-bold"&gt;光合成との関係&lt;/td&gt;
&lt;td&gt;
&lt;ul class="mb-0 ps-3"&gt;
&lt;li&gt;光合成は呼吸とほぼ逆の反応&lt;br /&gt;
（CO₂ + H₂O → グルコース + O₂）&lt;/li&gt;
&lt;li&gt;呼吸：エネルギーを&lt;strong&gt;取り出す&lt;/strong&gt;／光合成：エネルギーを&lt;strong&gt;ためる&lt;/strong&gt;&lt;/li&gt;
&lt;/ul&gt;
&lt;/td&gt;
&lt;/tr&gt;
&lt;/tbody&gt;
&lt;/table&gt;
&lt;/div&gt;
&lt;/div&gt;
&lt;/div&gt;
&lt;p&gt;&lt;!-- クイズセクション --&gt;&lt;/p&gt;
&lt;div class="card shadow-sm mb-4"&gt;
&lt;div class="card-body"&gt;
&lt;h2 class="h4 mb-3"&gt;6. 確認クイズ（10問）で理解をチェック！&lt;/h2&gt;
&lt;p&gt;ここまで学んだ内容を、10問のクイズで確認してみましょう。&lt;br /&gt;
各問題の&lt;strong&gt;「正解を見る」ボタン&lt;/strong&gt;を押すと答えが表示され、ボタンは消えます。&lt;/p&gt;
&lt;div class="table-responsive"&gt;
&lt;table class="table table-bordered align-middle"&gt;
&lt;thead style="background-color: #dfffd6;"&gt;
&lt;tr class="text-center"&gt;
&lt;th style="width: 40%;" scope="col"&gt;問題&lt;/th&gt;
&lt;th style="width: 40%;" scope="col"&gt;選択肢&lt;/th&gt;
&lt;th style="width: 20%;" scope="col"&gt;正解を見る&lt;/th&gt;
&lt;/tr&gt;
&lt;/thead&gt;
&lt;tbody&gt;
&lt;tr style="background-color: #ffffff;"&gt;
&lt;td&gt;1. 呼吸の主な目的は何ですか？&lt;/td&gt;
&lt;td&gt;A. 酸素を吸うこと&lt;br /&gt;
B. 二酸化炭素を出すこと&lt;br /&gt;
C. エネルギーを作ること&lt;br /&gt;
D. 肺を動かすこと&lt;/td&gt;
&lt;td class="text-center"&gt;&lt;button id="btn-answer1" class="btn btn-sm btn-primary mb-1"&gt;正解を見る&lt;/button&gt;&lt;/p&gt;
&lt;div id="answer1" style="display: none;"&gt;正解：C. エネルギーを作ること&lt;/div&gt;
&lt;/td&gt;
&lt;/tr&gt;
&lt;tr style="background-color: #dfffd6;"&gt;
&lt;td&gt;2. 肺胞が小さな袋状になっている主な理由は？&lt;/td&gt;
&lt;td&gt;A. デザイン性&lt;br /&gt;
B. 表面積を広げるため&lt;br /&gt;
C. ガス交換を防ぐため&lt;br /&gt;
D. 空気を貯めるため&lt;/td&gt;
&lt;td class="text-center"&gt;&lt;button id="btn-answer2" class="btn btn-sm btn-primary mb-1"&gt;正解を見る&lt;/button&gt;&lt;/p&gt;
&lt;div id="answer2" style="display: none;"&gt;正解：B. 表面積を広げるため&lt;/div&gt;
&lt;/td&gt;
&lt;/tr&gt;
&lt;tr style="background-color: #ffffff;"&gt;
&lt;td&gt;3. 呼吸で排出される主な副産物は何ですか？&lt;/td&gt;
&lt;td&gt;A. 酸素&lt;br /&gt;
B. 水&lt;br /&gt;
C. 二酸化炭素&lt;br /&gt;
D. エネルギー&lt;/td&gt;
&lt;td class="text-center"&gt;&lt;button id="btn-answer3" class="btn btn-sm btn-primary mb-1"&gt;正解を見る&lt;/button&gt;&lt;/p&gt;
&lt;div id="answer3" style="display: none;"&gt;正解：C. 二酸化炭素&lt;/div&gt;
&lt;/td&gt;
&lt;/tr&gt;
&lt;tr style="background-color: #dfffd6;"&gt;
&lt;td&gt;4. 肺胞に密着しているものはどれですか？&lt;/td&gt;
&lt;td&gt;A. 動脈&lt;br /&gt;
B. 静脈&lt;br /&gt;
C. 毛細血管&lt;br /&gt;
D. 気管&lt;/td&gt;
&lt;td class="text-center"&gt;&lt;button id="btn-answer4" class="btn btn-sm btn-primary mb-1"&gt;正解を見る&lt;/button&gt;&lt;/p&gt;
&lt;div id="answer4" style="display: none;"&gt;正解：C. 毛細血管&lt;/div&gt;
&lt;/td&gt;
&lt;/tr&gt;
&lt;tr style="background-color: #ffffff;"&gt;
&lt;td&gt;5. 内呼吸はどこで行われますか？&lt;/td&gt;
&lt;td&gt;A. 肺&lt;br /&gt;
B. 細胞&lt;br /&gt;
C. 血液&lt;br /&gt;
D. 気管&lt;/td&gt;
&lt;td class="text-center"&gt;&lt;button id="btn-answer5" class="btn btn-sm btn-primary mb-1"&gt;正解を見る&lt;/button&gt;&lt;/p&gt;
&lt;div id="answer5" style="display: none;"&gt;正解：B. 細胞&lt;/div&gt;
&lt;/td&gt;
&lt;/tr&gt;
&lt;tr style="background-color: #dfffd6;"&gt;
&lt;td&gt;6. 呼吸の副産物として水が排出される場所として適切なのは？&lt;/td&gt;
&lt;td&gt;A. 肺&lt;br /&gt;
B. 血液&lt;br /&gt;
C. 細胞&lt;br /&gt;
D. 胃&lt;/td&gt;
&lt;td class="text-center"&gt;&lt;button id="btn-answer6" class="btn btn-sm btn-primary mb-1"&gt;正解を見る&lt;/button&gt;&lt;/p&gt;
&lt;div id="answer6" style="display: none;"&gt;正解：A. 肺&lt;/div&gt;
&lt;/td&gt;
&lt;/tr&gt;
&lt;tr style="background-color: #ffffff;"&gt;
&lt;td&gt;7. 光合成と呼吸の関係で正しいのはどれですか？&lt;/td&gt;
&lt;td&gt;A. 呼吸は光合成の逆反応&lt;br /&gt;
B. 光合成は酸素を消費する&lt;br /&gt;
C. 呼吸は二酸化炭素を生成しない&lt;br /&gt;
D. 光合成はエネルギーを消費する&lt;/td&gt;
&lt;td class="text-center"&gt;&lt;button id="btn-answer7" class="btn btn-sm btn-primary mb-1"&gt;正解を見る&lt;/button&gt;&lt;/p&gt;
&lt;div id="answer7" style="display: none;"&gt;正解：A. 呼吸は光合成の逆反応&lt;/div&gt;
&lt;/td&gt;
&lt;/tr&gt;
&lt;tr style="background-color: #dfffd6;"&gt;
&lt;td&gt;8. 呼吸でエネルギーを作り出すために必要な物質の組み合わせはどれですか？&lt;/td&gt;
&lt;td&gt;A. 酸素とグルコース&lt;br /&gt;
B. 酸素と二酸化炭素&lt;br /&gt;
C. 水と酸素&lt;br /&gt;
D. グルコースと二酸化炭素&lt;/td&gt;
&lt;td class="text-center"&gt;&lt;button id="btn-answer8" class="btn btn-sm btn-primary mb-1"&gt;正解を見る&lt;/button&gt;&lt;/p&gt;
&lt;div id="answer8" style="display: none;"&gt;正解：A. 酸素とグルコース&lt;/div&gt;
&lt;/td&gt;
&lt;/tr&gt;
&lt;tr style="background-color: #ffffff;"&gt;
&lt;td&gt;9. ガス交換が直接行われる場所はどこですか？&lt;/td&gt;
&lt;td&gt;A. 気管&lt;br /&gt;
B. 肺胞&lt;br /&gt;
C. 血管&lt;br /&gt;
D. 心臓&lt;/td&gt;
&lt;td class="text-center"&gt;&lt;button id="btn-answer9" class="btn btn-sm btn-primary mb-1"&gt;正解を見る&lt;/button&gt;&lt;/p&gt;
&lt;div id="answer9" style="display: none;"&gt;正解：B. 肺胞&lt;/div&gt;
&lt;/td&gt;
&lt;/tr&gt;
&lt;tr style="background-color: #dfffd6;"&gt;
&lt;td&gt;10. 肺胞の表面積はどの程度といわれていますか？&lt;/td&gt;
&lt;td&gt;A. サッカー場1面&lt;br /&gt;
B. テニスコート1面&lt;br /&gt;
C. バスケットコート1面&lt;br /&gt;
D. 野球場1面&lt;/td&gt;
&lt;td class="text-center"&gt;&lt;button id="btn-answer10" class="btn btn-sm btn-primary mb-1"&gt;正解を見る&lt;/button&gt;&lt;/p&gt;
&lt;div id="answer10" style="display: none;"&gt;正解：B. テニスコート1面&lt;/div&gt;
&lt;/td&gt;
&lt;/tr&gt;
&lt;/tbody&gt;
&lt;/table&gt;
&lt;/div&gt;
&lt;/div&gt;
&lt;/div&gt;
&lt;p&gt;&lt;!-- まとめ --&gt;&lt;/p&gt;
&lt;div class="card shadow-sm mb-4"&gt;
&lt;div class="card-body"&gt;
&lt;h2 class="h4 mb-3"&gt;7. まとめ──「目的はエネルギーづくり」と意識しよう&lt;/h2&gt;
&lt;ul class="mb-3"&gt;
&lt;li&gt;呼吸の&lt;strong&gt;真の目的は「エネルギーを作り出すこと」&lt;/strong&gt;であり、ガス交換はそのための手段。&lt;/li&gt;
&lt;li&gt;外呼吸（肺でのガス交換）と内呼吸（細胞内の化学反応）を区別して覚える。&lt;/li&gt;
&lt;li&gt;肺胞はブドウの房のような形で表面積を広げ、&lt;strong&gt;効率よくガス交換&lt;/strong&gt;を行っている。&lt;/li&gt;
&lt;li&gt;光合成は呼吸とほぼ逆の反応であり、&lt;strong&gt;エネルギーをためる側&lt;/strong&gt;の働きと整理できる。&lt;/li&gt;
&lt;li&gt;呼吸の仕組みは、このあと学ぶ&lt;strong&gt;血液の循環&lt;/strong&gt;とセットで頻出。今のうちに土台を固めておくと有利。&lt;/li&gt;
&lt;/ul&gt;
&lt;p class="mb-0"&gt;「酸素を吸って二酸化炭素を出す」という暗記にとどまらず、&lt;strong&gt;エネルギーの流れ&lt;/strong&gt;として呼吸をとらえることで、&lt;br /&gt;
理科全体の理解が一段深くなります。&lt;/p&gt;
&lt;p class="mt-3 mb-0"&gt;生物分野の全体像（重要テーマのつながり）は、&lt;a href="https://rika-quest.com/column/creature/"&gt;全体像はこちら&lt;/a&gt;で確認できます。&lt;/p&gt;
&lt;/div&gt;
&lt;/div&gt;
&lt;p&gt;&lt;!-- 四角のCTA --&gt;&lt;/p&gt;
&lt;div class="card shadow-sm border-primary mb-4"&gt;
&lt;div class="card-body"&gt;
&lt;h2 class="h5 mb-2" style="border-left: 4px solid #1565c0; padding-left: 0.75rem;"&gt;呼吸・循環・血液まで一気に仕上げたい人へ&lt;/h2&gt;
&lt;p class="mb-2"&gt;「呼吸の仕組みはなんとなく分かったけれど、&lt;strong&gt;血液の流れや心臓のはたらき&lt;/strong&gt;になると不安…」という人は、&lt;br /&gt;
単元をバラバラではなく&lt;strong&gt;セットで整理&lt;/strong&gt;してしまうのがおすすめです。&lt;/p&gt;
&lt;ul class="mb-3"&gt;
&lt;li&gt;呼吸・肺・肺胞と血液循環をまとめて理解&lt;/li&gt;
&lt;li&gt;入試に出やすい図・表・計算問題の演習&lt;/li&gt;
&lt;li&gt;動画＋プリントでの復習サポート&lt;/li&gt;
&lt;/ul&gt;
&lt;div class="d-flex flex-wrap justify-content-between align-items-center"&gt;
&lt;p class="mb-2 mb-md-0"&gt;受験理科専門塾「しゅん吉クエスト」では、理科を&lt;strong&gt;「苦手」から「得意」&lt;/strong&gt;に変えるためのサポートを行っています。&lt;/p&gt;
&lt;p&gt;&lt;a class="btn btn-primary" href="https://rika-quest.com/"&gt;&lt;br /&gt;
詳細・お問い合わせはこちら&lt;br /&gt;
&lt;/a&gt;&lt;/p&gt;
&lt;/div&gt;
&lt;/div&gt;
&lt;/div&gt;
&lt;p&gt;&lt;!-- クイズ用スクリプト --&gt;&lt;br /&gt;
&lt;script&gt;
  function showAnswer(id) {
    var answer = document.getElementById('answer' + id);
    var button = document.getElementById('btn-answer' + id);
    if (answer) {
      answer.style.display = 'block';
    }
    if (button) {
      button.style.display = 'none';
    }
  }
&lt;/script&gt;&lt;/p&gt;
------</t>
  </si>
  <si>
    <t>以下のページは不自然なワードを使用しています。
これらを適切に自然な言葉に置き換えて下さい。
なお、本文の装飾や構造は絶対に変えないでください。
【対象ページURL】
https://rika-quest.com/column/trimorphic_change/
【検出された不自然ワード】
- 固定
【本文】
------
&lt;div id="top" class="container my-4"&gt;
&lt;p&gt;&lt;!-- Hero Section --&gt;&lt;/p&gt;
&lt;div class="card shadow-sm mb-4 border-0" style="background: linear-gradient(135deg, #1565c0, #00acc1); color: #fff;"&gt;
&lt;div class="card-body p-4"&gt;
&lt;div class="d-flex flex-wrap justify-content-between align-items-center mb-2"&gt;&lt;span class="badge bg-warning text-dark mb-1" style="font-size: 0.8rem;"&gt;中学受験／理科・化学&lt;/span&gt;&lt;br /&gt;
&lt;span class="badge bg-light text-dark mb-1" style="font-size: 0.75rem;"&gt;テーマ：固体・液体・気体と状態変化&lt;/span&gt;&lt;/div&gt;
&lt;h1 class="card-title mb-3" style="font-size: 1.9rem; line-height: 1.5;"&gt;固体・液体・気体と状態変化──物質の三態をイメージで理解する&lt;/h1&gt;
&lt;p class="card-text mb-0" style="font-size: 0.98rem;"&gt;氷・水・水蒸気。見た目は違っても中身はすべて「水」です。&lt;br /&gt;
このページでは、&lt;strong&gt;物質の三態（固体・液体・気体）&lt;/strong&gt;と&lt;br /&gt;
&lt;strong&gt;融解・蒸発・昇華・過冷却・吸熱反応&lt;/strong&gt;といった大事なキーワードを、&lt;br /&gt;
動画と図・まとめ表・クイズで整理します。&lt;/p&gt;
&lt;p class="mt-2 mb-0" style="font-size: 0.92rem; line-height: 1.6;"&gt;化学分野（ものの溶け方・気体・燃焼・水溶液など）をまとめて整理したい人は、&lt;a style="color: #fff; text-decoration: underline;" href="https://rika-quest.com/column/chemistry/"&gt;全体像はこちら&lt;/a&gt;。&lt;/p&gt;
&lt;/div&gt;
&lt;/div&gt;
&lt;p&gt;&lt;!-- 動画 --&gt;&lt;/p&gt;
&lt;div class="card shadow-sm mb-4"&gt;
&lt;div class="card-header bg-light"&gt;
&lt;h2 class="h5 mb-0"&gt;動画で学ぶ：固体・液体・気体と状態変化&lt;/h2&gt;
&lt;/div&gt;
&lt;div class="card-body"&gt;
&lt;div class="ratio ratio-16x9 mb-3"&gt;&lt;iframe title="YouTube video player" src="https://www.youtube.com/embed/_N-r_YpXJJc" frameborder="0" allowfullscreen="allowfullscreen"&gt;&lt;/iframe&gt;&lt;/div&gt;
&lt;p class="mb-0"&gt;まずは動画で、&lt;strong&gt;物質の三態&lt;/strong&gt;と&lt;strong&gt;状態変化&lt;/strong&gt;のイメージをつかみましょう。&lt;br /&gt;
氷・水・水蒸気の変化を「分子の動き」に注目しながら見ると、理解がぐっと楽になります。&lt;/p&gt;
&lt;/div&gt;
&lt;/div&gt;
&lt;p&gt;&lt;!-- 物質の三態とは？ --&gt;&lt;/p&gt;
&lt;div class="card shadow-sm mb-4"&gt;
&lt;div class="card-header bg-light"&gt;
&lt;h2 class="h5 mb-0"&gt;物質の三態とは？──固体・液体・気体のイメージ&lt;/h2&gt;
&lt;/div&gt;
&lt;div class="card-body"&gt;
&lt;p&gt;物質はふつう、&lt;strong&gt;固体・液体・気体&lt;/strong&gt;のいずれかの状態（これを「三態」と呼ぶ）をとります。&lt;br /&gt;
違いのポイントは、&lt;strong&gt;分子（原子）の並び方と動き方&lt;/strong&gt;です。&lt;/p&gt;
&lt;div class="row g-3 align-items-start mb-3"&gt;
&lt;div class="col-md-6"&gt;
&lt;ul class="mb-2"&gt;
&lt;li&gt;&lt;strong&gt;固体&lt;/strong&gt;&lt;br /&gt;
分子が&lt;strong&gt;規則正しく整列&lt;/strong&gt;していて、カチッとした状態。&lt;br /&gt;
例：氷、氷砂糖、金属のかたまり など。&lt;/li&gt;
&lt;li&gt;&lt;strong&gt;液体&lt;/strong&gt;&lt;br /&gt;
分子が&lt;strong&gt;ゆるくつながりながら動き回る&lt;/strong&gt;状態。&lt;br /&gt;
「チャパチャパ」したイメージで、形は変わるが体積はほぼ一定。&lt;br /&gt;
例：水、油、アルコール など。&lt;/li&gt;
&lt;li&gt;&lt;strong&gt;気体&lt;/strong&gt;&lt;br /&gt;
分子同士のつながりがほとんどなく、&lt;strong&gt;自由に飛び回る&lt;/strong&gt;状態。&lt;br /&gt;
「一匹オオカミ」のように広い空間を動き回る。&lt;br /&gt;
例：空気、水蒸気、酸素 など。&lt;/li&gt;
&lt;/ul&gt;
&lt;/div&gt;
&lt;div class="col-md-6"&gt;
&lt;div class="p-3 rounded" style="background-color: #e3f2fd;"&gt;
&lt;h3 class="h6"&gt;水を例にした三態のイメージ&lt;/h3&gt;
&lt;ul class="mb-0"&gt;
&lt;li&gt;&lt;strong&gt;氷&lt;/strong&gt;（固体）：整列した分子でカチッとした状態。&lt;/li&gt;
&lt;li&gt;&lt;strong&gt;水&lt;/strong&gt;（液体）：休み時間のように、くっついたり離れたりしながら動き回る状態。&lt;/li&gt;
&lt;li&gt;&lt;strong&gt;水蒸気&lt;/strong&gt;（気体）：とても元気に飛び回る、自由な状態。&lt;/li&gt;
&lt;/ul&gt;
&lt;/div&gt;
&lt;/div&gt;
&lt;/div&gt;
&lt;p class="mb-0"&gt;この「分子の動き」のイメージを持っておくと、あとで習う状態変化や熱の出入りも理解しやすくなります。&lt;/p&gt;
&lt;/div&gt;
&lt;/div&gt;
&lt;p&gt;&lt;!-- 状態変化と名称 --&gt;&lt;/p&gt;
&lt;div class="card shadow-sm mb-4"&gt;
&lt;div class="card-header bg-light"&gt;
&lt;h2 class="h5 mb-0"&gt;状態変化の名前を整理しよう&lt;/h2&gt;
&lt;/div&gt;
&lt;div class="card-body"&gt;
&lt;p&gt;固体・液体・気体の間を行き来する変化には、それぞれ&lt;strong&gt;名前（用語）&lt;/strong&gt;が決まっています。&lt;br /&gt;
水を例にすると、次のようになります。&lt;/p&gt;
&lt;div class="table-responsive mb-3"&gt;
&lt;table class="table table-bordered align-middle"&gt;
&lt;thead style="background-color: #dfffd6;"&gt;
&lt;tr class="text-center"&gt;
&lt;th&gt;状態変化&lt;/th&gt;
&lt;th&gt;向き&lt;/th&gt;
&lt;th&gt;水の具体例&lt;/th&gt;
&lt;/tr&gt;
&lt;/thead&gt;
&lt;tbody&gt;
&lt;tr style="background-color: #ffffff;"&gt;
&lt;td&gt;&lt;strong&gt;融解&lt;/strong&gt;&lt;/td&gt;
&lt;td&gt;固体 → 液体&lt;/td&gt;
&lt;td&gt;氷が溶けて水になる&lt;/td&gt;
&lt;/tr&gt;
&lt;tr style="background-color: #dfffd6;"&gt;
&lt;td&gt;&lt;strong&gt;凝固&lt;/strong&gt;&lt;/td&gt;
&lt;td&gt;液体 → 固体&lt;/td&gt;
&lt;td&gt;水を冷やして氷になる&lt;/td&gt;
&lt;/tr&gt;
&lt;tr style="background-color: #ffffff;"&gt;
&lt;td&gt;&lt;strong&gt;蒸発&lt;/strong&gt;（沸騰を含む）&lt;/td&gt;
&lt;td&gt;液体 → 気体&lt;/td&gt;
&lt;td&gt;水が蒸発して水蒸気になる&lt;/td&gt;
&lt;/tr&gt;
&lt;tr style="background-color: #dfffd6;"&gt;
&lt;td&gt;&lt;strong&gt;凝縮&lt;/strong&gt;&lt;/td&gt;
&lt;td&gt;気体 → 液体&lt;/td&gt;
&lt;td&gt;水蒸気が冷えて水滴になる（コップの外側の水滴など）&lt;/td&gt;
&lt;/tr&gt;
&lt;tr style="background-color: #ffffff;"&gt;
&lt;td&gt;&lt;strong&gt;昇華&lt;/strong&gt;&lt;/td&gt;
&lt;td&gt;固体 ↔ 気体&lt;/td&gt;
&lt;td&gt;ドライアイス（固体 CO₂）がいきなり気体になる など&lt;/td&gt;
&lt;/tr&gt;
&lt;/tbody&gt;
&lt;/table&gt;
&lt;/div&gt;
&lt;p class="mb-0"&gt;どの向きの変化かを&lt;strong&gt;矢印つきでノートに図にしておく&lt;/strong&gt;と、用語問題に強くなります。&lt;/p&gt;
&lt;/div&gt;
&lt;/div&gt;
&lt;p&gt;&lt;!-- 湯気・水蒸気／氷と水・過冷却 --&gt;&lt;/p&gt;
&lt;div class="card shadow-sm mb-4"&gt;
&lt;div class="card-header bg-light"&gt;
&lt;h2 class="h5 mb-0"&gt;湯気と水蒸気／氷と水・過冷却&lt;/h2&gt;
&lt;/div&gt;
&lt;div class="card-body"&gt;
&lt;h3 class="h6"&gt;湯気と水蒸気の違いに注意！&lt;/h3&gt;
&lt;p&gt;やかんからモクモク出ている「湯気」は、実は&lt;strong&gt;液体の水の粒&lt;/strong&gt;です。&lt;br /&gt;
白く見えているのは、細かい水の粒に光が反射しているからです。&lt;/p&gt;
&lt;ul&gt;
&lt;li&gt;&lt;strong&gt;水蒸気&lt;/strong&gt;：気体の水。&lt;strong&gt;目には見えない&lt;/strong&gt;。&lt;/li&gt;
&lt;li&gt;&lt;strong&gt;湯気&lt;/strong&gt;：冷えて&lt;strong&gt;液体の水滴になったもの&lt;/strong&gt;。白く見える。&lt;/li&gt;
&lt;li&gt;やかんの口のすぐ近くの&lt;strong&gt;透明な部分は高温の水蒸気&lt;/strong&gt;なので、絶対に触らない。&lt;/li&gt;
&lt;/ul&gt;
&lt;h3 class="h6 mt-3"&gt;氷と水が混ざっているときの温度&lt;/h3&gt;
&lt;p&gt;水は&lt;strong&gt;0℃で凍り始め&lt;/strong&gt;ます。20℃くらいの水を冷やしていくと、&lt;br /&gt;
一度0℃になり、&lt;strong&gt;氷と水が混ざっているあいだは温度がずっと0℃のまま&lt;/strong&gt;です。&lt;/p&gt;
&lt;div class="row g-3 align-items-start mb-3"&gt;
&lt;div class="col-md-6"&gt;
&lt;ul&gt;
&lt;li&gt;水が氷になるとき、温度を下げるエネルギーが&lt;strong&gt;「状態を変えるため」に使われる&lt;/strong&gt;。&lt;/li&gt;
&lt;li&gt;そのあいだは、温度計の値がしばらく変わらない。&lt;/li&gt;
&lt;li&gt;氷になりきったあと、はじめて0℃より下がっていく。&lt;/li&gt;
&lt;/ul&gt;
&lt;p class="mb-0"&gt;このような「氷と水が混在しているとき温度が変わらない」という現象は、グラフ問題でもよく出題されます。&lt;/p&gt;
&lt;/div&gt;
&lt;div class="col-md-6"&gt;
&lt;div class="text-center mb-2"&gt;&lt;img decoding="async" class="img-fluid" src="https://rika-quest.com/wp-content/uploads/2023/03/画像1-5-1024x675.png" alt="水の温度変化と状態変化のイメージ図" /&gt;&lt;/div&gt;
&lt;p class="small text-muted text-center mb-0"&gt;温度がしばらく横ばいになっている部分が、氷と水が同時に存在しているところです。&lt;/p&gt;
&lt;/div&gt;
&lt;/div&gt;
&lt;h3 class="h6"&gt;過冷却（かれいきゃく）という現象&lt;/h3&gt;
&lt;p&gt;特別な条件では、水が&lt;strong&gt;0℃より低い温度でも液体のまま&lt;/strong&gt;存在することがあります。&lt;br /&gt;
これを&lt;strong&gt;過冷却&lt;/strong&gt;と言います（高校化学レベルの内容ですが、入試問題で名前が出ることがあります）。&lt;/p&gt;
&lt;ul class="mb-0"&gt;
&lt;li&gt;見かけはふつうの水だが、温度は0℃より下。&lt;/li&gt;
&lt;li&gt;ちょっとしたきっかけ（衝撃など）で、&lt;strong&gt;一気に氷になる&lt;/strong&gt;ことがある。&lt;/li&gt;
&lt;li&gt;問題文に「過冷却」という語が出たら、説明をよく読むこと。&lt;/li&gt;
&lt;/ul&gt;
&lt;/div&gt;
&lt;/div&gt;
&lt;p&gt;&lt;!-- 寒剤と吸熱反応 --&gt;&lt;/p&gt;
&lt;div class="card shadow-sm mb-4"&gt;
&lt;div class="card-header bg-light"&gt;
&lt;h2 class="h5 mb-0"&gt;寒剤と吸熱反応──塩＋氷でキンキンに冷える理由&lt;/h2&gt;
&lt;/div&gt;
&lt;div class="card-body"&gt;
&lt;p&gt;アイスクリームづくりなどで登場する、&lt;strong&gt;「氷＋食塩」の組み合わせ&lt;/strong&gt;は代表的な&lt;strong&gt;寒剤&lt;/strong&gt;です。&lt;/p&gt;
&lt;ul&gt;
&lt;li&gt;氷と水に&lt;strong&gt;食塩を加える&lt;/strong&gt;と、食塩が水に溶けるときに&lt;strong&gt;周りの熱をうばう（吸熱反応）&lt;/strong&gt;が起こる。&lt;/li&gt;
&lt;li&gt;その結果、水の温度がどんどん下がり、0℃より低い温度まで&lt;strong&gt;「キンキンに冷やす」&lt;/strong&gt;ことができる。&lt;/li&gt;
&lt;li&gt;この性質を利用して、アイスクリームなどを短時間で冷やし固める。&lt;/li&gt;
&lt;/ul&gt;
&lt;p class="mb-0"&gt;「溶けるときに熱をうばう」という考え方は、高校化学にもつながる重要なテーマです。&lt;br /&gt;
中学受験レベルでは、&lt;strong&gt;食塩が溶けるときは周囲を冷やす＝吸熱反応&lt;/strong&gt;と押さえておきましょう。&lt;/p&gt;
&lt;/div&gt;
&lt;/div&gt;
&lt;p&gt;&lt;!-- まとめ表 --&gt;&lt;/p&gt;
&lt;div class="card shadow-sm mb-4"&gt;
&lt;div class="card-header bg-light"&gt;
&lt;h2 class="h5 mb-0"&gt;固体・液体・気体と状態変化のまとめ&lt;/h2&gt;
&lt;/div&gt;
&lt;div class="card-body"&gt;
&lt;div class="table-responsive mb-3"&gt;
&lt;table class="table table-bordered align-middle"&gt;
&lt;thead style="background-color: #dfffd6;"&gt;
&lt;tr&gt;
&lt;th&gt;ポイント&lt;/th&gt;
&lt;th&gt;内容&lt;/th&gt;
&lt;/tr&gt;
&lt;/thead&gt;
&lt;tbody&gt;
&lt;tr style="background-color: #ffffff;"&gt;
&lt;td&gt;&lt;strong&gt;物質の三態&lt;/strong&gt;&lt;/td&gt;
&lt;td&gt;– &lt;strong&gt;固体&lt;/strong&gt;：分子が規則正しく整列している&lt;br /&gt;
– &lt;strong&gt;液体&lt;/strong&gt;：分子が自由に動きつつまとまりを持つ&lt;br /&gt;
– &lt;strong&gt;気体&lt;/strong&gt;：分子が自由に飛び回る&lt;/td&gt;
&lt;/tr&gt;
&lt;tr style="background-color: #dfffd6;"&gt;
&lt;td&gt;&lt;strong&gt;状態変化&lt;/strong&gt;&lt;/td&gt;
&lt;td&gt;– 融解：固体 → 液体&lt;br /&gt;
– 蒸発：液体 → 気体&lt;br /&gt;
– 凝固：液体 → 固体&lt;br /&gt;
– 凝縮：気体 → 液体&lt;br /&gt;
– 昇華：固体 ↔ 気体&lt;/td&gt;
&lt;/tr&gt;
&lt;tr style="background-color: #ffffff;"&gt;
&lt;td&gt;&lt;strong&gt;重要概念&lt;/strong&gt;&lt;/td&gt;
&lt;td&gt;– &lt;strong&gt;水蒸気&lt;/strong&gt;：気体の水、目に見えない&lt;br /&gt;
– &lt;strong&gt;湯気&lt;/strong&gt;：液体の水の粒&lt;br /&gt;
– &lt;strong&gt;氷水の状態&lt;/strong&gt;：氷と水が混在する時、温度は0℃のまま変化しない&lt;br /&gt;
– &lt;strong&gt;過冷却&lt;/strong&gt;：氷点以下で液体状態が維持される特殊な現象&lt;/td&gt;
&lt;/tr&gt;
&lt;tr style="background-color: #dfffd6;"&gt;
&lt;td&gt;&lt;strong&gt;吸熱反応&lt;/strong&gt;&lt;/td&gt;
&lt;td&gt;– 食塩が水に溶ける時、周囲の熱を吸収して温度を下げる&lt;/td&gt;
&lt;/tr&gt;
&lt;/tbody&gt;
&lt;/table&gt;
&lt;/div&gt;
&lt;p class="mb-0"&gt;「どの状態か」「どの向きの変化か」「熱は出入りしているか」をセットで整理しておくと、&lt;br /&gt;
グラフ問題や文章題に強くなります。&lt;/p&gt;
&lt;/div&gt;
&lt;/div&gt;
&lt;p&gt;&lt;!-- クイズ --&gt;&lt;/p&gt;
&lt;div class="card shadow-sm mb-5"&gt;
&lt;div class="card-header bg-light"&gt;
&lt;h2 class="h5 mb-0"&gt;理解度チェッククイズ（10問）&lt;/h2&gt;
&lt;/div&gt;
&lt;div class="card-body"&gt;
&lt;p&gt;固体・液体・気体と状態変化がしっかり整理できたか、クイズで確認してみましょう。&lt;br /&gt;
各問題の&lt;strong&gt;「正解を見る」ボタン&lt;/strong&gt;をクリックすると解答が表示されます。&lt;/p&gt;
&lt;div class="table-responsive"&gt;
&lt;table class="table table-bordered align-middle"&gt;
&lt;thead style="background-color: #dfffd6;"&gt;
&lt;tr&gt;
&lt;th&gt;問題&lt;/th&gt;
&lt;th&gt;選択肢&lt;/th&gt;
&lt;th&gt;正解を見る&lt;/th&gt;
&lt;/tr&gt;
&lt;/thead&gt;
&lt;tbody&gt;
&lt;tr style="background-color: #ffffff;"&gt;
&lt;td&gt;1. 固体の特徴として正しいものはどれ？&lt;/td&gt;
&lt;td&gt;A. 分子が規則正しく並んでいる&lt;br /&gt;
B. 分子が自由に動き回る&lt;br /&gt;
C. 分子が完全に静止している&lt;br /&gt;
D. 分子が個々に分かれている&lt;/td&gt;
&lt;td&gt;&lt;button class="btn btn-sm btn-success"&gt;&lt;br /&gt;
正解を見る&lt;br /&gt;
&lt;/button&gt;&lt;/p&gt;
&lt;div id="answer1" style="display: none;"&gt;正解: A. 分子が規則正しく並んでいる&lt;/div&gt;
&lt;/td&gt;
&lt;/tr&gt;
&lt;tr style="background-color: #dfffd6;"&gt;
&lt;td&gt;2. 気体の分子の動きは？&lt;/td&gt;
&lt;td&gt;A. 規則正しく動く&lt;br /&gt;
B. 他の分子と結合する&lt;br /&gt;
C. 自由に飛び回る&lt;br /&gt;
D. 固定された位置に留まる&lt;/td&gt;
&lt;td&gt;&lt;button class="btn btn-sm btn-success"&gt;&lt;br /&gt;
正解を見る&lt;br /&gt;
&lt;/button&gt;&lt;/p&gt;
&lt;div id="answer2" style="display: none;"&gt;正解: C. 自由に飛び回る&lt;/div&gt;
&lt;/td&gt;
&lt;/tr&gt;
&lt;tr style="background-color: #ffffff;"&gt;
&lt;td&gt;3. 湯気の正体は何か？&lt;/td&gt;
&lt;td&gt;A. 気体の水&lt;br /&gt;
B. 液体の水粒&lt;br /&gt;
C. 固体の水&lt;br /&gt;
D. 気体と固体の混合物&lt;/td&gt;
&lt;td&gt;&lt;button class="btn btn-sm btn-success"&gt;&lt;br /&gt;
正解を見る&lt;br /&gt;
&lt;/button&gt;&lt;/p&gt;
&lt;div id="answer3" style="display: none;"&gt;正解: B. 液体の水粒&lt;/div&gt;
&lt;/td&gt;
&lt;/tr&gt;
&lt;tr style="background-color: #dfffd6;"&gt;
&lt;td&gt;4. 水の融解温度は？&lt;/td&gt;
&lt;td&gt;A. -10℃&lt;br /&gt;
B. 0℃&lt;br /&gt;
C. 20℃&lt;br /&gt;
D. 100℃&lt;/td&gt;
&lt;td&gt;&lt;button class="btn btn-sm btn-success"&gt;&lt;br /&gt;
正解を見る&lt;br /&gt;
&lt;/button&gt;&lt;/p&gt;
&lt;div id="answer4" style="display: none;"&gt;正解: B. 0℃&lt;/div&gt;
&lt;/td&gt;
&lt;/tr&gt;
&lt;tr style="background-color: #ffffff;"&gt;
&lt;td&gt;5. 昇華はどの状態変化を指す？&lt;/td&gt;
&lt;td&gt;A. 液体 → 気体&lt;br /&gt;
B. 固体 → 気体&lt;br /&gt;
C. 液体 → 固体&lt;br /&gt;
D. 気体 → 液体&lt;/td&gt;
&lt;td&gt;&lt;button class="btn btn-sm btn-success"&gt;&lt;br /&gt;
正解を見る&lt;br /&gt;
&lt;/button&gt;&lt;/p&gt;
&lt;div id="answer5" style="display: none;"&gt;正解: B. 固体 → 気体&lt;/div&gt;
&lt;/td&gt;
&lt;/tr&gt;
&lt;tr style="background-color: #dfffd6;"&gt;
&lt;td&gt;6. 過冷却状態とは？&lt;/td&gt;
&lt;td&gt;A. 水が沸騰している状態&lt;br /&gt;
B. 氷点以下で液体が維持される状態&lt;br /&gt;
C. 水蒸気が凝縮する状態&lt;br /&gt;
D. 固体が溶ける状態&lt;/td&gt;
&lt;td&gt;&lt;button class="btn btn-sm btn-success"&gt;&lt;br /&gt;
正解を見る&lt;br /&gt;
&lt;/button&gt;&lt;/p&gt;
&lt;div id="answer6" style="display: none;"&gt;正解: B. 氷点以下で液体が維持される状態&lt;/div&gt;
&lt;/td&gt;
&lt;/tr&gt;
&lt;tr style="background-color: #ffffff;"&gt;
&lt;td&gt;7. 食塩を水に溶かす時に発生する反応は？&lt;/td&gt;
&lt;td&gt;A. 放熱反応&lt;br /&gt;
B. 吸熱反応&lt;br /&gt;
C. 化学反応&lt;br /&gt;
D. 電解反応&lt;/td&gt;
&lt;td&gt;&lt;button class="btn btn-sm btn-success"&gt;&lt;br /&gt;
正解を見る&lt;br /&gt;
&lt;/button&gt;&lt;/p&gt;
&lt;div id="answer7" style="display: none;"&gt;正解: B. 吸熱反応&lt;/div&gt;
&lt;/td&gt;
&lt;/tr&gt;
&lt;tr style="background-color: #dfffd6;"&gt;
&lt;td&gt;8. 氷と水が混在する時の温度は？&lt;/td&gt;
&lt;td&gt;A. -5℃&lt;br /&gt;
B. 0℃&lt;br /&gt;
C. 10℃&lt;br /&gt;
D. 100℃&lt;/td&gt;
&lt;td&gt;&lt;button class="btn btn-sm btn-success"&gt;&lt;br /&gt;
正解を見る&lt;br /&gt;
&lt;/button&gt;&lt;/p&gt;
&lt;div id="answer8" style="display: none;"&gt;正解: B. 0℃&lt;/div&gt;
&lt;/td&gt;
&lt;/tr&gt;
&lt;tr style="background-color: #ffffff;"&gt;
&lt;td&gt;9. 液体が気体になる現象は？&lt;/td&gt;
&lt;td&gt;A. 凝縮&lt;br /&gt;
B. 蒸発&lt;br /&gt;
C. 凝固&lt;br /&gt;
D. 融解&lt;/td&gt;
&lt;td&gt;&lt;button class="btn btn-sm btn-success"&gt;&lt;br /&gt;
正解を見る&lt;br /&gt;
&lt;/button&gt;&lt;/p&gt;
&lt;div id="answer9" style="display: none;"&gt;正解: B. 蒸発&lt;/div&gt;
&lt;/td&gt;
&lt;/tr&gt;
&lt;tr style="background-color: #dfffd6;"&gt;
&lt;td&gt;10. 湯気に含まれる物質は？&lt;/td&gt;
&lt;td&gt;A. 酸素&lt;br /&gt;
B. 二酸化炭素&lt;br /&gt;
C. 水の粒&lt;br /&gt;
D. 塩素&lt;/td&gt;
&lt;td&gt;&lt;button class="btn btn-sm btn-success"&gt;&lt;br /&gt;
正解を見る&lt;br /&gt;
&lt;/button&gt;&lt;/p&gt;
&lt;div id="answer10" style="display: none;"&gt;正解: C. 水の粒&lt;/div&gt;
&lt;/td&gt;
&lt;/tr&gt;
&lt;/tbody&gt;
&lt;/table&gt;
&lt;/div&gt;
&lt;p&gt;&lt;script&gt;
        // クリック時の表示切り替えは inline onclick で制御しています。
      &lt;/script&gt;&lt;/p&gt;
&lt;/div&gt;
&lt;/div&gt;
&lt;p&gt;&lt;!-- まとめセクション --&gt;&lt;/p&gt;
&lt;div class="card shadow-sm mb-4 border-0" style="background-color: #e8eaf6;"&gt;
&lt;div class="card-body"&gt;
&lt;h2 class="h5 mb-3"&gt;まとめ──「分子の動き」と「熱の出入り」で三態をイメージしよう&lt;/h2&gt;
&lt;ul class="mb-3"&gt;
&lt;li&gt;固体・液体・気体の違いは、&lt;strong&gt;分子の並び方と動き方&lt;/strong&gt;で考える。&lt;/li&gt;
&lt;li&gt;状態が変わるときには&lt;strong&gt;熱の出入り&lt;/strong&gt;があり、融解・凝固・蒸発・凝縮・昇華などの用語で表される。&lt;/li&gt;
&lt;li&gt;湯気は&lt;strong&gt;液体の水の粒&lt;/strong&gt;、水蒸気は&lt;strong&gt;目に見えない気体の水&lt;/strong&gt;という違いに注意。&lt;/li&gt;
&lt;li&gt;氷と水が同時にあるときは、温度が0℃で&lt;strong&gt;しばらく一定&lt;/strong&gt;になる。&lt;/li&gt;
&lt;li&gt;食塩が溶けるときの&lt;strong&gt;吸熱反応&lt;/strong&gt;は、アイスづくりなど身近な現象にも関係している。&lt;/li&gt;
&lt;/ul&gt;
&lt;p class="mb-0"&gt;三態と状態変化は、グラフ・文章・実験結果など、さまざまな形で入試問題に登場します。&lt;br /&gt;
このページの内容を土台にして、教科書や問題集の例題にも触れていきましょう。&lt;/p&gt;
&lt;/div&gt;
&lt;/div&gt;
&lt;p&gt;&lt;!-- 四角のCTA --&gt;&lt;/p&gt;
&lt;div class="mt-4 mb-5"&gt;
&lt;div class="p-4 p-md-4" style="border: 2px solid #1565c0; background-color: #e3f2fd; border-radius: 0;"&gt;
&lt;h2 class="h5 mb-3" style="margin: 0 0 0.75rem 0;"&gt;三態・状態変化を「言葉」と「グラフ」で説明できるようにしよう&lt;/h2&gt;
&lt;p class="mb-3" style="margin: 0 0 1rem 0;"&gt;固体・液体・気体の違いや、融解・蒸発・昇華・過冷却・吸熱反応などのキーワードは、&lt;br /&gt;
ただ覚えるだけでなく、&lt;strong&gt;自分の言葉で説明できるか&lt;/strong&gt;が合否を分けます。&lt;br /&gt;
このページのまとめ表・クイズを使って、&lt;strong&gt;友だちや家族に教えられるレベル&lt;/strong&gt;を目指しましょう。&lt;/p&gt;
&lt;ul class="mb-3" style="padding-left: 1.2rem; margin: 0 0 1rem 0;"&gt;
&lt;li&gt;ノートに「三態の図＋状態変化の矢印」を自分の言葉で書いてみる。&lt;/li&gt;
&lt;li&gt;湯気・水蒸気・氷水・寒剤など、身の回りの現象と結びつけて説明してみる。&lt;/li&gt;
&lt;li&gt;模試や過去問のグラフ問題で、&lt;strong&gt;どの部分がどの状態か&lt;/strong&gt;を読み取る練習をする。&lt;/li&gt;
&lt;/ul&gt;
&lt;div class="text-center"&gt;&lt;a class="btn btn-primary px-4 py-2" style="border-radius: 0;" href="#top"&gt;&lt;br /&gt;
ページの最初からもう一度復習する&lt;br /&gt;
&lt;/a&gt;&lt;/div&gt;
&lt;/div&gt;
&lt;/div&gt;
&lt;/div&gt;
------</t>
  </si>
  <si>
    <t>以下のページは不自然なワードを使用しています。
これらを適切に自然な言葉に置き換えて下さい。
なお、本文の装飾や構造は絶対に変えないでください。
【対象ページURL】
https://rika-quest.com/company/
【検出された不自然ワード】
- 型
【本文】
------
&lt;p&gt;「しゅん吉クエスト」は株式会社アリスメティカジャパンにより運営されております。&lt;/p&gt;
&lt;h2&gt;会社概要&lt;/h2&gt;
&lt;h3&gt;社名&lt;/h3&gt;
&lt;p&gt;株式会社アリスメティカジャパン&lt;br /&gt;
Arithmetica Japan Co., Ltd.&lt;/p&gt;
&lt;p&gt;&lt;a href="http://arithmetica.jp/wp/wp-content/uploads/2016/08/yoko.png" rel="attachment wp-att-737"&gt;&lt;img decoding="async" class="alignnone size-medium wp-image-737" src="http://arithmetica.jp/wp/wp-content/uploads/2016/08/yoko-300x64.png" alt="yoko" width="300" height="64" /&gt;&lt;/a&gt;&lt;/p&gt;
&lt;h3&gt;本社&lt;/h3&gt;
&lt;p&gt;〒160-0004&lt;br /&gt;
東京都新宿区四谷１－７　装美ビル301&lt;br /&gt;
Tel：&lt;span data-cwtag="03-4400-2879"&gt;03-4400-2879&lt;/span&gt;&lt;/p&gt;
&lt;h3&gt;代表者&lt;/h3&gt;
&lt;p&gt;代表取締役　夏井　一成&lt;/p&gt;
&lt;h3&gt;設立&lt;/h3&gt;
&lt;p&gt;2016年8月2日&lt;/p&gt;
&lt;h3&gt;資本金&lt;/h3&gt;
&lt;p&gt;1,000,000円&lt;/p&gt;
&lt;h3&gt;事業内容&lt;/h3&gt;
&lt;h5&gt;教室運営事業&lt;/h5&gt;
&lt;p&gt;「中学受験専門　夏井算数塾」…中学受験算数の完全１対１教室型個別指導・オンライン個別指導塾&lt;/p&gt;
&lt;p&gt;&lt;a href="https://natsui-sansu-juku.com/"&gt;&lt;img decoding="async" src="https://arithmetica.jp/wp/wp-content/uploads/2019/06/9a60f8b1f9dfa7afc66bd387de75f55d.jpg" /&gt;&lt;/a&gt;&lt;/p&gt;
&lt;p&gt;「受験国語専門　読解ラボ東京」…受験国語専門の完全１対１個別指導・少数集団授業の指導塾&lt;/p&gt;
&lt;p&gt;&lt;a href="http://dokkai-labo.tokyo/"&gt;&lt;img decoding="async" src="https://arithmetica.jp/wp/wp-content/uploads/2019/06/tate_100.jpg" /&gt;&lt;/a&gt;&lt;/p&gt;
&lt;p&gt;「中高一貫校専門塾エスコット(Escot)～定期試験対策から大学受験指導まで～」…中高一貫校専門の英語・数学・国語の完全１対１個別指導塾&lt;/p&gt;
&lt;p&gt;&lt;a href="https://juku-escot.com/"&gt;&lt;img decoding="async" src="https://arithmetica.jp/wp/wp-content/uploads/2019/06/tate_100-1.jpg" /&gt;&lt;/a&gt;&lt;/p&gt;
&lt;p&gt;「受験社会専門塾　令和」…受験社会専門の完全１対１の個別指導塾&lt;/p&gt;
&lt;p&gt;&lt;a href="http://jukureiwa.com/"&gt;&lt;img decoding="async" src="https://arithmetica.jp/wp/wp-content/uploads/2019/06/END_tate_ver2_100.jpg" /&gt;&lt;/a&gt;&lt;/p&gt;
&lt;p&gt;「古典専門塾　かきつばた」…完全１対１の古文・漢文個別指導塾&lt;/p&gt;
&lt;p&gt;&lt;a href="https://koten-kakitsubata.jp/"&gt;&lt;img decoding="async" class="alignnone size-full wp-image-31726" src="https://natsui-sansu-juku.com/wp-content/uploads/2023/08/tate_400-300x300-150x150-2.jpg" alt="" width="120" height="120" /&gt;&lt;/a&gt;&lt;/p&gt;
&lt;p&gt;「受験英語専門ゼミ　Re-Write」…受験英語塾&lt;/p&gt;
&lt;p&gt;&lt;a href="https://eigo-rewrite.com/"&gt;&lt;img decoding="async" class="alignnone size-full wp-image-31731" src="https://natsui-sansu-juku.com/wp-content/uploads/2023/08/logo_tate-150x145-2.png" alt="" width="110" height="105" /&gt;&lt;/a&gt;&lt;/p&gt;
&lt;p&gt;「英語教室サポート」&amp;#8230;英語専門塾&lt;/p&gt;
&lt;p&gt;&lt;a href="https://eng-support.com/"&gt;&lt;img loading="lazy" decoding="async" class="alignnone size-full wp-image-31732" src="https://natsui-sansu-juku.com/wp-content/uploads/2023/08/tate-140x150-2.jpg" alt="" width="110" height="117" /&gt;&lt;/a&gt;&lt;/p&gt;
&lt;p&gt;基礎力Stadium「国語のトリガー」&amp;#8230;国語が苦手な受験生専門の塾&lt;/p&gt;
&lt;p&gt;&lt;a href="https://www.kokugo-trigger.com/"&gt;&lt;img loading="lazy" decoding="async" class="alignnone size-full wp-image-31729" src="https://natsui-sansu-juku.com/wp-content/uploads/2023/08/79255d4610bbb2a3d7a6e3db7684429c-150x126-1.jpg" alt="" width="120" height="100" /&gt;&lt;/a&gt;&lt;/p&gt;
&lt;p&gt;受験理科専門塾「しゅん吉クエスト」&amp;#8230;理科嫌いの受験生専門の塾&lt;/p&gt;
&lt;h5&gt;&lt;a href="https://rika-quest.com/"&gt;&lt;img loading="lazy" decoding="async" class="alignnone size-full wp-image-31730" src="https://natsui-sansu-juku.com/wp-content/uploads/2023/08/f9b7b40f610cc17630bfbf2a0b33e416-150x132-1.jpg" alt="" width="120" height="105" /&gt;&lt;/a&gt;&lt;/h5&gt;
&lt;h5&gt;受験教育WEBサービス事業&lt;/h5&gt;
&lt;p&gt;「夏井算数塾WEB　～最速の算数講義～」…中学受験のために算数を学習する小学生の「より具体的な悩み」を解決するためのWEB講義サイト&lt;/p&gt;
&lt;p&gt;&lt;a href="https://filmuy.com/arithmetica/"&gt;&lt;img decoding="async" src="http://dokkai-labo.tokyo/wp-content/uploads/2016/12/4a332f05ade4ac7bb3c46c472cb5eac8-300x75.jpg" alt="4a332f05ade4ac7bb3c46c472cb5eac8" /&gt;&lt;/a&gt;&lt;/p&gt;
&lt;h5&gt;受験指導サポート事業&lt;/h5&gt;
&lt;p&gt;中学受験国語の指導法に苦戦している先生方のためのコーチングプログラム&lt;br /&gt;
&lt;a href="https://arithmetica.jp/support/" target="_blank" rel="noopener noreferrer"&gt;詳細はこちら&lt;/a&gt;&lt;/p&gt;
&lt;section class="veu_cta" id="veu_cta-405"&gt;&lt;h1 class="cta_title"&gt;開講講座&lt;/h1&gt;&lt;div class="cta_body"&gt;&lt;div class="cta_body_image cta_body_image_right"&gt;&lt;a href="https://rika-quest.com/kouza/" target="_blank"&gt;&lt;img width="512" height="512" src="https://rika-quest.com/wp-content/uploads/2021/07/cropped-しゅん吉クエスト正方形.jpg" class="attachment-large size-large" alt="" srcset="https://rika-quest.com/wp-content/uploads/2021/07/cropped-しゅん吉クエスト正方形.jpg 512w, https://rika-quest.com/wp-content/uploads/2021/07/cropped-しゅん吉クエスト正方形-300x300.jpg 300w, https://rika-quest.com/wp-content/uploads/2021/07/cropped-しゅん吉クエスト正方形-150x150.jpg 150w, https://rika-quest.com/wp-content/uploads/2021/07/cropped-しゅん吉クエスト正方形-270x270.jpg 270w, https://rika-quest.com/wp-content/uploads/2021/07/cropped-しゅん吉クエスト正方形-192x192.jpg 192w, https://rika-quest.com/wp-content/uploads/2021/07/cropped-しゅん吉クエスト正方形-180x180.jpg 180w, https://rika-quest.com/wp-content/uploads/2021/07/cropped-しゅん吉クエスト正方形-32x32.jpg 32w" sizes="(max-width: 512px) 100vw, 512px" /&gt;&lt;/a&gt;&lt;/div&gt;&lt;div class="cta_body_txt image_exist"&gt;この講座は、物理、化学、生物、地学の各分野に分かれており、基本的な知識と問題解決スキルを向上させるための指導を行います。物理では基本原理を理解し、計算力を高め、化学では暗記と計算のバランスを取り、生物では視覚的な学習と問題解決力を強化し、地学では単位系や専門用語の理解、図や表の活用を重視します。過去問演習講座では過去問に焦点を当て、問題解決スキルを養います。全体的に、各分野の知識を深め、受験に備える準備を行います。&lt;/div&gt;&lt;div class="cta_body_link"&gt;&lt;a href="https://rika-quest.com/kouza/" class="btn btn-primary btn-block btn-lg" target="_blank"&gt;開講講座&lt;/a&gt;&lt;/div&gt;&lt;/div&gt;&lt;!--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</si>
  <si>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https://rika-quest.com/kouza/
【検出された不自然ワード】
- 手順
【本文】
------
&lt;p&gt;当塾では、生徒一人ひとりのニーズに合わせた&lt;strong style="color: #336600;"&gt;多様な講座&lt;/strong&gt;をご用意しています。&lt;strong style="color: #336600;"&gt;物理、化学、生物、地学&lt;/strong&gt;といった理系科目を中心に、&lt;strong style="color: #336600;"&gt;基礎から応用まで丁寧に指導&lt;/strong&gt;。すべての講座が&lt;strong style="color: #336600;"&gt;オンライン受講&lt;/strong&gt;に対応し、&lt;strong style="color: #336600;"&gt;電子黒板&lt;/strong&gt;を活用した高い視認性と即応性で学びをサポートします。これにより、自宅でも教室と同等の授業クオリティで、集中して学習に取り組むことが可能です。&lt;/p&gt;
&lt;p&gt;講座の選び方や当塾の指導方針など、しゅん吉クエストの全体像は&lt;a href="https://rika-quest.com/"&gt;全体像はこちら&lt;/a&gt;でご確認いただけます。&lt;/p&gt;
&lt;p&gt;各分野の学習ポイントや用語整理は、&lt;a href="https://rika-quest.com/column/"&gt;中学受験理科コラム一覧&lt;/a&gt;でもまとめて確認できます。分野ごとの「つまずきやすい論点」と「引っ掛かりポイント」を先に押さえたい場合は、&lt;a href="https://rika-quest.com/column/physics/" target="_blank" rel="noopener"&gt;中学受験理科の物理分野（単位換算・条件整理・図の分解）&lt;/a&gt;もあわせて参照してください。&lt;/p&gt;
&lt;h2 id="物理攻略講座"&gt;物理攻略講座&lt;/h2&gt;
&lt;p&gt;物理の基礎から応用まで、つまずきやすいポイントを押さえつつ、計算力と理解力を伸ばす講座です。単位変換や条件の多い問題にも対応できるよう徹底指導し、反復演習で自信を養います。&lt;/p&gt;
&lt;details style="padding: 10px; border-radius: 5px;"&gt;
&lt;summary style="background-color: #006600; color: white; padding: 5px; border-radius: 5px;"&gt;もっと見る&lt;/summary&gt;
&lt;div style="background-color: #ccffcc; padding: 15px; border-radius: 5px;"&gt;
&lt;p&gt;物理分野の特徴と引っ掛かりやすいポイントについて、特に「単位変換」や「複雑な条件の問題」に注意が必要です。キロやマイクロといった単位のズレに気をつけ、天秤や滑車の問題では条件を一つずつ紐解きながら進めることが重要です。また、単なる暗記に頼らず、繰り返し計算練習を行うことで本質的な理解を深めます。&lt;/p&gt;
&lt;p&gt;講座では生徒さんのタイプに合わせた指導を行い、物理を暗記科目と感じる生徒さんにも計算と実践を通じて理解力を高めます。高いレベルでのアウトプットを重視し、計算力強化をサポートします。分野別の学習方針（失点を止める観点の整理）は、&lt;a href="https://rika-quest.com/column/physics/" target="_blank" rel="noopener"&gt;中学受験理科の物理分野｜単位換算・条件整理・図の分解で失点を止める&lt;/a&gt;でも確認できます。&lt;/p&gt;
&lt;div style="background-color: #ccffcc; padding: 10px; border-radius: 5px;"&gt;
&lt;p&gt;ぜひ下記の動画もご覧いただき、物理の学習に役立ててください。&lt;/p&gt;
&lt;p&gt;&lt;iframe src="https://www.youtube.com/embed/39gl8gbxvj4" width="560" height="315" frameborder="0" allowfullscreen="allowfullscreen"&gt;&lt;/iframe&gt;&lt;/p&gt;
&lt;/div&gt;
&lt;/div&gt;
&lt;/details&gt;
&lt;h2 id="化学攻略講座"&gt;化学攻略講座&lt;/h2&gt;
&lt;p&gt;化学の暗記と計算分野をバランスよく学び、基礎知識と応用力を伸ばす講座です。暗記が得意な生徒さんも、計算が得意な生徒さんも、それぞれの特性に合わせた指導で自信を養います。&lt;/p&gt;
&lt;details style="padding: 10px; border-radius: 5px;"&gt;
&lt;summary style="background-color: #006600; color: white; padding: 5px; border-radius: 5px;"&gt;もっと見る&lt;/summary&gt;
&lt;div style="background-color: #ccffcc; padding: 15px; border-radius: 5px;"&gt;
&lt;p&gt;化学分野では、「単位の変換」や「暗記と計算のバランス」が特に重要です。暗記科目としての要素も強い一方で、割合計算や溶解度の計算といった算数の知識も必要となります。算数が得意な生徒さんは計算系に強く、逆に苦手な生徒さんは暗記に優れた傾向があるため、それぞれの強みを活かした学習が大切です。&lt;/p&gt;
&lt;p&gt;また、実験の理解を深めることで、問題文の意図や条件を把握しやすくなり、解答に必要な流れを理解する力が向上します。実際に実験を見たり体験したりすることが、問題の解釈や解答スキルに役立ちます。化学分野の「引っ掛かりポイント」を先に整理したい場合は、&lt;a href="https://rika-quest.com/column/chemistry/" target="_blank" rel="noopener"&gt;化学分野の特徴と引っ掛かりポイント【動画解説】&lt;/a&gt;もあわせてご覧ください。&lt;/p&gt;
&lt;div style="background-color: #ccffcc; padding: 10px; border-radius: 5px;"&gt;
&lt;p&gt;ぜひ下記の動画もご覧いただき、化学の学習に役立ててください。&lt;/p&gt;
&lt;p&gt;&lt;iframe src="https://www.youtube.com/embed/iUcawzeOebM" width="560" height="315" frameborder="0" allowfullscreen="allowfullscreen"&gt;&lt;/iframe&gt;&lt;/p&gt;
&lt;/div&gt;
&lt;/div&gt;
&lt;/details&gt;
&lt;h2 id="生物攻略講座"&gt;生物攻略講座&lt;/h2&gt;
&lt;p&gt;生物分野は知識量勝負のため、効果的な暗記法と応用力が重要です。暗記すべきポイントを体系的に整理し、実験問題にも対応できる理解力を養います。&lt;/p&gt;
&lt;details style="padding: 10px; border-radius: 5px;"&gt;
&lt;summary style="background-color: #006600; color: white; padding: 5px; border-radius: 5px;"&gt;もっと見る&lt;/summary&gt;
&lt;div style="background-color: #ccffcc; padding: 15px; border-radius: 5px;"&gt;
&lt;p&gt;生物分野は、社会科に近い「知識量が重要」な分野です。しかし単なる暗記ではなく、知識をどのように活用するかが試される「実験系問題」が多く出題されます。特に、対照実験やホルモンの働きなど、生物の現象を理解し、問題に応用する力が大切です。&lt;/p&gt;
&lt;p&gt;当塾では、生物の知識を「フォルダ」ごとに整理する学習法を用い、体系的に理解できるようサポートしています。また、授業では具体例を交えながら知識の本質を伝え、楽しみながら学べる環境づくりを重視しています。生物分野の「頻出論点」と「引っ掛かり」をまとめて確認したい場合は、&lt;a href="https://rika-quest.com/column/creature/" target="_blank" rel="noopener"&gt;生物分野の特徴と引っ掛かりポイント【動画解説】&lt;/a&gt;も参考になります。&lt;/p&gt;
&lt;div style="background-color: #ccffcc; padding: 10px; border-radius: 5px; text-align: center;"&gt;
&lt;p&gt;ぜひ下記の動画もご覧いただき、生物の学習に役立ててください。&lt;/p&gt;
&lt;div style="background-color: #ccffcc; padding: 15px; display: inline-block; border-radius: 5px;"&gt;&lt;iframe src="https://www.youtube.com/embed/YiJ-m-_fNbc" width="560" height="315" frameborder="0" allowfullscreen="allowfullscreen"&gt;&lt;/iframe&gt;&lt;/div&gt;
&lt;/div&gt;
&lt;/div&gt;
&lt;/details&gt;
&lt;h2 id="地学攻略講座"&gt;地学攻略講座&lt;/h2&gt;
&lt;p&gt;地学分野は知識と計算が半々のため、バランスの良い学習が求められます。特に空間認識が必要な天体や、図や表を活用したアウトプット練習に重点を置いて指導しています。&lt;/p&gt;
&lt;details style="padding: 10px; border-radius: 5px;"&gt;
&lt;summary style="background-color: #006600; color: white; padding: 5px; border-radius: 5px;"&gt;もっと見る&lt;/summary&gt;
&lt;div style="background-color: #ccffcc; padding: 15px; border-radius: 5px;"&gt;
&lt;p&gt;地学分野は、知識と計算の両方が重要で、特に天体の空間的な動きや地震・地層の用語理解が求められます。天体分野では三次元の動きを把握する力が必要となり、地球儀やアプリを活用することで、立体的な理解を促進しています。&lt;/p&gt;
&lt;p&gt;また、地震や天気の問題では、図や表を用いながら「ワード化」する力が重要です。図で現象を理解するだけでなく、記述問題への対応力を養うため、図や文章を使って言葉で表現できるよう指導を行っています。地学分野の「全体像」と「引っ掛かりポイント」を先に確認したい場合は、&lt;a href="https://rika-quest.com/column/geoscience/" target="_blank" rel="noopener"&gt;地学分野の特徴と引っ掛かりポイント【動画解説】&lt;/a&gt;もあわせてご覧ください。&lt;/p&gt;
&lt;div style="background-color: #ccffcc; padding: 10px; border-radius: 5px; text-align: center;"&gt;
&lt;p&gt;ぜひ下記の動画もご覧いただき、地学の学習に役立ててください。&lt;/p&gt;
&lt;div style="background-color: #ccffcc; padding: 15px; display: inline-block; border-radius: 5px;"&gt;&lt;iframe loading="lazy" src="https://www.youtube.com/embed/UxcqwSxWlVY" width="560" height="315" frameborder="0" allowfullscreen="allowfullscreen"&gt;&lt;/iframe&gt;&lt;/div&gt;
&lt;/div&gt;
&lt;/div&gt;
&lt;/details&gt;
&lt;h2 id="過去問演習講座"&gt;過去問演習講座&lt;/h2&gt;
&lt;p&gt;過去問演習講座では、実際の入試問題に取り組みながら、解き方のコツやポイントを学びます。自分の弱点を知り、過去問を通じて効率よく学力を高めることができます。&lt;/p&gt;
&lt;details style="padding: 10px; border-radius: 5px;"&gt;
&lt;summary style="background-color: #006600; color: white; padding: 5px; border-radius: 5px;"&gt;もっと見る&lt;/summary&gt;
&lt;div style="background-color: #ccffcc; padding: 15px; border-radius: 5px;"&gt;
&lt;p&gt;過去問演習講座は、志望校の入試問題に慣れることで、出題傾向を理解し、解答への自信を深めていくことを目的としています。実際の入試問題を使うことで、難易度や出題形式に慣れるだけでなく、自分の強みや弱点を知ることができます。&lt;/p&gt;
&lt;p&gt;この講座では、問題を解いた後に解説を行い、どのように考えたかを振り返ります。自分の解き方を見直すことで、「どこでミスをしたのか」「もっと効率よく解ける方法は何か」といったポイントを整理し、次回に活かせるようにサポートします。また、同じタイプの問題が再び出たときに自力で解けるように、出題パターンや考え方を身につけていきます。&lt;/p&gt;
&lt;p&gt;当講座を通じて、過去問を解くことが単なる演習にとどまらず、確実な実力向上につながるよう、丁寧にサポートしています。入試に向けた実践力を一緒に身につけましょう。&lt;/p&gt;
&lt;/div&gt;
&lt;/details&gt;
&lt;h2&gt;オンライン指導&lt;/h2&gt;
&lt;p&gt;当塾の全ての講座は、オンラインでも受講が可能です。生徒さん一人ひとりが安心して集中できる環境で、教室と同じクオリティの授業を提供しています。&lt;/p&gt;
&lt;details style="padding: 10px; border-radius: 5px;"&gt;
&lt;summary style="background-color: #006600; color: white; padding: 5px; border-radius: 5px;"&gt;もっと見る&lt;/summary&gt;
&lt;div style="background-color: #ccffcc; padding: 15px; border-radius: 5px;"&gt;
&lt;p&gt;オンライン指導では、電子黒板や双方向通信を使い、対面授業に近い形で進められるよう工夫しています。生徒さんが自宅から受講できるため、通学にかかる時間や体力を節約でき、慣れた環境でリラックスして授業に集中することが可能です。&lt;/p&gt;
&lt;p&gt;さらに、手元の作業がはっきり確認できるため、講師がリアルタイムでつまずきやすいポイントを見つけ、的確なサポートを行います。また、通塾の必要がないため、保護者の方の送迎の負担も軽減され、スムーズな学習を実現します。&lt;/p&gt;
&lt;p&gt;当塾のオンライン指導は、場所を問わず質の高い学びを提供し、生徒さんの学習効率を最大限に高めます。ぜひオンライン指導を通じて、柔軟で効果的な学習をご体験ください。&lt;/p&gt;
&lt;/div&gt;
&lt;/details&gt;
&lt;h2&gt;受講までの流れ&lt;/h2&gt;
&lt;p&gt;当塾のオンライン個別指導の受講プロセスは、事前ヒアリングから始まり、トライアル指導を経て、正式なご契約と指導開始へと進みます。安心してご利用いただけるよう、手順ごとに丁寧にサポートいたします。&lt;/p&gt;
&lt;table style="width: 100%; border-collapse: collapse;"&gt;
&lt;tbody&gt;
&lt;tr style="background-color: #7bb661; color: white;"&gt;
&lt;th style="padding: 15px; text-align: left;" width="40%"&gt;ステップ&lt;/th&gt;
&lt;th style="padding: 15px; text-align: left;" width="60%"&gt;内容&lt;/th&gt;
&lt;/tr&gt;
&lt;tr style="background-color: white;"&gt;
&lt;td style="padding: 15px; border: 1px solid #ddd;"&gt;&lt;strong&gt;1. 事前ヒアリング&lt;/strong&gt;&lt;/td&gt;
&lt;td style="padding: 15px; border: 1px solid #ddd;"&gt;保護者様からの情報を基に、大まかな指導計画を提示します。&lt;/td&gt;
&lt;/tr&gt;
&lt;tr style="background-color: #f0ffe6;"&gt;
&lt;td style="padding: 15px; border: 1px solid #ddd;"&gt;&lt;strong&gt;2. トライアル指導&lt;/strong&gt;&lt;/td&gt;
&lt;td style="padding: 15px; border: 1px solid #ddd;"&gt;事前ヒアリングの情報をもとに指導を行い、指導計画をブラッシュアップし、再度提示します。&lt;/td&gt;
&lt;/tr&gt;
&lt;tr style="background-color: white;"&gt;
&lt;td style="padding: 15px; border: 1px solid #ddd;"&gt;&lt;strong&gt;3. ご契約&lt;/strong&gt;&lt;/td&gt;
&lt;td style="padding: 15px; border: 1px solid #ddd;"&gt;指導計画にご納得いただいたら、入塾手続きを進めます。&lt;/td&gt;
&lt;/tr&gt;
&lt;tr style="background-color: #f0ffe6;"&gt;
&lt;td style="padding: 15px; border: 1px solid #ddd;"&gt;&lt;strong&gt;4. 指導開始&lt;/strong&gt;&lt;/td&gt;
&lt;td style="padding: 15px; border: 1px solid #ddd;"&gt;ご契約時に決定した曜日/時間で指導を開始します。&lt;/td&gt;
&lt;/tr&gt;
&lt;/tbody&gt;
&lt;/table&gt;
&lt;h2&gt;必要な機材&lt;/h2&gt;
&lt;p&gt;オンライン指導のため、以下の機材をご準備ください。&lt;/p&gt;
&lt;ul&gt;
&lt;li&gt;ＰＣ+スマートフォン、もしくは、タブレット+スマートフォン&lt;/li&gt;
&lt;li&gt;プリンター（お近くのコンビニ等での印刷も可能です）&lt;/li&gt;
&lt;/ul&gt;
&lt;h2&gt;指導料&lt;/h2&gt;
&lt;table style="width: 100%; border-collapse: collapse;"&gt;
&lt;tbody&gt;
&lt;tr style="background-color: #7bb661; color: white;"&gt;
&lt;th style="padding: 15px; text-align: left;" width="20%"&gt;項目&lt;/th&gt;
&lt;th style="padding: 15px; text-align: left;" width="30%"&gt;料金&lt;/th&gt;
&lt;th style="padding: 15px; text-align: left;" width="50%"&gt;詳細&lt;/th&gt;
&lt;/tr&gt;
&lt;tr style="background-color: white;"&gt;
&lt;td style="padding: 15px; border: 1px solid #ddd;"&gt;&lt;strong&gt;トライアル&lt;br /&gt;
指導料&lt;/strong&gt;&lt;/td&gt;
&lt;td style="padding: 15px; border: 1px solid #ddd;"&gt;10,000円/90分&lt;br /&gt;
(税込)&lt;/td&gt;
&lt;td style="padding: 15px; border: 1px solid #ddd;"&gt;他塾様でいう「&lt;span style="color: #7bb661;"&gt;体験講座&lt;/span&gt;」の位置づけですので、通常より安価に設定させていただいております。&lt;/td&gt;
&lt;/tr&gt;
&lt;tr style="background-color: #f0ffe6;"&gt;
&lt;td style="padding: 15px; border: 1px solid #ddd;"&gt;&lt;strong&gt;入塾金&lt;/strong&gt;&lt;/td&gt;
&lt;td style="padding: 15px; border: 1px solid #ddd;"&gt;22,000円&lt;br /&gt;
(税込)&lt;/td&gt;
&lt;td style="padding: 15px; border: 1px solid #ddd;"&gt;入塾手続の際に頂戴致します。また、その時点・もしくは過去在籍されていた生徒さんの兄弟姉妹の場合には、&lt;span style="color: #7bb661;"&gt;全額免除&lt;/span&gt;させて頂きます。&lt;/td&gt;
&lt;/tr&gt;
&lt;tr style="background-color: white;"&gt;
&lt;td style="padding: 15px; border: 1px solid #ddd;"&gt;&lt;strong&gt;指導料&lt;/strong&gt;&lt;/td&gt;
&lt;td style="padding: 15px; border: 1px solid #ddd;"&gt;18,150円/1コマ(110分)&lt;br /&gt;
(税込)&lt;/td&gt;
&lt;td style="padding: 15px; border: 1px solid #ddd;"&gt;前払い制です。指導予定回数分を前月20日に集計し請求書を発行しますので、&lt;span style="color: #7bb661;"&gt;前月末まで&lt;/span&gt;にお支払いください。&lt;/td&gt;
&lt;/tr&gt;
&lt;/tbody&gt;
&lt;/table&gt;
&lt;h2&gt;お問い合わせ&lt;/h2&gt;
&lt;div class="wpcf7 no-js" id="wpcf7-f60-p17-o1" lang="ja" dir="ltr" data-wpcf7-id="60"&gt;
&lt;div class="screen-reader-response"&gt;&lt;p role="status" aria-live="polite" aria-atomic="true"&gt;&lt;/p&gt; &lt;ul&gt;&lt;/ul&gt;&lt;/div&gt;
&lt;form action="/kouza/#wpcf7-f60-p17-o1" method="post" class="wpcf7-form init" aria-label="コンタクトフォーム" novalidate="novalidate" data-status="init"&gt;
&lt;div style="display: none;"&gt;
&lt;input type="hidden" name="_wpcf7" value="60" /&gt;
&lt;input type="hidden" name="_wpcf7_version" value="6.0.1" /&gt;
&lt;input type="hidden" name="_wpcf7_locale" value="ja" /&gt;
&lt;input type="hidden" name="_wpcf7_unit_tag" value="wpcf7-f60-p17-o1" /&gt;
&lt;input type="hidden" name="_wpcf7_container_post" value="17" /&gt;
&lt;input type="hidden" name="_wpcf7_posted_data_hash" value="" /&gt;
&lt;input type="hidden" name="_wpcf7_recaptcha_response" value="" /&gt;
&lt;/div&gt;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&lt;p&gt;電話番号(必須)&lt;br /&gt;
&lt;span class="wpcf7-form-control-wrap" data-name="tel-572"&gt;&lt;input size="40" maxlength="400" class="wpcf7-form-control wpcf7-tel wpcf7-validates-as-required wpcf7-text wpcf7-validates-as-tel" aria-required="true" aria-invalid="false" value="" type="tel" name="tel-572" /&gt;&lt;/span&gt;
&lt;/p&gt;
&lt;p&gt;コース選択(必須)&lt;br /&gt;
&lt;span class="wpcf7-form-control-wrap" data-name="checkbox-511"&gt;&lt;span class="wpcf7-form-control wpcf7-checkbox wpcf7-validates-as-required"&gt;&lt;span class="wpcf7-list-item first"&gt;&lt;span class="wpcf7-list-item-label"&gt;物理攻略講座&lt;/span&gt;&lt;input type="checkbox" name="checkbox-511[]" value="物理攻略講座" /&gt;&lt;/span&gt;&lt;span class="wpcf7-list-item"&gt;&lt;span class="wpcf7-list-item-label"&gt;化学攻略講座&lt;/span&gt;&lt;input type="checkbox" name="checkbox-511[]" value="化学攻略講座" /&gt;&lt;/span&gt;&lt;span class="wpcf7-list-item"&gt;&lt;span class="wpcf7-list-item-label"&gt;生物攻略講座&lt;/span&gt;&lt;input type="checkbox" name="checkbox-511[]" value="生物攻略講座" /&gt;&lt;/span&gt;&lt;span class="wpcf7-list-item"&gt;&lt;span class="wpcf7-list-item-label"&gt;地学攻略講座&lt;/span&gt;&lt;input type="checkbox" name="checkbox-511[]" value="地学攻略講座" /&gt;&lt;/span&gt;&lt;span class="wpcf7-list-item last"&gt;&lt;span class="wpcf7-list-item-label"&gt;過去問演習講座&lt;/span&gt;&lt;input type="checkbox" name="checkbox-511[]" value="過去問演習講座" /&gt;&lt;/span&gt;&lt;/span&gt;&lt;/span&gt;
&lt;/p&gt;
&lt;p&gt;受講スタイル(必須)&lt;br /&gt;
&lt;span class="wpcf7-form-control-wrap" data-name="checkbox-387"&gt;&lt;span class="wpcf7-form-control wpcf7-checkbox wpcf7-validates-as-required"&gt;&lt;span class="wpcf7-list-item first"&gt;&lt;span class="wpcf7-list-item-label"&gt;教室&lt;/span&gt;&lt;input type="checkbox" name="checkbox-387[]" value="教室" /&gt;&lt;/span&gt;&lt;span class="wpcf7-list-item last"&gt;&lt;span class="wpcf7-list-item-label"&gt;オンライン&lt;/span&gt;&lt;input type="checkbox" name="checkbox-387[]" value="オンライン" /&gt;&lt;/span&gt;&lt;/span&gt;&lt;/span&gt;
&lt;/p&gt;
&lt;p&gt;&lt;label&gt; 備考&lt;br /&gt;
&lt;span class="wpcf7-form-control-wrap" data-name="your-message"&gt;&lt;textarea cols="40" rows="10" maxlength="2000" class="wpcf7-form-control wpcf7-textarea" aria-invalid="false" name="your-message"&gt;&lt;/textarea&gt;&lt;/span&gt; &lt;/label&gt;
&lt;/p&gt;
&lt;p&gt;[anr_nocaptcha g-recaptcha-response]
&lt;/p&gt;
&lt;p&gt;&lt;input class="wpcf7-form-control wpcf7-submit has-spinner" type="submit" value="送信" /&gt;
&lt;/p&gt;&lt;div class="wpcf7-response-output" aria-hidden="true"&gt;&lt;/div&gt;
&lt;/form&gt;
&lt;/div&gt;
&lt;section class="veu_cta" id="veu_cta-405"&gt;&lt;h1 class="cta_title"&gt;開講講座&lt;/h1&gt;&lt;div class="cta_body"&gt;&lt;div class="cta_body_image cta_body_image_right"&gt;&lt;a href="https://rika-quest.com/kouza/" target="_blank"&gt;&lt;img width="512" height="512" src="https://rika-quest.com/wp-content/uploads/2021/07/cropped-しゅん吉クエスト正方形.jpg" class="attachment-large size-large" alt="" srcset="https://rika-quest.com/wp-content/uploads/2021/07/cropped-しゅん吉クエスト正方形.jpg 512w, https://rika-quest.com/wp-content/uploads/2021/07/cropped-しゅん吉クエスト正方形-300x300.jpg 300w, https://rika-quest.com/wp-content/uploads/2021/07/cropped-しゅん吉クエスト正方形-150x150.jpg 150w, https://rika-quest.com/wp-content/uploads/2021/07/cropped-しゅん吉クエスト正方形-270x270.jpg 270w, https://rika-quest.com/wp-content/uploads/2021/07/cropped-しゅん吉クエスト正方形-192x192.jpg 192w, https://rika-quest.com/wp-content/uploads/2021/07/cropped-しゅん吉クエスト正方形-180x180.jpg 180w, https://rika-quest.com/wp-content/uploads/2021/07/cropped-しゅん吉クエスト正方形-32x32.jpg 32w" sizes="(max-width: 512px) 100vw, 512px" /&gt;&lt;/a&gt;&lt;/div&gt;&lt;div class="cta_body_txt image_exist"&gt;この講座は、物理、化学、生物、地学の各分野に分かれており、基本的な知識と問題解決スキルを向上させるための指導を行います。物理では基本原理を理解し、計算力を高め、化学では暗記と計算のバランスを取り、生物では視覚的な学習と問題解決力を強化し、地学では単位系や専門用語の理解、図や表の活用を重視します。過去問演習講座では過去問に焦点を当て、問題解決スキルを養います。全体的に、各分野の知識を深め、受験に備える準備を行います。&lt;/div&gt;&lt;div class="cta_body_link"&gt;&lt;a href="https://rika-quest.com/kouza/" class="btn btn-primary btn-block btn-lg" target="_blank"&gt;開講講座&lt;/a&gt;&lt;/div&gt;&lt;/div&gt;&lt;!--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</si>
  <si>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https://dokkai-labo.tokyo/bootcamp/
【検出された不自然ワード】
（検出なし）
【本文】
------
&lt;h2&gt;読解演習道場&lt;/h2&gt;
&lt;h5&gt;&lt;strong&gt;&lt;span style="color: #0000ff;"&gt;「インプットとアウトプットのバランスは取れていますか？」&lt;/span&gt;&lt;/strong&gt;&lt;/h5&gt;
&lt;p style="margin: 10px 0 0;"&gt;講座の全体像（他の開講講座・受講形式・選び方）は、&lt;strong&gt;&lt;a href="https://dokkai-labo.tokyo/live/"&gt;開講講座のご案内（全体像はこちら）&lt;/a&gt;&lt;/strong&gt;でご確認いただけます。&lt;/p&gt;
&lt;article class="text-token-text-primary w-full focus:outline-none [--shadow-height:45px] has-data-writing-block:pointer-events-none has-data-writing-block:-mt-(--shadow-height) has-data-writing-block:pt-(--shadow-height) [&amp;amp;:has([data-writing-block])&amp;gt;*]:pointer-events-auto [content-visibility:auto] supports-[content-visibility:auto]:[contain-intrinsic-size:auto_100lvh] scroll-mt-[calc(var(--header-height)+min(200px,max(70px,20svh)))]" dir="auto" tabindex="-1" data-turn-id="b5c6a1d4-f014-4f5a-b930-c19b3ec8d681" data-testid="conversation-turn-194" data-scroll-anchor="true" data-turn="assistant"&gt;
&lt;div class="text-base my-auto mx-auto pb-10 [--thread-content-margin:--spacing(4)] thread-sm:[--thread-content-margin:--spacing(6)] thread-lg:[--thread-content-margin:--spacing(16)] px-(--thread-content-margin)"&gt;
&lt;div class="[--thread-content-max-width:40rem] thread-lg:[--thread-content-max-width:48rem] mx-auto max-w-(--thread-content-max-width) flex-1 group/turn-messages focus-visible:outline-hidden relative flex w-full min-w-0 flex-col agent-turn" tabindex="-1"&gt;
&lt;div class="flex max-w-full flex-col grow"&gt;
&lt;div class="min-h-8 text-message relative flex w-full flex-col items-end gap-2 text-start break-words whitespace-normal [.text-message+&amp;amp;]:mt-1" dir="auto" data-message-author-role="assistant" data-message-id="dfcd2cec-71a4-47cc-bbd8-6633aaa83a26" data-message-model-slug="gpt-5"&gt;
&lt;div class="flex w-full flex-col gap-1 empty:hidden first:pt-[1px]"&gt;
&lt;div class="markdown prose dark:prose-invert w-full break-words light markdown-new-styling"&gt;
&lt;p data-start="62" data-end="146"&gt;例えば、助動詞「れる・られる」には &lt;strong data-start="80" data-end="97"&gt;「受身・尊敬・自発・可能」&lt;/strong&gt; の４つの用法があります。&lt;br data-start="110" data-end="113" /&gt;また、文節を区切る際も「ねで区切る」といった曖昧な覚え方ではなく、&lt;/p&gt;
&lt;blockquote data-start="148" data-end="176"&gt;
&lt;p data-start="150" data-end="176"&gt;&lt;strong data-start="150" data-end="176"&gt;自立語だけ、または「自立語＋付属語」で区切る&lt;/strong&gt;&lt;/p&gt;
&lt;/blockquote&gt;
&lt;p data-start="178" data-end="196"&gt;という原則を理解する必要があります。&lt;/p&gt;
&lt;p data-start="198" data-end="216"&gt;この理解が曖昧なまま進んでしまうと、&lt;/p&gt;
&lt;blockquote data-start="218" data-end="249"&gt;
&lt;p data-start="220" data-end="249"&gt;文法が分からない → 国語が嫌になる → 学習意欲が下がる&lt;/p&gt;
&lt;/blockquote&gt;
&lt;p data-start="251" data-end="299"&gt;という負のループに陥りやすいのです。&lt;br data-start="269" data-end="272" /&gt;そうなる前に、文法のつまずきを取り除くことが大切です。&lt;/p&gt;
&lt;hr data-start="301" data-end="304" /&gt;
&lt;p data-start="306" data-end="331"&gt;さらに、&lt;strong data-start="310" data-end="331"&gt;文法は読解力の向上にも直結します。&lt;/strong&gt;&lt;/p&gt;
&lt;p data-start="333" data-end="372"&gt;例として、&lt;br data-start="338" data-end="341" /&gt;&lt;strong data-start="341" data-end="360"&gt;主語と述語は必ずイコールの関係&lt;/strong&gt; という基本があります。&lt;/p&gt;
&lt;p data-start="374" data-end="397"&gt;たとえば「⬜︎は優しい先生だ。」という文では、&lt;/p&gt;
&lt;blockquote data-start="399" data-end="408"&gt;
&lt;p data-start="401" data-end="408"&gt;⬜︎ ＝ 先生&lt;/p&gt;
&lt;/blockquote&gt;
&lt;p data-start="410" data-end="492"&gt;と読み取ることができます。&lt;br data-start="423" data-end="426" /&gt;こうした構造を理解できていれば、空欄に入る語句のイメージができ、&lt;br data-start="458" data-end="461" /&gt;&lt;strong data-start="461" data-end="487"&gt;本文から根拠を探しやすくなる＝読解力が上がる&lt;/strong&gt; のです。&lt;/p&gt;
&lt;hr data-start="494" data-end="497" /&gt;
&lt;p data-start="499" data-end="523"&gt;つまり、この講座は次のような効果をもたらします。&lt;/p&gt;
&lt;ul data-start="525" data-end="570"&gt;
&lt;li data-start="525" data-end="542"&gt;
&lt;p data-start="527" data-end="542"&gt;文法事項がきちんと身につく&lt;/p&gt;
&lt;/li&gt;
&lt;li data-start="543" data-end="555"&gt;
&lt;p data-start="545" data-end="555"&gt;学習意欲が上がる&lt;/p&gt;
&lt;/li&gt;
&lt;li data-start="556" data-end="570"&gt;
&lt;p data-start="558" data-end="570"&gt;読解力アップに繋がる&lt;/p&gt;
&lt;/li&gt;
&lt;/ul&gt;
&lt;p data-start="572" data-end="600" data-is-last-node="" data-is-only-node=""&gt;小学生にとって、大きなメリットのある講座となっています。&lt;/p&gt;
&lt;/div&gt;
&lt;/div&gt;
&lt;/div&gt;
&lt;/div&gt;
&lt;/div&gt;
&lt;/div&gt;
&lt;/article&gt;
&lt;h2&gt;漢字演習道場&lt;/h2&gt;
&lt;h5&gt;&lt;strong&gt;&lt;span style="color: #0000ff;"&gt;「漢字の学習が進まないのはなぜなんだろう？」&lt;/span&gt;&lt;/strong&gt;&lt;/h5&gt;
&lt;p&gt;「漢字演習道場」は言うまでもなく、漢字で落とさない受験生になることを第１の目的とした講座です。しかし、それ以外にも二つの狙いがございます。&lt;br /&gt;
第１の狙いは、正しい思考回路を学んでいただくことです。例えば、「新芽」という言葉を見たときに、受験生は「上の漢字を先に読み、続けて下の漢字を読む」ことで、「新しい芽」という意味の言葉だと考えなくてはいけません。「乗馬」という言葉が出てきたら、「下の漢字を先に読み、上の漢字に戻る」ことで、「馬に乗る」という意味だと考えなければなりません。&lt;br /&gt;
あるいは、「あの双子は、タイショウ的な性格だ」という問題が出題されたときに、受験生は「このタイショウという言葉は反対という意味になるはずだ」と考える必要があります。本講座では、テストの採点時に、担当講師が&lt;span style="color: #0000ff;"&gt;このような思考回路を都度説明するスタイル&lt;/span&gt;で進行していきます。それによって、あるべき思考回路を身につけられるようになっております。&lt;br /&gt;
第２の狙いは、標準スピードを体感してもらうことです。漢字の問題一問につき10秒。これが標準スピードです。だから、&lt;span style="color: #0000ff;"&gt;本講座では15問を2分30秒で解いていただく&lt;/span&gt;のです。しかし、15問のテストで5分ほど時間をかけてしまう方もいらっしゃいます。ほかの勉強でもこのように&lt;span style="color: #ff0000;"&gt;二倍の時間をかけているとしたら、勉強量自体が半減&lt;/span&gt;します。それを防ぎ、きちんと勉強量を確保できる受験生になることも目指して参ります。&lt;/p&gt;
&lt;h2&gt;使用テキスト&lt;/h2&gt;
&lt;p&gt;読解演習道場：教育開発出版社「新小学問題集」&lt;br /&gt;
漢字演習道場：オリジナルプリント&lt;/p&gt;
&lt;h2&gt;授業スタイル&lt;/h2&gt;
&lt;p&gt;各回とも&lt;span style="color: #ff0000;"&gt;最大定員３名&lt;/span&gt;で実施し、&lt;br /&gt;
・問題演習→提出・講師による採点→講師からのフィードバック&lt;br /&gt;
をひたすら繰り返します。スパンの短い学習サイクルであるため、長時間集中して演習に取り組むことが出来ます。&lt;/p&gt;
&lt;h2&gt;対象&lt;/h2&gt;
&lt;p&gt;国語読解力の向上を目指している小学４～６年生&lt;/p&gt;
&lt;h2&gt;時間割【通常授業期間】&lt;/h2&gt;
&lt;table style="table-layout: fixed; line-height: 100%;" border=""&gt;
&lt;tbody&gt;
&lt;tr align="center"&gt;
&lt;td width="16%"&gt;曜日&lt;/td&gt;
&lt;td width="12%"&gt;日&lt;/td&gt;
&lt;td width="12%"&gt;月&lt;/td&gt;
&lt;td width="12%"&gt;火&lt;/td&gt;
&lt;td width="12%"&gt;水&lt;/td&gt;
&lt;td width="12%"&gt;木&lt;/td&gt;
&lt;td width="12%"&gt;金&lt;/td&gt;
&lt;td width="12%"&gt;土&lt;/td&gt;
&lt;/tr&gt;
&lt;tr align="center"&gt;
&lt;td style="padding: 10px 1px;"&gt;12:30~13:50&lt;/td&gt;
&lt;td style="padding: 10px 1px;"&gt;&lt;/td&gt;
&lt;td style="padding: 10px 1px;"&gt;&lt;/td&gt;
&lt;td style="padding: 10px 1px;"&gt;&lt;/td&gt;
&lt;td style="padding: 10px 1px;"&gt;&lt;/td&gt;
&lt;td style="padding: 10px 1px;"&gt;&lt;/td&gt;
&lt;td style="padding: 10px 1px;"&gt;&lt;/td&gt;
&lt;td style="padding: 10px 1px;"&gt;&lt;span style="color: #ff0000;"&gt;【読解】&lt;/span&gt;&lt;br /&gt;
&lt;span style="color: #0000ff;"&gt;【漢字】&lt;/span&gt;&lt;/td&gt;
&lt;/tr&gt;
&lt;tr align="center"&gt;
&lt;td style="padding: 10px 1px;"&gt;14:00~15:20&lt;/td&gt;
&lt;td style="padding: 10px 1px;"&gt;&lt;/td&gt;
&lt;td style="padding: 10px 1px;"&gt;&lt;/td&gt;
&lt;td style="padding: 10px 1px;"&gt;&lt;/td&gt;
&lt;td style="padding: 10px 1px;"&gt;&lt;/td&gt;
&lt;td style="padding: 10px 1px;"&gt;&lt;/td&gt;
&lt;td style="padding: 10px 1px;"&gt;&lt;/td&gt;
&lt;td style="padding: 10px 1px;"&gt;&lt;span style="color: #ff0000;"&gt;【読解】&lt;/span&gt;&lt;br /&gt;
&lt;span style="color: #0000ff;"&gt;【漢字】&lt;/span&gt;&lt;/td&gt;
&lt;/tr&gt;
&lt;tr align="center"&gt;
&lt;td style="padding: 10px 1px;"&gt;15:30~16:50&lt;/td&gt;
&lt;td style="padding: 10px 1px;"&gt;&lt;/td&gt;
&lt;td style="padding: 10px 1px;"&gt;&lt;/td&gt;
&lt;td style="padding: 10px 1px;"&gt;&lt;/td&gt;
&lt;td style="padding: 10px 1px;"&gt;&lt;/td&gt;
&lt;td style="padding: 10px 1px;"&gt;&lt;/td&gt;
&lt;td style="padding: 10px 1px;"&gt;&lt;/td&gt;
&lt;td style="padding: 10px 1px;"&gt;&lt;span style="color: #ff0000;"&gt;【読解】&lt;/span&gt;&lt;br /&gt;
&lt;span style="color: #0000ff;"&gt;【漢字】&lt;/span&gt;&lt;/td&gt;
&lt;/tr&gt;
&lt;tr align="center"&gt;
&lt;td style="padding: 10px 1px;"&gt;17:30~18:50&lt;/td&gt;
&lt;td style="padding: 10px 1px;"&gt;&lt;/td&gt;
&lt;td style="padding: 10px 1px;"&gt;&lt;/td&gt;
&lt;td style="padding: 10px 1px;"&gt;&lt;/td&gt;
&lt;td style="padding: 10px 1px;"&gt;&lt;span style="color: #ff0000;"&gt;【読解】&lt;/span&gt;&lt;br /&gt;
&lt;span style="color: #0000ff;"&gt;【漢字】&lt;/span&gt;&lt;/td&gt;
&lt;td style="padding: 10px 1px;"&gt;&lt;span style="color: #ff0000;"&gt;【読解】&lt;/span&gt;&lt;br /&gt;
&lt;span style="color: #0000ff;"&gt;【漢字】&lt;/span&gt;&lt;/td&gt;
&lt;td style="padding: 10px 1px;"&gt;&lt;/td&gt;
&lt;td style="padding: 10px 1px;"&gt;&lt;/td&gt;
&lt;/tr&gt;
&lt;tr align="center"&gt;
&lt;td style="padding: 10px 1px;"&gt;19:00~20:20&lt;/td&gt;
&lt;td style="padding: 10px 1px;"&gt;&lt;/td&gt;
&lt;td style="padding: 10px 1px;"&gt;&lt;/td&gt;
&lt;td style="padding: 10px 1px;"&gt;&lt;span style="color: #0000ff;"&gt; &lt;/span&gt;&lt;/td&gt;
&lt;td style="padding: 10px 1px;"&gt;&lt;span style="color: #ff0000;"&gt;【読解】&lt;/span&gt;&lt;br /&gt;
&lt;span style="color: #0000ff;"&gt;【漢字】&lt;/span&gt;&lt;/td&gt;
&lt;td style="padding: 10px 1px;"&gt;&lt;span style="color: #ff0000;"&gt;【読解】&lt;/span&gt;&lt;br /&gt;
&lt;span style="color: #0000ff;"&gt;【漢字】&lt;/span&gt;&lt;/td&gt;
&lt;td style="padding: 10px 1px;"&gt;&lt;/td&gt;
&lt;td style="padding: 10px 1px;"&gt;&lt;/td&gt;
&lt;/tr&gt;
&lt;/tbody&gt;
&lt;/table&gt;
&lt;p&gt;※なお、一日に複数コマ受講することも可能です。また、隔週でお通いいただく形でも構いません。振り替えも可能です。&lt;br /&gt;
※各コマの予約状況については、&lt;a href="https://dokkai-labo.tokyo/contact/"&gt;お問い合わせ&lt;/a&gt;頂ければ幸いです。&lt;/p&gt;
&lt;h2&gt;授業料&lt;/h2&gt;
&lt;p&gt;￥5,280/１コマ(80分)&lt;br /&gt;
※現月末日までに当月分のお支払いをお願いしております。&lt;/p&gt;
&lt;h2&gt;お申込み/お問い合わせフォーム&lt;/h2&gt;
&lt;div class="wpcf7 no-js" id="wpcf7-f20363-p20329-o1" lang="ja" dir="ltr" data-wpcf7-id="20363"&gt;
&lt;div class="screen-reader-response"&gt;&lt;p role="status" aria-live="polite" aria-atomic="true"&gt;&lt;/p&gt; &lt;ul&gt;&lt;/ul&gt;&lt;/div&gt;
&lt;form action="/bootcamp/#wpcf7-f20363-p20329-o1" method="post" class="wpcf7-form init" aria-label="コンタクトフォーム" novalidate="novalidate" data-status="init"&gt;
&lt;fieldset class="hidden-fields-container"&gt;&lt;input type="hidden" name="_wpcf7" value="20363" /&gt;&lt;input type="hidden" name="_wpcf7_version" value="6.1.4" /&gt;&lt;input type="hidden" name="_wpcf7_locale" value="ja" /&gt;&lt;input type="hidden" name="_wpcf7_unit_tag" value="wpcf7-f20363-p20329-o1" /&gt;&lt;input type="hidden" name="_wpcf7_container_post" value="20329" /&gt;&lt;input type="hidden" name="_wpcf7_posted_data_hash" value="" /&gt;&lt;input type="hidden" name="_wpcf7_recaptcha_response" value="" /&gt;
&lt;/fieldset&gt;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&lt;p&gt;電話番号(必須)&lt;br /&gt;
&lt;span class="wpcf7-form-control-wrap" data-name="tel-572"&gt;&lt;input size="40" maxlength="400" class="wpcf7-form-control wpcf7-tel wpcf7-validates-as-required wpcf7-text wpcf7-validates-as-tel" aria-required="true" aria-invalid="false" value="" type="tel" name="tel-572" /&gt;&lt;/span&gt;
&lt;/p&gt;
&lt;p&gt;講座選択&lt;br /&gt;
&lt;span class="wpcf7-form-control-wrap" data-name="checkbox-743"&gt;&lt;span class="wpcf7-form-control wpcf7-checkbox"&gt;&lt;span class="wpcf7-list-item first"&gt;&lt;span class="wpcf7-list-item-label"&gt;読解演習道場&lt;/span&gt;&lt;input type="checkbox" name="checkbox-743[]" value="読解演習道場" /&gt;&lt;/span&gt;&lt;span class="wpcf7-list-item last"&gt;&lt;span class="wpcf7-list-item-label"&gt;漢字演習道場&lt;/span&gt;&lt;input type="checkbox" name="checkbox-743[]" value="漢字演習道場" /&gt;&lt;/span&gt;&lt;/span&gt;&lt;/span&gt;
&lt;/p&gt;
&lt;p&gt;&lt;label&gt; 備考&lt;br /&gt;
&lt;span class="wpcf7-form-control-wrap" data-name="your-message"&gt;&lt;textarea cols="40" rows="10" maxlength="2000" class="wpcf7-form-control wpcf7-textarea" aria-invalid="false" name="your-message"&gt;&lt;/textarea&gt;&lt;/span&gt; &lt;/label&gt;
&lt;/p&gt;
&lt;p&gt;&lt;input class="wpcf7-form-control wpcf7-submit has-spinner" type="submit" value="送信" /&gt;
&lt;/p&gt;&lt;p style="display: none !important;" class="akismet-fields-container" data-prefix="_wpcf7_ak_"&gt;&lt;label&gt;&amp;#916;&lt;textarea name="_wpcf7_ak_hp_textarea" cols="45" rows="8" maxlength="100"&gt;&lt;/textarea&gt;&lt;/label&gt;&lt;input type="hidden" id="ak_js_1" name="_wpcf7_ak_js" value="143"/&gt;&lt;script&gt;document.getElementById( "ak_js_1" ).setAttribute( "value", ( new Date() ).getTime() );&lt;/script&gt;&lt;/p&gt;&lt;div class="wpcf7-response-output" aria-hidden="true"&gt;&lt;/div&gt;
&lt;/form&gt;
&lt;/div&gt;
&lt;section class="veu_cta" id="veu_cta-20531"&gt;&lt;h1 class="cta_title"&gt;講座案内：小５夏期体験講座&lt;/h1&gt;&lt;div class="cta_body"&gt;&lt;div class="cta_body_image cta_body_image_right"&gt;&lt;a href="https://dokkai-labo.tokyo/summer/" target="_blank"&gt;&lt;/a&gt;&lt;/div&gt;&lt;div class="cta_body_txt image_exist"&gt;「どうやったら国語の成績が伸びるのか分からない」生徒さんから
&lt;br /&gt;「2021年春の最難関校への受験に向けて、より高度な問題に早めに取り組んでおきたい」生徒さんまで、多くの小学生のチャレンジをお待ちしています！&lt;/div&gt;&lt;div class="cta_body_link"&gt;&lt;a href="https://dokkai-labo.tokyo/summer/" class="btn btn-primary btn-block btn-lg" target="_blank"&gt;小５夏期体験講座&lt;/a&gt;&lt;/div&gt;&lt;/div&gt;&lt;!--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bootcamp%2F&amp;amp;t=%E8%AA%AD%E8%A7%A3%2F%E6%BC%A2%E5%AD%97%E6%BC%94%E7%BF%92%E9%81%93%E5%A0%B4%E3%80%90%E4%B8%AD%E5%8F%97%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bootcamp%2F&amp;amp;text=%E8%AA%AD%E8%A7%A3%2F%E6%BC%A2%E5%AD%97%E6%BC%94%E7%BF%92%E9%81%93%E5%A0%B4%E3%80%90%E4%B8%AD%E5%8F%97%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8%AA%AD%E8%A7%A3%2F%E6%BC%A2%E5%AD%97%E6%BC%94%E7%BF%92%E9%81%93%E5%A0%B4%E3%80%90%E4%B8%AD%E5%8F%97%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bootcamp%2F" target="_blank" &gt;&lt;span class="vk_icon_w_r_sns_bluesky icon_sns"&gt;&lt;/span&gt;&lt;span class="sns_txt"&gt;Bluesky&lt;/span&gt;&lt;/a&gt;&lt;/li&gt;&lt;li class="sb_copy sb_icon"&gt;&lt;button class="copy-button sb_icon_inner"data-clipboard-text="読解/漢字演習道場【中受】 | 受験国語専門 読解ラボ東京 | 中学受験・大学受験対応の個別指導国語専門塾（オンライン・教室対応） https://dokkai-labo.tokyo/bootcamp/"&gt;&lt;span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</si>
  <si>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https://dokkai-labo.tokyo/info/200402/
【検出された不自然ワード】
（検出なし）
【本文】
------
&lt;p&gt;いつもホームページをご覧いただき、ありがとうございます。&lt;br /&gt;
表題の件につきまして、当塾代表・長島が、三鷹駅より徒歩1分のKAI算数教室にて、中学受験国語の講座を担当することになりましたので、お知らせいたします。&lt;br /&gt;
当塾での授業同様、普遍的な解き方に基づいた解説をご提供し、受講される方の得点力を養ってまいります。&lt;br /&gt;
なお、長島が担当するのは、小学4年生のクラスと小学5年生のクラスになります。&lt;br /&gt;
夏期体験講座を除き、これらの学年の集団授業は当塾にございませんので、該当学年で集団授業をご希望の方はぜひご受講ください。&lt;/p&gt;
&lt;p&gt;詳細につきましては、以下のURLからご確認くださいませ。&lt;br /&gt;
https://kainoki.hp-ez.com&lt;/p&gt;
&lt;section class="veu_cta" id="veu_cta-20322"&gt;&lt;h1 class="cta_title"&gt;サービス案内：読解ラボ東京の「過去問解説」&lt;/h1&gt;&lt;div class="cta_body"&gt;&lt;div class="cta_body_image cta_body_image_right"&gt;&lt;a href="http://dokkai-labo.tokyo/?s=【過去問】&amp;order=asc" target="_blank"&gt;&lt;img width="922" height="182" src="https://dokkai-labo.tokyo/wp-content/uploads/2020/02/読解ラボWEB_t.png" class="attachment-large size-large" alt="" srcset="https://dokkai-labo.tokyo/wp-content/uploads/2020/02/読解ラボWEB_t.png 922w, https://dokkai-labo.tokyo/wp-content/uploads/2020/02/読解ラボWEB_t-300x59.png 300w, https://dokkai-labo.tokyo/wp-content/uploads/2020/02/読解ラボWEB_t-768x152.png 768w" sizes="(max-width: 922px) 100vw, 922px" /&gt;&lt;/a&gt;&lt;/div&gt;&lt;div class="cta_body_txt image_exist"&gt;受験準備の最終段階で困りがちなのが過去問の扱いです。
&lt;br /&gt;全問について解説と採点基準を明示し、そのプロセスを体感してもらいます。&lt;/div&gt;&lt;div class="cta_body_link"&gt;&lt;a href="http://dokkai-labo.tokyo/?s=【過去問】&amp;order=asc" class="btn btn-primary btn-block btn-lg" target="_blank"&gt;読解ラボ東京の過去問解説動画&lt;/a&gt;&lt;/div&gt;&lt;/div&gt;&lt;!--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info%2F200402%2F&amp;amp;t=KAI%E7%AE%97%E6%95%B0%E6%95%99%E5%AE%A4%E3%80%90%E4%B8%89%E9%B7%B9%E3%80%91%E5%87%BA%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info%2F200402%2F&amp;amp;text=KAI%E7%AE%97%E6%95%B0%E6%95%99%E5%AE%A4%E3%80%90%E4%B8%89%E9%B7%B9%E3%80%91%E5%87%BA%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KAI%E7%AE%97%E6%95%B0%E6%95%99%E5%AE%A4%E3%80%90%E4%B8%89%E9%B7%B9%E3%80%91%E5%87%BA%E8%AC%9B%E3%81%AE%E3%81%8A%E7%9F%A5%E3%82%89%E3%81%9B%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info%2F200402%2F" target="_blank" &gt;&lt;span class="vk_icon_w_r_sns_bluesky icon_sns"&gt;&lt;/span&gt;&lt;span class="sns_txt"&gt;Bluesky&lt;/span&gt;&lt;/a&gt;&lt;/li&gt;&lt;li class="sb_copy sb_icon"&gt;&lt;button class="copy-button sb_icon_inner"data-clipboard-text="KAI算数教室【三鷹】出講のお知らせ | 受験国語専門 読解ラボ東京 | 中学受験・大学受験対応の個別指導国語専門塾（オンライン・教室対応） https://dokkai-labo.tokyo/info/200402/"&gt;&lt;span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</si>
  <si>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https://dokkai-labo.tokyo/lesson/hilevel_lec_univ/
【検出された不自然ワード】
（検出なし）
【本文】
------
&lt;h3&gt;「読めれば解ける。」は本当なのか？&lt;/h3&gt;
&lt;p&gt;「読めれば解ける」。現代文教育の現場でよく聞く言葉です。しかし、その考え方に基づく指導で、受験生は本当に点数を伸ばせるのでしょうか。&lt;br data-start="92" data-end="95" /&gt;まず第一に、入試現代文の文章は非常に難解です。簡単に読みこなせるものではありません。受験生が問題なく読める文章を出題してしまうと、受験者全員が高得点になってしまいます。これでは試験として成立しません。だからこそ、出題者は「普通の受験生には理解が難しいレベルの文章」を選ぶのです。難関大学であればなおさらです。つまり、「読めれば解ける」という考えは、入試現代文の構造そのものに反しており、成立しにくい考え方なのです。&lt;br data-start="302" data-end="305" data-is-only-node="" /&gt;どれだけ本文の内容を丁寧に解説しても、受験生が試験本番で講師のように本文を読めるようになるわけではありません。&lt;/p&gt;
&lt;p&gt;大学受験向けを含む開講講座の全体像は、&lt;a href="https://dokkai-labo.tokyo/live/"&gt;全体像はこちら&lt;/a&gt;でご確認いただけます。&lt;/p&gt;
&lt;h3&gt;「あるべき戦い方」、とは？&lt;/h3&gt;
&lt;p&gt;では、この現代文という科目とどう戦っていけばよいのでしょうか。解き方に注目して勉強していくしかないでしょう。答えは必ず本文に書かれていますから、解き方に基づいて、答えになる箇所を見つけていくのです。ある種の宝探しゲームのようなものと言えるかもしれません。&lt;/p&gt;
&lt;p&gt;一つ付言いたします。難解な文章を生徒と一緒に読み、それを味わっていく営み自体は否定しません。思春期や十代後半の多感な時期に難しい文章に触れ、難解であること自体に高尚さを感じ、夢中になる。そういった経験も間違いなく必要です。しかし、それは学校教育の場に任せるべきことでしょう。あるいは、趣味・習い事の領域なのだと思います。受験指導の場で、しかも受験学年の生徒にそれをするのであれば、不適切だと言わざるを得ません。&lt;/p&gt;
&lt;p&gt;本講座では、あくまでも受験指導の場であることを踏まえ、答えの出し方に特化した解説をご提供いたします。それによって、受講者の得点力を養って参りますので、ご受講いただければ幸いです。&lt;/p&gt;
&lt;h3&gt;サンプル講義&lt;/h3&gt;
&lt;p&gt;&lt;iframe title="読解ラボ東京　サンプル講義 【平成31年度　筑波大学より】" src="https://www.youtube.com/embed/5gU1uqTCATM?feature=oembed" width="1140" height="641" frameborder="0" allowfullscreen="allowfullscreen"&gt;&lt;/iframe&gt;&lt;/p&gt;
&lt;h4&gt;【使用テキスト】&lt;/h4&gt;
&lt;p&gt;オリジナルプリント&lt;br /&gt;
※難関私大・国公立大学の過去問から、良問を見繕っております。&lt;/p&gt;
&lt;h4&gt;【対象】&lt;/h4&gt;
&lt;p&gt;現代文を得点源にしたい大学受験生&lt;br /&gt;
※非受験学年も参加可能です。&lt;/p&gt;
&lt;h4&gt;【定員】&lt;/h4&gt;
&lt;p&gt;8名&lt;/p&gt;
&lt;h4&gt;【日程】&lt;/h4&gt;
&lt;p&gt;毎週土曜日　14:30～16:00&lt;/p&gt;
&lt;h4&gt;【授業料】&lt;/h4&gt;
&lt;p&gt;一コマ90分　7200円&lt;/p&gt;
&lt;p&gt;&lt;!-- [ /.socialSet ] --&gt;&lt;/p&gt;
------</t>
  </si>
  <si>
    <t>以下のページは不自然なワードを使用しています。
これらを適切に自然な言葉に置き換えて下さい。
なお、本文の装飾や構造は絶対に変えないでください。
【対象ページURL】
https://dokkai-labo.tokyo/summercourse/
【検出された不自然ワード】
（検出なし）
【本文】
------
&lt;p&gt;開講講座（オンライン／教室）や料金・受講形態を含む全体像は、&lt;a href="https://dokkai-labo.tokyo/live/"&gt;開講講座のご案内（全体像はこちら）&lt;/a&gt;でまとめて確認できます。&lt;/p&gt;
&lt;div id="wpcf7-f278-p279-o1" class="wpcf7 no-js" dir="ltr" lang="ja" data-wpcf7-id="278"&gt;
&lt;form class="wpcf7-form init" action="/summercourse/#wpcf7-f278-p279-o1" method="post" novalidate="novalidate" aria-label="コンタクトフォーム" data-status="init"&gt;
&lt;p class="akismet-fields-container" style="display: none !important;" data-prefix="_wpcf7_ak_"&gt;&lt;label&gt;Δ&lt;textarea cols="45" maxlength="100" name="_wpcf7_ak_hp_textarea" rows="8"&gt;&lt;/textarea&gt;&lt;/label&gt;&lt;input id="ak_js_1" name="_wpcf7_ak_js" type="hidden" value="179" /&gt;&lt;script&gt;document.getElementById( "ak_js_1" ).setAttribute( "value", ( new Date() ).getTime() );&lt;/script&gt;&lt;/p&gt;
&lt;div class="wpcf7-response-output" aria-hidden="true"&gt;&lt;/div&gt;
&lt;/form&gt;
&lt;/div&gt;
&lt;div class="wpcf7 no-js" id="wpcf7-f278-p279-o1" lang="ja" dir="ltr" data-wpcf7-id="278"&gt;
&lt;div class="screen-reader-response"&gt;&lt;p role="status" aria-live="polite" aria-atomic="true"&gt;&lt;/p&gt; &lt;ul&gt;&lt;/ul&gt;&lt;/div&gt;
&lt;form action="/summercourse/#wpcf7-f278-p279-o1" method="post" class="wpcf7-form init" aria-label="コンタクトフォーム" novalidate="novalidate" data-status="init"&gt;
&lt;fieldset class="hidden-fields-container"&gt;&lt;input type="hidden" name="_wpcf7" value="278" /&gt;&lt;input type="hidden" name="_wpcf7_version" value="6.1.4" /&gt;&lt;input type="hidden" name="_wpcf7_locale" value="ja" /&gt;&lt;input type="hidden" name="_wpcf7_unit_tag" value="wpcf7-f278-p279-o1" /&gt;&lt;input type="hidden" name="_wpcf7_container_post" value="279" /&gt;&lt;input type="hidden" name="_wpcf7_posted_data_hash" value="" /&gt;&lt;input type="hidden" name="_wpcf7_recaptcha_response" value="" /&gt;
&lt;/fieldset&gt;
&lt;p&gt;保護者氏名(必須)：&lt;span class="wpcf7-form-control-wrap" data-name="your-name"&gt;&lt;input size="40" maxlength="400" class="wpcf7-form-control wpcf7-text wpcf7-validates-as-required" aria-required="true" aria-invalid="false" value="" type="text" name="your-name" /&gt;&lt;/span&gt;
&lt;/p&gt;
&lt;p&gt;メールアドレス(必須)：&lt;span class="wpcf7-form-control-wrap" data-name="your-email"&gt;&lt;input size="40" maxlength="400" class="wpcf7-form-control wpcf7-email wpcf7-validates-as-required wpcf7-text wpcf7-validates-as-email" aria-required="true" aria-invalid="false" value="" type="email" name="your-email" /&gt;&lt;/span&gt;
&lt;/p&gt;
&lt;p&gt;電話番号(必須)：&lt;span class="wpcf7-form-control-wrap" data-name="mobtel"&gt;&lt;input size="40" maxlength="400" class="wpcf7-form-control wpcf7-tel wpcf7-validates-as-required wpcf7-text wpcf7-validates-as-tel" aria-required="true" aria-invalid="false" value="" type="tel" name="mobtel" /&gt;&lt;/span&gt;
&lt;/p&gt;
&lt;p&gt;生徒氏名(必須)：&lt;span class="wpcf7-form-control-wrap" data-name="chilid-name"&gt;&lt;input size="40" maxlength="400" class="wpcf7-form-control wpcf7-text" aria-invalid="false" value="" type="text" name="chilid-name" /&gt;&lt;/span&gt;
&lt;/p&gt;
&lt;p&gt;性別(必須)：&lt;span class="wpcf7-form-control-wrap" data-name="seibetu"&gt;&lt;select class="wpcf7-form-control wpcf7-select" aria-invalid="false" name="seibetu"&gt;&lt;option value=""&gt;&amp;#8212;以下から選択してください&amp;#8212;&lt;/option&gt;&lt;option value="男"&gt;男&lt;/option&gt;&lt;option value="女"&gt;女&lt;/option&gt;&lt;/select&gt;&lt;/span&gt;
&lt;/p&gt;
&lt;p&gt;講座選択(必須)&lt;br /&gt;
&lt;span class="wpcf7-form-control-wrap" data-name="checkbox-70"&gt;&lt;span class="wpcf7-form-control wpcf7-checkbox wpcf7-validates-as-required"&gt;&lt;span class="wpcf7-list-item first"&gt;&lt;span class="wpcf7-list-item-label"&gt;物語文：08/13(金)09:00～10:30&lt;/span&gt;&lt;input type="checkbox" name="checkbox-70[]" value="物語文：08/13(金)09:00～10:30" /&gt;&lt;/span&gt;&lt;span class="wpcf7-list-item"&gt;&lt;span class="wpcf7-list-item-label"&gt;記述：08/13(金)10:40～12:10&lt;/span&gt;&lt;input type="checkbox" name="checkbox-70[]" value="記述：08/13(金)10:40～12:10" /&gt;&lt;/span&gt;&lt;span class="wpcf7-list-item"&gt;&lt;span class="wpcf7-list-item-label"&gt;説明文：08/23(月)13:00～14:30&lt;/span&gt;&lt;input type="checkbox" name="checkbox-70[]" value="説明文：08/23(月)13:00～14:30" /&gt;&lt;/span&gt;&lt;span class="wpcf7-list-item last"&gt;&lt;span class="wpcf7-list-item-label"&gt;記述：08/23(月)14:40～16:10&lt;/span&gt;&lt;input type="checkbox" name="checkbox-70[]" value="記述：08/23(月)14:40～16:10" /&gt;&lt;/span&gt;&lt;/span&gt;&lt;/span&gt;
&lt;/p&gt;
&lt;p&gt;受講場所(必須)&lt;br /&gt;
&lt;span class="wpcf7-form-control-wrap" data-name="place"&gt;&lt;select class="wpcf7-form-control wpcf7-select" aria-invalid="false" name="place"&gt;&lt;option value=""&gt;&amp;#8212;以下から選択してください&amp;#8212;&lt;/option&gt;&lt;option value="教室"&gt;教室&lt;/option&gt;&lt;option value="オンライン"&gt;オンライン&lt;/option&gt;&lt;/select&gt;&lt;/span&gt;
&lt;/p&gt;
&lt;p&gt;&lt;label&gt; 備考&lt;br /&gt;
&lt;span class="wpcf7-form-control-wrap" data-name="your-message"&gt;&lt;textarea cols="40" rows="10" maxlength="2000" class="wpcf7-form-control wpcf7-textarea" aria-invalid="false" name="your-message"&gt;&lt;/textarea&gt;&lt;/span&gt; &lt;/label&gt;
&lt;/p&gt;
&lt;p&gt;&lt;input class="wpcf7-form-control wpcf7-submit has-spinner" type="submit" value="送信" /&gt;
&lt;/p&gt;&lt;p style="display: none !important;" class="akismet-fields-container" data-prefix="_wpcf7_ak_"&gt;&lt;label&gt;&amp;#916;&lt;textarea name="_wpcf7_ak_hp_textarea" cols="45" rows="8" maxlength="100"&gt;&lt;/textarea&gt;&lt;/label&gt;&lt;input type="hidden" id="ak_js_1" name="_wpcf7_ak_js" value="233"/&gt;&lt;script&gt;document.getElementById( "ak_js_1" ).setAttribute( "value", ( new Date() ).getTime() );&lt;/script&gt;&lt;/p&gt;&lt;div class="wpcf7-response-output" aria-hidden="true"&gt;&lt;/div&gt;
&lt;/form&gt;
&lt;/div&gt;
&lt;section class="veu_cta" id="veu_cta-20325"&gt;&lt;h1 class="cta_title"&gt;講座案内：小６得点力養成講座【集団授業(２～７月)】&lt;/h1&gt;&lt;div class="cta_body"&gt;&lt;div class="cta_body_image cta_body_image_right"&gt;&lt;a href="https://dokkai-labo.tokyo/tokuten/" target="_blank"&gt;&lt;/a&gt;&lt;/div&gt;&lt;div class="cta_body_txt image_exist"&gt;半年間で読解問題の得点力向上を目指す講座です。各回ともテーマに基づいて
&lt;br /&gt;大問４題を取り扱います。受講結果と復習用動画も完備しています。
&lt;br /&gt;&lt;/div&gt;&lt;div class="cta_body_link"&gt;&lt;a href="https://dokkai-labo.tokyo/tokuten/" class="btn btn-primary btn-block btn-lg" target="_blank"&gt;講座案内：小６得点力養成講座【集団授業(２～７月)】&lt;/a&gt;&lt;/div&gt;&lt;/div&gt;&lt;!--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</si>
  <si>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https://dokkai-labo.tokyo/tokuten_fifth/
【検出された不自然ワード】
（検出なし）
【本文】
------
&lt;p&gt;読解ラボ東京では、オンラインにて、小学５年生を対象とした「小５得点力養成講座プライマル」を開講致します。開講講座の全体像は、&lt;a href="https://dokkai-labo.tokyo/live/"&gt;全体像はこちら&lt;/a&gt;でご確認いただけます。&lt;/p&gt;
&lt;h3&gt;講義概要&lt;/h3&gt;
&lt;p&gt;&lt;iframe title="YouTube video player" src="https://www.youtube.com/embed/tS7cKZL_skg?si=FVxVNXe8D67h4Pys" width="560" height="315" frameborder="0" allowfullscreen="allowfullscreen"&gt;&lt;/iframe&gt;&lt;/p&gt;
&lt;div class="rounded" style="background-color: whitesmoke; padding: 10px;"&gt;
&lt;ul data-start="83" data-end="389"&gt;
&lt;li data-start="83" data-end="132"&gt;
&lt;p data-start="85" data-end="132"&gt;&lt;strong data-start="85" data-end="105"&gt;国語の問題の解き方が分からない。&lt;/strong&gt; そもそも、国語の「勉強の仕方」自体が分からない。&lt;/p&gt;
&lt;/li&gt;
&lt;li data-start="133" data-end="183"&gt;
&lt;p data-start="135" data-end="183"&gt;&lt;strong data-start="135" data-end="158"&gt;６年生で本格的に受験勉強が始まる前に、&lt;/strong&gt; 国語読解の基礎をしっかり身につけておきたい。&lt;/p&gt;
&lt;/li&gt;
&lt;li data-start="184" data-end="231"&gt;
&lt;p data-start="186" data-end="231"&gt;&lt;strong data-start="186" data-end="210"&gt;受講してみたいが、通塾は距離的に難しい。&lt;/strong&gt; 自宅で受けられる選択肢を探している。&lt;/p&gt;
&lt;/li&gt;
&lt;li data-start="232" data-end="284"&gt;
&lt;p data-start="234" data-end="284"&gt;&lt;strong data-start="234" data-end="263"&gt;他教科は取れているのに、国語だけ成績が極端に悪い。&lt;/strong&gt; 国語のせいで合格が遠のきそうで不安。&lt;/p&gt;
&lt;/li&gt;
&lt;li data-start="285" data-end="333"&gt;
&lt;p data-start="287" data-end="333"&gt;塾の授業・テキスト・模範解答を見ても、&lt;strong data-start="306" data-end="331"&gt;自分が書いた答えが正しいのか判断できない。&lt;/strong&gt;&lt;/p&gt;
&lt;/li&gt;
&lt;li data-start="334" data-end="389"&gt;
&lt;p data-start="336" data-end="389"&gt;模試で &lt;strong data-start="340" data-end="356"&gt;記述問題がほとんど不正解&lt;/strong&gt; になる。なぜ不正解なのか、どこを直せば点が取れるのか分からない。&lt;/p&gt;
&lt;/li&gt;
&lt;/ul&gt;
&lt;hr data-start="391" data-end="394" /&gt;
&lt;p data-start="396" data-end="412"&gt;✏️ &lt;strong data-start="399" data-end="412"&gt;一言でまとめると…&lt;/strong&gt;&lt;/p&gt;
&lt;blockquote data-start="414" data-end="474"&gt;
&lt;p data-start="416" data-end="474"&gt;「やり方が分からないまま国語を解いている」&lt;br data-start="437" data-end="440" /&gt;→ 「正しい解き方を理解して、自分で答えを作れるようになりたい」&lt;/p&gt;
&lt;/blockquote&gt;
&lt;/div&gt;
&lt;p&gt;等々、国語学習に関するお悩み・課題をお持ちの生徒さんに向けて、&lt;br /&gt;
&lt;span style="color: #ff0000;"&gt;【オンライン】&lt;/span&gt;で実施される&lt;span style="color: #ff0000;"&gt;【１ヶ月完成】&lt;/span&gt;の講座です。&lt;/p&gt;
&lt;p&gt;&lt;span style="color: #0000ff;"&gt;早めに国語の得点力を底上げしたい生徒さん&lt;/span&gt;は、奮ってご参加下さい！&lt;/p&gt;
&lt;p&gt;※本講座は夏期講習に実施しております「小５夏期体験講座」とほぼ同内容の講座となります。&lt;/p&gt;
&lt;h2&gt;実施要綱&lt;/h2&gt;
&lt;p&gt;オンラインにて全４回・１ヶ月完成の講座となります。&lt;/p&gt;
&lt;h3&gt;第１講　ゼロからの読解講座(物語文)&lt;/h3&gt;
&lt;p&gt;読解ラボオリジナルの国語読解法を、物語文を題材に基礎から徹底して学習して頂きます。&lt;/p&gt;
&lt;h3&gt;第２講　ゼロからの読解講座(説明文)&lt;/h3&gt;
&lt;p&gt;読解ラボオリジナルの国語読解法を、説明文を題材に基礎から徹底して学習して頂きます。&lt;/p&gt;
&lt;h3&gt;第３講　記述演習講座&lt;/h3&gt;
&lt;p&gt;ひたすらに「演習⇒添削⇒演習⇒添削⇒……⇒解説」のループをこなしてもらうことで、記述問題に対する理解を深めてもらいます。&lt;/p&gt;
&lt;h3&gt;第４講　総合演習テスト&lt;/h3&gt;
&lt;p&gt;これまでに学習した内容を踏まえて、実践的なテスト形式で&lt;span style="color: #008000;"&gt;アウトプットの訓練&lt;/span&gt;を行ってもらいます。&lt;/p&gt;
&lt;h2&gt;読解ラボ東京≪得点力養成講座≫特徴&lt;/h2&gt;
&lt;h5&gt;１．論理的な解法を身につけるための指導が中心&lt;/h5&gt;
&lt;p&gt;知識や感性に任せて問題を解くことのではなく、&lt;span style="color: #008000;"&gt;どうやって論理的に解答を導くのかを徹底的に指導&lt;/span&gt;します。このため、「なぜこの解答になるんだろう」という消化不良を排除し、&lt;span style="color: #0000ff;"&gt;本質的な読解法への理解を深めます&lt;/span&gt;。&lt;/p&gt;
&lt;h5&gt;２．明確な採点基準に基づいた添削&lt;/h5&gt;
&lt;p&gt;すべての問題にポイントとなる要素を設けています。なぜこれを書かなければならないのかを明らかにしながら添削をしていきます。この指導によって、&lt;span style="color: #0000ff;"&gt;自力で答えを見つける力&lt;/span&gt;を養っていきます。&lt;/p&gt;
&lt;h5&gt;３．解説動画でより理解を深める&lt;/h5&gt;
&lt;p&gt;すべての受講生に&lt;span style="color: #ff0000;"&gt;ポータルサイト&lt;/span&gt;のご案内をさせていただきます。このサイトでは授業で扱った&lt;span style="color: #ff0000;"&gt;すべての問題の解説動画&lt;/span&gt;を載せております。&lt;br /&gt;
&lt;span style="color: #008000;"&gt;いつでも好きな時に視聴できますので、復習の際により理解を深めることが出来る&lt;/span&gt;とご好評いただいております。&lt;br /&gt;
※欠席時も本サイトにて授業内容の確認が可能です。&lt;/p&gt;
&lt;h3&gt;対象&lt;/h3&gt;
&lt;p&gt;中学受験を目指す小学５年生&lt;/p&gt;
&lt;h3&gt;定員&lt;/h3&gt;
&lt;p&gt;上限16名&lt;/p&gt;
&lt;h3&gt;指導料&lt;/h3&gt;
&lt;div class="rounded" style="background-color: whitesmoke; padding: 10px;"&gt;全４回　￥23,760-(税込)&lt;br /&gt;
※初回指導日の前日までに、振込にてお支払い頂きますようお願い申し上げます。&lt;/div&gt;
&lt;h3&gt;スケジュール&lt;/h3&gt;
&lt;p&gt;2022年09~10月の火曜日、19:00~20:30となります。&lt;/p&gt;
&lt;h5&gt;【9～10月】&lt;/h5&gt;
&lt;p&gt;09/13(火)19:00～20:30&lt;br /&gt;
09/20(火)19:00～20:30&lt;br /&gt;
09/27(火)19:00～20:30&lt;br /&gt;
10/04(火)19:00～20:30&lt;/p&gt;
&lt;p&gt;&amp;nbsp;&lt;/p&gt;
&lt;h3&gt;会場&lt;/h3&gt;
&lt;p&gt;オンライン&lt;/p&gt;
&lt;h3&gt;担当講師&lt;/h3&gt;
&lt;p&gt;読解ラボ東京の長島が担当いたします。&lt;/p&gt;
&lt;h3&gt;長島　康二(ナガシマ　コウジ)&lt;/h3&gt;
&lt;p&gt;&lt;img fetchpriority="high" decoding="async" class="size-medium wp-image-20194 alignleft" src="https://dokkai-labo.tokyo/wp-content/uploads/2016/11/nagashima-1-287x300.jpg" sizes="(max-width: 287px) 100vw, 287px" srcset="https://dokkai-labo.tokyo/wp-content/uploads/2016/11/nagashima-1-287x300.jpg 287w, https://dokkai-labo.tokyo/wp-content/uploads/2016/11/nagashima-1-768x803.jpg 768w, https://dokkai-labo.tokyo/wp-content/uploads/2016/11/nagashima-1-980x1024.jpg 980w" alt="nagashima" width="287" height="300" /&gt;&lt;/p&gt;
&lt;p&gt;大学一年生の時より、&lt;span style="color: #0000ff;"&gt;SAPIX小学部&lt;/span&gt;で国語科講師として活躍。&lt;strong&gt;若干19歳で志望校別対策講座(SS特訓)の担当講師&lt;/strong&gt;となり、&lt;span style="color: #0000ff;"&gt;開成・麻布・女子学院&lt;/span&gt;などの対策講座を歴任する。現在は、大手進学塾の&lt;span style="color: #0000ff;"&gt;麻布&lt;/span&gt;中学対策クラス等で教鞭を執る。&lt;/p&gt;
&lt;p&gt;あわせて、大学受験の指導も開始。&lt;span style="color: #0000ff;"&gt;東京大学&lt;/span&gt;現代文の記述対策・&lt;span style="color: #0000ff;"&gt;早稲田大学&lt;/span&gt;の難問対策から中堅大学対策講座までを、大学受験予備校・有名私立高校で担当している。あやふやで、「なぜそれが答えになるのか？」と疑問が残る国語の授業が多い中で、&lt;span style="color: #0000ff;"&gt;文章の読み方や問題の解き方を体系化&lt;/span&gt;することにより、確固たる得点力を養成する授業を展開。&lt;/p&gt;
&lt;p&gt;ロジカルな思考から繰り出される「本当に納得できる授業」は中学受験生からも大学受験生からも&lt;span style="color: #0000ff;"&gt;圧倒的な支持&lt;/span&gt;を得ており、毎年定員による締め切り講座が続出している。&lt;/p&gt;
&lt;h3&gt;講義サンプル&lt;/h3&gt;
&lt;p&gt;&lt;iframe title="読解ラボ東京　サンプル講義 【平成31年度　開成中より】" src="https://www.youtube.com/embed/pJB5Ul6wntw?feature=oembed&amp;amp;enablejsapi=1&amp;amp;origin=https://dokkai-labo.tokyo" width="1140" height="641" frameborder="0" allowfullscreen="allowfullscreen"&gt;&lt;/iframe&gt;&lt;/p&gt;
&lt;h3&gt;お申し込みフォーム&lt;/h3&gt;
&lt;div class="wpcf7 no-js" id="wpcf7-f20205-p20183-o1" lang="ja" dir="ltr" data-wpcf7-id="20205"&gt;
&lt;div class="screen-reader-response"&gt;&lt;p role="status" aria-live="polite" aria-atomic="true"&gt;&lt;/p&gt; &lt;ul&gt;&lt;/ul&gt;&lt;/div&gt;
&lt;form action="/tokuten_fifth/#wpcf7-f20205-p20183-o1" method="post" class="wpcf7-form init" aria-label="コンタクトフォーム" novalidate="novalidate" data-status="init"&gt;
&lt;fieldset class="hidden-fields-container"&gt;&lt;input type="hidden" name="_wpcf7" value="20205" /&gt;&lt;input type="hidden" name="_wpcf7_version" value="6.1.4" /&gt;&lt;input type="hidden" name="_wpcf7_locale" value="ja" /&gt;&lt;input type="hidden" name="_wpcf7_unit_tag" value="wpcf7-f20205-p20183-o1" /&gt;&lt;input type="hidden" name="_wpcf7_container_post" value="20183" /&gt;&lt;input type="hidden" name="_wpcf7_posted_data_hash" value="" /&gt;&lt;input type="hidden" name="_wpcf7_recaptcha_response" value="" /&gt;
&lt;/fieldset&gt;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&lt;p&gt;電話番号(必須)&lt;br /&gt;
&lt;span class="wpcf7-form-control-wrap" data-name="tel-572"&gt;&lt;input size="40" maxlength="400" class="wpcf7-form-control wpcf7-tel wpcf7-validates-as-required wpcf7-text wpcf7-validates-as-tel" aria-required="true" aria-invalid="false" value="" type="tel" name="tel-572" /&gt;&lt;/span&gt;
&lt;/p&gt;
&lt;p&gt;日程選択(必須)&lt;br /&gt;
&lt;span class="wpcf7-form-control-wrap" data-name="checkbox-423"&gt;&lt;span class="wpcf7-form-control wpcf7-checkbox wpcf7-validates-as-required"&gt;&lt;span class="wpcf7-list-item first last"&gt;&lt;span class="wpcf7-list-item-label"&gt;９～１０月&lt;/span&gt;&lt;input type="checkbox" name="checkbox-423[]" value="９～１０月" /&gt;&lt;/span&gt;&lt;/span&gt;&lt;/span&gt;
&lt;/p&gt;
&lt;p&gt;&lt;label&gt; 備考&lt;br /&gt;
&lt;span class="wpcf7-form-control-wrap" data-name="your-message"&gt;&lt;textarea cols="40" rows="10" maxlength="2000" class="wpcf7-form-control wpcf7-textarea" aria-invalid="false" name="your-message"&gt;&lt;/textarea&gt;&lt;/span&gt; &lt;/label&gt;
&lt;/p&gt;
&lt;p&gt;&lt;input class="wpcf7-form-control wpcf7-submit has-spinner" type="submit" value="送信" /&gt;
&lt;/p&gt;&lt;p style="display: none !important;" class="akismet-fields-container" data-prefix="_wpcf7_ak_"&gt;&lt;label&gt;&amp;#916;&lt;textarea name="_wpcf7_ak_hp_textarea" cols="45" rows="8" maxlength="100"&gt;&lt;/textarea&gt;&lt;/label&gt;&lt;input type="hidden" id="ak_js_1" name="_wpcf7_ak_js" value="98"/&gt;&lt;script&gt;document.getElementById( "ak_js_1" ).setAttribute( "value", ( new Date() ).getTime() );&lt;/script&gt;&lt;/p&gt;&lt;div class="wpcf7-response-output" aria-hidden="true"&gt;&lt;/div&gt;
&lt;/form&gt;
&lt;/div&gt;
&lt;section class="veu_cta" id="veu_cta-20370"&gt;&lt;h1 class="cta_title"&gt;講座案内：読解/漢字演習道場【中学受験】&lt;/h1&gt;&lt;div class="cta_body"&gt;&lt;div class="cta_body_image cta_body_image_right"&gt;&lt;a href="https://dokkai-labo.tokyo/bootcamp/" target="_blank"&gt;&lt;/a&gt;&lt;/div&gt;&lt;div class="cta_body_txt image_exist"&gt;■読解演習道場
&lt;br /&gt;大半の学習塾で忘れられがちな「与えられた知識を使いこなすための練習」をサポートするための講座です。
&lt;br /&gt;確立された読解ラボオリジナルの読解法を駆使しながら、それを使いこなすための演習量を重ねて頂きます。
&lt;br /&gt;
&lt;br /&gt;■漢字演習道場
&lt;br /&gt;「漢字なんて覚えてしまえば終わり！」と思われることが多い一方、案外学習が進まない経験をお持ちの方も多いかと思います。
&lt;br /&gt;「漢字学習の思考回路」「漢字学習のスピード感」を養いながら、知識の獲得と学習姿勢の構築を目指します。&lt;/div&gt;&lt;div class="cta_body_link"&gt;&lt;a href="https://dokkai-labo.tokyo/bootcamp/" class="btn btn-primary btn-block btn-lg" target="_blank"&gt;読解/漢字演習道場【中学受験】&lt;/a&gt;&lt;/div&gt;&lt;/div&gt;&lt;!--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dokkai-labo.tokyo%2Ftokuten_fifth%2F&amp;amp;t=%E3%80%90%E4%B8%AD%E5%8F%97%E3%80%91%E5%B0%8F%EF%BC%95%E5%BE%97%E7%82%B9%E5%8A%9B%E9%A4%8A%E6%88%90%E8%AC%9B%E5%BA%A7%E3%83%97%E3%83%A9%E3%82%A4%E3%83%9E%E3%83%AB%E3%80%90%E3%82%AA%E3%83%B3%E3%83%A9%E3%82%A4%E3%83%B3%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dokkai-labo.tokyo%2Ftokuten_fifth%2F&amp;amp;text=%E3%80%90%E4%B8%AD%E5%8F%97%E3%80%91%E5%B0%8F%EF%BC%95%E5%BE%97%E7%82%B9%E5%8A%9B%E9%A4%8A%E6%88%90%E8%AC%9B%E5%BA%A7%E3%83%97%E3%83%A9%E3%82%A4%E3%83%9E%E3%83%AB%E3%80%90%E3%82%AA%E3%83%B3%E3%83%A9%E3%82%A4%E3%83%B3%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 target="_blank" &gt;&lt;span class="vk_icon_w_r_sns_x_twitter icon_sns"&gt;&lt;/span&gt;&lt;span class="sns_txt"&gt;X&lt;/span&gt;&lt;/a&gt;&lt;/li&gt;&lt;li class="sb_bluesky sb_icon"&gt;&lt;a class="sb_icon_inner" href="https://bsky.app/intent/compose?text=%E3%80%90%E4%B8%AD%E5%8F%97%E3%80%91%E5%B0%8F%EF%BC%95%E5%BE%97%E7%82%B9%E5%8A%9B%E9%A4%8A%E6%88%90%E8%AC%9B%E5%BA%A7%E3%83%97%E3%83%A9%E3%82%A4%E3%83%9E%E3%83%AB%E3%80%90%E3%82%AA%E3%83%B3%E3%83%A9%E3%82%A4%E3%83%B3%E3%80%91%20%7C%20%E5%8F%97%E9%A8%93%E5%9B%BD%E8%AA%9E%E5%B0%82%E9%96%80%20%E8%AA%AD%E8%A7%A3%E3%83%A9%E3%83%9C%E6%9D%B1%E4%BA%AC%20%7C%20%E4%B8%AD%E5%AD%A6%E5%8F%97%E9%A8%93%E3%83%BB%E5%A4%A7%E5%AD%A6%E5%8F%97%E9%A8%93%E5%AF%BE%E5%BF%9C%E3%81%AE%E5%80%8B%E5%88%A5%E6%8C%87%E5%B0%8E%E5%9B%BD%E8%AA%9E%E5%B0%82%E9%96%80%E5%A1%BE%EF%BC%88%E3%82%AA%E3%83%B3%E3%83%A9%E3%82%A4%E3%83%B3%E3%83%BB%E6%95%99%E5%AE%A4%E5%AF%BE%E5%BF%9C%EF%BC%89%0Ahttps%3A%2F%2Fdokkai-labo.tokyo%2Ftokuten_fifth%2F" target="_blank" &gt;&lt;span class="vk_icon_w_r_sns_bluesky icon_sns"&gt;&lt;/span&gt;&lt;span class="sns_txt"&gt;Bluesky&lt;/span&gt;&lt;/a&gt;&lt;/li&gt;&lt;li class="sb_copy sb_icon"&gt;&lt;button class="copy-button sb_icon_inner"data-clipboard-text="【中受】小５得点力養成講座プライマル【オンライン】 | 受験国語専門 読解ラボ東京 | 中学受験・大学受験対応の個別指導国語専門塾（オンライン・教室対応） https://dokkai-labo.tokyo/tokuten_fifth/"&gt;&lt;span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</si>
  <si>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https://dokkai-labo.tokyo/univ01/
【検出された不自然ワード】
（検出なし）
【本文】
------
&lt;h2&gt;読解ラボ東京　国公立大学への現代文&lt;/h2&gt;
&lt;p&gt;&lt;a href="https://dokkai-labo.tokyo/live/"&gt;開講講座の全体像はこちら&lt;/a&gt;&lt;/p&gt;
&lt;h3&gt;サンプル講義&lt;/h3&gt;
&lt;p&gt;&lt;iframe title="読解ラボ東京　サンプル講義 【平成31年度　筑波大学より】" src="https://www.youtube.com/embed/5gU1uqTCATM?feature=oembed&amp;amp;enablejsapi=1&amp;amp;origin=https://dokkai-labo.tokyo" width="1140" height="641" frameborder="0" allowfullscreen="allowfullscreen"&gt;&lt;/iframe&gt;&lt;/p&gt;
&lt;p data-start="38" data-end="153"&gt;国公立大学の入試問題は、&lt;strong data-start="50" data-end="59"&gt;記述が中心&lt;/strong&gt;です。&lt;br data-start="62" data-end="65" /&gt;解き方の基本は私立大学の現代文と大きく変わりませんが、&lt;strong data-start="92" data-end="106"&gt;記述特有のアプローチ&lt;/strong&gt;が求められる点が特徴です。&lt;br data-start="119" data-end="122" /&gt;（上の動画で紹介している「記述の増やし方」も、その一例です。）&lt;/p&gt;
&lt;p data-start="155" data-end="253"&gt;ただし、このようなアプローチは &lt;strong data-start="171" data-end="185"&gt;自学自習が難しい分野&lt;/strong&gt; でもあります。&lt;br data-start="193" data-end="196" /&gt;正しい方向で記述力を伸ばすには、&lt;strong data-start="212" data-end="246"&gt;添削指導を受けながら記述特有の考え方を身につけ、運用する訓練&lt;/strong&gt; が必要です。&lt;/p&gt;
&lt;p data-start="255" data-end="355"&gt;当塾では、生徒さん一人ひとりのレベルに合わせて、&lt;strong data-start="279" data-end="296"&gt;適切な難易度から指導を開始&lt;/strong&gt;します。&lt;br data-start="300" data-end="303" /&gt;完全１対１の授業だからこそ、状況を見ながらヒントを出したり、解答に対して詳細な添削を行うことも可能です。&lt;/p&gt;
&lt;p data-start="357" data-end="375"&gt;一緒に、記述力を鍛えていきましょう。&lt;/p&gt;
&lt;p&gt;&lt;!-- [ /.socialSet ] --&gt;&lt;/p&gt;
&lt;section class="veu_cta" id="veu_cta-20530"&gt;&lt;h1 class="cta_title"&gt;講座案内：【２回完結】文法速習講座【中学受験】&lt;/h1&gt;&lt;div class="cta_body"&gt;&lt;div class="cta_body_image cta_body_image_right"&gt;&lt;a href="https://dokkai-labo.tokyo/grammer/" target="_blank"&gt;&lt;/a&gt;&lt;/div&gt;&lt;div class="cta_body_txt image_exist"&gt;文法事項をマスターできるというだけではなく、受講者のモチベーションや読解力の向上に寄与できる講座となっております。&lt;/div&gt;&lt;div class="cta_body_link"&gt;&lt;a href="https://dokkai-labo.tokyo/grammer/" class="btn btn-primary btn-block btn-lg" target="_blank"&gt;【２回完結】文法速習講座【中学受験】&lt;/a&gt;&lt;/div&gt;&lt;/div&gt;&lt;!--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</si>
  <si>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https://eigo-rewrite.com/column/eibunpou/
【検出された不自然ワード】
（検出なし）
【本文】
------
&lt;p&gt;英文法は英文の&lt;strong&gt;ルール&lt;/strong&gt;となる部分です。そのため、英文法を正しく理解できていないと単語や熟語を覚えたとしても正しく使うことができません。まずはルールである英文法をしっかり覚えましょう。&lt;/p&gt;
&lt;p&gt;英文法を個別指導で学ぶメリットや、つまずきの戻り方まで含めた整理は、&lt;a href="https://eigo-rewrite.com/column/bunpou/"&gt;英文法を個別指導で学ぶ意味（全体像はこちら）&lt;/a&gt;でまとめています。&lt;/p&gt;
&lt;h3&gt;英文法書を１冊マスターする&lt;/h3&gt;
&lt;p&gt;いろんな参考書に手を出すのではなく、&lt;span style="color: #0000ff;"&gt;１冊の参考書をマスター&lt;/span&gt;していきましょう。あれもこれもと手を出しても結果中途半端になってしまうケースが多いです。文法が身に着くまでしっかりと学習をしましょう。&lt;/p&gt;
&lt;h3&gt;説明できるようにする&lt;/h3&gt;
&lt;p&gt;英文法が定着してきたら、人に&lt;strong&gt;説明&lt;/strong&gt;してみましょう。&lt;span style="color: #0000ff;"&gt;他人に説明することで自分の頭の整理と知識の定着をはかる&lt;/span&gt;ことができます。きちんと説明することができれば理解できているということになりますので、その確認にもなります。他人に説明できるように訓練していきましょう。&lt;/p&gt;
&lt;h3&gt;文法の問題集を解いてみる&lt;/h3&gt;
&lt;p&gt;英文法が定着してきたら問題集を解きましょう。こちらも参考書と同様に&lt;span style="color: #0000ff;"&gt;１冊を決めてそれを繰り返し学習&lt;/span&gt;していきます。問題をきちんと解けなくては理解したということにはなりません。つまづいてしまったり間違えてしまった箇所は、参考書に立ち返って確認します。分からないところ・理解不足なところを見つけてひとつずつ確実に自分の知識として定着させていきましょう。&lt;/p&gt;
&lt;h3&gt;英文法を使って英文を作ってみる&lt;/h3&gt;
&lt;p&gt;学習した英文法を用いて英文を作成してみましょう。難しい単語を無理やり使う必要はありません。また、&lt;span style="color: #0000ff;"&gt;英文を作る際は自分に当てはめた文章&lt;/span&gt;を作りましょう。普段の生活で使えるような文章にしておくと覚えやすく定着しやすくなります。それと同時に自由英作文の対策にもなりますので積極的に英文を作ってみましょう。&lt;/p&gt;
&lt;h4&gt;まとめ&lt;/h4&gt;
&lt;p&gt;英文法をきちんと定着させることで英語の基礎固めをすることができます。長文や少し難しい問題に取り組んでいくためにもしっかりと英文法をマスターしましょう。&lt;/p&gt;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t>
  </si>
  <si>
    <t>以下のページは不自然なワードを使用しています。
これらを適切に自然な言葉に置き換えて下さい。
なお、本文の装飾や構造は絶対に変えないでください。
【対象ページURL】
https://eigo-rewrite.com/column/stage1_lesson11-2/
【検出された不自然ワード】
（検出なし）
【本文】
------
&lt;p&gt;&lt;iframe title="YouTube video player" src="https://www.youtube.com/embed/mckevZ-_Gso"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&lt;article class="text-token-text-primary w-full focus:outline-none [--shadow-height:45px] has-data-writing-block:pointer-events-none has-data-writing-block:-mt-(--shadow-height) has-data-writing-block:pt-(--shadow-height) [&amp;amp;:has([data-writing-block])&amp;gt;*]:pointer-events-auto [content-visibility:auto] supports-[content-visibility:auto]:[contain-intrinsic-size:auto_100lvh] scroll-mt-[calc(var(--header-height)+min(200px,max(70px,20svh)))]" dir="auto" tabindex="-1" data-turn-id="request-WEB:05893965-0a53-4dbc-af57-e9861003006e-101" data-testid="conversation-turn-200" data-scroll-anchor="true" data-turn="assistant"&gt;
&lt;div class="text-base my-auto mx-auto pb-10 [--thread-content-margin:--spacing(4)] thread-sm:[--thread-content-margin:--spacing(6)] thread-lg:[--thread-content-margin:--spacing(16)] px-(--thread-content-margin)"&gt;
&lt;div class="[--thread-content-max-width:40rem] thread-lg:[--thread-content-max-width:48rem] mx-auto max-w-(--thread-content-max-width) flex-1 group/turn-messages focus-visible:outline-hidden relative flex w-full min-w-0 flex-col agent-turn" tabindex="-1"&gt;
&lt;div class="flex max-w-full flex-col grow"&gt;
&lt;div class="min-h-8 text-message relative flex w-full flex-col items-end gap-2 text-start break-words whitespace-normal [.text-message+&amp;amp;]:mt-1" dir="auto" data-message-author-role="assistant" data-message-id="47876770-d97a-4531-b541-c58fe98132fa" data-message-model-slug="gpt-5"&gt;
&lt;div class="flex w-full flex-col gap-1 empty:hidden first:pt-[1px]"&gt;
&lt;div class="markdown prose dark:prose-invert w-full break-words light markdown-new-styling"&gt;
&lt;p&gt;There is / There are を疑問文にした瞬間、&lt;strong&gt;Yes の後が there is なのか it is なのか&lt;/strong&gt;で止まる。&lt;br /&gt;
否定文では &lt;strong&gt;not の位置&lt;/strong&gt;は分かっているのに、&lt;strong&gt;any が出てきて意味が濁る&lt;/strong&gt;。&lt;br /&gt;
この単元の失点は、ほぼこの2点に集約されます。&lt;/p&gt;
&lt;p&gt;&lt;strong&gt;疑問文&lt;/strong&gt;は &lt;span style="color: #ff9900;"&gt;be動詞を先頭&lt;/span&gt;に出すだけ。答えは &lt;span style="color: #ff9900;"&gt;there + be動詞&lt;/span&gt; で返す。&lt;br /&gt;
&lt;strong&gt;否定文&lt;/strong&gt;は &lt;span style="color: #ff9900;"&gt;be動詞の直後に not&lt;/span&gt;。さらに &lt;strong&gt;not any&lt;/strong&gt; は &lt;strong&gt;no&lt;/strong&gt; にまとめて書き換えられます。&lt;/p&gt;
&lt;p&gt;ここからは、&lt;strong&gt;Is there / Are there の答え方&lt;/strong&gt;、&lt;strong&gt;There are not any ＝ There are no&lt;/strong&gt; の感覚、場所を作る &lt;strong&gt;in / on / near&lt;/strong&gt; の使い分けまで、テストで迷うところだけを先に固めます。&lt;/p&gt;
&lt;p&gt;前のセクションでは、&lt;em data-start="77" data-end="99"&gt;There is / There are&lt;/em&gt; を使って&lt;/p&gt;
&lt;blockquote data-start="106" data-end="124"&gt;
&lt;p data-start="108" data-end="124"&gt;&lt;strong data-start="108" data-end="124"&gt;「〜がある」「〜がいる」&lt;/strong&gt;&lt;/p&gt;
&lt;/blockquote&gt;
&lt;p data-start="126" data-end="139"&gt;という形を学習しましたね。&lt;/p&gt;
&lt;p data-start="141" data-end="180"&gt;今回は、その文を &lt;strong data-start="150" data-end="157"&gt;疑問文&lt;/strong&gt; と &lt;strong data-start="160" data-end="167"&gt;否定文&lt;/strong&gt; にする方法を学習します。&lt;/p&gt;
&lt;p data-start="182" data-end="198" data-is-last-node="" data-is-only-node=""&gt;それでは、早速見ていきましょう。&lt;/p&gt;
&lt;/div&gt;
&lt;/div&gt;
&lt;/div&gt;
&lt;/div&gt;
&lt;div class="z-0 flex min-h-[46px] justify-start"&gt;&lt;/div&gt;
&lt;div class="mt-3 w-full empty:hidden"&gt;
&lt;div class="text-center"&gt;&lt;/div&gt;
&lt;/div&gt;
&lt;/div&gt;
&lt;/div&gt;
&lt;/article&gt;
&lt;div class="pointer-events-none h-px w-px" aria-hidden="true" data-edge="true"&gt;&lt;/div&gt;
&lt;p&gt;&lt;img decoding="async" fetchpriority="high" class="alignnone wp-image-549" src="https://eigo-rewrite.com/wp-content/uploads/2023/06/IMG_1057-300x37.jpg" alt="" width="941" height="116" srcset="https://eigo-rewrite.com/wp-content/uploads/2023/06/IMG_1057-300x37.jpg 300w, https://eigo-rewrite.com/wp-content/uploads/2023/06/IMG_1057-1024x126.jpg 1024w, https://eigo-rewrite.com/wp-content/uploads/2023/06/IMG_1057-768x95.jpg 768w, https://eigo-rewrite.com/wp-content/uploads/2023/06/IMG_1057.jpg 1200w" sizes="(max-width: 941px) 100vw, 941px" /&gt;&lt;/p&gt;
&lt;p&gt;前回と同様に、まず&amp;#8221;There&amp;#8221;があってそのあとにbe動詞、そして&amp;#8221;any traffic lights&amp;#8221;「信号機」という主語になる名詞があって、そのあとに&amp;#8221;on this road&amp;#8221;「道路上に」という場所を表す語句がきています。&lt;br /&gt;
この時に&amp;#8221;in this road&amp;#8221;ではなくて&lt;span style="color: #ff9900;"&gt;&amp;#8220;on this road&amp;#8221;&lt;/span&gt;という形になっています。&lt;br /&gt;
これは「道の上に」とか「道路上」にという意味で、接触を表しているのでこの&amp;#8221;on&amp;#8221;という前置詞を使っています。&lt;br /&gt;
そして文全体が否定文の形になっていまして、ここに&amp;#8221;not&amp;#8221;を使っています。&lt;br /&gt;
このようにbe動詞を使った文ですから&lt;span style="color: #0000ff;"&gt;be動詞の直後に&amp;#8221;not&amp;#8221;を付ける事によって否定文となります。&lt;/span&gt;&lt;br /&gt;
この場合は&amp;#8221;any&amp;#8221;という単語が使われています。&lt;br /&gt;
これは&amp;#8221;some&amp;#8221;という単語があって、それが否定文や疑問文になって&amp;#8221;any&amp;#8221;という単語に変わったとういう形になっています。&lt;br /&gt;
この&amp;#8221;not&amp;#8221;と&amp;#8221;any&amp;#8221;を合わせると、「一つも何々ない」とか「全く何々ない」という意味になります。&lt;br /&gt;
文全体を見てみると、「この道路には信号機が一つもありません。」という文になっています。&lt;br /&gt;
そしてこの&amp;#8221;not&amp;#8221;と&amp;#8221;any&amp;#8221;という二つの単語を合わせると、&lt;br /&gt;
この&lt;strong&gt;&amp;#8220;No&amp;#8221;&lt;/strong&gt;&lt;span style="color: #008000;"&gt;「全く何々ない」という単語と同じ意味になります。&lt;/span&gt;&lt;br /&gt;
ですので、たまに書き換え問題なんかですと&amp;#8221;There are not any&amp;#8221;という文があって、&lt;br /&gt;
それを&amp;#8221;There are No, traffic lights&amp;#8221;という形で&amp;#8221;are not any&amp;#8221;という3語を&amp;#8221;are No,&amp;#8221;という形で&lt;br /&gt;
2語で書き換えるという問題も出てきます。&lt;br /&gt;
ですから、この&lt;strong&gt;&lt;span style="color: #ff0000;"&gt;&amp;#8220;not&amp;#8221;と&amp;#8221;any&amp;#8221;が合わさると&amp;#8221;No&amp;#8221;になるという点も是非覚えておきましょう。&lt;/span&gt;&lt;/strong&gt;&lt;/p&gt;
&lt;p&gt;&lt;img decoding="async" class="alignnone wp-image-550" src="https://eigo-rewrite.com/wp-content/uploads/2023/06/IMG_1057-1-300x52.jpg" alt="" width="813" height="141" srcset="https://eigo-rewrite.com/wp-content/uploads/2023/06/IMG_1057-1-300x52.jpg 300w, https://eigo-rewrite.com/wp-content/uploads/2023/06/IMG_1057-1-1024x177.jpg 1024w, https://eigo-rewrite.com/wp-content/uploads/2023/06/IMG_1057-1-768x133.jpg 768w, https://eigo-rewrite.com/wp-content/uploads/2023/06/IMG_1057-1.jpg 1200w" sizes="(max-width: 813px) 100vw, 813px" /&gt;&lt;/p&gt;
&lt;p&gt;次に疑問文です。&lt;br /&gt;
疑問文もbe動詞を使った文ですから、be動詞を文の先頭に出すという事で疑問文の形となります。&lt;br /&gt;
この場合も、必ずここの名詞を見てこの場合は&amp;#8221;supermarket&amp;#8221;、&amp;#8221;a&amp;#8221;が付いていますから単数の名詞で一つなので&amp;#8221;is&amp;#8221;となっています。&lt;br /&gt;
逆にここがもし&amp;#8221;two supermarket&amp;#8221;のような複数形になっていたら、その複数形に合わせる形でこのbe動詞というのも&amp;#8221;are&amp;#8221;という形になります。&lt;br /&gt;
さて、答え方です。&lt;br /&gt;
答え方に関しても基本的には聞かれた言葉で答えるというのは今までのルール通りになっています。&lt;br /&gt;
なので、この場合は&amp;#8221;Is there&amp;#8221;で聞かれていますから、&amp;#8221;Yes&amp;#8221;のあとは&amp;#8221;there is&amp;#8221;となります。&lt;br /&gt;
ここがこの元の文と形を揃えて&amp;#8221;Yes&amp;#8221;のあとは「there+be動詞」となり、&amp;#8221;No&amp;#8221;の場合でも&lt;span style="color: #ff9900;"&gt;「there+be動詞+not」&lt;/span&gt;という形で表す事が出来ます。&lt;br /&gt;
そして、この文の中ではこちらが&amp;#8221;near your house&amp;#8221;で&amp;#8221;near&amp;#8221;という前置詞を使っています。&lt;br /&gt;
この&amp;#8221;near&amp;#8221;というのは「何々の近くに」とか「何々の近くで」という意味を表す前置詞となります。&lt;br /&gt;
このセクションで非常に多くの前置詞が使われています。&lt;br /&gt;
なので、テキスト、教科書に載っている前置詞の一覧を見て、&lt;span style="color: #ff0000;"&gt;前置詞の意味を覚える&lt;/span&gt;という事も大事になってきます。&lt;br /&gt;
今回は&amp;#8221;in&amp;#8221;とか&amp;#8221;on&amp;#8221;とか&amp;#8221;near&amp;#8221;が出てきましたが、他にも多くの前置詞が載っています。&lt;br /&gt;
この単元に関しては疑問文と否定文の作り方は非常に簡単になっていますから、前置詞を覚える事で、この「There is 構文」をしっかりと出来るようにする。&lt;br /&gt;
こういった所がポイントとなります。&lt;/p&gt;
&lt;p&gt;&lt;img decoding="async" loading="lazy" class="alignnone wp-image-551" src="https://eigo-rewrite.com/wp-content/uploads/2023/06/IMG_1057-2-300x52.jpg" alt="" width="871" height="151" srcset="https://eigo-rewrite.com/wp-content/uploads/2023/06/IMG_1057-2-300x52.jpg 300w, https://eigo-rewrite.com/wp-content/uploads/2023/06/IMG_1057-2-768x133.jpg 768w, https://eigo-rewrite.com/wp-content/uploads/2023/06/IMG_1057-2.jpg 978w" sizes="(max-width: 871px) 100vw, 871px" /&gt;&lt;/p&gt;
&lt;p&gt;さて、疑問文否定文と少し外れてしまいますが、今回この&lt;span style="color: #ff9900;"&gt;&amp;#8220;little&amp;#8221;&lt;/span&gt;という単語が使われています。&lt;br /&gt;
こちらはもちろん「小さい」とか「幼い」という意味もありますが、この&amp;#8221;little&amp;#8221;というのは使い方が&lt;span style="color: #0000ff;"&gt;ちょっと大事な単語&lt;/span&gt;になっています。&lt;br /&gt;
&amp;#8220;a little&amp;#8221;というふうに&amp;#8221;a&amp;#8221;を付ける場合と、この文の場合のように&amp;#8221;a&amp;#8221;を付けないで使う場合の二つがあります。&lt;br /&gt;
&amp;#8220;a&amp;#8221;が付いている場合というのは、「少しの」「少し」例えばここに&amp;#8221;a&amp;#8221;があったら&amp;#8221;there is little snow&amp;#8221;、少し雪が降りますという意味になります。&lt;br /&gt;
ですが、&amp;#8221;a&amp;#8221;が付いていない場合、これはほとんど「何々ない」という意味になります。&lt;br /&gt;
なので、この&amp;#8221;a&amp;#8221;が付くか付ないかなによって、少しはありますよという肯定的な見方になるのか、&lt;br /&gt;
ほとんどないんですよという否定的な見方になるのかというのが変わってきてしまいます。&lt;br /&gt;
さらにこの&amp;#8221;little&amp;#8221;というのは、この&amp;#8221;snow&amp;#8221;のように雪を一つ二つと数えないですから、&lt;br /&gt;
この不可算名詞に対してこの&lt;span style="color: #ff0000;"&gt;&amp;#8220;little&amp;#8221;とか&amp;#8221;a little&amp;#8221;という単語を使います。&lt;/span&gt;&lt;br /&gt;
ここがもし可算名詞の複数形の場合は&amp;#8221;little&amp;#8221;&amp;#8221;a little&amp;#8221;ではなくて、&amp;#8221;few&amp;#8221;とか&amp;#8221;a few&amp;#8221;という単語を使います。&lt;br /&gt;
この使い分けに関しても、必ずここの名詞を見て数えられるのか数えられないのか、&lt;br /&gt;
さらに「少しある」というふうに肯定的に言っているのか、「ほとんどない」と否定的に言っているのか、この二つの観点から考える必要がありますので、しっかりとここの使い方も練習しておきましょう。&lt;br /&gt;
そではセクション2に関しては以上となります。&lt;/p&gt;
&lt;h2&gt;Lesson11 セクション2（There is / There are の疑問文・否定文）要点まとめ&lt;/h2&gt;
&lt;table style="border-collapse: collapse; width: 100%;"&gt;
&lt;thead&gt;
&lt;tr style="background-color: #dd8500; color: #ffffff;"&gt;
&lt;th style="padding: 8px; border: 1px solid #000;"&gt;ポイント&lt;/th&gt;
&lt;th style="padding: 8px; border: 1px solid #000;"&gt;内容&lt;/th&gt;
&lt;/tr&gt;
&lt;/thead&gt;
&lt;tbody&gt;
&lt;tr style="background-color: #f0b464; color: #000000;"&gt;
&lt;td style="padding: 8px; border: 1px solid #000;"&gt;There is / There are の基本&lt;/td&gt;
&lt;td style="padding: 8px; border: 1px solid #000;"&gt;
&lt;ul&gt;
&lt;li&gt;「〜がある」「〜がいる」を表す文。&lt;/li&gt;
&lt;li&gt;&lt;strong&gt;単数名詞&lt;/strong&gt; → There &lt;strong&gt;is&lt;/strong&gt; 〜.&lt;/li&gt;
&lt;li&gt;&lt;strong&gt;複数名詞&lt;/strong&gt; → There &lt;strong&gt;are&lt;/strong&gt; 〜.&lt;/li&gt;
&lt;/ul&gt;
&lt;/td&gt;
&lt;/tr&gt;
&lt;tr style="background-color: #ffffff; color: #000000;"&gt;
&lt;td style="padding: 8px; border: 1px solid #000;"&gt;否定文の作り方&lt;/td&gt;
&lt;td style="padding: 8px; border: 1px solid #000;"&gt;
&lt;ul&gt;
&lt;li&gt;be動詞の直後に &lt;strong&gt;not&lt;/strong&gt; を入れる。&lt;/li&gt;
&lt;li&gt;例：There &lt;strong&gt;is not&lt;/strong&gt; a park. / There &lt;strong&gt;are not&lt;/strong&gt; any chairs.&lt;/li&gt;
&lt;li&gt;&lt;strong&gt;not + any&lt;/strong&gt; = 「一つも〜ない」「全く〜ない」。&lt;/li&gt;
&lt;/ul&gt;
&lt;/td&gt;
&lt;/tr&gt;
&lt;tr style="background-color: #f0b464; color: #000000;"&gt;
&lt;td style="padding: 8px; border: 1px solid #000;"&gt;not + any と no の関係&lt;/td&gt;
&lt;td style="padding: 8px; border: 1px solid #000;"&gt;
&lt;ul&gt;
&lt;li&gt;&lt;strong&gt;There are not any 〜.&lt;/strong&gt; と &lt;strong&gt;There are no 〜.&lt;/strong&gt; はほぼ同じ意味。&lt;/li&gt;
&lt;li&gt;「〜が一つもない」「全く〜ない」という強い否定を表す。&lt;/li&gt;
&lt;/ul&gt;
&lt;/td&gt;
&lt;/tr&gt;
&lt;tr style="background-color: #ffffff; color: #000000;"&gt;
&lt;td style="padding: 8px; border: 1px solid #000;"&gt;疑問文の作り方&lt;/td&gt;
&lt;td style="padding: 8px; border: 1px solid #000;"&gt;
&lt;ul&gt;
&lt;li&gt;be動詞を文頭に出す。&lt;/li&gt;
&lt;li&gt;例：&lt;strong&gt;Is&lt;/strong&gt; there a park near your house?&lt;br /&gt;
&lt;strong&gt;Are&lt;/strong&gt; there any stores on this street?&lt;/li&gt;
&lt;li&gt;答え方：&lt;br /&gt;
Yes, &lt;strong&gt;there is / there are&lt;/strong&gt;.&lt;br /&gt;
No, &lt;strong&gt;there is not / there are not&lt;/strong&gt;.&lt;/li&gt;
&lt;/ul&gt;
&lt;/td&gt;
&lt;/tr&gt;
&lt;tr style="background-color: #f0b464; color: #000000;"&gt;
&lt;td style="padding: 8px; border: 1px solid #000;"&gt;前置詞 in / on / near など&lt;/td&gt;
&lt;td style="padding: 8px; border: 1px solid #000;"&gt;
&lt;ul&gt;
&lt;li&gt;&lt;strong&gt;in&lt;/strong&gt;：〜の中に（in the box, in the room）&lt;/li&gt;
&lt;li&gt;&lt;strong&gt;on&lt;/strong&gt;：〜の上に・上に接して（on this road = 道路上に）&lt;/li&gt;
&lt;li&gt;&lt;strong&gt;near&lt;/strong&gt;：〜の近くに（near your house）&lt;/li&gt;
&lt;li&gt;There is 構文では、場所を表す前置詞句がよくセットで使われる。&lt;/li&gt;
&lt;/ul&gt;
&lt;/td&gt;
&lt;/tr&gt;
&lt;tr style="background-color: #ffffff; color: #000000;"&gt;
&lt;td style="padding: 8px; border: 1px solid #000;"&gt;little / a little（不可算名詞）&lt;/td&gt;
&lt;td style="padding: 8px; border: 1px solid #000;"&gt;
&lt;ul&gt;
&lt;li&gt;&lt;strong&gt;a little + 不可算名詞&lt;/strong&gt;：少しはある（肯定的）&lt;br /&gt;
例：There is &lt;strong&gt;a little&lt;/strong&gt; snow.&lt;/li&gt;
&lt;li&gt;&lt;strong&gt;little + 不可算名詞&lt;/strong&gt;：ほとんどない（否定的）&lt;br /&gt;
例：There is &lt;strong&gt;little&lt;/strong&gt; snow.&lt;/li&gt;
&lt;li&gt;snow, water, sugar など「数えられない名詞」に使う。&lt;/li&gt;
&lt;/ul&gt;
&lt;/td&gt;
&lt;/tr&gt;
&lt;tr style="background-color: #f0b464; color: #000000;"&gt;
&lt;td style="padding: 8px; border: 1px solid #000;"&gt;few / a few（可算名詞）&lt;/td&gt;
&lt;td style="padding: 8px; border: 1px solid #000;"&gt;
&lt;ul&gt;
&lt;li&gt;&lt;strong&gt;a few + 複数名詞&lt;/strong&gt;：少しはある（肯定的）&lt;/li&gt;
&lt;li&gt;&lt;strong&gt;few + 複数名詞&lt;/strong&gt;：ほとんどない（否定的）&lt;/li&gt;
&lt;li&gt;friends, apples など「数えられる名詞の複数形」に使う。&lt;/li&gt;
&lt;/ul&gt;
&lt;/td&gt;
&lt;/tr&gt;
&lt;tr style="background-color: #ffffff; color: #000000;"&gt;
&lt;td style="padding: 8px; border: 1px solid #000;"&gt;名詞の種類の見分け方&lt;/td&gt;
&lt;td style="padding: 8px; border: 1px solid #000;"&gt;
&lt;ul&gt;
&lt;li&gt;&lt;strong&gt;形がはっきりしていて1つ2つと数えられる&lt;/strong&gt; → 可算名詞（room, chair, cup など）&lt;/li&gt;
&lt;li&gt;&lt;strong&gt;液体・粉・抽象名詞など形が決まらない&lt;/strong&gt; → 不可算名詞（water, sugar, snow など）&lt;/li&gt;
&lt;/ul&gt;
&lt;/td&gt;
&lt;/tr&gt;
&lt;tr style="background-color: #f0b464; color: #000000;"&gt;
&lt;td style="padding: 8px; border: 1px solid #000;"&gt;How many / How much&lt;/td&gt;
&lt;td style="padding: 8px; border: 1px solid #000;"&gt;
&lt;ul&gt;
&lt;li&gt;&lt;strong&gt;How many + 可算名詞の複数形&lt;/strong&gt;：いくつ？（数えられる）&lt;/li&gt;
&lt;li&gt;&lt;strong&gt;How much + 不可算名詞&lt;/strong&gt;：どれくらい？（量）&lt;/li&gt;
&lt;/ul&gt;
&lt;/td&gt;
&lt;/tr&gt;
&lt;tr style="background-color: #ffffff; color: #000000;"&gt;
&lt;td style="padding: 8px; border: 1px solid #000;"&gt;答え方の形をそろえる&lt;/td&gt;
&lt;td style="padding: 8px; border: 1px solid #000;"&gt;
&lt;ul&gt;
&lt;li&gt;疑問文で聞かれた形・be動詞に合わせて答える。&lt;/li&gt;
&lt;li&gt;Is there 〜? → Yes, &lt;strong&gt;there is&lt;/strong&gt;. / No, &lt;strong&gt;there isn’t&lt;/strong&gt;.&lt;/li&gt;
&lt;li&gt;Are there 〜? → Yes, &lt;strong&gt;there are&lt;/strong&gt;. / No, &lt;strong&gt;there aren’t&lt;/strong&gt;.&lt;/li&gt;
&lt;/ul&gt;
&lt;/td&gt;
&lt;/tr&gt;
&lt;/tbody&gt;
&lt;/table&gt;
&lt;hr /&gt;
&lt;h2&gt;Lesson11 セクション2 確認クイズ（10問）&lt;/h2&gt;
&lt;table style="border-collapse: collapse; width: 100%;"&gt;
&lt;thead&gt;
&lt;tr style="background-color: #dd8500; color: #ffffff;"&gt;
&lt;th style="padding: 8px; border: 1px solid #000;"&gt;No.&lt;/th&gt;
&lt;th style="padding: 8px; border: 1px solid #000;"&gt;問題&lt;/th&gt;
&lt;th style="padding: 8px; border: 1px solid #000;"&gt;選択肢（A〜D）&lt;/th&gt;
&lt;th style="padding: 8px; border: 1px solid #000;"&gt;正解&lt;/th&gt;
&lt;/tr&gt;
&lt;/thead&gt;
&lt;tbody&gt;&lt;!-- Q1 --&gt;&lt;/p&gt;
&lt;tr style="background-color: #f0b464; color: #000000;"&gt;
&lt;td style="padding: 8px; border: 1px solid #000;"&gt;1&lt;/td&gt;
&lt;td style="padding: 8px; border: 1px solid #000;"&gt;「〜がある」「〜がいる」を表す文の形として正しいものはどれ？&lt;/td&gt;
&lt;td style="padding: 8px; border: 1px solid #000;"&gt;A. It is a park near my house.&lt;br /&gt;
B. There have a park near my house.&lt;br /&gt;
C. There is a park near my house.&lt;br /&gt;
D. There be a park near my house.&lt;/td&gt;
&lt;td style="padding: 8px; border: 1px solid #000;"&gt;&lt;button&gt;正解を見る&lt;/button&gt;&lt;/p&gt;
&lt;div id="answer-q1" style="display: none; margin-top: 4px;"&gt;正解：&lt;strong&gt;C&lt;/strong&gt;（There is 〜 の形を使う）&lt;/div&gt;
&lt;/td&gt;
&lt;/tr&gt;
&lt;p&gt;&lt;!-- Q2 --&gt;&lt;/p&gt;
&lt;tr style="background-color: #ffffff; color: #000000;"&gt;
&lt;td style="padding: 8px; border: 1px solid #000;"&gt;2&lt;/td&gt;
&lt;td style="padding: 8px; border: 1px solid #000;"&gt;「この道路には信号が一つもありません。」に最も近い英語はどれ？&lt;/td&gt;
&lt;td style="padding: 8px; border: 1px solid #000;"&gt;A. There are some traffic lights on this road.&lt;br /&gt;
B. There are not any traffic lights on this road.&lt;br /&gt;
C. There is not a traffic light in this road.&lt;br /&gt;
D. There is no traffic light in this road.&lt;/td&gt;
&lt;td style="padding: 8px; border: 1px solid #000;"&gt;&lt;button&gt;正解を見る&lt;/button&gt;&lt;/p&gt;
&lt;div id="answer-q2" style="display: none; margin-top: 4px;"&gt;正解：&lt;strong&gt;B&lt;/strong&gt;（not + any で「一つも〜ない」）&lt;/div&gt;
&lt;/td&gt;
&lt;/tr&gt;
&lt;p&gt;&lt;!-- Q3 --&gt;&lt;/p&gt;
&lt;tr style="background-color: #f0b464; color: #000000;"&gt;
&lt;td style="padding: 8px; border: 1px solid #000;"&gt;3&lt;/td&gt;
&lt;td style="padding: 8px; border: 1px solid #000;"&gt;「There are not any books on the desk.」とほぼ同じ意味になる文はどれ？&lt;/td&gt;
&lt;td style="padding: 8px; border: 1px solid #000;"&gt;A. There are some books on the desk.&lt;br /&gt;
B. There are no books on the desk.&lt;br /&gt;
C. There is no book on the desk.&lt;br /&gt;
D. There is a book on the desk.&lt;/td&gt;
&lt;td style="padding: 8px; border: 1px solid #000;"&gt;&lt;button&gt;正解を見る&lt;/button&gt;&lt;/p&gt;
&lt;div id="answer-q3" style="display: none; margin-top: 4px;"&gt;正解：&lt;strong&gt;B&lt;/strong&gt;（not + any ≒ no + 名詞）&lt;/div&gt;
&lt;/td&gt;
&lt;/tr&gt;
&lt;p&gt;&lt;!-- Q4 --&gt;&lt;/p&gt;
&lt;tr style="background-color: #ffffff; color: #000000;"&gt;
&lt;td style="padding: 8px; border: 1px solid #000;"&gt;4&lt;/td&gt;
&lt;td style="padding: 8px; border: 1px solid #000;"&gt;次のうち、&lt;strong&gt;疑問文&lt;/strong&gt;として正しいものはどれ？&lt;/td&gt;
&lt;td style="padding: 8px; border: 1px solid #000;"&gt;A. There is a hospital near here?&lt;br /&gt;
B. Is there a hospital near here?&lt;br /&gt;
C. Are there a hospital near here?&lt;br /&gt;
D. There are a hospital near here?&lt;/td&gt;
&lt;td style="padding: 8px; border: 1px solid #000;"&gt;&lt;button&gt;正解を見る&lt;/button&gt;&lt;/p&gt;
&lt;div id="answer-q4" style="display: none; margin-top: 4px;"&gt;正解：&lt;strong&gt;B&lt;/strong&gt;（be動詞を文頭に出す：Is there 〜 ?）&lt;/div&gt;
&lt;/td&gt;
&lt;/tr&gt;
&lt;p&gt;&lt;!-- Q5 --&gt;&lt;/p&gt;
&lt;tr style="background-color: #f0b464; color: #000000;"&gt;
&lt;td style="padding: 8px; border: 1px solid #000;"&gt;5&lt;/td&gt;
&lt;td style="padding: 8px; border: 1px solid #000;"&gt;「この道には〜がある」と言いたいときに、正しい前置詞の組み合わせはどれ？&lt;/td&gt;
&lt;td style="padding: 8px; border: 1px solid #000;"&gt;A. in this road&lt;br /&gt;
B. at this road&lt;br /&gt;
C. on this road&lt;br /&gt;
D. by this road&lt;/td&gt;
&lt;td style="padding: 8px; border: 1px solid #000;"&gt;&lt;button&gt;正解を見る&lt;/button&gt;&lt;/p&gt;
&lt;div id="answer-q5" style="display: none; margin-top: 4px;"&gt;正解：&lt;strong&gt;C&lt;/strong&gt;（道路「上」に → on this road）&lt;/div&gt;
&lt;/td&gt;
&lt;/tr&gt;
&lt;p&gt;&lt;!-- Q6 --&gt;&lt;/p&gt;
&lt;tr style="background-color: #ffffff; color: #000000;"&gt;
&lt;td style="padding: 8px; border: 1px solid #000;"&gt;6&lt;/td&gt;
&lt;td style="padding: 8px; border: 1px solid #000;"&gt;「あなたの家の近くに」が最も自然なのはどれ？&lt;/td&gt;
&lt;td style="padding: 8px; border: 1px solid #000;"&gt;A. in your house&lt;br /&gt;
B. near your house&lt;br /&gt;
C. on your house&lt;br /&gt;
D. by your house in&lt;/td&gt;
&lt;td style="padding: 8px; border: 1px solid #000;"&gt;&lt;button&gt;正解を見る&lt;/button&gt;&lt;/p&gt;
&lt;div id="answer-q6" style="display: none; margin-top: 4px;"&gt;正解：&lt;strong&gt;B&lt;/strong&gt;（near = 「〜の近くに」）&lt;/div&gt;
&lt;/td&gt;
&lt;/tr&gt;
&lt;p&gt;&lt;!-- Q7 --&gt;&lt;/p&gt;
&lt;tr style="background-color: #f0b464; color: #000000;"&gt;
&lt;td style="padding: 8px; border: 1px solid #000;"&gt;7&lt;/td&gt;
&lt;td style="padding: 8px; border: 1px solid #000;"&gt;「There is &lt;u&gt;a little&lt;/u&gt; water in the glass.」の意味として最も近いものはどれ？&lt;/td&gt;
&lt;td style="padding: 8px; border: 1px solid #000;"&gt;A. 少しだけ水が入っている。（少しはある）&lt;br /&gt;
B. ほとんど水が入っていない。&lt;br /&gt;
C. 水がたくさん入っている。&lt;br /&gt;
D. 水が全く入っていない。&lt;/td&gt;
&lt;td style="padding: 8px; border: 1px solid #000;"&gt;&lt;button&gt;正解を見る&lt;/button&gt;&lt;/p&gt;
&lt;div id="answer-q7" style="display: none; margin-top: 4px;"&gt;正解：&lt;strong&gt;A&lt;/strong&gt;（a little = 少しはある：肯定的）&lt;/div&gt;
&lt;/td&gt;
&lt;/tr&gt;
&lt;p&gt;&lt;!-- Q8 --&gt;&lt;/p&gt;
&lt;tr style="background-color: #ffffff; color: #000000;"&gt;
&lt;td style="padding: 8px; border: 1px solid #000;"&gt;8&lt;/td&gt;
&lt;td style="padding: 8px; border: 1px solid #000;"&gt;「There is &lt;u&gt;little&lt;/u&gt; snow on the mountain.」の意味として最も近いものはどれ？&lt;/td&gt;
&lt;td style="padding: 8px; border: 1px solid #000;"&gt;A. 少し雪がある。（肯定的）&lt;br /&gt;
B. どっさり雪がある。&lt;br /&gt;
C. ほとんど雪がない。（否定的）&lt;br /&gt;
D. 雪が全くない。&lt;/td&gt;
&lt;td style="padding: 8px; border: 1px solid #000;"&gt;&lt;button&gt;正解を見る&lt;/button&gt;&lt;/p&gt;
&lt;div id="answer-q8" style="display: none; margin-top: 4px;"&gt;正解：&lt;strong&gt;C&lt;/strong&gt;（little = ほとんどない：否定的）&lt;/div&gt;
&lt;/td&gt;
&lt;/tr&gt;
&lt;p&gt;&lt;!-- Q9 --&gt;&lt;/p&gt;
&lt;tr style="background-color: #f0b464; color: #000000;"&gt;
&lt;td style="padding: 8px; border: 1px solid #000;"&gt;9&lt;/td&gt;
&lt;td style="padding: 8px; border: 1px solid #000;"&gt;次のうち、&lt;strong&gt;不可算名詞&lt;/strong&gt;に使うのが正しい組み合わせはどれ？&lt;/td&gt;
&lt;td style="padding: 8px; border: 1px solid #000;"&gt;A. a few water / few water&lt;br /&gt;
B. a little water / little water&lt;br /&gt;
C. a few friends / few friends&lt;br /&gt;
D. a little friends / little friends&lt;/td&gt;
&lt;td style="padding: 8px; border: 1px solid #000;"&gt;&lt;button&gt;正解を見る&lt;/button&gt;&lt;/p&gt;
&lt;div id="answer-q9" style="display: none; margin-top: 4px;"&gt;正解：&lt;strong&gt;B&lt;/strong&gt;（water は不可算名詞 → little / a little）&lt;/div&gt;
&lt;/td&gt;
&lt;/tr&gt;
&lt;p&gt;&lt;!-- Q10 --&gt;&lt;/p&gt;
&lt;tr style="background-color: #ffffff; color: #000000;"&gt;
&lt;td style="padding: 8px; border: 1px solid #000;"&gt;10&lt;/td&gt;
&lt;td style="padding: 8px; border: 1px solid #000;"&gt;「友だちが少しはいます。」を表すとき、最も適切なのはどれ？&lt;/td&gt;
&lt;td style="padding: 8px; border: 1px solid #000;"&gt;A. I have little friends.&lt;br /&gt;
B. I have a little friends.&lt;br /&gt;
C. I have a few friends.&lt;br /&gt;
D. I have few friend.&lt;/td&gt;
&lt;td style="padding: 8px; border: 1px solid #000;"&gt;&lt;button&gt;正解を見る&lt;/button&gt;&lt;/p&gt;
&lt;div id="answer-q10" style="display: none; margin-top: 4px;"&gt;正解：&lt;strong&gt;C&lt;/strong&gt;（a few + 複数可算名詞：「少しはいる」）&lt;/div&gt;
&lt;/td&gt;
&lt;/tr&gt;
&lt;/tbody&gt;
&lt;/table&gt;
&lt;p&gt;&lt;script&gt;
/**
 * 正解を表示してボタンを消す関数
 * ※グローバル関数として定義しているので、onclick から確実に呼び出せます
 */
function showAnswer(answerId, btn) {
  var answerElem = document.getElementById(answerId);
  if (answerElem) {
    answerElem.style.display = 'block';
  }
  if (btn) {
    btn.style.display = 'none';
  }
}
&lt;/script&gt;&lt;/p&gt;
&lt;p&gt;&lt;!--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t>
  </si>
  <si>
    <t>以下のページは不自然なワードを使用しています。
これらを適切に自然な言葉に置き換えて下さい。
なお、本文の装飾や構造は絶対に変えないでください。
【対象ページURL】
https://eigo-rewrite.com/column/stage1_lesson5-2/
【検出された不自然ワード】
（検出なし）
【本文】
------
&lt;p&gt;&lt;iframe title="YouTube video player" src="https://www.youtube.com/embed/GkvawLTHDeM"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&lt;p&gt;NEW TREASURE STAGE1 の文法事項・Lesson一覧の全体像は、&lt;strong&gt;&lt;a href="https://eigo-rewrite.com/column/hub_stage1/"&gt;NEW TREASURE STAGE1｜中1英文法 総括＋Lesson一覧（全体像はこちら）&lt;/a&gt;&lt;/strong&gt;で確認できます。&lt;br data-start="57" data-end="60" /&gt;このセクションでは、&lt;strong data-start="70" data-end="93"&gt;“How” を使った疑問文とその答え方&lt;/strong&gt; を学習します。扱う表現は多いですが、文の作り方や答え方は基本的に共通しています。そのため、この単元では文を操作するというよりも、&lt;strong data-start="158" data-end="176" data-is-only-node=""&gt;必要な単語や表現を覚えること&lt;/strong&gt; が重要になります。&lt;/p&gt;
&lt;p&gt;&lt;img decoding="async" fetchpriority="high" class="alignnone wp-image-454" src="https://eigo-rewrite.com/wp-content/uploads/2023/06/スライド用-300x169.jpg" alt="" width="1065" height="600" srcset="https://eigo-rewrite.com/wp-content/uploads/2023/06/スライド用-300x169.jpg 300w, https://eigo-rewrite.com/wp-content/uploads/2023/06/スライド用-1024x576.jpg 1024w, https://eigo-rewrite.com/wp-content/uploads/2023/06/スライド用-768x432.jpg 768w, https://eigo-rewrite.com/wp-content/uploads/2023/06/スライド用-320x180.jpg 320w, https://eigo-rewrite.com/wp-content/uploads/2023/06/スライド用.jpg 1280w" sizes="(max-width: 1065px) 100vw, 1065px" /&gt;&lt;/p&gt;
&lt;p&gt;まず今回の単元は”How”という疑問詞を使います。&lt;br /&gt;
”How”は「どのように」とか「どのような」といった意味合いになっています。&lt;br /&gt;
”How old is your brother?”という文があります。&lt;br /&gt;
こちら”How”、単体では「どのように」とか「どのような」という意味ですが、これが”How”のあとに形容詞や副詞がくっついて、「どれぐらい何々ですか？」「どのように何々ですか？」という形で英文は作られます。&lt;br /&gt;
なので、”How old”と言ったら「どれぐらい歳をとっていますか？」つまり「何歳ですか？」と聞きたい訳です。&lt;br /&gt;
この”How”以下のこちらの文の形に関しては、もちろんこの場合be動詞を使った文になっていますからbe動詞を前に出して”How old”の後にbe動詞です。&lt;br /&gt;
”How old is your brother?”という形になっています。&lt;br /&gt;
「お兄さん」あるいは「弟は何歳ですか？」という問いに対して疑問文の答えの時は、&lt;span style="color: #0000ff;"&gt;主語必ず揃えます。&lt;/span&gt;&lt;br /&gt;
なので、”your brother”男性なので”He”です。&lt;br /&gt;
&lt;span style="color: #ff0000;"&gt;be動詞で聞かれましたから答えもbe動詞です。&lt;/span&gt;&lt;br /&gt;
答えの文になる”11years old”「11歳です。」という形で答えています。&lt;br /&gt;
このように、「どれぐらい歳をとっていますか？」に対して、その答えの核となる部分、&lt;br /&gt;
この場合は数字になっていますから「11」という数字を書いておいて、あとは聞かれた通りに&lt;br /&gt;
”How old”と聞かれていますから、こちらも”11years old”となります。&lt;br /&gt;
教科書の方には、この”old”だけでなく”How tool”「どれぐらい背が高いですか？」という文も登場していますが、その場合も答え方としては同じです。&lt;br /&gt;
教科書では”She is 162cm”という形で、「どれぐらい背が高いです。」というのを具体的な数字で表しています。&lt;br /&gt;
基本的にはこの”How”が使われていようがbe動詞で聞かれたら「主語とbe動詞」を揃えてあげて、&lt;br /&gt;
そのあとに答えの核となる語句を置きます。&lt;br /&gt;
これで対処が出来ますので、基本的な答え方としては以上になります。&lt;br /&gt;
下の文の方がどちらかと言うとを間違えたり、少しミスが出てしまうような文になります。&lt;br /&gt;
具体的に言うと、”How”が先頭に出てくるという事は変わりない訳ですが、&lt;br /&gt;
そのあとが”How many”だけではなくて”How many brothers”、これで一つの塊を作っています。&lt;br /&gt;
そうすると、「どれぐらいたくさんのお兄さん」あるいは「弟たちを」あなたは”do you have”&lt;br /&gt;
「持っていますか？」となります。&lt;br /&gt;
つまり、「どれぐらい兄弟がいますか？」という事を聞きたい訳です。&lt;br /&gt;
その際に、”many”という単語、こちらが形容詞なんです。&lt;br /&gt;
なので、形容詞のあとというのは必ず名詞を置いて一つのセットになっていますから、&lt;br /&gt;
この形容詞と名詞というのは離す事はなくて必ずセットでくっつけて前に出して下さい。&lt;br /&gt;
ありがちなミスは”How many do you have brothers?”という形で”How many”だけ前に出してしまうという事があります。&lt;br /&gt;
ですが、ここは必ずここが&lt;strong&gt;「many+名詞」で一つの組み合わせで離してはいけないという事を意識しておきましょう。&lt;/strong&gt;&lt;br /&gt;
また、先ほどとの違いですが、今度はbe動詞ではなくて”How many do you have”&lt;br /&gt;
「どれぐらい兄弟を持っていますか？」「どれぐらい兄弟がいますか？」と聞かれています。&lt;br /&gt;
答える際ももちろん”I am”と答えるのではなくて、&lt;span style="color: #0000ff;"&gt;一般動詞で聞かれていますから一般動詞を答えます。&lt;/span&gt;&lt;br /&gt;
「何人」と言われているので、”one brother”とか”two brothers”という形で答えてもいいですが、基本的には英語というのは繰り返しを避けます。&lt;br /&gt;
なので、この様に数を聞かれた場合は数の後の名詞、”brother”とか”pencils”みたいな名詞は基本的には省略して数だけで答えて大丈夫です。&lt;br /&gt;
上の方”How old is”とか”How tool is”というような形は非常に答えやすくて文も作りやすいです。&lt;br /&gt;
ですが、こちらの”How many brothers”のように「How+形容詞+名詞」という形、それから一般動詞で聞かれたら一般動詞で答える、こういった点に注意してセクション2の学習を進めて下さい。&lt;br /&gt;
セクション2に関しては以上になります。&lt;br /&gt;
✅ 【まとめ】Lesson5 セクション2：How を使った疑問文まとめ&lt;/p&gt;
&lt;table style="width: 100%; border-collapse: collapse;"&gt;
&lt;tbody&gt;
&lt;tr style="background-color: #dd8500; color: white;"&gt;
&lt;th&gt;項目&lt;/th&gt;
&lt;th&gt;内容&lt;/th&gt;
&lt;/tr&gt;
&lt;tr style="background-color: #f0b464; color: black;"&gt;
&lt;td&gt;How の意味と基本形&lt;/td&gt;
&lt;td&gt;
&lt;ul&gt;
&lt;li&gt;How は「どのように」「どれくらい〜」を表す疑問詞&lt;/li&gt;
&lt;li&gt;How + 形容詞／副詞 で「どれくらい〜？」になる&lt;/li&gt;
&lt;li&gt;例：How old、How tall など&lt;/li&gt;
&lt;/ul&gt;
&lt;/td&gt;
&lt;/tr&gt;
&lt;tr style="background-color: #ffffff; color: black;"&gt;
&lt;td&gt;How old / How tall の疑問文&lt;/td&gt;
&lt;td&gt;
&lt;ul&gt;
&lt;li&gt;be動詞の疑問文：How old is your brother?&lt;/li&gt;
&lt;li&gt;答えも be動詞で揃える：He is 11 years old.&lt;/li&gt;
&lt;li&gt;答えの核（数字など）を最後につける&lt;/li&gt;
&lt;/ul&gt;
&lt;/td&gt;
&lt;/tr&gt;
&lt;tr style="background-color: #f0b464; color: black;"&gt;
&lt;td&gt;How many の形&lt;/td&gt;
&lt;td&gt;
&lt;ul&gt;
&lt;li&gt;How many + 名詞（形容詞＋名詞は必ずセット）&lt;/li&gt;
&lt;li&gt;例：How many brothers do you have?&lt;/li&gt;
&lt;li&gt;「How many」を途中で切らない（× How many do you have brothers?）&lt;/li&gt;
&lt;/ul&gt;
&lt;/td&gt;
&lt;/tr&gt;
&lt;tr style="background-color: #ffffff; color: black;"&gt;
&lt;td&gt;一般動詞で聞かれた場合&lt;/td&gt;
&lt;td&gt;
&lt;ul&gt;
&lt;li&gt;一般動詞の疑問文 → 一般動詞で答える&lt;/li&gt;
&lt;li&gt;例：I have three.（brothers を省略可能）&lt;/li&gt;
&lt;li&gt;英語は名詞の繰り返しを避けるため「数だけ」で答えてもよい&lt;/li&gt;
&lt;/ul&gt;
&lt;/td&gt;
&lt;/tr&gt;
&lt;tr style="background-color: #f0b464; color: black;"&gt;
&lt;td&gt;重要ポイント&lt;/td&gt;
&lt;td&gt;
&lt;ul&gt;
&lt;li&gt;How + 形容詞／副詞（How old / How tall）&lt;/li&gt;
&lt;li&gt;How many + 名詞（many と名詞はセット）&lt;/li&gt;
&lt;li&gt;聞かれた動詞（be / have）に合わせて答える&lt;/li&gt;
&lt;/ul&gt;
&lt;/td&gt;
&lt;/tr&gt;
&lt;/tbody&gt;
&lt;/table&gt;
&lt;p&gt;&amp;nbsp;&lt;/p&gt;
&lt;p&gt;✅ 【クイズ10問】Lesson5 セクション2&lt;/p&gt;
&lt;style&gt; .show-answer-btn { background:#DD8500; color:white; padding:5px 10px; cursor:pointer; border:none; } &lt;/style&gt;
&lt;table style="width: 100%; border-collapse: collapse;"&gt;
&lt;tbody&gt;
&lt;tr style="background-color: #dd8500; color: white;"&gt;
&lt;th&gt;No.&lt;/th&gt;
&lt;th&gt;問題&lt;/th&gt;
&lt;/tr&gt;
&lt;p&gt;&lt;!-- Q1 --&gt;&lt;/p&gt;
&lt;tr style="background-color: #f0b464; color: black;"&gt;
&lt;td&gt;1&lt;/td&gt;
&lt;td&gt;How の基本的な意味はどれ？&lt;br /&gt;
A. いつ　B. どこで　C. どのように／どれくらい　D. 誰が&lt;br /&gt;
&lt;button class="show-answer-btn"&gt;正解を見る&lt;/button&gt; &lt;span id="a1" style="display: none; font-weight: bold; color: #d60000;"&gt;正解：C&lt;/span&gt;&lt;/td&gt;
&lt;/tr&gt;
&lt;p&gt;&lt;!-- Q2 --&gt;&lt;/p&gt;
&lt;tr style="background-color: white; color: black;"&gt;
&lt;td&gt;2&lt;/td&gt;
&lt;td&gt;「How old」はどのような意味？&lt;br /&gt;
A. どれぐらい速く　B. どれぐらい背が高い C. どれぐらい古い　D. 何歳&lt;br /&gt;
&lt;button class="show-answer-btn"&gt;正解を見る&lt;/button&gt; &lt;span id="a2" style="display: none; font-weight: bold; color: #d60000;"&gt;正解：D&lt;/span&gt;&lt;/td&gt;
&lt;/tr&gt;
&lt;p&gt;&lt;!-- Q3 --&gt;&lt;/p&gt;
&lt;tr style="background-color: #f0b464; color: black;"&gt;
&lt;td&gt;3&lt;/td&gt;
&lt;td&gt;「How old is your brother?」の答え方として正しいのは？&lt;br /&gt;
A. He is 11 years old. B. He old is 11. C. He 11 old is. D. Your brother is he.&lt;br /&gt;
&lt;button class="show-answer-btn"&gt;正解を見る&lt;/button&gt; &lt;span id="a3" style="display: none; font-weight: bold; color: #d60000;"&gt;正解：A&lt;/span&gt;&lt;/td&gt;
&lt;/tr&gt;
&lt;p&gt;&lt;!-- Q4 --&gt;&lt;/p&gt;
&lt;tr style="background-color: white; color: black;"&gt;
&lt;td&gt;4&lt;/td&gt;
&lt;td&gt;How many の後ろに置くべきものは？&lt;br /&gt;
A. 動詞　B. 副詞　C. 名詞　D. 何も置かない&lt;br /&gt;
&lt;button class="show-answer-btn"&gt;正解を見る&lt;/button&gt; &lt;span id="a4" style="display: none; font-weight: bold; color: #d60000;"&gt;正解：C&lt;/span&gt;&lt;/td&gt;
&lt;/tr&gt;
&lt;p&gt;&lt;!-- Q5 --&gt;&lt;/p&gt;
&lt;tr style="background-color: #f0b464; color: black;"&gt;
&lt;td&gt;5&lt;/td&gt;
&lt;td&gt;誤りはどれ？&lt;br /&gt;
A. How many brothers do you have? B. How many do you have brothers? C. many＋名詞はセット D. How many pencils do you have?&lt;br /&gt;
&lt;button class="show-answer-btn"&gt;正解を見る&lt;/button&gt; &lt;span id="a5" style="display: none; font-weight: bold; color: #d60000;"&gt;正解：B&lt;/span&gt;&lt;/td&gt;
&lt;/tr&gt;
&lt;p&gt;&lt;!-- Q6 --&gt;&lt;/p&gt;
&lt;tr style="background-color: white; color: black;"&gt;
&lt;td&gt;6&lt;/td&gt;
&lt;td&gt;「How many brothers do you have?」の答えとして自然なのは？&lt;br /&gt;
A. I am three. B. I have three brothers only. C. Three. D. Brothers three I have.&lt;br /&gt;
&lt;button class="show-answer-btn"&gt;正解を見る&lt;/button&gt; &lt;span id="a6" style="display: none; font-weight: bold; color: #d60000;"&gt;正解：C&lt;/span&gt;&lt;/td&gt;
&lt;/tr&gt;
&lt;p&gt;&lt;!-- Q7 --&gt;&lt;/p&gt;
&lt;tr style="background-color: #f0b464; color: black;"&gt;
&lt;td&gt;7&lt;/td&gt;
&lt;td&gt;「How tall is she?」への答えとして最も正しいのは？&lt;br /&gt;
A. She tall is 160cm. B. She is 160cm. C. 160cm is she. D. She has 160cm.&lt;br /&gt;
&lt;button class="show-answer-btn"&gt;正解を見る&lt;/button&gt; &lt;span id="a7" style="display: none; font-weight: bold; color: #d60000;"&gt;正解：B&lt;/span&gt;&lt;/td&gt;
&lt;/tr&gt;
&lt;p&gt;&lt;!-- Q8 --&gt;&lt;/p&gt;
&lt;tr style="background-color: white; color: black;"&gt;
&lt;td&gt;8&lt;/td&gt;
&lt;td&gt;「How many＋名詞」で気をつけるべき点は？&lt;br /&gt;
A. many を文末に置く B. many＋名詞は離さない C. 動詞を先に置く D. 名詞は単数にする&lt;br /&gt;
&lt;button class="show-answer-btn"&gt;正解を見る&lt;/button&gt; &lt;span id="a8" style="display: none; font-weight: bold; color: #d60000;"&gt;正解：B&lt;/span&gt;&lt;/td&gt;
&lt;/tr&gt;
&lt;p&gt;&lt;!-- Q9 --&gt;&lt;/p&gt;
&lt;tr style="background-color: #f0b464; color: black;"&gt;
&lt;td&gt;9&lt;/td&gt;
&lt;td&gt;「どれくらい〜？」の疑問文に共通するポイントは？&lt;br /&gt;
A. 必ず一般動詞で答える B. 必ずbe動詞で答える C. 答えの核（数字など）を最後に置く D. 疑問詞を文末に置く&lt;br /&gt;
&lt;button class="show-answer-btn"&gt;正解を見る&lt;/button&gt; &lt;span id="a9" style="display: none; font-weight: bold; color: #d60000;"&gt;正解：C&lt;/span&gt;&lt;/td&gt;
&lt;/tr&gt;
&lt;p&gt;&lt;!-- Q10 --&gt;&lt;/p&gt;
&lt;tr style="background-color: white; color: black;"&gt;
&lt;td&gt;10&lt;/td&gt;
&lt;td&gt;Lesson5 セクション2の最重要ポイントは？&lt;br /&gt;
A. How many＋名詞と動詞の区別 B. How の位置 C. 聞かれた動詞（be／一般動詞）で答え方を揃える D. 疑問詞を2回使う&lt;br /&gt;
&lt;button class="show-answer-btn"&gt;正解を見る&lt;/button&gt; &lt;span id="a10" style="display: none; font-weight: bold; color: #d60000;"&gt;正解：C&lt;/span&gt;&lt;/td&gt;
&lt;/tr&gt;
&lt;/tbody&gt;
&lt;/table&gt;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t>
  </si>
  <si>
    <t>以下のページは不自然なワードを使用しています。
これらを適切に自然な言葉に置き換えて下さい。
なお、本文の装飾や構造は絶対に変えないでください。
【対象ページURL】
https://eigo-rewrite.com/column/stage1_lesson6-2/
【検出された不自然ワード】
（検出なし）
【本文】
------
&lt;p&gt;&lt;iframe title="YouTube video player" src="https://www.youtube.com/embed/Z1puh8y17HY" width="560" height="315" frameborder="0" allowfullscreen="allowfullscreen"&gt;&lt;span data-mce-type="bookmark" style="display: inline-block; width: 0px; overflow: hidden; line-height: 0;" class="mce_SELRES_start"&gt;﻿&lt;/span&gt;&lt;/iframe&gt;&lt;/p&gt;
&lt;p data-start="26" data-end="129"&gt;NEW TREASURE STAGE1 の文法事項・Lesson一覧の全体像は、&lt;strong&gt;&lt;a href="https://eigo-rewrite.com/column/hub_stage1/"&gt;NEW TREASURE STAGE1｜中1英文法 総括＋Lesson一覧（全体像はこちら）&lt;/a&gt;&lt;/strong&gt;で確認できます。&lt;br data-start="57" data-end="60" /&gt;このセクションは、実はそれほど難しい単元ではありません。中学校1年生で扱う語の中でも、&lt;strong data-start="103" data-end="125"&gt;&amp;#8220;can&amp;#8221; は特に使い方が簡単な単語&lt;/strong&gt; です。&lt;/p&gt;
&lt;p data-start="131" data-end="275"&gt;ポイントは、&amp;#8221;can&amp;#8221; が &lt;strong data-start="145" data-end="157"&gt;初めて学ぶ助動詞&lt;/strong&gt; であるという点です。この助動詞としての使い方をしっかり身につけておくと、今後出てくる &amp;#8220;will&amp;#8221; や &amp;#8220;must&amp;#8221; など &lt;strong data-start="220" data-end="241"&gt;他の助動詞にも共通して応用できます&lt;/strong&gt;。そのため、&amp;#8221;can&amp;#8221; の使い方をここで確実に理解しておきましょう。&lt;/p&gt;
&lt;p&gt;&lt;img decoding="async" fetchpriority="high" class="alignnone wp-image-468" src="https://eigo-rewrite.com/wp-content/uploads/2023/06/スライド用-3-300x169.jpg" alt="" width="1062" height="598" srcset="https://eigo-rewrite.com/wp-content/uploads/2023/06/スライド用-3-300x169.jpg 300w, https://eigo-rewrite.com/wp-content/uploads/2023/06/スライド用-3-1024x576.jpg 1024w, https://eigo-rewrite.com/wp-content/uploads/2023/06/スライド用-3-768x432.jpg 768w, https://eigo-rewrite.com/wp-content/uploads/2023/06/スライド用-3-320x180.jpg 320w, https://eigo-rewrite.com/wp-content/uploads/2023/06/スライド用-3.jpg 1280w" sizes="(max-width: 1062px) 100vw, 1062px" /&gt;&lt;/p&gt;
&lt;p&gt;それでは一つ目の例文です。&lt;br /&gt;
最初は”Bob can write songs.”「ボブは曲を書く事が出来ます。」という意味になっています。&lt;br /&gt;
この”can”というのは「何々する事が出来る」「何々出来る」という意味合いですが、ここは非常に&lt;br /&gt;
重要な性質が隠れています。&lt;br /&gt;
後々どうせ出てきますから是非言葉を覚えて頂きたいんですが、助動詞という言い方をします。&lt;br /&gt;
助動詞というのは性質がありまして、&lt;span style="color: #ff0000;"&gt;助動詞の後は必ず動詞の原形になります。&lt;/span&gt;&lt;br /&gt;
(V＝動詞という意味です。)&lt;br /&gt;
動詞の原形になるというのは実は大事です。&lt;br /&gt;
今までは主語が「私」ではなく「あなた」ではなく「一人」「一つのもの」三人称単数の場合は動詞に”s”を付けるというルールがありました。&lt;br /&gt;
ですが”Bob”というのが「私」でも「あなた」ではなく、&lt;strong&gt;単数なのに”s”が付いていないんです。&lt;/strong&gt;&lt;br /&gt;
つまり助動詞は助動詞で形が変化しない、”s”を付けたりしません。&lt;br /&gt;
助動詞のあとの一般動詞も”s”を付けて形を変化させません。&lt;br /&gt;
&lt;span style="color: #ff0000;"&gt;そのまま原形の形で書く、という所が大事になっています。&lt;/span&gt;&lt;br /&gt;
この助動詞という品詞の性質は今後もずっと共通していくものになります。&lt;br /&gt;
ですから、是非この”can”の段階でなんか”can”のあとは原形だ、それはそれで大事ですが、&lt;br /&gt;
もちろん”can”は助動詞だから助動詞のあとは動詞の原形だ、という認識を作っておきましょう。&lt;br /&gt;
また、この文の場合は「ボブは曲を書く事が出来る。」という意味になっていますが、という事は一つの曲ではなく複数作る事が出来るので、ここに複数形の”s”が付いているという所にも注意しておきましょう。&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&lt;p&gt;次、否定文です。&lt;br /&gt;
助動詞というのは基本的に、この助動詞のあとに”not”付ける事によって否定文を作る事が出来ます。&lt;br /&gt;
”can”の場合はちょっと特殊で、”cannot”という形で”can”と”not”を離すのではなく”cannot”という一語にまとめてしまいます。&lt;br /&gt;
本来は”can not”と離しますが”n”の音が重なっていますから発音上”cannot”というふうに一つの単語として使ってしまいます。&lt;br /&gt;
これは”can”特有の現象になります。&lt;br /&gt;
この”cannot”というのを更に短縮するとこのように”can’t”となります。&lt;br /&gt;
be動詞の”isn’t”とか”do”の否定の”don’t”と同じような形で「nあって’があってt」という形になります。&lt;br /&gt;
この否定文の場合もここの動詞が原形で何も形を変えないとい点は共通しています。&lt;br /&gt;
ですから、この文も”We cannot go to the pool today.”「私たちは今日プールへ行く事が出来ません。」とか”Jun can’t swim very well.”「ジュンはそんなに上手には泳げません。」というような感じで「何々する事が出来ません」「何々出来ません」というような意味になってきます。&lt;br /&gt;
この文に関しては注意点がもう一つありまして、&lt;strong&gt;”very”の訳です。&lt;/strong&gt;&lt;br /&gt;
今まで”very”は「とても」という意味で、程度が高い様子を示していましたが、ここに”not”と否定語があります。&lt;br /&gt;
この否定を表す&lt;span style="color: #0000ff;"&gt;”not”と”very”が同時に使われると、「とても」という意味ではなくて&lt;br /&gt;
「あまり何々ない」というような意味になります。&lt;/span&gt;&lt;br /&gt;
ですので、この場合「ジュンはとても上手に泳ぐ事が出来ません。」と訳すのではなく、&lt;br /&gt;
「ジュンはあまり上手に泳ぐ事が出来ません。」と訳していきます。&lt;br /&gt;
このように”can”の使い方自体は肯定文、普通の文を書く際も、否定文の際もそんなに難しくはないですが、それ以外の単語とか、その連語の使い方で少し戸惑ってしまう所があるかと思います。&lt;br /&gt;
なので、”can”練習はそこまで大量に問題を解く必要はないですが、こういった語彙の部分に関してこのセクションに関しては重視して進めて下さい。&lt;br /&gt;
セクション2に関しては以上となります。&lt;br /&gt;
&lt;iframe title="YouTube video player" src="https://www.youtube.com/embed/Z1puh8y17HY" width="560" height="315" frameborder="0" allowfullscreen="allowfullscreen"&gt;&lt;/iframe&gt;&lt;/p&gt;
&lt;style&gt;
  table {&lt;br /&gt;    width: 100%;&lt;br /&gt;    border-collapse: collapse;&lt;br /&gt;  }&lt;br /&gt;  th, td {&lt;br /&gt;    padding: 10px;&lt;br /&gt;    border: 1px solid #ddd;&lt;br /&gt;    color: #000000;&lt;br /&gt;    vertical-align: top;&lt;br /&gt;  }&lt;br /&gt;  .answer {&lt;br /&gt;    display: none;&lt;br /&gt;    font-weight: bold;&lt;br /&gt;    margin-left: 5px;&lt;br /&gt;    color: #0073aa;&lt;br /&gt;  }&lt;br /&gt;  .show-answer {&lt;br /&gt;    cursor: pointer;&lt;br /&gt;    color: #ffffff;&lt;br /&gt;    background-color: #ff6600;&lt;br /&gt;    border: none;&lt;br /&gt;    padding: 4px 8px;&lt;br /&gt;    border-radius: 4px;&lt;br /&gt;    font-size: 12px;&lt;br /&gt;    margin-left: 5px;&lt;br /&gt;  }&lt;br /&gt;&lt;/style&gt;
&lt;p&gt;&lt;script&gt;
  function showAnswer(ansId, btnId, text) {
    var ans = document.getElementById(ansId);
    var btn = document.getElementById(btnId);
    if (ans &amp;&amp; btn) {
      ans.textContent = text;   // ここで初めて文字が入る
      ans.style.display = 'inline';
      btn.style.display = 'none';
    }
  }
&lt;/script&gt;&lt;/p&gt;
&lt;h2&gt;【まとめ】Lesson6 セクション2：&amp;#8221;can&amp;#8221;（助動詞）の基本・否定形・not very&lt;/h2&gt;
&lt;table&gt;
&lt;tbody&gt;
&lt;tr style="background-color: #dd8500; color: #ffffff;"&gt;
&lt;th&gt;ポイント&lt;/th&gt;
&lt;th&gt;説明&lt;/th&gt;
&lt;/tr&gt;
&lt;tr style="background-color: #f0b464;"&gt;
&lt;td&gt;&amp;#8220;can&amp;#8221; ははじめて学ぶ助動詞&lt;/td&gt;
&lt;td&gt;
&lt;ul&gt;
&lt;li&gt;&amp;#8220;can&amp;#8221; は中1で出てくる&lt;strong&gt;最初の助動詞&lt;/strong&gt;。&lt;/li&gt;
&lt;li&gt;意味は「〜することができる」。&lt;/li&gt;
&lt;li&gt;&amp;#8220;can&amp;#8221; の使い方をしっかり理解すると、&lt;strong&gt;will / must など他の助動詞&lt;/strong&gt;にも応用できる。&lt;/li&gt;
&lt;/ul&gt;
&lt;/td&gt;
&lt;/tr&gt;
&lt;tr style="background-color: #ffffff;"&gt;
&lt;td&gt;助動詞のあとには動詞の原形&lt;/td&gt;
&lt;td&gt;
&lt;ul&gt;
&lt;li&gt;&lt;strong&gt;助動詞の直後は必ず動詞の原形&lt;/strong&gt;にする。&lt;/li&gt;
&lt;li&gt;例：Bob &lt;strong&gt;can write&lt;/strong&gt; songs.&lt;/li&gt;
&lt;li&gt;三人称単数（Bob）のときでも、write に &lt;strong&gt;-s をつけない&lt;/strong&gt;。&lt;/li&gt;
&lt;li&gt;「助動詞＋動詞の原形」の形は、他の助動詞でも共通のルール。&lt;/li&gt;
&lt;/ul&gt;
&lt;/td&gt;
&lt;/tr&gt;
&lt;tr style="background-color: #f0b464;"&gt;
&lt;td&gt;動詞ではなく名詞に -s がつく例&lt;/td&gt;
&lt;td&gt;
&lt;ul&gt;
&lt;li&gt;Bob can write &lt;strong&gt;songs&lt;/strong&gt;. の &lt;strong&gt;-s は songs（名詞の複数形）&lt;/strong&gt;のもの。&lt;/li&gt;
&lt;li&gt;「曲を一つだけでなく、何曲も書くことができる」というイメージ。&lt;/li&gt;
&lt;li&gt;動詞 write には -s がついていない点と区別する。&lt;/li&gt;
&lt;/ul&gt;
&lt;/td&gt;
&lt;/tr&gt;
&lt;tr style="background-color: #ffffff;"&gt;
&lt;td&gt;&amp;#8220;can&amp;#8221; の否定形：cannot / can’t&lt;/td&gt;
&lt;td&gt;
&lt;ul&gt;
&lt;li&gt;助動詞の否定は基本的に「助動詞＋not」で作る。&lt;/li&gt;
&lt;li&gt;&amp;#8220;can&amp;#8221; の場合は &lt;strong&gt;cannot&lt;/strong&gt; と1語で書くのがふつう。&lt;/li&gt;
&lt;li&gt;さらに短縮して &lt;strong&gt;can’t&lt;/strong&gt;（カント）となる。&lt;/li&gt;
&lt;li&gt;例：We cannot go to the pool today.／Jun can’t swim very well.&lt;/li&gt;
&lt;/ul&gt;
&lt;/td&gt;
&lt;/tr&gt;
&lt;tr style="background-color: #f0b464;"&gt;
&lt;td&gt;否定文でも動詞は原形&lt;/td&gt;
&lt;td&gt;
&lt;ul&gt;
&lt;li&gt;否定文でも形は変わらない：&lt;strong&gt;主語＋cannot / can’t＋動詞の原形…&lt;/strong&gt;&lt;/li&gt;
&lt;li&gt;例：We cannot &lt;strong&gt;go&lt;/strong&gt; to the pool today.&lt;/li&gt;
&lt;li&gt;Jun can’t &lt;strong&gt;swim&lt;/strong&gt; very well.&lt;/li&gt;
&lt;li&gt;肯定でも否定でも、「助動詞＋動詞の原形」は共通ルール。&lt;/li&gt;
&lt;/ul&gt;
&lt;/td&gt;
&lt;/tr&gt;
&lt;tr style="background-color: #ffffff;"&gt;
&lt;td&gt;not very の意味（very の変化）&lt;/td&gt;
&lt;td&gt;
&lt;ul&gt;
&lt;li&gt;ふつうの very：very well = 「&lt;strong&gt;とても&lt;/strong&gt;上手に」。&lt;/li&gt;
&lt;li&gt;&lt;strong&gt;not と一緒に使うと意味が変わる&lt;/strong&gt;。&lt;/li&gt;
&lt;li&gt;not very ＋ 形容詞／副詞：&lt;strong&gt;「あまり〜ない」&lt;/strong&gt;という意味になる。&lt;/li&gt;
&lt;li&gt;例：not very well = 「あまり上手ではない」。&lt;/li&gt;
&lt;/ul&gt;
&lt;/td&gt;
&lt;/tr&gt;
&lt;tr style="background-color: #f0b464;"&gt;
&lt;td&gt;Jun can’t swim very well. の訳&lt;/td&gt;
&lt;td&gt;
&lt;ul&gt;
&lt;li&gt;直訳：「ジュンはとても上手には泳げません。」では不自然。&lt;/li&gt;
&lt;li&gt;not と very がセットになっているので、&lt;strong&gt;「あまり上手に泳げません。」&lt;/strong&gt;と訳す。&lt;/li&gt;
&lt;li&gt;「とても〜ない」とは訳さないように注意。&lt;/li&gt;
&lt;/ul&gt;
&lt;/td&gt;
&lt;/tr&gt;
&lt;tr style="background-color: #ffffff;"&gt;
&lt;td&gt;can の文で意識したいポイント&lt;/td&gt;
&lt;td&gt;
&lt;ul&gt;
&lt;li&gt;&amp;#8220;can&amp;#8221; は使い方自体は簡単だが、&lt;strong&gt;文法ルールを意識して練習&lt;/strong&gt;することが大事。&lt;/li&gt;
&lt;li&gt;特に「助動詞＋動詞の原形」と「否定形（cannot / can’t）」を正しく使えるようにする。&lt;/li&gt;
&lt;li&gt;併せて、&lt;strong&gt;not very の意味変化&lt;/strong&gt;など語彙・表現も一緒に覚えるとよい。&lt;/li&gt;
&lt;/ul&gt;
&lt;/td&gt;
&lt;/tr&gt;
&lt;tr style="background-color: #f0b464;"&gt;
&lt;td&gt;他の助動詞へのつながり&lt;/td&gt;
&lt;td&gt;
&lt;ul&gt;
&lt;li&gt;&amp;#8220;can&amp;#8221; の形とルールをしっかり身につけると、&lt;/li&gt;
&lt;li&gt;&lt;strong&gt;will / must / may など他の助動詞&lt;/strong&gt;でも同じ感覚で文を作れる。&lt;/li&gt;
&lt;li&gt;中1のうちに「助動詞とは何か」を意識して覚えておくことが重要。&lt;/li&gt;
&lt;/ul&gt;
&lt;/td&gt;
&lt;/tr&gt;
&lt;/tbody&gt;
&lt;/table&gt;
&lt;h2&gt;【クイズ】&amp;#8221;can&amp;#8221;（助動詞）の使い方・否定形・not very（10問）&lt;/h2&gt;
&lt;table&gt;
&lt;tbody&gt;
&lt;tr style="background-color: #dd8500; color: #ffffff;"&gt;
&lt;th&gt;問題&lt;/th&gt;
&lt;th&gt;選択肢（A～D）&lt;/th&gt;
&lt;th&gt;答え&lt;/th&gt;
&lt;/tr&gt;
&lt;tr style="background-color: #f0b464;"&gt;
&lt;td&gt;1. &amp;#8220;can&amp;#8221; はどのような品詞として使われていますか？&lt;/td&gt;
&lt;td&gt;A. 前置詞&lt;br /&gt;
B. 助動詞&lt;br /&gt;
C. 代名詞&lt;br /&gt;
D. 接続詞&lt;/td&gt;
&lt;td&gt;&lt;span id="ans1" class="answer"&gt;&lt;/span&gt;&lt;br /&gt;
&lt;button id="btn1" class="show-answer"&gt;&lt;br /&gt;
正解を見る&lt;br /&gt;
&lt;/button&gt;&lt;/td&gt;
&lt;/tr&gt;
&lt;tr style="background-color: #ffffff;"&gt;
&lt;td&gt;2. 「助動詞のあと」に来る動詞の形として正しいものはどれ？&lt;/td&gt;
&lt;td&gt;A. 三人称単数形（-s がついた形）&lt;br /&gt;
B. 過去形&lt;br /&gt;
C. 動詞の原形&lt;br /&gt;
D. ing 形&lt;/td&gt;
&lt;td&gt;&lt;span id="ans2" class="answer"&gt;&lt;/span&gt;&lt;br /&gt;
&lt;button id="btn2" class="show-answer"&gt;&lt;br /&gt;
正解を見る&lt;br /&gt;
&lt;/button&gt;&lt;/td&gt;
&lt;/tr&gt;
&lt;tr style="background-color: #f0b464;"&gt;
&lt;td&gt;3. 「Bob can write songs.」の説明として最も適切なのはどれ？&lt;/td&gt;
&lt;td&gt;A. Bob は三人称単数なので write に s がついていないのは誤り。&lt;br /&gt;
B. 助動詞 can のあとだから write に s はつけない。&lt;br /&gt;
C. songs の s は動詞の三人称単数を表している。&lt;br /&gt;
D. can のあとには過去形を書かなければならない。&lt;/td&gt;
&lt;td&gt;&lt;span id="ans3" class="answer"&gt;&lt;/span&gt;&lt;br /&gt;
&lt;button id="btn3" class="show-answer"&gt;&lt;br /&gt;
正解を見る&lt;br /&gt;
&lt;/button&gt;&lt;/td&gt;
&lt;/tr&gt;
&lt;tr style="background-color: #ffffff;"&gt;
&lt;td&gt;4. 「ボブは曲を書くことができます。」の英語として最も適切なのはどれ？&lt;/td&gt;
&lt;td&gt;A. Bob can writes songs.&lt;br /&gt;
B. Bob can write songs.&lt;br /&gt;
C. Bob can writing songs.&lt;br /&gt;
D. Bob can to write songs.&lt;/td&gt;
&lt;td&gt;&lt;span id="ans4" class="answer"&gt;&lt;/span&gt;&lt;br /&gt;
&lt;button id="btn4" class="show-answer"&gt;&lt;br /&gt;
正解を見る&lt;br /&gt;
&lt;/button&gt;&lt;/td&gt;
&lt;/tr&gt;
&lt;tr style="background-color: #f0b464;"&gt;
&lt;td&gt;5. &amp;#8220;can&amp;#8221; の否定形として正しいものはどれ？&lt;/td&gt;
&lt;td&gt;A. can not（ふつうは1語で書くとき）&lt;br /&gt;
B. canno’t&lt;br /&gt;
C. cann’t&lt;br /&gt;
D. canno&lt;/td&gt;
&lt;td&gt;&lt;span id="ans5" class="answer"&gt;&lt;/span&gt;&lt;br /&gt;
&lt;button id="btn5" class="show-answer"&gt;&lt;br /&gt;
正解を見る&lt;br /&gt;
&lt;/button&gt;&lt;/td&gt;
&lt;/tr&gt;
&lt;tr style="background-color: #ffffff;"&gt;
&lt;td&gt;6. 「私たちは今日プールへ行くことができません。」の英語として最も適切なのはどれ？&lt;/td&gt;
&lt;td&gt;A. We don’t can go to the pool today.&lt;br /&gt;
B. We can not go to the pool today.（二語表記）&lt;br /&gt;
C. We cannot go to the pool today.&lt;br /&gt;
D. We can’t to go to the pool today.&lt;/td&gt;
&lt;td&gt;&lt;span id="ans6" class="answer"&gt;&lt;/span&gt;&lt;br /&gt;
&lt;button id="btn6" class="show-answer"&gt;&lt;br /&gt;
正解を見る&lt;br /&gt;
&lt;/button&gt;&lt;/td&gt;
&lt;/tr&gt;
&lt;tr style="background-color: #f0b464;"&gt;
&lt;td&gt;7. 「Jun can’t swim very well.」の訳として最も適切なのはどれ？&lt;/td&gt;
&lt;td&gt;A. ジュンはとても上手に泳ぐことができません。&lt;br /&gt;
B. ジュンはあまり上手に泳ぐことができません。&lt;br /&gt;
C. ジュンは全く泳ぐことができません。&lt;br /&gt;
D. ジュンはときどき上手に泳ぎます。&lt;/td&gt;
&lt;td&gt;&lt;span id="ans7" class="answer"&gt;&lt;/span&gt;&lt;br /&gt;
&lt;button id="btn7" class="show-answer"&gt;&lt;br /&gt;
正解を見る&lt;br /&gt;
&lt;/button&gt;&lt;/td&gt;
&lt;/tr&gt;
&lt;tr style="background-color: #ffffff;"&gt;
&lt;td&gt;8. not と very が一緒に使われたときの意味として正しいものはどれ？&lt;/td&gt;
&lt;td&gt;A. とても〜ない（強く否定）&lt;br /&gt;
B. まったく〜ない（ゼロ）&lt;br /&gt;
C. あまり〜ない（程度が低い）&lt;br /&gt;
D. どんどん〜している&lt;/td&gt;
&lt;td&gt;&lt;span id="ans8" class="answer"&gt;&lt;/span&gt;&lt;br /&gt;
&lt;button id="btn8" class="show-answer"&gt;&lt;br /&gt;
正解を見る&lt;br /&gt;
&lt;/button&gt;&lt;/td&gt;
&lt;/tr&gt;
&lt;tr style="background-color: #f0b464;"&gt;
&lt;td&gt;9. 助動詞についての説明として正しいものはどれ？&lt;/td&gt;
&lt;td&gt;A. 助動詞のあとには必ず ing 形がくる。&lt;br /&gt;
B. 助動詞には三人称単数のとき -s をつける。&lt;br /&gt;
C. 助動詞のあとには動詞の原形がくる。&lt;br /&gt;
D. 助動詞は文末にしか置けない。&lt;/td&gt;
&lt;td&gt;&lt;span id="ans9" class="answer"&gt;&lt;/span&gt;&lt;br /&gt;
&lt;button id="btn9" class="show-answer"&gt;&lt;br /&gt;
正解を見る&lt;br /&gt;
&lt;/button&gt;&lt;/td&gt;
&lt;/tr&gt;
&lt;tr style="background-color: #ffffff;"&gt;
&lt;td&gt;10. &amp;#8220;can&amp;#8221; をしっかり学んでおくとよい理由として最も適切なのはどれ？&lt;/td&gt;
&lt;td&gt;A. &amp;#8220;can&amp;#8221; だけ特別で、他の助動詞とは関係がないから。&lt;br /&gt;
B. &amp;#8220;can&amp;#8221; の形とルールが、他の助動詞にも共通して使えるから。&lt;br /&gt;
C. &amp;#8220;can&amp;#8221; は中1だけで、高校英語では使われないから。&lt;br /&gt;
D. &amp;#8220;can&amp;#8221; は名詞としても使えるから。&lt;/td&gt;
&lt;td&gt;&lt;span id="ans10" class="answer"&gt;&lt;/span&gt;&lt;br /&gt;
&lt;button id="btn10" class="show-answer"&gt;&lt;br /&gt;
正解を見る&lt;br /&gt;
&lt;/button&gt;&lt;/td&gt;
&lt;/tr&gt;
&lt;/tbody&gt;
&lt;/table&gt;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t>
  </si>
  <si>
    <t>以下のページは不自然なワードを使用しています。
これらを適切に自然な言葉に置き換えて下さい。
なお、本文の装飾や構造は絶対に変えないでください。
【対象ページURL】
https://eigo-rewrite.com/column/stage1-2-1/
【検出された不自然ワード】
（検出なし）
【本文】
------
&lt;p&gt;&lt;iframe title="YouTube video player" src="https://www.youtube.com/embed/8uIlrDQh7E8"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 data-start="26" data-end="150"&gt;New Treasure STAGE1 Lesson2-1 の注意点を解説していきます。&lt;br /&gt;
NEW TREASURE STAGE1 の文法事項・Lesson一覧の全体像は、&lt;strong&gt;&lt;a href="https://eigo-rewrite.com/column/hub_stage1/"&gt;NEW TREASURE STAGE1｜中1英文法 総括＋Lesson一覧（全体像はこちら）&lt;/a&gt;&lt;/strong&gt;で確認できます。&lt;br data-start="70" data-end="73" /&gt;今回は “That is” “This is” に続いて、“He is” “She is” の形で、「彼は〜です」「彼女は〜です」という表現を学習します。&lt;/p&gt;
&lt;p data-start="152" data-end="267"&gt;“I am” “You are” に続き、前回は “That is” や “This is” を学びました。&lt;br data-start="206" data-end="209" /&gt;be動詞の “is” は、”I” でも “You” でもなく、&lt;strong data-start="240" data-end="263"&gt;一人や一つのものに対して使う be動詞&lt;/strong&gt; です。&lt;/p&gt;
&lt;p&gt;&lt;img decoding="async" fetchpriority="high" class="alignnone wp-image-396" src="https://eigo-rewrite.com/wp-content/uploads/2023/04/スライド用-2-300x169.jpg" alt="" width="547" height="308" srcset="https://eigo-rewrite.com/wp-content/uploads/2023/04/スライド用-2-300x169.jpg 300w, https://eigo-rewrite.com/wp-content/uploads/2023/04/スライド用-2-1024x576.jpg 1024w, https://eigo-rewrite.com/wp-content/uploads/2023/04/スライド用-2-768x432.jpg 768w, https://eigo-rewrite.com/wp-content/uploads/2023/04/スライド用-2-320x180.jpg 320w, https://eigo-rewrite.com/wp-content/uploads/2023/04/スライド用-2.jpg 1280w" sizes="(max-width: 547px) 100vw, 547px" /&gt;&lt;/p&gt;
&lt;p&gt;その流れとして、本文では最初”That is Andy.”、もちろんこれは人ですから、&lt;br /&gt;
「あれは」と訳するよりは「あちらは」とか「あの人は」と訳しておきましょう。&lt;br /&gt;
固有名詞アンディさん、人の名前なので人の名前の最初は大文字で始めるという事でした。&lt;br /&gt;
それから、”He is from Hong Kong.”「彼は香港出身です。」という文が続いています。&lt;br /&gt;
このように、アンディさんという男性の名前が出てきていて、英語というのは2回以上の繰り返しを避けますから、一度出てきたアンディさんという名前をこのようにに&lt;strong&gt;”He”「彼は」&lt;/strong&gt;という形で表すという所が注意点になります。&lt;br /&gt;
この文に続けて、”Is he my classmate?”、「彼は私のクラスメートですか？」と続いていますが、ここでもbe動詞を使った疑問文なので、&lt;span style="color: #0000ff;"&gt;be動詞を前に出して疑問文にします。&lt;/span&gt;&lt;br /&gt;
そうすると、「彼は私のクラスメートですか？」という形になりまして、&lt;br /&gt;
これを答える時も”Yes, he is.”「はい、彼は私のクラスメートですよ。」と答えていきます。&lt;br /&gt;
本当は、この”is”の所に”my classmate”というのがありましたが、ここも2回以上同じ語句を繰り返すのを避ける為に”my classmate”というのを消して、”Yes, he is.”という形になっています。&lt;br /&gt;
女性の場合は”he”ではなくて”she”という単語を使うんですが、注意点としては、&lt;br /&gt;
どうしても&lt;strong&gt;”he is” ”she is”と始めると、ここが大文字だと認識しがちです。&lt;/strong&gt;&lt;br /&gt;
ところが、疑問文だったり答えの文の際は、&lt;span style="color: #ff0000;"&gt;これらの文の先頭ではなくて文の途中ですから、大文字ではなくて小文字で書かないといけないんです。&lt;/span&gt;&lt;br /&gt;
ただ、どうしても最初の段階の肯定文で”he is” ”she is”を学習していると、”he”とか”she”というのは大文字で始めるんだと認識しがちです。&lt;br /&gt;
実際、特にこちらは「.」ではなく「,」ですが、どうしても1回”Yes”で切って認識しがちなので大文字にしてしまいがちです。&lt;br /&gt;
なので、これはあくまで&lt;span style="color: #0000ff;"&gt;文の途中だから小文字で書くんだ&lt;/span&gt;、という所意識して疑問文とその応答というのは文を書いて練習していく必要があります。&lt;/p&gt;
&lt;p&gt;今度は女性の方です。&lt;br /&gt;
”she”「彼女」という単語を使っています。&lt;br /&gt;
”Is she from Hong Kong”ここまでは、「彼女は香港出身ですか？」となっていますが、&lt;br /&gt;
最後に”too”の「トゥ」が付いています。&lt;br /&gt;
この”too”の「トゥ」というのは、「何々も」という意味です。&lt;br /&gt;
なので、これで書くと「彼女は香港出身ですか？」に「も」が付きますから、&lt;br /&gt;
「彼女も香港出身なんですか？」という疑問文になっていて、対して”NO, she isn’t.”となります。&lt;br /&gt;
ここは文途中なので小文字にしていて、&lt;br /&gt;
「彼女はそうではありません。」否定文なので、”isn’t”という形になっています。&lt;br /&gt;
注意点ですが、この”too”の「トゥ」、「何々も」という単語を付け加える時は、基本的に文の最後に「,」を入れてから”too”の「トゥ」を入れるのがポイントです。&lt;br /&gt;
このLesson2-1に関しては、とても難しい内容だったり引っ掛かりやすい所というのはそこまで多くはないんですが、この中で一番引っ掛かる所というのがこの「,」のあとです。&lt;br /&gt;
&lt;span style="color: #ff0000;"&gt;答えの文の「,」のあとは必ず小文字で書く&lt;/span&gt;という所と、&lt;span style="color: #ff0000;"&gt;”too”を付ける時に「,」を入れる&lt;/span&gt;というポイントになりますので、その点に気を付けて学習を進めて下さい。&lt;br /&gt;
Lesson2-1は以上となります。&lt;/p&gt;
&lt;table style="width: 100%; border-collapse: collapse;"&gt;
&lt;tbody&gt;
&lt;tr style="background-color: #dd8500; color: white;"&gt;
&lt;th&gt;項目&lt;/th&gt;
&lt;th&gt;内容&lt;/th&gt;
&lt;/tr&gt;
&lt;tr style="background-color: #f0b464; color: black;"&gt;
&lt;td&gt;このセクションで学ぶこと&lt;/td&gt;
&lt;td&gt;
&lt;ul&gt;
&lt;li&gt;&lt;strong&gt;He is / She is&lt;/strong&gt; を使った「彼は〜です」「彼女は〜です」の言い方&lt;/li&gt;
&lt;li&gt;be動詞 &lt;strong&gt;is&lt;/strong&gt; は「I でも You でもない、一人・一つのもの」に使うこと&lt;/li&gt;
&lt;li&gt;名前（固有名詞）を &lt;strong&gt;he / she&lt;/strong&gt; で言い換えるルール&lt;/li&gt;
&lt;li&gt;be動詞の疑問文：&lt;strong&gt;Is he 〜 ? / Is she 〜 ?&lt;/strong&gt; と答え方&lt;/li&gt;
&lt;li&gt;Yes, he is. / No, she isn’t. の書き方と &lt;strong&gt;小文字・カンマ&lt;/strong&gt; の注意&lt;/li&gt;
&lt;li&gt;&lt;strong&gt;too（〜も）&lt;/strong&gt; の意味と、文末に置く位置（カンマ + too）&lt;/li&gt;
&lt;/ul&gt;
&lt;/td&gt;
&lt;/tr&gt;
&lt;tr style="background-color: #ffffff; color: black;"&gt;
&lt;td&gt;be動詞 is の役割&lt;/td&gt;
&lt;td&gt;
&lt;ul&gt;
&lt;li&gt;“I am”「私は〜です」 / “You are”「あなたは〜です」&lt;/li&gt;
&lt;li&gt;&lt;strong&gt;“He is” / “She is” / “That is” / “This is”&lt;/strong&gt; は「私・あなた以外の一人・一つ」に使う be動詞&lt;/li&gt;
&lt;li&gt;主語が「I / You 以外」で、&lt;strong&gt;一人・一つ&lt;/strong&gt;のときに is を選ぶ&lt;/li&gt;
&lt;/ul&gt;
&lt;/td&gt;
&lt;/tr&gt;
&lt;tr style="background-color: #f0b464; color: black;"&gt;
&lt;td&gt;名前と代名詞&lt;/td&gt;
&lt;td&gt;
&lt;ul&gt;
&lt;li&gt;例：That is Andy.「あちらはアンディです。」&lt;/li&gt;
&lt;li&gt;同じ人が続くとき、&lt;strong&gt;2回目以降は名前を繰り返さず he / she に置き換える&lt;/strong&gt;&lt;/li&gt;
&lt;li&gt;例：Andy is from Hong Kong. → &lt;strong&gt;He&lt;/strong&gt; is from Hong Kong.&lt;/li&gt;
&lt;li&gt;名前（Andy など）は &lt;strong&gt;固有名詞なので最初の文字を大文字&lt;/strong&gt;にする&lt;/li&gt;
&lt;/ul&gt;
&lt;/td&gt;
&lt;/tr&gt;
&lt;tr style="background-color: #ffffff; color: black;"&gt;
&lt;td&gt;be動詞の疑問文と答え方&lt;/td&gt;
&lt;td&gt;
&lt;ul&gt;
&lt;li&gt;肯定文：He is my classmate.「彼は私のクラスメートです。」&lt;/li&gt;
&lt;li&gt;疑問文：&lt;strong&gt;Is he&lt;/strong&gt; my classmate?（be動詞を前に出す）&lt;/li&gt;
&lt;li&gt;Yes の答え：Yes, &lt;strong&gt;he is&lt;/strong&gt;.（主語と be動詞をそろえる）&lt;/li&gt;
&lt;li&gt;No の答え：No, &lt;strong&gt;he isn’t&lt;/strong&gt;. / No, he is not.&lt;/li&gt;
&lt;li&gt;答えの文では、&lt;strong&gt;質問の主語（he / she）を必ずそろえる&lt;/strong&gt;&lt;/li&gt;
&lt;/ul&gt;
&lt;/td&gt;
&lt;/tr&gt;
&lt;tr style="background-color: #f0b464; color: black;"&gt;
&lt;td&gt;he / she の大文字・小文字&lt;/td&gt;
&lt;td&gt;
&lt;ul&gt;
&lt;li&gt;文の&lt;strong&gt;先頭&lt;/strong&gt;に来るときだけ大文字：He is from Hong Kong.&lt;/li&gt;
&lt;li&gt;文章の途中（カンマのあとなど）は &lt;strong&gt;小文字で he / she&lt;/strong&gt;&lt;/li&gt;
&lt;li&gt;例：Yes, &lt;strong&gt;he&lt;/strong&gt; is. / No, &lt;strong&gt;she&lt;/strong&gt; isn’t.&lt;/li&gt;
&lt;li&gt;「He is / She is」を最初に大文字で覚えるので、&lt;strong&gt;途中でも He / She と書いてしまうミスに注意&lt;/strong&gt;&lt;/li&gt;
&lt;/ul&gt;
&lt;/td&gt;
&lt;/tr&gt;
&lt;tr style="background-color: #ffffff; color: black;"&gt;
&lt;td&gt;too（〜も）の使い方&lt;/td&gt;
&lt;td&gt;
&lt;ul&gt;
&lt;li&gt;&lt;strong&gt;too = 〜も&lt;/strong&gt; の意味&lt;/li&gt;
&lt;li&gt;例：Is she from Hong Kong, too?「彼女も香港出身ですか。」&lt;/li&gt;
&lt;li&gt;&lt;strong&gt;文末に置く前に ,（カンマ）を入れる&lt;/strong&gt;：…, too?&lt;/li&gt;
&lt;li&gt;「彼も〜です。」のときも同様に、…, too. と文の最後に置く&lt;/li&gt;
&lt;/ul&gt;
&lt;/td&gt;
&lt;/tr&gt;
&lt;tr style="background-color: #f0b464; color: black;"&gt;
&lt;td&gt;答えの文でのカンマと小文字&lt;/td&gt;
&lt;td&gt;
&lt;ul&gt;
&lt;li&gt;Yes, he is. / No, she isn’t. のように、&lt;strong&gt;Yes / No のあとにカンマ&lt;/strong&gt;&lt;/li&gt;
&lt;li&gt;カンマのあとに続く he / she は &lt;strong&gt;小文字&lt;/strong&gt;で書く&lt;/li&gt;
&lt;li&gt;✕ Yes, He is.　✕ No, She isn’t.（文の途中扱いなので誤り）&lt;/li&gt;
&lt;li&gt;「カンマのあとは小文字」をセットで覚えておくと良い&lt;/li&gt;
&lt;/ul&gt;
&lt;/td&gt;
&lt;/tr&gt;
&lt;/tbody&gt;
&lt;/table&gt;
&lt;p&gt;&amp;nbsp;&lt;/p&gt;
&lt;style&gt;
.show-answer-btn {&lt;br /&gt;
  background:#DD8500;&lt;br /&gt;
  color:white;&lt;br /&gt;
  padding:5px 10px;&lt;br /&gt;
  cursor:pointer;&lt;br /&gt;
  border:none;&lt;br /&gt;
}&lt;br /&gt;
&lt;/style&gt;
&lt;p&gt;&lt;script&gt;
function showAnswer(id, btn) {
  var ans = document.getElementById(id);
  if (ans) ans.style.display = 'inline';
  if (btn) btn.style.display = 'none';
}
&lt;/script&gt;&lt;/p&gt;
&lt;table style="width: 100%; border-collapse: collapse;"&gt;
&lt;tbody&gt;
&lt;tr style="background-color: #dd8500; color: white;"&gt;
&lt;th&gt;No.&lt;/th&gt;
&lt;th&gt;問題&lt;/th&gt;
&lt;/tr&gt;
&lt;p&gt;&lt;!-- Q1 --&gt;&lt;/p&gt;
&lt;tr style="background-color: #f0b464; color: black;"&gt;
&lt;td&gt;1&lt;/td&gt;
&lt;td&gt;be動詞 &lt;strong&gt;is&lt;/strong&gt; を使う主語として正しいものはどれ？&lt;/p&gt;
&lt;p&gt;A. I&lt;/p&gt;
&lt;p&gt;B. you&lt;/p&gt;
&lt;p&gt;C. he / she / this / that&lt;/p&gt;
&lt;p&gt;D. I と you 以外で複数のもの&lt;/p&gt;
&lt;p&gt;&lt;button class="show-answer-btn"&gt;正解を見る&lt;/button&gt;&lt;br /&gt;
&lt;span id="qa1" style="display: none; font-weight: bold; color: #d60000;"&gt;正解：C&lt;/span&gt;&lt;/td&gt;
&lt;/tr&gt;
&lt;p&gt;&lt;!-- Q2 --&gt;&lt;/p&gt;
&lt;tr style="background-color: #ffffff; color: black;"&gt;
&lt;td&gt;2&lt;/td&gt;
&lt;td&gt;「あちらはアンディです。」に最も近い英文はどれ？&lt;/p&gt;
&lt;p&gt;A. This is Andy.&lt;/p&gt;
&lt;p&gt;B. That is Andy.&lt;/p&gt;
&lt;p&gt;C. He is Andy.&lt;/p&gt;
&lt;p&gt;D. She is Andy.&lt;/p&gt;
&lt;p&gt;&lt;button class="show-answer-btn"&gt;正解を見る&lt;/button&gt;&lt;br /&gt;
&lt;span id="qa2" style="display: none; font-weight: bold; color: #d60000;"&gt;正解：B&lt;/span&gt;&lt;/td&gt;
&lt;/tr&gt;
&lt;p&gt;&lt;!-- Q3 --&gt;&lt;/p&gt;
&lt;tr style="background-color: #f0b464; color: black;"&gt;
&lt;td&gt;3&lt;/td&gt;
&lt;td&gt;「アンディは香港出身です。」という文が一度出たあと、2回目以降に同じ人を指すときの自然な英文はどれ？&lt;/p&gt;
&lt;p&gt;A. Andy is from Hong Kong.（毎回 Andy を使う）&lt;/p&gt;
&lt;p&gt;B. He is from Hong Kong.&lt;/p&gt;
&lt;p&gt;C. She is from Hong Kong.&lt;/p&gt;
&lt;p&gt;D. It is from Hong Kong.&lt;/p&gt;
&lt;p&gt;&lt;button class="show-answer-btn"&gt;正解を見る&lt;/button&gt;&lt;br /&gt;
&lt;span id="qa3" style="display: none; font-weight: bold; color: #d60000;"&gt;正解：B&lt;/span&gt;&lt;/td&gt;
&lt;/tr&gt;
&lt;p&gt;&lt;!-- Q4 --&gt;&lt;/p&gt;
&lt;tr style="background-color: #ffffff; color: black;"&gt;
&lt;td&gt;4&lt;/td&gt;
&lt;td&gt;「彼は私のクラスメートですか？」に対応する疑問文として正しいものはどれ？&lt;/p&gt;
&lt;p&gt;A. Is he my classmate?&lt;/p&gt;
&lt;p&gt;B. He is my classmate?&lt;/p&gt;
&lt;p&gt;C. Does he my classmate?&lt;/p&gt;
&lt;p&gt;D. Is my classmate he?&lt;/p&gt;
&lt;p&gt;&lt;button class="show-answer-btn"&gt;正解を見る&lt;/button&gt;&lt;br /&gt;
&lt;span id="qa4" style="display: none; font-weight: bold; color: #d60000;"&gt;正解：A&lt;/span&gt;&lt;/td&gt;
&lt;/tr&gt;
&lt;p&gt;&lt;!-- Q5 --&gt;&lt;/p&gt;
&lt;tr style="background-color: #f0b464; color: black;"&gt;
&lt;td&gt;5&lt;/td&gt;
&lt;td&gt;「彼は私のクラスメートですか？」に対して「はい、そうです。」と答えるとき、最も適切なものはどれ？&lt;/p&gt;
&lt;p&gt;A. Yes, he.&lt;/p&gt;
&lt;p&gt;B. Yes, he is.&lt;/p&gt;
&lt;p&gt;C. Yes, He is.&lt;/p&gt;
&lt;p&gt;D. Yes, it is.&lt;/p&gt;
&lt;p&gt;&lt;button class="show-answer-btn"&gt;正解を見る&lt;/button&gt;&lt;br /&gt;
&lt;span id="qa5" style="display: none; font-weight: bold; color: #d60000;"&gt;正解：B&lt;/span&gt;&lt;/td&gt;
&lt;/tr&gt;
&lt;p&gt;&lt;!-- Q6 --&gt;&lt;/p&gt;
&lt;tr style="background-color: #ffffff; color: black;"&gt;
&lt;td&gt;6&lt;/td&gt;
&lt;td&gt;次のうち、本文の説明に合っているものはどれ？&lt;/p&gt;
&lt;p&gt;A. 質問で he / she を使ったら、答えでは he / she を使わなくてよい。&lt;/p&gt;
&lt;p&gt;B. 質問と答えで、主語をそろえる必要がある。&lt;/p&gt;
&lt;p&gt;C. 質問の主語が he でも、答えは必ず I にする。&lt;/p&gt;
&lt;p&gt;D. 主語は毎回名前で書くのがルールである。&lt;/p&gt;
&lt;p&gt;&lt;button class="show-answer-btn"&gt;正解を見る&lt;/button&gt;&lt;br /&gt;
&lt;span id="qa6" style="display: none; font-weight: bold; color: #d60000;"&gt;正解：B&lt;/span&gt;&lt;/td&gt;
&lt;/tr&gt;
&lt;p&gt;&lt;!-- Q7 --&gt;&lt;/p&gt;
&lt;tr style="background-color: #f0b464; color: black;"&gt;
&lt;td&gt;7&lt;/td&gt;
&lt;td&gt;「Yes, he is.」を書くときの注意点として本文で強調されていたものはどれ？&lt;/p&gt;
&lt;p&gt;A. Yes のあとはピリオドにする&lt;/p&gt;
&lt;p&gt;B. カンマのあとを大文字の He にする&lt;/p&gt;
&lt;p&gt;C. カンマのあとを小文字の he にする&lt;/p&gt;
&lt;p&gt;D. is を省略して Yes, he. と書く&lt;/p&gt;
&lt;p&gt;&lt;button class="show-answer-btn"&gt;正解を見る&lt;/button&gt;&lt;br /&gt;
&lt;span id="qa7" style="display: none; font-weight: bold; color: #d60000;"&gt;正解：C&lt;/span&gt;&lt;/td&gt;
&lt;/tr&gt;
&lt;p&gt;&lt;!-- Q8 --&gt;&lt;/p&gt;
&lt;tr style="background-color: #ffffff; color: black;"&gt;
&lt;td&gt;8&lt;/td&gt;
&lt;td&gt;「彼女も香港出身ですか。」に最も近い英文はどれ？&lt;/p&gt;
&lt;p&gt;A. Is she from Hong Kong?&lt;/p&gt;
&lt;p&gt;B. Is she from Hong Kong, too?&lt;/p&gt;
&lt;p&gt;C. She is from Hong Kong, too?&lt;/p&gt;
&lt;p&gt;D. Does she from Hong Kong, too?&lt;/p&gt;
&lt;p&gt;&lt;button class="show-answer-btn"&gt;正解を見る&lt;/button&gt;&lt;br /&gt;
&lt;span id="qa8" style="display: none; font-weight: bold; color: #d60000;"&gt;正解：B&lt;/span&gt;&lt;/td&gt;
&lt;/tr&gt;
&lt;p&gt;&lt;!-- Q9 --&gt;&lt;/p&gt;
&lt;tr style="background-color: #f0b464; color: black;"&gt;
&lt;td&gt;9&lt;/td&gt;
&lt;td&gt;本文によると、「too（〜も）」を付ける位置として正しいものはどれ？&lt;/p&gt;
&lt;p&gt;A. 文の最初に置く&lt;/p&gt;
&lt;p&gt;B. 主語の直後に置く&lt;/p&gt;
&lt;p&gt;C. 文の最後に置き、その前にカンマを付ける&lt;/p&gt;
&lt;p&gt;D. be動詞の前に置く&lt;/p&gt;
&lt;p&gt;&lt;button class="show-answer-btn"&gt;正解を見る&lt;/button&gt;&lt;br /&gt;
&lt;span id="qa9" style="display: none; font-weight: bold; color: #d60000;"&gt;正解：C&lt;/span&gt;&lt;/td&gt;
&lt;/tr&gt;
&lt;p&gt;&lt;!-- Q10 --&gt;&lt;/p&gt;
&lt;tr style="background-color: #ffffff; color: black;"&gt;
&lt;td&gt;10&lt;/td&gt;
&lt;td&gt;Lesson2-1 のまとめとして、最も適切な文章はどれ？&lt;/p&gt;
&lt;p&gt;A. He / She は必ず大文字で書き、too は主語の前に置く。&lt;/p&gt;
&lt;p&gt;B. is は I と you のときに使い、名前は何度でも繰り返す。&lt;/p&gt;
&lt;p&gt;C. is は「私・あなた以外の一人・一つ」に使い、名前は he / she で言い換える。答えの文ではカンマの後を小文字にし、too は文末に置く。&lt;/p&gt;
&lt;p&gt;D. too を使うときは、必ず文頭に too, を付ける。&lt;/p&gt;
&lt;p&gt;&lt;button class="show-answer-btn"&gt;正解を見る&lt;/button&gt;&lt;br /&gt;
&lt;span id="qa10" style="display: none; font-weight: bold; color: #d60000;"&gt;正解：C&lt;/span&gt;&lt;/td&gt;
&lt;/tr&gt;
&lt;/tbody&gt;
&lt;/table&gt;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t>
  </si>
  <si>
    <t>以下のページは不自然なワードを使用しています。
これらを適切に自然な言葉に置き換えて下さい。
なお、本文の装飾や構造は絶対に変えないでください。
【対象ページURL】
https://eigo-rewrite.com/column/stage1-2-2-2/
【検出された不自然ワード】
（検出なし）
【本文】
------
&lt;p&gt;&lt;iframe title="YouTube video player" src="https://www.youtube.com/embed/_-X2HyxCqUE" width="560" height="315" frameborder="0" allowfullscreen="allowfullscreen"&gt;&lt;span data-mce-type="bookmark" style="display: inline-block; width: 0px; overflow: hidden; line-height: 0;" class="mce_SELRES_start"&gt;﻿&lt;/span&gt;&lt;/iframe&gt;&lt;/p&gt;
&lt;p data-start="26" data-end="160"&gt;NEW TREASURE STAGE1 の文法事項・Lesson一覧の全体像は、&lt;strong&gt;&lt;a href="https://eigo-rewrite.com/column/hub_stage1/"&gt;NEW TREASURE STAGE1｜中1英文法 総括＋Lesson一覧（全体像はこちら）&lt;/a&gt;&lt;/strong&gt;で確認できます。&lt;br data-start="52" data-end="55" /&gt;前回までは、be動詞の使い方や、疑問詞を使った疑問文を学習してきました。&lt;br data-start="91" data-end="94" /&gt;今回からはそれに加え、「A か B のどちらですか？」と尋ねる聞き方、そして「誰ですか？」と聞かれたときの答え方について学習します。&lt;/p&gt;
&lt;p data-start="162" data-end="180" data-is-last-node="" data-is-only-node=""&gt;それでは、さっそく見ていきましょう。&lt;/p&gt;
&lt;p&gt;&lt;img decoding="async" fetchpriority="high" class="alignnone wp-image-405" src="https://eigo-rewrite.com/wp-content/uploads/2023/05/スライド用-300x169.jpg" alt="" width="889" height="501" srcset="https://eigo-rewrite.com/wp-content/uploads/2023/05/スライド用-300x169.jpg 300w, https://eigo-rewrite.com/wp-content/uploads/2023/05/スライド用-1024x576.jpg 1024w, https://eigo-rewrite.com/wp-content/uploads/2023/05/スライド用-768x432.jpg 768w, https://eigo-rewrite.com/wp-content/uploads/2023/05/スライド用-320x180.jpg 320w, https://eigo-rewrite.com/wp-content/uploads/2023/05/スライド用.jpg 1280w" sizes="(max-width: 889px) 100vw, 889px" /&gt;&lt;/p&gt;
&lt;p&gt;一つ目の文です。&lt;br /&gt;
That lady is tall.&lt;br /&gt;
「あの女性は背が高いです。」という言い方になっています。&lt;br /&gt;
この”tall”、これは「背が高い」という意味で、これは前回出てきた形容詞の使い方になっています。&lt;br /&gt;
同じように、ここの”That”という単語も、前回までは「あれは」とか「あれが」というふうに主語として使っていましたが、今回は名詞の前に置いて「あの」という形容詞で使っています。&lt;br /&gt;
つまり、「あの女性は背が高い」というふうに”That is”とか、”This”も同じで”This is”だけでなくて”That lady”とか”This book”という形で名詞の前に置いて「あの何々」、「この何々」という言い方があります。&lt;br /&gt;
区別としては単純で、前回まではこのように”That” ”This”の直後にbe動詞の”is”がきていました。&lt;br /&gt;
ですが今回は、”That”あとに”lady”という名詞がきていますので、&lt;br /&gt;
&lt;strong&gt;直後に名詞がきているのか、&lt;/strong&gt;&lt;strong&gt;それともそのまま”That is”というふうにbe動詞がきているのかで、&lt;/strong&gt;&lt;br /&gt;
&lt;strong&gt;「あれは何々です」というのか、「あの何々は」と言うのかを区別していきましょう。&lt;/strong&gt;&lt;br /&gt;
また、これは教科書本文からそのまま取ってきていますが、&lt;br /&gt;
”Who is she?”「彼女は誰ですか？」という言い方があります。&lt;br /&gt;
前回の”What”「何」という単語と同じように、&lt;br /&gt;
”Who”というのは「誰」、「あの人は誰ですか？」とか聞く時に使います。&lt;br /&gt;
疑問文ですから、”she is”となっていた所の”is”を前に出して、”Who is she?”という形で使いますが、&lt;span style="color: #0000ff;"&gt;注意点としましては答え方です。&lt;/span&gt;&lt;br /&gt;
「彼女は誰ですか？」というふうに、ここに「彼女は」というのが主語になっています。&lt;br /&gt;
&lt;span style="color: #ff0000;"&gt;英語の疑問文とその応答文というのは、疑問文の答えとして主語を揃えるというルールがあります。&lt;/span&gt;&lt;br /&gt;
ですから、「彼女は誰ですか？」と聞かれた時に、「マリアさんです。」と答える際に、日本語ではいちいち「彼女はマリアです。」と言いませんが、英語では必ず主語が必要になります。&lt;br /&gt;
ですから、ここに「彼女はマリアです。」というふうに&lt;strong&gt;疑問文と答えの文で主語を揃える、同じ単語を使うという事が大事になります。&lt;/strong&gt;&lt;br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&lt;p&gt;二つ目の”or”の使い方です。&lt;br /&gt;
基本的にこの単語というのは、AとBを並べる事によってAかBか、あるいはAかBのどちらという聞き方をします。&lt;br /&gt;
これを読んでみると、”Is she a student”ここで終わると、「彼女は学生ですか？」で止まりますが、これを続けて読むと”Is she a student”「彼女は学生ですか」”or teacher”「それとも先生ですか」という形で、こちらのAなのかBなのかどっちですか？と聞く言い方になっています。&lt;br /&gt;
&lt;span style="color: #0000ff;"&gt;注意点としては読み方です。&lt;/span&gt;&lt;br /&gt;
普通疑問文というのは最後を上げて読んでいきますが、&lt;strong&gt;この”or”を使う時というのは、最初の方の”Is she a student”を上げて読んで、”or”のあとの”a teacher”は下げて読みます。&lt;/strong&gt;&lt;br /&gt;
「?」の前なんですけれど、ここの”teacher”という単語は上げて読むのではなく、”or”の前を上げて読んで、”or”のあとを下げて読むという所がポイントになります。&lt;br /&gt;
こちらの疑問文でも答える時は、「彼女は生徒ですか、それとも先生ですか？」というふうに「彼女は」という単語が主語になっていますから、答えの文も先ほどと同様に揃えてあげて「彼女は学生です。」となります。&lt;br /&gt;
このようにこの単元で共通している内容としては、疑問文で聞かれたその主語と、答えの文の主語を統一して文を作っていくという事になります。&lt;br /&gt;
今回はたまたま女性なので”she”でしたが、男性だったらもちろん”he”になります。&lt;br /&gt;
ここはしっかりと問題集で練習をして下さい。&lt;br /&gt;
Lesson2-3に関しては以上になります。&lt;/p&gt;
&lt;table style="width: 100%; border-collapse: collapse;"&gt;
&lt;tbody&gt;
&lt;tr style="background-color: #dd8500; color: white;"&gt;
&lt;th&gt;項目&lt;/th&gt;
&lt;th&gt;内容&lt;/th&gt;
&lt;/tr&gt;
&lt;tr style="background-color: #f0b464; color: black;"&gt;
&lt;td&gt;このセクションで学ぶこと&lt;/td&gt;
&lt;td&gt;
&lt;ul&gt;
&lt;li&gt;「A か B のどちらですか？」とたずねる疑問文の作り方（&lt;strong&gt;or の使い方&lt;/strong&gt;）&lt;/li&gt;
&lt;li&gt;&lt;strong&gt;Who&lt;/strong&gt; を使って「誰ですか？」とたずねる疑問文&lt;/li&gt;
&lt;li&gt;「誰ですか？」と聞かれたときの &lt;strong&gt;主語をそろえた答え方&lt;/strong&gt;&lt;/li&gt;
&lt;li&gt;&lt;strong&gt;This / That の2つの使い方&lt;/strong&gt;（代名詞 / 形容詞）&lt;/li&gt;
&lt;/ul&gt;
&lt;/td&gt;
&lt;/tr&gt;
&lt;tr style="background-color: #ffffff; color: black;"&gt;
&lt;td&gt;This / That の2通りの使い方&lt;/td&gt;
&lt;td&gt;
&lt;ul&gt;
&lt;li&gt;&lt;strong&gt;This / That + be動詞&lt;/strong&gt;：&lt;br /&gt;
That is my brother.「あれは私の兄です。」（＝主語として使う）&lt;/li&gt;
&lt;li&gt;&lt;strong&gt;This / That + 名詞&lt;/strong&gt;：&lt;br /&gt;
That lady is tall.「あの女性は背が高いです。」（＝名詞の前に置いて「あの〜」「この〜」という形容詞的な使い方）&lt;/li&gt;
&lt;li&gt;直後に &lt;strong&gt;be動詞&lt;/strong&gt; が来るか、&lt;strong&gt;名詞&lt;/strong&gt; が来るかで意味と役割が変わる&lt;/li&gt;
&lt;/ul&gt;
&lt;/td&gt;
&lt;/tr&gt;
&lt;tr style="background-color: #f0b464; color: black;"&gt;
&lt;td&gt;Who を使った疑問文&lt;/td&gt;
&lt;td&gt;
&lt;ul&gt;
&lt;li&gt;&lt;strong&gt;Who&lt;/strong&gt;：「誰」をたずねる疑問詞&lt;/li&gt;
&lt;li&gt;例：Who is she?「彼女は誰ですか。」&lt;/li&gt;
&lt;li&gt;be動詞の疑問文なので、&lt;strong&gt;主語と be動詞の倒置&lt;/strong&gt;で作る：she is → Is she?&lt;/li&gt;
&lt;li&gt;Who + be動詞 + 主語? の形を意識する&lt;/li&gt;
&lt;/ul&gt;
&lt;/td&gt;
&lt;/tr&gt;
&lt;tr style="background-color: #ffffff; color: black;"&gt;
&lt;td&gt;Who に対する答え方&lt;/td&gt;
&lt;td&gt;
&lt;ul&gt;
&lt;li&gt;疑問文と &lt;strong&gt;主語をそろえる&lt;/strong&gt; のが大原則&lt;/li&gt;
&lt;li&gt;Who is she? に対しては、She is Maria. のように &lt;strong&gt;She&lt;/strong&gt; を主語にして答える&lt;/li&gt;
&lt;li&gt;日本語では「マリアさんです。」だけで済ませるが、英語では必ず主語＋動詞が必要&lt;/li&gt;
&lt;li&gt;主語が he / they などの場合も、&lt;strong&gt;質問の主語と同じものを使う&lt;/strong&gt;&lt;/li&gt;
&lt;/ul&gt;
&lt;/td&gt;
&lt;/tr&gt;
&lt;tr style="background-color: #f0b464; color: black;"&gt;
&lt;td&gt;or を使った「A か B か」の疑問文&lt;/td&gt;
&lt;td&gt;
&lt;ul&gt;
&lt;li&gt;&lt;strong&gt;A or B&lt;/strong&gt;：「A ですか、それとも B ですか？」という聞き方&lt;/li&gt;
&lt;li&gt;例：Is she a student or a teacher?&lt;br /&gt;
「彼女は生徒ですか、それとも先生ですか。」&lt;/li&gt;
&lt;li&gt;A と B を &lt;strong&gt;or でつなぐ&lt;/strong&gt;ことで、どちらかを選ばせる疑問文になる&lt;/li&gt;
&lt;/ul&gt;
&lt;/td&gt;
&lt;/tr&gt;
&lt;tr style="background-color: #ffffff; color: black;"&gt;
&lt;td&gt;or 疑問文の読み方（イントネーション）&lt;/td&gt;
&lt;td&gt;
&lt;ul&gt;
&lt;li&gt;Is she a student&lt;strong&gt; ↗&lt;/strong&gt; or a teacher&lt;strong&gt; ↘&lt;/strong&gt;? のように読む&lt;/li&gt;
&lt;li&gt;&lt;strong&gt;or の前&lt;/strong&gt;（Aの部分）を少し上げて、&lt;strong&gt;or のあと&lt;/strong&gt;（Bの部分）を下げて読む&lt;/li&gt;
&lt;li&gt;「AかBかどちら？」と &lt;strong&gt;二択&lt;/strong&gt;をはっきりさせるイメージで音読する&lt;/li&gt;
&lt;/ul&gt;
&lt;/td&gt;
&lt;/tr&gt;
&lt;tr style="background-color: #f0b464; color: black;"&gt;
&lt;td&gt;or 疑問文への答え方&lt;/td&gt;
&lt;td&gt;
&lt;ul&gt;
&lt;li&gt;質問と同じ &lt;strong&gt;主語&lt;/strong&gt; から文を始める&lt;/li&gt;
&lt;li&gt;Is she a student or a teacher? → She is a student. / She is a teacher.&lt;/li&gt;
&lt;li&gt;「彼女は学生です。」と &lt;strong&gt;主語＋be動詞＋補語&lt;/strong&gt; の形で答える&lt;/li&gt;
&lt;/ul&gt;
&lt;/td&gt;
&lt;/tr&gt;
&lt;tr style="background-color: #ffffff; color: black;"&gt;
&lt;td&gt;このセクションの共通ポイント&lt;/td&gt;
&lt;td&gt;
&lt;ul&gt;
&lt;li&gt;疑問文と答えの文で、&lt;strong&gt;主語をそろえる&lt;/strong&gt;（Who is she? → She is …）&lt;/li&gt;
&lt;li&gt;This / That が &lt;strong&gt;代名詞&lt;/strong&gt; か &lt;strong&gt;形容詞&lt;/strong&gt; かを、直後の語（be動詞か名詞か）で判断する&lt;/li&gt;
&lt;li&gt;or を使った疑問文では、&lt;strong&gt;A or B&lt;/strong&gt; の形と読み方をセットで覚える&lt;/li&gt;
&lt;/ul&gt;
&lt;/td&gt;
&lt;/tr&gt;
&lt;/tbody&gt;
&lt;/table&gt;
&lt;p&gt;&amp;nbsp;&lt;/p&gt;
&lt;style&gt; .show-answer-btn { background:#DD8500; color:white; padding:5px 10px; cursor:pointer; border:none; } &lt;/style&gt;
&lt;p&gt;&lt;script&gt; function showAnswer(id, btn) { var ans = document.getElementById(id); if (ans) ans.style.display = 'inline'; if (btn) btn.style.display = 'none'; } &lt;/script&gt;&lt;/p&gt;
&lt;table style="width: 100%; border-collapse: collapse;"&gt;
&lt;tbody&gt;
&lt;tr style="background-color: #dd8500; color: white;"&gt;
&lt;th&gt;No.&lt;/th&gt;
&lt;th&gt;問題&lt;/th&gt;
&lt;/tr&gt;
&lt;p&gt;&lt;!-- Q1 --&gt;&lt;/p&gt;
&lt;tr style="background-color: #f0b464; color: black;"&gt;
&lt;td&gt;1&lt;/td&gt;
&lt;td&gt;「That lady is tall.」の That の役割として正しいものはどれ？&lt;br /&gt;
A. 代名詞（「あれは〜です」の That）&lt;br /&gt;
B. 接続詞&lt;br /&gt;
C. 名詞&lt;br /&gt;
D. 名詞の前に付いて「あの〜」を表す語&lt;br /&gt;
&lt;button class="show-answer-btn"&gt;正解を見る&lt;/button&gt; &lt;span id="qa1" style="display: none; font-weight: bold; color: #d60000;"&gt;正解：D&lt;/span&gt;&lt;/td&gt;
&lt;/tr&gt;
&lt;p&gt;&lt;!-- Q2 --&gt;&lt;/p&gt;
&lt;tr style="background-color: #ffffff; color: black;"&gt;
&lt;td&gt;2&lt;/td&gt;
&lt;td&gt;「That is my brother.」と「That lady is tall.」の That の違いとして本文の説明に最も近いものはどれ？&lt;br /&gt;
A. 前者は動詞、後者は名詞&lt;br /&gt;
B. 前者は主語としての That、後者は名詞の前に付く「あの〜」&lt;br /&gt;
C. 前者は副詞、後者は形容詞&lt;br /&gt;
D. 両方ともまったく同じ使い方&lt;br /&gt;
&lt;button class="show-answer-btn"&gt;正解を見る&lt;/button&gt; &lt;span id="qa2" style="display: none; font-weight: bold; color: #d60000;"&gt;正解：B&lt;/span&gt;&lt;/td&gt;
&lt;/tr&gt;
&lt;p&gt;&lt;!-- Q3 --&gt;&lt;/p&gt;
&lt;tr style="background-color: #f0b464; color: black;"&gt;
&lt;td&gt;3&lt;/td&gt;
&lt;td&gt;「彼女は誰ですか。」に対応する英語として本文の内容に合っているものはどれ？&lt;br /&gt;
A. What is she?&lt;br /&gt;
B. Who she is?&lt;br /&gt;
C. Who is she?&lt;br /&gt;
D. Is who she?&lt;br /&gt;
&lt;button class="show-answer-btn"&gt;正解を見る&lt;/button&gt; &lt;span id="qa3" style="display: none; font-weight: bold; color: #d60000;"&gt;正解：C&lt;/span&gt;&lt;/td&gt;
&lt;/tr&gt;
&lt;p&gt;&lt;!-- Q4 --&gt;&lt;/p&gt;
&lt;tr style="background-color: #ffffff; color: black;"&gt;
&lt;td&gt;4&lt;/td&gt;
&lt;td&gt;「Who is she?」と聞かれたとき、本文のルールに最も合っている答え方はどれ？&lt;br /&gt;
A. Maria.&lt;br /&gt;
B. She Maria.&lt;br /&gt;
C. She is Maria.&lt;br /&gt;
D. Is Maria.&lt;br /&gt;
&lt;button class="show-answer-btn"&gt;正解を見る&lt;/button&gt; &lt;span id="qa4" style="display: none; font-weight: bold; color: #d60000;"&gt;正解：C&lt;/span&gt;&lt;/td&gt;
&lt;/tr&gt;
&lt;p&gt;&lt;!-- Q5 --&gt;&lt;/p&gt;
&lt;tr style="background-color: #f0b464; color: black;"&gt;
&lt;td&gt;5&lt;/td&gt;
&lt;td&gt;本文で強調されていた、「疑問文と答えの文でそろえるべきもの」は何？&lt;br /&gt;
A. 文の長さ&lt;br /&gt;
B. 最後の単語&lt;br /&gt;
C. 主語&lt;br /&gt;
D. 疑問詞の数&lt;br /&gt;
&lt;button class="show-answer-btn"&gt;正解を見る&lt;/button&gt; &lt;span id="qa5" style="display: none; font-weight: bold; color: #d60000;"&gt;正解：C&lt;/span&gt;&lt;/td&gt;
&lt;/tr&gt;
&lt;p&gt;&lt;!-- Q6 --&gt;&lt;/p&gt;
&lt;tr style="background-color: #ffffff; color: black;"&gt;
&lt;td&gt;6&lt;/td&gt;
&lt;td&gt;「彼女は生徒ですか、それとも先生ですか。」に最も近い英文はどれ？&lt;br /&gt;
A. Is she student or teacher?&lt;br /&gt;
B. Is she a student or a teacher?&lt;br /&gt;
C. Does she a student or a teacher?&lt;br /&gt;
D. Is she a student and a teacher?&lt;br /&gt;
&lt;button class="show-answer-btn"&gt;正解を見る&lt;/button&gt; &lt;span id="qa6" style="display: none; font-weight: bold; color: #d60000;"&gt;正解：B&lt;/span&gt;&lt;/td&gt;
&lt;/tr&gt;
&lt;p&gt;&lt;!-- Q7 --&gt;&lt;/p&gt;
&lt;tr style="background-color: #f0b464; color: black;"&gt;
&lt;td&gt;7&lt;/td&gt;
&lt;td&gt;or を使った疑問文の読み方について、本文の説明に最も近いものはどれ？&lt;br /&gt;
A. 文頭から文末までずっと上げて読む&lt;br /&gt;
B. or の前を下げ、or のあとを上げて読む&lt;br /&gt;
C. or の前を上げ、or のあとを下げて読む&lt;br /&gt;
D. すべて同じ高さで平らに読む&lt;br /&gt;
&lt;button class="show-answer-btn"&gt;正解を見る&lt;/button&gt; &lt;span id="qa7" style="display: none; font-weight: bold; color: #d60000;"&gt;正解：C&lt;/span&gt;&lt;/td&gt;
&lt;/tr&gt;
&lt;p&gt;&lt;!-- Q8 --&gt;&lt;/p&gt;
&lt;tr style="background-color: #ffffff; color: black;"&gt;
&lt;td&gt;8&lt;/td&gt;
&lt;td&gt;「Is she a student or a teacher?」と聞かれ、「彼女は生徒です。」と答えたいとき、本文のルールに最も合うものはどれ？&lt;br /&gt;
A. She student.&lt;br /&gt;
B. She is student.&lt;br /&gt;
C. She is a student.&lt;br /&gt;
D. Yes, she is a student or a teacher.&lt;br /&gt;
&lt;button class="show-answer-btn"&gt;正解を見る&lt;/button&gt; &lt;span id="qa8" style="display: none; font-weight: bold; color: #d60000;"&gt;正解：C&lt;/span&gt;&lt;/td&gt;
&lt;/tr&gt;
&lt;p&gt;&lt;!-- Q9 --&gt;&lt;/p&gt;
&lt;tr style="background-color: #f0b464; color: black;"&gt;
&lt;td&gt;9&lt;/td&gt;
&lt;td&gt;「That lady is tall.」の tall の品詞として正しいものはどれ？&lt;br /&gt;
A. 名詞&lt;br /&gt;
B. 形容詞&lt;br /&gt;
C. 副詞&lt;br /&gt;
D. 前置詞&lt;br /&gt;
&lt;button class="show-answer-btn"&gt;正解を見る&lt;/button&gt; &lt;span id="qa9" style="display: none; font-weight: bold; color: #d60000;"&gt;正解：B&lt;/span&gt;&lt;/td&gt;
&lt;/tr&gt;
&lt;p&gt;&lt;!-- Q10 --&gt;&lt;/p&gt;
&lt;tr style="background-color: #ffffff; color: black;"&gt;
&lt;td&gt;10&lt;/td&gt;
&lt;td&gt;本文全体を通して、Lesson2-3 の「共通テーマ」として最もふさわしいものはどれ？&lt;br /&gt;
A. 三人称単数現在形の作り方&lt;br /&gt;
B. 「どこで」「いつ」をたずねる疑問文&lt;br /&gt;
C. A か B のどちらかをたずねる or の使い方と、Who を使った「誰ですか？」の聞き方・答え方&lt;br /&gt;
D. some / any の区別&lt;br /&gt;
&lt;button class="show-answer-btn"&gt;正解を見る&lt;/button&gt; &lt;span id="qa10" style="display: none; font-weight: bold; color: #d60000;"&gt;正解：C&lt;/span&gt;&lt;/td&gt;
&lt;/tr&gt;
&lt;/tbody&gt;
&lt;/table&gt;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t>
  </si>
  <si>
    <t>以下のページは不自然なワードを使用しています。
これらを適切に自然な言葉に置き換えて下さい。
なお、本文の装飾や構造は絶対に変えないでください。
【対象ページURL】
https://eigo-rewrite.com/column/stage1-3-1/
【検出された不自然ワード】
（検出なし）
【本文】
------
&lt;p&gt;&lt;iframe title="YouTube video player" src="https://www.youtube.com/embed/yvA9Hq4ij-k" width="560" height="315" frameborder="0" allowfullscreen="allowfullscreen"&gt;&lt;span data-mce-type="bookmark" style="display: inline-block; width: 0px; overflow: hidden; line-height: 0;" class="mce_SELRES_start"&gt;﻿&lt;/span&gt;&lt;/iframe&gt;&lt;/p&gt;
&lt;p&gt;NEW TREASURE STAGE1 の文法事項・Lesson一覧の全体像は、&lt;strong&gt;&lt;a href="https://eigo-rewrite.com/column/hub_stage1/"&gt;NEW TREASURE STAGE1｜中1英文法 総括＋Lesson一覧（全体像はこちら）&lt;/a&gt;&lt;/strong&gt;で確認できます。&lt;br data-start="52" data-end="55" /&gt;前回まではずっと be動詞を使った文を学習してきましたが、実は be動詞は &lt;strong data-start="93" data-end="102"&gt;特殊な動詞&lt;/strong&gt; で、普通の動詞とは使い方が異なります。これから扱う &lt;strong data-start="129" data-end="137" data-is-only-node=""&gt;一般動詞&lt;/strong&gt; は、その名前の通り英語では種類が多く、よく使われる動詞です。使い方が前回までの be動詞とは少し違いますので、その点に注意しながら確認していきましょう。&lt;/p&gt;
&lt;p&gt;&lt;img decoding="async" fetchpriority="high" class="alignnone wp-image-407" src="https://eigo-rewrite.com/wp-content/uploads/2023/05/スライド用-1-300x169.jpg" alt="" width="1014" height="571" srcset="https://eigo-rewrite.com/wp-content/uploads/2023/05/スライド用-1-300x169.jpg 300w, https://eigo-rewrite.com/wp-content/uploads/2023/05/スライド用-1-1024x576.jpg 1024w, https://eigo-rewrite.com/wp-content/uploads/2023/05/スライド用-1-768x432.jpg 768w, https://eigo-rewrite.com/wp-content/uploads/2023/05/スライド用-1-320x180.jpg 320w, https://eigo-rewrite.com/wp-content/uploads/2023/05/スライド用-1.jpg 1280w" sizes="(max-width: 1014px) 100vw, 1014px" /&gt;&lt;/p&gt;
&lt;p&gt;まず一般動詞で「何々する」ある動作をするとか、状態を表す動詞になっていく訳ですが、&lt;br /&gt;
&lt;span style="color: #0000ff;"&gt;前回までと異なるのはその語順と訳し方になります。&lt;/span&gt;&lt;br /&gt;
一般動詞でも最初に主語がくるという点は変わりありません。&lt;br /&gt;
次に、今までbe動詞があった所に今度は一般動詞がやってきます。&lt;br /&gt;
ここが「何々する」にあたる所になります。&lt;br /&gt;
そして、次に”basketball”のようにここの部分に目的語と呼ばれる「何々を」表す名詞がきます。&lt;br /&gt;
日本語ですと、普通「私はバスケットボールをする」という語順になりますが、&lt;br /&gt;
英語では「私はするバスケットボールを」というふうに、&lt;strong&gt;「誰が」「する」「何を」という語順になります。&lt;/strong&gt;&lt;br /&gt;
普段日本語を使っていると、どうしても単語を思い浮かべて”I basketball play”と並べたくなってしまいますが、ここはグッとこらえて英語では順番が違うんだ、という事を認識して「誰が」「する」「何を」という語順で表していきましょう。&lt;br /&gt;
さらに、こちらの”every Monday”です。&lt;br /&gt;
”every”は「毎なんとか」、「いつもの何とか」という意味で、”Monday”は「月曜日」ですから、「これは毎週月曜日に」と言っています。&lt;br /&gt;
これも日本語ですと、「私は毎週月曜日にバスケットボールをする。」という語順で書く訳ですが、英語で時間を表す語句というのは基本的に「誰が」「する」「何を」のあとの文の最後にきます。&lt;br /&gt;
&lt;span style="color: #ff0000;"&gt;ここの語順というのが日本語と違いますからよく間違えてしまう点です。&lt;/span&gt;&lt;br /&gt;
なので、最初に「誰が」、次に「する」、それから「何を」がきて、またあとで出てきますが&lt;br /&gt;
「一生懸命勉強する」「早く起きる」のような「どのように」というのが「何を」のあとにきます。&lt;br /&gt;
さらに、そのあとに「場所」がきて、最後に「時間」となり、このような語順で書く事が一般的です。&lt;br /&gt;
ですので、中学1年生のうちに「誰が」「する」「何を」「場所」「時間」&lt;br /&gt;
この順番に当てはめて英文を作っていくという感覚が出来てくると中学校2年生以降の学習もスムーズになります。今回はこの文になっていますが、「私は する バスケットボールを 毎週月曜日」という語順を是非意識して覚えて下さい。&lt;br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&lt;p&gt;二つ目の文にいきます。&lt;br /&gt;
be動詞の文ではbe動詞の直後に”not”を付ければ否定文になっていましたが、&lt;br /&gt;
&lt;span style="color: #0000ff;"&gt;一般動詞ではこの一般動詞のあとに”not”を付けるというルールはないです。&lt;/span&gt;&lt;br /&gt;
”I”が主語になっていて、”play”が一般動詞で”basketball”が「何々を」にあたります。&lt;br /&gt;
この語順自体は同じですが、否定文にする時はここに”don’t”という単語を入れています。&lt;br /&gt;
もちろん”don&amp;#8217;t”は”do”という本来助動詞ですが、”do”のあとに”not”付けて”do not”と書いてもいいんですが、一般的には短縮形にして”don’t”と発音します。&lt;br /&gt;
中1の最初にやってしまうのが、”I am not play”と書いてしまったりここが”you”だったら”you aren’t play”と書いてしまう間違いが多発します。&lt;br /&gt;
なんでここが”I am not”はダメで”you are not play”はダメなのかという話ですが、&lt;br /&gt;
&lt;strong&gt;基本的に英語は一文に動詞は一つまでしかあってはいけません。&lt;/strong&gt;&lt;br /&gt;
なので、ここに”I am not play”と書いてしまうと、be動詞と一般動詞で動詞が二つになってしまいます。根本の英語のルールに違反してしまうので、ここはbe動詞の”am not”ではなく”don’t”という言葉を使っていきます。&lt;br /&gt;
ですので、同様に疑問文の場合もbe動詞でしたら”Are you”とか”Am I”とか”Is he”でよかったんですが、ここの”like”これが一般動詞です。&lt;br /&gt;
「好きだ」というのは日本語では動詞のように聞こえないですが、最初のうちはこれが動詞であると分かるように「好む」という日本語で考えておきましょう。&lt;br /&gt;
こちらの”like”というのが一般動詞になっていますから、&lt;br /&gt;
ここも”Are you”にしてしまうとbe動詞と一般動詞で動詞が二つになってしまいます。&lt;br /&gt;
ですから、ここは”Are you”ではなくて”Do you”という形を使います。&lt;br /&gt;
最初の定期テストですと、ここの”don’t”が空欄になっている。&lt;br /&gt;
ここの”Do”が空欄になっているという事が多くあります。&lt;br /&gt;
その際に、この”you”だけ見てしまうと”Are you”と書いてしまうので、そうではなくて、空欄補充の際は必ず最後まで読んで、この一文の中に一般動詞があるのかないのか、という事を見ていきます。&lt;br /&gt;
ここに一般動詞があるのであれば、もちろん”Do you”という形で疑問文にする必要がありますし、もしここに一般動詞がない、例えば”you student”という形であれば、”Are you are student?”というふうにbe動詞を使います。&lt;br /&gt;
&lt;span style="color: #ff0000;"&gt;中学校1年生のうちに必ず文末まで読んでから空欄を埋める、文末まで読んでから全体の意味を捉えるという事を練習しておきましょう。&lt;/span&gt;&lt;/p&gt;
&lt;p&gt;答え方になります。&lt;br /&gt;
be動詞で聞かれた際はbe動詞で答えました。&lt;br /&gt;
今後も英語の学習で同じルールがずっと登場しますが、&lt;strong&gt;基本的には聞かれた言葉で答えるというのが原則になります。&lt;/strong&gt;&lt;br /&gt;
ですので、今回は”Do”で聞かれたので”Yes, I do.”と”Do”で答えます。&lt;br /&gt;
”No”の時も”Do”で聞かれたので”No, I don’t.”という形で答えます。&lt;br /&gt;
このように、一般動詞というものが使われている文ですと、今までのようにbe動詞を使う事がなく、否定分の”don’t”だったり疑問文では”Do you”という形で聞いていきます。&lt;br /&gt;
&lt;span style="color: #0000ff;"&gt;前回までのbe動詞の文との違いをよく意識して練習問題集で頑張っていって下さい。&lt;/span&gt;&lt;br /&gt;
それでは以上になります。&lt;/p&gt;
&lt;table style="width: 100%; border-collapse: collapse;"&gt;
&lt;tbody&gt;
&lt;tr style="background-color: #dd8500; color: white;"&gt;
&lt;th&gt;項目&lt;/th&gt;
&lt;th&gt;内容&lt;/th&gt;
&lt;/tr&gt;
&lt;tr style="background-color: #f0b464; color: black;"&gt;
&lt;td&gt;このセクションで学ぶこと&lt;/td&gt;
&lt;td&gt;
&lt;ul&gt;
&lt;li&gt;一般動詞と be動詞の違い（be動詞は「特殊な動詞」）&lt;/li&gt;
&lt;li&gt;一般動詞の肯定文・否定文・疑問文の基本パターン&lt;/li&gt;
&lt;li&gt;語順「誰が・する・何を・場所・時間」の感覚&lt;/li&gt;
&lt;li&gt;Do / don’t を使った否定文・疑問文と答え方&lt;/li&gt;
&lt;/ul&gt;
&lt;/td&gt;
&lt;/tr&gt;
&lt;tr style="background-color: #ffffff; color: black;"&gt;
&lt;td&gt;一般動詞の語順&lt;/td&gt;
&lt;td&gt;
&lt;ul&gt;
&lt;li&gt;英語の語順は &lt;strong&gt;「誰が（主語）」「する（一般動詞）」「何を（目的語）」&lt;/strong&gt;&lt;/li&gt;
&lt;li&gt;例：I play basketball every Monday.&lt;br /&gt;
「私は バスケットボールを する 毎週月曜日に」&lt;/li&gt;
&lt;li&gt;日本語は「私はバスケットボールをする」だが、英語は「誰が・する・何を」と順番が逆になりやすい部分に注意&lt;/li&gt;
&lt;/ul&gt;
&lt;/td&gt;
&lt;/tr&gt;
&lt;tr style="background-color: #f0b464; color: black;"&gt;
&lt;td&gt;場所・時間の位置&lt;/td&gt;
&lt;td&gt;
&lt;ul&gt;
&lt;li&gt;基本の並び：&lt;strong&gt;誰が → する → 何を → 場所 → 時間&lt;/strong&gt;&lt;/li&gt;
&lt;li&gt;例：I study English at home every morning.&lt;/li&gt;
&lt;li&gt;Lesson3-1 では especially 「時間（every Monday など）」が文末にくることを意識する&lt;/li&gt;
&lt;/ul&gt;
&lt;/td&gt;
&lt;/tr&gt;
&lt;tr style="background-color: #ffffff; color: black;"&gt;
&lt;td&gt;一般動詞の否定文&lt;/td&gt;
&lt;td&gt;
&lt;ul&gt;
&lt;li&gt;be動詞：I am not a student. のように be動詞のあとに not&lt;/li&gt;
&lt;li&gt;一般動詞：&lt;strong&gt;一般動詞の前に don’t / doesn’t を置く&lt;/strong&gt;&lt;/li&gt;
&lt;li&gt;例：I don’t play basketball.&lt;/li&gt;
&lt;li&gt;I am not play. / You aren’t play. のように &lt;strong&gt;be動詞＋一般動詞&lt;/strong&gt; は✕&lt;/li&gt;
&lt;/ul&gt;
&lt;/td&gt;
&lt;/tr&gt;
&lt;tr style="background-color: #f0b464; color: black;"&gt;
&lt;td&gt;「動詞は一文に基本1つ」のルール&lt;/td&gt;
&lt;td&gt;
&lt;ul&gt;
&lt;li&gt;英語は &lt;strong&gt;一文に動詞は原則1つ&lt;/strong&gt;（be動詞か一般動詞のどちらか）&lt;/li&gt;
&lt;li&gt;例：I am not play. → be動詞(am) と 一般動詞(play) の2つでルール違反&lt;/li&gt;
&lt;li&gt;一般動詞のときは「am / are / is」ではなく do / don’t / does / doesn’t を使う&lt;/li&gt;
&lt;/ul&gt;
&lt;/td&gt;
&lt;/tr&gt;
&lt;tr style="background-color: #ffffff; color: black;"&gt;
&lt;td&gt;一般動詞の疑問文&lt;/td&gt;
&lt;td&gt;
&lt;ul&gt;
&lt;li&gt;be動詞：Are you a student? など、be動詞を前に出す&lt;/li&gt;
&lt;li&gt;一般動詞：&lt;strong&gt;Do + 主語 + 一般動詞… ?&lt;/strong&gt;&lt;/li&gt;
&lt;li&gt;例：Do you like soccer?&lt;/li&gt;
&lt;li&gt;「like」は動詞なので、Are you like soccer? ではなく Do you like soccer? にする&lt;/li&gt;
&lt;/ul&gt;
&lt;/td&gt;
&lt;/tr&gt;
&lt;tr style="background-color: #f0b464; color: black;"&gt;
&lt;td&gt;疑問文への答え方&lt;/td&gt;
&lt;td&gt;
&lt;ul&gt;
&lt;li&gt;&lt;strong&gt;聞かれた言葉で答える&lt;/strong&gt; のが原則&lt;/li&gt;
&lt;li&gt;Do で聞かれたら Do で返す：&lt;br /&gt;
Do you play basketball? → Yes, I do. / No, I don’t.&lt;/li&gt;
&lt;li&gt;be動詞で聞かれたら be動詞で返す：&lt;br /&gt;
Are you a student? → Yes, I am. / No, I’m not.&lt;/li&gt;
&lt;/ul&gt;
&lt;/td&gt;
&lt;/tr&gt;
&lt;tr style="background-color: #ffffff; color: black;"&gt;
&lt;td&gt;空欄補充のコツ&lt;/td&gt;
&lt;td&gt;
&lt;ul&gt;
&lt;li&gt;主語だけ見て「Are you ～?」と決め付けない&lt;/li&gt;
&lt;li&gt;&lt;strong&gt;必ず文末まで読んで、一般動詞があるかどうか確認する&lt;/strong&gt;&lt;/li&gt;
&lt;li&gt;一般動詞があれば Do / don’t 系、なければ be動詞を使う&lt;/li&gt;
&lt;/ul&gt;
&lt;/td&gt;
&lt;/tr&gt;
&lt;/tbody&gt;
&lt;/table&gt;
&lt;p&gt;&amp;nbsp;&lt;/p&gt;
&lt;style&gt; .show-answer-btn { background:#DD8500; color:white; padding:5px 10px; cursor:pointer; border:none; } &lt;/style&gt;
&lt;table style="width: 100%; border-collapse: collapse;"&gt;
&lt;tbody&gt;
&lt;tr style="background-color: #dd8500; color: white;"&gt;
&lt;th&gt;No.&lt;/th&gt;
&lt;th&gt;問題&lt;/th&gt;
&lt;/tr&gt;
&lt;p&gt;&lt;!-- Q1 --&gt;&lt;/p&gt;
&lt;tr style="background-color: #f0b464; color: black;"&gt;
&lt;td&gt;1&lt;/td&gt;
&lt;td&gt;一般動詞についての説明として、本文の内容に最も近いものはどれ？&lt;br /&gt;
A. be動詞とまったく同じ使い方をする動詞&lt;br /&gt;
B. 英語でよく使われる、動作や状態を表すふつうの動詞&lt;br /&gt;
C. 疑問文にしか使えない特殊な動詞&lt;br /&gt;
D. 名詞の一種で、主語の前に置く語&lt;br /&gt;
&lt;button class="show-answer-btn"&gt;正解を見る&lt;/button&gt; &lt;span id="qa1" style="display: none; font-weight: bold; color: #d60000;"&gt;正解：B&lt;/span&gt;&lt;/td&gt;
&lt;/tr&gt;
&lt;p&gt;&lt;!-- Q2 --&gt;&lt;/p&gt;
&lt;tr style="background-color: #ffffff; color: black;"&gt;
&lt;td&gt;2&lt;/td&gt;
&lt;td&gt;「私は毎週月曜日にバスケットボールをする。」に対応する英語の語順として正しいのはどれ？&lt;br /&gt;
A. I basketball play every Monday.&lt;br /&gt;
B. I play every Monday basketball.&lt;br /&gt;
C. I play basketball every Monday.&lt;br /&gt;
D. Every Monday basketball I play.&lt;br /&gt;
&lt;button class="show-answer-btn"&gt;正解を見る&lt;/button&gt; &lt;span id="qa2" style="display: none; font-weight: bold; color: #d60000;"&gt;正解：C&lt;/span&gt;&lt;/td&gt;
&lt;/tr&gt;
&lt;p&gt;&lt;!-- Q3 --&gt;&lt;/p&gt;
&lt;tr style="background-color: #f0b464; color: black;"&gt;
&lt;td&gt;3&lt;/td&gt;
&lt;td&gt;一般動詞の文の基本的な並びとして、本文の説明に合うものはどれ？&lt;br /&gt;
A. 何を → する → 誰が&lt;br /&gt;
B. 誰が → する → 何を&lt;br /&gt;
C. する → 誰が → 何を&lt;br /&gt;
D. 誰が → 何を → する&lt;br /&gt;
&lt;button class="show-answer-btn"&gt;正解を見る&lt;/button&gt; &lt;span id="qa3" style="display: none; font-weight: bold; color: #d60000;"&gt;正解：B&lt;/span&gt;&lt;/td&gt;
&lt;/tr&gt;
&lt;p&gt;&lt;!-- Q4 --&gt;&lt;/p&gt;
&lt;tr style="background-color: #ffffff; color: black;"&gt;
&lt;td&gt;4&lt;/td&gt;
&lt;td&gt;次のうち、一般動詞の否定文として正しいものはどれ？&lt;br /&gt;
A. I am not play basketball.&lt;br /&gt;
B. I don’t play basketball.&lt;br /&gt;
C. I am play not basketball.&lt;br /&gt;
D. I not play basketball am.&lt;br /&gt;
&lt;button class="show-answer-btn"&gt;正解を見る&lt;/button&gt; &lt;span id="qa4" style="display: none; font-weight: bold; color: #d60000;"&gt;正解：B&lt;/span&gt;&lt;/td&gt;
&lt;/tr&gt;
&lt;p&gt;&lt;!-- Q5 --&gt;&lt;/p&gt;
&lt;tr style="background-color: #f0b464; color: black;"&gt;
&lt;td&gt;5&lt;/td&gt;
&lt;td&gt;本文で強調されていた、「英語は一文に基本いくつまで動詞を置いてよいか」というルールとして正しいものはどれ？&lt;br /&gt;
A. いくつでもよい&lt;br /&gt;
B. 2つまでならよい&lt;br /&gt;
C. 1つまで&lt;br /&gt;
D. 3つまでならよい&lt;br /&gt;
&lt;button class="show-answer-btn"&gt;正解を見る&lt;/button&gt; &lt;span id="qa5" style="display: none; font-weight: bold; color: #d60000;"&gt;正解：C&lt;/span&gt;&lt;/td&gt;
&lt;/tr&gt;
&lt;p&gt;&lt;!-- Q6 --&gt;&lt;/p&gt;
&lt;tr style="background-color: #ffffff; color: black;"&gt;
&lt;td&gt;6&lt;/td&gt;
&lt;td&gt;次のうち、「あなたはサッカーが好きですか。」として本文のルールに合っている疑問文はどれ？&lt;br /&gt;
A. Are you like soccer?&lt;br /&gt;
B. Do you like soccer?&lt;br /&gt;
C. Do you are like soccer?&lt;br /&gt;
D. Like you soccer?&lt;br /&gt;
&lt;button class="show-answer-btn"&gt;正解を見る&lt;/button&gt; &lt;span id="qa6" style="display: none; font-weight: bold; color: #d60000;"&gt;正解：B&lt;/span&gt;&lt;/td&gt;
&lt;/tr&gt;
&lt;p&gt;&lt;!-- Q7 --&gt;&lt;/p&gt;
&lt;tr style="background-color: #f0b464; color: black;"&gt;
&lt;td&gt;7&lt;/td&gt;
&lt;td&gt;「Do you play tennis?」と聞かれたときの答えとして本文のルールに合っているものはどれ？&lt;br /&gt;
A. Yes, I am. / No, I’m not.&lt;br /&gt;
B. Yes, I do. / No, I don’t.&lt;br /&gt;
C. Yes, I play. / No, I don’t play.&lt;br /&gt;
D. Yes, I can. / No, I can’t.&lt;br /&gt;
&lt;button class="show-answer-btn"&gt;正解を見る&lt;/button&gt; &lt;span id="qa7" style="display: none; font-weight: bold; color: #d60000;"&gt;正解：B&lt;/span&gt;&lt;/td&gt;
&lt;/tr&gt;
&lt;p&gt;&lt;!-- Q8 --&gt;&lt;/p&gt;
&lt;tr style="background-color: #ffffff; color: black;"&gt;
&lt;td&gt;8&lt;/td&gt;
&lt;td&gt;空欄補充問題で「（　　　）you like music?」とあり、文末に like という一般動詞があるとき、本文の考え方に合うのはどれ？&lt;br /&gt;
A. 一般動詞があるので &lt;strong&gt;Do&lt;/strong&gt; を入れる&lt;br /&gt;
B. 一般動詞があるので &lt;strong&gt;Are&lt;/strong&gt; を入れる&lt;br /&gt;
C. be動詞がないので何も入れない&lt;br /&gt;
D. 主語が you なのでどちらでもよい&lt;br /&gt;
&lt;button class="show-answer-btn"&gt;正解を見る&lt;/button&gt; &lt;span id="qa8" style="display: none; font-weight: bold; color: #d60000;"&gt;正解：A&lt;/span&gt;&lt;/td&gt;
&lt;/tr&gt;
&lt;p&gt;&lt;!-- Q9 --&gt;&lt;/p&gt;
&lt;tr style="background-color: #f0b464; color: black;"&gt;
&lt;td&gt;9&lt;/td&gt;
&lt;td&gt;本文で「主語だけ見て判断してはいけない」と言っていた理由として最も近いものはどれ？&lt;br /&gt;
A. 主語のスペルミスが多いから&lt;br /&gt;
B. 文末に一般動詞があるかどうかで、Do 系か be動詞系かが決まるから&lt;br /&gt;
C. 主語はいつも省略されるから&lt;br /&gt;
D. 主語は意味に関係ないから&lt;br /&gt;
&lt;button class="show-answer-btn"&gt;正解を見る&lt;/button&gt; &lt;span id="qa9" style="display: none; font-weight: bold; color: #d60000;"&gt;正解：B&lt;/span&gt;&lt;/td&gt;
&lt;/tr&gt;
&lt;p&gt;&lt;!-- Q10 --&gt;&lt;/p&gt;
&lt;tr style="background-color: #ffffff; color: black;"&gt;
&lt;td&gt;10&lt;/td&gt;
&lt;td&gt;一般動詞の文と be動詞の文の違いとして、本文の説明に最も合っているものはどれ？&lt;br /&gt;
A. be動詞は「特殊な動詞」で、一般動詞とは疑問文・否定文の作り方が違う&lt;br /&gt;
B. be動詞と一般動詞は完全に同じルールで使う&lt;br /&gt;
C. 一般動詞では don’t を絶対に使ってはいけない&lt;br /&gt;
D. be動詞は三人称単数のときしか使えない&lt;br /&gt;
&lt;button class="show-answer-btn"&gt;正解を見る&lt;/button&gt; &lt;span id="qa10" style="display: none; font-weight: bold; color: #d60000;"&gt;正解：A&lt;/span&gt;&lt;/td&gt;
&lt;/tr&gt;
&lt;/tbody&gt;
&lt;/table&gt;
&lt;p&gt;&lt;!--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t>
  </si>
  <si>
    <t>以下のページは不自然なワードを使用しています。
これらを適切に自然な言葉に置き換えて下さい。
なお、本文の装飾や構造は絶対に変えないでください。
【対象ページURL】
https://eigo-rewrite.com/column/stage2_lesson1-1/
【検出された不自然ワード】
（検出なし）
【本文】
------
&lt;p&gt;&lt;iframe title="YouTube video player" src="https://www.youtube.com/embed/TIG6eVjz-rU" width="560" height="315" frameborder="0" allowfullscreen="allowfullscreen"&gt;&lt;span data-mce-type="bookmark" style="display: inline-block; width: 0px; overflow: hidden; line-height: 0;" class="mce_SELRES_start"&gt;&lt;/span&gt;&lt;/iframe&gt;&lt;/p&gt;
&lt;p data-start="41" data-end="96"&gt;それでは &lt;strong data-start="46" data-end="84"&gt;New Treasure STAGE2 Lesson1 セクション1&lt;/strong&gt; に進めていきましょう。&lt;/p&gt;
&lt;p&gt;NEW TREASURE STAGE2 の文法事項・Lesson一覧の全体像は、&lt;strong&gt;&lt;a href="https://eigo-rewrite.com/column/hub_stage2/"&gt;NEW TREASURE STAGE2｜中2英文法 総括＋Lesson一覧（全体像はこちら）&lt;/a&gt;&lt;/strong&gt;で確認できます。&lt;/p&gt;
&lt;p data-start="98" data-end="197"&gt;STAGE2では、STAGE1と比べて &lt;strong data-start="118" data-end="133"&gt;学習量が大きく増えます&lt;/strong&gt;。&lt;br data-start="134" data-end="137" /&gt;さらに、扱う文法事項もより &lt;strong data-start="151" data-end="176"&gt;抽象的で、理解が必要な内容が続いていきます&lt;/strong&gt;。その分、単語や文をただ覚えるだけでなく、&lt;/p&gt;
&lt;ul data-start="199" data-end="234"&gt;
&lt;li data-start="199" data-end="215"&gt;
&lt;p data-start="201" data-end="215"&gt;&lt;strong data-start="201" data-end="215"&gt;なぜその形になるのか&lt;/strong&gt;&lt;/p&gt;
&lt;/li&gt;
&lt;li data-start="216" data-end="234"&gt;
&lt;p data-start="218" data-end="234"&gt;&lt;strong data-start="218" data-end="234"&gt;どう文法的に操作するのか&lt;/strong&gt;&lt;/p&gt;
&lt;/li&gt;
&lt;/ul&gt;
&lt;p data-start="236" data-end="260"&gt;という点を意識しながら進めていくことが大切です。&lt;/p&gt;
&lt;p data-start="262" data-end="323"&gt;STAGE1と同じくらい、いえ、&lt;strong data-start="278" data-end="303"&gt;それ以上に丁寧な理解と練習が必要になります&lt;/strong&gt;。焦らず、一つずつ確認していきましょう。&lt;br /&gt;
&lt;!--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&lt;hr data-start="325" data-end="328" /&gt;
&lt;p data-start="330" data-end="409"&gt;まず、このセクション1の前半では &lt;strong data-start="347" data-end="356"&gt;等位接続詞&lt;/strong&gt; が登場します。&lt;br data-start="364" data-end="367" /&gt;ここでは、その &lt;strong data-start="375" data-end="382"&gt;使い方&lt;/strong&gt; と &lt;strong data-start="385" data-end="392"&gt;注意点&lt;/strong&gt; に注目して学習していきましょう。&lt;/p&gt;
&lt;p&gt;まず等位接続詞という名前が実は結構大事でして、&lt;br /&gt;
位が等しい、&lt;strong&gt;等しいという事は同じ&lt;/strong&gt;という意味になっています。&lt;br /&gt;
これは&lt;span style="color: #ff6600;"&gt;何かと何かが同じという意味合いです。&lt;/span&gt;&lt;br /&gt;
まず代表的な等位接続詞として、&lt;strong&gt;“and”&lt;/strong&gt;それから&lt;strong&gt;“or”&lt;/strong&gt;そして&lt;strong&gt;“but”&lt;/strong&gt;、この三つを挙げましょう。&lt;br /&gt;
これらを&lt;span style="color: #ff0000;"&gt;等位接続詞&lt;/span&gt;と呼んでいまして、これらは全て同じ役割をしています。&lt;br /&gt;
基本的になんとか詞という名前で一括りにされている単語というのは、全て使い方が同じになっています。&lt;br /&gt;
等位接続詞は等しい、何が等しい、同じなのかというと、&lt;br /&gt;
&lt;strong&gt;基本的に同じ品詞動詞、同じ形同士を繋ぐというのが一つルールになっています。&lt;/strong&gt;&lt;/p&gt;
&lt;p&gt;&lt;img decoding="async" fetchpriority="high" class="alignnone wp-image-589" src="https://eigo-rewrite.com/wp-content/uploads/2023/06/IMG_1174-300x37.jpg" sizes="(max-width: 673px) 100vw, 673px" srcset="https://eigo-rewrite.com/wp-content/uploads/2023/06/IMG_1174-300x37.jpg 300w, https://eigo-rewrite.com/wp-content/uploads/2023/06/IMG_1174-1024x126.jpg 1024w, https://eigo-rewrite.com/wp-content/uploads/2023/06/IMG_1174-768x95.jpg 768w, https://eigo-rewrite.com/wp-content/uploads/2023/06/IMG_1174.jpg 1200w" alt="" width="673" height="83" /&gt;&lt;/p&gt;
&lt;p&gt;例えばこれで言うと、”uncle”「叔父さん」と”aunt”「おばさん」という名詞と名詞、&lt;br /&gt;
あるいは人と人というような形で、同じような使い方の単語を繋ぐ、これを等位接続詞と言います。&lt;br /&gt;
もちろん「A and B」と言ったら「AとB」という形になる訳ですが、ここで注意点としましては、&lt;br /&gt;
“uncle”と”aunt”同じような品詞、同じような名詞を繋いでいる訳ですが、”my”というのがこのように数学でいう分配法則のように&lt;span style="color: #0000ff;"&gt;両方に意味が掛かっています。&lt;/span&gt;&lt;br /&gt;
つまり、「私の叔父さんと私の叔母さん」で、いちいち”my uncle and my aunt”というのが面倒くさいので、そうすると&lt;span style="color: #ff0000;"&gt;“my”を置く事によって「私の叔父さん」そして「私の叔母さん」と書きます。&lt;/span&gt;&lt;br /&gt;
さらに、今「叔父さんと叔母さん」と訳しましたが、等位接続詞にはもう一つルールがありまして、同じ品詞、形同士を繋ぐというルールと、それから&lt;strong&gt;左から右に訳す&lt;/strong&gt;というルールがあります。&lt;br /&gt;
細かい所ではありますが、「叔母さんと叔父さん」ではなくて、この場合は「叔父さんと叔母さん」と訳していきます。&lt;br /&gt;
ちょっと厳しい先生だと、これを「叔母さんと叔父さん」と訳すと、等位接続詞のルールに反しているという事で減点されてしまうなんて事もありますから、必ず左から右に訳すという事を意識して下さい。&lt;br /&gt;
そしてもう中学校1年生の時にやっていますが、ここの動詞の形も”aunt”だから”lives”ではなくて、叔父さんと叔母さんで二人だから複数なので三単現の”sは付けないという所にも注意しておきましょう。&lt;/p&gt;
&lt;p&gt;&lt;img decoding="async" class="alignnone wp-image-591" src="https://eigo-rewrite.com/wp-content/uploads/2023/06/IMG_1174-1-300x39.jpg" sizes="(max-width: 692px) 100vw, 692px" srcset="https://eigo-rewrite.com/wp-content/uploads/2023/06/IMG_1174-1-300x39.jpg 300w, https://eigo-rewrite.com/wp-content/uploads/2023/06/IMG_1174-1-1024x131.jpg 1024w, https://eigo-rewrite.com/wp-content/uploads/2023/06/IMG_1174-1-768x99.jpg 768w, https://eigo-rewrite.com/wp-content/uploads/2023/06/IMG_1174-1.jpg 1200w" alt="" width="692" height="90" /&gt;&lt;/p&gt;
&lt;p&gt;今度は”or”です。&lt;br /&gt;
「A or B」というと、「AかBのどちらか」です。&lt;br /&gt;
これも中学校1年生の時に既に学習済みではあるんですが、ここも”Spanish”「スペイン語」と”English”というような形で&lt;span style="color: #ff00ff;"&gt;言語と言語、名詞と名詞という形で同じ品詞同士を繋いでいる&lt;/span&gt;という所に注目しておいて下さい。&lt;br /&gt;
こちらも”and”と同じ等位接続詞になっていますから、訳す際は左から右です。&lt;br /&gt;
「スペイン語ですか？それとも英語ですか？」というような形で訳していきましょう。&lt;/p&gt;
&lt;p&gt;&lt;img decoding="async" loading="lazy" class="alignnone wp-image-592" src="https://eigo-rewrite.com/wp-content/uploads/2023/06/IMG_1174-2-300x37.jpg" sizes="(max-width: 689px) 100vw, 689px" srcset="https://eigo-rewrite.com/wp-content/uploads/2023/06/IMG_1174-2-300x37.jpg 300w, https://eigo-rewrite.com/wp-content/uploads/2023/06/IMG_1174-2-1024x126.jpg 1024w, https://eigo-rewrite.com/wp-content/uploads/2023/06/IMG_1174-2-768x95.jpg 768w, https://eigo-rewrite.com/wp-content/uploads/2023/06/IMG_1174-2.jpg 1200w" alt="" width="689" height="85" /&gt;&lt;/p&gt;
&lt;p&gt;最後に”but”です。&lt;br /&gt;
もちろん”but”は「しかし」という意味になっていますが、これも等位接続詞になっています。&lt;br /&gt;
これは何と何を繋いでいるのかというと、&lt;br /&gt;
こちらの文「ジェーンはとても上手に歌う事が出来ます。」と、&lt;br /&gt;
“she’s very shy.”「しかしとても内気なんです。」というふうな形で、文と文を繋ぐという事もこの等位接続詞の役割としてあります。&lt;br /&gt;
このように、非常に単語としてもルールとしても簡単なものではあるんですが、実際の例えば高校入試あるいは大学入試の問題を見てみますと、この同じ品詞、形を繋ぐというルールで空欄補充であったりとか英文解釈に役立つ事が出来ます。&lt;br /&gt;
なので、この使い方、&lt;span style="color: #ff00ff;"&gt;同じ品詞を繋ぐ、同じ形を繋ぐ&lt;/span&gt;という点については必ず覚えておいて下さい。&lt;br /&gt;
そして等位接続詞を使った表現に関して見ていきます。&lt;/p&gt;
&lt;p&gt;&lt;img decoding="async" loading="lazy" class="alignnone wp-image-593" src="https://eigo-rewrite.com/wp-content/uploads/2023/06/IMG_1175-300x37.jpg" sizes="(max-width: 689px) 100vw, 689px" srcset="https://eigo-rewrite.com/wp-content/uploads/2023/06/IMG_1175-300x37.jpg 300w, https://eigo-rewrite.com/wp-content/uploads/2023/06/IMG_1175-1024x126.jpg 1024w, https://eigo-rewrite.com/wp-content/uploads/2023/06/IMG_1175-768x95.jpg 768w, https://eigo-rewrite.com/wp-content/uploads/2023/06/IMG_1175.jpg 1200w" alt="" width="689" height="85" /&gt;&lt;/p&gt;
&lt;p&gt;“Get up now,”&lt;br /&gt;
「今ちゃんと起きなさい」という文がありました。&lt;br /&gt;
ここは命令文になっている訳です。&lt;br /&gt;
命令文があって、”and”これは文と文を繋ぐ事も出来ますから、命令文と普通の文を繋ぐ、&lt;br /&gt;
文と文を繋ぐという事で文法として成り立っています。&lt;br /&gt;
そして、命令文のあとに”and”あると、これは「何々しなさい」、「そして」ではなく&lt;br /&gt;
「そうすれば」となり、このような形で「何々しなさい、そうすればいい事がありますよ。」というような意味の構文になります。&lt;br /&gt;
そうするとこの場合は、”Get up now,”「今起きなさい」&lt;br /&gt;
そうすれば”you’ll be in time for school.”「学校に間に合う事が出来ますよ。」というような意味の文になっています。&lt;br /&gt;
こちらの”be in time for”ですが、これは「なんとかに間に合う」という意味の熟語になっていて、&lt;br /&gt;
&lt;strong&gt;この四語が揃う事によって「何々に間に合う」というような意味になります。&lt;/strong&gt;&lt;br /&gt;
なので、&lt;span style="color: #ff0000;"&gt;必ずbe動詞を使う&lt;/span&gt;、そして&lt;span style="color: #ff0000;"&gt;“in time for”「なんとかに間に合って」&lt;/span&gt;、こういったフレーズを覚えておきましょう。&lt;br /&gt;
このように「命令文,」そして”and”というような形になりますと、当然「そうすればなんとかだよ」「そうすれば間に合うよ」というふうに訳している訳ですから、ここは&lt;span style="color: #0000ff;"&gt;プラスの内容&lt;/span&gt;がこないといけない訳です。&lt;/p&gt;
&lt;p&gt;&lt;img decoding="async" loading="lazy" class="alignnone wp-image-594" src="https://eigo-rewrite.com/wp-content/uploads/2023/06/IMG_1175-1-300x52.jpg" sizes="(max-width: 577px) 100vw, 577px" srcset="https://eigo-rewrite.com/wp-content/uploads/2023/06/IMG_1175-1-300x52.jpg 300w, https://eigo-rewrite.com/wp-content/uploads/2023/06/IMG_1175-1-1024x177.jpg 1024w, https://eigo-rewrite.com/wp-content/uploads/2023/06/IMG_1175-1-768x133.jpg 768w, https://eigo-rewrite.com/wp-content/uploads/2023/06/IMG_1175-1.jpg 1200w" alt="" width="577" height="100" /&gt;&lt;/p&gt;
&lt;p&gt;逆にこのように”Be quick,”「急いで下さい」「急ぎなさい」という&lt;br /&gt;
ここも命令文になっていますが、今度は&lt;strong&gt;“or”&lt;/strong&gt;というのが使われています。&lt;br /&gt;
直訳すると、”Be quick”「急ぎなさい」それかまたは”You’ll miss the bus.”&lt;br /&gt;
「あなたはバスを逃すでしょう。」ちょっとそのまま訳すとおかしいですから、これはまず最初に「何々しなさい」、こっちは「さもないと」あるいは「そうでないと」というような訳し方でも大丈夫です。&lt;br /&gt;
つまり「急ぐがバスに乗り遅れるかどっちか選びなさい」というふうに言っていまして、それを少し硬い言葉で言うと、「早くしなさい」「急ぎなさい、さもないとあなたはバスを逃しちゃいますよ。」というふうな形で言っていますから、当然この「命令文+or」の場合はここはマイナスの内容になる訳です。&lt;br /&gt;
ですので、”and”か”or”かどちらか埋めなさいというものが出てきたら、&lt;br /&gt;
もちろんこの&lt;span style="color: #ff0000;"&gt;後ろの方を読んで、ここがプラスの内容になっているのかマイナスの内容になっているのか&lt;/span&gt;という事を確認して、プラスであれば”and”マイナスであれば”or”という形で判断をしていきましょう。&lt;br /&gt;
セクション1は単語としては非常に簡単なので、これらの使い方という所を確認して学習を進めて下さい。&lt;/p&gt;
&lt;table style="width: 100%; border-collapse: collapse;"&gt;
&lt;tbody&gt;
&lt;tr style="background-color: #dd8500; color: white;"&gt;
&lt;th&gt;項目&lt;/th&gt;
&lt;th&gt;内容&lt;/th&gt;
&lt;/tr&gt;
&lt;tr style="background-color: #f0b464; color: black;"&gt;
&lt;td&gt;STAGE2の特徴&lt;/td&gt;
&lt;td&gt;
&lt;ul&gt;
&lt;li&gt;STAGE2では、STAGE1と比べて&lt;strong&gt;学習量が大きく増える&lt;/strong&gt;。&lt;/li&gt;
&lt;li&gt;扱う文法事項がより&lt;strong&gt;抽象的&lt;/strong&gt;になり、丸暗記ではなく「理解」が重要。&lt;/li&gt;
&lt;li&gt;&lt;strong&gt;なぜその形になるのか / どう文法的に操作するのか&lt;/strong&gt;を意識して学習する必要がある。&lt;/li&gt;
&lt;li&gt;STAGE1と同じか、それ以上に&lt;strong&gt;丁寧な理解と練習&lt;/strong&gt;が求められる。&lt;/li&gt;
&lt;/ul&gt;
&lt;/td&gt;
&lt;/tr&gt;
&lt;tr style="background-color: #ffffff; color: black;"&gt;
&lt;td&gt;等位接続詞とは&lt;/td&gt;
&lt;td&gt;
&lt;ul&gt;
&lt;li&gt;このセクション前半では&lt;strong&gt;等位接続詞（and / or / but）&lt;/strong&gt;を扱う。&lt;/li&gt;
&lt;li&gt;「等位」＝位が等しい、つまり&lt;strong&gt;同じレベル・同じ種類のものをつなぐ接続詞&lt;/strong&gt;。&lt;/li&gt;
&lt;li&gt;品詞で言うと、&lt;strong&gt;名詞＋名詞 / 文＋文 など「同じ品詞・同じ形」同士をつなぐ&lt;/strong&gt;のが基本ルール。&lt;/li&gt;
&lt;li&gt;何とか詞という同じグループに入る単語は、&lt;strong&gt;基本の使い方が共通&lt;/strong&gt;している。&lt;/li&gt;
&lt;/ul&gt;
&lt;/td&gt;
&lt;/tr&gt;
&lt;tr style="background-color: #f0b464; color: black;"&gt;
&lt;td&gt;and の役割&lt;/td&gt;
&lt;td&gt;
&lt;ul&gt;
&lt;li&gt;&lt;strong&gt;A and B = 「AとB」&lt;/strong&gt;の意味で、同じ品詞同士をつなぐ。&lt;/li&gt;
&lt;li&gt;例：&lt;code&gt;my uncle and aunt&lt;/code&gt;&lt;br /&gt;
・uncle と aunt は&lt;strong&gt;名詞＋名詞&lt;/strong&gt;。&lt;br /&gt;
・&lt;strong&gt;my が両方に掛かる&lt;/strong&gt;ので「私の叔父さんと（私の）叔母さん」と訳される。&lt;/li&gt;
&lt;li&gt;等位接続詞は&lt;strong&gt;左から右へ訳す&lt;/strong&gt;のが原則：&lt;br /&gt;
「叔母さんと叔父さん」ではなく「叔父さんと叔母さん」と順番をそろえる。&lt;/li&gt;
&lt;li&gt;主語が &lt;code&gt;uncle and aunt&lt;/code&gt; のように二人（複数）のとき、&lt;br /&gt;
&lt;strong&gt;三単現の s は付けない&lt;/strong&gt;（&lt;code&gt;live&lt;/code&gt; であって &lt;code&gt;lives&lt;/code&gt; ではない）。&lt;/li&gt;
&lt;/ul&gt;
&lt;/td&gt;
&lt;/tr&gt;
&lt;tr style="background-color: #ffffff; color: black;"&gt;
&lt;td&gt;or の役割&lt;/td&gt;
&lt;td&gt;
&lt;ul&gt;
&lt;li&gt;&lt;strong&gt;A or B = 「AかBか」&lt;/strong&gt;の意味を表す等位接続詞。&lt;/li&gt;
&lt;li&gt;例：&lt;code&gt;Spanish or English&lt;/code&gt; ・言語と言語、名詞と名詞というように&lt;strong&gt;同じ品詞同士をつないでいる&lt;/strong&gt;。&lt;/li&gt;
&lt;li&gt;訳すときも&lt;strong&gt;左から右へ&lt;/strong&gt;：&lt;br /&gt;
「スペイン語ですか？それとも英語ですか？」の順に訳す。&lt;/li&gt;
&lt;/ul&gt;
&lt;/td&gt;
&lt;/tr&gt;
&lt;tr style="background-color: #f0b464; color: black;"&gt;
&lt;td&gt;but の役割&lt;/td&gt;
&lt;td&gt;
&lt;ul&gt;
&lt;li&gt;&lt;strong&gt;but = 「しかし / だが」&lt;/strong&gt;を表す等位接続詞。&lt;/li&gt;
&lt;li&gt;&lt;strong&gt;文と文をつなぐ&lt;/strong&gt;ことができる：&lt;br /&gt;
例：Jane can sing very well, but she’s very shy.&lt;br /&gt;
「ジェーンはとても上手に歌えるが、とても内気だ。」&lt;/li&gt;
&lt;li&gt;意味としては対比・逆接だが、役割はあくまで&lt;strong&gt;「同じレベルの文」同士をつなぐ等位接続詞&lt;/strong&gt;。&lt;/li&gt;
&lt;/ul&gt;
&lt;/td&gt;
&lt;/tr&gt;
&lt;tr style="background-color: #ffffff; color: black;"&gt;
&lt;td&gt;同じ品詞・同じ形をつなぐという視点&lt;/td&gt;
&lt;td&gt;
&lt;ul&gt;
&lt;li&gt;等位接続詞の重要ポイント：&lt;strong&gt;「同じ品詞 / 同じ形」同士をつなぐ&lt;/strong&gt;。&lt;/li&gt;
&lt;li&gt;名詞＋名詞、形容詞＋形容詞、文＋文…など、&lt;br /&gt;
並び方をチェックすることで、空欄補充や構造理解に役立つ。&lt;/li&gt;
&lt;li&gt;入試レベルの英文でも、このルールを知っていると&lt;strong&gt;解釈の手がかり&lt;/strong&gt;になる。&lt;/li&gt;
&lt;/ul&gt;
&lt;/td&gt;
&lt;/tr&gt;
&lt;tr style="background-color: #f0b464; color: black;"&gt;
&lt;td&gt;命令文 + and の構文&lt;/td&gt;
&lt;td&gt;
&lt;ul&gt;
&lt;li&gt;&lt;strong&gt;命令文, and 〜&lt;/strong&gt; の形で「〜しなさい。そうすれば…」という意味になる。&lt;/li&gt;
&lt;li&gt;例：Get up now, and you’ll be in time for school.&lt;br /&gt;
「今すぐ起きなさい、そうすれば学校に間に合いますよ。」&lt;/li&gt;
&lt;li&gt;&lt;code&gt;be in time for 〜&lt;/code&gt; = 「〜に間に合う」という熟語。&lt;br /&gt;
・&lt;strong&gt;be動詞＋in time for ＋ 名詞&lt;/strong&gt;で一まとまりの表現として覚える。&lt;/li&gt;
&lt;li&gt;この構文では、&lt;strong&gt;and のあとに「プラスの結果」&lt;/strong&gt;が来るのが基本。&lt;/li&gt;
&lt;/ul&gt;
&lt;/td&gt;
&lt;/tr&gt;
&lt;tr style="background-color: #ffffff; color: black;"&gt;
&lt;td&gt;命令文 + or の構文&lt;/td&gt;
&lt;td&gt;
&lt;ul&gt;
&lt;li&gt;&lt;strong&gt;命令文, or 〜&lt;/strong&gt; の形で「〜しなさい。さもないと…」という意味になる。&lt;/li&gt;
&lt;li&gt;例：Be quick, or you’ll miss the bus.&lt;br /&gt;
「急ぎなさい。さもないとバスに乗り遅れますよ。」&lt;/li&gt;
&lt;li&gt;直訳すると「急ぎなさい。それともバスに乗り遅れます」だが、&lt;br /&gt;
実際には「急がないと〜になる」という&lt;strong&gt;マイナスの結果&lt;/strong&gt;を表す。&lt;/li&gt;
&lt;li&gt;問題で &lt;code&gt;and / or&lt;/code&gt; のどちらを入れるか迷ったら、&lt;br /&gt;
&lt;strong&gt;後ろの内容がプラスかマイナスか&lt;/strong&gt;で判断するのがポイント。&lt;/li&gt;
&lt;/ul&gt;
&lt;/td&gt;
&lt;/tr&gt;
&lt;tr style="background-color: #f0b464; color: black;"&gt;
&lt;td&gt;このセクションで身につけたいこと&lt;/td&gt;
&lt;td&gt;
&lt;ul&gt;
&lt;li&gt;and / or / but の&lt;strong&gt;役割と意味&lt;/strong&gt;を明確に区別する。&lt;/li&gt;
&lt;li&gt;等位接続詞が&lt;strong&gt;同じ品詞・同じ形をつないでいるか&lt;/strong&gt;をチェック出来るようにする。&lt;/li&gt;
&lt;li&gt;&lt;strong&gt;命令文 + and / or&lt;/strong&gt; の特別な意味（そうすれば / さもないと）を暗記する。&lt;/li&gt;
&lt;li&gt;左から右へ訳すルールや、my などの修飾語が&lt;strong&gt;両方に掛かるイメージ&lt;/strong&gt;も意識して読む。&lt;/li&gt;
&lt;/ul&gt;
&lt;/td&gt;
&lt;/tr&gt;
&lt;/tbody&gt;
&lt;/table&gt;
&lt;p&gt;&amp;nbsp;&lt;/p&gt;
&lt;style&gt; .show-answer-btn { background:#DD8500; color:white; padding:5px 10px; cursor:pointer; border:none; } &lt;/style&gt;
&lt;p&gt;&lt;script&gt; function showAnswer(id, btn) { var ans = document.getElementById(id); if (ans) ans.style.display = 'inline'; if (btn) btn.style.display = 'none'; } &lt;/script&gt;&lt;/p&gt;
&lt;table style="width: 100%; border-collapse: collapse;"&gt;
&lt;tbody&gt;
&lt;tr style="background-color: #dd8500; color: white;"&gt;
&lt;th&gt;No.&lt;/th&gt;
&lt;th&gt;問題&lt;/th&gt;
&lt;/tr&gt;
&lt;p&gt;&lt;!-- Q1 --&gt;&lt;/p&gt;
&lt;tr style="background-color: #f0b464; color: black;"&gt;
&lt;td&gt;1&lt;/td&gt;
&lt;td&gt;「等位接続詞」として、このセクションで説明されている組み合わせはどれ？&lt;br /&gt;
A. because / though / if&lt;br /&gt;
B. when / after / before&lt;br /&gt;
C. and / or / but&lt;br /&gt;
D. who / which / that&lt;br /&gt;
&lt;button class="show-answer-btn"&gt;正解を見る&lt;/button&gt; &lt;span id="qa1" style="display: none; font-weight: bold; color: #d60000;"&gt;正解：C（and, or, but が等位接続詞として説明されている）&lt;/span&gt;&lt;/td&gt;
&lt;/tr&gt;
&lt;p&gt;&lt;!-- Q2 --&gt;&lt;/p&gt;
&lt;tr style="background-color: #ffffff; color: black;"&gt;
&lt;td&gt;2&lt;/td&gt;
&lt;td&gt;「等位接続詞」の「等位」が表している内容として最も近いものはどれ？&lt;br /&gt;
A. 意味が全く違うもの同士をつなぐ&lt;br /&gt;
B. 文のレベルを下げる&lt;br /&gt;
C. 上の文だけを強調する&lt;br /&gt;
D. 同じ品詞・同じ形同士をつなぐ&lt;br /&gt;
&lt;button class="show-answer-btn"&gt;正解を見る&lt;/button&gt; &lt;span id="qa2" style="display: none; font-weight: bold; color: #d60000;"&gt;正解：D（等しい位＝同じ品詞・同じ形同士をつなぐ）&lt;/span&gt;&lt;/td&gt;
&lt;/tr&gt;
&lt;p&gt;&lt;!-- Q3 --&gt;&lt;/p&gt;
&lt;tr style="background-color: #f0b464; color: black;"&gt;
&lt;td&gt;3&lt;/td&gt;
&lt;td&gt;My uncle and aunt live in Osaka. の and がつないでいるものとして正しい説明はどれ？&lt;br /&gt;
A. 動詞と動詞&lt;br /&gt;
B. 名詞と名詞&lt;br /&gt;
C. 文と文&lt;br /&gt;
D. 形容詞と副詞&lt;br /&gt;
&lt;button class="show-answer-btn"&gt;正解を見る&lt;/button&gt; &lt;span id="qa3" style="display: none; font-weight: bold; color: #d60000;"&gt;正解：B（uncle と aunt という名詞同士をつないでいる）&lt;/span&gt;&lt;/td&gt;
&lt;/tr&gt;
&lt;p&gt;&lt;!-- Q4 --&gt;&lt;/p&gt;
&lt;tr style="background-color: #ffffff; color: black;"&gt;
&lt;td&gt;4&lt;/td&gt;
&lt;td&gt;My uncle and aunt live in Osaka. の主語について、本文の説明と合うものはどれ？&lt;br /&gt;
A. 主語は uncle だけなので live に s を付ける。&lt;br /&gt;
B. 主語は aunt だけなので live に s を付ける。&lt;br /&gt;
C. 主語は uncle and aunt で二人なので live に s は付けない。&lt;br /&gt;
D. 主語は三人称単数なので、必ず lives にする。&lt;br /&gt;
&lt;button class="show-answer-btn"&gt;正解を見る&lt;/button&gt; &lt;span id="qa4" style="display: none; font-weight: bold; color: #d60000;"&gt;正解：C（uncle and aunt で複数なので三単現の s は付かない）&lt;/span&gt;&lt;/td&gt;
&lt;/tr&gt;
&lt;p&gt;&lt;!-- Q5 --&gt;&lt;/p&gt;
&lt;tr style="background-color: #f0b464; color: black;"&gt;
&lt;td&gt;5&lt;/td&gt;
&lt;td&gt;“Spanish or English?” の or の役割として最も適切なものはどれ？&lt;br /&gt;
A. 「AとB」両方を含める&lt;br /&gt;
B. 「AかBか」どちらかを選ぶ&lt;br /&gt;
C. 「Aだけ」しか認めない&lt;br /&gt;
D. 「Bだけ」しか認めない&lt;br /&gt;
&lt;button class="show-answer-btn"&gt;正解を見る&lt;/button&gt; &lt;span id="qa5" style="display: none; font-weight: bold; color: #d60000;"&gt;正解：B（or は「AかBか」のどちらかを表す）&lt;/span&gt;&lt;/td&gt;
&lt;/tr&gt;
&lt;p&gt;&lt;!-- Q6 --&gt;&lt;/p&gt;
&lt;tr style="background-color: #ffffff; color: black;"&gt;
&lt;td&gt;6&lt;/td&gt;
&lt;td&gt;Jane can sing very well, but she’s very shy. の but の説明として正しいものはどれ？&lt;br /&gt;
A. 二つの名詞をつなぐ等位接続詞&lt;br /&gt;
B. 文と文をつなぐ等位接続詞（しかし）&lt;br /&gt;
C. 副詞を修飾する副詞&lt;br /&gt;
D. 文頭だけに置ける接続詞&lt;br /&gt;
&lt;button class="show-answer-btn"&gt;正解を見る&lt;/button&gt; &lt;span id="qa6" style="display: none; font-weight: bold; color: #d60000;"&gt;正解：B（文と文をつなぐ等位接続詞として使われている）&lt;/span&gt;&lt;/td&gt;
&lt;/tr&gt;
&lt;p&gt;&lt;!-- Q7 --&gt;&lt;/p&gt;
&lt;tr style="background-color: #f0b464; color: black;"&gt;
&lt;td&gt;7&lt;/td&gt;
&lt;td&gt;「命令文, and 〜」の意味として本文の説明に最も近いものはどれ？&lt;br /&gt;
A. 〜しなさい、しかし…&lt;br /&gt;
B. 〜しなさい、さもないと…&lt;br /&gt;
C. 〜しなさい、そうすれば…&lt;br /&gt;
D. 〜しなさい、そして必ず…ではない&lt;br /&gt;
&lt;button class="show-answer-btn"&gt;正解を見る&lt;/button&gt; &lt;span id="qa7" style="display: none; font-weight: bold; color: #d60000;"&gt;正解：C（命令文＋and＝「そうすれば…」というプラスの結果を表す）&lt;/span&gt;&lt;/td&gt;
&lt;/tr&gt;
&lt;p&gt;&lt;!-- Q8 --&gt;&lt;/p&gt;
&lt;tr style="background-color: #ffffff; color: black;"&gt;
&lt;td&gt;8&lt;/td&gt;
&lt;td&gt;Get up now, and you’ll be in time for school. に関する説明として正しいものはどれ？&lt;br /&gt;
A. and のあとにはマイナスの内容が来ている。&lt;br /&gt;
B. be in time for は「〜に間に合う」という熟語である。&lt;br /&gt;
C. and を or に変えても意味は全く同じである。&lt;br /&gt;
D. 命令文なので、接続詞は使えない。&lt;br /&gt;
&lt;button class="show-answer-btn"&gt;正解を見る&lt;/button&gt; &lt;span id="qa8" style="display: none; font-weight: bold; color: #d60000;"&gt;正解：B（be in time for 〜 = 「〜に間に合う」）&lt;/span&gt;&lt;/td&gt;
&lt;/tr&gt;
&lt;p&gt;&lt;!-- Q9 --&gt;&lt;/p&gt;
&lt;tr style="background-color: #f0b464; color: black;"&gt;
&lt;td&gt;9&lt;/td&gt;
&lt;td&gt;「命令文, or 〜」の役割として、本文の説明と最も合うものはどれ？&lt;br /&gt;
A. 〜しなさい、そうすれば良いことが起こる&lt;br /&gt;
B. 〜しなさい、そしてさらに続けなさい&lt;br /&gt;
C. 〜しなさい、さもないと悪い結果になる&lt;br /&gt;
D. 〜しなさい、しかし実はやらなくてよい&lt;br /&gt;
&lt;button class="show-answer-btn"&gt;正解を見る&lt;/button&gt; &lt;span id="qa9" style="display: none; font-weight: bold; color: #d60000;"&gt;正解：C（命令文＋or＝「さもないと…」というマイナスの結果を表す）&lt;/span&gt;&lt;/td&gt;
&lt;/tr&gt;
&lt;p&gt;&lt;!-- Q10 --&gt;&lt;/p&gt;
&lt;tr style="background-color: #ffffff; color: black;"&gt;
&lt;td&gt;10&lt;/td&gt;
&lt;td&gt;「and か or かどちらを入れるか迷ったときの判断基準」として本文で説明されているものはどれ？&lt;br /&gt;
A. 前に出てくる単語の品詞だけを見る。&lt;br /&gt;
B. and の方が文字数が少ないので and を選ぶ。&lt;br /&gt;
C. 後ろの内容がプラスなら and、マイナスなら or を選ぶ。&lt;br /&gt;
D. どちらを入れても意味は変わらないので気にしない。&lt;br /&gt;
&lt;button class="show-answer-btn"&gt;正解を見る&lt;/button&gt; &lt;span id="qa10" style="display: none; font-weight: bold; color: #d60000;"&gt;正解：C（後ろがプラス内容＝and / マイナス内容＝or で判断する）&lt;/span&gt;&lt;/td&gt;
&lt;/tr&gt;
&lt;/tbody&gt;
&lt;/table&gt;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t>
  </si>
  <si>
    <t>以下のページは不自然なワードを使用しています。
これらを適切に自然な言葉に置き換えて下さい。
なお、本文の装飾や構造は絶対に変えないでください。
【対象ページURL】
https://eigo-rewrite.com/column/stage2_lesson1-2/
【検出された不自然ワード】
（検出なし）
【本文】
------
&lt;p&gt;&lt;iframe title="YouTube video player" src="https://www.youtube.com/embed/BzL3tJDljbE"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&lt;p&gt;NEW TREASURE STAGE2 の文法事項・Lesson一覧の全体像は、&lt;strong&gt;&lt;a href="https://eigo-rewrite.com/column/hub_stage2/"&gt;NEW TREASURE STAGE2｜中2英文法 総括＋Lesson一覧（全体像はこちら）&lt;/a&gt;&lt;/strong&gt;で確認できます。&lt;br data-start="64" data-end="67" /&gt;先ほどのセクション（セクション1）では &lt;strong data-start="87" data-end="96"&gt;等位接続詞&lt;/strong&gt; を扱いました。&lt;br data-start="104" data-end="107" /&gt;今回登場するのは &lt;strong data-start="116" data-end="125"&gt;従位接続詞&lt;/strong&gt; で、前回の等位接続詞とは &lt;strong data-start="139" data-end="154"&gt;使い方が少し異なります&lt;/strong&gt;。使い方にはいくつか細かなルールがありますので、そこを中心に確認していきましょう。&lt;/p&gt;
&lt;p&gt;&lt;img decoding="async" fetchpriority="high" class="alignnone wp-image-596" src="https://eigo-rewrite.com/wp-content/uploads/2023/06/IMG_1181-300x37.jpg" alt="" width="738" height="91" srcset="https://eigo-rewrite.com/wp-content/uploads/2023/06/IMG_1181-300x37.jpg 300w, https://eigo-rewrite.com/wp-content/uploads/2023/06/IMG_1181-1024x126.jpg 1024w, https://eigo-rewrite.com/wp-content/uploads/2023/06/IMG_1181-768x95.jpg 768w, https://eigo-rewrite.com/wp-content/uploads/2023/06/IMG_1181.jpg 1200w" sizes="(max-width: 738px) 100vw, 738px" /&gt;&lt;/p&gt;
&lt;p&gt;まずはこの&amp;#8221;When&amp;#8221;です。&lt;br /&gt;
これは「何々の時」という意味になっていまして、疑問文ではありませんから「いつ」という意味ではありません。&lt;br /&gt;
「なんとかの時」という意味になっています。&lt;br /&gt;
これが、この&amp;#8221;my sister was born,&amp;#8221;「私のお姉さん」あるいは「妹が生まれた」という文と、&lt;br /&gt;
「私は5歳だった」という文を繋いでいます。&lt;br /&gt;
要するに、「妹が生まれた時私は5歳でした。」というような意味にしたい訳ですが、ここで大事なのはまずこの従位接続詞というものの使い方で、&lt;span style="color: #ff0000;"&gt;必ずここで接続詞があったら次にまず主語がきます。&lt;/span&gt;&lt;br /&gt;
そして次に「生まれた」動詞がきます。&lt;br /&gt;
このように、今回登場する接続詞というのは&lt;span style="color: #0000ff;"&gt;必ず文と文を繋ぐ役割&lt;/span&gt;をしています。&lt;br /&gt;
という事は、&lt;span style="color: #008000;"&gt;この接続詞のこの塊の中に必ず主語、動詞が一組必要になります。&lt;/span&gt;&lt;br /&gt;
訳す時ですが、基本的にこの接続詞がくっついている節、従位接続詞が含まれている塊なので、&lt;br /&gt;
従位節なんていう名前が付きますが、この&lt;strong&gt;従位節の方がこちらのメインの文を修飾する&lt;/strong&gt;というような順番で訳します。&lt;br /&gt;
ですので、これを例えば「私が5歳の時に妹が生まれた。」と訳すのではなく、&lt;br /&gt;
「妹が生まれた時、私は5歳だった。」という順番で訳す必要があります。&lt;br /&gt;
位置ですが、今回はたまたまこの接続詞+主語、動詞という塊が文頭にあった訳ですが、これは文の中に置く事も出来ます。&lt;br /&gt;
その場合こういう形になります。&lt;/p&gt;
&lt;p&gt;&lt;img decoding="async" class="alignnone wp-image-598" src="https://eigo-rewrite.com/wp-content/uploads/2023/06/IMG_1181-1-300x37.jpg" alt="" width="722" height="89" srcset="https://eigo-rewrite.com/wp-content/uploads/2023/06/IMG_1181-1-300x37.jpg 300w, https://eigo-rewrite.com/wp-content/uploads/2023/06/IMG_1181-1-1024x126.jpg 1024w, https://eigo-rewrite.com/wp-content/uploads/2023/06/IMG_1181-1-768x95.jpg 768w, https://eigo-rewrite.com/wp-content/uploads/2023/06/IMG_1181-1.jpg 1200w" sizes="(max-width: 722px) 100vw, 722px" /&gt;&lt;/p&gt;
&lt;p&gt;&amp;#8220;I was very happy&amp;#8221;&lt;br /&gt;
「私はとても嬉しかったです」&lt;br /&gt;
という文と、&amp;#8221;when I met my new sister&amp;#8221;「新しい妹に会った時」という形で文と文を繋いでいて、今度は&amp;#8221;when&amp;#8221;がこの文の中にあります。&lt;br /&gt;
これを一つの塊として見た時に、ルールは先ほどと同じです。&lt;br /&gt;
先ほどはこの従位節の方がメインの文を修飾しました。&lt;br /&gt;
今回も接続詞+主語+動詞、これを含む塊の方がメインの部分を修飾します。&lt;br /&gt;
等位接続詞と違いまして、左から右とか右から左と覚えるのではなく、&lt;br /&gt;
&lt;span style="color: #ff0000;"&gt;接続詞+主語、動詞の塊の方から他のメインの文の方へ訳す&lt;/span&gt;、この順番が非常に大事です。&lt;br /&gt;
なので、日本語的に左から読んでしまうと、この二つ目の文というのは「私がとても嬉しかった時、新しい妹に会いました。」みたいな形で左から訳してしまう人がたまにいるんですが、そうではなくて接続詞を含む塊の方からそうではないメインの文の方に向かって訳す、これが大事です。&lt;br /&gt;
また、この接続詞+主語、動詞の塊が文頭にきた際はここに&lt;strong&gt;&amp;#8220;,&amp;#8221;&lt;/strong&gt;を入れる必要があります。&lt;br /&gt;
ところがこちら、文の真ん中にある場合はここに&amp;#8221;,&amp;#8221;がないです。&lt;br /&gt;
なので、細かい所ではありますが、&lt;span style="color: #008000;"&gt;接続詞の塊を文頭に出す場合は&amp;#8221;,&amp;#8221;を忘れずに&lt;/span&gt;、という事を意識しておきましょう。&lt;br /&gt;
したがいましてこの場合、三つ目の文です。&lt;/p&gt;
&lt;p&gt;&lt;img decoding="async" loading="lazy" class="alignnone wp-image-597" src="https://eigo-rewrite.com/wp-content/uploads/2023/06/IMG_1181-2-300x37.jpg" alt="" width="673" height="83" srcset="https://eigo-rewrite.com/wp-content/uploads/2023/06/IMG_1181-2-300x37.jpg 300w, https://eigo-rewrite.com/wp-content/uploads/2023/06/IMG_1181-2-1024x126.jpg 1024w, https://eigo-rewrite.com/wp-content/uploads/2023/06/IMG_1181-2-768x95.jpg 768w, https://eigo-rewrite.com/wp-content/uploads/2023/06/IMG_1181-2.jpg 1200w" sizes="(max-width: 673px) 100vw, 673px" /&gt;&lt;/p&gt;
&lt;p&gt;&amp;#8220;After I finished dinner,&amp;#8221;これで一つの塊を作っています。&lt;br /&gt;
こういった形です。&lt;br /&gt;
そうするとこの塊があった時に、この接続詞+主語、動詞を含む塊の方がそうではないメインの方、主節の方を修飾しますから、そうすると「私がディナーを終えたあと」、つまり「夕飯を食べ終えたあとで彼女に電話しました。」となります。&lt;br /&gt;
このように時を表す接続詞に関しては、&amp;#8221;After&amp;#8221;「あと」というのは分かると思いますが、どっちがどっちのあとなのかという所を確認しないと事実関係がズレてしまい、結果文章を読んでも意味がズレてしまうという事があります。&lt;br /&gt;
なので、接続詞+主語、動詞の塊が出てきたら一旦括弧で括ってあげて、&lt;br /&gt;
&lt;span style="color: #0000ff;"&gt;その括弧の中から外へ修飾させるんだな、というのを意識して読んでいきましょう。&lt;/span&gt;&lt;br /&gt;
したがいまして、最後もこちらが&amp;#8221;before I went to the party.&amp;#8221;これで一つの塊になっています。&lt;br /&gt;
そうすると、接続詞+主語、動詞の塊、&amp;#8221;before &amp;#8220;は「何々の前に」という意味になっています。&lt;br /&gt;
そうすると、この塊の方からこちらのメインの文を修飾させる訳ですから、そうすると&lt;br /&gt;
「私はパーティへ行く前に花を何本か買いました。」というような意味になる訳です。&lt;br /&gt;
このように、時を表わす接続詞はまずその接続詞とその意味を覚えるという事が一つ。&lt;br /&gt;
それから意味を踏まえた上で&lt;strong&gt;文の先頭にくる時は&amp;#8221;,&amp;#8221;を置いてこの塊の中からメインの文へ修飾させる。&lt;/strong&gt;&lt;br /&gt;
&lt;strong&gt;文の途中に接続詞+主語、動詞の塊を置く時は&amp;#8221;,&amp;#8221;を入れずにこの接続詞+主語、動詞の塊からメインの方へ訳していく。&lt;/strong&gt;&lt;br /&gt;
こういった点に注意して学習を進めていって下さい。&lt;br /&gt;
それではセクション2に関しては以上となります。&lt;/p&gt;
&lt;table style="width: 100%; border-collapse: collapse;"&gt;
&lt;tbody&gt;
&lt;tr style="background-color: #dd8500; color: white;"&gt;
&lt;th&gt;項目&lt;/th&gt;
&lt;th&gt;内容&lt;/th&gt;
&lt;/tr&gt;
&lt;tr style="background-color: #f0b464; color: black;"&gt;
&lt;td&gt;このセクションのテーマ&lt;/td&gt;
&lt;td&gt;
&lt;ul&gt;
&lt;li&gt;&lt;strong&gt;従位接続詞（when / after / before）&lt;/strong&gt; を使った文のつなぎ方。&lt;/li&gt;
&lt;li&gt;「〜のとき」「〜したあとで」「〜する前に」といった&lt;strong&gt;時を表す節&lt;/strong&gt;の読み方・訳し方。&lt;/li&gt;
&lt;li&gt;等位接続詞との違い（訳す順番・カンマの有無など）を理解する。&lt;/li&gt;
&lt;/ul&gt;
&lt;/td&gt;
&lt;/tr&gt;
&lt;tr style="background-color: #ffffff; color: black;"&gt;
&lt;td&gt;従位接続詞とは&lt;/td&gt;
&lt;td&gt;
&lt;ul&gt;
&lt;li&gt;今回扱うのは &lt;strong&gt;when / after / before&lt;/strong&gt; などの「従位接続詞」。&lt;/li&gt;
&lt;li&gt;&lt;strong&gt;必ず「文と文」をつなぐ&lt;/strong&gt; 接続詞である（語と語だけはつながない）。&lt;/li&gt;
&lt;li&gt;従位接続詞のあとは必ず &lt;strong&gt;主語＋動詞（S＋V）&lt;/strong&gt; がセットで続く。&lt;/li&gt;
&lt;li&gt;従位接続詞を含む部分は「従位節」と呼ばれ、&lt;strong&gt;メインの文（主節）を修飾&lt;/strong&gt;する。&lt;/li&gt;
&lt;/ul&gt;
&lt;/td&gt;
&lt;/tr&gt;
&lt;tr style="background-color: #f0b464; color: black;"&gt;
&lt;td&gt;when の意味と注意点&lt;/td&gt;
&lt;td&gt;
&lt;ul&gt;
&lt;li&gt;ここでの &lt;strong&gt;when は「いつ」ではなく「〜のとき」&lt;/strong&gt; の意味（疑問詞ではない）。&lt;/li&gt;
&lt;li&gt;例：When my sister was born, I was five years old.&lt;br /&gt;
「私の姉（妹）が生まれた&lt;strong&gt;とき&lt;/strong&gt;、私は5歳でした。」&lt;/li&gt;
&lt;li&gt;&lt;strong&gt;when + S + V&lt;/strong&gt; という一つの塊になり、その塊全体がメインの文を修飾する。&lt;/li&gt;
&lt;li&gt;訳すときは、日本語の順番に引きずられず、&lt;strong&gt;「〜のとき…」と従位節の意味を先に意識&lt;/strong&gt;する。&lt;/li&gt;
&lt;/ul&gt;
&lt;/td&gt;
&lt;/tr&gt;
&lt;tr style="background-color: #ffffff; color: black;"&gt;
&lt;td&gt;位置とカンマのルール&lt;/td&gt;
&lt;td&gt;
&lt;ul&gt;
&lt;li&gt;&lt;strong&gt;文頭に置くパターン：&lt;/strong&gt;&lt;br /&gt;
When my sister was born, I was five years old.&lt;br /&gt;
・従位接続詞＋S＋V の塊が&lt;strong&gt;文頭に来るときは、後ろにカンマ「,」が必要&lt;/strong&gt;。&lt;/li&gt;
&lt;li&gt;&lt;strong&gt;文中に置くパターン：&lt;/strong&gt;&lt;br /&gt;
I was very happy when I met my new sister.&lt;br /&gt;
・この場合は &lt;strong&gt;前にカンマは置かない&lt;/strong&gt;。&lt;/li&gt;
&lt;li&gt;位置が変わっても、&lt;strong&gt;「従位節の内容がメインの文を修飾する」という関係は同じ&lt;/strong&gt;。&lt;/li&gt;
&lt;/ul&gt;
&lt;/td&gt;
&lt;/tr&gt;
&lt;tr style="background-color: #f0b464; color: black;"&gt;
&lt;td&gt;「塊の中から外へ」訳す感覚&lt;/td&gt;
&lt;td&gt;
&lt;ul&gt;
&lt;li&gt;等位接続詞（and / but など）は&lt;strong&gt;左から右へ素直に&lt;/strong&gt;読めばよかった。&lt;/li&gt;
&lt;li&gt;従位接続詞は、&lt;strong&gt;接続詞＋S＋V の塊を一旦カッコでくくって&lt;/strong&gt;考えるイメージ。&lt;/li&gt;
&lt;li&gt;そのうえで「&lt;strong&gt;カッコの中の意味 → メイン文&lt;/strong&gt;」の順で訳す：&lt;br /&gt;
・When I met my new sister, I was very happy.&lt;br /&gt;
「新しい妹に会ったとき、私はとてもうれしかった。」&lt;/li&gt;
&lt;li&gt;日本語の「左から読めばいいや」と考えると、意味関係を取り違えやすいので注意。&lt;/li&gt;
&lt;/ul&gt;
&lt;/td&gt;
&lt;/tr&gt;
&lt;tr style="background-color: #ffffff; color: black;"&gt;
&lt;td&gt;after の使い方&lt;/td&gt;
&lt;td&gt;
&lt;ul&gt;
&lt;li&gt;&lt;strong&gt;after + S + V&lt;/strong&gt;：「〜したあとで」。&lt;/li&gt;
&lt;li&gt;例：After I finished dinner, I called her.&lt;br /&gt;
「夕食を食べ終えたあとで、私は彼女に電話しました。」&lt;/li&gt;
&lt;li&gt;従位節の方（After 〜）が、&lt;strong&gt;どちらの出来事が先か&lt;/strong&gt;を示し、メイン文の動詞を修飾する。&lt;/li&gt;
&lt;li&gt;文頭に置くときは after 節の後ろに&lt;strong&gt;カンマが必要&lt;/strong&gt;。&lt;/li&gt;
&lt;/ul&gt;
&lt;/td&gt;
&lt;/tr&gt;
&lt;tr style="background-color: #f0b464; color: black;"&gt;
&lt;td&gt;before の使い方&lt;/td&gt;
&lt;td&gt;
&lt;ul&gt;
&lt;li&gt;&lt;strong&gt;before + S + V&lt;/strong&gt;：「〜する前に」。&lt;/li&gt;
&lt;li&gt;例：I bought some flowers before I went to the party.&lt;br /&gt;
「私はパーティーへ行く前に、花を何本か買いました。」&lt;/li&gt;
&lt;li&gt;「どちらが先に起きたか」を間違えると、&lt;strong&gt;事実関係がズレて読解ミス&lt;/strong&gt;につながる。&lt;/li&gt;
&lt;li&gt;after / before も when 同様に、&lt;strong&gt;従位節 → 主節&lt;/strong&gt;の方向で意味をつなぐ意識が大切。&lt;/li&gt;
&lt;/ul&gt;
&lt;/td&gt;
&lt;/tr&gt;
&lt;tr style="background-color: #ffffff; color: black;"&gt;
&lt;td&gt;従位接続詞全体のポイント&lt;/td&gt;
&lt;td&gt;
&lt;ul&gt;
&lt;li&gt;共通ルール：&lt;br /&gt;
・接続詞のあとは&lt;strong&gt;必ず S＋V&lt;/strong&gt;。&lt;br /&gt;
・接続詞＋S＋V の塊が&lt;strong&gt;メイン文を修飾&lt;/strong&gt;する（従位節）。&lt;/li&gt;
&lt;li&gt;文頭の従位節のあとには&lt;strong&gt;カンマ「,」&lt;/strong&gt;を付ける／文中ならカンマなし。&lt;/li&gt;
&lt;li&gt;読解では、&lt;strong&gt;接続詞の塊をカッコでくくる→中から外へ訳す&lt;/strong&gt;ことを習慣化する。&lt;/li&gt;
&lt;/ul&gt;
&lt;/td&gt;
&lt;/tr&gt;
&lt;/tbody&gt;
&lt;/table&gt;
&lt;p&gt;&amp;nbsp;&lt;/p&gt;
&lt;style&gt;
.show-answer-btn {&lt;br /&gt;  background:#DD8500;&lt;br /&gt;  color:white;&lt;br /&gt;  padding:5px 10px;&lt;br /&gt;  cursor:pointer;&lt;br /&gt;  border:none;&lt;br /&gt;}&lt;br /&gt;&lt;/style&gt;
&lt;p&gt;&lt;script&gt;
function showAnswer(id, btn) {
  var ans = document.getElementById(id);
  if (ans) ans.style.display = 'inline';
  if (btn) btn.style.display = 'none';
}
&lt;/script&gt;&lt;/p&gt;
&lt;table style="width: 100%; border-collapse: collapse;"&gt;
&lt;tbody&gt;
&lt;tr style="background-color: #dd8500; color: white;"&gt;
&lt;th&gt;No.&lt;/th&gt;
&lt;th&gt;問題&lt;/th&gt;
&lt;/tr&gt;
&lt;p&gt;&lt;!-- Q1 --&gt;&lt;/p&gt;
&lt;tr style="background-color: #f0b464; color: black;"&gt;
&lt;td&gt;1&lt;/td&gt;
&lt;td&gt;このセクションで扱っている接続詞のグループとして正しいものはどれ？&lt;/p&gt;
&lt;p&gt;A. 等位接続詞（and / but / or など）&lt;/p&gt;
&lt;p&gt;B. 従位接続詞（when / after / before など）&lt;/p&gt;
&lt;p&gt;C. 関係代名詞（who / which など）&lt;/p&gt;
&lt;p&gt;D. 助動詞（can / will など）&lt;/p&gt;
&lt;p&gt;&lt;button class="show-answer-btn"&gt;正解を見る&lt;/button&gt;&lt;br /&gt;
&lt;span id="qa1" style="display: none; font-weight: bold; color: #d60000;"&gt;正解：B（when / after / before などの従位接続詞）&lt;/span&gt;&lt;/td&gt;
&lt;/tr&gt;
&lt;p&gt;&lt;!-- Q2 --&gt;&lt;/p&gt;
&lt;tr style="background-color: #ffffff; color: black;"&gt;
&lt;td&gt;2&lt;/td&gt;
&lt;td&gt;本文の説明に沿うと、従位接続詞のあとに必ず来るものの組み合わせはどれ？&lt;/p&gt;
&lt;p&gt;A. 名詞＋名詞&lt;/p&gt;
&lt;p&gt;B. 形容詞＋名詞&lt;/p&gt;
&lt;p&gt;C. 主語＋動詞&lt;/p&gt;
&lt;p&gt;D. 動詞＋副詞&lt;/p&gt;
&lt;p&gt;&lt;button class="show-answer-btn"&gt;正解を見る&lt;/button&gt;&lt;br /&gt;
&lt;span id="qa2" style="display: none; font-weight: bold; color: #d60000;"&gt;正解：C（接続詞＋主語＋動詞で一つの塊になる）&lt;/span&gt;&lt;/td&gt;
&lt;/tr&gt;
&lt;p&gt;&lt;!-- Q3 --&gt;&lt;/p&gt;
&lt;tr style="background-color: #f0b464; color: black;"&gt;
&lt;td&gt;3&lt;/td&gt;
&lt;td&gt;本文中の when の意味として正しいものはどれ？&lt;/p&gt;
&lt;p&gt;A. いつ（疑問）&lt;/p&gt;
&lt;p&gt;B. 〜のとき&lt;/p&gt;
&lt;p&gt;C. 〜まで&lt;/p&gt;
&lt;p&gt;D. 〜なので&lt;/p&gt;
&lt;p&gt;&lt;button class="show-answer-btn"&gt;正解を見る&lt;/button&gt;&lt;br /&gt;
&lt;span id="qa3" style="display: none; font-weight: bold; color: #d60000;"&gt;正解：B（ここでは「〜のとき」であり、疑問の「いつ」ではない）&lt;/span&gt;&lt;/td&gt;
&lt;/tr&gt;
&lt;p&gt;&lt;!-- Q4 --&gt;&lt;/p&gt;
&lt;tr style="background-color: #ffffff; color: black;"&gt;
&lt;td&gt;4&lt;/td&gt;
&lt;td&gt;次の文の訳し方として本文の考え方に最も近いものはどれ？&lt;br /&gt;
When my sister was born, I was five years old.A. 私が5歳だったとき、妹が生まれました。&lt;/p&gt;
&lt;p&gt;B. 私は5歳でした、妹が生まれたら。&lt;/p&gt;
&lt;p&gt;C. 妹が生まれたとき、私は5歳でした。&lt;/p&gt;
&lt;p&gt;D. 私は妹が生まれたとき5歳になります。&lt;/p&gt;
&lt;p&gt;&lt;button class="show-answer-btn"&gt;正解を見る&lt;/button&gt;&lt;br /&gt;
&lt;span id="qa4" style="display: none; font-weight: bold; color: #d60000;"&gt;正解：C（従位節「妹が生まれたとき」→メイン文「私は5歳だった」）&lt;/span&gt;&lt;/td&gt;
&lt;/tr&gt;
&lt;p&gt;&lt;!-- Q5 --&gt;&lt;/p&gt;
&lt;tr style="background-color: #f0b464; color: black;"&gt;
&lt;td&gt;5&lt;/td&gt;
&lt;td&gt;本文によると、従位接続詞＋主語＋動詞の「塊」が果たす役割として正しいものはどれ？&lt;/p&gt;
&lt;p&gt;A. 名詞を説明する（形容詞の働き）&lt;/p&gt;
&lt;p&gt;B. 動詞を修飾し、メインの文を説明する&lt;/p&gt;
&lt;p&gt;C. 文の主語になる&lt;/p&gt;
&lt;p&gt;D. 文の目的語になる&lt;/p&gt;
&lt;p&gt;&lt;button class="show-answer-btn"&gt;正解を見る&lt;/button&gt;&lt;br /&gt;
&lt;span id="qa5" style="display: none; font-weight: bold; color: #d60000;"&gt;正解：B（メインの文を修飾する「従位節」になる）&lt;/span&gt;&lt;/td&gt;
&lt;/tr&gt;
&lt;p&gt;&lt;!-- Q6 --&gt;&lt;/p&gt;
&lt;tr style="background-color: #ffffff; color: black;"&gt;
&lt;td&gt;6&lt;/td&gt;
&lt;td&gt;When / After / Before の塊を&lt;strong&gt;文頭&lt;/strong&gt;に置いたときのルールとして正しいものはどれ？&lt;/p&gt;
&lt;p&gt;A. 文頭に来たときは必ずピリオドで終える。&lt;/p&gt;
&lt;p&gt;B. 文頭に来たときはカンマ「,」を置く。&lt;/p&gt;
&lt;p&gt;C. 文頭に来たときは疑問文の語順にする。&lt;/p&gt;
&lt;p&gt;D. 文頭に来たときは主語を省略する。&lt;/p&gt;
&lt;p&gt;&lt;button class="show-answer-btn"&gt;正解を見る&lt;/button&gt;&lt;br /&gt;
&lt;span id="qa6" style="display: none; font-weight: bold; color: #d60000;"&gt;正解：B（文頭に従位節が来るときは後ろにカンマを打つ）&lt;/span&gt;&lt;/td&gt;
&lt;/tr&gt;
&lt;p&gt;&lt;!-- Q7 --&gt;&lt;/p&gt;
&lt;tr style="background-color: #f0b464; color: black;"&gt;
&lt;td&gt;7&lt;/td&gt;
&lt;td&gt;次の文について、本文の説明と合う訳し方はどれ？&lt;br /&gt;
I was very happy when I met my new sister.A. 私がとても嬉しかったとき、新しい妹に会いました。&lt;/p&gt;
&lt;p&gt;B. 新しい妹に会ったとき、私はとても嬉しかった。&lt;/p&gt;
&lt;p&gt;C. 新しい妹に会う前に、私はとても嬉しかった。&lt;/p&gt;
&lt;p&gt;D. 私は嬉しかったとき、新しい妹に会いました。&lt;/p&gt;
&lt;p&gt;&lt;button class="show-answer-btn"&gt;正解を見る&lt;/button&gt;&lt;br /&gt;
&lt;span id="qa7" style="display: none; font-weight: bold; color: #d60000;"&gt;正解：B（when 節の内容がメイン文「嬉しかった」を修飾）&lt;/span&gt;&lt;/td&gt;
&lt;/tr&gt;
&lt;p&gt;&lt;!-- Q8 --&gt;&lt;/p&gt;
&lt;tr style="background-color: #ffffff; color: black;"&gt;
&lt;td&gt;8&lt;/td&gt;
&lt;td&gt;After I finished dinner, I called her. の文構造について正しい説明はどれ？&lt;/p&gt;
&lt;p&gt;A. 「After I finished dinner」がメイン文、「I called her」が従位節。&lt;/p&gt;
&lt;p&gt;B. 二つの文が and で並んでいる等位接続。&lt;/p&gt;
&lt;p&gt;C. 「After I finished dinner」が従位節で、「I called her」がメインの文。&lt;/p&gt;
&lt;p&gt;D. After は副詞なので、この文には接続詞がない。&lt;/p&gt;
&lt;p&gt;&lt;button class="show-answer-btn"&gt;正解を見る&lt;/button&gt;&lt;br /&gt;
&lt;span id="qa8" style="display: none; font-weight: bold; color: #d60000;"&gt;正解：C（after 節が従位節、I called her が主節）&lt;/span&gt;&lt;/td&gt;
&lt;/tr&gt;
&lt;p&gt;&lt;!-- Q9 --&gt;&lt;/p&gt;
&lt;tr style="background-color: #f0b464; color: black;"&gt;
&lt;td&gt;9&lt;/td&gt;
&lt;td&gt;I bought some flowers before I went to the party. の意味として本文に沿うものはどれ？&lt;/p&gt;
&lt;p&gt;A. パーティーに行ったあとで花を買った。&lt;/p&gt;
&lt;p&gt;B. 花を買ったあとでパーティーに行くつもりだ。&lt;/p&gt;
&lt;p&gt;C. パーティーへ行く前に花をいくつか買った。&lt;/p&gt;
&lt;p&gt;D. 花を買う前にパーティーへ行った。&lt;/p&gt;
&lt;p&gt;&lt;button class="show-answer-btn"&gt;正解を見る&lt;/button&gt;&lt;br /&gt;
&lt;span id="qa9" style="display: none; font-weight: bold; color: #d60000;"&gt;正解：C（before 節が「パーティーへ行く前に」を示す）&lt;/span&gt;&lt;/td&gt;
&lt;/tr&gt;
&lt;p&gt;&lt;!-- Q10 --&gt;&lt;/p&gt;
&lt;tr style="background-color: #ffffff; color: black;"&gt;
&lt;td&gt;10&lt;/td&gt;
&lt;td&gt;従位接続詞の訳し方について、本文の方針に最も近い説明はどれ？&lt;/p&gt;
&lt;p&gt;A. 常に左から右へそのまま訳す。&lt;/p&gt;
&lt;p&gt;B. 接続詞の後ろの動詞だけ先に訳す。&lt;/p&gt;
&lt;p&gt;C. 接続詞＋主語＋動詞の塊をカッコでくくって、その中から外へ向かって訳す。&lt;/p&gt;
&lt;p&gt;D. メインの文だけ訳し、従位節は訳さない。&lt;/p&gt;
&lt;p&gt;&lt;button class="show-answer-btn"&gt;正解を見る&lt;/button&gt;&lt;br /&gt;
&lt;span id="qa10" style="display: none; font-weight: bold; color: #d60000;"&gt;正解：C（「塊の中から外へ」修飾させる意識で読む）&lt;/span&gt;&lt;/td&gt;
&lt;/tr&gt;
&lt;/tbody&gt;
&lt;/table&gt;
&lt;p&gt;&lt;!--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&lt;p&gt;&amp;nbsp;&lt;/p&gt;
------</t>
  </si>
  <si>
    <t>以下のページは不自然なワードを使用しています。
これらを適切に自然な言葉に置き換えて下さい。
なお、本文の装飾や構造は絶対に変えないでください。
【対象ページURL】
https://eigo-rewrite.com/column/stage2-lesson12-3/
【検出された不自然ワード】
（検出なし）
【本文】
------
&lt;p&gt;&lt;iframe title="YouTube video player" src="https://www.youtube.com/embed/dtJr46dsw_k?si=ZooFBfzd86i9UkYn"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 data-start="26" data-end="55"&gt;セクション3では &lt;strong data-start="35" data-end="42"&gt;仮定法&lt;/strong&gt; という表現が登場します。&lt;/p&gt;
&lt;p data-start="57" data-end="126"&gt;本格的に仮定法のさまざまな表現を学ぶのは Stage3 以降になりますが、ここでは仮定法の &lt;strong data-start="103" data-end="115"&gt;基本となる考え方&lt;/strong&gt; を学習していきます。&lt;br /&gt;
NEW TREASURE STAGE2 の文法事項・Lesson一覧の全体像は、&lt;strong&gt;&lt;a href="https://eigo-rewrite.com/column/hub_stage2/"&gt;NEW TREASURE STAGE2｜中2英文法 総括＋Lesson一覧（全体像はこちら）&lt;/a&gt;&lt;/strong&gt;で確認できます。&lt;/p&gt;
&lt;p&gt;&lt;img decoding="async" fetchpriority="high" class="alignnone size-medium wp-image-867" src="https://eigo-rewrite.com/wp-content/uploads/2023/11/スライド用1-3-300x169.jpg" alt="" width="300" height="169" srcset="https://eigo-rewrite.com/wp-content/uploads/2023/11/スライド用1-3-300x169.jpg 300w, https://eigo-rewrite.com/wp-content/uploads/2023/11/スライド用1-3-1024x576.jpg 1024w, https://eigo-rewrite.com/wp-content/uploads/2023/11/スライド用1-3-768x432.jpg 768w, https://eigo-rewrite.com/wp-content/uploads/2023/11/スライド用1-3-320x180.jpg 320w, https://eigo-rewrite.com/wp-content/uploads/2023/11/スライド用1-3.jpg 1280w" sizes="(max-width: 300px) 100vw, 300px" /&gt;&lt;/p&gt;
&lt;p&gt;仮定法とはなんなんだ、という話ですが定義としては&lt;span style="color: #ff0000;"&gt;事実とは異なる内容であったりとかは明らかに実現不可能な内容を表す事によってその発言者の心情を表す&lt;/span&gt;というような形です。&lt;/p&gt;
&lt;p&gt;これは事実とは異なるんだ、明らかに可能性がないんだ、という事を示すために動詞の形を色々と操作する事になります。&lt;/p&gt;
&lt;p&gt;その一つが&lt;span style="color: #ff00ff;"&gt;&amp;#8220;If&amp;#8221;「もし何々ならば」&lt;/span&gt;です。「もし何々なら」という&amp;#8221;If&amp;#8221;の中が、ここが動詞の過去形になっています。&lt;/p&gt;
&lt;p&gt;この&amp;#8221;If&amp;#8221;の中が過去形になっているというのがまずは仮定法の印の一つ目です。&lt;/p&gt;
&lt;p&gt;&amp;#8220;If&amp;#8221;の中が過去形になっているからこれは実現不可能な事とか現実とは異なる内容なんだな、というのをまず示してあげて、そのあとも助動詞の過去形です。&lt;/p&gt;
&lt;p&gt;このように、こちらが過去形&amp;#8221;If&amp;#8221;の中が過去形になったので、こちらの助動詞も過去形で統一します。こうすると仮定法であるという事を示す事が出来ます。&lt;/p&gt;
&lt;p&gt;&amp;#8220;If I had&amp;#8221;ここで過去形が出てきたのでこれは仮定法、事実とは異なると分かります。&lt;br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&lt;p&gt;「もし私が翼を持っていれば」&amp;#8221;I would&amp;#8221;助動詞の過去形です。「学校まで飛んで行くのに」となっています。もちろん現実とは異なるし、実現明らかに不可能です。&lt;/p&gt;
&lt;p&gt;「もし翼があれば私は学校まで飛んでいけるのになぁ」というふうに、実際は出来なくて残念だとか、こう出来たらいいのになぁ、という&lt;span style="color: #0000ff;"&gt;願望だったりとか発言者の心情をこのような形で表しています。これが仮定法です。&lt;/span&gt;&lt;/p&gt;
&lt;p&gt;まずは&lt;strong&gt;&amp;#8220;If&amp;#8221;の中が過去形になる。そしてメインの方も助動詞の過去形を使う。&lt;/strong&gt;こういった形で理解をして下さい。&lt;/p&gt;
&lt;p&gt;じゃあ同じ「もし何々なら」なんだけれども仮定法ではない言い方を&lt;span style="color: #ff0000;"&gt;直接法&lt;/span&gt;と言います。&lt;span style="color: #ff6600;"&gt;今まで習ってきた英語は全て直接法です。&lt;/span&gt;&lt;/p&gt;
&lt;p&gt;直説法というのは、現実を直接説明する言い方となっていますから、これは直接法というのはもちろんこれは仮定法ではない事ですから&lt;span style="color: #0000ff;"&gt;現実の内容を表しますし、実現の可能性がありますよ&lt;/span&gt;という意味です。&lt;/p&gt;
&lt;p&gt;つまり、&amp;#8221;If it rains tomorrow,&amp;#8221;「もし明日雨が降ったら私はバスで学校へ行くつもりだ。」といった形になっていまして、今度は&amp;#8221;If&amp;#8221;の中が&amp;#8221;rains&amp;#8221;という現在形になっています。&lt;/p&gt;
&lt;p&gt;これは以前学習した通りで、時、条件を表す副詞節の中では未来の事も現在形で表すというのがありました。&lt;/p&gt;
&lt;p&gt;もしここが&amp;#8221;If it rained tomorrow&amp;#8221;みたいな形になってしまうと、「明日は絶対雨が降る訳がない」みたいな形になる訳です。&lt;/p&gt;
&lt;p&gt;これは「明日雨が降る」というのは当然我々日常生活で可能性がある事であると認識出来る訳ですから、このように&amp;#8221;If it rains&amp;#8221;というふうに&amp;#8221;If&amp;#8221;の中が現在形で書かれていたら、これは可能性としてあり得る事になります。そして、ここの助動詞はもちろん過去形ではなくて、明日の事だから未来の文&amp;#8221;will&amp;#8221;を使っている訳です。&lt;/p&gt;
&lt;p&gt;このように、&lt;span style="color: #ff0000;"&gt;日常生活において可能性がある事とか現実としてあり得る事に関しては&amp;#8221;If it rains&amp;#8221;と現在形を使いますし、到底ありえない事とか現実とは反対の事、現実とは異なる事を示す場合は&amp;#8221;If&amp;#8221;の中を過去形にして、もしこうだったらな、というような表現をします。&lt;/span&gt;&lt;/p&gt;
&lt;hr /&gt;
&lt;p&gt;&lt;iframe title="YouTube video player" src="https://www.youtube.com/embed/QbidaLdEukw?si=80hHW8Jn3UDMgAdV" width="560" height="315" frameborder="0" allowfullscreen="allowfullscreen"&gt;&lt;/iframe&gt;&lt;br /&gt;
それでは仮定法の様々な表現として、ここでは代表的なものを三つ載せています。&lt;/p&gt;
&lt;p&gt;&lt;img decoding="async" loading="lazy" class="alignnone size-medium wp-image-869" src="https://eigo-rewrite.com/wp-content/uploads/2023/11/スライド用2-4-300x169.jpg" alt="" width="300" height="169" srcset="https://eigo-rewrite.com/wp-content/uploads/2023/11/スライド用2-4-300x169.jpg 300w, https://eigo-rewrite.com/wp-content/uploads/2023/11/スライド用2-4-1024x576.jpg 1024w, https://eigo-rewrite.com/wp-content/uploads/2023/11/スライド用2-4-768x432.jpg 768w, https://eigo-rewrite.com/wp-content/uploads/2023/11/スライド用2-4-320x180.jpg 320w, https://eigo-rewrite.com/wp-content/uploads/2023/11/スライド用2-4.jpg 1280w" sizes="(max-width: 300px) 100vw, 300px" /&gt;&lt;/p&gt;
&lt;p&gt;&amp;#8220;If I were not busy, I would help you.&amp;#8221;&lt;/p&gt;
&lt;p&gt;「もし私が忙しくなかったらあなたを手伝ってあげられるんですけどね。」というふうな残念な気持ちを表しています。&lt;/p&gt;
&lt;p&gt;ここで、実際は忙しくなかったら手伝うという事は現実はこの人は忙しいのであなたを助ける事が出来ませんと言っている訳ですが、注意点としてはここが&lt;span style="color: #ff0000;"&gt;&amp;#8220;were&amp;#8221;&lt;/span&gt;になっています。&lt;/p&gt;
&lt;p&gt;過去形だから&amp;#8221;I&amp;#8221;だったら&amp;#8221;was&amp;#8221;じゃないかという所ですが、仮定法においてここのbe動詞を&lt;span style="color: #0000ff;"&gt;過去形にする時というのはここの主語が誰かに関わらず必ず&amp;#8221;were&amp;#8221;を使う&lt;/span&gt;というルールがあります。&lt;br /&gt;
話し言葉では&amp;#8221;I&amp;#8221;だから&amp;#8221;was&amp;#8221;で&amp;#8221;If I was not busy&amp;#8221;というような表現はあります。&lt;br /&gt;
ただ、書き言葉の上では一応こちらの方がより良いとされていますから、教科書にもこのように載っています。&lt;br /&gt;
実際New Treasureにも話し言葉、口語ではここは&amp;#8221;was&amp;#8221;になるよ、と書いてありますから、例えば海外へ行って会話をする時は&amp;#8221;If I was not busy&amp;#8221;みたいな形で言っていいですが、書く際は念のため、ここは&amp;#8221;were&amp;#8221;としておいた方が宜しいかと思います。&lt;br /&gt;
そして、こちらが過去形になっていますのでここは&amp;#8221;would&amp;#8221;と助動詞の過去形にします。&lt;br /&gt;
このように、be動詞を仮定法にする時は&amp;#8221;were&amp;#8221;を使うというのは一旦理解しておいて下さい。&lt;br /&gt;
下の二つです。&lt;br /&gt;
こちらは&amp;#8221;I wish&amp;#8221;とあります。&lt;br /&gt;
&amp;#8220;I wish&amp;#8221;のあとは主語+助動詞の過去形になっています。&lt;br /&gt;
これは何かというと、&amp;#8221;I wish&amp;#8221;のあとに接続詞が省略されてしまっているんですが、&amp;#8221;wish&amp;#8221;は「望む」ですからこうだったらいいのにな、という願望なんです。&lt;br /&gt;
そうすると、こうだったらいいのにな、という事は実際はそうではない、つまり現実とは異なる訳ですから&amp;#8221;I wish&amp;#8221;のあとは仮定法にするために助動詞を過去形にしています。&lt;br /&gt;
このように、&lt;span style="color: #ff0000;"&gt;&amp;#8220;If&amp;#8221;が付かなくても仮定法であるという事はあります。&lt;/span&gt;&lt;br /&gt;
その際の判断の基準は、この助動詞が過去形である事です。&lt;br /&gt;
ですので、&amp;#8221;I wish I could&amp;#8221;と言った瞬間に、実際は出来てないんだ、という事が分かります。&lt;br /&gt;
そうするとこの文は、「私が」&amp;#8221;like the star!&amp;#8221;「そのスターのように歌えたらなぁ」という願望を言っている訳です。&lt;br /&gt;
という事は実際にはそのスターと同じようには歌えてはいない、しかし歌いたいと言う願望示しています。&lt;br /&gt;
最後です。&lt;br /&gt;
&amp;#8220;He speaks as if he were an American.&amp;#8221;&lt;br /&gt;
また&amp;#8221;He&amp;#8221;だけど&amp;#8221;was&amp;#8221;じゃなくて&amp;#8221;were&amp;#8221;になっているのは、これは仮定法だからとなっています。&lt;br /&gt;
ここは&amp;#8221;as&amp;#8221;と&amp;#8221;if&amp;#8221;を足しまして、&lt;strong&gt;&amp;#8220;as if&amp;#8221;&lt;/strong&gt;これで一つの塊として捉えて下さい。&lt;br /&gt;
この&amp;#8221;as if&amp;#8221;というのが、「まるで何々のように」となっていますので、そうすると「彼は話すまるで彼がアメリカ人であるかのように。」という事は、実際は彼はアメリカ人ではないんです。&lt;br /&gt;
しかし、「アメリカ人であるかのように喋る」、英語が上手いとかそういうような形になっています。&lt;br /&gt;
こちらは&amp;#8221;as if&amp;#8221;「まるでアメリカ人のように」という事で、現実とは異なるので仮定法になっていますが、こちらの方は&amp;#8221;He speaks&amp;#8221;普通の現在形になっています。&lt;br /&gt;
という事は、「彼が喋っている」というのは当然現実なので現実を表す内容だから現在形で表します。&lt;br /&gt;
後半の方の「まるでアメリカ人のように」というのは現実とは異なる内容なので仮定法で表します。&lt;br /&gt;
こういった使い分けには注意をして下さい。&lt;/p&gt;
&lt;p&gt;ここまでで基本的に中学校3年間で学ぶような文法というのは一通り終えている事になります。&lt;br /&gt;
今後はこのStage2までで学んだ事を土台にして色々と知識を積み重ねていくという学習になりますので、是非これまでの動画であったり、あるいは問題集等で復習してStage3に臨んで下さい。&lt;/p&gt;
&lt;h2&gt;Lesson2 セクション1：仮定法（if の基本）まとめ&lt;/h2&gt;
&lt;ul&gt;
&lt;li&gt;仮定法は「事実とは異なること・明らかに実現不可能なこと」を使って、話し手の気持ち（願望・後悔・残念さなど）を表す表現。&lt;/li&gt;
&lt;li&gt;仮定法の基本形：&lt;strong&gt;If＋主語＋動詞の過去形, 主語＋助動詞の過去形（would / could / might）＋動詞の原形&lt;/strong&gt;&lt;/li&gt;
&lt;li&gt;If 節を過去形にすることで「現実とは違う・実現しない内容」であることを示す。&lt;/li&gt;
&lt;li&gt;それに合わせて主文でも &lt;strong&gt;would / could などの「助動詞の過去形」&lt;/strong&gt; を用いる。&lt;/li&gt;
&lt;li&gt;直接法（これまでの if 文）は「現実に起こりうること」を表し、If 節は現在形、主文は will など未来表現。&lt;/li&gt;
&lt;li&gt;be動詞の仮定法では、主語に関わらず &lt;strong&gt;were を使うのが原則&lt;/strong&gt;（If I were… / If he were…）。&lt;/li&gt;
&lt;li&gt;&lt;strong&gt;I wish ＋ 主語＋助動詞の過去形&lt;/strong&gt; も仮定法の一種で、「～だったらいいのにな（でも実際は違う）」という願望を表す。&lt;/li&gt;
&lt;li&gt;&lt;strong&gt;as if ＋ 主語＋were / 過去形&lt;/strong&gt; で「まるで～であるかのように」。後ろの内容は「実際とは違う」ので仮定法になる。&lt;/li&gt;
&lt;/ul&gt;
&lt;table style="width: 100%; border-collapse: collapse;"&gt;
&lt;tbody&gt;
&lt;tr style="background-color: #dd8500; color: #ffffff;"&gt;
&lt;th style="padding: 10px; border: 1px solid #ddd;"&gt;ポイント&lt;/th&gt;
&lt;th style="padding: 10px; border: 1px solid #ddd;"&gt;説明&lt;/th&gt;
&lt;/tr&gt;
&lt;tr style="background-color: #f0b464; color: #000000;"&gt;
&lt;td style="padding: 10px; border: 1px solid #ddd;"&gt;仮定法の定義&lt;/td&gt;
&lt;td style="padding: 10px; border: 1px solid #ddd;"&gt;事実とは異なること・実現不可能なことを前提にして、話し手の心情（願望・残念さなど）を表す。&lt;/td&gt;
&lt;/tr&gt;
&lt;tr style="background-color: #ffffff; color: #000000;"&gt;
&lt;td style="padding: 10px; border: 1px solid #ddd;"&gt;仮定法の基本形&lt;/td&gt;
&lt;td style="padding: 10px; border: 1px solid #ddd;"&gt;If ＋ 過去形（If I had wings, …）＋ 主文で助動詞の過去形（I would fly to school.）を使う。&lt;/td&gt;
&lt;/tr&gt;
&lt;tr style="background-color: #f0b464; color: #000000;"&gt;
&lt;td style="padding: 10px; border: 1px solid #ddd;"&gt;If 節が過去形の意味&lt;/td&gt;
&lt;td style="padding: 10px; border: 1px solid #ddd;"&gt;If の中を過去形にすることで「現実とは違う」「可能性がほぼない」ことを示す（事実と反対）。&lt;/td&gt;
&lt;/tr&gt;
&lt;tr style="background-color: #ffffff; color: #000000;"&gt;
&lt;td style="padding: 10px; border: 1px solid #ddd;"&gt;直接法（これまでの if）&lt;/td&gt;
&lt;td style="padding: 10px; border: 1px solid #ddd;"&gt;If 節が現在形（If it rains tomorrow, …）で、実際に起こりうる条件の文。主文では will などを使う。&lt;/td&gt;
&lt;/tr&gt;
&lt;tr style="background-color: #f0b464; color: #000000;"&gt;
&lt;td style="padding: 10px; border: 1px solid #ddd;"&gt;be 動詞は were&lt;/td&gt;
&lt;td style="padding: 10px; border: 1px solid #ddd;"&gt;仮定法の If 節で be 動詞を使うときは、主語に関わらず &lt;strong&gt;were&lt;/strong&gt; を使うのが文法的に望ましい（If I were…）。&lt;/td&gt;
&lt;/tr&gt;
&lt;tr style="background-color: #ffffff; color: #000000;"&gt;
&lt;td style="padding: 10px; border: 1px solid #ddd;"&gt;I wish ～ の仮定法&lt;/td&gt;
&lt;td style="padding: 10px; border: 1px solid #ddd;"&gt;I wish ＋ 主語＋助動詞の過去形で「～だったらいいのにな」と、実際とは違う状況への願望を表す（I wish I could sing like the star.）。&lt;/td&gt;
&lt;/tr&gt;
&lt;tr style="background-color: #f0b464; color: #000000;"&gt;
&lt;td style="padding: 10px; border: 1px solid #ddd;"&gt;as if ～ の仮定法&lt;/td&gt;
&lt;td style="padding: 10px; border: 1px solid #ddd;"&gt;as if ＋ 仮定法（He speaks as if he were an American.）で「まるで～であるかのように」（実際はそうではない）。&lt;/td&gt;
&lt;/tr&gt;
&lt;tr style="background-color: #ffffff; color: #000000;"&gt;
&lt;td style="padding: 10px; border: 1px solid #ddd;"&gt;現実と仮定の見分け方&lt;/td&gt;
&lt;td style="padding: 10px; border: 1px solid #ddd;"&gt;If 節が現在形なら「起こりうる条件」、過去形なら「現実とは違う仮定」。後ろの助動詞（will / would）も合わせて判断する。&lt;/td&gt;
&lt;/tr&gt;
&lt;/tbody&gt;
&lt;/table&gt;
&lt;hr /&gt;
&lt;h2&gt;仮定法（If / I wish / as if）クイズ&lt;/h2&gt;
&lt;p&gt;&lt;script&gt; function showAnswer(id) { var ans = document.getElementById(id); var btn = document.getElementById(id + '-btn'); if (ans &amp;&amp; btn) { ans.style.display = 'inline'; btn.style.display = 'none'; } } &lt;/script&gt;&lt;/p&gt;
&lt;table style="width: 100%; border-collapse: collapse;"&gt;
&lt;tbody&gt;
&lt;tr style="background-color: #dd8500; color: #ffffff;"&gt;
&lt;th style="padding: 10px; border: 1px solid #ddd;"&gt;問題&lt;/th&gt;
&lt;th style="padding: 10px; border: 1px solid #ddd;"&gt;選択肢（A～D）&lt;/th&gt;
&lt;th style="padding: 10px; border: 1px solid #ddd;"&gt;答え&lt;/th&gt;
&lt;/tr&gt;
&lt;tr style="background-color: #f0b464; color: #000000;"&gt;
&lt;td style="padding: 10px; border: 1px solid #ddd;"&gt;1. 仮定法の説明として最も適切なのはどれ？&lt;/td&gt;
&lt;td style="padding: 10px; border: 1px solid #ddd;"&gt;A. いつも事実だけを述べる文法&lt;br /&gt;
B. 事実とは異なる内容で話し手の心情を表す文法&lt;br /&gt;
C. 未来の予定だけを表す文法&lt;br /&gt;
D. 命令文だけに使う文法&lt;/td&gt;
&lt;td style="padding: 10px; border: 1px solid #ddd;"&gt;&lt;button id="q1-btn"&gt;正解を見る&lt;/button&gt;&lt;br /&gt;
&lt;span id="q1" style="display: none;"&gt;B&lt;/span&gt;&lt;/td&gt;
&lt;/tr&gt;
&lt;tr style="background-color: #ffffff; color: #000000;"&gt;
&lt;td style="padding: 10px; border: 1px solid #ddd;"&gt;2. 次のうち、仮定法の基本形として正しいものはどれ？&lt;/td&gt;
&lt;td style="padding: 10px; border: 1px solid #ddd;"&gt;A. If ＋ 現在形, 主語 ＋ will ＋ 動詞の原形&lt;br /&gt;
B. If ＋ 過去形, 主語 ＋ would ＋ 動詞の原形&lt;br /&gt;
C. If ＋ 過去分詞, 主語 ＋ will ＋ 動詞の原形&lt;br /&gt;
D. If ＋ 現在形, 主語 ＋ can ＋ 動詞の原形&lt;/td&gt;
&lt;td style="padding: 10px; border: 1px solid #ddd;"&gt;&lt;button id="q2-btn"&gt;正解を見る&lt;/button&gt;&lt;br /&gt;
&lt;span id="q2" style="display: none;"&gt;B&lt;/span&gt;&lt;/td&gt;
&lt;/tr&gt;
&lt;tr style="background-color: #f0b464; color: #000000;"&gt;
&lt;td style="padding: 10px; border: 1px solid #ddd;"&gt;3. 次の文のうち「現実に起こりうる条件（直接法）」を表しているのはどれ？&lt;/td&gt;
&lt;td style="padding: 10px; border: 1px solid #ddd;"&gt;A. If I had wings, I would fly to school.&lt;br /&gt;
B. If I were you, I would study harder.&lt;br /&gt;
C. If it rains tomorrow, I will go to school by bus.&lt;br /&gt;
D. If he were rich, he would buy a big house.&lt;/td&gt;
&lt;td style="padding: 10px; border: 1px solid #ddd;"&gt;&lt;button id="q3-btn"&gt;正解を見る&lt;/button&gt;&lt;br /&gt;
&lt;span id="q3" style="display: none;"&gt;C&lt;/span&gt;&lt;/td&gt;
&lt;/tr&gt;
&lt;tr style="background-color: #ffffff; color: #000000;"&gt;
&lt;td style="padding: 10px; border: 1px solid #ddd;"&gt;4. 仮定法の If 節が過去形になる理由として正しいものはどれ？&lt;/td&gt;
&lt;td style="padding: 10px; border: 1px solid #ddd;"&gt;A. 時制をそろえるための決まりで、意味の違いはない&lt;br /&gt;
B. その出来事が過去に本当に起こったことを示すため&lt;br /&gt;
C. 「今とは違う・実現しそうにない」内容だと示すため&lt;br /&gt;
D. 未来のことを表すから&lt;/td&gt;
&lt;td style="padding: 10px; border: 1px solid #ddd;"&gt;&lt;button id="q4-btn"&gt;正解を見る&lt;/button&gt;&lt;br /&gt;
&lt;span id="q4" style="display: none;"&gt;C&lt;/span&gt;&lt;/td&gt;
&lt;/tr&gt;
&lt;tr style="background-color: #f0b464; color: #000000;"&gt;
&lt;td style="padding: 10px; border: 1px solid #ddd;"&gt;5. 仮定法の be 動詞について正しい説明はどれ？&lt;/td&gt;
&lt;td style="padding: 10px; border: 1px solid #ddd;"&gt;A. 常に was を使う&lt;br /&gt;
B. 主語が I のときだけ were を使う&lt;br /&gt;
C. 主語に関わらず were を使うのが原則&lt;br /&gt;
D. 仮定法では be 動詞は使えない&lt;/td&gt;
&lt;td style="padding: 10px; border: 1px solid #ddd;"&gt;&lt;button id="q5-btn"&gt;正解を見る&lt;/button&gt;&lt;br /&gt;
&lt;span id="q5" style="display: none;"&gt;C&lt;/span&gt;&lt;/td&gt;
&lt;/tr&gt;
&lt;tr style="background-color: #ffffff; color: #000000;"&gt;
&lt;td style="padding: 10px; border: 1px solid #ddd;"&gt;6. 「もし私が忙しくなかったら、あなたを手伝うのに。」として最も適切な英語はどれ？&lt;/td&gt;
&lt;td style="padding: 10px; border: 1px solid #ddd;"&gt;A. If I am not busy, I will help you.&lt;br /&gt;
B. If I were not busy, I would help you.&lt;br /&gt;
C. If I was not busy, I help you.&lt;br /&gt;
D. If I will not be busy, I would help you.&lt;/td&gt;
&lt;td style="padding: 10px; border: 1px solid #ddd;"&gt;&lt;button id="q6-btn"&gt;正解を見る&lt;/button&gt;&lt;br /&gt;
&lt;span id="q6" style="display: none;"&gt;B&lt;/span&gt;&lt;/td&gt;
&lt;/tr&gt;
&lt;tr style="background-color: #f0b464; color: #000000;"&gt;
&lt;td style="padding: 10px; border: 1px solid #ddd;"&gt;7. 「I wish I could sing like the star.」が表しているニュアンスとして最も近いものはどれ？&lt;/td&gt;
&lt;td style="padding: 10px; border: 1px solid #ddd;"&gt;A. 今まさにそのスターのように歌っている&lt;br /&gt;
B. いつか本当に歌えると約束されている&lt;br /&gt;
C. 実際には歌えないが、歌えたらいいのになという願望&lt;br /&gt;
D. 昔は歌えたが、今は歌えないという事実&lt;/td&gt;
&lt;td style="padding: 10px; border: 1px solid #ddd;"&gt;&lt;button id="q7-btn"&gt;正解を見る&lt;/button&gt;&lt;br /&gt;
&lt;span id="q7" style="display: none;"&gt;C&lt;/span&gt;&lt;/td&gt;
&lt;/tr&gt;
&lt;tr style="background-color: #ffffff; color: #000000;"&gt;
&lt;td style="padding: 10px; border: 1px solid #ddd;"&gt;8. 「He speaks as if he were an American.」の説明として正しいものはどれ？&lt;/td&gt;
&lt;td style="padding: 10px; border: 1px solid #ddd;"&gt;A. 実際に彼はアメリカ人である&lt;br /&gt;
B. 彼がアメリカ人かどうか分からない&lt;br /&gt;
C. 実際はアメリカ人ではないが、まるでアメリカ人のように話す&lt;br /&gt;
D. 彼はアメリカに行ったことがない&lt;/td&gt;
&lt;td style="padding: 10px; border: 1px solid #ddd;"&gt;&lt;button id="q8-btn"&gt;正解を見る&lt;/button&gt;&lt;br /&gt;
&lt;span id="q8" style="display: none;"&gt;C&lt;/span&gt;&lt;/td&gt;
&lt;/tr&gt;
&lt;tr style="background-color: #f0b464; color: #000000;"&gt;
&lt;td style="padding: 10px; border: 1px solid #ddd;"&gt;9. 「If it rains tomorrow, I will go to school by bus.」が表している内容として正しいものはどれ？&lt;/td&gt;
&lt;td style="padding: 10px; border: 1px solid #ddd;"&gt;A. 明日雨が降ることは絶対にないという前提&lt;br /&gt;
B. 明日雨が降る可能性を現実的な条件として考えている&lt;br /&gt;
C. 昔、雨が降ったときの話をしている&lt;br /&gt;
D. 雨が降っても降らなくてもバスで行く&lt;/td&gt;
&lt;td style="padding: 10px; border: 1px solid #ddd;"&gt;&lt;button id="q9-btn"&gt;正解を見る&lt;/button&gt;&lt;br /&gt;
&lt;span id="q9" style="display: none;"&gt;B&lt;/span&gt;&lt;/td&gt;
&lt;/tr&gt;
&lt;tr style="background-color: #ffffff; color: #000000;"&gt;
&lt;td style="padding: 10px; border: 1px solid #ddd;"&gt;10. 次のうち、仮定法を含む文として最も適切なものはどれ？&lt;/td&gt;
&lt;td style="padding: 10px; border: 1px solid #ddd;"&gt;A. If I have time, I will watch the movie.&lt;br /&gt;
B. If it is sunny, we will play soccer.&lt;br /&gt;
C. If I had wings, I would fly in the sky.&lt;br /&gt;
D. If he comes, I will be happy.&lt;/td&gt;
&lt;td style="padding: 10px; border: 1px solid #ddd;"&gt;&lt;button id="q10-btn"&gt;正解を見る&lt;/button&gt;&lt;br /&gt;
&lt;span id="q10" style="display: none;"&gt;C&lt;/span&gt;&lt;/td&gt;
&lt;/tr&gt;
&lt;/tbody&gt;
&lt;/table&gt;
&lt;p&gt;&lt;!--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t>
  </si>
  <si>
    <t>以下のページは不自然なワードを使用しています。
これらを適切に自然な言葉に置き換えて下さい。
なお、本文の装飾や構造は絶対に変えないでください。
【対象ページURL】
https://eigo-rewrite.com/column/stage2-lesson2-1/
【検出された不自然ワード】
（検出なし）
【本文】
------
&lt;p&gt;&lt;iframe title="YouTube video player" src="https://www.youtube.com/embed/dG_KVFwA4Fo" width="560" height="315" frameborder="0" allowfullscreen="allowfullscreen"&gt;&lt;span data-mce-type="bookmark" style="display: inline-block; width: 0px; overflow: hidden; line-height: 0;" class="mce_SELRES_start"&gt;﻿&lt;/span&gt;&lt;/iframe&gt;&lt;/p&gt;
&lt;p&gt;NEW TREASURE STAGE2 の文法事項・Lesson一覧の全体像は、&lt;strong&gt;&lt;a href="https://eigo-rewrite.com/column/hub_stage2/"&gt;NEW TREASURE STAGE2｜中2英文法 総括＋Lesson一覧（全体像はこちら）&lt;/a&gt;&lt;/strong&gt;で確認できます。&lt;br data-start="59" data-end="62" /&gt;この単元では、主に &lt;strong data-start="72" data-end="81" data-is-only-node=""&gt;従位接続詞&lt;/strong&gt;――つまり “and” “but” “or” “so” “for” 以外の接続詞を扱います。&lt;br data-start="127" data-end="130" /&gt;それぞれの使い方と注意点を詳しく説明していきますので、しっかり押さえてください。&lt;/p&gt;
&lt;p&gt;&lt;img decoding="async" class="alignnone wp-image-610" src="https://eigo-rewrite.com/wp-content/uploads/2023/07/IMG_1580-300x37.jpg" alt="" width="559" height="69" srcset="https://eigo-rewrite.com/wp-content/uploads/2023/07/IMG_1580-300x37.jpg 300w, https://eigo-rewrite.com/wp-content/uploads/2023/07/IMG_1580-1024x126.jpg 1024w, https://eigo-rewrite.com/wp-content/uploads/2023/07/IMG_1580-768x95.jpg 768w, https://eigo-rewrite.com/wp-content/uploads/2023/07/IMG_1580.jpg 1200w" sizes="(max-width: 559px) 100vw, 559px" /&gt;&lt;/p&gt;
&lt;p&gt;それでは早速見ていきましょう。&lt;br /&gt;
最初に出てくるのは、こちらの&amp;#8221;if&amp;#8221;という単語になります。&lt;br /&gt;
これは、「もし何々なら」という意味合いになりますので、訳自体はそんなに難しくないと思います。&lt;br /&gt;
このような形で塊を作っています。&lt;br /&gt;
この&amp;#8221;if&amp;#8221;というのは接続詞になっていまして、接続詞のあとは必ず主語+動詞という形になります。&lt;br /&gt;
今回はこの&lt;span style="color: #0000ff;"&gt;接続詞+主語、動詞&lt;/span&gt;です。&lt;br /&gt;
接という名前が付いていますが、この接続詞が作る接、これを文の先頭にもってきています。&lt;br /&gt;
これを文の先頭にもってくる時は、こちらに&amp;#8221;,&amp;#8221;を付けるというルールがありますから、文頭に「もし何々なら」をもってくる時は、ここの&amp;#8221;,&amp;#8221;を忘れないようにしましょう。&lt;br /&gt;
これを訳すと、「もしあなたが赤と青を混ぜたら、あなたは紫を得られますよ。」という意味になっています。&lt;br /&gt;
要するに、赤と青を混ぜたら紫になりますよね、というような事を言っています。&lt;br /&gt;
このように、「if + 主語 + 動詞」の塊を作る事によって、&lt;span style="color: #ff0000;"&gt;「もし何々なら」&lt;/span&gt;という意味を表す事が出来ます。&lt;/p&gt;
&lt;p&gt;&lt;img decoding="async" class="alignnone wp-image-611" src="https://eigo-rewrite.com/wp-content/uploads/2023/07/IMG_1580-1-300x37.jpg" alt="" width="559" height="69" srcset="https://eigo-rewrite.com/wp-content/uploads/2023/07/IMG_1580-1-300x37.jpg 300w, https://eigo-rewrite.com/wp-content/uploads/2023/07/IMG_1580-1-1024x126.jpg 1024w, https://eigo-rewrite.com/wp-content/uploads/2023/07/IMG_1580-1-768x95.jpg 768w, https://eigo-rewrite.com/wp-content/uploads/2023/07/IMG_1580-1.jpg 1200w" sizes="(max-width: 559px) 100vw, 559px" /&gt;&lt;/p&gt;
&lt;p&gt;2文目です。&lt;br /&gt;
このように、&lt;span style="color: #0000ff;"&gt;&amp;#8220;if&amp;#8221;の塊を文の後ろにもっていく&lt;/span&gt;という事も出来ます。&lt;br /&gt;
意味は変わりませんので、これは&amp;#8221;if you don’t like it&amp;#8221;「もしあなたがそれを気に入らなかったら」、&amp;#8221;You can change the color&amp;#8221;「色を変える事が出来ますよ」という意味になっています。&lt;br /&gt;
そうすると、&amp;#8221;and&amp;#8221;とか&amp;#8221;but&amp;#8221;とか&amp;#8221;or&amp;#8221;と違うのは、これまでに学習した等位接続詞というのは、必ず左から右に訳すという順番が決まっていましたが、この従位接続詞の&amp;#8221;if&amp;#8221;に関しては、この”if you don’t like it”接続詞の塊、接からこちらのメインの主語、動詞の動詞を修飾します。&lt;br /&gt;
「もし赤と青を混ぜたら、あなたは紫をゲット出来ますよ。」とか、こちらで言うと、「もしあなたがそれを気に入らなかったら、その色を変える事が出来ますよ。」というふうに左とか右という方法ではなく、あくまでこの&lt;span style="color: #ff0000;"&gt;接続詞の塊の中から外、メインの方を修飾させるといった順番&lt;/span&gt;、これを強く意識して下さい。&lt;/p&gt;
&lt;p&gt;&lt;img decoding="async" loading="lazy" class="alignnone wp-image-612" src="https://eigo-rewrite.com/wp-content/uploads/2023/07/IMG_1580-2-300x37.jpg" alt="" width="608" height="75" srcset="https://eigo-rewrite.com/wp-content/uploads/2023/07/IMG_1580-2-300x37.jpg 300w, https://eigo-rewrite.com/wp-content/uploads/2023/07/IMG_1580-2-1024x126.jpg 1024w, https://eigo-rewrite.com/wp-content/uploads/2023/07/IMG_1580-2-768x95.jpg 768w, https://eigo-rewrite.com/wp-content/uploads/2023/07/IMG_1580-2.jpg 1200w" sizes="(max-width: 608px) 100vw, 608px" /&gt;&lt;/p&gt;
&lt;p&gt;また、次の文です。&lt;br /&gt;
これはかなり複雑なルールになっていますが、こういったルールというのはきちんと覚える必要がありますから、はしょらずにしっかり1個ずつ見ていきましょう。&lt;br /&gt;
どういうルールかというと、最初は&amp;#8221;Let&amp;#8217;s meet at the bus stop&amp;#8221;、「バス停で会いましょう」となっています。&lt;br /&gt;
ここに&amp;#8221;if it rains&amp;#8221;、「もし雨が降ったら」と書いてあります。&lt;br /&gt;
そうすると、本当は「「もし雨が降ったら」というのは今の話ではなくて未来の話になる訳ですから、本来であればここは&amp;#8221;it it will rain&amp;#8221;という形になるはずです。&lt;br /&gt;
ところが一つルールがありまして、時ですとか、今回でいうと条件、この条件を表すこの塊、もちろんこれは「雨が降ったらバス停で合いましょう」を修飾していますので、&lt;strong&gt;時ですとか条件を表す動詞を修飾する塊なので副詞接となります。&lt;/strong&gt;&lt;br /&gt;
この&amp;#8221;if it rains&amp;#8221;を&lt;span style="color: #ff0000;"&gt;副詞接&lt;/span&gt;と言います。&lt;br /&gt;
この副詞接というのが時間を表していたりとか、「もし何々なら」という条件を表している場合は、&lt;span style="color: #ff0000;"&gt;未来の事であっても現在形で書く&lt;/span&gt;というルールがあります。&lt;br /&gt;
なので、こういったルールがあるので、ここは&amp;#8221;if it will rain&amp;#8221;ではなくて&amp;#8221;if it rains&amp;#8221;というふうに、三人称単数現在形で&amp;#8221;s&amp;#8221;を付けるというルールがあります。&lt;br /&gt;
中学校2年生のうちは、ここに&amp;#8221;if&amp;#8221;があったら現在形にするといったルールでもなんとか対処は出来ますが、学習が進んでいくと間接疑問文という単元が出てきます。&lt;br /&gt;
その際は、&amp;#8221;if&amp;#8221;であったとしても&amp;#8221;will&amp;#8221;を使う事が出来るというような文が登場してきますので、今のうちに時や条件を表す副詞接、動詞を修飾する塊の中では未来の事も現在形で表す、こういったルールを是非注意して下さい。&lt;/p&gt;
&lt;p&gt;それでは次です。今度は理由ですとか譲歩です。&lt;br /&gt;
譲歩というのは「何々だけれども」といった意味を表す接続詞を見ていきます。&lt;/p&gt;
&lt;p&gt;&lt;img decoding="async" loading="lazy" class="alignnone wp-image-613" src="https://eigo-rewrite.com/wp-content/uploads/2023/07/IMG_1581-300x37.jpg" alt="" width="592" height="73" srcset="https://eigo-rewrite.com/wp-content/uploads/2023/07/IMG_1581-300x37.jpg 300w, https://eigo-rewrite.com/wp-content/uploads/2023/07/IMG_1581-1024x126.jpg 1024w, https://eigo-rewrite.com/wp-content/uploads/2023/07/IMG_1581-768x95.jpg 768w, https://eigo-rewrite.com/wp-content/uploads/2023/07/IMG_1581.jpg 1200w" sizes="(max-width: 592px) 100vw, 592px" /&gt;&lt;/p&gt;
&lt;p&gt;まずはこちらです。&lt;br /&gt;
&amp;#8220;The bus was late&amp;#8221;、「バスは遅れました」その後に、このような形でこれは「ビコーズ」eと読みます。&lt;br /&gt;
&amp;#8220;because the roads was busy. &amp;#8220;「道が混んでいた」、&amp;#8221;busy&amp;#8221;は「忙しい」という意味ですが、「道が忙しい」という事は、「道が混んでいた」、「車が多かった」という事です。&lt;br /&gt;
そうすると、さっきのルールから言うと、こちらの&amp;#8221;because&amp;#8221;というのが理由を表す接続詞になっています。&lt;br /&gt;
接続詞のあとは主語があって、動詞があって、これで一つの塊になります。&lt;br /&gt;
この塊の中がメインの動詞を修飾しますので、そうすると、「そのバスは道が混んでいたから遅れました。」というふうに、左から読んでいくのではなくて右から訳していきましょう。&lt;br /&gt;
このように、&lt;span style="color: #0000ff;"&gt;塊の中から外に向けて訳します。&lt;/span&gt;&lt;br /&gt;
これは先ほどの&amp;#8221;if&amp;#8221;と同じです。&lt;br /&gt;
もちろん、この文、&amp;#8221;because&amp;#8221;の塊を前に出す事も出来ます。&lt;br /&gt;
その場合は、&amp;#8221;because the roads was busy&amp;#8221;で、&amp;#8221;,&amp;#8221;カンマを打ってから&amp;#8221;the bus was late&amp;#8221;という形になります。&lt;/p&gt;
&lt;p&gt;&lt;img decoding="async" loading="lazy" class="alignnone wp-image-614" src="https://eigo-rewrite.com/wp-content/uploads/2023/07/IMG_1581-1-300x53.jpg" alt="" width="532" height="94" srcset="https://eigo-rewrite.com/wp-content/uploads/2023/07/IMG_1581-1-300x53.jpg 300w, https://eigo-rewrite.com/wp-content/uploads/2023/07/IMG_1581-1-1024x179.jpg 1024w, https://eigo-rewrite.com/wp-content/uploads/2023/07/IMG_1581-1-768x134.jpg 768w, https://eigo-rewrite.com/wp-content/uploads/2023/07/IMG_1581-1.jpg 1200w" sizes="(max-width: 532px) 100vw, 532px" /&gt;&lt;/p&gt;
&lt;p&gt;次です。&lt;br /&gt;
&amp;#8220;because&amp;#8221;は、このように一文の中に主語、動詞と主語、動詞という形だけではなくて、会話の中での受け答えにも使う事が出来ます。&lt;br /&gt;
例えば、これを見て頂くと、&amp;#8221;Why did you buy a new bike? &amp;#8220;「どうして新しい自転車を買ったんですか？」という文があり、その答えとして、&amp;#8221;Because I want to go to school by bike. &amp;#8220;、&amp;#8221;want to&amp;#8221;は「何々したい」です。&lt;br /&gt;
そうすると、「私は学校まで自転車で行きたいからです。」というふうに、基本的に&amp;#8221;because&amp;#8221;というのは「何々だから」とか「何々なので」、というような形で答えます。&lt;br /&gt;
&amp;#8220;Why&amp;#8221;で聞かれた場合は、答える際にもう&amp;#8221;Because&amp;#8221;で書き始めてしまって、接続詞ですから必ず主語、動詞をセットで書いていきましょう。&lt;/p&gt;
&lt;p&gt;&lt;img decoding="async" loading="lazy" class="alignnone wp-image-615" src="https://eigo-rewrite.com/wp-content/uploads/2023/07/IMG_1581-2-300x52.jpg" alt="" width="531" height="92" srcset="https://eigo-rewrite.com/wp-content/uploads/2023/07/IMG_1581-2-300x52.jpg 300w, https://eigo-rewrite.com/wp-content/uploads/2023/07/IMG_1581-2-1024x177.jpg 1024w, https://eigo-rewrite.com/wp-content/uploads/2023/07/IMG_1581-2-768x133.jpg 768w, https://eigo-rewrite.com/wp-content/uploads/2023/07/IMG_1581-2.jpg 1200w" sizes="(max-width: 531px) 100vw, 531px" /&gt;&lt;/p&gt;
&lt;p&gt;最後です。&lt;br /&gt;
こちらは、「ゾウ」と読みます。&lt;br /&gt;
「何々だけれども」という意味になっています。&lt;br /&gt;
これも接続詞ですから、次が主語と動詞です。&lt;br /&gt;
&amp;#8220;it’s&amp;#8221;は&amp;#8221;it is&amp;#8221;の省略です。&lt;br /&gt;
そうすると、こういった塊になっていまして、接続詞の塊が文の先頭にきていますから、当然ここには&amp;#8221;,&amp;#8221;が入っています。&lt;br /&gt;
すると、「晴れているんだけれども」&amp;#8221;it&amp;#8217;s very cold&amp;#8221;「とても寒い」という文になっています。&lt;br /&gt;
意味としては、&amp;#8221;but&amp;#8221;に似てはいますがこれはちょっと注意が必要でして、この場合であれば「晴れているけれどとても寒い」と非常に分かりやすくなっていますが、これが後ろにくると間違いというのが出やすいです。&lt;br /&gt;
つまり、今これが「晴れている」、&amp;#8221;it’s sunny&amp;#8221;だとします。&lt;br /&gt;
そうすると、これは「晴れているんだけれどもとても寒い」というふうに「AだけどB」という形になっていますが、これが逆になるつまり&amp;#8221;It&amp;#8217;s very cold, though it&amp;#8217;s sunny. &amp;#8220;という形になります。&lt;br /&gt;
この際、どうしても&amp;#8221;though&amp;#8221;を見ると「けれども」と訳すので「BだけれどもA」と訳しがちです。&lt;br /&gt;
ところが、この塊があってこの塊の中の「何々だけれども」がメインの文を修飾する訳ですから、&lt;br /&gt;
最初のうちは接続詞&amp;#8221;because&amp;#8221;とか&amp;#8221;though&amp;#8221;が出てきたら、&lt;span style="color: #ff0000;"&gt;一旦括弧で括ってあげて、その括弧の中から外へ訳すという形で是非意識してみて下さい。&lt;/span&gt;&lt;br /&gt;
それではセクション1については以上となります。&lt;/p&gt;
&lt;table style="width: 100%; border-collapse: collapse;"&gt;
&lt;tbody&gt;
&lt;tr style="background-color: #dd8500; color: white;"&gt;
&lt;th&gt;項目&lt;/th&gt;
&lt;th&gt;内容&lt;/th&gt;
&lt;/tr&gt;
&lt;tr style="background-color: #f0b464; color: black;"&gt;
&lt;td&gt;このセクションのテーマ&lt;/td&gt;
&lt;td&gt;
&lt;ul&gt;
&lt;li&gt;&lt;strong&gt;従位接続詞&lt;/strong&gt;：and / but / or / so / for 以外の接続詞&lt;/li&gt;
&lt;li&gt;主に &lt;strong&gt;if, because, though&lt;/strong&gt; を使った文の作り方と訳し方&lt;/li&gt;
&lt;li&gt;「～なら」「～ので」「～だけれども」など、&lt;strong&gt;理由・条件・譲歩&lt;/strong&gt; を表す文&lt;/li&gt;
&lt;/ul&gt;
&lt;/td&gt;
&lt;/tr&gt;
&lt;tr style="background-color: #ffffff; color: black;"&gt;
&lt;td&gt;従位接続詞とは&lt;/td&gt;
&lt;td&gt;
&lt;ul&gt;
&lt;li&gt;接続詞＋主語＋動詞 で「塊（節）」を作る：&lt;strong&gt;接続詞 + S + V&lt;/strong&gt;&lt;/li&gt;
&lt;li&gt;この塊が、メインの文の &lt;strong&gt;動詞（文全体）を修飾する&lt;/strong&gt;&lt;/li&gt;
&lt;li&gt;左から単純に訳すのではなく、&lt;strong&gt;「接続詞の塊の中から外へ」&lt;/strong&gt; 訳すイメージ&lt;/li&gt;
&lt;li&gt;等位接続詞（and / but / or など）は「左右対等」だが、従位接続詞は「メイン＋おまけ」の関係&lt;/li&gt;
&lt;/ul&gt;
&lt;/td&gt;
&lt;/tr&gt;
&lt;tr style="background-color: #f0b464; color: black;"&gt;
&lt;td&gt;if の基本&lt;/td&gt;
&lt;td&gt;
&lt;ul&gt;
&lt;li&gt;&lt;strong&gt;if ～&lt;/strong&gt;：「もし～なら」&lt;/li&gt;
&lt;li&gt;形：&lt;strong&gt;if + 主語 + 動詞&lt;/strong&gt;（接続詞のあとに必ず S + V）&lt;/li&gt;
&lt;li&gt;例）If you mix red and blue, you get purple.&lt;/li&gt;
&lt;li&gt;意味：赤と青を混ぜたら、紫になります。&lt;/li&gt;
&lt;li&gt;&lt;strong&gt;if節は前にも後ろにも置ける&lt;/strong&gt;：&lt;br /&gt;
・If ～ , 主語＋動詞 …（文頭に来るときはカンマ必須）&lt;br /&gt;
・主語＋動詞 … if ～（後ろに置くときはカンマなし）&lt;/li&gt;
&lt;/ul&gt;
&lt;/td&gt;
&lt;/tr&gt;
&lt;tr style="background-color: #ffffff; color: black;"&gt;
&lt;td&gt;if と時制（未来のことでも現在形）&lt;/td&gt;
&lt;td&gt;
&lt;ul&gt;
&lt;li&gt;if節が「時・条件」を表す &lt;strong&gt;副詞節&lt;/strong&gt; のとき、未来のことでも &lt;strong&gt;現在形&lt;/strong&gt; を使う&lt;/li&gt;
&lt;li&gt;例）Let’s meet at the bus stop if it rains.（× if it will rain）&lt;/li&gt;
&lt;li&gt;意味：もし雨が降ったら、バス停で会いましょう。&lt;/li&gt;
&lt;li&gt;中2レベルでは「&lt;strong&gt;if があったら現在形&lt;/strong&gt;」くらいに覚えてOK&lt;/li&gt;
&lt;/ul&gt;
&lt;/td&gt;
&lt;/tr&gt;
&lt;tr style="background-color: #f0b464; color: black;"&gt;
&lt;td&gt;because の用法&lt;/td&gt;
&lt;td&gt;
&lt;ul&gt;
&lt;li&gt;&lt;strong&gt;because ～&lt;/strong&gt;：「～なので」「～だから」（理由）&lt;/li&gt;
&lt;li&gt;形：because + 主語 + 動詞&lt;/li&gt;
&lt;li&gt;例）The bus was late because the road was busy.&lt;/li&gt;
&lt;li&gt;訳し方：&lt;strong&gt;because節の中→メイン文へ&lt;/strong&gt;&lt;br /&gt;
→ 道が混んでいたので、そのバスは遅れました。&lt;/li&gt;
&lt;li&gt;because節を前に出すこともできる：&lt;br /&gt;
Because the road was busy, the bus was late.&lt;/li&gt;
&lt;/ul&gt;
&lt;/td&gt;
&lt;/tr&gt;
&lt;tr style="background-color: #ffffff; color: black;"&gt;
&lt;td&gt;because の会話での使い方&lt;/td&gt;
&lt;td&gt;
&lt;ul&gt;
&lt;li&gt;Why ～ ?（なぜ？）に対して &lt;strong&gt;Because ～ .&lt;/strong&gt; で答える&lt;/li&gt;
&lt;li&gt;例）Why did you buy a new bike?&lt;br /&gt;
Because I want to go to school by bike.&lt;/li&gt;
&lt;li&gt;&lt;strong&gt;Because から書き始め、必ず S＋V を続ける&lt;/strong&gt;&lt;/li&gt;
&lt;/ul&gt;
&lt;/td&gt;
&lt;/tr&gt;
&lt;tr style="background-color: #f0b464; color: black;"&gt;
&lt;td&gt;though の用法&lt;/td&gt;
&lt;td&gt;
&lt;ul&gt;
&lt;li&gt;&lt;strong&gt;though ～&lt;/strong&gt;：「～だけれども」（譲歩）&lt;/li&gt;
&lt;li&gt;形：though + 主語 + 動詞&lt;/li&gt;
&lt;li&gt;例）Though it’s sunny, it’s very cold.&lt;/li&gt;
&lt;li&gt;意味：晴れているけれど、とても寒い。&lt;/li&gt;
&lt;li&gt;後ろに置く形：It’s very cold, though it’s sunny.&lt;/li&gt;
&lt;li&gt;訳し方は always：&lt;strong&gt;though節の中から外へ&lt;/strong&gt;&lt;br /&gt;
→ 晴れているけれど、とても寒い。&lt;/li&gt;
&lt;/ul&gt;
&lt;/td&gt;
&lt;/tr&gt;
&lt;tr style="background-color: #ffffff; color: black;"&gt;
&lt;td&gt;訳し方のコツ（かっこで塊を意識）&lt;/td&gt;
&lt;td&gt;
&lt;ul&gt;
&lt;li&gt;if / because / though が出てきたら、&lt;strong&gt;まずそこから先を「かっこ」で囲むイメージ&lt;/strong&gt;&lt;/li&gt;
&lt;li&gt;（ because S V ）→ メインの文 を修飾&lt;/li&gt;
&lt;li&gt;（ though S V ）→ メインの文 を修飾&lt;/li&gt;
&lt;li&gt;「左から順に」ではなく、&lt;strong&gt;塊の中→外へ&lt;/strong&gt; の順番で読む練習をする&lt;/li&gt;
&lt;/ul&gt;
&lt;/td&gt;
&lt;/tr&gt;
&lt;/tbody&gt;
&lt;/table&gt;
&lt;p&gt;&amp;nbsp;&lt;/p&gt;
&lt;style&gt;
.show-answer-btn {&lt;br /&gt;  background:#DD8500;&lt;br /&gt;  color:white;&lt;br /&gt;  padding:5px 10px;&lt;br /&gt;  cursor:pointer;&lt;br /&gt;  border:none;&lt;br /&gt;}&lt;br /&gt;&lt;/style&gt;
&lt;p&gt;&lt;script&gt;
function showAnswer(id, btn) {
  var ans = document.getElementById(id);
  if (ans) ans.style.display = 'inline';
  if (btn) btn.style.display = 'none';
}
&lt;/script&gt;&lt;/p&gt;
&lt;table style="width: 100%; border-collapse: collapse;"&gt;
&lt;tbody&gt;
&lt;tr style="background-color: #dd8500; color: white;"&gt;
&lt;th&gt;No.&lt;/th&gt;
&lt;th&gt;問題&lt;/th&gt;
&lt;/tr&gt;
&lt;p&gt;&lt;!-- Q1 --&gt;&lt;/p&gt;
&lt;tr style="background-color: #f0b464; color: black;"&gt;
&lt;td&gt;1&lt;/td&gt;
&lt;td&gt;次のうち、本文で扱っている「従位接続詞」にあてはまるものはどれ？&lt;/p&gt;
&lt;p&gt;A. and&lt;/p&gt;
&lt;p&gt;B. but&lt;/p&gt;
&lt;p&gt;C. if&lt;/p&gt;
&lt;p&gt;D. or&lt;/p&gt;
&lt;p&gt;&lt;button class="show-answer-btn"&gt;正解を見る&lt;/button&gt;&lt;br /&gt;
&lt;span id="qa1" style="display: none; font-weight: bold; color: #d60000;"&gt;正解：C（if / because / though などが従位接続詞）&lt;/span&gt;&lt;/td&gt;
&lt;/tr&gt;
&lt;p&gt;&lt;!-- Q2 --&gt;&lt;/p&gt;
&lt;tr style="background-color: #ffffff; color: black;"&gt;
&lt;td&gt;2&lt;/td&gt;
&lt;td&gt;「もしあなたが赤と青を混ぜたら、紫になります。」に対応する if の形として正しいものはどれ？&lt;/p&gt;
&lt;p&gt;A. if mix you red and blue&lt;/p&gt;
&lt;p&gt;B. if you mix red and blue&lt;/p&gt;
&lt;p&gt;C. if you will mix red and blue&lt;/p&gt;
&lt;p&gt;D. if mixing you red and blue&lt;/p&gt;
&lt;p&gt;&lt;button class="show-answer-btn"&gt;正解を見る&lt;/button&gt;&lt;br /&gt;
&lt;span id="qa2" style="display: none; font-weight: bold; color: #d60000;"&gt;正解：B（接続詞＋主語＋動詞、未来のことでも現在形）&lt;/span&gt;&lt;/td&gt;
&lt;/tr&gt;
&lt;p&gt;&lt;!-- Q3 --&gt;&lt;/p&gt;
&lt;tr style="background-color: #f0b464; color: black;"&gt;
&lt;td&gt;3&lt;/td&gt;
&lt;td&gt;if節を文頭に置くときのルールとして正しいものはどれ？&lt;/p&gt;
&lt;p&gt;A. 文頭では if は使えない&lt;/p&gt;
&lt;p&gt;B. 文頭の if 節のあとにはコンマ（,）を打つ&lt;/p&gt;
&lt;p&gt;C. 文頭の if 節のあとには必ず and を入れる&lt;/p&gt;
&lt;p&gt;D. 文頭では if の代わりに when を使う&lt;/p&gt;
&lt;p&gt;&lt;button class="show-answer-btn"&gt;正解を見る&lt;/button&gt;&lt;br /&gt;
&lt;span id="qa3" style="display: none; font-weight: bold; color: #d60000;"&gt;正解：B（If ～ , 主語＋動詞…）&lt;/span&gt;&lt;/td&gt;
&lt;/tr&gt;
&lt;p&gt;&lt;!-- Q4 --&gt;&lt;/p&gt;
&lt;tr style="background-color: #ffffff; color: black;"&gt;
&lt;td&gt;4&lt;/td&gt;
&lt;td&gt;「バスは遅れました。道が混んでいたからです。」のように理由を表す接続詞はどれ？&lt;/p&gt;
&lt;p&gt;A. if&lt;/p&gt;
&lt;p&gt;B. because&lt;/p&gt;
&lt;p&gt;C. though&lt;/p&gt;
&lt;p&gt;D. so&lt;/p&gt;
&lt;p&gt;&lt;button class="show-answer-btn"&gt;正解を見る&lt;/button&gt;&lt;br /&gt;
&lt;span id="qa4" style="display: none; font-weight: bold; color: #d60000;"&gt;正解：B（because ～：～なので・～だから）&lt;/span&gt;&lt;/td&gt;
&lt;/tr&gt;
&lt;p&gt;&lt;!-- Q5 --&gt;&lt;/p&gt;
&lt;tr style="background-color: #f0b464; color: black;"&gt;
&lt;td&gt;5&lt;/td&gt;
&lt;td&gt;「Because the road was busy, the bus was late.」の訳として最も本文の説明に近いものはどれ？&lt;/p&gt;
&lt;p&gt;A. バスは遅れたが、道は混んでいた。&lt;/p&gt;
&lt;p&gt;B. 道は混んでいたので、そのバスは遅れました。&lt;/p&gt;
&lt;p&gt;C. そのバスは遅れたけれど、道は混んでいた。&lt;/p&gt;
&lt;p&gt;D. 道は混んでいたが、バスは遅れなかった。&lt;/p&gt;
&lt;p&gt;&lt;button class="show-answer-btn"&gt;正解を見る&lt;/button&gt;&lt;br /&gt;
&lt;span id="qa5" style="display: none; font-weight: bold; color: #d60000;"&gt;正解：B（because節＝理由 → メイン文へ）&lt;/span&gt;&lt;/td&gt;
&lt;/tr&gt;
&lt;p&gt;&lt;!-- Q6 --&gt;&lt;/p&gt;
&lt;tr style="background-color: #ffffff; color: black;"&gt;
&lt;td&gt;6&lt;/td&gt;
&lt;td&gt;「どうして新しい自転車を買ったのですか？」という質問に、本文の説明通りに答えるときの文頭として正しいものはどれ？&lt;/p&gt;
&lt;p&gt;A. Why I bought…&lt;/p&gt;
&lt;p&gt;B. Because I bought…&lt;/p&gt;
&lt;p&gt;C. Because I want to go to school by bike.&lt;/p&gt;
&lt;p&gt;D. So I want to go to school by bike.&lt;/p&gt;
&lt;p&gt;&lt;button class="show-answer-btn"&gt;正解を見る&lt;/button&gt;&lt;br /&gt;
&lt;span id="qa6" style="display: none; font-weight: bold; color: #d60000;"&gt;正解：C（Why…? に対して Because ～ で S＋V を続ける）&lt;/span&gt;&lt;/td&gt;
&lt;/tr&gt;
&lt;p&gt;&lt;!-- Q7 --&gt;&lt;/p&gt;
&lt;tr style="background-color: #f0b464; color: black;"&gt;
&lt;td&gt;7&lt;/td&gt;
&lt;td&gt;「晴れているけれど、とても寒い。」という意味に最も近い英文はどれ？&lt;/p&gt;
&lt;p&gt;A. Because it’s sunny, it’s very cold.&lt;/p&gt;
&lt;p&gt;B. If it’s sunny, it’s very cold.&lt;/p&gt;
&lt;p&gt;C. Though it’s sunny, it’s very cold.&lt;/p&gt;
&lt;p&gt;D. So it’s sunny, it’s very cold.&lt;/p&gt;
&lt;p&gt;&lt;button class="show-answer-btn"&gt;正解を見る&lt;/button&gt;&lt;br /&gt;
&lt;span id="qa7" style="display: none; font-weight: bold; color: #d60000;"&gt;正解：C（though ～：～だけれども）&lt;/span&gt;&lt;/td&gt;
&lt;/tr&gt;
&lt;p&gt;&lt;!-- Q8 --&gt;&lt;/p&gt;
&lt;tr style="background-color: #ffffff; color: black;"&gt;
&lt;td&gt;8&lt;/td&gt;
&lt;td&gt;次の文の訳し方として本文の説明に合っているものはどれ？&lt;br /&gt;
It’s very cold, though it’s sunny.A. AだけれどB（「とても寒いけれど、晴れている」）と読む&lt;/p&gt;
&lt;p&gt;B. BだけれどA（「晴れているけれど、とても寒い」）と読む&lt;/p&gt;
&lt;p&gt;C. 左から順番に訳すだけでよい&lt;/p&gt;
&lt;p&gt;D. though は訳さなくてよい&lt;/p&gt;
&lt;p&gt;&lt;button class="show-answer-btn"&gt;正解を見る&lt;/button&gt;&lt;br /&gt;
&lt;span id="qa8" style="display: none; font-weight: bold; color: #d60000;"&gt;正解：B（though節の中→外へ「晴れているけれど、とても寒い」）&lt;/span&gt;&lt;/td&gt;
&lt;/tr&gt;
&lt;p&gt;&lt;!-- Q9 --&gt;&lt;/p&gt;
&lt;tr style="background-color: #f0b464; color: black;"&gt;
&lt;td&gt;9&lt;/td&gt;
&lt;td&gt;本文の説明にしたがうと、「if it rains」の形について正しいものはどれ？&lt;/p&gt;
&lt;p&gt;A. 未来のことなので必ず will を付けるべき&lt;/p&gt;
&lt;p&gt;B. 時・条件を表す副詞節なので、未来でも現在形 rains を使う&lt;/p&gt;
&lt;p&gt;C. 三単現の s は不要なので rain にするべき&lt;/p&gt;
&lt;p&gt;D. if のあとには動詞だけを置くので主語はいらない&lt;/p&gt;
&lt;p&gt;&lt;button class="show-answer-btn"&gt;正解を見る&lt;/button&gt;&lt;br /&gt;
&lt;span id="qa9" style="display: none; font-weight: bold; color: #d60000;"&gt;正解：B&lt;/span&gt;&lt;/td&gt;
&lt;/tr&gt;
&lt;p&gt;&lt;!-- Q10 --&gt;&lt;/p&gt;
&lt;tr style="background-color: #ffffff; color: black;"&gt;
&lt;td&gt;10&lt;/td&gt;
&lt;td&gt;従位接続詞（if / because / though など）の訳し方のコツとして本文の説明に最も近いものはどれ？&lt;/p&gt;
&lt;p&gt;A. とにかく左から右に順番に訳す。&lt;/p&gt;
&lt;p&gt;B. 接続詞の直後だけ訳し、残りは意味をとらない。&lt;/p&gt;
&lt;p&gt;C. 接続詞の塊をかっこで囲んで、その中から外へ向かって訳すイメージを持つ。&lt;/p&gt;
&lt;p&gt;D. 接続詞はすべて「そして」と訳せばよい。&lt;/p&gt;
&lt;p&gt;&lt;button class="show-answer-btn"&gt;正解を見る&lt;/button&gt;&lt;br /&gt;
&lt;span id="qa10" style="display: none; font-weight: bold; color: #d60000;"&gt;正解：C&lt;/span&gt;&lt;/td&gt;
&lt;/tr&gt;
&lt;/tbody&gt;
&lt;/table&gt;
&lt;p&gt;&lt;!--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t>
  </si>
  <si>
    <t>以下のページは不自然なワードを使用しています。
これらを適切に自然な言葉に置き換えて下さい。
なお、本文の装飾や構造は絶対に変えないでください。
【対象ページURL】
https://eigo-rewrite.com/column/stage2-lesson2-3/
【検出された不自然ワード】
（検出なし）
【本文】
------
&lt;p&gt;&lt;iframe title="YouTube video player" src="https://www.youtube.com/embed/4xA1sTFWZu8" width="560" height="315" frameborder="0" allowfullscreen="allowfullscreen"&gt;&lt;span data-mce-type="bookmark" style="display: inline-block; width: 0px; overflow: hidden; line-height: 0;" class="mce_SELRES_start"&gt;﻿&lt;/span&gt;&lt;/iframe&gt;&lt;/p&gt;
&lt;p data-start="32" data-end="107"&gt;NEW TREASURE STAGE2 の文法事項・Lesson一覧の全体像は、&lt;strong&gt;&lt;a href="https://eigo-rewrite.com/column/hub_stage2/"&gt;NEW TREASURE STAGE2｜中2英文法 総括＋Lesson一覧（全体像はこちら）&lt;/a&gt;&lt;/strong&gt;で確認できます。&lt;br data-start="63" data-end="66" /&gt;前回までは接続詞を扱っていましたが、今回は &lt;strong data-start="88" data-end="100"&gt;助動詞の応用表現&lt;/strong&gt; に進みます。&lt;/p&gt;
&lt;p data-start="109" data-end="194" data-is-last-node="" data-is-only-node=""&gt;このセクションでは、助動詞 &lt;strong data-start="123" data-end="134"&gt;&amp;#8220;Shall&amp;#8221;&lt;/strong&gt; と &lt;strong data-start="137" data-end="147"&gt;&amp;#8220;Will&amp;#8221;&lt;/strong&gt; の2つが登場します。&lt;br data-start="158" data-end="161" /&gt;まずは &lt;strong data-start="165" data-end="176"&gt;&amp;#8220;Shall&amp;#8221;&lt;/strong&gt; の使い方について見ていきましょう。&lt;/p&gt;
&lt;p&gt;&lt;img decoding="async" fetchpriority="high" class="alignnone wp-image-623" src="https://eigo-rewrite.com/wp-content/uploads/2023/07/スライド用-2-300x169.jpg" alt="" width="547" height="308" srcset="https://eigo-rewrite.com/wp-content/uploads/2023/07/スライド用-2-300x169.jpg 300w, https://eigo-rewrite.com/wp-content/uploads/2023/07/スライド用-2-1024x576.jpg 1024w, https://eigo-rewrite.com/wp-content/uploads/2023/07/スライド用-2-768x432.jpg 768w, https://eigo-rewrite.com/wp-content/uploads/2023/07/スライド用-2-320x180.jpg 320w, https://eigo-rewrite.com/wp-content/uploads/2023/07/スライド用-2.jpg 1280w" sizes="(max-width: 547px) 100vw, 547px" /&gt;&lt;/p&gt;
&lt;p&gt;早速1文目です。&lt;br /&gt;
基本的に&amp;#8221;Shall&amp;#8221;というのは、今の英語ですと肯定文とか否定文で使うという事は非常に少なくなっていまして、一般的な疑問文で使う事が多くなっています。&lt;br /&gt;
それも、基本的にはこのように&amp;#8221;Shall we&amp;#8221;という疑問文と、それからこのような&amp;#8221;Shall I&amp;#8221;という疑問文の二つで使う事が多いです。&lt;br /&gt;
まずは&amp;#8221;Shall we&amp;#8221;に関してですが、これは&lt;span style="color: #0000ff;"&gt;相手を誘う言い方です。&lt;/span&gt;&lt;br /&gt;
つまり、「何々しませんか」です。&lt;br /&gt;
「何々しましょう」という言い方で&amp;#8221;Let’s&amp;#8221;という言い回しがありましたが、それと大体同じような意味になっています。&lt;br /&gt;
そうすると、&amp;#8221;Shall we go to the movies&amp;#8221;「映画見に行きませんか」と、&amp;#8221;together&amp;#8221;「一緒に」&amp;#8221;tomorrow&amp;#8221;「明日」なので、「明日一緒に映画見に行きませんか？」というふうに相手を誘っています。&lt;br /&gt;
相手を誘うという事は、「私」とそれから相手、「あなた」の&lt;span style="color: #0000ff;"&gt;二人以上&lt;/span&gt;必ずいるはずなので、ここは&lt;span style="color: #ff0000;"&gt;主語が&amp;#8221;we&amp;#8221;&lt;/span&gt;になっている訳です。&lt;br /&gt;
答える際は、「行きませんか？」と言われて、「はい」という事は「じゃあ行きましょう」という意味なので、&amp;#8221;Yes, let’s.&amp;#8221;と&amp;#8221;let’s&amp;#8221;を使って答えます。&lt;br /&gt;
そして&amp;#8221;No&amp;#8221;の場合も、「ちょっと止めておきましょう。」という時は&amp;#8221;No, let’s not.&amp;#8221;という形で、&amp;#8221;No&amp;#8221;の後が&amp;#8221;let’s not&amp;#8221;というふうな文になります。&lt;br /&gt;
&amp;#8220;Shall we&amp;#8221;「しませんか」という意味を覚えるという事と、受け答えの時に&amp;#8221;let’s&amp;#8221;を使うという事だけ覚えておけば、この表現に関しては大きな問題はないかと思います。&lt;br /&gt;
&lt;!--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&lt;p&gt;二つ目です。&lt;br /&gt;
今度は&amp;#8221;Shall we&amp;#8221;ではなくて&amp;#8221;Shall I&amp;#8221;となっています。&lt;br /&gt;
主語が違っている事に注意をして下さい。&lt;br /&gt;
こちらは、訳としては似てきてしまいますが、その意味は主語が&amp;#8221;I&amp;#8221;「私」になっているので、&lt;br /&gt;
「私が何々しましょうか」という意味になっています。&lt;br /&gt;
つまり、先ほどの&amp;#8221;Shall we&amp;#8221;の場合は、「私たちが一緒にしませんか」と言っているのに対して、こちらの文は「私がしてあげましょうか」というようなニュアンスに近いです。&lt;br /&gt;
そうすると、私が例えばこの文ですと、&amp;#8221;Shall I get the movie tickets?&amp;#8221;「私が映画のチケットを用意しましょうか？」と言われて、それを言われた相手としては「はい」と言うという事は、「私がしましょうか」に対して「はい」ですから、「お願いします」となる訳です。&lt;br /&gt;
なので、ここが&amp;#8221;Yes, please.&amp;#8221;となっていて、&amp;#8221;No&amp;#8221;場合、「大丈夫ですよ」という場合は、もちろん否定ですから&amp;#8221;No&amp;#8221;を使いますが、提案してくれてありがとうという意味で、ここに&amp;#8221;No, thank you.&amp;#8221;という返しをします。&lt;br /&gt;
フレーズとしては、&amp;#8221;Shall we&amp;#8221;と&amp;#8221;Shall I&amp;#8221;はそこまで難しくないですが、&lt;strong&gt;受け答えに注意しましょう。&lt;/strong&gt;&lt;br /&gt;
&amp;#8220;Shall we&amp;#8221;の場合は「私たちが一緒に」ですから、「一緒にしましょう」という意味で&amp;#8221;Yes, let’s.&amp;#8221;と&amp;#8221;let’s&amp;#8221;を使っていたのに対して、&amp;#8221;Shall I&amp;#8221;の方は「私がしてあげましょうか」という問いに対する返答なので、「はい、あなたに対してお願いします。」という&lt;span style="color: #ff0000;"&gt;受け答えが異なっている&lt;/span&gt;という点に是非注意して学習を進めて下さい。&lt;/p&gt;
&lt;p&gt;&amp;nbsp;&lt;/p&gt;
&lt;p&gt;&lt;img decoding="async" class="alignnone wp-image-624" src="https://eigo-rewrite.com/wp-content/uploads/2023/07/スライド用1-300x169.jpg" alt="" width="644" height="363" srcset="https://eigo-rewrite.com/wp-content/uploads/2023/07/スライド用1-300x169.jpg 300w, https://eigo-rewrite.com/wp-content/uploads/2023/07/スライド用1-1024x576.jpg 1024w, https://eigo-rewrite.com/wp-content/uploads/2023/07/スライド用1-768x432.jpg 768w, https://eigo-rewrite.com/wp-content/uploads/2023/07/スライド用1-320x180.jpg 320w, https://eigo-rewrite.com/wp-content/uploads/2023/07/スライド用1.jpg 1280w" sizes="(max-width: 644px) 100vw, 644px" /&gt;&lt;/p&gt;
&lt;p&gt;それでは&amp;#8221;Will&amp;#8221;を使った表現について見ていきます。&lt;br /&gt;
今度は主語が変わっている事に注目しましょう。&lt;br /&gt;
&amp;#8220;どちらも&amp;#8221;Will you&amp;#8221;となっているので、先ほどまでは「私がしましょうか」とか「私とあなたが一緒にしませんか」という意味だったものが、今度は相手に対して何かを言っている訳ですから、これは&lt;span style="color: #0000ff;"&gt;相手に対して何かをお願いしたりだとか、相手に対してこういう事したらどうですかと提案する文になっています。&lt;/span&gt;&lt;br /&gt;
最初ですが&amp;#8221;Will you cook dinner today?&amp;#8221;、これだけだと&lt;br /&gt;
「あなたは今日夕飯を作る予定ですか？」なのかも知れないし&lt;br /&gt;
「あなたは今日夕飯を作ってくれませんか？」というお願いかも知れません。&lt;br /&gt;
これは文脈を見る必要がありますが、今回の場合ですと受け答えを見ると分かります。&lt;br /&gt;
こちらに&amp;#8221;Sure.&amp;#8221;「もちろん」とあります。&lt;br /&gt;
この「もちろん」というのは、「もちろんいいですよ」というふうにそのお願いを受諾する、お願いを受けるという時に使います。&lt;br /&gt;
逆にこちらの&amp;#8221;I’m afraid I can’t.&amp;#8221;は「ちょっと申し訳ないんだけど出来そうにないんだよね。」というふうにこういった表現を使っています。&lt;br /&gt;
そうすると、これは相手に対して何かをお願いしているという事が分かります。&lt;br /&gt;
そうするとこの文というのは、「今日夕飯作ってくれませんか？」と聞かれて、&amp;#8221;Sure.&amp;#8221;「もちろんいいよ。」、あるいは&amp;#8221;I’m afraid I can’t.&amp;#8221;「ちょっと出来そうにないんだよね。」という受け答えの文になっています。&lt;br /&gt;
このように、&amp;#8221;Will you&amp;#8221;だけだとちょっと意図が伝わらないかも知れないという場合、依頼をする場合はここに&lt;span style="color: #ff0000;"&gt;&amp;#8220;please&amp;#8221;&lt;/span&gt;を付ける事が多いです。&lt;br /&gt;
そうすると&amp;#8221;Will you please&amp;#8221;と言ったら相手にお願いしてるんだなというのが分かりますから、そうすると今の文より、&lt;strong&gt;より鮮明に意図が相手に伝わってくるという事があります。&lt;/strong&gt;&lt;br /&gt;
また、こちらの場合&amp;#8221;Will you come and have dinner with us?&amp;#8221;とちょっと長いですが、「あなたは」&amp;#8221;come&amp;#8221;「来て」そして&amp;#8221;have dinner with us? &amp;#8220;「私たちと一緒に」&amp;#8221;dinner&amp;#8221;「夕飯を食べませんか？」となっていて、これは明らかに誘っている、勧誘しているという文になります。&lt;br /&gt;
これは、&amp;#8221;come and have dinner with us? &amp;#8220;とあるので、ここの部分からどうやら誘ってくれているんだなという事が分かり、そうすると&amp;#8221;Yes&amp;#8221;「是非是非」という時は&amp;#8221;I’d love to.&amp;#8221;ほんとこの&amp;#8221;d&amp;#8221;というのは&amp;#8221;I would&amp;#8221;ですが、これは不定詞という単元で詳しく見ていく事になります。&lt;br /&gt;
意味としては、「是非したいです。」というような意味だと思って下さい。&lt;br /&gt;
お断りする時も、「誘ってくれてありがとうございます。」といった意味合いで、&amp;#8221;No&amp;#8221;のあとに&amp;#8221;No, thank you.&amp;#8221;と付け加えるという形になります。&lt;br /&gt;
先ほど見てきた&amp;#8221;&amp;#8221;Shall I&amp;#8221;と&amp;#8221;Shall we&amp;#8221;それから今見てきた&amp;#8221;Will you&amp;#8221;、これらは&lt;span style="color: #ff0000;"&gt;主語を気を付けるという事と、受け答えのやり方を覚える&lt;/span&gt;という二つを是非意識して学習を進めて下さい。&lt;br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&lt;p&gt;&lt;img decoding="async" loading="lazy" class="alignnone wp-image-626" src="https://eigo-rewrite.com/wp-content/uploads/2023/07/スライド用2-300x169.jpg" alt="" width="589" height="332" srcset="https://eigo-rewrite.com/wp-content/uploads/2023/07/スライド用2-300x169.jpg 300w, https://eigo-rewrite.com/wp-content/uploads/2023/07/スライド用2-1024x576.jpg 1024w, https://eigo-rewrite.com/wp-content/uploads/2023/07/スライド用2-768x432.jpg 768w, https://eigo-rewrite.com/wp-content/uploads/2023/07/スライド用2-320x180.jpg 320w, https://eigo-rewrite.com/wp-content/uploads/2023/07/スライド用2.jpg 1280w" sizes="(max-width: 589px) 100vw, 589px" /&gt;&lt;/p&gt;
&lt;p&gt;それでは次に&amp;#8221;have to&amp;#8221;とか&amp;#8221;should&amp;#8221;の表現について見ていこうと思います。&lt;br /&gt;
ここに&amp;#8221;have&amp;#8221;という単語とそれから&amp;#8221;to&amp;#8221;を同時に使っていて、そのまま読めば「ハブトゥー」と読みそうな所ですが、これで&lt;strong&gt;「ハフトゥー」&lt;/strong&gt;と読みますので気を付けて下さい。&lt;br /&gt;
こちらは「何々しなければならない」という&lt;span style="color: #0000ff;"&gt;義務を表す表現&lt;/span&gt;になっていまして、以前学習した&amp;#8221;must&amp;#8221;という助動詞と大体同じ意味になっています。&lt;br /&gt;
ですので、この&amp;#8221;have to&amp;#8221;全体で一つの助動詞扱いをします。&lt;br /&gt;
なので、そうすると助動詞のあとは動詞の原形がきますから、こちらがbe動詞の原形の&amp;#8221;be&amp;#8221;となっています。&lt;br /&gt;
&amp;#8220;be&amp;#8221;だけだと分かりませんが、次に&amp;#8221;home&amp;#8221;がありまして、&amp;#8221;home&amp;#8221;は「家」ではなくて「家に」とか「家で」という意味になりますから、そうするとこの&amp;#8221;be&amp;#8221;は「いる」という意味になるという事が分かります。&lt;br /&gt;
そうすると、「私は家にいなければならない。」という意味になっていて、最後の&amp;#8221;by six&amp;#8221;&amp;#8221;six&amp;#8221;はもちろん「6時」です。&lt;br /&gt;
&amp;#8220;by&amp;#8221;は「いついつまでに」ですから、そうすると「私は6時までに家にいなければならない。」となります。&lt;br /&gt;
要するに、「6時までに家に帰って来なきゃいけない。」という事をこの文が表しています。&lt;br /&gt;
このように、&amp;#8221;have to&amp;#8221;で「「何々しなければならない」という意味になります。&lt;br /&gt;
今回はたまたま主語が&amp;#8221;you&amp;#8221;ですから&amp;#8221;have&amp;#8221;を使って&amp;#8221;have to&amp;#8221;となっていますが、もしこれが「彼」とか「彼女」&amp;#8221;he&amp;#8221;とか&amp;#8221;she&amp;#8221;の場合は、ここは&amp;#8221;have&amp;#8221;ではなくて&amp;#8221;has&amp;#8221;になりまして、その場合も「ハズトゥー」ではなくて「ハストゥー」という形で読んでいきます。&lt;br /&gt;
また、この&amp;#8221;have to&amp;#8221;という表現ですが、&lt;span style="color: #ff0000;"&gt;過去の事を表す時にも使えます&lt;/span&gt;。&lt;br /&gt;
「しなければならなかった」です。&lt;br /&gt;
そうすると、こちらは&amp;#8221;have&amp;#8221;を過去形にして&amp;#8221;had&amp;#8221;となりまして、&amp;#8221;I had to come home early. &amp;#8220;そうすると、「私は早く家に帰って来なければならなかった。」というふうに過去ですから最後に「た」を付けて「何々しなければならなかった」と訳していきます。&lt;br /&gt;
以上の二つというのが肯定文になっている訳ですが、否定文も存在します。&lt;br /&gt;
こちら&amp;#8221;David&amp;#8221;が主語になっていますので三人称単数ですから&amp;#8221;don’t&amp;#8221;ではなくて&amp;#8221;doesn’t&amp;#8221;を使っています。&lt;br /&gt;
このように、&amp;#8221;don’t have to&amp;#8221;あるいは&amp;#8221;doesn’t have to&amp;#8221;という形になってくると、「しなければいけない」の指定ですから、これは「しなくてよい」あるいは「する必要がない」という意味になります。&lt;br /&gt;
そうすると、&amp;#8221;David doesn’t have to take the exam today. &amp;#8220;&amp;#8221;take the exam&amp;#8221;&amp;#8221;exam&amp;#8221;は「試験」です。&lt;br /&gt;
ですので、&amp;#8221;take the exam&amp;#8221;で「試験を受ける」という事です。&lt;br /&gt;
そうするとこの文というのは、「デイビットは今日試験を受ける必要がない。」「試験を受けなくてもよい」という意味になります。&lt;br /&gt;
「してはいけない」ではなくて、「しなくてよい」という意味になりますから、ここはひらがなの部分までしっかりと覚えていきましょう。&lt;/p&gt;
&lt;p&gt;最後に&amp;#8221;should&amp;#8221;です。&lt;br /&gt;
これで「シュドゥ」と読みます。&lt;br /&gt;
&amp;#8220;should&amp;#8221;は「何々すべきだ」、「何々すべき」という意味になります。&lt;br /&gt;
毎年間違いが多いですが、この部分というのは&amp;#8221;must&amp;#8221;とは意味が違います。&lt;br /&gt;
&amp;#8220;must&amp;#8221;というのは&lt;span style="color: #0000ff;"&gt;「しなければならない」&lt;/span&gt;、&lt;span style="color: #0000ff;"&gt;「絶対にする」&lt;/span&gt;という意味になっている訳ですが、&amp;#8221;should&amp;#8221;というのは&lt;span style="color: #0000ff;"&gt;「何々すべき」&lt;/span&gt;です。&lt;br /&gt;
「すべき」というのはしなきゃいけない分けじゃないんだけどした方がいいという意味ですから、&lt;strong&gt;&amp;#8220;must&amp;#8221;という単語と&amp;#8221;should&amp;#8221;という単語で訳が違う&lt;/strong&gt;という事に注意して下さい。&lt;br /&gt;
日本語ですと、「何々すべき」と言うとちょっと強制に近いニュアンスが出てしまう事がありますが、英語では別物です。&lt;br /&gt;
&amp;#8220;must&amp;#8221;の方は義務、「しなければならない」です。&lt;br /&gt;
&amp;#8220;should&amp;#8221;の方はどちらかと言うとした方がいいよね、という意味で「すべき」と言っています。&lt;br /&gt;
また、こちらの文で&amp;#8221;see a doctor&amp;#8221;、こちらに関しては&amp;#8221;see&amp;#8221;は「見る」とか「会う」という意味がありますが、もちろん「お医者さんに会うべきだ」というのはちょっと意味が分かりませんから、&amp;#8221;see a doctor&amp;#8221;で「お医者さんに診てもらう」「医者に行く」という意味になっています。&lt;br /&gt;
そうするとこの文は「あなたは医者に診てもらった方がいいよ。」というような意味になっています。&lt;br /&gt;
また、今回は登場してないですが、この&amp;#8221;should&amp;#8221;に&amp;#8221;not&amp;#8221;を付けると否定になりますから「すべきでない」といった意味になってきます。&lt;/p&gt;
&lt;p&gt;この助動詞というのはとにかく種類が多いですから、一つずつの助動詞とその否定形に関してその意味をしっかり覚える、これを是非意識して学習を進めて下さい。&lt;br /&gt;
セクション3に関しては以上となります。&lt;/p&gt;
&lt;h2&gt;Lesson2 セクション3　助動詞の応用表現 まとめ&lt;/h2&gt;
&lt;table&gt;
&lt;thead&gt;
&lt;tr style="background-color: #dd8500; color: #ffffff;"&gt;
&lt;th&gt;項目&lt;/th&gt;
&lt;th&gt;内容&lt;/th&gt;
&lt;/tr&gt;
&lt;/thead&gt;
&lt;tbody&gt;
&lt;tr style="background-color: #f0b464; color: #000000;"&gt;
&lt;td&gt;このセクションのテーマ&lt;/td&gt;
&lt;td&gt;助動詞 &lt;strong&gt;shall / will / have to / should&lt;/strong&gt; の応用表現を学ぶ。&lt;br /&gt;
特に、&lt;strong&gt;意味&lt;/strong&gt;だけでなく、&lt;strong&gt;主語の違い&lt;/strong&gt;・&lt;strong&gt;受け答えのパターン&lt;/strong&gt;に注意する。&lt;/td&gt;
&lt;/tr&gt;
&lt;tr style="background-color: #ffffff; color: #000000;"&gt;
&lt;td&gt;&lt;code&gt;Shall we ～ ?&lt;/code&gt;&lt;/td&gt;
&lt;td&gt;相手を&lt;strong&gt;誘う表現&lt;/strong&gt;。「一緒に〜しませんか？」というニュアンス。&lt;br /&gt;
例：&lt;code&gt;Shall we go to the movies together tomorrow?&lt;/code&gt;&lt;br /&gt;
返事：&lt;br /&gt;
・賛成：&lt;code&gt;Yes, let’s.&lt;/code&gt;（そうしよう）&lt;br /&gt;
・反対：&lt;code&gt;No, let’s not.&lt;/code&gt;（やめておこう）&lt;/td&gt;
&lt;/tr&gt;
&lt;tr style="background-color: #f0b464; color: #000000;"&gt;
&lt;td&gt;&lt;code&gt;Shall I ～ ?&lt;/code&gt;&lt;/td&gt;
&lt;td&gt;自分から&lt;strong&gt;申し出る表現&lt;/strong&gt;。「私が〜しましょうか？」というニュアンス。&lt;br /&gt;
例：&lt;code&gt;Shall I get the movie tickets?&lt;/code&gt;&lt;br /&gt;
返事：&lt;br /&gt;
・お願いしたい：&lt;code&gt;Yes, please.&lt;/code&gt;（お願いします）&lt;br /&gt;
・断る：&lt;code&gt;No, thank you.&lt;/code&gt;（結構です）&lt;/td&gt;
&lt;/tr&gt;
&lt;tr style="background-color: #ffffff; color: #000000;"&gt;
&lt;td&gt;&lt;code&gt;Will you ～ ?&lt;/code&gt;&lt;/td&gt;
&lt;td&gt;相手に&lt;strong&gt;依頼・勧誘&lt;/strong&gt;をする表現。意味は文脈と返事で判断。&lt;br /&gt;
例（依頼）：&lt;code&gt;Will you cook dinner today?&lt;/code&gt;&lt;br /&gt;
例（勧誘）：&lt;code&gt;Will you come and have dinner with us?&lt;/code&gt;&lt;br /&gt;
依頼をはっきりさせたいときは &lt;code&gt;Will you please ～ ?&lt;/code&gt; と &lt;code&gt;please&lt;/code&gt; を入れる。&lt;br /&gt;
返事の例：&lt;code&gt;Sure.&lt;/code&gt; / &lt;code&gt;I’m afraid I can’t.&lt;/code&gt; / &lt;code&gt;I’d love to.&lt;/code&gt; / &lt;code&gt;No, thank you.&lt;/code&gt;&lt;/td&gt;
&lt;/tr&gt;
&lt;tr style="background-color: #f0b464; color: #000000;"&gt;
&lt;td&gt;&lt;code&gt;have to + 動詞の原形&lt;/code&gt;&lt;/td&gt;
&lt;td&gt;発音は「ハフトゥー」。&lt;strong&gt;義務&lt;/strong&gt;：「〜しなければならない」。ほぼ &lt;code&gt;must&lt;/code&gt; と同じ意味。&lt;br /&gt;
・現在：&lt;code&gt;have to / has to&lt;/code&gt;（三単現）&lt;br /&gt;
・過去：&lt;code&gt;had to ～&lt;/code&gt;（〜しなければならなかった）&lt;br /&gt;
・否定：&lt;code&gt;don’t / doesn’t have to ～&lt;/code&gt; = 「&lt;strong&gt;〜しなくてよい / する必要がない&lt;/strong&gt;」であり、「〜してはいけない」ではない。&lt;/td&gt;
&lt;/tr&gt;
&lt;tr style="background-color: #ffffff; color: #000000;"&gt;
&lt;td&gt;&lt;code&gt;should&lt;/code&gt; と &lt;code&gt;must&lt;/code&gt;&lt;/td&gt;
&lt;td&gt;&lt;code&gt;should&lt;/code&gt;：&lt;strong&gt;「〜すべきだ」＝した方がよい&lt;/strong&gt;（助言・おすすめ）&lt;br /&gt;
&lt;code&gt;must&lt;/code&gt;：&lt;strong&gt;「〜しなければならない」＝強い義務・絶対にするべき&lt;/strong&gt;&lt;br /&gt;
例：&lt;code&gt;You should see a doctor.&lt;/code&gt;&lt;br /&gt;
→ 「お医者さんに&lt;strong&gt;診てもらった方がいい&lt;/strong&gt;。」（行った方がよいという助言）&lt;br /&gt;
否定形：&lt;code&gt;should not ～&lt;/code&gt; = 「〜すべきでない」。&lt;/td&gt;
&lt;/tr&gt;
&lt;/tbody&gt;
&lt;/table&gt;
&lt;h2&gt;Lesson2 セクション3　確認クイズ&lt;/h2&gt;
&lt;table&gt;
&lt;thead&gt;
&lt;tr style="background-color: #dd8500; color: #ffffff;"&gt;
&lt;th&gt;No.&lt;/th&gt;
&lt;th&gt;問題&lt;/th&gt;
&lt;th&gt;正解&lt;/th&gt;
&lt;/tr&gt;
&lt;/thead&gt;
&lt;tbody&gt;&lt;!-- Q1 --&gt;&lt;/p&gt;
&lt;tr style="background-color: #f0b464; color: #000000;"&gt;
&lt;td&gt;1&lt;/td&gt;
&lt;td&gt;「明日、一緒に映画に行きませんか。」と言って&lt;strong&gt;相手を誘う&lt;/strong&gt;ときの英語として最も適切なのはどれ？&lt;br /&gt;
A. Shall I go to the movies tomorrow?&lt;br /&gt;
B. Shall we go to the movies tomorrow?&lt;br /&gt;
C. Will you go to the movies tomorrow, please?&lt;br /&gt;
D. You should go to the movies tomorrow.&lt;/td&gt;
&lt;td&gt;&lt;button id="q1-btn"&gt;正解を見る&lt;/button&gt;&lt;/p&gt;
&lt;div id="q1" style="display: none;"&gt;正解：B&lt;/div&gt;
&lt;/td&gt;
&lt;/tr&gt;
&lt;p&gt;&lt;!-- Q2 --&gt;&lt;/p&gt;
&lt;tr style="background-color: #ffffff; color: #000000;"&gt;
&lt;td&gt;2&lt;/td&gt;
&lt;td&gt;「私がチケットを取りましょうか。」という&lt;strong&gt;申し出&lt;/strong&gt;を表す英文として最も適切なのはどれ？&lt;br /&gt;
A. Shall we get the tickets?&lt;br /&gt;
B. Will you get the tickets?&lt;br /&gt;
C. Shall I get the tickets?&lt;br /&gt;
D. I have to get the tickets.&lt;/td&gt;
&lt;td&gt;&lt;button id="q2-btn"&gt;正解を見る&lt;/button&gt;&lt;/p&gt;
&lt;div id="q2" style="display: none;"&gt;正解：C&lt;/div&gt;
&lt;/td&gt;
&lt;/tr&gt;
&lt;p&gt;&lt;!-- Q3 --&gt;&lt;/p&gt;
&lt;tr style="background-color: #f0b464; color: #000000;"&gt;
&lt;td&gt;3&lt;/td&gt;
&lt;td&gt;「Shall we ～ ?」への自然な返答として最も適切なのはどれ？&lt;br /&gt;
A. Yes, please.&lt;br /&gt;
B. Yes, let’s.&lt;br /&gt;
C. No, I can’t.&lt;br /&gt;
D. I’d love to.&lt;/td&gt;
&lt;td&gt;&lt;button id="q3-btn"&gt;正解を見る&lt;/button&gt;&lt;/p&gt;
&lt;div id="q3" style="display: none;"&gt;正解：B&lt;/div&gt;
&lt;/td&gt;
&lt;/tr&gt;
&lt;p&gt;&lt;!-- Q4 --&gt;&lt;/p&gt;
&lt;tr style="background-color: #ffffff; color: #000000;"&gt;
&lt;td&gt;4&lt;/td&gt;
&lt;td&gt;「Shall I open the window?」に対して「はい、お願いします。」と答えるときの表現として最も適切なのは？&lt;br /&gt;
A. Yes, let’s.&lt;br /&gt;
B. Yes, please.&lt;br /&gt;
C. Sure.&lt;br /&gt;
D. I’d love to.&lt;/td&gt;
&lt;td&gt;&lt;button id="q4-btn"&gt;正解を見る&lt;/button&gt;&lt;/p&gt;
&lt;div id="q4" style="display: none;"&gt;正解：B&lt;/div&gt;
&lt;/td&gt;
&lt;/tr&gt;
&lt;p&gt;&lt;!-- Q5 --&gt;&lt;/p&gt;
&lt;tr style="background-color: #f0b464; color: #000000;"&gt;
&lt;td&gt;5&lt;/td&gt;
&lt;td&gt;「Will you ～ ?」を&lt;strong&gt;依頼&lt;/strong&gt;だとはっきり分かる形にしたいとき、空欄に入る語として最も適切なのはどれ？&lt;br /&gt;
Will you (   ) help me with my homework?&lt;br /&gt;
A. must&lt;br /&gt;
B. please&lt;br /&gt;
C. should&lt;br /&gt;
D. shall&lt;/td&gt;
&lt;td&gt;&lt;button id="q5-btn"&gt;正解を見る&lt;/button&gt;&lt;/p&gt;
&lt;div id="q5" style="display: none;"&gt;正解：B&lt;/div&gt;
&lt;/td&gt;
&lt;/tr&gt;
&lt;p&gt;&lt;!-- Q6 --&gt;&lt;/p&gt;
&lt;tr style="background-color: #ffffff; color: #000000;"&gt;
&lt;td&gt;6&lt;/td&gt;
&lt;td&gt;次の文の意味として最も近いものを選びなさい。&lt;br /&gt;
&lt;code&gt;I have to finish this homework today.&lt;/code&gt;&lt;br /&gt;
A. 今日この宿題を終えるべきだ。&lt;br /&gt;
B. 今日この宿題を終えなければならない。&lt;br /&gt;
C. 今日この宿題を終える必要はない。&lt;br /&gt;
D. 今日この宿題を終えてはいけない。&lt;/td&gt;
&lt;td&gt;&lt;button id="q6-btn"&gt;正解を見る&lt;/button&gt;&lt;/p&gt;
&lt;div id="q6" style="display: none;"&gt;正解：B&lt;/div&gt;
&lt;/td&gt;
&lt;/tr&gt;
&lt;p&gt;&lt;!-- Q7 --&gt;&lt;/p&gt;
&lt;tr style="background-color: #f0b464; color: #000000;"&gt;
&lt;td&gt;7&lt;/td&gt;
&lt;td&gt;次の文の意味として正しいものを選びなさい。&lt;br /&gt;
&lt;code&gt;David doesn’t have to take the exam today.&lt;/code&gt;&lt;br /&gt;
A. デイビッドは今日試験を受けてはいけない。&lt;br /&gt;
B. デイビッドは今日試験を受けなければならない。&lt;br /&gt;
C. デイビッドは今日試験を受ける必要がない。&lt;br /&gt;
D. デイビッドは今日試験を受けるべきだ。&lt;/td&gt;
&lt;td&gt;&lt;button id="q7-btn"&gt;正解を見る&lt;/button&gt;&lt;/p&gt;
&lt;div id="q7" style="display: none;"&gt;正解：C&lt;/div&gt;
&lt;/td&gt;
&lt;/tr&gt;
&lt;p&gt;&lt;!-- Q8 --&gt;&lt;/p&gt;
&lt;tr style="background-color: #ffffff; color: #000000;"&gt;
&lt;td&gt;8&lt;/td&gt;
&lt;td&gt;次のうち、&lt;strong&gt;過去の義務&lt;/strong&gt;「〜しなければならなかった」を表している文はどれ？&lt;br /&gt;
A. I must go to bed early.&lt;br /&gt;
B. I have to go to bed early.&lt;br /&gt;
C. I had to go to bed early.&lt;br /&gt;
D. I don’t have to go to bed early.&lt;/td&gt;
&lt;td&gt;&lt;button id="q8-btn"&gt;正解を見る&lt;/button&gt;&lt;/p&gt;
&lt;div id="q8" style="display: none;"&gt;正解：C&lt;/div&gt;
&lt;/td&gt;
&lt;/tr&gt;
&lt;p&gt;&lt;!-- Q9 --&gt;&lt;/p&gt;
&lt;tr style="background-color: #f0b464; color: #000000;"&gt;
&lt;td&gt;9&lt;/td&gt;
&lt;td&gt;次のうち、&lt;strong&gt;「した方がよい」という助言&lt;/strong&gt;を表している文はどれ？&lt;br /&gt;
A. You must see a doctor.&lt;br /&gt;
B. You should see a doctor.&lt;br /&gt;
C. You have to see a doctor.&lt;br /&gt;
D. You will see a doctor.&lt;/td&gt;
&lt;td&gt;&lt;button id="q9-btn"&gt;正解を見る&lt;/button&gt;&lt;/p&gt;
&lt;div id="q9" style="display: none;"&gt;正解：B&lt;/div&gt;
&lt;/td&gt;
&lt;/tr&gt;
&lt;p&gt;&lt;!-- Q10 --&gt;&lt;/p&gt;
&lt;tr style="background-color: #ffffff; color: #000000;"&gt;
&lt;td&gt;10&lt;/td&gt;
&lt;td&gt;次の説明として正しいものを選びなさい。&lt;br /&gt;
A. &lt;code&gt;must&lt;/code&gt; と &lt;code&gt;should&lt;/code&gt; はどちらも「絶対〜しなければならない」という意味で同じ。&lt;br /&gt;
B. &lt;code&gt;have to&lt;/code&gt; の否定形は「〜してはいけない」という意味になる。&lt;br /&gt;
C. &lt;code&gt;Shall I ～ ?&lt;/code&gt; は「一緒に〜しませんか。」という誘いの表現。&lt;br /&gt;
D. &lt;code&gt;Shall we ～ ?&lt;/code&gt; は「一緒に〜しませんか。」という誘いの表現。&lt;/td&gt;
&lt;td&gt;&lt;button id="q10-btn"&gt;正解を見る&lt;/button&gt;&lt;/p&gt;
&lt;div id="q10" style="display: none;"&gt;正解：D&lt;/div&gt;
&lt;/td&gt;
&lt;/tr&gt;
&lt;/tbody&gt;
&lt;/table&gt;
&lt;p&gt;&lt;script&gt;
function showAnswer(id) {
  var ans = document.getElementById(id);
  var btn = document.getElementById(id + '-btn');
  if (ans) {
    ans.style.display = 'block';
  }
  if (btn) {
    btn.style.display = 'none';
  }
}
&lt;/script&gt;&lt;/p&gt;
------</t>
  </si>
  <si>
    <t>以下のページは不自然なワードを使用しています。
これらを適切に自然な言葉に置き換えて下さい。
なお、本文の装飾や構造は絶対に変えないでください。
【対象ページURL】
https://eigo-rewrite.com/column/stage2-lesson7-3/
【検出された不自然ワード】
（検出なし）
【本文】
------
&lt;p&gt;&lt;iframe title="YouTube video player" src="https://www.youtube.com/embed/UyA5D-9ZCyc" width="560" height="315" frameborder="0" allowfullscreen="allowfullscreen"&gt;&lt;span data-mce-type="bookmark" style="display: inline-block; width: 0px; overflow: hidden; line-height: 0;" class="mce_SELRES_start"&gt;﻿&lt;/span&gt;&lt;/iframe&gt;&lt;/p&gt;
&lt;p&gt;NEW TREASURE STAGE2 の文法事項・Lesson一覧の全体像は、&lt;strong&gt;&lt;a href="https://eigo-rewrite.com/column/hub_stage2/"&gt;NEW TREASURE STAGE2｜中2英文法 総括＋Lesson一覧（全体像はこちら）&lt;/a&gt;&lt;/strong&gt;で確認できます。&lt;br /&gt;
前回に引き続いて現在完了の使い方を学習していく事になります。&lt;br /&gt;
セクション3では、今度は継続用法という事で&lt;span style="color: #ff00ff;"&gt;「ずーっと何々しています」「ずっと何々な状態です」&lt;/span&gt;と言ったような形を見ていきます。&lt;br /&gt;
前回までと比べますと、まだイメージしやすい用法になりますので、二つの副詞語句の区別を中心に見ていく事にします。&lt;/p&gt;
&lt;p&gt;&lt;img decoding="async" fetchpriority="high" class="alignnone wp-image-710" src="https://eigo-rewrite.com/wp-content/uploads/2023/08/スライド用-8-300x169.jpg" alt="" width="559" height="315" srcset="https://eigo-rewrite.com/wp-content/uploads/2023/08/スライド用-8-300x169.jpg 300w, https://eigo-rewrite.com/wp-content/uploads/2023/08/スライド用-8-1024x576.jpg 1024w, https://eigo-rewrite.com/wp-content/uploads/2023/08/スライド用-8-768x432.jpg 768w, https://eigo-rewrite.com/wp-content/uploads/2023/08/スライド用-8-320x180.jpg 320w, https://eigo-rewrite.com/wp-content/uploads/2023/08/スライド用-8.jpg 1280w" sizes="(max-width: 559px) 100vw, 559px" /&gt;&lt;/p&gt;
&lt;p&gt;まずこちらです。&lt;br /&gt;
&amp;#8220;David has lived in&amp;#8221;&lt;br /&gt;
もちろんここだけだと意味が分かりません。&lt;br /&gt;
どんな用法か分かりません。&lt;br /&gt;
ずーっと読んでいくと最後に&amp;#8221;for two years&amp;#8221;というのがあります。&lt;br /&gt;
この&amp;#8221;for&amp;#8221;というのが、「何々の間」とか「一週間」とか「1ヶ月間」の&lt;span style="color: #0000ff;"&gt;「間」&lt;/span&gt;にあたります。&lt;br /&gt;
この&amp;#8221;for two years&amp;#8221;のこの&amp;#8221;for&amp;#8221;があると、「この人はずっと東京に住んでいるんだな」という事が分かるんです。&lt;br /&gt;
ですので、この文で言うと「デイビッドさんは2年間東京に住んでいます。」という事が分かります。&lt;br /&gt;
否定文だったり疑問文の作り方というのも、&lt;span style="color: #000000;"&gt;前回までのセクションが学習出来ていればそこまで苦ではない&lt;/span&gt;ので、こういった&lt;span style="color: #ff0000;"&gt;&lt;strong&gt;語句を覚える&lt;/strong&gt;&lt;/span&gt;というのがセクション3の重要な点になります。&lt;br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&lt;p&gt;次です。&lt;br /&gt;
&amp;#8220;He and I have known each other&amp;#8221;&lt;br /&gt;
&amp;#8220;each other&amp;#8221;は熟語で「お互い」という意味になっています。&lt;br /&gt;
なので、「彼と私はお互いを知っています」、つまり「お互いに知り合いです」といった意味になっています。&lt;br /&gt;
今度は、&amp;#8221;for&amp;#8221;ではなくて&amp;#8221;since&amp;#8221;という単語が使われています。&lt;br /&gt;
&amp;#8220;since&amp;#8221;というのは「いついつから」とか「いついつ以来」というのを表しまして、&lt;span style="color: #0000ff;"&gt;ある基準があってその基準点からずーっと&lt;/span&gt;、という様子を表します。&lt;br /&gt;
ですのでこの場合は、「彼と私は」&amp;#8221;since last year&amp;#8221;「去年から知り合いです」、「知り合いになって1年だ」とかそういう事を言いたい訳です。&lt;br /&gt;
訳す時は「去年からお互いを知っています。」、「あるいは去年から知り合いです。」という形で使いましょう。&lt;br /&gt;
そして次、否定分です。&lt;br /&gt;
ここは問題ないと思います。&lt;br /&gt;
&amp;#8220;have&amp;#8221;とか&amp;#8221;has&amp;#8221;に&amp;#8221;not&amp;#8221;を付けて&amp;#8221;David hasn’t his friends&amp;#8221;、ここまでだと意味が確定しないので、やはり&amp;#8221;for&amp;#8221;があります。&lt;br /&gt;
&amp;#8220;for a long time&amp;#8221;&lt;br /&gt;
&amp;#8220;long&amp;#8221;「長い」&amp;#8221;time&amp;#8221;「時間」ですから、「長い時間の間」、つまり「長い間」と言っていて、そうすると「デイビッドは長い間彼の友人」あるいは「友達に会っていません」「見かけていません」といった意味になっていきます。&lt;br /&gt;
&lt;span style="color: #ff6600;"&gt;疑問文の作り方も前回までのセクションと同じです。&lt;/span&gt;&lt;br /&gt;
&amp;#8220;Have&amp;#8221;という単語を前に出して、そうすると&amp;#8221;Have you been busy&amp;#8221;「忙しいんですか」と聞いていて、&amp;#8221;since you came here&amp;#8221;「あなたがここに来てから忙しいんですか？」というふうにやはり「何々から」という訳し方をしています。&lt;br /&gt;
このように&amp;#8221;for&amp;#8221;というのは2年間とか長い間というふうに期間の長さを表しますから、この&lt;span style="color: #ff6600;"&gt;&amp;#8220;for&amp;#8221;&lt;/span&gt;というのは&lt;span style="color: #ff6600;"&gt;前置詞扱い&lt;/span&gt;で、次にくる語句というのは&lt;span style="color: #ff6600;"&gt;基本的には名詞&lt;/span&gt;になります。&lt;br /&gt;
&amp;#8220;since&amp;#8221;の方は、こちらですと&amp;#8221;since last year&amp;#8221;、&amp;#8221;since&amp;#8221;のあとが&amp;#8221;last year&amp;#8221;だけになっていますので、この&amp;#8221;since&amp;#8221;は前置詞で使っています。&lt;br /&gt;
一方で、こちらは&amp;#8221;since&amp;#8221;のあとが&amp;#8221;you came here&amp;#8221;です。&lt;br /&gt;
主語、動詞がある文の形になっていますから、この&lt;span style="color: #ff6600;"&gt;&amp;#8220;since&amp;#8221;&lt;/span&gt;というのは&lt;span style="color: #ff6600;"&gt;接続詞&lt;/span&gt;として使っている訳です。&lt;br /&gt;
&amp;#8220;for&amp;#8221;の方は期間の長さだけなので「前置詞 + 名詞」、&amp;#8221;since&amp;#8221;の方は「いつから」を表すので、&lt;strong&gt;「前置詞 + その基準を表す名詞」&lt;/strong&gt;、あるいは「あなたがここに来た時」というふうに主語と動詞を含めて&lt;strong&gt;「接続詞 + 主語 動詞」&lt;/strong&gt;という二つの使い方があるという事に注意して下さい。&lt;br /&gt;
最初のうちはこの訳を見て「何々間」とか「いついつから」という形で&amp;#8221;for&amp;#8221;と&amp;#8221;since&amp;#8221;を区別していきましょう。&lt;/p&gt;
&lt;p&gt;それでは継続用法の今度は、「どれぐらい」あるいは「どれぐらいの間」、その時間を聞く、期間を聞くというような疑問文を見ていきます。&lt;/p&gt;
&lt;p&gt;&lt;img decoding="async" class="alignnone wp-image-711" src="https://eigo-rewrite.com/wp-content/uploads/2023/08/スライド用2-6-300x169.jpg" alt="" width="719" height="405" srcset="https://eigo-rewrite.com/wp-content/uploads/2023/08/スライド用2-6-300x169.jpg 300w, https://eigo-rewrite.com/wp-content/uploads/2023/08/スライド用2-6-1024x576.jpg 1024w, https://eigo-rewrite.com/wp-content/uploads/2023/08/スライド用2-6-768x432.jpg 768w, https://eigo-rewrite.com/wp-content/uploads/2023/08/スライド用2-6-320x180.jpg 320w, https://eigo-rewrite.com/wp-content/uploads/2023/08/スライド用2-6.jpg 1280w" sizes="(max-width: 719px) 100vw, 719px" /&gt;&lt;/p&gt;
&lt;p&gt;この時使う疑問詞というのがこちらの&lt;span style="color: #ff6600;"&gt;&amp;#8220;How long&amp;#8221;&lt;/span&gt;です。&lt;br /&gt;
&amp;#8220;long&amp;#8221;は時間の長さを表しますので、「あなたはどれぐらい長い間この町に住んでいますか？」というふうな意味になっています。&lt;br /&gt;
このように&amp;#8221;How long&amp;#8221;があると、基本的には継続用法で「どれぐらいずっと何々しているんですか？」といった意味になります。&lt;br /&gt;
答え方というのも、この&amp;#8221;have you lived&amp;#8221;に合わせて&amp;#8221;I have lived her&amp;#8221;となります。&lt;br /&gt;
まあ、&amp;#8221;in this city&amp;#8221;「この街に」というのが「ここに」に変わっているぐらいで、あとは先ほど出てきた&amp;#8221;for two years&amp;#8221;「2年間」「2年の間」というふうに、普通の継続用法の形で答えていきます。&lt;br /&gt;
一点注意ですが、基本的に現在完了というのは&lt;span style="color: #ff0000;"&gt;過去から今この瞬間まで続いている状態&lt;/span&gt;を表します。&lt;br /&gt;
なので、そうするとここに挙げたような過去を示す語句、つまり「先週」「last なんとか」だったりとか「3日前」「何とか ago」といった語句というのは、この時にやりましたという意味合いになりますから、基本的にこの「last なんとか」「なんとか ago」あるいは&amp;#8221;yesterday&amp;#8221;のような語句というのは&lt;span style="color: #ff0000;"&gt;過去形と一緒にしか使えない&lt;/span&gt;んです。&lt;br /&gt;
過去形がここを示していると、時制、表している時間が異なってしまうので、この現在完了とこういった過去を示す語句は基本的には一緒に使う事は出来ません。&lt;br /&gt;
例えばこの×の文のように、&amp;#8221;My brother has lived last year.&amp;#8221;というような形は使えないんです。&lt;br /&gt;
これがいくら日本語で、「去年住んでいた事があった。」と言えそうだとしても、英語で&amp;#8221;has lived&amp;#8221;と言ったら過去から今までになってしまう訳ですから、そうすると過去から今までを表す現在完了と、過去だけを表す&amp;#8221;last year&amp;#8221;は同時に使えないという事になります。&lt;br /&gt;
ただ、こちらに書いた通り&lt;strong&gt;&amp;#8220;since&amp;#8221;を付ければ現在完了で使う事は出来ます&lt;/strong&gt;から、これで言うと「私の兄」あるいは「弟はずっと住んでいます」と&amp;#8221;since last year&amp;#8221;と「去年から」というふうにこの&amp;#8221;since&amp;#8221;を使うと一緒に使う事は出来ます。&lt;br /&gt;
ただ&amp;#8221;last year&amp;#8221;とか&amp;#8221;last week&amp;#8221;とか&amp;#8221;three days ago&amp;#8221;のような過去を表す語句というのは、それ単体と現在完了は一緒に使ってはいけないという所け注意をして下さい。&lt;br /&gt;
それではセクション3に関しては以上となります。&lt;/p&gt;
&lt;table style="width: 100%; border-collapse: collapse;"&gt;
&lt;tbody&gt;
&lt;tr style="background: #DD8500; color: white;"&gt;
&lt;th&gt;ポイント&lt;/th&gt;
&lt;/tr&gt;
&lt;tr style="background: #F0B464; color: black;"&gt;
&lt;td&gt;
&lt;ul&gt;
&lt;li&gt;現在完了の継続用法は「ずっと〜している」「ずっと〜な状態だ」を表す。&lt;/li&gt;
&lt;li&gt;&lt;strong&gt;for ＋ 期間&lt;/strong&gt;：「2年間」「長い間」など“どれくらい続いているか”を示す前置詞。&lt;/li&gt;
&lt;li&gt;&lt;strong&gt;since ＋ 基準の時点&lt;/strong&gt;：「去年から」「〜して以来」など“いつから続いているか”を示す。&lt;/li&gt;
&lt;li&gt;&lt;strong&gt;since&lt;/strong&gt; は「前置詞（since last year）」にも「接続詞（since you came here）」にもなる。&lt;/li&gt;
&lt;li&gt;&lt;strong&gt;How long&lt;/strong&gt; は「どれくらい長い間〜していますか？」と継続期間を尋ねる。&lt;/li&gt;
&lt;li&gt;肯定文：have/has ＋ 過去分詞&lt;/li&gt;
&lt;li&gt;否定文：have/has＋not ＋ 過去分詞&lt;/li&gt;
&lt;li&gt;疑問文：Have/Has ＋ 主語 ＋ 過去分詞…？&lt;/li&gt;
&lt;li&gt;&lt;strong&gt;last year / ago / yesterday&lt;/strong&gt; など“過去を表す語”は現在完了と一緒に使えない。&lt;/li&gt;
&lt;li&gt;ただし &lt;strong&gt;since last year&lt;/strong&gt; のように「since＋過去語句」ならOK。&lt;/li&gt;
&lt;/ul&gt;
&lt;/td&gt;
&lt;/tr&gt;
&lt;/tbody&gt;
&lt;/table&gt;
&lt;style&gt; .quiz-table th { background:#DD8500; color:white; padding:8px; } .quiz-table td { padding:8px; color:black; } .answer{ display:none; font-weight:bold; color:#d40000; } button.show-answer{ background:#DD8500; color:white; padding:6px 10px; border:none; cursor:pointer; } &lt;/style&gt;
&lt;p&gt;&lt;script&gt; function showAnswer(id, btn){ document.getElementById(id).style.display = "block"; btn.style.display = "none"; } &lt;/script&gt;&lt;/p&gt;
&lt;table class="quiz-table" style="width: 100%; border-collapse: collapse;"&gt;&lt;!-- Q1 --&gt;&lt;/p&gt;
&lt;tbody&gt;
&lt;tr style="background: #DD8500; color: white;"&gt;
&lt;th&gt;Q1&lt;/th&gt;
&lt;/tr&gt;
&lt;tr style="background: #F0B464;"&gt;
&lt;td&gt;「for」が表すのはどれ？&lt;br /&gt;
A: 基準の時点　/ B: 過去　/ C: 期間の長さ　/ D: 場所&lt;/p&gt;
&lt;p&gt;&lt;button class="show-answer"&gt;正解を見る&lt;/button&gt;&lt;/p&gt;
&lt;div id="a1" class="answer"&gt;正解：C&lt;/div&gt;
&lt;/td&gt;
&lt;/tr&gt;
&lt;p&gt;&lt;!-- Q2 --&gt;&lt;/p&gt;
&lt;tr style="background: white;"&gt;
&lt;th style="background: #DD8500; color: white;"&gt;Q2&lt;/th&gt;
&lt;/tr&gt;
&lt;tr style="background: white;"&gt;
&lt;td&gt;&amp;#8220;since last year&amp;#8221; の &amp;#8220;since&amp;#8221; は何として使われている？&lt;br /&gt;
A: 動詞　/ B: 前置詞　/ C: 副詞　/ D: 接続詞&lt;/p&gt;
&lt;p&gt;&lt;button class="show-answer"&gt;正解を見る&lt;/button&gt;&lt;/p&gt;
&lt;div id="a2" class="answer"&gt;正解：B&lt;/div&gt;
&lt;/td&gt;
&lt;/tr&gt;
&lt;p&gt;&lt;!-- Q3 --&gt;&lt;/p&gt;
&lt;tr style="background: #F0B464;"&gt;
&lt;th style="background: #DD8500; color: white;"&gt;Q3&lt;/th&gt;
&lt;/tr&gt;
&lt;tr style="background: #F0B464;"&gt;
&lt;td&gt;&amp;#8220;since you came here&amp;#8221; の &amp;#8220;since&amp;#8221; は？&lt;br /&gt;
A: 前置詞　/ B: 名詞　/ C: 接続詞　/ D: 助動詞&lt;/p&gt;
&lt;p&gt;&lt;button class="show-answer"&gt;正解を見る&lt;/button&gt;&lt;/p&gt;
&lt;div id="a3" class="answer"&gt;正解：C&lt;/div&gt;
&lt;/td&gt;
&lt;/tr&gt;
&lt;p&gt;&lt;!-- Q4 --&gt;&lt;/p&gt;
&lt;tr style="background: white;"&gt;
&lt;th style="background: #DD8500; color: white;"&gt;Q4&lt;/th&gt;
&lt;/tr&gt;
&lt;tr style="background: white;"&gt;
&lt;td&gt;「どれくらいの間〜しているのですか？」と聞く疑問詞は？&lt;br /&gt;
A: How soon　/ B: How long　/ C: How often　/ D: How far&lt;/p&gt;
&lt;p&gt;&lt;button class="show-answer"&gt;正解を見る&lt;/button&gt;&lt;/p&gt;
&lt;div id="a4" class="answer"&gt;正解：B&lt;/div&gt;
&lt;/td&gt;
&lt;/tr&gt;
&lt;p&gt;&lt;!-- Q5 --&gt;&lt;/p&gt;
&lt;tr style="background: #F0B464;"&gt;
&lt;th style="background: #DD8500; color: white;"&gt;Q5&lt;/th&gt;
&lt;/tr&gt;
&lt;tr style="background: #F0B464;"&gt;
&lt;td&gt;現在完了（継続用法）の基本イメージは？&lt;br /&gt;
A: 未来から今まで&lt;br /&gt;
B: 過去の一点だけ&lt;br /&gt;
C: 過去から今までずっと続いている&lt;br /&gt;
D: 今だけの話&lt;/p&gt;
&lt;p&gt;&lt;button class="show-answer"&gt;正解を見る&lt;/button&gt;&lt;/p&gt;
&lt;div id="a5" class="answer"&gt;正解：C&lt;/div&gt;
&lt;/td&gt;
&lt;/tr&gt;
&lt;p&gt;&lt;!-- Q6 --&gt;&lt;/p&gt;
&lt;tr style="background: white;"&gt;
&lt;th style="background: #DD8500; color: white;"&gt;Q6&lt;/th&gt;
&lt;/tr&gt;
&lt;tr style="background: white;"&gt;
&lt;td&gt;次のうち現在完了と一緒に使えない語句はどれ？&lt;br /&gt;
A: since 2020　/ B: for five years　/ C: last year　/ D: since yesterday&lt;/p&gt;
&lt;p&gt;&lt;button class="show-answer"&gt;正解を見る&lt;/button&gt;&lt;/p&gt;
&lt;div id="a6" class="answer"&gt;正解：C&lt;/div&gt;
&lt;/td&gt;
&lt;/tr&gt;
&lt;p&gt;&lt;!-- Q7 --&gt;&lt;/p&gt;
&lt;tr style="background: #F0B464;"&gt;
&lt;th style="background: #DD8500; color: white;"&gt;Q7&lt;/th&gt;
&lt;/tr&gt;
&lt;tr style="background: #F0B464;"&gt;
&lt;td&gt;&amp;#8220;He has lived in Tokyo for two years.&amp;#8221; の意味は？&lt;br /&gt;
A: 2年間前東京に住んでいた&lt;br /&gt;
B: 2年間ずっと東京に住んでいる&lt;br /&gt;
C: 昨日東京に住み始めた&lt;br /&gt;
D: もう東京に住んでいない&lt;/p&gt;
&lt;p&gt;&lt;button class="show-answer"&gt;正解を見る&lt;/button&gt;&lt;/p&gt;
&lt;div id="a7" class="answer"&gt;正解：B&lt;/div&gt;
&lt;/td&gt;
&lt;/tr&gt;
&lt;p&gt;&lt;!-- Q8 --&gt;&lt;/p&gt;
&lt;tr style="background: white;"&gt;
&lt;th style="background: #DD8500; color: white;"&gt;Q8&lt;/th&gt;
&lt;/tr&gt;
&lt;tr style="background: white;"&gt;
&lt;td&gt;&amp;#8220;each other&amp;#8221; の意味は？&lt;br /&gt;
A: 一緒に　/ B: 時々　/ C: お互い　/ D: それぞれの&lt;/p&gt;
&lt;p&gt;&lt;button class="show-answer"&gt;正解を見る&lt;/button&gt;&lt;/p&gt;
&lt;div id="a8" class="answer"&gt;正解：C&lt;/div&gt;
&lt;/td&gt;
&lt;/tr&gt;
&lt;p&gt;&lt;!-- Q9 --&gt;&lt;/p&gt;
&lt;tr style="background: #F0B464;"&gt;
&lt;th style="background: #DD8500; color: white;"&gt;Q9&lt;/th&gt;
&lt;/tr&gt;
&lt;tr style="background: #F0B464;"&gt;
&lt;td&gt;否定文にするときの形は？&lt;br /&gt;
A: have＋動詞ing&lt;br /&gt;
B: have＋not＋過去分詞&lt;br /&gt;
C: do＋not＋動詞の原形&lt;br /&gt;
D: be＋not＋動詞の原形&lt;/p&gt;
&lt;p&gt;&lt;button class="show-answer"&gt;正解を見る&lt;/button&gt;&lt;/p&gt;
&lt;div id="a9" class="answer"&gt;正解：B&lt;/div&gt;
&lt;/td&gt;
&lt;/tr&gt;
&lt;p&gt;&lt;!-- Q10 --&gt;&lt;/p&gt;
&lt;tr style="background: white;"&gt;
&lt;th style="background: #DD8500; color: white;"&gt;Q10&lt;/th&gt;
&lt;/tr&gt;
&lt;tr style="background: white;"&gt;
&lt;td&gt;現在完了の疑問文の語順で正しいのは？&lt;br /&gt;
A: 主語 → Have/Has → 過去分詞&lt;br /&gt;
B: 過去分詞 → 主語 → Have/Has&lt;br /&gt;
C: Have/Has → 主語 → 過去分詞&lt;br /&gt;
D: 主語 → 過去分詞 → Have/Has&lt;/p&gt;
&lt;p&gt;&lt;button class="show-answer"&gt;正解を見る&lt;/button&gt;&lt;/p&gt;
&lt;div id="a10" class="answer"&gt;正解：C&lt;/div&gt;
&lt;/td&gt;
&lt;/tr&gt;
&lt;/tbody&gt;
&lt;/table&gt;
&lt;p&gt;&lt;!-- 音読リスニング講座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t>
  </si>
  <si>
    <t>以下のページは不自然なワードを使用しています。
これらを適切に自然な言葉に置き換えて下さい。
なお、本文の装飾や構造は絶対に変えないでください。
【対象ページURL】
https://eigo-rewrite.com/column/stage2-lesson7-4/
【検出された不自然ワード】
（検出なし）
【本文】
------
&lt;p&gt;&lt;iframe title="YouTube video player" src="https://www.youtube.com/embed/3I6yG0j_rtM" width="560" height="315" frameborder="0" allowfullscreen="allowfullscreen"&gt;&lt;/iframe&gt;&lt;/p&gt;
&lt;p&gt;NEW TREASURE STAGE2 の文法事項・Lesson一覧の全体像は、&lt;strong&gt;&lt;a href="https://eigo-rewrite.com/column/hub_stage2/"&gt;NEW TREASURE STAGE2｜中2英文法 総括＋Lesson一覧（全体像はこちら）&lt;/a&gt;&lt;/strong&gt;で確認できます。&lt;br /&gt;
前回までで現在完了形というものの基本的な形は学習しました。&lt;br /&gt;
今回のセクションでは、現在完了で且つ進行形、&lt;span style="color: #0000ff;"&gt;現在完了進行形&lt;/span&gt;といったものを見ていきます。&lt;br /&gt;
ちょっと言葉だけ聞くと難しそうになるんですが、&lt;strong&gt;一種の継続用法&lt;/strong&gt;だと思って下さい。&lt;/p&gt;
&lt;p&gt;&lt;img decoding="async" fetchpriority="high" class="alignnone wp-image-715" src="https://eigo-rewrite.com/wp-content/uploads/2023/08/スライド用-9-300x169.jpg" alt="" width="467" height="263" srcset="https://eigo-rewrite.com/wp-content/uploads/2023/08/スライド用-9-300x169.jpg 300w, https://eigo-rewrite.com/wp-content/uploads/2023/08/スライド用-9-1024x576.jpg 1024w, https://eigo-rewrite.com/wp-content/uploads/2023/08/スライド用-9-768x432.jpg 768w, https://eigo-rewrite.com/wp-content/uploads/2023/08/スライド用-9-320x180.jpg 320w, https://eigo-rewrite.com/wp-content/uploads/2023/08/スライド用-9.jpg 1280w" sizes="(max-width: 467px) 100vw, 467px" /&gt;&lt;/p&gt;
&lt;p&gt;こちらの訳を見てみますと、「ずっと何々している」と書かれています。&lt;br /&gt;
これは前回のセクション3、現在完了の継続用法と訳としては大体同じです。&lt;br /&gt;
ただ、前回見たセクション3の継続用法というのは、主にある状態が続いているといった様子を表していました。&lt;br /&gt;
この現在完了進行形というのは、&lt;span style="color: #ff0000;"&gt;ある動作をずーっと行っている&lt;/span&gt;というような意味合いなんです。&lt;br /&gt;
ですので、今回出てくる&lt;span style="color: #ff0000;"&gt;&amp;#8220;make&amp;#8221;&lt;/span&gt;とか&lt;span style="color: #ff0000;"&gt;&amp;#8220;surf&amp;#8221;&lt;/span&gt;とかあるいは&lt;span style="color: #ff0000;"&gt;&amp;#8220;wait&amp;#8221;&lt;/span&gt;、これらは全部&lt;strong&gt;動作を表わす動詞&lt;/strong&gt;となります。&lt;br /&gt;
この動作を表わすとか状態を表すというのは後半のパートで説明しますので、そちらがよく分からないという方はそちらを見て下さい。&lt;br /&gt;
動作を表わす動詞と状態を表わす動詞では大体区別出来ているという方はそのまま聞いていきましょう。&lt;br /&gt;
まず形からです。&lt;br /&gt;
こちら&amp;#8221;have&amp;#8221;があります。&lt;br /&gt;
現在完了ですから、まずここの部分で&amp;#8221;have been&amp;#8221;「have + 過去分詞」で現在完了を作っています。&lt;br /&gt;
今度はこちらの後半で、ここが「be動詞 + ing」になっていますから、ここの部分で進行形を作っているんです。&lt;br /&gt;
なので、現在完了進行形と言われたら基本的な形は&lt;span style="color: #ff6600;"&gt;「have been ing」&lt;/span&gt;といった形になります。&lt;br /&gt;
これで、&lt;span style="color: #ff6600;"&gt;「ずーっとこの動作を続けている」&lt;/span&gt;という意味になります。&lt;/p&gt;
&lt;p&gt;これで言いますと、&amp;#8221;I have been making a poster&amp;#8221;「私はずーっとポスター書いています」、&amp;#8221;since this morning&amp;#8221;「今朝から」となります。&lt;br /&gt;
先ほど言ったように継続用法に近いですから、継続用法で使っていた&amp;#8221;since&amp;#8221;とか&amp;#8221;for&amp;#8221;という単語はそのまま使う事が出来ます。&lt;br /&gt;
そうしますとこちらで「今朝からずーっとポスターを作っているんですよ。」というような意味が出来ます。&lt;br /&gt;
また、こちら&amp;#8221;Ken has been surfing the internet for an hour.&amp;#8221;、ここでも「have been ing」という形になっていまして、&amp;#8221;surfing the internet&amp;#8221;「ネットサーフィンしている」というような意味になっています。&lt;br /&gt;
要するに、「ケンは」&amp;#8221;for an hour&amp;#8221;「1時間ずっとインターネットをやっています」、まあ「ネットを見ています」というような意味になっています。&lt;br /&gt;
このように、「have been ing」という形が作れれば、一旦このセクションというのは完了になります。&lt;/p&gt;
&lt;p&gt;答え方に関して見ていくと、&amp;#8221;How long&amp;#8221;こちらは疑問文があって「どれぐらいの間」&amp;#8221;have you been waiting for her&amp;#8221;「彼女を待っているんですか」となっていまして、その答え方として&amp;#8221;For about forty minutes.&amp;#8221;「40分ですよ。」となります。&lt;br /&gt;
ここでもちろん&amp;#8221;I have been waiting&amp;#8221;と書いてもいいですが、ちょっと&lt;span style="color: #0000ff;"&gt;重複する単語が多く&lt;/span&gt;なっちゃいますので、この程度に留めておいて良いかと思います。&lt;/p&gt;
&lt;p&gt;&lt;img decoding="async" class="alignnone wp-image-716" src="https://eigo-rewrite.com/wp-content/uploads/2023/08/スライド用2-7-300x169.jpg" alt="" width="648" height="365" srcset="https://eigo-rewrite.com/wp-content/uploads/2023/08/スライド用2-7-300x169.jpg 300w, https://eigo-rewrite.com/wp-content/uploads/2023/08/スライド用2-7-1024x576.jpg 1024w, https://eigo-rewrite.com/wp-content/uploads/2023/08/スライド用2-7-768x432.jpg 768w, https://eigo-rewrite.com/wp-content/uploads/2023/08/スライド用2-7-320x180.jpg 320w, https://eigo-rewrite.com/wp-content/uploads/2023/08/スライド用2-7.jpg 1280w" sizes="(max-width: 648px) 100vw, 648px" /&gt;&lt;/p&gt;
&lt;p&gt;そしてこちらが先ほど言った動作を表わす動詞と状態を表わす動詞です。&lt;br /&gt;
動作と状態というのは何なんだという所ですが、動作というのは基本的にはその瞬間にやるとか、あるいは自分の意志で止められるというような、いわゆる一般的な動作を表わしています。&lt;br /&gt;
逆にこの状態というのは、基本的には一定期間続くような様子とか状態を表します。&lt;br /&gt;
例えばですが、be動詞です。&lt;br /&gt;
&amp;#8220;I am a student.&amp;#8221;&lt;br /&gt;
「私は生徒です。」&lt;br /&gt;
その生徒であるという状態というのは一定期間続く訳ですから、これは&lt;span style="color: #ff00ff;"&gt;&amp;#8220;I am a student.&amp;#8221;のbe動詞は状態動詞&lt;/span&gt;と言う事が出来ます。&lt;br /&gt;
逆に先ほど出てきた&amp;#8221;make&amp;#8221;というのは、「作る」といったら&lt;span style="color: #ff00ff;"&gt;自分の意志で止めたりとかその瞬間に行う事なので、動作動詞&lt;/span&gt;と言います。&lt;br /&gt;
実はこれは中学校1年生の進行形の際、現在進行形の際に学習している事です。&lt;br /&gt;
進行形というのは、基本的に動作動詞でしか作る事が出来ません。&lt;br /&gt;
状態動詞で使う事は出来ませんので、そうするとこちらのように&amp;#8221;We have been knowing&amp;#8221;と書きました。&lt;br /&gt;
こちらの&amp;#8221;know&amp;#8221;は「知る」ではなくて「知っている」です。&lt;br /&gt;
「知っている」というのはもちろん一定期間続きます。&lt;br /&gt;
例えば、「私はあなたの名前を知っています。と言ったら、それは瞬間的なものではなくて一定期間記憶というものが続く訳ですから、これは状態動詞になります。&lt;br /&gt;
そうすると、状態動詞というのは進行形にする事が出来ません。&lt;br /&gt;
したがってこの文、&amp;#8221;have been knowing&amp;#8221;というのはこれは×です、となります。&lt;br /&gt;
ここが違う訳です。&lt;br /&gt;
なので、状態動詞に関しては基本的に現在完了の継続用法をそのまま使って、「have + 過去分詞」があって、あとは期間を表わす語句を入れます。&lt;br /&gt;
このような形で書いていって下さい。&lt;br /&gt;
現在完了進行形はちょっと特殊というか、あまり他の単元に登場したりする事は少ないですから、一旦「have been ing」という形を覚えておいて、これはどうやら動作を表わす動詞、進行形に出来る動詞しか使えないんだなという認識で進めていって下さい。&lt;br /&gt;
それではセクション4に関しては以上となります。&lt;/p&gt;
&lt;style&gt;
.lesson-table {&lt;br /&gt;  border-collapse: collapse;&lt;br /&gt;  width: 100%;&lt;br /&gt;}&lt;br /&gt;.lesson-table th,&lt;br /&gt;.lesson-table td {&lt;br /&gt;  border: 1px solid #ccc;&lt;br /&gt;  padding: 8px;&lt;br /&gt;}&lt;br /&gt;.lesson-table th {&lt;br /&gt;  background-color: #DD8500;&lt;br /&gt;  color: #ffffff;&lt;br /&gt;  text-align: left;&lt;br /&gt;}&lt;br /&gt;.lesson-table tbody tr:nth-child(odd) td {&lt;br /&gt;  background-color: #ffffff;&lt;br /&gt;  color: #000000;&lt;br /&gt;}&lt;br /&gt;.lesson-table tbody tr:nth-child(even) td {&lt;br /&gt;  background-color: #F0B464;&lt;br /&gt;  color: #000000;&lt;br /&gt;}&lt;br /&gt;.lesson-table button {&lt;br /&gt;  margin-top: 6px;&lt;br /&gt;}&lt;br /&gt;&lt;/style&gt;
&lt;h2&gt;Lesson7 セクション4：現在完了進行形 まとめ&lt;/h2&gt;
&lt;table class="lesson-table"&gt;
&lt;thead&gt;
&lt;tr&gt;
&lt;th&gt;ポイント&lt;/th&gt;
&lt;/tr&gt;
&lt;/thead&gt;
&lt;tbody&gt;
&lt;tr&gt;
&lt;td&gt;
&lt;ul&gt;
&lt;li&gt;現在完了進行形の形は &lt;strong&gt;have / has been + 動詞の ing形&lt;/strong&gt;。&lt;/li&gt;
&lt;li&gt;意味は主に「（ある時点から）ずっと〜している」「ずっと〜し続けている」という&lt;strong&gt;動作の継続&lt;/strong&gt;を表す。&lt;/li&gt;
&lt;li&gt;継続用法と同じく，&lt;strong&gt;since（〜から）&lt;/strong&gt; や &lt;strong&gt;for（〜の間）&lt;/strong&gt; と一緒に使われることが多い。&lt;br /&gt;
例）I have been making a poster &lt;strong&gt;since this morning&lt;/strong&gt;．&lt;/li&gt;
&lt;li&gt;使えるのは「動作」を表す動詞：&lt;strong&gt;make, surf, wait&lt;/strong&gt; など。&lt;/li&gt;
&lt;li&gt;&lt;strong&gt;状態動詞&lt;/strong&gt;（be, know など）は進行形にできないので，&lt;br /&gt;
✕ We have been knowing each other for a long time. ではなく，&lt;br /&gt;
○ We have known each other for a long time. とする。&lt;/li&gt;
&lt;li&gt;疑問文は &lt;strong&gt;How long have you been 〜 ?&lt;/strong&gt; で「どれくらいの間〜していますか」とたずねる。&lt;/li&gt;
&lt;li&gt;答えは期間だけで返すことも多い：&lt;br /&gt;
Q：How long have you been waiting for her?&lt;br /&gt;
A：For about forty minutes.&lt;/li&gt;
&lt;li&gt;「現在完了進行形」＝現在完了（have been）＋進行形（be動詞＋ing）が合体したもの，というイメージをもつ。&lt;/li&gt;
&lt;/ul&gt;
&lt;/td&gt;
&lt;/tr&gt;
&lt;/tbody&gt;
&lt;/table&gt;
&lt;h2&gt;Lesson7 セクション4：確認クイズ（10問）&lt;/h2&gt;
&lt;table class="lesson-table"&gt;
&lt;thead&gt;
&lt;tr&gt;
&lt;th style="width: 5%;"&gt;No.&lt;/th&gt;
&lt;th&gt;問題（A〜D から 1つ選びなさい）&lt;/th&gt;
&lt;/tr&gt;
&lt;/thead&gt;
&lt;tbody&gt;&lt;!-- Q1 --&gt;&lt;/p&gt;
&lt;tr&gt;
&lt;td&gt;1&lt;/td&gt;
&lt;td&gt;「私は今朝からずっとポスターを作っています。」として，現在完了進行形の形として最も適切なのはどれ？&lt;/p&gt;
&lt;p&gt;A. I have made a poster since this morning.&lt;/p&gt;
&lt;p&gt;B. I have been making a poster since this morning.&lt;/p&gt;
&lt;p&gt;C. I am making a poster since this morning.&lt;/p&gt;
&lt;p&gt;D. I was making a poster since this morning.&lt;/p&gt;
&lt;p&gt;&lt;button&gt;正解を見る&lt;/button&gt;&lt;/p&gt;
&lt;div id="q1" style="display: none;"&gt;正解：&lt;strong&gt;B&lt;/strong&gt;&lt;/div&gt;
&lt;/td&gt;
&lt;/tr&gt;
&lt;p&gt;&lt;!-- Q2 --&gt;&lt;/p&gt;
&lt;tr&gt;
&lt;td&gt;2&lt;/td&gt;
&lt;td&gt;「現在完了進行形」の基本形として正しいものはどれ？&lt;/p&gt;
&lt;p&gt;A. have + 過去分詞&lt;/p&gt;
&lt;p&gt;B. be + 動詞の ing形&lt;/p&gt;
&lt;p&gt;C. have / has been + 動詞の ing形&lt;/p&gt;
&lt;p&gt;D. had been + 動詞の ing形&lt;/p&gt;
&lt;p&gt;&lt;button&gt;正解を見る&lt;/button&gt;&lt;/p&gt;
&lt;div id="q2" style="display: none;"&gt;正解：&lt;strong&gt;C&lt;/strong&gt;&lt;/div&gt;
&lt;/td&gt;
&lt;/tr&gt;
&lt;p&gt;&lt;!-- Q3 --&gt;&lt;/p&gt;
&lt;tr&gt;
&lt;td&gt;3&lt;/td&gt;
&lt;td&gt;現在完了進行形が表すイメージとして最も近いものはどれ？&lt;/p&gt;
&lt;p&gt;A. 〜したことがある（経験）&lt;/p&gt;
&lt;p&gt;B. ずっと〜している（動作の継続）&lt;/p&gt;
&lt;p&gt;C. ちょうど〜したところだ（完了）&lt;/p&gt;
&lt;p&gt;D. もう〜してしまった（結果）&lt;/p&gt;
&lt;p&gt;&lt;button&gt;正解を見る&lt;/button&gt;&lt;/p&gt;
&lt;div id="q3" style="display: none;"&gt;正解：&lt;strong&gt;B&lt;/strong&gt;&lt;/div&gt;
&lt;/td&gt;
&lt;/tr&gt;
&lt;p&gt;&lt;!-- Q4 --&gt;&lt;/p&gt;
&lt;tr&gt;
&lt;td&gt;4&lt;/td&gt;
&lt;td&gt;次のうち，現在完了進行形にしにくい（進行形にしない）&lt;strong&gt;状態動詞&lt;/strong&gt;はどれ？&lt;/p&gt;
&lt;p&gt;A. wait&lt;/p&gt;
&lt;p&gt;B. surf&lt;/p&gt;
&lt;p&gt;C. make&lt;/p&gt;
&lt;p&gt;D. know&lt;/p&gt;
&lt;p&gt;&lt;button&gt;正解を見る&lt;/button&gt;&lt;/p&gt;
&lt;div id="q4" style="display: none;"&gt;正解：&lt;strong&gt;D&lt;/strong&gt;&lt;/div&gt;
&lt;/td&gt;
&lt;/tr&gt;
&lt;p&gt;&lt;!-- Q5 --&gt;&lt;/p&gt;
&lt;tr&gt;
&lt;td&gt;5&lt;/td&gt;
&lt;td&gt;次の文の誤りを直したときに正しい文になるものはどれ？&lt;br /&gt;
✕ We have been knowing each other for ten years.A. We have been known each other for ten years.B. We have known each other for ten years.C. We knew each other for ten years.&lt;/p&gt;
&lt;p&gt;D. We are knowing each other for ten years.&lt;/p&gt;
&lt;p&gt;&lt;button&gt;正解を見る&lt;/button&gt;&lt;/p&gt;
&lt;div id="q5" style="display: none;"&gt;正解：&lt;strong&gt;B&lt;/strong&gt;&lt;/div&gt;
&lt;/td&gt;
&lt;/tr&gt;
&lt;p&gt;&lt;!-- Q6 --&gt;&lt;/p&gt;
&lt;tr&gt;
&lt;td&gt;6&lt;/td&gt;
&lt;td&gt;「ケンは1時間ずっとネットサーフィンをしています。」として最も適切な英文はどれ？&lt;/p&gt;
&lt;p&gt;A. Ken has surfed the Internet for an hour.&lt;/p&gt;
&lt;p&gt;B. Ken has been surfing the Internet for an hour.&lt;/p&gt;
&lt;p&gt;C. Ken is surfing the Internet for an hour.&lt;/p&gt;
&lt;p&gt;D. Ken surfed the Internet for an hour now.&lt;/p&gt;
&lt;p&gt;&lt;button&gt;正解を見る&lt;/button&gt;&lt;/p&gt;
&lt;div id="q6" style="display: none;"&gt;正解：&lt;strong&gt;B&lt;/strong&gt;&lt;/div&gt;
&lt;/td&gt;
&lt;/tr&gt;
&lt;p&gt;&lt;!-- Q7 --&gt;&lt;/p&gt;
&lt;tr&gt;
&lt;td&gt;7&lt;/td&gt;
&lt;td&gt;「どれくらいの間〜していますか」とたずねるときに使う表現として適切なのはどれ？&lt;/p&gt;
&lt;p&gt;A. How many have you been 〜 ?&lt;/p&gt;
&lt;p&gt;B. How long have you been 〜 ?&lt;/p&gt;
&lt;p&gt;C. How often have you been 〜 ?&lt;/p&gt;
&lt;p&gt;D. When have you been 〜 ?&lt;/p&gt;
&lt;p&gt;&lt;button&gt;正解を見る&lt;/button&gt;&lt;/p&gt;
&lt;div id="q7" style="display: none;"&gt;正解：&lt;strong&gt;B&lt;/strong&gt;&lt;/div&gt;
&lt;/td&gt;
&lt;/tr&gt;
&lt;p&gt;&lt;!-- Q8 --&gt;&lt;/p&gt;
&lt;tr&gt;
&lt;td&gt;8&lt;/td&gt;
&lt;td&gt;空所に入る語の組み合わせとして最も適切なのはどれ？&lt;br /&gt;
I have been studying English (   ) three hours.A. sinceB. forC. at&lt;/p&gt;
&lt;p&gt;D. by&lt;/p&gt;
&lt;p&gt;&lt;button&gt;正解を見る&lt;/button&gt;&lt;/p&gt;
&lt;div id="q8" style="display: none;"&gt;正解：&lt;strong&gt;B&lt;/strong&gt;&lt;/div&gt;
&lt;/td&gt;
&lt;/tr&gt;
&lt;p&gt;&lt;!-- Q9 --&gt;&lt;/p&gt;
&lt;tr&gt;
&lt;td&gt;9&lt;/td&gt;
&lt;td&gt;次の日本語を表す英文として最も適切なのはどれ？&lt;br /&gt;
「彼女は今朝からずっとギターを練習しています。」A. She has practiced the guitar since this morning.B. She has been practiced the guitar since this morning.C. She has been practicing the guitar since this morning.&lt;/p&gt;
&lt;p&gt;D. She is practicing the guitar since this morning.&lt;/p&gt;
&lt;p&gt;&lt;button&gt;正解を見る&lt;/button&gt;&lt;/p&gt;
&lt;div id="q9" style="display: none;"&gt;正解：&lt;strong&gt;C&lt;/strong&gt;&lt;/div&gt;
&lt;/td&gt;
&lt;/tr&gt;
&lt;p&gt;&lt;!-- Q10 --&gt;&lt;/p&gt;
&lt;tr&gt;
&lt;td&gt;10&lt;/td&gt;
&lt;td&gt;現在完了進行形についての説明として&lt;strong&gt;誤っている&lt;/strong&gt;ものはどれ？&lt;/p&gt;
&lt;p&gt;A. 「have / has been + ing」で表す。&lt;/p&gt;
&lt;p&gt;B. 動作が今も続いているイメージを表せる。&lt;/p&gt;
&lt;p&gt;C. be, know などの状態動詞ともよく一緒に使う。&lt;/p&gt;
&lt;p&gt;D. since, for などの語と一緒に用いられることが多い。&lt;/p&gt;
&lt;p&gt;&lt;button&gt;正解を見る&lt;/button&gt;&lt;/p&gt;
&lt;div id="q10" style="display: none;"&gt;正解：&lt;strong&gt;C&lt;/strong&gt;&lt;/div&gt;
&lt;/td&gt;
&lt;/tr&gt;
&lt;/tbody&gt;
&lt;/table&gt;
&lt;p&gt;&lt;script&gt;
function showAnswer(id, btn) {
  var ans = document.getElementById(id);
  if (ans) {
    ans.style.display = 'block';
  }
  if (btn) {
    btn.style.display = 'none';
  }
}
&lt;/script&gt;&lt;/p&gt;
&lt;p&gt;&lt;!-- 大学受験英作文講座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t>
  </si>
  <si>
    <t>以下のページは不自然なワードを使用しています。
これらを適切に自然な言葉に置き換えて下さい。
なお、本文の装飾や構造は絶対に変えないでください。
【対象ページURL】
https://eigo-rewrite.com/column/stage3-lesson1-2/
【検出された不自然ワード】
（検出なし）
【本文】
------
&lt;p&gt;&lt;iframe title="YouTube video player" src="https://www.youtube.com/embed/Msd1i8hexlM?si=llCVsUlfRjUCI5Kf"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class="mce_SELRES_start"&gt;&lt;/span&gt;&lt;/iframe&gt;&lt;br /&gt;
ここでは &lt;strong data-start="31" data-end="39"&gt;過去完了&lt;/strong&gt; という概念が登場します。Stage2 で学んだ &lt;strong data-start="64" data-end="72"&gt;現在完了&lt;/strong&gt; が、ここでは過去形に変わった形です。どのような点が違うのかを確認していきましょう。&lt;/p&gt;
&lt;p&gt;STAGE3の英文法（時制・助動詞・不定詞など）の全体像は、&lt;strong&gt;&lt;a href="https://eigo-rewrite.com/column/stage3/"&gt;STAGE3｜高校英文法の総まとめ（全体像はこちら）&lt;/a&gt;&lt;/strong&gt;で確認できます。&lt;/p&gt;
&lt;p&gt;&lt;img decoding="async" fetchpriority="high" class="alignnone size-medium wp-image-879" src="https://eigo-rewrite.com/wp-content/uploads/2024/02/スライド用stage3-300x169.jpg" sizes="(max-width: 300px) 100vw, 300px" srcset="https://eigo-rewrite.com/wp-content/uploads/2024/02/スライド用stage3-300x169.jpg 300w, https://eigo-rewrite.com/wp-content/uploads/2024/02/スライド用stage3-1024x576.jpg 1024w, https://eigo-rewrite.com/wp-content/uploads/2024/02/スライド用stage3-768x432.jpg 768w, https://eigo-rewrite.com/wp-content/uploads/2024/02/スライド用stage3-320x180.jpg 320w, https://eigo-rewrite.com/wp-content/uploads/2024/02/スライド用stage3.jpg 1280w" alt="" width="300" height="169" /&gt;&lt;/p&gt;
&lt;p&gt;過去完了と過去と書いてあるように、これまでの現在完了では「&lt;span style="color: red;"&gt;have&lt;/span&gt; + 過去分詞」という形でしたが、ここでは”&lt;span style="color: green;"&gt;have&lt;/span&gt;“が”&lt;span style="color: green;"&gt;had&lt;/span&gt;“に変わります。これによって過去完了という形を表します。&lt;/p&gt;
&lt;p&gt;過去のある時点までの完了というのは、図を書きながら例文と合わせて確認していきます。&lt;/p&gt;
&lt;p&gt;時間を表すと、ここに今があります。現在形や現在進行形の内容はこちらになります。一つ前に遡ると、過去形になります。過去形では動詞に”ed”が付きます。&lt;/p&gt;
&lt;p&gt;&lt;span style="color: #ff0000;"&gt;Stage2で学習した現在完了は、過去に始まった動作が現在と関係していることを表します。&lt;/span&gt;&lt;/p&gt;
&lt;p&gt;これは「&lt;span style="color: red;"&gt;have&lt;/span&gt; + 過去分詞」です。過去のある時点までの完了は、ある時点に始まった動作が今の時点まで繋がっていることを示します。これは「&lt;span style="color: green;"&gt;had&lt;/span&gt; + 過去分詞」です。これを過去完了形と言います。&lt;/p&gt;
&lt;p&gt;&lt;!--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&lt;p&gt;&amp;nbsp;&lt;/p&gt;
&lt;p&gt;具体例を見ながら、過去完了形の使い方を確認します。&lt;/p&gt;
&lt;p&gt;“She &lt;span style="color: green;"&gt;had&lt;/span&gt; lived in Nara”の後半では”before she became a teacher.”ここでは過去形が使われています。時系列で考えると、「彼女は先生になる前にずっと奈良に住んでいました」という意味になります。&lt;/p&gt;
&lt;p&gt;過去完了形は、過去の出来事を述べる際に使われます。これによって、「何々していた」という継続や「何々した事があった」という完了を表現します。具体的な用例を見ながら理解を深めていきましょう。&lt;/p&gt;
&lt;hr /&gt;
&lt;p&gt;&lt;iframe title="YouTube video player" src="https://www.youtube.com/embed/__esiCjQVtk?si=TLMp3Pt7nJzduGb2" width="560" height="315" frameborder="0" allowfullscreen="allowfullscreen"&gt;&lt;/iframe&gt;&lt;/p&gt;
&lt;h3&gt;過去の経験と完了&lt;/h3&gt;
&lt;p&gt;&lt;img decoding="async" loading="lazy" class="alignnone size-medium wp-image-880" src="https://eigo-rewrite.com/wp-content/uploads/2024/02/スライド用stage3２-300x169.jpg" sizes="(max-width: 300px) 100vw, 300px" srcset="https://eigo-rewrite.com/wp-content/uploads/2024/02/スライド用stage3２-300x169.jpg 300w, https://eigo-rewrite.com/wp-content/uploads/2024/02/スライド用stage3２-1024x576.jpg 1024w, https://eigo-rewrite.com/wp-content/uploads/2024/02/スライド用stage3２-768x432.jpg 768w, https://eigo-rewrite.com/wp-content/uploads/2024/02/スライド用stage3２-320x180.jpg 320w, https://eigo-rewrite.com/wp-content/uploads/2024/02/スライド用stage3２.jpg 1280w" alt="" width="300" height="169" /&gt;&lt;/p&gt;
&lt;p&gt;まず、”When I arrived at the station”という過去の話があります。”the train had already left.”ということで、「私たちが駅に着きました。」これが過去の話でした。つまり、「その時すでに電車は出ていました。」というふうに、過去よりも更に前に「この電車が出発する」という動作が完了していたことを過去完了で表しています。&lt;/p&gt;
&lt;h3&gt;経験を示す過去完了&lt;/h3&gt;
&lt;p&gt;次に、”I had never been to Nara”という文があります。「私は奈良に行ったことがありませんでした」が、「until we went to visit her.”」の後に続いています。”went”が過去形になっていることから、「私たちが彼女を訪れに行くまで」、この「訪れに行った」というのがこの図でいう過去の時点です。つまり、「この時まで私は奈良に行ったことがありませんでした。」という経験を述べています。&lt;/p&gt;
&lt;h3&gt;過去完了と現在完了の副詞の使い方&lt;/h3&gt;
&lt;p&gt;英語では過去の時点の出来事や、過去より更に前に起こった出来事を形で区別します。”already”や”never”のような副詞は現在完了系で使われることがありますが、過去完了でも使うことができます。”have”が”had”に変わることで、過去よりも更に前の出来事という意識が表現されます。&lt;/p&gt;
&lt;hr /&gt;
&lt;p&gt;&lt;iframe loading="lazy" title="YouTube video player" src="https://www.youtube.com/embed/9b4SiYodXnw?si=bty6JKrK0G5dEmWY" width="560" height="315" frameborder="0" allowfullscreen="allowfullscreen"&gt;&lt;/iframe&gt;&lt;br /&gt;
過去完了進行形は、過去のある時点までの継続していた動作を表します。これは過去完了と変わらず、その後に続く動作が継続していたことを示します。具体例を見てみましょう。&lt;/p&gt;
&lt;p&gt;&lt;img decoding="async" loading="lazy" class="alignnone size-medium wp-image-881" src="https://eigo-rewrite.com/wp-content/uploads/2024/02/スライド用stage33-300x169.jpg" sizes="(max-width: 300px) 100vw, 300px" srcset="https://eigo-rewrite.com/wp-content/uploads/2024/02/スライド用stage33-300x169.jpg 300w, https://eigo-rewrite.com/wp-content/uploads/2024/02/スライド用stage33-1024x576.jpg 1024w, https://eigo-rewrite.com/wp-content/uploads/2024/02/スライド用stage33-768x432.jpg 768w, https://eigo-rewrite.com/wp-content/uploads/2024/02/スライド用stage33-320x180.jpg 320w, https://eigo-rewrite.com/wp-content/uploads/2024/02/スライド用stage33.jpg 1280w" alt="" width="300" height="169" /&gt;&lt;br /&gt;
例えば、「We had been waiting for an hour」では、「私たちは1時間ずっと待っていました」となっています。”before the airplane left.”と続くことで、「飛行機が出発するまで」となります。”had been waiting”は、過去のある時点まで続いていた動作を表し、「飛行機が出発する」時点まで継続していたことがわかります。&lt;/p&gt;
&lt;h3&gt;否定形と疑問形&lt;/h3&gt;
&lt;p&gt;過去完了進行形の否定形は、「I hadn’t been relaxing」となります。「私は落ち着きませんでした」という意味です。過去完了も現在完了と同様に、&lt;span style="color: red;"&gt;“had”&lt;/span&gt;のあとに&lt;span style="color: green;"&gt;“not”&lt;/span&gt;を入れると否定文となります。疑問形は&lt;span style="color: red;"&gt;“had”&lt;/span&gt;を前に出します。例えば、「&lt;span style="color: red;"&gt;Had&lt;/span&gt; you been relaxing?」となります。&lt;/p&gt;
&lt;h3&gt;過去完了進行形の意味&lt;/h3&gt;
&lt;p&gt;過去完了進行形は、過去のある時点までずっと続いていたことを表します。”took off”という過去形が出てきますが、「出発する時間になるまではずっとリラックスしていませんでした。」というような意味です。過去完了進行形は、現在完了進行形の過去形と考えることができます。&lt;/p&gt;
&lt;p&gt;次のセクションでは過去完了のもう一つの用法として、経験や継続とは異なる用法を見ていきます。それではセクション2に関しては以上となります。&lt;br /&gt;
&lt;!-- 都立高校入試 英語・英作文対策講座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&lt;p&gt;12月10日 18:48&lt;/p&gt;
&lt;table&gt;
&lt;tbody&gt;
&lt;tr style="background-color: #dd8500; color: white;"&gt;
&lt;th&gt;ポイント&lt;/th&gt;
&lt;th&gt;説明&lt;/th&gt;
&lt;/tr&gt;
&lt;tr style="background-color: #f0b464; color: black;"&gt;
&lt;td&gt;過去完了の基本形&lt;/td&gt;
&lt;td&gt;had + 過去分詞。「過去よりもさらに前」を表す。&lt;/td&gt;
&lt;/tr&gt;
&lt;tr style="background-color: white; color: black;"&gt;
&lt;td&gt;現在完了との違い&lt;/td&gt;
&lt;td&gt;現在完了：have + 過去分詞（今と関係）／ 過去完了：had + 過去分詞（過去より前）&lt;/td&gt;
&lt;/tr&gt;
&lt;tr style="background-color: #f0b464; color: black;"&gt;
&lt;td&gt;大過去（時制の前後関係）&lt;/td&gt;
&lt;td&gt;「過去のある時点」より前に起きていた出来事を示す用法。&lt;/td&gt;
&lt;/tr&gt;
&lt;tr style="background-color: white; color: black;"&gt;
&lt;td&gt;経験の過去完了&lt;/td&gt;
&lt;td&gt;「過去のその時点までに〜したことがあった／なかった」を表す（例：had never been）&lt;/td&gt;
&lt;/tr&gt;
&lt;tr style="background-color: #f0b464; color: black;"&gt;
&lt;td&gt;完了の過去完了&lt;/td&gt;
&lt;td&gt;「その時点ですでに〜していた」（例：the train had already left.）&lt;/td&gt;
&lt;/tr&gt;
&lt;tr style="background-color: white; color: black;"&gt;
&lt;td&gt;過去完了進行形&lt;/td&gt;
&lt;td&gt;had been + 動詞 ing（過去のある時点までずっと〜していた）&lt;/td&gt;
&lt;/tr&gt;
&lt;tr style="background-color: #f0b464; color: black;"&gt;
&lt;td&gt;過去完了進行形の使い方&lt;/td&gt;
&lt;td&gt;継続動作を表す（例：had been waiting for an hour）&lt;/td&gt;
&lt;/tr&gt;
&lt;tr style="background-color: white; color: black;"&gt;
&lt;td&gt;否定文&lt;/td&gt;
&lt;td&gt;had の後に not（例：had not done / hadn’t done）&lt;/td&gt;
&lt;/tr&gt;
&lt;tr style="background-color: #f0b464; color: black;"&gt;
&lt;td&gt;疑問文&lt;/td&gt;
&lt;td&gt;had を前に出す（例：Had you been〜?）&lt;/td&gt;
&lt;/tr&gt;
&lt;/tbody&gt;
&lt;/table&gt;
&lt;p&gt;&lt;script&gt; function showAnswer(id) { document.getElementById(id).style.display = 'inline'; document.getElementById(id + '-btn').style.display = 'none'; } &lt;/script&gt;&lt;/p&gt;
&lt;table&gt;
&lt;tbody&gt;
&lt;tr style="background-color: #dd8500; color: white;"&gt;
&lt;th&gt;問題&lt;/th&gt;
&lt;th&gt;選択肢&lt;/th&gt;
&lt;th&gt;答え&lt;/th&gt;
&lt;/tr&gt;
&lt;tr style="background-color: #f0b464; color: black;"&gt;
&lt;td&gt;1. 過去完了の基本形はどれ？&lt;/td&gt;
&lt;td&gt;A. have + 過去分詞&lt;br /&gt;
B. had + 過去分詞&lt;br /&gt;
C. has + 過去分詞&lt;br /&gt;
D. 動詞+ed&lt;/td&gt;
&lt;td&gt;&lt;button id="q1-btn"&gt;正解を見る&lt;/button&gt;&lt;span id="q1" style="display: none;"&gt;B&lt;/span&gt;&lt;/td&gt;
&lt;/tr&gt;
&lt;tr style="background-color: white; color: black;"&gt;
&lt;td&gt;2. 過去完了が表す時制関係は？&lt;/td&gt;
&lt;td&gt;A. 現在より前&lt;br /&gt;
B. 未来より前&lt;br /&gt;
C. 過去のある時点よりさらに前&lt;br /&gt;
D. 同時&lt;/td&gt;
&lt;td&gt;&lt;button id="q2-btn"&gt;正解を見る&lt;/button&gt;&lt;span id="q2" style="display: none;"&gt;C&lt;/span&gt;&lt;/td&gt;
&lt;/tr&gt;
&lt;tr style="background-color: #f0b464; color: black;"&gt;
&lt;td&gt;3. 「had lived」のような形はどんな意味を持つ？&lt;/td&gt;
&lt;td&gt;A. 今住んでいる&lt;br /&gt;
B. 未来に住むつもり&lt;br /&gt;
C. 過去のある時点まで住んでいた&lt;br /&gt;
D. 今まで住んだことがある&lt;/td&gt;
&lt;td&gt;&lt;button id="q3-btn"&gt;正解を見る&lt;/button&gt;&lt;span id="q3" style="display: none;"&gt;C&lt;/span&gt;&lt;/td&gt;
&lt;/tr&gt;
&lt;tr style="background-color: white; color: black;"&gt;
&lt;td&gt;4. 「the train had already left.」の意味として正しいのは？&lt;/td&gt;
&lt;td&gt;A. その時すでに電車は出発していた&lt;br /&gt;
B. 電車はこれから出発する&lt;br /&gt;
C. 電車は今出発したところだ&lt;br /&gt;
D. 電車は出発しないかもしれない&lt;/td&gt;
&lt;td&gt;&lt;button id="q4-btn"&gt;正解を見る&lt;/button&gt;&lt;span id="q4" style="display: none;"&gt;A&lt;/span&gt;&lt;/td&gt;
&lt;/tr&gt;
&lt;tr style="background-color: #f0b464; color: black;"&gt;
&lt;td&gt;5. 「I had never been to Nara until〜」が表すのは？&lt;/td&gt;
&lt;td&gt;A. 今まで行ったことがない&lt;br /&gt;
B. 過去のその時点まで行ったことがなかった&lt;br /&gt;
C. 未来に行く予定&lt;br /&gt;
D. 行ったばかりだ&lt;/td&gt;
&lt;td&gt;&lt;button id="q5-btn"&gt;正解を見る&lt;/button&gt;&lt;span id="q5" style="display: none;"&gt;B&lt;/span&gt;&lt;/td&gt;
&lt;/tr&gt;
&lt;tr style="background-color: white; color: black;"&gt;
&lt;td&gt;6. 過去完了進行形の形は？&lt;/td&gt;
&lt;td&gt;A. had + 動詞原形&lt;br /&gt;
B. had been + 動詞 ing&lt;br /&gt;
C. has been + 動詞 ing&lt;br /&gt;
D. had + 動詞 ing&lt;/td&gt;
&lt;td&gt;&lt;button id="q6-btn"&gt;正解を見る&lt;/button&gt;&lt;span id="q6" style="display: none;"&gt;B&lt;/span&gt;&lt;/td&gt;
&lt;/tr&gt;
&lt;tr style="background-color: #f0b464; color: black;"&gt;
&lt;td&gt;7. 「We had been waiting for an hour.」が示す内容は？&lt;/td&gt;
&lt;td&gt;A. 1時間後に待つ予定だった&lt;br /&gt;
B. 1時間ずっと待っていた&lt;br /&gt;
C. 今まで待っていた&lt;br /&gt;
D. 1時間前に待ち始めた&lt;/td&gt;
&lt;td&gt;&lt;button id="q7-btn"&gt;正解を見る&lt;/button&gt;&lt;span id="q7" style="display: none;"&gt;B&lt;/span&gt;&lt;/td&gt;
&lt;/tr&gt;
&lt;tr style="background-color: white; color: black;"&gt;
&lt;td&gt;8. 過去完了の否定文の作り方は？&lt;/td&gt;
&lt;td&gt;A. had の前に not&lt;br /&gt;
B. had の後に not&lt;br /&gt;
C. 動詞の後に not&lt;br /&gt;
D. not を文末につける&lt;/td&gt;
&lt;td&gt;&lt;button id="q8-btn"&gt;正解を見る&lt;/button&gt;&lt;span id="q8" style="display: none;"&gt;B&lt;/span&gt;&lt;/td&gt;
&lt;/tr&gt;
&lt;tr style="background-color: #f0b464; color: black;"&gt;
&lt;td&gt;9. 過去完了の疑問文の作り方で正しいのは？&lt;/td&gt;
&lt;td&gt;A. 動詞を前に出す&lt;br /&gt;
B. had を前に出す&lt;br /&gt;
C. 過去分詞を前に出す&lt;br /&gt;
D. 文末に ? をつけるだけ&lt;/td&gt;
&lt;td&gt;&lt;button id="q9-btn"&gt;正解を見る&lt;/button&gt;&lt;span id="q9" style="display: none;"&gt;B&lt;/span&gt;&lt;/td&gt;
&lt;/tr&gt;
&lt;tr style="background-color: white; color: black;"&gt;
&lt;td&gt;10. 次のうち過去完了を使うべき文脈はどれ？&lt;/td&gt;
&lt;td&gt;A. 今の習慣&lt;br /&gt;
B. 過去と現在の関係を強調したいとき&lt;br /&gt;
C. 過去の話で、さらにその前の出来事を説明するとき&lt;br /&gt;
D. 未来の予定を語るとき&lt;/td&gt;
&lt;td&gt;&lt;button id="q10-btn"&gt;正解を見る&lt;/button&gt;&lt;span id="q10" style="display: none;"&gt;C&lt;/span&gt;&lt;/td&gt;
&lt;/tr&gt;
&lt;/tbody&gt;
&lt;/table&gt;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&lt;p&gt;&amp;nbsp;&lt;/p&gt;
------</t>
  </si>
  <si>
    <t>以下のページは不自然なワードを使用しています。
これらを適切に自然な言葉に置き換えて下さい。
なお、本文の装飾や構造は絶対に変えないでください。
【対象ページURL】
https://eigo-rewrite.com/column/stage3-lesson2-3/
【検出された不自然ワード】
（検出なし）
【本文】
------
&lt;p&gt;&lt;iframe title="YouTube video player" src="https://www.youtube.com/embed/VLZ-HsJ2lnY?si=eoyR5OxgbFcKE1VI" width="560" height="315" frameborder="0" allowfullscreen="allowfullscreen"&gt;&lt;/iframe&gt;&lt;/p&gt;
&lt;h3&gt;過去の推量を表す「助動詞 + have + 過去分詞」&lt;/h3&gt;
&lt;p&gt;このセクションでは、過去の推量を表す文法構造「助動詞 + have + 過去分詞」に注目します。やや複雑ですが、それぞれの意味を区別して理解しましょう。&lt;br /&gt;
STAGE3の英文法（時制・助動詞・不定詞など）の全体像は、&lt;strong&gt;&lt;a href="https://eigo-rewrite.com/column/stage3/"&gt;STAGE3｜高校英文法の総まとめ（全体像はこちら）&lt;/a&gt;&lt;/strong&gt;で確認できます。&lt;/p&gt;
&lt;p&gt;&lt;span style="color: blue;"&gt;形の確認:&lt;/span&gt;&lt;br /&gt;
&amp;#8220;&lt;span style="color: red;"&gt;may&lt;/span&gt;&amp;#8220;、&amp;#8221;&lt;span style="color: red;"&gt;must&lt;/span&gt;&amp;#8220;、&amp;#8221;&lt;span style="color: red;"&gt;cannot&lt;/span&gt;&amp;#8221; などの助動詞の後に、「&lt;span style="color: green;"&gt;have + 過去分詞&lt;/span&gt;」が続くのが特徴です。&lt;br /&gt;
これは 過去の出来事についての推量 を表します。&lt;/p&gt;
&lt;p&gt;&lt;span style="color: blue;"&gt;例文の解説:&lt;/span&gt;&lt;/p&gt;
&lt;p&gt;&amp;#8220;Cathy &lt;span style="color: green;"&gt;may&lt;/span&gt; have taken the wrong route.&amp;#8221;&lt;br /&gt;
&amp;#8220;&lt;span style="color: red;"&gt;may&lt;/span&gt;&amp;#8221; は「〜かもしれない」、&lt;br /&gt;
&amp;#8220;&lt;span style="color: green;"&gt;have taken&lt;/span&gt;&amp;#8221; は「選んだ（取った）」という過去の意味です。&lt;br /&gt;
→ 「キャシーは道を間違えたのかもしれない。」（可能性）&lt;/p&gt;
&lt;p&gt;&amp;#8220;He &lt;span style="color: green;"&gt;must have overslept&lt;/span&gt;.&amp;#8221;&lt;br /&gt;
&amp;#8220;&lt;span style="color: red;"&gt;must&lt;/span&gt;&amp;#8221; は「〜に違いない」。&lt;br /&gt;
→ 「彼は寝過ごしたに違いない。」（確信を伴う推量）&lt;/p&gt;
&lt;p&gt;&amp;#8220;He &lt;span style="color: red;"&gt;cannot&lt;/span&gt; have forgotten.&amp;#8221;&lt;br /&gt;
&amp;#8220;&lt;span style="color: red;"&gt;cannot&lt;/span&gt;&amp;#8221; は「〜のはずがない」。&lt;br /&gt;
→ 「彼が忘れたはずがない。」（可能性を強く否定）&lt;/p&gt;
&lt;p&gt;このように、助動詞 + have + 過去分詞 は&lt;br /&gt;
過去の出来事に対して「〜だったのだろう」「〜のはずがない」と推量するときに使います。&lt;br /&gt;
練習しながら、自然に使えるようにしましょう。&lt;br /&gt;
&lt;!--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&lt;hr /&gt;
&lt;h3&gt;過去の非難と後悔を表す「should + have + 過去分詞」&lt;/h3&gt;
&lt;p&gt;&lt;span style="color: blue;"&gt;文法構造の解説&lt;/span&gt;&lt;br /&gt;
次は「&lt;span style="color: green;"&gt;should&lt;/span&gt; + &lt;span style="color: green;"&gt;have&lt;/span&gt; + 過去分詞」を見ていきます。&lt;br /&gt;
この形は 過去の出来事に対する非難・後悔 を表します。&lt;br /&gt;
助動詞の後に「&lt;span style="color: green;"&gt;have&lt;/span&gt; + 過去分詞」が続きます。&lt;/p&gt;
&lt;p&gt;&lt;span style="color: blue;"&gt;例文解説:&lt;/span&gt;&lt;/p&gt;
&lt;p&gt;&amp;#8220;You should have checked the correct spelling.&amp;#8221;&lt;br /&gt;
&amp;#8220;&lt;span style="color: green;"&gt;should&lt;/span&gt;&amp;#8221; は「〜すべきだった」。&lt;br /&gt;
&amp;#8220;&lt;span style="color: green;"&gt;have checked&lt;/span&gt;&amp;#8221; は「チェックした」という意味ですが、&lt;br /&gt;
→ 実際にはチェックしなかった → 後悔しているニュアンス になります。&lt;/p&gt;
&lt;p&gt;&amp;#8220;You shouldn&amp;#8217;t have stayed up late last night.&amp;#8221;&lt;br /&gt;
&amp;#8220;&lt;span style="color: green;"&gt;shouldn&amp;#8217;t&lt;/span&gt;&amp;#8221; は「〜すべきではなかった」。&lt;br /&gt;
&amp;#8220;&lt;span style="color: green;"&gt;have stayed up&lt;/span&gt;&amp;#8221; は「夜更かしした」。&lt;br /&gt;
→ 「昨夜、夜更かしすべきではなかった。」&lt;/p&gt;
&lt;p&gt;&lt;span style="color: blue;"&gt;この形のポイント&lt;/span&gt;&lt;/p&gt;
&lt;p&gt;助動詞の後には 常に動詞の原形&lt;/p&gt;
&lt;p&gt;原形である have の後に 過去分詞&lt;/p&gt;
&lt;p&gt;過去の行動についての 非難・後悔 を表す&lt;/p&gt;
&lt;style&gt;
  table {&lt;br /&gt;
    width: 100%;&lt;br /&gt;
    border-collapse: collapse;&lt;br /&gt;
  }&lt;br /&gt;
  th, td {&lt;br /&gt;
    padding: 10px;&lt;br /&gt;
    border: 1px solid #ddd;&lt;br /&gt;
    color: #000000;&lt;br /&gt;
    vertical-align: top;&lt;br /&gt;
  }&lt;br /&gt;
  .answer {&lt;br /&gt;
    display: none;&lt;br /&gt;
    font-weight: bold;&lt;br /&gt;
    color: #0073aa;&lt;br /&gt;
    margin-left: 5px;&lt;br /&gt;
  }&lt;br /&gt;
  .show-answer {&lt;br /&gt;
    cursor: pointer;&lt;br /&gt;
    color: #ffffff;&lt;br /&gt;
    background-color: #ff6600;&lt;br /&gt;
    border: none;&lt;br /&gt;
    padding: 4px 8px;&lt;br /&gt;
    border-radius: 4px;&lt;br /&gt;
    font-size: 12px;&lt;br /&gt;
    margin-left: 5px;&lt;br /&gt;
  }&lt;br /&gt;
&lt;/style&gt;
&lt;p&gt;&lt;script&gt;
  function showAnswer(ansId, btnId) {
    var ans = document.getElementById(ansId);
    var btn = document.getElementById(btnId);
    if (ans &amp;&amp; btn) {
      ans.style.display = 'inline';
      btn.style.display = 'none';
    }
  }
&lt;/script&gt;&lt;/p&gt;
&lt;h2&gt;【まとめ】助動詞 + have + 過去分詞 / should + have + 過去分詞 のポイント&lt;/h2&gt;
&lt;table&gt;
&lt;tbody&gt;
&lt;tr style="background-color: #dd8500; color: #ffffff;"&gt;
&lt;th&gt;ポイント&lt;/th&gt;
&lt;th&gt;説明&lt;/th&gt;
&lt;/tr&gt;
&lt;tr style="background-color: #f0b464;"&gt;
&lt;td&gt;基本形と役割&lt;/td&gt;
&lt;td&gt;
&lt;ul&gt;
&lt;li&gt;形：&lt;strong&gt;助動詞 + have + 過去分詞&lt;/strong&gt;&lt;/li&gt;
&lt;li&gt;&lt;strong&gt;過去の出来事&lt;/strong&gt;についての推量・判断を表す。&lt;/li&gt;
&lt;li&gt;「～だったのだろう」「～したに違いない」「～したはずがない」などのニュアンス。&lt;/li&gt;
&lt;/ul&gt;
&lt;/td&gt;
&lt;/tr&gt;
&lt;tr style="background-color: #ffffff;"&gt;
&lt;td&gt;may have + 過去分詞&lt;/td&gt;
&lt;td&gt;
&lt;ul&gt;
&lt;li&gt;意味：&lt;strong&gt;「～したかもしれない」&lt;/strong&gt;（可能性：弱めの推量）。&lt;/li&gt;
&lt;li&gt;例：&lt;code&gt;Cathy may have taken the wrong route.&lt;/code&gt;&lt;br /&gt;
「キャシーは道を間違えた&lt;strong&gt;かもしれない&lt;/strong&gt;。」&lt;/li&gt;
&lt;li&gt;起きたかどうかははっきりしないが、あり得ると考えている。&lt;/li&gt;
&lt;/ul&gt;
&lt;/td&gt;
&lt;/tr&gt;
&lt;tr style="background-color: #f0b464;"&gt;
&lt;td&gt;must have + 過去分詞&lt;/td&gt;
&lt;td&gt;
&lt;ul&gt;
&lt;li&gt;意味：&lt;strong&gt;「～したに違いない」&lt;/strong&gt;（強い確信をもった推量）。&lt;/li&gt;
&lt;li&gt;例：&lt;code&gt;He must have overslept.&lt;/code&gt;&lt;br /&gt;
「彼は寝過ごした&lt;strong&gt;に違いない&lt;/strong&gt;。」&lt;/li&gt;
&lt;li&gt;理由や状況から、ほぼ確実だと考えているイメージ。&lt;/li&gt;
&lt;/ul&gt;
&lt;/td&gt;
&lt;/tr&gt;
&lt;tr style="background-color: #ffffff;"&gt;
&lt;td&gt;cannot have + 過去分詞&lt;/td&gt;
&lt;td&gt;
&lt;ul&gt;
&lt;li&gt;意味：&lt;strong&gt;「～したはずがない」&lt;/strong&gt;（強い否定的な推量）。&lt;/li&gt;
&lt;li&gt;例：&lt;code&gt;He cannot have forgotten.&lt;/code&gt;&lt;br /&gt;
「彼が忘れた&lt;strong&gt;はずがない&lt;/strong&gt;。」&lt;/li&gt;
&lt;li&gt;状況や性格などから、「そんなはずない」と強く否定するイメージ。&lt;/li&gt;
&lt;/ul&gt;
&lt;/td&gt;
&lt;/tr&gt;
&lt;tr style="background-color: #f0b464;"&gt;
&lt;td&gt;should have + 過去分詞&lt;/td&gt;
&lt;td&gt;
&lt;ul&gt;
&lt;li&gt;意味：&lt;strong&gt;「～すべきだった（のにしなかった）」&lt;/strong&gt;。&lt;/li&gt;
&lt;li&gt;例：&lt;code&gt;You should have checked the correct spelling.&lt;/code&gt;&lt;br /&gt;
「正しいスペルを&lt;strong&gt;確認すべきだった&lt;/strong&gt;。」&lt;/li&gt;
&lt;li&gt;過去の行動に対する&lt;strong&gt;非難・後悔&lt;/strong&gt;のニュアンスを表す。&lt;/li&gt;
&lt;/ul&gt;
&lt;/td&gt;
&lt;/tr&gt;
&lt;tr style="background-color: #ffffff;"&gt;
&lt;td&gt;shouldn&amp;#8217;t have + 過去分詞&lt;/td&gt;
&lt;td&gt;
&lt;ul&gt;
&lt;li&gt;意味：&lt;strong&gt;「～すべきではなかった（のにしてしまった）」&lt;/strong&gt;。&lt;/li&gt;
&lt;li&gt;例：&lt;code&gt;You shouldn't have stayed up late last night.&lt;/code&gt;&lt;br /&gt;
「昨夜、夜更かし&lt;strong&gt;すべきではなかった&lt;/strong&gt;。」&lt;/li&gt;
&lt;li&gt;やってしまったことに対する「やらなきゃよかった…」という後悔。&lt;/li&gt;
&lt;/ul&gt;
&lt;/td&gt;
&lt;/tr&gt;
&lt;tr style="background-color: #f0b464;"&gt;
&lt;td&gt;助動詞のあとの形&lt;/td&gt;
&lt;td&gt;
&lt;ul&gt;
&lt;li&gt;助動詞の後ろは&lt;strong&gt;常に動詞の原形&lt;/strong&gt;。&lt;/li&gt;
&lt;li&gt;ここでは原形の &lt;strong&gt;have&lt;/strong&gt; の後に&lt;strong&gt;過去分詞&lt;/strong&gt;が続く：&lt;br /&gt;
&lt;code&gt;may / must / cannot / should + have + 過去分詞&lt;/code&gt;&lt;/li&gt;
&lt;li&gt;&lt;code&gt;has&lt;/code&gt; や &lt;code&gt;had&lt;/code&gt; にはならない点に注意。&lt;/li&gt;
&lt;/ul&gt;
&lt;/td&gt;
&lt;/tr&gt;
&lt;tr style="background-color: #ffffff;"&gt;
&lt;td&gt;「現在の推量」との違い&lt;/td&gt;
&lt;td&gt;
&lt;ul&gt;
&lt;li&gt;&lt;code&gt;may / must / cannot + 動詞の原形&lt;/code&gt; は「今」や一般的なことの推量。&lt;/li&gt;
&lt;li&gt;&lt;code&gt;may / must / cannot + have + 過去分詞&lt;/code&gt; は&lt;strong&gt;「過去の出来事」&lt;/strong&gt;についての推量。&lt;/li&gt;
&lt;li&gt;&lt;strong&gt;have + 過去分詞&lt;/strong&gt; が入ることで「過去」にフォーカスしていると考える。&lt;/li&gt;
&lt;/ul&gt;
&lt;/td&gt;
&lt;/tr&gt;
&lt;tr style="background-color: #f0b464;"&gt;
&lt;td&gt;ニュアンスの整理&lt;/td&gt;
&lt;td&gt;
&lt;ul&gt;
&lt;li&gt;&lt;strong&gt;may have ～：&lt;/strong&gt; 可能性がある（弱め）。&lt;/li&gt;
&lt;li&gt;&lt;strong&gt;must have ～：&lt;/strong&gt; きっとそうだ（強い確信）。&lt;/li&gt;
&lt;li&gt;&lt;strong&gt;cannot have ～：&lt;/strong&gt; そんなはずない（強い否定）。&lt;/li&gt;
&lt;li&gt;&lt;strong&gt;should (not) have ～：&lt;/strong&gt; こうすべきだった／すべきではなかった（非難・後悔）。&lt;/li&gt;
&lt;/ul&gt;
&lt;/td&gt;
&lt;/tr&gt;
&lt;tr style="background-color: #ffffff;"&gt;
&lt;td&gt;学習のコツ&lt;/td&gt;
&lt;td&gt;
&lt;ul&gt;
&lt;li&gt;「助動詞の基本の意味」＋「過去形のニュアンス」としてセットで覚える。&lt;/li&gt;
&lt;li&gt;例文ごとフレーズで暗記し、和訳だけでなく&lt;strong&gt;感情（確信・後悔など）&lt;/strong&gt;も意識する。&lt;/li&gt;
&lt;/ul&gt;
&lt;/td&gt;
&lt;/tr&gt;
&lt;/tbody&gt;
&lt;/table&gt;
&lt;h2&gt;【クイズ】助動詞 + have + 過去分詞 / should have のチェック問題（10問）&lt;/h2&gt;
&lt;table&gt;
&lt;tbody&gt;
&lt;tr style="background-color: #dd8500; color: #ffffff;"&gt;
&lt;th&gt;問題&lt;/th&gt;
&lt;th&gt;選択肢（A～D）&lt;/th&gt;
&lt;th&gt;答え&lt;/th&gt;
&lt;/tr&gt;
&lt;tr style="background-color: #f0b464;"&gt;
&lt;td&gt;1. 「助動詞 + have + 過去分詞」が表すのはどのような内容ですか？&lt;/td&gt;
&lt;td&gt;A. 未来の予定についての推量&lt;br /&gt;
B. 現在の状態についての推量&lt;br /&gt;
C. 過去の出来事についての推量・判断&lt;br /&gt;
D. 仮定法の条件文&lt;/td&gt;
&lt;td&gt;&lt;span id="ans1" class="answer"&gt;正解：C（過去の出来事についての推量・判断）&lt;/span&gt;&lt;br /&gt;
&lt;button id="btn1" class="show-answer"&gt;正解を見る&lt;/button&gt;&lt;/td&gt;
&lt;/tr&gt;
&lt;tr style="background-color: #ffffff;"&gt;
&lt;td&gt;2. 「may have + 過去分詞」の基本的な意味として最も適切なのはどれ？&lt;/td&gt;
&lt;td&gt;A. ～したはずがない&lt;br /&gt;
B. ～したに違いない&lt;br /&gt;
C. ～したかもしれない&lt;br /&gt;
D. ～すべきだった&lt;/td&gt;
&lt;td&gt;&lt;span id="ans2" class="answer"&gt;正解：C（～したかもしれない）&lt;/span&gt;&lt;br /&gt;
&lt;button id="btn2" class="show-answer"&gt;正解を見る&lt;/button&gt;&lt;/td&gt;
&lt;/tr&gt;
&lt;tr style="background-color: #f0b464;"&gt;
&lt;td&gt;3. 「He must have overslept.」の意味として最も近いものはどれ？&lt;/td&gt;
&lt;td&gt;A. 彼は寝過ごしたかもしれない。&lt;br /&gt;
B. 彼は寝過ごしたに違いない。&lt;br /&gt;
C. 彼は寝過ごしたはずがない。&lt;br /&gt;
D. 彼は寝過ごすべきだった。&lt;/td&gt;
&lt;td&gt;&lt;span id="ans3" class="answer"&gt;正解：B（彼は寝過ごしたに違いない）&lt;/span&gt;&lt;br /&gt;
&lt;button id="btn3" class="show-answer"&gt;正解を見る&lt;/button&gt;&lt;/td&gt;
&lt;/tr&gt;
&lt;tr style="background-color: #ffffff;"&gt;
&lt;td&gt;4. 「He cannot have forgotten.」の意味として最も適切なのはどれ？&lt;/td&gt;
&lt;td&gt;A. 彼は忘れたかもしれない。&lt;br /&gt;
B. 彼は忘れたに違いない。&lt;br /&gt;
C. 彼は忘れたはずがない。&lt;br /&gt;
D. 彼は忘れるべきではなかった。&lt;/td&gt;
&lt;td&gt;&lt;span id="ans4" class="answer"&gt;正解：C（彼は忘れたはずがない）&lt;/span&gt;&lt;br /&gt;
&lt;button id="btn4" class="show-answer"&gt;正解を見る&lt;/button&gt;&lt;/td&gt;
&lt;/tr&gt;
&lt;tr style="background-color: #f0b464;"&gt;
&lt;td&gt;5. 「should have + 過去分詞」が表すニュアンスとして正しいものはどれ？&lt;/td&gt;
&lt;td&gt;A. 過去の行動への非難・後悔（～すべきだったのに…）&lt;br /&gt;
B. 現在の義務（～すべきだ）&lt;br /&gt;
C. 過去の事実の単純な説明&lt;br /&gt;
D. 未来の予定&lt;/td&gt;
&lt;td&gt;&lt;span id="ans5" class="answer"&gt;正解：A（過去の行動への非難・後悔）&lt;/span&gt;&lt;br /&gt;
&lt;button id="btn5" class="show-answer"&gt;正解を見る&lt;/button&gt;&lt;/td&gt;
&lt;/tr&gt;
&lt;tr style="background-color: #ffffff;"&gt;
&lt;td&gt;6. 「You shouldn&amp;#8217;t have stayed up late last night.」の訳として最も適切なのはどれ？&lt;/td&gt;
&lt;td&gt;A. 昨夜、もっと遅くまで起きているべきだった。&lt;br /&gt;
B. 昨夜、遅くまで起きてはいけなかった（＝夜更かしすべきではなかった）。&lt;br /&gt;
C. 昨夜、遅くまで起きたかもしれない。&lt;br /&gt;
D. 昨夜、遅くまで起きたはずがない。&lt;/td&gt;
&lt;td&gt;&lt;span id="ans6" class="answer"&gt;正解：B（夜更かしすべきではなかった）&lt;/span&gt;&lt;br /&gt;
&lt;button id="btn6" class="show-answer"&gt;正解を見る&lt;/button&gt;&lt;/td&gt;
&lt;/tr&gt;
&lt;tr style="background-color: #f0b464;"&gt;
&lt;td&gt;7. 空欄に最も適切なものを入れなさい。&lt;br /&gt;
「正しいスペルを確認すべきだった。」&lt;br /&gt;
You ______ checked the correct spelling.&lt;/td&gt;
&lt;td&gt;A. must have&lt;br /&gt;
B. may have&lt;br /&gt;
C. should have&lt;br /&gt;
D. cannot have&lt;/td&gt;
&lt;td&gt;&lt;span id="ans7" class="answer"&gt;正解：C（You should have checked &amp;#8230;）&lt;/span&gt;&lt;br /&gt;
&lt;button id="btn7" class="show-answer"&gt;正解を見る&lt;/button&gt;&lt;/td&gt;
&lt;/tr&gt;
&lt;tr style="background-color: #ffffff;"&gt;
&lt;td&gt;8. 次のうち、「過去の非難・後悔」を表している文はどれ？&lt;/td&gt;
&lt;td&gt;A. He must have overslept.&lt;br /&gt;
B. Cathy may have taken the wrong route.&lt;br /&gt;
C. He cannot have forgotten.&lt;br /&gt;
D. You shouldn&amp;#8217;t have stayed up late last night.&lt;/td&gt;
&lt;td&gt;&lt;span id="ans8" class="answer"&gt;正解：D（shouldn&amp;#8217;t have ～：～すべきではなかった）&lt;/span&gt;&lt;br /&gt;
&lt;button id="btn8" class="show-answer"&gt;正解を見る&lt;/button&gt;&lt;/td&gt;
&lt;/tr&gt;
&lt;tr style="background-color: #f0b464;"&gt;
&lt;td&gt;9. 「過去の出来事」についての推量を表している文はどれ？&lt;/td&gt;
&lt;td&gt;A. He must be tired.&lt;br /&gt;
B. He must have overslept.&lt;br /&gt;
C. He should study more.&lt;br /&gt;
D. He may come tomorrow.&lt;/td&gt;
&lt;td&gt;&lt;span id="ans9" class="answer"&gt;正解：B（have + 過去分詞 で過去の推量）&lt;/span&gt;&lt;br /&gt;
&lt;button id="btn9" class="show-answer"&gt;正解を見る&lt;/button&gt;&lt;/td&gt;
&lt;/tr&gt;
&lt;tr style="background-color: #ffffff;"&gt;
&lt;td&gt;10. 助動詞の後ろの形について、正しい説明はどれ？&lt;/td&gt;
&lt;td&gt;A. 助動詞の後ろには常に過去形が来る。&lt;br /&gt;
B. 助動詞の後ろには常に動詞の原形が来る。ここでは have + 過去分詞 の形になる。&lt;br /&gt;
C. 助動詞の後ろには名詞しか来ない。&lt;br /&gt;
D. 助動詞の後ろの形は自由で、特に決まりはない。&lt;/td&gt;
&lt;td&gt;&lt;span id="ans10" class="answer"&gt;正解：B（助動詞 + 動詞の原形 have + 過去分詞）&lt;/span&gt;&lt;br /&gt;
&lt;button id="btn10" class="show-answer"&gt;正解を見る&lt;/button&gt;&lt;/td&gt;
&lt;/tr&gt;
&lt;/tbody&gt;
&lt;/table&gt;
------</t>
  </si>
  <si>
    <t>以下のページは不自然なワードを使用しています。
これらを適切に自然な言葉に置き換えて下さい。
なお、本文の装飾や構造は絶対に変えないでください。
【対象ページURL】
https://eigo-rewrite.com/column/stage3-lesson3-2/
【検出された不自然ワード】
（検出なし）
【本文】
------
&lt;p&gt;&lt;iframe title="YouTube video player" src="https://www.youtube.com/embed/N1LwrTb9_FM?si=nkM_xgP1LOglIGVC"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class="mce_SELRES_start"&gt;﻿&lt;/span&gt;&lt;/iframe&gt;&lt;br /&gt;
Lesson3セクション2では、不定詞の形容詞的用法について学びます。&lt;br /&gt;
STAGE3の英文法（時制・助動詞・不定詞など）の全体像は、&lt;strong&gt;&lt;a href="https://eigo-rewrite.com/column/stage3/"&gt;STAGE3｜高校英文法の総まとめ（全体像はこちら）&lt;/a&gt;&lt;/strong&gt;で確認できます。&lt;/p&gt;
&lt;h3&gt;不定詞の形容詞的用法とは？&lt;/h3&gt;
&lt;p&gt;不定詞の形容詞的用法は、名詞を修飾する働きをします。名詞の後ろに置かれた不定詞が、その名詞の内容をさらに具体的に説明します。&lt;/p&gt;
&lt;p&gt;新たなポイントについて&lt;br /&gt;
不定詞の形容詞的用法では、不定詞内の動詞の前に前置詞が来る場合があります。このとき、前置詞をそのまま残すことが大切です。&lt;/p&gt;
&lt;p&gt;【例文】&lt;/p&gt;
&lt;p&gt;&amp;#8220;Would you give me something hot to drink?&amp;#8221;&lt;/p&gt;
&lt;p&gt;この文では &amp;#8220;to drink&amp;#8221; が &amp;#8220;something&amp;#8221; を修飾しています。動詞 &amp;#8220;drink&amp;#8221; の前に前置詞が付いている点が特徴です。&lt;/p&gt;
&lt;p&gt;【解説】&lt;/p&gt;
&lt;p&gt;&amp;#8220;Can you lend me something to write with?&amp;#8221;&lt;/p&gt;
&lt;p&gt;ここでは &amp;#8220;to write with&amp;#8221; が &amp;#8220;something&amp;#8221; を修飾しています。&amp;#8221;write&amp;#8221; の前の前置詞 &amp;#8220;with&amp;#8221; を残した形になっています。&lt;/p&gt;
&lt;p&gt;前置詞の取り扱いに注意&lt;br /&gt;
不定詞の中に名詞を戻すときは、もとの前置詞を残す必要があります。例えば「sit on a bench」という場合、名詞 &amp;#8220;bench&amp;#8221; を不定詞の中に戻すとき、&amp;#8221;on&amp;#8221; をそのまま残します。&lt;/p&gt;
&lt;p&gt;このように、不定詞の形容詞的用法では、前置詞を正しく扱うことが重要です。&lt;/p&gt;
&lt;hr /&gt;
&lt;p&gt;&lt;iframe title="YouTube video player" src="https://www.youtube.com/embed/adJJ6-BrjTI?si=_iOhK4OSXkOeX1HB" width="560" height="315" frameborder="0" allowfullscreen="allowfullscreen"&gt;&lt;/iframe&gt;&lt;/p&gt;
&lt;h3&gt;後半の学習内容&lt;/h3&gt;
&lt;p&gt;後半では、「自動詞 + to 不定詞」という形の表現に焦点を当てます。これは半分熟語のようなものです。&lt;/p&gt;
&lt;h3&gt;&amp;#8220;came to&amp;#8221; の用法&lt;/h3&gt;
&lt;p&gt;まず最初に挙げられるのが、「came to 原形」あるいは「get to 原形」という形式です。&amp;#8221;came&amp;#8221;は元々「来る」という意味ですが、「came to 動詞の原形」となると、「何々するようになる」という変化を表わします。&lt;/p&gt;
&lt;p&gt;例えば、&lt;span style="color: red;"&gt;Micheal&lt;/span&gt; came to realize the importance of teamwork. では、&lt;span style="color: red;"&gt;realize&lt;/span&gt;は「気付く」という意味で使用されています。「マイケルはチームワークの重要さについて実感するようになりました」と訳されます。ここで「came to」は「何々にするようになる」という意味を持ちます。&lt;/p&gt;
&lt;h3&gt;&amp;#8220;seem to&amp;#8221; と &amp;#8220;appear to&amp;#8221; の用法&lt;/h3&gt;
&lt;p&gt;同様に、&amp;#8221;seem&amp;#8221;や&amp;#8221;appear&amp;#8221;の後に「to 不定詞」が続く形式もあります。これらは両方とも「なんとかに見える」という意味を持ちます。&lt;/p&gt;
&lt;p&gt;例えば、&lt;span style="color: red;"&gt;George&lt;/span&gt; seems to like the novel by the writer. では、&amp;#8221;seem to&amp;#8221;が使われています。「ジョージはその作家による小説が好きなように見える」という意味です。&lt;/p&gt;
&lt;p&gt;このように、&amp;#8221;came to&amp;#8221;や&amp;#8221;seem to&amp;#8221;に関しては、熟語として捉えれば難しいものではありません。しかし、前半の形容詞的用法と同様にしっかりと学習しておくことが重要です。&lt;br /&gt;
&lt;!-- 語彙強化講座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&lt;p&gt;&amp;nbsp;&lt;/p&gt;
&lt;h2&gt;Lesson 3 セクション2：不定詞の形容詞的用法 &amp;amp; 自動詞 + to 不定詞&lt;/h2&gt;
&lt;p&gt;&lt;!-- まとめ --&gt;&lt;/p&gt;
&lt;h3&gt;まとめ&lt;/h3&gt;
&lt;table style="width: 100%; border-collapse: collapse;"&gt;
&lt;thead&gt;
&lt;tr style="background-color: #dd8500; color: white;"&gt;
&lt;th&gt;ポイント&lt;/th&gt;
&lt;th&gt;説明&lt;/th&gt;
&lt;/tr&gt;
&lt;/thead&gt;
&lt;tbody&gt;
&lt;tr style="background-color: #f0b464; color: black;"&gt;
&lt;td&gt;不定詞の形容詞的用法とは&lt;/td&gt;
&lt;td&gt;
&lt;ul&gt;
&lt;li&gt;名詞のあとに置かれて、その名詞の内容を具体的に説明する用法&lt;/li&gt;
&lt;li&gt;「～するための～」「～すべき～」のように訳されることが多い&lt;/li&gt;
&lt;li&gt;例：something &lt;strong&gt;to drink&lt;/strong&gt;, something &lt;strong&gt;to write with&lt;/strong&gt;&lt;/li&gt;
&lt;/ul&gt;
&lt;/td&gt;
&lt;/tr&gt;
&lt;tr style="background-color: white; color: black;"&gt;
&lt;td&gt;前置詞の扱い&lt;/td&gt;
&lt;td&gt;
&lt;ul&gt;
&lt;li&gt;元の文にあった前置詞は、不定詞の中に名詞を戻すときも&lt;strong&gt;必ず残す&lt;/strong&gt;&lt;/li&gt;
&lt;li&gt;例：sit on a bench → a bench &lt;strong&gt;to sit on&lt;/strong&gt;&lt;/li&gt;
&lt;li&gt;例：something &lt;strong&gt;to write with&lt;/strong&gt;（with を消さない）&lt;/li&gt;
&lt;/ul&gt;
&lt;/td&gt;
&lt;/tr&gt;
&lt;tr style="background-color: #f0b464; color: black;"&gt;
&lt;td&gt;例文（形容詞的用法）&lt;/td&gt;
&lt;td&gt;
&lt;ul&gt;
&lt;li&gt;Would you give me something hot &lt;strong&gt;to drink&lt;/strong&gt;?&lt;br /&gt;
→ 「何か温かい飲み物をくれませんか。」&lt;/li&gt;
&lt;li&gt;Can you lend me something &lt;strong&gt;to write with&lt;/strong&gt;?&lt;br /&gt;
→ 「何か書くものを貸してくれますか。」&lt;/li&gt;
&lt;/ul&gt;
&lt;/td&gt;
&lt;/tr&gt;
&lt;tr style="background-color: white; color: black;"&gt;
&lt;td&gt;came to ＋ 動詞の原形&lt;/td&gt;
&lt;td&gt;
&lt;ul&gt;
&lt;li&gt;&lt;strong&gt;came to ＋ 動詞の原形&lt;/strong&gt;＝「～するようになる」&lt;/li&gt;
&lt;li&gt;変化のニュアンス（徐々に・結果としてそうなった）を表す&lt;/li&gt;
&lt;li&gt;例：Michael came to realize the importance of teamwork.&lt;br /&gt;
→ 「マイケルはチームワークの重要さを実感するようになった。」&lt;/li&gt;
&lt;/ul&gt;
&lt;/td&gt;
&lt;/tr&gt;
&lt;tr style="background-color: #f0b464; color: black;"&gt;
&lt;td&gt;seem to / appear to の用法&lt;/td&gt;
&lt;td&gt;
&lt;ul&gt;
&lt;li&gt;&lt;strong&gt;seem to ＋ 動詞の原形 / appear to ＋ 動詞の原形&lt;/strong&gt;&lt;/li&gt;
&lt;li&gt;どちらも「～のように見える」「～らしい」という意味&lt;/li&gt;
&lt;li&gt;例：George seems to like the novel by the writer.&lt;br /&gt;
→ 「ジョージはその作家の小説が好きなように見える。」&lt;/li&gt;
&lt;/ul&gt;
&lt;/td&gt;
&lt;/tr&gt;
&lt;tr style="background-color: white; color: black;"&gt;
&lt;td&gt;自動詞 + to 不定詞は「半分熟語」&lt;/td&gt;
&lt;td&gt;
&lt;ul&gt;
&lt;li&gt;came to / get to / seem to / appear to などは、かたまりとして意味を覚える&lt;/li&gt;
&lt;li&gt;文法的には「自動詞 + to 不定詞」だが、単独の動詞に近い感覚で理解するとよい&lt;/li&gt;
&lt;li&gt;前半の「不定詞の形容詞的用法」とセットで整理しておくと混乱しにくい&lt;/li&gt;
&lt;/ul&gt;
&lt;/td&gt;
&lt;/tr&gt;
&lt;/tbody&gt;
&lt;/table&gt;
&lt;h3&gt;クイズ（10問）&lt;/h3&gt;
&lt;p&gt;&lt;script&gt;
  function showAnswer(id) {
    var ans = document.getElementById(id);
    var btn = document.getElementById(id + '-btn');
    if (ans &amp;&amp; btn) {
      ans.style.display = 'inline';
      btn.style.display = 'none';
    }
  }
&lt;/script&gt;&lt;/p&gt;
&lt;table style="width: 100%; border-collapse: collapse; margin-top: 10px;"&gt;
&lt;thead&gt;
&lt;tr style="background-color: #dd8500; color: white;"&gt;
&lt;th&gt;問題&lt;/th&gt;
&lt;th&gt;選択肢&lt;/th&gt;
&lt;th&gt;正解&lt;/th&gt;
&lt;/tr&gt;
&lt;/thead&gt;
&lt;tbody&gt;&lt;!-- Q1 --&gt;&lt;/p&gt;
&lt;tr style="background-color: #f0b464; color: black;"&gt;
&lt;td&gt;1. 不定詞の形容詞的用法の主な役割はどれ？&lt;/td&gt;
&lt;td&gt;A. 動詞を修飾する&lt;br /&gt;
B. 形容詞を修飾する&lt;br /&gt;
C. 名詞を修飾する&lt;br /&gt;
D. 文全体を修飾する&lt;/td&gt;
&lt;td&gt;&lt;button id="q1-btn"&gt;正解を見る&lt;/button&gt;&lt;br /&gt;
&lt;span id="q1" style="display: none;"&gt;C. 名詞を修飾する&lt;/span&gt;&lt;/td&gt;
&lt;/tr&gt;
&lt;p&gt;&lt;!-- Q2 --&gt;&lt;/p&gt;
&lt;tr style="background-color: white; color: black;"&gt;
&lt;td&gt;2. 次のうち、不定詞の形容詞的用法を含む文はどれ？&lt;/td&gt;
&lt;td&gt;A. I want to study English.&lt;br /&gt;
B. I have something to drink.&lt;br /&gt;
C. He went to the park.&lt;br /&gt;
D. She seems happy.&lt;/td&gt;
&lt;td&gt;&lt;button id="q2-btn"&gt;正解を見る&lt;/button&gt;&lt;br /&gt;
&lt;span id="q2" style="display: none;"&gt;B. I have something to drink.&lt;/span&gt;&lt;/td&gt;
&lt;/tr&gt;
&lt;p&gt;&lt;!-- Q3 --&gt;&lt;/p&gt;
&lt;tr style="background-color: #f0b464; color: black;"&gt;
&lt;td&gt;3. 「Can you lend me something to write with?」について正しい説明はどれ？&lt;/td&gt;
&lt;td&gt;A. to write が主語を修飾している&lt;br /&gt;
B. to write with が something を修飾している&lt;br /&gt;
C. with は本来消してよい前置詞である&lt;br /&gt;
D. to write with 全体が副詞的用法である&lt;/td&gt;
&lt;td&gt;&lt;button id="q3-btn"&gt;正解を見る&lt;/button&gt;&lt;br /&gt;
&lt;span id="q3" style="display: none;"&gt;B. to write with が something を修飾している&lt;/span&gt;&lt;/td&gt;
&lt;/tr&gt;
&lt;p&gt;&lt;!-- Q4 --&gt;&lt;/p&gt;
&lt;tr style="background-color: white; color: black;"&gt;
&lt;td&gt;4. 「sit on a bench」を不定詞の形容詞的用法を使って「座るためのベンチ」と言いたい。正しい英語はどれ？&lt;/td&gt;
&lt;td&gt;A. a bench to sit&lt;br /&gt;
B. a bench to sit it&lt;br /&gt;
C. a bench to sit on&lt;br /&gt;
D. a bench on sit&lt;/td&gt;
&lt;td&gt;&lt;button id="q4-btn"&gt;正解を見る&lt;/button&gt;&lt;br /&gt;
&lt;span id="q4" style="display: none;"&gt;C. a bench to sit on&lt;/span&gt;&lt;/td&gt;
&lt;/tr&gt;
&lt;p&gt;&lt;!-- Q5 --&gt;&lt;/p&gt;
&lt;tr style="background-color: #f0b464; color: black;"&gt;
&lt;td&gt;5. 「He came to understand the problem.」の意味として最も近いものはどれ？&lt;/td&gt;
&lt;td&gt;A. 彼は問題を理解したところへ来た。&lt;br /&gt;
B. 彼は問題を理解しようとしているところだ。&lt;br /&gt;
C. 彼は問題を理解するようになった。&lt;br /&gt;
D. 彼は問題を理解しに来た。&lt;/td&gt;
&lt;td&gt;&lt;button id="q5-btn"&gt;正解を見る&lt;/button&gt;&lt;br /&gt;
&lt;span id="q5" style="display: none;"&gt;C. 彼は問題を理解するようになった。&lt;/span&gt;&lt;/td&gt;
&lt;/tr&gt;
&lt;p&gt;&lt;!-- Q6 --&gt;&lt;/p&gt;
&lt;tr style="background-color: white; color: black;"&gt;
&lt;td&gt;6. 「～するようになる」という変化を表す表現として適切なのはどれ？&lt;/td&gt;
&lt;td&gt;A. came to ＋ 動詞の原形&lt;br /&gt;
B. used to ＋ 動詞の原形&lt;br /&gt;
C. must ＋ 動詞の原形&lt;br /&gt;
D. has to ＋ 動詞の原形&lt;/td&gt;
&lt;td&gt;&lt;button id="q6-btn"&gt;正解を見る&lt;/button&gt;&lt;br /&gt;
&lt;span id="q6" style="display: none;"&gt;A. came to ＋ 動詞の原形&lt;/span&gt;&lt;/td&gt;
&lt;/tr&gt;
&lt;p&gt;&lt;!-- Q7 --&gt;&lt;/p&gt;
&lt;tr style="background-color: #f0b464; color: black;"&gt;
&lt;td&gt;7. 「seem to ＋ 動詞の原形」の基本的な意味はどれ？&lt;/td&gt;
&lt;td&gt;A. ～しなければならない&lt;br /&gt;
B. ～することをやめる&lt;br /&gt;
C. ～するように見える / ～らしい&lt;br /&gt;
D. ～するつもりだ&lt;/td&gt;
&lt;td&gt;&lt;button id="q7-btn"&gt;正解を見る&lt;/button&gt;&lt;br /&gt;
&lt;span id="q7" style="display: none;"&gt;C. ～するように見える / ～らしい&lt;/span&gt;&lt;/td&gt;
&lt;/tr&gt;
&lt;p&gt;&lt;!-- Q8 --&gt;&lt;/p&gt;
&lt;tr style="background-color: white; color: black;"&gt;
&lt;td&gt;8. 「George seems to like the novel by the writer.」の訳として最も適切なのはどれ？&lt;/td&gt;
&lt;td&gt;A. ジョージはその作家の小説を好きだと言った。&lt;br /&gt;
B. ジョージはその作家の小説を読むことができる。&lt;br /&gt;
C. ジョージはその作家の小説が好きなように見える。&lt;br /&gt;
D. ジョージはその作家の小説をこれから読むつもりだ。&lt;/td&gt;
&lt;td&gt;&lt;button id="q8-btn"&gt;正解を見る&lt;/button&gt;&lt;br /&gt;
&lt;span id="q8" style="display: none;"&gt;C. ジョージはその作家の小説が好きなように見える。&lt;/span&gt;&lt;/td&gt;
&lt;/tr&gt;
&lt;p&gt;&lt;!-- Q9 --&gt;&lt;/p&gt;
&lt;tr style="background-color: #f0b464; color: black;"&gt;
&lt;td&gt;9. 次のうち、「自動詞 + to 不定詞」が半分熟語のように働いているものはどれ？&lt;/td&gt;
&lt;td&gt;A. decided to go&lt;br /&gt;
B. wanted to study&lt;br /&gt;
C. came to understand&lt;br /&gt;
D. tried to help&lt;/td&gt;
&lt;td&gt;&lt;button id="q9-btn"&gt;正解を見る&lt;/button&gt;&lt;br /&gt;
&lt;span id="q9" style="display: none;"&gt;C. came to understand&lt;/span&gt;&lt;/td&gt;
&lt;/tr&gt;
&lt;p&gt;&lt;!-- Q10 --&gt;&lt;/p&gt;
&lt;tr style="background-color: white; color: black;"&gt;
&lt;td&gt;10. 次の文の意味として正しいものはどれ？&lt;br /&gt;
He came to like soccer.&lt;/td&gt;
&lt;td&gt;A. 彼はサッカーを好きだと言いに来た。&lt;br /&gt;
B. 彼はサッカーを好きになるようにした。&lt;br /&gt;
C. 彼はサッカーを好きなように見える。&lt;br /&gt;
D. 彼はサッカーが好きになるようになった。&lt;/td&gt;
&lt;td&gt;&lt;button id="q10-btn"&gt;正解を見る&lt;/button&gt;&lt;br /&gt;
&lt;span id="q10" style="display: none;"&gt;D. 彼はサッカーが好きになるようになった。&lt;/span&gt;&lt;/td&gt;
&lt;/tr&gt;
&lt;/tbody&gt;
&lt;/table&gt;
------</t>
  </si>
  <si>
    <t>以下のページは不自然なワードを使用しています。
これらを適切に自然な言葉に置き換えて下さい。
なお、本文の装飾や構造は絶対に変えないでください。
【対象ページURL】
https://eigo-rewrite.com/column/stage3-lesson5-3/
【検出された不自然ワード】
（検出なし）
【本文】
------
&lt;h3&gt;Lesson5のセクション3の概要&lt;/h3&gt;
&lt;p&gt;Lesson5のセクション3では、主に二つの内容を扱います。一つは&lt;span style="color: red;"&gt;so that&lt;/span&gt;構文の使い方とその区別について、もう一つは仮定を表す接続詞として「もし〜だったら」という表現についてです。セクションの前半では&lt;span style="color: red;"&gt;so that&lt;/span&gt;の使い方と違いを説明し、後半では仮定を表す接続詞について学びます。&lt;br /&gt;
STAGE3の英文法（時制・助動詞・不定詞など）の全体像は、&lt;strong&gt;&lt;a href="https://eigo-rewrite.com/column/stage3/"&gt;STAGE3｜高校英文法の総まとめ（全体像はこちら）&lt;/a&gt;&lt;/strong&gt;で確認できます。&lt;/p&gt;
&lt;h3&gt;「so that」構文の使い方&lt;/h3&gt;
&lt;p&gt;「&lt;span style="color: red;"&gt;so that&lt;/span&gt;」は、目的を表す構文で、全体で三種類の使い方があります。まずは基本的な使い方を見ていきましょう。例えば、「&lt;span style="color: red;"&gt;She’ll get up early&lt;/span&gt;」という文があります。ここで&lt;span style="color: red;"&gt;so that&lt;/span&gt;の後に「she can catch」という形で続きます。これは、「彼女はバスに間に合うように早く起きるだろう」という意味になります。同様に、「&lt;span style="color: red;"&gt;She got up early&lt;/span&gt;」という文では、過去の出来事として「彼女はバスに間に合うように早く起きました」という意味になります。&lt;/p&gt;
&lt;h3&gt;「so that」の変化形と「in order to」&lt;/h3&gt;
&lt;p&gt;「&lt;span style="color: red;"&gt;so that&lt;/span&gt;」の構文は、不定詞を用いた&lt;span style="color: red;"&gt;in order to&lt;/span&gt;に書き換えることもできます。例えば、「彼女はバスに間に合うように早く起きました」という文は、「&lt;span style="color: red;"&gt;She got up early in order to catch the bus&lt;/span&gt;」と表現できます。試験では&lt;span style="color: red;"&gt;so that&lt;/span&gt;と&lt;span style="color: red;"&gt;in order to&lt;/span&gt;の使い分けを問われることもあるので、語数や構文の違いに注意しましょう。&lt;/p&gt;
&lt;h3&gt;まとめ&lt;/h3&gt;
&lt;p&gt;「&lt;span style="color: red;"&gt;so that&lt;/span&gt;」構文の使い方と「&lt;span style="color: red;"&gt;in order to&lt;/span&gt;」との違いを理解することで、目的を表す文を正確に作成できるようになります。また、文脈に応じた適切な接続詞の選択ができるように練習していきましょう。&lt;br /&gt;
&lt;!-- 大学受験英作文講座 --&gt;&lt;/p&gt;
&lt;div style="border: 2px solid #ff6600; background-color: #fff0e0; padding: 10px; display: flex; align-items: center; justify-content: center;"&gt;&lt;img decoding="async" style="max-width: 100px; height: auto; margin-right: 10px;" src="https://eigo-rewrite.com/wp-content/uploads/2020/06/logo_tate-1.png" alt="Re-Writeのロゴ" /&gt;&lt;/p&gt;
&lt;div&gt;
&lt;p style="margin: 5px 0;"&gt;【大学受験英作文講座】：和文英訳・自由英作文を段階的に練習し、伝わる英作文の構築力を育成します。&lt;/p&gt;
&lt;p&gt;&lt;a style="background-color: #ff6600; color: white; padding: 5px 10px; text-align: center; text-decoration: none; display: inline-block; font-size: 14px;" href="https://eigo-rewrite.com/kobetsueisakubun/"&gt;詳細を見る&lt;/a&gt;&lt;/p&gt;
&lt;/div&gt;
&lt;/div&gt;
&lt;h2&gt;Lesson 5 セクション3: so that 構文と過程を表す接続詞&lt;/h2&gt;
&lt;h3&gt;クイズ&lt;/h3&gt;
&lt;p&gt;&lt;script&gt;
function showAnswer(id) {
  document.getElementById(id).style.display = 'inline';
  document.getElementById(id + '-btn').style.display = 'none';
}
&lt;/script&gt;&lt;/p&gt;
&lt;table&gt;
&lt;tbody&gt;
&lt;tr style="background-color: #dd8500; color: white;"&gt;
&lt;th&gt;問題&lt;/th&gt;
&lt;th&gt;選択肢&lt;/th&gt;
&lt;th&gt;答え&lt;/th&gt;
&lt;/tr&gt;
&lt;tr style="background-color: #f0b464; color: black;"&gt;
&lt;td&gt;1. 「so that」の意味は？&lt;/td&gt;
&lt;td&gt;A. そのため B. 〜するために C. もし〜なら D. そして&lt;/td&gt;
&lt;td&gt;&lt;button id="q1-btn"&gt;正解を見る&lt;/button&gt;&lt;br /&gt;
&lt;span id="q1" style="display: none;"&gt;B. 〜するために&lt;/span&gt;&lt;/td&gt;
&lt;/tr&gt;
&lt;tr style="background-color: white; color: black;"&gt;
&lt;td&gt;2. 「so that」の後に続くのは？&lt;/td&gt;
&lt;td&gt;A. 名詞 B. 動詞の原形 C. 主語+動詞 D. 前置詞&lt;/td&gt;
&lt;td&gt;&lt;button id="q2-btn"&gt;正解を見る&lt;/button&gt;&lt;br /&gt;
&lt;span id="q2" style="display: none;"&gt;C. 主語+動詞&lt;/span&gt;&lt;/td&gt;
&lt;/tr&gt;
&lt;tr style="background-color: #f0b464; color: black;"&gt;
&lt;td&gt;3. 「so that」と「in order to」の違いは？&lt;/td&gt;
&lt;td&gt;A. どちらも同じ B. 「in order to」は動詞の原形が続く C. 「so that」は名詞が続く D. 「so that」は目的語を取る&lt;/td&gt;
&lt;td&gt;&lt;button id="q3-btn"&gt;正解を見る&lt;/button&gt;&lt;br /&gt;
&lt;span id="q3" style="display: none;"&gt;B. 「in order to」は動詞の原形が続く&lt;/span&gt;&lt;/td&gt;
&lt;/tr&gt;
&lt;tr style="background-color: white; color: black;"&gt;
&lt;td&gt;4.「She got up early so that she could catch the bus.」の意味は？&lt;/td&gt;
&lt;td&gt;A. 彼女はバスに乗るのが遅かった B. 彼女は早起きしたのでバスに乗れなかった C. 彼女はバスに間に合うように早く起きた D. 彼女は早く起きたがバスには乗らなかった&lt;/td&gt;
&lt;td&gt;&lt;button id="q4-btn"&gt;正解を見る&lt;/button&gt;&lt;br /&gt;
&lt;span id="q4" style="display: none;"&gt;C. 彼女はバスに間に合うように早く起きた&lt;/span&gt;&lt;/td&gt;
&lt;/tr&gt;
&lt;tr style="background-color: #f0b464; color: black;"&gt;
&lt;td&gt;5. 「in order to」の正しい使い方は？&lt;/td&gt;
&lt;td&gt;A. in order to + 名詞 B. in order to + 動詞の原形 C. in order to + 主語+動詞 D. in order to + 形容詞&lt;/td&gt;
&lt;td&gt;&lt;button id="q5-btn"&gt;正解を見る&lt;/button&gt;&lt;br /&gt;
&lt;span id="q5" style="display: none;"&gt;B. in order to + 動詞の原形&lt;/span&gt;&lt;/td&gt;
&lt;/tr&gt;
&lt;/tbody&gt;
&lt;/table&gt;
&lt;p&gt;&lt;!-- 読解強化講座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t>
  </si>
  <si>
    <t>以下のページは不自然なワードを使用しています。
これらを適切に自然な言葉に置き換えて下さい。
なお、本文の装飾や構造は絶対に変えないでください。
【対象ページURL】
https://eng-support.com/column/book2-lesson10-scene3/
【検出された不自然ワード】
（検出なし）
【本文】
------
&lt;p&gt;&lt;iframe title="YouTube video player" src="https://www.youtube.com/embed/4wp_A0OpWdQ?si=OPMEYEBu3tRa6s3w" width="560" height="315" frameborder="0" allowfullscreen="allowfullscreen"&gt;&lt;/iframe&gt;&lt;/p&gt;
&lt;h3&gt;比較級の基本を復習しよう&lt;/h3&gt;
&lt;p&gt;今回は、Book2 Lesson10シーン3で、比較級の基本について復習します。&lt;/p&gt;
&lt;h3&gt;比較級の構造&lt;/h3&gt;
&lt;p&gt;比較級は「～よりも～だ」という関係を表します。例えば、&amp;#8221;&lt;span style="color: blue;"&gt;Jiro&lt;/span&gt; was &lt;span style="color: red;"&gt;more&lt;/span&gt; surprised than &lt;span style="color: blue;"&gt;Tom&lt;/span&gt; was.&amp;#8221;という文では、&lt;span style="color: blue;"&gt;Jiro&lt;/span&gt;の驚きが&lt;span style="color: blue;"&gt;Tom&lt;/span&gt;よりも大きかったことを示しています。&lt;/p&gt;
&lt;h3&gt;&amp;#8220;than&amp;#8221;の省略&lt;/h3&gt;
&lt;p&gt;&amp;#8220;than&amp;#8221;の後ろには元々&amp;#8221;&lt;span style="color: blue;"&gt;surprised&lt;/span&gt;&amp;#8220;があったのですが、省略されています。&amp;#8221;than &lt;span style="color: blue;"&gt;Tom&lt;/span&gt; was &lt;span style="color: blue;"&gt;surprised&lt;/span&gt;&amp;#8220;が省略されているため、「トムが驚いたよりも」という意味が伝わります。&lt;/p&gt;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&lt;h3&gt;動詞の省略と意図の把握&lt;/h3&gt;
&lt;p&gt;英語では動詞を省略することがありますが、それによって意図が明確になるように注意が必要です。&amp;#8221;than&amp;#8221;の後ろに&amp;#8221;&lt;span style="color: blue;"&gt;Tom&lt;/span&gt;&amp;#8220;が来ると、「&lt;span style="color: blue;"&gt;Tom&lt;/span&gt; was」と動詞が省略された状態となります。書き言葉では完全な形で書く傾向がありますが、話し言葉では省略されることが多いです。&lt;/p&gt;
&lt;h3&gt;&amp;#8220;than I expected&amp;#8221;の理解&lt;/h3&gt;
&lt;p&gt;&amp;#8220;than I expected&amp;#8221;は、「私が予想したよりも」という意味を持ちます。実際には、&amp;#8221;&lt;span style="color: blue;"&gt;expected&lt;/span&gt;&amp;#8220;は過去完了形の&amp;#8221;&lt;span style="color: green;"&gt;had&lt;/span&gt; expected&amp;#8221;が一般的ですが、PROGRESSでは過去形で表現されていることが多いです。&lt;/p&gt;
&lt;h3&gt;過去形と過去完了形の使い分け&lt;/h3&gt;
&lt;p&gt;過去形と過去完了形の使い分けについて、理解が必要です。過去形は後の出来事を示し、過去完了形はそれよりも前の出来事を表します。英語の試験では過去完了形が多く出題される傾向がありますので、しっかりと覚えておきましょう。&lt;/p&gt;
&lt;h3&gt;過去完了形の省略と選択肢&lt;/h3&gt;
&lt;p&gt;過去完了形の「&lt;span style="color: green;"&gt;had&lt;/span&gt; expected」が「&lt;span style="color: blue;"&gt;expected&lt;/span&gt;」と省略されることがありますが、意味を理解したうえで選択肢を考えることが重要です。特に大学入試では過去完了形の形式が使われることが多いので、注意が必要です。&lt;/p&gt;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&lt;hr /&gt;
&lt;p&gt;&lt;iframe loading="lazy" title="YouTube video player" src="https://www.youtube.com/embed/DRmlxDH3TTc?si=UlAUMRBp29xg_IUR" width="560" height="315" frameborder="0" allowfullscreen="allowfullscreen"&gt;&lt;/iframe&gt;&lt;/p&gt;
&lt;h3&gt;&amp;#8220;than&amp;#8221;の省略と比較&lt;/h3&gt;
&lt;p&gt;この構造は比較級の&lt;span style="color: red;"&gt;&amp;#8220;than&amp;#8221;&lt;/span&gt;の説明と同様です。&amp;#8221;&lt;span style="color: red;"&gt;than&lt;/span&gt;&amp;#8220;の後ろが完全な文である場合、省略された部分があっても文の意味が伝わります。&lt;/p&gt;
&lt;h3&gt;&amp;#8220;as ○○ as&amp;#8221;の意味と省略&lt;/h3&gt;
&lt;p&gt;&amp;#8220;&lt;span style="color: red;"&gt;as ○○ as&lt;/span&gt;&amp;#8220;の形では、後ろの文が省略されることがあります。しかし、省略されない要素もあります。例えば、「&lt;span style="color: blue;"&gt;everyone&lt;/span&gt;」や動詞の「&lt;span style="color: blue;"&gt;thought&lt;/span&gt;」や「&lt;span style="color: blue;"&gt;had thought&lt;/span&gt;」は省略されません。&lt;/p&gt;
&lt;p&gt;これらの点を押さえて、「&lt;span style="color: red;"&gt;as ○○ as&lt;/span&gt;」の構造を理解しましょう。&lt;/p&gt;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</si>
  <si>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https://eng-support.com/column/book2-lesson11-scene2/
【検出された不自然ワード】
（検出なし）
【本文】
------
&lt;p&gt;&lt;iframe title="YouTube video player" src="https://www.youtube.com/embed/c2ETGgq-1Nk?si=FiMmmoG7p-p0ICvq" width="560" height="315" frameborder="0" allowfullscreen="allowfullscreen"&gt;&lt;/iframe&gt;&lt;/p&gt;
&lt;h2&gt;too…to構文と不定詞の副詞的用法【全体像】&lt;/h2&gt;
&lt;h3&gt;不定詞の副詞用法とは何か&lt;/h3&gt;
&lt;p&gt;今回は、Book2 Lesson11シーン2における不定詞の副詞的用法の続きを解説します。不定詞の副詞的用法は、副詞の働きであり、名詞以外を修飾します。&lt;/p&gt;
&lt;h3&gt;不定詞の構成と役割&lt;/h3&gt;
&lt;p&gt;不定詞は「&lt;span style="color: green;"&gt;to&lt;/span&gt; 動詞原形」で構成され、名詞以外の語句を修飾します。この副詞的用法は、日本語に訳すとさまざまな意味が現れます。&lt;/p&gt;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&lt;h2&gt;too＋形容詞＋for＋人＋to の基本構造&lt;/h2&gt;
&lt;h3&gt;基本例文で構造を確認する&lt;/h3&gt;
&lt;p&gt;Lesson11シーン2では、例文を通じて不定詞の副詞的用法を学びます。例えば、&lt;br /&gt;
「The milk is &lt;span style="color: red;"&gt;too hot&lt;/span&gt; for &lt;span style="color: blue;"&gt;the baby&lt;/span&gt; to &lt;span style="color: green;"&gt;drink&lt;/span&gt;.」&lt;br /&gt;
という文では、「熱過ぎて」という意味を表します。&lt;/p&gt;
&lt;h3&gt;for＋人＋to の中で起きる省略&lt;/h3&gt;
&lt;p&gt;文中の他の所に出てくる要素は省略されるため、&lt;br /&gt;
「&lt;span style="color: blue;"&gt;for the baby&lt;/span&gt; to &lt;span style="color: green;"&gt;drink it&lt;/span&gt;」&lt;br /&gt;
の「&lt;span style="color: blue;"&gt;the baby&lt;/span&gt;」や「&lt;span style="color: green;"&gt;drink it&lt;/span&gt;」といった部分は省略されます。&lt;br /&gt;
これは、不定詞の塊の中での一般的な省略ルールです。&lt;/p&gt;
&lt;h3&gt;訳し方で注意すべきポイント&lt;/h3&gt;
&lt;p&gt;訳す際には、因果関係や意味の適切な表現に注意する必要があります。&lt;br /&gt;
不定詞の主語が省略されている場合もありますが、これは文脈から推測する必要があります。&lt;/p&gt;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&lt;h2&gt;省略される語の見抜き方ルール&lt;/h2&gt;
&lt;h3&gt;不定詞句で省略されやすい要素&lt;/h3&gt;
&lt;p&gt;不定詞句の中では、一般の人は通常省略される傾向にありますが、稀に省略されない場合もあります。&lt;br /&gt;
自分で英文を書く際には、これらの省略ルールを順守しましょう。&lt;/p&gt;
&lt;hr /&gt;
&lt;p&gt;&lt;iframe loading="lazy" title="YouTube video player" src="https://www.youtube.com/embed/vCaZDKDBSG8?si=Tkvyn-pesclZRt1v" width="560" height="315" frameborder="0" allowfullscreen="allowfullscreen"&gt;&lt;/iframe&gt;&lt;/p&gt;
&lt;h2&gt;例文で確認：Lesson11 シーン2&lt;/h2&gt;
&lt;h3&gt;4番：前置詞 on が残る理由&lt;/h3&gt;
&lt;p&gt;&amp;#8220;The ice is &lt;span style="color: red;"&gt;too&lt;/span&gt; &lt;span style="color: blue;"&gt;thin&lt;/span&gt; for &lt;span style="color: green;"&gt;the children&lt;/span&gt; to &lt;span style="color: blue;"&gt;skate&lt;/span&gt; &lt;span style="color: green;"&gt;on&lt;/span&gt;.&amp;#8221;&lt;/p&gt;
&lt;p&gt;この文では、最後の「&lt;span style="color: green;"&gt;on&lt;/span&gt;」が重要です。&lt;br /&gt;
「&lt;span style="color: blue;"&gt;the ice&lt;/span&gt;」が省略されている点に注目しましょう。&lt;/p&gt;
&lt;h3&gt;5番：with の後ろに何が省略されているか&lt;/h3&gt;
&lt;p&gt;&amp;#8220;&lt;span style="color: blue;"&gt;This net&lt;/span&gt; is &lt;span style="color: red;"&gt;too&lt;/span&gt; &lt;span style="color: blue;"&gt;small&lt;/span&gt; to &lt;span style="color: green;"&gt;catch fish&lt;/span&gt; &lt;span style="color: green;"&gt;with&lt;/span&gt;.&amp;#8221;&lt;/p&gt;
&lt;p&gt;「&lt;span style="color: green;"&gt;with&lt;/span&gt;」の後の名詞が省略されており、&lt;br /&gt;
「This net」を使って魚を捕まえる、という意味になります。&lt;/p&gt;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&lt;/div&gt;
&lt;/div&gt;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</si>
  <si>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https://eng-support.com/column/book2-lesson11-scene3/
【検出された不自然ワード】
（検出なし）
【本文】
------
&lt;p&gt;&lt;iframe title="YouTube video player" src="https://www.youtube.com/embed/laddu5tHiFU?si=o629YGm_eKPD00vW" width="560" height="315" frameborder="0" allowfullscreen="allowfullscreen"&gt;&lt;/iframe&gt;&lt;/p&gt;
&lt;h3&gt;不定詞の副詞用法について解説&lt;/h3&gt;
&lt;p&gt;今回は、Book2 Lesson11シーン3、不定詞の副詞用法について解説します。それでは、各部分を見ていきましょう。&lt;/p&gt;
&lt;h3&gt;文の構造&lt;/h3&gt;
&lt;p&gt;&amp;#8220;The apples are &lt;span style="color: red;"&gt;ripe&lt;/span&gt; enough &lt;span style="color: blue;"&gt;to eat&lt;/span&gt;.&amp;#8221;&lt;/p&gt;
&lt;h3&gt;&amp;#8220;&lt;span style="color: red;"&gt;ripe&lt;/span&gt;&amp;#8220;とは？&lt;/h3&gt;
&lt;p&gt;&amp;#8220;&lt;span style="color: red;"&gt;ripe&lt;/span&gt;&amp;#8220;というのは「&lt;span style="color: green;"&gt;熟している&lt;/span&gt;」という意味です。&amp;#8221;&lt;span style="color: red;"&gt;The apples are ripe&lt;/span&gt;&amp;#8220;は、「&lt;span style="color: green;"&gt;それらのリンゴは熟しています&lt;/span&gt;」という意味になります。&lt;/p&gt;
&lt;h3&gt;&amp;#8220;&lt;span style="color: blue;"&gt;enough&lt;/span&gt;&amp;#8220;の意味と修飾対象&lt;/h3&gt;
&lt;p&gt;&amp;#8220;&lt;span style="color: blue;"&gt;enough&lt;/span&gt;&amp;#8220;は「&lt;span style="color: green;"&gt;十分&lt;/span&gt;」という意味で、ここでは「&lt;span style="color: green;"&gt;熟している&lt;/span&gt;」という形容詞&amp;#8221;&lt;span style="color: red;"&gt;ripe&lt;/span&gt;&amp;#8220;を修飾しています。したがって、「&lt;span style="color: green;"&gt;十分熟している&lt;/span&gt;」という意味になります。&lt;/p&gt;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&lt;h3&gt;&amp;#8220;&lt;span style="color: blue;"&gt;enough&lt;/span&gt;&amp;#8220;の副詞的用法&lt;/h3&gt;
&lt;p&gt;&amp;#8220;&lt;span style="color: blue;"&gt;enough&lt;/span&gt;&amp;#8220;は副詞として使用されています。この副詞的用法は、不定詞を修飾しています。具体的には、「&lt;span style="color: blue;"&gt;to eat&lt;/span&gt;」という不定詞を修飾して、「&lt;span style="color: green;"&gt;何に十分なのか&lt;/span&gt;」を説明しています。&lt;/p&gt;
&lt;h3&gt;不定詞の省略と因果関係&lt;/h3&gt;
&lt;p&gt;この文では、&amp;#8221;&lt;span style="color: red;"&gt;ripe&lt;/span&gt;&amp;#8220;が先に耳に入ってくることから、「&lt;span style="color: green;"&gt;熟している&lt;/span&gt;」ことが食べることができる理由であることが説明されています。したがって、「&lt;span style="color: green;"&gt;そのリンゴは熟しているから&lt;/span&gt;」と訳すことも可能です。&lt;/p&gt;
&lt;hr /&gt;
&lt;p&gt;&lt;iframe loading="lazy" title="YouTube video player" src="https://www.youtube.com/embed/th4TWMtUbyE?si=s7yyI-uqb28BxJgS" width="560" height="315" frameborder="0" allowfullscreen="allowfullscreen"&gt;&lt;/iframe&gt;&lt;/p&gt;
&lt;h3&gt;&amp;#8220;It’s not warm enough to go swimming.&amp;#8221;&lt;/h3&gt;
&lt;p&gt;&amp;#8220;warm&amp;#8221;の意味と文法解説&lt;/p&gt;
&lt;p&gt;&amp;#8220;warm&amp;#8221;は「&lt;span style="color: red;"&gt;暖かい&lt;/span&gt;」という形容詞であり、補語として使用されています。&amp;#8221;It&amp;#8217;s not warm enough&amp;#8221;は、「&lt;span style="color: green;"&gt;十分な暖かさではない&lt;/span&gt;」という意味です。&amp;#8221;enough&amp;#8221;は&amp;#8221;warm&amp;#8221;を修飾する副詞として機能し、「&lt;span style="color: green;"&gt;泳ぎに行くのに十分暖かくはない&lt;/span&gt;」という判断基準を表します。&lt;/p&gt;
&lt;p&gt;&amp;#8220;to go swimming&amp;#8221;の意味&lt;/p&gt;
&lt;p&gt;&amp;#8220;to go swimming&amp;#8221;は、「&lt;span style="color: blue;"&gt;泳ぎに行く&lt;/span&gt;」を表しています。このフレーズは、&amp;#8221;enough&amp;#8221;の判断基準となっています。「&lt;span style="color: green;"&gt;泳ぎに行くのに十分なんだ&lt;/span&gt;」という意味を補足しています。&lt;/p&gt;
&lt;p&gt;日本語訳の注意点&lt;/p&gt;
&lt;p&gt;日本語でこの文を訳す際に、「&lt;span style="color: red;"&gt;暖かくない&lt;/span&gt;」という部分が誤解を招く場合があります。&amp;#8221;It&amp;#8217;s not warm enough&amp;#8221;は「&lt;span style="color: green;"&gt;十分暖かくない&lt;/span&gt;」という意味であり、「&lt;span style="color: green;"&gt;泳ぎに行くのに十分暖かくない&lt;/span&gt;」という意味です。&amp;#8221;not&amp;#8221;を無視して理解することが重要です。&lt;/p&gt;
&lt;p&gt;訳の例&lt;/p&gt;
&lt;p&gt;この文の訳にはいくつかの方法があります。&lt;/p&gt;
&lt;ul&gt;
&lt;li&gt;「&lt;span style="color: green;"&gt;泳ぎに行くのに十分暖かくはない&lt;/span&gt;。」&lt;/li&gt;
&lt;li&gt;「&lt;span style="color: green;"&gt;泳ぎに行けるほど暖かくない&lt;/span&gt;。」&lt;/li&gt;
&lt;/ul&gt;
&lt;hr /&gt;
&lt;p&gt;&lt;iframe loading="lazy" title="YouTube video player" src="https://www.youtube.com/embed/RZQfu1-vymo?si=g4RW0WFaHYiv6WiJ" width="560" height="315" frameborder="0" allowfullscreen="allowfullscreen"&gt;&lt;/iframe&gt;&lt;/p&gt;
&lt;h3&gt;3番: &amp;#8220;That fridge was &lt;span style="color: blue;"&gt;cheap&lt;/span&gt; enough for me to buy.&amp;#8221;&lt;/h3&gt;
&lt;p&gt;&amp;#8220;&lt;span style="color: blue;"&gt;fridge&lt;/span&gt;&amp;#8220;は本来&amp;#8221;&lt;span style="color: blue;"&gt;refrigerator&lt;/span&gt;&amp;#8220;と言いますが、省略して&amp;#8221;&lt;span style="color: blue;"&gt;fridge&lt;/span&gt;&amp;#8220;と略されます。&amp;#8221;&lt;span style="color: blue;"&gt;cheap&lt;/span&gt;&amp;#8220;は形容詞で、「安かった」という意味です。私が先日パソコンを買い換えた際、店員が別の野球チームの好成績を記念して大幅な値引きをしてくれました。私はそのチームのファンではないので、そんなに悪い気はしませんでした。しかし、「あの冷蔵庫は安かった」、具体的には「&lt;span style="color: blue;"&gt;十分&lt;/span&gt;安かった」です。この「&lt;span style="color: blue;"&gt;十分&lt;/span&gt;」は形容詞を修飾する副詞の&amp;#8221;&lt;span style="color: green;"&gt;enough&lt;/span&gt;&amp;#8220;です。&amp;#8221;&lt;span style="color: green;"&gt;for me&lt;/span&gt;&amp;#8220;で主語を示し、「私が買うのに&lt;span style="color: blue;"&gt;十分&lt;/span&gt;安かった」となります。&amp;#8221;&lt;span style="color: blue;"&gt;buy&lt;/span&gt;&amp;#8220;は他動詞なので、目的語として&amp;#8221;&lt;span style="color: blue;"&gt;that fridge&lt;/span&gt;&amp;#8220;が必要です。これらの要素を組み合わせて、「あの冷蔵庫は私が買うのに&lt;span style="color: blue;"&gt;十分&lt;/span&gt;安かった」となります。もしくは、「私が買えるくらい安かった」と訳しても構いません。因果関係を考えると、「あの冷蔵庫は安かったので」という訳も適切です。&lt;/p&gt;
&lt;p&gt;&amp;nbsp;&lt;/p&gt;
&lt;h3&gt;2番: &amp;#8220;The apples are ripe enough &lt;span style="color: blue;"&gt;to eat&lt;/span&gt;.&amp;#8221;&lt;/h3&gt;
&lt;p&gt;この文では&amp;#8221;&lt;span style="color: blue;"&gt;to eat&lt;/span&gt;&amp;#8220;の部分が注目されます。しかし、&amp;#8221;&lt;span style="color: blue;"&gt;eat&lt;/span&gt;&amp;#8220;は他動詞であり、主語と目的語が必要です。主語は「&lt;span style="color: blue;"&gt;それらのリンゴ&lt;/span&gt;」で、目的語は省略されています。これは一般的な人々を指すための省略であり、「&lt;span style="color: green;"&gt;for you&lt;/span&gt;」のような意味になります。このように、短い不定詞では目的語の省略がよく行われますので、注意が必要です。&lt;/p&gt;
&lt;hr /&gt;
&lt;p&gt;&lt;iframe loading="lazy" title="YouTube video player" src="https://www.youtube.com/embed/n2DsLl_odoU?si=2F87zLR36xH6w3NR" width="560" height="315" frameborder="0" allowfullscreen="allowfullscreen"&gt;&lt;/iframe&gt;&lt;/p&gt;
&lt;h3&gt;3番:&lt;/h3&gt;
&lt;p&gt;&lt;span style="color: red;"&gt;&amp;#8220;I&lt;/span&gt; don’t have &lt;span style="color: red;"&gt;enough&lt;/span&gt; &lt;span style="color: blue;"&gt;money&lt;/span&gt; to buy that &lt;span style="color: blue;"&gt;piano&lt;/span&gt;.&amp;#8221;&lt;br /&gt;
&amp;#8220;I&amp;#8221;が主語、&amp;#8221;don’t have&amp;#8221;で「何々を持っていない」他動詞です。何を持っていないか。十分な&lt;span style="color: blue;"&gt;お金&lt;/span&gt;ですが「&lt;span style="color: blue;"&gt;お金&lt;/span&gt;」&amp;#8221;&lt;span style="color: blue;"&gt;money&lt;/span&gt;&amp;#8220;が名詞です。したがって、&amp;#8221;&lt;span style="color: blue;"&gt;お金&lt;/span&gt;&amp;#8220;が目的語の中心です。形容詞&amp;#8221;&lt;span style="color: red;"&gt;十分&lt;/span&gt;&amp;#8220;に掛かる副詞と考えて下さい。因果関係なので、前から訳すと「私は&lt;span style="color: blue;"&gt;お金&lt;/span&gt;」ないしは「&lt;span style="color: red;"&gt;十分&lt;/span&gt;な&lt;span style="color: blue;"&gt;お金&lt;/span&gt;を持ってないのでその&lt;span style="color: blue;"&gt;ピアノ&lt;/span&gt;が買えない。」です。否定だったら逆とかそんなややこしい事を丸暗記しようとするから途中でどうだったっけ？となるんです。自然に訳して下さい。最後に不定詞というのは「to V原」です。&amp;#8221;to&amp;#8221;で始まるのではなく本来は「for なんとか」という主語が付いているはずです。&amp;#8221;to buy&amp;#8221;が他動詞、&amp;#8221;&lt;span style="color: blue;"&gt;that piano&lt;/span&gt;&amp;#8220;が目的語、今回は&amp;#8221;&lt;span style="color: blue;"&gt;that piano&lt;/span&gt;&amp;#8220;はこの不定詞の外にどこにも&amp;#8221;&lt;span style="color: blue;"&gt;that piano&lt;/span&gt;&amp;#8220;がないので省略出来ないという事です。今回「for なんとか」は省略です。だってこれ誰かその&lt;span style="color: blue;"&gt;ピアノ&lt;/span&gt;買うんですか？私が買いたいんだよね？だから私に&lt;span style="color: red;"&gt;お金&lt;/span&gt;があるかないかという話です。今回&amp;#8221;&lt;span style="color: blue;"&gt;for me&lt;/span&gt;&amp;#8220;の省略です。意味上の主語の方が文の他の所に出てくるから省略というパターンです。この文を足した理由ですが、この&amp;#8221;&lt;span style="color: red;"&gt;十分なお金&lt;/span&gt;&amp;#8220;です。&lt;/p&gt;
&lt;h3&gt;結論&lt;/h3&gt;
&lt;p&gt;&amp;#8220;&lt;span style="color: red;"&gt;十分なお金&lt;/span&gt;&amp;#8220;は&amp;#8221;&lt;span style="color: blue;"&gt;お金&lt;/span&gt;&amp;#8220;が名詞ですから&amp;#8221;&lt;span style="color: red;"&gt;十分&lt;/span&gt;&amp;#8220;は&amp;#8221;&lt;span style="color: blue;"&gt;お金&lt;/span&gt;&amp;#8220;に掛かる形容詞です。形容詞の&amp;#8221;&lt;span style="color: red;"&gt;十分&lt;/span&gt;&amp;#8220;&amp;#8221;&lt;span style="color: blue;"&gt;お金&lt;/span&gt;&amp;#8220;で「&lt;span style="color: red;"&gt;十分な&lt;/span&gt;」です。例えば、&amp;#8221;&lt;span style="color: red;"&gt;速い&lt;/span&gt; enough&amp;#8221;、&amp;#8221;&lt;span style="color: red;"&gt;速い&lt;/span&gt;&amp;#8220;は「&lt;span style="color: red;"&gt;速い&lt;/span&gt;」という形容詞と「&lt;span style="color: red;"&gt;速く&lt;/span&gt;」という副詞の両方あります。&amp;#8221;&lt;span style="color: red;"&gt;速い&lt;/span&gt; enough&amp;#8221;で「&lt;span style="color: red;"&gt;十分速い&lt;/span&gt;」とか「&lt;span style="color: red;"&gt;十分速く&lt;/span&gt;」です。&amp;#8221;&lt;span style="color: red;"&gt;広い&lt;/span&gt; enough&amp;#8221;、&amp;#8221;&lt;span style="color: red;"&gt;広い&lt;/span&gt;&amp;#8220;形容詞です。形容詞&amp;#8221;&lt;span style="color: red;"&gt;十分&lt;/span&gt;&amp;#8220;「&lt;span style="color: red;"&gt;十分広い&lt;/span&gt;」に対して&amp;#8221;&lt;span style="color: red;"&gt;十分&lt;/span&gt; enough &lt;span style="color: blue;"&gt;money&lt;/span&gt;&amp;#8220;で「&lt;span style="color: red;"&gt;十分なお金&lt;/span&gt;」です。&amp;#8221;&lt;span style="color: red;"&gt;十分&lt;/span&gt;&amp;#8220;が副詞だったら形容詞か副詞&amp;#8221;&lt;span style="color: red;"&gt;十分&lt;/span&gt;&amp;#8220;です。&amp;#8221;&lt;span style="color: red;"&gt;十分&lt;/span&gt;&amp;#8220;が形容詞だったら、つまり名詞を修飾したら&amp;#8221;&lt;span style="color: red;"&gt;十分&lt;/span&gt;&amp;#8220;名詞です。&lt;/p&gt;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&lt;/div&gt;
&lt;/div&gt;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</si>
  <si>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以下のページは不自然なワードを使用しています。
これらを適切に自然な言葉に置き換えて下さい。
なお、本文の装飾や構造は絶対に変えないでください。
【対象ページURL】
https://eng-support.com/column/book2-lesson2-scene1/
【検出された不自然ワード】
（検出なし）
【本文】
------
&lt;p&gt;&lt;iframe title="YouTube video player" src="https://www.youtube.com/embed/maqveNiY7VU" width="560" height="315" frameborder="0" allowfullscreen="allowfullscreen"&gt;&lt;/iframe&gt;&lt;/p&gt;
&lt;p&gt;&lt;span style="color: blue;"&gt;今回は、「Book2 Lesson2 シーン1」について説明します。感嘆文は簡単ですが、理解しておくと良いです。&lt;br /&gt;
&lt;/span&gt;&lt;span style="color: black;"&gt;感嘆文は&lt;span style="color: red;"&gt;「What」&lt;/span&gt;または&lt;span style="color: red;"&gt;「How」&lt;/span&gt;から始まります。名詞がある場合は&lt;span style="color: red;"&gt;「What a(an) 形容詞 名詞 主語 動詞」&lt;/span&gt;の形を取ります。例えば、&amp;#8221;&lt;span style="color: blue;"&gt;Sarah is a very quiet baby.&lt;/span&gt;&amp;#8221; は、&lt;span style="color: red;"&gt;「サラはとても静かな赤ちゃん」&lt;/span&gt;となります。&lt;/span&gt;&lt;/p&gt;
&lt;p&gt;&lt;span style="color: black;"&gt;名詞がない場合、形容詞または副詞で始まります。例えば、&amp;#8221;&lt;span style="color: blue;"&gt;Tom is a very fast runner.&lt;/span&gt;&amp;#8221; は、&lt;span style="color: red;"&gt;「トムはとても速く走る」&lt;/span&gt;となります。&lt;/span&gt;&lt;/p&gt;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&lt;p&gt;&lt;span style="color: black;"&gt;感嘆文では、感嘆符（エクスクラメーションマーク）&lt;span style="color: red;"&gt;「!」&lt;/span&gt;を最後に付けることを忘れないようにしましょう。&lt;/span&gt;&lt;/p&gt;
&lt;p&gt;&lt;span style="color: black;"&gt;名詞がある場合の感嘆文の形:&lt;/span&gt;&lt;/p&gt;
&lt;ul&gt;
&lt;li&gt;&lt;span style="color: blue;"&gt;名詞が「a」または「an」の後に続く形容詞で修飾される。&lt;/span&gt;&lt;/li&gt;
&lt;li&gt;&lt;span style="color: blue;"&gt;&amp;#8220;What a fast runner Tom is!&amp;#8221;&lt;/span&gt; のように、主語（Tom）と動詞（is）が最後に位置する。&lt;/li&gt;
&lt;/ul&gt;
&lt;p&gt;&lt;span style="color: black;"&gt;名詞がない場合の感嘆文の形:&lt;/span&gt;&lt;/p&gt;
&lt;ul&gt;
&lt;li&gt;&lt;span style="color: blue;"&gt;形容詞または副詞で始まり、主語と動詞が続く。&lt;/span&gt;&lt;/li&gt;
&lt;li&gt;&lt;span style="color: blue;"&gt;&amp;#8220;How fast Tom runs!&amp;#8221;&lt;/span&gt; のように、主語（Tom）と動詞（runs）が最後に位置する。&lt;/li&gt;
&lt;/ul&gt;
&lt;p&gt;&lt;span style="color: black;"&gt;感嘆文のパターンをしっかり理解し、区別できるようにしましょう。&lt;/span&gt;&lt;/p&gt;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&lt;p&gt;&amp;nbsp;&lt;/p&gt;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</si>
  <si>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以下のページは不自然なワードを使用しています。
これらを適切に自然な言葉に置き換えて下さい。
なお、本文の装飾や構造は絶対に変えないでください。
【対象ページURL】
https://eng-support.com/column/book2-lesson2-scene3/
【検出された不自然ワード】
（検出なし）
【本文】
------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&lt;p&gt;&lt;iframe loading="lazy" title="YouTube video player" src="https://www.youtube.com/embed/E3kCB_sxqtk" width="560" height="315" frameborder="0" allowfullscreen="allowfullscreen"&gt;&lt;span data-mce-type="bookmark" style="display: inline-block; width: 0px; overflow: hidden; line-height: 0;" class="mce_SELRES_start"&gt;﻿&lt;/span&gt;&lt;/iframe&gt;&lt;/p&gt;
&lt;p&gt;今回は、Book2 Lesson2シーン3副詞節（条件）について解説します。&lt;/p&gt;
&lt;h3&gt;副詞節の基本概念&lt;/h3&gt;
&lt;p&gt;副詞節は文を修飾する&lt;span style="color: orange;"&gt;重要な&lt;/span&gt;要素です。例えば、次の文において、「&lt;span style="color: blue;"&gt;if the rain stops&lt;/span&gt;」が副詞節となり、「&lt;span style="color: blue;"&gt;雨が止んだら&lt;/span&gt;」を表しています。&lt;/p&gt;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&lt;h3&gt;副詞節の種類&lt;/h3&gt;
&lt;p&gt;副詞節には、時や条件に関するものがあります。時の場合、副詞節の動詞は未来であっても現在形を使用します。例えば、「&lt;span style="color: blue;"&gt;They’ll begin the game again&lt;/span&gt;」のように、未来の行動を現在形で表します。条件の場合も同様で、「&lt;span style="color: blue;"&gt;if&lt;/span&gt;」で始まる部分は未来の事象を現在形で表します。&lt;/p&gt;
&lt;h3&gt;副詞節の例文解説&lt;/h3&gt;
&lt;p&gt;具体例を通じて副詞節を理解しましょう。例えば、「They stopped the game &lt;span style="color: blue;"&gt;because it began to rain&lt;/span&gt;」では、「&lt;span style="color: blue;"&gt;because it began to rain&lt;/span&gt;」が副詞節となり、中断の理由を示しています。一方で、「&lt;span style="color: blue;"&gt;if&lt;/span&gt;」の場合は条件を示します。副詞節は、「時」や「条件」という特定の役割を果たすことに注意してください。&lt;/p&gt;
&lt;h3&gt;副詞節と他の節との違い&lt;/h3&gt;
&lt;p&gt;副詞節は、名詞節や形容詞節とは異なる特徴があります。特に、「&lt;span style="color: blue;"&gt;if&lt;/span&gt;」で始まる場合は形容詞節や名詞節にもなることがあるため、注意が必要です。また、「&lt;span style="color: blue;"&gt;When&lt;/span&gt;」で始まる場合も、名詞節や形容詞節になることがあります。しかし、副詞節の場合は時や条件に特化しており、これらのポイントを押さえておきましょう。&lt;/p&gt;
&lt;h3&gt;時と条件の未来形への適用&lt;/h3&gt;
&lt;p&gt;副詞節においては、時や条件に関わらず、未来の事象も現在形で表現します。これにより、未来の出来事も鮮明に読者に伝わるように工夫されています。しかし、未来の事象を現在形に変換する際には注意が必要であり、意図せず過去の事象を現在形で表現してしまわないようにしましょう。&lt;/p&gt;
&lt;h3&gt;総括と注意点&lt;/h3&gt;
&lt;p&gt;副詞節は、文法的にも意味的にも&lt;span style="color: orange;"&gt;重要な&lt;/span&gt;要素です。特に、時と条件の副詞節においては、未来の事象でも現在形を使用することに注意が必要です。また、「&lt;span style="color: blue;"&gt;if&lt;/span&gt;」で始まる副詞節は、条件を示すものとして、主節との関係性をしっかりと理解しましょう。副詞節の理解を深めることで、より正確な表現が可能となります。&lt;/p&gt;
&lt;p&gt;以上が、Book2 Lesson2シーン3副詞節（条件）に関する解説です。副詞節の使い方や種類、注意点を理解し、効果的な文章表現を目指しましょう。&lt;/p&gt;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</si>
  <si>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以下のページは不自然なワードを使用しています。
これらを適切に自然な言葉に置き換えて下さい。
なお、本文の装飾や構造は絶対に変えないでください。
【対象ページURL】
https://eng-support.com/column/book2-lesson3-scene1/
【検出された不自然ワード】
（検出なし）
【本文】
------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0;"&gt;英語教室「サポート」の『過去問演習講座』：完璧な分析と対策を！&lt;/p&gt;
&lt;p&gt;        &lt;a href="https://eng-support.com/kouza/#過去問演習講座" style="background-color: #FF8C00; color: white; padding: 5px 10px; text-align: center; text-decoration: none; display: inline-block; font-size: 14px;"&gt;詳細を見る&lt;/a&gt;
    &lt;/div&gt;
&lt;/div&gt;
&lt;p&gt;&lt;iframe loading="lazy" title="YouTube video player" src="https://www.youtube.com/embed/Wi4YXEBGccs" width="560" height="315" frameborder="0" allowfullscreen="allowfullscreen"&gt;&lt;/iframe&gt;&lt;/p&gt;
&lt;h3&gt; 比較級（1）の導入&lt;/h3&gt;
&lt;p&gt;シーン2での比較級2から始めることをおすすめします。Lesson3シーン2の動画を先に見ることで、頭にスムーズに入ることができるでしょう。シーン2の復習を行った後、Lesson3シーン1に進みましょう。&lt;/p&gt;
&lt;h3&gt; &amp;#8220;&lt;span style="color: blue;"&gt;The pond is deep.&lt;/span&gt;&amp;#8221; の比較級形&lt;/h3&gt;
&lt;p&gt;文法的なポイントを理解するために、まずは&amp;#8221;&lt;span style="color: blue;"&gt;deep&lt;/span&gt;&amp;#8220;の比較級形について考えてみましょう。例えば、&amp;#8221;&lt;span style="color: blue;"&gt;The pond is deeper than the river.&lt;/span&gt;&amp;#8221; という文があります。ここでは、&amp;#8221;&lt;span style="color: blue;"&gt;deep&lt;/span&gt;&amp;#8221; が &amp;#8220;&lt;span style="color: red;"&gt;deeper&lt;/span&gt;&amp;#8221; に変化しています。このような変化がなぜ起こるのか、その理由を見ていきましょう。&lt;/p&gt;
&lt;h3&gt; 比較級の疑問文の構造&lt;/h3&gt;
&lt;p&gt;比較級を使用して疑問文を作る際の構造を確認しましょう。例えば、&amp;#8221;&lt;span style="color: green;"&gt;Which&lt;/span&gt; is deeper, the pond or the river?&amp;#8221; という疑問文では、&amp;#8221;&lt;span style="color: green;"&gt;Which&lt;/span&gt;&amp;#8221; が主語となります。&amp;#8221;&lt;span style="color: blue;"&gt;the pond&lt;/span&gt;&amp;#8221; と &amp;#8220;&lt;span style="color: blue;"&gt;the river&lt;/span&gt;&amp;#8221; の二つを比べる際には &amp;#8220;&lt;span style="color: red;"&gt;than&lt;/span&gt;&amp;#8221; を使用します。日本語から英語に訳す際にも、順番を考えながらスムーズに表現できるよう工夫しましょう。&lt;/p&gt;
&lt;h3&gt;Scene2-1 での比較級&lt;/h3&gt;
&lt;p&gt;Scene2-1においても比較級形が登場します。例文 &amp;#8220;&lt;span style="color: blue;"&gt;The pond is deeper than the river.&lt;/span&gt;&amp;#8221; と比較し、なぜ &amp;#8220;&lt;span style="color: red;"&gt;deeper&lt;/span&gt;&amp;#8221; が比較級形になるのかについて考えてみましょう。&amp;#8221;&lt;span style="color: red;"&gt;than&lt;/span&gt;&amp;#8221; の使用や「&lt;span style="color: green;"&gt;A or B&lt;/span&gt;」の構造に注意しながら、比較級の表現方法を確認しましょう。&lt;/p&gt;
&lt;p&gt;以上が、比較級（1回目）に関する解説です。比較級の形成や疑問文の構造、具体的な例文の解説を通じて、この文法ポイントを理解していきましょう。&lt;/p&gt;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&lt;p&gt;&lt;iframe loading="lazy" title="YouTube video player" src="https://www.youtube.com/embed/uMDeOjxtTqc" width="560" height="315" frameborder="0" allowfullscreen="allowfullscreen"&gt;&lt;/iframe&gt;&lt;/p&gt;
&lt;h3&gt;比較級の基本&lt;/h3&gt;
&lt;p&gt;「&lt;span style="color: green;"&gt;Which&lt;/span&gt; is &lt;span style="color: red;"&gt;deeper&lt;/span&gt;, the &lt;span style="color: blue;"&gt;pond&lt;/span&gt; or the &lt;span style="color: blue;"&gt;river&lt;/span&gt;?」という問いに対して、なぜ「深い」が「&lt;span style="color: red;"&gt;deeper&lt;/span&gt;」になるのか疑問に思うかもしれません。実は、このような比較文では、「The &lt;span style="color: blue;"&gt;pond&lt;/span&gt;」と「The &lt;span style="color: blue;"&gt;river&lt;/span&gt;」を比較しているからです。比較対象が二つある場合、比較級の形容詞「&lt;span style="color: red;"&gt;er&lt;/span&gt;」が使われます。また、長い形容詞や副詞は前に「&lt;span style="color: red;"&gt;more&lt;/span&gt;」が付くこともあります。このルールを理解しましょう。&lt;/p&gt;
&lt;h3&gt;返答の仕方&lt;/h3&gt;
&lt;p&gt;例えば、「その池です。」と言いたい場合、「&lt;span style="color: green;"&gt;It&lt;/span&gt; is the &lt;span style="color: blue;"&gt;pond&lt;/span&gt;.」と書く人が多いですが、正しくは「The &lt;span style="color: blue;"&gt;pond&lt;/span&gt; is.」です。主語が疑問詞の場合、返答も主語にする必要があります。同様に、主語が目的語の場合、返答も目的語となります。しっかりとした文法ルールを守りましょう。&lt;/p&gt;
&lt;h3&gt;正式な表現方法&lt;/h3&gt;
&lt;p&gt;「The &lt;span style="color: blue;"&gt;pond&lt;/span&gt; is &lt;span style="color: red;"&gt;deeper&lt;/span&gt;.」という表現も、「The &lt;span style="color: blue;"&gt;pond&lt;/span&gt; is.」と省略しても意味は通りますが、正式な書き方では「The &lt;span style="color: blue;"&gt;pond&lt;/span&gt; is &lt;span style="color: red;"&gt;deeper&lt;/span&gt;.」と「is」を含めて記述します。英語では動詞が重要な役割を果たすため、動詞を省略せずに書くことが重要です。&lt;/p&gt;
&lt;h3&gt;丁寧な表現を心掛けて&lt;/h3&gt;
&lt;p&gt;将来の大学入試や正式な文書作成時には、丁寧な表現が求められます。例えば、「The &lt;span style="color: blue;"&gt;pond&lt;/span&gt; is.」という表現では、「その川です。」と丁寧に伝えることができます。正式な場面では、動詞を含めた丁寧な表現を心掛けましょう。&lt;/p&gt;
&lt;h3&gt;結びに&lt;/h3&gt;
&lt;p&gt;比較級の使い方や表現方法を理解することは、英語力向上の重要なステップです。これらのルールを守りながら、しっかりと学んでいきましょう。&lt;/p&gt;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0;"&gt;英語教室「サポート」の『ブレイクスルーゼミ』：弱点探しをサポートします！&lt;/p&gt;
&lt;p&gt;        &lt;a href="https://eng-support.com/kouza/#ブレイクスルーゼミ" style="background-color: #FF8C00; color: white; padding: 5px 10px; text-align: center; text-decoration: none; display: inline-block; font-size: 14px;"&gt;詳細を見る&lt;/a&gt;
    &lt;/div&gt;
&lt;/div&gt;
&lt;p&gt;&amp;nbsp;&lt;/p&gt;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</si>
  <si>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以下のページは不自然なワードを使用しています。
これらを適切に自然な言葉に置き換えて下さい。
なお、本文の装飾や構造は絶対に変えないでください。
【対象ページURL】
https://eng-support.com/column/book2-lesson3-scene3/
【検出された不自然ワード】
（検出なし）
【本文】
------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0;"&gt;英語教室「サポート」の『基礎力徹底講座』：スタートラインはどこでもOK！&lt;/p&gt;
&lt;p&gt;        &lt;a href="https://eng-support.com/kouza/#基礎力徹底講座" style="background-color: #FF8C00; color: white; padding: 5px 10px; text-align: center; text-decoration: none; display: inline-block; font-size: 14px;"&gt;詳細を見る&lt;/a&gt;
    &lt;/div&gt;
&lt;/div&gt;
&lt;p&gt;&lt;iframe loading="lazy" title="YouTube video player" src="https://www.youtube.com/embed/dqgF_y3aJxk?si=cAQ6YasI3EUNTNm8" width="560" height="315" frameborder="0" allowfullscreen="allowfullscreen"&gt;&lt;span data-mce-type="bookmark" style="display: inline-block; width: 0px; overflow: hidden; line-height: 0;" class="mce_SELRES_start"&gt;﻿&lt;/span&gt;&lt;/iframe&gt;&lt;br /&gt;
今回は、Book2 Lesson3シーン3という事で比較の原級になります。&lt;/p&gt;
&lt;p&gt;&lt;img decoding="async" loading="lazy" class="alignnone size-full wp-image-574" src="http://eng-support.com/wp-content/uploads/2023/09/プログレス230717.jpg" alt="" width="1200" height="512" srcset="https://eng-support.com/wp-content/uploads/2023/09/プログレス230717.jpg 1200w, https://eng-support.com/wp-content/uploads/2023/09/プログレス230717-300x128.jpg 300w, https://eng-support.com/wp-content/uploads/2023/09/プログレス230717-1024x437.jpg 1024w, https://eng-support.com/wp-content/uploads/2023/09/プログレス230717-768x328.jpg 768w" sizes="(max-width: 1200px) 100vw, 1200px" /&gt;&lt;/p&gt;
&lt;h3&gt;原級とは？&lt;/h3&gt;
&lt;p&gt;&amp;#8220;Mark is tall.&amp;#8221;&lt;br /&gt;
「マークは背が高い。」&lt;br /&gt;
これに対して、「マーク」と「お父さん」の身長が同じくらいだとしましょう。同じくらいの身長の時はどう言うかです。&lt;/p&gt;
&lt;h3&gt;同じくらいの身長を表現する&lt;/h3&gt;
&lt;p&gt;実はこれ、「マーク」とその「お父さん」の二人を比べています。二人を比べるのは比較級とやりましたが、比較級の場合は差があるんです。差が大きければ比較級の前に&lt;span style="color: red;"&gt;&amp;#8220;much&amp;#8221;&lt;/span&gt;とか&lt;span style="color: red;"&gt;&amp;#8220;a lot&amp;#8221;&lt;/span&gt;を付ける。差が小さければ&lt;span style="color: red;"&gt;&amp;#8220;a little&amp;#8221;&lt;/span&gt;を付ける。差がほとんどなければ&lt;span style="color: red;"&gt;&amp;#8220;little&amp;#8221;&lt;/span&gt;を付ける、とやりました。&lt;/p&gt;
&lt;h3&gt;&amp;#8220;as as&amp;#8221;を使って同じくらいの身長を表現&lt;/h3&gt;
&lt;p&gt;じゃあ今度は同じくらいと言いたい時はどうするのか、です。この場合は&lt;span style="color: blue;"&gt;&amp;#8220;er&amp;#8221;&lt;/span&gt;を付けたり&lt;span style="color: blue;"&gt;&amp;#8220;more&amp;#8221;&lt;/span&gt;を付けて比較級にするんじゃありません。そのまま&lt;span style="color: green;"&gt;&amp;#8220;tall&amp;#8221;&lt;/span&gt;で、その前「&lt;span style="color: green;"&gt;as as&lt;/span&gt;」と付けます。&lt;span style="color: green;"&gt;&amp;#8220;tall&amp;#8221;&lt;/span&gt;は形容詞で、比較級の元となる原級です。同じくらいの身長なら全て&lt;span style="color: green;"&gt;&amp;#8220;as tall as&amp;#8221;&lt;/span&gt;を使って表現します。数が大きくなる方を使います。&lt;/p&gt;
&lt;h3&gt;注意点&lt;/h3&gt;
&lt;p&gt;「マーク」と「お父さん」どちらも背が高くても、どちらも背が低くても、あるいは二人とも中背でも、とにかく身長が同じくらいなら全て&lt;span style="color: green;"&gt;&amp;#8220;as tall as&amp;#8221;&lt;/span&gt;を使って表現します。この癖を付けましょう。&amp;#8221;Mark is as tall as his father.&amp;#8221;と訳すと、正しく「マークはお父さんと同じくらいの身長だ」と意味します。この言い方を覚えて、誤解を避けましょう。&lt;/p&gt;
&lt;hr /&gt;
&lt;p&gt;&lt;iframe loading="lazy" title="YouTube video player" src="https://www.youtube.com/embed/MA0tKYCyHoc?si=ENUzws7eRTDaUbPY" width="560" height="315" frameborder="0" allowfullscreen="allowfullscreen"&gt;&lt;/iframe&gt;&lt;/p&gt;
&lt;h3&gt;基本の使い方&lt;/h3&gt;
&lt;p&gt;&lt;span style="color: blue;"&gt;&amp;#8220;Mark is as tall as his father.&amp;#8221;&lt;/span&gt;&lt;br /&gt;
「マークはお父さんと同じくらいの身長だ。」&lt;/p&gt;
&lt;p&gt;「as tall as」は、身長を比較するためのフレーズです。このフレーズが登場すると、前後の文脈から「背が高い」という意味の「tall」ではなく、「身長」という名詞として解釈することが重要です。&lt;/p&gt;
&lt;h3&gt;わずかな差を表現&lt;/h3&gt;
&lt;p&gt;&lt;span style="color: blue;"&gt;&amp;#8220;Mark is almost as tall as his father.&amp;#8221;&lt;/span&gt;&lt;br /&gt;
「マークはお父さんとほぼ同じくらいの身長だ。」&lt;/p&gt;
&lt;p&gt;「almost」を加えると、「ほぼ同じくらい」という微妙な差を表現できます。この場合、「Mark」の身長が「お父さん」とほぼ同じで、わずかな差があることを示します。&lt;/p&gt;
&lt;h3&gt;「just as」で強調&lt;/h3&gt;
&lt;p&gt;&lt;span style="color: blue;"&gt;&amp;#8220;Washington is just as famous as New York.&amp;#8221;&lt;/span&gt;&lt;br /&gt;
「ワシントンはニューヨークと同じくらい有名だ。」&lt;/p&gt;
&lt;p&gt;「just」を加えると、「どちらも同じくらい」という意味になります。この例では、「Washington」と「New York」の両方が同じくらい有名であることを強調しています。&lt;/p&gt;
&lt;p&gt;「as tall as」を使った身長の比較表現について学びました。微妙な差や強調を加えることで、さまざまな状況に対応できます。&lt;/p&gt;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&lt;hr /&gt;
&lt;p&gt;&lt;iframe loading="lazy" title="YouTube video player" src="https://www.youtube.com/embed/ik9SjzxQmTk?si=3_K9xc7Eg-r6Swi-" width="560" height="315" frameborder="0" allowfullscreen="allowfullscreen"&gt;&lt;/iframe&gt;&lt;/p&gt;
&lt;p&gt;&amp;nbsp;&lt;/p&gt;
&lt;p&gt;英語の比較表現である「as ●● as」の否定文に焦点を当てて解説します。文中の例文を通じて、この表現を理解しましょう。&lt;/p&gt;
&lt;h3&gt;基本の使い方&lt;/h3&gt;
&lt;p&gt;&amp;#8220;The river is not as deep as the pond is.&amp;#8221; この文では、「not as なんとか as」という構造が使われています。まず、「as deep as」というフレーズは「深さが同じくらい」という意味です。この文では、「The river」（その川）と「the pond」（その池）の深さを比較しており、「as deep as」と「as」で挟まれた瞬間、両方が深いとは限りません。どちらも深い可能性もあります。&lt;/p&gt;
&lt;p&gt;しかし、ここで「not」が付きます。「not」が付いた瞬間、文の意味がどう変わるかを考えてみましょう。この表現はしばしば、数学的な「イコール」のように思われがちですが、実際には「ノットイコール」であることに注意が必要です。ノットイコールはどちらが大きいかを示すものではなく、どちらも同じくらいの可能性があることを示します。この可能性は同じくらいです。&lt;/p&gt;
&lt;p&gt;「as as」の構造は、「不等号」で表すと、そのうちどちらかが優れていることを示す「≧」と解釈されることもあります。ただし、この点は高校で学ぶことが多く、ここでは詳細は説明しません。ただし、覚えておいていただきたいのは、「as as」は「イコール」であると同時に、「≧」になる可能性もあるということです。この「≧」を「not」で否定しているわけです。&lt;/p&gt;
&lt;h3&gt;具体的な訳し方&lt;/h3&gt;
&lt;p&gt;では、具体的な訳し方はどうなるでしょうか？この文の場合、「The river」と「the pond」の深さを比べると、「The river」の方が深さが小さいことが分かります。したがって、&amp;#8221;The river&amp;#8221;と&amp;#8221;the pond&amp;#8221;の深さを比べたら、「The river」の方が浅いことを示しています。「not as 形容詞 as なんとか」、「何々ほどなんとかない」という訳し方が適しています。&lt;/p&gt;
&lt;p&gt;最後に注意すべき点として、「同じくらい深くない」と訳すのは避けるべきです。この訳し方では深さが同じか異なるかが明確でなく、誤解を招く可能性があります。代わりに、「その池ほど深くない」と訳すことで、明確な意味を伝えることができます。&lt;/p&gt;
&lt;p&gt;また、学校によっては「as as」の否定文の場合、前の「as」を「so」に変えるというルールも存在します。これも覚えておくと役立つ情報です。&lt;/p&gt;
&lt;p&gt;以上が「as ●● as」の否定文についての説明で、セクション3を終了します。&lt;/p&gt;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</si>
  <si>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以下のページは不自然なワードを使用しています。
これらを適切に自然な言葉に置き換えて下さい。
なお、本文の装飾や構造は絶対に変えないでください。
【対象ページURL】
https://eng-support.com/column/book2-lesson6-scene1/
【検出された不自然ワード】
（検出なし）
【本文】
------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&lt;div class="entry-content-intro" style="background-color: #f9f9f9; padding: 20px; border-radius: 10px; border: 1px solid #ddd; margin-bottom: 25px;"&gt;
&lt;h2 style="color: #d35400; font-size: 1.4rem; margin-top: 0; line-height: 1.5;"&gt;「earlyの比較級はmore？er？」&lt;br /&gt;
副詞の比較で迷うポイントを1分でスッキリ解決&lt;/h2&gt;
&lt;p style="line-height: 1.8; color: #333;"&gt;比較級のテストで多くの生徒が間違えるのが、&lt;strong&gt;early&lt;/strong&gt;や&lt;strong&gt;happily&lt;/strong&gt;といった副詞の形です。&lt;br /&gt;
結論から言えば、&lt;strong&gt;-lyで終わる副詞はmoreをつけるのが原則ですが、earlyだけはearlierになる特例&lt;/strong&gt;です。&lt;/p&gt;
&lt;p&gt;さらに、順位1位を獲得している「goodとwellの違い」についても、&lt;strong&gt;形容詞（よい）と副詞（よく）の使い分け&lt;/strong&gt;を整理するだけで、ケアレスミスは激減します。&lt;/p&gt;
&lt;p&gt;この記事では、中2英語の比較級・最上級で絶対に落とせない「副詞の正解パターン」を、動画と例文でどこよりも分かりやすく解説します。&lt;/p&gt;
&lt;/div&gt;
&lt;p&gt;&lt;iframe loading="lazy" title="YouTube video player" src="https://www.youtube.com/embed/dKodesyZiwc?si=PD0jckQTX-Tegaov" width="560" height="315" frameborder="0" allowfullscreen="allowfullscreen"&gt;&lt;/iframe&gt;&lt;/p&gt;
&lt;h3&gt;形容詞と副詞の違い&lt;/h3&gt;
&lt;p&gt;形容詞は名詞を修飾する役割を担います。名詞以外にも文法的な要素を修飾することがありますが、副詞は主に名詞以外を修飾します。具体的には、動詞、形容詞、副詞、および文節などです。この違いは、文章の理解において重要です。&lt;/p&gt;
&lt;h3&gt;&amp;#8220;Good&amp;#8221; と &amp;#8220;Well&amp;#8221; の違い&lt;/h3&gt;
&lt;p&gt;例を挙げながら説明しましょう。英語の単語 &amp;#8220;good&amp;#8221; と &amp;#8220;well&amp;#8221; を考えてみましょう。これらの単語を日本語に訳すとどのようになるでしょうか？&lt;/p&gt;
&lt;p&gt;&lt;span style="color: red;"&gt;Good&lt;/span&gt; は形容詞で、「よい」「うまい」「上手な」などの意味になります。&lt;br /&gt;
&lt;span style="color: blue;"&gt;Well&lt;/span&gt; は副詞で、「よく」「うまく」「上手に」などの意味になります。&lt;br /&gt;
このように、同じ単語でも形容詞の場合と副詞の場合で意味が異なります。この違いを理解することは重要です。&lt;/p&gt;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&lt;h3&gt;形容詞と副詞の比較級と最上級&lt;/h3&gt;
&lt;p&gt;形容詞と副詞が同じ場合でも、比較級と最上級を理解する必要があります。通常、比較級は「-er」または「-est」を形容詞や副詞の後ろに付けることで作成します。ただし、形容詞に &amp;#8220;ly&amp;#8221; が付いている場合、比較級や最上級の形成が異なります。&lt;/p&gt;
&lt;p&gt;形容詞や副詞に &amp;#8220;ly&amp;#8221; が付いていない場合：比較級は &amp;#8220;er&amp;#8221;、最上級は &amp;#8220;est&amp;#8221;。&lt;br /&gt;
形容詞や副詞に &amp;#8220;ly&amp;#8221; が付いている場合：比較級は &amp;#8220;more&amp;#8221; を前置きし、最上級は &amp;#8220;most&amp;#8221; を前置きします。&lt;br /&gt;
例外的に、&amp;#8221;early&amp;#8221; は &amp;#8220;earlier&amp;#8221;（比較級）および &amp;#8220;earliest&amp;#8221;（最上級）となりますが、これは &amp;#8220;ly&amp;#8221; が付いていても特例です。その他の場合は &amp;#8220;ly&amp;#8221; が付いている単語は &amp;#8220;more&amp;#8221; および &amp;#8220;most&amp;#8221; を用いて比較級と最上級を作成します。&lt;/p&gt;
&lt;h3&gt;副詞の作成方法&lt;/h3&gt;
&lt;p&gt;副詞の作成方法の一般的なルールは、形容詞に &amp;#8220;ly&amp;#8221; を付けることです。例えば、形容詞 &amp;#8220;kind&amp;#8221; は &amp;#8220;kindly&amp;#8221; となり、「親切に」「優しく」という副詞になります。同様に、形容詞 &amp;#8220;happy&amp;#8221; は &amp;#8220;happily&amp;#8221; となり、「幸せに」「嬉しく」という副詞に変化します。&lt;/p&gt;
&lt;p&gt;副詞の作成方法を覚える際に、「なんとかly」という形容詞が与えられた場合、前に &amp;#8220;more&amp;#8221; または &amp;#8220;most&amp;#8221; を付ける必要があることを把握しましょう。ただし、&amp;#8221;early&amp;#8221; などの特例も覚えておくと役立ちます。&lt;/p&gt;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</si>
  <si>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https://eng-support.com/column/book2-lesson7-scene1/
【検出された不自然ワード】
（検出なし）
【本文】
------
&lt;p&gt;&lt;iframe title="YouTube video player" src="https://www.youtube.com/embed/qFs8ZTG2xq8?si=WmK7zqTHw3K-hRuG" width="560" height="315" frameborder="0" allowfullscreen="allowfullscreen"&gt;&lt;span data-mce-type="bookmark" style="display: inline-block; width: 0px; overflow: hidden; line-height: 0;" class="mce_SELRES_start"&gt;﻿&lt;/span&gt;&lt;/iframe&gt;&lt;/p&gt;
&lt;h3&gt;現在完了とは？&lt;/h3&gt;
&lt;p&gt;現在完了は、過去にある出来事が現在の状態に影響を与えていることを表現します。例えば、&amp;#8221;&lt;span style="color: red;"&gt;I have&lt;/span&gt; lost my glove&amp;#8221;（私はグローブを失くしたことがある）という文で、「失くした」という過去の出来事が現在の状態に影響を与えています。この文は、「現在、私はグローブを持っていない」という意味に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&lt;h3&gt;過去形との違い&lt;/h3&gt;
&lt;p&gt;過去形は過去の出来事を単に伝えるだけですが、現在完了は過去の出来事が現在に与える影響を示します。例えば、&amp;#8221;&lt;span style="color: blue;"&gt;I lost&lt;/span&gt; my glove&amp;#8221;（私はグローブを失くした）は、過去の出来事を伝えていますが、それが現在の状態に与える影響は示していません。一方で、&amp;#8221;&lt;span style="color: red;"&gt;I have&lt;/span&gt; lost my glove&amp;#8221;は、過去の出来事が現在の状態に影響を与えていることを示しています。&lt;/p&gt;
&lt;h3&gt;現在完了の表現のポイント&lt;/h3&gt;
&lt;p&gt;現在完了を使う際には、過去の出来事と現在の状態が明確になるように文脈を考慮することが重要です。過去の出来事が現在にどのように影響を与えているのか、読み手が理解できるように工夫することが求められ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&lt;h3&gt;結びに&lt;/h3&gt;
&lt;p&gt;現在完了は、過去の出来事が現在に与える影響を表現する重要な時制です。過去の事実と現在の状態を明確に伝えることで、より正確なコミュニケーションが可能となります。日常会話や文章で適切に使用できるよう、この特殊な時制をしっかりとマスターしてください。&lt;/p&gt;
&lt;hr /&gt;
&lt;p&gt;&lt;iframe loading="lazy" title="YouTube video player" src="https://www.youtube.com/embed/GMhQIBA5hyg?si=C0QbZLSoNQkkm5Wr" width="560" height="315" frameborder="0" allowfullscreen="allowfullscreen"&gt;&lt;/iframe&gt;&lt;/p&gt;
&lt;h3&gt;現在完了の意味と用法を正しく理解しよう&lt;/h3&gt;
&lt;p&gt;現在完了というのは、日本語に訳すときに細かく分けると、全部で4通りの訳し方があります。それは、&lt;span style="color: green;"&gt;完了&lt;/span&gt;、&lt;span style="color: blue;"&gt;結果&lt;/span&gt;、&lt;span style="color: blue;"&gt;経験&lt;/span&gt;、&lt;span style="color: green;"&gt;継続&lt;/span&gt;です。ただし、&lt;span style="color: green;"&gt;継続&lt;/span&gt;だけは少し特殊なケースですが、それは後で説明します。&lt;/p&gt;
&lt;p&gt;このうち、&lt;span style="color: green;"&gt;完了&lt;/span&gt;と&lt;span style="color: blue;"&gt;結果&lt;/span&gt;は意味的にあまり違いがありません。したがって、多くの場合、&lt;span style="color: green;"&gt;完了&lt;/span&gt;と&lt;span style="color: blue;"&gt;結果&lt;/span&gt;を一緒に学ぶことが一般的です。また、PROGRESSという教材では、&lt;span style="color: green;"&gt;完了&lt;/span&gt;と&lt;span style="color: blue;"&gt;結果&lt;/span&gt;を区別して教えていませんが、先生によっては区別して教える場合もあります。区別する場合は、具体的な文脈や副詞の使用に注意する必要があります。&lt;/p&gt;
&lt;p&gt;現在完了の基本的な形は次の通りです：&lt;/p&gt;
&lt;ul&gt;
&lt;li&gt;肯定文：have/has + 過去分詞&lt;/li&gt;
&lt;li&gt;否定文：have/has + not + 過去分詞 + &lt;span style="color: green;"&gt;yet&lt;/span&gt;&lt;/li&gt;
&lt;li&gt;疑問文：Have/Has + 主語 + 過去分詞 + &lt;span style="color: green;"&gt;yet&lt;/span&gt;?&lt;/li&gt;
&lt;/ul&gt;
&lt;p&gt;例えば、肯定文では、&amp;#8221;&lt;span style="color: blue;"&gt;I have already finished my homework.&lt;/span&gt;&amp;#8220;（私はすでに宿題を終えています）のように、「すでに（&lt;span style="color: green;"&gt;already&lt;/span&gt;）」が過去分詞の前に付いています。これによって、&lt;span style="color: green;"&gt;完了&lt;/span&gt;の意味が明確になります。&lt;/p&gt;
&lt;p&gt;一方、否定文では、&amp;#8221;&lt;span style="color: blue;"&gt;I have not done my homework yet.&lt;/span&gt;&amp;#8220;（私はまだ宿題をしていません）のように、「まだ（&lt;span style="color: green;"&gt;yet&lt;/span&gt;）」が文末に付きます。これによって、&lt;span style="color: blue;"&gt;結果&lt;/span&gt;の意味が強調されます。疑問文では、疑問詞が文頭に来ますが、基本的な形は否定文と同じです。&lt;/p&gt;
&lt;p&gt;現在完了を理解する際には、具体的な文脈や副詞の使用を考慮し、適切な意味を選ぶことが重要です。これによって、正確なコミュニケーションが可能になります。PROGRESSテキストの内容を理解すると同時に、日常会話やテスト対策にも役立つ知識となるで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</si>
  <si>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以下のページは不自然なワードを使用しています。
これらを適切に自然な言葉に置き換えて下さい。
なお、本文の装飾や構造は絶対に変えないでください。
【対象ページURL】
https://eng-support.com/column/book2-lesson7-scene3/
【検出された不自然ワード】
（検出なし）
【本文】
------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&lt;h3&gt;現在完了進行形とは？&lt;/h3&gt;
&lt;p&gt;今回は、Book2 Lesson7シーン3について解説します。&lt;/p&gt;
&lt;p&gt;このシーンでは、現在完了進行形、通称「現在完了3部作」に焦点を当てています。PROGRESSテキストを使用すると、日本の教科書とは異なり、現在完了は最初に継続から習うことになります。&lt;/p&gt;
&lt;p&gt;現在完了進行形は、主に「have been &lt;span style="color: green;"&gt;何々ing&lt;/span&gt;」という形で表されます。この形を覚えるためには、例文を何度も繰り返し読むことが重要です。&lt;/p&gt;
&lt;p&gt;ただし、英語の学習において理論的なアプローチが得意ではない場合は、単純な暗記でも十分です。&lt;/p&gt;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&lt;h3&gt;現在完了の作り方&lt;/h3&gt;
&lt;p&gt;現在完了は、「&lt;span style="color: green;"&gt;have&lt;/span&gt; 過去分詞」という形で作られます。また、進行形は「&lt;span style="color: green;"&gt;be動詞&lt;/span&gt;+動詞の&lt;span style="color: red;"&gt;ing形&lt;/span&gt;」で表されます。ここで注意すべき点は、進行形のingが動名詞ではなく現在分詞であることです。&lt;/p&gt;
&lt;p&gt;現在完了と進行形を合体させるには、&amp;#8221;&lt;span style="color: green;"&gt;have&lt;/span&gt;&amp;#8220;の後に&amp;#8221;&lt;span style="color: green;"&gt;be動詞&lt;/span&gt;と&lt;span style="color: red;"&gt;過去分詞&lt;/span&gt;&amp;#8220;を追加すれば良いです。結果として、「&lt;span style="color: green;"&gt;have been 過去分詞&lt;/span&gt;」という形になります。&lt;/p&gt;
&lt;h3&gt;現在完了の継続&lt;/h3&gt;
&lt;p&gt;現在完了の継続は、通常は現在完了進行形で表されますが、進行形にしない場合は現在完了形になります。&lt;/p&gt;
&lt;p&gt;継続を表すために使われる言葉としては、&amp;#8221;&lt;span style="color: green;"&gt;since&lt;/span&gt;&amp;#8220;や&amp;#8221;&lt;span style="color: green;"&gt;for&lt;/span&gt;&amp;#8220;があります。&amp;#8221;&lt;span style="color: green;"&gt;since&lt;/span&gt;&amp;#8220;の後には始まった時期、&amp;#8221;&lt;span style="color: green;"&gt;for&lt;/span&gt;&amp;#8220;の後には期間が来ます。&lt;/p&gt;
&lt;p&gt;また、「&lt;span style="color: green;"&gt;this なんとか&lt;/span&gt;」の形も使われます。例えば、「&lt;span style="color: green;"&gt;this week&lt;/span&gt;」は「今週」を意味します。結果、継続は通常は現在完了進行形で表されますが、進行形にしない場合は現在完了形になります。&lt;/p&gt;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</si>
  <si>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以下のページは不自然なワードを使用しています。
これらを適切に自然な言葉に置き換えて下さい。
なお、本文の装飾や構造は絶対に変えないでください。
【対象ページURL】
https://eng-support.com/column/book2-lesson8-scene1/
【検出された不自然ワード】
（検出なし）
【本文】
------
&lt;h3&gt;今回は、Book2 Lesson8シーン1についての解説を続けます。&lt;/h3&gt;
&lt;p&gt;過去完了に焦点を当て、その意味や使い方について説明します。PROGRESSの86ページにあるLookの文を参考にします。&lt;/p&gt;
&lt;p&gt;&lt;img decoding="async" class="alignnone size-full wp-image-647" src="http://eng-support.com/wp-content/uploads/2024/02/プログレス230918.jpg" alt="" width="1280" height="720" srcset="https://eng-support.com/wp-content/uploads/2024/02/プログレス230918.jpg 1280w, https://eng-support.com/wp-content/uploads/2024/02/プログレス230918-300x169.jpg 300w, https://eng-support.com/wp-content/uploads/2024/02/プログレス230918-1024x576.jpg 1024w, https://eng-support.com/wp-content/uploads/2024/02/プログレス230918-768x432.jpg 768w, https://eng-support.com/wp-content/uploads/2024/02/プログレス230918-320x180.jpg 320w" sizes="(max-width: 1280px) 100vw, 1280px" /&gt;&lt;/p&gt;
&lt;p&gt;まず、&amp;#8221;&lt;span style="color: blue;"&gt;Tom fell asleep.&lt;/span&gt;&amp;#8220;という文を見てみましょう。この文は、「トムは眠りに落ちた。」と訳されます。その後、「&lt;span style="color: green;"&gt;Then&lt;/span&gt;」、つまり「それから」という接続詞が使われ、&amp;#8221;&lt;span style="color: blue;"&gt;he had a terrible nightmare&lt;/span&gt;&amp;#8220;、「彼は恐ろしい悪夢を見た。」と続きます。&lt;/p&gt;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&lt;p&gt;ここで注目すべきは、「&lt;span style="color: red;"&gt;had&lt;/span&gt;」が過去完了形であることです。&lt;/p&gt;
&lt;p&gt;&amp;#8220;&lt;span style="color: blue;"&gt;fell asleep&lt;/span&gt;&amp;#8220;と&amp;#8221;&lt;span style="color: blue;"&gt;had a terrible nightmare&lt;/span&gt;&amp;#8220;の間に時間的な先後関係がありますが、それが過去完了形と過去形によって示されています。&lt;/p&gt;
&lt;p&gt;次に、文を一文にまとめた場合を考えます。「&lt;span style="color: green;"&gt;Just after Tom had fallen asleep, he had a terrible nightmare.&lt;/span&gt;」という文は、「トムが眠りに落ちた直後、彼は恐ろしい悪夢を見た。」となります。ここでの&amp;#8221;&lt;span style="color: red;"&gt;had fallen&lt;/span&gt;&amp;#8220;は過去完了形であり、時間的に先行する出来事を示します。&lt;/p&gt;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p&gt;過去完了の特徴を理解するために、過去の時間の幅について考えます。時間の前後関係があるため、過去完了形と過去形の組み合わせが用いられます。これにより、過去の出来事の順序や関係が明確になります。&lt;/p&gt;
&lt;p&gt;また、過去完了形が現在完了形と同様に結果を表すこともあります。たとえば、「&lt;span style="color: blue;"&gt;Monica was not ready for the test because she had not done her homework.&lt;/span&gt;」という文では、過去完了形の&amp;#8221;&lt;span style="color: red;"&gt;had not done&lt;/span&gt;&amp;#8220;が前の出来事を示し、結果としての状況が明らかになります。&lt;/p&gt;
&lt;p&gt;同様に、「&lt;span style="color: green;"&gt;When the Greens reached the airport, Jiro’s plane had already landed.&lt;/span&gt;」という文では、「グリーンさん一家が空港に着いた時点で、ジローの飛行機は既に着陸していた。」となります。&amp;#8221;&lt;span style="color: blue;"&gt;reached&lt;/span&gt;&amp;#8220;と&amp;#8221;&lt;span style="color: red;"&gt;had already landed&lt;/span&gt;&amp;#8220;の組み合わせにより、時間的な前後関係が示されます。&lt;/p&gt;
&lt;p&gt;過去完了形と過去形の組み合わせにより、過去の出来事の順序や関係が明確になります。このルールを理解することで、過去完了形の意味や使い方がより理解しやすくなります。&lt;/p&gt;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</si>
  <si>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以下のページは不自然なワードを使用しています。
これらを適切に自然な言葉に置き換えて下さい。
なお、本文の装飾や構造は絶対に変えないでください。
【対象ページURL】
https://eng-support.com/column/book2-lesson8-scene2/
【検出された不自然ワード】
（検出なし）
【本文】
------
&lt;h3&gt;現在完了進行形：今も続いている継続&lt;/h3&gt;
&lt;p&gt;現在完了進行形は、「前からずっと今も&lt;span style="color: red;"&gt;何々&lt;/span&gt;し続けている」という継続を表します。&lt;/p&gt;
&lt;p&gt;つまり、これまでの継続を指します。具体的には、「今まで&lt;span style="color: blue;"&gt;何々&lt;/span&gt;し続けている」という意味です。&lt;/p&gt;
&lt;p&gt;進行形を使わない場合は、代わりに現在完了形を使用します。&lt;/p&gt;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&lt;h3&gt;過去完了進行形：過去のある時点まで続いていた&lt;/h3&gt;
&lt;p&gt;過去完了進行形は、現在完了と同様に、最初の現在形の&amp;#8221;have&amp;#8221;や&amp;#8221;has&amp;#8221;を過去形の&amp;#8221;had&amp;#8221;に変えるだけです。「&lt;span style="color: green;"&gt;had been&lt;/span&gt; 何々ing」となります。&lt;/p&gt;
&lt;p&gt;過去完了進行形では、「過去のある時点まで&lt;span style="color: blue;"&gt;何々&lt;/span&gt;し続けていた」という意味を表します。具体的には、過去のある時点までの継続を示します。&lt;/p&gt;
&lt;p&gt;例えば、「&lt;span style="color: green;"&gt;Fred had been&lt;/span&gt; walking for two hours」という文は、「&lt;span style="color: green;"&gt;フレッドが&lt;/span&gt;2時間&lt;span style="color: blue;"&gt;歩き続けていた&lt;/span&gt;」となります。&lt;/p&gt;
&lt;h3&gt;過去完了進行形の疑問文：hadの位置と語順&lt;/h3&gt;
&lt;p&gt;過去完了進行形の疑問文も、主語の前に&amp;#8221;&lt;span style="color: green;"&gt;had&lt;/span&gt;&amp;#8220;を置きます。疑問詞を付ける場合は、その前に配置します。&lt;/p&gt;
&lt;p&gt;例えば、「&lt;span style="color: green;"&gt;How long had you been&lt;/span&gt; waiting when the play finally began?」という文は、「&lt;span style="color: green;"&gt;その演劇がついに始まった時まで、あなたはどれくらい待っていたのですか？&lt;/span&gt;」となります。&lt;/p&gt;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&lt;h3&gt;時制の全体像：完了進行形の位置づけ&lt;/h3&gt;
&lt;p&gt;英語の動詞の時制は、&lt;strong&gt;&lt;span style="color: #ff00ff;"&gt;過去形、現在形、未来形、過去進行形、現在進行形、未来進行形、過去完了、現在完了、未来完了、過去完了進行形、現在完了進行形、未来完了進行形&lt;/span&gt;&lt;/strong&gt;の12種類があります。&lt;/p&gt;
&lt;p&gt;これらの時制は、過去、現在、未来の順に、進行形と完了形の有無で分類されます。&lt;/p&gt;
&lt;p&gt;過去形、現在形、未来形には進行形や完了形が付かず、過去完了進行形や現在完了進行形には進行形や完了形が付きます。&lt;/p&gt;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</si>
  <si>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以下のページは不自然なワードを使用しています。
これらを適切に自然な言葉に置き換えて下さい。
なお、本文の装飾や構造は絶対に変えないでください。
【対象ページURL】
https://eng-support.com/column/book2-lesson9-scene2/
【検出された不自然ワード】
（検出なし）
【本文】
------
&lt;p&gt;&lt;iframe title="YouTube video player" src="https://www.youtube.com/embed/BUpW7yuWUZ0?si=OQkWCKEnVVxI7QXv" width="560" height="315" frameborder="0" allowfullscreen="allowfullscreen"&gt;&lt;/iframe&gt;&lt;/p&gt;
&lt;h3&gt;受動態の復習&lt;/h3&gt;
&lt;p&gt;受動態の話をする前に、受動態について再度確認しましょう。&lt;/p&gt;
&lt;p&gt;&amp;#8220;&lt;span style="color: blue;"&gt;The motorbike&lt;/span&gt; was stolen.&amp;#8221;という文は、「&lt;span style="color: blue;"&gt;そのバイク&lt;/span&gt;は盗まれた。」という意味です。ここで注意したいのは、日本語で「バイク」と言った場合、オートバイを指すことが多いということです。オートバイは英語で&amp;#8221;&lt;span style="color: blue;"&gt;motorbike&lt;/span&gt;&amp;#8220;または&amp;#8221;&lt;span style="color: blue;"&gt;motorcycle&lt;/span&gt;&amp;#8220;と言います。一方、「自転車」は&amp;#8221;&lt;span style="color: blue;"&gt;bike&lt;/span&gt;&amp;#8220;です。間違えないようにしましょう。&lt;/p&gt;
&lt;h3&gt;受動態の定義&lt;/h3&gt;
&lt;p&gt;受動態とは、目的語を主語に変えた文のことです。例えば、元の文の目的語が&amp;#8221;&lt;span style="color: blue;"&gt;The motorbike&lt;/span&gt;&amp;#8220;であり、動詞が&amp;#8221;&lt;span style="color: blue;"&gt;stolen&lt;/span&gt;&amp;#8220;である場合、「&lt;span style="color: blue;"&gt;The motorbike&lt;/span&gt; was &lt;span style="color: blue;"&gt;stolen&lt;/span&gt;.」となります。この文は受動態です。&lt;/p&gt;
&lt;h3&gt;受動態の主語について&lt;/h3&gt;
&lt;p&gt;受動態の主語は、盗んだ人が特定されない場合があります。例えば、バイクが盗まれた場合、通常、盗んだ人は分かりません。そのため、&amp;#8221;&lt;span style="color: blue;"&gt;by someone&lt;/span&gt;&amp;#8220;などの主語を付けることはできません。&lt;/p&gt;
&lt;h3&gt;受動態の疑問文の作り方&lt;/h3&gt;
&lt;p&gt;受動態の疑問文は2通りあります。1つ目は、ただ疑問文にしたい場合です。例えば、「そのバイクは盗まれました。」という文を疑問文にすると、「そのバイク盗まれたのですか？」となります。この場合、主語とbe動詞の位置を入れ替えるだけ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&lt;h3&gt;主語が疑問詞の場合&lt;/h3&gt;
&lt;p&gt;もう1つの場合は、主語が疑問詞になった場合です。この場合も、通常の受動態と同じ語順の文を作ります。ただし、疑問詞は三人称単数として扱われます。例えば、「&lt;span style="color: red;"&gt;What&lt;/span&gt; was stolen?」となります。&lt;/p&gt;
&lt;h3&gt;注意点&lt;/h3&gt;
&lt;p&gt;疑問詞が主語の場合は、肯定文と同じ語順で文を作ります。疑問詞は三人称単数として扱われますので、適切なbe動詞を選びます。また、主語が複数形の場合でも、疑問詞は三人称単数として扱います。&lt;/p&gt;
&lt;p&gt;以上のポイントを押さえて、受動態の疑問文を作成する際には注意してください。&lt;/p&gt;
&lt;hr /&gt;
&lt;p&gt;&lt;iframe loading="lazy" title="YouTube video player" src="https://www.youtube.com/embed/LwtlGE3aMtY?si=8LRnKRYeggSX60SU" width="560" height="315" frameborder="0" allowfullscreen="allowfullscreen"&gt;&lt;/iframe&gt;&lt;/p&gt;
&lt;h3&gt;現在完了の受動態について&lt;/h3&gt;
&lt;p&gt;現在完了の受動態について考えてみましょう。例えば、「The thief has been arrested.」という文があります。「その泥棒は逮捕されています。」という意味です。この場合の&amp;#8221;&lt;span style="color: red;"&gt;has been&lt;/span&gt;&amp;#8220;は現在完了を示しています。現在完了は、過去に行われたアクションの結果が現在に影響を与えることを示します。つまり、泥棒は以前に逮捕され、その結果、今は安心しているということです。&lt;/p&gt;
&lt;p&gt;泥棒が逮捕された結果、住民は安心しています。しかし、現在完了の受動態を使う場合、単に過去の出来事を伝えるだけでなく、その結果に焦点を当てることが重要です。警察は住民に対して、泥棒が逮捕されたことで安心してもらいたいので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&lt;h3&gt;&amp;#8220;has been arrested&amp;#8221;について考える&lt;/h3&gt;
&lt;p&gt;&amp;#8220;&lt;span style="color: red;"&gt;has been&lt;/span&gt;&amp;#8220;は現在完了を示し、&amp;#8221;&lt;span style="color: blue;"&gt;arrested&lt;/span&gt;&amp;#8220;は&amp;#8221;arrest&amp;#8221;の過去分詞です。この場合、&amp;#8221;&lt;span style="color: blue;"&gt;arrest&lt;/span&gt;&amp;#8220;は動詞であり、受動態を表します。つまり、&amp;#8221;&lt;span style="color: red;"&gt;has been arrested&lt;/span&gt;&amp;#8220;は現在完了の受動態です。&lt;/p&gt;
&lt;h3&gt;疑問文の作成&lt;/h3&gt;
&lt;p&gt;疑問文を作る場合、最初の&amp;#8221;&lt;span style="color: red;"&gt;has&lt;/span&gt;&amp;#8220;だけが主語の前に移動します。つまり、&amp;#8221;&lt;span style="color: red;"&gt;Has&lt;/span&gt; the thief been arrested?&amp;#8221;となります。このように、動詞の部分が3語以上になる場合でも、疑問文では最初の1語だけが主語の前に出され、残りの部分は主語の後ろに残ります。この原則を覚えておくと、疑問文を簡単に作成することができます。&lt;/p&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0;"&gt;英語教室「サポート」の『基礎力徹底講座』：スタートラインはどこでもOK！&lt;/p&gt;
&lt;p&gt;        &lt;a href="https://eng-support.com/kouza/#基礎力徹底講座" style="background-color: #FF8C00; color: white; padding: 5px 10px; text-align: center; text-decoration: none; display: inline-block; font-size: 14px;"&gt;詳細を見る&lt;/a&gt;
    &lt;/div&gt;
&lt;/div&gt;
&lt;p&gt;&amp;nbsp;&lt;/p&gt;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</si>
  <si>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以下のページは不自然なワードを使用しています。
これらを適切に自然な言葉に置き換えて下さい。
なお、本文の装飾や構造は絶対に変えないでください。
【対象ページURL】
https://eng-support.com/column/book2-lesson9-scene3/
【検出された不自然ワード】
（検出なし）
【本文】
------
&lt;p&gt;&lt;iframe title="YouTube video player" src="https://www.youtube.com/embed/Dur2PTwvyi8?si=p7gvVqe-qiForOkQ" width="560" height="315" frameborder="0" allowfullscreen="allowfullscreen"&gt;&lt;/iframe&gt;&lt;/p&gt;
&lt;h3&gt;代名詞&lt;span style="color: red;"&gt;&amp;#8220;One&amp;#8221;&lt;/span&gt;の意味と使い方について&lt;/h3&gt;
&lt;p&gt;Lesson9のシーン3では、代名詞&lt;span style="color: red;"&gt;&amp;#8220;One&amp;#8221;&lt;/span&gt;に焦点を当てています。これまでのレッスンで受動態を学んできましたが、9-3では少し難易度が上がります。このレッスンでは、7つの文が連続して登場し、内容がややこしく感じるかもしれませんが、そう感じるのは正常なことです。&lt;/p&gt;
&lt;h3&gt;文の構造の解説&lt;/h3&gt;
&lt;p&gt;1番目の文は、「Do you have a digital camera?」です。ここでの&lt;span style="color: blue;"&gt;&amp;#8220;a&amp;#8221;&lt;/span&gt;は「&lt;span style="color: green;"&gt;一台&lt;/span&gt;」という意味です。次の文が &lt;span style="color: blue;"&gt;&amp;#8220;No&amp;#8221;&lt;/span&gt; なので、「&lt;span style="color: green;"&gt;いいえ&lt;/span&gt;」となります。この&lt;span style="color: blue;"&gt;&amp;#8220;No&amp;#8221;&lt;/span&gt;に続く説明は重要です。「&lt;span style="color: green;"&gt;No, I don’t.&lt;/span&gt;」という表現も可能ですが、会話では&lt;span style="color: blue;"&gt;&amp;#8220;No&amp;#8221;&lt;/span&gt;の後に&lt;span style="color: blue;"&gt;&amp;#8220;but&amp;#8221;&lt;/span&gt;を使って続けることもあります。「&lt;span style="color: green;"&gt;いえ、持っていません&lt;/span&gt;」「&lt;span style="color: green;"&gt;でも&lt;/span&gt;」といった具合です。&lt;/p&gt;
&lt;h3&gt;&lt;span style="color: red;"&gt;&amp;#8220;I’m going to&amp;#8221;&lt;/span&gt;と&lt;span style="color: red;"&gt;&amp;#8220;will&amp;#8221;&lt;/span&gt;の違い&lt;/h3&gt;
&lt;p&gt;&lt;span style="color: red;"&gt;&amp;#8220;I’m going to buy one.&amp;#8221;&lt;/span&gt;という文では、&lt;span style="color: blue;"&gt;&amp;#8220;one&amp;#8221;&lt;/span&gt;が注目すべきキーワードです。ここでの&lt;span style="color: blue;"&gt;&amp;#8220;one&amp;#8221;&lt;/span&gt;は必ずしも「&lt;span style="color: green;"&gt;一つ&lt;/span&gt;」という意味だけではありません。この文では、何を買うつもりかが重要です。正確に言うと、&lt;span style="color: blue;"&gt;&amp;#8220;a digital camera&amp;#8221;&lt;/span&gt;を買うつもりです。したがって、「&lt;span style="color: green;"&gt;No, but I’m going to buy a digital camera.&lt;/span&gt;」と言い換えても問題ありません。&lt;/p&gt;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&lt;h3&gt;&lt;span style="color: red;"&gt;&amp;#8220;One&amp;#8221;&lt;/span&gt;の適切な使用方法&lt;/h3&gt;
&lt;p&gt;&lt;span style="color: blue;"&gt;&amp;#8220;one&amp;#8221;&lt;/span&gt;を使うことで、表現をスムーズにしましょう。ここでは、「&lt;span style="color: green;"&gt;一つ&lt;/span&gt;」という意味だけではなく、「&lt;span style="color: green;"&gt;一台&lt;/span&gt;」という意味も含まれます。このように、&lt;span style="color: blue;"&gt;&amp;#8220;one&amp;#8221;&lt;/span&gt;は&lt;span style="color: blue;"&gt;&amp;#8220;a 名詞&amp;#8221;&lt;/span&gt;の代わりに使うことができます。そして、&lt;span style="color: blue;"&gt;&amp;#8220;one&amp;#8221;&lt;/span&gt;を使うことで、同じ名詞を繰り返す必要がなくなります。&lt;/p&gt;
&lt;h3&gt;結論&lt;/h3&gt;
&lt;p&gt;英語では、同じ単語を繰り返すことを避ける傾向があります。&lt;span style="color: blue;"&gt;&amp;#8220;one&amp;#8221;&lt;/span&gt;はその点で非常に便利な代名詞です。&lt;span style="color: blue;"&gt;&amp;#8220;a digital camera&amp;#8221;&lt;/span&gt;という具体的な名詞を使わずに済むため、よりスムーズな表現が可能となります。このように、&lt;span style="color: blue;"&gt;&amp;#8220;one&amp;#8221;&lt;/span&gt;は英語学習において重要な役割を果たします。&lt;/p&gt;
&lt;hr /&gt;
&lt;p&gt;&lt;iframe loading="lazy" title="YouTube video player" src="https://www.youtube.com/embed/O-TNyv-MnYI?si=UQdEqAbPUabRFIUc" width="560" height="315" frameborder="0" allowfullscreen="allowfullscreen"&gt;&lt;/iframe&gt;&lt;/p&gt;
&lt;h3&gt;&lt;span style="color: red;"&gt;&amp;#8220;One&amp;#8221;&lt;/span&gt;の使い方の複雑さ&lt;/h3&gt;
&lt;p&gt;この&lt;span style="color: red;"&gt;&amp;#8220;one&amp;#8221;&lt;/span&gt;が色んな使い方があってめんどくさいんです。&lt;br /&gt;
&amp;#8220;Do you want a yellow apple or a red &lt;span style="color: red;"&gt;one&lt;/span&gt;?&amp;#8221;&lt;br /&gt;
「あなたは黄色いリンゴと赤いリンゴのどちらが欲しいですか？」&lt;br /&gt;
つまりこの&lt;span style="color: red;"&gt;&amp;#8220;one&amp;#8221;&lt;/span&gt;は&amp;#8221;apple&amp;#8221;の代わりです。&lt;/p&gt;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&lt;h3&gt;&lt;span style="color: red;"&gt;&amp;#8220;One&amp;#8221;&lt;/span&gt;の使い方の変化&lt;/h3&gt;
&lt;p&gt;ところで、さっき1番の所では&lt;span style="color: red;"&gt;&amp;#8220;one&amp;#8221;&lt;/span&gt;はなんの代わりと言いましたか？&lt;br /&gt;
&lt;span style="color: red;"&gt;&amp;#8220;one&amp;#8221;&lt;/span&gt;＝「&lt;span style="color: green;"&gt;a 名詞&lt;/span&gt;」でした。&lt;br /&gt;
ここには名詞としか書きませんが、しつこいですが&lt;span style="color: blue;"&gt;&amp;#8220;a&amp;#8221;&lt;/span&gt;が付くという事は数えられる名詞の単数形です。&lt;/p&gt;
&lt;h3&gt;&lt;span style="color: red;"&gt;&amp;#8220;One&amp;#8221;&lt;/span&gt;の形容詞が付く場合の注意&lt;/h3&gt;
&lt;p&gt;「&lt;span style="color: blue;"&gt;a + 可算名詞単数形&lt;/span&gt;」という事です、一応、数えられる、カウント出来る、&amp;#8221;&lt;span style="color: green;"&gt;countable&lt;/span&gt;&amp;#8220;という事で英和辞典なんかは□Cと書いてあります。&lt;br /&gt;
可算名詞、数えられる名詞の事です。&lt;br /&gt;
単数形は&amp;#8221;&lt;span style="color: green;"&gt;singular&lt;/span&gt;&amp;#8220;なので&lt;span style="color: blue;"&gt;&amp;#8220;sg&amp;#8221;&lt;/span&gt;です。&lt;br /&gt;
「&lt;span style="color: blue;"&gt;a + 可算名詞単数形&lt;/span&gt;」です。&lt;/p&gt;
&lt;h3&gt;&lt;span style="color: red;"&gt;&amp;#8220;One&amp;#8221;&lt;/span&gt;の形容詞の影響&lt;/h3&gt;
&lt;p&gt;こういう事になります。ところが、今回の&lt;span style="color: red;"&gt;&amp;#8220;one&amp;#8221;&lt;/span&gt;は&amp;#8221;apple&amp;#8221;だけです。&lt;span style="color: blue;"&gt;&amp;#8220;a&amp;#8221;&lt;/span&gt;はどこにいったのか。ここにあります。&lt;br /&gt;
これがめんどくさい所です。つまり、「&lt;span style="color: green;"&gt;a 名詞&lt;/span&gt;」を&lt;span style="color: red;"&gt;&amp;#8220;one&amp;#8221;&lt;/span&gt;に代えると言いましたが、「&lt;span style="color: green;"&gt;a 形容詞 名詞&lt;/span&gt;」となった場合は「&lt;span style="color: green;"&gt;a形容詞 one&lt;/span&gt;」となるんです。&lt;br /&gt;
つまり、形容詞が付いたら&lt;span style="color: red;"&gt;&amp;#8220;one&amp;#8221;&lt;/span&gt;の中に&lt;span style="color: blue;"&gt;&amp;#8220;a&amp;#8221;&lt;/span&gt;の意味は入っていないんです。&lt;br /&gt;
形容詞が付いていなかったら、「&lt;span style="color: green;"&gt;a 名詞&lt;/span&gt;」だったらもう&lt;span style="color: red;"&gt;&amp;#8220;one&amp;#8221;&lt;/span&gt;に&lt;span style="color: blue;"&gt;&amp;#8220;a&amp;#8221;&lt;/span&gt;を吸収しちゃって下さい。&lt;br /&gt;
ここがややこしい所です。&lt;/p&gt;
&lt;p&gt;「&lt;span style="color: green;"&gt;a 可算名詞単数形&lt;/span&gt;」の代わりだったら&amp;#8221;&lt;span style="color: red;"&gt;one&lt;/span&gt;&amp;#8220;だけ、「&lt;span style="color: green;"&gt;a 形容詞 名詞&lt;/span&gt;」の場合は&lt;span style="color: blue;"&gt;&amp;#8220;a&amp;#8221;&lt;/span&gt;は残って「&lt;span style="color: green;"&gt;a 形容詞 on&lt;/span&gt;」という事になります。だから&amp;#8221;&lt;span style="color: blue;"&gt;&amp;#8220;a red one&amp;#8221;&lt;/span&gt;&amp;#8220;になる訳です。&lt;/p&gt;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&lt;hr /&gt;
&lt;p&gt;&lt;iframe loading="lazy" title="YouTube video player" src="https://www.youtube.com/embed/hjZvw-RoVrw?si=55glr8j9f-gWpcdI" width="560" height="315" frameborder="0" allowfullscreen="allowfullscreen"&gt;&lt;/iframe&gt;&lt;/p&gt;
&lt;h3&gt;&amp;#8220;one&amp;#8221;の用法について&lt;/h3&gt;
&lt;p&gt;&lt;span style="color: blue;"&gt;&amp;#8220;one&amp;#8221;&lt;/span&gt;は「一つ」という意味で用いられます。例えば、「1」という意味です。しかし、&lt;span style="color: blue;"&gt;&amp;#8220;one&amp;#8221;&lt;/span&gt;には複数形があります。&lt;/p&gt;
&lt;h3&gt;3番の文の例&lt;/h3&gt;
&lt;p&gt;&lt;span style="color: red;"&gt;&amp;#8220;What kind of apples do you like?&amp;#8221;&lt;/span&gt;&lt;br /&gt;
「あなたはどんな種類のリンゴが好きですか？」&lt;/p&gt;
&lt;p&gt;&lt;span style="color: red;"&gt;&amp;#8220;I like big red ones.&amp;#8221;&lt;/span&gt;&lt;br /&gt;
「私は大きな赤いリンゴが好きです。」&lt;/p&gt;
&lt;p&gt;この場合、&lt;span style="color: blue;"&gt;&amp;#8220;ones&amp;#8221;&lt;/span&gt;は単に「リンゴ」という意味です。これを単数形の&amp;#8221;a&amp;#8221;で表現すると、特定の1つのリンゴに限定されてしまいます。しかし、&lt;span style="color: blue;"&gt;&amp;#8220;apples&amp;#8221;&lt;/span&gt;と複数形にすることで、どんなリンゴでも好きという意味になります。したがって、「&lt;span style="color: red;"&gt;I like&lt;/span&gt;」の部分は元々は「&lt;span style="color: green;"&gt;big red apples&lt;/span&gt;」ですが、「&lt;span style="color: blue;"&gt;apples&lt;/span&gt;」が重複しているため、「&lt;span style="color: blue;"&gt;ones&lt;/span&gt;」に変えます。&lt;/p&gt;
&lt;h3&gt;4番の文の例&lt;/h3&gt;
&lt;p&gt;&lt;span style="color: red;"&gt;&amp;#8220;Which house is the Green’s house?&amp;#8221;&lt;/span&gt;&lt;br /&gt;
「どの家がグリーンさんの家ですか？」&lt;/p&gt;
&lt;p&gt;この場合、「家」という単語が繰り返されるのを避けるため、通常は次のように表現されます。&lt;/p&gt;
&lt;p&gt;&lt;span style="color: red;"&gt;&amp;#8220;Which house is the Green’s?&amp;#8221;&lt;/span&gt;&lt;br /&gt;
「どの家がグリーンさんの家ですか？」&lt;/p&gt;
&lt;p&gt;ただし、疑問文では問い手が2度繰り返すのは問題ありませんが、答える人は通常、最後の&amp;#8221;&lt;span style="color: blue;"&gt;house&lt;/span&gt;&amp;#8220;を省略します。この場合、「&lt;span style="color: blue;"&gt;the green’s house&lt;/span&gt;」という表現は「グリーンさんの家」という意味ですが、英語では「緑の家」と表現することが一般的です。そのため、「&lt;span style="color: red;"&gt;the green’s house&lt;/span&gt;」を「&lt;span style="color: red;"&gt;the green’s&lt;/span&gt;」に置き換え、「家」という単語を再度使わずに表現します。&lt;/p&gt;
&lt;p&gt;以上のように、「&lt;span style="color: blue;"&gt;a 形容詞 one&lt;/span&gt;」と「&lt;span style="color: blue;"&gt;the 形容詞 one&lt;/span&gt;」、また「&lt;span style="color: blue;"&gt;可算名詞複数形&lt;/span&gt;」など、&lt;span style="color: blue;"&gt;&amp;#8220;one&amp;#8221;&lt;/span&gt;の用法は文脈によって異なりますが、基本的には可算名詞の複数形を示すものとして使われます。&lt;/p&gt;
&lt;hr /&gt;
&lt;p&gt;&lt;iframe loading="lazy" title="YouTube video player" src="https://www.youtube.com/embed/I-R7qkb1drc?si=aRYBHq5plvFPApwP" width="560" height="315" frameborder="0" allowfullscreen="allowfullscreen"&gt;&lt;/iframe&gt;&lt;/p&gt;
&lt;h3&gt;&amp;#8220;&lt;span style="color: red;"&gt;The&lt;/span&gt; 形容詞 &lt;span style="color: red;"&gt;one&lt;/span&gt;&amp;#8220;の使い方&lt;/h3&gt;
&lt;p&gt;まだ&amp;#8221;one&amp;#8221;の話が続きます。今回は4番で登場した「&lt;span style="color: red;"&gt;the&lt;/span&gt; 形容詞 &lt;span style="color: red;"&gt;one&lt;/span&gt;」について詳しく見ていきましょう。&lt;/p&gt;
&lt;h3&gt;形容詞と名詞の語順について&lt;/h3&gt;
&lt;p&gt;形容詞が1語の場合、名詞の前に置かれます。そして、&amp;#8221;&lt;span style="color: red;"&gt;one&lt;/span&gt;&amp;#8220;はタイトルが代名詞&amp;#8221;&lt;span style="color: red;"&gt;one&lt;/span&gt;&amp;#8220;です。こういう時代名詞は名詞の一種と考えられます。形容詞1語なら「&lt;span style="color: red;"&gt;the&lt;/span&gt; 形容詞 &lt;span style="color: red;"&gt;one&lt;/span&gt;」、「&lt;span style="color: red;"&gt;the&lt;/span&gt; 形容詞 &lt;span style="color: red;"&gt;ones&lt;/span&gt;」となりますが、形容詞が2語以上になったら「&lt;span style="color: red;"&gt;the&lt;/span&gt; one + 形容詞の塊」、または「&lt;span style="color: red;"&gt;the&lt;/span&gt; ones + 形容詞の塊」となります。&lt;/p&gt;
&lt;h3&gt;&amp;#8220;Which one is yours?&amp;#8221;&lt;/h3&gt;
&lt;p&gt;この&amp;#8221;&lt;span style="color: red;"&gt;Which&lt;/span&gt;&amp;#8220;は疑問形容詞で1語なので、&amp;#8221;&lt;span style="color: red;"&gt;one&lt;/span&gt;&amp;#8220;の前に置かれます。「どれがあなたのですか？」という意味です。しかし、読者の我々には&amp;#8221;&lt;span style="color: red;"&gt;one&lt;/span&gt;&amp;#8220;が何を指すか分かりません。これは会話の中でのみ理解されるものです。例えば、皆さんの友達の誰かの机の上にこのPROGRESSの&amp;#8221;&lt;span style="color: red;"&gt;book&lt;/span&gt;&amp;#8220;が3冊置いてあるとします。それぞれのPROGRESSの持ち主は異なるかもしれません。そのため、「Which &lt;span style="color: red;"&gt;book&lt;/span&gt; is yours?」という質問がなされるわけです。この場合、&amp;#8221;&lt;span style="color: red;"&gt;one&lt;/span&gt;&amp;#8220;は&amp;#8221;&lt;span style="color: red;"&gt;book&lt;/span&gt;&amp;#8220;の代名詞として使われます。&lt;/p&gt;
&lt;h3&gt;&amp;#8220;The one with the blue roof.&amp;#8221;&lt;/h3&gt;
&lt;p&gt;&amp;#8220;&lt;span style="color: red;"&gt;The&lt;/span&gt; one&amp;#8221;で名詞と思いましょう。そして、「&lt;span style="color: red;"&gt;with&lt;/span&gt; the blue roof」は形容詞の括弧です。「その青い屋根のです」という意味です。このような表現から、&amp;#8221;&lt;span style="color: red;"&gt;The&lt;/span&gt; one&amp;#8221;が&amp;#8221;&lt;span style="color: red;"&gt;the house&lt;/span&gt;&amp;#8220;のことを指していることが分かります。&lt;/p&gt;
&lt;p&gt;これらの例から、「&lt;span style="color: red;"&gt;The&lt;/span&gt; one」という表現は、会話の中で特定の対象を指し示す際に便利な表現であることが分かります。&lt;/p&gt;
&lt;hr /&gt;
&lt;p&gt;&lt;iframe loading="lazy" title="YouTube video player" src="https://www.youtube.com/embed/w8kIP3vtyd8?si=iWxjP0M2aeX1pF5o" width="560" height="315" frameborder="0" allowfullscreen="allowfullscreen"&gt;&lt;/iframe&gt;&lt;/p&gt;
&lt;h3&gt;代名詞 &amp;#8220;&lt;span style="color: red;"&gt;one&lt;/span&gt;&amp;#8221; についての説明&lt;/h3&gt;
&lt;p&gt;代名詞 &amp;#8220;&lt;span style="color: red;"&gt;one&lt;/span&gt;&amp;#8221; に関する説明があります。この部分では、代名詞 &amp;#8220;&lt;span style="color: red;"&gt;one&lt;/span&gt;&amp;#8221; についての解説を行います。&amp;#8221;Look&amp;#8221; の記述については既に説明済みですが、&amp;#8221;Check&amp;#8221; の右側に記述された内容に重要な点が含まれていますので、そちらに目を通すことをお勧めします。&lt;/p&gt;
&lt;h3&gt;&amp;#8220;Check&amp;#8221; の内容&lt;/h3&gt;
&lt;p&gt;&amp;#8220;Check&amp;#8221; の2番目に記述されている部分に注目してください。3行目に &amp;#8220;&lt;span style="color: blue;"&gt;Do you want a yellow apple?&lt;/span&gt;&amp;#8221; という質問があります。この質問から、「あなたは&lt;span style="color: blue;"&gt;黄色い&lt;/span&gt;リンゴが欲しいですか？」という意味が伝わります。この文からもう一つ重要な点を捉えることができます。「&lt;span style="color: blue;"&gt;黄色い&lt;/span&gt;リンゴが欲しいですか？」という質問があることから、「あげましょうか？」という意味が含まれています。そのため、このような場面で断る際にも、「&lt;span style="color: blue;"&gt;thanks&lt;/span&gt;」や「&lt;span style="color: blue;"&gt;thank you&lt;/span&gt;」といった感謝の気持ちを示すことが重要です。&lt;/p&gt;
&lt;p&gt;次に、「I’ll take a &lt;span style="color: blue;"&gt;red&lt;/span&gt; &lt;span style="color: red;"&gt;one&lt;/span&gt;」 という文があります。ここでは、「a 形容詞 名詞」の形式が使われています。具体的には、「a &lt;span style="color: blue;"&gt;red&lt;/span&gt; apple」のような形です。しかし、「apple」を繰り返すのを避けるために、「&lt;span style="color: red;"&gt;one&lt;/span&gt;」を使っています。「a 形容詞 &lt;span style="color: red;"&gt;one&lt;/span&gt;」という形式です。同様に、「I like &lt;span style="color: blue;"&gt;red&lt;/span&gt; &lt;span style="color: green;"&gt;ones&lt;/span&gt;」という文でも、「&lt;span style="color: green;"&gt;ones&lt;/span&gt;」が「apples」の代わりとして使われています。&lt;/p&gt;
&lt;h3&gt;&amp;#8220;some&amp;#8221; の使用例&lt;/h3&gt;
&lt;p&gt;次に、「Do you have any &lt;span style="color: blue;"&gt;French&lt;/span&gt; magazines?」という質問があります。ここでは、「&lt;span style="color: blue;"&gt;フランスの&lt;/span&gt;雑誌を持っていますか？」という意味が伝わります。&amp;#8221;&lt;span style="color: red;"&gt;No&lt;/span&gt;&amp;#8220;と答えると、次に「but」を用いて、何を持っているかを述べます。「I have &lt;span style="color: green;"&gt;some&lt;/span&gt; &lt;span style="color: blue;"&gt;Italian&lt;/span&gt; &lt;span style="color: green;"&gt;ones&lt;/span&gt;」となります。ここで注目すべき点は、「a 形容詞」という形式が使われていることです。具体的には、「a magazine」と「some magazines」の対応です。&lt;/p&gt;
&lt;h3&gt;&amp;#8220;the ones&amp;#8221; の使用例&lt;/h3&gt;
&lt;p&gt;最後に、「Which girls did you invite?」という質問があります。この質問からは、「どのような女の子を招待しましたか？」という意味が伝わります。「&lt;span style="color: blue;"&gt;the&lt;/span&gt; girls」が「&lt;span style="color: blue;"&gt;the&lt;/span&gt; ones」に置き換わり、関係代名詞「&lt;span style="color: red;"&gt;that&lt;/span&gt;」が用いられています。これにより、「私たちを見ている女の子たち」という意味が表現されます。このように、「&lt;span style="color: blue;"&gt;the one&lt;/span&gt;」や「&lt;span style="color: blue;"&gt;the ones&lt;/span&gt;」は関係代名詞の先行詞としても使われることがあります。&lt;/p&gt;
&lt;p&gt;以上が、代名詞 &amp;#8220;&lt;span style="color: red;"&gt;one&lt;/span&gt;&amp;#8221; に関する説明と、関連する表現の解説です。詳細な説明が必要な場合は、英語教室サポートにお問い合わせください。&lt;/p&gt;
&lt;p&gt;&amp;nbsp;&lt;/p&gt;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</si>
  <si>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以下のページは不自然なワードを使用しています。
これらを適切に自然な言葉に置き換えて下さい。
なお、本文の装飾や構造は絶対に変えないでください。
【対象ページURL】
https://eng-support.com/column/eigonokiso4/
【検出された不自然ワード】
（検出なし）
【本文】
------
&lt;h2&gt;自動詞と他動詞１&lt;/h2&gt;
&lt;p&gt;&lt;iframe title="今さら聞けない？英語の基礎『自動詞と他動詞１』" width="750" height="422" src="https://www.youtube.com/embed/J5muC-8-rUE?feature=oembed" frameborder="0" allow="accelerometer; autoplay; clipboard-write; encrypted-media; gyroscope; picture-in-picture; web-share" referrerpolicy="strict-origin-when-cross-origin" allowfullscreen&gt;&lt;/iframe&gt;&lt;/p&gt;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&lt;h3&gt;part1 自動詞と他動詞の違い&lt;/h3&gt;
&lt;div class="rounded" style="background-color: whitesmoke; padding: 10px;"&gt;&lt;strong&gt;・He arrived  (　　　) Tokyo three days ago.&lt;br /&gt;
・He reached (　　　)Tokyo three days ago.&lt;/strong&gt;&lt;/div&gt;
&lt;div&gt;この文を完成させると&lt;/div&gt;
&lt;div class="rounded" style="background-color: whitesmoke; padding: 10px;"&gt;&lt;strong&gt;・He arrived  (　&lt;span style="color: #ff0000;"&gt;at&lt;/span&gt;　) Tokyo three days ago.&lt;/strong&gt;&lt;br /&gt;
&lt;strong&gt;・He reached Tokyo three days ago.&lt;/strong&gt;&lt;/div&gt;
&lt;div&gt;となり、日本語訳は「彼は３日前に東京に着いた。」となります。&lt;/div&gt;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&lt;div&gt;&lt;/div&gt;
&lt;h3&gt;ポイント&lt;/h3&gt;
&lt;h5&gt;前置詞；名詞の前に置く詞&lt;br /&gt;
これを逆に言うと、前置詞の後ろは名詞&lt;/h5&gt;
&lt;div&gt;&lt;/div&gt;
&lt;h3&gt;自動詞と他動詞の違い&lt;/h3&gt;
&lt;h5&gt;自動詞Vi　：　「〇〇をする」&lt;br /&gt;
他動詞Vt　：　「を〇〇する」&lt;br /&gt;
「に、から、について、と、が」などがさまざま&lt;/h5&gt;
&lt;p&gt;&lt;img decoding="async" loading="lazy" class="alignnone size-full wp-image-148" src="http://eng-support.com/wp/wp-content/uploads/2021/07/２自動詞と他動詞１-1.jpg" alt="" width="1280" height="720" srcset="https://eng-support.com/wp-content/uploads/2021/07/２自動詞と他動詞１-1.jpg 1280w, https://eng-support.com/wp-content/uploads/2021/07/２自動詞と他動詞１-1-300x169.jpg 300w, https://eng-support.com/wp-content/uploads/2021/07/２自動詞と他動詞１-1-1024x576.jpg 1024w, https://eng-support.com/wp-content/uploads/2021/07/２自動詞と他動詞１-1-768x432.jpg 768w, https://eng-support.com/wp-content/uploads/2021/07/２自動詞と他動詞１-1-320x180.jpg 320w" sizes="(max-width: 1280px) 100vw, 1280px" /&gt;&lt;/p&gt;
&lt;h3&gt;ポイント&lt;/h3&gt;
&lt;h5&gt;arrive (着く)【自動詞】　　　　　　　　≠　reach (&lt;span style="color: #ff0000;"&gt;に&lt;/span&gt;着く)【他動詞】&lt;/h5&gt;
&lt;h5&gt;arrive &lt;span style="color: #ff00ff;"&gt;at&lt;/span&gt;  (に着く)【自動詞＋前置詞】 　＝    reach (に着く)【他動詞】&lt;/h5&gt;
&lt;p&gt;&amp;nbsp;&lt;/p&gt;
&lt;h5&gt;自動詞：「〇〇する」&lt;/h5&gt;
&lt;h5&gt;　　　　前置詞の意味を含まない動詞&lt;/h5&gt;
&lt;h5&gt;他動詞：「を〇〇する」&lt;/h5&gt;
&lt;h5&gt;　　　　前置詞の意味を含む動詞&lt;/h5&gt;
&lt;p&gt;&amp;nbsp;&lt;/p&gt;
&lt;h5&gt;&lt;strong&gt;arrive 　&lt;span style="color: #ff00ff;"&gt;　at&lt;/span&gt;　 &lt;span style="color: #008000;"&gt;名詞&lt;/span&gt;&lt;/strong&gt;&lt;br /&gt;
&lt;strong&gt;&lt;span style="color: #ff0000;"&gt;前置詞&lt;/span&gt;&lt;/strong&gt;　　　　&lt;span style="color: #008000;"&gt;&lt;strong&gt;前置詞の目的語&lt;/strong&gt;&lt;/span&gt;&lt;/h5&gt;
&lt;h5&gt;&lt;strong&gt;reach&lt;/strong&gt; 　　 　　&lt;span style="color: #008000;"&gt;&lt;strong&gt;名詞&lt;/strong&gt;&lt;/span&gt;&lt;br /&gt;
&lt;strong&gt;&lt;span style="color: #ff0000;"&gt;他動詞　  &lt;/span&gt;&lt;/strong&gt;　　&lt;strong&gt;&lt;span style="color: #008000;"&gt;(他動詞の)目的語&lt;/span&gt;&lt;/strong&gt;&lt;/h5&gt;
&lt;p&gt;&lt;img decoding="async" loading="lazy" class="alignnone size-full wp-image-149" src="http://eng-support.com/wp/wp-content/uploads/2021/07/お.jpg" alt="" width="1280" height="720" srcset="https://eng-support.com/wp-content/uploads/2021/07/お.jpg 1280w, https://eng-support.com/wp-content/uploads/2021/07/お-300x169.jpg 300w, https://eng-support.com/wp-content/uploads/2021/07/お-1024x576.jpg 1024w, https://eng-support.com/wp-content/uploads/2021/07/お-768x432.jpg 768w, https://eng-support.com/wp-content/uploads/2021/07/お-320x180.jpg 320w" sizes="(max-width: 1280px) 100vw, 1280px"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</si>
  <si>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https://eng-support.com/column/progress-book1-lesson12-2/
【検出された不自然ワード】
（検出なし）
【本文】
------
&lt;p&gt;&lt;iframe title="YouTube video player" src="https://www.youtube.com/embed/yHkKX6k-0LM" width="560" height="315" frameborder="0" allowfullscreen="allowfullscreen"&gt;&lt;/iframe&gt;&lt;/p&gt;
&lt;h3&gt;現在進行形と過去進行形の関係&lt;/h3&gt;
&lt;p&gt;今回はBook1 Lesson12シーン2の過去進行形についてお話しします。一つ前のレッスンでは&lt;span style="color: blue;"&gt;be動詞&lt;/span&gt;の&lt;span style="color: blue;"&gt;現在形&lt;/span&gt;と&lt;span style="color: blue;"&gt;過去形&lt;/span&gt;を学びましたが、正確には&lt;span style="color: blue;"&gt;原形&lt;/span&gt;と&lt;span style="color: blue;"&gt;現在形&lt;/span&gt;と&lt;span style="color: blue;"&gt;過去形&lt;/span&gt;を学んだということになります。現在進行形も以前に勉強したことがありますが、現在形と過去形があるように、現在進行形に対応する過去進行形も存在します。&lt;/p&gt;
&lt;p&gt;したがって、過去進行形を学ぶ前に、現在進行形がしっかりと理解できているか確認してください。実は、現在進行形を十分に学んでいなかった人は、過去進行形に取り組んでも現在進行形との違いしか説明されないため、混乱することが多いです。ですので、現在進行形をしっかりと学んでいないと感じる人は、まずは現在進行形の復習から始めてください。現在進行形を復習した後に、過去進行形に取り組んでください。&lt;/p&gt;
&lt;p&gt;また、現在進行形を学んでいる時にも、今でも覚えているでしょうか？人間の脳は新しい情報が入ってくると、以前に学んだことが押し出されることがあります。ですので、現在進行形を忘れていると感じる場合は、現在進行形の復習をしてからこの動画の続きを見てください。&lt;/p&gt;
&lt;h3&gt;過去進行形の形成&lt;/h3&gt;
&lt;p&gt;さて、現在進行形と過去進行形の違いについてお話しします。例文として、「Jiro is playing baseball now」という文を考えてみましょう。「Jiroは今野球をしている最中です」という意味です。この文から進行形を抜き出して「playing」と答えた人は誤りです。現在進行形は&lt;span style="color: blue;"&gt;is playing&lt;/span&gt;です。さらに、現在進行形の「現在」とは、be動詞の&lt;span style="color: blue;"&gt;現在形&lt;/span&gt;である「is」のことを指します。この文は現在進行形です。&lt;/p&gt;
&lt;p&gt;では、「is」を&lt;span style="color: green;"&gt;過去形&lt;/span&gt;に変えたらどうなるでしょうか？そうです、&lt;span style="color: green;"&gt;was&lt;/span&gt;が過去形です。「was」の後ろに「何々ing」と続けることで、過去進行形になります。「何々している最中だった」という意味です。&lt;/p&gt;
&lt;h3&gt;現在進行形と過去進行形の表現方法&lt;/h3&gt;
&lt;p&gt;次に、現在進行形と過去進行形の表現方法についてです。「I was waiting for the bus then」という文を考えてみましょう。「私はその時、バスを待っている最中でした」という意味です。この場合、進行形の表現は現在進行形や過去進行形とは少し異なります。具体的には、&lt;span style="color: blue;"&gt;be動詞&lt;/span&gt;と&lt;span style="color: blue;"&gt;動詞ing&lt;/span&gt;となりますが、ここで注意したいのは、単に「動詞ing」だけでは進行形ではないということです。必ずbe動詞と組み合わせて考える必要があります。&lt;/p&gt;
&lt;p&gt;また、PROGRESSの表記方法についても触れています。be動詞と動詞の組み合わせで進行形を表す際には、&lt;span style="color: green;"&gt;青色&lt;/span&gt;を使用しています。&lt;/p&gt;
&lt;h3&gt;現在進行形と過去進行形の疑問文&lt;/h3&gt;
&lt;p&gt;現在進行形と過去進行形の疑問文についても触れましょう。疑問文では、&lt;span style="color: blue;"&gt;be動詞 主語 動詞ing&lt;/span&gt;という形式で表現されます。現在進行形の場合は、be動詞を&lt;span style="color: blue;"&gt;現在形&lt;/span&gt;にした「Are having」となります。同様に、過去進行形の場合は、be動詞を&lt;span style="color: green;"&gt;過去形&lt;/span&gt;にした「Were having」となります。&lt;/p&gt;
&lt;hr /&gt;
&lt;h2&gt;【徹底比較】現在進行形 vs 過去進行形&lt;/h2&gt;
&lt;p&gt;進行形をマスターするコツは、「be動詞の時制」だけに注目することです。学習をsupportするための比較表を活用しましょう。&lt;/p&gt;
&lt;table style="border-collapse: collapse; width: 100%; border: 1px solid #ddd;"&gt;
&lt;thead&gt;
&lt;tr style="background-color: #f2f2f2;"&gt;
&lt;th style="padding: 10px; border: 1px solid #ddd;"&gt;項目&lt;/th&gt;
&lt;th style="padding: 10px; border: 1px solid #ddd;"&gt;現在進行形&lt;/th&gt;
&lt;th style="padding: 10px; border: 1px solid #ddd;"&gt;過去進行形&lt;/th&gt;
&lt;/tr&gt;
&lt;/thead&gt;
&lt;tbody&gt;
&lt;tr&gt;
&lt;td style="padding: 10px; border: 1px solid #ddd; font-weight: bold;"&gt;意味&lt;/td&gt;
&lt;td style="padding: 10px; border: 1px solid #ddd;"&gt;（今）〜している最中です&lt;/td&gt;
&lt;td style="padding: 10px; border: 1px solid #ddd;"&gt;（その時）〜している最中でした&lt;/td&gt;
&lt;/tr&gt;
&lt;tr&gt;
&lt;td style="padding: 10px; border: 1px solid #ddd; font-weight: bold;"&gt;形&lt;/td&gt;
&lt;td style="padding: 10px; border: 1px solid #ddd; color: blue;"&gt;am / is / are + 〜ing&lt;/td&gt;
&lt;td style="padding: 10px; border: 1px solid #ddd; color: red;"&gt;was / were + 〜ing&lt;/td&gt;
&lt;/tr&gt;
&lt;tr&gt;
&lt;td style="padding: 10px; border: 1px solid #ddd; font-weight: bold;"&gt;キーワード&lt;/td&gt;
&lt;td style="padding: 10px; border: 1px solid #ddd;"&gt;now（今）&lt;/td&gt;
&lt;td style="padding: 10px; border: 1px solid #ddd;"&gt;then / at that time（その時）&lt;/td&gt;
&lt;/tr&gt;
&lt;/tbody&gt;
&lt;/table&gt;
&lt;h3&gt;過去進行形でよく使われる「時の言葉」&lt;/h3&gt;
&lt;p&gt;過去進行形は「過去の特定の瞬間」を表すため、以下の言葉とセットで使われることが多いのが特徴です。&lt;/p&gt;
&lt;ul&gt;
&lt;li&gt;&lt;strong&gt;then&lt;/strong&gt;（その時）&lt;/li&gt;
&lt;li&gt;&lt;strong&gt;at that time&lt;/strong&gt;（その時、当時）&lt;/li&gt;
&lt;li&gt;&lt;strong&gt;at seven yesterday&lt;/strong&gt;（昨日の7時に）&lt;/li&gt;
&lt;li&gt;&lt;strong&gt;when S + V&amp;#8230;&lt;/strong&gt;（〜した時）&lt;/li&gt;
&lt;/ul&gt;
&lt;hr /&gt;
&lt;h2&gt;【実戦】過去進行形への書き換えドリル&lt;/h2&gt;
&lt;p&gt;次の文を（　）内の指示に従って書き換えましょう。（タップで解答表示）&lt;/p&gt;
&lt;div style="background: #f9f9f9; padding: 15px; border-radius: 8px; margin-bottom: 10px;"&gt;&lt;strong&gt;Q1. Jiro is playing baseball now.（「その時〜していた」という過去進行形に）&lt;/strong&gt;&lt;/p&gt;
&lt;details&gt;
&lt;summary style="color: #ff8c00; cursor: pointer;"&gt;正解を見る&lt;/summary&gt;
&lt;p&gt;A1. Jiro &lt;strong&gt;was playing&lt;/strong&gt; baseball &lt;strong&gt;then&lt;/strong&gt;.&lt;/p&gt;
&lt;/details&gt;
&lt;/div&gt;
&lt;div style="background: #f9f9f9; padding: 15px; border-radius: 8px; margin-bottom: 10px;"&gt;&lt;strong&gt;Q2. You were waiting for the bus then.（疑問文にして、Noで答える）&lt;/strong&gt;&lt;/p&gt;
&lt;details&gt;
&lt;summary style="color: #ff8c00; cursor: pointer;"&gt;正解を見る&lt;/summary&gt;
&lt;p&gt;A2. &lt;strong&gt;Were you waiting&lt;/strong&gt; for the bus then?&lt;br /&gt;
— No, I &lt;strong&gt;wasn&amp;#8217;t&lt;/strong&gt;.&lt;/p&gt;
&lt;/details&gt;
&lt;/div&gt;
&lt;hr /&gt;
&lt;h2&gt;よくある質問（FAQ）&lt;/h2&gt;
&lt;p&gt;&lt;strong&gt;Q. 進行形の文で「ing」だけ書くのはなぜダメなのですか？&lt;/strong&gt;&lt;br /&gt;
A. 「ing」は「〜している状態」を表すだけで、文を支える「述語（〜です/でした）」の役割がありません。be動詞があって初めて「〜している最中です/でした」という完全な文になります。be動詞は文の土台（support）だと考えましょう。&lt;/p&gt;
&lt;p&gt;&lt;strong&gt;Q. playなどの一般動詞の過去形（played）と過去進行形（was playing）の違いは何ですか？&lt;/strong&gt;&lt;br /&gt;
A. 過去形は「（過去に）やった」という事実。過去進行形は「（その瞬間）やっている真っ最中だった」というライブ感を伝える違いがあります。テストでは then などの言葉があれば過去進行形を疑いましょう。&lt;/p&gt;
&lt;h3&gt;まとめ&lt;/h3&gt;
&lt;p&gt;以上が過去進行形の説明と例文です。現在進行形をしっかりと理解している方は、過去進行形の学習もスムーズに進めることができるでしょう。分からない方は、現在進行形の復習をしてから取り組んでください。それでは、このLessonは終了です。&lt;/p&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</si>
  <si>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https://eng-support.com/column/progress-book1-lesson14-3/
【検出された不自然ワード】
（検出なし）
【本文】
------
&lt;p&gt;&lt;iframe title="YouTube video player" src="https://www.youtube.com/embed/7xrh_YZ_QQI" width="560" height="315" frameborder="0" allowfullscreen="allowfullscreen"&gt;&lt;/iframe&gt;&lt;br /&gt;
物質名詞についてご紹介します。物質名詞は、名前からは分かりにくい特殊な名詞の一種です。&lt;/p&gt;
&lt;h3&gt;物質名詞とは？&lt;/h3&gt;
&lt;p&gt;物質名詞の存在意義について考えましょう。大学入試などで具体的な物質名詞を求められることはほとんどありませんが、学校のテストで一部出題されることもあります。&lt;/p&gt;
&lt;h3&gt;物質名詞の例&lt;/h3&gt;
&lt;p&gt;具体例を挙げて物質名詞を理解しましょう。以下の文を見てみます。&lt;/p&gt;
&lt;p&gt;&lt;span style="color: red;"&gt;I want&lt;/span&gt; &lt;span style="color: blue;"&gt;some&lt;/span&gt; hot dogs.（私はいくつかのホットドッグが欲しい。）&lt;/p&gt;
&lt;p&gt;「&lt;span style="color: blue;"&gt;some&lt;/span&gt;」は複数形の「hot dogs」と組み合わせて使用され、数量を表します。&lt;/p&gt;
&lt;h3&gt;否定文と疑問文での「some」と「any」の使い分け&lt;/h3&gt;
&lt;p&gt;肯定文では「&lt;span style="color: blue;"&gt;some&lt;/span&gt;」を使用し、「いくつか」と表現します。しかし、否定文や疑問文では「&lt;span style="color: red;"&gt;any&lt;/span&gt;」に変わります。例えば、「Do you need &lt;span style="color: red;"&gt;any&lt;/span&gt; sausages today?」（今日ソーセージはいくつか必要ですか？）となります。&lt;/p&gt;
&lt;h3&gt; 数えられる名詞と数えられない名詞&lt;/h3&gt;
&lt;p&gt;英語の名詞には数えられる名詞と数えられない名詞があります。数えられる名詞は単数形と複数形が存在し、数量を表現します。一方、数えられない名詞は単数形のみで、数量を考えることがありません。&lt;/p&gt;
&lt;h3&gt;「some」と「any」の使い方のポイント&lt;/h3&gt;
&lt;p&gt;数えられる名詞と数えられない名詞における「&lt;span style="color: blue;"&gt;some&lt;/span&gt;」と「&lt;span style="color: red;"&gt;any&lt;/span&gt;」の使い方に注意しましょう&lt;/p&gt;
&lt;p&gt;&lt;span style="color: blue;"&gt;Do you need&lt;/span&gt; &lt;span style="color: red;"&gt;any&lt;/span&gt; &lt;span style="color: blue;"&gt;money&lt;/span&gt; &lt;span style="color: blue;"&gt;today&lt;/span&gt;?（今日お金いくらか必要ですか？）&lt;br /&gt;
「いくつかの」ではなく「全くない」と訳すことが適切です。&lt;/p&gt;
&lt;h2&gt;否定文での「any」の使い方&lt;/h2&gt;
&lt;p&gt;否定文では「not」と「any」を組み合わせて、「全くない」と表現します。例えば、「I didn&amp;#8217;t drink &lt;span style="color: blue;"&gt;any&lt;/span&gt; &lt;span style="color: blue;"&gt;coffee&lt;/span&gt; or &lt;span style="color: blue;"&gt;tea&lt;/span&gt;.」（私はコーヒーも紅茶も全く飲まない。）となります。&lt;/p&gt;
&lt;h2&gt;数えられる名詞と数えられない名詞&lt;/h2&gt;
&lt;p&gt;英語の名詞には数えられる名詞と数えられない名詞があります。数えられる名詞は単数形と複数形が存在し、数量を表現します。一方、数えられない名詞は単数形のみで、数量を考えることがありません。&lt;/p&gt;
&lt;h2&gt;物質名詞と抽象名詞&lt;/h2&gt;
&lt;p&gt;物質名詞だけでなく、抽象名詞も数えられない名詞の一種です。物質名詞は実体があっても数えられないものを表し、抽象名詞は実体がないものを表します。&lt;/p&gt;
&lt;p&gt;&amp;nbsp;&lt;/p&gt;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</si>
  <si>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以下のページは不自然なワードを使用しています。
これらを適切に自然な言葉に置き換えて下さい。
なお、本文の装飾や構造は絶対に変えないでください。
【対象ページURL】
https://eng-support.com/column/progress-book1-lesson15-3/
【検出された不自然ワード】
（検出なし）
【本文】
------
&lt;p&gt;&lt;iframe title="YouTube video player" src="https://www.youtube.com/embed/RI3UL194NUw" width="560" height="315" frameborder="0" allowfullscreen="allowfullscreen"&gt;&lt;/iframe&gt;&lt;/p&gt;
&lt;p&gt;Book1 Lesson15 シーン3の内容についてお伝えします。テーマは「物質名詞の数量」です。このレッスンでは、様々な数量に関連する単語が登場しますので、ご注意ください。&lt;/p&gt;
&lt;h3&gt;物質名詞とは？&lt;/h3&gt;
&lt;p&gt;まず、物質名詞とは、数えられない名詞を指します。例えば、液体がその代表です。液体は数えることができませんので、数を示す単語が付くことはありません。&lt;/p&gt;
&lt;p&gt;それでは、今回のLessonで使われている「Look」の文について見ていきましょう。まず最初の文は次の通りです。&lt;/p&gt;
&lt;p&gt;&lt;img decoding="async" loading="lazy" class="alignnone size-full wp-image-429" src="http://eng-support.com/wp-content/uploads/2023/07/プログレス230515.jpg" alt="" width="1280" height="720" srcset="https://eng-support.com/wp-content/uploads/2023/07/プログレス230515.jpg 1280w, https://eng-support.com/wp-content/uploads/2023/07/プログレス230515-300x169.jpg 300w, https://eng-support.com/wp-content/uploads/2023/07/プログレス230515-1024x576.jpg 1024w, https://eng-support.com/wp-content/uploads/2023/07/プログレス230515-768x432.jpg 768w, https://eng-support.com/wp-content/uploads/2023/07/プログレス230515-320x180.jpg 320w" sizes="(max-width: 1280px) 100vw, 1280px" /&gt;&lt;/p&gt;
&lt;p&gt;&amp;#8220;&lt;span style="color: blue;"&gt;I have&lt;/span&gt; &lt;span style="color: red;"&gt;two&lt;/span&gt; &lt;span style="color: blue;"&gt;brown cats.&lt;/span&gt;&amp;#8221;&lt;/p&gt;
&lt;p&gt;この文では、「&lt;span style="color: red;"&gt;two&lt;/span&gt;」という数が付いていますので、後ろの名詞は数えられる名詞だと推測できます。数えられる名詞は可算名詞（countable noun）と呼ばれます。また、「&lt;span style="color: red;"&gt;two&lt;/span&gt;」が複数形であることからもわかります。&lt;/p&gt;
&lt;p&gt;同様に、2行目も同じパターンです。これらの文を例に挙げると、「茶色い猫を何匹飼っているの？」と尋ねる場合は、「&lt;span style="color: blue;"&gt;How many brown cats?&lt;/span&gt;」となります。一方、「&lt;span style="color: blue;"&gt;How much chocolate did he eat?&lt;/span&gt;」と聞かれた場合は、「彼はチョコレートをどれくらい食べたの？」となります。&lt;br /&gt;
&lt;!--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&lt;h3&gt;不可算名詞と可算名詞&lt;/h3&gt;
&lt;p&gt;ここで注意すべきは、「&lt;span style="color: blue;"&gt;How much chocolate&lt;/span&gt;」という表現です。ここで使用されている名詞は単数形であるため、数えられない名詞（uncountable noun）であることがわかります。&lt;/p&gt;
&lt;p&gt;しかし、Progressの説明では、この点が明確に示されていません。特に2行目に関しては、「How many」の複数形が利用されると良かったと感じますが、それに対する回答方法がわからなくなってしまいます。したがって、「チョコレートをどれくらい食べたの？」という質問に対して、具体的な量を答える方法が必要です。&lt;/p&gt;
&lt;p&gt;なお、数えられる名詞は数を表し、数えられない名詞は量を表すことになります。具体的な食べたチョコレートの量を指しています。したがって、Progressでは、チョコレートの数え方について記述されていないので注意が必要です。&lt;/p&gt;
&lt;h3&gt;物質名詞の具体例&lt;/h3&gt;
&lt;p&gt;物質名詞については、もう少し詳しく見ていきましょう。まず、以下の例文をご覧ください。&lt;/p&gt;
&lt;p&gt;&amp;#8220;&lt;span style="color: blue;"&gt;She bought&lt;/span&gt; &lt;span style="color: red;"&gt;a loaf of bread.&lt;/span&gt;&amp;#8221;&lt;/p&gt;
&lt;p&gt;この文では、「&lt;span style="color: blue;"&gt;a loaf&lt;/span&gt;」という表現が使われています。パンは数えられませんので、「&lt;span style="color: blue;"&gt;a loaf of bread&lt;/span&gt;」という形で表現されます。英語では、日本語のように個数を数えることはできません。ただし、実体は存在するので、口の中に入れることができます。&lt;/p&gt;
&lt;p&gt;また、「&lt;span style="color: blue;"&gt;a slice of bread&lt;/span&gt;」という表現もあります。こちらはスライスしたパンの一切れを指します。スライスした後の個々のパンは「&lt;span style="color: blue;"&gt;slice of bread&lt;/span&gt;」と呼ばれます。&lt;/p&gt;
&lt;p&gt;さらに、菓子パンなどの場合は「&lt;span style="color: blue;"&gt;a piece of bread&lt;/span&gt;」という表現も使われます。この場合、「piece」は形状が定まっていないことを意味します。例えば、メロンパンとクロワッサンでは形が異なりますが、どちらも「&lt;span style="color: blue;"&gt;a piece of bread&lt;/span&gt;」と表現されます。&lt;/p&gt;
&lt;p&gt;以上が物質名詞の具体例です。物質名詞は、物を二人で分けることができるかどうかを基準にして考えると分かりやすいです。例えば、パンは二人で分けることができますが、猫は分けることができません。したがって、パンは数えられる名詞（可算名詞）であり、猫は数えられない名詞（不可算名詞）となります。&lt;/p&gt;
&lt;h3&gt;物質名詞の数量&lt;/h3&gt;
&lt;p&gt;&lt;span class="blue"&gt;2&lt;/span&gt;番です。&lt;br /&gt;
I drank &lt;span class="blue"&gt;two&lt;/span&gt; cans of grape juice.&lt;br /&gt;
「ぶどうジュースの缶ジュースを&lt;span class="blue"&gt;2&lt;/span&gt;缶飲んだ。」と言っている訳です。&lt;br /&gt;
この&lt;span style="color: #ff00ff;"&gt;「can」&lt;/span&gt;は日本語の&lt;span style="color: #ff00ff;"&gt;「缶」&lt;/span&gt;です。&lt;br /&gt;
これでえ？一緒なの？という人が結構いますが、そうじゃなくて日本語の缶はここからきています。&lt;br /&gt;
ただ英語からきているんじゃないかも知れません。&lt;br /&gt;
英語からきているんじゃないというのがどういう事かというのは、小学校レベルの日本史です。&lt;br /&gt;
実は江戸幕府が終わる頃、アメリカのペリーという人がやって来て日本に開国を強制しました。&lt;br /&gt;
日本人ほぼ全員が知っているけどアメリカに行ったら誰も知らない事で有名です。&lt;br /&gt;
ペリーが来るまでは日本では英語の勉強をしていませんでした。&lt;br /&gt;
西洋の言葉は何語を勉強していましたか？&lt;br /&gt;
蘭学をご存知ですよね？&lt;br /&gt;
オランダ語です。&lt;br /&gt;
だからオランダ語の「can」からきているんじゃないかと言われています。&lt;br /&gt;
でもはっきりとした事が分かっていないので、英語の「can」かも知れません。&lt;br /&gt;
だからこれはたまたま一緒なのではなくて、日本人が英語ないしはオランダ語の「can」にこういう漢字を当てはめているという事なんです。&lt;br /&gt;
だからこれは日本語と英語が一緒でああ良かったとなります。&lt;br /&gt;
&lt;!-- 過去問演習講座（英語教室サポート）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1.6;"&gt;【過去問演習講座】：&lt;br /&gt;
志望校の過去問を中心に、&lt;strong&gt;出題形式・難易度・問われ方のクセ&lt;/strong&gt;をつかみながら対策していく講座です。&lt;br /&gt;
文法問題・長文読解・英作文など、大学ごとの特徴に合わせて授業内容をカスタマイズし、&lt;strong&gt;どこを重点的に仕上げれば合格点に届くのか&lt;/strong&gt;を明確にしたうえで演習と解説を繰り返します。&lt;/p&gt;
&lt;p&gt;&lt;a style="background-color: #ff7043; color: #ffffff; padding: 5px 10px; text-align: center; text-decoration: none; display: inline-block; font-size: 14px;" href="https://eng-support.com/kouza/#%E9%81%8E%E5%8E%BB%E5%95%8F%E6%BC%94%E7%BF%92%E8%AC%9B%E5%BA%A7"&gt;&lt;br /&gt;
詳細を見る&lt;br /&gt;
&lt;/a&gt;&lt;/p&gt;
&lt;/div&gt;
&lt;/div&gt;
&lt;h3&gt;入れ物で数える名詞&lt;/h3&gt;
&lt;p&gt;次です。&lt;br /&gt;
Laura bought &lt;span class="blue"&gt;a box&lt;/span&gt; of candy.&lt;br /&gt;
これはもう「box」は「箱」だからいいですね。&lt;br /&gt;
ローラはキャンディを&lt;span class="blue"&gt;1&lt;/span&gt;箱買った。&lt;br /&gt;
これは分かりやすいと思います。&lt;/p&gt;
&lt;p&gt;最後です。&lt;br /&gt;
Keiko had &lt;span class="blue"&gt;a bowl&lt;/span&gt; of noodles for lunch.&lt;br /&gt;
「noodle」は「麺類」です。&lt;br /&gt;
そば、うどん、ラーメンこの辺のどれか分かりません。&lt;br /&gt;
でもおそばもうどんもラーメンも&lt;span class="blue"&gt;1&lt;/span&gt;杯と言いますよね？&lt;br /&gt;
&lt;span class="blue"&gt;1&lt;/span&gt;杯というのは「お鉢」、英語で「bowl」と言いますが、「bowl」1個分なので「a bowl of noodles」という訳です。&lt;br /&gt;
そうすると、最初の「a loaf of bread」以外の下の三つ、「two cans of grape juice」、「a box of candy」、「a bowl of noodles」、これらは要するに入れ物です。&lt;br /&gt;
入れ物の数で数えています。&lt;br /&gt;
あとはおそば、うどん、ラーメンを食べる時の「お鉢」は英語では「a bowl」と言うんだと覚えていて下さい。&lt;br /&gt;
その他にも数え方があって、重さを数える時ですが日本では重さを数える時はグラム系の言葉を使います。&lt;br /&gt;
ミリグラムとかキログラムとかです。&lt;br /&gt;
ところが、イギリスアメリカでは「pound」という単位を使います。&lt;br /&gt;
「pound」が日本語では何故か片仮名で「ポンド」と言います。&lt;br /&gt;
だから発音が違いますので気を付けて下さい。&lt;br /&gt;
「ポンド」の場合ですと、「cans」で分かると思いますが箱もお鉢も数える事が出来ます。&lt;br /&gt;
「loaf」も実は数える事が出来ます。&lt;br /&gt;
食パン塊二つなら「two loaves of bread」です。&lt;br /&gt;
「f」で終わる音単語の複数形は「ves」です。&lt;/p&gt;
&lt;h3&gt;加算名詞と数えられる名詞&lt;/h3&gt;
&lt;p&gt;これ大丈夫ですか？&lt;br /&gt;
ここは全部加算名詞です。&lt;br /&gt;
この「loaf」「can」「box」「bowl」これら全て一つと書きますので&lt;span style="color: #ff0000;"&gt;&lt;strong&gt;加算名詞&lt;/strong&gt;&lt;/span&gt;だと覚えて下さい。&lt;/p&gt;
&lt;p&gt;重さの単位の「pound」も「1ポンド」は「one pound」です。&lt;br /&gt;
対して、「2ポンド」は「two pounds」です。&lt;/p&gt;
&lt;h3&gt;加算名詞と数えられる名詞の表現&lt;/h3&gt;
&lt;p&gt;日本語で「2ポンド」と言っている段階で複数形にしていないからペケです。&lt;br /&gt;
ポンドという発音もそうです。&lt;/p&gt;
&lt;p&gt;ここは全部加算名詞で数えられる名詞です。&lt;br /&gt;
二つ以上なら「s」が付きます。&lt;br /&gt;
数えられるという事は「How many」「How much」のどっちを付けますか？&lt;br /&gt;
「How many 加算名詞複数形」な訳です。&lt;/p&gt;
&lt;p&gt;一番下です。&lt;br /&gt;
さっき「loaf」が「two loaves」になると言いましたが、「How many loaves of bread」で、「食パンを何個買うの？」という感じになります。&lt;br /&gt;
「do you need?」で「食パン何個必要なの？」となる訳です。&lt;/p&gt;
&lt;h3&gt;まとめ&lt;/h3&gt;
&lt;p&gt;こういう入れ物とか重さとか、あるいはパンの場合は「loaf」「slice」「piece」とありますが、こういった単位で不加算名詞を表す事が出来ます。&lt;br /&gt;
加算名詞の方、&lt;span style="color: #0000ff;"&gt;数えられる名詞はとにかく単数形です。&lt;/span&gt;&lt;br /&gt;
&lt;span style="color: #0000ff;"&gt;「noodles」&lt;/span&gt;だけはこの複数形で言うのが普通です。&lt;br /&gt;
というのは1杯のおそばにそばが1本しか入ってないのはありえないですよね？&lt;br /&gt;
だから「noodle」は複数の「s」を付けます。&lt;/p&gt;
&lt;p&gt;これが普通という事を覚えておいて下さい。&lt;br /&gt;
今後こういう数え方がたくさん出てきます。&lt;br /&gt;
今回出てきたのはこのうちに覚えておきましょう。&lt;br /&gt;
そうしないとあとであんなのもあるよ、こんなのもあるよと出てきた時に大変になります。&lt;br /&gt;
なので、今のうちにこの&lt;strong&gt;「a loaf of」「a can of」「a box of」「a bowl of」「a pound of」&lt;/strong&gt;の5種類、これを入れても7種類です。&lt;br /&gt;
&lt;span style="color: #ff0000;"&gt;7種類だけ先に覚えちゃいましょう。&lt;/span&gt;&lt;br /&gt;
&lt;!--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</si>
  <si>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https://eng-support.com/column/progress-book1-lesson16-2/
【検出された不自然ワード】
（検出なし）
【本文】
------
&lt;p&gt;&lt;iframe title="YouTube video player" src="https://www.youtube.com/embed/LtyOwnZEoS0"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&lt;div class="entry-content-intro" style="background-color: #f9f9f9; padding: 25px; border-radius: 12px; border: 1px solid #ddd; margin-bottom: 30px;"&gt;
&lt;h2 style="color: #d35400; font-size: 1.4rem; margin-top: 0; line-height: 1.5;"&gt;「should not（〜すべきでない）」は意味より“形”で差がつく！&lt;br /&gt;
notの位置から短縮形、否定疑問文まで1分で整理&lt;/h2&gt;
&lt;p style="line-height: 1.8; color: #333;"&gt;「〜すべきだ」という意味の should。否定文になると &lt;strong&gt;should not（〜すべきでない）&lt;/strong&gt; となりますが、テストで狙われるのは意味よりも &lt;strong&gt;notを入れる場所&lt;/strong&gt; です。&lt;/p&gt;
&lt;p&gt;「notはどこ？」「動詞の形は？」「短縮形 shouldn’t はどこに置く？」といった疑問を、Progress Book1 Lesson16 Scene2の例文を使ってスッキリ解決します。特に中学生が間違いやすい&lt;strong&gt;「否定疑問文」の作り方&lt;/strong&gt;も、話し手の“気持ち”と一緒に分かりやすく解説。&lt;/p&gt;
&lt;p&gt;この記事を読めば、ケアレスミスをゼロにして、ネイティブのような「自然なshould」が使いこなせるようになります。&lt;/p&gt;
&lt;/div&gt;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&lt;p&gt;&amp;#8220;&lt;span style="color: red;"&gt;should&lt;/span&gt;&amp;#8220;は他のテキストでは初めに習われることは少ないですが、より分かりやすい助動詞です。例えば、「You can buy stamps over there.」という文を考えましょう。これを「He can buy stamps over there.」と言い換える場合、助動詞の後の動詞は原形のままです。「can」がなくなったので、「He buys」となるわけです。同様に、肯定文の次は否定文や疑問文があります。&lt;/p&gt;
&lt;p&gt;肯定文では、「&lt;span style="color: red;"&gt;should&lt;/span&gt; 動詞原形」となります。例えば、「You should practice English every day.」という文は、「あなたは毎日英語を練習するべきです。」と訳されます。助動詞の「&lt;span style="color: red;"&gt;should&lt;/span&gt;」は、話し手の気持ちや考えを表しています。&lt;/p&gt;
&lt;p&gt;否定文では、「&lt;span style="color: red;"&gt;should not&lt;/span&gt;」を使用します。例えば、「We should not throw empty cans into the garbage.」という文は、「私たちは空き缶をゴミ箱に捨てるべきではありません。」と訳されます。この文では、話し手が迷惑や困惑している気持ちが込められています。&lt;/p&gt;
&lt;p&gt;疑問文では助動詞を主語の前に置きます。例えば、「Should I come at 8:00 tomorrow?」という文は、「明日の朝8時に来るべきですか？」と訳されます。この文では、話し手の気持ちや意図が文脈によって異なる場合があります。&lt;/p&gt;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&lt;p&gt;また、否定疑問文では助動詞の短縮形を主語の前に置きます。例えば、「Shouldn&amp;#8217;t we be there?」という文は、「私たちはそこにいるべきではないですか？」と訳されます。&lt;/p&gt;
&lt;p&gt;以上が助動詞&amp;#8221;&lt;span style="color: red;"&gt;should&lt;/span&gt;&amp;#8220;についての説明です。助動詞は話し手の気持ちや考えを表現するために重要な役割を果たしています。&lt;/p&gt;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</si>
  <si>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https://eng-support.com/column/progress-book1-lesson18-1/
【検出された不自然ワード】
（検出なし）
【本文】
------
&lt;p&gt;&lt;iframe title="YouTube video player" src="https://www.youtube.com/embed/U42fiqkY4RE" width="560" height="315" frameborder="0" allowfullscreen="allowfullscreen"&gt;&lt;/iframe&gt;&lt;/p&gt;
&lt;h3&gt;「How often」と頻度の表現方法について解説します。&lt;/h3&gt;
&lt;p&gt;&lt;span style="color: blue;"&gt;&amp;#8220;take his medicine&amp;#8221;&lt;/span&gt;の意味について&lt;/p&gt;
&lt;p&gt;例文：&lt;span style="color: blue;"&gt;&amp;#8220;He has to take his medicine every morning.&amp;#8221;&lt;/span&gt;&lt;/p&gt;
&lt;p&gt;この表現はよくテストに出題されるものですが、&lt;span style="color: blue;"&gt;「take his medicine」&lt;/span&gt;は「薬を飲む」という意味です。&lt;/p&gt;
&lt;p&gt;注意点として、&lt;span style="color: blue;"&gt;「薬を飲む」&lt;/span&gt;は&lt;span style="color: green;"&gt;「drink」&lt;/span&gt;ではなく&lt;span style="color: green;"&gt;「take」&lt;/span&gt;を使用します。&lt;/p&gt;
&lt;p&gt;なお、「drink」は液体を飲む場合に使われますが、薬は液体であるとは限りません。&lt;/p&gt;
&lt;p&gt;実際には錠剤が多いため、&lt;span style="color: green;"&gt;「drink」&lt;/span&gt;ではなく&lt;span style="color: green;"&gt;「take medicine」&lt;/span&gt;で&lt;span style="color: blue;"&gt;「薬を飲む」&lt;/span&gt;と覚えましょう。&lt;/p&gt;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&lt;p&gt;&lt;span style="color: blue;"&gt;&amp;#8220;When do you practice kendo?&amp;#8221;&lt;/span&gt;の回答について&lt;/p&gt;
&lt;p&gt;例文：&lt;span style="color: blue;"&gt;&amp;#8220;When do you practice kendo?&amp;#8221;&lt;/span&gt;&lt;/p&gt;
&lt;p&gt;この文では、&lt;span style="color: green;"&gt;「いつ剣道を練習するか？」&lt;/span&gt;と聞かれています。&lt;/p&gt;
&lt;p&gt;回答は、&lt;span style="color: blue;"&gt;「On Tuesday and Friday.」&lt;/span&gt;となります。&lt;span style="color: blue;"&gt;「火曜日と金曜日です。」&lt;/span&gt;&lt;/p&gt;
&lt;p&gt;ただし、学校によっては、「When」に対する回答だけでなく、主語から始めて&lt;span style="color: green;"&gt;「I practice it on Tuesday and Friday.」&lt;/span&gt;と書く必要がある場合もあります。&lt;/p&gt;
&lt;p&gt;また、「kendo」は&lt;span style="color: green;"&gt;「剣道」&lt;/span&gt;という意味であり、2回目以降は「it」を使用して&lt;span style="color: green;"&gt;「I practice it」&lt;/span&gt;と表現します。&lt;/p&gt;
&lt;p&gt;注意点として、この部分は完全な回答ではなく、文中の&lt;span style="color: green;"&gt;「kendo」&lt;/span&gt;を代名詞の&lt;span style="color: green;"&gt;「it」&lt;/span&gt;に置き換える必要があります。&lt;/p&gt;
&lt;h3&gt;頻度の表現方法&lt;/h3&gt;
&lt;p&gt;例文：&lt;span style="color: blue;"&gt;&amp;#8220;He has to take his medicine&amp;#8221;&lt;/span&gt;の後に、&lt;span style="color: blue;"&gt;「every morning」&lt;/span&gt;とあります。&lt;/p&gt;
&lt;p&gt;&amp;lt;p&lt;span style="color: blue;"&gt;「毎朝」&lt;/span&gt;という頻度ですが、1日に何回薬を飲むかを表現すると、&lt;span style="color: blue;"&gt;「1回」&lt;/span&gt;は&lt;span style="color: green;"&gt;&amp;#8220;once&amp;#8221;&lt;/span&gt;です。&lt;/p&gt;
&lt;p&gt;したがって、&lt;span style="color: blue;"&gt;「1日1回」&lt;/span&gt;は&lt;span style="color: green;"&gt;&amp;#8220;once a day&amp;#8221;&lt;/span&gt;となります。例えば、&lt;span style="color: blue;"&gt;「我々日本人は1日3食食べます。」&lt;/span&gt;という場合は、&lt;span style="color: green;"&gt;&amp;#8220;We Japanese eat three times a day.&amp;#8221;&lt;/span&gt;と表現します。&lt;/p&gt;
&lt;p&gt;同様に、&lt;span style="color: blue;"&gt;「1週間に1回」&lt;/span&gt;は&lt;span style="color: green;"&gt;&amp;#8220;once a week&amp;#8221;&lt;/span&gt;、&lt;span style="color: blue;"&gt;「1週間に2回」&lt;/span&gt;は&lt;span style="color: green;"&gt;&amp;#8220;twice a week&amp;#8221;&lt;/span&gt;です。&lt;/p&gt;
&lt;p&gt;さらに、&lt;span style="color: blue;"&gt;「年に3回」&lt;/span&gt;は&lt;span style="color: green;"&gt;&amp;#8220;three times a year&amp;#8221;&lt;/span&gt;となります。例えば、&lt;span style="color: blue;"&gt;「月に5回」&lt;/span&gt;と表現する場合は、&lt;span style="color: blue;"&gt;「一月に5回」&lt;/span&gt;と言います。&lt;span style="color: blue;"&gt;&amp;#8220;five times&amp;#8221;&lt;/span&gt;の後に&lt;span style="color: blue;"&gt;&amp;#8220;a month&amp;#8221;&lt;/span&gt;を加えて、&lt;span style="color: green;"&gt;「five times a month」&lt;/span&gt;となります。&lt;/p&gt;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&lt;p&gt;なお、「times」には「s」を付けることに注意してください。ただし、「1回」と「2回」は特別な言葉であるため、&lt;span style="color: green;"&gt;「once」&lt;/span&gt;、&lt;span style="color: green;"&gt;「twice」&lt;/span&gt;となります。それ以降の回数には&lt;span style="color: green;"&gt;「three times」&lt;/span&gt;、&lt;span style="color: green;"&gt;「four times」&lt;/span&gt;、&lt;span style="color: green;"&gt;「five times」&lt;/span&gt;といった形で表現します。その後ろに&lt;span style="color: green;"&gt;「a 言いたい単位」&lt;/span&gt;を追加することで、具体的な時間単位を表現します。例えば、&lt;span style="color: blue;"&gt;「1時間に3回」&lt;/span&gt;は&lt;span style="color: green;"&gt;&amp;#8220;three times an hour&amp;#8221;&lt;/span&gt;となります。&lt;/p&gt;
&lt;h3&gt;&amp;#8220;How often&amp;#8221;の意味と使い方&lt;/h3&gt;
&lt;p&gt;&lt;span style="color: blue;"&gt;&amp;#8220;How often&amp;#8221;&lt;/span&gt;は&lt;span style="color: green;"&gt;「どれくらい頻繁に」&lt;/span&gt;という意味の表現です。&lt;/p&gt;
&lt;p&gt;具体的には、&lt;span style="color: blue;"&gt;「彼は薬をどれくらい頻繁に飲まなければならないのですか？」という意味になります。&lt;/span&gt;&lt;/p&gt;
&lt;p&gt;この時点では、&lt;span style="color: blue;"&gt;「1日につき」&lt;/span&gt;とか&lt;span style="color: blue;"&gt;「1週間につき」&lt;/span&gt;といった具体的な時間単位を指定せずに、&lt;span style="color: blue;"&gt;「How often」&lt;/span&gt;と尋ねるだけで十分です。&lt;/p&gt;
&lt;p&gt;注意点として、&lt;span style="color: blue;"&gt;&amp;#8220;once a day&amp;#8221;&lt;/span&gt;や&lt;span style="color: blue;"&gt;&amp;#8220;twice a week&amp;#8221;&lt;/span&gt;など、回答として&lt;span style="color: blue;"&gt;「a day」&lt;/span&gt;や&lt;span style="color: blue;"&gt;「a week」&lt;/span&gt;が出てくる場合でも、&lt;span style="color: blue;"&gt;「How often」&lt;/span&gt;という表現を使うことが重要です。&lt;/p&gt;
&lt;p&gt;この部分で混乱しやすいので、適切に注意してください。&lt;/p&gt;
&lt;p&gt;以上が、Book1 Lessonシーン1における&lt;span style="color: blue;"&gt;「How often」&lt;/span&gt;と頻度の表現方法についての解説です。&lt;/p&gt;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</si>
  <si>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https://eng-support.com/column/progress-book1-lesson18-3/
【検出された不自然ワード】
（検出なし）
【本文】
------
&lt;p&gt;&lt;iframe title="YouTube video player" src="https://www.youtube.com/embed/CgERfscEt0I" width="560" height="315" frameborder="0" allowfullscreen="allowfullscreen"&gt;&lt;span data-mce-type="bookmark" style="display: inline-block; width: 0px; overflow: hidden; line-height: 0;" class="mce_SELRES_start"&gt;﻿&lt;/span&gt;&lt;/iframe&gt;&lt;/p&gt;
&lt;p&gt;では、「&lt;span style="color: red;"&gt;How&lt;/span&gt; + &lt;span style="color: blue;"&gt;形容詞&lt;/span&gt;」というテーマで、「&lt;span style="color: red;"&gt;How&lt;/span&gt;」が続いた疑問文について解説します。&lt;/p&gt;
&lt;h3&gt;「How old are you?」&lt;/h3&gt;
&lt;p&gt;まずは、「&lt;span style="color: red;"&gt;How&lt;/span&gt;」なんとかシリーズの中でも頻繁に使用される表現です。「&lt;span style="color: blue;"&gt;あなたは何歳ですか？&lt;/span&gt;」と聞いています。ただし、英語の文をそのまま訳すと、日本語として不自然になることがあります。そのため、意訳を行う必要があります。ここで使用されている「&lt;span style="color: blue;"&gt;old&lt;/span&gt;」は「古い」という意味ではなく、「年齢」という意味の名詞として扱われます。したがって、「&lt;span style="color: blue;"&gt;あなたの年齢はいくつですか？&lt;/span&gt;」と訳します。&lt;/p&gt;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&lt;p&gt;なお、赤ちゃんの年齢を尋ねる場合は「&lt;span style="color: red;"&gt;How old is he?&lt;/span&gt;」や「&lt;span style="color: red;"&gt;How old is the baby?&lt;/span&gt;」となります。この場合、「&lt;span style="color: red;"&gt;How old&lt;/span&gt;」は直訳すると「どれだけ年取っているのか」となりますが、実際には「&lt;span style="color: blue;"&gt;生後何ヶ月ですか？&lt;/span&gt;」という意味で使用されます。また、「&lt;span style="color: blue;"&gt;old&lt;/span&gt;」という単語は「古い」や「年寄り」という意味の形容詞として辞書に載っていますが、ここでは「年齢」という名詞として扱い、意訳する必要があります。&lt;/p&gt;
&lt;h3&gt;「How tall is Tom?」&lt;/h3&gt;
&lt;p&gt;次に、「&lt;span style="color: red;"&gt;How&lt;/span&gt;」形容詞で何か聞きたい時に使用される表現です。「&lt;span style="color: blue;"&gt;トムの身長はいくらですか？&lt;/span&gt;」と聞いています。なお、アメリカでは個人をディスる発言として扱われる可能性があるため、「&lt;span style="color: red;"&gt;How short is Tom?&lt;/span&gt;」と言うとトムの悪口になってしまいますので注意が必要です。&lt;/p&gt;
&lt;h3&gt;&amp;#8220;How deep is the river?&amp;#8221; &amp;#8211; 「その川は深さどれくらい？」&lt;/h3&gt;
&lt;p&gt;例えば、小学生や幼稚園児でも足首までしか浸からないような浅い川でも、質問の形式は&lt;span style="color: red;"&gt;&amp;#8220;How deep&amp;#8221;&lt;/span&gt;です。なお、&amp;#8221;deep&amp;#8221;の反対は&lt;span style="color: blue;"&gt;&amp;#8220;shallow&amp;#8221;&lt;/span&gt;です。単語の覚えが難しいと感じる方には、反対の意味をセットで覚えることをおすすめします。&lt;br /&gt;
数値が大きい方の形容詞を使用&lt;br /&gt;
&lt;span style="color: red;"&gt;&amp;#8220;high&amp;#8221;&lt;/span&gt;の反対は&lt;span style="color: blue;"&gt;&amp;#8220;low&amp;#8221;&lt;/span&gt;、&lt;span style="color: red;"&gt;&amp;#8220;tall&amp;#8221;&lt;/span&gt;の反対は&lt;span style="color: blue;"&gt;&amp;#8220;short&amp;#8221;&lt;/span&gt;です。例えば、年齢や身長、ビルの高さ、深さなどの数値を尋ねる場合、数値が大きくなる方の形容詞を使用する必要があります。英語では数値が大きい方がプラス、小さい方がマイナスとされるため、その考え方に合わせる必要があります。&lt;br /&gt;
数値が大きい方の形容詞を付ける&lt;br /&gt;
数値を伴う返答では、数値が大きい方の形容詞を付ける必要があります。例えば、年齢を尋ねられた場合は、&lt;span style="color: green;"&gt;&amp;#8220;I’m 13 years old.&amp;#8221;&lt;/span&gt;と答えます。また、身長について尋ねられた場合は、&lt;span style="color: green;"&gt;&amp;#8220;5 feet 10 inches tall.&amp;#8221;&lt;/span&gt;のように具体的な数字と形容詞を組み合わせて返答します。形容詞を忘れずに付けることが重要です。&lt;/p&gt;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&lt;h3&gt;長さの尋ね方 &amp;#8211; &amp;#8220;How long is the pool?&amp;#8221;&lt;/h3&gt;
&lt;p&gt;「そのプールの長さはどれくらい？」と尋ねる場合は、「長さ」という意味で&lt;span style="color: red;"&gt;&amp;#8220;How long&amp;#8221;&lt;/span&gt;を使用します。幅を尋ねる場合は&lt;span style="color: red;"&gt;&amp;#8220;How wide&amp;#8221;&lt;/span&gt;を使用します。ただし、&amp;#8221;wide&amp;#8221;と&amp;#8221;narrow&amp;#8221;は「幅が広い」と「幅が狭い」という意味であり、面積を表すものではありません。&lt;br /&gt;
速さと遅さの尋ね方 &amp;#8211; &amp;#8220;How fast is your watch?&amp;#8221;&lt;br /&gt;
「あなたの時計はどれくらい速いですか？」と尋ねる場合は&lt;span style="color: red;"&gt;&amp;#8220;How fast&amp;#8221;&lt;/span&gt;を使用します。同様に、遅さを尋ねる場合は&lt;span style="color: red;"&gt;&amp;#8220;How slow&amp;#8221;&lt;/span&gt;を使用します。これらの質問に対しては、具体的な数字と形容詞を組み合わせて返答します。例えば、&lt;span style="color: blue;"&gt;&amp;#8220;It’s about 2 minutes fast.&amp;#8221;&lt;/span&gt;、「約2分進んでいます。」と答えます。&lt;br /&gt;
返答の際には形容詞を付け忘れないようにしましょう。数値が大きい方の形容詞を付けることを忘れずに、&lt;span style="color: blue;"&gt;&amp;#8220;It’s 25 meters long.&amp;#8221;&lt;/span&gt;、「長さは25メートルです。」と答えます。&lt;/p&gt;
&lt;p&gt;以上が、数値や長さ、速さと遅さに関する質問や返答方法についての解説でした。&lt;/p&gt;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</si>
  <si>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https://eng-support.com/column/progress-book1-lesson19-1/
【検出された不自然ワード】
（検出なし）
【本文】
------
&lt;p&gt;&lt;iframe title="YouTube video player" src="https://www.youtube.com/embed/QHLaUF2RO6I" width="560" height="315" frameborder="0" allowfullscreen="allowfullscreen"&gt;&lt;/iframe&gt;&lt;/p&gt;
&lt;h3&gt;今回は、Book1 Lesson19シーン1についてお話しします。&lt;/h3&gt;
&lt;p&gt;頻度を表す副詞には結構な種類がありますが、ここでは代表的なものに焦点を当てます。PROGRESSのLookの例文をすべて書くと長くなるため、代表的な頻度の副詞をご紹介します。&lt;/p&gt;
&lt;p&gt;まず、頻度を表す副詞はいくつかあります。最初に登場したのは、「&lt;span style="color: blue;"&gt;How often&lt;/span&gt;」で「どれくらいよく」「どれくらいの頻度で」という意味です。PROGRESSの177ページ、右側のページにチェックがありますので、そちらを参照してください。&lt;/p&gt;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中学1年生の間には、基本的な頻度の副詞を5つ学びます。後で4つの単語が追加され、最終的には9つの単語になります。中学生は基本の5つの単語をしっかり覚えておくことが重要です。高校生になるとさらに2つの単語が加わり、徐々に増えていきます。&lt;/p&gt;
&lt;p&gt;しかし、英語が苦手な人は最初の5つの単語を十分に覚えていません。他の人は5つの単語を覚えているので、後から覚える単語が4つになります。しかし、苦手な人は9つの単語を一度に覚えなければならないため、2倍以上の学習量になります。これが苦手意識を引き起こす原因となっています。&lt;/p&gt;
&lt;p&gt;ですから、英語が苦手な人が周りの人と同じペースで学習すると、追いつくことができないと感じることがあります。そのため、自分が中学時代にあまり勉強しなかったと自覚している高校生は、周りの人よりも多く学習する必要があると考えるべきです。&lt;/p&gt;
&lt;p&gt;さて、頻度の副詞に戻りましょう。PROGRESS 177ページの2番目のチェックを見てみましょう。そこでは以下のような頻度が示されています。&lt;/p&gt;
&lt;p&gt;&amp;#8220;&lt;span style="color: blue;"&gt;always&lt;/span&gt;&amp;#8220;（いつも）&lt;br /&gt;
&amp;#8220;&lt;span style="color: blue;"&gt;usually&lt;/span&gt;&amp;#8220;（大抵）&lt;br /&gt;
&amp;#8220;&lt;span style="color: blue;"&gt;often&lt;/span&gt;&amp;#8220;（度々）&lt;br /&gt;
&amp;#8220;&lt;span style="color: blue;"&gt;sometimes&lt;/span&gt;&amp;#8220;（時々）&lt;br /&gt;
&amp;#8220;&lt;span style="color: blue;"&gt;never&lt;/span&gt;&amp;#8220;（決してない）&lt;/p&gt;
&lt;p&gt;&amp;#8220;always&amp;#8221;は基本的に100%の頻度を表します。「いつも」や「必ず」という意味です。&amp;#8221;usually&amp;#8221;は頻度がやや落ちており、「大抵」という意味です。&amp;#8221;often&amp;#8221;は「度々」や「しばしば」「よく」を意味します。&amp;#8221;sometimes&amp;#8221;は「時々」という意味で使われます。一方、&amp;#8221;never&amp;#8221;は0%の頻度を表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ただし、50%の頻度を表す単語の位置についてはネイティブの間でも異なる意見があります。一部の人によれば、&amp;#8221;often&amp;#8221;が50%の意味で使われると言いますが、他の人は&amp;#8221;often&amp;#8221;は日本語でいう「しょっちゅう」というニュアンスであり、&amp;#8221;sometimes&amp;#8221;が50%程度の意味だと主張します。つまり、&amp;#8221;often&amp;#8221;と&amp;#8221;sometimes&amp;#8221;の間や、&amp;#8221;sometimes&amp;#8221;の少し下がった位置が平均的な値だと言えるでしょう。&lt;/p&gt;
&lt;p&gt;以上が頻度の副詞です。これらの単語の発音、綴り、意味をしっかり覚えましょう。ただし、覚えるだけでなく、これらの副詞を文中で正確に使いこなすことが重要です。&lt;/p&gt;
&lt;p&gt;次に、注意点として、頻度の副詞の位置を把握しておく必要があります。一般動詞とbe動詞の場合では位置が異なります。一般動詞の前に頻度の副詞を置きますが、be動詞の後ろに置きます。また、助動詞が存在する場合は、助動詞と動詞の間に頻度の副詞を配置します。&lt;/p&gt;
&lt;p&gt;具体的な例文を見てみましょう。最初の文は一般動詞です。&lt;/p&gt;
&lt;p&gt;&amp;#8220;Keiko plays tennis on Tuesday every week.&amp;#8221;（ケイコは毎週火曜日にテニスをします。）&lt;br /&gt;
この文では、毎週火曜日という頻度を表す副詞があるため、頻度の副詞を使わずに書くことができます。&lt;/p&gt;
&lt;p&gt;&amp;#8220;Keiko always plays tennis on Tuesday.&amp;#8221;（ケイコは火曜日にいつもテニスをします。）&lt;br /&gt;
次に、be動詞を含む文を見てみましょう。&lt;/p&gt;
&lt;p&gt;&amp;#8220;Rita&lt;strong&gt; is&lt;/strong&gt; usually &lt;strong&gt;cooking&lt;/strong&gt; at this time.&amp;#8221;（リタは通常、この時間に料理をしています。&lt;/p&gt;
&lt;p&gt;この文では、&amp;#8221;is&amp;#8221;と&amp;#8221;cooking&amp;#8221;が太字になっていますが、&amp;#8221;is&amp;#8221;はbe動詞です。ここでは、be動詞の後ろに頻度の副詞を配置します。&amp;#8221;cooking&amp;#8221;は関係ありません。&lt;/p&gt;
&lt;p&gt;また、助動詞が含まれる文についても考えてみましょう。&lt;/p&gt;
&lt;p&gt;&amp;#8220;They can sometimes see deer behind Kevin’s school.&amp;#8221;（彼らは時々、ケビンの学校の裏に鹿を見ることがあります。）&lt;/p&gt;
&lt;p&gt;この文では、助動詞の&amp;#8221;can&amp;#8221;と動詞の原形である&amp;#8221;see&amp;#8221;の間に頻度の副詞を配置します。助動詞が存在する場合は、助動詞と動詞の間に頻度の副詞を配置することを覚えておきましょう。&lt;/p&gt;
&lt;p&gt;頻度の副詞の位置については、これらのルールを把握しておくと便利です。一般動詞の前、be動詞の後ろ、助動詞と動詞の間に頻度の副詞を置くことを覚えておきましょう。&lt;/p&gt;
&lt;p&gt;最後に、このルールを覚える際には、声に出して読むことが効果的です。声を出して読むことにより、脳に情報がより鮮明に記憶されるという科学的な研究結果もあります。ですので、自分の部屋で大声で何度も読んでみることをおすすめします。自分の部屋なら周りの人に気兼ねすることなく練習できますので、ぜひ試してみてください。&lt;/p&gt;
&lt;p&gt;以上でLesson19シーン1の解説は終わります。&lt;/p&gt;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</si>
  <si>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https://eng-support.com/column/progress-book1-lesson19-4/
【検出された不自然ワード】
（検出なし）
【本文】
------
&lt;p&gt;&lt;iframe title="YouTube video player" src="https://www.youtube.com/embed/mnYgoqAZrhI" width="560" height="315" frameborder="0" allowfullscreen="allowfullscreen"&gt;&lt;span data-mce-type="bookmark" style="display: inline-block; width: 0px; overflow: hidden; line-height: 0;" class="mce_SELRES_start"&gt;﻿&lt;/span&gt;&lt;/iframe&gt;&lt;/p&gt;
&lt;p&gt;今回は、Book1 Lesson19シーン4についてご紹介します。&lt;br /&gt;
このレッスンでは、所有や所属を表す「of + 名詞」について学びます。この単元は少し難しく感じるかもしれませんが、頑張って取り組んでみてください。&lt;/p&gt;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&lt;p&gt;まずは以下の例文をご覧ください。&lt;/p&gt;
&lt;p&gt;&lt;span style="color: green;"&gt;&amp;#8220;The dog’s name is Spot.&amp;#8221;&lt;/span&gt;&lt;/p&gt;
&lt;p&gt;「その犬の名前は&lt;span style="color: red;"&gt;スポット&lt;/span&gt;です。」&lt;/p&gt;
&lt;p&gt;この文では、所有を表すために「’s」が使用されています。例えば、「&lt;span style="color: red;"&gt;トムの本&lt;/span&gt;」を英語にする場合は、まず&lt;span style="color: blue;"&gt;&amp;#8220;Tom&amp;#8221;&lt;/span&gt;と名前を書き、その後に「’s」を付けて、最後に&lt;span style="color: blue;"&gt;&amp;#8220;book&amp;#8221;&lt;/span&gt;を追加します。「&lt;span style="color: red;"&gt;Tom’s book&lt;/span&gt;」となります。同様に、「&lt;span style="color: green;"&gt;The dog’s name&lt;/span&gt;」も所有を表すために使用されています。&lt;/p&gt;
&lt;p&gt;所有について難しく考える方もいらっしゃるかもしれませんが、「&lt;span style="color: red;"&gt;トムの本&lt;/span&gt;」は「&lt;span style="color: blue;"&gt;トムが持っている本&lt;/span&gt;」と考えることができます。より正確に言うと、「&lt;span style="color: blue;"&gt;トムが所有している本&lt;/span&gt;」という意味で、このような所有を表すための形式に「&lt;span style="color: green;"&gt;所有格&lt;/span&gt;」という名前が付けられています。&lt;/p&gt;
&lt;p&gt;また、「&lt;span style="color: green;"&gt;誰々の何々&lt;/span&gt;」と表現したい場合は、「’s」を付けるだけで良いと覚えている方もいるかもしれません。しかし、もう一つ表現方法があります。以下の文をご覧ください。&lt;/p&gt;
&lt;p&gt;&lt;span style="color: green;"&gt;&amp;#8220;The name of the dog is Spot.&amp;#8221;&lt;/span&gt;&lt;/p&gt;
&lt;p&gt;「その犬の名前は&lt;span style="color: red;"&gt;スポット&lt;/span&gt;です。」&lt;/p&gt;
&lt;p&gt;この文でも同じ意味が表現されています。ただし、注意点として、「&lt;span style="color: green;"&gt;is&lt;/span&gt;」が動詞であることに注意してください。「&lt;span style="color: green;"&gt;The name of the dog&lt;/span&gt;」全体が主語となります。主語が長くなる場合には、「&lt;span style="color: green;"&gt;of&lt;/span&gt;」という前置詞が使用されます。ここでは「&lt;span style="color: green;"&gt;その犬の&lt;/span&gt;」という意味になります。そして、「&lt;span style="color: green;"&gt;of&lt;/span&gt;」の後に名前を書きます。この点は日本語と英語の順序が逆であることに気を付けてください。&lt;/p&gt;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0;"&gt;英語教室「サポート」の『ブレイクスルーゼミ』：弱点探しをサポートします！&lt;/p&gt;
&lt;p&gt;        &lt;a href="https://eng-support.com/kouza/#ブレイクスルーゼミ" style="background-color: #FF8C00; color: white; padding: 5px 10px; text-align: center; text-decoration: none; display: inline-block; font-size: 14px;"&gt;詳細を見る&lt;/a&gt;
    &lt;/div&gt;
&lt;/div&gt;
&lt;p&gt;名詞を修飾する形容詞が名詞の後ろに来るというルールも忘れずに覚えましょう。形容詞が2つ以上の場合は、名詞の後ろに形容詞が続くことを覚えておきましょう。&lt;/p&gt;
&lt;p&gt;また、名詞の後ろに形容詞の塊を付ける場合には、「&lt;span style="color: blue;"&gt;AのB&lt;/span&gt;」は「&lt;span style="color: green;"&gt;B of A&lt;/span&gt;」と表現されます。例えば、「&lt;span style="color: green;"&gt;The dog’s legs&lt;/span&gt;」という文では、「&lt;span style="color: green;"&gt;その犬の&lt;/span&gt;足」となります。一方で、「&lt;span style="color: green;"&gt;The legs of the desk&lt;/span&gt;」という文では、「&lt;span style="color: green;"&gt;その机の&lt;/span&gt;脚」となります。&lt;/p&gt;
&lt;p&gt;このように、「&lt;span style="color: green;"&gt;A of B&lt;/span&gt;」という表現方法を覚えておきましょう。ただし、注意点として、生き物であるかどうかによって使い分けがあります。「&lt;span style="color: green;"&gt;A&lt;/span&gt;」が生き物でない場合は、「&lt;span style="color: green;"&gt;The B of A&lt;/span&gt;」が一般的です。一方、「&lt;span style="color: green;"&gt;A&lt;/span&gt;」が人である場合は、「&lt;span style="color: green;"&gt;A’s B&lt;/span&gt;」となります。生き物以外の場合はどちらでも使用することができます。&lt;/p&gt;
&lt;p&gt;最後に、以下のフレーズについてもご説明します。&lt;/p&gt;
&lt;p&gt;&lt;span style="color: green;"&gt;&amp;#8220;What day of the week is it today?&amp;#8221;&lt;/span&gt;&lt;/p&gt;
&lt;p&gt;「今日は何曜日ですか？」&lt;/p&gt;
&lt;p&gt;&lt;span style="color: green;"&gt;&amp;#8220;What day of the month is it today?&amp;#8221;&lt;/span&gt;&lt;/p&gt;
&lt;p&gt;「今日は何月何日ですか？」&lt;/p&gt;
&lt;p&gt;これらは「&lt;span style="color: green;"&gt;今日は何曜日ですか？&lt;/span&gt;」と「&lt;span style="color: green;"&gt;今日は何月何日ですか？&lt;/span&gt;」という意味です。違いは「&lt;span style="color: green;"&gt;week&lt;/span&gt;」が「&lt;span style="color: green;"&gt;週の中の何の日&lt;/span&gt;」を尋ねるものであり、「&lt;span style="color: green;"&gt;month&lt;/span&gt;」が「&lt;span style="color: green;"&gt;月の中の何の日&lt;/span&gt;」を尋ねるものです。&lt;/p&gt;
&lt;p&gt;日付や時間を尋ねる際には、主語として&lt;span style="color: blue;"&gt;&amp;#8220;It&amp;#8221;&lt;/span&gt;を使用します。「&lt;span style="color: blue;"&gt;It’s the 3rd.&lt;/span&gt;」というように日付を表現する場合は、&amp;#8221;the&amp;#8221;を省略しても構いません。また、基数を使う場合には、「&lt;span style="color: blue;"&gt;It’s 3rd.&lt;/span&gt;」や「&lt;span style="color: blue;"&gt;It’s three.&lt;/span&gt;」のどちらでも表現できます。&lt;/p&gt;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0;"&gt;英語教室「サポート」の『基礎力徹底講座』：スタートラインはどこでもOK！&lt;/p&gt;
&lt;p&gt;        &lt;a href="https://eng-support.com/kouza/#基礎力徹底講座" style="background-color: #FF8C00; color: white; padding: 5px 10px; text-align: center; text-decoration: none; display: inline-block; font-size: 14px;"&gt;詳細を見る&lt;/a&gt;
    &lt;/div&gt;
&lt;/div&gt;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</si>
  <si>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以下のページは不自然なワードを使用しています。
これらを適切に自然な言葉に置き換えて下さい。
なお、本文の装飾や構造は絶対に変えないでください。
【対象ページURL】
https://eng-support.com/column/progress-book1-lesson20-4/
【検出された不自然ワード】
（検出なし）
【本文】
------
&lt;p&gt;&lt;iframe title="YouTube video player" src="https://www.youtube.com/embed/jXhEY9lQ-bA" width="560" height="315" frameborder="0" allowfullscreen="allowfullscreen"&gt;&lt;span data-mce-type="bookmark" style="display: inline-block; width: 0px; overflow: hidden; line-height: 0;" class="mce_SELRES_start"&gt;﻿&lt;/span&gt;&lt;/iframe&gt;&lt;/p&gt;
&lt;p&gt;今回は、Book1 Lesson20シーン4の「&lt;span style="color: blue;"&gt;every&lt;/span&gt;」「&lt;span style="color: blue;"&gt;any&lt;/span&gt;」「&lt;span style="color: blue;"&gt;some&lt;/span&gt;」「&lt;span style="color: blue;"&gt;none&lt;/span&gt;」という単元についてお話しします。この単元では、これらの単語が組み合わさって様々な意味を表すことになります。Book1も最終章に入りましたので、最後まで頑張りましょう。&lt;/p&gt;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&lt;p&gt;まず、PROGRESS Book1の195ページ、シーン4の右側のチェック方法について説明します。ここでは、3×4または4×3の表があります。この表の中には、「&lt;span style="color: blue;"&gt;every&lt;/span&gt;」「&lt;span style="color: blue;"&gt;some&lt;/span&gt;」「&lt;span style="color: blue;"&gt;any&lt;/span&gt;」「&lt;span style="color: blue;"&gt;no&lt;/span&gt;」のいずれかの後ろに「&lt;span style="color: green;"&gt;body&lt;/span&gt;」、イギリス英語では「ボディ」、アメリカ英語では「バディ」と発音することが多いですね。また、「&lt;span style="color: blue;"&gt;one&lt;/span&gt;」と「&lt;span style="color: blue;"&gt;thing&lt;/span&gt;」のいずれかも付け加えられます。したがって、英単語としては4×3の12語があります。&lt;/p&gt;
&lt;p&gt;注意が必要なのは、この中の「&lt;span style="color: blue;"&gt;every&lt;/span&gt;」や「&lt;span style="color: blue;"&gt;some&lt;/span&gt;」などの後ろに「&lt;span style="color: green;"&gt;body&lt;/span&gt;」や「&lt;span style="color: blue;"&gt;one&lt;/span&gt;」、「&lt;span style="color: blue;"&gt;thing&lt;/span&gt;」が付く場合の書き方です。これらの単語は一緒に書かれますが、ただし、「&lt;span style="color: blue;"&gt;no&lt;/span&gt; one」だけは「&lt;span style="color: blue;"&gt;no&lt;/span&gt;」と「&lt;span style="color: blue;"&gt;one&lt;/span&gt;」を離して書きます。これは後の章で説明されますので、覚えておいてください。&lt;/p&gt;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&lt;p&gt;さらに、「&lt;span style="color: blue;"&gt;none&lt;/span&gt;」と「&lt;span style="color: blue;"&gt;no&lt;/span&gt; one」は意味も似ており、綴りも似ているため、見た目が似ていて区別しにくくなります。ですので、「&lt;span style="color: blue;"&gt;no&lt;/span&gt; one」は別々に話して書くようにしましょう。この「&lt;span style="color: blue;"&gt;no&lt;/span&gt; one」についても後の章で説明される単語ですので、覚えておいてください。&lt;/p&gt;
&lt;p&gt;これらの単語について、詳しく説明していきますので、以下をご覧ください。&lt;/p&gt;
&lt;p&gt;まずは、Lookの一番上の文を見てみましょう。「My father goes to London &lt;span style="color: blue;"&gt;every&lt;/span&gt; spring.」と言っています。「&lt;span style="color: blue;"&gt;every&lt;/span&gt; spring」という表現は「毎年の春」という意味で、春は必ず2回以上訪れることを意味します。実際は「&lt;span style="color: blue;"&gt;every&lt;/span&gt;」が付くと3回以上を指しますので、正確には「springs」となるべきです。しかし、ここでは「&lt;span style="color: blue;"&gt;every&lt;/span&gt;」に単数名詞が続く形で表現されています。「&lt;span style="color: blue;"&gt;every&lt;/span&gt;day」のように日常的な意味で使われる場合もありますが、この場合は単数形となります。例えば、「I go to school &lt;span style="color: blue;"&gt;every&lt;/span&gt;day.」という文でも、「&lt;span style="color: blue;"&gt;every&lt;/span&gt;day」は単数形で使われています。一週間で何日学校に行くかというと、週末が休みの学校の場合は5日、「&lt;span style="color: blue;"&gt;five&lt;/span&gt; days」となります。週末も学校に行く場合は「&lt;span style="color: blue;"&gt;six&lt;/span&gt; days」となります。しかし、「&lt;span style="color: blue;"&gt;every&lt;/span&gt;day」は単数形として使われます。「&lt;span style="color: blue;"&gt;every&lt;/span&gt;」の後ろは単数形であることを覚えておきましょう。&lt;/p&gt;
&lt;p&gt;次に、「Be quiet, &lt;span style="color: green;"&gt;everybody&lt;/span&gt;.」という文です。実は、「&lt;span style="color: blue;"&gt;every&lt;/span&gt;」と「&lt;span style="color: green;"&gt;body&lt;/span&gt;」は元々別々の単語でした。「&lt;span style="color: blue;"&gt;every&lt;/span&gt; spring」や「&lt;span style="color: blue;"&gt;every&lt;/span&gt;day」のように、「spring」や「day」の代わりに「&lt;span style="color: green;"&gt;body&lt;/span&gt;」という単語を使用します。ここでの「&lt;span style="color: green;"&gt;body&lt;/span&gt;」は「全ての人」という意味で使われます。また、「&lt;span style="color: blue;"&gt;one&lt;/span&gt;」も「人」という意味があるため、「&lt;span style="color: blue;"&gt;every&lt;/span&gt;」と「&lt;span style="color: blue;"&gt;one&lt;/span&gt;」をくっつけて書くようになりました。したがって、「&lt;span style="color: green;"&gt;body&lt;/span&gt;」が単数形となります。なお、「&lt;span style="color: green;"&gt;body&lt;/span&gt;」の複数形は「&lt;span style="color: green;"&gt;bodies&lt;/span&gt;」です。この点を参考にしておいてください。&lt;/p&gt;
&lt;p&gt;次に、「&lt;span style="color: blue;"&gt;Everyone&lt;/span&gt; was doing their homework.」という文です。ここで注意したいのは、「&lt;span style="color: blue;"&gt;Everyone&lt;/span&gt;」や「&lt;span style="color: blue;"&gt;everybody&lt;/span&gt;」、「&lt;span style="color: blue;"&gt;nothing&lt;/span&gt;」といった単語は全て名詞であるということです。これらは名詞として扱われます。「&lt;span style="color: blue;"&gt;Almost&lt;/span&gt;」は副詞であると説明しましたが、英語では副詞が名詞を修飾する場合があります。ここでは「&lt;span style="color: blue;"&gt;Almost&lt;/span&gt;」が「&lt;span style="color: blue;"&gt;every&lt;/span&gt;」などの形容詞を修飾しているため、副詞となります。「&lt;span style="color: blue;"&gt;everyone&lt;/span&gt;」は「&lt;span style="color: blue;"&gt;every one&lt;/span&gt;」と1語で表現されていますが、副詞としての「&lt;span style="color: blue;"&gt;Almost&lt;/span&gt;」の使い方がそのまま残っています。このような点を理解しておくと、英語の理解が深まるでしょう。&lt;/p&gt;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&lt;p&gt;最後に、「&lt;span style="color: blue;"&gt;Almost&lt;/span&gt; everyone is here.」という文です。「ほぼ全員ここにいます。」という意味です。ここでは「&lt;span style="color: blue;"&gt;Almost&lt;/span&gt;」が名詞を修飾する形容詞である「&lt;span style="color: blue;"&gt;all&lt;/span&gt;」と組み合わさっています。「&lt;span style="color: blue;"&gt;all&lt;/span&gt;」は名詞を修飾する形容詞としても副詞としても使われます。この場合は「&lt;span style="color: blue;"&gt;all&lt;/span&gt;」が「&lt;span style="color: blue;"&gt;students&lt;/span&gt;」を修飾しているため、形容詞となります。一方、「&lt;span style="color: blue;"&gt;Almost&lt;/span&gt;」は「&lt;span style="color: blue;"&gt;every&lt;/span&gt;」などの形容詞を修飾していたため、副詞となります。「&lt;span style="color: blue;"&gt;Most&lt;/span&gt;」か「&lt;span style="color: blue;"&gt;Almost&lt;/span&gt;」か迷った場合は、このように文脈に合わせて品詞を考えると良いでしょう。形容詞は名詞を修飾し、副詞は名詞以外を修飾しますので、このポイントを覚えておいてください。&lt;/p&gt;
&lt;p&gt;以上が今回の内容です。Book1の学習もこれで終了です。皆さんお疲れ様でした。&lt;/p&gt;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</si>
  <si>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https://eng-support.com/column/progress-book1-lesson8/
【検出された不自然ワード】
（検出なし）
【本文】
------
&lt;p&gt;&lt;iframe title="YouTube video player" src="https://www.youtube.com/embed/RYFQPFKXQyA" width="560" height="315" frameborder="0" allowfullscreen="allowfullscreen"&gt;&lt;/iframe&gt;&lt;/p&gt;
&lt;p&gt;――今回、Book1 Lesson8シーン3疑問詞”When”と”Where”と一般動詞という事で、疑問詞が二つ登場する訳ですが、宜しくお願いします。&lt;/p&gt;
&lt;p&gt;&lt;img decoding="async" loading="lazy" class="alignnone wp-image-311" src="http://eng-support.com/wp-content/uploads/2023/05/プログレス230427.jpg" alt="" width="1104" height="621" srcset="https://eng-support.com/wp-content/uploads/2023/05/プログレス230427.jpg 1280w, https://eng-support.com/wp-content/uploads/2023/05/プログレス230427-300x169.jpg 300w, https://eng-support.com/wp-content/uploads/2023/05/プログレス230427-1024x576.jpg 1024w, https://eng-support.com/wp-content/uploads/2023/05/プログレス230427-768x432.jpg 768w, https://eng-support.com/wp-content/uploads/2023/05/プログレス230427-320x180.jpg 320w" sizes="(max-width: 1104px) 100vw, 1104px" /&gt;&lt;/p&gt;
&lt;p&gt;ではまずは”When”の方から見ていきましょう。&lt;br /&gt;
I play baseball every Monday, Wednesday and Friday.&lt;br /&gt;
私は毎週月曜水曜金曜に野球をします。&lt;br /&gt;
ちょっと疑問詞と関係ないんですが、英語の大事な所をお話ししたいと思います。&lt;br /&gt;
この”every Monday, Wednesday and Friday.”です。&lt;br /&gt;
日本語ですと、月曜と水曜と金曜月です。&lt;br /&gt;
月曜と水曜と金曜を英語にして下さいと言われたら、&lt;br /&gt;
「月曜日」は”Monday”、「と」は”and”だったな。&lt;br /&gt;
”Monday and Wednesday”、また「と」を見て”and”だ。&lt;br /&gt;
そして「金曜日」が”Friday”となり、ここに”and”を付けちゃう人が結構います。&lt;br /&gt;
だけど英語というのは、今回曜日が三つ並んでる訳ですが、三つ以上並べる時の”and”は、最後の前しか付けないんです。他は「,」です。&lt;/p&gt;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&lt;p&gt;したがって例えば、月曜の前に付けるというと日曜しかなくなっちゃうんですが、&lt;br /&gt;
日曜と月曜と水曜と金曜の場合、”Sunday, Monday, Wednesday and Friday”となります。&lt;br /&gt;
この、「と金曜日」の後ろに、「と土曜日」と付けましょうか。&lt;br /&gt;
四つ並べる場合。&lt;br /&gt;
”and”は最後の前だけです。&lt;br /&gt;
という事は、この「土曜日」”Saturday”の前にしか”and”付けちゃいけないんです。&lt;br /&gt;
したがって、”Monday, Wednesday, Friday”で「,」があってもなくてもよくて、”and Saturday”となります。&lt;br /&gt;
”and”は最後の前にしか付けちゃダメです。&lt;br /&gt;
ちなみに最後の”and”の前は「,」を付けてもいいです。&lt;br /&gt;
付けても付けなくてもいいという点線という事にしておきましょう（笑）&lt;br /&gt;
”Monday, Wednesday, and Friday”でも、”Monday, Wednesday and Friday”とここは「,」あってもなくてもいいんですが、&lt;span style="color: #ff0000;"&gt;三つ以上並んでいる時は最後の要素の前にだけ”and”を付けます。&lt;/span&gt;&lt;br /&gt;
&lt;strong&gt;それ以外のとこは「,」しか付けちゃダメです。&lt;/strong&gt;&lt;br /&gt;
これを覚えておいて下さい。&lt;br /&gt;
その上で疑問詞の話にいきたいと思いますが&lt;/p&gt;
&lt;p&gt;&lt;img decoding="async" loading="lazy" class="alignnone size-full wp-image-310" src="http://eng-support.com/wp-content/uploads/2023/05/IMG_0312.jpg" alt="" width="376" height="468" srcset="https://eng-support.com/wp-content/uploads/2023/05/IMG_0312.jpg 376w, https://eng-support.com/wp-content/uploads/2023/05/IMG_0312-241x300.jpg 241w" sizes="(max-width: 376px) 100vw, 376px" /&gt;&lt;/p&gt;
&lt;p&gt;”I”その下”Laura”、その下”they”、その下”you”、ここが誰がという部分で主語（S）です。&lt;br /&gt;
次の”play&amp;#8221; &amp;#8220;study&amp;#8221; &amp;#8220;have” ”watch”、ここが「何々する」で、「プレイする」とか「勉強する」、「持っている」、「見る」という動詞（V）です。&lt;br /&gt;
「何を」という部分が目的語です。&lt;br /&gt;
その後ろの「いつ」という部分です。&lt;/p&gt;
&lt;p&gt;&lt;img decoding="async" loading="lazy" class="alignnone wp-image-312" src="http://eng-support.com/wp-content/uploads/2023/05/IMG_0313.jpg" alt="" width="836" height="145" srcset="https://eng-support.com/wp-content/uploads/2023/05/IMG_0313.jpg 1026w, https://eng-support.com/wp-content/uploads/2023/05/IMG_0313-300x52.jpg 300w, https://eng-support.com/wp-content/uploads/2023/05/IMG_0313-1024x178.jpg 1024w, https://eng-support.com/wp-content/uploads/2023/05/IMG_0313-768x133.jpg 768w" sizes="(max-width: 836px) 100vw, 836px" /&gt;&lt;/p&gt;
&lt;p&gt;例えばここだったら「毎週、月曜、水曜、金曜」と、「いつ」という所を疑問詞にしたら、”When”になる訳です。&lt;br /&gt;
疑問詞は文頭にあります。&lt;br /&gt;
実を言いますと、”every Monday, Wednesday and Friday”、「毎週月水金」に野球をするんです。&lt;br /&gt;
「毎週月水金」に&lt;strong&gt;するんです。&lt;/strong&gt;&lt;br /&gt;
つまりこの部分は、”play”という動詞を修飾します。&lt;br /&gt;
&lt;span style="color: #0000ff;"&gt;動詞を修飾すると副詞と言います。&lt;/span&gt;&lt;br /&gt;
したがってこの”When”は副詞です。&lt;/p&gt;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&lt;p&gt;一方、この間勉強した”What”というのは、「何？」です。&lt;br /&gt;
例えば、”What is this?”に対して、”This is a pen.”、”What”に対して&amp;#8221;a pen”、”pen”と答えています。&lt;br /&gt;
”pen”は名前です。名詞です。つまり、&lt;span style="color: #ff0000;"&gt;”What”は名詞なんです。&lt;/span&gt;&lt;br /&gt;
”What”が名詞で”When”が副詞と細かくはやりませんが、これを中学1年生の時に頭に入れておいた方がそのあとの英語がやりやすくなるんじゃないかなと思います。&lt;br /&gt;
中学1年生というのは名詞、形容詞、副詞とかそんな事やりだしたら分かりにくいからといって、疑問詞に関しては区別を習いません。&lt;br /&gt;
中学3年生、中高一貫校ですと中2の場合も結構多いですが、同じ”Which”とか”What”とか”When”とかが関係詞というのになってくると関係代名詞と関係副詞で違うと習うんですが、疑問詞も同じ違いがあるんです。&lt;br /&gt;
中学1年生の間でそこを勉強しておいた方が後々やりやすいんじゃないかなと思います。&lt;br /&gt;
ただ、学校さんの方針にもよりますので絶対にやんなきゃダメとは言いませんが、やった方がいいと思います。&lt;br /&gt;
ちょっと学校では習わないけどという人は是非こちらの塾にいらして下さるといいんじゃないかなと思います。&lt;br /&gt;
このLessonについてはここで終わりましょう。&lt;/p&gt;
&lt;p&gt;&lt;img decoding="async" loading="lazy" class="alignnone wp-image-307" src="http://eng-support.com/wp-content/uploads/2023/05/プログレス230424-2.jpg" alt="" width="825" height="464" srcset="https://eng-support.com/wp-content/uploads/2023/05/プログレス230424-2.jpg 1280w, https://eng-support.com/wp-content/uploads/2023/05/プログレス230424-2-300x169.jpg 300w, https://eng-support.com/wp-content/uploads/2023/05/プログレス230424-2-1024x576.jpg 1024w, https://eng-support.com/wp-content/uploads/2023/05/プログレス230424-2-768x432.jpg 768w, https://eng-support.com/wp-content/uploads/2023/05/プログレス230424-2-320x180.jpg 320w" sizes="(max-width: 825px) 100vw, 825px" /&gt;&lt;br /&gt;
では8-3の後半、関係詞の”Where”です。&lt;br /&gt;
また一番上が、”I play baseball at school.”、「私は学校で野球をします。」となっています。&lt;br /&gt;
それに対して、”Where do you&amp;#8221;のあとに動詞が”live”変わってしまっていますが、「あなたはどこに住んでいますか？」、とか”Where do you have lunch?”、「あなたはどこで昼食を食べますか？」です。&lt;br /&gt;
今回もいつも通りのお約束をやっておきましょう。&lt;br /&gt;
まず、”I&amp;#8221; &amp;#8220;you” ”you” ”Laura” ”Laura”です。&lt;br /&gt;
この部分が、主語です。&lt;br /&gt;
次の”play” ”like” ”have” ”study”、この部分が動詞です。&lt;br /&gt;
その後ろ、”baseball&amp;#8221; &amp;#8220;lunch” ”Japanese”です。&lt;br /&gt;
「何をプレイするの？」、「野球をする」です。&lt;br /&gt;
「何を食べるの？」、「昼食を食べる」です。&lt;br /&gt;
「何を勉強するの？」、「どちらも日本語を勉強する」です。&lt;br /&gt;
「何を」という部分、「何を」という部分は主語に対して何語と言いましたか？&lt;br /&gt;
目的語ですね。&lt;br /&gt;
”live”のとこだけ「何を」という目的語がないですが、「何を住んでるの？」と言われても意味が分からないですよね。&lt;br /&gt;
「どこで」と付けたければ”Where”、これが文頭に付く事になります。&lt;br /&gt;
この”Where”については、日本語にしたらどうなるか、これを「どこ」と覚えてる人がめちゃくちゃ多いです。&lt;br /&gt;
&lt;span style="color: #0000ff;"&gt;これで将来英語が分からなくなる人がいます。&lt;/span&gt;&lt;br /&gt;
例えば、「日本の首都はどこですか？」、高校2年生3年生の英語が得意だと言っている人に、本当に得意かどうかチェックする為に、「日本の首都どこですか？」を英語にしてみてと言います。&lt;br /&gt;
そうすると、「どこ」だから”Where”で、”Where”と書いた瞬間に君得意だと思わない方がいいよ、となります。&lt;br /&gt;
これは”What”です。&lt;br /&gt;
そこ何が違うかですが、今日は中学1年生の方も分かる範囲だけにします。&lt;br /&gt;
”Where”は、「どこに住んでいますか？」です。&lt;br /&gt;
その「どこに」の意味が入っているんです。&lt;br /&gt;
”Where”というのは、訳し方は三通りあります。&lt;/p&gt;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&lt;p&gt;「どこで」か「どこに」か「どこへ」のどれかです。&lt;br /&gt;
単なる「どこ」が”What”だというのはまだ中学1年生だから覚えなくていいと思いますが、”Where”を訳す時は「どこで」「どこに」「どこへ」のどれかです。&lt;br /&gt;
Where do you live?&lt;br /&gt;
あなたはどこに住んでいますか？&lt;br /&gt;
Where do you have lunch?&lt;br /&gt;
あなたはどこで昼食を食べますか？&lt;br /&gt;
Where does Laura study Japanese?&lt;br /&gt;
「ローラはどこで日本語を勉強しますか？」&lt;br /&gt;
あと「どこへ」の例は、”Where do you go?”、「あなたはどこへ行きますか？」です。&lt;br /&gt;
簡単ですね。&lt;br /&gt;
&lt;strong&gt;”Where”の訳、「どこで」「どこに」「どこへ」、この「で、に、へ」の三点セットを是非覚えて欲しいと思います。&lt;/strong&gt;&lt;br /&gt;
”When”の所で名詞だか副詞だかよく分からないと言う人、&lt;span style="color: #ff0000;"&gt;「で、に、へ」と付いたら副詞です。&lt;/span&gt;&lt;br /&gt;
それだけ覚えてくれてもいいと思います。&lt;br /&gt;
しつこいですが、”Where”の訳は「どこ」ではなく、”Where”を日本語にすると「どこで」「どこに」「どこへ」のどれかです。&lt;br /&gt;
「で、に、へ」の三点セットです。&lt;br /&gt;
これを是非とも頭に入れておいて下さい。&lt;br /&gt;
では8-3を終わります。&lt;/p&gt;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</si>
  <si>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https://eng-support.com/column/progress-book1-lesson9-1/
【検出された不自然ワード】
（検出なし）
【本文】
------
&lt;p&gt;&lt;iframe title="YouTube video player" src="https://www.youtube.com/embed/oTiqMDWUBy4" width="560" height="315" frameborder="0" allowfullscreen="allowfullscreen"&gt;&lt;span data-mce-type="bookmark" style="display: inline-block; width: 0px; overflow: hidden; line-height: 0;" class="mce_SELRES_start"&gt;﻿&lt;/span&gt;&lt;/iframe&gt;&lt;/p&gt;
&lt;div class="intro-box" style="background-color: #f0f7ff; padding: 25px; border-radius: 12px; border: 1px solid #cce2ff; margin-bottom: 30px;"&gt;
&lt;h2 style="color: #004085; font-size: 1.4rem; margin-top: 0; line-height: 1.5;"&gt;「平叙文（へいじょぶん）」とは普通の文のこと！&lt;br /&gt;
現在進行形で絶対にやってはいけない「be動詞忘れ」を防ぐコツ&lt;/h2&gt;
&lt;p style="line-height: 1.8; color: #333;"&gt;英語の授業で急に出てくる&lt;strong&gt;「平叙文」&lt;/strong&gt;という言葉。「疑問文でも命令文でもない、普通の肯定文や否定文」を指しますが、読み方は&lt;strong&gt;「へいじょぶん」&lt;/strong&gt;です。まずはこの言葉の壁を突破しましょう。&lt;/p&gt;
&lt;p&gt;さて、現在進行形の学習で中学生が最も多く失点するのが、&lt;code&gt;They playing&lt;/code&gt; のような&lt;strong&gt;be動詞の書き忘れ&lt;/strong&gt;です。実は、これには日本人が「意味（～している）」から考えようとしすぎるという明確な原因があります。&lt;/p&gt;
&lt;p&gt;この記事では、Progress Book1 Lesson9 Scene1をベースに、&lt;strong&gt;現在進行形の正しい「形」の作り方&lt;/strong&gt;と、学校では教えてくれない&lt;strong&gt;「現在形」との決定的な違い&lt;/strong&gt;を動画付きで分かりやすく解説します。&lt;/p&gt;
&lt;/div&gt;
&lt;p&gt;&lt;img decoding="async" loading="lazy" class="alignnone size-full wp-image-316" src="http://eng-support.com/wp-content/uploads/2023/05/プログレス230424-3.jpg" alt="" width="1280" height="720" srcset="https://eng-support.com/wp-content/uploads/2023/05/プログレス230424-3.jpg 1280w, https://eng-support.com/wp-content/uploads/2023/05/プログレス230424-3-300x169.jpg 300w, https://eng-support.com/wp-content/uploads/2023/05/プログレス230424-3-1024x576.jpg 1024w, https://eng-support.com/wp-content/uploads/2023/05/プログレス230424-3-768x432.jpg 768w, https://eng-support.com/wp-content/uploads/2023/05/プログレス230424-3-320x180.jpg 320w" sizes="(max-width: 1280px) 100vw, 1280px" /&gt;&lt;/p&gt;
&lt;p&gt;上二つが今まであった普通の文ですが、それぞれ肯定文と否定文です。&lt;br /&gt;
上の肯定文を読んでみましょう。&lt;br /&gt;
They play softball after school.&lt;br /&gt;
彼らは、放課後ソフトボールをします。&lt;br /&gt;
と言っている訳です。&lt;br /&gt;
この、「彼ら」というのが当然今放課後になって、ソフトボールをプレイ中だとしましょう。&lt;br /&gt;
今プレイ中だという時は、現在進行形と言って、”They are playing softball now.”となります。&lt;br /&gt;
”play”、これが動詞です。&lt;/p&gt;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&lt;p&gt;この動詞に”ing”（いんぐ）というのを付けます。&lt;br /&gt;
”playing”です。&lt;br /&gt;
さらに、その前に”are”とbe動詞を付けます。&lt;br /&gt;
”are ○○ing”です。&lt;br /&gt;
現在進行形というのは、まずbe動詞を書いて、&lt;strong&gt;be動詞のあとに動詞に”ing”を付けた形を書きます。&lt;/strong&gt;&lt;br /&gt;
進行形は”be ○○ing”と覚えて下さい。&lt;br /&gt;
これ高校生とかでもちゃんと覚えていない人が多いです。&lt;br /&gt;
ちゃんと覚えていないという事がどういう事か？&lt;br /&gt;
例えばこの文を日本語で、「彼らは今ソフトボールをしています。」とあって英語にしなさいとした場合、”They playing softball now.”と”are”be動詞を抜かしちゃう人が結構多いです。&lt;br /&gt;
あんまりこういう事を言わない方がいいかもしれませんが…&lt;br /&gt;
今大学というのがピンからキリまであります。&lt;br /&gt;
YouTubeでもFラン大学の特集とか、Fラン大学の子は勉強しないとか、それFランの一個の上のEランがこれだよとか色々言っていたりしますが、私の教え子の中でもちょっと入学試験残念ながら志望校に届かずにと不本意ながら第三志望とか第四志望の大学に行っている子もいる訳です。&lt;br /&gt;
そういう大学のパンフレットに外人の英語教育があってと、英会話をニコニコやっている写真がパンフレットに載っていたりして凄く英語が充実しているような事が書いてあります。&lt;br /&gt;
そういう所の卒業生でペラペラという人はあまり見ない訳ですが、私の教え子とかでそういう大学になっちゃった子に聞いていると、英会話の時間に現在進行形の練習とかをするとbe動詞を飛ばす人がいるそうです。&lt;br /&gt;
ネイティブの先生が何回be動詞を付けろと言っても付けずに”I playing”とかしかやらないそうです。&lt;br /&gt;
そしてずっとやっているうちに、とうとう先生の方が諦めてbe動詞を付けないのをそのままほったらかしになっちゃったと言っていました。&lt;br /&gt;
そういう大学一つや二つではありません。結構そういうのを聞きます。&lt;br /&gt;
そういうとこになっちゃった子達は大体、1年か2年で仮面浪人としてやっぱり目指してた大学をもう1回受けるとかになる子が多いです。&lt;/p&gt;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&lt;p&gt;就職の時も学歴フィルターとか言っていますけども、そういう現実を聞いているとあれあった方がいいんじゃないの？って本当に思えてきます。&lt;br /&gt;
ちょっと話がそれましたが、皆さんはそんなふうにならないように、&lt;span style="color: #0000ff;"&gt;中学生1年生の段階でちゃんとbe動詞を忘れないようにして下さい。&lt;/span&gt;&lt;br /&gt;
それから、さっき現在進行形の内容、訳は置いておいといてとか言いましたが、そこに関しても日本は結構いい加減な事を習っています。&lt;br /&gt;
どういい加減かというと、ここです。&lt;br /&gt;
They play softball after school.&lt;br /&gt;
この”play”は現在形です。&lt;br /&gt;
現在形は「何々する」と訳しなさいと習います。&lt;br /&gt;
「彼らは放課後ソフトボールをします」と訳しなさいと習います。&lt;br /&gt;
こっちの”are playing”は現在進行形で「しています」と訳しなさいと習います。&lt;br /&gt;
彼らは今ソフトボールをしています。&lt;br /&gt;
&lt;span style="color: #ff0000;"&gt;「何々する」が現在形、「何々している」が現在進行形と覚えている人多いです。&lt;/span&gt;&lt;br /&gt;
はっきり言ってこれは全くの嘘です。&lt;br /&gt;
したがって、「彼らは毎日ソフトボールをしています」となります。&lt;br /&gt;
「しています」となると”They are playing softball every day.”と書いてしまうんです。&lt;br /&gt;
ささっと言ってしまうと、実は現在形も「何々している」と訳した方がいい事の方が多いです。&lt;br /&gt;
&lt;strong&gt;現在形が普段からしているんです。&lt;/strong&gt;&lt;br /&gt;
彼らは、普段放課後はソフトボールをしていますよ。&lt;br /&gt;
今の状態がソフトボールをしている状態です。&lt;br /&gt;
&lt;strong&gt;現在進行形は今の1回分です。これを指しています。&lt;/strong&gt;&lt;br /&gt;
今の1回分なので、「毎日ソフトボールをしています。」だと1回分じゃないです。&lt;br /&gt;
だから”every day”は付きません。&lt;br /&gt;
&lt;strong&gt;逆にこの”now”というのも今この瞬間とは限りません。&lt;/strong&gt;&lt;br /&gt;
だから色々こういう所、日本語が「している」だと現在進行形とか、例えばこれ”now”がなくて、”They are playing softball.”でも、「彼らはソフトボールをしている最中です。」となります。&lt;br /&gt;
本当はそのうち止めますという意味が入るんですが、それはまたの機会にしましょう。&lt;br /&gt;
だからこの”now”が付いたら現在進行形とか思っていて、”now”が消えた瞬間に現在形に変えちゃう人とかいますが、そんな単純なものではないです。&lt;br /&gt;
&lt;span style="color: #ff0000;"&gt;現在形と現在進行形の違い方、訳し方、「する」と「している」で区別しちゃダメです。&lt;/span&gt;&lt;br /&gt;
”now”があるないで区別しちゃダメとかその辺しっかりやって欲しいと思います。&lt;br /&gt;
でも一番大事なのは、”They are playing softball now.”、この部分のうち進行形になっているのはどこ？と聞くと、高校生でも”playing”という子が多いです。&lt;br /&gt;
”playing”だけで進行形とは言いません。&lt;br /&gt;
これBook2とかに現在分詞が出てきます。&lt;br /&gt;
”are playing”、これが進行形です。&lt;br /&gt;
Be動詞と”○○ing”です。&lt;/p&gt;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&lt;p&gt;中学1年生の人はまだ現在分詞を覚えなくてもいいです。&lt;br /&gt;
高校生の人はこれが現在分詞かと思って下さい。&lt;br /&gt;
今まで現在分詞と進行形の違い分かりませんでした。&lt;br /&gt;
では&lt;span style="color: #0000ff;"&gt;”○○ingだけなら現在分詞。&lt;/span&gt;&lt;br /&gt;
&lt;span style="color: #0000ff;"&gt;”be ○○ing”と、二語の塊を進行形と言います。&lt;/span&gt;&lt;br /&gt;
そこをしっかりと頭に入れて欲しいと思います。&lt;br /&gt;
こうやっちゃダメ、ああやっちゃダメばっかりでしたが、大事なので全部貪欲に頭に入れて欲しいと希望しています。&lt;br /&gt;
ではこのLessonは終わりましょう。&lt;/p&gt;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</si>
  <si>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https://eng-support.com/column/progress-book1-lesson9-2/
【検出された不自然ワード】
（検出なし）
【本文】
------
&lt;p&gt;&lt;iframe title="YouTube video player" src="https://www.youtube.com/embed/2IdW7I_hn3Q" width="560" height="315" frameborder="0" allowfullscreen="allowfullscreen"&gt;&lt;span data-mce-type="bookmark" style="display: inline-block; width: 0px; overflow: hidden; line-height: 0;" class="mce_SELRES_start"&gt;﻿&lt;/span&gt;&lt;/iframe&gt;&lt;/p&gt;
&lt;div class="intro-box" style="background-color: #f0f7ff; padding: 25px; border-radius: 12px; border: 1px solid #cce2ff; margin-bottom: 30px;"&gt;
&lt;h2 style="color: #004085; font-size: 1.4rem; margin-top: 0; line-height: 1.5;"&gt;現在進行形の疑問文、語順で迷っていませんか？&lt;br /&gt;
ルールは「be動詞だけを主語の前に出す」これだけです&lt;/h2&gt;
&lt;p style="line-height: 1.8; color: #333;"&gt;現在進行形の疑問文でバツをもらう原因の多くは、&lt;code&gt;is studying&lt;/code&gt; をまるごと動かしたり、&lt;code&gt;ing&lt;/code&gt; を消してしまったりするミスです。&lt;/p&gt;
&lt;p&gt;実は、&lt;strong&gt;動かすのはbe動詞1語だけ。&lt;/strong&gt; &lt;code&gt;studying&lt;/code&gt; は1ミリも動かさず、be動詞と主語を入れ替えるだけで100%正解できます。&lt;/p&gt;
&lt;p&gt;この記事では、Progress Book1 Lesson9 Scene2の例文を使い、基本の疑問文からWhat/Whereを使った疑問詞付きの文まで、&lt;strong&gt;テストで狙われる「語順の鉄則」&lt;/strong&gt;を動画付きでスッキリ解説します。&lt;/p&gt;
&lt;/div&gt;
&lt;p&gt;&lt;img decoding="async" loading="lazy" class="alignnone size-full wp-image-318" src="http://eng-support.com/wp-content/uploads/2023/05/プログレス230424-4.jpg" alt="" width="1280" height="720" srcset="https://eng-support.com/wp-content/uploads/2023/05/プログレス230424-4.jpg 1280w, https://eng-support.com/wp-content/uploads/2023/05/プログレス230424-4-300x169.jpg 300w, https://eng-support.com/wp-content/uploads/2023/05/プログレス230424-4-1024x576.jpg 1024w, https://eng-support.com/wp-content/uploads/2023/05/プログレス230424-4-768x432.jpg 768w, https://eng-support.com/wp-content/uploads/2023/05/プログレス230424-4-320x180.jpg 320w" sizes="(max-width: 1280px) 100vw, 1280px" /&gt;&lt;/p&gt;
&lt;p&gt;PROGRESSは非常に良い教科書ですが、時々舌っ足らずかな、と感じちゃうとこがあります。&lt;br /&gt;
今回のテーマは現在進行形の疑問文です。&lt;br /&gt;
現在進行形というのは、be動詞+動詞ing形でしたね。&lt;br /&gt;
高校生の方はbe動詞の現在形+動詞ingと思って欲しいです。&lt;/p&gt;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&lt;p&gt;例えば、Laura is studying Japanese now.&lt;br /&gt;
”now”はあってもなくてもいいですが、一応付けておきましょう。&lt;br /&gt;
こんな文をやった時も、”Laura”が主語で、「何々をする」「している」、”is studying”2語で一つの動詞です。&lt;br /&gt;
そのあと、”Japanese”「何を」という部分、目的語です。&lt;br /&gt;
こうなっています。&lt;br /&gt;
しつこいですが、&lt;span style="color: #0000ff;"&gt;”studying”は進行形じゃないです。&lt;/span&gt;&lt;br /&gt;
&lt;span style="color: #ff0000;"&gt;”&lt;strong&gt;is&lt;/strong&gt; studying”が現在進行形です。&lt;/span&gt;&lt;br /&gt;
中2以上の方は、”studying”だけだったら現在分詞でしたね。&lt;br /&gt;
そこ間違えないようにして下さい。&lt;br /&gt;
この現在進行形の疑問文を今回やっていく訳です。&lt;br /&gt;
最初の☆印三つは既に勉強した内容たという事ですが、この三つ疑問文です。&lt;br /&gt;
進行形ではありません。一般動詞の疑問文です。&lt;br /&gt;
①②③④が現在進行形の疑問文です。&lt;br /&gt;
確かに普通の現在形で、一般動詞現在形の疑問文と現在進行形の疑問文、これも比べた方がいいでしょう。&lt;br /&gt;
ですが、普通はLaura is studying Japanese now.と1番の文です。&lt;br /&gt;
まずは現在進行形の普通の文、肯定文”Laura is studying Japanese now.”、「ローラは今日本語を勉強中です。」これを疑問文にしたかったらどうするの？&lt;br /&gt;
「ローラは今日本語を勉強中なの？」と疑問詞にしたかったらどうするの？という事な訳です。&lt;/p&gt;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&lt;p&gt;例えば、”Laura is busy.”「ローラは忙しいです。」、これを疑問文したらどうなりますか？&lt;br /&gt;
この”is”を主語の前にもっていって、”Is Laura busy?”とする訳です。&lt;br /&gt;
現在進行形も同じように、be動詞を前にもっていくだけです。&lt;br /&gt;
Is Laura studying Japanese now?&lt;br /&gt;
それが1番の文です。&lt;br /&gt;
このようにbe動詞の疑問文は現在進行形だろうが普通のbe動詞だけの文だろうが、&lt;span style="color: #ff0000;"&gt;とにかく疑問文はbe動詞だけ主語の前にもっていけばいいです。&lt;/span&gt;&lt;br /&gt;
したがって肯定文だけ散々”studying”の前に”is”を抜かすなよとか言われると思いますが、”is studying”で一つの動詞と考えてとさっき私も言いました。&lt;br /&gt;
それで”is studying”のここを切り離してはいけないと思っている人もいますが、疑問文の時はそんなめんどくさい事を考えずに、&lt;span style="color: #0000ff;"&gt;普段通り”is”だけ前にもっていきましょう。&lt;/span&gt;&lt;br /&gt;
主語と動詞です。&lt;br /&gt;
動詞の後ろの「何を」という部分を目的語と言うんでしたね。&lt;br /&gt;
「何を」が目的語です。&lt;br /&gt;
この「何を」という部分、これを「あなたは今何しているの？」としたかったら、”What”にして、前にもっていきます。&lt;br /&gt;
一番下の文は、”Where are they practicing judo?”「彼等は柔道の練習中ですか？」ですので、「何を」という目的語があります。&lt;br /&gt;
「どこで」というこの疑問詞が前に付いているとなる訳です。&lt;br /&gt;
例えば体育館でやっているなら、”at the gym”です。&lt;br /&gt;
”in the gym”でもいいかも知れません。&lt;br /&gt;
体育館で練習しているんですね。&lt;br /&gt;
”at the gym”は”practicing”という動詞を修飾するから副詞です。&lt;br /&gt;
”Where”もどこで練習中という動詞に掛かる副詞です。&lt;br /&gt;
”Where”のこの意味は「どこで」です。&lt;br /&gt;
「どこ」じゃなくて「どこで」と読むようにして下さい。&lt;br /&gt;
一方”What”の方は、例えば”are you doing your homework?”「宿題やっている最中なの？」、”your homework”は「あなたの宿題」という名詞です。&lt;br /&gt;
名詞に変わるから”What”です。&lt;br /&gt;
&lt;strong&gt;”What”が名詞で”Where”が副詞です。&lt;/strong&gt;&lt;br /&gt;
&lt;strong&gt;疑問詞の内、”Who”と”Which” ”What”が名詞です。&lt;/strong&gt;&lt;br /&gt;
&lt;strong&gt;”Where” ”When” ”How”が副詞です。&lt;/strong&gt;&lt;br /&gt;
なぜなのかというとこまでお話ししている時間はないですが、そこの品詞の違いを意識しながら英語を勉強して欲しいと思います。&lt;br /&gt;
何でそう違うのか知りたいという方は是非私に連絡を下さい♪&lt;/p&gt;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</si>
  <si>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https://eng-support.com/column/progressbook1-2-1/
【検出された不自然ワード】
（検出なし）
【本文】
------
&lt;p&gt;&lt;iframe title="YouTube video player" src="https://www.youtube.com/embed/tP-NbFLXoaY" width="560" height="315" frameborder="0" allowfullscreen="allowfullscreen"&gt;&lt;span data-mce-type="bookmark" style="display: inline-block; width: 0px; overflow: hidden; line-height: 0;" class="mce_SELRES_start"&gt;﻿&lt;/span&gt;&lt;/iframe&gt;&lt;/p&gt;
&lt;p&gt;&amp;nbsp;&lt;/p&gt;
&lt;p&gt;このレッスンでは、指示代名詞と、疑問視詞&lt;span style="color: red;"&gt;「What」&lt;/span&gt;で始まる疑問文に焦点を当てます。&lt;/p&gt;
&lt;h3&gt;指示代名詞の使い方&lt;/h3&gt;
&lt;p&gt;指示代名詞は、話題を指し示すための言葉です。例えば、「This is Mr. Brown.」という文では、すでに指示代名詞が登場しています。こちらはブラウンさんです。もし私の隣にブラウンさんがいるなら、ここにエアブラウンさんがいることになります。しかし、人を指し示す場合、直接指さないように注意が必要です。例えば、ここにリンゴがある場合、これを指して「これはリンゴだよ」と伝えると分かりやすいです。このように、指し示して使う代名詞を指示代名詞と呼びます。&lt;/p&gt;
&lt;h3&gt;代名詞の種類&lt;/h3&gt;
&lt;p&gt;代名詞は、指示代名詞であろうが普通の代名詞であろうが、基本的なルールは変わりません。&lt;span style="color: green;"&gt;「She is」&lt;/span&gt;や&lt;span style="color: green;"&gt;「This is」&lt;/span&gt;といった表現は、何かを指し示しています。&lt;span style="color: blue;"&gt;「That is」&lt;/span&gt;はあれを指します。&lt;/p&gt;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&lt;p&gt;注意が必要なのは、&lt;span style="color: blue;"&gt;「a teacher」&lt;/span&gt;と&lt;span style="color: blue;"&gt;「Mr. Brown」&lt;/span&gt;です。&lt;span style="color: blue;"&gt;「a teacher」&lt;/span&gt;のように、職業を示す名詞には、「a」という言葉を前に付けますが、&lt;span style="color: blue;"&gt;「Mr. Brown」&lt;/span&gt;といった人名にはつけません。また、&lt;span style="color: blue;"&gt;「from Canada」&lt;/span&gt;のように、国の名前も名詞です。国名の前には「from」という言葉を付けます。これらのルールを覚えておくと、代名詞の使い方がスムーズになります。&lt;/p&gt;
&lt;h3&gt;疑問文の構造&lt;/h3&gt;
&lt;p&gt;次に、「This is a present.」という文を疑問文に変えたいとしましょう。まず、「これはプレゼントですか？」という疑問を考えます。&lt;/p&gt;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&lt;p&gt;この場合、「This」は主語であり、「is」はbe動詞です。主語とbe動詞の順番を入れ替えて、「Is this a present?」となります。これで、「宜しいですか？」という意味になります。&lt;/p&gt;
&lt;h3&gt;代名詞の使い方&lt;/h3&gt;
&lt;p&gt;続いて、「これは何ですか？」という疑問を考えます。この場合、「What is this?」という疑問文になります。この文では、主語「this」が2回続くことになりますが、2回目からは「it」を使います。英語では同じものを指し示す際に、2回目からは「it」と使うことが一般的です。&lt;/p&gt;
&lt;h3&gt;代名詞の前に付ける単語&lt;/h3&gt;
&lt;p&gt;最後に、「a present」、「an album」、「a towel」、「an apron」といった単語について考えます。これらの単語の前には、「a」または「an」を付けます。どちらを使うかは、次に続く単語の最初の発音に依存します。&lt;/p&gt;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&lt;p&gt;「present」のように子音で始まる単語の前には「a」を使い、「album」のように母音で始まる単語の前には「an」を使います。例外的に、「an apron」という表現がありますが、これは歴史的に「a npron」と言われていたものが、「an apron」と聞き間違われた結果、変化したものです。英語のルールとしては、子音の前では「a」、母音の前では「an」を使うことになります。&lt;/p&gt;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</si>
  <si>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https://eng-support.com/column/progressbook1-3-1/
【検出された不自然ワード】
（検出なし）
【本文】
------
&lt;p&gt;&lt;iframe title="YouTube video player" src="https://www.youtube.com/embed/6JJHCPwRY2k" width="560" height="315" frameborder="0" allowfullscreen="allowfullscreen"&gt;&lt;/iframe&gt;&lt;/p&gt;
&lt;p&gt;本日は、Book1 Lesson3 シーン1の複数形の作り方についてお話しします。&lt;/p&gt;
&lt;h2&gt;this is / that is の複数形変化｜these are / those are の基本ルール&lt;/h2&gt;
&lt;p&gt;最初に、次の2つの文を比較してみましょう。&lt;/p&gt;
&lt;p&gt;&lt;span style="color: blue;"&gt;&amp;#8220;What is that?&amp;#8221;&lt;/span&gt;&lt;/p&gt;
&lt;p&gt;&lt;span style="color: blue;"&gt;&amp;#8220;What are these?&amp;#8221;&lt;/span&gt;&lt;/p&gt;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これらの文に登場する単語には、「these」と「this」という言葉があります。まず、「this」は「これ」を指します。通常、「これ」と言われると、1つの物が頭に浮かびますよね？例えば、「これは本です」と言われたら、通常は1冊の本を指すでしょう。..&lt;/p&gt;
&lt;h2&gt;it の複数形は they｜it is から they are への書き換えと注意点&lt;/h2&gt;
&lt;p&gt;英語では口で言う順序と書く順序が一致しないことがよくあります。例えば、「that」は「あれ」または「これ」と訳されます。「これ」は「this」で、複数形は「these」となります。また、「those」という言葉も存在しますが、2回目に使うことは滅多にありません。2回目に使う場合は、単数形の「it」または複数形の「they」を使用しま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&lt;p&gt;注意すべきは、肯定文で「it」が「they」に置き換わる際、後ろの動詞も連動して変わることです。例えば、「It is an apron.&amp;#8221;を&amp;#8221;They are an apron.&amp;#8221;と誤って書いてしまうことがあります。&amp;#8230;&lt;/p&gt;
&lt;h2&gt;複数形の否定文と疑問文｜these are not / are these の語順を整理&lt;/h2&gt;
&lt;h3&gt;否定文の作り方｜these are not / those are not&lt;/h3&gt;
&lt;p&gt;次に、否定文を作成する際の注意点についてです。以下の文を考えてみましょう。&lt;/p&gt;
&lt;p&gt;&lt;span style="color: blue;"&gt;&amp;#8220;Those are not hawks.&amp;#8221;&lt;/span&gt;&lt;/p&gt;
&lt;p&gt;「Those」は「That」の複数形で、「あれら」という意味です。単数形は「this」で、「this」の場合、「are」は「is」となります。&lt;/p&gt;
&lt;h3&gt;疑問文の作り方｜are these ～ / are those ～ の入れ替え法則&lt;/h3&gt;
&lt;p&gt;最後に、疑問文を作成する際に注意すべき点です。以下の文を考えてみましょう。&lt;/p&gt;
&lt;p&gt;&lt;span style="color: blue;"&gt;&amp;#8220;Are you a student?&amp;#8221;&lt;/span&gt;&lt;/p&gt;
&lt;p&gt;疑問文にするためには、主語とbe動詞を入れ替える必要があります。&lt;/p&gt;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class="veu_cta" id="veu_cta-606"&gt;&lt;h1 class="cta_title"&gt;開講講座「基礎力徹底講座」&lt;/h1&gt;&lt;div class="cta_body"&gt;&lt;div class="cta_body_image cta_body_image_right"&gt;&lt;a href="https://eng-support.com/kouza/#%E5%9F%BA%E7%A4%8E%E5%8A%9B%E5%BE%B9%E5%BA%95%E8%AC%9B%E5%BA%A7" target="_blank"&gt;&lt;img width="228" height="164" src="https://eng-support.com/wp-content/uploads/2023/03/logo.jpg" class="attachment-large size-large" alt="" decoding="async" loading="lazy" /&gt;&lt;/a&gt;&lt;/div&gt;&lt;div class="cta_body_txt image_exist"&gt;・英語が大の苦手、英語がさっぱりわからないという方
&lt;br /&gt;・文法用語を言われても何のことやらという方
&lt;br /&gt;基礎力徹底講座では「どこまででも戻って」指導を行っています。&lt;/div&gt;&lt;div class="cta_body_link"&gt;&lt;a href="https://eng-support.com/kouza/#%E5%9F%BA%E7%A4%8E%E5%8A%9B%E5%BE%B9%E5%BA%95%E8%AC%9B%E5%BA%A7" class="btn btn-primary btn-block btn-lg" target="_blank"&gt;開講講座「基礎力徹底講座」&lt;/a&gt;&lt;/div&gt;&lt;/div&gt;&lt;!--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</si>
  <si>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https://eng-support.com/column/progressbook1-4-2/
【検出された不自然ワード】
（検出なし）
【本文】
------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&lt;p&gt;&lt;iframe loading="lazy" title="YouTube video player" src="https://www.youtube.com/embed/QfjUX1bXjUE" width="560" height="315" frameborder="0" allowfullscreen="allowfullscreen"&gt;&lt;span data-mce-type="bookmark" style="display: inline-block; width: 0px; overflow: hidden; line-height: 0;" class="mce_SELRES_start"&gt;﻿&lt;/span&gt;&lt;/iframe&gt;&lt;/p&gt;
&lt;p&gt;Book1 Lesson4シーン2、一般動詞の疑問文について&lt;br /&gt;
4-1で学んだ文章が疑問文に変わることに気付いたかもしれませんが、be動詞の文と一般動詞の文は異なることを理解しましょう。Lesson4からは文のタイプをしっかり考える習慣を身につけましょう。&lt;/p&gt;
&lt;h3&gt;be動詞の疑問文&lt;/h3&gt;
&lt;p&gt;例えば、&amp;#8221;I have a cat.&amp;#8221; という文があります。ここがbe動詞の文だった場合、&amp;#8221;I am a cat.&amp;#8221; となります。ちなみに、夏目漱石の有名な作品 &amp;#8220;我が輩は猫である&amp;#8221; の英語タイトルは &amp;#8220;I am a cat.&amp;#8221; です。つまり、「我が輩は」「私は」「僕は」「俺は」すべてが &amp;#8220;I am a○○&amp;#8221; になります。例えば、&amp;#8221;I am a cat.&amp;#8221; に対して、「Are you a cat?」 となります。見ていると理解できるかもしれませんが、疑問文は &amp;#8220;Are you&amp;#8221; ではなく &amp;#8220;Do you&amp;#8221; で始まり、一般動詞の &amp;#8220;have&amp;#8221; は主語の後ろに来ます。&lt;/p&gt;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&lt;h3&gt;一般動詞の疑問文&lt;/h3&gt;
&lt;p&gt;一般動詞の場合、話が異なります。一般動詞も &amp;#8220;V&amp;#8221; と書きます。この場合、否定文はどうでしょうか？「私は猫を飼っていません。」 という文は、&amp;#8221;have&amp;#8221; の前に &amp;#8220;do not&amp;#8221; を加えて &amp;#8220;I do not have a cat.&amp;#8221; となります。一般動詞の文では、否定文や疑問文には &amp;#8220;do&amp;#8221; という言葉が出てきます。疑問文の場合は、「Are you」 ではなく、文頭に &amp;#8220;Do&amp;#8221; を追加し、一般動詞の &amp;#8220;have&amp;#8221; は主語の後ろに来ます。例えば、「Do you have a cat?」 となります。絶対に &amp;#8220;Are you a cat?&amp;#8221; と書かないようにしてください。&lt;/p&gt;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&lt;h3&gt;返事の形&lt;/h3&gt;
&lt;p&gt;返事も簡潔に &amp;#8220;Yes&amp;#8221; または &amp;#8220;No&amp;#8221; で答えましょう。たとえば、 &amp;#8220;Yes I do.&amp;#8221; または &amp;#8220;No I don’t.&amp;#8221; です。もちろん &amp;#8220;No I do not.&amp;#8221; と言っても問題ありませんが、&amp;#8221;Yes, I am.&amp;#8221; や &amp;#8220;No, I am not.&amp;#8221; にならないように注意しましょう。&lt;/p&gt;
&lt;h3&gt;よくある書き間違いパターン&lt;/h3&gt;
&lt;p&gt;一般動詞の疑問文では、be動詞の形につられて次のようなミスが非常に多く見られます。&lt;/p&gt;
&lt;ul&gt;
&lt;li&gt;× Are you have a cat?&lt;/li&gt;
&lt;li&gt;× Are you like soccer?&lt;/li&gt;
&lt;li&gt;× Do you are a student?&lt;/li&gt;
&lt;/ul&gt;
&lt;p&gt;一般動詞の文では、疑問文を作るときに &lt;strong&gt;be動詞は使わず、文頭に Do / Does を置く&lt;/strong&gt; という点を必ず確認しましょう。&lt;/p&gt;
&lt;h3&gt;肯定文・否定文・疑問文の並びで確認&lt;/h3&gt;
&lt;p&gt;同じ内容の文を、形ごとに並べて見ると違いがはっきりします。&lt;/p&gt;
&lt;ul&gt;
&lt;li&gt;肯定文：I have a cat.&lt;/li&gt;
&lt;li&gt;否定文：I do not have a cat.&lt;/li&gt;
&lt;li&gt;疑問文：Do you have a cat?&lt;/li&gt;
&lt;/ul&gt;
&lt;p&gt;疑問文でも否定文でも、&lt;strong&gt;do が先に出てくる分、have は元の形に戻る&lt;/strong&gt;点が重要です。&lt;/p&gt;
&lt;h3&gt;自分で確認できるミニ練習&lt;/h3&gt;
&lt;p&gt;次の日本語を、正しい英語の疑問文に直してみましょう。&lt;/p&gt;
&lt;ol&gt;
&lt;li&gt;あなたは英語が好きですか。&lt;/li&gt;
&lt;li&gt;あなたはサッカーをしますか。&lt;/li&gt;
&lt;li&gt;あなたは兄がいますか。&lt;/li&gt;
&lt;/ol&gt;
&lt;p style="margin-top: 10px;"&gt;&lt;strong&gt;答え例&lt;/strong&gt;&lt;/p&gt;
&lt;ul&gt;
&lt;li&gt;Do you like English?&lt;/li&gt;
&lt;li&gt;Do you play soccer?&lt;/li&gt;
&lt;li&gt;Do you have a brother?&lt;/li&gt;
&lt;/ul&gt;
&lt;h3&gt;返事の形で混乱しやすいポイント&lt;/h3&gt;
&lt;p&gt;Do で始まる疑問文には、返事も &lt;strong&gt;do / don’t&lt;/strong&gt; を使います。&lt;/p&gt;
&lt;ul&gt;
&lt;li&gt;Yes, I do.&lt;/li&gt;
&lt;li&gt;No, I don’t.&lt;/li&gt;
&lt;/ul&gt;
&lt;p&gt;be動詞の文の返事（Yes, I am. / No, I’m not.）と混ざらないように、&lt;strong&gt;疑問文の最初の単語を見る&lt;/strong&gt;習慣をつけましょう。&lt;/p&gt;
&lt;h3&gt;よくある質問（FAQ）&lt;/h3&gt;
&lt;dl&gt;
&lt;dt&gt;Q. なぜ疑問文になると do が必要なのですか？&lt;/dt&gt;
&lt;dd&gt;一般動詞の文では、動詞そのものを文頭に出せないため、代わりに do を使って疑問の形を作ります。&lt;/dd&gt;
&lt;dt&gt;Q. have は be動詞ではないのですか？&lt;/dt&gt;
&lt;dd&gt;have は一般動詞です。「持っている」「飼っている」という意味のときは be動詞にはなりません。&lt;/dd&gt;
&lt;dt&gt;Q. Yes, I am. と答えたらバツですか？&lt;/dt&gt;
&lt;dd&gt;Do で始まる疑問文への返事としては誤りになります。返事の動詞もそろえる必要があります。&lt;/dd&gt;
&lt;/dl&gt;
&lt;section class="veu_cta" id="veu_cta-558"&gt;&lt;h1 class="cta_title"&gt;今さら聞けない？英語の基礎&lt;/h1&gt;&lt;div class="cta_body"&gt;&lt;div class="cta_body_image cta_body_image_right"&gt;&lt;a href="https://eng-support.com/ct/%e4%bb%8a%e3%81%95%e3%82%89%e8%81%9e%e3%81%91%e3%81%aa%e3%81%84%ef%bc%9f%e8%8b%b1%e8%aa%9e%e3%81%ae%e5%9f%ba%e7%a4%8e/" target="_blank"&gt;&lt;img width="750" height="236" src="https://eng-support.com/wp-content/uploads/2021/07/1-e1694424591896-1024x322.png" class="attachment-large size-large" alt="" decoding="async" loading="lazy" srcset="https://eng-support.com/wp-content/uploads/2021/07/1-e1694424591896-1024x322.png 1024w, https://eng-support.com/wp-content/uploads/2021/07/1-e1694424591896-300x94.png 300w, https://eng-support.com/wp-content/uploads/2021/07/1-e1694424591896-768x242.png 768w, https://eng-support.com/wp-content/uploads/2021/07/1-e1694424591896.png 1280w" sizes="(max-width: 750px) 100vw, 750px" /&gt;&lt;/a&gt;&lt;/div&gt;&lt;div class="cta_body_txt image_exist"&gt;今さら聞けない英語の基礎を解説いたします。youtubeにて解説動画もアップしています。&lt;/div&gt;&lt;div class="cta_body_link"&gt;&lt;a href="https://eng-support.com/ct/%e4%bb%8a%e3%81%95%e3%82%89%e8%81%9e%e3%81%91%e3%81%aa%e3%81%84%ef%bc%9f%e8%8b%b1%e8%aa%9e%e3%81%ae%e5%9f%ba%e7%a4%8e/" class="btn btn-primary btn-block btn-lg" target="_blank"&gt;今さら聞けない？英語の基礎&lt;/a&gt;&lt;/div&gt;&lt;/div&gt;&lt;!--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</si>
  <si>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https://eng-support.com/column/progressbook1-4-3/
【検出された不自然ワード】
（検出なし）
【本文】
------
&lt;p&gt;&lt;iframe title="YouTube video player" src="https://www.youtube.com/embed/35Biv0k7kUc" width="560" height="315" frameborder="0" allowfullscreen="allowfullscreen"&gt;&lt;span data-mce-type="bookmark" style="display: inline-block; width: 0px; overflow: hidden; line-height: 0;" class="mce_SELRES_start"&gt;﻿&lt;/span&gt;&lt;/iframe&gt;&lt;/p&gt;
&lt;p&gt;Book1 Lesson4シーン3、色を尋ねる疑問詞について&lt;/p&gt;
&lt;p&gt;&lt;img decoding="async" loading="lazy" class="alignnone size-full wp-image-242" src="http://eng-support.com/wp-content/uploads/2023/04/プログレス230306-1.jpg" alt="" width="1280" height="720" srcset="https://eng-support.com/wp-content/uploads/2023/04/プログレス230306-1.jpg 1280w, https://eng-support.com/wp-content/uploads/2023/04/プログレス230306-1-300x169.jpg 300w, https://eng-support.com/wp-content/uploads/2023/04/プログレス230306-1-1024x576.jpg 1024w, https://eng-support.com/wp-content/uploads/2023/04/プログレス230306-1-768x432.jpg 768w, https://eng-support.com/wp-content/uploads/2023/04/プログレス230306-1-320x180.jpg 320w" sizes="(max-width: 1280px) 100vw, 1280px" /&gt;&lt;/p&gt;
&lt;p&gt;この文の注意点は1番の文に集約されます。&lt;/p&gt;
&lt;h3&gt;色の尋ね方&lt;/h3&gt;
&lt;p&gt;「あの男の子は誰ですか？」、「&lt;span style="color: red;"&gt;Who&lt;/span&gt; is that boy?」という文がありますが、「あれは何ですか？」の方が本来欲しい表現です。正しくは「あれは何ですか？」ならば、「&lt;span style="color: red;"&gt;What&lt;/span&gt;」です。つまり、「&lt;span style="color: red;"&gt;What&lt;/span&gt; is that?」です。ここで、「boy」と私が書いた「that」は名詞、「that」文の「that」は形容詞です。同じ単語でも品詞が違う場合、同じ所に書かず、品詞が同じものをグループ分けします。この点を覚えておいてください。&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&lt;h3&gt;色の尋ね方の注意点&lt;/h3&gt;
&lt;p&gt;1番の文では、「&lt;span style="color: red;"&gt;What&lt;/span&gt; color is your cat?」と聞いています。逆に、日本語から英語に翻訳する際、間違いやすいポイントがあります。「&lt;span style="color: red;"&gt;What&lt;/span&gt; is your cat color?」という誤った表現が多く見られますが、正しくは「&lt;span style="color: red;"&gt;What color&lt;/span&gt;」を文頭に持ってきて、「何色？」と聞くべきです。品詞にも注意が必要で、「&lt;span style="color: red;"&gt;What&lt;/span&gt;」は名詞で、「&lt;span style="color: red;"&gt;color&lt;/span&gt;」も名詞ですが、この場合、「&lt;span style="color: red;"&gt;What color&lt;/span&gt;」が名詞と形容詞の組み合わせで、色を修飾しています。したがって、先生は「that」を文中に挿入したのです。「&lt;span style="color: red;"&gt;What&lt;/span&gt;」と「&lt;span style="color: green;"&gt;that&lt;/span&gt;」は同様に、名詞と形容詞の役割を果たします。このようなポイントを押さえて、名詞と形容詞を適切に分けて考える練習をしましょう。&lt;/p&gt;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&lt;h3&gt;複数形と所有格&lt;/h3&gt;
&lt;p&gt;後半の文では、「&lt;span style="color: red;"&gt;They&lt;/span&gt; are」で複数の猫が登場します。茶色の猫とグレーの猫がいるので、「&lt;span style="color: blue;"&gt;brown and gray&lt;/span&gt;」となります。また、所有格に関しても注意が必要です。「&lt;span style="color: blue;"&gt;My&lt;/span&gt; bag」は単数形なので、「&lt;span style="color: green;"&gt;is&lt;/span&gt;」を使いますが、「&lt;span style="color: blue;"&gt;Their&lt;/span&gt; jackets」は複数形なので、「&lt;span style="color: green;"&gt;are&lt;/span&gt;」が正しい形です。疑問文の場合、be動詞を主語の前に持ってきます。&lt;/p&gt;
&lt;p&gt;このLesson4から、4-1でお話ししたように、動詞がbe動詞か一般動詞かを必ず考える習慣を身につけましょう。一般動詞の複数形の「s」と3単現の「s」を混同しないように注意しましょう。このポイントを覚えておくと、英語の問題に対処しやすく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class="veu_cta" id="veu_cta-556"&gt;&lt;h1 class="cta_title"&gt;動画：PROGRESS IN ENGLISH 21 完全攻略&lt;/h1&gt;&lt;div class="cta_body"&gt;&lt;div class="cta_body_txt image_no"&gt;各単元の注意点を授業形式でお届けしています。日頃こんな感じの授業を行っておりますので、是非一度ご覧下さい！&lt;/div&gt;&lt;div class="cta_body_link"&gt;&lt;a href="https://eng-support.com/column/" class="btn btn-primary btn-block btn-lg" target="_blank"&gt;動画：PROGRESS IN ENGLISH 21 完全攻略&lt;/a&gt;&lt;/div&gt;&lt;/div&gt;&lt;!--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</si>
  <si>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https://eng-support.com/column/progressbook1-5-1/
【検出された不自然ワード】
（検出なし）
【本文】
------
&lt;p&gt;&lt;iframe title="YouTube video player" src="https://www.youtube.com/embed/YspNPo-RytM" width="560" height="315" frameborder="0" allowfullscreen="allowfullscreen"&gt;&lt;span data-mce-type="bookmark" style="display: inline-block; width: 0px; overflow: hidden; line-height: 0;" class="mce_SELRES_start"&gt;﻿&lt;/span&gt;&lt;/iframe&gt;&lt;/p&gt;
&lt;h4&gt;Book1 Lesson5シーン1、疑問詞「Where」、そして位置を表す前置詞について&lt;/h4&gt;
&lt;p&gt;&amp;nbsp;&lt;/p&gt;
&lt;h3&gt;「Where」の意味と使い方&lt;/h3&gt;
&lt;p&gt;「どこに？」とか「どこへ？」とかいう意味の「&lt;span style="color: red;"&gt;Where&lt;/span&gt;」、これが文頭にきています。疑問文が文頭というのは皆さんすぐに頭に入りますが、この後ろ、すでに勉強した星印の文も、1から4の文も全て疑問詞の次にbe動詞、主語となっています。だからこの「&lt;span style="color: red;"&gt;What&lt;/span&gt;」とか「&lt;span style="color: red;"&gt;Where&lt;/span&gt;」が一緒だと、疑問詞で同じ仲間だと思ってしまうとあとで痛い目にあいます。PROGRESSも「&lt;span style="color: red;"&gt;Where&lt;/span&gt;」の意味を「どこ？」と書いてありますが、これで将来分からなくなる人がいます。&lt;/p&gt;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&lt;p&gt;例えば、「日本の首都はどこですか？」の「どこ」が、「&lt;span style="color: red;"&gt;Where&lt;/span&gt;」でなく「&lt;span style="color: red;"&gt;What&lt;/span&gt;」なんですが、意味が分からないとなります。今日は詳しい事は説明しませんが、「&lt;span style="color: red;"&gt;Where&lt;/span&gt;」の意味をPROGRESSは「どこ」としか書いていませんが、正しくは3通りあります。どこに。&lt;span style="color: red;"&gt;Where&lt;/span&gt; is Ms. Brown? ブラウンさんどこにいらっしゃいますか？今回は全部「どこに」になりますが、あとは「どこで」、それから「どこへ」、ちょっと順番を変えて言うと、「&lt;span style="color: red;"&gt;Where&lt;/span&gt;」の意味は、一つ目「どこで」です。「どこで君勉強するの？」の「どこで」です。二つ目が「どこに」、三つ目が「どこへ」です。「どこに」、この四つは「どこに」ですが、「&lt;span style="color: red;"&gt;Where&lt;/span&gt;」の意味は「どこで」「どこに」「どこへ」とこう覚えて下さい。&lt;/p&gt;
&lt;h3&gt;前置詞「in」「on」の意味と使い方&lt;/h3&gt;
&lt;p&gt;今回前置詞という事で、前置詞のある文です。She is &lt;span style="color: green;"&gt;in&lt;/span&gt; her classroom.「彼女は」、彼女のクラスの、という事です。「教室にいます」と、「&lt;span style="color: green;"&gt;in&lt;/span&gt;」が「に」こういう「&lt;span style="color: green;"&gt;in&lt;/span&gt;」とか「&lt;span style="color: green;"&gt;on&lt;/span&gt;」とかこういう日本語の「てにをは」にあたる言葉、これを英語では前置詞と呼びます。前置詞とはなんぞや、となります。私も高校生ぐらいの人に前置詞って何か分かっている？と聞いたら、分からない、とにかく前置詞と覚えろと言われました、と言っていました。勉強する時に言葉の意味が分からないまま言葉だけ覚えてもしょうがないです。前置詞とはなんぞやです。「&lt;span style="color: green;"&gt;in&lt;/span&gt;」、「&lt;span style="color: green;"&gt;in&lt;/span&gt;」、「&lt;span style="color: green;"&gt;on&lt;/span&gt;」、「&lt;span style="color: green;"&gt;in&lt;/span&gt;」、「behind」、「by」、全て後ろは名詞です。前置詞とはなんぞやと言えない人も、後ろが名詞というのは言えたりしますが、前置詞はその逆です。名詞の前に置く言葉です、名詞の前に置く言葉の、前に置く、の所を取って前置詞という訳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&lt;p&gt;何の前というのが消えているから一瞬分かりにくいだけです。この前置詞の意味ですが、「&lt;span style="color: green;"&gt;in&lt;/span&gt;」は「何々の中」、「&lt;span style="color: green;"&gt;on&lt;/span&gt;」は「何々の上」とかそんなのがPROGRESSに書いてあります。だけど、「&lt;span style="color: green;"&gt;on&lt;/span&gt;」は今、上と覚えちゃダメだよという英語の先生がかなり増えたので有名になっていますが、中とか上とかそういう覚え方をするから前置詞が分からなくなってきます。例えば、「&lt;span style="color: green;"&gt;in&lt;/span&gt;」は内部とか包囲とかです。包囲は包み込まれるという意味です。それに対して「&lt;span style="color: green;"&gt;on&lt;/span&gt;」は接触です。よくこれが「&lt;span style="color: green;"&gt;on&lt;/span&gt;」は「何とかの上」、「私の机の上」とかです。 「&lt;span style="color: green;"&gt;on&lt;/span&gt; the wall」、「壁に」というのは例外的に「&lt;span style="color: green;"&gt;on&lt;/span&gt;」を使うなんて習っている人もいるんですが、例外ではありません。 「&lt;span style="color: green;"&gt;on&lt;/span&gt;」はそもそも、くっついている、という意味です。接触しているという意味です。「&lt;span style="color: green;"&gt;on&lt;/span&gt; my desk」と書いてあって、「私の机の上」とは限りません。机の横にシールが貼ってあったら「&lt;span style="color: green;"&gt;on&lt;/span&gt; the desk」です。机の下にシールが貼ってあっても「&lt;span style="color: green;"&gt;on&lt;/span&gt; the desk」です。上下左右関係ありません。接触していたら「&lt;span style="color: green;"&gt;on&lt;/span&gt;」していなかったら「off」です。「&lt;span style="color: green;"&gt;on&lt;/span&gt;」の反対は「off」です。この辺を正確に覚えて欲しいと思います。ちょっとこのあたりPROGRESSは弱い所がありますので、そういう所を正確に覚えていくようにして下さい。&lt;/p&gt;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</si>
  <si>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以下のページは不自然なワードを使用しています。
これらを適切に自然な言葉に置き換えて下さい。
なお、本文の装飾や構造は絶対に変えないでください。
【対象ページURL】
https://eng-support.com/column/progressbook1-6-1/
【検出された不自然ワード】
（検出なし）
【本文】
------
&lt;p&gt;&lt;iframe title="YouTube video player" src="https://www.youtube.com/embed/rRB8eW-H7Mo" width="560" height="315" frameborder="0" allowfullscreen="allowfullscreen"&gt;&lt;span data-mce-type="bookmark" style="display: inline-block; width: 0px; overflow: hidden; line-height: 0;" class="mce_SELRES_start"&gt;﻿&lt;/span&gt;&lt;/iframe&gt;&lt;/p&gt;
&lt;p&gt;命令文は動詞原形で始まります。それについて詳しく見ていきましょう。&lt;/p&gt;
&lt;h3&gt;命令文の基本&lt;/h3&gt;
&lt;p&gt;命令文は、英語で何かを頼んだり指示したりする場面で使用されます。通常、命令文は動詞原形で始まります。例えば、&lt;span style="color: blue;"&gt;&amp;#8220;Close the door.&amp;#8221;&lt;/span&gt;（ドアを閉めてください）といった文です。しかし、注意が必要なのは、&lt;span style="color: blue;"&gt;&amp;#8220;Please&amp;#8221;&lt;/span&gt;（お願いします）などの丁寧な表現を付けると、命令文がより穏やかな頼みごとに変わることです。&lt;span style="color: blue;"&gt;&amp;#8220;Please&amp;#8221;&lt;/span&gt;を加えると、命令というよりも頼みごととして受け取られます。ただし、目上の人への頼みごとやフォーマルな場面では、命令文ではなくより丁寧な表現が適して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&lt;h3&gt;人との関係による違い&lt;/h3&gt;
&lt;p&gt;英語の命令文は、相手との関係によっても異なる場合があります。親しい友人やクラスメイトとの間では、命令文を使って頼むことが一般的です。しかし、目上の人に対しては、より丁寧な表現を用いることが礼儀とされています。したがって、相手との関係に応じて適切な表現を選ぶことが重要です。&lt;/p&gt;
&lt;h3&gt;否定命令文の表現&lt;/h3&gt;
&lt;p&gt;時折、何かをしないように頼む必要があります。この場合、否定命令文を使います。例えば、&lt;span style="color: blue;"&gt;&amp;#8220;Don’t watch TV.&amp;#8221;&lt;/span&gt;（テレビを見るな）という文です。&lt;span style="color: red;"&gt;&amp;#8220;Don’t&amp;#8221;&lt;/span&gt;は&lt;span style="color: red;"&gt;&amp;#8220;do not&amp;#8221;&lt;/span&gt;の短縮形で、否定を表します。このように、否定命令文を使う際には、&lt;span style="color: red;"&gt;&amp;#8220;Don’t&amp;#8221;&lt;/span&gt;を動詞の原形に続けて使用します。ただし、シチュエーションによって訳し方が異なることもあるので、文脈に注意が必要です。&lt;/p&gt;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&lt;h3&gt;自動詞と他動詞の違い&lt;/h3&gt;
&lt;p&gt;英語の動詞は、自動詞と他動詞に分かれます。自動詞は目的語を必要とせず、文が単独で完結します。例えば、&lt;span style="color: blue;"&gt;&amp;#8220;He looked.&amp;#8221;&lt;/span&gt;（彼は見た）という文です。一方、他動詞は目的語を伴う動詞で、文に対象が含まれます。例えば、&lt;span style="color: blue;"&gt;&amp;#8220;He met a friend.&amp;#8221;&lt;/span&gt;（彼は友達に会った）という文です。自動詞と他動詞の区別は、文法的にも意味的にも重要です。しっかりと理解しましょう。&lt;/p&gt;
&lt;h3&gt;PROGRESSへの注意&lt;/h3&gt;
&lt;p&gt;最後に、英語の教材であるPROGRESSについて触れておきましょう。PROGRESSは非常に有用な教材ですが、自動詞と他動詞の区別に関する情報が不足していることがあります。自動詞と他動詞の理解は英語学習において重要な要素です。PROGRESSを使用する際には、この点に注意して学習を進めることをおすすめします。&lt;/p&gt;
&lt;p&gt;以上が命令文についての基本情報です。自動詞と他動詞の違いにも注意を払いながら、英語を習得していきましょう。&lt;/p&gt;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&lt;section class="veu_cta" id="veu_cta-557"&gt;&lt;h1 class="cta_title"&gt;開講講座&lt;/h1&gt;&lt;div class="cta_body"&gt;&lt;div class="cta_body_txt image_no"&gt;生徒さんそれぞれのニーズに合わせて、多種多様な講座を準備しております。
&lt;br /&gt;当塾の開講講座は【教室】【オンライン】どちらでも受講可能です。&lt;/div&gt;&lt;div class="cta_body_link"&gt;&lt;a href="https://eng-support.com/kouza/" class="btn btn-primary btn-block btn-lg" target="_blank"&gt;開講講座&lt;/a&gt;&lt;/div&gt;&lt;/div&gt;&lt;!--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t;}(document,"script","twitter-wjs"));&lt;/script&gt;&lt;ul&gt;&lt;/ul&gt;&lt;/div&gt;&lt;!-- [ /.socialSet ] --&gt;		
------</t>
  </si>
  <si>
    <t>以下のページは不自然なワードを使用しています。
これらを適切に自然な言葉に置き換えて下さい。
なお、本文の装飾や構造は絶対に変えないでください。
【対象ページURL】
https://juku-escot.com/c_blogs/dousuru/
【検出された不自然ワード】
（検出なし）
【本文】
------
&lt;h2&gt;受験生なのにやる気が出ない！どうすればいい？&lt;/h2&gt;
&lt;p&gt;受験を控えているのにやる気が起こらないと勉強がはからどらず、合格点を取ることが難しくなってしまいます。合格できるかどうかは本人次第です。なかなか勉強する気になれず困る場合は、どのような対策を取ればよいのでしょうか。&lt;/p&gt;
&lt;h4&gt;なぜやる気が起こらないのか&lt;/h4&gt;
&lt;p&gt;やる気が起こらないのは、試験に合格したい気持ちよりも「勉強が嫌だ」という気持ちのほうが勝ってしまうからです。「どうしてもあの学校に入学したい」「絶対にこの資格を取得したい」という強い希望があれば、遊ぶ時間を惜しんで受験勉強に時間を費やせるでしょう。&lt;/p&gt;
&lt;h4&gt;興味が沸かない&lt;/h4&gt;
&lt;p&gt;脳は、興味のあることだとすいすいと覚えますが、興味のない事象や無意味な文字の羅列は「覚えても無駄」と判断します。そのため、嫌だ嫌だと思いながら机に向かうとなかなかはかどらず、勉強が苦痛に満ちた時間、自分を邪魔する時間になりかねません。嫌な勉強でやる気を出すためには、まず&lt;span style="color: #0000ff;"&gt;受験勉強は自分に有益なものだと思うこと&lt;/span&gt;が大切です。&lt;/p&gt;
&lt;p&gt;やる気が出ないときは、受験勉強が有益なものだと思うために、合格が自分にとって素晴らしいご褒美だと認識するのがよいでしょう。たとえば、合格したかっこいい自分をしっかりイメージする、合格したらほしい物を買うなどご褒美を設定するなどがおすすめです。&lt;/p&gt;
&lt;h4&gt;関連コラム&lt;/h4&gt;
&lt;blockquote&gt;&lt;p&gt;&lt;a href="https://juku-escot.com/column/yaruki/" target="_blank" rel="noopener"&gt;やる気をなくさず受験勉強を続けるために必要な心構えとは？&lt;/a&gt;&lt;/p&gt;&lt;/blockquote&gt;
------</t>
  </si>
  <si>
    <t>以下のページは不自然なワードを使用しています。
これらを適切に自然な言葉に置き換えて下さい。
なお、本文の装飾や構造は絶対に変えないでください。
【対象ページURL】
https://juku-escot.com/c_blogs/jyukenbenkyouyaruki/
【検出された不自然ワード】
（検出なし）
【本文】
------
&lt;h2&gt;受験勉強のやる気を出すためには&lt;/h2&gt;
&lt;p&gt;受験勉強というのはやる気が中々出ないものですが、やる気が出るようにする方法はもちろんあります。むしろ、やる気が出ないと後々後悔してしまうことになるので、参考にしてみてください。色々試してみて、自分に合う方法を見つけてみてください。&lt;/p&gt;
&lt;h4&gt;落ちたときのことを考える&lt;/h4&gt;
&lt;p&gt;受験勉強のやる気を出す方法の１つ目は、ネガティブな考え方ではあるますが、落ちたときのことの考えるということです。&lt;br /&gt;
志望校に落ちてしまった時のことは怖くて考えられないという人もいると思いますが、一度考えておくことで、落ちたくない、志望校に合格するにはどうしたら良いのか考えることができ、&lt;strong&gt;自分と向き合う&lt;/strong&gt;ことができます。&lt;/p&gt;
&lt;h4&gt;合格したときのことを考える&lt;/h4&gt;
&lt;p&gt;受験勉強のやる気を出す方法の２つ目は、1つ目の方法とは逆に、合格したときのことを考えることです。&lt;span style="color: #0000ff;"&gt;志望校に合格したらやりたいこと、その先の未来のことを考える&lt;/span&gt;と、志望校に合格したいという思いが強くなり、やる気が出ます。&lt;/p&gt;
&lt;h4&gt;計画を立てる&lt;/h4&gt;
&lt;p&gt;受験勉強のやる気を出す方法の３つ目は、しっかりと&lt;span style="color: #ff0000;"&gt;計画を立てる&lt;/span&gt;ことです。この時間にはこのワークを何ページまで進める、とか問題を10問解くとか、終わったら休憩としてやることを決めるとか、勉強の内容や休憩の時間など、１日のスケジュールをしっかり決めておくと、やる気になります。毎日継続することで、自分の中でのルーティーンがだんだんと出来上がっていきます。&lt;/p&gt;
&lt;p&gt;受験勉強は毎日コツコツを積み重ねていくことが大切です。志望校に合格したイメージを常に持ちづ付け、受験勉強をしていくことでやる気が出るでしょう。&lt;/p&gt;
&lt;h4&gt;関連コラム&lt;/h4&gt;
&lt;blockquote&gt;&lt;p&gt;&lt;a href="https://juku-escot.com/column/yaruki/" target="_blank" rel="noopener"&gt;やる気をなくさず受験勉強を続けるために必要な心構えとは？&lt;/a&gt;&lt;/p&gt;&lt;/blockquote&gt;
------</t>
  </si>
  <si>
    <t>以下のページは不自然なワードを使用しています。
これらを適切に自然な言葉に置き換えて下さい。
なお、本文の装飾や構造は絶対に変えないでください。
【対象ページURL】
https://juku-escot.com/c_blogs/jyukenyaruki/
【検出された不自然ワード】
（検出なし）
【本文】
------
&lt;h2&gt;受験の勉強でやる気が出ない時にすること&lt;/h2&gt;
&lt;p&gt;受験に向けて頑張ろうと意気込んでも、必ずと言っていい程、やる気が出ない時があります。そんな時には何するべきか、それは個々の性格や状況によって違うので、やる気になる為の様々な方法について考えてみましょう。&lt;/p&gt;
&lt;h4&gt;受験勉強以外のことを考える&lt;/h4&gt;
&lt;p&gt;受験の勉強スイッチが入らない時、特に理由はないけど、なんとなくモヤモヤしてやる気になれない時は、&lt;span style="color: #0000ff;"&gt;思い切って受験勉強以外のことをす&lt;/span&gt;るのがおすすめです。違うことをしてみることによって、少しですが受験勉強から頭が離れると、スッキリ気持ちの切り替えができます。&lt;/p&gt;
&lt;h4&gt;健康的な生活をする&lt;/h4&gt;
&lt;p&gt;体も気持ちも怠くて受験勉強が無理という場合には、美味しい物をたくさん食べて、しっかり睡眠を取りましょう。体が元気でないと、気持ちに余裕がなくなります。楽しい大学生活をイメージしながら健康的な生活をして、やる気を引き出しましょう。夜遅くまで勉強していても眠くて集中できなくては意味がありません。&lt;span style="color: #0000ff;"&gt;健康的な生活を心掛けて&lt;/span&gt;受験勉強を続けていきましょう。&lt;/p&gt;
&lt;h4&gt;会話する&lt;/h4&gt;
&lt;p&gt;受験に合格できるかどうか、と不安に押しつぶさそうなときは、&lt;span style="color: #ff0000;"&gt;家族や友達と会話する&lt;/span&gt;こともおすすめです。不安を吐き出すも良し、ただ喋って食べて楽しむのも良しです。受験勉強はひとりで黙々とすることが多いと思いますが、食事のときやリフレッシュしたいときに、他人の力を借りてみるというのも一つの手です。&lt;span style="color: #0000ff;"&gt;自分だけで抱え込まないように&lt;/span&gt;しましょう。&lt;/p&gt;
&lt;p&gt;受験勉強で常にやる気を保ち続けるのは容易なことではありません。自分の心に向き合って、その時に適した方法でやる気を出していきましょう。&lt;/p&gt;
&lt;h4&gt;関連コラム&lt;/h4&gt;
&lt;blockquote&gt;&lt;p&gt;&lt;a href="https://juku-escot.com/column/yaruki/" target="_blank" rel="noopener"&gt;やる気をなくさず受験勉強を続けるために必要な心構えとは？&lt;/a&gt;&lt;/p&gt;&lt;/blockquote&gt;
------</t>
  </si>
  <si>
    <t>以下のページは不自然なワードを使用しています。
これらを適切に自然な言葉に置き換えて下さい。
なお、本文の装飾や構造は絶対に変えないでください。
【対象ページURL】
https://juku-escot.com/c_blogs/kashikoibenkyou/
【検出された不自然ワード】
（検出なし）
【本文】
------
&lt;h2&gt;本当に賢い中学生の勉強を嫌いにならない勉強法&lt;/h2&gt;
&lt;p&gt;中学校と高校とで大きく違うところは、同じ地域に住んでいる、異なる人生の目標やバックグラウンドの人たちがあつまっているということです。これは、中学生以前の人生ではあまりないことでしょう。&lt;br /&gt;
その中で、勉強法に悩むあなたは、勉強に関心がある、もしくは、勉強ができた方がいい道に進んでいきたい、ということですね。それならば、短期的にテストで良い点を取れる方法ではなくて、&lt;strong&gt;勉強に対するモチベーションが上がる方法を知る&lt;/strong&gt;ことが１番賢い方法なのではないかと思います。なぜなら、勉強との付き合いは、中学校で始まったばかりだからです。&lt;/p&gt;
&lt;p&gt;例えば、英語の文法が分からなくて嫌いになりそうな自分がいるとします。テストで良い点を取るためだけであれば、寝る前に例文を10個ずつ覚えて毎朝学校に行く前に確認する、学校に着いたらまた確認する、というのを繰り返せば、文法自体が分からなくてもテストで点数は取れます。&lt;strong&gt;インターバルを置いて反復するのが暗記法としては一番確か&lt;/strong&gt;ですからね。ただ、この方法は本当に賢い勉強法ではありません。&lt;br /&gt;
今中学生であるあなたは、将来どうなっていたいですか？明確な夢がなくても、お金はどれくらい稼ぎたくてどこに住んでいたいと思いますか？思い描いた中で、１番高い望みはどれですか？&lt;span style="color: #0000ff;"&gt;今の自分と将来なりたい自分&lt;/span&gt;を結んでみましょう。そうすれば、勉強はテストのためにやらされるのではなく、自分で道を歩いていくという能動的な行為になります。&lt;/p&gt;
&lt;h4&gt;関連コラム&lt;/h4&gt;
&lt;blockquote&gt;&lt;p&gt;&lt;a href="https://juku-escot.com/column/yokunaibenkyouhou/" target="_blank" rel="noopener"&gt;中学生が陥りやすい「よくない」勉強法&lt;/a&gt;&lt;/p&gt;&lt;/blockquote&gt;
------</t>
  </si>
  <si>
    <t>以下のページは不自然なワードを使用しています。
これらを適切に自然な言葉に置き換えて下さい。
なお、本文の装飾や構造は絶対に変えないでください。
【対象ページURL】
https://juku-escot.com/c_blogs/oyakokorogamae/
【検出された不自然ワード】
（検出なし）
【本文】
------
&lt;h2&gt;中学生の勉強法と親の心構えで気をつけたいこと&lt;/h2&gt;
&lt;p&gt;子どもが中学生の場合、勉強法はある程度自主性に任せるのが親としての正しい心構えです。&lt;/p&gt;
&lt;h4&gt;口出ししすぎない&lt;/h4&gt;
&lt;p&gt;中学生ともなれば、少しずつ自分なりの勉強法が身についてきます。もしそのタイミングで親が口を出したら、勉強に対するモチベーションが大きく低下してしまいかねません。中学生の勉強法と聞くと難しく考えがちですが、&lt;span style="color: #0000ff;"&gt;子どもがやろうとしている勉強を陰ながらサポートしてあげる&lt;/span&gt;のが親の役割です。助けを求めてきたら助言すべきですが、&lt;strong&gt;何でもかんでも口出しするのは控えるべき&lt;/strong&gt;です。&lt;/p&gt;
&lt;h4&gt;状況を把握する&lt;/h4&gt;
&lt;p&gt;中学生の子どもの勉強法と親の心構えについて考えた時、子どもが&lt;span style="color: #ff0000;"&gt;無理をしていないかどうかしっかり見守ってあげる&lt;/span&gt;ことを忘れてはいけません。テストの成績を上げたければ勉強を頑張らなければなりませんが、無理に頑張って勉強そのものが嫌いになっては元も子もありません。もしも子どもが根を詰めて勉強し過ぎていたら、リラックスできるように休憩をはさむことを促すのも親としてのつとめです。万が一子どもの勉強法に無理がある場合は、&lt;span style="color: #0000ff;"&gt;違う方法を提案してあげる&lt;/span&gt;ことも大事です。&lt;/p&gt;
&lt;p&gt;子どものモチベーションが下がらないように適度な助言をとサポートしながら見守るという姿勢で受験を支えていきましょう。&lt;/p&gt;
&lt;h4&gt;関連コラム&lt;/h4&gt;
&lt;blockquote&gt;&lt;p&gt;&lt;a href="https://juku-escot.com/column/yokunaibenkyouhou/" target="_blank" rel="noopener"&gt;中学生が陥りやすい「よくない」勉強法&lt;/a&gt;&lt;/p&gt;&lt;/blockquote&gt;
------</t>
  </si>
  <si>
    <t>以下のページは不自然なワードを使用しています。
これらを適切に自然な言葉に置き換えて下さい。
なお、本文の装飾や構造は絶対に変えないでください。
【対象ページURL】
https://juku-escot.com/c_blogs/riyuutotaisyohou/
【検出された不自然ワード】
（検出なし）
【本文】
------
&lt;h2&gt;受験でやる気でない理由とその対処法&lt;/h2&gt;
&lt;p&gt;受験を控えているにも関わらず、やる気がでないでない人もいるでしょう。では、どうしてそのようなことになるかというと、明確な目標を持てていないためにいまいち受験に対して現実味を感じることができず、やる気がでないというパターンがあります。&lt;br /&gt;
では、実際に受験でやる気でない時はどうしたら良いのでしょうか。&lt;/p&gt;
&lt;p&gt;自分が&lt;strong&gt;一体なんのために受験するか&lt;/strong&gt;をしっかり考えてみましょう。受験をするということは自分が今後どうなっていくかという点において重要な分岐点になります。受験でやる気を出したいのであれば、&lt;span style="color: #0000ff;"&gt;受験に合格することで未来の自分にどんな変化があるか&lt;/span&gt;想像してみることが重要です。受験でやる気がでる人とでない人の違いは、受験が単に勉強をするためのものと思っているか、自分の将来のことを考えたうえで勉強しているかという点が一番の差ではないでしょうか。あくまでも受験は人生の通過点に過ぎません。&lt;span style="color: #ff0000;"&gt;受験をして志望校に合格することでどんな道が開けるのか考える&lt;/span&gt;とやる気が自然と出てくるでしょう。&lt;/p&gt;
&lt;p&gt;志望校に合格した後にどんなことができるのか、勉強を続けることでどんな選択肢が生まれるのかを考えてみると、受験勉強の大切さを実感でき、やる気が出るでしょう。将来の自分を想像し、明確な目標を持ち続けることでやる気を出すことができます。&lt;/p&gt;
&lt;h4&gt;関連コラム&lt;/h4&gt;
&lt;blockquote&gt;&lt;p&gt;&lt;a href="https://juku-escot.com/column/yaruki/" target="_blank" rel="noopener"&gt;やる気をなくさず受験勉強を続けるために必要な心構えとは？&lt;/a&gt;&lt;/p&gt;&lt;/blockquote&gt;
------</t>
  </si>
  <si>
    <t>以下のページは不自然なワードを使用しています。
これらを適切に自然な言葉に置き換えて下さい。
なお、本文の装飾や構造は絶対に変えないでください。
【対象ページURL】
https://juku-escot.com/c_blogs/suugakubenkyouhou/
【検出された不自然ワード】
（検出なし）
【本文】
------
&lt;h2&gt;中学生が行うべき数学の効果的な勉強法とは？&lt;/h2&gt;
&lt;p&gt;中学生の数学の範囲であれば、最初は難しく感じても、理解を深めることで解ける問題がほとんどのはずです。&lt;br /&gt;
したがって、中学生の数学の勉強法については基本的なやり方でOKですし、理解をすることと実践をすることを重視していきましょう。&lt;/p&gt;
&lt;h4&gt;学校の授業を理解する&lt;/h4&gt;
&lt;p&gt;まずは理解をすることが大切ですが、これは普段の学校の授業が基礎となります。授業中の説明を聞きながら、自分なりに数学の各単元ごと、問題ごとに関して理解をすることに努めていくべきです。そして、実際にその理解した内容をもとにして、問題を解いていく実践の作業が必要になりますが、恐らく分からない問題が出てくるはずです。その際、&lt;span style="color: #0000ff;"&gt;理解していたつもりでできていなかった問題、曖昧な箇所について見つめ直す作業が必要&lt;/span&gt;になります。&lt;/p&gt;
&lt;h4&gt;原因を探る&lt;/h4&gt;
&lt;p&gt;ある程度理解をした状態で問題を解いても、解けない問題、解き方が分からない問題が出てくるはずです。そのときには自分の理解力の足りない部分を探すことになります。この場合には、1人では厳しい場合があるため、学校の先生、塾の先生、親などを頼ることが重要です。そうやって&lt;span style="color: #ff0000;"&gt;なぜ解けないのか？の原因&lt;/span&gt;を探っていくと、理解力が以前よりも深まり、少しずつ数学で解ける問題が増えていき、成績も上がるはずです。&lt;/p&gt;
&lt;p&gt;中学生の数学の内容からすれば、苦手に感じる生徒であっても、こういった勉強法をとることで徐々に&lt;strong&gt;できる感覚&lt;/strong&gt;を掴めるはずです。理解をして、問題を解いて、解けない部分に関しての理解を深めて、再び問題を解くというプロセスを繰り返していきましょう。&lt;/p&gt;
&lt;h4&gt;関連コラム&lt;/h4&gt;
&lt;blockquote&gt;&lt;p&gt;&lt;a href="https://juku-escot.com/column/yokunaibenkyouhou/" target="_blank" rel="noopener"&gt;中学生が陥りやすい「よくない」勉強法&lt;/a&gt;&lt;/p&gt;&lt;/blockquote&gt;
------</t>
  </si>
  <si>
    <t>以下のページは不自然なワードを使用しています。
これらを適切に自然な言葉に置き換えて下さい。
なお、本文の装飾や構造は絶対に変えないでください。
【対象ページURL】
https://juku-escot.com/c_blogs/suugakudekinai/
【検出された不自然ワード】
（検出なし）
【本文】
------
&lt;h2&gt;数学が出来ない人の勉強法&lt;/h2&gt;
&lt;p&gt;数学が苦手だと頭を抱えている人はたくさんいますよね。数学は出来る人と出来ない人が如実に分かれる教科だと思います。では、数学が出来ない人はどのような勉強をすれば良いのでしょうか。&lt;/p&gt;
&lt;h4&gt;数学力を上げるには&lt;/h4&gt;
&lt;p&gt;まず、参考書選びを大切にしてください。数学は自分でどんどん問題集を解いて、数学力を上げるしかありません。授業も大切ですが、問題を解く時間というのがすごく大切です。しかし、自分のレベルに合っていない問題集を解いていても力はつきません。&lt;/p&gt;
&lt;h4&gt;参考書選びの基本&lt;/h4&gt;
&lt;p&gt;たとえば簡単すぎても、物足りないですし、反対に難しすぎても余計に苦手意識がついてしまいます。そのため、自分のレベルよりも少しだけ高いかな？と思う参考書を買い、それが&lt;span style="color: #0000ff;"&gt;出来るようになったら徐々にレベルを上げていく&lt;/span&gt;というのが一番おすすめです。また、たくさんの問題集を買うよりも&lt;span style="color: #ff0000;"&gt;1冊の参考書をマスターする&lt;/span&gt;のが効果的です。１冊の参考書を最初から最後まで解くということを最低でも２回繰り返し、完璧に覚えたら新しい参考書を買うようにしましょう。数学が出来ない人はアレコレと参考書を買わずに、徹底して１つの参考書を解けるようにしましょう。&lt;/p&gt;
&lt;p&gt;数学が出来ないと感じる場合、数学力をあげるには、自分が少し難しいと感じるレベルの問題集を１冊用意し、それを徹底して問題を繰り返し解くということをしていきましょう。&lt;/p&gt;
&lt;p&gt;&amp;nbsp;&lt;/p&gt;
&lt;p&gt;&amp;nbsp;&lt;/p&gt;
------</t>
  </si>
  <si>
    <t>以下のページは不自然なワードを使用しています。
これらを適切に自然な言葉に置き換えて下さい。
なお、本文の装飾や構造は絶対に変えないでください。
【対象ページURL】
https://juku-escot.com/c_blogs/suugakuhito/
【検出された不自然ワード】
（検出なし）
【本文】
------
&lt;h2&gt;数学が出来ない人はどのような人か&lt;/h2&gt;
&lt;p&gt;数学が出来ない人はどのような人かというと、数字を見ただけで頭が痛くなるような人はそれに値するでしょう。つまり、数学を最初から嫌っていて全く勉強する気もおきない人が数学が出来ない人であると言えます。&lt;/p&gt;
&lt;h4&gt;理解するまで勉強できない&lt;/h4&gt;
&lt;p&gt;数学自体はもともとの能力で大きな差が出ることはありません。少なくとも学生レベルの数学である場合は、どれだけ勉強をしたか、どれだけ理解する努力をしたかで大きな差がうまれます。その&lt;strong&gt;努力ができない人が数学が出来ない人&lt;/strong&gt;ということになります。&lt;br /&gt;
勉強量は個人差があるかと思いますが、ただ勉強に費やした時間だけ換算するのではなく、&lt;span style="color: #0000ff;"&gt;分からない箇所を理解できるまで勉強できない人&lt;/span&gt;が数学が出来ない人です。&lt;/p&gt;
&lt;h4&gt;諦めてしまう&lt;/h4&gt;
&lt;p&gt;数学が出来ない人の特徴は、勉強嫌いということもあって最初から数学と向き合うことができない人が多いです。また、一応数学の勉強をしていてもなかなか思ったように勉強が捗らないために数学の勉強が嫌になってしまってそれで挫折してしまうような人も数学が出来ない人であると言えるでしょう。最初から数学が嫌いでまともに勉強をしない人もいれば数学の勉強をしていても勉強が思ったように進まない事に苛立ちを感じて挫折してしまう人もいます。諦めてしまっては、数学が解けるようになることにはなりません。&lt;/p&gt;
&lt;p&gt;数学はなかなか理解できない分野も多いでしょう。分からない場合は、学校の先生や塾の先生に聞いたりして&lt;span style="color: #ff0000;"&gt;すぐに疑問点を解決する&lt;/span&gt;ようにしましょう。数学が出来ない人は根気強く続けることができなかったり、問題が解けなくて挫折してしまった経験から数学が出来ないと思い込んでしまっている場合が多いです。&lt;strong&gt;あまり肩に力を入れすぎず、数学と向き合うよう&lt;/strong&gt;にしましょう。&lt;/p&gt;
&lt;h4&gt;関連コラム&lt;/h4&gt;
&lt;blockquote&gt;&lt;p&gt;&lt;a href="https://juku-escot.com/column/suugakudekinai/" target="_blank" rel="noopener"&gt;数学ができない学生向けの学習法&lt;/a&gt;&lt;/p&gt;&lt;/blockquote&gt;
&lt;p&gt;&amp;nbsp;&lt;/p&gt;
&lt;p&gt;&amp;nbsp;&lt;/p&gt;
------</t>
  </si>
  <si>
    <t>以下のページは不自然なワードを使用しています。
これらを適切に自然な言葉に置き換えて下さい。
なお、本文の装飾や構造は絶対に変えないでください。
【対象ページURL】
https://juku-escot.com/c_blogs/syakaibenkyouhou/
【検出された不自然ワード】
（検出なし）
【本文】
------
&lt;h2&gt;中学生におすすめできる社会の勉強法とは？&lt;/h2&gt;
&lt;p&gt;中学生の方にとって、社会は非常に難しいといえる教科です。それは、世界の歴史、国の出来事や日本の伝統文化、地理など、覚えることがたくさんあるためです。しかし、勉強法が全くないわけではありません。&lt;/p&gt;
&lt;p&gt;中学生におすすめできる効率的な勉強法は、ただ暗記をするのではなく、まずは&lt;span style="color: #ff0000;"&gt;自身が興味を持てるものに特化して勉強する&lt;/span&gt;ことです。例えば、県庁所在地に関して興味があるのであれば、その都道府県の伝統や地域性、名産物などを最初に勉強します。&lt;/p&gt;
&lt;p&gt;自分自身が興味を持てることであれば、勉強するのが苦にならないはずです。中学生にとって社会は難しい教科でしょうが、それでもいきなり全部覚えようとするのではなく、まずは自身が好きな分野を集中的に勉強することが良いです。それが、中学生におすすめできる社会の勉強法になります。&lt;strong&gt;好きな分野からスタートすれば、徐々に全体に興味を持てるようになる可能性が高く&lt;/strong&gt;、&lt;span style="color: #0000ff;"&gt;いつの間にか得意な教科となっている&lt;/span&gt;ことも考えられるでしょう。&lt;/p&gt;
&lt;h3&gt;分野別：興味を点から線に広げる「具体例」&lt;/h3&gt;
&lt;p&gt;「好きなことから」と言われても難しい場合は、以下の切り口を参考にしてみてください。一つの興味（点）が、試験に出る知識（線）へと繋がります。&lt;/p&gt;
&lt;ul&gt;
&lt;li&gt;&lt;strong&gt;歴史&lt;/strong&gt;：戦国武将や幕末の志士など、人物に注目する。漫画やアニメの舞台となった時代背景を調べることで、当時の政治や文化が立体的に見えてきます。&lt;/li&gt;
&lt;li&gt;&lt;strong&gt;地理&lt;/strong&gt;：家族旅行で行った場所や、好きな食べ物の産地を深掘りする。「なぜここでこれが作られるのか？」という気候や地形の理由を知ることで、暗記ではない地理の力が身につきます。&lt;/li&gt;
&lt;li&gt;&lt;strong&gt;公民&lt;/strong&gt;：普段使っているSNSやニュース、身近な商品の価格がどう決まるのかなど、日常生活と社会の仕組みをリンクさせて考える習慣をつけましょう。&lt;/li&gt;
&lt;/ul&gt;
&lt;h3&gt;中学生の社会勉強法：よくある質問（FAQ）&lt;/h3&gt;
&lt;div class="faq-section" style="background: #f9f9f9; padding: 20px; border-radius: 8px; margin-bottom: 20px;"&gt;
&lt;p&gt;&lt;strong&gt;Q. 中高一貫校で進度が速く、興味を持つ余裕がありません。&lt;/strong&gt;&lt;br /&gt;
A. 全てを網羅しようとせず、まずは直近のテスト範囲の中で「これだけは面白い」と思える項目を1つ見つけてください。その1項目を深掘りすることで、周辺知識への理解も驚くほどスムーズになります。&lt;/p&gt;
&lt;p&gt;&lt;strong&gt;Q. 一問一答などの暗記だけで点数は取れますか？&lt;/strong&gt;&lt;br /&gt;
A. 短期的には取れますが、応用力はつきません。「なぜその事件が起きたのか？」「なぜその気候になるのか？」という背景（ストーリー）を理解することを優先しましょう。&lt;/p&gt;
&lt;p&gt;&lt;strong&gt;Q. 問題集は何回くらい解き直すべきですか？&lt;/strong&gt;&lt;br /&gt;
A. 興味のある分野は1回で覚えられることもありますが、定着には最低3回は必要です。1回目は全体像の把握、2回目は間違えた箇所の確認、3回目は「なぜその答えになるか」の説明まで行うのが理想です。&lt;/p&gt;
&lt;/div&gt;
&lt;h3&gt;中高一貫校の社会こそ「個別指導」が効く理由&lt;/h3&gt;
&lt;p&gt;中高一貫校の社会科は、学校ごとに独自のカリキュラムや記述中心の試験が行われることが多く、独学での対策に限界を感じる生徒さんも少なくありません。個別指導塾ESCOTでは、生徒の「興味」を最大限に引き出しながら、志望校や学校の特性に合わせた戦略的な勉強法を提案します。&lt;/p&gt;
&lt;h4&gt;関連コラム&lt;/h4&gt;
&lt;blockquote&gt;&lt;p&gt;&lt;a href="https://juku-escot.com/column/yokunaibenkyouhou/" target="_blank" rel="noopener"&gt;中学生が陥りやすい「よくない」勉強法&lt;/a&gt;&lt;/p&gt;&lt;/blockquote&gt;
------</t>
  </si>
  <si>
    <t>以下のページは不自然なワードを使用しています。
これらを適切に自然な言葉に置き換えて下さい。
なお、本文の装飾や構造は絶対に変えないでください。
【対象ページURL】
https://juku-escot.com/c_blogs/yarukitaisyohou/
【検出された不自然ワード】
（検出なし）
【本文】
------
&lt;h2&gt;受験でやる気が出ないときの対処法&lt;/h2&gt;
&lt;p&gt;受験があるのに勉強のやる気が出ないときは誰にでもあるかと思います。そんなときの対処法を３つ紹介します。&lt;/p&gt;
&lt;h4&gt;リフレッシュする時間を作る&lt;/h4&gt;
&lt;p&gt;1つ目はリフレッシュする時間を作ることです。受験があるからといって、ずっと勉強を続けていては煮詰まってしまうこともあるでしょう。やる気をなくしてしまうこともあるかと思います。&lt;span style="color: #0000ff;"&gt;少しリフレッシュするとまたやる気が出てきます&lt;/span&gt;。散歩をしたりして外の空気を吸ったりしてリフレッシュしてみましょう。&lt;/p&gt;
&lt;h4&gt;環境を変えてみる&lt;/h4&gt;
&lt;p&gt;２つ目は環境を変えてみることです。家で1人で受験勉強していてやる気が出ない場合は、塾で勉強をしてみるでもよいし、図書館などに出かけて勉強するのもよいでしょう。同じ環境で勉強をし続けるとどうしても気分が上がらないことがあるでしょう。塾や図書館など&lt;span style="color: #0000ff;"&gt;たまにはいつもと異なる環境で勉強してみる&lt;/span&gt;と集中力が上がりやる気も出ます。&lt;/p&gt;
&lt;h4&gt;目標を立てる&lt;/h4&gt;
&lt;p&gt;目標をしっかり立てないとやる気も出ません。しっかり目標を立てて、何のために頑張っているのかを考えていくとやる気もアップします。&lt;span style="color: #ff0000;"&gt;合格したらどうしたいのかしっかり目標を立てる&lt;/span&gt;ようにしましょう。目標を立てるときは、ぼんやりとした目標ではなく、明確な目標を立てましょう。やる気が下がってしまったときは目標を再度確認するということを続けていくと、その目標達成のために頑張れるので、やる気を上げることができます。&lt;/p&gt;
&lt;p&gt;受験でやる気が出ないときの対処法を３つ紹介しました。受験でやる気が出ないときは誰にでもあります。そのようなときは、今回紹介した対処法を試してやる気を取り戻していきましょう。そして合格するために受験勉強を続けていきましょう。&lt;/p&gt;
&lt;h4&gt;関連コラム&lt;/h4&gt;
&lt;blockquote&gt;&lt;p&gt;&lt;a href="https://juku-escot.com/column/yaruki/" target="_blank" rel="noopener"&gt;やる気をなくさず受験勉強を続けるために必要な心構えとは？&lt;/a&gt;&lt;/p&gt;&lt;/blockquote&gt;
------</t>
  </si>
  <si>
    <t>以下のページは不自然なワードを使用しています。
これらを適切に自然な言葉に置き換えて下さい。
なお、本文の装飾や構造は絶対に変えないでください。
【対象ページURL】
https://juku-escot.com/column/suugakudekinai/
【検出された不自然ワード】
（検出なし）
【本文】
------
&lt;h3&gt;数学ができない学生向けの学習法&lt;/h3&gt;
&lt;section class="intro-box" style="background-color: #f8f9fa; padding: 25px; border-radius: 12px; border-left: 6px solid #283593; margin-bottom: 35px;"&gt;
&lt;h2 style="color: #283593; font-size: 1.4rem; margin-top: 0; line-height: 1.5;"&gt;「解説を読めばわかるのに、テストの応用問題になると手が止まる」&lt;br /&gt;
そんな状態を打破する、数学の“正しい”処方箋&lt;/h2&gt;
&lt;p style="line-height: 1.8; font-size: 1.05rem; color: #333;"&gt;「勉強しても数学の点数が上がらない」「解説を読んでも理解が追いつかない」といったお悩みを抱えていませんか？&lt;/p&gt;
&lt;p&gt;中高一貫校のハイスピードな授業の中で、多くの生徒が「わかったつもり（＝自力で解けない）」の罠に陥っています。まずは、自分が『&lt;a href="https://juku-escot.com/column/yokunaibenkyouhou/" target="_blank" rel="noopener"&gt;中学生が陥りやすい「よくない」勉強法&lt;/a&gt;』をしてしまっていないか、学習の土台を見直してみましょう。&lt;/p&gt;
&lt;p&gt;その上で、分野別の具体的な対策として、&lt;br /&gt;
・『&lt;strong&gt;&lt;a href="https://juku-escot.com/column/suugakukika/" target="_blank" rel="noopener"&gt;数学(幾何分野)が中々出来ない生徒さん向けの勉強法&lt;/a&gt;&lt;/strong&gt;』&lt;br /&gt;
・『&lt;strong&gt;&lt;a href="https://juku-escot.com/column/daisuubennkyouhou/" target="_blank" rel="noopener"&gt;数学(代数分野)が中々出来ない生徒さん向けの勉強法&lt;/a&gt;&lt;/strong&gt;』&lt;br /&gt;
を参考にしてください。意識を少し変えるだけで、数学の景色は劇的に変わり始めます。&lt;/p&gt;
&lt;/section&gt;
&lt;h4&gt;ケアレスミスをなくす&lt;/h4&gt;
&lt;p&gt;簡単な計算問題で符号の書き間違い、写し間違いをしていませんか？&lt;br /&gt;
計算問題を解くときは、ケアレスミスをなくすために&lt;span style="color: #0000ff;"&gt;書く量を減らせるように&lt;/span&gt;なりましょう。たとえば、移行、同類項の整理などまとめて一度に計算できるようになると、写し間違えをする可能性を少なくすることができるのと同時に、書く時間が減ることで&lt;strong&gt;１問にかかる時間を短縮する&lt;/strong&gt;こともできます。計算に慣れていない場合はていねいに計算することが一番ですが、計算問題に慣れてきたら脳内で処理して書く量を減らせるようにしていきましょう。慣れるまでは少し難しいと感じるかもしれませんが、意識するだけでケアレスミスを少なくすることができます。ケアレスミスが多いと感じる方は、『&lt;strong&gt;&lt;a href="https://juku-escot.com/column/suugaku_miss/" target="_blank" rel="noopener"&gt;数学のケアレスミスをなくすための７つの方法&lt;/a&gt;&lt;/strong&gt;』を参考に学習してみましょう。&lt;/p&gt;
&lt;h4&gt;分かったつもりにならない&lt;/h4&gt;
&lt;p&gt;&lt;strong&gt;解答を見て「分かった」と思っていても、自力で問題を解けなければ「わかった」とはいえません&lt;/strong&gt;。解答を見るだけで満足せずに、途中式がわからないのか、そもそも問題の内容を読み解けていないのか、など「&lt;span style="color: #ff0000;"&gt;何が理由で解けないのか、どこが分からないのか&lt;/span&gt;」を明確にしましょう。原因が分かったら対策していきましょう。先生に質問したり、類題を解いたりして苦手を克服していきましょう。&lt;/p&gt;
&lt;h4&gt;公式を暗記だけで終わらせない&lt;/h4&gt;
&lt;p&gt;公式を覚えていても、&lt;strong&gt;理解していなければ応用問題は解くことが出来ません&lt;/strong&gt;。解説を見てわかる、先生の説明を聞いてわかるだけは公式を理解しているとはいえないので、公式を使えるようになりましょう。&lt;span style="color: #0000ff;"&gt;公式を理論的に理解することができれば、応用問題もつまずかずに解くことができます&lt;/span&gt;。すぐに公式が使えるようになることは難しいので、色々なパターンの問題を解いて慣れるようにしましょう。&lt;/p&gt;
&lt;h4&gt;読解力を鍛える&lt;/h4&gt;
&lt;p&gt;計算問題と違い、長文を読み、理解したうえで解かなければならない問題があります。&lt;br /&gt;
問題独自の規則が設けられている場合、文章の内容や規則性をきちんと把握できなければ正解にたどり着くことはできません。&lt;span style="color: #ff0000;"&gt;文章を図に表してみたり、数字を書き出してみたりすると整理されて解きやすくなります&lt;/span&gt;。普段の学習から&lt;strong&gt;問題を読み取り、整理できる能力&lt;/strong&gt;をつけられるように訓練しましょう。読解力を鍛えるためには計算に慣れるのと同じようにたくさん問題を解かなければなりません。このように、普段の学習で意識を変える、今まで意識していなかったことを意識して数学と向き合うことで数学ができないと感じることがなくっていきます。日々の積み重ねで少しずつ解ける問題を増やしていきましょう。&lt;/p&gt;
&lt;h4&gt;当塾での取り組み&lt;/h4&gt;
&lt;p&gt;当塾では完全１対１の個別指導で、１人１人の弱点や性質を把握し、それぞれに合わせた数学の学習を進めていくことが可能です。授業の進度に合わせて単元の復習等うフォローアップコース、授業の進度に追いつくことができればワンランク上のコースを目指す先取りコースなどそれぞれに合わせた対策を行っております。&lt;a href="https://juku-escot.com/mathematics/" target="_blank" rel="noopener"&gt;学校対策、受験対策&lt;/a&gt;ともに、様々なニーズに合わせた授業を行っております。また、中高一貫校で多く採用されている教材体系数学の対策講座、「&lt;strong&gt;&lt;a href="https://juku-escot.com/taikeisuugaku/" target="_blank" rel="noopener"&gt;体系数学対策&lt;/a&gt;&lt;/strong&gt;」も行っており、中高一貫校に特化した塾ならではの授業となっています。&lt;br /&gt;
詳細は&lt;strong&gt;&lt;a href="https://juku-escot.com/school/" target="_blank" rel="noopener"&gt;コチラ&lt;/a&gt;&lt;/strong&gt;をご覧ください。また、当塾では&lt;strong&gt;&lt;a href="https://juku-escot.com/online/" target="_blank" rel="noopener"&gt;オンライン&lt;/a&gt;&lt;/strong&gt;でも授業を行っております。通塾の時間も必要なく、勉強し慣れた環境でより集中して学習に取り組むことができます。効率的に数学の成績を伸ばしていきましょう。&lt;/p&gt;
&lt;h4&gt;まとめ&lt;/h4&gt;
&lt;p&gt;数学ができないと感じる方は、まず数学の苦手を払拭するために、毎日何かしらの数学の問題に触れて問題に慣れていきましょう。毎日コツコツ学習を進めていくことが大切です。&lt;/p&gt;
&lt;p&gt;&amp;nbsp;&lt;/p&gt;
&lt;p&gt;関連記事はこちら&lt;br /&gt;
・&lt;a href="https://juku-escot.com/c_blogs/suugakutaisaku/" target="_blank" rel="noopener"&gt;中1で数学が出来ない時の対策&lt;/a&gt;&lt;br /&gt;
・&lt;a href="https://juku-escot.com/c_blogs/suugakukyouhu/" target="_blank" rel="noopener"&gt;数学ができないのは脳が恐怖を感じているから&lt;/a&gt;&lt;br /&gt;
・&lt;a href="https://juku-escot.com/c_blogs/suugakusyuusyoku/" target="_blank" rel="noopener"&gt;数学ができないことは就職に不利か？&lt;/a&gt;&lt;/p&gt;
&lt;section class="veu_cta" id="veu_cta-489"&gt;&lt;h1 class="cta_title"&gt;講座案内：学校対策　フォローアップコース【英語・数学】&lt;/h1&gt;&lt;div class="cta_body"&gt;&lt;div class="cta_body_image cta_body_image_right"&gt;&lt;a href="https://juku-escot.com/school/" target="_blank"&gt;&lt;img width="1024" height="267" src="https://juku-escot.com/wp-content/uploads/2019/03/学校対策その２-1024x267.png" class="attachment-large size-large" alt="" srcset="https://juku-escot.com/wp-content/uploads/2019/03/学校対策その２-1024x267.png 1024w, https://juku-escot.com/wp-content/uploads/2019/03/学校対策その２-300x78.png 300w, https://juku-escot.com/wp-content/uploads/2019/03/学校対策その２-768x201.png 768w, https://juku-escot.com/wp-content/uploads/2019/03/学校対策その２.png 1497w" sizes="(max-width: 1024px) 100vw, 1024px" /&gt;&lt;/a&gt;&lt;/div&gt;&lt;div class="cta_body_txt image_exist"&gt;【英語】
&lt;br /&gt;学校の授業進度を毎回確認し、試験日程にあわせた学習カリキュラムを作成した上で授業を進めていきます。
&lt;br /&gt;
&lt;br /&gt;【数学】
&lt;br /&gt;どの単元の学習が不十分なのかを見極めて、抜けている内容を補っていきます。学校の進度に十分に追いつくことができれば、先取りコースに変更していくのが理想的です。&lt;/div&gt;&lt;div class="cta_body_link"&gt;&lt;a href="https://juku-escot.com/school/" class="btn btn-primary btn-block btn-lg" target="_blank"&gt;学校対策　フォローアップコース【英語・数学】&lt;/a&gt;&lt;/div&gt;&lt;/div&gt;&lt;!--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</si>
  <si>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https://juku-escot.com/column/yokunaibenkyouhou/
【検出された不自然ワード】
（検出なし）
【本文】
------
&lt;p&gt;&lt;img fetchpriority="high" decoding="async" class="alignleft size-medium wp-image-1021" src="https://juku-escot.com/wp-content/uploads/2019/07/よくない勉強法-300x169.jpg" alt="" width="300" height="169" srcset="https://juku-escot.com/wp-content/uploads/2019/07/よくない勉強法-300x169.jpg 300w, https://juku-escot.com/wp-content/uploads/2019/07/よくない勉強法-1024x576.jpg 1024w, https://juku-escot.com/wp-content/uploads/2019/07/よくない勉強法-768x432.jpg 768w, https://juku-escot.com/wp-content/uploads/2019/07/よくない勉強法-320x180.jpg 320w, https://juku-escot.com/wp-content/uploads/2019/07/よくない勉強法.jpg 1280w" sizes="(max-width: 300px) 100vw, 300px" /&gt;&lt;/p&gt;
&lt;p&gt;&amp;nbsp;&lt;/p&gt;
&lt;p&gt;&amp;nbsp;&lt;/p&gt;
&lt;p&gt;&amp;nbsp;&lt;/p&gt;
&lt;p&gt;&amp;nbsp;&lt;/p&gt;
&lt;p&gt;&amp;nbsp;&lt;/p&gt;
&lt;p&gt;勉強しているはずなのに成績が伸びない、実力が身につかないといった場合、勉強の方法がよくないのかもしれません。「よくない」例とその対策法について紹介します。&lt;/p&gt;
&lt;h4&gt;集中力が保たれていない&lt;/h4&gt;
&lt;p&gt;音楽を聴いていたり、スマホや漫画などに手を伸ばしたりしていては集中して勉強しているとは言えません。&lt;/p&gt;
&lt;p&gt;机に座っている時間が長かったとしても、それは勉強をしている時間だけでなく、他のことをしている時間も含まれていては意味がありません。&lt;/p&gt;
&lt;p&gt;手の届く範囲や視野の範囲内に娯楽物を置かないことや、１時間集中して取り組んだ後に５分間の休憩を入れるなど、&lt;span style="color: #ff0000;"&gt;自分にあった勉強時間で集中力を切らさずに学習する&lt;/span&gt;ことが大切です。&lt;/p&gt;
&lt;p&gt;勉強するときは集中できる場所で学習することはもちろん、気が散る要因になるようなものは排除しましょう。服装も含めて学習しやすく集中できる姿勢で学習に取り組みましょう。&lt;/p&gt;
&lt;h4&gt;作業だけで内容が頭に入っていない&lt;/h4&gt;
&lt;p&gt;ノートや教科書に線を引くことや、単語帳を作るといった&lt;strong&gt;作業&lt;/strong&gt;だけで満足してしまっていては、勉強していることにはなりません。&lt;/p&gt;
&lt;p&gt;もちろん線を引く過程で文章を読むことや、単語帳を作りながら覚えることも不可能ではありませんが、知識として身についていない場合があります。&lt;/p&gt;
&lt;p&gt;ノートをまとめることやオリジナルの単語帳を作ることは大切ですが、その作業に時間を費やしすぎてしまっては意味がありません。作るだけで終わりではなく、しっかり活用し、そのうえで問題演習を行いましょう。&lt;/p&gt;
&lt;h4&gt;問題を解いたままにしている&lt;/h4&gt;
&lt;p&gt;問題を解いたあとにそのままにしていては、新たな知識がつくことはありません。間違えた問題はなぜ間違えてしまったのかきちんと考えましょう。偶然解けてしまった場合や、なんとなく答えて正解だった場合も同様です。&lt;/p&gt;
&lt;p&gt;問題を解きっぱなしにするのではなく、解説がある場合は解説をしっかり読んできちんと理解するようにしましょう。&lt;/p&gt;
&lt;p&gt;また、再度同じような問題を解いたときに自信を持って正解できるように復習しましょう。&lt;span style="color: #ff0000;"&gt;繰り返し、反復練習することで効率よく学ぶ&lt;/span&gt;ことができます。&lt;/p&gt;
&lt;p&gt;学習がきちんと定着するにはそれなりの時間がかかるので、焦らず反復練習をするということを意識して学習に励んでいきましょう。&lt;/p&gt;
&lt;h4&gt;暗記をしない&lt;/h4&gt;
&lt;p&gt;暗記をしないといつも同じような問題が解けなかったり、いつまでも苦手が克服できなかったりしてしまいます。苦手だからとあきらめてしまっては問題を正解することはできません。&lt;/p&gt;
&lt;p&gt;また、文章を読めば前後の内容でなんとなく意味を推測することはできるかもしれませんが、それは一時的にしのげるだけであって、理解したうちには入りません。&lt;/p&gt;
&lt;p&gt;英単語や古文単語、数学の公式など&lt;span style="color: #ff0000;"&gt;基礎が分かっていればスラスラ解くことができる問題はたくさんあります&lt;/span&gt;。毎日コツコツ覚えれば、自然と力が蓄積されるため、&lt;span style="color: #ff0000;"&gt;計画的に覚えていくことが大切&lt;/span&gt;です。&lt;/p&gt;
&lt;p&gt;定期試験前は、&lt;a href="https://juku-escot.com/column/anki/" target="_blank" rel="noopener"&gt;定期試験前にまとめて暗記する方法&lt;/a&gt;を参考に、&lt;strong&gt;自分に合った暗記方法で記憶を定着&lt;/strong&gt;させていきましょう。&lt;/p&gt;
&lt;h4&gt;一夜漬けや一度に全部覚えようとしている&lt;/h4&gt;
&lt;p&gt;定期テスト前日はしっかりと睡眠を取るようにしましょう。もし勉強中に眠くなってしまった場合は、15分睡眠をとって頭をすっきりさせることが効果的です。&lt;/p&gt;
&lt;p&gt;一夜漬けで定期テストなどを乗り切ろうとはせず、きちんと計画立てて日々の勉強に取り組むことが大切です。一度に全部覚えようとしても、多くの内容を一度に全部身につけることはできません。&lt;/p&gt;
&lt;p&gt;&lt;span style="color: #0000ff;"&gt;何度も繰り返し学習したほうが定着率も高く、効率的である&lt;/span&gt;と言えるでしょう。&lt;/p&gt;
&lt;p&gt;毎日の勉強を習慣づけることはもちろん、テスト勉強は計画を立てて取り組むことが大切です。また、特にテスト勉強の際は&lt;a href="https://juku-escot.com/column/chokuzen/" target="_blank" rel="noopener"&gt;テスト直前の勉強計画の立て方&lt;/a&gt;を参考に計画的に学習を進めていきましょう。&lt;/p&gt;
&lt;h4&gt;当塾での取り組み&lt;/h4&gt;
&lt;p&gt;当塾では、完全１対１の個別指導により、１人1人の生徒さんに合ったペースで効率的な授業が可能となっております。詳細は&lt;strong&gt;&lt;a href="https://juku-escot.com/school/" target="_blank" rel="noopener"&gt;コチラ&lt;/a&gt;&lt;/strong&gt;をご覧ください。また、当塾では&lt;strong&gt;&lt;a href="https://juku-escot.com/online/" target="_blank" rel="noopener"&gt;オンライン&lt;/a&gt;&lt;/strong&gt;での授業も行っております。通塾の時間もなく、自分が勉強し慣れた環境で学習することができます。&lt;/p&gt;
&lt;h4&gt;まとめ&lt;/h4&gt;
&lt;p&gt;効率的に学習を進めることで、ムダな時間を費やすことなく知識を身につけ学力を伸ばすことができます。正しい学習方法で学力を伸ばしていきましょう。また、部活動や学校外の活動に力を入れている場合は、&lt;a href="https://juku-escot.com/column/ryouritsu/" target="_blank" rel="noopener"&gt;部活と両立するための効率のいい勉強方法とは？&lt;/a&gt;で触れていることにも意識を向けて取り組んでいきましょう。&lt;/p&gt;
&lt;p&gt;関連記事はこちら&lt;/p&gt;
&lt;p&gt;・&lt;a href="https://juku-escot.com/c_blogs/eikenbenkyouhou/" target="_blank" rel="noopener"&gt;中学生の英検の勉強法はこんなかんじでいかが&lt;/a&gt;&lt;br /&gt;
・&lt;a href="https://juku-escot.com/c_blogs/suugakubenkyouhou/" target="_blank" rel="noopener"&gt;中学生が行うべき数学の効果的な勉強法とは？&lt;/a&gt;&lt;br /&gt;
・&lt;a href="https://juku-escot.com/c_blogs/syakaibenkyouhou/" target="_blank" rel="noopener"&gt;中学生におすすめできる社会の勉強法とは？&lt;/a&gt;&lt;/p&gt;
&lt;section class="veu_cta" id="veu_cta-489"&gt;&lt;h1 class="cta_title"&gt;講座案内：学校対策　フォローアップコース【英語・数学】&lt;/h1&gt;&lt;div class="cta_body"&gt;&lt;div class="cta_body_image cta_body_image_right"&gt;&lt;a href="https://juku-escot.com/school/" target="_blank"&gt;&lt;img width="1024" height="267" src="https://juku-escot.com/wp-content/uploads/2019/03/学校対策その２-1024x267.png" class="attachment-large size-large" alt="" srcset="https://juku-escot.com/wp-content/uploads/2019/03/学校対策その２-1024x267.png 1024w, https://juku-escot.com/wp-content/uploads/2019/03/学校対策その２-300x78.png 300w, https://juku-escot.com/wp-content/uploads/2019/03/学校対策その２-768x201.png 768w, https://juku-escot.com/wp-content/uploads/2019/03/学校対策その２.png 1497w" sizes="(max-width: 1024px) 100vw, 1024px" /&gt;&lt;/a&gt;&lt;/div&gt;&lt;div class="cta_body_txt image_exist"&gt;【英語】
&lt;br /&gt;学校の授業進度を毎回確認し、試験日程にあわせた学習カリキュラムを作成した上で授業を進めていきます。
&lt;br /&gt;
&lt;br /&gt;【数学】
&lt;br /&gt;どの単元の学習が不十分なのかを見極めて、抜けている内容を補っていきます。学校の進度に十分に追いつくことができれば、先取りコースに変更していくのが理想的です。&lt;/div&gt;&lt;div class="cta_body_link"&gt;&lt;a href="https://juku-escot.com/school/" class="btn btn-primary btn-block btn-lg" target="_blank"&gt;学校対策　フォローアップコース【英語・数学】&lt;/a&gt;&lt;/div&gt;&lt;/div&gt;&lt;!--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</si>
  <si>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https://juku-escot.com/column/zaigaku/
【検出された不自然ワード】
（検出なし）
【本文】
------
&lt;p&gt;中高一貫校に合格するまでは、志望校合格にむけて塾に通われていた生徒さんが多いかと思います。志望校合格の後、晴れて中高一貫校生となった場合、塾は必要なのでしょうか。学校の授業を集中して受けるのはもちろんのこと、家庭学習に加えて塾で学習のサポートすることでより有意義な学生生活を送ることができると考えております。&lt;/p&gt;
&lt;h4&gt;授業の進度がはやく内容も濃い&lt;/h4&gt;
&lt;p&gt;&lt;strong&gt;&lt;a href="https://juku-escot.com/column/merit/" target="_blank" rel="noopener"&gt;中高一貫校&lt;/a&gt;&lt;/strong&gt;では独自のカリキュラムが設定されています。その中で、中高一貫校在学の６年のうち、５年間で高校卒業レベルの内容まで網羅し、残りの１年で受験勉強をするというカリキュラムが主となっています。そのため、&lt;span style="color: #0000ff;"&gt;授業の進度がはやい&lt;/span&gt;ことが特徴です。また、&lt;strong&gt;中高一貫校は受験を突破した同じくらいの学力の生徒が集まる&lt;/strong&gt;ことも相まって、&lt;span style="color: #0000ff;"&gt;内容もより高度なもの&lt;/span&gt;となっています。&lt;br /&gt;
授業についていくことができなければ、内容も理解することができないまま授業がどんどん進んでしまい、落ちこぼれてしまったり、日ごろの勉強を疎かにしてしまって中だるみしてしまったりというようなケースが想定できます。&lt;span style="color: #0000ff;"&gt;塾に通うことで授業で理解できなかった内容を復習して理解を深めたり、学校の授業の先取り学習をすることでより授業に集中して取り組む&lt;/span&gt;ことができます。学校での授業をよりしっかりと理解するためにも&lt;strong&gt;塾に通うことでフォローしたり先取りしたりということができるため、塾は必要である&lt;/strong&gt;と言えるでしょう。&lt;/p&gt;
&lt;h4&gt;宿題の量が多い&lt;/h4&gt;
&lt;p&gt;中高一貫校は、課題として出される&lt;strong&gt;宿題の量が多い&lt;/strong&gt;ことも特徴として挙げられます。&lt;span style="color: #ff0000;"&gt;&lt;strong&gt;宿題を各々でこなすことを前提&lt;/strong&gt;&lt;/span&gt;としている場合が多いので、宿題をきちんとこなすことでより学力向上に繋がります。膨大な宿題をこなさなければならない一方で、授業の予習・復習もしなければ授業についていくことができません。学校の授業に加えて部活動や他の課外活動に力を入れている場合は特に宿題にたくさんの時間を割くことができない場合もあるかと思います。&lt;strong&gt;塾で宿題のサポートをすることで、より効率的に&lt;/strong&gt;学習に励むことができます。&lt;/p&gt;
&lt;h4&gt;定期テストが難しい&lt;/h4&gt;
&lt;p&gt;中高一貫校の&lt;span style="color: #0000ff;"&gt;定期テストは出題範囲も広く、難易度も高い&lt;/span&gt;ため、しっかりとしたテスト対策を行わなければ定期テストで安定した点数をとることができません。通常の授業の予習・復習・宿題に加えてさらに勉強しなければならないため、&lt;strong&gt;時間確保の面でも定期テスト対策をするうえでも自分だけで学習することは難しいのが現状&lt;/strong&gt;です。&lt;span style="color: #ff0000;"&gt;家庭学習に加えて、塾に通うことでより効率的に確実に定期テストの対策をする&lt;/span&gt;ことができます。塾でしっかり定期テスト対策を行うことで、成績・学力向上につなげることができ、勉強に対するモチベーションが上がるため、より前向きに学校の授業に取り組むことができるようになります。&lt;/p&gt;
&lt;h4&gt;当塾の取り組み&lt;/h4&gt;
&lt;p&gt;英語では、&lt;strong&gt;&lt;a href="https://juku-escot.com/kouza/j1-english/" target="_blank" rel="noopener"&gt;中高一貫校で採用されている３つの英語教科書の対策&lt;/a&gt;&lt;/strong&gt;を行っております。&lt;strong&gt;&lt;a href="https://juku-escot.com/progress/" target="_blank" rel="noopener"&gt;プログレス&lt;/a&gt;&lt;/strong&gt;、&lt;strong&gt;&lt;a href="https://juku-escot.com/birdland/" target="_blank" rel="noopener"&gt;バードランド&lt;/a&gt;&lt;/strong&gt;、&lt;strong&gt;&lt;a href="https://juku-escot.com/newtreasure/" target="_blank" rel="noopener"&gt;ニュートレジャー&lt;/a&gt;&lt;/strong&gt;対策、数学では&lt;strong&gt;&lt;a href="https://juku-escot.com/taikeisuugaku/" target="_blank" rel="noopener"&gt;体系数学&lt;/a&gt;&lt;/strong&gt;対策など、&lt;strong&gt;中高一貫校で採用されている教科書に合わせた授業&lt;/strong&gt;を展開してまいります。&lt;a href="https://juku-escot.com/kouza/jyuken-japanese/" target="_blank" rel="noopener"&gt;&lt;strong&gt;国語&lt;/strong&gt;&lt;/a&gt;は様々な講座を設け、一人一人の苦手分野の克服など全教科それぞれのニーズに合わせた授業を進めてまいります。また、当塾では教室での授業の他に&lt;strong&gt;&lt;a href="https://juku-escot.com/online/" target="_blank" rel="noopener"&gt;オンライン&lt;/a&gt;&lt;/strong&gt;でも受講可能です。通塾の必要がないため、より時間を効率的に活用でき、体力を温存したまま学習に取り組むことができます。&lt;/p&gt;
&lt;h4&gt;まとめ&lt;/h4&gt;
&lt;p&gt;&lt;span style="color: #ff0000;"&gt;塾に通うことで効率良く中高一貫校での授業をより理解し、内容を深め、定期テスト対策をしっかりと行う&lt;/span&gt;ことができます。学校の授業についていくことはもちろん、塾で+αの学習を積み重ねていくことでより有意義な学生生活を送ることができるでしょう。&lt;/p&gt;
&lt;p&gt;&amp;nbsp;&lt;/p&gt;
&lt;p&gt;&amp;nbsp;&lt;/p&gt;
&lt;p&gt;&amp;nbsp;&lt;/p&gt;
&lt;section class="veu_cta" id="veu_cta-499"&gt;&lt;h1 class="cta_title"&gt;講座案内：ワンポイント講座　国文法ワンポイントゼミ【国語】&lt;/h1&gt;&lt;div class="cta_body"&gt;&lt;div class="cta_body_image cta_body_image_right"&gt;&lt;a href="https://juku-escot.com/onepoint/" target="_blank"&gt;&lt;img width="956" height="253" src="https://juku-escot.com/wp-content/uploads/2020/05/スライドショーロゴ.png" class="attachment-large size-large" alt="" srcset="https://juku-escot.com/wp-content/uploads/2020/05/スライドショーロゴ.png 956w, https://juku-escot.com/wp-content/uploads/2020/05/スライドショーロゴ-300x79.png 300w, https://juku-escot.com/wp-content/uploads/2020/05/スライドショーロゴ-768x203.png 768w" sizes="(max-width: 956px) 100vw, 956px" /&gt;&lt;/a&gt;&lt;/div&gt;&lt;div class="cta_body_txt image_exist"&gt;家政・看護系学部や、日大芸術学部、各女子大、学芸大、成蹊大など現代語の文法が頻繁に出題される大学の受験生におすすめの講座です。
&lt;br /&gt;
&lt;br /&gt;現代語の文法は古文の文法学習をするための準備として位置づけられていますので、定期試験対策としての受講だけでなく、古典文法の学習準備として中学生が受講することも歓迎しています。&lt;/div&gt;&lt;div class="cta_body_link"&gt;&lt;a href="https://juku-escot.com/onepoint/" class="btn btn-primary btn-block btn-lg" target="_blank"&gt;ワンポイント講座　国文法ワンポイントゼミ【国語】&lt;/a&gt;&lt;/div&gt;&lt;/div&gt;&lt;!--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</si>
  <si>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https://juku-escot.com/onepoint/
【検出された不自然ワード】
（検出なし）
【本文】
------
&lt;h2 class="timelineMessage__message"&gt;思考力養成講座（5回完結）&lt;/h2&gt;
&lt;h4 class="timelineMessage__message"&gt;【現代文】&lt;/h4&gt;
&lt;p class="timelineMessage__message"&gt;比較的易しい記述問題を題材にして、授業を進めます。上記のような普遍的原理に基づいて解答を作成していきます。地頭を鍛えたい中学生や新傾向の大学入試共通テストの対策を始めたい受験生におススメの講座です。&lt;/p&gt;
&lt;h2&gt;国文法ワンポイントゼミ【国語】&lt;/h2&gt;
&lt;p&gt;現代語の文法を取り扱う授業です。家政・看護系学部や、日大芸術学部、各女子大、学芸大、成蹊大など現代語の文法が頻繁に出題される大学の受験生におすすめの講座です。&lt;/p&gt;
&lt;p&gt;現代語の文法は中学校で取り扱い、定期試験の試験範囲になる一方で、高校の授業内では取り扱わず、各自の自習に任せがちです。適切に理解していれば、確実に得点源になる分野である一方、なんとなく暗記するだけで点数をとるには難しい分野でもありますので苦手意識のある方も多い分野です。上記大学の受験生には積極的に受講してください。&lt;/p&gt;
&lt;p&gt;また、現代語の文法は古文の文法学習をするための準備として位置づけられていますので、定期試験対策としての受講だけでなく、古典文法の学習準備として中学生が受講することも歓迎しています。&lt;/p&gt;
&lt;h2&gt;古典ワンポイントゼミ【国語】&lt;/h2&gt;
&lt;p&gt;古典文法をパート別に分け、各パート２回完結の授業としてご用意しました。定期試験の範囲の対策に、受験生の苦手範囲の克服に、とニーズに合わせた受講が可能です。&lt;/p&gt;
&lt;p&gt;&amp;nbsp;&lt;/p&gt;
&lt;h2 class="timelineMessage__message"&gt;二週間完結・定期試験対策ゼミ【英語・数学】&lt;/h2&gt;
&lt;h4&gt;【英語】&lt;/h4&gt;
&lt;p&gt;単発的に数回の授業で定期試験対策を行います。定期試験の範囲を一通り学習する、もしくは試験までの時間が少ない場合でも最大限に得点を上げられるよう指導させていただきます。また、&lt;strong&gt;英語は資格試験の対策も可能です&lt;/strong&gt;。ご相談ください。&lt;/p&gt;
&lt;h4 class="timelineMessage__message"&gt;【数学】&lt;/h4&gt;
&lt;p class="timelineMessage__message"&gt;単発的に数回の授業で定期試験対策を行います。 定期試験の範囲を一通り学習する、 もしくは試験までの時間が少ない場合でも最大限に得点を上げられるよう指導させていただきます。&lt;/p&gt;
&lt;h2&gt;お問い合わせ&lt;/h2&gt;
&lt;div class="wpcf7 no-js" id="wpcf7-f431-p29-o1" lang="ja" dir="ltr" data-wpcf7-id="431"&gt;
&lt;div class="screen-reader-response"&gt;&lt;p role="status" aria-live="polite" aria-atomic="true"&gt;&lt;/p&gt; &lt;ul&gt;&lt;/ul&gt;&lt;/div&gt;
&lt;form action="/onepoint/#wpcf7-f431-p29-o1" method="post" class="wpcf7-form init" aria-label="コンタクトフォーム" novalidate="novalidate" data-status="init"&gt;
&lt;fieldset class="hidden-fields-container"&gt;&lt;input type="hidden" name="_wpcf7" value="431" /&gt;&lt;input type="hidden" name="_wpcf7_version" value="6.1.4" /&gt;&lt;input type="hidden" name="_wpcf7_locale" value="ja" /&gt;&lt;input type="hidden" name="_wpcf7_unit_tag" value="wpcf7-f431-p29-o1" /&gt;&lt;input type="hidden" name="_wpcf7_container_post" value="29" /&gt;&lt;input type="hidden" name="_wpcf7_posted_data_hash" value="" /&gt;&lt;input type="hidden" name="_wpcf7_recaptcha_response" value="" /&gt;
&lt;/fieldset&gt;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&lt;p&gt;&lt;label&gt;電話番号(必須)&lt;br /&gt;
&lt;span class="wpcf7-form-control-wrap" data-name="tel-572"&gt;&lt;input size="40" maxlength="400" class="wpcf7-form-control wpcf7-tel wpcf7-validates-as-required wpcf7-text wpcf7-validates-as-tel" aria-required="true" aria-invalid="false" value="" type="tel" name="tel-572" /&gt;&lt;/span&gt; &lt;/label&gt;
&lt;/p&gt;
&lt;p&gt;コース選択(必須)&lt;br /&gt;
&lt;span class="wpcf7-form-control-wrap" data-name="checkbox-496"&gt;&lt;span class="wpcf7-form-control wpcf7-checkbox"&gt;&lt;span class="wpcf7-list-item first"&gt;&lt;span class="wpcf7-list-item-label"&gt;思考力養成講座（5回完結）現代文&lt;/span&gt;&lt;input type="checkbox" name="checkbox-496[]" value="思考力養成講座（5回完結）現代文" /&gt;&lt;/span&gt;&lt;span class="wpcf7-list-item"&gt;&lt;span class="wpcf7-list-item-label"&gt;国文法ワンポイントゼミ　国語&lt;/span&gt;&lt;input type="checkbox" name="checkbox-496[]" value="国文法ワンポイントゼミ　国語" /&gt;&lt;/span&gt;&lt;span class="wpcf7-list-item"&gt;&lt;span class="wpcf7-list-item-label"&gt;古典ワンポイントゼミ　国語&lt;/span&gt;&lt;input type="checkbox" name="checkbox-496[]" value="古典ワンポイントゼミ　国語" /&gt;&lt;/span&gt;&lt;span class="wpcf7-list-item"&gt;&lt;span class="wpcf7-list-item-label"&gt;二週間完結・定期試験対策ゼミ　英語&lt;/span&gt;&lt;input type="checkbox" name="checkbox-496[]" value="二週間完結・定期試験対策ゼミ　英語" /&gt;&lt;/span&gt;&lt;span class="wpcf7-list-item last"&gt;&lt;span class="wpcf7-list-item-label"&gt;二週間完結・定期試験対策ゼミ　数学&lt;/span&gt;&lt;input type="checkbox" name="checkbox-496[]" value="二週間完結・定期試験対策ゼミ　数学" /&gt;&lt;/span&gt;&lt;/span&gt;&lt;/span&gt;
&lt;/p&gt;
&lt;p&gt;受講スタイル(必須)&lt;br /&gt;
&lt;span class="wpcf7-form-control-wrap" data-name="checkbox-642"&gt;&lt;span class="wpcf7-form-control wpcf7-checkbox wpcf7-validates-as-required"&gt;&lt;span class="wpcf7-list-item first"&gt;&lt;span class="wpcf7-list-item-label"&gt;教室&lt;/span&gt;&lt;input type="checkbox" name="checkbox-642[]" value="教室" /&gt;&lt;/span&gt;&lt;span class="wpcf7-list-item last"&gt;&lt;span class="wpcf7-list-item-label"&gt;オンライン&lt;/span&gt;&lt;input type="checkbox" name="checkbox-642[]" value="オンライン" /&gt;&lt;/span&gt;&lt;/span&gt;&lt;/span&gt;
&lt;/p&gt;
&lt;p&gt;&lt;label&gt; 備考&lt;br /&gt;
&lt;span class="wpcf7-form-control-wrap" data-name="your-message"&gt;&lt;textarea cols="40" rows="10" maxlength="2000" class="wpcf7-form-control wpcf7-textarea" aria-invalid="false" name="your-message"&gt;&lt;/textarea&gt;&lt;/span&gt; &lt;/label&gt;
&lt;/p&gt;
&lt;p&gt;[anr_nocaptcha g-recaptcha-response]
&lt;/p&gt;
&lt;p&gt;&lt;input class="wpcf7-form-control wpcf7-submit has-spinner" type="submit" value="送信" /&gt;
&lt;/p&gt;&lt;div class="wpcf7-response-output" aria-hidden="true"&gt;&lt;/div&gt;
&lt;/form&gt;
&lt;/div&gt;
&lt;section class="veu_cta" id="veu_cta-500"&gt;&lt;h1 class="cta_title"&gt;開講講座：ワンポイント講座　古典ワンポイントゼミ【国語】&lt;/h1&gt;&lt;div class="cta_body"&gt;&lt;div class="cta_body_image cta_body_image_right"&gt;&lt;a href="https://juku-escot.com/onepoint/" target="_blank"&gt;&lt;img width="956" height="253" src="https://juku-escot.com/wp-content/uploads/2020/05/スライドショーロゴ.png" class="attachment-large size-large" alt="" srcset="https://juku-escot.com/wp-content/uploads/2020/05/スライドショーロゴ.png 956w, https://juku-escot.com/wp-content/uploads/2020/05/スライドショーロゴ-300x79.png 300w, https://juku-escot.com/wp-content/uploads/2020/05/スライドショーロゴ-768x203.png 768w" sizes="(max-width: 956px) 100vw, 956px" /&gt;&lt;/a&gt;&lt;/div&gt;&lt;div class="cta_body_txt image_exist"&gt;古典文法をパート別に分け、各パート２回完結の授業としてご用意しました。定期試験の範囲の対策に、受験生の苦手範囲の克服に、とニーズに合わせた受講が可能です。&lt;/div&gt;&lt;div class="cta_body_link"&gt;&lt;a href="https://juku-escot.com/onepoint/" class="btn btn-primary btn-block btn-lg" target="_blank"&gt;ワンポイント講座　古典ワンポイントゼミ【国語】&lt;/a&gt;&lt;/div&gt;&lt;/div&gt;&lt;!--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</si>
  <si>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https://jukureiwa.com/access/
【検出された不自然ワード】
（検出なし）
【本文】
------
&lt;h2&gt;教室へのアクセス&lt;/h2&gt;
&lt;h3&gt;住所&lt;/h3&gt;
&lt;p class="sc-eopZyb fhMqvU"&gt;〒160-0004 東京都新宿区四谷１－７　装美ビル301&lt;/p&gt;
&lt;h3&gt;地図&lt;/h3&gt;
&lt;p&gt;&lt;iframe style="border: 0;" tabindex="0" src="https://www.google.com/maps/embed?pb=!1m18!1m12!1m3!1d3240.595095693855!2d139.72618201561212!3d35.686970737263714!2m3!1f0!2f0!3f0!3m2!1i1024!2i768!4f13.1!3m3!1m2!1s0x60188c8b0a68e053%3A0xc651f249fed562a2!2z44CSMTYwLTAwMDQg5p2x5Lqs6YO95paw5a6_5Yy65Zub6LC377yR5LiB55uu77yX4oiS77yRIOijhee-juODk-ODqw!5e0!3m2!1sja!2sjp!4v1609311998772!5m2!1sja!2sjp" width="800" height="600" frameborder="0" allowfullscreen="allowfullscreen" aria-hidden="false" data-mce-fragment="1"&gt;&lt;/iframe&gt;&lt;/p&gt;
&lt;h3&gt;道順&lt;/h3&gt;
&lt;p&gt;四ツ谷駅の四ツ谷口を出てすぐの横断歩道を渡り、四谷見附の交差点を左折し直進します。&lt;/p&gt;
&lt;p&gt;&lt;img decoding="async" src="https://natsui-sansu-juku.com/wp-content/uploads/2021/01/S__105234441-768x1024.jpg" /&gt;&lt;/p&gt;
&lt;p&gt;少し進むと左手に&lt;span style="font-size: 1rem;"&gt;「四ツ谷　胡桃屋」が見えます。&lt;/span&gt;&lt;/p&gt;
&lt;p&gt;&lt;img decoding="async" src="https://natsui-sansu-juku.com/wp-content/uploads/2021/01/S__105234439-768x1024.jpg" /&gt;&lt;/p&gt;
&lt;p&gt;&lt;span style="font-size: 1rem;"&gt;「四ツ谷　胡桃屋」、「元祖やきとり串八珍　四谷店」の間のビルの３階が当塾です。&lt;/span&gt;&lt;/p&gt;
&lt;p&gt;&lt;img decoding="async" src="https://natsui-sansu-juku.com/wp-content/uploads/2021/01/S__105234437-768x1024.jpg" /&gt;&lt;/p&gt;
&lt;p&gt;&amp;nbsp;&lt;/p&gt;
&lt;h3&gt;アクセス&lt;/h3&gt;
&lt;p&gt;JR 四ツ谷駅&lt;br /&gt;
東京メトロ南北線　四ツ谷駅&lt;br /&gt;
東京メトロ丸の内線　四ツ谷駅&lt;/p&gt;
&lt;p&gt;四ツ谷口より徒歩２分&lt;/p&gt;
&lt;p&gt;&amp;nbsp;&lt;/p&gt;
&lt;section class="veu_cta" id="veu_cta-199"&gt;&lt;h1 class="cta_title"&gt;本科「公民の完成」≪６回完結講座≫&lt;/h1&gt;&lt;div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image_exist"&gt;公民分野は受験社会の中で最も苦手意識を持っている生徒さんの多い分野です。 また、受験社会のカリキュラムの中では一番最後に配置されていることが多いので、しっかりとした説明のないまま 急ぎ足で授業を進められることが多く、また、単純に暗記することを勧められることが多い分野でもあります。
&lt;br /&gt;
&lt;br /&gt;当塾では、地歴の知識とも絡めながら「国家の理念とその実現」「現在の統治制度の背景」を軸に、 しっかりとした理解に基づいた体系的な知識を得てもらうように指導を行っていきます。&lt;/div&gt;&lt;div class="cta_body_link"&gt;&lt;a href="https://jukureiwa.com/honka/" class="btn btn-primary btn-block btn-lg" target="_blank"&gt;開講講座：本科「公民の完成」≪６回完結講座≫&lt;/a&gt;&lt;/div&gt;&lt;/div&gt;&lt;!--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</si>
  <si>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https://jukureiwa.com/inquiry/
【検出された不自然ワード】
（検出なし）
【本文】
------
&lt;pre class="sc-ejGVNB gAgodP"&gt;&lt;/pre&gt;
&lt;div class="wpcf7 no-js" id="wpcf7-f265-p22-o1" lang="ja" dir="ltr" data-wpcf7-id="265"&gt;
&lt;div class="screen-reader-response"&gt;&lt;p role="status" aria-live="polite" aria-atomic="true"&gt;&lt;/p&gt; &lt;ul&gt;&lt;/ul&gt;&lt;/div&gt;
&lt;form action="/inquiry/#wpcf7-f265-p22-o1" method="post" class="wpcf7-form init" aria-label="コンタクトフォーム" novalidate="novalidate" data-status="init"&gt;
&lt;fieldset class="hidden-fields-container"&gt;&lt;input type="hidden" name="_wpcf7" value="265" /&gt;&lt;input type="hidden" name="_wpcf7_version" value="6.1.4" /&gt;&lt;input type="hidden" name="_wpcf7_locale" value="ja" /&gt;&lt;input type="hidden" name="_wpcf7_unit_tag" value="wpcf7-f265-p22-o1" /&gt;&lt;input type="hidden" name="_wpcf7_container_post" value="22" /&gt;&lt;input type="hidden" name="_wpcf7_posted_data_hash" value="" /&gt;
&lt;/fieldset&gt;
&lt;div class="wpcf7-turnstile cf-turnstile" data-sitekey="0x4AAAAAACFlZho3GFUcJZZa" data-response-field-name="_wpcf7_turnstile_response"&gt;&lt;/div&gt;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&lt;p&gt;電話番号(必須)&lt;br /&gt;
&lt;span class="wpcf7-form-control-wrap" data-name="tel-572"&gt;&lt;input size="40" maxlength="400" class="wpcf7-form-control wpcf7-tel wpcf7-validates-as-required wpcf7-text wpcf7-validates-as-tel" aria-required="true" aria-invalid="false" value="" type="tel" name="tel-572" /&gt;&lt;/span&gt;
&lt;/p&gt;
&lt;p&gt;&lt;label&gt; 備考&lt;br /&gt;
&lt;span class="wpcf7-form-control-wrap" data-name="your-message"&gt;&lt;textarea cols="40" rows="10" maxlength="2000" class="wpcf7-form-control wpcf7-textarea" aria-invalid="false" name="your-message"&gt;&lt;/textarea&gt;&lt;/span&gt; &lt;/label&gt;
&lt;/p&gt;
&lt;p&gt;[anr_nocaptcha g-recaptcha-response]
&lt;/p&gt;
&lt;p&gt;&lt;input class="wpcf7-form-control wpcf7-submit has-spinner" type="submit" value="送信" /&gt;
&lt;/p&gt;&lt;div class="wpcf7-response-output" aria-hidden="true"&gt;&lt;/div&gt;
&lt;/form&gt;
&lt;/div&gt;
&lt;section class="veu_cta" id="veu_cta-198"&gt;&lt;h1 class="cta_title"&gt;本科「歴史の完成」≪８回完結講座≫&lt;/h1&gt;&lt;div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image_exist"&gt;歴史分野は「いつ」「どこで」「何が」起きたのかを有機的に理解すること、 通り一遍の言葉で言うならば「流れを意識する」ことが求められる分野です。 したがって、時代別に別々のものとして覚えようとしても、分野別(政治・文化……など)に学習を進めようとしても、 それだけでは十分な学習効果を上げることが出来ません。当塾では、時代背景とその中の様々な事象を結び付けていくことで、付け焼刃でない深く理解をさせるように指導を行っていきます。&lt;/div&gt;&lt;div class="cta_body_link"&gt;&lt;a href="https://jukureiwa.com/honka/" class="btn btn-primary btn-block btn-lg" target="_blank"&gt;開講講座：本科「歴史の完成」≪８回完結講座≫&lt;/a&gt;&lt;/div&gt;&lt;/div&gt;&lt;!--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</si>
  <si>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https://jukureiwa.com/timetable/
【検出された不自然ワード】
（検出なし）
【本文】
------
&lt;h2&gt;時間割&lt;/h2&gt;
&lt;p&gt;１対１個別指導の空きコマ状況です。(2020/6/15更新)&lt;/p&gt;
&lt;table width="330"&gt;
&lt;tbody&gt;
&lt;tr&gt;
&lt;th&gt;&lt;/th&gt;
&lt;th&gt;日&lt;/th&gt;
&lt;th&gt;月&lt;/th&gt;
&lt;th&gt;火&lt;/th&gt;
&lt;th&gt;水&lt;/th&gt;
&lt;th&gt;木&lt;/th&gt;
&lt;th&gt;金&lt;/th&gt;
&lt;th&gt;土&lt;/th&gt;
&lt;/tr&gt;
&lt;tr&gt;
&lt;th&gt;Ａ限&lt;/th&gt;
&lt;td&gt;×&lt;/td&gt;
&lt;td bgcolor="#aaaaaa"&gt;&lt;/td&gt;
&lt;td bgcolor="#aaaaaa"&gt;&lt;/td&gt;
&lt;td bgcolor="#aaaaaa"&gt;&lt;/td&gt;
&lt;td bgcolor="#aaaaaa"&gt;&lt;/td&gt;
&lt;td bgcolor="#aaaaaa"&gt;&lt;/td&gt;
&lt;td&gt;×&lt;/td&gt;
&lt;/tr&gt;
&lt;tr&gt;
&lt;th&gt;Ｂ限&lt;/th&gt;
&lt;td&gt;×&lt;/td&gt;
&lt;td bgcolor="#aaaaaa"&gt;&lt;/td&gt;
&lt;td bgcolor="#aaaaaa"&gt;&lt;/td&gt;
&lt;td bgcolor="#aaaaaa"&gt;&lt;/td&gt;
&lt;td bgcolor="#aaaaaa"&gt;&lt;/td&gt;
&lt;td bgcolor="#aaaaaa"&gt;&lt;/td&gt;
&lt;td&gt;×&lt;/td&gt;
&lt;/tr&gt;
&lt;tr&gt;
&lt;th&gt;Ｃ限&lt;/th&gt;
&lt;td&gt;×&lt;/td&gt;
&lt;td bgcolor="#aaaaaa"&gt;&lt;/td&gt;
&lt;td bgcolor="#aaaaaa"&gt;&lt;/td&gt;
&lt;td bgcolor="#aaaaaa"&gt;&lt;/td&gt;
&lt;td bgcolor="#aaaaaa"&gt;&lt;/td&gt;
&lt;td bgcolor="#aaaaaa"&gt;&lt;/td&gt;
&lt;td&gt;×&lt;/td&gt;
&lt;/tr&gt;
&lt;tr&gt;
&lt;th&gt;１限&lt;/th&gt;
&lt;td&gt;×&lt;/td&gt;
&lt;td&gt;〇&lt;/td&gt;
&lt;td&gt;〇&lt;/td&gt;
&lt;td&gt;×&lt;/td&gt;
&lt;td&gt;〇&lt;/td&gt;
&lt;td&gt;〇&lt;/td&gt;
&lt;td&gt;×&lt;/td&gt;
&lt;/tr&gt;
&lt;tr&gt;
&lt;th&gt;２限&lt;/th&gt;
&lt;td&gt;×&lt;/td&gt;
&lt;td&gt;〇&lt;/td&gt;
&lt;td&gt;〇&lt;/td&gt;
&lt;td&gt;×&lt;/td&gt;
&lt;td&gt;〇&lt;/td&gt;
&lt;td&gt;〇&lt;/td&gt;
&lt;td&gt;×&lt;/td&gt;
&lt;/tr&gt;
&lt;tr&gt;
&lt;th&gt;３限&lt;/th&gt;
&lt;td&gt;×&lt;/td&gt;
&lt;td&gt;–&lt;/td&gt;
&lt;td&gt;–&lt;/td&gt;
&lt;td&gt;–&lt;/td&gt;
&lt;td&gt;–&lt;/td&gt;
&lt;td&gt;–&lt;/td&gt;
&lt;td&gt;×&lt;/td&gt;
&lt;/tr&gt;
&lt;/tbody&gt;
&lt;/table&gt;
&lt;blockquote&gt;&lt;p&gt;〇：空き　×：予約済み&lt;/p&gt;
&lt;p&gt;【月～金】１限 16:30～18:20　，２限 18:40～20:30&lt;br /&gt;
【土～日】Ａ限 08:00～09:50　，Ｂ限 10:30～12:20　，Ｃ限 13:10～15:00&lt;br /&gt;
１限 15:10～17:00　，２限 17:10～19:00，３限 19:10～21:00&lt;/p&gt;&lt;/blockquote&gt;
&lt;p&gt;※詳細については、お問い合わせ下さいませ。&lt;/p&gt;
&lt;section class="veu_cta" id="veu_cta-199"&gt;&lt;h1 class="cta_title"&gt;本科「公民の完成」≪６回完結講座≫&lt;/h1&gt;&lt;div class="cta_body"&gt;&lt;div class="cta_body_image cta_body_image_right"&gt;&lt;a href="https://jukureiwa.com/honka/" target="_blank"&gt;&lt;img width="630" height="491" src="https://jukureiwa.com/wp-content/uploads/2019/06/END_tate_ver2.jpg" class="attachment-large size-large" alt="" srcset="https://jukureiwa.com/wp-content/uploads/2019/06/END_tate_ver2.jpg 630w, https://jukureiwa.com/wp-content/uploads/2019/06/END_tate_ver2-300x234.jpg 300w" sizes="(max-width: 630px) 100vw, 630px" /&gt;&lt;/a&gt;&lt;/div&gt;&lt;div class="cta_body_txt image_exist"&gt;公民分野は受験社会の中で最も苦手意識を持っている生徒さんの多い分野です。 また、受験社会のカリキュラムの中では一番最後に配置されていることが多いので、しっかりとした説明のないまま 急ぎ足で授業を進められることが多く、また、単純に暗記することを勧められることが多い分野でもあります。
&lt;br /&gt;
&lt;br /&gt;当塾では、地歴の知識とも絡めながら「国家の理念とその実現」「現在の統治制度の背景」を軸に、 しっかりとした理解に基づいた体系的な知識を得てもらうように指導を行っていきます。&lt;/div&gt;&lt;div class="cta_body_link"&gt;&lt;a href="https://jukureiwa.com/honka/" class="btn btn-primary btn-block btn-lg" target="_blank"&gt;開講講座：本科「公民の完成」≪６回完結講座≫&lt;/a&gt;&lt;/div&gt;&lt;/div&gt;&lt;!--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</si>
  <si>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https://jukureiwa.com/tips/syakaikinkyu/
【検出された不自然ワード】
（検出なし）
【本文】
------
&lt;h2&gt;中学受験社会の受験勉強が間に合わない時の緊急対処法&lt;/h2&gt;
&lt;p&gt;中学受験において&lt;strong&gt;勉強を始めるのが遅すぎて、間に合いそうもない&lt;/strong&gt;といったケースは起こらないに越したことはありません。しかし、もしそのようになってしまった場合はどのように対処すれば良いのでしょうか。&lt;/p&gt;
&lt;h3&gt;志望校分析をする&lt;/h3&gt;
&lt;p&gt;過去問など過去のデータから、&lt;strong&gt;志望校の頻出単元や傾向&lt;/strong&gt;を調べましょう。勉強が間に合わないと感じているのであれば、&lt;span style="color: #0000ff;"&gt;社会の全範囲を今から学習することはほとんど不可能&lt;/span&gt;でしょう。学校によって出題される問題の傾向は必ずあるので、ムダな時間を費やさないよう&lt;span style="color: #ff0000;"&gt;出題される可能性が高い分野・単元&lt;/span&gt;を集中して学習するしかありません。&lt;/p&gt;
&lt;h3&gt;優先順位をつける&lt;/h3&gt;
&lt;p&gt;志望校の中で出題される範囲で、&lt;span style="color: #ff0000;"&gt;頻出単元&lt;/span&gt;は確実に覚えましょう。本来であれば、覚えきれていない単元をきちんと時代背景や当時の情勢を踏まえて覚えるということが必要です。しかし、時間がない中でほとんど分からないような単元を学習するのは極めて困難です。全く分からないといった問題は捨て、&lt;span style="color: #ff0000;"&gt;確実に解ける問題を&lt;/span&gt;増やしましょう。捨て単元もあるうえに曖昧に覚えてしまっては合格にはほど遠くなってしまいます。&lt;strong&gt;せめて自信を持って解ける問題や単元を増やしていく&lt;/strong&gt;努力をしましょう。&lt;/p&gt;
&lt;h3&gt;思考力を養う&lt;/h3&gt;
&lt;p&gt;中学受験の社会において記述がメインの学校が志望校である場合は特に丸暗記では太刀打ちできません。社会は暗記教科ではありません。特に&lt;span style="color: #ff0000;"&gt;時事問題&lt;/span&gt;については&lt;span style="color: #0000ff;"&gt;その事柄が起こった原因や背景&lt;/span&gt;を知り、&lt;span style="color: #0000ff;"&gt;説明できるような形で理解&lt;/span&gt;しておかなければなりません。また、その問題に対して自分がどう考えるかなども問われることがあるので、時間がないなかでもニュースや新聞を見て日々日本や世界で起こっていることを把握するクセをつけましょう。&lt;/p&gt;
&lt;h4&gt;まとめ&lt;/h4&gt;
&lt;p&gt;中学受験社会の受験勉強が間に合わないといったことにならないためにも、普段からテスト前に丸暗記だけで済ませたりせず、きちんと理解し、知識として身につける必要があります。暗記教科だから後から勉強しても間に合う、と思わずに、日ごろから学習を積み重ねていきましょう。&lt;/p&gt;
&lt;section class="veu_cta" id="veu_cta-361"&gt;&lt;h1 class="cta_title"&gt;コラム&lt;/h1&gt;&lt;div class="cta_body"&gt;&lt;div class="cta_body_image cta_body_image_right"&gt;&lt;a href="https://jukureiwa.com/ct/%e3%82%b3%e3%83%a9%e3%83%a0/" target="_blank"&gt;&lt;img width="512" height="512" src="https://jukureiwa.com/wp-content/uploads/2019/06/cropped-END_tate_ver2.jpg" class="attachment-large size-large" alt="" srcset="https://jukureiwa.com/wp-content/uploads/2019/06/cropped-END_tate_ver2.jpg 512w, https://jukureiwa.com/wp-content/uploads/2019/06/cropped-END_tate_ver2-150x150.jpg 150w, https://jukureiwa.com/wp-content/uploads/2019/06/cropped-END_tate_ver2-300x300.jpg 300w, https://jukureiwa.com/wp-content/uploads/2019/06/cropped-END_tate_ver2-270x270.jpg 270w, https://jukureiwa.com/wp-content/uploads/2019/06/cropped-END_tate_ver2-192x192.jpg 192w, https://jukureiwa.com/wp-content/uploads/2019/06/cropped-END_tate_ver2-180x180.jpg 180w, https://jukureiwa.com/wp-content/uploads/2019/06/cropped-END_tate_ver2-32x32.jpg 32w" sizes="(max-width: 512px) 100vw, 512px" /&gt;&lt;/a&gt;&lt;/div&gt;&lt;div class="cta_body_txt image_exist"&gt;中学受験の社会科対策を専門にサポートし、遅れたスタートや知識整理の難しさを解決し、考える社会への興味を育て、社会人としての成長をサポートします。&lt;/div&gt;&lt;div class="cta_body_link"&gt;&lt;a href="https://jukureiwa.com/ct/%e3%82%b3%e3%83%a9%e3%83%a0/" class="btn btn-primary btn-block btn-lg" target="_blank"&gt;コラム：中学受験社会&lt;/a&gt;&lt;/div&gt;&lt;/div&gt;&lt;!--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</si>
  <si>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https://koten-kakitsubata.jp/access/
【検出された不自然ワード】
（検出なし）
【本文】
------
&lt;h2&gt;教室へのアクセス&lt;/h2&gt;
&lt;h3&gt;住所&lt;/h3&gt;
&lt;p class="sc-eopZyb fhMqvU"&gt;〒160-0004 東京都新宿区四谷１－７　装美ビル301&lt;/p&gt;
&lt;h3&gt;地図&lt;/h3&gt;
&lt;p&gt;&lt;iframe style="border: 0;" tabindex="0" src="https://www.google.com/maps/embed?pb=!1m18!1m12!1m3!1d3240.595095693855!2d139.72618201561212!3d35.686970737263714!2m3!1f0!2f0!3f0!3m2!1i1024!2i768!4f13.1!3m3!1m2!1s0x60188c8b0a68e053%3A0xc651f249fed562a2!2z44CSMTYwLTAwMDQg5p2x5Lqs6YO95paw5a6_5Yy65Zub6LC377yR5LiB55uu77yX4oiS77yRIOijhee-juODk-ODqw!5e0!3m2!1sja!2sjp!4v1609311998772!5m2!1sja!2sjp" width="800" height="600" frameborder="0" allowfullscreen="allowfullscreen" aria-hidden="false" data-mce-fragment="1"&gt;&lt;/iframe&gt;&lt;/p&gt;
&lt;h3&gt;道順&lt;/h3&gt;
&lt;p&gt;四ツ谷駅の四ツ谷口を出てすぐの横断歩道を渡り、四谷見附の交差点を左折し直進します。&lt;/p&gt;
&lt;p&gt;&lt;img decoding="async" src="https://natsui-sansu-juku.com/wp-content/uploads/2021/01/S__105234441-768x1024.jpg" /&gt;&lt;/p&gt;
&lt;p&gt;少し進むと左手に&lt;span style="font-size: 1rem;"&gt;「四ツ谷　胡桃屋」が見えます。&lt;/span&gt;&lt;/p&gt;
&lt;p&gt;&lt;img decoding="async" src="https://natsui-sansu-juku.com/wp-content/uploads/2021/01/S__105234439-768x1024.jpg" /&gt;&lt;/p&gt;
&lt;p&gt;&lt;span style="font-size: 1rem;"&gt;「四ツ谷　胡桃屋」、「元祖やきとり串八珍　四谷店」の間のビルの３階が当塾です。&lt;/span&gt;&lt;/p&gt;
&lt;p&gt;&lt;img decoding="async" src="https://natsui-sansu-juku.com/wp-content/uploads/2021/01/S__105234437-768x1024.jpg" /&gt;&lt;/p&gt;
&lt;p&gt;&amp;nbsp;&lt;/p&gt;
&lt;h3&gt;アクセス&lt;/h3&gt;
&lt;p&gt;JR 四ツ谷駅&lt;br /&gt;
東京メトロ南北線　四ツ谷駅&lt;br /&gt;
東京メトロ丸の内線　四ツ谷駅&lt;/p&gt;
&lt;p&gt;四ツ谷口より徒歩２分&lt;/p&gt;
&lt;p&gt;&amp;nbsp;&lt;/p&gt;
&lt;section class="veu_cta" id="veu_cta-462"&gt;&lt;h1 class="cta_title"&gt;開講講座：中高・定期試験対策&lt;/h1&gt;&lt;div class="cta_body"&gt;&lt;div class="cta_body_image cta_body_image_right"&gt;&lt;a href="https://koten-kakitsubata.jp/school-exam/" target="_blank"&gt;&lt;img width="400" height="400" src="https://koten-kakitsubata.jp/wp-content/uploads/2020/03/tate_400.jpg" class="attachment-large size-large" alt="" decoding="async" loading="lazy" srcset="https://koten-kakitsubata.jp/wp-content/uploads/2020/03/tate_400.jpg 400w, https://koten-kakitsubata.jp/wp-content/uploads/2020/03/tate_400-300x300.jpg 300w, https://koten-kakitsubata.jp/wp-content/uploads/2020/03/tate_400-150x150.jpg 150w" sizes="(max-width: 400px) 100vw, 400px" /&gt;&lt;/a&gt;&lt;/div&gt;&lt;div class="cta_body_txt image_exist"&gt;古典専門塾「かきつばた」の定期試験対策です。
&lt;br /&gt;板書ノートや教科書ガイドの訳文を丸暗記するだけで毎回お茶を濁していませんか？&lt;/div&gt;&lt;div class="cta_body_link"&gt;&lt;a href="https://koten-kakitsubata.jp/school-exam/" class="btn btn-primary btn-block btn-lg" target="_blank"&gt;開講講座：中高・定期試験対策&lt;/a&gt;&lt;/div&gt;&lt;/div&gt;&lt;!--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href="//www.facebook.com/sharer.php?src=bm&amp;u=https%3A%2F%2Fkoten-kakitsubata.jp%2Faccess%2F&amp;amp;t=%E3%82%A2%E3%82%AF%E3%82%BB%E3%82%B9%20%7C%20%E5%8F%A4%E5%85%B8%E5%B0%82%E9%96%80%E5%A1%BE%20%E3%81%8B%E3%81%8D%E3%81%A4%E3%81%B0%E3%81%9F"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href="//twitter.com/intent/tweet?url=https%3A%2F%2Fkoten-kakitsubata.jp%2Faccess%2F&amp;amp;text=%E3%82%A2%E3%82%AF%E3%82%BB%E3%82%B9%20%7C%20%E5%8F%A4%E5%85%B8%E5%B0%82%E9%96%80%E5%A1%BE%20%E3%81%8B%E3%81%8D%E3%81%A4%E3%81%B0%E3%81%9F" target="_blank" &gt;&lt;span class="vk_icon_w_r_sns_twitter icon_sns"&gt;&lt;/span&gt;&lt;span class="sns_txt"&gt;twitter&lt;/span&gt;&lt;/a&gt;&lt;/li&gt;&lt;li class="sb_copy sb_icon"&gt;&lt;button class="copy-button sb_icon_inner"data-clipboard-text="アクセス | 古典専門塾 かきつばた https://koten-kakitsubata.jp/access/"&gt;&lt;span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</si>
  <si>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https://koten-kakitsubata.jp/blog/■大学入試共通テスト対策、を大真面目に考えよ/
【検出された不自然ワード】
（検出なし）
【本文】
------
&lt;p&gt;&lt;iframe title="YouTube video player" src="https://www.youtube.com/embed/NkQfaFUkY6E" width="560" height="315" frameborder="0" allowfullscreen="allowfullscreen"&gt;&lt;/iframe&gt;&lt;/p&gt;
&lt;p&gt;夏井(&lt;a href="https://natsui-sansu-juku.com/"&gt;中学受験専門夏井算数塾&lt;/a&gt;代表)：大学入試共通テストというテーマでお話をしているので、&lt;br /&gt;
このテストの点数を取る為に必要な対策とは、というお話をお伺いしたいです。&lt;br /&gt;
ですが、恐らく今の感じで言うと&lt;span style="color: #ff0000;"&gt;ちゃんと定番のアプローチを身に付けて問題をさっさと解く、&lt;/span&gt;&lt;br /&gt;
&lt;span style="color: #ff0000;"&gt;ちゃんと精読出来るようになりましょう&lt;/span&gt;という事で終わりそうな気がします。&lt;br /&gt;
なので、&lt;strong&gt;このテストに特化して出来る事が果たしてあるのか&lt;/strong&gt;、という事を伺いたいなと思います。&lt;/p&gt;
&lt;p&gt;共通テスト古文漢文の対策全体像（指導の考え方・対応範囲）は、&lt;a href="https://koten-kakitsubata.jp/enter-exam/"&gt;大学受験の古典（古文・漢文）個別指導｜論述・選択・融合まで対応｜かきつばた（全体像はこちら）&lt;/a&gt;にまとめています。&lt;/p&gt;
&lt;p&gt;岡部：特徴としてはやっぱり選択肢の足が長いです。&lt;br /&gt;
選択肢の一文が多分私大の倍から3倍ぐらいある訳です。&lt;br /&gt;
ここの処理というのに割と手間取る方が多いんじゃないかなと思います。&lt;br /&gt;
ただ、逆に選択肢が長いという事は、&lt;span style="color: #0000ff;"&gt;ポイントがたくさんあるという事でもあるので、選択肢を切るのが早くなるというのはあるかも知れません。&lt;/span&gt;&lt;br /&gt;
明確にダメという箇所がたくさん出てくるので、二択までは多分スピードが凄く早くなります。&lt;br /&gt;
そこは意識してくれた方がいいのかなと思います。&lt;br /&gt;
ただ問題は、二択まで絞った所で、そこから先は選択肢が長いから逆にもの凄い手間が掛かります。&lt;br /&gt;
一個一個のパートについてチェックしなきゃいけなくなるので面倒臭くなる気はします。&lt;br /&gt;
長島（&lt;a href="https://dokkai-labo.tokyo/"&gt;読解ラボ東京&lt;/a&gt;代表）：それは現代文と古文でギャップがある気がしています。&lt;br /&gt;
言えば消去法的な話ですよね？&lt;br /&gt;
岡部：そうですね。&lt;br /&gt;
長島：もちろん消去法で解く問題もあります。&lt;br /&gt;
大問1の問6番は基本的に消去法だと思います。&lt;br /&gt;
ですが、この内容が欲しいと思って、それがある選択肢は？となっていったら一択でしょ、となる&lt;br /&gt;
問題の割合が私大よりも高い気がしています。&lt;br /&gt;
やっぱり共通テストは凄い練られているテストだと思います。&lt;br /&gt;
だから答えの根拠とかはっきりしているし、説明しにくいなと思う問題はセンターの時代を含めて&lt;br /&gt;
私大と比べたら圧倒的に数は少ない訳です。&lt;br /&gt;
岡部：それは圧倒的にそうですね。&lt;br /&gt;
長島：そう考えたらむしろパッと答えを掴む力、この内容が欲しいと認識する力の方がむしろ共通テストの方がその力を求められるんじゃないかという気がしますが、そこらへんいかがですか？&lt;br /&gt;
岡部：それは多分傾向としてはあるかも知れないです。&lt;br /&gt;
これは中々全ての受験生にお願い出来る事ではないですが、今の話から変易させていくと、回答を記述作れる、完全に作れる、東大の回答のようにちゃんと作らなきゃいけない事はないですが、&lt;span style="color: #ff0000;"&gt;ざっくり自分の言葉でこういう答えだよね、というのを出来るようにはして欲しいんです。&lt;/span&gt;&lt;br /&gt;
中々私大専願で国語をあまり得意としていない生徒さんに中々難しい要求ではありますが、選択肢で答えを作るのではなくて、自分でまずざっくりとした、ドラフト的なレベルで構わないので、この質問についてはこういう答えだろうというのは書けるようにはしておいた方がいいのかなという気はします。それは古文も一緒です。&lt;br /&gt;
長島：でも、結局の所本質的な力は変わらないと思います。&lt;br /&gt;
別に今の話だって、私大も結局答えにあたる内容を見つける。&lt;br /&gt;
もちろん共通テストの方が練られている変な選択肢がないというのもあって解き易いけど、結局この内容が答えだよね、と認識する力が必要です。&lt;br /&gt;
それは本質的には私大も共通テストもついでに言えば国公立も変わらないと思うんです。&lt;br /&gt;
岡部：そうですね。おっしゃる通りだと思います。&lt;br /&gt;
その上で古文で対策出来るという事に関しては、共通テストの点数をきちんと取りたい、&lt;br /&gt;
40点オーバー、42点、出来れば45点、満点取りたいという事であるならば、同傾向の問題というのが実は他にないです。&lt;br /&gt;
明確にこの系統の問題というのはないので、やはり&lt;span style="color: #ff0000;"&gt;センター試験の過去問を解いていくというのが&lt;/span&gt;&lt;br /&gt;
&lt;span style="color: #ff0000;"&gt;一番の近道だろうと思います。&lt;/span&gt;&lt;br /&gt;
きちんとセンター試験に関して、共通テストもそうでしょうが、解答解説が各社充実していますので、ちょっと共通テストになってからあんまり言われなくなりましたが、追試なんかも含めて10回分ぐらいは解きなさいとよく言われます。&lt;br /&gt;
経験というか&lt;span style="color: #0000ff;"&gt;数をこなして身に付けていく所というのはやっぱりどうしてもあります。&lt;/span&gt;&lt;br /&gt;
なので、3回分、追試も含めて6回分といっても、最初の2回の追試は事古文に関してはセンター試験の時代と同じタイプの問題でした。&lt;br /&gt;
長島：現代文もそうでした。&lt;br /&gt;
岡部：そういう意味ではセンター試験も含めて過去問を解いていくという事が大事にかと思います。&lt;br /&gt;
別にそんなに古い平成5年とか僕が受験生だった頃の問題まで遡る必要はないですから、せいぜい平成20年代ぐらいの後半ぐらいまででいいかなと思います。&lt;br /&gt;
たくさん解いて、問題演習をして頂ければと思います。&lt;br /&gt;
長島：でも現代文は逆かも知れないです。&lt;br /&gt;
1990年代とかの方が、生徒さんのレベル感にもよりますが、90年代の方が文章短いです。&lt;br /&gt;
岡部：やり易いはやり易いですね。&lt;br /&gt;
長島：&lt;span style="color: #0000ff;"&gt;やり易いです。苦手な人は本当に古い問題からやるというのも一つの手だと思います。&lt;/span&gt;&lt;br /&gt;
岡部：なるほど、そうですね。&lt;br /&gt;
だから、似た傾向の問題を求めようというのであれば直近の問題から、学習過程として初期の頃は&lt;br /&gt;
古いものを探してというのもいいと思います。&lt;br /&gt;
こればかりはデータベースが手元にあるかどうかというのもあるでしょうから、学校に古い赤本が&lt;br /&gt;
充実しているとか、学校の先生がデータベース持ってらっしゃるとかいうような環境にある人はそれも手です。&lt;br /&gt;
特に初学の段階では古い問題であるとか、90何年、95年とか、89年からデータベース自体はずっとあります。あるいは、国語1、2という時代があります。&lt;br /&gt;
本当に初学の段階、あるいは高校2年生とか1年生の段階では国語1の問題を解いてみるというのも手かも知れないです。&lt;br /&gt;
昔からのセンター試験というのは非常に良く出来ている問題で、解答が作れない問題はあんまりない訳です。ほぼないです。&lt;br /&gt;
いちいちそれぞれに根拠があるので、中々国語1の赤本は手に入らないと思いますが、もし解説も含めてちゃんとあるようであればそういったものを使ってみるのも宜しいんじゃないかなと思います。&lt;/p&gt;
&lt;p&gt;夏井：ありがとうございます。&lt;br /&gt;
90年代が簡単という話でしたが、私90年代のテストで200点満点中112点を取ったので非常に忸怩たる思いがあります。&lt;br /&gt;
長島：99年です。大問2が眠れる分度器の時ですよね？&lt;br /&gt;
眠れる分度器は難しかったです。あれは難しかった…&lt;br /&gt;
夏井：あの大問2で全部落としたというのが私です(笑)&lt;br /&gt;
長島：確か大問1は結構やりやすかった気がします。&lt;br /&gt;
岡部：僕あれ好きな文章、好きな問題だったんですけど(笑)&lt;br /&gt;
長島：眠れる分度器、99年の大問2は問1番の言葉の意味を聞く問題から難しいんです。&lt;br /&gt;
言葉の意味を聞く問題の体をして、実質読解問題になっていますから、比喩の読解になっています。&lt;br /&gt;
あれは難しかったです。&lt;/p&gt;
&lt;p&gt;夏井：その関連ではありますが、本当に現代難しいなという事を私は試験の現場で思った訳です。&lt;br /&gt;
これは別にその所為もあってって話で別に直接的な要因ではないんですが、昔センター試験って古文漢文は結構余裕だ、みたいな話がありました。&lt;br /&gt;
岡部：はい、簡単でした。&lt;br /&gt;
夏井：満点取れるはずだよねというプレッシャーからちょっと引っ掛かるみたいな事が起きがちなんですが、その引っ掛け方って何かあるのかな？とずっと思っていますがいかがでしょうか？&lt;br /&gt;
岡部：そうですね、難しいですね。&lt;br /&gt;
難しいというのは、私は読めれば皆解けるという人なので、現代語訳を見ながら答えたら答えられるだろうというアプローチなので、ちょっと中々難しい所ではあります。&lt;br /&gt;
長島：ちょっと待って下さい。&lt;br /&gt;
じゃあ裏を返せば、この所為で読めないよね、というポイントが引っ掛かる所なんじゃないですか？&lt;br /&gt;
岡部：う～ん…確かに選択肢が絞りにくい問題というのは実際あります。&lt;br /&gt;
ですが、&lt;span style="color: #0000ff;"&gt;解答根拠が散らばっている時がある訳です。&lt;/span&gt;&lt;br /&gt;
長島：それは現代文でもあります。&lt;br /&gt;
岡部：要するに引っ掛けの選択肢の根拠がここにあって、随分離れた所にあって、そこは何となく読んでいる中で記憶が薄らいでいく中で、この辺に書いてあった気がするという記憶で解いちゃう場合があります。&lt;br /&gt;
長島：それって現代文だったら一回読んでおしまいってない訳です。&lt;br /&gt;
また傍線がある段落をチェックして、やっぱりこういう内容が答えね、と思ってまた戻る訳です。&lt;br /&gt;
もちろん戻るまでもなくこれが答えに決まっていると解ける問題も半分ぐらいあります。&lt;br /&gt;
ありますが、基本的にちょっとでも引っ掛かったら本文に戻って前後をチェックする訳ですが、古文って戻りますか？&lt;br /&gt;
岡部：戻るんだと思います。&lt;br /&gt;
戻りますが、多分その辺の因果関係であるとか、あるいは&lt;strong&gt;正しく読めていない&lt;/strong&gt;というのがあります。&lt;br /&gt;
長島：戻ったとしても、結局読めないから選べないという事ですか？&lt;br /&gt;
岡部：というのはあるんじゃないですかね？&lt;br /&gt;
長島：その読めないポイントが明らかになればどうですか？&lt;br /&gt;
岡部：ただあとは古文の場合は時間がどうしてもなくて、ちゃんと戻ってないというのもあります。&lt;br /&gt;
戻った時にも、さらっとさっき読んだ記憶でこの辺この辺というので解くので、この辺と指摘したままで終わっちゃうんです。&lt;br /&gt;
この辺がどういう事かちゃんと書かれていたか、というのを精読しないです。&lt;br /&gt;
だから、さらっと読む、詳しく読む、の話に話が戻りますが、当然さっきさらっと読んだ箇所でも問題の解答根拠になっている箇所は絶対に精読しなきゃいけない箇所な訳です。&lt;br /&gt;
&lt;span style="color: #0000ff;"&gt;ですが、多分そこまで時間が足りないという方が多いんじゃないでしょうか。&lt;/span&gt;&lt;br /&gt;
長島：という事は、選択肢の中で要は解答根拠で何となくここだな、というのがある。&lt;br /&gt;
どの選択肢もそこの事を言っているんだけど、それの解釈が微妙にズレていて、ズレているやつを削った結果こいつが残るって感じですか？&lt;br /&gt;
岡部：そういう場合もありますし、あるいはフェイクの選択肢が違う箇所を根拠にしているという事がある訳です。&lt;br /&gt;
違う箇所を間違った解釈をしちゃうと、その選択肢になってしまいます。&lt;br /&gt;
ただ、そうとも何となく読めちゃいそうな、引っ掛かっちゃいそうな問題になっている、選択肢になっているという事がある訳です。&lt;br /&gt;
その時に、もう一度振り返ってちゃんと精読出来ていれば選択肢がちゃんと切れる訳ですが、そこまでちゃんと時間を取ってないです。&lt;br /&gt;
1回通読するのに時間が掛かり過ぎてしまうという事が多いんじゃないかなと思います。&lt;br /&gt;
このあたりは現代文は多分先生によって小問の方を先に見なさいという先生と、小問はあとに回しなさいという先生と流儀があると思うんですが、&lt;span style="color: #ff0000;"&gt;事古文に関しては先に小問の選択肢をざっとでも見ておくという事がとても大事です。&lt;/span&gt;&lt;br /&gt;
何度も何度も読み返す時間は実際受験生にはないので、&lt;strong&gt;前もって傍線の根拠になりそうな所というのはきちんと精読をしているという事を最初の通読の段階でしておくというのはとっても大事です。&lt;/strong&gt;&lt;br /&gt;
時間を短縮させるという意味においてもです。&lt;br /&gt;
長島：元々は引っかかりポイントですよね。&lt;br /&gt;
夏井：だったんですが、それはそれで大丈夫です。&lt;br /&gt;
岡部：引っ掛かりポイントはない気がします。&lt;br /&gt;
長島：でも、そうですよね。&lt;br /&gt;
古文は結局読めるかどうかですかね？&lt;br /&gt;
岡部：だと思います。&lt;br /&gt;
だって、現代語訳を読んだら皆解けます。&lt;br /&gt;
長島：&lt;strong&gt;だから現代語訳を作れないのが問題なんですよね？&lt;/strong&gt;&lt;br /&gt;
夏井：現代語訳はこうだって思い込みやすいものがあるのかなと思います。&lt;br /&gt;
長島：それはあります。&lt;br /&gt;
夏井：こう勘違いしがちだね、というものがちゃんと問題の設問として引っ掛けられるように出来ているという事なのか、シンプルに受験生の勉強が足りないのかですね。&lt;br /&gt;
岡部：多分、その&lt;span style="color: #0000ff;"&gt;問題になっている箇所と全然関係なく随分手前の方で話がトンチンカンな方向に進んでいるからです。&lt;/span&gt;&lt;br /&gt;
模試を解き終わったあとに現代語訳を読むと、途中まではあっているんだけどある一点から離れ始めて、最終的に全然違う結論になっているという事があると思います。&lt;br /&gt;
そういう経験は多分何度もされていると思いますが、それって多分問題と関係ない所からズレ始めていて、もう引き返せなくなっている事があります。&lt;br /&gt;
こっち方向に話の惰性が働いているからこうとしか読めなくなっちゃっている訳です。&lt;br /&gt;
夏井：そうですね、気が付いたら知っている単語でも意味が変わっている時があります。&lt;br /&gt;
岡部：そうです。なので、正しく読むというのがいかに大事かという事ではあると思います。&lt;br /&gt;
ただ、とはいえ設問自体が解釈のヒントになってくれる事が非常に多い訳です。&lt;br /&gt;
傍線が引かれているからここって重要な所だろうというあたりが付くだろうし、選択肢からしてこういう話にいきそうだ、というヒントになるというのがある訳です。&lt;br /&gt;
それは別に共通テストに限らず選択式の問題を出す私大も含めてそこをうまくヒントに使うというのは戦略的に正しいと思います。&lt;br /&gt;
往々に騙される事もありますけど。うまく使ってもらえればと思います。&lt;br /&gt;
そこが東大と違う所です。&lt;br /&gt;
何も注釈も何もない所に傍線だけパパっと引いてあって、これを訳せ、これを説明せよ、みたいなそういう冷たい問題ではなく、いちいちある種のリード文代わりになってくれている所があるから、&lt;br /&gt;
そこはうまく工夫をする、使う必要はあると思います。&lt;br /&gt;
長島：私から一ついいですか？&lt;br /&gt;
センター試験の時代、漢文から解けって指導する先生が一定数いますよね？&lt;br /&gt;
漢文が解き易くて時間もそんなに掛からないから、古文が一番難しいので、逆にいえば古文で失点した所で元々そんなに出来ないからというのがありました。そうであれば、漢文、現代文、古文の順番で解けと指導していた先生って一定数いらっしゃるじゃないですか？&lt;br /&gt;
ついでに私はそれそれなりに合理的だなと思いながら聞いていましたが、共通テストになってそれはどうですか？変わりましたか？&lt;br /&gt;
岡部：それが有効なタイプのお子さんには今でもそれは有効なんじゃないかなと思います。&lt;br /&gt;
やっぱり時間が足りないというのはセンター試験の頃から変わらないですし、漢文が掛けた労力に対して出てくる結果が大きく出やすいというのはあります。&lt;br /&gt;
長島：それは共通テストになっても変わっていないですか？&lt;br /&gt;
岡部：それは変わってないです。&lt;br /&gt;
大学入試の古文というのは、それなりに勉強すれば国文科に行って古文の読み方みたいな事を勉強しなくても普通に授業に入っていけます。&lt;br /&gt;
ところが、大学入試漢文を勉強したからといって中国文学科で古典漢文を読む上で、それは入門レベルにすらなってないレベルなんです。&lt;br /&gt;
なので、逆に言うとそこがゴールな訳です。&lt;br /&gt;
長島：受験では、ですね。&lt;br /&gt;
岡部：受験では、です。&lt;br /&gt;
ですので、&lt;span style="color: #ff0000;"&gt;漢文は要求レベルが凄く低い訳です。&lt;/span&gt;&lt;br /&gt;
実を言うとも何も、皆さん実感しての通りだと思いますが漢文は取り易い科目には違いない訳です。&lt;br /&gt;
文章の構造としても二項対立が非常に奇麗に出ていたりとかして想像もつきやすいです。&lt;br /&gt;
お話のパターンもそれほど多くないですから、こういうふうに話は進んでいくだろうという予測が立てやすいです。&lt;br /&gt;
という事もあって時間が掛からない科目というのは確かにそうなんじゃないでしょうか。&lt;br /&gt;
ただ満点を取ろうと思うと中々それはまた話が別なんでしょうけれど、基本的にはやっぱり漢文を先にやるというのは戦略としてはありだろうと思います。&lt;br /&gt;
それに対して古文ですが、古文を最後に回していいんですかね？その辺はちょっと分からない所です。&lt;br /&gt;
長島：難しいですね。&lt;br /&gt;
岡部：難しいですね。私は最初から解いた方です。&lt;br /&gt;
長島：大問1からですか？&lt;br /&gt;
岡部：大問1から解いた方なので、あまり考えた事がないです。&lt;br /&gt;
長島：先生の場合間に合いますからね(笑)&lt;br /&gt;
岡部：そもそもそうですね。&lt;br /&gt;
時間は例えば40分で切って忙しいなと思って漢文で調整するという感じです。&lt;br /&gt;
漢文で熱心に読まずにさらっと読んで、それなりに答えがちゃんと作れるという意味では、&lt;span style="color: #0000ff;"&gt;僕は逆に漢文の方が細かく読まなくて済むので、最後に時間調整の為にもっていって残り2、3分を現代文の見直しとかに回すというのも手なんじゃないかなと思っています。&lt;/span&gt;&lt;/p&gt;
&lt;p&gt;夏井：ありがとうございました。&lt;br /&gt;
じゃあ私はこれから過去の自分に今お話頂いた事を伝える為にタイムマシンを発明しようと思います。&lt;br /&gt;
長島：出来たら乗せて下さい(笑)&lt;/p&gt;
&lt;p&gt;&lt;!-- [ /.socialSet ] --&gt;&lt;/p&gt;
------</t>
  </si>
  <si>
    <t>以下のページは不自然なワードを使用しています。
これらを適切に自然な言葉に置き換えて下さい。
なお、本文の装飾や構造は絶対に変えないでください。
【対象ページURL】
https://koten-kakitsubata.jp/blog/teikitesuto/
【検出された不自然ワード】
（検出なし）
【本文】
------
&lt;p&gt;&amp;nbsp;&lt;/p&gt;
&lt;p&gt;&lt;iframe title="YouTube video player" src="https://www.youtube.com/embed/_IFHFuLMNM0?si=txsjMePezCrgeMlj" width="280" height="158" frameborder="0" allowfullscreen="allowfullscreen"&gt;&lt;/iframe&gt;&lt;/p&gt;
&lt;p&gt;古典の定期テストが近づくと、「訳を覚えるしかない」と焦ってしまいがちです。&lt;br /&gt;
でも、点数が安定しない原因は“暗記量”ではなく、テスト前の勉強が「どの順番で」「どこまで」できているかが曖昧なことにあるケースが多いです。&lt;/p&gt;
&lt;p&gt;このページでは、授業ノートと教科書（必要なら教科書ガイド）から出題ポイントを逆算し、&lt;br /&gt;
音読 → 単語 → 文法（特に助動詞）→ 主語判定 → 演習の順に、テスト前にやることを5ステップで整理します。&lt;br /&gt;
定期テストで戦えるようにしつつ、模試・入試の“初見の文章”にもつながる形で勉強を進めたい人向けです。&lt;/p&gt;
&lt;p&gt;古典全般の勉強法（通年の進め方）を先に押さえたい場合は、こちらもあわせて参考にしてください。&lt;/p&gt;
&lt;p&gt;→ &lt;a href="https://koten-kakitsubata.jp/blog/kotentokui/" target="_blank" rel="noopener noreferrer"&gt;古典が得意科目になる勉強法&lt;/a&gt;&lt;/p&gt;
&lt;hr /&gt;
&lt;h2&gt;ステップ1：逆算して出題ポイントを絞る&lt;/h2&gt;
&lt;h3&gt;「誰が出題するか」から逆算する&lt;/h3&gt;
&lt;p&gt;古典に限らず、定期テストは&lt;strong&gt;「その授業をしている先生が作るテスト」&lt;/strong&gt;です。したがって、最初に意識すべきは次の2点です。&lt;/p&gt;
&lt;ul&gt;
&lt;li&gt;テストを作るのは「授業担当の先生」&lt;/li&gt;
&lt;li&gt;先生が授業中に&lt;strong&gt;強調しているところ・板書したところ&lt;/strong&gt;は出題候補になりやすい&lt;/li&gt;
&lt;/ul&gt;
&lt;p&gt;いわば、&lt;strong&gt;「リバースアセンブル（逆算）」&lt;/strong&gt;するイメージです。&lt;br /&gt;
「テスト範囲の中で、先生ならどこを出題したくなるか？」という視点を持つだけでも、勉強の効率は大きく変わります。&lt;/p&gt;
&lt;h3&gt;教科書ガイド・あんちょこは「ゴール確認」の道具&lt;/h3&gt;
&lt;p&gt;いわゆる&lt;strong&gt;教科書ガイド（あんちょこ）&lt;/strong&gt;は、学校の先生からは歓迎されにくい面もありますが、実は&lt;strong&gt;使い方次第で非常に役に立つ道具&lt;/strong&gt;です。&lt;/p&gt;
&lt;ul&gt;
&lt;li&gt;教科書ガイド＝「どこまで理解していれば良いか」を知るための&lt;strong&gt;ゴールの見本&lt;/strong&gt;&lt;/li&gt;
&lt;li&gt;&lt;strong&gt;訳だけ読んで満足してしまう使い方&lt;/strong&gt;だと、点数は安定しない&lt;/li&gt;
&lt;li&gt;「この訳になるように、古文のどこをどう読んでいるのか？」を確認しながら使う&lt;/li&gt;
&lt;/ul&gt;
&lt;p&gt;よくある失敗は、&lt;/p&gt;
&lt;ul&gt;
&lt;li&gt;ノートやあんちょこを「入手しただけ」で終わる&lt;/li&gt;
&lt;li&gt;訳文を丸暗記してその場しのぎでテストを乗り切る&lt;/li&gt;
&lt;/ul&gt;
&lt;p&gt;というパターンです。これでは、&lt;/p&gt;
&lt;ul&gt;
&lt;li&gt;次の定期テストでまた一から暗記&lt;/li&gt;
&lt;li&gt;模試や入試の&lt;strong&gt;初見の文章にはまったく歯が立たない&lt;/strong&gt;&lt;/li&gt;
&lt;/ul&gt;
&lt;p&gt;という状態になってしまいます。&lt;br /&gt;
&lt;strong&gt;訳はあくまで「理解のチェック」や「ゴールの確認」であり、それ自体を覚えて終わりではない&lt;/strong&gt;ことを意識しておきましょう。&lt;/p&gt;
&lt;h3&gt;授業とノートを最大限に活用する&lt;/h3&gt;
&lt;p&gt;定期テスト対策の&lt;strong&gt;最も正攻法&lt;/strong&gt;は次の通りです。&lt;/p&gt;
&lt;ul&gt;
&lt;li&gt;授業をきちんと聞く&lt;/li&gt;
&lt;li&gt;先生の板書や強調しているポイントを、ノートに整理して残す&lt;/li&gt;
&lt;li&gt;取り損ねたところは、友達のノートを見せてもらって補う&lt;/li&gt;
&lt;/ul&gt;
&lt;p&gt;テスト範囲の文章とノートを照らし合わせ、&lt;strong&gt;「先生が意図を持って説明していたところ」&lt;/strong&gt;を中心に復習することが、結局は一番効率の良い勉強法です。&lt;/p&gt;
&lt;hr /&gt;
&lt;h2&gt;ステップ2：音読で古文に慣れる（品詞分解しながら読む）&lt;/h2&gt;
&lt;h3&gt;音読は「ただ読む」のではなく、考えながら読む&lt;/h3&gt;
&lt;p&gt;英語と同じく、古文でも&lt;strong&gt;音読&lt;/strong&gt;は有効です。ただし、&lt;strong&gt;音読さえしていれば勝手に力がつくわけではありません&lt;/strong&gt;。&lt;/p&gt;
&lt;ul&gt;
&lt;li&gt;どこで文が切れるか（ブレスの位置）&lt;/li&gt;
&lt;li&gt;どこが単語の境目か&lt;/li&gt;
&lt;li&gt;どの語がどの語にかかっているか&lt;/li&gt;
&lt;/ul&gt;
&lt;p&gt;といった点を意識しながら、&lt;strong&gt;頭の中で品詞分解をしつつ音読する&lt;/strong&gt;のが理想です。&lt;/p&gt;
&lt;p&gt;&lt;!-- 大学受験対策（古典専門塾かきつばた）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1.6;"&gt;【大学受験古典対策】：&lt;br /&gt;
共通テストから難関大の個別試験まで視野に入れ、&lt;strong&gt;読解・文法・語彙をまとめて鍛える個別カリキュラム&lt;/strong&gt;です。&lt;br /&gt;
志望校の過去問分析をもとに、頻出テーマの長文読解と記述答案の添削を繰り返し、&lt;strong&gt;入試本番で得点源になる古典力&lt;/strong&gt;を仕上げていきます。&lt;/p&gt;
&lt;p&gt;&lt;a style="background-color: #2e7d32; color: #ffffff; padding: 5px 10px; text-align: center; text-decoration: none; display: inline-block; font-size: 14px;" href="https://koten-kakitsubata.jp/enter-exam/"&gt;&lt;br /&gt;
詳細を見る&lt;br /&gt;
&lt;/a&gt;&lt;/p&gt;
&lt;/div&gt;
&lt;/div&gt;
&lt;h3&gt;古文と現代語訳をセットで音読する&lt;/h3&gt;
&lt;p&gt;音読の際は、次のような流れが効果的です。&lt;/p&gt;
&lt;ol&gt;
&lt;li&gt;古文を音読する&lt;/li&gt;
&lt;li&gt;対応する現代語訳も音読する&lt;/li&gt;
&lt;li&gt;古文と現代語訳を対応させながら、意味を頭の中で結びつける&lt;/li&gt;
&lt;/ol&gt;
&lt;p&gt;音読中に&lt;strong&gt;つっかえる箇所・意味があいまいな箇所&lt;/strong&gt;が出てきたら、その部分の語句や文法をもう一度確認しましょう。&lt;br /&gt;
&lt;strong&gt;意味が分からないまま音だけ追っても、学習効果はほとんどありません。&lt;/strong&gt;&lt;/p&gt;
&lt;h3&gt;音読のメリット&lt;/h3&gt;
&lt;ul&gt;
&lt;li&gt;文章の流れやリズムに慣れ、古文独特の言い回しに強くなる&lt;/li&gt;
&lt;li&gt;語彙・文法と本文のつながりが見え、暗記ではなく&lt;strong&gt;理解&lt;/strong&gt;につながる&lt;/li&gt;
&lt;li&gt;情景をイメージしながら読むことで、記憶に残りやすくなる&lt;/li&gt;
&lt;/ul&gt;
&lt;p&gt;古典の勉強を始めるときは、&lt;strong&gt;まず音読からスタート&lt;/strong&gt;するつもりで取り組んでみてください。&lt;/p&gt;
&lt;hr /&gt;
&lt;h2&gt;ステップ3：単語を覚える（現古異義語・多義語を中心に）&lt;/h2&gt;
&lt;h3&gt;古典単語は「出るところ」が決まっている&lt;/h3&gt;
&lt;p&gt;古典では、現代ではあまり使わない語や&lt;strong&gt;意味のズレた語&lt;/strong&gt;が頻出します。特に重要なのが、&lt;/p&gt;
&lt;ul&gt;
&lt;li&gt;&lt;strong&gt;現古異義語：&lt;/strong&gt;現代語と同じ形だが意味が違う単語&lt;/li&gt;
&lt;li&gt;&lt;strong&gt;多義語：&lt;/strong&gt;一つの単語に複数の意味があるもの&lt;/li&gt;
&lt;/ul&gt;
&lt;p&gt;例えば、「うつくし」は「美しい」だけでなく、&lt;strong&gt;「かわいらしい・いとおしい」&lt;/strong&gt;という意味で問われることがよくあります。&lt;/p&gt;
&lt;p&gt;高校2年生くらいまでであれば、学校配布の単語帳レベルで&lt;strong&gt;まずは200〜300語程度&lt;/strong&gt;をしっかり固めるイメージで十分戦えます。&lt;/p&gt;
&lt;h3&gt;「その単元で出てきた単語」は必ず覚える&lt;/h3&gt;
&lt;p&gt;定期テスト対策として最低限やるべきなのは、&lt;/p&gt;
&lt;ul&gt;
&lt;li&gt;テスト範囲の本文に出てきた単語は&lt;strong&gt;すべて意味を言えるようにする&lt;/strong&gt;&lt;/li&gt;
&lt;li&gt;学校で実施される&lt;strong&gt;古文単語テスト（20語・50語など）を毎回きっちり取りきる&lt;/strong&gt;&lt;/li&gt;
&lt;/ul&gt;
&lt;p&gt;本文で出てきた単語は、そのあと模試や入試の読解でも繰り返し登場します。&lt;br /&gt;
&lt;strong&gt;「範囲の単語だけ覚えて、テストが終わったら忘れる」&lt;/strong&gt;というサイクルから抜け出す意識が大切です。&lt;/p&gt;
&lt;h3&gt;文章と一緒に単語を覚える&lt;/h3&gt;
&lt;p&gt;単語帳だけで暗記するのがつらい人は、&lt;/p&gt;
&lt;ul&gt;
&lt;li&gt;本文を音読しながら単語の意味を確認する&lt;/li&gt;
&lt;li&gt;本文のフレーズごと覚えるイメージで暗記する&lt;/li&gt;
&lt;/ul&gt;
&lt;p&gt;といった方法がおすすめです。&lt;br /&gt;
&lt;strong&gt;文脈の中で単語を覚える&lt;/strong&gt;ことで、意味だけでなく用法も自然と身につきます。&lt;/p&gt;
&lt;hr /&gt;
&lt;h2&gt;ステップ4：古典文法を固める（特に助動詞）&lt;/h2&gt;
&lt;h3&gt;文法は「範囲」と「先生の板書」に注目する&lt;/h3&gt;
&lt;p&gt;学校や学年によっては、&lt;/p&gt;
&lt;ul&gt;
&lt;li&gt;中高一貫校で中2から古典文法を始め、高1で一周終わる&lt;/li&gt;
&lt;li&gt;「今回の定期テストの文法範囲はここからここまで」と明示される&lt;/li&gt;
&lt;/ul&gt;
&lt;p&gt;といった違いがあります。いずれにせよ大事なのは、&lt;/p&gt;
&lt;ul&gt;
&lt;li&gt;テスト範囲として指定された文法事項（例：助動詞「き・けり・つ・ぬ・たり・り」）&lt;/li&gt;
&lt;li&gt;先生が授業内で&lt;strong&gt;板書してまで説明していた文法ポイント&lt;/strong&gt;&lt;/li&gt;
&lt;/ul&gt;
&lt;p&gt;を、本文中で&lt;strong&gt;正しく品詞分解できるようにしておく&lt;/strong&gt;ことです。&lt;/p&gt;
&lt;p&gt;特に、次のようなものは「頻出＋先生が説明しがち」なので要チェックです。&lt;/p&gt;
&lt;ul&gt;
&lt;li&gt;&lt;strong&gt;呼応の副詞：&lt;/strong&gt;「いと〜打消」「あながちに〜打消」など&lt;/li&gt;
&lt;li&gt;&lt;strong&gt;一部の副助詞：&lt;/strong&gt;「だに・すら・さえ」など&lt;/li&gt;
&lt;/ul&gt;
&lt;p&gt;授業で「今回の単元の流れからは少し外れるけれど、これはテストに出すよ」といったニュアンスで説明されたものは、&lt;strong&gt;必ずノートを見直して復習&lt;/strong&gt;しておきましょう。&lt;br /&gt;
可能なら、対応する文法問題集の該当問題を事前に一度解いておくと安心です。&lt;/p&gt;
&lt;h3&gt;助動詞は「意味＋活用」を丸ごとマスター&lt;/h3&gt;
&lt;p&gt;古典文法の中でも、&lt;strong&gt;助動詞は入試まで直結する最重要分野&lt;/strong&gt;です。&lt;br /&gt;
定期テストの段階から、&lt;/p&gt;
&lt;ul&gt;
&lt;li&gt;助動詞ごとの&lt;strong&gt;意味&lt;/strong&gt;&lt;/li&gt;
&lt;li&gt;用言につくときの&lt;strong&gt;活用形&lt;/strong&gt;&lt;/li&gt;
&lt;/ul&gt;
&lt;p&gt;をセットで覚えていきましょう。&lt;/p&gt;
&lt;p&gt;助動詞の活用は、以下のページに&lt;strong&gt;印刷して使える表&lt;/strong&gt;があります。定期テスト対策にもぜひ活用してください。&lt;br /&gt;
→ &lt;a href="https://koten-kakitsubata.jp/blog/jyodoushikatuyouhyou/" target="_blank" rel="noopener noreferrer"&gt;古典「助動詞の活用」をマスターしよう！&lt;/a&gt;&lt;br /&gt;
あわせて、&lt;strong&gt;歌で覚えるバージョン&lt;/strong&gt;もあります。暗記が苦手な人はぜひこちらも。&lt;br /&gt;
→ &lt;a href="https://koten-kakitsubata.jp/blog/zyodoushi/" target="_blank" rel="noopener noreferrer"&gt;歌で覚える古典の助動詞&lt;/a&gt;&lt;/p&gt;
&lt;hr /&gt;
&lt;h2&gt;ステップ5：読解で失点を減らす（主語判定・古典常識・演習）&lt;/h2&gt;
&lt;h3&gt;定期テストと入試では「求められる力」が違う&lt;/h3&gt;
&lt;p&gt;定期テストは、正直なところ&lt;strong&gt;古文と現代語訳を暗記してしまえば点数が取れてしまう&lt;/strong&gt;こともあります。&lt;br /&gt;
しかし、入試問題や模試では、&lt;strong&gt;完全な初見の文章&lt;/strong&gt;に取り組む必要があります。&lt;/p&gt;
&lt;p&gt;そのため、定期テストに向けて覚える際も、&lt;/p&gt;
&lt;ul&gt;
&lt;li&gt;単語の意味だけでなく、&lt;strong&gt;どういう文脈で使われているのか&lt;/strong&gt;&lt;/li&gt;
&lt;li&gt;文法事項が文の中で&lt;strong&gt;どのような働きをしているのか&lt;/strong&gt;&lt;/li&gt;
&lt;/ul&gt;
&lt;p&gt;まで意識しておくことが重要です。&lt;/p&gt;
&lt;h3&gt;主語判定の力をつける&lt;/h3&gt;
&lt;p&gt;古文は、現代文と比べると&lt;strong&gt;主語が省略されがち&lt;/strong&gt;です。&lt;br /&gt;
&lt;strong&gt;「この文の主語は誰か？」を判定する力&lt;/strong&gt;を鍛えると、&lt;/p&gt;
&lt;ul&gt;
&lt;li&gt;文の意味が通りやすくなる&lt;/li&gt;
&lt;li&gt;活用形や助動詞の意味の取り方のチェックにも役立つ&lt;/li&gt;
&lt;/ul&gt;
&lt;p&gt;といったメリットがあります。&lt;/p&gt;
&lt;h3&gt;文章の背景・古典常識を押さえる&lt;/h3&gt;
&lt;p&gt;古典作品は、その時代の文化・価値観を色濃く反映しています。最低限、次を押さえておきましょう。&lt;/p&gt;
&lt;ul&gt;
&lt;li&gt;&lt;strong&gt;筆者と作品名（タイトル）&lt;/strong&gt;をセットで覚える&lt;/li&gt;
&lt;li&gt;作品のジャンル（随筆・日記・物語など）をざっくり把握する&lt;/li&gt;
&lt;li&gt;季節感／身分制度／生活習慣などの&lt;strong&gt;古典常識&lt;/strong&gt;を意識する&lt;/li&gt;
&lt;/ul&gt;
&lt;p&gt;背景が分かると、登場人物の心情や和歌、情景描写が一気に読みやすくなります。&lt;br /&gt;
文章の背景情報を意識しながら読むことで、&lt;strong&gt;単なる「訳の暗記」ではない、豊かな読解&lt;/strong&gt;ができるようになります。&lt;/p&gt;
&lt;h3&gt;文法構造を意識しながら問題演習をする&lt;/h3&gt;
&lt;p&gt;読解力を上げるためには、&lt;strong&gt;問題演習の積み重ね&lt;/strong&gt;が欠かせません。問題を解いたら、&lt;/p&gt;
&lt;ul&gt;
&lt;li&gt;正解・不正解のチェック&lt;/li&gt;
&lt;li&gt;なぜその選択肢が正しいのか・間違っているのかの確認&lt;/li&gt;
&lt;li&gt;単語・文法・主語判定のどこでつまずいたかの分析&lt;/li&gt;
&lt;/ul&gt;
&lt;p&gt;を行いましょう。&lt;strong&gt;「分からなかったところを丁寧に復習する」&lt;/strong&gt;というプロセスが、次のテストや模試での点数アップにつながります。&lt;/p&gt;
&lt;hr /&gt;
&lt;h2&gt;定期テストに向けた学習の流れ（おすすめステップ）&lt;/h2&gt;
&lt;p&gt;定期テスト前の学習は、次のような流れで進めると整理しやすくなります。&lt;/p&gt;
&lt;table style="width: 100%; border-collapse: collapse; margin: 10px 0;"&gt;
&lt;tbody&gt;
&lt;tr&gt;
&lt;th style="border: 1px solid #ddd; padding: 8px; background: #f5f5f5; text-align: left;"&gt;タイミング（目安）&lt;/th&gt;
&lt;th style="border: 1px solid #ddd; padding: 8px; background: #f5f5f5; text-align: left;"&gt;やること&lt;/th&gt;
&lt;/tr&gt;
&lt;tr&gt;
&lt;td style="border: 1px solid #ddd; padding: 8px;"&gt;1週間前&lt;/td&gt;
&lt;td style="border: 1px solid #ddd; padding: 8px;"&gt;ノートで出題ポイントを絞る → 本文を音読し、曖昧な箇所を洗い出す&lt;/td&gt;
&lt;/tr&gt;
&lt;tr&gt;
&lt;td style="border: 1px solid #ddd; padding: 8px;"&gt;3〜5日前&lt;/td&gt;
&lt;td style="border: 1px solid #ddd; padding: 8px;"&gt;範囲単語を固める → 文法（助動詞）を「意味＋活用」で整理&lt;/td&gt;
&lt;/tr&gt;
&lt;tr&gt;
&lt;td style="border: 1px solid #ddd; padding: 8px;"&gt;前日〜直前&lt;/td&gt;
&lt;td style="border: 1px solid #ddd; padding: 8px;"&gt;プリント・問題集で演習 → 間違いの原因（単語/文法/主語/背景）を潰す&lt;/td&gt;
&lt;/tr&gt;
&lt;/tbody&gt;
&lt;/table&gt;
&lt;ol&gt;
&lt;li&gt;&lt;strong&gt;授業ノートと教科書を見直す&lt;/strong&gt;&lt;br /&gt;
・先生が強調していた箇所・板書の内容をチェック&lt;/li&gt;
&lt;li&gt;&lt;strong&gt;本文の音読＋現代語訳の確認&lt;/strong&gt;&lt;br /&gt;
・意味のあいまいな部分を洗い出し、単語・文法を再確認&lt;/li&gt;
&lt;li&gt;&lt;strong&gt;単語の暗記&lt;/strong&gt;&lt;br /&gt;
・その範囲で出てきた単語＋単語テスト範囲を仕上げる&lt;/li&gt;
&lt;li&gt;&lt;strong&gt;文法（特に助動詞）の整理&lt;/strong&gt;&lt;br /&gt;
・活用表・例文を使って、意味と形をセットで覚える&lt;/li&gt;
&lt;li&gt;&lt;strong&gt;演習＋復習&lt;/strong&gt;&lt;br /&gt;
・学校のプリントや問題集の該当部分を解いて、間違えた問題を重点的に復習&lt;/li&gt;
&lt;/ol&gt;
&lt;hr /&gt;
&lt;h2&gt;まとめ：暗記に頼りすぎず、「理解」で戦える科目にしよう&lt;/h2&gt;
&lt;ul&gt;
&lt;li&gt;古典の定期テストは、&lt;strong&gt;授業・ノート・教科書ガイドを上手に使った「逆算学習」&lt;/strong&gt;がカギ。&lt;/li&gt;
&lt;li&gt;音読は、字面を追うだけでなく、&lt;strong&gt;品詞分解や意味を考えながら行う&lt;/strong&gt;ことで効果が出る。&lt;/li&gt;
&lt;li&gt;単語は、&lt;strong&gt;現古異義語・多義語&lt;/strong&gt;を中心に、本文とセットで覚えると定着しやすい。&lt;/li&gt;
&lt;li&gt;文法、とくに&lt;strong&gt;助動詞&lt;/strong&gt;は定期テストだけでなく入試まで続く最重要分野。&lt;/li&gt;
&lt;li&gt;訳暗記で終わらせず、&lt;strong&gt;主語判定＋古典常識＋演習&lt;/strong&gt;までつなげると、初見文にも強くなる。&lt;/li&gt;
&lt;/ul&gt;
&lt;p&gt;定期テストは、古典を「暗記科目」で終わらせるか、「得点源」に変えていくかの分かれ道でもあります。&lt;br /&gt;
&lt;strong&gt;音読・単語・文法・読解・背景知識&lt;/strong&gt;の5本柱を意識して勉強を積み重ねていけば、模試や入試の初見文にも対応できる本物の読解力が身についていきます。&lt;br /&gt;
今回ご紹介したポイントを参考に、次の定期テストから少しずつ取り入れてみてください。&lt;/p&gt;
&lt;p&gt;&lt;!-- 中高・定期試験対策（古典専門塾かきつばた） --&gt;&lt;/p&gt;
&lt;div style="border: 2px solid #2e7d32; background-color: #f1f8e9; padding: 10px 12px; display: flex; align-items: flex-start; justify-content: flex-start; margin-bottom: 10px;"&gt;
&lt;p&gt;&lt;img decoding="async" style="width: 70px; height: auto; margin-right: 10px; flex-shrink: 0;" src="http://koten-kakitsubata.jp/wp-content/uploads/2023/03/logo.jpg" alt="古典専門塾かきつばたのロゴ" /&gt;&lt;/p&gt;
&lt;div style="text-align: left; flex: 1;"&gt;
&lt;p style="margin: 5px 0; font-size: 14px; line-height: 1.6;"&gt;【中高・定期試験対策】：&lt;br /&gt;
板書ノートや教科書ガイドの訳文暗記に頼らず、&lt;strong&gt;文法と読解を一体で鍛える個別指導&lt;/strong&gt;です。&lt;br /&gt;
定期試験の過去問や教科書本文をもとに、出題されやすいポイントを押さえながら読解演習を重ねることで、&lt;br /&gt;
一貫校の発展的なテストでも&lt;strong&gt;安定して高得点を狙える古典力&lt;/strong&gt;を身につけていきます。&lt;/p&gt;
&lt;p&gt;&lt;a style="background-color: #2e7d32; color: #ffffff; padding: 5px 10px; text-align: center; text-decoration: none; display: inline-block; font-size: 14px;" href="https://koten-kakitsubata.jp/school-exam/"&gt;&lt;br /&gt;
詳細を見る&lt;br /&gt;
&lt;/a&gt;&lt;/p&gt;
&lt;/div&gt;
&lt;/div&gt;
&lt;p&gt;&amp;nbsp;&lt;/p&gt;
------</t>
  </si>
  <si>
    <t>以下のページは不自然なワードを使用しています。
これらを適切に自然な言葉に置き換えて下さい。
なお、本文の装飾や構造は絶対に変えないでください。
【対象ページURL】
https://koten-kakitsubata.jp/inquiry/
【検出された不自然ワード】
（検出なし）
【本文】
------
&lt;h2&gt;お問い合わせ&lt;/h2&gt;
&lt;div class="wpcf7 no-js" id="wpcf7-f185-p38-o1" lang="ja" dir="ltr"&gt;
&lt;div class="screen-reader-response"&gt;&lt;p role="status" aria-live="polite" aria-atomic="true"&gt;&lt;/p&gt; &lt;ul&gt;&lt;/ul&gt;&lt;/div&gt;
&lt;form action="/inquiry/#wpcf7-f185-p38-o1" method="post" class="wpcf7-form init" aria-label="コンタクトフォーム" novalidate="novalidate" data-status="init"&gt;
&lt;div style="display: none;"&gt;
&lt;input type="hidden" name="_wpcf7" value="185" /&gt;
&lt;input type="hidden" name="_wpcf7_version" value="5.8.7" /&gt;
&lt;input type="hidden" name="_wpcf7_locale" value="ja" /&gt;
&lt;input type="hidden" name="_wpcf7_unit_tag" value="wpcf7-f185-p38-o1" /&gt;
&lt;input type="hidden" name="_wpcf7_container_post" value="38" /&gt;
&lt;input type="hidden" name="_wpcf7_posted_data_hash" value="" /&gt;
&lt;input type="hidden" name="_wpcf7_recaptcha_response" value="" /&gt;
&lt;/div&gt;
&lt;p&gt;&lt;label&gt; 生徒氏名 (必須)&lt;br /&gt;
&lt;span class="wpcf7-form-control-wrap" data-name="your-name"&gt;&lt;input size="40"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class="wpcf7-form-control wpcf7-text wpcf7-validates-as-required" aria-required="true" aria-invalid="false" value="" type="text" name="text-734" /&gt;&lt;/span&gt;&lt;/label&gt;
&lt;/p&gt;
&lt;p&gt;&lt;label&gt; メールアドレス (必須)&lt;br /&gt;
&lt;span class="wpcf7-form-control-wrap" data-name="your-email"&gt;&lt;input size="40" class="wpcf7-form-control wpcf7-email wpcf7-validates-as-required wpcf7-text wpcf7-validates-as-email" aria-required="true" aria-invalid="false" value="" type="email" name="your-email" /&gt;&lt;/span&gt; &lt;/label&gt;
&lt;/p&gt;
&lt;p&gt;電話番号(必須)&lt;br /&gt;
&lt;span class="wpcf7-form-control-wrap" data-name="tel-572"&gt;&lt;input size="40" class="wpcf7-form-control wpcf7-tel wpcf7-validates-as-required wpcf7-text wpcf7-validates-as-tel" aria-required="true" aria-invalid="false" value="" type="tel" name="tel-572" /&gt;&lt;/span&gt;
&lt;/p&gt;
&lt;p&gt;&lt;label&gt; 備考&lt;br /&gt;
&lt;span class="wpcf7-form-control-wrap" data-name="your-message"&gt;&lt;textarea cols="40" rows="10" class="wpcf7-form-control wpcf7-textarea" aria-invalid="false" name="your-message"&gt;&lt;/textarea&gt;&lt;/span&gt; &lt;/label&gt;
&lt;/p&gt;
&lt;p&gt;&lt;span class="wpcf7-form-control-wrap" data-name="your-consent"&gt;&lt;span class="wpcf7-form-control wpcf7-acceptance"&gt;&lt;span class="wpcf7-list-item"&gt;&lt;label&gt;&lt;input type="checkbox" name="your-consent" value="1" aria-invalid="false" /&gt;&lt;span class="wpcf7-list-item-label"&gt;この内容でメールを送信します&lt;/span&gt;&lt;/label&gt;&lt;/span&gt;&lt;/span&gt;&lt;/span&gt;
&lt;/p&gt;
&lt;p&gt;&lt;input class="wpcf7-form-control wpcf7-submit has-spinner" type="submit" value="送信" /&gt;
&lt;/p&gt;&lt;div class="wpcf7-response-output" aria-hidden="true"&gt;&lt;/div&gt;
&lt;/form&gt;
&lt;/div&gt;
&lt;section class="veu_cta" id="veu_cta-466"&gt;&lt;h1 class="cta_title"&gt;代表ブログ&lt;/h1&gt;&lt;div class="cta_body"&gt;&lt;div class="cta_body_image cta_body_image_right"&gt;&lt;a href="https://koten-kakitsubata.jp/blog/" target="_blank"&gt;&lt;img width="400" height="400" src="https://koten-kakitsubata.jp/wp-content/uploads/2020/03/tate_400.jpg" class="attachment-large size-large" alt="" decoding="async" loading="lazy" srcset="https://koten-kakitsubata.jp/wp-content/uploads/2020/03/tate_400.jpg 400w, https://koten-kakitsubata.jp/wp-content/uploads/2020/03/tate_400-300x300.jpg 300w, https://koten-kakitsubata.jp/wp-content/uploads/2020/03/tate_400-150x150.jpg 150w" sizes="(max-width: 400px) 100vw, 400px" /&gt;&lt;/a&gt;&lt;/div&gt;&lt;div class="cta_body_txt image_exist"&gt;古典の学習法に関するコラムや過去問題の現代語訳など。
&lt;br /&gt;随時更新してまいります。&lt;/div&gt;&lt;div class="cta_body_link"&gt;&lt;a href="https://koten-kakitsubata.jp/blog/" class="btn btn-primary btn-block btn-lg" target="_blank"&gt;代表ブログ&lt;/a&gt;&lt;/div&gt;&lt;/div&gt;&lt;!--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href="//www.facebook.com/sharer.php?src=bm&amp;u=https%3A%2F%2Fkoten-kakitsubata.jp%2Finquiry%2F&amp;amp;t=%E3%81%8A%E5%95%8F%E3%81%84%E5%90%88%E3%82%8F%E3%81%9B%20%7C%20%E5%8F%A4%E5%85%B8%E5%B0%82%E9%96%80%E5%A1%BE%20%E3%81%8B%E3%81%8D%E3%81%A4%E3%81%B0%E3%81%9F"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href="//twitter.com/intent/tweet?url=https%3A%2F%2Fkoten-kakitsubata.jp%2Finquiry%2F&amp;amp;text=%E3%81%8A%E5%95%8F%E3%81%84%E5%90%88%E3%82%8F%E3%81%9B%20%7C%20%E5%8F%A4%E5%85%B8%E5%B0%82%E9%96%80%E5%A1%BE%20%E3%81%8B%E3%81%8D%E3%81%A4%E3%81%B0%E3%81%9F" target="_blank" &gt;&lt;span class="vk_icon_w_r_sns_twitter icon_sns"&gt;&lt;/span&gt;&lt;span class="sns_txt"&gt;twitter&lt;/span&gt;&lt;/a&gt;&lt;/li&gt;&lt;li class="sb_copy sb_icon"&gt;&lt;button class="copy-button sb_icon_inner"data-clipboard-text="お問い合わせ | 古典専門塾 かきつばた https://koten-kakitsubata.jp/inquiry/"&gt;&lt;span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</si>
  <si>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https://koten-kakitsubata.jp/timetable/
【検出された不自然ワード】
（検出なし）
【本文】
------
&lt;h2&gt;時間割&lt;/h2&gt;
&lt;section class="veu_cta" id="veu_cta-464"&gt;&lt;h1 class="cta_title"&gt;開講講座：大学受験対策&lt;/h1&gt;&lt;div class="cta_body"&gt;&lt;div class="cta_body_image cta_body_image_right"&gt;&lt;a href="https://koten-kakitsubata.jp/enter-exam/" target="_blank"&gt;&lt;img width="400" height="400" src="https://koten-kakitsubata.jp/wp-content/uploads/2020/03/tate_400.jpg" class="attachment-large size-large" alt="" decoding="async" loading="lazy" srcset="https://koten-kakitsubata.jp/wp-content/uploads/2020/03/tate_400.jpg 400w, https://koten-kakitsubata.jp/wp-content/uploads/2020/03/tate_400-300x300.jpg 300w, https://koten-kakitsubata.jp/wp-content/uploads/2020/03/tate_400-150x150.jpg 150w" sizes="(max-width: 400px) 100vw, 400px" /&gt;&lt;/a&gt;&lt;/div&gt;&lt;div class="cta_body_txt image_exist"&gt;古典専門塾「かきつばた」の大学受験対策です。
&lt;br /&gt;一口に古典といってもその内容は多岐にわたりますので、狙いを絞った対策が肝要です。&lt;/div&gt;&lt;div class="cta_body_link"&gt;&lt;a href="https://koten-kakitsubata.jp/enter-exam/" class="btn btn-primary btn-block btn-lg" target="_blank"&gt;開講講座：大学受験対策&lt;/a&gt;&lt;/div&gt;&lt;/div&gt;&lt;!--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href="//www.facebook.com/sharer.php?src=bm&amp;u=https%3A%2F%2Fkoten-kakitsubata.jp%2Ftimetable%2F&amp;amp;t=%E6%99%82%E9%96%93%E5%89%B2%20%7C%20%E5%8F%A4%E5%85%B8%E5%B0%82%E9%96%80%E5%A1%BE%20%E3%81%8B%E3%81%8D%E3%81%A4%E3%81%B0%E3%81%9F" target="_blank" onclick="window.open(this.href,'FBwindow','width=650,height=450,menubar=no,toolbar=no,scrollbars=yes');return false;"&gt;&lt;span class="vk_icon_w_r_sns_fb icon_sns"&gt;&lt;/span&gt;&lt;span class="sns_txt"&gt;Facebook&lt;/span&gt;&lt;span class="veu_count_sns_fb"&gt;&lt;/span&gt;&lt;/a&gt;&lt;/li&gt;&lt;li class="sb_twitter sb_icon"&gt;&lt;a class="sb_icon_inner" href="//twitter.com/intent/tweet?url=https%3A%2F%2Fkoten-kakitsubata.jp%2Ftimetable%2F&amp;amp;text=%E6%99%82%E9%96%93%E5%89%B2%20%7C%20%E5%8F%A4%E5%85%B8%E5%B0%82%E9%96%80%E5%A1%BE%20%E3%81%8B%E3%81%8D%E3%81%A4%E3%81%B0%E3%81%9F" target="_blank" &gt;&lt;span class="vk_icon_w_r_sns_twitter icon_sns"&gt;&lt;/span&gt;&lt;span class="sns_txt"&gt;twitter&lt;/span&gt;&lt;/a&gt;&lt;/li&gt;&lt;li class="sb_copy sb_icon"&gt;&lt;button class="copy-button sb_icon_inner"data-clipboard-text="時間割 | 古典専門塾 かきつばた https://koten-kakitsubata.jp/timetable/"&gt;&lt;span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</si>
  <si>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https://natsui-sansu-juku.com/5master/
【検出された不自然ワード】
（検出なし）
【本文】
------
&lt;p&gt;夏井算数塾では、小学５年生を対象とした集団授業「小５算数マスター講座」を【オンライン・集団授業】として開講します。&lt;br data-start="80" data-end="83" /&gt;小学５年生のカリキュラムも後半に入り、得意・不得意がはっきりしてくる時期です。６年生に不安を持ち越さないためにも、このタイミングでしっかりと学び直しましょう。&lt;br /&gt;
夏井算数塾の指導方針や講座の全体像は、&lt;a href="https://natsui-sansu-juku.com/" target="_blank" rel="noopener"&gt;&lt;strong&gt;全体像はこちら&lt;/strong&gt;&lt;/a&gt;でご確認ください。&lt;/p&gt;
&lt;h2&gt;実施要綱&lt;/h2&gt;
&lt;p&gt;オンラインでの講座となります。１ヶ月かけてそれぞれの単元を余すところなく復習していきます。&lt;br /&gt;
※お通いの塾によっては既習単元ではないこともありますが、初修の方も含まれている前提で授業は実施致します。&lt;/p&gt;
&lt;h3&gt;10月　小５算数マスター講座(①立体図形)&lt;/h3&gt;
&lt;p&gt;～内容～&lt;br /&gt;
・基本立体・柱体の求積(体積/表面積)&lt;br /&gt;
・すい体・回転体の求積(体積/表面積)&lt;br /&gt;
・水そうとグラフ&lt;br /&gt;
・いろいろな立体図形の問題&lt;/p&gt;
&lt;h3&gt;11月　小５算数マスター講座(②平面図形)&lt;/h3&gt;
&lt;p&gt;～内容～&lt;br /&gt;
・基本図形の求積&lt;br /&gt;
・相似と面積の関係&lt;br /&gt;
・比を使った平面図形の求積&lt;br /&gt;
・図形の回転移動・転がり移動&lt;/p&gt;
&lt;h3&gt;12月　小５算数マスター講座(③場合の数・速さと比)&lt;/h3&gt;
&lt;p&gt;～内容～&lt;br /&gt;
・場合の数の数え上げ方&lt;br /&gt;
・場合の数の計算の仕方&lt;br /&gt;
・比で解く速さ&lt;br /&gt;
・速さの難問パターン&lt;/p&gt;
&lt;h2&gt;夏井算数塾≪小５算数マスター講座≫特徴&lt;/h2&gt;
&lt;h3&gt;１．黒板授業では再現できないスピード感&lt;/h3&gt;
&lt;p&gt;黒板に授業内容を書く時間・書かれた内容をノートに写す時間を大幅に削減し、授業時間の最大効率化を目指します。&lt;/p&gt;
&lt;h3&gt;２．「聞いているだけのオンライン授業」ではない！&lt;/h3&gt;
&lt;p&gt;オンライン授業にありがちな「一方通行の授業」では理解が進まないことも多いです。&lt;br /&gt;
生徒さんの表情と手元のノートを同時に確認しながら授業を進めますので、双方向性を担保した授業を実施します。&lt;br /&gt;
(スマホ＋タブレット　または　ＰＣ＋スマホ　の２機材をご準備頂く必要があります。)&lt;/p&gt;
&lt;h3&gt;対象&lt;/h3&gt;
&lt;p&gt;中学受験を目指す小学５年生&lt;/p&gt;
&lt;h3&gt;定員&lt;/h3&gt;
&lt;p&gt;上限16名&lt;/p&gt;
&lt;h3&gt;指導料&lt;/h3&gt;
&lt;div class="rounded"&gt;全４回　￥23,760-(税込)&lt;br /&gt;
※初回指導日の前日までに、振込にてお支払い頂きますようお願い申し上げます。&lt;/div&gt;
&lt;h3&gt;スケジュール&lt;/h3&gt;
&lt;p&gt;10・11・12月の第１~第４日曜日、12:30~14:00となります。&lt;/p&gt;
&lt;h5&gt;【10月：①立体図形】&lt;/h5&gt;
&lt;p&gt;10/03(日)12:30~14:00&lt;br /&gt;
10/10(日)12:30~14:00&lt;br /&gt;
10/17(日)12:30~14:00&lt;br /&gt;
10/24(日)12:30~14:00&lt;/p&gt;
&lt;h5&gt;【11月：②平面図形】&lt;/h5&gt;
&lt;p&gt;11/07(日)12:30~14:00&lt;br /&gt;
11/14(日)12:30~14:00&lt;br /&gt;
11/21(日)12:30~14:00&lt;br /&gt;
11/28(日)12:30~14:00&lt;/p&gt;
&lt;h5&gt;【12月：③場合の数・速さと比】&lt;/h5&gt;
&lt;p&gt;12/05(日)12:30~14:00&lt;br /&gt;
12/12(日)12:30~14:00&lt;br /&gt;
12/19(日)12:30~14:00&lt;br /&gt;
12/26(日)12:30~14:00&lt;/p&gt;
&lt;h3&gt;会場&lt;/h3&gt;
&lt;p&gt;オンライン&lt;/p&gt;
&lt;h3&gt;担当講師&lt;/h3&gt;
&lt;p&gt;夏井算数塾代表の夏井が担当いたします。&lt;/p&gt;
&lt;h3&gt;夏井　一成(ナツイ　カズナリ)&lt;/h3&gt;
&lt;p&gt;&lt;img fetchpriority="high" decoding="async" class="size-medium wp-image-49 alignleft" src="https://natsui-sansu-juku.com/wp-content/uploads/2016/12/natsui-214x300.jpg" alt="natsui" width="214" height="300" srcset="https://natsui-sansu-juku.com/wp-content/uploads/2016/12/natsui-214x300.jpg 214w, https://natsui-sansu-juku.com/wp-content/uploads/2016/12/natsui-731x1024.jpg 731w, https://natsui-sansu-juku.com/wp-content/uploads/2016/12/natsui.jpg 760w" sizes="(max-width: 214px) 100vw, 214px" /&gt;&lt;/p&gt;
&lt;p&gt;私立&lt;span style="color: #008000;"&gt;ラ・サール&lt;/span&gt;中学校，同高等学校，&lt;span style="color: #008000;"&gt;京都大学教育学部&lt;/span&gt;教育科学科，&lt;span style="color: #008000;"&gt;システムエンジニア&lt;/span&gt;を経て「教育屋さん」としてのキャリアを重ねる。&lt;br /&gt;
中学受験指導キャリアの皮切りは、大学１回生の頃に始めた&lt;span style="color: #008000;"&gt;関西某大手進学塾&lt;/span&gt;の算数担当講師。主に最難関校向けの講座を担当し、多くの小学生の中学受験を指導。&lt;br /&gt;
以後、関西，関東，大手，中小を問わず様々な現場で中学受験指導に携わる。主に、最難関対策(関西：&lt;span style="color: #008000;"&gt;灘・東大寺・洛南・星光&lt;/span&gt;，関東：&lt;span style="color: #008000;"&gt;開成・麻布・駒場東邦・栄光学園・桜蔭・雙葉・慶應・早稲田など&lt;/span&gt;)の講義を担当している。&lt;/p&gt;
&lt;p&gt;また、「安価で効果の高い教育にはＩＴツールが必須」との思いから、教育のICT化についても関心を持って活動を行い、&lt;br /&gt;
■NPO法人キッズドア「Global Stream～東北の未来を創るグローバル基礎教育プロジェクト～」プロジェクトマネージャー&lt;br /&gt;
■株式会社シンドバッド・インターナショナル「StudyTown 小学生」過去問解説講義担当などを歴任。&lt;/p&gt;
&lt;p&gt;「より良い教育手法の確立」を目指して、様々な分野で精力的に活動を続けている。&lt;/p&gt;
&lt;h3&gt;講義サンプル&lt;/h3&gt;
&lt;p&gt;&lt;iframe title="510-11　立体図形(2)【サピックスの算数を15分で授業してみた】" width="750" height="422" src="https://www.youtube.com/embed/m9KbpWUobY8?feature=oembed" frameborder="0" allow="accelerometer; autoplay; clipboard-write; encrypted-media; gyroscope; picture-in-picture; web-share" referrerpolicy="strict-origin-when-cross-origin" allowfullscreen&gt;&lt;/iframe&gt;&lt;/p&gt;
&lt;h2&gt;お申込みフォーム&lt;/h2&gt;
&lt;div class="wpcf7 no-js" id="wpcf7-f31660-p31656-o1" lang="ja" dir="ltr" data-wpcf7-id="31660"&gt;
&lt;div class="screen-reader-response"&gt;&lt;p role="status" aria-live="polite" aria-atomic="true"&gt;&lt;/p&gt; &lt;ul&gt;&lt;/ul&gt;&lt;/div&gt;
&lt;form action="/5master/#wpcf7-f31660-p31656-o1" method="post" class="wpcf7-form init" aria-label="コンタクトフォーム" novalidate="novalidate" data-status="init"&gt;
&lt;div style="display: none;"&gt;
&lt;input type="hidden" name="_wpcf7" value="31660" /&gt;
&lt;input type="hidden" name="_wpcf7_version" value="6.0.4" /&gt;
&lt;input type="hidden" name="_wpcf7_locale" value="ja" /&gt;
&lt;input type="hidden" name="_wpcf7_unit_tag" value="wpcf7-f31660-p31656-o1" /&gt;
&lt;input type="hidden" name="_wpcf7_container_post" value="31656" /&gt;
&lt;input type="hidden" name="_wpcf7_posted_data_hash" value="" /&gt;
&lt;input type="hidden" name="_wpcf7_recaptcha_response" value="" /&gt;
&lt;/div&gt;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&lt;p&gt;電話番号(必須)&lt;br /&gt;
&lt;span class="wpcf7-form-control-wrap" data-name="tel-572"&gt;&lt;input size="40" maxlength="400" class="wpcf7-form-control wpcf7-tel wpcf7-validates-as-required wpcf7-text wpcf7-validates-as-tel" aria-required="true" aria-invalid="false" value="" type="tel" name="tel-572" /&gt;&lt;/span&gt;
&lt;/p&gt;
&lt;p&gt;日程選択(必須・複数選択可能です)&lt;br /&gt;
&lt;span class="wpcf7-form-control-wrap" data-name="checkbox-423"&gt;&lt;span class="wpcf7-form-control wpcf7-checkbox wpcf7-validates-as-required"&gt;&lt;span class="wpcf7-list-item first"&gt;&lt;span class="wpcf7-list-item-label"&gt;10月：①立体図形&lt;/span&gt;&lt;input type="checkbox" name="checkbox-423[]" value="10月：①立体図形" /&gt;&lt;/span&gt;&lt;span class="wpcf7-list-item"&gt;&lt;span class="wpcf7-list-item-label"&gt;11月：②平面図形&lt;/span&gt;&lt;input type="checkbox" name="checkbox-423[]" value="11月：②平面図形" /&gt;&lt;/span&gt;&lt;span class="wpcf7-list-item last"&gt;&lt;span class="wpcf7-list-item-label"&gt;12月：③場合の数・速さと比&lt;/span&gt;&lt;input type="checkbox" name="checkbox-423[]" value="12月：③場合の数・速さと比" /&gt;&lt;/span&gt;&lt;/span&gt;&lt;/span&gt;
&lt;/p&gt;
&lt;p&gt;&lt;label&gt; 備考&lt;br /&gt;
&lt;span class="wpcf7-form-control-wrap" data-name="your-message"&gt;&lt;textarea cols="40" rows="10" maxlength="2000" class="wpcf7-form-control wpcf7-textarea" aria-invalid="false" name="your-message"&gt;&lt;/textarea&gt;&lt;/span&gt; &lt;/label&gt;
&lt;/p&gt;
&lt;p&gt;&lt;input class="wpcf7-form-control wpcf7-submit has-spinner" type="submit" value="送信" /&gt;
&lt;/p&gt;&lt;div class="wpcf7-response-output" aria-hidden="true"&gt;&lt;/div&gt;
&lt;/form&gt;
&lt;/div&gt;
&lt;section class="veu_cta" id="veu_cta-31796"&gt;&lt;h1 class="cta_title"&gt;動画：中学受験Q&amp;A&lt;/h1&gt;&lt;div class="cta_body"&gt;&lt;div class="cta_body_image cta_body_image_right"&gt;&lt;a href="https://natsui-sansu-juku.com/ct/%e4%b8%ad%e5%ad%a6%e5%8f%97%e9%a8%93q%ef%bc%86%ef%bd%81/"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image_exist"&gt;中学受験についての親御さんの悩みやお子さんの問題に答えるQ&amp;amp;A動画です。経験に基づくアドバイスを通じて、中学受験に関する情報とサポートを提供しています。&lt;/div&gt;&lt;div class="cta_body_link"&gt;&lt;a href="https://natsui-sansu-juku.com/ct/%e4%b8%ad%e5%ad%a6%e5%8f%97%e9%a8%93q%ef%bc%86%ef%bd%81/" class="btn btn-primary btn-block btn-lg" target="_blank"&gt;動画：中学受験Q&amp;amp;A&lt;/a&gt;&lt;/div&gt;&lt;/div&gt;&lt;!--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</si>
  <si>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https://natsui-sansu-juku.com/col_blog/bunsyoudaihi/
【検出された不自然ワード】
（検出なし）
【本文】
------
&lt;p&gt;中学受験算数の中でも「比」は、毎年のように頻出する重要単元です。その中でも特に多くの受験生を悩ませるのが、&lt;strong&gt;比の文章題&lt;/strong&gt;です。&lt;br /&gt;
このページでは、「なぜ比の文章題が難しいのか」「どこでつまずきやすいのか」「どのように克服すればよいのか」を整理し、当塾での指導方針もあわせてご紹介します。&lt;/p&gt;
&lt;p&gt;文章題全体の頻出パターンや解き方の整理は、&lt;a href="https://natsui-sansu-juku.com/column/hub-bunshodai/" target="_blank" rel="noopener noreferrer"&gt;&lt;strong&gt;文章題の解き方まとめ（全体像はこちら）&lt;/strong&gt;&lt;/a&gt;もあわせてご確認ください。&lt;/p&gt;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&lt;h2&gt;中学受験算数における比の文章題とは&lt;/h2&gt;
&lt;p&gt;中学受験の算数では、「比」は必ずと言っていいほど出題されます。特に、&lt;/p&gt;
&lt;ul&gt;
&lt;li&gt;&lt;strong&gt;文章題として出題されるケースが非常に多い&lt;/strong&gt;&lt;/li&gt;
&lt;li&gt;単純な計算問題よりも「状況の理解」と「式立て」が求められる&lt;/li&gt;
&lt;/ul&gt;
&lt;p&gt;といった特徴があり、多くの受験生にとって&lt;strong&gt;避けて通れない分野&lt;/strong&gt;です。だからこそ、比の文章題を得意にしておくことが、安定した得点につながります。&lt;/p&gt;
&lt;h2&gt;比の文章題が苦手になる理由&lt;/h2&gt;
&lt;h3&gt;数式だけなら解けるのに、文章題になると解けない&lt;/h3&gt;
&lt;p&gt;指導の現場でよく見られるのが、次のようなパターンです。&lt;/p&gt;
&lt;ul&gt;
&lt;li&gt;&lt;span style="color: #0000ff;"&gt;比の「数式問題」なら正解できる&lt;/span&gt;のに、文章題になると手が止まってしまう&lt;/li&gt;
&lt;li&gt;計算自体はできるのに、&lt;strong&gt;そもそも式を立てる段階でつまずいてしまう&lt;/strong&gt;&lt;/li&gt;
&lt;/ul&gt;
&lt;p&gt;この場合の本当の原因は、&lt;/p&gt;
&lt;ul&gt;
&lt;li&gt;比の計算のやり方は覚えているが、&lt;/li&gt;
&lt;li&gt;&lt;strong&gt;文章の内容から「どんな比の式を立てればよいか」を取り出せていない&lt;/strong&gt;&lt;/li&gt;
&lt;/ul&gt;
&lt;p&gt;というところにあります。つまり、「計算力」よりも先に「文章の読み取り」と「式立て」の力が壁になっているのです。&lt;/p&gt;
&lt;p&gt;しかし、原因さえ分かっていれば、それに合わせた練習を積むことで、必ず克服できます。比の文章題は「感覚」ではなく&lt;strong&gt;段階的なトレーニング&lt;/strong&gt;で得意にしていける分野です。&lt;/p&gt;
&lt;h2&gt;比の文章題を克服するためのステップ&lt;/h2&gt;
&lt;h3&gt;① 文章から数字だけを抜き出す&lt;/h3&gt;
&lt;p&gt;いきなり式を立てようとせず、まずは&lt;/p&gt;
&lt;ul&gt;
&lt;li&gt;&lt;span style="color: #ff0000;"&gt;文章の中に出てくる数字をすべて抜き出して書き出す&lt;/span&gt;&lt;/li&gt;
&lt;/ul&gt;
&lt;p&gt;という作業から始めましょう。数字を書き出すことで、&lt;/p&gt;
&lt;ul&gt;
&lt;li&gt;どんな量が登場しているのか&lt;/li&gt;
&lt;li&gt;どの数字とどの数字が「比」になっているのか&lt;/li&gt;
&lt;/ul&gt;
&lt;p&gt;といった&lt;strong&gt;必要な情報が整理されやすくなります。&lt;/strong&gt;&lt;/p&gt;
&lt;h3&gt;② 数字と文章の関係を整理する&lt;/h3&gt;
&lt;p&gt;数字だけを書き出したら、続いて&lt;/p&gt;
&lt;ul&gt;
&lt;li&gt;&lt;strong&gt;文章に書かれている内容と、書き出した数字の「関係性」を見つける&lt;/strong&gt;&lt;/li&gt;
&lt;li&gt;「何と何の比なのか」「どちらが基準なのか」「増減や合計があるのか」などを整理する&lt;/li&gt;
&lt;/ul&gt;
&lt;p&gt;ことが大切です。&lt;/p&gt;
&lt;p&gt;ここで意識したいのは、&lt;/p&gt;
&lt;ul&gt;
&lt;li&gt;&lt;strong&gt;設問が何を聞いているのかを正確に読み取ること&lt;/strong&gt;&lt;/li&gt;
&lt;li&gt;「求めるべきもの」と「与えられている比・数字」を混同しないこと&lt;/li&gt;
&lt;/ul&gt;
&lt;p&gt;です。設問を取り違えてしまうと、せっかく計算が合っていても「求めるべきものが違う」というミスにつながってしまいます。&lt;/p&gt;
&lt;h3&gt;③ 立てた式と文章が合っているか必ず確認する&lt;/h3&gt;
&lt;p&gt;数字と関係が整理できたら、そこではじめて「式」を立てます。式を立てたあとは、必ず&lt;/p&gt;
&lt;ul&gt;
&lt;li&gt;&lt;span style="color: #ff0000;"&gt;文章と自分が立てた式が本当に対応しているかどうか&lt;/span&gt;をチェックする&lt;/li&gt;
&lt;/ul&gt;
&lt;p&gt;ことを徹底しましょう。&lt;/p&gt;
&lt;p&gt;式が文章内容と合ってさえいれば、あとは&lt;strong&gt;通常の数式問題と同じように計算するだけ&lt;/strong&gt;です。つまり、&lt;/p&gt;
&lt;ul&gt;
&lt;li&gt;① 正確に文章を読む&lt;/li&gt;
&lt;li&gt;② 数字の意味と関係性を整理する&lt;/li&gt;
&lt;li&gt;③ 文章に合った式を立てる&lt;/li&gt;
&lt;/ul&gt;
&lt;p&gt;この3ステップができれば、比の文章題は着実に解けるようになります。&lt;/p&gt;
&lt;h2&gt;比の文章題に強くなるための学習のコツ&lt;/h2&gt;
&lt;h3&gt;いろいろなタイプの問題に触れる&lt;/h3&gt;
&lt;p&gt;比の文章題は、表面上のパターンが変わりやすいため、&lt;/p&gt;
&lt;ul&gt;
&lt;li&gt;同じ考え方でも、見た目がまったく違う問題が出てくる&lt;/li&gt;
&lt;li&gt;一度解けたはずの内容でも、条件の書かれ方が変わると戸惑いやすい&lt;/li&gt;
&lt;/ul&gt;
&lt;p&gt;といった特徴があります。&lt;/p&gt;
&lt;p&gt;そのため、比の文章題を得意にするには、&lt;/p&gt;
&lt;ul&gt;
&lt;li&gt;教科書や塾のテキストだけでなく、&lt;strong&gt;いろいろな種類の比の文章題に触れておく&lt;/strong&gt;&lt;/li&gt;
&lt;li&gt;最初は簡単なレベルから始めて、「読み取り → 数字の整理 → 式立て」の流れを身につける&lt;/li&gt;
&lt;/ul&gt;
&lt;p&gt;ことがとても有効です。&lt;/p&gt;
&lt;h3&gt;途中式や図・表も積極的に使う&lt;/h3&gt;
&lt;p&gt;比の文章題は、頭の中だけで整理しようとすると混乱しやすくなります。必要に応じて、&lt;/p&gt;
&lt;ul&gt;
&lt;li&gt;線分図や表、メモ書きを使って整理する&lt;/li&gt;
&lt;li&gt;比の対応関係を「図」で表してみる&lt;/li&gt;
&lt;/ul&gt;
&lt;p&gt;といった工夫も取り入れていきましょう。&lt;/p&gt;
&lt;h2&gt;当塾での取り組み&lt;/h2&gt;
&lt;p&gt;当塾では、完全個別の１対１の授業で、&lt;strong&gt;比の文章題の苦手克服&lt;/strong&gt;に特化した指導を行っています。&lt;/p&gt;
&lt;p&gt;「式立てが苦手」「文章題になると手が止まる」といったお子さまには、&lt;/p&gt;
&lt;ul&gt;
&lt;li&gt;文章の読み取りから一緒に確認する&lt;/li&gt;
&lt;li&gt;数字の抜き出し方・整理の仕方をステップごとに練習する&lt;/li&gt;
&lt;li&gt;一人ひとりの理解度に合わせて問題のレベルを調整する&lt;/li&gt;
&lt;/ul&gt;
&lt;p&gt;といった形で、着実に「自分で解ける」力を育てていきます。&lt;/p&gt;
&lt;p&gt;当塾の授業の独自のシステムついては、&lt;strong&gt;&lt;a href="https://natsui-sansu-juku.com/column/kokogachigau/" target="_blank" rel="noopener noreferrer"&gt;夏井算数塾・個別指導はココが違う！&lt;/a&gt;&lt;/strong&gt;をご覧ください。&lt;/p&gt;
&lt;p&gt;また、教室での授業と同様の授業を、&lt;a href="https://natsui-sansu-juku.com/kobetsu_online/" target="_blank" rel="noopener noreferrer"&gt;&lt;strong&gt;オンライン&lt;/strong&gt;&lt;/a&gt;でも受講可能です。通塾の必要がなく、全国どこからでも&lt;strong&gt;慣れ親しんだ自宅の環境で受講できる&lt;/strong&gt;ため、勉強だけに集中して取り組むことができます。&lt;/p&gt;
&lt;p&gt;詳細は、&lt;strong&gt;&lt;a href="https://natsui-sansu-juku.com/column/withyou/" target="_blank" rel="noopener noreferrer"&gt;今までにない、”業界初”のオンライン算数個別指導「ウィズ・ユー」&lt;/a&gt;&lt;/strong&gt;をご覧ください。&lt;/p&gt;
&lt;h2&gt;関連コラム&lt;/h2&gt;
&lt;blockquote&gt;&lt;p&gt;&lt;a href="https://natsui-sansu-juku.com/column/bunsyoudai/" target="_blank" rel="noopener noreferrer"&gt;中学受験における算数で文章題の正答率を上げるためのポイント&lt;/a&gt;&lt;/p&gt;&lt;/blockquote&gt;
&lt;h2&gt;まとめ：比の文章題は「読み取り」と「整理」で必ず伸びる&lt;/h2&gt;
&lt;ul&gt;
&lt;li&gt;中学受験算数において、比の文章題は&lt;strong&gt;必ず出題される重要単元&lt;/strong&gt;である&lt;/li&gt;
&lt;li&gt;多くのつまずきは、「計算」ではなく&lt;strong&gt;文章から式を立てる過程&lt;/strong&gt;に原因がある&lt;/li&gt;
&lt;li&gt;まずは文章から数字を抜き出し、数字と条件の関係を整理してから式を立てることが大切&lt;/li&gt;
&lt;li&gt;式と文章の対応を毎回確認する習慣をつければ、比の文章題は安定して得点できるようになる&lt;/li&gt;
&lt;li&gt;一人では難しい場合は、個別指導などを活用して&lt;strong&gt;ステップごとに丁寧にトレーニングする&lt;/strong&gt;ことも有効&lt;/li&gt;
&lt;/ul&gt;
&lt;p&gt;比の文章題は、「センス」や「ひらめき」だけで解く分野ではありません。正しいステップで練習を重ねれば、どのお子さまでも必ず力を伸ばすことができます。日々の学習の中で、ぜひ&lt;strong&gt;文章の読み取りと数字の整理&lt;/strong&gt;を意識して取り組んでみてください。&lt;/p&gt;
&lt;p&gt;&amp;nbsp;&lt;/p&gt;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_blog%2Fbunsyoudaihi%2F&amp;amp;t=%E4%B8%AD%E5%AD%A6%E5%8F%97%E9%A8%93%E3%81%A7%E9%A0%BB%E5%87%BA%E3%81%AE%E3%80%8E%E6%AF%94%E3%81%AE%E6%96%87%E7%AB%A0%E9%A1%8C%E3%80%8F%E3%81%8C%E8%8B%A6%E6%89%8B%E3%81%AA%E5%8E%9F%E5%9B%A0%E3%81%A8%E5%85%8B%E6%9C%8D%E6%96%B9%E6%B3%95%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_blog%2Fbunsyoudaihi%2F&amp;amp;text=%E4%B8%AD%E5%AD%A6%E5%8F%97%E9%A8%93%E3%81%A7%E9%A0%BB%E5%87%BA%E3%81%AE%E3%80%8E%E6%AF%94%E3%81%AE%E6%96%87%E7%AB%A0%E9%A1%8C%E3%80%8F%E3%81%8C%E8%8B%A6%E6%89%8B%E3%81%AA%E5%8E%9F%E5%9B%A0%E3%81%A8%E5%85%8B%E6%9C%8D%E6%96%B9%E6%B3%95%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E3%81%A7%E9%A0%BB%E5%87%BA%E3%81%AE%E3%80%8E%E6%AF%94%E3%81%AE%E6%96%87%E7%AB%A0%E9%A1%8C%E3%80%8F%E3%81%8C%E8%8B%A6%E6%89%8B%E3%81%AA%E5%8E%9F%E5%9B%A0%E3%81%A8%E5%85%8B%E6%9C%8D%E6%96%B9%E6%B3%95%20%7C%20%E4%B8%AD%E5%AD%A6%E5%8F%97%E9%A8%93%E5%B0%82%E9%96%80%E3%80%80%E5%A4%8F%E4%BA%95%E7%AE%97%E6%95%B0%E5%A1%BE%0Ahttps%3A%2F%2Fnatsui-sansu-juku.com%2Fcol_blog%2Fbunsyoudaihi%2F" target="_blank" &gt;&lt;span class="vk_icon_w_r_sns_bluesky icon_sns"&gt;&lt;/span&gt;&lt;span class="sns_txt"&gt;Bluesky&lt;/span&gt;&lt;/a&gt;&lt;/li&gt;&lt;li class="sb_hatena sb_icon"&gt;&lt;a class="sb_icon_inner" href="//b.hatena.ne.jp/add?mode=confirm&amp;url=https%3A%2F%2Fnatsui-sansu-juku.com%2Fcol_blog%2Fbunsyoudaihi%2F&amp;amp;title=%E4%B8%AD%E5%AD%A6%E5%8F%97%E9%A8%93%E3%81%A7%E9%A0%BB%E5%87%BA%E3%81%AE%E3%80%8E%E6%AF%94%E3%81%AE%E6%96%87%E7%AB%A0%E9%A1%8C%E3%80%8F%E3%81%8C%E8%8B%A6%E6%89%8B%E3%81%AA%E5%8E%9F%E5%9B%A0%E3%81%A8%E5%85%8B%E6%9C%8D%E6%96%B9%E6%B3%95%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sb_icon_inner"data-clipboard-text="中学受験で頻出の『比の文章題』が苦手な原因と克服方法 | 中学受験専門　夏井算数塾 https://natsui-sansu-juku.com/col_blog/bunsyoudaihi/"&gt;&lt;span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</si>
  <si>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https://natsui-sansu-juku.com/column/510-03/
【検出された不自然ワード】
（検出なし）
【本文】
------
&lt;h2&gt;約数・公約数・最大公約数が不安なサピックス5年生へ&lt;/h2&gt;
&lt;p&gt;「約数って何だっけ？」「最大公約数ってどうやって見つけるの？」「約数の個数の問題がゴチャゴチャして苦手…」&lt;br /&gt;
そんなサピックス5年生のために、&lt;strong&gt;授業に入る前に押さえておきたいポイント&lt;/strong&gt;をコンパクトに整理しました。&lt;br /&gt;
本ページでは、動画講義とあわせて、&lt;br /&gt;
&lt;strong&gt;約数・公約数・最大公約数&lt;/strong&gt;の基本から、&lt;strong&gt;「わられる数とあまり」の考え方&lt;/strong&gt;、そして&lt;strong&gt;約数の個数&lt;/strong&gt;を求めるときのコツまでを体系的にまとめています。&lt;br /&gt;
サピックス小5算数の「15分まとめ」全体の一覧は、&lt;a href="https://natsui-sansu-juku.com/column/sapix-15/"&gt;全体像はこちら&lt;/a&gt;から確認できます。&lt;/p&gt;
&lt;h2&gt;動画講義：サピックス5年生向け・約数と公約数の基本&lt;/h2&gt;
&lt;p&gt;&lt;iframe title="510-03　約数【サピックスの算数を15分で授業してみた】" src="https://www.youtube.com/embed/iJffhc40Qeg?feature=oembed" width="750" height="422" frameborder="0" allowfullscreen="allowfullscreen"&gt;&lt;/iframe&gt;&lt;/p&gt;
&lt;blockquote&gt;&lt;p&gt;この動画は、サピックスに通塾している小学５年生で、算数が苦手な生徒さん向けに&lt;strong&gt;「授業に入る前に見ておいてほしいポイント」&lt;/strong&gt;をまとめた内容です。&lt;br /&gt;
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※本動画は、サピックスで使用されているテキストそのものの解説ではありません。あらかじめご了承ください。&lt;/p&gt;&lt;/blockquote&gt;
&lt;h2&gt;１．約数・公約数・最大公約数の基本&lt;/h2&gt;
&lt;p&gt;まずは、この単元の土台となる&lt;strong&gt;「約数」「公約数」「最大公約数」&lt;/strong&gt;の意味をはっきりさせておきましょう。&lt;/p&gt;
&lt;h3&gt;約数とは何か&lt;/h3&gt;
&lt;p&gt;&lt;strong&gt;約数&lt;/strong&gt;とは、「その数が割り切れる数」のことです。言いかえると、&lt;br /&gt;
&lt;strong&gt;かけ算をして元の数になるような数&lt;/strong&gt;のことです。&lt;/p&gt;
&lt;ul&gt;
&lt;li&gt;&lt;strong&gt;□の約数：&lt;/strong&gt;□が割り切れる数 ＝ かけて□になる数&lt;/li&gt;
&lt;/ul&gt;
&lt;p&gt;例えば、12の約数は次のように求められます。&lt;/p&gt;
&lt;ul&gt;
&lt;li&gt;1×12＝12&lt;/li&gt;
&lt;li&gt;2×6＝12&lt;/li&gt;
&lt;li&gt;3×4＝12&lt;/li&gt;
&lt;/ul&gt;
&lt;p&gt;したがって、12の約数は&lt;strong&gt;1, 2, 3, 4, 6, 12&lt;/strong&gt;です。&lt;br /&gt;
「かけ算のペアを全部書き出す」と、約数を見落としにくくなります。&lt;/p&gt;
&lt;h3&gt;公約数と最大公約数&lt;/h3&gt;
&lt;p&gt;&lt;strong&gt;公約数&lt;/strong&gt;とは、2つ以上の整数について&lt;strong&gt;共通している約数&lt;/strong&gt;のことです。&lt;br /&gt;
つまり、&lt;br /&gt;
&lt;strong&gt;「それぞれの約数の中で共通している数」&lt;/strong&gt;を集めたものが公約数です。&lt;/p&gt;
&lt;ul&gt;
&lt;li&gt;公約数とは…それぞれの約数の中で共通している数&lt;/li&gt;
&lt;li&gt;最大公約数とは…公約数のうち&lt;strong&gt;最大のもの&lt;/strong&gt;&lt;/li&gt;
&lt;/ul&gt;
&lt;p&gt;また、重要なポイントとして、&lt;br /&gt;
&lt;strong&gt;「公約数は最大公約数の約数になっている」&lt;/strong&gt;&lt;br /&gt;
という性質があります。&lt;/p&gt;
&lt;ul&gt;
&lt;li&gt;&lt;strong&gt;公約数 ＝ 最大公約数の約数&lt;/strong&gt;&lt;/li&gt;
&lt;/ul&gt;
&lt;p&gt;したがって、公約数を求めるときは、次の順番がおすすめです。&lt;/p&gt;
&lt;p&gt;&lt;strong&gt;「最大公約数を求める → その約数をすべて書き出す → 公約数の一覧が完成」&lt;/strong&gt;&lt;/p&gt;
&lt;p&gt;この流れで考えると、計算の見通しがよくなります。&lt;/p&gt;
&lt;h3&gt;複数の整数の最大公約数の見つけ方&lt;/h3&gt;
&lt;p&gt;複数の数の最大公約数を求めるとき、すぐに思いつかない場合があります。そのときの考え方の一つが次の２ステップです。&lt;/p&gt;
&lt;ul&gt;
&lt;li&gt;① １つだけ割ってみる&lt;/li&gt;
&lt;li&gt;② 差の約数に注目する&lt;/li&gt;
&lt;/ul&gt;
&lt;h4&gt;① １つだけ割ってみる&lt;/h4&gt;
&lt;p&gt;候補になりそうな数で、まず１つの数を割ってみて、&lt;br /&gt;
&lt;strong&gt;「この数は約数になり得るか」&lt;/strong&gt;をチェックします。&lt;br /&gt;
割り切れなければ、その数は公約数にはなりません。&lt;/p&gt;
&lt;h4&gt;② 差の約数に注目する&lt;/h4&gt;
&lt;p&gt;２つの数 &lt;em&gt;A, B&lt;/em&gt; があるとき、&lt;strong&gt;共通して割り切れる数&lt;/strong&gt;は、&lt;strong&gt;その差（A−B）の約数&lt;/strong&gt;にもなっている、という性質があります。&lt;/p&gt;
&lt;ul&gt;
&lt;li&gt;例：24と36の差は12 → 24と36の公約数は「12の約数」でもある&lt;/li&gt;
&lt;/ul&gt;
&lt;p&gt;この性質を利用すると、&lt;strong&gt;「差を小さくしてから約数を調べる」&lt;/strong&gt;ことで、最大公約数を見つけやすくなります。&lt;/p&gt;
&lt;p&gt;&lt;strong&gt;公約数を直接探すのではなく、「最大公約数」から逆算する&lt;/strong&gt;という視点を持っておくと、サピックスの応用問題にも対応しやすくなります。&lt;/p&gt;
&lt;h2&gt;２．「わられる数」とあまりの関係&lt;/h2&gt;
&lt;p&gt;約数の問題では、&lt;strong&gt;「割り切れる」ことが非常に大切&lt;/strong&gt;です。&lt;br /&gt;
そのため、問題文に「余り」や「不足」が出てきたときは、&lt;/p&gt;
&lt;p&gt;&lt;strong&gt;「どんな数だったら割り切れるのか」&lt;/strong&gt;&lt;/p&gt;
&lt;p&gt;を考え、その条件を満たす&lt;strong&gt;公約数&lt;/strong&gt;を見つけていくことになります。&lt;/p&gt;
&lt;h3&gt;わり算の基本の形&lt;/h3&gt;
&lt;p&gt;わり算は、次のような関係で表せます。&lt;/p&gt;
&lt;p&gt;&lt;strong&gt;わられる数 ＝ 割る数 × 商 ＋ 余り&lt;/strong&gt;&lt;/p&gt;
&lt;ul&gt;
&lt;li&gt;わられる数…全部の数&lt;/li&gt;
&lt;li&gt;割る数…１グループあたりの数&lt;/li&gt;
&lt;li&gt;商…グループの個数&lt;/li&gt;
&lt;li&gt;余り…整理しきれずに残った数&lt;/li&gt;
&lt;/ul&gt;
&lt;p&gt;ここで重要なのは、&lt;br /&gt;
&lt;strong&gt;「割る数は余りより大きい」&lt;/strong&gt;&lt;br /&gt;
という性質です。&lt;/p&gt;
&lt;ul&gt;
&lt;li&gt;余りが割る数以上になってしまうと、もう一回わり算ができてしまうため、わり算としておかしい&lt;/li&gt;
&lt;/ul&gt;
&lt;h3&gt;余りや不足から「どんな数なら割り切れるか」を考える&lt;/h3&gt;
&lt;p&gt;余りや不足に関する問題では、次のような流れで整理します。&lt;/p&gt;
&lt;ol&gt;
&lt;li&gt;問題文から、&lt;strong&gt;わられる数と余りの関係式&lt;/strong&gt;を立てる&lt;/li&gt;
&lt;li&gt;「もし余りがなかったら」「もしちょうど割り切れたら」という形を考える&lt;/li&gt;
&lt;li&gt;割り切れる数どうしの&lt;strong&gt;公約数&lt;/strong&gt;を求める&lt;/li&gt;
&lt;li&gt;その中から、条件（個数・範囲など）に合うものだけを答えとして選ぶ&lt;/li&gt;
&lt;/ol&gt;
&lt;p&gt;このとき、求めた公約数の中には、&lt;strong&gt;答えとしてふさわしくないもの&lt;/strong&gt;も含まれていることがあります。&lt;/p&gt;
&lt;ul&gt;
&lt;li&gt;「人数」や「個数」が小さすぎる／大きすぎる&lt;/li&gt;
&lt;li&gt;問題文で指定された条件（10人以上、50個以下など）を満たしていない&lt;/li&gt;
&lt;/ul&gt;
&lt;p&gt;したがって、&lt;br /&gt;
&lt;strong&gt;「公約数を求めたあとに、本当に条件を満たしているかどうかを必ずチェックする」&lt;/strong&gt;&lt;br /&gt;
ことがポイントです。&lt;/p&gt;
&lt;h2&gt;３．約数の個数と素因数分解&lt;/h2&gt;
&lt;p&gt;約数の個数を求める問題は、&lt;strong&gt;「素因数分解」&lt;/strong&gt;とセットで出題されます。&lt;br /&gt;
覚えるべきことや混同しやすいポイントが多い単元なので、意味をはっきり理解してから授業に臨むようにしましょう。&lt;/p&gt;
&lt;h3&gt;素因数分解とは&lt;/h3&gt;
&lt;p&gt;&lt;strong&gt;素因数分解&lt;/strong&gt;とは、「その数を素数のかけ算の形で表すこと」です。&lt;/p&gt;
&lt;ul&gt;
&lt;li&gt;素数…1と自分自身でしか割り切れない数（2, 3, 5, 7, 11, …）&lt;/li&gt;
&lt;li&gt;例：12＝2×2×3、30＝2×3×5 など&lt;/li&gt;
&lt;/ul&gt;
&lt;p&gt;約数の個数を考えるときは、&lt;strong&gt;「素因数分解したときの指数（何回かけているか）」&lt;/strong&gt;が重要な手がかりになります。&lt;/p&gt;
&lt;h3&gt;約数の個数と数の形&lt;/h3&gt;
&lt;p&gt;基本的なパターンを覚えておくと、サピックスの問題でも素早く判断できるようになります。&lt;/p&gt;
&lt;blockquote&gt;&lt;p&gt;約数の個数が１個…１のみ&lt;br /&gt;
約数の個数が２個…素数&lt;br /&gt;
約数の個数が３個…素数の平方数&lt;br /&gt;
約数の個数が４個…別々の素数を１回ずつかけたもの　or　同じ素数を３回かけたもの&lt;/p&gt;&lt;/blockquote&gt;
&lt;ul&gt;
&lt;li&gt;&lt;strong&gt;約数が３個：&lt;/strong&gt;素数の平方数（例：4＝2², 9＝3², 25＝5² など）&lt;/li&gt;
&lt;li&gt;&lt;strong&gt;約数が４個：&lt;/strong&gt;
&lt;ul&gt;
&lt;li&gt;2つの異なる素数を１回ずつかけたもの（例：6＝2×3, 10＝2×5 など）&lt;/li&gt;
&lt;li&gt;同じ素数を３回かけたもの（例：8＝2³, 27＝3³ など）&lt;/li&gt;
&lt;/ul&gt;
&lt;/li&gt;
&lt;/ul&gt;
&lt;p&gt;特に、&lt;br /&gt;
&lt;strong&gt;「約数が３個のときは素数の平方数になる」&lt;/strong&gt;&lt;br /&gt;
という性質はよく問われます。必ず覚えておきましょう。&lt;/p&gt;
&lt;p&gt;このように、&lt;/p&gt;
&lt;ul&gt;
&lt;li&gt;素因数分解の形&lt;/li&gt;
&lt;li&gt;約数の個数&lt;/li&gt;
&lt;/ul&gt;
&lt;p&gt;をセットで意識しておくと、「どんな数が条件に当てはまるのか」を逆算できるようになります。&lt;/p&gt;
&lt;h2&gt;４．サピックス5年生のための効果的な使い方&lt;/h2&gt;
&lt;p&gt;この単元は、&lt;/p&gt;
&lt;ul&gt;
&lt;li&gt;約数・公約数・最大公約数の定義&lt;/li&gt;
&lt;li&gt;「わられる数とあまり」の関係&lt;/li&gt;
&lt;li&gt;約数の個数と素因数分解&lt;/li&gt;
&lt;/ul&gt;
&lt;p&gt;など、&lt;strong&gt;覚えるべき用語やルールが多く、混同しやすい単元&lt;/strong&gt;です。&lt;/p&gt;
&lt;p&gt;算数が苦手なサピックス5年生は、いきなりテキストの問題に入る前に次の順番で学習するのがおすすめです。&lt;/p&gt;
&lt;ol&gt;
&lt;li&gt;動画を見て、&lt;strong&gt;基本用語と考え方の流れ&lt;/strong&gt;をつかむ&lt;/li&gt;
&lt;li&gt;本ページの要点を読みながら、ノートに公式やパターンを書き出す&lt;/li&gt;
&lt;li&gt;テキストや問題集の基本問題で、&lt;strong&gt;「なぜそうなるのか」を意識しながら&lt;/strong&gt;解いてみる&lt;/li&gt;
&lt;li&gt;応用問題や過去問に少しずつチャレンジし、&lt;strong&gt;「公約数の求め方」「差の約数」「約数の個数」&lt;/strong&gt;を実戦で確認する&lt;/li&gt;
&lt;/ol&gt;
&lt;p&gt;単なる暗記ではなく、&lt;strong&gt;「割り切れるとはどういうことか」「どんな数なら割り切れるのか」&lt;/strong&gt;という意味を意識することが、得点力アップにつながります。&lt;/p&gt;
&lt;h2&gt;５．当塾でのSapix対策&lt;/h2&gt;
&lt;h3&gt;サピックス算数の特徴と当塾の方針&lt;/h3&gt;
&lt;p&gt;サピックスの算数は、&lt;strong&gt;計算力だけでなく、思考力・読解力・数の性質の理解&lt;/strong&gt;をバランスよく問われるのが特徴です。&lt;br /&gt;
当塾では、&lt;/p&gt;
&lt;ul&gt;
&lt;li&gt;サピックスのカリキュラムに合わせて、&lt;strong&gt;つまずきやすい単元を事前にフォロー&lt;/strong&gt;&lt;/li&gt;
&lt;li&gt;動画と対面指導を組み合わせ、&lt;strong&gt;「わかったつもり」を防ぐ演習&lt;/strong&gt;を実施&lt;/li&gt;
&lt;li&gt;&lt;strong&gt;約数・倍数・公約数・最小公倍数&lt;/strong&gt;といった「数の性質」の基礎固めを徹底&lt;/li&gt;
&lt;/ul&gt;
&lt;p&gt;といった形で、サピックスに通塾しているお子さまの算数学習をサポートしています。&lt;/p&gt;
&lt;h3&gt;詳しいご案内はこちら&lt;/h3&gt;
&lt;p&gt;Sapixの特徴については&lt;strong&gt;&lt;a href="https://natsui-sansu-juku.com/sapix-2/" target="_blank" rel="noopener noreferrer"&gt;コチラ&lt;/a&gt;&lt;/strong&gt;、&lt;br /&gt;
当塾でのSapix対策については&lt;strong&gt;&lt;a href="https://natsui-sansu-juku.com/sapix/" target="_blank" rel="noopener noreferrer"&gt;コチラ&lt;/a&gt;&lt;/strong&gt;をご覧ください。&lt;/p&gt;
&lt;h2&gt;まとめ：意味を押さえて「約数の世界」を味方にしよう&lt;/h2&gt;
&lt;ul&gt;
&lt;li&gt;&lt;strong&gt;約数：&lt;/strong&gt;「割り切れる数」＝「かけて元の数になる数」&lt;/li&gt;
&lt;li&gt;&lt;strong&gt;公約数：&lt;/strong&gt;それぞれの約数の中で共通している数。&lt;strong&gt;最大公約数の約数が公約数&lt;/strong&gt;になる。&lt;/li&gt;
&lt;li&gt;複数の整数の最大公約数は、&lt;strong&gt;「１つだけ割ってみる」「差の約数に注目する」&lt;/strong&gt;と見つけやすい。&lt;/li&gt;
&lt;li&gt;「わられる数とあまり」の問題では、&lt;strong&gt;「どんな数なら割り切れるか」&lt;/strong&gt;を考え、公約数を求めたうえで条件に合うかをチェックする。&lt;/li&gt;
&lt;li&gt;約数の個数問題は、&lt;strong&gt;素因数分解＋パターン（約数が1・2・3・4個のとき）&lt;/strong&gt;を押さえておくと強力な武器になる。&lt;/li&gt;
&lt;li&gt;覚えることが多い単元だからこそ、動画と本ページを活用して、&lt;strong&gt;意味からしっかり理解してから授業に臨む&lt;/strong&gt;ことが大切。&lt;/li&gt;
&lt;/ul&gt;
&lt;p&gt;約数・公約数・最大公約数は、この先の&lt;strong&gt;分数・比・整数問題&lt;/strong&gt;などにもつながる重要単元です。&lt;br /&gt;
ここでしっかり土台を固めて、サピックスの応用問題にも対応できる力をつけていきましょう。&lt;/p&gt;
&lt;p&gt;&lt;!-- [ /.socialSet ] --&gt;&lt;/p&gt;
&lt;section class="veu_cta" id="veu_cta-31796"&gt;&lt;h1 class="cta_title"&gt;動画：中学受験Q&amp;A&lt;/h1&gt;&lt;div class="cta_body"&gt;&lt;div class="cta_body_image cta_body_image_right"&gt;&lt;a href="https://natsui-sansu-juku.com/ct/%e4%b8%ad%e5%ad%a6%e5%8f%97%e9%a8%93q%ef%bc%86%ef%bd%81/"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image_exist"&gt;中学受験についての親御さんの悩みやお子さんの問題に答えるQ&amp;amp;A動画です。経験に基づくアドバイスを通じて、中学受験に関する情報とサポートを提供しています。&lt;/div&gt;&lt;div class="cta_body_link"&gt;&lt;a href="https://natsui-sansu-juku.com/ct/%e4%b8%ad%e5%ad%a6%e5%8f%97%e9%a8%93q%ef%bc%86%ef%bd%81/" class="btn btn-primary btn-block btn-lg" target="_blank"&gt;動画：中学受験Q&amp;amp;A&lt;/a&gt;&lt;/div&gt;&lt;/div&gt;&lt;!--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href="//www.facebook.com/sharer.php?src=bm&amp;u=https%3A%2F%2Fnatsui-sansu-juku.com%2Fcolumn%2F510-03%2F&amp;amp;t=510-03%E3%80%80%E7%B4%84%E6%95%B0%20%7C%20%E4%B8%AD%E5%AD%A6%E5%8F%97%E9%A8%93%E5%B0%82%E9%96%80%E3%80%80%E5%A4%8F%E4%BA%95%E7%AE%97%E6%95%B0%E5%A1%BE"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href="//twitter.com/intent/tweet?url=https%3A%2F%2Fnatsui-sansu-juku.com%2Fcolumn%2F510-03%2F&amp;amp;text=510-03%E3%80%80%E7%B4%84%E6%95%B0%20%7C%20%E4%B8%AD%E5%AD%A6%E5%8F%97%E9%A8%93%E5%B0%82%E9%96%80%E3%80%80%E5%A4%8F%E4%BA%95%E7%AE%97%E6%95%B0%E5%A1%BE" target="_blank" &gt;&lt;span class="vk_icon_w_r_sns_x_twitter icon_sns"&gt;&lt;/span&gt;&lt;span class="sns_txt"&gt;X&lt;/span&gt;&lt;/a&gt;&lt;/li&gt;&lt;li class="sb_bluesky sb_icon"&gt;&lt;a class="sb_icon_inner" href="https://bsky.app/intent/compose?text=510-03%E3%80%80%E7%B4%84%E6%95%B0%20%7C%20%E4%B8%AD%E5%AD%A6%E5%8F%97%E9%A8%93%E5%B0%82%E9%96%80%E3%80%80%E5%A4%8F%E4%BA%95%E7%AE%97%E6%95%B0%E5%A1%BE%0Ahttps%3A%2F%2Fnatsui-sansu-juku.com%2Fcolumn%2F510-03%2F" target="_blank" &gt;&lt;span class="vk_icon_w_r_sns_bluesky icon_sns"&gt;&lt;/span&gt;&lt;span class="sns_txt"&gt;Bluesky&lt;/span&gt;&lt;/a&gt;&lt;/li&gt;&lt;li class="sb_hatena sb_icon"&gt;&lt;a class="sb_icon_inner" href="//b.hatena.ne.jp/add?mode=confirm&amp;url=https%3A%2F%2Fnatsui-sansu-juku.com%2Fcolumn%2F510-03%2F&amp;amp;title=510-03%E3%80%80%E7%B4%84%E6%95%B0%20%7C%20%E4%B8%AD%E5%AD%A6%E5%8F%97%E9%A8%93%E5%B0%82%E9%96%80%E3%80%80%E5%A4%8F%E4%BA%95%E7%AE%97%E6%95%B0%E5%A1%BE"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href="//getpocket.com/edit?url=https%3A%2F%2Fnatsui-sansu-juku.com%2Fcolumn%2F510-03%2F&amp;title=510-03%E3%80%80%E7%B4%84%E6%95%B0%20%7C%20%E4%B8%AD%E5%AD%A6%E5%8F%97%E9%A8%93%E5%B0%82%E9%96%80%E3%80%80%E5%A4%8F%E4%BA%95%E7%AE%97%E6%95%B0%E5%A1%BE"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sb_icon_inner"data-clipboard-text="510-03　約数 | 中学受験専門　夏井算数塾 https://natsui-sansu-juku.com/column/510-03/"&gt;&lt;span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</si>
  <si>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https://natsui-sansu-juku.com/column/510-04/
【検出された不自然ワード】
（検出なし）
【本文】
------
&lt;h2&gt;サピックス5年生の「倍数・公倍数」が不安な方へ&lt;/h2&gt;
&lt;p&gt;「最小公倍数の出し方がごちゃごちゃする」「ベン図を使う問題で条件を整理しきれない」「あまりの問題になると一気に分からなくなる」――。&lt;br /&gt;
倍数・公倍数の単元は、サピックス5年生にとって&lt;strong&gt;「わかったつもりになりやすいのに、テストで失点しやすい単元」&lt;/strong&gt;の一つです。&lt;/p&gt;
&lt;p&gt;このページでは、動画講義とあわせて、&lt;br /&gt;
&lt;strong&gt;倍数・公倍数・最小公倍数の基本&lt;/strong&gt;から、&lt;strong&gt;割る数とあまりの関係&lt;/strong&gt;、そして&lt;strong&gt;規則性と公倍数の考え方&lt;/strong&gt;までを、授業前の予習・授業後の復習として使いやすいように整理しました。&lt;br /&gt;
「授業に入る前にここだけは押さえたい」というポイントを中心にまとめていますので、ぜひノートと一緒に確認してみてください。&lt;br /&gt;
サピックス小5算数の「15分まとめ」全体の一覧は、&lt;a href="https://natsui-sansu-juku.com/column/sapix-15/"&gt;全体像はこちら&lt;/a&gt;から確認できます。&lt;/p&gt;
&lt;h2&gt;動画講義：サピックス5年生向け・倍数と公倍数のポイント&lt;/h2&gt;
&lt;p&gt;&lt;iframe title="510-04　倍数【サピックスの算数を15分で授業してみた】" src="https://www.youtube.com/embed/WMYCt-jqPwI?feature=oembed" width="750" height="422" frameborder="0" allowfullscreen="allowfullscreen"&gt;&lt;/iframe&gt;&lt;/p&gt;
&lt;blockquote&gt;&lt;p&gt;この動画は、サピックスに通塾している小学５年生で、算数が苦手な生徒さん向けに&lt;strong&gt;「授業に入る前に見ておいてほしいポイント」&lt;/strong&gt;をまとめた内容です。&lt;br /&gt;
重要な部分だけを絞ったコンパクトな講義となっていますので、基本事項の復習にご活用いただければ幸いです。&lt;br /&gt;
※本動画は、サピックスで使用されているテキストそのものの解説ではありません。あらかじめご了承ください。&lt;/p&gt;&lt;/blockquote&gt;
&lt;h2&gt;１．倍数・公倍数・最小公倍数の基本&lt;/h2&gt;
&lt;p&gt;まずは、この単元の土台となる&lt;strong&gt;「倍数」「公倍数」「最小公倍数」&lt;/strong&gt;の意味と、代表的な求め方を整理しておきましょう。&lt;/p&gt;
&lt;h3&gt;倍数と公倍数とは？&lt;/h3&gt;
&lt;ul&gt;
&lt;li&gt;&lt;strong&gt;倍数：&lt;/strong&gt;ある数を整数倍した数（例：3の倍数＝3, 6, 9, 12, …）&lt;/li&gt;
&lt;li&gt;&lt;strong&gt;公倍数：&lt;/strong&gt;2つ以上の数について&lt;strong&gt;共通している倍数&lt;/strong&gt;のこと&lt;/li&gt;
&lt;/ul&gt;
&lt;p&gt;特に、&lt;strong&gt;最小公倍数&lt;/strong&gt;は「公倍数のうち最も小さいもの」です。&lt;br /&gt;
公倍数は、次の性質をしっかり押さえておきましょう。&lt;/p&gt;
&lt;p&gt;&lt;strong&gt;公倍数 ＝ 最小公倍数の倍数&lt;/strong&gt;&lt;br /&gt;
（例：6と8の最小公倍数が24なら、6と8の公倍数は24, 48, 72, …と続いていく）&lt;/p&gt;
&lt;h3&gt;最小公倍数は「逆わり算」で求める&lt;/h3&gt;
&lt;p&gt;最小公倍数を見つけるとき、サピックスのテキストでもよく出てくるのが&lt;strong&gt;逆わり算&lt;/strong&gt;の方法です。&lt;/p&gt;
&lt;p&gt;&lt;strong&gt;【逆わり算の基本】&lt;/strong&gt;&lt;/p&gt;
&lt;ol&gt;
&lt;li&gt;調べたい数をならべて書く（例：12と18と24）&lt;/li&gt;
&lt;li&gt;共通して割り切れる数（たいていは素数）で&lt;strong&gt;同時に割る&lt;/strong&gt;&lt;/li&gt;
&lt;li&gt;割り切れたら、下の段に商を書いて、また共通して割れる数を探す&lt;/li&gt;
&lt;li&gt;これ以上2つ以上同時に割れなくなったら終了&lt;/li&gt;
&lt;li&gt;左側に並んだ割る数と、一番下の段の数をすべてかけ算したものが&lt;strong&gt;最小公倍数&lt;/strong&gt;&lt;/li&gt;
&lt;/ol&gt;
&lt;p&gt;このとき重要なのが、次のポイントです。&lt;/p&gt;
&lt;ul&gt;
&lt;li&gt;&lt;strong&gt;「２個以上割れるものがある場合は必ず割らなければならない」&lt;/strong&gt;&lt;/li&gt;
&lt;/ul&gt;
&lt;p&gt;共通して割れる数があるのに割らずに進めてしまうと、結果が最小公倍数ではなくなってしまいます。&lt;br /&gt;
&lt;strong&gt;「一度にできるだけ多くの数を割る」&lt;/strong&gt;ことを意識しましょう。&lt;/p&gt;
&lt;h3&gt;何で割ればよいか迷ったら「差の約数」に注目&lt;/h3&gt;
&lt;p&gt;逆わり算をするときに、&lt;br /&gt;
「どの数で割ればいいか分からない…」&lt;br /&gt;
という場面があります。&lt;/p&gt;
&lt;p&gt;そんなときは、&lt;strong&gt;数どうしの差に注目する&lt;/strong&gt;のも有効です。&lt;/p&gt;
&lt;ul&gt;
&lt;li&gt;2つの数の&lt;strong&gt;差&lt;/strong&gt;の約数は、もとの2つの数の公約数になりやすい&lt;/li&gt;
&lt;li&gt;差を小さくしてから考えると、割る数の候補が見つけやすくなる&lt;/li&gt;
&lt;/ul&gt;
&lt;p&gt;約数・公約数の単元とつながる考え方なので、倍数・公倍数の問題でもぜひ意識して使ってみましょう。&lt;/p&gt;
&lt;h3&gt;公倍数と最小公倍数の関係を使いこなす&lt;/h3&gt;
&lt;p&gt;公倍数は&lt;br /&gt;
&lt;strong&gt;「最小公倍数の倍数」&lt;/strong&gt;&lt;br /&gt;
だとわかっていれば、&lt;/p&gt;
&lt;ul&gt;
&lt;li&gt;「〜番目の公倍数を求める」&lt;/li&gt;
&lt;li&gt;「ある範囲の中にいくつ公倍数があるかを数える」&lt;/li&gt;
&lt;/ul&gt;
&lt;p&gt;といった問題も、&lt;br /&gt;
&lt;strong&gt;「最小公倍数 × 何倍目？」&lt;/strong&gt;&lt;br /&gt;
という視点で整理できます。&lt;/p&gt;
&lt;h3&gt;ベン図で整理する「倍数の条件」&lt;/h3&gt;
&lt;p&gt;次のような条件が出てくる問題では、&lt;strong&gt;ベン図&lt;/strong&gt;を使うと非常に分かりやすくなります。&lt;/p&gt;
&lt;ul&gt;
&lt;li&gt;〇でも△でも割り切れない数&lt;/li&gt;
&lt;li&gt;〇で割り切れて△で割り切れない数&lt;/li&gt;
&lt;li&gt;〇と△の両方で割り切れる数　など&lt;/li&gt;
&lt;/ul&gt;
&lt;p&gt;ベン図の考え方は次の通りです。&lt;/p&gt;
&lt;ul&gt;
&lt;li&gt;片方の円：Aの倍数（Aで割り切れる数）&lt;/li&gt;
&lt;li&gt;もう片方の円：Bの倍数（Bで割り切れる数）&lt;/li&gt;
&lt;li&gt;重なっている部分：AとBの&lt;strong&gt;公倍数&lt;/strong&gt;&lt;/li&gt;
&lt;li&gt;どちらの円にも入らない部分：AでもBでも割り切れない数&lt;/li&gt;
&lt;/ul&gt;
&lt;p&gt;図に書き分けることで、&lt;strong&gt;「どの部分が条件に合う数なのか」&lt;/strong&gt;が視覚的に整理できるようになります。&lt;/p&gt;
&lt;h3&gt;倍数を調べるときのコツ&lt;/h3&gt;
&lt;p&gt;倍数をひとつずつ調べていく問題では、必ず&lt;br /&gt;
&lt;strong&gt;「小さい方の数の倍数から順に調べる」&lt;/strong&gt;&lt;br /&gt;
ことを守りましょう。&lt;/p&gt;
&lt;ul&gt;
&lt;li&gt;大きい数から調べると、ムダな計算が増えて時間切れになりやすい&lt;/li&gt;
&lt;li&gt;最小公倍数を探すときは、小さい数の倍数をメインにチェックするのが効率的&lt;/li&gt;
&lt;/ul&gt;
&lt;h2&gt;２．「割る数」とあまりの関係&lt;/h2&gt;
&lt;p&gt;倍数・公倍数の問題と深く結びついているのが、&lt;strong&gt;「割る数」と「余り」の関係&lt;/strong&gt;です。ここを理解しておくと、サピックスらしい文章題にも対応しやすくなります。&lt;/p&gt;
&lt;h3&gt;「☐でわったら△あまる数」の表し方&lt;/h3&gt;
&lt;p&gt;&lt;strong&gt;「☐で割ったら△余る数」&lt;/strong&gt;は、次のように表すことができます。&lt;/p&gt;
&lt;p&gt;&lt;strong&gt;☐の倍数 ＋ △&lt;/strong&gt;&lt;/p&gt;
&lt;p&gt;例えば、「5で割ったら2余る数」は&lt;/p&gt;
&lt;ul&gt;
&lt;li&gt;5×0＋2＝2&lt;/li&gt;
&lt;li&gt;5×1＋2＝7&lt;/li&gt;
&lt;li&gt;5×2＋2＝12&lt;/li&gt;
&lt;li&gt;5×3＋2＝17&lt;/li&gt;
&lt;/ul&gt;
&lt;p&gt;というように、&lt;strong&gt;「5の倍数＋2」&lt;/strong&gt;という形の数が並んでいきます。&lt;/p&gt;
&lt;h3&gt;複数条件があるときの考え方&lt;/h3&gt;
&lt;p&gt;「Aで割るとa余り、Bで割るとb余る」といった&lt;strong&gt;複数の条件&lt;/strong&gt;がある問題では、次のように進めます。&lt;/p&gt;
&lt;ol&gt;
&lt;li&gt;それぞれの条件を、&lt;strong&gt;「Aの倍数＋a」「Bの倍数＋b」&lt;/strong&gt;という形で意識する&lt;/li&gt;
&lt;li&gt;条件を満たす数を、小さい方から&lt;strong&gt;地道に調べていく&lt;/strong&gt;&lt;/li&gt;
&lt;li&gt;最初に条件を両方とも満たす数（1個目）を発見する&lt;/li&gt;
&lt;li&gt;それ以降は「一定の間隔」で同じ条件を満たす数が出てくるので、&lt;strong&gt;計算で求める&lt;/strong&gt;&lt;/li&gt;
&lt;/ol&gt;
&lt;p&gt;元記事にもある通り、&lt;/p&gt;
&lt;p&gt;&lt;strong&gt;「１個目の数さえ見つかれば、それ以降は計算で求めることができる」&lt;/strong&gt;&lt;/p&gt;
&lt;p&gt;という点が非常に重要です。&lt;br /&gt;
この「間隔」は、AとBの&lt;strong&gt;最小公倍数&lt;/strong&gt;になっていることが多いので、&lt;strong&gt;倍数・公倍数の知識とセットで使う&lt;/strong&gt;イメージで押さえておきましょう。&lt;/p&gt;
&lt;h2&gt;３．規則性と公倍数&lt;/h2&gt;
&lt;p&gt;サピックスでは、「規則性」と「公倍数」が結びついた問題もよく出てきます。&lt;br /&gt;
ここでは、&lt;strong&gt;「セット」に注目する考え方&lt;/strong&gt;を身につけておきましょう。&lt;/p&gt;
&lt;h3&gt;１セットに注目して考える&lt;/h3&gt;
&lt;p&gt;時計の鐘が鳴る問題や、決まった時間ごとに動く機械など、&lt;strong&gt;一定の周期でくり返される動き&lt;/strong&gt;は、&lt;/p&gt;
&lt;ul&gt;
&lt;li&gt;何秒（何分）ごとに起こるか&lt;/li&gt;
&lt;li&gt;それが&lt;strong&gt;同時に起こるタイミング&lt;/strong&gt;はいつか&lt;/li&gt;
&lt;/ul&gt;
&lt;p&gt;という点で、公倍数と深く関わっています。&lt;/p&gt;
&lt;p&gt;&lt;strong&gt;【考え方の流れ】&lt;/strong&gt;&lt;/p&gt;
&lt;ol&gt;
&lt;li&gt;それぞれの動きを&lt;strong&gt;1セット何秒（何分）か&lt;/strong&gt;で表す&lt;/li&gt;
&lt;li&gt;セットの長さどうしの&lt;strong&gt;最小公倍数&lt;/strong&gt;を求める&lt;/li&gt;
&lt;li&gt;その最小公倍数が、「全員（全部）がそろうタイミング」になっていることが多い&lt;/li&gt;
&lt;/ol&gt;
&lt;h3&gt;数字のズレを防ぐチェックポイント&lt;/h3&gt;
&lt;p&gt;規則性＋公倍数の問題では、&lt;strong&gt;ちょっとした読み違いで数字がズレる&lt;/strong&gt;ことがあります。次の点に注意しましょう。&lt;/p&gt;
&lt;ul&gt;
&lt;li&gt;スタートのとき（0秒・0分）にすでに鳴っているか（数えるかどうか）&lt;/li&gt;
&lt;li&gt;「何回目」なのか、「何秒後（何分後）」なのかが問われている&lt;/li&gt;
&lt;li&gt;セットの数を数えるのか、時間そのものを答えるのか&lt;/li&gt;
&lt;/ul&gt;
&lt;p&gt;細かいところまで意識して読まないと、&lt;strong&gt;「計算は合っているのに答えだけズレている」&lt;/strong&gt;というもったいない失点につながります。&lt;br /&gt;
問題文をていねいに読み、&lt;strong&gt;条件と答えるべき内容を必ず確認&lt;/strong&gt;しましょう。&lt;/p&gt;
&lt;h2&gt;４．サピックス5年生のための学習のすすめ方&lt;/h2&gt;
&lt;p&gt;倍数・公倍数・最小公倍数、割る数とあまり、規則性の問題は、それぞれが&lt;strong&gt;バラバラの単元ではなく、つながっている単元&lt;/strong&gt;です。&lt;/p&gt;
&lt;p&gt;算数が苦手なサピックス5年生には、次のような流れでの学習をおすすめします。&lt;/p&gt;
&lt;ol&gt;
&lt;li&gt;動画を見て、&lt;strong&gt;「倍数」「公倍数」「最小公倍数」「あまり」のイメージ&lt;/strong&gt;をつかむ&lt;/li&gt;
&lt;li&gt;このページの要点を読みながら、ノートに&lt;strong&gt;公式・ルール・注意点&lt;/strong&gt;を書き出す&lt;/li&gt;
&lt;li&gt;基本問題で、逆わり算・ベン図・「☐の倍数＋△」の形を使いこなせるか確認する&lt;/li&gt;
&lt;li&gt;規則性＋公倍数の応用問題に少しずつ挑戦し、&lt;strong&gt;「セット」「周期」「最小公倍数」&lt;/strong&gt;を意識する&lt;/li&gt;
&lt;/ol&gt;
&lt;p&gt;単にやり方を暗記するのではなく、&lt;strong&gt;「なぜこの式になるのか」「どんな数なら条件を満たすのか」&lt;/strong&gt;を考えながら解いていくことが、得点力アップへの近道です。&lt;/p&gt;
&lt;h2&gt;５．当塾でのSapix対策&lt;/h2&gt;
&lt;h3&gt;サピックス算数の特徴と当塾の方針&lt;/h3&gt;
&lt;p&gt;サピックスの算数は、&lt;strong&gt;計算力だけでなく「数の性質」への理解や論理的な思考力&lt;/strong&gt;を重視した出題が多いのが特徴です。&lt;br /&gt;
特に、倍数・公倍数・最小公倍数の単元は、&lt;/p&gt;
&lt;ul&gt;
&lt;li&gt;分数&lt;/li&gt;
&lt;li&gt;割合・比&lt;/li&gt;
&lt;li&gt;規則性・周期の問題&lt;/li&gt;
&lt;/ul&gt;
&lt;p&gt;など、今後の重要単元と深くつながっています。&lt;/p&gt;
&lt;p&gt;当塾では、&lt;/p&gt;
&lt;ul&gt;
&lt;li&gt;サピックスのカリキュラムに合わせて、&lt;strong&gt;つまずきやすい単元を事前にフォロー&lt;/strong&gt;&lt;/li&gt;
&lt;li&gt;動画と復習プリントを組み合わせ、&lt;strong&gt;「わかったつもり」を防ぐ演習&lt;/strong&gt;を実施&lt;/li&gt;
&lt;li&gt;倍数・公倍数・最小公倍数の定着を、&lt;strong&gt;あまり・規則性の問題とセットで強化&lt;/strong&gt;&lt;/li&gt;
&lt;/ul&gt;
&lt;p&gt;といった形で、サピックスに通塾しているお子さまの算数学習をサポートしています。&lt;/p&gt;
&lt;h3&gt;詳しいご案内はこちら&lt;/h3&gt;
&lt;p&gt;Sapixの特徴については&lt;strong&gt;&lt;a href="https://natsui-sansu-juku.com/sapix-2/" target="_blank" rel="noopener noreferrer"&gt;コチラ&lt;/a&gt;&lt;/strong&gt;、&lt;br /&gt;
当塾でのSapix対策については&lt;strong&gt;&lt;a href="https://natsui-sansu-juku.com/sapix/" target="_blank" rel="noopener noreferrer"&gt;コチラ&lt;/a&gt;&lt;/strong&gt;をご覧ください。&lt;/p&gt;
&lt;h2&gt;まとめ：倍数・公倍数・最小公倍数を算数の「味方」にする&lt;/h2&gt;
&lt;ul&gt;
&lt;li&gt;&lt;strong&gt;最小公倍数&lt;/strong&gt;は、逆わり算で求められる。2個以上同時に割れるときは、必ず同時に割る。&lt;/li&gt;
&lt;li&gt;迷ったときは&lt;strong&gt;差の約数&lt;/strong&gt;に注目すると、割る数の候補が見つけやすい。&lt;/li&gt;
&lt;li&gt;&lt;strong&gt;公倍数 ＝ 最小公倍数の倍数&lt;/strong&gt;という関係を使うと、「何番目の公倍数」「いくつあるか」を整理しやすい。&lt;/li&gt;
&lt;li&gt;&lt;strong&gt;ベン図&lt;/strong&gt;を使えば、「〇でも△でも割り切れない」「〇で割れて△で割れない」といった条件を視覚的に整理できる。&lt;/li&gt;
&lt;li&gt;「☐で割ったら△余る数」は&lt;strong&gt;☐の倍数＋△&lt;/strong&gt;で表せる。複数条件があるときは、最初の1つを見つけてからは計算で処理する。&lt;/li&gt;
&lt;li&gt;規則性＋公倍数の問題では、&lt;strong&gt;1セットの長さ&lt;/strong&gt;と&lt;strong&gt;最小公倍数&lt;/strong&gt;に注目し、スタートの扱いなど細かい条件の読み違いに注意する。&lt;/li&gt;
&lt;li&gt;倍数・公倍数の理解は、この先の&lt;strong&gt;分数・比・割合・規則性&lt;/strong&gt;の単元にも直結する重要な土台。動画と本ページを活用し、意味からしっかり理解して授業に臨もう。&lt;/li&gt;
&lt;/ul&gt;
&lt;p&gt;倍数・公倍数・最小公倍数は、使いこなせるようになると&lt;strong&gt;算数全体の見通しがよくなる「便利な道具」&lt;/strong&gt;です。&lt;br /&gt;
ぜひ何度も復習し、テストで自信を持って使える武器にしていきましょう。&lt;/p&gt;
&lt;p&gt;&lt;!-- [ /.socialSet ] --&gt;&lt;/p&gt;
&lt;div style="border:1px solid rgba(22,163,74,.25); background:rgba(22,163,74,.06); border-radius:14px; padding:14px 14px; margin:18px 0;"&gt;
&lt;div style="margin:0 0 6px; font-weight:900; color:#111827; font-size:1.05rem; line-height:1.4;"&gt;
    外部の力を使うべきか迷っている方へ
  &lt;/div&gt;
&lt;p style="margin:0 0 10px; color:#6b7280; font-size:.92rem; line-height:1.7;"&gt;
    ※状況を整理するための判断材料です。
  &lt;/p&gt;
&lt;ul style="margin:0 0 12px; padding-left:18px; color:#111827; line-height:1.7;"&gt;
&lt;li style="margin:0 0 6px;"&gt;授業を聴いて帰ってきたはずだが、翌日に残らない&lt;/li&gt;
&lt;li style="margin:0 0 6px;"&gt;宿題と直しが回らず、積み残し化している&lt;/li&gt;
&lt;li style="margin:0 0 0;"&gt;後手に回りすぎて、何から手を付けるべきか分からない&lt;/li&gt;
&lt;/ul&gt;
&lt;div style="display:flex; flex-wrap:wrap; gap:10px;"&gt;
    &lt;a href="https://natsui-sansu-juku.com/column/kobetsu_mayoi_judge/"
       style="display:inline-flex; align-items:center; justify-content:center; text-decoration:none; font-weight:900; border-radius:12px; padding:10px 12px; background:#16a34a; color:#ffffff;"&gt;&lt;br /&gt;
      判断材料を見る&lt;br /&gt;
    &lt;/a&gt;&lt;br /&gt;
    &lt;a href="https://natsui-sansu-juku.com/inquiry/"
       style="display:inline-flex; align-items:center; justify-content:center; text-decoration:none; font-weight:900; border-radius:12px; padding:10px 12px; background:#ffffff; color:#0f7a35; border:1px solid rgba(22,163,74,.55);"&gt;&lt;br /&gt;
      相談する&lt;br /&gt;
    &lt;/a&gt;
  &lt;/div&gt;
&lt;/div&gt;
&lt;section class="veu_cta" id="veu_cta-31796"&gt;&lt;h1 class="cta_title"&gt;動画：中学受験Q&amp;A&lt;/h1&gt;&lt;div class="cta_body"&gt;&lt;div class="cta_body_image cta_body_image_right"&gt;&lt;a href="https://natsui-sansu-juku.com/ct/%e4%b8%ad%e5%ad%a6%e5%8f%97%e9%a8%93q%ef%bc%86%ef%bd%81/"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image_exist"&gt;中学受験についての親御さんの悩みやお子さんの問題に答えるQ&amp;amp;A動画です。経験に基づくアドバイスを通じて、中学受験に関する情報とサポートを提供しています。&lt;/div&gt;&lt;div class="cta_body_link"&gt;&lt;a href="https://natsui-sansu-juku.com/ct/%e4%b8%ad%e5%ad%a6%e5%8f%97%e9%a8%93q%ef%bc%86%ef%bd%81/" class="btn btn-primary btn-block btn-lg" target="_blank"&gt;動画：中学受験Q&amp;amp;A&lt;/a&gt;&lt;/div&gt;&lt;/div&gt;&lt;!--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href="//www.facebook.com/sharer.php?src=bm&amp;u=https%3A%2F%2Fnatsui-sansu-juku.com%2Fcolumn%2F510-04%2F&amp;amp;t=510-04%E3%80%80%E5%80%8D%E6%95%B0%20%7C%20%E4%B8%AD%E5%AD%A6%E5%8F%97%E9%A8%93%E5%B0%82%E9%96%80%E3%80%80%E5%A4%8F%E4%BA%95%E7%AE%97%E6%95%B0%E5%A1%BE"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href="//twitter.com/intent/tweet?url=https%3A%2F%2Fnatsui-sansu-juku.com%2Fcolumn%2F510-04%2F&amp;amp;text=510-04%E3%80%80%E5%80%8D%E6%95%B0%20%7C%20%E4%B8%AD%E5%AD%A6%E5%8F%97%E9%A8%93%E5%B0%82%E9%96%80%E3%80%80%E5%A4%8F%E4%BA%95%E7%AE%97%E6%95%B0%E5%A1%BE" target="_blank" &gt;&lt;span class="vk_icon_w_r_sns_x_twitter icon_sns"&gt;&lt;/span&gt;&lt;span class="sns_txt"&gt;X&lt;/span&gt;&lt;/a&gt;&lt;/li&gt;&lt;li class="sb_bluesky sb_icon"&gt;&lt;a class="sb_icon_inner" href="https://bsky.app/intent/compose?text=510-04%E3%80%80%E5%80%8D%E6%95%B0%20%7C%20%E4%B8%AD%E5%AD%A6%E5%8F%97%E9%A8%93%E5%B0%82%E9%96%80%E3%80%80%E5%A4%8F%E4%BA%95%E7%AE%97%E6%95%B0%E5%A1%BE%0Ahttps%3A%2F%2Fnatsui-sansu-juku.com%2Fcolumn%2F510-04%2F" target="_blank" &gt;&lt;span class="vk_icon_w_r_sns_bluesky icon_sns"&gt;&lt;/span&gt;&lt;span class="sns_txt"&gt;Bluesky&lt;/span&gt;&lt;/a&gt;&lt;/li&gt;&lt;li class="sb_hatena sb_icon"&gt;&lt;a class="sb_icon_inner" href="//b.hatena.ne.jp/add?mode=confirm&amp;url=https%3A%2F%2Fnatsui-sansu-juku.com%2Fcolumn%2F510-04%2F&amp;amp;title=510-04%E3%80%80%E5%80%8D%E6%95%B0%20%7C%20%E4%B8%AD%E5%AD%A6%E5%8F%97%E9%A8%93%E5%B0%82%E9%96%80%E3%80%80%E5%A4%8F%E4%BA%95%E7%AE%97%E6%95%B0%E5%A1%BE"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sb_icon_inner"data-clipboard-text="510-04　倍数 | 中学受験専門　夏井算数塾 https://natsui-sansu-juku.com/column/510-04/"&gt;&lt;span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</si>
  <si>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https://natsui-sansu-juku.com/column/jyoshigakuin-2/
【検出された不自然ワード】
（検出なし）
【本文】
------
&lt;h2&gt;女子学院中学校　令和２年度　過去問解説&lt;/h2&gt;
&lt;h3&gt;大問１&lt;/h3&gt;
&lt;p&gt;&lt;iframe title="女子学院中学校・令和２年度大問１【夏井算数塾の過去問解説】" src="https://www.youtube.com/embed/xaQ5ibGp374?start=257&amp;amp;feature=oembed" width="750" height="422" frameborder="0" allowfullscreen="allowfullscreen"&gt;&lt;/iframe&gt;&lt;/p&gt;
&lt;h3&gt;大問２・３&lt;/h3&gt;
&lt;p&gt;&lt;iframe title="女子学院中学校・令和２年度大問２，３【夏井算数塾の過去問解説】" src="https://www.youtube.com/embed/ZbELYIkcjKc?feature=oembed" width="750" height="422" frameborder="0" allowfullscreen="allowfullscreen"&gt;&lt;/iframe&gt;&lt;/p&gt;
&lt;h3&gt;大問４・５&lt;/h3&gt;
&lt;p&gt;&lt;iframe title="女子学院中学校・令和２年度大問４，５【夏井算数塾の過去問解説】" src="https://www.youtube.com/embed/cmNaMYqS5xM?feature=oembed" width="750" height="422" frameborder="0" allowfullscreen="allowfullscreen"&gt;&lt;/iframe&gt;&lt;/p&gt;
&lt;h3&gt;大問６&lt;/h3&gt;
&lt;p&gt;&lt;iframe loading="lazy" title="女子学院中学校・令和２年度大問６【夏井算数塾の過去問解説】" src="https://www.youtube.com/embed/rKSMrMWKREg?feature=oembed" width="750" height="422" frameborder="0" allowfullscreen="allowfullscreen"&gt;&lt;/iframe&gt;&lt;/p&gt;
&lt;h2&gt;夏井算数塾の過去問解説動画&lt;/h2&gt;
&lt;p&gt;令和２年度 女子学院中学校の入試問題から、厳選した問題とその解説をお届けします。&lt;br data-start="66" data-end="69" /&gt;問題文・設問については、各種WEBサイト等よりご入手いただけますと幸いです。&lt;br /&gt;
過去問演習の進め方（着手時期・年数の目安・直し方・優先順位づけ）まで含めた全体像は、&lt;a href="https://natsui-sansu-juku.com/column/hub-kakomon/"&gt;中学受験算数過去問の進め方｜夏井算数塾（全体像はこちら）&lt;/a&gt;もあわせてご確認ください。&lt;br /&gt;
&lt;span class="style-scope yt-formatted-string" dir="auto"&gt;★全問解説Ver.は &lt;/span&gt;&lt;a class="yt-simple-endpoint style-scope yt-formatted-string" dir="auto" spellcheck="false" href="https://filmuy.com/arithmetica/" target="_blank" rel="nofollow noopener noreferrer"&gt;コチラ&lt;/a&gt;&lt;span class="style-scope yt-formatted-string" dir="auto"&gt; にて随時UPしております。&lt;/span&gt;&lt;/p&gt;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jyoshigakuin-2%2F&amp;amp;t=%E5%A5%B3%E5%AD%90%E5%AD%A6%E9%99%A2%E4%B8%AD%E5%AD%A6%E6%A0%A1%E3%83%BB%E4%BB%A4%E5%92%8C%EF%BC%92%E5%B9%B4%E5%BA%A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jyoshigakuin-2%2F&amp;amp;text=%E5%A5%B3%E5%AD%90%E5%AD%A6%E9%99%A2%E4%B8%AD%E5%AD%A6%E6%A0%A1%E3%83%BB%E4%BB%A4%E5%92%8C%EF%BC%92%E5%B9%B4%E5%BA%A6%20%7C%20%E4%B8%AD%E5%AD%A6%E5%8F%97%E9%A8%93%E5%B0%82%E9%96%80%E3%80%80%E5%A4%8F%E4%BA%95%E7%AE%97%E6%95%B0%E5%A1%BE" target="_blank" &gt;&lt;span class="vk_icon_w_r_sns_x_twitter icon_sns"&gt;&lt;/span&gt;&lt;span class="sns_txt"&gt;X&lt;/span&gt;&lt;/a&gt;&lt;/li&gt;&lt;li class="sb_bluesky sb_icon"&gt;&lt;a class="sb_icon_inner" href="https://bsky.app/intent/compose?text=%E5%A5%B3%E5%AD%90%E5%AD%A6%E9%99%A2%E4%B8%AD%E5%AD%A6%E6%A0%A1%E3%83%BB%E4%BB%A4%E5%92%8C%EF%BC%92%E5%B9%B4%E5%BA%A6%20%7C%20%E4%B8%AD%E5%AD%A6%E5%8F%97%E9%A8%93%E5%B0%82%E9%96%80%E3%80%80%E5%A4%8F%E4%BA%95%E7%AE%97%E6%95%B0%E5%A1%BE%0Ahttps%3A%2F%2Fnatsui-sansu-juku.com%2Fcolumn%2Fjyoshigakuin-2%2F" target="_blank" &gt;&lt;span class="vk_icon_w_r_sns_bluesky icon_sns"&gt;&lt;/span&gt;&lt;span class="sns_txt"&gt;Bluesky&lt;/span&gt;&lt;/a&gt;&lt;/li&gt;&lt;li class="sb_hatena sb_icon"&gt;&lt;a class="sb_icon_inner" href="//b.hatena.ne.jp/add?mode=confirm&amp;url=https%3A%2F%2Fnatsui-sansu-juku.com%2Fcolumn%2Fjyoshigakuin-2%2F&amp;amp;title=%E5%A5%B3%E5%AD%90%E5%AD%A6%E9%99%A2%E4%B8%AD%E5%AD%A6%E6%A0%A1%E3%83%BB%E4%BB%A4%E5%92%8C%EF%BC%92%E5%B9%B4%E5%BA%A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sb_icon_inner"data-clipboard-text="女子学院中学校・令和２年度 | 中学受験専門　夏井算数塾 https://natsui-sansu-juku.com/column/jyoshigakuin-2/"&gt;&lt;span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</si>
  <si>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https://natsui-sansu-juku.com/column/kaisei-2/
【検出された不自然ワード】
（検出なし）
【本文】
------
&lt;h2&gt;開成中学校　令和２年度過去問解説&lt;/h2&gt;
&lt;h3&gt;大問１&lt;/h3&gt;
&lt;p&gt;&lt;iframe title="開成中学校・令和２年度大問１【夏井算数塾の過去問解説】" width="750" height="422" src="https://www.youtube.com/embed/yIZ4GHxODyc?feature=oembed" frameborder="0" allow="accelerometer; autoplay; clipboard-write; encrypted-media; gyroscope; picture-in-picture; web-share" referrerpolicy="strict-origin-when-cross-origin" allowfullscreen&gt;&lt;/iframe&gt;&lt;/p&gt;
&lt;h3&gt;大問２&lt;/h3&gt;
&lt;p&gt;&lt;iframe title="開成中学校・令和２年度大問２【夏井算数塾の過去問解説】" width="750" height="422" src="https://www.youtube.com/embed/r6VqL05Jl9A?start=264&amp;#038;feature=oembed" frameborder="0" allow="accelerometer; autoplay; clipboard-write; encrypted-media; gyroscope; picture-in-picture; web-share" referrerpolicy="strict-origin-when-cross-origin" allowfullscreen&gt;&lt;/iframe&gt;&lt;/p&gt;
&lt;h3&gt;大問３&lt;/h3&gt;
&lt;p&gt;&lt;iframe title="開成中学校・令和２年度大問３【夏井算数塾の過去問解説】" width="750" height="422" src="https://www.youtube.com/embed/ePGz548g8v4?feature=oembed" frameborder="0" allow="accelerometer; autoplay; clipboard-write; encrypted-media; gyroscope; picture-in-picture; web-share" referrerpolicy="strict-origin-when-cross-origin" allowfullscreen&gt;&lt;/iframe&gt;&lt;/p&gt;
&lt;h3&gt;大問４&lt;/h3&gt;
&lt;p&gt;&lt;iframe loading="lazy" title="開成中学校・令和２年度大問４【夏井算数塾の過去問解説】" width="750" height="422" src="https://www.youtube.com/embed/77hAMrBDYAg?start=373&amp;#038;feature=oembed" frameborder="0" allow="accelerometer; autoplay; clipboard-write; encrypted-media; gyroscope; picture-in-picture; web-share" referrerpolicy="strict-origin-when-cross-origin" allowfullscreen&gt;&lt;/iframe&gt;&lt;/p&gt;
&lt;h2&gt;夏井算数塾の過去問解説動画&lt;/h2&gt;
&lt;hr data-start="26" data-end="29" /&gt;
&lt;p data-start="31" data-end="110"&gt;令和２年度 開成中学校入試より、厳選した算数の問題と解説をお届けします。&lt;br data-start="67" data-end="70" /&gt;問題文・設問につきましては、各種WEBサイト等よりご入手いただけますと幸いです。&lt;br /&gt;
過去問演習の進め方（着手時期・年数の目安・直し方・優先順位づけ）まで含めた全体像は、&lt;a href="https://natsui-sansu-juku.com/column/hub-kakomon/"&gt;中学受験算数過去問の進め方｜夏井算数塾（全体像はこちら）&lt;/a&gt;もあわせてご確認ください。&lt;br /&gt;
&lt;span class="style-scope yt-formatted-string" dir="auto"&gt;★全問解説Ver.は &lt;/span&gt;&lt;a class="yt-simple-endpoint style-scope yt-formatted-string" dir="auto" spellcheck="false" href="https://filmuy.com/arithmetica/" target="_blank" rel="nofollow noopener noreferrer"&gt;コチラ&lt;/a&gt;&lt;span class="style-scope yt-formatted-string" dir="auto"&gt; にて随時UPしております。&lt;/span&gt;&lt;/p&gt;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id="veu_cta-31446"&gt;&lt;h1 class="cta_title"&gt;当塾のご紹介&lt;/h1&gt;&lt;div class="cta_body"&gt;&lt;div class="cta_body_image cta_body_image_right"&gt;&lt;a href="https://natsui-sansu-juku.com/ct/intro/" target="_blank"&gt;&lt;img width="750" height="422" src="https://natsui-sansu-juku.com/wp-content/uploads/2020/06/紹介-1024x576.jpg" class="attachment-large size-large" alt="" srcset="https://natsui-sansu-juku.com/wp-content/uploads/2020/06/紹介-1024x576.jpg 1024w, https://natsui-sansu-juku.com/wp-content/uploads/2020/06/紹介-300x169.jpg 300w, https://natsui-sansu-juku.com/wp-content/uploads/2020/06/紹介-768x432.jpg 768w, https://natsui-sansu-juku.com/wp-content/uploads/2020/06/紹介-320x180.jpg 320w, https://natsui-sansu-juku.com/wp-content/uploads/2020/06/紹介.jpg 1280w" sizes="(max-width: 750px) 100vw, 750px" /&gt;&lt;/a&gt;&lt;/div&gt;&lt;div class="cta_body_txt image_exist"&gt;夏井算数塾の個別指導の他塾と異なる点や、夏井算数塾にしかないオンライン個別指導の紹介をさせていただいております。当塾にしかないシステムをぜひご覧ください！&lt;/div&gt;&lt;div class="cta_body_link"&gt;&lt;a href="https://natsui-sansu-juku.com/ct/intro/" class="btn btn-primary btn-block btn-lg" target="_blank"&gt;当塾のご紹介&lt;/a&gt;&lt;/div&gt;&lt;/div&gt;&lt;!--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kaisei-2%2F&amp;amp;t=%E9%96%8B%E6%88%90%E4%B8%AD%E5%AD%A6%E6%A0%A1%E3%83%BB%E4%BB%A4%E5%92%8C%EF%BC%92%E5%B9%B4%E5%BA%A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kaisei-2%2F&amp;amp;text=%E9%96%8B%E6%88%90%E4%B8%AD%E5%AD%A6%E6%A0%A1%E3%83%BB%E4%BB%A4%E5%92%8C%EF%BC%92%E5%B9%B4%E5%BA%A6%20%7C%20%E4%B8%AD%E5%AD%A6%E5%8F%97%E9%A8%93%E5%B0%82%E9%96%80%E3%80%80%E5%A4%8F%E4%BA%95%E7%AE%97%E6%95%B0%E5%A1%BE" target="_blank" &gt;&lt;span class="vk_icon_w_r_sns_x_twitter icon_sns"&gt;&lt;/span&gt;&lt;span class="sns_txt"&gt;X&lt;/span&gt;&lt;/a&gt;&lt;/li&gt;&lt;li class="sb_bluesky sb_icon"&gt;&lt;a class="sb_icon_inner" href="https://bsky.app/intent/compose?text=%E9%96%8B%E6%88%90%E4%B8%AD%E5%AD%A6%E6%A0%A1%E3%83%BB%E4%BB%A4%E5%92%8C%EF%BC%92%E5%B9%B4%E5%BA%A6%20%7C%20%E4%B8%AD%E5%AD%A6%E5%8F%97%E9%A8%93%E5%B0%82%E9%96%80%E3%80%80%E5%A4%8F%E4%BA%95%E7%AE%97%E6%95%B0%E5%A1%BE%0Ahttps%3A%2F%2Fnatsui-sansu-juku.com%2Fcolumn%2Fkaisei-2%2F" target="_blank" &gt;&lt;span class="vk_icon_w_r_sns_bluesky icon_sns"&gt;&lt;/span&gt;&lt;span class="sns_txt"&gt;Bluesky&lt;/span&gt;&lt;/a&gt;&lt;/li&gt;&lt;li class="sb_hatena sb_icon"&gt;&lt;a class="sb_icon_inner" href="//b.hatena.ne.jp/add?mode=confirm&amp;url=https%3A%2F%2Fnatsui-sansu-juku.com%2Fcolumn%2Fkaisei-2%2F&amp;amp;title=%E9%96%8B%E6%88%90%E4%B8%AD%E5%AD%A6%E6%A0%A1%E3%83%BB%E4%BB%A4%E5%92%8C%EF%BC%92%E5%B9%B4%E5%BA%A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sb_icon_inner"data-clipboard-text="開成中学校・令和２年度 | 中学受験専門　夏井算数塾 https://natsui-sansu-juku.com/column/kaisei-2/"&gt;&lt;span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</si>
  <si>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https://natsui-sansu-juku.com/column/qa4/
【検出された不自然ワード】
（検出なし）
【本文】
------
&lt;p&gt;&lt;iframe title="YouTube video player" src="https://www.youtube.com/embed/piIuFdOMbwg?si=Z-BOGsCppOd5grtg"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&lt;h2&gt;併願校の選び方は？&lt;/h2&gt;
&lt;p data-start="26" data-end="175"&gt;併願校といっても、「受験はするけれど、合格しても通うつもりはない学校」が混ざっているケースがあります。では、受験校と併願校は何が違うのでしょうか。中学受験が終われば、わずか2か月後には入学し、その学校で中学校生活が始まります。だからこそ &lt;strong data-start="145" data-end="171"&gt;実際に通える範囲で学校を選ぶことが非常に重要&lt;/strong&gt; です。&lt;/p&gt;
&lt;p data-start="177" data-end="311"&gt;数字だけを見て「偏差値的に入れるから大丈夫」「少し遠いけどなんとかなるだろう」と決めてしまうと、入学後に長時間通学を続けることになります。1年だけならまだしも、最長6年間、毎日長距離通学となると、時間的なロスや体力面の負担が大きくなり、思わぬ影響が出ることもあります。&lt;/p&gt;
&lt;p data-start="313" data-end="390" data-is-last-node="" data-is-only-node=""&gt;併願校を選ぶ際は、偏差値や合格実績だけで判断するのではなく、&lt;strong data-start="343" data-end="379"&gt;通学時間や学校生活を実際にイメージしながら、天秤にかけて選ぶこと&lt;/strong&gt; が大切だと思います。&lt;/p&gt;
&lt;p&gt;中学受験の時期別の悩み（志望校・模試・過去問・伸び悩みなど）をまとめて整理した全体像は、&lt;a href="https://natsui-sansu-juku.com/column/hub-qa-jiki/"&gt;中学受験算数Q&amp;amp;A｜時期別の悩み整理（全体像はこちら）&lt;/a&gt;をご覧ください。&lt;/p&gt;
&lt;h2&gt;四谷大塚の「合不合判定テスト」が結果が悪かったらどうする？&lt;/h2&gt;
&lt;p&gt;困りますね。&lt;br /&gt;
なんですが、これも模擬試験の話の中でもちょっと共通して出てくる話ではありますが、この&lt;strong&gt;合不合判定テストで合否が直結するような学校とそうじゃない学校&lt;/strong&gt;というのは結構あったりします。&lt;br /&gt;
例えば算数の問題で言うと、おそらく何も測れないというのが正直な所です。&lt;br /&gt;
合不合で出てくるような問題よりももうちょっと別の切り口の問題というのを解いてみて、これが解けるかどうかという事を確かめた方がいいよね、という事もありますので、合不合で結果が悪かったからといって別に過去問で点数が取れないかというとそういう訳でもないというようなケースもたくさんありますし、その逆も然りです。&lt;br /&gt;
近年、合不合判定テストの内容が難しくなっていますので、この中でこの問題は別に解けなくても普通の問題が解けたら合格出来る学校はちゃんとあるという事になりますので、その結果が悪かったらもちろん見直しをして何が間違ったかというのはちょっと考えて欲しい所ではありますが、模擬試験の一つでもありますので、結構癖が強い試験でもあったりします。&lt;br /&gt;
なので、そういった事を踏まえながらどこまでをちゃんと見直しして、どこまでを勉強して、どこまでを自分の糧にするのかという事を考えながらやって頂ければいいかなと思います。&lt;br /&gt;
少なくとも数字を見てとか、合格可能性だけを見て、ああ、やばいとか、ああ、よかったと思わない方がいいかなと思っています。&lt;/p&gt;
&lt;h2&gt;うっかりミス体質は治せるのか？&lt;/h2&gt;
&lt;p&gt;これはもう毎年毎年話題になってくる所ではあります。&lt;br /&gt;
うっかりミス、もしくは&lt;span style="color: #ff6600;"&gt;ケアレスミス&lt;/span&gt;という名前で呼ばれる事が多いのかなという所です。&lt;br /&gt;
治るんですか？と言われれば&lt;span style="color: #ff0000;"&gt;治るんです。&lt;/span&gt;&lt;br /&gt;
例えば、幼稚園生の頃に出来なかった事が小学生になったら出来るようになる。&lt;br /&gt;
それはそういう事もたくさんあります。&lt;br /&gt;
ミスなく進める事もあるだろう。&lt;br /&gt;
子供と大人といっても子供の頃はなんかもの凄いたくさんミスしたけど大人になったらミスなくなったね、みたいな事は当然あります。&lt;br /&gt;
もちろん残り続ける事も当然あったりしますが、治せるのかという話ですが、これもお子さんの傾向によって2通り考えられるかな、という所です。&lt;br /&gt;
まず一つ目によくお話しするのが、基本的に&lt;span style="color: #ff0000;"&gt;受験に近付けば近付くほどミスというのは減る傾向にあります。&lt;/span&gt;&lt;br /&gt;
なぜなら、このテストで点数が取れなかった結果、結局志望校から遠ざかっているんだという事がより強く認識出来るからという事です。&lt;br /&gt;
要は、ミスに対してミスっちゃいけないんだ、とどれだけ真剣に思えるかによってミスの数は増減していくという事になります。&lt;br /&gt;
なので、だんだん受験が近付けば近付くほど本当にうっかりのミスというのは多少減っていくんじゃないかなと思います。&lt;br /&gt;
そこは、例えば3年生、4年生の段階でミスが多いんだけどどうしたらいいんですか？という時にはそういうお話をする事が多かったりします。&lt;br /&gt;
一方で、解いた様子を拝見すると、それはミスするよね、というケースも結構多いのも実情です。&lt;br /&gt;
例えば数字が色んな所に書いてあって、どの数字がどの答えになるのかという事が書いた本人にも当然分からないし、見ているこっちも分からないというケースも結構多かったりします。&lt;br /&gt;
ですので、&lt;span style="color: #0000ff;"&gt;ミスるべくしてミスっている&lt;/span&gt;っていう事もあるんだという事も意識のうちに入れておいて頂ければいいかなと思います。&lt;br /&gt;
ちゃんと問題用紙の中でもちゃんと書き方を整理して解いていくという事でそのミスというのは減る事もあるんだよ、という話になりますので、その2面から考えて頂けると必要なミスというのはなくなっていくんじゃないかなという事になります。&lt;/p&gt;
&lt;h2&gt;科目間格差が大きい時どうする？&lt;/h2&gt;
&lt;p&gt;これもよくある話です。&lt;br /&gt;
例えば、国語だけが異常に出来ていて他の教科が大変だ、みたいな事になっている。&lt;br /&gt;
逆に算数しか出来ない。&lt;br /&gt;
他はもう本当にやばいんだ、というケースも多いんじゃないかなと思います。&lt;br /&gt;
あと最近多いなと思うのが、社会だけもの凄い出来るんだけど他の教科がなんか苦手でずっと続いているなというケースというのもあるかなと思います。&lt;br /&gt;
様々なケースがあるんですが、こういった場合にどうするのかという事ですが、あくまでも受験というのは&lt;strong&gt;限られた期間の中でなんとかする&lt;/strong&gt;という所ではありますので、あまりにも差が付く場合にはどうしても志望校にだいぶ影響してしまいますので、それぞれ苦手な教科というものを一体何が苦手なのかという事をちゃんと明らかにした上で対策を講じていくという必要があるかと思います。&lt;br /&gt;
ただ、この科目間格差が起きる時の一番多いパターンはどんなパターンかと言いますと、そもそも&lt;span style="color: #0000ff;"&gt;勉強時間の配分が非常に歪&lt;/span&gt;だったりする事が多かったりします。&lt;br /&gt;
算数は好きだからもの凄く勉強するんだけど他の教科は嫌いだから全く勉強しない。&lt;br /&gt;
それは成績も差が出るよね、というのは当たり前だという話になっているようなケースもそれなりに拝見はいたします。&lt;br /&gt;
なので、勉強時間の配分というのをきっちり決めておいてもらって、そして達成のレベルというものをちゃんと決めておいてもらって、このレベルで例えば80%くらい覚えましょうとか、70%くらいを理解しましょうとか、6割の問題を解けるようになりましょうとか、いうふうに決めておいた状態その時間の中で最大限勉強してもらうという事をやってもらう中でだんだんと科目間格差というのは減少はしていく傾向にはあるかなと思います。&lt;br /&gt;
ただ、完全にそれが均一化されるかというとおそらくされないと思います。&lt;br /&gt;
元々得意と不得意がありますからとっつきが悪いのととっつきがいい科目というのは当然ある訳です。&lt;br /&gt;
という事になりますが、ある程度のでこぼこは仕方がないと割り切ってもらうのも一つの方法ではあるかと思います。&lt;br /&gt;
ただ、このケースでよく拝見するのが、例えば他の教科が悪いけど算数だけはなんとかなっているな、とじゃあ算数だけは鍛えに鍛えて鍛えまくって算数だけで100点を取って他で50点ならなんとかなるんだ、と言う勉強のされ方をされる方がたまにいらっしゃいます。&lt;br /&gt;
ですが、これは結構リスクが多いので、本当はやめた方がいいかなと思います。&lt;br /&gt;
あるテストで、60点から70点にする努力と、70点から80点にする努力、80点から90点にする努力はだいぶ違うはずです。&lt;br /&gt;
要は、もの凄い細かい所まで考えてあげないと、8割9割の点数は取れないけど、大体の事が分かっていれば7割ぐらい取れるよ、みたいなテストは結構多かったりします。&lt;br /&gt;
要は、100点にならないように難易度を配分していますので、最後のラスト10%、上積みの10%くらいの問題は結構難しい問題が各学校出ています。&lt;br /&gt;
ですので、ここでなんとか100点を取ってというのは結構勉強量を増やさなきゃいけないしやる事も増えてしまうんだという事になります。&lt;br /&gt;
なので、&lt;span style="color: #ff0000;"&gt;得意を伸ばしさえすればいいんだという事にもならないんだ&lt;/span&gt;、という事はあらかじめ注意しておいて頂けるといいのかなと思います。&lt;/p&gt;
&lt;hr /&gt;
&lt;p&gt;&lt;iframe title="YouTube video player" src="https://www.youtube.com/embed/1-6XshOQT3Q?si=iJpZUUGyE2N25AdG" width="560" height="315" frameborder="0" allowfullscreen="allowfullscreen"&gt;&lt;/iframe&gt;&lt;/p&gt;
&lt;h2&gt;主体性を育てる為には？&lt;/h2&gt;
&lt;p&gt;なんかうちの子は本当に自分からは絶対勉強しないんだというお話を聞く事は日々多かったりする訳です。&lt;br /&gt;
言い方は変になりますが、例えば、お父様お母様保護者の方が子供時代にどういう過ごし方をしたか。&lt;br /&gt;
もちろん主体性をもって勉強された方もそれなりにいらっしゃると思いますが、多くはそんなに自分から進んでちゃんと勉強して、という事が出来なかった方の方が多いんじゃないでしょうか？&lt;br /&gt;
かくいう私もそうです。&lt;br /&gt;
宿題なんて多分言われるまで絶対やらないし、意地でもやるかと思っていました。&lt;br /&gt;
という事になりますので、まずお子さんだけに主体性を求めるのは結構酷だよね、という話がまず1点あるのかなと思います。&lt;br /&gt;
あと、どこかでお話したかも知れませんが、中学受験は基本的に保護者の方と生徒さんの力関係が大体50%50%ぐらいがちょうどいいというお話があります。&lt;br /&gt;
親御さんの力だけでもないし、お子さんだけの力でもないというスタイルになります。&lt;br /&gt;
なので、主体性といっても全部奪ってしまうのもよくないし、かといって全部放任してしまうのもよくないというのがまず基本ラインにあるんだと思っておいて頂ければいいかなと思います。&lt;br /&gt;
その中で、お子さんの主体性、もちろんある程度は必要ですが、例えばよくあるのは、この間違ったテストで間違った問題を眺めて、一体自分に何が足りないのか考えてごらんっていうやつです。&lt;br /&gt;
多分ほぼ無理です。&lt;br /&gt;
そこから見て、じゃあどういう傾向があって、どういう事を注意すればこれからミスらなくなるのか、という事、間違えないようになるのかというのはおそらく受験生本人からは見えない事が多過ぎます。&lt;br /&gt;
なので、そういうのを主体制とは多分呼ばないですよね、という事になるかと思います。&lt;br /&gt;
ある程度の主体性というのはとりあえずまず自分から机に座るという事、あと、欲を言えば&lt;span style="color: #ff0000;"&gt;この単元が弱いからこの単元を勉強しなきゃいけないなと自分から思えるかどうか&lt;/span&gt;、これぐらいでおそらく十分じゃないかなと思います。&lt;br /&gt;
主体性をどれぐらい重視するのかという事と、どれほどの主体性を求めるのかという事には結構その限界ラインがあるんだよ、という事は理解しておいてもらえるといいかなと思っております。&lt;/p&gt;
&lt;h2&gt;中学受験の父親の関わり方は？&lt;/h2&gt;
&lt;p&gt;近年父親母親という所で役割が変わる、変わらないという話はあんまりしない事になっていますが、ここでいう父親という事で言いますと、例えばですが、中学受験の勉強を普段やられている&lt;strong&gt;お仕事に見立てて色んな事を計画されてしまう&lt;/strong&gt;というお父様、お母様もそうですね、保護者様にお会いする事はまあまああります。&lt;br /&gt;
要は、この時間掛けてここからここまで時間やって、これがちゃんと達成されるべき。&lt;br /&gt;
これが達成したら次これが達成されて、ここからやったら次これが出来て、という感じで計画通りに話を進めていって、最終的に志望校に合格するんだ、というプランニングを重視されているケースという事になる訳です。&lt;br /&gt;
これもケースバイケースでもちろんお子様によってはそれで上手い事いったというケースももちろんあります。&lt;br /&gt;
ですが、&lt;span style="color: #ff0000;"&gt;大体の場合その計画通りいかない&lt;/span&gt;というのは多い所ではあります。&lt;br /&gt;
お仕事でもそうですよね。&lt;br /&gt;
計画通りに全部進んでいくというそんなラッキーな事は中々ない訳です。&lt;br /&gt;
ですので、ある程度は何か起きるよね。&lt;br /&gt;
もちろんそこにバッファを用意してもらって、なんかあった時用の時間はこれだ、となりますがその進行具合というものがやっぱり読み切れません。&lt;br /&gt;
例えば、もの事を理解するというのはそのタイミングで出来る事と出来ない事はやっぱりあります。&lt;br /&gt;
例えば、つるかめ算という単元があった時につるかめ算は大体10個くらいの話がギュッてまとまった文章題ではあります。&lt;br /&gt;
つるかめ算の中には差のつるかめ算もあり、三つのつるかめ算もあり、比が決まっているつるかめ算とか様々なパターンがありますが、それを一気に勉強出来るかというとそういう訳ではなくて、最初は基本的なつるかめ算に慣れた状態で初めて次のつるかめ算の話が出来るという事もあります。&lt;br /&gt;
なので、その計画の切り方によっては結構無謀な計画を立ててしまっているケースもまあまああったりするんだ、という事になります。&lt;br /&gt;
ですので、計画というのはもちろん大事な訳で、我々はその計画、指導計画に基づいて授業をしていくという事は当然あったりしますが、これが&lt;span style="color: #0000ff;"&gt;出来るかも知れませんし出来ないかも知れない&lt;/span&gt;という事も考えながら勉強の計画は進めてもらえるといいのかなと思います。&lt;br /&gt;
あくまでも仕事とは種類が違います。&lt;br /&gt;
大人相手ではない、子供なんだからという所をちょっと認識しておいて頂けるとグッと楽になる瞬間もあるんじゃないかなとは思いますのでそこら変はご承知して頂けるといいかなと思っております。&lt;/p&gt;
&lt;h2&gt;中学受験の子供に親が言ってはいけない言葉は？&lt;/h2&gt;
&lt;p&gt;これは多分我々もそうですが、よく言うフレーズです。&lt;/p&gt;
&lt;h6&gt;&lt;strong&gt;「なんで出来ないの？」&lt;/strong&gt;&lt;/h6&gt;
&lt;p&gt;お子様の立場に立って考えてもらえば分かると思うんですが、なんで出来ないの？と言われても分かるかい！という話です。&lt;br /&gt;
よっぽど反抗精神旺盛なお子さんじゃない限り、自分で分かっているぐらいなら多分修正するんです。&lt;br /&gt;
そうじゃないから分かんないんです。&lt;br /&gt;
だから、我々もそうですし、保護者様にもそうですが、なんで出来ないの？という言葉だけは本当に言っちゃいけないという話はよくあるんじゃないかなと思います。&lt;br /&gt;
極力、なんで？というよりは&lt;span style="color: #ff0000;"&gt;そもそもどういう事があったかと深掘りする&lt;/span&gt;というのは必要にはなってきます。&lt;br /&gt;
どうやって、こんなふうにやったから結局この問題解けなかったんだね、という事を分析する事は問題ないですが、お叱りとしてなんで出来ないの？というのは非常に宜しくないという事は認識してあげるといいかなと思います。&lt;/p&gt;
&lt;h2&gt;大手進学塾の特徴は？&lt;/h2&gt;
&lt;p&gt;大手進学塾といっても様々ありますので、色んな傾向がもちろんあったりするとは思います。&lt;br /&gt;
少なくとも大手の場合だと、色んなレベル帯の生徒さんがいるという事を前提としている塾さんがかなり多いです。&lt;br /&gt;
要は、もの凄く難しい学校を目指している方と、そうでもない一応それなりの学校を目指している方というのが同じ塾内にいて、ここからが大事ですが、&lt;span style="color: #0000ff;"&gt;基本的に同じカリキュラムに則って、同じテキストで勉強している&lt;/span&gt;というケースがあったりします。&lt;br /&gt;
そういうケースというかこれはほとんどにはなります。&lt;br /&gt;
もちろん範囲の中で、例えば一番上のクラスだと10ページ勉強して欲しいけれども一番下のクラスだったら5ページぐらいでいいよ、という形でやっている所もあります。&lt;br /&gt;
これ当然の話ですが、各レベル帯、各状況に応じて練習しなきゃいけない問題は結構変わります。&lt;br /&gt;
例えば、その10ページと5ページと差がついている中でいうと、5ページの分量は結構少ないんです。&lt;br /&gt;
何題かペラペラって宿題をやったら宿題終わった、ラッキー、やったー、終わり、という形で勉強が終わってしまう。&lt;br /&gt;
それ以上追加される問題もないのでそれ以上勉強しません。&lt;br /&gt;
となるとどうなるかといいますと、そもそも練習量が足りていないので、この問題、1から5ページ分、5ページ分の問題も結局1週間経ったら解けなくなっているというケースが結構多いかなと思います。&lt;br /&gt;
もちろんそれは分からないでもないですが、&lt;span style="color: #ff0000;"&gt;やっぱり練習量というのは結構大事です。&lt;/span&gt;&lt;br /&gt;
そして、継続して勉強するという事はやっぱり大事なので、特徴といいますか気を付けて頂きたい所として、&lt;strong&gt;ちゃんと適切な学習量を提示出来るかどうか&lt;/strong&gt;という所が結構効いてくる所ではないかなと思います。&lt;br /&gt;
なので、そんな観点で通塾される塾を選んで頂くのも一つなのかなと思っております。&lt;/p&gt;
&lt;h2&gt;良い塾とは？塾の選び方は？&lt;/h2&gt;
&lt;p&gt;当塾のような個別指導塾であれば、良い塾とは？というのはおそらく&lt;span style="color: #ff0000;"&gt;&lt;strong&gt;ちゃんと現状を的確に判断して現状に対する対策というのを的確に打つ事が出来る&lt;/strong&gt;&lt;/span&gt;という所が最たる所です。&lt;br /&gt;
おそらくこれ以外に何もないと私は思っています、そういう所になるかと思います。&lt;br /&gt;
それが例えば集団授業、もうちょっと大きな塾になった時にどういう所になるのかなという所ですが、これもやはりいろんなバリエーションをちゃんと用意出来ているかどうかという話しです。&lt;br /&gt;
外から見づらい所もあったりします。&lt;br /&gt;
もちろん全クラスあるから全クラスちゃんと面倒を見ますよ、という話はもちろん皆さんする訳です。&lt;br /&gt;
本当は上位帯の方に手厚くて、上位帯じゃない方は結構手を抜いているなと感じる塾もまあまあありますが、そんな事を例えば説明会で説明する事はない訳です。&lt;br /&gt;
ですので、実際に出てくるものを見て頂きながら、ひょっとしたらこれ面倒見悪くない？と感じてもらうというような所があるんじゃないかなと思います。&lt;br /&gt;
ご質問されれば一応私も回答は出来ますので何かあればご質問頂ければいいかと思いますが、そんな感じで塾さんによってもちろんカラーリングというのはありますが、その適切な勉強量をちゃんと提示出来るかどうかというのが結構大事な所ではないかなと思います。&lt;br /&gt;
特に大手の塾になればなるほどそうではないかと思っている次第です。&lt;/p&gt;
&lt;h2&gt;中学受験と高校受験、失うものが多いのはどっち？&lt;/h2&gt;
&lt;p&gt;失うのかね？という話ではありますが、もちろんある程度の時間は使って勉強していきます。&lt;br /&gt;
そして受験に対しての成果として成功失敗という言い方はあまり好きではないですが、そう言うとするならば、使った時間というのがひょっとしたら無駄に感じる時もあるんじゃないかと思います。&lt;br /&gt;
どちらの受験にしても、結局勉強はしなきゃいけないし、勉強した事によってもちろん内容が得られたか得られなかった所も当然ありますが、おそらくそれよりも大事なのは勉強する事によって&lt;span style="color: #0000ff;"&gt;知らなかった知識を知るというプロセスを知る&lt;/span&gt;事があります。&lt;br /&gt;
ちょっと言い方変になりますが、勉強の仕方を身に付けていくという意味でおそらくどちらの受験にも得るものもそれなりに多いんじゃないかなと思っています。&lt;br /&gt;
あとは受験した結果行った学校でまた得られるものもあるとは思いますし、という事になりますのでこの質問とはちょっと外れるかもしれませんが、&lt;span style="color: #0000ff;"&gt;失うものを考えるよりは得るもの考えた方がいいんじゃないかな&lt;/span&gt;と個人的には思っている所ではあります。&lt;/p&gt;
&lt;p&gt;という訳で、今回はこんな所になります。他にも色んなご質問がありましたら順番にお答えしていこうと思いますので、宜しくお願いいたします。&lt;/p&gt;
&lt;div style="border:1px solid rgba(22,163,74,.25); background:rgba(22,163,74,.06); border-radius:14px; padding:14px 14px; margin:18px 0;"&gt;
&lt;div style="margin:0 0 6px; font-weight:900; color:#111827; font-size:1.05rem; line-height:1.4;"&gt;
    外部の力を使うべきか迷っている方へ
  &lt;/div&gt;
&lt;p style="margin:0 0 10px; color:#6b7280; font-size:.92rem; line-height:1.7;"&gt;
    ※状況を整理するための判断材料です。
  &lt;/p&gt;
&lt;ul style="margin:0 0 12px; padding-left:18px; color:#111827; line-height:1.7;"&gt;
&lt;li style="margin:0 0 6px;"&gt;授業を聴いて帰ってきたはずだが、翌日に残らない&lt;/li&gt;
&lt;li style="margin:0 0 6px;"&gt;宿題と直しが回らず、積み残し化している&lt;/li&gt;
&lt;li style="margin:0 0 0;"&gt;後手に回りすぎて、何から手を付けるべきか分からない&lt;/li&gt;
&lt;/ul&gt;
&lt;div style="display:flex; flex-wrap:wrap; gap:10px;"&gt;
    &lt;a href="https://natsui-sansu-juku.com/column/kobetsu_mayoi_judge/"
       style="display:inline-flex; align-items:center; justify-content:center; text-decoration:none; font-weight:900; border-radius:12px; padding:10px 12px; background:#16a34a; color:#ffffff;"&gt;&lt;br /&gt;
      判断材料を見る&lt;br /&gt;
    &lt;/a&gt;&lt;br /&gt;
    &lt;a href="https://natsui-sansu-juku.com/inquiry/"
       style="display:inline-flex; align-items:center; justify-content:center; text-decoration:none; font-weight:900; border-radius:12px; padding:10px 12px; background:#ffffff; color:#0f7a35; border:1px solid rgba(22,163,74,.55);"&gt;&lt;br /&gt;
      相談する&lt;br /&gt;
    &lt;/a&gt;
  &lt;/div&gt;
&lt;/div&gt;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qa4%2F&amp;amp;t=%E4%B8%AD%E5%AD%A6%E5%8F%97%E9%A8%93Q%EF%BC%86A%EF%BC%884%EF%BC%89%EF%BD%9E%E4%BD%B5%E9%A1%98%E6%A0%A1%E3%81%AE%E9%81%B8%E3%81%B3%E6%96%B9%E3%81%A8%E9%80%9A%E5%AD%A6%E3%81%AE%E9%87%8D%E8%A6%81%E6%80%A7%EF%BD%9E%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qa4%2F&amp;amp;text=%E4%B8%AD%E5%AD%A6%E5%8F%97%E9%A8%93Q%EF%BC%86A%EF%BC%884%EF%BC%89%EF%BD%9E%E4%BD%B5%E9%A1%98%E6%A0%A1%E3%81%AE%E9%81%B8%E3%81%B3%E6%96%B9%E3%81%A8%E9%80%9A%E5%AD%A6%E3%81%AE%E9%87%8D%E8%A6%81%E6%80%A7%EF%BD%9E%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Q%EF%BC%86A%EF%BC%884%EF%BC%89%EF%BD%9E%E4%BD%B5%E9%A1%98%E6%A0%A1%E3%81%AE%E9%81%B8%E3%81%B3%E6%96%B9%E3%81%A8%E9%80%9A%E5%AD%A6%E3%81%AE%E9%87%8D%E8%A6%81%E6%80%A7%EF%BD%9E%20%7C%20%E4%B8%AD%E5%AD%A6%E5%8F%97%E9%A8%93%E5%B0%82%E9%96%80%E3%80%80%E5%A4%8F%E4%BA%95%E7%AE%97%E6%95%B0%E5%A1%BE%0Ahttps%3A%2F%2Fnatsui-sansu-juku.com%2Fcolumn%2Fqa4%2F" target="_blank" &gt;&lt;span class="vk_icon_w_r_sns_bluesky icon_sns"&gt;&lt;/span&gt;&lt;span class="sns_txt"&gt;Bluesky&lt;/span&gt;&lt;/a&gt;&lt;/li&gt;&lt;li class="sb_hatena sb_icon"&gt;&lt;a class="sb_icon_inner" href="//b.hatena.ne.jp/add?mode=confirm&amp;url=https%3A%2F%2Fnatsui-sansu-juku.com%2Fcolumn%2Fqa4%2F&amp;amp;title=%E4%B8%AD%E5%AD%A6%E5%8F%97%E9%A8%93Q%EF%BC%86A%EF%BC%884%EF%BC%89%EF%BD%9E%E4%BD%B5%E9%A1%98%E6%A0%A1%E3%81%AE%E9%81%B8%E3%81%B3%E6%96%B9%E3%81%A8%E9%80%9A%E5%AD%A6%E3%81%AE%E9%87%8D%E8%A6%81%E6%80%A7%EF%BD%9E%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sb_icon_inner"data-clipboard-text="中学受験Q＆A（4）～併願校の選び方と通学の重要性～ | 中学受験専門　夏井算数塾 https://natsui-sansu-juku.com/column/qa4/"&gt;&lt;span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</si>
  <si>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https://natsui-sansu-juku.com/column/qa6/
【検出された不自然ワード】
（検出なし）
【本文】
------
&lt;p&gt;&lt;iframe title="YouTube video player" src="https://www.youtube.com/embed/78PjUFAXxRg?si=tF_AwIriJEyK__qL" width="560" height="315" frameborder="0" allowfullscreen="allowfullscreen"&gt;&lt;span data-mce-type="bookmark" style="display: inline-block; width: 0px; overflow: hidden; line-height: 0;" class="mce_SELRES_start"&gt;&lt;/span&gt;&lt;/iframe&gt;&lt;/p&gt;
&lt;p&gt;中学受験の「時期別の悩み」（苦手科目・先取り・直前期・宿題・模試など）をまとめて整理した全体像は、&lt;a href="https://natsui-sansu-juku.com/column/hub-qa-jiki/"&gt;中学受験算数Q&amp;amp;A｜時期別の悩み整理（全体像はこちら）&lt;/a&gt;をご覧ください。&lt;/p&gt;
&lt;h2&gt;苦手科目への取り組み方は？&lt;/h2&gt;
&lt;p data-start="55" data-end="147"&gt;これもどこかでお話ししたことがあるかもしれませんが、苦手科目というのは &lt;strong data-start="91" data-end="103"&gt;時間がかけづらい&lt;/strong&gt;、そして &lt;strong data-start="108" data-end="123"&gt;苦手ゆえにやりたくない&lt;/strong&gt; という気持ちがどうしても出てしまうと思います。&lt;/p&gt;
&lt;p data-start="149" data-end="227"&gt;取り組み方、つまり &lt;strong data-start="159" data-end="175"&gt;最初の第一歩が非常に重要&lt;/strong&gt; なのですが、多くの生徒さんを見ていると、他の科目は偏差値60なのに、その科目だけ偏差値40だった場合、&lt;/p&gt;
&lt;blockquote data-start="229" data-end="253"&gt;
&lt;p data-start="231" data-end="253"&gt;「40から一気に60まで上げないといけない」&lt;/p&gt;
&lt;/blockquote&gt;
&lt;p data-start="255" data-end="286"&gt;と、いきなり高すぎる目標を設定してしまうことが本当に多いです。&lt;/p&gt;
&lt;p data-start="288" data-end="396"&gt;当然ですが、目標は &lt;strong data-start="298" data-end="317"&gt;スモールステップで設定するもの&lt;/strong&gt; です。&lt;br data-start="321" data-end="324" /&gt;40からのスタートであれば、まずは43を目指す。次は47、49で50、50になったら55…という具合に、少しずつ段階を踏んで上げていくべきです。&lt;/p&gt;
&lt;p data-start="398" data-end="435"&gt;また、苦手科目になるほど、必要な学習量は増えてしまいます。&lt;br data-start="427" data-end="430" /&gt;その結果、&lt;/p&gt;
&lt;blockquote data-start="437" data-end="462"&gt;
&lt;p data-start="439" data-end="462"&gt;「これだけの量を全部やらなきゃいけないのか…」&lt;/p&gt;
&lt;/blockquote&gt;
&lt;p data-start="464" data-end="495"&gt;という発想になり、気持ちが折れてしまうことが多いのも事実です。&lt;/p&gt;
&lt;p data-start="497" data-end="514"&gt;もう一点、特に算数に多いのですが、&lt;/p&gt;
&lt;blockquote data-start="516" data-end="535"&gt;
&lt;p data-start="518" data-end="535"&gt;「どこまで戻ればいいかわからない」&lt;/p&gt;
&lt;/blockquote&gt;
&lt;p data-start="537" data-end="590"&gt;という問題があります。&lt;br data-start="548" data-end="551" /&gt;状況によっては大きく戻るのが有効ですが、&lt;strong data-start="571" data-end="590"&gt;戻りきれないケースもあります。&lt;/strong&gt;&lt;/p&gt;
&lt;p data-start="592" data-end="609"&gt;例えば、6年生後半、9月や10月に&lt;/p&gt;
&lt;blockquote data-start="611" data-end="632"&gt;
&lt;p data-start="613" data-end="632"&gt;「この苦手科目を今からなんとかしたい」&lt;/p&gt;
&lt;/blockquote&gt;
&lt;p data-start="634" data-end="709"&gt;という状況で、4年生の教材からやり直すのは、現実的ではありません。&lt;br data-start="667" data-end="670" /&gt;その場合は &lt;strong data-start="676" data-end="700"&gt;範囲を絞り、必要なレベルに絞って復習する&lt;/strong&gt; 必要があります。&lt;/p&gt;
&lt;p data-start="711" data-end="715"&gt;つまり、&lt;/p&gt;
&lt;p data-start="717" data-end="766"&gt;✅ 戻れる時はしっかり戻る&lt;br data-start="730" data-end="733" /&gt;✅ 時間がない時は必要な範囲を絞って、優先度の高い部分から復習する&lt;/p&gt;
&lt;p data-start="768" data-end="787"&gt;ここを見誤らないことが非常に大切です。&lt;/p&gt;
&lt;p data-start="789" data-end="831"&gt;戻るべき時と戻れない時がある、ということだけ気に留めておいていただければと思います。&lt;/p&gt;
&lt;h2&gt;受験学年前の先取り学習は有効か？&lt;/h2&gt;
&lt;p&gt;これもよく出てくるテーマです。&lt;br /&gt;
例えば、4年生であれば5年生の内容を勉強する。&lt;br /&gt;
5年生では6年生の内容を勉強するという形で先取り学習を行なわれる生徒さんはまあまあいらっしゃいます。&lt;br /&gt;
ですが、極端な例でいうと例えば小学校1年生2年生ぐらいの時に5年生6年生の内容をやってますよ、という生徒さんももちろんいらっしゃいます。&lt;br /&gt;
ですが、それが有効かといわれると、という話です。&lt;br /&gt;
例えばどのレベルの1年後2年後を勉強しているのかによって大分話が変わってきます。&lt;br /&gt;
例えば、5年生の状態で6年生の内容を先取りしたいなと思った時、その6年生の内容のうち基本的な部分だけを学習して先取りしておこうという事を考えます。&lt;br /&gt;
これに意味があるかといわれればそんなに意味がないかなと思います。&lt;br /&gt;
特に算数ではそうですが、5年生でやっている標準的な内容と6年生でやる基本的な内容はほぼ変わりません。&lt;br /&gt;
やっている事はあまり変わりませんので、結局先取った事にもなんにもなっておらず、要はシーンの違う事を別の形でやっているだけになってしまいがちではあります。&lt;br /&gt;
なので、やるならちゃんとそこそこのレベルの事をやった方がいいと思いますし、&lt;span style="color: #ff0000;"&gt;基礎レベルだけをやるというんだったら最初から学年通り勉強して頂いた方がいい&lt;/span&gt;んじゃないかなと思います。&lt;/p&gt;
&lt;h2&gt;中学入試直前学校は休ませるべきですか？&lt;/h2&gt;
&lt;p&gt;これも色んなご意見がある事は承知をしています。&lt;br /&gt;
もちろん休んだ方がおい休まない方がいいという事になりますが、一応判断の基準はいくつかあるかなと思っています。&lt;br /&gt;
一つの判断の基準としては、&lt;strong&gt;学校を休んでまでやらなきゃいけない事が山積しているかどうか&lt;/strong&gt;という所になるかと思います。&lt;br /&gt;
やる事があるんだったら休んでやってもいいのかも知れません。&lt;br /&gt;
やる事がない、ないというか少なくとも見つかっていない場合は普通に学校に行った方がいいんじゃないの？という事になります。&lt;br /&gt;
別に暇をもて余すから学校に行けと言っている訳ではありません。&lt;br /&gt;
先ほどもありましたが&lt;span style="color: #ff0000;"&gt;生活のサイクルを一定に保つという事が何よりも圧倒的に大事&lt;/span&gt;だという事からこのお話をしています。&lt;br /&gt;
ですので、学校を休ませるべきですか？&lt;br /&gt;
休んでまでやる事があるんだったら休んでおいんじゃないの？&lt;br /&gt;
それ以外の場合は普通に学校行った法がいいと思いますよ、という事になります。&lt;br /&gt;
近年、例えば風邪だったりとか色んな感染症だったりとかいうものもありますので、それの対策として学校を休むという方もいらっしゃいます。&lt;br /&gt;
それはそれで逆に休むんだったらこういう事をやろうというのを確実に決めた状態でやってみて欲しいなと思います。&lt;/p&gt;
&lt;h2&gt;塾のテストの効果的な復習方法は？&lt;/h2&gt;
&lt;p&gt;これもよく出てくるテーマではあります。&lt;br /&gt;
テストを受けました、復習しました、見直しました、じゃあもう一回この問題を解いてみようか、あれ？何か知らないけど解けないな、みたいな事になっています。&lt;br /&gt;
そういうケースが非常に多いんじゃないかなと思います。&lt;br /&gt;
当たり前の話ですが、例えば2月の段階で受けたテストを2月に復習しました。&lt;br /&gt;
それが4月5月6月になって、その内容を事細かに覚えているかといわれるとそういう訳はない、という話になります。&lt;br /&gt;
ですので、こういった場合に、&lt;span style="color: #ff0000;"&gt;復習するという頻度をどう作るのかという事が結構大切になってきます。&lt;/span&gt;&lt;br /&gt;
出来れば極力短い頻度でやっていきましょう。&lt;br /&gt;
ただ、宿題なりテストなりをやっているとある程度の問題は間違ってしまう訳なので、やればやるほど何週もしなきゃいけないというものがたまっていきます。&lt;br /&gt;
もちろんそれを全部消化しきれる生徒さんもいらっしゃいますが、そうじゃない生徒さんの方が多分多いんじゃないかなと思っています。&lt;br /&gt;
ですので、そういう時によくお伝えするのが、例えば宿題が何種類かある、テストが何種類かある中で、&lt;span style="color: #ff0000;"&gt;どこかの一種類だけに絞って何回も何回も復習する&lt;/span&gt;という事をやってみればいいという事をお話します。&lt;br /&gt;
もちろん全部出来る事に越した事はないですが、今回はこれ、次の回これ、今回これ、みたいな感じでバラバラのものをやっているとどうしても単元に偏りが出てきてしまいます。&lt;br /&gt;
ですので、何か1個に絞ってちゃんと全単元が満遍なく学習出来るようなものを選択してもらって、それをちゃんと淡々と毎回毎回、何回も何回も復習していくという事が出来ていくといいんじゃないかなと思います。&lt;/p&gt;
&lt;hr /&gt;
&lt;p&gt;&lt;iframe title="YouTube video player" src="https://www.youtube.com/embed/W0nTWQNavO4?si=Ctup0WdNfI0rCFrw" width="560" height="315" frameborder="0" allowfullscreen="allowfullscreen"&gt;&lt;/iframe&gt;&lt;/p&gt;
&lt;h2&gt;夏休みの自由研究と中学受験対策につなげるコツとは？&lt;/h2&gt;
&lt;p&gt;夏休みの自由研究、例えば5年生4年生ぐらいの話だと仮にしておきますと、その時興味をもって欲しいテーマというのはまああるという事ではあろうかと思います。&lt;br /&gt;
それがしっかりリンクするかどうかというのはさておきという話ですが、もし夏休みの自由研究というものを結構真面目に取り組みたいという時に、それがどう受験対策につながるのかという事を考えるという時には、&lt;span style="color: #ff0000;"&gt;出来る限り色んなものを調べる必要性がある&lt;/span&gt;ものというのをやって頂けるといいんじゃないかなと思います。&lt;br /&gt;
例えば、こういう事を調べたい、こういう事を調べたい、例えば2、3と調べてそれで終了だ、みたいな感じのやつだと自由研究としても成り立ちづらいかも知れませんし、更に受験対策としても全く関係がないものになってしまうかなと思います。&lt;br /&gt;
近年中学入試に出てくる問題、これは多分教科問わずの話ではありますが、&lt;span style="color: #ff0000;"&gt;情報量が確実に増えている&lt;/span&gt;という所があったりします。&lt;br /&gt;
算数という科目一つ取ったとしても、元々は例えば1行で問題が済むような問題がたくさんあってねみたいな感じ、それは現代でももちろんあったりするんですが、そうじゃない問題も結構多かったりします。&lt;br /&gt;
とあるゲームがあって、そのゲームのルールが長々と書いてあってそこから何かを読み取って答えを出す。&lt;br /&gt;
一番多いのは多分都立中高一貫校あたり、公立の中高一貫校あたりで出題されそうな問題ではありますが、それは別に都立だけ、公立だけの問題ではなくて、他の私学、私立の中学校でも出題される事が近年ちょこちょこ増えています。&lt;br /&gt;
ですので、色んな大量のものをどうやって扱うのかという事を勉強するという意味で、&lt;span style="color: #0000ff;"&gt;ボリューム感のある自由研究のテーマを選んでもらう&lt;/span&gt;という事も一つの方法なのかなと思います。&lt;/p&gt;
&lt;h2&gt;塾の宿題を消化しきれない時は？&lt;/h2&gt;
&lt;p&gt;通われている塾によってあんまり宿題ないという所もありますが、基本的にはそこそこの分量があって、消化出来る子と消化出来ない子が如実に分かれてしまう事が多かったりします。&lt;br /&gt;
もちろん消化するに越した事はないですが、これが消化出来ない、どう考えたって無理だという事は当然あったりします。&lt;br /&gt;
おそらく目線としては二つ必要で、まず一つ目に&lt;span style="color: #ff0000;"&gt;本当にこれ全部消化しなきゃいけないの？&lt;/span&gt;という事を考えるべきという話はあったりします。&lt;br /&gt;
一応塾側から出す宿題というのは、受験に必要なものを全パターン網羅的に出したいからある一定の量を出すという事になっています。&lt;br /&gt;
ですが、その全パターンをちゃんと全部抑える必要性がどこまであるかという事はしっかり考えてもらえるといいのかなと思います。&lt;br /&gt;
問題によっては、例えばもうほぼ同じ問題で数字だけ違うという問題が3題に並んでいて、これを全部解ぁなきゃいけないという事があります。&lt;br /&gt;
もちろん練習としては必要ですが、それが全員にとって必要な練習かというと、そういう訳では決してないだろうなという事を考えてもらう必要があります。&lt;br /&gt;
それから二つ目、もちろんそのタイミングで宿題が出来る事に越した事はないですが、おそらくですがその宿題その問題はきっとあとでまたやるはずです。&lt;br /&gt;
ですので、あとでどっかでやるんだって事を考えておけば、&lt;span style="color: #ff0000;"&gt;一旦ここでは置いといて次の週の話に進んでいこう&lt;/span&gt;という形で勉強を進めるのも一つの方向性ではないかなと思います。&lt;br /&gt;
なので、&lt;strong&gt;塾の宿題を消化しきれない時はそれはあるに決まっているんだから、1回置いておきましょうよ&lt;/strong&gt;、という事を考えるのも一つの手ではないかなと思います。&lt;/p&gt;
&lt;h2&gt;中学受験、上位校でなくても進学させる意味はあるか？&lt;/h2&gt;
&lt;p&gt;これは学校というものに何を求めるのかによって話が大分変わってくる所ではないかなと思いますが、この話はおそらく&lt;span style="color: #ff0000;"&gt;どこに中学受験をするメリットを置くの&lt;/span&gt;かによって話が変わってくるような気がします。&lt;br /&gt;
基本的に一番大きいものだと私は個人的に思っていますが、中学受験をするメリットの一つとして、いわゆる中学校生活、高校生活において&lt;span style="color: #ff0000;"&gt;同質性が担保される&lt;/span&gt;という所が一番大きいような気がしています。&lt;br /&gt;
要は、同じようなレベル感で同じような方向性をもって努力する、勉強すると同級生が周りにたくさんいるという状況が作られるという所が一番のメリットではないかと考えています。&lt;br /&gt;
なので、その意味でいうとそれが上位校である必要性があればいいですけど、別になくてもそれは達成されるはずだという事になりますので、そういった形でこの意味合いを考えてもらえればいいないかなと思います。&lt;/p&gt;
&lt;h2&gt;午後入試のメリットは？&lt;/h2&gt;
&lt;p&gt;近年2月から始まる入試においては、午後に必ず試験があるという事は非常に多いです。&lt;br /&gt;
もちろん午前入試だけを受験する生徒さんもいらっしゃいますが、おそらくほとんどの方が午前受けて午後受けてみたいな事をやる事になる事が多いんじゃないかなと思います。&lt;br /&gt;
基本的には午前入試よりも午後入試の方が結構ハードな事が多かったりします。&lt;br /&gt;
それはもちろん体力的な面でもそうですが、基本的には数は午前よりは少ない訳ですから、受験生が集まりやすい学校が増えてくる。&lt;br /&gt;
午後入試が生まれた事によって起きた事としてよく拝見するのは、という話ですが、かなり詰め詰めに受験するという事になった上で、その対策をする学校の数もどうしても増えてしまうという事です。&lt;br /&gt;
例えば、それぞれの学校に対策が必要になった時に、どうしても対策が2月までに間に合わないというケースがちょこちょこ増えてきているんじゃないかなと思います。&lt;br /&gt;
あくまで午後入試というものはもちろん学校にもよりますが、&lt;span style="color: #0000ff;"&gt;そこまで対策しなくてもちゃんと受験して何か結果が見通せる、という学校を中心に選択をすべきではないかと思います。&lt;/span&gt;&lt;br /&gt;
午前も午後も全力を振り絞って頑張ろうという事はおそらく結構大変な事だと思いますので、そういった事も含めて午後入試というものをどう捉えるかという事をお考え頂くという事が必要なのかなと思っている次第です。&lt;/p&gt;
&lt;p&gt;&lt;!-- [ /.socialSet ] --&gt;&lt;/p&gt;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qa6%2F&amp;amp;t=%E4%B8%AD%E5%AD%A6%E5%8F%97%E9%A8%93Q%EF%BC%86A%EF%BC%886%EF%BC%89%EF%BD%9E%E8%8B%A6%E6%89%8B%E7%A7%91%E7%9B%AE%E3%81%B8%E3%81%AE%E5%8F%96%E3%82%8A%E7%B5%84%E3%81%BF%E6%96%B9%E3%81%A8%E3%81%9D%E3%81%AE%E3%82%B9%E3%83%86%E3%83%83%E3%83%97%EF%BD%9E%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qa6%2F&amp;amp;text=%E4%B8%AD%E5%AD%A6%E5%8F%97%E9%A8%93Q%EF%BC%86A%EF%BC%886%EF%BC%89%EF%BD%9E%E8%8B%A6%E6%89%8B%E7%A7%91%E7%9B%AE%E3%81%B8%E3%81%AE%E5%8F%96%E3%82%8A%E7%B5%84%E3%81%BF%E6%96%B9%E3%81%A8%E3%81%9D%E3%81%AE%E3%82%B9%E3%83%86%E3%83%83%E3%83%97%EF%BD%9E%20%7C%20%E4%B8%AD%E5%AD%A6%E5%8F%97%E9%A8%93%E5%B0%82%E9%96%80%E3%80%80%E5%A4%8F%E4%BA%95%E7%AE%97%E6%95%B0%E5%A1%BE" target="_blank" &gt;&lt;span class="vk_icon_w_r_sns_x_twitter icon_sns"&gt;&lt;/span&gt;&lt;span class="sns_txt"&gt;X&lt;/span&gt;&lt;/a&gt;&lt;/li&gt;&lt;li class="sb_bluesky sb_icon"&gt;&lt;a class="sb_icon_inner" href="https://bsky.app/intent/compose?text=%E4%B8%AD%E5%AD%A6%E5%8F%97%E9%A8%93Q%EF%BC%86A%EF%BC%886%EF%BC%89%EF%BD%9E%E8%8B%A6%E6%89%8B%E7%A7%91%E7%9B%AE%E3%81%B8%E3%81%AE%E5%8F%96%E3%82%8A%E7%B5%84%E3%81%BF%E6%96%B9%E3%81%A8%E3%81%9D%E3%81%AE%E3%82%B9%E3%83%86%E3%83%83%E3%83%97%EF%BD%9E%20%7C%20%E4%B8%AD%E5%AD%A6%E5%8F%97%E9%A8%93%E5%B0%82%E9%96%80%E3%80%80%E5%A4%8F%E4%BA%95%E7%AE%97%E6%95%B0%E5%A1%BE%0Ahttps%3A%2F%2Fnatsui-sansu-juku.com%2Fcolumn%2Fqa6%2F" target="_blank" &gt;&lt;span class="vk_icon_w_r_sns_bluesky icon_sns"&gt;&lt;/span&gt;&lt;span class="sns_txt"&gt;Bluesky&lt;/span&gt;&lt;/a&gt;&lt;/li&gt;&lt;li class="sb_hatena sb_icon"&gt;&lt;a class="sb_icon_inner" href="//b.hatena.ne.jp/add?mode=confirm&amp;url=https%3A%2F%2Fnatsui-sansu-juku.com%2Fcolumn%2Fqa6%2F&amp;amp;title=%E4%B8%AD%E5%AD%A6%E5%8F%97%E9%A8%93Q%EF%BC%86A%EF%BC%886%EF%BC%89%EF%BD%9E%E8%8B%A6%E6%89%8B%E7%A7%91%E7%9B%AE%E3%81%B8%E3%81%AE%E5%8F%96%E3%82%8A%E7%B5%84%E3%81%BF%E6%96%B9%E3%81%A8%E3%81%9D%E3%81%AE%E3%82%B9%E3%83%86%E3%83%83%E3%83%97%EF%BD%9E%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sb_icon_inner"data-clipboard-text="中学受験Q＆A（6）～苦手科目への取り組み方とそのステップ～ | 中学受験専門　夏井算数塾 https://natsui-sansu-juku.com/column/qa6/"&gt;&lt;span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</si>
  <si>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https://natsui-sansu-juku.com/column/syou5zenhan/
【検出された不自然ワード】
（検出なし）
【本文】
------
&lt;h2&gt;５年生前半の授業の特徴とは？&lt;/h2&gt;
&lt;p data-start="26" data-end="154"&gt;５年生では、受験に必要な内容をすべて終えられるようカリキュラムが構成されており、授業で扱う内容がとても多い点が特徴です。４年生では、基礎的な計算法を一通り学習します。たとえば、つるかめ算です。そして５年生になると、そのつるかめ算の発展問題が増えていきます。&lt;/p&gt;
&lt;p data-start="156" data-end="241"&gt;このように、４年生で身につけた基礎の発展内容が中心となり、問題の難易度はさらに上がっていきます。同時に授業の密度も高くなるため、１回ごとの授業理解が非常に大切になります。&lt;/p&gt;
&lt;p data-start="243" data-end="334"&gt;さらに受験が近づくにつれ、算数以外の科目の学習時間も増えていきます。その結果、もともと算数に時間がかかっていた生徒は、他の科目との両立が難しくなり、負担を感じてしまうことがあります。&lt;/p&gt;
&lt;p&gt;４年生で身につけるべき基礎単元や、つまずきやすいポイントの全体像は、&lt;a href="https://natsui-sansu-juku.com/column/syou4/"&gt;&lt;strong&gt;小４対策（全体像はこちら）&lt;/strong&gt;&lt;/a&gt;にまとめています。&lt;/p&gt;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&lt;h2&gt;５年生前半の生徒が抱えやすい問題点&lt;/h2&gt;
&lt;h3&gt;ケース１：４年生までは算数の点数が良かったのに、５年生になって一気に下がってしまった&lt;/h3&gt;
&lt;h5&gt;【問題点】&lt;/h5&gt;
&lt;p&gt;５年生では、４年生の勉強法はなかなか通用しません。５年生の問題は、計算式を単純に使用して解く問題のみではなくなるためです。&lt;span style="color: #0000ff;"&gt;「この問題に対しては、このようにして解く」というパターン&lt;/span&gt;を、新たに学習し身につける必要があります。&lt;/p&gt;
&lt;h5&gt;【当塾で行っている対策法】&lt;/h5&gt;
&lt;div class="rounded" style="background-color: whitesmoke; padding: 10px;"&gt;・勉強法を提示する&lt;/div&gt;
&lt;p&gt;&lt;span style="color: #008000;"&gt;生徒それぞれに合わせて&lt;/span&gt;「こうやって勉強するといいよ」と、勉強の方法を変えるようサポートを行います。&lt;/p&gt;
&lt;div class="rounded" style="background-color: whitesmoke; padding: 10px;"&gt;・短時間で解く練習をする&lt;/div&gt;
&lt;p&gt;問題に取り組む前に、「これはどうやって解く？」と生徒に問いかけ、&lt;span style="color: #008000;"&gt;“解き方”&lt;/span&gt;をまず答えてもらいます。まずは、解き方を先に覚えてもらい、効率的に問題に取り組み、短時間で問題を解くことができるようにしていきます。更に、&lt;span style="color: #0000ff;"&gt;解き方を確実に覚えなくてはいけないポイントを重点的に&lt;/span&gt;おさえ、しっかりと教え込みます。&lt;/p&gt;
&lt;div class="rounded" style="background-color: whitesmoke; padding: 10px;"&gt;・苦手な問題を繰り返し練習する&lt;/div&gt;
&lt;p&gt;５年生で学習する内容はボリュームがあります。そのため、学習内容を忘れがちです。当塾では、&lt;span style="color: #0000ff;"&gt;生徒が苦手な問題・解くことができなかった問題を、全てデータ化&lt;/span&gt;しています。&lt;span style="color: #ff0000;"&gt;過去にできなかった問題を呼び出して、宿題に盛り込み、解くことに慣れるまで復習&lt;/span&gt;を繰り返し行います。&lt;/p&gt;
&lt;h3&gt;ケース２：新しい単元が登場するたびに、生徒は不安を感じてしまう&lt;/h3&gt;
&lt;h5&gt;【問題点】&lt;/h5&gt;
&lt;p&gt;５年生で行う学習内容の多さから、新しい単元が出てくると生徒は不安になってしまう傾向があります。たとえば、割合・比例関係、なかでも速さに関して不安意識を持つ生徒が多くいます。&lt;/p&gt;
&lt;h5&gt;【当塾で行っている対策法】&lt;/h5&gt;
&lt;p&gt;それぞれの単元に対して、細かい練習問題を用意しています。その練習問題を実際に解いてもらい、解けなかったものは宿題として組み込みます。苦手なものに関しては宿題に新たに追加し、&lt;span style="color: #0000ff;"&gt;生徒それぞれの苦手を解消する宿題が完成&lt;/span&gt;していきます。&lt;/p&gt;
&lt;h3&gt;ケース３：勉強と習い事の両立に悩んでしまう&lt;/h3&gt;
&lt;h5&gt;【問題点】&lt;/h5&gt;
&lt;p&gt;５年生になると、塾に通い習い事もしている生徒は、急激に忙しくなります。通塾する時間をはじめ、宿題をする時間、日曜にも勉強…となると、生徒は次第と余裕がなくなってしまい、習い事を継続するか悩み始めてしまいます。&lt;/p&gt;
&lt;h5&gt;【当塾で行っている対策法】&lt;/h5&gt;
&lt;p&gt;学習も習い事も継続させたい場合、&lt;span style="color: #008000;"&gt;効率的な学習法を完成させるのが一番ベストな方法&lt;/span&gt;です。ただ、効率的な学習法の取得は、すぐにはできません。&lt;br /&gt;
当塾では、&lt;span style="color: #0000ff;"&gt;生徒それぞれの苦手分野を把握し、個別でのヒアリング&lt;/span&gt;を行います。また、&lt;span style="color: #0000ff;"&gt;生徒の学習状況のデータベース化&lt;/span&gt;を行なっているため、効率的な学習方法を提示することが可能です。これらのことを複合させ、&lt;span style="color: #ff0000;"&gt;最高の効率の学習法&lt;/span&gt;を導き出します。本当にしたいこと・やりたいことを、是非両立させましょう。&lt;/p&gt;
&lt;p class="sc-cbPlza hJuQYC"&gt;当塾では様々な内容の個別指導を実施しております。実施詳細につきましてはコチラをご確認下さいませ。&lt;/p&gt;
&lt;p&gt;&lt;a href="https://natsui-sansu-juku.com/kobetsu/"&gt;&lt;img fetchpriority="high" decoding="async" class="alignnone wp-image-31744" src="https://natsui-sansu-juku.com/wp-content/uploads/2018/06/000000051196-300x38.jpg" sizes="(max-width: 1374px) 100vw, 1374px" srcset="https://natsui-sansu-juku.com/wp-content/uploads/2018/06/000000051196-300x38.jpg 300w, https://natsui-sansu-juku.com/wp-content/uploads/2018/06/000000051196.jpg 468w" alt="" width="1374" height="174" /&gt;&lt;/a&gt;&lt;/p&gt;
&lt;p&gt;&lt;!-- [ /.socialSet ] --&gt;&lt;/p&gt;
&lt;div style="border:1px solid rgba(22,163,74,.25); background:rgba(22,163,74,.06); border-radius:14px; padding:14px 14px; margin:18px 0;"&gt;
&lt;div style="margin:0 0 6px; font-weight:900; color:#111827; font-size:1.05rem; line-height:1.4;"&gt;
    外部の力を使うべきか迷っている方へ
  &lt;/div&gt;
&lt;p style="margin:0 0 10px; color:#6b7280; font-size:.92rem; line-height:1.7;"&gt;
    ※状況を整理するための判断材料です。
  &lt;/p&gt;
&lt;ul style="margin:0 0 12px; padding-left:18px; color:#111827; line-height:1.7;"&gt;
&lt;li style="margin:0 0 6px;"&gt;授業を聴いて帰ってきたはずだが、翌日に残らない&lt;/li&gt;
&lt;li style="margin:0 0 6px;"&gt;宿題と直しが回らず、積み残し化している&lt;/li&gt;
&lt;li style="margin:0 0 0;"&gt;後手に回りすぎて、何から手を付けるべきか分からない&lt;/li&gt;
&lt;/ul&gt;
&lt;div style="display:flex; flex-wrap:wrap; gap:10px;"&gt;
    &lt;a href="https://natsui-sansu-juku.com/column/kobetsu_mayoi_judge/"
       style="display:inline-flex; align-items:center; justify-content:center; text-decoration:none; font-weight:900; border-radius:12px; padding:10px 12px; background:#16a34a; color:#ffffff;"&gt;&lt;br /&gt;
      判断材料を見る&lt;br /&gt;
    &lt;/a&gt;&lt;br /&gt;
    &lt;a href="https://natsui-sansu-juku.com/inquiry/"
       style="display:inline-flex; align-items:center; justify-content:center; text-decoration:none; font-weight:900; border-radius:12px; padding:10px 12px; background:#ffffff; color:#0f7a35; border:1px solid rgba(22,163,74,.55);"&gt;&lt;br /&gt;
      相談する&lt;br /&gt;
    &lt;/a&gt;
  &lt;/div&gt;
&lt;/div&gt;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syou5zenhan%2F&amp;amp;t=%E5%B0%8F%EF%BC%95%28%E5%89%8D%E5%8D%8A%29%E5%AF%BE%E7%AD%96%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syou5zenhan%2F&amp;amp;text=%E5%B0%8F%EF%BC%95%28%E5%89%8D%E5%8D%8A%29%E5%AF%BE%E7%AD%96%20%7C%20%E4%B8%AD%E5%AD%A6%E5%8F%97%E9%A8%93%E5%B0%82%E9%96%80%E3%80%80%E5%A4%8F%E4%BA%95%E7%AE%97%E6%95%B0%E5%A1%BE" target="_blank" &gt;&lt;span class="vk_icon_w_r_sns_x_twitter icon_sns"&gt;&lt;/span&gt;&lt;span class="sns_txt"&gt;X&lt;/span&gt;&lt;/a&gt;&lt;/li&gt;&lt;li class="sb_bluesky sb_icon"&gt;&lt;a class="sb_icon_inner" href="https://bsky.app/intent/compose?text=%E5%B0%8F%EF%BC%95%28%E5%89%8D%E5%8D%8A%29%E5%AF%BE%E7%AD%96%20%7C%20%E4%B8%AD%E5%AD%A6%E5%8F%97%E9%A8%93%E5%B0%82%E9%96%80%E3%80%80%E5%A4%8F%E4%BA%95%E7%AE%97%E6%95%B0%E5%A1%BE%0Ahttps%3A%2F%2Fnatsui-sansu-juku.com%2Fcolumn%2Fsyou5zenhan%2F" target="_blank" &gt;&lt;span class="vk_icon_w_r_sns_bluesky icon_sns"&gt;&lt;/span&gt;&lt;span class="sns_txt"&gt;Bluesky&lt;/span&gt;&lt;/a&gt;&lt;/li&gt;&lt;li class="sb_hatena sb_icon"&gt;&lt;a class="sb_icon_inner" href="//b.hatena.ne.jp/add?mode=confirm&amp;url=https%3A%2F%2Fnatsui-sansu-juku.com%2Fcolumn%2Fsyou5zenhan%2F&amp;amp;title=%E5%B0%8F%EF%BC%95%28%E5%89%8D%E5%8D%8A%29%E5%AF%BE%E7%AD%96%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sb_icon_inner"data-clipboard-text="小５(前半)対策 | 中学受験専門　夏井算数塾 https://natsui-sansu-juku.com/column/syou5zenhan/"&gt;&lt;span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</si>
  <si>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https://natsui-sansu-juku.com/column/waseda-2/
【検出された不自然ワード】
（検出なし）
【本文】
------
&lt;h2&gt;早稲田中学校　令和２年度　過去問解説&lt;/h2&gt;
&lt;h3&gt;大問１&lt;/h3&gt;
&lt;p&gt;&lt;iframe title="早稲田中学校・令和２年度(第１回)大問１【夏井算数塾の過去問解説】" width="750" height="422" src="https://www.youtube.com/embed/ZUH61NJ8wNo?feature=oembed" frameborder="0" allow="accelerometer; autoplay; clipboard-write; encrypted-media; gyroscope; picture-in-picture; web-share" referrerpolicy="strict-origin-when-cross-origin" allowfullscreen&gt;&lt;/iframe&gt;&lt;/p&gt;
&lt;h3&gt;大問２&lt;/h3&gt;
&lt;p&gt;&lt;iframe title="早稲田中学校・令和２年度(第１回)大問２【夏井算数塾の過去問解説】" width="750" height="422" src="https://www.youtube.com/embed/qBh9vRoj9-c?feature=oembed" frameborder="0" allow="accelerometer; autoplay; clipboard-write; encrypted-media; gyroscope; picture-in-picture; web-share" referrerpolicy="strict-origin-when-cross-origin" allowfullscreen&gt;&lt;/iframe&gt;&lt;/p&gt;
&lt;h3&gt;大問３&lt;/h3&gt;
&lt;p&gt;&lt;iframe title="早稲田中学校・令和２年度(第１回)大問３【夏井算数塾の過去問解説】" width="750" height="422" src="https://www.youtube.com/embed/JQHYHiAAu1o?feature=oembed" frameborder="0" allow="accelerometer; autoplay; clipboard-write; encrypted-media; gyroscope; picture-in-picture; web-share" referrerpolicy="strict-origin-when-cross-origin" allowfullscreen&gt;&lt;/iframe&gt;&lt;/p&gt;
&lt;h2&gt;夏井算数塾の過去問解説動画&lt;/h2&gt;
&lt;p&gt;令和２年度 早稲田中学校の入試問題から、厳選した問題とその解説をお届けします。&lt;br data-start="69" data-end="72" /&gt;問題文・設問については、各種WEBサイト等よりご入手いただけますと幸いです。&lt;br /&gt;
過去問演習の進め方（取り組む順番・復習の基準・時間配分など）の全体像は、&lt;a href="https://natsui-sansu-juku.com/column/hub-kakomon/"&gt;&lt;strong&gt;中学受験算数過去問の進め方｜夏井算数塾（全体像はこちら）&lt;/strong&gt;&lt;/a&gt;で整理しています。&lt;br /&gt;
&lt;span class="style-scope yt-formatted-string" dir="auto"&gt;★全問解説Ver.は &lt;/span&gt;&lt;a class="yt-simple-endpoint style-scope yt-formatted-string" dir="auto" spellcheck="false" href="https://filmuy.com/arithmetica/" target="_blank" rel="nofollow noopener noreferrer"&gt;コチラ&lt;/a&gt;&lt;span class="style-scope yt-formatted-string" dir="auto"&gt; にて随時UPしております。&lt;/span&gt;&lt;/p&gt;
&lt;div style="border:1px solid rgba(22,163,74,.25); background:rgba(22,163,74,.06); border-radius:14px; padding:14px 14px; margin:18px 0;"&gt;
&lt;div style="margin:0 0 6px; font-weight:900; color:#111827; font-size:1.05rem; line-height:1.4;"&gt;
    外部の力を使うべきか迷っている方へ
  &lt;/div&gt;
&lt;p style="margin:0 0 10px; color:#6b7280; font-size:.92rem; line-height:1.7;"&gt;
    ※状況を整理するための判断材料です。
  &lt;/p&gt;
&lt;ul style="margin:0 0 12px; padding-left:18px; color:#111827; line-height:1.7;"&gt;
&lt;li style="margin:0 0 6px;"&gt;授業を聴いて帰ってきたはずだが、翌日に残らない&lt;/li&gt;
&lt;li style="margin:0 0 6px;"&gt;宿題と直しが回らず、積み残し化している&lt;/li&gt;
&lt;li style="margin:0 0 0;"&gt;後手に回りすぎて、何から手を付けるべきか分からない&lt;/li&gt;
&lt;/ul&gt;
&lt;div style="display:flex; flex-wrap:wrap; gap:10px;"&gt;
    &lt;a href="https://natsui-sansu-juku.com/column/kobetsu_mayoi_judge/"
       style="display:inline-flex; align-items:center; justify-content:center; text-decoration:none; font-weight:900; border-radius:12px; padding:10px 12px; background:#16a34a; color:#ffffff;"&gt;&lt;br /&gt;
      判断材料を見る&lt;br /&gt;
    &lt;/a&gt;&lt;br /&gt;
    &lt;a href="https://natsui-sansu-juku.com/inquiry/"
       style="display:inline-flex; align-items:center; justify-content:center; text-decoration:none; font-weight:900; border-radius:12px; padding:10px 12px; background:#ffffff; color:#0f7a35; border:1px solid rgba(22,163,74,.55);"&gt;&lt;br /&gt;
      相談する&lt;br /&gt;
    &lt;/a&gt;
  &lt;/div&gt;
&lt;/div&gt;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column%2Fwaseda-2%2F&amp;amp;t=%E6%97%A9%E7%A8%B2%E7%94%B0%E4%B8%AD%E5%AD%A6%E6%A0%A1%E3%83%BB%E4%BB%A4%E5%92%8C%EF%BC%92%E5%B9%B4%E5%BA%A6%E3%80%80%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column%2Fwaseda-2%2F&amp;amp;text=%E6%97%A9%E7%A8%B2%E7%94%B0%E4%B8%AD%E5%AD%A6%E6%A0%A1%E3%83%BB%E4%BB%A4%E5%92%8C%EF%BC%92%E5%B9%B4%E5%BA%A6%E3%80%80%20%7C%20%E4%B8%AD%E5%AD%A6%E5%8F%97%E9%A8%93%E5%B0%82%E9%96%80%E3%80%80%E5%A4%8F%E4%BA%95%E7%AE%97%E6%95%B0%E5%A1%BE" target="_blank" &gt;&lt;span class="vk_icon_w_r_sns_x_twitter icon_sns"&gt;&lt;/span&gt;&lt;span class="sns_txt"&gt;X&lt;/span&gt;&lt;/a&gt;&lt;/li&gt;&lt;li class="sb_bluesky sb_icon"&gt;&lt;a class="sb_icon_inner" href="https://bsky.app/intent/compose?text=%E6%97%A9%E7%A8%B2%E7%94%B0%E4%B8%AD%E5%AD%A6%E6%A0%A1%E3%83%BB%E4%BB%A4%E5%92%8C%EF%BC%92%E5%B9%B4%E5%BA%A6%E3%80%80%20%7C%20%E4%B8%AD%E5%AD%A6%E5%8F%97%E9%A8%93%E5%B0%82%E9%96%80%E3%80%80%E5%A4%8F%E4%BA%95%E7%AE%97%E6%95%B0%E5%A1%BE%0Ahttps%3A%2F%2Fnatsui-sansu-juku.com%2Fcolumn%2Fwaseda-2%2F" target="_blank" &gt;&lt;span class="vk_icon_w_r_sns_bluesky icon_sns"&gt;&lt;/span&gt;&lt;span class="sns_txt"&gt;Bluesky&lt;/span&gt;&lt;/a&gt;&lt;/li&gt;&lt;li class="sb_hatena sb_icon"&gt;&lt;a class="sb_icon_inner" href="//b.hatena.ne.jp/add?mode=confirm&amp;url=https%3A%2F%2Fnatsui-sansu-juku.com%2Fcolumn%2Fwaseda-2%2F&amp;amp;title=%E6%97%A9%E7%A8%B2%E7%94%B0%E4%B8%AD%E5%AD%A6%E6%A0%A1%E3%83%BB%E4%BB%A4%E5%92%8C%EF%BC%92%E5%B9%B4%E5%BA%A6%E3%80%80%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sb_icon_inner"data-clipboard-text="早稲田中学校・令和２年度　 | 中学受験専門　夏井算数塾 https://natsui-sansu-juku.com/column/waseda-2/"&gt;&lt;span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</si>
  <si>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https://natsui-sansu-juku.com/keisantesuto/
【検出された不自然ワード】
（検出なし）
【本文】
------
&lt;div id="quiz-root" class="container" style="max-width: 540px; padding-top: 2em;"&gt;
&lt;div class="row align-items-center mb-3"&gt;
&lt;div class="col-auto"&gt;&lt;button id="start-btn" class="btn btn-primary btn-lg px-4"&gt;開始&lt;/button&gt;&lt;br /&gt;
&lt;button id="end-btn" class="btn btn-danger btn-lg px-4" style="display: none;"&gt;終了&lt;/button&gt;&lt;/div&gt;
&lt;div class="col ms-2"&gt;
&lt;div class="d-flex flex-row align-items-center gap-3" style="font-size: 1.1em;"&gt;&lt;span id="correct-count" class="badge bg-success" style="font-size: 1em;"&gt;正解: 0&lt;/span&gt;&lt;br /&gt;
&lt;span id="wrong-count" class="badge bg-danger" style="font-size: 1em;"&gt;不正解: 0&lt;/span&gt;&lt;br /&gt;
&lt;span id="accuracy" class="badge bg-info text-dark" style="font-size: 1em;"&gt;正答率: 0%&lt;/span&gt;&lt;/div&gt;
&lt;div id="timer" class="mt-1" style="font-weight: bold; color: #0057b8;"&gt;経過時間: 0秒&lt;/div&gt;
&lt;/div&gt;
&lt;/div&gt;
&lt;div class="mb-3"&gt;&lt;select id="mode-select" class="form-select form-select-lg" style="max-width: 270px;"&gt;&lt;option value="mul2x1"&gt;２けた×１けた&lt;/option&gt;&lt;option value="add2x2"&gt;２けた＋２けた&lt;/option&gt;&lt;option value="sub2x2"&gt;２けた－２けた&lt;/option&gt;&lt;/select&gt;&lt;/div&gt;
&lt;p id="question" style="font-size: 2.3em; text-align: center; font-weight: bold; color: #222; min-height: 2.5em;"&gt;準備中&amp;#8230;&lt;/p&gt;
&lt;p id="status" style="font-size: 1.2em; text-align: center; font-weight: bold; color: #1876d1;"&gt;待機中&lt;/p&gt;
&lt;p&gt;&amp;nbsp;&lt;/p&gt;
&lt;/div&gt;
&lt;p&gt;&lt;script&gt;
document.addEventListener("DOMContentLoaded", function() {
  class Speaker {
    constructor() {
      this.ctx = new (window.AudioContext || window.webkitAudioContext)();
    }
    playPattern(freqs = [], duration = 60, gap = 1) {
      freqs.forEach((freq, i) =&gt; {
        const osc = this.ctx.createOscillator();
        const gain = this.ctx.createGain();
        osc.frequency.value = freq;
        osc.type = "sine";
        osc.connect(gain);
        gain.connect(this.ctx.destination);
        const start = this.ctx.currentTime + i * (duration + gap) / 1000;
        osc.start(start);
        osc.stop(start + duration / 1000);
      });
    }
    playStartBeep() {
      this.playPattern([880], 150);
    }
    playSuccessBeep() {
      this.playPattern([659.26, 523.25, 659.26, 523.25], 100, 30);
    }
    playFailBeep1() {
      this.playPattern([523.25, 493.88, 466.16, 440.00], 100, 30);
    }
    playFailBeep2() {
      this.playPattern([392.00, 370.00, 349.23, 329.63], 100, 30);
    }
  }
  const speaker = new Speaker();
  const questionEl = document.getElementById("question");
  const statusEl = document.getElementById("status");
  const logArea = document.getElementById("logarea");
  const startBtn = document.getElementById("start-btn");
  const endBtn = document.getElementById("end-btn");
  const modeSelect = document.getElementById("mode-select");
  const correctCountEl = document.getElementById("correct-count");
  const wrongCountEl = document.getElementById("wrong-count");
  const accuracyEl = document.getElementById("accuracy");
  const timerEl = document.getElementById("timer");
  const recognition = new (window.SpeechRecognition || window.webkitSpeechRecognition)();
  recognition.lang = 'ja-JP';
  recognition.interimResults = true;
  recognition.continuous = false;
  let problems = [];
  let currentAnswer = null;
  let started = false;
  let currentMode = "mul2x1";
  let correctCount = 0;
  let wrongCount = 0;
  let startTime = null;
  let timerInterval = null;
  let ttsUtter = null;
  let ttsPending = false;
  const logLines = [];
  function getTimestamp() {
    const now = new Date();
    return now.toLocaleTimeString('ja-JP', { hour12: false }) + '.' + now.getMilliseconds().toString().padStart(3, '0');
  }
  function log(text) {
    const line = `[${getTimestamp()}] ${text}`;
    logLines.push(line);
    if (logLines.length &gt; 1000) logLines.shift();
    logArea.value = logLines.join('\n');
    logArea.scrollTop = logArea.scrollHeight;
  }
  function updateStat() {
    correctCountEl.textContent = `正解: ${correctCount}`;
    wrongCountEl.textContent = `不正解: ${wrongCount}`;
    const total = correctCount + wrongCount;
    const acc = total &gt; 0 ? Math.round((correctCount / total) * 100) : 0;
    accuracyEl.textContent = `正答率: ${acc}%`;
  }
  function startTimer() {
    startTime = Date.now();
    timerEl.textContent = `経過時間: 0秒`;
    if (timerInterval) clearInterval(timerInterval);
    timerInterval = setInterval(() =&gt; {
      const sec = Math.floor((Date.now() - startTime) / 1000);
      timerEl.textContent = `経過時間: ${sec}秒`;
    }, 1000);
  }
  function stopTimer() {
    if (timerInterval) clearInterval(timerInterval);
  }
  function getElapsedSec() {
    return startTime ? Math.floor((Date.now() - startTime) / 1000) : 0;
  }
  function makeProblems(mode) {
    const p = [];
    if (mode === "mul2x1") {
      for (let i = 10; i &lt;= 99; i++) {
        for (let j = 2; j &lt;= 9; j++) {
          p.push({ q: `${i} × ${j} ＝【　　　】`, a: i * j, speak: `${i} かける ${j} は？` });
        }
      }
    } else if (mode === "add2x2") {
      for (let i = 11; i &lt;= 99; i++) {
        for (let j = 10; j &lt;= 99; j++) {
          p.push({ q: `${i} ＋ ${j} ＝【　　　】`, a: i + j, speak: `${i} たす ${j} は？` });
        }
      }
    } else if (mode === "sub2x2") {
      for (let i = 11; i &lt;= 99; i++) {
        for (let j = 10; j &lt;= 99; j++) { if (i &gt; j) {
            p.push({ q: `${i} － ${j} ＝【　　　】`, a: i - j, speak: `${i} ひく ${j} は？` });
          }
        }
      }
    }
    return p;
  }
  function getSpeechRate() {
    const ua = navigator.userAgent;
    if (/Android/i.test(ua) &amp;&amp; /Chrome/i.test(ua)) {
      return 1.7;
    } else if (/iPhone|iPad|iPod/i.test(ua)) {
      return 3.5;
    } else {
      return 2.5;
    }
  }
  function speakText(text, callback) {
    if (ttsUtter) window.speechSynthesis.cancel();
    ttsPending = true;
    ttsUtter = new SpeechSynthesisUtterance(text);
    ttsUtter.lang = 'ja-JP';
    ttsUtter.rate = getSpeechRate();
    ttsUtter.pitch = 1.0;
    ttsUtter.volume = 1.0;
    ttsUtter.onend = () =&gt; {
      ttsPending = false;
      if (callback) callback();
    };
    window.speechSynthesis.speak(ttsUtter);
  }
  function askNext() {
    if (!problems.length) return;
    const { q, a, speak } = problems[Math.floor(Math.random() * problems.length)];
    currentAnswer = a;
    questionEl.textContent = q;
    log(`\n【問題】${q}`);
    statusEl.textContent = "読み上げ中";
    speakText(speak, () =&gt; {
      if (!started) return;
      speaker.playStartBeep();
      statusEl.textContent = "録音中";
      try {
        recognition.start();
      } catch (err) {
        log(`音声認識起動エラー: ${err.message}`);
      }
    });
  }
  recognition.onresult = (event) =&gt; {
    const candidates = Array.from(event.results[0]).map(r =&gt; r.transcript.trim());
    const cleaned = candidates.map(text =&gt; text.replace(/[^\d]/g, '')).filter(Boolean);
    const firstFinal = cleaned[0] || '';
    if (event.results[0].isFinal) {
      checkAnswer(firstFinal);
    }
  };
  recognition.onend = () =&gt; {
    if (statusEl.textContent === "録音中" &amp;&amp; started &amp;&amp; !ttsPending) {
      statusEl.textContent = "もう一度答えてください";
      setTimeout(() =&gt; {
        if (started &amp;&amp; !ttsPending) {
          statusEl.textContent = "録音中";
          try {
            recognition.start();
          } catch (err) {
            log(`音声認識再起動エラー: ${err.message}`);
          }
        }
      }, 1000);
    }
  };
  function checkAnswer(userInput) {
    const userAnswer = parseInt(userInput);
    let outcome = "";
    if (!isNaN(userAnswer)) {
      if (userAnswer === currentAnswer) {
        outcome = "正解";
        speaker.playSuccessBeep();
        correctCount++;
      } else {
        outcome = `不正解（正解：${currentAnswer}）`;
        speaker.playFailBeep1();
        wrongCount++;
      }
      log(`【判定】入力：${userInput} → ${outcome}`);
      statusEl.textContent = "判定済み";
      updateStat();
      setTimeout(() =&gt; { if (started) askNext(); }, 600);
    } else {
      outcome = `無回答または不明（再出題）`;
      speaker.playFailBeep2();
      log(`【判定】入力：${userInput} → ${outcome}`);
      statusEl.textContent = "もう一度答えてください";
      setTimeout(() =&gt; {
        if (started &amp;&amp; !ttsPending) {
          statusEl.textContent = "録音中";
          try {
            recognition.start();
          } catch (err) {
            log(`音声認識再起動エラー: ${err.message}`);
          }
        }
      }, 1000);
    }
  }
  function resetAll() {
    started = false;
    correctCount = 0;
    wrongCount = 0;
    updateStat();
    questionEl.textContent = "準備中...";
    statusEl.textContent = "待機中";
    startBtn.style.display = '';
    endBtn.style.display = 'none';
    modeSelect.disabled = false;
    stopTimer();
    timerEl.textContent = '経過時間: 0秒';
    logLines.length = 0;
    logArea.value = '';
    if (ttsUtter) window.speechSynthesis.cancel();
  }
  startBtn.addEventListener('click', () =&gt; {
    if (!started) {
      started = true;
      startBtn.style.display = 'none';
      endBtn.style.display = '';
      modeSelect.disabled = true;
      correctCount = 0;
      wrongCount = 0;
      updateStat();
      logLines.length = 0;
      log('クイズを開始します。');
      logArea.value = '';
      startTimer();
      askNext();
    }
  });
  endBtn.addEventListener('click', () =&gt; {
    if (!started) return;
    started = false;
    try { recognition.abort(); } catch (e) {}
    if (ttsUtter) window.speechSynthesis.cancel();
    stopTimer();
    const sec = getElapsedSec();
    const total = correctCount + wrongCount;
    const acc = total &gt; 0 ? Math.round((correctCount / total) * 100) : 0;
    const resultSpeak =
      `けっかを　はっぴょうします。　` +
      `せいかいすう、${correctCount}　もん。　` +
      `ふせいかいすう、${wrongCount}　もん。　` +
      `せいとうりつ、${acc}パーセント。　` +
      `けいかじかん、${sec}びょう。　おつかれさまでした。`;
    const resultText =
      `【結果】\n\n` +
      `正解数：${correctCount}\n` +
      `不正解数：${wrongCount}\n` +
      `正答率：${acc}%\n` +
      `経過時間：${sec}秒\n\n` +
      `お疲れ様でした。`;
    speakText(resultSpeak, () =&gt; {
      alert(resultText);
      resetAll();
    });
  });
  modeSelect.addEventListener('change', () =&gt; {
    currentMode = modeSelect.value;
    problems = makeProblems(currentMode);
    resetAll();
    log(`モードを「${modeSelect.options[modeSelect.selectedIndex].text}」に切り替えました。`);
  });
  problems = makeProblems(currentMode);
  window.addEventListener('beforeunload', () =&gt; {
    stopTimer();
    if (ttsUtter) window.speechSynthesis.cancel();
  });
});
&lt;/script&gt;&lt;/p&gt;
&lt;section class="veu_cta" id="veu_cta-31443"&gt;&lt;h1 class="cta_title"&gt;動画：過去問解説&lt;/h1&gt;&lt;div class="cta_body"&gt;&lt;div class="cta_body_image cta_body_image_right"&gt;&lt;a href="https://natsui-sansu-juku.com/ct/kakomon/" target="_blank"&gt;&lt;img width="750" height="422" src="https://natsui-sansu-juku.com/wp-content/uploads/2020/06/過去問解説-1024x576.jpg" class="attachment-large size-large" alt="" srcset="https://natsui-sansu-juku.com/wp-content/uploads/2020/06/過去問解説-1024x576.jpg 1024w, https://natsui-sansu-juku.com/wp-content/uploads/2020/06/過去問解説-300x169.jpg 300w, https://natsui-sansu-juku.com/wp-content/uploads/2020/06/過去問解説-768x432.jpg 768w, https://natsui-sansu-juku.com/wp-content/uploads/2020/06/過去問解説-320x180.jpg 320w, https://natsui-sansu-juku.com/wp-content/uploads/2020/06/過去問解説.jpg 1280w" sizes="(max-width: 750px) 100vw, 750px" /&gt;&lt;/a&gt;&lt;/div&gt;&lt;div class="cta_body_txt image_exist"&gt;入試の過去問をピックアップして解説した動画へのリンクとなっております。
&lt;br /&gt;ムダのない効率的で的確な解説をぜひご覧ください。
&lt;br /&gt;全問解説バージョンは夏井塾算数WEBからご覧いただけます。&lt;/div&gt;&lt;div class="cta_body_link"&gt;&lt;a href="https://natsui-sansu-juku.com/ct/kakomon/" class="btn btn-primary btn-block btn-lg" target="_blank"&gt;動画：過去問解説&lt;/a&gt;&lt;/div&gt;&lt;/div&gt;&lt;!--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href="//www.facebook.com/sharer.php?src=bm&amp;u=https%3A%2F%2Fnatsui-sansu-juku.com%2Fkeisantesuto%2F&amp;amp;t=%E8%A8%88%E7%AE%97%E3%83%86%E3%82%B9%E3%83%88%20%7C%20%E4%B8%AD%E5%AD%A6%E5%8F%97%E9%A8%93%E5%B0%82%E9%96%80%E3%80%80%E5%A4%8F%E4%BA%95%E7%AE%97%E6%95%B0%E5%A1%BE"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href="//twitter.com/intent/tweet?url=https%3A%2F%2Fnatsui-sansu-juku.com%2Fkeisantesuto%2F&amp;amp;text=%E8%A8%88%E7%AE%97%E3%83%86%E3%82%B9%E3%83%88%20%7C%20%E4%B8%AD%E5%AD%A6%E5%8F%97%E9%A8%93%E5%B0%82%E9%96%80%E3%80%80%E5%A4%8F%E4%BA%95%E7%AE%97%E6%95%B0%E5%A1%BE" target="_blank" &gt;&lt;span class="vk_icon_w_r_sns_x_twitter icon_sns"&gt;&lt;/span&gt;&lt;span class="sns_txt"&gt;X&lt;/span&gt;&lt;/a&gt;&lt;/li&gt;&lt;li class="sb_bluesky sb_icon"&gt;&lt;a class="sb_icon_inner" href="https://bsky.app/intent/compose?text=%E8%A8%88%E7%AE%97%E3%83%86%E3%82%B9%E3%83%88%20%7C%20%E4%B8%AD%E5%AD%A6%E5%8F%97%E9%A8%93%E5%B0%82%E9%96%80%E3%80%80%E5%A4%8F%E4%BA%95%E7%AE%97%E6%95%B0%E5%A1%BE%0Ahttps%3A%2F%2Fnatsui-sansu-juku.com%2Fkeisantesuto%2F" target="_blank" &gt;&lt;span class="vk_icon_w_r_sns_bluesky icon_sns"&gt;&lt;/span&gt;&lt;span class="sns_txt"&gt;Bluesky&lt;/span&gt;&lt;/a&gt;&lt;/li&gt;&lt;li class="sb_hatena sb_icon"&gt;&lt;a class="sb_icon_inner" href="//b.hatena.ne.jp/add?mode=confirm&amp;url=https%3A%2F%2Fnatsui-sansu-juku.com%2Fkeisantesuto%2F&amp;amp;title=%E8%A8%88%E7%AE%97%E3%83%86%E3%82%B9%E3%83%88%20%7C%20%E4%B8%AD%E5%AD%A6%E5%8F%97%E9%A8%93%E5%B0%82%E9%96%80%E3%80%80%E5%A4%8F%E4%BA%95%E7%AE%97%E6%95%B0%E5%A1%BE"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href="//getpocket.com/edit?url=https%3A%2F%2Fnatsui-sansu-juku.com%2Fkeisantesuto%2F&amp;title=%E8%A8%88%E7%AE%97%E3%83%86%E3%82%B9%E3%83%88%20%7C%20%E4%B8%AD%E5%AD%A6%E5%8F%97%E9%A8%93%E5%B0%82%E9%96%80%E3%80%80%E5%A4%8F%E4%BA%95%E7%AE%97%E6%95%B0%E5%A1%BE"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sb_icon_inner"data-clipboard-text="計算テスト | 中学受験専門　夏井算数塾 https://natsui-sansu-juku.com/keisantesuto/"&gt;&lt;span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</si>
  <si>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https://natsui-sansu-juku.com/lastmilers/
【検出された不自然ワード】
（検出なし）
【本文】
------
&lt;p&gt;&lt;img fetchpriority="high" decoding="async" class="alignnone size-full wp-image-1848" src="https://natsui-sansu-juku.com/wp-content/uploads/2018/06/mat_seminar.png" sizes="(max-width: 755px) 100vw, 755px" srcset="https://natsui-sansu-juku.com/wp-content/uploads/2018/06/mat_seminar.png 755w, https://natsui-sansu-juku.com/wp-content/uploads/2018/06/mat_seminar-300x139.png 300w" alt="直前期の受験対策に特化した講座を強調。" width="755" height="350" /&gt;&lt;/p&gt;
&lt;p&gt;本講座を含む夏井算数塾の開講講座の全体像は、&lt;a href="https://natsui-sansu-juku.com/kouza/"&gt;開講講座 &amp;#8211; 中学受験専門 夏井算数塾（全体像はこちら）&lt;/a&gt;でご確認ください。&lt;/p&gt;
&lt;h2&gt;ラストマイラーズ特訓って？&lt;/h2&gt;
&lt;p&gt;&lt;img decoding="async" class="alignnone size-medium wp-image-1689" src="https://natsui-sansu-juku.com/wp-content/uploads/2018/06/header2-300x240.png" sizes="(max-width: 300px) 100vw, 300px" srcset="https://natsui-sansu-juku.com/wp-content/uploads/2018/06/header2-300x240.png 300w, https://natsui-sansu-juku.com/wp-content/uploads/2018/06/header2-768x614.png 768w, https://natsui-sansu-juku.com/wp-content/uploads/2018/06/header2.png 867w" alt=" 夏井算数塾の授業風景を表現したヘッダー画像。「駆け込み寺」としての信頼を象徴。" width="300" height="240" /&gt;&lt;br /&gt;
当塾はこれまで、多くの生徒さんにとって「駆け込み寺」となり、入試直前期を共に戦ってきました。&lt;/p&gt;
&lt;p&gt;&lt;span style="color: #0000ff;"&gt;直前期には、直前期ならではの戦い方がある&lt;/span&gt;にもかかわらず、ほとんどの生徒さんはそのことに気づかず、&lt;span style="color: #ff0000;"&gt;右往左往&lt;/span&gt;してしまいがちです。&lt;br /&gt;
お父さん・お母さんは&lt;span style="color: #ff0000;"&gt;焦る一方&lt;/span&gt;なのに、その気持ちは生徒さんにはなかなか&lt;span style="color: #ff0000;"&gt;届かない&lt;/span&gt;。&lt;br /&gt;
しかし、生徒さん自身も焦っていないわけではなく、&lt;span style="color: #ff0000;"&gt;気分のアップダウン&lt;/span&gt;が日々目に見えて表れるようになります。&lt;/p&gt;
&lt;p&gt;そんな入試直前期に、当塾はこれまでの指導を通して&lt;span style="color: #0000ff;"&gt;膨大な経験値&lt;/span&gt;と&lt;span style="color: #0000ff;"&gt;確かな強み&lt;/span&gt;を培ってきました。&lt;/p&gt;
&lt;p&gt;「１日に不合格だった学校に、４日には合格できた！」&lt;br /&gt;
「９月には10点しか取れなかった学校に合格できた！」&lt;/p&gt;
&lt;p&gt;こうしたエピソードを生み出す&lt;span style="color: #0000ff;"&gt;不屈の戦闘力&lt;/span&gt;を育て上げてきた当塾が、直前期の受験をサポートするために立ち上げた特訓スタイル──それが「&lt;span style="color: #339966;"&gt;ラストマイラーズ特訓&lt;/span&gt;」です。&lt;/p&gt;
&lt;h2&gt;講座内容&lt;/h2&gt;
&lt;p&gt;入試直前期に必要なものを突き詰めていけば、&lt;/p&gt;
&lt;div class="rounded" style="background-color: whitesmoke; padding: 10px;"&gt;・問題を解くのに&lt;span style="color: #ff0000;"&gt;必要な知識を確実なものに&lt;/span&gt;する&lt;br /&gt;
・獲得した知識を活用して&lt;span style="color: #ff0000;"&gt;過去問を解く力&lt;/span&gt;を身に付ける&lt;/div&gt;
&lt;p&gt;の２点に集約されます。そこで「ラストマイラーズ特訓」では、知識のインプットとアウトプット能力の向上を明確に分けて指導を行います。&lt;/p&gt;
&lt;h3&gt;【授業】前半(120分)&lt;/h3&gt;
&lt;p&gt;・前回分の&lt;span style="color: #0000ff;"&gt;確認テスト&lt;/span&gt;(30分)&lt;br /&gt;
・各単元に沿ったまとめ講義(90分)&lt;/p&gt;
&lt;h3&gt;【授業】後半(120分)&lt;/h3&gt;
&lt;p&gt;・&lt;span style="color: #ff0000;"&gt;過去問演習&lt;/span&gt;または&lt;span style="color: #0000ff;"&gt;各単元演習&lt;/span&gt;(50～60分)×２セット&lt;br /&gt;
※各単元演習の解説は受講生用ポータルサイトに動画解説が掲載されておりますので、いつでも確認することができます。&lt;br /&gt;
過去問の解説については&lt;span style="color: #0000ff;"&gt;１回あたり20～30分の解説動画&lt;/span&gt;を提供致しますので、入試当日まで&lt;span style="color: #ff0000;"&gt;何度でも&lt;/span&gt;解き方を確認することができます。&lt;/p&gt;
&lt;h3&gt;【宿題】&lt;/h3&gt;
&lt;p&gt;授業で扱った問題＋その関連題&lt;br /&gt;
(使用テキスト：四谷大塚編『&lt;a href="https://www.yotsuyaotsuka.com/kyozai/6th_grade.php#6_7"&gt;入試実戦問題集(難関校対策)算数&lt;/a&gt;』)&lt;br /&gt;
※宿題で出題される問題は&lt;span style="color: #ff0000;"&gt;全て、受講生用ポータルサイトに動画解説&lt;/span&gt;が掲載されております。&lt;/p&gt;
&lt;h3&gt;指導料【１回(４時間)あたり】&lt;/h3&gt;
&lt;p&gt;指導料は過去問解説の本数により変動します。&lt;/p&gt;
&lt;table style="table-layout: fixed; line-height: 100%;" border=""&gt;
&lt;tbody&gt;
&lt;tr align="center"&gt;
&lt;td style="padding: 10px 1px;" width="15%"&gt;過去問演習&lt;br /&gt;
(時間)&lt;/td&gt;
&lt;td style="padding: 10px 1px;" width="15%"&gt;各単元演習&lt;br /&gt;
(時間)&lt;/td&gt;
&lt;td style="padding: 10px 1px;" width="30%"&gt;金額&lt;br /&gt;
(１回分)&lt;/td&gt;
&lt;td style="padding: 10px 1px;" width="40%"&gt;対象&lt;/td&gt;
&lt;/tr&gt;
&lt;tr align="center"&gt;
&lt;td style="padding: 10px 1px;" width="15%"&gt;2&lt;/td&gt;
&lt;td style="padding: 10px 1px;" width="15%"&gt;0&lt;/td&gt;
&lt;td style="padding: 10px 1px;" width="10%"&gt;&lt;span style="color: #ff0000;"&gt;\12,000&lt;/span&gt;&lt;/td&gt;
&lt;td style="padding: 10px 1px;" width="60%"&gt;過去問の得点力を強化したい&lt;/td&gt;
&lt;/tr&gt;
&lt;tr align="center"&gt;
&lt;td style="padding: 10px 1px;" width="15%"&gt;1&lt;/td&gt;
&lt;td style="padding: 10px 1px;" width="15%"&gt;1&lt;/td&gt;
&lt;td style="padding: 10px 1px;" width="10%"&gt;&lt;span style="color: #ff0000;"&gt;\8,500&lt;/span&gt;&lt;/td&gt;
&lt;td style="padding: 10px 1px;" width="60%"&gt;第１志望校の過去問のみ解説してほしい&lt;/td&gt;
&lt;/tr&gt;
&lt;tr align="center"&gt;
&lt;td style="padding: 10px 1px;" width="15%"&gt;0&lt;/td&gt;
&lt;td style="padding: 10px 1px;" width="15%"&gt;2&lt;/td&gt;
&lt;td style="padding: 10px 1px;" width="10%"&gt;&lt;span style="color: #ff0000;"&gt;\5,000&lt;/span&gt;&lt;/td&gt;
&lt;td style="padding: 10px 1px;" width="60%"&gt;各単元の総ざらいだけを行いたい&lt;/td&gt;
&lt;/tr&gt;
&lt;/tbody&gt;
&lt;/table&gt;
&lt;h2&gt;コースは合計６コース！&lt;/h2&gt;
&lt;p&gt;実施内容に差はありませんが、スタート時期に応じてスケジュールが設定されています。&lt;/p&gt;
&lt;h3&gt;ラスト５マイル特訓&lt;/h3&gt;
&lt;table style="table-layout: fixed; line-height: 100%;" border=""&gt;
&lt;tbody&gt;
&lt;tr align="center"&gt;
&lt;td style="padding: 10px 1px;" width="20%"&gt;09/01(土)&lt;/td&gt;
&lt;td width="20%"&gt;08:30～12:30&lt;/td&gt;
&lt;td style="padding: 10px 1px;" width="5%"&gt;A&lt;/td&gt;
&lt;td style="padding: 10px 1px;" width="55%"&gt;計算と速さの基礎&lt;/td&gt;
&lt;/tr&gt;
&lt;tr align="center"&gt;
&lt;td style="padding: 10px 1px;" width="20%"&gt;09/08(土)&lt;/td&gt;
&lt;td width="20%"&gt;08:30～12:30&lt;/td&gt;
&lt;td style="padding: 10px 1px;" width="5%"&gt;B&lt;/td&gt;
&lt;td style="padding: 10px 1px;" width="55%"&gt;文章題の基本&lt;/td&gt;
&lt;/tr&gt;
&lt;tr align="center"&gt;
&lt;td style="padding: 10px 1px;" width="20%"&gt;09/15(土)&lt;/td&gt;
&lt;td width="20%"&gt;08:30～12:30&lt;/td&gt;
&lt;td style="padding: 10px 1px;" width="5%"&gt;C&lt;/td&gt;
&lt;td style="padding: 10px 1px;" width="55%"&gt;図形の基本&lt;/td&gt;
&lt;/tr&gt;
&lt;tr align="center"&gt;
&lt;td style="padding: 10px 1px;" width="20%"&gt;09/22(土)&lt;/td&gt;
&lt;td width="20%"&gt;08:30～12:30&lt;/td&gt;
&lt;td style="padding: 10px 1px;" width="5%"&gt;D&lt;/td&gt;
&lt;td style="padding: 10px 1px;" width="55%"&gt;規則性と場合の数の基本&lt;/td&gt;
&lt;/tr&gt;
&lt;tr align="center"&gt;
&lt;td style="padding: 10px 1px;" width="20%"&gt;09/29(土)&lt;/td&gt;
&lt;td width="20%"&gt;08:30～12:30&lt;/td&gt;
&lt;td style="padding: 10px 1px;" width="5%"&gt;1&lt;/td&gt;
&lt;td style="padding: 10px 1px;" width="55%"&gt;和と差に関する文章題&lt;/td&gt;
&lt;/tr&gt;
&lt;tr align="center"&gt;
&lt;td style="padding: 10px 1px;" width="20%"&gt;10/06(土)&lt;/td&gt;
&lt;td width="20%"&gt;08:30～12:30&lt;/td&gt;
&lt;td style="padding: 10px 1px;" width="5%"&gt;2&lt;/td&gt;
&lt;td style="padding: 10px 1px;" width="55%"&gt;数の性質・小数と分数&lt;/td&gt;
&lt;/tr&gt;
&lt;tr align="center"&gt;
&lt;td style="padding: 10px 1px;" width="20%"&gt;10/13(土)&lt;/td&gt;
&lt;td width="20%"&gt;08:30～12:30&lt;/td&gt;
&lt;td style="padding: 10px 1px;" width="5%"&gt;3&lt;/td&gt;
&lt;td style="padding: 10px 1px;" width="55%"&gt;直線図形と曲線図形&lt;/td&gt;
&lt;/tr&gt;
&lt;tr align="center"&gt;
&lt;td style="padding: 10px 1px;" width="20%"&gt;10/20(土)&lt;/td&gt;
&lt;td width="20%"&gt;08:30～12:30&lt;/td&gt;
&lt;td style="padding: 10px 1px;" width="5%"&gt;4&lt;/td&gt;
&lt;td style="padding: 10px 1px;" width="55%"&gt;速さの基本&lt;/td&gt;
&lt;/tr&gt;
&lt;tr align="center"&gt;
&lt;td style="padding: 10px 1px;" width="20%"&gt;10/27(土)&lt;/td&gt;
&lt;td width="20%"&gt;08:30～12:30&lt;/td&gt;
&lt;td style="padding: 10px 1px;" width="5%"&gt;5&lt;/td&gt;
&lt;td style="padding: 10px 1px;" width="55%"&gt;数列・数表・図形の規則&lt;/td&gt;
&lt;/tr&gt;
&lt;tr align="center"&gt;
&lt;td style="padding: 10px 1px;" width="20%"&gt;11/03(土)&lt;/td&gt;
&lt;td width="20%"&gt;08:30～12:30&lt;/td&gt;
&lt;td style="padding: 10px 1px;" width="5%"&gt;6&lt;/td&gt;
&lt;td style="padding: 10px 1px;" width="55%"&gt;立体図形(1)&lt;/td&gt;
&lt;/tr&gt;
&lt;tr align="center"&gt;
&lt;td style="padding: 10px 1px;" width="20%"&gt;11/10(土)&lt;/td&gt;
&lt;td width="20%"&gt;08:30～12:30&lt;/td&gt;
&lt;td style="padding: 10px 1px;" width="5%"&gt;7&lt;/td&gt;
&lt;td style="padding: 10px 1px;" width="55%"&gt;割合と比に関する文章題&lt;/td&gt;
&lt;/tr&gt;
&lt;tr align="center"&gt;
&lt;td style="padding: 10px 1px;" width="20%"&gt;11/17(土)&lt;/td&gt;
&lt;td width="20%"&gt;08:30～12:30&lt;/td&gt;
&lt;td style="padding: 10px 1px;" width="5%"&gt;8&lt;/td&gt;
&lt;td style="padding: 10px 1px;" width="55%"&gt;約数倍数と周期性&lt;/td&gt;
&lt;/tr&gt;
&lt;tr align="center"&gt;
&lt;td style="padding: 10px 1px;" width="20%"&gt;11/24(土)&lt;/td&gt;
&lt;td width="20%"&gt;08:30～12:30&lt;/td&gt;
&lt;td style="padding: 10px 1px;" width="5%"&gt;9&lt;/td&gt;
&lt;td style="padding: 10px 1px;" width="55%"&gt;平面図形と比&lt;/td&gt;
&lt;/tr&gt;
&lt;tr align="center"&gt;
&lt;td style="padding: 10px 1px;" width="20%"&gt;12/01(土)&lt;/td&gt;
&lt;td width="20%"&gt;08:30～12:30&lt;/td&gt;
&lt;td style="padding: 10px 1px;" width="5%"&gt;10&lt;/td&gt;
&lt;td style="padding: 10px 1px;" width="55%"&gt;速さの利用&lt;/td&gt;
&lt;/tr&gt;
&lt;tr align="center"&gt;
&lt;td style="padding: 10px 1px;" width="20%"&gt;12/08(土)&lt;/td&gt;
&lt;td width="20%"&gt;08:30～12:30&lt;/td&gt;
&lt;td style="padding: 10px 1px;" width="5%"&gt;11&lt;/td&gt;
&lt;td style="padding: 10px 1px;" width="55%"&gt;場合の数&lt;/td&gt;
&lt;/tr&gt;
&lt;tr align="center"&gt;
&lt;td style="padding: 10px 1px;" width="20%"&gt;12/15(土)&lt;/td&gt;
&lt;td width="20%"&gt;08:30～12:30&lt;/td&gt;
&lt;td style="padding: 10px 1px;" width="5%"&gt;12&lt;/td&gt;
&lt;td style="padding: 10px 1px;" width="55%"&gt;立体図形(2)&lt;/td&gt;
&lt;/tr&gt;
&lt;tr align="center"&gt;
&lt;td style="padding: 10px 1px;" width="20%"&gt;01/09(水)&lt;/td&gt;
&lt;td width="20%"&gt;未定～未定&lt;/td&gt;
&lt;td style="padding: 10px 1px;" width="5%"&gt;13&lt;/td&gt;
&lt;td style="padding: 10px 1px;" width="55%"&gt;リピート演習&lt;/td&gt;
&lt;/tr&gt;
&lt;tr align="center"&gt;
&lt;td style="padding: 10px 1px;" width="20%"&gt;01/16(水)&lt;/td&gt;
&lt;td width="20%"&gt;未定～未定&lt;/td&gt;
&lt;td style="padding: 10px 1px;" width="5%"&gt;14&lt;/td&gt;
&lt;td style="padding: 10px 1px;" width="55%"&gt;リピート演習&lt;/td&gt;
&lt;/tr&gt;
&lt;tr align="center"&gt;
&lt;td style="padding: 10px 1px;" width="20%"&gt;01/23(水)&lt;/td&gt;
&lt;td width="20%"&gt;未定～未定&lt;/td&gt;
&lt;td style="padding: 10px 1px;" width="5%"&gt;15&lt;/td&gt;
&lt;td style="padding: 10px 1px;" width="55%"&gt;リピート演習&lt;/td&gt;
&lt;/tr&gt;
&lt;tr align="center"&gt;
&lt;td style="padding: 10px 1px;" width="20%"&gt;01/30(水)&lt;/td&gt;
&lt;td width="20%"&gt;未定～未定&lt;/td&gt;
&lt;td style="padding: 10px 1px;" width="5%"&gt;16&lt;/td&gt;
&lt;td style="padding: 10px 1px;" width="55%"&gt;リピート演習&lt;/td&gt;
&lt;/tr&gt;
&lt;/tbody&gt;
&lt;/table&gt;
&lt;p&gt;&lt;!--
&lt;h3&gt;ラスト４マイル特訓【2018/9/29(土)開講】&lt;/h3&gt;
&lt;!--
&lt;table style="table-layout: fixed; line-height: 100%;" border=""&gt;
&lt;tbody&gt;
&lt;tr align="center"&gt;
&lt;td style="padding: 10px 1px;" width="20%"&gt;09/29(土)&lt;/td&gt;
&lt;td width="20%"&gt;08:30～12:30&lt;/td&gt;
&lt;td style="padding: 10px 1px;" width="5%"&gt;1&lt;/td&gt;
&lt;td style="padding: 10px 1px;" width="55%"&gt;和と差に関する文章題&lt;/td&gt;
&lt;/tr&gt;
&lt;tr align="center"&gt;
&lt;td style="padding: 10px 1px;" width="20%"&gt;10/06(土)&lt;/td&gt;
&lt;td width="20%"&gt;08:30～12:30&lt;/td&gt;
&lt;td style="padding: 10px 1px;" width="5%"&gt;2&lt;/td&gt;
&lt;td style="padding: 10px 1px;" width="55%"&gt;数の性質・小数と分数&lt;/td&gt;
&lt;/tr&gt;
&lt;tr align="center"&gt;
&lt;td style="padding: 10px 1px;" width="20%"&gt;10/13(土)&lt;/td&gt;
&lt;td width="20%"&gt;08:30～12:30&lt;/td&gt;
&lt;td style="padding: 10px 1px;" width="5%"&gt;3&lt;/td&gt;
&lt;td style="padding: 10px 1px;" width="55%"&gt;直線図形と曲線図形&lt;/td&gt;
&lt;/tr&gt;
&lt;tr align="center"&gt;
&lt;td style="padding: 10px 1px;" width="20%"&gt;10/20(土)&lt;/td&gt;
&lt;td width="20%"&gt;08:30～12:30&lt;/td&gt;
&lt;td style="padding: 10px 1px;" width="5%"&gt;4&lt;/td&gt;
&lt;td style="padding: 10px 1px;" width="55%"&gt;速さの基本&lt;/td&gt;
&lt;/tr&gt;
&lt;tr align="center"&gt;
&lt;td style="padding: 10px 1px;" width="20%"&gt;10/27(土)&lt;/td&gt;
&lt;td width="20%"&gt;08:30～12:30&lt;/td&gt;
&lt;td style="padding: 10px 1px;" width="5%"&gt;5&lt;/td&gt;
&lt;td style="padding: 10px 1px;" width="55%"&gt;数列・数表・図形の規則&lt;/td&gt;
&lt;/tr&gt;
&lt;tr align="center"&gt;
&lt;td style="padding: 10px 1px;" width="20%"&gt;11/03(土)&lt;/td&gt;
&lt;td width="20%"&gt;08:30～12:30&lt;/td&gt;
&lt;td style="padding: 10px 1px;" width="5%"&gt;6&lt;/td&gt;
&lt;td style="padding: 10px 1px;" width="55%"&gt;立体図形(1)&lt;/td&gt;
&lt;/tr&gt;
&lt;tr align="center"&gt;
&lt;td style="padding: 10px 1px;" width="20%"&gt;11/10(土)&lt;/td&gt;
&lt;td width="20%"&gt;08:30～12:30&lt;/td&gt;
&lt;td style="padding: 10px 1px;" width="5%"&gt;7&lt;/td&gt;
&lt;td style="padding: 10px 1px;" width="55%"&gt;割合と比に関する文章題&lt;/td&gt;
&lt;/tr&gt;
&lt;tr align="center"&gt;
&lt;td style="padding: 10px 1px;" width="20%"&gt;11/17(土)&lt;/td&gt;
&lt;td width="20%"&gt;08:30～12:30&lt;/td&gt;
&lt;td style="padding: 10px 1px;" width="5%"&gt;8&lt;/td&gt;
&lt;td style="padding: 10px 1px;" width="55%"&gt;約数倍数と周期性&lt;/td&gt;
&lt;/tr&gt;
&lt;tr align="center"&gt;
&lt;td style="padding: 10px 1px;" width="20%"&gt;11/24(土)&lt;/td&gt;
&lt;td width="20%"&gt;08:30～12:30&lt;/td&gt;
&lt;td style="padding: 10px 1px;" width="5%"&gt;9&lt;/td&gt;
&lt;td style="padding: 10px 1px;" width="55%"&gt;平面図形と比&lt;/td&gt;
&lt;/tr&gt;
&lt;tr align="center"&gt;
&lt;td style="padding: 10px 1px;" width="20%"&gt;12/01(土)&lt;/td&gt;
&lt;td width="20%"&gt;08:30～12:30&lt;/td&gt;
&lt;td style="padding: 10px 1px;" width="5%"&gt;10&lt;/td&gt;
&lt;td style="padding: 10px 1px;" width="55%"&gt;速さの利用&lt;/td&gt;
&lt;/tr&gt;
&lt;tr align="center"&gt;
&lt;td style="padding: 10px 1px;" width="20%"&gt;12/08(土)&lt;/td&gt;
&lt;td width="20%"&gt;08:30～12:30&lt;/td&gt;
&lt;td style="padding: 10px 1px;" width="5%"&gt;11&lt;/td&gt;
&lt;td style="padding: 10px 1px;" width="55%"&gt;場合の数&lt;/td&gt;
&lt;/tr&gt;
&lt;tr align="center"&gt;
&lt;td style="padding: 10px 1px;" width="20%"&gt;12/15(土)&lt;/td&gt;
&lt;td width="20%"&gt;08:30～12:30&lt;/td&gt;
&lt;td style="padding: 10px 1px;" width="5%"&gt;12&lt;/td&gt;
&lt;td style="padding: 10px 1px;" width="55%"&gt;立体図形(2)&lt;/td&gt;
&lt;/tr&gt;
&lt;tr align="center"&gt;
&lt;td style="padding: 10px 1px;" width="20%"&gt;01/09(水)&lt;/td&gt;
&lt;td width="20%"&gt;未定～未定&lt;/td&gt;
&lt;td style="padding: 10px 1px;" width="5%"&gt;13&lt;/td&gt;
&lt;td style="padding: 10px 1px;" width="55%"&gt;リピート演習&lt;/td&gt;
&lt;/tr&gt;
&lt;tr align="center"&gt;
&lt;td style="padding: 10px 1px;" width="20%"&gt;01/16(水)&lt;/td&gt;
&lt;td width="20%"&gt;未定～未定&lt;/td&gt;
&lt;td style="padding: 10px 1px;" width="5%"&gt;14&lt;/td&gt;
&lt;td style="padding: 10px 1px;" width="55%"&gt;リピート演習&lt;/td&gt;
&lt;/tr&gt;
&lt;tr align="center"&gt;
&lt;td style="padding: 10px 1px;" width="20%"&gt;01/23(水)&lt;/td&gt;
&lt;td width="20%"&gt;未定～未定&lt;/td&gt;
&lt;td style="padding: 10px 1px;" width="5%"&gt;15&lt;/td&gt;
&lt;td style="padding: 10px 1px;" width="55%"&gt;リピート演習&lt;/td&gt;
&lt;/tr&gt;
&lt;tr align="center"&gt;
&lt;td style="padding: 10px 1px;" width="20%"&gt;01/30(水)&lt;/td&gt;
&lt;td width="20%"&gt;未定～未定&lt;/td&gt;
&lt;td style="padding: 10px 1px;" width="5%"&gt;16&lt;/td&gt;
&lt;td style="padding: 10px 1px;" width="55%"&gt;リピート演習&lt;/td&gt;
&lt;/tr&gt;
&lt;/tbody&gt;
&lt;/table&gt;
--&gt;9月1日募集開始！&lt;/p&gt;
&lt;h3&gt;ラスト３マイル特訓&lt;/h3&gt;
&lt;p&gt;&lt;!--
&lt;table style="table-layout: fixed; line-height: 100%;" border=""&gt;
&lt;tbody&gt;
&lt;tr align="center"&gt;
&lt;td style="padding: 10px 1px;" width="20%"&gt;11/07(水)&lt;/td&gt;
&lt;td width="20%"&gt;16:30～18:40&lt;/td&gt;
&lt;td style="padding: 10px 1px;" width="5%"&gt;1&lt;/td&gt;
&lt;td style="padding: 10px 1px;" width="55%"&gt;和と差に関する文章題&lt;/td&gt;
&lt;/tr&gt;
&lt;tr align="center"&gt;
&lt;td style="padding: 10px 1px;" width="20%"&gt;11/10(土)&lt;/td&gt;
&lt;td width="20%"&gt;08:30～12:30&lt;/td&gt;
&lt;td style="padding: 10px 1px;" width="5%"&gt;2&lt;/td&gt;
&lt;td style="padding: 10px 1px;" width="55%"&gt;割合と比に関する文章題&lt;/td&gt;
&lt;/tr&gt;
&lt;tr align="center"&gt;
&lt;td style="padding: 10px 1px;" width="20%"&gt;11/14(水)&lt;/td&gt;
&lt;td width="20%"&gt;16:30～18:40&lt;/td&gt;
&lt;td style="padding: 10px 1px;" width="5%"&gt;3&lt;/td&gt;
&lt;td style="padding: 10px 1px;" width="55%"&gt;数の性質・小数と分数&lt;/td&gt;
&lt;/tr&gt;
&lt;tr align="center"&gt;
&lt;td style="padding: 10px 1px;" width="20%"&gt;11/17(土)&lt;/td&gt;
&lt;td width="20%"&gt;08:30～12:30&lt;/td&gt;
&lt;td style="padding: 10px 1px;" width="5%"&gt;4&lt;/td&gt;
&lt;td style="padding: 10px 1px;" width="55%"&gt;約数倍数と周期性&lt;/td&gt;
&lt;/tr&gt;
&lt;tr align="center"&gt;
&lt;td style="padding: 10px 1px;" width="20%"&gt;11/21(水)&lt;/td&gt;
&lt;td width="20%"&gt;16:30～18:40&lt;/td&gt;
&lt;td style="padding: 10px 1px;" width="5%"&gt;5&lt;/td&gt;
&lt;td style="padding: 10px 1px;" width="55%"&gt;直線図形と曲線図形&lt;/td&gt;
&lt;/tr&gt;
&lt;tr align="center"&gt;
&lt;td style="padding: 10px 1px;" width="20%"&gt;11/24(土)&lt;/td&gt;
&lt;td width="20%"&gt;08:30～12:30&lt;/td&gt;
&lt;td style="padding: 10px 1px;" width="5%"&gt;6&lt;/td&gt;
&lt;td style="padding: 10px 1px;" width="55%"&gt;平面図形と比&lt;/td&gt;
&lt;/tr&gt;
&lt;tr align="center"&gt;
&lt;td style="padding: 10px 1px;" width="20%"&gt;11/28(水)&lt;/td&gt;
&lt;td width="20%"&gt;16:30～18:40&lt;/td&gt;
&lt;td style="padding: 10px 1px;" width="5%"&gt;7&lt;/td&gt;
&lt;td style="padding: 10px 1px;" width="55%"&gt;速さの基本&lt;/td&gt;
&lt;/tr&gt;
&lt;tr align="center"&gt;
&lt;td style="padding: 10px 1px;" width="20%"&gt;12/01(土)&lt;/td&gt;
&lt;td width="20%"&gt;08:30～12:30&lt;/td&gt;
&lt;td style="padding: 10px 1px;" width="5%"&gt;8&lt;/td&gt;
&lt;td style="padding: 10px 1px;" width="55%"&gt;速さの利用&lt;/td&gt;
&lt;/tr&gt;
&lt;tr align="center"&gt;
&lt;td style="padding: 10px 1px;" width="20%"&gt;12/05(水)&lt;/td&gt;
&lt;td width="20%"&gt;16:30～18:40&lt;/td&gt;
&lt;td style="padding: 10px 1px;" width="5%"&gt;9&lt;/td&gt;
&lt;td style="padding: 10px 1px;" width="55%"&gt;数列・数表・図形の規則&lt;/td&gt;
&lt;/tr&gt;
&lt;tr align="center"&gt;
&lt;td style="padding: 10px 1px;" width="20%"&gt;12/08(土)&lt;/td&gt;
&lt;td width="20%"&gt;08:30～12:30&lt;/td&gt;
&lt;td style="padding: 10px 1px;" width="5%"&gt;10&lt;/td&gt;
&lt;td style="padding: 10px 1px;" width="55%"&gt;場合の数&lt;/td&gt;
&lt;/tr&gt;
&lt;tr align="center"&gt;
&lt;td style="padding: 10px 1px;" width="20%"&gt;12/12(水)&lt;/td&gt;
&lt;td width="20%"&gt;16:30～18:40&lt;/td&gt;
&lt;td style="padding: 10px 1px;" width="5%"&gt;11&lt;/td&gt;
&lt;td style="padding: 10px 1px;" width="55%"&gt;立体図形(1)&lt;/td&gt;
&lt;/tr&gt;
&lt;tr align="center"&gt;
&lt;td style="padding: 10px 1px;" width="20%"&gt;12/15(土)&lt;/td&gt;
&lt;td width="20%"&gt;08:30～12:30&lt;/td&gt;
&lt;td style="padding: 10px 1px;" width="5%"&gt;12&lt;/td&gt;
&lt;td style="padding: 10px 1px;" width="55%"&gt;立体図形(2)&lt;/td&gt;
&lt;/tr&gt;
&lt;tr align="center"&gt;
&lt;td style="padding: 10px 1px;" width="20%"&gt;01/09(水)&lt;/td&gt;
&lt;td width="20%"&gt;未定～未定&lt;/td&gt;
&lt;td style="padding: 10px 1px;" width="5%"&gt;13&lt;/td&gt;
&lt;td style="padding: 10px 1px;" width="55%"&gt;リピート演習&lt;/td&gt;
&lt;/tr&gt;
&lt;tr align="center"&gt;
&lt;td style="padding: 10px 1px;" width="20%"&gt;01/16(水)&lt;/td&gt;
&lt;td width="20%"&gt;未定～未定&lt;/td&gt;
&lt;td style="padding: 10px 1px;" width="5%"&gt;14&lt;/td&gt;
&lt;td style="padding: 10px 1px;" width="55%"&gt;リピート演習&lt;/td&gt;
&lt;/tr&gt;
&lt;tr align="center"&gt;
&lt;td style="padding: 10px 1px;" width="20%"&gt;01/23(水)&lt;/td&gt;
&lt;td width="20%"&gt;未定～未定&lt;/td&gt;
&lt;td style="padding: 10px 1px;" width="5%"&gt;15&lt;/td&gt;
&lt;td style="padding: 10px 1px;" width="55%"&gt;リピート演習&lt;/td&gt;
&lt;/tr&gt;
&lt;tr align="center"&gt;
&lt;td style="padding: 10px 1px;" width="20%"&gt;01/30(水)&lt;/td&gt;
&lt;td width="20%"&gt;未定～未定&lt;/td&gt;
&lt;td style="padding: 10px 1px;" width="5%"&gt;16&lt;/td&gt;
&lt;td style="padding: 10px 1px;" width="55%"&gt;リピート演習&lt;/td&gt;
&lt;/tr&gt;
&lt;/tbody&gt;
&lt;/table&gt;
--&gt;9月29日募集開始！&lt;/p&gt;
&lt;h3&gt;ラスト２マイル特訓&lt;/h3&gt;
&lt;p&gt;&lt;!--
&lt;table style="table-layout: fixed; line-height: 100%;" border=""&gt;
&lt;tbody&gt;
&lt;tr align="center"&gt;
&lt;td style="padding: 10px 1px;" width="20%"&gt;11/28(水)&lt;/td&gt;
&lt;td width="20%"&gt;16:30～18:40&lt;/td&gt;
&lt;td style="padding: 10px 1px;" width="5%"&gt;1&lt;/td&gt;
&lt;td style="padding: 10px 1px;" width="55%"&gt;速さの基本&lt;/td&gt;
&lt;/tr&gt;
&lt;tr align="center"&gt;
&lt;td style="padding: 10px 1px;" width="20%"&gt;12/01(土)&lt;/td&gt;
&lt;td width="20%"&gt;08:30～12:30&lt;/td&gt;
&lt;td style="padding: 10px 1px;" width="5%"&gt;2&lt;/td&gt;
&lt;td style="padding: 10px 1px;" width="55%"&gt;速さの利用&lt;/td&gt;
&lt;/tr&gt;
&lt;tr align="center"&gt;
&lt;td style="padding: 10px 1px;" width="20%"&gt;12/05(水)&lt;/td&gt;
&lt;td width="20%"&gt;16:30～18:40&lt;/td&gt;
&lt;td style="padding: 10px 1px;" width="5%"&gt;3&lt;/td&gt;
&lt;td style="padding: 10px 1px;" width="55%"&gt;数列・数表・図形の規則&lt;/td&gt;
&lt;/tr&gt;
&lt;tr align="center"&gt;
&lt;td style="padding: 10px 1px;" width="20%"&gt;12/08(土)&lt;/td&gt;
&lt;td width="20%"&gt;08:30～12:30&lt;/td&gt;
&lt;td style="padding: 10px 1px;" width="5%"&gt;4&lt;/td&gt;
&lt;td style="padding: 10px 1px;" width="55%"&gt;場合の数&lt;/td&gt;
&lt;/tr&gt;
&lt;tr align="center"&gt;
&lt;td style="padding: 10px 1px;" width="20%"&gt;12/12(水)&lt;/td&gt;
&lt;td width="20%"&gt;16:30～18:40&lt;/td&gt;
&lt;td style="padding: 10px 1px;" width="5%"&gt;5&lt;/td&gt;
&lt;td style="padding: 10px 1px;" width="55%"&gt;立体図形(1)&lt;/td&gt;
&lt;/tr&gt;
&lt;tr align="center"&gt;
&lt;td style="padding: 10px 1px;" width="20%"&gt;12/15(土)&lt;/td&gt;
&lt;td width="20%"&gt;08:30～12:30&lt;/td&gt;
&lt;td style="padding: 10px 1px;" width="5%"&gt;6&lt;/td&gt;
&lt;td style="padding: 10px 1px;" width="55%"&gt;立体図形(2)&lt;/td&gt;
&lt;/tr&gt;
&lt;tr align="center"&gt;
&lt;td style="padding: 10px 1px;" width="20%"&gt;12/22(土)&lt;/td&gt;
&lt;td width="20%"&gt;08:00～12:00&lt;/td&gt;
&lt;td style="padding: 10px 1px;" width="5%"&gt;7&lt;/td&gt;
&lt;td style="padding: 10px 1px;" width="55%"&gt;和と差に関する文章題&lt;/td&gt;
&lt;/tr&gt;
&lt;tr align="center"&gt;
&lt;td style="padding: 10px 1px;" width="20%"&gt;12/23(日)&lt;/td&gt;
&lt;td width="20%"&gt;08:00～12:00&lt;/td&gt;
&lt;td style="padding: 10px 1px;" width="5%"&gt;8&lt;/td&gt;
&lt;td style="padding: 10px 1px;" width="55%"&gt;数の性質・小数と分数&lt;/td&gt;
&lt;/tr&gt;
&lt;tr align="center"&gt;
&lt;td style="padding: 10px 1px;" width="20%"&gt;12/24(月)&lt;/td&gt;
&lt;td width="20%"&gt;08:00～12:00&lt;/td&gt;
&lt;td style="padding: 10px 1px;" width="5%"&gt;9&lt;/td&gt;
&lt;td style="padding: 10px 1px;" width="55%"&gt;直線図形と曲線図形&lt;/td&gt;
&lt;/tr&gt;
&lt;tr align="center"&gt;
&lt;td style="padding: 10px 1px;" width="20%"&gt;12/28(金)&lt;/td&gt;
&lt;td width="20%"&gt;08:00～12:00&lt;/td&gt;
&lt;td style="padding: 10px 1px;" width="5%"&gt;10&lt;/td&gt;
&lt;td style="padding: 10px 1px;" width="55%"&gt;割合と比に関する文章題&lt;/td&gt;
&lt;/tr&gt;
&lt;tr align="center"&gt;
&lt;td style="padding: 10px 1px;" width="20%"&gt;12/29(土)&lt;/td&gt;
&lt;td width="20%"&gt;08:00～12:00&lt;/td&gt;
&lt;td style="padding: 10px 1px;" width="5%"&gt;11&lt;/td&gt;
&lt;td style="padding: 10px 1px;" width="55%"&gt;約数倍数と周期性&lt;/td&gt;
&lt;/tr&gt;
&lt;tr align="center"&gt;
&lt;td style="padding: 10px 1px;" width="20%"&gt;01/05(土)&lt;/td&gt;
&lt;td width="20%"&gt;08:00～12:00&lt;/td&gt;
&lt;td style="padding: 10px 1px;" width="5%"&gt;12&lt;/td&gt;
&lt;td style="padding: 10px 1px;" width="55%"&gt;速さの利用&lt;/td&gt;
&lt;/tr&gt;
&lt;tr align="center"&gt;
&lt;td style="padding: 10px 1px;" width="20%"&gt;01/09(水)&lt;/td&gt;
&lt;td width="20%"&gt;未定～未定&lt;/td&gt;
&lt;td style="padding: 10px 1px;" width="5%"&gt;13&lt;/td&gt;
&lt;td style="padding: 10px 1px;" width="55%"&gt;リピート演習&lt;/td&gt;
&lt;/tr&gt;
&lt;tr align="center"&gt;
&lt;td style="padding: 10px 1px;" width="20%"&gt;01/16(水)&lt;/td&gt;
&lt;td width="20%"&gt;未定～未定&lt;/td&gt;
&lt;td style="padding: 10px 1px;" width="5%"&gt;14&lt;/td&gt;
&lt;td style="padding: 10px 1px;" width="55%"&gt;リピート演習&lt;/td&gt;
&lt;/tr&gt;
&lt;tr align="center"&gt;
&lt;td style="padding: 10px 1px;" width="20%"&gt;01/23(水)&lt;/td&gt;
&lt;td width="20%"&gt;未定～未定&lt;/td&gt;
&lt;td style="padding: 10px 1px;" width="5%"&gt;15&lt;/td&gt;
&lt;td style="padding: 10px 1px;" width="55%"&gt;リピート演習&lt;/td&gt;
&lt;/tr&gt;
&lt;tr align="center"&gt;
&lt;td style="padding: 10px 1px;" width="20%"&gt;01/30(水)&lt;/td&gt;
&lt;td width="20%"&gt;未定～未定&lt;/td&gt;
&lt;td style="padding: 10px 1px;" width="5%"&gt;16&lt;/td&gt;
&lt;td style="padding: 10px 1px;" width="55%"&gt;リピート演習&lt;/td&gt;
&lt;/tr&gt;
&lt;/tbody&gt;
&lt;/table&gt;
--&gt;11月7日募集開始！&lt;/p&gt;
&lt;h3&gt;ラスト1.5マイル特訓&lt;/h3&gt;
&lt;p&gt;&lt;!--
&lt;table style="table-layout: fixed; line-height: 100%;" border=""&gt;
&lt;tbody&gt;
&lt;tr align="center"&gt;
&lt;td style="padding: 10px 1px;" width="20%"&gt;12/22(土)&lt;/td&gt;
&lt;td width="20%"&gt;08:00～12:00&lt;/td&gt;
&lt;td style="padding: 10px 1px;" width="5%"&gt;1&lt;/td&gt;
&lt;td style="padding: 10px 1px;" width="55%"&gt;和と差に関する文章題&lt;/td&gt;
&lt;/tr&gt;
&lt;tr align="center"&gt;
&lt;td style="padding: 10px 1px;" width="20%"&gt;12/23(日)&lt;/td&gt;
&lt;td width="20%"&gt;08:00～12:00&lt;/td&gt;
&lt;td style="padding: 10px 1px;" width="5%"&gt;2&lt;/td&gt;
&lt;td style="padding: 10px 1px;" width="55%"&gt;数の性質・小数と分数&lt;/td&gt;
&lt;/tr&gt;
&lt;tr align="center"&gt;
&lt;td style="padding: 10px 1px;" width="20%"&gt;12/24(月)&lt;/td&gt;
&lt;td width="20%"&gt;08:00～12:00&lt;/td&gt;
&lt;td style="padding: 10px 1px;" width="5%"&gt;3&lt;/td&gt;
&lt;td style="padding: 10px 1px;" width="55%"&gt;直線図形と曲線図形&lt;/td&gt;
&lt;/tr&gt;
&lt;tr align="center"&gt;
&lt;td style="padding: 10px 1px;" width="20%"&gt;12/25(火)&lt;/td&gt;
&lt;td width="20%"&gt;08:00～12:00&lt;/td&gt;
&lt;td style="padding: 10px 1px;" width="5%"&gt;4&lt;/td&gt;
&lt;td style="padding: 10px 1px;" width="55%"&gt;速さの基本&lt;/td&gt;
&lt;/tr&gt;
&lt;tr align="center"&gt;
&lt;td style="padding: 10px 1px;" width="20%"&gt;12/26(水)&lt;/td&gt;
&lt;td width="20%"&gt;08:00～12:00&lt;/td&gt;
&lt;td style="padding: 10px 1px;" width="5%"&gt;5&lt;/td&gt;
&lt;td style="padding: 10px 1px;" width="55%"&gt;数列・数表・図形の規則&lt;/td&gt;
&lt;/tr&gt;
&lt;tr align="center"&gt;
&lt;td style="padding: 10px 1px;" width="20%"&gt;12/27(木)&lt;/td&gt;
&lt;td width="20%"&gt;08:00～12:00&lt;/td&gt;
&lt;td style="padding: 10px 1px;" width="5%"&gt;6&lt;/td&gt;
&lt;td style="padding: 10px 1px;" width="55%"&gt;立体図形(1)&lt;/td&gt;
&lt;/tr&gt;
&lt;tr align="center"&gt;
&lt;td style="padding: 10px 1px;" width="20%"&gt;12/28(金)&lt;/td&gt;
&lt;td width="20%"&gt;08:00～12:00&lt;/td&gt;
&lt;td style="padding: 10px 1px;" width="5%"&gt;7&lt;/td&gt;
&lt;td style="padding: 10px 1px;" width="55%"&gt;割合と比に関する文章題&lt;/td&gt;
&lt;/tr&gt;
&lt;tr align="center"&gt;
&lt;td style="padding: 10px 1px;" width="20%"&gt;12/29(土)&lt;/td&gt;
&lt;td width="20%"&gt;08:00～12:00&lt;/td&gt;
&lt;td style="padding: 10px 1px;" width="5%"&gt;8&lt;/td&gt;
&lt;td style="padding: 10px 1px;" width="55%"&gt;約数倍数と周期性&lt;/td&gt;
&lt;/tr&gt;
&lt;tr align="center"&gt;
&lt;td style="padding: 10px 1px;" width="20%"&gt;01/04(金)&lt;/td&gt;
&lt;td width="20%"&gt;08:00～12:00&lt;/td&gt;
&lt;td style="padding: 10px 1px;" width="5%"&gt;9&lt;/td&gt;
&lt;td style="padding: 10px 1px;" width="55%"&gt;平面図形と比&lt;/td&gt;
&lt;/tr&gt;
&lt;tr align="center"&gt;
&lt;td style="padding: 10px 1px;" width="20%"&gt;01/05(土)&lt;/td&gt;
&lt;td width="20%"&gt;08:00～12:00&lt;/td&gt;
&lt;td style="padding: 10px 1px;" width="5%"&gt;10&lt;/td&gt;
&lt;td style="padding: 10px 1px;" width="55%"&gt;速さの利用&lt;/td&gt;
&lt;/tr&gt;
&lt;tr align="center"&gt;
&lt;td style="padding: 10px 1px;" width="20%"&gt;01/06(日)&lt;/td&gt;
&lt;td width="20%"&gt;08:00～12:00&lt;/td&gt;
&lt;td style="padding: 10px 1px;" width="5%"&gt;11&lt;/td&gt;
&lt;td style="padding: 10px 1px;" width="55%"&gt;場合の数&lt;/td&gt;
&lt;/tr&gt;
&lt;tr align="center"&gt;
&lt;td style="padding: 10px 1px;" width="20%"&gt;01/07(月)&lt;/td&gt;
&lt;td width="20%"&gt;08:00～12:00&lt;/td&gt;
&lt;td style="padding: 10px 1px;" width="5%"&gt;12&lt;/td&gt;
&lt;td style="padding: 10px 1px;" width="55%"&gt;立体図形(2)&lt;/td&gt;
&lt;/tr&gt;
&lt;tr align="center"&gt;
&lt;td style="padding: 10px 1px;" width="20%"&gt;01/09(水)&lt;/td&gt;
&lt;td width="20%"&gt;未定～未定&lt;/td&gt;
&lt;td style="padding: 10px 1px;" width="5%"&gt;13&lt;/td&gt;
&lt;td style="padding: 10px 1px;" width="55%"&gt;リピート演習&lt;/td&gt;
&lt;/tr&gt;
&lt;tr align="center"&gt;
&lt;td style="padding: 10px 1px;" width="20%"&gt;01/16(水)&lt;/td&gt;
&lt;td width="20%"&gt;未定～未定&lt;/td&gt;
&lt;td style="padding: 10px 1px;" width="5%"&gt;14&lt;/td&gt;
&lt;td style="padding: 10px 1px;" width="55%"&gt;リピート演習&lt;/td&gt;
&lt;/tr&gt;
&lt;tr align="center"&gt;
&lt;td style="padding: 10px 1px;" width="20%"&gt;01/23(水)&lt;/td&gt;
&lt;td width="20%"&gt;未定～未定&lt;/td&gt;
&lt;td style="padding: 10px 1px;" width="5%"&gt;15&lt;/td&gt;
&lt;td style="padding: 10px 1px;" width="55%"&gt;リピート演習&lt;/td&gt;
&lt;/tr&gt;
&lt;tr align="center"&gt;
&lt;td style="padding: 10px 1px;" width="20%"&gt;01/30(水)&lt;/td&gt;
&lt;td width="20%"&gt;未定～未定&lt;/td&gt;
&lt;td style="padding: 10px 1px;" width="5%"&gt;16&lt;/td&gt;
&lt;td style="padding: 10px 1px;" width="55%"&gt;リピート演習&lt;/td&gt;
&lt;/tr&gt;
&lt;/tbody&gt;
&lt;/table&gt;
--&gt;11月28日募集開始！&lt;/p&gt;
&lt;h3&gt;ラスト１マイル特訓&lt;/h3&gt;
&lt;p&gt;&lt;!--
&lt;table style="table-layout: fixed; line-height: 100%;" border=""&gt;
&lt;tbody&gt;
&lt;tr align="center"&gt;
&lt;td style="padding: 10px 1px;" width="20%"&gt;12/30(日)&lt;/td&gt;
&lt;td width="20%"&gt;08:00～12:00&lt;/td&gt;
&lt;td style="padding: 10px 1px;" width="5%"&gt;1&lt;/td&gt;
&lt;td style="padding: 10px 1px;" width="55%"&gt;和と差に関する文章題&lt;/td&gt;
&lt;/tr&gt;
&lt;tr align="center"&gt;
&lt;td style="padding: 10px 1px;" width="20%"&gt;12/30(日)&lt;/td&gt;
&lt;td width="20%"&gt;12:30～16:30&lt;/td&gt;
&lt;td style="padding: 10px 1px;" width="5%"&gt;2&lt;/td&gt;
&lt;td style="padding: 10px 1px;" width="55%"&gt;数の性質・小数と分数&lt;/td&gt;
&lt;/tr&gt;
&lt;tr align="center"&gt;
&lt;td style="padding: 10px 1px;" width="20%"&gt;12/31(月)&lt;/td&gt;
&lt;td width="20%"&gt;08:00～12:00&lt;/td&gt;
&lt;td style="padding: 10px 1px;" width="5%"&gt;3&lt;/td&gt;
&lt;td style="padding: 10px 1px;" width="55%"&gt;直線図形と曲線図形&lt;/td&gt;
&lt;/tr&gt;
&lt;tr align="center"&gt;
&lt;td style="padding: 10px 1px;" width="20%"&gt;12/31(月)&lt;/td&gt;
&lt;td width="20%"&gt;12:30～16:30&lt;/td&gt;
&lt;td style="padding: 10px 1px;" width="5%"&gt;4&lt;/td&gt;
&lt;td style="padding: 10px 1px;" width="55%"&gt;速さの基本&lt;/td&gt;
&lt;/tr&gt;
&lt;tr align="center"&gt;
&lt;td style="padding: 10px 1px;" width="20%"&gt;01/02(水)&lt;/td&gt;
&lt;td width="20%"&gt;08:00～12:00&lt;/td&gt;
&lt;td style="padding: 10px 1px;" width="5%"&gt;5&lt;/td&gt;
&lt;td style="padding: 10px 1px;" width="55%"&gt;数列・数表・図形の規則&lt;/td&gt;
&lt;/tr&gt;
&lt;tr align="center"&gt;
&lt;td style="padding: 10px 1px;" width="20%"&gt;01/02(水)&lt;/td&gt;
&lt;td width="20%"&gt;12:30～16:30&lt;/td&gt;
&lt;td style="padding: 10px 1px;" width="5%"&gt;6&lt;/td&gt;
&lt;td style="padding: 10px 1px;" width="55%"&gt;立体図形(1)&lt;/td&gt;
&lt;/tr&gt;
&lt;tr align="center"&gt;
&lt;td style="padding: 10px 1px;" width="20%"&gt;01/03(木)&lt;/td&gt;
&lt;td width="20%"&gt;08:00～12:00&lt;/td&gt;
&lt;td style="padding: 10px 1px;" width="5%"&gt;7&lt;/td&gt;
&lt;td style="padding: 10px 1px;" width="55%"&gt;割合と比に関する文章題&lt;/td&gt;
&lt;/tr&gt;
&lt;tr align="center"&gt;
&lt;td style="padding: 10px 1px;" width="20%"&gt;01/03(木)&lt;/td&gt;
&lt;td width="20%"&gt;12:30～16:30&lt;/td&gt;
&lt;td style="padding: 10px 1px;" width="5%"&gt;8&lt;/td&gt;
&lt;td style="padding: 10px 1px;" width="55%"&gt;約数倍数と周期性&lt;/td&gt;
&lt;/tr&gt;
&lt;tr align="center"&gt;
&lt;td style="padding: 10px 1px;" width="20%"&gt;01/04(金)&lt;/td&gt;
&lt;td width="20%"&gt;08:00～12:00&lt;/td&gt;
&lt;td style="padding: 10px 1px;" width="5%"&gt;9&lt;/td&gt;
&lt;td style="padding: 10px 1px;" width="55%"&gt;平面図形と比&lt;/td&gt;
&lt;/tr&gt;
&lt;tr align="center"&gt;
&lt;td style="padding: 10px 1px;" width="20%"&gt;01/05(土)&lt;/td&gt;
&lt;td width="20%"&gt;08:00～12:00&lt;/td&gt;
&lt;td style="padding: 10px 1px;" width="5%"&gt;10&lt;/td&gt;
&lt;td style="padding: 10px 1px;" width="55%"&gt;速さの利用&lt;/td&gt;
&lt;/tr&gt;
&lt;tr align="center"&gt;
&lt;td style="padding: 10px 1px;" width="20%"&gt;01/06(日)&lt;/td&gt;
&lt;td width="20%"&gt;08:00～12:00&lt;/td&gt;
&lt;td style="padding: 10px 1px;" width="5%"&gt;11&lt;/td&gt;
&lt;td style="padding: 10px 1px;" width="55%"&gt;場合の数&lt;/td&gt;
&lt;/tr&gt;
&lt;tr align="center"&gt;
&lt;td style="padding: 10px 1px;" width="20%"&gt;01/07(月)&lt;/td&gt;
&lt;td width="20%"&gt;08:00～12:00&lt;/td&gt;
&lt;td style="padding: 10px 1px;" width="5%"&gt;12&lt;/td&gt;
&lt;td style="padding: 10px 1px;" width="55%"&gt;立体図形(2)&lt;/td&gt;
&lt;/tr&gt;
&lt;tr align="center"&gt;
&lt;td style="padding: 10px 1px;" width="20%"&gt;01/09(水)&lt;/td&gt;
&lt;td width="20%"&gt;未定～未定&lt;/td&gt;
&lt;td style="padding: 10px 1px;" width="5%"&gt;13&lt;/td&gt;
&lt;td style="padding: 10px 1px;" width="55%"&gt;リピート演習&lt;/td&gt;
&lt;/tr&gt;
&lt;tr align="center"&gt;
&lt;td style="padding: 10px 1px;" width="20%"&gt;01/16(水)&lt;/td&gt;
&lt;td width="20%"&gt;未定～未定&lt;/td&gt;
&lt;td style="padding: 10px 1px;" width="5%"&gt;14&lt;/td&gt;
&lt;td style="padding: 10px 1px;" width="55%"&gt;リピート演習&lt;/td&gt;
&lt;/tr&gt;
&lt;tr align="center"&gt;
&lt;td style="padding: 10px 1px;" width="20%"&gt;01/23(水)&lt;/td&gt;
&lt;td width="20%"&gt;未定～未定&lt;/td&gt;
&lt;td style="padding: 10px 1px;" width="5%"&gt;15&lt;/td&gt;
&lt;td style="padding: 10px 1px;" width="55%"&gt;リピート演習&lt;/td&gt;
&lt;/tr&gt;
&lt;tr align="center"&gt;
&lt;td style="padding: 10px 1px;" width="20%"&gt;01/30(水)&lt;/td&gt;
&lt;td width="20%"&gt;未定～未定&lt;/td&gt;
&lt;td style="padding: 10px 1px;" width="5%"&gt;16&lt;/td&gt;
&lt;td style="padding: 10px 1px;" width="55%"&gt;リピート演習&lt;/td&gt;
&lt;/tr&gt;
&lt;/tbody&gt;
&lt;/table&gt;
--&gt;12月22日募集開始！&lt;/p&gt;
&lt;p&gt;–&amp;gt;&lt;/p&gt;
&lt;p&gt;&lt;!-- [ /.socialSet ] --&gt;&lt;/p&gt;
&lt;section class="veu_cta" id="veu_cta-31445"&gt;&lt;h1 class="cta_title"&gt;動画：サピックスの算数を15分で講義してみた&lt;/h1&gt;&lt;div class="cta_body"&gt;&lt;div class="cta_body_image cta_body_image_right"&gt;&lt;a href="https://natsui-sansu-juku.com/ct/sapix-15/" target="_blank"&gt;&lt;img width="750" height="422" src="https://natsui-sansu-juku.com/wp-content/uploads/2020/06/３ＰＲ３-1024x576.jpg" class="attachment-large size-large" alt="" srcset="https://natsui-sansu-juku.com/wp-content/uploads/2020/06/３ＰＲ３-1024x576.jpg 1024w, https://natsui-sansu-juku.com/wp-content/uploads/2020/06/３ＰＲ３-300x169.jpg 300w, https://natsui-sansu-juku.com/wp-content/uploads/2020/06/３ＰＲ３-768x432.jpg 768w, https://natsui-sansu-juku.com/wp-content/uploads/2020/06/３ＰＲ３-320x180.jpg 320w, https://natsui-sansu-juku.com/wp-content/uploads/2020/06/３ＰＲ３.jpg 1280w" sizes="(max-width: 750px) 100vw, 750px" /&gt;&lt;/a&gt;&lt;/div&gt;&lt;div class="cta_body_txt image_exist"&gt;サピックスに通塾している小学５年生で、算数が苦手な生徒さん向けに「Sapixの授業前に見ておいてほしい」内容をまとめた動画となっております。ポイントだけをおさえたコンパクトな講義で、基本的な内容の復習に活用いただけます。&lt;/div&gt;&lt;div class="cta_body_link"&gt;&lt;a href="https://natsui-sansu-juku.com/ct/sapix-15/" class="btn btn-primary btn-block btn-lg" target="_blank"&gt;動画：サピックスの算数を15分で講義してみた&lt;/a&gt;&lt;/div&gt;&lt;/div&gt;&lt;!--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lastmilers%2F&amp;amp;t=%E3%83%A9%E3%82%B9%E3%83%88%E3%83%9E%E3%82%A4%E3%83%A9%E3%83%BC%E3%82%BA%E7%89%B9%E8%A8%93%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lastmilers%2F&amp;amp;text=%E3%83%A9%E3%82%B9%E3%83%88%E3%83%9E%E3%82%A4%E3%83%A9%E3%83%BC%E3%82%BA%E7%89%B9%E8%A8%93%20%7C%20%E4%B8%AD%E5%AD%A6%E5%8F%97%E9%A8%93%E5%B0%82%E9%96%80%E3%80%80%E5%A4%8F%E4%BA%95%E7%AE%97%E6%95%B0%E5%A1%BE" target="_blank" &gt;&lt;span class="vk_icon_w_r_sns_x_twitter icon_sns"&gt;&lt;/span&gt;&lt;span class="sns_txt"&gt;X&lt;/span&gt;&lt;/a&gt;&lt;/li&gt;&lt;li class="sb_bluesky sb_icon"&gt;&lt;a class="sb_icon_inner" href="https://bsky.app/intent/compose?text=%E3%83%A9%E3%82%B9%E3%83%88%E3%83%9E%E3%82%A4%E3%83%A9%E3%83%BC%E3%82%BA%E7%89%B9%E8%A8%93%20%7C%20%E4%B8%AD%E5%AD%A6%E5%8F%97%E9%A8%93%E5%B0%82%E9%96%80%E3%80%80%E5%A4%8F%E4%BA%95%E7%AE%97%E6%95%B0%E5%A1%BE%0Ahttps%3A%2F%2Fnatsui-sansu-juku.com%2Flastmilers%2F" target="_blank" &gt;&lt;span class="vk_icon_w_r_sns_bluesky icon_sns"&gt;&lt;/span&gt;&lt;span class="sns_txt"&gt;Bluesky&lt;/span&gt;&lt;/a&gt;&lt;/li&gt;&lt;li class="sb_hatena sb_icon"&gt;&lt;a class="sb_icon_inner" href="//b.hatena.ne.jp/add?mode=confirm&amp;url=https%3A%2F%2Fnatsui-sansu-juku.com%2Flastmilers%2F&amp;amp;title=%E3%83%A9%E3%82%B9%E3%83%88%E3%83%9E%E3%82%A4%E3%83%A9%E3%83%BC%E3%82%BA%E7%89%B9%E8%A8%93%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lastmilers%2F&amp;title=%E3%83%A9%E3%82%B9%E3%83%88%E3%83%9E%E3%82%A4%E3%83%A9%E3%83%BC%E3%82%BA%E7%89%B9%E8%A8%93%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sb_icon_inner"data-clipboard-text="ラストマイラーズ特訓 | 中学受験専門　夏井算数塾 https://natsui-sansu-juku.com/lastmilers/"&gt;&lt;span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</si>
  <si>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https://natsui-sansu-juku.com/nichinouken/
【検出された不自然ワード】
（検出なし）
【本文】
------
&lt;p&gt;&lt;img fetchpriority="high" decoding="async" class="alignnone size-medium wp-image-31810" src="https://natsui-sansu-juku.com/wp-content/uploads/2023/09/日能研対策-1-300x169.jpg" alt="日能研対策" width="300" height="169" srcset="https://natsui-sansu-juku.com/wp-content/uploads/2023/09/日能研対策-1-300x169.jpg 300w, https://natsui-sansu-juku.com/wp-content/uploads/2023/09/日能研対策-1-1024x576.jpg 1024w, https://natsui-sansu-juku.com/wp-content/uploads/2023/09/日能研対策-1-768x432.jpg 768w, https://natsui-sansu-juku.com/wp-content/uploads/2023/09/日能研対策-1-320x180.jpg 320w, https://natsui-sansu-juku.com/wp-content/uploads/2023/09/日能研対策-1.jpg 1280w" sizes="(max-width: 300px) 100vw, 300px" /&gt;&lt;/p&gt;
&lt;div id="_messageId1132225868265947136" class="_message timelineMessage timelineMessage--border timelineMessage--mention" data-rid="91693257" data-mid="1132225868265947136"&gt;
&lt;div class="_chatTimeLineMessageBox timelineMessage__body"&gt;
&lt;div class="timelineMessage__content"&gt;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 class="timelineMessage__message"&gt;日能研とはどのような塾なのか&lt;/h2&gt;
&lt;p data-start="23" data-end="174"&gt;日能研は、四谷大塚と並び、長い歴史と大きな規模を誇る教育機関の一つです。数十年にわたって蓄積された情報や教育ノウハウが非常に豊富で、この強みをもとに、日能研では学力の幅広い生徒に対応できる多様なカリキュラムを提供しています。生徒一人ひとりの学力に合わせた授業が行われている点が、日能研の大きな特徴です。&lt;/p&gt;
&lt;p&gt;日能研以外も含めた&lt;strong&gt;塾別対策&lt;/strong&gt;の全体像はこちら：&lt;a href="https://natsui-sansu-juku.com/school/"&gt;塾別対策（全体像はこちら）&lt;/a&gt;&lt;/p&gt;
&lt;p data-start="176" data-end="309"&gt;特に中学受験を目指す小5の生徒などにとって、日能研は比較的入りやすい塾とされています。その背景には、教育への深い情熱と、生徒の未来を支援するという明確な使命感があります。日能研は、子どもたちがしっかりとした学習基盤を築けるよう、多様な教材やサポートを提供しています。&lt;/p&gt;
&lt;p data-start="311" data-end="408" data-is-last-node="" data-is-only-node=""&gt;一方で、日能研に通う生徒にもさまざまな課題が存在します。これらを乗り越えていくことが、学習の成果につながる重要なポイントです。以下では、日能研の強みと課題について、さらに詳しく解説していきます。&lt;/p&gt;
&lt;ul&gt;
&lt;li&gt;&lt;strong&gt;長い歴史と経験&lt;/strong&gt;: 日能研は、その長い歴史を通じて数多くの生徒たちに教育を提供してきました。この経験から生まれる教育ノウハウと信頼性は、多くの保護者に支持されています。&lt;/li&gt;
&lt;li&gt;&lt;strong&gt;多様性に富んだカリキュラム&lt;/strong&gt;: 日能研は、生徒たちの学力レベルに合わせたカリキュラムを展開しており、一人ひとりに適した学習体験を提供しています。これにより、生徒たちは自分のペースで学び、成長できます。&lt;/li&gt;
&lt;li&gt;&lt;strong&gt;若い生徒へのサポート&lt;/strong&gt;: 特に5年生などの若い生徒たちに対して、入塾しやすい環境と教育プログラムを提供しています。将来の学習の基盤を築く第一歩を踏み出す生徒たちをサポートする使命感が、日能研の特徴です。&lt;/li&gt;
&lt;/ul&gt;
&lt;p&gt;日能研の魅力と成功要因について詳細に掘り下げることで、保護者や生徒たちがこの塾に対する期待をより理解し、最大限に活用できるでしょう。また、生徒たちが直面する課題にも目を向け、それを克服するための戦略を検討することが、彼らの学習の道を照らす一歩となります。&lt;/p&gt;
&lt;p&gt;※日能研についての詳細は&lt;a href="https://natsui-sansu-juku.com/nichinoken-2/"&gt;コチラ&lt;/a&gt;！&lt;/p&gt;
&lt;p&gt;&amp;nbsp;&lt;/p&gt;
&lt;h2 class="timelineMessage__message"&gt;日能研生徒が抱えやすい問題点&lt;/h2&gt;
&lt;h4&gt;&lt;strong&gt;ケース１：テキスト（本）の増加と宿題の負担&lt;/strong&gt;&lt;/h4&gt;
&lt;p&gt;【問題点】&lt;br /&gt;
SAPIXではプリント主体で教材が提供されますが、日能研ではテキスト（本）が配布されます。これらのテキストは内容がまとまっているものの、複数の種類が存在し、そのため本の数が増えてしまいます。さらに、宿題の量が1週間の中で多いため、生徒たちにとっては時間がかかることがあります。他の塾と比較すると、宿題の量が多めに設定されていることがわかります。&lt;/p&gt;
&lt;h6&gt;【当塾で行っている対策法】&lt;/h6&gt;
&lt;p&gt;当塾では、生徒が学習内容を効果的にカバーできるよう、問題を厳選し出題しています。生徒が理解するまでのステップとして、&lt;span style="color: #ff0000;"&gt;宿題プリントに問題を含めて提供します。&lt;/span&gt;さらに、&lt;span style="color: #0000ff;"&gt;生徒の学習データをデータベース化しており、どの問題につまずいたかを把握しています。&lt;/span&gt;これにより、必要な問題を素早く特定し、解説を行うことができます。&lt;span style="color: #ff0000;"&gt;この方法を活用することで、学習の効率性を向上させています。&lt;/span&gt;&lt;/p&gt;
&lt;h4&gt;&lt;strong&gt;ケース２：過去問に対する理解が不足&lt;/strong&gt;&lt;/h4&gt;
&lt;p&gt;【問題点】日能研は、生徒の学力レベルに合わせたカリキュラムを提供しています。しかし、授業進度を生徒の理解度に合わせるため、授業の進行が必然的にゆっくりになることがあります。そのため、志望校の入試に必要な過去問を完全にカバーできないケースがあります。&lt;/p&gt;
&lt;h6&gt;【当塾で行っている対策法】&lt;/h6&gt;
&lt;p&gt;​当塾では、授業内で理解できなかったまたは解説がなかった問題に対して、&lt;span style="color: #ff0000;"&gt;解説動画を制作し提供&lt;/span&gt;します。また、&lt;span style="color: #0000ff;"&gt;必要な場合は指導時間内で解説を行います。&lt;/span&gt;これにより、&lt;span style="color: #ff0000;"&gt;授業でカバーされなかった問題にも十分に対応できます。&lt;/span&gt;生徒たちが過去問に対する理解を深めるために、積極的なサポートを提供しています。&lt;/p&gt;
&lt;h4&gt;&lt;strong&gt;ケース３：新傾向問題への対応不足&lt;/strong&gt;&lt;/h4&gt;
&lt;p&gt;​【問題点】​ 授業で扱われる問題は、数年前のものが中心です。そのため、最新の入試問題トレンドに合致した問題（新傾向問題）に対する対策が不足していることがあります。特に、複雑な問題や応用問題に生徒たちは戸惑うことがあります。&lt;/p&gt;
&lt;h6&gt;【当塾で行っている対策法】&lt;/h6&gt;
&lt;p&gt;過去問に早めに慣れることが重要です。そのため、&lt;span style="color: #0000ff;"&gt;当塾の宿題には過去問を含め、生徒たちに提供しています。&lt;/span&gt;必要な場合は指導時間内で解説を行い、&lt;span style="color: #ff0000;"&gt;解けなかった過去問に再度取り組む機会を設けます。生徒たちが最新の入試傾向に適応できるよう、適切な対策&lt;/span&gt;を早めに行っています。&lt;/p&gt;
&lt;p class="sc-cbPlza hJuQYC"&gt;当塾では様々な内容の個別指導を実施しております。実施詳細につきましてはコチラをご確認下さいませ。&lt;/p&gt;
&lt;p&gt;&lt;a href="https://natsui-sansu-juku.com/kobetsu/"&gt;&lt;img decoding="async" class="alignnone wp-image-31744" src="https://natsui-sansu-juku.com/wp-content/uploads/2018/06/000000051196-300x38.jpg" alt="新傾向問題への対応方法を解説" width="1374" height="174" srcset="https://natsui-sansu-juku.com/wp-content/uploads/2018/06/000000051196-300x38.jpg 300w, https://natsui-sansu-juku.com/wp-content/uploads/2018/06/000000051196.jpg 468w" sizes="(max-width: 1374px) 100vw, 1374px" /&gt;&lt;/a&gt;&lt;/p&gt;
&lt;/div&gt;
&lt;/div&gt;
&lt;/div&gt;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href="//www.facebook.com/sharer.php?src=bm&amp;u=https%3A%2F%2Fnatsui-sansu-juku.com%2Fnichinouken%2F&amp;amp;t=%E6%97%A5%E8%83%BD%E7%A0%94%E5%AF%BE%E7%AD%96%20%7C%20%E4%B8%AD%E5%AD%A6%E5%8F%97%E9%A8%93%E5%B0%82%E9%96%80%E3%80%80%E5%A4%8F%E4%BA%95%E7%AE%97%E6%95%B0%E5%A1%BE"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href="//twitter.com/intent/tweet?url=https%3A%2F%2Fnatsui-sansu-juku.com%2Fnichinouken%2F&amp;amp;text=%E6%97%A5%E8%83%BD%E7%A0%94%E5%AF%BE%E7%AD%96%20%7C%20%E4%B8%AD%E5%AD%A6%E5%8F%97%E9%A8%93%E5%B0%82%E9%96%80%E3%80%80%E5%A4%8F%E4%BA%95%E7%AE%97%E6%95%B0%E5%A1%BE" target="_blank" &gt;&lt;span class="vk_icon_w_r_sns_x_twitter icon_sns"&gt;&lt;/span&gt;&lt;span class="sns_txt"&gt;X&lt;/span&gt;&lt;/a&gt;&lt;/li&gt;&lt;li class="sb_bluesky sb_icon"&gt;&lt;a class="sb_icon_inner" href="https://bsky.app/intent/compose?text=%E6%97%A5%E8%83%BD%E7%A0%94%E5%AF%BE%E7%AD%96%20%7C%20%E4%B8%AD%E5%AD%A6%E5%8F%97%E9%A8%93%E5%B0%82%E9%96%80%E3%80%80%E5%A4%8F%E4%BA%95%E7%AE%97%E6%95%B0%E5%A1%BE%0Ahttps%3A%2F%2Fnatsui-sansu-juku.com%2Fnichinouken%2F" target="_blank" &gt;&lt;span class="vk_icon_w_r_sns_bluesky icon_sns"&gt;&lt;/span&gt;&lt;span class="sns_txt"&gt;Bluesky&lt;/span&gt;&lt;/a&gt;&lt;/li&gt;&lt;li class="sb_hatena sb_icon"&gt;&lt;a class="sb_icon_inner" href="//b.hatena.ne.jp/add?mode=confirm&amp;url=https%3A%2F%2Fnatsui-sansu-juku.com%2Fnichinouken%2F&amp;amp;title=%E6%97%A5%E8%83%BD%E7%A0%94%E5%AF%BE%E7%AD%96%20%7C%20%E4%B8%AD%E5%AD%A6%E5%8F%97%E9%A8%93%E5%B0%82%E9%96%80%E3%80%80%E5%A4%8F%E4%BA%95%E7%AE%97%E6%95%B0%E5%A1%BE"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sb_icon_inner"data-clipboard-text="日能研対策 | 中学受験専門　夏井算数塾 https://natsui-sansu-juku.com/nichinouken/"&gt;&lt;span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</si>
  <si>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https://natsui-sansu-juku.com/p5_a/
【検出された不自然ワード】
（検出なし）
【本文】
------
&lt;h2&gt;５年生前半の授業の特徴とは？&lt;/h2&gt;
&lt;p&gt;５年生で受験に必要な内容をすべて終えられるようカリキュラムが組まれており、授業では多くの内容が詰め込まれている点が特徴です。４年生では基礎的な計算法を一通り学習します。たとえば、&lt;span style="color: #ff0000;"&gt;つるかめ算&lt;/span&gt;です。５年生になると、そのつるかめ算の発展的な問題が増えていきます。&lt;br data-start="161" data-end="164" /&gt;このように、&lt;span style="color: #ff0000;"&gt;４年生で学んだ基礎の発展内容が中心&lt;/span&gt;となり、問題の難易度が上がっていきます。同時に授業の密度も高くなるため、１回１回の授業理解がより重要になります。&lt;br data-start="243" data-end="246" data-is-only-node="" /&gt;さらに、受験に向けて算数以外の科目の学習時間も増えていきます。そのため、もともと算数の学習に時間がかかっていた生徒は、他の科目との両立が難しくなってしまうことがあります。&lt;br /&gt;
学年や状況別の指導方針の全体像はこちら：&lt;a href="https://natsui-sansu-juku.com/situation/"&gt;状況別指導方針（全体像はこちら）&lt;/a&gt;&lt;/p&gt;
&lt;p style="margin: 12px 0 0; padding: 10px 12px; border-left: 4px solid #16a34a; background: rgba(22,163,74,.06); border-radius: 10px; color: #111827; line-height: 1.7;"&gt;もし「外部の力を使うべきか迷っている」段階なら、先に &lt;a style="color: #0f7a35; font-weight: 900; text-decoration: none; border-bottom: 2px solid rgba(22,163,74,.35);" href="https://natsui-sansu-juku.com/column/kobetsu_mayoi_judge/"&gt;判断材料（整理ページ）&lt;/a&gt; を見てから戻ってきても大丈夫です。&lt;/p&gt;
&lt;h2&gt;５年生前半の生徒が抱えやすい問題点&lt;/h2&gt;
&lt;blockquote&gt;&lt;p&gt;ケース１：４年生までは算数の点数が良かったのに、５年生になって一気に下がってしまった&lt;/p&gt;&lt;/blockquote&gt;
&lt;h5&gt;【問題点】&lt;/h5&gt;
&lt;p&gt;５年生では、４年生の勉強法はなかなか通用しません。５年生の問題は、計算式を単純に使用して解く問題のみではなくなるためです。&lt;span style="color: #0000ff;"&gt;「この問題に対しては、このようにして解く」というパターン&lt;/span&gt;を、新たに学習し身につける必要があります。&lt;/p&gt;
&lt;h5&gt;【当塾で行っている対策法】&lt;/h5&gt;
&lt;blockquote&gt;&lt;p&gt;・勉強法を提示する&lt;/p&gt;&lt;/blockquote&gt;
&lt;p&gt;&lt;span style="color: #008000;"&gt;生徒それぞれに合わせて&lt;/span&gt;「こうやって勉強するといいよ」と、勉強の方法を変えるようサポートを行います。&lt;/p&gt;
&lt;blockquote&gt;&lt;p&gt;・短時間で解く練習をする&lt;/p&gt;&lt;/blockquote&gt;
&lt;p&gt;問題に取り組む前に、「これはどうやって解く？」と生徒に問いかけ、&lt;span style="color: #008000;"&gt;“解き方”&lt;/span&gt;をまず答えてもらいます。まずは、解き方を先に覚えてもらい、効率的に問題に取り組み、短時間で問題を解くことができるようにしていきます。更に、&lt;span style="color: #0000ff;"&gt;解き方を確実に覚えなくてはいけないポイントを重点的に&lt;/span&gt;おさえ、しっかりと教え込みます。&lt;/p&gt;
&lt;blockquote&gt;&lt;p&gt;・苦手な問題を繰り返し練習する&lt;/p&gt;&lt;/blockquote&gt;
&lt;p&gt;５年生で学習する内容はボリュームがあります。そのため、学習内容を忘れがちです。当塾では、&lt;span style="color: #0000ff;"&gt;生徒が苦手な問題・解くことができなかった問題を、全てデータ化&lt;/span&gt;しています。&lt;span style="color: #ff0000;"&gt;過去にできなかった問題を呼び出して、宿題に盛り込み、解くことに慣れるまで復習&lt;/span&gt;を繰り返し行います。&lt;/p&gt;
&lt;blockquote&gt;&lt;p&gt;ケース２：新しい単元が登場するたびに、生徒は不安を感じてしまう&lt;/p&gt;&lt;/blockquote&gt;
&lt;h5&gt;【問題点】&lt;/h5&gt;
&lt;p&gt;５年生で行う学習内容の多さから、新しい単元が出てくると生徒は不安になってしまう傾向があります。たとえば、割合・比例関係、なかでも速さに関して不安意識を持つ生徒が多くいます。&lt;/p&gt;
&lt;h5&gt;【当塾で行っている対策法】&lt;/h5&gt;
&lt;p&gt;それぞれの単元に対して、細かい練習問題を用意しています。その練習問題を実際に解いてもらい、解けなかったものは宿題として組み込みます。苦手なものに関しては宿題に新たに追加し、&lt;span style="color: #0000ff;"&gt;生徒それぞれの苦手を解消する宿題が完成&lt;/span&gt;していきます。&lt;/p&gt;
&lt;p&gt;&amp;nbsp;&lt;/p&gt;
&lt;blockquote&gt;&lt;p&gt;ケース３：勉強と習い事の両立に悩んでしまう&lt;/p&gt;&lt;/blockquote&gt;
&lt;h5&gt;【問題点】&lt;/h5&gt;
&lt;p&gt;５年生になると、塾に通い習い事もしている生徒は、急激に忙しくなります。通塾する時間をはじめ、宿題をする時間、日曜にも勉強…となると、生徒は次第と余裕がなくなってしまい、習い事を継続するか悩み始めてしまいます。&lt;/p&gt;
&lt;h5&gt;【当塾で行っている対策法】&lt;/h5&gt;
&lt;p&gt;学習も習い事も継続させたい場合、&lt;span style="color: #008000;"&gt;効率的な学習法を完成させるのが一番ベストな方法&lt;/span&gt;です。ただ、効率的な学習法の取得は、すぐにはできません。&lt;br /&gt;
当塾では、&lt;span style="color: #0000ff;"&gt;生徒それぞれの苦手分野を把握し、個別でのヒアリング&lt;/span&gt;を行います。また、&lt;span style="color: #0000ff;"&gt;生徒の学習状況のデータベース化&lt;/span&gt;を行なっているため、効率的な学習方法を提示することが可能です。これらのことを複合させ、&lt;span style="color: #ff0000;"&gt;最高の効率の学習法&lt;/span&gt;を導き出します。本当にしたいこと・やりたいことを、是非両立させましょう。&lt;/p&gt;
&lt;div style="border:1px solid rgba(22,163,74,.25); background:rgba(22,163,74,.06); border-radius:14px; padding:14px 14px; margin:18px 0;"&gt;
&lt;div style="margin:0 0 6px; font-weight:900; color:#111827; font-size:1.05rem; line-height:1.4;"&gt;
    外部の力を使うべきか迷っている方へ
  &lt;/div&gt;
&lt;p style="margin:0 0 10px; color:#6b7280; font-size:.92rem; line-height:1.7;"&gt;
    ※状況を整理するための判断材料です。
  &lt;/p&gt;
&lt;ul style="margin:0 0 12px; padding-left:18px; color:#111827; line-height:1.7;"&gt;
&lt;li style="margin:0 0 6px;"&gt;授業を聴いて帰ってきたはずだが、翌日に残らない&lt;/li&gt;
&lt;li style="margin:0 0 6px;"&gt;宿題と直しが回らず、積み残し化している&lt;/li&gt;
&lt;li style="margin:0 0 0;"&gt;後手に回りすぎて、何から手を付けるべきか分からない&lt;/li&gt;
&lt;/ul&gt;
&lt;div style="display:flex; flex-wrap:wrap; gap:10px;"&gt;
    &lt;a href="https://natsui-sansu-juku.com/column/kobetsu_mayoi_judge/"
       style="display:inline-flex; align-items:center; justify-content:center; text-decoration:none; font-weight:900; border-radius:12px; padding:10px 12px; background:#16a34a; color:#ffffff;"&gt;&lt;br /&gt;
      判断材料を見る&lt;br /&gt;
    &lt;/a&gt;&lt;br /&gt;
    &lt;a href="https://natsui-sansu-juku.com/inquiry/"
       style="display:inline-flex; align-items:center; justify-content:center; text-decoration:none; font-weight:900; border-radius:12px; padding:10px 12px; background:#ffffff; color:#0f7a35; border:1px solid rgba(22,163,74,.55);"&gt;&lt;br /&gt;
      相談する&lt;br /&gt;
    &lt;/a&gt;
  &lt;/div&gt;
&lt;/div&gt;
&lt;section class="veu_cta" id="veu_cta-31798"&gt;&lt;h1 class="cta_title"&gt;時期別対策&lt;/h1&gt;&lt;div class="cta_body"&gt;&lt;div class="cta_body_image cta_body_image_right"&gt;&lt;a href="https://natsui-sansu-juku.com/ct/zikibetsu/"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中学受験のカリキュラムは通常3年または2.5年かけて進められますが、その時期によって重要なポイントが変わります。また、カリキュラムの進行に関わらず後で困るポイントもあります。当塾では、適切なタイミングで学習内容を提供し、指導を行っています。&lt;/div&gt;&lt;div class="cta_body_link"&gt;&lt;a href="https://natsui-sansu-juku.com/ct/zikibetsu/" class="btn btn-primary btn-block btn-lg" target="_blank"&gt;時期別対策&lt;/a&gt;&lt;/div&gt;&lt;/div&gt;&lt;!--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href="//www.facebook.com/sharer.php?src=bm&amp;u=https%3A%2F%2Fnatsui-sansu-juku.com%2Fp5_a%2F&amp;amp;t=%E5%B0%8F%EF%BC%95%E5%89%8D%E5%8D%8A%20%7C%20%E4%B8%AD%E5%AD%A6%E5%8F%97%E9%A8%93%E5%B0%82%E9%96%80%E3%80%80%E5%A4%8F%E4%BA%95%E7%AE%97%E6%95%B0%E5%A1%BE"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href="//twitter.com/intent/tweet?url=https%3A%2F%2Fnatsui-sansu-juku.com%2Fp5_a%2F&amp;amp;text=%E5%B0%8F%EF%BC%95%E5%89%8D%E5%8D%8A%20%7C%20%E4%B8%AD%E5%AD%A6%E5%8F%97%E9%A8%93%E5%B0%82%E9%96%80%E3%80%80%E5%A4%8F%E4%BA%95%E7%AE%97%E6%95%B0%E5%A1%BE" target="_blank" &gt;&lt;span class="vk_icon_w_r_sns_x_twitter icon_sns"&gt;&lt;/span&gt;&lt;span class="sns_txt"&gt;X&lt;/span&gt;&lt;/a&gt;&lt;/li&gt;&lt;li class="sb_bluesky sb_icon"&gt;&lt;a class="sb_icon_inner" href="https://bsky.app/intent/compose?text=%E5%B0%8F%EF%BC%95%E5%89%8D%E5%8D%8A%20%7C%20%E4%B8%AD%E5%AD%A6%E5%8F%97%E9%A8%93%E5%B0%82%E9%96%80%E3%80%80%E5%A4%8F%E4%BA%95%E7%AE%97%E6%95%B0%E5%A1%BE%0Ahttps%3A%2F%2Fnatsui-sansu-juku.com%2Fp5_a%2F" target="_blank" &gt;&lt;span class="vk_icon_w_r_sns_bluesky icon_sns"&gt;&lt;/span&gt;&lt;span class="sns_txt"&gt;Bluesky&lt;/span&gt;&lt;/a&gt;&lt;/li&gt;&lt;li class="sb_hatena sb_icon"&gt;&lt;a class="sb_icon_inner" href="//b.hatena.ne.jp/add?mode=confirm&amp;url=https%3A%2F%2Fnatsui-sansu-juku.com%2Fp5_a%2F&amp;amp;title=%E5%B0%8F%EF%BC%95%E5%89%8D%E5%8D%8A%20%7C%20%E4%B8%AD%E5%AD%A6%E5%8F%97%E9%A8%93%E5%B0%82%E9%96%80%E3%80%80%E5%A4%8F%E4%BA%95%E7%AE%97%E6%95%B0%E5%A1%BE"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sb_icon_inner"data-clipboard-text="小５前半 | 中学受験専門　夏井算数塾 https://natsui-sansu-juku.com/p5_a/"&gt;&lt;span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</si>
  <si>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https://natsui-sansu-juku.com/timetable_season/
【検出された不自然ワード】
（検出なし）
【本文】
------
&lt;p&gt;&lt;script type="text/javascript"&gt;
jQuery(document).ready(function() {
	jQuery.ajaxSetup({cache:false}); //なくても良いがキャッシュを読み込まないように?
	jQuery('.ajax').each(function(){
		var src = jQuery(this).attr('src');
		if(src !=''){
			jQuery(this).load(src);
		}
	});
});
&lt;/script&gt;&lt;/p&gt;
&lt;div id="header" class="ajax" src="/res/136.html"&gt;&lt;/div&gt;
&lt;section class="veu_cta" id="veu_cta-31373"&gt;&lt;h1 class="cta_title"&gt;開講講座：完全１対１の個別指導&lt;/h1&gt;&lt;div class="cta_body"&gt;&lt;div class="cta_body_image cta_body_image_right"&gt;&lt;a href="https://natsui-sansu-juku.com/kobetsu/"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当塾の個別指導は、全国の中学入試問題や受験頻出問題を完全にデータベースで管理しています。また、電子黒板を用いた授業で生徒の学習状況の管理の徹底することで生徒さんそれぞれの状況に最適な計画を立てて授業を進めてまいります。最先端の完全１対１の個別指導でムダな作業がなく、効率的に学ぶことがきでます。&lt;/div&gt;&lt;div class="cta_body_link"&gt;&lt;a href="https://natsui-sansu-juku.com/kobetsu/" class="btn btn-primary btn-block btn-lg" target="_blank"&gt;開講講座：完全１対１の個別指導&lt;/a&gt;&lt;/div&gt;&lt;/div&gt;&lt;!--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timetable_season%2F&amp;amp;t=%E5%AD%A3%E7%AF%80%E8%AC%9B%E7%BF%92%E6%99%82%E9%96%93%E5%89%B2%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timetable_season%2F&amp;amp;text=%E5%AD%A3%E7%AF%80%E8%AC%9B%E7%BF%92%E6%99%82%E9%96%93%E5%89%B2%20%7C%20%E4%B8%AD%E5%AD%A6%E5%8F%97%E9%A8%93%E5%B0%82%E9%96%80%E3%80%80%E5%A4%8F%E4%BA%95%E7%AE%97%E6%95%B0%E5%A1%BE" target="_blank" &gt;&lt;span class="vk_icon_w_r_sns_x_twitter icon_sns"&gt;&lt;/span&gt;&lt;span class="sns_txt"&gt;X&lt;/span&gt;&lt;/a&gt;&lt;/li&gt;&lt;li class="sb_bluesky sb_icon"&gt;&lt;a class="sb_icon_inner" href="https://bsky.app/intent/compose?text=%E5%AD%A3%E7%AF%80%E8%AC%9B%E7%BF%92%E6%99%82%E9%96%93%E5%89%B2%20%7C%20%E4%B8%AD%E5%AD%A6%E5%8F%97%E9%A8%93%E5%B0%82%E9%96%80%E3%80%80%E5%A4%8F%E4%BA%95%E7%AE%97%E6%95%B0%E5%A1%BE%0Ahttps%3A%2F%2Fnatsui-sansu-juku.com%2Ftimetable_season%2F" target="_blank" &gt;&lt;span class="vk_icon_w_r_sns_bluesky icon_sns"&gt;&lt;/span&gt;&lt;span class="sns_txt"&gt;Bluesky&lt;/span&gt;&lt;/a&gt;&lt;/li&gt;&lt;li class="sb_hatena sb_icon"&gt;&lt;a class="sb_icon_inner" href="//b.hatena.ne.jp/add?mode=confirm&amp;url=https%3A%2F%2Fnatsui-sansu-juku.com%2Ftimetable_season%2F&amp;amp;title=%E5%AD%A3%E7%AF%80%E8%AC%9B%E7%BF%92%E6%99%82%E9%96%93%E5%89%B2%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timetable_season%2F&amp;title=%E5%AD%A3%E7%AF%80%E8%AC%9B%E7%BF%92%E6%99%82%E9%96%93%E5%89%B2%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sb_icon_inner"data-clipboard-text="季節講習時間割 | 中学受験専門　夏井算数塾 https://natsui-sansu-juku.com/timetable_season/"&gt;&lt;span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</si>
  <si>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https://natsui-sansu-juku.com/timetable/
【検出された不自然ワード】
（検出なし）
【本文】
------
&lt;p&gt;１対１個別指導の空きコマ状況です。(2019/2/9更新)&lt;/p&gt;
&lt;table style="height: 55px;" width="330"&gt;
&lt;tbody&gt;
&lt;tr&gt;
&lt;th style="text-align: center;"&gt;&lt;/th&gt;
&lt;th style="text-align: center;"&gt;日&lt;/th&gt;
&lt;th style="text-align: center;"&gt;月&lt;/th&gt;
&lt;th style="text-align: center;"&gt;火&lt;/th&gt;
&lt;th style="text-align: center;"&gt;水&lt;/th&gt;
&lt;th style="text-align: center;"&gt;木&lt;/th&gt;
&lt;th style="text-align: center;"&gt;金&lt;/th&gt;
&lt;th style="text-align: center;"&gt;土&lt;/th&gt;
&lt;/tr&gt;
&lt;tr&gt;
&lt;th style="text-align: center;"&gt;Ａ限&lt;/th&gt;
&lt;td style="text-align: center;"&gt;〇&lt;/td&gt;
&lt;td style="text-align: center;" bgcolor="#aaaaaa"&gt;&lt;/td&gt;
&lt;td style="text-align: center;" bgcolor="#aaaaaa"&gt;&lt;/td&gt;
&lt;td style="text-align: center;" bgcolor="#aaaaaa"&gt;&lt;/td&gt;
&lt;td style="text-align: center;" bgcolor="#aaaaaa"&gt;&lt;/td&gt;
&lt;td style="text-align: center;" bgcolor="#aaaaaa"&gt;&lt;/td&gt;
&lt;td style="text-align: center;"&gt;×&lt;/td&gt;
&lt;/tr&gt;
&lt;tr&gt;
&lt;th style="text-align: center;"&gt;Ｂ限&lt;/th&gt;
&lt;td style="text-align: center;"&gt;〇&lt;/td&gt;
&lt;td style="text-align: center;" bgcolor="#aaaaaa"&gt;&lt;/td&gt;
&lt;td style="text-align: center;" bgcolor="#aaaaaa"&gt;&lt;/td&gt;
&lt;td style="text-align: center;" bgcolor="#aaaaaa"&gt;&lt;/td&gt;
&lt;td style="text-align: center;" bgcolor="#aaaaaa"&gt;&lt;/td&gt;
&lt;td style="text-align: center;" bgcolor="#aaaaaa"&gt;&lt;/td&gt;
&lt;td style="text-align: center;"&gt;×&lt;/td&gt;
&lt;/tr&gt;
&lt;tr&gt;
&lt;th style="text-align: center;"&gt;Ｃ限&lt;/th&gt;
&lt;td style="text-align: center;"&gt;×&lt;/td&gt;
&lt;td style="text-align: center;" bgcolor="#aaaaaa"&gt;&lt;/td&gt;
&lt;td style="text-align: center;" bgcolor="#aaaaaa"&gt;&lt;/td&gt;
&lt;td style="text-align: center;" bgcolor="#aaaaaa"&gt;&lt;/td&gt;
&lt;td style="text-align: center;" bgcolor="#aaaaaa"&gt;&lt;/td&gt;
&lt;td style="text-align: center;" bgcolor="#aaaaaa"&gt;&lt;/td&gt;
&lt;td style="text-align: center;"&gt;〇&lt;/td&gt;
&lt;/tr&gt;
&lt;tr&gt;
&lt;th style="text-align: center;"&gt;１限&lt;/th&gt;
&lt;td style="text-align: center;"&gt;×&lt;/td&gt;
&lt;td style="text-align: center;"&gt;×&lt;/td&gt;
&lt;td style="text-align: center;"&gt;〇&lt;/td&gt;
&lt;td style="text-align: center;"&gt;〇&lt;/td&gt;
&lt;td style="text-align: center;"&gt;〇&lt;/td&gt;
&lt;td style="text-align: center;"&gt;×&lt;/td&gt;
&lt;td style="text-align: center;"&gt;×&lt;/td&gt;
&lt;/tr&gt;
&lt;tr&gt;
&lt;th style="text-align: center;"&gt;２限&lt;/th&gt;
&lt;td style="text-align: center;"&gt;×&lt;/td&gt;
&lt;td style="text-align: center;"&gt;×&lt;/td&gt;
&lt;td style="text-align: center;"&gt;〇&lt;/td&gt;
&lt;td style="text-align: center;"&gt;×&lt;/td&gt;
&lt;td style="text-align: center;"&gt;〇&lt;/td&gt;
&lt;td style="text-align: center;"&gt;×&lt;/td&gt;
&lt;td style="text-align: center;"&gt;〇&lt;/td&gt;
&lt;/tr&gt;
&lt;/tbody&gt;
&lt;/table&gt;
&lt;blockquote&gt;&lt;p&gt;〇：空き　×：予約済み　△：その他&lt;/p&gt;
&lt;p&gt;【月～金】１限 16:30～18:20　，２限 18:40～20:30&lt;br /&gt;
【土日】Ａ限 8:00～9:50　，Ｂ限 10:30～12:20　，Ｃ限 13:10～15:00　，１限 15:40～17:30　，２限 18:10～20:00&lt;/p&gt;&lt;/blockquote&gt;
&lt;p&gt;※詳細については、お問い合せ下さいませ。&lt;/p&gt;
&lt;section class="veu_cta" id="veu_cta-31374"&gt;&lt;h1 class="cta_title"&gt;開講講座：オンライン算数個別指導「ウィズ・ユー」&lt;/h1&gt;&lt;div class="cta_body"&gt;&lt;div class="cta_body_image cta_body_image_right"&gt;&lt;a href="https://natsui-sansu-juku.com/kobetsu_online/" target="_blank"&gt;&lt;img width="750" height="198" src="https://natsui-sansu-juku.com/wp-content/uploads/2018/06/teisei-1-1024x271.png" class="attachment-large size-large" alt="" srcset="https://natsui-sansu-juku.com/wp-content/uploads/2018/06/teisei-1-1024x271.png 1024w, https://natsui-sansu-juku.com/wp-content/uploads/2018/06/teisei-1-300x80.png 300w, https://natsui-sansu-juku.com/wp-content/uploads/2018/06/teisei-1-768x204.png 768w, https://natsui-sansu-juku.com/wp-content/uploads/2018/06/teisei-1.png 1026w" sizes="(max-width: 750px) 100vw, 750px" /&gt;&lt;/a&gt;&lt;/div&gt;&lt;div class="cta_body_txt image_exist"&gt;２画面を達成し、電子黒板のシステムをそのまま使用した画期的なスタイルを実現し、時間・場所問わず受講でき、費用も最低限に抑えるシステムで実際の教室で受ける授業が、オンライン個別指導でほぼ100％体現できる講座です。&lt;/div&gt;&lt;div class="cta_body_link"&gt;&lt;a href="https://natsui-sansu-juku.com/kobetsu_online/" class="btn btn-primary btn-block btn-lg" target="_blank"&gt;開講講座：オンライン算数個別指導「ウィズ・ユー」&lt;/a&gt;&lt;/div&gt;&lt;/div&gt;&lt;!-- [ /.vkExUnit_cta_body ] --&gt;&lt;/section&gt;&lt;div class="veu_socialSet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href="//www.facebook.com/sharer.php?src=bm&amp;u=https%3A%2F%2Fnatsui-sansu-juku.com%2Ftimetable%2F&amp;amp;t=%E6%99%82%E9%96%93%E5%89%B2%20%7C%20%E4%B8%AD%E5%AD%A6%E5%8F%97%E9%A8%93%E5%B0%82%E9%96%80%E3%80%80%E5%A4%8F%E4%BA%95%E7%AE%97%E6%95%B0%E5%A1%BE"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href="//twitter.com/intent/tweet?url=https%3A%2F%2Fnatsui-sansu-juku.com%2Ftimetable%2F&amp;amp;text=%E6%99%82%E9%96%93%E5%89%B2%20%7C%20%E4%B8%AD%E5%AD%A6%E5%8F%97%E9%A8%93%E5%B0%82%E9%96%80%E3%80%80%E5%A4%8F%E4%BA%95%E7%AE%97%E6%95%B0%E5%A1%BE" target="_blank" &gt;&lt;span class="vk_icon_w_r_sns_x_twitter icon_sns"&gt;&lt;/span&gt;&lt;span class="sns_txt"&gt;X&lt;/span&gt;&lt;/a&gt;&lt;/li&gt;&lt;li class="sb_bluesky sb_icon"&gt;&lt;a class="sb_icon_inner" href="https://bsky.app/intent/compose?text=%E6%99%82%E9%96%93%E5%89%B2%20%7C%20%E4%B8%AD%E5%AD%A6%E5%8F%97%E9%A8%93%E5%B0%82%E9%96%80%E3%80%80%E5%A4%8F%E4%BA%95%E7%AE%97%E6%95%B0%E5%A1%BE%0Ahttps%3A%2F%2Fnatsui-sansu-juku.com%2Ftimetable%2F" target="_blank" &gt;&lt;span class="vk_icon_w_r_sns_bluesky icon_sns"&gt;&lt;/span&gt;&lt;span class="sns_txt"&gt;Bluesky&lt;/span&gt;&lt;/a&gt;&lt;/li&gt;&lt;li class="sb_hatena sb_icon"&gt;&lt;a class="sb_icon_inner" href="//b.hatena.ne.jp/add?mode=confirm&amp;url=https%3A%2F%2Fnatsui-sansu-juku.com%2Ftimetable%2F&amp;amp;title=%E6%99%82%E9%96%93%E5%89%B2%20%7C%20%E4%B8%AD%E5%AD%A6%E5%8F%97%E9%A8%93%E5%B0%82%E9%96%80%E3%80%80%E5%A4%8F%E4%BA%95%E7%AE%97%E6%95%B0%E5%A1%BE"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class="sb_pocket sb_icon"&gt;&lt;a class="sb_icon_inner"  href="//getpocket.com/edit?url=https%3A%2F%2Fnatsui-sansu-juku.com%2Ftimetable%2F&amp;title=%E6%99%82%E9%96%93%E5%89%B2%20%7C%20%E4%B8%AD%E5%AD%A6%E5%8F%97%E9%A8%93%E5%B0%82%E9%96%80%E3%80%80%E5%A4%8F%E4%BA%95%E7%AE%97%E6%95%B0%E5%A1%BE" target="_blank"  onclick="window.open(this.href,'Pokcetwindow','width=650,height=450,menubar=no,toolbar=no,scrollbars=yes');return false;"&gt;&lt;span class="vk_icon_w_r_sns_pocket icon_sns"&gt;&lt;/span&gt;&lt;span class="sns_txt"&gt;Pocket&lt;/span&gt;&lt;span class="veu_count_sns_pocket"&gt;&lt;/span&gt;&lt;/a&gt;&lt;/li&gt;&lt;li class="sb_copy sb_icon"&gt;&lt;button class="copy-button sb_icon_inner"data-clipboard-text="時間割 | 中学受験専門　夏井算数塾 https://natsui-sansu-juku.com/timetable/"&gt;&lt;span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</si>
  <si>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https://natsui-sansu-juku.com/waseda_academy/
【検出された不自然ワード】
（検出なし）
【本文】
------
&lt;h2&gt;早稲田アカデミーとはどのような塾なのか&lt;/h2&gt;
&lt;p&gt;早稲田アカデミーは、中学・高校・大学受験専門の進学塾として、関東を中心に&lt;span style="color: #0000ff;"&gt;多くの教室&lt;/span&gt;を展開しています。四谷大塚の予習シリーズをメイン教材として使用しているため、テストやテキストが豊富にあるのが特徴です。SAPIXと比較すると、大きく２つの違いがあります。１つ目は「&lt;span style="color: #ff0000;"&gt;体育会系色の強い授業スタイル&lt;/span&gt;」である点です。講師それぞれに特徴があり、校舎ごとに団結力があります。そのため、生徒のやる気を引き出す授業が中心となり、授業時間が長くなる傾向があります。２つ目は「&lt;span style="color: #ff0000;"&gt;中学受験専門ではない&lt;/span&gt;」ことです。同じ校舎に中学・高校・大学受験のクラスがあり、１人の講師が小学生から高校生まで幅広い学年を担当することもあります。このため&lt;span style="color: #008000;"&gt;講師に負担がかかりやすい&lt;/span&gt;面があります。厳選・洗練された授業を徹底するSAPIXとは対照的な塾と言えるでしょう。&lt;br /&gt;
なお、主要塾ごとの特徴整理や併用時の考え方をまとめたページは、&lt;a href="https://natsui-sansu-juku.com/school/"&gt;塾別対策（全体像はこちら）&lt;/a&gt;で確認できます。&lt;br /&gt;
※早稲田アカデミーの詳細は&lt;a href="https://natsui-sansu-juku.com/waseaca-2/"&gt;コチラ&lt;/a&gt;！&lt;/p&gt;
&lt;p style="margin:12px 0 0; padding:10px 12px; border-left:4px solid #16a34a; background:rgba(22,163,74,.06); border-radius:10px; color:#111827; line-height:1.7;"&gt;
  もし「外部の力を使うべきか迷っている」段階なら、先に  &lt;a href="https://natsui-sansu-juku.com/column/kobetsu_mayoi_judge/" style="color:#0f7a35; font-weight:900; text-decoration:none; border-bottom:2px solid rgba(22,163,74,.35);"&gt;判断材料（整理ページ）&lt;/a&gt; を見てから戻ってきても大丈夫です。
&lt;/p&gt;
&lt;h2&gt;早稲田アカデミー生徒が抱えやすい問題点&lt;/h2&gt;
&lt;h4&gt;ケース1：授業レベルが講師ごとに異なるため、理解不足につながりやすい&lt;/h4&gt;
&lt;h6&gt;【問題点】&lt;/h6&gt;
&lt;p&gt;生徒のやる気を引き出すことを重視した授業が多いうえ、講師により指導方法が異なるという特徴があります。その結果、テクニカルな部分に抜けが出るケースが見られます。&lt;/p&gt;
&lt;p&gt;（具体的な問題事例）&lt;br /&gt;
1. 実質的な授業時間が短く、宿題で扱う問題が授業内で触れられない&lt;br /&gt;
2. 担当講師との相性によって授業理解の度合いが大きく変わってしまう&lt;/p&gt;
&lt;p&gt;教え方が統一されていない・情報共有が十分でないことが原因で、効率的な解法にたどり着けない生徒が多く見受けられます。また、授業内に解法以外の話が多いため、長時間授業を受けても理解に結びつかず、宿題を自力でこなすしかない場合もあります。&lt;/p&gt;
&lt;h6&gt;【当塾で行っている対策法】&lt;/h6&gt;
&lt;p&gt;「&lt;span style="color: #008000;"&gt;動画教材を活用した予習&lt;/span&gt;」により、授業内容の理解を補います。必要な解説は授業内で行い、動画で対応できる内容は教材として送付します。&lt;span style="color: #0000ff;"&gt;予習で理解を深めておくことで、授業で理解が追いつかなくても宿題を自力で進められる&lt;/span&gt;ようになります。&lt;/p&gt;
&lt;h4&gt;ケース２：組分けテスト対策を自力で進めにくい&lt;/h4&gt;
&lt;h6&gt;【問題点】&lt;/h6&gt;
&lt;p&gt;５〜６週間に一度クラス替えの「組分けテスト」があります。範囲が広くなるにつれ、自分だけで復習することが難しくなります。授業内で理解が十分に追いつかない、または解法を忘れてしまっていることが原因で、復習が困難になる背景があります。&lt;/p&gt;
&lt;h6&gt;【当塾で行っている対策法】&lt;/h6&gt;
&lt;p&gt;復習において「&lt;span style="color: #008000;"&gt;効果的な対策方法の提示&lt;/span&gt;」が可能です。当塾では、いつ解いた問題か・どこでつまずいたかなど、&lt;span style="color: #0000ff;"&gt;学習状況をすべてデータ管理&lt;/span&gt;しています。解けなかった問題をすぐに呼び出し、授業で解説・宿題として再提示できます。さらに&lt;span style="color: #0000ff;"&gt;組分けテストの日程に合わせて復習のスケジュールを組み込みます&lt;/span&gt;。必要なタイミングで復習できるため、&lt;/p&gt;
&lt;div style="border: 1px solid rgba(22,163,74,.25); background: rgba(22,163,74,.06); border-radius: 14px; padding: 14px 14px; margin: 18px 0;"&gt;
&lt;div style="margin: 0 0 6px; font-weight: 900; color: #111827; font-size: 1.05rem; line-height: 1.4;"&gt;外部の力を使うべきか迷っている方へ&lt;/div&gt;
&lt;p style="margin: 0 0 10px; color: #6b7280; font-size: .92rem; line-height: 1.7;"&gt;※状況を整理するための判断材料です。&lt;/p&gt;
&lt;ul style="margin: 0 0 12px; padding-left: 18px; color: #111827; line-height: 1.7;"&gt;
&lt;li style="margin: 0 0 6px;"&gt;授業を聴いて帰ってきたはずだが、翌日に残らない&lt;/li&gt;
&lt;li style="margin: 0 0 6px;"&gt;宿題と直しが回らず、積み残し化している&lt;/li&gt;
&lt;li style="margin: 0 0 0;"&gt;後手に回りすぎて、何から手を付けるべきか分からない&lt;/li&gt;
&lt;/ul&gt;
&lt;div style="display: flex; flex-wrap: wrap; gap: 10px;"&gt;&lt;a style="display: inline-flex; align-items: center; justify-content: center; text-decoration: none; font-weight: 900; border-radius: 12px; padding: 10px 12px; background: #16a34a; color: #ffffff;" href="https://natsui-sansu-juku.com/column/kobetsu_mayoi_judge/"&gt;&lt;br /&gt;
判断材料を見る&lt;br /&gt;
&lt;/a&gt;&lt;br /&gt;
&lt;a style="display: inline-flex; align-items: center; justify-content: center; text-decoration: none; font-weight: 900; border-radius: 12px; padding: 10px 12px; background: #ffffff; color: #0f7a35; border: 1px solid rgba(22,163,74,.55);" href="https://natsui-sansu-juku.com/inquiry/"&gt;&lt;br /&gt;
相談する&lt;br /&gt;
&lt;/a&gt;&lt;/div&gt;
&lt;/div&gt;
&lt;section class="veu_cta" id="veu_cta-31797"&gt;&lt;h1 class="cta_title"&gt;塾別対策&lt;/h1&gt;&lt;div class="cta_body"&gt;&lt;div class="cta_body_image cta_body_image_right"&gt;&lt;a href="https://natsui-sansu-juku.com/ct/jyukubetsu/" target="_blank"&gt;&lt;img width="750" height="563" src="https://natsui-sansu-juku.com/wp-content/uploads/2016/12/夏井ロゴ＿文字なし3-1024x768.jpg" class="attachment-large size-large" alt="" srcset="https://natsui-sansu-juku.com/wp-content/uploads/2016/12/夏井ロゴ＿文字なし3-1024x768.jpg 1024w, https://natsui-sansu-juku.com/wp-content/uploads/2016/12/夏井ロゴ＿文字なし3-300x225.jpg 300w, https://natsui-sansu-juku.com/wp-content/uploads/2016/12/夏井ロゴ＿文字なし3-768x576.jpg 768w" sizes="(max-width: 750px) 100vw, 750px" /&gt;&lt;/a&gt;&lt;/div&gt;&lt;div class="cta_body_txt image_exist"&gt;通常、塾ごとに異なるフォローが行われます。主な課題への対策として、授業内容の理解が追いつかない場合、カリキュラム内の問題が偏っている場合、または対策配布テキストの量が多すぎて問題の管理が難しい場合があります。&lt;/div&gt;&lt;div class="cta_body_link"&gt;&lt;a href="https://natsui-sansu-juku.com/ct/jyukubetsu/" class="btn btn-primary btn-block btn-lg" target="_blank"&gt;塾別対策&lt;/a&gt;&lt;/div&gt;&lt;/div&gt;&lt;!-- [ /.vkExUnit_cta_body ] --&gt;&lt;/section&gt;&lt;div class="veu_socialSet veu_socialSet-auto veu_socialSet-position-after veu_contentAddSection"&gt;&lt;script&gt;window.twttr=(function(d,s,id){var js,fjs=d.getElementsByTagName(s)[0],t=window.twttr||{};if(d.getElementById(id))return t;js=d.createElement(s);js.id=id;js.src="https://platform.twitter.com/widgets.js";fjs.parentNode.insertBefore(js,fjs);t._e=[];t.ready=function(f){t._e.push(f);};return t;}(document,"script","twitter-wjs"));&lt;/script&gt;&lt;ul&gt;&lt;li class="sb_facebook sb_icon"&gt;&lt;a class="sb_icon_inner" href="//www.facebook.com/sharer.php?src=bm&amp;u=https%3A%2F%2Fnatsui-sansu-juku.com%2Fwaseda_academy%2F&amp;amp;t=%E6%97%A9%E7%A8%B2%E7%94%B0%E3%82%A2%E3%82%AB%E3%83%87%E3%83%9F%E3%83%BC%E5%AF%BE%E7%AD%96%20%7C%20%E4%B8%AD%E5%AD%A6%E5%8F%97%E9%A8%93%E5%B0%82%E9%96%80%E3%80%80%E5%A4%8F%E4%BA%95%E7%AE%97%E6%95%B0%E5%A1%BE" target="_blank" onclick="window.open(this.href,'FBwindow','width=650,height=450,menubar=no,toolbar=no,scrollbars=yes');return false;"&gt;&lt;span class="vk_icon_w_r_sns_fb icon_sns"&gt;&lt;/span&gt;&lt;span class="sns_txt"&gt;Facebook&lt;/span&gt;&lt;span class="veu_count_sns_fb"&gt;&lt;/span&gt;&lt;/a&gt;&lt;/li&gt;&lt;li class="sb_x_twitter sb_icon"&gt;&lt;a class="sb_icon_inner" href="//twitter.com/intent/tweet?url=https%3A%2F%2Fnatsui-sansu-juku.com%2Fwaseda_academy%2F&amp;amp;text=%E6%97%A9%E7%A8%B2%E7%94%B0%E3%82%A2%E3%82%AB%E3%83%87%E3%83%9F%E3%83%BC%E5%AF%BE%E7%AD%96%20%7C%20%E4%B8%AD%E5%AD%A6%E5%8F%97%E9%A8%93%E5%B0%82%E9%96%80%E3%80%80%E5%A4%8F%E4%BA%95%E7%AE%97%E6%95%B0%E5%A1%BE" target="_blank" &gt;&lt;span class="vk_icon_w_r_sns_x_twitter icon_sns"&gt;&lt;/span&gt;&lt;span class="sns_txt"&gt;X&lt;/span&gt;&lt;/a&gt;&lt;/li&gt;&lt;li class="sb_bluesky sb_icon"&gt;&lt;a class="sb_icon_inner" href="https://bsky.app/intent/compose?text=%E6%97%A9%E7%A8%B2%E7%94%B0%E3%82%A2%E3%82%AB%E3%83%87%E3%83%9F%E3%83%BC%E5%AF%BE%E7%AD%96%20%7C%20%E4%B8%AD%E5%AD%A6%E5%8F%97%E9%A8%93%E5%B0%82%E9%96%80%E3%80%80%E5%A4%8F%E4%BA%95%E7%AE%97%E6%95%B0%E5%A1%BE%0Ahttps%3A%2F%2Fnatsui-sansu-juku.com%2Fwaseda_academy%2F" target="_blank" &gt;&lt;span class="vk_icon_w_r_sns_bluesky icon_sns"&gt;&lt;/span&gt;&lt;span class="sns_txt"&gt;Bluesky&lt;/span&gt;&lt;/a&gt;&lt;/li&gt;&lt;li class="sb_hatena sb_icon"&gt;&lt;a class="sb_icon_inner" href="//b.hatena.ne.jp/add?mode=confirm&amp;url=https%3A%2F%2Fnatsui-sansu-juku.com%2Fwaseda_academy%2F&amp;amp;title=%E6%97%A9%E7%A8%B2%E7%94%B0%E3%82%A2%E3%82%AB%E3%83%87%E3%83%9F%E3%83%BC%E5%AF%BE%E7%AD%96%20%7C%20%E4%B8%AD%E5%AD%A6%E5%8F%97%E9%A8%93%E5%B0%82%E9%96%80%E3%80%80%E5%A4%8F%E4%BA%95%E7%AE%97%E6%95%B0%E5%A1%BE" target="_blank"  onclick="window.open(this.href,'Hatenawindow','width=650,height=450,menubar=no,toolbar=no,scrollbars=yes');return false;"&gt;&lt;span class="vk_icon_w_r_sns_hatena icon_sns"&gt;&lt;/span&gt;&lt;span class="sns_txt"&gt;Hatena&lt;/span&gt;&lt;span class="veu_count_sns_hb"&gt;&lt;/span&gt;&lt;/a&gt;&lt;/li&gt;&lt;li class="sb_copy sb_icon"&gt;&lt;button class="copy-button sb_icon_inner"data-clipboard-text="早稲田アカデミー対策 | 中学受験専門　夏井算数塾 https://natsui-sansu-juku.com/waseda_academy/"&gt;&lt;span class="vk_icon_w_r_sns_copy icon_sns"&gt;&lt;i class="fas fa-copy"&gt;&lt;/i&gt;&lt;/span&gt;&lt;span class="sns_txt"&gt;Copy&lt;/span&gt;&lt;/button&gt;&lt;/li&gt;&lt;/ul&gt;&lt;/div&gt;&lt;!-- [ /.socialSet ] --&gt;	
------</t>
  </si>
  <si>
    <t>以下のページは不自然なワードを使用しています。
これらを適切に自然な言葉に置き換えて下さい。
なお、本文の装飾や構造は絶対に変えないでください。
【対象ページURL】
https://rika-quest.com/access/
【検出された不自然ワード】
（検出なし）
【本文】
------
&lt;h2&gt;教室へのアクセス&lt;/h2&gt;
&lt;h3&gt;住所&lt;/h3&gt;
&lt;p class="sc-eopZyb fhMqvU"&gt;〒160-0004 東京都新宿区四谷１－７　装美ビル301&lt;/p&gt;
&lt;h3&gt;地図&lt;/h3&gt;
&lt;p&gt;&lt;iframe style="border: 0;" tabindex="0" src="https://www.google.com/maps/embed?pb=!1m18!1m12!1m3!1d3240.595095693855!2d139.72618201561212!3d35.686970737263714!2m3!1f0!2f0!3f0!3m2!1i1024!2i768!4f13.1!3m3!1m2!1s0x60188c8b0a68e053%3A0xc651f249fed562a2!2z44CSMTYwLTAwMDQg5p2x5Lqs6YO95paw5a6_5Yy65Zub6LC377yR5LiB55uu77yX4oiS77yRIOijhee-juODk-ODqw!5e0!3m2!1sja!2sjp!4v1609311998772!5m2!1sja!2sjp" width="800" height="600" frameborder="0" allowfullscreen="allowfullscreen" aria-hidden="false" data-mce-fragment="1"&gt;&lt;/iframe&gt;&lt;/p&gt;
&lt;h3&gt;道順&lt;/h3&gt;
&lt;p&gt;四ツ谷駅の四ツ谷口を出てすぐの横断歩道を渡り、四谷見附の交差点を左折し直進します。&lt;/p&gt;
&lt;p&gt;&lt;img decoding="async" src="https://natsui-sansu-juku.com/wp-content/uploads/2021/01/S__105234441-768x1024.jpg" /&gt;&lt;/p&gt;
&lt;p&gt;少し進むと左手に&lt;span style="font-size: 1rem;"&gt;「四ツ谷　胡桃屋」が見えます。&lt;/span&gt;&lt;/p&gt;
&lt;p&gt;&lt;img decoding="async" src="https://natsui-sansu-juku.com/wp-content/uploads/2021/01/S__105234439-768x1024.jpg" /&gt;&lt;/p&gt;
&lt;p&gt;&lt;span style="font-size: 1rem;"&gt;「四ツ谷　胡桃屋」、「元祖やきとり串八珍　四谷店」の間のビルの３階が当塾です。&lt;/span&gt;&lt;/p&gt;
&lt;p&gt;&lt;img decoding="async" src="https://natsui-sansu-juku.com/wp-content/uploads/2021/01/S__105234437-768x1024.jpg" /&gt;&lt;/p&gt;
&lt;p&gt;&amp;nbsp;&lt;/p&gt;
&lt;h3&gt;アクセス&lt;/h3&gt;
&lt;p&gt;JR 四ツ谷駅&lt;br /&gt;
東京メトロ南北線　四ツ谷駅&lt;br /&gt;
東京メトロ丸の内線　四ツ谷駅&lt;/p&gt;
&lt;p&gt;四ツ谷口より徒歩２分&lt;/p&gt;
&lt;p&gt;&amp;nbsp;&lt;/p&gt;
&lt;section class="veu_cta" id="veu_cta-406"&gt;&lt;h1 class="cta_title"&gt;動画：理科のコツ&lt;/h1&gt;&lt;div class="cta_body"&gt;&lt;div class="cta_body_image cta_body_image_right"&gt;&lt;a href="https://rika-quest.com/column/" target="_blank"&gt;&lt;img width="512" height="512" src="https://rika-quest.com/wp-content/uploads/2021/07/cropped-しゅん吉クエスト正方形.jpg" class="attachment-large size-large" alt="" srcset="https://rika-quest.com/wp-content/uploads/2021/07/cropped-しゅん吉クエスト正方形.jpg 512w, https://rika-quest.com/wp-content/uploads/2021/07/cropped-しゅん吉クエスト正方形-300x300.jpg 300w, https://rika-quest.com/wp-content/uploads/2021/07/cropped-しゅん吉クエスト正方形-150x150.jpg 150w, https://rika-quest.com/wp-content/uploads/2021/07/cropped-しゅん吉クエスト正方形-270x270.jpg 270w, https://rika-quest.com/wp-content/uploads/2021/07/cropped-しゅん吉クエスト正方形-192x192.jpg 192w, https://rika-quest.com/wp-content/uploads/2021/07/cropped-しゅん吉クエスト正方形-180x180.jpg 180w, https://rika-quest.com/wp-content/uploads/2021/07/cropped-しゅん吉クエスト正方形-32x32.jpg 32w" sizes="(max-width: 512px) 100vw, 512px" /&gt;&lt;/a&gt;&lt;/div&gt;&lt;div class="cta_body_txt image_exist"&gt;各単元の注意点や根本原理を授業形式でお届けしています。日頃こんな感じの授業を行っておりますので、是非一度ご覧下さい！&lt;/div&gt;&lt;div class="cta_body_link"&gt;&lt;a href="https://rika-quest.com/column/" class="btn btn-primary btn-block btn-lg" target="_blank"&gt;動画：理科のコツ&lt;/a&gt;&lt;/div&gt;&lt;/div&gt;&lt;!-- [ /.vkExUnit_cta_body ] --&gt;&lt;/section&gt;	
------</t>
  </si>
  <si>
    <t>以下のページは不自然なワードを使用しています。
これらを適切に自然な言葉に置き換えて下さい。
なお、本文の装飾や構造は絶対に変えないでください。
【対象ページURL】
https://rika-quest.com/column/digestion/
【検出された不自然ワード】
（検出なし）
【本文】
------
&lt;div id="top" class="container my-4"&gt;
&lt;p&gt;&lt;!-- Hero Section --&gt;&lt;/p&gt;
&lt;div class="card shadow-sm mb-4 border-0" style="background: linear-gradient(135deg, #2e7d32, #00897b); color: #fff;"&gt;
&lt;div class="card-body p-4"&gt;
&lt;div class="d-flex flex-wrap justify-content-between align-items-center mb-2"&gt;&lt;span class="badge bg-warning text-dark mb-1" style="font-size: 0.8rem;"&gt;中学受験／理科・生物&lt;/span&gt;&lt;br /&gt;
&lt;span class="badge bg-light text-dark mb-1" style="font-size: 0.75rem;"&gt;テーマ：消化と吸収・三大栄養素&lt;/span&gt;&lt;/div&gt;
&lt;h1 class="card-title mb-3" style="font-size: 1.9rem; line-height: 1.5;"&gt;消化と吸収──三大栄養素はどこでどう分解・吸収される？&lt;/h1&gt;
&lt;p class="card-text mb-0" style="font-size: 0.98rem;"&gt;ご飯・お肉・油ものに含まれる&lt;strong&gt;三大栄養素（でんぷん・たんぱく質・しぼう）&lt;/strong&gt;は、&lt;br /&gt;
口から肛門までの&lt;strong&gt;消化管&lt;/strong&gt;を通る中でバラバラに分解され、&lt;br /&gt;
最終的に&lt;strong&gt;小腸の柔毛&lt;/strong&gt;から吸収されます。&lt;br /&gt;
このページでは、動画と図・まとめ表・クイズで&lt;br /&gt;
&lt;strong&gt;「どこで・何が・どう分解されるか」&lt;/strong&gt;を整理していきます。&lt;/p&gt;
&lt;/div&gt;
&lt;/div&gt;
&lt;p class="mt-3 mb-4"&gt;生物分野の中での位置づけや、他の単元とのつながりまで含めて整理したい場合は、&lt;a href="https://rika-quest.com/column/creature/"&gt;生物分野の全体像はこちら&lt;/a&gt;。&lt;/p&gt;
&lt;p&gt;&lt;!-- 動画 --&gt;&lt;/p&gt;
&lt;div class="card shadow-sm mb-4"&gt;
&lt;div class="card-header bg-light"&gt;
&lt;h2 class="h5 mb-0"&gt;動画で学ぶ：消化と吸収の流れ&lt;/h2&gt;
&lt;/div&gt;
&lt;div class="card-body"&gt;
&lt;div class="ratio ratio-16x9 mb-3"&gt;&lt;iframe title="YouTube video player" src="https://www.youtube.com/embed/NBTh3gM6RnM" frameborder="0" allowfullscreen="allowfullscreen"&gt;&lt;/iframe&gt;&lt;/div&gt;
&lt;p class="mb-0"&gt;まずは動画で、&lt;strong&gt;三大栄養素&lt;/strong&gt;と&lt;strong&gt;消化管の流れ&lt;/strong&gt;をざっくりつかみましょう。&lt;br /&gt;
チャーハンの例えや「体の中外説」など、イメージが残りやすい話をもとに、&lt;br /&gt;
あとで出てくる用語を頭に入れていきます。&lt;/p&gt;
&lt;/div&gt;
&lt;/div&gt;
&lt;p&gt;&lt;!-- 三大栄養素と分解のゴール --&gt;&lt;/p&gt;
&lt;div class="card shadow-sm mb-4"&gt;
&lt;div class="card-header bg-light"&gt;
&lt;h2 class="h5 mb-0"&gt;三大栄養素と「分解後」のすがた&lt;/h2&gt;
&lt;/div&gt;
&lt;div class="card-body"&gt;
&lt;p&gt;人が生きていくうえで特に大事な栄養素が&lt;strong&gt;三大栄養素&lt;/strong&gt;です。&lt;br /&gt;
まずは「何から何に分解されるか」をしっかり覚えましょう。&lt;/p&gt;
&lt;div class="row g-3 mb-3"&gt;
&lt;div class="col-md-6"&gt;
&lt;div class="p-3 rounded" style="background-color: #e8f5e9;"&gt;
&lt;h3 class="h6"&gt;三大栄養素と分解後&lt;/h3&gt;
&lt;ul class="mb-0"&gt;
&lt;li&gt;&lt;strong&gt;でんぷん（炭水化物）&lt;/strong&gt;&lt;br /&gt;
→ &lt;strong&gt;ブドウ糖&lt;/strong&gt;（グルコース）&lt;/li&gt;
&lt;li class="mt-2"&gt;&lt;strong&gt;たんぱく質&lt;/strong&gt;&lt;br /&gt;
→ &lt;strong&gt;アミノ酸&lt;/strong&gt;&lt;/li&gt;
&lt;li class="mt-2"&gt;&lt;strong&gt;しぼう&lt;/strong&gt;&lt;br /&gt;
→ &lt;strong&gt;しぼう酸＋グリセリン（モノグリセリド）&lt;/strong&gt;&lt;/li&gt;
&lt;/ul&gt;
&lt;/div&gt;
&lt;/div&gt;
&lt;div class="col-md-6"&gt;
&lt;p class="mb-2"&gt;授業やテストでは、この&lt;strong&gt;「分解前」と「分解後」&lt;/strong&gt;を対応させる問題がよく出ます。&lt;/p&gt;
&lt;ul class="mb-0"&gt;
&lt;li&gt;三大栄養素の名前と、分解後の名前を&lt;strong&gt;セットで暗記&lt;/strong&gt;。&lt;/li&gt;
&lt;li&gt;特に、「ブドウ糖＝グルコース」という別名も覚えておくと安心。&lt;/li&gt;
&lt;li&gt;しぼうは&lt;strong&gt;「しぼう酸＋モノグリセリド」&lt;/strong&gt;という表現にも慣れておこう。&lt;/li&gt;
&lt;/ul&gt;
&lt;/div&gt;
&lt;/div&gt;
&lt;p class="mb-0"&gt;これらに&lt;strong&gt;細かくバラバラにならないと、血液に乗って運ぶことができません。&lt;/strong&gt;&lt;br /&gt;
だからこそ「どこでどう分解されるか」が大事になってきます。&lt;/p&gt;
&lt;/div&gt;
&lt;/div&gt;
&lt;p&gt;&lt;!-- 消化管の流れと消化酵素 --&gt;&lt;/p&gt;
&lt;div class="card shadow-sm mb-4"&gt;
&lt;div class="card-header bg-light"&gt;
&lt;h2 class="h5 mb-0"&gt;消化管の流れと主な消化酵素&lt;/h2&gt;
&lt;/div&gt;
&lt;div class="card-body"&gt;
&lt;p&gt;口から肛門まで、一本の「管（くだ）」になっている部分を&lt;strong&gt;消化管&lt;/strong&gt;といいます。&lt;br /&gt;
それぞれの場所で、&lt;strong&gt;どの栄養素をどの酵素が分解しているか&lt;/strong&gt;を整理しましょう。&lt;/p&gt;
&lt;div class="table-responsive mb-3"&gt;
&lt;table class="table table-bordered align-middle"&gt;
&lt;thead style="background-color: #dfffd6;"&gt;
&lt;tr class="text-center"&gt;
&lt;th&gt;場所&lt;/th&gt;
&lt;th&gt;主なはたらき&lt;/th&gt;
&lt;th&gt;主な消化酵素・消化液&lt;/th&gt;
&lt;/tr&gt;
&lt;/thead&gt;
&lt;tbody&gt;
&lt;tr style="background-color: #ffffff;"&gt;
&lt;td&gt;&lt;strong&gt;口&lt;/strong&gt;&lt;/td&gt;
&lt;td&gt;・食べものを&lt;strong&gt;噛みくだく&lt;/strong&gt;（物理的な消化）&lt;br /&gt;
・でんぷんの一部を分解し始める&lt;/td&gt;
&lt;td&gt;&lt;strong&gt;だ液（アミラーゼ）&lt;/strong&gt;&lt;br /&gt;
→ でんぷんをブドウ糖へと分解し始める&lt;/td&gt;
&lt;/tr&gt;
&lt;tr style="background-color: #dfffd6;"&gt;
&lt;td&gt;&lt;strong&gt;食道&lt;/strong&gt;&lt;/td&gt;
&lt;td&gt;・口から胃へと食べものを&lt;strong&gt;運ぶ&lt;/strong&gt;&lt;/td&gt;
&lt;td&gt;消化酵素による分解はほぼ行われない&lt;/td&gt;
&lt;/tr&gt;
&lt;tr style="background-color: #ffffff;"&gt;
&lt;td&gt;&lt;strong&gt;胃&lt;/strong&gt;&lt;/td&gt;
&lt;td&gt;・胃液により食べものを&lt;strong&gt;どろどろ&lt;/strong&gt;にする&lt;br /&gt;
・主に&lt;strong&gt;たんぱく質&lt;/strong&gt;を分解&lt;/td&gt;
&lt;td&gt;&lt;strong&gt;胃液（ペプシンなど）&lt;/strong&gt;&lt;br /&gt;
→ たんぱく質を分解（でんぷん・しぼうはほとんど分解されない）&lt;/td&gt;
&lt;/tr&gt;
&lt;tr style="background-color: #dfffd6;"&gt;
&lt;td&gt;&lt;strong&gt;十二指腸&lt;/strong&gt;&lt;/td&gt;
&lt;td&gt;・胃から来た食べものに、&lt;strong&gt;すい液・たんじゅう&lt;/strong&gt;がかかる&lt;br /&gt;
・三大栄養素の本格的な分解がスタート&lt;/td&gt;
&lt;td&gt;&lt;strong&gt;すい液&lt;/strong&gt;：でんぷん・たんぱく質・しぼうを分解&lt;br /&gt;
&lt;strong&gt;たんじゅう&lt;/strong&gt;：しぼうの消化を助ける（酵素ではない）&lt;/td&gt;
&lt;/tr&gt;
&lt;tr style="background-color: #ffffff;"&gt;
&lt;td&gt;&lt;strong&gt;小腸&lt;/strong&gt;&lt;/td&gt;
&lt;td&gt;・小腸液でも分解が続く&lt;br /&gt;
・&lt;strong&gt;柔毛&lt;/strong&gt;から栄養素を吸収&lt;/td&gt;
&lt;td&gt;&lt;strong&gt;小腸液&lt;/strong&gt;：でんぷん・たんぱく質などをさらに分解&lt;br /&gt;
→ ブドウ糖・アミノ酸・しぼう酸・モノグリセリドに&lt;/td&gt;
&lt;/tr&gt;
&lt;tr style="background-color: #dfffd6;"&gt;
&lt;td&gt;&lt;strong&gt;大腸〜肛門&lt;/strong&gt;&lt;/td&gt;
&lt;td&gt;・主に&lt;strong&gt;水分を吸収&lt;/strong&gt;&lt;br /&gt;
・不要なものが&lt;strong&gt;便として排出&lt;/strong&gt;される&lt;/td&gt;
&lt;td&gt;消化はほぼ行われない（まとめのステージ）&lt;/td&gt;
&lt;/tr&gt;
&lt;/tbody&gt;
&lt;/table&gt;
&lt;/div&gt;
&lt;p class="mb-0"&gt;ポイントは、&lt;strong&gt;でんぷん・たんぱく質は「3か所」で分解される&lt;/strong&gt;のに対して、&lt;br /&gt;
しぼうは&lt;strong&gt;すい液＋たんじゅうの助けがないと分解されにくい&lt;/strong&gt;という点です。&lt;/p&gt;
&lt;/div&gt;
&lt;/div&gt;
&lt;p&gt;&lt;!-- 小腸と柔毛 --&gt;&lt;/p&gt;
&lt;div class="card shadow-sm mb-4"&gt;
&lt;div class="card-header bg-light"&gt;
&lt;h2 class="h5 mb-0"&gt;小腸の柔毛──「回転寿司レーン」のように表面積アップ&lt;/h2&gt;
&lt;/div&gt;
&lt;div class="card-body"&gt;
&lt;div class="row g-3 align-items-start mb-3"&gt;
&lt;div class="col-md-6"&gt;
&lt;p&gt;栄養素を実際に体の中（血液）に取り込むのが&lt;strong&gt;小腸&lt;/strong&gt;です。&lt;br /&gt;
小腸の内側には、マイクロファイバーのモップのような&lt;strong&gt;ひだひだ（柔毛）&lt;/strong&gt;がびっしりならんでいます。&lt;/p&gt;
&lt;ul&gt;
&lt;li&gt;柔毛 ＝ 「柔らかい毛」と書く。&lt;/li&gt;
&lt;li&gt;イボイボ・もこもこの形で、&lt;strong&gt;表面積をとにかく増やす&lt;/strong&gt;のが目的。&lt;/li&gt;
&lt;li&gt;回転寿司のレーンのように、&lt;strong&gt;長い道のり＋デコボコ&lt;/strong&gt;で&lt;br /&gt;
たくさんの栄養素をキャッチできるようになっている。&lt;/li&gt;
&lt;/ul&gt;
&lt;p class="mb-0"&gt;柔毛の中には&lt;strong&gt;毛細血管&lt;/strong&gt;が通っていて、ここから&lt;br /&gt;
ブドウ糖・アミノ酸・しぼう酸・モノグリセリドが吸収され、&lt;br /&gt;
全身へと運ばれていきます。&lt;/p&gt;
&lt;/div&gt;
&lt;div class="col-md-6"&gt;
&lt;div class="text-center mb-2"&gt;&lt;img decoding="async" class="img-fluid" src="https://rika-quest.com/wp-content/uploads/2023/04/画像8-1-1024x998.png" alt="小腸と柔毛の拡大図" /&gt;&lt;/div&gt;
&lt;p class="small text-muted text-center mb-0"&gt;小腸の内側をめくると、柔毛がびっしり。&lt;br /&gt;
表面積を広げて、効率よく栄養を吸収できるようになっています。&lt;/p&gt;
&lt;/div&gt;
&lt;/div&gt;
&lt;p class="mb-0"&gt;よく「小腸は第二の脳」と言われるのは、栄養の吸収だけでなく、&lt;br /&gt;
体の調子やメンタルにも深く関わっているからです。&lt;br /&gt;
勉強としては、まず&lt;strong&gt;柔毛の形・はたらき・「表面積アップ」の理由&lt;/strong&gt;をおさえればOKです。&lt;/p&gt;
&lt;/div&gt;
&lt;/div&gt;
&lt;p&gt;&lt;!-- 体の中外説＋よく噛む理由 --&gt;&lt;/p&gt;
&lt;div class="card shadow-sm mb-4"&gt;
&lt;div class="card-header bg-light"&gt;
&lt;h2 class="h5 mb-0"&gt;「体の中外説」と、よく噛むことの意味&lt;/h2&gt;
&lt;/div&gt;
&lt;div class="card-body"&gt;
&lt;h3 class="h6"&gt;体の中外説って？&lt;/h3&gt;
&lt;p&gt;口から肛門までの消化管は、一本のトンネルのようになっています。&lt;br /&gt;
ミクロな世界で見ると、&lt;strong&gt;食べものはずっと「体の外側のトンネル」を通っている&lt;/strong&gt;イメージです。&lt;/p&gt;
&lt;ul&gt;
&lt;li&gt;口 → 食道 → 胃 → 十二指腸 → 小腸 → 大腸 → 肛門 という一本の道。&lt;/li&gt;
&lt;li&gt;消化管の内側は、実は&lt;strong&gt;「外界とつながっている空間」&lt;/strong&gt;と考える。&lt;/li&gt;
&lt;li&gt;栄養素が&lt;strong&gt;柔毛から血液に入った瞬間&lt;/strong&gt;、はじめて「体の中に入った」と言える。&lt;/li&gt;
&lt;/ul&gt;
&lt;h3 class="h6 mt-3"&gt;なぜ「よく噛んで食べなさい」と言われるのか&lt;/h3&gt;
&lt;p&gt;「よく噛め」と言われるのは、精神論ではなく&lt;strong&gt;ちゃんと理科的な理由&lt;/strong&gt;があります。&lt;/p&gt;
&lt;ul class="mb-0"&gt;
&lt;li&gt;歯で&lt;strong&gt;細かく砕く&lt;/strong&gt;ことで、消化酵素がはたらきやすくなる（表面積アップ）。&lt;/li&gt;
&lt;li&gt;だ液の&lt;strong&gt;アミラーゼ&lt;/strong&gt;が、でんぷんを早い段階から分解し始めてくれる。&lt;/li&gt;
&lt;li&gt;よく噛むほど、&lt;strong&gt;消化がスムーズ&lt;/strong&gt;になり、胃や小腸の負担が軽くなる。&lt;/li&gt;
&lt;/ul&gt;
&lt;/div&gt;
&lt;/div&gt;
&lt;p&gt;&lt;!-- まとめ表 --&gt;&lt;/p&gt;
&lt;div class="card shadow-sm mb-4"&gt;
&lt;div class="card-header bg-light"&gt;
&lt;h2 class="h5 mb-0"&gt;消化と吸収についてのまとめ&lt;/h2&gt;
&lt;/div&gt;
&lt;div class="card-body"&gt;
&lt;div class="table-responsive mb-3"&gt;
&lt;table class="table table-bordered align-middle"&gt;
&lt;thead style="background-color: #dfffd6;"&gt;
&lt;tr&gt;
&lt;th&gt;項目&lt;/th&gt;
&lt;th&gt;詳細&lt;/th&gt;
&lt;/tr&gt;
&lt;/thead&gt;
&lt;tbody&gt;
&lt;tr style="background-color: #ffffff;"&gt;
&lt;td&gt;&lt;strong&gt;三大栄養素&lt;/strong&gt;&lt;/td&gt;
&lt;td&gt;&amp;#8211; でんぷん（炭水化物）→ ブドウ糖（グルコース）&lt;br /&gt;
&amp;#8211; たんぱく質 → アミノ酸&lt;br /&gt;
&amp;#8211; しぼう → しぼう酸、モノグリセリド&lt;/td&gt;
&lt;/tr&gt;
&lt;tr style="background-color: #dfffd6;"&gt;
&lt;td&gt;&lt;strong&gt;消化の流れ&lt;/strong&gt;&lt;/td&gt;
&lt;td&gt;口 → 食道 → 胃 → 十二指腸 → 小腸 → 大腸 → 肛門&lt;br /&gt;
・口：アミラーゼで&lt;strong&gt;でんぷん&lt;/strong&gt;を分解&lt;br /&gt;
・胃：ペプシンで&lt;strong&gt;たんぱく質&lt;/strong&gt;を分解&lt;br /&gt;
・十二指腸：&lt;strong&gt;すい液・たんじゅう&lt;/strong&gt;で三大栄養素を本格的に分解&lt;br /&gt;
・小腸：柔毛から&lt;strong&gt;栄養を吸収&lt;/strong&gt;&lt;/td&gt;
&lt;/tr&gt;
&lt;tr style="background-color: #ffffff;"&gt;
&lt;td&gt;&lt;strong&gt;柔毛の役割&lt;/strong&gt;&lt;/td&gt;
&lt;td&gt;表面積を広げ、効率良く栄養を吸収する。&lt;br /&gt;
柔毛の中の毛細血管から、分解された栄養素が血液中へ入る。&lt;/td&gt;
&lt;/tr&gt;
&lt;tr style="background-color: #dfffd6;"&gt;
&lt;td&gt;&lt;strong&gt;すい液とたんじゅう&lt;/strong&gt;&lt;/td&gt;
&lt;td&gt;&amp;#8211; すい液：でんぷん・たんぱく質・しぼうを分解する&lt;strong&gt;強力な消化液&lt;/strong&gt;&lt;br /&gt;
&amp;#8211; たんじゅう：しぼうの消化を助ける（しぼうを細かくする）&lt;/td&gt;
&lt;/tr&gt;
&lt;tr style="background-color: #ffffff;"&gt;
&lt;td&gt;&lt;strong&gt;主な消化酵素&lt;/strong&gt;&lt;/td&gt;
&lt;td&gt;&amp;#8211; アミラーゼ（口のだ液）：でんぷんを分解&lt;br /&gt;
&amp;#8211; ペプシン（胃液）：たんぱく質を分解&lt;br /&gt;
&amp;#8211; すい液中の酵素：でんぷん・たんぱく質・しぼうを分解&lt;/td&gt;
&lt;/tr&gt;
&lt;/tbody&gt;
&lt;/table&gt;
&lt;/div&gt;
&lt;p class="mb-0"&gt;「どこの消化液が、どの栄養素に効いているか」を&lt;strong&gt;対応表で整理&lt;/strong&gt;しておくと、&lt;br /&gt;
用語問題・記述問題のどちらにも強くなります。&lt;/p&gt;
&lt;/div&gt;
&lt;/div&gt;
&lt;p&gt;&lt;!-- クイズ --&gt;&lt;/p&gt;
&lt;div class="card shadow-sm mb-5"&gt;
&lt;div class="card-header bg-light"&gt;
&lt;h2 class="h5 mb-0"&gt;理解度チェッククイズ（10問）&lt;/h2&gt;
&lt;/div&gt;
&lt;div class="card-body"&gt;
&lt;p&gt;消化と吸収の流れがしっかり頭に入ったか、クイズで確認してみましょう。&lt;br /&gt;
各問題の&lt;strong&gt;「正解を見る」ボタン&lt;/strong&gt;をクリックすると解答が表示されます。&lt;/p&gt;
&lt;div class="table-responsive"&gt;
&lt;table class="table table-bordered align-middle"&gt;
&lt;thead style="background-color: #dfffd6;"&gt;
&lt;tr&gt;
&lt;th&gt;問題&lt;/th&gt;
&lt;th&gt;選択肢&lt;/th&gt;
&lt;th&gt;正解を見る&lt;/th&gt;
&lt;/tr&gt;
&lt;/thead&gt;
&lt;tbody&gt;
&lt;tr style="background-color: #ffffff;"&gt;
&lt;td&gt;1. 三大栄養素に含まれないものは？&lt;/td&gt;
&lt;td&gt;A. でんぷん&lt;br /&gt;
B. たんぱく質&lt;br /&gt;
C. ビタミン&lt;br /&gt;
D. しぼう&lt;/td&gt;
&lt;td&gt;&lt;button class="btn btn-sm btn-success"&gt;&lt;br /&gt;
正解を見る&lt;br /&gt;
&lt;/button&gt;&lt;/p&gt;
&lt;div id="answer1" style="display: none;"&gt;正解: C. ビタミン&lt;/div&gt;
&lt;/td&gt;
&lt;/tr&gt;
&lt;tr style="background-color: #dfffd6;"&gt;
&lt;td&gt;2. 柔毛の役割は？&lt;/td&gt;
&lt;td&gt;A. 消化を助ける&lt;br /&gt;
B. 栄養吸収効率を高める&lt;br /&gt;
C. 消化液を分泌する&lt;br /&gt;
D. 体温を調節する&lt;/td&gt;
&lt;td&gt;&lt;button class="btn btn-sm btn-success"&gt;&lt;br /&gt;
正解を見る&lt;br /&gt;
&lt;/button&gt;&lt;/p&gt;
&lt;div id="answer2" style="display: none;"&gt;正解: B. 栄養吸収効率を高める&lt;/div&gt;
&lt;/td&gt;
&lt;/tr&gt;
&lt;tr style="background-color: #ffffff;"&gt;
&lt;td&gt;3. 胃で分解される栄養素は？&lt;/td&gt;
&lt;td&gt;A. でんぷん&lt;br /&gt;
B. たんぱく質&lt;br /&gt;
C. しぼう&lt;br /&gt;
D. 全て&lt;/td&gt;
&lt;td&gt;&lt;button class="btn btn-sm btn-success"&gt;&lt;br /&gt;
正解を見る&lt;br /&gt;
&lt;/button&gt;&lt;/p&gt;
&lt;div id="answer3" style="display: none;"&gt;正解: B. たんぱく質&lt;/div&gt;
&lt;/td&gt;
&lt;/tr&gt;
&lt;tr style="background-color: #dfffd6;"&gt;
&lt;td&gt;4. アミラーゼが分解するものは？&lt;/td&gt;
&lt;td&gt;A. たんぱく質&lt;br /&gt;
B. でんぷん&lt;br /&gt;
C. しぼう&lt;br /&gt;
D. ビタミン&lt;/td&gt;
&lt;td&gt;&lt;button class="btn btn-sm btn-success"&gt;&lt;br /&gt;
正解を見る&lt;br /&gt;
&lt;/button&gt;&lt;/p&gt;
&lt;div id="answer4" style="display: none;"&gt;正解: B. でんぷん&lt;/div&gt;
&lt;/td&gt;
&lt;/tr&gt;
&lt;tr style="background-color: #ffffff;"&gt;
&lt;td&gt;5. すい液が分解する栄養素は？&lt;/td&gt;
&lt;td&gt;A. でんぷん&lt;br /&gt;
B. たんぱく質&lt;br /&gt;
C. しぼう&lt;br /&gt;
D. 全て&lt;/td&gt;
&lt;td&gt;&lt;button class="btn btn-sm btn-success"&gt;&lt;br /&gt;
正解を見る&lt;br /&gt;
&lt;/button&gt;&lt;/p&gt;
&lt;div id="answer5" style="display: none;"&gt;正解: D. 全て&lt;/div&gt;
&lt;/td&gt;
&lt;/tr&gt;
&lt;tr style="background-color: #dfffd6;"&gt;
&lt;td&gt;6. たんじゅうの役割は？&lt;/td&gt;
&lt;td&gt;A. 栄養吸収を助ける&lt;br /&gt;
B. 消化を助ける&lt;br /&gt;
C. しぼうの消化を助ける&lt;br /&gt;
D. 胃液を分泌する&lt;/td&gt;
&lt;td&gt;&lt;button class="btn btn-sm btn-success"&gt;&lt;br /&gt;
正解を見る&lt;br /&gt;
&lt;/button&gt;&lt;/p&gt;
&lt;div id="answer6" style="display: none;"&gt;正解: C. しぼうの消化を助ける&lt;/div&gt;
&lt;/td&gt;
&lt;/tr&gt;
&lt;tr style="background-color: #ffffff;"&gt;
&lt;td&gt;7. 小腸で主に吸収されるものは？&lt;/td&gt;
&lt;td&gt;A. 栄養素&lt;br /&gt;
B. 消化液&lt;br /&gt;
C. 酵素&lt;br /&gt;
D. 水&lt;/td&gt;
&lt;td&gt;&lt;button class="btn btn-sm btn-success"&gt;&lt;br /&gt;
正解を見る&lt;br /&gt;
&lt;/button&gt;&lt;/p&gt;
&lt;div id="answer7" style="display: none;"&gt;正解: A. 栄養素&lt;/div&gt;
&lt;/td&gt;
&lt;/tr&gt;
&lt;tr style="background-color: #dfffd6;"&gt;
&lt;td&gt;8. 消化管の順番として正しいものは？&lt;/td&gt;
&lt;td&gt;A. 口 → 胃 → 小腸 → 食道 → 肛門&lt;br /&gt;
B. 口 → 食道 → 胃 → 小腸 → 大腸&lt;br /&gt;
C. 食道 → 口 → 胃 → 小腸 → 肛門&lt;br /&gt;
D. 口 → 小腸 → 胃 → 大腸 → 肛門&lt;/td&gt;
&lt;td&gt;&lt;button class="btn btn-sm btn-success"&gt;&lt;br /&gt;
正解を見る&lt;br /&gt;
&lt;/button&gt;&lt;/p&gt;
&lt;div id="answer8" style="display: none;"&gt;正解: B. 口 → 食道 → 胃 → 小腸 → 大腸&lt;/div&gt;
&lt;/td&gt;
&lt;/tr&gt;
&lt;tr style="background-color: #ffffff;"&gt;
&lt;td&gt;9. でんぷんが最初に分解される場所は？&lt;/td&gt;
&lt;td&gt;A. 胃&lt;br /&gt;
B. 小腸&lt;br /&gt;
C. 口&lt;br /&gt;
D. 食道&lt;/td&gt;
&lt;td&gt;&lt;button class="btn btn-sm btn-success"&gt;&lt;br /&gt;
正解を見る&lt;br /&gt;
&lt;/button&gt;&lt;/p&gt;
&lt;div id="answer9" style="display: none;"&gt;正解: C. 口&lt;/div&gt;
&lt;/td&gt;
&lt;/tr&gt;
&lt;tr style="background-color: #dfffd6;"&gt;
&lt;td&gt;10. よく噛むことで特に良くなることは？&lt;/td&gt;
&lt;td&gt;A. 免疫力が上がる&lt;br /&gt;
B. 消化が良くなる&lt;br /&gt;
C. 消化管が短くなる&lt;br /&gt;
D. 消化酵素がなくなる&lt;/td&gt;
&lt;td&gt;&lt;button class="btn btn-sm btn-success"&gt;&lt;br /&gt;
正解を見る&lt;br /&gt;
&lt;/button&gt;&lt;/p&gt;
&lt;div id="answer10" style="display: none;"&gt;正解: B. 消化が良くなる&lt;/div&gt;
&lt;/td&gt;
&lt;/tr&gt;
&lt;/tbody&gt;
&lt;/table&gt;
&lt;/div&gt;
&lt;p&gt;&lt;script&gt;
        // クリック時の表示切り替えは inline onclick で制御しています。
      &lt;/script&gt;&lt;/p&gt;
&lt;/div&gt;
&lt;/div&gt;
&lt;p&gt;&lt;!-- 直方体のCTA（枠のみ） --&gt;&lt;/p&gt;
&lt;div class="mt-4 mb-5"&gt;
&lt;div class="p-4 p-md-4" style="border: 2px solid #2e7d32; background-color: #e8f5e9; border-radius: 0;"&gt;
&lt;h2 class="h5 mb-3" style="margin: 0 0 0.75rem 0;"&gt;「どこで・何が・どう分解されるか」を言葉で説明できるようにしよう&lt;/h2&gt;
&lt;p class="mb-3" style="margin: 0 0 1rem 0;"&gt;消化と吸収は、&lt;strong&gt;用語暗記＋流れの理解＋図の読み取り&lt;/strong&gt;がそろうと一気に得点源になります。&lt;br /&gt;
このページのまとめ表とクイズを使って、&lt;strong&gt;自分のことばで説明できるレベル&lt;/strong&gt;まで練習してみましょう。&lt;/p&gt;
&lt;ul class="mb-3" style="padding-left: 1.2rem; margin: 0 0 1rem 0;"&gt;
&lt;li&gt;三大栄養素の「分解前→分解後」をカードにして暗記。&lt;/li&gt;
&lt;li&gt;消化管の図を描きながら、&lt;strong&gt;場所・消化液・分解されるもの&lt;/strong&gt;を書き込む。&lt;/li&gt;
&lt;li&gt;柔毛の図を見て、「なぜこんな形なのか」を友だちに説明してみる。&lt;/li&gt;
&lt;/ul&gt;
&lt;div class="text-center"&gt;&lt;a class="btn btn-success px-4 py-2" style="border-radius: 0;" href="#top"&gt;&lt;br /&gt;
ページの最初からもう一度復習する&lt;br /&gt;
&lt;/a&gt;&lt;/div&gt;
&lt;/div&gt;
&lt;/div&gt;
&lt;/div&gt;
------</t>
  </si>
  <si>
    <t>以下のページは不自然なワードを使用しています。
これらを適切に自然な言葉に置き換えて下さい。
なお、本文の装飾や構造は絶対に変えないでください。
【対象ページURL】
https://rika-quest.com/column/mamedenkyu/
【検出された不自然ワード】
（検出なし）
【本文】
------
&lt;div id="top" class="container my-4"&gt;
&lt;p&gt;&lt;!-- Hero Section --&gt;&lt;/p&gt;
&lt;div class="card shadow-sm mb-4 border-0" style="background: linear-gradient(135deg, #0d47a1, #00838f); color: #fff;"&gt;
&lt;div class="card-body p-4"&gt;
&lt;div class="d-flex flex-wrap justify-content-between align-items-center mb-2"&gt;&lt;span class="badge bg-warning text-dark mb-1" style="font-size: 0.8rem;"&gt;中学受験／理科・物理&lt;/span&gt;&lt;br /&gt;
&lt;span class="badge bg-light text-dark mb-1" style="font-size: 0.75rem;"&gt;テーマ：電流・回路・電磁石&lt;/span&gt;&lt;/div&gt;
&lt;h1 class="card-title mb-3" style="font-size: 1.9rem; line-height: 1.5;"&gt;豆電球と電流・電磁石をイメージで理解する──直列・並列回路から電磁波まで&lt;/h1&gt;
&lt;p class="card-text mb-0" style="font-size: 0.98rem;"&gt;回路図を見ると「なんか難しそう…」と感じていませんか？&lt;br /&gt;
このページでは、&lt;strong&gt;電流＝水の流れ&lt;/strong&gt;というイメージを軸に、&lt;strong&gt;豆電球の回路&lt;/strong&gt;から&lt;br /&gt;
&lt;strong&gt;電磁石・電磁波&lt;/strong&gt;までを一気に整理します。&lt;br /&gt;
直列回路／並列回路、右手の法則、電流と磁場の関係など、入試でよく狙われるポイントを&lt;br /&gt;
&lt;strong&gt;図＋ストーリー＋クイズ&lt;/strong&gt;で押さえていきましょう。&lt;/p&gt;
&lt;p class="mb-0" style="font-size: 0.95rem;"&gt;物理分野の全体像（単位換算・条件整理・図の分解のコツ）は、&lt;a href="https://rika-quest.com/column/physics/"&gt;全体像はこちら&lt;/a&gt;で確認できます。&lt;/p&gt;
&lt;/div&gt;
&lt;/div&gt;
&lt;p&gt;&lt;!-- 豆電球と回路：動画 --&gt;&lt;/p&gt;
&lt;div class="card shadow-sm mb-4"&gt;
&lt;div class="card-header bg-light"&gt;
&lt;h2 class="h5 mb-0"&gt;豆電球と回路の基礎&lt;/h2&gt;
&lt;/div&gt;
&lt;div class="card-body"&gt;
&lt;div class="ratio ratio-16x9 mb-3"&gt;&lt;iframe title="YouTube video player" src="https://www.youtube.com/embed/rTz7l_OXL8w" frameborder="0" allowfullscreen="allowfullscreen"&gt;&lt;/iframe&gt;&lt;/div&gt;
&lt;p class="mb-0"&gt;まずは動画で&lt;strong&gt;電流のイメージ&lt;/strong&gt;をつかみましょう。&lt;br /&gt;
ここから先は、動画の内容をもとに、テキストで復習できるように整理していきます。&lt;/p&gt;
&lt;/div&gt;
&lt;/div&gt;
&lt;p&gt;&lt;!-- 豆電球と回路のイメージ --&gt;&lt;/p&gt;
&lt;div class="card shadow-sm mb-4"&gt;
&lt;div class="card-body"&gt;
&lt;h2 class="h5 mb-3"&gt;豆電球と回路図を見てみよう&lt;/h2&gt;
&lt;div class="row g-3 align-items-start"&gt;
&lt;div class="col-md-5"&gt;
&lt;div class="text-center mb-2"&gt;&lt;img decoding="async" class="img-fluid" src="https://rika-quest.com/wp-content/uploads/2023/03/回路-150x150.png" alt="直列回路と並列回路のイメージ図" /&gt;&lt;/div&gt;
&lt;p class="small text-muted text-center mb-0"&gt;一見むずかしそうに見える回路図も、&lt;strong&gt;電流＝水の流れ&lt;/strong&gt;で考えるとぐっと分かりやすくなります。&lt;/p&gt;
&lt;/div&gt;
&lt;div class="col-md-7"&gt;
&lt;p&gt;豆電球と電池がつながった図を見て、「難しそう…」と感じたことはありませんか？&lt;br /&gt;
実は、&lt;strong&gt;電流のイメージ&lt;/strong&gt;さえつかめば、回路の問題はぐっと解きやすくなります。&lt;/p&gt;
&lt;p class="mb-0"&gt;この単元では、&lt;br /&gt;
&lt;strong&gt;「電流って何？」「電圧って何？」&lt;/strong&gt;を&lt;br /&gt;
&lt;strong&gt;水の流れ&lt;/strong&gt;にたとえて考えることがポイントです。&lt;/p&gt;
&lt;/div&gt;
&lt;/div&gt;
&lt;/div&gt;
&lt;/div&gt;
&lt;p&gt;&lt;!-- 電流って何？ --&gt;&lt;/p&gt;
&lt;div class="card shadow-sm mb-4"&gt;
&lt;div class="card-header bg-light"&gt;
&lt;h2 class="h5 mb-0"&gt;電流って何？──水の流れでイメージしよう&lt;/h2&gt;
&lt;/div&gt;
&lt;div class="card-body"&gt;
&lt;h3 class="h6"&gt;電流の正体とアンペアの由来&lt;/h3&gt;
&lt;p&gt;昔の人たちは「電流が流れると何かが起きている」ことは分かっていましたが、&lt;br /&gt;
&lt;strong&gt;何がどう流れているのか&lt;/strong&gt;までは分かっていませんでした。&lt;/p&gt;
&lt;p&gt;その後、&lt;strong&gt;アンペール&lt;/strong&gt;という研究者が、&lt;br /&gt;
&lt;strong&gt;電流が流れると磁場が発生する&lt;/strong&gt;ことを発見します。&lt;br /&gt;
電流の単位&lt;strong&gt;アンペア(A)&lt;/strong&gt;は、このアンペールさんの名前から来ています。&lt;/p&gt;
&lt;h3 class="h6 mt-3"&gt;電流は「水の流れ」と考える&lt;/h3&gt;
&lt;p&gt;電気の世界では、次のようにイメージすると分かりやすくなります。&lt;/p&gt;
&lt;ul&gt;
&lt;li&gt;&lt;strong&gt;電流&lt;/strong&gt; … &lt;span style="color: #d32f2f;"&gt;水の流れ&lt;/span&gt;&lt;/li&gt;
&lt;li&gt;&lt;strong&gt;電圧&lt;/strong&gt; … &lt;span style="color: #d32f2f;"&gt;水を流そうとする高低差（高さの差）&lt;/span&gt;&lt;/li&gt;
&lt;li&gt;&lt;strong&gt;豆電球（抵抗）&lt;/strong&gt; … &lt;span style="color: #d32f2f;"&gt;水の流れをじゃまするディフェンダー&lt;/span&gt;&lt;/li&gt;
&lt;/ul&gt;
&lt;blockquote class="border-start ps-3 small text-muted"&gt;&lt;p&gt;「電流は水の流れのようなイメージ。&lt;br /&gt;
電圧は&lt;span style="color: #ff0000;"&gt;6mの高さから水を流す&lt;/span&gt;ような、高さの差を表すと考えると分かりやすい。」&lt;/p&gt;&lt;/blockquote&gt;
&lt;div class="row g-3 mt-2"&gt;
&lt;div class="col-md-6"&gt;
&lt;div class="table-responsive"&gt;
&lt;table class="table table-bordered align-middle mb-0"&gt;
&lt;thead class="table-primary"&gt;
&lt;tr class="text-center"&gt;
&lt;th scope="col"&gt;記号&lt;/th&gt;
&lt;th scope="col"&gt;意味&lt;/th&gt;
&lt;th scope="col"&gt;水のたとえ&lt;/th&gt;
&lt;/tr&gt;
&lt;/thead&gt;
&lt;tbody&gt;
&lt;tr&gt;
&lt;td&gt;&lt;img decoding="async" style="height: 26px;" src="https://rika-quest.com/wp-content/uploads/2023/03/電池.png" alt="電池の記号" /&gt;&lt;/td&gt;
&lt;td&gt;電池の記号。&lt;strong&gt;長い方が＋極、短い方が－極&lt;/strong&gt;。&lt;/td&gt;
&lt;td&gt;高いところと低いところを作る「水そう」のイメージ。&lt;/td&gt;
&lt;/tr&gt;
&lt;tr&gt;
&lt;td&gt;&lt;img decoding="async" style="height: 26px;" src="https://rika-quest.com/wp-content/uploads/2023/03/電球.png" alt="電球の記号" /&gt;&lt;/td&gt;
&lt;td&gt;豆電球（家電）の記号。&lt;strong&gt;電気抵抗&lt;/strong&gt;として働く。&lt;/td&gt;
&lt;td&gt;水の流れをじゃまする「細いパイプ」や「フィルター」。&lt;/td&gt;
&lt;/tr&gt;
&lt;/tbody&gt;
&lt;/table&gt;
&lt;/div&gt;
&lt;/div&gt;
&lt;div class="col-md-6"&gt;
&lt;p class="mb-2"&gt;電池の役割は、&lt;strong&gt;水を押し流す高さの差（電圧）を作る&lt;/strong&gt;ことです。&lt;/p&gt;
&lt;ul&gt;
&lt;li&gt;例えば &lt;strong&gt;6V&lt;/strong&gt; の電池なら、「6mの高さから水を流す」イメージ。&lt;/li&gt;
&lt;li&gt;高低差がなければ、水も電流も流れません。&lt;/li&gt;
&lt;/ul&gt;
&lt;p class="mb-0"&gt;豆電球（抵抗）はその途中にある「じゃまもの」で、&lt;strong&gt;流れにくさ&lt;/strong&gt;があるところで&lt;br /&gt;
&lt;strong&gt;光や熱としてエネルギーが使われる&lt;/strong&gt;と考えましょう。&lt;/p&gt;
&lt;/div&gt;
&lt;/div&gt;
&lt;/div&gt;
&lt;/div&gt;
&lt;p&gt;&lt;!-- 直列回路と並列回路 --&gt;&lt;/p&gt;
&lt;div class="card shadow-sm mb-4"&gt;
&lt;div class="card-header bg-light"&gt;
&lt;h2 class="h5 mb-0"&gt;直列回路と並列回路の違い&lt;/h2&gt;
&lt;/div&gt;
&lt;div class="card-body"&gt;
&lt;p&gt;回路の問題では、&lt;strong&gt;直列回路&lt;/strong&gt;と&lt;strong&gt;並列回路&lt;/strong&gt;を見分けるのがスタートです。&lt;/p&gt;
&lt;div class="table-responsive mb-3"&gt;
&lt;table class="table table-bordered align-middle"&gt;
&lt;thead class="table-info"&gt;
&lt;tr class="text-center"&gt;
&lt;th scope="col"&gt;種類&lt;/th&gt;
&lt;th scope="col"&gt;回路の形&lt;/th&gt;
&lt;th scope="col"&gt;電流の流れ方&lt;/th&gt;
&lt;th scope="col"&gt;豆電球のイメージ&lt;/th&gt;
&lt;/tr&gt;
&lt;/thead&gt;
&lt;tbody&gt;
&lt;tr&gt;
&lt;td&gt;&lt;strong&gt;直列回路&lt;/strong&gt;&lt;/td&gt;
&lt;td&gt;一筆書きで一周できる「1本道」の回路&lt;/td&gt;
&lt;td&gt;&lt;strong&gt;同じ電流&lt;/strong&gt;がすべての部品を通る&lt;/td&gt;
&lt;td&gt;ディフェンダー（抵抗）が増えるほど&lt;strong&gt;全体として流れにくくなる&lt;/strong&gt;&lt;/td&gt;
&lt;/tr&gt;
&lt;tr&gt;
&lt;td&gt;&lt;strong&gt;並列回路&lt;/strong&gt;&lt;/td&gt;
&lt;td&gt;途中で枝分かれして、また合流する回路&lt;/td&gt;
&lt;td&gt;枝ごとに&lt;strong&gt;電流が分かれて流れる&lt;/strong&gt;&lt;/td&gt;
&lt;td&gt;通り道が増えるので、全体としては&lt;strong&gt;流れやすくなる&lt;/strong&gt;&lt;/td&gt;
&lt;/tr&gt;
&lt;/tbody&gt;
&lt;/table&gt;
&lt;/div&gt;
&lt;p class="mb-0"&gt;電気の問題では、&lt;strong&gt;「どの部分にどれくらいの電流が流れているか」&lt;/strong&gt;を&lt;br /&gt;
水の流れにたとえて考えるクセをつけると、暗記だけに頼らずに解ける問題が増えていきます。&lt;/p&gt;
&lt;/div&gt;
&lt;/div&gt;
&lt;p&gt;&lt;!-- 電流と電磁石：動画 --&gt;&lt;/p&gt;
&lt;div class="card shadow-sm mb-4"&gt;
&lt;div class="card-header bg-light"&gt;
&lt;h2 class="h5 mb-0"&gt;電流と電磁石──電流がつくる磁場&lt;/h2&gt;
&lt;/div&gt;
&lt;div class="card-body"&gt;
&lt;div class="ratio ratio-16x9 mb-3"&gt;&lt;iframe title="YouTube video player" src="https://www.youtube.com/embed/0X_aniAfTD8" frameborder="0" allowfullscreen="allowfullscreen"&gt;&lt;/iframe&gt;&lt;/div&gt;
&lt;p class="mb-0"&gt;次は&lt;strong&gt;電流と磁石の関係&lt;/strong&gt;を見ていきます。ここは、&lt;strong&gt;電磁石・発電・電磁波&lt;/strong&gt;へと広がっていく重要分野です。&lt;/p&gt;
&lt;/div&gt;
&lt;/div&gt;
&lt;p&gt;&lt;!-- 電磁石と右手の法則 --&gt;&lt;/p&gt;
&lt;div class="card shadow-sm mb-4"&gt;
&lt;div class="card-body"&gt;
&lt;h3 class="h6 mb-3"&gt;電流を流すと磁場が生まれる&lt;/h3&gt;
&lt;div class="row g-3"&gt;
&lt;div class="col-md-6"&gt;
&lt;p&gt;電流を流すと、そのまわりに&lt;strong&gt;磁場（磁石のパワー）&lt;/strong&gt;が生まれます。&lt;br /&gt;
これは、&lt;strong&gt;エルステッド&lt;/strong&gt;という先生が「電流を流したら方位磁針が動いた」ことで気付き、&lt;br /&gt;
さらに&lt;strong&gt;アンペール&lt;/strong&gt;が法則としてまとめました。&lt;/p&gt;
&lt;p class="mb-2"&gt;磁場の向きは、&lt;strong&gt;右手の法則（右ネジの法則）&lt;/strong&gt;で表せます。&lt;/p&gt;
&lt;ul&gt;
&lt;li&gt;右手の&lt;strong&gt;親指&lt;/strong&gt;…電流の向き&lt;/li&gt;
&lt;li&gt;残り4本の&lt;strong&gt;指&lt;/strong&gt;…磁場の向き（クルクル回る方向）&lt;/li&gt;
&lt;/ul&gt;
&lt;blockquote class="border-start ps-3 small text-muted"&gt;&lt;p&gt;「右手でグッド👍。親指が電流の向き、指の巻き方が磁場の向き。&lt;br /&gt;
ネジを回す方向に磁場ができるから『右ネジの法則』とも呼ばれます。」&lt;/p&gt;&lt;/blockquote&gt;
&lt;/div&gt;
&lt;div class="col-md-6"&gt;
&lt;div class="text-center mb-2"&gt;&lt;img decoding="async" class="img-fluid" src="https://rika-quest.com/wp-content/uploads/2023/03/3_単元ごと-2-1024x576.jpg" alt="電流を流すことで磁場が発生する仕組み" /&gt;&lt;/div&gt;
&lt;p class="small text-muted text-center mb-0"&gt;電流の向きと磁場の向きの関係を、図と右手でセットで覚えておこう。&lt;/p&gt;
&lt;/div&gt;
&lt;/div&gt;
&lt;h3 class="h6 mt-3"&gt;コイルと磁石の関係──「発電」の出発点&lt;/h3&gt;
&lt;p&gt;電磁石の話と合わせて、&lt;strong&gt;コイルと磁石&lt;/strong&gt;の関係もよく出題されます。&lt;/p&gt;
&lt;ul&gt;
&lt;li&gt;電流を流すと ⇒ コイルのまわりに&lt;strong&gt;磁場&lt;/strong&gt;ができる（&lt;strong&gt;電磁石&lt;/strong&gt;になる）。&lt;/li&gt;
&lt;li&gt;逆に、コイルに磁石を近づけると ⇒ &lt;strong&gt;電流&lt;/strong&gt;が流れる。&lt;/li&gt;
&lt;/ul&gt;
&lt;p class="mb-0"&gt;この「電流⇔磁場」のセットが、&lt;strong&gt;電磁誘導・発電・電磁波&lt;/strong&gt;のもとになっています。&lt;br /&gt;
光・赤外線・携帯電話の電波なども、&lt;strong&gt;電流と磁場が波のように伝わる『電磁波』&lt;/strong&gt;だと考えることができます。&lt;/p&gt;
&lt;/div&gt;
&lt;/div&gt;
&lt;p&gt;&lt;!-- まとめ表 --&gt;&lt;/p&gt;
&lt;div class="card shadow-sm mb-4"&gt;
&lt;div class="card-header bg-light"&gt;
&lt;h2 class="h5 mb-0"&gt;まとめ：電流・回路・電磁石の整理&lt;/h2&gt;
&lt;/div&gt;
&lt;div class="card-body"&gt;
&lt;div class="table-responsive mb-3"&gt;
&lt;table class="table table-bordered align-middle"&gt;
&lt;thead style="background-color: #dfffd6;"&gt;
&lt;tr class="text-center"&gt;
&lt;th scope="col"&gt;ポイント&lt;/th&gt;
&lt;th scope="col"&gt;内容&lt;/th&gt;
&lt;/tr&gt;
&lt;/thead&gt;
&lt;tbody&gt;
&lt;tr style="background-color: #ffffff;"&gt;
&lt;td&gt;&lt;strong&gt;電流とは？&lt;/strong&gt;&lt;/td&gt;
&lt;td&gt;・電流は&lt;strong&gt;水の流れ&lt;/strong&gt;のようなイメージ。&lt;br /&gt;
・電流の単位は&lt;strong&gt;アンペア(A)&lt;/strong&gt;。&lt;br /&gt;
・電池は電流を押し出す&lt;strong&gt;圧力（電圧）&lt;/strong&gt;を持ち、単位は&lt;strong&gt;ボルト(V)&lt;/strong&gt;。&lt;br /&gt;
・電流は＋極から－極に流れると考える（中学理科での約束）。&lt;/td&gt;
&lt;/tr&gt;
&lt;tr style="background-color: #dfffd6;"&gt;
&lt;td&gt;&lt;strong&gt;直列回路と並列回路&lt;/strong&gt;&lt;/td&gt;
&lt;td&gt;・直列回路：一筆書きで回れる形状。&lt;strong&gt;同じ電流がすべての部品を通る&lt;/strong&gt;。&lt;br /&gt;
・並列回路：枝分かれしている形状。各枝で&lt;strong&gt;電流が分配&lt;/strong&gt;される。&lt;/td&gt;
&lt;/tr&gt;
&lt;tr style="background-color: #ffffff;"&gt;
&lt;td&gt;&lt;strong&gt;電磁石と磁場&lt;/strong&gt;&lt;/td&gt;
&lt;td&gt;・電流を流すと&lt;strong&gt;磁場&lt;/strong&gt;が発生する。&lt;br /&gt;
・右手の法則：親指が電流、残りの指が磁場の向きを示す。&lt;br /&gt;
・コイルに磁石を近づけると&lt;strong&gt;電流が流れる&lt;/strong&gt;現象が起こる（電磁誘導）。&lt;/td&gt;
&lt;/tr&gt;
&lt;/tbody&gt;
&lt;/table&gt;
&lt;/div&gt;
&lt;p class="mb-0"&gt;ここまでの内容を、&lt;strong&gt;「水の流れのモデル」＋「図」＋「ことば」&lt;/strong&gt;でつなげておくと、&lt;br /&gt;
応用問題にも対応しやすくなります。&lt;/p&gt;
&lt;/div&gt;
&lt;/div&gt;
&lt;p&gt;&lt;!-- クイズセクション --&gt;&lt;/p&gt;
&lt;div class="card shadow-sm mb-5"&gt;
&lt;div class="card-header bg-light"&gt;
&lt;h2 class="h5 mb-0"&gt;理解度チェッククイズ（10問）&lt;/h2&gt;
&lt;/div&gt;
&lt;div class="card-body"&gt;
&lt;p&gt;最後に、電流・回路・電磁石のポイントが身についているか、クイズで確認しましょう。&lt;br /&gt;
各問題の&lt;strong&gt;「正解を見る」ボタン&lt;/strong&gt;をクリックすると解答が表示されます。&lt;/p&gt;
&lt;div class="table-responsive"&gt;
&lt;table class="table table-bordered align-middle"&gt;
&lt;thead style="background-color: #dfffd6;"&gt;
&lt;tr class="text-center"&gt;
&lt;th scope="col"&gt;問題&lt;/th&gt;
&lt;th scope="col"&gt;選択肢&lt;/th&gt;
&lt;th scope="col"&gt;正解を見る&lt;/th&gt;
&lt;/tr&gt;
&lt;/thead&gt;
&lt;tbody&gt;
&lt;tr style="background-color: #ffffff;"&gt;
&lt;td&gt;1. 電流の単位はどれですか？&lt;/td&gt;
&lt;td&gt;A. ボルト&lt;br /&gt;
B. アンペア&lt;br /&gt;
C. ワット&lt;br /&gt;
D. ジュール&lt;/td&gt;
&lt;td&gt;&lt;button class="btn btn-sm btn-success"&gt;&lt;br /&gt;
正解を見る&lt;br /&gt;
&lt;/button&gt;&lt;/p&gt;
&lt;div id="answer1" style="display: none;"&gt;正解: B. アンペア&lt;/div&gt;
&lt;/td&gt;
&lt;/tr&gt;
&lt;tr style="background-color: #dfffd6;"&gt;
&lt;td&gt;2. 電池の＋極から－極に流れるのは何のイメージですか？&lt;/td&gt;
&lt;td&gt;A. 水の流れ&lt;br /&gt;
B. 空気の流れ&lt;br /&gt;
C. 光の屈折&lt;br /&gt;
D. 波の動き&lt;/td&gt;
&lt;td&gt;&lt;button class="btn btn-sm btn-success"&gt;&lt;br /&gt;
正解を見る&lt;br /&gt;
&lt;/button&gt;&lt;/p&gt;
&lt;div id="answer2" style="display: none;"&gt;正解: A. 水の流れ&lt;/div&gt;
&lt;/td&gt;
&lt;/tr&gt;
&lt;tr style="background-color: #ffffff;"&gt;
&lt;td&gt;3. 直列回路の特徴は？&lt;/td&gt;
&lt;td&gt;A. 電流が枝分かれする&lt;br /&gt;
B. 電流が全ての部品を通る&lt;br /&gt;
C. 電流が途中で止まる&lt;br /&gt;
D. 電圧が一定&lt;/td&gt;
&lt;td&gt;&lt;button class="btn btn-sm btn-success"&gt;&lt;br /&gt;
正解を見る&lt;br /&gt;
&lt;/button&gt;&lt;/p&gt;
&lt;div id="answer3" style="display: none;"&gt;正解: B. 電流が全ての部品を通る&lt;/div&gt;
&lt;/td&gt;
&lt;/tr&gt;
&lt;tr style="background-color: #dfffd6;"&gt;
&lt;td&gt;4. 並列回路での電流の特徴は？&lt;/td&gt;
&lt;td&gt;A. 電流は一方向だけ流れる&lt;br /&gt;
B. 電流が枝分かれする&lt;br /&gt;
C. 電流は変化しない&lt;br /&gt;
D. 電圧が減少する&lt;/td&gt;
&lt;td&gt;&lt;button class="btn btn-sm btn-success"&gt;&lt;br /&gt;
正解を見る&lt;br /&gt;
&lt;/button&gt;&lt;/p&gt;
&lt;div id="answer4" style="display: none;"&gt;正解: B. 電流が枝分かれする&lt;/div&gt;
&lt;/td&gt;
&lt;/tr&gt;
&lt;tr style="background-color: #ffffff;"&gt;
&lt;td&gt;5. 電流を流すと何が発生しますか？&lt;/td&gt;
&lt;td&gt;A. 電気抵抗&lt;br /&gt;
B. 磁場&lt;br /&gt;
C. 電圧&lt;br /&gt;
D. 波長&lt;/td&gt;
&lt;td&gt;&lt;button class="btn btn-sm btn-success"&gt;&lt;br /&gt;
正解を見る&lt;br /&gt;
&lt;/button&gt;&lt;/p&gt;
&lt;div id="answer5" style="display: none;"&gt;正解: B. 磁場&lt;/div&gt;
&lt;/td&gt;
&lt;/tr&gt;
&lt;tr style="background-color: #dfffd6;"&gt;
&lt;td&gt;6. 右手の法則で親指が示すのは何の向きですか？&lt;/td&gt;
&lt;td&gt;A. 電流&lt;br /&gt;
B. 磁場&lt;br /&gt;
C. 電圧&lt;br /&gt;
D. 抵抗&lt;/td&gt;
&lt;td&gt;&lt;button class="btn btn-sm btn-success"&gt;&lt;br /&gt;
正解を見る&lt;br /&gt;
&lt;/button&gt;&lt;/p&gt;
&lt;div id="answer6" style="display: none;"&gt;正解: A. 電流&lt;/div&gt;
&lt;/td&gt;
&lt;/tr&gt;
&lt;tr style="background-color: #ffffff;"&gt;
&lt;td&gt;7. コイルに磁石を近づけると何が発生しますか？&lt;/td&gt;
&lt;td&gt;A. 電流&lt;br /&gt;
B. 電圧&lt;br /&gt;
C. 熱&lt;br /&gt;
D. 光&lt;/td&gt;
&lt;td&gt;&lt;button class="btn btn-sm btn-success"&gt;&lt;br /&gt;
正解を見る&lt;br /&gt;
&lt;/button&gt;&lt;/p&gt;
&lt;div id="answer7" style="display: none;"&gt;正解: A. 電流&lt;/div&gt;
&lt;/td&gt;
&lt;/tr&gt;
&lt;tr style="background-color: #dfffd6;"&gt;
&lt;td&gt;8. 電流と磁場が交互に変化すると何が発生しますか？&lt;/td&gt;
&lt;td&gt;A. 静電気&lt;br /&gt;
B. 電磁波&lt;br /&gt;
C. 赤外線&lt;br /&gt;
D. 紫外線&lt;/td&gt;
&lt;td&gt;&lt;button class="btn btn-sm btn-success"&gt;&lt;br /&gt;
正解を見る&lt;br /&gt;
&lt;/button&gt;&lt;/p&gt;
&lt;div id="answer8" style="display: none;"&gt;正解: B. 電磁波&lt;/div&gt;
&lt;/td&gt;
&lt;/tr&gt;
&lt;tr style="background-color: #ffffff;"&gt;
&lt;td&gt;9. 電球における電気抵抗の役割は？&lt;/td&gt;
&lt;td&gt;A. 電流を加速する&lt;br /&gt;
B. 電流を光や熱に変換する&lt;br /&gt;
C. 電圧を上げる&lt;br /&gt;
D. 回路を切断する&lt;/td&gt;
&lt;td&gt;&lt;button class="btn btn-sm btn-success"&gt;&lt;br /&gt;
正解を見る&lt;br /&gt;
&lt;/button&gt;&lt;/p&gt;
&lt;div id="answer9" style="display: none;"&gt;正解: B. 電流を光や熱に変換する&lt;/div&gt;
&lt;/td&gt;
&lt;/tr&gt;
&lt;tr style="background-color: #dfffd6;"&gt;
&lt;td&gt;10. 電圧をイメージするのに適切なのは？&lt;/td&gt;
&lt;td&gt;A. 水の量&lt;br /&gt;
B. 水の流れる速度&lt;br /&gt;
C. 水を流す高さの差&lt;br /&gt;
D. 水の温度&lt;/td&gt;
&lt;td&gt;&lt;button class="btn btn-sm btn-success"&gt;&lt;br /&gt;
正解を見る&lt;br /&gt;
&lt;/button&gt;&lt;/p&gt;
&lt;div id="answer10" style="display: none;"&gt;正解: C. 水を流す高さの差&lt;/div&gt;
&lt;/td&gt;
&lt;/tr&gt;
&lt;/tbody&gt;
&lt;/table&gt;
&lt;/div&gt;
&lt;/div&gt;
&lt;/div&gt;
&lt;p&gt;&lt;!-- まとめセクション --&gt;&lt;/p&gt;
&lt;div class="card shadow-sm mb-4 border-0" style="background-color: #e3f2fd;"&gt;
&lt;div class="card-body"&gt;
&lt;h2 class="h5 mb-3"&gt;まとめ──「水の流れ」のイメージを持てば電気は怖くない&lt;/h2&gt;
&lt;ul class="mb-3"&gt;
&lt;li&gt;電流は&lt;strong&gt;水の流れ&lt;/strong&gt;、電圧は&lt;strong&gt;水を流す高さの差&lt;/strong&gt;としてイメージする。&lt;/li&gt;
&lt;li&gt;豆電球（抵抗）は、流れにくくなる場所で&lt;strong&gt;エネルギーが光や熱に変わる&lt;/strong&gt;と考える。&lt;/li&gt;
&lt;li&gt;直列回路と並列回路の違いは&lt;strong&gt;電流の通り道の違い&lt;/strong&gt;で整理する。&lt;/li&gt;
&lt;li&gt;電流が流れると磁場ができ、磁場を変化させると電流が流れる──この関係が&lt;strong&gt;電磁石・発電・電磁波&lt;/strong&gt;のもと。&lt;/li&gt;
&lt;li&gt;歴史上の人物（エルステッド・アンペール）も、単位や法則名とセットで覚えると忘れにくい。&lt;/li&gt;
&lt;/ul&gt;
&lt;p class="mb-0"&gt;図・イメージ・たとえ話を使って理解すると、公式や計算問題も「意味のある暗記」に変わっていきます。&lt;/p&gt;
&lt;p class="mt-3 mb-0"&gt;物理分野の全体像（よくある失点パターンと対策）は、&lt;a href="https://rika-quest.com/column/physics/"&gt;全体像はこちら&lt;/a&gt;で確認できます。&lt;/p&gt;
&lt;/div&gt;
&lt;/div&gt;
&lt;p&gt;&lt;!-- 四角のCTA --&gt;&lt;/p&gt;
&lt;div class="mt-4 mb-5"&gt;
&lt;div class="p-4 p-md-4" style="border: 2px solid #0d47a1; background-color: #e8f0fe; border-radius: 0;"&gt;
&lt;h2 class="h5 mb-3" style="margin: 0 0 0.75rem 0;"&gt;電流・回路・電磁石を&lt;strong&gt;入試レベルの得点源&lt;/strong&gt;にしよう&lt;/h2&gt;
&lt;p class="mb-3" style="margin: 0 0 1rem 0;"&gt;電流と回路の単元は、&lt;strong&gt;「分かったつもり」だとすぐに計算問題でつまずく&lt;/strong&gt;分野です。&lt;br /&gt;
逆に、今回のように&lt;strong&gt;水の流れ・高さ・ディフェンダー&lt;/strong&gt;のイメージが固まると、&lt;br /&gt;
直列／並列回路・電磁石・発電まで一気につながって得点源になります。&lt;/p&gt;
&lt;ul class="mb-3" style="padding-left: 1.2rem; margin: 0 0 1rem 0;"&gt;
&lt;li&gt;教科書や問題集の回路図に、&lt;strong&gt;水の流れの矢印&lt;/strong&gt;を書き込んでみる&lt;/li&gt;
&lt;li&gt;直列／並列ごとに、豆電球の明るさ・電流・電圧の&lt;strong&gt;パターン表&lt;/strong&gt;を自作する&lt;/li&gt;
&lt;li&gt;電磁石の問題では、必ず&lt;strong&gt;右手で向きを確認&lt;/strong&gt;してから式を立てる習慣をつける&lt;/li&gt;
&lt;/ul&gt;
&lt;div class="text-center"&gt;&lt;a class="btn btn-primary px-4 py-2" style="border-radius: 0;" href="#top"&gt;&lt;br /&gt;
ページの最初からもう一度復習する&lt;br /&gt;
&lt;/a&gt;&lt;/div&gt;
&lt;/div&gt;
&lt;/div&gt;
&lt;/div&gt;
------</t>
  </si>
  <si>
    <t>以下のページは不自然なワードを使用しています。
これらを適切に自然な言葉に置き換えて下さい。
なお、本文の装飾や構造は絶対に変えないでください。
【対象ページURL】
https://rika-quest.com/column/nimal/
【検出された不自然ワード】
（検出なし）
【本文】
------
&lt;p&gt;&amp;nbsp;&lt;/p&gt;
&lt;div class="container my-4"&gt;
&lt;p&gt;&lt;!-- Hero Section --&gt;&lt;/p&gt;
&lt;div class="card shadow-sm mb-4 border-0" style="background: linear-gradient(135deg, #2e7d32, #00695c); color: #fff;"&gt;
&lt;div class="card-body p-4"&gt;
&lt;div class="d-flex flex-wrap justify-content-between align-items-center mb-2"&gt;&lt;span class="badge bg-warning text-dark mb-2" style="font-size: 0.8rem;"&gt;中学受験理科／生物分野&lt;/span&gt;&lt;br /&gt;
&lt;span class="badge bg-light text-dark mb-2" style="font-size: 0.75rem;"&gt;動物の分類・恒温／変温・胎生／卵生&lt;/span&gt;&lt;/div&gt;
&lt;h1 class="card-title mb-3" style="font-size: 1.9rem; line-height: 1.5;"&gt;動物の分類をまとめて整理──脊椎動物・無脊椎動物と体温・生まれ方のちがい&lt;/h1&gt;
&lt;p class="card-text mb-0" style="font-size: 0.98rem;"&gt;動物の分類は、&lt;strong&gt;背骨の有無&lt;/strong&gt;・&lt;strong&gt;生まれ方（胎生／卵生）&lt;/strong&gt;・&lt;strong&gt;体温（恒温／変温）&lt;/strong&gt;など、&lt;br /&gt;
さまざまな観点で整理できます。今回は、動画の内容に沿って、&lt;strong&gt;中学受験でよく出るポイント&lt;/strong&gt;を&lt;br /&gt;
図・表・クイズでコンパクトに確認していきます。&lt;/p&gt;
&lt;p class="mt-2 mb-0" style="font-size: 0.92rem;"&gt;生物分野の全体像（頻出テーマとつまずきポイント）は、&lt;a href="https://rika-quest.com/column/creature/"&gt;全体像はこちら&lt;/a&gt;で確認できます。&lt;/p&gt;
&lt;/div&gt;
&lt;/div&gt;
&lt;p&gt;&lt;!-- 動画 --&gt;&lt;/p&gt;
&lt;div class="text-center mb-4"&gt;
&lt;div style="max-width: 720px; margin: 0 auto;"&gt;&lt;iframe title="YouTube video player" src="https://www.youtube.com/embed/9qT-OygRvjU" width="560" height="315" frameborder="0" allowfullscreen="allowfullscreen"&gt;&lt;br /&gt;
&lt;span data-mce-type="bookmark" style="display: inline-block; width: 0px; overflow: hidden; line-height: 0;" class="mce_SELRES_start"&gt;&lt;/span&gt;&lt;br /&gt;
&lt;span data-mce-type="bookmark" style="display: inline-block; width: 0px; overflow: hidden; line-height: 0;" class="mce_SELRES_start"&gt;&lt;/span&gt;&lt;br /&gt;
&lt;/iframe&gt;&lt;/div&gt;
&lt;p class="mt-2 mb-0" style="font-size: 0.85rem; color: #555;"&gt;※動画では、動物の分類の考え方や覚え方を、図を使いながら解説しています。&lt;/p&gt;
&lt;/div&gt;
&lt;p&gt;&lt;!-- 動物の分類の基本 --&gt;&lt;/p&gt;
&lt;h2 class="mt-4 mb-3"&gt;動物の分類の基本──脊椎動物と無脊椎動物&lt;/h2&gt;
&lt;div class="card mb-3 border-0 shadow-sm"&gt;
&lt;div class="card-body"&gt;
&lt;p&gt;今回は&lt;strong&gt;動物の分類&lt;/strong&gt;について解説します。前回は植物の分類でしたが、ここでは動物に集中して見ていきます。&lt;/p&gt;
&lt;p&gt;&lt;!-- 分類図イメージ --&gt;&lt;/p&gt;
&lt;div class="text-center mb-3"&gt;
&lt;p&gt;&lt;img fetchpriority="high" decoding="async" class="alignnone wp-image-225 img-fluid" src="https://rika-quest.com/wp-content/uploads/2023/04/画像10-1024x272.png" sizes="(max-width: 701px) 100vw, 701px" srcset="https://rika-quest.com/wp-content/uploads/2023/04/画像10-1024x272.png 1024w, https://rika-quest.com/wp-content/uploads/2023/04/画像10-300x80.png 300w, https://rika-quest.com/wp-content/uploads/2023/04/画像10-768x204.png 768w, https://rika-quest.com/wp-content/uploads/2023/04/画像10-1536x408.png 1536w, https://rika-quest.com/wp-content/uploads/2023/04/画像10-2048x544.png 2048w" alt="動物を脊椎動物と無脊椎動物に分類した図表。脊椎動物はさらに魚類、両生類、爬虫類、鳥類、哺乳類に分けられています。" width="701" height="186" /&gt;&lt;/p&gt;
&lt;p class="mt-2 mb-0" style="font-size: 0.85rem; color: #555;"&gt;※動物はまず「背骨があるかどうか」で大きく2つに分けられます。&lt;/p&gt;
&lt;/div&gt;
&lt;p&gt;動物は、&lt;strong&gt;背骨があるかないか&lt;/strong&gt;で&lt;br /&gt;
&lt;span style="color: #ff0000;"&gt;脊椎動物&lt;/span&gt;と&lt;span style="color: #ff0000;"&gt;無脊椎動物&lt;/span&gt;に大きく分けられます。&lt;br /&gt;
この区別は、中学受験の理科で&lt;strong&gt;必ず押さえておきたい最初のステップ&lt;/strong&gt;です。&lt;/p&gt;
&lt;p&gt;人間をふくむ脊椎動物は、背骨があり、骨・関節・筋肉が協力して体を動かします。&lt;br /&gt;
人間の骨は&lt;strong&gt;およそ200本&lt;/strong&gt;ほどあり、関節で曲げたり伸ばしたりしています。&lt;/p&gt;
&lt;p class="mb-0"&gt;また、筋肉についても一つポイントがあります。よく「筋肉を伸ばす」と言いますが、&lt;br /&gt;
筋肉は&lt;strong&gt;基本的に縮むことしかできません&lt;/strong&gt;。一方の筋肉が縮むと、反対側が結果的に伸びているように見えるだけで、&lt;br /&gt;
「筋肉そのものが伸びる」というわけではありません。こうした体のしくみも、合わせて覚えておくとよいでしょう。&lt;/p&gt;
&lt;/div&gt;
&lt;/div&gt;
&lt;div class="card mb-4 border-0 shadow-sm"&gt;
&lt;div class="card-body"&gt;
&lt;h3 class="h5 mb-3"&gt;脊椎動物の5つのグループ&lt;/h3&gt;
&lt;p class="mb-2"&gt;今回の中心になるのは、背骨のある&lt;span style="color: #ff0000;"&gt;脊椎動物&lt;/span&gt;です。&lt;br /&gt;
まずはこの&lt;strong&gt;5つのグループ&lt;/strong&gt;をしっかり覚えましょう。&lt;/p&gt;
&lt;p class="mb-2"&gt;&lt;strong&gt;魚類・両生類・爬虫類・鳥類・哺乳類&lt;/strong&gt;&lt;/p&gt;
&lt;p class="mb-0"&gt;ざっくりした進化のイメージとしては、&lt;br /&gt;
「海の中の生き物（魚類）」→「陸と水の両方に適応した両生類」→「からだの表面を硬くして乾燥に強くなった爬虫類」→&lt;br /&gt;
「空に進出した鳥類」→「火を使うなど、頭を働かせて生き延びる哺乳類」といった流れで考えることもできます。&lt;br /&gt;
試験では細かな進化の順番よりも、&lt;strong&gt;各グループの特徴&lt;/strong&gt;を押さえることが大切です。&lt;/p&gt;
&lt;/div&gt;
&lt;/div&gt;
&lt;p&gt;&lt;!-- 体温と生まれ方による分類 --&gt;&lt;/p&gt;
&lt;h2 class="mt-4 mb-3"&gt;体温と生まれ方による分類&lt;/h2&gt;
&lt;div class="card mb-3 border-0 shadow-sm"&gt;
&lt;div class="card-body"&gt;
&lt;h3 class="h5 mb-3"&gt;胎生と卵生&lt;/h3&gt;
&lt;p class="mb-0"&gt;動物は、&lt;span style="color: #0000ff;"&gt;胎生&lt;/span&gt;と&lt;span style="color: #0000ff;"&gt;卵生&lt;/span&gt;でも分類されます。&lt;br /&gt;
胎生は&lt;strong&gt;親の体の中で成長してから生まれてくる&lt;/strong&gt;タイプで、人間をふくむ&lt;strong&gt;哺乳類&lt;/strong&gt;が代表的です。&lt;br /&gt;
卵生は&lt;strong&gt;卵を産んで、その中で成長する&lt;/strong&gt;タイプで、魚類・爬虫類・鳥類などが代表です。&lt;/p&gt;
&lt;/div&gt;
&lt;/div&gt;
&lt;div class="card mb-3 border-0 shadow-sm"&gt;
&lt;div class="card-body"&gt;
&lt;h3 class="h5 mb-3"&gt;恒温動物と変温動物&lt;/h3&gt;
&lt;p&gt;もう一つ大事なのが、&lt;span style="color: #ff0000;"&gt;恒温動物&lt;/span&gt;と&lt;span style="color: #ff0000;"&gt;変温動物&lt;/span&gt;の区別です。&lt;/p&gt;
&lt;ul&gt;
&lt;li&gt;&lt;strong&gt;恒温動物&lt;/strong&gt;：体温がほぼ一定に保たれている（例：鳥類・哺乳類）&lt;/li&gt;
&lt;li&gt;&lt;strong&gt;変温動物&lt;/strong&gt;：体温が周りの温度に合わせて変化する（例：魚類・両生類・爬虫類）&lt;/li&gt;
&lt;/ul&gt;
&lt;p class="mb-0"&gt;例えば、カエルを10℃の水に入れると体温も10℃くらいになり、30℃のお湯に入れると30℃くらいになります。&lt;br /&gt;
釣りをする人なら分かるように、冷たい水の中で10〜15℃くらいの体温の魚を、36〜37℃の人の手でいきなり触ると、&lt;br /&gt;
魚からすると&lt;strong&gt;大やけど&lt;/strong&gt;状態になります。このように、&lt;span style="color: #0000ff;"&gt;周りの環境の温度に合わせて体温が変化する&lt;/span&gt;のが変温動物の特徴です。&lt;/p&gt;
&lt;/div&gt;
&lt;/div&gt;
&lt;div class="card mb-4 border-0 shadow-sm"&gt;
&lt;div class="card-body"&gt;
&lt;p class="mb-0"&gt;こうした分類を理解したうえで、自分の好きな&lt;strong&gt;「推しの生き物」&lt;/strong&gt;について、&lt;br /&gt;
「脊椎動物／無脊椎動物」「胎生／卵生」「恒温／変温」などの視点からまとめてみると、楽しく知識が整理できます。&lt;/p&gt;
&lt;/div&gt;
&lt;/div&gt;
&lt;p&gt;&lt;!-- 無脊椎動物について --&gt;&lt;/p&gt;
&lt;h2 class="mt-4 mb-3"&gt;無脊椎動物の代表例&lt;/h2&gt;
&lt;div class="card mb-4 border-0 shadow-sm"&gt;
&lt;div class="card-body"&gt;
&lt;p class="mb-0"&gt;背骨のない&lt;span style="color: #ff0000;"&gt;無脊椎動物&lt;/span&gt;には、前にも紹介した&lt;strong&gt;昆虫&lt;/strong&gt;のほか、&lt;br /&gt;
&lt;strong&gt;クモ・エビなどの節足動物&lt;/strong&gt;、&lt;strong&gt;タコなどの軟体動物&lt;/strong&gt;といったグループがあります。&lt;br /&gt;
すべてを一度に覚えるのは大変なので、動画やテキストを参考にしながら、&lt;br /&gt;
自分なりの&lt;strong&gt;まとめ表&lt;/strong&gt;を作って知識を整理していくのがおすすめです。&lt;/p&gt;
&lt;p&gt;&lt;!-- 受験理科専門塾 しゅん吉クエスト（公式サイトCTA） --&gt;&lt;/p&gt;
&lt;div style="border: 2px solid #1976d2; background-color: #e3f2fd; padding: 10px 12px; display: flex; align-items: flex-start; justify-content: flex-start; margin-bottom: 10px;"&gt;
&lt;p&gt;&lt;img decoding="async" style="max-width: 90px; height: auto; margin-right: 10px; flex-shrink: 0;" src="https://rika-quest.com/wp-content/uploads/2021/07/%E3%81%97%E3%82%85%E3%82%93%E5%90%89%E3%82%AF%E3%82%A8%E3%82%B9%E3%83%88%E6%AD%A3%E6%96%B9%E5%BD%A2.jpg" alt="受験理科専門塾しゅん吉クエストのロゴ" /&gt;&lt;/p&gt;
&lt;div style="text-align: left; flex: 1;"&gt;
&lt;p style="margin: 5px 0; font-size: 14px; line-height: 1.6;"&gt;【受験理科専門塾しゅん吉クエスト】：&lt;br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一人ひとりの理解度に合わせてカリキュラムを作成し、&lt;strong&gt;「理科嫌い」を「理科で点が取れる」に変える&lt;/strong&gt;指導を行っています。&lt;/p&gt;
&lt;p&gt;&lt;a style="background-color: #1976d2; color: #ffffff; padding: 5px 10px; text-align: center; text-decoration: none; display: inline-block; font-size: 14px;" href="https://rika-quest.com/"&gt;&lt;br /&gt;
しゅん吉クエスト公式サイトを見る&lt;br /&gt;
&lt;/a&gt;&lt;/p&gt;
&lt;/div&gt;
&lt;/div&gt;
&lt;/div&gt;
&lt;/div&gt;
&lt;p&gt;&lt;!-- 動物の分類についてのまとめ --&gt;&lt;/p&gt;
&lt;h2 class="mt-4 mb-3"&gt;動物の分類についてのまとめ&lt;/h2&gt;
&lt;div class="table-responsive mb-4"&gt;
&lt;table class="table table-bordered align-middle mb-0"&gt;
&lt;tbody&gt;
&lt;tr style="background-color: #dfffd6;"&gt;
&lt;th&gt;分類&lt;/th&gt;
&lt;th&gt;特徴&lt;/th&gt;
&lt;/tr&gt;
&lt;tr style="background-color: #ffffff;"&gt;
&lt;td class="fw-bold"&gt;脊椎動物&lt;/td&gt;
&lt;td&gt;背骨がある動物。以下の5つのグループに分類される：&lt;br /&gt;
・魚類&lt;br /&gt;
・両生類&lt;br /&gt;
・爬虫類&lt;br /&gt;
・鳥類&lt;br /&gt;
・哺乳類&lt;/td&gt;
&lt;/tr&gt;
&lt;tr style="background-color: #dfffd6;"&gt;
&lt;td class="fw-bold"&gt;無脊椎動物&lt;/td&gt;
&lt;td&gt;背骨がない動物。昆虫、クモ、エビ、タコなどが含まれる。&lt;/td&gt;
&lt;/tr&gt;
&lt;tr style="background-color: #ffffff;"&gt;
&lt;td class="fw-bold"&gt;胎生と卵生&lt;/td&gt;
&lt;td&gt;胎生：親の体内で成長する（例：哺乳類）&lt;br /&gt;
卵生：卵を産んで成長する（例：魚類、爬虫類、鳥類）&lt;/td&gt;
&lt;/tr&gt;
&lt;tr style="background-color: #dfffd6;"&gt;
&lt;td class="fw-bold"&gt;恒温動物と変温動物&lt;/td&gt;
&lt;td&gt;恒温動物：体温が一定（例：鳥類、哺乳類）&lt;br /&gt;
変温動物：体温が周囲の温度に影響される（例：魚類、両生類、爬虫類）&lt;/td&gt;
&lt;/tr&gt;
&lt;/tbody&gt;
&lt;/table&gt;
&lt;/div&gt;
&lt;p class="mb-4" style="font-size: 0.92rem;"&gt;生物分野の全体像（動物・植物・人体・生態系などのつながり）は、&lt;a href="https://rika-quest.com/column/creature/"&gt;全体像はこちら&lt;/a&gt;で確認できます。&lt;/p&gt;
&lt;p&gt;&lt;!-- クイズ --&gt;&lt;/p&gt;
&lt;h2 class="mt-4 mb-3"&gt;クイズで確認しよう&lt;/h2&gt;
&lt;p class="mb-2"&gt;以下のクイズに挑戦して、動物の分類についての理解をチェックしてみましょう。&lt;br /&gt;
「正解を見る」ボタンを押すと答えが表示され、ボタンは非表示になります。&lt;/p&gt;
&lt;div class="table-responsive mb-4"&gt;
&lt;table class="table table-bordered align-middle mb-0"&gt;
&lt;tbody&gt;
&lt;tr style="background-color: #dfffd6;"&gt;
&lt;th&gt;問題&lt;/th&gt;
&lt;th&gt;選択肢&lt;/th&gt;
&lt;th&gt;正解を見る&lt;/th&gt;
&lt;/tr&gt;
&lt;tr style="background-color: #ffffff;"&gt;
&lt;td&gt;1. 背骨がある動物のグループはどれですか？&lt;/td&gt;
&lt;td&gt;A. 無脊椎動物&lt;br /&gt;
B. 軟体動物&lt;br /&gt;
C. 脊椎動物&lt;br /&gt;
D. 昆虫&lt;/td&gt;
&lt;td&gt;&lt;button class="btn btn-sm btn-success"&gt;&lt;br /&gt;
正解を見る&lt;br /&gt;
&lt;/button&gt;&lt;/p&gt;
&lt;div id="answer1" style="display: none;"&gt;正解: C. 脊椎動物&lt;/div&gt;
&lt;/td&gt;
&lt;/tr&gt;
&lt;tr style="background-color: #dfffd6;"&gt;
&lt;td&gt;2. 両生類に含まれる動物はどれですか？&lt;/td&gt;
&lt;td&gt;A. カエル&lt;br /&gt;
B. ワニ&lt;br /&gt;
C. タコ&lt;br /&gt;
D. ヤモリ&lt;/td&gt;
&lt;td&gt;&lt;button class="btn btn-sm btn-success"&gt;&lt;br /&gt;
正解を見る&lt;br /&gt;
&lt;/button&gt;&lt;/p&gt;
&lt;div id="answer2" style="display: none;"&gt;正解: A. カエル&lt;/div&gt;
&lt;/td&gt;
&lt;/tr&gt;
&lt;tr style="background-color: #ffffff;"&gt;
&lt;td&gt;3. 体温が一定でない動物はどれですか？&lt;/td&gt;
&lt;td&gt;A. 哺乳類&lt;br /&gt;
B. 鳥類&lt;br /&gt;
C. 爬虫類&lt;br /&gt;
D. 恒温動物&lt;/td&gt;
&lt;td&gt;&lt;button class="btn btn-sm btn-success"&gt;&lt;br /&gt;
正解を見る&lt;br /&gt;
&lt;/button&gt;&lt;/p&gt;
&lt;div id="answer3" style="display: none;"&gt;正解: C. 爬虫類&lt;/div&gt;
&lt;/td&gt;
&lt;/tr&gt;
&lt;tr style="background-color: #dfffd6;"&gt;
&lt;td&gt;4. 胎生の動物はどれですか？&lt;/td&gt;
&lt;td&gt;A. カメ&lt;br /&gt;
B. タコ&lt;br /&gt;
C. 人間&lt;br /&gt;
D. 魚&lt;/td&gt;
&lt;td&gt;&lt;button class="btn btn-sm btn-success"&gt;&lt;br /&gt;
正解を見る&lt;br /&gt;
&lt;/button&gt;&lt;/p&gt;
&lt;div id="answer4" style="display: none;"&gt;正解: C. 人間&lt;/div&gt;
&lt;/td&gt;
&lt;/tr&gt;
&lt;tr style="background-color: #ffffff;"&gt;
&lt;td&gt;5. 魚が変温動物である理由は？&lt;/td&gt;
&lt;td&gt;A. 骨がないから&lt;br /&gt;
B. 水温に応じて体温が変化するから&lt;br /&gt;
C. 卵を産むから&lt;br /&gt;
D. 鳥類に進化するから&lt;/td&gt;
&lt;td&gt;&lt;button class="btn btn-sm btn-success"&gt;&lt;br /&gt;
正解を見る&lt;br /&gt;
&lt;/button&gt;&lt;/p&gt;
&lt;div id="answer5" style="display: none;"&gt;正解: B. 水温に応じて体温が変化するから&lt;/div&gt;
&lt;/td&gt;
&lt;/tr&gt;
&lt;tr style="background-color: #dfffd6;"&gt;
&lt;td&gt;6. 爬虫類の特徴は何ですか？&lt;/td&gt;
&lt;td&gt;A. 背骨がない&lt;br /&gt;
B. 体温が一定&lt;br /&gt;
C. 皮膚が乾燥に強い&lt;br /&gt;
D. 水中に住む&lt;/td&gt;
&lt;td&gt;&lt;button class="btn btn-sm btn-success"&gt;&lt;br /&gt;
正解を見る&lt;br /&gt;
&lt;/button&gt;&lt;/p&gt;
&lt;div id="answer6" style="display: none;"&gt;正解: C. 皮膚が乾燥に強い&lt;/div&gt;
&lt;/td&gt;
&lt;/tr&gt;
&lt;tr style="background-color: #ffffff;"&gt;
&lt;td&gt;7. 鳥類が恒温動物である理由は？&lt;/td&gt;
&lt;td&gt;A. 卵を産む&lt;br /&gt;
B. 骨が軽い&lt;br /&gt;
C. 体温が一定&lt;br /&gt;
D. 羽がある&lt;/td&gt;
&lt;td&gt;&lt;button class="btn btn-sm btn-success"&gt;&lt;br /&gt;
正解を見る&lt;br /&gt;
&lt;/button&gt;&lt;/p&gt;
&lt;div id="answer7" style="display: none;"&gt;正解: C. 体温が一定&lt;/div&gt;
&lt;/td&gt;
&lt;/tr&gt;
&lt;tr style="background-color: #dfffd6;"&gt;
&lt;td&gt;8. 無脊椎動物に含まれる生物はどれですか？&lt;/td&gt;
&lt;td&gt;A. 魚&lt;br /&gt;
B. クモ&lt;br /&gt;
C. カエル&lt;br /&gt;
D. ワニ&lt;/td&gt;
&lt;td&gt;&lt;button class="btn btn-sm btn-success"&gt;&lt;br /&gt;
正解を見る&lt;br /&gt;
&lt;/button&gt;&lt;/p&gt;
&lt;div id="answer8" style="display: none;"&gt;正解: B. クモ&lt;/div&gt;
&lt;/td&gt;
&lt;/tr&gt;
&lt;tr style="background-color: #ffffff;"&gt;
&lt;td&gt;9. 両生類の特徴は何ですか？&lt;/td&gt;
&lt;td&gt;A. 陸でも水中でも生息可能&lt;br /&gt;
B. 羽がある&lt;br /&gt;
C. 恒温動物&lt;br /&gt;
D. 胎生である&lt;/td&gt;
&lt;td&gt;&lt;button class="btn btn-sm btn-success"&gt;&lt;br /&gt;
正解を見る&lt;br /&gt;
&lt;/button&gt;&lt;/p&gt;
&lt;div id="answer9" style="display: none;"&gt;正解: A. 陸でも水中でも生息可能&lt;/div&gt;
&lt;/td&gt;
&lt;/tr&gt;
&lt;tr style="background-color: #dfffd6;"&gt;
&lt;td&gt;10. 恒温動物の例はどれですか？&lt;/td&gt;
&lt;td&gt;A. サメ&lt;br /&gt;
B. ニワトリ&lt;br /&gt;
C. トカゲ&lt;br /&gt;
D. カエル&lt;/td&gt;
&lt;td&gt;&lt;button class="btn btn-sm btn-success"&gt;&lt;br /&gt;
正解を見る&lt;br /&gt;
&lt;/button&gt;&lt;/p&gt;
&lt;div id="answer10" style="display: none;"&gt;正解: B. ニワトリ&lt;/div&gt;
&lt;/td&gt;
&lt;/tr&gt;
&lt;/tbody&gt;
&lt;/table&gt;
&lt;/div&gt;
&lt;/div&gt;
&lt;p&gt;&lt;!-- CTA セクション --&gt;&lt;/p&gt;
&lt;div class="card shadow-lg mb-5 border-0" style="background: linear-gradient(135deg, #00897b, #004d40); color: #fff;"&gt;
&lt;div class="card-body p-4 p-md-5"&gt;
&lt;div class="row align-items-center"&gt;
&lt;div class="col-md-8 mb-3 mb-md-0"&gt;
&lt;h2 class="h4 mb-3"&gt;地震を「知識」と「防災力」につなげたい方へ&lt;/h2&gt;
&lt;p class="mb-2" style="font-size: 0.97rem;"&gt;地震のしくみを理解することは、テスト対策だけでなく、&lt;br /&gt;
&lt;strong&gt;自分や家族を守る防災力アップ&lt;/strong&gt;にもつながります。&lt;/p&gt;
&lt;p class="mb-0" style="font-size: 0.95rem;"&gt;しゅん吉クエストでは、動画授業と演習プリントを組み合わせて、&lt;br /&gt;
理科が苦手な子でも&lt;strong&gt;「わかる・できる」&lt;/strong&gt;まで伴走します。&lt;br /&gt;
もっと体系的に学びたい方は、ぜひ一度詳細をご覧ください。&lt;/p&gt;
&lt;/div&gt;
&lt;div class="col-md-4 text-md-end text-center"&gt;
&lt;p&gt;&lt;a class="btn btn-warning text-dark fw-bold px-4 py-2 mb-2" href="https://rika-quest.com/"&gt;&lt;br /&gt;
受験理科専門塾しゅん吉クエストのご案内を見る&lt;br /&gt;
&lt;/a&gt;&lt;/p&gt;
&lt;p class="mb-0" style="font-size: 0.8rem;"&gt;※外部サイトへ移動します&lt;/p&gt;
&lt;/div&gt;
&lt;/div&gt;
&lt;/div&gt;
&lt;/div&gt;
&lt;p&gt;&lt;script&gt;
  function showAnswer(id, btn) {
    var el = document.getElementById(id);
    if (el) {&lt;span data-mce-type="bookmark" style="display: inline-block; width: 0px; overflow: hidden; line-height: 0;" class="mce_SELRES_start"&gt;&lt;/span&gt;
      el.style.display = 'inline';
    }
    if (btn) {
      btn.style.display = 'none';
    }
  }
&lt;/script&gt;&lt;/p&gt;
------</t>
  </si>
  <si>
    <t>以下のページは不自然なワードを使用しています。
これらを適切に自然な言葉に置き換えて下さい。
なお、本文の装飾や構造は絶対に変えないでください。
【対象ページURL】
https://rika-quest.com/column/rotation/
【検出された不自然ワード】
（検出なし）
【本文】
------
&lt;div class="container my-4"&gt;
&lt;p&gt;  &lt;!-- ヒーローセクション --&gt;&lt;/p&gt;
&lt;div class="card shadow-sm mb-4 border-0" style="background: linear-gradient(135deg, #1565c0, #00796b); color:#fff;"&gt;
&lt;div class="card-body p-4"&gt;
&lt;div class="d-flex flex-wrap justify-content-between align-items-center mb-2"&gt;
        &lt;span class="badge bg-light text-dark mb-2" style="font-size:0.8rem;"&gt;中学受験理科／地学分野&lt;/span&gt;&lt;br /&gt;
        &lt;span class="badge bg-warning text-dark mb-2" style="font-size:0.75rem;"&gt;単元：太陽と1日の動き&lt;/span&gt;
      &lt;/div&gt;
&lt;h1 class="card-title mb-3" style="font-size:1.9rem; line-height:1.5;"&gt;
        太陽と1日の動き──太陽の正体と「東から西」のわけを図で理解しよう&lt;br /&gt;
      &lt;/h1&gt;
&lt;p class="card-text mb-0" style="font-size:0.98rem;"&gt;
        太陽の大きさや温度、黒点の正体から、&lt;strong&gt;太陽が1日のうちにどう見えて動くか&lt;/strong&gt;までを、&lt;br /&gt;
        地球の自転や標準時のしくみとあわせて整理します。暗記ではなく&lt;strong&gt;「イメージで理解」&lt;/strong&gt;することがねらいです。
      &lt;/p&gt;
&lt;p class="mt-3 mb-0" style="font-size:0.95rem;"&gt;
地学分野は単元ごとに覚えるより、天体・気象・地層まで含めた「引っ掛かり方」をまとめて押さえると得点が安定します。地学分野の全体像は、&lt;a href="https://rika-quest.com/column/geoscience/"&gt;&lt;strong&gt;全体像はこちら&lt;/strong&gt;&lt;/a&gt;で整理しています。
&lt;/p&gt;
&lt;/p&gt;
&lt;/div&gt;
&lt;/div&gt;
&lt;p&gt;  &lt;!-- YouTube 埋め込み --&gt;&lt;/p&gt;
&lt;div class="mb-4"&gt;
&lt;div class="embed-responsive embed-responsive-16by9"&gt;
      &lt;iframe title="YouTube video player" src="https://www.youtube.com/embed/rxaFCoKB6no" width="560" height="315" frameborder="0" allowfullscreen="allowfullscreen" class="embed-responsive-item"&gt;&lt;/iframe&gt;
    &lt;/div&gt;
&lt;/p&gt;
&lt;/div&gt;
&lt;p&gt;  &lt;!-- 学習のねらいボックス --&gt;&lt;/p&gt;
&lt;div class="card border-0 shadow-sm mb-4" style="background-color:#e3f2fd;"&gt;
&lt;div class="card-body p-3"&gt;
&lt;h2 class="h5 mb-2"&gt;このページでわかること&lt;/h2&gt;
&lt;ul class="mb-0"&gt;
&lt;li&gt;太陽の&lt;strong&gt;大きさ・温度・黒点&lt;/strong&gt;などの基本データ&lt;/li&gt;
&lt;li&gt;地球が&lt;strong&gt;「丸い」とわかった理由&lt;/strong&gt;と北半球・南半球のイメージ&lt;/li&gt;
&lt;li&gt;太陽が&lt;strong&gt;東から南を通って西に沈む&lt;/strong&gt;ように見えるわけ&lt;/li&gt;
&lt;li&gt;地球の&lt;strong&gt;自転&lt;/strong&gt;と天体の「見かけの動き」の関係&lt;/li&gt;
&lt;li&gt;日本の&lt;strong&gt;標準時（135°E・明石）&lt;/strong&gt;と東京の南中時刻の考え方&lt;/li&gt;
&lt;li&gt;まとめ表と&lt;strong&gt;○×で確認できる10問クイズ&lt;/strong&gt;で最終チェック&lt;/li&gt;
&lt;/ul&gt;
&lt;/div&gt;
&lt;/div&gt;
&lt;p&gt;  &lt;!-- 1. 太陽の基本データ --&gt;&lt;/p&gt;
&lt;h2 class="mt-4 mb-3"&gt;太陽の基本データ──地球の109倍の「熱々の星」&lt;/h2&gt;
&lt;div class="row"&gt;
&lt;div class="col-md-7"&gt;
&lt;p&gt;
        空に浮かんでいる、まぶしくてじっと見てはいけない天体が&lt;strong&gt;太陽&lt;/strong&gt;です。&lt;br /&gt;
        私たちの1日の明るさや気温を支えている、とても重要な星です。
      &lt;/p&gt;
&lt;div class="table-responsive mb-3"&gt;
&lt;table class="table table-bordered table-sm align-middle mb-0"&gt;
&lt;thead style="background-color:#ffe082;"&gt;
&lt;tr class="text-center"&gt;
&lt;th&gt;項目&lt;/th&gt;
&lt;th&gt;値・特徴&lt;/th&gt;
&lt;/tr&gt;
&lt;/thead&gt;
&lt;tbody&gt;
&lt;tr&gt;
&lt;td class="fw-bold"&gt;直径&lt;/td&gt;
&lt;td&gt;地球の&lt;strong&gt;約109倍&lt;/strong&gt;（地球が縦に109個並ぶイメージ）&lt;/td&gt;
&lt;/tr&gt;
&lt;tr&gt;
&lt;td class="fw-bold"&gt;表面温度&lt;/td&gt;
&lt;td&gt;約&lt;strong&gt;6000℃&lt;/strong&gt;&lt;/td&gt;
&lt;/tr&gt;
&lt;tr&gt;
&lt;td class="fw-bold"&gt;黒点&lt;/td&gt;
&lt;td&gt;
                太陽表面の黒い点。周りより温度が低く、約&lt;strong&gt;4000℃&lt;/strong&gt;。&lt;br /&gt;
                &lt;span style="color:#ff0000;"&gt;強い磁場&lt;/span&gt;が発生している場所でもある。
              &lt;/td&gt;
&lt;/tr&gt;
&lt;/tbody&gt;
&lt;/table&gt;
&lt;/div&gt;
&lt;p class="mb-0"&gt;
        黒点は「黒くて冷たそう」に見えますが、それでも&lt;strong&gt;4000℃&lt;/strong&gt;。&lt;br /&gt;
        周りの6000℃よりは低い、という意味で黒く見えていると考えましょう。
      &lt;/p&gt;
&lt;/p&gt;
&lt;/div&gt;
&lt;div class="col-md-5"&gt;
&lt;div class="card border-0 shadow-sm h-100"&gt;
&lt;div class="card-body p-3"&gt;
&lt;h3 class="h6 mb-2"&gt;コラム：温度をどうやって測る？&lt;/h3&gt;
&lt;p class="mb-0" style="font-size:0.9rem;"&gt;
            太陽の温度は、もちろん体温計をさして測るわけではありません。&lt;br /&gt;
            実際には、太陽からの光の&lt;strong&gt;色や強さ&lt;/strong&gt;を観測し、物理法則を使って温度を逆算しています。&lt;br /&gt;
            非接触の体温計を「宇宙スケール」にしたようなイメージです。
          &lt;/p&gt;
&lt;/p&gt;
&lt;/div&gt;
&lt;/div&gt;
&lt;/div&gt;
&lt;/div&gt;
&lt;p&gt;  &lt;!-- 2. 地球は丸い？ --&gt;&lt;/p&gt;
&lt;h2 class="mt-5 mb-3"&gt;地球は丸い──どうやってわかったの？&lt;/h2&gt;
&lt;div class="row"&gt;
&lt;div class="col-md-6"&gt;
&lt;p&gt;
        当たり前のように「地球は丸い」と習いますが、昔の人たちは&lt;strong&gt;観察&lt;/strong&gt;からそれに気付きました。
      &lt;/p&gt;
&lt;ul&gt;
&lt;li&gt;&lt;strong&gt;月食のとき&lt;/strong&gt;、月に映る地球の影が丸い。&lt;/li&gt;
&lt;li&gt;遠くから近づいてくる&lt;strong&gt;船&lt;/strong&gt;が、全体ではなく「マスト → 船体」の順に見える。&lt;/li&gt;
&lt;/ul&gt;
&lt;p class="mb-0"&gt;
        これらの観察から、&lt;strong&gt;地球は平らではなく、球に近い形&lt;/strong&gt;だと考えられるようになったのです。
      &lt;/p&gt;
&lt;/p&gt;
&lt;/div&gt;
&lt;div class="col-md-6 text-center"&gt;
      &lt;img decoding="async" class="img-fluid mb-2" src="https://rika-quest.com/wp-content/uploads/2023/04/IMG_9606.png" alt="船の見え方から地球が丸いことに気づく図"&gt;&lt;/p&gt;
&lt;p class="text-muted mb-0" style="font-size:0.85rem;"&gt;▲ 船の見え方から「地球は丸い」と気づいたイメージ図&lt;/p&gt;
&lt;/p&gt;
&lt;/div&gt;
&lt;/div&gt;
&lt;h3 class="mt-4 mb-2"&gt;赤道・北半球・南半球&lt;/h3&gt;
&lt;p&gt;
    地球を真ん中でぐるりと一周している線を&lt;strong&gt;赤道&lt;/strong&gt;といいます。&lt;br /&gt;
    赤道より北側を&lt;strong&gt;北半球&lt;/strong&gt;、南側を&lt;strong&gt;南半球&lt;/strong&gt;とよび、日本は北半球にあります。
  &lt;/p&gt;
&lt;p&gt;&lt;!-- 受験理科専門塾 しゅん吉クエスト（公式サイトCTA） --&gt;&lt;/p&gt;
&lt;div style="border: 2px solid #1976d2; background-color: #e3f2fd; padding: 10px 12px; display: flex; align-items: flex-start; justify-content: flex-start; margin-bottom: 10px;"&gt;
&lt;p&gt;  &lt;img decoding="async"
    src="https://rika-quest.com/wp-content/uploads/2021/07/%E3%81%97%E3%82%85%E3%82%93%E5%90%89%E3%82%AF%E3%82%A8%E3%82%B9%E3%83%88%E6%AD%A3%E6%96%B9%E5%BD%A2.jpg"
    alt="受験理科専門塾しゅん吉クエストのロゴ"
    style="max-width: 90px; height: auto; margin-right: 10px; flex-shrink: 0;"
  /&gt;&lt;/p&gt;
&lt;div style="text-align: left; flex: 1;"&gt;
&lt;p style="margin: 5px 0; font-size: 14px; line-height: 1.6;"&gt;
      【受験理科専門塾しゅん吉クエスト】：&lt;br /&gt;
      中学受験理科に特化した&lt;strong&gt;完全１対１個別指導&lt;/strong&gt;の専門塾です。&lt;br /&gt;
      物理・化学・生物・地学の４分野について、苦手単元のやり直しから志望校対策まで、&lt;br /&gt;
      一人ひとりの理解度に合わせてカリキュラムを作成し、&lt;strong&gt;「理科嫌い」を「理科で点が取れる」に変える&lt;/strong&gt;指導を行っています。
    &lt;/p&gt;
&lt;p&gt;    &lt;a
      href="https://rika-quest.com/"
      style="background-color: #1976d2; color: #ffffff; padding: 5px 10px; text-align: center; text-decoration: none; display: inline-block; font-size: 14px;"
    &gt;&lt;br /&gt;
      しゅん吉クエスト公式サイトを見る&lt;br /&gt;
    &lt;/a&gt;
  &lt;/div&gt;
&lt;/div&gt;
&lt;p&gt;  &lt;!-- 3. 太陽と地球・光の当たり方 --&gt;&lt;/p&gt;
&lt;h2 class="mt-5 mb-3"&gt;太陽の光と地球の位置関係&lt;/h2&gt;
&lt;div class="row"&gt;
&lt;div class="col-md-7"&gt;
&lt;p&gt;
        地球は太陽のまわりを回りながら、さらに自分自身も回転しています（自転）。&lt;br /&gt;
        太陽の光は本当は&lt;strong&gt;放射状&lt;/strong&gt;に広がっていますが、地球は太陽に比べてとても小さいため、&lt;br /&gt;
        地球に届く光は&lt;strong&gt;平行な光&lt;/strong&gt;として考えることができます。
      &lt;/p&gt;
&lt;ul&gt;
&lt;li&gt;地球は少し傾いた「地軸」を持って自転している。&lt;/li&gt;
&lt;li&gt;北半球にいる私たちから見ると、太陽は&lt;strong&gt;南の空&lt;/strong&gt;に見える。&lt;/li&gt;
&lt;li&gt;天体（太陽・星など）は、基本的に&lt;strong&gt;東から登って南を通り、西に沈む&lt;/strong&gt;ように見える。&lt;/li&gt;
&lt;/ul&gt;
&lt;blockquote class="border-start ps-3 my-2" style="border-color:#42a5f5 !important; font-size:0.9rem;"&gt;
&lt;p&gt;
        北半球の多くの場所では、太陽は&lt;br /&gt;
        &lt;strong&gt;「東 → 南 → 西」&lt;/strong&gt;の順に動いていくように見えます。
      &lt;/p&gt;
&lt;/blockquote&gt;
&lt;/div&gt;
&lt;div class="col-md-5 text-center"&gt;
      &lt;img decoding="async" class="img-fluid mb-2" src="https://rika-quest.com/wp-content/uploads/2023/04/画像12-1024x834.png" alt="地球と太陽の位置関係を示す図"&gt;&lt;/p&gt;
&lt;p class="text-muted mb-0" style="font-size:0.85rem;"&gt;▲ 地軸が傾いた地球と、平行に飛んでくる太陽光のイメージ&lt;/p&gt;
&lt;/p&gt;
&lt;/div&gt;
&lt;/div&gt;
&lt;p&gt;  &lt;!-- 4. 地球の自転と見かけの動き --&gt;&lt;/p&gt;
&lt;h2 class="mt-5 mb-3"&gt;地球の自転と「見かけの動き」&lt;/h2&gt;
&lt;p&gt;
    実際に&lt;strong&gt;動いているのは地球&lt;/strong&gt;の方です。地球は&lt;strong&gt;西から東へ&lt;/strong&gt;回転（自転）しています。
  &lt;/p&gt;
&lt;ul&gt;
&lt;li&gt;地球が&lt;strong&gt;西 → 東&lt;/strong&gt;へ回る。&lt;/li&gt;
&lt;li&gt;その結果、私たちから見ると&lt;strong&gt;天体が東から西へ&lt;/strong&gt;動いているように見える。&lt;/li&gt;
&lt;/ul&gt;
&lt;p&gt;
    車に乗って前に進むと、外の景色が後ろへ流れていくように見えます。&lt;br /&gt;
    これと同じように、&lt;strong&gt;動いている自分の側から見ると、外のものが逆向きに動いて見える&lt;/strong&gt;わけです。
  &lt;/p&gt;
&lt;div class="card border-0 shadow-sm mb-4"&gt;
&lt;div class="card-body p-3"&gt;
&lt;h3 class="h6 mb-2"&gt;物理の「相対運動」とは？&lt;/h3&gt;
&lt;p class="mb-0" style="font-size:0.9rem;"&gt;
        地球から見た天体の動きは、&lt;strong&gt;相対運動&lt;/strong&gt;の代表例です。&lt;br /&gt;
        「どちらが動いていると考えるか」で見え方が変わる、という考え方は、物理のいろいろなところで出てきます。
      &lt;/p&gt;
&lt;/p&gt;
&lt;/div&gt;
&lt;/div&gt;
&lt;p&gt;  &lt;!-- 5. 日本の標準時と南中時刻 --&gt;&lt;/p&gt;
&lt;h2 class="mt-5 mb-3"&gt;日本の標準時と南中──なぜ東京は11時40分ごろ？&lt;/h2&gt;
&lt;div class="row"&gt;
&lt;div class="col-md-7"&gt;
&lt;p&gt;
        日本では、&lt;strong&gt;兵庫県明石市&lt;/strong&gt;を通る&lt;strong&gt;東経135度&lt;/strong&gt;の経線が、&lt;strong&gt;日本の標準時&lt;/strong&gt;として決められています。
      &lt;/p&gt;
&lt;ul&gt;
&lt;li&gt;明石を通る経線：東経135度 → ここを&lt;strong&gt;日本の時間の基準&lt;/strong&gt;とする。&lt;/li&gt;
&lt;li&gt;太陽が真南にくるときを&lt;strong&gt;南中&lt;/strong&gt;といい、明石での南中を&lt;strong&gt;12時&lt;/strong&gt;と決めている。&lt;/li&gt;
&lt;li&gt;東京は明石よりも&lt;strong&gt;東側&lt;/strong&gt;にあるので、太陽が&lt;strong&gt;少し早く&lt;/strong&gt;南中する。&lt;/li&gt;
&lt;/ul&gt;
&lt;p class="mb-0"&gt;
        その結果、東京では太陽が真南にくるのは、およそ&lt;strong&gt;11時40分ごろ&lt;/strong&gt;になります。&lt;br /&gt;
        「東京の南中時刻は11時40分」と丸暗記するのではなく、&lt;br /&gt;
        &lt;strong&gt;「東にある場所ほど先に太陽が南中する」&lt;/strong&gt;という考え方で理解しておきましょう。
      &lt;/p&gt;
&lt;/p&gt;
&lt;/div&gt;
&lt;div class="col-md-5 text-center"&gt;
      &lt;img decoding="async" class="img-fluid mb-2" src="https://rika-quest.com/wp-content/uploads/2023/04/画像11.png" alt="日本の標準時と太陽の動きを示す図"&gt;&lt;/p&gt;
&lt;p class="text-muted mb-0" style="font-size:0.85rem;"&gt;▲ 明石（標準時）と東京の位置関係と南中時刻のイメージ&lt;/p&gt;
&lt;/p&gt;
&lt;/div&gt;
&lt;/div&gt;
&lt;p&gt;  &lt;!-- 6. まとめ --&gt;&lt;/p&gt;
&lt;h2 class="mt-5 mb-3"&gt;まとめ：太陽と地球の動き&lt;/h2&gt;
&lt;div class="table-responsive mb-4"&gt;
&lt;table class="table table-bordered align-middle mb-0"&gt;
&lt;thead&gt;
&lt;tr style="background-color: #d9f2d9;"&gt;
&lt;th&gt;ポイント&lt;/th&gt;
&lt;th&gt;説明&lt;/th&gt;
&lt;/tr&gt;
&lt;/thead&gt;
&lt;tbody&gt;
&lt;tr style="background-color: #ffffff;"&gt;
&lt;td class="fw-bold"&gt;太陽の大きさと温度&lt;/td&gt;
&lt;td&gt;
            太陽の直径は地球の&lt;strong&gt;約109倍&lt;/strong&gt;。表面温度は約&lt;strong&gt;6000℃&lt;/strong&gt;。&lt;br /&gt;
            黒点の温度は約&lt;strong&gt;4000℃&lt;/strong&gt;で、周囲より温度が低く、&lt;span style="color:#ff0000;"&gt;磁場が強い&lt;/span&gt;場所。
          &lt;/td&gt;
&lt;/tr&gt;
&lt;tr style="background-color: #d9f2d9;"&gt;
&lt;td class="fw-bold"&gt;地球の形&lt;/td&gt;
&lt;td&gt;
            地球は球に近い形をしており、&lt;strong&gt;月食の影&lt;/strong&gt;や&lt;strong&gt;船の見え方&lt;/strong&gt;からそのことがわかった。&lt;br /&gt;
            赤道を中心に、&lt;strong&gt;北半球&lt;/strong&gt;と&lt;strong&gt;南半球&lt;/strong&gt;に分かれる。
          &lt;/td&gt;
&lt;/tr&gt;
&lt;tr style="background-color: #ffffff;"&gt;
&lt;td class="fw-bold"&gt;太陽の光&lt;/td&gt;
&lt;td&gt;
            太陽の光は本来放射状だが、地球が小さいため、&lt;strong&gt;地球に届く光は平行線として扱う&lt;/strong&gt;。
          &lt;/td&gt;
&lt;/tr&gt;
&lt;tr style="background-color: #d9f2d9;"&gt;
&lt;td class="fw-bold"&gt;地球の自転と天体の動き&lt;/td&gt;
&lt;td&gt;
            地球は&lt;strong&gt;西から東へ自転&lt;/strong&gt;しているため、天体は&lt;strong&gt;東から西へ&lt;/strong&gt;動くように見える。&lt;br /&gt;
            北半球では太陽は&lt;strong&gt;東 → 南 → 西&lt;/strong&gt;と動いて見える。
          &lt;/td&gt;
&lt;/tr&gt;
&lt;tr style="background-color: #ffffff;"&gt;
&lt;td class="fw-bold"&gt;日本の標準時&lt;/td&gt;
&lt;td&gt;
            兵庫県明石市を通る&lt;strong&gt;東経135度&lt;/strong&gt;の経線が、日本の標準時刻の基準。&lt;br /&gt;
            明石で太陽が真南にくるときを&lt;strong&gt;12時&lt;/strong&gt;とし、東京では約&lt;strong&gt;11時40分ごろ&lt;/strong&gt;に南中する。
          &lt;/td&gt;
&lt;/tr&gt;
&lt;/tbody&gt;
&lt;/table&gt;
&lt;/div&gt;
&lt;p class="mt-3 mb-4" style="font-size:0.95rem;"&gt;
太陽の「見かけの動き」は地学分野の基本で、ここが固まると月・星・季節まで一気につながります。地学分野の全体像は、&lt;a href="https://rika-quest.com/column/geoscience/"&gt;&lt;strong&gt;全体像はこちら&lt;/strong&gt;&lt;/a&gt;で確認できます。
&lt;/p&gt;
&lt;p&gt;  &lt;!-- 7. クイズ --&gt;&lt;/p&gt;
&lt;h2 class="mt-4 mb-3"&gt;クイズ：太陽と地球の動きを確認しよう&lt;/h2&gt;
&lt;div class="table-responsive mb-4"&gt;
&lt;table class="table table-bordered align-middle mb-0"&gt;
&lt;thead&gt;
&lt;tr style="background-color: #d9f2d9;"&gt;
&lt;th&gt;問題&lt;/th&gt;
&lt;th&gt;選択肢&lt;/th&gt;
&lt;th&gt;答え&lt;/th&gt;
&lt;/tr&gt;
&lt;/thead&gt;
&lt;tbody&gt;
&lt;tr style="background-color: #ffffff;"&gt;
&lt;td&gt;1. 太陽の直径は地球の何倍ですか？&lt;/td&gt;
&lt;td&gt;
            A. 10倍&lt;br /&gt;
            B. 50倍&lt;br /&gt;
            C. 109倍&lt;br /&gt;
            D. 200倍
          &lt;/td&gt;
&lt;td&gt;
            &lt;button class="btn btn-sm btn-primary" onclick="showSunAnswer(this, 'sun_answer1')"&gt;正解を見る&lt;/button&gt;&lt;br /&gt;
            &lt;span id="sun_answer1" style="display:none; margin-left:6px;"&gt;正解: C. 109倍&lt;/span&gt;
          &lt;/td&gt;
&lt;/tr&gt;
&lt;tr style="background-color: #d9f2d9;"&gt;
&lt;td&gt;2. 太陽の表面温度は何℃ですか？&lt;/td&gt;
&lt;td&gt;
            A. 4000℃&lt;br /&gt;
            B. 6000℃&lt;br /&gt;
            C. 8000℃&lt;br /&gt;
            D. 10000℃
          &lt;/td&gt;
&lt;td&gt;
            &lt;button class="btn btn-sm btn-primary" onclick="showSunAnswer(this, 'sun_answer2')"&gt;正解を見る&lt;/button&gt;&lt;br /&gt;
            &lt;span id="sun_answer2" style="display:none; margin-left:6px;"&gt;正解: B. 6000℃&lt;/span&gt;
          &lt;/td&gt;
&lt;/tr&gt;
&lt;tr style="background-color: #ffffff;"&gt;
&lt;td&gt;3. 地球が「丸い」とわかるきっかけとなった観察として適切なのは？&lt;/td&gt;
&lt;td&gt;
            A. 月食の影&lt;br /&gt;
            B. 船の見え方&lt;br /&gt;
            C. AとBの両方&lt;br /&gt;
            D. 特にない
          &lt;/td&gt;
&lt;td&gt;
            &lt;button class="btn btn-sm btn-primary" onclick="showSunAnswer(this, 'sun_answer3')"&gt;正解を見る&lt;/button&gt;&lt;br /&gt;
            &lt;span id="sun_answer3" style="display:none; margin-left:6px;"&gt;正解: C. AとBの両方&lt;/span&gt;
          &lt;/td&gt;
&lt;/tr&gt;
&lt;tr style="background-color: #d9f2d9;"&gt;
&lt;td&gt;4. 地球が自転している方向は？&lt;/td&gt;
&lt;td&gt;
            A. 東から西&lt;br /&gt;
            B. 西から東&lt;br /&gt;
            C. 北から南&lt;br /&gt;
            D. 南から北
          &lt;/td&gt;
&lt;td&gt;
            &lt;button class="btn btn-sm btn-primary" onclick="showSunAnswer(this, 'sun_answer4')"&gt;正解を見る&lt;/button&gt;&lt;br /&gt;
            &lt;span id="sun_answer4" style="display:none; margin-left:6px;"&gt;正解: B. 西から東&lt;/span&gt;
          &lt;/td&gt;
&lt;/tr&gt;
&lt;tr style="background-color: #ffffff;"&gt;
&lt;td&gt;5. 日本の標準時は何度の経線に基づいていますか？&lt;/td&gt;
&lt;td&gt;
            A. 120度&lt;br /&gt;
            B. 135度&lt;br /&gt;
            C. 150度&lt;br /&gt;
            D. 180度
          &lt;/td&gt;
&lt;td&gt;
            &lt;button class="btn btn-sm btn-primary" onclick="showSunAnswer(this, 'sun_answer5')"&gt;正解を見る&lt;/button&gt;&lt;br /&gt;
            &lt;span id="sun_answer5" style="display:none; margin-left:6px;"&gt;正解: B. 135度&lt;/span&gt;
          &lt;/td&gt;
&lt;/tr&gt;
&lt;tr style="background-color: #d9f2d9;"&gt;
&lt;td&gt;6. 太陽の光は地球にどのように届くと考えてよいですか？&lt;/td&gt;
&lt;td&gt;
            A. 放射状&lt;br /&gt;
            B. 平行&lt;br /&gt;
            C. 波状&lt;br /&gt;
            D. ランダム
          &lt;/td&gt;
&lt;td&gt;
            &lt;button class="btn btn-sm btn-primary" onclick="showSunAnswer(this, 'sun_answer6')"&gt;正解を見る&lt;/button&gt;&lt;br /&gt;
            &lt;span id="sun_answer6" style="display:none; margin-left:6px;"&gt;正解: B. 平行&lt;/span&gt;
          &lt;/td&gt;
&lt;/tr&gt;
&lt;tr style="background-color: #ffffff;"&gt;
&lt;td&gt;7. 北半球で太陽はどの方角を通っていきますか？&lt;/td&gt;
&lt;td&gt;
            A. 東 → 南 → 西&lt;br /&gt;
            B. 北 → 東 → 南&lt;br /&gt;
            C. 西 → 北 → 南&lt;br /&gt;
            D. 東 → 北 → 西
          &lt;/td&gt;
&lt;td&gt;
            &lt;button class="btn btn-sm btn-primary" onclick="showSunAnswer(this, 'sun_answer7')"&gt;正解を見る&lt;/button&gt;&lt;br /&gt;
            &lt;span id="sun_answer7" style="display:none; margin-left:6px;"&gt;正解: A. 東 → 南 → 西&lt;/span&gt;
          &lt;/td&gt;
&lt;/tr&gt;
&lt;tr style="background-color: #d9f2d9;"&gt;
&lt;td&gt;8. 太陽がその日の中で最も高くなるときを何といいますか？&lt;/td&gt;
&lt;td&gt;
            A. 日没&lt;br /&gt;
            B. 日の出&lt;br /&gt;
            C. 南中&lt;br /&gt;
            D. 正午
          &lt;/td&gt;
&lt;td&gt;
            &lt;button class="btn btn-sm btn-primary" onclick="showSunAnswer(this, 'sun_answer8')"&gt;正解を見る&lt;/button&gt;&lt;br /&gt;
            &lt;span id="sun_answer8" style="display:none; margin-left:6px;"&gt;正解: C. 南中&lt;/span&gt;
          &lt;/td&gt;
&lt;/tr&gt;
&lt;tr style="background-color: #ffffff;"&gt;
&lt;td&gt;9. 東京の南中時刻はおよそ何時ごろですか？&lt;/td&gt;
&lt;td&gt;
            A. 11:30ごろ&lt;br /&gt;
            B. 11:40ごろ&lt;br /&gt;
            C. 12:00ごろ&lt;br /&gt;
            D. 12:10ごろ
          &lt;/td&gt;
&lt;td&gt;
            &lt;button class="btn btn-sm btn-primary" onclick="showSunAnswer(this, 'sun_answer9')"&gt;正解を見る&lt;/button&gt;&lt;br /&gt;
            &lt;span id="sun_answer9" style="display:none; margin-left:6px;"&gt;正解: B. 11:40ごろ&lt;/span&gt;
          &lt;/td&gt;
&lt;/tr&gt;
&lt;tr style="background-color: #d9f2d9;"&gt;
&lt;td&gt;10. 地球の自転が作り出す天体の「見かけの動き」として正しいのは？&lt;/td&gt;
&lt;td&gt;
            A. 東から西へ動いて見える&lt;br /&gt;
            B. 西から東へ動いて見える&lt;br /&gt;
            C. 北から南へ動いて見える&lt;br /&gt;
            D. 動かないように見える
          &lt;/td&gt;
&lt;td&gt;
            &lt;button class="btn btn-sm btn-primary" onclick="showSunAnswer(this, 'sun_answer10')"&gt;正解を見る&lt;/button&gt;&lt;br /&gt;
            &lt;span id="sun_answer10" style="display:none; margin-left:6px;"&gt;正解: A. 東から西へ動いて見える&lt;/span&gt;
          &lt;/td&gt;
&lt;/tr&gt;
&lt;/tbody&gt;
&lt;/table&gt;
&lt;/div&gt;
&lt;p&gt;  &lt;!-- 四角いCTAボックス --&gt;&lt;/p&gt;
&lt;div class="card shadow-sm border-0 my-4" style="border-radius:0.75rem; background-color:#fff3e0;"&gt;
&lt;div class="card-body p-4"&gt;
&lt;h2 class="h5 mb-3"&gt;「空の動き」がわかると理科がもっとおもしろくなる&lt;/h2&gt;
&lt;p class="mb-3"&gt;
        太陽の動きや地球の自転は、&lt;strong&gt;毎日必ず起きている現象&lt;/strong&gt;です。&lt;br /&gt;
        地球儀や実際の空を見ながら学ぶと、公式や用語も&lt;strong&gt;一気に覚えやすく&lt;/strong&gt;なります。&lt;br /&gt;
        しゅん吉クエストでは、こうした地学分野も、&lt;strong&gt;ユーモアと図解&lt;/strong&gt;で分かりやすく解説しています。
      &lt;/p&gt;
&lt;div class="row align-items-center"&gt;
&lt;div class="col-md-8"&gt;
&lt;ul class="mb-0"&gt;
&lt;li&gt;動画とスライドで&lt;strong&gt;立体的にイメージ&lt;/strong&gt;できる授業&lt;/li&gt;
&lt;li&gt;中学受験に出るポイントを&lt;strong&gt;まとめ＋クイズ&lt;/strong&gt;で定着&lt;/li&gt;
&lt;li&gt;「何となく暗記」から&lt;strong&gt;「理由までわかる理科」&lt;/strong&gt;へ&lt;/li&gt;
&lt;/ul&gt;
&lt;/div&gt;
&lt;div class="col-md-4 text-md-end mt-3 mt-md-0"&gt;
          &lt;a href="https://rika-quest.com/" class="btn btn-warning fw-bold px-4 py-2" style="border-radius:999px;"&gt;&lt;br /&gt;
            しゅん吉クエストの理科を見てみる&lt;br /&gt;
          &lt;/a&gt;
        &lt;/div&gt;
&lt;/p&gt;
&lt;/div&gt;
&lt;/div&gt;
&lt;/div&gt;
&lt;/div&gt;
&lt;p&gt;&lt;script&gt;
  function showSunAnswer(button, answerId) {
    var answer = document.getElementById(answerId);
    if (answer) {
      answer.style.display = 'inline';
    }
    if (button) {
      button.style.display = 'none';
    }
  }
&lt;/script&gt;&lt;/p&gt;
------</t>
  </si>
  <si>
    <t>以下のページは不自然なワードを使用しています。
これらを適切に自然な言葉に置き換えて下さい。
なお、本文の装飾や構造は絶対に変えないでください。
【対象ページURL】
https://rika-quest.com/inquiry/
【検出された不自然ワード】
（検出なし）
【本文】
------
&lt;div class="wpcf7 no-js" id="wpcf7-f5-p13-o1" lang="ja" dir="ltr" data-wpcf7-id="5"&gt;
&lt;div class="screen-reader-response"&gt;&lt;p role="status" aria-live="polite" aria-atomic="true"&gt;&lt;/p&gt; &lt;ul&gt;&lt;/ul&gt;&lt;/div&gt;
&lt;form action="/inquiry/#wpcf7-f5-p13-o1" method="post" class="wpcf7-form init" aria-label="コンタクトフォーム" novalidate="novalidate" data-status="init"&gt;
&lt;div style="display: none;"&gt;
&lt;input type="hidden" name="_wpcf7" value="5" /&gt;
&lt;input type="hidden" name="_wpcf7_version" value="6.0.1" /&gt;
&lt;input type="hidden" name="_wpcf7_locale" value="ja" /&gt;
&lt;input type="hidden" name="_wpcf7_unit_tag" value="wpcf7-f5-p13-o1" /&gt;
&lt;input type="hidden" name="_wpcf7_container_post" value="13" /&gt;
&lt;input type="hidden" name="_wpcf7_posted_data_hash" value="" /&gt;
&lt;input type="hidden" name="_wpcf7_recaptcha_response" value="" /&gt;
&lt;/div&gt;
&lt;p&gt;&lt;label&gt; お名前 (必須)&lt;br /&gt;
&lt;span class="wpcf7-form-control-wrap" data-name="your-name"&gt;&lt;input size="40" maxlength="400" class="wpcf7-form-control wpcf7-text wpcf7-validates-as-required" aria-required="true" aria-invalid="false" value="" type="text" name="your-name" /&gt;&lt;/span&gt; &lt;/label&gt;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&lt;p&gt;&lt;label&gt; メッセージ本文&lt;br /&gt;
&lt;span class="wpcf7-form-control-wrap" data-name="your-message"&gt;&lt;textarea cols="40" rows="10" maxlength="2000" class="wpcf7-form-control wpcf7-textarea" aria-invalid="false" name="your-message"&gt;&lt;/textarea&gt;&lt;/span&gt; &lt;/label&gt;
&lt;/p&gt;
&lt;p&gt;[anr_nocaptcha g-recaptcha-response]
&lt;/p&gt;
&lt;p&gt;&lt;input class="wpcf7-form-control wpcf7-submit has-spinner" type="submit" value="送信" /&gt;
&lt;/p&gt;&lt;div class="wpcf7-response-output" aria-hidden="true"&gt;&lt;/div&gt;
&lt;/form&gt;
&lt;/div&gt;
&lt;section class="veu_cta" id="veu_cta-405"&gt;&lt;h1 class="cta_title"&gt;開講講座&lt;/h1&gt;&lt;div class="cta_body"&gt;&lt;div class="cta_body_image cta_body_image_right"&gt;&lt;a href="https://rika-quest.com/kouza/" target="_blank"&gt;&lt;img width="512" height="512" src="https://rika-quest.com/wp-content/uploads/2021/07/cropped-しゅん吉クエスト正方形.jpg" class="attachment-large size-large" alt="" srcset="https://rika-quest.com/wp-content/uploads/2021/07/cropped-しゅん吉クエスト正方形.jpg 512w, https://rika-quest.com/wp-content/uploads/2021/07/cropped-しゅん吉クエスト正方形-300x300.jpg 300w, https://rika-quest.com/wp-content/uploads/2021/07/cropped-しゅん吉クエスト正方形-150x150.jpg 150w, https://rika-quest.com/wp-content/uploads/2021/07/cropped-しゅん吉クエスト正方形-270x270.jpg 270w, https://rika-quest.com/wp-content/uploads/2021/07/cropped-しゅん吉クエスト正方形-192x192.jpg 192w, https://rika-quest.com/wp-content/uploads/2021/07/cropped-しゅん吉クエスト正方形-180x180.jpg 180w, https://rika-quest.com/wp-content/uploads/2021/07/cropped-しゅん吉クエスト正方形-32x32.jpg 32w" sizes="(max-width: 512px) 100vw, 512px" /&gt;&lt;/a&gt;&lt;/div&gt;&lt;div class="cta_body_txt image_exist"&gt;この講座は、物理、化学、生物、地学の各分野に分かれており、基本的な知識と問題解決スキルを向上させるための指導を行います。物理では基本原理を理解し、計算力を高め、化学では暗記と計算のバランスを取り、生物では視覚的な学習と問題解決力を強化し、地学では単位系や専門用語の理解、図や表の活用を重視します。過去問演習講座では過去問に焦点を当て、問題解決スキルを養います。全体的に、各分野の知識を深め、受験に備える準備を行います。&lt;/div&gt;&lt;div class="cta_body_link"&gt;&lt;a href="https://rika-quest.com/kouza/" class="btn btn-primary btn-block btn-lg" target="_blank"&gt;開講講座&lt;/a&gt;&lt;/div&gt;&lt;/div&gt;&lt;!-- [ /.vkExUnit_cta_body ] --&gt;&lt;/section&gt;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</si>
</sst>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quot;/&quot;mm&quot;/&quot;dd&quot; &quot;hh&quot;:&quot;mm&quot;:&quot;ss"/>
  </numFmts>
  <fonts count="5">
    <font>
      <sz val="10.0"/>
      <color rgb="FF000000"/>
      <name val="Arial"/>
      <scheme val="minor"/>
    </font>
    <font>
      <color theme="1"/>
      <name val="Arial"/>
      <scheme val="minor"/>
    </font>
    <font>
      <sz val="12.0"/>
      <color rgb="FF28A745"/>
      <name val="メイリオ"/>
    </font>
    <font>
      <u/>
      <color rgb="FF0000FF"/>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left" readingOrder="0"/>
    </xf>
    <xf borderId="0" fillId="0" fontId="1" numFmtId="3" xfId="0" applyAlignment="1" applyFont="1" applyNumberFormat="1">
      <alignment readingOrder="0"/>
    </xf>
    <xf borderId="0" fillId="0" fontId="3"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1" numFmtId="164" xfId="0" applyAlignment="1" applyFont="1" applyNumberForma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dokkai-labo.tokyo/col_blog/katei-kokugo-oshi-enai/" TargetMode="External"/><Relationship Id="rId194" Type="http://schemas.openxmlformats.org/officeDocument/2006/relationships/hyperlink" Target="https://dokkai-labo.tokyo/col_blog/setsumeibun-online/" TargetMode="External"/><Relationship Id="rId193" Type="http://schemas.openxmlformats.org/officeDocument/2006/relationships/hyperlink" Target="https://dokkai-labo.tokyo/col_blog/nichinoken-kokugo-latest-gap/" TargetMode="External"/><Relationship Id="rId192" Type="http://schemas.openxmlformats.org/officeDocument/2006/relationships/hyperlink" Target="https://dokkai-labo.tokyo/col_blog/monogataribun-choice/" TargetMode="External"/><Relationship Id="rId191" Type="http://schemas.openxmlformats.org/officeDocument/2006/relationships/hyperlink" Target="https://dokkai-labo.tokyo/col_blog/kijutsu-improve-by-type/" TargetMode="External"/><Relationship Id="rId187" Type="http://schemas.openxmlformats.org/officeDocument/2006/relationships/hyperlink" Target="https://dokkai-labo.tokyo/bootcamp/" TargetMode="External"/><Relationship Id="rId186" Type="http://schemas.openxmlformats.org/officeDocument/2006/relationships/hyperlink" Target="https://dokkai-labo.tokyo/blog/yosyu_series_05j013/" TargetMode="External"/><Relationship Id="rId185" Type="http://schemas.openxmlformats.org/officeDocument/2006/relationships/hyperlink" Target="https://dokkai-labo.tokyo/blog/yosyu_series_05j010/" TargetMode="External"/><Relationship Id="rId184" Type="http://schemas.openxmlformats.org/officeDocument/2006/relationships/hyperlink" Target="https://dokkai-labo.tokyo/blog/yoshu-series-kokugo-review-cycle/" TargetMode="External"/><Relationship Id="rId189" Type="http://schemas.openxmlformats.org/officeDocument/2006/relationships/hyperlink" Target="https://dokkai-labo.tokyo/col_blog/kakomon-tsumazuki/" TargetMode="External"/><Relationship Id="rId188" Type="http://schemas.openxmlformats.org/officeDocument/2006/relationships/hyperlink" Target="https://dokkai-labo.tokyo/col_blog/balance/" TargetMode="External"/><Relationship Id="rId183" Type="http://schemas.openxmlformats.org/officeDocument/2006/relationships/hyperlink" Target="https://dokkai-labo.tokyo/blog/shouronbunmaster/" TargetMode="External"/><Relationship Id="rId182" Type="http://schemas.openxmlformats.org/officeDocument/2006/relationships/hyperlink" Target="https://dokkai-labo.tokyo/blog/sapix_52b_06/" TargetMode="External"/><Relationship Id="rId181" Type="http://schemas.openxmlformats.org/officeDocument/2006/relationships/hyperlink" Target="https://dokkai-labo.tokyo/blog/sapix_52b_02/" TargetMode="External"/><Relationship Id="rId180" Type="http://schemas.openxmlformats.org/officeDocument/2006/relationships/hyperlink" Target="https://dokkai-labo.tokyo/blog/poetry/" TargetMode="External"/><Relationship Id="rId176" Type="http://schemas.openxmlformats.org/officeDocument/2006/relationships/hyperlink" Target="https://dokkai-labo.tokyo/blog/hensachi/" TargetMode="External"/><Relationship Id="rId175" Type="http://schemas.openxmlformats.org/officeDocument/2006/relationships/hyperlink" Target="https://dokkai-labo.tokyo/blog/description/" TargetMode="External"/><Relationship Id="rId174" Type="http://schemas.openxmlformats.org/officeDocument/2006/relationships/hyperlink" Target="https://dokkai-labo.tokyo/blog/200214/" TargetMode="External"/><Relationship Id="rId173" Type="http://schemas.openxmlformats.org/officeDocument/2006/relationships/hyperlink" Target="https://dokkai-labo.tokyo/blog/200212/" TargetMode="External"/><Relationship Id="rId179" Type="http://schemas.openxmlformats.org/officeDocument/2006/relationships/hyperlink" Target="https://dokkai-labo.tokyo/blog/mogishiken_review/" TargetMode="External"/><Relationship Id="rId178" Type="http://schemas.openxmlformats.org/officeDocument/2006/relationships/hyperlink" Target="https://dokkai-labo.tokyo/blog/kokugoshidou/" TargetMode="External"/><Relationship Id="rId177" Type="http://schemas.openxmlformats.org/officeDocument/2006/relationships/hyperlink" Target="https://dokkai-labo.tokyo/blog/kokugobunpouigi/" TargetMode="External"/><Relationship Id="rId198" Type="http://schemas.openxmlformats.org/officeDocument/2006/relationships/hyperlink" Target="https://dokkai-labo.tokyo/lp1701/" TargetMode="External"/><Relationship Id="rId197" Type="http://schemas.openxmlformats.org/officeDocument/2006/relationships/hyperlink" Target="https://dokkai-labo.tokyo/lesson/1-1elem/" TargetMode="External"/><Relationship Id="rId196" Type="http://schemas.openxmlformats.org/officeDocument/2006/relationships/hyperlink" Target="https://dokkai-labo.tokyo/kobetsuonline01/" TargetMode="External"/><Relationship Id="rId195" Type="http://schemas.openxmlformats.org/officeDocument/2006/relationships/hyperlink" Target="https://dokkai-labo.tokyo/col_blog/setsumon-yomichigai/" TargetMode="External"/><Relationship Id="rId199" Type="http://schemas.openxmlformats.org/officeDocument/2006/relationships/hyperlink" Target="https://dokkai-labo.tokyo/lp1801/" TargetMode="External"/><Relationship Id="rId150" Type="http://schemas.openxmlformats.org/officeDocument/2006/relationships/hyperlink" Target="https://natsui-sansu-juku.com/info/2019winter/" TargetMode="External"/><Relationship Id="rId392" Type="http://schemas.openxmlformats.org/officeDocument/2006/relationships/hyperlink" Target="https://natsui-sansu-juku.com/column/hayasamondai/" TargetMode="External"/><Relationship Id="rId391" Type="http://schemas.openxmlformats.org/officeDocument/2006/relationships/hyperlink" Target="https://natsui-sansu-juku.com/column/510-05/" TargetMode="External"/><Relationship Id="rId390" Type="http://schemas.openxmlformats.org/officeDocument/2006/relationships/hyperlink" Target="https://natsui-sansu-juku.com/column/510-04/" TargetMode="External"/><Relationship Id="rId1" Type="http://schemas.openxmlformats.org/officeDocument/2006/relationships/hyperlink" Target="https://jukureiwa.com/tips/tips-syakai-note/" TargetMode="External"/><Relationship Id="rId2" Type="http://schemas.openxmlformats.org/officeDocument/2006/relationships/hyperlink" Target="https://dokkai-labo.tokyo/col_blog/dokkai-shori-junban/" TargetMode="External"/><Relationship Id="rId3" Type="http://schemas.openxmlformats.org/officeDocument/2006/relationships/hyperlink" Target="https://juku-escot.com/mathematics/" TargetMode="External"/><Relationship Id="rId149" Type="http://schemas.openxmlformats.org/officeDocument/2006/relationships/hyperlink" Target="https://natsui-sansu-juku.com/info/20190620/" TargetMode="External"/><Relationship Id="rId4" Type="http://schemas.openxmlformats.org/officeDocument/2006/relationships/hyperlink" Target="https://koten-kakitsubata.jp/school-exam/" TargetMode="External"/><Relationship Id="rId148" Type="http://schemas.openxmlformats.org/officeDocument/2006/relationships/hyperlink" Target="https://natsui-sansu-juku.com/info/2018winter/" TargetMode="External"/><Relationship Id="rId9" Type="http://schemas.openxmlformats.org/officeDocument/2006/relationships/hyperlink" Target="https://dokkai-labo.tokyo/blog/yosyu_series_05j017-2/" TargetMode="External"/><Relationship Id="rId143" Type="http://schemas.openxmlformats.org/officeDocument/2006/relationships/hyperlink" Target="https://natsui-sansu-juku.com/column/kokogachigau/" TargetMode="External"/><Relationship Id="rId385" Type="http://schemas.openxmlformats.org/officeDocument/2006/relationships/hyperlink" Target="https://koten-kakitsubata.jp/info/503/" TargetMode="External"/><Relationship Id="rId142" Type="http://schemas.openxmlformats.org/officeDocument/2006/relationships/hyperlink" Target="https://natsui-sansu-juku.com/column/kobetsu_mayoi_judge/" TargetMode="External"/><Relationship Id="rId384" Type="http://schemas.openxmlformats.org/officeDocument/2006/relationships/hyperlink" Target="https://koten-kakitsubata.jp/blog/utokyo/" TargetMode="External"/><Relationship Id="rId141" Type="http://schemas.openxmlformats.org/officeDocument/2006/relationships/hyperlink" Target="https://natsui-sansu-juku.com/column/hub-online-use/" TargetMode="External"/><Relationship Id="rId383" Type="http://schemas.openxmlformats.org/officeDocument/2006/relationships/hyperlink" Target="https://koten-kakitsubata.jp/blog/seiryoden/" TargetMode="External"/><Relationship Id="rId140" Type="http://schemas.openxmlformats.org/officeDocument/2006/relationships/hyperlink" Target="https://natsui-sansu-juku.com/column/hub-online-guide/" TargetMode="External"/><Relationship Id="rId382" Type="http://schemas.openxmlformats.org/officeDocument/2006/relationships/hyperlink" Target="https://koten-kakitsubata.jp/blog/kansaigakuin2020/" TargetMode="External"/><Relationship Id="rId5" Type="http://schemas.openxmlformats.org/officeDocument/2006/relationships/hyperlink" Target="https://natsui-sansu-juku.com/situation/" TargetMode="External"/><Relationship Id="rId147" Type="http://schemas.openxmlformats.org/officeDocument/2006/relationships/hyperlink" Target="https://natsui-sansu-juku.com/info/200708/" TargetMode="External"/><Relationship Id="rId389" Type="http://schemas.openxmlformats.org/officeDocument/2006/relationships/hyperlink" Target="https://natsui-sansu-juku.com/column/510-02/" TargetMode="External"/><Relationship Id="rId6" Type="http://schemas.openxmlformats.org/officeDocument/2006/relationships/hyperlink" Target="https://natsui-sansu-juku.com/col_blog/online4merit/" TargetMode="External"/><Relationship Id="rId146" Type="http://schemas.openxmlformats.org/officeDocument/2006/relationships/hyperlink" Target="https://natsui-sansu-juku.com/info/180617_01/" TargetMode="External"/><Relationship Id="rId388" Type="http://schemas.openxmlformats.org/officeDocument/2006/relationships/hyperlink" Target="https://natsui-sansu-juku.com/col_blog/onlineryuukou/" TargetMode="External"/><Relationship Id="rId7" Type="http://schemas.openxmlformats.org/officeDocument/2006/relationships/hyperlink" Target="https://dokkai-labo.tokyo/lpjh_online/" TargetMode="External"/><Relationship Id="rId145" Type="http://schemas.openxmlformats.org/officeDocument/2006/relationships/hyperlink" Target="https://natsui-sansu-juku.com/column/syou4/" TargetMode="External"/><Relationship Id="rId387" Type="http://schemas.openxmlformats.org/officeDocument/2006/relationships/hyperlink" Target="https://natsui-sansu-juku.com/col_blog/online-sansu-kobetsu-rittaizukei/" TargetMode="External"/><Relationship Id="rId8" Type="http://schemas.openxmlformats.org/officeDocument/2006/relationships/hyperlink" Target="https://rika-quest.com/column/nayami-light-optics/" TargetMode="External"/><Relationship Id="rId144" Type="http://schemas.openxmlformats.org/officeDocument/2006/relationships/hyperlink" Target="https://natsui-sansu-juku.com/column/onlinekobetsu3/" TargetMode="External"/><Relationship Id="rId386" Type="http://schemas.openxmlformats.org/officeDocument/2006/relationships/hyperlink" Target="https://natsui-sansu-juku.com/col_blog/kakomon-online-checklist/" TargetMode="External"/><Relationship Id="rId381" Type="http://schemas.openxmlformats.org/officeDocument/2006/relationships/hyperlink" Target="https://koten-kakitsubata.jp/blog/kanbunnokotsu/" TargetMode="External"/><Relationship Id="rId380" Type="http://schemas.openxmlformats.org/officeDocument/2006/relationships/hyperlink" Target="https://koten-kakitsubata.jp/blog/jyodoushikatuyouhyou/" TargetMode="External"/><Relationship Id="rId139" Type="http://schemas.openxmlformats.org/officeDocument/2006/relationships/hyperlink" Target="https://natsui-sansu-juku.com/column/hub-juku/" TargetMode="External"/><Relationship Id="rId138" Type="http://schemas.openxmlformats.org/officeDocument/2006/relationships/hyperlink" Target="https://natsui-sansu-juku.com/column/hub-bunshodai/" TargetMode="External"/><Relationship Id="rId137" Type="http://schemas.openxmlformats.org/officeDocument/2006/relationships/hyperlink" Target="https://natsui-sansu-juku.com/column/h51-02/" TargetMode="External"/><Relationship Id="rId379" Type="http://schemas.openxmlformats.org/officeDocument/2006/relationships/hyperlink" Target="https://koten-kakitsubata.jp/blog/daidairi/" TargetMode="External"/><Relationship Id="rId132" Type="http://schemas.openxmlformats.org/officeDocument/2006/relationships/hyperlink" Target="https://natsui-sansu-juku.com/col_blog/sansu-nobinai-online/" TargetMode="External"/><Relationship Id="rId374" Type="http://schemas.openxmlformats.org/officeDocument/2006/relationships/hyperlink" Target="https://juku-escot.com/lp_eng01/" TargetMode="External"/><Relationship Id="rId131" Type="http://schemas.openxmlformats.org/officeDocument/2006/relationships/hyperlink" Target="https://natsui-sansu-juku.com/col_blog/onlinerikai/" TargetMode="External"/><Relationship Id="rId373" Type="http://schemas.openxmlformats.org/officeDocument/2006/relationships/hyperlink" Target="https://juku-escot.com/kouza/jyuken-math/" TargetMode="External"/><Relationship Id="rId130" Type="http://schemas.openxmlformats.org/officeDocument/2006/relationships/hyperlink" Target="https://koten-kakitsubata.jp/spot/" TargetMode="External"/><Relationship Id="rId372" Type="http://schemas.openxmlformats.org/officeDocument/2006/relationships/hyperlink" Target="https://juku-escot.com/kouza/jyuken-japanese/" TargetMode="External"/><Relationship Id="rId371" Type="http://schemas.openxmlformats.org/officeDocument/2006/relationships/hyperlink" Target="https://juku-escot.com/kouza/jyuken-english/" TargetMode="External"/><Relationship Id="rId136" Type="http://schemas.openxmlformats.org/officeDocument/2006/relationships/hyperlink" Target="https://natsui-sansu-juku.com/column/h51-01/" TargetMode="External"/><Relationship Id="rId378" Type="http://schemas.openxmlformats.org/officeDocument/2006/relationships/hyperlink" Target="https://jukureiwa.com/tips/uonzu/" TargetMode="External"/><Relationship Id="rId135" Type="http://schemas.openxmlformats.org/officeDocument/2006/relationships/hyperlink" Target="https://natsui-sansu-juku.com/column/510-13/" TargetMode="External"/><Relationship Id="rId377" Type="http://schemas.openxmlformats.org/officeDocument/2006/relationships/hyperlink" Target="https://jukureiwa.com/tips/syakai-test-naoshi/" TargetMode="External"/><Relationship Id="rId134" Type="http://schemas.openxmlformats.org/officeDocument/2006/relationships/hyperlink" Target="https://natsui-sansu-juku.com/column/200314/" TargetMode="External"/><Relationship Id="rId376" Type="http://schemas.openxmlformats.org/officeDocument/2006/relationships/hyperlink" Target="https://jukureiwa.com/tips/rekishi-nagare/" TargetMode="External"/><Relationship Id="rId133" Type="http://schemas.openxmlformats.org/officeDocument/2006/relationships/hyperlink" Target="https://natsui-sansu-juku.com/col_blog/waseaka-online-sansu/" TargetMode="External"/><Relationship Id="rId375" Type="http://schemas.openxmlformats.org/officeDocument/2006/relationships/hyperlink" Target="https://jukureiwa.com/tips/honka_koumin/" TargetMode="External"/><Relationship Id="rId172" Type="http://schemas.openxmlformats.org/officeDocument/2006/relationships/hyperlink" Target="https://dokkai-labo.tokyo/blog/170620/" TargetMode="External"/><Relationship Id="rId171" Type="http://schemas.openxmlformats.org/officeDocument/2006/relationships/hyperlink" Target="https://dokkai-labo.tokyo/blog/17022403/" TargetMode="External"/><Relationship Id="rId170" Type="http://schemas.openxmlformats.org/officeDocument/2006/relationships/hyperlink" Target="https://natsui-sansu-juku.com/info/2026haru/" TargetMode="External"/><Relationship Id="rId165" Type="http://schemas.openxmlformats.org/officeDocument/2006/relationships/hyperlink" Target="https://rika-quest.com/column/nayami-weather-map/" TargetMode="External"/><Relationship Id="rId164" Type="http://schemas.openxmlformats.org/officeDocument/2006/relationships/hyperlink" Target="https://rika-quest.com/column/nayami-strata-column/" TargetMode="External"/><Relationship Id="rId163" Type="http://schemas.openxmlformats.org/officeDocument/2006/relationships/hyperlink" Target="https://rika-quest.com/column/nayami-last-2weeks/" TargetMode="External"/><Relationship Id="rId162" Type="http://schemas.openxmlformats.org/officeDocument/2006/relationships/hyperlink" Target="https://rika-quest.com/column/nayami-human-body/" TargetMode="External"/><Relationship Id="rId169" Type="http://schemas.openxmlformats.org/officeDocument/2006/relationships/hyperlink" Target="https://www.kokugo-trigger.com/column/jyuku/" TargetMode="External"/><Relationship Id="rId168" Type="http://schemas.openxmlformats.org/officeDocument/2006/relationships/hyperlink" Target="https://rika-quest.com/column/seed/" TargetMode="External"/><Relationship Id="rId167" Type="http://schemas.openxmlformats.org/officeDocument/2006/relationships/hyperlink" Target="https://rika-quest.com/column/science-nayami/" TargetMode="External"/><Relationship Id="rId166" Type="http://schemas.openxmlformats.org/officeDocument/2006/relationships/hyperlink" Target="https://rika-quest.com/column/plant/" TargetMode="External"/><Relationship Id="rId161" Type="http://schemas.openxmlformats.org/officeDocument/2006/relationships/hyperlink" Target="https://rika-quest.com/column/nayami-earthquake-volcano/" TargetMode="External"/><Relationship Id="rId160" Type="http://schemas.openxmlformats.org/officeDocument/2006/relationships/hyperlink" Target="https://rika-quest.com/column/nayami-cant-apply-knowledge/" TargetMode="External"/><Relationship Id="rId159" Type="http://schemas.openxmlformats.org/officeDocument/2006/relationships/hyperlink" Target="https://rika-quest.com/column/gas_and_aqueous_liquid/" TargetMode="External"/><Relationship Id="rId154" Type="http://schemas.openxmlformats.org/officeDocument/2006/relationships/hyperlink" Target="https://natsui-sansu-juku.com/info/2025sixyunkikousixyu/" TargetMode="External"/><Relationship Id="rId396" Type="http://schemas.openxmlformats.org/officeDocument/2006/relationships/hyperlink" Target="https://natsui-sansu-juku.com/p5_a/" TargetMode="External"/><Relationship Id="rId153" Type="http://schemas.openxmlformats.org/officeDocument/2006/relationships/hyperlink" Target="https://natsui-sansu-juku.com/info/20210707/" TargetMode="External"/><Relationship Id="rId395" Type="http://schemas.openxmlformats.org/officeDocument/2006/relationships/hyperlink" Target="https://natsui-sansu-juku.com/column/withyou/" TargetMode="External"/><Relationship Id="rId152" Type="http://schemas.openxmlformats.org/officeDocument/2006/relationships/hyperlink" Target="https://natsui-sansu-juku.com/info/20210308/" TargetMode="External"/><Relationship Id="rId394" Type="http://schemas.openxmlformats.org/officeDocument/2006/relationships/hyperlink" Target="https://natsui-sansu-juku.com/column/syou5zenhan/" TargetMode="External"/><Relationship Id="rId151" Type="http://schemas.openxmlformats.org/officeDocument/2006/relationships/hyperlink" Target="https://natsui-sansu-juku.com/info/20201119/" TargetMode="External"/><Relationship Id="rId393" Type="http://schemas.openxmlformats.org/officeDocument/2006/relationships/hyperlink" Target="https://natsui-sansu-juku.com/column/hub-kakomon/" TargetMode="External"/><Relationship Id="rId158" Type="http://schemas.openxmlformats.org/officeDocument/2006/relationships/hyperlink" Target="https://natsui-sansu-juku.com/what_is_asen/" TargetMode="External"/><Relationship Id="rId157" Type="http://schemas.openxmlformats.org/officeDocument/2006/relationships/hyperlink" Target="https://natsui-sansu-juku.com/web/" TargetMode="External"/><Relationship Id="rId399" Type="http://schemas.openxmlformats.org/officeDocument/2006/relationships/hyperlink" Target="https://natsui-sansu-juku.com/p6_b/" TargetMode="External"/><Relationship Id="rId156" Type="http://schemas.openxmlformats.org/officeDocument/2006/relationships/hyperlink" Target="https://natsui-sansu-juku.com/school/" TargetMode="External"/><Relationship Id="rId398" Type="http://schemas.openxmlformats.org/officeDocument/2006/relationships/hyperlink" Target="https://natsui-sansu-juku.com/p6_a/" TargetMode="External"/><Relationship Id="rId155" Type="http://schemas.openxmlformats.org/officeDocument/2006/relationships/hyperlink" Target="https://natsui-sansu-juku.com/notice_start/" TargetMode="External"/><Relationship Id="rId397" Type="http://schemas.openxmlformats.org/officeDocument/2006/relationships/hyperlink" Target="https://natsui-sansu-juku.com/p5_b/" TargetMode="External"/><Relationship Id="rId808" Type="http://schemas.openxmlformats.org/officeDocument/2006/relationships/hyperlink" Target="https://eng-support.com/column/progress-book1-lesson19-4/" TargetMode="External"/><Relationship Id="rId807" Type="http://schemas.openxmlformats.org/officeDocument/2006/relationships/hyperlink" Target="https://eng-support.com/column/progress-book1-lesson19-1/" TargetMode="External"/><Relationship Id="rId806" Type="http://schemas.openxmlformats.org/officeDocument/2006/relationships/hyperlink" Target="https://eng-support.com/column/progress-book1-lesson18-3/" TargetMode="External"/><Relationship Id="rId805" Type="http://schemas.openxmlformats.org/officeDocument/2006/relationships/hyperlink" Target="https://eng-support.com/column/progress-book1-lesson18-1/" TargetMode="External"/><Relationship Id="rId809" Type="http://schemas.openxmlformats.org/officeDocument/2006/relationships/hyperlink" Target="https://eng-support.com/column/progress-book1-lesson20-1/" TargetMode="External"/><Relationship Id="rId800" Type="http://schemas.openxmlformats.org/officeDocument/2006/relationships/hyperlink" Target="https://eng-support.com/column/progress-book1-lesson16-4/" TargetMode="External"/><Relationship Id="rId804" Type="http://schemas.openxmlformats.org/officeDocument/2006/relationships/hyperlink" Target="https://eng-support.com/column/progress-book1-lesson17-4/" TargetMode="External"/><Relationship Id="rId803" Type="http://schemas.openxmlformats.org/officeDocument/2006/relationships/hyperlink" Target="https://eng-support.com/column/progress-book1-lesson17-3/" TargetMode="External"/><Relationship Id="rId802" Type="http://schemas.openxmlformats.org/officeDocument/2006/relationships/hyperlink" Target="https://eng-support.com/column/progress-book1-lesson17-2/" TargetMode="External"/><Relationship Id="rId801" Type="http://schemas.openxmlformats.org/officeDocument/2006/relationships/hyperlink" Target="https://eng-support.com/column/progress-book1-lesson17-1/" TargetMode="External"/><Relationship Id="rId40" Type="http://schemas.openxmlformats.org/officeDocument/2006/relationships/hyperlink" Target="https://rika-quest.com/column/nayami-neutralization/" TargetMode="External"/><Relationship Id="rId42" Type="http://schemas.openxmlformats.org/officeDocument/2006/relationships/hyperlink" Target="https://rika-quest.com/column/nayami-solubility-graph/" TargetMode="External"/><Relationship Id="rId41" Type="http://schemas.openxmlformats.org/officeDocument/2006/relationships/hyperlink" Target="https://rika-quest.com/column/nayami-photosynthesis-transpiration/" TargetMode="External"/><Relationship Id="rId44" Type="http://schemas.openxmlformats.org/officeDocument/2006/relationships/hyperlink" Target="https://dokkai-labo.tokyo/basisonline/" TargetMode="External"/><Relationship Id="rId43" Type="http://schemas.openxmlformats.org/officeDocument/2006/relationships/hyperlink" Target="https://rika-quest.com/column/nayami-solution-classification/" TargetMode="External"/><Relationship Id="rId46" Type="http://schemas.openxmlformats.org/officeDocument/2006/relationships/hyperlink" Target="https://dokkai-labo.tokyo/lesson/1-1high/" TargetMode="External"/><Relationship Id="rId45" Type="http://schemas.openxmlformats.org/officeDocument/2006/relationships/hyperlink" Target="https://dokkai-labo.tokyo/blog/sapix_52b_05/" TargetMode="External"/><Relationship Id="rId509" Type="http://schemas.openxmlformats.org/officeDocument/2006/relationships/hyperlink" Target="https://juku-escot.com/column/suugaku_ouyoumondai/" TargetMode="External"/><Relationship Id="rId508" Type="http://schemas.openxmlformats.org/officeDocument/2006/relationships/hyperlink" Target="https://juku-escot.com/column/ochikobore/" TargetMode="External"/><Relationship Id="rId503" Type="http://schemas.openxmlformats.org/officeDocument/2006/relationships/hyperlink" Target="https://juku-escot.com/c_blogs/syakaijinbenkyou/" TargetMode="External"/><Relationship Id="rId745" Type="http://schemas.openxmlformats.org/officeDocument/2006/relationships/hyperlink" Target="https://eigo-rewrite.com/column/stage3-lesson8-3/" TargetMode="External"/><Relationship Id="rId987" Type="http://schemas.openxmlformats.org/officeDocument/2006/relationships/hyperlink" Target="https://rika-quest.com/column/weather/" TargetMode="External"/><Relationship Id="rId502" Type="http://schemas.openxmlformats.org/officeDocument/2006/relationships/hyperlink" Target="https://juku-escot.com/c_blogs/syakaibenkyouhou/" TargetMode="External"/><Relationship Id="rId744" Type="http://schemas.openxmlformats.org/officeDocument/2006/relationships/hyperlink" Target="https://eigo-rewrite.com/column/stage3-lesson8-1/" TargetMode="External"/><Relationship Id="rId986" Type="http://schemas.openxmlformats.org/officeDocument/2006/relationships/hyperlink" Target="https://rika-quest.com/column/rotation/" TargetMode="External"/><Relationship Id="rId501" Type="http://schemas.openxmlformats.org/officeDocument/2006/relationships/hyperlink" Target="https://juku-escot.com/c_blogs/j-goukakusurutameniha/" TargetMode="External"/><Relationship Id="rId743" Type="http://schemas.openxmlformats.org/officeDocument/2006/relationships/hyperlink" Target="https://eigo-rewrite.com/column/stage3-lesson7-3/" TargetMode="External"/><Relationship Id="rId985" Type="http://schemas.openxmlformats.org/officeDocument/2006/relationships/hyperlink" Target="https://rika-quest.com/column/pressures/" TargetMode="External"/><Relationship Id="rId500" Type="http://schemas.openxmlformats.org/officeDocument/2006/relationships/hyperlink" Target="https://juku-escot.com/access/" TargetMode="External"/><Relationship Id="rId742" Type="http://schemas.openxmlformats.org/officeDocument/2006/relationships/hyperlink" Target="https://eigo-rewrite.com/column/stage3-lesson6-3/" TargetMode="External"/><Relationship Id="rId984" Type="http://schemas.openxmlformats.org/officeDocument/2006/relationships/hyperlink" Target="https://rika-quest.com/column/photosynthesis/" TargetMode="External"/><Relationship Id="rId507" Type="http://schemas.openxmlformats.org/officeDocument/2006/relationships/hyperlink" Target="https://juku-escot.com/column/eitango/" TargetMode="External"/><Relationship Id="rId749" Type="http://schemas.openxmlformats.org/officeDocument/2006/relationships/hyperlink" Target="https://eigo-rewrite.com/info/" TargetMode="External"/><Relationship Id="rId506" Type="http://schemas.openxmlformats.org/officeDocument/2006/relationships/hyperlink" Target="https://juku-escot.com/column/anki/" TargetMode="External"/><Relationship Id="rId748" Type="http://schemas.openxmlformats.org/officeDocument/2006/relationships/hyperlink" Target="https://eigo-rewrite.com/contact/" TargetMode="External"/><Relationship Id="rId505" Type="http://schemas.openxmlformats.org/officeDocument/2006/relationships/hyperlink" Target="https://juku-escot.com/c_blogs/yarukipoint/" TargetMode="External"/><Relationship Id="rId747" Type="http://schemas.openxmlformats.org/officeDocument/2006/relationships/hyperlink" Target="https://eigo-rewrite.com/column/zyugyou/" TargetMode="External"/><Relationship Id="rId989" Type="http://schemas.openxmlformats.org/officeDocument/2006/relationships/hyperlink" Target="https://rika-quest.com/info/" TargetMode="External"/><Relationship Id="rId504" Type="http://schemas.openxmlformats.org/officeDocument/2006/relationships/hyperlink" Target="https://juku-escot.com/c_blogs/taisaku4/" TargetMode="External"/><Relationship Id="rId746" Type="http://schemas.openxmlformats.org/officeDocument/2006/relationships/hyperlink" Target="https://eigo-rewrite.com/column/torikumimae/" TargetMode="External"/><Relationship Id="rId988" Type="http://schemas.openxmlformats.org/officeDocument/2006/relationships/hyperlink" Target="https://rika-quest.com/greeting/" TargetMode="External"/><Relationship Id="rId48" Type="http://schemas.openxmlformats.org/officeDocument/2006/relationships/hyperlink" Target="https://eng-support.com/column/book2-lesson3-scene1/" TargetMode="External"/><Relationship Id="rId47" Type="http://schemas.openxmlformats.org/officeDocument/2006/relationships/hyperlink" Target="https://eigo-rewrite.com/vocabulary/" TargetMode="External"/><Relationship Id="rId49" Type="http://schemas.openxmlformats.org/officeDocument/2006/relationships/hyperlink" Target="https://eng-support.com/column/book2-lesson3-scene2/" TargetMode="External"/><Relationship Id="rId741" Type="http://schemas.openxmlformats.org/officeDocument/2006/relationships/hyperlink" Target="https://eigo-rewrite.com/column/stage3-lesson5-3/" TargetMode="External"/><Relationship Id="rId983" Type="http://schemas.openxmlformats.org/officeDocument/2006/relationships/hyperlink" Target="https://rika-quest.com/column/nayami-physics-diagram/" TargetMode="External"/><Relationship Id="rId740" Type="http://schemas.openxmlformats.org/officeDocument/2006/relationships/hyperlink" Target="https://eigo-rewrite.com/column/stage3-lesson5-2/" TargetMode="External"/><Relationship Id="rId982" Type="http://schemas.openxmlformats.org/officeDocument/2006/relationships/hyperlink" Target="https://rika-quest.com/column/nayami-electric-circuits/" TargetMode="External"/><Relationship Id="rId981" Type="http://schemas.openxmlformats.org/officeDocument/2006/relationships/hyperlink" Target="https://rika-quest.com/column/nayami-classification-mixup/" TargetMode="External"/><Relationship Id="rId980" Type="http://schemas.openxmlformats.org/officeDocument/2006/relationships/hyperlink" Target="https://rika-quest.com/column/nayami-calculation-slow/" TargetMode="External"/><Relationship Id="rId31" Type="http://schemas.openxmlformats.org/officeDocument/2006/relationships/hyperlink" Target="https://dokkai-labo.tokyo/kijutsuryoku/" TargetMode="External"/><Relationship Id="rId30" Type="http://schemas.openxmlformats.org/officeDocument/2006/relationships/hyperlink" Target="https://dokkai-labo.tokyo/col_blog/yomitobashi-online/" TargetMode="External"/><Relationship Id="rId33" Type="http://schemas.openxmlformats.org/officeDocument/2006/relationships/hyperlink" Target="https://dokkai-labo.tokyo/lesson/hilevel_lec_univ/" TargetMode="External"/><Relationship Id="rId32" Type="http://schemas.openxmlformats.org/officeDocument/2006/relationships/hyperlink" Target="https://dokkai-labo.tokyo/kobetsuonline02/" TargetMode="External"/><Relationship Id="rId35" Type="http://schemas.openxmlformats.org/officeDocument/2006/relationships/hyperlink" Target="https://juku-escot.com/column/yokunaibenkyouhou/" TargetMode="External"/><Relationship Id="rId34" Type="http://schemas.openxmlformats.org/officeDocument/2006/relationships/hyperlink" Target="https://eng-support.com/column/book2-lesson8-scene3/" TargetMode="External"/><Relationship Id="rId739" Type="http://schemas.openxmlformats.org/officeDocument/2006/relationships/hyperlink" Target="https://eigo-rewrite.com/column/stage3-lesson5-1/" TargetMode="External"/><Relationship Id="rId734" Type="http://schemas.openxmlformats.org/officeDocument/2006/relationships/hyperlink" Target="https://eigo-rewrite.com/column/stage3-lesson3-1/" TargetMode="External"/><Relationship Id="rId976" Type="http://schemas.openxmlformats.org/officeDocument/2006/relationships/hyperlink" Target="https://natsui-sansu-juku.com/yotsuyaootuka-2/" TargetMode="External"/><Relationship Id="rId733" Type="http://schemas.openxmlformats.org/officeDocument/2006/relationships/hyperlink" Target="https://eigo-rewrite.com/column/stage3-lesson2-3/" TargetMode="External"/><Relationship Id="rId975" Type="http://schemas.openxmlformats.org/officeDocument/2006/relationships/hyperlink" Target="https://natsui-sansu-juku.com/vacant_sum/" TargetMode="External"/><Relationship Id="rId732" Type="http://schemas.openxmlformats.org/officeDocument/2006/relationships/hyperlink" Target="https://eigo-rewrite.com/column/stage3-lesson2-2/" TargetMode="External"/><Relationship Id="rId974" Type="http://schemas.openxmlformats.org/officeDocument/2006/relationships/hyperlink" Target="https://natsui-sansu-juku.com/vacant_online_season/" TargetMode="External"/><Relationship Id="rId731" Type="http://schemas.openxmlformats.org/officeDocument/2006/relationships/hyperlink" Target="https://eigo-rewrite.com/column/stage3-lesson2-1/" TargetMode="External"/><Relationship Id="rId973" Type="http://schemas.openxmlformats.org/officeDocument/2006/relationships/hyperlink" Target="https://natsui-sansu-juku.com/timetable/" TargetMode="External"/><Relationship Id="rId738" Type="http://schemas.openxmlformats.org/officeDocument/2006/relationships/hyperlink" Target="https://eigo-rewrite.com/column/stage3-lesson4-2/" TargetMode="External"/><Relationship Id="rId737" Type="http://schemas.openxmlformats.org/officeDocument/2006/relationships/hyperlink" Target="https://eigo-rewrite.com/column/stage3-lesson3-4/" TargetMode="External"/><Relationship Id="rId979" Type="http://schemas.openxmlformats.org/officeDocument/2006/relationships/hyperlink" Target="https://rika-quest.com/column/metal/" TargetMode="External"/><Relationship Id="rId736" Type="http://schemas.openxmlformats.org/officeDocument/2006/relationships/hyperlink" Target="https://eigo-rewrite.com/column/stage3-lesson3-3/" TargetMode="External"/><Relationship Id="rId978" Type="http://schemas.openxmlformats.org/officeDocument/2006/relationships/hyperlink" Target="https://rika-quest.com/column/" TargetMode="External"/><Relationship Id="rId735" Type="http://schemas.openxmlformats.org/officeDocument/2006/relationships/hyperlink" Target="https://eigo-rewrite.com/column/stage3-lesson3-2/" TargetMode="External"/><Relationship Id="rId977" Type="http://schemas.openxmlformats.org/officeDocument/2006/relationships/hyperlink" Target="https://rika-quest.com/access/" TargetMode="External"/><Relationship Id="rId37" Type="http://schemas.openxmlformats.org/officeDocument/2006/relationships/hyperlink" Target="https://natsui-sansu-juku.com/column/qa2/" TargetMode="External"/><Relationship Id="rId36" Type="http://schemas.openxmlformats.org/officeDocument/2006/relationships/hyperlink" Target="https://juku-escot.com/online/" TargetMode="External"/><Relationship Id="rId39" Type="http://schemas.openxmlformats.org/officeDocument/2006/relationships/hyperlink" Target="https://rika-quest.com/column/nayami-combustion/" TargetMode="External"/><Relationship Id="rId38" Type="http://schemas.openxmlformats.org/officeDocument/2006/relationships/hyperlink" Target="https://natsui-sansu-juku.com/kouza/" TargetMode="External"/><Relationship Id="rId730" Type="http://schemas.openxmlformats.org/officeDocument/2006/relationships/hyperlink" Target="https://eigo-rewrite.com/column/stage2-lesson9-1/" TargetMode="External"/><Relationship Id="rId972" Type="http://schemas.openxmlformats.org/officeDocument/2006/relationships/hyperlink" Target="https://natsui-sansu-juku.com/timetable_season/" TargetMode="External"/><Relationship Id="rId971" Type="http://schemas.openxmlformats.org/officeDocument/2006/relationships/hyperlink" Target="https://natsui-sansu-juku.com/nichinouken/" TargetMode="External"/><Relationship Id="rId970" Type="http://schemas.openxmlformats.org/officeDocument/2006/relationships/hyperlink" Target="https://natsui-sansu-juku.com/lp1801/" TargetMode="External"/><Relationship Id="rId20" Type="http://schemas.openxmlformats.org/officeDocument/2006/relationships/hyperlink" Target="https://natsui-sansu-juku.com/col_blog/onlinekoukateki/" TargetMode="External"/><Relationship Id="rId22" Type="http://schemas.openxmlformats.org/officeDocument/2006/relationships/hyperlink" Target="https://rika-quest.com/column/nayami-gas-experiment/" TargetMode="External"/><Relationship Id="rId21" Type="http://schemas.openxmlformats.org/officeDocument/2006/relationships/hyperlink" Target="https://natsui-sansu-juku.com/column/hub-qa-jiki/" TargetMode="External"/><Relationship Id="rId24" Type="http://schemas.openxmlformats.org/officeDocument/2006/relationships/hyperlink" Target="https://rika-quest.com/column/nayami-lever-pulley/" TargetMode="External"/><Relationship Id="rId23" Type="http://schemas.openxmlformats.org/officeDocument/2006/relationships/hyperlink" Target="https://rika-quest.com/column/nayami-graph-table-reading/" TargetMode="External"/><Relationship Id="rId525" Type="http://schemas.openxmlformats.org/officeDocument/2006/relationships/hyperlink" Target="https://jukureiwa.com/company/" TargetMode="External"/><Relationship Id="rId767" Type="http://schemas.openxmlformats.org/officeDocument/2006/relationships/hyperlink" Target="https://eng-support.com/column/book2-lesson2-scene2/" TargetMode="External"/><Relationship Id="rId524" Type="http://schemas.openxmlformats.org/officeDocument/2006/relationships/hyperlink" Target="https://jukureiwa.com/" TargetMode="External"/><Relationship Id="rId766" Type="http://schemas.openxmlformats.org/officeDocument/2006/relationships/hyperlink" Target="https://eng-support.com/column/book2-lesson13-scene3/" TargetMode="External"/><Relationship Id="rId523" Type="http://schemas.openxmlformats.org/officeDocument/2006/relationships/hyperlink" Target="https://juku-escot.com/top/" TargetMode="External"/><Relationship Id="rId765" Type="http://schemas.openxmlformats.org/officeDocument/2006/relationships/hyperlink" Target="https://eng-support.com/column/book2-lesson13-scene1/" TargetMode="External"/><Relationship Id="rId522" Type="http://schemas.openxmlformats.org/officeDocument/2006/relationships/hyperlink" Target="https://juku-escot.com/timetable/" TargetMode="External"/><Relationship Id="rId764" Type="http://schemas.openxmlformats.org/officeDocument/2006/relationships/hyperlink" Target="https://eng-support.com/column/book2-lesson13-scene/" TargetMode="External"/><Relationship Id="rId529" Type="http://schemas.openxmlformats.org/officeDocument/2006/relationships/hyperlink" Target="https://jukureiwa.com/tips/honka_rekishi/" TargetMode="External"/><Relationship Id="rId528" Type="http://schemas.openxmlformats.org/officeDocument/2006/relationships/hyperlink" Target="https://jukureiwa.com/tips/hakuchizu/" TargetMode="External"/><Relationship Id="rId527" Type="http://schemas.openxmlformats.org/officeDocument/2006/relationships/hyperlink" Target="https://jukureiwa.com/sample-page/" TargetMode="External"/><Relationship Id="rId769" Type="http://schemas.openxmlformats.org/officeDocument/2006/relationships/hyperlink" Target="https://eng-support.com/column/book2-lesson4-scene1/" TargetMode="External"/><Relationship Id="rId526" Type="http://schemas.openxmlformats.org/officeDocument/2006/relationships/hyperlink" Target="https://jukureiwa.com/info/190507/" TargetMode="External"/><Relationship Id="rId768" Type="http://schemas.openxmlformats.org/officeDocument/2006/relationships/hyperlink" Target="https://eng-support.com/column/book2-lesson2-scene3/" TargetMode="External"/><Relationship Id="rId26" Type="http://schemas.openxmlformats.org/officeDocument/2006/relationships/hyperlink" Target="https://juku-escot.com/kouza/j3-math/" TargetMode="External"/><Relationship Id="rId25" Type="http://schemas.openxmlformats.org/officeDocument/2006/relationships/hyperlink" Target="https://dokkai-labo.tokyo/info/20200713/" TargetMode="External"/><Relationship Id="rId28" Type="http://schemas.openxmlformats.org/officeDocument/2006/relationships/hyperlink" Target="https://natsui-sansu-juku.com/col_blog/onlineservice/" TargetMode="External"/><Relationship Id="rId27" Type="http://schemas.openxmlformats.org/officeDocument/2006/relationships/hyperlink" Target="https://jukureiwa.com/tips/katakana/" TargetMode="External"/><Relationship Id="rId521" Type="http://schemas.openxmlformats.org/officeDocument/2006/relationships/hyperlink" Target="https://juku-escot.com/timetable-m/" TargetMode="External"/><Relationship Id="rId763" Type="http://schemas.openxmlformats.org/officeDocument/2006/relationships/hyperlink" Target="https://eng-support.com/column/book2-lesson12-scene2/" TargetMode="External"/><Relationship Id="rId29" Type="http://schemas.openxmlformats.org/officeDocument/2006/relationships/hyperlink" Target="https://rika-quest.com/column/nayami-physics-graph/" TargetMode="External"/><Relationship Id="rId520" Type="http://schemas.openxmlformats.org/officeDocument/2006/relationships/hyperlink" Target="https://juku-escot.com/school/" TargetMode="External"/><Relationship Id="rId762" Type="http://schemas.openxmlformats.org/officeDocument/2006/relationships/hyperlink" Target="https://eng-support.com/column/book2-lesson12-scene1/" TargetMode="External"/><Relationship Id="rId761" Type="http://schemas.openxmlformats.org/officeDocument/2006/relationships/hyperlink" Target="https://eng-support.com/column/book2-lesson11-scene3/" TargetMode="External"/><Relationship Id="rId760" Type="http://schemas.openxmlformats.org/officeDocument/2006/relationships/hyperlink" Target="https://eng-support.com/column/book2-lesson11-scene2/" TargetMode="External"/><Relationship Id="rId11" Type="http://schemas.openxmlformats.org/officeDocument/2006/relationships/hyperlink" Target="https://juku-escot.com/examination/" TargetMode="External"/><Relationship Id="rId10" Type="http://schemas.openxmlformats.org/officeDocument/2006/relationships/hyperlink" Target="https://juku-escot.com/column/genbun_benkyouhou/" TargetMode="External"/><Relationship Id="rId13" Type="http://schemas.openxmlformats.org/officeDocument/2006/relationships/hyperlink" Target="https://dokkai-labo.tokyo/blog/yosyu_series_05j016/" TargetMode="External"/><Relationship Id="rId12" Type="http://schemas.openxmlformats.org/officeDocument/2006/relationships/hyperlink" Target="https://rika-quest.com/column/nayami-pressure-buoyancy/" TargetMode="External"/><Relationship Id="rId519" Type="http://schemas.openxmlformats.org/officeDocument/2006/relationships/hyperlink" Target="https://juku-escot.com/sample-page/" TargetMode="External"/><Relationship Id="rId514" Type="http://schemas.openxmlformats.org/officeDocument/2006/relationships/hyperlink" Target="https://juku-escot.com/info/20190620/" TargetMode="External"/><Relationship Id="rId756" Type="http://schemas.openxmlformats.org/officeDocument/2006/relationships/hyperlink" Target="https://eng-support.com/column/book1-lesson19-scene2/" TargetMode="External"/><Relationship Id="rId998" Type="http://schemas.openxmlformats.org/officeDocument/2006/relationships/hyperlink" Target="https://www.kokugo-trigger.com/column/nigate/" TargetMode="External"/><Relationship Id="rId513" Type="http://schemas.openxmlformats.org/officeDocument/2006/relationships/hyperlink" Target="https://juku-escot.com/info/190507-2/" TargetMode="External"/><Relationship Id="rId755" Type="http://schemas.openxmlformats.org/officeDocument/2006/relationships/hyperlink" Target="https://eng-support.com/column/" TargetMode="External"/><Relationship Id="rId997" Type="http://schemas.openxmlformats.org/officeDocument/2006/relationships/hyperlink" Target="https://www.kokugo-trigger.com/column/kiso/" TargetMode="External"/><Relationship Id="rId512" Type="http://schemas.openxmlformats.org/officeDocument/2006/relationships/hyperlink" Target="https://juku-escot.com/company/" TargetMode="External"/><Relationship Id="rId754" Type="http://schemas.openxmlformats.org/officeDocument/2006/relationships/hyperlink" Target="https://eng-support.com/access/" TargetMode="External"/><Relationship Id="rId996" Type="http://schemas.openxmlformats.org/officeDocument/2006/relationships/hyperlink" Target="https://www.kokugo-trigger.com/column/" TargetMode="External"/><Relationship Id="rId511" Type="http://schemas.openxmlformats.org/officeDocument/2006/relationships/hyperlink" Target="https://juku-escot.com/column/yaruki/" TargetMode="External"/><Relationship Id="rId753" Type="http://schemas.openxmlformats.org/officeDocument/2006/relationships/hyperlink" Target="https://eigo-rewrite.com/info/20210723/" TargetMode="External"/><Relationship Id="rId995" Type="http://schemas.openxmlformats.org/officeDocument/2006/relationships/hyperlink" Target="https://www.kokugo-trigger.com/access/" TargetMode="External"/><Relationship Id="rId518" Type="http://schemas.openxmlformats.org/officeDocument/2006/relationships/hyperlink" Target="https://juku-escot.com/representative/" TargetMode="External"/><Relationship Id="rId517" Type="http://schemas.openxmlformats.org/officeDocument/2006/relationships/hyperlink" Target="https://juku-escot.com/info/20210406/" TargetMode="External"/><Relationship Id="rId759" Type="http://schemas.openxmlformats.org/officeDocument/2006/relationships/hyperlink" Target="https://eng-support.com/column/book2-lesson10-scene3/" TargetMode="External"/><Relationship Id="rId516" Type="http://schemas.openxmlformats.org/officeDocument/2006/relationships/hyperlink" Target="https://juku-escot.com/info/20210406-2/" TargetMode="External"/><Relationship Id="rId758" Type="http://schemas.openxmlformats.org/officeDocument/2006/relationships/hyperlink" Target="https://eng-support.com/column/book2-lesson10-scene2/" TargetMode="External"/><Relationship Id="rId515" Type="http://schemas.openxmlformats.org/officeDocument/2006/relationships/hyperlink" Target="https://juku-escot.com/info/20200410/" TargetMode="External"/><Relationship Id="rId757" Type="http://schemas.openxmlformats.org/officeDocument/2006/relationships/hyperlink" Target="https://eng-support.com/column/book1-lesson19-scene3/" TargetMode="External"/><Relationship Id="rId999" Type="http://schemas.openxmlformats.org/officeDocument/2006/relationships/hyperlink" Target="https://www.kokugo-trigger.com/column/syuuchuuryoku/" TargetMode="External"/><Relationship Id="rId15" Type="http://schemas.openxmlformats.org/officeDocument/2006/relationships/hyperlink" Target="https://eigo-rewrite.com/column/eitango/" TargetMode="External"/><Relationship Id="rId990" Type="http://schemas.openxmlformats.org/officeDocument/2006/relationships/hyperlink" Target="https://rika-quest.com/info/2026/" TargetMode="External"/><Relationship Id="rId14" Type="http://schemas.openxmlformats.org/officeDocument/2006/relationships/hyperlink" Target="https://dokkai-labo.tokyo/blog/yosyu_series_05j017/" TargetMode="External"/><Relationship Id="rId17" Type="http://schemas.openxmlformats.org/officeDocument/2006/relationships/hyperlink" Target="https://juku-escot.com/kouza/j2-english/" TargetMode="External"/><Relationship Id="rId16" Type="http://schemas.openxmlformats.org/officeDocument/2006/relationships/hyperlink" Target="https://juku-escot.com/column/zaigaku/" TargetMode="External"/><Relationship Id="rId19" Type="http://schemas.openxmlformats.org/officeDocument/2006/relationships/hyperlink" Target="https://natsui-sansu-juku.com/col_blog/onlineheigai/" TargetMode="External"/><Relationship Id="rId510" Type="http://schemas.openxmlformats.org/officeDocument/2006/relationships/hyperlink" Target="https://juku-escot.com/column/suugakudekinai/" TargetMode="External"/><Relationship Id="rId752" Type="http://schemas.openxmlformats.org/officeDocument/2006/relationships/hyperlink" Target="https://eigo-rewrite.com/info/20210406/" TargetMode="External"/><Relationship Id="rId994" Type="http://schemas.openxmlformats.org/officeDocument/2006/relationships/hyperlink" Target="https://www.kokugo-trigger.com/" TargetMode="External"/><Relationship Id="rId18" Type="http://schemas.openxmlformats.org/officeDocument/2006/relationships/hyperlink" Target="https://natsui-sansu-juku.com/col_blog/nichinoken-online-sansu/" TargetMode="External"/><Relationship Id="rId751" Type="http://schemas.openxmlformats.org/officeDocument/2006/relationships/hyperlink" Target="https://eigo-rewrite.com/info/20201022/" TargetMode="External"/><Relationship Id="rId993" Type="http://schemas.openxmlformats.org/officeDocument/2006/relationships/hyperlink" Target="https://rika-quest.com/timetable/" TargetMode="External"/><Relationship Id="rId750" Type="http://schemas.openxmlformats.org/officeDocument/2006/relationships/hyperlink" Target="https://eigo-rewrite.com/info/20200601/" TargetMode="External"/><Relationship Id="rId992" Type="http://schemas.openxmlformats.org/officeDocument/2006/relationships/hyperlink" Target="https://rika-quest.com/kouza/" TargetMode="External"/><Relationship Id="rId991" Type="http://schemas.openxmlformats.org/officeDocument/2006/relationships/hyperlink" Target="https://rika-quest.com/inquiry/" TargetMode="External"/><Relationship Id="rId84" Type="http://schemas.openxmlformats.org/officeDocument/2006/relationships/hyperlink" Target="https://dokkai-labo.tokyo/col_blog/kijutsu-train/" TargetMode="External"/><Relationship Id="rId83" Type="http://schemas.openxmlformats.org/officeDocument/2006/relationships/hyperlink" Target="https://dokkai-labo.tokyo/col_blog/goku-imi-dokkai/" TargetMode="External"/><Relationship Id="rId86" Type="http://schemas.openxmlformats.org/officeDocument/2006/relationships/hyperlink" Target="https://dokkai-labo.tokyo/col_blog/kokugo-foundation/" TargetMode="External"/><Relationship Id="rId85" Type="http://schemas.openxmlformats.org/officeDocument/2006/relationships/hyperlink" Target="https://dokkai-labo.tokyo/col_blog/kokugo-evidence/" TargetMode="External"/><Relationship Id="rId88" Type="http://schemas.openxmlformats.org/officeDocument/2006/relationships/hyperlink" Target="https://dokkai-labo.tokyo/col_blog/monogataribun-online/" TargetMode="External"/><Relationship Id="rId87" Type="http://schemas.openxmlformats.org/officeDocument/2006/relationships/hyperlink" Target="https://dokkai-labo.tokyo/col_blog/kokugo-online-only/" TargetMode="External"/><Relationship Id="rId89" Type="http://schemas.openxmlformats.org/officeDocument/2006/relationships/hyperlink" Target="https://dokkai-labo.tokyo/col_blog/tensaku-guide/" TargetMode="External"/><Relationship Id="rId709" Type="http://schemas.openxmlformats.org/officeDocument/2006/relationships/hyperlink" Target="https://eigo-rewrite.com/column/stage2_lesson1-1/" TargetMode="External"/><Relationship Id="rId708" Type="http://schemas.openxmlformats.org/officeDocument/2006/relationships/hyperlink" Target="https://eigo-rewrite.com/column/stage1-3-1/" TargetMode="External"/><Relationship Id="rId707" Type="http://schemas.openxmlformats.org/officeDocument/2006/relationships/hyperlink" Target="https://eigo-rewrite.com/column/stage1-2-1/" TargetMode="External"/><Relationship Id="rId949" Type="http://schemas.openxmlformats.org/officeDocument/2006/relationships/hyperlink" Target="https://natsui-sansu-juku.com/info/180301/" TargetMode="External"/><Relationship Id="rId706" Type="http://schemas.openxmlformats.org/officeDocument/2006/relationships/hyperlink" Target="https://eigo-rewrite.com/column/stage1-1-2/" TargetMode="External"/><Relationship Id="rId948" Type="http://schemas.openxmlformats.org/officeDocument/2006/relationships/hyperlink" Target="https://natsui-sansu-juku.com/info/180228/" TargetMode="External"/><Relationship Id="rId80" Type="http://schemas.openxmlformats.org/officeDocument/2006/relationships/hyperlink" Target="https://dokkai-labo.tokyo/col_blog/evidence-accuracy/" TargetMode="External"/><Relationship Id="rId82" Type="http://schemas.openxmlformats.org/officeDocument/2006/relationships/hyperlink" Target="https://dokkai-labo.tokyo/col_blog/goi-online/" TargetMode="External"/><Relationship Id="rId81" Type="http://schemas.openxmlformats.org/officeDocument/2006/relationships/hyperlink" Target="https://dokkai-labo.tokyo/col_blog/fuan-aseri-shikouteishi/" TargetMode="External"/><Relationship Id="rId701" Type="http://schemas.openxmlformats.org/officeDocument/2006/relationships/hyperlink" Target="https://eigo-rewrite.com/column/stage1_lesson8-2/" TargetMode="External"/><Relationship Id="rId943" Type="http://schemas.openxmlformats.org/officeDocument/2006/relationships/hyperlink" Target="https://natsui-sansu-juku.com/info/170524/" TargetMode="External"/><Relationship Id="rId700" Type="http://schemas.openxmlformats.org/officeDocument/2006/relationships/hyperlink" Target="https://eigo-rewrite.com/column/stage1_lesson8-1/" TargetMode="External"/><Relationship Id="rId942" Type="http://schemas.openxmlformats.org/officeDocument/2006/relationships/hyperlink" Target="https://natsui-sansu-juku.com/info/170311/" TargetMode="External"/><Relationship Id="rId941" Type="http://schemas.openxmlformats.org/officeDocument/2006/relationships/hyperlink" Target="https://natsui-sansu-juku.com/info/170101/" TargetMode="External"/><Relationship Id="rId940" Type="http://schemas.openxmlformats.org/officeDocument/2006/relationships/hyperlink" Target="https://natsui-sansu-juku.com/info/" TargetMode="External"/><Relationship Id="rId705" Type="http://schemas.openxmlformats.org/officeDocument/2006/relationships/hyperlink" Target="https://eigo-rewrite.com/column/stage1_lesson9-3/" TargetMode="External"/><Relationship Id="rId947" Type="http://schemas.openxmlformats.org/officeDocument/2006/relationships/hyperlink" Target="https://natsui-sansu-juku.com/info/180101/" TargetMode="External"/><Relationship Id="rId704" Type="http://schemas.openxmlformats.org/officeDocument/2006/relationships/hyperlink" Target="https://eigo-rewrite.com/column/stage1_lesson9-2/" TargetMode="External"/><Relationship Id="rId946" Type="http://schemas.openxmlformats.org/officeDocument/2006/relationships/hyperlink" Target="https://natsui-sansu-juku.com/info/171105/" TargetMode="External"/><Relationship Id="rId703" Type="http://schemas.openxmlformats.org/officeDocument/2006/relationships/hyperlink" Target="https://eigo-rewrite.com/column/stage1_lesson9-1/" TargetMode="External"/><Relationship Id="rId945" Type="http://schemas.openxmlformats.org/officeDocument/2006/relationships/hyperlink" Target="https://natsui-sansu-juku.com/info/171007/" TargetMode="External"/><Relationship Id="rId702" Type="http://schemas.openxmlformats.org/officeDocument/2006/relationships/hyperlink" Target="https://eigo-rewrite.com/column/stage1_lesson8-3/" TargetMode="External"/><Relationship Id="rId944" Type="http://schemas.openxmlformats.org/officeDocument/2006/relationships/hyperlink" Target="https://natsui-sansu-juku.com/info/170611/" TargetMode="External"/><Relationship Id="rId73" Type="http://schemas.openxmlformats.org/officeDocument/2006/relationships/hyperlink" Target="https://dokkai-labo.tokyo/blog/komatou2021/" TargetMode="External"/><Relationship Id="rId72" Type="http://schemas.openxmlformats.org/officeDocument/2006/relationships/hyperlink" Target="https://dokkai-labo.tokyo/blog/kokorogamae/" TargetMode="External"/><Relationship Id="rId75" Type="http://schemas.openxmlformats.org/officeDocument/2006/relationships/hyperlink" Target="https://dokkai-labo.tokyo/blog/test/" TargetMode="External"/><Relationship Id="rId74" Type="http://schemas.openxmlformats.org/officeDocument/2006/relationships/hyperlink" Target="https://dokkai-labo.tokyo/blog/sapix/" TargetMode="External"/><Relationship Id="rId77" Type="http://schemas.openxmlformats.org/officeDocument/2006/relationships/hyperlink" Target="https://dokkai-labo.tokyo/blog/yosyu_series_05j015/" TargetMode="External"/><Relationship Id="rId76" Type="http://schemas.openxmlformats.org/officeDocument/2006/relationships/hyperlink" Target="https://dokkai-labo.tokyo/blog/waseda2021/" TargetMode="External"/><Relationship Id="rId79" Type="http://schemas.openxmlformats.org/officeDocument/2006/relationships/hyperlink" Target="https://dokkai-labo.tokyo/col_blog/dokkai-online-kobetsu/" TargetMode="External"/><Relationship Id="rId78" Type="http://schemas.openxmlformats.org/officeDocument/2006/relationships/hyperlink" Target="https://dokkai-labo.tokyo/col_blog/col_blog-iikae-taibi-inga/" TargetMode="External"/><Relationship Id="rId939" Type="http://schemas.openxmlformats.org/officeDocument/2006/relationships/hyperlink" Target="https://natsui-sansu-juku.com/era/" TargetMode="External"/><Relationship Id="rId938" Type="http://schemas.openxmlformats.org/officeDocument/2006/relationships/hyperlink" Target="https://natsui-sansu-juku.com/ct/zikibetsu/" TargetMode="External"/><Relationship Id="rId937" Type="http://schemas.openxmlformats.org/officeDocument/2006/relationships/hyperlink" Target="https://natsui-sansu-juku.com/ct/tokutenlive/" TargetMode="External"/><Relationship Id="rId71" Type="http://schemas.openxmlformats.org/officeDocument/2006/relationships/hyperlink" Target="https://dokkai-labo.tokyo/blog/ferisu2021/" TargetMode="External"/><Relationship Id="rId70" Type="http://schemas.openxmlformats.org/officeDocument/2006/relationships/hyperlink" Target="https://dokkai-labo.tokyo/blog/chobunkotsu/" TargetMode="External"/><Relationship Id="rId932" Type="http://schemas.openxmlformats.org/officeDocument/2006/relationships/hyperlink" Target="https://natsui-sansu-juku.com/ct/intro/" TargetMode="External"/><Relationship Id="rId931" Type="http://schemas.openxmlformats.org/officeDocument/2006/relationships/hyperlink" Target="https://natsui-sansu-juku.com/column/zukei/" TargetMode="External"/><Relationship Id="rId930" Type="http://schemas.openxmlformats.org/officeDocument/2006/relationships/hyperlink" Target="https://natsui-sansu-juku.com/column/waseda-2/" TargetMode="External"/><Relationship Id="rId936" Type="http://schemas.openxmlformats.org/officeDocument/2006/relationships/hyperlink" Target="https://natsui-sansu-juku.com/ct/tips/" TargetMode="External"/><Relationship Id="rId935" Type="http://schemas.openxmlformats.org/officeDocument/2006/relationships/hyperlink" Target="https://natsui-sansu-juku.com/ct/sapix-15/" TargetMode="External"/><Relationship Id="rId934" Type="http://schemas.openxmlformats.org/officeDocument/2006/relationships/hyperlink" Target="https://natsui-sansu-juku.com/ct/kakomon/" TargetMode="External"/><Relationship Id="rId933" Type="http://schemas.openxmlformats.org/officeDocument/2006/relationships/hyperlink" Target="https://natsui-sansu-juku.com/ct/jyukubetsu/" TargetMode="External"/><Relationship Id="rId62" Type="http://schemas.openxmlformats.org/officeDocument/2006/relationships/hyperlink" Target="https://natsui-sansu-juku.com/purpose/" TargetMode="External"/><Relationship Id="rId61" Type="http://schemas.openxmlformats.org/officeDocument/2006/relationships/hyperlink" Target="https://natsui-sansu-juku.com/kobetsu_online/" TargetMode="External"/><Relationship Id="rId64" Type="http://schemas.openxmlformats.org/officeDocument/2006/relationships/hyperlink" Target="https://rika-quest.com/column/nayami-astronomy-diagram/" TargetMode="External"/><Relationship Id="rId63" Type="http://schemas.openxmlformats.org/officeDocument/2006/relationships/hyperlink" Target="https://rika-quest.com/column/aqueous-solution/" TargetMode="External"/><Relationship Id="rId66" Type="http://schemas.openxmlformats.org/officeDocument/2006/relationships/hyperlink" Target="https://rika-quest.com/column/nayami-review-not-working/" TargetMode="External"/><Relationship Id="rId65" Type="http://schemas.openxmlformats.org/officeDocument/2006/relationships/hyperlink" Target="https://rika-quest.com/column/nayami-biology-experiment/" TargetMode="External"/><Relationship Id="rId68" Type="http://schemas.openxmlformats.org/officeDocument/2006/relationships/hyperlink" Target="https://dokkai-labo.tokyo/blog/17022402/" TargetMode="External"/><Relationship Id="rId67" Type="http://schemas.openxmlformats.org/officeDocument/2006/relationships/hyperlink" Target="https://rika-quest.com/column/nayami-writing/" TargetMode="External"/><Relationship Id="rId729" Type="http://schemas.openxmlformats.org/officeDocument/2006/relationships/hyperlink" Target="https://eigo-rewrite.com/column/stage2-lesson8-3/" TargetMode="External"/><Relationship Id="rId728" Type="http://schemas.openxmlformats.org/officeDocument/2006/relationships/hyperlink" Target="https://eigo-rewrite.com/column/stage2-lesson8-1/" TargetMode="External"/><Relationship Id="rId60" Type="http://schemas.openxmlformats.org/officeDocument/2006/relationships/hyperlink" Target="https://natsui-sansu-juku.com/column/510-07/" TargetMode="External"/><Relationship Id="rId723" Type="http://schemas.openxmlformats.org/officeDocument/2006/relationships/hyperlink" Target="https://eigo-rewrite.com/column/stage2-lesson6-1/" TargetMode="External"/><Relationship Id="rId965" Type="http://schemas.openxmlformats.org/officeDocument/2006/relationships/hyperlink" Target="https://natsui-sansu-juku.com/info/481/" TargetMode="External"/><Relationship Id="rId722" Type="http://schemas.openxmlformats.org/officeDocument/2006/relationships/hyperlink" Target="https://eigo-rewrite.com/column/stage2-lesson4-1/" TargetMode="External"/><Relationship Id="rId964" Type="http://schemas.openxmlformats.org/officeDocument/2006/relationships/hyperlink" Target="https://natsui-sansu-juku.com/info/221212/" TargetMode="External"/><Relationship Id="rId721" Type="http://schemas.openxmlformats.org/officeDocument/2006/relationships/hyperlink" Target="https://eigo-rewrite.com/column/stage2-lesson3-3/" TargetMode="External"/><Relationship Id="rId963" Type="http://schemas.openxmlformats.org/officeDocument/2006/relationships/hyperlink" Target="https://natsui-sansu-juku.com/info/20210921/" TargetMode="External"/><Relationship Id="rId720" Type="http://schemas.openxmlformats.org/officeDocument/2006/relationships/hyperlink" Target="https://eigo-rewrite.com/column/stage2-lesson3-2/" TargetMode="External"/><Relationship Id="rId962" Type="http://schemas.openxmlformats.org/officeDocument/2006/relationships/hyperlink" Target="https://natsui-sansu-juku.com/info/20210723/" TargetMode="External"/><Relationship Id="rId727" Type="http://schemas.openxmlformats.org/officeDocument/2006/relationships/hyperlink" Target="https://eigo-rewrite.com/column/stage2-lesson7-4/" TargetMode="External"/><Relationship Id="rId969" Type="http://schemas.openxmlformats.org/officeDocument/2006/relationships/hyperlink" Target="https://natsui-sansu-juku.com/lp1701/" TargetMode="External"/><Relationship Id="rId726" Type="http://schemas.openxmlformats.org/officeDocument/2006/relationships/hyperlink" Target="https://eigo-rewrite.com/column/stage2-lesson7-1/" TargetMode="External"/><Relationship Id="rId968" Type="http://schemas.openxmlformats.org/officeDocument/2006/relationships/hyperlink" Target="https://natsui-sansu-juku.com/keisantesuto/" TargetMode="External"/><Relationship Id="rId725" Type="http://schemas.openxmlformats.org/officeDocument/2006/relationships/hyperlink" Target="https://eigo-rewrite.com/column/stage2-lesson6-3/" TargetMode="External"/><Relationship Id="rId967" Type="http://schemas.openxmlformats.org/officeDocument/2006/relationships/hyperlink" Target="https://natsui-sansu-juku.com/inquiry/" TargetMode="External"/><Relationship Id="rId724" Type="http://schemas.openxmlformats.org/officeDocument/2006/relationships/hyperlink" Target="https://eigo-rewrite.com/column/stage2-lesson6-2/" TargetMode="External"/><Relationship Id="rId966" Type="http://schemas.openxmlformats.org/officeDocument/2006/relationships/hyperlink" Target="https://natsui-sansu-juku.com/info/iten/" TargetMode="External"/><Relationship Id="rId69" Type="http://schemas.openxmlformats.org/officeDocument/2006/relationships/hyperlink" Target="https://dokkai-labo.tokyo/blog/20020701/" TargetMode="External"/><Relationship Id="rId961" Type="http://schemas.openxmlformats.org/officeDocument/2006/relationships/hyperlink" Target="https://natsui-sansu-juku.com/info/20210406/" TargetMode="External"/><Relationship Id="rId960" Type="http://schemas.openxmlformats.org/officeDocument/2006/relationships/hyperlink" Target="https://natsui-sansu-juku.com/info/20210406-2/" TargetMode="External"/><Relationship Id="rId51" Type="http://schemas.openxmlformats.org/officeDocument/2006/relationships/hyperlink" Target="https://juku-escot.com/c_blogs/oyakokorogamae/" TargetMode="External"/><Relationship Id="rId50" Type="http://schemas.openxmlformats.org/officeDocument/2006/relationships/hyperlink" Target="https://juku-escot.com/c_blogs/jyukenyaruki/" TargetMode="External"/><Relationship Id="rId53" Type="http://schemas.openxmlformats.org/officeDocument/2006/relationships/hyperlink" Target="https://juku-escot.com/column/syuutyuukankyou/" TargetMode="External"/><Relationship Id="rId52" Type="http://schemas.openxmlformats.org/officeDocument/2006/relationships/hyperlink" Target="https://juku-escot.com/column/fuyuyasumi/" TargetMode="External"/><Relationship Id="rId55" Type="http://schemas.openxmlformats.org/officeDocument/2006/relationships/hyperlink" Target="https://jukureiwa.com/tips/honka_chiri/" TargetMode="External"/><Relationship Id="rId54" Type="http://schemas.openxmlformats.org/officeDocument/2006/relationships/hyperlink" Target="https://jukureiwa.com/tips/chiri-tsunage/" TargetMode="External"/><Relationship Id="rId57" Type="http://schemas.openxmlformats.org/officeDocument/2006/relationships/hyperlink" Target="https://jukureiwa.com/tips/syakai-sho6-april-plan/" TargetMode="External"/><Relationship Id="rId56" Type="http://schemas.openxmlformats.org/officeDocument/2006/relationships/hyperlink" Target="https://jukureiwa.com/tips/rekishi-shiryou-mondai/" TargetMode="External"/><Relationship Id="rId719" Type="http://schemas.openxmlformats.org/officeDocument/2006/relationships/hyperlink" Target="https://eigo-rewrite.com/column/stage2-lesson3-1/" TargetMode="External"/><Relationship Id="rId718" Type="http://schemas.openxmlformats.org/officeDocument/2006/relationships/hyperlink" Target="https://eigo-rewrite.com/column/stage2-lesson2-2/" TargetMode="External"/><Relationship Id="rId717" Type="http://schemas.openxmlformats.org/officeDocument/2006/relationships/hyperlink" Target="https://eigo-rewrite.com/column/stage2-lesson2-1/" TargetMode="External"/><Relationship Id="rId959" Type="http://schemas.openxmlformats.org/officeDocument/2006/relationships/hyperlink" Target="https://natsui-sansu-juku.com/info/20210101/" TargetMode="External"/><Relationship Id="rId712" Type="http://schemas.openxmlformats.org/officeDocument/2006/relationships/hyperlink" Target="https://eigo-rewrite.com/column/stage2-lesson10-2/" TargetMode="External"/><Relationship Id="rId954" Type="http://schemas.openxmlformats.org/officeDocument/2006/relationships/hyperlink" Target="https://natsui-sansu-juku.com/info/200101/" TargetMode="External"/><Relationship Id="rId711" Type="http://schemas.openxmlformats.org/officeDocument/2006/relationships/hyperlink" Target="https://eigo-rewrite.com/column/stage2-lesson1-3/" TargetMode="External"/><Relationship Id="rId953" Type="http://schemas.openxmlformats.org/officeDocument/2006/relationships/hyperlink" Target="https://natsui-sansu-juku.com/info/190507/" TargetMode="External"/><Relationship Id="rId710" Type="http://schemas.openxmlformats.org/officeDocument/2006/relationships/hyperlink" Target="https://eigo-rewrite.com/column/stage2_lesson1-2/" TargetMode="External"/><Relationship Id="rId952" Type="http://schemas.openxmlformats.org/officeDocument/2006/relationships/hyperlink" Target="https://natsui-sansu-juku.com/info/190507-2/" TargetMode="External"/><Relationship Id="rId951" Type="http://schemas.openxmlformats.org/officeDocument/2006/relationships/hyperlink" Target="https://natsui-sansu-juku.com/info/190303/" TargetMode="External"/><Relationship Id="rId716" Type="http://schemas.openxmlformats.org/officeDocument/2006/relationships/hyperlink" Target="https://eigo-rewrite.com/column/stage2-lesson12-1/" TargetMode="External"/><Relationship Id="rId958" Type="http://schemas.openxmlformats.org/officeDocument/2006/relationships/hyperlink" Target="https://natsui-sansu-juku.com/info/20201022/" TargetMode="External"/><Relationship Id="rId715" Type="http://schemas.openxmlformats.org/officeDocument/2006/relationships/hyperlink" Target="https://eigo-rewrite.com/column/stage2-lesson11-3/" TargetMode="External"/><Relationship Id="rId957" Type="http://schemas.openxmlformats.org/officeDocument/2006/relationships/hyperlink" Target="https://natsui-sansu-juku.com/info/20200204/" TargetMode="External"/><Relationship Id="rId714" Type="http://schemas.openxmlformats.org/officeDocument/2006/relationships/hyperlink" Target="https://eigo-rewrite.com/column/stage2-lesson11-2/" TargetMode="External"/><Relationship Id="rId956" Type="http://schemas.openxmlformats.org/officeDocument/2006/relationships/hyperlink" Target="https://natsui-sansu-juku.com/info/20190101w/" TargetMode="External"/><Relationship Id="rId713" Type="http://schemas.openxmlformats.org/officeDocument/2006/relationships/hyperlink" Target="https://eigo-rewrite.com/column/stage2-lesson11-1/" TargetMode="External"/><Relationship Id="rId955" Type="http://schemas.openxmlformats.org/officeDocument/2006/relationships/hyperlink" Target="https://natsui-sansu-juku.com/info/20190101/" TargetMode="External"/><Relationship Id="rId59" Type="http://schemas.openxmlformats.org/officeDocument/2006/relationships/hyperlink" Target="https://natsui-sansu-juku.com/col_blog/onlinerival/" TargetMode="External"/><Relationship Id="rId58" Type="http://schemas.openxmlformats.org/officeDocument/2006/relationships/hyperlink" Target="https://koten-kakitsubata.jp/greeting/" TargetMode="External"/><Relationship Id="rId950" Type="http://schemas.openxmlformats.org/officeDocument/2006/relationships/hyperlink" Target="https://natsui-sansu-juku.com/info/180605/" TargetMode="External"/><Relationship Id="rId590" Type="http://schemas.openxmlformats.org/officeDocument/2006/relationships/hyperlink" Target="https://dokkai-labo.tokyo/blog/jyoshigakuin2021/" TargetMode="External"/><Relationship Id="rId107" Type="http://schemas.openxmlformats.org/officeDocument/2006/relationships/hyperlink" Target="https://juku-escot.com/c_blogs/kashikoibenkyou/" TargetMode="External"/><Relationship Id="rId349" Type="http://schemas.openxmlformats.org/officeDocument/2006/relationships/hyperlink" Target="https://eng-support.com/column/progress-book1-lesson14-1/" TargetMode="External"/><Relationship Id="rId106" Type="http://schemas.openxmlformats.org/officeDocument/2006/relationships/hyperlink" Target="https://juku-escot.com/c_blogs/jyukenbenkyouyaruki/" TargetMode="External"/><Relationship Id="rId348" Type="http://schemas.openxmlformats.org/officeDocument/2006/relationships/hyperlink" Target="https://eng-support.com/column/progress-book1-lesson11-3/" TargetMode="External"/><Relationship Id="rId105" Type="http://schemas.openxmlformats.org/officeDocument/2006/relationships/hyperlink" Target="https://eng-support.com/kouza/" TargetMode="External"/><Relationship Id="rId347" Type="http://schemas.openxmlformats.org/officeDocument/2006/relationships/hyperlink" Target="https://eng-support.com/column/progress-book1-lesson11-2/" TargetMode="External"/><Relationship Id="rId589" Type="http://schemas.openxmlformats.org/officeDocument/2006/relationships/hyperlink" Target="https://dokkai-labo.tokyo/blog/gakusyuuhou/" TargetMode="External"/><Relationship Id="rId104" Type="http://schemas.openxmlformats.org/officeDocument/2006/relationships/hyperlink" Target="https://eng-support.com/info/20210707/" TargetMode="External"/><Relationship Id="rId346" Type="http://schemas.openxmlformats.org/officeDocument/2006/relationships/hyperlink" Target="https://eng-support.com/column/book2-lesson9-scene2/" TargetMode="External"/><Relationship Id="rId588" Type="http://schemas.openxmlformats.org/officeDocument/2006/relationships/hyperlink" Target="https://dokkai-labo.tokyo/blog/chujutorisetsu/" TargetMode="External"/><Relationship Id="rId109" Type="http://schemas.openxmlformats.org/officeDocument/2006/relationships/hyperlink" Target="https://juku-escot.com/c_blogs/suugakutaisaku/" TargetMode="External"/><Relationship Id="rId108" Type="http://schemas.openxmlformats.org/officeDocument/2006/relationships/hyperlink" Target="https://juku-escot.com/c_blogs/suugakuhito/" TargetMode="External"/><Relationship Id="rId341" Type="http://schemas.openxmlformats.org/officeDocument/2006/relationships/hyperlink" Target="https://eigo-rewrite.com/column/stage3-lesson6-1/" TargetMode="External"/><Relationship Id="rId583" Type="http://schemas.openxmlformats.org/officeDocument/2006/relationships/hyperlink" Target="https://dokkai-labo.tokyo/blog/180203/" TargetMode="External"/><Relationship Id="rId340" Type="http://schemas.openxmlformats.org/officeDocument/2006/relationships/hyperlink" Target="https://eigo-rewrite.com/column/stage2soukatu/" TargetMode="External"/><Relationship Id="rId582" Type="http://schemas.openxmlformats.org/officeDocument/2006/relationships/hyperlink" Target="https://dokkai-labo.tokyo/blog/" TargetMode="External"/><Relationship Id="rId581" Type="http://schemas.openxmlformats.org/officeDocument/2006/relationships/hyperlink" Target="https://dokkai-labo.tokyo/access/" TargetMode="External"/><Relationship Id="rId580" Type="http://schemas.openxmlformats.org/officeDocument/2006/relationships/hyperlink" Target="https://rika-quest.com/info/2026haru/" TargetMode="External"/><Relationship Id="rId103" Type="http://schemas.openxmlformats.org/officeDocument/2006/relationships/hyperlink" Target="https://eng-support.com/column/book2-lesson6-scene2/" TargetMode="External"/><Relationship Id="rId345" Type="http://schemas.openxmlformats.org/officeDocument/2006/relationships/hyperlink" Target="https://eng-support.com/column/book2-lesson9-scene1/" TargetMode="External"/><Relationship Id="rId587" Type="http://schemas.openxmlformats.org/officeDocument/2006/relationships/hyperlink" Target="https://dokkai-labo.tokyo/blog/azabu2021/" TargetMode="External"/><Relationship Id="rId102" Type="http://schemas.openxmlformats.org/officeDocument/2006/relationships/hyperlink" Target="https://eng-support.com/column/book2-lesson11-scene1/" TargetMode="External"/><Relationship Id="rId344" Type="http://schemas.openxmlformats.org/officeDocument/2006/relationships/hyperlink" Target="https://eng-support.com/column/book2-lesson7-scene2/" TargetMode="External"/><Relationship Id="rId586" Type="http://schemas.openxmlformats.org/officeDocument/2006/relationships/hyperlink" Target="https://dokkai-labo.tokyo/blog/200229/" TargetMode="External"/><Relationship Id="rId101" Type="http://schemas.openxmlformats.org/officeDocument/2006/relationships/hyperlink" Target="https://eigo-rewrite.com/toritsu/" TargetMode="External"/><Relationship Id="rId343" Type="http://schemas.openxmlformats.org/officeDocument/2006/relationships/hyperlink" Target="https://eng-support.com/column/book2-lesson2-scene1/" TargetMode="External"/><Relationship Id="rId585" Type="http://schemas.openxmlformats.org/officeDocument/2006/relationships/hyperlink" Target="https://dokkai-labo.tokyo/blog/200228/" TargetMode="External"/><Relationship Id="rId100" Type="http://schemas.openxmlformats.org/officeDocument/2006/relationships/hyperlink" Target="https://eigo-rewrite.com/listening/" TargetMode="External"/><Relationship Id="rId342" Type="http://schemas.openxmlformats.org/officeDocument/2006/relationships/hyperlink" Target="https://eng-support.com/column/book2-lesson12-scene3/" TargetMode="External"/><Relationship Id="rId584" Type="http://schemas.openxmlformats.org/officeDocument/2006/relationships/hyperlink" Target="https://dokkai-labo.tokyo/blog/190104/" TargetMode="External"/><Relationship Id="rId338" Type="http://schemas.openxmlformats.org/officeDocument/2006/relationships/hyperlink" Target="https://eigo-rewrite.com/column/stage1-2-2/" TargetMode="External"/><Relationship Id="rId337" Type="http://schemas.openxmlformats.org/officeDocument/2006/relationships/hyperlink" Target="https://eigo-rewrite.com/column/stage1_lesson3-2/" TargetMode="External"/><Relationship Id="rId579" Type="http://schemas.openxmlformats.org/officeDocument/2006/relationships/hyperlink" Target="https://www.kokugo-trigger.com/info/2026haru/" TargetMode="External"/><Relationship Id="rId336" Type="http://schemas.openxmlformats.org/officeDocument/2006/relationships/hyperlink" Target="https://eigo-rewrite.com/column/stage1_lesson12-3/" TargetMode="External"/><Relationship Id="rId578" Type="http://schemas.openxmlformats.org/officeDocument/2006/relationships/hyperlink" Target="https://www.kokugo-trigger.com/info/2026/" TargetMode="External"/><Relationship Id="rId335" Type="http://schemas.openxmlformats.org/officeDocument/2006/relationships/hyperlink" Target="https://eigo-rewrite.com/column/sankousyo/" TargetMode="External"/><Relationship Id="rId577" Type="http://schemas.openxmlformats.org/officeDocument/2006/relationships/hyperlink" Target="https://www.kokugo-trigger.com/info/20210707/" TargetMode="External"/><Relationship Id="rId339" Type="http://schemas.openxmlformats.org/officeDocument/2006/relationships/hyperlink" Target="https://eigo-rewrite.com/column/stage2-lesson7-2/" TargetMode="External"/><Relationship Id="rId330" Type="http://schemas.openxmlformats.org/officeDocument/2006/relationships/hyperlink" Target="https://dokkai-labo.tokyo/grammer/" TargetMode="External"/><Relationship Id="rId572" Type="http://schemas.openxmlformats.org/officeDocument/2006/relationships/hyperlink" Target="https://rika-quest.com/company/" TargetMode="External"/><Relationship Id="rId571" Type="http://schemas.openxmlformats.org/officeDocument/2006/relationships/hyperlink" Target="https://rika-quest.com/column/water/" TargetMode="External"/><Relationship Id="rId570" Type="http://schemas.openxmlformats.org/officeDocument/2006/relationships/hyperlink" Target="https://rika-quest.com/column/solubility/" TargetMode="External"/><Relationship Id="rId334" Type="http://schemas.openxmlformats.org/officeDocument/2006/relationships/hyperlink" Target="https://eigo-rewrite.com/column/j-eisakubun/" TargetMode="External"/><Relationship Id="rId576" Type="http://schemas.openxmlformats.org/officeDocument/2006/relationships/hyperlink" Target="https://www.kokugo-trigger.com/corporate_data/" TargetMode="External"/><Relationship Id="rId333" Type="http://schemas.openxmlformats.org/officeDocument/2006/relationships/hyperlink" Target="https://dokkai-labo.tokyo/univ02/" TargetMode="External"/><Relationship Id="rId575" Type="http://schemas.openxmlformats.org/officeDocument/2006/relationships/hyperlink" Target="https://www.kokugo-trigger.com/column/kokugonotesuto/" TargetMode="External"/><Relationship Id="rId332" Type="http://schemas.openxmlformats.org/officeDocument/2006/relationships/hyperlink" Target="https://dokkai-labo.tokyo/lesson/chocolabo/" TargetMode="External"/><Relationship Id="rId574" Type="http://schemas.openxmlformats.org/officeDocument/2006/relationships/hyperlink" Target="https://rika-quest.com/sample-page/" TargetMode="External"/><Relationship Id="rId331" Type="http://schemas.openxmlformats.org/officeDocument/2006/relationships/hyperlink" Target="https://dokkai-labo.tokyo/hilevel_lec_univ_online/" TargetMode="External"/><Relationship Id="rId573" Type="http://schemas.openxmlformats.org/officeDocument/2006/relationships/hyperlink" Target="https://rika-quest.com/info/492/" TargetMode="External"/><Relationship Id="rId370" Type="http://schemas.openxmlformats.org/officeDocument/2006/relationships/hyperlink" Target="https://juku-escot.com/kouza/h1-english/" TargetMode="External"/><Relationship Id="rId129" Type="http://schemas.openxmlformats.org/officeDocument/2006/relationships/hyperlink" Target="https://koten-kakitsubata.jp/info/20210707/" TargetMode="External"/><Relationship Id="rId128" Type="http://schemas.openxmlformats.org/officeDocument/2006/relationships/hyperlink" Target="https://koten-kakitsubata.jp/info/20200713/" TargetMode="External"/><Relationship Id="rId127" Type="http://schemas.openxmlformats.org/officeDocument/2006/relationships/hyperlink" Target="https://koten-kakitsubata.jp/blog/zyodoushi/" TargetMode="External"/><Relationship Id="rId369" Type="http://schemas.openxmlformats.org/officeDocument/2006/relationships/hyperlink" Target="https://juku-escot.com/inquiry/" TargetMode="External"/><Relationship Id="rId126" Type="http://schemas.openxmlformats.org/officeDocument/2006/relationships/hyperlink" Target="https://koten-kakitsubata.jp/blog/isemonogatari/" TargetMode="External"/><Relationship Id="rId368" Type="http://schemas.openxmlformats.org/officeDocument/2006/relationships/hyperlink" Target="https://juku-escot.com/info/2026/" TargetMode="External"/><Relationship Id="rId121" Type="http://schemas.openxmlformats.org/officeDocument/2006/relationships/hyperlink" Target="https://juku-escot.com/taikeisuugaku/" TargetMode="External"/><Relationship Id="rId363" Type="http://schemas.openxmlformats.org/officeDocument/2006/relationships/hyperlink" Target="https://juku-escot.com/column/haruyasumibenkyouhou/" TargetMode="External"/><Relationship Id="rId120" Type="http://schemas.openxmlformats.org/officeDocument/2006/relationships/hyperlink" Target="https://juku-escot.com/purpose/" TargetMode="External"/><Relationship Id="rId362" Type="http://schemas.openxmlformats.org/officeDocument/2006/relationships/hyperlink" Target="https://juku-escot.com/c_blogs/yarukihouhou/" TargetMode="External"/><Relationship Id="rId361" Type="http://schemas.openxmlformats.org/officeDocument/2006/relationships/hyperlink" Target="https://juku-escot.com/c_blogs/suugakusyuusyoku/" TargetMode="External"/><Relationship Id="rId360" Type="http://schemas.openxmlformats.org/officeDocument/2006/relationships/hyperlink" Target="https://juku-escot.com/c_blogs/suugakudekinai/" TargetMode="External"/><Relationship Id="rId125" Type="http://schemas.openxmlformats.org/officeDocument/2006/relationships/hyperlink" Target="https://jukureiwa.com/tips/tips-koumin-sanken/" TargetMode="External"/><Relationship Id="rId367" Type="http://schemas.openxmlformats.org/officeDocument/2006/relationships/hyperlink" Target="https://juku-escot.com/column/waseda/" TargetMode="External"/><Relationship Id="rId124" Type="http://schemas.openxmlformats.org/officeDocument/2006/relationships/hyperlink" Target="https://jukureiwa.com/tips/rekishi-kamakura-muromachi/" TargetMode="External"/><Relationship Id="rId366" Type="http://schemas.openxmlformats.org/officeDocument/2006/relationships/hyperlink" Target="https://juku-escot.com/column/ryouritsu/" TargetMode="External"/><Relationship Id="rId123" Type="http://schemas.openxmlformats.org/officeDocument/2006/relationships/hyperlink" Target="https://jukureiwa.com/info/20210707/" TargetMode="External"/><Relationship Id="rId365" Type="http://schemas.openxmlformats.org/officeDocument/2006/relationships/hyperlink" Target="https://juku-escot.com/column/merit/" TargetMode="External"/><Relationship Id="rId122" Type="http://schemas.openxmlformats.org/officeDocument/2006/relationships/hyperlink" Target="https://jukureiwa.com/info/20200713/" TargetMode="External"/><Relationship Id="rId364" Type="http://schemas.openxmlformats.org/officeDocument/2006/relationships/hyperlink" Target="https://juku-escot.com/column/kobetsuigi_h/" TargetMode="External"/><Relationship Id="rId95" Type="http://schemas.openxmlformats.org/officeDocument/2006/relationships/hyperlink" Target="https://eigo-rewrite.com/column/stage2-lesson4-3/" TargetMode="External"/><Relationship Id="rId94" Type="http://schemas.openxmlformats.org/officeDocument/2006/relationships/hyperlink" Target="https://eigo-rewrite.com/column/stage2-lesson10-3/" TargetMode="External"/><Relationship Id="rId97" Type="http://schemas.openxmlformats.org/officeDocument/2006/relationships/hyperlink" Target="https://eigo-rewrite.com/column/stage3/" TargetMode="External"/><Relationship Id="rId96" Type="http://schemas.openxmlformats.org/officeDocument/2006/relationships/hyperlink" Target="https://eigo-rewrite.com/column/stage3-lesson7-1/" TargetMode="External"/><Relationship Id="rId99" Type="http://schemas.openxmlformats.org/officeDocument/2006/relationships/hyperlink" Target="https://eigo-rewrite.com/info/20210707/" TargetMode="External"/><Relationship Id="rId98" Type="http://schemas.openxmlformats.org/officeDocument/2006/relationships/hyperlink" Target="https://eigo-rewrite.com/dokkaikyouka/" TargetMode="External"/><Relationship Id="rId91" Type="http://schemas.openxmlformats.org/officeDocument/2006/relationships/hyperlink" Target="https://dokkai-labo.tokyo/tokuten/" TargetMode="External"/><Relationship Id="rId90" Type="http://schemas.openxmlformats.org/officeDocument/2006/relationships/hyperlink" Target="https://dokkai-labo.tokyo/live/" TargetMode="External"/><Relationship Id="rId93" Type="http://schemas.openxmlformats.org/officeDocument/2006/relationships/hyperlink" Target="https://eigo-rewrite.com/column/stage1_lesson12-4/" TargetMode="External"/><Relationship Id="rId92" Type="http://schemas.openxmlformats.org/officeDocument/2006/relationships/hyperlink" Target="https://eigo-rewrite.com/bunpou/" TargetMode="External"/><Relationship Id="rId118" Type="http://schemas.openxmlformats.org/officeDocument/2006/relationships/hyperlink" Target="https://juku-escot.com/onepoint/" TargetMode="External"/><Relationship Id="rId117" Type="http://schemas.openxmlformats.org/officeDocument/2006/relationships/hyperlink" Target="https://juku-escot.com/kouza/j2-math/" TargetMode="External"/><Relationship Id="rId359" Type="http://schemas.openxmlformats.org/officeDocument/2006/relationships/hyperlink" Target="https://juku-escot.com/c_blogs/sakubunanki/" TargetMode="External"/><Relationship Id="rId116" Type="http://schemas.openxmlformats.org/officeDocument/2006/relationships/hyperlink" Target="https://juku-escot.com/kouza/j1-math/" TargetMode="External"/><Relationship Id="rId358" Type="http://schemas.openxmlformats.org/officeDocument/2006/relationships/hyperlink" Target="https://juku-escot.com/c_blogs/riyuutotaisyohou/" TargetMode="External"/><Relationship Id="rId115" Type="http://schemas.openxmlformats.org/officeDocument/2006/relationships/hyperlink" Target="https://juku-escot.com/kouza/j1-english/" TargetMode="External"/><Relationship Id="rId357" Type="http://schemas.openxmlformats.org/officeDocument/2006/relationships/hyperlink" Target="https://juku-escot.com/c_blogs/dousuru/" TargetMode="External"/><Relationship Id="rId599" Type="http://schemas.openxmlformats.org/officeDocument/2006/relationships/hyperlink" Target="https://dokkai-labo.tokyo/blog/tosimagaoka2021/" TargetMode="External"/><Relationship Id="rId119" Type="http://schemas.openxmlformats.org/officeDocument/2006/relationships/hyperlink" Target="https://juku-escot.com/profile/" TargetMode="External"/><Relationship Id="rId110" Type="http://schemas.openxmlformats.org/officeDocument/2006/relationships/hyperlink" Target="https://juku-escot.com/c_blogs/yarukitaisyohou/" TargetMode="External"/><Relationship Id="rId352" Type="http://schemas.openxmlformats.org/officeDocument/2006/relationships/hyperlink" Target="https://eng-support.com/column/progressinenglish21/" TargetMode="External"/><Relationship Id="rId594" Type="http://schemas.openxmlformats.org/officeDocument/2006/relationships/hyperlink" Target="https://dokkai-labo.tokyo/blog/musashi2021/" TargetMode="External"/><Relationship Id="rId351" Type="http://schemas.openxmlformats.org/officeDocument/2006/relationships/hyperlink" Target="https://eng-support.com/column/progressbook1-1-3/" TargetMode="External"/><Relationship Id="rId593" Type="http://schemas.openxmlformats.org/officeDocument/2006/relationships/hyperlink" Target="https://dokkai-labo.tokyo/blog/kokugo-kakomon/" TargetMode="External"/><Relationship Id="rId350" Type="http://schemas.openxmlformats.org/officeDocument/2006/relationships/hyperlink" Target="https://eng-support.com/column/progress-book1-lesson18-2/" TargetMode="External"/><Relationship Id="rId592" Type="http://schemas.openxmlformats.org/officeDocument/2006/relationships/hyperlink" Target="https://dokkai-labo.tokyo/blog/keiougizyuku2021/" TargetMode="External"/><Relationship Id="rId591" Type="http://schemas.openxmlformats.org/officeDocument/2006/relationships/hyperlink" Target="https://dokkai-labo.tokyo/blog/kaizyou2021/" TargetMode="External"/><Relationship Id="rId114" Type="http://schemas.openxmlformats.org/officeDocument/2006/relationships/hyperlink" Target="https://juku-escot.com/info/20210707/" TargetMode="External"/><Relationship Id="rId356" Type="http://schemas.openxmlformats.org/officeDocument/2006/relationships/hyperlink" Target="https://juku-escot.com/c_blogs/cyokuzen/" TargetMode="External"/><Relationship Id="rId598" Type="http://schemas.openxmlformats.org/officeDocument/2006/relationships/hyperlink" Target="https://dokkai-labo.tokyo/blog/syougakuseidokkai/" TargetMode="External"/><Relationship Id="rId113" Type="http://schemas.openxmlformats.org/officeDocument/2006/relationships/hyperlink" Target="https://juku-escot.com/info/20210308/" TargetMode="External"/><Relationship Id="rId355" Type="http://schemas.openxmlformats.org/officeDocument/2006/relationships/hyperlink" Target="https://juku-escot.com/c_blogs/1dayanki/" TargetMode="External"/><Relationship Id="rId597" Type="http://schemas.openxmlformats.org/officeDocument/2006/relationships/hyperlink" Target="https://dokkai-labo.tokyo/blog/shogaku6-kokugo-kakomon-start-timing/" TargetMode="External"/><Relationship Id="rId112" Type="http://schemas.openxmlformats.org/officeDocument/2006/relationships/hyperlink" Target="https://juku-escot.com/column/suugaku_miss/" TargetMode="External"/><Relationship Id="rId354" Type="http://schemas.openxmlformats.org/officeDocument/2006/relationships/hyperlink" Target="https://juku-escot.com/birdland/" TargetMode="External"/><Relationship Id="rId596" Type="http://schemas.openxmlformats.org/officeDocument/2006/relationships/hyperlink" Target="https://dokkai-labo.tokyo/blog/shibushibu/" TargetMode="External"/><Relationship Id="rId111" Type="http://schemas.openxmlformats.org/officeDocument/2006/relationships/hyperlink" Target="https://juku-escot.com/column/eigobenkyouhou/" TargetMode="External"/><Relationship Id="rId353" Type="http://schemas.openxmlformats.org/officeDocument/2006/relationships/hyperlink" Target="https://eng-support.com/greeting/" TargetMode="External"/><Relationship Id="rId595" Type="http://schemas.openxmlformats.org/officeDocument/2006/relationships/hyperlink" Target="https://dokkai-labo.tokyo/blog/ootechuugakuzyukunokokugotekisutohikaku/" TargetMode="External"/><Relationship Id="rId305" Type="http://schemas.openxmlformats.org/officeDocument/2006/relationships/hyperlink" Target="https://dokkai-labo.tokyo/blog/161214/" TargetMode="External"/><Relationship Id="rId547" Type="http://schemas.openxmlformats.org/officeDocument/2006/relationships/hyperlink" Target="https://natsui-sansu-juku.com/column/jyoshigakuin-2/" TargetMode="External"/><Relationship Id="rId789" Type="http://schemas.openxmlformats.org/officeDocument/2006/relationships/hyperlink" Target="https://eng-support.com/column/progress-book1-lesson12-3/" TargetMode="External"/><Relationship Id="rId304" Type="http://schemas.openxmlformats.org/officeDocument/2006/relationships/hyperlink" Target="https://eng-support.com/info/2026haru/" TargetMode="External"/><Relationship Id="rId546" Type="http://schemas.openxmlformats.org/officeDocument/2006/relationships/hyperlink" Target="https://natsui-sansu-juku.com/column/hub-zukei-hayasa/" TargetMode="External"/><Relationship Id="rId788" Type="http://schemas.openxmlformats.org/officeDocument/2006/relationships/hyperlink" Target="https://eng-support.com/column/progress-book1-lesson12-2/" TargetMode="External"/><Relationship Id="rId303" Type="http://schemas.openxmlformats.org/officeDocument/2006/relationships/hyperlink" Target="https://juku-escot.com/info/2026haru/" TargetMode="External"/><Relationship Id="rId545" Type="http://schemas.openxmlformats.org/officeDocument/2006/relationships/hyperlink" Target="https://natsui-sansu-juku.com/column/510-10/" TargetMode="External"/><Relationship Id="rId787" Type="http://schemas.openxmlformats.org/officeDocument/2006/relationships/hyperlink" Target="https://eng-support.com/column/progress-book1-lesson11-1/" TargetMode="External"/><Relationship Id="rId302" Type="http://schemas.openxmlformats.org/officeDocument/2006/relationships/hyperlink" Target="https://www.kokugo-trigger.com/kouza/" TargetMode="External"/><Relationship Id="rId544" Type="http://schemas.openxmlformats.org/officeDocument/2006/relationships/hyperlink" Target="https://natsui-sansu-juku.com/column/510-06/" TargetMode="External"/><Relationship Id="rId786" Type="http://schemas.openxmlformats.org/officeDocument/2006/relationships/hyperlink" Target="https://eng-support.com/column/progress-book1-lesson10-3/" TargetMode="External"/><Relationship Id="rId309" Type="http://schemas.openxmlformats.org/officeDocument/2006/relationships/hyperlink" Target="https://dokkai-labo.tokyo/blog/approach/" TargetMode="External"/><Relationship Id="rId308" Type="http://schemas.openxmlformats.org/officeDocument/2006/relationships/hyperlink" Target="https://dokkai-labo.tokyo/blog/200328/" TargetMode="External"/><Relationship Id="rId307" Type="http://schemas.openxmlformats.org/officeDocument/2006/relationships/hyperlink" Target="https://dokkai-labo.tokyo/blog/181214/" TargetMode="External"/><Relationship Id="rId549" Type="http://schemas.openxmlformats.org/officeDocument/2006/relationships/hyperlink" Target="https://natsui-sansu-juku.com/column/routine/" TargetMode="External"/><Relationship Id="rId306" Type="http://schemas.openxmlformats.org/officeDocument/2006/relationships/hyperlink" Target="https://dokkai-labo.tokyo/blog/17022401/" TargetMode="External"/><Relationship Id="rId548" Type="http://schemas.openxmlformats.org/officeDocument/2006/relationships/hyperlink" Target="https://natsui-sansu-juku.com/column/qa6/" TargetMode="External"/><Relationship Id="rId781" Type="http://schemas.openxmlformats.org/officeDocument/2006/relationships/hyperlink" Target="https://eng-support.com/column/eigonokiso5/" TargetMode="External"/><Relationship Id="rId780" Type="http://schemas.openxmlformats.org/officeDocument/2006/relationships/hyperlink" Target="https://eng-support.com/column/eigonokiso4/" TargetMode="External"/><Relationship Id="rId301" Type="http://schemas.openxmlformats.org/officeDocument/2006/relationships/hyperlink" Target="https://www.kokugo-trigger.com/concept/" TargetMode="External"/><Relationship Id="rId543" Type="http://schemas.openxmlformats.org/officeDocument/2006/relationships/hyperlink" Target="https://natsui-sansu-juku.com/col_blog/shiko-keisan-online/" TargetMode="External"/><Relationship Id="rId785" Type="http://schemas.openxmlformats.org/officeDocument/2006/relationships/hyperlink" Target="https://eng-support.com/column/progress-book1-lesson10-2/" TargetMode="External"/><Relationship Id="rId300" Type="http://schemas.openxmlformats.org/officeDocument/2006/relationships/hyperlink" Target="https://www.kokugo-trigger.com/column/seiseki/" TargetMode="External"/><Relationship Id="rId542" Type="http://schemas.openxmlformats.org/officeDocument/2006/relationships/hyperlink" Target="https://natsui-sansu-juku.com/col_blog/online-sansu-kobetsu-bunshodai/" TargetMode="External"/><Relationship Id="rId784" Type="http://schemas.openxmlformats.org/officeDocument/2006/relationships/hyperlink" Target="https://eng-support.com/column/progress-book1-lesson10-1/" TargetMode="External"/><Relationship Id="rId541" Type="http://schemas.openxmlformats.org/officeDocument/2006/relationships/hyperlink" Target="https://natsui-sansu-juku.com/col_blog/online-sansu-34/" TargetMode="External"/><Relationship Id="rId783" Type="http://schemas.openxmlformats.org/officeDocument/2006/relationships/hyperlink" Target="https://eng-support.com/column/progress-book1-8-1/" TargetMode="External"/><Relationship Id="rId540" Type="http://schemas.openxmlformats.org/officeDocument/2006/relationships/hyperlink" Target="https://natsui-sansu-juku.com/col_blog/online-math-4to6/" TargetMode="External"/><Relationship Id="rId782" Type="http://schemas.openxmlformats.org/officeDocument/2006/relationships/hyperlink" Target="https://eng-support.com/column/progress-2/" TargetMode="External"/><Relationship Id="rId536" Type="http://schemas.openxmlformats.org/officeDocument/2006/relationships/hyperlink" Target="https://koten-kakitsubata.jp/company/" TargetMode="External"/><Relationship Id="rId778" Type="http://schemas.openxmlformats.org/officeDocument/2006/relationships/hyperlink" Target="https://eng-support.com/column/book2-lesson8-scene2/" TargetMode="External"/><Relationship Id="rId535" Type="http://schemas.openxmlformats.org/officeDocument/2006/relationships/hyperlink" Target="https://koten-kakitsubata.jp/blog/times-of-day/" TargetMode="External"/><Relationship Id="rId777" Type="http://schemas.openxmlformats.org/officeDocument/2006/relationships/hyperlink" Target="https://eng-support.com/column/book2-lesson8-scene1/" TargetMode="External"/><Relationship Id="rId534" Type="http://schemas.openxmlformats.org/officeDocument/2006/relationships/hyperlink" Target="https://koten-kakitsubata.jp/blog/teikitesuto/" TargetMode="External"/><Relationship Id="rId776" Type="http://schemas.openxmlformats.org/officeDocument/2006/relationships/hyperlink" Target="https://eng-support.com/column/book2-lesson7-scene3/" TargetMode="External"/><Relationship Id="rId533" Type="http://schemas.openxmlformats.org/officeDocument/2006/relationships/hyperlink" Target="https://koten-kakitsubata.jp/blog/imperial-palace/" TargetMode="External"/><Relationship Id="rId775" Type="http://schemas.openxmlformats.org/officeDocument/2006/relationships/hyperlink" Target="https://eng-support.com/column/book2-lesson7-scene1/" TargetMode="External"/><Relationship Id="rId539" Type="http://schemas.openxmlformats.org/officeDocument/2006/relationships/hyperlink" Target="https://natsui-sansu-juku.com/access/" TargetMode="External"/><Relationship Id="rId538" Type="http://schemas.openxmlformats.org/officeDocument/2006/relationships/hyperlink" Target="https://koten-kakitsubata.jp/sample-page/" TargetMode="External"/><Relationship Id="rId537" Type="http://schemas.openxmlformats.org/officeDocument/2006/relationships/hyperlink" Target="https://koten-kakitsubata.jp/enter-exam/" TargetMode="External"/><Relationship Id="rId779" Type="http://schemas.openxmlformats.org/officeDocument/2006/relationships/hyperlink" Target="https://eng-support.com/column/book2-lesson9-scene3/" TargetMode="External"/><Relationship Id="rId770" Type="http://schemas.openxmlformats.org/officeDocument/2006/relationships/hyperlink" Target="https://eng-support.com/column/book2-lesson4-scene3/" TargetMode="External"/><Relationship Id="rId532" Type="http://schemas.openxmlformats.org/officeDocument/2006/relationships/hyperlink" Target="https://jukureiwa.com/tips/syakaibenkyou/" TargetMode="External"/><Relationship Id="rId774" Type="http://schemas.openxmlformats.org/officeDocument/2006/relationships/hyperlink" Target="https://eng-support.com/column/book2-lesson6-scene3/" TargetMode="External"/><Relationship Id="rId531" Type="http://schemas.openxmlformats.org/officeDocument/2006/relationships/hyperlink" Target="https://jukureiwa.com/tips/syakai-seiri/" TargetMode="External"/><Relationship Id="rId773" Type="http://schemas.openxmlformats.org/officeDocument/2006/relationships/hyperlink" Target="https://eng-support.com/column/book2-lesson6-scene1/" TargetMode="External"/><Relationship Id="rId530" Type="http://schemas.openxmlformats.org/officeDocument/2006/relationships/hyperlink" Target="https://jukureiwa.com/tips/naaymi_hub/" TargetMode="External"/><Relationship Id="rId772" Type="http://schemas.openxmlformats.org/officeDocument/2006/relationships/hyperlink" Target="https://eng-support.com/column/book2-lesson5-scene3/" TargetMode="External"/><Relationship Id="rId771" Type="http://schemas.openxmlformats.org/officeDocument/2006/relationships/hyperlink" Target="https://eng-support.com/column/book2-lesson5-scene1/" TargetMode="External"/><Relationship Id="rId327" Type="http://schemas.openxmlformats.org/officeDocument/2006/relationships/hyperlink" Target="https://dokkai-labo.tokyo/col_blog/kokugo-speed-up/" TargetMode="External"/><Relationship Id="rId569" Type="http://schemas.openxmlformats.org/officeDocument/2006/relationships/hyperlink" Target="https://rika-quest.com/column/reflectionandrefraction/" TargetMode="External"/><Relationship Id="rId326" Type="http://schemas.openxmlformats.org/officeDocument/2006/relationships/hyperlink" Target="https://dokkai-labo.tokyo/col_blog/kokugo-fee/" TargetMode="External"/><Relationship Id="rId568" Type="http://schemas.openxmlformats.org/officeDocument/2006/relationships/hyperlink" Target="https://rika-quest.com/column/nimal/" TargetMode="External"/><Relationship Id="rId325" Type="http://schemas.openxmlformats.org/officeDocument/2006/relationships/hyperlink" Target="https://dokkai-labo.tokyo/col_blog/home-study-mistakes/" TargetMode="External"/><Relationship Id="rId567" Type="http://schemas.openxmlformats.org/officeDocument/2006/relationships/hyperlink" Target="https://rika-quest.com/column/mamedenkyu/" TargetMode="External"/><Relationship Id="rId324" Type="http://schemas.openxmlformats.org/officeDocument/2006/relationships/hyperlink" Target="https://dokkai-labo.tokyo/col_blog/goiryoku-kyoka/" TargetMode="External"/><Relationship Id="rId566" Type="http://schemas.openxmlformats.org/officeDocument/2006/relationships/hyperlink" Target="https://rika-quest.com/column/insect/" TargetMode="External"/><Relationship Id="rId329" Type="http://schemas.openxmlformats.org/officeDocument/2006/relationships/hyperlink" Target="https://dokkai-labo.tokyo/col_blog/waseda-academy-kokugo-speed/" TargetMode="External"/><Relationship Id="rId328" Type="http://schemas.openxmlformats.org/officeDocument/2006/relationships/hyperlink" Target="https://dokkai-labo.tokyo/col_blog/shallow-comprehension/" TargetMode="External"/><Relationship Id="rId561" Type="http://schemas.openxmlformats.org/officeDocument/2006/relationships/hyperlink" Target="https://rika-quest.com/column/dissolution/" TargetMode="External"/><Relationship Id="rId560" Type="http://schemas.openxmlformats.org/officeDocument/2006/relationships/hyperlink" Target="https://rika-quest.com/column/digestion/" TargetMode="External"/><Relationship Id="rId323" Type="http://schemas.openxmlformats.org/officeDocument/2006/relationships/hyperlink" Target="https://dokkai-labo.tokyo/blog/yosyu_series_05j09/" TargetMode="External"/><Relationship Id="rId565" Type="http://schemas.openxmlformats.org/officeDocument/2006/relationships/hyperlink" Target="https://rika-quest.com/column/how-to-burn/" TargetMode="External"/><Relationship Id="rId322" Type="http://schemas.openxmlformats.org/officeDocument/2006/relationships/hyperlink" Target="https://dokkai-labo.tokyo/blog/yosyu_series_05j05/" TargetMode="External"/><Relationship Id="rId564" Type="http://schemas.openxmlformats.org/officeDocument/2006/relationships/hyperlink" Target="https://rika-quest.com/column/germination/" TargetMode="External"/><Relationship Id="rId321" Type="http://schemas.openxmlformats.org/officeDocument/2006/relationships/hyperlink" Target="https://dokkai-labo.tokyo/blog/yosyu_series_05j012/" TargetMode="External"/><Relationship Id="rId563" Type="http://schemas.openxmlformats.org/officeDocument/2006/relationships/hyperlink" Target="https://rika-quest.com/column/geoscience/" TargetMode="External"/><Relationship Id="rId320" Type="http://schemas.openxmlformats.org/officeDocument/2006/relationships/hyperlink" Target="https://dokkai-labo.tokyo/blog/yosyu_series_05j011/" TargetMode="External"/><Relationship Id="rId562" Type="http://schemas.openxmlformats.org/officeDocument/2006/relationships/hyperlink" Target="https://rika-quest.com/column/flower/" TargetMode="External"/><Relationship Id="rId316" Type="http://schemas.openxmlformats.org/officeDocument/2006/relationships/hyperlink" Target="https://dokkai-labo.tokyo/blog/rasa-ru2021/" TargetMode="External"/><Relationship Id="rId558" Type="http://schemas.openxmlformats.org/officeDocument/2006/relationships/hyperlink" Target="https://rika-quest.com/" TargetMode="External"/><Relationship Id="rId315" Type="http://schemas.openxmlformats.org/officeDocument/2006/relationships/hyperlink" Target="https://dokkai-labo.tokyo/blog/ouin2021/" TargetMode="External"/><Relationship Id="rId557" Type="http://schemas.openxmlformats.org/officeDocument/2006/relationships/hyperlink" Target="https://natsui-sansu-juku.com/waseda_academy/" TargetMode="External"/><Relationship Id="rId799" Type="http://schemas.openxmlformats.org/officeDocument/2006/relationships/hyperlink" Target="https://eng-support.com/column/progress-book1-lesson16-3/" TargetMode="External"/><Relationship Id="rId314" Type="http://schemas.openxmlformats.org/officeDocument/2006/relationships/hyperlink" Target="https://dokkai-labo.tokyo/blog/nada2021/" TargetMode="External"/><Relationship Id="rId556" Type="http://schemas.openxmlformats.org/officeDocument/2006/relationships/hyperlink" Target="https://natsui-sansu-juku.com/tsurukamezan/" TargetMode="External"/><Relationship Id="rId798" Type="http://schemas.openxmlformats.org/officeDocument/2006/relationships/hyperlink" Target="https://eng-support.com/column/progress-book1-lesson16-2/" TargetMode="External"/><Relationship Id="rId313" Type="http://schemas.openxmlformats.org/officeDocument/2006/relationships/hyperlink" Target="https://dokkai-labo.tokyo/blog/kaisei2021/" TargetMode="External"/><Relationship Id="rId555" Type="http://schemas.openxmlformats.org/officeDocument/2006/relationships/hyperlink" Target="https://natsui-sansu-juku.com/sample-page/" TargetMode="External"/><Relationship Id="rId797" Type="http://schemas.openxmlformats.org/officeDocument/2006/relationships/hyperlink" Target="https://eng-support.com/column/progress-book1-lesson16-1/" TargetMode="External"/><Relationship Id="rId319" Type="http://schemas.openxmlformats.org/officeDocument/2006/relationships/hyperlink" Target="https://dokkai-labo.tokyo/blog/utokyo/" TargetMode="External"/><Relationship Id="rId318" Type="http://schemas.openxmlformats.org/officeDocument/2006/relationships/hyperlink" Target="https://dokkai-labo.tokyo/blog/seikou2021/" TargetMode="External"/><Relationship Id="rId317" Type="http://schemas.openxmlformats.org/officeDocument/2006/relationships/hyperlink" Target="https://dokkai-labo.tokyo/blog/sapix_52b_01/" TargetMode="External"/><Relationship Id="rId559" Type="http://schemas.openxmlformats.org/officeDocument/2006/relationships/hyperlink" Target="https://rika-quest.com/column/buoyancy/" TargetMode="External"/><Relationship Id="rId550" Type="http://schemas.openxmlformats.org/officeDocument/2006/relationships/hyperlink" Target="https://natsui-sansu-juku.com/column/sapix-15/" TargetMode="External"/><Relationship Id="rId792" Type="http://schemas.openxmlformats.org/officeDocument/2006/relationships/hyperlink" Target="https://eng-support.com/column/progress-book1-lesson14-2/" TargetMode="External"/><Relationship Id="rId791" Type="http://schemas.openxmlformats.org/officeDocument/2006/relationships/hyperlink" Target="https://eng-support.com/column/progress-book1-lesson13-3/" TargetMode="External"/><Relationship Id="rId790" Type="http://schemas.openxmlformats.org/officeDocument/2006/relationships/hyperlink" Target="https://eng-support.com/column/progress-book1-lesson13-2/" TargetMode="External"/><Relationship Id="rId312" Type="http://schemas.openxmlformats.org/officeDocument/2006/relationships/hyperlink" Target="https://dokkai-labo.tokyo/blog/jikanhaibun/" TargetMode="External"/><Relationship Id="rId554" Type="http://schemas.openxmlformats.org/officeDocument/2006/relationships/hyperlink" Target="https://natsui-sansu-juku.com/p4/" TargetMode="External"/><Relationship Id="rId796" Type="http://schemas.openxmlformats.org/officeDocument/2006/relationships/hyperlink" Target="https://eng-support.com/column/progress-book1-lesson15-4/" TargetMode="External"/><Relationship Id="rId311" Type="http://schemas.openxmlformats.org/officeDocument/2006/relationships/hyperlink" Target="https://dokkai-labo.tokyo/blog/futaba2021/" TargetMode="External"/><Relationship Id="rId553" Type="http://schemas.openxmlformats.org/officeDocument/2006/relationships/hyperlink" Target="https://natsui-sansu-juku.com/lastmilers/" TargetMode="External"/><Relationship Id="rId795" Type="http://schemas.openxmlformats.org/officeDocument/2006/relationships/hyperlink" Target="https://eng-support.com/column/progress-book1-lesson15-3/" TargetMode="External"/><Relationship Id="rId310" Type="http://schemas.openxmlformats.org/officeDocument/2006/relationships/hyperlink" Target="https://dokkai-labo.tokyo/blog/asano2021/" TargetMode="External"/><Relationship Id="rId552" Type="http://schemas.openxmlformats.org/officeDocument/2006/relationships/hyperlink" Target="https://natsui-sansu-juku.com/info/250215/" TargetMode="External"/><Relationship Id="rId794" Type="http://schemas.openxmlformats.org/officeDocument/2006/relationships/hyperlink" Target="https://eng-support.com/column/progress-book1-lesson14-4/" TargetMode="External"/><Relationship Id="rId551" Type="http://schemas.openxmlformats.org/officeDocument/2006/relationships/hyperlink" Target="https://natsui-sansu-juku.com/corporate_data/" TargetMode="External"/><Relationship Id="rId793" Type="http://schemas.openxmlformats.org/officeDocument/2006/relationships/hyperlink" Target="https://eng-support.com/column/progress-book1-lesson14-3/" TargetMode="External"/><Relationship Id="rId297" Type="http://schemas.openxmlformats.org/officeDocument/2006/relationships/hyperlink" Target="https://rika-quest.com/column/terrain/" TargetMode="External"/><Relationship Id="rId296" Type="http://schemas.openxmlformats.org/officeDocument/2006/relationships/hyperlink" Target="https://rika-quest.com/column/sum/" TargetMode="External"/><Relationship Id="rId295" Type="http://schemas.openxmlformats.org/officeDocument/2006/relationships/hyperlink" Target="https://rika-quest.com/column/seasons-and-weather/" TargetMode="External"/><Relationship Id="rId294" Type="http://schemas.openxmlformats.org/officeDocument/2006/relationships/hyperlink" Target="https://rika-quest.com/column/phases-of-the-moon/" TargetMode="External"/><Relationship Id="rId299" Type="http://schemas.openxmlformats.org/officeDocument/2006/relationships/hyperlink" Target="https://www.kokugo-trigger.com/column/jikangatarinai/" TargetMode="External"/><Relationship Id="rId298" Type="http://schemas.openxmlformats.org/officeDocument/2006/relationships/hyperlink" Target="https://rika-quest.com/column/transpiration/" TargetMode="External"/><Relationship Id="rId271" Type="http://schemas.openxmlformats.org/officeDocument/2006/relationships/hyperlink" Target="https://natsui-sansu-juku.com/col_blog/onlinekouka/" TargetMode="External"/><Relationship Id="rId270" Type="http://schemas.openxmlformats.org/officeDocument/2006/relationships/hyperlink" Target="https://natsui-sansu-juku.com/col_blog/online4/" TargetMode="External"/><Relationship Id="rId269" Type="http://schemas.openxmlformats.org/officeDocument/2006/relationships/hyperlink" Target="https://natsui-sansu-juku.com/col_blog/online-tutor-math/" TargetMode="External"/><Relationship Id="rId264" Type="http://schemas.openxmlformats.org/officeDocument/2006/relationships/hyperlink" Target="https://natsui-sansu-juku.com/2025/11/08/tsurukamezanbanshover/" TargetMode="External"/><Relationship Id="rId263" Type="http://schemas.openxmlformats.org/officeDocument/2006/relationships/hyperlink" Target="https://natsui-sansu-juku.com/" TargetMode="External"/><Relationship Id="rId262" Type="http://schemas.openxmlformats.org/officeDocument/2006/relationships/hyperlink" Target="https://koten-kakitsubata.jp/kouza/" TargetMode="External"/><Relationship Id="rId261" Type="http://schemas.openxmlformats.org/officeDocument/2006/relationships/hyperlink" Target="https://koten-kakitsubata.jp/info/20210308/" TargetMode="External"/><Relationship Id="rId268" Type="http://schemas.openxmlformats.org/officeDocument/2006/relationships/hyperlink" Target="https://natsui-sansu-juku.com/col_blog/online-sansu-kobetsu-hi-wariai/" TargetMode="External"/><Relationship Id="rId267" Type="http://schemas.openxmlformats.org/officeDocument/2006/relationships/hyperlink" Target="https://natsui-sansu-juku.com/col_blog/online-sansu-kobetsu-baino-kazu/" TargetMode="External"/><Relationship Id="rId266" Type="http://schemas.openxmlformats.org/officeDocument/2006/relationships/hyperlink" Target="https://natsui-sansu-juku.com/col_blog/online-math-juku/" TargetMode="External"/><Relationship Id="rId265" Type="http://schemas.openxmlformats.org/officeDocument/2006/relationships/hyperlink" Target="https://natsui-sansu-juku.com/col_blog/bunsyoudaipurint/" TargetMode="External"/><Relationship Id="rId260" Type="http://schemas.openxmlformats.org/officeDocument/2006/relationships/hyperlink" Target="https://koten-kakitsubata.jp/info/20201119/" TargetMode="External"/><Relationship Id="rId259" Type="http://schemas.openxmlformats.org/officeDocument/2006/relationships/hyperlink" Target="https://koten-kakitsubata.jp/info/200201/" TargetMode="External"/><Relationship Id="rId258" Type="http://schemas.openxmlformats.org/officeDocument/2006/relationships/hyperlink" Target="https://koten-kakitsubata.jp/blog/kotentokui/" TargetMode="External"/><Relationship Id="rId253" Type="http://schemas.openxmlformats.org/officeDocument/2006/relationships/hyperlink" Target="https://jukureiwa.com/tips/syakai-hanpuku-system/" TargetMode="External"/><Relationship Id="rId495" Type="http://schemas.openxmlformats.org/officeDocument/2006/relationships/hyperlink" Target="https://eng-support.com/column/progressbook1-3-3/" TargetMode="External"/><Relationship Id="rId252" Type="http://schemas.openxmlformats.org/officeDocument/2006/relationships/hyperlink" Target="https://jukureiwa.com/tips/syakai-atomawashi/" TargetMode="External"/><Relationship Id="rId494" Type="http://schemas.openxmlformats.org/officeDocument/2006/relationships/hyperlink" Target="https://eng-support.com/column/progress-book2-lesson1-1/" TargetMode="External"/><Relationship Id="rId251" Type="http://schemas.openxmlformats.org/officeDocument/2006/relationships/hyperlink" Target="https://jukureiwa.com/tips/syakai-15min-routine/" TargetMode="External"/><Relationship Id="rId493" Type="http://schemas.openxmlformats.org/officeDocument/2006/relationships/hyperlink" Target="https://eng-support.com/column/progress-book1-lesson20-3/" TargetMode="External"/><Relationship Id="rId250" Type="http://schemas.openxmlformats.org/officeDocument/2006/relationships/hyperlink" Target="https://jukureiwa.com/tips/rekishi-meiji-ishin/" TargetMode="External"/><Relationship Id="rId492" Type="http://schemas.openxmlformats.org/officeDocument/2006/relationships/hyperlink" Target="https://eng-support.com/column/progress-book1-lesson15-2/" TargetMode="External"/><Relationship Id="rId257" Type="http://schemas.openxmlformats.org/officeDocument/2006/relationships/hyperlink" Target="https://koten-kakitsubata.jp/blog/chinese-writing/" TargetMode="External"/><Relationship Id="rId499" Type="http://schemas.openxmlformats.org/officeDocument/2006/relationships/hyperlink" Target="https://eng-support.com/info/2026/" TargetMode="External"/><Relationship Id="rId256" Type="http://schemas.openxmlformats.org/officeDocument/2006/relationships/hyperlink" Target="https://jukureiwa.com/tips/syakai-oboeru-tsukau/" TargetMode="External"/><Relationship Id="rId498" Type="http://schemas.openxmlformats.org/officeDocument/2006/relationships/hyperlink" Target="https://eng-support.com/company/" TargetMode="External"/><Relationship Id="rId255" Type="http://schemas.openxmlformats.org/officeDocument/2006/relationships/hyperlink" Target="https://jukureiwa.com/tips/syakai-note/" TargetMode="External"/><Relationship Id="rId497" Type="http://schemas.openxmlformats.org/officeDocument/2006/relationships/hyperlink" Target="https://eng-support.com/column/progressbook1-7-3/" TargetMode="External"/><Relationship Id="rId254" Type="http://schemas.openxmlformats.org/officeDocument/2006/relationships/hyperlink" Target="https://jukureiwa.com/tips/syakai-hikidashi/" TargetMode="External"/><Relationship Id="rId496" Type="http://schemas.openxmlformats.org/officeDocument/2006/relationships/hyperlink" Target="https://eng-support.com/column/progressbook1-7-1/" TargetMode="External"/><Relationship Id="rId293" Type="http://schemas.openxmlformats.org/officeDocument/2006/relationships/hyperlink" Target="https://rika-quest.com/column/nayami-memorize-not-sticking/" TargetMode="External"/><Relationship Id="rId292" Type="http://schemas.openxmlformats.org/officeDocument/2006/relationships/hyperlink" Target="https://rika-quest.com/column/nayami-how-to-start/" TargetMode="External"/><Relationship Id="rId291" Type="http://schemas.openxmlformats.org/officeDocument/2006/relationships/hyperlink" Target="https://rika-quest.com/column/nayami-experiment-reading/" TargetMode="External"/><Relationship Id="rId290" Type="http://schemas.openxmlformats.org/officeDocument/2006/relationships/hyperlink" Target="https://rika-quest.com/column/nayami-dislike-science/" TargetMode="External"/><Relationship Id="rId286" Type="http://schemas.openxmlformats.org/officeDocument/2006/relationships/hyperlink" Target="https://natsui-sansu-juku.com/profile/" TargetMode="External"/><Relationship Id="rId285" Type="http://schemas.openxmlformats.org/officeDocument/2006/relationships/hyperlink" Target="https://natsui-sansu-juku.com/nichinoken-2/" TargetMode="External"/><Relationship Id="rId284" Type="http://schemas.openxmlformats.org/officeDocument/2006/relationships/hyperlink" Target="https://natsui-sansu-juku.com/kobetsu/" TargetMode="External"/><Relationship Id="rId283" Type="http://schemas.openxmlformats.org/officeDocument/2006/relationships/hyperlink" Target="https://natsui-sansu-juku.com/info/2025kakikousixyu/" TargetMode="External"/><Relationship Id="rId289" Type="http://schemas.openxmlformats.org/officeDocument/2006/relationships/hyperlink" Target="https://rika-quest.com/column/earthquake/" TargetMode="External"/><Relationship Id="rId288" Type="http://schemas.openxmlformats.org/officeDocument/2006/relationships/hyperlink" Target="https://rika-quest.com/column/chemistry/" TargetMode="External"/><Relationship Id="rId287" Type="http://schemas.openxmlformats.org/officeDocument/2006/relationships/hyperlink" Target="https://natsui-sansu-juku.com/vacant_online/" TargetMode="External"/><Relationship Id="rId282" Type="http://schemas.openxmlformats.org/officeDocument/2006/relationships/hyperlink" Target="https://natsui-sansu-juku.com/column/tokuten_detail/" TargetMode="External"/><Relationship Id="rId281" Type="http://schemas.openxmlformats.org/officeDocument/2006/relationships/hyperlink" Target="https://natsui-sansu-juku.com/column/sapix/" TargetMode="External"/><Relationship Id="rId280" Type="http://schemas.openxmlformats.org/officeDocument/2006/relationships/hyperlink" Target="https://natsui-sansu-juku.com/column/qa5/" TargetMode="External"/><Relationship Id="rId275" Type="http://schemas.openxmlformats.org/officeDocument/2006/relationships/hyperlink" Target="https://natsui-sansu-juku.com/column/510-11/" TargetMode="External"/><Relationship Id="rId274" Type="http://schemas.openxmlformats.org/officeDocument/2006/relationships/hyperlink" Target="https://natsui-sansu-juku.com/column/510-09/" TargetMode="External"/><Relationship Id="rId273" Type="http://schemas.openxmlformats.org/officeDocument/2006/relationships/hyperlink" Target="https://natsui-sansu-juku.com/column/510-08/" TargetMode="External"/><Relationship Id="rId272" Type="http://schemas.openxmlformats.org/officeDocument/2006/relationships/hyperlink" Target="https://natsui-sansu-juku.com/col_blog/onlinesansuu/" TargetMode="External"/><Relationship Id="rId279" Type="http://schemas.openxmlformats.org/officeDocument/2006/relationships/hyperlink" Target="https://natsui-sansu-juku.com/column/qa/" TargetMode="External"/><Relationship Id="rId278" Type="http://schemas.openxmlformats.org/officeDocument/2006/relationships/hyperlink" Target="https://natsui-sansu-juku.com/column/nichinouken/" TargetMode="External"/><Relationship Id="rId277" Type="http://schemas.openxmlformats.org/officeDocument/2006/relationships/hyperlink" Target="https://natsui-sansu-juku.com/column/h51-03/" TargetMode="External"/><Relationship Id="rId276" Type="http://schemas.openxmlformats.org/officeDocument/2006/relationships/hyperlink" Target="https://natsui-sansu-juku.com/column/baainokazu/" TargetMode="External"/><Relationship Id="rId907" Type="http://schemas.openxmlformats.org/officeDocument/2006/relationships/hyperlink" Target="https://natsui-sansu-juku.com/5master/" TargetMode="External"/><Relationship Id="rId906" Type="http://schemas.openxmlformats.org/officeDocument/2006/relationships/hyperlink" Target="https://natsui-sansu-juku.com/2025/09/14/japan-and-singapore-two-paths-to-logical-thinking-in-elementary-math/" TargetMode="External"/><Relationship Id="rId905" Type="http://schemas.openxmlformats.org/officeDocument/2006/relationships/hyperlink" Target="https://natsui-sansu-juku.com/2025/09/06/japans-tokushu-san-vs-the-world-why-no-other-country-teaches-math-this-way/" TargetMode="External"/><Relationship Id="rId904" Type="http://schemas.openxmlformats.org/officeDocument/2006/relationships/hyperlink" Target="https://koten-kakitsubata.jp/timetable/" TargetMode="External"/><Relationship Id="rId909" Type="http://schemas.openxmlformats.org/officeDocument/2006/relationships/hyperlink" Target="https://natsui-sansu-juku.com/col_blog/bunsyoudaibenkyouhou/" TargetMode="External"/><Relationship Id="rId908" Type="http://schemas.openxmlformats.org/officeDocument/2006/relationships/hyperlink" Target="https://natsui-sansu-juku.com/col_blog/" TargetMode="External"/><Relationship Id="rId903" Type="http://schemas.openxmlformats.org/officeDocument/2006/relationships/hyperlink" Target="https://koten-kakitsubata.jp/inquiry/" TargetMode="External"/><Relationship Id="rId902" Type="http://schemas.openxmlformats.org/officeDocument/2006/relationships/hyperlink" Target="https://koten-kakitsubata.jp/info/2026/" TargetMode="External"/><Relationship Id="rId901" Type="http://schemas.openxmlformats.org/officeDocument/2006/relationships/hyperlink" Target="https://koten-kakitsubata.jp/info/20210723/" TargetMode="External"/><Relationship Id="rId900" Type="http://schemas.openxmlformats.org/officeDocument/2006/relationships/hyperlink" Target="https://koten-kakitsubata.jp/info/20210406/" TargetMode="External"/><Relationship Id="rId929" Type="http://schemas.openxmlformats.org/officeDocument/2006/relationships/hyperlink" Target="https://natsui-sansu-juku.com/column/waseda_academy/" TargetMode="External"/><Relationship Id="rId928" Type="http://schemas.openxmlformats.org/officeDocument/2006/relationships/hyperlink" Target="https://natsui-sansu-juku.com/column/shibushibu-2/" TargetMode="External"/><Relationship Id="rId927" Type="http://schemas.openxmlformats.org/officeDocument/2006/relationships/hyperlink" Target="https://natsui-sansu-juku.com/column/rittaizukei/" TargetMode="External"/><Relationship Id="rId926" Type="http://schemas.openxmlformats.org/officeDocument/2006/relationships/hyperlink" Target="https://natsui-sansu-juku.com/column/qa4/" TargetMode="External"/><Relationship Id="rId921" Type="http://schemas.openxmlformats.org/officeDocument/2006/relationships/hyperlink" Target="https://natsui-sansu-juku.com/column/510-03/" TargetMode="External"/><Relationship Id="rId920" Type="http://schemas.openxmlformats.org/officeDocument/2006/relationships/hyperlink" Target="https://natsui-sansu-juku.com/column/" TargetMode="External"/><Relationship Id="rId925" Type="http://schemas.openxmlformats.org/officeDocument/2006/relationships/hyperlink" Target="https://natsui-sansu-juku.com/column/nanmon/" TargetMode="External"/><Relationship Id="rId924" Type="http://schemas.openxmlformats.org/officeDocument/2006/relationships/hyperlink" Target="https://natsui-sansu-juku.com/column/kaisei-2/" TargetMode="External"/><Relationship Id="rId923" Type="http://schemas.openxmlformats.org/officeDocument/2006/relationships/hyperlink" Target="https://natsui-sansu-juku.com/column/bunsyoudai/" TargetMode="External"/><Relationship Id="rId922" Type="http://schemas.openxmlformats.org/officeDocument/2006/relationships/hyperlink" Target="https://natsui-sansu-juku.com/column/510-12/" TargetMode="External"/><Relationship Id="rId918" Type="http://schemas.openxmlformats.org/officeDocument/2006/relationships/hyperlink" Target="https://natsui-sansu-juku.com/col_blog/online-sansu-kobetsu-keisan-miss/" TargetMode="External"/><Relationship Id="rId917" Type="http://schemas.openxmlformats.org/officeDocument/2006/relationships/hyperlink" Target="https://natsui-sansu-juku.com/col_blog/online-sansu-kobetsu-hayasa-kaizen/" TargetMode="External"/><Relationship Id="rId916" Type="http://schemas.openxmlformats.org/officeDocument/2006/relationships/hyperlink" Target="https://natsui-sansu-juku.com/col_blog/online-sansu-chokuzen/" TargetMode="External"/><Relationship Id="rId915" Type="http://schemas.openxmlformats.org/officeDocument/2006/relationships/hyperlink" Target="https://natsui-sansu-juku.com/col_blog/online-sansu-56/" TargetMode="External"/><Relationship Id="rId919" Type="http://schemas.openxmlformats.org/officeDocument/2006/relationships/hyperlink" Target="https://natsui-sansu-juku.com/col_blog/yoshu-series-online/" TargetMode="External"/><Relationship Id="rId910" Type="http://schemas.openxmlformats.org/officeDocument/2006/relationships/hyperlink" Target="https://natsui-sansu-juku.com/col_blog/bunsyoudaihi/" TargetMode="External"/><Relationship Id="rId914" Type="http://schemas.openxmlformats.org/officeDocument/2006/relationships/hyperlink" Target="https://natsui-sansu-juku.com/col_blog/online-math/" TargetMode="External"/><Relationship Id="rId913" Type="http://schemas.openxmlformats.org/officeDocument/2006/relationships/hyperlink" Target="https://natsui-sansu-juku.com/col_blog/bunsyoudaitaisaku/" TargetMode="External"/><Relationship Id="rId912" Type="http://schemas.openxmlformats.org/officeDocument/2006/relationships/hyperlink" Target="https://natsui-sansu-juku.com/col_blog/bunsyoudaikotsu/" TargetMode="External"/><Relationship Id="rId911" Type="http://schemas.openxmlformats.org/officeDocument/2006/relationships/hyperlink" Target="https://natsui-sansu-juku.com/col_blog/bunsyoudaikokuhuku/" TargetMode="External"/><Relationship Id="rId629" Type="http://schemas.openxmlformats.org/officeDocument/2006/relationships/hyperlink" Target="https://dokkai-labo.tokyo/info/190507/" TargetMode="External"/><Relationship Id="rId624" Type="http://schemas.openxmlformats.org/officeDocument/2006/relationships/hyperlink" Target="https://dokkai-labo.tokyo/info/180616_01/" TargetMode="External"/><Relationship Id="rId866" Type="http://schemas.openxmlformats.org/officeDocument/2006/relationships/hyperlink" Target="https://juku-escot.com/progress/" TargetMode="External"/><Relationship Id="rId623" Type="http://schemas.openxmlformats.org/officeDocument/2006/relationships/hyperlink" Target="https://dokkai-labo.tokyo/info/180225/" TargetMode="External"/><Relationship Id="rId865" Type="http://schemas.openxmlformats.org/officeDocument/2006/relationships/hyperlink" Target="https://juku-escot.com/kouza/" TargetMode="External"/><Relationship Id="rId622" Type="http://schemas.openxmlformats.org/officeDocument/2006/relationships/hyperlink" Target="https://dokkai-labo.tokyo/info/180208/" TargetMode="External"/><Relationship Id="rId864" Type="http://schemas.openxmlformats.org/officeDocument/2006/relationships/hyperlink" Target="https://juku-escot.com/info/20210723/" TargetMode="External"/><Relationship Id="rId621" Type="http://schemas.openxmlformats.org/officeDocument/2006/relationships/hyperlink" Target="https://dokkai-labo.tokyo/info/180205/" TargetMode="External"/><Relationship Id="rId863" Type="http://schemas.openxmlformats.org/officeDocument/2006/relationships/hyperlink" Target="https://juku-escot.com/info/20200204/" TargetMode="External"/><Relationship Id="rId628" Type="http://schemas.openxmlformats.org/officeDocument/2006/relationships/hyperlink" Target="https://dokkai-labo.tokyo/info/190507-2/" TargetMode="External"/><Relationship Id="rId627" Type="http://schemas.openxmlformats.org/officeDocument/2006/relationships/hyperlink" Target="https://dokkai-labo.tokyo/info/190303/" TargetMode="External"/><Relationship Id="rId869" Type="http://schemas.openxmlformats.org/officeDocument/2006/relationships/hyperlink" Target="https://juku-escot.com/subject/math/" TargetMode="External"/><Relationship Id="rId626" Type="http://schemas.openxmlformats.org/officeDocument/2006/relationships/hyperlink" Target="https://dokkai-labo.tokyo/info/180726_iten/" TargetMode="External"/><Relationship Id="rId868" Type="http://schemas.openxmlformats.org/officeDocument/2006/relationships/hyperlink" Target="https://juku-escot.com/subject/janpanese/" TargetMode="External"/><Relationship Id="rId625" Type="http://schemas.openxmlformats.org/officeDocument/2006/relationships/hyperlink" Target="https://dokkai-labo.tokyo/info/180616_02/" TargetMode="External"/><Relationship Id="rId867" Type="http://schemas.openxmlformats.org/officeDocument/2006/relationships/hyperlink" Target="https://juku-escot.com/subject/english/" TargetMode="External"/><Relationship Id="rId620" Type="http://schemas.openxmlformats.org/officeDocument/2006/relationships/hyperlink" Target="https://dokkai-labo.tokyo/info/180101/" TargetMode="External"/><Relationship Id="rId862" Type="http://schemas.openxmlformats.org/officeDocument/2006/relationships/hyperlink" Target="https://juku-escot.com/info/20200101/" TargetMode="External"/><Relationship Id="rId861" Type="http://schemas.openxmlformats.org/officeDocument/2006/relationships/hyperlink" Target="https://juku-escot.com/info/2019winter/" TargetMode="External"/><Relationship Id="rId860" Type="http://schemas.openxmlformats.org/officeDocument/2006/relationships/hyperlink" Target="https://juku-escot.com/info/" TargetMode="External"/><Relationship Id="rId619" Type="http://schemas.openxmlformats.org/officeDocument/2006/relationships/hyperlink" Target="https://dokkai-labo.tokyo/info/180101_02/" TargetMode="External"/><Relationship Id="rId618" Type="http://schemas.openxmlformats.org/officeDocument/2006/relationships/hyperlink" Target="https://dokkai-labo.tokyo/info/170707/" TargetMode="External"/><Relationship Id="rId613" Type="http://schemas.openxmlformats.org/officeDocument/2006/relationships/hyperlink" Target="https://dokkai-labo.tokyo/grade/elem-high/" TargetMode="External"/><Relationship Id="rId855" Type="http://schemas.openxmlformats.org/officeDocument/2006/relationships/hyperlink" Target="https://juku-escot.com/grade/exam/" TargetMode="External"/><Relationship Id="rId612" Type="http://schemas.openxmlformats.org/officeDocument/2006/relationships/hyperlink" Target="https://dokkai-labo.tokyo/grade/elem-all/" TargetMode="External"/><Relationship Id="rId854" Type="http://schemas.openxmlformats.org/officeDocument/2006/relationships/hyperlink" Target="https://juku-escot.com/column/onlinejuku/" TargetMode="External"/><Relationship Id="rId611" Type="http://schemas.openxmlformats.org/officeDocument/2006/relationships/hyperlink" Target="https://dokkai-labo.tokyo/ct/strategy/" TargetMode="External"/><Relationship Id="rId853" Type="http://schemas.openxmlformats.org/officeDocument/2006/relationships/hyperlink" Target="https://juku-escot.com/column/kobetsuigi_j/" TargetMode="External"/><Relationship Id="rId610" Type="http://schemas.openxmlformats.org/officeDocument/2006/relationships/hyperlink" Target="https://dokkai-labo.tokyo/ct/publish/" TargetMode="External"/><Relationship Id="rId852" Type="http://schemas.openxmlformats.org/officeDocument/2006/relationships/hyperlink" Target="https://juku-escot.com/column/itukara/" TargetMode="External"/><Relationship Id="rId617" Type="http://schemas.openxmlformats.org/officeDocument/2006/relationships/hyperlink" Target="https://dokkai-labo.tokyo/info/170624/" TargetMode="External"/><Relationship Id="rId859" Type="http://schemas.openxmlformats.org/officeDocument/2006/relationships/hyperlink" Target="https://juku-escot.com/grade/jh3/" TargetMode="External"/><Relationship Id="rId616" Type="http://schemas.openxmlformats.org/officeDocument/2006/relationships/hyperlink" Target="https://dokkai-labo.tokyo/info/170529_studyaidbook/" TargetMode="External"/><Relationship Id="rId858" Type="http://schemas.openxmlformats.org/officeDocument/2006/relationships/hyperlink" Target="https://juku-escot.com/grade/jh2/" TargetMode="External"/><Relationship Id="rId615" Type="http://schemas.openxmlformats.org/officeDocument/2006/relationships/hyperlink" Target="https://dokkai-labo.tokyo/info/161214/" TargetMode="External"/><Relationship Id="rId857" Type="http://schemas.openxmlformats.org/officeDocument/2006/relationships/hyperlink" Target="https://juku-escot.com/grade/jh1/" TargetMode="External"/><Relationship Id="rId614" Type="http://schemas.openxmlformats.org/officeDocument/2006/relationships/hyperlink" Target="https://dokkai-labo.tokyo/info/" TargetMode="External"/><Relationship Id="rId856" Type="http://schemas.openxmlformats.org/officeDocument/2006/relationships/hyperlink" Target="https://juku-escot.com/grade/h1/" TargetMode="External"/><Relationship Id="rId851" Type="http://schemas.openxmlformats.org/officeDocument/2006/relationships/hyperlink" Target="https://juku-escot.com/column/eiken/" TargetMode="External"/><Relationship Id="rId850" Type="http://schemas.openxmlformats.org/officeDocument/2006/relationships/hyperlink" Target="https://juku-escot.com/column/" TargetMode="External"/><Relationship Id="rId409" Type="http://schemas.openxmlformats.org/officeDocument/2006/relationships/hyperlink" Target="https://rika-quest.com/column/nayami-ecosystem-increase-decrease/" TargetMode="External"/><Relationship Id="rId404" Type="http://schemas.openxmlformats.org/officeDocument/2006/relationships/hyperlink" Target="https://natsui-sansu-juku.com/waseaca-2/" TargetMode="External"/><Relationship Id="rId646" Type="http://schemas.openxmlformats.org/officeDocument/2006/relationships/hyperlink" Target="https://dokkai-labo.tokyo/info/20201022/" TargetMode="External"/><Relationship Id="rId888" Type="http://schemas.openxmlformats.org/officeDocument/2006/relationships/hyperlink" Target="https://jukureiwa.com/tips/syakai-kirai-start/" TargetMode="External"/><Relationship Id="rId403" Type="http://schemas.openxmlformats.org/officeDocument/2006/relationships/hyperlink" Target="https://natsui-sansu-juku.com/story002/" TargetMode="External"/><Relationship Id="rId645" Type="http://schemas.openxmlformats.org/officeDocument/2006/relationships/hyperlink" Target="https://dokkai-labo.tokyo/info/20200529/" TargetMode="External"/><Relationship Id="rId887" Type="http://schemas.openxmlformats.org/officeDocument/2006/relationships/hyperlink" Target="https://jukureiwa.com/tips/" TargetMode="External"/><Relationship Id="rId402" Type="http://schemas.openxmlformats.org/officeDocument/2006/relationships/hyperlink" Target="https://natsui-sansu-juku.com/story001/" TargetMode="External"/><Relationship Id="rId644" Type="http://schemas.openxmlformats.org/officeDocument/2006/relationships/hyperlink" Target="https://dokkai-labo.tokyo/info/20200516/" TargetMode="External"/><Relationship Id="rId886" Type="http://schemas.openxmlformats.org/officeDocument/2006/relationships/hyperlink" Target="https://jukureiwa.com/timetable/" TargetMode="External"/><Relationship Id="rId401" Type="http://schemas.openxmlformats.org/officeDocument/2006/relationships/hyperlink" Target="https://natsui-sansu-juku.com/sapix/" TargetMode="External"/><Relationship Id="rId643" Type="http://schemas.openxmlformats.org/officeDocument/2006/relationships/hyperlink" Target="https://dokkai-labo.tokyo/info/20200505/" TargetMode="External"/><Relationship Id="rId885" Type="http://schemas.openxmlformats.org/officeDocument/2006/relationships/hyperlink" Target="https://jukureiwa.com/inquiry/" TargetMode="External"/><Relationship Id="rId408" Type="http://schemas.openxmlformats.org/officeDocument/2006/relationships/hyperlink" Target="https://rika-quest.com/column/lung/" TargetMode="External"/><Relationship Id="rId407" Type="http://schemas.openxmlformats.org/officeDocument/2006/relationships/hyperlink" Target="https://rika-quest.com/column/igneous-rock/" TargetMode="External"/><Relationship Id="rId649" Type="http://schemas.openxmlformats.org/officeDocument/2006/relationships/hyperlink" Target="https://dokkai-labo.tokyo/info/20210406-2/" TargetMode="External"/><Relationship Id="rId406" Type="http://schemas.openxmlformats.org/officeDocument/2006/relationships/hyperlink" Target="https://rika-quest.com/column/creature/" TargetMode="External"/><Relationship Id="rId648" Type="http://schemas.openxmlformats.org/officeDocument/2006/relationships/hyperlink" Target="https://dokkai-labo.tokyo/info/20210308/" TargetMode="External"/><Relationship Id="rId405" Type="http://schemas.openxmlformats.org/officeDocument/2006/relationships/hyperlink" Target="https://rika-quest.com/column/blood/" TargetMode="External"/><Relationship Id="rId647" Type="http://schemas.openxmlformats.org/officeDocument/2006/relationships/hyperlink" Target="https://dokkai-labo.tokyo/info/20201119/" TargetMode="External"/><Relationship Id="rId889" Type="http://schemas.openxmlformats.org/officeDocument/2006/relationships/hyperlink" Target="https://jukureiwa.com/tips/syakaianki/" TargetMode="External"/><Relationship Id="rId880" Type="http://schemas.openxmlformats.org/officeDocument/2006/relationships/hyperlink" Target="https://jukureiwa.com/info/20210406-2/" TargetMode="External"/><Relationship Id="rId400" Type="http://schemas.openxmlformats.org/officeDocument/2006/relationships/hyperlink" Target="https://natsui-sansu-juku.com/sapix-2/" TargetMode="External"/><Relationship Id="rId642" Type="http://schemas.openxmlformats.org/officeDocument/2006/relationships/hyperlink" Target="https://dokkai-labo.tokyo/info/20200204/" TargetMode="External"/><Relationship Id="rId884" Type="http://schemas.openxmlformats.org/officeDocument/2006/relationships/hyperlink" Target="https://jukureiwa.com/info/388/" TargetMode="External"/><Relationship Id="rId641" Type="http://schemas.openxmlformats.org/officeDocument/2006/relationships/hyperlink" Target="https://dokkai-labo.tokyo/info/2019winter/" TargetMode="External"/><Relationship Id="rId883" Type="http://schemas.openxmlformats.org/officeDocument/2006/relationships/hyperlink" Target="https://jukureiwa.com/info/2026/" TargetMode="External"/><Relationship Id="rId640" Type="http://schemas.openxmlformats.org/officeDocument/2006/relationships/hyperlink" Target="https://dokkai-labo.tokyo/info/20190924/" TargetMode="External"/><Relationship Id="rId882" Type="http://schemas.openxmlformats.org/officeDocument/2006/relationships/hyperlink" Target="https://jukureiwa.com/info/20210723/" TargetMode="External"/><Relationship Id="rId881" Type="http://schemas.openxmlformats.org/officeDocument/2006/relationships/hyperlink" Target="https://jukureiwa.com/info/20210406/" TargetMode="External"/><Relationship Id="rId635" Type="http://schemas.openxmlformats.org/officeDocument/2006/relationships/hyperlink" Target="https://dokkai-labo.tokyo/info/20190101/" TargetMode="External"/><Relationship Id="rId877" Type="http://schemas.openxmlformats.org/officeDocument/2006/relationships/hyperlink" Target="https://jukureiwa.com/info/20200204/" TargetMode="External"/><Relationship Id="rId634" Type="http://schemas.openxmlformats.org/officeDocument/2006/relationships/hyperlink" Target="https://dokkai-labo.tokyo/info/2018winter/" TargetMode="External"/><Relationship Id="rId876" Type="http://schemas.openxmlformats.org/officeDocument/2006/relationships/hyperlink" Target="https://jukureiwa.com/info/20200101/" TargetMode="External"/><Relationship Id="rId633" Type="http://schemas.openxmlformats.org/officeDocument/2006/relationships/hyperlink" Target="https://dokkai-labo.tokyo/info/200410/" TargetMode="External"/><Relationship Id="rId875" Type="http://schemas.openxmlformats.org/officeDocument/2006/relationships/hyperlink" Target="https://jukureiwa.com/info/2019winter/" TargetMode="External"/><Relationship Id="rId632" Type="http://schemas.openxmlformats.org/officeDocument/2006/relationships/hyperlink" Target="https://dokkai-labo.tokyo/info/200228/" TargetMode="External"/><Relationship Id="rId874" Type="http://schemas.openxmlformats.org/officeDocument/2006/relationships/hyperlink" Target="https://jukureiwa.com/info/20190620/" TargetMode="External"/><Relationship Id="rId639" Type="http://schemas.openxmlformats.org/officeDocument/2006/relationships/hyperlink" Target="https://dokkai-labo.tokyo/info/20190620/" TargetMode="External"/><Relationship Id="rId638" Type="http://schemas.openxmlformats.org/officeDocument/2006/relationships/hyperlink" Target="https://dokkai-labo.tokyo/info/20190104/" TargetMode="External"/><Relationship Id="rId637" Type="http://schemas.openxmlformats.org/officeDocument/2006/relationships/hyperlink" Target="https://dokkai-labo.tokyo/info/20190101t/" TargetMode="External"/><Relationship Id="rId879" Type="http://schemas.openxmlformats.org/officeDocument/2006/relationships/hyperlink" Target="https://jukureiwa.com/info/20201022/" TargetMode="External"/><Relationship Id="rId636" Type="http://schemas.openxmlformats.org/officeDocument/2006/relationships/hyperlink" Target="https://dokkai-labo.tokyo/info/20190101b/" TargetMode="External"/><Relationship Id="rId878" Type="http://schemas.openxmlformats.org/officeDocument/2006/relationships/hyperlink" Target="https://jukureiwa.com/info/20200410/" TargetMode="External"/><Relationship Id="rId631" Type="http://schemas.openxmlformats.org/officeDocument/2006/relationships/hyperlink" Target="https://dokkai-labo.tokyo/info/200101_02/" TargetMode="External"/><Relationship Id="rId873" Type="http://schemas.openxmlformats.org/officeDocument/2006/relationships/hyperlink" Target="https://jukureiwa.com/info/" TargetMode="External"/><Relationship Id="rId630" Type="http://schemas.openxmlformats.org/officeDocument/2006/relationships/hyperlink" Target="https://dokkai-labo.tokyo/info/200101_01/" TargetMode="External"/><Relationship Id="rId872" Type="http://schemas.openxmlformats.org/officeDocument/2006/relationships/hyperlink" Target="https://jukureiwa.com/access/" TargetMode="External"/><Relationship Id="rId871" Type="http://schemas.openxmlformats.org/officeDocument/2006/relationships/hyperlink" Target="https://juku-escot.com/timetable-j/" TargetMode="External"/><Relationship Id="rId870" Type="http://schemas.openxmlformats.org/officeDocument/2006/relationships/hyperlink" Target="https://juku-escot.com/timetable-e/" TargetMode="External"/><Relationship Id="rId829" Type="http://schemas.openxmlformats.org/officeDocument/2006/relationships/hyperlink" Target="https://eng-support.com/column/progressbook1-6-2/" TargetMode="External"/><Relationship Id="rId828" Type="http://schemas.openxmlformats.org/officeDocument/2006/relationships/hyperlink" Target="https://eng-support.com/column/progressbook1-6-1/" TargetMode="External"/><Relationship Id="rId827" Type="http://schemas.openxmlformats.org/officeDocument/2006/relationships/hyperlink" Target="https://eng-support.com/column/progressbook1-5-3/" TargetMode="External"/><Relationship Id="rId822" Type="http://schemas.openxmlformats.org/officeDocument/2006/relationships/hyperlink" Target="https://eng-support.com/column/progressbook1-4-1/" TargetMode="External"/><Relationship Id="rId821" Type="http://schemas.openxmlformats.org/officeDocument/2006/relationships/hyperlink" Target="https://eng-support.com/column/progressbook1-3-1/" TargetMode="External"/><Relationship Id="rId820" Type="http://schemas.openxmlformats.org/officeDocument/2006/relationships/hyperlink" Target="https://eng-support.com/column/progressbook1-2-3/" TargetMode="External"/><Relationship Id="rId826" Type="http://schemas.openxmlformats.org/officeDocument/2006/relationships/hyperlink" Target="https://eng-support.com/column/progressbook1-5-2/" TargetMode="External"/><Relationship Id="rId825" Type="http://schemas.openxmlformats.org/officeDocument/2006/relationships/hyperlink" Target="https://eng-support.com/column/progressbook1-5-1/" TargetMode="External"/><Relationship Id="rId824" Type="http://schemas.openxmlformats.org/officeDocument/2006/relationships/hyperlink" Target="https://eng-support.com/column/progressbook1-4-3/" TargetMode="External"/><Relationship Id="rId823" Type="http://schemas.openxmlformats.org/officeDocument/2006/relationships/hyperlink" Target="https://eng-support.com/column/progressbook1-4-2/" TargetMode="External"/><Relationship Id="rId819" Type="http://schemas.openxmlformats.org/officeDocument/2006/relationships/hyperlink" Target="https://eng-support.com/column/progressbook1-2-2/" TargetMode="External"/><Relationship Id="rId818" Type="http://schemas.openxmlformats.org/officeDocument/2006/relationships/hyperlink" Target="https://eng-support.com/column/progressbook1-2-1/" TargetMode="External"/><Relationship Id="rId817" Type="http://schemas.openxmlformats.org/officeDocument/2006/relationships/hyperlink" Target="https://eng-support.com/column/progressbook1-1-2/" TargetMode="External"/><Relationship Id="rId816" Type="http://schemas.openxmlformats.org/officeDocument/2006/relationships/hyperlink" Target="https://eng-support.com/column/progressbook1-1-1/" TargetMode="External"/><Relationship Id="rId811" Type="http://schemas.openxmlformats.org/officeDocument/2006/relationships/hyperlink" Target="https://eng-support.com/column/progress-book1-lesson20-4/" TargetMode="External"/><Relationship Id="rId810" Type="http://schemas.openxmlformats.org/officeDocument/2006/relationships/hyperlink" Target="https://eng-support.com/column/progress-book1-lesson20-2/" TargetMode="External"/><Relationship Id="rId815" Type="http://schemas.openxmlformats.org/officeDocument/2006/relationships/hyperlink" Target="https://eng-support.com/column/progress-book1-lesson9-3/" TargetMode="External"/><Relationship Id="rId814" Type="http://schemas.openxmlformats.org/officeDocument/2006/relationships/hyperlink" Target="https://eng-support.com/column/progress-book1-lesson9-2/" TargetMode="External"/><Relationship Id="rId813" Type="http://schemas.openxmlformats.org/officeDocument/2006/relationships/hyperlink" Target="https://eng-support.com/column/progress-book1-lesson9-1/" TargetMode="External"/><Relationship Id="rId812" Type="http://schemas.openxmlformats.org/officeDocument/2006/relationships/hyperlink" Target="https://eng-support.com/column/progress-book1-lesson8/" TargetMode="External"/><Relationship Id="rId609" Type="http://schemas.openxmlformats.org/officeDocument/2006/relationships/hyperlink" Target="https://dokkai-labo.tokyo/ct/examovie/" TargetMode="External"/><Relationship Id="rId608" Type="http://schemas.openxmlformats.org/officeDocument/2006/relationships/hyperlink" Target="https://dokkai-labo.tokyo/ct/column/" TargetMode="External"/><Relationship Id="rId607" Type="http://schemas.openxmlformats.org/officeDocument/2006/relationships/hyperlink" Target="https://dokkai-labo.tokyo/contact/" TargetMode="External"/><Relationship Id="rId849" Type="http://schemas.openxmlformats.org/officeDocument/2006/relationships/hyperlink" Target="https://juku-escot.com/c_blogs/suugakunaze/" TargetMode="External"/><Relationship Id="rId602" Type="http://schemas.openxmlformats.org/officeDocument/2006/relationships/hyperlink" Target="https://dokkai-labo.tokyo/blog/yosyu_series_05j02/" TargetMode="External"/><Relationship Id="rId844" Type="http://schemas.openxmlformats.org/officeDocument/2006/relationships/hyperlink" Target="https://juku-escot.com/c_blogs/j-goukakuritsu/" TargetMode="External"/><Relationship Id="rId601" Type="http://schemas.openxmlformats.org/officeDocument/2006/relationships/hyperlink" Target="https://dokkai-labo.tokyo/blog/yosyu_series_05j014/" TargetMode="External"/><Relationship Id="rId843" Type="http://schemas.openxmlformats.org/officeDocument/2006/relationships/hyperlink" Target="https://juku-escot.com/c_blogs/j-eikenbenkyouhou/" TargetMode="External"/><Relationship Id="rId600" Type="http://schemas.openxmlformats.org/officeDocument/2006/relationships/hyperlink" Target="https://dokkai-labo.tokyo/blog/yosyu_series_05j01/" TargetMode="External"/><Relationship Id="rId842" Type="http://schemas.openxmlformats.org/officeDocument/2006/relationships/hyperlink" Target="https://juku-escot.com/c_blogs/eikenbenkyouhou/" TargetMode="External"/><Relationship Id="rId841" Type="http://schemas.openxmlformats.org/officeDocument/2006/relationships/hyperlink" Target="https://juku-escot.com/c_blogs/eigoanki/" TargetMode="External"/><Relationship Id="rId606" Type="http://schemas.openxmlformats.org/officeDocument/2006/relationships/hyperlink" Target="https://dokkai-labo.tokyo/col_blog/online-kokugo/" TargetMode="External"/><Relationship Id="rId848" Type="http://schemas.openxmlformats.org/officeDocument/2006/relationships/hyperlink" Target="https://juku-escot.com/c_blogs/suugakukyouhu/" TargetMode="External"/><Relationship Id="rId605" Type="http://schemas.openxmlformats.org/officeDocument/2006/relationships/hyperlink" Target="https://dokkai-labo.tokyo/col_blog/online-kokugo-home/" TargetMode="External"/><Relationship Id="rId847" Type="http://schemas.openxmlformats.org/officeDocument/2006/relationships/hyperlink" Target="https://juku-escot.com/c_blogs/suugakubenkyouhou/" TargetMode="External"/><Relationship Id="rId604" Type="http://schemas.openxmlformats.org/officeDocument/2006/relationships/hyperlink" Target="https://dokkai-labo.tokyo/col_blog/" TargetMode="External"/><Relationship Id="rId846" Type="http://schemas.openxmlformats.org/officeDocument/2006/relationships/hyperlink" Target="https://juku-escot.com/c_blogs/note/" TargetMode="External"/><Relationship Id="rId603" Type="http://schemas.openxmlformats.org/officeDocument/2006/relationships/hyperlink" Target="https://dokkai-labo.tokyo/blog/yosyu_series_05j08/" TargetMode="External"/><Relationship Id="rId845" Type="http://schemas.openxmlformats.org/officeDocument/2006/relationships/hyperlink" Target="https://juku-escot.com/c_blogs/kakujitsunianki/" TargetMode="External"/><Relationship Id="rId840" Type="http://schemas.openxmlformats.org/officeDocument/2006/relationships/hyperlink" Target="https://juku-escot.com/c_blogs/30minanki/" TargetMode="External"/><Relationship Id="rId839" Type="http://schemas.openxmlformats.org/officeDocument/2006/relationships/hyperlink" Target="https://juku-escot.com/c_blogs/" TargetMode="External"/><Relationship Id="rId838" Type="http://schemas.openxmlformats.org/officeDocument/2006/relationships/hyperlink" Target="https://juku-escot.com/2020-2/" TargetMode="External"/><Relationship Id="rId833" Type="http://schemas.openxmlformats.org/officeDocument/2006/relationships/hyperlink" Target="https://eng-support.com/info/20210406/" TargetMode="External"/><Relationship Id="rId832" Type="http://schemas.openxmlformats.org/officeDocument/2006/relationships/hyperlink" Target="https://eng-support.com/info/" TargetMode="External"/><Relationship Id="rId831" Type="http://schemas.openxmlformats.org/officeDocument/2006/relationships/hyperlink" Target="https://eng-support.com/column/progressbook1-7-2/" TargetMode="External"/><Relationship Id="rId830" Type="http://schemas.openxmlformats.org/officeDocument/2006/relationships/hyperlink" Target="https://eng-support.com/column/progressbook1-6-3/" TargetMode="External"/><Relationship Id="rId837" Type="http://schemas.openxmlformats.org/officeDocument/2006/relationships/hyperlink" Target="https://juku-escot.com/" TargetMode="External"/><Relationship Id="rId836" Type="http://schemas.openxmlformats.org/officeDocument/2006/relationships/hyperlink" Target="https://eng-support.com/strategy/" TargetMode="External"/><Relationship Id="rId835" Type="http://schemas.openxmlformats.org/officeDocument/2006/relationships/hyperlink" Target="https://eng-support.com/inquiry/" TargetMode="External"/><Relationship Id="rId834" Type="http://schemas.openxmlformats.org/officeDocument/2006/relationships/hyperlink" Target="https://eng-support.com/info/20210723/" TargetMode="External"/><Relationship Id="rId228" Type="http://schemas.openxmlformats.org/officeDocument/2006/relationships/hyperlink" Target="https://juku-escot.com/column/junnikyuu/" TargetMode="External"/><Relationship Id="rId227" Type="http://schemas.openxmlformats.org/officeDocument/2006/relationships/hyperlink" Target="https://juku-escot.com/column/daisuubennkyouhou/" TargetMode="External"/><Relationship Id="rId469" Type="http://schemas.openxmlformats.org/officeDocument/2006/relationships/hyperlink" Target="https://eigo-rewrite.com/column/stage1/" TargetMode="External"/><Relationship Id="rId226" Type="http://schemas.openxmlformats.org/officeDocument/2006/relationships/hyperlink" Target="https://juku-escot.com/column/chokuzen/" TargetMode="External"/><Relationship Id="rId468" Type="http://schemas.openxmlformats.org/officeDocument/2006/relationships/hyperlink" Target="https://eigo-rewrite.com/column/stage1-2-2-2/" TargetMode="External"/><Relationship Id="rId225" Type="http://schemas.openxmlformats.org/officeDocument/2006/relationships/hyperlink" Target="https://juku-escot.com/column/butsurikagaku/" TargetMode="External"/><Relationship Id="rId467" Type="http://schemas.openxmlformats.org/officeDocument/2006/relationships/hyperlink" Target="https://eigo-rewrite.com/column/stage1_lesson12-1/" TargetMode="External"/><Relationship Id="rId229" Type="http://schemas.openxmlformats.org/officeDocument/2006/relationships/hyperlink" Target="https://juku-escot.com/column/keikaku_tatekata/" TargetMode="External"/><Relationship Id="rId220" Type="http://schemas.openxmlformats.org/officeDocument/2006/relationships/hyperlink" Target="https://eng-support.com/column/progressbook1-3-2/" TargetMode="External"/><Relationship Id="rId462" Type="http://schemas.openxmlformats.org/officeDocument/2006/relationships/hyperlink" Target="https://eigo-rewrite.com/column/nigateup/" TargetMode="External"/><Relationship Id="rId461" Type="http://schemas.openxmlformats.org/officeDocument/2006/relationships/hyperlink" Target="https://eigo-rewrite.com/column/listening/" TargetMode="External"/><Relationship Id="rId460" Type="http://schemas.openxmlformats.org/officeDocument/2006/relationships/hyperlink" Target="https://eigo-rewrite.com/column/kakomon/" TargetMode="External"/><Relationship Id="rId224" Type="http://schemas.openxmlformats.org/officeDocument/2006/relationships/hyperlink" Target="https://juku-escot.com/c_blogs/suugakurikei/" TargetMode="External"/><Relationship Id="rId466" Type="http://schemas.openxmlformats.org/officeDocument/2006/relationships/hyperlink" Target="https://eigo-rewrite.com/column/stage1_lesson10-4/" TargetMode="External"/><Relationship Id="rId223" Type="http://schemas.openxmlformats.org/officeDocument/2006/relationships/hyperlink" Target="https://juku-escot.com/c_blogs/programming/" TargetMode="External"/><Relationship Id="rId465" Type="http://schemas.openxmlformats.org/officeDocument/2006/relationships/hyperlink" Target="https://eigo-rewrite.com/column/stage1_lesson10-1/" TargetMode="External"/><Relationship Id="rId222" Type="http://schemas.openxmlformats.org/officeDocument/2006/relationships/hyperlink" Target="https://juku-escot.com/c_blogs/issyunanki/" TargetMode="External"/><Relationship Id="rId464" Type="http://schemas.openxmlformats.org/officeDocument/2006/relationships/hyperlink" Target="https://eigo-rewrite.com/column/schedule/" TargetMode="External"/><Relationship Id="rId221" Type="http://schemas.openxmlformats.org/officeDocument/2006/relationships/hyperlink" Target="https://juku-escot.com/c_blogs/image/" TargetMode="External"/><Relationship Id="rId463" Type="http://schemas.openxmlformats.org/officeDocument/2006/relationships/hyperlink" Target="https://eigo-rewrite.com/column/reibun/" TargetMode="External"/><Relationship Id="rId217" Type="http://schemas.openxmlformats.org/officeDocument/2006/relationships/hyperlink" Target="https://eng-support.com/column/progress-book1-lesson13-1/" TargetMode="External"/><Relationship Id="rId459" Type="http://schemas.openxmlformats.org/officeDocument/2006/relationships/hyperlink" Target="https://eigo-rewrite.com/column/hub_stage1/" TargetMode="External"/><Relationship Id="rId216" Type="http://schemas.openxmlformats.org/officeDocument/2006/relationships/hyperlink" Target="https://eng-support.com/column/eigonokiso1/" TargetMode="External"/><Relationship Id="rId458" Type="http://schemas.openxmlformats.org/officeDocument/2006/relationships/hyperlink" Target="https://eigo-rewrite.com/column/eisakubunmae2/" TargetMode="External"/><Relationship Id="rId215" Type="http://schemas.openxmlformats.org/officeDocument/2006/relationships/hyperlink" Target="https://eng-support.com/column/book2-lesson5-scene2/" TargetMode="External"/><Relationship Id="rId457" Type="http://schemas.openxmlformats.org/officeDocument/2006/relationships/hyperlink" Target="https://eigo-rewrite.com/column/dokkai/" TargetMode="External"/><Relationship Id="rId699" Type="http://schemas.openxmlformats.org/officeDocument/2006/relationships/hyperlink" Target="https://eigo-rewrite.com/column/stage1_lesson7-3/" TargetMode="External"/><Relationship Id="rId214" Type="http://schemas.openxmlformats.org/officeDocument/2006/relationships/hyperlink" Target="https://eng-support.com/column/book2-lesson3-scene3/" TargetMode="External"/><Relationship Id="rId456" Type="http://schemas.openxmlformats.org/officeDocument/2006/relationships/hyperlink" Target="https://eigo-rewrite.com/" TargetMode="External"/><Relationship Id="rId698" Type="http://schemas.openxmlformats.org/officeDocument/2006/relationships/hyperlink" Target="https://eigo-rewrite.com/column/stage1_lesson7-2/" TargetMode="External"/><Relationship Id="rId219" Type="http://schemas.openxmlformats.org/officeDocument/2006/relationships/hyperlink" Target="https://eng-support.com/column/progress/" TargetMode="External"/><Relationship Id="rId218" Type="http://schemas.openxmlformats.org/officeDocument/2006/relationships/hyperlink" Target="https://eng-support.com/column/progress-book1-lesson18-4/" TargetMode="External"/><Relationship Id="rId451" Type="http://schemas.openxmlformats.org/officeDocument/2006/relationships/hyperlink" Target="https://dokkai-labo.tokyo/corporate_data/" TargetMode="External"/><Relationship Id="rId693" Type="http://schemas.openxmlformats.org/officeDocument/2006/relationships/hyperlink" Target="https://eigo-rewrite.com/column/stage1_lesson5-2/" TargetMode="External"/><Relationship Id="rId450" Type="http://schemas.openxmlformats.org/officeDocument/2006/relationships/hyperlink" Target="https://dokkai-labo.tokyo/col_blog/sentakushi/" TargetMode="External"/><Relationship Id="rId692" Type="http://schemas.openxmlformats.org/officeDocument/2006/relationships/hyperlink" Target="https://eigo-rewrite.com/column/stage1_lesson5-2-2/" TargetMode="External"/><Relationship Id="rId691" Type="http://schemas.openxmlformats.org/officeDocument/2006/relationships/hyperlink" Target="https://eigo-rewrite.com/column/stage1_lesson4-3/" TargetMode="External"/><Relationship Id="rId690" Type="http://schemas.openxmlformats.org/officeDocument/2006/relationships/hyperlink" Target="https://eigo-rewrite.com/column/stage1_lesson4-2/" TargetMode="External"/><Relationship Id="rId213" Type="http://schemas.openxmlformats.org/officeDocument/2006/relationships/hyperlink" Target="https://eng-support.com/column/book2-lesson10-scene1/" TargetMode="External"/><Relationship Id="rId455" Type="http://schemas.openxmlformats.org/officeDocument/2006/relationships/hyperlink" Target="https://dokkai-labo.tokyo/summercourse/" TargetMode="External"/><Relationship Id="rId697" Type="http://schemas.openxmlformats.org/officeDocument/2006/relationships/hyperlink" Target="https://eigo-rewrite.com/column/stage1_lesson7-1/" TargetMode="External"/><Relationship Id="rId212" Type="http://schemas.openxmlformats.org/officeDocument/2006/relationships/hyperlink" Target="https://eng-support.com/column/book2-lesson1-scene3/" TargetMode="External"/><Relationship Id="rId454" Type="http://schemas.openxmlformats.org/officeDocument/2006/relationships/hyperlink" Target="https://dokkai-labo.tokyo/publication/" TargetMode="External"/><Relationship Id="rId696" Type="http://schemas.openxmlformats.org/officeDocument/2006/relationships/hyperlink" Target="https://eigo-rewrite.com/column/stage1_lesson6-3/" TargetMode="External"/><Relationship Id="rId211" Type="http://schemas.openxmlformats.org/officeDocument/2006/relationships/hyperlink" Target="https://eng-support.com/column/298/" TargetMode="External"/><Relationship Id="rId453" Type="http://schemas.openxmlformats.org/officeDocument/2006/relationships/hyperlink" Target="https://dokkai-labo.tokyo/info/200402/" TargetMode="External"/><Relationship Id="rId695" Type="http://schemas.openxmlformats.org/officeDocument/2006/relationships/hyperlink" Target="https://eigo-rewrite.com/column/stage1_lesson6-2/" TargetMode="External"/><Relationship Id="rId210" Type="http://schemas.openxmlformats.org/officeDocument/2006/relationships/hyperlink" Target="https://eng-support.com/" TargetMode="External"/><Relationship Id="rId452" Type="http://schemas.openxmlformats.org/officeDocument/2006/relationships/hyperlink" Target="https://dokkai-labo.tokyo/info/200229/" TargetMode="External"/><Relationship Id="rId694" Type="http://schemas.openxmlformats.org/officeDocument/2006/relationships/hyperlink" Target="https://eigo-rewrite.com/column/stage1_lesson6-1/" TargetMode="External"/><Relationship Id="rId491" Type="http://schemas.openxmlformats.org/officeDocument/2006/relationships/hyperlink" Target="https://eng-support.com/column/progress-book1-lesson15-1/" TargetMode="External"/><Relationship Id="rId490" Type="http://schemas.openxmlformats.org/officeDocument/2006/relationships/hyperlink" Target="https://eng-support.com/column/progress-book1-lesson12-1/" TargetMode="External"/><Relationship Id="rId249" Type="http://schemas.openxmlformats.org/officeDocument/2006/relationships/hyperlink" Target="https://jukureiwa.com/tips/machigaeyasui/" TargetMode="External"/><Relationship Id="rId248" Type="http://schemas.openxmlformats.org/officeDocument/2006/relationships/hyperlink" Target="https://jukureiwa.com/tips/chiri-kikou-nougyou/" TargetMode="External"/><Relationship Id="rId247" Type="http://schemas.openxmlformats.org/officeDocument/2006/relationships/hyperlink" Target="https://jukureiwa.com/tips/chikeizu/" TargetMode="External"/><Relationship Id="rId489" Type="http://schemas.openxmlformats.org/officeDocument/2006/relationships/hyperlink" Target="https://eng-support.com/column/book2-lesson4-scene2/" TargetMode="External"/><Relationship Id="rId242" Type="http://schemas.openxmlformats.org/officeDocument/2006/relationships/hyperlink" Target="https://jukureiwa.com/greeting/" TargetMode="External"/><Relationship Id="rId484" Type="http://schemas.openxmlformats.org/officeDocument/2006/relationships/hyperlink" Target="https://eigo-rewrite.com/column/tensuu/" TargetMode="External"/><Relationship Id="rId241" Type="http://schemas.openxmlformats.org/officeDocument/2006/relationships/hyperlink" Target="https://juku-escot.com/school_math/" TargetMode="External"/><Relationship Id="rId483" Type="http://schemas.openxmlformats.org/officeDocument/2006/relationships/hyperlink" Target="https://eigo-rewrite.com/column/stage3-lesson8-2/" TargetMode="External"/><Relationship Id="rId240" Type="http://schemas.openxmlformats.org/officeDocument/2006/relationships/hyperlink" Target="https://juku-escot.com/school_english/" TargetMode="External"/><Relationship Id="rId482" Type="http://schemas.openxmlformats.org/officeDocument/2006/relationships/hyperlink" Target="https://eigo-rewrite.com/column/stage3-lesson6-2/" TargetMode="External"/><Relationship Id="rId481" Type="http://schemas.openxmlformats.org/officeDocument/2006/relationships/hyperlink" Target="https://eigo-rewrite.com/column/stage3-lesson1-3/" TargetMode="External"/><Relationship Id="rId246" Type="http://schemas.openxmlformats.org/officeDocument/2006/relationships/hyperlink" Target="https://jukureiwa.com/tips/alphabet/" TargetMode="External"/><Relationship Id="rId488" Type="http://schemas.openxmlformats.org/officeDocument/2006/relationships/hyperlink" Target="https://eng-support.com/column/book2-lesson14-scene1/" TargetMode="External"/><Relationship Id="rId245" Type="http://schemas.openxmlformats.org/officeDocument/2006/relationships/hyperlink" Target="https://jukureiwa.com/tanpatsu/" TargetMode="External"/><Relationship Id="rId487" Type="http://schemas.openxmlformats.org/officeDocument/2006/relationships/hyperlink" Target="https://eng-support.com/column/book2-lesson1-scene2/" TargetMode="External"/><Relationship Id="rId244" Type="http://schemas.openxmlformats.org/officeDocument/2006/relationships/hyperlink" Target="https://jukureiwa.com/kouza/" TargetMode="External"/><Relationship Id="rId486" Type="http://schemas.openxmlformats.org/officeDocument/2006/relationships/hyperlink" Target="https://eigo-rewrite.com/corporate_data/" TargetMode="External"/><Relationship Id="rId243" Type="http://schemas.openxmlformats.org/officeDocument/2006/relationships/hyperlink" Target="https://jukureiwa.com/honka/" TargetMode="External"/><Relationship Id="rId485" Type="http://schemas.openxmlformats.org/officeDocument/2006/relationships/hyperlink" Target="https://eigo-rewrite.com/concept/" TargetMode="External"/><Relationship Id="rId480" Type="http://schemas.openxmlformats.org/officeDocument/2006/relationships/hyperlink" Target="https://eigo-rewrite.com/column/stage3-lesson1-2/" TargetMode="External"/><Relationship Id="rId239" Type="http://schemas.openxmlformats.org/officeDocument/2006/relationships/hyperlink" Target="https://juku-escot.com/newtreasure/" TargetMode="External"/><Relationship Id="rId238" Type="http://schemas.openxmlformats.org/officeDocument/2006/relationships/hyperlink" Target="https://juku-escot.com/kouza/j3-english/" TargetMode="External"/><Relationship Id="rId237" Type="http://schemas.openxmlformats.org/officeDocument/2006/relationships/hyperlink" Target="https://juku-escot.com/kouza/h1-math/" TargetMode="External"/><Relationship Id="rId479" Type="http://schemas.openxmlformats.org/officeDocument/2006/relationships/hyperlink" Target="https://eigo-rewrite.com/column/stage2-lesson9-2/" TargetMode="External"/><Relationship Id="rId236" Type="http://schemas.openxmlformats.org/officeDocument/2006/relationships/hyperlink" Target="https://juku-escot.com/japanese/" TargetMode="External"/><Relationship Id="rId478" Type="http://schemas.openxmlformats.org/officeDocument/2006/relationships/hyperlink" Target="https://eigo-rewrite.com/column/stage2-lesson8-2/" TargetMode="External"/><Relationship Id="rId231" Type="http://schemas.openxmlformats.org/officeDocument/2006/relationships/hyperlink" Target="https://juku-escot.com/column/suugakukika/" TargetMode="External"/><Relationship Id="rId473" Type="http://schemas.openxmlformats.org/officeDocument/2006/relationships/hyperlink" Target="https://eigo-rewrite.com/column/stage2-lesson2-3/" TargetMode="External"/><Relationship Id="rId230" Type="http://schemas.openxmlformats.org/officeDocument/2006/relationships/hyperlink" Target="https://juku-escot.com/column/nakadarumiochikobore/" TargetMode="External"/><Relationship Id="rId472" Type="http://schemas.openxmlformats.org/officeDocument/2006/relationships/hyperlink" Target="https://eigo-rewrite.com/column/stage2-lesson12-3/" TargetMode="External"/><Relationship Id="rId471" Type="http://schemas.openxmlformats.org/officeDocument/2006/relationships/hyperlink" Target="https://eigo-rewrite.com/column/stage2-lesson12-2/" TargetMode="External"/><Relationship Id="rId470" Type="http://schemas.openxmlformats.org/officeDocument/2006/relationships/hyperlink" Target="https://eigo-rewrite.com/column/stage2-lesson10-1/" TargetMode="External"/><Relationship Id="rId235" Type="http://schemas.openxmlformats.org/officeDocument/2006/relationships/hyperlink" Target="https://juku-escot.com/info/20201119/" TargetMode="External"/><Relationship Id="rId477" Type="http://schemas.openxmlformats.org/officeDocument/2006/relationships/hyperlink" Target="https://eigo-rewrite.com/column/stage2-lesson7-3/" TargetMode="External"/><Relationship Id="rId234" Type="http://schemas.openxmlformats.org/officeDocument/2006/relationships/hyperlink" Target="https://juku-escot.com/info/20200923/" TargetMode="External"/><Relationship Id="rId476" Type="http://schemas.openxmlformats.org/officeDocument/2006/relationships/hyperlink" Target="https://eigo-rewrite.com/column/stage2-lesson5-2/" TargetMode="External"/><Relationship Id="rId233" Type="http://schemas.openxmlformats.org/officeDocument/2006/relationships/hyperlink" Target="https://juku-escot.com/info/20200713/" TargetMode="External"/><Relationship Id="rId475" Type="http://schemas.openxmlformats.org/officeDocument/2006/relationships/hyperlink" Target="https://eigo-rewrite.com/column/stage2-lesson5-1/" TargetMode="External"/><Relationship Id="rId232" Type="http://schemas.openxmlformats.org/officeDocument/2006/relationships/hyperlink" Target="https://juku-escot.com/english/" TargetMode="External"/><Relationship Id="rId474" Type="http://schemas.openxmlformats.org/officeDocument/2006/relationships/hyperlink" Target="https://eigo-rewrite.com/column/stage2-lesson4-2/" TargetMode="External"/><Relationship Id="rId426" Type="http://schemas.openxmlformats.org/officeDocument/2006/relationships/hyperlink" Target="https://dokkai-labo.tokyo/blog/200301/" TargetMode="External"/><Relationship Id="rId668" Type="http://schemas.openxmlformats.org/officeDocument/2006/relationships/hyperlink" Target="https://dokkai-labo.tokyo/tag_ori/sapix/" TargetMode="External"/><Relationship Id="rId425" Type="http://schemas.openxmlformats.org/officeDocument/2006/relationships/hyperlink" Target="https://dokkai-labo.tokyo/blog/20020702/" TargetMode="External"/><Relationship Id="rId667" Type="http://schemas.openxmlformats.org/officeDocument/2006/relationships/hyperlink" Target="https://dokkai-labo.tokyo/summer/" TargetMode="External"/><Relationship Id="rId424" Type="http://schemas.openxmlformats.org/officeDocument/2006/relationships/hyperlink" Target="https://dokkai-labo.tokyo/blog/19052602/" TargetMode="External"/><Relationship Id="rId666" Type="http://schemas.openxmlformats.org/officeDocument/2006/relationships/hyperlink" Target="https://dokkai-labo.tokyo/style/lec/" TargetMode="External"/><Relationship Id="rId423" Type="http://schemas.openxmlformats.org/officeDocument/2006/relationships/hyperlink" Target="https://dokkai-labo.tokyo/blog/190526/" TargetMode="External"/><Relationship Id="rId665" Type="http://schemas.openxmlformats.org/officeDocument/2006/relationships/hyperlink" Target="https://dokkai-labo.tokyo/setsumeibun/" TargetMode="External"/><Relationship Id="rId429" Type="http://schemas.openxmlformats.org/officeDocument/2006/relationships/hyperlink" Target="https://dokkai-labo.tokyo/blog/description-2/" TargetMode="External"/><Relationship Id="rId428" Type="http://schemas.openxmlformats.org/officeDocument/2006/relationships/hyperlink" Target="https://dokkai-labo.tokyo/blog/bunpou/" TargetMode="External"/><Relationship Id="rId427" Type="http://schemas.openxmlformats.org/officeDocument/2006/relationships/hyperlink" Target="https://dokkai-labo.tokyo/blog/benkyouhou/" TargetMode="External"/><Relationship Id="rId669" Type="http://schemas.openxmlformats.org/officeDocument/2006/relationships/hyperlink" Target="https://dokkai-labo.tokyo/timetable_mtg/" TargetMode="External"/><Relationship Id="rId660" Type="http://schemas.openxmlformats.org/officeDocument/2006/relationships/hyperlink" Target="https://dokkai-labo.tokyo/profile/" TargetMode="External"/><Relationship Id="rId422" Type="http://schemas.openxmlformats.org/officeDocument/2006/relationships/hyperlink" Target="https://dokkai-labo.tokyo/basis/" TargetMode="External"/><Relationship Id="rId664" Type="http://schemas.openxmlformats.org/officeDocument/2006/relationships/hyperlink" Target="https://dokkai-labo.tokyo/schedule/" TargetMode="External"/><Relationship Id="rId421" Type="http://schemas.openxmlformats.org/officeDocument/2006/relationships/hyperlink" Target="https://dokkai-labo.tokyo/" TargetMode="External"/><Relationship Id="rId663" Type="http://schemas.openxmlformats.org/officeDocument/2006/relationships/hyperlink" Target="https://dokkai-labo.tokyo/scale/mantoman/" TargetMode="External"/><Relationship Id="rId420" Type="http://schemas.openxmlformats.org/officeDocument/2006/relationships/hyperlink" Target="https://eigo-rewrite.com/info/2026haru/" TargetMode="External"/><Relationship Id="rId662" Type="http://schemas.openxmlformats.org/officeDocument/2006/relationships/hyperlink" Target="https://dokkai-labo.tokyo/scale/group/" TargetMode="External"/><Relationship Id="rId661" Type="http://schemas.openxmlformats.org/officeDocument/2006/relationships/hyperlink" Target="https://dokkai-labo.tokyo/publish_movie01/" TargetMode="External"/><Relationship Id="rId1004" Type="http://schemas.openxmlformats.org/officeDocument/2006/relationships/hyperlink" Target="https://www.kokugo-trigger.com/profile/" TargetMode="External"/><Relationship Id="rId1005" Type="http://schemas.openxmlformats.org/officeDocument/2006/relationships/hyperlink" Target="https://www.kokugo-trigger.com/strategy/" TargetMode="External"/><Relationship Id="rId1006" Type="http://schemas.openxmlformats.org/officeDocument/2006/relationships/hyperlink" Target="https://dokkai-labo.tokyo/info/2026haru/" TargetMode="External"/><Relationship Id="rId1007" Type="http://schemas.openxmlformats.org/officeDocument/2006/relationships/hyperlink" Target="https://jukureiwa.com/info/2026haru/" TargetMode="External"/><Relationship Id="rId1008" Type="http://schemas.openxmlformats.org/officeDocument/2006/relationships/drawing" Target="../drawings/drawing2.xml"/><Relationship Id="rId415" Type="http://schemas.openxmlformats.org/officeDocument/2006/relationships/hyperlink" Target="https://rika-quest.com/column/teko_kassya_furiko/" TargetMode="External"/><Relationship Id="rId657" Type="http://schemas.openxmlformats.org/officeDocument/2006/relationships/hyperlink" Target="https://dokkai-labo.tokyo/lesson/" TargetMode="External"/><Relationship Id="rId899" Type="http://schemas.openxmlformats.org/officeDocument/2006/relationships/hyperlink" Target="https://koten-kakitsubata.jp/info/20210406-2/" TargetMode="External"/><Relationship Id="rId414" Type="http://schemas.openxmlformats.org/officeDocument/2006/relationships/hyperlink" Target="https://rika-quest.com/column/stratum/" TargetMode="External"/><Relationship Id="rId656" Type="http://schemas.openxmlformats.org/officeDocument/2006/relationships/hyperlink" Target="https://dokkai-labo.tokyo/intro/" TargetMode="External"/><Relationship Id="rId898" Type="http://schemas.openxmlformats.org/officeDocument/2006/relationships/hyperlink" Target="https://koten-kakitsubata.jp/info/20201022/" TargetMode="External"/><Relationship Id="rId413" Type="http://schemas.openxmlformats.org/officeDocument/2006/relationships/hyperlink" Target="https://rika-quest.com/column/star/" TargetMode="External"/><Relationship Id="rId655" Type="http://schemas.openxmlformats.org/officeDocument/2006/relationships/hyperlink" Target="https://dokkai-labo.tokyo/info/2026/" TargetMode="External"/><Relationship Id="rId897" Type="http://schemas.openxmlformats.org/officeDocument/2006/relationships/hyperlink" Target="https://koten-kakitsubata.jp/info/20200410/" TargetMode="External"/><Relationship Id="rId412" Type="http://schemas.openxmlformats.org/officeDocument/2006/relationships/hyperlink" Target="https://rika-quest.com/column/south-middle-altitude/" TargetMode="External"/><Relationship Id="rId654" Type="http://schemas.openxmlformats.org/officeDocument/2006/relationships/hyperlink" Target="https://dokkai-labo.tokyo/info/20210921/" TargetMode="External"/><Relationship Id="rId896" Type="http://schemas.openxmlformats.org/officeDocument/2006/relationships/hyperlink" Target="https://koten-kakitsubata.jp/info/" TargetMode="External"/><Relationship Id="rId419" Type="http://schemas.openxmlformats.org/officeDocument/2006/relationships/hyperlink" Target="https://koten-kakitsubata.jp/info/2026haru/" TargetMode="External"/><Relationship Id="rId418" Type="http://schemas.openxmlformats.org/officeDocument/2006/relationships/hyperlink" Target="https://www.kokugo-trigger.com/column/kokugobenkyou/" TargetMode="External"/><Relationship Id="rId417" Type="http://schemas.openxmlformats.org/officeDocument/2006/relationships/hyperlink" Target="https://rika-quest.com/column/volume-and-temperature/" TargetMode="External"/><Relationship Id="rId659" Type="http://schemas.openxmlformats.org/officeDocument/2006/relationships/hyperlink" Target="https://dokkai-labo.tokyo/onlinetokuten/" TargetMode="External"/><Relationship Id="rId416" Type="http://schemas.openxmlformats.org/officeDocument/2006/relationships/hyperlink" Target="https://rika-quest.com/column/trimorphic_change/" TargetMode="External"/><Relationship Id="rId658" Type="http://schemas.openxmlformats.org/officeDocument/2006/relationships/hyperlink" Target="https://dokkai-labo.tokyo/monogataribun/" TargetMode="External"/><Relationship Id="rId891" Type="http://schemas.openxmlformats.org/officeDocument/2006/relationships/hyperlink" Target="https://koten-kakitsubata.jp/" TargetMode="External"/><Relationship Id="rId890" Type="http://schemas.openxmlformats.org/officeDocument/2006/relationships/hyperlink" Target="https://jukureiwa.com/tips/syakaikinkyu/" TargetMode="External"/><Relationship Id="rId411" Type="http://schemas.openxmlformats.org/officeDocument/2006/relationships/hyperlink" Target="https://rika-quest.com/column/plankton/" TargetMode="External"/><Relationship Id="rId653" Type="http://schemas.openxmlformats.org/officeDocument/2006/relationships/hyperlink" Target="https://dokkai-labo.tokyo/info/20210723/" TargetMode="External"/><Relationship Id="rId895" Type="http://schemas.openxmlformats.org/officeDocument/2006/relationships/hyperlink" Target="https://koten-kakitsubata.jp/blog/taketorimonogatari/" TargetMode="External"/><Relationship Id="rId1000" Type="http://schemas.openxmlformats.org/officeDocument/2006/relationships/hyperlink" Target="https://www.kokugo-trigger.com/info/" TargetMode="External"/><Relationship Id="rId410" Type="http://schemas.openxmlformats.org/officeDocument/2006/relationships/hyperlink" Target="https://rika-quest.com/column/physics/" TargetMode="External"/><Relationship Id="rId652" Type="http://schemas.openxmlformats.org/officeDocument/2006/relationships/hyperlink" Target="https://dokkai-labo.tokyo/info/20210709/" TargetMode="External"/><Relationship Id="rId894" Type="http://schemas.openxmlformats.org/officeDocument/2006/relationships/hyperlink" Target="https://koten-kakitsubata.jp/blog/direction/" TargetMode="External"/><Relationship Id="rId1001" Type="http://schemas.openxmlformats.org/officeDocument/2006/relationships/hyperlink" Target="https://www.kokugo-trigger.com/info/20210406/" TargetMode="External"/><Relationship Id="rId651" Type="http://schemas.openxmlformats.org/officeDocument/2006/relationships/hyperlink" Target="https://dokkai-labo.tokyo/info/20210707/" TargetMode="External"/><Relationship Id="rId893" Type="http://schemas.openxmlformats.org/officeDocument/2006/relationships/hyperlink" Target="https://koten-kakitsubata.jp/blog/" TargetMode="External"/><Relationship Id="rId1002" Type="http://schemas.openxmlformats.org/officeDocument/2006/relationships/hyperlink" Target="https://www.kokugo-trigger.com/info/20210723/" TargetMode="External"/><Relationship Id="rId650" Type="http://schemas.openxmlformats.org/officeDocument/2006/relationships/hyperlink" Target="https://dokkai-labo.tokyo/info/20210406/" TargetMode="External"/><Relationship Id="rId892" Type="http://schemas.openxmlformats.org/officeDocument/2006/relationships/hyperlink" Target="https://koten-kakitsubata.jp/access/" TargetMode="External"/><Relationship Id="rId1003" Type="http://schemas.openxmlformats.org/officeDocument/2006/relationships/hyperlink" Target="https://www.kokugo-trigger.com/inquiry/" TargetMode="External"/><Relationship Id="rId206" Type="http://schemas.openxmlformats.org/officeDocument/2006/relationships/hyperlink" Target="https://eigo-rewrite.com/info/20210308/" TargetMode="External"/><Relationship Id="rId448" Type="http://schemas.openxmlformats.org/officeDocument/2006/relationships/hyperlink" Target="https://dokkai-labo.tokyo/col_blog/sapix-kokugo-tsumazuki/" TargetMode="External"/><Relationship Id="rId205" Type="http://schemas.openxmlformats.org/officeDocument/2006/relationships/hyperlink" Target="https://eigo-rewrite.com/info/20201119/" TargetMode="External"/><Relationship Id="rId447" Type="http://schemas.openxmlformats.org/officeDocument/2006/relationships/hyperlink" Target="https://dokkai-labo.tokyo/col_blog/sapix-kokugo-kijutsu/" TargetMode="External"/><Relationship Id="rId689" Type="http://schemas.openxmlformats.org/officeDocument/2006/relationships/hyperlink" Target="https://eigo-rewrite.com/column/stage1_lesson4-1/" TargetMode="External"/><Relationship Id="rId204" Type="http://schemas.openxmlformats.org/officeDocument/2006/relationships/hyperlink" Target="https://eigo-rewrite.com/column/stage3-lesson7-2/" TargetMode="External"/><Relationship Id="rId446" Type="http://schemas.openxmlformats.org/officeDocument/2006/relationships/hyperlink" Target="https://dokkai-labo.tokyo/col_blog/kokugo-fix/" TargetMode="External"/><Relationship Id="rId688" Type="http://schemas.openxmlformats.org/officeDocument/2006/relationships/hyperlink" Target="https://eigo-rewrite.com/column/stage1_lesson12-2/" TargetMode="External"/><Relationship Id="rId203" Type="http://schemas.openxmlformats.org/officeDocument/2006/relationships/hyperlink" Target="https://eigo-rewrite.com/column/stage3-lesson4-1/" TargetMode="External"/><Relationship Id="rId445" Type="http://schemas.openxmlformats.org/officeDocument/2006/relationships/hyperlink" Target="https://dokkai-labo.tokyo/col_blog/kijutsu-process/" TargetMode="External"/><Relationship Id="rId687" Type="http://schemas.openxmlformats.org/officeDocument/2006/relationships/hyperlink" Target="https://eigo-rewrite.com/column/stage1_lesson11-3/" TargetMode="External"/><Relationship Id="rId209" Type="http://schemas.openxmlformats.org/officeDocument/2006/relationships/hyperlink" Target="https://eigo-rewrite.com/profile/" TargetMode="External"/><Relationship Id="rId208" Type="http://schemas.openxmlformats.org/officeDocument/2006/relationships/hyperlink" Target="https://eigo-rewrite.com/live/" TargetMode="External"/><Relationship Id="rId207" Type="http://schemas.openxmlformats.org/officeDocument/2006/relationships/hyperlink" Target="https://eigo-rewrite.com/kobetsueisakubun/" TargetMode="External"/><Relationship Id="rId449" Type="http://schemas.openxmlformats.org/officeDocument/2006/relationships/hyperlink" Target="https://dokkai-labo.tokyo/col_blog/sentakushi-kijutsu/" TargetMode="External"/><Relationship Id="rId440" Type="http://schemas.openxmlformats.org/officeDocument/2006/relationships/hyperlink" Target="https://dokkai-labo.tokyo/blog/tsukukoma2021/" TargetMode="External"/><Relationship Id="rId682" Type="http://schemas.openxmlformats.org/officeDocument/2006/relationships/hyperlink" Target="https://eigo-rewrite.com/column/new-treasure-stage1-lesson1-1/" TargetMode="External"/><Relationship Id="rId681" Type="http://schemas.openxmlformats.org/officeDocument/2006/relationships/hyperlink" Target="https://eigo-rewrite.com/column/hub_stage2/" TargetMode="External"/><Relationship Id="rId680" Type="http://schemas.openxmlformats.org/officeDocument/2006/relationships/hyperlink" Target="https://eigo-rewrite.com/column/eibunpou/" TargetMode="External"/><Relationship Id="rId202" Type="http://schemas.openxmlformats.org/officeDocument/2006/relationships/hyperlink" Target="https://eigo-rewrite.com/column/stage1_lesson5-1/" TargetMode="External"/><Relationship Id="rId444" Type="http://schemas.openxmlformats.org/officeDocument/2006/relationships/hyperlink" Target="https://dokkai-labo.tokyo/blog/yosyu_series_05j07/" TargetMode="External"/><Relationship Id="rId686" Type="http://schemas.openxmlformats.org/officeDocument/2006/relationships/hyperlink" Target="https://eigo-rewrite.com/column/stage1_lesson11-2/" TargetMode="External"/><Relationship Id="rId201" Type="http://schemas.openxmlformats.org/officeDocument/2006/relationships/hyperlink" Target="https://eigo-rewrite.com/column/eigotest/" TargetMode="External"/><Relationship Id="rId443" Type="http://schemas.openxmlformats.org/officeDocument/2006/relationships/hyperlink" Target="https://dokkai-labo.tokyo/blog/yosyu_series_05j06/" TargetMode="External"/><Relationship Id="rId685" Type="http://schemas.openxmlformats.org/officeDocument/2006/relationships/hyperlink" Target="https://eigo-rewrite.com/column/stage1_lesson11-1/" TargetMode="External"/><Relationship Id="rId200" Type="http://schemas.openxmlformats.org/officeDocument/2006/relationships/hyperlink" Target="https://eigo-rewrite.com/column/eigobenkyouhou/" TargetMode="External"/><Relationship Id="rId442" Type="http://schemas.openxmlformats.org/officeDocument/2006/relationships/hyperlink" Target="https://dokkai-labo.tokyo/blog/yosyu_series_05j04/" TargetMode="External"/><Relationship Id="rId684" Type="http://schemas.openxmlformats.org/officeDocument/2006/relationships/hyperlink" Target="https://eigo-rewrite.com/column/stage1_lesson10-3/" TargetMode="External"/><Relationship Id="rId441" Type="http://schemas.openxmlformats.org/officeDocument/2006/relationships/hyperlink" Target="https://dokkai-labo.tokyo/blog/yosyu_series_05j03/" TargetMode="External"/><Relationship Id="rId683" Type="http://schemas.openxmlformats.org/officeDocument/2006/relationships/hyperlink" Target="https://eigo-rewrite.com/column/stage1_lesson10-2/" TargetMode="External"/><Relationship Id="rId437" Type="http://schemas.openxmlformats.org/officeDocument/2006/relationships/hyperlink" Target="https://dokkai-labo.tokyo/blog/sapix_52b_04/" TargetMode="External"/><Relationship Id="rId679" Type="http://schemas.openxmlformats.org/officeDocument/2006/relationships/hyperlink" Target="https://eigo-rewrite.com/column/dokkairyoku/" TargetMode="External"/><Relationship Id="rId436" Type="http://schemas.openxmlformats.org/officeDocument/2006/relationships/hyperlink" Target="https://dokkai-labo.tokyo/blog/sapix_52b_03/" TargetMode="External"/><Relationship Id="rId678" Type="http://schemas.openxmlformats.org/officeDocument/2006/relationships/hyperlink" Target="https://eigo-rewrite.com/column/bunpou/" TargetMode="External"/><Relationship Id="rId435" Type="http://schemas.openxmlformats.org/officeDocument/2006/relationships/hyperlink" Target="https://dokkai-labo.tokyo/blog/note/" TargetMode="External"/><Relationship Id="rId677" Type="http://schemas.openxmlformats.org/officeDocument/2006/relationships/hyperlink" Target="https://eigo-rewrite.com/column/" TargetMode="External"/><Relationship Id="rId434" Type="http://schemas.openxmlformats.org/officeDocument/2006/relationships/hyperlink" Target="https://dokkai-labo.tokyo/blog/kokugotesuto/" TargetMode="External"/><Relationship Id="rId676" Type="http://schemas.openxmlformats.org/officeDocument/2006/relationships/hyperlink" Target="https://eigo-rewrite.com/access/" TargetMode="External"/><Relationship Id="rId439" Type="http://schemas.openxmlformats.org/officeDocument/2006/relationships/hyperlink" Target="https://dokkai-labo.tokyo/blog/souzitsu2021/" TargetMode="External"/><Relationship Id="rId438" Type="http://schemas.openxmlformats.org/officeDocument/2006/relationships/hyperlink" Target="https://dokkai-labo.tokyo/blog/shogaku6-kokugo-priority-strategy/" TargetMode="External"/><Relationship Id="rId671" Type="http://schemas.openxmlformats.org/officeDocument/2006/relationships/hyperlink" Target="https://dokkai-labo.tokyo/timetable/" TargetMode="External"/><Relationship Id="rId670" Type="http://schemas.openxmlformats.org/officeDocument/2006/relationships/hyperlink" Target="https://dokkai-labo.tokyo/timetable_season/" TargetMode="External"/><Relationship Id="rId433" Type="http://schemas.openxmlformats.org/officeDocument/2006/relationships/hyperlink" Target="https://dokkai-labo.tokyo/blog/kokugo-kijutsu-before-after/" TargetMode="External"/><Relationship Id="rId675" Type="http://schemas.openxmlformats.org/officeDocument/2006/relationships/hyperlink" Target="https://dokkai-labo.tokyo/webinfomation/" TargetMode="External"/><Relationship Id="rId432" Type="http://schemas.openxmlformats.org/officeDocument/2006/relationships/hyperlink" Target="https://dokkai-labo.tokyo/blog/kijutsu_miss3/" TargetMode="External"/><Relationship Id="rId674" Type="http://schemas.openxmlformats.org/officeDocument/2006/relationships/hyperlink" Target="https://dokkai-labo.tokyo/vacant_sum/" TargetMode="External"/><Relationship Id="rId431" Type="http://schemas.openxmlformats.org/officeDocument/2006/relationships/hyperlink" Target="https://dokkai-labo.tokyo/blog/essay/" TargetMode="External"/><Relationship Id="rId673" Type="http://schemas.openxmlformats.org/officeDocument/2006/relationships/hyperlink" Target="https://dokkai-labo.tokyo/univ01/" TargetMode="External"/><Relationship Id="rId430" Type="http://schemas.openxmlformats.org/officeDocument/2006/relationships/hyperlink" Target="https://dokkai-labo.tokyo/blog/difficult-problem/" TargetMode="External"/><Relationship Id="rId672" Type="http://schemas.openxmlformats.org/officeDocument/2006/relationships/hyperlink" Target="https://dokkai-labo.tokyo/tokuten_fifth/"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natsui-sansu-juku.com/col_blog/shiko-keisan-online/" TargetMode="External"/><Relationship Id="rId194" Type="http://schemas.openxmlformats.org/officeDocument/2006/relationships/hyperlink" Target="https://dokkai-labo.tokyo/blog/waseda2021/" TargetMode="External"/><Relationship Id="rId193" Type="http://schemas.openxmlformats.org/officeDocument/2006/relationships/hyperlink" Target="https://dokkai-labo.tokyo/basis/" TargetMode="External"/><Relationship Id="rId192" Type="http://schemas.openxmlformats.org/officeDocument/2006/relationships/hyperlink" Target="https://natsui-sansu-juku.com/p5_b/" TargetMode="External"/><Relationship Id="rId191" Type="http://schemas.openxmlformats.org/officeDocument/2006/relationships/hyperlink" Target="https://natsui-sansu-juku.com/column/syou4/" TargetMode="External"/><Relationship Id="rId187" Type="http://schemas.openxmlformats.org/officeDocument/2006/relationships/hyperlink" Target="https://koten-kakitsubata.jp/" TargetMode="External"/><Relationship Id="rId186" Type="http://schemas.openxmlformats.org/officeDocument/2006/relationships/hyperlink" Target="https://juku-escot.com/progress/" TargetMode="External"/><Relationship Id="rId185" Type="http://schemas.openxmlformats.org/officeDocument/2006/relationships/hyperlink" Target="https://juku-escot.com/kouza/jyuken-english/" TargetMode="External"/><Relationship Id="rId184" Type="http://schemas.openxmlformats.org/officeDocument/2006/relationships/hyperlink" Target="https://juku-escot.com/c_blogs/suugakusyuusyoku/" TargetMode="External"/><Relationship Id="rId189" Type="http://schemas.openxmlformats.org/officeDocument/2006/relationships/hyperlink" Target="https://natsui-sansu-juku.com/col_blog/online-tutor-math/" TargetMode="External"/><Relationship Id="rId188" Type="http://schemas.openxmlformats.org/officeDocument/2006/relationships/hyperlink" Target="https://natsui-sansu-juku.com/" TargetMode="External"/><Relationship Id="rId183" Type="http://schemas.openxmlformats.org/officeDocument/2006/relationships/hyperlink" Target="https://juku-escot.com/birdland/" TargetMode="External"/><Relationship Id="rId182" Type="http://schemas.openxmlformats.org/officeDocument/2006/relationships/hyperlink" Target="https://dokkai-labo.tokyo/onlinetokuten/" TargetMode="External"/><Relationship Id="rId181" Type="http://schemas.openxmlformats.org/officeDocument/2006/relationships/hyperlink" Target="https://dokkai-labo.tokyo/hilevel_lec_univ_online/" TargetMode="External"/><Relationship Id="rId180" Type="http://schemas.openxmlformats.org/officeDocument/2006/relationships/hyperlink" Target="https://dokkai-labo.tokyo/blog/ouin2021/" TargetMode="External"/><Relationship Id="rId176" Type="http://schemas.openxmlformats.org/officeDocument/2006/relationships/hyperlink" Target="https://dokkai-labo.tokyo/blog/yosyu_series_05j05/" TargetMode="External"/><Relationship Id="rId175" Type="http://schemas.openxmlformats.org/officeDocument/2006/relationships/hyperlink" Target="https://www.kokugo-trigger.com/column/seiseki/" TargetMode="External"/><Relationship Id="rId174" Type="http://schemas.openxmlformats.org/officeDocument/2006/relationships/hyperlink" Target="https://www.kokugo-trigger.com/column/nigate/" TargetMode="External"/><Relationship Id="rId173" Type="http://schemas.openxmlformats.org/officeDocument/2006/relationships/hyperlink" Target="https://www.kokugo-trigger.com/column/kokugonotesuto/" TargetMode="External"/><Relationship Id="rId179" Type="http://schemas.openxmlformats.org/officeDocument/2006/relationships/hyperlink" Target="https://dokkai-labo.tokyo/blog/ootechuugakuzyukunokokugotekisutohikaku/" TargetMode="External"/><Relationship Id="rId178" Type="http://schemas.openxmlformats.org/officeDocument/2006/relationships/hyperlink" Target="https://dokkai-labo.tokyo/blog/essay/" TargetMode="External"/><Relationship Id="rId177" Type="http://schemas.openxmlformats.org/officeDocument/2006/relationships/hyperlink" Target="https://dokkai-labo.tokyo/blog/200301/" TargetMode="External"/><Relationship Id="rId198" Type="http://schemas.openxmlformats.org/officeDocument/2006/relationships/hyperlink" Target="https://natsui-sansu-juku.com/col_blog/online-sansu-kobetsu-hi-wariai/" TargetMode="External"/><Relationship Id="rId197" Type="http://schemas.openxmlformats.org/officeDocument/2006/relationships/hyperlink" Target="https://juku-escot.com/school_math/" TargetMode="External"/><Relationship Id="rId196" Type="http://schemas.openxmlformats.org/officeDocument/2006/relationships/hyperlink" Target="https://eigo-rewrite.com/kobetsueisakubun/" TargetMode="External"/><Relationship Id="rId195" Type="http://schemas.openxmlformats.org/officeDocument/2006/relationships/hyperlink" Target="https://eigo-rewrite.com/column/stage1_lesson3-2/" TargetMode="External"/><Relationship Id="rId199" Type="http://schemas.openxmlformats.org/officeDocument/2006/relationships/hyperlink" Target="https://natsui-sansu-juku.com/column/kokogachigau/" TargetMode="External"/><Relationship Id="rId150" Type="http://schemas.openxmlformats.org/officeDocument/2006/relationships/hyperlink" Target="https://dokkai-labo.tokyo/blog/yosyu_series_05j08/" TargetMode="External"/><Relationship Id="rId392" Type="http://schemas.openxmlformats.org/officeDocument/2006/relationships/hyperlink" Target="https://dokkai-labo.tokyo/lp1701/" TargetMode="External"/><Relationship Id="rId391" Type="http://schemas.openxmlformats.org/officeDocument/2006/relationships/hyperlink" Target="https://dokkai-labo.tokyo/live/" TargetMode="External"/><Relationship Id="rId390" Type="http://schemas.openxmlformats.org/officeDocument/2006/relationships/hyperlink" Target="https://dokkai-labo.tokyo/blog/note/" TargetMode="External"/><Relationship Id="rId1" Type="http://schemas.openxmlformats.org/officeDocument/2006/relationships/hyperlink" Target="https://dokkai-labo.tokyo/col_blog/fuan-aseri-shikouteishi/" TargetMode="External"/><Relationship Id="rId2" Type="http://schemas.openxmlformats.org/officeDocument/2006/relationships/hyperlink" Target="https://rika-quest.com/column/nayami-light-optics/" TargetMode="External"/><Relationship Id="rId3" Type="http://schemas.openxmlformats.org/officeDocument/2006/relationships/hyperlink" Target="https://rika-quest.com/column/nayami-last-2weeks/" TargetMode="External"/><Relationship Id="rId149" Type="http://schemas.openxmlformats.org/officeDocument/2006/relationships/hyperlink" Target="https://natsui-sansu-juku.com/column/sapix-15/" TargetMode="External"/><Relationship Id="rId4" Type="http://schemas.openxmlformats.org/officeDocument/2006/relationships/hyperlink" Target="https://rika-quest.com/column/nayami-classification-mixup/" TargetMode="External"/><Relationship Id="rId148" Type="http://schemas.openxmlformats.org/officeDocument/2006/relationships/hyperlink" Target="https://juku-escot.com/" TargetMode="External"/><Relationship Id="rId9" Type="http://schemas.openxmlformats.org/officeDocument/2006/relationships/hyperlink" Target="https://rika-quest.com/column/nayami-physics-diagram/" TargetMode="External"/><Relationship Id="rId143" Type="http://schemas.openxmlformats.org/officeDocument/2006/relationships/hyperlink" Target="https://juku-escot.com/kouza/j1-math/" TargetMode="External"/><Relationship Id="rId385" Type="http://schemas.openxmlformats.org/officeDocument/2006/relationships/hyperlink" Target="https://dokkai-labo.tokyo/blog/200214/" TargetMode="External"/><Relationship Id="rId142" Type="http://schemas.openxmlformats.org/officeDocument/2006/relationships/hyperlink" Target="https://juku-escot.com/column/onlinejuku/" TargetMode="External"/><Relationship Id="rId384" Type="http://schemas.openxmlformats.org/officeDocument/2006/relationships/hyperlink" Target="https://dokkai-labo.tokyo/blog/yosyu_series_05j014/" TargetMode="External"/><Relationship Id="rId141" Type="http://schemas.openxmlformats.org/officeDocument/2006/relationships/hyperlink" Target="https://dokkai-labo.tokyo/blog/190104/" TargetMode="External"/><Relationship Id="rId383" Type="http://schemas.openxmlformats.org/officeDocument/2006/relationships/hyperlink" Target="https://rika-quest.com/column/aqueous-solution/" TargetMode="External"/><Relationship Id="rId140" Type="http://schemas.openxmlformats.org/officeDocument/2006/relationships/hyperlink" Target="https://dokkai-labo.tokyo/blog/17022403/" TargetMode="External"/><Relationship Id="rId382" Type="http://schemas.openxmlformats.org/officeDocument/2006/relationships/hyperlink" Target="https://natsui-sansu-juku.com/info/2025sixyunkikousixyu/" TargetMode="External"/><Relationship Id="rId5" Type="http://schemas.openxmlformats.org/officeDocument/2006/relationships/hyperlink" Target="https://rika-quest.com/column/nayami-calculation-slow/" TargetMode="External"/><Relationship Id="rId147" Type="http://schemas.openxmlformats.org/officeDocument/2006/relationships/hyperlink" Target="https://jukureiwa.com/tips/syakai-sho6-april-plan/" TargetMode="External"/><Relationship Id="rId389" Type="http://schemas.openxmlformats.org/officeDocument/2006/relationships/hyperlink" Target="https://dokkai-labo.tokyo/blog/kokugoshidou/" TargetMode="External"/><Relationship Id="rId6" Type="http://schemas.openxmlformats.org/officeDocument/2006/relationships/hyperlink" Target="https://eigo-rewrite.com/column/stage2-lesson6-3/" TargetMode="External"/><Relationship Id="rId146" Type="http://schemas.openxmlformats.org/officeDocument/2006/relationships/hyperlink" Target="https://dokkai-labo.tokyo/blog/sapix_52b_05/" TargetMode="External"/><Relationship Id="rId388" Type="http://schemas.openxmlformats.org/officeDocument/2006/relationships/hyperlink" Target="https://dokkai-labo.tokyo/blog/ferisu2021/" TargetMode="External"/><Relationship Id="rId7" Type="http://schemas.openxmlformats.org/officeDocument/2006/relationships/hyperlink" Target="https://rika-quest.com/column/nayami-lever-pulley/" TargetMode="External"/><Relationship Id="rId145" Type="http://schemas.openxmlformats.org/officeDocument/2006/relationships/hyperlink" Target="https://natsui-sansu-juku.com/column/hub-online-guide/" TargetMode="External"/><Relationship Id="rId387" Type="http://schemas.openxmlformats.org/officeDocument/2006/relationships/hyperlink" Target="https://dokkai-labo.tokyo/blog/description/" TargetMode="External"/><Relationship Id="rId8" Type="http://schemas.openxmlformats.org/officeDocument/2006/relationships/hyperlink" Target="https://dokkai-labo.tokyo/col_blog/shallow-comprehension/" TargetMode="External"/><Relationship Id="rId144" Type="http://schemas.openxmlformats.org/officeDocument/2006/relationships/hyperlink" Target="https://natsui-sansu-juku.com/col_blog/onlinesansuu/" TargetMode="External"/><Relationship Id="rId386" Type="http://schemas.openxmlformats.org/officeDocument/2006/relationships/hyperlink" Target="https://dokkai-labo.tokyo/blog/200229/" TargetMode="External"/><Relationship Id="rId381" Type="http://schemas.openxmlformats.org/officeDocument/2006/relationships/hyperlink" Target="https://natsui-sansu-juku.com/info/20210707/" TargetMode="External"/><Relationship Id="rId380" Type="http://schemas.openxmlformats.org/officeDocument/2006/relationships/hyperlink" Target="https://natsui-sansu-juku.com/info/20210308/" TargetMode="External"/><Relationship Id="rId139" Type="http://schemas.openxmlformats.org/officeDocument/2006/relationships/hyperlink" Target="https://dokkai-labo.tokyo/blog/yosyu_series_05j010/" TargetMode="External"/><Relationship Id="rId138" Type="http://schemas.openxmlformats.org/officeDocument/2006/relationships/hyperlink" Target="https://rika-quest.com/column/nayami-memorize-not-sticking/" TargetMode="External"/><Relationship Id="rId137" Type="http://schemas.openxmlformats.org/officeDocument/2006/relationships/hyperlink" Target="https://eigo-rewrite.com/column/hub_stage1/" TargetMode="External"/><Relationship Id="rId379" Type="http://schemas.openxmlformats.org/officeDocument/2006/relationships/hyperlink" Target="https://natsui-sansu-juku.com/info/20201119/" TargetMode="External"/><Relationship Id="rId132" Type="http://schemas.openxmlformats.org/officeDocument/2006/relationships/hyperlink" Target="https://natsui-sansu-juku.com/2026/01/12/hub-qa-jiki/" TargetMode="External"/><Relationship Id="rId374" Type="http://schemas.openxmlformats.org/officeDocument/2006/relationships/hyperlink" Target="https://natsui-sansu-juku.com/info/180617_01/" TargetMode="External"/><Relationship Id="rId131" Type="http://schemas.openxmlformats.org/officeDocument/2006/relationships/hyperlink" Target="https://natsui-sansu-juku.com/column/hub-qa-jiki/" TargetMode="External"/><Relationship Id="rId373" Type="http://schemas.openxmlformats.org/officeDocument/2006/relationships/hyperlink" Target="https://natsui-sansu-juku.com/column/hayasamondai/" TargetMode="External"/><Relationship Id="rId130" Type="http://schemas.openxmlformats.org/officeDocument/2006/relationships/hyperlink" Target="https://natsui-sansu-juku.com/situation/" TargetMode="External"/><Relationship Id="rId372" Type="http://schemas.openxmlformats.org/officeDocument/2006/relationships/hyperlink" Target="https://natsui-sansu-juku.com/column/h51-01/" TargetMode="External"/><Relationship Id="rId371" Type="http://schemas.openxmlformats.org/officeDocument/2006/relationships/hyperlink" Target="https://natsui-sansu-juku.com/column/bunsyoudai/" TargetMode="External"/><Relationship Id="rId136" Type="http://schemas.openxmlformats.org/officeDocument/2006/relationships/hyperlink" Target="https://rika-quest.com/" TargetMode="External"/><Relationship Id="rId378" Type="http://schemas.openxmlformats.org/officeDocument/2006/relationships/hyperlink" Target="https://natsui-sansu-juku.com/info/2019winter/" TargetMode="External"/><Relationship Id="rId135" Type="http://schemas.openxmlformats.org/officeDocument/2006/relationships/hyperlink" Target="https://natsui-sansu-juku.com/col_blog/onlineservice/" TargetMode="External"/><Relationship Id="rId377" Type="http://schemas.openxmlformats.org/officeDocument/2006/relationships/hyperlink" Target="https://natsui-sansu-juku.com/info/20190620/" TargetMode="External"/><Relationship Id="rId134" Type="http://schemas.openxmlformats.org/officeDocument/2006/relationships/hyperlink" Target="https://natsui-sansu-juku.com/col_blog/onlinerikai/" TargetMode="External"/><Relationship Id="rId376" Type="http://schemas.openxmlformats.org/officeDocument/2006/relationships/hyperlink" Target="https://natsui-sansu-juku.com/info/2018winter/" TargetMode="External"/><Relationship Id="rId133" Type="http://schemas.openxmlformats.org/officeDocument/2006/relationships/hyperlink" Target="https://dokkai-labo.tokyo/col_blog/col_blog-iikae-taibi-inga/" TargetMode="External"/><Relationship Id="rId375" Type="http://schemas.openxmlformats.org/officeDocument/2006/relationships/hyperlink" Target="https://natsui-sansu-juku.com/info/200708/" TargetMode="External"/><Relationship Id="rId172" Type="http://schemas.openxmlformats.org/officeDocument/2006/relationships/hyperlink" Target="https://natsui-sansu-juku.com/p6_b/" TargetMode="External"/><Relationship Id="rId171" Type="http://schemas.openxmlformats.org/officeDocument/2006/relationships/hyperlink" Target="https://natsui-sansu-juku.com/col_blog/online-math/" TargetMode="External"/><Relationship Id="rId170" Type="http://schemas.openxmlformats.org/officeDocument/2006/relationships/hyperlink" Target="https://jukureiwa.com/tips/katakana/" TargetMode="External"/><Relationship Id="rId165" Type="http://schemas.openxmlformats.org/officeDocument/2006/relationships/hyperlink" Target="https://dokkai-labo.tokyo/summer/" TargetMode="External"/><Relationship Id="rId164" Type="http://schemas.openxmlformats.org/officeDocument/2006/relationships/hyperlink" Target="https://dokkai-labo.tokyo/blog/gakusyuuhou/" TargetMode="External"/><Relationship Id="rId163" Type="http://schemas.openxmlformats.org/officeDocument/2006/relationships/hyperlink" Target="https://dokkai-labo.tokyo/" TargetMode="External"/><Relationship Id="rId162" Type="http://schemas.openxmlformats.org/officeDocument/2006/relationships/hyperlink" Target="https://dokkai-labo.tokyo/blog/yosyu_series_05j015/" TargetMode="External"/><Relationship Id="rId169" Type="http://schemas.openxmlformats.org/officeDocument/2006/relationships/hyperlink" Target="https://jukureiwa.com/tips/honka_chiri/" TargetMode="External"/><Relationship Id="rId168" Type="http://schemas.openxmlformats.org/officeDocument/2006/relationships/hyperlink" Target="https://juku-escot.com/kouza/j3-english/" TargetMode="External"/><Relationship Id="rId167" Type="http://schemas.openxmlformats.org/officeDocument/2006/relationships/hyperlink" Target="https://juku-escot.com/column/eitango/" TargetMode="External"/><Relationship Id="rId166" Type="http://schemas.openxmlformats.org/officeDocument/2006/relationships/hyperlink" Target="https://eigo-rewrite.com/" TargetMode="External"/><Relationship Id="rId161" Type="http://schemas.openxmlformats.org/officeDocument/2006/relationships/hyperlink" Target="https://jukureiwa.com/tips/syakai-test-naoshi/" TargetMode="External"/><Relationship Id="rId160" Type="http://schemas.openxmlformats.org/officeDocument/2006/relationships/hyperlink" Target="https://natsui-sansu-juku.com/column/hub-kakomon/" TargetMode="External"/><Relationship Id="rId159" Type="http://schemas.openxmlformats.org/officeDocument/2006/relationships/hyperlink" Target="https://www.kokugo-trigger.com/" TargetMode="External"/><Relationship Id="rId154" Type="http://schemas.openxmlformats.org/officeDocument/2006/relationships/hyperlink" Target="https://eng-support.com/" TargetMode="External"/><Relationship Id="rId396" Type="http://schemas.openxmlformats.org/officeDocument/2006/relationships/hyperlink" Target="https://eigo-rewrite.com/column/stage2-lesson10-3/" TargetMode="External"/><Relationship Id="rId153" Type="http://schemas.openxmlformats.org/officeDocument/2006/relationships/hyperlink" Target="https://dokkai-labo.tokyo/kobetsuonline01/" TargetMode="External"/><Relationship Id="rId395" Type="http://schemas.openxmlformats.org/officeDocument/2006/relationships/hyperlink" Target="https://eigo-rewrite.com/column/stage1_lesson12-4/" TargetMode="External"/><Relationship Id="rId152" Type="http://schemas.openxmlformats.org/officeDocument/2006/relationships/hyperlink" Target="https://dokkai-labo.tokyo/blog/kokorogamae/" TargetMode="External"/><Relationship Id="rId394" Type="http://schemas.openxmlformats.org/officeDocument/2006/relationships/hyperlink" Target="https://eigo-rewrite.com/column/eigotest/" TargetMode="External"/><Relationship Id="rId151" Type="http://schemas.openxmlformats.org/officeDocument/2006/relationships/hyperlink" Target="https://dokkai-labo.tokyo/blog/approach/" TargetMode="External"/><Relationship Id="rId393" Type="http://schemas.openxmlformats.org/officeDocument/2006/relationships/hyperlink" Target="https://dokkai-labo.tokyo/lp1801/" TargetMode="External"/><Relationship Id="rId158" Type="http://schemas.openxmlformats.org/officeDocument/2006/relationships/hyperlink" Target="https://natsui-sansu-juku.com/col_blog/onlinekouka/" TargetMode="External"/><Relationship Id="rId157" Type="http://schemas.openxmlformats.org/officeDocument/2006/relationships/hyperlink" Target="https://juku-escot.com/english/" TargetMode="External"/><Relationship Id="rId399" Type="http://schemas.openxmlformats.org/officeDocument/2006/relationships/hyperlink" Target="https://eigo-rewrite.com/dokkaikyouka/" TargetMode="External"/><Relationship Id="rId156" Type="http://schemas.openxmlformats.org/officeDocument/2006/relationships/hyperlink" Target="https://eng-support.com/strategy/" TargetMode="External"/><Relationship Id="rId398" Type="http://schemas.openxmlformats.org/officeDocument/2006/relationships/hyperlink" Target="https://eigo-rewrite.com/column/stage3-lesson7-2/" TargetMode="External"/><Relationship Id="rId155" Type="http://schemas.openxmlformats.org/officeDocument/2006/relationships/hyperlink" Target="https://eng-support.com/column/progress/" TargetMode="External"/><Relationship Id="rId397" Type="http://schemas.openxmlformats.org/officeDocument/2006/relationships/hyperlink" Target="https://eigo-rewrite.com/column/stage3-lesson4-1/" TargetMode="External"/><Relationship Id="rId808" Type="http://schemas.openxmlformats.org/officeDocument/2006/relationships/hyperlink" Target="https://eng-support.com/column/progress-book1-lesson17-3/" TargetMode="External"/><Relationship Id="rId807" Type="http://schemas.openxmlformats.org/officeDocument/2006/relationships/hyperlink" Target="https://eng-support.com/column/progress-book1-lesson16-4/" TargetMode="External"/><Relationship Id="rId806" Type="http://schemas.openxmlformats.org/officeDocument/2006/relationships/hyperlink" Target="https://eng-support.com/column/progress-book1-lesson16-3/" TargetMode="External"/><Relationship Id="rId805" Type="http://schemas.openxmlformats.org/officeDocument/2006/relationships/hyperlink" Target="https://eng-support.com/column/progress-book1-lesson16-2/" TargetMode="External"/><Relationship Id="rId809" Type="http://schemas.openxmlformats.org/officeDocument/2006/relationships/hyperlink" Target="https://eng-support.com/column/progress-book1-lesson18-1/" TargetMode="External"/><Relationship Id="rId800" Type="http://schemas.openxmlformats.org/officeDocument/2006/relationships/hyperlink" Target="https://eng-support.com/column/progress-book1-lesson12-2/" TargetMode="External"/><Relationship Id="rId804" Type="http://schemas.openxmlformats.org/officeDocument/2006/relationships/hyperlink" Target="https://eng-support.com/column/progress-book1-lesson16-1/" TargetMode="External"/><Relationship Id="rId803" Type="http://schemas.openxmlformats.org/officeDocument/2006/relationships/hyperlink" Target="https://eng-support.com/column/progress-book1-lesson15-3/" TargetMode="External"/><Relationship Id="rId802" Type="http://schemas.openxmlformats.org/officeDocument/2006/relationships/hyperlink" Target="https://eng-support.com/column/progress-book1-lesson14-3/" TargetMode="External"/><Relationship Id="rId801" Type="http://schemas.openxmlformats.org/officeDocument/2006/relationships/hyperlink" Target="https://eng-support.com/column/progress-book1-lesson13-3/" TargetMode="External"/><Relationship Id="rId40" Type="http://schemas.openxmlformats.org/officeDocument/2006/relationships/hyperlink" Target="https://rika-quest.com/column/nayami-neutralization/" TargetMode="External"/><Relationship Id="rId42" Type="http://schemas.openxmlformats.org/officeDocument/2006/relationships/hyperlink" Target="https://dokkai-labo.tokyo/col_blog/home-study-mistakes/" TargetMode="External"/><Relationship Id="rId41" Type="http://schemas.openxmlformats.org/officeDocument/2006/relationships/hyperlink" Target="https://rika-quest.com/column/nayami-biology-experiment/" TargetMode="External"/><Relationship Id="rId44" Type="http://schemas.openxmlformats.org/officeDocument/2006/relationships/hyperlink" Target="https://juku-escot.com/school_english/" TargetMode="External"/><Relationship Id="rId43" Type="http://schemas.openxmlformats.org/officeDocument/2006/relationships/hyperlink" Target="https://dokkai-labo.tokyo/col_blog/kokugo-fix/" TargetMode="External"/><Relationship Id="rId46" Type="http://schemas.openxmlformats.org/officeDocument/2006/relationships/hyperlink" Target="https://rika-quest.com/column/nayami-photosynthesis-transpiration/" TargetMode="External"/><Relationship Id="rId45" Type="http://schemas.openxmlformats.org/officeDocument/2006/relationships/hyperlink" Target="https://rika-quest.com/column/nayami-solubility-graph/" TargetMode="External"/><Relationship Id="rId509" Type="http://schemas.openxmlformats.org/officeDocument/2006/relationships/hyperlink" Target="https://dokkai-labo.tokyo/blog/200228/" TargetMode="External"/><Relationship Id="rId508" Type="http://schemas.openxmlformats.org/officeDocument/2006/relationships/hyperlink" Target="https://dokkai-labo.tokyo/blog/20020702/" TargetMode="External"/><Relationship Id="rId503" Type="http://schemas.openxmlformats.org/officeDocument/2006/relationships/hyperlink" Target="https://rika-quest.com/column/teko_kassya_furiko/" TargetMode="External"/><Relationship Id="rId745" Type="http://schemas.openxmlformats.org/officeDocument/2006/relationships/hyperlink" Target="https://eigo-rewrite.com/column/stage2-lesson7-4/" TargetMode="External"/><Relationship Id="rId987" Type="http://schemas.openxmlformats.org/officeDocument/2006/relationships/hyperlink" Target="https://rika-quest.com/inquiry/" TargetMode="External"/><Relationship Id="rId502" Type="http://schemas.openxmlformats.org/officeDocument/2006/relationships/hyperlink" Target="https://rika-quest.com/column/sum/" TargetMode="External"/><Relationship Id="rId744" Type="http://schemas.openxmlformats.org/officeDocument/2006/relationships/hyperlink" Target="https://eigo-rewrite.com/column/stage2-lesson7-3/" TargetMode="External"/><Relationship Id="rId986" Type="http://schemas.openxmlformats.org/officeDocument/2006/relationships/hyperlink" Target="https://rika-quest.com/info/2026/" TargetMode="External"/><Relationship Id="rId501" Type="http://schemas.openxmlformats.org/officeDocument/2006/relationships/hyperlink" Target="https://rika-quest.com/column/stratum/" TargetMode="External"/><Relationship Id="rId743" Type="http://schemas.openxmlformats.org/officeDocument/2006/relationships/hyperlink" Target="https://eigo-rewrite.com/column/stage2-lesson7-1/" TargetMode="External"/><Relationship Id="rId985" Type="http://schemas.openxmlformats.org/officeDocument/2006/relationships/hyperlink" Target="https://rika-quest.com/info/" TargetMode="External"/><Relationship Id="rId500" Type="http://schemas.openxmlformats.org/officeDocument/2006/relationships/hyperlink" Target="https://rika-quest.com/column/star/" TargetMode="External"/><Relationship Id="rId742" Type="http://schemas.openxmlformats.org/officeDocument/2006/relationships/hyperlink" Target="https://eigo-rewrite.com/column/stage2-lesson2-3/" TargetMode="External"/><Relationship Id="rId984" Type="http://schemas.openxmlformats.org/officeDocument/2006/relationships/hyperlink" Target="https://rika-quest.com/greeting/" TargetMode="External"/><Relationship Id="rId507" Type="http://schemas.openxmlformats.org/officeDocument/2006/relationships/hyperlink" Target="https://dokkai-labo.tokyo/blog/19052602/" TargetMode="External"/><Relationship Id="rId749" Type="http://schemas.openxmlformats.org/officeDocument/2006/relationships/hyperlink" Target="https://eigo-rewrite.com/column/stage3-lesson1-2/" TargetMode="External"/><Relationship Id="rId506" Type="http://schemas.openxmlformats.org/officeDocument/2006/relationships/hyperlink" Target="https://dokkai-labo.tokyo/blog/yosyu_series_05j012/" TargetMode="External"/><Relationship Id="rId748" Type="http://schemas.openxmlformats.org/officeDocument/2006/relationships/hyperlink" Target="https://eigo-rewrite.com/column/stage2-lesson9-1/" TargetMode="External"/><Relationship Id="rId505" Type="http://schemas.openxmlformats.org/officeDocument/2006/relationships/hyperlink" Target="https://rika-quest.com/column/volume-and-temperature/" TargetMode="External"/><Relationship Id="rId747" Type="http://schemas.openxmlformats.org/officeDocument/2006/relationships/hyperlink" Target="https://eigo-rewrite.com/column/stage2-lesson8-3/" TargetMode="External"/><Relationship Id="rId989" Type="http://schemas.openxmlformats.org/officeDocument/2006/relationships/hyperlink" Target="https://www.kokugo-trigger.com/access/" TargetMode="External"/><Relationship Id="rId504" Type="http://schemas.openxmlformats.org/officeDocument/2006/relationships/hyperlink" Target="https://rika-quest.com/column/transpiration/" TargetMode="External"/><Relationship Id="rId746" Type="http://schemas.openxmlformats.org/officeDocument/2006/relationships/hyperlink" Target="https://eigo-rewrite.com/column/stage2-lesson8-1/" TargetMode="External"/><Relationship Id="rId988" Type="http://schemas.openxmlformats.org/officeDocument/2006/relationships/hyperlink" Target="https://rika-quest.com/timetable/" TargetMode="External"/><Relationship Id="rId48" Type="http://schemas.openxmlformats.org/officeDocument/2006/relationships/hyperlink" Target="https://natsui-sansu-juku.com/column/hub-bunshodai/" TargetMode="External"/><Relationship Id="rId47" Type="http://schemas.openxmlformats.org/officeDocument/2006/relationships/hyperlink" Target="https://dokkai-labo.tokyo/col_blog/waseda-academy-kokugo-speed/" TargetMode="External"/><Relationship Id="rId49" Type="http://schemas.openxmlformats.org/officeDocument/2006/relationships/hyperlink" Target="https://jukureiwa.com/tips/syakai-hanpuku-system/" TargetMode="External"/><Relationship Id="rId741" Type="http://schemas.openxmlformats.org/officeDocument/2006/relationships/hyperlink" Target="https://eigo-rewrite.com/column/stage2-lesson2-2/" TargetMode="External"/><Relationship Id="rId983" Type="http://schemas.openxmlformats.org/officeDocument/2006/relationships/hyperlink" Target="https://rika-quest.com/column/weather/" TargetMode="External"/><Relationship Id="rId740" Type="http://schemas.openxmlformats.org/officeDocument/2006/relationships/hyperlink" Target="https://eigo-rewrite.com/column/stage2-lesson2-1/" TargetMode="External"/><Relationship Id="rId982" Type="http://schemas.openxmlformats.org/officeDocument/2006/relationships/hyperlink" Target="https://rika-quest.com/column/rotation/" TargetMode="External"/><Relationship Id="rId981" Type="http://schemas.openxmlformats.org/officeDocument/2006/relationships/hyperlink" Target="https://rika-quest.com/column/pressures/" TargetMode="External"/><Relationship Id="rId980" Type="http://schemas.openxmlformats.org/officeDocument/2006/relationships/hyperlink" Target="https://rika-quest.com/column/photosynthesis/" TargetMode="External"/><Relationship Id="rId31" Type="http://schemas.openxmlformats.org/officeDocument/2006/relationships/hyperlink" Target="https://eigo-rewrite.com/column/stage2-lesson3-1/" TargetMode="External"/><Relationship Id="rId30" Type="http://schemas.openxmlformats.org/officeDocument/2006/relationships/hyperlink" Target="https://dokkai-labo.tokyo/col_blog/evidence-accuracy/" TargetMode="External"/><Relationship Id="rId33" Type="http://schemas.openxmlformats.org/officeDocument/2006/relationships/hyperlink" Target="https://rika-quest.com/column/nayami-graph-table-reading/" TargetMode="External"/><Relationship Id="rId32" Type="http://schemas.openxmlformats.org/officeDocument/2006/relationships/hyperlink" Target="https://juku-escot.com/school/" TargetMode="External"/><Relationship Id="rId35" Type="http://schemas.openxmlformats.org/officeDocument/2006/relationships/hyperlink" Target="https://rika-quest.com/column/nayami-how-to-start/" TargetMode="External"/><Relationship Id="rId34" Type="http://schemas.openxmlformats.org/officeDocument/2006/relationships/hyperlink" Target="https://dokkai-labo.tokyo/col_blog/kokugo-foundation/" TargetMode="External"/><Relationship Id="rId739" Type="http://schemas.openxmlformats.org/officeDocument/2006/relationships/hyperlink" Target="https://eigo-rewrite.com/column/stage2-lesson12-3/" TargetMode="External"/><Relationship Id="rId734" Type="http://schemas.openxmlformats.org/officeDocument/2006/relationships/hyperlink" Target="https://eigo-rewrite.com/column/stage2_lesson1-1/" TargetMode="External"/><Relationship Id="rId976" Type="http://schemas.openxmlformats.org/officeDocument/2006/relationships/hyperlink" Target="https://rika-quest.com/column/digestion/" TargetMode="External"/><Relationship Id="rId733" Type="http://schemas.openxmlformats.org/officeDocument/2006/relationships/hyperlink" Target="https://eigo-rewrite.com/column/stage1-3-1/" TargetMode="External"/><Relationship Id="rId975" Type="http://schemas.openxmlformats.org/officeDocument/2006/relationships/hyperlink" Target="https://rika-quest.com/column/" TargetMode="External"/><Relationship Id="rId732" Type="http://schemas.openxmlformats.org/officeDocument/2006/relationships/hyperlink" Target="https://eigo-rewrite.com/column/stage1-2-2-2/" TargetMode="External"/><Relationship Id="rId974" Type="http://schemas.openxmlformats.org/officeDocument/2006/relationships/hyperlink" Target="https://rika-quest.com/access/" TargetMode="External"/><Relationship Id="rId731" Type="http://schemas.openxmlformats.org/officeDocument/2006/relationships/hyperlink" Target="https://eigo-rewrite.com/column/stage1-2-1/" TargetMode="External"/><Relationship Id="rId973" Type="http://schemas.openxmlformats.org/officeDocument/2006/relationships/hyperlink" Target="https://natsui-sansu-juku.com/waseda_academy/" TargetMode="External"/><Relationship Id="rId738" Type="http://schemas.openxmlformats.org/officeDocument/2006/relationships/hyperlink" Target="https://eigo-rewrite.com/column/stage2-lesson12-1/" TargetMode="External"/><Relationship Id="rId737" Type="http://schemas.openxmlformats.org/officeDocument/2006/relationships/hyperlink" Target="https://eigo-rewrite.com/column/stage2-lesson11-3/" TargetMode="External"/><Relationship Id="rId979" Type="http://schemas.openxmlformats.org/officeDocument/2006/relationships/hyperlink" Target="https://rika-quest.com/column/nimal/" TargetMode="External"/><Relationship Id="rId736" Type="http://schemas.openxmlformats.org/officeDocument/2006/relationships/hyperlink" Target="https://eigo-rewrite.com/column/stage2-lesson11-1/" TargetMode="External"/><Relationship Id="rId978" Type="http://schemas.openxmlformats.org/officeDocument/2006/relationships/hyperlink" Target="https://rika-quest.com/column/metal/" TargetMode="External"/><Relationship Id="rId735" Type="http://schemas.openxmlformats.org/officeDocument/2006/relationships/hyperlink" Target="https://eigo-rewrite.com/column/stage2_lesson1-2/" TargetMode="External"/><Relationship Id="rId977" Type="http://schemas.openxmlformats.org/officeDocument/2006/relationships/hyperlink" Target="https://rika-quest.com/column/mamedenkyu/" TargetMode="External"/><Relationship Id="rId37" Type="http://schemas.openxmlformats.org/officeDocument/2006/relationships/hyperlink" Target="https://rika-quest.com/column/nayami-ecosystem-increase-decrease/" TargetMode="External"/><Relationship Id="rId36" Type="http://schemas.openxmlformats.org/officeDocument/2006/relationships/hyperlink" Target="https://rika-quest.com/column/nayami-human-body/" TargetMode="External"/><Relationship Id="rId39" Type="http://schemas.openxmlformats.org/officeDocument/2006/relationships/hyperlink" Target="https://dokkai-labo.tokyo/col_blog/kijutsu-train/" TargetMode="External"/><Relationship Id="rId38" Type="http://schemas.openxmlformats.org/officeDocument/2006/relationships/hyperlink" Target="https://jukureiwa.com/tips/rekishi-nagare/" TargetMode="External"/><Relationship Id="rId730" Type="http://schemas.openxmlformats.org/officeDocument/2006/relationships/hyperlink" Target="https://eigo-rewrite.com/column/stage1-1-2/" TargetMode="External"/><Relationship Id="rId972" Type="http://schemas.openxmlformats.org/officeDocument/2006/relationships/hyperlink" Target="https://natsui-sansu-juku.com/vacant_sum/" TargetMode="External"/><Relationship Id="rId971" Type="http://schemas.openxmlformats.org/officeDocument/2006/relationships/hyperlink" Target="https://natsui-sansu-juku.com/vacant_online_season/" TargetMode="External"/><Relationship Id="rId970" Type="http://schemas.openxmlformats.org/officeDocument/2006/relationships/hyperlink" Target="https://natsui-sansu-juku.com/timetable/" TargetMode="External"/><Relationship Id="rId20" Type="http://schemas.openxmlformats.org/officeDocument/2006/relationships/hyperlink" Target="https://dokkai-labo.tokyo/col_blog/sentakushi-kijutsu/" TargetMode="External"/><Relationship Id="rId22" Type="http://schemas.openxmlformats.org/officeDocument/2006/relationships/hyperlink" Target="https://rika-quest.com/column/nayami-physics-graph/" TargetMode="External"/><Relationship Id="rId21" Type="http://schemas.openxmlformats.org/officeDocument/2006/relationships/hyperlink" Target="https://rika-quest.com/column/nayami-pressure-buoyancy/" TargetMode="External"/><Relationship Id="rId24" Type="http://schemas.openxmlformats.org/officeDocument/2006/relationships/hyperlink" Target="https://jukureiwa.com/tips/syakai-15min-routine/" TargetMode="External"/><Relationship Id="rId23" Type="http://schemas.openxmlformats.org/officeDocument/2006/relationships/hyperlink" Target="https://dokkai-labo.tokyo/col_blog/kakomon-tsumazuki/" TargetMode="External"/><Relationship Id="rId525" Type="http://schemas.openxmlformats.org/officeDocument/2006/relationships/hyperlink" Target="https://eigo-rewrite.com/column/listening/" TargetMode="External"/><Relationship Id="rId767" Type="http://schemas.openxmlformats.org/officeDocument/2006/relationships/hyperlink" Target="https://eigo-rewrite.com/contact/" TargetMode="External"/><Relationship Id="rId524" Type="http://schemas.openxmlformats.org/officeDocument/2006/relationships/hyperlink" Target="https://eigo-rewrite.com/column/kakomon/" TargetMode="External"/><Relationship Id="rId766" Type="http://schemas.openxmlformats.org/officeDocument/2006/relationships/hyperlink" Target="https://eigo-rewrite.com/column/zyugyou/" TargetMode="External"/><Relationship Id="rId523" Type="http://schemas.openxmlformats.org/officeDocument/2006/relationships/hyperlink" Target="https://eigo-rewrite.com/column/eitango/" TargetMode="External"/><Relationship Id="rId765" Type="http://schemas.openxmlformats.org/officeDocument/2006/relationships/hyperlink" Target="https://eigo-rewrite.com/column/torikumimae/" TargetMode="External"/><Relationship Id="rId522" Type="http://schemas.openxmlformats.org/officeDocument/2006/relationships/hyperlink" Target="https://eigo-rewrite.com/column/eisakubunmae2/" TargetMode="External"/><Relationship Id="rId764" Type="http://schemas.openxmlformats.org/officeDocument/2006/relationships/hyperlink" Target="https://eigo-rewrite.com/column/stage3-lesson8-3/" TargetMode="External"/><Relationship Id="rId529" Type="http://schemas.openxmlformats.org/officeDocument/2006/relationships/hyperlink" Target="https://eigo-rewrite.com/column/stage1_lesson10-1/" TargetMode="External"/><Relationship Id="rId528" Type="http://schemas.openxmlformats.org/officeDocument/2006/relationships/hyperlink" Target="https://eigo-rewrite.com/column/schedule/" TargetMode="External"/><Relationship Id="rId527" Type="http://schemas.openxmlformats.org/officeDocument/2006/relationships/hyperlink" Target="https://eigo-rewrite.com/column/reibun/" TargetMode="External"/><Relationship Id="rId769" Type="http://schemas.openxmlformats.org/officeDocument/2006/relationships/hyperlink" Target="https://eigo-rewrite.com/info/20200601/" TargetMode="External"/><Relationship Id="rId526" Type="http://schemas.openxmlformats.org/officeDocument/2006/relationships/hyperlink" Target="https://eigo-rewrite.com/column/nigateup/" TargetMode="External"/><Relationship Id="rId768" Type="http://schemas.openxmlformats.org/officeDocument/2006/relationships/hyperlink" Target="https://eigo-rewrite.com/info/" TargetMode="External"/><Relationship Id="rId26" Type="http://schemas.openxmlformats.org/officeDocument/2006/relationships/hyperlink" Target="https://eng-support.com/column/eigonokiso5/" TargetMode="External"/><Relationship Id="rId25" Type="http://schemas.openxmlformats.org/officeDocument/2006/relationships/hyperlink" Target="https://jukureiwa.com/tips/rekishi-kamakura-muromachi/" TargetMode="External"/><Relationship Id="rId28" Type="http://schemas.openxmlformats.org/officeDocument/2006/relationships/hyperlink" Target="https://rika-quest.com/column/nayami-electric-circuits/" TargetMode="External"/><Relationship Id="rId27" Type="http://schemas.openxmlformats.org/officeDocument/2006/relationships/hyperlink" Target="https://juku-escot.com/japanese/" TargetMode="External"/><Relationship Id="rId521" Type="http://schemas.openxmlformats.org/officeDocument/2006/relationships/hyperlink" Target="https://eigo-rewrite.com/column/eigobenkyouhou/" TargetMode="External"/><Relationship Id="rId763" Type="http://schemas.openxmlformats.org/officeDocument/2006/relationships/hyperlink" Target="https://eigo-rewrite.com/column/stage3-lesson8-1/" TargetMode="External"/><Relationship Id="rId29" Type="http://schemas.openxmlformats.org/officeDocument/2006/relationships/hyperlink" Target="https://rika-quest.com/column/nayami-strata-column/" TargetMode="External"/><Relationship Id="rId520" Type="http://schemas.openxmlformats.org/officeDocument/2006/relationships/hyperlink" Target="https://dokkai-labo.tokyo/univ02/" TargetMode="External"/><Relationship Id="rId762" Type="http://schemas.openxmlformats.org/officeDocument/2006/relationships/hyperlink" Target="https://eigo-rewrite.com/column/stage3-lesson7-3/" TargetMode="External"/><Relationship Id="rId761" Type="http://schemas.openxmlformats.org/officeDocument/2006/relationships/hyperlink" Target="https://eigo-rewrite.com/column/stage3-lesson6-3/" TargetMode="External"/><Relationship Id="rId760" Type="http://schemas.openxmlformats.org/officeDocument/2006/relationships/hyperlink" Target="https://eigo-rewrite.com/column/stage3-lesson5-3/" TargetMode="External"/><Relationship Id="rId11" Type="http://schemas.openxmlformats.org/officeDocument/2006/relationships/hyperlink" Target="https://dokkai-labo.tokyo/col_blog/kokugo-speed-up/" TargetMode="External"/><Relationship Id="rId10" Type="http://schemas.openxmlformats.org/officeDocument/2006/relationships/hyperlink" Target="https://dokkai-labo.tokyo/col_blog/kijutsu-process/" TargetMode="External"/><Relationship Id="rId13" Type="http://schemas.openxmlformats.org/officeDocument/2006/relationships/hyperlink" Target="https://rika-quest.com/column/nayami-review-not-working/" TargetMode="External"/><Relationship Id="rId12" Type="http://schemas.openxmlformats.org/officeDocument/2006/relationships/hyperlink" Target="https://eng-support.com/column/book2-lesson12-scene3/" TargetMode="External"/><Relationship Id="rId519" Type="http://schemas.openxmlformats.org/officeDocument/2006/relationships/hyperlink" Target="https://dokkai-labo.tokyo/publication/" TargetMode="External"/><Relationship Id="rId514" Type="http://schemas.openxmlformats.org/officeDocument/2006/relationships/hyperlink" Target="https://dokkai-labo.tokyo/blog/kaizyou2021/" TargetMode="External"/><Relationship Id="rId756" Type="http://schemas.openxmlformats.org/officeDocument/2006/relationships/hyperlink" Target="https://eigo-rewrite.com/column/stage3-lesson3-4/" TargetMode="External"/><Relationship Id="rId998" Type="http://schemas.openxmlformats.org/officeDocument/2006/relationships/drawing" Target="../drawings/drawing3.xml"/><Relationship Id="rId513" Type="http://schemas.openxmlformats.org/officeDocument/2006/relationships/hyperlink" Target="https://dokkai-labo.tokyo/blog/hensachi/" TargetMode="External"/><Relationship Id="rId755" Type="http://schemas.openxmlformats.org/officeDocument/2006/relationships/hyperlink" Target="https://eigo-rewrite.com/column/stage3-lesson3-3/" TargetMode="External"/><Relationship Id="rId997" Type="http://schemas.openxmlformats.org/officeDocument/2006/relationships/hyperlink" Target="https://www.kokugo-trigger.com/strategy/" TargetMode="External"/><Relationship Id="rId512" Type="http://schemas.openxmlformats.org/officeDocument/2006/relationships/hyperlink" Target="https://dokkai-labo.tokyo/blog/futaba2021/" TargetMode="External"/><Relationship Id="rId754" Type="http://schemas.openxmlformats.org/officeDocument/2006/relationships/hyperlink" Target="https://eigo-rewrite.com/column/stage3-lesson3-2/" TargetMode="External"/><Relationship Id="rId996" Type="http://schemas.openxmlformats.org/officeDocument/2006/relationships/hyperlink" Target="https://www.kokugo-trigger.com/profile/" TargetMode="External"/><Relationship Id="rId511" Type="http://schemas.openxmlformats.org/officeDocument/2006/relationships/hyperlink" Target="https://dokkai-labo.tokyo/blog/bunpou/" TargetMode="External"/><Relationship Id="rId753" Type="http://schemas.openxmlformats.org/officeDocument/2006/relationships/hyperlink" Target="https://eigo-rewrite.com/column/stage3-lesson3-1/" TargetMode="External"/><Relationship Id="rId995" Type="http://schemas.openxmlformats.org/officeDocument/2006/relationships/hyperlink" Target="https://www.kokugo-trigger.com/inquiry/" TargetMode="External"/><Relationship Id="rId518" Type="http://schemas.openxmlformats.org/officeDocument/2006/relationships/hyperlink" Target="https://dokkai-labo.tokyo/info/200229/" TargetMode="External"/><Relationship Id="rId517" Type="http://schemas.openxmlformats.org/officeDocument/2006/relationships/hyperlink" Target="https://dokkai-labo.tokyo/grammer/" TargetMode="External"/><Relationship Id="rId759" Type="http://schemas.openxmlformats.org/officeDocument/2006/relationships/hyperlink" Target="https://eigo-rewrite.com/column/stage3-lesson5-2/" TargetMode="External"/><Relationship Id="rId516" Type="http://schemas.openxmlformats.org/officeDocument/2006/relationships/hyperlink" Target="https://dokkai-labo.tokyo/corporate_data/" TargetMode="External"/><Relationship Id="rId758" Type="http://schemas.openxmlformats.org/officeDocument/2006/relationships/hyperlink" Target="https://eigo-rewrite.com/column/stage3-lesson5-1/" TargetMode="External"/><Relationship Id="rId515" Type="http://schemas.openxmlformats.org/officeDocument/2006/relationships/hyperlink" Target="https://dokkai-labo.tokyo/blog/tsukukoma2021/" TargetMode="External"/><Relationship Id="rId757" Type="http://schemas.openxmlformats.org/officeDocument/2006/relationships/hyperlink" Target="https://eigo-rewrite.com/column/stage3-lesson4-2/" TargetMode="External"/><Relationship Id="rId15" Type="http://schemas.openxmlformats.org/officeDocument/2006/relationships/hyperlink" Target="https://rika-quest.com/column/nayami-combustion/" TargetMode="External"/><Relationship Id="rId990" Type="http://schemas.openxmlformats.org/officeDocument/2006/relationships/hyperlink" Target="https://www.kokugo-trigger.com/column/" TargetMode="External"/><Relationship Id="rId14" Type="http://schemas.openxmlformats.org/officeDocument/2006/relationships/hyperlink" Target="https://rika-quest.com/column/nayami-gas-experiment/" TargetMode="External"/><Relationship Id="rId17" Type="http://schemas.openxmlformats.org/officeDocument/2006/relationships/hyperlink" Target="https://rika-quest.com/column/nayami-earthquake-volcano/" TargetMode="External"/><Relationship Id="rId16" Type="http://schemas.openxmlformats.org/officeDocument/2006/relationships/hyperlink" Target="https://rika-quest.com/column/nayami-astronomy-diagram/" TargetMode="External"/><Relationship Id="rId19" Type="http://schemas.openxmlformats.org/officeDocument/2006/relationships/hyperlink" Target="https://rika-quest.com/column/nayami-solution-classification/" TargetMode="External"/><Relationship Id="rId510" Type="http://schemas.openxmlformats.org/officeDocument/2006/relationships/hyperlink" Target="https://dokkai-labo.tokyo/blog/benkyouhou/" TargetMode="External"/><Relationship Id="rId752" Type="http://schemas.openxmlformats.org/officeDocument/2006/relationships/hyperlink" Target="https://eigo-rewrite.com/column/stage3-lesson2-3/" TargetMode="External"/><Relationship Id="rId994" Type="http://schemas.openxmlformats.org/officeDocument/2006/relationships/hyperlink" Target="https://www.kokugo-trigger.com/info/20210723/" TargetMode="External"/><Relationship Id="rId18" Type="http://schemas.openxmlformats.org/officeDocument/2006/relationships/hyperlink" Target="https://rika-quest.com/column/science-nayami/" TargetMode="External"/><Relationship Id="rId751" Type="http://schemas.openxmlformats.org/officeDocument/2006/relationships/hyperlink" Target="https://eigo-rewrite.com/column/stage3-lesson2-2/" TargetMode="External"/><Relationship Id="rId993" Type="http://schemas.openxmlformats.org/officeDocument/2006/relationships/hyperlink" Target="https://www.kokugo-trigger.com/info/20210406/" TargetMode="External"/><Relationship Id="rId750" Type="http://schemas.openxmlformats.org/officeDocument/2006/relationships/hyperlink" Target="https://eigo-rewrite.com/column/stage3-lesson2-1/" TargetMode="External"/><Relationship Id="rId992" Type="http://schemas.openxmlformats.org/officeDocument/2006/relationships/hyperlink" Target="https://www.kokugo-trigger.com/info/" TargetMode="External"/><Relationship Id="rId991" Type="http://schemas.openxmlformats.org/officeDocument/2006/relationships/hyperlink" Target="https://www.kokugo-trigger.com/column/syuuchuuryoku/" TargetMode="External"/><Relationship Id="rId84" Type="http://schemas.openxmlformats.org/officeDocument/2006/relationships/hyperlink" Target="https://juku-escot.com/column/suugakukika/" TargetMode="External"/><Relationship Id="rId83" Type="http://schemas.openxmlformats.org/officeDocument/2006/relationships/hyperlink" Target="https://eigo-rewrite.com/column/stage2-lesson10-1/" TargetMode="External"/><Relationship Id="rId86" Type="http://schemas.openxmlformats.org/officeDocument/2006/relationships/hyperlink" Target="https://natsui-sansu-juku.com/col_blog/online-sansu-kobetsu-baino-kazu/" TargetMode="External"/><Relationship Id="rId85" Type="http://schemas.openxmlformats.org/officeDocument/2006/relationships/hyperlink" Target="https://juku-escot.com/kouza/j3-math/" TargetMode="External"/><Relationship Id="rId88" Type="http://schemas.openxmlformats.org/officeDocument/2006/relationships/hyperlink" Target="https://jukureiwa.com/tips/syakai-seiri/" TargetMode="External"/><Relationship Id="rId87" Type="http://schemas.openxmlformats.org/officeDocument/2006/relationships/hyperlink" Target="https://natsui-sansu-juku.com/column/hub-juku/" TargetMode="External"/><Relationship Id="rId89" Type="http://schemas.openxmlformats.org/officeDocument/2006/relationships/hyperlink" Target="https://jukureiwa.com/tips/uonzu/" TargetMode="External"/><Relationship Id="rId709" Type="http://schemas.openxmlformats.org/officeDocument/2006/relationships/hyperlink" Target="https://eigo-rewrite.com/column/new-treasure-stage1-lesson1-1/" TargetMode="External"/><Relationship Id="rId708" Type="http://schemas.openxmlformats.org/officeDocument/2006/relationships/hyperlink" Target="https://eigo-rewrite.com/column/eibunpou/" TargetMode="External"/><Relationship Id="rId707" Type="http://schemas.openxmlformats.org/officeDocument/2006/relationships/hyperlink" Target="https://eigo-rewrite.com/column/dokkairyoku/" TargetMode="External"/><Relationship Id="rId949" Type="http://schemas.openxmlformats.org/officeDocument/2006/relationships/hyperlink" Target="https://natsui-sansu-juku.com/info/200101/" TargetMode="External"/><Relationship Id="rId706" Type="http://schemas.openxmlformats.org/officeDocument/2006/relationships/hyperlink" Target="https://eigo-rewrite.com/column/" TargetMode="External"/><Relationship Id="rId948" Type="http://schemas.openxmlformats.org/officeDocument/2006/relationships/hyperlink" Target="https://natsui-sansu-juku.com/info/190507/" TargetMode="External"/><Relationship Id="rId80" Type="http://schemas.openxmlformats.org/officeDocument/2006/relationships/hyperlink" Target="https://natsui-sansu-juku.com/column/hub-online-use/" TargetMode="External"/><Relationship Id="rId82" Type="http://schemas.openxmlformats.org/officeDocument/2006/relationships/hyperlink" Target="https://jukureiwa.com/tips/rekishi-shiryou-mondai/" TargetMode="External"/><Relationship Id="rId81" Type="http://schemas.openxmlformats.org/officeDocument/2006/relationships/hyperlink" Target="https://jukureiwa.com/tips/chikeizu/" TargetMode="External"/><Relationship Id="rId701" Type="http://schemas.openxmlformats.org/officeDocument/2006/relationships/hyperlink" Target="https://dokkai-labo.tokyo/tokuten_fifth/" TargetMode="External"/><Relationship Id="rId943" Type="http://schemas.openxmlformats.org/officeDocument/2006/relationships/hyperlink" Target="https://natsui-sansu-juku.com/info/180228/" TargetMode="External"/><Relationship Id="rId700" Type="http://schemas.openxmlformats.org/officeDocument/2006/relationships/hyperlink" Target="https://dokkai-labo.tokyo/timetable/" TargetMode="External"/><Relationship Id="rId942" Type="http://schemas.openxmlformats.org/officeDocument/2006/relationships/hyperlink" Target="https://natsui-sansu-juku.com/info/180101/" TargetMode="External"/><Relationship Id="rId941" Type="http://schemas.openxmlformats.org/officeDocument/2006/relationships/hyperlink" Target="https://natsui-sansu-juku.com/info/171105/" TargetMode="External"/><Relationship Id="rId940" Type="http://schemas.openxmlformats.org/officeDocument/2006/relationships/hyperlink" Target="https://natsui-sansu-juku.com/info/171007/" TargetMode="External"/><Relationship Id="rId705" Type="http://schemas.openxmlformats.org/officeDocument/2006/relationships/hyperlink" Target="https://eigo-rewrite.com/access/" TargetMode="External"/><Relationship Id="rId947" Type="http://schemas.openxmlformats.org/officeDocument/2006/relationships/hyperlink" Target="https://natsui-sansu-juku.com/info/190507-2/" TargetMode="External"/><Relationship Id="rId704" Type="http://schemas.openxmlformats.org/officeDocument/2006/relationships/hyperlink" Target="https://dokkai-labo.tokyo/webinfomation/" TargetMode="External"/><Relationship Id="rId946" Type="http://schemas.openxmlformats.org/officeDocument/2006/relationships/hyperlink" Target="https://natsui-sansu-juku.com/info/190303/" TargetMode="External"/><Relationship Id="rId703" Type="http://schemas.openxmlformats.org/officeDocument/2006/relationships/hyperlink" Target="https://dokkai-labo.tokyo/vacant_sum/" TargetMode="External"/><Relationship Id="rId945" Type="http://schemas.openxmlformats.org/officeDocument/2006/relationships/hyperlink" Target="https://natsui-sansu-juku.com/info/180605/" TargetMode="External"/><Relationship Id="rId702" Type="http://schemas.openxmlformats.org/officeDocument/2006/relationships/hyperlink" Target="https://dokkai-labo.tokyo/univ01/" TargetMode="External"/><Relationship Id="rId944" Type="http://schemas.openxmlformats.org/officeDocument/2006/relationships/hyperlink" Target="https://natsui-sansu-juku.com/info/180301/" TargetMode="External"/><Relationship Id="rId73" Type="http://schemas.openxmlformats.org/officeDocument/2006/relationships/hyperlink" Target="https://jukureiwa.com/tips/tips-koumin-sanken/" TargetMode="External"/><Relationship Id="rId72" Type="http://schemas.openxmlformats.org/officeDocument/2006/relationships/hyperlink" Target="https://jukureiwa.com/tips/chiri-tsunage/" TargetMode="External"/><Relationship Id="rId75" Type="http://schemas.openxmlformats.org/officeDocument/2006/relationships/hyperlink" Target="https://dokkai-labo.tokyo/col_blog/goiryoku-kyoka/" TargetMode="External"/><Relationship Id="rId74" Type="http://schemas.openxmlformats.org/officeDocument/2006/relationships/hyperlink" Target="https://dokkai-labo.tokyo/col_blog/dokkai-online-kobetsu/" TargetMode="External"/><Relationship Id="rId77" Type="http://schemas.openxmlformats.org/officeDocument/2006/relationships/hyperlink" Target="https://juku-escot.com/kouza/h1-math/" TargetMode="External"/><Relationship Id="rId76" Type="http://schemas.openxmlformats.org/officeDocument/2006/relationships/hyperlink" Target="https://eng-support.com/column/progress-book2-lesson1-1/" TargetMode="External"/><Relationship Id="rId79" Type="http://schemas.openxmlformats.org/officeDocument/2006/relationships/hyperlink" Target="https://natsui-sansu-juku.com/nichinoken-2/" TargetMode="External"/><Relationship Id="rId78" Type="http://schemas.openxmlformats.org/officeDocument/2006/relationships/hyperlink" Target="https://jukureiwa.com/tanpatsu/" TargetMode="External"/><Relationship Id="rId939" Type="http://schemas.openxmlformats.org/officeDocument/2006/relationships/hyperlink" Target="https://natsui-sansu-juku.com/info/170611/" TargetMode="External"/><Relationship Id="rId938" Type="http://schemas.openxmlformats.org/officeDocument/2006/relationships/hyperlink" Target="https://natsui-sansu-juku.com/info/170524/" TargetMode="External"/><Relationship Id="rId937" Type="http://schemas.openxmlformats.org/officeDocument/2006/relationships/hyperlink" Target="https://natsui-sansu-juku.com/info/170311/" TargetMode="External"/><Relationship Id="rId71" Type="http://schemas.openxmlformats.org/officeDocument/2006/relationships/hyperlink" Target="https://rika-quest.com/column/nayami-weather-map/" TargetMode="External"/><Relationship Id="rId70" Type="http://schemas.openxmlformats.org/officeDocument/2006/relationships/hyperlink" Target="https://jukureiwa.com/tips/rekishi-meiji-ishin/" TargetMode="External"/><Relationship Id="rId932" Type="http://schemas.openxmlformats.org/officeDocument/2006/relationships/hyperlink" Target="https://natsui-sansu-juku.com/ct/tokutenlive/" TargetMode="External"/><Relationship Id="rId931" Type="http://schemas.openxmlformats.org/officeDocument/2006/relationships/hyperlink" Target="https://natsui-sansu-juku.com/ct/tips/" TargetMode="External"/><Relationship Id="rId930" Type="http://schemas.openxmlformats.org/officeDocument/2006/relationships/hyperlink" Target="https://natsui-sansu-juku.com/ct/sapix-15/" TargetMode="External"/><Relationship Id="rId936" Type="http://schemas.openxmlformats.org/officeDocument/2006/relationships/hyperlink" Target="https://natsui-sansu-juku.com/info/170101/" TargetMode="External"/><Relationship Id="rId935" Type="http://schemas.openxmlformats.org/officeDocument/2006/relationships/hyperlink" Target="https://natsui-sansu-juku.com/info/" TargetMode="External"/><Relationship Id="rId934" Type="http://schemas.openxmlformats.org/officeDocument/2006/relationships/hyperlink" Target="https://natsui-sansu-juku.com/era/" TargetMode="External"/><Relationship Id="rId933" Type="http://schemas.openxmlformats.org/officeDocument/2006/relationships/hyperlink" Target="https://natsui-sansu-juku.com/ct/zikibetsu/" TargetMode="External"/><Relationship Id="rId62" Type="http://schemas.openxmlformats.org/officeDocument/2006/relationships/hyperlink" Target="https://dokkai-labo.tokyo/col_blog/yomitobashi-online/" TargetMode="External"/><Relationship Id="rId61" Type="http://schemas.openxmlformats.org/officeDocument/2006/relationships/hyperlink" Target="https://dokkai-labo.tokyo/col_blog/sapix-kokugo-tsumazuki/" TargetMode="External"/><Relationship Id="rId64" Type="http://schemas.openxmlformats.org/officeDocument/2006/relationships/hyperlink" Target="https://jukureiwa.com/tips/hakuchizu/" TargetMode="External"/><Relationship Id="rId63" Type="http://schemas.openxmlformats.org/officeDocument/2006/relationships/hyperlink" Target="https://juku-escot.com/column/eigobenkyouhou/" TargetMode="External"/><Relationship Id="rId66" Type="http://schemas.openxmlformats.org/officeDocument/2006/relationships/hyperlink" Target="https://dokkai-labo.tokyo/col_blog/tensaku-guide/" TargetMode="External"/><Relationship Id="rId65" Type="http://schemas.openxmlformats.org/officeDocument/2006/relationships/hyperlink" Target="https://dokkai-labo.tokyo/col_blog/kijutsu-improve-by-type/" TargetMode="External"/><Relationship Id="rId68" Type="http://schemas.openxmlformats.org/officeDocument/2006/relationships/hyperlink" Target="https://juku-escot.com/examination/" TargetMode="External"/><Relationship Id="rId67" Type="http://schemas.openxmlformats.org/officeDocument/2006/relationships/hyperlink" Target="https://eigo-rewrite.com/column/stage2-lesson3-2/" TargetMode="External"/><Relationship Id="rId729" Type="http://schemas.openxmlformats.org/officeDocument/2006/relationships/hyperlink" Target="https://eigo-rewrite.com/column/stage1_lesson9-3/" TargetMode="External"/><Relationship Id="rId728" Type="http://schemas.openxmlformats.org/officeDocument/2006/relationships/hyperlink" Target="https://eigo-rewrite.com/column/stage1_lesson9-2/" TargetMode="External"/><Relationship Id="rId60" Type="http://schemas.openxmlformats.org/officeDocument/2006/relationships/hyperlink" Target="https://eigo-rewrite.com/column/hub_stage2/" TargetMode="External"/><Relationship Id="rId723" Type="http://schemas.openxmlformats.org/officeDocument/2006/relationships/hyperlink" Target="https://eigo-rewrite.com/column/stage1_lesson7-3/" TargetMode="External"/><Relationship Id="rId965" Type="http://schemas.openxmlformats.org/officeDocument/2006/relationships/hyperlink" Target="https://natsui-sansu-juku.com/lp1701/" TargetMode="External"/><Relationship Id="rId722" Type="http://schemas.openxmlformats.org/officeDocument/2006/relationships/hyperlink" Target="https://eigo-rewrite.com/column/stage1_lesson7-2/" TargetMode="External"/><Relationship Id="rId964" Type="http://schemas.openxmlformats.org/officeDocument/2006/relationships/hyperlink" Target="https://natsui-sansu-juku.com/lastmilers/" TargetMode="External"/><Relationship Id="rId721" Type="http://schemas.openxmlformats.org/officeDocument/2006/relationships/hyperlink" Target="https://eigo-rewrite.com/column/stage1_lesson6-3/" TargetMode="External"/><Relationship Id="rId963" Type="http://schemas.openxmlformats.org/officeDocument/2006/relationships/hyperlink" Target="https://natsui-sansu-juku.com/keisantesuto/" TargetMode="External"/><Relationship Id="rId720" Type="http://schemas.openxmlformats.org/officeDocument/2006/relationships/hyperlink" Target="https://eigo-rewrite.com/column/stage1_lesson6-2/" TargetMode="External"/><Relationship Id="rId962" Type="http://schemas.openxmlformats.org/officeDocument/2006/relationships/hyperlink" Target="https://natsui-sansu-juku.com/inquiry/" TargetMode="External"/><Relationship Id="rId727" Type="http://schemas.openxmlformats.org/officeDocument/2006/relationships/hyperlink" Target="https://eigo-rewrite.com/column/stage1_lesson9-1/" TargetMode="External"/><Relationship Id="rId969" Type="http://schemas.openxmlformats.org/officeDocument/2006/relationships/hyperlink" Target="https://natsui-sansu-juku.com/timetable_season/" TargetMode="External"/><Relationship Id="rId726" Type="http://schemas.openxmlformats.org/officeDocument/2006/relationships/hyperlink" Target="https://eigo-rewrite.com/column/stage1_lesson8-3/" TargetMode="External"/><Relationship Id="rId968" Type="http://schemas.openxmlformats.org/officeDocument/2006/relationships/hyperlink" Target="https://natsui-sansu-juku.com/p5_a/" TargetMode="External"/><Relationship Id="rId725" Type="http://schemas.openxmlformats.org/officeDocument/2006/relationships/hyperlink" Target="https://eigo-rewrite.com/column/stage1_lesson8-2/" TargetMode="External"/><Relationship Id="rId967" Type="http://schemas.openxmlformats.org/officeDocument/2006/relationships/hyperlink" Target="https://natsui-sansu-juku.com/nichinouken/" TargetMode="External"/><Relationship Id="rId724" Type="http://schemas.openxmlformats.org/officeDocument/2006/relationships/hyperlink" Target="https://eigo-rewrite.com/column/stage1_lesson8-1/" TargetMode="External"/><Relationship Id="rId966" Type="http://schemas.openxmlformats.org/officeDocument/2006/relationships/hyperlink" Target="https://natsui-sansu-juku.com/lp1801/" TargetMode="External"/><Relationship Id="rId69" Type="http://schemas.openxmlformats.org/officeDocument/2006/relationships/hyperlink" Target="https://jukureiwa.com/tips/syakai-atomawashi/" TargetMode="External"/><Relationship Id="rId961" Type="http://schemas.openxmlformats.org/officeDocument/2006/relationships/hyperlink" Target="https://natsui-sansu-juku.com/info/iten/" TargetMode="External"/><Relationship Id="rId960" Type="http://schemas.openxmlformats.org/officeDocument/2006/relationships/hyperlink" Target="https://natsui-sansu-juku.com/info/481/" TargetMode="External"/><Relationship Id="rId51" Type="http://schemas.openxmlformats.org/officeDocument/2006/relationships/hyperlink" Target="https://dokkai-labo.tokyo/col_blog/sapix-kokugo-kijutsu/" TargetMode="External"/><Relationship Id="rId50" Type="http://schemas.openxmlformats.org/officeDocument/2006/relationships/hyperlink" Target="https://dokkai-labo.tokyo/col_blog/katei-kokugo-oshi-enai/" TargetMode="External"/><Relationship Id="rId53" Type="http://schemas.openxmlformats.org/officeDocument/2006/relationships/hyperlink" Target="https://dokkai-labo.tokyo/col_blog/dokkai-shori-junban/" TargetMode="External"/><Relationship Id="rId52" Type="http://schemas.openxmlformats.org/officeDocument/2006/relationships/hyperlink" Target="https://dokkai-labo.tokyo/col_blog/goi-online/" TargetMode="External"/><Relationship Id="rId55" Type="http://schemas.openxmlformats.org/officeDocument/2006/relationships/hyperlink" Target="https://rika-quest.com/column/nayami-writing/" TargetMode="External"/><Relationship Id="rId54" Type="http://schemas.openxmlformats.org/officeDocument/2006/relationships/hyperlink" Target="https://dokkai-labo.tokyo/col_blog/goku-imi-dokkai/" TargetMode="External"/><Relationship Id="rId57" Type="http://schemas.openxmlformats.org/officeDocument/2006/relationships/hyperlink" Target="https://eigo-rewrite.com/column/stage2-lesson3-3/" TargetMode="External"/><Relationship Id="rId56" Type="http://schemas.openxmlformats.org/officeDocument/2006/relationships/hyperlink" Target="https://dokkai-labo.tokyo/col_blog/kokugo-evidence/" TargetMode="External"/><Relationship Id="rId719" Type="http://schemas.openxmlformats.org/officeDocument/2006/relationships/hyperlink" Target="https://eigo-rewrite.com/column/stage1_lesson6-1/" TargetMode="External"/><Relationship Id="rId718" Type="http://schemas.openxmlformats.org/officeDocument/2006/relationships/hyperlink" Target="https://eigo-rewrite.com/column/stage1_lesson5-2/" TargetMode="External"/><Relationship Id="rId717" Type="http://schemas.openxmlformats.org/officeDocument/2006/relationships/hyperlink" Target="https://eigo-rewrite.com/column/stage1_lesson5-2-2/" TargetMode="External"/><Relationship Id="rId959" Type="http://schemas.openxmlformats.org/officeDocument/2006/relationships/hyperlink" Target="https://natsui-sansu-juku.com/info/221212/" TargetMode="External"/><Relationship Id="rId712" Type="http://schemas.openxmlformats.org/officeDocument/2006/relationships/hyperlink" Target="https://eigo-rewrite.com/column/stage1_lesson11-3/" TargetMode="External"/><Relationship Id="rId954" Type="http://schemas.openxmlformats.org/officeDocument/2006/relationships/hyperlink" Target="https://natsui-sansu-juku.com/info/20210101/" TargetMode="External"/><Relationship Id="rId711" Type="http://schemas.openxmlformats.org/officeDocument/2006/relationships/hyperlink" Target="https://eigo-rewrite.com/column/stage1_lesson11-2/" TargetMode="External"/><Relationship Id="rId953" Type="http://schemas.openxmlformats.org/officeDocument/2006/relationships/hyperlink" Target="https://natsui-sansu-juku.com/info/20201022/" TargetMode="External"/><Relationship Id="rId710" Type="http://schemas.openxmlformats.org/officeDocument/2006/relationships/hyperlink" Target="https://eigo-rewrite.com/column/stage1_lesson10-2/" TargetMode="External"/><Relationship Id="rId952" Type="http://schemas.openxmlformats.org/officeDocument/2006/relationships/hyperlink" Target="https://natsui-sansu-juku.com/info/20200204/" TargetMode="External"/><Relationship Id="rId951" Type="http://schemas.openxmlformats.org/officeDocument/2006/relationships/hyperlink" Target="https://natsui-sansu-juku.com/info/20190101w/" TargetMode="External"/><Relationship Id="rId716" Type="http://schemas.openxmlformats.org/officeDocument/2006/relationships/hyperlink" Target="https://eigo-rewrite.com/column/stage1_lesson4-3/" TargetMode="External"/><Relationship Id="rId958" Type="http://schemas.openxmlformats.org/officeDocument/2006/relationships/hyperlink" Target="https://natsui-sansu-juku.com/info/20210921/" TargetMode="External"/><Relationship Id="rId715" Type="http://schemas.openxmlformats.org/officeDocument/2006/relationships/hyperlink" Target="https://eigo-rewrite.com/column/stage1_lesson4-2/" TargetMode="External"/><Relationship Id="rId957" Type="http://schemas.openxmlformats.org/officeDocument/2006/relationships/hyperlink" Target="https://natsui-sansu-juku.com/info/20210723/" TargetMode="External"/><Relationship Id="rId714" Type="http://schemas.openxmlformats.org/officeDocument/2006/relationships/hyperlink" Target="https://eigo-rewrite.com/column/stage1_lesson4-1/" TargetMode="External"/><Relationship Id="rId956" Type="http://schemas.openxmlformats.org/officeDocument/2006/relationships/hyperlink" Target="https://natsui-sansu-juku.com/info/20210406/" TargetMode="External"/><Relationship Id="rId713" Type="http://schemas.openxmlformats.org/officeDocument/2006/relationships/hyperlink" Target="https://eigo-rewrite.com/column/stage1_lesson12-2/" TargetMode="External"/><Relationship Id="rId955" Type="http://schemas.openxmlformats.org/officeDocument/2006/relationships/hyperlink" Target="https://natsui-sansu-juku.com/info/20210406-2/" TargetMode="External"/><Relationship Id="rId59" Type="http://schemas.openxmlformats.org/officeDocument/2006/relationships/hyperlink" Target="https://www.kokugo-trigger.com/column/jikangatarinai/" TargetMode="External"/><Relationship Id="rId58" Type="http://schemas.openxmlformats.org/officeDocument/2006/relationships/hyperlink" Target="https://eng-support.com/column/book2-lesson1-scene2/" TargetMode="External"/><Relationship Id="rId950" Type="http://schemas.openxmlformats.org/officeDocument/2006/relationships/hyperlink" Target="https://natsui-sansu-juku.com/info/20190101/" TargetMode="External"/><Relationship Id="rId590" Type="http://schemas.openxmlformats.org/officeDocument/2006/relationships/hyperlink" Target="https://koten-kakitsubata.jp/company/" TargetMode="External"/><Relationship Id="rId107" Type="http://schemas.openxmlformats.org/officeDocument/2006/relationships/hyperlink" Target="https://dokkai-labo.tokyo/col_blog/setsumon-yomichigai/" TargetMode="External"/><Relationship Id="rId349" Type="http://schemas.openxmlformats.org/officeDocument/2006/relationships/hyperlink" Target="https://eigo-rewrite.com/info/20210707/" TargetMode="External"/><Relationship Id="rId106" Type="http://schemas.openxmlformats.org/officeDocument/2006/relationships/hyperlink" Target="https://dokkai-labo.tokyo/blog/190526/" TargetMode="External"/><Relationship Id="rId348" Type="http://schemas.openxmlformats.org/officeDocument/2006/relationships/hyperlink" Target="https://eigo-rewrite.com/column/stage2-lesson4-3/" TargetMode="External"/><Relationship Id="rId105" Type="http://schemas.openxmlformats.org/officeDocument/2006/relationships/hyperlink" Target="https://rika-quest.com/column/nayami-experiment-reading/" TargetMode="External"/><Relationship Id="rId347" Type="http://schemas.openxmlformats.org/officeDocument/2006/relationships/hyperlink" Target="https://eigo-rewrite.com/column/sankousyo/" TargetMode="External"/><Relationship Id="rId589" Type="http://schemas.openxmlformats.org/officeDocument/2006/relationships/hyperlink" Target="https://koten-kakitsubata.jp/blog/imperial-palace/" TargetMode="External"/><Relationship Id="rId104" Type="http://schemas.openxmlformats.org/officeDocument/2006/relationships/hyperlink" Target="https://juku-escot.com/column/fuyuyasumi/" TargetMode="External"/><Relationship Id="rId346" Type="http://schemas.openxmlformats.org/officeDocument/2006/relationships/hyperlink" Target="https://dokkai-labo.tokyo/lesson/1-1high/" TargetMode="External"/><Relationship Id="rId588" Type="http://schemas.openxmlformats.org/officeDocument/2006/relationships/hyperlink" Target="https://koten-kakitsubata.jp/blog/chinese-writing/" TargetMode="External"/><Relationship Id="rId109" Type="http://schemas.openxmlformats.org/officeDocument/2006/relationships/hyperlink" Target="https://eng-support.com/column/progress-book1-lesson20-1/" TargetMode="External"/><Relationship Id="rId108" Type="http://schemas.openxmlformats.org/officeDocument/2006/relationships/hyperlink" Target="https://dokkai-labo.tokyo/kobetsuonline02/" TargetMode="External"/><Relationship Id="rId341" Type="http://schemas.openxmlformats.org/officeDocument/2006/relationships/hyperlink" Target="https://dokkai-labo.tokyo/blog/yosyu_series_05j09/" TargetMode="External"/><Relationship Id="rId583" Type="http://schemas.openxmlformats.org/officeDocument/2006/relationships/hyperlink" Target="https://juku-escot.com/top/" TargetMode="External"/><Relationship Id="rId340" Type="http://schemas.openxmlformats.org/officeDocument/2006/relationships/hyperlink" Target="https://www.kokugo-trigger.com/kouza/" TargetMode="External"/><Relationship Id="rId582" Type="http://schemas.openxmlformats.org/officeDocument/2006/relationships/hyperlink" Target="https://juku-escot.com/timetable/" TargetMode="External"/><Relationship Id="rId581" Type="http://schemas.openxmlformats.org/officeDocument/2006/relationships/hyperlink" Target="https://juku-escot.com/timetable-m/" TargetMode="External"/><Relationship Id="rId580" Type="http://schemas.openxmlformats.org/officeDocument/2006/relationships/hyperlink" Target="https://juku-escot.com/sample-page/" TargetMode="External"/><Relationship Id="rId103" Type="http://schemas.openxmlformats.org/officeDocument/2006/relationships/hyperlink" Target="https://eigo-rewrite.com/column/stage2-lesson6-1/" TargetMode="External"/><Relationship Id="rId345" Type="http://schemas.openxmlformats.org/officeDocument/2006/relationships/hyperlink" Target="https://dokkai-labo.tokyo/blog/jyoshigakuin2021/" TargetMode="External"/><Relationship Id="rId587" Type="http://schemas.openxmlformats.org/officeDocument/2006/relationships/hyperlink" Target="https://jukureiwa.com/tips/syakaibenkyou/" TargetMode="External"/><Relationship Id="rId102" Type="http://schemas.openxmlformats.org/officeDocument/2006/relationships/hyperlink" Target="https://dokkai-labo.tokyo/col_blog/kokugo-online-only/" TargetMode="External"/><Relationship Id="rId344" Type="http://schemas.openxmlformats.org/officeDocument/2006/relationships/hyperlink" Target="https://dokkai-labo.tokyo/blog/chobunkotsu/" TargetMode="External"/><Relationship Id="rId586" Type="http://schemas.openxmlformats.org/officeDocument/2006/relationships/hyperlink" Target="https://jukureiwa.com/sample-page/" TargetMode="External"/><Relationship Id="rId101" Type="http://schemas.openxmlformats.org/officeDocument/2006/relationships/hyperlink" Target="https://rika-quest.com/column/nayami-cant-apply-knowledge/" TargetMode="External"/><Relationship Id="rId343" Type="http://schemas.openxmlformats.org/officeDocument/2006/relationships/hyperlink" Target="https://dokkai-labo.tokyo/blog/20020701/" TargetMode="External"/><Relationship Id="rId585" Type="http://schemas.openxmlformats.org/officeDocument/2006/relationships/hyperlink" Target="https://jukureiwa.com/info/190507/" TargetMode="External"/><Relationship Id="rId100" Type="http://schemas.openxmlformats.org/officeDocument/2006/relationships/hyperlink" Target="https://natsui-sansu-juku.com/column/hub-zukei-hayasa/" TargetMode="External"/><Relationship Id="rId342" Type="http://schemas.openxmlformats.org/officeDocument/2006/relationships/hyperlink" Target="https://dokkai-labo.tokyo/basisonline/" TargetMode="External"/><Relationship Id="rId584" Type="http://schemas.openxmlformats.org/officeDocument/2006/relationships/hyperlink" Target="https://jukureiwa.com/company/" TargetMode="External"/><Relationship Id="rId338" Type="http://schemas.openxmlformats.org/officeDocument/2006/relationships/hyperlink" Target="https://natsui-sansu-juku.com/column/sapix/" TargetMode="External"/><Relationship Id="rId337" Type="http://schemas.openxmlformats.org/officeDocument/2006/relationships/hyperlink" Target="https://koten-kakitsubata.jp/spot/" TargetMode="External"/><Relationship Id="rId579" Type="http://schemas.openxmlformats.org/officeDocument/2006/relationships/hyperlink" Target="https://juku-escot.com/representative/" TargetMode="External"/><Relationship Id="rId336" Type="http://schemas.openxmlformats.org/officeDocument/2006/relationships/hyperlink" Target="https://koten-kakitsubata.jp/school-exam/" TargetMode="External"/><Relationship Id="rId578" Type="http://schemas.openxmlformats.org/officeDocument/2006/relationships/hyperlink" Target="https://juku-escot.com/lp_eng01/" TargetMode="External"/><Relationship Id="rId335" Type="http://schemas.openxmlformats.org/officeDocument/2006/relationships/hyperlink" Target="https://jukureiwa.com/tips/honka_rekishi/" TargetMode="External"/><Relationship Id="rId577" Type="http://schemas.openxmlformats.org/officeDocument/2006/relationships/hyperlink" Target="https://juku-escot.com/kouza/h1-english/" TargetMode="External"/><Relationship Id="rId339" Type="http://schemas.openxmlformats.org/officeDocument/2006/relationships/hyperlink" Target="https://natsui-sansu-juku.com/waseaca-2/" TargetMode="External"/><Relationship Id="rId330" Type="http://schemas.openxmlformats.org/officeDocument/2006/relationships/hyperlink" Target="https://eng-support.com/column/book2-lesson6-scene2/" TargetMode="External"/><Relationship Id="rId572" Type="http://schemas.openxmlformats.org/officeDocument/2006/relationships/hyperlink" Target="https://juku-escot.com/info/190507-2/" TargetMode="External"/><Relationship Id="rId571" Type="http://schemas.openxmlformats.org/officeDocument/2006/relationships/hyperlink" Target="https://juku-escot.com/company/" TargetMode="External"/><Relationship Id="rId570" Type="http://schemas.openxmlformats.org/officeDocument/2006/relationships/hyperlink" Target="https://juku-escot.com/column/yaruki/" TargetMode="External"/><Relationship Id="rId334" Type="http://schemas.openxmlformats.org/officeDocument/2006/relationships/hyperlink" Target="https://juku-escot.com/info/20201119/" TargetMode="External"/><Relationship Id="rId576" Type="http://schemas.openxmlformats.org/officeDocument/2006/relationships/hyperlink" Target="https://juku-escot.com/info/20210406/" TargetMode="External"/><Relationship Id="rId333" Type="http://schemas.openxmlformats.org/officeDocument/2006/relationships/hyperlink" Target="https://juku-escot.com/info/20200713/" TargetMode="External"/><Relationship Id="rId575" Type="http://schemas.openxmlformats.org/officeDocument/2006/relationships/hyperlink" Target="https://juku-escot.com/info/20210406-2/" TargetMode="External"/><Relationship Id="rId332" Type="http://schemas.openxmlformats.org/officeDocument/2006/relationships/hyperlink" Target="https://eng-support.com/kouza/" TargetMode="External"/><Relationship Id="rId574" Type="http://schemas.openxmlformats.org/officeDocument/2006/relationships/hyperlink" Target="https://juku-escot.com/info/20200410/" TargetMode="External"/><Relationship Id="rId331" Type="http://schemas.openxmlformats.org/officeDocument/2006/relationships/hyperlink" Target="https://eng-support.com/column/progressbook1-3-2/" TargetMode="External"/><Relationship Id="rId573" Type="http://schemas.openxmlformats.org/officeDocument/2006/relationships/hyperlink" Target="https://juku-escot.com/info/20190620/" TargetMode="External"/><Relationship Id="rId370" Type="http://schemas.openxmlformats.org/officeDocument/2006/relationships/hyperlink" Target="https://natsui-sansu-juku.com/column/200314/" TargetMode="External"/><Relationship Id="rId129" Type="http://schemas.openxmlformats.org/officeDocument/2006/relationships/hyperlink" Target="https://natsui-sansu-juku.com/col_blog/onlinekoukateki/" TargetMode="External"/><Relationship Id="rId128" Type="http://schemas.openxmlformats.org/officeDocument/2006/relationships/hyperlink" Target="https://natsui-sansu-juku.com/col_blog/onlineheigai/" TargetMode="External"/><Relationship Id="rId127" Type="http://schemas.openxmlformats.org/officeDocument/2006/relationships/hyperlink" Target="https://natsui-sansu-juku.com/col_blog/online-sansu-34/" TargetMode="External"/><Relationship Id="rId369" Type="http://schemas.openxmlformats.org/officeDocument/2006/relationships/hyperlink" Target="https://natsui-sansu-juku.com/col_blog/online-sansu-56/" TargetMode="External"/><Relationship Id="rId126" Type="http://schemas.openxmlformats.org/officeDocument/2006/relationships/hyperlink" Target="https://juku-escot.com/kouza/jyuken-math/" TargetMode="External"/><Relationship Id="rId368" Type="http://schemas.openxmlformats.org/officeDocument/2006/relationships/hyperlink" Target="https://koten-kakitsubata.jp/info/20210707/" TargetMode="External"/><Relationship Id="rId121" Type="http://schemas.openxmlformats.org/officeDocument/2006/relationships/hyperlink" Target="https://dokkai-labo.tokyo/col_blog/sentakushi/" TargetMode="External"/><Relationship Id="rId363" Type="http://schemas.openxmlformats.org/officeDocument/2006/relationships/hyperlink" Target="https://jukureiwa.com/info/20200713/" TargetMode="External"/><Relationship Id="rId120" Type="http://schemas.openxmlformats.org/officeDocument/2006/relationships/hyperlink" Target="https://rika-quest.com/column/nayami-dislike-science/" TargetMode="External"/><Relationship Id="rId362" Type="http://schemas.openxmlformats.org/officeDocument/2006/relationships/hyperlink" Target="https://juku-escot.com/profile/" TargetMode="External"/><Relationship Id="rId361" Type="http://schemas.openxmlformats.org/officeDocument/2006/relationships/hyperlink" Target="https://juku-escot.com/info/20210707/" TargetMode="External"/><Relationship Id="rId360" Type="http://schemas.openxmlformats.org/officeDocument/2006/relationships/hyperlink" Target="https://juku-escot.com/info/20210308/" TargetMode="External"/><Relationship Id="rId125" Type="http://schemas.openxmlformats.org/officeDocument/2006/relationships/hyperlink" Target="https://natsui-sansu-juku.com/col_blog/onlinerival/" TargetMode="External"/><Relationship Id="rId367" Type="http://schemas.openxmlformats.org/officeDocument/2006/relationships/hyperlink" Target="https://koten-kakitsubata.jp/info/20200713/" TargetMode="External"/><Relationship Id="rId124" Type="http://schemas.openxmlformats.org/officeDocument/2006/relationships/hyperlink" Target="https://juku-escot.com/mathematics/" TargetMode="External"/><Relationship Id="rId366" Type="http://schemas.openxmlformats.org/officeDocument/2006/relationships/hyperlink" Target="https://koten-kakitsubata.jp/greeting/" TargetMode="External"/><Relationship Id="rId123" Type="http://schemas.openxmlformats.org/officeDocument/2006/relationships/hyperlink" Target="https://natsui-sansu-juku.com/column/kobetsu_mayoi_judge/" TargetMode="External"/><Relationship Id="rId365" Type="http://schemas.openxmlformats.org/officeDocument/2006/relationships/hyperlink" Target="https://jukureiwa.com/tips/syakaianki/" TargetMode="External"/><Relationship Id="rId122" Type="http://schemas.openxmlformats.org/officeDocument/2006/relationships/hyperlink" Target="https://juku-escot.com/kouza/j1-english/" TargetMode="External"/><Relationship Id="rId364" Type="http://schemas.openxmlformats.org/officeDocument/2006/relationships/hyperlink" Target="https://jukureiwa.com/info/20210707/" TargetMode="External"/><Relationship Id="rId95" Type="http://schemas.openxmlformats.org/officeDocument/2006/relationships/hyperlink" Target="https://natsui-sansu-juku.com/col_blog/online4merit/" TargetMode="External"/><Relationship Id="rId94" Type="http://schemas.openxmlformats.org/officeDocument/2006/relationships/hyperlink" Target="https://natsui-sansu-juku.com/col_blog/online-sansu-kobetsu-keisan-miss/" TargetMode="External"/><Relationship Id="rId97" Type="http://schemas.openxmlformats.org/officeDocument/2006/relationships/hyperlink" Target="https://dokkai-labo.tokyo/col_blog/nichinoken-kokugo-latest-gap/" TargetMode="External"/><Relationship Id="rId96" Type="http://schemas.openxmlformats.org/officeDocument/2006/relationships/hyperlink" Target="https://natsui-sansu-juku.com/col_blog/sansu-nobinai-online/" TargetMode="External"/><Relationship Id="rId99" Type="http://schemas.openxmlformats.org/officeDocument/2006/relationships/hyperlink" Target="https://juku-escot.com/column/daisuubennkyouhou/" TargetMode="External"/><Relationship Id="rId98" Type="http://schemas.openxmlformats.org/officeDocument/2006/relationships/hyperlink" Target="https://dokkai-labo.tokyo/col_blog/online-kokugo-home/" TargetMode="External"/><Relationship Id="rId91" Type="http://schemas.openxmlformats.org/officeDocument/2006/relationships/hyperlink" Target="https://dokkai-labo.tokyo/kijutsuryoku/" TargetMode="External"/><Relationship Id="rId90" Type="http://schemas.openxmlformats.org/officeDocument/2006/relationships/hyperlink" Target="https://jukureiwa.com/tips/chiri-kikou-nougyou/" TargetMode="External"/><Relationship Id="rId93" Type="http://schemas.openxmlformats.org/officeDocument/2006/relationships/hyperlink" Target="https://koten-kakitsubata.jp/enter-exam/" TargetMode="External"/><Relationship Id="rId92" Type="http://schemas.openxmlformats.org/officeDocument/2006/relationships/hyperlink" Target="https://dokkai-labo.tokyo/blog/kokugo-kakomon/" TargetMode="External"/><Relationship Id="rId118" Type="http://schemas.openxmlformats.org/officeDocument/2006/relationships/hyperlink" Target="https://juku-escot.com/kouza/j2-english/" TargetMode="External"/><Relationship Id="rId117" Type="http://schemas.openxmlformats.org/officeDocument/2006/relationships/hyperlink" Target="https://dokkai-labo.tokyo/blog/poetry/" TargetMode="External"/><Relationship Id="rId359" Type="http://schemas.openxmlformats.org/officeDocument/2006/relationships/hyperlink" Target="https://juku-escot.com/column/ryouritsu/" TargetMode="External"/><Relationship Id="rId116" Type="http://schemas.openxmlformats.org/officeDocument/2006/relationships/hyperlink" Target="https://dokkai-labo.tokyo/blog/kaisei2021/" TargetMode="External"/><Relationship Id="rId358" Type="http://schemas.openxmlformats.org/officeDocument/2006/relationships/hyperlink" Target="https://juku-escot.com/column/haruyasumibenkyouhou/" TargetMode="External"/><Relationship Id="rId115" Type="http://schemas.openxmlformats.org/officeDocument/2006/relationships/hyperlink" Target="https://koten-kakitsubata.jp/blog/jyodoushikatuyouhyou/" TargetMode="External"/><Relationship Id="rId357" Type="http://schemas.openxmlformats.org/officeDocument/2006/relationships/hyperlink" Target="https://juku-escot.com/column/chokuzen/" TargetMode="External"/><Relationship Id="rId599" Type="http://schemas.openxmlformats.org/officeDocument/2006/relationships/hyperlink" Target="https://natsui-sansu-juku.com/column/nanmon/" TargetMode="External"/><Relationship Id="rId119" Type="http://schemas.openxmlformats.org/officeDocument/2006/relationships/hyperlink" Target="https://natsui-sansu-juku.com/col_blog/online-sansu-kobetsu-bunshodai/" TargetMode="External"/><Relationship Id="rId110" Type="http://schemas.openxmlformats.org/officeDocument/2006/relationships/hyperlink" Target="https://natsui-sansu-juku.com/col_blog/online-math-4to6/" TargetMode="External"/><Relationship Id="rId352" Type="http://schemas.openxmlformats.org/officeDocument/2006/relationships/hyperlink" Target="https://eng-support.com/column/book2-lesson3-scene2/" TargetMode="External"/><Relationship Id="rId594" Type="http://schemas.openxmlformats.org/officeDocument/2006/relationships/hyperlink" Target="https://natsui-sansu-juku.com/column/510-05/" TargetMode="External"/><Relationship Id="rId351" Type="http://schemas.openxmlformats.org/officeDocument/2006/relationships/hyperlink" Target="https://eigo-rewrite.com/vocabulary/" TargetMode="External"/><Relationship Id="rId593" Type="http://schemas.openxmlformats.org/officeDocument/2006/relationships/hyperlink" Target="https://natsui-sansu-juku.com/access/" TargetMode="External"/><Relationship Id="rId350" Type="http://schemas.openxmlformats.org/officeDocument/2006/relationships/hyperlink" Target="https://eigo-rewrite.com/toritsu/" TargetMode="External"/><Relationship Id="rId592" Type="http://schemas.openxmlformats.org/officeDocument/2006/relationships/hyperlink" Target="https://natsui-sansu-juku.com/2026/01/12/hub-online-guide/" TargetMode="External"/><Relationship Id="rId591" Type="http://schemas.openxmlformats.org/officeDocument/2006/relationships/hyperlink" Target="https://koten-kakitsubata.jp/sample-page/" TargetMode="External"/><Relationship Id="rId114" Type="http://schemas.openxmlformats.org/officeDocument/2006/relationships/hyperlink" Target="https://juku-escot.com/kouza/jyuken-japanese/" TargetMode="External"/><Relationship Id="rId356" Type="http://schemas.openxmlformats.org/officeDocument/2006/relationships/hyperlink" Target="https://juku-escot.com/c_blogs/syakaijinbenkyou/" TargetMode="External"/><Relationship Id="rId598" Type="http://schemas.openxmlformats.org/officeDocument/2006/relationships/hyperlink" Target="https://natsui-sansu-juku.com/column/510-11/" TargetMode="External"/><Relationship Id="rId113" Type="http://schemas.openxmlformats.org/officeDocument/2006/relationships/hyperlink" Target="https://juku-escot.com/kouza/j2-math/" TargetMode="External"/><Relationship Id="rId355" Type="http://schemas.openxmlformats.org/officeDocument/2006/relationships/hyperlink" Target="https://eng-support.com/info/20210707/" TargetMode="External"/><Relationship Id="rId597" Type="http://schemas.openxmlformats.org/officeDocument/2006/relationships/hyperlink" Target="https://natsui-sansu-juku.com/column/510-10/" TargetMode="External"/><Relationship Id="rId112" Type="http://schemas.openxmlformats.org/officeDocument/2006/relationships/hyperlink" Target="https://dokkai-labo.tokyo/col_blog/setsumeibun-online/" TargetMode="External"/><Relationship Id="rId354" Type="http://schemas.openxmlformats.org/officeDocument/2006/relationships/hyperlink" Target="https://eng-support.com/column/progress-book1-lesson15-1/" TargetMode="External"/><Relationship Id="rId596" Type="http://schemas.openxmlformats.org/officeDocument/2006/relationships/hyperlink" Target="https://natsui-sansu-juku.com/column/510-08/" TargetMode="External"/><Relationship Id="rId111" Type="http://schemas.openxmlformats.org/officeDocument/2006/relationships/hyperlink" Target="https://dokkai-labo.tokyo/col_blog/balance/" TargetMode="External"/><Relationship Id="rId353" Type="http://schemas.openxmlformats.org/officeDocument/2006/relationships/hyperlink" Target="https://eng-support.com/column/book2-lesson4-scene2/" TargetMode="External"/><Relationship Id="rId595" Type="http://schemas.openxmlformats.org/officeDocument/2006/relationships/hyperlink" Target="https://natsui-sansu-juku.com/column/510-06/" TargetMode="External"/><Relationship Id="rId305" Type="http://schemas.openxmlformats.org/officeDocument/2006/relationships/hyperlink" Target="https://dokkai-labo.tokyo/blog/shogaku6-kokugo-priority-strategy/" TargetMode="External"/><Relationship Id="rId547" Type="http://schemas.openxmlformats.org/officeDocument/2006/relationships/hyperlink" Target="https://eng-support.com/column/book2-lesson2-scene2/" TargetMode="External"/><Relationship Id="rId789" Type="http://schemas.openxmlformats.org/officeDocument/2006/relationships/hyperlink" Target="https://eng-support.com/column/book2-lesson6-scene3/" TargetMode="External"/><Relationship Id="rId304" Type="http://schemas.openxmlformats.org/officeDocument/2006/relationships/hyperlink" Target="https://dokkai-labo.tokyo/blog/shibushibu/" TargetMode="External"/><Relationship Id="rId546" Type="http://schemas.openxmlformats.org/officeDocument/2006/relationships/hyperlink" Target="https://eng-support.com/column/book2-lesson13-scene/" TargetMode="External"/><Relationship Id="rId788" Type="http://schemas.openxmlformats.org/officeDocument/2006/relationships/hyperlink" Target="https://eng-support.com/column/book2-lesson6-scene1/" TargetMode="External"/><Relationship Id="rId303" Type="http://schemas.openxmlformats.org/officeDocument/2006/relationships/hyperlink" Target="https://dokkai-labo.tokyo/blog/nada2021/" TargetMode="External"/><Relationship Id="rId545" Type="http://schemas.openxmlformats.org/officeDocument/2006/relationships/hyperlink" Target="https://eigo-rewrite.com/corporate_data/" TargetMode="External"/><Relationship Id="rId787" Type="http://schemas.openxmlformats.org/officeDocument/2006/relationships/hyperlink" Target="https://eng-support.com/column/book2-lesson5-scene1/" TargetMode="External"/><Relationship Id="rId302" Type="http://schemas.openxmlformats.org/officeDocument/2006/relationships/hyperlink" Target="https://rika-quest.com/column/south-middle-altitude/" TargetMode="External"/><Relationship Id="rId544" Type="http://schemas.openxmlformats.org/officeDocument/2006/relationships/hyperlink" Target="https://eigo-rewrite.com/concept/" TargetMode="External"/><Relationship Id="rId786" Type="http://schemas.openxmlformats.org/officeDocument/2006/relationships/hyperlink" Target="https://eng-support.com/column/book2-lesson4-scene1/" TargetMode="External"/><Relationship Id="rId309" Type="http://schemas.openxmlformats.org/officeDocument/2006/relationships/hyperlink" Target="https://juku-escot.com/column/itukara/" TargetMode="External"/><Relationship Id="rId308" Type="http://schemas.openxmlformats.org/officeDocument/2006/relationships/hyperlink" Target="https://juku-escot.com/c_blogs/suugakukyouhu/" TargetMode="External"/><Relationship Id="rId307" Type="http://schemas.openxmlformats.org/officeDocument/2006/relationships/hyperlink" Target="https://juku-escot.com/c_blogs/30minanki/" TargetMode="External"/><Relationship Id="rId549" Type="http://schemas.openxmlformats.org/officeDocument/2006/relationships/hyperlink" Target="https://eng-support.com/column/book2-lesson8-scene3/" TargetMode="External"/><Relationship Id="rId306" Type="http://schemas.openxmlformats.org/officeDocument/2006/relationships/hyperlink" Target="https://dokkai-labo.tokyo/setsumeibun/" TargetMode="External"/><Relationship Id="rId548" Type="http://schemas.openxmlformats.org/officeDocument/2006/relationships/hyperlink" Target="https://eng-support.com/column/book2-lesson5-scene3/" TargetMode="External"/><Relationship Id="rId781" Type="http://schemas.openxmlformats.org/officeDocument/2006/relationships/hyperlink" Target="https://eng-support.com/column/book2-lesson13-scene3/" TargetMode="External"/><Relationship Id="rId780" Type="http://schemas.openxmlformats.org/officeDocument/2006/relationships/hyperlink" Target="https://eng-support.com/column/book2-lesson11-scene3/" TargetMode="External"/><Relationship Id="rId301" Type="http://schemas.openxmlformats.org/officeDocument/2006/relationships/hyperlink" Target="https://natsui-sansu-juku.com/purpose/" TargetMode="External"/><Relationship Id="rId543" Type="http://schemas.openxmlformats.org/officeDocument/2006/relationships/hyperlink" Target="https://eigo-rewrite.com/column/tensuu/" TargetMode="External"/><Relationship Id="rId785" Type="http://schemas.openxmlformats.org/officeDocument/2006/relationships/hyperlink" Target="https://eng-support.com/column/book2-lesson3-scene3/" TargetMode="External"/><Relationship Id="rId300" Type="http://schemas.openxmlformats.org/officeDocument/2006/relationships/hyperlink" Target="https://natsui-sansu-juku.com/column/onlinekobetsu3/" TargetMode="External"/><Relationship Id="rId542" Type="http://schemas.openxmlformats.org/officeDocument/2006/relationships/hyperlink" Target="https://eigo-rewrite.com/column/stage3-lesson8-2/" TargetMode="External"/><Relationship Id="rId784" Type="http://schemas.openxmlformats.org/officeDocument/2006/relationships/hyperlink" Target="https://eng-support.com/column/book2-lesson3-scene1/" TargetMode="External"/><Relationship Id="rId541" Type="http://schemas.openxmlformats.org/officeDocument/2006/relationships/hyperlink" Target="https://eigo-rewrite.com/column/stage3-lesson6-2/" TargetMode="External"/><Relationship Id="rId783" Type="http://schemas.openxmlformats.org/officeDocument/2006/relationships/hyperlink" Target="https://eng-support.com/column/book2-lesson2-scene3/" TargetMode="External"/><Relationship Id="rId540" Type="http://schemas.openxmlformats.org/officeDocument/2006/relationships/hyperlink" Target="https://eigo-rewrite.com/column/stage3-lesson1-3/" TargetMode="External"/><Relationship Id="rId782" Type="http://schemas.openxmlformats.org/officeDocument/2006/relationships/hyperlink" Target="https://eng-support.com/column/book2-lesson2-scene1/" TargetMode="External"/><Relationship Id="rId536" Type="http://schemas.openxmlformats.org/officeDocument/2006/relationships/hyperlink" Target="https://eigo-rewrite.com/column/stage2-lesson5-1/" TargetMode="External"/><Relationship Id="rId778" Type="http://schemas.openxmlformats.org/officeDocument/2006/relationships/hyperlink" Target="https://eng-support.com/column/book2-lesson10-scene3/" TargetMode="External"/><Relationship Id="rId535" Type="http://schemas.openxmlformats.org/officeDocument/2006/relationships/hyperlink" Target="https://eigo-rewrite.com/column/stage2-lesson4-2/" TargetMode="External"/><Relationship Id="rId777" Type="http://schemas.openxmlformats.org/officeDocument/2006/relationships/hyperlink" Target="https://eng-support.com/column/book2-lesson10-scene2/" TargetMode="External"/><Relationship Id="rId534" Type="http://schemas.openxmlformats.org/officeDocument/2006/relationships/hyperlink" Target="https://eigo-rewrite.com/column/stage2-lesson11-2/" TargetMode="External"/><Relationship Id="rId776" Type="http://schemas.openxmlformats.org/officeDocument/2006/relationships/hyperlink" Target="https://eng-support.com/column/book1-lesson19-scene3/" TargetMode="External"/><Relationship Id="rId533" Type="http://schemas.openxmlformats.org/officeDocument/2006/relationships/hyperlink" Target="https://eigo-rewrite.com/column/stage1/" TargetMode="External"/><Relationship Id="rId775" Type="http://schemas.openxmlformats.org/officeDocument/2006/relationships/hyperlink" Target="https://eng-support.com/column/book1-lesson19-scene2/" TargetMode="External"/><Relationship Id="rId539" Type="http://schemas.openxmlformats.org/officeDocument/2006/relationships/hyperlink" Target="https://eigo-rewrite.com/column/stage2-lesson9-2/" TargetMode="External"/><Relationship Id="rId538" Type="http://schemas.openxmlformats.org/officeDocument/2006/relationships/hyperlink" Target="https://eigo-rewrite.com/column/stage2-lesson8-2/" TargetMode="External"/><Relationship Id="rId537" Type="http://schemas.openxmlformats.org/officeDocument/2006/relationships/hyperlink" Target="https://eigo-rewrite.com/column/stage2-lesson5-2/" TargetMode="External"/><Relationship Id="rId779" Type="http://schemas.openxmlformats.org/officeDocument/2006/relationships/hyperlink" Target="https://eng-support.com/column/book2-lesson11-scene2/" TargetMode="External"/><Relationship Id="rId770" Type="http://schemas.openxmlformats.org/officeDocument/2006/relationships/hyperlink" Target="https://eigo-rewrite.com/info/20201022/" TargetMode="External"/><Relationship Id="rId532" Type="http://schemas.openxmlformats.org/officeDocument/2006/relationships/hyperlink" Target="https://eigo-rewrite.com/column/stage1_lesson12-1/" TargetMode="External"/><Relationship Id="rId774" Type="http://schemas.openxmlformats.org/officeDocument/2006/relationships/hyperlink" Target="https://eng-support.com/column/" TargetMode="External"/><Relationship Id="rId531" Type="http://schemas.openxmlformats.org/officeDocument/2006/relationships/hyperlink" Target="https://eigo-rewrite.com/column/stage1_lesson10-4/" TargetMode="External"/><Relationship Id="rId773" Type="http://schemas.openxmlformats.org/officeDocument/2006/relationships/hyperlink" Target="https://eng-support.com/access/" TargetMode="External"/><Relationship Id="rId530" Type="http://schemas.openxmlformats.org/officeDocument/2006/relationships/hyperlink" Target="https://eigo-rewrite.com/column/stage1_lesson10-3/" TargetMode="External"/><Relationship Id="rId772" Type="http://schemas.openxmlformats.org/officeDocument/2006/relationships/hyperlink" Target="https://eigo-rewrite.com/info/20210723/" TargetMode="External"/><Relationship Id="rId771" Type="http://schemas.openxmlformats.org/officeDocument/2006/relationships/hyperlink" Target="https://eigo-rewrite.com/info/20210406/" TargetMode="External"/><Relationship Id="rId327" Type="http://schemas.openxmlformats.org/officeDocument/2006/relationships/hyperlink" Target="https://dokkai-labo.tokyo/col_blog/kokugo-fee/" TargetMode="External"/><Relationship Id="rId569" Type="http://schemas.openxmlformats.org/officeDocument/2006/relationships/hyperlink" Target="https://juku-escot.com/column/syuutyuukankyou/" TargetMode="External"/><Relationship Id="rId326" Type="http://schemas.openxmlformats.org/officeDocument/2006/relationships/hyperlink" Target="https://dokkai-labo.tokyo/blog/mogishiken_review/" TargetMode="External"/><Relationship Id="rId568" Type="http://schemas.openxmlformats.org/officeDocument/2006/relationships/hyperlink" Target="https://juku-escot.com/column/merit/" TargetMode="External"/><Relationship Id="rId325" Type="http://schemas.openxmlformats.org/officeDocument/2006/relationships/hyperlink" Target="https://dokkai-labo.tokyo/blog/kijutsu_miss3/" TargetMode="External"/><Relationship Id="rId567" Type="http://schemas.openxmlformats.org/officeDocument/2006/relationships/hyperlink" Target="https://juku-escot.com/column/kobetsuigi_j/" TargetMode="External"/><Relationship Id="rId324" Type="http://schemas.openxmlformats.org/officeDocument/2006/relationships/hyperlink" Target="https://dokkai-labo.tokyo/blog/keiougizyuku2021/" TargetMode="External"/><Relationship Id="rId566" Type="http://schemas.openxmlformats.org/officeDocument/2006/relationships/hyperlink" Target="https://juku-escot.com/column/anki/" TargetMode="External"/><Relationship Id="rId329" Type="http://schemas.openxmlformats.org/officeDocument/2006/relationships/hyperlink" Target="https://eigo-rewrite.com/listening/" TargetMode="External"/><Relationship Id="rId328" Type="http://schemas.openxmlformats.org/officeDocument/2006/relationships/hyperlink" Target="https://eigo-rewrite.com/column/stage2-lesson12-2/" TargetMode="External"/><Relationship Id="rId561" Type="http://schemas.openxmlformats.org/officeDocument/2006/relationships/hyperlink" Target="https://eng-support.com/column/progressbook1-7-2/" TargetMode="External"/><Relationship Id="rId560" Type="http://schemas.openxmlformats.org/officeDocument/2006/relationships/hyperlink" Target="https://eng-support.com/column/progressbook1-7-1/" TargetMode="External"/><Relationship Id="rId323" Type="http://schemas.openxmlformats.org/officeDocument/2006/relationships/hyperlink" Target="https://dokkai-labo.tokyo/blog/description-2/" TargetMode="External"/><Relationship Id="rId565" Type="http://schemas.openxmlformats.org/officeDocument/2006/relationships/hyperlink" Target="https://juku-escot.com/access/" TargetMode="External"/><Relationship Id="rId322" Type="http://schemas.openxmlformats.org/officeDocument/2006/relationships/hyperlink" Target="https://dokkai-labo.tokyo/blog/azabu2021/" TargetMode="External"/><Relationship Id="rId564" Type="http://schemas.openxmlformats.org/officeDocument/2006/relationships/hyperlink" Target="https://eng-support.com/info/2026/" TargetMode="External"/><Relationship Id="rId321" Type="http://schemas.openxmlformats.org/officeDocument/2006/relationships/hyperlink" Target="https://dokkai-labo.tokyo/blog/161214/" TargetMode="External"/><Relationship Id="rId563" Type="http://schemas.openxmlformats.org/officeDocument/2006/relationships/hyperlink" Target="https://eng-support.com/company/" TargetMode="External"/><Relationship Id="rId320" Type="http://schemas.openxmlformats.org/officeDocument/2006/relationships/hyperlink" Target="https://dokkai-labo.tokyo/blog/yosyu_series_05j03/" TargetMode="External"/><Relationship Id="rId562" Type="http://schemas.openxmlformats.org/officeDocument/2006/relationships/hyperlink" Target="https://eng-support.com/column/progressbook1-7-3/" TargetMode="External"/><Relationship Id="rId316" Type="http://schemas.openxmlformats.org/officeDocument/2006/relationships/hyperlink" Target="https://natsui-sansu-juku.com/col_blog/online-math-juku/" TargetMode="External"/><Relationship Id="rId558" Type="http://schemas.openxmlformats.org/officeDocument/2006/relationships/hyperlink" Target="https://eng-support.com/column/progressbook1-2-3/" TargetMode="External"/><Relationship Id="rId315" Type="http://schemas.openxmlformats.org/officeDocument/2006/relationships/hyperlink" Target="https://koten-kakitsubata.jp/blog/zyodoushi/" TargetMode="External"/><Relationship Id="rId557" Type="http://schemas.openxmlformats.org/officeDocument/2006/relationships/hyperlink" Target="https://eng-support.com/column/progress-book1-lesson20-3/" TargetMode="External"/><Relationship Id="rId799" Type="http://schemas.openxmlformats.org/officeDocument/2006/relationships/hyperlink" Target="https://eng-support.com/column/progress-book1-lesson11-1/" TargetMode="External"/><Relationship Id="rId314" Type="http://schemas.openxmlformats.org/officeDocument/2006/relationships/hyperlink" Target="https://koten-kakitsubata.jp/blog/times-of-day/" TargetMode="External"/><Relationship Id="rId556" Type="http://schemas.openxmlformats.org/officeDocument/2006/relationships/hyperlink" Target="https://eng-support.com/column/progress-book1-lesson18-4/" TargetMode="External"/><Relationship Id="rId798" Type="http://schemas.openxmlformats.org/officeDocument/2006/relationships/hyperlink" Target="https://eng-support.com/column/progress-book1-lesson10-1/" TargetMode="External"/><Relationship Id="rId313" Type="http://schemas.openxmlformats.org/officeDocument/2006/relationships/hyperlink" Target="https://jukureiwa.com/honka/" TargetMode="External"/><Relationship Id="rId555" Type="http://schemas.openxmlformats.org/officeDocument/2006/relationships/hyperlink" Target="https://eng-support.com/column/progress-book1-lesson17-2/" TargetMode="External"/><Relationship Id="rId797" Type="http://schemas.openxmlformats.org/officeDocument/2006/relationships/hyperlink" Target="https://eng-support.com/column/progress-book1-8-1/" TargetMode="External"/><Relationship Id="rId319" Type="http://schemas.openxmlformats.org/officeDocument/2006/relationships/hyperlink" Target="https://dokkai-labo.tokyo/blog/sapix_52b_04/" TargetMode="External"/><Relationship Id="rId318" Type="http://schemas.openxmlformats.org/officeDocument/2006/relationships/hyperlink" Target="https://rika-quest.com/column/physics/" TargetMode="External"/><Relationship Id="rId317" Type="http://schemas.openxmlformats.org/officeDocument/2006/relationships/hyperlink" Target="https://natsui-sansu-juku.com/kouza/" TargetMode="External"/><Relationship Id="rId559" Type="http://schemas.openxmlformats.org/officeDocument/2006/relationships/hyperlink" Target="https://eng-support.com/column/progressbook1-4-1/" TargetMode="External"/><Relationship Id="rId550" Type="http://schemas.openxmlformats.org/officeDocument/2006/relationships/hyperlink" Target="https://eng-support.com/column/progress-book1-lesson10-2/" TargetMode="External"/><Relationship Id="rId792" Type="http://schemas.openxmlformats.org/officeDocument/2006/relationships/hyperlink" Target="https://eng-support.com/column/book2-lesson8-scene1/" TargetMode="External"/><Relationship Id="rId791" Type="http://schemas.openxmlformats.org/officeDocument/2006/relationships/hyperlink" Target="https://eng-support.com/column/book2-lesson7-scene3/" TargetMode="External"/><Relationship Id="rId790" Type="http://schemas.openxmlformats.org/officeDocument/2006/relationships/hyperlink" Target="https://eng-support.com/column/book2-lesson7-scene1/" TargetMode="External"/><Relationship Id="rId312" Type="http://schemas.openxmlformats.org/officeDocument/2006/relationships/hyperlink" Target="https://juku-escot.com/newtreasure/" TargetMode="External"/><Relationship Id="rId554" Type="http://schemas.openxmlformats.org/officeDocument/2006/relationships/hyperlink" Target="https://eng-support.com/column/progress-book1-lesson17-1/" TargetMode="External"/><Relationship Id="rId796" Type="http://schemas.openxmlformats.org/officeDocument/2006/relationships/hyperlink" Target="https://eng-support.com/column/eigonokiso4/" TargetMode="External"/><Relationship Id="rId311" Type="http://schemas.openxmlformats.org/officeDocument/2006/relationships/hyperlink" Target="https://juku-escot.com/column/ochikobore/" TargetMode="External"/><Relationship Id="rId553" Type="http://schemas.openxmlformats.org/officeDocument/2006/relationships/hyperlink" Target="https://eng-support.com/column/progress-book1-lesson15-4/" TargetMode="External"/><Relationship Id="rId795" Type="http://schemas.openxmlformats.org/officeDocument/2006/relationships/hyperlink" Target="https://eng-support.com/column/book2-lesson9-scene3/" TargetMode="External"/><Relationship Id="rId310" Type="http://schemas.openxmlformats.org/officeDocument/2006/relationships/hyperlink" Target="https://juku-escot.com/column/nakadarumiochikobore/" TargetMode="External"/><Relationship Id="rId552" Type="http://schemas.openxmlformats.org/officeDocument/2006/relationships/hyperlink" Target="https://eng-support.com/column/progress-book1-lesson14-2/" TargetMode="External"/><Relationship Id="rId794" Type="http://schemas.openxmlformats.org/officeDocument/2006/relationships/hyperlink" Target="https://eng-support.com/column/book2-lesson9-scene2/" TargetMode="External"/><Relationship Id="rId551" Type="http://schemas.openxmlformats.org/officeDocument/2006/relationships/hyperlink" Target="https://eng-support.com/column/progress-book1-lesson12-3/" TargetMode="External"/><Relationship Id="rId793" Type="http://schemas.openxmlformats.org/officeDocument/2006/relationships/hyperlink" Target="https://eng-support.com/column/book2-lesson8-scene2/" TargetMode="External"/><Relationship Id="rId297" Type="http://schemas.openxmlformats.org/officeDocument/2006/relationships/hyperlink" Target="https://natsui-sansu-juku.com/col_blog/bunsyoudaikotsu/" TargetMode="External"/><Relationship Id="rId296" Type="http://schemas.openxmlformats.org/officeDocument/2006/relationships/hyperlink" Target="https://koten-kakitsubata.jp/blog/isemonogatari/" TargetMode="External"/><Relationship Id="rId295" Type="http://schemas.openxmlformats.org/officeDocument/2006/relationships/hyperlink" Target="https://jukureiwa.com/tips/alphabet/" TargetMode="External"/><Relationship Id="rId294" Type="http://schemas.openxmlformats.org/officeDocument/2006/relationships/hyperlink" Target="https://juku-escot.com/column/genbun_benkyouhou/" TargetMode="External"/><Relationship Id="rId299" Type="http://schemas.openxmlformats.org/officeDocument/2006/relationships/hyperlink" Target="https://natsui-sansu-juku.com/column/baainokazu/" TargetMode="External"/><Relationship Id="rId298" Type="http://schemas.openxmlformats.org/officeDocument/2006/relationships/hyperlink" Target="https://natsui-sansu-juku.com/col_blog/nichinoken-online-sansu/" TargetMode="External"/><Relationship Id="rId271" Type="http://schemas.openxmlformats.org/officeDocument/2006/relationships/hyperlink" Target="https://eigo-rewrite.com/column/bunpou/" TargetMode="External"/><Relationship Id="rId270" Type="http://schemas.openxmlformats.org/officeDocument/2006/relationships/hyperlink" Target="https://eigo-rewrite.com/bunpou/" TargetMode="External"/><Relationship Id="rId269" Type="http://schemas.openxmlformats.org/officeDocument/2006/relationships/hyperlink" Target="https://dokkai-labo.tokyo/blog/souzitsu2021/" TargetMode="External"/><Relationship Id="rId264" Type="http://schemas.openxmlformats.org/officeDocument/2006/relationships/hyperlink" Target="https://dokkai-labo.tokyo/blog/yosyu_series_05j02/" TargetMode="External"/><Relationship Id="rId263" Type="http://schemas.openxmlformats.org/officeDocument/2006/relationships/hyperlink" Target="https://jukureiwa.com/tips/tips-syakai-note/" TargetMode="External"/><Relationship Id="rId262" Type="http://schemas.openxmlformats.org/officeDocument/2006/relationships/hyperlink" Target="https://www.kokugo-trigger.com/column/kiso/" TargetMode="External"/><Relationship Id="rId261" Type="http://schemas.openxmlformats.org/officeDocument/2006/relationships/hyperlink" Target="https://www.kokugo-trigger.com/column/jyuku/" TargetMode="External"/><Relationship Id="rId268" Type="http://schemas.openxmlformats.org/officeDocument/2006/relationships/hyperlink" Target="https://dokkai-labo.tokyo/blog/shouronbunmaster/" TargetMode="External"/><Relationship Id="rId267" Type="http://schemas.openxmlformats.org/officeDocument/2006/relationships/hyperlink" Target="https://dokkai-labo.tokyo/blog/shogaku6-kokugo-kakomon-start-timing/" TargetMode="External"/><Relationship Id="rId266" Type="http://schemas.openxmlformats.org/officeDocument/2006/relationships/hyperlink" Target="https://dokkai-labo.tokyo/blog/yosyu_series_05j011/" TargetMode="External"/><Relationship Id="rId265" Type="http://schemas.openxmlformats.org/officeDocument/2006/relationships/hyperlink" Target="https://dokkai-labo.tokyo/blog/yosyu_series_05j07/" TargetMode="External"/><Relationship Id="rId260" Type="http://schemas.openxmlformats.org/officeDocument/2006/relationships/hyperlink" Target="https://natsui-sansu-juku.com/sapix-2/" TargetMode="External"/><Relationship Id="rId259" Type="http://schemas.openxmlformats.org/officeDocument/2006/relationships/hyperlink" Target="https://natsui-sansu-juku.com/p6_a/" TargetMode="External"/><Relationship Id="rId258" Type="http://schemas.openxmlformats.org/officeDocument/2006/relationships/hyperlink" Target="https://natsui-sansu-juku.com/column/qa2/" TargetMode="External"/><Relationship Id="rId253" Type="http://schemas.openxmlformats.org/officeDocument/2006/relationships/hyperlink" Target="https://eng-support.com/column/progressbook1-6-2/" TargetMode="External"/><Relationship Id="rId495" Type="http://schemas.openxmlformats.org/officeDocument/2006/relationships/hyperlink" Target="https://natsui-sansu-juku.com/web/" TargetMode="External"/><Relationship Id="rId252" Type="http://schemas.openxmlformats.org/officeDocument/2006/relationships/hyperlink" Target="https://eng-support.com/column/progress-book1-lesson10-3/" TargetMode="External"/><Relationship Id="rId494" Type="http://schemas.openxmlformats.org/officeDocument/2006/relationships/hyperlink" Target="https://natsui-sansu-juku.com/vacant_online/" TargetMode="External"/><Relationship Id="rId251" Type="http://schemas.openxmlformats.org/officeDocument/2006/relationships/hyperlink" Target="https://eng-support.com/column/eigonokiso1/" TargetMode="External"/><Relationship Id="rId493" Type="http://schemas.openxmlformats.org/officeDocument/2006/relationships/hyperlink" Target="https://natsui-sansu-juku.com/sapix/" TargetMode="External"/><Relationship Id="rId250" Type="http://schemas.openxmlformats.org/officeDocument/2006/relationships/hyperlink" Target="https://eigo-rewrite.com/column/stage2-lesson10-2/" TargetMode="External"/><Relationship Id="rId492" Type="http://schemas.openxmlformats.org/officeDocument/2006/relationships/hyperlink" Target="https://natsui-sansu-juku.com/column/tokuten_detail/" TargetMode="External"/><Relationship Id="rId257" Type="http://schemas.openxmlformats.org/officeDocument/2006/relationships/hyperlink" Target="https://natsui-sansu-juku.com/col_blog/online4/" TargetMode="External"/><Relationship Id="rId499" Type="http://schemas.openxmlformats.org/officeDocument/2006/relationships/hyperlink" Target="https://rika-quest.com/column/seed/" TargetMode="External"/><Relationship Id="rId256" Type="http://schemas.openxmlformats.org/officeDocument/2006/relationships/hyperlink" Target="https://natsui-sansu-juku.com/col_blog/online-sansu-kobetsu-rittaizukei/" TargetMode="External"/><Relationship Id="rId498" Type="http://schemas.openxmlformats.org/officeDocument/2006/relationships/hyperlink" Target="https://rika-quest.com/column/plant/" TargetMode="External"/><Relationship Id="rId255" Type="http://schemas.openxmlformats.org/officeDocument/2006/relationships/hyperlink" Target="https://jukureiwa.com/tips/machigaeyasui/" TargetMode="External"/><Relationship Id="rId497" Type="http://schemas.openxmlformats.org/officeDocument/2006/relationships/hyperlink" Target="https://rika-quest.com/column/plankton/" TargetMode="External"/><Relationship Id="rId254" Type="http://schemas.openxmlformats.org/officeDocument/2006/relationships/hyperlink" Target="https://jukureiwa.com/" TargetMode="External"/><Relationship Id="rId496" Type="http://schemas.openxmlformats.org/officeDocument/2006/relationships/hyperlink" Target="https://rika-quest.com/column/creature/" TargetMode="External"/><Relationship Id="rId293" Type="http://schemas.openxmlformats.org/officeDocument/2006/relationships/hyperlink" Target="https://eng-support.com/column/book2-lesson1-scene3/" TargetMode="External"/><Relationship Id="rId292" Type="http://schemas.openxmlformats.org/officeDocument/2006/relationships/hyperlink" Target="https://dokkai-labo.tokyo/info/20210707/" TargetMode="External"/><Relationship Id="rId291" Type="http://schemas.openxmlformats.org/officeDocument/2006/relationships/hyperlink" Target="https://dokkai-labo.tokyo/info/20200713/" TargetMode="External"/><Relationship Id="rId290" Type="http://schemas.openxmlformats.org/officeDocument/2006/relationships/hyperlink" Target="https://dokkai-labo.tokyo/blog/tosimagaoka2021/" TargetMode="External"/><Relationship Id="rId286" Type="http://schemas.openxmlformats.org/officeDocument/2006/relationships/hyperlink" Target="https://dokkai-labo.tokyo/blog/yosyu_series_05j01/" TargetMode="External"/><Relationship Id="rId285" Type="http://schemas.openxmlformats.org/officeDocument/2006/relationships/hyperlink" Target="https://natsui-sansu-juku.com/kobetsu_online/" TargetMode="External"/><Relationship Id="rId284" Type="http://schemas.openxmlformats.org/officeDocument/2006/relationships/hyperlink" Target="https://natsui-sansu-juku.com/column/h51-03/" TargetMode="External"/><Relationship Id="rId283" Type="http://schemas.openxmlformats.org/officeDocument/2006/relationships/hyperlink" Target="https://natsui-sansu-juku.com/col_blog/yoshu-series-online/" TargetMode="External"/><Relationship Id="rId289" Type="http://schemas.openxmlformats.org/officeDocument/2006/relationships/hyperlink" Target="https://dokkai-labo.tokyo/blog/musashi2021/" TargetMode="External"/><Relationship Id="rId288" Type="http://schemas.openxmlformats.org/officeDocument/2006/relationships/hyperlink" Target="https://dokkai-labo.tokyo/blog/17022401/" TargetMode="External"/><Relationship Id="rId287" Type="http://schemas.openxmlformats.org/officeDocument/2006/relationships/hyperlink" Target="https://jukureiwa.com/tips/syakai-kirai-start/" TargetMode="External"/><Relationship Id="rId282" Type="http://schemas.openxmlformats.org/officeDocument/2006/relationships/hyperlink" Target="https://natsui-sansu-juku.com/col_blog/online-sansu-chokuzen/" TargetMode="External"/><Relationship Id="rId281" Type="http://schemas.openxmlformats.org/officeDocument/2006/relationships/hyperlink" Target="https://koten-kakitsubata.jp/blog/utokyo/" TargetMode="External"/><Relationship Id="rId280" Type="http://schemas.openxmlformats.org/officeDocument/2006/relationships/hyperlink" Target="https://jukureiwa.com/tips/honka_koumin/" TargetMode="External"/><Relationship Id="rId275" Type="http://schemas.openxmlformats.org/officeDocument/2006/relationships/hyperlink" Target="https://eng-support.com/column/progress-book1-lesson11-2/" TargetMode="External"/><Relationship Id="rId274" Type="http://schemas.openxmlformats.org/officeDocument/2006/relationships/hyperlink" Target="https://eigo-rewrite.com/column/stage2-lesson1-3/" TargetMode="External"/><Relationship Id="rId273" Type="http://schemas.openxmlformats.org/officeDocument/2006/relationships/hyperlink" Target="https://eigo-rewrite.com/column/stage1_lesson7-1/" TargetMode="External"/><Relationship Id="rId272" Type="http://schemas.openxmlformats.org/officeDocument/2006/relationships/hyperlink" Target="https://eigo-rewrite.com/column/dokkai/" TargetMode="External"/><Relationship Id="rId279" Type="http://schemas.openxmlformats.org/officeDocument/2006/relationships/hyperlink" Target="https://juku-escot.com/purpose/" TargetMode="External"/><Relationship Id="rId278" Type="http://schemas.openxmlformats.org/officeDocument/2006/relationships/hyperlink" Target="https://juku-escot.com/column/keikaku_tatekata/" TargetMode="External"/><Relationship Id="rId277" Type="http://schemas.openxmlformats.org/officeDocument/2006/relationships/hyperlink" Target="https://juku-escot.com/c_blogs/cyokuzen/" TargetMode="External"/><Relationship Id="rId276" Type="http://schemas.openxmlformats.org/officeDocument/2006/relationships/hyperlink" Target="https://eng-support.com/column/progressinenglish21/" TargetMode="External"/><Relationship Id="rId907" Type="http://schemas.openxmlformats.org/officeDocument/2006/relationships/hyperlink" Target="https://natsui-sansu-juku.com/5master/" TargetMode="External"/><Relationship Id="rId906" Type="http://schemas.openxmlformats.org/officeDocument/2006/relationships/hyperlink" Target="https://natsui-sansu-juku.com/2025/09/14/japan-and-singapore-two-paths-to-logical-thinking-in-elementary-math/" TargetMode="External"/><Relationship Id="rId905" Type="http://schemas.openxmlformats.org/officeDocument/2006/relationships/hyperlink" Target="https://natsui-sansu-juku.com/2025/09/06/japans-tokushu-san-vs-the-world-why-no-other-country-teaches-math-this-way/" TargetMode="External"/><Relationship Id="rId904" Type="http://schemas.openxmlformats.org/officeDocument/2006/relationships/hyperlink" Target="https://koten-kakitsubata.jp/timetable/" TargetMode="External"/><Relationship Id="rId909" Type="http://schemas.openxmlformats.org/officeDocument/2006/relationships/hyperlink" Target="https://natsui-sansu-juku.com/col_blog/bunsyoudaibenkyouhou/" TargetMode="External"/><Relationship Id="rId908" Type="http://schemas.openxmlformats.org/officeDocument/2006/relationships/hyperlink" Target="https://natsui-sansu-juku.com/col_blog/" TargetMode="External"/><Relationship Id="rId903" Type="http://schemas.openxmlformats.org/officeDocument/2006/relationships/hyperlink" Target="https://koten-kakitsubata.jp/inquiry/" TargetMode="External"/><Relationship Id="rId902" Type="http://schemas.openxmlformats.org/officeDocument/2006/relationships/hyperlink" Target="https://koten-kakitsubata.jp/info/2026/" TargetMode="External"/><Relationship Id="rId901" Type="http://schemas.openxmlformats.org/officeDocument/2006/relationships/hyperlink" Target="https://koten-kakitsubata.jp/info/20210723/" TargetMode="External"/><Relationship Id="rId900" Type="http://schemas.openxmlformats.org/officeDocument/2006/relationships/hyperlink" Target="https://koten-kakitsubata.jp/info/20210406/" TargetMode="External"/><Relationship Id="rId929" Type="http://schemas.openxmlformats.org/officeDocument/2006/relationships/hyperlink" Target="https://natsui-sansu-juku.com/ct/kakomon/" TargetMode="External"/><Relationship Id="rId928" Type="http://schemas.openxmlformats.org/officeDocument/2006/relationships/hyperlink" Target="https://natsui-sansu-juku.com/ct/jyukubetsu/" TargetMode="External"/><Relationship Id="rId927" Type="http://schemas.openxmlformats.org/officeDocument/2006/relationships/hyperlink" Target="https://natsui-sansu-juku.com/ct/intro/" TargetMode="External"/><Relationship Id="rId926" Type="http://schemas.openxmlformats.org/officeDocument/2006/relationships/hyperlink" Target="https://natsui-sansu-juku.com/column/zukei/" TargetMode="External"/><Relationship Id="rId921" Type="http://schemas.openxmlformats.org/officeDocument/2006/relationships/hyperlink" Target="https://natsui-sansu-juku.com/column/rittaizukei/" TargetMode="External"/><Relationship Id="rId920" Type="http://schemas.openxmlformats.org/officeDocument/2006/relationships/hyperlink" Target="https://natsui-sansu-juku.com/column/qa6/" TargetMode="External"/><Relationship Id="rId925" Type="http://schemas.openxmlformats.org/officeDocument/2006/relationships/hyperlink" Target="https://natsui-sansu-juku.com/column/waseda-2/" TargetMode="External"/><Relationship Id="rId924" Type="http://schemas.openxmlformats.org/officeDocument/2006/relationships/hyperlink" Target="https://natsui-sansu-juku.com/column/waseda_academy/" TargetMode="External"/><Relationship Id="rId923" Type="http://schemas.openxmlformats.org/officeDocument/2006/relationships/hyperlink" Target="https://natsui-sansu-juku.com/column/syou5zenhan/" TargetMode="External"/><Relationship Id="rId922" Type="http://schemas.openxmlformats.org/officeDocument/2006/relationships/hyperlink" Target="https://natsui-sansu-juku.com/column/shibushibu-2/" TargetMode="External"/><Relationship Id="rId918" Type="http://schemas.openxmlformats.org/officeDocument/2006/relationships/hyperlink" Target="https://natsui-sansu-juku.com/column/kaisei-2/" TargetMode="External"/><Relationship Id="rId917" Type="http://schemas.openxmlformats.org/officeDocument/2006/relationships/hyperlink" Target="https://natsui-sansu-juku.com/column/jyoshigakuin-2/" TargetMode="External"/><Relationship Id="rId916" Type="http://schemas.openxmlformats.org/officeDocument/2006/relationships/hyperlink" Target="https://natsui-sansu-juku.com/column/510-12/" TargetMode="External"/><Relationship Id="rId915" Type="http://schemas.openxmlformats.org/officeDocument/2006/relationships/hyperlink" Target="https://natsui-sansu-juku.com/column/510-04/" TargetMode="External"/><Relationship Id="rId919" Type="http://schemas.openxmlformats.org/officeDocument/2006/relationships/hyperlink" Target="https://natsui-sansu-juku.com/column/qa4/" TargetMode="External"/><Relationship Id="rId910" Type="http://schemas.openxmlformats.org/officeDocument/2006/relationships/hyperlink" Target="https://natsui-sansu-juku.com/col_blog/bunsyoudaihi/" TargetMode="External"/><Relationship Id="rId914" Type="http://schemas.openxmlformats.org/officeDocument/2006/relationships/hyperlink" Target="https://natsui-sansu-juku.com/column/510-03/" TargetMode="External"/><Relationship Id="rId913" Type="http://schemas.openxmlformats.org/officeDocument/2006/relationships/hyperlink" Target="https://natsui-sansu-juku.com/column/" TargetMode="External"/><Relationship Id="rId912" Type="http://schemas.openxmlformats.org/officeDocument/2006/relationships/hyperlink" Target="https://natsui-sansu-juku.com/col_blog/bunsyoudaitaisaku/" TargetMode="External"/><Relationship Id="rId911" Type="http://schemas.openxmlformats.org/officeDocument/2006/relationships/hyperlink" Target="https://natsui-sansu-juku.com/col_blog/bunsyoudaikokuhuku/" TargetMode="External"/><Relationship Id="rId629" Type="http://schemas.openxmlformats.org/officeDocument/2006/relationships/hyperlink" Target="https://www.kokugo-trigger.com/corporate_data/" TargetMode="External"/><Relationship Id="rId624" Type="http://schemas.openxmlformats.org/officeDocument/2006/relationships/hyperlink" Target="https://rika-quest.com/column/water/" TargetMode="External"/><Relationship Id="rId866" Type="http://schemas.openxmlformats.org/officeDocument/2006/relationships/hyperlink" Target="https://juku-escot.com/info/20210723/" TargetMode="External"/><Relationship Id="rId623" Type="http://schemas.openxmlformats.org/officeDocument/2006/relationships/hyperlink" Target="https://rika-quest.com/column/trimorphic_change/" TargetMode="External"/><Relationship Id="rId865" Type="http://schemas.openxmlformats.org/officeDocument/2006/relationships/hyperlink" Target="https://juku-escot.com/info/20200204/" TargetMode="External"/><Relationship Id="rId622" Type="http://schemas.openxmlformats.org/officeDocument/2006/relationships/hyperlink" Target="https://rika-quest.com/column/solubility/" TargetMode="External"/><Relationship Id="rId864" Type="http://schemas.openxmlformats.org/officeDocument/2006/relationships/hyperlink" Target="https://juku-escot.com/info/20200101/" TargetMode="External"/><Relationship Id="rId621" Type="http://schemas.openxmlformats.org/officeDocument/2006/relationships/hyperlink" Target="https://rika-quest.com/column/reflectionandrefraction/" TargetMode="External"/><Relationship Id="rId863" Type="http://schemas.openxmlformats.org/officeDocument/2006/relationships/hyperlink" Target="https://juku-escot.com/info/2019winter/" TargetMode="External"/><Relationship Id="rId628" Type="http://schemas.openxmlformats.org/officeDocument/2006/relationships/hyperlink" Target="https://rika-quest.com/sample-page/" TargetMode="External"/><Relationship Id="rId627" Type="http://schemas.openxmlformats.org/officeDocument/2006/relationships/hyperlink" Target="https://rika-quest.com/kouza/" TargetMode="External"/><Relationship Id="rId869" Type="http://schemas.openxmlformats.org/officeDocument/2006/relationships/hyperlink" Target="https://juku-escot.com/subject/english/" TargetMode="External"/><Relationship Id="rId626" Type="http://schemas.openxmlformats.org/officeDocument/2006/relationships/hyperlink" Target="https://rika-quest.com/info/492/" TargetMode="External"/><Relationship Id="rId868" Type="http://schemas.openxmlformats.org/officeDocument/2006/relationships/hyperlink" Target="https://juku-escot.com/onepoint/" TargetMode="External"/><Relationship Id="rId625" Type="http://schemas.openxmlformats.org/officeDocument/2006/relationships/hyperlink" Target="https://rika-quest.com/company/" TargetMode="External"/><Relationship Id="rId867" Type="http://schemas.openxmlformats.org/officeDocument/2006/relationships/hyperlink" Target="https://juku-escot.com/kouza/" TargetMode="External"/><Relationship Id="rId620" Type="http://schemas.openxmlformats.org/officeDocument/2006/relationships/hyperlink" Target="https://rika-quest.com/column/lung/" TargetMode="External"/><Relationship Id="rId862" Type="http://schemas.openxmlformats.org/officeDocument/2006/relationships/hyperlink" Target="https://juku-escot.com/info/" TargetMode="External"/><Relationship Id="rId861" Type="http://schemas.openxmlformats.org/officeDocument/2006/relationships/hyperlink" Target="https://juku-escot.com/grade/jh3/" TargetMode="External"/><Relationship Id="rId860" Type="http://schemas.openxmlformats.org/officeDocument/2006/relationships/hyperlink" Target="https://juku-escot.com/grade/jh2/" TargetMode="External"/><Relationship Id="rId619" Type="http://schemas.openxmlformats.org/officeDocument/2006/relationships/hyperlink" Target="https://rika-quest.com/column/insect/" TargetMode="External"/><Relationship Id="rId618" Type="http://schemas.openxmlformats.org/officeDocument/2006/relationships/hyperlink" Target="https://rika-quest.com/column/igneous-rock/" TargetMode="External"/><Relationship Id="rId613" Type="http://schemas.openxmlformats.org/officeDocument/2006/relationships/hyperlink" Target="https://rika-quest.com/column/buoyancy/" TargetMode="External"/><Relationship Id="rId855" Type="http://schemas.openxmlformats.org/officeDocument/2006/relationships/hyperlink" Target="https://juku-escot.com/column/yokunaibenkyouhou/" TargetMode="External"/><Relationship Id="rId612" Type="http://schemas.openxmlformats.org/officeDocument/2006/relationships/hyperlink" Target="https://rika-quest.com/column/blood/" TargetMode="External"/><Relationship Id="rId854" Type="http://schemas.openxmlformats.org/officeDocument/2006/relationships/hyperlink" Target="https://juku-escot.com/column/suugakudekinai/" TargetMode="External"/><Relationship Id="rId611" Type="http://schemas.openxmlformats.org/officeDocument/2006/relationships/hyperlink" Target="https://natsui-sansu-juku.com/tsurukamezan/" TargetMode="External"/><Relationship Id="rId853" Type="http://schemas.openxmlformats.org/officeDocument/2006/relationships/hyperlink" Target="https://juku-escot.com/column/eiken/" TargetMode="External"/><Relationship Id="rId610" Type="http://schemas.openxmlformats.org/officeDocument/2006/relationships/hyperlink" Target="https://natsui-sansu-juku.com/story002/" TargetMode="External"/><Relationship Id="rId852" Type="http://schemas.openxmlformats.org/officeDocument/2006/relationships/hyperlink" Target="https://juku-escot.com/column/" TargetMode="External"/><Relationship Id="rId617" Type="http://schemas.openxmlformats.org/officeDocument/2006/relationships/hyperlink" Target="https://rika-quest.com/column/how-to-burn/" TargetMode="External"/><Relationship Id="rId859" Type="http://schemas.openxmlformats.org/officeDocument/2006/relationships/hyperlink" Target="https://juku-escot.com/grade/jh1/" TargetMode="External"/><Relationship Id="rId616" Type="http://schemas.openxmlformats.org/officeDocument/2006/relationships/hyperlink" Target="https://rika-quest.com/column/germination/" TargetMode="External"/><Relationship Id="rId858" Type="http://schemas.openxmlformats.org/officeDocument/2006/relationships/hyperlink" Target="https://juku-escot.com/grade/h1/" TargetMode="External"/><Relationship Id="rId615" Type="http://schemas.openxmlformats.org/officeDocument/2006/relationships/hyperlink" Target="https://rika-quest.com/column/flower/" TargetMode="External"/><Relationship Id="rId857" Type="http://schemas.openxmlformats.org/officeDocument/2006/relationships/hyperlink" Target="https://juku-escot.com/grade/exam/" TargetMode="External"/><Relationship Id="rId614" Type="http://schemas.openxmlformats.org/officeDocument/2006/relationships/hyperlink" Target="https://rika-quest.com/column/dissolution/" TargetMode="External"/><Relationship Id="rId856" Type="http://schemas.openxmlformats.org/officeDocument/2006/relationships/hyperlink" Target="https://juku-escot.com/column/zaigaku/" TargetMode="External"/><Relationship Id="rId851" Type="http://schemas.openxmlformats.org/officeDocument/2006/relationships/hyperlink" Target="https://juku-escot.com/c_blogs/yarukitaisyohou/" TargetMode="External"/><Relationship Id="rId850" Type="http://schemas.openxmlformats.org/officeDocument/2006/relationships/hyperlink" Target="https://juku-escot.com/c_blogs/syakaibenkyouhou/" TargetMode="External"/><Relationship Id="rId409" Type="http://schemas.openxmlformats.org/officeDocument/2006/relationships/hyperlink" Target="https://eng-support.com/column/book2-lesson5-scene2/" TargetMode="External"/><Relationship Id="rId404" Type="http://schemas.openxmlformats.org/officeDocument/2006/relationships/hyperlink" Target="https://eng-support.com/column/book2-lesson10-scene1/" TargetMode="External"/><Relationship Id="rId646" Type="http://schemas.openxmlformats.org/officeDocument/2006/relationships/hyperlink" Target="https://dokkai-labo.tokyo/info/161214/" TargetMode="External"/><Relationship Id="rId888" Type="http://schemas.openxmlformats.org/officeDocument/2006/relationships/hyperlink" Target="https://jukureiwa.com/timetable/" TargetMode="External"/><Relationship Id="rId403" Type="http://schemas.openxmlformats.org/officeDocument/2006/relationships/hyperlink" Target="https://eng-support.com/column/298/" TargetMode="External"/><Relationship Id="rId645" Type="http://schemas.openxmlformats.org/officeDocument/2006/relationships/hyperlink" Target="https://dokkai-labo.tokyo/info/" TargetMode="External"/><Relationship Id="rId887" Type="http://schemas.openxmlformats.org/officeDocument/2006/relationships/hyperlink" Target="https://jukureiwa.com/inquiry/" TargetMode="External"/><Relationship Id="rId402" Type="http://schemas.openxmlformats.org/officeDocument/2006/relationships/hyperlink" Target="https://eigo-rewrite.com/live/" TargetMode="External"/><Relationship Id="rId644" Type="http://schemas.openxmlformats.org/officeDocument/2006/relationships/hyperlink" Target="https://dokkai-labo.tokyo/grade/elem-high/" TargetMode="External"/><Relationship Id="rId886" Type="http://schemas.openxmlformats.org/officeDocument/2006/relationships/hyperlink" Target="https://jukureiwa.com/info/388/" TargetMode="External"/><Relationship Id="rId401" Type="http://schemas.openxmlformats.org/officeDocument/2006/relationships/hyperlink" Target="https://eigo-rewrite.com/info/20210308/" TargetMode="External"/><Relationship Id="rId643" Type="http://schemas.openxmlformats.org/officeDocument/2006/relationships/hyperlink" Target="https://dokkai-labo.tokyo/grade/elem-all/" TargetMode="External"/><Relationship Id="rId885" Type="http://schemas.openxmlformats.org/officeDocument/2006/relationships/hyperlink" Target="https://jukureiwa.com/info/2026/" TargetMode="External"/><Relationship Id="rId408" Type="http://schemas.openxmlformats.org/officeDocument/2006/relationships/hyperlink" Target="https://eng-support.com/column/book2-lesson14-scene1/" TargetMode="External"/><Relationship Id="rId407" Type="http://schemas.openxmlformats.org/officeDocument/2006/relationships/hyperlink" Target="https://eng-support.com/column/book2-lesson13-scene1/" TargetMode="External"/><Relationship Id="rId649" Type="http://schemas.openxmlformats.org/officeDocument/2006/relationships/hyperlink" Target="https://dokkai-labo.tokyo/info/170707/" TargetMode="External"/><Relationship Id="rId406" Type="http://schemas.openxmlformats.org/officeDocument/2006/relationships/hyperlink" Target="https://eng-support.com/column/book2-lesson12-scene2/" TargetMode="External"/><Relationship Id="rId648" Type="http://schemas.openxmlformats.org/officeDocument/2006/relationships/hyperlink" Target="https://dokkai-labo.tokyo/info/170624/" TargetMode="External"/><Relationship Id="rId405" Type="http://schemas.openxmlformats.org/officeDocument/2006/relationships/hyperlink" Target="https://eng-support.com/column/book2-lesson11-scene1/" TargetMode="External"/><Relationship Id="rId647" Type="http://schemas.openxmlformats.org/officeDocument/2006/relationships/hyperlink" Target="https://dokkai-labo.tokyo/info/170529_studyaidbook/" TargetMode="External"/><Relationship Id="rId889" Type="http://schemas.openxmlformats.org/officeDocument/2006/relationships/hyperlink" Target="https://jukureiwa.com/tips/" TargetMode="External"/><Relationship Id="rId880" Type="http://schemas.openxmlformats.org/officeDocument/2006/relationships/hyperlink" Target="https://jukureiwa.com/info/20200410/" TargetMode="External"/><Relationship Id="rId400" Type="http://schemas.openxmlformats.org/officeDocument/2006/relationships/hyperlink" Target="https://eigo-rewrite.com/info/20201119/" TargetMode="External"/><Relationship Id="rId642" Type="http://schemas.openxmlformats.org/officeDocument/2006/relationships/hyperlink" Target="https://dokkai-labo.tokyo/ct/strategy/" TargetMode="External"/><Relationship Id="rId884" Type="http://schemas.openxmlformats.org/officeDocument/2006/relationships/hyperlink" Target="https://jukureiwa.com/info/20210723/" TargetMode="External"/><Relationship Id="rId641" Type="http://schemas.openxmlformats.org/officeDocument/2006/relationships/hyperlink" Target="https://dokkai-labo.tokyo/ct/publish/" TargetMode="External"/><Relationship Id="rId883" Type="http://schemas.openxmlformats.org/officeDocument/2006/relationships/hyperlink" Target="https://jukureiwa.com/info/20210406/" TargetMode="External"/><Relationship Id="rId640" Type="http://schemas.openxmlformats.org/officeDocument/2006/relationships/hyperlink" Target="https://dokkai-labo.tokyo/ct/examovie/" TargetMode="External"/><Relationship Id="rId882" Type="http://schemas.openxmlformats.org/officeDocument/2006/relationships/hyperlink" Target="https://jukureiwa.com/info/20210406-2/" TargetMode="External"/><Relationship Id="rId881" Type="http://schemas.openxmlformats.org/officeDocument/2006/relationships/hyperlink" Target="https://jukureiwa.com/info/20201022/" TargetMode="External"/><Relationship Id="rId635" Type="http://schemas.openxmlformats.org/officeDocument/2006/relationships/hyperlink" Target="https://dokkai-labo.tokyo/blog/chujutorisetsu/" TargetMode="External"/><Relationship Id="rId877" Type="http://schemas.openxmlformats.org/officeDocument/2006/relationships/hyperlink" Target="https://jukureiwa.com/info/2019winter/" TargetMode="External"/><Relationship Id="rId634" Type="http://schemas.openxmlformats.org/officeDocument/2006/relationships/hyperlink" Target="https://dokkai-labo.tokyo/blog/180203/" TargetMode="External"/><Relationship Id="rId876" Type="http://schemas.openxmlformats.org/officeDocument/2006/relationships/hyperlink" Target="https://jukureiwa.com/info/20190620/" TargetMode="External"/><Relationship Id="rId633" Type="http://schemas.openxmlformats.org/officeDocument/2006/relationships/hyperlink" Target="https://dokkai-labo.tokyo/blog/" TargetMode="External"/><Relationship Id="rId875" Type="http://schemas.openxmlformats.org/officeDocument/2006/relationships/hyperlink" Target="https://jukureiwa.com/info/" TargetMode="External"/><Relationship Id="rId632" Type="http://schemas.openxmlformats.org/officeDocument/2006/relationships/hyperlink" Target="https://dokkai-labo.tokyo/access/" TargetMode="External"/><Relationship Id="rId874" Type="http://schemas.openxmlformats.org/officeDocument/2006/relationships/hyperlink" Target="https://jukureiwa.com/access/" TargetMode="External"/><Relationship Id="rId639" Type="http://schemas.openxmlformats.org/officeDocument/2006/relationships/hyperlink" Target="https://dokkai-labo.tokyo/ct/column/" TargetMode="External"/><Relationship Id="rId638" Type="http://schemas.openxmlformats.org/officeDocument/2006/relationships/hyperlink" Target="https://dokkai-labo.tokyo/contact/" TargetMode="External"/><Relationship Id="rId637" Type="http://schemas.openxmlformats.org/officeDocument/2006/relationships/hyperlink" Target="https://dokkai-labo.tokyo/col_blog/" TargetMode="External"/><Relationship Id="rId879" Type="http://schemas.openxmlformats.org/officeDocument/2006/relationships/hyperlink" Target="https://jukureiwa.com/info/20200204/" TargetMode="External"/><Relationship Id="rId636" Type="http://schemas.openxmlformats.org/officeDocument/2006/relationships/hyperlink" Target="https://dokkai-labo.tokyo/bootcamp/" TargetMode="External"/><Relationship Id="rId878" Type="http://schemas.openxmlformats.org/officeDocument/2006/relationships/hyperlink" Target="https://jukureiwa.com/info/20200101/" TargetMode="External"/><Relationship Id="rId631" Type="http://schemas.openxmlformats.org/officeDocument/2006/relationships/hyperlink" Target="https://www.kokugo-trigger.com/info/2026/" TargetMode="External"/><Relationship Id="rId873" Type="http://schemas.openxmlformats.org/officeDocument/2006/relationships/hyperlink" Target="https://juku-escot.com/timetable-j/" TargetMode="External"/><Relationship Id="rId630" Type="http://schemas.openxmlformats.org/officeDocument/2006/relationships/hyperlink" Target="https://www.kokugo-trigger.com/info/20210707/" TargetMode="External"/><Relationship Id="rId872" Type="http://schemas.openxmlformats.org/officeDocument/2006/relationships/hyperlink" Target="https://juku-escot.com/timetable-e/" TargetMode="External"/><Relationship Id="rId871" Type="http://schemas.openxmlformats.org/officeDocument/2006/relationships/hyperlink" Target="https://juku-escot.com/subject/math/" TargetMode="External"/><Relationship Id="rId870" Type="http://schemas.openxmlformats.org/officeDocument/2006/relationships/hyperlink" Target="https://juku-escot.com/subject/janpanese/" TargetMode="External"/><Relationship Id="rId829" Type="http://schemas.openxmlformats.org/officeDocument/2006/relationships/hyperlink" Target="https://eng-support.com/column/progressbook1-6-1/" TargetMode="External"/><Relationship Id="rId828" Type="http://schemas.openxmlformats.org/officeDocument/2006/relationships/hyperlink" Target="https://eng-support.com/column/progressbook1-5-3/" TargetMode="External"/><Relationship Id="rId827" Type="http://schemas.openxmlformats.org/officeDocument/2006/relationships/hyperlink" Target="https://eng-support.com/column/progressbook1-5-2/" TargetMode="External"/><Relationship Id="rId822" Type="http://schemas.openxmlformats.org/officeDocument/2006/relationships/hyperlink" Target="https://eng-support.com/column/progressbook1-2-2/" TargetMode="External"/><Relationship Id="rId821" Type="http://schemas.openxmlformats.org/officeDocument/2006/relationships/hyperlink" Target="https://eng-support.com/column/progressbook1-2-1/" TargetMode="External"/><Relationship Id="rId820" Type="http://schemas.openxmlformats.org/officeDocument/2006/relationships/hyperlink" Target="https://eng-support.com/column/progressbook1-1-2/" TargetMode="External"/><Relationship Id="rId826" Type="http://schemas.openxmlformats.org/officeDocument/2006/relationships/hyperlink" Target="https://eng-support.com/column/progressbook1-5-1/" TargetMode="External"/><Relationship Id="rId825" Type="http://schemas.openxmlformats.org/officeDocument/2006/relationships/hyperlink" Target="https://eng-support.com/column/progressbook1-4-3/" TargetMode="External"/><Relationship Id="rId824" Type="http://schemas.openxmlformats.org/officeDocument/2006/relationships/hyperlink" Target="https://eng-support.com/column/progressbook1-4-2/" TargetMode="External"/><Relationship Id="rId823" Type="http://schemas.openxmlformats.org/officeDocument/2006/relationships/hyperlink" Target="https://eng-support.com/column/progressbook1-3-1/" TargetMode="External"/><Relationship Id="rId819" Type="http://schemas.openxmlformats.org/officeDocument/2006/relationships/hyperlink" Target="https://eng-support.com/column/progressbook1-1-1/" TargetMode="External"/><Relationship Id="rId818" Type="http://schemas.openxmlformats.org/officeDocument/2006/relationships/hyperlink" Target="https://eng-support.com/column/progress-book1-lesson9-3/" TargetMode="External"/><Relationship Id="rId817" Type="http://schemas.openxmlformats.org/officeDocument/2006/relationships/hyperlink" Target="https://eng-support.com/column/progress-book1-lesson9-2/" TargetMode="External"/><Relationship Id="rId816" Type="http://schemas.openxmlformats.org/officeDocument/2006/relationships/hyperlink" Target="https://eng-support.com/column/progress-book1-lesson9-1/" TargetMode="External"/><Relationship Id="rId811" Type="http://schemas.openxmlformats.org/officeDocument/2006/relationships/hyperlink" Target="https://eng-support.com/column/progress-book1-lesson19-1/" TargetMode="External"/><Relationship Id="rId810" Type="http://schemas.openxmlformats.org/officeDocument/2006/relationships/hyperlink" Target="https://eng-support.com/column/progress-book1-lesson18-3/" TargetMode="External"/><Relationship Id="rId815" Type="http://schemas.openxmlformats.org/officeDocument/2006/relationships/hyperlink" Target="https://eng-support.com/column/progress-book1-lesson8/" TargetMode="External"/><Relationship Id="rId814" Type="http://schemas.openxmlformats.org/officeDocument/2006/relationships/hyperlink" Target="https://eng-support.com/column/progress-book1-lesson20-4/" TargetMode="External"/><Relationship Id="rId813" Type="http://schemas.openxmlformats.org/officeDocument/2006/relationships/hyperlink" Target="https://eng-support.com/column/progress-book1-lesson20-2/" TargetMode="External"/><Relationship Id="rId812" Type="http://schemas.openxmlformats.org/officeDocument/2006/relationships/hyperlink" Target="https://eng-support.com/column/progress-book1-lesson19-4/" TargetMode="External"/><Relationship Id="rId609" Type="http://schemas.openxmlformats.org/officeDocument/2006/relationships/hyperlink" Target="https://natsui-sansu-juku.com/story001/" TargetMode="External"/><Relationship Id="rId608" Type="http://schemas.openxmlformats.org/officeDocument/2006/relationships/hyperlink" Target="https://natsui-sansu-juku.com/sample-page/" TargetMode="External"/><Relationship Id="rId607" Type="http://schemas.openxmlformats.org/officeDocument/2006/relationships/hyperlink" Target="https://natsui-sansu-juku.com/p4/" TargetMode="External"/><Relationship Id="rId849" Type="http://schemas.openxmlformats.org/officeDocument/2006/relationships/hyperlink" Target="https://juku-escot.com/c_blogs/suugakuhito/" TargetMode="External"/><Relationship Id="rId602" Type="http://schemas.openxmlformats.org/officeDocument/2006/relationships/hyperlink" Target="https://natsui-sansu-juku.com/column/withyou/" TargetMode="External"/><Relationship Id="rId844" Type="http://schemas.openxmlformats.org/officeDocument/2006/relationships/hyperlink" Target="https://juku-escot.com/c_blogs/note/" TargetMode="External"/><Relationship Id="rId601" Type="http://schemas.openxmlformats.org/officeDocument/2006/relationships/hyperlink" Target="https://natsui-sansu-juku.com/column/routine/" TargetMode="External"/><Relationship Id="rId843" Type="http://schemas.openxmlformats.org/officeDocument/2006/relationships/hyperlink" Target="https://juku-escot.com/c_blogs/kashikoibenkyou/" TargetMode="External"/><Relationship Id="rId600" Type="http://schemas.openxmlformats.org/officeDocument/2006/relationships/hyperlink" Target="https://natsui-sansu-juku.com/column/qa/" TargetMode="External"/><Relationship Id="rId842" Type="http://schemas.openxmlformats.org/officeDocument/2006/relationships/hyperlink" Target="https://juku-escot.com/c_blogs/kakujitsunianki/" TargetMode="External"/><Relationship Id="rId841" Type="http://schemas.openxmlformats.org/officeDocument/2006/relationships/hyperlink" Target="https://juku-escot.com/c_blogs/jyukenyaruki/" TargetMode="External"/><Relationship Id="rId606" Type="http://schemas.openxmlformats.org/officeDocument/2006/relationships/hyperlink" Target="https://natsui-sansu-juku.com/notice_start/" TargetMode="External"/><Relationship Id="rId848" Type="http://schemas.openxmlformats.org/officeDocument/2006/relationships/hyperlink" Target="https://juku-escot.com/c_blogs/suugakudekinai/" TargetMode="External"/><Relationship Id="rId605" Type="http://schemas.openxmlformats.org/officeDocument/2006/relationships/hyperlink" Target="https://natsui-sansu-juku.com/kobetsu/" TargetMode="External"/><Relationship Id="rId847" Type="http://schemas.openxmlformats.org/officeDocument/2006/relationships/hyperlink" Target="https://juku-escot.com/c_blogs/suugakubenkyouhou/" TargetMode="External"/><Relationship Id="rId604" Type="http://schemas.openxmlformats.org/officeDocument/2006/relationships/hyperlink" Target="https://natsui-sansu-juku.com/info/250215/" TargetMode="External"/><Relationship Id="rId846" Type="http://schemas.openxmlformats.org/officeDocument/2006/relationships/hyperlink" Target="https://juku-escot.com/c_blogs/riyuutotaisyohou/" TargetMode="External"/><Relationship Id="rId603" Type="http://schemas.openxmlformats.org/officeDocument/2006/relationships/hyperlink" Target="https://natsui-sansu-juku.com/corporate_data/" TargetMode="External"/><Relationship Id="rId845" Type="http://schemas.openxmlformats.org/officeDocument/2006/relationships/hyperlink" Target="https://juku-escot.com/c_blogs/oyakokorogamae/" TargetMode="External"/><Relationship Id="rId840" Type="http://schemas.openxmlformats.org/officeDocument/2006/relationships/hyperlink" Target="https://juku-escot.com/c_blogs/jyukenbenkyouyaruki/" TargetMode="External"/><Relationship Id="rId839" Type="http://schemas.openxmlformats.org/officeDocument/2006/relationships/hyperlink" Target="https://juku-escot.com/c_blogs/j-eikenbenkyouhou/" TargetMode="External"/><Relationship Id="rId838" Type="http://schemas.openxmlformats.org/officeDocument/2006/relationships/hyperlink" Target="https://juku-escot.com/c_blogs/eikenbenkyouhou/" TargetMode="External"/><Relationship Id="rId833" Type="http://schemas.openxmlformats.org/officeDocument/2006/relationships/hyperlink" Target="https://eng-support.com/inquiry/" TargetMode="External"/><Relationship Id="rId832" Type="http://schemas.openxmlformats.org/officeDocument/2006/relationships/hyperlink" Target="https://eng-support.com/info/20210723/" TargetMode="External"/><Relationship Id="rId831" Type="http://schemas.openxmlformats.org/officeDocument/2006/relationships/hyperlink" Target="https://eng-support.com/info/20210406/" TargetMode="External"/><Relationship Id="rId830" Type="http://schemas.openxmlformats.org/officeDocument/2006/relationships/hyperlink" Target="https://eng-support.com/info/" TargetMode="External"/><Relationship Id="rId837" Type="http://schemas.openxmlformats.org/officeDocument/2006/relationships/hyperlink" Target="https://juku-escot.com/c_blogs/eigoanki/" TargetMode="External"/><Relationship Id="rId836" Type="http://schemas.openxmlformats.org/officeDocument/2006/relationships/hyperlink" Target="https://juku-escot.com/c_blogs/dousuru/" TargetMode="External"/><Relationship Id="rId835" Type="http://schemas.openxmlformats.org/officeDocument/2006/relationships/hyperlink" Target="https://juku-escot.com/c_blogs/" TargetMode="External"/><Relationship Id="rId834" Type="http://schemas.openxmlformats.org/officeDocument/2006/relationships/hyperlink" Target="https://juku-escot.com/2020-2/" TargetMode="External"/><Relationship Id="rId228" Type="http://schemas.openxmlformats.org/officeDocument/2006/relationships/hyperlink" Target="https://eigo-rewrite.com/column/stage3/" TargetMode="External"/><Relationship Id="rId227" Type="http://schemas.openxmlformats.org/officeDocument/2006/relationships/hyperlink" Target="https://dokkai-labo.tokyo/lpjh_online/" TargetMode="External"/><Relationship Id="rId469" Type="http://schemas.openxmlformats.org/officeDocument/2006/relationships/hyperlink" Target="https://eng-support.com/column/progress-book1-lesson13-2/" TargetMode="External"/><Relationship Id="rId226" Type="http://schemas.openxmlformats.org/officeDocument/2006/relationships/hyperlink" Target="https://dokkai-labo.tokyo/col_blog/online-kokugo/" TargetMode="External"/><Relationship Id="rId468" Type="http://schemas.openxmlformats.org/officeDocument/2006/relationships/hyperlink" Target="https://eng-support.com/column/progress-book1-lesson12-1/" TargetMode="External"/><Relationship Id="rId225" Type="http://schemas.openxmlformats.org/officeDocument/2006/relationships/hyperlink" Target="https://dokkai-labo.tokyo/col_blog/monogataribun-online/" TargetMode="External"/><Relationship Id="rId467" Type="http://schemas.openxmlformats.org/officeDocument/2006/relationships/hyperlink" Target="https://eng-support.com/column/progress-2/" TargetMode="External"/><Relationship Id="rId229" Type="http://schemas.openxmlformats.org/officeDocument/2006/relationships/hyperlink" Target="https://eigo-rewrite.com/profile/" TargetMode="External"/><Relationship Id="rId220" Type="http://schemas.openxmlformats.org/officeDocument/2006/relationships/hyperlink" Target="https://jukureiwa.com/tips/naaymi_hub/" TargetMode="External"/><Relationship Id="rId462" Type="http://schemas.openxmlformats.org/officeDocument/2006/relationships/hyperlink" Target="https://eigo-rewrite.com/column/stage3-lesson6-1/" TargetMode="External"/><Relationship Id="rId461" Type="http://schemas.openxmlformats.org/officeDocument/2006/relationships/hyperlink" Target="https://eigo-rewrite.com/column/stage2soukatu/" TargetMode="External"/><Relationship Id="rId460" Type="http://schemas.openxmlformats.org/officeDocument/2006/relationships/hyperlink" Target="https://eigo-rewrite.com/column/stage2-lesson7-2/" TargetMode="External"/><Relationship Id="rId224" Type="http://schemas.openxmlformats.org/officeDocument/2006/relationships/hyperlink" Target="https://dokkai-labo.tokyo/blog/komatou2021/" TargetMode="External"/><Relationship Id="rId466" Type="http://schemas.openxmlformats.org/officeDocument/2006/relationships/hyperlink" Target="https://eng-support.com/column/book2-lesson9-scene1/" TargetMode="External"/><Relationship Id="rId223" Type="http://schemas.openxmlformats.org/officeDocument/2006/relationships/hyperlink" Target="https://dokkai-labo.tokyo/blog/difficult-problem/" TargetMode="External"/><Relationship Id="rId465" Type="http://schemas.openxmlformats.org/officeDocument/2006/relationships/hyperlink" Target="https://eng-support.com/column/book2-lesson7-scene2/" TargetMode="External"/><Relationship Id="rId222" Type="http://schemas.openxmlformats.org/officeDocument/2006/relationships/hyperlink" Target="https://dokkai-labo.tokyo/blog/181214/" TargetMode="External"/><Relationship Id="rId464" Type="http://schemas.openxmlformats.org/officeDocument/2006/relationships/hyperlink" Target="https://eng-support.com/column/book2-lesson4-scene3/" TargetMode="External"/><Relationship Id="rId221" Type="http://schemas.openxmlformats.org/officeDocument/2006/relationships/hyperlink" Target="https://dokkai-labo.tokyo/blog/yosyu_series_05j04/" TargetMode="External"/><Relationship Id="rId463" Type="http://schemas.openxmlformats.org/officeDocument/2006/relationships/hyperlink" Target="https://eigo-rewrite.com/column/stage3-lesson7-1/" TargetMode="External"/><Relationship Id="rId217" Type="http://schemas.openxmlformats.org/officeDocument/2006/relationships/hyperlink" Target="https://natsui-sansu-juku.com/col_blog/online-sansu-kobetsu-hayasa-kaizen/" TargetMode="External"/><Relationship Id="rId459" Type="http://schemas.openxmlformats.org/officeDocument/2006/relationships/hyperlink" Target="https://eigo-rewrite.com/column/stage2-lesson4-1/" TargetMode="External"/><Relationship Id="rId216" Type="http://schemas.openxmlformats.org/officeDocument/2006/relationships/hyperlink" Target="https://juku-escot.com/taikeisuugaku/" TargetMode="External"/><Relationship Id="rId458" Type="http://schemas.openxmlformats.org/officeDocument/2006/relationships/hyperlink" Target="https://eigo-rewrite.com/column/stage1-2-2/" TargetMode="External"/><Relationship Id="rId215" Type="http://schemas.openxmlformats.org/officeDocument/2006/relationships/hyperlink" Target="https://juku-escot.com/online/" TargetMode="External"/><Relationship Id="rId457" Type="http://schemas.openxmlformats.org/officeDocument/2006/relationships/hyperlink" Target="https://eigo-rewrite.com/column/stage1_lesson5-1/" TargetMode="External"/><Relationship Id="rId699" Type="http://schemas.openxmlformats.org/officeDocument/2006/relationships/hyperlink" Target="https://dokkai-labo.tokyo/timetable_season/" TargetMode="External"/><Relationship Id="rId214" Type="http://schemas.openxmlformats.org/officeDocument/2006/relationships/hyperlink" Target="https://juku-escot.com/c_blogs/suugakunaze/" TargetMode="External"/><Relationship Id="rId456" Type="http://schemas.openxmlformats.org/officeDocument/2006/relationships/hyperlink" Target="https://eigo-rewrite.com/column/stage1_lesson12-3/" TargetMode="External"/><Relationship Id="rId698" Type="http://schemas.openxmlformats.org/officeDocument/2006/relationships/hyperlink" Target="https://dokkai-labo.tokyo/timetable_mtg/" TargetMode="External"/><Relationship Id="rId219" Type="http://schemas.openxmlformats.org/officeDocument/2006/relationships/hyperlink" Target="https://dokkai-labo.tokyo/blog/sapix_52b_03/" TargetMode="External"/><Relationship Id="rId218" Type="http://schemas.openxmlformats.org/officeDocument/2006/relationships/hyperlink" Target="https://natsui-sansu-juku.com/col_blog/waseaka-online-sansu/" TargetMode="External"/><Relationship Id="rId451" Type="http://schemas.openxmlformats.org/officeDocument/2006/relationships/hyperlink" Target="https://dokkai-labo.tokyo/blog/test/" TargetMode="External"/><Relationship Id="rId693" Type="http://schemas.openxmlformats.org/officeDocument/2006/relationships/hyperlink" Target="https://dokkai-labo.tokyo/scale/mantoman/" TargetMode="External"/><Relationship Id="rId450" Type="http://schemas.openxmlformats.org/officeDocument/2006/relationships/hyperlink" Target="https://dokkai-labo.tokyo/blog/seikou2021/" TargetMode="External"/><Relationship Id="rId692" Type="http://schemas.openxmlformats.org/officeDocument/2006/relationships/hyperlink" Target="https://dokkai-labo.tokyo/scale/group/" TargetMode="External"/><Relationship Id="rId691" Type="http://schemas.openxmlformats.org/officeDocument/2006/relationships/hyperlink" Target="https://dokkai-labo.tokyo/publish_movie01/" TargetMode="External"/><Relationship Id="rId690" Type="http://schemas.openxmlformats.org/officeDocument/2006/relationships/hyperlink" Target="https://dokkai-labo.tokyo/profile/" TargetMode="External"/><Relationship Id="rId213" Type="http://schemas.openxmlformats.org/officeDocument/2006/relationships/hyperlink" Target="https://juku-escot.com/c_blogs/1dayanki/" TargetMode="External"/><Relationship Id="rId455" Type="http://schemas.openxmlformats.org/officeDocument/2006/relationships/hyperlink" Target="https://eigo-rewrite.com/column/stage1_lesson11-1/" TargetMode="External"/><Relationship Id="rId697" Type="http://schemas.openxmlformats.org/officeDocument/2006/relationships/hyperlink" Target="https://dokkai-labo.tokyo/tag_ori/sapix/" TargetMode="External"/><Relationship Id="rId212" Type="http://schemas.openxmlformats.org/officeDocument/2006/relationships/hyperlink" Target="https://eng-support.com/column/book2-lesson12-scene1/" TargetMode="External"/><Relationship Id="rId454" Type="http://schemas.openxmlformats.org/officeDocument/2006/relationships/hyperlink" Target="https://eigo-rewrite.com/column/j-eisakubun/" TargetMode="External"/><Relationship Id="rId696" Type="http://schemas.openxmlformats.org/officeDocument/2006/relationships/hyperlink" Target="https://dokkai-labo.tokyo/summercourse/" TargetMode="External"/><Relationship Id="rId211" Type="http://schemas.openxmlformats.org/officeDocument/2006/relationships/hyperlink" Target="https://eigo-rewrite.com/column/stage2-lesson6-2/" TargetMode="External"/><Relationship Id="rId453" Type="http://schemas.openxmlformats.org/officeDocument/2006/relationships/hyperlink" Target="https://dokkai-labo.tokyo/lesson/chocolabo/" TargetMode="External"/><Relationship Id="rId695" Type="http://schemas.openxmlformats.org/officeDocument/2006/relationships/hyperlink" Target="https://dokkai-labo.tokyo/style/lec/" TargetMode="External"/><Relationship Id="rId210" Type="http://schemas.openxmlformats.org/officeDocument/2006/relationships/hyperlink" Target="https://dokkai-labo.tokyo/tokuten/" TargetMode="External"/><Relationship Id="rId452" Type="http://schemas.openxmlformats.org/officeDocument/2006/relationships/hyperlink" Target="https://dokkai-labo.tokyo/blog/utokyo/" TargetMode="External"/><Relationship Id="rId694" Type="http://schemas.openxmlformats.org/officeDocument/2006/relationships/hyperlink" Target="https://dokkai-labo.tokyo/schedule/" TargetMode="External"/><Relationship Id="rId491" Type="http://schemas.openxmlformats.org/officeDocument/2006/relationships/hyperlink" Target="https://natsui-sansu-juku.com/column/qa5/" TargetMode="External"/><Relationship Id="rId490" Type="http://schemas.openxmlformats.org/officeDocument/2006/relationships/hyperlink" Target="https://natsui-sansu-juku.com/column/510-02/" TargetMode="External"/><Relationship Id="rId249" Type="http://schemas.openxmlformats.org/officeDocument/2006/relationships/hyperlink" Target="https://dokkai-labo.tokyo/lesson/1-1elem/" TargetMode="External"/><Relationship Id="rId248" Type="http://schemas.openxmlformats.org/officeDocument/2006/relationships/hyperlink" Target="https://dokkai-labo.tokyo/blog/yoshu-series-kokugo-review-cycle/" TargetMode="External"/><Relationship Id="rId247" Type="http://schemas.openxmlformats.org/officeDocument/2006/relationships/hyperlink" Target="https://dokkai-labo.tokyo/blog/kokugotesuto/" TargetMode="External"/><Relationship Id="rId489" Type="http://schemas.openxmlformats.org/officeDocument/2006/relationships/hyperlink" Target="https://koten-kakitsubata.jp/info/503/" TargetMode="External"/><Relationship Id="rId242" Type="http://schemas.openxmlformats.org/officeDocument/2006/relationships/hyperlink" Target="https://dokkai-labo.tokyo/blog/sapix_52b_06/" TargetMode="External"/><Relationship Id="rId484" Type="http://schemas.openxmlformats.org/officeDocument/2006/relationships/hyperlink" Target="https://juku-escot.com/inquiry/" TargetMode="External"/><Relationship Id="rId241" Type="http://schemas.openxmlformats.org/officeDocument/2006/relationships/hyperlink" Target="https://rika-quest.com/column/geoscience/" TargetMode="External"/><Relationship Id="rId483" Type="http://schemas.openxmlformats.org/officeDocument/2006/relationships/hyperlink" Target="https://juku-escot.com/info/2026/" TargetMode="External"/><Relationship Id="rId240" Type="http://schemas.openxmlformats.org/officeDocument/2006/relationships/hyperlink" Target="https://rika-quest.com/column/chemistry/" TargetMode="External"/><Relationship Id="rId482" Type="http://schemas.openxmlformats.org/officeDocument/2006/relationships/hyperlink" Target="https://juku-escot.com/column/waseda/" TargetMode="External"/><Relationship Id="rId481" Type="http://schemas.openxmlformats.org/officeDocument/2006/relationships/hyperlink" Target="https://juku-escot.com/column/suugaku_ouyoumondai/" TargetMode="External"/><Relationship Id="rId246" Type="http://schemas.openxmlformats.org/officeDocument/2006/relationships/hyperlink" Target="https://dokkai-labo.tokyo/blog/kokugobunpouigi/" TargetMode="External"/><Relationship Id="rId488" Type="http://schemas.openxmlformats.org/officeDocument/2006/relationships/hyperlink" Target="https://koten-kakitsubata.jp/blog/seiryoden/" TargetMode="External"/><Relationship Id="rId245" Type="http://schemas.openxmlformats.org/officeDocument/2006/relationships/hyperlink" Target="https://dokkai-labo.tokyo/blog/yosyu_series_05j06/" TargetMode="External"/><Relationship Id="rId487" Type="http://schemas.openxmlformats.org/officeDocument/2006/relationships/hyperlink" Target="https://koten-kakitsubata.jp/blog/kansaigakuin2020/" TargetMode="External"/><Relationship Id="rId244" Type="http://schemas.openxmlformats.org/officeDocument/2006/relationships/hyperlink" Target="https://jukureiwa.com/tips/syakai-hikidashi/" TargetMode="External"/><Relationship Id="rId486" Type="http://schemas.openxmlformats.org/officeDocument/2006/relationships/hyperlink" Target="https://koten-kakitsubata.jp/blog/daidairi/" TargetMode="External"/><Relationship Id="rId243" Type="http://schemas.openxmlformats.org/officeDocument/2006/relationships/hyperlink" Target="https://jukureiwa.com/tips/syakai-oboeru-tsukau/" TargetMode="External"/><Relationship Id="rId485" Type="http://schemas.openxmlformats.org/officeDocument/2006/relationships/hyperlink" Target="https://jukureiwa.com/greeting/" TargetMode="External"/><Relationship Id="rId480" Type="http://schemas.openxmlformats.org/officeDocument/2006/relationships/hyperlink" Target="https://juku-escot.com/column/kobetsuigi_h/" TargetMode="External"/><Relationship Id="rId239" Type="http://schemas.openxmlformats.org/officeDocument/2006/relationships/hyperlink" Target="https://natsui-sansu-juku.com/yotsuyaootuka-2/" TargetMode="External"/><Relationship Id="rId238" Type="http://schemas.openxmlformats.org/officeDocument/2006/relationships/hyperlink" Target="https://natsui-sansu-juku.com/profile/" TargetMode="External"/><Relationship Id="rId237" Type="http://schemas.openxmlformats.org/officeDocument/2006/relationships/hyperlink" Target="https://natsui-sansu-juku.com/col_blog/onlineryuukou/" TargetMode="External"/><Relationship Id="rId479" Type="http://schemas.openxmlformats.org/officeDocument/2006/relationships/hyperlink" Target="https://juku-escot.com/column/junnikyuu/" TargetMode="External"/><Relationship Id="rId236" Type="http://schemas.openxmlformats.org/officeDocument/2006/relationships/hyperlink" Target="https://natsui-sansu-juku.com/col_blog/kakomon-online-checklist/" TargetMode="External"/><Relationship Id="rId478" Type="http://schemas.openxmlformats.org/officeDocument/2006/relationships/hyperlink" Target="https://juku-escot.com/column/butsurikagaku/" TargetMode="External"/><Relationship Id="rId231" Type="http://schemas.openxmlformats.org/officeDocument/2006/relationships/hyperlink" Target="https://juku-escot.com/c_blogs/image/" TargetMode="External"/><Relationship Id="rId473" Type="http://schemas.openxmlformats.org/officeDocument/2006/relationships/hyperlink" Target="https://eng-support.com/column/progress-book1-lesson18-2/" TargetMode="External"/><Relationship Id="rId230" Type="http://schemas.openxmlformats.org/officeDocument/2006/relationships/hyperlink" Target="https://eng-support.com/column/progress-book1-lesson11-3/" TargetMode="External"/><Relationship Id="rId472" Type="http://schemas.openxmlformats.org/officeDocument/2006/relationships/hyperlink" Target="https://eng-support.com/column/progress-book1-lesson17-4/" TargetMode="External"/><Relationship Id="rId471" Type="http://schemas.openxmlformats.org/officeDocument/2006/relationships/hyperlink" Target="https://eng-support.com/column/progress-book1-lesson15-2/" TargetMode="External"/><Relationship Id="rId470" Type="http://schemas.openxmlformats.org/officeDocument/2006/relationships/hyperlink" Target="https://eng-support.com/column/progress-book1-lesson14-4/" TargetMode="External"/><Relationship Id="rId235" Type="http://schemas.openxmlformats.org/officeDocument/2006/relationships/hyperlink" Target="https://koten-kakitsubata.jp/kouza/" TargetMode="External"/><Relationship Id="rId477" Type="http://schemas.openxmlformats.org/officeDocument/2006/relationships/hyperlink" Target="https://juku-escot.com/c_blogs/yarukihouhou/" TargetMode="External"/><Relationship Id="rId234" Type="http://schemas.openxmlformats.org/officeDocument/2006/relationships/hyperlink" Target="https://koten-kakitsubata.jp/blog/kanbunnokotsu/" TargetMode="External"/><Relationship Id="rId476" Type="http://schemas.openxmlformats.org/officeDocument/2006/relationships/hyperlink" Target="https://juku-escot.com/c_blogs/taisaku4/" TargetMode="External"/><Relationship Id="rId233" Type="http://schemas.openxmlformats.org/officeDocument/2006/relationships/hyperlink" Target="https://juku-escot.com/c_blogs/sakubunanki/" TargetMode="External"/><Relationship Id="rId475" Type="http://schemas.openxmlformats.org/officeDocument/2006/relationships/hyperlink" Target="https://eng-support.com/greeting/" TargetMode="External"/><Relationship Id="rId232" Type="http://schemas.openxmlformats.org/officeDocument/2006/relationships/hyperlink" Target="https://juku-escot.com/c_blogs/j-goukakuritsu/" TargetMode="External"/><Relationship Id="rId474" Type="http://schemas.openxmlformats.org/officeDocument/2006/relationships/hyperlink" Target="https://eng-support.com/column/progressbook1-1-3/" TargetMode="External"/><Relationship Id="rId426" Type="http://schemas.openxmlformats.org/officeDocument/2006/relationships/hyperlink" Target="https://koten-kakitsubata.jp/info/20210308/" TargetMode="External"/><Relationship Id="rId668" Type="http://schemas.openxmlformats.org/officeDocument/2006/relationships/hyperlink" Target="https://dokkai-labo.tokyo/info/20190101b/" TargetMode="External"/><Relationship Id="rId425" Type="http://schemas.openxmlformats.org/officeDocument/2006/relationships/hyperlink" Target="https://koten-kakitsubata.jp/info/20201119/" TargetMode="External"/><Relationship Id="rId667" Type="http://schemas.openxmlformats.org/officeDocument/2006/relationships/hyperlink" Target="https://dokkai-labo.tokyo/info/20190101/" TargetMode="External"/><Relationship Id="rId424" Type="http://schemas.openxmlformats.org/officeDocument/2006/relationships/hyperlink" Target="https://koten-kakitsubata.jp/info/200201/" TargetMode="External"/><Relationship Id="rId666" Type="http://schemas.openxmlformats.org/officeDocument/2006/relationships/hyperlink" Target="https://dokkai-labo.tokyo/info/2018winter/" TargetMode="External"/><Relationship Id="rId423" Type="http://schemas.openxmlformats.org/officeDocument/2006/relationships/hyperlink" Target="https://koten-kakitsubata.jp/blog/kotentokui/" TargetMode="External"/><Relationship Id="rId665" Type="http://schemas.openxmlformats.org/officeDocument/2006/relationships/hyperlink" Target="https://dokkai-labo.tokyo/info/200410/" TargetMode="External"/><Relationship Id="rId429" Type="http://schemas.openxmlformats.org/officeDocument/2006/relationships/hyperlink" Target="https://natsui-sansu-juku.com/column/510-07/" TargetMode="External"/><Relationship Id="rId428" Type="http://schemas.openxmlformats.org/officeDocument/2006/relationships/hyperlink" Target="https://natsui-sansu-juku.com/col_blog/bunsyoudaipurint/" TargetMode="External"/><Relationship Id="rId427" Type="http://schemas.openxmlformats.org/officeDocument/2006/relationships/hyperlink" Target="https://natsui-sansu-juku.com/2025/11/08/tsurukamezanbanshover/" TargetMode="External"/><Relationship Id="rId669" Type="http://schemas.openxmlformats.org/officeDocument/2006/relationships/hyperlink" Target="https://dokkai-labo.tokyo/info/20190101t/" TargetMode="External"/><Relationship Id="rId660" Type="http://schemas.openxmlformats.org/officeDocument/2006/relationships/hyperlink" Target="https://dokkai-labo.tokyo/info/190507/" TargetMode="External"/><Relationship Id="rId422" Type="http://schemas.openxmlformats.org/officeDocument/2006/relationships/hyperlink" Target="https://jukureiwa.com/kouza/" TargetMode="External"/><Relationship Id="rId664" Type="http://schemas.openxmlformats.org/officeDocument/2006/relationships/hyperlink" Target="https://dokkai-labo.tokyo/info/200402/" TargetMode="External"/><Relationship Id="rId421" Type="http://schemas.openxmlformats.org/officeDocument/2006/relationships/hyperlink" Target="https://juku-escot.com/info/20200923/" TargetMode="External"/><Relationship Id="rId663" Type="http://schemas.openxmlformats.org/officeDocument/2006/relationships/hyperlink" Target="https://dokkai-labo.tokyo/info/200228/" TargetMode="External"/><Relationship Id="rId420" Type="http://schemas.openxmlformats.org/officeDocument/2006/relationships/hyperlink" Target="https://juku-escot.com/column/suugaku_miss/" TargetMode="External"/><Relationship Id="rId662" Type="http://schemas.openxmlformats.org/officeDocument/2006/relationships/hyperlink" Target="https://dokkai-labo.tokyo/info/200101_02/" TargetMode="External"/><Relationship Id="rId661" Type="http://schemas.openxmlformats.org/officeDocument/2006/relationships/hyperlink" Target="https://dokkai-labo.tokyo/info/200101_01/" TargetMode="External"/><Relationship Id="rId415" Type="http://schemas.openxmlformats.org/officeDocument/2006/relationships/hyperlink" Target="https://juku-escot.com/c_blogs/j-goukakusurutameniha/" TargetMode="External"/><Relationship Id="rId657" Type="http://schemas.openxmlformats.org/officeDocument/2006/relationships/hyperlink" Target="https://dokkai-labo.tokyo/info/180726_iten/" TargetMode="External"/><Relationship Id="rId899" Type="http://schemas.openxmlformats.org/officeDocument/2006/relationships/hyperlink" Target="https://koten-kakitsubata.jp/info/20210406-2/" TargetMode="External"/><Relationship Id="rId414" Type="http://schemas.openxmlformats.org/officeDocument/2006/relationships/hyperlink" Target="https://juku-escot.com/c_blogs/issyunanki/" TargetMode="External"/><Relationship Id="rId656" Type="http://schemas.openxmlformats.org/officeDocument/2006/relationships/hyperlink" Target="https://dokkai-labo.tokyo/info/180616_02/" TargetMode="External"/><Relationship Id="rId898" Type="http://schemas.openxmlformats.org/officeDocument/2006/relationships/hyperlink" Target="https://koten-kakitsubata.jp/info/20201022/" TargetMode="External"/><Relationship Id="rId413" Type="http://schemas.openxmlformats.org/officeDocument/2006/relationships/hyperlink" Target="https://eng-support.com/column/progressbook1-6-3/" TargetMode="External"/><Relationship Id="rId655" Type="http://schemas.openxmlformats.org/officeDocument/2006/relationships/hyperlink" Target="https://dokkai-labo.tokyo/info/180616_01/" TargetMode="External"/><Relationship Id="rId897" Type="http://schemas.openxmlformats.org/officeDocument/2006/relationships/hyperlink" Target="https://koten-kakitsubata.jp/info/20200410/" TargetMode="External"/><Relationship Id="rId412" Type="http://schemas.openxmlformats.org/officeDocument/2006/relationships/hyperlink" Target="https://eng-support.com/column/progressbook1-3-3/" TargetMode="External"/><Relationship Id="rId654" Type="http://schemas.openxmlformats.org/officeDocument/2006/relationships/hyperlink" Target="https://dokkai-labo.tokyo/info/180225/" TargetMode="External"/><Relationship Id="rId896" Type="http://schemas.openxmlformats.org/officeDocument/2006/relationships/hyperlink" Target="https://koten-kakitsubata.jp/info/" TargetMode="External"/><Relationship Id="rId419" Type="http://schemas.openxmlformats.org/officeDocument/2006/relationships/hyperlink" Target="https://juku-escot.com/c_blogs/yarukipoint/" TargetMode="External"/><Relationship Id="rId418" Type="http://schemas.openxmlformats.org/officeDocument/2006/relationships/hyperlink" Target="https://juku-escot.com/c_blogs/suugakutaisaku/" TargetMode="External"/><Relationship Id="rId417" Type="http://schemas.openxmlformats.org/officeDocument/2006/relationships/hyperlink" Target="https://juku-escot.com/c_blogs/suugakurikei/" TargetMode="External"/><Relationship Id="rId659" Type="http://schemas.openxmlformats.org/officeDocument/2006/relationships/hyperlink" Target="https://dokkai-labo.tokyo/info/190507-2/" TargetMode="External"/><Relationship Id="rId416" Type="http://schemas.openxmlformats.org/officeDocument/2006/relationships/hyperlink" Target="https://juku-escot.com/c_blogs/programming/" TargetMode="External"/><Relationship Id="rId658" Type="http://schemas.openxmlformats.org/officeDocument/2006/relationships/hyperlink" Target="https://dokkai-labo.tokyo/info/190303/" TargetMode="External"/><Relationship Id="rId891" Type="http://schemas.openxmlformats.org/officeDocument/2006/relationships/hyperlink" Target="https://koten-kakitsubata.jp/access/" TargetMode="External"/><Relationship Id="rId890" Type="http://schemas.openxmlformats.org/officeDocument/2006/relationships/hyperlink" Target="https://jukureiwa.com/tips/syakaikinkyu/" TargetMode="External"/><Relationship Id="rId411" Type="http://schemas.openxmlformats.org/officeDocument/2006/relationships/hyperlink" Target="https://eng-support.com/column/progress-book1-lesson14-1/" TargetMode="External"/><Relationship Id="rId653" Type="http://schemas.openxmlformats.org/officeDocument/2006/relationships/hyperlink" Target="https://dokkai-labo.tokyo/info/180208/" TargetMode="External"/><Relationship Id="rId895" Type="http://schemas.openxmlformats.org/officeDocument/2006/relationships/hyperlink" Target="https://koten-kakitsubata.jp/blog/teikitesuto/" TargetMode="External"/><Relationship Id="rId410" Type="http://schemas.openxmlformats.org/officeDocument/2006/relationships/hyperlink" Target="https://eng-support.com/column/progress-book1-lesson13-1/" TargetMode="External"/><Relationship Id="rId652" Type="http://schemas.openxmlformats.org/officeDocument/2006/relationships/hyperlink" Target="https://dokkai-labo.tokyo/info/180205/" TargetMode="External"/><Relationship Id="rId894" Type="http://schemas.openxmlformats.org/officeDocument/2006/relationships/hyperlink" Target="https://koten-kakitsubata.jp/blog/taketorimonogatari/" TargetMode="External"/><Relationship Id="rId651" Type="http://schemas.openxmlformats.org/officeDocument/2006/relationships/hyperlink" Target="https://dokkai-labo.tokyo/info/180101/" TargetMode="External"/><Relationship Id="rId893" Type="http://schemas.openxmlformats.org/officeDocument/2006/relationships/hyperlink" Target="https://koten-kakitsubata.jp/blog/direction/" TargetMode="External"/><Relationship Id="rId650" Type="http://schemas.openxmlformats.org/officeDocument/2006/relationships/hyperlink" Target="https://dokkai-labo.tokyo/info/180101_02/" TargetMode="External"/><Relationship Id="rId892" Type="http://schemas.openxmlformats.org/officeDocument/2006/relationships/hyperlink" Target="https://koten-kakitsubata.jp/blog/" TargetMode="External"/><Relationship Id="rId206" Type="http://schemas.openxmlformats.org/officeDocument/2006/relationships/hyperlink" Target="https://dokkai-labo.tokyo/blog/sapix/" TargetMode="External"/><Relationship Id="rId448" Type="http://schemas.openxmlformats.org/officeDocument/2006/relationships/hyperlink" Target="https://dokkai-labo.tokyo/blog/asano2021/" TargetMode="External"/><Relationship Id="rId205" Type="http://schemas.openxmlformats.org/officeDocument/2006/relationships/hyperlink" Target="https://dokkai-labo.tokyo/blog/rasa-ru2021/" TargetMode="External"/><Relationship Id="rId447" Type="http://schemas.openxmlformats.org/officeDocument/2006/relationships/hyperlink" Target="https://dokkai-labo.tokyo/blog/200328/" TargetMode="External"/><Relationship Id="rId689" Type="http://schemas.openxmlformats.org/officeDocument/2006/relationships/hyperlink" Target="https://dokkai-labo.tokyo/lesson/hilevel_lec_univ/" TargetMode="External"/><Relationship Id="rId204" Type="http://schemas.openxmlformats.org/officeDocument/2006/relationships/hyperlink" Target="https://dokkai-labo.tokyo/blog/kokugo-kijutsu-before-after/" TargetMode="External"/><Relationship Id="rId446" Type="http://schemas.openxmlformats.org/officeDocument/2006/relationships/hyperlink" Target="https://dokkai-labo.tokyo/blog/200212/" TargetMode="External"/><Relationship Id="rId688" Type="http://schemas.openxmlformats.org/officeDocument/2006/relationships/hyperlink" Target="https://dokkai-labo.tokyo/lesson/" TargetMode="External"/><Relationship Id="rId203" Type="http://schemas.openxmlformats.org/officeDocument/2006/relationships/hyperlink" Target="https://dokkai-labo.tokyo/blog/jikanhaibun/" TargetMode="External"/><Relationship Id="rId445" Type="http://schemas.openxmlformats.org/officeDocument/2006/relationships/hyperlink" Target="https://dokkai-labo.tokyo/blog/170620/" TargetMode="External"/><Relationship Id="rId687" Type="http://schemas.openxmlformats.org/officeDocument/2006/relationships/hyperlink" Target="https://dokkai-labo.tokyo/intro/" TargetMode="External"/><Relationship Id="rId209" Type="http://schemas.openxmlformats.org/officeDocument/2006/relationships/hyperlink" Target="https://dokkai-labo.tokyo/monogataribun/" TargetMode="External"/><Relationship Id="rId208" Type="http://schemas.openxmlformats.org/officeDocument/2006/relationships/hyperlink" Target="https://dokkai-labo.tokyo/col_blog/monogataribun-choice/" TargetMode="External"/><Relationship Id="rId207" Type="http://schemas.openxmlformats.org/officeDocument/2006/relationships/hyperlink" Target="https://dokkai-labo.tokyo/blog/syougakuseidokkai/" TargetMode="External"/><Relationship Id="rId449" Type="http://schemas.openxmlformats.org/officeDocument/2006/relationships/hyperlink" Target="https://dokkai-labo.tokyo/blog/sapix_52b_01/" TargetMode="External"/><Relationship Id="rId440" Type="http://schemas.openxmlformats.org/officeDocument/2006/relationships/hyperlink" Target="https://rika-quest.com/column/terrain/" TargetMode="External"/><Relationship Id="rId682" Type="http://schemas.openxmlformats.org/officeDocument/2006/relationships/hyperlink" Target="https://dokkai-labo.tokyo/info/20210406/" TargetMode="External"/><Relationship Id="rId681" Type="http://schemas.openxmlformats.org/officeDocument/2006/relationships/hyperlink" Target="https://dokkai-labo.tokyo/info/20210406-2/" TargetMode="External"/><Relationship Id="rId680" Type="http://schemas.openxmlformats.org/officeDocument/2006/relationships/hyperlink" Target="https://dokkai-labo.tokyo/info/20210308/" TargetMode="External"/><Relationship Id="rId202" Type="http://schemas.openxmlformats.org/officeDocument/2006/relationships/hyperlink" Target="https://jukureiwa.com/tips/syakai-note/" TargetMode="External"/><Relationship Id="rId444" Type="http://schemas.openxmlformats.org/officeDocument/2006/relationships/hyperlink" Target="https://dokkai-labo.tokyo/blog/17022402/" TargetMode="External"/><Relationship Id="rId686" Type="http://schemas.openxmlformats.org/officeDocument/2006/relationships/hyperlink" Target="https://dokkai-labo.tokyo/info/2026/" TargetMode="External"/><Relationship Id="rId201" Type="http://schemas.openxmlformats.org/officeDocument/2006/relationships/hyperlink" Target="https://www.kokugo-trigger.com/column/kokugobenkyou/" TargetMode="External"/><Relationship Id="rId443" Type="http://schemas.openxmlformats.org/officeDocument/2006/relationships/hyperlink" Target="https://dokkai-labo.tokyo/blog/yosyu_series_05j013/" TargetMode="External"/><Relationship Id="rId685" Type="http://schemas.openxmlformats.org/officeDocument/2006/relationships/hyperlink" Target="https://dokkai-labo.tokyo/info/20210921/" TargetMode="External"/><Relationship Id="rId200" Type="http://schemas.openxmlformats.org/officeDocument/2006/relationships/hyperlink" Target="https://natsui-sansu-juku.com/school/" TargetMode="External"/><Relationship Id="rId442" Type="http://schemas.openxmlformats.org/officeDocument/2006/relationships/hyperlink" Target="https://dokkai-labo.tokyo/blog/sapix_52b_02/" TargetMode="External"/><Relationship Id="rId684" Type="http://schemas.openxmlformats.org/officeDocument/2006/relationships/hyperlink" Target="https://dokkai-labo.tokyo/info/20210723/" TargetMode="External"/><Relationship Id="rId441" Type="http://schemas.openxmlformats.org/officeDocument/2006/relationships/hyperlink" Target="https://www.kokugo-trigger.com/concept/" TargetMode="External"/><Relationship Id="rId683" Type="http://schemas.openxmlformats.org/officeDocument/2006/relationships/hyperlink" Target="https://dokkai-labo.tokyo/info/20210709/" TargetMode="External"/><Relationship Id="rId437" Type="http://schemas.openxmlformats.org/officeDocument/2006/relationships/hyperlink" Target="https://rika-quest.com/column/gas_and_aqueous_liquid/" TargetMode="External"/><Relationship Id="rId679" Type="http://schemas.openxmlformats.org/officeDocument/2006/relationships/hyperlink" Target="https://dokkai-labo.tokyo/info/20201119/" TargetMode="External"/><Relationship Id="rId436" Type="http://schemas.openxmlformats.org/officeDocument/2006/relationships/hyperlink" Target="https://rika-quest.com/column/earthquake/" TargetMode="External"/><Relationship Id="rId678" Type="http://schemas.openxmlformats.org/officeDocument/2006/relationships/hyperlink" Target="https://dokkai-labo.tokyo/info/20201022/" TargetMode="External"/><Relationship Id="rId435" Type="http://schemas.openxmlformats.org/officeDocument/2006/relationships/hyperlink" Target="https://natsui-sansu-juku.com/what_is_asen/" TargetMode="External"/><Relationship Id="rId677" Type="http://schemas.openxmlformats.org/officeDocument/2006/relationships/hyperlink" Target="https://dokkai-labo.tokyo/info/20200529/" TargetMode="External"/><Relationship Id="rId434" Type="http://schemas.openxmlformats.org/officeDocument/2006/relationships/hyperlink" Target="https://natsui-sansu-juku.com/info/2025kakikousixyu/" TargetMode="External"/><Relationship Id="rId676" Type="http://schemas.openxmlformats.org/officeDocument/2006/relationships/hyperlink" Target="https://dokkai-labo.tokyo/info/20200516/" TargetMode="External"/><Relationship Id="rId439" Type="http://schemas.openxmlformats.org/officeDocument/2006/relationships/hyperlink" Target="https://rika-quest.com/column/seasons-and-weather/" TargetMode="External"/><Relationship Id="rId438" Type="http://schemas.openxmlformats.org/officeDocument/2006/relationships/hyperlink" Target="https://rika-quest.com/column/phases-of-the-moon/" TargetMode="External"/><Relationship Id="rId671" Type="http://schemas.openxmlformats.org/officeDocument/2006/relationships/hyperlink" Target="https://dokkai-labo.tokyo/info/20190620/" TargetMode="External"/><Relationship Id="rId670" Type="http://schemas.openxmlformats.org/officeDocument/2006/relationships/hyperlink" Target="https://dokkai-labo.tokyo/info/20190104/" TargetMode="External"/><Relationship Id="rId433" Type="http://schemas.openxmlformats.org/officeDocument/2006/relationships/hyperlink" Target="https://natsui-sansu-juku.com/column/nichinouken/" TargetMode="External"/><Relationship Id="rId675" Type="http://schemas.openxmlformats.org/officeDocument/2006/relationships/hyperlink" Target="https://dokkai-labo.tokyo/info/20200505/" TargetMode="External"/><Relationship Id="rId432" Type="http://schemas.openxmlformats.org/officeDocument/2006/relationships/hyperlink" Target="https://natsui-sansu-juku.com/column/h51-02/" TargetMode="External"/><Relationship Id="rId674" Type="http://schemas.openxmlformats.org/officeDocument/2006/relationships/hyperlink" Target="https://dokkai-labo.tokyo/info/20200204/" TargetMode="External"/><Relationship Id="rId431" Type="http://schemas.openxmlformats.org/officeDocument/2006/relationships/hyperlink" Target="https://natsui-sansu-juku.com/column/510-13/" TargetMode="External"/><Relationship Id="rId673" Type="http://schemas.openxmlformats.org/officeDocument/2006/relationships/hyperlink" Target="https://dokkai-labo.tokyo/info/2019winter/" TargetMode="External"/><Relationship Id="rId430" Type="http://schemas.openxmlformats.org/officeDocument/2006/relationships/hyperlink" Target="https://natsui-sansu-juku.com/column/510-09/" TargetMode="External"/><Relationship Id="rId672" Type="http://schemas.openxmlformats.org/officeDocument/2006/relationships/hyperlink" Target="https://dokkai-labo.tokyo/info/2019092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row>
    <row r="3">
      <c r="A3" s="1" t="s">
        <v>3</v>
      </c>
    </row>
    <row r="4">
      <c r="A4" s="1" t="s">
        <v>4</v>
      </c>
    </row>
    <row r="5">
      <c r="A5" s="1" t="s">
        <v>5</v>
      </c>
    </row>
    <row r="6">
      <c r="A6" s="1" t="s">
        <v>6</v>
      </c>
    </row>
    <row r="7">
      <c r="A7" s="1" t="s">
        <v>7</v>
      </c>
    </row>
    <row r="8">
      <c r="A8" s="1" t="s">
        <v>8</v>
      </c>
    </row>
    <row r="9">
      <c r="A9" s="1" t="s">
        <v>9</v>
      </c>
    </row>
    <row r="10">
      <c r="A10" s="1" t="s">
        <v>10</v>
      </c>
    </row>
    <row r="11">
      <c r="A11" s="1" t="s">
        <v>11</v>
      </c>
    </row>
    <row r="12">
      <c r="A12" s="1" t="s">
        <v>12</v>
      </c>
      <c r="D12" s="1" t="s">
        <v>13</v>
      </c>
    </row>
    <row r="13">
      <c r="A13" s="1" t="s">
        <v>14</v>
      </c>
      <c r="D13" s="1" t="s">
        <v>15</v>
      </c>
    </row>
    <row r="14">
      <c r="A14" s="1" t="s">
        <v>16</v>
      </c>
      <c r="D14" s="1" t="s">
        <v>17</v>
      </c>
    </row>
    <row r="15">
      <c r="A15" s="1" t="s">
        <v>15</v>
      </c>
      <c r="D15" s="1" t="s">
        <v>8</v>
      </c>
    </row>
    <row r="16">
      <c r="A16" s="1" t="s">
        <v>18</v>
      </c>
      <c r="D16" s="1" t="s">
        <v>19</v>
      </c>
    </row>
    <row r="17">
      <c r="A17" s="1" t="s">
        <v>20</v>
      </c>
      <c r="D17" s="1" t="s">
        <v>21</v>
      </c>
    </row>
    <row r="18">
      <c r="A18" s="2" t="s">
        <v>22</v>
      </c>
      <c r="D18" s="1" t="s">
        <v>23</v>
      </c>
    </row>
    <row r="19">
      <c r="A19" s="1" t="s">
        <v>24</v>
      </c>
    </row>
    <row r="20">
      <c r="A20" s="1" t="s">
        <v>25</v>
      </c>
      <c r="D20" s="1" t="s">
        <v>26</v>
      </c>
    </row>
    <row r="21">
      <c r="A21" s="1" t="s">
        <v>27</v>
      </c>
      <c r="D21" s="1" t="s">
        <v>28</v>
      </c>
    </row>
    <row r="22">
      <c r="A22" s="1" t="s">
        <v>29</v>
      </c>
    </row>
    <row r="23">
      <c r="A23" s="1" t="s">
        <v>30</v>
      </c>
    </row>
    <row r="24">
      <c r="A24" s="1" t="s">
        <v>26</v>
      </c>
    </row>
    <row r="25">
      <c r="A25" s="1" t="s">
        <v>28</v>
      </c>
    </row>
    <row r="26">
      <c r="A26" s="1" t="s">
        <v>13</v>
      </c>
    </row>
    <row r="27">
      <c r="A27" s="1" t="s">
        <v>15</v>
      </c>
    </row>
    <row r="28">
      <c r="A28" s="1" t="s">
        <v>17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4.63"/>
    <col customWidth="1" min="2" max="2" width="4.38"/>
    <col customWidth="1" min="3" max="3" width="5.75"/>
    <col customWidth="1" min="4" max="4" width="16.75"/>
    <col customWidth="1" min="5" max="31" width="4.25"/>
    <col customWidth="1" min="32" max="32" width="14.5"/>
    <col customWidth="1" min="33" max="51" width="4.25"/>
    <col customWidth="1" min="52" max="52" width="11.5"/>
    <col customWidth="1" min="53" max="53" width="6.5"/>
  </cols>
  <sheetData>
    <row r="1" ht="16.5" customHeight="1">
      <c r="A1" s="1" t="s">
        <v>31</v>
      </c>
      <c r="B1" s="1" t="s">
        <v>32</v>
      </c>
      <c r="C1" s="1" t="s">
        <v>33</v>
      </c>
      <c r="D1" s="1" t="s">
        <v>34</v>
      </c>
      <c r="E1" s="1" t="s">
        <v>0</v>
      </c>
      <c r="F1" s="1" t="s">
        <v>1</v>
      </c>
      <c r="G1" s="1" t="s">
        <v>3</v>
      </c>
      <c r="H1" s="1" t="s">
        <v>4</v>
      </c>
      <c r="I1" s="1" t="s">
        <v>5</v>
      </c>
      <c r="J1" s="1" t="s">
        <v>6</v>
      </c>
      <c r="K1" s="1" t="s">
        <v>7</v>
      </c>
      <c r="L1" s="1" t="s">
        <v>8</v>
      </c>
      <c r="M1" s="1" t="s">
        <v>9</v>
      </c>
      <c r="N1" s="1" t="s">
        <v>10</v>
      </c>
      <c r="O1" s="1" t="s">
        <v>11</v>
      </c>
      <c r="P1" s="1" t="s">
        <v>12</v>
      </c>
      <c r="Q1" s="1" t="s">
        <v>14</v>
      </c>
      <c r="R1" s="1" t="s">
        <v>16</v>
      </c>
      <c r="S1" s="1" t="s">
        <v>15</v>
      </c>
      <c r="T1" s="1" t="s">
        <v>18</v>
      </c>
      <c r="U1" s="1" t="s">
        <v>20</v>
      </c>
      <c r="V1" s="1" t="s">
        <v>22</v>
      </c>
      <c r="W1" s="1" t="s">
        <v>24</v>
      </c>
      <c r="X1" s="1" t="s">
        <v>25</v>
      </c>
      <c r="Y1" s="1" t="s">
        <v>27</v>
      </c>
      <c r="Z1" s="1" t="s">
        <v>29</v>
      </c>
      <c r="AA1" s="1" t="s">
        <v>30</v>
      </c>
      <c r="AB1" s="1" t="s">
        <v>26</v>
      </c>
      <c r="AC1" s="1" t="s">
        <v>28</v>
      </c>
      <c r="AD1" s="1" t="s">
        <v>13</v>
      </c>
      <c r="AE1" s="1" t="s">
        <v>17</v>
      </c>
      <c r="AF1" s="1" t="s">
        <v>35</v>
      </c>
      <c r="AG1" s="1"/>
      <c r="AH1" s="1"/>
      <c r="AI1" s="1"/>
      <c r="AJ1" s="1"/>
      <c r="AK1" s="1"/>
      <c r="AL1" s="1"/>
      <c r="AM1" s="1"/>
      <c r="AN1" s="1"/>
      <c r="AO1" s="1"/>
      <c r="AP1" s="1"/>
      <c r="AQ1" s="1"/>
      <c r="AR1" s="3"/>
      <c r="AS1" s="1"/>
      <c r="AT1" s="1"/>
      <c r="AU1" s="1"/>
      <c r="AV1" s="1"/>
      <c r="AW1" s="1"/>
      <c r="AX1" s="1"/>
      <c r="AY1" s="1"/>
      <c r="AZ1" s="1"/>
      <c r="BA1" s="1"/>
    </row>
    <row r="2" ht="16.5" customHeight="1">
      <c r="A2" s="4" t="s">
        <v>36</v>
      </c>
      <c r="B2" s="5">
        <v>0.0</v>
      </c>
      <c r="C2" s="5">
        <v>16.0</v>
      </c>
      <c r="D2" s="1" t="s">
        <v>37</v>
      </c>
      <c r="E2" s="5">
        <v>0.0</v>
      </c>
      <c r="F2" s="5">
        <v>3.0</v>
      </c>
      <c r="G2" s="5">
        <v>0.0</v>
      </c>
      <c r="H2" s="5">
        <v>0.0</v>
      </c>
      <c r="I2" s="5">
        <v>0.0</v>
      </c>
      <c r="J2" s="5">
        <v>3.0</v>
      </c>
      <c r="K2" s="5">
        <v>2.0</v>
      </c>
      <c r="L2" s="5">
        <v>0.0</v>
      </c>
      <c r="M2" s="5">
        <v>0.0</v>
      </c>
      <c r="N2" s="5">
        <v>0.0</v>
      </c>
      <c r="O2" s="5">
        <v>0.0</v>
      </c>
      <c r="P2" s="5">
        <v>0.0</v>
      </c>
      <c r="Q2" s="5">
        <v>0.0</v>
      </c>
      <c r="R2" s="5">
        <v>1.0</v>
      </c>
      <c r="S2" s="5">
        <v>0.0</v>
      </c>
      <c r="T2" s="5">
        <v>0.0</v>
      </c>
      <c r="U2" s="5">
        <v>0.0</v>
      </c>
      <c r="V2" s="5">
        <v>0.0</v>
      </c>
      <c r="W2" s="5">
        <v>0.0</v>
      </c>
      <c r="X2" s="5">
        <v>4.0</v>
      </c>
      <c r="Y2" s="5">
        <v>1.0</v>
      </c>
      <c r="Z2" s="5">
        <v>0.0</v>
      </c>
      <c r="AA2" s="5">
        <v>0.0</v>
      </c>
      <c r="AB2" s="5">
        <v>0.0</v>
      </c>
      <c r="AC2" s="5">
        <v>1.0</v>
      </c>
      <c r="AD2" s="5">
        <v>0.0</v>
      </c>
      <c r="AE2" s="5">
        <v>1.0</v>
      </c>
      <c r="AF2" s="6">
        <f>IFERROR(__xludf.DUMMYFUNCTION("IFERROR(
  VLOOKUP(
    A2,
    IMPORTRANGE(
      ""1ZygntHC1J6IxzKbTidmOyf5nUyW4GCLurHCjexrLm_o        "",
      ""HTMLキャッシュ!A:F""
    ),
    3,
    FALSE
  ),
  0
)
"),46046.71890046296)</f>
        <v>46046.7189</v>
      </c>
      <c r="AG2" s="5"/>
      <c r="AH2" s="5"/>
      <c r="AI2" s="5"/>
      <c r="AJ2" s="5"/>
      <c r="AK2" s="5"/>
      <c r="AL2" s="5"/>
      <c r="AM2" s="5"/>
      <c r="AN2" s="5"/>
      <c r="AO2" s="5"/>
      <c r="AP2" s="5"/>
      <c r="AQ2" s="5"/>
      <c r="AR2" s="3"/>
      <c r="AS2" s="5"/>
      <c r="AT2" s="5"/>
      <c r="AU2" s="5"/>
      <c r="AV2" s="5"/>
      <c r="AW2" s="5"/>
      <c r="AX2" s="5"/>
      <c r="AY2" s="5"/>
      <c r="AZ2" s="7"/>
      <c r="BA2" s="7"/>
    </row>
    <row r="3" ht="16.5" customHeight="1">
      <c r="A3" s="4" t="s">
        <v>38</v>
      </c>
      <c r="B3" s="5">
        <v>2.0</v>
      </c>
      <c r="C3" s="5">
        <v>14.0</v>
      </c>
      <c r="D3" s="1" t="s">
        <v>39</v>
      </c>
      <c r="E3" s="5">
        <v>9.0</v>
      </c>
      <c r="F3" s="5">
        <v>4.0</v>
      </c>
      <c r="G3" s="5">
        <v>0.0</v>
      </c>
      <c r="H3" s="5">
        <v>0.0</v>
      </c>
      <c r="I3" s="5">
        <v>0.0</v>
      </c>
      <c r="J3" s="5">
        <v>0.0</v>
      </c>
      <c r="K3" s="5">
        <v>0.0</v>
      </c>
      <c r="L3" s="5">
        <v>0.0</v>
      </c>
      <c r="M3" s="5">
        <v>0.0</v>
      </c>
      <c r="N3" s="5">
        <v>0.0</v>
      </c>
      <c r="O3" s="5">
        <v>0.0</v>
      </c>
      <c r="P3" s="5">
        <v>0.0</v>
      </c>
      <c r="Q3" s="5">
        <v>0.0</v>
      </c>
      <c r="R3" s="5">
        <v>0.0</v>
      </c>
      <c r="S3" s="5">
        <v>0.0</v>
      </c>
      <c r="T3" s="5">
        <v>0.0</v>
      </c>
      <c r="U3" s="5">
        <v>0.0</v>
      </c>
      <c r="V3" s="5">
        <v>0.0</v>
      </c>
      <c r="W3" s="5">
        <v>0.0</v>
      </c>
      <c r="X3" s="5">
        <v>0.0</v>
      </c>
      <c r="Y3" s="5">
        <v>0.0</v>
      </c>
      <c r="Z3" s="5">
        <v>0.0</v>
      </c>
      <c r="AA3" s="5">
        <v>0.0</v>
      </c>
      <c r="AB3" s="5">
        <v>1.0</v>
      </c>
      <c r="AC3" s="5">
        <v>0.0</v>
      </c>
      <c r="AD3" s="5">
        <v>0.0</v>
      </c>
      <c r="AE3" s="5">
        <v>0.0</v>
      </c>
      <c r="AF3" s="6">
        <f>IFERROR(__xludf.DUMMYFUNCTION("IFERROR(
  VLOOKUP(
    A3,
    IMPORTRANGE(
      ""1ZygntHC1J6IxzKbTidmOyf5nUyW4GCLurHCjexrLm_o        "",
      ""HTMLキャッシュ!A:F""
    ),
    3,
    FALSE
  ),
  0
)
"),46085.55167824074)</f>
        <v>46085.55168</v>
      </c>
      <c r="AG3" s="5"/>
      <c r="AH3" s="5"/>
      <c r="AI3" s="5"/>
      <c r="AJ3" s="5"/>
      <c r="AK3" s="5"/>
      <c r="AL3" s="5"/>
      <c r="AM3" s="5"/>
      <c r="AN3" s="5"/>
      <c r="AO3" s="5"/>
      <c r="AP3" s="5"/>
      <c r="AQ3" s="5"/>
      <c r="AR3" s="3"/>
      <c r="AS3" s="5"/>
      <c r="AT3" s="5"/>
      <c r="AU3" s="5"/>
      <c r="AV3" s="5"/>
      <c r="AW3" s="5"/>
      <c r="AX3" s="5"/>
      <c r="AY3" s="5"/>
      <c r="AZ3" s="7"/>
      <c r="BA3" s="7"/>
    </row>
    <row r="4" ht="16.5" customHeight="1">
      <c r="A4" s="4" t="s">
        <v>40</v>
      </c>
      <c r="B4" s="5">
        <v>0.0</v>
      </c>
      <c r="C4" s="5">
        <v>12.0</v>
      </c>
      <c r="D4" s="1" t="s">
        <v>41</v>
      </c>
      <c r="E4" s="5">
        <v>0.0</v>
      </c>
      <c r="F4" s="5">
        <v>9.0</v>
      </c>
      <c r="G4" s="5">
        <v>0.0</v>
      </c>
      <c r="H4" s="5">
        <v>0.0</v>
      </c>
      <c r="I4" s="5">
        <v>0.0</v>
      </c>
      <c r="J4" s="5">
        <v>0.0</v>
      </c>
      <c r="K4" s="5">
        <v>0.0</v>
      </c>
      <c r="L4" s="5">
        <v>0.0</v>
      </c>
      <c r="M4" s="5">
        <v>0.0</v>
      </c>
      <c r="N4" s="5">
        <v>0.0</v>
      </c>
      <c r="O4" s="5">
        <v>0.0</v>
      </c>
      <c r="P4" s="5">
        <v>0.0</v>
      </c>
      <c r="Q4" s="5">
        <v>0.0</v>
      </c>
      <c r="R4" s="5">
        <v>0.0</v>
      </c>
      <c r="S4" s="5">
        <v>0.0</v>
      </c>
      <c r="T4" s="5">
        <v>0.0</v>
      </c>
      <c r="U4" s="5">
        <v>0.0</v>
      </c>
      <c r="V4" s="5">
        <v>0.0</v>
      </c>
      <c r="W4" s="5">
        <v>0.0</v>
      </c>
      <c r="X4" s="5">
        <v>0.0</v>
      </c>
      <c r="Y4" s="5">
        <v>0.0</v>
      </c>
      <c r="Z4" s="5">
        <v>0.0</v>
      </c>
      <c r="AA4" s="5">
        <v>0.0</v>
      </c>
      <c r="AB4" s="5">
        <v>0.0</v>
      </c>
      <c r="AC4" s="5">
        <v>0.0</v>
      </c>
      <c r="AD4" s="5">
        <v>0.0</v>
      </c>
      <c r="AE4" s="5">
        <v>3.0</v>
      </c>
      <c r="AF4" s="6">
        <f>IFERROR(__xludf.DUMMYFUNCTION("IFERROR(
  VLOOKUP(
    A4,
    IMPORTRANGE(
      ""1ZygntHC1J6IxzKbTidmOyf5nUyW4GCLurHCjexrLm_o        "",
      ""HTMLキャッシュ!A:F""
    ),
    3,
    FALSE
  ),
  0
)
"),46084.603101851855)</f>
        <v>46084.6031</v>
      </c>
      <c r="AG4" s="5"/>
      <c r="AH4" s="5"/>
      <c r="AI4" s="5"/>
      <c r="AJ4" s="5"/>
      <c r="AK4" s="5"/>
      <c r="AL4" s="5"/>
      <c r="AM4" s="5"/>
      <c r="AN4" s="5"/>
      <c r="AO4" s="5"/>
      <c r="AP4" s="5"/>
      <c r="AQ4" s="5"/>
      <c r="AR4" s="3"/>
      <c r="AS4" s="5"/>
      <c r="AT4" s="5"/>
      <c r="AU4" s="5"/>
      <c r="AV4" s="5"/>
      <c r="AW4" s="5"/>
      <c r="AX4" s="5"/>
      <c r="AY4" s="5"/>
      <c r="AZ4" s="7"/>
      <c r="BA4" s="7"/>
    </row>
    <row r="5" ht="16.5" customHeight="1">
      <c r="A5" s="4" t="s">
        <v>42</v>
      </c>
      <c r="B5" s="5">
        <v>0.0</v>
      </c>
      <c r="C5" s="5">
        <v>12.0</v>
      </c>
      <c r="D5" s="1" t="s">
        <v>43</v>
      </c>
      <c r="E5" s="5">
        <v>1.0</v>
      </c>
      <c r="F5" s="5">
        <v>4.0</v>
      </c>
      <c r="G5" s="5">
        <v>0.0</v>
      </c>
      <c r="H5" s="5">
        <v>0.0</v>
      </c>
      <c r="I5" s="5">
        <v>0.0</v>
      </c>
      <c r="J5" s="5">
        <v>0.0</v>
      </c>
      <c r="K5" s="5">
        <v>0.0</v>
      </c>
      <c r="L5" s="5">
        <v>0.0</v>
      </c>
      <c r="M5" s="5">
        <v>0.0</v>
      </c>
      <c r="N5" s="5">
        <v>0.0</v>
      </c>
      <c r="O5" s="5">
        <v>0.0</v>
      </c>
      <c r="P5" s="5">
        <v>0.0</v>
      </c>
      <c r="Q5" s="5">
        <v>0.0</v>
      </c>
      <c r="R5" s="5">
        <v>5.0</v>
      </c>
      <c r="S5" s="5">
        <v>0.0</v>
      </c>
      <c r="T5" s="5">
        <v>0.0</v>
      </c>
      <c r="U5" s="5">
        <v>1.0</v>
      </c>
      <c r="V5" s="5">
        <v>0.0</v>
      </c>
      <c r="W5" s="5">
        <v>0.0</v>
      </c>
      <c r="X5" s="5">
        <v>0.0</v>
      </c>
      <c r="Y5" s="5">
        <v>1.0</v>
      </c>
      <c r="Z5" s="5">
        <v>0.0</v>
      </c>
      <c r="AA5" s="5">
        <v>0.0</v>
      </c>
      <c r="AB5" s="5">
        <v>0.0</v>
      </c>
      <c r="AC5" s="5">
        <v>0.0</v>
      </c>
      <c r="AD5" s="5">
        <v>0.0</v>
      </c>
      <c r="AE5" s="5">
        <v>0.0</v>
      </c>
      <c r="AF5" s="6">
        <f>IFERROR(__xludf.DUMMYFUNCTION("IFERROR(
  VLOOKUP(
    A5,
    IMPORTRANGE(
      ""1ZygntHC1J6IxzKbTidmOyf5nUyW4GCLurHCjexrLm_o        "",
      ""HTMLキャッシュ!A:F""
    ),
    3,
    FALSE
  ),
  0
)
"),46084.94630787037)</f>
        <v>46084.94631</v>
      </c>
      <c r="AG5" s="5"/>
      <c r="AH5" s="5"/>
      <c r="AI5" s="5"/>
      <c r="AJ5" s="5"/>
      <c r="AK5" s="5"/>
      <c r="AL5" s="5"/>
      <c r="AM5" s="5"/>
      <c r="AN5" s="5"/>
      <c r="AO5" s="5"/>
      <c r="AP5" s="5"/>
      <c r="AQ5" s="5"/>
      <c r="AR5" s="3"/>
      <c r="AS5" s="5"/>
      <c r="AT5" s="5"/>
      <c r="AU5" s="5"/>
      <c r="AV5" s="5"/>
      <c r="AW5" s="5"/>
      <c r="AX5" s="5"/>
      <c r="AY5" s="5"/>
      <c r="AZ5" s="7"/>
      <c r="BA5" s="7"/>
    </row>
    <row r="6" ht="16.5" customHeight="1">
      <c r="A6" s="4" t="s">
        <v>44</v>
      </c>
      <c r="B6" s="5">
        <v>0.0</v>
      </c>
      <c r="C6" s="5">
        <v>12.0</v>
      </c>
      <c r="D6" s="1" t="s">
        <v>45</v>
      </c>
      <c r="E6" s="5">
        <v>0.0</v>
      </c>
      <c r="F6" s="5">
        <v>7.0</v>
      </c>
      <c r="G6" s="5">
        <v>0.0</v>
      </c>
      <c r="H6" s="5">
        <v>0.0</v>
      </c>
      <c r="I6" s="5">
        <v>0.0</v>
      </c>
      <c r="J6" s="5">
        <v>0.0</v>
      </c>
      <c r="K6" s="5">
        <v>0.0</v>
      </c>
      <c r="L6" s="5">
        <v>0.0</v>
      </c>
      <c r="M6" s="5">
        <v>0.0</v>
      </c>
      <c r="N6" s="5">
        <v>4.0</v>
      </c>
      <c r="O6" s="5">
        <v>0.0</v>
      </c>
      <c r="P6" s="5">
        <v>0.0</v>
      </c>
      <c r="Q6" s="5">
        <v>0.0</v>
      </c>
      <c r="R6" s="5">
        <v>0.0</v>
      </c>
      <c r="S6" s="5">
        <v>0.0</v>
      </c>
      <c r="T6" s="5">
        <v>0.0</v>
      </c>
      <c r="U6" s="5">
        <v>1.0</v>
      </c>
      <c r="V6" s="5">
        <v>0.0</v>
      </c>
      <c r="W6" s="5">
        <v>0.0</v>
      </c>
      <c r="X6" s="5">
        <v>0.0</v>
      </c>
      <c r="Y6" s="5">
        <v>0.0</v>
      </c>
      <c r="Z6" s="5">
        <v>0.0</v>
      </c>
      <c r="AA6" s="5">
        <v>0.0</v>
      </c>
      <c r="AB6" s="5">
        <v>0.0</v>
      </c>
      <c r="AC6" s="5">
        <v>0.0</v>
      </c>
      <c r="AD6" s="5">
        <v>0.0</v>
      </c>
      <c r="AE6" s="5">
        <v>0.0</v>
      </c>
      <c r="AF6" s="6">
        <f>IFERROR(__xludf.DUMMYFUNCTION("IFERROR(
  VLOOKUP(
    A6,
    IMPORTRANGE(
      ""1ZygntHC1J6IxzKbTidmOyf5nUyW4GCLurHCjexrLm_o        "",
      ""HTMLキャッシュ!A:F""
    ),
    3,
    FALSE
  ),
  0
)
"),46084.545023148145)</f>
        <v>46084.54502</v>
      </c>
      <c r="AG6" s="5"/>
      <c r="AH6" s="5"/>
      <c r="AI6" s="5"/>
      <c r="AJ6" s="5"/>
      <c r="AK6" s="5"/>
      <c r="AL6" s="5"/>
      <c r="AM6" s="5"/>
      <c r="AN6" s="5"/>
      <c r="AO6" s="5"/>
      <c r="AP6" s="5"/>
      <c r="AQ6" s="5"/>
      <c r="AR6" s="3"/>
      <c r="AS6" s="5"/>
      <c r="AT6" s="5"/>
      <c r="AU6" s="5"/>
      <c r="AV6" s="5"/>
      <c r="AW6" s="5"/>
      <c r="AX6" s="5"/>
      <c r="AY6" s="5"/>
      <c r="AZ6" s="7"/>
      <c r="BA6" s="7"/>
    </row>
    <row r="7" ht="16.5" customHeight="1">
      <c r="A7" s="4" t="s">
        <v>46</v>
      </c>
      <c r="B7" s="5">
        <v>9.0</v>
      </c>
      <c r="C7" s="5">
        <v>11.0</v>
      </c>
      <c r="D7" s="1" t="s">
        <v>47</v>
      </c>
      <c r="E7" s="5">
        <v>0.0</v>
      </c>
      <c r="F7" s="5">
        <v>11.0</v>
      </c>
      <c r="G7" s="5">
        <v>0.0</v>
      </c>
      <c r="H7" s="5">
        <v>0.0</v>
      </c>
      <c r="I7" s="5">
        <v>0.0</v>
      </c>
      <c r="J7" s="5">
        <v>0.0</v>
      </c>
      <c r="K7" s="5">
        <v>0.0</v>
      </c>
      <c r="L7" s="5">
        <v>0.0</v>
      </c>
      <c r="M7" s="5">
        <v>0.0</v>
      </c>
      <c r="N7" s="5">
        <v>0.0</v>
      </c>
      <c r="O7" s="5">
        <v>0.0</v>
      </c>
      <c r="P7" s="5">
        <v>0.0</v>
      </c>
      <c r="Q7" s="5">
        <v>0.0</v>
      </c>
      <c r="R7" s="5">
        <v>0.0</v>
      </c>
      <c r="S7" s="5">
        <v>0.0</v>
      </c>
      <c r="T7" s="5">
        <v>0.0</v>
      </c>
      <c r="U7" s="5">
        <v>0.0</v>
      </c>
      <c r="V7" s="5">
        <v>0.0</v>
      </c>
      <c r="W7" s="5">
        <v>0.0</v>
      </c>
      <c r="X7" s="5">
        <v>0.0</v>
      </c>
      <c r="Y7" s="5">
        <v>0.0</v>
      </c>
      <c r="Z7" s="5">
        <v>0.0</v>
      </c>
      <c r="AA7" s="5">
        <v>0.0</v>
      </c>
      <c r="AB7" s="5">
        <v>0.0</v>
      </c>
      <c r="AC7" s="5">
        <v>0.0</v>
      </c>
      <c r="AD7" s="5">
        <v>0.0</v>
      </c>
      <c r="AE7" s="5">
        <v>0.0</v>
      </c>
      <c r="AF7" s="6">
        <f>IFERROR(__xludf.DUMMYFUNCTION("IFERROR(
  VLOOKUP(
    A7,
    IMPORTRANGE(
      ""1ZygntHC1J6IxzKbTidmOyf5nUyW4GCLurHCjexrLm_o        "",
      ""HTMLキャッシュ!A:F""
    ),
    3,
    FALSE
  ),
  0
)
"),46084.585231481484)</f>
        <v>46084.58523</v>
      </c>
      <c r="AG7" s="5"/>
      <c r="AH7" s="5"/>
      <c r="AI7" s="5"/>
      <c r="AJ7" s="5"/>
      <c r="AK7" s="5"/>
      <c r="AL7" s="5"/>
      <c r="AM7" s="5"/>
      <c r="AN7" s="5"/>
      <c r="AO7" s="5"/>
      <c r="AP7" s="5"/>
      <c r="AQ7" s="5"/>
      <c r="AR7" s="3"/>
      <c r="AS7" s="5"/>
      <c r="AT7" s="5"/>
      <c r="AU7" s="5"/>
      <c r="AV7" s="5"/>
      <c r="AW7" s="5"/>
      <c r="AX7" s="5"/>
      <c r="AY7" s="5"/>
      <c r="AZ7" s="7"/>
      <c r="BA7" s="7"/>
    </row>
    <row r="8" ht="16.5" customHeight="1">
      <c r="A8" s="4" t="s">
        <v>48</v>
      </c>
      <c r="B8" s="5">
        <v>1.0</v>
      </c>
      <c r="C8" s="5">
        <v>10.0</v>
      </c>
      <c r="D8" s="1" t="s">
        <v>49</v>
      </c>
      <c r="E8" s="5">
        <v>0.0</v>
      </c>
      <c r="F8" s="5">
        <v>0.0</v>
      </c>
      <c r="G8" s="5">
        <v>0.0</v>
      </c>
      <c r="H8" s="5">
        <v>0.0</v>
      </c>
      <c r="I8" s="5">
        <v>7.0</v>
      </c>
      <c r="J8" s="5">
        <v>2.0</v>
      </c>
      <c r="K8" s="5">
        <v>0.0</v>
      </c>
      <c r="L8" s="5">
        <v>1.0</v>
      </c>
      <c r="M8" s="5">
        <v>0.0</v>
      </c>
      <c r="N8" s="5">
        <v>0.0</v>
      </c>
      <c r="O8" s="5">
        <v>0.0</v>
      </c>
      <c r="P8" s="5">
        <v>0.0</v>
      </c>
      <c r="Q8" s="5">
        <v>0.0</v>
      </c>
      <c r="R8" s="5">
        <v>0.0</v>
      </c>
      <c r="S8" s="5">
        <v>0.0</v>
      </c>
      <c r="T8" s="5">
        <v>0.0</v>
      </c>
      <c r="U8" s="5">
        <v>0.0</v>
      </c>
      <c r="V8" s="5">
        <v>0.0</v>
      </c>
      <c r="W8" s="5">
        <v>0.0</v>
      </c>
      <c r="X8" s="5">
        <v>0.0</v>
      </c>
      <c r="Y8" s="5">
        <v>0.0</v>
      </c>
      <c r="Z8" s="5">
        <v>0.0</v>
      </c>
      <c r="AA8" s="5">
        <v>0.0</v>
      </c>
      <c r="AB8" s="5">
        <v>0.0</v>
      </c>
      <c r="AC8" s="5">
        <v>0.0</v>
      </c>
      <c r="AD8" s="5">
        <v>0.0</v>
      </c>
      <c r="AE8" s="5">
        <v>0.0</v>
      </c>
      <c r="AF8" s="6">
        <f>IFERROR(__xludf.DUMMYFUNCTION("IFERROR(
  VLOOKUP(
    A8,
    IMPORTRANGE(
      ""1ZygntHC1J6IxzKbTidmOyf5nUyW4GCLurHCjexrLm_o        "",
      ""HTMLキャッシュ!A:F""
    ),
    3,
    FALSE
  ),
  0
)
"),46036.74829861111)</f>
        <v>46036.7483</v>
      </c>
      <c r="AG8" s="5"/>
      <c r="AH8" s="5"/>
      <c r="AI8" s="5"/>
      <c r="AJ8" s="5"/>
      <c r="AK8" s="5"/>
      <c r="AL8" s="5"/>
      <c r="AM8" s="5"/>
      <c r="AN8" s="5"/>
      <c r="AO8" s="5"/>
      <c r="AP8" s="5"/>
      <c r="AQ8" s="5"/>
      <c r="AR8" s="3"/>
      <c r="AS8" s="5"/>
      <c r="AT8" s="5"/>
      <c r="AU8" s="5"/>
      <c r="AV8" s="5"/>
      <c r="AW8" s="5"/>
      <c r="AX8" s="5"/>
      <c r="AY8" s="5"/>
      <c r="AZ8" s="7"/>
      <c r="BA8" s="7"/>
    </row>
    <row r="9" ht="16.5" customHeight="1">
      <c r="A9" s="4" t="s">
        <v>50</v>
      </c>
      <c r="B9" s="5">
        <v>0.0</v>
      </c>
      <c r="C9" s="5">
        <v>10.0</v>
      </c>
      <c r="D9" s="1" t="s">
        <v>51</v>
      </c>
      <c r="E9" s="5">
        <v>0.0</v>
      </c>
      <c r="F9" s="5">
        <v>9.0</v>
      </c>
      <c r="G9" s="5">
        <v>0.0</v>
      </c>
      <c r="H9" s="5">
        <v>0.0</v>
      </c>
      <c r="I9" s="5">
        <v>0.0</v>
      </c>
      <c r="J9" s="5">
        <v>0.0</v>
      </c>
      <c r="K9" s="5">
        <v>0.0</v>
      </c>
      <c r="L9" s="5">
        <v>0.0</v>
      </c>
      <c r="M9" s="5">
        <v>0.0</v>
      </c>
      <c r="N9" s="5">
        <v>1.0</v>
      </c>
      <c r="O9" s="5">
        <v>0.0</v>
      </c>
      <c r="P9" s="5">
        <v>0.0</v>
      </c>
      <c r="Q9" s="5">
        <v>0.0</v>
      </c>
      <c r="R9" s="5">
        <v>0.0</v>
      </c>
      <c r="S9" s="5">
        <v>0.0</v>
      </c>
      <c r="T9" s="5">
        <v>0.0</v>
      </c>
      <c r="U9" s="5">
        <v>0.0</v>
      </c>
      <c r="V9" s="5">
        <v>0.0</v>
      </c>
      <c r="W9" s="5">
        <v>0.0</v>
      </c>
      <c r="X9" s="5">
        <v>0.0</v>
      </c>
      <c r="Y9" s="5">
        <v>0.0</v>
      </c>
      <c r="Z9" s="5">
        <v>0.0</v>
      </c>
      <c r="AA9" s="5">
        <v>0.0</v>
      </c>
      <c r="AB9" s="5">
        <v>0.0</v>
      </c>
      <c r="AC9" s="5">
        <v>0.0</v>
      </c>
      <c r="AD9" s="5">
        <v>0.0</v>
      </c>
      <c r="AE9" s="5">
        <v>0.0</v>
      </c>
      <c r="AF9" s="6">
        <f>IFERROR(__xludf.DUMMYFUNCTION("IFERROR(
  VLOOKUP(
    A9,
    IMPORTRANGE(
      ""1ZygntHC1J6IxzKbTidmOyf5nUyW4GCLurHCjexrLm_o        "",
      ""HTMLキャッシュ!A:F""
    ),
    3,
    FALSE
  ),
  0
)
"),46084.9822337963)</f>
        <v>46084.98223</v>
      </c>
      <c r="AG9" s="5"/>
      <c r="AH9" s="5"/>
      <c r="AI9" s="5"/>
      <c r="AJ9" s="5"/>
      <c r="AK9" s="5"/>
      <c r="AL9" s="5"/>
      <c r="AM9" s="5"/>
      <c r="AN9" s="5"/>
      <c r="AO9" s="5"/>
      <c r="AP9" s="5"/>
      <c r="AQ9" s="5"/>
      <c r="AR9" s="3"/>
      <c r="AS9" s="5"/>
      <c r="AT9" s="5"/>
      <c r="AU9" s="5"/>
      <c r="AV9" s="5"/>
      <c r="AW9" s="5"/>
      <c r="AX9" s="5"/>
      <c r="AY9" s="5"/>
      <c r="AZ9" s="7"/>
      <c r="BA9" s="7"/>
    </row>
    <row r="10" ht="16.5" customHeight="1">
      <c r="A10" s="4" t="s">
        <v>52</v>
      </c>
      <c r="B10" s="5">
        <v>0.0</v>
      </c>
      <c r="C10" s="5">
        <v>9.0</v>
      </c>
      <c r="D10" s="1" t="s">
        <v>53</v>
      </c>
      <c r="E10" s="5">
        <v>0.0</v>
      </c>
      <c r="F10" s="5">
        <v>9.0</v>
      </c>
      <c r="G10" s="5">
        <v>0.0</v>
      </c>
      <c r="H10" s="5">
        <v>0.0</v>
      </c>
      <c r="I10" s="5">
        <v>0.0</v>
      </c>
      <c r="J10" s="5">
        <v>0.0</v>
      </c>
      <c r="K10" s="5">
        <v>0.0</v>
      </c>
      <c r="L10" s="5">
        <v>0.0</v>
      </c>
      <c r="M10" s="5">
        <v>0.0</v>
      </c>
      <c r="N10" s="5">
        <v>0.0</v>
      </c>
      <c r="O10" s="5">
        <v>0.0</v>
      </c>
      <c r="P10" s="5">
        <v>0.0</v>
      </c>
      <c r="Q10" s="5">
        <v>0.0</v>
      </c>
      <c r="R10" s="5">
        <v>0.0</v>
      </c>
      <c r="S10" s="5">
        <v>0.0</v>
      </c>
      <c r="T10" s="5">
        <v>0.0</v>
      </c>
      <c r="U10" s="5">
        <v>0.0</v>
      </c>
      <c r="V10" s="5">
        <v>0.0</v>
      </c>
      <c r="W10" s="5">
        <v>0.0</v>
      </c>
      <c r="X10" s="5">
        <v>0.0</v>
      </c>
      <c r="Y10" s="5">
        <v>0.0</v>
      </c>
      <c r="Z10" s="5">
        <v>0.0</v>
      </c>
      <c r="AA10" s="5">
        <v>0.0</v>
      </c>
      <c r="AB10" s="5">
        <v>0.0</v>
      </c>
      <c r="AC10" s="5">
        <v>0.0</v>
      </c>
      <c r="AD10" s="5">
        <v>0.0</v>
      </c>
      <c r="AE10" s="5">
        <v>0.0</v>
      </c>
      <c r="AF10" s="6">
        <f>IFERROR(__xludf.DUMMYFUNCTION("IFERROR(
  VLOOKUP(
    A10,
    IMPORTRANGE(
      ""1ZygntHC1J6IxzKbTidmOyf5nUyW4GCLurHCjexrLm_o        "",
      ""HTMLキャッシュ!A:F""
    ),
    3,
    FALSE
  ),
  0
)
"),46067.816469907404)</f>
        <v>46067.81647</v>
      </c>
      <c r="AG10" s="5"/>
      <c r="AH10" s="5"/>
      <c r="AI10" s="5"/>
      <c r="AJ10" s="5"/>
      <c r="AK10" s="5"/>
      <c r="AL10" s="5"/>
      <c r="AM10" s="5"/>
      <c r="AN10" s="5"/>
      <c r="AO10" s="5"/>
      <c r="AP10" s="5"/>
      <c r="AQ10" s="5"/>
      <c r="AR10" s="3"/>
      <c r="AS10" s="5"/>
      <c r="AT10" s="5"/>
      <c r="AU10" s="5"/>
      <c r="AV10" s="5"/>
      <c r="AW10" s="5"/>
      <c r="AX10" s="5"/>
      <c r="AY10" s="5"/>
      <c r="AZ10" s="7"/>
      <c r="BA10" s="7"/>
    </row>
    <row r="11" ht="16.5" customHeight="1">
      <c r="A11" s="4" t="s">
        <v>54</v>
      </c>
      <c r="B11" s="5">
        <v>0.0</v>
      </c>
      <c r="C11" s="5">
        <v>9.0</v>
      </c>
      <c r="D11" s="1" t="s">
        <v>55</v>
      </c>
      <c r="E11" s="5">
        <v>0.0</v>
      </c>
      <c r="F11" s="5">
        <v>8.0</v>
      </c>
      <c r="G11" s="5">
        <v>0.0</v>
      </c>
      <c r="H11" s="5">
        <v>0.0</v>
      </c>
      <c r="I11" s="5">
        <v>0.0</v>
      </c>
      <c r="J11" s="5">
        <v>0.0</v>
      </c>
      <c r="K11" s="5">
        <v>0.0</v>
      </c>
      <c r="L11" s="5">
        <v>0.0</v>
      </c>
      <c r="M11" s="5">
        <v>0.0</v>
      </c>
      <c r="N11" s="5">
        <v>0.0</v>
      </c>
      <c r="O11" s="5">
        <v>0.0</v>
      </c>
      <c r="P11" s="5">
        <v>0.0</v>
      </c>
      <c r="Q11" s="5">
        <v>0.0</v>
      </c>
      <c r="R11" s="5">
        <v>0.0</v>
      </c>
      <c r="S11" s="5">
        <v>0.0</v>
      </c>
      <c r="T11" s="5">
        <v>0.0</v>
      </c>
      <c r="U11" s="5">
        <v>1.0</v>
      </c>
      <c r="V11" s="5">
        <v>0.0</v>
      </c>
      <c r="W11" s="5">
        <v>0.0</v>
      </c>
      <c r="X11" s="5">
        <v>0.0</v>
      </c>
      <c r="Y11" s="5">
        <v>0.0</v>
      </c>
      <c r="Z11" s="5">
        <v>0.0</v>
      </c>
      <c r="AA11" s="5">
        <v>0.0</v>
      </c>
      <c r="AB11" s="5">
        <v>0.0</v>
      </c>
      <c r="AC11" s="5">
        <v>0.0</v>
      </c>
      <c r="AD11" s="5">
        <v>0.0</v>
      </c>
      <c r="AE11" s="5">
        <v>0.0</v>
      </c>
      <c r="AF11" s="6">
        <f>IFERROR(__xludf.DUMMYFUNCTION("IFERROR(
  VLOOKUP(
    A11,
    IMPORTRANGE(
      ""1ZygntHC1J6IxzKbTidmOyf5nUyW4GCLurHCjexrLm_o        "",
      ""HTMLキャッシュ!A:F""
    ),
    3,
    FALSE
  ),
  0
)
"),46084.6337037037)</f>
        <v>46084.6337</v>
      </c>
      <c r="AG11" s="5"/>
      <c r="AH11" s="5"/>
      <c r="AI11" s="5"/>
      <c r="AJ11" s="5"/>
      <c r="AK11" s="5"/>
      <c r="AL11" s="5"/>
      <c r="AM11" s="5"/>
      <c r="AN11" s="5"/>
      <c r="AO11" s="5"/>
      <c r="AP11" s="5"/>
      <c r="AQ11" s="5"/>
      <c r="AR11" s="3"/>
      <c r="AS11" s="5"/>
      <c r="AT11" s="5"/>
      <c r="AU11" s="5"/>
      <c r="AV11" s="5"/>
      <c r="AW11" s="5"/>
      <c r="AX11" s="5"/>
      <c r="AY11" s="5"/>
      <c r="AZ11" s="7"/>
      <c r="BA11" s="7"/>
    </row>
    <row r="12" ht="16.5" customHeight="1">
      <c r="A12" s="4" t="s">
        <v>56</v>
      </c>
      <c r="B12" s="5">
        <v>1.0</v>
      </c>
      <c r="C12" s="5">
        <v>9.0</v>
      </c>
      <c r="D12" s="1" t="s">
        <v>57</v>
      </c>
      <c r="E12" s="5">
        <v>0.0</v>
      </c>
      <c r="F12" s="5">
        <v>9.0</v>
      </c>
      <c r="G12" s="5">
        <v>0.0</v>
      </c>
      <c r="H12" s="5">
        <v>0.0</v>
      </c>
      <c r="I12" s="5">
        <v>0.0</v>
      </c>
      <c r="J12" s="5">
        <v>0.0</v>
      </c>
      <c r="K12" s="5">
        <v>0.0</v>
      </c>
      <c r="L12" s="5">
        <v>0.0</v>
      </c>
      <c r="M12" s="5">
        <v>0.0</v>
      </c>
      <c r="N12" s="5">
        <v>0.0</v>
      </c>
      <c r="O12" s="5">
        <v>0.0</v>
      </c>
      <c r="P12" s="5">
        <v>0.0</v>
      </c>
      <c r="Q12" s="5">
        <v>0.0</v>
      </c>
      <c r="R12" s="5">
        <v>0.0</v>
      </c>
      <c r="S12" s="5">
        <v>0.0</v>
      </c>
      <c r="T12" s="5">
        <v>0.0</v>
      </c>
      <c r="U12" s="5">
        <v>0.0</v>
      </c>
      <c r="V12" s="5">
        <v>0.0</v>
      </c>
      <c r="W12" s="5">
        <v>0.0</v>
      </c>
      <c r="X12" s="5">
        <v>0.0</v>
      </c>
      <c r="Y12" s="5">
        <v>0.0</v>
      </c>
      <c r="Z12" s="5">
        <v>0.0</v>
      </c>
      <c r="AA12" s="5">
        <v>0.0</v>
      </c>
      <c r="AB12" s="5">
        <v>0.0</v>
      </c>
      <c r="AC12" s="5">
        <v>0.0</v>
      </c>
      <c r="AD12" s="5">
        <v>0.0</v>
      </c>
      <c r="AE12" s="5">
        <v>0.0</v>
      </c>
      <c r="AF12" s="6">
        <f>IFERROR(__xludf.DUMMYFUNCTION("IFERROR(
  VLOOKUP(
    A12,
    IMPORTRANGE(
      ""1ZygntHC1J6IxzKbTidmOyf5nUyW4GCLurHCjexrLm_o        "",
      ""HTMLキャッシュ!A:F""
    ),
    3,
    FALSE
  ),
  0
)
"),46084.64103009259)</f>
        <v>46084.64103</v>
      </c>
      <c r="AG12" s="5"/>
      <c r="AH12" s="5"/>
      <c r="AI12" s="5"/>
      <c r="AJ12" s="5"/>
      <c r="AK12" s="5"/>
      <c r="AL12" s="5"/>
      <c r="AM12" s="5"/>
      <c r="AN12" s="5"/>
      <c r="AO12" s="5"/>
      <c r="AP12" s="5"/>
      <c r="AQ12" s="5"/>
      <c r="AR12" s="3"/>
      <c r="AS12" s="5"/>
      <c r="AT12" s="5"/>
      <c r="AU12" s="5"/>
      <c r="AV12" s="5"/>
      <c r="AW12" s="5"/>
      <c r="AX12" s="5"/>
      <c r="AY12" s="5"/>
      <c r="AZ12" s="7"/>
      <c r="BA12" s="7"/>
    </row>
    <row r="13" ht="16.5" customHeight="1">
      <c r="A13" s="4" t="s">
        <v>58</v>
      </c>
      <c r="B13" s="5">
        <v>0.0</v>
      </c>
      <c r="C13" s="5">
        <v>9.0</v>
      </c>
      <c r="D13" s="1" t="s">
        <v>59</v>
      </c>
      <c r="E13" s="5">
        <v>0.0</v>
      </c>
      <c r="F13" s="5">
        <v>8.0</v>
      </c>
      <c r="G13" s="5">
        <v>0.0</v>
      </c>
      <c r="H13" s="5">
        <v>0.0</v>
      </c>
      <c r="I13" s="5">
        <v>0.0</v>
      </c>
      <c r="J13" s="5">
        <v>0.0</v>
      </c>
      <c r="K13" s="5">
        <v>0.0</v>
      </c>
      <c r="L13" s="5">
        <v>0.0</v>
      </c>
      <c r="M13" s="5">
        <v>0.0</v>
      </c>
      <c r="N13" s="5">
        <v>1.0</v>
      </c>
      <c r="O13" s="5">
        <v>0.0</v>
      </c>
      <c r="P13" s="5">
        <v>0.0</v>
      </c>
      <c r="Q13" s="5">
        <v>0.0</v>
      </c>
      <c r="R13" s="5">
        <v>0.0</v>
      </c>
      <c r="S13" s="5">
        <v>0.0</v>
      </c>
      <c r="T13" s="5">
        <v>0.0</v>
      </c>
      <c r="U13" s="5">
        <v>0.0</v>
      </c>
      <c r="V13" s="5">
        <v>0.0</v>
      </c>
      <c r="W13" s="5">
        <v>0.0</v>
      </c>
      <c r="X13" s="5">
        <v>0.0</v>
      </c>
      <c r="Y13" s="5">
        <v>0.0</v>
      </c>
      <c r="Z13" s="5">
        <v>0.0</v>
      </c>
      <c r="AA13" s="5">
        <v>0.0</v>
      </c>
      <c r="AB13" s="5">
        <v>0.0</v>
      </c>
      <c r="AC13" s="5">
        <v>0.0</v>
      </c>
      <c r="AD13" s="5">
        <v>0.0</v>
      </c>
      <c r="AE13" s="5">
        <v>0.0</v>
      </c>
      <c r="AF13" s="6">
        <f>IFERROR(__xludf.DUMMYFUNCTION("IFERROR(
  VLOOKUP(
    A13,
    IMPORTRANGE(
      ""1ZygntHC1J6IxzKbTidmOyf5nUyW4GCLurHCjexrLm_o        "",
      ""HTMLキャッシュ!A:F""
    ),
    3,
    FALSE
  ),
  0
)
"),46085.00289351852)</f>
        <v>46085.00289</v>
      </c>
      <c r="AG13" s="5"/>
      <c r="AH13" s="5"/>
      <c r="AI13" s="5"/>
      <c r="AJ13" s="5"/>
      <c r="AK13" s="5"/>
      <c r="AL13" s="5"/>
      <c r="AM13" s="5"/>
      <c r="AN13" s="5"/>
      <c r="AO13" s="5"/>
      <c r="AP13" s="5"/>
      <c r="AQ13" s="5"/>
      <c r="AR13" s="3"/>
      <c r="AS13" s="5"/>
      <c r="AT13" s="5"/>
      <c r="AU13" s="5"/>
      <c r="AV13" s="5"/>
      <c r="AW13" s="5"/>
      <c r="AX13" s="5"/>
      <c r="AY13" s="5"/>
      <c r="AZ13" s="7"/>
      <c r="BA13" s="7"/>
    </row>
    <row r="14" ht="16.5" customHeight="1">
      <c r="A14" s="4" t="s">
        <v>60</v>
      </c>
      <c r="B14" s="5">
        <v>0.0</v>
      </c>
      <c r="C14" s="5">
        <v>8.0</v>
      </c>
      <c r="D14" s="1" t="s">
        <v>61</v>
      </c>
      <c r="E14" s="5">
        <v>0.0</v>
      </c>
      <c r="F14" s="5">
        <v>8.0</v>
      </c>
      <c r="G14" s="5">
        <v>0.0</v>
      </c>
      <c r="H14" s="5">
        <v>0.0</v>
      </c>
      <c r="I14" s="5">
        <v>0.0</v>
      </c>
      <c r="J14" s="5">
        <v>0.0</v>
      </c>
      <c r="K14" s="5">
        <v>0.0</v>
      </c>
      <c r="L14" s="5">
        <v>0.0</v>
      </c>
      <c r="M14" s="5">
        <v>0.0</v>
      </c>
      <c r="N14" s="5">
        <v>0.0</v>
      </c>
      <c r="O14" s="5">
        <v>0.0</v>
      </c>
      <c r="P14" s="5">
        <v>0.0</v>
      </c>
      <c r="Q14" s="5">
        <v>0.0</v>
      </c>
      <c r="R14" s="5">
        <v>0.0</v>
      </c>
      <c r="S14" s="5">
        <v>0.0</v>
      </c>
      <c r="T14" s="5">
        <v>0.0</v>
      </c>
      <c r="U14" s="5">
        <v>0.0</v>
      </c>
      <c r="V14" s="5">
        <v>0.0</v>
      </c>
      <c r="W14" s="5">
        <v>0.0</v>
      </c>
      <c r="X14" s="5">
        <v>0.0</v>
      </c>
      <c r="Y14" s="5">
        <v>0.0</v>
      </c>
      <c r="Z14" s="5">
        <v>0.0</v>
      </c>
      <c r="AA14" s="5">
        <v>0.0</v>
      </c>
      <c r="AB14" s="5">
        <v>0.0</v>
      </c>
      <c r="AC14" s="5">
        <v>0.0</v>
      </c>
      <c r="AD14" s="5">
        <v>0.0</v>
      </c>
      <c r="AE14" s="5">
        <v>0.0</v>
      </c>
      <c r="AF14" s="6">
        <f>IFERROR(__xludf.DUMMYFUNCTION("IFERROR(
  VLOOKUP(
    A14,
    IMPORTRANGE(
      ""1ZygntHC1J6IxzKbTidmOyf5nUyW4GCLurHCjexrLm_o        "",
      ""HTMLキャッシュ!A:F""
    ),
    3,
    FALSE
  ),
  0
)
"),46084.61256944444)</f>
        <v>46084.61257</v>
      </c>
      <c r="AG14" s="5"/>
      <c r="AH14" s="5"/>
      <c r="AI14" s="5"/>
      <c r="AJ14" s="5"/>
      <c r="AK14" s="5"/>
      <c r="AL14" s="5"/>
      <c r="AM14" s="5"/>
      <c r="AN14" s="5"/>
      <c r="AO14" s="5"/>
      <c r="AP14" s="5"/>
      <c r="AQ14" s="5"/>
      <c r="AR14" s="3"/>
      <c r="AS14" s="5"/>
      <c r="AT14" s="5"/>
      <c r="AU14" s="5"/>
      <c r="AV14" s="5"/>
      <c r="AW14" s="5"/>
      <c r="AX14" s="5"/>
      <c r="AY14" s="5"/>
      <c r="AZ14" s="7"/>
      <c r="BA14" s="7"/>
    </row>
    <row r="15" ht="16.5" customHeight="1">
      <c r="A15" s="4" t="s">
        <v>62</v>
      </c>
      <c r="B15" s="5">
        <v>0.0</v>
      </c>
      <c r="C15" s="5">
        <v>8.0</v>
      </c>
      <c r="D15" s="1" t="s">
        <v>63</v>
      </c>
      <c r="E15" s="5">
        <v>0.0</v>
      </c>
      <c r="F15" s="5">
        <v>8.0</v>
      </c>
      <c r="G15" s="5">
        <v>0.0</v>
      </c>
      <c r="H15" s="5">
        <v>0.0</v>
      </c>
      <c r="I15" s="5">
        <v>0.0</v>
      </c>
      <c r="J15" s="5">
        <v>0.0</v>
      </c>
      <c r="K15" s="5">
        <v>0.0</v>
      </c>
      <c r="L15" s="5">
        <v>0.0</v>
      </c>
      <c r="M15" s="5">
        <v>0.0</v>
      </c>
      <c r="N15" s="5">
        <v>0.0</v>
      </c>
      <c r="O15" s="5">
        <v>0.0</v>
      </c>
      <c r="P15" s="5">
        <v>0.0</v>
      </c>
      <c r="Q15" s="5">
        <v>0.0</v>
      </c>
      <c r="R15" s="5">
        <v>0.0</v>
      </c>
      <c r="S15" s="5">
        <v>0.0</v>
      </c>
      <c r="T15" s="5">
        <v>0.0</v>
      </c>
      <c r="U15" s="5">
        <v>0.0</v>
      </c>
      <c r="V15" s="5">
        <v>0.0</v>
      </c>
      <c r="W15" s="5">
        <v>0.0</v>
      </c>
      <c r="X15" s="5">
        <v>0.0</v>
      </c>
      <c r="Y15" s="5">
        <v>0.0</v>
      </c>
      <c r="Z15" s="5">
        <v>0.0</v>
      </c>
      <c r="AA15" s="5">
        <v>0.0</v>
      </c>
      <c r="AB15" s="5">
        <v>0.0</v>
      </c>
      <c r="AC15" s="5">
        <v>0.0</v>
      </c>
      <c r="AD15" s="5">
        <v>0.0</v>
      </c>
      <c r="AE15" s="5">
        <v>0.0</v>
      </c>
      <c r="AF15" s="6">
        <f>IFERROR(__xludf.DUMMYFUNCTION("IFERROR(
  VLOOKUP(
    A15,
    IMPORTRANGE(
      ""1ZygntHC1J6IxzKbTidmOyf5nUyW4GCLurHCjexrLm_o        "",
      ""HTMLキャッシュ!A:F""
    ),
    3,
    FALSE
  ),
  0
)
"),46084.61552083334)</f>
        <v>46084.61552</v>
      </c>
      <c r="AG15" s="5"/>
      <c r="AH15" s="5"/>
      <c r="AI15" s="5"/>
      <c r="AJ15" s="5"/>
      <c r="AK15" s="5"/>
      <c r="AL15" s="5"/>
      <c r="AM15" s="5"/>
      <c r="AN15" s="5"/>
      <c r="AO15" s="5"/>
      <c r="AP15" s="5"/>
      <c r="AQ15" s="5"/>
      <c r="AR15" s="3"/>
      <c r="AS15" s="5"/>
      <c r="AT15" s="5"/>
      <c r="AU15" s="5"/>
      <c r="AV15" s="5"/>
      <c r="AW15" s="5"/>
      <c r="AX15" s="5"/>
      <c r="AY15" s="5"/>
      <c r="AZ15" s="7"/>
      <c r="BA15" s="7"/>
    </row>
    <row r="16" ht="16.5" customHeight="1">
      <c r="A16" s="4" t="s">
        <v>64</v>
      </c>
      <c r="B16" s="5">
        <v>0.0</v>
      </c>
      <c r="C16" s="5">
        <v>8.0</v>
      </c>
      <c r="D16" s="1" t="s">
        <v>65</v>
      </c>
      <c r="E16" s="5">
        <v>1.0</v>
      </c>
      <c r="F16" s="5">
        <v>0.0</v>
      </c>
      <c r="G16" s="5">
        <v>0.0</v>
      </c>
      <c r="H16" s="5">
        <v>0.0</v>
      </c>
      <c r="I16" s="5">
        <v>2.0</v>
      </c>
      <c r="J16" s="5">
        <v>0.0</v>
      </c>
      <c r="K16" s="5">
        <v>0.0</v>
      </c>
      <c r="L16" s="5">
        <v>0.0</v>
      </c>
      <c r="M16" s="5">
        <v>0.0</v>
      </c>
      <c r="N16" s="5">
        <v>2.0</v>
      </c>
      <c r="O16" s="5">
        <v>0.0</v>
      </c>
      <c r="P16" s="5">
        <v>0.0</v>
      </c>
      <c r="Q16" s="5">
        <v>1.0</v>
      </c>
      <c r="R16" s="5">
        <v>0.0</v>
      </c>
      <c r="S16" s="5">
        <v>0.0</v>
      </c>
      <c r="T16" s="5">
        <v>0.0</v>
      </c>
      <c r="U16" s="5">
        <v>1.0</v>
      </c>
      <c r="V16" s="5">
        <v>0.0</v>
      </c>
      <c r="W16" s="5">
        <v>0.0</v>
      </c>
      <c r="X16" s="5">
        <v>0.0</v>
      </c>
      <c r="Y16" s="5">
        <v>0.0</v>
      </c>
      <c r="Z16" s="5">
        <v>0.0</v>
      </c>
      <c r="AA16" s="5">
        <v>0.0</v>
      </c>
      <c r="AB16" s="5">
        <v>0.0</v>
      </c>
      <c r="AC16" s="5">
        <v>0.0</v>
      </c>
      <c r="AD16" s="5">
        <v>0.0</v>
      </c>
      <c r="AE16" s="5">
        <v>1.0</v>
      </c>
      <c r="AF16" s="6">
        <f>IFERROR(__xludf.DUMMYFUNCTION("IFERROR(
  VLOOKUP(
    A16,
    IMPORTRANGE(
      ""1ZygntHC1J6IxzKbTidmOyf5nUyW4GCLurHCjexrLm_o        "",
      ""HTMLキャッシュ!A:F""
    ),
    3,
    FALSE
  ),
  0
)
"),46084.54329861111)</f>
        <v>46084.5433</v>
      </c>
      <c r="AG16" s="5"/>
      <c r="AH16" s="5"/>
      <c r="AI16" s="5"/>
      <c r="AJ16" s="5"/>
      <c r="AK16" s="5"/>
      <c r="AL16" s="5"/>
      <c r="AM16" s="5"/>
      <c r="AN16" s="5"/>
      <c r="AO16" s="5"/>
      <c r="AP16" s="5"/>
      <c r="AQ16" s="5"/>
      <c r="AR16" s="3"/>
      <c r="AS16" s="5"/>
      <c r="AT16" s="5"/>
      <c r="AU16" s="5"/>
      <c r="AV16" s="5"/>
      <c r="AW16" s="5"/>
      <c r="AX16" s="5"/>
      <c r="AY16" s="5"/>
      <c r="AZ16" s="7"/>
      <c r="BA16" s="7"/>
    </row>
    <row r="17" ht="16.5" customHeight="1">
      <c r="A17" s="4" t="s">
        <v>66</v>
      </c>
      <c r="B17" s="5">
        <v>0.0</v>
      </c>
      <c r="C17" s="5">
        <v>8.0</v>
      </c>
      <c r="D17" s="1" t="s">
        <v>67</v>
      </c>
      <c r="E17" s="5">
        <v>0.0</v>
      </c>
      <c r="F17" s="5">
        <v>3.0</v>
      </c>
      <c r="G17" s="5">
        <v>0.0</v>
      </c>
      <c r="H17" s="5">
        <v>0.0</v>
      </c>
      <c r="I17" s="5">
        <v>0.0</v>
      </c>
      <c r="J17" s="5">
        <v>0.0</v>
      </c>
      <c r="K17" s="5">
        <v>1.0</v>
      </c>
      <c r="L17" s="5">
        <v>0.0</v>
      </c>
      <c r="M17" s="5">
        <v>0.0</v>
      </c>
      <c r="N17" s="5">
        <v>2.0</v>
      </c>
      <c r="O17" s="5">
        <v>0.0</v>
      </c>
      <c r="P17" s="5">
        <v>0.0</v>
      </c>
      <c r="Q17" s="5">
        <v>0.0</v>
      </c>
      <c r="R17" s="5">
        <v>1.0</v>
      </c>
      <c r="S17" s="5">
        <v>0.0</v>
      </c>
      <c r="T17" s="5">
        <v>0.0</v>
      </c>
      <c r="U17" s="5">
        <v>0.0</v>
      </c>
      <c r="V17" s="5">
        <v>0.0</v>
      </c>
      <c r="W17" s="5">
        <v>0.0</v>
      </c>
      <c r="X17" s="5">
        <v>0.0</v>
      </c>
      <c r="Y17" s="5">
        <v>0.0</v>
      </c>
      <c r="Z17" s="5">
        <v>0.0</v>
      </c>
      <c r="AA17" s="5">
        <v>0.0</v>
      </c>
      <c r="AB17" s="5">
        <v>0.0</v>
      </c>
      <c r="AC17" s="5">
        <v>0.0</v>
      </c>
      <c r="AD17" s="5">
        <v>0.0</v>
      </c>
      <c r="AE17" s="5">
        <v>1.0</v>
      </c>
      <c r="AF17" s="6">
        <f>IFERROR(__xludf.DUMMYFUNCTION("IFERROR(
  VLOOKUP(
    A17,
    IMPORTRANGE(
      ""1ZygntHC1J6IxzKbTidmOyf5nUyW4GCLurHCjexrLm_o        "",
      ""HTMLキャッシュ!A:F""
    ),
    3,
    FALSE
  ),
  0
)
"),46084.54038194445)</f>
        <v>46084.54038</v>
      </c>
      <c r="AG17" s="5"/>
      <c r="AH17" s="5"/>
      <c r="AI17" s="5"/>
      <c r="AJ17" s="5"/>
      <c r="AK17" s="5"/>
      <c r="AL17" s="5"/>
      <c r="AM17" s="5"/>
      <c r="AN17" s="5"/>
      <c r="AO17" s="5"/>
      <c r="AP17" s="5"/>
      <c r="AQ17" s="5"/>
      <c r="AR17" s="3"/>
      <c r="AS17" s="5"/>
      <c r="AT17" s="5"/>
      <c r="AU17" s="5"/>
      <c r="AV17" s="5"/>
      <c r="AW17" s="5"/>
      <c r="AX17" s="5"/>
      <c r="AY17" s="5"/>
      <c r="AZ17" s="7"/>
      <c r="BA17" s="7"/>
    </row>
    <row r="18" ht="16.5" customHeight="1">
      <c r="A18" s="4" t="s">
        <v>68</v>
      </c>
      <c r="B18" s="5">
        <v>0.0</v>
      </c>
      <c r="C18" s="5">
        <v>8.0</v>
      </c>
      <c r="D18" s="1" t="s">
        <v>69</v>
      </c>
      <c r="E18" s="5">
        <v>0.0</v>
      </c>
      <c r="F18" s="5">
        <v>3.0</v>
      </c>
      <c r="G18" s="5">
        <v>0.0</v>
      </c>
      <c r="H18" s="5">
        <v>0.0</v>
      </c>
      <c r="I18" s="5">
        <v>0.0</v>
      </c>
      <c r="J18" s="5">
        <v>0.0</v>
      </c>
      <c r="K18" s="5">
        <v>0.0</v>
      </c>
      <c r="L18" s="5">
        <v>0.0</v>
      </c>
      <c r="M18" s="5">
        <v>0.0</v>
      </c>
      <c r="N18" s="5">
        <v>0.0</v>
      </c>
      <c r="O18" s="5">
        <v>0.0</v>
      </c>
      <c r="P18" s="5">
        <v>0.0</v>
      </c>
      <c r="Q18" s="5">
        <v>0.0</v>
      </c>
      <c r="R18" s="5">
        <v>0.0</v>
      </c>
      <c r="S18" s="5">
        <v>0.0</v>
      </c>
      <c r="T18" s="5">
        <v>0.0</v>
      </c>
      <c r="U18" s="5">
        <v>1.0</v>
      </c>
      <c r="V18" s="5">
        <v>0.0</v>
      </c>
      <c r="W18" s="5">
        <v>0.0</v>
      </c>
      <c r="X18" s="5">
        <v>0.0</v>
      </c>
      <c r="Y18" s="5">
        <v>0.0</v>
      </c>
      <c r="Z18" s="5">
        <v>0.0</v>
      </c>
      <c r="AA18" s="5">
        <v>0.0</v>
      </c>
      <c r="AB18" s="5">
        <v>0.0</v>
      </c>
      <c r="AC18" s="5">
        <v>0.0</v>
      </c>
      <c r="AD18" s="5">
        <v>0.0</v>
      </c>
      <c r="AE18" s="5">
        <v>4.0</v>
      </c>
      <c r="AF18" s="6">
        <f>IFERROR(__xludf.DUMMYFUNCTION("IFERROR(
  VLOOKUP(
    A18,
    IMPORTRANGE(
      ""1ZygntHC1J6IxzKbTidmOyf5nUyW4GCLurHCjexrLm_o        "",
      ""HTMLキャッシュ!A:F""
    ),
    3,
    FALSE
  ),
  0
)
"),46081.675775462965)</f>
        <v>46081.67578</v>
      </c>
      <c r="AG18" s="5"/>
      <c r="AH18" s="5"/>
      <c r="AI18" s="5"/>
      <c r="AJ18" s="5"/>
      <c r="AK18" s="5"/>
      <c r="AL18" s="5"/>
      <c r="AM18" s="5"/>
      <c r="AN18" s="5"/>
      <c r="AO18" s="5"/>
      <c r="AP18" s="5"/>
      <c r="AQ18" s="5"/>
      <c r="AR18" s="3"/>
      <c r="AS18" s="5"/>
      <c r="AT18" s="5"/>
      <c r="AU18" s="5"/>
      <c r="AV18" s="5"/>
      <c r="AW18" s="5"/>
      <c r="AX18" s="5"/>
      <c r="AY18" s="5"/>
      <c r="AZ18" s="7"/>
      <c r="BA18" s="7"/>
    </row>
    <row r="19" ht="16.5" customHeight="1">
      <c r="A19" s="4" t="s">
        <v>70</v>
      </c>
      <c r="B19" s="5">
        <v>0.0</v>
      </c>
      <c r="C19" s="5">
        <v>8.0</v>
      </c>
      <c r="D19" s="1" t="s">
        <v>71</v>
      </c>
      <c r="E19" s="5">
        <v>0.0</v>
      </c>
      <c r="F19" s="5">
        <v>6.0</v>
      </c>
      <c r="G19" s="5">
        <v>0.0</v>
      </c>
      <c r="H19" s="5">
        <v>0.0</v>
      </c>
      <c r="I19" s="5">
        <v>0.0</v>
      </c>
      <c r="J19" s="5">
        <v>0.0</v>
      </c>
      <c r="K19" s="5">
        <v>0.0</v>
      </c>
      <c r="L19" s="5">
        <v>0.0</v>
      </c>
      <c r="M19" s="5">
        <v>0.0</v>
      </c>
      <c r="N19" s="5">
        <v>0.0</v>
      </c>
      <c r="O19" s="5">
        <v>0.0</v>
      </c>
      <c r="P19" s="5">
        <v>0.0</v>
      </c>
      <c r="Q19" s="5">
        <v>0.0</v>
      </c>
      <c r="R19" s="5">
        <v>0.0</v>
      </c>
      <c r="S19" s="5">
        <v>0.0</v>
      </c>
      <c r="T19" s="5">
        <v>0.0</v>
      </c>
      <c r="U19" s="5">
        <v>1.0</v>
      </c>
      <c r="V19" s="5">
        <v>0.0</v>
      </c>
      <c r="W19" s="5">
        <v>0.0</v>
      </c>
      <c r="X19" s="5">
        <v>0.0</v>
      </c>
      <c r="Y19" s="5">
        <v>0.0</v>
      </c>
      <c r="Z19" s="5">
        <v>0.0</v>
      </c>
      <c r="AA19" s="5">
        <v>0.0</v>
      </c>
      <c r="AB19" s="5">
        <v>0.0</v>
      </c>
      <c r="AC19" s="5">
        <v>0.0</v>
      </c>
      <c r="AD19" s="5">
        <v>0.0</v>
      </c>
      <c r="AE19" s="5">
        <v>1.0</v>
      </c>
      <c r="AF19" s="6">
        <f>IFERROR(__xludf.DUMMYFUNCTION("IFERROR(
  VLOOKUP(
    A19,
    IMPORTRANGE(
      ""1ZygntHC1J6IxzKbTidmOyf5nUyW4GCLurHCjexrLm_o        "",
      ""HTMLキャッシュ!A:F""
    ),
    3,
    FALSE
  ),
  0
)
"),46076.6340625)</f>
        <v>46076.63406</v>
      </c>
      <c r="AG19" s="5"/>
      <c r="AH19" s="5"/>
      <c r="AI19" s="5"/>
      <c r="AJ19" s="5"/>
      <c r="AK19" s="5"/>
      <c r="AL19" s="5"/>
      <c r="AM19" s="5"/>
      <c r="AN19" s="5"/>
      <c r="AO19" s="5"/>
      <c r="AP19" s="5"/>
      <c r="AQ19" s="5"/>
      <c r="AR19" s="3"/>
      <c r="AS19" s="5"/>
      <c r="AT19" s="5"/>
      <c r="AU19" s="5"/>
      <c r="AV19" s="5"/>
      <c r="AW19" s="5"/>
      <c r="AX19" s="5"/>
      <c r="AY19" s="5"/>
      <c r="AZ19" s="7"/>
      <c r="BA19" s="7"/>
    </row>
    <row r="20" ht="16.5" customHeight="1">
      <c r="A20" s="4" t="s">
        <v>72</v>
      </c>
      <c r="B20" s="5">
        <v>0.0</v>
      </c>
      <c r="C20" s="5">
        <v>8.0</v>
      </c>
      <c r="D20" s="1" t="s">
        <v>73</v>
      </c>
      <c r="E20" s="5">
        <v>0.0</v>
      </c>
      <c r="F20" s="5">
        <v>4.0</v>
      </c>
      <c r="G20" s="5">
        <v>0.0</v>
      </c>
      <c r="H20" s="5">
        <v>0.0</v>
      </c>
      <c r="I20" s="5">
        <v>0.0</v>
      </c>
      <c r="J20" s="5">
        <v>0.0</v>
      </c>
      <c r="K20" s="5">
        <v>0.0</v>
      </c>
      <c r="L20" s="5">
        <v>0.0</v>
      </c>
      <c r="M20" s="5">
        <v>0.0</v>
      </c>
      <c r="N20" s="5">
        <v>0.0</v>
      </c>
      <c r="O20" s="5">
        <v>0.0</v>
      </c>
      <c r="P20" s="5">
        <v>0.0</v>
      </c>
      <c r="Q20" s="5">
        <v>0.0</v>
      </c>
      <c r="R20" s="5">
        <v>1.0</v>
      </c>
      <c r="S20" s="5">
        <v>0.0</v>
      </c>
      <c r="T20" s="5">
        <v>0.0</v>
      </c>
      <c r="U20" s="5">
        <v>3.0</v>
      </c>
      <c r="V20" s="5">
        <v>0.0</v>
      </c>
      <c r="W20" s="5">
        <v>0.0</v>
      </c>
      <c r="X20" s="5">
        <v>0.0</v>
      </c>
      <c r="Y20" s="5">
        <v>0.0</v>
      </c>
      <c r="Z20" s="5">
        <v>0.0</v>
      </c>
      <c r="AA20" s="5">
        <v>0.0</v>
      </c>
      <c r="AB20" s="5">
        <v>0.0</v>
      </c>
      <c r="AC20" s="5">
        <v>0.0</v>
      </c>
      <c r="AD20" s="5">
        <v>0.0</v>
      </c>
      <c r="AE20" s="5">
        <v>0.0</v>
      </c>
      <c r="AF20" s="6">
        <f>IFERROR(__xludf.DUMMYFUNCTION("IFERROR(
  VLOOKUP(
    A20,
    IMPORTRANGE(
      ""1ZygntHC1J6IxzKbTidmOyf5nUyW4GCLurHCjexrLm_o        "",
      ""HTMLキャッシュ!A:F""
    ),
    3,
    FALSE
  ),
  0
)
"),46084.64320601852)</f>
        <v>46084.64321</v>
      </c>
      <c r="AG20" s="5"/>
      <c r="AH20" s="5"/>
      <c r="AI20" s="5"/>
      <c r="AJ20" s="5"/>
      <c r="AK20" s="5"/>
      <c r="AL20" s="5"/>
      <c r="AM20" s="5"/>
      <c r="AN20" s="5"/>
      <c r="AO20" s="5"/>
      <c r="AP20" s="5"/>
      <c r="AQ20" s="5"/>
      <c r="AR20" s="3"/>
      <c r="AS20" s="5"/>
      <c r="AT20" s="5"/>
      <c r="AU20" s="5"/>
      <c r="AV20" s="5"/>
      <c r="AW20" s="5"/>
      <c r="AX20" s="5"/>
      <c r="AY20" s="5"/>
      <c r="AZ20" s="7"/>
      <c r="BA20" s="7"/>
    </row>
    <row r="21" ht="16.5" customHeight="1">
      <c r="A21" s="4" t="s">
        <v>74</v>
      </c>
      <c r="B21" s="5">
        <v>2.0</v>
      </c>
      <c r="C21" s="5">
        <v>8.0</v>
      </c>
      <c r="D21" s="1" t="s">
        <v>75</v>
      </c>
      <c r="E21" s="5">
        <v>0.0</v>
      </c>
      <c r="F21" s="5">
        <v>8.0</v>
      </c>
      <c r="G21" s="5">
        <v>0.0</v>
      </c>
      <c r="H21" s="5">
        <v>0.0</v>
      </c>
      <c r="I21" s="5">
        <v>0.0</v>
      </c>
      <c r="J21" s="5">
        <v>0.0</v>
      </c>
      <c r="K21" s="5">
        <v>0.0</v>
      </c>
      <c r="L21" s="5">
        <v>0.0</v>
      </c>
      <c r="M21" s="5">
        <v>0.0</v>
      </c>
      <c r="N21" s="5">
        <v>0.0</v>
      </c>
      <c r="O21" s="5">
        <v>0.0</v>
      </c>
      <c r="P21" s="5">
        <v>0.0</v>
      </c>
      <c r="Q21" s="5">
        <v>0.0</v>
      </c>
      <c r="R21" s="5">
        <v>0.0</v>
      </c>
      <c r="S21" s="5">
        <v>0.0</v>
      </c>
      <c r="T21" s="5">
        <v>0.0</v>
      </c>
      <c r="U21" s="5">
        <v>0.0</v>
      </c>
      <c r="V21" s="5">
        <v>0.0</v>
      </c>
      <c r="W21" s="5">
        <v>0.0</v>
      </c>
      <c r="X21" s="5">
        <v>0.0</v>
      </c>
      <c r="Y21" s="5">
        <v>0.0</v>
      </c>
      <c r="Z21" s="5">
        <v>0.0</v>
      </c>
      <c r="AA21" s="5">
        <v>0.0</v>
      </c>
      <c r="AB21" s="5">
        <v>0.0</v>
      </c>
      <c r="AC21" s="5">
        <v>0.0</v>
      </c>
      <c r="AD21" s="5">
        <v>0.0</v>
      </c>
      <c r="AE21" s="5">
        <v>0.0</v>
      </c>
      <c r="AF21" s="6">
        <f>IFERROR(__xludf.DUMMYFUNCTION("IFERROR(
  VLOOKUP(
    A21,
    IMPORTRANGE(
      ""1ZygntHC1J6IxzKbTidmOyf5nUyW4GCLurHCjexrLm_o        "",
      ""HTMLキャッシュ!A:F""
    ),
    3,
    FALSE
  ),
  0
)
"),46084.64635416667)</f>
        <v>46084.64635</v>
      </c>
      <c r="AG21" s="5"/>
      <c r="AH21" s="5"/>
      <c r="AI21" s="5"/>
      <c r="AJ21" s="5"/>
      <c r="AK21" s="5"/>
      <c r="AL21" s="5"/>
      <c r="AM21" s="5"/>
      <c r="AN21" s="5"/>
      <c r="AO21" s="5"/>
      <c r="AP21" s="5"/>
      <c r="AQ21" s="5"/>
      <c r="AR21" s="3"/>
      <c r="AS21" s="5"/>
      <c r="AT21" s="5"/>
      <c r="AU21" s="5"/>
      <c r="AV21" s="5"/>
      <c r="AW21" s="5"/>
      <c r="AX21" s="5"/>
      <c r="AY21" s="5"/>
      <c r="AZ21" s="7"/>
      <c r="BA21" s="7"/>
    </row>
    <row r="22" ht="16.5" customHeight="1">
      <c r="A22" s="4" t="s">
        <v>76</v>
      </c>
      <c r="B22" s="5">
        <v>0.0</v>
      </c>
      <c r="C22" s="5">
        <v>8.0</v>
      </c>
      <c r="D22" s="1" t="s">
        <v>77</v>
      </c>
      <c r="E22" s="5">
        <v>0.0</v>
      </c>
      <c r="F22" s="5">
        <v>5.0</v>
      </c>
      <c r="G22" s="5">
        <v>0.0</v>
      </c>
      <c r="H22" s="5">
        <v>0.0</v>
      </c>
      <c r="I22" s="5">
        <v>0.0</v>
      </c>
      <c r="J22" s="5">
        <v>0.0</v>
      </c>
      <c r="K22" s="5">
        <v>0.0</v>
      </c>
      <c r="L22" s="5">
        <v>0.0</v>
      </c>
      <c r="M22" s="5">
        <v>0.0</v>
      </c>
      <c r="N22" s="5">
        <v>0.0</v>
      </c>
      <c r="O22" s="5">
        <v>0.0</v>
      </c>
      <c r="P22" s="5">
        <v>0.0</v>
      </c>
      <c r="Q22" s="5">
        <v>0.0</v>
      </c>
      <c r="R22" s="5">
        <v>0.0</v>
      </c>
      <c r="S22" s="5">
        <v>0.0</v>
      </c>
      <c r="T22" s="5">
        <v>0.0</v>
      </c>
      <c r="U22" s="5">
        <v>3.0</v>
      </c>
      <c r="V22" s="5">
        <v>0.0</v>
      </c>
      <c r="W22" s="5">
        <v>0.0</v>
      </c>
      <c r="X22" s="5">
        <v>0.0</v>
      </c>
      <c r="Y22" s="5">
        <v>0.0</v>
      </c>
      <c r="Z22" s="5">
        <v>0.0</v>
      </c>
      <c r="AA22" s="5">
        <v>0.0</v>
      </c>
      <c r="AB22" s="5">
        <v>0.0</v>
      </c>
      <c r="AC22" s="5">
        <v>0.0</v>
      </c>
      <c r="AD22" s="5">
        <v>0.0</v>
      </c>
      <c r="AE22" s="5">
        <v>0.0</v>
      </c>
      <c r="AF22" s="6">
        <f>IFERROR(__xludf.DUMMYFUNCTION("IFERROR(
  VLOOKUP(
    A22,
    IMPORTRANGE(
      ""1ZygntHC1J6IxzKbTidmOyf5nUyW4GCLurHCjexrLm_o        "",
      ""HTMLキャッシュ!A:F""
    ),
    3,
    FALSE
  ),
  0
)
"),46084.649039351854)</f>
        <v>46084.64904</v>
      </c>
      <c r="AG22" s="5"/>
      <c r="AH22" s="5"/>
      <c r="AI22" s="5"/>
      <c r="AJ22" s="5"/>
      <c r="AK22" s="5"/>
      <c r="AL22" s="5"/>
      <c r="AM22" s="5"/>
      <c r="AN22" s="5"/>
      <c r="AO22" s="5"/>
      <c r="AP22" s="5"/>
      <c r="AQ22" s="5"/>
      <c r="AR22" s="3"/>
      <c r="AS22" s="5"/>
      <c r="AT22" s="5"/>
      <c r="AU22" s="5"/>
      <c r="AV22" s="5"/>
      <c r="AW22" s="5"/>
      <c r="AX22" s="5"/>
      <c r="AY22" s="5"/>
      <c r="AZ22" s="7"/>
      <c r="BA22" s="7"/>
    </row>
    <row r="23" ht="16.5" customHeight="1">
      <c r="A23" s="4" t="s">
        <v>78</v>
      </c>
      <c r="B23" s="5">
        <v>0.0</v>
      </c>
      <c r="C23" s="5">
        <v>8.0</v>
      </c>
      <c r="D23" s="1" t="s">
        <v>79</v>
      </c>
      <c r="E23" s="5">
        <v>0.0</v>
      </c>
      <c r="F23" s="5">
        <v>6.0</v>
      </c>
      <c r="G23" s="5">
        <v>0.0</v>
      </c>
      <c r="H23" s="5">
        <v>0.0</v>
      </c>
      <c r="I23" s="5">
        <v>0.0</v>
      </c>
      <c r="J23" s="5">
        <v>0.0</v>
      </c>
      <c r="K23" s="5">
        <v>0.0</v>
      </c>
      <c r="L23" s="5">
        <v>0.0</v>
      </c>
      <c r="M23" s="5">
        <v>0.0</v>
      </c>
      <c r="N23" s="5">
        <v>2.0</v>
      </c>
      <c r="O23" s="5">
        <v>0.0</v>
      </c>
      <c r="P23" s="5">
        <v>0.0</v>
      </c>
      <c r="Q23" s="5">
        <v>0.0</v>
      </c>
      <c r="R23" s="5">
        <v>0.0</v>
      </c>
      <c r="S23" s="5">
        <v>0.0</v>
      </c>
      <c r="T23" s="5">
        <v>0.0</v>
      </c>
      <c r="U23" s="5">
        <v>0.0</v>
      </c>
      <c r="V23" s="5">
        <v>0.0</v>
      </c>
      <c r="W23" s="5">
        <v>0.0</v>
      </c>
      <c r="X23" s="5">
        <v>0.0</v>
      </c>
      <c r="Y23" s="5">
        <v>0.0</v>
      </c>
      <c r="Z23" s="5">
        <v>0.0</v>
      </c>
      <c r="AA23" s="5">
        <v>0.0</v>
      </c>
      <c r="AB23" s="5">
        <v>0.0</v>
      </c>
      <c r="AC23" s="5">
        <v>0.0</v>
      </c>
      <c r="AD23" s="5">
        <v>0.0</v>
      </c>
      <c r="AE23" s="5">
        <v>0.0</v>
      </c>
      <c r="AF23" s="6">
        <f>IFERROR(__xludf.DUMMYFUNCTION("IFERROR(
  VLOOKUP(
    A23,
    IMPORTRANGE(
      ""1ZygntHC1J6IxzKbTidmOyf5nUyW4GCLurHCjexrLm_o        "",
      ""HTMLキャッシュ!A:F""
    ),
    3,
    FALSE
  ),
  0
)
"),46085.0290625)</f>
        <v>46085.02906</v>
      </c>
      <c r="AG23" s="5"/>
      <c r="AH23" s="5"/>
      <c r="AI23" s="5"/>
      <c r="AJ23" s="5"/>
      <c r="AK23" s="5"/>
      <c r="AL23" s="5"/>
      <c r="AM23" s="5"/>
      <c r="AN23" s="5"/>
      <c r="AO23" s="5"/>
      <c r="AP23" s="5"/>
      <c r="AQ23" s="5"/>
      <c r="AR23" s="3"/>
      <c r="AS23" s="5"/>
      <c r="AT23" s="5"/>
      <c r="AU23" s="5"/>
      <c r="AV23" s="5"/>
      <c r="AW23" s="5"/>
      <c r="AX23" s="5"/>
      <c r="AY23" s="5"/>
      <c r="AZ23" s="7"/>
      <c r="BA23" s="7"/>
    </row>
    <row r="24" ht="16.5" customHeight="1">
      <c r="A24" s="4" t="s">
        <v>80</v>
      </c>
      <c r="B24" s="5">
        <v>0.0</v>
      </c>
      <c r="C24" s="5">
        <v>8.0</v>
      </c>
      <c r="D24" s="1" t="s">
        <v>81</v>
      </c>
      <c r="E24" s="5">
        <v>0.0</v>
      </c>
      <c r="F24" s="5">
        <v>8.0</v>
      </c>
      <c r="G24" s="5">
        <v>0.0</v>
      </c>
      <c r="H24" s="5">
        <v>0.0</v>
      </c>
      <c r="I24" s="5">
        <v>0.0</v>
      </c>
      <c r="J24" s="5">
        <v>0.0</v>
      </c>
      <c r="K24" s="5">
        <v>0.0</v>
      </c>
      <c r="L24" s="5">
        <v>0.0</v>
      </c>
      <c r="M24" s="5">
        <v>0.0</v>
      </c>
      <c r="N24" s="5">
        <v>0.0</v>
      </c>
      <c r="O24" s="5">
        <v>0.0</v>
      </c>
      <c r="P24" s="5">
        <v>0.0</v>
      </c>
      <c r="Q24" s="5">
        <v>0.0</v>
      </c>
      <c r="R24" s="5">
        <v>0.0</v>
      </c>
      <c r="S24" s="5">
        <v>0.0</v>
      </c>
      <c r="T24" s="5">
        <v>0.0</v>
      </c>
      <c r="U24" s="5">
        <v>0.0</v>
      </c>
      <c r="V24" s="5">
        <v>0.0</v>
      </c>
      <c r="W24" s="5">
        <v>0.0</v>
      </c>
      <c r="X24" s="5">
        <v>0.0</v>
      </c>
      <c r="Y24" s="5">
        <v>0.0</v>
      </c>
      <c r="Z24" s="5">
        <v>0.0</v>
      </c>
      <c r="AA24" s="5">
        <v>0.0</v>
      </c>
      <c r="AB24" s="5">
        <v>0.0</v>
      </c>
      <c r="AC24" s="5">
        <v>0.0</v>
      </c>
      <c r="AD24" s="5">
        <v>0.0</v>
      </c>
      <c r="AE24" s="5">
        <v>0.0</v>
      </c>
      <c r="AF24" s="6">
        <f>IFERROR(__xludf.DUMMYFUNCTION("IFERROR(
  VLOOKUP(
    A24,
    IMPORTRANGE(
      ""1ZygntHC1J6IxzKbTidmOyf5nUyW4GCLurHCjexrLm_o        "",
      ""HTMLキャッシュ!A:F""
    ),
    3,
    FALSE
  ),
  0
)
"),46085.03219907408)</f>
        <v>46085.0322</v>
      </c>
      <c r="AG24" s="5"/>
      <c r="AH24" s="5"/>
      <c r="AI24" s="5"/>
      <c r="AJ24" s="5"/>
      <c r="AK24" s="5"/>
      <c r="AL24" s="5"/>
      <c r="AM24" s="5"/>
      <c r="AN24" s="5"/>
      <c r="AO24" s="5"/>
      <c r="AP24" s="5"/>
      <c r="AQ24" s="5"/>
      <c r="AR24" s="3"/>
      <c r="AS24" s="5"/>
      <c r="AT24" s="5"/>
      <c r="AU24" s="5"/>
      <c r="AV24" s="5"/>
      <c r="AW24" s="5"/>
      <c r="AX24" s="5"/>
      <c r="AY24" s="5"/>
      <c r="AZ24" s="7"/>
      <c r="BA24" s="7"/>
    </row>
    <row r="25" ht="16.5" customHeight="1">
      <c r="A25" s="4" t="s">
        <v>82</v>
      </c>
      <c r="B25" s="5">
        <v>0.0</v>
      </c>
      <c r="C25" s="5">
        <v>8.0</v>
      </c>
      <c r="D25" s="1" t="s">
        <v>83</v>
      </c>
      <c r="E25" s="5">
        <v>0.0</v>
      </c>
      <c r="F25" s="5">
        <v>7.0</v>
      </c>
      <c r="G25" s="5">
        <v>0.0</v>
      </c>
      <c r="H25" s="5">
        <v>0.0</v>
      </c>
      <c r="I25" s="5">
        <v>0.0</v>
      </c>
      <c r="J25" s="5">
        <v>0.0</v>
      </c>
      <c r="K25" s="5">
        <v>0.0</v>
      </c>
      <c r="L25" s="5">
        <v>0.0</v>
      </c>
      <c r="M25" s="5">
        <v>0.0</v>
      </c>
      <c r="N25" s="5">
        <v>1.0</v>
      </c>
      <c r="O25" s="5">
        <v>0.0</v>
      </c>
      <c r="P25" s="5">
        <v>0.0</v>
      </c>
      <c r="Q25" s="5">
        <v>0.0</v>
      </c>
      <c r="R25" s="5">
        <v>0.0</v>
      </c>
      <c r="S25" s="5">
        <v>0.0</v>
      </c>
      <c r="T25" s="5">
        <v>0.0</v>
      </c>
      <c r="U25" s="5">
        <v>0.0</v>
      </c>
      <c r="V25" s="5">
        <v>0.0</v>
      </c>
      <c r="W25" s="5">
        <v>0.0</v>
      </c>
      <c r="X25" s="5">
        <v>0.0</v>
      </c>
      <c r="Y25" s="5">
        <v>0.0</v>
      </c>
      <c r="Z25" s="5">
        <v>0.0</v>
      </c>
      <c r="AA25" s="5">
        <v>0.0</v>
      </c>
      <c r="AB25" s="5">
        <v>0.0</v>
      </c>
      <c r="AC25" s="5">
        <v>0.0</v>
      </c>
      <c r="AD25" s="5">
        <v>0.0</v>
      </c>
      <c r="AE25" s="5">
        <v>0.0</v>
      </c>
      <c r="AF25" s="6">
        <f>IFERROR(__xludf.DUMMYFUNCTION("IFERROR(
  VLOOKUP(
    A25,
    IMPORTRANGE(
      ""1ZygntHC1J6IxzKbTidmOyf5nUyW4GCLurHCjexrLm_o        "",
      ""HTMLキャッシュ!A:F""
    ),
    3,
    FALSE
  ),
  0
)
"),46085.035787037035)</f>
        <v>46085.03579</v>
      </c>
      <c r="AG25" s="5"/>
      <c r="AH25" s="5"/>
      <c r="AI25" s="5"/>
      <c r="AJ25" s="5"/>
      <c r="AK25" s="5"/>
      <c r="AL25" s="5"/>
      <c r="AM25" s="5"/>
      <c r="AN25" s="5"/>
      <c r="AO25" s="5"/>
      <c r="AP25" s="5"/>
      <c r="AQ25" s="5"/>
      <c r="AR25" s="3"/>
      <c r="AS25" s="5"/>
      <c r="AT25" s="5"/>
      <c r="AU25" s="5"/>
      <c r="AV25" s="5"/>
      <c r="AW25" s="5"/>
      <c r="AX25" s="5"/>
      <c r="AY25" s="5"/>
      <c r="AZ25" s="7"/>
      <c r="BA25" s="7"/>
    </row>
    <row r="26" ht="16.5" customHeight="1">
      <c r="A26" s="4" t="s">
        <v>84</v>
      </c>
      <c r="B26" s="5">
        <v>0.0</v>
      </c>
      <c r="C26" s="5">
        <v>7.0</v>
      </c>
      <c r="D26" s="1" t="s">
        <v>85</v>
      </c>
      <c r="E26" s="5">
        <v>0.0</v>
      </c>
      <c r="F26" s="5">
        <v>7.0</v>
      </c>
      <c r="G26" s="5">
        <v>0.0</v>
      </c>
      <c r="H26" s="5">
        <v>0.0</v>
      </c>
      <c r="I26" s="5">
        <v>0.0</v>
      </c>
      <c r="J26" s="5">
        <v>0.0</v>
      </c>
      <c r="K26" s="5">
        <v>0.0</v>
      </c>
      <c r="L26" s="5">
        <v>0.0</v>
      </c>
      <c r="M26" s="5">
        <v>0.0</v>
      </c>
      <c r="N26" s="5">
        <v>0.0</v>
      </c>
      <c r="O26" s="5">
        <v>0.0</v>
      </c>
      <c r="P26" s="5">
        <v>0.0</v>
      </c>
      <c r="Q26" s="5">
        <v>0.0</v>
      </c>
      <c r="R26" s="5">
        <v>0.0</v>
      </c>
      <c r="S26" s="5">
        <v>0.0</v>
      </c>
      <c r="T26" s="5">
        <v>0.0</v>
      </c>
      <c r="U26" s="5">
        <v>0.0</v>
      </c>
      <c r="V26" s="5">
        <v>0.0</v>
      </c>
      <c r="W26" s="5">
        <v>0.0</v>
      </c>
      <c r="X26" s="5">
        <v>0.0</v>
      </c>
      <c r="Y26" s="5">
        <v>0.0</v>
      </c>
      <c r="Z26" s="5">
        <v>0.0</v>
      </c>
      <c r="AA26" s="5">
        <v>0.0</v>
      </c>
      <c r="AB26" s="5">
        <v>0.0</v>
      </c>
      <c r="AC26" s="5">
        <v>0.0</v>
      </c>
      <c r="AD26" s="5">
        <v>0.0</v>
      </c>
      <c r="AE26" s="5">
        <v>0.0</v>
      </c>
      <c r="AF26" s="6">
        <f>IFERROR(__xludf.DUMMYFUNCTION("IFERROR(
  VLOOKUP(
    A26,
    IMPORTRANGE(
      ""1ZygntHC1J6IxzKbTidmOyf5nUyW4GCLurHCjexrLm_o        "",
      ""HTMLキャッシュ!A:F""
    ),
    3,
    FALSE
  ),
  0
)
"),46076.64113425926)</f>
        <v>46076.64113</v>
      </c>
      <c r="AG26" s="5"/>
      <c r="AH26" s="5"/>
      <c r="AI26" s="5"/>
      <c r="AJ26" s="5"/>
      <c r="AK26" s="5"/>
      <c r="AL26" s="5"/>
      <c r="AM26" s="5"/>
      <c r="AN26" s="5"/>
      <c r="AO26" s="5"/>
      <c r="AP26" s="5"/>
      <c r="AQ26" s="5"/>
      <c r="AR26" s="3"/>
      <c r="AS26" s="5"/>
      <c r="AT26" s="5"/>
      <c r="AU26" s="5"/>
      <c r="AV26" s="5"/>
      <c r="AW26" s="5"/>
      <c r="AX26" s="5"/>
      <c r="AY26" s="5"/>
      <c r="AZ26" s="7"/>
      <c r="BA26" s="7"/>
    </row>
    <row r="27" ht="16.5" customHeight="1">
      <c r="A27" s="4" t="s">
        <v>86</v>
      </c>
      <c r="B27" s="5">
        <v>0.0</v>
      </c>
      <c r="C27" s="5">
        <v>7.0</v>
      </c>
      <c r="D27" s="1" t="s">
        <v>87</v>
      </c>
      <c r="E27" s="5">
        <v>0.0</v>
      </c>
      <c r="F27" s="5">
        <v>7.0</v>
      </c>
      <c r="G27" s="5">
        <v>0.0</v>
      </c>
      <c r="H27" s="5">
        <v>0.0</v>
      </c>
      <c r="I27" s="5">
        <v>0.0</v>
      </c>
      <c r="J27" s="5">
        <v>0.0</v>
      </c>
      <c r="K27" s="5">
        <v>0.0</v>
      </c>
      <c r="L27" s="5">
        <v>0.0</v>
      </c>
      <c r="M27" s="5">
        <v>0.0</v>
      </c>
      <c r="N27" s="5">
        <v>0.0</v>
      </c>
      <c r="O27" s="5">
        <v>0.0</v>
      </c>
      <c r="P27" s="5">
        <v>0.0</v>
      </c>
      <c r="Q27" s="5">
        <v>0.0</v>
      </c>
      <c r="R27" s="5">
        <v>0.0</v>
      </c>
      <c r="S27" s="5">
        <v>0.0</v>
      </c>
      <c r="T27" s="5">
        <v>0.0</v>
      </c>
      <c r="U27" s="5">
        <v>0.0</v>
      </c>
      <c r="V27" s="5">
        <v>0.0</v>
      </c>
      <c r="W27" s="5">
        <v>0.0</v>
      </c>
      <c r="X27" s="5">
        <v>0.0</v>
      </c>
      <c r="Y27" s="5">
        <v>0.0</v>
      </c>
      <c r="Z27" s="5">
        <v>0.0</v>
      </c>
      <c r="AA27" s="5">
        <v>0.0</v>
      </c>
      <c r="AB27" s="5">
        <v>0.0</v>
      </c>
      <c r="AC27" s="5">
        <v>0.0</v>
      </c>
      <c r="AD27" s="5">
        <v>0.0</v>
      </c>
      <c r="AE27" s="5">
        <v>0.0</v>
      </c>
      <c r="AF27" s="6">
        <f>IFERROR(__xludf.DUMMYFUNCTION("IFERROR(
  VLOOKUP(
    A27,
    IMPORTRANGE(
      ""1ZygntHC1J6IxzKbTidmOyf5nUyW4GCLurHCjexrLm_o        "",
      ""HTMLキャッシュ!A:F""
    ),
    3,
    FALSE
  ),
  0
)
"),46081.69369212963)</f>
        <v>46081.69369</v>
      </c>
      <c r="AG27" s="5"/>
      <c r="AH27" s="5"/>
      <c r="AI27" s="5"/>
      <c r="AJ27" s="5"/>
      <c r="AK27" s="5"/>
      <c r="AL27" s="5"/>
      <c r="AM27" s="5"/>
      <c r="AN27" s="5"/>
      <c r="AO27" s="5"/>
      <c r="AP27" s="5"/>
      <c r="AQ27" s="5"/>
      <c r="AR27" s="3"/>
      <c r="AS27" s="5"/>
      <c r="AT27" s="5"/>
      <c r="AU27" s="5"/>
      <c r="AV27" s="5"/>
      <c r="AW27" s="5"/>
      <c r="AX27" s="5"/>
      <c r="AY27" s="5"/>
      <c r="AZ27" s="7"/>
      <c r="BA27" s="7"/>
    </row>
    <row r="28" ht="16.5" customHeight="1">
      <c r="A28" s="4" t="s">
        <v>88</v>
      </c>
      <c r="B28" s="5">
        <v>354.0</v>
      </c>
      <c r="C28" s="5">
        <v>7.0</v>
      </c>
      <c r="D28" s="1" t="s">
        <v>89</v>
      </c>
      <c r="E28" s="5">
        <v>0.0</v>
      </c>
      <c r="F28" s="5">
        <v>7.0</v>
      </c>
      <c r="G28" s="5">
        <v>0.0</v>
      </c>
      <c r="H28" s="5">
        <v>0.0</v>
      </c>
      <c r="I28" s="5">
        <v>0.0</v>
      </c>
      <c r="J28" s="5">
        <v>0.0</v>
      </c>
      <c r="K28" s="5">
        <v>0.0</v>
      </c>
      <c r="L28" s="5">
        <v>0.0</v>
      </c>
      <c r="M28" s="5">
        <v>0.0</v>
      </c>
      <c r="N28" s="5">
        <v>0.0</v>
      </c>
      <c r="O28" s="5">
        <v>0.0</v>
      </c>
      <c r="P28" s="5">
        <v>0.0</v>
      </c>
      <c r="Q28" s="5">
        <v>0.0</v>
      </c>
      <c r="R28" s="5">
        <v>0.0</v>
      </c>
      <c r="S28" s="5">
        <v>0.0</v>
      </c>
      <c r="T28" s="5">
        <v>0.0</v>
      </c>
      <c r="U28" s="5">
        <v>0.0</v>
      </c>
      <c r="V28" s="5">
        <v>0.0</v>
      </c>
      <c r="W28" s="5">
        <v>0.0</v>
      </c>
      <c r="X28" s="5">
        <v>0.0</v>
      </c>
      <c r="Y28" s="5">
        <v>0.0</v>
      </c>
      <c r="Z28" s="5">
        <v>0.0</v>
      </c>
      <c r="AA28" s="5">
        <v>0.0</v>
      </c>
      <c r="AB28" s="5">
        <v>0.0</v>
      </c>
      <c r="AC28" s="5">
        <v>0.0</v>
      </c>
      <c r="AD28" s="5">
        <v>0.0</v>
      </c>
      <c r="AE28" s="5">
        <v>0.0</v>
      </c>
      <c r="AF28" s="6">
        <f>IFERROR(__xludf.DUMMYFUNCTION("IFERROR(
  VLOOKUP(
    A28,
    IMPORTRANGE(
      ""1ZygntHC1J6IxzKbTidmOyf5nUyW4GCLurHCjexrLm_o        "",
      ""HTMLキャッシュ!A:F""
    ),
    3,
    FALSE
  ),
  0
)
"),46076.626851851855)</f>
        <v>46076.62685</v>
      </c>
      <c r="AG28" s="5"/>
      <c r="AH28" s="5"/>
      <c r="AI28" s="5"/>
      <c r="AJ28" s="5"/>
      <c r="AK28" s="5"/>
      <c r="AL28" s="5"/>
      <c r="AM28" s="5"/>
      <c r="AN28" s="5"/>
      <c r="AO28" s="5"/>
      <c r="AP28" s="5"/>
      <c r="AQ28" s="5"/>
      <c r="AR28" s="3"/>
      <c r="AS28" s="5"/>
      <c r="AT28" s="5"/>
      <c r="AU28" s="5"/>
      <c r="AV28" s="5"/>
      <c r="AW28" s="5"/>
      <c r="AX28" s="5"/>
      <c r="AY28" s="5"/>
      <c r="AZ28" s="7"/>
      <c r="BA28" s="7"/>
    </row>
    <row r="29" ht="16.5" customHeight="1">
      <c r="A29" s="4" t="s">
        <v>90</v>
      </c>
      <c r="B29" s="5">
        <v>0.0</v>
      </c>
      <c r="C29" s="5">
        <v>7.0</v>
      </c>
      <c r="D29" s="1" t="s">
        <v>91</v>
      </c>
      <c r="E29" s="5">
        <v>0.0</v>
      </c>
      <c r="F29" s="5">
        <v>7.0</v>
      </c>
      <c r="G29" s="5">
        <v>0.0</v>
      </c>
      <c r="H29" s="5">
        <v>0.0</v>
      </c>
      <c r="I29" s="5">
        <v>0.0</v>
      </c>
      <c r="J29" s="5">
        <v>0.0</v>
      </c>
      <c r="K29" s="5">
        <v>0.0</v>
      </c>
      <c r="L29" s="5">
        <v>0.0</v>
      </c>
      <c r="M29" s="5">
        <v>0.0</v>
      </c>
      <c r="N29" s="5">
        <v>0.0</v>
      </c>
      <c r="O29" s="5">
        <v>0.0</v>
      </c>
      <c r="P29" s="5">
        <v>0.0</v>
      </c>
      <c r="Q29" s="5">
        <v>0.0</v>
      </c>
      <c r="R29" s="5">
        <v>0.0</v>
      </c>
      <c r="S29" s="5">
        <v>0.0</v>
      </c>
      <c r="T29" s="5">
        <v>0.0</v>
      </c>
      <c r="U29" s="5">
        <v>0.0</v>
      </c>
      <c r="V29" s="5">
        <v>0.0</v>
      </c>
      <c r="W29" s="5">
        <v>0.0</v>
      </c>
      <c r="X29" s="5">
        <v>0.0</v>
      </c>
      <c r="Y29" s="5">
        <v>0.0</v>
      </c>
      <c r="Z29" s="5">
        <v>0.0</v>
      </c>
      <c r="AA29" s="5">
        <v>0.0</v>
      </c>
      <c r="AB29" s="5">
        <v>0.0</v>
      </c>
      <c r="AC29" s="5">
        <v>0.0</v>
      </c>
      <c r="AD29" s="5">
        <v>0.0</v>
      </c>
      <c r="AE29" s="5">
        <v>0.0</v>
      </c>
      <c r="AF29" s="6">
        <f>IFERROR(__xludf.DUMMYFUNCTION("IFERROR(
  VLOOKUP(
    A29,
    IMPORTRANGE(
      ""1ZygntHC1J6IxzKbTidmOyf5nUyW4GCLurHCjexrLm_o        "",
      ""HTMLキャッシュ!A:F""
    ),
    3,
    FALSE
  ),
  0
)
"),46076.60797453704)</f>
        <v>46076.60797</v>
      </c>
      <c r="AG29" s="5"/>
      <c r="AH29" s="5"/>
      <c r="AI29" s="5"/>
      <c r="AJ29" s="5"/>
      <c r="AK29" s="5"/>
      <c r="AL29" s="5"/>
      <c r="AM29" s="5"/>
      <c r="AN29" s="5"/>
      <c r="AO29" s="5"/>
      <c r="AP29" s="5"/>
      <c r="AQ29" s="5"/>
      <c r="AR29" s="3"/>
      <c r="AS29" s="5"/>
      <c r="AT29" s="5"/>
      <c r="AU29" s="5"/>
      <c r="AV29" s="5"/>
      <c r="AW29" s="5"/>
      <c r="AX29" s="5"/>
      <c r="AY29" s="5"/>
      <c r="AZ29" s="7"/>
      <c r="BA29" s="7"/>
    </row>
    <row r="30" ht="16.5" customHeight="1">
      <c r="A30" s="4" t="s">
        <v>92</v>
      </c>
      <c r="B30" s="5">
        <v>0.0</v>
      </c>
      <c r="C30" s="5">
        <v>7.0</v>
      </c>
      <c r="D30" s="1" t="s">
        <v>93</v>
      </c>
      <c r="E30" s="5">
        <v>0.0</v>
      </c>
      <c r="F30" s="5">
        <v>7.0</v>
      </c>
      <c r="G30" s="5">
        <v>0.0</v>
      </c>
      <c r="H30" s="5">
        <v>0.0</v>
      </c>
      <c r="I30" s="5">
        <v>0.0</v>
      </c>
      <c r="J30" s="5">
        <v>0.0</v>
      </c>
      <c r="K30" s="5">
        <v>0.0</v>
      </c>
      <c r="L30" s="5">
        <v>0.0</v>
      </c>
      <c r="M30" s="5">
        <v>0.0</v>
      </c>
      <c r="N30" s="5">
        <v>0.0</v>
      </c>
      <c r="O30" s="5">
        <v>0.0</v>
      </c>
      <c r="P30" s="5">
        <v>0.0</v>
      </c>
      <c r="Q30" s="5">
        <v>0.0</v>
      </c>
      <c r="R30" s="5">
        <v>0.0</v>
      </c>
      <c r="S30" s="5">
        <v>0.0</v>
      </c>
      <c r="T30" s="5">
        <v>0.0</v>
      </c>
      <c r="U30" s="5">
        <v>0.0</v>
      </c>
      <c r="V30" s="5">
        <v>0.0</v>
      </c>
      <c r="W30" s="5">
        <v>0.0</v>
      </c>
      <c r="X30" s="5">
        <v>0.0</v>
      </c>
      <c r="Y30" s="5">
        <v>0.0</v>
      </c>
      <c r="Z30" s="5">
        <v>0.0</v>
      </c>
      <c r="AA30" s="5">
        <v>0.0</v>
      </c>
      <c r="AB30" s="5">
        <v>0.0</v>
      </c>
      <c r="AC30" s="5">
        <v>0.0</v>
      </c>
      <c r="AD30" s="5">
        <v>0.0</v>
      </c>
      <c r="AE30" s="5">
        <v>0.0</v>
      </c>
      <c r="AF30" s="6">
        <f>IFERROR(__xludf.DUMMYFUNCTION("IFERROR(
  VLOOKUP(
    A30,
    IMPORTRANGE(
      ""1ZygntHC1J6IxzKbTidmOyf5nUyW4GCLurHCjexrLm_o        "",
      ""HTMLキャッシュ!A:F""
    ),
    3,
    FALSE
  ),
  0
)
"),46081.10271990741)</f>
        <v>46081.10272</v>
      </c>
      <c r="AG30" s="5"/>
      <c r="AH30" s="5"/>
      <c r="AI30" s="5"/>
      <c r="AJ30" s="5"/>
      <c r="AK30" s="5"/>
      <c r="AL30" s="5"/>
      <c r="AM30" s="5"/>
      <c r="AN30" s="5"/>
      <c r="AO30" s="5"/>
      <c r="AP30" s="5"/>
      <c r="AQ30" s="5"/>
      <c r="AR30" s="3"/>
      <c r="AS30" s="5"/>
      <c r="AT30" s="5"/>
      <c r="AU30" s="5"/>
      <c r="AV30" s="5"/>
      <c r="AW30" s="5"/>
      <c r="AX30" s="5"/>
      <c r="AY30" s="5"/>
      <c r="AZ30" s="7"/>
      <c r="BA30" s="7"/>
    </row>
    <row r="31" ht="16.5" customHeight="1">
      <c r="A31" s="4" t="s">
        <v>94</v>
      </c>
      <c r="B31" s="5">
        <v>10.0</v>
      </c>
      <c r="C31" s="5">
        <v>6.0</v>
      </c>
      <c r="D31" s="1" t="s">
        <v>95</v>
      </c>
      <c r="E31" s="5">
        <v>0.0</v>
      </c>
      <c r="F31" s="5">
        <v>1.0</v>
      </c>
      <c r="G31" s="5">
        <v>0.0</v>
      </c>
      <c r="H31" s="5">
        <v>0.0</v>
      </c>
      <c r="I31" s="5">
        <v>1.0</v>
      </c>
      <c r="J31" s="5">
        <v>0.0</v>
      </c>
      <c r="K31" s="5">
        <v>0.0</v>
      </c>
      <c r="L31" s="5">
        <v>0.0</v>
      </c>
      <c r="M31" s="5">
        <v>0.0</v>
      </c>
      <c r="N31" s="5">
        <v>4.0</v>
      </c>
      <c r="O31" s="5">
        <v>0.0</v>
      </c>
      <c r="P31" s="5">
        <v>0.0</v>
      </c>
      <c r="Q31" s="5">
        <v>0.0</v>
      </c>
      <c r="R31" s="5">
        <v>0.0</v>
      </c>
      <c r="S31" s="5">
        <v>0.0</v>
      </c>
      <c r="T31" s="5">
        <v>0.0</v>
      </c>
      <c r="U31" s="5">
        <v>0.0</v>
      </c>
      <c r="V31" s="5">
        <v>0.0</v>
      </c>
      <c r="W31" s="5">
        <v>0.0</v>
      </c>
      <c r="X31" s="5">
        <v>0.0</v>
      </c>
      <c r="Y31" s="5">
        <v>0.0</v>
      </c>
      <c r="Z31" s="5">
        <v>0.0</v>
      </c>
      <c r="AA31" s="5">
        <v>0.0</v>
      </c>
      <c r="AB31" s="5">
        <v>0.0</v>
      </c>
      <c r="AC31" s="5">
        <v>0.0</v>
      </c>
      <c r="AD31" s="5">
        <v>0.0</v>
      </c>
      <c r="AE31" s="5">
        <v>0.0</v>
      </c>
      <c r="AF31" s="6">
        <f>IFERROR(__xludf.DUMMYFUNCTION("IFERROR(
  VLOOKUP(
    A31,
    IMPORTRANGE(
      ""1ZygntHC1J6IxzKbTidmOyf5nUyW4GCLurHCjexrLm_o        "",
      ""HTMLキャッシュ!A:F""
    ),
    3,
    FALSE
  ),
  0
)
"),46080.797627314816)</f>
        <v>46080.79763</v>
      </c>
      <c r="AG31" s="5"/>
      <c r="AH31" s="5"/>
      <c r="AI31" s="5"/>
      <c r="AJ31" s="5"/>
      <c r="AK31" s="5"/>
      <c r="AL31" s="5"/>
      <c r="AM31" s="5"/>
      <c r="AN31" s="5"/>
      <c r="AO31" s="5"/>
      <c r="AP31" s="5"/>
      <c r="AQ31" s="5"/>
      <c r="AR31" s="3"/>
      <c r="AS31" s="5"/>
      <c r="AT31" s="5"/>
      <c r="AU31" s="5"/>
      <c r="AV31" s="5"/>
      <c r="AW31" s="5"/>
      <c r="AX31" s="5"/>
      <c r="AY31" s="5"/>
      <c r="AZ31" s="7"/>
      <c r="BA31" s="7"/>
    </row>
    <row r="32" ht="16.5" customHeight="1">
      <c r="A32" s="4" t="s">
        <v>96</v>
      </c>
      <c r="B32" s="5">
        <v>29.0</v>
      </c>
      <c r="C32" s="5">
        <v>6.0</v>
      </c>
      <c r="D32" s="1" t="s">
        <v>97</v>
      </c>
      <c r="E32" s="5">
        <v>2.0</v>
      </c>
      <c r="F32" s="5">
        <v>2.0</v>
      </c>
      <c r="G32" s="5">
        <v>0.0</v>
      </c>
      <c r="H32" s="5">
        <v>0.0</v>
      </c>
      <c r="I32" s="5">
        <v>0.0</v>
      </c>
      <c r="J32" s="5">
        <v>0.0</v>
      </c>
      <c r="K32" s="5">
        <v>0.0</v>
      </c>
      <c r="L32" s="5">
        <v>0.0</v>
      </c>
      <c r="M32" s="5">
        <v>0.0</v>
      </c>
      <c r="N32" s="5">
        <v>1.0</v>
      </c>
      <c r="O32" s="5">
        <v>0.0</v>
      </c>
      <c r="P32" s="5">
        <v>0.0</v>
      </c>
      <c r="Q32" s="5">
        <v>0.0</v>
      </c>
      <c r="R32" s="5">
        <v>0.0</v>
      </c>
      <c r="S32" s="5">
        <v>0.0</v>
      </c>
      <c r="T32" s="5">
        <v>0.0</v>
      </c>
      <c r="U32" s="5">
        <v>1.0</v>
      </c>
      <c r="V32" s="5">
        <v>0.0</v>
      </c>
      <c r="W32" s="5">
        <v>0.0</v>
      </c>
      <c r="X32" s="5">
        <v>0.0</v>
      </c>
      <c r="Y32" s="5">
        <v>0.0</v>
      </c>
      <c r="Z32" s="5">
        <v>0.0</v>
      </c>
      <c r="AA32" s="5">
        <v>0.0</v>
      </c>
      <c r="AB32" s="5">
        <v>0.0</v>
      </c>
      <c r="AC32" s="5">
        <v>0.0</v>
      </c>
      <c r="AD32" s="5">
        <v>0.0</v>
      </c>
      <c r="AE32" s="5">
        <v>0.0</v>
      </c>
      <c r="AF32" s="6">
        <f>IFERROR(__xludf.DUMMYFUNCTION("IFERROR(
  VLOOKUP(
    A32,
    IMPORTRANGE(
      ""1ZygntHC1J6IxzKbTidmOyf5nUyW4GCLurHCjexrLm_o        "",
      ""HTMLキャッシュ!A:F""
    ),
    3,
    FALSE
  ),
  0
)
"),46076.63606481482)</f>
        <v>46076.63606</v>
      </c>
      <c r="AG32" s="5"/>
      <c r="AH32" s="5"/>
      <c r="AI32" s="5"/>
      <c r="AJ32" s="5"/>
      <c r="AK32" s="5"/>
      <c r="AL32" s="5"/>
      <c r="AM32" s="5"/>
      <c r="AN32" s="5"/>
      <c r="AO32" s="5"/>
      <c r="AP32" s="5"/>
      <c r="AQ32" s="5"/>
      <c r="AR32" s="3"/>
      <c r="AS32" s="5"/>
      <c r="AT32" s="5"/>
      <c r="AU32" s="5"/>
      <c r="AV32" s="5"/>
      <c r="AW32" s="5"/>
      <c r="AX32" s="5"/>
      <c r="AY32" s="5"/>
      <c r="AZ32" s="7"/>
      <c r="BA32" s="7"/>
    </row>
    <row r="33" ht="16.5" customHeight="1">
      <c r="A33" s="4" t="s">
        <v>98</v>
      </c>
      <c r="B33" s="5">
        <v>14.0</v>
      </c>
      <c r="C33" s="5">
        <v>6.0</v>
      </c>
      <c r="D33" s="1" t="s">
        <v>99</v>
      </c>
      <c r="E33" s="5">
        <v>0.0</v>
      </c>
      <c r="F33" s="5">
        <v>5.0</v>
      </c>
      <c r="G33" s="5">
        <v>0.0</v>
      </c>
      <c r="H33" s="5">
        <v>0.0</v>
      </c>
      <c r="I33" s="5">
        <v>0.0</v>
      </c>
      <c r="J33" s="5">
        <v>1.0</v>
      </c>
      <c r="K33" s="5">
        <v>0.0</v>
      </c>
      <c r="L33" s="5">
        <v>0.0</v>
      </c>
      <c r="M33" s="5">
        <v>0.0</v>
      </c>
      <c r="N33" s="5">
        <v>0.0</v>
      </c>
      <c r="O33" s="5">
        <v>0.0</v>
      </c>
      <c r="P33" s="5">
        <v>0.0</v>
      </c>
      <c r="Q33" s="5">
        <v>0.0</v>
      </c>
      <c r="R33" s="5">
        <v>0.0</v>
      </c>
      <c r="S33" s="5">
        <v>0.0</v>
      </c>
      <c r="T33" s="5">
        <v>0.0</v>
      </c>
      <c r="U33" s="5">
        <v>0.0</v>
      </c>
      <c r="V33" s="5">
        <v>0.0</v>
      </c>
      <c r="W33" s="5">
        <v>0.0</v>
      </c>
      <c r="X33" s="5">
        <v>0.0</v>
      </c>
      <c r="Y33" s="5">
        <v>0.0</v>
      </c>
      <c r="Z33" s="5">
        <v>0.0</v>
      </c>
      <c r="AA33" s="5">
        <v>0.0</v>
      </c>
      <c r="AB33" s="5">
        <v>0.0</v>
      </c>
      <c r="AC33" s="5">
        <v>0.0</v>
      </c>
      <c r="AD33" s="5">
        <v>0.0</v>
      </c>
      <c r="AE33" s="5">
        <v>0.0</v>
      </c>
      <c r="AF33" s="6">
        <f>IFERROR(__xludf.DUMMYFUNCTION("IFERROR(
  VLOOKUP(
    A33,
    IMPORTRANGE(
      ""1ZygntHC1J6IxzKbTidmOyf5nUyW4GCLurHCjexrLm_o        "",
      ""HTMLキャッシュ!A:F""
    ),
    3,
    FALSE
  ),
  0
)
"),46081.72615740741)</f>
        <v>46081.72616</v>
      </c>
      <c r="AG33" s="5"/>
      <c r="AH33" s="5"/>
      <c r="AI33" s="5"/>
      <c r="AJ33" s="5"/>
      <c r="AK33" s="5"/>
      <c r="AL33" s="5"/>
      <c r="AM33" s="5"/>
      <c r="AN33" s="5"/>
      <c r="AO33" s="5"/>
      <c r="AP33" s="5"/>
      <c r="AQ33" s="5"/>
      <c r="AR33" s="3"/>
      <c r="AS33" s="5"/>
      <c r="AT33" s="5"/>
      <c r="AU33" s="5"/>
      <c r="AV33" s="5"/>
      <c r="AW33" s="5"/>
      <c r="AX33" s="5"/>
      <c r="AY33" s="5"/>
      <c r="AZ33" s="7"/>
      <c r="BA33" s="7"/>
    </row>
    <row r="34" ht="16.5" customHeight="1">
      <c r="A34" s="4" t="s">
        <v>100</v>
      </c>
      <c r="B34" s="5">
        <v>1.0</v>
      </c>
      <c r="C34" s="5">
        <v>6.0</v>
      </c>
      <c r="D34" s="1" t="s">
        <v>101</v>
      </c>
      <c r="E34" s="5">
        <v>0.0</v>
      </c>
      <c r="F34" s="5">
        <v>1.0</v>
      </c>
      <c r="G34" s="5">
        <v>0.0</v>
      </c>
      <c r="H34" s="5">
        <v>0.0</v>
      </c>
      <c r="I34" s="5">
        <v>0.0</v>
      </c>
      <c r="J34" s="5">
        <v>4.0</v>
      </c>
      <c r="K34" s="5">
        <v>0.0</v>
      </c>
      <c r="L34" s="5">
        <v>0.0</v>
      </c>
      <c r="M34" s="5">
        <v>0.0</v>
      </c>
      <c r="N34" s="5">
        <v>0.0</v>
      </c>
      <c r="O34" s="5">
        <v>0.0</v>
      </c>
      <c r="P34" s="5">
        <v>0.0</v>
      </c>
      <c r="Q34" s="5">
        <v>0.0</v>
      </c>
      <c r="R34" s="5">
        <v>0.0</v>
      </c>
      <c r="S34" s="5">
        <v>0.0</v>
      </c>
      <c r="T34" s="5">
        <v>0.0</v>
      </c>
      <c r="U34" s="5">
        <v>1.0</v>
      </c>
      <c r="V34" s="5">
        <v>0.0</v>
      </c>
      <c r="W34" s="5">
        <v>0.0</v>
      </c>
      <c r="X34" s="5">
        <v>0.0</v>
      </c>
      <c r="Y34" s="5">
        <v>0.0</v>
      </c>
      <c r="Z34" s="5">
        <v>0.0</v>
      </c>
      <c r="AA34" s="5">
        <v>0.0</v>
      </c>
      <c r="AB34" s="5">
        <v>0.0</v>
      </c>
      <c r="AC34" s="5">
        <v>0.0</v>
      </c>
      <c r="AD34" s="5">
        <v>0.0</v>
      </c>
      <c r="AE34" s="5">
        <v>0.0</v>
      </c>
      <c r="AF34" s="6">
        <f>IFERROR(__xludf.DUMMYFUNCTION("IFERROR(
  VLOOKUP(
    A34,
    IMPORTRANGE(
      ""1ZygntHC1J6IxzKbTidmOyf5nUyW4GCLurHCjexrLm_o        "",
      ""HTMLキャッシュ!A:F""
    ),
    3,
    FALSE
  ),
  0
)
"),46081.73181712963)</f>
        <v>46081.73182</v>
      </c>
      <c r="AG34" s="5"/>
      <c r="AH34" s="5"/>
      <c r="AI34" s="5"/>
      <c r="AJ34" s="5"/>
      <c r="AK34" s="5"/>
      <c r="AL34" s="5"/>
      <c r="AM34" s="5"/>
      <c r="AN34" s="5"/>
      <c r="AO34" s="5"/>
      <c r="AP34" s="5"/>
      <c r="AQ34" s="5"/>
      <c r="AR34" s="3"/>
      <c r="AS34" s="5"/>
      <c r="AT34" s="5"/>
      <c r="AU34" s="5"/>
      <c r="AV34" s="5"/>
      <c r="AW34" s="5"/>
      <c r="AX34" s="5"/>
      <c r="AY34" s="5"/>
      <c r="AZ34" s="7"/>
      <c r="BA34" s="7"/>
    </row>
    <row r="35" ht="16.5" customHeight="1">
      <c r="A35" s="4" t="s">
        <v>102</v>
      </c>
      <c r="B35" s="5">
        <v>0.0</v>
      </c>
      <c r="C35" s="5">
        <v>6.0</v>
      </c>
      <c r="D35" s="1" t="s">
        <v>103</v>
      </c>
      <c r="E35" s="5">
        <v>0.0</v>
      </c>
      <c r="F35" s="5">
        <v>0.0</v>
      </c>
      <c r="G35" s="5">
        <v>1.0</v>
      </c>
      <c r="H35" s="5">
        <v>0.0</v>
      </c>
      <c r="I35" s="5">
        <v>3.0</v>
      </c>
      <c r="J35" s="5">
        <v>0.0</v>
      </c>
      <c r="K35" s="5">
        <v>0.0</v>
      </c>
      <c r="L35" s="5">
        <v>0.0</v>
      </c>
      <c r="M35" s="5">
        <v>0.0</v>
      </c>
      <c r="N35" s="5">
        <v>0.0</v>
      </c>
      <c r="O35" s="5">
        <v>0.0</v>
      </c>
      <c r="P35" s="5">
        <v>0.0</v>
      </c>
      <c r="Q35" s="5">
        <v>0.0</v>
      </c>
      <c r="R35" s="5">
        <v>0.0</v>
      </c>
      <c r="S35" s="5">
        <v>0.0</v>
      </c>
      <c r="T35" s="5">
        <v>0.0</v>
      </c>
      <c r="U35" s="5">
        <v>2.0</v>
      </c>
      <c r="V35" s="5">
        <v>0.0</v>
      </c>
      <c r="W35" s="5">
        <v>0.0</v>
      </c>
      <c r="X35" s="5">
        <v>0.0</v>
      </c>
      <c r="Y35" s="5">
        <v>0.0</v>
      </c>
      <c r="Z35" s="5">
        <v>0.0</v>
      </c>
      <c r="AA35" s="5">
        <v>0.0</v>
      </c>
      <c r="AB35" s="5">
        <v>0.0</v>
      </c>
      <c r="AC35" s="5">
        <v>0.0</v>
      </c>
      <c r="AD35" s="5">
        <v>0.0</v>
      </c>
      <c r="AE35" s="5">
        <v>0.0</v>
      </c>
      <c r="AF35" s="6">
        <f>IFERROR(__xludf.DUMMYFUNCTION("IFERROR(
  VLOOKUP(
    A35,
    IMPORTRANGE(
      ""1ZygntHC1J6IxzKbTidmOyf5nUyW4GCLurHCjexrLm_o        "",
      ""HTMLキャッシュ!A:F""
    ),
    3,
    FALSE
  ),
  0
)
"),46083.68099537037)</f>
        <v>46083.681</v>
      </c>
      <c r="AG35" s="5"/>
      <c r="AH35" s="5"/>
      <c r="AI35" s="5"/>
      <c r="AJ35" s="5"/>
      <c r="AK35" s="5"/>
      <c r="AL35" s="5"/>
      <c r="AM35" s="5"/>
      <c r="AN35" s="5"/>
      <c r="AO35" s="5"/>
      <c r="AP35" s="5"/>
      <c r="AQ35" s="5"/>
      <c r="AR35" s="3"/>
      <c r="AS35" s="5"/>
      <c r="AT35" s="5"/>
      <c r="AU35" s="5"/>
      <c r="AV35" s="5"/>
      <c r="AW35" s="5"/>
      <c r="AX35" s="5"/>
      <c r="AY35" s="5"/>
      <c r="AZ35" s="7"/>
      <c r="BA35" s="7"/>
    </row>
    <row r="36" ht="16.5" customHeight="1">
      <c r="A36" s="4" t="s">
        <v>104</v>
      </c>
      <c r="B36" s="5">
        <v>0.0</v>
      </c>
      <c r="C36" s="5">
        <v>6.0</v>
      </c>
      <c r="D36" s="1" t="s">
        <v>105</v>
      </c>
      <c r="E36" s="5">
        <v>0.0</v>
      </c>
      <c r="F36" s="5">
        <v>2.0</v>
      </c>
      <c r="G36" s="5">
        <v>0.0</v>
      </c>
      <c r="H36" s="5">
        <v>0.0</v>
      </c>
      <c r="I36" s="5">
        <v>1.0</v>
      </c>
      <c r="J36" s="5">
        <v>0.0</v>
      </c>
      <c r="K36" s="5">
        <v>1.0</v>
      </c>
      <c r="L36" s="5">
        <v>0.0</v>
      </c>
      <c r="M36" s="5">
        <v>0.0</v>
      </c>
      <c r="N36" s="5">
        <v>0.0</v>
      </c>
      <c r="O36" s="5">
        <v>0.0</v>
      </c>
      <c r="P36" s="5">
        <v>0.0</v>
      </c>
      <c r="Q36" s="5">
        <v>0.0</v>
      </c>
      <c r="R36" s="5">
        <v>0.0</v>
      </c>
      <c r="S36" s="5">
        <v>0.0</v>
      </c>
      <c r="T36" s="5">
        <v>0.0</v>
      </c>
      <c r="U36" s="5">
        <v>2.0</v>
      </c>
      <c r="V36" s="5">
        <v>0.0</v>
      </c>
      <c r="W36" s="5">
        <v>0.0</v>
      </c>
      <c r="X36" s="5">
        <v>0.0</v>
      </c>
      <c r="Y36" s="5">
        <v>0.0</v>
      </c>
      <c r="Z36" s="5">
        <v>0.0</v>
      </c>
      <c r="AA36" s="5">
        <v>0.0</v>
      </c>
      <c r="AB36" s="5">
        <v>0.0</v>
      </c>
      <c r="AC36" s="5">
        <v>0.0</v>
      </c>
      <c r="AD36" s="5">
        <v>0.0</v>
      </c>
      <c r="AE36" s="5">
        <v>0.0</v>
      </c>
      <c r="AF36" s="6">
        <f>IFERROR(__xludf.DUMMYFUNCTION("IFERROR(
  VLOOKUP(
    A36,
    IMPORTRANGE(
      ""1ZygntHC1J6IxzKbTidmOyf5nUyW4GCLurHCjexrLm_o        "",
      ""HTMLキャッシュ!A:F""
    ),
    3,
    FALSE
  ),
  0
)
"),46083.58868055556)</f>
        <v>46083.58868</v>
      </c>
      <c r="AG36" s="5"/>
      <c r="AH36" s="5"/>
      <c r="AI36" s="5"/>
      <c r="AJ36" s="5"/>
      <c r="AK36" s="5"/>
      <c r="AL36" s="5"/>
      <c r="AM36" s="5"/>
      <c r="AN36" s="5"/>
      <c r="AO36" s="5"/>
      <c r="AP36" s="5"/>
      <c r="AQ36" s="5"/>
      <c r="AR36" s="3"/>
      <c r="AS36" s="5"/>
      <c r="AT36" s="5"/>
      <c r="AU36" s="5"/>
      <c r="AV36" s="5"/>
      <c r="AW36" s="5"/>
      <c r="AX36" s="5"/>
      <c r="AY36" s="5"/>
      <c r="AZ36" s="7"/>
      <c r="BA36" s="7"/>
    </row>
    <row r="37" ht="16.5" customHeight="1">
      <c r="A37" s="4" t="s">
        <v>106</v>
      </c>
      <c r="B37" s="5">
        <v>13.0</v>
      </c>
      <c r="C37" s="5">
        <v>6.0</v>
      </c>
      <c r="D37" s="1" t="s">
        <v>107</v>
      </c>
      <c r="E37" s="5">
        <v>0.0</v>
      </c>
      <c r="F37" s="5">
        <v>1.0</v>
      </c>
      <c r="G37" s="5">
        <v>1.0</v>
      </c>
      <c r="H37" s="5">
        <v>0.0</v>
      </c>
      <c r="I37" s="5">
        <v>0.0</v>
      </c>
      <c r="J37" s="5">
        <v>1.0</v>
      </c>
      <c r="K37" s="5">
        <v>0.0</v>
      </c>
      <c r="L37" s="5">
        <v>0.0</v>
      </c>
      <c r="M37" s="5">
        <v>0.0</v>
      </c>
      <c r="N37" s="5">
        <v>0.0</v>
      </c>
      <c r="O37" s="5">
        <v>0.0</v>
      </c>
      <c r="P37" s="5">
        <v>0.0</v>
      </c>
      <c r="Q37" s="5">
        <v>0.0</v>
      </c>
      <c r="R37" s="5">
        <v>2.0</v>
      </c>
      <c r="S37" s="5">
        <v>0.0</v>
      </c>
      <c r="T37" s="5">
        <v>0.0</v>
      </c>
      <c r="U37" s="5">
        <v>1.0</v>
      </c>
      <c r="V37" s="5">
        <v>0.0</v>
      </c>
      <c r="W37" s="5">
        <v>0.0</v>
      </c>
      <c r="X37" s="5">
        <v>0.0</v>
      </c>
      <c r="Y37" s="5">
        <v>0.0</v>
      </c>
      <c r="Z37" s="5">
        <v>0.0</v>
      </c>
      <c r="AA37" s="5">
        <v>0.0</v>
      </c>
      <c r="AB37" s="5">
        <v>0.0</v>
      </c>
      <c r="AC37" s="5">
        <v>0.0</v>
      </c>
      <c r="AD37" s="5">
        <v>0.0</v>
      </c>
      <c r="AE37" s="5">
        <v>0.0</v>
      </c>
      <c r="AF37" s="6">
        <f>IFERROR(__xludf.DUMMYFUNCTION("IFERROR(
  VLOOKUP(
    A37,
    IMPORTRANGE(
      ""1ZygntHC1J6IxzKbTidmOyf5nUyW4GCLurHCjexrLm_o        "",
      ""HTMLキャッシュ!A:F""
    ),
    3,
    FALSE
  ),
  0
)
"),46081.742164351854)</f>
        <v>46081.74216</v>
      </c>
      <c r="AG37" s="5"/>
      <c r="AH37" s="5"/>
      <c r="AI37" s="5"/>
      <c r="AJ37" s="5"/>
      <c r="AK37" s="5"/>
      <c r="AL37" s="5"/>
      <c r="AM37" s="5"/>
      <c r="AN37" s="5"/>
      <c r="AO37" s="5"/>
      <c r="AP37" s="5"/>
      <c r="AQ37" s="5"/>
      <c r="AR37" s="3"/>
      <c r="AS37" s="5"/>
      <c r="AT37" s="5"/>
      <c r="AU37" s="5"/>
      <c r="AV37" s="5"/>
      <c r="AW37" s="5"/>
      <c r="AX37" s="5"/>
      <c r="AY37" s="5"/>
      <c r="AZ37" s="7"/>
      <c r="BA37" s="7"/>
    </row>
    <row r="38" ht="16.5" customHeight="1">
      <c r="A38" s="4" t="s">
        <v>108</v>
      </c>
      <c r="B38" s="5">
        <v>4.0</v>
      </c>
      <c r="C38" s="5">
        <v>6.0</v>
      </c>
      <c r="D38" s="1" t="s">
        <v>109</v>
      </c>
      <c r="E38" s="5">
        <v>0.0</v>
      </c>
      <c r="F38" s="5">
        <v>5.0</v>
      </c>
      <c r="G38" s="5">
        <v>0.0</v>
      </c>
      <c r="H38" s="5">
        <v>0.0</v>
      </c>
      <c r="I38" s="5">
        <v>0.0</v>
      </c>
      <c r="J38" s="5">
        <v>0.0</v>
      </c>
      <c r="K38" s="5">
        <v>0.0</v>
      </c>
      <c r="L38" s="5">
        <v>0.0</v>
      </c>
      <c r="M38" s="5">
        <v>0.0</v>
      </c>
      <c r="N38" s="5">
        <v>0.0</v>
      </c>
      <c r="O38" s="5">
        <v>0.0</v>
      </c>
      <c r="P38" s="5">
        <v>0.0</v>
      </c>
      <c r="Q38" s="5">
        <v>0.0</v>
      </c>
      <c r="R38" s="5">
        <v>0.0</v>
      </c>
      <c r="S38" s="5">
        <v>0.0</v>
      </c>
      <c r="T38" s="5">
        <v>0.0</v>
      </c>
      <c r="U38" s="5">
        <v>1.0</v>
      </c>
      <c r="V38" s="5">
        <v>0.0</v>
      </c>
      <c r="W38" s="5">
        <v>0.0</v>
      </c>
      <c r="X38" s="5">
        <v>0.0</v>
      </c>
      <c r="Y38" s="5">
        <v>0.0</v>
      </c>
      <c r="Z38" s="5">
        <v>0.0</v>
      </c>
      <c r="AA38" s="5">
        <v>0.0</v>
      </c>
      <c r="AB38" s="5">
        <v>0.0</v>
      </c>
      <c r="AC38" s="5">
        <v>0.0</v>
      </c>
      <c r="AD38" s="5">
        <v>0.0</v>
      </c>
      <c r="AE38" s="5">
        <v>0.0</v>
      </c>
      <c r="AF38" s="6">
        <f>IFERROR(__xludf.DUMMYFUNCTION("IFERROR(
  VLOOKUP(
    A38,
    IMPORTRANGE(
      ""1ZygntHC1J6IxzKbTidmOyf5nUyW4GCLurHCjexrLm_o        "",
      ""HTMLキャッシュ!A:F""
    ),
    3,
    FALSE
  ),
  0
)
"),46078.633576388886)</f>
        <v>46078.63358</v>
      </c>
      <c r="AG38" s="5"/>
      <c r="AH38" s="5"/>
      <c r="AI38" s="5"/>
      <c r="AJ38" s="5"/>
      <c r="AK38" s="5"/>
      <c r="AL38" s="5"/>
      <c r="AM38" s="5"/>
      <c r="AN38" s="5"/>
      <c r="AO38" s="5"/>
      <c r="AP38" s="5"/>
      <c r="AQ38" s="5"/>
      <c r="AR38" s="3"/>
      <c r="AS38" s="5"/>
      <c r="AT38" s="5"/>
      <c r="AU38" s="5"/>
      <c r="AV38" s="5"/>
      <c r="AW38" s="5"/>
      <c r="AX38" s="5"/>
      <c r="AY38" s="5"/>
      <c r="AZ38" s="7"/>
      <c r="BA38" s="7"/>
    </row>
    <row r="39" ht="16.5" customHeight="1">
      <c r="A39" s="4" t="s">
        <v>110</v>
      </c>
      <c r="B39" s="5">
        <v>0.0</v>
      </c>
      <c r="C39" s="5">
        <v>6.0</v>
      </c>
      <c r="D39" s="1" t="s">
        <v>111</v>
      </c>
      <c r="E39" s="5">
        <v>0.0</v>
      </c>
      <c r="F39" s="5">
        <v>6.0</v>
      </c>
      <c r="G39" s="5">
        <v>0.0</v>
      </c>
      <c r="H39" s="5">
        <v>0.0</v>
      </c>
      <c r="I39" s="5">
        <v>0.0</v>
      </c>
      <c r="J39" s="5">
        <v>0.0</v>
      </c>
      <c r="K39" s="5">
        <v>0.0</v>
      </c>
      <c r="L39" s="5">
        <v>0.0</v>
      </c>
      <c r="M39" s="5">
        <v>0.0</v>
      </c>
      <c r="N39" s="5">
        <v>0.0</v>
      </c>
      <c r="O39" s="5">
        <v>0.0</v>
      </c>
      <c r="P39" s="5">
        <v>0.0</v>
      </c>
      <c r="Q39" s="5">
        <v>0.0</v>
      </c>
      <c r="R39" s="5">
        <v>0.0</v>
      </c>
      <c r="S39" s="5">
        <v>0.0</v>
      </c>
      <c r="T39" s="5">
        <v>0.0</v>
      </c>
      <c r="U39" s="5">
        <v>0.0</v>
      </c>
      <c r="V39" s="5">
        <v>0.0</v>
      </c>
      <c r="W39" s="5">
        <v>0.0</v>
      </c>
      <c r="X39" s="5">
        <v>0.0</v>
      </c>
      <c r="Y39" s="5">
        <v>0.0</v>
      </c>
      <c r="Z39" s="5">
        <v>0.0</v>
      </c>
      <c r="AA39" s="5">
        <v>0.0</v>
      </c>
      <c r="AB39" s="5">
        <v>0.0</v>
      </c>
      <c r="AC39" s="5">
        <v>0.0</v>
      </c>
      <c r="AD39" s="5">
        <v>0.0</v>
      </c>
      <c r="AE39" s="5">
        <v>0.0</v>
      </c>
      <c r="AF39" s="6">
        <f>IFERROR(__xludf.DUMMYFUNCTION("IFERROR(
  VLOOKUP(
    A39,
    IMPORTRANGE(
      ""1ZygntHC1J6IxzKbTidmOyf5nUyW4GCLurHCjexrLm_o        "",
      ""HTMLキャッシュ!A:F""
    ),
    3,
    FALSE
  ),
  0
)
"),46083.72033564815)</f>
        <v>46083.72034</v>
      </c>
      <c r="AG39" s="5"/>
      <c r="AH39" s="5"/>
      <c r="AI39" s="5"/>
      <c r="AJ39" s="5"/>
      <c r="AK39" s="5"/>
      <c r="AL39" s="5"/>
      <c r="AM39" s="5"/>
      <c r="AN39" s="5"/>
      <c r="AO39" s="5"/>
      <c r="AP39" s="5"/>
      <c r="AQ39" s="5"/>
      <c r="AR39" s="3"/>
      <c r="AS39" s="5"/>
      <c r="AT39" s="5"/>
      <c r="AU39" s="5"/>
      <c r="AV39" s="5"/>
      <c r="AW39" s="5"/>
      <c r="AX39" s="5"/>
      <c r="AY39" s="5"/>
      <c r="AZ39" s="7"/>
      <c r="BA39" s="7"/>
    </row>
    <row r="40" ht="16.5" customHeight="1">
      <c r="A40" s="4" t="s">
        <v>112</v>
      </c>
      <c r="B40" s="5">
        <v>0.0</v>
      </c>
      <c r="C40" s="5">
        <v>6.0</v>
      </c>
      <c r="D40" s="1" t="s">
        <v>113</v>
      </c>
      <c r="E40" s="5">
        <v>0.0</v>
      </c>
      <c r="F40" s="5">
        <v>6.0</v>
      </c>
      <c r="G40" s="5">
        <v>0.0</v>
      </c>
      <c r="H40" s="5">
        <v>0.0</v>
      </c>
      <c r="I40" s="5">
        <v>0.0</v>
      </c>
      <c r="J40" s="5">
        <v>0.0</v>
      </c>
      <c r="K40" s="5">
        <v>0.0</v>
      </c>
      <c r="L40" s="5">
        <v>0.0</v>
      </c>
      <c r="M40" s="5">
        <v>0.0</v>
      </c>
      <c r="N40" s="5">
        <v>0.0</v>
      </c>
      <c r="O40" s="5">
        <v>0.0</v>
      </c>
      <c r="P40" s="5">
        <v>0.0</v>
      </c>
      <c r="Q40" s="5">
        <v>0.0</v>
      </c>
      <c r="R40" s="5">
        <v>0.0</v>
      </c>
      <c r="S40" s="5">
        <v>0.0</v>
      </c>
      <c r="T40" s="5">
        <v>0.0</v>
      </c>
      <c r="U40" s="5">
        <v>0.0</v>
      </c>
      <c r="V40" s="5">
        <v>0.0</v>
      </c>
      <c r="W40" s="5">
        <v>0.0</v>
      </c>
      <c r="X40" s="5">
        <v>0.0</v>
      </c>
      <c r="Y40" s="5">
        <v>0.0</v>
      </c>
      <c r="Z40" s="5">
        <v>0.0</v>
      </c>
      <c r="AA40" s="5">
        <v>0.0</v>
      </c>
      <c r="AB40" s="5">
        <v>0.0</v>
      </c>
      <c r="AC40" s="5">
        <v>0.0</v>
      </c>
      <c r="AD40" s="5">
        <v>0.0</v>
      </c>
      <c r="AE40" s="5">
        <v>0.0</v>
      </c>
      <c r="AF40" s="6">
        <f>IFERROR(__xludf.DUMMYFUNCTION("IFERROR(
  VLOOKUP(
    A40,
    IMPORTRANGE(
      ""1ZygntHC1J6IxzKbTidmOyf5nUyW4GCLurHCjexrLm_o        "",
      ""HTMLキャッシュ!A:F""
    ),
    3,
    FALSE
  ),
  0
)
"),46081.134467592594)</f>
        <v>46081.13447</v>
      </c>
      <c r="AG40" s="5"/>
      <c r="AH40" s="5"/>
      <c r="AI40" s="5"/>
      <c r="AJ40" s="5"/>
      <c r="AK40" s="5"/>
      <c r="AL40" s="5"/>
      <c r="AM40" s="5"/>
      <c r="AN40" s="5"/>
      <c r="AO40" s="5"/>
      <c r="AP40" s="5"/>
      <c r="AQ40" s="5"/>
      <c r="AR40" s="3"/>
      <c r="AS40" s="5"/>
      <c r="AT40" s="5"/>
      <c r="AU40" s="5"/>
      <c r="AV40" s="5"/>
      <c r="AW40" s="5"/>
      <c r="AX40" s="5"/>
      <c r="AY40" s="5"/>
      <c r="AZ40" s="7"/>
      <c r="BA40" s="7"/>
    </row>
    <row r="41" ht="16.5" customHeight="1">
      <c r="A41" s="4" t="s">
        <v>114</v>
      </c>
      <c r="B41" s="5">
        <v>0.0</v>
      </c>
      <c r="C41" s="5">
        <v>6.0</v>
      </c>
      <c r="D41" s="1" t="s">
        <v>115</v>
      </c>
      <c r="E41" s="5">
        <v>0.0</v>
      </c>
      <c r="F41" s="5">
        <v>5.0</v>
      </c>
      <c r="G41" s="5">
        <v>0.0</v>
      </c>
      <c r="H41" s="5">
        <v>0.0</v>
      </c>
      <c r="I41" s="5">
        <v>0.0</v>
      </c>
      <c r="J41" s="5">
        <v>1.0</v>
      </c>
      <c r="K41" s="5">
        <v>0.0</v>
      </c>
      <c r="L41" s="5">
        <v>0.0</v>
      </c>
      <c r="M41" s="5">
        <v>0.0</v>
      </c>
      <c r="N41" s="5">
        <v>0.0</v>
      </c>
      <c r="O41" s="5">
        <v>0.0</v>
      </c>
      <c r="P41" s="5">
        <v>0.0</v>
      </c>
      <c r="Q41" s="5">
        <v>0.0</v>
      </c>
      <c r="R41" s="5">
        <v>0.0</v>
      </c>
      <c r="S41" s="5">
        <v>0.0</v>
      </c>
      <c r="T41" s="5">
        <v>0.0</v>
      </c>
      <c r="U41" s="5">
        <v>0.0</v>
      </c>
      <c r="V41" s="5">
        <v>0.0</v>
      </c>
      <c r="W41" s="5">
        <v>0.0</v>
      </c>
      <c r="X41" s="5">
        <v>0.0</v>
      </c>
      <c r="Y41" s="5">
        <v>0.0</v>
      </c>
      <c r="Z41" s="5">
        <v>0.0</v>
      </c>
      <c r="AA41" s="5">
        <v>0.0</v>
      </c>
      <c r="AB41" s="5">
        <v>0.0</v>
      </c>
      <c r="AC41" s="5">
        <v>0.0</v>
      </c>
      <c r="AD41" s="5">
        <v>0.0</v>
      </c>
      <c r="AE41" s="5">
        <v>0.0</v>
      </c>
      <c r="AF41" s="6">
        <f>IFERROR(__xludf.DUMMYFUNCTION("IFERROR(
  VLOOKUP(
    A41,
    IMPORTRANGE(
      ""1ZygntHC1J6IxzKbTidmOyf5nUyW4GCLurHCjexrLm_o        "",
      ""HTMLキャッシュ!A:F""
    ),
    3,
    FALSE
  ),
  0
)
"),46081.146157407406)</f>
        <v>46081.14616</v>
      </c>
      <c r="AG41" s="5"/>
      <c r="AH41" s="5"/>
      <c r="AI41" s="5"/>
      <c r="AJ41" s="5"/>
      <c r="AK41" s="5"/>
      <c r="AL41" s="5"/>
      <c r="AM41" s="5"/>
      <c r="AN41" s="5"/>
      <c r="AO41" s="5"/>
      <c r="AP41" s="5"/>
      <c r="AQ41" s="5"/>
      <c r="AR41" s="3"/>
      <c r="AS41" s="5"/>
      <c r="AT41" s="5"/>
      <c r="AU41" s="5"/>
      <c r="AV41" s="5"/>
      <c r="AW41" s="5"/>
      <c r="AX41" s="5"/>
      <c r="AY41" s="5"/>
      <c r="AZ41" s="7"/>
      <c r="BA41" s="7"/>
    </row>
    <row r="42" ht="16.5" customHeight="1">
      <c r="A42" s="4" t="s">
        <v>116</v>
      </c>
      <c r="B42" s="5">
        <v>0.0</v>
      </c>
      <c r="C42" s="5">
        <v>6.0</v>
      </c>
      <c r="D42" s="1" t="s">
        <v>117</v>
      </c>
      <c r="E42" s="5">
        <v>0.0</v>
      </c>
      <c r="F42" s="5">
        <v>6.0</v>
      </c>
      <c r="G42" s="5">
        <v>0.0</v>
      </c>
      <c r="H42" s="5">
        <v>0.0</v>
      </c>
      <c r="I42" s="5">
        <v>0.0</v>
      </c>
      <c r="J42" s="5">
        <v>0.0</v>
      </c>
      <c r="K42" s="5">
        <v>0.0</v>
      </c>
      <c r="L42" s="5">
        <v>0.0</v>
      </c>
      <c r="M42" s="5">
        <v>0.0</v>
      </c>
      <c r="N42" s="5">
        <v>0.0</v>
      </c>
      <c r="O42" s="5">
        <v>0.0</v>
      </c>
      <c r="P42" s="5">
        <v>0.0</v>
      </c>
      <c r="Q42" s="5">
        <v>0.0</v>
      </c>
      <c r="R42" s="5">
        <v>0.0</v>
      </c>
      <c r="S42" s="5">
        <v>0.0</v>
      </c>
      <c r="T42" s="5">
        <v>0.0</v>
      </c>
      <c r="U42" s="5">
        <v>0.0</v>
      </c>
      <c r="V42" s="5">
        <v>0.0</v>
      </c>
      <c r="W42" s="5">
        <v>0.0</v>
      </c>
      <c r="X42" s="5">
        <v>0.0</v>
      </c>
      <c r="Y42" s="5">
        <v>0.0</v>
      </c>
      <c r="Z42" s="5">
        <v>0.0</v>
      </c>
      <c r="AA42" s="5">
        <v>0.0</v>
      </c>
      <c r="AB42" s="5">
        <v>0.0</v>
      </c>
      <c r="AC42" s="5">
        <v>0.0</v>
      </c>
      <c r="AD42" s="5">
        <v>0.0</v>
      </c>
      <c r="AE42" s="5">
        <v>0.0</v>
      </c>
      <c r="AF42" s="6">
        <f>IFERROR(__xludf.DUMMYFUNCTION("IFERROR(
  VLOOKUP(
    A42,
    IMPORTRANGE(
      ""1ZygntHC1J6IxzKbTidmOyf5nUyW4GCLurHCjexrLm_o        "",
      ""HTMLキャッシュ!A:F""
    ),
    3,
    FALSE
  ),
  0
)
"),46081.15137731482)</f>
        <v>46081.15138</v>
      </c>
      <c r="AG42" s="5"/>
      <c r="AH42" s="5"/>
      <c r="AI42" s="5"/>
      <c r="AJ42" s="5"/>
      <c r="AK42" s="5"/>
      <c r="AL42" s="5"/>
      <c r="AM42" s="5"/>
      <c r="AN42" s="5"/>
      <c r="AO42" s="5"/>
      <c r="AP42" s="5"/>
      <c r="AQ42" s="5"/>
      <c r="AR42" s="3"/>
      <c r="AS42" s="5"/>
      <c r="AT42" s="5"/>
      <c r="AU42" s="5"/>
      <c r="AV42" s="5"/>
      <c r="AW42" s="5"/>
      <c r="AX42" s="5"/>
      <c r="AY42" s="5"/>
      <c r="AZ42" s="7"/>
      <c r="BA42" s="7"/>
    </row>
    <row r="43" ht="16.5" customHeight="1">
      <c r="A43" s="4" t="s">
        <v>118</v>
      </c>
      <c r="B43" s="5">
        <v>0.0</v>
      </c>
      <c r="C43" s="5">
        <v>6.0</v>
      </c>
      <c r="D43" s="1" t="s">
        <v>119</v>
      </c>
      <c r="E43" s="5">
        <v>0.0</v>
      </c>
      <c r="F43" s="5">
        <v>6.0</v>
      </c>
      <c r="G43" s="5">
        <v>0.0</v>
      </c>
      <c r="H43" s="5">
        <v>0.0</v>
      </c>
      <c r="I43" s="5">
        <v>0.0</v>
      </c>
      <c r="J43" s="5">
        <v>0.0</v>
      </c>
      <c r="K43" s="5">
        <v>0.0</v>
      </c>
      <c r="L43" s="5">
        <v>0.0</v>
      </c>
      <c r="M43" s="5">
        <v>0.0</v>
      </c>
      <c r="N43" s="5">
        <v>0.0</v>
      </c>
      <c r="O43" s="5">
        <v>0.0</v>
      </c>
      <c r="P43" s="5">
        <v>0.0</v>
      </c>
      <c r="Q43" s="5">
        <v>0.0</v>
      </c>
      <c r="R43" s="5">
        <v>0.0</v>
      </c>
      <c r="S43" s="5">
        <v>0.0</v>
      </c>
      <c r="T43" s="5">
        <v>0.0</v>
      </c>
      <c r="U43" s="5">
        <v>0.0</v>
      </c>
      <c r="V43" s="5">
        <v>0.0</v>
      </c>
      <c r="W43" s="5">
        <v>0.0</v>
      </c>
      <c r="X43" s="5">
        <v>0.0</v>
      </c>
      <c r="Y43" s="5">
        <v>0.0</v>
      </c>
      <c r="Z43" s="5">
        <v>0.0</v>
      </c>
      <c r="AA43" s="5">
        <v>0.0</v>
      </c>
      <c r="AB43" s="5">
        <v>0.0</v>
      </c>
      <c r="AC43" s="5">
        <v>0.0</v>
      </c>
      <c r="AD43" s="5">
        <v>0.0</v>
      </c>
      <c r="AE43" s="5">
        <v>0.0</v>
      </c>
      <c r="AF43" s="6">
        <f>IFERROR(__xludf.DUMMYFUNCTION("IFERROR(
  VLOOKUP(
    A43,
    IMPORTRANGE(
      ""1ZygntHC1J6IxzKbTidmOyf5nUyW4GCLurHCjexrLm_o        "",
      ""HTMLキャッシュ!A:F""
    ),
    3,
    FALSE
  ),
  0
)
"),46081.136041666665)</f>
        <v>46081.13604</v>
      </c>
      <c r="AG43" s="5"/>
      <c r="AH43" s="5"/>
      <c r="AI43" s="5"/>
      <c r="AJ43" s="5"/>
      <c r="AK43" s="5"/>
      <c r="AL43" s="5"/>
      <c r="AM43" s="5"/>
      <c r="AN43" s="5"/>
      <c r="AO43" s="5"/>
      <c r="AP43" s="5"/>
      <c r="AQ43" s="5"/>
      <c r="AR43" s="3"/>
      <c r="AS43" s="5"/>
      <c r="AT43" s="5"/>
      <c r="AU43" s="5"/>
      <c r="AV43" s="5"/>
      <c r="AW43" s="5"/>
      <c r="AX43" s="5"/>
      <c r="AY43" s="5"/>
      <c r="AZ43" s="7"/>
      <c r="BA43" s="7"/>
    </row>
    <row r="44" ht="16.5" customHeight="1">
      <c r="A44" s="4" t="s">
        <v>120</v>
      </c>
      <c r="B44" s="5">
        <v>0.0</v>
      </c>
      <c r="C44" s="5">
        <v>6.0</v>
      </c>
      <c r="D44" s="1" t="s">
        <v>121</v>
      </c>
      <c r="E44" s="5">
        <v>1.0</v>
      </c>
      <c r="F44" s="5">
        <v>5.0</v>
      </c>
      <c r="G44" s="5">
        <v>0.0</v>
      </c>
      <c r="H44" s="5">
        <v>0.0</v>
      </c>
      <c r="I44" s="5">
        <v>0.0</v>
      </c>
      <c r="J44" s="5">
        <v>0.0</v>
      </c>
      <c r="K44" s="5">
        <v>0.0</v>
      </c>
      <c r="L44" s="5">
        <v>0.0</v>
      </c>
      <c r="M44" s="5">
        <v>0.0</v>
      </c>
      <c r="N44" s="5">
        <v>0.0</v>
      </c>
      <c r="O44" s="5">
        <v>0.0</v>
      </c>
      <c r="P44" s="5">
        <v>0.0</v>
      </c>
      <c r="Q44" s="5">
        <v>0.0</v>
      </c>
      <c r="R44" s="5">
        <v>0.0</v>
      </c>
      <c r="S44" s="5">
        <v>0.0</v>
      </c>
      <c r="T44" s="5">
        <v>0.0</v>
      </c>
      <c r="U44" s="5">
        <v>0.0</v>
      </c>
      <c r="V44" s="5">
        <v>0.0</v>
      </c>
      <c r="W44" s="5">
        <v>0.0</v>
      </c>
      <c r="X44" s="5">
        <v>0.0</v>
      </c>
      <c r="Y44" s="5">
        <v>0.0</v>
      </c>
      <c r="Z44" s="5">
        <v>0.0</v>
      </c>
      <c r="AA44" s="5">
        <v>0.0</v>
      </c>
      <c r="AB44" s="5">
        <v>0.0</v>
      </c>
      <c r="AC44" s="5">
        <v>0.0</v>
      </c>
      <c r="AD44" s="5">
        <v>0.0</v>
      </c>
      <c r="AE44" s="5">
        <v>0.0</v>
      </c>
      <c r="AF44" s="6">
        <f>IFERROR(__xludf.DUMMYFUNCTION("IFERROR(
  VLOOKUP(
    A44,
    IMPORTRANGE(
      ""1ZygntHC1J6IxzKbTidmOyf5nUyW4GCLurHCjexrLm_o        "",
      ""HTMLキャッシュ!A:F""
    ),
    3,
    FALSE
  ),
  0
)
"),46081.12458333333)</f>
        <v>46081.12458</v>
      </c>
      <c r="AG44" s="5"/>
      <c r="AH44" s="5"/>
      <c r="AI44" s="5"/>
      <c r="AJ44" s="5"/>
      <c r="AK44" s="5"/>
      <c r="AL44" s="5"/>
      <c r="AM44" s="5"/>
      <c r="AN44" s="5"/>
      <c r="AO44" s="5"/>
      <c r="AP44" s="5"/>
      <c r="AQ44" s="5"/>
      <c r="AR44" s="3"/>
      <c r="AS44" s="5"/>
      <c r="AT44" s="5"/>
      <c r="AU44" s="5"/>
      <c r="AV44" s="5"/>
      <c r="AW44" s="5"/>
      <c r="AX44" s="5"/>
      <c r="AY44" s="5"/>
      <c r="AZ44" s="7"/>
      <c r="BA44" s="7"/>
    </row>
    <row r="45" ht="16.5" customHeight="1">
      <c r="A45" s="4" t="s">
        <v>122</v>
      </c>
      <c r="B45" s="5">
        <v>0.0</v>
      </c>
      <c r="C45" s="5">
        <v>5.0</v>
      </c>
      <c r="D45" s="1" t="s">
        <v>123</v>
      </c>
      <c r="E45" s="5">
        <v>1.0</v>
      </c>
      <c r="F45" s="5">
        <v>3.0</v>
      </c>
      <c r="G45" s="5">
        <v>0.0</v>
      </c>
      <c r="H45" s="5">
        <v>0.0</v>
      </c>
      <c r="I45" s="5">
        <v>0.0</v>
      </c>
      <c r="J45" s="5">
        <v>0.0</v>
      </c>
      <c r="K45" s="5">
        <v>0.0</v>
      </c>
      <c r="L45" s="5">
        <v>0.0</v>
      </c>
      <c r="M45" s="5">
        <v>0.0</v>
      </c>
      <c r="N45" s="5">
        <v>0.0</v>
      </c>
      <c r="O45" s="5">
        <v>0.0</v>
      </c>
      <c r="P45" s="5">
        <v>0.0</v>
      </c>
      <c r="Q45" s="5">
        <v>0.0</v>
      </c>
      <c r="R45" s="5">
        <v>0.0</v>
      </c>
      <c r="S45" s="5">
        <v>0.0</v>
      </c>
      <c r="T45" s="5">
        <v>0.0</v>
      </c>
      <c r="U45" s="5">
        <v>1.0</v>
      </c>
      <c r="V45" s="5">
        <v>0.0</v>
      </c>
      <c r="W45" s="5">
        <v>0.0</v>
      </c>
      <c r="X45" s="5">
        <v>0.0</v>
      </c>
      <c r="Y45" s="5">
        <v>0.0</v>
      </c>
      <c r="Z45" s="5">
        <v>0.0</v>
      </c>
      <c r="AA45" s="5">
        <v>0.0</v>
      </c>
      <c r="AB45" s="5">
        <v>0.0</v>
      </c>
      <c r="AC45" s="5">
        <v>0.0</v>
      </c>
      <c r="AD45" s="5">
        <v>0.0</v>
      </c>
      <c r="AE45" s="5">
        <v>0.0</v>
      </c>
      <c r="AF45" s="6">
        <f>IFERROR(__xludf.DUMMYFUNCTION("IFERROR(
  VLOOKUP(
    A45,
    IMPORTRANGE(
      ""1ZygntHC1J6IxzKbTidmOyf5nUyW4GCLurHCjexrLm_o        "",
      ""HTMLキャッシュ!A:F""
    ),
    3,
    FALSE
  ),
  0
)
"),46078.86756944445)</f>
        <v>46078.86757</v>
      </c>
      <c r="AG45" s="5"/>
      <c r="AH45" s="5"/>
      <c r="AI45" s="5"/>
      <c r="AJ45" s="5"/>
      <c r="AK45" s="5"/>
      <c r="AL45" s="5"/>
      <c r="AM45" s="5"/>
      <c r="AN45" s="5"/>
      <c r="AO45" s="5"/>
      <c r="AP45" s="5"/>
      <c r="AQ45" s="5"/>
      <c r="AR45" s="3"/>
      <c r="AS45" s="5"/>
      <c r="AT45" s="5"/>
      <c r="AU45" s="5"/>
      <c r="AV45" s="5"/>
      <c r="AW45" s="5"/>
      <c r="AX45" s="5"/>
      <c r="AY45" s="5"/>
      <c r="AZ45" s="7"/>
      <c r="BA45" s="7"/>
    </row>
    <row r="46" ht="16.5" customHeight="1">
      <c r="A46" s="4" t="s">
        <v>124</v>
      </c>
      <c r="B46" s="5">
        <v>0.0</v>
      </c>
      <c r="C46" s="5">
        <v>5.0</v>
      </c>
      <c r="D46" s="1" t="s">
        <v>125</v>
      </c>
      <c r="E46" s="5">
        <v>0.0</v>
      </c>
      <c r="F46" s="5">
        <v>0.0</v>
      </c>
      <c r="G46" s="5">
        <v>0.0</v>
      </c>
      <c r="H46" s="5">
        <v>0.0</v>
      </c>
      <c r="I46" s="5">
        <v>0.0</v>
      </c>
      <c r="J46" s="5">
        <v>1.0</v>
      </c>
      <c r="K46" s="5">
        <v>0.0</v>
      </c>
      <c r="L46" s="5">
        <v>0.0</v>
      </c>
      <c r="M46" s="5">
        <v>0.0</v>
      </c>
      <c r="N46" s="5">
        <v>2.0</v>
      </c>
      <c r="O46" s="5">
        <v>0.0</v>
      </c>
      <c r="P46" s="5">
        <v>0.0</v>
      </c>
      <c r="Q46" s="5">
        <v>0.0</v>
      </c>
      <c r="R46" s="5">
        <v>0.0</v>
      </c>
      <c r="S46" s="5">
        <v>0.0</v>
      </c>
      <c r="T46" s="5">
        <v>0.0</v>
      </c>
      <c r="U46" s="5">
        <v>0.0</v>
      </c>
      <c r="V46" s="5">
        <v>0.0</v>
      </c>
      <c r="W46" s="5">
        <v>0.0</v>
      </c>
      <c r="X46" s="5">
        <v>0.0</v>
      </c>
      <c r="Y46" s="5">
        <v>0.0</v>
      </c>
      <c r="Z46" s="5">
        <v>0.0</v>
      </c>
      <c r="AA46" s="5">
        <v>0.0</v>
      </c>
      <c r="AB46" s="5">
        <v>1.0</v>
      </c>
      <c r="AC46" s="5">
        <v>1.0</v>
      </c>
      <c r="AD46" s="5">
        <v>0.0</v>
      </c>
      <c r="AE46" s="5">
        <v>0.0</v>
      </c>
      <c r="AF46" s="6">
        <f>IFERROR(__xludf.DUMMYFUNCTION("IFERROR(
  VLOOKUP(
    A46,
    IMPORTRANGE(
      ""1ZygntHC1J6IxzKbTidmOyf5nUyW4GCLurHCjexrLm_o        "",
      ""HTMLキャッシュ!A:F""
    ),
    3,
    FALSE
  ),
  0
)
"),46052.74471064815)</f>
        <v>46052.74471</v>
      </c>
      <c r="AG46" s="5"/>
      <c r="AH46" s="5"/>
      <c r="AI46" s="5"/>
      <c r="AJ46" s="5"/>
      <c r="AK46" s="5"/>
      <c r="AL46" s="5"/>
      <c r="AM46" s="5"/>
      <c r="AN46" s="5"/>
      <c r="AO46" s="5"/>
      <c r="AP46" s="5"/>
      <c r="AQ46" s="5"/>
      <c r="AR46" s="3"/>
      <c r="AS46" s="5"/>
      <c r="AT46" s="5"/>
      <c r="AU46" s="5"/>
      <c r="AV46" s="5"/>
      <c r="AW46" s="5"/>
      <c r="AX46" s="5"/>
      <c r="AY46" s="5"/>
      <c r="AZ46" s="7"/>
      <c r="BA46" s="7"/>
    </row>
    <row r="47" ht="16.5" customHeight="1">
      <c r="A47" s="4" t="s">
        <v>126</v>
      </c>
      <c r="B47" s="5">
        <v>3.0</v>
      </c>
      <c r="C47" s="5">
        <v>5.0</v>
      </c>
      <c r="D47" s="1" t="s">
        <v>127</v>
      </c>
      <c r="E47" s="5">
        <v>0.0</v>
      </c>
      <c r="F47" s="5">
        <v>4.0</v>
      </c>
      <c r="G47" s="5">
        <v>0.0</v>
      </c>
      <c r="H47" s="5">
        <v>0.0</v>
      </c>
      <c r="I47" s="5">
        <v>0.0</v>
      </c>
      <c r="J47" s="5">
        <v>0.0</v>
      </c>
      <c r="K47" s="5">
        <v>0.0</v>
      </c>
      <c r="L47" s="5">
        <v>0.0</v>
      </c>
      <c r="M47" s="5">
        <v>0.0</v>
      </c>
      <c r="N47" s="5">
        <v>0.0</v>
      </c>
      <c r="O47" s="5">
        <v>0.0</v>
      </c>
      <c r="P47" s="5">
        <v>0.0</v>
      </c>
      <c r="Q47" s="5">
        <v>0.0</v>
      </c>
      <c r="R47" s="5">
        <v>1.0</v>
      </c>
      <c r="S47" s="5">
        <v>0.0</v>
      </c>
      <c r="T47" s="5">
        <v>0.0</v>
      </c>
      <c r="U47" s="5">
        <v>0.0</v>
      </c>
      <c r="V47" s="5">
        <v>0.0</v>
      </c>
      <c r="W47" s="5">
        <v>0.0</v>
      </c>
      <c r="X47" s="5">
        <v>0.0</v>
      </c>
      <c r="Y47" s="5">
        <v>0.0</v>
      </c>
      <c r="Z47" s="5">
        <v>0.0</v>
      </c>
      <c r="AA47" s="5">
        <v>0.0</v>
      </c>
      <c r="AB47" s="5">
        <v>0.0</v>
      </c>
      <c r="AC47" s="5">
        <v>0.0</v>
      </c>
      <c r="AD47" s="5">
        <v>0.0</v>
      </c>
      <c r="AE47" s="5">
        <v>0.0</v>
      </c>
      <c r="AF47" s="6">
        <f>IFERROR(__xludf.DUMMYFUNCTION("IFERROR(
  VLOOKUP(
    A47,
    IMPORTRANGE(
      ""1ZygntHC1J6IxzKbTidmOyf5nUyW4GCLurHCjexrLm_o        "",
      ""HTMLキャッシュ!A:F""
    ),
    3,
    FALSE
  ),
  0
)
"),46081.76253472222)</f>
        <v>46081.76253</v>
      </c>
      <c r="AG47" s="5"/>
      <c r="AH47" s="5"/>
      <c r="AI47" s="5"/>
      <c r="AJ47" s="5"/>
      <c r="AK47" s="5"/>
      <c r="AL47" s="5"/>
      <c r="AM47" s="5"/>
      <c r="AN47" s="5"/>
      <c r="AO47" s="5"/>
      <c r="AP47" s="5"/>
      <c r="AQ47" s="5"/>
      <c r="AR47" s="3"/>
      <c r="AS47" s="5"/>
      <c r="AT47" s="5"/>
      <c r="AU47" s="5"/>
      <c r="AV47" s="5"/>
      <c r="AW47" s="5"/>
      <c r="AX47" s="5"/>
      <c r="AY47" s="5"/>
      <c r="AZ47" s="7"/>
      <c r="BA47" s="7"/>
    </row>
    <row r="48" ht="16.5" customHeight="1">
      <c r="A48" s="4" t="s">
        <v>128</v>
      </c>
      <c r="B48" s="5">
        <v>1.0</v>
      </c>
      <c r="C48" s="5">
        <v>5.0</v>
      </c>
      <c r="D48" s="1" t="s">
        <v>129</v>
      </c>
      <c r="E48" s="5">
        <v>0.0</v>
      </c>
      <c r="F48" s="5">
        <v>4.0</v>
      </c>
      <c r="G48" s="5">
        <v>0.0</v>
      </c>
      <c r="H48" s="5">
        <v>0.0</v>
      </c>
      <c r="I48" s="5">
        <v>0.0</v>
      </c>
      <c r="J48" s="5">
        <v>0.0</v>
      </c>
      <c r="K48" s="5">
        <v>0.0</v>
      </c>
      <c r="L48" s="5">
        <v>0.0</v>
      </c>
      <c r="M48" s="5">
        <v>0.0</v>
      </c>
      <c r="N48" s="5">
        <v>0.0</v>
      </c>
      <c r="O48" s="5">
        <v>0.0</v>
      </c>
      <c r="P48" s="5">
        <v>0.0</v>
      </c>
      <c r="Q48" s="5">
        <v>0.0</v>
      </c>
      <c r="R48" s="5">
        <v>0.0</v>
      </c>
      <c r="S48" s="5">
        <v>0.0</v>
      </c>
      <c r="T48" s="5">
        <v>0.0</v>
      </c>
      <c r="U48" s="5">
        <v>0.0</v>
      </c>
      <c r="V48" s="5">
        <v>0.0</v>
      </c>
      <c r="W48" s="5">
        <v>0.0</v>
      </c>
      <c r="X48" s="5">
        <v>0.0</v>
      </c>
      <c r="Y48" s="5">
        <v>1.0</v>
      </c>
      <c r="Z48" s="5">
        <v>0.0</v>
      </c>
      <c r="AA48" s="5">
        <v>0.0</v>
      </c>
      <c r="AB48" s="5">
        <v>0.0</v>
      </c>
      <c r="AC48" s="5">
        <v>0.0</v>
      </c>
      <c r="AD48" s="5">
        <v>0.0</v>
      </c>
      <c r="AE48" s="5">
        <v>0.0</v>
      </c>
      <c r="AF48" s="6">
        <f>IFERROR(__xludf.DUMMYFUNCTION("IFERROR(
  VLOOKUP(
    A48,
    IMPORTRANGE(
      ""1ZygntHC1J6IxzKbTidmOyf5nUyW4GCLurHCjexrLm_o        "",
      ""HTMLキャッシュ!A:F""
    ),
    3,
    FALSE
  ),
  0
)
"),46081.77542824074)</f>
        <v>46081.77543</v>
      </c>
      <c r="AG48" s="5"/>
      <c r="AH48" s="5"/>
      <c r="AI48" s="5"/>
      <c r="AJ48" s="5"/>
      <c r="AK48" s="5"/>
      <c r="AL48" s="5"/>
      <c r="AM48" s="5"/>
      <c r="AN48" s="5"/>
      <c r="AO48" s="5"/>
      <c r="AP48" s="5"/>
      <c r="AQ48" s="5"/>
      <c r="AR48" s="3"/>
      <c r="AS48" s="5"/>
      <c r="AT48" s="5"/>
      <c r="AU48" s="5"/>
      <c r="AV48" s="5"/>
      <c r="AW48" s="5"/>
      <c r="AX48" s="5"/>
      <c r="AY48" s="5"/>
      <c r="AZ48" s="7"/>
      <c r="BA48" s="7"/>
    </row>
    <row r="49" ht="16.5" customHeight="1">
      <c r="A49" s="4" t="s">
        <v>130</v>
      </c>
      <c r="B49" s="5">
        <v>0.0</v>
      </c>
      <c r="C49" s="5">
        <v>5.0</v>
      </c>
      <c r="D49" s="1" t="s">
        <v>131</v>
      </c>
      <c r="E49" s="5">
        <v>0.0</v>
      </c>
      <c r="F49" s="5">
        <v>0.0</v>
      </c>
      <c r="G49" s="5">
        <v>1.0</v>
      </c>
      <c r="H49" s="5">
        <v>0.0</v>
      </c>
      <c r="I49" s="5">
        <v>0.0</v>
      </c>
      <c r="J49" s="5">
        <v>0.0</v>
      </c>
      <c r="K49" s="5">
        <v>0.0</v>
      </c>
      <c r="L49" s="5">
        <v>0.0</v>
      </c>
      <c r="M49" s="5">
        <v>0.0</v>
      </c>
      <c r="N49" s="5">
        <v>4.0</v>
      </c>
      <c r="O49" s="5">
        <v>0.0</v>
      </c>
      <c r="P49" s="5">
        <v>0.0</v>
      </c>
      <c r="Q49" s="5">
        <v>0.0</v>
      </c>
      <c r="R49" s="5">
        <v>0.0</v>
      </c>
      <c r="S49" s="5">
        <v>0.0</v>
      </c>
      <c r="T49" s="5">
        <v>0.0</v>
      </c>
      <c r="U49" s="5">
        <v>0.0</v>
      </c>
      <c r="V49" s="5">
        <v>0.0</v>
      </c>
      <c r="W49" s="5">
        <v>0.0</v>
      </c>
      <c r="X49" s="5">
        <v>0.0</v>
      </c>
      <c r="Y49" s="5">
        <v>0.0</v>
      </c>
      <c r="Z49" s="5">
        <v>0.0</v>
      </c>
      <c r="AA49" s="5">
        <v>0.0</v>
      </c>
      <c r="AB49" s="5">
        <v>0.0</v>
      </c>
      <c r="AC49" s="5">
        <v>0.0</v>
      </c>
      <c r="AD49" s="5">
        <v>0.0</v>
      </c>
      <c r="AE49" s="5">
        <v>0.0</v>
      </c>
      <c r="AF49" s="6">
        <f>IFERROR(__xludf.DUMMYFUNCTION("IFERROR(
  VLOOKUP(
    A49,
    IMPORTRANGE(
      ""1ZygntHC1J6IxzKbTidmOyf5nUyW4GCLurHCjexrLm_o        "",
      ""HTMLキャッシュ!A:F""
    ),
    3,
    FALSE
  ),
  0
)
"),46084.57834490741)</f>
        <v>46084.57834</v>
      </c>
      <c r="AG49" s="5"/>
      <c r="AH49" s="5"/>
      <c r="AI49" s="5"/>
      <c r="AJ49" s="5"/>
      <c r="AK49" s="5"/>
      <c r="AL49" s="5"/>
      <c r="AM49" s="5"/>
      <c r="AN49" s="5"/>
      <c r="AO49" s="5"/>
      <c r="AP49" s="5"/>
      <c r="AQ49" s="5"/>
      <c r="AR49" s="3"/>
      <c r="AS49" s="5"/>
      <c r="AT49" s="5"/>
      <c r="AU49" s="5"/>
      <c r="AV49" s="5"/>
      <c r="AW49" s="5"/>
      <c r="AX49" s="5"/>
      <c r="AY49" s="5"/>
      <c r="AZ49" s="7"/>
      <c r="BA49" s="7"/>
    </row>
    <row r="50" ht="16.5" customHeight="1">
      <c r="A50" s="4" t="s">
        <v>132</v>
      </c>
      <c r="B50" s="5">
        <v>2.0</v>
      </c>
      <c r="C50" s="5">
        <v>5.0</v>
      </c>
      <c r="D50" s="1" t="s">
        <v>133</v>
      </c>
      <c r="E50" s="5">
        <v>1.0</v>
      </c>
      <c r="F50" s="5">
        <v>0.0</v>
      </c>
      <c r="G50" s="5">
        <v>1.0</v>
      </c>
      <c r="H50" s="5">
        <v>0.0</v>
      </c>
      <c r="I50" s="5">
        <v>1.0</v>
      </c>
      <c r="J50" s="5">
        <v>2.0</v>
      </c>
      <c r="K50" s="5">
        <v>0.0</v>
      </c>
      <c r="L50" s="5">
        <v>0.0</v>
      </c>
      <c r="M50" s="5">
        <v>0.0</v>
      </c>
      <c r="N50" s="5">
        <v>0.0</v>
      </c>
      <c r="O50" s="5">
        <v>0.0</v>
      </c>
      <c r="P50" s="5">
        <v>0.0</v>
      </c>
      <c r="Q50" s="5">
        <v>0.0</v>
      </c>
      <c r="R50" s="5">
        <v>0.0</v>
      </c>
      <c r="S50" s="5">
        <v>0.0</v>
      </c>
      <c r="T50" s="5">
        <v>0.0</v>
      </c>
      <c r="U50" s="5">
        <v>0.0</v>
      </c>
      <c r="V50" s="5">
        <v>0.0</v>
      </c>
      <c r="W50" s="5">
        <v>0.0</v>
      </c>
      <c r="X50" s="5">
        <v>0.0</v>
      </c>
      <c r="Y50" s="5">
        <v>0.0</v>
      </c>
      <c r="Z50" s="5">
        <v>0.0</v>
      </c>
      <c r="AA50" s="5">
        <v>0.0</v>
      </c>
      <c r="AB50" s="5">
        <v>0.0</v>
      </c>
      <c r="AC50" s="5">
        <v>0.0</v>
      </c>
      <c r="AD50" s="5">
        <v>0.0</v>
      </c>
      <c r="AE50" s="5">
        <v>0.0</v>
      </c>
      <c r="AF50" s="6">
        <f>IFERROR(__xludf.DUMMYFUNCTION("IFERROR(
  VLOOKUP(
    A50,
    IMPORTRANGE(
      ""1ZygntHC1J6IxzKbTidmOyf5nUyW4GCLurHCjexrLm_o        "",
      ""HTMLキャッシュ!A:F""
    ),
    3,
    FALSE
  ),
  0
)
"),46078.58542824074)</f>
        <v>46078.58543</v>
      </c>
      <c r="AG50" s="5"/>
      <c r="AH50" s="5"/>
      <c r="AI50" s="5"/>
      <c r="AJ50" s="5"/>
      <c r="AK50" s="5"/>
      <c r="AL50" s="5"/>
      <c r="AM50" s="5"/>
      <c r="AN50" s="5"/>
      <c r="AO50" s="5"/>
      <c r="AP50" s="5"/>
      <c r="AQ50" s="5"/>
      <c r="AR50" s="3"/>
      <c r="AS50" s="5"/>
      <c r="AT50" s="5"/>
      <c r="AU50" s="5"/>
      <c r="AV50" s="5"/>
      <c r="AW50" s="5"/>
      <c r="AX50" s="5"/>
      <c r="AY50" s="5"/>
      <c r="AZ50" s="7"/>
      <c r="BA50" s="7"/>
    </row>
    <row r="51" ht="16.5" customHeight="1">
      <c r="A51" s="4" t="s">
        <v>134</v>
      </c>
      <c r="B51" s="5">
        <v>0.0</v>
      </c>
      <c r="C51" s="5">
        <v>5.0</v>
      </c>
      <c r="D51" s="1" t="s">
        <v>135</v>
      </c>
      <c r="E51" s="5">
        <v>0.0</v>
      </c>
      <c r="F51" s="5">
        <v>1.0</v>
      </c>
      <c r="G51" s="5">
        <v>0.0</v>
      </c>
      <c r="H51" s="5">
        <v>0.0</v>
      </c>
      <c r="I51" s="5">
        <v>0.0</v>
      </c>
      <c r="J51" s="5">
        <v>0.0</v>
      </c>
      <c r="K51" s="5">
        <v>2.0</v>
      </c>
      <c r="L51" s="5">
        <v>0.0</v>
      </c>
      <c r="M51" s="5">
        <v>0.0</v>
      </c>
      <c r="N51" s="5">
        <v>1.0</v>
      </c>
      <c r="O51" s="5">
        <v>0.0</v>
      </c>
      <c r="P51" s="5">
        <v>0.0</v>
      </c>
      <c r="Q51" s="5">
        <v>0.0</v>
      </c>
      <c r="R51" s="5">
        <v>0.0</v>
      </c>
      <c r="S51" s="5">
        <v>0.0</v>
      </c>
      <c r="T51" s="5">
        <v>0.0</v>
      </c>
      <c r="U51" s="5">
        <v>1.0</v>
      </c>
      <c r="V51" s="5">
        <v>0.0</v>
      </c>
      <c r="W51" s="5">
        <v>0.0</v>
      </c>
      <c r="X51" s="5">
        <v>0.0</v>
      </c>
      <c r="Y51" s="5">
        <v>0.0</v>
      </c>
      <c r="Z51" s="5">
        <v>0.0</v>
      </c>
      <c r="AA51" s="5">
        <v>0.0</v>
      </c>
      <c r="AB51" s="5">
        <v>0.0</v>
      </c>
      <c r="AC51" s="5">
        <v>0.0</v>
      </c>
      <c r="AD51" s="5">
        <v>0.0</v>
      </c>
      <c r="AE51" s="5">
        <v>0.0</v>
      </c>
      <c r="AF51" s="6">
        <f>IFERROR(__xludf.DUMMYFUNCTION("IFERROR(
  VLOOKUP(
    A51,
    IMPORTRANGE(
      ""1ZygntHC1J6IxzKbTidmOyf5nUyW4GCLurHCjexrLm_o        "",
      ""HTMLキャッシュ!A:F""
    ),
    3,
    FALSE
  ),
  0
)
"),46084.61736111111)</f>
        <v>46084.61736</v>
      </c>
      <c r="AG51" s="5"/>
      <c r="AH51" s="5"/>
      <c r="AI51" s="5"/>
      <c r="AJ51" s="5"/>
      <c r="AK51" s="5"/>
      <c r="AL51" s="5"/>
      <c r="AM51" s="5"/>
      <c r="AN51" s="5"/>
      <c r="AO51" s="5"/>
      <c r="AP51" s="5"/>
      <c r="AQ51" s="5"/>
      <c r="AR51" s="3"/>
      <c r="AS51" s="5"/>
      <c r="AT51" s="5"/>
      <c r="AU51" s="5"/>
      <c r="AV51" s="5"/>
      <c r="AW51" s="5"/>
      <c r="AX51" s="5"/>
      <c r="AY51" s="5"/>
      <c r="AZ51" s="7"/>
      <c r="BA51" s="7"/>
    </row>
    <row r="52" ht="16.5" customHeight="1">
      <c r="A52" s="4" t="s">
        <v>136</v>
      </c>
      <c r="B52" s="5">
        <v>0.0</v>
      </c>
      <c r="C52" s="5">
        <v>5.0</v>
      </c>
      <c r="D52" s="1" t="s">
        <v>137</v>
      </c>
      <c r="E52" s="5">
        <v>0.0</v>
      </c>
      <c r="F52" s="5">
        <v>1.0</v>
      </c>
      <c r="G52" s="5">
        <v>0.0</v>
      </c>
      <c r="H52" s="5">
        <v>0.0</v>
      </c>
      <c r="I52" s="5">
        <v>0.0</v>
      </c>
      <c r="J52" s="5">
        <v>0.0</v>
      </c>
      <c r="K52" s="5">
        <v>0.0</v>
      </c>
      <c r="L52" s="5">
        <v>0.0</v>
      </c>
      <c r="M52" s="5">
        <v>0.0</v>
      </c>
      <c r="N52" s="5">
        <v>1.0</v>
      </c>
      <c r="O52" s="5">
        <v>0.0</v>
      </c>
      <c r="P52" s="5">
        <v>0.0</v>
      </c>
      <c r="Q52" s="5">
        <v>0.0</v>
      </c>
      <c r="R52" s="5">
        <v>0.0</v>
      </c>
      <c r="S52" s="5">
        <v>0.0</v>
      </c>
      <c r="T52" s="5">
        <v>0.0</v>
      </c>
      <c r="U52" s="5">
        <v>3.0</v>
      </c>
      <c r="V52" s="5">
        <v>0.0</v>
      </c>
      <c r="W52" s="5">
        <v>0.0</v>
      </c>
      <c r="X52" s="5">
        <v>0.0</v>
      </c>
      <c r="Y52" s="5">
        <v>0.0</v>
      </c>
      <c r="Z52" s="5">
        <v>0.0</v>
      </c>
      <c r="AA52" s="5">
        <v>0.0</v>
      </c>
      <c r="AB52" s="5">
        <v>0.0</v>
      </c>
      <c r="AC52" s="5">
        <v>0.0</v>
      </c>
      <c r="AD52" s="5">
        <v>0.0</v>
      </c>
      <c r="AE52" s="5">
        <v>0.0</v>
      </c>
      <c r="AF52" s="6">
        <f>IFERROR(__xludf.DUMMYFUNCTION("IFERROR(
  VLOOKUP(
    A52,
    IMPORTRANGE(
      ""1ZygntHC1J6IxzKbTidmOyf5nUyW4GCLurHCjexrLm_o        "",
      ""HTMLキャッシュ!A:F""
    ),
    3,
    FALSE
  ),
  0
)
"),46084.57502314815)</f>
        <v>46084.57502</v>
      </c>
      <c r="AG52" s="5"/>
      <c r="AH52" s="5"/>
      <c r="AI52" s="5"/>
      <c r="AJ52" s="5"/>
      <c r="AK52" s="5"/>
      <c r="AL52" s="5"/>
      <c r="AM52" s="5"/>
      <c r="AN52" s="5"/>
      <c r="AO52" s="5"/>
      <c r="AP52" s="5"/>
      <c r="AQ52" s="5"/>
      <c r="AR52" s="3"/>
      <c r="AS52" s="5"/>
      <c r="AT52" s="5"/>
      <c r="AU52" s="5"/>
      <c r="AV52" s="5"/>
      <c r="AW52" s="5"/>
      <c r="AX52" s="5"/>
      <c r="AY52" s="5"/>
      <c r="AZ52" s="7"/>
      <c r="BA52" s="7"/>
    </row>
    <row r="53" ht="16.5" customHeight="1">
      <c r="A53" s="4" t="s">
        <v>138</v>
      </c>
      <c r="B53" s="5">
        <v>0.0</v>
      </c>
      <c r="C53" s="5">
        <v>5.0</v>
      </c>
      <c r="D53" s="1" t="s">
        <v>139</v>
      </c>
      <c r="E53" s="5">
        <v>0.0</v>
      </c>
      <c r="F53" s="5">
        <v>5.0</v>
      </c>
      <c r="G53" s="5">
        <v>0.0</v>
      </c>
      <c r="H53" s="5">
        <v>0.0</v>
      </c>
      <c r="I53" s="5">
        <v>0.0</v>
      </c>
      <c r="J53" s="5">
        <v>0.0</v>
      </c>
      <c r="K53" s="5">
        <v>0.0</v>
      </c>
      <c r="L53" s="5">
        <v>0.0</v>
      </c>
      <c r="M53" s="5">
        <v>0.0</v>
      </c>
      <c r="N53" s="5">
        <v>0.0</v>
      </c>
      <c r="O53" s="5">
        <v>0.0</v>
      </c>
      <c r="P53" s="5">
        <v>0.0</v>
      </c>
      <c r="Q53" s="5">
        <v>0.0</v>
      </c>
      <c r="R53" s="5">
        <v>0.0</v>
      </c>
      <c r="S53" s="5">
        <v>0.0</v>
      </c>
      <c r="T53" s="5">
        <v>0.0</v>
      </c>
      <c r="U53" s="5">
        <v>0.0</v>
      </c>
      <c r="V53" s="5">
        <v>0.0</v>
      </c>
      <c r="W53" s="5">
        <v>0.0</v>
      </c>
      <c r="X53" s="5">
        <v>0.0</v>
      </c>
      <c r="Y53" s="5">
        <v>0.0</v>
      </c>
      <c r="Z53" s="5">
        <v>0.0</v>
      </c>
      <c r="AA53" s="5">
        <v>0.0</v>
      </c>
      <c r="AB53" s="5">
        <v>0.0</v>
      </c>
      <c r="AC53" s="5">
        <v>0.0</v>
      </c>
      <c r="AD53" s="5">
        <v>0.0</v>
      </c>
      <c r="AE53" s="5">
        <v>0.0</v>
      </c>
      <c r="AF53" s="6">
        <f>IFERROR(__xludf.DUMMYFUNCTION("IFERROR(
  VLOOKUP(
    A53,
    IMPORTRANGE(
      ""1ZygntHC1J6IxzKbTidmOyf5nUyW4GCLurHCjexrLm_o        "",
      ""HTMLキャッシュ!A:F""
    ),
    3,
    FALSE
  ),
  0
)
"),46078.85575231481)</f>
        <v>46078.85575</v>
      </c>
      <c r="AG53" s="5"/>
      <c r="AH53" s="5"/>
      <c r="AI53" s="5"/>
      <c r="AJ53" s="5"/>
      <c r="AK53" s="5"/>
      <c r="AL53" s="5"/>
      <c r="AM53" s="5"/>
      <c r="AN53" s="5"/>
      <c r="AO53" s="5"/>
      <c r="AP53" s="5"/>
      <c r="AQ53" s="5"/>
      <c r="AR53" s="3"/>
      <c r="AS53" s="5"/>
      <c r="AT53" s="5"/>
      <c r="AU53" s="5"/>
      <c r="AV53" s="5"/>
      <c r="AW53" s="5"/>
      <c r="AX53" s="5"/>
      <c r="AY53" s="5"/>
      <c r="AZ53" s="7"/>
      <c r="BA53" s="7"/>
    </row>
    <row r="54" ht="16.5" customHeight="1">
      <c r="A54" s="4" t="s">
        <v>140</v>
      </c>
      <c r="B54" s="5">
        <v>0.0</v>
      </c>
      <c r="C54" s="5">
        <v>5.0</v>
      </c>
      <c r="D54" s="1" t="s">
        <v>141</v>
      </c>
      <c r="E54" s="5">
        <v>0.0</v>
      </c>
      <c r="F54" s="5">
        <v>0.0</v>
      </c>
      <c r="G54" s="5">
        <v>0.0</v>
      </c>
      <c r="H54" s="5">
        <v>0.0</v>
      </c>
      <c r="I54" s="5">
        <v>0.0</v>
      </c>
      <c r="J54" s="5">
        <v>0.0</v>
      </c>
      <c r="K54" s="5">
        <v>0.0</v>
      </c>
      <c r="L54" s="5">
        <v>0.0</v>
      </c>
      <c r="M54" s="5">
        <v>0.0</v>
      </c>
      <c r="N54" s="5">
        <v>0.0</v>
      </c>
      <c r="O54" s="5">
        <v>0.0</v>
      </c>
      <c r="P54" s="5">
        <v>0.0</v>
      </c>
      <c r="Q54" s="5">
        <v>0.0</v>
      </c>
      <c r="R54" s="5">
        <v>0.0</v>
      </c>
      <c r="S54" s="5">
        <v>0.0</v>
      </c>
      <c r="T54" s="5">
        <v>0.0</v>
      </c>
      <c r="U54" s="5">
        <v>5.0</v>
      </c>
      <c r="V54" s="5">
        <v>0.0</v>
      </c>
      <c r="W54" s="5">
        <v>0.0</v>
      </c>
      <c r="X54" s="5">
        <v>0.0</v>
      </c>
      <c r="Y54" s="5">
        <v>0.0</v>
      </c>
      <c r="Z54" s="5">
        <v>0.0</v>
      </c>
      <c r="AA54" s="5">
        <v>0.0</v>
      </c>
      <c r="AB54" s="5">
        <v>0.0</v>
      </c>
      <c r="AC54" s="5">
        <v>0.0</v>
      </c>
      <c r="AD54" s="5">
        <v>0.0</v>
      </c>
      <c r="AE54" s="5">
        <v>0.0</v>
      </c>
      <c r="AF54" s="6">
        <f>IFERROR(__xludf.DUMMYFUNCTION("IFERROR(
  VLOOKUP(
    A54,
    IMPORTRANGE(
      ""1ZygntHC1J6IxzKbTidmOyf5nUyW4GCLurHCjexrLm_o        "",
      ""HTMLキャッシュ!A:F""
    ),
    3,
    FALSE
  ),
  0
)
"),46084.601481481484)</f>
        <v>46084.60148</v>
      </c>
      <c r="AG54" s="5"/>
      <c r="AH54" s="5"/>
      <c r="AI54" s="5"/>
      <c r="AJ54" s="5"/>
      <c r="AK54" s="5"/>
      <c r="AL54" s="5"/>
      <c r="AM54" s="5"/>
      <c r="AN54" s="5"/>
      <c r="AO54" s="5"/>
      <c r="AP54" s="5"/>
      <c r="AQ54" s="5"/>
      <c r="AR54" s="3"/>
      <c r="AS54" s="5"/>
      <c r="AT54" s="5"/>
      <c r="AU54" s="5"/>
      <c r="AV54" s="5"/>
      <c r="AW54" s="5"/>
      <c r="AX54" s="5"/>
      <c r="AY54" s="5"/>
      <c r="AZ54" s="7"/>
      <c r="BA54" s="7"/>
    </row>
    <row r="55" ht="16.5" customHeight="1">
      <c r="A55" s="4" t="s">
        <v>142</v>
      </c>
      <c r="B55" s="5">
        <v>0.0</v>
      </c>
      <c r="C55" s="5">
        <v>5.0</v>
      </c>
      <c r="D55" s="1" t="s">
        <v>143</v>
      </c>
      <c r="E55" s="5">
        <v>0.0</v>
      </c>
      <c r="F55" s="5">
        <v>0.0</v>
      </c>
      <c r="G55" s="5">
        <v>1.0</v>
      </c>
      <c r="H55" s="5">
        <v>0.0</v>
      </c>
      <c r="I55" s="5">
        <v>0.0</v>
      </c>
      <c r="J55" s="5">
        <v>1.0</v>
      </c>
      <c r="K55" s="5">
        <v>0.0</v>
      </c>
      <c r="L55" s="5">
        <v>0.0</v>
      </c>
      <c r="M55" s="5">
        <v>0.0</v>
      </c>
      <c r="N55" s="5">
        <v>2.0</v>
      </c>
      <c r="O55" s="5">
        <v>0.0</v>
      </c>
      <c r="P55" s="5">
        <v>0.0</v>
      </c>
      <c r="Q55" s="5">
        <v>0.0</v>
      </c>
      <c r="R55" s="5">
        <v>0.0</v>
      </c>
      <c r="S55" s="5">
        <v>0.0</v>
      </c>
      <c r="T55" s="5">
        <v>0.0</v>
      </c>
      <c r="U55" s="5">
        <v>1.0</v>
      </c>
      <c r="V55" s="5">
        <v>0.0</v>
      </c>
      <c r="W55" s="5">
        <v>0.0</v>
      </c>
      <c r="X55" s="5">
        <v>0.0</v>
      </c>
      <c r="Y55" s="5">
        <v>0.0</v>
      </c>
      <c r="Z55" s="5">
        <v>0.0</v>
      </c>
      <c r="AA55" s="5">
        <v>0.0</v>
      </c>
      <c r="AB55" s="5">
        <v>0.0</v>
      </c>
      <c r="AC55" s="5">
        <v>0.0</v>
      </c>
      <c r="AD55" s="5">
        <v>0.0</v>
      </c>
      <c r="AE55" s="5">
        <v>0.0</v>
      </c>
      <c r="AF55" s="6">
        <f>IFERROR(__xludf.DUMMYFUNCTION("IFERROR(
  VLOOKUP(
    A55,
    IMPORTRANGE(
      ""1ZygntHC1J6IxzKbTidmOyf5nUyW4GCLurHCjexrLm_o        "",
      ""HTMLキャッシュ!A:F""
    ),
    3,
    FALSE
  ),
  0
)
"),46080.75144675926)</f>
        <v>46080.75145</v>
      </c>
      <c r="AG55" s="5"/>
      <c r="AH55" s="5"/>
      <c r="AI55" s="5"/>
      <c r="AJ55" s="5"/>
      <c r="AK55" s="5"/>
      <c r="AL55" s="5"/>
      <c r="AM55" s="5"/>
      <c r="AN55" s="5"/>
      <c r="AO55" s="5"/>
      <c r="AP55" s="5"/>
      <c r="AQ55" s="5"/>
      <c r="AR55" s="3"/>
      <c r="AS55" s="5"/>
      <c r="AT55" s="5"/>
      <c r="AU55" s="5"/>
      <c r="AV55" s="5"/>
      <c r="AW55" s="5"/>
      <c r="AX55" s="5"/>
      <c r="AY55" s="5"/>
      <c r="AZ55" s="7"/>
      <c r="BA55" s="7"/>
    </row>
    <row r="56" ht="16.5" customHeight="1">
      <c r="A56" s="4" t="s">
        <v>144</v>
      </c>
      <c r="B56" s="5">
        <v>0.0</v>
      </c>
      <c r="C56" s="5">
        <v>5.0</v>
      </c>
      <c r="D56" s="1" t="s">
        <v>145</v>
      </c>
      <c r="E56" s="5">
        <v>0.0</v>
      </c>
      <c r="F56" s="5">
        <v>5.0</v>
      </c>
      <c r="G56" s="5">
        <v>0.0</v>
      </c>
      <c r="H56" s="5">
        <v>0.0</v>
      </c>
      <c r="I56" s="5">
        <v>0.0</v>
      </c>
      <c r="J56" s="5">
        <v>0.0</v>
      </c>
      <c r="K56" s="5">
        <v>0.0</v>
      </c>
      <c r="L56" s="5">
        <v>0.0</v>
      </c>
      <c r="M56" s="5">
        <v>0.0</v>
      </c>
      <c r="N56" s="5">
        <v>0.0</v>
      </c>
      <c r="O56" s="5">
        <v>0.0</v>
      </c>
      <c r="P56" s="5">
        <v>0.0</v>
      </c>
      <c r="Q56" s="5">
        <v>0.0</v>
      </c>
      <c r="R56" s="5">
        <v>0.0</v>
      </c>
      <c r="S56" s="5">
        <v>0.0</v>
      </c>
      <c r="T56" s="5">
        <v>0.0</v>
      </c>
      <c r="U56" s="5">
        <v>0.0</v>
      </c>
      <c r="V56" s="5">
        <v>0.0</v>
      </c>
      <c r="W56" s="5">
        <v>0.0</v>
      </c>
      <c r="X56" s="5">
        <v>0.0</v>
      </c>
      <c r="Y56" s="5">
        <v>0.0</v>
      </c>
      <c r="Z56" s="5">
        <v>0.0</v>
      </c>
      <c r="AA56" s="5">
        <v>0.0</v>
      </c>
      <c r="AB56" s="5">
        <v>0.0</v>
      </c>
      <c r="AC56" s="5">
        <v>0.0</v>
      </c>
      <c r="AD56" s="5">
        <v>0.0</v>
      </c>
      <c r="AE56" s="5">
        <v>0.0</v>
      </c>
      <c r="AF56" s="6">
        <f>IFERROR(__xludf.DUMMYFUNCTION("IFERROR(
  VLOOKUP(
    A56,
    IMPORTRANGE(
      ""1ZygntHC1J6IxzKbTidmOyf5nUyW4GCLurHCjexrLm_o        "",
      ""HTMLキャッシュ!A:F""
    ),
    3,
    FALSE
  ),
  0
)
"),46079.857511574075)</f>
        <v>46079.85751</v>
      </c>
      <c r="AG56" s="5"/>
      <c r="AH56" s="5"/>
      <c r="AI56" s="5"/>
      <c r="AJ56" s="5"/>
      <c r="AK56" s="5"/>
      <c r="AL56" s="5"/>
      <c r="AM56" s="5"/>
      <c r="AN56" s="5"/>
      <c r="AO56" s="5"/>
      <c r="AP56" s="5"/>
      <c r="AQ56" s="5"/>
      <c r="AR56" s="3"/>
      <c r="AS56" s="5"/>
      <c r="AT56" s="5"/>
      <c r="AU56" s="5"/>
      <c r="AV56" s="5"/>
      <c r="AW56" s="5"/>
      <c r="AX56" s="5"/>
      <c r="AY56" s="5"/>
      <c r="AZ56" s="7"/>
      <c r="BA56" s="7"/>
    </row>
    <row r="57" ht="16.5" customHeight="1">
      <c r="A57" s="4" t="s">
        <v>146</v>
      </c>
      <c r="B57" s="5">
        <v>0.0</v>
      </c>
      <c r="C57" s="5">
        <v>5.0</v>
      </c>
      <c r="D57" s="1" t="s">
        <v>147</v>
      </c>
      <c r="E57" s="5">
        <v>0.0</v>
      </c>
      <c r="F57" s="5">
        <v>1.0</v>
      </c>
      <c r="G57" s="5">
        <v>0.0</v>
      </c>
      <c r="H57" s="5">
        <v>0.0</v>
      </c>
      <c r="I57" s="5">
        <v>0.0</v>
      </c>
      <c r="J57" s="5">
        <v>0.0</v>
      </c>
      <c r="K57" s="5">
        <v>0.0</v>
      </c>
      <c r="L57" s="5">
        <v>0.0</v>
      </c>
      <c r="M57" s="5">
        <v>0.0</v>
      </c>
      <c r="N57" s="5">
        <v>1.0</v>
      </c>
      <c r="O57" s="5">
        <v>0.0</v>
      </c>
      <c r="P57" s="5">
        <v>0.0</v>
      </c>
      <c r="Q57" s="5">
        <v>0.0</v>
      </c>
      <c r="R57" s="5">
        <v>0.0</v>
      </c>
      <c r="S57" s="5">
        <v>0.0</v>
      </c>
      <c r="T57" s="5">
        <v>0.0</v>
      </c>
      <c r="U57" s="5">
        <v>2.0</v>
      </c>
      <c r="V57" s="5">
        <v>0.0</v>
      </c>
      <c r="W57" s="5">
        <v>1.0</v>
      </c>
      <c r="X57" s="5">
        <v>0.0</v>
      </c>
      <c r="Y57" s="5">
        <v>0.0</v>
      </c>
      <c r="Z57" s="5">
        <v>0.0</v>
      </c>
      <c r="AA57" s="5">
        <v>0.0</v>
      </c>
      <c r="AB57" s="5">
        <v>0.0</v>
      </c>
      <c r="AC57" s="5">
        <v>0.0</v>
      </c>
      <c r="AD57" s="5">
        <v>0.0</v>
      </c>
      <c r="AE57" s="5">
        <v>0.0</v>
      </c>
      <c r="AF57" s="6">
        <f>IFERROR(__xludf.DUMMYFUNCTION("IFERROR(
  VLOOKUP(
    A57,
    IMPORTRANGE(
      ""1ZygntHC1J6IxzKbTidmOyf5nUyW4GCLurHCjexrLm_o        "",
      ""HTMLキャッシュ!A:F""
    ),
    3,
    FALSE
  ),
  0
)
"),46080.70539351852)</f>
        <v>46080.70539</v>
      </c>
      <c r="AG57" s="5"/>
      <c r="AH57" s="5"/>
      <c r="AI57" s="5"/>
      <c r="AJ57" s="5"/>
      <c r="AK57" s="5"/>
      <c r="AL57" s="5"/>
      <c r="AM57" s="5"/>
      <c r="AN57" s="5"/>
      <c r="AO57" s="5"/>
      <c r="AP57" s="5"/>
      <c r="AQ57" s="5"/>
      <c r="AR57" s="3"/>
      <c r="AS57" s="5"/>
      <c r="AT57" s="5"/>
      <c r="AU57" s="5"/>
      <c r="AV57" s="5"/>
      <c r="AW57" s="5"/>
      <c r="AX57" s="5"/>
      <c r="AY57" s="5"/>
      <c r="AZ57" s="7"/>
      <c r="BA57" s="7"/>
    </row>
    <row r="58" ht="16.5" customHeight="1">
      <c r="A58" s="4" t="s">
        <v>148</v>
      </c>
      <c r="B58" s="5">
        <v>1.0</v>
      </c>
      <c r="C58" s="5">
        <v>5.0</v>
      </c>
      <c r="D58" s="1" t="s">
        <v>149</v>
      </c>
      <c r="E58" s="5">
        <v>4.0</v>
      </c>
      <c r="F58" s="5">
        <v>1.0</v>
      </c>
      <c r="G58" s="5">
        <v>0.0</v>
      </c>
      <c r="H58" s="5">
        <v>0.0</v>
      </c>
      <c r="I58" s="5">
        <v>0.0</v>
      </c>
      <c r="J58" s="5">
        <v>0.0</v>
      </c>
      <c r="K58" s="5">
        <v>0.0</v>
      </c>
      <c r="L58" s="5">
        <v>0.0</v>
      </c>
      <c r="M58" s="5">
        <v>0.0</v>
      </c>
      <c r="N58" s="5">
        <v>0.0</v>
      </c>
      <c r="O58" s="5">
        <v>0.0</v>
      </c>
      <c r="P58" s="5">
        <v>0.0</v>
      </c>
      <c r="Q58" s="5">
        <v>0.0</v>
      </c>
      <c r="R58" s="5">
        <v>0.0</v>
      </c>
      <c r="S58" s="5">
        <v>0.0</v>
      </c>
      <c r="T58" s="5">
        <v>0.0</v>
      </c>
      <c r="U58" s="5">
        <v>0.0</v>
      </c>
      <c r="V58" s="5">
        <v>0.0</v>
      </c>
      <c r="W58" s="5">
        <v>0.0</v>
      </c>
      <c r="X58" s="5">
        <v>0.0</v>
      </c>
      <c r="Y58" s="5">
        <v>0.0</v>
      </c>
      <c r="Z58" s="5">
        <v>0.0</v>
      </c>
      <c r="AA58" s="5">
        <v>0.0</v>
      </c>
      <c r="AB58" s="5">
        <v>0.0</v>
      </c>
      <c r="AC58" s="5">
        <v>0.0</v>
      </c>
      <c r="AD58" s="5">
        <v>0.0</v>
      </c>
      <c r="AE58" s="5">
        <v>0.0</v>
      </c>
      <c r="AF58" s="6">
        <f>IFERROR(__xludf.DUMMYFUNCTION("IFERROR(
  VLOOKUP(
    A58,
    IMPORTRANGE(
      ""1ZygntHC1J6IxzKbTidmOyf5nUyW4GCLurHCjexrLm_o        "",
      ""HTMLキャッシュ!A:F""
    ),
    3,
    FALSE
  ),
  0
)
"),46081.61680555555)</f>
        <v>46081.61681</v>
      </c>
      <c r="AG58" s="5"/>
      <c r="AH58" s="5"/>
      <c r="AI58" s="5"/>
      <c r="AJ58" s="5"/>
      <c r="AK58" s="5"/>
      <c r="AL58" s="5"/>
      <c r="AM58" s="5"/>
      <c r="AN58" s="5"/>
      <c r="AO58" s="5"/>
      <c r="AP58" s="5"/>
      <c r="AQ58" s="5"/>
      <c r="AR58" s="3"/>
      <c r="AS58" s="5"/>
      <c r="AT58" s="5"/>
      <c r="AU58" s="5"/>
      <c r="AV58" s="5"/>
      <c r="AW58" s="5"/>
      <c r="AX58" s="5"/>
      <c r="AY58" s="5"/>
      <c r="AZ58" s="7"/>
      <c r="BA58" s="7"/>
    </row>
    <row r="59" ht="16.5" customHeight="1">
      <c r="A59" s="4" t="s">
        <v>150</v>
      </c>
      <c r="B59" s="5">
        <v>1.0</v>
      </c>
      <c r="C59" s="5">
        <v>5.0</v>
      </c>
      <c r="D59" s="1" t="s">
        <v>151</v>
      </c>
      <c r="E59" s="5">
        <v>0.0</v>
      </c>
      <c r="F59" s="5">
        <v>2.0</v>
      </c>
      <c r="G59" s="5">
        <v>0.0</v>
      </c>
      <c r="H59" s="5">
        <v>0.0</v>
      </c>
      <c r="I59" s="5">
        <v>0.0</v>
      </c>
      <c r="J59" s="5">
        <v>0.0</v>
      </c>
      <c r="K59" s="5">
        <v>0.0</v>
      </c>
      <c r="L59" s="5">
        <v>1.0</v>
      </c>
      <c r="M59" s="5">
        <v>0.0</v>
      </c>
      <c r="N59" s="5">
        <v>0.0</v>
      </c>
      <c r="O59" s="5">
        <v>0.0</v>
      </c>
      <c r="P59" s="5">
        <v>0.0</v>
      </c>
      <c r="Q59" s="5">
        <v>0.0</v>
      </c>
      <c r="R59" s="5">
        <v>1.0</v>
      </c>
      <c r="S59" s="5">
        <v>0.0</v>
      </c>
      <c r="T59" s="5">
        <v>0.0</v>
      </c>
      <c r="U59" s="5">
        <v>0.0</v>
      </c>
      <c r="V59" s="5">
        <v>0.0</v>
      </c>
      <c r="W59" s="5">
        <v>0.0</v>
      </c>
      <c r="X59" s="5">
        <v>0.0</v>
      </c>
      <c r="Y59" s="5">
        <v>0.0</v>
      </c>
      <c r="Z59" s="5">
        <v>0.0</v>
      </c>
      <c r="AA59" s="5">
        <v>0.0</v>
      </c>
      <c r="AB59" s="5">
        <v>0.0</v>
      </c>
      <c r="AC59" s="5">
        <v>0.0</v>
      </c>
      <c r="AD59" s="5">
        <v>1.0</v>
      </c>
      <c r="AE59" s="5">
        <v>0.0</v>
      </c>
      <c r="AF59" s="6">
        <f>IFERROR(__xludf.DUMMYFUNCTION("IFERROR(
  VLOOKUP(
    A59,
    IMPORTRANGE(
      ""1ZygntHC1J6IxzKbTidmOyf5nUyW4GCLurHCjexrLm_o        "",
      ""HTMLキャッシュ!A:F""
    ),
    3,
    FALSE
  ),
  0
)
"),46073.65546296296)</f>
        <v>46073.65546</v>
      </c>
      <c r="AG59" s="5"/>
      <c r="AH59" s="5"/>
      <c r="AI59" s="5"/>
      <c r="AJ59" s="5"/>
      <c r="AK59" s="5"/>
      <c r="AL59" s="5"/>
      <c r="AM59" s="5"/>
      <c r="AN59" s="5"/>
      <c r="AO59" s="5"/>
      <c r="AP59" s="5"/>
      <c r="AQ59" s="5"/>
      <c r="AR59" s="3"/>
      <c r="AS59" s="5"/>
      <c r="AT59" s="5"/>
      <c r="AU59" s="5"/>
      <c r="AV59" s="5"/>
      <c r="AW59" s="5"/>
      <c r="AX59" s="5"/>
      <c r="AY59" s="5"/>
      <c r="AZ59" s="7"/>
      <c r="BA59" s="7"/>
    </row>
    <row r="60" ht="16.5" customHeight="1">
      <c r="A60" s="4" t="s">
        <v>152</v>
      </c>
      <c r="B60" s="5">
        <v>0.0</v>
      </c>
      <c r="C60" s="5">
        <v>5.0</v>
      </c>
      <c r="D60" s="1" t="s">
        <v>153</v>
      </c>
      <c r="E60" s="5">
        <v>0.0</v>
      </c>
      <c r="F60" s="5">
        <v>5.0</v>
      </c>
      <c r="G60" s="5">
        <v>0.0</v>
      </c>
      <c r="H60" s="5">
        <v>0.0</v>
      </c>
      <c r="I60" s="5">
        <v>0.0</v>
      </c>
      <c r="J60" s="5">
        <v>0.0</v>
      </c>
      <c r="K60" s="5">
        <v>0.0</v>
      </c>
      <c r="L60" s="5">
        <v>0.0</v>
      </c>
      <c r="M60" s="5">
        <v>0.0</v>
      </c>
      <c r="N60" s="5">
        <v>0.0</v>
      </c>
      <c r="O60" s="5">
        <v>0.0</v>
      </c>
      <c r="P60" s="5">
        <v>0.0</v>
      </c>
      <c r="Q60" s="5">
        <v>0.0</v>
      </c>
      <c r="R60" s="5">
        <v>0.0</v>
      </c>
      <c r="S60" s="5">
        <v>0.0</v>
      </c>
      <c r="T60" s="5">
        <v>0.0</v>
      </c>
      <c r="U60" s="5">
        <v>0.0</v>
      </c>
      <c r="V60" s="5">
        <v>0.0</v>
      </c>
      <c r="W60" s="5">
        <v>0.0</v>
      </c>
      <c r="X60" s="5">
        <v>0.0</v>
      </c>
      <c r="Y60" s="5">
        <v>0.0</v>
      </c>
      <c r="Z60" s="5">
        <v>0.0</v>
      </c>
      <c r="AA60" s="5">
        <v>0.0</v>
      </c>
      <c r="AB60" s="5">
        <v>0.0</v>
      </c>
      <c r="AC60" s="5">
        <v>0.0</v>
      </c>
      <c r="AD60" s="5">
        <v>0.0</v>
      </c>
      <c r="AE60" s="5">
        <v>0.0</v>
      </c>
      <c r="AF60" s="6">
        <f>IFERROR(__xludf.DUMMYFUNCTION("IFERROR(
  VLOOKUP(
    A60,
    IMPORTRANGE(
      ""1ZygntHC1J6IxzKbTidmOyf5nUyW4GCLurHCjexrLm_o        "",
      ""HTMLキャッシュ!A:F""
    ),
    3,
    FALSE
  ),
  0
)
"),46084.58886574074)</f>
        <v>46084.58887</v>
      </c>
      <c r="AG60" s="5"/>
      <c r="AH60" s="5"/>
      <c r="AI60" s="5"/>
      <c r="AJ60" s="5"/>
      <c r="AK60" s="5"/>
      <c r="AL60" s="5"/>
      <c r="AM60" s="5"/>
      <c r="AN60" s="5"/>
      <c r="AO60" s="5"/>
      <c r="AP60" s="5"/>
      <c r="AQ60" s="5"/>
      <c r="AR60" s="3"/>
      <c r="AS60" s="5"/>
      <c r="AT60" s="5"/>
      <c r="AU60" s="5"/>
      <c r="AV60" s="5"/>
      <c r="AW60" s="5"/>
      <c r="AX60" s="5"/>
      <c r="AY60" s="5"/>
      <c r="AZ60" s="7"/>
      <c r="BA60" s="7"/>
    </row>
    <row r="61" ht="16.5" customHeight="1">
      <c r="A61" s="4" t="s">
        <v>154</v>
      </c>
      <c r="B61" s="5">
        <v>20.0</v>
      </c>
      <c r="C61" s="5">
        <v>5.0</v>
      </c>
      <c r="D61" s="1" t="s">
        <v>155</v>
      </c>
      <c r="E61" s="5">
        <v>0.0</v>
      </c>
      <c r="F61" s="5">
        <v>2.0</v>
      </c>
      <c r="G61" s="5">
        <v>0.0</v>
      </c>
      <c r="H61" s="5">
        <v>0.0</v>
      </c>
      <c r="I61" s="5">
        <v>0.0</v>
      </c>
      <c r="J61" s="5">
        <v>0.0</v>
      </c>
      <c r="K61" s="5">
        <v>0.0</v>
      </c>
      <c r="L61" s="5">
        <v>0.0</v>
      </c>
      <c r="M61" s="5">
        <v>0.0</v>
      </c>
      <c r="N61" s="5">
        <v>0.0</v>
      </c>
      <c r="O61" s="5">
        <v>0.0</v>
      </c>
      <c r="P61" s="5">
        <v>0.0</v>
      </c>
      <c r="Q61" s="5">
        <v>0.0</v>
      </c>
      <c r="R61" s="5">
        <v>0.0</v>
      </c>
      <c r="S61" s="5">
        <v>0.0</v>
      </c>
      <c r="T61" s="5">
        <v>0.0</v>
      </c>
      <c r="U61" s="5">
        <v>0.0</v>
      </c>
      <c r="V61" s="5">
        <v>0.0</v>
      </c>
      <c r="W61" s="5">
        <v>0.0</v>
      </c>
      <c r="X61" s="5">
        <v>0.0</v>
      </c>
      <c r="Y61" s="5">
        <v>0.0</v>
      </c>
      <c r="Z61" s="5">
        <v>0.0</v>
      </c>
      <c r="AA61" s="5">
        <v>0.0</v>
      </c>
      <c r="AB61" s="5">
        <v>0.0</v>
      </c>
      <c r="AC61" s="5">
        <v>3.0</v>
      </c>
      <c r="AD61" s="5">
        <v>0.0</v>
      </c>
      <c r="AE61" s="5">
        <v>0.0</v>
      </c>
      <c r="AF61" s="6">
        <f>IFERROR(__xludf.DUMMYFUNCTION("IFERROR(
  VLOOKUP(
    A61,
    IMPORTRANGE(
      ""1ZygntHC1J6IxzKbTidmOyf5nUyW4GCLurHCjexrLm_o        "",
      ""HTMLキャッシュ!A:F""
    ),
    3,
    FALSE
  ),
  0
)
"),46086.76850694444)</f>
        <v>46086.76851</v>
      </c>
      <c r="AG61" s="5"/>
      <c r="AH61" s="5"/>
      <c r="AI61" s="5"/>
      <c r="AJ61" s="5"/>
      <c r="AK61" s="5"/>
      <c r="AL61" s="5"/>
      <c r="AM61" s="5"/>
      <c r="AN61" s="5"/>
      <c r="AO61" s="5"/>
      <c r="AP61" s="5"/>
      <c r="AQ61" s="5"/>
      <c r="AR61" s="3"/>
      <c r="AS61" s="5"/>
      <c r="AT61" s="5"/>
      <c r="AU61" s="5"/>
      <c r="AV61" s="5"/>
      <c r="AW61" s="5"/>
      <c r="AX61" s="5"/>
      <c r="AY61" s="5"/>
      <c r="AZ61" s="7"/>
      <c r="BA61" s="7"/>
    </row>
    <row r="62" ht="16.5" customHeight="1">
      <c r="A62" s="4" t="s">
        <v>156</v>
      </c>
      <c r="B62" s="5">
        <v>17.0</v>
      </c>
      <c r="C62" s="5">
        <v>5.0</v>
      </c>
      <c r="D62" s="1" t="s">
        <v>157</v>
      </c>
      <c r="E62" s="5">
        <v>0.0</v>
      </c>
      <c r="F62" s="5">
        <v>0.0</v>
      </c>
      <c r="G62" s="5">
        <v>0.0</v>
      </c>
      <c r="H62" s="5">
        <v>0.0</v>
      </c>
      <c r="I62" s="5">
        <v>0.0</v>
      </c>
      <c r="J62" s="5">
        <v>1.0</v>
      </c>
      <c r="K62" s="5">
        <v>0.0</v>
      </c>
      <c r="L62" s="5">
        <v>0.0</v>
      </c>
      <c r="M62" s="5">
        <v>0.0</v>
      </c>
      <c r="N62" s="5">
        <v>0.0</v>
      </c>
      <c r="O62" s="5">
        <v>0.0</v>
      </c>
      <c r="P62" s="5">
        <v>0.0</v>
      </c>
      <c r="Q62" s="5">
        <v>0.0</v>
      </c>
      <c r="R62" s="5">
        <v>2.0</v>
      </c>
      <c r="S62" s="5">
        <v>0.0</v>
      </c>
      <c r="T62" s="5">
        <v>0.0</v>
      </c>
      <c r="U62" s="5">
        <v>1.0</v>
      </c>
      <c r="V62" s="5">
        <v>0.0</v>
      </c>
      <c r="W62" s="5">
        <v>0.0</v>
      </c>
      <c r="X62" s="5">
        <v>0.0</v>
      </c>
      <c r="Y62" s="5">
        <v>0.0</v>
      </c>
      <c r="Z62" s="5">
        <v>0.0</v>
      </c>
      <c r="AA62" s="5">
        <v>0.0</v>
      </c>
      <c r="AB62" s="5">
        <v>0.0</v>
      </c>
      <c r="AC62" s="5">
        <v>1.0</v>
      </c>
      <c r="AD62" s="5">
        <v>0.0</v>
      </c>
      <c r="AE62" s="5">
        <v>0.0</v>
      </c>
      <c r="AF62" s="6">
        <f>IFERROR(__xludf.DUMMYFUNCTION("IFERROR(
  VLOOKUP(
    A62,
    IMPORTRANGE(
      ""1ZygntHC1J6IxzKbTidmOyf5nUyW4GCLurHCjexrLm_o        "",
      ""HTMLキャッシュ!A:F""
    ),
    3,
    FALSE
  ),
  0
)
"),46084.97670138889)</f>
        <v>46084.9767</v>
      </c>
      <c r="AG62" s="5"/>
      <c r="AH62" s="5"/>
      <c r="AI62" s="5"/>
      <c r="AJ62" s="5"/>
      <c r="AK62" s="5"/>
      <c r="AL62" s="5"/>
      <c r="AM62" s="5"/>
      <c r="AN62" s="5"/>
      <c r="AO62" s="5"/>
      <c r="AP62" s="5"/>
      <c r="AQ62" s="5"/>
      <c r="AR62" s="3"/>
      <c r="AS62" s="5"/>
      <c r="AT62" s="5"/>
      <c r="AU62" s="5"/>
      <c r="AV62" s="5"/>
      <c r="AW62" s="5"/>
      <c r="AX62" s="5"/>
      <c r="AY62" s="5"/>
      <c r="AZ62" s="7"/>
      <c r="BA62" s="7"/>
    </row>
    <row r="63" ht="16.5" customHeight="1">
      <c r="A63" s="4" t="s">
        <v>158</v>
      </c>
      <c r="B63" s="5">
        <v>0.0</v>
      </c>
      <c r="C63" s="5">
        <v>5.0</v>
      </c>
      <c r="D63" s="1" t="s">
        <v>159</v>
      </c>
      <c r="E63" s="5">
        <v>0.0</v>
      </c>
      <c r="F63" s="5">
        <v>3.0</v>
      </c>
      <c r="G63" s="5">
        <v>0.0</v>
      </c>
      <c r="H63" s="5">
        <v>0.0</v>
      </c>
      <c r="I63" s="5">
        <v>2.0</v>
      </c>
      <c r="J63" s="5">
        <v>0.0</v>
      </c>
      <c r="K63" s="5">
        <v>0.0</v>
      </c>
      <c r="L63" s="5">
        <v>0.0</v>
      </c>
      <c r="M63" s="5">
        <v>0.0</v>
      </c>
      <c r="N63" s="5">
        <v>0.0</v>
      </c>
      <c r="O63" s="5">
        <v>0.0</v>
      </c>
      <c r="P63" s="5">
        <v>0.0</v>
      </c>
      <c r="Q63" s="5">
        <v>0.0</v>
      </c>
      <c r="R63" s="5">
        <v>0.0</v>
      </c>
      <c r="S63" s="5">
        <v>0.0</v>
      </c>
      <c r="T63" s="5">
        <v>0.0</v>
      </c>
      <c r="U63" s="5">
        <v>0.0</v>
      </c>
      <c r="V63" s="5">
        <v>0.0</v>
      </c>
      <c r="W63" s="5">
        <v>0.0</v>
      </c>
      <c r="X63" s="5">
        <v>0.0</v>
      </c>
      <c r="Y63" s="5">
        <v>0.0</v>
      </c>
      <c r="Z63" s="5">
        <v>0.0</v>
      </c>
      <c r="AA63" s="5">
        <v>0.0</v>
      </c>
      <c r="AB63" s="5">
        <v>0.0</v>
      </c>
      <c r="AC63" s="5">
        <v>0.0</v>
      </c>
      <c r="AD63" s="5">
        <v>0.0</v>
      </c>
      <c r="AE63" s="5">
        <v>0.0</v>
      </c>
      <c r="AF63" s="6">
        <f>IFERROR(__xludf.DUMMYFUNCTION("IFERROR(
  VLOOKUP(
    A63,
    IMPORTRANGE(
      ""1ZygntHC1J6IxzKbTidmOyf5nUyW4GCLurHCjexrLm_o        "",
      ""HTMLキャッシュ!A:F""
    ),
    3,
    FALSE
  ),
  0
)
"),46076.655960648146)</f>
        <v>46076.65596</v>
      </c>
      <c r="AG63" s="5"/>
      <c r="AH63" s="5"/>
      <c r="AI63" s="5"/>
      <c r="AJ63" s="5"/>
      <c r="AK63" s="5"/>
      <c r="AL63" s="5"/>
      <c r="AM63" s="5"/>
      <c r="AN63" s="5"/>
      <c r="AO63" s="5"/>
      <c r="AP63" s="5"/>
      <c r="AQ63" s="5"/>
      <c r="AR63" s="3"/>
      <c r="AS63" s="5"/>
      <c r="AT63" s="5"/>
      <c r="AU63" s="5"/>
      <c r="AV63" s="5"/>
      <c r="AW63" s="5"/>
      <c r="AX63" s="5"/>
      <c r="AY63" s="5"/>
      <c r="AZ63" s="7"/>
      <c r="BA63" s="7"/>
    </row>
    <row r="64" ht="16.5" customHeight="1">
      <c r="A64" s="4" t="s">
        <v>160</v>
      </c>
      <c r="B64" s="5">
        <v>116.0</v>
      </c>
      <c r="C64" s="5">
        <v>5.0</v>
      </c>
      <c r="D64" s="1" t="s">
        <v>161</v>
      </c>
      <c r="E64" s="5">
        <v>0.0</v>
      </c>
      <c r="F64" s="5">
        <v>0.0</v>
      </c>
      <c r="G64" s="5">
        <v>0.0</v>
      </c>
      <c r="H64" s="5">
        <v>0.0</v>
      </c>
      <c r="I64" s="5">
        <v>0.0</v>
      </c>
      <c r="J64" s="5">
        <v>0.0</v>
      </c>
      <c r="K64" s="5">
        <v>0.0</v>
      </c>
      <c r="L64" s="5">
        <v>0.0</v>
      </c>
      <c r="M64" s="5">
        <v>0.0</v>
      </c>
      <c r="N64" s="5">
        <v>0.0</v>
      </c>
      <c r="O64" s="5">
        <v>0.0</v>
      </c>
      <c r="P64" s="5">
        <v>0.0</v>
      </c>
      <c r="Q64" s="5">
        <v>1.0</v>
      </c>
      <c r="R64" s="5">
        <v>1.0</v>
      </c>
      <c r="S64" s="5">
        <v>3.0</v>
      </c>
      <c r="T64" s="5">
        <v>0.0</v>
      </c>
      <c r="U64" s="5">
        <v>0.0</v>
      </c>
      <c r="V64" s="5">
        <v>0.0</v>
      </c>
      <c r="W64" s="5">
        <v>0.0</v>
      </c>
      <c r="X64" s="5">
        <v>0.0</v>
      </c>
      <c r="Y64" s="5">
        <v>0.0</v>
      </c>
      <c r="Z64" s="5">
        <v>0.0</v>
      </c>
      <c r="AA64" s="5">
        <v>0.0</v>
      </c>
      <c r="AB64" s="5">
        <v>0.0</v>
      </c>
      <c r="AC64" s="5">
        <v>0.0</v>
      </c>
      <c r="AD64" s="5">
        <v>0.0</v>
      </c>
      <c r="AE64" s="5">
        <v>0.0</v>
      </c>
      <c r="AF64" s="6">
        <f>IFERROR(__xludf.DUMMYFUNCTION("IFERROR(
  VLOOKUP(
    A64,
    IMPORTRANGE(
      ""1ZygntHC1J6IxzKbTidmOyf5nUyW4GCLurHCjexrLm_o        "",
      ""HTMLキャッシュ!A:F""
    ),
    3,
    FALSE
  ),
  0
)
"),46086.13119212963)</f>
        <v>46086.13119</v>
      </c>
      <c r="AG64" s="5"/>
      <c r="AH64" s="5"/>
      <c r="AI64" s="5"/>
      <c r="AJ64" s="5"/>
      <c r="AK64" s="5"/>
      <c r="AL64" s="5"/>
      <c r="AM64" s="5"/>
      <c r="AN64" s="5"/>
      <c r="AO64" s="5"/>
      <c r="AP64" s="5"/>
      <c r="AQ64" s="5"/>
      <c r="AR64" s="3"/>
      <c r="AS64" s="5"/>
      <c r="AT64" s="5"/>
      <c r="AU64" s="5"/>
      <c r="AV64" s="5"/>
      <c r="AW64" s="5"/>
      <c r="AX64" s="5"/>
      <c r="AY64" s="5"/>
      <c r="AZ64" s="7"/>
      <c r="BA64" s="7"/>
    </row>
    <row r="65" ht="16.5" customHeight="1">
      <c r="A65" s="4" t="s">
        <v>162</v>
      </c>
      <c r="B65" s="5">
        <v>0.0</v>
      </c>
      <c r="C65" s="5">
        <v>5.0</v>
      </c>
      <c r="D65" s="1" t="s">
        <v>163</v>
      </c>
      <c r="E65" s="5">
        <v>2.0</v>
      </c>
      <c r="F65" s="5">
        <v>3.0</v>
      </c>
      <c r="G65" s="5">
        <v>0.0</v>
      </c>
      <c r="H65" s="5">
        <v>0.0</v>
      </c>
      <c r="I65" s="5">
        <v>0.0</v>
      </c>
      <c r="J65" s="5">
        <v>0.0</v>
      </c>
      <c r="K65" s="5">
        <v>0.0</v>
      </c>
      <c r="L65" s="5">
        <v>0.0</v>
      </c>
      <c r="M65" s="5">
        <v>0.0</v>
      </c>
      <c r="N65" s="5">
        <v>0.0</v>
      </c>
      <c r="O65" s="5">
        <v>0.0</v>
      </c>
      <c r="P65" s="5">
        <v>0.0</v>
      </c>
      <c r="Q65" s="5">
        <v>0.0</v>
      </c>
      <c r="R65" s="5">
        <v>0.0</v>
      </c>
      <c r="S65" s="5">
        <v>0.0</v>
      </c>
      <c r="T65" s="5">
        <v>0.0</v>
      </c>
      <c r="U65" s="5">
        <v>0.0</v>
      </c>
      <c r="V65" s="5">
        <v>0.0</v>
      </c>
      <c r="W65" s="5">
        <v>0.0</v>
      </c>
      <c r="X65" s="5">
        <v>0.0</v>
      </c>
      <c r="Y65" s="5">
        <v>0.0</v>
      </c>
      <c r="Z65" s="5">
        <v>0.0</v>
      </c>
      <c r="AA65" s="5">
        <v>0.0</v>
      </c>
      <c r="AB65" s="5">
        <v>0.0</v>
      </c>
      <c r="AC65" s="5">
        <v>0.0</v>
      </c>
      <c r="AD65" s="5">
        <v>0.0</v>
      </c>
      <c r="AE65" s="5">
        <v>0.0</v>
      </c>
      <c r="AF65" s="6">
        <f>IFERROR(__xludf.DUMMYFUNCTION("IFERROR(
  VLOOKUP(
    A65,
    IMPORTRANGE(
      ""1ZygntHC1J6IxzKbTidmOyf5nUyW4GCLurHCjexrLm_o        "",
      ""HTMLキャッシュ!A:F""
    ),
    3,
    FALSE
  ),
  0
)
"),46081.098125)</f>
        <v>46081.09813</v>
      </c>
      <c r="AG65" s="5"/>
      <c r="AH65" s="5"/>
      <c r="AI65" s="5"/>
      <c r="AJ65" s="5"/>
      <c r="AK65" s="5"/>
      <c r="AL65" s="5"/>
      <c r="AM65" s="5"/>
      <c r="AN65" s="5"/>
      <c r="AO65" s="5"/>
      <c r="AP65" s="5"/>
      <c r="AQ65" s="5"/>
      <c r="AR65" s="3"/>
      <c r="AS65" s="5"/>
      <c r="AT65" s="5"/>
      <c r="AU65" s="5"/>
      <c r="AV65" s="5"/>
      <c r="AW65" s="5"/>
      <c r="AX65" s="5"/>
      <c r="AY65" s="5"/>
      <c r="AZ65" s="7"/>
      <c r="BA65" s="7"/>
    </row>
    <row r="66" ht="16.5" customHeight="1">
      <c r="A66" s="4" t="s">
        <v>164</v>
      </c>
      <c r="B66" s="5">
        <v>0.0</v>
      </c>
      <c r="C66" s="5">
        <v>5.0</v>
      </c>
      <c r="D66" s="1" t="s">
        <v>165</v>
      </c>
      <c r="E66" s="5">
        <v>0.0</v>
      </c>
      <c r="F66" s="5">
        <v>3.0</v>
      </c>
      <c r="G66" s="5">
        <v>0.0</v>
      </c>
      <c r="H66" s="5">
        <v>0.0</v>
      </c>
      <c r="I66" s="5">
        <v>0.0</v>
      </c>
      <c r="J66" s="5">
        <v>0.0</v>
      </c>
      <c r="K66" s="5">
        <v>0.0</v>
      </c>
      <c r="L66" s="5">
        <v>0.0</v>
      </c>
      <c r="M66" s="5">
        <v>0.0</v>
      </c>
      <c r="N66" s="5">
        <v>0.0</v>
      </c>
      <c r="O66" s="5">
        <v>0.0</v>
      </c>
      <c r="P66" s="5">
        <v>0.0</v>
      </c>
      <c r="Q66" s="5">
        <v>2.0</v>
      </c>
      <c r="R66" s="5">
        <v>0.0</v>
      </c>
      <c r="S66" s="5">
        <v>0.0</v>
      </c>
      <c r="T66" s="5">
        <v>0.0</v>
      </c>
      <c r="U66" s="5">
        <v>0.0</v>
      </c>
      <c r="V66" s="5">
        <v>0.0</v>
      </c>
      <c r="W66" s="5">
        <v>0.0</v>
      </c>
      <c r="X66" s="5">
        <v>0.0</v>
      </c>
      <c r="Y66" s="5">
        <v>0.0</v>
      </c>
      <c r="Z66" s="5">
        <v>0.0</v>
      </c>
      <c r="AA66" s="5">
        <v>0.0</v>
      </c>
      <c r="AB66" s="5">
        <v>0.0</v>
      </c>
      <c r="AC66" s="5">
        <v>0.0</v>
      </c>
      <c r="AD66" s="5">
        <v>0.0</v>
      </c>
      <c r="AE66" s="5">
        <v>0.0</v>
      </c>
      <c r="AF66" s="6">
        <f>IFERROR(__xludf.DUMMYFUNCTION("IFERROR(
  VLOOKUP(
    A66,
    IMPORTRANGE(
      ""1ZygntHC1J6IxzKbTidmOyf5nUyW4GCLurHCjexrLm_o        "",
      ""HTMLキャッシュ!A:F""
    ),
    3,
    FALSE
  ),
  0
)
"),46081.1255787037)</f>
        <v>46081.12558</v>
      </c>
      <c r="AG66" s="5"/>
      <c r="AH66" s="5"/>
      <c r="AI66" s="5"/>
      <c r="AJ66" s="5"/>
      <c r="AK66" s="5"/>
      <c r="AL66" s="5"/>
      <c r="AM66" s="5"/>
      <c r="AN66" s="5"/>
      <c r="AO66" s="5"/>
      <c r="AP66" s="5"/>
      <c r="AQ66" s="5"/>
      <c r="AR66" s="3"/>
      <c r="AS66" s="5"/>
      <c r="AT66" s="5"/>
      <c r="AU66" s="5"/>
      <c r="AV66" s="5"/>
      <c r="AW66" s="5"/>
      <c r="AX66" s="5"/>
      <c r="AY66" s="5"/>
      <c r="AZ66" s="7"/>
      <c r="BA66" s="7"/>
    </row>
    <row r="67" ht="16.5" customHeight="1">
      <c r="A67" s="4" t="s">
        <v>166</v>
      </c>
      <c r="B67" s="5">
        <v>0.0</v>
      </c>
      <c r="C67" s="5">
        <v>5.0</v>
      </c>
      <c r="D67" s="1" t="s">
        <v>167</v>
      </c>
      <c r="E67" s="5">
        <v>0.0</v>
      </c>
      <c r="F67" s="5">
        <v>3.0</v>
      </c>
      <c r="G67" s="5">
        <v>0.0</v>
      </c>
      <c r="H67" s="5">
        <v>0.0</v>
      </c>
      <c r="I67" s="5">
        <v>0.0</v>
      </c>
      <c r="J67" s="5">
        <v>0.0</v>
      </c>
      <c r="K67" s="5">
        <v>0.0</v>
      </c>
      <c r="L67" s="5">
        <v>0.0</v>
      </c>
      <c r="M67" s="5">
        <v>0.0</v>
      </c>
      <c r="N67" s="5">
        <v>2.0</v>
      </c>
      <c r="O67" s="5">
        <v>0.0</v>
      </c>
      <c r="P67" s="5">
        <v>0.0</v>
      </c>
      <c r="Q67" s="5">
        <v>0.0</v>
      </c>
      <c r="R67" s="5">
        <v>0.0</v>
      </c>
      <c r="S67" s="5">
        <v>0.0</v>
      </c>
      <c r="T67" s="5">
        <v>0.0</v>
      </c>
      <c r="U67" s="5">
        <v>0.0</v>
      </c>
      <c r="V67" s="5">
        <v>0.0</v>
      </c>
      <c r="W67" s="5">
        <v>0.0</v>
      </c>
      <c r="X67" s="5">
        <v>0.0</v>
      </c>
      <c r="Y67" s="5">
        <v>0.0</v>
      </c>
      <c r="Z67" s="5">
        <v>0.0</v>
      </c>
      <c r="AA67" s="5">
        <v>0.0</v>
      </c>
      <c r="AB67" s="5">
        <v>0.0</v>
      </c>
      <c r="AC67" s="5">
        <v>0.0</v>
      </c>
      <c r="AD67" s="5">
        <v>0.0</v>
      </c>
      <c r="AE67" s="5">
        <v>0.0</v>
      </c>
      <c r="AF67" s="6">
        <f>IFERROR(__xludf.DUMMYFUNCTION("IFERROR(
  VLOOKUP(
    A67,
    IMPORTRANGE(
      ""1ZygntHC1J6IxzKbTidmOyf5nUyW4GCLurHCjexrLm_o        "",
      ""HTMLキャッシュ!A:F""
    ),
    3,
    FALSE
  ),
  0
)
"),46081.15850694444)</f>
        <v>46081.15851</v>
      </c>
      <c r="AG67" s="5"/>
      <c r="AH67" s="5"/>
      <c r="AI67" s="5"/>
      <c r="AJ67" s="5"/>
      <c r="AK67" s="5"/>
      <c r="AL67" s="5"/>
      <c r="AM67" s="5"/>
      <c r="AN67" s="5"/>
      <c r="AO67" s="5"/>
      <c r="AP67" s="5"/>
      <c r="AQ67" s="5"/>
      <c r="AR67" s="3"/>
      <c r="AS67" s="5"/>
      <c r="AT67" s="5"/>
      <c r="AU67" s="5"/>
      <c r="AV67" s="5"/>
      <c r="AW67" s="5"/>
      <c r="AX67" s="5"/>
      <c r="AY67" s="5"/>
      <c r="AZ67" s="7"/>
      <c r="BA67" s="7"/>
    </row>
    <row r="68" ht="16.5" customHeight="1">
      <c r="A68" s="4" t="s">
        <v>168</v>
      </c>
      <c r="B68" s="5">
        <v>0.0</v>
      </c>
      <c r="C68" s="5">
        <v>5.0</v>
      </c>
      <c r="D68" s="1" t="s">
        <v>169</v>
      </c>
      <c r="E68" s="5">
        <v>2.0</v>
      </c>
      <c r="F68" s="5">
        <v>3.0</v>
      </c>
      <c r="G68" s="5">
        <v>0.0</v>
      </c>
      <c r="H68" s="5">
        <v>0.0</v>
      </c>
      <c r="I68" s="5">
        <v>0.0</v>
      </c>
      <c r="J68" s="5">
        <v>0.0</v>
      </c>
      <c r="K68" s="5">
        <v>0.0</v>
      </c>
      <c r="L68" s="5">
        <v>0.0</v>
      </c>
      <c r="M68" s="5">
        <v>0.0</v>
      </c>
      <c r="N68" s="5">
        <v>0.0</v>
      </c>
      <c r="O68" s="5">
        <v>0.0</v>
      </c>
      <c r="P68" s="5">
        <v>0.0</v>
      </c>
      <c r="Q68" s="5">
        <v>0.0</v>
      </c>
      <c r="R68" s="5">
        <v>0.0</v>
      </c>
      <c r="S68" s="5">
        <v>0.0</v>
      </c>
      <c r="T68" s="5">
        <v>0.0</v>
      </c>
      <c r="U68" s="5">
        <v>0.0</v>
      </c>
      <c r="V68" s="5">
        <v>0.0</v>
      </c>
      <c r="W68" s="5">
        <v>0.0</v>
      </c>
      <c r="X68" s="5">
        <v>0.0</v>
      </c>
      <c r="Y68" s="5">
        <v>0.0</v>
      </c>
      <c r="Z68" s="5">
        <v>0.0</v>
      </c>
      <c r="AA68" s="5">
        <v>0.0</v>
      </c>
      <c r="AB68" s="5">
        <v>0.0</v>
      </c>
      <c r="AC68" s="5">
        <v>0.0</v>
      </c>
      <c r="AD68" s="5">
        <v>0.0</v>
      </c>
      <c r="AE68" s="5">
        <v>0.0</v>
      </c>
      <c r="AF68" s="6">
        <f>IFERROR(__xludf.DUMMYFUNCTION("IFERROR(
  VLOOKUP(
    A68,
    IMPORTRANGE(
      ""1ZygntHC1J6IxzKbTidmOyf5nUyW4GCLurHCjexrLm_o        "",
      ""HTMLキャッシュ!A:F""
    ),
    3,
    FALSE
  ),
  0
)
"),46081.15980324074)</f>
        <v>46081.1598</v>
      </c>
      <c r="AG68" s="5"/>
      <c r="AH68" s="5"/>
      <c r="AI68" s="5"/>
      <c r="AJ68" s="5"/>
      <c r="AK68" s="5"/>
      <c r="AL68" s="5"/>
      <c r="AM68" s="5"/>
      <c r="AN68" s="5"/>
      <c r="AO68" s="5"/>
      <c r="AP68" s="5"/>
      <c r="AQ68" s="5"/>
      <c r="AR68" s="3"/>
      <c r="AS68" s="5"/>
      <c r="AT68" s="5"/>
      <c r="AU68" s="5"/>
      <c r="AV68" s="5"/>
      <c r="AW68" s="5"/>
      <c r="AX68" s="5"/>
      <c r="AY68" s="5"/>
      <c r="AZ68" s="7"/>
      <c r="BA68" s="7"/>
    </row>
    <row r="69" ht="16.5" customHeight="1">
      <c r="A69" s="4" t="s">
        <v>170</v>
      </c>
      <c r="B69" s="5">
        <v>2.0</v>
      </c>
      <c r="C69" s="5">
        <v>4.0</v>
      </c>
      <c r="D69" s="1" t="s">
        <v>171</v>
      </c>
      <c r="E69" s="5">
        <v>0.0</v>
      </c>
      <c r="F69" s="5">
        <v>1.0</v>
      </c>
      <c r="G69" s="5">
        <v>0.0</v>
      </c>
      <c r="H69" s="5">
        <v>0.0</v>
      </c>
      <c r="I69" s="5">
        <v>0.0</v>
      </c>
      <c r="J69" s="5">
        <v>0.0</v>
      </c>
      <c r="K69" s="5">
        <v>0.0</v>
      </c>
      <c r="L69" s="5">
        <v>0.0</v>
      </c>
      <c r="M69" s="5">
        <v>0.0</v>
      </c>
      <c r="N69" s="5">
        <v>0.0</v>
      </c>
      <c r="O69" s="5">
        <v>0.0</v>
      </c>
      <c r="P69" s="5">
        <v>0.0</v>
      </c>
      <c r="Q69" s="5">
        <v>0.0</v>
      </c>
      <c r="R69" s="5">
        <v>0.0</v>
      </c>
      <c r="S69" s="5">
        <v>0.0</v>
      </c>
      <c r="T69" s="5">
        <v>0.0</v>
      </c>
      <c r="U69" s="5">
        <v>2.0</v>
      </c>
      <c r="V69" s="5">
        <v>0.0</v>
      </c>
      <c r="W69" s="5">
        <v>0.0</v>
      </c>
      <c r="X69" s="5">
        <v>0.0</v>
      </c>
      <c r="Y69" s="5">
        <v>0.0</v>
      </c>
      <c r="Z69" s="5">
        <v>0.0</v>
      </c>
      <c r="AA69" s="5">
        <v>0.0</v>
      </c>
      <c r="AB69" s="5">
        <v>0.0</v>
      </c>
      <c r="AC69" s="5">
        <v>1.0</v>
      </c>
      <c r="AD69" s="5">
        <v>0.0</v>
      </c>
      <c r="AE69" s="5">
        <v>0.0</v>
      </c>
      <c r="AF69" s="6">
        <f>IFERROR(__xludf.DUMMYFUNCTION("IFERROR(
  VLOOKUP(
    A69,
    IMPORTRANGE(
      ""1ZygntHC1J6IxzKbTidmOyf5nUyW4GCLurHCjexrLm_o        "",
      ""HTMLキャッシュ!A:F""
    ),
    3,
    FALSE
  ),
  0
)
"),46062.654490740744)</f>
        <v>46062.65449</v>
      </c>
      <c r="AG69" s="5"/>
      <c r="AH69" s="5"/>
      <c r="AI69" s="5"/>
      <c r="AJ69" s="5"/>
      <c r="AK69" s="5"/>
      <c r="AL69" s="5"/>
      <c r="AM69" s="5"/>
      <c r="AN69" s="5"/>
      <c r="AO69" s="5"/>
      <c r="AP69" s="5"/>
      <c r="AQ69" s="5"/>
      <c r="AR69" s="3"/>
      <c r="AS69" s="5"/>
      <c r="AT69" s="5"/>
      <c r="AU69" s="5"/>
      <c r="AV69" s="5"/>
      <c r="AW69" s="5"/>
      <c r="AX69" s="5"/>
      <c r="AY69" s="5"/>
      <c r="AZ69" s="7"/>
      <c r="BA69" s="7"/>
    </row>
    <row r="70" ht="16.5" customHeight="1">
      <c r="A70" s="4" t="s">
        <v>172</v>
      </c>
      <c r="B70" s="5">
        <v>3.0</v>
      </c>
      <c r="C70" s="5">
        <v>4.0</v>
      </c>
      <c r="D70" s="1" t="s">
        <v>173</v>
      </c>
      <c r="E70" s="5">
        <v>0.0</v>
      </c>
      <c r="F70" s="5">
        <v>1.0</v>
      </c>
      <c r="G70" s="5">
        <v>0.0</v>
      </c>
      <c r="H70" s="5">
        <v>0.0</v>
      </c>
      <c r="I70" s="5">
        <v>3.0</v>
      </c>
      <c r="J70" s="5">
        <v>0.0</v>
      </c>
      <c r="K70" s="5">
        <v>0.0</v>
      </c>
      <c r="L70" s="5">
        <v>0.0</v>
      </c>
      <c r="M70" s="5">
        <v>0.0</v>
      </c>
      <c r="N70" s="5">
        <v>0.0</v>
      </c>
      <c r="O70" s="5">
        <v>0.0</v>
      </c>
      <c r="P70" s="5">
        <v>0.0</v>
      </c>
      <c r="Q70" s="5">
        <v>0.0</v>
      </c>
      <c r="R70" s="5">
        <v>0.0</v>
      </c>
      <c r="S70" s="5">
        <v>0.0</v>
      </c>
      <c r="T70" s="5">
        <v>0.0</v>
      </c>
      <c r="U70" s="5">
        <v>0.0</v>
      </c>
      <c r="V70" s="5">
        <v>0.0</v>
      </c>
      <c r="W70" s="5">
        <v>0.0</v>
      </c>
      <c r="X70" s="5">
        <v>0.0</v>
      </c>
      <c r="Y70" s="5">
        <v>0.0</v>
      </c>
      <c r="Z70" s="5">
        <v>0.0</v>
      </c>
      <c r="AA70" s="5">
        <v>0.0</v>
      </c>
      <c r="AB70" s="5">
        <v>0.0</v>
      </c>
      <c r="AC70" s="5">
        <v>0.0</v>
      </c>
      <c r="AD70" s="5">
        <v>0.0</v>
      </c>
      <c r="AE70" s="5">
        <v>0.0</v>
      </c>
      <c r="AF70" s="6">
        <f>IFERROR(__xludf.DUMMYFUNCTION("IFERROR(
  VLOOKUP(
    A70,
    IMPORTRANGE(
      ""1ZygntHC1J6IxzKbTidmOyf5nUyW4GCLurHCjexrLm_o        "",
      ""HTMLキャッシュ!A:F""
    ),
    3,
    FALSE
  ),
  0
)
"),46073.845729166664)</f>
        <v>46073.84573</v>
      </c>
      <c r="AG70" s="5"/>
      <c r="AH70" s="5"/>
      <c r="AI70" s="5"/>
      <c r="AJ70" s="5"/>
      <c r="AK70" s="5"/>
      <c r="AL70" s="5"/>
      <c r="AM70" s="5"/>
      <c r="AN70" s="5"/>
      <c r="AO70" s="5"/>
      <c r="AP70" s="5"/>
      <c r="AQ70" s="5"/>
      <c r="AR70" s="3"/>
      <c r="AS70" s="5"/>
      <c r="AT70" s="5"/>
      <c r="AU70" s="5"/>
      <c r="AV70" s="5"/>
      <c r="AW70" s="5"/>
      <c r="AX70" s="5"/>
      <c r="AY70" s="5"/>
      <c r="AZ70" s="7"/>
      <c r="BA70" s="7"/>
    </row>
    <row r="71" ht="16.5" customHeight="1">
      <c r="A71" s="4" t="s">
        <v>174</v>
      </c>
      <c r="B71" s="5">
        <v>5.0</v>
      </c>
      <c r="C71" s="5">
        <v>4.0</v>
      </c>
      <c r="D71" s="1" t="s">
        <v>175</v>
      </c>
      <c r="E71" s="5">
        <v>0.0</v>
      </c>
      <c r="F71" s="5">
        <v>1.0</v>
      </c>
      <c r="G71" s="5">
        <v>0.0</v>
      </c>
      <c r="H71" s="5">
        <v>0.0</v>
      </c>
      <c r="I71" s="5">
        <v>1.0</v>
      </c>
      <c r="J71" s="5">
        <v>1.0</v>
      </c>
      <c r="K71" s="5">
        <v>0.0</v>
      </c>
      <c r="L71" s="5">
        <v>0.0</v>
      </c>
      <c r="M71" s="5">
        <v>0.0</v>
      </c>
      <c r="N71" s="5">
        <v>0.0</v>
      </c>
      <c r="O71" s="5">
        <v>0.0</v>
      </c>
      <c r="P71" s="5">
        <v>0.0</v>
      </c>
      <c r="Q71" s="5">
        <v>0.0</v>
      </c>
      <c r="R71" s="5">
        <v>1.0</v>
      </c>
      <c r="S71" s="5">
        <v>0.0</v>
      </c>
      <c r="T71" s="5">
        <v>0.0</v>
      </c>
      <c r="U71" s="5">
        <v>0.0</v>
      </c>
      <c r="V71" s="5">
        <v>0.0</v>
      </c>
      <c r="W71" s="5">
        <v>0.0</v>
      </c>
      <c r="X71" s="5">
        <v>0.0</v>
      </c>
      <c r="Y71" s="5">
        <v>0.0</v>
      </c>
      <c r="Z71" s="5">
        <v>0.0</v>
      </c>
      <c r="AA71" s="5">
        <v>0.0</v>
      </c>
      <c r="AB71" s="5">
        <v>0.0</v>
      </c>
      <c r="AC71" s="5">
        <v>0.0</v>
      </c>
      <c r="AD71" s="5">
        <v>0.0</v>
      </c>
      <c r="AE71" s="5">
        <v>0.0</v>
      </c>
      <c r="AF71" s="6">
        <f>IFERROR(__xludf.DUMMYFUNCTION("IFERROR(
  VLOOKUP(
    A71,
    IMPORTRANGE(
      ""1ZygntHC1J6IxzKbTidmOyf5nUyW4GCLurHCjexrLm_o        "",
      ""HTMLキャッシュ!A:F""
    ),
    3,
    FALSE
  ),
  0
)
"),46078.84547453704)</f>
        <v>46078.84547</v>
      </c>
      <c r="AG71" s="5"/>
      <c r="AH71" s="5"/>
      <c r="AI71" s="5"/>
      <c r="AJ71" s="5"/>
      <c r="AK71" s="5"/>
      <c r="AL71" s="5"/>
      <c r="AM71" s="5"/>
      <c r="AN71" s="5"/>
      <c r="AO71" s="5"/>
      <c r="AP71" s="5"/>
      <c r="AQ71" s="5"/>
      <c r="AR71" s="3"/>
      <c r="AS71" s="5"/>
      <c r="AT71" s="5"/>
      <c r="AU71" s="5"/>
      <c r="AV71" s="5"/>
      <c r="AW71" s="5"/>
      <c r="AX71" s="5"/>
      <c r="AY71" s="5"/>
      <c r="AZ71" s="7"/>
      <c r="BA71" s="7"/>
    </row>
    <row r="72" ht="16.5" customHeight="1">
      <c r="A72" s="4" t="s">
        <v>176</v>
      </c>
      <c r="B72" s="5">
        <v>7.0</v>
      </c>
      <c r="C72" s="5">
        <v>4.0</v>
      </c>
      <c r="D72" s="1" t="s">
        <v>177</v>
      </c>
      <c r="E72" s="5">
        <v>0.0</v>
      </c>
      <c r="F72" s="5">
        <v>0.0</v>
      </c>
      <c r="G72" s="5">
        <v>0.0</v>
      </c>
      <c r="H72" s="5">
        <v>0.0</v>
      </c>
      <c r="I72" s="5">
        <v>1.0</v>
      </c>
      <c r="J72" s="5">
        <v>1.0</v>
      </c>
      <c r="K72" s="5">
        <v>0.0</v>
      </c>
      <c r="L72" s="5">
        <v>0.0</v>
      </c>
      <c r="M72" s="5">
        <v>0.0</v>
      </c>
      <c r="N72" s="5">
        <v>0.0</v>
      </c>
      <c r="O72" s="5">
        <v>0.0</v>
      </c>
      <c r="P72" s="5">
        <v>0.0</v>
      </c>
      <c r="Q72" s="5">
        <v>0.0</v>
      </c>
      <c r="R72" s="5">
        <v>0.0</v>
      </c>
      <c r="S72" s="5">
        <v>0.0</v>
      </c>
      <c r="T72" s="5">
        <v>0.0</v>
      </c>
      <c r="U72" s="5">
        <v>1.0</v>
      </c>
      <c r="V72" s="5">
        <v>0.0</v>
      </c>
      <c r="W72" s="5">
        <v>0.0</v>
      </c>
      <c r="X72" s="5">
        <v>0.0</v>
      </c>
      <c r="Y72" s="5">
        <v>1.0</v>
      </c>
      <c r="Z72" s="5">
        <v>0.0</v>
      </c>
      <c r="AA72" s="5">
        <v>0.0</v>
      </c>
      <c r="AB72" s="5">
        <v>0.0</v>
      </c>
      <c r="AC72" s="5">
        <v>0.0</v>
      </c>
      <c r="AD72" s="5">
        <v>0.0</v>
      </c>
      <c r="AE72" s="5">
        <v>0.0</v>
      </c>
      <c r="AF72" s="6">
        <f>IFERROR(__xludf.DUMMYFUNCTION("IFERROR(
  VLOOKUP(
    A72,
    IMPORTRANGE(
      ""1ZygntHC1J6IxzKbTidmOyf5nUyW4GCLurHCjexrLm_o        "",
      ""HTMLキャッシュ!A:F""
    ),
    3,
    FALSE
  ),
  0
)
"),46078.84581018519)</f>
        <v>46078.84581</v>
      </c>
      <c r="AG72" s="5"/>
      <c r="AH72" s="5"/>
      <c r="AI72" s="5"/>
      <c r="AJ72" s="5"/>
      <c r="AK72" s="5"/>
      <c r="AL72" s="5"/>
      <c r="AM72" s="5"/>
      <c r="AN72" s="5"/>
      <c r="AO72" s="5"/>
      <c r="AP72" s="5"/>
      <c r="AQ72" s="5"/>
      <c r="AR72" s="3"/>
      <c r="AS72" s="5"/>
      <c r="AT72" s="5"/>
      <c r="AU72" s="5"/>
      <c r="AV72" s="5"/>
      <c r="AW72" s="5"/>
      <c r="AX72" s="5"/>
      <c r="AY72" s="5"/>
      <c r="AZ72" s="7"/>
      <c r="BA72" s="7"/>
    </row>
    <row r="73" ht="16.5" customHeight="1">
      <c r="A73" s="4" t="s">
        <v>178</v>
      </c>
      <c r="B73" s="5">
        <v>13.0</v>
      </c>
      <c r="C73" s="5">
        <v>4.0</v>
      </c>
      <c r="D73" s="1" t="s">
        <v>179</v>
      </c>
      <c r="E73" s="5">
        <v>0.0</v>
      </c>
      <c r="F73" s="5">
        <v>2.0</v>
      </c>
      <c r="G73" s="5">
        <v>0.0</v>
      </c>
      <c r="H73" s="5">
        <v>0.0</v>
      </c>
      <c r="I73" s="5">
        <v>0.0</v>
      </c>
      <c r="J73" s="5">
        <v>0.0</v>
      </c>
      <c r="K73" s="5">
        <v>0.0</v>
      </c>
      <c r="L73" s="5">
        <v>0.0</v>
      </c>
      <c r="M73" s="5">
        <v>0.0</v>
      </c>
      <c r="N73" s="5">
        <v>1.0</v>
      </c>
      <c r="O73" s="5">
        <v>0.0</v>
      </c>
      <c r="P73" s="5">
        <v>0.0</v>
      </c>
      <c r="Q73" s="5">
        <v>0.0</v>
      </c>
      <c r="R73" s="5">
        <v>0.0</v>
      </c>
      <c r="S73" s="5">
        <v>0.0</v>
      </c>
      <c r="T73" s="5">
        <v>0.0</v>
      </c>
      <c r="U73" s="5">
        <v>0.0</v>
      </c>
      <c r="V73" s="5">
        <v>0.0</v>
      </c>
      <c r="W73" s="5">
        <v>0.0</v>
      </c>
      <c r="X73" s="5">
        <v>0.0</v>
      </c>
      <c r="Y73" s="5">
        <v>0.0</v>
      </c>
      <c r="Z73" s="5">
        <v>0.0</v>
      </c>
      <c r="AA73" s="5">
        <v>0.0</v>
      </c>
      <c r="AB73" s="5">
        <v>0.0</v>
      </c>
      <c r="AC73" s="5">
        <v>1.0</v>
      </c>
      <c r="AD73" s="5">
        <v>0.0</v>
      </c>
      <c r="AE73" s="5">
        <v>0.0</v>
      </c>
      <c r="AF73" s="6">
        <f>IFERROR(__xludf.DUMMYFUNCTION("IFERROR(
  VLOOKUP(
    A73,
    IMPORTRANGE(
      ""1ZygntHC1J6IxzKbTidmOyf5nUyW4GCLurHCjexrLm_o        "",
      ""HTMLキャッシュ!A:F""
    ),
    3,
    FALSE
  ),
  0
)
"),46078.643217592595)</f>
        <v>46078.64322</v>
      </c>
      <c r="AG73" s="5"/>
      <c r="AH73" s="5"/>
      <c r="AI73" s="5"/>
      <c r="AJ73" s="5"/>
      <c r="AK73" s="5"/>
      <c r="AL73" s="5"/>
      <c r="AM73" s="5"/>
      <c r="AN73" s="5"/>
      <c r="AO73" s="5"/>
      <c r="AP73" s="5"/>
      <c r="AQ73" s="5"/>
      <c r="AR73" s="3"/>
      <c r="AS73" s="5"/>
      <c r="AT73" s="5"/>
      <c r="AU73" s="5"/>
      <c r="AV73" s="5"/>
      <c r="AW73" s="5"/>
      <c r="AX73" s="5"/>
      <c r="AY73" s="5"/>
      <c r="AZ73" s="7"/>
      <c r="BA73" s="7"/>
    </row>
    <row r="74" ht="16.5" customHeight="1">
      <c r="A74" s="4" t="s">
        <v>180</v>
      </c>
      <c r="B74" s="5">
        <v>1.0</v>
      </c>
      <c r="C74" s="5">
        <v>4.0</v>
      </c>
      <c r="D74" s="1" t="s">
        <v>181</v>
      </c>
      <c r="E74" s="5">
        <v>1.0</v>
      </c>
      <c r="F74" s="5">
        <v>0.0</v>
      </c>
      <c r="G74" s="5">
        <v>0.0</v>
      </c>
      <c r="H74" s="5">
        <v>0.0</v>
      </c>
      <c r="I74" s="5">
        <v>0.0</v>
      </c>
      <c r="J74" s="5">
        <v>1.0</v>
      </c>
      <c r="K74" s="5">
        <v>0.0</v>
      </c>
      <c r="L74" s="5">
        <v>0.0</v>
      </c>
      <c r="M74" s="5">
        <v>0.0</v>
      </c>
      <c r="N74" s="5">
        <v>0.0</v>
      </c>
      <c r="O74" s="5">
        <v>0.0</v>
      </c>
      <c r="P74" s="5">
        <v>0.0</v>
      </c>
      <c r="Q74" s="5">
        <v>0.0</v>
      </c>
      <c r="R74" s="5">
        <v>0.0</v>
      </c>
      <c r="S74" s="5">
        <v>0.0</v>
      </c>
      <c r="T74" s="5">
        <v>0.0</v>
      </c>
      <c r="U74" s="5">
        <v>1.0</v>
      </c>
      <c r="V74" s="5">
        <v>0.0</v>
      </c>
      <c r="W74" s="5">
        <v>0.0</v>
      </c>
      <c r="X74" s="5">
        <v>0.0</v>
      </c>
      <c r="Y74" s="5">
        <v>1.0</v>
      </c>
      <c r="Z74" s="5">
        <v>0.0</v>
      </c>
      <c r="AA74" s="5">
        <v>0.0</v>
      </c>
      <c r="AB74" s="5">
        <v>0.0</v>
      </c>
      <c r="AC74" s="5">
        <v>0.0</v>
      </c>
      <c r="AD74" s="5">
        <v>0.0</v>
      </c>
      <c r="AE74" s="5">
        <v>0.0</v>
      </c>
      <c r="AF74" s="6">
        <f>IFERROR(__xludf.DUMMYFUNCTION("IFERROR(
  VLOOKUP(
    A74,
    IMPORTRANGE(
      ""1ZygntHC1J6IxzKbTidmOyf5nUyW4GCLurHCjexrLm_o        "",
      ""HTMLキャッシュ!A:F""
    ),
    3,
    FALSE
  ),
  0
)
"),46059.74605324074)</f>
        <v>46059.74605</v>
      </c>
      <c r="AG74" s="5"/>
      <c r="AH74" s="5"/>
      <c r="AI74" s="5"/>
      <c r="AJ74" s="5"/>
      <c r="AK74" s="5"/>
      <c r="AL74" s="5"/>
      <c r="AM74" s="5"/>
      <c r="AN74" s="5"/>
      <c r="AO74" s="5"/>
      <c r="AP74" s="5"/>
      <c r="AQ74" s="5"/>
      <c r="AR74" s="3"/>
      <c r="AS74" s="5"/>
      <c r="AT74" s="5"/>
      <c r="AU74" s="5"/>
      <c r="AV74" s="5"/>
      <c r="AW74" s="5"/>
      <c r="AX74" s="5"/>
      <c r="AY74" s="5"/>
      <c r="AZ74" s="7"/>
      <c r="BA74" s="7"/>
    </row>
    <row r="75" ht="16.5" customHeight="1">
      <c r="A75" s="4" t="s">
        <v>182</v>
      </c>
      <c r="B75" s="5">
        <v>7.0</v>
      </c>
      <c r="C75" s="5">
        <v>4.0</v>
      </c>
      <c r="D75" s="1" t="s">
        <v>183</v>
      </c>
      <c r="E75" s="5">
        <v>0.0</v>
      </c>
      <c r="F75" s="5">
        <v>0.0</v>
      </c>
      <c r="G75" s="5">
        <v>0.0</v>
      </c>
      <c r="H75" s="5">
        <v>0.0</v>
      </c>
      <c r="I75" s="5">
        <v>0.0</v>
      </c>
      <c r="J75" s="5">
        <v>0.0</v>
      </c>
      <c r="K75" s="5">
        <v>1.0</v>
      </c>
      <c r="L75" s="5">
        <v>0.0</v>
      </c>
      <c r="M75" s="5">
        <v>0.0</v>
      </c>
      <c r="N75" s="5">
        <v>0.0</v>
      </c>
      <c r="O75" s="5">
        <v>0.0</v>
      </c>
      <c r="P75" s="5">
        <v>0.0</v>
      </c>
      <c r="Q75" s="5">
        <v>0.0</v>
      </c>
      <c r="R75" s="5">
        <v>1.0</v>
      </c>
      <c r="S75" s="5">
        <v>0.0</v>
      </c>
      <c r="T75" s="5">
        <v>0.0</v>
      </c>
      <c r="U75" s="5">
        <v>2.0</v>
      </c>
      <c r="V75" s="5">
        <v>0.0</v>
      </c>
      <c r="W75" s="5">
        <v>0.0</v>
      </c>
      <c r="X75" s="5">
        <v>0.0</v>
      </c>
      <c r="Y75" s="5">
        <v>0.0</v>
      </c>
      <c r="Z75" s="5">
        <v>0.0</v>
      </c>
      <c r="AA75" s="5">
        <v>0.0</v>
      </c>
      <c r="AB75" s="5">
        <v>0.0</v>
      </c>
      <c r="AC75" s="5">
        <v>0.0</v>
      </c>
      <c r="AD75" s="5">
        <v>0.0</v>
      </c>
      <c r="AE75" s="5">
        <v>0.0</v>
      </c>
      <c r="AF75" s="6">
        <f>IFERROR(__xludf.DUMMYFUNCTION("IFERROR(
  VLOOKUP(
    A75,
    IMPORTRANGE(
      ""1ZygntHC1J6IxzKbTidmOyf5nUyW4GCLurHCjexrLm_o        "",
      ""HTMLキャッシュ!A:F""
    ),
    3,
    FALSE
  ),
  0
)
"),46073.57833333333)</f>
        <v>46073.57833</v>
      </c>
      <c r="AG75" s="5"/>
      <c r="AH75" s="5"/>
      <c r="AI75" s="5"/>
      <c r="AJ75" s="5"/>
      <c r="AK75" s="5"/>
      <c r="AL75" s="5"/>
      <c r="AM75" s="5"/>
      <c r="AN75" s="5"/>
      <c r="AO75" s="5"/>
      <c r="AP75" s="5"/>
      <c r="AQ75" s="5"/>
      <c r="AR75" s="3"/>
      <c r="AS75" s="5"/>
      <c r="AT75" s="5"/>
      <c r="AU75" s="5"/>
      <c r="AV75" s="5"/>
      <c r="AW75" s="5"/>
      <c r="AX75" s="5"/>
      <c r="AY75" s="5"/>
      <c r="AZ75" s="7"/>
      <c r="BA75" s="7"/>
    </row>
    <row r="76" ht="16.5" customHeight="1">
      <c r="A76" s="4" t="s">
        <v>184</v>
      </c>
      <c r="B76" s="5">
        <v>0.0</v>
      </c>
      <c r="C76" s="5">
        <v>4.0</v>
      </c>
      <c r="D76" s="1" t="s">
        <v>185</v>
      </c>
      <c r="E76" s="5">
        <v>0.0</v>
      </c>
      <c r="F76" s="5">
        <v>2.0</v>
      </c>
      <c r="G76" s="5">
        <v>0.0</v>
      </c>
      <c r="H76" s="5">
        <v>0.0</v>
      </c>
      <c r="I76" s="5">
        <v>0.0</v>
      </c>
      <c r="J76" s="5">
        <v>0.0</v>
      </c>
      <c r="K76" s="5">
        <v>0.0</v>
      </c>
      <c r="L76" s="5">
        <v>0.0</v>
      </c>
      <c r="M76" s="5">
        <v>0.0</v>
      </c>
      <c r="N76" s="5">
        <v>0.0</v>
      </c>
      <c r="O76" s="5">
        <v>0.0</v>
      </c>
      <c r="P76" s="5">
        <v>0.0</v>
      </c>
      <c r="Q76" s="5">
        <v>0.0</v>
      </c>
      <c r="R76" s="5">
        <v>0.0</v>
      </c>
      <c r="S76" s="5">
        <v>0.0</v>
      </c>
      <c r="T76" s="5">
        <v>0.0</v>
      </c>
      <c r="U76" s="5">
        <v>0.0</v>
      </c>
      <c r="V76" s="5">
        <v>0.0</v>
      </c>
      <c r="W76" s="5">
        <v>0.0</v>
      </c>
      <c r="X76" s="5">
        <v>0.0</v>
      </c>
      <c r="Y76" s="5">
        <v>0.0</v>
      </c>
      <c r="Z76" s="5">
        <v>0.0</v>
      </c>
      <c r="AA76" s="5">
        <v>0.0</v>
      </c>
      <c r="AB76" s="5">
        <v>0.0</v>
      </c>
      <c r="AC76" s="5">
        <v>0.0</v>
      </c>
      <c r="AD76" s="5">
        <v>1.0</v>
      </c>
      <c r="AE76" s="5">
        <v>1.0</v>
      </c>
      <c r="AF76" s="6">
        <f>IFERROR(__xludf.DUMMYFUNCTION("IFERROR(
  VLOOKUP(
    A76,
    IMPORTRANGE(
      ""1ZygntHC1J6IxzKbTidmOyf5nUyW4GCLurHCjexrLm_o        "",
      ""HTMLキャッシュ!A:F""
    ),
    3,
    FALSE
  ),
  0
)
"),46043.806180555555)</f>
        <v>46043.80618</v>
      </c>
      <c r="AG76" s="5"/>
      <c r="AH76" s="5"/>
      <c r="AI76" s="5"/>
      <c r="AJ76" s="5"/>
      <c r="AK76" s="5"/>
      <c r="AL76" s="5"/>
      <c r="AM76" s="5"/>
      <c r="AN76" s="5"/>
      <c r="AO76" s="5"/>
      <c r="AP76" s="5"/>
      <c r="AQ76" s="5"/>
      <c r="AR76" s="3"/>
      <c r="AS76" s="5"/>
      <c r="AT76" s="5"/>
      <c r="AU76" s="5"/>
      <c r="AV76" s="5"/>
      <c r="AW76" s="5"/>
      <c r="AX76" s="5"/>
      <c r="AY76" s="5"/>
      <c r="AZ76" s="7"/>
      <c r="BA76" s="7"/>
    </row>
    <row r="77" ht="16.5" customHeight="1">
      <c r="A77" s="4" t="s">
        <v>186</v>
      </c>
      <c r="B77" s="5">
        <v>1.0</v>
      </c>
      <c r="C77" s="5">
        <v>4.0</v>
      </c>
      <c r="D77" s="1" t="s">
        <v>187</v>
      </c>
      <c r="E77" s="5">
        <v>0.0</v>
      </c>
      <c r="F77" s="5">
        <v>0.0</v>
      </c>
      <c r="G77" s="5">
        <v>0.0</v>
      </c>
      <c r="H77" s="5">
        <v>0.0</v>
      </c>
      <c r="I77" s="5">
        <v>0.0</v>
      </c>
      <c r="J77" s="5">
        <v>0.0</v>
      </c>
      <c r="K77" s="5">
        <v>0.0</v>
      </c>
      <c r="L77" s="5">
        <v>0.0</v>
      </c>
      <c r="M77" s="5">
        <v>0.0</v>
      </c>
      <c r="N77" s="5">
        <v>0.0</v>
      </c>
      <c r="O77" s="5">
        <v>0.0</v>
      </c>
      <c r="P77" s="5">
        <v>0.0</v>
      </c>
      <c r="Q77" s="5">
        <v>0.0</v>
      </c>
      <c r="R77" s="5">
        <v>0.0</v>
      </c>
      <c r="S77" s="5">
        <v>0.0</v>
      </c>
      <c r="T77" s="5">
        <v>0.0</v>
      </c>
      <c r="U77" s="5">
        <v>1.0</v>
      </c>
      <c r="V77" s="5">
        <v>0.0</v>
      </c>
      <c r="W77" s="5">
        <v>0.0</v>
      </c>
      <c r="X77" s="5">
        <v>0.0</v>
      </c>
      <c r="Y77" s="5">
        <v>0.0</v>
      </c>
      <c r="Z77" s="5">
        <v>0.0</v>
      </c>
      <c r="AA77" s="5">
        <v>0.0</v>
      </c>
      <c r="AB77" s="5">
        <v>3.0</v>
      </c>
      <c r="AC77" s="5">
        <v>0.0</v>
      </c>
      <c r="AD77" s="5">
        <v>0.0</v>
      </c>
      <c r="AE77" s="5">
        <v>0.0</v>
      </c>
      <c r="AF77" s="6">
        <f>IFERROR(__xludf.DUMMYFUNCTION("IFERROR(
  VLOOKUP(
    A77,
    IMPORTRANGE(
      ""1ZygntHC1J6IxzKbTidmOyf5nUyW4GCLurHCjexrLm_o        "",
      ""HTMLキャッシュ!A:F""
    ),
    3,
    FALSE
  ),
  0
)
"),46074.57326388889)</f>
        <v>46074.57326</v>
      </c>
      <c r="AG77" s="5"/>
      <c r="AH77" s="5"/>
      <c r="AI77" s="5"/>
      <c r="AJ77" s="5"/>
      <c r="AK77" s="5"/>
      <c r="AL77" s="5"/>
      <c r="AM77" s="5"/>
      <c r="AN77" s="5"/>
      <c r="AO77" s="5"/>
      <c r="AP77" s="5"/>
      <c r="AQ77" s="5"/>
      <c r="AR77" s="3"/>
      <c r="AS77" s="5"/>
      <c r="AT77" s="5"/>
      <c r="AU77" s="5"/>
      <c r="AV77" s="5"/>
      <c r="AW77" s="5"/>
      <c r="AX77" s="5"/>
      <c r="AY77" s="5"/>
      <c r="AZ77" s="7"/>
      <c r="BA77" s="7"/>
    </row>
    <row r="78" ht="16.5" customHeight="1">
      <c r="A78" s="4" t="s">
        <v>188</v>
      </c>
      <c r="B78" s="5">
        <v>0.0</v>
      </c>
      <c r="C78" s="5">
        <v>4.0</v>
      </c>
      <c r="D78" s="1" t="s">
        <v>189</v>
      </c>
      <c r="E78" s="5">
        <v>0.0</v>
      </c>
      <c r="F78" s="5">
        <v>1.0</v>
      </c>
      <c r="G78" s="5">
        <v>0.0</v>
      </c>
      <c r="H78" s="5">
        <v>0.0</v>
      </c>
      <c r="I78" s="5">
        <v>0.0</v>
      </c>
      <c r="J78" s="5">
        <v>0.0</v>
      </c>
      <c r="K78" s="5">
        <v>0.0</v>
      </c>
      <c r="L78" s="5">
        <v>0.0</v>
      </c>
      <c r="M78" s="5">
        <v>0.0</v>
      </c>
      <c r="N78" s="5">
        <v>1.0</v>
      </c>
      <c r="O78" s="5">
        <v>0.0</v>
      </c>
      <c r="P78" s="5">
        <v>0.0</v>
      </c>
      <c r="Q78" s="5">
        <v>0.0</v>
      </c>
      <c r="R78" s="5">
        <v>0.0</v>
      </c>
      <c r="S78" s="5">
        <v>0.0</v>
      </c>
      <c r="T78" s="5">
        <v>0.0</v>
      </c>
      <c r="U78" s="5">
        <v>1.0</v>
      </c>
      <c r="V78" s="5">
        <v>0.0</v>
      </c>
      <c r="W78" s="5">
        <v>0.0</v>
      </c>
      <c r="X78" s="5">
        <v>0.0</v>
      </c>
      <c r="Y78" s="5">
        <v>0.0</v>
      </c>
      <c r="Z78" s="5">
        <v>0.0</v>
      </c>
      <c r="AA78" s="5">
        <v>0.0</v>
      </c>
      <c r="AB78" s="5">
        <v>0.0</v>
      </c>
      <c r="AC78" s="5">
        <v>0.0</v>
      </c>
      <c r="AD78" s="5">
        <v>0.0</v>
      </c>
      <c r="AE78" s="5">
        <v>1.0</v>
      </c>
      <c r="AF78" s="6">
        <f>IFERROR(__xludf.DUMMYFUNCTION("IFERROR(
  VLOOKUP(
    A78,
    IMPORTRANGE(
      ""1ZygntHC1J6IxzKbTidmOyf5nUyW4GCLurHCjexrLm_o        "",
      ""HTMLキャッシュ!A:F""
    ),
    3,
    FALSE
  ),
  0
)
"),46059.62689814815)</f>
        <v>46059.6269</v>
      </c>
      <c r="AG78" s="5"/>
      <c r="AH78" s="5"/>
      <c r="AI78" s="5"/>
      <c r="AJ78" s="5"/>
      <c r="AK78" s="5"/>
      <c r="AL78" s="5"/>
      <c r="AM78" s="5"/>
      <c r="AN78" s="5"/>
      <c r="AO78" s="5"/>
      <c r="AP78" s="5"/>
      <c r="AQ78" s="5"/>
      <c r="AR78" s="3"/>
      <c r="AS78" s="5"/>
      <c r="AT78" s="5"/>
      <c r="AU78" s="5"/>
      <c r="AV78" s="5"/>
      <c r="AW78" s="5"/>
      <c r="AX78" s="5"/>
      <c r="AY78" s="5"/>
      <c r="AZ78" s="7"/>
      <c r="BA78" s="7"/>
    </row>
    <row r="79" ht="16.5" customHeight="1">
      <c r="A79" s="4" t="s">
        <v>190</v>
      </c>
      <c r="B79" s="5">
        <v>0.0</v>
      </c>
      <c r="C79" s="5">
        <v>4.0</v>
      </c>
      <c r="D79" s="1" t="s">
        <v>191</v>
      </c>
      <c r="E79" s="5">
        <v>0.0</v>
      </c>
      <c r="F79" s="5">
        <v>3.0</v>
      </c>
      <c r="G79" s="5">
        <v>0.0</v>
      </c>
      <c r="H79" s="5">
        <v>0.0</v>
      </c>
      <c r="I79" s="5">
        <v>0.0</v>
      </c>
      <c r="J79" s="5">
        <v>0.0</v>
      </c>
      <c r="K79" s="5">
        <v>0.0</v>
      </c>
      <c r="L79" s="5">
        <v>0.0</v>
      </c>
      <c r="M79" s="5">
        <v>0.0</v>
      </c>
      <c r="N79" s="5">
        <v>1.0</v>
      </c>
      <c r="O79" s="5">
        <v>0.0</v>
      </c>
      <c r="P79" s="5">
        <v>0.0</v>
      </c>
      <c r="Q79" s="5">
        <v>0.0</v>
      </c>
      <c r="R79" s="5">
        <v>0.0</v>
      </c>
      <c r="S79" s="5">
        <v>0.0</v>
      </c>
      <c r="T79" s="5">
        <v>0.0</v>
      </c>
      <c r="U79" s="5">
        <v>0.0</v>
      </c>
      <c r="V79" s="5">
        <v>0.0</v>
      </c>
      <c r="W79" s="5">
        <v>0.0</v>
      </c>
      <c r="X79" s="5">
        <v>0.0</v>
      </c>
      <c r="Y79" s="5">
        <v>0.0</v>
      </c>
      <c r="Z79" s="5">
        <v>0.0</v>
      </c>
      <c r="AA79" s="5">
        <v>0.0</v>
      </c>
      <c r="AB79" s="5">
        <v>0.0</v>
      </c>
      <c r="AC79" s="5">
        <v>0.0</v>
      </c>
      <c r="AD79" s="5">
        <v>0.0</v>
      </c>
      <c r="AE79" s="5">
        <v>0.0</v>
      </c>
      <c r="AF79" s="6">
        <f>IFERROR(__xludf.DUMMYFUNCTION("IFERROR(
  VLOOKUP(
    A79,
    IMPORTRANGE(
      ""1ZygntHC1J6IxzKbTidmOyf5nUyW4GCLurHCjexrLm_o        "",
      ""HTMLキャッシュ!A:F""
    ),
    3,
    FALSE
  ),
  0
)
"),46052.746041666665)</f>
        <v>46052.74604</v>
      </c>
      <c r="AG79" s="5"/>
      <c r="AH79" s="5"/>
      <c r="AI79" s="5"/>
      <c r="AJ79" s="5"/>
      <c r="AK79" s="5"/>
      <c r="AL79" s="5"/>
      <c r="AM79" s="5"/>
      <c r="AN79" s="5"/>
      <c r="AO79" s="5"/>
      <c r="AP79" s="5"/>
      <c r="AQ79" s="5"/>
      <c r="AR79" s="3"/>
      <c r="AS79" s="5"/>
      <c r="AT79" s="5"/>
      <c r="AU79" s="5"/>
      <c r="AV79" s="5"/>
      <c r="AW79" s="5"/>
      <c r="AX79" s="5"/>
      <c r="AY79" s="5"/>
      <c r="AZ79" s="7"/>
      <c r="BA79" s="7"/>
    </row>
    <row r="80" ht="16.5" customHeight="1">
      <c r="A80" s="4" t="s">
        <v>192</v>
      </c>
      <c r="B80" s="5">
        <v>0.0</v>
      </c>
      <c r="C80" s="5">
        <v>4.0</v>
      </c>
      <c r="D80" s="1" t="s">
        <v>193</v>
      </c>
      <c r="E80" s="5">
        <v>0.0</v>
      </c>
      <c r="F80" s="5">
        <v>1.0</v>
      </c>
      <c r="G80" s="5">
        <v>1.0</v>
      </c>
      <c r="H80" s="5">
        <v>0.0</v>
      </c>
      <c r="I80" s="5">
        <v>1.0</v>
      </c>
      <c r="J80" s="5">
        <v>0.0</v>
      </c>
      <c r="K80" s="5">
        <v>1.0</v>
      </c>
      <c r="L80" s="5">
        <v>0.0</v>
      </c>
      <c r="M80" s="5">
        <v>0.0</v>
      </c>
      <c r="N80" s="5">
        <v>0.0</v>
      </c>
      <c r="O80" s="5">
        <v>0.0</v>
      </c>
      <c r="P80" s="5">
        <v>0.0</v>
      </c>
      <c r="Q80" s="5">
        <v>0.0</v>
      </c>
      <c r="R80" s="5">
        <v>0.0</v>
      </c>
      <c r="S80" s="5">
        <v>0.0</v>
      </c>
      <c r="T80" s="5">
        <v>0.0</v>
      </c>
      <c r="U80" s="5">
        <v>0.0</v>
      </c>
      <c r="V80" s="5">
        <v>0.0</v>
      </c>
      <c r="W80" s="5">
        <v>0.0</v>
      </c>
      <c r="X80" s="5">
        <v>0.0</v>
      </c>
      <c r="Y80" s="5">
        <v>0.0</v>
      </c>
      <c r="Z80" s="5">
        <v>0.0</v>
      </c>
      <c r="AA80" s="5">
        <v>0.0</v>
      </c>
      <c r="AB80" s="5">
        <v>0.0</v>
      </c>
      <c r="AC80" s="5">
        <v>0.0</v>
      </c>
      <c r="AD80" s="5">
        <v>0.0</v>
      </c>
      <c r="AE80" s="5">
        <v>0.0</v>
      </c>
      <c r="AF80" s="6">
        <f>IFERROR(__xludf.DUMMYFUNCTION("IFERROR(
  VLOOKUP(
    A80,
    IMPORTRANGE(
      ""1ZygntHC1J6IxzKbTidmOyf5nUyW4GCLurHCjexrLm_o        "",
      ""HTMLキャッシュ!A:F""
    ),
    3,
    FALSE
  ),
  0
)
"),46069.65069444444)</f>
        <v>46069.65069</v>
      </c>
      <c r="AG80" s="5"/>
      <c r="AH80" s="5"/>
      <c r="AI80" s="5"/>
      <c r="AJ80" s="5"/>
      <c r="AK80" s="5"/>
      <c r="AL80" s="5"/>
      <c r="AM80" s="5"/>
      <c r="AN80" s="5"/>
      <c r="AO80" s="5"/>
      <c r="AP80" s="5"/>
      <c r="AQ80" s="5"/>
      <c r="AR80" s="3"/>
      <c r="AS80" s="5"/>
      <c r="AT80" s="5"/>
      <c r="AU80" s="5"/>
      <c r="AV80" s="5"/>
      <c r="AW80" s="5"/>
      <c r="AX80" s="5"/>
      <c r="AY80" s="5"/>
      <c r="AZ80" s="7"/>
      <c r="BA80" s="7"/>
    </row>
    <row r="81" ht="16.5" customHeight="1">
      <c r="A81" s="4" t="s">
        <v>194</v>
      </c>
      <c r="B81" s="5">
        <v>0.0</v>
      </c>
      <c r="C81" s="5">
        <v>4.0</v>
      </c>
      <c r="D81" s="1" t="s">
        <v>195</v>
      </c>
      <c r="E81" s="5">
        <v>0.0</v>
      </c>
      <c r="F81" s="5">
        <v>4.0</v>
      </c>
      <c r="G81" s="5">
        <v>0.0</v>
      </c>
      <c r="H81" s="5">
        <v>0.0</v>
      </c>
      <c r="I81" s="5">
        <v>0.0</v>
      </c>
      <c r="J81" s="5">
        <v>0.0</v>
      </c>
      <c r="K81" s="5">
        <v>0.0</v>
      </c>
      <c r="L81" s="5">
        <v>0.0</v>
      </c>
      <c r="M81" s="5">
        <v>0.0</v>
      </c>
      <c r="N81" s="5">
        <v>0.0</v>
      </c>
      <c r="O81" s="5">
        <v>0.0</v>
      </c>
      <c r="P81" s="5">
        <v>0.0</v>
      </c>
      <c r="Q81" s="5">
        <v>0.0</v>
      </c>
      <c r="R81" s="5">
        <v>0.0</v>
      </c>
      <c r="S81" s="5">
        <v>0.0</v>
      </c>
      <c r="T81" s="5">
        <v>0.0</v>
      </c>
      <c r="U81" s="5">
        <v>0.0</v>
      </c>
      <c r="V81" s="5">
        <v>0.0</v>
      </c>
      <c r="W81" s="5">
        <v>0.0</v>
      </c>
      <c r="X81" s="5">
        <v>0.0</v>
      </c>
      <c r="Y81" s="5">
        <v>0.0</v>
      </c>
      <c r="Z81" s="5">
        <v>0.0</v>
      </c>
      <c r="AA81" s="5">
        <v>0.0</v>
      </c>
      <c r="AB81" s="5">
        <v>0.0</v>
      </c>
      <c r="AC81" s="5">
        <v>0.0</v>
      </c>
      <c r="AD81" s="5">
        <v>0.0</v>
      </c>
      <c r="AE81" s="5">
        <v>0.0</v>
      </c>
      <c r="AF81" s="6">
        <f>IFERROR(__xludf.DUMMYFUNCTION("IFERROR(
  VLOOKUP(
    A81,
    IMPORTRANGE(
      ""1ZygntHC1J6IxzKbTidmOyf5nUyW4GCLurHCjexrLm_o        "",
      ""HTMLキャッシュ!A:F""
    ),
    3,
    FALSE
  ),
  0
)
"),46059.802939814814)</f>
        <v>46059.80294</v>
      </c>
      <c r="AG81" s="5"/>
      <c r="AH81" s="5"/>
      <c r="AI81" s="5"/>
      <c r="AJ81" s="5"/>
      <c r="AK81" s="5"/>
      <c r="AL81" s="5"/>
      <c r="AM81" s="5"/>
      <c r="AN81" s="5"/>
      <c r="AO81" s="5"/>
      <c r="AP81" s="5"/>
      <c r="AQ81" s="5"/>
      <c r="AR81" s="3"/>
      <c r="AS81" s="5"/>
      <c r="AT81" s="5"/>
      <c r="AU81" s="5"/>
      <c r="AV81" s="5"/>
      <c r="AW81" s="5"/>
      <c r="AX81" s="5"/>
      <c r="AY81" s="5"/>
      <c r="AZ81" s="7"/>
      <c r="BA81" s="7"/>
    </row>
    <row r="82" ht="16.5" customHeight="1">
      <c r="A82" s="4" t="s">
        <v>196</v>
      </c>
      <c r="B82" s="5">
        <v>0.0</v>
      </c>
      <c r="C82" s="5">
        <v>4.0</v>
      </c>
      <c r="D82" s="1" t="s">
        <v>197</v>
      </c>
      <c r="E82" s="5">
        <v>0.0</v>
      </c>
      <c r="F82" s="5">
        <v>2.0</v>
      </c>
      <c r="G82" s="5">
        <v>0.0</v>
      </c>
      <c r="H82" s="5">
        <v>0.0</v>
      </c>
      <c r="I82" s="5">
        <v>0.0</v>
      </c>
      <c r="J82" s="5">
        <v>1.0</v>
      </c>
      <c r="K82" s="5">
        <v>0.0</v>
      </c>
      <c r="L82" s="5">
        <v>0.0</v>
      </c>
      <c r="M82" s="5">
        <v>0.0</v>
      </c>
      <c r="N82" s="5">
        <v>0.0</v>
      </c>
      <c r="O82" s="5">
        <v>0.0</v>
      </c>
      <c r="P82" s="5">
        <v>0.0</v>
      </c>
      <c r="Q82" s="5">
        <v>0.0</v>
      </c>
      <c r="R82" s="5">
        <v>0.0</v>
      </c>
      <c r="S82" s="5">
        <v>0.0</v>
      </c>
      <c r="T82" s="5">
        <v>0.0</v>
      </c>
      <c r="U82" s="5">
        <v>0.0</v>
      </c>
      <c r="V82" s="5">
        <v>0.0</v>
      </c>
      <c r="W82" s="5">
        <v>0.0</v>
      </c>
      <c r="X82" s="5">
        <v>0.0</v>
      </c>
      <c r="Y82" s="5">
        <v>0.0</v>
      </c>
      <c r="Z82" s="5">
        <v>0.0</v>
      </c>
      <c r="AA82" s="5">
        <v>0.0</v>
      </c>
      <c r="AB82" s="5">
        <v>1.0</v>
      </c>
      <c r="AC82" s="5">
        <v>0.0</v>
      </c>
      <c r="AD82" s="5">
        <v>0.0</v>
      </c>
      <c r="AE82" s="5">
        <v>0.0</v>
      </c>
      <c r="AF82" s="6">
        <f>IFERROR(__xludf.DUMMYFUNCTION("IFERROR(
  VLOOKUP(
    A82,
    IMPORTRANGE(
      ""1ZygntHC1J6IxzKbTidmOyf5nUyW4GCLurHCjexrLm_o        "",
      ""HTMLキャッシュ!A:F""
    ),
    3,
    FALSE
  ),
  0
)
"),46080.80767361111)</f>
        <v>46080.80767</v>
      </c>
      <c r="AG82" s="5"/>
      <c r="AH82" s="5"/>
      <c r="AI82" s="5"/>
      <c r="AJ82" s="5"/>
      <c r="AK82" s="5"/>
      <c r="AL82" s="5"/>
      <c r="AM82" s="5"/>
      <c r="AN82" s="5"/>
      <c r="AO82" s="5"/>
      <c r="AP82" s="5"/>
      <c r="AQ82" s="5"/>
      <c r="AR82" s="3"/>
      <c r="AS82" s="5"/>
      <c r="AT82" s="5"/>
      <c r="AU82" s="5"/>
      <c r="AV82" s="5"/>
      <c r="AW82" s="5"/>
      <c r="AX82" s="5"/>
      <c r="AY82" s="5"/>
      <c r="AZ82" s="7"/>
      <c r="BA82" s="7"/>
    </row>
    <row r="83" ht="16.5" customHeight="1">
      <c r="A83" s="4" t="s">
        <v>198</v>
      </c>
      <c r="B83" s="5">
        <v>0.0</v>
      </c>
      <c r="C83" s="5">
        <v>4.0</v>
      </c>
      <c r="D83" s="1" t="s">
        <v>199</v>
      </c>
      <c r="E83" s="5">
        <v>0.0</v>
      </c>
      <c r="F83" s="5">
        <v>1.0</v>
      </c>
      <c r="G83" s="5">
        <v>0.0</v>
      </c>
      <c r="H83" s="5">
        <v>0.0</v>
      </c>
      <c r="I83" s="5">
        <v>0.0</v>
      </c>
      <c r="J83" s="5">
        <v>1.0</v>
      </c>
      <c r="K83" s="5">
        <v>0.0</v>
      </c>
      <c r="L83" s="5">
        <v>0.0</v>
      </c>
      <c r="M83" s="5">
        <v>0.0</v>
      </c>
      <c r="N83" s="5">
        <v>0.0</v>
      </c>
      <c r="O83" s="5">
        <v>0.0</v>
      </c>
      <c r="P83" s="5">
        <v>0.0</v>
      </c>
      <c r="Q83" s="5">
        <v>0.0</v>
      </c>
      <c r="R83" s="5">
        <v>0.0</v>
      </c>
      <c r="S83" s="5">
        <v>0.0</v>
      </c>
      <c r="T83" s="5">
        <v>0.0</v>
      </c>
      <c r="U83" s="5">
        <v>2.0</v>
      </c>
      <c r="V83" s="5">
        <v>0.0</v>
      </c>
      <c r="W83" s="5">
        <v>0.0</v>
      </c>
      <c r="X83" s="5">
        <v>0.0</v>
      </c>
      <c r="Y83" s="5">
        <v>0.0</v>
      </c>
      <c r="Z83" s="5">
        <v>0.0</v>
      </c>
      <c r="AA83" s="5">
        <v>0.0</v>
      </c>
      <c r="AB83" s="5">
        <v>0.0</v>
      </c>
      <c r="AC83" s="5">
        <v>0.0</v>
      </c>
      <c r="AD83" s="5">
        <v>0.0</v>
      </c>
      <c r="AE83" s="5">
        <v>0.0</v>
      </c>
      <c r="AF83" s="6">
        <f>IFERROR(__xludf.DUMMYFUNCTION("IFERROR(
  VLOOKUP(
    A83,
    IMPORTRANGE(
      ""1ZygntHC1J6IxzKbTidmOyf5nUyW4GCLurHCjexrLm_o        "",
      ""HTMLキャッシュ!A:F""
    ),
    3,
    FALSE
  ),
  0
)
"),46080.832766203705)</f>
        <v>46080.83277</v>
      </c>
      <c r="AG83" s="5"/>
      <c r="AH83" s="5"/>
      <c r="AI83" s="5"/>
      <c r="AJ83" s="5"/>
      <c r="AK83" s="5"/>
      <c r="AL83" s="5"/>
      <c r="AM83" s="5"/>
      <c r="AN83" s="5"/>
      <c r="AO83" s="5"/>
      <c r="AP83" s="5"/>
      <c r="AQ83" s="5"/>
      <c r="AR83" s="3"/>
      <c r="AS83" s="5"/>
      <c r="AT83" s="5"/>
      <c r="AU83" s="5"/>
      <c r="AV83" s="5"/>
      <c r="AW83" s="5"/>
      <c r="AX83" s="5"/>
      <c r="AY83" s="5"/>
      <c r="AZ83" s="7"/>
      <c r="BA83" s="7"/>
    </row>
    <row r="84" ht="16.5" customHeight="1">
      <c r="A84" s="4" t="s">
        <v>200</v>
      </c>
      <c r="B84" s="5">
        <v>0.0</v>
      </c>
      <c r="C84" s="5">
        <v>4.0</v>
      </c>
      <c r="D84" s="1" t="s">
        <v>201</v>
      </c>
      <c r="E84" s="5">
        <v>0.0</v>
      </c>
      <c r="F84" s="5">
        <v>2.0</v>
      </c>
      <c r="G84" s="5">
        <v>0.0</v>
      </c>
      <c r="H84" s="5">
        <v>0.0</v>
      </c>
      <c r="I84" s="5">
        <v>0.0</v>
      </c>
      <c r="J84" s="5">
        <v>0.0</v>
      </c>
      <c r="K84" s="5">
        <v>0.0</v>
      </c>
      <c r="L84" s="5">
        <v>0.0</v>
      </c>
      <c r="M84" s="5">
        <v>0.0</v>
      </c>
      <c r="N84" s="5">
        <v>0.0</v>
      </c>
      <c r="O84" s="5">
        <v>0.0</v>
      </c>
      <c r="P84" s="5">
        <v>0.0</v>
      </c>
      <c r="Q84" s="5">
        <v>0.0</v>
      </c>
      <c r="R84" s="5">
        <v>0.0</v>
      </c>
      <c r="S84" s="5">
        <v>0.0</v>
      </c>
      <c r="T84" s="5">
        <v>0.0</v>
      </c>
      <c r="U84" s="5">
        <v>0.0</v>
      </c>
      <c r="V84" s="5">
        <v>0.0</v>
      </c>
      <c r="W84" s="5">
        <v>0.0</v>
      </c>
      <c r="X84" s="5">
        <v>0.0</v>
      </c>
      <c r="Y84" s="5">
        <v>0.0</v>
      </c>
      <c r="Z84" s="5">
        <v>0.0</v>
      </c>
      <c r="AA84" s="5">
        <v>0.0</v>
      </c>
      <c r="AB84" s="5">
        <v>2.0</v>
      </c>
      <c r="AC84" s="5">
        <v>0.0</v>
      </c>
      <c r="AD84" s="5">
        <v>0.0</v>
      </c>
      <c r="AE84" s="5">
        <v>0.0</v>
      </c>
      <c r="AF84" s="6">
        <f>IFERROR(__xludf.DUMMYFUNCTION("IFERROR(
  VLOOKUP(
    A84,
    IMPORTRANGE(
      ""1ZygntHC1J6IxzKbTidmOyf5nUyW4GCLurHCjexrLm_o        "",
      ""HTMLキャッシュ!A:F""
    ),
    3,
    FALSE
  ),
  0
)
"),46080.79547453704)</f>
        <v>46080.79547</v>
      </c>
      <c r="AG84" s="5"/>
      <c r="AH84" s="5"/>
      <c r="AI84" s="5"/>
      <c r="AJ84" s="5"/>
      <c r="AK84" s="5"/>
      <c r="AL84" s="5"/>
      <c r="AM84" s="5"/>
      <c r="AN84" s="5"/>
      <c r="AO84" s="5"/>
      <c r="AP84" s="5"/>
      <c r="AQ84" s="5"/>
      <c r="AR84" s="3"/>
      <c r="AS84" s="5"/>
      <c r="AT84" s="5"/>
      <c r="AU84" s="5"/>
      <c r="AV84" s="5"/>
      <c r="AW84" s="5"/>
      <c r="AX84" s="5"/>
      <c r="AY84" s="5"/>
      <c r="AZ84" s="7"/>
      <c r="BA84" s="7"/>
    </row>
    <row r="85" ht="16.5" customHeight="1">
      <c r="A85" s="4" t="s">
        <v>202</v>
      </c>
      <c r="B85" s="5">
        <v>1.0</v>
      </c>
      <c r="C85" s="5">
        <v>4.0</v>
      </c>
      <c r="D85" s="1" t="s">
        <v>203</v>
      </c>
      <c r="E85" s="5">
        <v>0.0</v>
      </c>
      <c r="F85" s="5">
        <v>2.0</v>
      </c>
      <c r="G85" s="5">
        <v>0.0</v>
      </c>
      <c r="H85" s="5">
        <v>0.0</v>
      </c>
      <c r="I85" s="5">
        <v>0.0</v>
      </c>
      <c r="J85" s="5">
        <v>0.0</v>
      </c>
      <c r="K85" s="5">
        <v>0.0</v>
      </c>
      <c r="L85" s="5">
        <v>0.0</v>
      </c>
      <c r="M85" s="5">
        <v>0.0</v>
      </c>
      <c r="N85" s="5">
        <v>1.0</v>
      </c>
      <c r="O85" s="5">
        <v>0.0</v>
      </c>
      <c r="P85" s="5">
        <v>0.0</v>
      </c>
      <c r="Q85" s="5">
        <v>0.0</v>
      </c>
      <c r="R85" s="5">
        <v>0.0</v>
      </c>
      <c r="S85" s="5">
        <v>0.0</v>
      </c>
      <c r="T85" s="5">
        <v>0.0</v>
      </c>
      <c r="U85" s="5">
        <v>0.0</v>
      </c>
      <c r="V85" s="5">
        <v>0.0</v>
      </c>
      <c r="W85" s="5">
        <v>0.0</v>
      </c>
      <c r="X85" s="5">
        <v>0.0</v>
      </c>
      <c r="Y85" s="5">
        <v>0.0</v>
      </c>
      <c r="Z85" s="5">
        <v>0.0</v>
      </c>
      <c r="AA85" s="5">
        <v>0.0</v>
      </c>
      <c r="AB85" s="5">
        <v>1.0</v>
      </c>
      <c r="AC85" s="5">
        <v>0.0</v>
      </c>
      <c r="AD85" s="5">
        <v>0.0</v>
      </c>
      <c r="AE85" s="5">
        <v>0.0</v>
      </c>
      <c r="AF85" s="6">
        <f>IFERROR(__xludf.DUMMYFUNCTION("IFERROR(
  VLOOKUP(
    A85,
    IMPORTRANGE(
      ""1ZygntHC1J6IxzKbTidmOyf5nUyW4GCLurHCjexrLm_o        "",
      ""HTMLキャッシュ!A:F""
    ),
    3,
    FALSE
  ),
  0
)
"),46080.80993055556)</f>
        <v>46080.80993</v>
      </c>
      <c r="AG85" s="5"/>
      <c r="AH85" s="5"/>
      <c r="AI85" s="5"/>
      <c r="AJ85" s="5"/>
      <c r="AK85" s="5"/>
      <c r="AL85" s="5"/>
      <c r="AM85" s="5"/>
      <c r="AN85" s="5"/>
      <c r="AO85" s="5"/>
      <c r="AP85" s="5"/>
      <c r="AQ85" s="5"/>
      <c r="AR85" s="3"/>
      <c r="AS85" s="5"/>
      <c r="AT85" s="5"/>
      <c r="AU85" s="5"/>
      <c r="AV85" s="5"/>
      <c r="AW85" s="5"/>
      <c r="AX85" s="5"/>
      <c r="AY85" s="5"/>
      <c r="AZ85" s="7"/>
      <c r="BA85" s="7"/>
    </row>
    <row r="86" ht="16.5" customHeight="1">
      <c r="A86" s="4" t="s">
        <v>204</v>
      </c>
      <c r="B86" s="5">
        <v>0.0</v>
      </c>
      <c r="C86" s="5">
        <v>4.0</v>
      </c>
      <c r="D86" s="1" t="s">
        <v>205</v>
      </c>
      <c r="E86" s="5">
        <v>0.0</v>
      </c>
      <c r="F86" s="5">
        <v>2.0</v>
      </c>
      <c r="G86" s="5">
        <v>0.0</v>
      </c>
      <c r="H86" s="5">
        <v>0.0</v>
      </c>
      <c r="I86" s="5">
        <v>0.0</v>
      </c>
      <c r="J86" s="5">
        <v>0.0</v>
      </c>
      <c r="K86" s="5">
        <v>0.0</v>
      </c>
      <c r="L86" s="5">
        <v>0.0</v>
      </c>
      <c r="M86" s="5">
        <v>0.0</v>
      </c>
      <c r="N86" s="5">
        <v>0.0</v>
      </c>
      <c r="O86" s="5">
        <v>0.0</v>
      </c>
      <c r="P86" s="5">
        <v>0.0</v>
      </c>
      <c r="Q86" s="5">
        <v>0.0</v>
      </c>
      <c r="R86" s="5">
        <v>0.0</v>
      </c>
      <c r="S86" s="5">
        <v>0.0</v>
      </c>
      <c r="T86" s="5">
        <v>0.0</v>
      </c>
      <c r="U86" s="5">
        <v>0.0</v>
      </c>
      <c r="V86" s="5">
        <v>0.0</v>
      </c>
      <c r="W86" s="5">
        <v>0.0</v>
      </c>
      <c r="X86" s="5">
        <v>0.0</v>
      </c>
      <c r="Y86" s="5">
        <v>0.0</v>
      </c>
      <c r="Z86" s="5">
        <v>0.0</v>
      </c>
      <c r="AA86" s="5">
        <v>0.0</v>
      </c>
      <c r="AB86" s="5">
        <v>2.0</v>
      </c>
      <c r="AC86" s="5">
        <v>0.0</v>
      </c>
      <c r="AD86" s="5">
        <v>0.0</v>
      </c>
      <c r="AE86" s="5">
        <v>0.0</v>
      </c>
      <c r="AF86" s="6">
        <f>IFERROR(__xludf.DUMMYFUNCTION("IFERROR(
  VLOOKUP(
    A86,
    IMPORTRANGE(
      ""1ZygntHC1J6IxzKbTidmOyf5nUyW4GCLurHCjexrLm_o        "",
      ""HTMLキャッシュ!A:F""
    ),
    3,
    FALSE
  ),
  0
)
"),46080.83142361111)</f>
        <v>46080.83142</v>
      </c>
      <c r="AG86" s="5"/>
      <c r="AH86" s="5"/>
      <c r="AI86" s="5"/>
      <c r="AJ86" s="5"/>
      <c r="AK86" s="5"/>
      <c r="AL86" s="5"/>
      <c r="AM86" s="5"/>
      <c r="AN86" s="5"/>
      <c r="AO86" s="5"/>
      <c r="AP86" s="5"/>
      <c r="AQ86" s="5"/>
      <c r="AR86" s="3"/>
      <c r="AS86" s="5"/>
      <c r="AT86" s="5"/>
      <c r="AU86" s="5"/>
      <c r="AV86" s="5"/>
      <c r="AW86" s="5"/>
      <c r="AX86" s="5"/>
      <c r="AY86" s="5"/>
      <c r="AZ86" s="7"/>
      <c r="BA86" s="7"/>
    </row>
    <row r="87" ht="16.5" customHeight="1">
      <c r="A87" s="4" t="s">
        <v>206</v>
      </c>
      <c r="B87" s="5">
        <v>0.0</v>
      </c>
      <c r="C87" s="5">
        <v>4.0</v>
      </c>
      <c r="D87" s="1" t="s">
        <v>207</v>
      </c>
      <c r="E87" s="5">
        <v>0.0</v>
      </c>
      <c r="F87" s="5">
        <v>1.0</v>
      </c>
      <c r="G87" s="5">
        <v>0.0</v>
      </c>
      <c r="H87" s="5">
        <v>0.0</v>
      </c>
      <c r="I87" s="5">
        <v>0.0</v>
      </c>
      <c r="J87" s="5">
        <v>0.0</v>
      </c>
      <c r="K87" s="5">
        <v>0.0</v>
      </c>
      <c r="L87" s="5">
        <v>0.0</v>
      </c>
      <c r="M87" s="5">
        <v>0.0</v>
      </c>
      <c r="N87" s="5">
        <v>0.0</v>
      </c>
      <c r="O87" s="5">
        <v>0.0</v>
      </c>
      <c r="P87" s="5">
        <v>0.0</v>
      </c>
      <c r="Q87" s="5">
        <v>0.0</v>
      </c>
      <c r="R87" s="5">
        <v>0.0</v>
      </c>
      <c r="S87" s="5">
        <v>0.0</v>
      </c>
      <c r="T87" s="5">
        <v>0.0</v>
      </c>
      <c r="U87" s="5">
        <v>3.0</v>
      </c>
      <c r="V87" s="5">
        <v>0.0</v>
      </c>
      <c r="W87" s="5">
        <v>0.0</v>
      </c>
      <c r="X87" s="5">
        <v>0.0</v>
      </c>
      <c r="Y87" s="5">
        <v>0.0</v>
      </c>
      <c r="Z87" s="5">
        <v>0.0</v>
      </c>
      <c r="AA87" s="5">
        <v>0.0</v>
      </c>
      <c r="AB87" s="5">
        <v>0.0</v>
      </c>
      <c r="AC87" s="5">
        <v>0.0</v>
      </c>
      <c r="AD87" s="5">
        <v>0.0</v>
      </c>
      <c r="AE87" s="5">
        <v>0.0</v>
      </c>
      <c r="AF87" s="6">
        <f>IFERROR(__xludf.DUMMYFUNCTION("IFERROR(
  VLOOKUP(
    A87,
    IMPORTRANGE(
      ""1ZygntHC1J6IxzKbTidmOyf5nUyW4GCLurHCjexrLm_o        "",
      ""HTMLキャッシュ!A:F""
    ),
    3,
    FALSE
  ),
  0
)
"),46069.81428240741)</f>
        <v>46069.81428</v>
      </c>
      <c r="AG87" s="5"/>
      <c r="AH87" s="5"/>
      <c r="AI87" s="5"/>
      <c r="AJ87" s="5"/>
      <c r="AK87" s="5"/>
      <c r="AL87" s="5"/>
      <c r="AM87" s="5"/>
      <c r="AN87" s="5"/>
      <c r="AO87" s="5"/>
      <c r="AP87" s="5"/>
      <c r="AQ87" s="5"/>
      <c r="AR87" s="3"/>
      <c r="AS87" s="5"/>
      <c r="AT87" s="5"/>
      <c r="AU87" s="5"/>
      <c r="AV87" s="5"/>
      <c r="AW87" s="5"/>
      <c r="AX87" s="5"/>
      <c r="AY87" s="5"/>
      <c r="AZ87" s="7"/>
      <c r="BA87" s="7"/>
    </row>
    <row r="88" ht="16.5" customHeight="1">
      <c r="A88" s="4" t="s">
        <v>208</v>
      </c>
      <c r="B88" s="5">
        <v>5.0</v>
      </c>
      <c r="C88" s="5">
        <v>4.0</v>
      </c>
      <c r="D88" s="1" t="s">
        <v>209</v>
      </c>
      <c r="E88" s="5">
        <v>0.0</v>
      </c>
      <c r="F88" s="5">
        <v>4.0</v>
      </c>
      <c r="G88" s="5">
        <v>0.0</v>
      </c>
      <c r="H88" s="5">
        <v>0.0</v>
      </c>
      <c r="I88" s="5">
        <v>0.0</v>
      </c>
      <c r="J88" s="5">
        <v>0.0</v>
      </c>
      <c r="K88" s="5">
        <v>0.0</v>
      </c>
      <c r="L88" s="5">
        <v>0.0</v>
      </c>
      <c r="M88" s="5">
        <v>0.0</v>
      </c>
      <c r="N88" s="5">
        <v>0.0</v>
      </c>
      <c r="O88" s="5">
        <v>0.0</v>
      </c>
      <c r="P88" s="5">
        <v>0.0</v>
      </c>
      <c r="Q88" s="5">
        <v>0.0</v>
      </c>
      <c r="R88" s="5">
        <v>0.0</v>
      </c>
      <c r="S88" s="5">
        <v>0.0</v>
      </c>
      <c r="T88" s="5">
        <v>0.0</v>
      </c>
      <c r="U88" s="5">
        <v>0.0</v>
      </c>
      <c r="V88" s="5">
        <v>0.0</v>
      </c>
      <c r="W88" s="5">
        <v>0.0</v>
      </c>
      <c r="X88" s="5">
        <v>0.0</v>
      </c>
      <c r="Y88" s="5">
        <v>0.0</v>
      </c>
      <c r="Z88" s="5">
        <v>0.0</v>
      </c>
      <c r="AA88" s="5">
        <v>0.0</v>
      </c>
      <c r="AB88" s="5">
        <v>0.0</v>
      </c>
      <c r="AC88" s="5">
        <v>0.0</v>
      </c>
      <c r="AD88" s="5">
        <v>0.0</v>
      </c>
      <c r="AE88" s="5">
        <v>0.0</v>
      </c>
      <c r="AF88" s="6">
        <f>IFERROR(__xludf.DUMMYFUNCTION("IFERROR(
  VLOOKUP(
    A88,
    IMPORTRANGE(
      ""1ZygntHC1J6IxzKbTidmOyf5nUyW4GCLurHCjexrLm_o        "",
      ""HTMLキャッシュ!A:F""
    ),
    3,
    FALSE
  ),
  0
)
"),46078.85221064815)</f>
        <v>46078.85221</v>
      </c>
      <c r="AG88" s="5"/>
      <c r="AH88" s="5"/>
      <c r="AI88" s="5"/>
      <c r="AJ88" s="5"/>
      <c r="AK88" s="5"/>
      <c r="AL88" s="5"/>
      <c r="AM88" s="5"/>
      <c r="AN88" s="5"/>
      <c r="AO88" s="5"/>
      <c r="AP88" s="5"/>
      <c r="AQ88" s="5"/>
      <c r="AR88" s="3"/>
      <c r="AS88" s="5"/>
      <c r="AT88" s="5"/>
      <c r="AU88" s="5"/>
      <c r="AV88" s="5"/>
      <c r="AW88" s="5"/>
      <c r="AX88" s="5"/>
      <c r="AY88" s="5"/>
      <c r="AZ88" s="7"/>
      <c r="BA88" s="7"/>
    </row>
    <row r="89" ht="16.5" customHeight="1">
      <c r="A89" s="4" t="s">
        <v>210</v>
      </c>
      <c r="B89" s="5">
        <v>0.0</v>
      </c>
      <c r="C89" s="5">
        <v>4.0</v>
      </c>
      <c r="D89" s="1" t="s">
        <v>211</v>
      </c>
      <c r="E89" s="5">
        <v>0.0</v>
      </c>
      <c r="F89" s="5">
        <v>3.0</v>
      </c>
      <c r="G89" s="5">
        <v>1.0</v>
      </c>
      <c r="H89" s="5">
        <v>0.0</v>
      </c>
      <c r="I89" s="5">
        <v>0.0</v>
      </c>
      <c r="J89" s="5">
        <v>0.0</v>
      </c>
      <c r="K89" s="5">
        <v>0.0</v>
      </c>
      <c r="L89" s="5">
        <v>0.0</v>
      </c>
      <c r="M89" s="5">
        <v>0.0</v>
      </c>
      <c r="N89" s="5">
        <v>0.0</v>
      </c>
      <c r="O89" s="5">
        <v>0.0</v>
      </c>
      <c r="P89" s="5">
        <v>0.0</v>
      </c>
      <c r="Q89" s="5">
        <v>0.0</v>
      </c>
      <c r="R89" s="5">
        <v>0.0</v>
      </c>
      <c r="S89" s="5">
        <v>0.0</v>
      </c>
      <c r="T89" s="5">
        <v>0.0</v>
      </c>
      <c r="U89" s="5">
        <v>0.0</v>
      </c>
      <c r="V89" s="5">
        <v>0.0</v>
      </c>
      <c r="W89" s="5">
        <v>0.0</v>
      </c>
      <c r="X89" s="5">
        <v>0.0</v>
      </c>
      <c r="Y89" s="5">
        <v>0.0</v>
      </c>
      <c r="Z89" s="5">
        <v>0.0</v>
      </c>
      <c r="AA89" s="5">
        <v>0.0</v>
      </c>
      <c r="AB89" s="5">
        <v>0.0</v>
      </c>
      <c r="AC89" s="5">
        <v>0.0</v>
      </c>
      <c r="AD89" s="5">
        <v>0.0</v>
      </c>
      <c r="AE89" s="5">
        <v>0.0</v>
      </c>
      <c r="AF89" s="6">
        <f>IFERROR(__xludf.DUMMYFUNCTION("IFERROR(
  VLOOKUP(
    A89,
    IMPORTRANGE(
      ""1ZygntHC1J6IxzKbTidmOyf5nUyW4GCLurHCjexrLm_o        "",
      ""HTMLキャッシュ!A:F""
    ),
    3,
    FALSE
  ),
  0
)
"),46069.72435185185)</f>
        <v>46069.72435</v>
      </c>
      <c r="AG89" s="5"/>
      <c r="AH89" s="5"/>
      <c r="AI89" s="5"/>
      <c r="AJ89" s="5"/>
      <c r="AK89" s="5"/>
      <c r="AL89" s="5"/>
      <c r="AM89" s="5"/>
      <c r="AN89" s="5"/>
      <c r="AO89" s="5"/>
      <c r="AP89" s="5"/>
      <c r="AQ89" s="5"/>
      <c r="AR89" s="3"/>
      <c r="AS89" s="5"/>
      <c r="AT89" s="5"/>
      <c r="AU89" s="5"/>
      <c r="AV89" s="5"/>
      <c r="AW89" s="5"/>
      <c r="AX89" s="5"/>
      <c r="AY89" s="5"/>
      <c r="AZ89" s="7"/>
      <c r="BA89" s="7"/>
    </row>
    <row r="90" ht="16.5" customHeight="1">
      <c r="A90" s="4" t="s">
        <v>212</v>
      </c>
      <c r="B90" s="5">
        <v>1.0</v>
      </c>
      <c r="C90" s="5">
        <v>4.0</v>
      </c>
      <c r="D90" s="1" t="s">
        <v>213</v>
      </c>
      <c r="E90" s="5">
        <v>2.0</v>
      </c>
      <c r="F90" s="5">
        <v>1.0</v>
      </c>
      <c r="G90" s="5">
        <v>0.0</v>
      </c>
      <c r="H90" s="5">
        <v>0.0</v>
      </c>
      <c r="I90" s="5">
        <v>0.0</v>
      </c>
      <c r="J90" s="5">
        <v>0.0</v>
      </c>
      <c r="K90" s="5">
        <v>0.0</v>
      </c>
      <c r="L90" s="5">
        <v>0.0</v>
      </c>
      <c r="M90" s="5">
        <v>0.0</v>
      </c>
      <c r="N90" s="5">
        <v>0.0</v>
      </c>
      <c r="O90" s="5">
        <v>0.0</v>
      </c>
      <c r="P90" s="5">
        <v>0.0</v>
      </c>
      <c r="Q90" s="5">
        <v>0.0</v>
      </c>
      <c r="R90" s="5">
        <v>0.0</v>
      </c>
      <c r="S90" s="5">
        <v>0.0</v>
      </c>
      <c r="T90" s="5">
        <v>0.0</v>
      </c>
      <c r="U90" s="5">
        <v>1.0</v>
      </c>
      <c r="V90" s="5">
        <v>0.0</v>
      </c>
      <c r="W90" s="5">
        <v>0.0</v>
      </c>
      <c r="X90" s="5">
        <v>0.0</v>
      </c>
      <c r="Y90" s="5">
        <v>0.0</v>
      </c>
      <c r="Z90" s="5">
        <v>0.0</v>
      </c>
      <c r="AA90" s="5">
        <v>0.0</v>
      </c>
      <c r="AB90" s="5">
        <v>0.0</v>
      </c>
      <c r="AC90" s="5">
        <v>0.0</v>
      </c>
      <c r="AD90" s="5">
        <v>0.0</v>
      </c>
      <c r="AE90" s="5">
        <v>0.0</v>
      </c>
      <c r="AF90" s="6">
        <f>IFERROR(__xludf.DUMMYFUNCTION("IFERROR(
  VLOOKUP(
    A90,
    IMPORTRANGE(
      ""1ZygntHC1J6IxzKbTidmOyf5nUyW4GCLurHCjexrLm_o        "",
      ""HTMLキャッシュ!A:F""
    ),
    3,
    FALSE
  ),
  0
)
"),46080.794756944444)</f>
        <v>46080.79476</v>
      </c>
      <c r="AG90" s="5"/>
      <c r="AH90" s="5"/>
      <c r="AI90" s="5"/>
      <c r="AJ90" s="5"/>
      <c r="AK90" s="5"/>
      <c r="AL90" s="5"/>
      <c r="AM90" s="5"/>
      <c r="AN90" s="5"/>
      <c r="AO90" s="5"/>
      <c r="AP90" s="5"/>
      <c r="AQ90" s="5"/>
      <c r="AR90" s="3"/>
      <c r="AS90" s="5"/>
      <c r="AT90" s="5"/>
      <c r="AU90" s="5"/>
      <c r="AV90" s="5"/>
      <c r="AW90" s="5"/>
      <c r="AX90" s="5"/>
      <c r="AY90" s="5"/>
      <c r="AZ90" s="7"/>
      <c r="BA90" s="7"/>
    </row>
    <row r="91" ht="16.5" customHeight="1">
      <c r="A91" s="4" t="s">
        <v>214</v>
      </c>
      <c r="B91" s="5">
        <v>11.0</v>
      </c>
      <c r="C91" s="5">
        <v>4.0</v>
      </c>
      <c r="D91" s="1" t="s">
        <v>215</v>
      </c>
      <c r="E91" s="5">
        <v>0.0</v>
      </c>
      <c r="F91" s="5">
        <v>4.0</v>
      </c>
      <c r="G91" s="5">
        <v>0.0</v>
      </c>
      <c r="H91" s="5">
        <v>0.0</v>
      </c>
      <c r="I91" s="5">
        <v>0.0</v>
      </c>
      <c r="J91" s="5">
        <v>0.0</v>
      </c>
      <c r="K91" s="5">
        <v>0.0</v>
      </c>
      <c r="L91" s="5">
        <v>0.0</v>
      </c>
      <c r="M91" s="5">
        <v>0.0</v>
      </c>
      <c r="N91" s="5">
        <v>0.0</v>
      </c>
      <c r="O91" s="5">
        <v>0.0</v>
      </c>
      <c r="P91" s="5">
        <v>0.0</v>
      </c>
      <c r="Q91" s="5">
        <v>0.0</v>
      </c>
      <c r="R91" s="5">
        <v>0.0</v>
      </c>
      <c r="S91" s="5">
        <v>0.0</v>
      </c>
      <c r="T91" s="5">
        <v>0.0</v>
      </c>
      <c r="U91" s="5">
        <v>0.0</v>
      </c>
      <c r="V91" s="5">
        <v>0.0</v>
      </c>
      <c r="W91" s="5">
        <v>0.0</v>
      </c>
      <c r="X91" s="5">
        <v>0.0</v>
      </c>
      <c r="Y91" s="5">
        <v>0.0</v>
      </c>
      <c r="Z91" s="5">
        <v>0.0</v>
      </c>
      <c r="AA91" s="5">
        <v>0.0</v>
      </c>
      <c r="AB91" s="5">
        <v>0.0</v>
      </c>
      <c r="AC91" s="5">
        <v>0.0</v>
      </c>
      <c r="AD91" s="5">
        <v>0.0</v>
      </c>
      <c r="AE91" s="5">
        <v>0.0</v>
      </c>
      <c r="AF91" s="6">
        <f>IFERROR(__xludf.DUMMYFUNCTION("IFERROR(
  VLOOKUP(
    A91,
    IMPORTRANGE(
      ""1ZygntHC1J6IxzKbTidmOyf5nUyW4GCLurHCjexrLm_o        "",
      ""HTMLキャッシュ!A:F""
    ),
    3,
    FALSE
  ),
  0
)
"),46081.78864583333)</f>
        <v>46081.78865</v>
      </c>
      <c r="AG91" s="5"/>
      <c r="AH91" s="5"/>
      <c r="AI91" s="5"/>
      <c r="AJ91" s="5"/>
      <c r="AK91" s="5"/>
      <c r="AL91" s="5"/>
      <c r="AM91" s="5"/>
      <c r="AN91" s="5"/>
      <c r="AO91" s="5"/>
      <c r="AP91" s="5"/>
      <c r="AQ91" s="5"/>
      <c r="AR91" s="3"/>
      <c r="AS91" s="5"/>
      <c r="AT91" s="5"/>
      <c r="AU91" s="5"/>
      <c r="AV91" s="5"/>
      <c r="AW91" s="5"/>
      <c r="AX91" s="5"/>
      <c r="AY91" s="5"/>
      <c r="AZ91" s="7"/>
      <c r="BA91" s="7"/>
    </row>
    <row r="92" ht="16.5" customHeight="1">
      <c r="A92" s="4" t="s">
        <v>216</v>
      </c>
      <c r="B92" s="5">
        <v>1.0</v>
      </c>
      <c r="C92" s="5">
        <v>4.0</v>
      </c>
      <c r="D92" s="1" t="s">
        <v>217</v>
      </c>
      <c r="E92" s="5">
        <v>0.0</v>
      </c>
      <c r="F92" s="5">
        <v>0.0</v>
      </c>
      <c r="G92" s="5">
        <v>1.0</v>
      </c>
      <c r="H92" s="5">
        <v>0.0</v>
      </c>
      <c r="I92" s="5">
        <v>0.0</v>
      </c>
      <c r="J92" s="5">
        <v>1.0</v>
      </c>
      <c r="K92" s="5">
        <v>0.0</v>
      </c>
      <c r="L92" s="5">
        <v>0.0</v>
      </c>
      <c r="M92" s="5">
        <v>0.0</v>
      </c>
      <c r="N92" s="5">
        <v>0.0</v>
      </c>
      <c r="O92" s="5">
        <v>0.0</v>
      </c>
      <c r="P92" s="5">
        <v>0.0</v>
      </c>
      <c r="Q92" s="5">
        <v>1.0</v>
      </c>
      <c r="R92" s="5">
        <v>0.0</v>
      </c>
      <c r="S92" s="5">
        <v>0.0</v>
      </c>
      <c r="T92" s="5">
        <v>0.0</v>
      </c>
      <c r="U92" s="5">
        <v>1.0</v>
      </c>
      <c r="V92" s="5">
        <v>0.0</v>
      </c>
      <c r="W92" s="5">
        <v>0.0</v>
      </c>
      <c r="X92" s="5">
        <v>0.0</v>
      </c>
      <c r="Y92" s="5">
        <v>0.0</v>
      </c>
      <c r="Z92" s="5">
        <v>0.0</v>
      </c>
      <c r="AA92" s="5">
        <v>0.0</v>
      </c>
      <c r="AB92" s="5">
        <v>0.0</v>
      </c>
      <c r="AC92" s="5">
        <v>0.0</v>
      </c>
      <c r="AD92" s="5">
        <v>0.0</v>
      </c>
      <c r="AE92" s="5">
        <v>0.0</v>
      </c>
      <c r="AF92" s="6">
        <f>IFERROR(__xludf.DUMMYFUNCTION("IFERROR(
  VLOOKUP(
    A92,
    IMPORTRANGE(
      ""1ZygntHC1J6IxzKbTidmOyf5nUyW4GCLurHCjexrLm_o        "",
      ""HTMLキャッシュ!A:F""
    ),
    3,
    FALSE
  ),
  0
)
"),46076.832037037035)</f>
        <v>46076.83204</v>
      </c>
      <c r="AG92" s="5"/>
      <c r="AH92" s="5"/>
      <c r="AI92" s="5"/>
      <c r="AJ92" s="5"/>
      <c r="AK92" s="5"/>
      <c r="AL92" s="5"/>
      <c r="AM92" s="5"/>
      <c r="AN92" s="5"/>
      <c r="AO92" s="5"/>
      <c r="AP92" s="5"/>
      <c r="AQ92" s="5"/>
      <c r="AR92" s="3"/>
      <c r="AS92" s="5"/>
      <c r="AT92" s="5"/>
      <c r="AU92" s="5"/>
      <c r="AV92" s="5"/>
      <c r="AW92" s="5"/>
      <c r="AX92" s="5"/>
      <c r="AY92" s="5"/>
      <c r="AZ92" s="7"/>
      <c r="BA92" s="7"/>
    </row>
    <row r="93" ht="16.5" customHeight="1">
      <c r="A93" s="4" t="s">
        <v>218</v>
      </c>
      <c r="B93" s="5">
        <v>0.0</v>
      </c>
      <c r="C93" s="5">
        <v>4.0</v>
      </c>
      <c r="D93" s="1" t="s">
        <v>219</v>
      </c>
      <c r="E93" s="5">
        <v>0.0</v>
      </c>
      <c r="F93" s="5">
        <v>3.0</v>
      </c>
      <c r="G93" s="5">
        <v>0.0</v>
      </c>
      <c r="H93" s="5">
        <v>0.0</v>
      </c>
      <c r="I93" s="5">
        <v>0.0</v>
      </c>
      <c r="J93" s="5">
        <v>1.0</v>
      </c>
      <c r="K93" s="5">
        <v>0.0</v>
      </c>
      <c r="L93" s="5">
        <v>0.0</v>
      </c>
      <c r="M93" s="5">
        <v>0.0</v>
      </c>
      <c r="N93" s="5">
        <v>0.0</v>
      </c>
      <c r="O93" s="5">
        <v>0.0</v>
      </c>
      <c r="P93" s="5">
        <v>0.0</v>
      </c>
      <c r="Q93" s="5">
        <v>0.0</v>
      </c>
      <c r="R93" s="5">
        <v>0.0</v>
      </c>
      <c r="S93" s="5">
        <v>0.0</v>
      </c>
      <c r="T93" s="5">
        <v>0.0</v>
      </c>
      <c r="U93" s="5">
        <v>0.0</v>
      </c>
      <c r="V93" s="5">
        <v>0.0</v>
      </c>
      <c r="W93" s="5">
        <v>0.0</v>
      </c>
      <c r="X93" s="5">
        <v>0.0</v>
      </c>
      <c r="Y93" s="5">
        <v>0.0</v>
      </c>
      <c r="Z93" s="5">
        <v>0.0</v>
      </c>
      <c r="AA93" s="5">
        <v>0.0</v>
      </c>
      <c r="AB93" s="5">
        <v>0.0</v>
      </c>
      <c r="AC93" s="5">
        <v>0.0</v>
      </c>
      <c r="AD93" s="5">
        <v>0.0</v>
      </c>
      <c r="AE93" s="5">
        <v>0.0</v>
      </c>
      <c r="AF93" s="6">
        <f>IFERROR(__xludf.DUMMYFUNCTION("IFERROR(
  VLOOKUP(
    A93,
    IMPORTRANGE(
      ""1ZygntHC1J6IxzKbTidmOyf5nUyW4GCLurHCjexrLm_o        "",
      ""HTMLキャッシュ!A:F""
    ),
    3,
    FALSE
  ),
  0
)
"),46081.71775462963)</f>
        <v>46081.71775</v>
      </c>
      <c r="AG93" s="5"/>
      <c r="AH93" s="5"/>
      <c r="AI93" s="5"/>
      <c r="AJ93" s="5"/>
      <c r="AK93" s="5"/>
      <c r="AL93" s="5"/>
      <c r="AM93" s="5"/>
      <c r="AN93" s="5"/>
      <c r="AO93" s="5"/>
      <c r="AP93" s="5"/>
      <c r="AQ93" s="5"/>
      <c r="AR93" s="3"/>
      <c r="AS93" s="5"/>
      <c r="AT93" s="5"/>
      <c r="AU93" s="5"/>
      <c r="AV93" s="5"/>
      <c r="AW93" s="5"/>
      <c r="AX93" s="5"/>
      <c r="AY93" s="5"/>
      <c r="AZ93" s="7"/>
      <c r="BA93" s="7"/>
    </row>
    <row r="94" ht="16.5" customHeight="1">
      <c r="A94" s="4" t="s">
        <v>220</v>
      </c>
      <c r="B94" s="5">
        <v>197.0</v>
      </c>
      <c r="C94" s="5">
        <v>4.0</v>
      </c>
      <c r="D94" s="1" t="s">
        <v>221</v>
      </c>
      <c r="E94" s="5">
        <v>0.0</v>
      </c>
      <c r="F94" s="5">
        <v>1.0</v>
      </c>
      <c r="G94" s="5">
        <v>0.0</v>
      </c>
      <c r="H94" s="5">
        <v>0.0</v>
      </c>
      <c r="I94" s="5">
        <v>0.0</v>
      </c>
      <c r="J94" s="5">
        <v>0.0</v>
      </c>
      <c r="K94" s="5">
        <v>0.0</v>
      </c>
      <c r="L94" s="5">
        <v>1.0</v>
      </c>
      <c r="M94" s="5">
        <v>0.0</v>
      </c>
      <c r="N94" s="5">
        <v>0.0</v>
      </c>
      <c r="O94" s="5">
        <v>0.0</v>
      </c>
      <c r="P94" s="5">
        <v>0.0</v>
      </c>
      <c r="Q94" s="5">
        <v>1.0</v>
      </c>
      <c r="R94" s="5">
        <v>0.0</v>
      </c>
      <c r="S94" s="5">
        <v>0.0</v>
      </c>
      <c r="T94" s="5">
        <v>0.0</v>
      </c>
      <c r="U94" s="5">
        <v>0.0</v>
      </c>
      <c r="V94" s="5">
        <v>0.0</v>
      </c>
      <c r="W94" s="5">
        <v>0.0</v>
      </c>
      <c r="X94" s="5">
        <v>1.0</v>
      </c>
      <c r="Y94" s="5">
        <v>0.0</v>
      </c>
      <c r="Z94" s="5">
        <v>0.0</v>
      </c>
      <c r="AA94" s="5">
        <v>0.0</v>
      </c>
      <c r="AB94" s="5">
        <v>0.0</v>
      </c>
      <c r="AC94" s="5">
        <v>0.0</v>
      </c>
      <c r="AD94" s="5">
        <v>0.0</v>
      </c>
      <c r="AE94" s="5">
        <v>0.0</v>
      </c>
      <c r="AF94" s="6">
        <f>IFERROR(__xludf.DUMMYFUNCTION("IFERROR(
  VLOOKUP(
    A94,
    IMPORTRANGE(
      ""1ZygntHC1J6IxzKbTidmOyf5nUyW4GCLurHCjexrLm_o        "",
      ""HTMLキャッシュ!A:F""
    ),
    3,
    FALSE
  ),
  0
)
"),46085.84508101852)</f>
        <v>46085.84508</v>
      </c>
      <c r="AG94" s="5"/>
      <c r="AH94" s="5"/>
      <c r="AI94" s="5"/>
      <c r="AJ94" s="5"/>
      <c r="AK94" s="5"/>
      <c r="AL94" s="5"/>
      <c r="AM94" s="5"/>
      <c r="AN94" s="5"/>
      <c r="AO94" s="5"/>
      <c r="AP94" s="5"/>
      <c r="AQ94" s="5"/>
      <c r="AR94" s="3"/>
      <c r="AS94" s="5"/>
      <c r="AT94" s="5"/>
      <c r="AU94" s="5"/>
      <c r="AV94" s="5"/>
      <c r="AW94" s="5"/>
      <c r="AX94" s="5"/>
      <c r="AY94" s="5"/>
      <c r="AZ94" s="7"/>
      <c r="BA94" s="7"/>
    </row>
    <row r="95" ht="16.5" customHeight="1">
      <c r="A95" s="4" t="s">
        <v>222</v>
      </c>
      <c r="B95" s="5">
        <v>35.0</v>
      </c>
      <c r="C95" s="5">
        <v>4.0</v>
      </c>
      <c r="D95" s="1" t="s">
        <v>223</v>
      </c>
      <c r="E95" s="5">
        <v>0.0</v>
      </c>
      <c r="F95" s="5">
        <v>1.0</v>
      </c>
      <c r="G95" s="5">
        <v>1.0</v>
      </c>
      <c r="H95" s="5">
        <v>0.0</v>
      </c>
      <c r="I95" s="5">
        <v>0.0</v>
      </c>
      <c r="J95" s="5">
        <v>0.0</v>
      </c>
      <c r="K95" s="5">
        <v>0.0</v>
      </c>
      <c r="L95" s="5">
        <v>1.0</v>
      </c>
      <c r="M95" s="5">
        <v>0.0</v>
      </c>
      <c r="N95" s="5">
        <v>0.0</v>
      </c>
      <c r="O95" s="5">
        <v>0.0</v>
      </c>
      <c r="P95" s="5">
        <v>0.0</v>
      </c>
      <c r="Q95" s="5">
        <v>0.0</v>
      </c>
      <c r="R95" s="5">
        <v>0.0</v>
      </c>
      <c r="S95" s="5">
        <v>0.0</v>
      </c>
      <c r="T95" s="5">
        <v>0.0</v>
      </c>
      <c r="U95" s="5">
        <v>0.0</v>
      </c>
      <c r="V95" s="5">
        <v>0.0</v>
      </c>
      <c r="W95" s="5">
        <v>0.0</v>
      </c>
      <c r="X95" s="5">
        <v>0.0</v>
      </c>
      <c r="Y95" s="5">
        <v>0.0</v>
      </c>
      <c r="Z95" s="5">
        <v>0.0</v>
      </c>
      <c r="AA95" s="5">
        <v>0.0</v>
      </c>
      <c r="AB95" s="5">
        <v>1.0</v>
      </c>
      <c r="AC95" s="5">
        <v>0.0</v>
      </c>
      <c r="AD95" s="5">
        <v>0.0</v>
      </c>
      <c r="AE95" s="5">
        <v>0.0</v>
      </c>
      <c r="AF95" s="6">
        <f>IFERROR(__xludf.DUMMYFUNCTION("IFERROR(
  VLOOKUP(
    A95,
    IMPORTRANGE(
      ""1ZygntHC1J6IxzKbTidmOyf5nUyW4GCLurHCjexrLm_o        "",
      ""HTMLキャッシュ!A:F""
    ),
    3,
    FALSE
  ),
  0
)
"),46088.8091087963)</f>
        <v>46088.80911</v>
      </c>
      <c r="AG95" s="5"/>
      <c r="AH95" s="5"/>
      <c r="AI95" s="5"/>
      <c r="AJ95" s="5"/>
      <c r="AK95" s="5"/>
      <c r="AL95" s="5"/>
      <c r="AM95" s="5"/>
      <c r="AN95" s="5"/>
      <c r="AO95" s="5"/>
      <c r="AP95" s="5"/>
      <c r="AQ95" s="5"/>
      <c r="AR95" s="3"/>
      <c r="AS95" s="5"/>
      <c r="AT95" s="5"/>
      <c r="AU95" s="5"/>
      <c r="AV95" s="5"/>
      <c r="AW95" s="5"/>
      <c r="AX95" s="5"/>
      <c r="AY95" s="5"/>
      <c r="AZ95" s="7"/>
      <c r="BA95" s="7"/>
    </row>
    <row r="96" ht="16.5" customHeight="1">
      <c r="A96" s="4" t="s">
        <v>224</v>
      </c>
      <c r="B96" s="5">
        <v>45.0</v>
      </c>
      <c r="C96" s="5">
        <v>4.0</v>
      </c>
      <c r="D96" s="1" t="s">
        <v>225</v>
      </c>
      <c r="E96" s="5">
        <v>0.0</v>
      </c>
      <c r="F96" s="5">
        <v>2.0</v>
      </c>
      <c r="G96" s="5">
        <v>1.0</v>
      </c>
      <c r="H96" s="5">
        <v>0.0</v>
      </c>
      <c r="I96" s="5">
        <v>0.0</v>
      </c>
      <c r="J96" s="5">
        <v>0.0</v>
      </c>
      <c r="K96" s="5">
        <v>0.0</v>
      </c>
      <c r="L96" s="5">
        <v>1.0</v>
      </c>
      <c r="M96" s="5">
        <v>0.0</v>
      </c>
      <c r="N96" s="5">
        <v>0.0</v>
      </c>
      <c r="O96" s="5">
        <v>0.0</v>
      </c>
      <c r="P96" s="5">
        <v>0.0</v>
      </c>
      <c r="Q96" s="5">
        <v>0.0</v>
      </c>
      <c r="R96" s="5">
        <v>0.0</v>
      </c>
      <c r="S96" s="5">
        <v>0.0</v>
      </c>
      <c r="T96" s="5">
        <v>0.0</v>
      </c>
      <c r="U96" s="5">
        <v>0.0</v>
      </c>
      <c r="V96" s="5">
        <v>0.0</v>
      </c>
      <c r="W96" s="5">
        <v>0.0</v>
      </c>
      <c r="X96" s="5">
        <v>0.0</v>
      </c>
      <c r="Y96" s="5">
        <v>0.0</v>
      </c>
      <c r="Z96" s="5">
        <v>0.0</v>
      </c>
      <c r="AA96" s="5">
        <v>0.0</v>
      </c>
      <c r="AB96" s="5">
        <v>0.0</v>
      </c>
      <c r="AC96" s="5">
        <v>0.0</v>
      </c>
      <c r="AD96" s="5">
        <v>0.0</v>
      </c>
      <c r="AE96" s="5">
        <v>0.0</v>
      </c>
      <c r="AF96" s="6">
        <f>IFERROR(__xludf.DUMMYFUNCTION("IFERROR(
  VLOOKUP(
    A96,
    IMPORTRANGE(
      ""1ZygntHC1J6IxzKbTidmOyf5nUyW4GCLurHCjexrLm_o        "",
      ""HTMLキャッシュ!A:F""
    ),
    3,
    FALSE
  ),
  0
)
"),46086.636655092596)</f>
        <v>46086.63666</v>
      </c>
      <c r="AG96" s="5"/>
      <c r="AH96" s="5"/>
      <c r="AI96" s="5"/>
      <c r="AJ96" s="5"/>
      <c r="AK96" s="5"/>
      <c r="AL96" s="5"/>
      <c r="AM96" s="5"/>
      <c r="AN96" s="5"/>
      <c r="AO96" s="5"/>
      <c r="AP96" s="5"/>
      <c r="AQ96" s="5"/>
      <c r="AR96" s="3"/>
      <c r="AS96" s="5"/>
      <c r="AT96" s="5"/>
      <c r="AU96" s="5"/>
      <c r="AV96" s="5"/>
      <c r="AW96" s="5"/>
      <c r="AX96" s="5"/>
      <c r="AY96" s="5"/>
      <c r="AZ96" s="7"/>
      <c r="BA96" s="7"/>
    </row>
    <row r="97" ht="16.5" customHeight="1">
      <c r="A97" s="4" t="s">
        <v>226</v>
      </c>
      <c r="B97" s="5">
        <v>7.0</v>
      </c>
      <c r="C97" s="5">
        <v>4.0</v>
      </c>
      <c r="D97" s="1" t="s">
        <v>227</v>
      </c>
      <c r="E97" s="5">
        <v>0.0</v>
      </c>
      <c r="F97" s="5">
        <v>2.0</v>
      </c>
      <c r="G97" s="5">
        <v>0.0</v>
      </c>
      <c r="H97" s="5">
        <v>0.0</v>
      </c>
      <c r="I97" s="5">
        <v>0.0</v>
      </c>
      <c r="J97" s="5">
        <v>0.0</v>
      </c>
      <c r="K97" s="5">
        <v>0.0</v>
      </c>
      <c r="L97" s="5">
        <v>0.0</v>
      </c>
      <c r="M97" s="5">
        <v>0.0</v>
      </c>
      <c r="N97" s="5">
        <v>0.0</v>
      </c>
      <c r="O97" s="5">
        <v>0.0</v>
      </c>
      <c r="P97" s="5">
        <v>0.0</v>
      </c>
      <c r="Q97" s="5">
        <v>0.0</v>
      </c>
      <c r="R97" s="5">
        <v>0.0</v>
      </c>
      <c r="S97" s="5">
        <v>0.0</v>
      </c>
      <c r="T97" s="5">
        <v>0.0</v>
      </c>
      <c r="U97" s="5">
        <v>0.0</v>
      </c>
      <c r="V97" s="5">
        <v>0.0</v>
      </c>
      <c r="W97" s="5">
        <v>0.0</v>
      </c>
      <c r="X97" s="5">
        <v>0.0</v>
      </c>
      <c r="Y97" s="5">
        <v>0.0</v>
      </c>
      <c r="Z97" s="5">
        <v>2.0</v>
      </c>
      <c r="AA97" s="5">
        <v>0.0</v>
      </c>
      <c r="AB97" s="5">
        <v>0.0</v>
      </c>
      <c r="AC97" s="5">
        <v>0.0</v>
      </c>
      <c r="AD97" s="5">
        <v>0.0</v>
      </c>
      <c r="AE97" s="5">
        <v>0.0</v>
      </c>
      <c r="AF97" s="6">
        <f>IFERROR(__xludf.DUMMYFUNCTION("IFERROR(
  VLOOKUP(
    A97,
    IMPORTRANGE(
      ""1ZygntHC1J6IxzKbTidmOyf5nUyW4GCLurHCjexrLm_o        "",
      ""HTMLキャッシュ!A:F""
    ),
    3,
    FALSE
  ),
  0
)
"),46078.738391203704)</f>
        <v>46078.73839</v>
      </c>
      <c r="AG97" s="5"/>
      <c r="AH97" s="5"/>
      <c r="AI97" s="5"/>
      <c r="AJ97" s="5"/>
      <c r="AK97" s="5"/>
      <c r="AL97" s="5"/>
      <c r="AM97" s="5"/>
      <c r="AN97" s="5"/>
      <c r="AO97" s="5"/>
      <c r="AP97" s="5"/>
      <c r="AQ97" s="5"/>
      <c r="AR97" s="3"/>
      <c r="AS97" s="5"/>
      <c r="AT97" s="5"/>
      <c r="AU97" s="5"/>
      <c r="AV97" s="5"/>
      <c r="AW97" s="5"/>
      <c r="AX97" s="5"/>
      <c r="AY97" s="5"/>
      <c r="AZ97" s="7"/>
      <c r="BA97" s="7"/>
    </row>
    <row r="98" ht="16.5" customHeight="1">
      <c r="A98" s="4" t="s">
        <v>228</v>
      </c>
      <c r="B98" s="5">
        <v>0.0</v>
      </c>
      <c r="C98" s="5">
        <v>4.0</v>
      </c>
      <c r="D98" s="1" t="s">
        <v>229</v>
      </c>
      <c r="E98" s="5">
        <v>0.0</v>
      </c>
      <c r="F98" s="5">
        <v>1.0</v>
      </c>
      <c r="G98" s="5">
        <v>1.0</v>
      </c>
      <c r="H98" s="5">
        <v>0.0</v>
      </c>
      <c r="I98" s="5">
        <v>1.0</v>
      </c>
      <c r="J98" s="5">
        <v>0.0</v>
      </c>
      <c r="K98" s="5">
        <v>0.0</v>
      </c>
      <c r="L98" s="5">
        <v>0.0</v>
      </c>
      <c r="M98" s="5">
        <v>0.0</v>
      </c>
      <c r="N98" s="5">
        <v>1.0</v>
      </c>
      <c r="O98" s="5">
        <v>0.0</v>
      </c>
      <c r="P98" s="5">
        <v>0.0</v>
      </c>
      <c r="Q98" s="5">
        <v>0.0</v>
      </c>
      <c r="R98" s="5">
        <v>0.0</v>
      </c>
      <c r="S98" s="5">
        <v>0.0</v>
      </c>
      <c r="T98" s="5">
        <v>0.0</v>
      </c>
      <c r="U98" s="5">
        <v>0.0</v>
      </c>
      <c r="V98" s="5">
        <v>0.0</v>
      </c>
      <c r="W98" s="5">
        <v>0.0</v>
      </c>
      <c r="X98" s="5">
        <v>0.0</v>
      </c>
      <c r="Y98" s="5">
        <v>0.0</v>
      </c>
      <c r="Z98" s="5">
        <v>0.0</v>
      </c>
      <c r="AA98" s="5">
        <v>0.0</v>
      </c>
      <c r="AB98" s="5">
        <v>0.0</v>
      </c>
      <c r="AC98" s="5">
        <v>0.0</v>
      </c>
      <c r="AD98" s="5">
        <v>0.0</v>
      </c>
      <c r="AE98" s="5">
        <v>0.0</v>
      </c>
      <c r="AF98" s="6">
        <f>IFERROR(__xludf.DUMMYFUNCTION("IFERROR(
  VLOOKUP(
    A98,
    IMPORTRANGE(
      ""1ZygntHC1J6IxzKbTidmOyf5nUyW4GCLurHCjexrLm_o        "",
      ""HTMLキャッシュ!A:F""
    ),
    3,
    FALSE
  ),
  0
)
"),46059.75268518519)</f>
        <v>46059.75269</v>
      </c>
      <c r="AG98" s="5"/>
      <c r="AH98" s="5"/>
      <c r="AI98" s="5"/>
      <c r="AJ98" s="5"/>
      <c r="AK98" s="5"/>
      <c r="AL98" s="5"/>
      <c r="AM98" s="5"/>
      <c r="AN98" s="5"/>
      <c r="AO98" s="5"/>
      <c r="AP98" s="5"/>
      <c r="AQ98" s="5"/>
      <c r="AR98" s="3"/>
      <c r="AS98" s="5"/>
      <c r="AT98" s="5"/>
      <c r="AU98" s="5"/>
      <c r="AV98" s="5"/>
      <c r="AW98" s="5"/>
      <c r="AX98" s="5"/>
      <c r="AY98" s="5"/>
      <c r="AZ98" s="7"/>
      <c r="BA98" s="7"/>
    </row>
    <row r="99" ht="16.5" customHeight="1">
      <c r="A99" s="4" t="s">
        <v>230</v>
      </c>
      <c r="B99" s="5">
        <v>0.0</v>
      </c>
      <c r="C99" s="5">
        <v>4.0</v>
      </c>
      <c r="D99" s="1" t="s">
        <v>231</v>
      </c>
      <c r="E99" s="5">
        <v>0.0</v>
      </c>
      <c r="F99" s="5">
        <v>3.0</v>
      </c>
      <c r="G99" s="5">
        <v>1.0</v>
      </c>
      <c r="H99" s="5">
        <v>0.0</v>
      </c>
      <c r="I99" s="5">
        <v>0.0</v>
      </c>
      <c r="J99" s="5">
        <v>0.0</v>
      </c>
      <c r="K99" s="5">
        <v>0.0</v>
      </c>
      <c r="L99" s="5">
        <v>0.0</v>
      </c>
      <c r="M99" s="5">
        <v>0.0</v>
      </c>
      <c r="N99" s="5">
        <v>0.0</v>
      </c>
      <c r="O99" s="5">
        <v>0.0</v>
      </c>
      <c r="P99" s="5">
        <v>0.0</v>
      </c>
      <c r="Q99" s="5">
        <v>0.0</v>
      </c>
      <c r="R99" s="5">
        <v>0.0</v>
      </c>
      <c r="S99" s="5">
        <v>0.0</v>
      </c>
      <c r="T99" s="5">
        <v>0.0</v>
      </c>
      <c r="U99" s="5">
        <v>0.0</v>
      </c>
      <c r="V99" s="5">
        <v>0.0</v>
      </c>
      <c r="W99" s="5">
        <v>0.0</v>
      </c>
      <c r="X99" s="5">
        <v>0.0</v>
      </c>
      <c r="Y99" s="5">
        <v>0.0</v>
      </c>
      <c r="Z99" s="5">
        <v>0.0</v>
      </c>
      <c r="AA99" s="5">
        <v>0.0</v>
      </c>
      <c r="AB99" s="5">
        <v>0.0</v>
      </c>
      <c r="AC99" s="5">
        <v>0.0</v>
      </c>
      <c r="AD99" s="5">
        <v>0.0</v>
      </c>
      <c r="AE99" s="5">
        <v>0.0</v>
      </c>
      <c r="AF99" s="6">
        <f>IFERROR(__xludf.DUMMYFUNCTION("IFERROR(
  VLOOKUP(
    A99,
    IMPORTRANGE(
      ""1ZygntHC1J6IxzKbTidmOyf5nUyW4GCLurHCjexrLm_o        "",
      ""HTMLキャッシュ!A:F""
    ),
    3,
    FALSE
  ),
  0
)
"),46081.769537037035)</f>
        <v>46081.76954</v>
      </c>
      <c r="AG99" s="5"/>
      <c r="AH99" s="5"/>
      <c r="AI99" s="5"/>
      <c r="AJ99" s="5"/>
      <c r="AK99" s="5"/>
      <c r="AL99" s="5"/>
      <c r="AM99" s="5"/>
      <c r="AN99" s="5"/>
      <c r="AO99" s="5"/>
      <c r="AP99" s="5"/>
      <c r="AQ99" s="5"/>
      <c r="AR99" s="3"/>
      <c r="AS99" s="5"/>
      <c r="AT99" s="5"/>
      <c r="AU99" s="5"/>
      <c r="AV99" s="5"/>
      <c r="AW99" s="5"/>
      <c r="AX99" s="5"/>
      <c r="AY99" s="5"/>
      <c r="AZ99" s="7"/>
      <c r="BA99" s="7"/>
    </row>
    <row r="100" ht="16.5" customHeight="1">
      <c r="A100" s="4" t="s">
        <v>232</v>
      </c>
      <c r="B100" s="5">
        <v>0.0</v>
      </c>
      <c r="C100" s="5">
        <v>4.0</v>
      </c>
      <c r="D100" s="1" t="s">
        <v>233</v>
      </c>
      <c r="E100" s="5">
        <v>0.0</v>
      </c>
      <c r="F100" s="5">
        <v>4.0</v>
      </c>
      <c r="G100" s="5">
        <v>0.0</v>
      </c>
      <c r="H100" s="5">
        <v>0.0</v>
      </c>
      <c r="I100" s="5">
        <v>0.0</v>
      </c>
      <c r="J100" s="5">
        <v>0.0</v>
      </c>
      <c r="K100" s="5">
        <v>0.0</v>
      </c>
      <c r="L100" s="5">
        <v>0.0</v>
      </c>
      <c r="M100" s="5">
        <v>0.0</v>
      </c>
      <c r="N100" s="5">
        <v>0.0</v>
      </c>
      <c r="O100" s="5">
        <v>0.0</v>
      </c>
      <c r="P100" s="5">
        <v>0.0</v>
      </c>
      <c r="Q100" s="5">
        <v>0.0</v>
      </c>
      <c r="R100" s="5">
        <v>0.0</v>
      </c>
      <c r="S100" s="5">
        <v>0.0</v>
      </c>
      <c r="T100" s="5">
        <v>0.0</v>
      </c>
      <c r="U100" s="5">
        <v>0.0</v>
      </c>
      <c r="V100" s="5">
        <v>0.0</v>
      </c>
      <c r="W100" s="5">
        <v>0.0</v>
      </c>
      <c r="X100" s="5">
        <v>0.0</v>
      </c>
      <c r="Y100" s="5">
        <v>0.0</v>
      </c>
      <c r="Z100" s="5">
        <v>0.0</v>
      </c>
      <c r="AA100" s="5">
        <v>0.0</v>
      </c>
      <c r="AB100" s="5">
        <v>0.0</v>
      </c>
      <c r="AC100" s="5">
        <v>0.0</v>
      </c>
      <c r="AD100" s="5">
        <v>0.0</v>
      </c>
      <c r="AE100" s="5">
        <v>0.0</v>
      </c>
      <c r="AF100" s="6">
        <f>IFERROR(__xludf.DUMMYFUNCTION("IFERROR(
  VLOOKUP(
    A100,
    IMPORTRANGE(
      ""1ZygntHC1J6IxzKbTidmOyf5nUyW4GCLurHCjexrLm_o        "",
      ""HTMLキャッシュ!A:F""
    ),
    3,
    FALSE
  ),
  0
)
"),44384.649930555555)</f>
        <v>44384.64993</v>
      </c>
      <c r="AG100" s="5"/>
      <c r="AH100" s="5"/>
      <c r="AI100" s="5"/>
      <c r="AJ100" s="5"/>
      <c r="AK100" s="5"/>
      <c r="AL100" s="5"/>
      <c r="AM100" s="5"/>
      <c r="AN100" s="5"/>
      <c r="AO100" s="5"/>
      <c r="AP100" s="5"/>
      <c r="AQ100" s="5"/>
      <c r="AR100" s="3"/>
      <c r="AS100" s="5"/>
      <c r="AT100" s="5"/>
      <c r="AU100" s="5"/>
      <c r="AV100" s="5"/>
      <c r="AW100" s="5"/>
      <c r="AX100" s="5"/>
      <c r="AY100" s="5"/>
      <c r="AZ100" s="7"/>
      <c r="BA100" s="7"/>
    </row>
    <row r="101" ht="16.5" customHeight="1">
      <c r="A101" s="4" t="s">
        <v>234</v>
      </c>
      <c r="B101" s="5">
        <v>0.0</v>
      </c>
      <c r="C101" s="5">
        <v>4.0</v>
      </c>
      <c r="D101" s="1" t="s">
        <v>235</v>
      </c>
      <c r="E101" s="5">
        <v>0.0</v>
      </c>
      <c r="F101" s="5">
        <v>4.0</v>
      </c>
      <c r="G101" s="5">
        <v>0.0</v>
      </c>
      <c r="H101" s="5">
        <v>0.0</v>
      </c>
      <c r="I101" s="5">
        <v>0.0</v>
      </c>
      <c r="J101" s="5">
        <v>0.0</v>
      </c>
      <c r="K101" s="5">
        <v>0.0</v>
      </c>
      <c r="L101" s="5">
        <v>0.0</v>
      </c>
      <c r="M101" s="5">
        <v>0.0</v>
      </c>
      <c r="N101" s="5">
        <v>0.0</v>
      </c>
      <c r="O101" s="5">
        <v>0.0</v>
      </c>
      <c r="P101" s="5">
        <v>0.0</v>
      </c>
      <c r="Q101" s="5">
        <v>0.0</v>
      </c>
      <c r="R101" s="5">
        <v>0.0</v>
      </c>
      <c r="S101" s="5">
        <v>0.0</v>
      </c>
      <c r="T101" s="5">
        <v>0.0</v>
      </c>
      <c r="U101" s="5">
        <v>0.0</v>
      </c>
      <c r="V101" s="5">
        <v>0.0</v>
      </c>
      <c r="W101" s="5">
        <v>0.0</v>
      </c>
      <c r="X101" s="5">
        <v>0.0</v>
      </c>
      <c r="Y101" s="5">
        <v>0.0</v>
      </c>
      <c r="Z101" s="5">
        <v>0.0</v>
      </c>
      <c r="AA101" s="5">
        <v>0.0</v>
      </c>
      <c r="AB101" s="5">
        <v>0.0</v>
      </c>
      <c r="AC101" s="5">
        <v>0.0</v>
      </c>
      <c r="AD101" s="5">
        <v>0.0</v>
      </c>
      <c r="AE101" s="5">
        <v>0.0</v>
      </c>
      <c r="AF101" s="6">
        <f>IFERROR(__xludf.DUMMYFUNCTION("IFERROR(
  VLOOKUP(
    A101,
    IMPORTRANGE(
      ""1ZygntHC1J6IxzKbTidmOyf5nUyW4GCLurHCjexrLm_o        "",
      ""HTMLキャッシュ!A:F""
    ),
    3,
    FALSE
  ),
  0
)
"),46078.87515046296)</f>
        <v>46078.87515</v>
      </c>
      <c r="AG101" s="5"/>
      <c r="AH101" s="5"/>
      <c r="AI101" s="5"/>
      <c r="AJ101" s="5"/>
      <c r="AK101" s="5"/>
      <c r="AL101" s="5"/>
      <c r="AM101" s="5"/>
      <c r="AN101" s="5"/>
      <c r="AO101" s="5"/>
      <c r="AP101" s="5"/>
      <c r="AQ101" s="5"/>
      <c r="AR101" s="3"/>
      <c r="AS101" s="5"/>
      <c r="AT101" s="5"/>
      <c r="AU101" s="5"/>
      <c r="AV101" s="5"/>
      <c r="AW101" s="5"/>
      <c r="AX101" s="5"/>
      <c r="AY101" s="5"/>
      <c r="AZ101" s="7"/>
      <c r="BA101" s="7"/>
    </row>
    <row r="102" ht="16.5" customHeight="1">
      <c r="A102" s="4" t="s">
        <v>236</v>
      </c>
      <c r="B102" s="5">
        <v>123.0</v>
      </c>
      <c r="C102" s="5">
        <v>4.0</v>
      </c>
      <c r="D102" s="1" t="s">
        <v>237</v>
      </c>
      <c r="E102" s="5">
        <v>0.0</v>
      </c>
      <c r="F102" s="5">
        <v>4.0</v>
      </c>
      <c r="G102" s="5">
        <v>0.0</v>
      </c>
      <c r="H102" s="5">
        <v>0.0</v>
      </c>
      <c r="I102" s="5">
        <v>0.0</v>
      </c>
      <c r="J102" s="5">
        <v>0.0</v>
      </c>
      <c r="K102" s="5">
        <v>0.0</v>
      </c>
      <c r="L102" s="5">
        <v>0.0</v>
      </c>
      <c r="M102" s="5">
        <v>0.0</v>
      </c>
      <c r="N102" s="5">
        <v>0.0</v>
      </c>
      <c r="O102" s="5">
        <v>0.0</v>
      </c>
      <c r="P102" s="5">
        <v>0.0</v>
      </c>
      <c r="Q102" s="5">
        <v>0.0</v>
      </c>
      <c r="R102" s="5">
        <v>0.0</v>
      </c>
      <c r="S102" s="5">
        <v>0.0</v>
      </c>
      <c r="T102" s="5">
        <v>0.0</v>
      </c>
      <c r="U102" s="5">
        <v>0.0</v>
      </c>
      <c r="V102" s="5">
        <v>0.0</v>
      </c>
      <c r="W102" s="5">
        <v>0.0</v>
      </c>
      <c r="X102" s="5">
        <v>0.0</v>
      </c>
      <c r="Y102" s="5">
        <v>0.0</v>
      </c>
      <c r="Z102" s="5">
        <v>0.0</v>
      </c>
      <c r="AA102" s="5">
        <v>0.0</v>
      </c>
      <c r="AB102" s="5">
        <v>0.0</v>
      </c>
      <c r="AC102" s="5">
        <v>0.0</v>
      </c>
      <c r="AD102" s="5">
        <v>0.0</v>
      </c>
      <c r="AE102" s="5">
        <v>0.0</v>
      </c>
      <c r="AF102" s="6">
        <f>IFERROR(__xludf.DUMMYFUNCTION("IFERROR(
  VLOOKUP(
    A102,
    IMPORTRANGE(
      ""1ZygntHC1J6IxzKbTidmOyf5nUyW4GCLurHCjexrLm_o        "",
      ""HTMLキャッシュ!A:F""
    ),
    3,
    FALSE
  ),
  0
)
"),46081.79429398148)</f>
        <v>46081.79429</v>
      </c>
      <c r="AG102" s="5"/>
      <c r="AH102" s="5"/>
      <c r="AI102" s="5"/>
      <c r="AJ102" s="5"/>
      <c r="AK102" s="5"/>
      <c r="AL102" s="5"/>
      <c r="AM102" s="5"/>
      <c r="AN102" s="5"/>
      <c r="AO102" s="5"/>
      <c r="AP102" s="5"/>
      <c r="AQ102" s="5"/>
      <c r="AR102" s="3"/>
      <c r="AS102" s="5"/>
      <c r="AT102" s="5"/>
      <c r="AU102" s="5"/>
      <c r="AV102" s="5"/>
      <c r="AW102" s="5"/>
      <c r="AX102" s="5"/>
      <c r="AY102" s="5"/>
      <c r="AZ102" s="7"/>
      <c r="BA102" s="7"/>
    </row>
    <row r="103" ht="16.5" customHeight="1">
      <c r="A103" s="4" t="s">
        <v>238</v>
      </c>
      <c r="B103" s="5">
        <v>15.0</v>
      </c>
      <c r="C103" s="5">
        <v>4.0</v>
      </c>
      <c r="D103" s="1" t="s">
        <v>239</v>
      </c>
      <c r="E103" s="5">
        <v>0.0</v>
      </c>
      <c r="F103" s="5">
        <v>1.0</v>
      </c>
      <c r="G103" s="5">
        <v>1.0</v>
      </c>
      <c r="H103" s="5">
        <v>0.0</v>
      </c>
      <c r="I103" s="5">
        <v>0.0</v>
      </c>
      <c r="J103" s="5">
        <v>0.0</v>
      </c>
      <c r="K103" s="5">
        <v>0.0</v>
      </c>
      <c r="L103" s="5">
        <v>0.0</v>
      </c>
      <c r="M103" s="5">
        <v>1.0</v>
      </c>
      <c r="N103" s="5">
        <v>0.0</v>
      </c>
      <c r="O103" s="5">
        <v>0.0</v>
      </c>
      <c r="P103" s="5">
        <v>0.0</v>
      </c>
      <c r="Q103" s="5">
        <v>0.0</v>
      </c>
      <c r="R103" s="5">
        <v>0.0</v>
      </c>
      <c r="S103" s="5">
        <v>0.0</v>
      </c>
      <c r="T103" s="5">
        <v>0.0</v>
      </c>
      <c r="U103" s="5">
        <v>0.0</v>
      </c>
      <c r="V103" s="5">
        <v>0.0</v>
      </c>
      <c r="W103" s="5">
        <v>0.0</v>
      </c>
      <c r="X103" s="5">
        <v>0.0</v>
      </c>
      <c r="Y103" s="5">
        <v>0.0</v>
      </c>
      <c r="Z103" s="5">
        <v>0.0</v>
      </c>
      <c r="AA103" s="5">
        <v>0.0</v>
      </c>
      <c r="AB103" s="5">
        <v>1.0</v>
      </c>
      <c r="AC103" s="5">
        <v>0.0</v>
      </c>
      <c r="AD103" s="5">
        <v>0.0</v>
      </c>
      <c r="AE103" s="5">
        <v>0.0</v>
      </c>
      <c r="AF103" s="6">
        <f>IFERROR(__xludf.DUMMYFUNCTION("IFERROR(
  VLOOKUP(
    A103,
    IMPORTRANGE(
      ""1ZygntHC1J6IxzKbTidmOyf5nUyW4GCLurHCjexrLm_o        "",
      ""HTMLキャッシュ!A:F""
    ),
    3,
    FALSE
  ),
  0
)
"),46086.78324074074)</f>
        <v>46086.78324</v>
      </c>
      <c r="AG103" s="5"/>
      <c r="AH103" s="5"/>
      <c r="AI103" s="5"/>
      <c r="AJ103" s="5"/>
      <c r="AK103" s="5"/>
      <c r="AL103" s="5"/>
      <c r="AM103" s="5"/>
      <c r="AN103" s="5"/>
      <c r="AO103" s="5"/>
      <c r="AP103" s="5"/>
      <c r="AQ103" s="5"/>
      <c r="AR103" s="3"/>
      <c r="AS103" s="5"/>
      <c r="AT103" s="5"/>
      <c r="AU103" s="5"/>
      <c r="AV103" s="5"/>
      <c r="AW103" s="5"/>
      <c r="AX103" s="5"/>
      <c r="AY103" s="5"/>
      <c r="AZ103" s="7"/>
      <c r="BA103" s="7"/>
    </row>
    <row r="104" ht="16.5" customHeight="1">
      <c r="A104" s="4" t="s">
        <v>240</v>
      </c>
      <c r="B104" s="5">
        <v>2.0</v>
      </c>
      <c r="C104" s="5">
        <v>4.0</v>
      </c>
      <c r="D104" s="1" t="s">
        <v>241</v>
      </c>
      <c r="E104" s="5">
        <v>1.0</v>
      </c>
      <c r="F104" s="5">
        <v>0.0</v>
      </c>
      <c r="G104" s="5">
        <v>1.0</v>
      </c>
      <c r="H104" s="5">
        <v>0.0</v>
      </c>
      <c r="I104" s="5">
        <v>1.0</v>
      </c>
      <c r="J104" s="5">
        <v>0.0</v>
      </c>
      <c r="K104" s="5">
        <v>0.0</v>
      </c>
      <c r="L104" s="5">
        <v>0.0</v>
      </c>
      <c r="M104" s="5">
        <v>0.0</v>
      </c>
      <c r="N104" s="5">
        <v>0.0</v>
      </c>
      <c r="O104" s="5">
        <v>0.0</v>
      </c>
      <c r="P104" s="5">
        <v>0.0</v>
      </c>
      <c r="Q104" s="5">
        <v>0.0</v>
      </c>
      <c r="R104" s="5">
        <v>0.0</v>
      </c>
      <c r="S104" s="5">
        <v>1.0</v>
      </c>
      <c r="T104" s="5">
        <v>0.0</v>
      </c>
      <c r="U104" s="5">
        <v>0.0</v>
      </c>
      <c r="V104" s="5">
        <v>0.0</v>
      </c>
      <c r="W104" s="5">
        <v>0.0</v>
      </c>
      <c r="X104" s="5">
        <v>0.0</v>
      </c>
      <c r="Y104" s="5">
        <v>0.0</v>
      </c>
      <c r="Z104" s="5">
        <v>0.0</v>
      </c>
      <c r="AA104" s="5">
        <v>0.0</v>
      </c>
      <c r="AB104" s="5">
        <v>0.0</v>
      </c>
      <c r="AC104" s="5">
        <v>0.0</v>
      </c>
      <c r="AD104" s="5">
        <v>0.0</v>
      </c>
      <c r="AE104" s="5">
        <v>0.0</v>
      </c>
      <c r="AF104" s="6">
        <f>IFERROR(__xludf.DUMMYFUNCTION("IFERROR(
  VLOOKUP(
    A104,
    IMPORTRANGE(
      ""1ZygntHC1J6IxzKbTidmOyf5nUyW4GCLurHCjexrLm_o        "",
      ""HTMLキャッシュ!A:F""
    ),
    3,
    FALSE
  ),
  0
)
"),46061.92587962963)</f>
        <v>46061.92588</v>
      </c>
      <c r="AG104" s="5"/>
      <c r="AH104" s="5"/>
      <c r="AI104" s="5"/>
      <c r="AJ104" s="5"/>
      <c r="AK104" s="5"/>
      <c r="AL104" s="5"/>
      <c r="AM104" s="5"/>
      <c r="AN104" s="5"/>
      <c r="AO104" s="5"/>
      <c r="AP104" s="5"/>
      <c r="AQ104" s="5"/>
      <c r="AR104" s="3"/>
      <c r="AS104" s="5"/>
      <c r="AT104" s="5"/>
      <c r="AU104" s="5"/>
      <c r="AV104" s="5"/>
      <c r="AW104" s="5"/>
      <c r="AX104" s="5"/>
      <c r="AY104" s="5"/>
      <c r="AZ104" s="7"/>
      <c r="BA104" s="7"/>
    </row>
    <row r="105" ht="16.5" customHeight="1">
      <c r="A105" s="4" t="s">
        <v>242</v>
      </c>
      <c r="B105" s="5">
        <v>0.0</v>
      </c>
      <c r="C105" s="5">
        <v>4.0</v>
      </c>
      <c r="D105" s="1" t="s">
        <v>243</v>
      </c>
      <c r="E105" s="5">
        <v>0.0</v>
      </c>
      <c r="F105" s="5">
        <v>4.0</v>
      </c>
      <c r="G105" s="5">
        <v>0.0</v>
      </c>
      <c r="H105" s="5">
        <v>0.0</v>
      </c>
      <c r="I105" s="5">
        <v>0.0</v>
      </c>
      <c r="J105" s="5">
        <v>0.0</v>
      </c>
      <c r="K105" s="5">
        <v>0.0</v>
      </c>
      <c r="L105" s="5">
        <v>0.0</v>
      </c>
      <c r="M105" s="5">
        <v>0.0</v>
      </c>
      <c r="N105" s="5">
        <v>0.0</v>
      </c>
      <c r="O105" s="5">
        <v>0.0</v>
      </c>
      <c r="P105" s="5">
        <v>0.0</v>
      </c>
      <c r="Q105" s="5">
        <v>0.0</v>
      </c>
      <c r="R105" s="5">
        <v>0.0</v>
      </c>
      <c r="S105" s="5">
        <v>0.0</v>
      </c>
      <c r="T105" s="5">
        <v>0.0</v>
      </c>
      <c r="U105" s="5">
        <v>0.0</v>
      </c>
      <c r="V105" s="5">
        <v>0.0</v>
      </c>
      <c r="W105" s="5">
        <v>0.0</v>
      </c>
      <c r="X105" s="5">
        <v>0.0</v>
      </c>
      <c r="Y105" s="5">
        <v>0.0</v>
      </c>
      <c r="Z105" s="5">
        <v>0.0</v>
      </c>
      <c r="AA105" s="5">
        <v>0.0</v>
      </c>
      <c r="AB105" s="5">
        <v>0.0</v>
      </c>
      <c r="AC105" s="5">
        <v>0.0</v>
      </c>
      <c r="AD105" s="5">
        <v>0.0</v>
      </c>
      <c r="AE105" s="5">
        <v>0.0</v>
      </c>
      <c r="AF105" s="6">
        <f>IFERROR(__xludf.DUMMYFUNCTION("IFERROR(
  VLOOKUP(
    A105,
    IMPORTRANGE(
      ""1ZygntHC1J6IxzKbTidmOyf5nUyW4GCLurHCjexrLm_o        "",
      ""HTMLキャッシュ!A:F""
    ),
    3,
    FALSE
  ),
  0
)
"),46015.714895833335)</f>
        <v>46015.7149</v>
      </c>
      <c r="AG105" s="5"/>
      <c r="AH105" s="5"/>
      <c r="AI105" s="5"/>
      <c r="AJ105" s="5"/>
      <c r="AK105" s="5"/>
      <c r="AL105" s="5"/>
      <c r="AM105" s="5"/>
      <c r="AN105" s="5"/>
      <c r="AO105" s="5"/>
      <c r="AP105" s="5"/>
      <c r="AQ105" s="5"/>
      <c r="AR105" s="3"/>
      <c r="AS105" s="5"/>
      <c r="AT105" s="5"/>
      <c r="AU105" s="5"/>
      <c r="AV105" s="5"/>
      <c r="AW105" s="5"/>
      <c r="AX105" s="5"/>
      <c r="AY105" s="5"/>
      <c r="AZ105" s="7"/>
      <c r="BA105" s="7"/>
    </row>
    <row r="106" ht="16.5" customHeight="1">
      <c r="A106" s="4" t="s">
        <v>244</v>
      </c>
      <c r="B106" s="5">
        <v>0.0</v>
      </c>
      <c r="C106" s="5">
        <v>4.0</v>
      </c>
      <c r="D106" s="1" t="s">
        <v>245</v>
      </c>
      <c r="E106" s="5">
        <v>0.0</v>
      </c>
      <c r="F106" s="5">
        <v>3.0</v>
      </c>
      <c r="G106" s="5">
        <v>0.0</v>
      </c>
      <c r="H106" s="5">
        <v>0.0</v>
      </c>
      <c r="I106" s="5">
        <v>0.0</v>
      </c>
      <c r="J106" s="5">
        <v>0.0</v>
      </c>
      <c r="K106" s="5">
        <v>0.0</v>
      </c>
      <c r="L106" s="5">
        <v>0.0</v>
      </c>
      <c r="M106" s="5">
        <v>0.0</v>
      </c>
      <c r="N106" s="5">
        <v>0.0</v>
      </c>
      <c r="O106" s="5">
        <v>0.0</v>
      </c>
      <c r="P106" s="5">
        <v>0.0</v>
      </c>
      <c r="Q106" s="5">
        <v>0.0</v>
      </c>
      <c r="R106" s="5">
        <v>1.0</v>
      </c>
      <c r="S106" s="5">
        <v>0.0</v>
      </c>
      <c r="T106" s="5">
        <v>0.0</v>
      </c>
      <c r="U106" s="5">
        <v>0.0</v>
      </c>
      <c r="V106" s="5">
        <v>0.0</v>
      </c>
      <c r="W106" s="5">
        <v>0.0</v>
      </c>
      <c r="X106" s="5">
        <v>0.0</v>
      </c>
      <c r="Y106" s="5">
        <v>0.0</v>
      </c>
      <c r="Z106" s="5">
        <v>0.0</v>
      </c>
      <c r="AA106" s="5">
        <v>0.0</v>
      </c>
      <c r="AB106" s="5">
        <v>0.0</v>
      </c>
      <c r="AC106" s="5">
        <v>0.0</v>
      </c>
      <c r="AD106" s="5">
        <v>0.0</v>
      </c>
      <c r="AE106" s="5">
        <v>0.0</v>
      </c>
      <c r="AF106" s="6">
        <f>IFERROR(__xludf.DUMMYFUNCTION("IFERROR(
  VLOOKUP(
    A106,
    IMPORTRANGE(
      ""1ZygntHC1J6IxzKbTidmOyf5nUyW4GCLurHCjexrLm_o        "",
      ""HTMLキャッシュ!A:F""
    ),
    3,
    FALSE
  ),
  0
)
"),46081.75827546296)</f>
        <v>46081.75828</v>
      </c>
      <c r="AG106" s="5"/>
      <c r="AH106" s="5"/>
      <c r="AI106" s="5"/>
      <c r="AJ106" s="5"/>
      <c r="AK106" s="5"/>
      <c r="AL106" s="5"/>
      <c r="AM106" s="5"/>
      <c r="AN106" s="5"/>
      <c r="AO106" s="5"/>
      <c r="AP106" s="5"/>
      <c r="AQ106" s="5"/>
      <c r="AR106" s="3"/>
      <c r="AS106" s="5"/>
      <c r="AT106" s="5"/>
      <c r="AU106" s="5"/>
      <c r="AV106" s="5"/>
      <c r="AW106" s="5"/>
      <c r="AX106" s="5"/>
      <c r="AY106" s="5"/>
      <c r="AZ106" s="7"/>
      <c r="BA106" s="7"/>
    </row>
    <row r="107" ht="16.5" customHeight="1">
      <c r="A107" s="4" t="s">
        <v>246</v>
      </c>
      <c r="B107" s="5">
        <v>0.0</v>
      </c>
      <c r="C107" s="5">
        <v>4.0</v>
      </c>
      <c r="D107" s="1" t="s">
        <v>247</v>
      </c>
      <c r="E107" s="5">
        <v>0.0</v>
      </c>
      <c r="F107" s="5">
        <v>0.0</v>
      </c>
      <c r="G107" s="5">
        <v>0.0</v>
      </c>
      <c r="H107" s="5">
        <v>0.0</v>
      </c>
      <c r="I107" s="5">
        <v>0.0</v>
      </c>
      <c r="J107" s="5">
        <v>0.0</v>
      </c>
      <c r="K107" s="5">
        <v>1.0</v>
      </c>
      <c r="L107" s="5">
        <v>0.0</v>
      </c>
      <c r="M107" s="5">
        <v>0.0</v>
      </c>
      <c r="N107" s="5">
        <v>0.0</v>
      </c>
      <c r="O107" s="5">
        <v>0.0</v>
      </c>
      <c r="P107" s="5">
        <v>0.0</v>
      </c>
      <c r="Q107" s="5">
        <v>0.0</v>
      </c>
      <c r="R107" s="5">
        <v>0.0</v>
      </c>
      <c r="S107" s="5">
        <v>0.0</v>
      </c>
      <c r="T107" s="5">
        <v>0.0</v>
      </c>
      <c r="U107" s="5">
        <v>3.0</v>
      </c>
      <c r="V107" s="5">
        <v>0.0</v>
      </c>
      <c r="W107" s="5">
        <v>0.0</v>
      </c>
      <c r="X107" s="5">
        <v>0.0</v>
      </c>
      <c r="Y107" s="5">
        <v>0.0</v>
      </c>
      <c r="Z107" s="5">
        <v>0.0</v>
      </c>
      <c r="AA107" s="5">
        <v>0.0</v>
      </c>
      <c r="AB107" s="5">
        <v>0.0</v>
      </c>
      <c r="AC107" s="5">
        <v>0.0</v>
      </c>
      <c r="AD107" s="5">
        <v>0.0</v>
      </c>
      <c r="AE107" s="5">
        <v>0.0</v>
      </c>
      <c r="AF107" s="6">
        <f>IFERROR(__xludf.DUMMYFUNCTION("IFERROR(
  VLOOKUP(
    A107,
    IMPORTRANGE(
      ""1ZygntHC1J6IxzKbTidmOyf5nUyW4GCLurHCjexrLm_o        "",
      ""HTMLキャッシュ!A:F""
    ),
    3,
    FALSE
  ),
  0
)
"),46084.53508101852)</f>
        <v>46084.53508</v>
      </c>
      <c r="AG107" s="5"/>
      <c r="AH107" s="5"/>
      <c r="AI107" s="5"/>
      <c r="AJ107" s="5"/>
      <c r="AK107" s="5"/>
      <c r="AL107" s="5"/>
      <c r="AM107" s="5"/>
      <c r="AN107" s="5"/>
      <c r="AO107" s="5"/>
      <c r="AP107" s="5"/>
      <c r="AQ107" s="5"/>
      <c r="AR107" s="3"/>
      <c r="AS107" s="5"/>
      <c r="AT107" s="5"/>
      <c r="AU107" s="5"/>
      <c r="AV107" s="5"/>
      <c r="AW107" s="5"/>
      <c r="AX107" s="5"/>
      <c r="AY107" s="5"/>
      <c r="AZ107" s="7"/>
      <c r="BA107" s="7"/>
    </row>
    <row r="108" ht="16.5" customHeight="1">
      <c r="A108" s="4" t="s">
        <v>248</v>
      </c>
      <c r="B108" s="5">
        <v>0.0</v>
      </c>
      <c r="C108" s="5">
        <v>4.0</v>
      </c>
      <c r="D108" s="1" t="s">
        <v>249</v>
      </c>
      <c r="E108" s="5">
        <v>1.0</v>
      </c>
      <c r="F108" s="5">
        <v>0.0</v>
      </c>
      <c r="G108" s="5">
        <v>0.0</v>
      </c>
      <c r="H108" s="5">
        <v>0.0</v>
      </c>
      <c r="I108" s="5">
        <v>0.0</v>
      </c>
      <c r="J108" s="5">
        <v>0.0</v>
      </c>
      <c r="K108" s="5">
        <v>2.0</v>
      </c>
      <c r="L108" s="5">
        <v>0.0</v>
      </c>
      <c r="M108" s="5">
        <v>0.0</v>
      </c>
      <c r="N108" s="5">
        <v>0.0</v>
      </c>
      <c r="O108" s="5">
        <v>0.0</v>
      </c>
      <c r="P108" s="5">
        <v>0.0</v>
      </c>
      <c r="Q108" s="5">
        <v>0.0</v>
      </c>
      <c r="R108" s="5">
        <v>1.0</v>
      </c>
      <c r="S108" s="5">
        <v>0.0</v>
      </c>
      <c r="T108" s="5">
        <v>0.0</v>
      </c>
      <c r="U108" s="5">
        <v>0.0</v>
      </c>
      <c r="V108" s="5">
        <v>0.0</v>
      </c>
      <c r="W108" s="5">
        <v>0.0</v>
      </c>
      <c r="X108" s="5">
        <v>0.0</v>
      </c>
      <c r="Y108" s="5">
        <v>0.0</v>
      </c>
      <c r="Z108" s="5">
        <v>0.0</v>
      </c>
      <c r="AA108" s="5">
        <v>0.0</v>
      </c>
      <c r="AB108" s="5">
        <v>0.0</v>
      </c>
      <c r="AC108" s="5">
        <v>0.0</v>
      </c>
      <c r="AD108" s="5">
        <v>0.0</v>
      </c>
      <c r="AE108" s="5">
        <v>0.0</v>
      </c>
      <c r="AF108" s="6">
        <f>IFERROR(__xludf.DUMMYFUNCTION("IFERROR(
  VLOOKUP(
    A108,
    IMPORTRANGE(
      ""1ZygntHC1J6IxzKbTidmOyf5nUyW4GCLurHCjexrLm_o        "",
      ""HTMLキャッシュ!A:F""
    ),
    3,
    FALSE
  ),
  0
)
"),46084.58069444444)</f>
        <v>46084.58069</v>
      </c>
      <c r="AG108" s="5"/>
      <c r="AH108" s="5"/>
      <c r="AI108" s="5"/>
      <c r="AJ108" s="5"/>
      <c r="AK108" s="5"/>
      <c r="AL108" s="5"/>
      <c r="AM108" s="5"/>
      <c r="AN108" s="5"/>
      <c r="AO108" s="5"/>
      <c r="AP108" s="5"/>
      <c r="AQ108" s="5"/>
      <c r="AR108" s="3"/>
      <c r="AS108" s="5"/>
      <c r="AT108" s="5"/>
      <c r="AU108" s="5"/>
      <c r="AV108" s="5"/>
      <c r="AW108" s="5"/>
      <c r="AX108" s="5"/>
      <c r="AY108" s="5"/>
      <c r="AZ108" s="7"/>
      <c r="BA108" s="7"/>
    </row>
    <row r="109" ht="16.5" customHeight="1">
      <c r="A109" s="4" t="s">
        <v>250</v>
      </c>
      <c r="B109" s="5">
        <v>0.0</v>
      </c>
      <c r="C109" s="5">
        <v>4.0</v>
      </c>
      <c r="D109" s="1" t="s">
        <v>251</v>
      </c>
      <c r="E109" s="5">
        <v>0.0</v>
      </c>
      <c r="F109" s="5">
        <v>3.0</v>
      </c>
      <c r="G109" s="5">
        <v>0.0</v>
      </c>
      <c r="H109" s="5">
        <v>0.0</v>
      </c>
      <c r="I109" s="5">
        <v>0.0</v>
      </c>
      <c r="J109" s="5">
        <v>1.0</v>
      </c>
      <c r="K109" s="5">
        <v>0.0</v>
      </c>
      <c r="L109" s="5">
        <v>0.0</v>
      </c>
      <c r="M109" s="5">
        <v>0.0</v>
      </c>
      <c r="N109" s="5">
        <v>0.0</v>
      </c>
      <c r="O109" s="5">
        <v>0.0</v>
      </c>
      <c r="P109" s="5">
        <v>0.0</v>
      </c>
      <c r="Q109" s="5">
        <v>0.0</v>
      </c>
      <c r="R109" s="5">
        <v>0.0</v>
      </c>
      <c r="S109" s="5">
        <v>0.0</v>
      </c>
      <c r="T109" s="5">
        <v>0.0</v>
      </c>
      <c r="U109" s="5">
        <v>0.0</v>
      </c>
      <c r="V109" s="5">
        <v>0.0</v>
      </c>
      <c r="W109" s="5">
        <v>0.0</v>
      </c>
      <c r="X109" s="5">
        <v>0.0</v>
      </c>
      <c r="Y109" s="5">
        <v>0.0</v>
      </c>
      <c r="Z109" s="5">
        <v>0.0</v>
      </c>
      <c r="AA109" s="5">
        <v>0.0</v>
      </c>
      <c r="AB109" s="5">
        <v>0.0</v>
      </c>
      <c r="AC109" s="5">
        <v>0.0</v>
      </c>
      <c r="AD109" s="5">
        <v>0.0</v>
      </c>
      <c r="AE109" s="5">
        <v>0.0</v>
      </c>
      <c r="AF109" s="6">
        <f>IFERROR(__xludf.DUMMYFUNCTION("IFERROR(
  VLOOKUP(
    A109,
    IMPORTRANGE(
      ""1ZygntHC1J6IxzKbTidmOyf5nUyW4GCLurHCjexrLm_o        "",
      ""HTMLキャッシュ!A:F""
    ),
    3,
    FALSE
  ),
  0
)
"),46084.537835648145)</f>
        <v>46084.53784</v>
      </c>
      <c r="AG109" s="5"/>
      <c r="AH109" s="5"/>
      <c r="AI109" s="5"/>
      <c r="AJ109" s="5"/>
      <c r="AK109" s="5"/>
      <c r="AL109" s="5"/>
      <c r="AM109" s="5"/>
      <c r="AN109" s="5"/>
      <c r="AO109" s="5"/>
      <c r="AP109" s="5"/>
      <c r="AQ109" s="5"/>
      <c r="AR109" s="3"/>
      <c r="AS109" s="5"/>
      <c r="AT109" s="5"/>
      <c r="AU109" s="5"/>
      <c r="AV109" s="5"/>
      <c r="AW109" s="5"/>
      <c r="AX109" s="5"/>
      <c r="AY109" s="5"/>
      <c r="AZ109" s="7"/>
      <c r="BA109" s="7"/>
    </row>
    <row r="110" ht="16.5" customHeight="1">
      <c r="A110" s="4" t="s">
        <v>252</v>
      </c>
      <c r="B110" s="5">
        <v>0.0</v>
      </c>
      <c r="C110" s="5">
        <v>4.0</v>
      </c>
      <c r="D110" s="1" t="s">
        <v>253</v>
      </c>
      <c r="E110" s="5">
        <v>0.0</v>
      </c>
      <c r="F110" s="5">
        <v>2.0</v>
      </c>
      <c r="G110" s="5">
        <v>0.0</v>
      </c>
      <c r="H110" s="5">
        <v>0.0</v>
      </c>
      <c r="I110" s="5">
        <v>1.0</v>
      </c>
      <c r="J110" s="5">
        <v>0.0</v>
      </c>
      <c r="K110" s="5">
        <v>1.0</v>
      </c>
      <c r="L110" s="5">
        <v>0.0</v>
      </c>
      <c r="M110" s="5">
        <v>0.0</v>
      </c>
      <c r="N110" s="5">
        <v>0.0</v>
      </c>
      <c r="O110" s="5">
        <v>0.0</v>
      </c>
      <c r="P110" s="5">
        <v>0.0</v>
      </c>
      <c r="Q110" s="5">
        <v>0.0</v>
      </c>
      <c r="R110" s="5">
        <v>0.0</v>
      </c>
      <c r="S110" s="5">
        <v>0.0</v>
      </c>
      <c r="T110" s="5">
        <v>0.0</v>
      </c>
      <c r="U110" s="5">
        <v>0.0</v>
      </c>
      <c r="V110" s="5">
        <v>0.0</v>
      </c>
      <c r="W110" s="5">
        <v>0.0</v>
      </c>
      <c r="X110" s="5">
        <v>0.0</v>
      </c>
      <c r="Y110" s="5">
        <v>0.0</v>
      </c>
      <c r="Z110" s="5">
        <v>0.0</v>
      </c>
      <c r="AA110" s="5">
        <v>0.0</v>
      </c>
      <c r="AB110" s="5">
        <v>0.0</v>
      </c>
      <c r="AC110" s="5">
        <v>0.0</v>
      </c>
      <c r="AD110" s="5">
        <v>0.0</v>
      </c>
      <c r="AE110" s="5">
        <v>0.0</v>
      </c>
      <c r="AF110" s="6">
        <f>IFERROR(__xludf.DUMMYFUNCTION("IFERROR(
  VLOOKUP(
    A110,
    IMPORTRANGE(
      ""1ZygntHC1J6IxzKbTidmOyf5nUyW4GCLurHCjexrLm_o        "",
      ""HTMLキャッシュ!A:F""
    ),
    3,
    FALSE
  ),
  0
)
"),46077.78613425926)</f>
        <v>46077.78613</v>
      </c>
      <c r="AG110" s="5"/>
      <c r="AH110" s="5"/>
      <c r="AI110" s="5"/>
      <c r="AJ110" s="5"/>
      <c r="AK110" s="5"/>
      <c r="AL110" s="5"/>
      <c r="AM110" s="5"/>
      <c r="AN110" s="5"/>
      <c r="AO110" s="5"/>
      <c r="AP110" s="5"/>
      <c r="AQ110" s="5"/>
      <c r="AR110" s="3"/>
      <c r="AS110" s="5"/>
      <c r="AT110" s="5"/>
      <c r="AU110" s="5"/>
      <c r="AV110" s="5"/>
      <c r="AW110" s="5"/>
      <c r="AX110" s="5"/>
      <c r="AY110" s="5"/>
      <c r="AZ110" s="7"/>
      <c r="BA110" s="7"/>
    </row>
    <row r="111" ht="16.5" customHeight="1">
      <c r="A111" s="4" t="s">
        <v>254</v>
      </c>
      <c r="B111" s="5">
        <v>0.0</v>
      </c>
      <c r="C111" s="5">
        <v>4.0</v>
      </c>
      <c r="D111" s="1" t="s">
        <v>255</v>
      </c>
      <c r="E111" s="5">
        <v>0.0</v>
      </c>
      <c r="F111" s="5">
        <v>0.0</v>
      </c>
      <c r="G111" s="5">
        <v>0.0</v>
      </c>
      <c r="H111" s="5">
        <v>0.0</v>
      </c>
      <c r="I111" s="5">
        <v>0.0</v>
      </c>
      <c r="J111" s="5">
        <v>0.0</v>
      </c>
      <c r="K111" s="5">
        <v>2.0</v>
      </c>
      <c r="L111" s="5">
        <v>0.0</v>
      </c>
      <c r="M111" s="5">
        <v>0.0</v>
      </c>
      <c r="N111" s="5">
        <v>0.0</v>
      </c>
      <c r="O111" s="5">
        <v>0.0</v>
      </c>
      <c r="P111" s="5">
        <v>0.0</v>
      </c>
      <c r="Q111" s="5">
        <v>0.0</v>
      </c>
      <c r="R111" s="5">
        <v>0.0</v>
      </c>
      <c r="S111" s="5">
        <v>0.0</v>
      </c>
      <c r="T111" s="5">
        <v>0.0</v>
      </c>
      <c r="U111" s="5">
        <v>2.0</v>
      </c>
      <c r="V111" s="5">
        <v>0.0</v>
      </c>
      <c r="W111" s="5">
        <v>0.0</v>
      </c>
      <c r="X111" s="5">
        <v>0.0</v>
      </c>
      <c r="Y111" s="5">
        <v>0.0</v>
      </c>
      <c r="Z111" s="5">
        <v>0.0</v>
      </c>
      <c r="AA111" s="5">
        <v>0.0</v>
      </c>
      <c r="AB111" s="5">
        <v>0.0</v>
      </c>
      <c r="AC111" s="5">
        <v>0.0</v>
      </c>
      <c r="AD111" s="5">
        <v>0.0</v>
      </c>
      <c r="AE111" s="5">
        <v>0.0</v>
      </c>
      <c r="AF111" s="6">
        <f>IFERROR(__xludf.DUMMYFUNCTION("IFERROR(
  VLOOKUP(
    A111,
    IMPORTRANGE(
      ""1ZygntHC1J6IxzKbTidmOyf5nUyW4GCLurHCjexrLm_o        "",
      ""HTMLキャッシュ!A:F""
    ),
    3,
    FALSE
  ),
  0
)
"),46083.56288194445)</f>
        <v>46083.56288</v>
      </c>
      <c r="AG111" s="5"/>
      <c r="AH111" s="5"/>
      <c r="AI111" s="5"/>
      <c r="AJ111" s="5"/>
      <c r="AK111" s="5"/>
      <c r="AL111" s="5"/>
      <c r="AM111" s="5"/>
      <c r="AN111" s="5"/>
      <c r="AO111" s="5"/>
      <c r="AP111" s="5"/>
      <c r="AQ111" s="5"/>
      <c r="AR111" s="3"/>
      <c r="AS111" s="5"/>
      <c r="AT111" s="5"/>
      <c r="AU111" s="5"/>
      <c r="AV111" s="5"/>
      <c r="AW111" s="5"/>
      <c r="AX111" s="5"/>
      <c r="AY111" s="5"/>
      <c r="AZ111" s="7"/>
      <c r="BA111" s="7"/>
    </row>
    <row r="112" ht="16.5" customHeight="1">
      <c r="A112" s="4" t="s">
        <v>256</v>
      </c>
      <c r="B112" s="5">
        <v>0.0</v>
      </c>
      <c r="C112" s="5">
        <v>4.0</v>
      </c>
      <c r="D112" s="1" t="s">
        <v>257</v>
      </c>
      <c r="E112" s="5">
        <v>1.0</v>
      </c>
      <c r="F112" s="5">
        <v>2.0</v>
      </c>
      <c r="G112" s="5">
        <v>0.0</v>
      </c>
      <c r="H112" s="5">
        <v>0.0</v>
      </c>
      <c r="I112" s="5">
        <v>0.0</v>
      </c>
      <c r="J112" s="5">
        <v>0.0</v>
      </c>
      <c r="K112" s="5">
        <v>0.0</v>
      </c>
      <c r="L112" s="5">
        <v>0.0</v>
      </c>
      <c r="M112" s="5">
        <v>0.0</v>
      </c>
      <c r="N112" s="5">
        <v>1.0</v>
      </c>
      <c r="O112" s="5">
        <v>0.0</v>
      </c>
      <c r="P112" s="5">
        <v>0.0</v>
      </c>
      <c r="Q112" s="5">
        <v>0.0</v>
      </c>
      <c r="R112" s="5">
        <v>0.0</v>
      </c>
      <c r="S112" s="5">
        <v>0.0</v>
      </c>
      <c r="T112" s="5">
        <v>0.0</v>
      </c>
      <c r="U112" s="5">
        <v>0.0</v>
      </c>
      <c r="V112" s="5">
        <v>0.0</v>
      </c>
      <c r="W112" s="5">
        <v>0.0</v>
      </c>
      <c r="X112" s="5">
        <v>0.0</v>
      </c>
      <c r="Y112" s="5">
        <v>0.0</v>
      </c>
      <c r="Z112" s="5">
        <v>0.0</v>
      </c>
      <c r="AA112" s="5">
        <v>0.0</v>
      </c>
      <c r="AB112" s="5">
        <v>0.0</v>
      </c>
      <c r="AC112" s="5">
        <v>0.0</v>
      </c>
      <c r="AD112" s="5">
        <v>0.0</v>
      </c>
      <c r="AE112" s="5">
        <v>0.0</v>
      </c>
      <c r="AF112" s="6">
        <f>IFERROR(__xludf.DUMMYFUNCTION("IFERROR(
  VLOOKUP(
    A112,
    IMPORTRANGE(
      ""1ZygntHC1J6IxzKbTidmOyf5nUyW4GCLurHCjexrLm_o        "",
      ""HTMLキャッシュ!A:F""
    ),
    3,
    FALSE
  ),
  0
)
"),46073.675532407404)</f>
        <v>46073.67553</v>
      </c>
      <c r="AG112" s="5"/>
      <c r="AH112" s="5"/>
      <c r="AI112" s="5"/>
      <c r="AJ112" s="5"/>
      <c r="AK112" s="5"/>
      <c r="AL112" s="5"/>
      <c r="AM112" s="5"/>
      <c r="AN112" s="5"/>
      <c r="AO112" s="5"/>
      <c r="AP112" s="5"/>
      <c r="AQ112" s="5"/>
      <c r="AR112" s="3"/>
      <c r="AS112" s="5"/>
      <c r="AT112" s="5"/>
      <c r="AU112" s="5"/>
      <c r="AV112" s="5"/>
      <c r="AW112" s="5"/>
      <c r="AX112" s="5"/>
      <c r="AY112" s="5"/>
      <c r="AZ112" s="7"/>
      <c r="BA112" s="7"/>
    </row>
    <row r="113" ht="16.5" customHeight="1">
      <c r="A113" s="4" t="s">
        <v>258</v>
      </c>
      <c r="B113" s="5">
        <v>5.0</v>
      </c>
      <c r="C113" s="5">
        <v>4.0</v>
      </c>
      <c r="D113" s="1" t="s">
        <v>259</v>
      </c>
      <c r="E113" s="5">
        <v>0.0</v>
      </c>
      <c r="F113" s="5">
        <v>0.0</v>
      </c>
      <c r="G113" s="5">
        <v>0.0</v>
      </c>
      <c r="H113" s="5">
        <v>0.0</v>
      </c>
      <c r="I113" s="5">
        <v>1.0</v>
      </c>
      <c r="J113" s="5">
        <v>2.0</v>
      </c>
      <c r="K113" s="5">
        <v>0.0</v>
      </c>
      <c r="L113" s="5">
        <v>0.0</v>
      </c>
      <c r="M113" s="5">
        <v>0.0</v>
      </c>
      <c r="N113" s="5">
        <v>0.0</v>
      </c>
      <c r="O113" s="5">
        <v>0.0</v>
      </c>
      <c r="P113" s="5">
        <v>0.0</v>
      </c>
      <c r="Q113" s="5">
        <v>0.0</v>
      </c>
      <c r="R113" s="5">
        <v>0.0</v>
      </c>
      <c r="S113" s="5">
        <v>0.0</v>
      </c>
      <c r="T113" s="5">
        <v>0.0</v>
      </c>
      <c r="U113" s="5">
        <v>0.0</v>
      </c>
      <c r="V113" s="5">
        <v>0.0</v>
      </c>
      <c r="W113" s="5">
        <v>0.0</v>
      </c>
      <c r="X113" s="5">
        <v>0.0</v>
      </c>
      <c r="Y113" s="5">
        <v>1.0</v>
      </c>
      <c r="Z113" s="5">
        <v>0.0</v>
      </c>
      <c r="AA113" s="5">
        <v>0.0</v>
      </c>
      <c r="AB113" s="5">
        <v>0.0</v>
      </c>
      <c r="AC113" s="5">
        <v>0.0</v>
      </c>
      <c r="AD113" s="5">
        <v>0.0</v>
      </c>
      <c r="AE113" s="5">
        <v>0.0</v>
      </c>
      <c r="AF113" s="6">
        <f>IFERROR(__xludf.DUMMYFUNCTION("IFERROR(
  VLOOKUP(
    A113,
    IMPORTRANGE(
      ""1ZygntHC1J6IxzKbTidmOyf5nUyW4GCLurHCjexrLm_o        "",
      ""HTMLキャッシュ!A:F""
    ),
    3,
    FALSE
  ),
  0
)
"),46053.838472222225)</f>
        <v>46053.83847</v>
      </c>
      <c r="AG113" s="5"/>
      <c r="AH113" s="5"/>
      <c r="AI113" s="5"/>
      <c r="AJ113" s="5"/>
      <c r="AK113" s="5"/>
      <c r="AL113" s="5"/>
      <c r="AM113" s="5"/>
      <c r="AN113" s="5"/>
      <c r="AO113" s="5"/>
      <c r="AP113" s="5"/>
      <c r="AQ113" s="5"/>
      <c r="AR113" s="3"/>
      <c r="AS113" s="5"/>
      <c r="AT113" s="5"/>
      <c r="AU113" s="5"/>
      <c r="AV113" s="5"/>
      <c r="AW113" s="5"/>
      <c r="AX113" s="5"/>
      <c r="AY113" s="5"/>
      <c r="AZ113" s="7"/>
      <c r="BA113" s="7"/>
    </row>
    <row r="114" ht="16.5" customHeight="1">
      <c r="A114" s="4" t="s">
        <v>260</v>
      </c>
      <c r="B114" s="5">
        <v>0.0</v>
      </c>
      <c r="C114" s="5">
        <v>4.0</v>
      </c>
      <c r="D114" s="1" t="s">
        <v>261</v>
      </c>
      <c r="E114" s="5">
        <v>0.0</v>
      </c>
      <c r="F114" s="5">
        <v>3.0</v>
      </c>
      <c r="G114" s="5">
        <v>0.0</v>
      </c>
      <c r="H114" s="5">
        <v>0.0</v>
      </c>
      <c r="I114" s="5">
        <v>0.0</v>
      </c>
      <c r="J114" s="5">
        <v>0.0</v>
      </c>
      <c r="K114" s="5">
        <v>0.0</v>
      </c>
      <c r="L114" s="5">
        <v>0.0</v>
      </c>
      <c r="M114" s="5">
        <v>0.0</v>
      </c>
      <c r="N114" s="5">
        <v>0.0</v>
      </c>
      <c r="O114" s="5">
        <v>0.0</v>
      </c>
      <c r="P114" s="5">
        <v>0.0</v>
      </c>
      <c r="Q114" s="5">
        <v>0.0</v>
      </c>
      <c r="R114" s="5">
        <v>0.0</v>
      </c>
      <c r="S114" s="5">
        <v>0.0</v>
      </c>
      <c r="T114" s="5">
        <v>0.0</v>
      </c>
      <c r="U114" s="5">
        <v>1.0</v>
      </c>
      <c r="V114" s="5">
        <v>0.0</v>
      </c>
      <c r="W114" s="5">
        <v>0.0</v>
      </c>
      <c r="X114" s="5">
        <v>0.0</v>
      </c>
      <c r="Y114" s="5">
        <v>0.0</v>
      </c>
      <c r="Z114" s="5">
        <v>0.0</v>
      </c>
      <c r="AA114" s="5">
        <v>0.0</v>
      </c>
      <c r="AB114" s="5">
        <v>0.0</v>
      </c>
      <c r="AC114" s="5">
        <v>0.0</v>
      </c>
      <c r="AD114" s="5">
        <v>0.0</v>
      </c>
      <c r="AE114" s="5">
        <v>0.0</v>
      </c>
      <c r="AF114" s="6">
        <f>IFERROR(__xludf.DUMMYFUNCTION("IFERROR(
  VLOOKUP(
    A114,
    IMPORTRANGE(
      ""1ZygntHC1J6IxzKbTidmOyf5nUyW4GCLurHCjexrLm_o        "",
      ""HTMLキャッシュ!A:F""
    ),
    3,
    FALSE
  ),
  0
)
"),44263.67149305555)</f>
        <v>44263.67149</v>
      </c>
      <c r="AG114" s="5"/>
      <c r="AH114" s="5"/>
      <c r="AI114" s="5"/>
      <c r="AJ114" s="5"/>
      <c r="AK114" s="5"/>
      <c r="AL114" s="5"/>
      <c r="AM114" s="5"/>
      <c r="AN114" s="5"/>
      <c r="AO114" s="5"/>
      <c r="AP114" s="5"/>
      <c r="AQ114" s="5"/>
      <c r="AR114" s="3"/>
      <c r="AS114" s="5"/>
      <c r="AT114" s="5"/>
      <c r="AU114" s="5"/>
      <c r="AV114" s="5"/>
      <c r="AW114" s="5"/>
      <c r="AX114" s="5"/>
      <c r="AY114" s="5"/>
      <c r="AZ114" s="7"/>
      <c r="BA114" s="7"/>
    </row>
    <row r="115" ht="16.5" customHeight="1">
      <c r="A115" s="4" t="s">
        <v>262</v>
      </c>
      <c r="B115" s="5">
        <v>0.0</v>
      </c>
      <c r="C115" s="5">
        <v>4.0</v>
      </c>
      <c r="D115" s="1" t="s">
        <v>263</v>
      </c>
      <c r="E115" s="5">
        <v>0.0</v>
      </c>
      <c r="F115" s="5">
        <v>4.0</v>
      </c>
      <c r="G115" s="5">
        <v>0.0</v>
      </c>
      <c r="H115" s="5">
        <v>0.0</v>
      </c>
      <c r="I115" s="5">
        <v>0.0</v>
      </c>
      <c r="J115" s="5">
        <v>0.0</v>
      </c>
      <c r="K115" s="5">
        <v>0.0</v>
      </c>
      <c r="L115" s="5">
        <v>0.0</v>
      </c>
      <c r="M115" s="5">
        <v>0.0</v>
      </c>
      <c r="N115" s="5">
        <v>0.0</v>
      </c>
      <c r="O115" s="5">
        <v>0.0</v>
      </c>
      <c r="P115" s="5">
        <v>0.0</v>
      </c>
      <c r="Q115" s="5">
        <v>0.0</v>
      </c>
      <c r="R115" s="5">
        <v>0.0</v>
      </c>
      <c r="S115" s="5">
        <v>0.0</v>
      </c>
      <c r="T115" s="5">
        <v>0.0</v>
      </c>
      <c r="U115" s="5">
        <v>0.0</v>
      </c>
      <c r="V115" s="5">
        <v>0.0</v>
      </c>
      <c r="W115" s="5">
        <v>0.0</v>
      </c>
      <c r="X115" s="5">
        <v>0.0</v>
      </c>
      <c r="Y115" s="5">
        <v>0.0</v>
      </c>
      <c r="Z115" s="5">
        <v>0.0</v>
      </c>
      <c r="AA115" s="5">
        <v>0.0</v>
      </c>
      <c r="AB115" s="5">
        <v>0.0</v>
      </c>
      <c r="AC115" s="5">
        <v>0.0</v>
      </c>
      <c r="AD115" s="5">
        <v>0.0</v>
      </c>
      <c r="AE115" s="5">
        <v>0.0</v>
      </c>
      <c r="AF115" s="6">
        <f>IFERROR(__xludf.DUMMYFUNCTION("IFERROR(
  VLOOKUP(
    A115,
    IMPORTRANGE(
      ""1ZygntHC1J6IxzKbTidmOyf5nUyW4GCLurHCjexrLm_o        "",
      ""HTMLキャッシュ!A:F""
    ),
    3,
    FALSE
  ),
  0
)
"),44384.65986111111)</f>
        <v>44384.65986</v>
      </c>
      <c r="AG115" s="5"/>
      <c r="AH115" s="5"/>
      <c r="AI115" s="5"/>
      <c r="AJ115" s="5"/>
      <c r="AK115" s="5"/>
      <c r="AL115" s="5"/>
      <c r="AM115" s="5"/>
      <c r="AN115" s="5"/>
      <c r="AO115" s="5"/>
      <c r="AP115" s="5"/>
      <c r="AQ115" s="5"/>
      <c r="AR115" s="3"/>
      <c r="AS115" s="5"/>
      <c r="AT115" s="5"/>
      <c r="AU115" s="5"/>
      <c r="AV115" s="5"/>
      <c r="AW115" s="5"/>
      <c r="AX115" s="5"/>
      <c r="AY115" s="5"/>
      <c r="AZ115" s="7"/>
      <c r="BA115" s="7"/>
    </row>
    <row r="116" ht="16.5" customHeight="1">
      <c r="A116" s="1" t="s">
        <v>264</v>
      </c>
      <c r="B116" s="5">
        <v>0.0</v>
      </c>
      <c r="C116" s="5">
        <v>4.0</v>
      </c>
      <c r="D116" s="1" t="s">
        <v>265</v>
      </c>
      <c r="E116" s="5">
        <v>0.0</v>
      </c>
      <c r="F116" s="5">
        <v>4.0</v>
      </c>
      <c r="G116" s="5">
        <v>0.0</v>
      </c>
      <c r="H116" s="5">
        <v>0.0</v>
      </c>
      <c r="I116" s="5">
        <v>0.0</v>
      </c>
      <c r="J116" s="5">
        <v>0.0</v>
      </c>
      <c r="K116" s="5">
        <v>0.0</v>
      </c>
      <c r="L116" s="5">
        <v>0.0</v>
      </c>
      <c r="M116" s="5">
        <v>0.0</v>
      </c>
      <c r="N116" s="5">
        <v>0.0</v>
      </c>
      <c r="O116" s="5">
        <v>0.0</v>
      </c>
      <c r="P116" s="5">
        <v>0.0</v>
      </c>
      <c r="Q116" s="5">
        <v>0.0</v>
      </c>
      <c r="R116" s="5">
        <v>0.0</v>
      </c>
      <c r="S116" s="5">
        <v>0.0</v>
      </c>
      <c r="T116" s="5">
        <v>0.0</v>
      </c>
      <c r="U116" s="5">
        <v>0.0</v>
      </c>
      <c r="V116" s="5">
        <v>0.0</v>
      </c>
      <c r="W116" s="5">
        <v>0.0</v>
      </c>
      <c r="X116" s="5">
        <v>0.0</v>
      </c>
      <c r="Y116" s="5">
        <v>0.0</v>
      </c>
      <c r="Z116" s="5">
        <v>0.0</v>
      </c>
      <c r="AA116" s="5">
        <v>0.0</v>
      </c>
      <c r="AB116" s="5">
        <v>0.0</v>
      </c>
      <c r="AC116" s="5">
        <v>0.0</v>
      </c>
      <c r="AD116" s="5">
        <v>0.0</v>
      </c>
      <c r="AE116" s="5">
        <v>0.0</v>
      </c>
      <c r="AF116" s="6">
        <f>IFERROR(__xludf.DUMMYFUNCTION("IFERROR(
  VLOOKUP(
    A116,
    IMPORTRANGE(
      ""1ZygntHC1J6IxzKbTidmOyf5nUyW4GCLurHCjexrLm_o        "",
      ""HTMLキャッシュ!A:F""
    ),
    3,
    FALSE
  ),
  0
)
"),45591.76834490741)</f>
        <v>45591.76834</v>
      </c>
      <c r="AG116" s="5"/>
      <c r="AH116" s="5"/>
      <c r="AI116" s="5"/>
      <c r="AJ116" s="5"/>
      <c r="AK116" s="5"/>
      <c r="AL116" s="5"/>
      <c r="AM116" s="5"/>
      <c r="AN116" s="5"/>
      <c r="AO116" s="5"/>
      <c r="AP116" s="5"/>
      <c r="AQ116" s="5"/>
      <c r="AR116" s="3"/>
      <c r="AS116" s="5"/>
      <c r="AT116" s="5"/>
      <c r="AU116" s="5"/>
      <c r="AV116" s="5"/>
      <c r="AW116" s="5"/>
      <c r="AX116" s="5"/>
      <c r="AY116" s="5"/>
      <c r="AZ116" s="7"/>
      <c r="BA116" s="7"/>
    </row>
    <row r="117" ht="16.5" customHeight="1">
      <c r="A117" s="1" t="s">
        <v>266</v>
      </c>
      <c r="B117" s="5">
        <v>0.0</v>
      </c>
      <c r="C117" s="5">
        <v>4.0</v>
      </c>
      <c r="D117" s="1" t="s">
        <v>267</v>
      </c>
      <c r="E117" s="5">
        <v>0.0</v>
      </c>
      <c r="F117" s="5">
        <v>4.0</v>
      </c>
      <c r="G117" s="5">
        <v>0.0</v>
      </c>
      <c r="H117" s="5">
        <v>0.0</v>
      </c>
      <c r="I117" s="5">
        <v>0.0</v>
      </c>
      <c r="J117" s="5">
        <v>0.0</v>
      </c>
      <c r="K117" s="5">
        <v>0.0</v>
      </c>
      <c r="L117" s="5">
        <v>0.0</v>
      </c>
      <c r="M117" s="5">
        <v>0.0</v>
      </c>
      <c r="N117" s="5">
        <v>0.0</v>
      </c>
      <c r="O117" s="5">
        <v>0.0</v>
      </c>
      <c r="P117" s="5">
        <v>0.0</v>
      </c>
      <c r="Q117" s="5">
        <v>0.0</v>
      </c>
      <c r="R117" s="5">
        <v>0.0</v>
      </c>
      <c r="S117" s="5">
        <v>0.0</v>
      </c>
      <c r="T117" s="5">
        <v>0.0</v>
      </c>
      <c r="U117" s="5">
        <v>0.0</v>
      </c>
      <c r="V117" s="5">
        <v>0.0</v>
      </c>
      <c r="W117" s="5">
        <v>0.0</v>
      </c>
      <c r="X117" s="5">
        <v>0.0</v>
      </c>
      <c r="Y117" s="5">
        <v>0.0</v>
      </c>
      <c r="Z117" s="5">
        <v>0.0</v>
      </c>
      <c r="AA117" s="5">
        <v>0.0</v>
      </c>
      <c r="AB117" s="5">
        <v>0.0</v>
      </c>
      <c r="AC117" s="5">
        <v>0.0</v>
      </c>
      <c r="AD117" s="5">
        <v>0.0</v>
      </c>
      <c r="AE117" s="5">
        <v>0.0</v>
      </c>
      <c r="AF117" s="6">
        <f>IFERROR(__xludf.DUMMYFUNCTION("IFERROR(
  VLOOKUP(
    A117,
    IMPORTRANGE(
      ""1ZygntHC1J6IxzKbTidmOyf5nUyW4GCLurHCjexrLm_o        "",
      ""HTMLキャッシュ!A:F""
    ),
    3,
    FALSE
  ),
  0
)
"),45591.7768287037)</f>
        <v>45591.77683</v>
      </c>
      <c r="AG117" s="5"/>
      <c r="AH117" s="5"/>
      <c r="AI117" s="5"/>
      <c r="AJ117" s="5"/>
      <c r="AK117" s="5"/>
      <c r="AL117" s="5"/>
      <c r="AM117" s="5"/>
      <c r="AN117" s="5"/>
      <c r="AO117" s="5"/>
      <c r="AP117" s="5"/>
      <c r="AQ117" s="5"/>
      <c r="AR117" s="3"/>
      <c r="AS117" s="5"/>
      <c r="AT117" s="5"/>
      <c r="AU117" s="5"/>
      <c r="AV117" s="5"/>
      <c r="AW117" s="5"/>
      <c r="AX117" s="5"/>
      <c r="AY117" s="5"/>
      <c r="AZ117" s="7"/>
      <c r="BA117" s="7"/>
    </row>
    <row r="118" ht="16.5" customHeight="1">
      <c r="A118" s="1" t="s">
        <v>268</v>
      </c>
      <c r="B118" s="5">
        <v>0.0</v>
      </c>
      <c r="C118" s="5">
        <v>4.0</v>
      </c>
      <c r="D118" s="1" t="s">
        <v>269</v>
      </c>
      <c r="E118" s="5">
        <v>0.0</v>
      </c>
      <c r="F118" s="5">
        <v>4.0</v>
      </c>
      <c r="G118" s="5">
        <v>0.0</v>
      </c>
      <c r="H118" s="5">
        <v>0.0</v>
      </c>
      <c r="I118" s="5">
        <v>0.0</v>
      </c>
      <c r="J118" s="5">
        <v>0.0</v>
      </c>
      <c r="K118" s="5">
        <v>0.0</v>
      </c>
      <c r="L118" s="5">
        <v>0.0</v>
      </c>
      <c r="M118" s="5">
        <v>0.0</v>
      </c>
      <c r="N118" s="5">
        <v>0.0</v>
      </c>
      <c r="O118" s="5">
        <v>0.0</v>
      </c>
      <c r="P118" s="5">
        <v>0.0</v>
      </c>
      <c r="Q118" s="5">
        <v>0.0</v>
      </c>
      <c r="R118" s="5">
        <v>0.0</v>
      </c>
      <c r="S118" s="5">
        <v>0.0</v>
      </c>
      <c r="T118" s="5">
        <v>0.0</v>
      </c>
      <c r="U118" s="5">
        <v>0.0</v>
      </c>
      <c r="V118" s="5">
        <v>0.0</v>
      </c>
      <c r="W118" s="5">
        <v>0.0</v>
      </c>
      <c r="X118" s="5">
        <v>0.0</v>
      </c>
      <c r="Y118" s="5">
        <v>0.0</v>
      </c>
      <c r="Z118" s="5">
        <v>0.0</v>
      </c>
      <c r="AA118" s="5">
        <v>0.0</v>
      </c>
      <c r="AB118" s="5">
        <v>0.0</v>
      </c>
      <c r="AC118" s="5">
        <v>0.0</v>
      </c>
      <c r="AD118" s="5">
        <v>0.0</v>
      </c>
      <c r="AE118" s="5">
        <v>0.0</v>
      </c>
      <c r="AF118" s="6">
        <f>IFERROR(__xludf.DUMMYFUNCTION("IFERROR(
  VLOOKUP(
    A118,
    IMPORTRANGE(
      ""1ZygntHC1J6IxzKbTidmOyf5nUyW4GCLurHCjexrLm_o        "",
      ""HTMLキャッシュ!A:F""
    ),
    3,
    FALSE
  ),
  0
)
"),45968.73568287037)</f>
        <v>45968.73568</v>
      </c>
      <c r="AG118" s="5"/>
      <c r="AH118" s="5"/>
      <c r="AI118" s="5"/>
      <c r="AJ118" s="5"/>
      <c r="AK118" s="5"/>
      <c r="AL118" s="5"/>
      <c r="AM118" s="5"/>
      <c r="AN118" s="5"/>
      <c r="AO118" s="5"/>
      <c r="AP118" s="5"/>
      <c r="AQ118" s="5"/>
      <c r="AR118" s="3"/>
      <c r="AS118" s="5"/>
      <c r="AT118" s="5"/>
      <c r="AU118" s="5"/>
      <c r="AV118" s="5"/>
      <c r="AW118" s="5"/>
      <c r="AX118" s="5"/>
      <c r="AY118" s="5"/>
      <c r="AZ118" s="7"/>
      <c r="BA118" s="7"/>
    </row>
    <row r="119" ht="16.5" customHeight="1">
      <c r="A119" s="4" t="s">
        <v>270</v>
      </c>
      <c r="B119" s="5">
        <v>0.0</v>
      </c>
      <c r="C119" s="5">
        <v>4.0</v>
      </c>
      <c r="D119" s="1" t="s">
        <v>271</v>
      </c>
      <c r="E119" s="5">
        <v>0.0</v>
      </c>
      <c r="F119" s="5">
        <v>2.0</v>
      </c>
      <c r="G119" s="5">
        <v>0.0</v>
      </c>
      <c r="H119" s="5">
        <v>0.0</v>
      </c>
      <c r="I119" s="5">
        <v>0.0</v>
      </c>
      <c r="J119" s="5">
        <v>0.0</v>
      </c>
      <c r="K119" s="5">
        <v>1.0</v>
      </c>
      <c r="L119" s="5">
        <v>0.0</v>
      </c>
      <c r="M119" s="5">
        <v>0.0</v>
      </c>
      <c r="N119" s="5">
        <v>1.0</v>
      </c>
      <c r="O119" s="5">
        <v>0.0</v>
      </c>
      <c r="P119" s="5">
        <v>0.0</v>
      </c>
      <c r="Q119" s="5">
        <v>0.0</v>
      </c>
      <c r="R119" s="5">
        <v>0.0</v>
      </c>
      <c r="S119" s="5">
        <v>0.0</v>
      </c>
      <c r="T119" s="5">
        <v>0.0</v>
      </c>
      <c r="U119" s="5">
        <v>0.0</v>
      </c>
      <c r="V119" s="5">
        <v>0.0</v>
      </c>
      <c r="W119" s="5">
        <v>0.0</v>
      </c>
      <c r="X119" s="5">
        <v>0.0</v>
      </c>
      <c r="Y119" s="5">
        <v>0.0</v>
      </c>
      <c r="Z119" s="5">
        <v>0.0</v>
      </c>
      <c r="AA119" s="5">
        <v>0.0</v>
      </c>
      <c r="AB119" s="5">
        <v>0.0</v>
      </c>
      <c r="AC119" s="5">
        <v>0.0</v>
      </c>
      <c r="AD119" s="5">
        <v>0.0</v>
      </c>
      <c r="AE119" s="5">
        <v>0.0</v>
      </c>
      <c r="AF119" s="6">
        <f>IFERROR(__xludf.DUMMYFUNCTION("IFERROR(
  VLOOKUP(
    A119,
    IMPORTRANGE(
      ""1ZygntHC1J6IxzKbTidmOyf5nUyW4GCLurHCjexrLm_o        "",
      ""HTMLキャッシュ!A:F""
    ),
    3,
    FALSE
  ),
  0
)
"),46081.677465277775)</f>
        <v>46081.67747</v>
      </c>
      <c r="AG119" s="5"/>
      <c r="AH119" s="5"/>
      <c r="AI119" s="5"/>
      <c r="AJ119" s="5"/>
      <c r="AK119" s="5"/>
      <c r="AL119" s="5"/>
      <c r="AM119" s="5"/>
      <c r="AN119" s="5"/>
      <c r="AO119" s="5"/>
      <c r="AP119" s="5"/>
      <c r="AQ119" s="5"/>
      <c r="AR119" s="3"/>
      <c r="AS119" s="5"/>
      <c r="AT119" s="5"/>
      <c r="AU119" s="5"/>
      <c r="AV119" s="5"/>
      <c r="AW119" s="5"/>
      <c r="AX119" s="5"/>
      <c r="AY119" s="5"/>
      <c r="AZ119" s="7"/>
      <c r="BA119" s="7"/>
    </row>
    <row r="120" ht="16.5" customHeight="1">
      <c r="A120" s="4" t="s">
        <v>272</v>
      </c>
      <c r="B120" s="5">
        <v>0.0</v>
      </c>
      <c r="C120" s="5">
        <v>4.0</v>
      </c>
      <c r="D120" s="1" t="s">
        <v>273</v>
      </c>
      <c r="E120" s="5">
        <v>0.0</v>
      </c>
      <c r="F120" s="5">
        <v>2.0</v>
      </c>
      <c r="G120" s="5">
        <v>0.0</v>
      </c>
      <c r="H120" s="5">
        <v>0.0</v>
      </c>
      <c r="I120" s="5">
        <v>0.0</v>
      </c>
      <c r="J120" s="5">
        <v>0.0</v>
      </c>
      <c r="K120" s="5">
        <v>0.0</v>
      </c>
      <c r="L120" s="5">
        <v>0.0</v>
      </c>
      <c r="M120" s="5">
        <v>0.0</v>
      </c>
      <c r="N120" s="5">
        <v>2.0</v>
      </c>
      <c r="O120" s="5">
        <v>0.0</v>
      </c>
      <c r="P120" s="5">
        <v>0.0</v>
      </c>
      <c r="Q120" s="5">
        <v>0.0</v>
      </c>
      <c r="R120" s="5">
        <v>0.0</v>
      </c>
      <c r="S120" s="5">
        <v>0.0</v>
      </c>
      <c r="T120" s="5">
        <v>0.0</v>
      </c>
      <c r="U120" s="5">
        <v>0.0</v>
      </c>
      <c r="V120" s="5">
        <v>0.0</v>
      </c>
      <c r="W120" s="5">
        <v>0.0</v>
      </c>
      <c r="X120" s="5">
        <v>0.0</v>
      </c>
      <c r="Y120" s="5">
        <v>0.0</v>
      </c>
      <c r="Z120" s="5">
        <v>0.0</v>
      </c>
      <c r="AA120" s="5">
        <v>0.0</v>
      </c>
      <c r="AB120" s="5">
        <v>0.0</v>
      </c>
      <c r="AC120" s="5">
        <v>0.0</v>
      </c>
      <c r="AD120" s="5">
        <v>0.0</v>
      </c>
      <c r="AE120" s="5">
        <v>0.0</v>
      </c>
      <c r="AF120" s="6">
        <f>IFERROR(__xludf.DUMMYFUNCTION("IFERROR(
  VLOOKUP(
    A120,
    IMPORTRANGE(
      ""1ZygntHC1J6IxzKbTidmOyf5nUyW4GCLurHCjexrLm_o        "",
      ""HTMLキャッシュ!A:F""
    ),
    3,
    FALSE
  ),
  0
)
"),46076.84155092593)</f>
        <v>46076.84155</v>
      </c>
      <c r="AG120" s="5"/>
      <c r="AH120" s="5"/>
      <c r="AI120" s="5"/>
      <c r="AJ120" s="5"/>
      <c r="AK120" s="5"/>
      <c r="AL120" s="5"/>
      <c r="AM120" s="5"/>
      <c r="AN120" s="5"/>
      <c r="AO120" s="5"/>
      <c r="AP120" s="5"/>
      <c r="AQ120" s="5"/>
      <c r="AR120" s="3"/>
      <c r="AS120" s="5"/>
      <c r="AT120" s="5"/>
      <c r="AU120" s="5"/>
      <c r="AV120" s="5"/>
      <c r="AW120" s="5"/>
      <c r="AX120" s="5"/>
      <c r="AY120" s="5"/>
      <c r="AZ120" s="7"/>
      <c r="BA120" s="7"/>
    </row>
    <row r="121" ht="16.5" customHeight="1">
      <c r="A121" s="4" t="s">
        <v>274</v>
      </c>
      <c r="B121" s="5">
        <v>0.0</v>
      </c>
      <c r="C121" s="5">
        <v>4.0</v>
      </c>
      <c r="D121" s="1" t="s">
        <v>275</v>
      </c>
      <c r="E121" s="5">
        <v>0.0</v>
      </c>
      <c r="F121" s="5">
        <v>1.0</v>
      </c>
      <c r="G121" s="5">
        <v>0.0</v>
      </c>
      <c r="H121" s="5">
        <v>0.0</v>
      </c>
      <c r="I121" s="5">
        <v>0.0</v>
      </c>
      <c r="J121" s="5">
        <v>0.0</v>
      </c>
      <c r="K121" s="5">
        <v>0.0</v>
      </c>
      <c r="L121" s="5">
        <v>0.0</v>
      </c>
      <c r="M121" s="5">
        <v>0.0</v>
      </c>
      <c r="N121" s="5">
        <v>3.0</v>
      </c>
      <c r="O121" s="5">
        <v>0.0</v>
      </c>
      <c r="P121" s="5">
        <v>0.0</v>
      </c>
      <c r="Q121" s="5">
        <v>0.0</v>
      </c>
      <c r="R121" s="5">
        <v>0.0</v>
      </c>
      <c r="S121" s="5">
        <v>0.0</v>
      </c>
      <c r="T121" s="5">
        <v>0.0</v>
      </c>
      <c r="U121" s="5">
        <v>0.0</v>
      </c>
      <c r="V121" s="5">
        <v>0.0</v>
      </c>
      <c r="W121" s="5">
        <v>0.0</v>
      </c>
      <c r="X121" s="5">
        <v>0.0</v>
      </c>
      <c r="Y121" s="5">
        <v>0.0</v>
      </c>
      <c r="Z121" s="5">
        <v>0.0</v>
      </c>
      <c r="AA121" s="5">
        <v>0.0</v>
      </c>
      <c r="AB121" s="5">
        <v>0.0</v>
      </c>
      <c r="AC121" s="5">
        <v>0.0</v>
      </c>
      <c r="AD121" s="5">
        <v>0.0</v>
      </c>
      <c r="AE121" s="5">
        <v>0.0</v>
      </c>
      <c r="AF121" s="6">
        <f>IFERROR(__xludf.DUMMYFUNCTION("IFERROR(
  VLOOKUP(
    A121,
    IMPORTRANGE(
      ""1ZygntHC1J6IxzKbTidmOyf5nUyW4GCLurHCjexrLm_o        "",
      ""HTMLキャッシュ!A:F""
    ),
    3,
    FALSE
  ),
  0
)
"),46076.87211805556)</f>
        <v>46076.87212</v>
      </c>
      <c r="AG121" s="5"/>
      <c r="AH121" s="5"/>
      <c r="AI121" s="5"/>
      <c r="AJ121" s="5"/>
      <c r="AK121" s="5"/>
      <c r="AL121" s="5"/>
      <c r="AM121" s="5"/>
      <c r="AN121" s="5"/>
      <c r="AO121" s="5"/>
      <c r="AP121" s="5"/>
      <c r="AQ121" s="5"/>
      <c r="AR121" s="3"/>
      <c r="AS121" s="5"/>
      <c r="AT121" s="5"/>
      <c r="AU121" s="5"/>
      <c r="AV121" s="5"/>
      <c r="AW121" s="5"/>
      <c r="AX121" s="5"/>
      <c r="AY121" s="5"/>
      <c r="AZ121" s="7"/>
      <c r="BA121" s="7"/>
    </row>
    <row r="122" ht="16.5" customHeight="1">
      <c r="A122" s="4" t="s">
        <v>276</v>
      </c>
      <c r="B122" s="5">
        <v>0.0</v>
      </c>
      <c r="C122" s="5">
        <v>4.0</v>
      </c>
      <c r="D122" s="1" t="s">
        <v>277</v>
      </c>
      <c r="E122" s="5">
        <v>0.0</v>
      </c>
      <c r="F122" s="5">
        <v>3.0</v>
      </c>
      <c r="G122" s="5">
        <v>0.0</v>
      </c>
      <c r="H122" s="5">
        <v>0.0</v>
      </c>
      <c r="I122" s="5">
        <v>0.0</v>
      </c>
      <c r="J122" s="5">
        <v>1.0</v>
      </c>
      <c r="K122" s="5">
        <v>0.0</v>
      </c>
      <c r="L122" s="5">
        <v>0.0</v>
      </c>
      <c r="M122" s="5">
        <v>0.0</v>
      </c>
      <c r="N122" s="5">
        <v>0.0</v>
      </c>
      <c r="O122" s="5">
        <v>0.0</v>
      </c>
      <c r="P122" s="5">
        <v>0.0</v>
      </c>
      <c r="Q122" s="5">
        <v>0.0</v>
      </c>
      <c r="R122" s="5">
        <v>0.0</v>
      </c>
      <c r="S122" s="5">
        <v>0.0</v>
      </c>
      <c r="T122" s="5">
        <v>0.0</v>
      </c>
      <c r="U122" s="5">
        <v>0.0</v>
      </c>
      <c r="V122" s="5">
        <v>0.0</v>
      </c>
      <c r="W122" s="5">
        <v>0.0</v>
      </c>
      <c r="X122" s="5">
        <v>0.0</v>
      </c>
      <c r="Y122" s="5">
        <v>0.0</v>
      </c>
      <c r="Z122" s="5">
        <v>0.0</v>
      </c>
      <c r="AA122" s="5">
        <v>0.0</v>
      </c>
      <c r="AB122" s="5">
        <v>0.0</v>
      </c>
      <c r="AC122" s="5">
        <v>0.0</v>
      </c>
      <c r="AD122" s="5">
        <v>0.0</v>
      </c>
      <c r="AE122" s="5">
        <v>0.0</v>
      </c>
      <c r="AF122" s="6">
        <f>IFERROR(__xludf.DUMMYFUNCTION("IFERROR(
  VLOOKUP(
    A122,
    IMPORTRANGE(
      ""1ZygntHC1J6IxzKbTidmOyf5nUyW4GCLurHCjexrLm_o        "",
      ""HTMLキャッシュ!A:F""
    ),
    3,
    FALSE
  ),
  0
)
"),46081.74383101852)</f>
        <v>46081.74383</v>
      </c>
      <c r="AG122" s="5"/>
      <c r="AH122" s="5"/>
      <c r="AI122" s="5"/>
      <c r="AJ122" s="5"/>
      <c r="AK122" s="5"/>
      <c r="AL122" s="5"/>
      <c r="AM122" s="5"/>
      <c r="AN122" s="5"/>
      <c r="AO122" s="5"/>
      <c r="AP122" s="5"/>
      <c r="AQ122" s="5"/>
      <c r="AR122" s="3"/>
      <c r="AS122" s="5"/>
      <c r="AT122" s="5"/>
      <c r="AU122" s="5"/>
      <c r="AV122" s="5"/>
      <c r="AW122" s="5"/>
      <c r="AX122" s="5"/>
      <c r="AY122" s="5"/>
      <c r="AZ122" s="7"/>
      <c r="BA122" s="7"/>
    </row>
    <row r="123" ht="16.5" customHeight="1">
      <c r="A123" s="4" t="s">
        <v>278</v>
      </c>
      <c r="B123" s="5">
        <v>9.0</v>
      </c>
      <c r="C123" s="5">
        <v>4.0</v>
      </c>
      <c r="D123" s="1" t="s">
        <v>279</v>
      </c>
      <c r="E123" s="5">
        <v>0.0</v>
      </c>
      <c r="F123" s="5">
        <v>1.0</v>
      </c>
      <c r="G123" s="5">
        <v>0.0</v>
      </c>
      <c r="H123" s="5">
        <v>0.0</v>
      </c>
      <c r="I123" s="5">
        <v>0.0</v>
      </c>
      <c r="J123" s="5">
        <v>0.0</v>
      </c>
      <c r="K123" s="5">
        <v>0.0</v>
      </c>
      <c r="L123" s="5">
        <v>0.0</v>
      </c>
      <c r="M123" s="5">
        <v>0.0</v>
      </c>
      <c r="N123" s="5">
        <v>0.0</v>
      </c>
      <c r="O123" s="5">
        <v>0.0</v>
      </c>
      <c r="P123" s="5">
        <v>0.0</v>
      </c>
      <c r="Q123" s="5">
        <v>0.0</v>
      </c>
      <c r="R123" s="5">
        <v>3.0</v>
      </c>
      <c r="S123" s="5">
        <v>0.0</v>
      </c>
      <c r="T123" s="5">
        <v>0.0</v>
      </c>
      <c r="U123" s="5">
        <v>0.0</v>
      </c>
      <c r="V123" s="5">
        <v>0.0</v>
      </c>
      <c r="W123" s="5">
        <v>0.0</v>
      </c>
      <c r="X123" s="5">
        <v>0.0</v>
      </c>
      <c r="Y123" s="5">
        <v>0.0</v>
      </c>
      <c r="Z123" s="5">
        <v>0.0</v>
      </c>
      <c r="AA123" s="5">
        <v>0.0</v>
      </c>
      <c r="AB123" s="5">
        <v>0.0</v>
      </c>
      <c r="AC123" s="5">
        <v>0.0</v>
      </c>
      <c r="AD123" s="5">
        <v>0.0</v>
      </c>
      <c r="AE123" s="5">
        <v>0.0</v>
      </c>
      <c r="AF123" s="6">
        <f>IFERROR(__xludf.DUMMYFUNCTION("IFERROR(
  VLOOKUP(
    A123,
    IMPORTRANGE(
      ""1ZygntHC1J6IxzKbTidmOyf5nUyW4GCLurHCjexrLm_o        "",
      ""HTMLキャッシュ!A:F""
    ),
    3,
    FALSE
  ),
  0
)
"),46026.66478009259)</f>
        <v>46026.66478</v>
      </c>
      <c r="AG123" s="5"/>
      <c r="AH123" s="5"/>
      <c r="AI123" s="5"/>
      <c r="AJ123" s="5"/>
      <c r="AK123" s="5"/>
      <c r="AL123" s="5"/>
      <c r="AM123" s="5"/>
      <c r="AN123" s="5"/>
      <c r="AO123" s="5"/>
      <c r="AP123" s="5"/>
      <c r="AQ123" s="5"/>
      <c r="AR123" s="3"/>
      <c r="AS123" s="5"/>
      <c r="AT123" s="5"/>
      <c r="AU123" s="5"/>
      <c r="AV123" s="5"/>
      <c r="AW123" s="5"/>
      <c r="AX123" s="5"/>
      <c r="AY123" s="5"/>
      <c r="AZ123" s="7"/>
      <c r="BA123" s="7"/>
    </row>
    <row r="124" ht="16.5" customHeight="1">
      <c r="A124" s="4" t="s">
        <v>280</v>
      </c>
      <c r="B124" s="5">
        <v>0.0</v>
      </c>
      <c r="C124" s="5">
        <v>4.0</v>
      </c>
      <c r="D124" s="1" t="s">
        <v>281</v>
      </c>
      <c r="E124" s="5">
        <v>0.0</v>
      </c>
      <c r="F124" s="5">
        <v>3.0</v>
      </c>
      <c r="G124" s="5">
        <v>0.0</v>
      </c>
      <c r="H124" s="5">
        <v>0.0</v>
      </c>
      <c r="I124" s="5">
        <v>0.0</v>
      </c>
      <c r="J124" s="5">
        <v>0.0</v>
      </c>
      <c r="K124" s="5">
        <v>0.0</v>
      </c>
      <c r="L124" s="5">
        <v>0.0</v>
      </c>
      <c r="M124" s="5">
        <v>0.0</v>
      </c>
      <c r="N124" s="5">
        <v>0.0</v>
      </c>
      <c r="O124" s="5">
        <v>0.0</v>
      </c>
      <c r="P124" s="5">
        <v>0.0</v>
      </c>
      <c r="Q124" s="5">
        <v>0.0</v>
      </c>
      <c r="R124" s="5">
        <v>0.0</v>
      </c>
      <c r="S124" s="5">
        <v>0.0</v>
      </c>
      <c r="T124" s="5">
        <v>0.0</v>
      </c>
      <c r="U124" s="5">
        <v>1.0</v>
      </c>
      <c r="V124" s="5">
        <v>0.0</v>
      </c>
      <c r="W124" s="5">
        <v>0.0</v>
      </c>
      <c r="X124" s="5">
        <v>0.0</v>
      </c>
      <c r="Y124" s="5">
        <v>0.0</v>
      </c>
      <c r="Z124" s="5">
        <v>0.0</v>
      </c>
      <c r="AA124" s="5">
        <v>0.0</v>
      </c>
      <c r="AB124" s="5">
        <v>0.0</v>
      </c>
      <c r="AC124" s="5">
        <v>0.0</v>
      </c>
      <c r="AD124" s="5">
        <v>0.0</v>
      </c>
      <c r="AE124" s="5">
        <v>0.0</v>
      </c>
      <c r="AF124" s="6">
        <f>IFERROR(__xludf.DUMMYFUNCTION("IFERROR(
  VLOOKUP(
    A124,
    IMPORTRANGE(
      ""1ZygntHC1J6IxzKbTidmOyf5nUyW4GCLurHCjexrLm_o        "",
      ""HTMLキャッシュ!A:F""
    ),
    3,
    FALSE
  ),
  0
)
"),46083.694548611114)</f>
        <v>46083.69455</v>
      </c>
      <c r="AG124" s="5"/>
      <c r="AH124" s="5"/>
      <c r="AI124" s="5"/>
      <c r="AJ124" s="5"/>
      <c r="AK124" s="5"/>
      <c r="AL124" s="5"/>
      <c r="AM124" s="5"/>
      <c r="AN124" s="5"/>
      <c r="AO124" s="5"/>
      <c r="AP124" s="5"/>
      <c r="AQ124" s="5"/>
      <c r="AR124" s="3"/>
      <c r="AS124" s="5"/>
      <c r="AT124" s="5"/>
      <c r="AU124" s="5"/>
      <c r="AV124" s="5"/>
      <c r="AW124" s="5"/>
      <c r="AX124" s="5"/>
      <c r="AY124" s="5"/>
      <c r="AZ124" s="7"/>
      <c r="BA124" s="7"/>
    </row>
    <row r="125" ht="16.5" customHeight="1">
      <c r="A125" s="4" t="s">
        <v>282</v>
      </c>
      <c r="B125" s="5">
        <v>975.0</v>
      </c>
      <c r="C125" s="5">
        <v>4.0</v>
      </c>
      <c r="D125" s="1" t="s">
        <v>283</v>
      </c>
      <c r="E125" s="5">
        <v>0.0</v>
      </c>
      <c r="F125" s="5">
        <v>3.0</v>
      </c>
      <c r="G125" s="5">
        <v>1.0</v>
      </c>
      <c r="H125" s="5">
        <v>0.0</v>
      </c>
      <c r="I125" s="5">
        <v>0.0</v>
      </c>
      <c r="J125" s="5">
        <v>0.0</v>
      </c>
      <c r="K125" s="5">
        <v>0.0</v>
      </c>
      <c r="L125" s="5">
        <v>0.0</v>
      </c>
      <c r="M125" s="5">
        <v>0.0</v>
      </c>
      <c r="N125" s="5">
        <v>0.0</v>
      </c>
      <c r="O125" s="5">
        <v>0.0</v>
      </c>
      <c r="P125" s="5">
        <v>0.0</v>
      </c>
      <c r="Q125" s="5">
        <v>0.0</v>
      </c>
      <c r="R125" s="5">
        <v>0.0</v>
      </c>
      <c r="S125" s="5">
        <v>0.0</v>
      </c>
      <c r="T125" s="5">
        <v>0.0</v>
      </c>
      <c r="U125" s="5">
        <v>0.0</v>
      </c>
      <c r="V125" s="5">
        <v>0.0</v>
      </c>
      <c r="W125" s="5">
        <v>0.0</v>
      </c>
      <c r="X125" s="5">
        <v>0.0</v>
      </c>
      <c r="Y125" s="5">
        <v>0.0</v>
      </c>
      <c r="Z125" s="5">
        <v>0.0</v>
      </c>
      <c r="AA125" s="5">
        <v>0.0</v>
      </c>
      <c r="AB125" s="5">
        <v>0.0</v>
      </c>
      <c r="AC125" s="5">
        <v>0.0</v>
      </c>
      <c r="AD125" s="5">
        <v>0.0</v>
      </c>
      <c r="AE125" s="5">
        <v>0.0</v>
      </c>
      <c r="AF125" s="6">
        <f>IFERROR(__xludf.DUMMYFUNCTION("IFERROR(
  VLOOKUP(
    A125,
    IMPORTRANGE(
      ""1ZygntHC1J6IxzKbTidmOyf5nUyW4GCLurHCjexrLm_o        "",
      ""HTMLキャッシュ!A:F""
    ),
    3,
    FALSE
  ),
  0
)
"),46076.75100694445)</f>
        <v>46076.75101</v>
      </c>
      <c r="AG125" s="5"/>
      <c r="AH125" s="5"/>
      <c r="AI125" s="5"/>
      <c r="AJ125" s="5"/>
      <c r="AK125" s="5"/>
      <c r="AL125" s="5"/>
      <c r="AM125" s="5"/>
      <c r="AN125" s="5"/>
      <c r="AO125" s="5"/>
      <c r="AP125" s="5"/>
      <c r="AQ125" s="5"/>
      <c r="AR125" s="3"/>
      <c r="AS125" s="5"/>
      <c r="AT125" s="5"/>
      <c r="AU125" s="5"/>
      <c r="AV125" s="5"/>
      <c r="AW125" s="5"/>
      <c r="AX125" s="5"/>
      <c r="AY125" s="5"/>
      <c r="AZ125" s="7"/>
      <c r="BA125" s="7"/>
    </row>
    <row r="126" ht="16.5" customHeight="1">
      <c r="A126" s="4" t="s">
        <v>284</v>
      </c>
      <c r="B126" s="5">
        <v>0.0</v>
      </c>
      <c r="C126" s="5">
        <v>4.0</v>
      </c>
      <c r="D126" s="1" t="s">
        <v>285</v>
      </c>
      <c r="E126" s="5">
        <v>0.0</v>
      </c>
      <c r="F126" s="5">
        <v>4.0</v>
      </c>
      <c r="G126" s="5">
        <v>0.0</v>
      </c>
      <c r="H126" s="5">
        <v>0.0</v>
      </c>
      <c r="I126" s="5">
        <v>0.0</v>
      </c>
      <c r="J126" s="5">
        <v>0.0</v>
      </c>
      <c r="K126" s="5">
        <v>0.0</v>
      </c>
      <c r="L126" s="5">
        <v>0.0</v>
      </c>
      <c r="M126" s="5">
        <v>0.0</v>
      </c>
      <c r="N126" s="5">
        <v>0.0</v>
      </c>
      <c r="O126" s="5">
        <v>0.0</v>
      </c>
      <c r="P126" s="5">
        <v>0.0</v>
      </c>
      <c r="Q126" s="5">
        <v>0.0</v>
      </c>
      <c r="R126" s="5">
        <v>0.0</v>
      </c>
      <c r="S126" s="5">
        <v>0.0</v>
      </c>
      <c r="T126" s="5">
        <v>0.0</v>
      </c>
      <c r="U126" s="5">
        <v>0.0</v>
      </c>
      <c r="V126" s="5">
        <v>0.0</v>
      </c>
      <c r="W126" s="5">
        <v>0.0</v>
      </c>
      <c r="X126" s="5">
        <v>0.0</v>
      </c>
      <c r="Y126" s="5">
        <v>0.0</v>
      </c>
      <c r="Z126" s="5">
        <v>0.0</v>
      </c>
      <c r="AA126" s="5">
        <v>0.0</v>
      </c>
      <c r="AB126" s="5">
        <v>0.0</v>
      </c>
      <c r="AC126" s="5">
        <v>0.0</v>
      </c>
      <c r="AD126" s="5">
        <v>0.0</v>
      </c>
      <c r="AE126" s="5">
        <v>0.0</v>
      </c>
      <c r="AF126" s="6">
        <f>IFERROR(__xludf.DUMMYFUNCTION("IFERROR(
  VLOOKUP(
    A126,
    IMPORTRANGE(
      ""1ZygntHC1J6IxzKbTidmOyf5nUyW4GCLurHCjexrLm_o        "",
      ""HTMLキャッシュ!A:F""
    ),
    3,
    FALSE
  ),
  0
)
"),44025.601805555554)</f>
        <v>44025.60181</v>
      </c>
      <c r="AG126" s="5"/>
      <c r="AH126" s="5"/>
      <c r="AI126" s="5"/>
      <c r="AJ126" s="5"/>
      <c r="AK126" s="5"/>
      <c r="AL126" s="5"/>
      <c r="AM126" s="5"/>
      <c r="AN126" s="5"/>
      <c r="AO126" s="5"/>
      <c r="AP126" s="5"/>
      <c r="AQ126" s="5"/>
      <c r="AR126" s="3"/>
      <c r="AS126" s="5"/>
      <c r="AT126" s="5"/>
      <c r="AU126" s="5"/>
      <c r="AV126" s="5"/>
      <c r="AW126" s="5"/>
      <c r="AX126" s="5"/>
      <c r="AY126" s="5"/>
      <c r="AZ126" s="7"/>
      <c r="BA126" s="7"/>
    </row>
    <row r="127" ht="16.5" customHeight="1">
      <c r="A127" s="4" t="s">
        <v>286</v>
      </c>
      <c r="B127" s="5">
        <v>0.0</v>
      </c>
      <c r="C127" s="5">
        <v>4.0</v>
      </c>
      <c r="D127" s="1" t="s">
        <v>287</v>
      </c>
      <c r="E127" s="5">
        <v>0.0</v>
      </c>
      <c r="F127" s="5">
        <v>4.0</v>
      </c>
      <c r="G127" s="5">
        <v>0.0</v>
      </c>
      <c r="H127" s="5">
        <v>0.0</v>
      </c>
      <c r="I127" s="5">
        <v>0.0</v>
      </c>
      <c r="J127" s="5">
        <v>0.0</v>
      </c>
      <c r="K127" s="5">
        <v>0.0</v>
      </c>
      <c r="L127" s="5">
        <v>0.0</v>
      </c>
      <c r="M127" s="5">
        <v>0.0</v>
      </c>
      <c r="N127" s="5">
        <v>0.0</v>
      </c>
      <c r="O127" s="5">
        <v>0.0</v>
      </c>
      <c r="P127" s="5">
        <v>0.0</v>
      </c>
      <c r="Q127" s="5">
        <v>0.0</v>
      </c>
      <c r="R127" s="5">
        <v>0.0</v>
      </c>
      <c r="S127" s="5">
        <v>0.0</v>
      </c>
      <c r="T127" s="5">
        <v>0.0</v>
      </c>
      <c r="U127" s="5">
        <v>0.0</v>
      </c>
      <c r="V127" s="5">
        <v>0.0</v>
      </c>
      <c r="W127" s="5">
        <v>0.0</v>
      </c>
      <c r="X127" s="5">
        <v>0.0</v>
      </c>
      <c r="Y127" s="5">
        <v>0.0</v>
      </c>
      <c r="Z127" s="5">
        <v>0.0</v>
      </c>
      <c r="AA127" s="5">
        <v>0.0</v>
      </c>
      <c r="AB127" s="5">
        <v>0.0</v>
      </c>
      <c r="AC127" s="5">
        <v>0.0</v>
      </c>
      <c r="AD127" s="5">
        <v>0.0</v>
      </c>
      <c r="AE127" s="5">
        <v>0.0</v>
      </c>
      <c r="AF127" s="6">
        <f>IFERROR(__xludf.DUMMYFUNCTION("IFERROR(
  VLOOKUP(
    A127,
    IMPORTRANGE(
      ""1ZygntHC1J6IxzKbTidmOyf5nUyW4GCLurHCjexrLm_o        "",
      ""HTMLキャッシュ!A:F""
    ),
    3,
    FALSE
  ),
  0
)
"),44384.64042824074)</f>
        <v>44384.64043</v>
      </c>
      <c r="AG127" s="5"/>
      <c r="AH127" s="5"/>
      <c r="AI127" s="5"/>
      <c r="AJ127" s="5"/>
      <c r="AK127" s="5"/>
      <c r="AL127" s="5"/>
      <c r="AM127" s="5"/>
      <c r="AN127" s="5"/>
      <c r="AO127" s="5"/>
      <c r="AP127" s="5"/>
      <c r="AQ127" s="5"/>
      <c r="AR127" s="3"/>
      <c r="AS127" s="5"/>
      <c r="AT127" s="5"/>
      <c r="AU127" s="5"/>
      <c r="AV127" s="5"/>
      <c r="AW127" s="5"/>
      <c r="AX127" s="5"/>
      <c r="AY127" s="5"/>
      <c r="AZ127" s="7"/>
      <c r="BA127" s="7"/>
    </row>
    <row r="128" ht="16.5" customHeight="1">
      <c r="A128" s="1" t="s">
        <v>288</v>
      </c>
      <c r="B128" s="5">
        <v>0.0</v>
      </c>
      <c r="C128" s="5">
        <v>4.0</v>
      </c>
      <c r="D128" s="1" t="s">
        <v>289</v>
      </c>
      <c r="E128" s="5">
        <v>0.0</v>
      </c>
      <c r="F128" s="5">
        <v>4.0</v>
      </c>
      <c r="G128" s="5">
        <v>0.0</v>
      </c>
      <c r="H128" s="5">
        <v>0.0</v>
      </c>
      <c r="I128" s="5">
        <v>0.0</v>
      </c>
      <c r="J128" s="5">
        <v>0.0</v>
      </c>
      <c r="K128" s="5">
        <v>0.0</v>
      </c>
      <c r="L128" s="5">
        <v>0.0</v>
      </c>
      <c r="M128" s="5">
        <v>0.0</v>
      </c>
      <c r="N128" s="5">
        <v>0.0</v>
      </c>
      <c r="O128" s="5">
        <v>0.0</v>
      </c>
      <c r="P128" s="5">
        <v>0.0</v>
      </c>
      <c r="Q128" s="5">
        <v>0.0</v>
      </c>
      <c r="R128" s="5">
        <v>0.0</v>
      </c>
      <c r="S128" s="5">
        <v>0.0</v>
      </c>
      <c r="T128" s="5">
        <v>0.0</v>
      </c>
      <c r="U128" s="5">
        <v>0.0</v>
      </c>
      <c r="V128" s="5">
        <v>0.0</v>
      </c>
      <c r="W128" s="5">
        <v>0.0</v>
      </c>
      <c r="X128" s="5">
        <v>0.0</v>
      </c>
      <c r="Y128" s="5">
        <v>0.0</v>
      </c>
      <c r="Z128" s="5">
        <v>0.0</v>
      </c>
      <c r="AA128" s="5">
        <v>0.0</v>
      </c>
      <c r="AB128" s="5">
        <v>0.0</v>
      </c>
      <c r="AC128" s="5">
        <v>0.0</v>
      </c>
      <c r="AD128" s="5">
        <v>0.0</v>
      </c>
      <c r="AE128" s="5">
        <v>0.0</v>
      </c>
      <c r="AF128" s="6">
        <f>IFERROR(__xludf.DUMMYFUNCTION("IFERROR(
  VLOOKUP(
    A128,
    IMPORTRANGE(
      ""1ZygntHC1J6IxzKbTidmOyf5nUyW4GCLurHCjexrLm_o        "",
      ""HTMLキャッシュ!A:F""
    ),
    3,
    FALSE
  ),
  0
)
"),46015.7596412037)</f>
        <v>46015.75964</v>
      </c>
      <c r="AG128" s="5"/>
      <c r="AH128" s="5"/>
      <c r="AI128" s="5"/>
      <c r="AJ128" s="5"/>
      <c r="AK128" s="5"/>
      <c r="AL128" s="5"/>
      <c r="AM128" s="5"/>
      <c r="AN128" s="5"/>
      <c r="AO128" s="5"/>
      <c r="AP128" s="5"/>
      <c r="AQ128" s="5"/>
      <c r="AR128" s="3"/>
      <c r="AS128" s="5"/>
      <c r="AT128" s="5"/>
      <c r="AU128" s="5"/>
      <c r="AV128" s="5"/>
      <c r="AW128" s="5"/>
      <c r="AX128" s="5"/>
      <c r="AY128" s="5"/>
      <c r="AZ128" s="7"/>
      <c r="BA128" s="7"/>
    </row>
    <row r="129" ht="16.5" customHeight="1">
      <c r="A129" s="4" t="s">
        <v>290</v>
      </c>
      <c r="B129" s="5">
        <v>0.0</v>
      </c>
      <c r="C129" s="5">
        <v>4.0</v>
      </c>
      <c r="D129" s="1" t="s">
        <v>291</v>
      </c>
      <c r="E129" s="5">
        <v>0.0</v>
      </c>
      <c r="F129" s="5">
        <v>2.0</v>
      </c>
      <c r="G129" s="5">
        <v>0.0</v>
      </c>
      <c r="H129" s="5">
        <v>0.0</v>
      </c>
      <c r="I129" s="5">
        <v>0.0</v>
      </c>
      <c r="J129" s="5">
        <v>0.0</v>
      </c>
      <c r="K129" s="5">
        <v>0.0</v>
      </c>
      <c r="L129" s="5">
        <v>0.0</v>
      </c>
      <c r="M129" s="5">
        <v>0.0</v>
      </c>
      <c r="N129" s="5">
        <v>2.0</v>
      </c>
      <c r="O129" s="5">
        <v>0.0</v>
      </c>
      <c r="P129" s="5">
        <v>0.0</v>
      </c>
      <c r="Q129" s="5">
        <v>0.0</v>
      </c>
      <c r="R129" s="5">
        <v>0.0</v>
      </c>
      <c r="S129" s="5">
        <v>0.0</v>
      </c>
      <c r="T129" s="5">
        <v>0.0</v>
      </c>
      <c r="U129" s="5">
        <v>0.0</v>
      </c>
      <c r="V129" s="5">
        <v>0.0</v>
      </c>
      <c r="W129" s="5">
        <v>0.0</v>
      </c>
      <c r="X129" s="5">
        <v>0.0</v>
      </c>
      <c r="Y129" s="5">
        <v>0.0</v>
      </c>
      <c r="Z129" s="5">
        <v>0.0</v>
      </c>
      <c r="AA129" s="5">
        <v>0.0</v>
      </c>
      <c r="AB129" s="5">
        <v>0.0</v>
      </c>
      <c r="AC129" s="5">
        <v>0.0</v>
      </c>
      <c r="AD129" s="5">
        <v>0.0</v>
      </c>
      <c r="AE129" s="5">
        <v>0.0</v>
      </c>
      <c r="AF129" s="6">
        <f>IFERROR(__xludf.DUMMYFUNCTION("IFERROR(
  VLOOKUP(
    A129,
    IMPORTRANGE(
      ""1ZygntHC1J6IxzKbTidmOyf5nUyW4GCLurHCjexrLm_o        "",
      ""HTMLキャッシュ!A:F""
    ),
    3,
    FALSE
  ),
  0
)
"),46080.72164351852)</f>
        <v>46080.72164</v>
      </c>
      <c r="AG129" s="5"/>
      <c r="AH129" s="5"/>
      <c r="AI129" s="5"/>
      <c r="AJ129" s="5"/>
      <c r="AK129" s="5"/>
      <c r="AL129" s="5"/>
      <c r="AM129" s="5"/>
      <c r="AN129" s="5"/>
      <c r="AO129" s="5"/>
      <c r="AP129" s="5"/>
      <c r="AQ129" s="5"/>
      <c r="AR129" s="3"/>
      <c r="AS129" s="5"/>
      <c r="AT129" s="5"/>
      <c r="AU129" s="5"/>
      <c r="AV129" s="5"/>
      <c r="AW129" s="5"/>
      <c r="AX129" s="5"/>
      <c r="AY129" s="5"/>
      <c r="AZ129" s="7"/>
      <c r="BA129" s="7"/>
    </row>
    <row r="130" ht="16.5" customHeight="1">
      <c r="A130" s="4" t="s">
        <v>292</v>
      </c>
      <c r="B130" s="5">
        <v>0.0</v>
      </c>
      <c r="C130" s="5">
        <v>4.0</v>
      </c>
      <c r="D130" s="1" t="s">
        <v>293</v>
      </c>
      <c r="E130" s="5">
        <v>0.0</v>
      </c>
      <c r="F130" s="5">
        <v>3.0</v>
      </c>
      <c r="G130" s="5">
        <v>0.0</v>
      </c>
      <c r="H130" s="5">
        <v>0.0</v>
      </c>
      <c r="I130" s="5">
        <v>0.0</v>
      </c>
      <c r="J130" s="5">
        <v>0.0</v>
      </c>
      <c r="K130" s="5">
        <v>0.0</v>
      </c>
      <c r="L130" s="5">
        <v>0.0</v>
      </c>
      <c r="M130" s="5">
        <v>0.0</v>
      </c>
      <c r="N130" s="5">
        <v>0.0</v>
      </c>
      <c r="O130" s="5">
        <v>0.0</v>
      </c>
      <c r="P130" s="5">
        <v>0.0</v>
      </c>
      <c r="Q130" s="5">
        <v>0.0</v>
      </c>
      <c r="R130" s="5">
        <v>0.0</v>
      </c>
      <c r="S130" s="5">
        <v>0.0</v>
      </c>
      <c r="T130" s="5">
        <v>0.0</v>
      </c>
      <c r="U130" s="5">
        <v>0.0</v>
      </c>
      <c r="V130" s="5">
        <v>0.0</v>
      </c>
      <c r="W130" s="5">
        <v>1.0</v>
      </c>
      <c r="X130" s="5">
        <v>0.0</v>
      </c>
      <c r="Y130" s="5">
        <v>0.0</v>
      </c>
      <c r="Z130" s="5">
        <v>0.0</v>
      </c>
      <c r="AA130" s="5">
        <v>0.0</v>
      </c>
      <c r="AB130" s="5">
        <v>0.0</v>
      </c>
      <c r="AC130" s="5">
        <v>0.0</v>
      </c>
      <c r="AD130" s="5">
        <v>0.0</v>
      </c>
      <c r="AE130" s="5">
        <v>0.0</v>
      </c>
      <c r="AF130" s="6">
        <f>IFERROR(__xludf.DUMMYFUNCTION("IFERROR(
  VLOOKUP(
    A130,
    IMPORTRANGE(
      ""1ZygntHC1J6IxzKbTidmOyf5nUyW4GCLurHCjexrLm_o        "",
      ""HTMLキャッシュ!A:F""
    ),
    3,
    FALSE
  ),
  0
)
"),46080.6890625)</f>
        <v>46080.68906</v>
      </c>
      <c r="AG130" s="5"/>
      <c r="AH130" s="5"/>
      <c r="AI130" s="5"/>
      <c r="AJ130" s="5"/>
      <c r="AK130" s="5"/>
      <c r="AL130" s="5"/>
      <c r="AM130" s="5"/>
      <c r="AN130" s="5"/>
      <c r="AO130" s="5"/>
      <c r="AP130" s="5"/>
      <c r="AQ130" s="5"/>
      <c r="AR130" s="3"/>
      <c r="AS130" s="5"/>
      <c r="AT130" s="5"/>
      <c r="AU130" s="5"/>
      <c r="AV130" s="5"/>
      <c r="AW130" s="5"/>
      <c r="AX130" s="5"/>
      <c r="AY130" s="5"/>
      <c r="AZ130" s="7"/>
      <c r="BA130" s="7"/>
    </row>
    <row r="131" ht="16.5" customHeight="1">
      <c r="A131" s="1" t="s">
        <v>294</v>
      </c>
      <c r="B131" s="5">
        <v>158.0</v>
      </c>
      <c r="C131" s="5">
        <v>4.0</v>
      </c>
      <c r="D131" s="1" t="s">
        <v>295</v>
      </c>
      <c r="E131" s="5">
        <v>0.0</v>
      </c>
      <c r="F131" s="5">
        <v>0.0</v>
      </c>
      <c r="G131" s="5">
        <v>0.0</v>
      </c>
      <c r="H131" s="5">
        <v>0.0</v>
      </c>
      <c r="I131" s="5">
        <v>1.0</v>
      </c>
      <c r="J131" s="5">
        <v>0.0</v>
      </c>
      <c r="K131" s="5">
        <v>0.0</v>
      </c>
      <c r="L131" s="5">
        <v>0.0</v>
      </c>
      <c r="M131" s="5">
        <v>0.0</v>
      </c>
      <c r="N131" s="5">
        <v>1.0</v>
      </c>
      <c r="O131" s="5">
        <v>0.0</v>
      </c>
      <c r="P131" s="5">
        <v>0.0</v>
      </c>
      <c r="Q131" s="5">
        <v>0.0</v>
      </c>
      <c r="R131" s="5">
        <v>0.0</v>
      </c>
      <c r="S131" s="5">
        <v>0.0</v>
      </c>
      <c r="T131" s="5">
        <v>0.0</v>
      </c>
      <c r="U131" s="5">
        <v>1.0</v>
      </c>
      <c r="V131" s="5">
        <v>0.0</v>
      </c>
      <c r="W131" s="5">
        <v>0.0</v>
      </c>
      <c r="X131" s="5">
        <v>0.0</v>
      </c>
      <c r="Y131" s="5">
        <v>0.0</v>
      </c>
      <c r="Z131" s="5">
        <v>0.0</v>
      </c>
      <c r="AA131" s="5">
        <v>0.0</v>
      </c>
      <c r="AB131" s="5">
        <v>0.0</v>
      </c>
      <c r="AC131" s="5">
        <v>1.0</v>
      </c>
      <c r="AD131" s="5">
        <v>0.0</v>
      </c>
      <c r="AE131" s="5">
        <v>0.0</v>
      </c>
      <c r="AF131" s="6">
        <f>IFERROR(__xludf.DUMMYFUNCTION("IFERROR(
  VLOOKUP(
    A131,
    IMPORTRANGE(
      ""1ZygntHC1J6IxzKbTidmOyf5nUyW4GCLurHCjexrLm_o        "",
      ""HTMLキャッシュ!A:F""
    ),
    3,
    FALSE
  ),
  0
)
"),46078.667025462964)</f>
        <v>46078.66703</v>
      </c>
      <c r="AG131" s="5"/>
      <c r="AH131" s="5"/>
      <c r="AI131" s="5"/>
      <c r="AJ131" s="5"/>
      <c r="AK131" s="5"/>
      <c r="AL131" s="5"/>
      <c r="AM131" s="5"/>
      <c r="AN131" s="5"/>
      <c r="AO131" s="5"/>
      <c r="AP131" s="5"/>
      <c r="AQ131" s="5"/>
      <c r="AR131" s="3"/>
      <c r="AS131" s="5"/>
      <c r="AT131" s="5"/>
      <c r="AU131" s="5"/>
      <c r="AV131" s="5"/>
      <c r="AW131" s="5"/>
      <c r="AX131" s="5"/>
      <c r="AY131" s="5"/>
      <c r="AZ131" s="7"/>
      <c r="BA131" s="7"/>
    </row>
    <row r="132" ht="16.5" customHeight="1">
      <c r="A132" s="4" t="s">
        <v>296</v>
      </c>
      <c r="B132" s="5">
        <v>354.0</v>
      </c>
      <c r="C132" s="5">
        <v>4.0</v>
      </c>
      <c r="D132" s="1" t="s">
        <v>297</v>
      </c>
      <c r="E132" s="5">
        <v>0.0</v>
      </c>
      <c r="F132" s="5">
        <v>1.0</v>
      </c>
      <c r="G132" s="5">
        <v>3.0</v>
      </c>
      <c r="H132" s="5">
        <v>0.0</v>
      </c>
      <c r="I132" s="5">
        <v>0.0</v>
      </c>
      <c r="J132" s="5">
        <v>0.0</v>
      </c>
      <c r="K132" s="5">
        <v>0.0</v>
      </c>
      <c r="L132" s="5">
        <v>0.0</v>
      </c>
      <c r="M132" s="5">
        <v>0.0</v>
      </c>
      <c r="N132" s="5">
        <v>0.0</v>
      </c>
      <c r="O132" s="5">
        <v>0.0</v>
      </c>
      <c r="P132" s="5">
        <v>0.0</v>
      </c>
      <c r="Q132" s="5">
        <v>0.0</v>
      </c>
      <c r="R132" s="5">
        <v>0.0</v>
      </c>
      <c r="S132" s="5">
        <v>0.0</v>
      </c>
      <c r="T132" s="5">
        <v>0.0</v>
      </c>
      <c r="U132" s="5">
        <v>0.0</v>
      </c>
      <c r="V132" s="5">
        <v>0.0</v>
      </c>
      <c r="W132" s="5">
        <v>0.0</v>
      </c>
      <c r="X132" s="5">
        <v>0.0</v>
      </c>
      <c r="Y132" s="5">
        <v>0.0</v>
      </c>
      <c r="Z132" s="5">
        <v>0.0</v>
      </c>
      <c r="AA132" s="5">
        <v>0.0</v>
      </c>
      <c r="AB132" s="5">
        <v>0.0</v>
      </c>
      <c r="AC132" s="5">
        <v>0.0</v>
      </c>
      <c r="AD132" s="5">
        <v>0.0</v>
      </c>
      <c r="AE132" s="5">
        <v>0.0</v>
      </c>
      <c r="AF132" s="6">
        <f>IFERROR(__xludf.DUMMYFUNCTION("IFERROR(
  VLOOKUP(
    A132,
    IMPORTRANGE(
      ""1ZygntHC1J6IxzKbTidmOyf5nUyW4GCLurHCjexrLm_o        "",
      ""HTMLキャッシュ!A:F""
    ),
    3,
    FALSE
  ),
  0
)
"),46085.70914351852)</f>
        <v>46085.70914</v>
      </c>
      <c r="AG132" s="5"/>
      <c r="AH132" s="5"/>
      <c r="AI132" s="5"/>
      <c r="AJ132" s="5"/>
      <c r="AK132" s="5"/>
      <c r="AL132" s="5"/>
      <c r="AM132" s="5"/>
      <c r="AN132" s="5"/>
      <c r="AO132" s="5"/>
      <c r="AP132" s="5"/>
      <c r="AQ132" s="5"/>
      <c r="AR132" s="3"/>
      <c r="AS132" s="5"/>
      <c r="AT132" s="5"/>
      <c r="AU132" s="5"/>
      <c r="AV132" s="5"/>
      <c r="AW132" s="5"/>
      <c r="AX132" s="5"/>
      <c r="AY132" s="5"/>
      <c r="AZ132" s="7"/>
      <c r="BA132" s="7"/>
    </row>
    <row r="133" ht="16.5" customHeight="1">
      <c r="A133" s="4" t="s">
        <v>298</v>
      </c>
      <c r="B133" s="5">
        <v>1297.0</v>
      </c>
      <c r="C133" s="5">
        <v>4.0</v>
      </c>
      <c r="D133" s="1" t="s">
        <v>299</v>
      </c>
      <c r="E133" s="5">
        <v>0.0</v>
      </c>
      <c r="F133" s="5">
        <v>0.0</v>
      </c>
      <c r="G133" s="5">
        <v>0.0</v>
      </c>
      <c r="H133" s="5">
        <v>0.0</v>
      </c>
      <c r="I133" s="5">
        <v>0.0</v>
      </c>
      <c r="J133" s="5">
        <v>0.0</v>
      </c>
      <c r="K133" s="5">
        <v>0.0</v>
      </c>
      <c r="L133" s="5">
        <v>0.0</v>
      </c>
      <c r="M133" s="5">
        <v>0.0</v>
      </c>
      <c r="N133" s="5">
        <v>0.0</v>
      </c>
      <c r="O133" s="5">
        <v>0.0</v>
      </c>
      <c r="P133" s="5">
        <v>0.0</v>
      </c>
      <c r="Q133" s="5">
        <v>2.0</v>
      </c>
      <c r="R133" s="5">
        <v>0.0</v>
      </c>
      <c r="S133" s="5">
        <v>0.0</v>
      </c>
      <c r="T133" s="5">
        <v>0.0</v>
      </c>
      <c r="U133" s="5">
        <v>2.0</v>
      </c>
      <c r="V133" s="5">
        <v>0.0</v>
      </c>
      <c r="W133" s="5">
        <v>0.0</v>
      </c>
      <c r="X133" s="5">
        <v>0.0</v>
      </c>
      <c r="Y133" s="5">
        <v>0.0</v>
      </c>
      <c r="Z133" s="5">
        <v>0.0</v>
      </c>
      <c r="AA133" s="5">
        <v>0.0</v>
      </c>
      <c r="AB133" s="5">
        <v>0.0</v>
      </c>
      <c r="AC133" s="5">
        <v>0.0</v>
      </c>
      <c r="AD133" s="5">
        <v>0.0</v>
      </c>
      <c r="AE133" s="5">
        <v>0.0</v>
      </c>
      <c r="AF133" s="6">
        <f>IFERROR(__xludf.DUMMYFUNCTION("IFERROR(
  VLOOKUP(
    A133,
    IMPORTRANGE(
      ""1ZygntHC1J6IxzKbTidmOyf5nUyW4GCLurHCjexrLm_o        "",
      ""HTMLキャッシュ!A:F""
    ),
    3,
    FALSE
  ),
  0
)
"),46069.604629629626)</f>
        <v>46069.60463</v>
      </c>
      <c r="AG133" s="5"/>
      <c r="AH133" s="5"/>
      <c r="AI133" s="5"/>
      <c r="AJ133" s="5"/>
      <c r="AK133" s="5"/>
      <c r="AL133" s="5"/>
      <c r="AM133" s="5"/>
      <c r="AN133" s="5"/>
      <c r="AO133" s="5"/>
      <c r="AP133" s="5"/>
      <c r="AQ133" s="5"/>
      <c r="AR133" s="3"/>
      <c r="AS133" s="5"/>
      <c r="AT133" s="5"/>
      <c r="AU133" s="5"/>
      <c r="AV133" s="5"/>
      <c r="AW133" s="5"/>
      <c r="AX133" s="5"/>
      <c r="AY133" s="5"/>
      <c r="AZ133" s="7"/>
      <c r="BA133" s="7"/>
    </row>
    <row r="134" ht="16.5" customHeight="1">
      <c r="A134" s="4" t="s">
        <v>300</v>
      </c>
      <c r="B134" s="5">
        <v>0.0</v>
      </c>
      <c r="C134" s="5">
        <v>4.0</v>
      </c>
      <c r="D134" s="1" t="s">
        <v>301</v>
      </c>
      <c r="E134" s="5">
        <v>0.0</v>
      </c>
      <c r="F134" s="5">
        <v>4.0</v>
      </c>
      <c r="G134" s="5">
        <v>0.0</v>
      </c>
      <c r="H134" s="5">
        <v>0.0</v>
      </c>
      <c r="I134" s="5">
        <v>0.0</v>
      </c>
      <c r="J134" s="5">
        <v>0.0</v>
      </c>
      <c r="K134" s="5">
        <v>0.0</v>
      </c>
      <c r="L134" s="5">
        <v>0.0</v>
      </c>
      <c r="M134" s="5">
        <v>0.0</v>
      </c>
      <c r="N134" s="5">
        <v>0.0</v>
      </c>
      <c r="O134" s="5">
        <v>0.0</v>
      </c>
      <c r="P134" s="5">
        <v>0.0</v>
      </c>
      <c r="Q134" s="5">
        <v>0.0</v>
      </c>
      <c r="R134" s="5">
        <v>0.0</v>
      </c>
      <c r="S134" s="5">
        <v>0.0</v>
      </c>
      <c r="T134" s="5">
        <v>0.0</v>
      </c>
      <c r="U134" s="5">
        <v>0.0</v>
      </c>
      <c r="V134" s="5">
        <v>0.0</v>
      </c>
      <c r="W134" s="5">
        <v>0.0</v>
      </c>
      <c r="X134" s="5">
        <v>0.0</v>
      </c>
      <c r="Y134" s="5">
        <v>0.0</v>
      </c>
      <c r="Z134" s="5">
        <v>0.0</v>
      </c>
      <c r="AA134" s="5">
        <v>0.0</v>
      </c>
      <c r="AB134" s="5">
        <v>0.0</v>
      </c>
      <c r="AC134" s="5">
        <v>0.0</v>
      </c>
      <c r="AD134" s="5">
        <v>0.0</v>
      </c>
      <c r="AE134" s="5">
        <v>0.0</v>
      </c>
      <c r="AF134" s="6">
        <f>IFERROR(__xludf.DUMMYFUNCTION("IFERROR(
  VLOOKUP(
    A134,
    IMPORTRANGE(
      ""1ZygntHC1J6IxzKbTidmOyf5nUyW4GCLurHCjexrLm_o        "",
      ""HTMLキャッシュ!A:F""
    ),
    3,
    FALSE
  ),
  0
)
"),44166.52321759259)</f>
        <v>44166.52322</v>
      </c>
      <c r="AG134" s="5"/>
      <c r="AH134" s="5"/>
      <c r="AI134" s="5"/>
      <c r="AJ134" s="5"/>
      <c r="AK134" s="5"/>
      <c r="AL134" s="5"/>
      <c r="AM134" s="5"/>
      <c r="AN134" s="5"/>
      <c r="AO134" s="5"/>
      <c r="AP134" s="5"/>
      <c r="AQ134" s="5"/>
      <c r="AR134" s="3"/>
      <c r="AS134" s="5"/>
      <c r="AT134" s="5"/>
      <c r="AU134" s="5"/>
      <c r="AV134" s="5"/>
      <c r="AW134" s="5"/>
      <c r="AX134" s="5"/>
      <c r="AY134" s="5"/>
      <c r="AZ134" s="7"/>
      <c r="BA134" s="7"/>
    </row>
    <row r="135" ht="16.5" customHeight="1">
      <c r="A135" s="4" t="s">
        <v>302</v>
      </c>
      <c r="B135" s="5">
        <v>0.0</v>
      </c>
      <c r="C135" s="5">
        <v>4.0</v>
      </c>
      <c r="D135" s="1" t="s">
        <v>303</v>
      </c>
      <c r="E135" s="5">
        <v>0.0</v>
      </c>
      <c r="F135" s="5">
        <v>4.0</v>
      </c>
      <c r="G135" s="5">
        <v>0.0</v>
      </c>
      <c r="H135" s="5">
        <v>0.0</v>
      </c>
      <c r="I135" s="5">
        <v>0.0</v>
      </c>
      <c r="J135" s="5">
        <v>0.0</v>
      </c>
      <c r="K135" s="5">
        <v>0.0</v>
      </c>
      <c r="L135" s="5">
        <v>0.0</v>
      </c>
      <c r="M135" s="5">
        <v>0.0</v>
      </c>
      <c r="N135" s="5">
        <v>0.0</v>
      </c>
      <c r="O135" s="5">
        <v>0.0</v>
      </c>
      <c r="P135" s="5">
        <v>0.0</v>
      </c>
      <c r="Q135" s="5">
        <v>0.0</v>
      </c>
      <c r="R135" s="5">
        <v>0.0</v>
      </c>
      <c r="S135" s="5">
        <v>0.0</v>
      </c>
      <c r="T135" s="5">
        <v>0.0</v>
      </c>
      <c r="U135" s="5">
        <v>0.0</v>
      </c>
      <c r="V135" s="5">
        <v>0.0</v>
      </c>
      <c r="W135" s="5">
        <v>0.0</v>
      </c>
      <c r="X135" s="5">
        <v>0.0</v>
      </c>
      <c r="Y135" s="5">
        <v>0.0</v>
      </c>
      <c r="Z135" s="5">
        <v>0.0</v>
      </c>
      <c r="AA135" s="5">
        <v>0.0</v>
      </c>
      <c r="AB135" s="5">
        <v>0.0</v>
      </c>
      <c r="AC135" s="5">
        <v>0.0</v>
      </c>
      <c r="AD135" s="5">
        <v>0.0</v>
      </c>
      <c r="AE135" s="5">
        <v>0.0</v>
      </c>
      <c r="AF135" s="6">
        <f>IFERROR(__xludf.DUMMYFUNCTION("IFERROR(
  VLOOKUP(
    A135,
    IMPORTRANGE(
      ""1ZygntHC1J6IxzKbTidmOyf5nUyW4GCLurHCjexrLm_o        "",
      ""HTMLキャッシュ!A:F""
    ),
    3,
    FALSE
  ),
  0
)
"),44384.64239583333)</f>
        <v>44384.6424</v>
      </c>
      <c r="AG135" s="5"/>
      <c r="AH135" s="5"/>
      <c r="AI135" s="5"/>
      <c r="AJ135" s="5"/>
      <c r="AK135" s="5"/>
      <c r="AL135" s="5"/>
      <c r="AM135" s="5"/>
      <c r="AN135" s="5"/>
      <c r="AO135" s="5"/>
      <c r="AP135" s="5"/>
      <c r="AQ135" s="5"/>
      <c r="AR135" s="3"/>
      <c r="AS135" s="5"/>
      <c r="AT135" s="5"/>
      <c r="AU135" s="5"/>
      <c r="AV135" s="5"/>
      <c r="AW135" s="5"/>
      <c r="AX135" s="5"/>
      <c r="AY135" s="5"/>
      <c r="AZ135" s="7"/>
      <c r="BA135" s="7"/>
    </row>
    <row r="136" ht="16.5" customHeight="1">
      <c r="A136" s="4" t="s">
        <v>304</v>
      </c>
      <c r="B136" s="5">
        <v>4.0</v>
      </c>
      <c r="C136" s="5">
        <v>4.0</v>
      </c>
      <c r="D136" s="1" t="s">
        <v>305</v>
      </c>
      <c r="E136" s="5">
        <v>0.0</v>
      </c>
      <c r="F136" s="5">
        <v>3.0</v>
      </c>
      <c r="G136" s="5">
        <v>0.0</v>
      </c>
      <c r="H136" s="5">
        <v>0.0</v>
      </c>
      <c r="I136" s="5">
        <v>0.0</v>
      </c>
      <c r="J136" s="5">
        <v>0.0</v>
      </c>
      <c r="K136" s="5">
        <v>0.0</v>
      </c>
      <c r="L136" s="5">
        <v>0.0</v>
      </c>
      <c r="M136" s="5">
        <v>0.0</v>
      </c>
      <c r="N136" s="5">
        <v>0.0</v>
      </c>
      <c r="O136" s="5">
        <v>0.0</v>
      </c>
      <c r="P136" s="5">
        <v>0.0</v>
      </c>
      <c r="Q136" s="5">
        <v>0.0</v>
      </c>
      <c r="R136" s="5">
        <v>0.0</v>
      </c>
      <c r="S136" s="5">
        <v>1.0</v>
      </c>
      <c r="T136" s="5">
        <v>0.0</v>
      </c>
      <c r="U136" s="5">
        <v>0.0</v>
      </c>
      <c r="V136" s="5">
        <v>0.0</v>
      </c>
      <c r="W136" s="5">
        <v>0.0</v>
      </c>
      <c r="X136" s="5">
        <v>0.0</v>
      </c>
      <c r="Y136" s="5">
        <v>0.0</v>
      </c>
      <c r="Z136" s="5">
        <v>0.0</v>
      </c>
      <c r="AA136" s="5">
        <v>0.0</v>
      </c>
      <c r="AB136" s="5">
        <v>0.0</v>
      </c>
      <c r="AC136" s="5">
        <v>0.0</v>
      </c>
      <c r="AD136" s="5">
        <v>0.0</v>
      </c>
      <c r="AE136" s="5">
        <v>0.0</v>
      </c>
      <c r="AF136" s="6">
        <f>IFERROR(__xludf.DUMMYFUNCTION("IFERROR(
  VLOOKUP(
    A136,
    IMPORTRANGE(
      ""1ZygntHC1J6IxzKbTidmOyf5nUyW4GCLurHCjexrLm_o        "",
      ""HTMLキャッシュ!A:F""
    ),
    3,
    FALSE
  ),
  0
)
"),46081.64204861111)</f>
        <v>46081.64205</v>
      </c>
      <c r="AG136" s="5"/>
      <c r="AH136" s="5"/>
      <c r="AI136" s="5"/>
      <c r="AJ136" s="5"/>
      <c r="AK136" s="5"/>
      <c r="AL136" s="5"/>
      <c r="AM136" s="5"/>
      <c r="AN136" s="5"/>
      <c r="AO136" s="5"/>
      <c r="AP136" s="5"/>
      <c r="AQ136" s="5"/>
      <c r="AR136" s="3"/>
      <c r="AS136" s="5"/>
      <c r="AT136" s="5"/>
      <c r="AU136" s="5"/>
      <c r="AV136" s="5"/>
      <c r="AW136" s="5"/>
      <c r="AX136" s="5"/>
      <c r="AY136" s="5"/>
      <c r="AZ136" s="7"/>
      <c r="BA136" s="7"/>
    </row>
    <row r="137" ht="16.5" customHeight="1">
      <c r="A137" s="4" t="s">
        <v>306</v>
      </c>
      <c r="B137" s="5">
        <v>0.0</v>
      </c>
      <c r="C137" s="5">
        <v>4.0</v>
      </c>
      <c r="D137" s="1" t="s">
        <v>307</v>
      </c>
      <c r="E137" s="5">
        <v>0.0</v>
      </c>
      <c r="F137" s="5">
        <v>4.0</v>
      </c>
      <c r="G137" s="5">
        <v>0.0</v>
      </c>
      <c r="H137" s="5">
        <v>0.0</v>
      </c>
      <c r="I137" s="5">
        <v>0.0</v>
      </c>
      <c r="J137" s="5">
        <v>0.0</v>
      </c>
      <c r="K137" s="5">
        <v>0.0</v>
      </c>
      <c r="L137" s="5">
        <v>0.0</v>
      </c>
      <c r="M137" s="5">
        <v>0.0</v>
      </c>
      <c r="N137" s="5">
        <v>0.0</v>
      </c>
      <c r="O137" s="5">
        <v>0.0</v>
      </c>
      <c r="P137" s="5">
        <v>0.0</v>
      </c>
      <c r="Q137" s="5">
        <v>0.0</v>
      </c>
      <c r="R137" s="5">
        <v>0.0</v>
      </c>
      <c r="S137" s="5">
        <v>0.0</v>
      </c>
      <c r="T137" s="5">
        <v>0.0</v>
      </c>
      <c r="U137" s="5">
        <v>0.0</v>
      </c>
      <c r="V137" s="5">
        <v>0.0</v>
      </c>
      <c r="W137" s="5">
        <v>0.0</v>
      </c>
      <c r="X137" s="5">
        <v>0.0</v>
      </c>
      <c r="Y137" s="5">
        <v>0.0</v>
      </c>
      <c r="Z137" s="5">
        <v>0.0</v>
      </c>
      <c r="AA137" s="5">
        <v>0.0</v>
      </c>
      <c r="AB137" s="5">
        <v>0.0</v>
      </c>
      <c r="AC137" s="5">
        <v>0.0</v>
      </c>
      <c r="AD137" s="5">
        <v>0.0</v>
      </c>
      <c r="AE137" s="5">
        <v>0.0</v>
      </c>
      <c r="AF137" s="6">
        <f>IFERROR(__xludf.DUMMYFUNCTION("IFERROR(
  VLOOKUP(
    A137,
    IMPORTRANGE(
      ""1ZygntHC1J6IxzKbTidmOyf5nUyW4GCLurHCjexrLm_o        "",
      ""HTMLキャッシュ!A:F""
    ),
    3,
    FALSE
  ),
  0
)
"),46076.6375)</f>
        <v>46076.6375</v>
      </c>
      <c r="AG137" s="5"/>
      <c r="AH137" s="5"/>
      <c r="AI137" s="5"/>
      <c r="AJ137" s="5"/>
      <c r="AK137" s="5"/>
      <c r="AL137" s="5"/>
      <c r="AM137" s="5"/>
      <c r="AN137" s="5"/>
      <c r="AO137" s="5"/>
      <c r="AP137" s="5"/>
      <c r="AQ137" s="5"/>
      <c r="AR137" s="3"/>
      <c r="AS137" s="5"/>
      <c r="AT137" s="5"/>
      <c r="AU137" s="5"/>
      <c r="AV137" s="5"/>
      <c r="AW137" s="5"/>
      <c r="AX137" s="5"/>
      <c r="AY137" s="5"/>
      <c r="AZ137" s="7"/>
      <c r="BA137" s="7"/>
    </row>
    <row r="138" ht="16.5" customHeight="1">
      <c r="A138" s="4" t="s">
        <v>308</v>
      </c>
      <c r="B138" s="5">
        <v>0.0</v>
      </c>
      <c r="C138" s="5">
        <v>4.0</v>
      </c>
      <c r="D138" s="1" t="s">
        <v>309</v>
      </c>
      <c r="E138" s="5">
        <v>0.0</v>
      </c>
      <c r="F138" s="5">
        <v>0.0</v>
      </c>
      <c r="G138" s="5">
        <v>1.0</v>
      </c>
      <c r="H138" s="5">
        <v>0.0</v>
      </c>
      <c r="I138" s="5">
        <v>2.0</v>
      </c>
      <c r="J138" s="5">
        <v>0.0</v>
      </c>
      <c r="K138" s="5">
        <v>0.0</v>
      </c>
      <c r="L138" s="5">
        <v>0.0</v>
      </c>
      <c r="M138" s="5">
        <v>0.0</v>
      </c>
      <c r="N138" s="5">
        <v>0.0</v>
      </c>
      <c r="O138" s="5">
        <v>0.0</v>
      </c>
      <c r="P138" s="5">
        <v>0.0</v>
      </c>
      <c r="Q138" s="5">
        <v>0.0</v>
      </c>
      <c r="R138" s="5">
        <v>0.0</v>
      </c>
      <c r="S138" s="5">
        <v>0.0</v>
      </c>
      <c r="T138" s="5">
        <v>0.0</v>
      </c>
      <c r="U138" s="5">
        <v>1.0</v>
      </c>
      <c r="V138" s="5">
        <v>0.0</v>
      </c>
      <c r="W138" s="5">
        <v>0.0</v>
      </c>
      <c r="X138" s="5">
        <v>0.0</v>
      </c>
      <c r="Y138" s="5">
        <v>0.0</v>
      </c>
      <c r="Z138" s="5">
        <v>0.0</v>
      </c>
      <c r="AA138" s="5">
        <v>0.0</v>
      </c>
      <c r="AB138" s="5">
        <v>0.0</v>
      </c>
      <c r="AC138" s="5">
        <v>0.0</v>
      </c>
      <c r="AD138" s="5">
        <v>0.0</v>
      </c>
      <c r="AE138" s="5">
        <v>0.0</v>
      </c>
      <c r="AF138" s="6">
        <f>IFERROR(__xludf.DUMMYFUNCTION("IFERROR(
  VLOOKUP(
    A138,
    IMPORTRANGE(
      ""1ZygntHC1J6IxzKbTidmOyf5nUyW4GCLurHCjexrLm_o        "",
      ""HTMLキャッシュ!A:F""
    ),
    3,
    FALSE
  ),
  0
)
"),46069.70744212963)</f>
        <v>46069.70744</v>
      </c>
      <c r="AG138" s="5"/>
      <c r="AH138" s="5"/>
      <c r="AI138" s="5"/>
      <c r="AJ138" s="5"/>
      <c r="AK138" s="5"/>
      <c r="AL138" s="5"/>
      <c r="AM138" s="5"/>
      <c r="AN138" s="5"/>
      <c r="AO138" s="5"/>
      <c r="AP138" s="5"/>
      <c r="AQ138" s="5"/>
      <c r="AR138" s="3"/>
      <c r="AS138" s="5"/>
      <c r="AT138" s="5"/>
      <c r="AU138" s="5"/>
      <c r="AV138" s="5"/>
      <c r="AW138" s="5"/>
      <c r="AX138" s="5"/>
      <c r="AY138" s="5"/>
      <c r="AZ138" s="7"/>
      <c r="BA138" s="7"/>
    </row>
    <row r="139" ht="16.5" customHeight="1">
      <c r="A139" s="4" t="s">
        <v>310</v>
      </c>
      <c r="B139" s="5">
        <v>0.0</v>
      </c>
      <c r="C139" s="5">
        <v>4.0</v>
      </c>
      <c r="D139" s="1" t="s">
        <v>311</v>
      </c>
      <c r="E139" s="5">
        <v>0.0</v>
      </c>
      <c r="F139" s="5">
        <v>1.0</v>
      </c>
      <c r="G139" s="5">
        <v>0.0</v>
      </c>
      <c r="H139" s="5">
        <v>0.0</v>
      </c>
      <c r="I139" s="5">
        <v>0.0</v>
      </c>
      <c r="J139" s="5">
        <v>1.0</v>
      </c>
      <c r="K139" s="5">
        <v>0.0</v>
      </c>
      <c r="L139" s="5">
        <v>0.0</v>
      </c>
      <c r="M139" s="5">
        <v>0.0</v>
      </c>
      <c r="N139" s="5">
        <v>1.0</v>
      </c>
      <c r="O139" s="5">
        <v>0.0</v>
      </c>
      <c r="P139" s="5">
        <v>0.0</v>
      </c>
      <c r="Q139" s="5">
        <v>0.0</v>
      </c>
      <c r="R139" s="5">
        <v>0.0</v>
      </c>
      <c r="S139" s="5">
        <v>0.0</v>
      </c>
      <c r="T139" s="5">
        <v>0.0</v>
      </c>
      <c r="U139" s="5">
        <v>1.0</v>
      </c>
      <c r="V139" s="5">
        <v>0.0</v>
      </c>
      <c r="W139" s="5">
        <v>0.0</v>
      </c>
      <c r="X139" s="5">
        <v>0.0</v>
      </c>
      <c r="Y139" s="5">
        <v>0.0</v>
      </c>
      <c r="Z139" s="5">
        <v>0.0</v>
      </c>
      <c r="AA139" s="5">
        <v>0.0</v>
      </c>
      <c r="AB139" s="5">
        <v>0.0</v>
      </c>
      <c r="AC139" s="5">
        <v>0.0</v>
      </c>
      <c r="AD139" s="5">
        <v>0.0</v>
      </c>
      <c r="AE139" s="5">
        <v>0.0</v>
      </c>
      <c r="AF139" s="6">
        <f>IFERROR(__xludf.DUMMYFUNCTION("IFERROR(
  VLOOKUP(
    A139,
    IMPORTRANGE(
      ""1ZygntHC1J6IxzKbTidmOyf5nUyW4GCLurHCjexrLm_o        "",
      ""HTMLキャッシュ!A:F""
    ),
    3,
    FALSE
  ),
  0
)
"),46059.85255787037)</f>
        <v>46059.85256</v>
      </c>
      <c r="AG139" s="5"/>
      <c r="AH139" s="5"/>
      <c r="AI139" s="5"/>
      <c r="AJ139" s="5"/>
      <c r="AK139" s="5"/>
      <c r="AL139" s="5"/>
      <c r="AM139" s="5"/>
      <c r="AN139" s="5"/>
      <c r="AO139" s="5"/>
      <c r="AP139" s="5"/>
      <c r="AQ139" s="5"/>
      <c r="AR139" s="3"/>
      <c r="AS139" s="5"/>
      <c r="AT139" s="5"/>
      <c r="AU139" s="5"/>
      <c r="AV139" s="5"/>
      <c r="AW139" s="5"/>
      <c r="AX139" s="5"/>
      <c r="AY139" s="5"/>
      <c r="AZ139" s="7"/>
      <c r="BA139" s="7"/>
    </row>
    <row r="140" ht="16.5" customHeight="1">
      <c r="A140" s="4" t="s">
        <v>312</v>
      </c>
      <c r="B140" s="5">
        <v>56.0</v>
      </c>
      <c r="C140" s="5">
        <v>4.0</v>
      </c>
      <c r="D140" s="1" t="s">
        <v>313</v>
      </c>
      <c r="E140" s="5">
        <v>0.0</v>
      </c>
      <c r="F140" s="5">
        <v>4.0</v>
      </c>
      <c r="G140" s="5">
        <v>0.0</v>
      </c>
      <c r="H140" s="5">
        <v>0.0</v>
      </c>
      <c r="I140" s="5">
        <v>0.0</v>
      </c>
      <c r="J140" s="5">
        <v>0.0</v>
      </c>
      <c r="K140" s="5">
        <v>0.0</v>
      </c>
      <c r="L140" s="5">
        <v>0.0</v>
      </c>
      <c r="M140" s="5">
        <v>0.0</v>
      </c>
      <c r="N140" s="5">
        <v>0.0</v>
      </c>
      <c r="O140" s="5">
        <v>0.0</v>
      </c>
      <c r="P140" s="5">
        <v>0.0</v>
      </c>
      <c r="Q140" s="5">
        <v>0.0</v>
      </c>
      <c r="R140" s="5">
        <v>0.0</v>
      </c>
      <c r="S140" s="5">
        <v>0.0</v>
      </c>
      <c r="T140" s="5">
        <v>0.0</v>
      </c>
      <c r="U140" s="5">
        <v>0.0</v>
      </c>
      <c r="V140" s="5">
        <v>0.0</v>
      </c>
      <c r="W140" s="5">
        <v>0.0</v>
      </c>
      <c r="X140" s="5">
        <v>0.0</v>
      </c>
      <c r="Y140" s="5">
        <v>0.0</v>
      </c>
      <c r="Z140" s="5">
        <v>0.0</v>
      </c>
      <c r="AA140" s="5">
        <v>0.0</v>
      </c>
      <c r="AB140" s="5">
        <v>0.0</v>
      </c>
      <c r="AC140" s="5">
        <v>0.0</v>
      </c>
      <c r="AD140" s="5">
        <v>0.0</v>
      </c>
      <c r="AE140" s="5">
        <v>0.0</v>
      </c>
      <c r="AF140" s="6">
        <f>IFERROR(__xludf.DUMMYFUNCTION("IFERROR(
  VLOOKUP(
    A140,
    IMPORTRANGE(
      ""1ZygntHC1J6IxzKbTidmOyf5nUyW4GCLurHCjexrLm_o        "",
      ""HTMLキャッシュ!A:F""
    ),
    3,
    FALSE
  ),
  0
)
"),46078.626238425924)</f>
        <v>46078.62624</v>
      </c>
      <c r="AG140" s="5"/>
      <c r="AH140" s="5"/>
      <c r="AI140" s="5"/>
      <c r="AJ140" s="5"/>
      <c r="AK140" s="5"/>
      <c r="AL140" s="5"/>
      <c r="AM140" s="5"/>
      <c r="AN140" s="5"/>
      <c r="AO140" s="5"/>
      <c r="AP140" s="5"/>
      <c r="AQ140" s="5"/>
      <c r="AR140" s="3"/>
      <c r="AS140" s="5"/>
      <c r="AT140" s="5"/>
      <c r="AU140" s="5"/>
      <c r="AV140" s="5"/>
      <c r="AW140" s="5"/>
      <c r="AX140" s="5"/>
      <c r="AY140" s="5"/>
      <c r="AZ140" s="7"/>
      <c r="BA140" s="7"/>
    </row>
    <row r="141" ht="16.5" customHeight="1">
      <c r="A141" s="4" t="s">
        <v>314</v>
      </c>
      <c r="B141" s="5">
        <v>37.0</v>
      </c>
      <c r="C141" s="5">
        <v>4.0</v>
      </c>
      <c r="D141" s="1" t="s">
        <v>315</v>
      </c>
      <c r="E141" s="5">
        <v>0.0</v>
      </c>
      <c r="F141" s="5">
        <v>0.0</v>
      </c>
      <c r="G141" s="5">
        <v>0.0</v>
      </c>
      <c r="H141" s="5">
        <v>0.0</v>
      </c>
      <c r="I141" s="5">
        <v>0.0</v>
      </c>
      <c r="J141" s="5">
        <v>3.0</v>
      </c>
      <c r="K141" s="5">
        <v>0.0</v>
      </c>
      <c r="L141" s="5">
        <v>0.0</v>
      </c>
      <c r="M141" s="5">
        <v>0.0</v>
      </c>
      <c r="N141" s="5">
        <v>0.0</v>
      </c>
      <c r="O141" s="5">
        <v>0.0</v>
      </c>
      <c r="P141" s="5">
        <v>0.0</v>
      </c>
      <c r="Q141" s="5">
        <v>0.0</v>
      </c>
      <c r="R141" s="5">
        <v>0.0</v>
      </c>
      <c r="S141" s="5">
        <v>0.0</v>
      </c>
      <c r="T141" s="5">
        <v>0.0</v>
      </c>
      <c r="U141" s="5">
        <v>0.0</v>
      </c>
      <c r="V141" s="5">
        <v>0.0</v>
      </c>
      <c r="W141" s="5">
        <v>0.0</v>
      </c>
      <c r="X141" s="5">
        <v>0.0</v>
      </c>
      <c r="Y141" s="5">
        <v>1.0</v>
      </c>
      <c r="Z141" s="5">
        <v>0.0</v>
      </c>
      <c r="AA141" s="5">
        <v>0.0</v>
      </c>
      <c r="AB141" s="5">
        <v>0.0</v>
      </c>
      <c r="AC141" s="5">
        <v>0.0</v>
      </c>
      <c r="AD141" s="5">
        <v>0.0</v>
      </c>
      <c r="AE141" s="5">
        <v>0.0</v>
      </c>
      <c r="AF141" s="6">
        <f>IFERROR(__xludf.DUMMYFUNCTION("IFERROR(
  VLOOKUP(
    A141,
    IMPORTRANGE(
      ""1ZygntHC1J6IxzKbTidmOyf5nUyW4GCLurHCjexrLm_o        "",
      ""HTMLキャッシュ!A:F""
    ),
    3,
    FALSE
  ),
  0
)
"),46088.84851851852)</f>
        <v>46088.84852</v>
      </c>
      <c r="AG141" s="5"/>
      <c r="AH141" s="5"/>
      <c r="AI141" s="5"/>
      <c r="AJ141" s="5"/>
      <c r="AK141" s="5"/>
      <c r="AL141" s="5"/>
      <c r="AM141" s="5"/>
      <c r="AN141" s="5"/>
      <c r="AO141" s="5"/>
      <c r="AP141" s="5"/>
      <c r="AQ141" s="5"/>
      <c r="AR141" s="3"/>
      <c r="AS141" s="5"/>
      <c r="AT141" s="5"/>
      <c r="AU141" s="5"/>
      <c r="AV141" s="5"/>
      <c r="AW141" s="5"/>
      <c r="AX141" s="5"/>
      <c r="AY141" s="5"/>
      <c r="AZ141" s="7"/>
      <c r="BA141" s="7"/>
    </row>
    <row r="142" ht="16.5" customHeight="1">
      <c r="A142" s="4" t="s">
        <v>316</v>
      </c>
      <c r="B142" s="5">
        <v>191.0</v>
      </c>
      <c r="C142" s="5">
        <v>4.0</v>
      </c>
      <c r="D142" s="1" t="s">
        <v>317</v>
      </c>
      <c r="E142" s="5">
        <v>0.0</v>
      </c>
      <c r="F142" s="5">
        <v>0.0</v>
      </c>
      <c r="G142" s="5">
        <v>0.0</v>
      </c>
      <c r="H142" s="5">
        <v>0.0</v>
      </c>
      <c r="I142" s="5">
        <v>2.0</v>
      </c>
      <c r="J142" s="5">
        <v>2.0</v>
      </c>
      <c r="K142" s="5">
        <v>0.0</v>
      </c>
      <c r="L142" s="5">
        <v>0.0</v>
      </c>
      <c r="M142" s="5">
        <v>0.0</v>
      </c>
      <c r="N142" s="5">
        <v>0.0</v>
      </c>
      <c r="O142" s="5">
        <v>0.0</v>
      </c>
      <c r="P142" s="5">
        <v>0.0</v>
      </c>
      <c r="Q142" s="5">
        <v>0.0</v>
      </c>
      <c r="R142" s="5">
        <v>0.0</v>
      </c>
      <c r="S142" s="5">
        <v>0.0</v>
      </c>
      <c r="T142" s="5">
        <v>0.0</v>
      </c>
      <c r="U142" s="5">
        <v>0.0</v>
      </c>
      <c r="V142" s="5">
        <v>0.0</v>
      </c>
      <c r="W142" s="5">
        <v>0.0</v>
      </c>
      <c r="X142" s="5">
        <v>0.0</v>
      </c>
      <c r="Y142" s="5">
        <v>0.0</v>
      </c>
      <c r="Z142" s="5">
        <v>0.0</v>
      </c>
      <c r="AA142" s="5">
        <v>0.0</v>
      </c>
      <c r="AB142" s="5">
        <v>0.0</v>
      </c>
      <c r="AC142" s="5">
        <v>0.0</v>
      </c>
      <c r="AD142" s="5">
        <v>0.0</v>
      </c>
      <c r="AE142" s="5">
        <v>0.0</v>
      </c>
      <c r="AF142" s="6">
        <f>IFERROR(__xludf.DUMMYFUNCTION("IFERROR(
  VLOOKUP(
    A142,
    IMPORTRANGE(
      ""1ZygntHC1J6IxzKbTidmOyf5nUyW4GCLurHCjexrLm_o        "",
      ""HTMLキャッシュ!A:F""
    ),
    3,
    FALSE
  ),
  0
)
"),46085.63291666667)</f>
        <v>46085.63292</v>
      </c>
      <c r="AG142" s="5"/>
      <c r="AH142" s="5"/>
      <c r="AI142" s="5"/>
      <c r="AJ142" s="5"/>
      <c r="AK142" s="5"/>
      <c r="AL142" s="5"/>
      <c r="AM142" s="5"/>
      <c r="AN142" s="5"/>
      <c r="AO142" s="5"/>
      <c r="AP142" s="5"/>
      <c r="AQ142" s="5"/>
      <c r="AR142" s="3"/>
      <c r="AS142" s="5"/>
      <c r="AT142" s="5"/>
      <c r="AU142" s="5"/>
      <c r="AV142" s="5"/>
      <c r="AW142" s="5"/>
      <c r="AX142" s="5"/>
      <c r="AY142" s="5"/>
      <c r="AZ142" s="7"/>
      <c r="BA142" s="7"/>
    </row>
    <row r="143" ht="16.5" customHeight="1">
      <c r="A143" s="4" t="s">
        <v>318</v>
      </c>
      <c r="B143" s="5">
        <v>12.0</v>
      </c>
      <c r="C143" s="5">
        <v>4.0</v>
      </c>
      <c r="D143" s="1" t="s">
        <v>319</v>
      </c>
      <c r="E143" s="5">
        <v>0.0</v>
      </c>
      <c r="F143" s="5">
        <v>2.0</v>
      </c>
      <c r="G143" s="5">
        <v>0.0</v>
      </c>
      <c r="H143" s="5">
        <v>0.0</v>
      </c>
      <c r="I143" s="5">
        <v>0.0</v>
      </c>
      <c r="J143" s="5">
        <v>1.0</v>
      </c>
      <c r="K143" s="5">
        <v>0.0</v>
      </c>
      <c r="L143" s="5">
        <v>0.0</v>
      </c>
      <c r="M143" s="5">
        <v>0.0</v>
      </c>
      <c r="N143" s="5">
        <v>0.0</v>
      </c>
      <c r="O143" s="5">
        <v>0.0</v>
      </c>
      <c r="P143" s="5">
        <v>0.0</v>
      </c>
      <c r="Q143" s="5">
        <v>0.0</v>
      </c>
      <c r="R143" s="5">
        <v>0.0</v>
      </c>
      <c r="S143" s="5">
        <v>0.0</v>
      </c>
      <c r="T143" s="5">
        <v>0.0</v>
      </c>
      <c r="U143" s="5">
        <v>0.0</v>
      </c>
      <c r="V143" s="5">
        <v>0.0</v>
      </c>
      <c r="W143" s="5">
        <v>0.0</v>
      </c>
      <c r="X143" s="5">
        <v>0.0</v>
      </c>
      <c r="Y143" s="5">
        <v>0.0</v>
      </c>
      <c r="Z143" s="5">
        <v>0.0</v>
      </c>
      <c r="AA143" s="5">
        <v>0.0</v>
      </c>
      <c r="AB143" s="5">
        <v>0.0</v>
      </c>
      <c r="AC143" s="5">
        <v>0.0</v>
      </c>
      <c r="AD143" s="5">
        <v>0.0</v>
      </c>
      <c r="AE143" s="5">
        <v>1.0</v>
      </c>
      <c r="AF143" s="6">
        <f>IFERROR(__xludf.DUMMYFUNCTION("IFERROR(
  VLOOKUP(
    A143,
    IMPORTRANGE(
      ""1ZygntHC1J6IxzKbTidmOyf5nUyW4GCLurHCjexrLm_o        "",
      ""HTMLキャッシュ!A:F""
    ),
    3,
    FALSE
  ),
  0
)
"),46065.88737268518)</f>
        <v>46065.88737</v>
      </c>
      <c r="AG143" s="5"/>
      <c r="AH143" s="5"/>
      <c r="AI143" s="5"/>
      <c r="AJ143" s="5"/>
      <c r="AK143" s="5"/>
      <c r="AL143" s="5"/>
      <c r="AM143" s="5"/>
      <c r="AN143" s="5"/>
      <c r="AO143" s="5"/>
      <c r="AP143" s="5"/>
      <c r="AQ143" s="5"/>
      <c r="AR143" s="3"/>
      <c r="AS143" s="5"/>
      <c r="AT143" s="5"/>
      <c r="AU143" s="5"/>
      <c r="AV143" s="5"/>
      <c r="AW143" s="5"/>
      <c r="AX143" s="5"/>
      <c r="AY143" s="5"/>
      <c r="AZ143" s="7"/>
      <c r="BA143" s="7"/>
    </row>
    <row r="144" ht="16.5" customHeight="1">
      <c r="A144" s="4" t="s">
        <v>320</v>
      </c>
      <c r="B144" s="5">
        <v>10.0</v>
      </c>
      <c r="C144" s="5">
        <v>4.0</v>
      </c>
      <c r="D144" s="1" t="s">
        <v>321</v>
      </c>
      <c r="E144" s="5">
        <v>0.0</v>
      </c>
      <c r="F144" s="5">
        <v>3.0</v>
      </c>
      <c r="G144" s="5">
        <v>0.0</v>
      </c>
      <c r="H144" s="5">
        <v>0.0</v>
      </c>
      <c r="I144" s="5">
        <v>0.0</v>
      </c>
      <c r="J144" s="5">
        <v>0.0</v>
      </c>
      <c r="K144" s="5">
        <v>0.0</v>
      </c>
      <c r="L144" s="5">
        <v>0.0</v>
      </c>
      <c r="M144" s="5">
        <v>0.0</v>
      </c>
      <c r="N144" s="5">
        <v>1.0</v>
      </c>
      <c r="O144" s="5">
        <v>0.0</v>
      </c>
      <c r="P144" s="5">
        <v>0.0</v>
      </c>
      <c r="Q144" s="5">
        <v>0.0</v>
      </c>
      <c r="R144" s="5">
        <v>0.0</v>
      </c>
      <c r="S144" s="5">
        <v>0.0</v>
      </c>
      <c r="T144" s="5">
        <v>0.0</v>
      </c>
      <c r="U144" s="5">
        <v>0.0</v>
      </c>
      <c r="V144" s="5">
        <v>0.0</v>
      </c>
      <c r="W144" s="5">
        <v>0.0</v>
      </c>
      <c r="X144" s="5">
        <v>0.0</v>
      </c>
      <c r="Y144" s="5">
        <v>0.0</v>
      </c>
      <c r="Z144" s="5">
        <v>0.0</v>
      </c>
      <c r="AA144" s="5">
        <v>0.0</v>
      </c>
      <c r="AB144" s="5">
        <v>0.0</v>
      </c>
      <c r="AC144" s="5">
        <v>0.0</v>
      </c>
      <c r="AD144" s="5">
        <v>0.0</v>
      </c>
      <c r="AE144" s="5">
        <v>0.0</v>
      </c>
      <c r="AF144" s="6">
        <f>IFERROR(__xludf.DUMMYFUNCTION("IFERROR(
  VLOOKUP(
    A144,
    IMPORTRANGE(
      ""1ZygntHC1J6IxzKbTidmOyf5nUyW4GCLurHCjexrLm_o        "",
      ""HTMLキャッシュ!A:F""
    ),
    3,
    FALSE
  ),
  0
)
"),46052.61152777778)</f>
        <v>46052.61153</v>
      </c>
      <c r="AG144" s="5"/>
      <c r="AH144" s="5"/>
      <c r="AI144" s="5"/>
      <c r="AJ144" s="5"/>
      <c r="AK144" s="5"/>
      <c r="AL144" s="5"/>
      <c r="AM144" s="5"/>
      <c r="AN144" s="5"/>
      <c r="AO144" s="5"/>
      <c r="AP144" s="5"/>
      <c r="AQ144" s="5"/>
      <c r="AR144" s="3"/>
      <c r="AS144" s="5"/>
      <c r="AT144" s="5"/>
      <c r="AU144" s="5"/>
      <c r="AV144" s="5"/>
      <c r="AW144" s="5"/>
      <c r="AX144" s="5"/>
      <c r="AY144" s="5"/>
      <c r="AZ144" s="7"/>
      <c r="BA144" s="7"/>
    </row>
    <row r="145" ht="16.5" customHeight="1">
      <c r="A145" s="4" t="s">
        <v>322</v>
      </c>
      <c r="B145" s="5">
        <v>3.0</v>
      </c>
      <c r="C145" s="5">
        <v>4.0</v>
      </c>
      <c r="D145" s="1" t="s">
        <v>323</v>
      </c>
      <c r="E145" s="5">
        <v>1.0</v>
      </c>
      <c r="F145" s="5">
        <v>3.0</v>
      </c>
      <c r="G145" s="5">
        <v>0.0</v>
      </c>
      <c r="H145" s="5">
        <v>0.0</v>
      </c>
      <c r="I145" s="5">
        <v>0.0</v>
      </c>
      <c r="J145" s="5">
        <v>0.0</v>
      </c>
      <c r="K145" s="5">
        <v>0.0</v>
      </c>
      <c r="L145" s="5">
        <v>0.0</v>
      </c>
      <c r="M145" s="5">
        <v>0.0</v>
      </c>
      <c r="N145" s="5">
        <v>0.0</v>
      </c>
      <c r="O145" s="5">
        <v>0.0</v>
      </c>
      <c r="P145" s="5">
        <v>0.0</v>
      </c>
      <c r="Q145" s="5">
        <v>0.0</v>
      </c>
      <c r="R145" s="5">
        <v>0.0</v>
      </c>
      <c r="S145" s="5">
        <v>0.0</v>
      </c>
      <c r="T145" s="5">
        <v>0.0</v>
      </c>
      <c r="U145" s="5">
        <v>0.0</v>
      </c>
      <c r="V145" s="5">
        <v>0.0</v>
      </c>
      <c r="W145" s="5">
        <v>0.0</v>
      </c>
      <c r="X145" s="5">
        <v>0.0</v>
      </c>
      <c r="Y145" s="5">
        <v>0.0</v>
      </c>
      <c r="Z145" s="5">
        <v>0.0</v>
      </c>
      <c r="AA145" s="5">
        <v>0.0</v>
      </c>
      <c r="AB145" s="5">
        <v>0.0</v>
      </c>
      <c r="AC145" s="5">
        <v>0.0</v>
      </c>
      <c r="AD145" s="5">
        <v>0.0</v>
      </c>
      <c r="AE145" s="5">
        <v>0.0</v>
      </c>
      <c r="AF145" s="6">
        <f>IFERROR(__xludf.DUMMYFUNCTION("IFERROR(
  VLOOKUP(
    A145,
    IMPORTRANGE(
      ""1ZygntHC1J6IxzKbTidmOyf5nUyW4GCLurHCjexrLm_o        "",
      ""HTMLキャッシュ!A:F""
    ),
    3,
    FALSE
  ),
  0
)
"),46076.720821759256)</f>
        <v>46076.72082</v>
      </c>
      <c r="AG145" s="5"/>
      <c r="AH145" s="5"/>
      <c r="AI145" s="5"/>
      <c r="AJ145" s="5"/>
      <c r="AK145" s="5"/>
      <c r="AL145" s="5"/>
      <c r="AM145" s="5"/>
      <c r="AN145" s="5"/>
      <c r="AO145" s="5"/>
      <c r="AP145" s="5"/>
      <c r="AQ145" s="5"/>
      <c r="AR145" s="3"/>
      <c r="AS145" s="5"/>
      <c r="AT145" s="5"/>
      <c r="AU145" s="5"/>
      <c r="AV145" s="5"/>
      <c r="AW145" s="5"/>
      <c r="AX145" s="5"/>
      <c r="AY145" s="5"/>
      <c r="AZ145" s="7"/>
      <c r="BA145" s="7"/>
    </row>
    <row r="146" ht="16.5" customHeight="1">
      <c r="A146" s="4" t="s">
        <v>324</v>
      </c>
      <c r="B146" s="5">
        <v>0.0</v>
      </c>
      <c r="C146" s="5">
        <v>4.0</v>
      </c>
      <c r="D146" s="1" t="s">
        <v>325</v>
      </c>
      <c r="E146" s="5">
        <v>0.0</v>
      </c>
      <c r="F146" s="5">
        <v>0.0</v>
      </c>
      <c r="G146" s="5">
        <v>0.0</v>
      </c>
      <c r="H146" s="5">
        <v>0.0</v>
      </c>
      <c r="I146" s="5">
        <v>0.0</v>
      </c>
      <c r="J146" s="5">
        <v>0.0</v>
      </c>
      <c r="K146" s="5">
        <v>0.0</v>
      </c>
      <c r="L146" s="5">
        <v>0.0</v>
      </c>
      <c r="M146" s="5">
        <v>0.0</v>
      </c>
      <c r="N146" s="5">
        <v>2.0</v>
      </c>
      <c r="O146" s="5">
        <v>0.0</v>
      </c>
      <c r="P146" s="5">
        <v>0.0</v>
      </c>
      <c r="Q146" s="5">
        <v>0.0</v>
      </c>
      <c r="R146" s="5">
        <v>0.0</v>
      </c>
      <c r="S146" s="5">
        <v>0.0</v>
      </c>
      <c r="T146" s="5">
        <v>0.0</v>
      </c>
      <c r="U146" s="5">
        <v>2.0</v>
      </c>
      <c r="V146" s="5">
        <v>0.0</v>
      </c>
      <c r="W146" s="5">
        <v>0.0</v>
      </c>
      <c r="X146" s="5">
        <v>0.0</v>
      </c>
      <c r="Y146" s="5">
        <v>0.0</v>
      </c>
      <c r="Z146" s="5">
        <v>0.0</v>
      </c>
      <c r="AA146" s="5">
        <v>0.0</v>
      </c>
      <c r="AB146" s="5">
        <v>0.0</v>
      </c>
      <c r="AC146" s="5">
        <v>0.0</v>
      </c>
      <c r="AD146" s="5">
        <v>0.0</v>
      </c>
      <c r="AE146" s="5">
        <v>0.0</v>
      </c>
      <c r="AF146" s="6">
        <f>IFERROR(__xludf.DUMMYFUNCTION("IFERROR(
  VLOOKUP(
    A146,
    IMPORTRANGE(
      ""1ZygntHC1J6IxzKbTidmOyf5nUyW4GCLurHCjexrLm_o        "",
      ""HTMLキャッシュ!A:F""
    ),
    3,
    FALSE
  ),
  0
)
"),46077.73425925926)</f>
        <v>46077.73426</v>
      </c>
      <c r="AG146" s="5"/>
      <c r="AH146" s="5"/>
      <c r="AI146" s="5"/>
      <c r="AJ146" s="5"/>
      <c r="AK146" s="5"/>
      <c r="AL146" s="5"/>
      <c r="AM146" s="5"/>
      <c r="AN146" s="5"/>
      <c r="AO146" s="5"/>
      <c r="AP146" s="5"/>
      <c r="AQ146" s="5"/>
      <c r="AR146" s="3"/>
      <c r="AS146" s="5"/>
      <c r="AT146" s="5"/>
      <c r="AU146" s="5"/>
      <c r="AV146" s="5"/>
      <c r="AW146" s="5"/>
      <c r="AX146" s="5"/>
      <c r="AY146" s="5"/>
      <c r="AZ146" s="7"/>
      <c r="BA146" s="7"/>
    </row>
    <row r="147" ht="16.5" customHeight="1">
      <c r="A147" s="4" t="s">
        <v>326</v>
      </c>
      <c r="B147" s="5">
        <v>1.0</v>
      </c>
      <c r="C147" s="5">
        <v>4.0</v>
      </c>
      <c r="D147" s="1" t="s">
        <v>327</v>
      </c>
      <c r="E147" s="5">
        <v>0.0</v>
      </c>
      <c r="F147" s="5">
        <v>1.0</v>
      </c>
      <c r="G147" s="5">
        <v>0.0</v>
      </c>
      <c r="H147" s="5">
        <v>0.0</v>
      </c>
      <c r="I147" s="5">
        <v>0.0</v>
      </c>
      <c r="J147" s="5">
        <v>0.0</v>
      </c>
      <c r="K147" s="5">
        <v>0.0</v>
      </c>
      <c r="L147" s="5">
        <v>0.0</v>
      </c>
      <c r="M147" s="5">
        <v>0.0</v>
      </c>
      <c r="N147" s="5">
        <v>1.0</v>
      </c>
      <c r="O147" s="5">
        <v>0.0</v>
      </c>
      <c r="P147" s="5">
        <v>0.0</v>
      </c>
      <c r="Q147" s="5">
        <v>0.0</v>
      </c>
      <c r="R147" s="5">
        <v>0.0</v>
      </c>
      <c r="S147" s="5">
        <v>0.0</v>
      </c>
      <c r="T147" s="5">
        <v>0.0</v>
      </c>
      <c r="U147" s="5">
        <v>2.0</v>
      </c>
      <c r="V147" s="5">
        <v>0.0</v>
      </c>
      <c r="W147" s="5">
        <v>0.0</v>
      </c>
      <c r="X147" s="5">
        <v>0.0</v>
      </c>
      <c r="Y147" s="5">
        <v>0.0</v>
      </c>
      <c r="Z147" s="5">
        <v>0.0</v>
      </c>
      <c r="AA147" s="5">
        <v>0.0</v>
      </c>
      <c r="AB147" s="5">
        <v>0.0</v>
      </c>
      <c r="AC147" s="5">
        <v>0.0</v>
      </c>
      <c r="AD147" s="5">
        <v>0.0</v>
      </c>
      <c r="AE147" s="5">
        <v>0.0</v>
      </c>
      <c r="AF147" s="6">
        <f>IFERROR(__xludf.DUMMYFUNCTION("IFERROR(
  VLOOKUP(
    A147,
    IMPORTRANGE(
      ""1ZygntHC1J6IxzKbTidmOyf5nUyW4GCLurHCjexrLm_o        "",
      ""HTMLキャッシュ!A:F""
    ),
    3,
    FALSE
  ),
  0
)
"),46076.68376157407)</f>
        <v>46076.68376</v>
      </c>
      <c r="AG147" s="5"/>
      <c r="AH147" s="5"/>
      <c r="AI147" s="5"/>
      <c r="AJ147" s="5"/>
      <c r="AK147" s="5"/>
      <c r="AL147" s="5"/>
      <c r="AM147" s="5"/>
      <c r="AN147" s="5"/>
      <c r="AO147" s="5"/>
      <c r="AP147" s="5"/>
      <c r="AQ147" s="5"/>
      <c r="AR147" s="3"/>
      <c r="AS147" s="5"/>
      <c r="AT147" s="5"/>
      <c r="AU147" s="5"/>
      <c r="AV147" s="5"/>
      <c r="AW147" s="5"/>
      <c r="AX147" s="5"/>
      <c r="AY147" s="5"/>
      <c r="AZ147" s="7"/>
      <c r="BA147" s="7"/>
    </row>
    <row r="148" ht="16.5" customHeight="1">
      <c r="A148" s="4" t="s">
        <v>328</v>
      </c>
      <c r="B148" s="5">
        <v>0.0</v>
      </c>
      <c r="C148" s="5">
        <v>4.0</v>
      </c>
      <c r="D148" s="1" t="s">
        <v>329</v>
      </c>
      <c r="E148" s="5">
        <v>0.0</v>
      </c>
      <c r="F148" s="5">
        <v>0.0</v>
      </c>
      <c r="G148" s="5">
        <v>0.0</v>
      </c>
      <c r="H148" s="5">
        <v>0.0</v>
      </c>
      <c r="I148" s="5">
        <v>0.0</v>
      </c>
      <c r="J148" s="5">
        <v>0.0</v>
      </c>
      <c r="K148" s="5">
        <v>0.0</v>
      </c>
      <c r="L148" s="5">
        <v>0.0</v>
      </c>
      <c r="M148" s="5">
        <v>0.0</v>
      </c>
      <c r="N148" s="5">
        <v>4.0</v>
      </c>
      <c r="O148" s="5">
        <v>0.0</v>
      </c>
      <c r="P148" s="5">
        <v>0.0</v>
      </c>
      <c r="Q148" s="5">
        <v>0.0</v>
      </c>
      <c r="R148" s="5">
        <v>0.0</v>
      </c>
      <c r="S148" s="5">
        <v>0.0</v>
      </c>
      <c r="T148" s="5">
        <v>0.0</v>
      </c>
      <c r="U148" s="5">
        <v>0.0</v>
      </c>
      <c r="V148" s="5">
        <v>0.0</v>
      </c>
      <c r="W148" s="5">
        <v>0.0</v>
      </c>
      <c r="X148" s="5">
        <v>0.0</v>
      </c>
      <c r="Y148" s="5">
        <v>0.0</v>
      </c>
      <c r="Z148" s="5">
        <v>0.0</v>
      </c>
      <c r="AA148" s="5">
        <v>0.0</v>
      </c>
      <c r="AB148" s="5">
        <v>0.0</v>
      </c>
      <c r="AC148" s="5">
        <v>0.0</v>
      </c>
      <c r="AD148" s="5">
        <v>0.0</v>
      </c>
      <c r="AE148" s="5">
        <v>0.0</v>
      </c>
      <c r="AF148" s="6">
        <f>IFERROR(__xludf.DUMMYFUNCTION("IFERROR(
  VLOOKUP(
    A148,
    IMPORTRANGE(
      ""1ZygntHC1J6IxzKbTidmOyf5nUyW4GCLurHCjexrLm_o        "",
      ""HTMLキャッシュ!A:F""
    ),
    3,
    FALSE
  ),
  0
)
"),46078.817511574074)</f>
        <v>46078.81751</v>
      </c>
      <c r="AG148" s="5"/>
      <c r="AH148" s="5"/>
      <c r="AI148" s="5"/>
      <c r="AJ148" s="5"/>
      <c r="AK148" s="5"/>
      <c r="AL148" s="5"/>
      <c r="AM148" s="5"/>
      <c r="AN148" s="5"/>
      <c r="AO148" s="5"/>
      <c r="AP148" s="5"/>
      <c r="AQ148" s="5"/>
      <c r="AR148" s="3"/>
      <c r="AS148" s="5"/>
      <c r="AT148" s="5"/>
      <c r="AU148" s="5"/>
      <c r="AV148" s="5"/>
      <c r="AW148" s="5"/>
      <c r="AX148" s="5"/>
      <c r="AY148" s="5"/>
      <c r="AZ148" s="7"/>
      <c r="BA148" s="7"/>
    </row>
    <row r="149" ht="16.5" customHeight="1">
      <c r="A149" s="4" t="s">
        <v>330</v>
      </c>
      <c r="B149" s="5">
        <v>0.0</v>
      </c>
      <c r="C149" s="5">
        <v>4.0</v>
      </c>
      <c r="D149" s="1" t="s">
        <v>331</v>
      </c>
      <c r="E149" s="5">
        <v>0.0</v>
      </c>
      <c r="F149" s="5">
        <v>3.0</v>
      </c>
      <c r="G149" s="5">
        <v>0.0</v>
      </c>
      <c r="H149" s="5">
        <v>0.0</v>
      </c>
      <c r="I149" s="5">
        <v>0.0</v>
      </c>
      <c r="J149" s="5">
        <v>1.0</v>
      </c>
      <c r="K149" s="5">
        <v>0.0</v>
      </c>
      <c r="L149" s="5">
        <v>0.0</v>
      </c>
      <c r="M149" s="5">
        <v>0.0</v>
      </c>
      <c r="N149" s="5">
        <v>0.0</v>
      </c>
      <c r="O149" s="5">
        <v>0.0</v>
      </c>
      <c r="P149" s="5">
        <v>0.0</v>
      </c>
      <c r="Q149" s="5">
        <v>0.0</v>
      </c>
      <c r="R149" s="5">
        <v>0.0</v>
      </c>
      <c r="S149" s="5">
        <v>0.0</v>
      </c>
      <c r="T149" s="5">
        <v>0.0</v>
      </c>
      <c r="U149" s="5">
        <v>0.0</v>
      </c>
      <c r="V149" s="5">
        <v>0.0</v>
      </c>
      <c r="W149" s="5">
        <v>0.0</v>
      </c>
      <c r="X149" s="5">
        <v>0.0</v>
      </c>
      <c r="Y149" s="5">
        <v>0.0</v>
      </c>
      <c r="Z149" s="5">
        <v>0.0</v>
      </c>
      <c r="AA149" s="5">
        <v>0.0</v>
      </c>
      <c r="AB149" s="5">
        <v>0.0</v>
      </c>
      <c r="AC149" s="5">
        <v>0.0</v>
      </c>
      <c r="AD149" s="5">
        <v>0.0</v>
      </c>
      <c r="AE149" s="5">
        <v>0.0</v>
      </c>
      <c r="AF149" s="6">
        <f>IFERROR(__xludf.DUMMYFUNCTION("IFERROR(
  VLOOKUP(
    A149,
    IMPORTRANGE(
      ""1ZygntHC1J6IxzKbTidmOyf5nUyW4GCLurHCjexrLm_o        "",
      ""HTMLキャッシュ!A:F""
    ),
    3,
    FALSE
  ),
  0
)
"),46059.72554398148)</f>
        <v>46059.72554</v>
      </c>
      <c r="AG149" s="5"/>
      <c r="AH149" s="5"/>
      <c r="AI149" s="5"/>
      <c r="AJ149" s="5"/>
      <c r="AK149" s="5"/>
      <c r="AL149" s="5"/>
      <c r="AM149" s="5"/>
      <c r="AN149" s="5"/>
      <c r="AO149" s="5"/>
      <c r="AP149" s="5"/>
      <c r="AQ149" s="5"/>
      <c r="AR149" s="3"/>
      <c r="AS149" s="5"/>
      <c r="AT149" s="5"/>
      <c r="AU149" s="5"/>
      <c r="AV149" s="5"/>
      <c r="AW149" s="5"/>
      <c r="AX149" s="5"/>
      <c r="AY149" s="5"/>
      <c r="AZ149" s="7"/>
      <c r="BA149" s="7"/>
    </row>
    <row r="150" ht="16.5" customHeight="1">
      <c r="A150" s="4" t="s">
        <v>332</v>
      </c>
      <c r="B150" s="5">
        <v>0.0</v>
      </c>
      <c r="C150" s="5">
        <v>4.0</v>
      </c>
      <c r="D150" s="1" t="s">
        <v>333</v>
      </c>
      <c r="E150" s="5">
        <v>0.0</v>
      </c>
      <c r="F150" s="5">
        <v>0.0</v>
      </c>
      <c r="G150" s="5">
        <v>0.0</v>
      </c>
      <c r="H150" s="5">
        <v>0.0</v>
      </c>
      <c r="I150" s="5">
        <v>3.0</v>
      </c>
      <c r="J150" s="5">
        <v>0.0</v>
      </c>
      <c r="K150" s="5">
        <v>0.0</v>
      </c>
      <c r="L150" s="5">
        <v>0.0</v>
      </c>
      <c r="M150" s="5">
        <v>0.0</v>
      </c>
      <c r="N150" s="5">
        <v>0.0</v>
      </c>
      <c r="O150" s="5">
        <v>0.0</v>
      </c>
      <c r="P150" s="5">
        <v>0.0</v>
      </c>
      <c r="Q150" s="5">
        <v>0.0</v>
      </c>
      <c r="R150" s="5">
        <v>0.0</v>
      </c>
      <c r="S150" s="5">
        <v>1.0</v>
      </c>
      <c r="T150" s="5">
        <v>0.0</v>
      </c>
      <c r="U150" s="5">
        <v>0.0</v>
      </c>
      <c r="V150" s="5">
        <v>0.0</v>
      </c>
      <c r="W150" s="5">
        <v>0.0</v>
      </c>
      <c r="X150" s="5">
        <v>0.0</v>
      </c>
      <c r="Y150" s="5">
        <v>0.0</v>
      </c>
      <c r="Z150" s="5">
        <v>0.0</v>
      </c>
      <c r="AA150" s="5">
        <v>0.0</v>
      </c>
      <c r="AB150" s="5">
        <v>0.0</v>
      </c>
      <c r="AC150" s="5">
        <v>0.0</v>
      </c>
      <c r="AD150" s="5">
        <v>0.0</v>
      </c>
      <c r="AE150" s="5">
        <v>0.0</v>
      </c>
      <c r="AF150" s="6">
        <f>IFERROR(__xludf.DUMMYFUNCTION("IFERROR(
  VLOOKUP(
    A150,
    IMPORTRANGE(
      ""1ZygntHC1J6IxzKbTidmOyf5nUyW4GCLurHCjexrLm_o        "",
      ""HTMLキャッシュ!A:F""
    ),
    3,
    FALSE
  ),
  0
)
"),46084.605219907404)</f>
        <v>46084.60522</v>
      </c>
      <c r="AG150" s="5"/>
      <c r="AH150" s="5"/>
      <c r="AI150" s="5"/>
      <c r="AJ150" s="5"/>
      <c r="AK150" s="5"/>
      <c r="AL150" s="5"/>
      <c r="AM150" s="5"/>
      <c r="AN150" s="5"/>
      <c r="AO150" s="5"/>
      <c r="AP150" s="5"/>
      <c r="AQ150" s="5"/>
      <c r="AR150" s="3"/>
      <c r="AS150" s="5"/>
      <c r="AT150" s="5"/>
      <c r="AU150" s="5"/>
      <c r="AV150" s="5"/>
      <c r="AW150" s="5"/>
      <c r="AX150" s="5"/>
      <c r="AY150" s="5"/>
      <c r="AZ150" s="7"/>
      <c r="BA150" s="7"/>
    </row>
    <row r="151" ht="16.5" customHeight="1">
      <c r="A151" s="4" t="s">
        <v>334</v>
      </c>
      <c r="B151" s="5">
        <v>0.0</v>
      </c>
      <c r="C151" s="5">
        <v>4.0</v>
      </c>
      <c r="D151" s="1" t="s">
        <v>335</v>
      </c>
      <c r="E151" s="5">
        <v>1.0</v>
      </c>
      <c r="F151" s="5">
        <v>2.0</v>
      </c>
      <c r="G151" s="5">
        <v>0.0</v>
      </c>
      <c r="H151" s="5">
        <v>0.0</v>
      </c>
      <c r="I151" s="5">
        <v>0.0</v>
      </c>
      <c r="J151" s="5">
        <v>0.0</v>
      </c>
      <c r="K151" s="5">
        <v>0.0</v>
      </c>
      <c r="L151" s="5">
        <v>0.0</v>
      </c>
      <c r="M151" s="5">
        <v>0.0</v>
      </c>
      <c r="N151" s="5">
        <v>1.0</v>
      </c>
      <c r="O151" s="5">
        <v>0.0</v>
      </c>
      <c r="P151" s="5">
        <v>0.0</v>
      </c>
      <c r="Q151" s="5">
        <v>0.0</v>
      </c>
      <c r="R151" s="5">
        <v>0.0</v>
      </c>
      <c r="S151" s="5">
        <v>0.0</v>
      </c>
      <c r="T151" s="5">
        <v>0.0</v>
      </c>
      <c r="U151" s="5">
        <v>0.0</v>
      </c>
      <c r="V151" s="5">
        <v>0.0</v>
      </c>
      <c r="W151" s="5">
        <v>0.0</v>
      </c>
      <c r="X151" s="5">
        <v>0.0</v>
      </c>
      <c r="Y151" s="5">
        <v>0.0</v>
      </c>
      <c r="Z151" s="5">
        <v>0.0</v>
      </c>
      <c r="AA151" s="5">
        <v>0.0</v>
      </c>
      <c r="AB151" s="5">
        <v>0.0</v>
      </c>
      <c r="AC151" s="5">
        <v>0.0</v>
      </c>
      <c r="AD151" s="5">
        <v>0.0</v>
      </c>
      <c r="AE151" s="5">
        <v>0.0</v>
      </c>
      <c r="AF151" s="6">
        <f>IFERROR(__xludf.DUMMYFUNCTION("IFERROR(
  VLOOKUP(
    A151,
    IMPORTRANGE(
      ""1ZygntHC1J6IxzKbTidmOyf5nUyW4GCLurHCjexrLm_o        "",
      ""HTMLキャッシュ!A:F""
    ),
    3,
    FALSE
  ),
  0
)
"),46073.695393518516)</f>
        <v>46073.69539</v>
      </c>
      <c r="AG151" s="5"/>
      <c r="AH151" s="5"/>
      <c r="AI151" s="5"/>
      <c r="AJ151" s="5"/>
      <c r="AK151" s="5"/>
      <c r="AL151" s="5"/>
      <c r="AM151" s="5"/>
      <c r="AN151" s="5"/>
      <c r="AO151" s="5"/>
      <c r="AP151" s="5"/>
      <c r="AQ151" s="5"/>
      <c r="AR151" s="3"/>
      <c r="AS151" s="5"/>
      <c r="AT151" s="5"/>
      <c r="AU151" s="5"/>
      <c r="AV151" s="5"/>
      <c r="AW151" s="5"/>
      <c r="AX151" s="5"/>
      <c r="AY151" s="5"/>
      <c r="AZ151" s="7"/>
      <c r="BA151" s="7"/>
    </row>
    <row r="152" ht="16.5" customHeight="1">
      <c r="A152" s="4" t="s">
        <v>336</v>
      </c>
      <c r="B152" s="5">
        <v>0.0</v>
      </c>
      <c r="C152" s="5">
        <v>4.0</v>
      </c>
      <c r="D152" s="1" t="s">
        <v>337</v>
      </c>
      <c r="E152" s="5">
        <v>0.0</v>
      </c>
      <c r="F152" s="5">
        <v>4.0</v>
      </c>
      <c r="G152" s="5">
        <v>0.0</v>
      </c>
      <c r="H152" s="5">
        <v>0.0</v>
      </c>
      <c r="I152" s="5">
        <v>0.0</v>
      </c>
      <c r="J152" s="5">
        <v>0.0</v>
      </c>
      <c r="K152" s="5">
        <v>0.0</v>
      </c>
      <c r="L152" s="5">
        <v>0.0</v>
      </c>
      <c r="M152" s="5">
        <v>0.0</v>
      </c>
      <c r="N152" s="5">
        <v>0.0</v>
      </c>
      <c r="O152" s="5">
        <v>0.0</v>
      </c>
      <c r="P152" s="5">
        <v>0.0</v>
      </c>
      <c r="Q152" s="5">
        <v>0.0</v>
      </c>
      <c r="R152" s="5">
        <v>0.0</v>
      </c>
      <c r="S152" s="5">
        <v>0.0</v>
      </c>
      <c r="T152" s="5">
        <v>0.0</v>
      </c>
      <c r="U152" s="5">
        <v>0.0</v>
      </c>
      <c r="V152" s="5">
        <v>0.0</v>
      </c>
      <c r="W152" s="5">
        <v>0.0</v>
      </c>
      <c r="X152" s="5">
        <v>0.0</v>
      </c>
      <c r="Y152" s="5">
        <v>0.0</v>
      </c>
      <c r="Z152" s="5">
        <v>0.0</v>
      </c>
      <c r="AA152" s="5">
        <v>0.0</v>
      </c>
      <c r="AB152" s="5">
        <v>0.0</v>
      </c>
      <c r="AC152" s="5">
        <v>0.0</v>
      </c>
      <c r="AD152" s="5">
        <v>0.0</v>
      </c>
      <c r="AE152" s="5">
        <v>0.0</v>
      </c>
      <c r="AF152" s="6">
        <f>IFERROR(__xludf.DUMMYFUNCTION("IFERROR(
  VLOOKUP(
    A152,
    IMPORTRANGE(
      ""1ZygntHC1J6IxzKbTidmOyf5nUyW4GCLurHCjexrLm_o        "",
      ""HTMLキャッシュ!A:F""
    ),
    3,
    FALSE
  ),
  0
)
"),46015.67521990741)</f>
        <v>46015.67522</v>
      </c>
      <c r="AG152" s="5"/>
      <c r="AH152" s="5"/>
      <c r="AI152" s="5"/>
      <c r="AJ152" s="5"/>
      <c r="AK152" s="5"/>
      <c r="AL152" s="5"/>
      <c r="AM152" s="5"/>
      <c r="AN152" s="5"/>
      <c r="AO152" s="5"/>
      <c r="AP152" s="5"/>
      <c r="AQ152" s="5"/>
      <c r="AR152" s="3"/>
      <c r="AS152" s="5"/>
      <c r="AT152" s="5"/>
      <c r="AU152" s="5"/>
      <c r="AV152" s="5"/>
      <c r="AW152" s="5"/>
      <c r="AX152" s="5"/>
      <c r="AY152" s="5"/>
      <c r="AZ152" s="7"/>
      <c r="BA152" s="7"/>
    </row>
    <row r="153" ht="16.5" customHeight="1">
      <c r="A153" s="4" t="s">
        <v>338</v>
      </c>
      <c r="B153" s="5">
        <v>0.0</v>
      </c>
      <c r="C153" s="5">
        <v>4.0</v>
      </c>
      <c r="D153" s="1" t="s">
        <v>339</v>
      </c>
      <c r="E153" s="5">
        <v>0.0</v>
      </c>
      <c r="F153" s="5">
        <v>4.0</v>
      </c>
      <c r="G153" s="5">
        <v>0.0</v>
      </c>
      <c r="H153" s="5">
        <v>0.0</v>
      </c>
      <c r="I153" s="5">
        <v>0.0</v>
      </c>
      <c r="J153" s="5">
        <v>0.0</v>
      </c>
      <c r="K153" s="5">
        <v>0.0</v>
      </c>
      <c r="L153" s="5">
        <v>0.0</v>
      </c>
      <c r="M153" s="5">
        <v>0.0</v>
      </c>
      <c r="N153" s="5">
        <v>0.0</v>
      </c>
      <c r="O153" s="5">
        <v>0.0</v>
      </c>
      <c r="P153" s="5">
        <v>0.0</v>
      </c>
      <c r="Q153" s="5">
        <v>0.0</v>
      </c>
      <c r="R153" s="5">
        <v>0.0</v>
      </c>
      <c r="S153" s="5">
        <v>0.0</v>
      </c>
      <c r="T153" s="5">
        <v>0.0</v>
      </c>
      <c r="U153" s="5">
        <v>0.0</v>
      </c>
      <c r="V153" s="5">
        <v>0.0</v>
      </c>
      <c r="W153" s="5">
        <v>0.0</v>
      </c>
      <c r="X153" s="5">
        <v>0.0</v>
      </c>
      <c r="Y153" s="5">
        <v>0.0</v>
      </c>
      <c r="Z153" s="5">
        <v>0.0</v>
      </c>
      <c r="AA153" s="5">
        <v>0.0</v>
      </c>
      <c r="AB153" s="5">
        <v>0.0</v>
      </c>
      <c r="AC153" s="5">
        <v>0.0</v>
      </c>
      <c r="AD153" s="5">
        <v>0.0</v>
      </c>
      <c r="AE153" s="5">
        <v>0.0</v>
      </c>
      <c r="AF153" s="6">
        <f>IFERROR(__xludf.DUMMYFUNCTION("IFERROR(
  VLOOKUP(
    A153,
    IMPORTRANGE(
      ""1ZygntHC1J6IxzKbTidmOyf5nUyW4GCLurHCjexrLm_o        "",
      ""HTMLキャッシュ!A:F""
    ),
    3,
    FALSE
  ),
  0
)
"),45591.802824074075)</f>
        <v>45591.80282</v>
      </c>
      <c r="AG153" s="5"/>
      <c r="AH153" s="5"/>
      <c r="AI153" s="5"/>
      <c r="AJ153" s="5"/>
      <c r="AK153" s="5"/>
      <c r="AL153" s="5"/>
      <c r="AM153" s="5"/>
      <c r="AN153" s="5"/>
      <c r="AO153" s="5"/>
      <c r="AP153" s="5"/>
      <c r="AQ153" s="5"/>
      <c r="AR153" s="3"/>
      <c r="AS153" s="5"/>
      <c r="AT153" s="5"/>
      <c r="AU153" s="5"/>
      <c r="AV153" s="5"/>
      <c r="AW153" s="5"/>
      <c r="AX153" s="5"/>
      <c r="AY153" s="5"/>
      <c r="AZ153" s="7"/>
      <c r="BA153" s="7"/>
    </row>
    <row r="154" ht="16.5" customHeight="1">
      <c r="A154" s="4" t="s">
        <v>340</v>
      </c>
      <c r="B154" s="5">
        <v>0.0</v>
      </c>
      <c r="C154" s="5">
        <v>4.0</v>
      </c>
      <c r="D154" s="1" t="s">
        <v>341</v>
      </c>
      <c r="E154" s="5">
        <v>0.0</v>
      </c>
      <c r="F154" s="5">
        <v>4.0</v>
      </c>
      <c r="G154" s="5">
        <v>0.0</v>
      </c>
      <c r="H154" s="5">
        <v>0.0</v>
      </c>
      <c r="I154" s="5">
        <v>0.0</v>
      </c>
      <c r="J154" s="5">
        <v>0.0</v>
      </c>
      <c r="K154" s="5">
        <v>0.0</v>
      </c>
      <c r="L154" s="5">
        <v>0.0</v>
      </c>
      <c r="M154" s="5">
        <v>0.0</v>
      </c>
      <c r="N154" s="5">
        <v>0.0</v>
      </c>
      <c r="O154" s="5">
        <v>0.0</v>
      </c>
      <c r="P154" s="5">
        <v>0.0</v>
      </c>
      <c r="Q154" s="5">
        <v>0.0</v>
      </c>
      <c r="R154" s="5">
        <v>0.0</v>
      </c>
      <c r="S154" s="5">
        <v>0.0</v>
      </c>
      <c r="T154" s="5">
        <v>0.0</v>
      </c>
      <c r="U154" s="5">
        <v>0.0</v>
      </c>
      <c r="V154" s="5">
        <v>0.0</v>
      </c>
      <c r="W154" s="5">
        <v>0.0</v>
      </c>
      <c r="X154" s="5">
        <v>0.0</v>
      </c>
      <c r="Y154" s="5">
        <v>0.0</v>
      </c>
      <c r="Z154" s="5">
        <v>0.0</v>
      </c>
      <c r="AA154" s="5">
        <v>0.0</v>
      </c>
      <c r="AB154" s="5">
        <v>0.0</v>
      </c>
      <c r="AC154" s="5">
        <v>0.0</v>
      </c>
      <c r="AD154" s="5">
        <v>0.0</v>
      </c>
      <c r="AE154" s="5">
        <v>0.0</v>
      </c>
      <c r="AF154" s="6">
        <f>IFERROR(__xludf.DUMMYFUNCTION("IFERROR(
  VLOOKUP(
    A154,
    IMPORTRANGE(
      ""1ZygntHC1J6IxzKbTidmOyf5nUyW4GCLurHCjexrLm_o        "",
      ""HTMLキャッシュ!A:F""
    ),
    3,
    FALSE
  ),
  0
)
"),46015.67633101852)</f>
        <v>46015.67633</v>
      </c>
      <c r="AG154" s="5"/>
      <c r="AH154" s="5"/>
      <c r="AI154" s="5"/>
      <c r="AJ154" s="5"/>
      <c r="AK154" s="5"/>
      <c r="AL154" s="5"/>
      <c r="AM154" s="5"/>
      <c r="AN154" s="5"/>
      <c r="AO154" s="5"/>
      <c r="AP154" s="5"/>
      <c r="AQ154" s="5"/>
      <c r="AR154" s="3"/>
      <c r="AS154" s="5"/>
      <c r="AT154" s="5"/>
      <c r="AU154" s="5"/>
      <c r="AV154" s="5"/>
      <c r="AW154" s="5"/>
      <c r="AX154" s="5"/>
      <c r="AY154" s="5"/>
      <c r="AZ154" s="7"/>
      <c r="BA154" s="7"/>
    </row>
    <row r="155" ht="16.5" customHeight="1">
      <c r="A155" s="4" t="s">
        <v>342</v>
      </c>
      <c r="B155" s="5">
        <v>0.0</v>
      </c>
      <c r="C155" s="5">
        <v>4.0</v>
      </c>
      <c r="D155" s="1" t="s">
        <v>343</v>
      </c>
      <c r="E155" s="5">
        <v>0.0</v>
      </c>
      <c r="F155" s="5">
        <v>4.0</v>
      </c>
      <c r="G155" s="5">
        <v>0.0</v>
      </c>
      <c r="H155" s="5">
        <v>0.0</v>
      </c>
      <c r="I155" s="5">
        <v>0.0</v>
      </c>
      <c r="J155" s="5">
        <v>0.0</v>
      </c>
      <c r="K155" s="5">
        <v>0.0</v>
      </c>
      <c r="L155" s="5">
        <v>0.0</v>
      </c>
      <c r="M155" s="5">
        <v>0.0</v>
      </c>
      <c r="N155" s="5">
        <v>0.0</v>
      </c>
      <c r="O155" s="5">
        <v>0.0</v>
      </c>
      <c r="P155" s="5">
        <v>0.0</v>
      </c>
      <c r="Q155" s="5">
        <v>0.0</v>
      </c>
      <c r="R155" s="5">
        <v>0.0</v>
      </c>
      <c r="S155" s="5">
        <v>0.0</v>
      </c>
      <c r="T155" s="5">
        <v>0.0</v>
      </c>
      <c r="U155" s="5">
        <v>0.0</v>
      </c>
      <c r="V155" s="5">
        <v>0.0</v>
      </c>
      <c r="W155" s="5">
        <v>0.0</v>
      </c>
      <c r="X155" s="5">
        <v>0.0</v>
      </c>
      <c r="Y155" s="5">
        <v>0.0</v>
      </c>
      <c r="Z155" s="5">
        <v>0.0</v>
      </c>
      <c r="AA155" s="5">
        <v>0.0</v>
      </c>
      <c r="AB155" s="5">
        <v>0.0</v>
      </c>
      <c r="AC155" s="5">
        <v>0.0</v>
      </c>
      <c r="AD155" s="5">
        <v>0.0</v>
      </c>
      <c r="AE155" s="5">
        <v>0.0</v>
      </c>
      <c r="AF155" s="6">
        <f>IFERROR(__xludf.DUMMYFUNCTION("IFERROR(
  VLOOKUP(
    A155,
    IMPORTRANGE(
      ""1ZygntHC1J6IxzKbTidmOyf5nUyW4GCLurHCjexrLm_o        "",
      ""HTMLキャッシュ!A:F""
    ),
    3,
    FALSE
  ),
  0
)
"),43636.54304398148)</f>
        <v>43636.54304</v>
      </c>
      <c r="AG155" s="5"/>
      <c r="AH155" s="5"/>
      <c r="AI155" s="5"/>
      <c r="AJ155" s="5"/>
      <c r="AK155" s="5"/>
      <c r="AL155" s="5"/>
      <c r="AM155" s="5"/>
      <c r="AN155" s="5"/>
      <c r="AO155" s="5"/>
      <c r="AP155" s="5"/>
      <c r="AQ155" s="5"/>
      <c r="AR155" s="3"/>
      <c r="AS155" s="5"/>
      <c r="AT155" s="5"/>
      <c r="AU155" s="5"/>
      <c r="AV155" s="5"/>
      <c r="AW155" s="5"/>
      <c r="AX155" s="5"/>
      <c r="AY155" s="5"/>
      <c r="AZ155" s="7"/>
      <c r="BA155" s="7"/>
    </row>
    <row r="156" ht="16.5" customHeight="1">
      <c r="A156" s="4" t="s">
        <v>344</v>
      </c>
      <c r="B156" s="5">
        <v>0.0</v>
      </c>
      <c r="C156" s="5">
        <v>4.0</v>
      </c>
      <c r="D156" s="1" t="s">
        <v>345</v>
      </c>
      <c r="E156" s="5">
        <v>0.0</v>
      </c>
      <c r="F156" s="5">
        <v>4.0</v>
      </c>
      <c r="G156" s="5">
        <v>0.0</v>
      </c>
      <c r="H156" s="5">
        <v>0.0</v>
      </c>
      <c r="I156" s="5">
        <v>0.0</v>
      </c>
      <c r="J156" s="5">
        <v>0.0</v>
      </c>
      <c r="K156" s="5">
        <v>0.0</v>
      </c>
      <c r="L156" s="5">
        <v>0.0</v>
      </c>
      <c r="M156" s="5">
        <v>0.0</v>
      </c>
      <c r="N156" s="5">
        <v>0.0</v>
      </c>
      <c r="O156" s="5">
        <v>0.0</v>
      </c>
      <c r="P156" s="5">
        <v>0.0</v>
      </c>
      <c r="Q156" s="5">
        <v>0.0</v>
      </c>
      <c r="R156" s="5">
        <v>0.0</v>
      </c>
      <c r="S156" s="5">
        <v>0.0</v>
      </c>
      <c r="T156" s="5">
        <v>0.0</v>
      </c>
      <c r="U156" s="5">
        <v>0.0</v>
      </c>
      <c r="V156" s="5">
        <v>0.0</v>
      </c>
      <c r="W156" s="5">
        <v>0.0</v>
      </c>
      <c r="X156" s="5">
        <v>0.0</v>
      </c>
      <c r="Y156" s="5">
        <v>0.0</v>
      </c>
      <c r="Z156" s="5">
        <v>0.0</v>
      </c>
      <c r="AA156" s="5">
        <v>0.0</v>
      </c>
      <c r="AB156" s="5">
        <v>0.0</v>
      </c>
      <c r="AC156" s="5">
        <v>0.0</v>
      </c>
      <c r="AD156" s="5">
        <v>0.0</v>
      </c>
      <c r="AE156" s="5">
        <v>0.0</v>
      </c>
      <c r="AF156" s="6">
        <f>IFERROR(__xludf.DUMMYFUNCTION("IFERROR(
  VLOOKUP(
    A156,
    IMPORTRANGE(
      ""1ZygntHC1J6IxzKbTidmOyf5nUyW4GCLurHCjexrLm_o        "",
      ""HTMLキャッシュ!A:F""
    ),
    3,
    FALSE
  ),
  0
)
"),43791.520625)</f>
        <v>43791.52063</v>
      </c>
      <c r="AG156" s="5"/>
      <c r="AH156" s="5"/>
      <c r="AI156" s="5"/>
      <c r="AJ156" s="5"/>
      <c r="AK156" s="5"/>
      <c r="AL156" s="5"/>
      <c r="AM156" s="5"/>
      <c r="AN156" s="5"/>
      <c r="AO156" s="5"/>
      <c r="AP156" s="5"/>
      <c r="AQ156" s="5"/>
      <c r="AR156" s="3"/>
      <c r="AS156" s="5"/>
      <c r="AT156" s="5"/>
      <c r="AU156" s="5"/>
      <c r="AV156" s="5"/>
      <c r="AW156" s="5"/>
      <c r="AX156" s="5"/>
      <c r="AY156" s="5"/>
      <c r="AZ156" s="7"/>
      <c r="BA156" s="7"/>
    </row>
    <row r="157" ht="16.5" customHeight="1">
      <c r="A157" s="4" t="s">
        <v>346</v>
      </c>
      <c r="B157" s="5">
        <v>0.0</v>
      </c>
      <c r="C157" s="5">
        <v>4.0</v>
      </c>
      <c r="D157" s="1" t="s">
        <v>347</v>
      </c>
      <c r="E157" s="5">
        <v>0.0</v>
      </c>
      <c r="F157" s="5">
        <v>4.0</v>
      </c>
      <c r="G157" s="5">
        <v>0.0</v>
      </c>
      <c r="H157" s="5">
        <v>0.0</v>
      </c>
      <c r="I157" s="5">
        <v>0.0</v>
      </c>
      <c r="J157" s="5">
        <v>0.0</v>
      </c>
      <c r="K157" s="5">
        <v>0.0</v>
      </c>
      <c r="L157" s="5">
        <v>0.0</v>
      </c>
      <c r="M157" s="5">
        <v>0.0</v>
      </c>
      <c r="N157" s="5">
        <v>0.0</v>
      </c>
      <c r="O157" s="5">
        <v>0.0</v>
      </c>
      <c r="P157" s="5">
        <v>0.0</v>
      </c>
      <c r="Q157" s="5">
        <v>0.0</v>
      </c>
      <c r="R157" s="5">
        <v>0.0</v>
      </c>
      <c r="S157" s="5">
        <v>0.0</v>
      </c>
      <c r="T157" s="5">
        <v>0.0</v>
      </c>
      <c r="U157" s="5">
        <v>0.0</v>
      </c>
      <c r="V157" s="5">
        <v>0.0</v>
      </c>
      <c r="W157" s="5">
        <v>0.0</v>
      </c>
      <c r="X157" s="5">
        <v>0.0</v>
      </c>
      <c r="Y157" s="5">
        <v>0.0</v>
      </c>
      <c r="Z157" s="5">
        <v>0.0</v>
      </c>
      <c r="AA157" s="5">
        <v>0.0</v>
      </c>
      <c r="AB157" s="5">
        <v>0.0</v>
      </c>
      <c r="AC157" s="5">
        <v>0.0</v>
      </c>
      <c r="AD157" s="5">
        <v>0.0</v>
      </c>
      <c r="AE157" s="5">
        <v>0.0</v>
      </c>
      <c r="AF157" s="6">
        <f>IFERROR(__xludf.DUMMYFUNCTION("IFERROR(
  VLOOKUP(
    A157,
    IMPORTRANGE(
      ""1ZygntHC1J6IxzKbTidmOyf5nUyW4GCLurHCjexrLm_o        "",
      ""HTMLキャッシュ!A:F""
    ),
    3,
    FALSE
  ),
  0
)
"),45593.56138888889)</f>
        <v>45593.56139</v>
      </c>
      <c r="AG157" s="5"/>
      <c r="AH157" s="5"/>
      <c r="AI157" s="5"/>
      <c r="AJ157" s="5"/>
      <c r="AK157" s="5"/>
      <c r="AL157" s="5"/>
      <c r="AM157" s="5"/>
      <c r="AN157" s="5"/>
      <c r="AO157" s="5"/>
      <c r="AP157" s="5"/>
      <c r="AQ157" s="5"/>
      <c r="AR157" s="3"/>
      <c r="AS157" s="5"/>
      <c r="AT157" s="5"/>
      <c r="AU157" s="5"/>
      <c r="AV157" s="5"/>
      <c r="AW157" s="5"/>
      <c r="AX157" s="5"/>
      <c r="AY157" s="5"/>
      <c r="AZ157" s="7"/>
      <c r="BA157" s="7"/>
    </row>
    <row r="158" ht="16.5" customHeight="1">
      <c r="A158" s="4" t="s">
        <v>348</v>
      </c>
      <c r="B158" s="5">
        <v>0.0</v>
      </c>
      <c r="C158" s="5">
        <v>4.0</v>
      </c>
      <c r="D158" s="1" t="s">
        <v>349</v>
      </c>
      <c r="E158" s="5">
        <v>0.0</v>
      </c>
      <c r="F158" s="5">
        <v>4.0</v>
      </c>
      <c r="G158" s="5">
        <v>0.0</v>
      </c>
      <c r="H158" s="5">
        <v>0.0</v>
      </c>
      <c r="I158" s="5">
        <v>0.0</v>
      </c>
      <c r="J158" s="5">
        <v>0.0</v>
      </c>
      <c r="K158" s="5">
        <v>0.0</v>
      </c>
      <c r="L158" s="5">
        <v>0.0</v>
      </c>
      <c r="M158" s="5">
        <v>0.0</v>
      </c>
      <c r="N158" s="5">
        <v>0.0</v>
      </c>
      <c r="O158" s="5">
        <v>0.0</v>
      </c>
      <c r="P158" s="5">
        <v>0.0</v>
      </c>
      <c r="Q158" s="5">
        <v>0.0</v>
      </c>
      <c r="R158" s="5">
        <v>0.0</v>
      </c>
      <c r="S158" s="5">
        <v>0.0</v>
      </c>
      <c r="T158" s="5">
        <v>0.0</v>
      </c>
      <c r="U158" s="5">
        <v>0.0</v>
      </c>
      <c r="V158" s="5">
        <v>0.0</v>
      </c>
      <c r="W158" s="5">
        <v>0.0</v>
      </c>
      <c r="X158" s="5">
        <v>0.0</v>
      </c>
      <c r="Y158" s="5">
        <v>0.0</v>
      </c>
      <c r="Z158" s="5">
        <v>0.0</v>
      </c>
      <c r="AA158" s="5">
        <v>0.0</v>
      </c>
      <c r="AB158" s="5">
        <v>0.0</v>
      </c>
      <c r="AC158" s="5">
        <v>0.0</v>
      </c>
      <c r="AD158" s="5">
        <v>0.0</v>
      </c>
      <c r="AE158" s="5">
        <v>0.0</v>
      </c>
      <c r="AF158" s="6">
        <f>IFERROR(__xludf.DUMMYFUNCTION("IFERROR(
  VLOOKUP(
    A158,
    IMPORTRANGE(
      ""1ZygntHC1J6IxzKbTidmOyf5nUyW4GCLurHCjexrLm_o        "",
      ""HTMLキャッシュ!A:F""
    ),
    3,
    FALSE
  ),
  0
)
"),44263.666446759256)</f>
        <v>44263.66645</v>
      </c>
      <c r="AG158" s="5"/>
      <c r="AH158" s="5"/>
      <c r="AI158" s="5"/>
      <c r="AJ158" s="5"/>
      <c r="AK158" s="5"/>
      <c r="AL158" s="5"/>
      <c r="AM158" s="5"/>
      <c r="AN158" s="5"/>
      <c r="AO158" s="5"/>
      <c r="AP158" s="5"/>
      <c r="AQ158" s="5"/>
      <c r="AR158" s="3"/>
      <c r="AS158" s="5"/>
      <c r="AT158" s="5"/>
      <c r="AU158" s="5"/>
      <c r="AV158" s="5"/>
      <c r="AW158" s="5"/>
      <c r="AX158" s="5"/>
      <c r="AY158" s="5"/>
      <c r="AZ158" s="7"/>
      <c r="BA158" s="7"/>
    </row>
    <row r="159" ht="16.5" customHeight="1">
      <c r="A159" s="4" t="s">
        <v>350</v>
      </c>
      <c r="B159" s="5">
        <v>0.0</v>
      </c>
      <c r="C159" s="5">
        <v>4.0</v>
      </c>
      <c r="D159" s="1" t="s">
        <v>351</v>
      </c>
      <c r="E159" s="5">
        <v>0.0</v>
      </c>
      <c r="F159" s="5">
        <v>4.0</v>
      </c>
      <c r="G159" s="5">
        <v>0.0</v>
      </c>
      <c r="H159" s="5">
        <v>0.0</v>
      </c>
      <c r="I159" s="5">
        <v>0.0</v>
      </c>
      <c r="J159" s="5">
        <v>0.0</v>
      </c>
      <c r="K159" s="5">
        <v>0.0</v>
      </c>
      <c r="L159" s="5">
        <v>0.0</v>
      </c>
      <c r="M159" s="5">
        <v>0.0</v>
      </c>
      <c r="N159" s="5">
        <v>0.0</v>
      </c>
      <c r="O159" s="5">
        <v>0.0</v>
      </c>
      <c r="P159" s="5">
        <v>0.0</v>
      </c>
      <c r="Q159" s="5">
        <v>0.0</v>
      </c>
      <c r="R159" s="5">
        <v>0.0</v>
      </c>
      <c r="S159" s="5">
        <v>0.0</v>
      </c>
      <c r="T159" s="5">
        <v>0.0</v>
      </c>
      <c r="U159" s="5">
        <v>0.0</v>
      </c>
      <c r="V159" s="5">
        <v>0.0</v>
      </c>
      <c r="W159" s="5">
        <v>0.0</v>
      </c>
      <c r="X159" s="5">
        <v>0.0</v>
      </c>
      <c r="Y159" s="5">
        <v>0.0</v>
      </c>
      <c r="Z159" s="5">
        <v>0.0</v>
      </c>
      <c r="AA159" s="5">
        <v>0.0</v>
      </c>
      <c r="AB159" s="5">
        <v>0.0</v>
      </c>
      <c r="AC159" s="5">
        <v>0.0</v>
      </c>
      <c r="AD159" s="5">
        <v>0.0</v>
      </c>
      <c r="AE159" s="5">
        <v>0.0</v>
      </c>
      <c r="AF159" s="6">
        <f>IFERROR(__xludf.DUMMYFUNCTION("IFERROR(
  VLOOKUP(
    A159,
    IMPORTRANGE(
      ""1ZygntHC1J6IxzKbTidmOyf5nUyW4GCLurHCjexrLm_o        "",
      ""HTMLキャッシュ!A:F""
    ),
    3,
    FALSE
  ),
  0
)
"),45593.56086805555)</f>
        <v>45593.56087</v>
      </c>
      <c r="AG159" s="5"/>
      <c r="AH159" s="5"/>
      <c r="AI159" s="5"/>
      <c r="AJ159" s="5"/>
      <c r="AK159" s="5"/>
      <c r="AL159" s="5"/>
      <c r="AM159" s="5"/>
      <c r="AN159" s="5"/>
      <c r="AO159" s="5"/>
      <c r="AP159" s="5"/>
      <c r="AQ159" s="5"/>
      <c r="AR159" s="3"/>
      <c r="AS159" s="5"/>
      <c r="AT159" s="5"/>
      <c r="AU159" s="5"/>
      <c r="AV159" s="5"/>
      <c r="AW159" s="5"/>
      <c r="AX159" s="5"/>
      <c r="AY159" s="5"/>
      <c r="AZ159" s="7"/>
      <c r="BA159" s="7"/>
    </row>
    <row r="160" ht="16.5" customHeight="1">
      <c r="A160" s="4" t="s">
        <v>352</v>
      </c>
      <c r="B160" s="5">
        <v>0.0</v>
      </c>
      <c r="C160" s="5">
        <v>4.0</v>
      </c>
      <c r="D160" s="1" t="s">
        <v>353</v>
      </c>
      <c r="E160" s="5">
        <v>0.0</v>
      </c>
      <c r="F160" s="5">
        <v>4.0</v>
      </c>
      <c r="G160" s="5">
        <v>0.0</v>
      </c>
      <c r="H160" s="5">
        <v>0.0</v>
      </c>
      <c r="I160" s="5">
        <v>0.0</v>
      </c>
      <c r="J160" s="5">
        <v>0.0</v>
      </c>
      <c r="K160" s="5">
        <v>0.0</v>
      </c>
      <c r="L160" s="5">
        <v>0.0</v>
      </c>
      <c r="M160" s="5">
        <v>0.0</v>
      </c>
      <c r="N160" s="5">
        <v>0.0</v>
      </c>
      <c r="O160" s="5">
        <v>0.0</v>
      </c>
      <c r="P160" s="5">
        <v>0.0</v>
      </c>
      <c r="Q160" s="5">
        <v>0.0</v>
      </c>
      <c r="R160" s="5">
        <v>0.0</v>
      </c>
      <c r="S160" s="5">
        <v>0.0</v>
      </c>
      <c r="T160" s="5">
        <v>0.0</v>
      </c>
      <c r="U160" s="5">
        <v>0.0</v>
      </c>
      <c r="V160" s="5">
        <v>0.0</v>
      </c>
      <c r="W160" s="5">
        <v>0.0</v>
      </c>
      <c r="X160" s="5">
        <v>0.0</v>
      </c>
      <c r="Y160" s="5">
        <v>0.0</v>
      </c>
      <c r="Z160" s="5">
        <v>0.0</v>
      </c>
      <c r="AA160" s="5">
        <v>0.0</v>
      </c>
      <c r="AB160" s="5">
        <v>0.0</v>
      </c>
      <c r="AC160" s="5">
        <v>0.0</v>
      </c>
      <c r="AD160" s="5">
        <v>0.0</v>
      </c>
      <c r="AE160" s="5">
        <v>0.0</v>
      </c>
      <c r="AF160" s="6">
        <f>IFERROR(__xludf.DUMMYFUNCTION("IFERROR(
  VLOOKUP(
    A160,
    IMPORTRANGE(
      ""1ZygntHC1J6IxzKbTidmOyf5nUyW4GCLurHCjexrLm_o        "",
      ""HTMLキャッシュ!A:F""
    ),
    3,
    FALSE
  ),
  0
)
"),45970.721284722225)</f>
        <v>45970.72128</v>
      </c>
      <c r="AG160" s="5"/>
      <c r="AH160" s="5"/>
      <c r="AI160" s="5"/>
      <c r="AJ160" s="5"/>
      <c r="AK160" s="5"/>
      <c r="AL160" s="5"/>
      <c r="AM160" s="5"/>
      <c r="AN160" s="5"/>
      <c r="AO160" s="5"/>
      <c r="AP160" s="5"/>
      <c r="AQ160" s="5"/>
      <c r="AR160" s="3"/>
      <c r="AS160" s="5"/>
      <c r="AT160" s="5"/>
      <c r="AU160" s="5"/>
      <c r="AV160" s="5"/>
      <c r="AW160" s="5"/>
      <c r="AX160" s="5"/>
      <c r="AY160" s="5"/>
      <c r="AZ160" s="7"/>
      <c r="BA160" s="7"/>
    </row>
    <row r="161" ht="16.5" customHeight="1">
      <c r="A161" s="4" t="s">
        <v>354</v>
      </c>
      <c r="B161" s="5">
        <v>0.0</v>
      </c>
      <c r="C161" s="5">
        <v>4.0</v>
      </c>
      <c r="D161" s="1" t="s">
        <v>355</v>
      </c>
      <c r="E161" s="5">
        <v>0.0</v>
      </c>
      <c r="F161" s="5">
        <v>0.0</v>
      </c>
      <c r="G161" s="5">
        <v>0.0</v>
      </c>
      <c r="H161" s="5">
        <v>0.0</v>
      </c>
      <c r="I161" s="5">
        <v>1.0</v>
      </c>
      <c r="J161" s="5">
        <v>0.0</v>
      </c>
      <c r="K161" s="5">
        <v>0.0</v>
      </c>
      <c r="L161" s="5">
        <v>0.0</v>
      </c>
      <c r="M161" s="5">
        <v>0.0</v>
      </c>
      <c r="N161" s="5">
        <v>0.0</v>
      </c>
      <c r="O161" s="5">
        <v>0.0</v>
      </c>
      <c r="P161" s="5">
        <v>0.0</v>
      </c>
      <c r="Q161" s="5">
        <v>0.0</v>
      </c>
      <c r="R161" s="5">
        <v>0.0</v>
      </c>
      <c r="S161" s="5">
        <v>0.0</v>
      </c>
      <c r="T161" s="5">
        <v>0.0</v>
      </c>
      <c r="U161" s="5">
        <v>0.0</v>
      </c>
      <c r="V161" s="5">
        <v>0.0</v>
      </c>
      <c r="W161" s="5">
        <v>0.0</v>
      </c>
      <c r="X161" s="5">
        <v>0.0</v>
      </c>
      <c r="Y161" s="5">
        <v>0.0</v>
      </c>
      <c r="Z161" s="5">
        <v>3.0</v>
      </c>
      <c r="AA161" s="5">
        <v>0.0</v>
      </c>
      <c r="AB161" s="5">
        <v>0.0</v>
      </c>
      <c r="AC161" s="5">
        <v>0.0</v>
      </c>
      <c r="AD161" s="5">
        <v>0.0</v>
      </c>
      <c r="AE161" s="5">
        <v>0.0</v>
      </c>
      <c r="AF161" s="6">
        <f>IFERROR(__xludf.DUMMYFUNCTION("IFERROR(
  VLOOKUP(
    A161,
    IMPORTRANGE(
      ""1ZygntHC1J6IxzKbTidmOyf5nUyW4GCLurHCjexrLm_o        "",
      ""HTMLキャッシュ!A:F""
    ),
    3,
    FALSE
  ),
  0
)
"),45969.62783564815)</f>
        <v>45969.62784</v>
      </c>
      <c r="AG161" s="5"/>
      <c r="AH161" s="5"/>
      <c r="AI161" s="5"/>
      <c r="AJ161" s="5"/>
      <c r="AK161" s="5"/>
      <c r="AL161" s="5"/>
      <c r="AM161" s="5"/>
      <c r="AN161" s="5"/>
      <c r="AO161" s="5"/>
      <c r="AP161" s="5"/>
      <c r="AQ161" s="5"/>
      <c r="AR161" s="3"/>
      <c r="AS161" s="5"/>
      <c r="AT161" s="5"/>
      <c r="AU161" s="5"/>
      <c r="AV161" s="5"/>
      <c r="AW161" s="5"/>
      <c r="AX161" s="5"/>
      <c r="AY161" s="5"/>
      <c r="AZ161" s="7"/>
      <c r="BA161" s="7"/>
    </row>
    <row r="162" ht="16.5" customHeight="1">
      <c r="A162" s="4" t="s">
        <v>356</v>
      </c>
      <c r="B162" s="5">
        <v>1.0</v>
      </c>
      <c r="C162" s="5">
        <v>4.0</v>
      </c>
      <c r="D162" s="1" t="s">
        <v>357</v>
      </c>
      <c r="E162" s="5">
        <v>0.0</v>
      </c>
      <c r="F162" s="5">
        <v>0.0</v>
      </c>
      <c r="G162" s="5">
        <v>0.0</v>
      </c>
      <c r="H162" s="5">
        <v>0.0</v>
      </c>
      <c r="I162" s="5">
        <v>0.0</v>
      </c>
      <c r="J162" s="5">
        <v>0.0</v>
      </c>
      <c r="K162" s="5">
        <v>0.0</v>
      </c>
      <c r="L162" s="5">
        <v>0.0</v>
      </c>
      <c r="M162" s="5">
        <v>0.0</v>
      </c>
      <c r="N162" s="5">
        <v>1.0</v>
      </c>
      <c r="O162" s="5">
        <v>0.0</v>
      </c>
      <c r="P162" s="5">
        <v>0.0</v>
      </c>
      <c r="Q162" s="5">
        <v>0.0</v>
      </c>
      <c r="R162" s="5">
        <v>0.0</v>
      </c>
      <c r="S162" s="5">
        <v>0.0</v>
      </c>
      <c r="T162" s="5">
        <v>0.0</v>
      </c>
      <c r="U162" s="5">
        <v>3.0</v>
      </c>
      <c r="V162" s="5">
        <v>0.0</v>
      </c>
      <c r="W162" s="5">
        <v>0.0</v>
      </c>
      <c r="X162" s="5">
        <v>0.0</v>
      </c>
      <c r="Y162" s="5">
        <v>0.0</v>
      </c>
      <c r="Z162" s="5">
        <v>0.0</v>
      </c>
      <c r="AA162" s="5">
        <v>0.0</v>
      </c>
      <c r="AB162" s="5">
        <v>0.0</v>
      </c>
      <c r="AC162" s="5">
        <v>0.0</v>
      </c>
      <c r="AD162" s="5">
        <v>0.0</v>
      </c>
      <c r="AE162" s="5">
        <v>0.0</v>
      </c>
      <c r="AF162" s="6">
        <f>IFERROR(__xludf.DUMMYFUNCTION("IFERROR(
  VLOOKUP(
    A162,
    IMPORTRANGE(
      ""1ZygntHC1J6IxzKbTidmOyf5nUyW4GCLurHCjexrLm_o        "",
      ""HTMLキャッシュ!A:F""
    ),
    3,
    FALSE
  ),
  0
)
"),46076.685960648145)</f>
        <v>46076.68596</v>
      </c>
      <c r="AG162" s="5"/>
      <c r="AH162" s="5"/>
      <c r="AI162" s="5"/>
      <c r="AJ162" s="5"/>
      <c r="AK162" s="5"/>
      <c r="AL162" s="5"/>
      <c r="AM162" s="5"/>
      <c r="AN162" s="5"/>
      <c r="AO162" s="5"/>
      <c r="AP162" s="5"/>
      <c r="AQ162" s="5"/>
      <c r="AR162" s="3"/>
      <c r="AS162" s="5"/>
      <c r="AT162" s="5"/>
      <c r="AU162" s="5"/>
      <c r="AV162" s="5"/>
      <c r="AW162" s="5"/>
      <c r="AX162" s="5"/>
      <c r="AY162" s="5"/>
      <c r="AZ162" s="7"/>
      <c r="BA162" s="7"/>
    </row>
    <row r="163" ht="16.5" customHeight="1">
      <c r="A163" s="4" t="s">
        <v>358</v>
      </c>
      <c r="B163" s="5">
        <v>7.0</v>
      </c>
      <c r="C163" s="5">
        <v>4.0</v>
      </c>
      <c r="D163" s="1" t="s">
        <v>359</v>
      </c>
      <c r="E163" s="5">
        <v>0.0</v>
      </c>
      <c r="F163" s="5">
        <v>3.0</v>
      </c>
      <c r="G163" s="5">
        <v>1.0</v>
      </c>
      <c r="H163" s="5">
        <v>0.0</v>
      </c>
      <c r="I163" s="5">
        <v>0.0</v>
      </c>
      <c r="J163" s="5">
        <v>0.0</v>
      </c>
      <c r="K163" s="5">
        <v>0.0</v>
      </c>
      <c r="L163" s="5">
        <v>0.0</v>
      </c>
      <c r="M163" s="5">
        <v>0.0</v>
      </c>
      <c r="N163" s="5">
        <v>0.0</v>
      </c>
      <c r="O163" s="5">
        <v>0.0</v>
      </c>
      <c r="P163" s="5">
        <v>0.0</v>
      </c>
      <c r="Q163" s="5">
        <v>0.0</v>
      </c>
      <c r="R163" s="5">
        <v>0.0</v>
      </c>
      <c r="S163" s="5">
        <v>0.0</v>
      </c>
      <c r="T163" s="5">
        <v>0.0</v>
      </c>
      <c r="U163" s="5">
        <v>0.0</v>
      </c>
      <c r="V163" s="5">
        <v>0.0</v>
      </c>
      <c r="W163" s="5">
        <v>0.0</v>
      </c>
      <c r="X163" s="5">
        <v>0.0</v>
      </c>
      <c r="Y163" s="5">
        <v>0.0</v>
      </c>
      <c r="Z163" s="5">
        <v>0.0</v>
      </c>
      <c r="AA163" s="5">
        <v>0.0</v>
      </c>
      <c r="AB163" s="5">
        <v>0.0</v>
      </c>
      <c r="AC163" s="5">
        <v>0.0</v>
      </c>
      <c r="AD163" s="5">
        <v>0.0</v>
      </c>
      <c r="AE163" s="5">
        <v>0.0</v>
      </c>
      <c r="AF163" s="6">
        <f>IFERROR(__xludf.DUMMYFUNCTION("IFERROR(
  VLOOKUP(
    A163,
    IMPORTRANGE(
      ""1ZygntHC1J6IxzKbTidmOyf5nUyW4GCLurHCjexrLm_o        "",
      ""HTMLキャッシュ!A:F""
    ),
    3,
    FALSE
  ),
  0
)
"),46084.65114583333)</f>
        <v>46084.65115</v>
      </c>
      <c r="AG163" s="5"/>
      <c r="AH163" s="5"/>
      <c r="AI163" s="5"/>
      <c r="AJ163" s="5"/>
      <c r="AK163" s="5"/>
      <c r="AL163" s="5"/>
      <c r="AM163" s="5"/>
      <c r="AN163" s="5"/>
      <c r="AO163" s="5"/>
      <c r="AP163" s="5"/>
      <c r="AQ163" s="5"/>
      <c r="AR163" s="3"/>
      <c r="AS163" s="5"/>
      <c r="AT163" s="5"/>
      <c r="AU163" s="5"/>
      <c r="AV163" s="5"/>
      <c r="AW163" s="5"/>
      <c r="AX163" s="5"/>
      <c r="AY163" s="5"/>
      <c r="AZ163" s="7"/>
      <c r="BA163" s="7"/>
    </row>
    <row r="164" ht="16.5" customHeight="1">
      <c r="A164" s="4" t="s">
        <v>360</v>
      </c>
      <c r="B164" s="5">
        <v>0.0</v>
      </c>
      <c r="C164" s="5">
        <v>4.0</v>
      </c>
      <c r="D164" s="1" t="s">
        <v>361</v>
      </c>
      <c r="E164" s="5">
        <v>0.0</v>
      </c>
      <c r="F164" s="5">
        <v>2.0</v>
      </c>
      <c r="G164" s="5">
        <v>1.0</v>
      </c>
      <c r="H164" s="5">
        <v>0.0</v>
      </c>
      <c r="I164" s="5">
        <v>0.0</v>
      </c>
      <c r="J164" s="5">
        <v>0.0</v>
      </c>
      <c r="K164" s="5">
        <v>0.0</v>
      </c>
      <c r="L164" s="5">
        <v>0.0</v>
      </c>
      <c r="M164" s="5">
        <v>0.0</v>
      </c>
      <c r="N164" s="5">
        <v>0.0</v>
      </c>
      <c r="O164" s="5">
        <v>0.0</v>
      </c>
      <c r="P164" s="5">
        <v>0.0</v>
      </c>
      <c r="Q164" s="5">
        <v>0.0</v>
      </c>
      <c r="R164" s="5">
        <v>0.0</v>
      </c>
      <c r="S164" s="5">
        <v>0.0</v>
      </c>
      <c r="T164" s="5">
        <v>0.0</v>
      </c>
      <c r="U164" s="5">
        <v>0.0</v>
      </c>
      <c r="V164" s="5">
        <v>0.0</v>
      </c>
      <c r="W164" s="5">
        <v>0.0</v>
      </c>
      <c r="X164" s="5">
        <v>0.0</v>
      </c>
      <c r="Y164" s="5">
        <v>1.0</v>
      </c>
      <c r="Z164" s="5">
        <v>0.0</v>
      </c>
      <c r="AA164" s="5">
        <v>0.0</v>
      </c>
      <c r="AB164" s="5">
        <v>0.0</v>
      </c>
      <c r="AC164" s="5">
        <v>0.0</v>
      </c>
      <c r="AD164" s="5">
        <v>0.0</v>
      </c>
      <c r="AE164" s="5">
        <v>0.0</v>
      </c>
      <c r="AF164" s="6">
        <f>IFERROR(__xludf.DUMMYFUNCTION("IFERROR(
  VLOOKUP(
    A164,
    IMPORTRANGE(
      ""1ZygntHC1J6IxzKbTidmOyf5nUyW4GCLurHCjexrLm_o        "",
      ""HTMLキャッシュ!A:F""
    ),
    3,
    FALSE
  ),
  0
)
"),46073.84519675926)</f>
        <v>46073.8452</v>
      </c>
      <c r="AG164" s="5"/>
      <c r="AH164" s="5"/>
      <c r="AI164" s="5"/>
      <c r="AJ164" s="5"/>
      <c r="AK164" s="5"/>
      <c r="AL164" s="5"/>
      <c r="AM164" s="5"/>
      <c r="AN164" s="5"/>
      <c r="AO164" s="5"/>
      <c r="AP164" s="5"/>
      <c r="AQ164" s="5"/>
      <c r="AR164" s="3"/>
      <c r="AS164" s="5"/>
      <c r="AT164" s="5"/>
      <c r="AU164" s="5"/>
      <c r="AV164" s="5"/>
      <c r="AW164" s="5"/>
      <c r="AX164" s="5"/>
      <c r="AY164" s="5"/>
      <c r="AZ164" s="7"/>
      <c r="BA164" s="7"/>
    </row>
    <row r="165" ht="16.5" customHeight="1">
      <c r="A165" s="4" t="s">
        <v>362</v>
      </c>
      <c r="B165" s="5">
        <v>27.0</v>
      </c>
      <c r="C165" s="5">
        <v>4.0</v>
      </c>
      <c r="D165" s="1" t="s">
        <v>363</v>
      </c>
      <c r="E165" s="5">
        <v>0.0</v>
      </c>
      <c r="F165" s="5">
        <v>0.0</v>
      </c>
      <c r="G165" s="5">
        <v>0.0</v>
      </c>
      <c r="H165" s="5">
        <v>0.0</v>
      </c>
      <c r="I165" s="5">
        <v>1.0</v>
      </c>
      <c r="J165" s="5">
        <v>0.0</v>
      </c>
      <c r="K165" s="5">
        <v>0.0</v>
      </c>
      <c r="L165" s="5">
        <v>0.0</v>
      </c>
      <c r="M165" s="5">
        <v>0.0</v>
      </c>
      <c r="N165" s="5">
        <v>0.0</v>
      </c>
      <c r="O165" s="5">
        <v>0.0</v>
      </c>
      <c r="P165" s="5">
        <v>0.0</v>
      </c>
      <c r="Q165" s="5">
        <v>0.0</v>
      </c>
      <c r="R165" s="5">
        <v>1.0</v>
      </c>
      <c r="S165" s="5">
        <v>2.0</v>
      </c>
      <c r="T165" s="5">
        <v>0.0</v>
      </c>
      <c r="U165" s="5">
        <v>0.0</v>
      </c>
      <c r="V165" s="5">
        <v>0.0</v>
      </c>
      <c r="W165" s="5">
        <v>0.0</v>
      </c>
      <c r="X165" s="5">
        <v>0.0</v>
      </c>
      <c r="Y165" s="5">
        <v>0.0</v>
      </c>
      <c r="Z165" s="5">
        <v>0.0</v>
      </c>
      <c r="AA165" s="5">
        <v>0.0</v>
      </c>
      <c r="AB165" s="5">
        <v>0.0</v>
      </c>
      <c r="AC165" s="5">
        <v>0.0</v>
      </c>
      <c r="AD165" s="5">
        <v>0.0</v>
      </c>
      <c r="AE165" s="5">
        <v>0.0</v>
      </c>
      <c r="AF165" s="6">
        <f>IFERROR(__xludf.DUMMYFUNCTION("IFERROR(
  VLOOKUP(
    A165,
    IMPORTRANGE(
      ""1ZygntHC1J6IxzKbTidmOyf5nUyW4GCLurHCjexrLm_o        "",
      ""HTMLキャッシュ!A:F""
    ),
    3,
    FALSE
  ),
  0
)
"),46086.2296412037)</f>
        <v>46086.22964</v>
      </c>
      <c r="AG165" s="5"/>
      <c r="AH165" s="5"/>
      <c r="AI165" s="5"/>
      <c r="AJ165" s="5"/>
      <c r="AK165" s="5"/>
      <c r="AL165" s="5"/>
      <c r="AM165" s="5"/>
      <c r="AN165" s="5"/>
      <c r="AO165" s="5"/>
      <c r="AP165" s="5"/>
      <c r="AQ165" s="5"/>
      <c r="AR165" s="3"/>
      <c r="AS165" s="5"/>
      <c r="AT165" s="5"/>
      <c r="AU165" s="5"/>
      <c r="AV165" s="5"/>
      <c r="AW165" s="5"/>
      <c r="AX165" s="5"/>
      <c r="AY165" s="5"/>
      <c r="AZ165" s="7"/>
      <c r="BA165" s="7"/>
    </row>
    <row r="166" ht="16.5" customHeight="1">
      <c r="A166" s="4" t="s">
        <v>364</v>
      </c>
      <c r="B166" s="5">
        <v>0.0</v>
      </c>
      <c r="C166" s="5">
        <v>4.0</v>
      </c>
      <c r="D166" s="1" t="s">
        <v>365</v>
      </c>
      <c r="E166" s="5">
        <v>0.0</v>
      </c>
      <c r="F166" s="5">
        <v>3.0</v>
      </c>
      <c r="G166" s="5">
        <v>0.0</v>
      </c>
      <c r="H166" s="5">
        <v>0.0</v>
      </c>
      <c r="I166" s="5">
        <v>0.0</v>
      </c>
      <c r="J166" s="5">
        <v>0.0</v>
      </c>
      <c r="K166" s="5">
        <v>0.0</v>
      </c>
      <c r="L166" s="5">
        <v>0.0</v>
      </c>
      <c r="M166" s="5">
        <v>0.0</v>
      </c>
      <c r="N166" s="5">
        <v>0.0</v>
      </c>
      <c r="O166" s="5">
        <v>0.0</v>
      </c>
      <c r="P166" s="5">
        <v>0.0</v>
      </c>
      <c r="Q166" s="5">
        <v>0.0</v>
      </c>
      <c r="R166" s="5">
        <v>1.0</v>
      </c>
      <c r="S166" s="5">
        <v>0.0</v>
      </c>
      <c r="T166" s="5">
        <v>0.0</v>
      </c>
      <c r="U166" s="5">
        <v>0.0</v>
      </c>
      <c r="V166" s="5">
        <v>0.0</v>
      </c>
      <c r="W166" s="5">
        <v>0.0</v>
      </c>
      <c r="X166" s="5">
        <v>0.0</v>
      </c>
      <c r="Y166" s="5">
        <v>0.0</v>
      </c>
      <c r="Z166" s="5">
        <v>0.0</v>
      </c>
      <c r="AA166" s="5">
        <v>0.0</v>
      </c>
      <c r="AB166" s="5">
        <v>0.0</v>
      </c>
      <c r="AC166" s="5">
        <v>0.0</v>
      </c>
      <c r="AD166" s="5">
        <v>0.0</v>
      </c>
      <c r="AE166" s="5">
        <v>0.0</v>
      </c>
      <c r="AF166" s="6">
        <f>IFERROR(__xludf.DUMMYFUNCTION("IFERROR(
  VLOOKUP(
    A166,
    IMPORTRANGE(
      ""1ZygntHC1J6IxzKbTidmOyf5nUyW4GCLurHCjexrLm_o        "",
      ""HTMLキャッシュ!A:F""
    ),
    3,
    FALSE
  ),
  0
)
"),46081.16730324074)</f>
        <v>46081.1673</v>
      </c>
      <c r="AG166" s="5"/>
      <c r="AH166" s="5"/>
      <c r="AI166" s="5"/>
      <c r="AJ166" s="5"/>
      <c r="AK166" s="5"/>
      <c r="AL166" s="5"/>
      <c r="AM166" s="5"/>
      <c r="AN166" s="5"/>
      <c r="AO166" s="5"/>
      <c r="AP166" s="5"/>
      <c r="AQ166" s="5"/>
      <c r="AR166" s="3"/>
      <c r="AS166" s="5"/>
      <c r="AT166" s="5"/>
      <c r="AU166" s="5"/>
      <c r="AV166" s="5"/>
      <c r="AW166" s="5"/>
      <c r="AX166" s="5"/>
      <c r="AY166" s="5"/>
      <c r="AZ166" s="7"/>
      <c r="BA166" s="7"/>
    </row>
    <row r="167" ht="16.5" customHeight="1">
      <c r="A167" s="4" t="s">
        <v>366</v>
      </c>
      <c r="B167" s="5">
        <v>0.0</v>
      </c>
      <c r="C167" s="5">
        <v>4.0</v>
      </c>
      <c r="D167" s="1" t="s">
        <v>367</v>
      </c>
      <c r="E167" s="5">
        <v>0.0</v>
      </c>
      <c r="F167" s="5">
        <v>3.0</v>
      </c>
      <c r="G167" s="5">
        <v>0.0</v>
      </c>
      <c r="H167" s="5">
        <v>0.0</v>
      </c>
      <c r="I167" s="5">
        <v>0.0</v>
      </c>
      <c r="J167" s="5">
        <v>0.0</v>
      </c>
      <c r="K167" s="5">
        <v>0.0</v>
      </c>
      <c r="L167" s="5">
        <v>0.0</v>
      </c>
      <c r="M167" s="5">
        <v>0.0</v>
      </c>
      <c r="N167" s="5">
        <v>0.0</v>
      </c>
      <c r="O167" s="5">
        <v>0.0</v>
      </c>
      <c r="P167" s="5">
        <v>1.0</v>
      </c>
      <c r="Q167" s="5">
        <v>0.0</v>
      </c>
      <c r="R167" s="5">
        <v>0.0</v>
      </c>
      <c r="S167" s="5">
        <v>0.0</v>
      </c>
      <c r="T167" s="5">
        <v>0.0</v>
      </c>
      <c r="U167" s="5">
        <v>0.0</v>
      </c>
      <c r="V167" s="5">
        <v>0.0</v>
      </c>
      <c r="W167" s="5">
        <v>0.0</v>
      </c>
      <c r="X167" s="5">
        <v>0.0</v>
      </c>
      <c r="Y167" s="5">
        <v>0.0</v>
      </c>
      <c r="Z167" s="5">
        <v>0.0</v>
      </c>
      <c r="AA167" s="5">
        <v>0.0</v>
      </c>
      <c r="AB167" s="5">
        <v>0.0</v>
      </c>
      <c r="AC167" s="5">
        <v>0.0</v>
      </c>
      <c r="AD167" s="5">
        <v>0.0</v>
      </c>
      <c r="AE167" s="5">
        <v>0.0</v>
      </c>
      <c r="AF167" s="6">
        <f>IFERROR(__xludf.DUMMYFUNCTION("IFERROR(
  VLOOKUP(
    A167,
    IMPORTRANGE(
      ""1ZygntHC1J6IxzKbTidmOyf5nUyW4GCLurHCjexrLm_o        "",
      ""HTMLキャッシュ!A:F""
    ),
    3,
    FALSE
  ),
  0
)
"),46081.10118055555)</f>
        <v>46081.10118</v>
      </c>
      <c r="AG167" s="5"/>
      <c r="AH167" s="5"/>
      <c r="AI167" s="5"/>
      <c r="AJ167" s="5"/>
      <c r="AK167" s="5"/>
      <c r="AL167" s="5"/>
      <c r="AM167" s="5"/>
      <c r="AN167" s="5"/>
      <c r="AO167" s="5"/>
      <c r="AP167" s="5"/>
      <c r="AQ167" s="5"/>
      <c r="AR167" s="3"/>
      <c r="AS167" s="5"/>
      <c r="AT167" s="5"/>
      <c r="AU167" s="5"/>
      <c r="AV167" s="5"/>
      <c r="AW167" s="5"/>
      <c r="AX167" s="5"/>
      <c r="AY167" s="5"/>
      <c r="AZ167" s="7"/>
      <c r="BA167" s="7"/>
    </row>
    <row r="168" ht="16.5" customHeight="1">
      <c r="A168" s="4" t="s">
        <v>368</v>
      </c>
      <c r="B168" s="5">
        <v>0.0</v>
      </c>
      <c r="C168" s="5">
        <v>4.0</v>
      </c>
      <c r="D168" s="1" t="s">
        <v>369</v>
      </c>
      <c r="E168" s="5">
        <v>0.0</v>
      </c>
      <c r="F168" s="5">
        <v>4.0</v>
      </c>
      <c r="G168" s="5">
        <v>0.0</v>
      </c>
      <c r="H168" s="5">
        <v>0.0</v>
      </c>
      <c r="I168" s="5">
        <v>0.0</v>
      </c>
      <c r="J168" s="5">
        <v>0.0</v>
      </c>
      <c r="K168" s="5">
        <v>0.0</v>
      </c>
      <c r="L168" s="5">
        <v>0.0</v>
      </c>
      <c r="M168" s="5">
        <v>0.0</v>
      </c>
      <c r="N168" s="5">
        <v>0.0</v>
      </c>
      <c r="O168" s="5">
        <v>0.0</v>
      </c>
      <c r="P168" s="5">
        <v>0.0</v>
      </c>
      <c r="Q168" s="5">
        <v>0.0</v>
      </c>
      <c r="R168" s="5">
        <v>0.0</v>
      </c>
      <c r="S168" s="5">
        <v>0.0</v>
      </c>
      <c r="T168" s="5">
        <v>0.0</v>
      </c>
      <c r="U168" s="5">
        <v>0.0</v>
      </c>
      <c r="V168" s="5">
        <v>0.0</v>
      </c>
      <c r="W168" s="5">
        <v>0.0</v>
      </c>
      <c r="X168" s="5">
        <v>0.0</v>
      </c>
      <c r="Y168" s="5">
        <v>0.0</v>
      </c>
      <c r="Z168" s="5">
        <v>0.0</v>
      </c>
      <c r="AA168" s="5">
        <v>0.0</v>
      </c>
      <c r="AB168" s="5">
        <v>0.0</v>
      </c>
      <c r="AC168" s="5">
        <v>0.0</v>
      </c>
      <c r="AD168" s="5">
        <v>0.0</v>
      </c>
      <c r="AE168" s="5">
        <v>0.0</v>
      </c>
      <c r="AF168" s="6">
        <f>IFERROR(__xludf.DUMMYFUNCTION("IFERROR(
  VLOOKUP(
    A168,
    IMPORTRANGE(
      ""1ZygntHC1J6IxzKbTidmOyf5nUyW4GCLurHCjexrLm_o        "",
      ""HTMLキャッシュ!A:F""
    ),
    3,
    FALSE
  ),
  0
)
"),46081.114224537036)</f>
        <v>46081.11422</v>
      </c>
      <c r="AG168" s="5"/>
      <c r="AH168" s="5"/>
      <c r="AI168" s="5"/>
      <c r="AJ168" s="5"/>
      <c r="AK168" s="5"/>
      <c r="AL168" s="5"/>
      <c r="AM168" s="5"/>
      <c r="AN168" s="5"/>
      <c r="AO168" s="5"/>
      <c r="AP168" s="5"/>
      <c r="AQ168" s="5"/>
      <c r="AR168" s="3"/>
      <c r="AS168" s="5"/>
      <c r="AT168" s="5"/>
      <c r="AU168" s="5"/>
      <c r="AV168" s="5"/>
      <c r="AW168" s="5"/>
      <c r="AX168" s="5"/>
      <c r="AY168" s="5"/>
      <c r="AZ168" s="7"/>
      <c r="BA168" s="7"/>
    </row>
    <row r="169" ht="16.5" customHeight="1">
      <c r="A169" s="4" t="s">
        <v>370</v>
      </c>
      <c r="B169" s="5">
        <v>0.0</v>
      </c>
      <c r="C169" s="5">
        <v>4.0</v>
      </c>
      <c r="D169" s="1" t="s">
        <v>371</v>
      </c>
      <c r="E169" s="5">
        <v>0.0</v>
      </c>
      <c r="F169" s="5">
        <v>3.0</v>
      </c>
      <c r="G169" s="5">
        <v>0.0</v>
      </c>
      <c r="H169" s="5">
        <v>0.0</v>
      </c>
      <c r="I169" s="5">
        <v>0.0</v>
      </c>
      <c r="J169" s="5">
        <v>1.0</v>
      </c>
      <c r="K169" s="5">
        <v>0.0</v>
      </c>
      <c r="L169" s="5">
        <v>0.0</v>
      </c>
      <c r="M169" s="5">
        <v>0.0</v>
      </c>
      <c r="N169" s="5">
        <v>0.0</v>
      </c>
      <c r="O169" s="5">
        <v>0.0</v>
      </c>
      <c r="P169" s="5">
        <v>0.0</v>
      </c>
      <c r="Q169" s="5">
        <v>0.0</v>
      </c>
      <c r="R169" s="5">
        <v>0.0</v>
      </c>
      <c r="S169" s="5">
        <v>0.0</v>
      </c>
      <c r="T169" s="5">
        <v>0.0</v>
      </c>
      <c r="U169" s="5">
        <v>0.0</v>
      </c>
      <c r="V169" s="5">
        <v>0.0</v>
      </c>
      <c r="W169" s="5">
        <v>0.0</v>
      </c>
      <c r="X169" s="5">
        <v>0.0</v>
      </c>
      <c r="Y169" s="5">
        <v>0.0</v>
      </c>
      <c r="Z169" s="5">
        <v>0.0</v>
      </c>
      <c r="AA169" s="5">
        <v>0.0</v>
      </c>
      <c r="AB169" s="5">
        <v>0.0</v>
      </c>
      <c r="AC169" s="5">
        <v>0.0</v>
      </c>
      <c r="AD169" s="5">
        <v>0.0</v>
      </c>
      <c r="AE169" s="5">
        <v>0.0</v>
      </c>
      <c r="AF169" s="6">
        <f>IFERROR(__xludf.DUMMYFUNCTION("IFERROR(
  VLOOKUP(
    A169,
    IMPORTRANGE(
      ""1ZygntHC1J6IxzKbTidmOyf5nUyW4GCLurHCjexrLm_o        "",
      ""HTMLキャッシュ!A:F""
    ),
    3,
    FALSE
  ),
  0
)
"),46081.155011574076)</f>
        <v>46081.15501</v>
      </c>
      <c r="AG169" s="5"/>
      <c r="AH169" s="5"/>
      <c r="AI169" s="5"/>
      <c r="AJ169" s="5"/>
      <c r="AK169" s="5"/>
      <c r="AL169" s="5"/>
      <c r="AM169" s="5"/>
      <c r="AN169" s="5"/>
      <c r="AO169" s="5"/>
      <c r="AP169" s="5"/>
      <c r="AQ169" s="5"/>
      <c r="AR169" s="3"/>
      <c r="AS169" s="5"/>
      <c r="AT169" s="5"/>
      <c r="AU169" s="5"/>
      <c r="AV169" s="5"/>
      <c r="AW169" s="5"/>
      <c r="AX169" s="5"/>
      <c r="AY169" s="5"/>
      <c r="AZ169" s="7"/>
      <c r="BA169" s="7"/>
    </row>
    <row r="170" ht="16.5" customHeight="1">
      <c r="A170" s="4" t="s">
        <v>372</v>
      </c>
      <c r="B170" s="5">
        <v>0.0</v>
      </c>
      <c r="C170" s="5">
        <v>4.0</v>
      </c>
      <c r="D170" s="1" t="s">
        <v>373</v>
      </c>
      <c r="E170" s="5">
        <v>1.0</v>
      </c>
      <c r="F170" s="5">
        <v>0.0</v>
      </c>
      <c r="G170" s="5">
        <v>0.0</v>
      </c>
      <c r="H170" s="5">
        <v>0.0</v>
      </c>
      <c r="I170" s="5">
        <v>0.0</v>
      </c>
      <c r="J170" s="5">
        <v>1.0</v>
      </c>
      <c r="K170" s="5">
        <v>0.0</v>
      </c>
      <c r="L170" s="5">
        <v>0.0</v>
      </c>
      <c r="M170" s="5">
        <v>0.0</v>
      </c>
      <c r="N170" s="5">
        <v>1.0</v>
      </c>
      <c r="O170" s="5">
        <v>0.0</v>
      </c>
      <c r="P170" s="5">
        <v>0.0</v>
      </c>
      <c r="Q170" s="5">
        <v>0.0</v>
      </c>
      <c r="R170" s="5">
        <v>0.0</v>
      </c>
      <c r="S170" s="5">
        <v>0.0</v>
      </c>
      <c r="T170" s="5">
        <v>0.0</v>
      </c>
      <c r="U170" s="5">
        <v>0.0</v>
      </c>
      <c r="V170" s="5">
        <v>0.0</v>
      </c>
      <c r="W170" s="5">
        <v>0.0</v>
      </c>
      <c r="X170" s="5">
        <v>0.0</v>
      </c>
      <c r="Y170" s="5">
        <v>0.0</v>
      </c>
      <c r="Z170" s="5">
        <v>0.0</v>
      </c>
      <c r="AA170" s="5">
        <v>0.0</v>
      </c>
      <c r="AB170" s="5">
        <v>1.0</v>
      </c>
      <c r="AC170" s="5">
        <v>0.0</v>
      </c>
      <c r="AD170" s="5">
        <v>0.0</v>
      </c>
      <c r="AE170" s="5">
        <v>0.0</v>
      </c>
      <c r="AF170" s="6">
        <f>IFERROR(__xludf.DUMMYFUNCTION("IFERROR(
  VLOOKUP(
    A170,
    IMPORTRANGE(
      ""1ZygntHC1J6IxzKbTidmOyf5nUyW4GCLurHCjexrLm_o        "",
      ""HTMLキャッシュ!A:F""
    ),
    3,
    FALSE
  ),
  0
)
"),46081.109872685185)</f>
        <v>46081.10987</v>
      </c>
      <c r="AG170" s="5"/>
      <c r="AH170" s="5"/>
      <c r="AI170" s="5"/>
      <c r="AJ170" s="5"/>
      <c r="AK170" s="5"/>
      <c r="AL170" s="5"/>
      <c r="AM170" s="5"/>
      <c r="AN170" s="5"/>
      <c r="AO170" s="5"/>
      <c r="AP170" s="5"/>
      <c r="AQ170" s="5"/>
      <c r="AR170" s="3"/>
      <c r="AS170" s="5"/>
      <c r="AT170" s="5"/>
      <c r="AU170" s="5"/>
      <c r="AV170" s="5"/>
      <c r="AW170" s="5"/>
      <c r="AX170" s="5"/>
      <c r="AY170" s="5"/>
      <c r="AZ170" s="7"/>
      <c r="BA170" s="7"/>
    </row>
    <row r="171" ht="16.5" customHeight="1">
      <c r="A171" s="4" t="s">
        <v>374</v>
      </c>
      <c r="B171" s="5">
        <v>0.0</v>
      </c>
      <c r="C171" s="5">
        <v>4.0</v>
      </c>
      <c r="D171" s="1" t="s">
        <v>375</v>
      </c>
      <c r="E171" s="5">
        <v>0.0</v>
      </c>
      <c r="F171" s="5">
        <v>4.0</v>
      </c>
      <c r="G171" s="5">
        <v>0.0</v>
      </c>
      <c r="H171" s="5">
        <v>0.0</v>
      </c>
      <c r="I171" s="5">
        <v>0.0</v>
      </c>
      <c r="J171" s="5">
        <v>0.0</v>
      </c>
      <c r="K171" s="5">
        <v>0.0</v>
      </c>
      <c r="L171" s="5">
        <v>0.0</v>
      </c>
      <c r="M171" s="5">
        <v>0.0</v>
      </c>
      <c r="N171" s="5">
        <v>0.0</v>
      </c>
      <c r="O171" s="5">
        <v>0.0</v>
      </c>
      <c r="P171" s="5">
        <v>0.0</v>
      </c>
      <c r="Q171" s="5">
        <v>0.0</v>
      </c>
      <c r="R171" s="5">
        <v>0.0</v>
      </c>
      <c r="S171" s="5">
        <v>0.0</v>
      </c>
      <c r="T171" s="5">
        <v>0.0</v>
      </c>
      <c r="U171" s="5">
        <v>0.0</v>
      </c>
      <c r="V171" s="5">
        <v>0.0</v>
      </c>
      <c r="W171" s="5">
        <v>0.0</v>
      </c>
      <c r="X171" s="5">
        <v>0.0</v>
      </c>
      <c r="Y171" s="5">
        <v>0.0</v>
      </c>
      <c r="Z171" s="5">
        <v>0.0</v>
      </c>
      <c r="AA171" s="5">
        <v>0.0</v>
      </c>
      <c r="AB171" s="5">
        <v>0.0</v>
      </c>
      <c r="AC171" s="5">
        <v>0.0</v>
      </c>
      <c r="AD171" s="5">
        <v>0.0</v>
      </c>
      <c r="AE171" s="5">
        <v>0.0</v>
      </c>
      <c r="AF171" s="6">
        <f>IFERROR(__xludf.DUMMYFUNCTION("IFERROR(
  VLOOKUP(
    A171,
    IMPORTRANGE(
      ""1ZygntHC1J6IxzKbTidmOyf5nUyW4GCLurHCjexrLm_o        "",
      ""HTMLキャッシュ!A:F""
    ),
    3,
    FALSE
  ),
  0
)
"),46081.11111111111)</f>
        <v>46081.11111</v>
      </c>
      <c r="AG171" s="5"/>
      <c r="AH171" s="5"/>
      <c r="AI171" s="5"/>
      <c r="AJ171" s="5"/>
      <c r="AK171" s="5"/>
      <c r="AL171" s="5"/>
      <c r="AM171" s="5"/>
      <c r="AN171" s="5"/>
      <c r="AO171" s="5"/>
      <c r="AP171" s="5"/>
      <c r="AQ171" s="5"/>
      <c r="AR171" s="3"/>
      <c r="AS171" s="5"/>
      <c r="AT171" s="5"/>
      <c r="AU171" s="5"/>
      <c r="AV171" s="5"/>
      <c r="AW171" s="5"/>
      <c r="AX171" s="5"/>
      <c r="AY171" s="5"/>
      <c r="AZ171" s="7"/>
      <c r="BA171" s="7"/>
    </row>
    <row r="172" ht="16.5" customHeight="1">
      <c r="A172" s="4" t="s">
        <v>376</v>
      </c>
      <c r="B172" s="5">
        <v>399.0</v>
      </c>
      <c r="C172" s="5">
        <v>4.0</v>
      </c>
      <c r="D172" s="1" t="s">
        <v>377</v>
      </c>
      <c r="E172" s="5">
        <v>0.0</v>
      </c>
      <c r="F172" s="5">
        <v>0.0</v>
      </c>
      <c r="G172" s="5">
        <v>0.0</v>
      </c>
      <c r="H172" s="5">
        <v>0.0</v>
      </c>
      <c r="I172" s="5">
        <v>0.0</v>
      </c>
      <c r="J172" s="5">
        <v>0.0</v>
      </c>
      <c r="K172" s="5">
        <v>0.0</v>
      </c>
      <c r="L172" s="5">
        <v>0.0</v>
      </c>
      <c r="M172" s="5">
        <v>0.0</v>
      </c>
      <c r="N172" s="5">
        <v>0.0</v>
      </c>
      <c r="O172" s="5">
        <v>0.0</v>
      </c>
      <c r="P172" s="5">
        <v>0.0</v>
      </c>
      <c r="Q172" s="5">
        <v>2.0</v>
      </c>
      <c r="R172" s="5">
        <v>0.0</v>
      </c>
      <c r="S172" s="5">
        <v>0.0</v>
      </c>
      <c r="T172" s="5">
        <v>0.0</v>
      </c>
      <c r="U172" s="5">
        <v>0.0</v>
      </c>
      <c r="V172" s="5">
        <v>0.0</v>
      </c>
      <c r="W172" s="5">
        <v>0.0</v>
      </c>
      <c r="X172" s="5">
        <v>2.0</v>
      </c>
      <c r="Y172" s="5">
        <v>0.0</v>
      </c>
      <c r="Z172" s="5">
        <v>0.0</v>
      </c>
      <c r="AA172" s="5">
        <v>0.0</v>
      </c>
      <c r="AB172" s="5">
        <v>0.0</v>
      </c>
      <c r="AC172" s="5">
        <v>0.0</v>
      </c>
      <c r="AD172" s="5">
        <v>0.0</v>
      </c>
      <c r="AE172" s="5">
        <v>0.0</v>
      </c>
      <c r="AF172" s="6">
        <f>IFERROR(__xludf.DUMMYFUNCTION("IFERROR(
  VLOOKUP(
    A172,
    IMPORTRANGE(
      ""1ZygntHC1J6IxzKbTidmOyf5nUyW4GCLurHCjexrLm_o        "",
      ""HTMLキャッシュ!A:F""
    ),
    3,
    FALSE
  ),
  0
)
"),46086.07914351852)</f>
        <v>46086.07914</v>
      </c>
      <c r="AG172" s="5"/>
      <c r="AH172" s="5"/>
      <c r="AI172" s="5"/>
      <c r="AJ172" s="5"/>
      <c r="AK172" s="5"/>
      <c r="AL172" s="5"/>
      <c r="AM172" s="5"/>
      <c r="AN172" s="5"/>
      <c r="AO172" s="5"/>
      <c r="AP172" s="5"/>
      <c r="AQ172" s="5"/>
      <c r="AR172" s="3"/>
      <c r="AS172" s="5"/>
      <c r="AT172" s="5"/>
      <c r="AU172" s="5"/>
      <c r="AV172" s="5"/>
      <c r="AW172" s="5"/>
      <c r="AX172" s="5"/>
      <c r="AY172" s="5"/>
      <c r="AZ172" s="7"/>
      <c r="BA172" s="7"/>
    </row>
    <row r="173" ht="16.5" customHeight="1">
      <c r="A173" s="4" t="s">
        <v>378</v>
      </c>
      <c r="B173" s="5">
        <v>0.0</v>
      </c>
      <c r="C173" s="5">
        <v>4.0</v>
      </c>
      <c r="D173" s="1" t="s">
        <v>379</v>
      </c>
      <c r="E173" s="5">
        <v>0.0</v>
      </c>
      <c r="F173" s="5">
        <v>2.0</v>
      </c>
      <c r="G173" s="5">
        <v>1.0</v>
      </c>
      <c r="H173" s="5">
        <v>0.0</v>
      </c>
      <c r="I173" s="5">
        <v>0.0</v>
      </c>
      <c r="J173" s="5">
        <v>0.0</v>
      </c>
      <c r="K173" s="5">
        <v>0.0</v>
      </c>
      <c r="L173" s="5">
        <v>0.0</v>
      </c>
      <c r="M173" s="5">
        <v>0.0</v>
      </c>
      <c r="N173" s="5">
        <v>0.0</v>
      </c>
      <c r="O173" s="5">
        <v>0.0</v>
      </c>
      <c r="P173" s="5">
        <v>0.0</v>
      </c>
      <c r="Q173" s="5">
        <v>0.0</v>
      </c>
      <c r="R173" s="5">
        <v>0.0</v>
      </c>
      <c r="S173" s="5">
        <v>0.0</v>
      </c>
      <c r="T173" s="5">
        <v>0.0</v>
      </c>
      <c r="U173" s="5">
        <v>1.0</v>
      </c>
      <c r="V173" s="5">
        <v>0.0</v>
      </c>
      <c r="W173" s="5">
        <v>0.0</v>
      </c>
      <c r="X173" s="5">
        <v>0.0</v>
      </c>
      <c r="Y173" s="5">
        <v>0.0</v>
      </c>
      <c r="Z173" s="5">
        <v>0.0</v>
      </c>
      <c r="AA173" s="5">
        <v>0.0</v>
      </c>
      <c r="AB173" s="5">
        <v>0.0</v>
      </c>
      <c r="AC173" s="5">
        <v>0.0</v>
      </c>
      <c r="AD173" s="5">
        <v>0.0</v>
      </c>
      <c r="AE173" s="5">
        <v>0.0</v>
      </c>
      <c r="AF173" s="6">
        <f>IFERROR(__xludf.DUMMYFUNCTION("IFERROR(
  VLOOKUP(
    A173,
    IMPORTRANGE(
      ""1ZygntHC1J6IxzKbTidmOyf5nUyW4GCLurHCjexrLm_o        "",
      ""HTMLキャッシュ!A:F""
    ),
    3,
    FALSE
  ),
  0
)
"),46085.81721064815)</f>
        <v>46085.81721</v>
      </c>
      <c r="AG173" s="5"/>
      <c r="AH173" s="5"/>
      <c r="AI173" s="5"/>
      <c r="AJ173" s="5"/>
      <c r="AK173" s="5"/>
      <c r="AL173" s="5"/>
      <c r="AM173" s="5"/>
      <c r="AN173" s="5"/>
      <c r="AO173" s="5"/>
      <c r="AP173" s="5"/>
      <c r="AQ173" s="5"/>
      <c r="AR173" s="3"/>
      <c r="AS173" s="5"/>
      <c r="AT173" s="5"/>
      <c r="AU173" s="5"/>
      <c r="AV173" s="5"/>
      <c r="AW173" s="5"/>
      <c r="AX173" s="5"/>
      <c r="AY173" s="5"/>
      <c r="AZ173" s="7"/>
      <c r="BA173" s="7"/>
    </row>
    <row r="174" ht="16.5" customHeight="1">
      <c r="A174" s="4" t="s">
        <v>380</v>
      </c>
      <c r="B174" s="5">
        <v>371.0</v>
      </c>
      <c r="C174" s="5">
        <v>4.0</v>
      </c>
      <c r="D174" s="1" t="s">
        <v>381</v>
      </c>
      <c r="E174" s="5">
        <v>0.0</v>
      </c>
      <c r="F174" s="5">
        <v>0.0</v>
      </c>
      <c r="G174" s="5">
        <v>0.0</v>
      </c>
      <c r="H174" s="5">
        <v>0.0</v>
      </c>
      <c r="I174" s="5">
        <v>0.0</v>
      </c>
      <c r="J174" s="5">
        <v>0.0</v>
      </c>
      <c r="K174" s="5">
        <v>0.0</v>
      </c>
      <c r="L174" s="5">
        <v>0.0</v>
      </c>
      <c r="M174" s="5">
        <v>0.0</v>
      </c>
      <c r="N174" s="5">
        <v>0.0</v>
      </c>
      <c r="O174" s="5">
        <v>0.0</v>
      </c>
      <c r="P174" s="5">
        <v>0.0</v>
      </c>
      <c r="Q174" s="5">
        <v>2.0</v>
      </c>
      <c r="R174" s="5">
        <v>0.0</v>
      </c>
      <c r="S174" s="5">
        <v>0.0</v>
      </c>
      <c r="T174" s="5">
        <v>0.0</v>
      </c>
      <c r="U174" s="5">
        <v>0.0</v>
      </c>
      <c r="V174" s="5">
        <v>0.0</v>
      </c>
      <c r="W174" s="5">
        <v>0.0</v>
      </c>
      <c r="X174" s="5">
        <v>1.0</v>
      </c>
      <c r="Y174" s="5">
        <v>0.0</v>
      </c>
      <c r="Z174" s="5">
        <v>0.0</v>
      </c>
      <c r="AA174" s="5">
        <v>0.0</v>
      </c>
      <c r="AB174" s="5">
        <v>0.0</v>
      </c>
      <c r="AC174" s="5">
        <v>0.0</v>
      </c>
      <c r="AD174" s="5">
        <v>0.0</v>
      </c>
      <c r="AE174" s="5">
        <v>1.0</v>
      </c>
      <c r="AF174" s="6">
        <f>IFERROR(__xludf.DUMMYFUNCTION("IFERROR(
  VLOOKUP(
    A174,
    IMPORTRANGE(
      ""1ZygntHC1J6IxzKbTidmOyf5nUyW4GCLurHCjexrLm_o        "",
      ""HTMLキャッシュ!A:F""
    ),
    3,
    FALSE
  ),
  0
)
"),46035.17223379629)</f>
        <v>46035.17223</v>
      </c>
      <c r="AG174" s="5"/>
      <c r="AH174" s="5"/>
      <c r="AI174" s="5"/>
      <c r="AJ174" s="5"/>
      <c r="AK174" s="5"/>
      <c r="AL174" s="5"/>
      <c r="AM174" s="5"/>
      <c r="AN174" s="5"/>
      <c r="AO174" s="5"/>
      <c r="AP174" s="5"/>
      <c r="AQ174" s="5"/>
      <c r="AR174" s="3"/>
      <c r="AS174" s="5"/>
      <c r="AT174" s="5"/>
      <c r="AU174" s="5"/>
      <c r="AV174" s="5"/>
      <c r="AW174" s="5"/>
      <c r="AX174" s="5"/>
      <c r="AY174" s="5"/>
      <c r="AZ174" s="7"/>
      <c r="BA174" s="7"/>
    </row>
    <row r="175" ht="16.5" customHeight="1">
      <c r="A175" s="4" t="s">
        <v>382</v>
      </c>
      <c r="B175" s="5">
        <v>0.0</v>
      </c>
      <c r="C175" s="5">
        <v>4.0</v>
      </c>
      <c r="D175" s="1" t="s">
        <v>383</v>
      </c>
      <c r="E175" s="5">
        <v>0.0</v>
      </c>
      <c r="F175" s="5">
        <v>0.0</v>
      </c>
      <c r="G175" s="5">
        <v>0.0</v>
      </c>
      <c r="H175" s="5">
        <v>0.0</v>
      </c>
      <c r="I175" s="5">
        <v>0.0</v>
      </c>
      <c r="J175" s="5">
        <v>2.0</v>
      </c>
      <c r="K175" s="5">
        <v>0.0</v>
      </c>
      <c r="L175" s="5">
        <v>0.0</v>
      </c>
      <c r="M175" s="5">
        <v>0.0</v>
      </c>
      <c r="N175" s="5">
        <v>0.0</v>
      </c>
      <c r="O175" s="5">
        <v>0.0</v>
      </c>
      <c r="P175" s="5">
        <v>0.0</v>
      </c>
      <c r="Q175" s="5">
        <v>0.0</v>
      </c>
      <c r="R175" s="5">
        <v>0.0</v>
      </c>
      <c r="S175" s="5">
        <v>0.0</v>
      </c>
      <c r="T175" s="5">
        <v>0.0</v>
      </c>
      <c r="U175" s="5">
        <v>0.0</v>
      </c>
      <c r="V175" s="5">
        <v>0.0</v>
      </c>
      <c r="W175" s="5">
        <v>0.0</v>
      </c>
      <c r="X175" s="5">
        <v>0.0</v>
      </c>
      <c r="Y175" s="5">
        <v>0.0</v>
      </c>
      <c r="Z175" s="5">
        <v>0.0</v>
      </c>
      <c r="AA175" s="5">
        <v>0.0</v>
      </c>
      <c r="AB175" s="5">
        <v>2.0</v>
      </c>
      <c r="AC175" s="5">
        <v>0.0</v>
      </c>
      <c r="AD175" s="5">
        <v>0.0</v>
      </c>
      <c r="AE175" s="5">
        <v>0.0</v>
      </c>
      <c r="AF175" s="6">
        <f>IFERROR(__xludf.DUMMYFUNCTION("IFERROR(
  VLOOKUP(
    A175,
    IMPORTRANGE(
      ""1ZygntHC1J6IxzKbTidmOyf5nUyW4GCLurHCjexrLm_o        "",
      ""HTMLキャッシュ!A:F""
    ),
    3,
    FALSE
  ),
  0
)
"),46059.77564814815)</f>
        <v>46059.77565</v>
      </c>
      <c r="AG175" s="5"/>
      <c r="AH175" s="5"/>
      <c r="AI175" s="5"/>
      <c r="AJ175" s="5"/>
      <c r="AK175" s="5"/>
      <c r="AL175" s="5"/>
      <c r="AM175" s="5"/>
      <c r="AN175" s="5"/>
      <c r="AO175" s="5"/>
      <c r="AP175" s="5"/>
      <c r="AQ175" s="5"/>
      <c r="AR175" s="3"/>
      <c r="AS175" s="5"/>
      <c r="AT175" s="5"/>
      <c r="AU175" s="5"/>
      <c r="AV175" s="5"/>
      <c r="AW175" s="5"/>
      <c r="AX175" s="5"/>
      <c r="AY175" s="5"/>
      <c r="AZ175" s="7"/>
      <c r="BA175" s="7"/>
    </row>
    <row r="176" ht="16.5" customHeight="1">
      <c r="A176" s="1" t="s">
        <v>384</v>
      </c>
      <c r="B176" s="5">
        <v>0.0</v>
      </c>
      <c r="C176" s="5">
        <v>4.0</v>
      </c>
      <c r="D176" s="1" t="s">
        <v>385</v>
      </c>
      <c r="E176" s="5">
        <v>0.0</v>
      </c>
      <c r="F176" s="5">
        <v>4.0</v>
      </c>
      <c r="G176" s="5">
        <v>0.0</v>
      </c>
      <c r="H176" s="5">
        <v>0.0</v>
      </c>
      <c r="I176" s="5">
        <v>0.0</v>
      </c>
      <c r="J176" s="5">
        <v>0.0</v>
      </c>
      <c r="K176" s="5">
        <v>0.0</v>
      </c>
      <c r="L176" s="5">
        <v>0.0</v>
      </c>
      <c r="M176" s="5">
        <v>0.0</v>
      </c>
      <c r="N176" s="5">
        <v>0.0</v>
      </c>
      <c r="O176" s="5">
        <v>0.0</v>
      </c>
      <c r="P176" s="5">
        <v>0.0</v>
      </c>
      <c r="Q176" s="5">
        <v>0.0</v>
      </c>
      <c r="R176" s="5">
        <v>0.0</v>
      </c>
      <c r="S176" s="5">
        <v>0.0</v>
      </c>
      <c r="T176" s="5">
        <v>0.0</v>
      </c>
      <c r="U176" s="5">
        <v>0.0</v>
      </c>
      <c r="V176" s="5">
        <v>0.0</v>
      </c>
      <c r="W176" s="5">
        <v>0.0</v>
      </c>
      <c r="X176" s="5">
        <v>0.0</v>
      </c>
      <c r="Y176" s="5">
        <v>0.0</v>
      </c>
      <c r="Z176" s="5">
        <v>0.0</v>
      </c>
      <c r="AA176" s="5">
        <v>0.0</v>
      </c>
      <c r="AB176" s="5">
        <v>0.0</v>
      </c>
      <c r="AC176" s="5">
        <v>0.0</v>
      </c>
      <c r="AD176" s="5">
        <v>0.0</v>
      </c>
      <c r="AE176" s="5">
        <v>0.0</v>
      </c>
      <c r="AF176" s="6">
        <f>IFERROR(__xludf.DUMMYFUNCTION("IFERROR(
  VLOOKUP(
    A176,
    IMPORTRANGE(
      ""1ZygntHC1J6IxzKbTidmOyf5nUyW4GCLurHCjexrLm_o        "",
      ""HTMLキャッシュ!A:F""
    ),
    3,
    FALSE
  ),
  0
)
"),46076.76887731482)</f>
        <v>46076.76888</v>
      </c>
      <c r="AG176" s="5"/>
      <c r="AH176" s="5"/>
      <c r="AI176" s="5"/>
      <c r="AJ176" s="5"/>
      <c r="AK176" s="5"/>
      <c r="AL176" s="5"/>
      <c r="AM176" s="5"/>
      <c r="AN176" s="5"/>
      <c r="AO176" s="5"/>
      <c r="AP176" s="5"/>
      <c r="AQ176" s="5"/>
      <c r="AR176" s="3"/>
      <c r="AS176" s="5"/>
      <c r="AT176" s="5"/>
      <c r="AU176" s="5"/>
      <c r="AV176" s="5"/>
      <c r="AW176" s="5"/>
      <c r="AX176" s="5"/>
      <c r="AY176" s="5"/>
      <c r="AZ176" s="7"/>
      <c r="BA176" s="7"/>
    </row>
    <row r="177" ht="16.5" customHeight="1">
      <c r="A177" s="4" t="s">
        <v>386</v>
      </c>
      <c r="B177" s="5">
        <v>0.0</v>
      </c>
      <c r="C177" s="5">
        <v>4.0</v>
      </c>
      <c r="D177" s="1" t="s">
        <v>387</v>
      </c>
      <c r="E177" s="5">
        <v>0.0</v>
      </c>
      <c r="F177" s="5">
        <v>4.0</v>
      </c>
      <c r="G177" s="5">
        <v>0.0</v>
      </c>
      <c r="H177" s="5">
        <v>0.0</v>
      </c>
      <c r="I177" s="5">
        <v>0.0</v>
      </c>
      <c r="J177" s="5">
        <v>0.0</v>
      </c>
      <c r="K177" s="5">
        <v>0.0</v>
      </c>
      <c r="L177" s="5">
        <v>0.0</v>
      </c>
      <c r="M177" s="5">
        <v>0.0</v>
      </c>
      <c r="N177" s="5">
        <v>0.0</v>
      </c>
      <c r="O177" s="5">
        <v>0.0</v>
      </c>
      <c r="P177" s="5">
        <v>0.0</v>
      </c>
      <c r="Q177" s="5">
        <v>0.0</v>
      </c>
      <c r="R177" s="5">
        <v>0.0</v>
      </c>
      <c r="S177" s="5">
        <v>0.0</v>
      </c>
      <c r="T177" s="5">
        <v>0.0</v>
      </c>
      <c r="U177" s="5">
        <v>0.0</v>
      </c>
      <c r="V177" s="5">
        <v>0.0</v>
      </c>
      <c r="W177" s="5">
        <v>0.0</v>
      </c>
      <c r="X177" s="5">
        <v>0.0</v>
      </c>
      <c r="Y177" s="5">
        <v>0.0</v>
      </c>
      <c r="Z177" s="5">
        <v>0.0</v>
      </c>
      <c r="AA177" s="5">
        <v>0.0</v>
      </c>
      <c r="AB177" s="5">
        <v>0.0</v>
      </c>
      <c r="AC177" s="5">
        <v>0.0</v>
      </c>
      <c r="AD177" s="5">
        <v>0.0</v>
      </c>
      <c r="AE177" s="5">
        <v>0.0</v>
      </c>
      <c r="AF177" s="6">
        <f>IFERROR(__xludf.DUMMYFUNCTION("IFERROR(
  VLOOKUP(
    A177,
    IMPORTRANGE(
      ""1ZygntHC1J6IxzKbTidmOyf5nUyW4GCLurHCjexrLm_o        "",
      ""HTMLキャッシュ!A:F""
    ),
    3,
    FALSE
  ),
  0
)
"),46076.78356481482)</f>
        <v>46076.78356</v>
      </c>
      <c r="AG177" s="5"/>
      <c r="AH177" s="5"/>
      <c r="AI177" s="5"/>
      <c r="AJ177" s="5"/>
      <c r="AK177" s="5"/>
      <c r="AL177" s="5"/>
      <c r="AM177" s="5"/>
      <c r="AN177" s="5"/>
      <c r="AO177" s="5"/>
      <c r="AP177" s="5"/>
      <c r="AQ177" s="5"/>
      <c r="AR177" s="3"/>
      <c r="AS177" s="5"/>
      <c r="AT177" s="5"/>
      <c r="AU177" s="5"/>
      <c r="AV177" s="5"/>
      <c r="AW177" s="5"/>
      <c r="AX177" s="5"/>
      <c r="AY177" s="5"/>
      <c r="AZ177" s="7"/>
      <c r="BA177" s="7"/>
    </row>
    <row r="178" ht="16.5" customHeight="1">
      <c r="A178" s="4" t="s">
        <v>388</v>
      </c>
      <c r="B178" s="5">
        <v>1.0</v>
      </c>
      <c r="C178" s="5">
        <v>3.0</v>
      </c>
      <c r="D178" s="1" t="s">
        <v>389</v>
      </c>
      <c r="E178" s="5">
        <v>0.0</v>
      </c>
      <c r="F178" s="5">
        <v>1.0</v>
      </c>
      <c r="G178" s="5">
        <v>0.0</v>
      </c>
      <c r="H178" s="5">
        <v>0.0</v>
      </c>
      <c r="I178" s="5">
        <v>0.0</v>
      </c>
      <c r="J178" s="5">
        <v>0.0</v>
      </c>
      <c r="K178" s="5">
        <v>0.0</v>
      </c>
      <c r="L178" s="5">
        <v>0.0</v>
      </c>
      <c r="M178" s="5">
        <v>0.0</v>
      </c>
      <c r="N178" s="5">
        <v>2.0</v>
      </c>
      <c r="O178" s="5">
        <v>0.0</v>
      </c>
      <c r="P178" s="5">
        <v>0.0</v>
      </c>
      <c r="Q178" s="5">
        <v>0.0</v>
      </c>
      <c r="R178" s="5">
        <v>0.0</v>
      </c>
      <c r="S178" s="5">
        <v>0.0</v>
      </c>
      <c r="T178" s="5">
        <v>0.0</v>
      </c>
      <c r="U178" s="5">
        <v>0.0</v>
      </c>
      <c r="V178" s="5">
        <v>0.0</v>
      </c>
      <c r="W178" s="5">
        <v>0.0</v>
      </c>
      <c r="X178" s="5">
        <v>0.0</v>
      </c>
      <c r="Y178" s="5">
        <v>0.0</v>
      </c>
      <c r="Z178" s="5">
        <v>0.0</v>
      </c>
      <c r="AA178" s="5">
        <v>0.0</v>
      </c>
      <c r="AB178" s="5">
        <v>0.0</v>
      </c>
      <c r="AC178" s="5">
        <v>0.0</v>
      </c>
      <c r="AD178" s="5">
        <v>0.0</v>
      </c>
      <c r="AE178" s="5">
        <v>0.0</v>
      </c>
      <c r="AF178" s="6">
        <f>IFERROR(__xludf.DUMMYFUNCTION("IFERROR(
  VLOOKUP(
    A178,
    IMPORTRANGE(
      ""1ZygntHC1J6IxzKbTidmOyf5nUyW4GCLurHCjexrLm_o        "",
      ""HTMLキャッシュ!A:F""
    ),
    3,
    FALSE
  ),
  0
)
"),46069.80637731482)</f>
        <v>46069.80638</v>
      </c>
      <c r="AG178" s="5"/>
      <c r="AH178" s="5"/>
      <c r="AI178" s="5"/>
      <c r="AJ178" s="5"/>
      <c r="AK178" s="5"/>
      <c r="AL178" s="5"/>
      <c r="AM178" s="5"/>
      <c r="AN178" s="5"/>
      <c r="AO178" s="5"/>
      <c r="AP178" s="5"/>
      <c r="AQ178" s="5"/>
      <c r="AR178" s="3"/>
      <c r="AS178" s="5"/>
      <c r="AT178" s="5"/>
      <c r="AU178" s="5"/>
      <c r="AV178" s="5"/>
      <c r="AW178" s="5"/>
      <c r="AX178" s="5"/>
      <c r="AY178" s="5"/>
      <c r="AZ178" s="7"/>
      <c r="BA178" s="7"/>
    </row>
    <row r="179" ht="16.5" customHeight="1">
      <c r="A179" s="4" t="s">
        <v>390</v>
      </c>
      <c r="B179" s="5">
        <v>0.0</v>
      </c>
      <c r="C179" s="5">
        <v>3.0</v>
      </c>
      <c r="D179" s="1" t="s">
        <v>391</v>
      </c>
      <c r="E179" s="5">
        <v>0.0</v>
      </c>
      <c r="F179" s="5">
        <v>2.0</v>
      </c>
      <c r="G179" s="5">
        <v>0.0</v>
      </c>
      <c r="H179" s="5">
        <v>0.0</v>
      </c>
      <c r="I179" s="5">
        <v>0.0</v>
      </c>
      <c r="J179" s="5">
        <v>0.0</v>
      </c>
      <c r="K179" s="5">
        <v>0.0</v>
      </c>
      <c r="L179" s="5">
        <v>0.0</v>
      </c>
      <c r="M179" s="5">
        <v>0.0</v>
      </c>
      <c r="N179" s="5">
        <v>0.0</v>
      </c>
      <c r="O179" s="5">
        <v>0.0</v>
      </c>
      <c r="P179" s="5">
        <v>0.0</v>
      </c>
      <c r="Q179" s="5">
        <v>0.0</v>
      </c>
      <c r="R179" s="5">
        <v>0.0</v>
      </c>
      <c r="S179" s="5">
        <v>0.0</v>
      </c>
      <c r="T179" s="5">
        <v>0.0</v>
      </c>
      <c r="U179" s="5">
        <v>0.0</v>
      </c>
      <c r="V179" s="5">
        <v>0.0</v>
      </c>
      <c r="W179" s="5">
        <v>0.0</v>
      </c>
      <c r="X179" s="5">
        <v>0.0</v>
      </c>
      <c r="Y179" s="5">
        <v>0.0</v>
      </c>
      <c r="Z179" s="5">
        <v>0.0</v>
      </c>
      <c r="AA179" s="5">
        <v>0.0</v>
      </c>
      <c r="AB179" s="5">
        <v>0.0</v>
      </c>
      <c r="AC179" s="5">
        <v>0.0</v>
      </c>
      <c r="AD179" s="5">
        <v>0.0</v>
      </c>
      <c r="AE179" s="5">
        <v>1.0</v>
      </c>
      <c r="AF179" s="6">
        <f>IFERROR(__xludf.DUMMYFUNCTION("IFERROR(
  VLOOKUP(
    A179,
    IMPORTRANGE(
      ""1ZygntHC1J6IxzKbTidmOyf5nUyW4GCLurHCjexrLm_o        "",
      ""HTMLキャッシュ!A:F""
    ),
    3,
    FALSE
  ),
  0
)
"),46045.73706018519)</f>
        <v>46045.73706</v>
      </c>
      <c r="AG179" s="5"/>
      <c r="AH179" s="5"/>
      <c r="AI179" s="5"/>
      <c r="AJ179" s="5"/>
      <c r="AK179" s="5"/>
      <c r="AL179" s="5"/>
      <c r="AM179" s="5"/>
      <c r="AN179" s="5"/>
      <c r="AO179" s="5"/>
      <c r="AP179" s="5"/>
      <c r="AQ179" s="5"/>
      <c r="AR179" s="3"/>
      <c r="AS179" s="5"/>
      <c r="AT179" s="5"/>
      <c r="AU179" s="5"/>
      <c r="AV179" s="5"/>
      <c r="AW179" s="5"/>
      <c r="AX179" s="5"/>
      <c r="AY179" s="5"/>
      <c r="AZ179" s="7"/>
      <c r="BA179" s="7"/>
    </row>
    <row r="180" ht="16.5" customHeight="1">
      <c r="A180" s="4" t="s">
        <v>392</v>
      </c>
      <c r="B180" s="5">
        <v>1.0</v>
      </c>
      <c r="C180" s="5">
        <v>3.0</v>
      </c>
      <c r="D180" s="1" t="s">
        <v>393</v>
      </c>
      <c r="E180" s="5">
        <v>0.0</v>
      </c>
      <c r="F180" s="5">
        <v>0.0</v>
      </c>
      <c r="G180" s="5">
        <v>0.0</v>
      </c>
      <c r="H180" s="5">
        <v>0.0</v>
      </c>
      <c r="I180" s="5">
        <v>1.0</v>
      </c>
      <c r="J180" s="5">
        <v>0.0</v>
      </c>
      <c r="K180" s="5">
        <v>0.0</v>
      </c>
      <c r="L180" s="5">
        <v>0.0</v>
      </c>
      <c r="M180" s="5">
        <v>0.0</v>
      </c>
      <c r="N180" s="5">
        <v>0.0</v>
      </c>
      <c r="O180" s="5">
        <v>0.0</v>
      </c>
      <c r="P180" s="5">
        <v>0.0</v>
      </c>
      <c r="Q180" s="5">
        <v>0.0</v>
      </c>
      <c r="R180" s="5">
        <v>1.0</v>
      </c>
      <c r="S180" s="5">
        <v>0.0</v>
      </c>
      <c r="T180" s="5">
        <v>0.0</v>
      </c>
      <c r="U180" s="5">
        <v>0.0</v>
      </c>
      <c r="V180" s="5">
        <v>0.0</v>
      </c>
      <c r="W180" s="5">
        <v>0.0</v>
      </c>
      <c r="X180" s="5">
        <v>0.0</v>
      </c>
      <c r="Y180" s="5">
        <v>0.0</v>
      </c>
      <c r="Z180" s="5">
        <v>1.0</v>
      </c>
      <c r="AA180" s="5">
        <v>0.0</v>
      </c>
      <c r="AB180" s="5">
        <v>0.0</v>
      </c>
      <c r="AC180" s="5">
        <v>0.0</v>
      </c>
      <c r="AD180" s="5">
        <v>0.0</v>
      </c>
      <c r="AE180" s="5">
        <v>0.0</v>
      </c>
      <c r="AF180" s="6">
        <f>IFERROR(__xludf.DUMMYFUNCTION("IFERROR(
  VLOOKUP(
    A180,
    IMPORTRANGE(
      ""1ZygntHC1J6IxzKbTidmOyf5nUyW4GCLurHCjexrLm_o        "",
      ""HTMLキャッシュ!A:F""
    ),
    3,
    FALSE
  ),
  0
)
"),46078.84226851852)</f>
        <v>46078.84227</v>
      </c>
      <c r="AG180" s="5"/>
      <c r="AH180" s="5"/>
      <c r="AI180" s="5"/>
      <c r="AJ180" s="5"/>
      <c r="AK180" s="5"/>
      <c r="AL180" s="5"/>
      <c r="AM180" s="5"/>
      <c r="AN180" s="5"/>
      <c r="AO180" s="5"/>
      <c r="AP180" s="5"/>
      <c r="AQ180" s="5"/>
      <c r="AR180" s="3"/>
      <c r="AS180" s="5"/>
      <c r="AT180" s="5"/>
      <c r="AU180" s="5"/>
      <c r="AV180" s="5"/>
      <c r="AW180" s="5"/>
      <c r="AX180" s="5"/>
      <c r="AY180" s="5"/>
      <c r="AZ180" s="7"/>
      <c r="BA180" s="7"/>
    </row>
    <row r="181" ht="16.5" customHeight="1">
      <c r="A181" s="4" t="s">
        <v>394</v>
      </c>
      <c r="B181" s="5">
        <v>7.0</v>
      </c>
      <c r="C181" s="5">
        <v>3.0</v>
      </c>
      <c r="D181" s="1" t="s">
        <v>395</v>
      </c>
      <c r="E181" s="5">
        <v>0.0</v>
      </c>
      <c r="F181" s="5">
        <v>0.0</v>
      </c>
      <c r="G181" s="5">
        <v>0.0</v>
      </c>
      <c r="H181" s="5">
        <v>0.0</v>
      </c>
      <c r="I181" s="5">
        <v>1.0</v>
      </c>
      <c r="J181" s="5">
        <v>1.0</v>
      </c>
      <c r="K181" s="5">
        <v>0.0</v>
      </c>
      <c r="L181" s="5">
        <v>0.0</v>
      </c>
      <c r="M181" s="5">
        <v>0.0</v>
      </c>
      <c r="N181" s="5">
        <v>0.0</v>
      </c>
      <c r="O181" s="5">
        <v>0.0</v>
      </c>
      <c r="P181" s="5">
        <v>0.0</v>
      </c>
      <c r="Q181" s="5">
        <v>0.0</v>
      </c>
      <c r="R181" s="5">
        <v>1.0</v>
      </c>
      <c r="S181" s="5">
        <v>0.0</v>
      </c>
      <c r="T181" s="5">
        <v>0.0</v>
      </c>
      <c r="U181" s="5">
        <v>0.0</v>
      </c>
      <c r="V181" s="5">
        <v>0.0</v>
      </c>
      <c r="W181" s="5">
        <v>0.0</v>
      </c>
      <c r="X181" s="5">
        <v>0.0</v>
      </c>
      <c r="Y181" s="5">
        <v>0.0</v>
      </c>
      <c r="Z181" s="5">
        <v>0.0</v>
      </c>
      <c r="AA181" s="5">
        <v>0.0</v>
      </c>
      <c r="AB181" s="5">
        <v>0.0</v>
      </c>
      <c r="AC181" s="5">
        <v>0.0</v>
      </c>
      <c r="AD181" s="5">
        <v>0.0</v>
      </c>
      <c r="AE181" s="5">
        <v>0.0</v>
      </c>
      <c r="AF181" s="6">
        <f>IFERROR(__xludf.DUMMYFUNCTION("IFERROR(
  VLOOKUP(
    A181,
    IMPORTRANGE(
      ""1ZygntHC1J6IxzKbTidmOyf5nUyW4GCLurHCjexrLm_o        "",
      ""HTMLキャッシュ!A:F""
    ),
    3,
    FALSE
  ),
  0
)
"),46078.84300925926)</f>
        <v>46078.84301</v>
      </c>
      <c r="AG181" s="5"/>
      <c r="AH181" s="5"/>
      <c r="AI181" s="5"/>
      <c r="AJ181" s="5"/>
      <c r="AK181" s="5"/>
      <c r="AL181" s="5"/>
      <c r="AM181" s="5"/>
      <c r="AN181" s="5"/>
      <c r="AO181" s="5"/>
      <c r="AP181" s="5"/>
      <c r="AQ181" s="5"/>
      <c r="AR181" s="3"/>
      <c r="AS181" s="5"/>
      <c r="AT181" s="5"/>
      <c r="AU181" s="5"/>
      <c r="AV181" s="5"/>
      <c r="AW181" s="5"/>
      <c r="AX181" s="5"/>
      <c r="AY181" s="5"/>
      <c r="AZ181" s="7"/>
      <c r="BA181" s="7"/>
    </row>
    <row r="182" ht="16.5" customHeight="1">
      <c r="A182" s="4" t="s">
        <v>396</v>
      </c>
      <c r="B182" s="5">
        <v>55.0</v>
      </c>
      <c r="C182" s="5">
        <v>3.0</v>
      </c>
      <c r="D182" s="1" t="s">
        <v>397</v>
      </c>
      <c r="E182" s="5">
        <v>0.0</v>
      </c>
      <c r="F182" s="5">
        <v>1.0</v>
      </c>
      <c r="G182" s="5">
        <v>0.0</v>
      </c>
      <c r="H182" s="5">
        <v>0.0</v>
      </c>
      <c r="I182" s="5">
        <v>2.0</v>
      </c>
      <c r="J182" s="5">
        <v>0.0</v>
      </c>
      <c r="K182" s="5">
        <v>0.0</v>
      </c>
      <c r="L182" s="5">
        <v>0.0</v>
      </c>
      <c r="M182" s="5">
        <v>0.0</v>
      </c>
      <c r="N182" s="5">
        <v>0.0</v>
      </c>
      <c r="O182" s="5">
        <v>0.0</v>
      </c>
      <c r="P182" s="5">
        <v>0.0</v>
      </c>
      <c r="Q182" s="5">
        <v>0.0</v>
      </c>
      <c r="R182" s="5">
        <v>0.0</v>
      </c>
      <c r="S182" s="5">
        <v>0.0</v>
      </c>
      <c r="T182" s="5">
        <v>0.0</v>
      </c>
      <c r="U182" s="5">
        <v>0.0</v>
      </c>
      <c r="V182" s="5">
        <v>0.0</v>
      </c>
      <c r="W182" s="5">
        <v>0.0</v>
      </c>
      <c r="X182" s="5">
        <v>0.0</v>
      </c>
      <c r="Y182" s="5">
        <v>0.0</v>
      </c>
      <c r="Z182" s="5">
        <v>0.0</v>
      </c>
      <c r="AA182" s="5">
        <v>0.0</v>
      </c>
      <c r="AB182" s="5">
        <v>0.0</v>
      </c>
      <c r="AC182" s="5">
        <v>0.0</v>
      </c>
      <c r="AD182" s="5">
        <v>0.0</v>
      </c>
      <c r="AE182" s="5">
        <v>0.0</v>
      </c>
      <c r="AF182" s="6">
        <f>IFERROR(__xludf.DUMMYFUNCTION("IFERROR(
  VLOOKUP(
    A182,
    IMPORTRANGE(
      ""1ZygntHC1J6IxzKbTidmOyf5nUyW4GCLurHCjexrLm_o        "",
      ""HTMLキャッシュ!A:F""
    ),
    3,
    FALSE
  ),
  0
)
"),46056.69380787037)</f>
        <v>46056.69381</v>
      </c>
      <c r="AG182" s="5"/>
      <c r="AH182" s="5"/>
      <c r="AI182" s="5"/>
      <c r="AJ182" s="5"/>
      <c r="AK182" s="5"/>
      <c r="AL182" s="5"/>
      <c r="AM182" s="5"/>
      <c r="AN182" s="5"/>
      <c r="AO182" s="5"/>
      <c r="AP182" s="5"/>
      <c r="AQ182" s="5"/>
      <c r="AR182" s="3"/>
      <c r="AS182" s="5"/>
      <c r="AT182" s="5"/>
      <c r="AU182" s="5"/>
      <c r="AV182" s="5"/>
      <c r="AW182" s="5"/>
      <c r="AX182" s="5"/>
      <c r="AY182" s="5"/>
      <c r="AZ182" s="7"/>
      <c r="BA182" s="7"/>
    </row>
    <row r="183" ht="16.5" customHeight="1">
      <c r="A183" s="4" t="s">
        <v>398</v>
      </c>
      <c r="B183" s="5">
        <v>1.0</v>
      </c>
      <c r="C183" s="5">
        <v>3.0</v>
      </c>
      <c r="D183" s="1" t="s">
        <v>399</v>
      </c>
      <c r="E183" s="5">
        <v>0.0</v>
      </c>
      <c r="F183" s="5">
        <v>0.0</v>
      </c>
      <c r="G183" s="5">
        <v>0.0</v>
      </c>
      <c r="H183" s="5">
        <v>0.0</v>
      </c>
      <c r="I183" s="5">
        <v>0.0</v>
      </c>
      <c r="J183" s="5">
        <v>0.0</v>
      </c>
      <c r="K183" s="5">
        <v>1.0</v>
      </c>
      <c r="L183" s="5">
        <v>0.0</v>
      </c>
      <c r="M183" s="5">
        <v>0.0</v>
      </c>
      <c r="N183" s="5">
        <v>0.0</v>
      </c>
      <c r="O183" s="5">
        <v>0.0</v>
      </c>
      <c r="P183" s="5">
        <v>0.0</v>
      </c>
      <c r="Q183" s="5">
        <v>0.0</v>
      </c>
      <c r="R183" s="5">
        <v>0.0</v>
      </c>
      <c r="S183" s="5">
        <v>0.0</v>
      </c>
      <c r="T183" s="5">
        <v>0.0</v>
      </c>
      <c r="U183" s="5">
        <v>0.0</v>
      </c>
      <c r="V183" s="5">
        <v>0.0</v>
      </c>
      <c r="W183" s="5">
        <v>0.0</v>
      </c>
      <c r="X183" s="5">
        <v>0.0</v>
      </c>
      <c r="Y183" s="5">
        <v>2.0</v>
      </c>
      <c r="Z183" s="5">
        <v>0.0</v>
      </c>
      <c r="AA183" s="5">
        <v>0.0</v>
      </c>
      <c r="AB183" s="5">
        <v>0.0</v>
      </c>
      <c r="AC183" s="5">
        <v>0.0</v>
      </c>
      <c r="AD183" s="5">
        <v>0.0</v>
      </c>
      <c r="AE183" s="5">
        <v>0.0</v>
      </c>
      <c r="AF183" s="6">
        <f>IFERROR(__xludf.DUMMYFUNCTION("IFERROR(
  VLOOKUP(
    A183,
    IMPORTRANGE(
      ""1ZygntHC1J6IxzKbTidmOyf5nUyW4GCLurHCjexrLm_o        "",
      ""HTMLキャッシュ!A:F""
    ),
    3,
    FALSE
  ),
  0
)
"),46077.76113425926)</f>
        <v>46077.76113</v>
      </c>
      <c r="AG183" s="5"/>
      <c r="AH183" s="5"/>
      <c r="AI183" s="5"/>
      <c r="AJ183" s="5"/>
      <c r="AK183" s="5"/>
      <c r="AL183" s="5"/>
      <c r="AM183" s="5"/>
      <c r="AN183" s="5"/>
      <c r="AO183" s="5"/>
      <c r="AP183" s="5"/>
      <c r="AQ183" s="5"/>
      <c r="AR183" s="3"/>
      <c r="AS183" s="5"/>
      <c r="AT183" s="5"/>
      <c r="AU183" s="5"/>
      <c r="AV183" s="5"/>
      <c r="AW183" s="5"/>
      <c r="AX183" s="5"/>
      <c r="AY183" s="5"/>
      <c r="AZ183" s="7"/>
      <c r="BA183" s="7"/>
    </row>
    <row r="184" ht="16.5" customHeight="1">
      <c r="A184" s="4" t="s">
        <v>400</v>
      </c>
      <c r="B184" s="5">
        <v>79.0</v>
      </c>
      <c r="C184" s="5">
        <v>3.0</v>
      </c>
      <c r="D184" s="1" t="s">
        <v>401</v>
      </c>
      <c r="E184" s="5">
        <v>0.0</v>
      </c>
      <c r="F184" s="5">
        <v>0.0</v>
      </c>
      <c r="G184" s="5">
        <v>0.0</v>
      </c>
      <c r="H184" s="5">
        <v>0.0</v>
      </c>
      <c r="I184" s="5">
        <v>0.0</v>
      </c>
      <c r="J184" s="5">
        <v>0.0</v>
      </c>
      <c r="K184" s="5">
        <v>0.0</v>
      </c>
      <c r="L184" s="5">
        <v>0.0</v>
      </c>
      <c r="M184" s="5">
        <v>0.0</v>
      </c>
      <c r="N184" s="5">
        <v>0.0</v>
      </c>
      <c r="O184" s="5">
        <v>0.0</v>
      </c>
      <c r="P184" s="5">
        <v>0.0</v>
      </c>
      <c r="Q184" s="5">
        <v>0.0</v>
      </c>
      <c r="R184" s="5">
        <v>0.0</v>
      </c>
      <c r="S184" s="5">
        <v>0.0</v>
      </c>
      <c r="T184" s="5">
        <v>0.0</v>
      </c>
      <c r="U184" s="5">
        <v>3.0</v>
      </c>
      <c r="V184" s="5">
        <v>0.0</v>
      </c>
      <c r="W184" s="5">
        <v>0.0</v>
      </c>
      <c r="X184" s="5">
        <v>0.0</v>
      </c>
      <c r="Y184" s="5">
        <v>0.0</v>
      </c>
      <c r="Z184" s="5">
        <v>0.0</v>
      </c>
      <c r="AA184" s="5">
        <v>0.0</v>
      </c>
      <c r="AB184" s="5">
        <v>0.0</v>
      </c>
      <c r="AC184" s="5">
        <v>0.0</v>
      </c>
      <c r="AD184" s="5">
        <v>0.0</v>
      </c>
      <c r="AE184" s="5">
        <v>0.0</v>
      </c>
      <c r="AF184" s="6">
        <f>IFERROR(__xludf.DUMMYFUNCTION("IFERROR(
  VLOOKUP(
    A184,
    IMPORTRANGE(
      ""1ZygntHC1J6IxzKbTidmOyf5nUyW4GCLurHCjexrLm_o        "",
      ""HTMLキャッシュ!A:F""
    ),
    3,
    FALSE
  ),
  0
)
"),46073.82677083334)</f>
        <v>46073.82677</v>
      </c>
      <c r="AG184" s="5"/>
      <c r="AH184" s="5"/>
      <c r="AI184" s="5"/>
      <c r="AJ184" s="5"/>
      <c r="AK184" s="5"/>
      <c r="AL184" s="5"/>
      <c r="AM184" s="5"/>
      <c r="AN184" s="5"/>
      <c r="AO184" s="5"/>
      <c r="AP184" s="5"/>
      <c r="AQ184" s="5"/>
      <c r="AR184" s="3"/>
      <c r="AS184" s="5"/>
      <c r="AT184" s="5"/>
      <c r="AU184" s="5"/>
      <c r="AV184" s="5"/>
      <c r="AW184" s="5"/>
      <c r="AX184" s="5"/>
      <c r="AY184" s="5"/>
      <c r="AZ184" s="7"/>
      <c r="BA184" s="7"/>
    </row>
    <row r="185" ht="16.5" customHeight="1">
      <c r="A185" s="4" t="s">
        <v>402</v>
      </c>
      <c r="B185" s="5">
        <v>1.0</v>
      </c>
      <c r="C185" s="5">
        <v>3.0</v>
      </c>
      <c r="D185" s="1" t="s">
        <v>403</v>
      </c>
      <c r="E185" s="5">
        <v>0.0</v>
      </c>
      <c r="F185" s="5">
        <v>3.0</v>
      </c>
      <c r="G185" s="5">
        <v>0.0</v>
      </c>
      <c r="H185" s="5">
        <v>0.0</v>
      </c>
      <c r="I185" s="5">
        <v>0.0</v>
      </c>
      <c r="J185" s="5">
        <v>0.0</v>
      </c>
      <c r="K185" s="5">
        <v>0.0</v>
      </c>
      <c r="L185" s="5">
        <v>0.0</v>
      </c>
      <c r="M185" s="5">
        <v>0.0</v>
      </c>
      <c r="N185" s="5">
        <v>0.0</v>
      </c>
      <c r="O185" s="5">
        <v>0.0</v>
      </c>
      <c r="P185" s="5">
        <v>0.0</v>
      </c>
      <c r="Q185" s="5">
        <v>0.0</v>
      </c>
      <c r="R185" s="5">
        <v>0.0</v>
      </c>
      <c r="S185" s="5">
        <v>0.0</v>
      </c>
      <c r="T185" s="5">
        <v>0.0</v>
      </c>
      <c r="U185" s="5">
        <v>0.0</v>
      </c>
      <c r="V185" s="5">
        <v>0.0</v>
      </c>
      <c r="W185" s="5">
        <v>0.0</v>
      </c>
      <c r="X185" s="5">
        <v>0.0</v>
      </c>
      <c r="Y185" s="5">
        <v>0.0</v>
      </c>
      <c r="Z185" s="5">
        <v>0.0</v>
      </c>
      <c r="AA185" s="5">
        <v>0.0</v>
      </c>
      <c r="AB185" s="5">
        <v>0.0</v>
      </c>
      <c r="AC185" s="5">
        <v>0.0</v>
      </c>
      <c r="AD185" s="5">
        <v>0.0</v>
      </c>
      <c r="AE185" s="5">
        <v>0.0</v>
      </c>
      <c r="AF185" s="6">
        <f>IFERROR(__xludf.DUMMYFUNCTION("IFERROR(
  VLOOKUP(
    A185,
    IMPORTRANGE(
      ""1ZygntHC1J6IxzKbTidmOyf5nUyW4GCLurHCjexrLm_o        "",
      ""HTMLキャッシュ!A:F""
    ),
    3,
    FALSE
  ),
  0
)
"),46043.82466435185)</f>
        <v>46043.82466</v>
      </c>
      <c r="AG185" s="5"/>
      <c r="AH185" s="5"/>
      <c r="AI185" s="5"/>
      <c r="AJ185" s="5"/>
      <c r="AK185" s="5"/>
      <c r="AL185" s="5"/>
      <c r="AM185" s="5"/>
      <c r="AN185" s="5"/>
      <c r="AO185" s="5"/>
      <c r="AP185" s="5"/>
      <c r="AQ185" s="5"/>
      <c r="AR185" s="3"/>
      <c r="AS185" s="5"/>
      <c r="AT185" s="5"/>
      <c r="AU185" s="5"/>
      <c r="AV185" s="5"/>
      <c r="AW185" s="5"/>
      <c r="AX185" s="5"/>
      <c r="AY185" s="5"/>
      <c r="AZ185" s="7"/>
      <c r="BA185" s="7"/>
    </row>
    <row r="186" ht="16.5" customHeight="1">
      <c r="A186" s="4" t="s">
        <v>404</v>
      </c>
      <c r="B186" s="5">
        <v>6.0</v>
      </c>
      <c r="C186" s="5">
        <v>3.0</v>
      </c>
      <c r="D186" s="1" t="s">
        <v>405</v>
      </c>
      <c r="E186" s="5">
        <v>0.0</v>
      </c>
      <c r="F186" s="5">
        <v>1.0</v>
      </c>
      <c r="G186" s="5">
        <v>0.0</v>
      </c>
      <c r="H186" s="5">
        <v>0.0</v>
      </c>
      <c r="I186" s="5">
        <v>0.0</v>
      </c>
      <c r="J186" s="5">
        <v>0.0</v>
      </c>
      <c r="K186" s="5">
        <v>0.0</v>
      </c>
      <c r="L186" s="5">
        <v>0.0</v>
      </c>
      <c r="M186" s="5">
        <v>0.0</v>
      </c>
      <c r="N186" s="5">
        <v>0.0</v>
      </c>
      <c r="O186" s="5">
        <v>0.0</v>
      </c>
      <c r="P186" s="5">
        <v>0.0</v>
      </c>
      <c r="Q186" s="5">
        <v>0.0</v>
      </c>
      <c r="R186" s="5">
        <v>0.0</v>
      </c>
      <c r="S186" s="5">
        <v>0.0</v>
      </c>
      <c r="T186" s="5">
        <v>0.0</v>
      </c>
      <c r="U186" s="5">
        <v>1.0</v>
      </c>
      <c r="V186" s="5">
        <v>0.0</v>
      </c>
      <c r="W186" s="5">
        <v>0.0</v>
      </c>
      <c r="X186" s="5">
        <v>0.0</v>
      </c>
      <c r="Y186" s="5">
        <v>1.0</v>
      </c>
      <c r="Z186" s="5">
        <v>0.0</v>
      </c>
      <c r="AA186" s="5">
        <v>0.0</v>
      </c>
      <c r="AB186" s="5">
        <v>0.0</v>
      </c>
      <c r="AC186" s="5">
        <v>0.0</v>
      </c>
      <c r="AD186" s="5">
        <v>0.0</v>
      </c>
      <c r="AE186" s="5">
        <v>0.0</v>
      </c>
      <c r="AF186" s="6">
        <f>IFERROR(__xludf.DUMMYFUNCTION("IFERROR(
  VLOOKUP(
    A186,
    IMPORTRANGE(
      ""1ZygntHC1J6IxzKbTidmOyf5nUyW4GCLurHCjexrLm_o        "",
      ""HTMLキャッシュ!A:F""
    ),
    3,
    FALSE
  ),
  0
)
"),46069.64791666667)</f>
        <v>46069.64792</v>
      </c>
      <c r="AG186" s="5"/>
      <c r="AH186" s="5"/>
      <c r="AI186" s="5"/>
      <c r="AJ186" s="5"/>
      <c r="AK186" s="5"/>
      <c r="AL186" s="5"/>
      <c r="AM186" s="5"/>
      <c r="AN186" s="5"/>
      <c r="AO186" s="5"/>
      <c r="AP186" s="5"/>
      <c r="AQ186" s="5"/>
      <c r="AR186" s="3"/>
      <c r="AS186" s="5"/>
      <c r="AT186" s="5"/>
      <c r="AU186" s="5"/>
      <c r="AV186" s="5"/>
      <c r="AW186" s="5"/>
      <c r="AX186" s="5"/>
      <c r="AY186" s="5"/>
      <c r="AZ186" s="7"/>
      <c r="BA186" s="7"/>
    </row>
    <row r="187" ht="16.5" customHeight="1">
      <c r="A187" s="4" t="s">
        <v>406</v>
      </c>
      <c r="B187" s="5">
        <v>8.0</v>
      </c>
      <c r="C187" s="5">
        <v>3.0</v>
      </c>
      <c r="D187" s="1" t="s">
        <v>407</v>
      </c>
      <c r="E187" s="5">
        <v>0.0</v>
      </c>
      <c r="F187" s="5">
        <v>2.0</v>
      </c>
      <c r="G187" s="5">
        <v>0.0</v>
      </c>
      <c r="H187" s="5">
        <v>0.0</v>
      </c>
      <c r="I187" s="5">
        <v>0.0</v>
      </c>
      <c r="J187" s="5">
        <v>0.0</v>
      </c>
      <c r="K187" s="5">
        <v>0.0</v>
      </c>
      <c r="L187" s="5">
        <v>0.0</v>
      </c>
      <c r="M187" s="5">
        <v>0.0</v>
      </c>
      <c r="N187" s="5">
        <v>1.0</v>
      </c>
      <c r="O187" s="5">
        <v>0.0</v>
      </c>
      <c r="P187" s="5">
        <v>0.0</v>
      </c>
      <c r="Q187" s="5">
        <v>0.0</v>
      </c>
      <c r="R187" s="5">
        <v>0.0</v>
      </c>
      <c r="S187" s="5">
        <v>0.0</v>
      </c>
      <c r="T187" s="5">
        <v>0.0</v>
      </c>
      <c r="U187" s="5">
        <v>0.0</v>
      </c>
      <c r="V187" s="5">
        <v>0.0</v>
      </c>
      <c r="W187" s="5">
        <v>0.0</v>
      </c>
      <c r="X187" s="5">
        <v>0.0</v>
      </c>
      <c r="Y187" s="5">
        <v>0.0</v>
      </c>
      <c r="Z187" s="5">
        <v>0.0</v>
      </c>
      <c r="AA187" s="5">
        <v>0.0</v>
      </c>
      <c r="AB187" s="5">
        <v>0.0</v>
      </c>
      <c r="AC187" s="5">
        <v>0.0</v>
      </c>
      <c r="AD187" s="5">
        <v>0.0</v>
      </c>
      <c r="AE187" s="5">
        <v>0.0</v>
      </c>
      <c r="AF187" s="6">
        <f>IFERROR(__xludf.DUMMYFUNCTION("IFERROR(
  VLOOKUP(
    A187,
    IMPORTRANGE(
      ""1ZygntHC1J6IxzKbTidmOyf5nUyW4GCLurHCjexrLm_o        "",
      ""HTMLキャッシュ!A:F""
    ),
    3,
    FALSE
  ),
  0
)
"),46078.84930555556)</f>
        <v>46078.84931</v>
      </c>
      <c r="AG187" s="5"/>
      <c r="AH187" s="5"/>
      <c r="AI187" s="5"/>
      <c r="AJ187" s="5"/>
      <c r="AK187" s="5"/>
      <c r="AL187" s="5"/>
      <c r="AM187" s="5"/>
      <c r="AN187" s="5"/>
      <c r="AO187" s="5"/>
      <c r="AP187" s="5"/>
      <c r="AQ187" s="5"/>
      <c r="AR187" s="3"/>
      <c r="AS187" s="5"/>
      <c r="AT187" s="5"/>
      <c r="AU187" s="5"/>
      <c r="AV187" s="5"/>
      <c r="AW187" s="5"/>
      <c r="AX187" s="5"/>
      <c r="AY187" s="5"/>
      <c r="AZ187" s="7"/>
      <c r="BA187" s="7"/>
    </row>
    <row r="188" ht="16.5" customHeight="1">
      <c r="A188" s="4" t="s">
        <v>408</v>
      </c>
      <c r="B188" s="5">
        <v>2.0</v>
      </c>
      <c r="C188" s="5">
        <v>3.0</v>
      </c>
      <c r="D188" s="1" t="s">
        <v>409</v>
      </c>
      <c r="E188" s="5">
        <v>0.0</v>
      </c>
      <c r="F188" s="5">
        <v>0.0</v>
      </c>
      <c r="G188" s="5">
        <v>2.0</v>
      </c>
      <c r="H188" s="5">
        <v>0.0</v>
      </c>
      <c r="I188" s="5">
        <v>0.0</v>
      </c>
      <c r="J188" s="5">
        <v>0.0</v>
      </c>
      <c r="K188" s="5">
        <v>1.0</v>
      </c>
      <c r="L188" s="5">
        <v>0.0</v>
      </c>
      <c r="M188" s="5">
        <v>0.0</v>
      </c>
      <c r="N188" s="5">
        <v>0.0</v>
      </c>
      <c r="O188" s="5">
        <v>0.0</v>
      </c>
      <c r="P188" s="5">
        <v>0.0</v>
      </c>
      <c r="Q188" s="5">
        <v>0.0</v>
      </c>
      <c r="R188" s="5">
        <v>0.0</v>
      </c>
      <c r="S188" s="5">
        <v>0.0</v>
      </c>
      <c r="T188" s="5">
        <v>0.0</v>
      </c>
      <c r="U188" s="5">
        <v>0.0</v>
      </c>
      <c r="V188" s="5">
        <v>0.0</v>
      </c>
      <c r="W188" s="5">
        <v>0.0</v>
      </c>
      <c r="X188" s="5">
        <v>0.0</v>
      </c>
      <c r="Y188" s="5">
        <v>0.0</v>
      </c>
      <c r="Z188" s="5">
        <v>0.0</v>
      </c>
      <c r="AA188" s="5">
        <v>0.0</v>
      </c>
      <c r="AB188" s="5">
        <v>0.0</v>
      </c>
      <c r="AC188" s="5">
        <v>0.0</v>
      </c>
      <c r="AD188" s="5">
        <v>0.0</v>
      </c>
      <c r="AE188" s="5">
        <v>0.0</v>
      </c>
      <c r="AF188" s="6">
        <f>IFERROR(__xludf.DUMMYFUNCTION("IFERROR(
  VLOOKUP(
    A188,
    IMPORTRANGE(
      ""1ZygntHC1J6IxzKbTidmOyf5nUyW4GCLurHCjexrLm_o        "",
      ""HTMLキャッシュ!A:F""
    ),
    3,
    FALSE
  ),
  0
)
"),46080.73324074074)</f>
        <v>46080.73324</v>
      </c>
      <c r="AG188" s="5"/>
      <c r="AH188" s="5"/>
      <c r="AI188" s="5"/>
      <c r="AJ188" s="5"/>
      <c r="AK188" s="5"/>
      <c r="AL188" s="5"/>
      <c r="AM188" s="5"/>
      <c r="AN188" s="5"/>
      <c r="AO188" s="5"/>
      <c r="AP188" s="5"/>
      <c r="AQ188" s="5"/>
      <c r="AR188" s="3"/>
      <c r="AS188" s="5"/>
      <c r="AT188" s="5"/>
      <c r="AU188" s="5"/>
      <c r="AV188" s="5"/>
      <c r="AW188" s="5"/>
      <c r="AX188" s="5"/>
      <c r="AY188" s="5"/>
      <c r="AZ188" s="7"/>
      <c r="BA188" s="7"/>
    </row>
    <row r="189" ht="16.5" customHeight="1">
      <c r="A189" s="4" t="s">
        <v>410</v>
      </c>
      <c r="B189" s="5">
        <v>0.0</v>
      </c>
      <c r="C189" s="5">
        <v>3.0</v>
      </c>
      <c r="D189" s="1" t="s">
        <v>411</v>
      </c>
      <c r="E189" s="5">
        <v>0.0</v>
      </c>
      <c r="F189" s="5">
        <v>0.0</v>
      </c>
      <c r="G189" s="5">
        <v>0.0</v>
      </c>
      <c r="H189" s="5">
        <v>0.0</v>
      </c>
      <c r="I189" s="5">
        <v>0.0</v>
      </c>
      <c r="J189" s="5">
        <v>0.0</v>
      </c>
      <c r="K189" s="5">
        <v>0.0</v>
      </c>
      <c r="L189" s="5">
        <v>0.0</v>
      </c>
      <c r="M189" s="5">
        <v>0.0</v>
      </c>
      <c r="N189" s="5">
        <v>1.0</v>
      </c>
      <c r="O189" s="5">
        <v>0.0</v>
      </c>
      <c r="P189" s="5">
        <v>0.0</v>
      </c>
      <c r="Q189" s="5">
        <v>0.0</v>
      </c>
      <c r="R189" s="5">
        <v>2.0</v>
      </c>
      <c r="S189" s="5">
        <v>0.0</v>
      </c>
      <c r="T189" s="5">
        <v>0.0</v>
      </c>
      <c r="U189" s="5">
        <v>0.0</v>
      </c>
      <c r="V189" s="5">
        <v>0.0</v>
      </c>
      <c r="W189" s="5">
        <v>0.0</v>
      </c>
      <c r="X189" s="5">
        <v>0.0</v>
      </c>
      <c r="Y189" s="5">
        <v>0.0</v>
      </c>
      <c r="Z189" s="5">
        <v>0.0</v>
      </c>
      <c r="AA189" s="5">
        <v>0.0</v>
      </c>
      <c r="AB189" s="5">
        <v>0.0</v>
      </c>
      <c r="AC189" s="5">
        <v>0.0</v>
      </c>
      <c r="AD189" s="5">
        <v>0.0</v>
      </c>
      <c r="AE189" s="5">
        <v>0.0</v>
      </c>
      <c r="AF189" s="6">
        <f>IFERROR(__xludf.DUMMYFUNCTION("IFERROR(
  VLOOKUP(
    A189,
    IMPORTRANGE(
      ""1ZygntHC1J6IxzKbTidmOyf5nUyW4GCLurHCjexrLm_o        "",
      ""HTMLキャッシュ!A:F""
    ),
    3,
    FALSE
  ),
  0
)
"),46059.73304398148)</f>
        <v>46059.73304</v>
      </c>
      <c r="AG189" s="5"/>
      <c r="AH189" s="5"/>
      <c r="AI189" s="5"/>
      <c r="AJ189" s="5"/>
      <c r="AK189" s="5"/>
      <c r="AL189" s="5"/>
      <c r="AM189" s="5"/>
      <c r="AN189" s="5"/>
      <c r="AO189" s="5"/>
      <c r="AP189" s="5"/>
      <c r="AQ189" s="5"/>
      <c r="AR189" s="3"/>
      <c r="AS189" s="5"/>
      <c r="AT189" s="5"/>
      <c r="AU189" s="5"/>
      <c r="AV189" s="5"/>
      <c r="AW189" s="5"/>
      <c r="AX189" s="5"/>
      <c r="AY189" s="5"/>
      <c r="AZ189" s="7"/>
      <c r="BA189" s="7"/>
    </row>
    <row r="190" ht="16.5" customHeight="1">
      <c r="A190" s="4" t="s">
        <v>412</v>
      </c>
      <c r="B190" s="5">
        <v>2.0</v>
      </c>
      <c r="C190" s="5">
        <v>3.0</v>
      </c>
      <c r="D190" s="1" t="s">
        <v>413</v>
      </c>
      <c r="E190" s="5">
        <v>2.0</v>
      </c>
      <c r="F190" s="5">
        <v>1.0</v>
      </c>
      <c r="G190" s="5">
        <v>0.0</v>
      </c>
      <c r="H190" s="5">
        <v>0.0</v>
      </c>
      <c r="I190" s="5">
        <v>0.0</v>
      </c>
      <c r="J190" s="5">
        <v>0.0</v>
      </c>
      <c r="K190" s="5">
        <v>0.0</v>
      </c>
      <c r="L190" s="5">
        <v>0.0</v>
      </c>
      <c r="M190" s="5">
        <v>0.0</v>
      </c>
      <c r="N190" s="5">
        <v>0.0</v>
      </c>
      <c r="O190" s="5">
        <v>0.0</v>
      </c>
      <c r="P190" s="5">
        <v>0.0</v>
      </c>
      <c r="Q190" s="5">
        <v>0.0</v>
      </c>
      <c r="R190" s="5">
        <v>0.0</v>
      </c>
      <c r="S190" s="5">
        <v>0.0</v>
      </c>
      <c r="T190" s="5">
        <v>0.0</v>
      </c>
      <c r="U190" s="5">
        <v>0.0</v>
      </c>
      <c r="V190" s="5">
        <v>0.0</v>
      </c>
      <c r="W190" s="5">
        <v>0.0</v>
      </c>
      <c r="X190" s="5">
        <v>0.0</v>
      </c>
      <c r="Y190" s="5">
        <v>0.0</v>
      </c>
      <c r="Z190" s="5">
        <v>0.0</v>
      </c>
      <c r="AA190" s="5">
        <v>0.0</v>
      </c>
      <c r="AB190" s="5">
        <v>0.0</v>
      </c>
      <c r="AC190" s="5">
        <v>0.0</v>
      </c>
      <c r="AD190" s="5">
        <v>0.0</v>
      </c>
      <c r="AE190" s="5">
        <v>0.0</v>
      </c>
      <c r="AF190" s="6">
        <f>IFERROR(__xludf.DUMMYFUNCTION("IFERROR(
  VLOOKUP(
    A190,
    IMPORTRANGE(
      ""1ZygntHC1J6IxzKbTidmOyf5nUyW4GCLurHCjexrLm_o        "",
      ""HTMLキャッシュ!A:F""
    ),
    3,
    FALSE
  ),
  0
)
"),46074.541712962964)</f>
        <v>46074.54171</v>
      </c>
      <c r="AG190" s="5"/>
      <c r="AH190" s="5"/>
      <c r="AI190" s="5"/>
      <c r="AJ190" s="5"/>
      <c r="AK190" s="5"/>
      <c r="AL190" s="5"/>
      <c r="AM190" s="5"/>
      <c r="AN190" s="5"/>
      <c r="AO190" s="5"/>
      <c r="AP190" s="5"/>
      <c r="AQ190" s="5"/>
      <c r="AR190" s="3"/>
      <c r="AS190" s="5"/>
      <c r="AT190" s="5"/>
      <c r="AU190" s="5"/>
      <c r="AV190" s="5"/>
      <c r="AW190" s="5"/>
      <c r="AX190" s="5"/>
      <c r="AY190" s="5"/>
      <c r="AZ190" s="7"/>
      <c r="BA190" s="7"/>
    </row>
    <row r="191" ht="16.5" customHeight="1">
      <c r="A191" s="4" t="s">
        <v>414</v>
      </c>
      <c r="B191" s="5">
        <v>177.0</v>
      </c>
      <c r="C191" s="5">
        <v>3.0</v>
      </c>
      <c r="D191" s="1" t="s">
        <v>415</v>
      </c>
      <c r="E191" s="5">
        <v>0.0</v>
      </c>
      <c r="F191" s="5">
        <v>2.0</v>
      </c>
      <c r="G191" s="5">
        <v>0.0</v>
      </c>
      <c r="H191" s="5">
        <v>0.0</v>
      </c>
      <c r="I191" s="5">
        <v>0.0</v>
      </c>
      <c r="J191" s="5">
        <v>0.0</v>
      </c>
      <c r="K191" s="5">
        <v>0.0</v>
      </c>
      <c r="L191" s="5">
        <v>0.0</v>
      </c>
      <c r="M191" s="5">
        <v>0.0</v>
      </c>
      <c r="N191" s="5">
        <v>0.0</v>
      </c>
      <c r="O191" s="5">
        <v>0.0</v>
      </c>
      <c r="P191" s="5">
        <v>0.0</v>
      </c>
      <c r="Q191" s="5">
        <v>0.0</v>
      </c>
      <c r="R191" s="5">
        <v>0.0</v>
      </c>
      <c r="S191" s="5">
        <v>0.0</v>
      </c>
      <c r="T191" s="5">
        <v>0.0</v>
      </c>
      <c r="U191" s="5">
        <v>1.0</v>
      </c>
      <c r="V191" s="5">
        <v>0.0</v>
      </c>
      <c r="W191" s="5">
        <v>0.0</v>
      </c>
      <c r="X191" s="5">
        <v>0.0</v>
      </c>
      <c r="Y191" s="5">
        <v>0.0</v>
      </c>
      <c r="Z191" s="5">
        <v>0.0</v>
      </c>
      <c r="AA191" s="5">
        <v>0.0</v>
      </c>
      <c r="AB191" s="5">
        <v>0.0</v>
      </c>
      <c r="AC191" s="5">
        <v>0.0</v>
      </c>
      <c r="AD191" s="5">
        <v>0.0</v>
      </c>
      <c r="AE191" s="5">
        <v>0.0</v>
      </c>
      <c r="AF191" s="6">
        <f>IFERROR(__xludf.DUMMYFUNCTION("IFERROR(
  VLOOKUP(
    A191,
    IMPORTRANGE(
      ""1ZygntHC1J6IxzKbTidmOyf5nUyW4GCLurHCjexrLm_o        "",
      ""HTMLキャッシュ!A:F""
    ),
    3,
    FALSE
  ),
  0
)
"),46073.63054398148)</f>
        <v>46073.63054</v>
      </c>
      <c r="AG191" s="5"/>
      <c r="AH191" s="5"/>
      <c r="AI191" s="5"/>
      <c r="AJ191" s="5"/>
      <c r="AK191" s="5"/>
      <c r="AL191" s="5"/>
      <c r="AM191" s="5"/>
      <c r="AN191" s="5"/>
      <c r="AO191" s="5"/>
      <c r="AP191" s="5"/>
      <c r="AQ191" s="5"/>
      <c r="AR191" s="3"/>
      <c r="AS191" s="5"/>
      <c r="AT191" s="5"/>
      <c r="AU191" s="5"/>
      <c r="AV191" s="5"/>
      <c r="AW191" s="5"/>
      <c r="AX191" s="5"/>
      <c r="AY191" s="5"/>
      <c r="AZ191" s="7"/>
      <c r="BA191" s="7"/>
    </row>
    <row r="192" ht="16.5" customHeight="1">
      <c r="A192" s="4" t="s">
        <v>416</v>
      </c>
      <c r="B192" s="5">
        <v>0.0</v>
      </c>
      <c r="C192" s="5">
        <v>3.0</v>
      </c>
      <c r="D192" s="1" t="s">
        <v>417</v>
      </c>
      <c r="E192" s="5">
        <v>0.0</v>
      </c>
      <c r="F192" s="5">
        <v>0.0</v>
      </c>
      <c r="G192" s="5">
        <v>2.0</v>
      </c>
      <c r="H192" s="5">
        <v>0.0</v>
      </c>
      <c r="I192" s="5">
        <v>0.0</v>
      </c>
      <c r="J192" s="5">
        <v>0.0</v>
      </c>
      <c r="K192" s="5">
        <v>0.0</v>
      </c>
      <c r="L192" s="5">
        <v>0.0</v>
      </c>
      <c r="M192" s="5">
        <v>0.0</v>
      </c>
      <c r="N192" s="5">
        <v>1.0</v>
      </c>
      <c r="O192" s="5">
        <v>0.0</v>
      </c>
      <c r="P192" s="5">
        <v>0.0</v>
      </c>
      <c r="Q192" s="5">
        <v>0.0</v>
      </c>
      <c r="R192" s="5">
        <v>0.0</v>
      </c>
      <c r="S192" s="5">
        <v>0.0</v>
      </c>
      <c r="T192" s="5">
        <v>0.0</v>
      </c>
      <c r="U192" s="5">
        <v>0.0</v>
      </c>
      <c r="V192" s="5">
        <v>0.0</v>
      </c>
      <c r="W192" s="5">
        <v>0.0</v>
      </c>
      <c r="X192" s="5">
        <v>0.0</v>
      </c>
      <c r="Y192" s="5">
        <v>0.0</v>
      </c>
      <c r="Z192" s="5">
        <v>0.0</v>
      </c>
      <c r="AA192" s="5">
        <v>0.0</v>
      </c>
      <c r="AB192" s="5">
        <v>0.0</v>
      </c>
      <c r="AC192" s="5">
        <v>0.0</v>
      </c>
      <c r="AD192" s="5">
        <v>0.0</v>
      </c>
      <c r="AE192" s="5">
        <v>0.0</v>
      </c>
      <c r="AF192" s="6">
        <f>IFERROR(__xludf.DUMMYFUNCTION("IFERROR(
  VLOOKUP(
    A192,
    IMPORTRANGE(
      ""1ZygntHC1J6IxzKbTidmOyf5nUyW4GCLurHCjexrLm_o        "",
      ""HTMLキャッシュ!A:F""
    ),
    3,
    FALSE
  ),
  0
)
"),46081.61960648148)</f>
        <v>46081.61961</v>
      </c>
      <c r="AG192" s="5"/>
      <c r="AH192" s="5"/>
      <c r="AI192" s="5"/>
      <c r="AJ192" s="5"/>
      <c r="AK192" s="5"/>
      <c r="AL192" s="5"/>
      <c r="AM192" s="5"/>
      <c r="AN192" s="5"/>
      <c r="AO192" s="5"/>
      <c r="AP192" s="5"/>
      <c r="AQ192" s="5"/>
      <c r="AR192" s="3"/>
      <c r="AS192" s="5"/>
      <c r="AT192" s="5"/>
      <c r="AU192" s="5"/>
      <c r="AV192" s="5"/>
      <c r="AW192" s="5"/>
      <c r="AX192" s="5"/>
      <c r="AY192" s="5"/>
      <c r="AZ192" s="7"/>
      <c r="BA192" s="7"/>
    </row>
    <row r="193" ht="16.5" customHeight="1">
      <c r="A193" s="4" t="s">
        <v>418</v>
      </c>
      <c r="B193" s="5">
        <v>0.0</v>
      </c>
      <c r="C193" s="5">
        <v>3.0</v>
      </c>
      <c r="D193" s="1" t="s">
        <v>419</v>
      </c>
      <c r="E193" s="5">
        <v>0.0</v>
      </c>
      <c r="F193" s="5">
        <v>1.0</v>
      </c>
      <c r="G193" s="5">
        <v>0.0</v>
      </c>
      <c r="H193" s="5">
        <v>0.0</v>
      </c>
      <c r="I193" s="5">
        <v>0.0</v>
      </c>
      <c r="J193" s="5">
        <v>2.0</v>
      </c>
      <c r="K193" s="5">
        <v>0.0</v>
      </c>
      <c r="L193" s="5">
        <v>0.0</v>
      </c>
      <c r="M193" s="5">
        <v>0.0</v>
      </c>
      <c r="N193" s="5">
        <v>0.0</v>
      </c>
      <c r="O193" s="5">
        <v>0.0</v>
      </c>
      <c r="P193" s="5">
        <v>0.0</v>
      </c>
      <c r="Q193" s="5">
        <v>0.0</v>
      </c>
      <c r="R193" s="5">
        <v>0.0</v>
      </c>
      <c r="S193" s="5">
        <v>0.0</v>
      </c>
      <c r="T193" s="5">
        <v>0.0</v>
      </c>
      <c r="U193" s="5">
        <v>0.0</v>
      </c>
      <c r="V193" s="5">
        <v>0.0</v>
      </c>
      <c r="W193" s="5">
        <v>0.0</v>
      </c>
      <c r="X193" s="5">
        <v>0.0</v>
      </c>
      <c r="Y193" s="5">
        <v>0.0</v>
      </c>
      <c r="Z193" s="5">
        <v>0.0</v>
      </c>
      <c r="AA193" s="5">
        <v>0.0</v>
      </c>
      <c r="AB193" s="5">
        <v>0.0</v>
      </c>
      <c r="AC193" s="5">
        <v>0.0</v>
      </c>
      <c r="AD193" s="5">
        <v>0.0</v>
      </c>
      <c r="AE193" s="5">
        <v>0.0</v>
      </c>
      <c r="AF193" s="6">
        <f>IFERROR(__xludf.DUMMYFUNCTION("IFERROR(
  VLOOKUP(
    A193,
    IMPORTRANGE(
      ""1ZygntHC1J6IxzKbTidmOyf5nUyW4GCLurHCjexrLm_o        "",
      ""HTMLキャッシュ!A:F""
    ),
    3,
    FALSE
  ),
  0
)
"),46051.58049768519)</f>
        <v>46051.5805</v>
      </c>
      <c r="AG193" s="5"/>
      <c r="AH193" s="5"/>
      <c r="AI193" s="5"/>
      <c r="AJ193" s="5"/>
      <c r="AK193" s="5"/>
      <c r="AL193" s="5"/>
      <c r="AM193" s="5"/>
      <c r="AN193" s="5"/>
      <c r="AO193" s="5"/>
      <c r="AP193" s="5"/>
      <c r="AQ193" s="5"/>
      <c r="AR193" s="3"/>
      <c r="AS193" s="5"/>
      <c r="AT193" s="5"/>
      <c r="AU193" s="5"/>
      <c r="AV193" s="5"/>
      <c r="AW193" s="5"/>
      <c r="AX193" s="5"/>
      <c r="AY193" s="5"/>
      <c r="AZ193" s="7"/>
      <c r="BA193" s="7"/>
    </row>
    <row r="194" ht="16.5" customHeight="1">
      <c r="A194" s="4" t="s">
        <v>420</v>
      </c>
      <c r="B194" s="5">
        <v>1.0</v>
      </c>
      <c r="C194" s="5">
        <v>3.0</v>
      </c>
      <c r="D194" s="1" t="s">
        <v>421</v>
      </c>
      <c r="E194" s="5">
        <v>0.0</v>
      </c>
      <c r="F194" s="5">
        <v>0.0</v>
      </c>
      <c r="G194" s="5">
        <v>0.0</v>
      </c>
      <c r="H194" s="5">
        <v>0.0</v>
      </c>
      <c r="I194" s="5">
        <v>0.0</v>
      </c>
      <c r="J194" s="5">
        <v>0.0</v>
      </c>
      <c r="K194" s="5">
        <v>0.0</v>
      </c>
      <c r="L194" s="5">
        <v>0.0</v>
      </c>
      <c r="M194" s="5">
        <v>0.0</v>
      </c>
      <c r="N194" s="5">
        <v>0.0</v>
      </c>
      <c r="O194" s="5">
        <v>0.0</v>
      </c>
      <c r="P194" s="5">
        <v>0.0</v>
      </c>
      <c r="Q194" s="5">
        <v>0.0</v>
      </c>
      <c r="R194" s="5">
        <v>0.0</v>
      </c>
      <c r="S194" s="5">
        <v>0.0</v>
      </c>
      <c r="T194" s="5">
        <v>0.0</v>
      </c>
      <c r="U194" s="5">
        <v>1.0</v>
      </c>
      <c r="V194" s="5">
        <v>0.0</v>
      </c>
      <c r="W194" s="5">
        <v>0.0</v>
      </c>
      <c r="X194" s="5">
        <v>0.0</v>
      </c>
      <c r="Y194" s="5">
        <v>0.0</v>
      </c>
      <c r="Z194" s="5">
        <v>0.0</v>
      </c>
      <c r="AA194" s="5">
        <v>0.0</v>
      </c>
      <c r="AB194" s="5">
        <v>2.0</v>
      </c>
      <c r="AC194" s="5">
        <v>0.0</v>
      </c>
      <c r="AD194" s="5">
        <v>0.0</v>
      </c>
      <c r="AE194" s="5">
        <v>0.0</v>
      </c>
      <c r="AF194" s="6">
        <f>IFERROR(__xludf.DUMMYFUNCTION("IFERROR(
  VLOOKUP(
    A194,
    IMPORTRANGE(
      ""1ZygntHC1J6IxzKbTidmOyf5nUyW4GCLurHCjexrLm_o        "",
      ""HTMLキャッシュ!A:F""
    ),
    3,
    FALSE
  ),
  0
)
"),46081.78704861111)</f>
        <v>46081.78705</v>
      </c>
      <c r="AG194" s="5"/>
      <c r="AH194" s="5"/>
      <c r="AI194" s="5"/>
      <c r="AJ194" s="5"/>
      <c r="AK194" s="5"/>
      <c r="AL194" s="5"/>
      <c r="AM194" s="5"/>
      <c r="AN194" s="5"/>
      <c r="AO194" s="5"/>
      <c r="AP194" s="5"/>
      <c r="AQ194" s="5"/>
      <c r="AR194" s="3"/>
      <c r="AS194" s="5"/>
      <c r="AT194" s="5"/>
      <c r="AU194" s="5"/>
      <c r="AV194" s="5"/>
      <c r="AW194" s="5"/>
      <c r="AX194" s="5"/>
      <c r="AY194" s="5"/>
      <c r="AZ194" s="7"/>
      <c r="BA194" s="7"/>
    </row>
    <row r="195" ht="16.5" customHeight="1">
      <c r="A195" s="4" t="s">
        <v>422</v>
      </c>
      <c r="B195" s="5">
        <v>19.0</v>
      </c>
      <c r="C195" s="5">
        <v>3.0</v>
      </c>
      <c r="D195" s="1" t="s">
        <v>423</v>
      </c>
      <c r="E195" s="5">
        <v>0.0</v>
      </c>
      <c r="F195" s="5">
        <v>0.0</v>
      </c>
      <c r="G195" s="5">
        <v>0.0</v>
      </c>
      <c r="H195" s="5">
        <v>0.0</v>
      </c>
      <c r="I195" s="5">
        <v>0.0</v>
      </c>
      <c r="J195" s="5">
        <v>0.0</v>
      </c>
      <c r="K195" s="5">
        <v>0.0</v>
      </c>
      <c r="L195" s="5">
        <v>0.0</v>
      </c>
      <c r="M195" s="5">
        <v>0.0</v>
      </c>
      <c r="N195" s="5">
        <v>2.0</v>
      </c>
      <c r="O195" s="5">
        <v>0.0</v>
      </c>
      <c r="P195" s="5">
        <v>0.0</v>
      </c>
      <c r="Q195" s="5">
        <v>0.0</v>
      </c>
      <c r="R195" s="5">
        <v>0.0</v>
      </c>
      <c r="S195" s="5">
        <v>0.0</v>
      </c>
      <c r="T195" s="5">
        <v>0.0</v>
      </c>
      <c r="U195" s="5">
        <v>1.0</v>
      </c>
      <c r="V195" s="5">
        <v>0.0</v>
      </c>
      <c r="W195" s="5">
        <v>0.0</v>
      </c>
      <c r="X195" s="5">
        <v>0.0</v>
      </c>
      <c r="Y195" s="5">
        <v>0.0</v>
      </c>
      <c r="Z195" s="5">
        <v>0.0</v>
      </c>
      <c r="AA195" s="5">
        <v>0.0</v>
      </c>
      <c r="AB195" s="5">
        <v>0.0</v>
      </c>
      <c r="AC195" s="5">
        <v>0.0</v>
      </c>
      <c r="AD195" s="5">
        <v>0.0</v>
      </c>
      <c r="AE195" s="5">
        <v>0.0</v>
      </c>
      <c r="AF195" s="6">
        <f>IFERROR(__xludf.DUMMYFUNCTION("IFERROR(
  VLOOKUP(
    A195,
    IMPORTRANGE(
      ""1ZygntHC1J6IxzKbTidmOyf5nUyW4GCLurHCjexrLm_o        "",
      ""HTMLキャッシュ!A:F""
    ),
    3,
    FALSE
  ),
  0
)
"),46078.85215277778)</f>
        <v>46078.85215</v>
      </c>
      <c r="AG195" s="5"/>
      <c r="AH195" s="5"/>
      <c r="AI195" s="5"/>
      <c r="AJ195" s="5"/>
      <c r="AK195" s="5"/>
      <c r="AL195" s="5"/>
      <c r="AM195" s="5"/>
      <c r="AN195" s="5"/>
      <c r="AO195" s="5"/>
      <c r="AP195" s="5"/>
      <c r="AQ195" s="5"/>
      <c r="AR195" s="3"/>
      <c r="AS195" s="5"/>
      <c r="AT195" s="5"/>
      <c r="AU195" s="5"/>
      <c r="AV195" s="5"/>
      <c r="AW195" s="5"/>
      <c r="AX195" s="5"/>
      <c r="AY195" s="5"/>
      <c r="AZ195" s="7"/>
      <c r="BA195" s="7"/>
    </row>
    <row r="196" ht="16.5" customHeight="1">
      <c r="A196" s="4" t="s">
        <v>424</v>
      </c>
      <c r="B196" s="5">
        <v>1.0</v>
      </c>
      <c r="C196" s="5">
        <v>3.0</v>
      </c>
      <c r="D196" s="1" t="s">
        <v>425</v>
      </c>
      <c r="E196" s="5">
        <v>0.0</v>
      </c>
      <c r="F196" s="5">
        <v>0.0</v>
      </c>
      <c r="G196" s="5">
        <v>0.0</v>
      </c>
      <c r="H196" s="5">
        <v>0.0</v>
      </c>
      <c r="I196" s="5">
        <v>1.0</v>
      </c>
      <c r="J196" s="5">
        <v>1.0</v>
      </c>
      <c r="K196" s="5">
        <v>0.0</v>
      </c>
      <c r="L196" s="5">
        <v>0.0</v>
      </c>
      <c r="M196" s="5">
        <v>0.0</v>
      </c>
      <c r="N196" s="5">
        <v>1.0</v>
      </c>
      <c r="O196" s="5">
        <v>0.0</v>
      </c>
      <c r="P196" s="5">
        <v>0.0</v>
      </c>
      <c r="Q196" s="5">
        <v>0.0</v>
      </c>
      <c r="R196" s="5">
        <v>0.0</v>
      </c>
      <c r="S196" s="5">
        <v>0.0</v>
      </c>
      <c r="T196" s="5">
        <v>0.0</v>
      </c>
      <c r="U196" s="5">
        <v>0.0</v>
      </c>
      <c r="V196" s="5">
        <v>0.0</v>
      </c>
      <c r="W196" s="5">
        <v>0.0</v>
      </c>
      <c r="X196" s="5">
        <v>0.0</v>
      </c>
      <c r="Y196" s="5">
        <v>0.0</v>
      </c>
      <c r="Z196" s="5">
        <v>0.0</v>
      </c>
      <c r="AA196" s="5">
        <v>0.0</v>
      </c>
      <c r="AB196" s="5">
        <v>0.0</v>
      </c>
      <c r="AC196" s="5">
        <v>0.0</v>
      </c>
      <c r="AD196" s="5">
        <v>0.0</v>
      </c>
      <c r="AE196" s="5">
        <v>0.0</v>
      </c>
      <c r="AF196" s="6">
        <f>IFERROR(__xludf.DUMMYFUNCTION("IFERROR(
  VLOOKUP(
    A196,
    IMPORTRANGE(
      ""1ZygntHC1J6IxzKbTidmOyf5nUyW4GCLurHCjexrLm_o        "",
      ""HTMLキャッシュ!A:F""
    ),
    3,
    FALSE
  ),
  0
)
"),46080.80857638889)</f>
        <v>46080.80858</v>
      </c>
      <c r="AG196" s="5"/>
      <c r="AH196" s="5"/>
      <c r="AI196" s="5"/>
      <c r="AJ196" s="5"/>
      <c r="AK196" s="5"/>
      <c r="AL196" s="5"/>
      <c r="AM196" s="5"/>
      <c r="AN196" s="5"/>
      <c r="AO196" s="5"/>
      <c r="AP196" s="5"/>
      <c r="AQ196" s="5"/>
      <c r="AR196" s="3"/>
      <c r="AS196" s="5"/>
      <c r="AT196" s="5"/>
      <c r="AU196" s="5"/>
      <c r="AV196" s="5"/>
      <c r="AW196" s="5"/>
      <c r="AX196" s="5"/>
      <c r="AY196" s="5"/>
      <c r="AZ196" s="7"/>
      <c r="BA196" s="7"/>
    </row>
    <row r="197" ht="16.5" customHeight="1">
      <c r="A197" s="4" t="s">
        <v>426</v>
      </c>
      <c r="B197" s="5">
        <v>2.0</v>
      </c>
      <c r="C197" s="5">
        <v>3.0</v>
      </c>
      <c r="D197" s="1" t="s">
        <v>427</v>
      </c>
      <c r="E197" s="5">
        <v>1.0</v>
      </c>
      <c r="F197" s="5">
        <v>2.0</v>
      </c>
      <c r="G197" s="5">
        <v>0.0</v>
      </c>
      <c r="H197" s="5">
        <v>0.0</v>
      </c>
      <c r="I197" s="5">
        <v>0.0</v>
      </c>
      <c r="J197" s="5">
        <v>0.0</v>
      </c>
      <c r="K197" s="5">
        <v>0.0</v>
      </c>
      <c r="L197" s="5">
        <v>0.0</v>
      </c>
      <c r="M197" s="5">
        <v>0.0</v>
      </c>
      <c r="N197" s="5">
        <v>0.0</v>
      </c>
      <c r="O197" s="5">
        <v>0.0</v>
      </c>
      <c r="P197" s="5">
        <v>0.0</v>
      </c>
      <c r="Q197" s="5">
        <v>0.0</v>
      </c>
      <c r="R197" s="5">
        <v>0.0</v>
      </c>
      <c r="S197" s="5">
        <v>0.0</v>
      </c>
      <c r="T197" s="5">
        <v>0.0</v>
      </c>
      <c r="U197" s="5">
        <v>0.0</v>
      </c>
      <c r="V197" s="5">
        <v>0.0</v>
      </c>
      <c r="W197" s="5">
        <v>0.0</v>
      </c>
      <c r="X197" s="5">
        <v>0.0</v>
      </c>
      <c r="Y197" s="5">
        <v>0.0</v>
      </c>
      <c r="Z197" s="5">
        <v>0.0</v>
      </c>
      <c r="AA197" s="5">
        <v>0.0</v>
      </c>
      <c r="AB197" s="5">
        <v>0.0</v>
      </c>
      <c r="AC197" s="5">
        <v>0.0</v>
      </c>
      <c r="AD197" s="5">
        <v>0.0</v>
      </c>
      <c r="AE197" s="5">
        <v>0.0</v>
      </c>
      <c r="AF197" s="6">
        <f>IFERROR(__xludf.DUMMYFUNCTION("IFERROR(
  VLOOKUP(
    A197,
    IMPORTRANGE(
      ""1ZygntHC1J6IxzKbTidmOyf5nUyW4GCLurHCjexrLm_o        "",
      ""HTMLキャッシュ!A:F""
    ),
    3,
    FALSE
  ),
  0
)
"),46080.81033564815)</f>
        <v>46080.81034</v>
      </c>
      <c r="AG197" s="5"/>
      <c r="AH197" s="5"/>
      <c r="AI197" s="5"/>
      <c r="AJ197" s="5"/>
      <c r="AK197" s="5"/>
      <c r="AL197" s="5"/>
      <c r="AM197" s="5"/>
      <c r="AN197" s="5"/>
      <c r="AO197" s="5"/>
      <c r="AP197" s="5"/>
      <c r="AQ197" s="5"/>
      <c r="AR197" s="3"/>
      <c r="AS197" s="5"/>
      <c r="AT197" s="5"/>
      <c r="AU197" s="5"/>
      <c r="AV197" s="5"/>
      <c r="AW197" s="5"/>
      <c r="AX197" s="5"/>
      <c r="AY197" s="5"/>
      <c r="AZ197" s="7"/>
      <c r="BA197" s="7"/>
    </row>
    <row r="198" ht="16.5" customHeight="1">
      <c r="A198" s="4" t="s">
        <v>428</v>
      </c>
      <c r="B198" s="5">
        <v>0.0</v>
      </c>
      <c r="C198" s="5">
        <v>3.0</v>
      </c>
      <c r="D198" s="1" t="s">
        <v>429</v>
      </c>
      <c r="E198" s="5">
        <v>0.0</v>
      </c>
      <c r="F198" s="5">
        <v>1.0</v>
      </c>
      <c r="G198" s="5">
        <v>0.0</v>
      </c>
      <c r="H198" s="5">
        <v>0.0</v>
      </c>
      <c r="I198" s="5">
        <v>0.0</v>
      </c>
      <c r="J198" s="5">
        <v>0.0</v>
      </c>
      <c r="K198" s="5">
        <v>0.0</v>
      </c>
      <c r="L198" s="5">
        <v>0.0</v>
      </c>
      <c r="M198" s="5">
        <v>0.0</v>
      </c>
      <c r="N198" s="5">
        <v>1.0</v>
      </c>
      <c r="O198" s="5">
        <v>0.0</v>
      </c>
      <c r="P198" s="5">
        <v>0.0</v>
      </c>
      <c r="Q198" s="5">
        <v>0.0</v>
      </c>
      <c r="R198" s="5">
        <v>0.0</v>
      </c>
      <c r="S198" s="5">
        <v>0.0</v>
      </c>
      <c r="T198" s="5">
        <v>0.0</v>
      </c>
      <c r="U198" s="5">
        <v>0.0</v>
      </c>
      <c r="V198" s="5">
        <v>0.0</v>
      </c>
      <c r="W198" s="5">
        <v>0.0</v>
      </c>
      <c r="X198" s="5">
        <v>0.0</v>
      </c>
      <c r="Y198" s="5">
        <v>0.0</v>
      </c>
      <c r="Z198" s="5">
        <v>0.0</v>
      </c>
      <c r="AA198" s="5">
        <v>0.0</v>
      </c>
      <c r="AB198" s="5">
        <v>1.0</v>
      </c>
      <c r="AC198" s="5">
        <v>0.0</v>
      </c>
      <c r="AD198" s="5">
        <v>0.0</v>
      </c>
      <c r="AE198" s="5">
        <v>0.0</v>
      </c>
      <c r="AF198" s="6">
        <f>IFERROR(__xludf.DUMMYFUNCTION("IFERROR(
  VLOOKUP(
    A198,
    IMPORTRANGE(
      ""1ZygntHC1J6IxzKbTidmOyf5nUyW4GCLurHCjexrLm_o        "",
      ""HTMLキャッシュ!A:F""
    ),
    3,
    FALSE
  ),
  0
)
"),46080.64363425926)</f>
        <v>46080.64363</v>
      </c>
      <c r="AG198" s="5"/>
      <c r="AH198" s="5"/>
      <c r="AI198" s="5"/>
      <c r="AJ198" s="5"/>
      <c r="AK198" s="5"/>
      <c r="AL198" s="5"/>
      <c r="AM198" s="5"/>
      <c r="AN198" s="5"/>
      <c r="AO198" s="5"/>
      <c r="AP198" s="5"/>
      <c r="AQ198" s="5"/>
      <c r="AR198" s="3"/>
      <c r="AS198" s="5"/>
      <c r="AT198" s="5"/>
      <c r="AU198" s="5"/>
      <c r="AV198" s="5"/>
      <c r="AW198" s="5"/>
      <c r="AX198" s="5"/>
      <c r="AY198" s="5"/>
      <c r="AZ198" s="7"/>
      <c r="BA198" s="7"/>
    </row>
    <row r="199" ht="16.5" customHeight="1">
      <c r="A199" s="4" t="s">
        <v>430</v>
      </c>
      <c r="B199" s="5">
        <v>1.0</v>
      </c>
      <c r="C199" s="5">
        <v>3.0</v>
      </c>
      <c r="D199" s="1" t="s">
        <v>431</v>
      </c>
      <c r="E199" s="5">
        <v>0.0</v>
      </c>
      <c r="F199" s="5">
        <v>3.0</v>
      </c>
      <c r="G199" s="5">
        <v>0.0</v>
      </c>
      <c r="H199" s="5">
        <v>0.0</v>
      </c>
      <c r="I199" s="5">
        <v>0.0</v>
      </c>
      <c r="J199" s="5">
        <v>0.0</v>
      </c>
      <c r="K199" s="5">
        <v>0.0</v>
      </c>
      <c r="L199" s="5">
        <v>0.0</v>
      </c>
      <c r="M199" s="5">
        <v>0.0</v>
      </c>
      <c r="N199" s="5">
        <v>0.0</v>
      </c>
      <c r="O199" s="5">
        <v>0.0</v>
      </c>
      <c r="P199" s="5">
        <v>0.0</v>
      </c>
      <c r="Q199" s="5">
        <v>0.0</v>
      </c>
      <c r="R199" s="5">
        <v>0.0</v>
      </c>
      <c r="S199" s="5">
        <v>0.0</v>
      </c>
      <c r="T199" s="5">
        <v>0.0</v>
      </c>
      <c r="U199" s="5">
        <v>0.0</v>
      </c>
      <c r="V199" s="5">
        <v>0.0</v>
      </c>
      <c r="W199" s="5">
        <v>0.0</v>
      </c>
      <c r="X199" s="5">
        <v>0.0</v>
      </c>
      <c r="Y199" s="5">
        <v>0.0</v>
      </c>
      <c r="Z199" s="5">
        <v>0.0</v>
      </c>
      <c r="AA199" s="5">
        <v>0.0</v>
      </c>
      <c r="AB199" s="5">
        <v>0.0</v>
      </c>
      <c r="AC199" s="5">
        <v>0.0</v>
      </c>
      <c r="AD199" s="5">
        <v>0.0</v>
      </c>
      <c r="AE199" s="5">
        <v>0.0</v>
      </c>
      <c r="AF199" s="6">
        <f>IFERROR(__xludf.DUMMYFUNCTION("IFERROR(
  VLOOKUP(
    A199,
    IMPORTRANGE(
      ""1ZygntHC1J6IxzKbTidmOyf5nUyW4GCLurHCjexrLm_o        "",
      ""HTMLキャッシュ!A:F""
    ),
    3,
    FALSE
  ),
  0
)
"),46076.67721064815)</f>
        <v>46076.67721</v>
      </c>
      <c r="AG199" s="5"/>
      <c r="AH199" s="5"/>
      <c r="AI199" s="5"/>
      <c r="AJ199" s="5"/>
      <c r="AK199" s="5"/>
      <c r="AL199" s="5"/>
      <c r="AM199" s="5"/>
      <c r="AN199" s="5"/>
      <c r="AO199" s="5"/>
      <c r="AP199" s="5"/>
      <c r="AQ199" s="5"/>
      <c r="AR199" s="3"/>
      <c r="AS199" s="5"/>
      <c r="AT199" s="5"/>
      <c r="AU199" s="5"/>
      <c r="AV199" s="5"/>
      <c r="AW199" s="5"/>
      <c r="AX199" s="5"/>
      <c r="AY199" s="5"/>
      <c r="AZ199" s="7"/>
      <c r="BA199" s="7"/>
    </row>
    <row r="200" ht="16.5" customHeight="1">
      <c r="A200" s="4" t="s">
        <v>432</v>
      </c>
      <c r="B200" s="5">
        <v>7.0</v>
      </c>
      <c r="C200" s="5">
        <v>3.0</v>
      </c>
      <c r="D200" s="1" t="s">
        <v>433</v>
      </c>
      <c r="E200" s="5">
        <v>3.0</v>
      </c>
      <c r="F200" s="5">
        <v>0.0</v>
      </c>
      <c r="G200" s="5">
        <v>0.0</v>
      </c>
      <c r="H200" s="5">
        <v>0.0</v>
      </c>
      <c r="I200" s="5">
        <v>0.0</v>
      </c>
      <c r="J200" s="5">
        <v>0.0</v>
      </c>
      <c r="K200" s="5">
        <v>0.0</v>
      </c>
      <c r="L200" s="5">
        <v>0.0</v>
      </c>
      <c r="M200" s="5">
        <v>0.0</v>
      </c>
      <c r="N200" s="5">
        <v>0.0</v>
      </c>
      <c r="O200" s="5">
        <v>0.0</v>
      </c>
      <c r="P200" s="5">
        <v>0.0</v>
      </c>
      <c r="Q200" s="5">
        <v>0.0</v>
      </c>
      <c r="R200" s="5">
        <v>0.0</v>
      </c>
      <c r="S200" s="5">
        <v>0.0</v>
      </c>
      <c r="T200" s="5">
        <v>0.0</v>
      </c>
      <c r="U200" s="5">
        <v>0.0</v>
      </c>
      <c r="V200" s="5">
        <v>0.0</v>
      </c>
      <c r="W200" s="5">
        <v>0.0</v>
      </c>
      <c r="X200" s="5">
        <v>0.0</v>
      </c>
      <c r="Y200" s="5">
        <v>0.0</v>
      </c>
      <c r="Z200" s="5">
        <v>0.0</v>
      </c>
      <c r="AA200" s="5">
        <v>0.0</v>
      </c>
      <c r="AB200" s="5">
        <v>0.0</v>
      </c>
      <c r="AC200" s="5">
        <v>0.0</v>
      </c>
      <c r="AD200" s="5">
        <v>0.0</v>
      </c>
      <c r="AE200" s="5">
        <v>0.0</v>
      </c>
      <c r="AF200" s="6">
        <f>IFERROR(__xludf.DUMMYFUNCTION("IFERROR(
  VLOOKUP(
    A200,
    IMPORTRANGE(
      ""1ZygntHC1J6IxzKbTidmOyf5nUyW4GCLurHCjexrLm_o        "",
      ""HTMLキャッシュ!A:F""
    ),
    3,
    FALSE
  ),
  0
)
"),46078.607453703706)</f>
        <v>46078.60745</v>
      </c>
      <c r="AG200" s="5"/>
      <c r="AH200" s="5"/>
      <c r="AI200" s="5"/>
      <c r="AJ200" s="5"/>
      <c r="AK200" s="5"/>
      <c r="AL200" s="5"/>
      <c r="AM200" s="5"/>
      <c r="AN200" s="5"/>
      <c r="AO200" s="5"/>
      <c r="AP200" s="5"/>
      <c r="AQ200" s="5"/>
      <c r="AR200" s="3"/>
      <c r="AS200" s="5"/>
      <c r="AT200" s="5"/>
      <c r="AU200" s="5"/>
      <c r="AV200" s="5"/>
      <c r="AW200" s="5"/>
      <c r="AX200" s="5"/>
      <c r="AY200" s="5"/>
      <c r="AZ200" s="7"/>
      <c r="BA200" s="7"/>
    </row>
    <row r="201" ht="16.5" customHeight="1">
      <c r="A201" s="4" t="s">
        <v>434</v>
      </c>
      <c r="B201" s="5">
        <v>0.0</v>
      </c>
      <c r="C201" s="5">
        <v>3.0</v>
      </c>
      <c r="D201" s="1" t="s">
        <v>435</v>
      </c>
      <c r="E201" s="5">
        <v>0.0</v>
      </c>
      <c r="F201" s="5">
        <v>2.0</v>
      </c>
      <c r="G201" s="5">
        <v>0.0</v>
      </c>
      <c r="H201" s="5">
        <v>0.0</v>
      </c>
      <c r="I201" s="5">
        <v>0.0</v>
      </c>
      <c r="J201" s="5">
        <v>0.0</v>
      </c>
      <c r="K201" s="5">
        <v>0.0</v>
      </c>
      <c r="L201" s="5">
        <v>0.0</v>
      </c>
      <c r="M201" s="5">
        <v>0.0</v>
      </c>
      <c r="N201" s="5">
        <v>0.0</v>
      </c>
      <c r="O201" s="5">
        <v>0.0</v>
      </c>
      <c r="P201" s="5">
        <v>0.0</v>
      </c>
      <c r="Q201" s="5">
        <v>0.0</v>
      </c>
      <c r="R201" s="5">
        <v>0.0</v>
      </c>
      <c r="S201" s="5">
        <v>0.0</v>
      </c>
      <c r="T201" s="5">
        <v>0.0</v>
      </c>
      <c r="U201" s="5">
        <v>1.0</v>
      </c>
      <c r="V201" s="5">
        <v>0.0</v>
      </c>
      <c r="W201" s="5">
        <v>0.0</v>
      </c>
      <c r="X201" s="5">
        <v>0.0</v>
      </c>
      <c r="Y201" s="5">
        <v>0.0</v>
      </c>
      <c r="Z201" s="5">
        <v>0.0</v>
      </c>
      <c r="AA201" s="5">
        <v>0.0</v>
      </c>
      <c r="AB201" s="5">
        <v>0.0</v>
      </c>
      <c r="AC201" s="5">
        <v>0.0</v>
      </c>
      <c r="AD201" s="5">
        <v>0.0</v>
      </c>
      <c r="AE201" s="5">
        <v>0.0</v>
      </c>
      <c r="AF201" s="6">
        <f>IFERROR(__xludf.DUMMYFUNCTION("IFERROR(
  VLOOKUP(
    A201,
    IMPORTRANGE(
      ""1ZygntHC1J6IxzKbTidmOyf5nUyW4GCLurHCjexrLm_o        "",
      ""HTMLキャッシュ!A:F""
    ),
    3,
    FALSE
  ),
  0
)
"),46052.69116898148)</f>
        <v>46052.69117</v>
      </c>
      <c r="AG201" s="5"/>
      <c r="AH201" s="5"/>
      <c r="AI201" s="5"/>
      <c r="AJ201" s="5"/>
      <c r="AK201" s="5"/>
      <c r="AL201" s="5"/>
      <c r="AM201" s="5"/>
      <c r="AN201" s="5"/>
      <c r="AO201" s="5"/>
      <c r="AP201" s="5"/>
      <c r="AQ201" s="5"/>
      <c r="AR201" s="3"/>
      <c r="AS201" s="5"/>
      <c r="AT201" s="5"/>
      <c r="AU201" s="5"/>
      <c r="AV201" s="5"/>
      <c r="AW201" s="5"/>
      <c r="AX201" s="5"/>
      <c r="AY201" s="5"/>
      <c r="AZ201" s="7"/>
      <c r="BA201" s="7"/>
    </row>
    <row r="202" ht="16.5" customHeight="1">
      <c r="A202" s="4" t="s">
        <v>436</v>
      </c>
      <c r="B202" s="5">
        <v>0.0</v>
      </c>
      <c r="C202" s="5">
        <v>3.0</v>
      </c>
      <c r="D202" s="1" t="s">
        <v>437</v>
      </c>
      <c r="E202" s="5">
        <v>0.0</v>
      </c>
      <c r="F202" s="5">
        <v>1.0</v>
      </c>
      <c r="G202" s="5">
        <v>0.0</v>
      </c>
      <c r="H202" s="5">
        <v>0.0</v>
      </c>
      <c r="I202" s="5">
        <v>0.0</v>
      </c>
      <c r="J202" s="5">
        <v>0.0</v>
      </c>
      <c r="K202" s="5">
        <v>0.0</v>
      </c>
      <c r="L202" s="5">
        <v>0.0</v>
      </c>
      <c r="M202" s="5">
        <v>0.0</v>
      </c>
      <c r="N202" s="5">
        <v>0.0</v>
      </c>
      <c r="O202" s="5">
        <v>0.0</v>
      </c>
      <c r="P202" s="5">
        <v>0.0</v>
      </c>
      <c r="Q202" s="5">
        <v>0.0</v>
      </c>
      <c r="R202" s="5">
        <v>0.0</v>
      </c>
      <c r="S202" s="5">
        <v>0.0</v>
      </c>
      <c r="T202" s="5">
        <v>0.0</v>
      </c>
      <c r="U202" s="5">
        <v>2.0</v>
      </c>
      <c r="V202" s="5">
        <v>0.0</v>
      </c>
      <c r="W202" s="5">
        <v>0.0</v>
      </c>
      <c r="X202" s="5">
        <v>0.0</v>
      </c>
      <c r="Y202" s="5">
        <v>0.0</v>
      </c>
      <c r="Z202" s="5">
        <v>0.0</v>
      </c>
      <c r="AA202" s="5">
        <v>0.0</v>
      </c>
      <c r="AB202" s="5">
        <v>0.0</v>
      </c>
      <c r="AC202" s="5">
        <v>0.0</v>
      </c>
      <c r="AD202" s="5">
        <v>0.0</v>
      </c>
      <c r="AE202" s="5">
        <v>0.0</v>
      </c>
      <c r="AF202" s="6">
        <f>IFERROR(__xludf.DUMMYFUNCTION("IFERROR(
  VLOOKUP(
    A202,
    IMPORTRANGE(
      ""1ZygntHC1J6IxzKbTidmOyf5nUyW4GCLurHCjexrLm_o        "",
      ""HTMLキャッシュ!A:F""
    ),
    3,
    FALSE
  ),
  0
)
"),46052.6512037037)</f>
        <v>46052.6512</v>
      </c>
      <c r="AG202" s="5"/>
      <c r="AH202" s="5"/>
      <c r="AI202" s="5"/>
      <c r="AJ202" s="5"/>
      <c r="AK202" s="5"/>
      <c r="AL202" s="5"/>
      <c r="AM202" s="5"/>
      <c r="AN202" s="5"/>
      <c r="AO202" s="5"/>
      <c r="AP202" s="5"/>
      <c r="AQ202" s="5"/>
      <c r="AR202" s="3"/>
      <c r="AS202" s="5"/>
      <c r="AT202" s="5"/>
      <c r="AU202" s="5"/>
      <c r="AV202" s="5"/>
      <c r="AW202" s="5"/>
      <c r="AX202" s="5"/>
      <c r="AY202" s="5"/>
      <c r="AZ202" s="7"/>
      <c r="BA202" s="7"/>
    </row>
    <row r="203" ht="16.5" customHeight="1">
      <c r="A203" s="4" t="s">
        <v>438</v>
      </c>
      <c r="B203" s="5">
        <v>13.0</v>
      </c>
      <c r="C203" s="5">
        <v>3.0</v>
      </c>
      <c r="D203" s="1" t="s">
        <v>439</v>
      </c>
      <c r="E203" s="5">
        <v>0.0</v>
      </c>
      <c r="F203" s="5">
        <v>2.0</v>
      </c>
      <c r="G203" s="5">
        <v>0.0</v>
      </c>
      <c r="H203" s="5">
        <v>0.0</v>
      </c>
      <c r="I203" s="5">
        <v>0.0</v>
      </c>
      <c r="J203" s="5">
        <v>0.0</v>
      </c>
      <c r="K203" s="5">
        <v>0.0</v>
      </c>
      <c r="L203" s="5">
        <v>0.0</v>
      </c>
      <c r="M203" s="5">
        <v>0.0</v>
      </c>
      <c r="N203" s="5">
        <v>0.0</v>
      </c>
      <c r="O203" s="5">
        <v>0.0</v>
      </c>
      <c r="P203" s="5">
        <v>0.0</v>
      </c>
      <c r="Q203" s="5">
        <v>0.0</v>
      </c>
      <c r="R203" s="5">
        <v>0.0</v>
      </c>
      <c r="S203" s="5">
        <v>0.0</v>
      </c>
      <c r="T203" s="5">
        <v>0.0</v>
      </c>
      <c r="U203" s="5">
        <v>0.0</v>
      </c>
      <c r="V203" s="5">
        <v>0.0</v>
      </c>
      <c r="W203" s="5">
        <v>0.0</v>
      </c>
      <c r="X203" s="5">
        <v>0.0</v>
      </c>
      <c r="Y203" s="5">
        <v>1.0</v>
      </c>
      <c r="Z203" s="5">
        <v>0.0</v>
      </c>
      <c r="AA203" s="5">
        <v>0.0</v>
      </c>
      <c r="AB203" s="5">
        <v>0.0</v>
      </c>
      <c r="AC203" s="5">
        <v>0.0</v>
      </c>
      <c r="AD203" s="5">
        <v>0.0</v>
      </c>
      <c r="AE203" s="5">
        <v>0.0</v>
      </c>
      <c r="AF203" s="6">
        <f>IFERROR(__xludf.DUMMYFUNCTION("IFERROR(
  VLOOKUP(
    A203,
    IMPORTRANGE(
      ""1ZygntHC1J6IxzKbTidmOyf5nUyW4GCLurHCjexrLm_o        "",
      ""HTMLキャッシュ!A:F""
    ),
    3,
    FALSE
  ),
  0
)
"),46081.724016203705)</f>
        <v>46081.72402</v>
      </c>
      <c r="AG203" s="5"/>
      <c r="AH203" s="5"/>
      <c r="AI203" s="5"/>
      <c r="AJ203" s="5"/>
      <c r="AK203" s="5"/>
      <c r="AL203" s="5"/>
      <c r="AM203" s="5"/>
      <c r="AN203" s="5"/>
      <c r="AO203" s="5"/>
      <c r="AP203" s="5"/>
      <c r="AQ203" s="5"/>
      <c r="AR203" s="3"/>
      <c r="AS203" s="5"/>
      <c r="AT203" s="5"/>
      <c r="AU203" s="5"/>
      <c r="AV203" s="5"/>
      <c r="AW203" s="5"/>
      <c r="AX203" s="5"/>
      <c r="AY203" s="5"/>
      <c r="AZ203" s="7"/>
      <c r="BA203" s="7"/>
    </row>
    <row r="204" ht="16.5" customHeight="1">
      <c r="A204" s="4" t="s">
        <v>440</v>
      </c>
      <c r="B204" s="5">
        <v>0.0</v>
      </c>
      <c r="C204" s="5">
        <v>3.0</v>
      </c>
      <c r="D204" s="1" t="s">
        <v>441</v>
      </c>
      <c r="E204" s="5">
        <v>0.0</v>
      </c>
      <c r="F204" s="5">
        <v>0.0</v>
      </c>
      <c r="G204" s="5">
        <v>0.0</v>
      </c>
      <c r="H204" s="5">
        <v>0.0</v>
      </c>
      <c r="I204" s="5">
        <v>0.0</v>
      </c>
      <c r="J204" s="5">
        <v>2.0</v>
      </c>
      <c r="K204" s="5">
        <v>0.0</v>
      </c>
      <c r="L204" s="5">
        <v>0.0</v>
      </c>
      <c r="M204" s="5">
        <v>0.0</v>
      </c>
      <c r="N204" s="5">
        <v>0.0</v>
      </c>
      <c r="O204" s="5">
        <v>0.0</v>
      </c>
      <c r="P204" s="5">
        <v>0.0</v>
      </c>
      <c r="Q204" s="5">
        <v>0.0</v>
      </c>
      <c r="R204" s="5">
        <v>0.0</v>
      </c>
      <c r="S204" s="5">
        <v>0.0</v>
      </c>
      <c r="T204" s="5">
        <v>0.0</v>
      </c>
      <c r="U204" s="5">
        <v>1.0</v>
      </c>
      <c r="V204" s="5">
        <v>0.0</v>
      </c>
      <c r="W204" s="5">
        <v>0.0</v>
      </c>
      <c r="X204" s="5">
        <v>0.0</v>
      </c>
      <c r="Y204" s="5">
        <v>0.0</v>
      </c>
      <c r="Z204" s="5">
        <v>0.0</v>
      </c>
      <c r="AA204" s="5">
        <v>0.0</v>
      </c>
      <c r="AB204" s="5">
        <v>0.0</v>
      </c>
      <c r="AC204" s="5">
        <v>0.0</v>
      </c>
      <c r="AD204" s="5">
        <v>0.0</v>
      </c>
      <c r="AE204" s="5">
        <v>0.0</v>
      </c>
      <c r="AF204" s="6">
        <f>IFERROR(__xludf.DUMMYFUNCTION("IFERROR(
  VLOOKUP(
    A204,
    IMPORTRANGE(
      ""1ZygntHC1J6IxzKbTidmOyf5nUyW4GCLurHCjexrLm_o        "",
      ""HTMLキャッシュ!A:F""
    ),
    3,
    FALSE
  ),
  0
)
"),46081.71608796297)</f>
        <v>46081.71609</v>
      </c>
      <c r="AG204" s="5"/>
      <c r="AH204" s="5"/>
      <c r="AI204" s="5"/>
      <c r="AJ204" s="5"/>
      <c r="AK204" s="5"/>
      <c r="AL204" s="5"/>
      <c r="AM204" s="5"/>
      <c r="AN204" s="5"/>
      <c r="AO204" s="5"/>
      <c r="AP204" s="5"/>
      <c r="AQ204" s="5"/>
      <c r="AR204" s="3"/>
      <c r="AS204" s="5"/>
      <c r="AT204" s="5"/>
      <c r="AU204" s="5"/>
      <c r="AV204" s="5"/>
      <c r="AW204" s="5"/>
      <c r="AX204" s="5"/>
      <c r="AY204" s="5"/>
      <c r="AZ204" s="7"/>
      <c r="BA204" s="7"/>
    </row>
    <row r="205" ht="16.5" customHeight="1">
      <c r="A205" s="4" t="s">
        <v>442</v>
      </c>
      <c r="B205" s="5">
        <v>0.0</v>
      </c>
      <c r="C205" s="5">
        <v>3.0</v>
      </c>
      <c r="D205" s="1" t="s">
        <v>443</v>
      </c>
      <c r="E205" s="5">
        <v>0.0</v>
      </c>
      <c r="F205" s="5">
        <v>1.0</v>
      </c>
      <c r="G205" s="5">
        <v>0.0</v>
      </c>
      <c r="H205" s="5">
        <v>0.0</v>
      </c>
      <c r="I205" s="5">
        <v>0.0</v>
      </c>
      <c r="J205" s="5">
        <v>1.0</v>
      </c>
      <c r="K205" s="5">
        <v>0.0</v>
      </c>
      <c r="L205" s="5">
        <v>1.0</v>
      </c>
      <c r="M205" s="5">
        <v>0.0</v>
      </c>
      <c r="N205" s="5">
        <v>0.0</v>
      </c>
      <c r="O205" s="5">
        <v>0.0</v>
      </c>
      <c r="P205" s="5">
        <v>0.0</v>
      </c>
      <c r="Q205" s="5">
        <v>0.0</v>
      </c>
      <c r="R205" s="5">
        <v>0.0</v>
      </c>
      <c r="S205" s="5">
        <v>0.0</v>
      </c>
      <c r="T205" s="5">
        <v>0.0</v>
      </c>
      <c r="U205" s="5">
        <v>0.0</v>
      </c>
      <c r="V205" s="5">
        <v>0.0</v>
      </c>
      <c r="W205" s="5">
        <v>0.0</v>
      </c>
      <c r="X205" s="5">
        <v>0.0</v>
      </c>
      <c r="Y205" s="5">
        <v>0.0</v>
      </c>
      <c r="Z205" s="5">
        <v>0.0</v>
      </c>
      <c r="AA205" s="5">
        <v>0.0</v>
      </c>
      <c r="AB205" s="5">
        <v>0.0</v>
      </c>
      <c r="AC205" s="5">
        <v>0.0</v>
      </c>
      <c r="AD205" s="5">
        <v>0.0</v>
      </c>
      <c r="AE205" s="5">
        <v>0.0</v>
      </c>
      <c r="AF205" s="6">
        <f>IFERROR(__xludf.DUMMYFUNCTION("IFERROR(
  VLOOKUP(
    A205,
    IMPORTRANGE(
      ""1ZygntHC1J6IxzKbTidmOyf5nUyW4GCLurHCjexrLm_o        "",
      ""HTMLキャッシュ!A:F""
    ),
    3,
    FALSE
  ),
  0
)
"),43511.64931712963)</f>
        <v>43511.64932</v>
      </c>
      <c r="AG205" s="5"/>
      <c r="AH205" s="5"/>
      <c r="AI205" s="5"/>
      <c r="AJ205" s="5"/>
      <c r="AK205" s="5"/>
      <c r="AL205" s="5"/>
      <c r="AM205" s="5"/>
      <c r="AN205" s="5"/>
      <c r="AO205" s="5"/>
      <c r="AP205" s="5"/>
      <c r="AQ205" s="5"/>
      <c r="AR205" s="3"/>
      <c r="AS205" s="5"/>
      <c r="AT205" s="5"/>
      <c r="AU205" s="5"/>
      <c r="AV205" s="5"/>
      <c r="AW205" s="5"/>
      <c r="AX205" s="5"/>
      <c r="AY205" s="5"/>
      <c r="AZ205" s="7"/>
      <c r="BA205" s="7"/>
    </row>
    <row r="206" ht="16.5" customHeight="1">
      <c r="A206" s="4" t="s">
        <v>444</v>
      </c>
      <c r="B206" s="5">
        <v>0.0</v>
      </c>
      <c r="C206" s="5">
        <v>3.0</v>
      </c>
      <c r="D206" s="1" t="s">
        <v>445</v>
      </c>
      <c r="E206" s="5">
        <v>0.0</v>
      </c>
      <c r="F206" s="5">
        <v>1.0</v>
      </c>
      <c r="G206" s="5">
        <v>0.0</v>
      </c>
      <c r="H206" s="5">
        <v>0.0</v>
      </c>
      <c r="I206" s="5">
        <v>0.0</v>
      </c>
      <c r="J206" s="5">
        <v>1.0</v>
      </c>
      <c r="K206" s="5">
        <v>0.0</v>
      </c>
      <c r="L206" s="5">
        <v>1.0</v>
      </c>
      <c r="M206" s="5">
        <v>0.0</v>
      </c>
      <c r="N206" s="5">
        <v>0.0</v>
      </c>
      <c r="O206" s="5">
        <v>0.0</v>
      </c>
      <c r="P206" s="5">
        <v>0.0</v>
      </c>
      <c r="Q206" s="5">
        <v>0.0</v>
      </c>
      <c r="R206" s="5">
        <v>0.0</v>
      </c>
      <c r="S206" s="5">
        <v>0.0</v>
      </c>
      <c r="T206" s="5">
        <v>0.0</v>
      </c>
      <c r="U206" s="5">
        <v>0.0</v>
      </c>
      <c r="V206" s="5">
        <v>0.0</v>
      </c>
      <c r="W206" s="5">
        <v>0.0</v>
      </c>
      <c r="X206" s="5">
        <v>0.0</v>
      </c>
      <c r="Y206" s="5">
        <v>0.0</v>
      </c>
      <c r="Z206" s="5">
        <v>0.0</v>
      </c>
      <c r="AA206" s="5">
        <v>0.0</v>
      </c>
      <c r="AB206" s="5">
        <v>0.0</v>
      </c>
      <c r="AC206" s="5">
        <v>0.0</v>
      </c>
      <c r="AD206" s="5">
        <v>0.0</v>
      </c>
      <c r="AE206" s="5">
        <v>0.0</v>
      </c>
      <c r="AF206" s="6">
        <f>IFERROR(__xludf.DUMMYFUNCTION("IFERROR(
  VLOOKUP(
    A206,
    IMPORTRANGE(
      ""1ZygntHC1J6IxzKbTidmOyf5nUyW4GCLurHCjexrLm_o        "",
      ""HTMLキャッシュ!A:F""
    ),
    3,
    FALSE
  ),
  0
)
"),43616.67423611111)</f>
        <v>43616.67424</v>
      </c>
      <c r="AG206" s="5"/>
      <c r="AH206" s="5"/>
      <c r="AI206" s="5"/>
      <c r="AJ206" s="5"/>
      <c r="AK206" s="5"/>
      <c r="AL206" s="5"/>
      <c r="AM206" s="5"/>
      <c r="AN206" s="5"/>
      <c r="AO206" s="5"/>
      <c r="AP206" s="5"/>
      <c r="AQ206" s="5"/>
      <c r="AR206" s="3"/>
      <c r="AS206" s="5"/>
      <c r="AT206" s="5"/>
      <c r="AU206" s="5"/>
      <c r="AV206" s="5"/>
      <c r="AW206" s="5"/>
      <c r="AX206" s="5"/>
      <c r="AY206" s="5"/>
      <c r="AZ206" s="7"/>
      <c r="BA206" s="7"/>
    </row>
    <row r="207" ht="16.5" customHeight="1">
      <c r="A207" s="4" t="s">
        <v>446</v>
      </c>
      <c r="B207" s="5">
        <v>0.0</v>
      </c>
      <c r="C207" s="5">
        <v>3.0</v>
      </c>
      <c r="D207" s="1" t="s">
        <v>447</v>
      </c>
      <c r="E207" s="5">
        <v>0.0</v>
      </c>
      <c r="F207" s="5">
        <v>1.0</v>
      </c>
      <c r="G207" s="5">
        <v>1.0</v>
      </c>
      <c r="H207" s="5">
        <v>0.0</v>
      </c>
      <c r="I207" s="5">
        <v>0.0</v>
      </c>
      <c r="J207" s="5">
        <v>0.0</v>
      </c>
      <c r="K207" s="5">
        <v>0.0</v>
      </c>
      <c r="L207" s="5">
        <v>0.0</v>
      </c>
      <c r="M207" s="5">
        <v>0.0</v>
      </c>
      <c r="N207" s="5">
        <v>1.0</v>
      </c>
      <c r="O207" s="5">
        <v>0.0</v>
      </c>
      <c r="P207" s="5">
        <v>0.0</v>
      </c>
      <c r="Q207" s="5">
        <v>0.0</v>
      </c>
      <c r="R207" s="5">
        <v>0.0</v>
      </c>
      <c r="S207" s="5">
        <v>0.0</v>
      </c>
      <c r="T207" s="5">
        <v>0.0</v>
      </c>
      <c r="U207" s="5">
        <v>0.0</v>
      </c>
      <c r="V207" s="5">
        <v>0.0</v>
      </c>
      <c r="W207" s="5">
        <v>0.0</v>
      </c>
      <c r="X207" s="5">
        <v>0.0</v>
      </c>
      <c r="Y207" s="5">
        <v>0.0</v>
      </c>
      <c r="Z207" s="5">
        <v>0.0</v>
      </c>
      <c r="AA207" s="5">
        <v>0.0</v>
      </c>
      <c r="AB207" s="5">
        <v>0.0</v>
      </c>
      <c r="AC207" s="5">
        <v>0.0</v>
      </c>
      <c r="AD207" s="5">
        <v>0.0</v>
      </c>
      <c r="AE207" s="5">
        <v>0.0</v>
      </c>
      <c r="AF207" s="6">
        <f>IFERROR(__xludf.DUMMYFUNCTION("IFERROR(
  VLOOKUP(
    A207,
    IMPORTRANGE(
      ""1ZygntHC1J6IxzKbTidmOyf5nUyW4GCLurHCjexrLm_o        "",
      ""HTMLキャッシュ!A:F""
    ),
    3,
    FALSE
  ),
  0
)
"),46084.555613425924)</f>
        <v>46084.55561</v>
      </c>
      <c r="AG207" s="5"/>
      <c r="AH207" s="5"/>
      <c r="AI207" s="5"/>
      <c r="AJ207" s="5"/>
      <c r="AK207" s="5"/>
      <c r="AL207" s="5"/>
      <c r="AM207" s="5"/>
      <c r="AN207" s="5"/>
      <c r="AO207" s="5"/>
      <c r="AP207" s="5"/>
      <c r="AQ207" s="5"/>
      <c r="AR207" s="3"/>
      <c r="AS207" s="5"/>
      <c r="AT207" s="5"/>
      <c r="AU207" s="5"/>
      <c r="AV207" s="5"/>
      <c r="AW207" s="5"/>
      <c r="AX207" s="5"/>
      <c r="AY207" s="5"/>
      <c r="AZ207" s="7"/>
      <c r="BA207" s="7"/>
    </row>
    <row r="208" ht="16.5" customHeight="1">
      <c r="A208" s="4" t="s">
        <v>448</v>
      </c>
      <c r="B208" s="5">
        <v>0.0</v>
      </c>
      <c r="C208" s="5">
        <v>3.0</v>
      </c>
      <c r="D208" s="1" t="s">
        <v>449</v>
      </c>
      <c r="E208" s="5">
        <v>0.0</v>
      </c>
      <c r="F208" s="5">
        <v>0.0</v>
      </c>
      <c r="G208" s="5">
        <v>0.0</v>
      </c>
      <c r="H208" s="5">
        <v>0.0</v>
      </c>
      <c r="I208" s="5">
        <v>0.0</v>
      </c>
      <c r="J208" s="5">
        <v>0.0</v>
      </c>
      <c r="K208" s="5">
        <v>0.0</v>
      </c>
      <c r="L208" s="5">
        <v>0.0</v>
      </c>
      <c r="M208" s="5">
        <v>0.0</v>
      </c>
      <c r="N208" s="5">
        <v>0.0</v>
      </c>
      <c r="O208" s="5">
        <v>0.0</v>
      </c>
      <c r="P208" s="5">
        <v>0.0</v>
      </c>
      <c r="Q208" s="5">
        <v>0.0</v>
      </c>
      <c r="R208" s="5">
        <v>0.0</v>
      </c>
      <c r="S208" s="5">
        <v>0.0</v>
      </c>
      <c r="T208" s="5">
        <v>0.0</v>
      </c>
      <c r="U208" s="5">
        <v>3.0</v>
      </c>
      <c r="V208" s="5">
        <v>0.0</v>
      </c>
      <c r="W208" s="5">
        <v>0.0</v>
      </c>
      <c r="X208" s="5">
        <v>0.0</v>
      </c>
      <c r="Y208" s="5">
        <v>0.0</v>
      </c>
      <c r="Z208" s="5">
        <v>0.0</v>
      </c>
      <c r="AA208" s="5">
        <v>0.0</v>
      </c>
      <c r="AB208" s="5">
        <v>0.0</v>
      </c>
      <c r="AC208" s="5">
        <v>0.0</v>
      </c>
      <c r="AD208" s="5">
        <v>0.0</v>
      </c>
      <c r="AE208" s="5">
        <v>0.0</v>
      </c>
      <c r="AF208" s="6">
        <f>IFERROR(__xludf.DUMMYFUNCTION("IFERROR(
  VLOOKUP(
    A208,
    IMPORTRANGE(
      ""1ZygntHC1J6IxzKbTidmOyf5nUyW4GCLurHCjexrLm_o        "",
      ""HTMLキャッシュ!A:F""
    ),
    3,
    FALSE
  ),
  0
)
"),46043.56741898148)</f>
        <v>46043.56742</v>
      </c>
      <c r="AG208" s="5"/>
      <c r="AH208" s="5"/>
      <c r="AI208" s="5"/>
      <c r="AJ208" s="5"/>
      <c r="AK208" s="5"/>
      <c r="AL208" s="5"/>
      <c r="AM208" s="5"/>
      <c r="AN208" s="5"/>
      <c r="AO208" s="5"/>
      <c r="AP208" s="5"/>
      <c r="AQ208" s="5"/>
      <c r="AR208" s="3"/>
      <c r="AS208" s="5"/>
      <c r="AT208" s="5"/>
      <c r="AU208" s="5"/>
      <c r="AV208" s="5"/>
      <c r="AW208" s="5"/>
      <c r="AX208" s="5"/>
      <c r="AY208" s="5"/>
      <c r="AZ208" s="7"/>
      <c r="BA208" s="7"/>
    </row>
    <row r="209" ht="16.5" customHeight="1">
      <c r="A209" s="4" t="s">
        <v>450</v>
      </c>
      <c r="B209" s="5">
        <v>16.0</v>
      </c>
      <c r="C209" s="5">
        <v>3.0</v>
      </c>
      <c r="D209" s="1" t="s">
        <v>451</v>
      </c>
      <c r="E209" s="5">
        <v>0.0</v>
      </c>
      <c r="F209" s="5">
        <v>0.0</v>
      </c>
      <c r="G209" s="5">
        <v>0.0</v>
      </c>
      <c r="H209" s="5">
        <v>0.0</v>
      </c>
      <c r="I209" s="5">
        <v>0.0</v>
      </c>
      <c r="J209" s="5">
        <v>0.0</v>
      </c>
      <c r="K209" s="5">
        <v>0.0</v>
      </c>
      <c r="L209" s="5">
        <v>0.0</v>
      </c>
      <c r="M209" s="5">
        <v>1.0</v>
      </c>
      <c r="N209" s="5">
        <v>0.0</v>
      </c>
      <c r="O209" s="5">
        <v>0.0</v>
      </c>
      <c r="P209" s="5">
        <v>0.0</v>
      </c>
      <c r="Q209" s="5">
        <v>0.0</v>
      </c>
      <c r="R209" s="5">
        <v>0.0</v>
      </c>
      <c r="S209" s="5">
        <v>0.0</v>
      </c>
      <c r="T209" s="5">
        <v>1.0</v>
      </c>
      <c r="U209" s="5">
        <v>0.0</v>
      </c>
      <c r="V209" s="5">
        <v>0.0</v>
      </c>
      <c r="W209" s="5">
        <v>0.0</v>
      </c>
      <c r="X209" s="5">
        <v>0.0</v>
      </c>
      <c r="Y209" s="5">
        <v>1.0</v>
      </c>
      <c r="Z209" s="5">
        <v>0.0</v>
      </c>
      <c r="AA209" s="5">
        <v>0.0</v>
      </c>
      <c r="AB209" s="5">
        <v>0.0</v>
      </c>
      <c r="AC209" s="5">
        <v>0.0</v>
      </c>
      <c r="AD209" s="5">
        <v>0.0</v>
      </c>
      <c r="AE209" s="5">
        <v>0.0</v>
      </c>
      <c r="AF209" s="6">
        <f>IFERROR(__xludf.DUMMYFUNCTION("IFERROR(
  VLOOKUP(
    A209,
    IMPORTRANGE(
      ""1ZygntHC1J6IxzKbTidmOyf5nUyW4GCLurHCjexrLm_o        "",
      ""HTMLキャッシュ!A:F""
    ),
    3,
    FALSE
  ),
  0
)
"),46088.78853009259)</f>
        <v>46088.78853</v>
      </c>
      <c r="AG209" s="5"/>
      <c r="AH209" s="5"/>
      <c r="AI209" s="5"/>
      <c r="AJ209" s="5"/>
      <c r="AK209" s="5"/>
      <c r="AL209" s="5"/>
      <c r="AM209" s="5"/>
      <c r="AN209" s="5"/>
      <c r="AO209" s="5"/>
      <c r="AP209" s="5"/>
      <c r="AQ209" s="5"/>
      <c r="AR209" s="3"/>
      <c r="AS209" s="5"/>
      <c r="AT209" s="5"/>
      <c r="AU209" s="5"/>
      <c r="AV209" s="5"/>
      <c r="AW209" s="5"/>
      <c r="AX209" s="5"/>
      <c r="AY209" s="5"/>
      <c r="AZ209" s="7"/>
      <c r="BA209" s="7"/>
    </row>
    <row r="210" ht="16.5" customHeight="1">
      <c r="A210" s="4" t="s">
        <v>452</v>
      </c>
      <c r="B210" s="5">
        <v>4.0</v>
      </c>
      <c r="C210" s="5">
        <v>3.0</v>
      </c>
      <c r="D210" s="1" t="s">
        <v>453</v>
      </c>
      <c r="E210" s="5">
        <v>0.0</v>
      </c>
      <c r="F210" s="5">
        <v>0.0</v>
      </c>
      <c r="G210" s="5">
        <v>0.0</v>
      </c>
      <c r="H210" s="5">
        <v>0.0</v>
      </c>
      <c r="I210" s="5">
        <v>2.0</v>
      </c>
      <c r="J210" s="5">
        <v>1.0</v>
      </c>
      <c r="K210" s="5">
        <v>0.0</v>
      </c>
      <c r="L210" s="5">
        <v>0.0</v>
      </c>
      <c r="M210" s="5">
        <v>0.0</v>
      </c>
      <c r="N210" s="5">
        <v>0.0</v>
      </c>
      <c r="O210" s="5">
        <v>0.0</v>
      </c>
      <c r="P210" s="5">
        <v>0.0</v>
      </c>
      <c r="Q210" s="5">
        <v>0.0</v>
      </c>
      <c r="R210" s="5">
        <v>0.0</v>
      </c>
      <c r="S210" s="5">
        <v>0.0</v>
      </c>
      <c r="T210" s="5">
        <v>0.0</v>
      </c>
      <c r="U210" s="5">
        <v>0.0</v>
      </c>
      <c r="V210" s="5">
        <v>0.0</v>
      </c>
      <c r="W210" s="5">
        <v>0.0</v>
      </c>
      <c r="X210" s="5">
        <v>0.0</v>
      </c>
      <c r="Y210" s="5">
        <v>0.0</v>
      </c>
      <c r="Z210" s="5">
        <v>0.0</v>
      </c>
      <c r="AA210" s="5">
        <v>0.0</v>
      </c>
      <c r="AB210" s="5">
        <v>0.0</v>
      </c>
      <c r="AC210" s="5">
        <v>0.0</v>
      </c>
      <c r="AD210" s="5">
        <v>0.0</v>
      </c>
      <c r="AE210" s="5">
        <v>0.0</v>
      </c>
      <c r="AF210" s="6">
        <f>IFERROR(__xludf.DUMMYFUNCTION("IFERROR(
  VLOOKUP(
    A210,
    IMPORTRANGE(
      ""1ZygntHC1J6IxzKbTidmOyf5nUyW4GCLurHCjexrLm_o        "",
      ""HTMLキャッシュ!A:F""
    ),
    3,
    FALSE
  ),
  0
)
"),46080.81935185185)</f>
        <v>46080.81935</v>
      </c>
      <c r="AG210" s="5"/>
      <c r="AH210" s="5"/>
      <c r="AI210" s="5"/>
      <c r="AJ210" s="5"/>
      <c r="AK210" s="5"/>
      <c r="AL210" s="5"/>
      <c r="AM210" s="5"/>
      <c r="AN210" s="5"/>
      <c r="AO210" s="5"/>
      <c r="AP210" s="5"/>
      <c r="AQ210" s="5"/>
      <c r="AR210" s="3"/>
      <c r="AS210" s="5"/>
      <c r="AT210" s="5"/>
      <c r="AU210" s="5"/>
      <c r="AV210" s="5"/>
      <c r="AW210" s="5"/>
      <c r="AX210" s="5"/>
      <c r="AY210" s="5"/>
      <c r="AZ210" s="7"/>
      <c r="BA210" s="7"/>
    </row>
    <row r="211" ht="16.5" customHeight="1">
      <c r="A211" s="4" t="s">
        <v>454</v>
      </c>
      <c r="B211" s="5">
        <v>23.0</v>
      </c>
      <c r="C211" s="5">
        <v>3.0</v>
      </c>
      <c r="D211" s="1" t="s">
        <v>455</v>
      </c>
      <c r="E211" s="5">
        <v>0.0</v>
      </c>
      <c r="F211" s="5">
        <v>3.0</v>
      </c>
      <c r="G211" s="5">
        <v>0.0</v>
      </c>
      <c r="H211" s="5">
        <v>0.0</v>
      </c>
      <c r="I211" s="5">
        <v>0.0</v>
      </c>
      <c r="J211" s="5">
        <v>0.0</v>
      </c>
      <c r="K211" s="5">
        <v>0.0</v>
      </c>
      <c r="L211" s="5">
        <v>0.0</v>
      </c>
      <c r="M211" s="5">
        <v>0.0</v>
      </c>
      <c r="N211" s="5">
        <v>0.0</v>
      </c>
      <c r="O211" s="5">
        <v>0.0</v>
      </c>
      <c r="P211" s="5">
        <v>0.0</v>
      </c>
      <c r="Q211" s="5">
        <v>0.0</v>
      </c>
      <c r="R211" s="5">
        <v>0.0</v>
      </c>
      <c r="S211" s="5">
        <v>0.0</v>
      </c>
      <c r="T211" s="5">
        <v>0.0</v>
      </c>
      <c r="U211" s="5">
        <v>0.0</v>
      </c>
      <c r="V211" s="5">
        <v>0.0</v>
      </c>
      <c r="W211" s="5">
        <v>0.0</v>
      </c>
      <c r="X211" s="5">
        <v>0.0</v>
      </c>
      <c r="Y211" s="5">
        <v>0.0</v>
      </c>
      <c r="Z211" s="5">
        <v>0.0</v>
      </c>
      <c r="AA211" s="5">
        <v>0.0</v>
      </c>
      <c r="AB211" s="5">
        <v>0.0</v>
      </c>
      <c r="AC211" s="5">
        <v>0.0</v>
      </c>
      <c r="AD211" s="5">
        <v>0.0</v>
      </c>
      <c r="AE211" s="5">
        <v>0.0</v>
      </c>
      <c r="AF211" s="6">
        <f>IFERROR(__xludf.DUMMYFUNCTION("IFERROR(
  VLOOKUP(
    A211,
    IMPORTRANGE(
      ""1ZygntHC1J6IxzKbTidmOyf5nUyW4GCLurHCjexrLm_o        "",
      ""HTMLキャッシュ!A:F""
    ),
    3,
    FALSE
  ),
  0
)
"),46085.84988425926)</f>
        <v>46085.84988</v>
      </c>
      <c r="AG211" s="5"/>
      <c r="AH211" s="5"/>
      <c r="AI211" s="5"/>
      <c r="AJ211" s="5"/>
      <c r="AK211" s="5"/>
      <c r="AL211" s="5"/>
      <c r="AM211" s="5"/>
      <c r="AN211" s="5"/>
      <c r="AO211" s="5"/>
      <c r="AP211" s="5"/>
      <c r="AQ211" s="5"/>
      <c r="AR211" s="3"/>
      <c r="AS211" s="5"/>
      <c r="AT211" s="5"/>
      <c r="AU211" s="5"/>
      <c r="AV211" s="5"/>
      <c r="AW211" s="5"/>
      <c r="AX211" s="5"/>
      <c r="AY211" s="5"/>
      <c r="AZ211" s="7"/>
      <c r="BA211" s="7"/>
    </row>
    <row r="212" ht="16.5" customHeight="1">
      <c r="A212" s="4" t="s">
        <v>456</v>
      </c>
      <c r="B212" s="5">
        <v>0.0</v>
      </c>
      <c r="C212" s="5">
        <v>3.0</v>
      </c>
      <c r="D212" s="1" t="s">
        <v>457</v>
      </c>
      <c r="E212" s="5">
        <v>0.0</v>
      </c>
      <c r="F212" s="5">
        <v>3.0</v>
      </c>
      <c r="G212" s="5">
        <v>0.0</v>
      </c>
      <c r="H212" s="5">
        <v>0.0</v>
      </c>
      <c r="I212" s="5">
        <v>0.0</v>
      </c>
      <c r="J212" s="5">
        <v>0.0</v>
      </c>
      <c r="K212" s="5">
        <v>0.0</v>
      </c>
      <c r="L212" s="5">
        <v>0.0</v>
      </c>
      <c r="M212" s="5">
        <v>0.0</v>
      </c>
      <c r="N212" s="5">
        <v>0.0</v>
      </c>
      <c r="O212" s="5">
        <v>0.0</v>
      </c>
      <c r="P212" s="5">
        <v>0.0</v>
      </c>
      <c r="Q212" s="5">
        <v>0.0</v>
      </c>
      <c r="R212" s="5">
        <v>0.0</v>
      </c>
      <c r="S212" s="5">
        <v>0.0</v>
      </c>
      <c r="T212" s="5">
        <v>0.0</v>
      </c>
      <c r="U212" s="5">
        <v>0.0</v>
      </c>
      <c r="V212" s="5">
        <v>0.0</v>
      </c>
      <c r="W212" s="5">
        <v>0.0</v>
      </c>
      <c r="X212" s="5">
        <v>0.0</v>
      </c>
      <c r="Y212" s="5">
        <v>0.0</v>
      </c>
      <c r="Z212" s="5">
        <v>0.0</v>
      </c>
      <c r="AA212" s="5">
        <v>0.0</v>
      </c>
      <c r="AB212" s="5">
        <v>0.0</v>
      </c>
      <c r="AC212" s="5">
        <v>0.0</v>
      </c>
      <c r="AD212" s="5">
        <v>0.0</v>
      </c>
      <c r="AE212" s="5">
        <v>0.0</v>
      </c>
      <c r="AF212" s="6">
        <f>IFERROR(__xludf.DUMMYFUNCTION("IFERROR(
  VLOOKUP(
    A212,
    IMPORTRANGE(
      ""1ZygntHC1J6IxzKbTidmOyf5nUyW4GCLurHCjexrLm_o        "",
      ""HTMLキャッシュ!A:F""
    ),
    3,
    FALSE
  ),
  0
)
"),44166.52579861111)</f>
        <v>44166.5258</v>
      </c>
      <c r="AG212" s="5"/>
      <c r="AH212" s="5"/>
      <c r="AI212" s="5"/>
      <c r="AJ212" s="5"/>
      <c r="AK212" s="5"/>
      <c r="AL212" s="5"/>
      <c r="AM212" s="5"/>
      <c r="AN212" s="5"/>
      <c r="AO212" s="5"/>
      <c r="AP212" s="5"/>
      <c r="AQ212" s="5"/>
      <c r="AR212" s="3"/>
      <c r="AS212" s="5"/>
      <c r="AT212" s="5"/>
      <c r="AU212" s="5"/>
      <c r="AV212" s="5"/>
      <c r="AW212" s="5"/>
      <c r="AX212" s="5"/>
      <c r="AY212" s="5"/>
      <c r="AZ212" s="7"/>
      <c r="BA212" s="7"/>
    </row>
    <row r="213" ht="16.5" customHeight="1">
      <c r="A213" s="4" t="s">
        <v>458</v>
      </c>
      <c r="B213" s="5">
        <v>0.0</v>
      </c>
      <c r="C213" s="5">
        <v>3.0</v>
      </c>
      <c r="D213" s="1" t="s">
        <v>459</v>
      </c>
      <c r="E213" s="5">
        <v>0.0</v>
      </c>
      <c r="F213" s="5">
        <v>3.0</v>
      </c>
      <c r="G213" s="5">
        <v>0.0</v>
      </c>
      <c r="H213" s="5">
        <v>0.0</v>
      </c>
      <c r="I213" s="5">
        <v>0.0</v>
      </c>
      <c r="J213" s="5">
        <v>0.0</v>
      </c>
      <c r="K213" s="5">
        <v>0.0</v>
      </c>
      <c r="L213" s="5">
        <v>0.0</v>
      </c>
      <c r="M213" s="5">
        <v>0.0</v>
      </c>
      <c r="N213" s="5">
        <v>0.0</v>
      </c>
      <c r="O213" s="5">
        <v>0.0</v>
      </c>
      <c r="P213" s="5">
        <v>0.0</v>
      </c>
      <c r="Q213" s="5">
        <v>0.0</v>
      </c>
      <c r="R213" s="5">
        <v>0.0</v>
      </c>
      <c r="S213" s="5">
        <v>0.0</v>
      </c>
      <c r="T213" s="5">
        <v>0.0</v>
      </c>
      <c r="U213" s="5">
        <v>0.0</v>
      </c>
      <c r="V213" s="5">
        <v>0.0</v>
      </c>
      <c r="W213" s="5">
        <v>0.0</v>
      </c>
      <c r="X213" s="5">
        <v>0.0</v>
      </c>
      <c r="Y213" s="5">
        <v>0.0</v>
      </c>
      <c r="Z213" s="5">
        <v>0.0</v>
      </c>
      <c r="AA213" s="5">
        <v>0.0</v>
      </c>
      <c r="AB213" s="5">
        <v>0.0</v>
      </c>
      <c r="AC213" s="5">
        <v>0.0</v>
      </c>
      <c r="AD213" s="5">
        <v>0.0</v>
      </c>
      <c r="AE213" s="5">
        <v>0.0</v>
      </c>
      <c r="AF213" s="6">
        <f>IFERROR(__xludf.DUMMYFUNCTION("IFERROR(
  VLOOKUP(
    A213,
    IMPORTRANGE(
      ""1ZygntHC1J6IxzKbTidmOyf5nUyW4GCLurHCjexrLm_o        "",
      ""HTMLキャッシュ!A:F""
    ),
    3,
    FALSE
  ),
  0
)
"),44263.674166666664)</f>
        <v>44263.67417</v>
      </c>
      <c r="AG213" s="5"/>
      <c r="AH213" s="5"/>
      <c r="AI213" s="5"/>
      <c r="AJ213" s="5"/>
      <c r="AK213" s="5"/>
      <c r="AL213" s="5"/>
      <c r="AM213" s="5"/>
      <c r="AN213" s="5"/>
      <c r="AO213" s="5"/>
      <c r="AP213" s="5"/>
      <c r="AQ213" s="5"/>
      <c r="AR213" s="3"/>
      <c r="AS213" s="5"/>
      <c r="AT213" s="5"/>
      <c r="AU213" s="5"/>
      <c r="AV213" s="5"/>
      <c r="AW213" s="5"/>
      <c r="AX213" s="5"/>
      <c r="AY213" s="5"/>
      <c r="AZ213" s="7"/>
      <c r="BA213" s="7"/>
    </row>
    <row r="214" ht="16.5" customHeight="1">
      <c r="A214" s="1" t="s">
        <v>460</v>
      </c>
      <c r="B214" s="5">
        <v>0.0</v>
      </c>
      <c r="C214" s="5">
        <v>3.0</v>
      </c>
      <c r="D214" s="1" t="s">
        <v>461</v>
      </c>
      <c r="E214" s="5">
        <v>0.0</v>
      </c>
      <c r="F214" s="5">
        <v>3.0</v>
      </c>
      <c r="G214" s="5">
        <v>0.0</v>
      </c>
      <c r="H214" s="5">
        <v>0.0</v>
      </c>
      <c r="I214" s="5">
        <v>0.0</v>
      </c>
      <c r="J214" s="5">
        <v>0.0</v>
      </c>
      <c r="K214" s="5">
        <v>0.0</v>
      </c>
      <c r="L214" s="5">
        <v>0.0</v>
      </c>
      <c r="M214" s="5">
        <v>0.0</v>
      </c>
      <c r="N214" s="5">
        <v>0.0</v>
      </c>
      <c r="O214" s="5">
        <v>0.0</v>
      </c>
      <c r="P214" s="5">
        <v>0.0</v>
      </c>
      <c r="Q214" s="5">
        <v>0.0</v>
      </c>
      <c r="R214" s="5">
        <v>0.0</v>
      </c>
      <c r="S214" s="5">
        <v>0.0</v>
      </c>
      <c r="T214" s="5">
        <v>0.0</v>
      </c>
      <c r="U214" s="5">
        <v>0.0</v>
      </c>
      <c r="V214" s="5">
        <v>0.0</v>
      </c>
      <c r="W214" s="5">
        <v>0.0</v>
      </c>
      <c r="X214" s="5">
        <v>0.0</v>
      </c>
      <c r="Y214" s="5">
        <v>0.0</v>
      </c>
      <c r="Z214" s="5">
        <v>0.0</v>
      </c>
      <c r="AA214" s="5">
        <v>0.0</v>
      </c>
      <c r="AB214" s="5">
        <v>0.0</v>
      </c>
      <c r="AC214" s="5">
        <v>0.0</v>
      </c>
      <c r="AD214" s="5">
        <v>0.0</v>
      </c>
      <c r="AE214" s="5">
        <v>0.0</v>
      </c>
      <c r="AF214" s="6">
        <f>IFERROR(__xludf.DUMMYFUNCTION("IFERROR(
  VLOOKUP(
    A214,
    IMPORTRANGE(
      ""1ZygntHC1J6IxzKbTidmOyf5nUyW4GCLurHCjexrLm_o        "",
      ""HTMLキャッシュ!A:F""
    ),
    3,
    FALSE
  ),
  0
)
"),45592.87150462963)</f>
        <v>45592.8715</v>
      </c>
      <c r="AG214" s="5"/>
      <c r="AH214" s="5"/>
      <c r="AI214" s="5"/>
      <c r="AJ214" s="5"/>
      <c r="AK214" s="5"/>
      <c r="AL214" s="5"/>
      <c r="AM214" s="5"/>
      <c r="AN214" s="5"/>
      <c r="AO214" s="5"/>
      <c r="AP214" s="5"/>
      <c r="AQ214" s="5"/>
      <c r="AR214" s="3"/>
      <c r="AS214" s="5"/>
      <c r="AT214" s="5"/>
      <c r="AU214" s="5"/>
      <c r="AV214" s="5"/>
      <c r="AW214" s="5"/>
      <c r="AX214" s="5"/>
      <c r="AY214" s="5"/>
      <c r="AZ214" s="7"/>
      <c r="BA214" s="7"/>
    </row>
    <row r="215" ht="16.5" customHeight="1">
      <c r="A215" s="1" t="s">
        <v>462</v>
      </c>
      <c r="B215" s="5">
        <v>0.0</v>
      </c>
      <c r="C215" s="5">
        <v>3.0</v>
      </c>
      <c r="D215" s="1" t="s">
        <v>463</v>
      </c>
      <c r="E215" s="5">
        <v>0.0</v>
      </c>
      <c r="F215" s="5">
        <v>3.0</v>
      </c>
      <c r="G215" s="5">
        <v>0.0</v>
      </c>
      <c r="H215" s="5">
        <v>0.0</v>
      </c>
      <c r="I215" s="5">
        <v>0.0</v>
      </c>
      <c r="J215" s="5">
        <v>0.0</v>
      </c>
      <c r="K215" s="5">
        <v>0.0</v>
      </c>
      <c r="L215" s="5">
        <v>0.0</v>
      </c>
      <c r="M215" s="5">
        <v>0.0</v>
      </c>
      <c r="N215" s="5">
        <v>0.0</v>
      </c>
      <c r="O215" s="5">
        <v>0.0</v>
      </c>
      <c r="P215" s="5">
        <v>0.0</v>
      </c>
      <c r="Q215" s="5">
        <v>0.0</v>
      </c>
      <c r="R215" s="5">
        <v>0.0</v>
      </c>
      <c r="S215" s="5">
        <v>0.0</v>
      </c>
      <c r="T215" s="5">
        <v>0.0</v>
      </c>
      <c r="U215" s="5">
        <v>0.0</v>
      </c>
      <c r="V215" s="5">
        <v>0.0</v>
      </c>
      <c r="W215" s="5">
        <v>0.0</v>
      </c>
      <c r="X215" s="5">
        <v>0.0</v>
      </c>
      <c r="Y215" s="5">
        <v>0.0</v>
      </c>
      <c r="Z215" s="5">
        <v>0.0</v>
      </c>
      <c r="AA215" s="5">
        <v>0.0</v>
      </c>
      <c r="AB215" s="5">
        <v>0.0</v>
      </c>
      <c r="AC215" s="5">
        <v>0.0</v>
      </c>
      <c r="AD215" s="5">
        <v>0.0</v>
      </c>
      <c r="AE215" s="5">
        <v>0.0</v>
      </c>
      <c r="AF215" s="6">
        <f>IFERROR(__xludf.DUMMYFUNCTION("IFERROR(
  VLOOKUP(
    A215,
    IMPORTRANGE(
      ""1ZygntHC1J6IxzKbTidmOyf5nUyW4GCLurHCjexrLm_o        "",
      ""HTMLキャッシュ!A:F""
    ),
    3,
    FALSE
  ),
  0
)
"),45593.52678240741)</f>
        <v>45593.52678</v>
      </c>
      <c r="AG215" s="5"/>
      <c r="AH215" s="5"/>
      <c r="AI215" s="5"/>
      <c r="AJ215" s="5"/>
      <c r="AK215" s="5"/>
      <c r="AL215" s="5"/>
      <c r="AM215" s="5"/>
      <c r="AN215" s="5"/>
      <c r="AO215" s="5"/>
      <c r="AP215" s="5"/>
      <c r="AQ215" s="5"/>
      <c r="AR215" s="3"/>
      <c r="AS215" s="5"/>
      <c r="AT215" s="5"/>
      <c r="AU215" s="5"/>
      <c r="AV215" s="5"/>
      <c r="AW215" s="5"/>
      <c r="AX215" s="5"/>
      <c r="AY215" s="5"/>
      <c r="AZ215" s="7"/>
      <c r="BA215" s="7"/>
    </row>
    <row r="216" ht="16.5" customHeight="1">
      <c r="A216" s="1" t="s">
        <v>464</v>
      </c>
      <c r="B216" s="5">
        <v>0.0</v>
      </c>
      <c r="C216" s="5">
        <v>3.0</v>
      </c>
      <c r="D216" s="1" t="s">
        <v>465</v>
      </c>
      <c r="E216" s="5">
        <v>0.0</v>
      </c>
      <c r="F216" s="5">
        <v>3.0</v>
      </c>
      <c r="G216" s="5">
        <v>0.0</v>
      </c>
      <c r="H216" s="5">
        <v>0.0</v>
      </c>
      <c r="I216" s="5">
        <v>0.0</v>
      </c>
      <c r="J216" s="5">
        <v>0.0</v>
      </c>
      <c r="K216" s="5">
        <v>0.0</v>
      </c>
      <c r="L216" s="5">
        <v>0.0</v>
      </c>
      <c r="M216" s="5">
        <v>0.0</v>
      </c>
      <c r="N216" s="5">
        <v>0.0</v>
      </c>
      <c r="O216" s="5">
        <v>0.0</v>
      </c>
      <c r="P216" s="5">
        <v>0.0</v>
      </c>
      <c r="Q216" s="5">
        <v>0.0</v>
      </c>
      <c r="R216" s="5">
        <v>0.0</v>
      </c>
      <c r="S216" s="5">
        <v>0.0</v>
      </c>
      <c r="T216" s="5">
        <v>0.0</v>
      </c>
      <c r="U216" s="5">
        <v>0.0</v>
      </c>
      <c r="V216" s="5">
        <v>0.0</v>
      </c>
      <c r="W216" s="5">
        <v>0.0</v>
      </c>
      <c r="X216" s="5">
        <v>0.0</v>
      </c>
      <c r="Y216" s="5">
        <v>0.0</v>
      </c>
      <c r="Z216" s="5">
        <v>0.0</v>
      </c>
      <c r="AA216" s="5">
        <v>0.0</v>
      </c>
      <c r="AB216" s="5">
        <v>0.0</v>
      </c>
      <c r="AC216" s="5">
        <v>0.0</v>
      </c>
      <c r="AD216" s="5">
        <v>0.0</v>
      </c>
      <c r="AE216" s="5">
        <v>0.0</v>
      </c>
      <c r="AF216" s="6">
        <f>IFERROR(__xludf.DUMMYFUNCTION("IFERROR(
  VLOOKUP(
    A216,
    IMPORTRANGE(
      ""1ZygntHC1J6IxzKbTidmOyf5nUyW4GCLurHCjexrLm_o        "",
      ""HTMLキャッシュ!A:F""
    ),
    3,
    FALSE
  ),
  0
)
"),45593.53041666667)</f>
        <v>45593.53042</v>
      </c>
      <c r="AG216" s="5"/>
      <c r="AH216" s="5"/>
      <c r="AI216" s="5"/>
      <c r="AJ216" s="5"/>
      <c r="AK216" s="5"/>
      <c r="AL216" s="5"/>
      <c r="AM216" s="5"/>
      <c r="AN216" s="5"/>
      <c r="AO216" s="5"/>
      <c r="AP216" s="5"/>
      <c r="AQ216" s="5"/>
      <c r="AR216" s="3"/>
      <c r="AS216" s="5"/>
      <c r="AT216" s="5"/>
      <c r="AU216" s="5"/>
      <c r="AV216" s="5"/>
      <c r="AW216" s="5"/>
      <c r="AX216" s="5"/>
      <c r="AY216" s="5"/>
      <c r="AZ216" s="7"/>
      <c r="BA216" s="7"/>
    </row>
    <row r="217" ht="16.5" customHeight="1">
      <c r="A217" s="1" t="s">
        <v>466</v>
      </c>
      <c r="B217" s="5">
        <v>0.0</v>
      </c>
      <c r="C217" s="5">
        <v>3.0</v>
      </c>
      <c r="D217" s="1" t="s">
        <v>467</v>
      </c>
      <c r="E217" s="5">
        <v>0.0</v>
      </c>
      <c r="F217" s="5">
        <v>3.0</v>
      </c>
      <c r="G217" s="5">
        <v>0.0</v>
      </c>
      <c r="H217" s="5">
        <v>0.0</v>
      </c>
      <c r="I217" s="5">
        <v>0.0</v>
      </c>
      <c r="J217" s="5">
        <v>0.0</v>
      </c>
      <c r="K217" s="5">
        <v>0.0</v>
      </c>
      <c r="L217" s="5">
        <v>0.0</v>
      </c>
      <c r="M217" s="5">
        <v>0.0</v>
      </c>
      <c r="N217" s="5">
        <v>0.0</v>
      </c>
      <c r="O217" s="5">
        <v>0.0</v>
      </c>
      <c r="P217" s="5">
        <v>0.0</v>
      </c>
      <c r="Q217" s="5">
        <v>0.0</v>
      </c>
      <c r="R217" s="5">
        <v>0.0</v>
      </c>
      <c r="S217" s="5">
        <v>0.0</v>
      </c>
      <c r="T217" s="5">
        <v>0.0</v>
      </c>
      <c r="U217" s="5">
        <v>0.0</v>
      </c>
      <c r="V217" s="5">
        <v>0.0</v>
      </c>
      <c r="W217" s="5">
        <v>0.0</v>
      </c>
      <c r="X217" s="5">
        <v>0.0</v>
      </c>
      <c r="Y217" s="5">
        <v>0.0</v>
      </c>
      <c r="Z217" s="5">
        <v>0.0</v>
      </c>
      <c r="AA217" s="5">
        <v>0.0</v>
      </c>
      <c r="AB217" s="5">
        <v>0.0</v>
      </c>
      <c r="AC217" s="5">
        <v>0.0</v>
      </c>
      <c r="AD217" s="5">
        <v>0.0</v>
      </c>
      <c r="AE217" s="5">
        <v>0.0</v>
      </c>
      <c r="AF217" s="6">
        <f>IFERROR(__xludf.DUMMYFUNCTION("IFERROR(
  VLOOKUP(
    A217,
    IMPORTRANGE(
      ""1ZygntHC1J6IxzKbTidmOyf5nUyW4GCLurHCjexrLm_o        "",
      ""HTMLキャッシュ!A:F""
    ),
    3,
    FALSE
  ),
  0
)
"),45968.754791666666)</f>
        <v>45968.75479</v>
      </c>
      <c r="AG217" s="5"/>
      <c r="AH217" s="5"/>
      <c r="AI217" s="5"/>
      <c r="AJ217" s="5"/>
      <c r="AK217" s="5"/>
      <c r="AL217" s="5"/>
      <c r="AM217" s="5"/>
      <c r="AN217" s="5"/>
      <c r="AO217" s="5"/>
      <c r="AP217" s="5"/>
      <c r="AQ217" s="5"/>
      <c r="AR217" s="3"/>
      <c r="AS217" s="5"/>
      <c r="AT217" s="5"/>
      <c r="AU217" s="5"/>
      <c r="AV217" s="5"/>
      <c r="AW217" s="5"/>
      <c r="AX217" s="5"/>
      <c r="AY217" s="5"/>
      <c r="AZ217" s="7"/>
      <c r="BA217" s="7"/>
    </row>
    <row r="218" ht="16.5" customHeight="1">
      <c r="A218" s="4" t="s">
        <v>468</v>
      </c>
      <c r="B218" s="5">
        <v>1.0</v>
      </c>
      <c r="C218" s="5">
        <v>3.0</v>
      </c>
      <c r="D218" s="1" t="s">
        <v>469</v>
      </c>
      <c r="E218" s="5">
        <v>0.0</v>
      </c>
      <c r="F218" s="5">
        <v>0.0</v>
      </c>
      <c r="G218" s="5">
        <v>0.0</v>
      </c>
      <c r="H218" s="5">
        <v>0.0</v>
      </c>
      <c r="I218" s="5">
        <v>0.0</v>
      </c>
      <c r="J218" s="5">
        <v>3.0</v>
      </c>
      <c r="K218" s="5">
        <v>0.0</v>
      </c>
      <c r="L218" s="5">
        <v>0.0</v>
      </c>
      <c r="M218" s="5">
        <v>0.0</v>
      </c>
      <c r="N218" s="5">
        <v>0.0</v>
      </c>
      <c r="O218" s="5">
        <v>0.0</v>
      </c>
      <c r="P218" s="5">
        <v>0.0</v>
      </c>
      <c r="Q218" s="5">
        <v>0.0</v>
      </c>
      <c r="R218" s="5">
        <v>0.0</v>
      </c>
      <c r="S218" s="5">
        <v>0.0</v>
      </c>
      <c r="T218" s="5">
        <v>0.0</v>
      </c>
      <c r="U218" s="5">
        <v>0.0</v>
      </c>
      <c r="V218" s="5">
        <v>0.0</v>
      </c>
      <c r="W218" s="5">
        <v>0.0</v>
      </c>
      <c r="X218" s="5">
        <v>0.0</v>
      </c>
      <c r="Y218" s="5">
        <v>0.0</v>
      </c>
      <c r="Z218" s="5">
        <v>0.0</v>
      </c>
      <c r="AA218" s="5">
        <v>0.0</v>
      </c>
      <c r="AB218" s="5">
        <v>0.0</v>
      </c>
      <c r="AC218" s="5">
        <v>0.0</v>
      </c>
      <c r="AD218" s="5">
        <v>0.0</v>
      </c>
      <c r="AE218" s="5">
        <v>0.0</v>
      </c>
      <c r="AF218" s="6">
        <f>IFERROR(__xludf.DUMMYFUNCTION("IFERROR(
  VLOOKUP(
    A218,
    IMPORTRANGE(
      ""1ZygntHC1J6IxzKbTidmOyf5nUyW4GCLurHCjexrLm_o        "",
      ""HTMLキャッシュ!A:F""
    ),
    3,
    FALSE
  ),
  0
)
"),46081.77302083333)</f>
        <v>46081.77302</v>
      </c>
      <c r="AG218" s="5"/>
      <c r="AH218" s="5"/>
      <c r="AI218" s="5"/>
      <c r="AJ218" s="5"/>
      <c r="AK218" s="5"/>
      <c r="AL218" s="5"/>
      <c r="AM218" s="5"/>
      <c r="AN218" s="5"/>
      <c r="AO218" s="5"/>
      <c r="AP218" s="5"/>
      <c r="AQ218" s="5"/>
      <c r="AR218" s="3"/>
      <c r="AS218" s="5"/>
      <c r="AT218" s="5"/>
      <c r="AU218" s="5"/>
      <c r="AV218" s="5"/>
      <c r="AW218" s="5"/>
      <c r="AX218" s="5"/>
      <c r="AY218" s="5"/>
      <c r="AZ218" s="7"/>
      <c r="BA218" s="7"/>
    </row>
    <row r="219" ht="16.5" customHeight="1">
      <c r="A219" s="4" t="s">
        <v>470</v>
      </c>
      <c r="B219" s="5">
        <v>0.0</v>
      </c>
      <c r="C219" s="5">
        <v>3.0</v>
      </c>
      <c r="D219" s="1" t="s">
        <v>471</v>
      </c>
      <c r="E219" s="5">
        <v>0.0</v>
      </c>
      <c r="F219" s="5">
        <v>3.0</v>
      </c>
      <c r="G219" s="5">
        <v>0.0</v>
      </c>
      <c r="H219" s="5">
        <v>0.0</v>
      </c>
      <c r="I219" s="5">
        <v>0.0</v>
      </c>
      <c r="J219" s="5">
        <v>0.0</v>
      </c>
      <c r="K219" s="5">
        <v>0.0</v>
      </c>
      <c r="L219" s="5">
        <v>0.0</v>
      </c>
      <c r="M219" s="5">
        <v>0.0</v>
      </c>
      <c r="N219" s="5">
        <v>0.0</v>
      </c>
      <c r="O219" s="5">
        <v>0.0</v>
      </c>
      <c r="P219" s="5">
        <v>0.0</v>
      </c>
      <c r="Q219" s="5">
        <v>0.0</v>
      </c>
      <c r="R219" s="5">
        <v>0.0</v>
      </c>
      <c r="S219" s="5">
        <v>0.0</v>
      </c>
      <c r="T219" s="5">
        <v>0.0</v>
      </c>
      <c r="U219" s="5">
        <v>0.0</v>
      </c>
      <c r="V219" s="5">
        <v>0.0</v>
      </c>
      <c r="W219" s="5">
        <v>0.0</v>
      </c>
      <c r="X219" s="5">
        <v>0.0</v>
      </c>
      <c r="Y219" s="5">
        <v>0.0</v>
      </c>
      <c r="Z219" s="5">
        <v>0.0</v>
      </c>
      <c r="AA219" s="5">
        <v>0.0</v>
      </c>
      <c r="AB219" s="5">
        <v>0.0</v>
      </c>
      <c r="AC219" s="5">
        <v>0.0</v>
      </c>
      <c r="AD219" s="5">
        <v>0.0</v>
      </c>
      <c r="AE219" s="5">
        <v>0.0</v>
      </c>
      <c r="AF219" s="6">
        <f>IFERROR(__xludf.DUMMYFUNCTION("IFERROR(
  VLOOKUP(
    A219,
    IMPORTRANGE(
      ""1ZygntHC1J6IxzKbTidmOyf5nUyW4GCLurHCjexrLm_o        "",
      ""HTMLキャッシュ!A:F""
    ),
    3,
    FALSE
  ),
  0
)
"),46081.6144212963)</f>
        <v>46081.61442</v>
      </c>
      <c r="AG219" s="5"/>
      <c r="AH219" s="5"/>
      <c r="AI219" s="5"/>
      <c r="AJ219" s="5"/>
      <c r="AK219" s="5"/>
      <c r="AL219" s="5"/>
      <c r="AM219" s="5"/>
      <c r="AN219" s="5"/>
      <c r="AO219" s="5"/>
      <c r="AP219" s="5"/>
      <c r="AQ219" s="5"/>
      <c r="AR219" s="3"/>
      <c r="AS219" s="5"/>
      <c r="AT219" s="5"/>
      <c r="AU219" s="5"/>
      <c r="AV219" s="5"/>
      <c r="AW219" s="5"/>
      <c r="AX219" s="5"/>
      <c r="AY219" s="5"/>
      <c r="AZ219" s="7"/>
      <c r="BA219" s="7"/>
    </row>
    <row r="220" ht="16.5" customHeight="1">
      <c r="A220" s="4" t="s">
        <v>472</v>
      </c>
      <c r="B220" s="5">
        <v>18.0</v>
      </c>
      <c r="C220" s="5">
        <v>3.0</v>
      </c>
      <c r="D220" s="1" t="s">
        <v>473</v>
      </c>
      <c r="E220" s="5">
        <v>0.0</v>
      </c>
      <c r="F220" s="5">
        <v>2.0</v>
      </c>
      <c r="G220" s="5">
        <v>0.0</v>
      </c>
      <c r="H220" s="5">
        <v>0.0</v>
      </c>
      <c r="I220" s="5">
        <v>0.0</v>
      </c>
      <c r="J220" s="5">
        <v>0.0</v>
      </c>
      <c r="K220" s="5">
        <v>0.0</v>
      </c>
      <c r="L220" s="5">
        <v>0.0</v>
      </c>
      <c r="M220" s="5">
        <v>0.0</v>
      </c>
      <c r="N220" s="5">
        <v>0.0</v>
      </c>
      <c r="O220" s="5">
        <v>0.0</v>
      </c>
      <c r="P220" s="5">
        <v>0.0</v>
      </c>
      <c r="Q220" s="5">
        <v>0.0</v>
      </c>
      <c r="R220" s="5">
        <v>0.0</v>
      </c>
      <c r="S220" s="5">
        <v>0.0</v>
      </c>
      <c r="T220" s="5">
        <v>0.0</v>
      </c>
      <c r="U220" s="5">
        <v>1.0</v>
      </c>
      <c r="V220" s="5">
        <v>0.0</v>
      </c>
      <c r="W220" s="5">
        <v>0.0</v>
      </c>
      <c r="X220" s="5">
        <v>0.0</v>
      </c>
      <c r="Y220" s="5">
        <v>0.0</v>
      </c>
      <c r="Z220" s="5">
        <v>0.0</v>
      </c>
      <c r="AA220" s="5">
        <v>0.0</v>
      </c>
      <c r="AB220" s="5">
        <v>0.0</v>
      </c>
      <c r="AC220" s="5">
        <v>0.0</v>
      </c>
      <c r="AD220" s="5">
        <v>0.0</v>
      </c>
      <c r="AE220" s="5">
        <v>0.0</v>
      </c>
      <c r="AF220" s="6">
        <f>IFERROR(__xludf.DUMMYFUNCTION("IFERROR(
  VLOOKUP(
    A220,
    IMPORTRANGE(
      ""1ZygntHC1J6IxzKbTidmOyf5nUyW4GCLurHCjexrLm_o        "",
      ""HTMLキャッシュ!A:F""
    ),
    3,
    FALSE
  ),
  0
)
"),46060.65615740741)</f>
        <v>46060.65616</v>
      </c>
      <c r="AG220" s="5"/>
      <c r="AH220" s="5"/>
      <c r="AI220" s="5"/>
      <c r="AJ220" s="5"/>
      <c r="AK220" s="5"/>
      <c r="AL220" s="5"/>
      <c r="AM220" s="5"/>
      <c r="AN220" s="5"/>
      <c r="AO220" s="5"/>
      <c r="AP220" s="5"/>
      <c r="AQ220" s="5"/>
      <c r="AR220" s="3"/>
      <c r="AS220" s="5"/>
      <c r="AT220" s="5"/>
      <c r="AU220" s="5"/>
      <c r="AV220" s="5"/>
      <c r="AW220" s="5"/>
      <c r="AX220" s="5"/>
      <c r="AY220" s="5"/>
      <c r="AZ220" s="7"/>
      <c r="BA220" s="7"/>
    </row>
    <row r="221" ht="16.5" customHeight="1">
      <c r="A221" s="4" t="s">
        <v>474</v>
      </c>
      <c r="B221" s="5">
        <v>3.0</v>
      </c>
      <c r="C221" s="5">
        <v>3.0</v>
      </c>
      <c r="D221" s="1" t="s">
        <v>475</v>
      </c>
      <c r="E221" s="5">
        <v>0.0</v>
      </c>
      <c r="F221" s="5">
        <v>0.0</v>
      </c>
      <c r="G221" s="5">
        <v>1.0</v>
      </c>
      <c r="H221" s="5">
        <v>0.0</v>
      </c>
      <c r="I221" s="5">
        <v>0.0</v>
      </c>
      <c r="J221" s="5">
        <v>0.0</v>
      </c>
      <c r="K221" s="5">
        <v>0.0</v>
      </c>
      <c r="L221" s="5">
        <v>0.0</v>
      </c>
      <c r="M221" s="5">
        <v>0.0</v>
      </c>
      <c r="N221" s="5">
        <v>1.0</v>
      </c>
      <c r="O221" s="5">
        <v>0.0</v>
      </c>
      <c r="P221" s="5">
        <v>0.0</v>
      </c>
      <c r="Q221" s="5">
        <v>0.0</v>
      </c>
      <c r="R221" s="5">
        <v>0.0</v>
      </c>
      <c r="S221" s="5">
        <v>0.0</v>
      </c>
      <c r="T221" s="5">
        <v>0.0</v>
      </c>
      <c r="U221" s="5">
        <v>1.0</v>
      </c>
      <c r="V221" s="5">
        <v>0.0</v>
      </c>
      <c r="W221" s="5">
        <v>0.0</v>
      </c>
      <c r="X221" s="5">
        <v>0.0</v>
      </c>
      <c r="Y221" s="5">
        <v>0.0</v>
      </c>
      <c r="Z221" s="5">
        <v>0.0</v>
      </c>
      <c r="AA221" s="5">
        <v>0.0</v>
      </c>
      <c r="AB221" s="5">
        <v>0.0</v>
      </c>
      <c r="AC221" s="5">
        <v>0.0</v>
      </c>
      <c r="AD221" s="5">
        <v>0.0</v>
      </c>
      <c r="AE221" s="5">
        <v>0.0</v>
      </c>
      <c r="AF221" s="6">
        <f>IFERROR(__xludf.DUMMYFUNCTION("IFERROR(
  VLOOKUP(
    A221,
    IMPORTRANGE(
      ""1ZygntHC1J6IxzKbTidmOyf5nUyW4GCLurHCjexrLm_o        "",
      ""HTMLキャッシュ!A:F""
    ),
    3,
    FALSE
  ),
  0
)
"),46078.79913194444)</f>
        <v>46078.79913</v>
      </c>
      <c r="AG221" s="5"/>
      <c r="AH221" s="5"/>
      <c r="AI221" s="5"/>
      <c r="AJ221" s="5"/>
      <c r="AK221" s="5"/>
      <c r="AL221" s="5"/>
      <c r="AM221" s="5"/>
      <c r="AN221" s="5"/>
      <c r="AO221" s="5"/>
      <c r="AP221" s="5"/>
      <c r="AQ221" s="5"/>
      <c r="AR221" s="3"/>
      <c r="AS221" s="5"/>
      <c r="AT221" s="5"/>
      <c r="AU221" s="5"/>
      <c r="AV221" s="5"/>
      <c r="AW221" s="5"/>
      <c r="AX221" s="5"/>
      <c r="AY221" s="5"/>
      <c r="AZ221" s="7"/>
      <c r="BA221" s="7"/>
    </row>
    <row r="222" ht="16.5" customHeight="1">
      <c r="A222" s="4" t="s">
        <v>476</v>
      </c>
      <c r="B222" s="5">
        <v>1.0</v>
      </c>
      <c r="C222" s="5">
        <v>3.0</v>
      </c>
      <c r="D222" s="1" t="s">
        <v>477</v>
      </c>
      <c r="E222" s="5">
        <v>0.0</v>
      </c>
      <c r="F222" s="5">
        <v>1.0</v>
      </c>
      <c r="G222" s="5">
        <v>0.0</v>
      </c>
      <c r="H222" s="5">
        <v>0.0</v>
      </c>
      <c r="I222" s="5">
        <v>0.0</v>
      </c>
      <c r="J222" s="5">
        <v>2.0</v>
      </c>
      <c r="K222" s="5">
        <v>0.0</v>
      </c>
      <c r="L222" s="5">
        <v>0.0</v>
      </c>
      <c r="M222" s="5">
        <v>0.0</v>
      </c>
      <c r="N222" s="5">
        <v>0.0</v>
      </c>
      <c r="O222" s="5">
        <v>0.0</v>
      </c>
      <c r="P222" s="5">
        <v>0.0</v>
      </c>
      <c r="Q222" s="5">
        <v>0.0</v>
      </c>
      <c r="R222" s="5">
        <v>0.0</v>
      </c>
      <c r="S222" s="5">
        <v>0.0</v>
      </c>
      <c r="T222" s="5">
        <v>0.0</v>
      </c>
      <c r="U222" s="5">
        <v>0.0</v>
      </c>
      <c r="V222" s="5">
        <v>0.0</v>
      </c>
      <c r="W222" s="5">
        <v>0.0</v>
      </c>
      <c r="X222" s="5">
        <v>0.0</v>
      </c>
      <c r="Y222" s="5">
        <v>0.0</v>
      </c>
      <c r="Z222" s="5">
        <v>0.0</v>
      </c>
      <c r="AA222" s="5">
        <v>0.0</v>
      </c>
      <c r="AB222" s="5">
        <v>0.0</v>
      </c>
      <c r="AC222" s="5">
        <v>0.0</v>
      </c>
      <c r="AD222" s="5">
        <v>0.0</v>
      </c>
      <c r="AE222" s="5">
        <v>0.0</v>
      </c>
      <c r="AF222" s="6">
        <f>IFERROR(__xludf.DUMMYFUNCTION("IFERROR(
  VLOOKUP(
    A222,
    IMPORTRANGE(
      ""1ZygntHC1J6IxzKbTidmOyf5nUyW4GCLurHCjexrLm_o        "",
      ""HTMLキャッシュ!A:F""
    ),
    3,
    FALSE
  ),
  0
)
"),46055.732627314814)</f>
        <v>46055.73263</v>
      </c>
      <c r="AG222" s="5"/>
      <c r="AH222" s="5"/>
      <c r="AI222" s="5"/>
      <c r="AJ222" s="5"/>
      <c r="AK222" s="5"/>
      <c r="AL222" s="5"/>
      <c r="AM222" s="5"/>
      <c r="AN222" s="5"/>
      <c r="AO222" s="5"/>
      <c r="AP222" s="5"/>
      <c r="AQ222" s="5"/>
      <c r="AR222" s="3"/>
      <c r="AS222" s="5"/>
      <c r="AT222" s="5"/>
      <c r="AU222" s="5"/>
      <c r="AV222" s="5"/>
      <c r="AW222" s="5"/>
      <c r="AX222" s="5"/>
      <c r="AY222" s="5"/>
      <c r="AZ222" s="7"/>
      <c r="BA222" s="7"/>
    </row>
    <row r="223" ht="16.5" customHeight="1">
      <c r="A223" s="4" t="s">
        <v>478</v>
      </c>
      <c r="B223" s="5">
        <v>0.0</v>
      </c>
      <c r="C223" s="5">
        <v>3.0</v>
      </c>
      <c r="D223" s="1" t="s">
        <v>479</v>
      </c>
      <c r="E223" s="5">
        <v>0.0</v>
      </c>
      <c r="F223" s="5">
        <v>0.0</v>
      </c>
      <c r="G223" s="5">
        <v>0.0</v>
      </c>
      <c r="H223" s="5">
        <v>0.0</v>
      </c>
      <c r="I223" s="5">
        <v>1.0</v>
      </c>
      <c r="J223" s="5">
        <v>2.0</v>
      </c>
      <c r="K223" s="5">
        <v>0.0</v>
      </c>
      <c r="L223" s="5">
        <v>0.0</v>
      </c>
      <c r="M223" s="5">
        <v>0.0</v>
      </c>
      <c r="N223" s="5">
        <v>0.0</v>
      </c>
      <c r="O223" s="5">
        <v>0.0</v>
      </c>
      <c r="P223" s="5">
        <v>0.0</v>
      </c>
      <c r="Q223" s="5">
        <v>0.0</v>
      </c>
      <c r="R223" s="5">
        <v>0.0</v>
      </c>
      <c r="S223" s="5">
        <v>0.0</v>
      </c>
      <c r="T223" s="5">
        <v>0.0</v>
      </c>
      <c r="U223" s="5">
        <v>0.0</v>
      </c>
      <c r="V223" s="5">
        <v>0.0</v>
      </c>
      <c r="W223" s="5">
        <v>0.0</v>
      </c>
      <c r="X223" s="5">
        <v>0.0</v>
      </c>
      <c r="Y223" s="5">
        <v>0.0</v>
      </c>
      <c r="Z223" s="5">
        <v>0.0</v>
      </c>
      <c r="AA223" s="5">
        <v>0.0</v>
      </c>
      <c r="AB223" s="5">
        <v>0.0</v>
      </c>
      <c r="AC223" s="5">
        <v>0.0</v>
      </c>
      <c r="AD223" s="5">
        <v>0.0</v>
      </c>
      <c r="AE223" s="5">
        <v>0.0</v>
      </c>
      <c r="AF223" s="6">
        <f>IFERROR(__xludf.DUMMYFUNCTION("IFERROR(
  VLOOKUP(
    A223,
    IMPORTRANGE(
      ""1ZygntHC1J6IxzKbTidmOyf5nUyW4GCLurHCjexrLm_o        "",
      ""HTMLキャッシュ!A:F""
    ),
    3,
    FALSE
  ),
  0
)
"),46043.68803240741)</f>
        <v>46043.68803</v>
      </c>
      <c r="AG223" s="5"/>
      <c r="AH223" s="5"/>
      <c r="AI223" s="5"/>
      <c r="AJ223" s="5"/>
      <c r="AK223" s="5"/>
      <c r="AL223" s="5"/>
      <c r="AM223" s="5"/>
      <c r="AN223" s="5"/>
      <c r="AO223" s="5"/>
      <c r="AP223" s="5"/>
      <c r="AQ223" s="5"/>
      <c r="AR223" s="3"/>
      <c r="AS223" s="5"/>
      <c r="AT223" s="5"/>
      <c r="AU223" s="5"/>
      <c r="AV223" s="5"/>
      <c r="AW223" s="5"/>
      <c r="AX223" s="5"/>
      <c r="AY223" s="5"/>
      <c r="AZ223" s="7"/>
      <c r="BA223" s="7"/>
    </row>
    <row r="224" ht="16.5" customHeight="1">
      <c r="A224" s="4" t="s">
        <v>480</v>
      </c>
      <c r="B224" s="5">
        <v>1.0</v>
      </c>
      <c r="C224" s="5">
        <v>3.0</v>
      </c>
      <c r="D224" s="1" t="s">
        <v>481</v>
      </c>
      <c r="E224" s="5">
        <v>1.0</v>
      </c>
      <c r="F224" s="5">
        <v>0.0</v>
      </c>
      <c r="G224" s="5">
        <v>0.0</v>
      </c>
      <c r="H224" s="5">
        <v>0.0</v>
      </c>
      <c r="I224" s="5">
        <v>1.0</v>
      </c>
      <c r="J224" s="5">
        <v>0.0</v>
      </c>
      <c r="K224" s="5">
        <v>0.0</v>
      </c>
      <c r="L224" s="5">
        <v>1.0</v>
      </c>
      <c r="M224" s="5">
        <v>0.0</v>
      </c>
      <c r="N224" s="5">
        <v>0.0</v>
      </c>
      <c r="O224" s="5">
        <v>0.0</v>
      </c>
      <c r="P224" s="5">
        <v>0.0</v>
      </c>
      <c r="Q224" s="5">
        <v>0.0</v>
      </c>
      <c r="R224" s="5">
        <v>0.0</v>
      </c>
      <c r="S224" s="5">
        <v>0.0</v>
      </c>
      <c r="T224" s="5">
        <v>0.0</v>
      </c>
      <c r="U224" s="5">
        <v>0.0</v>
      </c>
      <c r="V224" s="5">
        <v>0.0</v>
      </c>
      <c r="W224" s="5">
        <v>0.0</v>
      </c>
      <c r="X224" s="5">
        <v>0.0</v>
      </c>
      <c r="Y224" s="5">
        <v>0.0</v>
      </c>
      <c r="Z224" s="5">
        <v>0.0</v>
      </c>
      <c r="AA224" s="5">
        <v>0.0</v>
      </c>
      <c r="AB224" s="5">
        <v>0.0</v>
      </c>
      <c r="AC224" s="5">
        <v>0.0</v>
      </c>
      <c r="AD224" s="5">
        <v>0.0</v>
      </c>
      <c r="AE224" s="5">
        <v>0.0</v>
      </c>
      <c r="AF224" s="6">
        <f>IFERROR(__xludf.DUMMYFUNCTION("IFERROR(
  VLOOKUP(
    A224,
    IMPORTRANGE(
      ""1ZygntHC1J6IxzKbTidmOyf5nUyW4GCLurHCjexrLm_o        "",
      ""HTMLキャッシュ!A:F""
    ),
    3,
    FALSE
  ),
  0
)
"),46043.745416666665)</f>
        <v>46043.74542</v>
      </c>
      <c r="AG224" s="5"/>
      <c r="AH224" s="5"/>
      <c r="AI224" s="5"/>
      <c r="AJ224" s="5"/>
      <c r="AK224" s="5"/>
      <c r="AL224" s="5"/>
      <c r="AM224" s="5"/>
      <c r="AN224" s="5"/>
      <c r="AO224" s="5"/>
      <c r="AP224" s="5"/>
      <c r="AQ224" s="5"/>
      <c r="AR224" s="3"/>
      <c r="AS224" s="5"/>
      <c r="AT224" s="5"/>
      <c r="AU224" s="5"/>
      <c r="AV224" s="5"/>
      <c r="AW224" s="5"/>
      <c r="AX224" s="5"/>
      <c r="AY224" s="5"/>
      <c r="AZ224" s="7"/>
      <c r="BA224" s="7"/>
    </row>
    <row r="225" ht="16.5" customHeight="1">
      <c r="A225" s="4" t="s">
        <v>482</v>
      </c>
      <c r="B225" s="5">
        <v>0.0</v>
      </c>
      <c r="C225" s="5">
        <v>3.0</v>
      </c>
      <c r="D225" s="1" t="s">
        <v>483</v>
      </c>
      <c r="E225" s="5">
        <v>0.0</v>
      </c>
      <c r="F225" s="5">
        <v>0.0</v>
      </c>
      <c r="G225" s="5">
        <v>0.0</v>
      </c>
      <c r="H225" s="5">
        <v>0.0</v>
      </c>
      <c r="I225" s="5">
        <v>0.0</v>
      </c>
      <c r="J225" s="5">
        <v>1.0</v>
      </c>
      <c r="K225" s="5">
        <v>0.0</v>
      </c>
      <c r="L225" s="5">
        <v>1.0</v>
      </c>
      <c r="M225" s="5">
        <v>0.0</v>
      </c>
      <c r="N225" s="5">
        <v>0.0</v>
      </c>
      <c r="O225" s="5">
        <v>0.0</v>
      </c>
      <c r="P225" s="5">
        <v>0.0</v>
      </c>
      <c r="Q225" s="5">
        <v>0.0</v>
      </c>
      <c r="R225" s="5">
        <v>0.0</v>
      </c>
      <c r="S225" s="5">
        <v>0.0</v>
      </c>
      <c r="T225" s="5">
        <v>0.0</v>
      </c>
      <c r="U225" s="5">
        <v>1.0</v>
      </c>
      <c r="V225" s="5">
        <v>0.0</v>
      </c>
      <c r="W225" s="5">
        <v>0.0</v>
      </c>
      <c r="X225" s="5">
        <v>0.0</v>
      </c>
      <c r="Y225" s="5">
        <v>0.0</v>
      </c>
      <c r="Z225" s="5">
        <v>0.0</v>
      </c>
      <c r="AA225" s="5">
        <v>0.0</v>
      </c>
      <c r="AB225" s="5">
        <v>0.0</v>
      </c>
      <c r="AC225" s="5">
        <v>0.0</v>
      </c>
      <c r="AD225" s="5">
        <v>0.0</v>
      </c>
      <c r="AE225" s="5">
        <v>0.0</v>
      </c>
      <c r="AF225" s="6">
        <f>IFERROR(__xludf.DUMMYFUNCTION("IFERROR(
  VLOOKUP(
    A225,
    IMPORTRANGE(
      ""1ZygntHC1J6IxzKbTidmOyf5nUyW4GCLurHCjexrLm_o        "",
      ""HTMLキャッシュ!A:F""
    ),
    3,
    FALSE
  ),
  0
)
"),46083.685578703706)</f>
        <v>46083.68558</v>
      </c>
      <c r="AG225" s="5"/>
      <c r="AH225" s="5"/>
      <c r="AI225" s="5"/>
      <c r="AJ225" s="5"/>
      <c r="AK225" s="5"/>
      <c r="AL225" s="5"/>
      <c r="AM225" s="5"/>
      <c r="AN225" s="5"/>
      <c r="AO225" s="5"/>
      <c r="AP225" s="5"/>
      <c r="AQ225" s="5"/>
      <c r="AR225" s="3"/>
      <c r="AS225" s="5"/>
      <c r="AT225" s="5"/>
      <c r="AU225" s="5"/>
      <c r="AV225" s="5"/>
      <c r="AW225" s="5"/>
      <c r="AX225" s="5"/>
      <c r="AY225" s="5"/>
      <c r="AZ225" s="7"/>
      <c r="BA225" s="7"/>
    </row>
    <row r="226" ht="16.5" customHeight="1">
      <c r="A226" s="4" t="s">
        <v>484</v>
      </c>
      <c r="B226" s="5">
        <v>0.0</v>
      </c>
      <c r="C226" s="5">
        <v>3.0</v>
      </c>
      <c r="D226" s="1" t="s">
        <v>485</v>
      </c>
      <c r="E226" s="5">
        <v>0.0</v>
      </c>
      <c r="F226" s="5">
        <v>0.0</v>
      </c>
      <c r="G226" s="5">
        <v>0.0</v>
      </c>
      <c r="H226" s="5">
        <v>0.0</v>
      </c>
      <c r="I226" s="5">
        <v>0.0</v>
      </c>
      <c r="J226" s="5">
        <v>3.0</v>
      </c>
      <c r="K226" s="5">
        <v>0.0</v>
      </c>
      <c r="L226" s="5">
        <v>0.0</v>
      </c>
      <c r="M226" s="5">
        <v>0.0</v>
      </c>
      <c r="N226" s="5">
        <v>0.0</v>
      </c>
      <c r="O226" s="5">
        <v>0.0</v>
      </c>
      <c r="P226" s="5">
        <v>0.0</v>
      </c>
      <c r="Q226" s="5">
        <v>0.0</v>
      </c>
      <c r="R226" s="5">
        <v>0.0</v>
      </c>
      <c r="S226" s="5">
        <v>0.0</v>
      </c>
      <c r="T226" s="5">
        <v>0.0</v>
      </c>
      <c r="U226" s="5">
        <v>0.0</v>
      </c>
      <c r="V226" s="5">
        <v>0.0</v>
      </c>
      <c r="W226" s="5">
        <v>0.0</v>
      </c>
      <c r="X226" s="5">
        <v>0.0</v>
      </c>
      <c r="Y226" s="5">
        <v>0.0</v>
      </c>
      <c r="Z226" s="5">
        <v>0.0</v>
      </c>
      <c r="AA226" s="5">
        <v>0.0</v>
      </c>
      <c r="AB226" s="5">
        <v>0.0</v>
      </c>
      <c r="AC226" s="5">
        <v>0.0</v>
      </c>
      <c r="AD226" s="5">
        <v>0.0</v>
      </c>
      <c r="AE226" s="5">
        <v>0.0</v>
      </c>
      <c r="AF226" s="6">
        <f>IFERROR(__xludf.DUMMYFUNCTION("IFERROR(
  VLOOKUP(
    A226,
    IMPORTRANGE(
      ""1ZygntHC1J6IxzKbTidmOyf5nUyW4GCLurHCjexrLm_o        "",
      ""HTMLキャッシュ!A:F""
    ),
    3,
    FALSE
  ),
  0
)
"),46061.92866898148)</f>
        <v>46061.92867</v>
      </c>
      <c r="AG226" s="5"/>
      <c r="AH226" s="5"/>
      <c r="AI226" s="5"/>
      <c r="AJ226" s="5"/>
      <c r="AK226" s="5"/>
      <c r="AL226" s="5"/>
      <c r="AM226" s="5"/>
      <c r="AN226" s="5"/>
      <c r="AO226" s="5"/>
      <c r="AP226" s="5"/>
      <c r="AQ226" s="5"/>
      <c r="AR226" s="3"/>
      <c r="AS226" s="5"/>
      <c r="AT226" s="5"/>
      <c r="AU226" s="5"/>
      <c r="AV226" s="5"/>
      <c r="AW226" s="5"/>
      <c r="AX226" s="5"/>
      <c r="AY226" s="5"/>
      <c r="AZ226" s="7"/>
      <c r="BA226" s="7"/>
    </row>
    <row r="227" ht="16.5" customHeight="1">
      <c r="A227" s="4" t="s">
        <v>486</v>
      </c>
      <c r="B227" s="5">
        <v>91.0</v>
      </c>
      <c r="C227" s="5">
        <v>3.0</v>
      </c>
      <c r="D227" s="1" t="s">
        <v>487</v>
      </c>
      <c r="E227" s="5">
        <v>0.0</v>
      </c>
      <c r="F227" s="5">
        <v>0.0</v>
      </c>
      <c r="G227" s="5">
        <v>0.0</v>
      </c>
      <c r="H227" s="5">
        <v>0.0</v>
      </c>
      <c r="I227" s="5">
        <v>0.0</v>
      </c>
      <c r="J227" s="5">
        <v>0.0</v>
      </c>
      <c r="K227" s="5">
        <v>0.0</v>
      </c>
      <c r="L227" s="5">
        <v>0.0</v>
      </c>
      <c r="M227" s="5">
        <v>0.0</v>
      </c>
      <c r="N227" s="5">
        <v>0.0</v>
      </c>
      <c r="O227" s="5">
        <v>0.0</v>
      </c>
      <c r="P227" s="5">
        <v>0.0</v>
      </c>
      <c r="Q227" s="5">
        <v>2.0</v>
      </c>
      <c r="R227" s="5">
        <v>0.0</v>
      </c>
      <c r="S227" s="5">
        <v>0.0</v>
      </c>
      <c r="T227" s="5">
        <v>0.0</v>
      </c>
      <c r="U227" s="5">
        <v>0.0</v>
      </c>
      <c r="V227" s="5">
        <v>0.0</v>
      </c>
      <c r="W227" s="5">
        <v>0.0</v>
      </c>
      <c r="X227" s="5">
        <v>0.0</v>
      </c>
      <c r="Y227" s="5">
        <v>0.0</v>
      </c>
      <c r="Z227" s="5">
        <v>0.0</v>
      </c>
      <c r="AA227" s="5">
        <v>0.0</v>
      </c>
      <c r="AB227" s="5">
        <v>0.0</v>
      </c>
      <c r="AC227" s="5">
        <v>1.0</v>
      </c>
      <c r="AD227" s="5">
        <v>0.0</v>
      </c>
      <c r="AE227" s="5">
        <v>0.0</v>
      </c>
      <c r="AF227" s="6">
        <f>IFERROR(__xludf.DUMMYFUNCTION("IFERROR(
  VLOOKUP(
    A227,
    IMPORTRANGE(
      ""1ZygntHC1J6IxzKbTidmOyf5nUyW4GCLurHCjexrLm_o        "",
      ""HTMLキャッシュ!A:F""
    ),
    3,
    FALSE
  ),
  0
)
"),46085.75179398148)</f>
        <v>46085.75179</v>
      </c>
      <c r="AG227" s="5"/>
      <c r="AH227" s="5"/>
      <c r="AI227" s="5"/>
      <c r="AJ227" s="5"/>
      <c r="AK227" s="5"/>
      <c r="AL227" s="5"/>
      <c r="AM227" s="5"/>
      <c r="AN227" s="5"/>
      <c r="AO227" s="5"/>
      <c r="AP227" s="5"/>
      <c r="AQ227" s="5"/>
      <c r="AR227" s="3"/>
      <c r="AS227" s="5"/>
      <c r="AT227" s="5"/>
      <c r="AU227" s="5"/>
      <c r="AV227" s="5"/>
      <c r="AW227" s="5"/>
      <c r="AX227" s="5"/>
      <c r="AY227" s="5"/>
      <c r="AZ227" s="7"/>
      <c r="BA227" s="7"/>
    </row>
    <row r="228" ht="16.5" customHeight="1">
      <c r="A228" s="4" t="s">
        <v>488</v>
      </c>
      <c r="B228" s="5">
        <v>0.0</v>
      </c>
      <c r="C228" s="5">
        <v>3.0</v>
      </c>
      <c r="D228" s="1" t="s">
        <v>489</v>
      </c>
      <c r="E228" s="5">
        <v>0.0</v>
      </c>
      <c r="F228" s="5">
        <v>0.0</v>
      </c>
      <c r="G228" s="5">
        <v>0.0</v>
      </c>
      <c r="H228" s="5">
        <v>0.0</v>
      </c>
      <c r="I228" s="5">
        <v>0.0</v>
      </c>
      <c r="J228" s="5">
        <v>2.0</v>
      </c>
      <c r="K228" s="5">
        <v>0.0</v>
      </c>
      <c r="L228" s="5">
        <v>1.0</v>
      </c>
      <c r="M228" s="5">
        <v>0.0</v>
      </c>
      <c r="N228" s="5">
        <v>0.0</v>
      </c>
      <c r="O228" s="5">
        <v>0.0</v>
      </c>
      <c r="P228" s="5">
        <v>0.0</v>
      </c>
      <c r="Q228" s="5">
        <v>0.0</v>
      </c>
      <c r="R228" s="5">
        <v>0.0</v>
      </c>
      <c r="S228" s="5">
        <v>0.0</v>
      </c>
      <c r="T228" s="5">
        <v>0.0</v>
      </c>
      <c r="U228" s="5">
        <v>0.0</v>
      </c>
      <c r="V228" s="5">
        <v>0.0</v>
      </c>
      <c r="W228" s="5">
        <v>0.0</v>
      </c>
      <c r="X228" s="5">
        <v>0.0</v>
      </c>
      <c r="Y228" s="5">
        <v>0.0</v>
      </c>
      <c r="Z228" s="5">
        <v>0.0</v>
      </c>
      <c r="AA228" s="5">
        <v>0.0</v>
      </c>
      <c r="AB228" s="5">
        <v>0.0</v>
      </c>
      <c r="AC228" s="5">
        <v>0.0</v>
      </c>
      <c r="AD228" s="5">
        <v>0.0</v>
      </c>
      <c r="AE228" s="5">
        <v>0.0</v>
      </c>
      <c r="AF228" s="6">
        <f>IFERROR(__xludf.DUMMYFUNCTION("IFERROR(
  VLOOKUP(
    A228,
    IMPORTRANGE(
      ""1ZygntHC1J6IxzKbTidmOyf5nUyW4GCLurHCjexrLm_o        "",
      ""HTMLキャッシュ!A:F""
    ),
    3,
    FALSE
  ),
  0
)
"),46043.656168981484)</f>
        <v>46043.65617</v>
      </c>
      <c r="AG228" s="5"/>
      <c r="AH228" s="5"/>
      <c r="AI228" s="5"/>
      <c r="AJ228" s="5"/>
      <c r="AK228" s="5"/>
      <c r="AL228" s="5"/>
      <c r="AM228" s="5"/>
      <c r="AN228" s="5"/>
      <c r="AO228" s="5"/>
      <c r="AP228" s="5"/>
      <c r="AQ228" s="5"/>
      <c r="AR228" s="3"/>
      <c r="AS228" s="5"/>
      <c r="AT228" s="5"/>
      <c r="AU228" s="5"/>
      <c r="AV228" s="5"/>
      <c r="AW228" s="5"/>
      <c r="AX228" s="5"/>
      <c r="AY228" s="5"/>
      <c r="AZ228" s="7"/>
      <c r="BA228" s="7"/>
    </row>
    <row r="229" ht="16.5" customHeight="1">
      <c r="A229" s="4" t="s">
        <v>490</v>
      </c>
      <c r="B229" s="5">
        <v>35.0</v>
      </c>
      <c r="C229" s="5">
        <v>3.0</v>
      </c>
      <c r="D229" s="1" t="s">
        <v>491</v>
      </c>
      <c r="E229" s="5">
        <v>0.0</v>
      </c>
      <c r="F229" s="5">
        <v>0.0</v>
      </c>
      <c r="G229" s="5">
        <v>0.0</v>
      </c>
      <c r="H229" s="5">
        <v>0.0</v>
      </c>
      <c r="I229" s="5">
        <v>0.0</v>
      </c>
      <c r="J229" s="5">
        <v>1.0</v>
      </c>
      <c r="K229" s="5">
        <v>0.0</v>
      </c>
      <c r="L229" s="5">
        <v>0.0</v>
      </c>
      <c r="M229" s="5">
        <v>0.0</v>
      </c>
      <c r="N229" s="5">
        <v>0.0</v>
      </c>
      <c r="O229" s="5">
        <v>0.0</v>
      </c>
      <c r="P229" s="5">
        <v>0.0</v>
      </c>
      <c r="Q229" s="5">
        <v>0.0</v>
      </c>
      <c r="R229" s="5">
        <v>0.0</v>
      </c>
      <c r="S229" s="5">
        <v>0.0</v>
      </c>
      <c r="T229" s="5">
        <v>0.0</v>
      </c>
      <c r="U229" s="5">
        <v>0.0</v>
      </c>
      <c r="V229" s="5">
        <v>0.0</v>
      </c>
      <c r="W229" s="5">
        <v>0.0</v>
      </c>
      <c r="X229" s="5">
        <v>0.0</v>
      </c>
      <c r="Y229" s="5">
        <v>0.0</v>
      </c>
      <c r="Z229" s="5">
        <v>1.0</v>
      </c>
      <c r="AA229" s="5">
        <v>0.0</v>
      </c>
      <c r="AB229" s="5">
        <v>0.0</v>
      </c>
      <c r="AC229" s="5">
        <v>1.0</v>
      </c>
      <c r="AD229" s="5">
        <v>0.0</v>
      </c>
      <c r="AE229" s="5">
        <v>0.0</v>
      </c>
      <c r="AF229" s="6">
        <f>IFERROR(__xludf.DUMMYFUNCTION("IFERROR(
  VLOOKUP(
    A229,
    IMPORTRANGE(
      ""1ZygntHC1J6IxzKbTidmOyf5nUyW4GCLurHCjexrLm_o        "",
      ""HTMLキャッシュ!A:F""
    ),
    3,
    FALSE
  ),
  0
)
"),46086.70417824074)</f>
        <v>46086.70418</v>
      </c>
      <c r="AG229" s="5"/>
      <c r="AH229" s="5"/>
      <c r="AI229" s="5"/>
      <c r="AJ229" s="5"/>
      <c r="AK229" s="5"/>
      <c r="AL229" s="5"/>
      <c r="AM229" s="5"/>
      <c r="AN229" s="5"/>
      <c r="AO229" s="5"/>
      <c r="AP229" s="5"/>
      <c r="AQ229" s="5"/>
      <c r="AR229" s="3"/>
      <c r="AS229" s="5"/>
      <c r="AT229" s="5"/>
      <c r="AU229" s="5"/>
      <c r="AV229" s="5"/>
      <c r="AW229" s="5"/>
      <c r="AX229" s="5"/>
      <c r="AY229" s="5"/>
      <c r="AZ229" s="7"/>
      <c r="BA229" s="7"/>
    </row>
    <row r="230" ht="16.5" customHeight="1">
      <c r="A230" s="4" t="s">
        <v>492</v>
      </c>
      <c r="B230" s="5">
        <v>3.0</v>
      </c>
      <c r="C230" s="5">
        <v>3.0</v>
      </c>
      <c r="D230" s="1" t="s">
        <v>493</v>
      </c>
      <c r="E230" s="5">
        <v>0.0</v>
      </c>
      <c r="F230" s="5">
        <v>0.0</v>
      </c>
      <c r="G230" s="5">
        <v>0.0</v>
      </c>
      <c r="H230" s="5">
        <v>0.0</v>
      </c>
      <c r="I230" s="5">
        <v>0.0</v>
      </c>
      <c r="J230" s="5">
        <v>0.0</v>
      </c>
      <c r="K230" s="5">
        <v>0.0</v>
      </c>
      <c r="L230" s="5">
        <v>0.0</v>
      </c>
      <c r="M230" s="5">
        <v>0.0</v>
      </c>
      <c r="N230" s="5">
        <v>0.0</v>
      </c>
      <c r="O230" s="5">
        <v>0.0</v>
      </c>
      <c r="P230" s="5">
        <v>0.0</v>
      </c>
      <c r="Q230" s="5">
        <v>0.0</v>
      </c>
      <c r="R230" s="5">
        <v>0.0</v>
      </c>
      <c r="S230" s="5">
        <v>0.0</v>
      </c>
      <c r="T230" s="5">
        <v>0.0</v>
      </c>
      <c r="U230" s="5">
        <v>0.0</v>
      </c>
      <c r="V230" s="5">
        <v>0.0</v>
      </c>
      <c r="W230" s="5">
        <v>0.0</v>
      </c>
      <c r="X230" s="5">
        <v>0.0</v>
      </c>
      <c r="Y230" s="5">
        <v>0.0</v>
      </c>
      <c r="Z230" s="5">
        <v>0.0</v>
      </c>
      <c r="AA230" s="5">
        <v>0.0</v>
      </c>
      <c r="AB230" s="5">
        <v>0.0</v>
      </c>
      <c r="AC230" s="5">
        <v>0.0</v>
      </c>
      <c r="AD230" s="5">
        <v>0.0</v>
      </c>
      <c r="AE230" s="5">
        <v>3.0</v>
      </c>
      <c r="AF230" s="6">
        <f>IFERROR(__xludf.DUMMYFUNCTION("IFERROR(
  VLOOKUP(
    A230,
    IMPORTRANGE(
      ""1ZygntHC1J6IxzKbTidmOyf5nUyW4GCLurHCjexrLm_o        "",
      ""HTMLキャッシュ!A:F""
    ),
    3,
    FALSE
  ),
  0
)
"),46074.565104166664)</f>
        <v>46074.5651</v>
      </c>
      <c r="AG230" s="5"/>
      <c r="AH230" s="5"/>
      <c r="AI230" s="5"/>
      <c r="AJ230" s="5"/>
      <c r="AK230" s="5"/>
      <c r="AL230" s="5"/>
      <c r="AM230" s="5"/>
      <c r="AN230" s="5"/>
      <c r="AO230" s="5"/>
      <c r="AP230" s="5"/>
      <c r="AQ230" s="5"/>
      <c r="AR230" s="3"/>
      <c r="AS230" s="5"/>
      <c r="AT230" s="5"/>
      <c r="AU230" s="5"/>
      <c r="AV230" s="5"/>
      <c r="AW230" s="5"/>
      <c r="AX230" s="5"/>
      <c r="AY230" s="5"/>
      <c r="AZ230" s="7"/>
      <c r="BA230" s="7"/>
    </row>
    <row r="231" ht="16.5" customHeight="1">
      <c r="A231" s="4" t="s">
        <v>494</v>
      </c>
      <c r="B231" s="5">
        <v>0.0</v>
      </c>
      <c r="C231" s="5">
        <v>3.0</v>
      </c>
      <c r="D231" s="1" t="s">
        <v>495</v>
      </c>
      <c r="E231" s="5">
        <v>1.0</v>
      </c>
      <c r="F231" s="5">
        <v>1.0</v>
      </c>
      <c r="G231" s="5">
        <v>0.0</v>
      </c>
      <c r="H231" s="5">
        <v>0.0</v>
      </c>
      <c r="I231" s="5">
        <v>1.0</v>
      </c>
      <c r="J231" s="5">
        <v>0.0</v>
      </c>
      <c r="K231" s="5">
        <v>0.0</v>
      </c>
      <c r="L231" s="5">
        <v>0.0</v>
      </c>
      <c r="M231" s="5">
        <v>0.0</v>
      </c>
      <c r="N231" s="5">
        <v>0.0</v>
      </c>
      <c r="O231" s="5">
        <v>0.0</v>
      </c>
      <c r="P231" s="5">
        <v>0.0</v>
      </c>
      <c r="Q231" s="5">
        <v>0.0</v>
      </c>
      <c r="R231" s="5">
        <v>0.0</v>
      </c>
      <c r="S231" s="5">
        <v>0.0</v>
      </c>
      <c r="T231" s="5">
        <v>0.0</v>
      </c>
      <c r="U231" s="5">
        <v>0.0</v>
      </c>
      <c r="V231" s="5">
        <v>0.0</v>
      </c>
      <c r="W231" s="5">
        <v>0.0</v>
      </c>
      <c r="X231" s="5">
        <v>0.0</v>
      </c>
      <c r="Y231" s="5">
        <v>0.0</v>
      </c>
      <c r="Z231" s="5">
        <v>0.0</v>
      </c>
      <c r="AA231" s="5">
        <v>0.0</v>
      </c>
      <c r="AB231" s="5">
        <v>0.0</v>
      </c>
      <c r="AC231" s="5">
        <v>0.0</v>
      </c>
      <c r="AD231" s="5">
        <v>0.0</v>
      </c>
      <c r="AE231" s="5">
        <v>0.0</v>
      </c>
      <c r="AF231" s="6">
        <f>IFERROR(__xludf.DUMMYFUNCTION("IFERROR(
  VLOOKUP(
    A231,
    IMPORTRANGE(
      ""1ZygntHC1J6IxzKbTidmOyf5nUyW4GCLurHCjexrLm_o        "",
      ""HTMLキャッシュ!A:F""
    ),
    3,
    FALSE
  ),
  0
)
"),46074.56575231482)</f>
        <v>46074.56575</v>
      </c>
      <c r="AG231" s="5"/>
      <c r="AH231" s="5"/>
      <c r="AI231" s="5"/>
      <c r="AJ231" s="5"/>
      <c r="AK231" s="5"/>
      <c r="AL231" s="5"/>
      <c r="AM231" s="5"/>
      <c r="AN231" s="5"/>
      <c r="AO231" s="5"/>
      <c r="AP231" s="5"/>
      <c r="AQ231" s="5"/>
      <c r="AR231" s="3"/>
      <c r="AS231" s="5"/>
      <c r="AT231" s="5"/>
      <c r="AU231" s="5"/>
      <c r="AV231" s="5"/>
      <c r="AW231" s="5"/>
      <c r="AX231" s="5"/>
      <c r="AY231" s="5"/>
      <c r="AZ231" s="7"/>
      <c r="BA231" s="7"/>
    </row>
    <row r="232" ht="16.5" customHeight="1">
      <c r="A232" s="1" t="s">
        <v>496</v>
      </c>
      <c r="B232" s="5">
        <v>0.0</v>
      </c>
      <c r="C232" s="5">
        <v>3.0</v>
      </c>
      <c r="D232" s="1" t="s">
        <v>497</v>
      </c>
      <c r="E232" s="5">
        <v>0.0</v>
      </c>
      <c r="F232" s="5">
        <v>3.0</v>
      </c>
      <c r="G232" s="5">
        <v>0.0</v>
      </c>
      <c r="H232" s="5">
        <v>0.0</v>
      </c>
      <c r="I232" s="5">
        <v>0.0</v>
      </c>
      <c r="J232" s="5">
        <v>0.0</v>
      </c>
      <c r="K232" s="5">
        <v>0.0</v>
      </c>
      <c r="L232" s="5">
        <v>0.0</v>
      </c>
      <c r="M232" s="5">
        <v>0.0</v>
      </c>
      <c r="N232" s="5">
        <v>0.0</v>
      </c>
      <c r="O232" s="5">
        <v>0.0</v>
      </c>
      <c r="P232" s="5">
        <v>0.0</v>
      </c>
      <c r="Q232" s="5">
        <v>0.0</v>
      </c>
      <c r="R232" s="5">
        <v>0.0</v>
      </c>
      <c r="S232" s="5">
        <v>0.0</v>
      </c>
      <c r="T232" s="5">
        <v>0.0</v>
      </c>
      <c r="U232" s="5">
        <v>0.0</v>
      </c>
      <c r="V232" s="5">
        <v>0.0</v>
      </c>
      <c r="W232" s="5">
        <v>0.0</v>
      </c>
      <c r="X232" s="5">
        <v>0.0</v>
      </c>
      <c r="Y232" s="5">
        <v>0.0</v>
      </c>
      <c r="Z232" s="5">
        <v>0.0</v>
      </c>
      <c r="AA232" s="5">
        <v>0.0</v>
      </c>
      <c r="AB232" s="5">
        <v>0.0</v>
      </c>
      <c r="AC232" s="5">
        <v>0.0</v>
      </c>
      <c r="AD232" s="5">
        <v>0.0</v>
      </c>
      <c r="AE232" s="5">
        <v>0.0</v>
      </c>
      <c r="AF232" s="6">
        <f>IFERROR(__xludf.DUMMYFUNCTION("IFERROR(
  VLOOKUP(
    A232,
    IMPORTRANGE(
      ""1ZygntHC1J6IxzKbTidmOyf5nUyW4GCLurHCjexrLm_o        "",
      ""HTMLキャッシュ!A:F""
    ),
    3,
    FALSE
  ),
  0
)
"),46015.71729166667)</f>
        <v>46015.71729</v>
      </c>
      <c r="AG232" s="5"/>
      <c r="AH232" s="5"/>
      <c r="AI232" s="5"/>
      <c r="AJ232" s="5"/>
      <c r="AK232" s="5"/>
      <c r="AL232" s="5"/>
      <c r="AM232" s="5"/>
      <c r="AN232" s="5"/>
      <c r="AO232" s="5"/>
      <c r="AP232" s="5"/>
      <c r="AQ232" s="5"/>
      <c r="AR232" s="3"/>
      <c r="AS232" s="5"/>
      <c r="AT232" s="5"/>
      <c r="AU232" s="5"/>
      <c r="AV232" s="5"/>
      <c r="AW232" s="5"/>
      <c r="AX232" s="5"/>
      <c r="AY232" s="5"/>
      <c r="AZ232" s="7"/>
      <c r="BA232" s="7"/>
    </row>
    <row r="233" ht="16.5" customHeight="1">
      <c r="A233" s="1" t="s">
        <v>498</v>
      </c>
      <c r="B233" s="5">
        <v>0.0</v>
      </c>
      <c r="C233" s="5">
        <v>3.0</v>
      </c>
      <c r="D233" s="1" t="s">
        <v>499</v>
      </c>
      <c r="E233" s="5">
        <v>0.0</v>
      </c>
      <c r="F233" s="5">
        <v>3.0</v>
      </c>
      <c r="G233" s="5">
        <v>0.0</v>
      </c>
      <c r="H233" s="5">
        <v>0.0</v>
      </c>
      <c r="I233" s="5">
        <v>0.0</v>
      </c>
      <c r="J233" s="5">
        <v>0.0</v>
      </c>
      <c r="K233" s="5">
        <v>0.0</v>
      </c>
      <c r="L233" s="5">
        <v>0.0</v>
      </c>
      <c r="M233" s="5">
        <v>0.0</v>
      </c>
      <c r="N233" s="5">
        <v>0.0</v>
      </c>
      <c r="O233" s="5">
        <v>0.0</v>
      </c>
      <c r="P233" s="5">
        <v>0.0</v>
      </c>
      <c r="Q233" s="5">
        <v>0.0</v>
      </c>
      <c r="R233" s="5">
        <v>0.0</v>
      </c>
      <c r="S233" s="5">
        <v>0.0</v>
      </c>
      <c r="T233" s="5">
        <v>0.0</v>
      </c>
      <c r="U233" s="5">
        <v>0.0</v>
      </c>
      <c r="V233" s="5">
        <v>0.0</v>
      </c>
      <c r="W233" s="5">
        <v>0.0</v>
      </c>
      <c r="X233" s="5">
        <v>0.0</v>
      </c>
      <c r="Y233" s="5">
        <v>0.0</v>
      </c>
      <c r="Z233" s="5">
        <v>0.0</v>
      </c>
      <c r="AA233" s="5">
        <v>0.0</v>
      </c>
      <c r="AB233" s="5">
        <v>0.0</v>
      </c>
      <c r="AC233" s="5">
        <v>0.0</v>
      </c>
      <c r="AD233" s="5">
        <v>0.0</v>
      </c>
      <c r="AE233" s="5">
        <v>0.0</v>
      </c>
      <c r="AF233" s="6">
        <f>IFERROR(__xludf.DUMMYFUNCTION("IFERROR(
  VLOOKUP(
    A233,
    IMPORTRANGE(
      ""1ZygntHC1J6IxzKbTidmOyf5nUyW4GCLurHCjexrLm_o        "",
      ""HTMLキャッシュ!A:F""
    ),
    3,
    FALSE
  ),
  0
)
"),46015.72053240741)</f>
        <v>46015.72053</v>
      </c>
      <c r="AG233" s="5"/>
      <c r="AH233" s="5"/>
      <c r="AI233" s="5"/>
      <c r="AJ233" s="5"/>
      <c r="AK233" s="5"/>
      <c r="AL233" s="5"/>
      <c r="AM233" s="5"/>
      <c r="AN233" s="5"/>
      <c r="AO233" s="5"/>
      <c r="AP233" s="5"/>
      <c r="AQ233" s="5"/>
      <c r="AR233" s="3"/>
      <c r="AS233" s="5"/>
      <c r="AT233" s="5"/>
      <c r="AU233" s="5"/>
      <c r="AV233" s="5"/>
      <c r="AW233" s="5"/>
      <c r="AX233" s="5"/>
      <c r="AY233" s="5"/>
      <c r="AZ233" s="7"/>
      <c r="BA233" s="7"/>
    </row>
    <row r="234" ht="16.5" customHeight="1">
      <c r="A234" s="1" t="s">
        <v>500</v>
      </c>
      <c r="B234" s="5">
        <v>0.0</v>
      </c>
      <c r="C234" s="5">
        <v>3.0</v>
      </c>
      <c r="D234" s="1" t="s">
        <v>501</v>
      </c>
      <c r="E234" s="5">
        <v>0.0</v>
      </c>
      <c r="F234" s="5">
        <v>3.0</v>
      </c>
      <c r="G234" s="5">
        <v>0.0</v>
      </c>
      <c r="H234" s="5">
        <v>0.0</v>
      </c>
      <c r="I234" s="5">
        <v>0.0</v>
      </c>
      <c r="J234" s="5">
        <v>0.0</v>
      </c>
      <c r="K234" s="5">
        <v>0.0</v>
      </c>
      <c r="L234" s="5">
        <v>0.0</v>
      </c>
      <c r="M234" s="5">
        <v>0.0</v>
      </c>
      <c r="N234" s="5">
        <v>0.0</v>
      </c>
      <c r="O234" s="5">
        <v>0.0</v>
      </c>
      <c r="P234" s="5">
        <v>0.0</v>
      </c>
      <c r="Q234" s="5">
        <v>0.0</v>
      </c>
      <c r="R234" s="5">
        <v>0.0</v>
      </c>
      <c r="S234" s="5">
        <v>0.0</v>
      </c>
      <c r="T234" s="5">
        <v>0.0</v>
      </c>
      <c r="U234" s="5">
        <v>0.0</v>
      </c>
      <c r="V234" s="5">
        <v>0.0</v>
      </c>
      <c r="W234" s="5">
        <v>0.0</v>
      </c>
      <c r="X234" s="5">
        <v>0.0</v>
      </c>
      <c r="Y234" s="5">
        <v>0.0</v>
      </c>
      <c r="Z234" s="5">
        <v>0.0</v>
      </c>
      <c r="AA234" s="5">
        <v>0.0</v>
      </c>
      <c r="AB234" s="5">
        <v>0.0</v>
      </c>
      <c r="AC234" s="5">
        <v>0.0</v>
      </c>
      <c r="AD234" s="5">
        <v>0.0</v>
      </c>
      <c r="AE234" s="5">
        <v>0.0</v>
      </c>
      <c r="AF234" s="6">
        <f>IFERROR(__xludf.DUMMYFUNCTION("IFERROR(
  VLOOKUP(
    A234,
    IMPORTRANGE(
      ""1ZygntHC1J6IxzKbTidmOyf5nUyW4GCLurHCjexrLm_o        "",
      ""HTMLキャッシュ!A:F""
    ),
    3,
    FALSE
  ),
  0
)
"),46015.726111111115)</f>
        <v>46015.72611</v>
      </c>
      <c r="AG234" s="5"/>
      <c r="AH234" s="5"/>
      <c r="AI234" s="5"/>
      <c r="AJ234" s="5"/>
      <c r="AK234" s="5"/>
      <c r="AL234" s="5"/>
      <c r="AM234" s="5"/>
      <c r="AN234" s="5"/>
      <c r="AO234" s="5"/>
      <c r="AP234" s="5"/>
      <c r="AQ234" s="5"/>
      <c r="AR234" s="3"/>
      <c r="AS234" s="5"/>
      <c r="AT234" s="5"/>
      <c r="AU234" s="5"/>
      <c r="AV234" s="5"/>
      <c r="AW234" s="5"/>
      <c r="AX234" s="5"/>
      <c r="AY234" s="5"/>
      <c r="AZ234" s="7"/>
      <c r="BA234" s="7"/>
    </row>
    <row r="235" ht="16.5" customHeight="1">
      <c r="A235" s="1" t="s">
        <v>502</v>
      </c>
      <c r="B235" s="5">
        <v>0.0</v>
      </c>
      <c r="C235" s="5">
        <v>3.0</v>
      </c>
      <c r="D235" s="1" t="s">
        <v>503</v>
      </c>
      <c r="E235" s="5">
        <v>0.0</v>
      </c>
      <c r="F235" s="5">
        <v>3.0</v>
      </c>
      <c r="G235" s="5">
        <v>0.0</v>
      </c>
      <c r="H235" s="5">
        <v>0.0</v>
      </c>
      <c r="I235" s="5">
        <v>0.0</v>
      </c>
      <c r="J235" s="5">
        <v>0.0</v>
      </c>
      <c r="K235" s="5">
        <v>0.0</v>
      </c>
      <c r="L235" s="5">
        <v>0.0</v>
      </c>
      <c r="M235" s="5">
        <v>0.0</v>
      </c>
      <c r="N235" s="5">
        <v>0.0</v>
      </c>
      <c r="O235" s="5">
        <v>0.0</v>
      </c>
      <c r="P235" s="5">
        <v>0.0</v>
      </c>
      <c r="Q235" s="5">
        <v>0.0</v>
      </c>
      <c r="R235" s="5">
        <v>0.0</v>
      </c>
      <c r="S235" s="5">
        <v>0.0</v>
      </c>
      <c r="T235" s="5">
        <v>0.0</v>
      </c>
      <c r="U235" s="5">
        <v>0.0</v>
      </c>
      <c r="V235" s="5">
        <v>0.0</v>
      </c>
      <c r="W235" s="5">
        <v>0.0</v>
      </c>
      <c r="X235" s="5">
        <v>0.0</v>
      </c>
      <c r="Y235" s="5">
        <v>0.0</v>
      </c>
      <c r="Z235" s="5">
        <v>0.0</v>
      </c>
      <c r="AA235" s="5">
        <v>0.0</v>
      </c>
      <c r="AB235" s="5">
        <v>0.0</v>
      </c>
      <c r="AC235" s="5">
        <v>0.0</v>
      </c>
      <c r="AD235" s="5">
        <v>0.0</v>
      </c>
      <c r="AE235" s="5">
        <v>0.0</v>
      </c>
      <c r="AF235" s="6">
        <f>IFERROR(__xludf.DUMMYFUNCTION("IFERROR(
  VLOOKUP(
    A235,
    IMPORTRANGE(
      ""1ZygntHC1J6IxzKbTidmOyf5nUyW4GCLurHCjexrLm_o        "",
      ""HTMLキャッシュ!A:F""
    ),
    3,
    FALSE
  ),
  0
)
"),46015.73034722222)</f>
        <v>46015.73035</v>
      </c>
      <c r="AG235" s="5"/>
      <c r="AH235" s="5"/>
      <c r="AI235" s="5"/>
      <c r="AJ235" s="5"/>
      <c r="AK235" s="5"/>
      <c r="AL235" s="5"/>
      <c r="AM235" s="5"/>
      <c r="AN235" s="5"/>
      <c r="AO235" s="5"/>
      <c r="AP235" s="5"/>
      <c r="AQ235" s="5"/>
      <c r="AR235" s="3"/>
      <c r="AS235" s="5"/>
      <c r="AT235" s="5"/>
      <c r="AU235" s="5"/>
      <c r="AV235" s="5"/>
      <c r="AW235" s="5"/>
      <c r="AX235" s="5"/>
      <c r="AY235" s="5"/>
      <c r="AZ235" s="7"/>
      <c r="BA235" s="7"/>
    </row>
    <row r="236" ht="16.5" customHeight="1">
      <c r="A236" s="1" t="s">
        <v>504</v>
      </c>
      <c r="B236" s="5">
        <v>0.0</v>
      </c>
      <c r="C236" s="5">
        <v>3.0</v>
      </c>
      <c r="D236" s="1" t="s">
        <v>505</v>
      </c>
      <c r="E236" s="5">
        <v>0.0</v>
      </c>
      <c r="F236" s="5">
        <v>3.0</v>
      </c>
      <c r="G236" s="5">
        <v>0.0</v>
      </c>
      <c r="H236" s="5">
        <v>0.0</v>
      </c>
      <c r="I236" s="5">
        <v>0.0</v>
      </c>
      <c r="J236" s="5">
        <v>0.0</v>
      </c>
      <c r="K236" s="5">
        <v>0.0</v>
      </c>
      <c r="L236" s="5">
        <v>0.0</v>
      </c>
      <c r="M236" s="5">
        <v>0.0</v>
      </c>
      <c r="N236" s="5">
        <v>0.0</v>
      </c>
      <c r="O236" s="5">
        <v>0.0</v>
      </c>
      <c r="P236" s="5">
        <v>0.0</v>
      </c>
      <c r="Q236" s="5">
        <v>0.0</v>
      </c>
      <c r="R236" s="5">
        <v>0.0</v>
      </c>
      <c r="S236" s="5">
        <v>0.0</v>
      </c>
      <c r="T236" s="5">
        <v>0.0</v>
      </c>
      <c r="U236" s="5">
        <v>0.0</v>
      </c>
      <c r="V236" s="5">
        <v>0.0</v>
      </c>
      <c r="W236" s="5">
        <v>0.0</v>
      </c>
      <c r="X236" s="5">
        <v>0.0</v>
      </c>
      <c r="Y236" s="5">
        <v>0.0</v>
      </c>
      <c r="Z236" s="5">
        <v>0.0</v>
      </c>
      <c r="AA236" s="5">
        <v>0.0</v>
      </c>
      <c r="AB236" s="5">
        <v>0.0</v>
      </c>
      <c r="AC236" s="5">
        <v>0.0</v>
      </c>
      <c r="AD236" s="5">
        <v>0.0</v>
      </c>
      <c r="AE236" s="5">
        <v>0.0</v>
      </c>
      <c r="AF236" s="6">
        <f>IFERROR(__xludf.DUMMYFUNCTION("IFERROR(
  VLOOKUP(
    A236,
    IMPORTRANGE(
      ""1ZygntHC1J6IxzKbTidmOyf5nUyW4GCLurHCjexrLm_o        "",
      ""HTMLキャッシュ!A:F""
    ),
    3,
    FALSE
  ),
  0
)
"),46015.731307870374)</f>
        <v>46015.73131</v>
      </c>
      <c r="AG236" s="5"/>
      <c r="AH236" s="5"/>
      <c r="AI236" s="5"/>
      <c r="AJ236" s="5"/>
      <c r="AK236" s="5"/>
      <c r="AL236" s="5"/>
      <c r="AM236" s="5"/>
      <c r="AN236" s="5"/>
      <c r="AO236" s="5"/>
      <c r="AP236" s="5"/>
      <c r="AQ236" s="5"/>
      <c r="AR236" s="3"/>
      <c r="AS236" s="5"/>
      <c r="AT236" s="5"/>
      <c r="AU236" s="5"/>
      <c r="AV236" s="5"/>
      <c r="AW236" s="5"/>
      <c r="AX236" s="5"/>
      <c r="AY236" s="5"/>
      <c r="AZ236" s="7"/>
      <c r="BA236" s="7"/>
    </row>
    <row r="237" ht="16.5" customHeight="1">
      <c r="A237" s="1" t="s">
        <v>506</v>
      </c>
      <c r="B237" s="5">
        <v>0.0</v>
      </c>
      <c r="C237" s="5">
        <v>3.0</v>
      </c>
      <c r="D237" s="1" t="s">
        <v>507</v>
      </c>
      <c r="E237" s="5">
        <v>0.0</v>
      </c>
      <c r="F237" s="5">
        <v>3.0</v>
      </c>
      <c r="G237" s="5">
        <v>0.0</v>
      </c>
      <c r="H237" s="5">
        <v>0.0</v>
      </c>
      <c r="I237" s="5">
        <v>0.0</v>
      </c>
      <c r="J237" s="5">
        <v>0.0</v>
      </c>
      <c r="K237" s="5">
        <v>0.0</v>
      </c>
      <c r="L237" s="5">
        <v>0.0</v>
      </c>
      <c r="M237" s="5">
        <v>0.0</v>
      </c>
      <c r="N237" s="5">
        <v>0.0</v>
      </c>
      <c r="O237" s="5">
        <v>0.0</v>
      </c>
      <c r="P237" s="5">
        <v>0.0</v>
      </c>
      <c r="Q237" s="5">
        <v>0.0</v>
      </c>
      <c r="R237" s="5">
        <v>0.0</v>
      </c>
      <c r="S237" s="5">
        <v>0.0</v>
      </c>
      <c r="T237" s="5">
        <v>0.0</v>
      </c>
      <c r="U237" s="5">
        <v>0.0</v>
      </c>
      <c r="V237" s="5">
        <v>0.0</v>
      </c>
      <c r="W237" s="5">
        <v>0.0</v>
      </c>
      <c r="X237" s="5">
        <v>0.0</v>
      </c>
      <c r="Y237" s="5">
        <v>0.0</v>
      </c>
      <c r="Z237" s="5">
        <v>0.0</v>
      </c>
      <c r="AA237" s="5">
        <v>0.0</v>
      </c>
      <c r="AB237" s="5">
        <v>0.0</v>
      </c>
      <c r="AC237" s="5">
        <v>0.0</v>
      </c>
      <c r="AD237" s="5">
        <v>0.0</v>
      </c>
      <c r="AE237" s="5">
        <v>0.0</v>
      </c>
      <c r="AF237" s="6">
        <f>IFERROR(__xludf.DUMMYFUNCTION("IFERROR(
  VLOOKUP(
    A237,
    IMPORTRANGE(
      ""1ZygntHC1J6IxzKbTidmOyf5nUyW4GCLurHCjexrLm_o        "",
      ""HTMLキャッシュ!A:F""
    ),
    3,
    FALSE
  ),
  0
)
"),46015.73171296297)</f>
        <v>46015.73171</v>
      </c>
      <c r="AG237" s="5"/>
      <c r="AH237" s="5"/>
      <c r="AI237" s="5"/>
      <c r="AJ237" s="5"/>
      <c r="AK237" s="5"/>
      <c r="AL237" s="5"/>
      <c r="AM237" s="5"/>
      <c r="AN237" s="5"/>
      <c r="AO237" s="5"/>
      <c r="AP237" s="5"/>
      <c r="AQ237" s="5"/>
      <c r="AR237" s="3"/>
      <c r="AS237" s="5"/>
      <c r="AT237" s="5"/>
      <c r="AU237" s="5"/>
      <c r="AV237" s="5"/>
      <c r="AW237" s="5"/>
      <c r="AX237" s="5"/>
      <c r="AY237" s="5"/>
      <c r="AZ237" s="7"/>
      <c r="BA237" s="7"/>
    </row>
    <row r="238" ht="16.5" customHeight="1">
      <c r="A238" s="1" t="s">
        <v>508</v>
      </c>
      <c r="B238" s="5">
        <v>0.0</v>
      </c>
      <c r="C238" s="5">
        <v>3.0</v>
      </c>
      <c r="D238" s="1" t="s">
        <v>509</v>
      </c>
      <c r="E238" s="5">
        <v>0.0</v>
      </c>
      <c r="F238" s="5">
        <v>3.0</v>
      </c>
      <c r="G238" s="5">
        <v>0.0</v>
      </c>
      <c r="H238" s="5">
        <v>0.0</v>
      </c>
      <c r="I238" s="5">
        <v>0.0</v>
      </c>
      <c r="J238" s="5">
        <v>0.0</v>
      </c>
      <c r="K238" s="5">
        <v>0.0</v>
      </c>
      <c r="L238" s="5">
        <v>0.0</v>
      </c>
      <c r="M238" s="5">
        <v>0.0</v>
      </c>
      <c r="N238" s="5">
        <v>0.0</v>
      </c>
      <c r="O238" s="5">
        <v>0.0</v>
      </c>
      <c r="P238" s="5">
        <v>0.0</v>
      </c>
      <c r="Q238" s="5">
        <v>0.0</v>
      </c>
      <c r="R238" s="5">
        <v>0.0</v>
      </c>
      <c r="S238" s="5">
        <v>0.0</v>
      </c>
      <c r="T238" s="5">
        <v>0.0</v>
      </c>
      <c r="U238" s="5">
        <v>0.0</v>
      </c>
      <c r="V238" s="5">
        <v>0.0</v>
      </c>
      <c r="W238" s="5">
        <v>0.0</v>
      </c>
      <c r="X238" s="5">
        <v>0.0</v>
      </c>
      <c r="Y238" s="5">
        <v>0.0</v>
      </c>
      <c r="Z238" s="5">
        <v>0.0</v>
      </c>
      <c r="AA238" s="5">
        <v>0.0</v>
      </c>
      <c r="AB238" s="5">
        <v>0.0</v>
      </c>
      <c r="AC238" s="5">
        <v>0.0</v>
      </c>
      <c r="AD238" s="5">
        <v>0.0</v>
      </c>
      <c r="AE238" s="5">
        <v>0.0</v>
      </c>
      <c r="AF238" s="6">
        <f>IFERROR(__xludf.DUMMYFUNCTION("IFERROR(
  VLOOKUP(
    A238,
    IMPORTRANGE(
      ""1ZygntHC1J6IxzKbTidmOyf5nUyW4GCLurHCjexrLm_o        "",
      ""HTMLキャッシュ!A:F""
    ),
    3,
    FALSE
  ),
  0
)
"),46015.73244212963)</f>
        <v>46015.73244</v>
      </c>
      <c r="AG238" s="5"/>
      <c r="AH238" s="5"/>
      <c r="AI238" s="5"/>
      <c r="AJ238" s="5"/>
      <c r="AK238" s="5"/>
      <c r="AL238" s="5"/>
      <c r="AM238" s="5"/>
      <c r="AN238" s="5"/>
      <c r="AO238" s="5"/>
      <c r="AP238" s="5"/>
      <c r="AQ238" s="5"/>
      <c r="AR238" s="3"/>
      <c r="AS238" s="5"/>
      <c r="AT238" s="5"/>
      <c r="AU238" s="5"/>
      <c r="AV238" s="5"/>
      <c r="AW238" s="5"/>
      <c r="AX238" s="5"/>
      <c r="AY238" s="5"/>
      <c r="AZ238" s="7"/>
      <c r="BA238" s="7"/>
    </row>
    <row r="239" ht="16.5" customHeight="1">
      <c r="A239" s="1" t="s">
        <v>510</v>
      </c>
      <c r="B239" s="5">
        <v>0.0</v>
      </c>
      <c r="C239" s="5">
        <v>3.0</v>
      </c>
      <c r="D239" s="1" t="s">
        <v>511</v>
      </c>
      <c r="E239" s="5">
        <v>0.0</v>
      </c>
      <c r="F239" s="5">
        <v>3.0</v>
      </c>
      <c r="G239" s="5">
        <v>0.0</v>
      </c>
      <c r="H239" s="5">
        <v>0.0</v>
      </c>
      <c r="I239" s="5">
        <v>0.0</v>
      </c>
      <c r="J239" s="5">
        <v>0.0</v>
      </c>
      <c r="K239" s="5">
        <v>0.0</v>
      </c>
      <c r="L239" s="5">
        <v>0.0</v>
      </c>
      <c r="M239" s="5">
        <v>0.0</v>
      </c>
      <c r="N239" s="5">
        <v>0.0</v>
      </c>
      <c r="O239" s="5">
        <v>0.0</v>
      </c>
      <c r="P239" s="5">
        <v>0.0</v>
      </c>
      <c r="Q239" s="5">
        <v>0.0</v>
      </c>
      <c r="R239" s="5">
        <v>0.0</v>
      </c>
      <c r="S239" s="5">
        <v>0.0</v>
      </c>
      <c r="T239" s="5">
        <v>0.0</v>
      </c>
      <c r="U239" s="5">
        <v>0.0</v>
      </c>
      <c r="V239" s="5">
        <v>0.0</v>
      </c>
      <c r="W239" s="5">
        <v>0.0</v>
      </c>
      <c r="X239" s="5">
        <v>0.0</v>
      </c>
      <c r="Y239" s="5">
        <v>0.0</v>
      </c>
      <c r="Z239" s="5">
        <v>0.0</v>
      </c>
      <c r="AA239" s="5">
        <v>0.0</v>
      </c>
      <c r="AB239" s="5">
        <v>0.0</v>
      </c>
      <c r="AC239" s="5">
        <v>0.0</v>
      </c>
      <c r="AD239" s="5">
        <v>0.0</v>
      </c>
      <c r="AE239" s="5">
        <v>0.0</v>
      </c>
      <c r="AF239" s="6">
        <f>IFERROR(__xludf.DUMMYFUNCTION("IFERROR(
  VLOOKUP(
    A239,
    IMPORTRANGE(
      ""1ZygntHC1J6IxzKbTidmOyf5nUyW4GCLurHCjexrLm_o        "",
      ""HTMLキャッシュ!A:F""
    ),
    3,
    FALSE
  ),
  0
)
"),46015.733125)</f>
        <v>46015.73313</v>
      </c>
      <c r="AG239" s="5"/>
      <c r="AH239" s="5"/>
      <c r="AI239" s="5"/>
      <c r="AJ239" s="5"/>
      <c r="AK239" s="5"/>
      <c r="AL239" s="5"/>
      <c r="AM239" s="5"/>
      <c r="AN239" s="5"/>
      <c r="AO239" s="5"/>
      <c r="AP239" s="5"/>
      <c r="AQ239" s="5"/>
      <c r="AR239" s="3"/>
      <c r="AS239" s="5"/>
      <c r="AT239" s="5"/>
      <c r="AU239" s="5"/>
      <c r="AV239" s="5"/>
      <c r="AW239" s="5"/>
      <c r="AX239" s="5"/>
      <c r="AY239" s="5"/>
      <c r="AZ239" s="7"/>
      <c r="BA239" s="7"/>
    </row>
    <row r="240" ht="16.5" customHeight="1">
      <c r="A240" s="1" t="s">
        <v>512</v>
      </c>
      <c r="B240" s="5">
        <v>0.0</v>
      </c>
      <c r="C240" s="5">
        <v>3.0</v>
      </c>
      <c r="D240" s="1" t="s">
        <v>513</v>
      </c>
      <c r="E240" s="5">
        <v>0.0</v>
      </c>
      <c r="F240" s="5">
        <v>3.0</v>
      </c>
      <c r="G240" s="5">
        <v>0.0</v>
      </c>
      <c r="H240" s="5">
        <v>0.0</v>
      </c>
      <c r="I240" s="5">
        <v>0.0</v>
      </c>
      <c r="J240" s="5">
        <v>0.0</v>
      </c>
      <c r="K240" s="5">
        <v>0.0</v>
      </c>
      <c r="L240" s="5">
        <v>0.0</v>
      </c>
      <c r="M240" s="5">
        <v>0.0</v>
      </c>
      <c r="N240" s="5">
        <v>0.0</v>
      </c>
      <c r="O240" s="5">
        <v>0.0</v>
      </c>
      <c r="P240" s="5">
        <v>0.0</v>
      </c>
      <c r="Q240" s="5">
        <v>0.0</v>
      </c>
      <c r="R240" s="5">
        <v>0.0</v>
      </c>
      <c r="S240" s="5">
        <v>0.0</v>
      </c>
      <c r="T240" s="5">
        <v>0.0</v>
      </c>
      <c r="U240" s="5">
        <v>0.0</v>
      </c>
      <c r="V240" s="5">
        <v>0.0</v>
      </c>
      <c r="W240" s="5">
        <v>0.0</v>
      </c>
      <c r="X240" s="5">
        <v>0.0</v>
      </c>
      <c r="Y240" s="5">
        <v>0.0</v>
      </c>
      <c r="Z240" s="5">
        <v>0.0</v>
      </c>
      <c r="AA240" s="5">
        <v>0.0</v>
      </c>
      <c r="AB240" s="5">
        <v>0.0</v>
      </c>
      <c r="AC240" s="5">
        <v>0.0</v>
      </c>
      <c r="AD240" s="5">
        <v>0.0</v>
      </c>
      <c r="AE240" s="5">
        <v>0.0</v>
      </c>
      <c r="AF240" s="6">
        <f>IFERROR(__xludf.DUMMYFUNCTION("IFERROR(
  VLOOKUP(
    A240,
    IMPORTRANGE(
      ""1ZygntHC1J6IxzKbTidmOyf5nUyW4GCLurHCjexrLm_o        "",
      ""HTMLキャッシュ!A:F""
    ),
    3,
    FALSE
  ),
  0
)
"),46015.73412037037)</f>
        <v>46015.73412</v>
      </c>
      <c r="AG240" s="5"/>
      <c r="AH240" s="5"/>
      <c r="AI240" s="5"/>
      <c r="AJ240" s="5"/>
      <c r="AK240" s="5"/>
      <c r="AL240" s="5"/>
      <c r="AM240" s="5"/>
      <c r="AN240" s="5"/>
      <c r="AO240" s="5"/>
      <c r="AP240" s="5"/>
      <c r="AQ240" s="5"/>
      <c r="AR240" s="3"/>
      <c r="AS240" s="5"/>
      <c r="AT240" s="5"/>
      <c r="AU240" s="5"/>
      <c r="AV240" s="5"/>
      <c r="AW240" s="5"/>
      <c r="AX240" s="5"/>
      <c r="AY240" s="5"/>
      <c r="AZ240" s="7"/>
      <c r="BA240" s="7"/>
    </row>
    <row r="241" ht="16.5" customHeight="1">
      <c r="A241" s="1" t="s">
        <v>514</v>
      </c>
      <c r="B241" s="5">
        <v>0.0</v>
      </c>
      <c r="C241" s="5">
        <v>3.0</v>
      </c>
      <c r="D241" s="1" t="s">
        <v>515</v>
      </c>
      <c r="E241" s="5">
        <v>0.0</v>
      </c>
      <c r="F241" s="5">
        <v>3.0</v>
      </c>
      <c r="G241" s="5">
        <v>0.0</v>
      </c>
      <c r="H241" s="5">
        <v>0.0</v>
      </c>
      <c r="I241" s="5">
        <v>0.0</v>
      </c>
      <c r="J241" s="5">
        <v>0.0</v>
      </c>
      <c r="K241" s="5">
        <v>0.0</v>
      </c>
      <c r="L241" s="5">
        <v>0.0</v>
      </c>
      <c r="M241" s="5">
        <v>0.0</v>
      </c>
      <c r="N241" s="5">
        <v>0.0</v>
      </c>
      <c r="O241" s="5">
        <v>0.0</v>
      </c>
      <c r="P241" s="5">
        <v>0.0</v>
      </c>
      <c r="Q241" s="5">
        <v>0.0</v>
      </c>
      <c r="R241" s="5">
        <v>0.0</v>
      </c>
      <c r="S241" s="5">
        <v>0.0</v>
      </c>
      <c r="T241" s="5">
        <v>0.0</v>
      </c>
      <c r="U241" s="5">
        <v>0.0</v>
      </c>
      <c r="V241" s="5">
        <v>0.0</v>
      </c>
      <c r="W241" s="5">
        <v>0.0</v>
      </c>
      <c r="X241" s="5">
        <v>0.0</v>
      </c>
      <c r="Y241" s="5">
        <v>0.0</v>
      </c>
      <c r="Z241" s="5">
        <v>0.0</v>
      </c>
      <c r="AA241" s="5">
        <v>0.0</v>
      </c>
      <c r="AB241" s="5">
        <v>0.0</v>
      </c>
      <c r="AC241" s="5">
        <v>0.0</v>
      </c>
      <c r="AD241" s="5">
        <v>0.0</v>
      </c>
      <c r="AE241" s="5">
        <v>0.0</v>
      </c>
      <c r="AF241" s="6">
        <f>IFERROR(__xludf.DUMMYFUNCTION("IFERROR(
  VLOOKUP(
    A241,
    IMPORTRANGE(
      ""1ZygntHC1J6IxzKbTidmOyf5nUyW4GCLurHCjexrLm_o        "",
      ""HTMLキャッシュ!A:F""
    ),
    3,
    FALSE
  ),
  0
)
"),46015.735451388886)</f>
        <v>46015.73545</v>
      </c>
      <c r="AG241" s="5"/>
      <c r="AH241" s="5"/>
      <c r="AI241" s="5"/>
      <c r="AJ241" s="5"/>
      <c r="AK241" s="5"/>
      <c r="AL241" s="5"/>
      <c r="AM241" s="5"/>
      <c r="AN241" s="5"/>
      <c r="AO241" s="5"/>
      <c r="AP241" s="5"/>
      <c r="AQ241" s="5"/>
      <c r="AR241" s="3"/>
      <c r="AS241" s="5"/>
      <c r="AT241" s="5"/>
      <c r="AU241" s="5"/>
      <c r="AV241" s="5"/>
      <c r="AW241" s="5"/>
      <c r="AX241" s="5"/>
      <c r="AY241" s="5"/>
      <c r="AZ241" s="7"/>
      <c r="BA241" s="7"/>
    </row>
    <row r="242" ht="16.5" customHeight="1">
      <c r="A242" s="4" t="s">
        <v>516</v>
      </c>
      <c r="B242" s="5">
        <v>1.0</v>
      </c>
      <c r="C242" s="5">
        <v>3.0</v>
      </c>
      <c r="D242" s="1" t="s">
        <v>517</v>
      </c>
      <c r="E242" s="5">
        <v>0.0</v>
      </c>
      <c r="F242" s="5">
        <v>0.0</v>
      </c>
      <c r="G242" s="5">
        <v>0.0</v>
      </c>
      <c r="H242" s="5">
        <v>0.0</v>
      </c>
      <c r="I242" s="5">
        <v>0.0</v>
      </c>
      <c r="J242" s="5">
        <v>0.0</v>
      </c>
      <c r="K242" s="5">
        <v>2.0</v>
      </c>
      <c r="L242" s="5">
        <v>0.0</v>
      </c>
      <c r="M242" s="5">
        <v>0.0</v>
      </c>
      <c r="N242" s="5">
        <v>1.0</v>
      </c>
      <c r="O242" s="5">
        <v>0.0</v>
      </c>
      <c r="P242" s="5">
        <v>0.0</v>
      </c>
      <c r="Q242" s="5">
        <v>0.0</v>
      </c>
      <c r="R242" s="5">
        <v>0.0</v>
      </c>
      <c r="S242" s="5">
        <v>0.0</v>
      </c>
      <c r="T242" s="5">
        <v>0.0</v>
      </c>
      <c r="U242" s="5">
        <v>0.0</v>
      </c>
      <c r="V242" s="5">
        <v>0.0</v>
      </c>
      <c r="W242" s="5">
        <v>0.0</v>
      </c>
      <c r="X242" s="5">
        <v>0.0</v>
      </c>
      <c r="Y242" s="5">
        <v>0.0</v>
      </c>
      <c r="Z242" s="5">
        <v>0.0</v>
      </c>
      <c r="AA242" s="5">
        <v>0.0</v>
      </c>
      <c r="AB242" s="5">
        <v>0.0</v>
      </c>
      <c r="AC242" s="5">
        <v>0.0</v>
      </c>
      <c r="AD242" s="5">
        <v>0.0</v>
      </c>
      <c r="AE242" s="5">
        <v>0.0</v>
      </c>
      <c r="AF242" s="6">
        <f>IFERROR(__xludf.DUMMYFUNCTION("IFERROR(
  VLOOKUP(
    A242,
    IMPORTRANGE(
      ""1ZygntHC1J6IxzKbTidmOyf5nUyW4GCLurHCjexrLm_o        "",
      ""HTMLキャッシュ!A:F""
    ),
    3,
    FALSE
  ),
  0
)
"),46077.78408564815)</f>
        <v>46077.78409</v>
      </c>
      <c r="AG242" s="5"/>
      <c r="AH242" s="5"/>
      <c r="AI242" s="5"/>
      <c r="AJ242" s="5"/>
      <c r="AK242" s="5"/>
      <c r="AL242" s="5"/>
      <c r="AM242" s="5"/>
      <c r="AN242" s="5"/>
      <c r="AO242" s="5"/>
      <c r="AP242" s="5"/>
      <c r="AQ242" s="5"/>
      <c r="AR242" s="3"/>
      <c r="AS242" s="5"/>
      <c r="AT242" s="5"/>
      <c r="AU242" s="5"/>
      <c r="AV242" s="5"/>
      <c r="AW242" s="5"/>
      <c r="AX242" s="5"/>
      <c r="AY242" s="5"/>
      <c r="AZ242" s="7"/>
      <c r="BA242" s="7"/>
    </row>
    <row r="243" ht="16.5" customHeight="1">
      <c r="A243" s="4" t="s">
        <v>518</v>
      </c>
      <c r="B243" s="5">
        <v>2.0</v>
      </c>
      <c r="C243" s="5">
        <v>3.0</v>
      </c>
      <c r="D243" s="1" t="s">
        <v>519</v>
      </c>
      <c r="E243" s="5">
        <v>0.0</v>
      </c>
      <c r="F243" s="5">
        <v>1.0</v>
      </c>
      <c r="G243" s="5">
        <v>0.0</v>
      </c>
      <c r="H243" s="5">
        <v>0.0</v>
      </c>
      <c r="I243" s="5">
        <v>2.0</v>
      </c>
      <c r="J243" s="5">
        <v>0.0</v>
      </c>
      <c r="K243" s="5">
        <v>0.0</v>
      </c>
      <c r="L243" s="5">
        <v>0.0</v>
      </c>
      <c r="M243" s="5">
        <v>0.0</v>
      </c>
      <c r="N243" s="5">
        <v>0.0</v>
      </c>
      <c r="O243" s="5">
        <v>0.0</v>
      </c>
      <c r="P243" s="5">
        <v>0.0</v>
      </c>
      <c r="Q243" s="5">
        <v>0.0</v>
      </c>
      <c r="R243" s="5">
        <v>0.0</v>
      </c>
      <c r="S243" s="5">
        <v>0.0</v>
      </c>
      <c r="T243" s="5">
        <v>0.0</v>
      </c>
      <c r="U243" s="5">
        <v>0.0</v>
      </c>
      <c r="V243" s="5">
        <v>0.0</v>
      </c>
      <c r="W243" s="5">
        <v>0.0</v>
      </c>
      <c r="X243" s="5">
        <v>0.0</v>
      </c>
      <c r="Y243" s="5">
        <v>0.0</v>
      </c>
      <c r="Z243" s="5">
        <v>0.0</v>
      </c>
      <c r="AA243" s="5">
        <v>0.0</v>
      </c>
      <c r="AB243" s="5">
        <v>0.0</v>
      </c>
      <c r="AC243" s="5">
        <v>0.0</v>
      </c>
      <c r="AD243" s="5">
        <v>0.0</v>
      </c>
      <c r="AE243" s="5">
        <v>0.0</v>
      </c>
      <c r="AF243" s="6">
        <f>IFERROR(__xludf.DUMMYFUNCTION("IFERROR(
  VLOOKUP(
    A243,
    IMPORTRANGE(
      ""1ZygntHC1J6IxzKbTidmOyf5nUyW4GCLurHCjexrLm_o        "",
      ""HTMLキャッシュ!A:F""
    ),
    3,
    FALSE
  ),
  0
)
"),46078.85402777778)</f>
        <v>46078.85403</v>
      </c>
      <c r="AG243" s="5"/>
      <c r="AH243" s="5"/>
      <c r="AI243" s="5"/>
      <c r="AJ243" s="5"/>
      <c r="AK243" s="5"/>
      <c r="AL243" s="5"/>
      <c r="AM243" s="5"/>
      <c r="AN243" s="5"/>
      <c r="AO243" s="5"/>
      <c r="AP243" s="5"/>
      <c r="AQ243" s="5"/>
      <c r="AR243" s="3"/>
      <c r="AS243" s="5"/>
      <c r="AT243" s="5"/>
      <c r="AU243" s="5"/>
      <c r="AV243" s="5"/>
      <c r="AW243" s="5"/>
      <c r="AX243" s="5"/>
      <c r="AY243" s="5"/>
      <c r="AZ243" s="7"/>
      <c r="BA243" s="7"/>
    </row>
    <row r="244" ht="16.5" customHeight="1">
      <c r="A244" s="4" t="s">
        <v>520</v>
      </c>
      <c r="B244" s="5">
        <v>0.0</v>
      </c>
      <c r="C244" s="5">
        <v>3.0</v>
      </c>
      <c r="D244" s="1" t="s">
        <v>521</v>
      </c>
      <c r="E244" s="5">
        <v>0.0</v>
      </c>
      <c r="F244" s="5">
        <v>0.0</v>
      </c>
      <c r="G244" s="5">
        <v>0.0</v>
      </c>
      <c r="H244" s="5">
        <v>0.0</v>
      </c>
      <c r="I244" s="5">
        <v>0.0</v>
      </c>
      <c r="J244" s="5">
        <v>3.0</v>
      </c>
      <c r="K244" s="5">
        <v>0.0</v>
      </c>
      <c r="L244" s="5">
        <v>0.0</v>
      </c>
      <c r="M244" s="5">
        <v>0.0</v>
      </c>
      <c r="N244" s="5">
        <v>0.0</v>
      </c>
      <c r="O244" s="5">
        <v>0.0</v>
      </c>
      <c r="P244" s="5">
        <v>0.0</v>
      </c>
      <c r="Q244" s="5">
        <v>0.0</v>
      </c>
      <c r="R244" s="5">
        <v>0.0</v>
      </c>
      <c r="S244" s="5">
        <v>0.0</v>
      </c>
      <c r="T244" s="5">
        <v>0.0</v>
      </c>
      <c r="U244" s="5">
        <v>0.0</v>
      </c>
      <c r="V244" s="5">
        <v>0.0</v>
      </c>
      <c r="W244" s="5">
        <v>0.0</v>
      </c>
      <c r="X244" s="5">
        <v>0.0</v>
      </c>
      <c r="Y244" s="5">
        <v>0.0</v>
      </c>
      <c r="Z244" s="5">
        <v>0.0</v>
      </c>
      <c r="AA244" s="5">
        <v>0.0</v>
      </c>
      <c r="AB244" s="5">
        <v>0.0</v>
      </c>
      <c r="AC244" s="5">
        <v>0.0</v>
      </c>
      <c r="AD244" s="5">
        <v>0.0</v>
      </c>
      <c r="AE244" s="5">
        <v>0.0</v>
      </c>
      <c r="AF244" s="6">
        <f>IFERROR(__xludf.DUMMYFUNCTION("IFERROR(
  VLOOKUP(
    A244,
    IMPORTRANGE(
      ""1ZygntHC1J6IxzKbTidmOyf5nUyW4GCLurHCjexrLm_o        "",
      ""HTMLキャッシュ!A:F""
    ),
    3,
    FALSE
  ),
  0
)
"),46043.80869212963)</f>
        <v>46043.80869</v>
      </c>
      <c r="AG244" s="5"/>
      <c r="AH244" s="5"/>
      <c r="AI244" s="5"/>
      <c r="AJ244" s="5"/>
      <c r="AK244" s="5"/>
      <c r="AL244" s="5"/>
      <c r="AM244" s="5"/>
      <c r="AN244" s="5"/>
      <c r="AO244" s="5"/>
      <c r="AP244" s="5"/>
      <c r="AQ244" s="5"/>
      <c r="AR244" s="3"/>
      <c r="AS244" s="5"/>
      <c r="AT244" s="5"/>
      <c r="AU244" s="5"/>
      <c r="AV244" s="5"/>
      <c r="AW244" s="5"/>
      <c r="AX244" s="5"/>
      <c r="AY244" s="5"/>
      <c r="AZ244" s="7"/>
      <c r="BA244" s="7"/>
    </row>
    <row r="245" ht="16.5" customHeight="1">
      <c r="A245" s="4" t="s">
        <v>522</v>
      </c>
      <c r="B245" s="5">
        <v>2.0</v>
      </c>
      <c r="C245" s="5">
        <v>3.0</v>
      </c>
      <c r="D245" s="1" t="s">
        <v>523</v>
      </c>
      <c r="E245" s="5">
        <v>0.0</v>
      </c>
      <c r="F245" s="5">
        <v>1.0</v>
      </c>
      <c r="G245" s="5">
        <v>0.0</v>
      </c>
      <c r="H245" s="5">
        <v>0.0</v>
      </c>
      <c r="I245" s="5">
        <v>1.0</v>
      </c>
      <c r="J245" s="5">
        <v>0.0</v>
      </c>
      <c r="K245" s="5">
        <v>0.0</v>
      </c>
      <c r="L245" s="5">
        <v>1.0</v>
      </c>
      <c r="M245" s="5">
        <v>0.0</v>
      </c>
      <c r="N245" s="5">
        <v>0.0</v>
      </c>
      <c r="O245" s="5">
        <v>0.0</v>
      </c>
      <c r="P245" s="5">
        <v>0.0</v>
      </c>
      <c r="Q245" s="5">
        <v>0.0</v>
      </c>
      <c r="R245" s="5">
        <v>0.0</v>
      </c>
      <c r="S245" s="5">
        <v>0.0</v>
      </c>
      <c r="T245" s="5">
        <v>0.0</v>
      </c>
      <c r="U245" s="5">
        <v>0.0</v>
      </c>
      <c r="V245" s="5">
        <v>0.0</v>
      </c>
      <c r="W245" s="5">
        <v>0.0</v>
      </c>
      <c r="X245" s="5">
        <v>0.0</v>
      </c>
      <c r="Y245" s="5">
        <v>0.0</v>
      </c>
      <c r="Z245" s="5">
        <v>0.0</v>
      </c>
      <c r="AA245" s="5">
        <v>0.0</v>
      </c>
      <c r="AB245" s="5">
        <v>0.0</v>
      </c>
      <c r="AC245" s="5">
        <v>0.0</v>
      </c>
      <c r="AD245" s="5">
        <v>0.0</v>
      </c>
      <c r="AE245" s="5">
        <v>0.0</v>
      </c>
      <c r="AF245" s="6">
        <f>IFERROR(__xludf.DUMMYFUNCTION("IFERROR(
  VLOOKUP(
    A245,
    IMPORTRANGE(
      ""1ZygntHC1J6IxzKbTidmOyf5nUyW4GCLurHCjexrLm_o        "",
      ""HTMLキャッシュ!A:F""
    ),
    3,
    FALSE
  ),
  0
)
"),46078.85517361111)</f>
        <v>46078.85517</v>
      </c>
      <c r="AG245" s="5"/>
      <c r="AH245" s="5"/>
      <c r="AI245" s="5"/>
      <c r="AJ245" s="5"/>
      <c r="AK245" s="5"/>
      <c r="AL245" s="5"/>
      <c r="AM245" s="5"/>
      <c r="AN245" s="5"/>
      <c r="AO245" s="5"/>
      <c r="AP245" s="5"/>
      <c r="AQ245" s="5"/>
      <c r="AR245" s="3"/>
      <c r="AS245" s="5"/>
      <c r="AT245" s="5"/>
      <c r="AU245" s="5"/>
      <c r="AV245" s="5"/>
      <c r="AW245" s="5"/>
      <c r="AX245" s="5"/>
      <c r="AY245" s="5"/>
      <c r="AZ245" s="7"/>
      <c r="BA245" s="7"/>
    </row>
    <row r="246" ht="16.5" customHeight="1">
      <c r="A246" s="4" t="s">
        <v>524</v>
      </c>
      <c r="B246" s="5">
        <v>6.0</v>
      </c>
      <c r="C246" s="5">
        <v>3.0</v>
      </c>
      <c r="D246" s="1" t="s">
        <v>525</v>
      </c>
      <c r="E246" s="5">
        <v>0.0</v>
      </c>
      <c r="F246" s="5">
        <v>1.0</v>
      </c>
      <c r="G246" s="5">
        <v>0.0</v>
      </c>
      <c r="H246" s="5">
        <v>0.0</v>
      </c>
      <c r="I246" s="5">
        <v>1.0</v>
      </c>
      <c r="J246" s="5">
        <v>0.0</v>
      </c>
      <c r="K246" s="5">
        <v>0.0</v>
      </c>
      <c r="L246" s="5">
        <v>0.0</v>
      </c>
      <c r="M246" s="5">
        <v>0.0</v>
      </c>
      <c r="N246" s="5">
        <v>0.0</v>
      </c>
      <c r="O246" s="5">
        <v>0.0</v>
      </c>
      <c r="P246" s="5">
        <v>0.0</v>
      </c>
      <c r="Q246" s="5">
        <v>0.0</v>
      </c>
      <c r="R246" s="5">
        <v>0.0</v>
      </c>
      <c r="S246" s="5">
        <v>0.0</v>
      </c>
      <c r="T246" s="5">
        <v>0.0</v>
      </c>
      <c r="U246" s="5">
        <v>0.0</v>
      </c>
      <c r="V246" s="5">
        <v>0.0</v>
      </c>
      <c r="W246" s="5">
        <v>0.0</v>
      </c>
      <c r="X246" s="5">
        <v>0.0</v>
      </c>
      <c r="Y246" s="5">
        <v>1.0</v>
      </c>
      <c r="Z246" s="5">
        <v>0.0</v>
      </c>
      <c r="AA246" s="5">
        <v>0.0</v>
      </c>
      <c r="AB246" s="5">
        <v>0.0</v>
      </c>
      <c r="AC246" s="5">
        <v>0.0</v>
      </c>
      <c r="AD246" s="5">
        <v>0.0</v>
      </c>
      <c r="AE246" s="5">
        <v>0.0</v>
      </c>
      <c r="AF246" s="6">
        <f>IFERROR(__xludf.DUMMYFUNCTION("IFERROR(
  VLOOKUP(
    A246,
    IMPORTRANGE(
      ""1ZygntHC1J6IxzKbTidmOyf5nUyW4GCLurHCjexrLm_o        "",
      ""HTMLキャッシュ!A:F""
    ),
    3,
    FALSE
  ),
  0
)
"),46078.85549768519)</f>
        <v>46078.8555</v>
      </c>
      <c r="AG246" s="5"/>
      <c r="AH246" s="5"/>
      <c r="AI246" s="5"/>
      <c r="AJ246" s="5"/>
      <c r="AK246" s="5"/>
      <c r="AL246" s="5"/>
      <c r="AM246" s="5"/>
      <c r="AN246" s="5"/>
      <c r="AO246" s="5"/>
      <c r="AP246" s="5"/>
      <c r="AQ246" s="5"/>
      <c r="AR246" s="3"/>
      <c r="AS246" s="5"/>
      <c r="AT246" s="5"/>
      <c r="AU246" s="5"/>
      <c r="AV246" s="5"/>
      <c r="AW246" s="5"/>
      <c r="AX246" s="5"/>
      <c r="AY246" s="5"/>
      <c r="AZ246" s="7"/>
      <c r="BA246" s="7"/>
    </row>
    <row r="247" ht="16.5" customHeight="1">
      <c r="A247" s="4" t="s">
        <v>526</v>
      </c>
      <c r="B247" s="5">
        <v>3.0</v>
      </c>
      <c r="C247" s="5">
        <v>3.0</v>
      </c>
      <c r="D247" s="1" t="s">
        <v>527</v>
      </c>
      <c r="E247" s="5">
        <v>0.0</v>
      </c>
      <c r="F247" s="5">
        <v>0.0</v>
      </c>
      <c r="G247" s="5">
        <v>0.0</v>
      </c>
      <c r="H247" s="5">
        <v>0.0</v>
      </c>
      <c r="I247" s="5">
        <v>0.0</v>
      </c>
      <c r="J247" s="5">
        <v>0.0</v>
      </c>
      <c r="K247" s="5">
        <v>0.0</v>
      </c>
      <c r="L247" s="5">
        <v>0.0</v>
      </c>
      <c r="M247" s="5">
        <v>0.0</v>
      </c>
      <c r="N247" s="5">
        <v>0.0</v>
      </c>
      <c r="O247" s="5">
        <v>0.0</v>
      </c>
      <c r="P247" s="5">
        <v>0.0</v>
      </c>
      <c r="Q247" s="5">
        <v>0.0</v>
      </c>
      <c r="R247" s="5">
        <v>0.0</v>
      </c>
      <c r="S247" s="5">
        <v>1.0</v>
      </c>
      <c r="T247" s="5">
        <v>0.0</v>
      </c>
      <c r="U247" s="5">
        <v>2.0</v>
      </c>
      <c r="V247" s="5">
        <v>0.0</v>
      </c>
      <c r="W247" s="5">
        <v>0.0</v>
      </c>
      <c r="X247" s="5">
        <v>0.0</v>
      </c>
      <c r="Y247" s="5">
        <v>0.0</v>
      </c>
      <c r="Z247" s="5">
        <v>0.0</v>
      </c>
      <c r="AA247" s="5">
        <v>0.0</v>
      </c>
      <c r="AB247" s="5">
        <v>0.0</v>
      </c>
      <c r="AC247" s="5">
        <v>0.0</v>
      </c>
      <c r="AD247" s="5">
        <v>0.0</v>
      </c>
      <c r="AE247" s="5">
        <v>0.0</v>
      </c>
      <c r="AF247" s="6">
        <f>IFERROR(__xludf.DUMMYFUNCTION("IFERROR(
  VLOOKUP(
    A247,
    IMPORTRANGE(
      ""1ZygntHC1J6IxzKbTidmOyf5nUyW4GCLurHCjexrLm_o        "",
      ""HTMLキャッシュ!A:F""
    ),
    3,
    FALSE
  ),
  0
)
"),46073.83792824074)</f>
        <v>46073.83793</v>
      </c>
      <c r="AG247" s="5"/>
      <c r="AH247" s="5"/>
      <c r="AI247" s="5"/>
      <c r="AJ247" s="5"/>
      <c r="AK247" s="5"/>
      <c r="AL247" s="5"/>
      <c r="AM247" s="5"/>
      <c r="AN247" s="5"/>
      <c r="AO247" s="5"/>
      <c r="AP247" s="5"/>
      <c r="AQ247" s="5"/>
      <c r="AR247" s="3"/>
      <c r="AS247" s="5"/>
      <c r="AT247" s="5"/>
      <c r="AU247" s="5"/>
      <c r="AV247" s="5"/>
      <c r="AW247" s="5"/>
      <c r="AX247" s="5"/>
      <c r="AY247" s="5"/>
      <c r="AZ247" s="7"/>
      <c r="BA247" s="7"/>
    </row>
    <row r="248" ht="16.5" customHeight="1">
      <c r="A248" s="4" t="s">
        <v>528</v>
      </c>
      <c r="B248" s="5">
        <v>6.0</v>
      </c>
      <c r="C248" s="5">
        <v>3.0</v>
      </c>
      <c r="D248" s="1" t="s">
        <v>529</v>
      </c>
      <c r="E248" s="5">
        <v>0.0</v>
      </c>
      <c r="F248" s="5">
        <v>2.0</v>
      </c>
      <c r="G248" s="5">
        <v>0.0</v>
      </c>
      <c r="H248" s="5">
        <v>0.0</v>
      </c>
      <c r="I248" s="5">
        <v>0.0</v>
      </c>
      <c r="J248" s="5">
        <v>0.0</v>
      </c>
      <c r="K248" s="5">
        <v>0.0</v>
      </c>
      <c r="L248" s="5">
        <v>0.0</v>
      </c>
      <c r="M248" s="5">
        <v>0.0</v>
      </c>
      <c r="N248" s="5">
        <v>0.0</v>
      </c>
      <c r="O248" s="5">
        <v>0.0</v>
      </c>
      <c r="P248" s="5">
        <v>0.0</v>
      </c>
      <c r="Q248" s="5">
        <v>0.0</v>
      </c>
      <c r="R248" s="5">
        <v>0.0</v>
      </c>
      <c r="S248" s="5">
        <v>0.0</v>
      </c>
      <c r="T248" s="5">
        <v>0.0</v>
      </c>
      <c r="U248" s="5">
        <v>1.0</v>
      </c>
      <c r="V248" s="5">
        <v>0.0</v>
      </c>
      <c r="W248" s="5">
        <v>0.0</v>
      </c>
      <c r="X248" s="5">
        <v>0.0</v>
      </c>
      <c r="Y248" s="5">
        <v>0.0</v>
      </c>
      <c r="Z248" s="5">
        <v>0.0</v>
      </c>
      <c r="AA248" s="5">
        <v>0.0</v>
      </c>
      <c r="AB248" s="5">
        <v>0.0</v>
      </c>
      <c r="AC248" s="5">
        <v>0.0</v>
      </c>
      <c r="AD248" s="5">
        <v>0.0</v>
      </c>
      <c r="AE248" s="5">
        <v>0.0</v>
      </c>
      <c r="AF248" s="6">
        <f>IFERROR(__xludf.DUMMYFUNCTION("IFERROR(
  VLOOKUP(
    A248,
    IMPORTRANGE(
      ""1ZygntHC1J6IxzKbTidmOyf5nUyW4GCLurHCjexrLm_o        "",
      ""HTMLキャッシュ!A:F""
    ),
    3,
    FALSE
  ),
  0
)
"),46078.85561342593)</f>
        <v>46078.85561</v>
      </c>
      <c r="AG248" s="5"/>
      <c r="AH248" s="5"/>
      <c r="AI248" s="5"/>
      <c r="AJ248" s="5"/>
      <c r="AK248" s="5"/>
      <c r="AL248" s="5"/>
      <c r="AM248" s="5"/>
      <c r="AN248" s="5"/>
      <c r="AO248" s="5"/>
      <c r="AP248" s="5"/>
      <c r="AQ248" s="5"/>
      <c r="AR248" s="3"/>
      <c r="AS248" s="5"/>
      <c r="AT248" s="5"/>
      <c r="AU248" s="5"/>
      <c r="AV248" s="5"/>
      <c r="AW248" s="5"/>
      <c r="AX248" s="5"/>
      <c r="AY248" s="5"/>
      <c r="AZ248" s="7"/>
      <c r="BA248" s="7"/>
    </row>
    <row r="249" ht="16.5" customHeight="1">
      <c r="A249" s="4" t="s">
        <v>530</v>
      </c>
      <c r="B249" s="5">
        <v>18.0</v>
      </c>
      <c r="C249" s="5">
        <v>3.0</v>
      </c>
      <c r="D249" s="1" t="s">
        <v>531</v>
      </c>
      <c r="E249" s="5">
        <v>0.0</v>
      </c>
      <c r="F249" s="5">
        <v>1.0</v>
      </c>
      <c r="G249" s="5">
        <v>0.0</v>
      </c>
      <c r="H249" s="5">
        <v>0.0</v>
      </c>
      <c r="I249" s="5">
        <v>1.0</v>
      </c>
      <c r="J249" s="5">
        <v>0.0</v>
      </c>
      <c r="K249" s="5">
        <v>0.0</v>
      </c>
      <c r="L249" s="5">
        <v>0.0</v>
      </c>
      <c r="M249" s="5">
        <v>0.0</v>
      </c>
      <c r="N249" s="5">
        <v>0.0</v>
      </c>
      <c r="O249" s="5">
        <v>0.0</v>
      </c>
      <c r="P249" s="5">
        <v>0.0</v>
      </c>
      <c r="Q249" s="5">
        <v>0.0</v>
      </c>
      <c r="R249" s="5">
        <v>0.0</v>
      </c>
      <c r="S249" s="5">
        <v>0.0</v>
      </c>
      <c r="T249" s="5">
        <v>0.0</v>
      </c>
      <c r="U249" s="5">
        <v>0.0</v>
      </c>
      <c r="V249" s="5">
        <v>0.0</v>
      </c>
      <c r="W249" s="5">
        <v>0.0</v>
      </c>
      <c r="X249" s="5">
        <v>0.0</v>
      </c>
      <c r="Y249" s="5">
        <v>0.0</v>
      </c>
      <c r="Z249" s="5">
        <v>1.0</v>
      </c>
      <c r="AA249" s="5">
        <v>0.0</v>
      </c>
      <c r="AB249" s="5">
        <v>0.0</v>
      </c>
      <c r="AC249" s="5">
        <v>0.0</v>
      </c>
      <c r="AD249" s="5">
        <v>0.0</v>
      </c>
      <c r="AE249" s="5">
        <v>0.0</v>
      </c>
      <c r="AF249" s="6">
        <f>IFERROR(__xludf.DUMMYFUNCTION("IFERROR(
  VLOOKUP(
    A249,
    IMPORTRANGE(
      ""1ZygntHC1J6IxzKbTidmOyf5nUyW4GCLurHCjexrLm_o        "",
      ""HTMLキャッシュ!A:F""
    ),
    3,
    FALSE
  ),
  0
)
"),46078.85600694444)</f>
        <v>46078.85601</v>
      </c>
      <c r="AG249" s="5"/>
      <c r="AH249" s="5"/>
      <c r="AI249" s="5"/>
      <c r="AJ249" s="5"/>
      <c r="AK249" s="5"/>
      <c r="AL249" s="5"/>
      <c r="AM249" s="5"/>
      <c r="AN249" s="5"/>
      <c r="AO249" s="5"/>
      <c r="AP249" s="5"/>
      <c r="AQ249" s="5"/>
      <c r="AR249" s="3"/>
      <c r="AS249" s="5"/>
      <c r="AT249" s="5"/>
      <c r="AU249" s="5"/>
      <c r="AV249" s="5"/>
      <c r="AW249" s="5"/>
      <c r="AX249" s="5"/>
      <c r="AY249" s="5"/>
      <c r="AZ249" s="7"/>
      <c r="BA249" s="7"/>
    </row>
    <row r="250" ht="16.5" customHeight="1">
      <c r="A250" s="4" t="s">
        <v>532</v>
      </c>
      <c r="B250" s="5">
        <v>4.0</v>
      </c>
      <c r="C250" s="5">
        <v>3.0</v>
      </c>
      <c r="D250" s="1" t="s">
        <v>533</v>
      </c>
      <c r="E250" s="5">
        <v>0.0</v>
      </c>
      <c r="F250" s="5">
        <v>1.0</v>
      </c>
      <c r="G250" s="5">
        <v>0.0</v>
      </c>
      <c r="H250" s="5">
        <v>0.0</v>
      </c>
      <c r="I250" s="5">
        <v>0.0</v>
      </c>
      <c r="J250" s="5">
        <v>0.0</v>
      </c>
      <c r="K250" s="5">
        <v>0.0</v>
      </c>
      <c r="L250" s="5">
        <v>0.0</v>
      </c>
      <c r="M250" s="5">
        <v>0.0</v>
      </c>
      <c r="N250" s="5">
        <v>0.0</v>
      </c>
      <c r="O250" s="5">
        <v>0.0</v>
      </c>
      <c r="P250" s="5">
        <v>0.0</v>
      </c>
      <c r="Q250" s="5">
        <v>0.0</v>
      </c>
      <c r="R250" s="5">
        <v>0.0</v>
      </c>
      <c r="S250" s="5">
        <v>0.0</v>
      </c>
      <c r="T250" s="5">
        <v>0.0</v>
      </c>
      <c r="U250" s="5">
        <v>2.0</v>
      </c>
      <c r="V250" s="5">
        <v>0.0</v>
      </c>
      <c r="W250" s="5">
        <v>0.0</v>
      </c>
      <c r="X250" s="5">
        <v>0.0</v>
      </c>
      <c r="Y250" s="5">
        <v>0.0</v>
      </c>
      <c r="Z250" s="5">
        <v>0.0</v>
      </c>
      <c r="AA250" s="5">
        <v>0.0</v>
      </c>
      <c r="AB250" s="5">
        <v>0.0</v>
      </c>
      <c r="AC250" s="5">
        <v>0.0</v>
      </c>
      <c r="AD250" s="5">
        <v>0.0</v>
      </c>
      <c r="AE250" s="5">
        <v>0.0</v>
      </c>
      <c r="AF250" s="6">
        <f>IFERROR(__xludf.DUMMYFUNCTION("IFERROR(
  VLOOKUP(
    A250,
    IMPORTRANGE(
      ""1ZygntHC1J6IxzKbTidmOyf5nUyW4GCLurHCjexrLm_o        "",
      ""HTMLキャッシュ!A:F""
    ),
    3,
    FALSE
  ),
  0
)
"),46078.856145833335)</f>
        <v>46078.85615</v>
      </c>
      <c r="AG250" s="5"/>
      <c r="AH250" s="5"/>
      <c r="AI250" s="5"/>
      <c r="AJ250" s="5"/>
      <c r="AK250" s="5"/>
      <c r="AL250" s="5"/>
      <c r="AM250" s="5"/>
      <c r="AN250" s="5"/>
      <c r="AO250" s="5"/>
      <c r="AP250" s="5"/>
      <c r="AQ250" s="5"/>
      <c r="AR250" s="3"/>
      <c r="AS250" s="5"/>
      <c r="AT250" s="5"/>
      <c r="AU250" s="5"/>
      <c r="AV250" s="5"/>
      <c r="AW250" s="5"/>
      <c r="AX250" s="5"/>
      <c r="AY250" s="5"/>
      <c r="AZ250" s="7"/>
      <c r="BA250" s="7"/>
    </row>
    <row r="251" ht="16.5" customHeight="1">
      <c r="A251" s="4" t="s">
        <v>534</v>
      </c>
      <c r="B251" s="5">
        <v>0.0</v>
      </c>
      <c r="C251" s="5">
        <v>3.0</v>
      </c>
      <c r="D251" s="1" t="s">
        <v>535</v>
      </c>
      <c r="E251" s="5">
        <v>0.0</v>
      </c>
      <c r="F251" s="5">
        <v>1.0</v>
      </c>
      <c r="G251" s="5">
        <v>0.0</v>
      </c>
      <c r="H251" s="5">
        <v>0.0</v>
      </c>
      <c r="I251" s="5">
        <v>0.0</v>
      </c>
      <c r="J251" s="5">
        <v>0.0</v>
      </c>
      <c r="K251" s="5">
        <v>0.0</v>
      </c>
      <c r="L251" s="5">
        <v>0.0</v>
      </c>
      <c r="M251" s="5">
        <v>0.0</v>
      </c>
      <c r="N251" s="5">
        <v>0.0</v>
      </c>
      <c r="O251" s="5">
        <v>0.0</v>
      </c>
      <c r="P251" s="5">
        <v>0.0</v>
      </c>
      <c r="Q251" s="5">
        <v>0.0</v>
      </c>
      <c r="R251" s="5">
        <v>0.0</v>
      </c>
      <c r="S251" s="5">
        <v>0.0</v>
      </c>
      <c r="T251" s="5">
        <v>0.0</v>
      </c>
      <c r="U251" s="5">
        <v>2.0</v>
      </c>
      <c r="V251" s="5">
        <v>0.0</v>
      </c>
      <c r="W251" s="5">
        <v>0.0</v>
      </c>
      <c r="X251" s="5">
        <v>0.0</v>
      </c>
      <c r="Y251" s="5">
        <v>0.0</v>
      </c>
      <c r="Z251" s="5">
        <v>0.0</v>
      </c>
      <c r="AA251" s="5">
        <v>0.0</v>
      </c>
      <c r="AB251" s="5">
        <v>0.0</v>
      </c>
      <c r="AC251" s="5">
        <v>0.0</v>
      </c>
      <c r="AD251" s="5">
        <v>0.0</v>
      </c>
      <c r="AE251" s="5">
        <v>0.0</v>
      </c>
      <c r="AF251" s="6">
        <f>IFERROR(__xludf.DUMMYFUNCTION("IFERROR(
  VLOOKUP(
    A251,
    IMPORTRANGE(
      ""1ZygntHC1J6IxzKbTidmOyf5nUyW4GCLurHCjexrLm_o        "",
      ""HTMLキャッシュ!A:F""
    ),
    3,
    FALSE
  ),
  0
)
"),46078.85655092593)</f>
        <v>46078.85655</v>
      </c>
      <c r="AG251" s="5"/>
      <c r="AH251" s="5"/>
      <c r="AI251" s="5"/>
      <c r="AJ251" s="5"/>
      <c r="AK251" s="5"/>
      <c r="AL251" s="5"/>
      <c r="AM251" s="5"/>
      <c r="AN251" s="5"/>
      <c r="AO251" s="5"/>
      <c r="AP251" s="5"/>
      <c r="AQ251" s="5"/>
      <c r="AR251" s="3"/>
      <c r="AS251" s="5"/>
      <c r="AT251" s="5"/>
      <c r="AU251" s="5"/>
      <c r="AV251" s="5"/>
      <c r="AW251" s="5"/>
      <c r="AX251" s="5"/>
      <c r="AY251" s="5"/>
      <c r="AZ251" s="7"/>
      <c r="BA251" s="7"/>
    </row>
    <row r="252" ht="16.5" customHeight="1">
      <c r="A252" s="4" t="s">
        <v>536</v>
      </c>
      <c r="B252" s="5">
        <v>39.0</v>
      </c>
      <c r="C252" s="5">
        <v>3.0</v>
      </c>
      <c r="D252" s="1" t="s">
        <v>537</v>
      </c>
      <c r="E252" s="5">
        <v>0.0</v>
      </c>
      <c r="F252" s="5">
        <v>3.0</v>
      </c>
      <c r="G252" s="5">
        <v>0.0</v>
      </c>
      <c r="H252" s="5">
        <v>0.0</v>
      </c>
      <c r="I252" s="5">
        <v>0.0</v>
      </c>
      <c r="J252" s="5">
        <v>0.0</v>
      </c>
      <c r="K252" s="5">
        <v>0.0</v>
      </c>
      <c r="L252" s="5">
        <v>0.0</v>
      </c>
      <c r="M252" s="5">
        <v>0.0</v>
      </c>
      <c r="N252" s="5">
        <v>0.0</v>
      </c>
      <c r="O252" s="5">
        <v>0.0</v>
      </c>
      <c r="P252" s="5">
        <v>0.0</v>
      </c>
      <c r="Q252" s="5">
        <v>0.0</v>
      </c>
      <c r="R252" s="5">
        <v>0.0</v>
      </c>
      <c r="S252" s="5">
        <v>0.0</v>
      </c>
      <c r="T252" s="5">
        <v>0.0</v>
      </c>
      <c r="U252" s="5">
        <v>0.0</v>
      </c>
      <c r="V252" s="5">
        <v>0.0</v>
      </c>
      <c r="W252" s="5">
        <v>0.0</v>
      </c>
      <c r="X252" s="5">
        <v>0.0</v>
      </c>
      <c r="Y252" s="5">
        <v>0.0</v>
      </c>
      <c r="Z252" s="5">
        <v>0.0</v>
      </c>
      <c r="AA252" s="5">
        <v>0.0</v>
      </c>
      <c r="AB252" s="5">
        <v>0.0</v>
      </c>
      <c r="AC252" s="5">
        <v>0.0</v>
      </c>
      <c r="AD252" s="5">
        <v>0.0</v>
      </c>
      <c r="AE252" s="5">
        <v>0.0</v>
      </c>
      <c r="AF252" s="6">
        <f>IFERROR(__xludf.DUMMYFUNCTION("IFERROR(
  VLOOKUP(
    A252,
    IMPORTRANGE(
      ""1ZygntHC1J6IxzKbTidmOyf5nUyW4GCLurHCjexrLm_o        "",
      ""HTMLキャッシュ!A:F""
    ),
    3,
    FALSE
  ),
  0
)
"),46078.85648148148)</f>
        <v>46078.85648</v>
      </c>
      <c r="AG252" s="5"/>
      <c r="AH252" s="5"/>
      <c r="AI252" s="5"/>
      <c r="AJ252" s="5"/>
      <c r="AK252" s="5"/>
      <c r="AL252" s="5"/>
      <c r="AM252" s="5"/>
      <c r="AN252" s="5"/>
      <c r="AO252" s="5"/>
      <c r="AP252" s="5"/>
      <c r="AQ252" s="5"/>
      <c r="AR252" s="3"/>
      <c r="AS252" s="5"/>
      <c r="AT252" s="5"/>
      <c r="AU252" s="5"/>
      <c r="AV252" s="5"/>
      <c r="AW252" s="5"/>
      <c r="AX252" s="5"/>
      <c r="AY252" s="5"/>
      <c r="AZ252" s="7"/>
      <c r="BA252" s="7"/>
    </row>
    <row r="253" ht="16.5" customHeight="1">
      <c r="A253" s="4" t="s">
        <v>538</v>
      </c>
      <c r="B253" s="5">
        <v>1.0</v>
      </c>
      <c r="C253" s="5">
        <v>3.0</v>
      </c>
      <c r="D253" s="1" t="s">
        <v>539</v>
      </c>
      <c r="E253" s="5">
        <v>0.0</v>
      </c>
      <c r="F253" s="5">
        <v>3.0</v>
      </c>
      <c r="G253" s="5">
        <v>0.0</v>
      </c>
      <c r="H253" s="5">
        <v>0.0</v>
      </c>
      <c r="I253" s="5">
        <v>0.0</v>
      </c>
      <c r="J253" s="5">
        <v>0.0</v>
      </c>
      <c r="K253" s="5">
        <v>0.0</v>
      </c>
      <c r="L253" s="5">
        <v>0.0</v>
      </c>
      <c r="M253" s="5">
        <v>0.0</v>
      </c>
      <c r="N253" s="5">
        <v>0.0</v>
      </c>
      <c r="O253" s="5">
        <v>0.0</v>
      </c>
      <c r="P253" s="5">
        <v>0.0</v>
      </c>
      <c r="Q253" s="5">
        <v>0.0</v>
      </c>
      <c r="R253" s="5">
        <v>0.0</v>
      </c>
      <c r="S253" s="5">
        <v>0.0</v>
      </c>
      <c r="T253" s="5">
        <v>0.0</v>
      </c>
      <c r="U253" s="5">
        <v>0.0</v>
      </c>
      <c r="V253" s="5">
        <v>0.0</v>
      </c>
      <c r="W253" s="5">
        <v>0.0</v>
      </c>
      <c r="X253" s="5">
        <v>0.0</v>
      </c>
      <c r="Y253" s="5">
        <v>0.0</v>
      </c>
      <c r="Z253" s="5">
        <v>0.0</v>
      </c>
      <c r="AA253" s="5">
        <v>0.0</v>
      </c>
      <c r="AB253" s="5">
        <v>0.0</v>
      </c>
      <c r="AC253" s="5">
        <v>0.0</v>
      </c>
      <c r="AD253" s="5">
        <v>0.0</v>
      </c>
      <c r="AE253" s="5">
        <v>0.0</v>
      </c>
      <c r="AF253" s="6">
        <f>IFERROR(__xludf.DUMMYFUNCTION("IFERROR(
  VLOOKUP(
    A253,
    IMPORTRANGE(
      ""1ZygntHC1J6IxzKbTidmOyf5nUyW4GCLurHCjexrLm_o        "",
      ""HTMLキャッシュ!A:F""
    ),
    3,
    FALSE
  ),
  0
)
"),46083.691655092596)</f>
        <v>46083.69166</v>
      </c>
      <c r="AG253" s="5"/>
      <c r="AH253" s="5"/>
      <c r="AI253" s="5"/>
      <c r="AJ253" s="5"/>
      <c r="AK253" s="5"/>
      <c r="AL253" s="5"/>
      <c r="AM253" s="5"/>
      <c r="AN253" s="5"/>
      <c r="AO253" s="5"/>
      <c r="AP253" s="5"/>
      <c r="AQ253" s="5"/>
      <c r="AR253" s="3"/>
      <c r="AS253" s="5"/>
      <c r="AT253" s="5"/>
      <c r="AU253" s="5"/>
      <c r="AV253" s="5"/>
      <c r="AW253" s="5"/>
      <c r="AX253" s="5"/>
      <c r="AY253" s="5"/>
      <c r="AZ253" s="7"/>
      <c r="BA253" s="7"/>
    </row>
    <row r="254" ht="16.5" customHeight="1">
      <c r="A254" s="4" t="s">
        <v>540</v>
      </c>
      <c r="B254" s="5">
        <v>0.0</v>
      </c>
      <c r="C254" s="5">
        <v>3.0</v>
      </c>
      <c r="D254" s="1" t="s">
        <v>541</v>
      </c>
      <c r="E254" s="5">
        <v>0.0</v>
      </c>
      <c r="F254" s="5">
        <v>3.0</v>
      </c>
      <c r="G254" s="5">
        <v>0.0</v>
      </c>
      <c r="H254" s="5">
        <v>0.0</v>
      </c>
      <c r="I254" s="5">
        <v>0.0</v>
      </c>
      <c r="J254" s="5">
        <v>0.0</v>
      </c>
      <c r="K254" s="5">
        <v>0.0</v>
      </c>
      <c r="L254" s="5">
        <v>0.0</v>
      </c>
      <c r="M254" s="5">
        <v>0.0</v>
      </c>
      <c r="N254" s="5">
        <v>0.0</v>
      </c>
      <c r="O254" s="5">
        <v>0.0</v>
      </c>
      <c r="P254" s="5">
        <v>0.0</v>
      </c>
      <c r="Q254" s="5">
        <v>0.0</v>
      </c>
      <c r="R254" s="5">
        <v>0.0</v>
      </c>
      <c r="S254" s="5">
        <v>0.0</v>
      </c>
      <c r="T254" s="5">
        <v>0.0</v>
      </c>
      <c r="U254" s="5">
        <v>0.0</v>
      </c>
      <c r="V254" s="5">
        <v>0.0</v>
      </c>
      <c r="W254" s="5">
        <v>0.0</v>
      </c>
      <c r="X254" s="5">
        <v>0.0</v>
      </c>
      <c r="Y254" s="5">
        <v>0.0</v>
      </c>
      <c r="Z254" s="5">
        <v>0.0</v>
      </c>
      <c r="AA254" s="5">
        <v>0.0</v>
      </c>
      <c r="AB254" s="5">
        <v>0.0</v>
      </c>
      <c r="AC254" s="5">
        <v>0.0</v>
      </c>
      <c r="AD254" s="5">
        <v>0.0</v>
      </c>
      <c r="AE254" s="5">
        <v>0.0</v>
      </c>
      <c r="AF254" s="6">
        <f>IFERROR(__xludf.DUMMYFUNCTION("IFERROR(
  VLOOKUP(
    A254,
    IMPORTRANGE(
      ""1ZygntHC1J6IxzKbTidmOyf5nUyW4GCLurHCjexrLm_o        "",
      ""HTMLキャッシュ!A:F""
    ),
    3,
    FALSE
  ),
  0
)
"),46069.83829861111)</f>
        <v>46069.8383</v>
      </c>
      <c r="AG254" s="5"/>
      <c r="AH254" s="5"/>
      <c r="AI254" s="5"/>
      <c r="AJ254" s="5"/>
      <c r="AK254" s="5"/>
      <c r="AL254" s="5"/>
      <c r="AM254" s="5"/>
      <c r="AN254" s="5"/>
      <c r="AO254" s="5"/>
      <c r="AP254" s="5"/>
      <c r="AQ254" s="5"/>
      <c r="AR254" s="3"/>
      <c r="AS254" s="5"/>
      <c r="AT254" s="5"/>
      <c r="AU254" s="5"/>
      <c r="AV254" s="5"/>
      <c r="AW254" s="5"/>
      <c r="AX254" s="5"/>
      <c r="AY254" s="5"/>
      <c r="AZ254" s="7"/>
      <c r="BA254" s="7"/>
    </row>
    <row r="255" ht="16.5" customHeight="1">
      <c r="A255" s="4" t="s">
        <v>542</v>
      </c>
      <c r="B255" s="5">
        <v>0.0</v>
      </c>
      <c r="C255" s="5">
        <v>3.0</v>
      </c>
      <c r="D255" s="1" t="s">
        <v>543</v>
      </c>
      <c r="E255" s="5">
        <v>0.0</v>
      </c>
      <c r="F255" s="5">
        <v>3.0</v>
      </c>
      <c r="G255" s="5">
        <v>0.0</v>
      </c>
      <c r="H255" s="5">
        <v>0.0</v>
      </c>
      <c r="I255" s="5">
        <v>0.0</v>
      </c>
      <c r="J255" s="5">
        <v>0.0</v>
      </c>
      <c r="K255" s="5">
        <v>0.0</v>
      </c>
      <c r="L255" s="5">
        <v>0.0</v>
      </c>
      <c r="M255" s="5">
        <v>0.0</v>
      </c>
      <c r="N255" s="5">
        <v>0.0</v>
      </c>
      <c r="O255" s="5">
        <v>0.0</v>
      </c>
      <c r="P255" s="5">
        <v>0.0</v>
      </c>
      <c r="Q255" s="5">
        <v>0.0</v>
      </c>
      <c r="R255" s="5">
        <v>0.0</v>
      </c>
      <c r="S255" s="5">
        <v>0.0</v>
      </c>
      <c r="T255" s="5">
        <v>0.0</v>
      </c>
      <c r="U255" s="5">
        <v>0.0</v>
      </c>
      <c r="V255" s="5">
        <v>0.0</v>
      </c>
      <c r="W255" s="5">
        <v>0.0</v>
      </c>
      <c r="X255" s="5">
        <v>0.0</v>
      </c>
      <c r="Y255" s="5">
        <v>0.0</v>
      </c>
      <c r="Z255" s="5">
        <v>0.0</v>
      </c>
      <c r="AA255" s="5">
        <v>0.0</v>
      </c>
      <c r="AB255" s="5">
        <v>0.0</v>
      </c>
      <c r="AC255" s="5">
        <v>0.0</v>
      </c>
      <c r="AD255" s="5">
        <v>0.0</v>
      </c>
      <c r="AE255" s="5">
        <v>0.0</v>
      </c>
      <c r="AF255" s="6">
        <f>IFERROR(__xludf.DUMMYFUNCTION("IFERROR(
  VLOOKUP(
    A255,
    IMPORTRANGE(
      ""1ZygntHC1J6IxzKbTidmOyf5nUyW4GCLurHCjexrLm_o        "",
      ""HTMLキャッシュ!A:F""
    ),
    3,
    FALSE
  ),
  0
)
"),44133.57144675926)</f>
        <v>44133.57145</v>
      </c>
      <c r="AG255" s="5"/>
      <c r="AH255" s="5"/>
      <c r="AI255" s="5"/>
      <c r="AJ255" s="5"/>
      <c r="AK255" s="5"/>
      <c r="AL255" s="5"/>
      <c r="AM255" s="5"/>
      <c r="AN255" s="5"/>
      <c r="AO255" s="5"/>
      <c r="AP255" s="5"/>
      <c r="AQ255" s="5"/>
      <c r="AR255" s="3"/>
      <c r="AS255" s="5"/>
      <c r="AT255" s="5"/>
      <c r="AU255" s="5"/>
      <c r="AV255" s="5"/>
      <c r="AW255" s="5"/>
      <c r="AX255" s="5"/>
      <c r="AY255" s="5"/>
      <c r="AZ255" s="7"/>
      <c r="BA255" s="7"/>
    </row>
    <row r="256" ht="16.5" customHeight="1">
      <c r="A256" s="4" t="s">
        <v>544</v>
      </c>
      <c r="B256" s="5">
        <v>0.0</v>
      </c>
      <c r="C256" s="5">
        <v>3.0</v>
      </c>
      <c r="D256" s="1" t="s">
        <v>545</v>
      </c>
      <c r="E256" s="5">
        <v>0.0</v>
      </c>
      <c r="F256" s="5">
        <v>3.0</v>
      </c>
      <c r="G256" s="5">
        <v>0.0</v>
      </c>
      <c r="H256" s="5">
        <v>0.0</v>
      </c>
      <c r="I256" s="5">
        <v>0.0</v>
      </c>
      <c r="J256" s="5">
        <v>0.0</v>
      </c>
      <c r="K256" s="5">
        <v>0.0</v>
      </c>
      <c r="L256" s="5">
        <v>0.0</v>
      </c>
      <c r="M256" s="5">
        <v>0.0</v>
      </c>
      <c r="N256" s="5">
        <v>0.0</v>
      </c>
      <c r="O256" s="5">
        <v>0.0</v>
      </c>
      <c r="P256" s="5">
        <v>0.0</v>
      </c>
      <c r="Q256" s="5">
        <v>0.0</v>
      </c>
      <c r="R256" s="5">
        <v>0.0</v>
      </c>
      <c r="S256" s="5">
        <v>0.0</v>
      </c>
      <c r="T256" s="5">
        <v>0.0</v>
      </c>
      <c r="U256" s="5">
        <v>0.0</v>
      </c>
      <c r="V256" s="5">
        <v>0.0</v>
      </c>
      <c r="W256" s="5">
        <v>0.0</v>
      </c>
      <c r="X256" s="5">
        <v>0.0</v>
      </c>
      <c r="Y256" s="5">
        <v>0.0</v>
      </c>
      <c r="Z256" s="5">
        <v>0.0</v>
      </c>
      <c r="AA256" s="5">
        <v>0.0</v>
      </c>
      <c r="AB256" s="5">
        <v>0.0</v>
      </c>
      <c r="AC256" s="5">
        <v>0.0</v>
      </c>
      <c r="AD256" s="5">
        <v>0.0</v>
      </c>
      <c r="AE256" s="5">
        <v>0.0</v>
      </c>
      <c r="AF256" s="6">
        <f>IFERROR(__xludf.DUMMYFUNCTION("IFERROR(
  VLOOKUP(
    A256,
    IMPORTRANGE(
      ""1ZygntHC1J6IxzKbTidmOyf5nUyW4GCLurHCjexrLm_o        "",
      ""HTMLキャッシュ!A:F""
    ),
    3,
    FALSE
  ),
  0
)
"),46069.84008101852)</f>
        <v>46069.84008</v>
      </c>
      <c r="AG256" s="5"/>
      <c r="AH256" s="5"/>
      <c r="AI256" s="5"/>
      <c r="AJ256" s="5"/>
      <c r="AK256" s="5"/>
      <c r="AL256" s="5"/>
      <c r="AM256" s="5"/>
      <c r="AN256" s="5"/>
      <c r="AO256" s="5"/>
      <c r="AP256" s="5"/>
      <c r="AQ256" s="5"/>
      <c r="AR256" s="3"/>
      <c r="AS256" s="5"/>
      <c r="AT256" s="5"/>
      <c r="AU256" s="5"/>
      <c r="AV256" s="5"/>
      <c r="AW256" s="5"/>
      <c r="AX256" s="5"/>
      <c r="AY256" s="5"/>
      <c r="AZ256" s="7"/>
      <c r="BA256" s="7"/>
    </row>
    <row r="257" ht="16.5" customHeight="1">
      <c r="A257" s="1" t="s">
        <v>546</v>
      </c>
      <c r="B257" s="5">
        <v>0.0</v>
      </c>
      <c r="C257" s="5">
        <v>3.0</v>
      </c>
      <c r="D257" s="1" t="s">
        <v>547</v>
      </c>
      <c r="E257" s="5">
        <v>0.0</v>
      </c>
      <c r="F257" s="5">
        <v>3.0</v>
      </c>
      <c r="G257" s="5">
        <v>0.0</v>
      </c>
      <c r="H257" s="5">
        <v>0.0</v>
      </c>
      <c r="I257" s="5">
        <v>0.0</v>
      </c>
      <c r="J257" s="5">
        <v>0.0</v>
      </c>
      <c r="K257" s="5">
        <v>0.0</v>
      </c>
      <c r="L257" s="5">
        <v>0.0</v>
      </c>
      <c r="M257" s="5">
        <v>0.0</v>
      </c>
      <c r="N257" s="5">
        <v>0.0</v>
      </c>
      <c r="O257" s="5">
        <v>0.0</v>
      </c>
      <c r="P257" s="5">
        <v>0.0</v>
      </c>
      <c r="Q257" s="5">
        <v>0.0</v>
      </c>
      <c r="R257" s="5">
        <v>0.0</v>
      </c>
      <c r="S257" s="5">
        <v>0.0</v>
      </c>
      <c r="T257" s="5">
        <v>0.0</v>
      </c>
      <c r="U257" s="5">
        <v>0.0</v>
      </c>
      <c r="V257" s="5">
        <v>0.0</v>
      </c>
      <c r="W257" s="5">
        <v>0.0</v>
      </c>
      <c r="X257" s="5">
        <v>0.0</v>
      </c>
      <c r="Y257" s="5">
        <v>0.0</v>
      </c>
      <c r="Z257" s="5">
        <v>0.0</v>
      </c>
      <c r="AA257" s="5">
        <v>0.0</v>
      </c>
      <c r="AB257" s="5">
        <v>0.0</v>
      </c>
      <c r="AC257" s="5">
        <v>0.0</v>
      </c>
      <c r="AD257" s="5">
        <v>0.0</v>
      </c>
      <c r="AE257" s="5">
        <v>0.0</v>
      </c>
      <c r="AF257" s="6">
        <f>IFERROR(__xludf.DUMMYFUNCTION("IFERROR(
  VLOOKUP(
    A257,
    IMPORTRANGE(
      ""1ZygntHC1J6IxzKbTidmOyf5nUyW4GCLurHCjexrLm_o        "",
      ""HTMLキャッシュ!A:F""
    ),
    3,
    FALSE
  ),
  0
)
"),45591.77164351852)</f>
        <v>45591.77164</v>
      </c>
      <c r="AG257" s="5"/>
      <c r="AH257" s="5"/>
      <c r="AI257" s="5"/>
      <c r="AJ257" s="5"/>
      <c r="AK257" s="5"/>
      <c r="AL257" s="5"/>
      <c r="AM257" s="5"/>
      <c r="AN257" s="5"/>
      <c r="AO257" s="5"/>
      <c r="AP257" s="5"/>
      <c r="AQ257" s="5"/>
      <c r="AR257" s="3"/>
      <c r="AS257" s="5"/>
      <c r="AT257" s="5"/>
      <c r="AU257" s="5"/>
      <c r="AV257" s="5"/>
      <c r="AW257" s="5"/>
      <c r="AX257" s="5"/>
      <c r="AY257" s="5"/>
      <c r="AZ257" s="7"/>
      <c r="BA257" s="7"/>
    </row>
    <row r="258" ht="16.5" customHeight="1">
      <c r="A258" s="1" t="s">
        <v>548</v>
      </c>
      <c r="B258" s="5">
        <v>0.0</v>
      </c>
      <c r="C258" s="5">
        <v>3.0</v>
      </c>
      <c r="D258" s="1" t="s">
        <v>549</v>
      </c>
      <c r="E258" s="5">
        <v>0.0</v>
      </c>
      <c r="F258" s="5">
        <v>3.0</v>
      </c>
      <c r="G258" s="5">
        <v>0.0</v>
      </c>
      <c r="H258" s="5">
        <v>0.0</v>
      </c>
      <c r="I258" s="5">
        <v>0.0</v>
      </c>
      <c r="J258" s="5">
        <v>0.0</v>
      </c>
      <c r="K258" s="5">
        <v>0.0</v>
      </c>
      <c r="L258" s="5">
        <v>0.0</v>
      </c>
      <c r="M258" s="5">
        <v>0.0</v>
      </c>
      <c r="N258" s="5">
        <v>0.0</v>
      </c>
      <c r="O258" s="5">
        <v>0.0</v>
      </c>
      <c r="P258" s="5">
        <v>0.0</v>
      </c>
      <c r="Q258" s="5">
        <v>0.0</v>
      </c>
      <c r="R258" s="5">
        <v>0.0</v>
      </c>
      <c r="S258" s="5">
        <v>0.0</v>
      </c>
      <c r="T258" s="5">
        <v>0.0</v>
      </c>
      <c r="U258" s="5">
        <v>0.0</v>
      </c>
      <c r="V258" s="5">
        <v>0.0</v>
      </c>
      <c r="W258" s="5">
        <v>0.0</v>
      </c>
      <c r="X258" s="5">
        <v>0.0</v>
      </c>
      <c r="Y258" s="5">
        <v>0.0</v>
      </c>
      <c r="Z258" s="5">
        <v>0.0</v>
      </c>
      <c r="AA258" s="5">
        <v>0.0</v>
      </c>
      <c r="AB258" s="5">
        <v>0.0</v>
      </c>
      <c r="AC258" s="5">
        <v>0.0</v>
      </c>
      <c r="AD258" s="5">
        <v>0.0</v>
      </c>
      <c r="AE258" s="5">
        <v>0.0</v>
      </c>
      <c r="AF258" s="6">
        <f>IFERROR(__xludf.DUMMYFUNCTION("IFERROR(
  VLOOKUP(
    A258,
    IMPORTRANGE(
      ""1ZygntHC1J6IxzKbTidmOyf5nUyW4GCLurHCjexrLm_o        "",
      ""HTMLキャッシュ!A:F""
    ),
    3,
    FALSE
  ),
  0
)
"),45590.80773148148)</f>
        <v>45590.80773</v>
      </c>
      <c r="AG258" s="5"/>
      <c r="AH258" s="5"/>
      <c r="AI258" s="5"/>
      <c r="AJ258" s="5"/>
      <c r="AK258" s="5"/>
      <c r="AL258" s="5"/>
      <c r="AM258" s="5"/>
      <c r="AN258" s="5"/>
      <c r="AO258" s="5"/>
      <c r="AP258" s="5"/>
      <c r="AQ258" s="5"/>
      <c r="AR258" s="3"/>
      <c r="AS258" s="5"/>
      <c r="AT258" s="5"/>
      <c r="AU258" s="5"/>
      <c r="AV258" s="5"/>
      <c r="AW258" s="5"/>
      <c r="AX258" s="5"/>
      <c r="AY258" s="5"/>
      <c r="AZ258" s="7"/>
      <c r="BA258" s="7"/>
    </row>
    <row r="259" ht="16.5" customHeight="1">
      <c r="A259" s="1" t="s">
        <v>550</v>
      </c>
      <c r="B259" s="5">
        <v>0.0</v>
      </c>
      <c r="C259" s="5">
        <v>3.0</v>
      </c>
      <c r="D259" s="1" t="s">
        <v>551</v>
      </c>
      <c r="E259" s="5">
        <v>0.0</v>
      </c>
      <c r="F259" s="5">
        <v>3.0</v>
      </c>
      <c r="G259" s="5">
        <v>0.0</v>
      </c>
      <c r="H259" s="5">
        <v>0.0</v>
      </c>
      <c r="I259" s="5">
        <v>0.0</v>
      </c>
      <c r="J259" s="5">
        <v>0.0</v>
      </c>
      <c r="K259" s="5">
        <v>0.0</v>
      </c>
      <c r="L259" s="5">
        <v>0.0</v>
      </c>
      <c r="M259" s="5">
        <v>0.0</v>
      </c>
      <c r="N259" s="5">
        <v>0.0</v>
      </c>
      <c r="O259" s="5">
        <v>0.0</v>
      </c>
      <c r="P259" s="5">
        <v>0.0</v>
      </c>
      <c r="Q259" s="5">
        <v>0.0</v>
      </c>
      <c r="R259" s="5">
        <v>0.0</v>
      </c>
      <c r="S259" s="5">
        <v>0.0</v>
      </c>
      <c r="T259" s="5">
        <v>0.0</v>
      </c>
      <c r="U259" s="5">
        <v>0.0</v>
      </c>
      <c r="V259" s="5">
        <v>0.0</v>
      </c>
      <c r="W259" s="5">
        <v>0.0</v>
      </c>
      <c r="X259" s="5">
        <v>0.0</v>
      </c>
      <c r="Y259" s="5">
        <v>0.0</v>
      </c>
      <c r="Z259" s="5">
        <v>0.0</v>
      </c>
      <c r="AA259" s="5">
        <v>0.0</v>
      </c>
      <c r="AB259" s="5">
        <v>0.0</v>
      </c>
      <c r="AC259" s="5">
        <v>0.0</v>
      </c>
      <c r="AD259" s="5">
        <v>0.0</v>
      </c>
      <c r="AE259" s="5">
        <v>0.0</v>
      </c>
      <c r="AF259" s="6">
        <f>IFERROR(__xludf.DUMMYFUNCTION("IFERROR(
  VLOOKUP(
    A259,
    IMPORTRANGE(
      ""1ZygntHC1J6IxzKbTidmOyf5nUyW4GCLurHCjexrLm_o        "",
      ""HTMLキャッシュ!A:F""
    ),
    3,
    FALSE
  ),
  0
)
"),45591.76667824074)</f>
        <v>45591.76668</v>
      </c>
      <c r="AG259" s="5"/>
      <c r="AH259" s="5"/>
      <c r="AI259" s="5"/>
      <c r="AJ259" s="5"/>
      <c r="AK259" s="5"/>
      <c r="AL259" s="5"/>
      <c r="AM259" s="5"/>
      <c r="AN259" s="5"/>
      <c r="AO259" s="5"/>
      <c r="AP259" s="5"/>
      <c r="AQ259" s="5"/>
      <c r="AR259" s="3"/>
      <c r="AS259" s="5"/>
      <c r="AT259" s="5"/>
      <c r="AU259" s="5"/>
      <c r="AV259" s="5"/>
      <c r="AW259" s="5"/>
      <c r="AX259" s="5"/>
      <c r="AY259" s="5"/>
      <c r="AZ259" s="7"/>
      <c r="BA259" s="7"/>
    </row>
    <row r="260" ht="16.5" customHeight="1">
      <c r="A260" s="1" t="s">
        <v>552</v>
      </c>
      <c r="B260" s="5">
        <v>0.0</v>
      </c>
      <c r="C260" s="5">
        <v>3.0</v>
      </c>
      <c r="D260" s="1" t="s">
        <v>553</v>
      </c>
      <c r="E260" s="5">
        <v>0.0</v>
      </c>
      <c r="F260" s="5">
        <v>3.0</v>
      </c>
      <c r="G260" s="5">
        <v>0.0</v>
      </c>
      <c r="H260" s="5">
        <v>0.0</v>
      </c>
      <c r="I260" s="5">
        <v>0.0</v>
      </c>
      <c r="J260" s="5">
        <v>0.0</v>
      </c>
      <c r="K260" s="5">
        <v>0.0</v>
      </c>
      <c r="L260" s="5">
        <v>0.0</v>
      </c>
      <c r="M260" s="5">
        <v>0.0</v>
      </c>
      <c r="N260" s="5">
        <v>0.0</v>
      </c>
      <c r="O260" s="5">
        <v>0.0</v>
      </c>
      <c r="P260" s="5">
        <v>0.0</v>
      </c>
      <c r="Q260" s="5">
        <v>0.0</v>
      </c>
      <c r="R260" s="5">
        <v>0.0</v>
      </c>
      <c r="S260" s="5">
        <v>0.0</v>
      </c>
      <c r="T260" s="5">
        <v>0.0</v>
      </c>
      <c r="U260" s="5">
        <v>0.0</v>
      </c>
      <c r="V260" s="5">
        <v>0.0</v>
      </c>
      <c r="W260" s="5">
        <v>0.0</v>
      </c>
      <c r="X260" s="5">
        <v>0.0</v>
      </c>
      <c r="Y260" s="5">
        <v>0.0</v>
      </c>
      <c r="Z260" s="5">
        <v>0.0</v>
      </c>
      <c r="AA260" s="5">
        <v>0.0</v>
      </c>
      <c r="AB260" s="5">
        <v>0.0</v>
      </c>
      <c r="AC260" s="5">
        <v>0.0</v>
      </c>
      <c r="AD260" s="5">
        <v>0.0</v>
      </c>
      <c r="AE260" s="5">
        <v>0.0</v>
      </c>
      <c r="AF260" s="6">
        <f>IFERROR(__xludf.DUMMYFUNCTION("IFERROR(
  VLOOKUP(
    A260,
    IMPORTRANGE(
      ""1ZygntHC1J6IxzKbTidmOyf5nUyW4GCLurHCjexrLm_o        "",
      ""HTMLキャッシュ!A:F""
    ),
    3,
    FALSE
  ),
  0
)
"),45638.84369212963)</f>
        <v>45638.84369</v>
      </c>
      <c r="AG260" s="5"/>
      <c r="AH260" s="5"/>
      <c r="AI260" s="5"/>
      <c r="AJ260" s="5"/>
      <c r="AK260" s="5"/>
      <c r="AL260" s="5"/>
      <c r="AM260" s="5"/>
      <c r="AN260" s="5"/>
      <c r="AO260" s="5"/>
      <c r="AP260" s="5"/>
      <c r="AQ260" s="5"/>
      <c r="AR260" s="3"/>
      <c r="AS260" s="5"/>
      <c r="AT260" s="5"/>
      <c r="AU260" s="5"/>
      <c r="AV260" s="5"/>
      <c r="AW260" s="5"/>
      <c r="AX260" s="5"/>
      <c r="AY260" s="5"/>
      <c r="AZ260" s="7"/>
      <c r="BA260" s="7"/>
    </row>
    <row r="261" ht="16.5" customHeight="1">
      <c r="A261" s="1" t="s">
        <v>554</v>
      </c>
      <c r="B261" s="5">
        <v>0.0</v>
      </c>
      <c r="C261" s="5">
        <v>3.0</v>
      </c>
      <c r="D261" s="1" t="s">
        <v>555</v>
      </c>
      <c r="E261" s="5">
        <v>0.0</v>
      </c>
      <c r="F261" s="5">
        <v>3.0</v>
      </c>
      <c r="G261" s="5">
        <v>0.0</v>
      </c>
      <c r="H261" s="5">
        <v>0.0</v>
      </c>
      <c r="I261" s="5">
        <v>0.0</v>
      </c>
      <c r="J261" s="5">
        <v>0.0</v>
      </c>
      <c r="K261" s="5">
        <v>0.0</v>
      </c>
      <c r="L261" s="5">
        <v>0.0</v>
      </c>
      <c r="M261" s="5">
        <v>0.0</v>
      </c>
      <c r="N261" s="5">
        <v>0.0</v>
      </c>
      <c r="O261" s="5">
        <v>0.0</v>
      </c>
      <c r="P261" s="5">
        <v>0.0</v>
      </c>
      <c r="Q261" s="5">
        <v>0.0</v>
      </c>
      <c r="R261" s="5">
        <v>0.0</v>
      </c>
      <c r="S261" s="5">
        <v>0.0</v>
      </c>
      <c r="T261" s="5">
        <v>0.0</v>
      </c>
      <c r="U261" s="5">
        <v>0.0</v>
      </c>
      <c r="V261" s="5">
        <v>0.0</v>
      </c>
      <c r="W261" s="5">
        <v>0.0</v>
      </c>
      <c r="X261" s="5">
        <v>0.0</v>
      </c>
      <c r="Y261" s="5">
        <v>0.0</v>
      </c>
      <c r="Z261" s="5">
        <v>0.0</v>
      </c>
      <c r="AA261" s="5">
        <v>0.0</v>
      </c>
      <c r="AB261" s="5">
        <v>0.0</v>
      </c>
      <c r="AC261" s="5">
        <v>0.0</v>
      </c>
      <c r="AD261" s="5">
        <v>0.0</v>
      </c>
      <c r="AE261" s="5">
        <v>0.0</v>
      </c>
      <c r="AF261" s="6">
        <f>IFERROR(__xludf.DUMMYFUNCTION("IFERROR(
  VLOOKUP(
    A261,
    IMPORTRANGE(
      ""1ZygntHC1J6IxzKbTidmOyf5nUyW4GCLurHCjexrLm_o        "",
      ""HTMLキャッシュ!A:F""
    ),
    3,
    FALSE
  ),
  0
)
"),45591.775289351855)</f>
        <v>45591.77529</v>
      </c>
      <c r="AG261" s="5"/>
      <c r="AH261" s="5"/>
      <c r="AI261" s="5"/>
      <c r="AJ261" s="5"/>
      <c r="AK261" s="5"/>
      <c r="AL261" s="5"/>
      <c r="AM261" s="5"/>
      <c r="AN261" s="5"/>
      <c r="AO261" s="5"/>
      <c r="AP261" s="5"/>
      <c r="AQ261" s="5"/>
      <c r="AR261" s="3"/>
      <c r="AS261" s="5"/>
      <c r="AT261" s="5"/>
      <c r="AU261" s="5"/>
      <c r="AV261" s="5"/>
      <c r="AW261" s="5"/>
      <c r="AX261" s="5"/>
      <c r="AY261" s="5"/>
      <c r="AZ261" s="7"/>
      <c r="BA261" s="7"/>
    </row>
    <row r="262" ht="16.5" customHeight="1">
      <c r="A262" s="1" t="s">
        <v>556</v>
      </c>
      <c r="B262" s="5">
        <v>0.0</v>
      </c>
      <c r="C262" s="5">
        <v>3.0</v>
      </c>
      <c r="D262" s="1" t="s">
        <v>557</v>
      </c>
      <c r="E262" s="5">
        <v>0.0</v>
      </c>
      <c r="F262" s="5">
        <v>3.0</v>
      </c>
      <c r="G262" s="5">
        <v>0.0</v>
      </c>
      <c r="H262" s="5">
        <v>0.0</v>
      </c>
      <c r="I262" s="5">
        <v>0.0</v>
      </c>
      <c r="J262" s="5">
        <v>0.0</v>
      </c>
      <c r="K262" s="5">
        <v>0.0</v>
      </c>
      <c r="L262" s="5">
        <v>0.0</v>
      </c>
      <c r="M262" s="5">
        <v>0.0</v>
      </c>
      <c r="N262" s="5">
        <v>0.0</v>
      </c>
      <c r="O262" s="5">
        <v>0.0</v>
      </c>
      <c r="P262" s="5">
        <v>0.0</v>
      </c>
      <c r="Q262" s="5">
        <v>0.0</v>
      </c>
      <c r="R262" s="5">
        <v>0.0</v>
      </c>
      <c r="S262" s="5">
        <v>0.0</v>
      </c>
      <c r="T262" s="5">
        <v>0.0</v>
      </c>
      <c r="U262" s="5">
        <v>0.0</v>
      </c>
      <c r="V262" s="5">
        <v>0.0</v>
      </c>
      <c r="W262" s="5">
        <v>0.0</v>
      </c>
      <c r="X262" s="5">
        <v>0.0</v>
      </c>
      <c r="Y262" s="5">
        <v>0.0</v>
      </c>
      <c r="Z262" s="5">
        <v>0.0</v>
      </c>
      <c r="AA262" s="5">
        <v>0.0</v>
      </c>
      <c r="AB262" s="5">
        <v>0.0</v>
      </c>
      <c r="AC262" s="5">
        <v>0.0</v>
      </c>
      <c r="AD262" s="5">
        <v>0.0</v>
      </c>
      <c r="AE262" s="5">
        <v>0.0</v>
      </c>
      <c r="AF262" s="6">
        <f>IFERROR(__xludf.DUMMYFUNCTION("IFERROR(
  VLOOKUP(
    A262,
    IMPORTRANGE(
      ""1ZygntHC1J6IxzKbTidmOyf5nUyW4GCLurHCjexrLm_o        "",
      ""HTMLキャッシュ!A:F""
    ),
    3,
    FALSE
  ),
  0
)
"),45638.849803240744)</f>
        <v>45638.8498</v>
      </c>
      <c r="AG262" s="5"/>
      <c r="AH262" s="5"/>
      <c r="AI262" s="5"/>
      <c r="AJ262" s="5"/>
      <c r="AK262" s="5"/>
      <c r="AL262" s="5"/>
      <c r="AM262" s="5"/>
      <c r="AN262" s="5"/>
      <c r="AO262" s="5"/>
      <c r="AP262" s="5"/>
      <c r="AQ262" s="5"/>
      <c r="AR262" s="3"/>
      <c r="AS262" s="5"/>
      <c r="AT262" s="5"/>
      <c r="AU262" s="5"/>
      <c r="AV262" s="5"/>
      <c r="AW262" s="5"/>
      <c r="AX262" s="5"/>
      <c r="AY262" s="5"/>
      <c r="AZ262" s="7"/>
      <c r="BA262" s="7"/>
    </row>
    <row r="263" ht="16.5" customHeight="1">
      <c r="A263" s="4" t="s">
        <v>558</v>
      </c>
      <c r="B263" s="5">
        <v>1.0</v>
      </c>
      <c r="C263" s="5">
        <v>3.0</v>
      </c>
      <c r="D263" s="1" t="s">
        <v>559</v>
      </c>
      <c r="E263" s="5">
        <v>0.0</v>
      </c>
      <c r="F263" s="5">
        <v>1.0</v>
      </c>
      <c r="G263" s="5">
        <v>0.0</v>
      </c>
      <c r="H263" s="5">
        <v>0.0</v>
      </c>
      <c r="I263" s="5">
        <v>0.0</v>
      </c>
      <c r="J263" s="5">
        <v>0.0</v>
      </c>
      <c r="K263" s="5">
        <v>0.0</v>
      </c>
      <c r="L263" s="5">
        <v>0.0</v>
      </c>
      <c r="M263" s="5">
        <v>0.0</v>
      </c>
      <c r="N263" s="5">
        <v>0.0</v>
      </c>
      <c r="O263" s="5">
        <v>0.0</v>
      </c>
      <c r="P263" s="5">
        <v>0.0</v>
      </c>
      <c r="Q263" s="5">
        <v>0.0</v>
      </c>
      <c r="R263" s="5">
        <v>0.0</v>
      </c>
      <c r="S263" s="5">
        <v>0.0</v>
      </c>
      <c r="T263" s="5">
        <v>0.0</v>
      </c>
      <c r="U263" s="5">
        <v>0.0</v>
      </c>
      <c r="V263" s="5">
        <v>0.0</v>
      </c>
      <c r="W263" s="5">
        <v>0.0</v>
      </c>
      <c r="X263" s="5">
        <v>0.0</v>
      </c>
      <c r="Y263" s="5">
        <v>1.0</v>
      </c>
      <c r="Z263" s="5">
        <v>0.0</v>
      </c>
      <c r="AA263" s="5">
        <v>0.0</v>
      </c>
      <c r="AB263" s="5">
        <v>0.0</v>
      </c>
      <c r="AC263" s="5">
        <v>0.0</v>
      </c>
      <c r="AD263" s="5">
        <v>0.0</v>
      </c>
      <c r="AE263" s="5">
        <v>1.0</v>
      </c>
      <c r="AF263" s="6">
        <f>IFERROR(__xludf.DUMMYFUNCTION("IFERROR(
  VLOOKUP(
    A263,
    IMPORTRANGE(
      ""1ZygntHC1J6IxzKbTidmOyf5nUyW4GCLurHCjexrLm_o        "",
      ""HTMLキャッシュ!A:F""
    ),
    3,
    FALSE
  ),
  0
)
"),46078.872662037036)</f>
        <v>46078.87266</v>
      </c>
      <c r="AG263" s="5"/>
      <c r="AH263" s="5"/>
      <c r="AI263" s="5"/>
      <c r="AJ263" s="5"/>
      <c r="AK263" s="5"/>
      <c r="AL263" s="5"/>
      <c r="AM263" s="5"/>
      <c r="AN263" s="5"/>
      <c r="AO263" s="5"/>
      <c r="AP263" s="5"/>
      <c r="AQ263" s="5"/>
      <c r="AR263" s="3"/>
      <c r="AS263" s="5"/>
      <c r="AT263" s="5"/>
      <c r="AU263" s="5"/>
      <c r="AV263" s="5"/>
      <c r="AW263" s="5"/>
      <c r="AX263" s="5"/>
      <c r="AY263" s="5"/>
      <c r="AZ263" s="7"/>
      <c r="BA263" s="7"/>
    </row>
    <row r="264" ht="16.5" customHeight="1">
      <c r="A264" s="4" t="s">
        <v>560</v>
      </c>
      <c r="B264" s="5">
        <v>0.0</v>
      </c>
      <c r="C264" s="5">
        <v>3.0</v>
      </c>
      <c r="D264" s="1" t="s">
        <v>561</v>
      </c>
      <c r="E264" s="5">
        <v>0.0</v>
      </c>
      <c r="F264" s="5">
        <v>1.0</v>
      </c>
      <c r="G264" s="5">
        <v>0.0</v>
      </c>
      <c r="H264" s="5">
        <v>0.0</v>
      </c>
      <c r="I264" s="5">
        <v>0.0</v>
      </c>
      <c r="J264" s="5">
        <v>0.0</v>
      </c>
      <c r="K264" s="5">
        <v>0.0</v>
      </c>
      <c r="L264" s="5">
        <v>0.0</v>
      </c>
      <c r="M264" s="5">
        <v>0.0</v>
      </c>
      <c r="N264" s="5">
        <v>2.0</v>
      </c>
      <c r="O264" s="5">
        <v>0.0</v>
      </c>
      <c r="P264" s="5">
        <v>0.0</v>
      </c>
      <c r="Q264" s="5">
        <v>0.0</v>
      </c>
      <c r="R264" s="5">
        <v>0.0</v>
      </c>
      <c r="S264" s="5">
        <v>0.0</v>
      </c>
      <c r="T264" s="5">
        <v>0.0</v>
      </c>
      <c r="U264" s="5">
        <v>0.0</v>
      </c>
      <c r="V264" s="5">
        <v>0.0</v>
      </c>
      <c r="W264" s="5">
        <v>0.0</v>
      </c>
      <c r="X264" s="5">
        <v>0.0</v>
      </c>
      <c r="Y264" s="5">
        <v>0.0</v>
      </c>
      <c r="Z264" s="5">
        <v>0.0</v>
      </c>
      <c r="AA264" s="5">
        <v>0.0</v>
      </c>
      <c r="AB264" s="5">
        <v>0.0</v>
      </c>
      <c r="AC264" s="5">
        <v>0.0</v>
      </c>
      <c r="AD264" s="5">
        <v>0.0</v>
      </c>
      <c r="AE264" s="5">
        <v>0.0</v>
      </c>
      <c r="AF264" s="6">
        <f>IFERROR(__xludf.DUMMYFUNCTION("IFERROR(
  VLOOKUP(
    A264,
    IMPORTRANGE(
      ""1ZygntHC1J6IxzKbTidmOyf5nUyW4GCLurHCjexrLm_o        "",
      ""HTMLキャッシュ!A:F""
    ),
    3,
    FALSE
  ),
  0
)
"),46081.69173611111)</f>
        <v>46081.69174</v>
      </c>
      <c r="AG264" s="5"/>
      <c r="AH264" s="5"/>
      <c r="AI264" s="5"/>
      <c r="AJ264" s="5"/>
      <c r="AK264" s="5"/>
      <c r="AL264" s="5"/>
      <c r="AM264" s="5"/>
      <c r="AN264" s="5"/>
      <c r="AO264" s="5"/>
      <c r="AP264" s="5"/>
      <c r="AQ264" s="5"/>
      <c r="AR264" s="3"/>
      <c r="AS264" s="5"/>
      <c r="AT264" s="5"/>
      <c r="AU264" s="5"/>
      <c r="AV264" s="5"/>
      <c r="AW264" s="5"/>
      <c r="AX264" s="5"/>
      <c r="AY264" s="5"/>
      <c r="AZ264" s="7"/>
      <c r="BA264" s="7"/>
    </row>
    <row r="265" ht="16.5" customHeight="1">
      <c r="A265" s="4" t="s">
        <v>562</v>
      </c>
      <c r="B265" s="5">
        <v>0.0</v>
      </c>
      <c r="C265" s="5">
        <v>3.0</v>
      </c>
      <c r="D265" s="1" t="s">
        <v>563</v>
      </c>
      <c r="E265" s="5">
        <v>0.0</v>
      </c>
      <c r="F265" s="5">
        <v>2.0</v>
      </c>
      <c r="G265" s="5">
        <v>0.0</v>
      </c>
      <c r="H265" s="5">
        <v>0.0</v>
      </c>
      <c r="I265" s="5">
        <v>0.0</v>
      </c>
      <c r="J265" s="5">
        <v>0.0</v>
      </c>
      <c r="K265" s="5">
        <v>0.0</v>
      </c>
      <c r="L265" s="5">
        <v>0.0</v>
      </c>
      <c r="M265" s="5">
        <v>0.0</v>
      </c>
      <c r="N265" s="5">
        <v>0.0</v>
      </c>
      <c r="O265" s="5">
        <v>0.0</v>
      </c>
      <c r="P265" s="5">
        <v>0.0</v>
      </c>
      <c r="Q265" s="5">
        <v>0.0</v>
      </c>
      <c r="R265" s="5">
        <v>0.0</v>
      </c>
      <c r="S265" s="5">
        <v>0.0</v>
      </c>
      <c r="T265" s="5">
        <v>0.0</v>
      </c>
      <c r="U265" s="5">
        <v>0.0</v>
      </c>
      <c r="V265" s="5">
        <v>0.0</v>
      </c>
      <c r="W265" s="5">
        <v>0.0</v>
      </c>
      <c r="X265" s="5">
        <v>0.0</v>
      </c>
      <c r="Y265" s="5">
        <v>0.0</v>
      </c>
      <c r="Z265" s="5">
        <v>0.0</v>
      </c>
      <c r="AA265" s="5">
        <v>0.0</v>
      </c>
      <c r="AB265" s="5">
        <v>0.0</v>
      </c>
      <c r="AC265" s="5">
        <v>0.0</v>
      </c>
      <c r="AD265" s="5">
        <v>0.0</v>
      </c>
      <c r="AE265" s="5">
        <v>1.0</v>
      </c>
      <c r="AF265" s="6">
        <f>IFERROR(__xludf.DUMMYFUNCTION("IFERROR(
  VLOOKUP(
    A265,
    IMPORTRANGE(
      ""1ZygntHC1J6IxzKbTidmOyf5nUyW4GCLurHCjexrLm_o        "",
      ""HTMLキャッシュ!A:F""
    ),
    3,
    FALSE
  ),
  0
)
"),46081.670127314814)</f>
        <v>46081.67013</v>
      </c>
      <c r="AG265" s="5"/>
      <c r="AH265" s="5"/>
      <c r="AI265" s="5"/>
      <c r="AJ265" s="5"/>
      <c r="AK265" s="5"/>
      <c r="AL265" s="5"/>
      <c r="AM265" s="5"/>
      <c r="AN265" s="5"/>
      <c r="AO265" s="5"/>
      <c r="AP265" s="5"/>
      <c r="AQ265" s="5"/>
      <c r="AR265" s="3"/>
      <c r="AS265" s="5"/>
      <c r="AT265" s="5"/>
      <c r="AU265" s="5"/>
      <c r="AV265" s="5"/>
      <c r="AW265" s="5"/>
      <c r="AX265" s="5"/>
      <c r="AY265" s="5"/>
      <c r="AZ265" s="7"/>
      <c r="BA265" s="7"/>
    </row>
    <row r="266" ht="16.5" customHeight="1">
      <c r="A266" s="4" t="s">
        <v>564</v>
      </c>
      <c r="B266" s="5">
        <v>52.0</v>
      </c>
      <c r="C266" s="5">
        <v>3.0</v>
      </c>
      <c r="D266" s="1" t="s">
        <v>565</v>
      </c>
      <c r="E266" s="5">
        <v>0.0</v>
      </c>
      <c r="F266" s="5">
        <v>0.0</v>
      </c>
      <c r="G266" s="5">
        <v>0.0</v>
      </c>
      <c r="H266" s="5">
        <v>0.0</v>
      </c>
      <c r="I266" s="5">
        <v>0.0</v>
      </c>
      <c r="J266" s="5">
        <v>0.0</v>
      </c>
      <c r="K266" s="5">
        <v>0.0</v>
      </c>
      <c r="L266" s="5">
        <v>0.0</v>
      </c>
      <c r="M266" s="5">
        <v>0.0</v>
      </c>
      <c r="N266" s="5">
        <v>0.0</v>
      </c>
      <c r="O266" s="5">
        <v>0.0</v>
      </c>
      <c r="P266" s="5">
        <v>0.0</v>
      </c>
      <c r="Q266" s="5">
        <v>0.0</v>
      </c>
      <c r="R266" s="5">
        <v>1.0</v>
      </c>
      <c r="S266" s="5">
        <v>0.0</v>
      </c>
      <c r="T266" s="5">
        <v>0.0</v>
      </c>
      <c r="U266" s="5">
        <v>1.0</v>
      </c>
      <c r="V266" s="5">
        <v>0.0</v>
      </c>
      <c r="W266" s="5">
        <v>0.0</v>
      </c>
      <c r="X266" s="5">
        <v>0.0</v>
      </c>
      <c r="Y266" s="5">
        <v>0.0</v>
      </c>
      <c r="Z266" s="5">
        <v>0.0</v>
      </c>
      <c r="AA266" s="5">
        <v>0.0</v>
      </c>
      <c r="AB266" s="5">
        <v>0.0</v>
      </c>
      <c r="AC266" s="5">
        <v>0.0</v>
      </c>
      <c r="AD266" s="5">
        <v>0.0</v>
      </c>
      <c r="AE266" s="5">
        <v>1.0</v>
      </c>
      <c r="AF266" s="6">
        <f>IFERROR(__xludf.DUMMYFUNCTION("IFERROR(
  VLOOKUP(
    A266,
    IMPORTRANGE(
      ""1ZygntHC1J6IxzKbTidmOyf5nUyW4GCLurHCjexrLm_o        "",
      ""HTMLキャッシュ!A:F""
    ),
    3,
    FALSE
  ),
  0
)
"),46078.72613425926)</f>
        <v>46078.72613</v>
      </c>
      <c r="AG266" s="5"/>
      <c r="AH266" s="5"/>
      <c r="AI266" s="5"/>
      <c r="AJ266" s="5"/>
      <c r="AK266" s="5"/>
      <c r="AL266" s="5"/>
      <c r="AM266" s="5"/>
      <c r="AN266" s="5"/>
      <c r="AO266" s="5"/>
      <c r="AP266" s="5"/>
      <c r="AQ266" s="5"/>
      <c r="AR266" s="3"/>
      <c r="AS266" s="5"/>
      <c r="AT266" s="5"/>
      <c r="AU266" s="5"/>
      <c r="AV266" s="5"/>
      <c r="AW266" s="5"/>
      <c r="AX266" s="5"/>
      <c r="AY266" s="5"/>
      <c r="AZ266" s="7"/>
      <c r="BA266" s="7"/>
    </row>
    <row r="267" ht="16.5" customHeight="1">
      <c r="A267" s="4" t="s">
        <v>566</v>
      </c>
      <c r="B267" s="5">
        <v>0.0</v>
      </c>
      <c r="C267" s="5">
        <v>3.0</v>
      </c>
      <c r="D267" s="1" t="s">
        <v>567</v>
      </c>
      <c r="E267" s="5">
        <v>2.0</v>
      </c>
      <c r="F267" s="5">
        <v>1.0</v>
      </c>
      <c r="G267" s="5">
        <v>0.0</v>
      </c>
      <c r="H267" s="5">
        <v>0.0</v>
      </c>
      <c r="I267" s="5">
        <v>0.0</v>
      </c>
      <c r="J267" s="5">
        <v>0.0</v>
      </c>
      <c r="K267" s="5">
        <v>0.0</v>
      </c>
      <c r="L267" s="5">
        <v>0.0</v>
      </c>
      <c r="M267" s="5">
        <v>0.0</v>
      </c>
      <c r="N267" s="5">
        <v>0.0</v>
      </c>
      <c r="O267" s="5">
        <v>0.0</v>
      </c>
      <c r="P267" s="5">
        <v>0.0</v>
      </c>
      <c r="Q267" s="5">
        <v>0.0</v>
      </c>
      <c r="R267" s="5">
        <v>0.0</v>
      </c>
      <c r="S267" s="5">
        <v>0.0</v>
      </c>
      <c r="T267" s="5">
        <v>0.0</v>
      </c>
      <c r="U267" s="5">
        <v>0.0</v>
      </c>
      <c r="V267" s="5">
        <v>0.0</v>
      </c>
      <c r="W267" s="5">
        <v>0.0</v>
      </c>
      <c r="X267" s="5">
        <v>0.0</v>
      </c>
      <c r="Y267" s="5">
        <v>0.0</v>
      </c>
      <c r="Z267" s="5">
        <v>0.0</v>
      </c>
      <c r="AA267" s="5">
        <v>0.0</v>
      </c>
      <c r="AB267" s="5">
        <v>0.0</v>
      </c>
      <c r="AC267" s="5">
        <v>0.0</v>
      </c>
      <c r="AD267" s="5">
        <v>0.0</v>
      </c>
      <c r="AE267" s="5">
        <v>0.0</v>
      </c>
      <c r="AF267" s="6">
        <f>IFERROR(__xludf.DUMMYFUNCTION("IFERROR(
  VLOOKUP(
    A267,
    IMPORTRANGE(
      ""1ZygntHC1J6IxzKbTidmOyf5nUyW4GCLurHCjexrLm_o        "",
      ""HTMLキャッシュ!A:F""
    ),
    3,
    FALSE
  ),
  0
)
"),46076.839224537034)</f>
        <v>46076.83922</v>
      </c>
      <c r="AG267" s="5"/>
      <c r="AH267" s="5"/>
      <c r="AI267" s="5"/>
      <c r="AJ267" s="5"/>
      <c r="AK267" s="5"/>
      <c r="AL267" s="5"/>
      <c r="AM267" s="5"/>
      <c r="AN267" s="5"/>
      <c r="AO267" s="5"/>
      <c r="AP267" s="5"/>
      <c r="AQ267" s="5"/>
      <c r="AR267" s="3"/>
      <c r="AS267" s="5"/>
      <c r="AT267" s="5"/>
      <c r="AU267" s="5"/>
      <c r="AV267" s="5"/>
      <c r="AW267" s="5"/>
      <c r="AX267" s="5"/>
      <c r="AY267" s="5"/>
      <c r="AZ267" s="7"/>
      <c r="BA267" s="7"/>
    </row>
    <row r="268" ht="16.5" customHeight="1">
      <c r="A268" s="4" t="s">
        <v>568</v>
      </c>
      <c r="B268" s="5">
        <v>0.0</v>
      </c>
      <c r="C268" s="5">
        <v>3.0</v>
      </c>
      <c r="D268" s="1" t="s">
        <v>569</v>
      </c>
      <c r="E268" s="5">
        <v>0.0</v>
      </c>
      <c r="F268" s="5">
        <v>1.0</v>
      </c>
      <c r="G268" s="5">
        <v>0.0</v>
      </c>
      <c r="H268" s="5">
        <v>0.0</v>
      </c>
      <c r="I268" s="5">
        <v>0.0</v>
      </c>
      <c r="J268" s="5">
        <v>0.0</v>
      </c>
      <c r="K268" s="5">
        <v>1.0</v>
      </c>
      <c r="L268" s="5">
        <v>0.0</v>
      </c>
      <c r="M268" s="5">
        <v>0.0</v>
      </c>
      <c r="N268" s="5">
        <v>0.0</v>
      </c>
      <c r="O268" s="5">
        <v>0.0</v>
      </c>
      <c r="P268" s="5">
        <v>0.0</v>
      </c>
      <c r="Q268" s="5">
        <v>0.0</v>
      </c>
      <c r="R268" s="5">
        <v>0.0</v>
      </c>
      <c r="S268" s="5">
        <v>0.0</v>
      </c>
      <c r="T268" s="5">
        <v>0.0</v>
      </c>
      <c r="U268" s="5">
        <v>1.0</v>
      </c>
      <c r="V268" s="5">
        <v>0.0</v>
      </c>
      <c r="W268" s="5">
        <v>0.0</v>
      </c>
      <c r="X268" s="5">
        <v>0.0</v>
      </c>
      <c r="Y268" s="5">
        <v>0.0</v>
      </c>
      <c r="Z268" s="5">
        <v>0.0</v>
      </c>
      <c r="AA268" s="5">
        <v>0.0</v>
      </c>
      <c r="AB268" s="5">
        <v>0.0</v>
      </c>
      <c r="AC268" s="5">
        <v>0.0</v>
      </c>
      <c r="AD268" s="5">
        <v>0.0</v>
      </c>
      <c r="AE268" s="5">
        <v>0.0</v>
      </c>
      <c r="AF268" s="6">
        <f>IFERROR(__xludf.DUMMYFUNCTION("IFERROR(
  VLOOKUP(
    A268,
    IMPORTRANGE(
      ""1ZygntHC1J6IxzKbTidmOyf5nUyW4GCLurHCjexrLm_o        "",
      ""HTMLキャッシュ!A:F""
    ),
    3,
    FALSE
  ),
  0
)
"),46081.69541666667)</f>
        <v>46081.69542</v>
      </c>
      <c r="AG268" s="5"/>
      <c r="AH268" s="5"/>
      <c r="AI268" s="5"/>
      <c r="AJ268" s="5"/>
      <c r="AK268" s="5"/>
      <c r="AL268" s="5"/>
      <c r="AM268" s="5"/>
      <c r="AN268" s="5"/>
      <c r="AO268" s="5"/>
      <c r="AP268" s="5"/>
      <c r="AQ268" s="5"/>
      <c r="AR268" s="3"/>
      <c r="AS268" s="5"/>
      <c r="AT268" s="5"/>
      <c r="AU268" s="5"/>
      <c r="AV268" s="5"/>
      <c r="AW268" s="5"/>
      <c r="AX268" s="5"/>
      <c r="AY268" s="5"/>
      <c r="AZ268" s="7"/>
      <c r="BA268" s="7"/>
    </row>
    <row r="269" ht="16.5" customHeight="1">
      <c r="A269" s="4" t="s">
        <v>570</v>
      </c>
      <c r="B269" s="5">
        <v>0.0</v>
      </c>
      <c r="C269" s="5">
        <v>3.0</v>
      </c>
      <c r="D269" s="1" t="s">
        <v>571</v>
      </c>
      <c r="E269" s="5">
        <v>0.0</v>
      </c>
      <c r="F269" s="5">
        <v>2.0</v>
      </c>
      <c r="G269" s="5">
        <v>0.0</v>
      </c>
      <c r="H269" s="5">
        <v>0.0</v>
      </c>
      <c r="I269" s="5">
        <v>0.0</v>
      </c>
      <c r="J269" s="5">
        <v>0.0</v>
      </c>
      <c r="K269" s="5">
        <v>0.0</v>
      </c>
      <c r="L269" s="5">
        <v>0.0</v>
      </c>
      <c r="M269" s="5">
        <v>0.0</v>
      </c>
      <c r="N269" s="5">
        <v>0.0</v>
      </c>
      <c r="O269" s="5">
        <v>0.0</v>
      </c>
      <c r="P269" s="5">
        <v>0.0</v>
      </c>
      <c r="Q269" s="5">
        <v>0.0</v>
      </c>
      <c r="R269" s="5">
        <v>0.0</v>
      </c>
      <c r="S269" s="5">
        <v>0.0</v>
      </c>
      <c r="T269" s="5">
        <v>0.0</v>
      </c>
      <c r="U269" s="5">
        <v>0.0</v>
      </c>
      <c r="V269" s="5">
        <v>0.0</v>
      </c>
      <c r="W269" s="5">
        <v>0.0</v>
      </c>
      <c r="X269" s="5">
        <v>0.0</v>
      </c>
      <c r="Y269" s="5">
        <v>0.0</v>
      </c>
      <c r="Z269" s="5">
        <v>0.0</v>
      </c>
      <c r="AA269" s="5">
        <v>0.0</v>
      </c>
      <c r="AB269" s="5">
        <v>0.0</v>
      </c>
      <c r="AC269" s="5">
        <v>0.0</v>
      </c>
      <c r="AD269" s="5">
        <v>0.0</v>
      </c>
      <c r="AE269" s="5">
        <v>1.0</v>
      </c>
      <c r="AF269" s="6">
        <f>IFERROR(__xludf.DUMMYFUNCTION("IFERROR(
  VLOOKUP(
    A269,
    IMPORTRANGE(
      ""1ZygntHC1J6IxzKbTidmOyf5nUyW4GCLurHCjexrLm_o        "",
      ""HTMLキャッシュ!A:F""
    ),
    3,
    FALSE
  ),
  0
)
"),46073.647210648145)</f>
        <v>46073.64721</v>
      </c>
      <c r="AG269" s="5"/>
      <c r="AH269" s="5"/>
      <c r="AI269" s="5"/>
      <c r="AJ269" s="5"/>
      <c r="AK269" s="5"/>
      <c r="AL269" s="5"/>
      <c r="AM269" s="5"/>
      <c r="AN269" s="5"/>
      <c r="AO269" s="5"/>
      <c r="AP269" s="5"/>
      <c r="AQ269" s="5"/>
      <c r="AR269" s="3"/>
      <c r="AS269" s="5"/>
      <c r="AT269" s="5"/>
      <c r="AU269" s="5"/>
      <c r="AV269" s="5"/>
      <c r="AW269" s="5"/>
      <c r="AX269" s="5"/>
      <c r="AY269" s="5"/>
      <c r="AZ269" s="7"/>
      <c r="BA269" s="7"/>
    </row>
    <row r="270" ht="16.5" customHeight="1">
      <c r="A270" s="4" t="s">
        <v>572</v>
      </c>
      <c r="B270" s="5">
        <v>2.0</v>
      </c>
      <c r="C270" s="5">
        <v>3.0</v>
      </c>
      <c r="D270" s="1" t="s">
        <v>573</v>
      </c>
      <c r="E270" s="5">
        <v>0.0</v>
      </c>
      <c r="F270" s="5">
        <v>0.0</v>
      </c>
      <c r="G270" s="5">
        <v>0.0</v>
      </c>
      <c r="H270" s="5">
        <v>0.0</v>
      </c>
      <c r="I270" s="5">
        <v>0.0</v>
      </c>
      <c r="J270" s="5">
        <v>0.0</v>
      </c>
      <c r="K270" s="5">
        <v>0.0</v>
      </c>
      <c r="L270" s="5">
        <v>0.0</v>
      </c>
      <c r="M270" s="5">
        <v>0.0</v>
      </c>
      <c r="N270" s="5">
        <v>1.0</v>
      </c>
      <c r="O270" s="5">
        <v>0.0</v>
      </c>
      <c r="P270" s="5">
        <v>0.0</v>
      </c>
      <c r="Q270" s="5">
        <v>0.0</v>
      </c>
      <c r="R270" s="5">
        <v>0.0</v>
      </c>
      <c r="S270" s="5">
        <v>0.0</v>
      </c>
      <c r="T270" s="5">
        <v>0.0</v>
      </c>
      <c r="U270" s="5">
        <v>1.0</v>
      </c>
      <c r="V270" s="5">
        <v>0.0</v>
      </c>
      <c r="W270" s="5">
        <v>1.0</v>
      </c>
      <c r="X270" s="5">
        <v>0.0</v>
      </c>
      <c r="Y270" s="5">
        <v>0.0</v>
      </c>
      <c r="Z270" s="5">
        <v>0.0</v>
      </c>
      <c r="AA270" s="5">
        <v>0.0</v>
      </c>
      <c r="AB270" s="5">
        <v>0.0</v>
      </c>
      <c r="AC270" s="5">
        <v>0.0</v>
      </c>
      <c r="AD270" s="5">
        <v>0.0</v>
      </c>
      <c r="AE270" s="5">
        <v>0.0</v>
      </c>
      <c r="AF270" s="6">
        <f>IFERROR(__xludf.DUMMYFUNCTION("IFERROR(
  VLOOKUP(
    A270,
    IMPORTRANGE(
      ""1ZygntHC1J6IxzKbTidmOyf5nUyW4GCLurHCjexrLm_o        "",
      ""HTMLキャッシュ!A:F""
    ),
    3,
    FALSE
  ),
  0
)
"),46081.74900462963)</f>
        <v>46081.749</v>
      </c>
      <c r="AG270" s="5"/>
      <c r="AH270" s="5"/>
      <c r="AI270" s="5"/>
      <c r="AJ270" s="5"/>
      <c r="AK270" s="5"/>
      <c r="AL270" s="5"/>
      <c r="AM270" s="5"/>
      <c r="AN270" s="5"/>
      <c r="AO270" s="5"/>
      <c r="AP270" s="5"/>
      <c r="AQ270" s="5"/>
      <c r="AR270" s="3"/>
      <c r="AS270" s="5"/>
      <c r="AT270" s="5"/>
      <c r="AU270" s="5"/>
      <c r="AV270" s="5"/>
      <c r="AW270" s="5"/>
      <c r="AX270" s="5"/>
      <c r="AY270" s="5"/>
      <c r="AZ270" s="7"/>
      <c r="BA270" s="7"/>
    </row>
    <row r="271" ht="16.5" customHeight="1">
      <c r="A271" s="1" t="s">
        <v>574</v>
      </c>
      <c r="B271" s="5">
        <v>0.0</v>
      </c>
      <c r="C271" s="5">
        <v>3.0</v>
      </c>
      <c r="D271" s="1" t="s">
        <v>575</v>
      </c>
      <c r="E271" s="5">
        <v>0.0</v>
      </c>
      <c r="F271" s="5">
        <v>3.0</v>
      </c>
      <c r="G271" s="5">
        <v>0.0</v>
      </c>
      <c r="H271" s="5">
        <v>0.0</v>
      </c>
      <c r="I271" s="5">
        <v>0.0</v>
      </c>
      <c r="J271" s="5">
        <v>0.0</v>
      </c>
      <c r="K271" s="5">
        <v>0.0</v>
      </c>
      <c r="L271" s="5">
        <v>0.0</v>
      </c>
      <c r="M271" s="5">
        <v>0.0</v>
      </c>
      <c r="N271" s="5">
        <v>0.0</v>
      </c>
      <c r="O271" s="5">
        <v>0.0</v>
      </c>
      <c r="P271" s="5">
        <v>0.0</v>
      </c>
      <c r="Q271" s="5">
        <v>0.0</v>
      </c>
      <c r="R271" s="5">
        <v>0.0</v>
      </c>
      <c r="S271" s="5">
        <v>0.0</v>
      </c>
      <c r="T271" s="5">
        <v>0.0</v>
      </c>
      <c r="U271" s="5">
        <v>0.0</v>
      </c>
      <c r="V271" s="5">
        <v>0.0</v>
      </c>
      <c r="W271" s="5">
        <v>0.0</v>
      </c>
      <c r="X271" s="5">
        <v>0.0</v>
      </c>
      <c r="Y271" s="5">
        <v>0.0</v>
      </c>
      <c r="Z271" s="5">
        <v>0.0</v>
      </c>
      <c r="AA271" s="5">
        <v>0.0</v>
      </c>
      <c r="AB271" s="5">
        <v>0.0</v>
      </c>
      <c r="AC271" s="5">
        <v>0.0</v>
      </c>
      <c r="AD271" s="5">
        <v>0.0</v>
      </c>
      <c r="AE271" s="5">
        <v>0.0</v>
      </c>
      <c r="AF271" s="6">
        <f>IFERROR(__xludf.DUMMYFUNCTION("IFERROR(
  VLOOKUP(
    A271,
    IMPORTRANGE(
      ""1ZygntHC1J6IxzKbTidmOyf5nUyW4GCLurHCjexrLm_o        "",
      ""HTMLキャッシュ!A:F""
    ),
    3,
    FALSE
  ),
  0
)
"),46015.74616898148)</f>
        <v>46015.74617</v>
      </c>
      <c r="AG271" s="5"/>
      <c r="AH271" s="5"/>
      <c r="AI271" s="5"/>
      <c r="AJ271" s="5"/>
      <c r="AK271" s="5"/>
      <c r="AL271" s="5"/>
      <c r="AM271" s="5"/>
      <c r="AN271" s="5"/>
      <c r="AO271" s="5"/>
      <c r="AP271" s="5"/>
      <c r="AQ271" s="5"/>
      <c r="AR271" s="3"/>
      <c r="AS271" s="5"/>
      <c r="AT271" s="5"/>
      <c r="AU271" s="5"/>
      <c r="AV271" s="5"/>
      <c r="AW271" s="5"/>
      <c r="AX271" s="5"/>
      <c r="AY271" s="5"/>
      <c r="AZ271" s="7"/>
      <c r="BA271" s="7"/>
    </row>
    <row r="272" ht="16.5" customHeight="1">
      <c r="A272" s="1" t="s">
        <v>576</v>
      </c>
      <c r="B272" s="5">
        <v>0.0</v>
      </c>
      <c r="C272" s="5">
        <v>3.0</v>
      </c>
      <c r="D272" s="1" t="s">
        <v>577</v>
      </c>
      <c r="E272" s="5">
        <v>0.0</v>
      </c>
      <c r="F272" s="5">
        <v>3.0</v>
      </c>
      <c r="G272" s="5">
        <v>0.0</v>
      </c>
      <c r="H272" s="5">
        <v>0.0</v>
      </c>
      <c r="I272" s="5">
        <v>0.0</v>
      </c>
      <c r="J272" s="5">
        <v>0.0</v>
      </c>
      <c r="K272" s="5">
        <v>0.0</v>
      </c>
      <c r="L272" s="5">
        <v>0.0</v>
      </c>
      <c r="M272" s="5">
        <v>0.0</v>
      </c>
      <c r="N272" s="5">
        <v>0.0</v>
      </c>
      <c r="O272" s="5">
        <v>0.0</v>
      </c>
      <c r="P272" s="5">
        <v>0.0</v>
      </c>
      <c r="Q272" s="5">
        <v>0.0</v>
      </c>
      <c r="R272" s="5">
        <v>0.0</v>
      </c>
      <c r="S272" s="5">
        <v>0.0</v>
      </c>
      <c r="T272" s="5">
        <v>0.0</v>
      </c>
      <c r="U272" s="5">
        <v>0.0</v>
      </c>
      <c r="V272" s="5">
        <v>0.0</v>
      </c>
      <c r="W272" s="5">
        <v>0.0</v>
      </c>
      <c r="X272" s="5">
        <v>0.0</v>
      </c>
      <c r="Y272" s="5">
        <v>0.0</v>
      </c>
      <c r="Z272" s="5">
        <v>0.0</v>
      </c>
      <c r="AA272" s="5">
        <v>0.0</v>
      </c>
      <c r="AB272" s="5">
        <v>0.0</v>
      </c>
      <c r="AC272" s="5">
        <v>0.0</v>
      </c>
      <c r="AD272" s="5">
        <v>0.0</v>
      </c>
      <c r="AE272" s="5">
        <v>0.0</v>
      </c>
      <c r="AF272" s="6">
        <f>IFERROR(__xludf.DUMMYFUNCTION("IFERROR(
  VLOOKUP(
    A272,
    IMPORTRANGE(
      ""1ZygntHC1J6IxzKbTidmOyf5nUyW4GCLurHCjexrLm_o        "",
      ""HTMLキャッシュ!A:F""
    ),
    3,
    FALSE
  ),
  0
)
"),46015.75512731481)</f>
        <v>46015.75513</v>
      </c>
      <c r="AG272" s="5"/>
      <c r="AH272" s="5"/>
      <c r="AI272" s="5"/>
      <c r="AJ272" s="5"/>
      <c r="AK272" s="5"/>
      <c r="AL272" s="5"/>
      <c r="AM272" s="5"/>
      <c r="AN272" s="5"/>
      <c r="AO272" s="5"/>
      <c r="AP272" s="5"/>
      <c r="AQ272" s="5"/>
      <c r="AR272" s="3"/>
      <c r="AS272" s="5"/>
      <c r="AT272" s="5"/>
      <c r="AU272" s="5"/>
      <c r="AV272" s="5"/>
      <c r="AW272" s="5"/>
      <c r="AX272" s="5"/>
      <c r="AY272" s="5"/>
      <c r="AZ272" s="7"/>
      <c r="BA272" s="7"/>
    </row>
    <row r="273" ht="16.5" customHeight="1">
      <c r="A273" s="1" t="s">
        <v>578</v>
      </c>
      <c r="B273" s="5">
        <v>0.0</v>
      </c>
      <c r="C273" s="5">
        <v>3.0</v>
      </c>
      <c r="D273" s="1" t="s">
        <v>579</v>
      </c>
      <c r="E273" s="5">
        <v>0.0</v>
      </c>
      <c r="F273" s="5">
        <v>3.0</v>
      </c>
      <c r="G273" s="5">
        <v>0.0</v>
      </c>
      <c r="H273" s="5">
        <v>0.0</v>
      </c>
      <c r="I273" s="5">
        <v>0.0</v>
      </c>
      <c r="J273" s="5">
        <v>0.0</v>
      </c>
      <c r="K273" s="5">
        <v>0.0</v>
      </c>
      <c r="L273" s="5">
        <v>0.0</v>
      </c>
      <c r="M273" s="5">
        <v>0.0</v>
      </c>
      <c r="N273" s="5">
        <v>0.0</v>
      </c>
      <c r="O273" s="5">
        <v>0.0</v>
      </c>
      <c r="P273" s="5">
        <v>0.0</v>
      </c>
      <c r="Q273" s="5">
        <v>0.0</v>
      </c>
      <c r="R273" s="5">
        <v>0.0</v>
      </c>
      <c r="S273" s="5">
        <v>0.0</v>
      </c>
      <c r="T273" s="5">
        <v>0.0</v>
      </c>
      <c r="U273" s="5">
        <v>0.0</v>
      </c>
      <c r="V273" s="5">
        <v>0.0</v>
      </c>
      <c r="W273" s="5">
        <v>0.0</v>
      </c>
      <c r="X273" s="5">
        <v>0.0</v>
      </c>
      <c r="Y273" s="5">
        <v>0.0</v>
      </c>
      <c r="Z273" s="5">
        <v>0.0</v>
      </c>
      <c r="AA273" s="5">
        <v>0.0</v>
      </c>
      <c r="AB273" s="5">
        <v>0.0</v>
      </c>
      <c r="AC273" s="5">
        <v>0.0</v>
      </c>
      <c r="AD273" s="5">
        <v>0.0</v>
      </c>
      <c r="AE273" s="5">
        <v>0.0</v>
      </c>
      <c r="AF273" s="6">
        <f>IFERROR(__xludf.DUMMYFUNCTION("IFERROR(
  VLOOKUP(
    A273,
    IMPORTRANGE(
      ""1ZygntHC1J6IxzKbTidmOyf5nUyW4GCLurHCjexrLm_o        "",
      ""HTMLキャッシュ!A:F""
    ),
    3,
    FALSE
  ),
  0
)
"),46015.75755787037)</f>
        <v>46015.75756</v>
      </c>
      <c r="AG273" s="5"/>
      <c r="AH273" s="5"/>
      <c r="AI273" s="5"/>
      <c r="AJ273" s="5"/>
      <c r="AK273" s="5"/>
      <c r="AL273" s="5"/>
      <c r="AM273" s="5"/>
      <c r="AN273" s="5"/>
      <c r="AO273" s="5"/>
      <c r="AP273" s="5"/>
      <c r="AQ273" s="5"/>
      <c r="AR273" s="3"/>
      <c r="AS273" s="5"/>
      <c r="AT273" s="5"/>
      <c r="AU273" s="5"/>
      <c r="AV273" s="5"/>
      <c r="AW273" s="5"/>
      <c r="AX273" s="5"/>
      <c r="AY273" s="5"/>
      <c r="AZ273" s="7"/>
      <c r="BA273" s="7"/>
    </row>
    <row r="274" ht="16.5" customHeight="1">
      <c r="A274" s="4" t="s">
        <v>580</v>
      </c>
      <c r="B274" s="5">
        <v>2.0</v>
      </c>
      <c r="C274" s="5">
        <v>3.0</v>
      </c>
      <c r="D274" s="1" t="s">
        <v>581</v>
      </c>
      <c r="E274" s="5">
        <v>0.0</v>
      </c>
      <c r="F274" s="5">
        <v>0.0</v>
      </c>
      <c r="G274" s="5">
        <v>0.0</v>
      </c>
      <c r="H274" s="5">
        <v>0.0</v>
      </c>
      <c r="I274" s="5">
        <v>0.0</v>
      </c>
      <c r="J274" s="5">
        <v>0.0</v>
      </c>
      <c r="K274" s="5">
        <v>2.0</v>
      </c>
      <c r="L274" s="5">
        <v>0.0</v>
      </c>
      <c r="M274" s="5">
        <v>0.0</v>
      </c>
      <c r="N274" s="5">
        <v>0.0</v>
      </c>
      <c r="O274" s="5">
        <v>0.0</v>
      </c>
      <c r="P274" s="5">
        <v>0.0</v>
      </c>
      <c r="Q274" s="5">
        <v>0.0</v>
      </c>
      <c r="R274" s="5">
        <v>0.0</v>
      </c>
      <c r="S274" s="5">
        <v>0.0</v>
      </c>
      <c r="T274" s="5">
        <v>0.0</v>
      </c>
      <c r="U274" s="5">
        <v>0.0</v>
      </c>
      <c r="V274" s="5">
        <v>0.0</v>
      </c>
      <c r="W274" s="5">
        <v>0.0</v>
      </c>
      <c r="X274" s="5">
        <v>0.0</v>
      </c>
      <c r="Y274" s="5">
        <v>1.0</v>
      </c>
      <c r="Z274" s="5">
        <v>0.0</v>
      </c>
      <c r="AA274" s="5">
        <v>0.0</v>
      </c>
      <c r="AB274" s="5">
        <v>0.0</v>
      </c>
      <c r="AC274" s="5">
        <v>0.0</v>
      </c>
      <c r="AD274" s="5">
        <v>0.0</v>
      </c>
      <c r="AE274" s="5">
        <v>0.0</v>
      </c>
      <c r="AF274" s="6">
        <f>IFERROR(__xludf.DUMMYFUNCTION("IFERROR(
  VLOOKUP(
    A274,
    IMPORTRANGE(
      ""1ZygntHC1J6IxzKbTidmOyf5nUyW4GCLurHCjexrLm_o        "",
      ""HTMLキャッシュ!A:F""
    ),
    3,
    FALSE
  ),
  0
)
"),46083.698067129626)</f>
        <v>46083.69807</v>
      </c>
      <c r="AG274" s="5"/>
      <c r="AH274" s="5"/>
      <c r="AI274" s="5"/>
      <c r="AJ274" s="5"/>
      <c r="AK274" s="5"/>
      <c r="AL274" s="5"/>
      <c r="AM274" s="5"/>
      <c r="AN274" s="5"/>
      <c r="AO274" s="5"/>
      <c r="AP274" s="5"/>
      <c r="AQ274" s="5"/>
      <c r="AR274" s="3"/>
      <c r="AS274" s="5"/>
      <c r="AT274" s="5"/>
      <c r="AU274" s="5"/>
      <c r="AV274" s="5"/>
      <c r="AW274" s="5"/>
      <c r="AX274" s="5"/>
      <c r="AY274" s="5"/>
      <c r="AZ274" s="7"/>
      <c r="BA274" s="7"/>
    </row>
    <row r="275" ht="16.5" customHeight="1">
      <c r="A275" s="4" t="s">
        <v>582</v>
      </c>
      <c r="B275" s="5">
        <v>5.0</v>
      </c>
      <c r="C275" s="5">
        <v>3.0</v>
      </c>
      <c r="D275" s="1" t="s">
        <v>583</v>
      </c>
      <c r="E275" s="5">
        <v>0.0</v>
      </c>
      <c r="F275" s="5">
        <v>3.0</v>
      </c>
      <c r="G275" s="5">
        <v>0.0</v>
      </c>
      <c r="H275" s="5">
        <v>0.0</v>
      </c>
      <c r="I275" s="5">
        <v>0.0</v>
      </c>
      <c r="J275" s="5">
        <v>0.0</v>
      </c>
      <c r="K275" s="5">
        <v>0.0</v>
      </c>
      <c r="L275" s="5">
        <v>0.0</v>
      </c>
      <c r="M275" s="5">
        <v>0.0</v>
      </c>
      <c r="N275" s="5">
        <v>0.0</v>
      </c>
      <c r="O275" s="5">
        <v>0.0</v>
      </c>
      <c r="P275" s="5">
        <v>0.0</v>
      </c>
      <c r="Q275" s="5">
        <v>0.0</v>
      </c>
      <c r="R275" s="5">
        <v>0.0</v>
      </c>
      <c r="S275" s="5">
        <v>0.0</v>
      </c>
      <c r="T275" s="5">
        <v>0.0</v>
      </c>
      <c r="U275" s="5">
        <v>0.0</v>
      </c>
      <c r="V275" s="5">
        <v>0.0</v>
      </c>
      <c r="W275" s="5">
        <v>0.0</v>
      </c>
      <c r="X275" s="5">
        <v>0.0</v>
      </c>
      <c r="Y275" s="5">
        <v>0.0</v>
      </c>
      <c r="Z275" s="5">
        <v>0.0</v>
      </c>
      <c r="AA275" s="5">
        <v>0.0</v>
      </c>
      <c r="AB275" s="5">
        <v>0.0</v>
      </c>
      <c r="AC275" s="5">
        <v>0.0</v>
      </c>
      <c r="AD275" s="5">
        <v>0.0</v>
      </c>
      <c r="AE275" s="5">
        <v>0.0</v>
      </c>
      <c r="AF275" s="6">
        <f>IFERROR(__xludf.DUMMYFUNCTION("IFERROR(
  VLOOKUP(
    A275,
    IMPORTRANGE(
      ""1ZygntHC1J6IxzKbTidmOyf5nUyW4GCLurHCjexrLm_o        "",
      ""HTMLキャッシュ!A:F""
    ),
    3,
    FALSE
  ),
  0
)
"),46080.83326388889)</f>
        <v>46080.83326</v>
      </c>
      <c r="AG275" s="5"/>
      <c r="AH275" s="5"/>
      <c r="AI275" s="5"/>
      <c r="AJ275" s="5"/>
      <c r="AK275" s="5"/>
      <c r="AL275" s="5"/>
      <c r="AM275" s="5"/>
      <c r="AN275" s="5"/>
      <c r="AO275" s="5"/>
      <c r="AP275" s="5"/>
      <c r="AQ275" s="5"/>
      <c r="AR275" s="3"/>
      <c r="AS275" s="5"/>
      <c r="AT275" s="5"/>
      <c r="AU275" s="5"/>
      <c r="AV275" s="5"/>
      <c r="AW275" s="5"/>
      <c r="AX275" s="5"/>
      <c r="AY275" s="5"/>
      <c r="AZ275" s="7"/>
      <c r="BA275" s="7"/>
    </row>
    <row r="276" ht="16.5" customHeight="1">
      <c r="A276" s="4" t="s">
        <v>584</v>
      </c>
      <c r="B276" s="5">
        <v>4242.0</v>
      </c>
      <c r="C276" s="5">
        <v>3.0</v>
      </c>
      <c r="D276" s="1" t="s">
        <v>585</v>
      </c>
      <c r="E276" s="5">
        <v>0.0</v>
      </c>
      <c r="F276" s="5">
        <v>0.0</v>
      </c>
      <c r="G276" s="5">
        <v>0.0</v>
      </c>
      <c r="H276" s="5">
        <v>0.0</v>
      </c>
      <c r="I276" s="5">
        <v>0.0</v>
      </c>
      <c r="J276" s="5">
        <v>0.0</v>
      </c>
      <c r="K276" s="5">
        <v>1.0</v>
      </c>
      <c r="L276" s="5">
        <v>0.0</v>
      </c>
      <c r="M276" s="5">
        <v>0.0</v>
      </c>
      <c r="N276" s="5">
        <v>0.0</v>
      </c>
      <c r="O276" s="5">
        <v>0.0</v>
      </c>
      <c r="P276" s="5">
        <v>0.0</v>
      </c>
      <c r="Q276" s="5">
        <v>2.0</v>
      </c>
      <c r="R276" s="5">
        <v>0.0</v>
      </c>
      <c r="S276" s="5">
        <v>0.0</v>
      </c>
      <c r="T276" s="5">
        <v>0.0</v>
      </c>
      <c r="U276" s="5">
        <v>0.0</v>
      </c>
      <c r="V276" s="5">
        <v>0.0</v>
      </c>
      <c r="W276" s="5">
        <v>0.0</v>
      </c>
      <c r="X276" s="5">
        <v>0.0</v>
      </c>
      <c r="Y276" s="5">
        <v>0.0</v>
      </c>
      <c r="Z276" s="5">
        <v>0.0</v>
      </c>
      <c r="AA276" s="5">
        <v>0.0</v>
      </c>
      <c r="AB276" s="5">
        <v>0.0</v>
      </c>
      <c r="AC276" s="5">
        <v>0.0</v>
      </c>
      <c r="AD276" s="5">
        <v>0.0</v>
      </c>
      <c r="AE276" s="5">
        <v>0.0</v>
      </c>
      <c r="AF276" s="6">
        <f>IFERROR(__xludf.DUMMYFUNCTION("IFERROR(
  VLOOKUP(
    A276,
    IMPORTRANGE(
      ""1ZygntHC1J6IxzKbTidmOyf5nUyW4GCLurHCjexrLm_o        "",
      ""HTMLキャッシュ!A:F""
    ),
    3,
    FALSE
  ),
  0
)
"),46078.6583912037)</f>
        <v>46078.65839</v>
      </c>
      <c r="AG276" s="5"/>
      <c r="AH276" s="5"/>
      <c r="AI276" s="5"/>
      <c r="AJ276" s="5"/>
      <c r="AK276" s="5"/>
      <c r="AL276" s="5"/>
      <c r="AM276" s="5"/>
      <c r="AN276" s="5"/>
      <c r="AO276" s="5"/>
      <c r="AP276" s="5"/>
      <c r="AQ276" s="5"/>
      <c r="AR276" s="3"/>
      <c r="AS276" s="5"/>
      <c r="AT276" s="5"/>
      <c r="AU276" s="5"/>
      <c r="AV276" s="5"/>
      <c r="AW276" s="5"/>
      <c r="AX276" s="5"/>
      <c r="AY276" s="5"/>
      <c r="AZ276" s="7"/>
      <c r="BA276" s="7"/>
    </row>
    <row r="277" ht="16.5" customHeight="1">
      <c r="A277" s="4" t="s">
        <v>586</v>
      </c>
      <c r="B277" s="5">
        <v>0.0</v>
      </c>
      <c r="C277" s="5">
        <v>3.0</v>
      </c>
      <c r="D277" s="1" t="s">
        <v>587</v>
      </c>
      <c r="E277" s="5">
        <v>0.0</v>
      </c>
      <c r="F277" s="5">
        <v>1.0</v>
      </c>
      <c r="G277" s="5">
        <v>0.0</v>
      </c>
      <c r="H277" s="5">
        <v>0.0</v>
      </c>
      <c r="I277" s="5">
        <v>1.0</v>
      </c>
      <c r="J277" s="5">
        <v>1.0</v>
      </c>
      <c r="K277" s="5">
        <v>0.0</v>
      </c>
      <c r="L277" s="5">
        <v>0.0</v>
      </c>
      <c r="M277" s="5">
        <v>0.0</v>
      </c>
      <c r="N277" s="5">
        <v>0.0</v>
      </c>
      <c r="O277" s="5">
        <v>0.0</v>
      </c>
      <c r="P277" s="5">
        <v>0.0</v>
      </c>
      <c r="Q277" s="5">
        <v>0.0</v>
      </c>
      <c r="R277" s="5">
        <v>0.0</v>
      </c>
      <c r="S277" s="5">
        <v>0.0</v>
      </c>
      <c r="T277" s="5">
        <v>0.0</v>
      </c>
      <c r="U277" s="5">
        <v>0.0</v>
      </c>
      <c r="V277" s="5">
        <v>0.0</v>
      </c>
      <c r="W277" s="5">
        <v>0.0</v>
      </c>
      <c r="X277" s="5">
        <v>0.0</v>
      </c>
      <c r="Y277" s="5">
        <v>0.0</v>
      </c>
      <c r="Z277" s="5">
        <v>0.0</v>
      </c>
      <c r="AA277" s="5">
        <v>0.0</v>
      </c>
      <c r="AB277" s="5">
        <v>0.0</v>
      </c>
      <c r="AC277" s="5">
        <v>0.0</v>
      </c>
      <c r="AD277" s="5">
        <v>0.0</v>
      </c>
      <c r="AE277" s="5">
        <v>0.0</v>
      </c>
      <c r="AF277" s="6">
        <f>IFERROR(__xludf.DUMMYFUNCTION("IFERROR(
  VLOOKUP(
    A277,
    IMPORTRANGE(
      ""1ZygntHC1J6IxzKbTidmOyf5nUyW4GCLurHCjexrLm_o        "",
      ""HTMLキャッシュ!A:F""
    ),
    3,
    FALSE
  ),
  0
)
"),46080.80546296296)</f>
        <v>46080.80546</v>
      </c>
      <c r="AG277" s="5"/>
      <c r="AH277" s="5"/>
      <c r="AI277" s="5"/>
      <c r="AJ277" s="5"/>
      <c r="AK277" s="5"/>
      <c r="AL277" s="5"/>
      <c r="AM277" s="5"/>
      <c r="AN277" s="5"/>
      <c r="AO277" s="5"/>
      <c r="AP277" s="5"/>
      <c r="AQ277" s="5"/>
      <c r="AR277" s="3"/>
      <c r="AS277" s="5"/>
      <c r="AT277" s="5"/>
      <c r="AU277" s="5"/>
      <c r="AV277" s="5"/>
      <c r="AW277" s="5"/>
      <c r="AX277" s="5"/>
      <c r="AY277" s="5"/>
      <c r="AZ277" s="7"/>
      <c r="BA277" s="7"/>
    </row>
    <row r="278" ht="16.5" customHeight="1">
      <c r="A278" s="4" t="s">
        <v>588</v>
      </c>
      <c r="B278" s="5">
        <v>0.0</v>
      </c>
      <c r="C278" s="5">
        <v>3.0</v>
      </c>
      <c r="D278" s="1" t="s">
        <v>589</v>
      </c>
      <c r="E278" s="5">
        <v>0.0</v>
      </c>
      <c r="F278" s="5">
        <v>1.0</v>
      </c>
      <c r="G278" s="5">
        <v>0.0</v>
      </c>
      <c r="H278" s="5">
        <v>0.0</v>
      </c>
      <c r="I278" s="5">
        <v>0.0</v>
      </c>
      <c r="J278" s="5">
        <v>0.0</v>
      </c>
      <c r="K278" s="5">
        <v>0.0</v>
      </c>
      <c r="L278" s="5">
        <v>0.0</v>
      </c>
      <c r="M278" s="5">
        <v>0.0</v>
      </c>
      <c r="N278" s="5">
        <v>1.0</v>
      </c>
      <c r="O278" s="5">
        <v>0.0</v>
      </c>
      <c r="P278" s="5">
        <v>0.0</v>
      </c>
      <c r="Q278" s="5">
        <v>0.0</v>
      </c>
      <c r="R278" s="5">
        <v>0.0</v>
      </c>
      <c r="S278" s="5">
        <v>0.0</v>
      </c>
      <c r="T278" s="5">
        <v>0.0</v>
      </c>
      <c r="U278" s="5">
        <v>1.0</v>
      </c>
      <c r="V278" s="5">
        <v>0.0</v>
      </c>
      <c r="W278" s="5">
        <v>0.0</v>
      </c>
      <c r="X278" s="5">
        <v>0.0</v>
      </c>
      <c r="Y278" s="5">
        <v>0.0</v>
      </c>
      <c r="Z278" s="5">
        <v>0.0</v>
      </c>
      <c r="AA278" s="5">
        <v>0.0</v>
      </c>
      <c r="AB278" s="5">
        <v>0.0</v>
      </c>
      <c r="AC278" s="5">
        <v>0.0</v>
      </c>
      <c r="AD278" s="5">
        <v>0.0</v>
      </c>
      <c r="AE278" s="5">
        <v>0.0</v>
      </c>
      <c r="AF278" s="6">
        <f>IFERROR(__xludf.DUMMYFUNCTION("IFERROR(
  VLOOKUP(
    A278,
    IMPORTRANGE(
      ""1ZygntHC1J6IxzKbTidmOyf5nUyW4GCLurHCjexrLm_o        "",
      ""HTMLキャッシュ!A:F""
    ),
    3,
    FALSE
  ),
  0
)
"),46080.07795138889)</f>
        <v>46080.07795</v>
      </c>
      <c r="AG278" s="5"/>
      <c r="AH278" s="5"/>
      <c r="AI278" s="5"/>
      <c r="AJ278" s="5"/>
      <c r="AK278" s="5"/>
      <c r="AL278" s="5"/>
      <c r="AM278" s="5"/>
      <c r="AN278" s="5"/>
      <c r="AO278" s="5"/>
      <c r="AP278" s="5"/>
      <c r="AQ278" s="5"/>
      <c r="AR278" s="3"/>
      <c r="AS278" s="5"/>
      <c r="AT278" s="5"/>
      <c r="AU278" s="5"/>
      <c r="AV278" s="5"/>
      <c r="AW278" s="5"/>
      <c r="AX278" s="5"/>
      <c r="AY278" s="5"/>
      <c r="AZ278" s="7"/>
      <c r="BA278" s="7"/>
    </row>
    <row r="279" ht="16.5" customHeight="1">
      <c r="A279" s="4" t="s">
        <v>590</v>
      </c>
      <c r="B279" s="5">
        <v>462.0</v>
      </c>
      <c r="C279" s="5">
        <v>3.0</v>
      </c>
      <c r="D279" s="1" t="s">
        <v>591</v>
      </c>
      <c r="E279" s="5">
        <v>0.0</v>
      </c>
      <c r="F279" s="5">
        <v>0.0</v>
      </c>
      <c r="G279" s="5">
        <v>0.0</v>
      </c>
      <c r="H279" s="5">
        <v>0.0</v>
      </c>
      <c r="I279" s="5">
        <v>0.0</v>
      </c>
      <c r="J279" s="5">
        <v>0.0</v>
      </c>
      <c r="K279" s="5">
        <v>0.0</v>
      </c>
      <c r="L279" s="5">
        <v>0.0</v>
      </c>
      <c r="M279" s="5">
        <v>0.0</v>
      </c>
      <c r="N279" s="5">
        <v>0.0</v>
      </c>
      <c r="O279" s="5">
        <v>0.0</v>
      </c>
      <c r="P279" s="5">
        <v>0.0</v>
      </c>
      <c r="Q279" s="5">
        <v>2.0</v>
      </c>
      <c r="R279" s="5">
        <v>0.0</v>
      </c>
      <c r="S279" s="5">
        <v>0.0</v>
      </c>
      <c r="T279" s="5">
        <v>0.0</v>
      </c>
      <c r="U279" s="5">
        <v>0.0</v>
      </c>
      <c r="V279" s="5">
        <v>0.0</v>
      </c>
      <c r="W279" s="5">
        <v>0.0</v>
      </c>
      <c r="X279" s="5">
        <v>0.0</v>
      </c>
      <c r="Y279" s="5">
        <v>0.0</v>
      </c>
      <c r="Z279" s="5">
        <v>0.0</v>
      </c>
      <c r="AA279" s="5">
        <v>0.0</v>
      </c>
      <c r="AB279" s="5">
        <v>0.0</v>
      </c>
      <c r="AC279" s="5">
        <v>0.0</v>
      </c>
      <c r="AD279" s="5">
        <v>0.0</v>
      </c>
      <c r="AE279" s="5">
        <v>1.0</v>
      </c>
      <c r="AF279" s="6">
        <f>IFERROR(__xludf.DUMMYFUNCTION("IFERROR(
  VLOOKUP(
    A279,
    IMPORTRANGE(
      ""1ZygntHC1J6IxzKbTidmOyf5nUyW4GCLurHCjexrLm_o        "",
      ""HTMLキャッシュ!A:F""
    ),
    3,
    FALSE
  ),
  0
)
"),46078.65925925926)</f>
        <v>46078.65926</v>
      </c>
      <c r="AG279" s="5"/>
      <c r="AH279" s="5"/>
      <c r="AI279" s="5"/>
      <c r="AJ279" s="5"/>
      <c r="AK279" s="5"/>
      <c r="AL279" s="5"/>
      <c r="AM279" s="5"/>
      <c r="AN279" s="5"/>
      <c r="AO279" s="5"/>
      <c r="AP279" s="5"/>
      <c r="AQ279" s="5"/>
      <c r="AR279" s="3"/>
      <c r="AS279" s="5"/>
      <c r="AT279" s="5"/>
      <c r="AU279" s="5"/>
      <c r="AV279" s="5"/>
      <c r="AW279" s="5"/>
      <c r="AX279" s="5"/>
      <c r="AY279" s="5"/>
      <c r="AZ279" s="7"/>
      <c r="BA279" s="7"/>
    </row>
    <row r="280" ht="16.5" customHeight="1">
      <c r="A280" s="4" t="s">
        <v>592</v>
      </c>
      <c r="B280" s="5">
        <v>0.0</v>
      </c>
      <c r="C280" s="5">
        <v>3.0</v>
      </c>
      <c r="D280" s="1" t="s">
        <v>593</v>
      </c>
      <c r="E280" s="5">
        <v>0.0</v>
      </c>
      <c r="F280" s="5">
        <v>1.0</v>
      </c>
      <c r="G280" s="5">
        <v>0.0</v>
      </c>
      <c r="H280" s="5">
        <v>0.0</v>
      </c>
      <c r="I280" s="5">
        <v>0.0</v>
      </c>
      <c r="J280" s="5">
        <v>0.0</v>
      </c>
      <c r="K280" s="5">
        <v>0.0</v>
      </c>
      <c r="L280" s="5">
        <v>0.0</v>
      </c>
      <c r="M280" s="5">
        <v>0.0</v>
      </c>
      <c r="N280" s="5">
        <v>0.0</v>
      </c>
      <c r="O280" s="5">
        <v>0.0</v>
      </c>
      <c r="P280" s="5">
        <v>0.0</v>
      </c>
      <c r="Q280" s="5">
        <v>0.0</v>
      </c>
      <c r="R280" s="5">
        <v>0.0</v>
      </c>
      <c r="S280" s="5">
        <v>0.0</v>
      </c>
      <c r="T280" s="5">
        <v>0.0</v>
      </c>
      <c r="U280" s="5">
        <v>1.0</v>
      </c>
      <c r="V280" s="5">
        <v>0.0</v>
      </c>
      <c r="W280" s="5">
        <v>1.0</v>
      </c>
      <c r="X280" s="5">
        <v>0.0</v>
      </c>
      <c r="Y280" s="5">
        <v>0.0</v>
      </c>
      <c r="Z280" s="5">
        <v>0.0</v>
      </c>
      <c r="AA280" s="5">
        <v>0.0</v>
      </c>
      <c r="AB280" s="5">
        <v>0.0</v>
      </c>
      <c r="AC280" s="5">
        <v>0.0</v>
      </c>
      <c r="AD280" s="5">
        <v>0.0</v>
      </c>
      <c r="AE280" s="5">
        <v>0.0</v>
      </c>
      <c r="AF280" s="6">
        <f>IFERROR(__xludf.DUMMYFUNCTION("IFERROR(
  VLOOKUP(
    A280,
    IMPORTRANGE(
      ""1ZygntHC1J6IxzKbTidmOyf5nUyW4GCLurHCjexrLm_o        "",
      ""HTMLキャッシュ!A:F""
    ),
    3,
    FALSE
  ),
  0
)
"),46080.71826388889)</f>
        <v>46080.71826</v>
      </c>
      <c r="AG280" s="5"/>
      <c r="AH280" s="5"/>
      <c r="AI280" s="5"/>
      <c r="AJ280" s="5"/>
      <c r="AK280" s="5"/>
      <c r="AL280" s="5"/>
      <c r="AM280" s="5"/>
      <c r="AN280" s="5"/>
      <c r="AO280" s="5"/>
      <c r="AP280" s="5"/>
      <c r="AQ280" s="5"/>
      <c r="AR280" s="3"/>
      <c r="AS280" s="5"/>
      <c r="AT280" s="5"/>
      <c r="AU280" s="5"/>
      <c r="AV280" s="5"/>
      <c r="AW280" s="5"/>
      <c r="AX280" s="5"/>
      <c r="AY280" s="5"/>
      <c r="AZ280" s="7"/>
      <c r="BA280" s="7"/>
    </row>
    <row r="281" ht="16.5" customHeight="1">
      <c r="A281" s="4" t="s">
        <v>594</v>
      </c>
      <c r="B281" s="5">
        <v>0.0</v>
      </c>
      <c r="C281" s="5">
        <v>3.0</v>
      </c>
      <c r="D281" s="1" t="s">
        <v>595</v>
      </c>
      <c r="E281" s="5">
        <v>0.0</v>
      </c>
      <c r="F281" s="5">
        <v>1.0</v>
      </c>
      <c r="G281" s="5">
        <v>0.0</v>
      </c>
      <c r="H281" s="5">
        <v>0.0</v>
      </c>
      <c r="I281" s="5">
        <v>2.0</v>
      </c>
      <c r="J281" s="5">
        <v>0.0</v>
      </c>
      <c r="K281" s="5">
        <v>0.0</v>
      </c>
      <c r="L281" s="5">
        <v>0.0</v>
      </c>
      <c r="M281" s="5">
        <v>0.0</v>
      </c>
      <c r="N281" s="5">
        <v>0.0</v>
      </c>
      <c r="O281" s="5">
        <v>0.0</v>
      </c>
      <c r="P281" s="5">
        <v>0.0</v>
      </c>
      <c r="Q281" s="5">
        <v>0.0</v>
      </c>
      <c r="R281" s="5">
        <v>0.0</v>
      </c>
      <c r="S281" s="5">
        <v>0.0</v>
      </c>
      <c r="T281" s="5">
        <v>0.0</v>
      </c>
      <c r="U281" s="5">
        <v>0.0</v>
      </c>
      <c r="V281" s="5">
        <v>0.0</v>
      </c>
      <c r="W281" s="5">
        <v>0.0</v>
      </c>
      <c r="X281" s="5">
        <v>0.0</v>
      </c>
      <c r="Y281" s="5">
        <v>0.0</v>
      </c>
      <c r="Z281" s="5">
        <v>0.0</v>
      </c>
      <c r="AA281" s="5">
        <v>0.0</v>
      </c>
      <c r="AB281" s="5">
        <v>0.0</v>
      </c>
      <c r="AC281" s="5">
        <v>0.0</v>
      </c>
      <c r="AD281" s="5">
        <v>0.0</v>
      </c>
      <c r="AE281" s="5">
        <v>0.0</v>
      </c>
      <c r="AF281" s="6">
        <f>IFERROR(__xludf.DUMMYFUNCTION("IFERROR(
  VLOOKUP(
    A281,
    IMPORTRANGE(
      ""1ZygntHC1J6IxzKbTidmOyf5nUyW4GCLurHCjexrLm_o        "",
      ""HTMLキャッシュ!A:F""
    ),
    3,
    FALSE
  ),
  0
)
"),46080.65574074074)</f>
        <v>46080.65574</v>
      </c>
      <c r="AG281" s="5"/>
      <c r="AH281" s="5"/>
      <c r="AI281" s="5"/>
      <c r="AJ281" s="5"/>
      <c r="AK281" s="5"/>
      <c r="AL281" s="5"/>
      <c r="AM281" s="5"/>
      <c r="AN281" s="5"/>
      <c r="AO281" s="5"/>
      <c r="AP281" s="5"/>
      <c r="AQ281" s="5"/>
      <c r="AR281" s="3"/>
      <c r="AS281" s="5"/>
      <c r="AT281" s="5"/>
      <c r="AU281" s="5"/>
      <c r="AV281" s="5"/>
      <c r="AW281" s="5"/>
      <c r="AX281" s="5"/>
      <c r="AY281" s="5"/>
      <c r="AZ281" s="7"/>
      <c r="BA281" s="7"/>
    </row>
    <row r="282" ht="16.5" customHeight="1">
      <c r="A282" s="4" t="s">
        <v>596</v>
      </c>
      <c r="B282" s="5">
        <v>0.0</v>
      </c>
      <c r="C282" s="5">
        <v>3.0</v>
      </c>
      <c r="D282" s="1" t="s">
        <v>597</v>
      </c>
      <c r="E282" s="5">
        <v>0.0</v>
      </c>
      <c r="F282" s="5">
        <v>1.0</v>
      </c>
      <c r="G282" s="5">
        <v>0.0</v>
      </c>
      <c r="H282" s="5">
        <v>0.0</v>
      </c>
      <c r="I282" s="5">
        <v>1.0</v>
      </c>
      <c r="J282" s="5">
        <v>0.0</v>
      </c>
      <c r="K282" s="5">
        <v>0.0</v>
      </c>
      <c r="L282" s="5">
        <v>1.0</v>
      </c>
      <c r="M282" s="5">
        <v>0.0</v>
      </c>
      <c r="N282" s="5">
        <v>0.0</v>
      </c>
      <c r="O282" s="5">
        <v>0.0</v>
      </c>
      <c r="P282" s="5">
        <v>0.0</v>
      </c>
      <c r="Q282" s="5">
        <v>0.0</v>
      </c>
      <c r="R282" s="5">
        <v>0.0</v>
      </c>
      <c r="S282" s="5">
        <v>0.0</v>
      </c>
      <c r="T282" s="5">
        <v>0.0</v>
      </c>
      <c r="U282" s="5">
        <v>0.0</v>
      </c>
      <c r="V282" s="5">
        <v>0.0</v>
      </c>
      <c r="W282" s="5">
        <v>0.0</v>
      </c>
      <c r="X282" s="5">
        <v>0.0</v>
      </c>
      <c r="Y282" s="5">
        <v>0.0</v>
      </c>
      <c r="Z282" s="5">
        <v>0.0</v>
      </c>
      <c r="AA282" s="5">
        <v>0.0</v>
      </c>
      <c r="AB282" s="5">
        <v>0.0</v>
      </c>
      <c r="AC282" s="5">
        <v>0.0</v>
      </c>
      <c r="AD282" s="5">
        <v>0.0</v>
      </c>
      <c r="AE282" s="5">
        <v>0.0</v>
      </c>
      <c r="AF282" s="6">
        <f>IFERROR(__xludf.DUMMYFUNCTION("IFERROR(
  VLOOKUP(
    A282,
    IMPORTRANGE(
      ""1ZygntHC1J6IxzKbTidmOyf5nUyW4GCLurHCjexrLm_o        "",
      ""HTMLキャッシュ!A:F""
    ),
    3,
    FALSE
  ),
  0
)
"),46080.778761574074)</f>
        <v>46080.77876</v>
      </c>
      <c r="AG282" s="5"/>
      <c r="AH282" s="5"/>
      <c r="AI282" s="5"/>
      <c r="AJ282" s="5"/>
      <c r="AK282" s="5"/>
      <c r="AL282" s="5"/>
      <c r="AM282" s="5"/>
      <c r="AN282" s="5"/>
      <c r="AO282" s="5"/>
      <c r="AP282" s="5"/>
      <c r="AQ282" s="5"/>
      <c r="AR282" s="3"/>
      <c r="AS282" s="5"/>
      <c r="AT282" s="5"/>
      <c r="AU282" s="5"/>
      <c r="AV282" s="5"/>
      <c r="AW282" s="5"/>
      <c r="AX282" s="5"/>
      <c r="AY282" s="5"/>
      <c r="AZ282" s="7"/>
      <c r="BA282" s="7"/>
    </row>
    <row r="283" ht="16.5" customHeight="1">
      <c r="A283" s="4" t="s">
        <v>598</v>
      </c>
      <c r="B283" s="5">
        <v>0.0</v>
      </c>
      <c r="C283" s="5">
        <v>3.0</v>
      </c>
      <c r="D283" s="1" t="s">
        <v>599</v>
      </c>
      <c r="E283" s="5">
        <v>0.0</v>
      </c>
      <c r="F283" s="5">
        <v>3.0</v>
      </c>
      <c r="G283" s="5">
        <v>0.0</v>
      </c>
      <c r="H283" s="5">
        <v>0.0</v>
      </c>
      <c r="I283" s="5">
        <v>0.0</v>
      </c>
      <c r="J283" s="5">
        <v>0.0</v>
      </c>
      <c r="K283" s="5">
        <v>0.0</v>
      </c>
      <c r="L283" s="5">
        <v>0.0</v>
      </c>
      <c r="M283" s="5">
        <v>0.0</v>
      </c>
      <c r="N283" s="5">
        <v>0.0</v>
      </c>
      <c r="O283" s="5">
        <v>0.0</v>
      </c>
      <c r="P283" s="5">
        <v>0.0</v>
      </c>
      <c r="Q283" s="5">
        <v>0.0</v>
      </c>
      <c r="R283" s="5">
        <v>0.0</v>
      </c>
      <c r="S283" s="5">
        <v>0.0</v>
      </c>
      <c r="T283" s="5">
        <v>0.0</v>
      </c>
      <c r="U283" s="5">
        <v>0.0</v>
      </c>
      <c r="V283" s="5">
        <v>0.0</v>
      </c>
      <c r="W283" s="5">
        <v>0.0</v>
      </c>
      <c r="X283" s="5">
        <v>0.0</v>
      </c>
      <c r="Y283" s="5">
        <v>0.0</v>
      </c>
      <c r="Z283" s="5">
        <v>0.0</v>
      </c>
      <c r="AA283" s="5">
        <v>0.0</v>
      </c>
      <c r="AB283" s="5">
        <v>0.0</v>
      </c>
      <c r="AC283" s="5">
        <v>0.0</v>
      </c>
      <c r="AD283" s="5">
        <v>0.0</v>
      </c>
      <c r="AE283" s="5">
        <v>0.0</v>
      </c>
      <c r="AF283" s="6">
        <f>IFERROR(__xludf.DUMMYFUNCTION("IFERROR(
  VLOOKUP(
    A283,
    IMPORTRANGE(
      ""1ZygntHC1J6IxzKbTidmOyf5nUyW4GCLurHCjexrLm_o        "",
      ""HTMLキャッシュ!A:F""
    ),
    3,
    FALSE
  ),
  0
)
"),46080.77783564815)</f>
        <v>46080.77784</v>
      </c>
      <c r="AG283" s="5"/>
      <c r="AH283" s="5"/>
      <c r="AI283" s="5"/>
      <c r="AJ283" s="5"/>
      <c r="AK283" s="5"/>
      <c r="AL283" s="5"/>
      <c r="AM283" s="5"/>
      <c r="AN283" s="5"/>
      <c r="AO283" s="5"/>
      <c r="AP283" s="5"/>
      <c r="AQ283" s="5"/>
      <c r="AR283" s="3"/>
      <c r="AS283" s="5"/>
      <c r="AT283" s="5"/>
      <c r="AU283" s="5"/>
      <c r="AV283" s="5"/>
      <c r="AW283" s="5"/>
      <c r="AX283" s="5"/>
      <c r="AY283" s="5"/>
      <c r="AZ283" s="7"/>
      <c r="BA283" s="7"/>
    </row>
    <row r="284" ht="16.5" customHeight="1">
      <c r="A284" s="4" t="s">
        <v>600</v>
      </c>
      <c r="B284" s="5">
        <v>0.0</v>
      </c>
      <c r="C284" s="5">
        <v>3.0</v>
      </c>
      <c r="D284" s="1" t="s">
        <v>601</v>
      </c>
      <c r="E284" s="5">
        <v>0.0</v>
      </c>
      <c r="F284" s="5">
        <v>1.0</v>
      </c>
      <c r="G284" s="5">
        <v>1.0</v>
      </c>
      <c r="H284" s="5">
        <v>0.0</v>
      </c>
      <c r="I284" s="5">
        <v>1.0</v>
      </c>
      <c r="J284" s="5">
        <v>0.0</v>
      </c>
      <c r="K284" s="5">
        <v>0.0</v>
      </c>
      <c r="L284" s="5">
        <v>0.0</v>
      </c>
      <c r="M284" s="5">
        <v>0.0</v>
      </c>
      <c r="N284" s="5">
        <v>0.0</v>
      </c>
      <c r="O284" s="5">
        <v>0.0</v>
      </c>
      <c r="P284" s="5">
        <v>0.0</v>
      </c>
      <c r="Q284" s="5">
        <v>0.0</v>
      </c>
      <c r="R284" s="5">
        <v>0.0</v>
      </c>
      <c r="S284" s="5">
        <v>0.0</v>
      </c>
      <c r="T284" s="5">
        <v>0.0</v>
      </c>
      <c r="U284" s="5">
        <v>0.0</v>
      </c>
      <c r="V284" s="5">
        <v>0.0</v>
      </c>
      <c r="W284" s="5">
        <v>0.0</v>
      </c>
      <c r="X284" s="5">
        <v>0.0</v>
      </c>
      <c r="Y284" s="5">
        <v>0.0</v>
      </c>
      <c r="Z284" s="5">
        <v>0.0</v>
      </c>
      <c r="AA284" s="5">
        <v>0.0</v>
      </c>
      <c r="AB284" s="5">
        <v>0.0</v>
      </c>
      <c r="AC284" s="5">
        <v>0.0</v>
      </c>
      <c r="AD284" s="5">
        <v>0.0</v>
      </c>
      <c r="AE284" s="5">
        <v>0.0</v>
      </c>
      <c r="AF284" s="6">
        <f>IFERROR(__xludf.DUMMYFUNCTION("IFERROR(
  VLOOKUP(
    A284,
    IMPORTRANGE(
      ""1ZygntHC1J6IxzKbTidmOyf5nUyW4GCLurHCjexrLm_o        "",
      ""HTMLキャッシュ!A:F""
    ),
    3,
    FALSE
  ),
  0
)
"),46080.64371527778)</f>
        <v>46080.64372</v>
      </c>
      <c r="AG284" s="5"/>
      <c r="AH284" s="5"/>
      <c r="AI284" s="5"/>
      <c r="AJ284" s="5"/>
      <c r="AK284" s="5"/>
      <c r="AL284" s="5"/>
      <c r="AM284" s="5"/>
      <c r="AN284" s="5"/>
      <c r="AO284" s="5"/>
      <c r="AP284" s="5"/>
      <c r="AQ284" s="5"/>
      <c r="AR284" s="3"/>
      <c r="AS284" s="5"/>
      <c r="AT284" s="5"/>
      <c r="AU284" s="5"/>
      <c r="AV284" s="5"/>
      <c r="AW284" s="5"/>
      <c r="AX284" s="5"/>
      <c r="AY284" s="5"/>
      <c r="AZ284" s="7"/>
      <c r="BA284" s="7"/>
    </row>
    <row r="285" ht="16.5" customHeight="1">
      <c r="A285" s="4" t="s">
        <v>602</v>
      </c>
      <c r="B285" s="5">
        <v>0.0</v>
      </c>
      <c r="C285" s="5">
        <v>3.0</v>
      </c>
      <c r="D285" s="1" t="s">
        <v>603</v>
      </c>
      <c r="E285" s="5">
        <v>0.0</v>
      </c>
      <c r="F285" s="5">
        <v>1.0</v>
      </c>
      <c r="G285" s="5">
        <v>0.0</v>
      </c>
      <c r="H285" s="5">
        <v>0.0</v>
      </c>
      <c r="I285" s="5">
        <v>0.0</v>
      </c>
      <c r="J285" s="5">
        <v>0.0</v>
      </c>
      <c r="K285" s="5">
        <v>0.0</v>
      </c>
      <c r="L285" s="5">
        <v>0.0</v>
      </c>
      <c r="M285" s="5">
        <v>0.0</v>
      </c>
      <c r="N285" s="5">
        <v>0.0</v>
      </c>
      <c r="O285" s="5">
        <v>0.0</v>
      </c>
      <c r="P285" s="5">
        <v>0.0</v>
      </c>
      <c r="Q285" s="5">
        <v>0.0</v>
      </c>
      <c r="R285" s="5">
        <v>0.0</v>
      </c>
      <c r="S285" s="5">
        <v>0.0</v>
      </c>
      <c r="T285" s="5">
        <v>0.0</v>
      </c>
      <c r="U285" s="5">
        <v>0.0</v>
      </c>
      <c r="V285" s="5">
        <v>0.0</v>
      </c>
      <c r="W285" s="5">
        <v>0.0</v>
      </c>
      <c r="X285" s="5">
        <v>0.0</v>
      </c>
      <c r="Y285" s="5">
        <v>0.0</v>
      </c>
      <c r="Z285" s="5">
        <v>0.0</v>
      </c>
      <c r="AA285" s="5">
        <v>0.0</v>
      </c>
      <c r="AB285" s="5">
        <v>0.0</v>
      </c>
      <c r="AC285" s="5">
        <v>1.0</v>
      </c>
      <c r="AD285" s="5">
        <v>0.0</v>
      </c>
      <c r="AE285" s="5">
        <v>1.0</v>
      </c>
      <c r="AF285" s="6">
        <f>IFERROR(__xludf.DUMMYFUNCTION("IFERROR(
  VLOOKUP(
    A285,
    IMPORTRANGE(
      ""1ZygntHC1J6IxzKbTidmOyf5nUyW4GCLurHCjexrLm_o        "",
      ""HTMLキャッシュ!A:F""
    ),
    3,
    FALSE
  ),
  0
)
"),46085.547997685186)</f>
        <v>46085.548</v>
      </c>
      <c r="AG285" s="5"/>
      <c r="AH285" s="5"/>
      <c r="AI285" s="5"/>
      <c r="AJ285" s="5"/>
      <c r="AK285" s="5"/>
      <c r="AL285" s="5"/>
      <c r="AM285" s="5"/>
      <c r="AN285" s="5"/>
      <c r="AO285" s="5"/>
      <c r="AP285" s="5"/>
      <c r="AQ285" s="5"/>
      <c r="AR285" s="3"/>
      <c r="AS285" s="5"/>
      <c r="AT285" s="5"/>
      <c r="AU285" s="5"/>
      <c r="AV285" s="5"/>
      <c r="AW285" s="5"/>
      <c r="AX285" s="5"/>
      <c r="AY285" s="5"/>
      <c r="AZ285" s="7"/>
      <c r="BA285" s="7"/>
    </row>
    <row r="286" ht="16.5" customHeight="1">
      <c r="A286" s="4" t="s">
        <v>604</v>
      </c>
      <c r="B286" s="5">
        <v>0.0</v>
      </c>
      <c r="C286" s="5">
        <v>3.0</v>
      </c>
      <c r="D286" s="1" t="s">
        <v>605</v>
      </c>
      <c r="E286" s="5">
        <v>0.0</v>
      </c>
      <c r="F286" s="5">
        <v>2.0</v>
      </c>
      <c r="G286" s="5">
        <v>0.0</v>
      </c>
      <c r="H286" s="5">
        <v>0.0</v>
      </c>
      <c r="I286" s="5">
        <v>0.0</v>
      </c>
      <c r="J286" s="5">
        <v>0.0</v>
      </c>
      <c r="K286" s="5">
        <v>0.0</v>
      </c>
      <c r="L286" s="5">
        <v>1.0</v>
      </c>
      <c r="M286" s="5">
        <v>0.0</v>
      </c>
      <c r="N286" s="5">
        <v>0.0</v>
      </c>
      <c r="O286" s="5">
        <v>0.0</v>
      </c>
      <c r="P286" s="5">
        <v>0.0</v>
      </c>
      <c r="Q286" s="5">
        <v>0.0</v>
      </c>
      <c r="R286" s="5">
        <v>0.0</v>
      </c>
      <c r="S286" s="5">
        <v>0.0</v>
      </c>
      <c r="T286" s="5">
        <v>0.0</v>
      </c>
      <c r="U286" s="5">
        <v>0.0</v>
      </c>
      <c r="V286" s="5">
        <v>0.0</v>
      </c>
      <c r="W286" s="5">
        <v>0.0</v>
      </c>
      <c r="X286" s="5">
        <v>0.0</v>
      </c>
      <c r="Y286" s="5">
        <v>0.0</v>
      </c>
      <c r="Z286" s="5">
        <v>0.0</v>
      </c>
      <c r="AA286" s="5">
        <v>0.0</v>
      </c>
      <c r="AB286" s="5">
        <v>0.0</v>
      </c>
      <c r="AC286" s="5">
        <v>0.0</v>
      </c>
      <c r="AD286" s="5">
        <v>0.0</v>
      </c>
      <c r="AE286" s="5">
        <v>0.0</v>
      </c>
      <c r="AF286" s="6">
        <f>IFERROR(__xludf.DUMMYFUNCTION("IFERROR(
  VLOOKUP(
    A286,
    IMPORTRANGE(
      ""1ZygntHC1J6IxzKbTidmOyf5nUyW4GCLurHCjexrLm_o        "",
      ""HTMLキャッシュ!A:F""
    ),
    3,
    FALSE
  ),
  0
)
"),46080.653275462966)</f>
        <v>46080.65328</v>
      </c>
      <c r="AG286" s="5"/>
      <c r="AH286" s="5"/>
      <c r="AI286" s="5"/>
      <c r="AJ286" s="5"/>
      <c r="AK286" s="5"/>
      <c r="AL286" s="5"/>
      <c r="AM286" s="5"/>
      <c r="AN286" s="5"/>
      <c r="AO286" s="5"/>
      <c r="AP286" s="5"/>
      <c r="AQ286" s="5"/>
      <c r="AR286" s="3"/>
      <c r="AS286" s="5"/>
      <c r="AT286" s="5"/>
      <c r="AU286" s="5"/>
      <c r="AV286" s="5"/>
      <c r="AW286" s="5"/>
      <c r="AX286" s="5"/>
      <c r="AY286" s="5"/>
      <c r="AZ286" s="7"/>
      <c r="BA286" s="7"/>
    </row>
    <row r="287" ht="16.5" customHeight="1">
      <c r="A287" s="4" t="s">
        <v>606</v>
      </c>
      <c r="B287" s="5">
        <v>23.0</v>
      </c>
      <c r="C287" s="5">
        <v>3.0</v>
      </c>
      <c r="D287" s="1" t="s">
        <v>607</v>
      </c>
      <c r="E287" s="5">
        <v>0.0</v>
      </c>
      <c r="F287" s="5">
        <v>0.0</v>
      </c>
      <c r="G287" s="5">
        <v>1.0</v>
      </c>
      <c r="H287" s="5">
        <v>0.0</v>
      </c>
      <c r="I287" s="5">
        <v>0.0</v>
      </c>
      <c r="J287" s="5">
        <v>0.0</v>
      </c>
      <c r="K287" s="5">
        <v>0.0</v>
      </c>
      <c r="L287" s="5">
        <v>0.0</v>
      </c>
      <c r="M287" s="5">
        <v>0.0</v>
      </c>
      <c r="N287" s="5">
        <v>0.0</v>
      </c>
      <c r="O287" s="5">
        <v>0.0</v>
      </c>
      <c r="P287" s="5">
        <v>0.0</v>
      </c>
      <c r="Q287" s="5">
        <v>0.0</v>
      </c>
      <c r="R287" s="5">
        <v>0.0</v>
      </c>
      <c r="S287" s="5">
        <v>0.0</v>
      </c>
      <c r="T287" s="5">
        <v>0.0</v>
      </c>
      <c r="U287" s="5">
        <v>0.0</v>
      </c>
      <c r="V287" s="5">
        <v>0.0</v>
      </c>
      <c r="W287" s="5">
        <v>0.0</v>
      </c>
      <c r="X287" s="5">
        <v>0.0</v>
      </c>
      <c r="Y287" s="5">
        <v>0.0</v>
      </c>
      <c r="Z287" s="5">
        <v>1.0</v>
      </c>
      <c r="AA287" s="5">
        <v>0.0</v>
      </c>
      <c r="AB287" s="5">
        <v>0.0</v>
      </c>
      <c r="AC287" s="5">
        <v>1.0</v>
      </c>
      <c r="AD287" s="5">
        <v>0.0</v>
      </c>
      <c r="AE287" s="5">
        <v>0.0</v>
      </c>
      <c r="AF287" s="6">
        <f>IFERROR(__xludf.DUMMYFUNCTION("IFERROR(
  VLOOKUP(
    A287,
    IMPORTRANGE(
      ""1ZygntHC1J6IxzKbTidmOyf5nUyW4GCLurHCjexrLm_o        "",
      ""HTMLキャッシュ!A:F""
    ),
    3,
    FALSE
  ),
  0
)
"),46072.88731481481)</f>
        <v>46072.88731</v>
      </c>
      <c r="AG287" s="5"/>
      <c r="AH287" s="5"/>
      <c r="AI287" s="5"/>
      <c r="AJ287" s="5"/>
      <c r="AK287" s="5"/>
      <c r="AL287" s="5"/>
      <c r="AM287" s="5"/>
      <c r="AN287" s="5"/>
      <c r="AO287" s="5"/>
      <c r="AP287" s="5"/>
      <c r="AQ287" s="5"/>
      <c r="AR287" s="3"/>
      <c r="AS287" s="5"/>
      <c r="AT287" s="5"/>
      <c r="AU287" s="5"/>
      <c r="AV287" s="5"/>
      <c r="AW287" s="5"/>
      <c r="AX287" s="5"/>
      <c r="AY287" s="5"/>
      <c r="AZ287" s="7"/>
      <c r="BA287" s="7"/>
    </row>
    <row r="288" ht="16.5" customHeight="1">
      <c r="A288" s="4" t="s">
        <v>608</v>
      </c>
      <c r="B288" s="5">
        <v>45.0</v>
      </c>
      <c r="C288" s="5">
        <v>3.0</v>
      </c>
      <c r="D288" s="1" t="s">
        <v>609</v>
      </c>
      <c r="E288" s="5">
        <v>0.0</v>
      </c>
      <c r="F288" s="5">
        <v>0.0</v>
      </c>
      <c r="G288" s="5">
        <v>0.0</v>
      </c>
      <c r="H288" s="5">
        <v>0.0</v>
      </c>
      <c r="I288" s="5">
        <v>2.0</v>
      </c>
      <c r="J288" s="5">
        <v>0.0</v>
      </c>
      <c r="K288" s="5">
        <v>0.0</v>
      </c>
      <c r="L288" s="5">
        <v>1.0</v>
      </c>
      <c r="M288" s="5">
        <v>0.0</v>
      </c>
      <c r="N288" s="5">
        <v>0.0</v>
      </c>
      <c r="O288" s="5">
        <v>0.0</v>
      </c>
      <c r="P288" s="5">
        <v>0.0</v>
      </c>
      <c r="Q288" s="5">
        <v>0.0</v>
      </c>
      <c r="R288" s="5">
        <v>0.0</v>
      </c>
      <c r="S288" s="5">
        <v>0.0</v>
      </c>
      <c r="T288" s="5">
        <v>0.0</v>
      </c>
      <c r="U288" s="5">
        <v>0.0</v>
      </c>
      <c r="V288" s="5">
        <v>0.0</v>
      </c>
      <c r="W288" s="5">
        <v>0.0</v>
      </c>
      <c r="X288" s="5">
        <v>0.0</v>
      </c>
      <c r="Y288" s="5">
        <v>0.0</v>
      </c>
      <c r="Z288" s="5">
        <v>0.0</v>
      </c>
      <c r="AA288" s="5">
        <v>0.0</v>
      </c>
      <c r="AB288" s="5">
        <v>0.0</v>
      </c>
      <c r="AC288" s="5">
        <v>0.0</v>
      </c>
      <c r="AD288" s="5">
        <v>0.0</v>
      </c>
      <c r="AE288" s="5">
        <v>0.0</v>
      </c>
      <c r="AF288" s="6">
        <f>IFERROR(__xludf.DUMMYFUNCTION("IFERROR(
  VLOOKUP(
    A288,
    IMPORTRANGE(
      ""1ZygntHC1J6IxzKbTidmOyf5nUyW4GCLurHCjexrLm_o        "",
      ""HTMLキャッシュ!A:F""
    ),
    3,
    FALSE
  ),
  0
)
"),46073.85403935185)</f>
        <v>46073.85404</v>
      </c>
      <c r="AG288" s="5"/>
      <c r="AH288" s="5"/>
      <c r="AI288" s="5"/>
      <c r="AJ288" s="5"/>
      <c r="AK288" s="5"/>
      <c r="AL288" s="5"/>
      <c r="AM288" s="5"/>
      <c r="AN288" s="5"/>
      <c r="AO288" s="5"/>
      <c r="AP288" s="5"/>
      <c r="AQ288" s="5"/>
      <c r="AR288" s="3"/>
      <c r="AS288" s="5"/>
      <c r="AT288" s="5"/>
      <c r="AU288" s="5"/>
      <c r="AV288" s="5"/>
      <c r="AW288" s="5"/>
      <c r="AX288" s="5"/>
      <c r="AY288" s="5"/>
      <c r="AZ288" s="7"/>
      <c r="BA288" s="7"/>
    </row>
    <row r="289" ht="16.5" customHeight="1">
      <c r="A289" s="4" t="s">
        <v>610</v>
      </c>
      <c r="B289" s="5">
        <v>0.0</v>
      </c>
      <c r="C289" s="5">
        <v>3.0</v>
      </c>
      <c r="D289" s="1" t="s">
        <v>611</v>
      </c>
      <c r="E289" s="5">
        <v>1.0</v>
      </c>
      <c r="F289" s="5">
        <v>0.0</v>
      </c>
      <c r="G289" s="5">
        <v>1.0</v>
      </c>
      <c r="H289" s="5">
        <v>0.0</v>
      </c>
      <c r="I289" s="5">
        <v>0.0</v>
      </c>
      <c r="J289" s="5">
        <v>0.0</v>
      </c>
      <c r="K289" s="5">
        <v>0.0</v>
      </c>
      <c r="L289" s="5">
        <v>0.0</v>
      </c>
      <c r="M289" s="5">
        <v>0.0</v>
      </c>
      <c r="N289" s="5">
        <v>0.0</v>
      </c>
      <c r="O289" s="5">
        <v>0.0</v>
      </c>
      <c r="P289" s="5">
        <v>0.0</v>
      </c>
      <c r="Q289" s="5">
        <v>1.0</v>
      </c>
      <c r="R289" s="5">
        <v>0.0</v>
      </c>
      <c r="S289" s="5">
        <v>0.0</v>
      </c>
      <c r="T289" s="5">
        <v>0.0</v>
      </c>
      <c r="U289" s="5">
        <v>0.0</v>
      </c>
      <c r="V289" s="5">
        <v>0.0</v>
      </c>
      <c r="W289" s="5">
        <v>0.0</v>
      </c>
      <c r="X289" s="5">
        <v>0.0</v>
      </c>
      <c r="Y289" s="5">
        <v>0.0</v>
      </c>
      <c r="Z289" s="5">
        <v>0.0</v>
      </c>
      <c r="AA289" s="5">
        <v>0.0</v>
      </c>
      <c r="AB289" s="5">
        <v>0.0</v>
      </c>
      <c r="AC289" s="5">
        <v>0.0</v>
      </c>
      <c r="AD289" s="5">
        <v>0.0</v>
      </c>
      <c r="AE289" s="5">
        <v>0.0</v>
      </c>
      <c r="AF289" s="6">
        <f>IFERROR(__xludf.DUMMYFUNCTION("IFERROR(
  VLOOKUP(
    A289,
    IMPORTRANGE(
      ""1ZygntHC1J6IxzKbTidmOyf5nUyW4GCLurHCjexrLm_o        "",
      ""HTMLキャッシュ!A:F""
    ),
    3,
    FALSE
  ),
  0
)
"),46019.58201388889)</f>
        <v>46019.58201</v>
      </c>
      <c r="AG289" s="5"/>
      <c r="AH289" s="5"/>
      <c r="AI289" s="5"/>
      <c r="AJ289" s="5"/>
      <c r="AK289" s="5"/>
      <c r="AL289" s="5"/>
      <c r="AM289" s="5"/>
      <c r="AN289" s="5"/>
      <c r="AO289" s="5"/>
      <c r="AP289" s="5"/>
      <c r="AQ289" s="5"/>
      <c r="AR289" s="3"/>
      <c r="AS289" s="5"/>
      <c r="AT289" s="5"/>
      <c r="AU289" s="5"/>
      <c r="AV289" s="5"/>
      <c r="AW289" s="5"/>
      <c r="AX289" s="5"/>
      <c r="AY289" s="5"/>
      <c r="AZ289" s="7"/>
      <c r="BA289" s="7"/>
    </row>
    <row r="290" ht="16.5" customHeight="1">
      <c r="A290" s="4" t="s">
        <v>612</v>
      </c>
      <c r="B290" s="5">
        <v>0.0</v>
      </c>
      <c r="C290" s="5">
        <v>3.0</v>
      </c>
      <c r="D290" s="1" t="s">
        <v>613</v>
      </c>
      <c r="E290" s="5">
        <v>0.0</v>
      </c>
      <c r="F290" s="5">
        <v>3.0</v>
      </c>
      <c r="G290" s="5">
        <v>0.0</v>
      </c>
      <c r="H290" s="5">
        <v>0.0</v>
      </c>
      <c r="I290" s="5">
        <v>0.0</v>
      </c>
      <c r="J290" s="5">
        <v>0.0</v>
      </c>
      <c r="K290" s="5">
        <v>0.0</v>
      </c>
      <c r="L290" s="5">
        <v>0.0</v>
      </c>
      <c r="M290" s="5">
        <v>0.0</v>
      </c>
      <c r="N290" s="5">
        <v>0.0</v>
      </c>
      <c r="O290" s="5">
        <v>0.0</v>
      </c>
      <c r="P290" s="5">
        <v>0.0</v>
      </c>
      <c r="Q290" s="5">
        <v>0.0</v>
      </c>
      <c r="R290" s="5">
        <v>0.0</v>
      </c>
      <c r="S290" s="5">
        <v>0.0</v>
      </c>
      <c r="T290" s="5">
        <v>0.0</v>
      </c>
      <c r="U290" s="5">
        <v>0.0</v>
      </c>
      <c r="V290" s="5">
        <v>0.0</v>
      </c>
      <c r="W290" s="5">
        <v>0.0</v>
      </c>
      <c r="X290" s="5">
        <v>0.0</v>
      </c>
      <c r="Y290" s="5">
        <v>0.0</v>
      </c>
      <c r="Z290" s="5">
        <v>0.0</v>
      </c>
      <c r="AA290" s="5">
        <v>0.0</v>
      </c>
      <c r="AB290" s="5">
        <v>0.0</v>
      </c>
      <c r="AC290" s="5">
        <v>0.0</v>
      </c>
      <c r="AD290" s="5">
        <v>0.0</v>
      </c>
      <c r="AE290" s="5">
        <v>0.0</v>
      </c>
      <c r="AF290" s="6">
        <f>IFERROR(__xludf.DUMMYFUNCTION("IFERROR(
  VLOOKUP(
    A290,
    IMPORTRANGE(
      ""1ZygntHC1J6IxzKbTidmOyf5nUyW4GCLurHCjexrLm_o        "",
      ""HTMLキャッシュ!A:F""
    ),
    3,
    FALSE
  ),
  0
)
"),44166.52373842592)</f>
        <v>44166.52374</v>
      </c>
      <c r="AG290" s="5"/>
      <c r="AH290" s="5"/>
      <c r="AI290" s="5"/>
      <c r="AJ290" s="5"/>
      <c r="AK290" s="5"/>
      <c r="AL290" s="5"/>
      <c r="AM290" s="5"/>
      <c r="AN290" s="5"/>
      <c r="AO290" s="5"/>
      <c r="AP290" s="5"/>
      <c r="AQ290" s="5"/>
      <c r="AR290" s="3"/>
      <c r="AS290" s="5"/>
      <c r="AT290" s="5"/>
      <c r="AU290" s="5"/>
      <c r="AV290" s="5"/>
      <c r="AW290" s="5"/>
      <c r="AX290" s="5"/>
      <c r="AY290" s="5"/>
      <c r="AZ290" s="7"/>
      <c r="BA290" s="7"/>
    </row>
    <row r="291" ht="16.5" customHeight="1">
      <c r="A291" s="4" t="s">
        <v>614</v>
      </c>
      <c r="B291" s="5">
        <v>0.0</v>
      </c>
      <c r="C291" s="5">
        <v>3.0</v>
      </c>
      <c r="D291" s="1" t="s">
        <v>615</v>
      </c>
      <c r="E291" s="5">
        <v>0.0</v>
      </c>
      <c r="F291" s="5">
        <v>3.0</v>
      </c>
      <c r="G291" s="5">
        <v>0.0</v>
      </c>
      <c r="H291" s="5">
        <v>0.0</v>
      </c>
      <c r="I291" s="5">
        <v>0.0</v>
      </c>
      <c r="J291" s="5">
        <v>0.0</v>
      </c>
      <c r="K291" s="5">
        <v>0.0</v>
      </c>
      <c r="L291" s="5">
        <v>0.0</v>
      </c>
      <c r="M291" s="5">
        <v>0.0</v>
      </c>
      <c r="N291" s="5">
        <v>0.0</v>
      </c>
      <c r="O291" s="5">
        <v>0.0</v>
      </c>
      <c r="P291" s="5">
        <v>0.0</v>
      </c>
      <c r="Q291" s="5">
        <v>0.0</v>
      </c>
      <c r="R291" s="5">
        <v>0.0</v>
      </c>
      <c r="S291" s="5">
        <v>0.0</v>
      </c>
      <c r="T291" s="5">
        <v>0.0</v>
      </c>
      <c r="U291" s="5">
        <v>0.0</v>
      </c>
      <c r="V291" s="5">
        <v>0.0</v>
      </c>
      <c r="W291" s="5">
        <v>0.0</v>
      </c>
      <c r="X291" s="5">
        <v>0.0</v>
      </c>
      <c r="Y291" s="5">
        <v>0.0</v>
      </c>
      <c r="Z291" s="5">
        <v>0.0</v>
      </c>
      <c r="AA291" s="5">
        <v>0.0</v>
      </c>
      <c r="AB291" s="5">
        <v>0.0</v>
      </c>
      <c r="AC291" s="5">
        <v>0.0</v>
      </c>
      <c r="AD291" s="5">
        <v>0.0</v>
      </c>
      <c r="AE291" s="5">
        <v>0.0</v>
      </c>
      <c r="AF291" s="6">
        <f>IFERROR(__xludf.DUMMYFUNCTION("IFERROR(
  VLOOKUP(
    A291,
    IMPORTRANGE(
      ""1ZygntHC1J6IxzKbTidmOyf5nUyW4GCLurHCjexrLm_o        "",
      ""HTMLキャッシュ!A:F""
    ),
    3,
    FALSE
  ),
  0
)
"),44263.67296296296)</f>
        <v>44263.67296</v>
      </c>
      <c r="AG291" s="5"/>
      <c r="AH291" s="5"/>
      <c r="AI291" s="5"/>
      <c r="AJ291" s="5"/>
      <c r="AK291" s="5"/>
      <c r="AL291" s="5"/>
      <c r="AM291" s="5"/>
      <c r="AN291" s="5"/>
      <c r="AO291" s="5"/>
      <c r="AP291" s="5"/>
      <c r="AQ291" s="5"/>
      <c r="AR291" s="3"/>
      <c r="AS291" s="5"/>
      <c r="AT291" s="5"/>
      <c r="AU291" s="5"/>
      <c r="AV291" s="5"/>
      <c r="AW291" s="5"/>
      <c r="AX291" s="5"/>
      <c r="AY291" s="5"/>
      <c r="AZ291" s="7"/>
      <c r="BA291" s="7"/>
    </row>
    <row r="292" ht="16.5" customHeight="1">
      <c r="A292" s="1" t="s">
        <v>616</v>
      </c>
      <c r="B292" s="5">
        <v>0.0</v>
      </c>
      <c r="C292" s="5">
        <v>3.0</v>
      </c>
      <c r="D292" s="1" t="s">
        <v>617</v>
      </c>
      <c r="E292" s="5">
        <v>0.0</v>
      </c>
      <c r="F292" s="5">
        <v>3.0</v>
      </c>
      <c r="G292" s="5">
        <v>0.0</v>
      </c>
      <c r="H292" s="5">
        <v>0.0</v>
      </c>
      <c r="I292" s="5">
        <v>0.0</v>
      </c>
      <c r="J292" s="5">
        <v>0.0</v>
      </c>
      <c r="K292" s="5">
        <v>0.0</v>
      </c>
      <c r="L292" s="5">
        <v>0.0</v>
      </c>
      <c r="M292" s="5">
        <v>0.0</v>
      </c>
      <c r="N292" s="5">
        <v>0.0</v>
      </c>
      <c r="O292" s="5">
        <v>0.0</v>
      </c>
      <c r="P292" s="5">
        <v>0.0</v>
      </c>
      <c r="Q292" s="5">
        <v>0.0</v>
      </c>
      <c r="R292" s="5">
        <v>0.0</v>
      </c>
      <c r="S292" s="5">
        <v>0.0</v>
      </c>
      <c r="T292" s="5">
        <v>0.0</v>
      </c>
      <c r="U292" s="5">
        <v>0.0</v>
      </c>
      <c r="V292" s="5">
        <v>0.0</v>
      </c>
      <c r="W292" s="5">
        <v>0.0</v>
      </c>
      <c r="X292" s="5">
        <v>0.0</v>
      </c>
      <c r="Y292" s="5">
        <v>0.0</v>
      </c>
      <c r="Z292" s="5">
        <v>0.0</v>
      </c>
      <c r="AA292" s="5">
        <v>0.0</v>
      </c>
      <c r="AB292" s="5">
        <v>0.0</v>
      </c>
      <c r="AC292" s="5">
        <v>0.0</v>
      </c>
      <c r="AD292" s="5">
        <v>0.0</v>
      </c>
      <c r="AE292" s="5">
        <v>0.0</v>
      </c>
      <c r="AF292" s="6">
        <f>IFERROR(__xludf.DUMMYFUNCTION("IFERROR(
  VLOOKUP(
    A292,
    IMPORTRANGE(
      ""1ZygntHC1J6IxzKbTidmOyf5nUyW4GCLurHCjexrLm_o        "",
      ""HTMLキャッシュ!A:F""
    ),
    3,
    FALSE
  ),
  0
)
"),45592.84767361111)</f>
        <v>45592.84767</v>
      </c>
      <c r="AG292" s="5"/>
      <c r="AH292" s="5"/>
      <c r="AI292" s="5"/>
      <c r="AJ292" s="5"/>
      <c r="AK292" s="5"/>
      <c r="AL292" s="5"/>
      <c r="AM292" s="5"/>
      <c r="AN292" s="5"/>
      <c r="AO292" s="5"/>
      <c r="AP292" s="5"/>
      <c r="AQ292" s="5"/>
      <c r="AR292" s="3"/>
      <c r="AS292" s="5"/>
      <c r="AT292" s="5"/>
      <c r="AU292" s="5"/>
      <c r="AV292" s="5"/>
      <c r="AW292" s="5"/>
      <c r="AX292" s="5"/>
      <c r="AY292" s="5"/>
      <c r="AZ292" s="7"/>
      <c r="BA292" s="7"/>
    </row>
    <row r="293" ht="16.5" customHeight="1">
      <c r="A293" s="1" t="s">
        <v>618</v>
      </c>
      <c r="B293" s="5">
        <v>0.0</v>
      </c>
      <c r="C293" s="5">
        <v>3.0</v>
      </c>
      <c r="D293" s="1" t="s">
        <v>619</v>
      </c>
      <c r="E293" s="5">
        <v>0.0</v>
      </c>
      <c r="F293" s="5">
        <v>3.0</v>
      </c>
      <c r="G293" s="5">
        <v>0.0</v>
      </c>
      <c r="H293" s="5">
        <v>0.0</v>
      </c>
      <c r="I293" s="5">
        <v>0.0</v>
      </c>
      <c r="J293" s="5">
        <v>0.0</v>
      </c>
      <c r="K293" s="5">
        <v>0.0</v>
      </c>
      <c r="L293" s="5">
        <v>0.0</v>
      </c>
      <c r="M293" s="5">
        <v>0.0</v>
      </c>
      <c r="N293" s="5">
        <v>0.0</v>
      </c>
      <c r="O293" s="5">
        <v>0.0</v>
      </c>
      <c r="P293" s="5">
        <v>0.0</v>
      </c>
      <c r="Q293" s="5">
        <v>0.0</v>
      </c>
      <c r="R293" s="5">
        <v>0.0</v>
      </c>
      <c r="S293" s="5">
        <v>0.0</v>
      </c>
      <c r="T293" s="5">
        <v>0.0</v>
      </c>
      <c r="U293" s="5">
        <v>0.0</v>
      </c>
      <c r="V293" s="5">
        <v>0.0</v>
      </c>
      <c r="W293" s="5">
        <v>0.0</v>
      </c>
      <c r="X293" s="5">
        <v>0.0</v>
      </c>
      <c r="Y293" s="5">
        <v>0.0</v>
      </c>
      <c r="Z293" s="5">
        <v>0.0</v>
      </c>
      <c r="AA293" s="5">
        <v>0.0</v>
      </c>
      <c r="AB293" s="5">
        <v>0.0</v>
      </c>
      <c r="AC293" s="5">
        <v>0.0</v>
      </c>
      <c r="AD293" s="5">
        <v>0.0</v>
      </c>
      <c r="AE293" s="5">
        <v>0.0</v>
      </c>
      <c r="AF293" s="6">
        <f>IFERROR(__xludf.DUMMYFUNCTION("IFERROR(
  VLOOKUP(
    A293,
    IMPORTRANGE(
      ""1ZygntHC1J6IxzKbTidmOyf5nUyW4GCLurHCjexrLm_o        "",
      ""HTMLキャッシュ!A:F""
    ),
    3,
    FALSE
  ),
  0
)
"),45592.8578587963)</f>
        <v>45592.85786</v>
      </c>
      <c r="AG293" s="5"/>
      <c r="AH293" s="5"/>
      <c r="AI293" s="5"/>
      <c r="AJ293" s="5"/>
      <c r="AK293" s="5"/>
      <c r="AL293" s="5"/>
      <c r="AM293" s="5"/>
      <c r="AN293" s="5"/>
      <c r="AO293" s="5"/>
      <c r="AP293" s="5"/>
      <c r="AQ293" s="5"/>
      <c r="AR293" s="3"/>
      <c r="AS293" s="5"/>
      <c r="AT293" s="5"/>
      <c r="AU293" s="5"/>
      <c r="AV293" s="5"/>
      <c r="AW293" s="5"/>
      <c r="AX293" s="5"/>
      <c r="AY293" s="5"/>
      <c r="AZ293" s="7"/>
      <c r="BA293" s="7"/>
    </row>
    <row r="294" ht="16.5" customHeight="1">
      <c r="A294" s="1" t="s">
        <v>620</v>
      </c>
      <c r="B294" s="5">
        <v>0.0</v>
      </c>
      <c r="C294" s="5">
        <v>3.0</v>
      </c>
      <c r="D294" s="1" t="s">
        <v>621</v>
      </c>
      <c r="E294" s="5">
        <v>0.0</v>
      </c>
      <c r="F294" s="5">
        <v>3.0</v>
      </c>
      <c r="G294" s="5">
        <v>0.0</v>
      </c>
      <c r="H294" s="5">
        <v>0.0</v>
      </c>
      <c r="I294" s="5">
        <v>0.0</v>
      </c>
      <c r="J294" s="5">
        <v>0.0</v>
      </c>
      <c r="K294" s="5">
        <v>0.0</v>
      </c>
      <c r="L294" s="5">
        <v>0.0</v>
      </c>
      <c r="M294" s="5">
        <v>0.0</v>
      </c>
      <c r="N294" s="5">
        <v>0.0</v>
      </c>
      <c r="O294" s="5">
        <v>0.0</v>
      </c>
      <c r="P294" s="5">
        <v>0.0</v>
      </c>
      <c r="Q294" s="5">
        <v>0.0</v>
      </c>
      <c r="R294" s="5">
        <v>0.0</v>
      </c>
      <c r="S294" s="5">
        <v>0.0</v>
      </c>
      <c r="T294" s="5">
        <v>0.0</v>
      </c>
      <c r="U294" s="5">
        <v>0.0</v>
      </c>
      <c r="V294" s="5">
        <v>0.0</v>
      </c>
      <c r="W294" s="5">
        <v>0.0</v>
      </c>
      <c r="X294" s="5">
        <v>0.0</v>
      </c>
      <c r="Y294" s="5">
        <v>0.0</v>
      </c>
      <c r="Z294" s="5">
        <v>0.0</v>
      </c>
      <c r="AA294" s="5">
        <v>0.0</v>
      </c>
      <c r="AB294" s="5">
        <v>0.0</v>
      </c>
      <c r="AC294" s="5">
        <v>0.0</v>
      </c>
      <c r="AD294" s="5">
        <v>0.0</v>
      </c>
      <c r="AE294" s="5">
        <v>0.0</v>
      </c>
      <c r="AF294" s="6">
        <f>IFERROR(__xludf.DUMMYFUNCTION("IFERROR(
  VLOOKUP(
    A294,
    IMPORTRANGE(
      ""1ZygntHC1J6IxzKbTidmOyf5nUyW4GCLurHCjexrLm_o        "",
      ""HTMLキャッシュ!A:F""
    ),
    3,
    FALSE
  ),
  0
)
"),45597.73086805556)</f>
        <v>45597.73087</v>
      </c>
      <c r="AG294" s="5"/>
      <c r="AH294" s="5"/>
      <c r="AI294" s="5"/>
      <c r="AJ294" s="5"/>
      <c r="AK294" s="5"/>
      <c r="AL294" s="5"/>
      <c r="AM294" s="5"/>
      <c r="AN294" s="5"/>
      <c r="AO294" s="5"/>
      <c r="AP294" s="5"/>
      <c r="AQ294" s="5"/>
      <c r="AR294" s="3"/>
      <c r="AS294" s="5"/>
      <c r="AT294" s="5"/>
      <c r="AU294" s="5"/>
      <c r="AV294" s="5"/>
      <c r="AW294" s="5"/>
      <c r="AX294" s="5"/>
      <c r="AY294" s="5"/>
      <c r="AZ294" s="7"/>
      <c r="BA294" s="7"/>
    </row>
    <row r="295" ht="16.5" customHeight="1">
      <c r="A295" s="1" t="s">
        <v>622</v>
      </c>
      <c r="B295" s="5">
        <v>0.0</v>
      </c>
      <c r="C295" s="5">
        <v>3.0</v>
      </c>
      <c r="D295" s="1" t="s">
        <v>623</v>
      </c>
      <c r="E295" s="5">
        <v>0.0</v>
      </c>
      <c r="F295" s="5">
        <v>3.0</v>
      </c>
      <c r="G295" s="5">
        <v>0.0</v>
      </c>
      <c r="H295" s="5">
        <v>0.0</v>
      </c>
      <c r="I295" s="5">
        <v>0.0</v>
      </c>
      <c r="J295" s="5">
        <v>0.0</v>
      </c>
      <c r="K295" s="5">
        <v>0.0</v>
      </c>
      <c r="L295" s="5">
        <v>0.0</v>
      </c>
      <c r="M295" s="5">
        <v>0.0</v>
      </c>
      <c r="N295" s="5">
        <v>0.0</v>
      </c>
      <c r="O295" s="5">
        <v>0.0</v>
      </c>
      <c r="P295" s="5">
        <v>0.0</v>
      </c>
      <c r="Q295" s="5">
        <v>0.0</v>
      </c>
      <c r="R295" s="5">
        <v>0.0</v>
      </c>
      <c r="S295" s="5">
        <v>0.0</v>
      </c>
      <c r="T295" s="5">
        <v>0.0</v>
      </c>
      <c r="U295" s="5">
        <v>0.0</v>
      </c>
      <c r="V295" s="5">
        <v>0.0</v>
      </c>
      <c r="W295" s="5">
        <v>0.0</v>
      </c>
      <c r="X295" s="5">
        <v>0.0</v>
      </c>
      <c r="Y295" s="5">
        <v>0.0</v>
      </c>
      <c r="Z295" s="5">
        <v>0.0</v>
      </c>
      <c r="AA295" s="5">
        <v>0.0</v>
      </c>
      <c r="AB295" s="5">
        <v>0.0</v>
      </c>
      <c r="AC295" s="5">
        <v>0.0</v>
      </c>
      <c r="AD295" s="5">
        <v>0.0</v>
      </c>
      <c r="AE295" s="5">
        <v>0.0</v>
      </c>
      <c r="AF295" s="6">
        <f>IFERROR(__xludf.DUMMYFUNCTION("IFERROR(
  VLOOKUP(
    A295,
    IMPORTRANGE(
      ""1ZygntHC1J6IxzKbTidmOyf5nUyW4GCLurHCjexrLm_o        "",
      ""HTMLキャッシュ!A:F""
    ),
    3,
    FALSE
  ),
  0
)
"),45968.74371527778)</f>
        <v>45968.74372</v>
      </c>
      <c r="AG295" s="5"/>
      <c r="AH295" s="5"/>
      <c r="AI295" s="5"/>
      <c r="AJ295" s="5"/>
      <c r="AK295" s="5"/>
      <c r="AL295" s="5"/>
      <c r="AM295" s="5"/>
      <c r="AN295" s="5"/>
      <c r="AO295" s="5"/>
      <c r="AP295" s="5"/>
      <c r="AQ295" s="5"/>
      <c r="AR295" s="3"/>
      <c r="AS295" s="5"/>
      <c r="AT295" s="5"/>
      <c r="AU295" s="5"/>
      <c r="AV295" s="5"/>
      <c r="AW295" s="5"/>
      <c r="AX295" s="5"/>
      <c r="AY295" s="5"/>
      <c r="AZ295" s="7"/>
      <c r="BA295" s="7"/>
    </row>
    <row r="296" ht="16.5" customHeight="1">
      <c r="A296" s="4" t="s">
        <v>624</v>
      </c>
      <c r="B296" s="5">
        <v>3.0</v>
      </c>
      <c r="C296" s="5">
        <v>3.0</v>
      </c>
      <c r="D296" s="1" t="s">
        <v>625</v>
      </c>
      <c r="E296" s="5">
        <v>0.0</v>
      </c>
      <c r="F296" s="5">
        <v>0.0</v>
      </c>
      <c r="G296" s="5">
        <v>0.0</v>
      </c>
      <c r="H296" s="5">
        <v>0.0</v>
      </c>
      <c r="I296" s="5">
        <v>0.0</v>
      </c>
      <c r="J296" s="5">
        <v>0.0</v>
      </c>
      <c r="K296" s="5">
        <v>0.0</v>
      </c>
      <c r="L296" s="5">
        <v>0.0</v>
      </c>
      <c r="M296" s="5">
        <v>0.0</v>
      </c>
      <c r="N296" s="5">
        <v>1.0</v>
      </c>
      <c r="O296" s="5">
        <v>0.0</v>
      </c>
      <c r="P296" s="5">
        <v>0.0</v>
      </c>
      <c r="Q296" s="5">
        <v>0.0</v>
      </c>
      <c r="R296" s="5">
        <v>0.0</v>
      </c>
      <c r="S296" s="5">
        <v>0.0</v>
      </c>
      <c r="T296" s="5">
        <v>0.0</v>
      </c>
      <c r="U296" s="5">
        <v>2.0</v>
      </c>
      <c r="V296" s="5">
        <v>0.0</v>
      </c>
      <c r="W296" s="5">
        <v>0.0</v>
      </c>
      <c r="X296" s="5">
        <v>0.0</v>
      </c>
      <c r="Y296" s="5">
        <v>0.0</v>
      </c>
      <c r="Z296" s="5">
        <v>0.0</v>
      </c>
      <c r="AA296" s="5">
        <v>0.0</v>
      </c>
      <c r="AB296" s="5">
        <v>0.0</v>
      </c>
      <c r="AC296" s="5">
        <v>0.0</v>
      </c>
      <c r="AD296" s="5">
        <v>0.0</v>
      </c>
      <c r="AE296" s="5">
        <v>0.0</v>
      </c>
      <c r="AF296" s="6">
        <f>IFERROR(__xludf.DUMMYFUNCTION("IFERROR(
  VLOOKUP(
    A296,
    IMPORTRANGE(
      ""1ZygntHC1J6IxzKbTidmOyf5nUyW4GCLurHCjexrLm_o        "",
      ""HTMLキャッシュ!A:F""
    ),
    3,
    FALSE
  ),
  0
)
"),46084.8915162037)</f>
        <v>46084.89152</v>
      </c>
      <c r="AG296" s="5"/>
      <c r="AH296" s="5"/>
      <c r="AI296" s="5"/>
      <c r="AJ296" s="5"/>
      <c r="AK296" s="5"/>
      <c r="AL296" s="5"/>
      <c r="AM296" s="5"/>
      <c r="AN296" s="5"/>
      <c r="AO296" s="5"/>
      <c r="AP296" s="5"/>
      <c r="AQ296" s="5"/>
      <c r="AR296" s="3"/>
      <c r="AS296" s="5"/>
      <c r="AT296" s="5"/>
      <c r="AU296" s="5"/>
      <c r="AV296" s="5"/>
      <c r="AW296" s="5"/>
      <c r="AX296" s="5"/>
      <c r="AY296" s="5"/>
      <c r="AZ296" s="7"/>
      <c r="BA296" s="7"/>
    </row>
    <row r="297" ht="16.5" customHeight="1">
      <c r="A297" s="4" t="s">
        <v>626</v>
      </c>
      <c r="B297" s="5">
        <v>184.0</v>
      </c>
      <c r="C297" s="5">
        <v>3.0</v>
      </c>
      <c r="D297" s="1" t="s">
        <v>627</v>
      </c>
      <c r="E297" s="5">
        <v>0.0</v>
      </c>
      <c r="F297" s="5">
        <v>2.0</v>
      </c>
      <c r="G297" s="5">
        <v>0.0</v>
      </c>
      <c r="H297" s="5">
        <v>0.0</v>
      </c>
      <c r="I297" s="5">
        <v>0.0</v>
      </c>
      <c r="J297" s="5">
        <v>0.0</v>
      </c>
      <c r="K297" s="5">
        <v>0.0</v>
      </c>
      <c r="L297" s="5">
        <v>0.0</v>
      </c>
      <c r="M297" s="5">
        <v>0.0</v>
      </c>
      <c r="N297" s="5">
        <v>0.0</v>
      </c>
      <c r="O297" s="5">
        <v>0.0</v>
      </c>
      <c r="P297" s="5">
        <v>0.0</v>
      </c>
      <c r="Q297" s="5">
        <v>0.0</v>
      </c>
      <c r="R297" s="5">
        <v>0.0</v>
      </c>
      <c r="S297" s="5">
        <v>0.0</v>
      </c>
      <c r="T297" s="5">
        <v>0.0</v>
      </c>
      <c r="U297" s="5">
        <v>1.0</v>
      </c>
      <c r="V297" s="5">
        <v>0.0</v>
      </c>
      <c r="W297" s="5">
        <v>0.0</v>
      </c>
      <c r="X297" s="5">
        <v>0.0</v>
      </c>
      <c r="Y297" s="5">
        <v>0.0</v>
      </c>
      <c r="Z297" s="5">
        <v>0.0</v>
      </c>
      <c r="AA297" s="5">
        <v>0.0</v>
      </c>
      <c r="AB297" s="5">
        <v>0.0</v>
      </c>
      <c r="AC297" s="5">
        <v>0.0</v>
      </c>
      <c r="AD297" s="5">
        <v>0.0</v>
      </c>
      <c r="AE297" s="5">
        <v>0.0</v>
      </c>
      <c r="AF297" s="6">
        <f>IFERROR(__xludf.DUMMYFUNCTION("IFERROR(
  VLOOKUP(
    A297,
    IMPORTRANGE(
      ""1ZygntHC1J6IxzKbTidmOyf5nUyW4GCLurHCjexrLm_o        "",
      ""HTMLキャッシュ!A:F""
    ),
    3,
    FALSE
  ),
  0
)
"),46082.490532407406)</f>
        <v>46082.49053</v>
      </c>
      <c r="AG297" s="5"/>
      <c r="AH297" s="5"/>
      <c r="AI297" s="5"/>
      <c r="AJ297" s="5"/>
      <c r="AK297" s="5"/>
      <c r="AL297" s="5"/>
      <c r="AM297" s="5"/>
      <c r="AN297" s="5"/>
      <c r="AO297" s="5"/>
      <c r="AP297" s="5"/>
      <c r="AQ297" s="5"/>
      <c r="AR297" s="3"/>
      <c r="AS297" s="5"/>
      <c r="AT297" s="5"/>
      <c r="AU297" s="5"/>
      <c r="AV297" s="5"/>
      <c r="AW297" s="5"/>
      <c r="AX297" s="5"/>
      <c r="AY297" s="5"/>
      <c r="AZ297" s="7"/>
      <c r="BA297" s="7"/>
    </row>
    <row r="298" ht="16.5" customHeight="1">
      <c r="A298" s="4" t="s">
        <v>628</v>
      </c>
      <c r="B298" s="5">
        <v>0.0</v>
      </c>
      <c r="C298" s="5">
        <v>3.0</v>
      </c>
      <c r="D298" s="1" t="s">
        <v>629</v>
      </c>
      <c r="E298" s="5">
        <v>0.0</v>
      </c>
      <c r="F298" s="5">
        <v>2.0</v>
      </c>
      <c r="G298" s="5">
        <v>0.0</v>
      </c>
      <c r="H298" s="5">
        <v>0.0</v>
      </c>
      <c r="I298" s="5">
        <v>1.0</v>
      </c>
      <c r="J298" s="5">
        <v>0.0</v>
      </c>
      <c r="K298" s="5">
        <v>0.0</v>
      </c>
      <c r="L298" s="5">
        <v>0.0</v>
      </c>
      <c r="M298" s="5">
        <v>0.0</v>
      </c>
      <c r="N298" s="5">
        <v>0.0</v>
      </c>
      <c r="O298" s="5">
        <v>0.0</v>
      </c>
      <c r="P298" s="5">
        <v>0.0</v>
      </c>
      <c r="Q298" s="5">
        <v>0.0</v>
      </c>
      <c r="R298" s="5">
        <v>0.0</v>
      </c>
      <c r="S298" s="5">
        <v>0.0</v>
      </c>
      <c r="T298" s="5">
        <v>0.0</v>
      </c>
      <c r="U298" s="5">
        <v>0.0</v>
      </c>
      <c r="V298" s="5">
        <v>0.0</v>
      </c>
      <c r="W298" s="5">
        <v>0.0</v>
      </c>
      <c r="X298" s="5">
        <v>0.0</v>
      </c>
      <c r="Y298" s="5">
        <v>0.0</v>
      </c>
      <c r="Z298" s="5">
        <v>0.0</v>
      </c>
      <c r="AA298" s="5">
        <v>0.0</v>
      </c>
      <c r="AB298" s="5">
        <v>0.0</v>
      </c>
      <c r="AC298" s="5">
        <v>0.0</v>
      </c>
      <c r="AD298" s="5">
        <v>0.0</v>
      </c>
      <c r="AE298" s="5">
        <v>0.0</v>
      </c>
      <c r="AF298" s="6">
        <f>IFERROR(__xludf.DUMMYFUNCTION("IFERROR(
  VLOOKUP(
    A298,
    IMPORTRANGE(
      ""1ZygntHC1J6IxzKbTidmOyf5nUyW4GCLurHCjexrLm_o        "",
      ""HTMLキャッシュ!A:F""
    ),
    3,
    FALSE
  ),
  0
)
"),45969.61744212963)</f>
        <v>45969.61744</v>
      </c>
      <c r="AG298" s="5"/>
      <c r="AH298" s="5"/>
      <c r="AI298" s="5"/>
      <c r="AJ298" s="5"/>
      <c r="AK298" s="5"/>
      <c r="AL298" s="5"/>
      <c r="AM298" s="5"/>
      <c r="AN298" s="5"/>
      <c r="AO298" s="5"/>
      <c r="AP298" s="5"/>
      <c r="AQ298" s="5"/>
      <c r="AR298" s="3"/>
      <c r="AS298" s="5"/>
      <c r="AT298" s="5"/>
      <c r="AU298" s="5"/>
      <c r="AV298" s="5"/>
      <c r="AW298" s="5"/>
      <c r="AX298" s="5"/>
      <c r="AY298" s="5"/>
      <c r="AZ298" s="7"/>
      <c r="BA298" s="7"/>
    </row>
    <row r="299" ht="16.5" customHeight="1">
      <c r="A299" s="4" t="s">
        <v>630</v>
      </c>
      <c r="B299" s="5">
        <v>2.0</v>
      </c>
      <c r="C299" s="5">
        <v>3.0</v>
      </c>
      <c r="D299" s="1" t="s">
        <v>631</v>
      </c>
      <c r="E299" s="5">
        <v>0.0</v>
      </c>
      <c r="F299" s="5">
        <v>2.0</v>
      </c>
      <c r="G299" s="5">
        <v>0.0</v>
      </c>
      <c r="H299" s="5">
        <v>0.0</v>
      </c>
      <c r="I299" s="5">
        <v>0.0</v>
      </c>
      <c r="J299" s="5">
        <v>1.0</v>
      </c>
      <c r="K299" s="5">
        <v>0.0</v>
      </c>
      <c r="L299" s="5">
        <v>0.0</v>
      </c>
      <c r="M299" s="5">
        <v>0.0</v>
      </c>
      <c r="N299" s="5">
        <v>0.0</v>
      </c>
      <c r="O299" s="5">
        <v>0.0</v>
      </c>
      <c r="P299" s="5">
        <v>0.0</v>
      </c>
      <c r="Q299" s="5">
        <v>0.0</v>
      </c>
      <c r="R299" s="5">
        <v>0.0</v>
      </c>
      <c r="S299" s="5">
        <v>0.0</v>
      </c>
      <c r="T299" s="5">
        <v>0.0</v>
      </c>
      <c r="U299" s="5">
        <v>0.0</v>
      </c>
      <c r="V299" s="5">
        <v>0.0</v>
      </c>
      <c r="W299" s="5">
        <v>0.0</v>
      </c>
      <c r="X299" s="5">
        <v>0.0</v>
      </c>
      <c r="Y299" s="5">
        <v>0.0</v>
      </c>
      <c r="Z299" s="5">
        <v>0.0</v>
      </c>
      <c r="AA299" s="5">
        <v>0.0</v>
      </c>
      <c r="AB299" s="5">
        <v>0.0</v>
      </c>
      <c r="AC299" s="5">
        <v>0.0</v>
      </c>
      <c r="AD299" s="5">
        <v>0.0</v>
      </c>
      <c r="AE299" s="5">
        <v>0.0</v>
      </c>
      <c r="AF299" s="6">
        <f>IFERROR(__xludf.DUMMYFUNCTION("IFERROR(
  VLOOKUP(
    A299,
    IMPORTRANGE(
      ""1ZygntHC1J6IxzKbTidmOyf5nUyW4GCLurHCjexrLm_o        "",
      ""HTMLキャッシュ!A:F""
    ),
    3,
    FALSE
  ),
  0
)
"),46071.63790509259)</f>
        <v>46071.63791</v>
      </c>
      <c r="AG299" s="5"/>
      <c r="AH299" s="5"/>
      <c r="AI299" s="5"/>
      <c r="AJ299" s="5"/>
      <c r="AK299" s="5"/>
      <c r="AL299" s="5"/>
      <c r="AM299" s="5"/>
      <c r="AN299" s="5"/>
      <c r="AO299" s="5"/>
      <c r="AP299" s="5"/>
      <c r="AQ299" s="5"/>
      <c r="AR299" s="3"/>
      <c r="AS299" s="5"/>
      <c r="AT299" s="5"/>
      <c r="AU299" s="5"/>
      <c r="AV299" s="5"/>
      <c r="AW299" s="5"/>
      <c r="AX299" s="5"/>
      <c r="AY299" s="5"/>
      <c r="AZ299" s="7"/>
      <c r="BA299" s="7"/>
    </row>
    <row r="300" ht="16.5" customHeight="1">
      <c r="A300" s="4" t="s">
        <v>632</v>
      </c>
      <c r="B300" s="5">
        <v>0.0</v>
      </c>
      <c r="C300" s="5">
        <v>3.0</v>
      </c>
      <c r="D300" s="1" t="s">
        <v>633</v>
      </c>
      <c r="E300" s="5">
        <v>0.0</v>
      </c>
      <c r="F300" s="5">
        <v>3.0</v>
      </c>
      <c r="G300" s="5">
        <v>0.0</v>
      </c>
      <c r="H300" s="5">
        <v>0.0</v>
      </c>
      <c r="I300" s="5">
        <v>0.0</v>
      </c>
      <c r="J300" s="5">
        <v>0.0</v>
      </c>
      <c r="K300" s="5">
        <v>0.0</v>
      </c>
      <c r="L300" s="5">
        <v>0.0</v>
      </c>
      <c r="M300" s="5">
        <v>0.0</v>
      </c>
      <c r="N300" s="5">
        <v>0.0</v>
      </c>
      <c r="O300" s="5">
        <v>0.0</v>
      </c>
      <c r="P300" s="5">
        <v>0.0</v>
      </c>
      <c r="Q300" s="5">
        <v>0.0</v>
      </c>
      <c r="R300" s="5">
        <v>0.0</v>
      </c>
      <c r="S300" s="5">
        <v>0.0</v>
      </c>
      <c r="T300" s="5">
        <v>0.0</v>
      </c>
      <c r="U300" s="5">
        <v>0.0</v>
      </c>
      <c r="V300" s="5">
        <v>0.0</v>
      </c>
      <c r="W300" s="5">
        <v>0.0</v>
      </c>
      <c r="X300" s="5">
        <v>0.0</v>
      </c>
      <c r="Y300" s="5">
        <v>0.0</v>
      </c>
      <c r="Z300" s="5">
        <v>0.0</v>
      </c>
      <c r="AA300" s="5">
        <v>0.0</v>
      </c>
      <c r="AB300" s="5">
        <v>0.0</v>
      </c>
      <c r="AC300" s="5">
        <v>0.0</v>
      </c>
      <c r="AD300" s="5">
        <v>0.0</v>
      </c>
      <c r="AE300" s="5">
        <v>0.0</v>
      </c>
      <c r="AF300" s="6">
        <f>IFERROR(__xludf.DUMMYFUNCTION("IFERROR(
  VLOOKUP(
    A300,
    IMPORTRANGE(
      ""1ZygntHC1J6IxzKbTidmOyf5nUyW4GCLurHCjexrLm_o        "",
      ""HTMLキャッシュ!A:F""
    ),
    3,
    FALSE
  ),
  0
)
"),46069.60655092593)</f>
        <v>46069.60655</v>
      </c>
      <c r="AG300" s="5"/>
      <c r="AH300" s="5"/>
      <c r="AI300" s="5"/>
      <c r="AJ300" s="5"/>
      <c r="AK300" s="5"/>
      <c r="AL300" s="5"/>
      <c r="AM300" s="5"/>
      <c r="AN300" s="5"/>
      <c r="AO300" s="5"/>
      <c r="AP300" s="5"/>
      <c r="AQ300" s="5"/>
      <c r="AR300" s="3"/>
      <c r="AS300" s="5"/>
      <c r="AT300" s="5"/>
      <c r="AU300" s="5"/>
      <c r="AV300" s="5"/>
      <c r="AW300" s="5"/>
      <c r="AX300" s="5"/>
      <c r="AY300" s="5"/>
      <c r="AZ300" s="7"/>
      <c r="BA300" s="7"/>
    </row>
    <row r="301" ht="16.5" customHeight="1">
      <c r="A301" s="4" t="s">
        <v>634</v>
      </c>
      <c r="B301" s="5">
        <v>0.0</v>
      </c>
      <c r="C301" s="5">
        <v>3.0</v>
      </c>
      <c r="D301" s="1" t="s">
        <v>635</v>
      </c>
      <c r="E301" s="5">
        <v>0.0</v>
      </c>
      <c r="F301" s="5">
        <v>0.0</v>
      </c>
      <c r="G301" s="5">
        <v>0.0</v>
      </c>
      <c r="H301" s="5">
        <v>0.0</v>
      </c>
      <c r="I301" s="5">
        <v>0.0</v>
      </c>
      <c r="J301" s="5">
        <v>0.0</v>
      </c>
      <c r="K301" s="5">
        <v>0.0</v>
      </c>
      <c r="L301" s="5">
        <v>0.0</v>
      </c>
      <c r="M301" s="5">
        <v>0.0</v>
      </c>
      <c r="N301" s="5">
        <v>2.0</v>
      </c>
      <c r="O301" s="5">
        <v>0.0</v>
      </c>
      <c r="P301" s="5">
        <v>0.0</v>
      </c>
      <c r="Q301" s="5">
        <v>0.0</v>
      </c>
      <c r="R301" s="5">
        <v>0.0</v>
      </c>
      <c r="S301" s="5">
        <v>0.0</v>
      </c>
      <c r="T301" s="5">
        <v>0.0</v>
      </c>
      <c r="U301" s="5">
        <v>0.0</v>
      </c>
      <c r="V301" s="5">
        <v>0.0</v>
      </c>
      <c r="W301" s="5">
        <v>1.0</v>
      </c>
      <c r="X301" s="5">
        <v>0.0</v>
      </c>
      <c r="Y301" s="5">
        <v>0.0</v>
      </c>
      <c r="Z301" s="5">
        <v>0.0</v>
      </c>
      <c r="AA301" s="5">
        <v>0.0</v>
      </c>
      <c r="AB301" s="5">
        <v>0.0</v>
      </c>
      <c r="AC301" s="5">
        <v>0.0</v>
      </c>
      <c r="AD301" s="5">
        <v>0.0</v>
      </c>
      <c r="AE301" s="5">
        <v>0.0</v>
      </c>
      <c r="AF301" s="6">
        <f>IFERROR(__xludf.DUMMYFUNCTION("IFERROR(
  VLOOKUP(
    A301,
    IMPORTRANGE(
      ""1ZygntHC1J6IxzKbTidmOyf5nUyW4GCLurHCjexrLm_o        "",
      ""HTMLキャッシュ!A:F""
    ),
    3,
    FALSE
  ),
  0
)
"),46052.665659722225)</f>
        <v>46052.66566</v>
      </c>
      <c r="AG301" s="5"/>
      <c r="AH301" s="5"/>
      <c r="AI301" s="5"/>
      <c r="AJ301" s="5"/>
      <c r="AK301" s="5"/>
      <c r="AL301" s="5"/>
      <c r="AM301" s="5"/>
      <c r="AN301" s="5"/>
      <c r="AO301" s="5"/>
      <c r="AP301" s="5"/>
      <c r="AQ301" s="5"/>
      <c r="AR301" s="3"/>
      <c r="AS301" s="5"/>
      <c r="AT301" s="5"/>
      <c r="AU301" s="5"/>
      <c r="AV301" s="5"/>
      <c r="AW301" s="5"/>
      <c r="AX301" s="5"/>
      <c r="AY301" s="5"/>
      <c r="AZ301" s="7"/>
      <c r="BA301" s="7"/>
    </row>
    <row r="302" ht="16.5" customHeight="1">
      <c r="A302" s="4" t="s">
        <v>636</v>
      </c>
      <c r="B302" s="5">
        <v>0.0</v>
      </c>
      <c r="C302" s="5">
        <v>3.0</v>
      </c>
      <c r="D302" s="1" t="s">
        <v>637</v>
      </c>
      <c r="E302" s="5">
        <v>0.0</v>
      </c>
      <c r="F302" s="5">
        <v>3.0</v>
      </c>
      <c r="G302" s="5">
        <v>0.0</v>
      </c>
      <c r="H302" s="5">
        <v>0.0</v>
      </c>
      <c r="I302" s="5">
        <v>0.0</v>
      </c>
      <c r="J302" s="5">
        <v>0.0</v>
      </c>
      <c r="K302" s="5">
        <v>0.0</v>
      </c>
      <c r="L302" s="5">
        <v>0.0</v>
      </c>
      <c r="M302" s="5">
        <v>0.0</v>
      </c>
      <c r="N302" s="5">
        <v>0.0</v>
      </c>
      <c r="O302" s="5">
        <v>0.0</v>
      </c>
      <c r="P302" s="5">
        <v>0.0</v>
      </c>
      <c r="Q302" s="5">
        <v>0.0</v>
      </c>
      <c r="R302" s="5">
        <v>0.0</v>
      </c>
      <c r="S302" s="5">
        <v>0.0</v>
      </c>
      <c r="T302" s="5">
        <v>0.0</v>
      </c>
      <c r="U302" s="5">
        <v>0.0</v>
      </c>
      <c r="V302" s="5">
        <v>0.0</v>
      </c>
      <c r="W302" s="5">
        <v>0.0</v>
      </c>
      <c r="X302" s="5">
        <v>0.0</v>
      </c>
      <c r="Y302" s="5">
        <v>0.0</v>
      </c>
      <c r="Z302" s="5">
        <v>0.0</v>
      </c>
      <c r="AA302" s="5">
        <v>0.0</v>
      </c>
      <c r="AB302" s="5">
        <v>0.0</v>
      </c>
      <c r="AC302" s="5">
        <v>0.0</v>
      </c>
      <c r="AD302" s="5">
        <v>0.0</v>
      </c>
      <c r="AE302" s="5">
        <v>0.0</v>
      </c>
      <c r="AF302" s="6">
        <f>IFERROR(__xludf.DUMMYFUNCTION("IFERROR(
  VLOOKUP(
    A302,
    IMPORTRANGE(
      ""1ZygntHC1J6IxzKbTidmOyf5nUyW4GCLurHCjexrLm_o        "",
      ""HTMLキャッシュ!A:F""
    ),
    3,
    FALSE
  ),
  0
)
"),46076.63179398148)</f>
        <v>46076.63179</v>
      </c>
      <c r="AG302" s="5"/>
      <c r="AH302" s="5"/>
      <c r="AI302" s="5"/>
      <c r="AJ302" s="5"/>
      <c r="AK302" s="5"/>
      <c r="AL302" s="5"/>
      <c r="AM302" s="5"/>
      <c r="AN302" s="5"/>
      <c r="AO302" s="5"/>
      <c r="AP302" s="5"/>
      <c r="AQ302" s="5"/>
      <c r="AR302" s="3"/>
      <c r="AS302" s="5"/>
      <c r="AT302" s="5"/>
      <c r="AU302" s="5"/>
      <c r="AV302" s="5"/>
      <c r="AW302" s="5"/>
      <c r="AX302" s="5"/>
      <c r="AY302" s="5"/>
      <c r="AZ302" s="7"/>
      <c r="BA302" s="7"/>
    </row>
    <row r="303" ht="16.5" customHeight="1">
      <c r="A303" s="4" t="s">
        <v>638</v>
      </c>
      <c r="B303" s="5">
        <v>0.0</v>
      </c>
      <c r="C303" s="5">
        <v>3.0</v>
      </c>
      <c r="D303" s="1" t="s">
        <v>639</v>
      </c>
      <c r="E303" s="5">
        <v>0.0</v>
      </c>
      <c r="F303" s="5">
        <v>2.0</v>
      </c>
      <c r="G303" s="5">
        <v>1.0</v>
      </c>
      <c r="H303" s="5">
        <v>0.0</v>
      </c>
      <c r="I303" s="5">
        <v>0.0</v>
      </c>
      <c r="J303" s="5">
        <v>0.0</v>
      </c>
      <c r="K303" s="5">
        <v>0.0</v>
      </c>
      <c r="L303" s="5">
        <v>0.0</v>
      </c>
      <c r="M303" s="5">
        <v>0.0</v>
      </c>
      <c r="N303" s="5">
        <v>0.0</v>
      </c>
      <c r="O303" s="5">
        <v>0.0</v>
      </c>
      <c r="P303" s="5">
        <v>0.0</v>
      </c>
      <c r="Q303" s="5">
        <v>0.0</v>
      </c>
      <c r="R303" s="5">
        <v>0.0</v>
      </c>
      <c r="S303" s="5">
        <v>0.0</v>
      </c>
      <c r="T303" s="5">
        <v>0.0</v>
      </c>
      <c r="U303" s="5">
        <v>0.0</v>
      </c>
      <c r="V303" s="5">
        <v>0.0</v>
      </c>
      <c r="W303" s="5">
        <v>0.0</v>
      </c>
      <c r="X303" s="5">
        <v>0.0</v>
      </c>
      <c r="Y303" s="5">
        <v>0.0</v>
      </c>
      <c r="Z303" s="5">
        <v>0.0</v>
      </c>
      <c r="AA303" s="5">
        <v>0.0</v>
      </c>
      <c r="AB303" s="5">
        <v>0.0</v>
      </c>
      <c r="AC303" s="5">
        <v>0.0</v>
      </c>
      <c r="AD303" s="5">
        <v>0.0</v>
      </c>
      <c r="AE303" s="5">
        <v>0.0</v>
      </c>
      <c r="AF303" s="6">
        <f>IFERROR(__xludf.DUMMYFUNCTION("IFERROR(
  VLOOKUP(
    A303,
    IMPORTRANGE(
      ""1ZygntHC1J6IxzKbTidmOyf5nUyW4GCLurHCjexrLm_o        "",
      ""HTMLキャッシュ!A:F""
    ),
    3,
    FALSE
  ),
  0
)
"),46076.64927083333)</f>
        <v>46076.64927</v>
      </c>
      <c r="AG303" s="5"/>
      <c r="AH303" s="5"/>
      <c r="AI303" s="5"/>
      <c r="AJ303" s="5"/>
      <c r="AK303" s="5"/>
      <c r="AL303" s="5"/>
      <c r="AM303" s="5"/>
      <c r="AN303" s="5"/>
      <c r="AO303" s="5"/>
      <c r="AP303" s="5"/>
      <c r="AQ303" s="5"/>
      <c r="AR303" s="3"/>
      <c r="AS303" s="5"/>
      <c r="AT303" s="5"/>
      <c r="AU303" s="5"/>
      <c r="AV303" s="5"/>
      <c r="AW303" s="5"/>
      <c r="AX303" s="5"/>
      <c r="AY303" s="5"/>
      <c r="AZ303" s="7"/>
      <c r="BA303" s="7"/>
    </row>
    <row r="304" ht="16.5" customHeight="1">
      <c r="A304" s="4" t="s">
        <v>640</v>
      </c>
      <c r="B304" s="5">
        <v>0.0</v>
      </c>
      <c r="C304" s="5">
        <v>3.0</v>
      </c>
      <c r="D304" s="1" t="s">
        <v>641</v>
      </c>
      <c r="E304" s="5">
        <v>0.0</v>
      </c>
      <c r="F304" s="5">
        <v>1.0</v>
      </c>
      <c r="G304" s="5">
        <v>0.0</v>
      </c>
      <c r="H304" s="5">
        <v>0.0</v>
      </c>
      <c r="I304" s="5">
        <v>2.0</v>
      </c>
      <c r="J304" s="5">
        <v>0.0</v>
      </c>
      <c r="K304" s="5">
        <v>0.0</v>
      </c>
      <c r="L304" s="5">
        <v>0.0</v>
      </c>
      <c r="M304" s="5">
        <v>0.0</v>
      </c>
      <c r="N304" s="5">
        <v>0.0</v>
      </c>
      <c r="O304" s="5">
        <v>0.0</v>
      </c>
      <c r="P304" s="5">
        <v>0.0</v>
      </c>
      <c r="Q304" s="5">
        <v>0.0</v>
      </c>
      <c r="R304" s="5">
        <v>0.0</v>
      </c>
      <c r="S304" s="5">
        <v>0.0</v>
      </c>
      <c r="T304" s="5">
        <v>0.0</v>
      </c>
      <c r="U304" s="5">
        <v>0.0</v>
      </c>
      <c r="V304" s="5">
        <v>0.0</v>
      </c>
      <c r="W304" s="5">
        <v>0.0</v>
      </c>
      <c r="X304" s="5">
        <v>0.0</v>
      </c>
      <c r="Y304" s="5">
        <v>0.0</v>
      </c>
      <c r="Z304" s="5">
        <v>0.0</v>
      </c>
      <c r="AA304" s="5">
        <v>0.0</v>
      </c>
      <c r="AB304" s="5">
        <v>0.0</v>
      </c>
      <c r="AC304" s="5">
        <v>0.0</v>
      </c>
      <c r="AD304" s="5">
        <v>0.0</v>
      </c>
      <c r="AE304" s="5">
        <v>0.0</v>
      </c>
      <c r="AF304" s="6">
        <f>IFERROR(__xludf.DUMMYFUNCTION("IFERROR(
  VLOOKUP(
    A304,
    IMPORTRANGE(
      ""1ZygntHC1J6IxzKbTidmOyf5nUyW4GCLurHCjexrLm_o        "",
      ""HTMLキャッシュ!A:F""
    ),
    3,
    FALSE
  ),
  0
)
"),46067.78555555556)</f>
        <v>46067.78556</v>
      </c>
      <c r="AG304" s="5"/>
      <c r="AH304" s="5"/>
      <c r="AI304" s="5"/>
      <c r="AJ304" s="5"/>
      <c r="AK304" s="5"/>
      <c r="AL304" s="5"/>
      <c r="AM304" s="5"/>
      <c r="AN304" s="5"/>
      <c r="AO304" s="5"/>
      <c r="AP304" s="5"/>
      <c r="AQ304" s="5"/>
      <c r="AR304" s="3"/>
      <c r="AS304" s="5"/>
      <c r="AT304" s="5"/>
      <c r="AU304" s="5"/>
      <c r="AV304" s="5"/>
      <c r="AW304" s="5"/>
      <c r="AX304" s="5"/>
      <c r="AY304" s="5"/>
      <c r="AZ304" s="7"/>
      <c r="BA304" s="7"/>
    </row>
    <row r="305" ht="16.5" customHeight="1">
      <c r="A305" s="4" t="s">
        <v>642</v>
      </c>
      <c r="B305" s="5">
        <v>0.0</v>
      </c>
      <c r="C305" s="5">
        <v>3.0</v>
      </c>
      <c r="D305" s="1" t="s">
        <v>643</v>
      </c>
      <c r="E305" s="5">
        <v>0.0</v>
      </c>
      <c r="F305" s="5">
        <v>2.0</v>
      </c>
      <c r="G305" s="5">
        <v>0.0</v>
      </c>
      <c r="H305" s="5">
        <v>0.0</v>
      </c>
      <c r="I305" s="5">
        <v>0.0</v>
      </c>
      <c r="J305" s="5">
        <v>0.0</v>
      </c>
      <c r="K305" s="5">
        <v>0.0</v>
      </c>
      <c r="L305" s="5">
        <v>0.0</v>
      </c>
      <c r="M305" s="5">
        <v>0.0</v>
      </c>
      <c r="N305" s="5">
        <v>0.0</v>
      </c>
      <c r="O305" s="5">
        <v>0.0</v>
      </c>
      <c r="P305" s="5">
        <v>0.0</v>
      </c>
      <c r="Q305" s="5">
        <v>0.0</v>
      </c>
      <c r="R305" s="5">
        <v>0.0</v>
      </c>
      <c r="S305" s="5">
        <v>0.0</v>
      </c>
      <c r="T305" s="5">
        <v>0.0</v>
      </c>
      <c r="U305" s="5">
        <v>1.0</v>
      </c>
      <c r="V305" s="5">
        <v>0.0</v>
      </c>
      <c r="W305" s="5">
        <v>0.0</v>
      </c>
      <c r="X305" s="5">
        <v>0.0</v>
      </c>
      <c r="Y305" s="5">
        <v>0.0</v>
      </c>
      <c r="Z305" s="5">
        <v>0.0</v>
      </c>
      <c r="AA305" s="5">
        <v>0.0</v>
      </c>
      <c r="AB305" s="5">
        <v>0.0</v>
      </c>
      <c r="AC305" s="5">
        <v>0.0</v>
      </c>
      <c r="AD305" s="5">
        <v>0.0</v>
      </c>
      <c r="AE305" s="5">
        <v>0.0</v>
      </c>
      <c r="AF305" s="6">
        <f>IFERROR(__xludf.DUMMYFUNCTION("IFERROR(
  VLOOKUP(
    A305,
    IMPORTRANGE(
      ""1ZygntHC1J6IxzKbTidmOyf5nUyW4GCLurHCjexrLm_o        "",
      ""HTMLキャッシュ!A:F""
    ),
    3,
    FALSE
  ),
  0
)
"),46059.62179398148)</f>
        <v>46059.62179</v>
      </c>
      <c r="AG305" s="5"/>
      <c r="AH305" s="5"/>
      <c r="AI305" s="5"/>
      <c r="AJ305" s="5"/>
      <c r="AK305" s="5"/>
      <c r="AL305" s="5"/>
      <c r="AM305" s="5"/>
      <c r="AN305" s="5"/>
      <c r="AO305" s="5"/>
      <c r="AP305" s="5"/>
      <c r="AQ305" s="5"/>
      <c r="AR305" s="3"/>
      <c r="AS305" s="5"/>
      <c r="AT305" s="5"/>
      <c r="AU305" s="5"/>
      <c r="AV305" s="5"/>
      <c r="AW305" s="5"/>
      <c r="AX305" s="5"/>
      <c r="AY305" s="5"/>
      <c r="AZ305" s="7"/>
      <c r="BA305" s="7"/>
    </row>
    <row r="306" ht="16.5" customHeight="1">
      <c r="A306" s="4" t="s">
        <v>644</v>
      </c>
      <c r="B306" s="5">
        <v>0.0</v>
      </c>
      <c r="C306" s="5">
        <v>3.0</v>
      </c>
      <c r="D306" s="1" t="s">
        <v>645</v>
      </c>
      <c r="E306" s="5">
        <v>0.0</v>
      </c>
      <c r="F306" s="5">
        <v>3.0</v>
      </c>
      <c r="G306" s="5">
        <v>0.0</v>
      </c>
      <c r="H306" s="5">
        <v>0.0</v>
      </c>
      <c r="I306" s="5">
        <v>0.0</v>
      </c>
      <c r="J306" s="5">
        <v>0.0</v>
      </c>
      <c r="K306" s="5">
        <v>0.0</v>
      </c>
      <c r="L306" s="5">
        <v>0.0</v>
      </c>
      <c r="M306" s="5">
        <v>0.0</v>
      </c>
      <c r="N306" s="5">
        <v>0.0</v>
      </c>
      <c r="O306" s="5">
        <v>0.0</v>
      </c>
      <c r="P306" s="5">
        <v>0.0</v>
      </c>
      <c r="Q306" s="5">
        <v>0.0</v>
      </c>
      <c r="R306" s="5">
        <v>0.0</v>
      </c>
      <c r="S306" s="5">
        <v>0.0</v>
      </c>
      <c r="T306" s="5">
        <v>0.0</v>
      </c>
      <c r="U306" s="5">
        <v>0.0</v>
      </c>
      <c r="V306" s="5">
        <v>0.0</v>
      </c>
      <c r="W306" s="5">
        <v>0.0</v>
      </c>
      <c r="X306" s="5">
        <v>0.0</v>
      </c>
      <c r="Y306" s="5">
        <v>0.0</v>
      </c>
      <c r="Z306" s="5">
        <v>0.0</v>
      </c>
      <c r="AA306" s="5">
        <v>0.0</v>
      </c>
      <c r="AB306" s="5">
        <v>0.0</v>
      </c>
      <c r="AC306" s="5">
        <v>0.0</v>
      </c>
      <c r="AD306" s="5">
        <v>0.0</v>
      </c>
      <c r="AE306" s="5">
        <v>0.0</v>
      </c>
      <c r="AF306" s="6">
        <f>IFERROR(__xludf.DUMMYFUNCTION("IFERROR(
  VLOOKUP(
    A306,
    IMPORTRANGE(
      ""1ZygntHC1J6IxzKbTidmOyf5nUyW4GCLurHCjexrLm_o        "",
      ""HTMLキャッシュ!A:F""
    ),
    3,
    FALSE
  ),
  0
)
"),46069.849490740744)</f>
        <v>46069.84949</v>
      </c>
      <c r="AG306" s="5"/>
      <c r="AH306" s="5"/>
      <c r="AI306" s="5"/>
      <c r="AJ306" s="5"/>
      <c r="AK306" s="5"/>
      <c r="AL306" s="5"/>
      <c r="AM306" s="5"/>
      <c r="AN306" s="5"/>
      <c r="AO306" s="5"/>
      <c r="AP306" s="5"/>
      <c r="AQ306" s="5"/>
      <c r="AR306" s="3"/>
      <c r="AS306" s="5"/>
      <c r="AT306" s="5"/>
      <c r="AU306" s="5"/>
      <c r="AV306" s="5"/>
      <c r="AW306" s="5"/>
      <c r="AX306" s="5"/>
      <c r="AY306" s="5"/>
      <c r="AZ306" s="7"/>
      <c r="BA306" s="7"/>
    </row>
    <row r="307" ht="16.5" customHeight="1">
      <c r="A307" s="4" t="s">
        <v>646</v>
      </c>
      <c r="B307" s="5">
        <v>56.0</v>
      </c>
      <c r="C307" s="5">
        <v>3.0</v>
      </c>
      <c r="D307" s="1" t="s">
        <v>647</v>
      </c>
      <c r="E307" s="5">
        <v>0.0</v>
      </c>
      <c r="F307" s="5">
        <v>1.0</v>
      </c>
      <c r="G307" s="5">
        <v>0.0</v>
      </c>
      <c r="H307" s="5">
        <v>0.0</v>
      </c>
      <c r="I307" s="5">
        <v>0.0</v>
      </c>
      <c r="J307" s="5">
        <v>0.0</v>
      </c>
      <c r="K307" s="5">
        <v>0.0</v>
      </c>
      <c r="L307" s="5">
        <v>0.0</v>
      </c>
      <c r="M307" s="5">
        <v>0.0</v>
      </c>
      <c r="N307" s="5">
        <v>0.0</v>
      </c>
      <c r="O307" s="5">
        <v>0.0</v>
      </c>
      <c r="P307" s="5">
        <v>0.0</v>
      </c>
      <c r="Q307" s="5">
        <v>0.0</v>
      </c>
      <c r="R307" s="5">
        <v>0.0</v>
      </c>
      <c r="S307" s="5">
        <v>0.0</v>
      </c>
      <c r="T307" s="5">
        <v>0.0</v>
      </c>
      <c r="U307" s="5">
        <v>0.0</v>
      </c>
      <c r="V307" s="5">
        <v>0.0</v>
      </c>
      <c r="W307" s="5">
        <v>0.0</v>
      </c>
      <c r="X307" s="5">
        <v>0.0</v>
      </c>
      <c r="Y307" s="5">
        <v>0.0</v>
      </c>
      <c r="Z307" s="5">
        <v>0.0</v>
      </c>
      <c r="AA307" s="5">
        <v>0.0</v>
      </c>
      <c r="AB307" s="5">
        <v>0.0</v>
      </c>
      <c r="AC307" s="5">
        <v>2.0</v>
      </c>
      <c r="AD307" s="5">
        <v>0.0</v>
      </c>
      <c r="AE307" s="5">
        <v>0.0</v>
      </c>
      <c r="AF307" s="6">
        <f>IFERROR(__xludf.DUMMYFUNCTION("IFERROR(
  VLOOKUP(
    A307,
    IMPORTRANGE(
      ""1ZygntHC1J6IxzKbTidmOyf5nUyW4GCLurHCjexrLm_o        "",
      ""HTMLキャッシュ!A:F""
    ),
    3,
    FALSE
  ),
  0
)
"),46085.873564814814)</f>
        <v>46085.87356</v>
      </c>
      <c r="AG307" s="5"/>
      <c r="AH307" s="5"/>
      <c r="AI307" s="5"/>
      <c r="AJ307" s="5"/>
      <c r="AK307" s="5"/>
      <c r="AL307" s="5"/>
      <c r="AM307" s="5"/>
      <c r="AN307" s="5"/>
      <c r="AO307" s="5"/>
      <c r="AP307" s="5"/>
      <c r="AQ307" s="5"/>
      <c r="AR307" s="3"/>
      <c r="AS307" s="5"/>
      <c r="AT307" s="5"/>
      <c r="AU307" s="5"/>
      <c r="AV307" s="5"/>
      <c r="AW307" s="5"/>
      <c r="AX307" s="5"/>
      <c r="AY307" s="5"/>
      <c r="AZ307" s="7"/>
      <c r="BA307" s="7"/>
    </row>
    <row r="308" ht="16.5" customHeight="1">
      <c r="A308" s="4" t="s">
        <v>648</v>
      </c>
      <c r="B308" s="5">
        <v>41.0</v>
      </c>
      <c r="C308" s="5">
        <v>3.0</v>
      </c>
      <c r="D308" s="1" t="s">
        <v>649</v>
      </c>
      <c r="E308" s="5">
        <v>0.0</v>
      </c>
      <c r="F308" s="5">
        <v>3.0</v>
      </c>
      <c r="G308" s="5">
        <v>0.0</v>
      </c>
      <c r="H308" s="5">
        <v>0.0</v>
      </c>
      <c r="I308" s="5">
        <v>0.0</v>
      </c>
      <c r="J308" s="5">
        <v>0.0</v>
      </c>
      <c r="K308" s="5">
        <v>0.0</v>
      </c>
      <c r="L308" s="5">
        <v>0.0</v>
      </c>
      <c r="M308" s="5">
        <v>0.0</v>
      </c>
      <c r="N308" s="5">
        <v>0.0</v>
      </c>
      <c r="O308" s="5">
        <v>0.0</v>
      </c>
      <c r="P308" s="5">
        <v>0.0</v>
      </c>
      <c r="Q308" s="5">
        <v>0.0</v>
      </c>
      <c r="R308" s="5">
        <v>0.0</v>
      </c>
      <c r="S308" s="5">
        <v>0.0</v>
      </c>
      <c r="T308" s="5">
        <v>0.0</v>
      </c>
      <c r="U308" s="5">
        <v>0.0</v>
      </c>
      <c r="V308" s="5">
        <v>0.0</v>
      </c>
      <c r="W308" s="5">
        <v>0.0</v>
      </c>
      <c r="X308" s="5">
        <v>0.0</v>
      </c>
      <c r="Y308" s="5">
        <v>0.0</v>
      </c>
      <c r="Z308" s="5">
        <v>0.0</v>
      </c>
      <c r="AA308" s="5">
        <v>0.0</v>
      </c>
      <c r="AB308" s="5">
        <v>0.0</v>
      </c>
      <c r="AC308" s="5">
        <v>0.0</v>
      </c>
      <c r="AD308" s="5">
        <v>0.0</v>
      </c>
      <c r="AE308" s="5">
        <v>0.0</v>
      </c>
      <c r="AF308" s="6">
        <f>IFERROR(__xludf.DUMMYFUNCTION("IFERROR(
  VLOOKUP(
    A308,
    IMPORTRANGE(
      ""1ZygntHC1J6IxzKbTidmOyf5nUyW4GCLurHCjexrLm_o        "",
      ""HTMLキャッシュ!A:F""
    ),
    3,
    FALSE
  ),
  0
)
"),46046.78023148148)</f>
        <v>46046.78023</v>
      </c>
      <c r="AG308" s="5"/>
      <c r="AH308" s="5"/>
      <c r="AI308" s="5"/>
      <c r="AJ308" s="5"/>
      <c r="AK308" s="5"/>
      <c r="AL308" s="5"/>
      <c r="AM308" s="5"/>
      <c r="AN308" s="5"/>
      <c r="AO308" s="5"/>
      <c r="AP308" s="5"/>
      <c r="AQ308" s="5"/>
      <c r="AR308" s="3"/>
      <c r="AS308" s="5"/>
      <c r="AT308" s="5"/>
      <c r="AU308" s="5"/>
      <c r="AV308" s="5"/>
      <c r="AW308" s="5"/>
      <c r="AX308" s="5"/>
      <c r="AY308" s="5"/>
      <c r="AZ308" s="7"/>
      <c r="BA308" s="7"/>
    </row>
    <row r="309" ht="16.5" customHeight="1">
      <c r="A309" s="4" t="s">
        <v>650</v>
      </c>
      <c r="B309" s="5">
        <v>7.0</v>
      </c>
      <c r="C309" s="5">
        <v>3.0</v>
      </c>
      <c r="D309" s="1" t="s">
        <v>651</v>
      </c>
      <c r="E309" s="5">
        <v>0.0</v>
      </c>
      <c r="F309" s="5">
        <v>0.0</v>
      </c>
      <c r="G309" s="5">
        <v>0.0</v>
      </c>
      <c r="H309" s="5">
        <v>0.0</v>
      </c>
      <c r="I309" s="5">
        <v>0.0</v>
      </c>
      <c r="J309" s="5">
        <v>1.0</v>
      </c>
      <c r="K309" s="5">
        <v>0.0</v>
      </c>
      <c r="L309" s="5">
        <v>0.0</v>
      </c>
      <c r="M309" s="5">
        <v>0.0</v>
      </c>
      <c r="N309" s="5">
        <v>0.0</v>
      </c>
      <c r="O309" s="5">
        <v>0.0</v>
      </c>
      <c r="P309" s="5">
        <v>0.0</v>
      </c>
      <c r="Q309" s="5">
        <v>0.0</v>
      </c>
      <c r="R309" s="5">
        <v>0.0</v>
      </c>
      <c r="S309" s="5">
        <v>0.0</v>
      </c>
      <c r="T309" s="5">
        <v>0.0</v>
      </c>
      <c r="U309" s="5">
        <v>0.0</v>
      </c>
      <c r="V309" s="5">
        <v>0.0</v>
      </c>
      <c r="W309" s="5">
        <v>0.0</v>
      </c>
      <c r="X309" s="5">
        <v>0.0</v>
      </c>
      <c r="Y309" s="5">
        <v>0.0</v>
      </c>
      <c r="Z309" s="5">
        <v>0.0</v>
      </c>
      <c r="AA309" s="5">
        <v>0.0</v>
      </c>
      <c r="AB309" s="5">
        <v>0.0</v>
      </c>
      <c r="AC309" s="5">
        <v>2.0</v>
      </c>
      <c r="AD309" s="5">
        <v>0.0</v>
      </c>
      <c r="AE309" s="5">
        <v>0.0</v>
      </c>
      <c r="AF309" s="6">
        <f>IFERROR(__xludf.DUMMYFUNCTION("IFERROR(
  VLOOKUP(
    A309,
    IMPORTRANGE(
      ""1ZygntHC1J6IxzKbTidmOyf5nUyW4GCLurHCjexrLm_o        "",
      ""HTMLキャッシュ!A:F""
    ),
    3,
    FALSE
  ),
  0
)
"),46078.63425925926)</f>
        <v>46078.63426</v>
      </c>
      <c r="AG309" s="5"/>
      <c r="AH309" s="5"/>
      <c r="AI309" s="5"/>
      <c r="AJ309" s="5"/>
      <c r="AK309" s="5"/>
      <c r="AL309" s="5"/>
      <c r="AM309" s="5"/>
      <c r="AN309" s="5"/>
      <c r="AO309" s="5"/>
      <c r="AP309" s="5"/>
      <c r="AQ309" s="5"/>
      <c r="AR309" s="3"/>
      <c r="AS309" s="5"/>
      <c r="AT309" s="5"/>
      <c r="AU309" s="5"/>
      <c r="AV309" s="5"/>
      <c r="AW309" s="5"/>
      <c r="AX309" s="5"/>
      <c r="AY309" s="5"/>
      <c r="AZ309" s="7"/>
      <c r="BA309" s="7"/>
    </row>
    <row r="310" ht="16.5" customHeight="1">
      <c r="A310" s="4" t="s">
        <v>652</v>
      </c>
      <c r="B310" s="5">
        <v>94.0</v>
      </c>
      <c r="C310" s="5">
        <v>3.0</v>
      </c>
      <c r="D310" s="1" t="s">
        <v>653</v>
      </c>
      <c r="E310" s="5">
        <v>0.0</v>
      </c>
      <c r="F310" s="5">
        <v>0.0</v>
      </c>
      <c r="G310" s="5">
        <v>0.0</v>
      </c>
      <c r="H310" s="5">
        <v>0.0</v>
      </c>
      <c r="I310" s="5">
        <v>2.0</v>
      </c>
      <c r="J310" s="5">
        <v>0.0</v>
      </c>
      <c r="K310" s="5">
        <v>0.0</v>
      </c>
      <c r="L310" s="5">
        <v>0.0</v>
      </c>
      <c r="M310" s="5">
        <v>0.0</v>
      </c>
      <c r="N310" s="5">
        <v>0.0</v>
      </c>
      <c r="O310" s="5">
        <v>0.0</v>
      </c>
      <c r="P310" s="5">
        <v>0.0</v>
      </c>
      <c r="Q310" s="5">
        <v>1.0</v>
      </c>
      <c r="R310" s="5">
        <v>0.0</v>
      </c>
      <c r="S310" s="5">
        <v>0.0</v>
      </c>
      <c r="T310" s="5">
        <v>0.0</v>
      </c>
      <c r="U310" s="5">
        <v>0.0</v>
      </c>
      <c r="V310" s="5">
        <v>0.0</v>
      </c>
      <c r="W310" s="5">
        <v>0.0</v>
      </c>
      <c r="X310" s="5">
        <v>0.0</v>
      </c>
      <c r="Y310" s="5">
        <v>0.0</v>
      </c>
      <c r="Z310" s="5">
        <v>0.0</v>
      </c>
      <c r="AA310" s="5">
        <v>0.0</v>
      </c>
      <c r="AB310" s="5">
        <v>0.0</v>
      </c>
      <c r="AC310" s="5">
        <v>0.0</v>
      </c>
      <c r="AD310" s="5">
        <v>0.0</v>
      </c>
      <c r="AE310" s="5">
        <v>0.0</v>
      </c>
      <c r="AF310" s="6">
        <f>IFERROR(__xludf.DUMMYFUNCTION("IFERROR(
  VLOOKUP(
    A310,
    IMPORTRANGE(
      ""1ZygntHC1J6IxzKbTidmOyf5nUyW4GCLurHCjexrLm_o        "",
      ""HTMLキャッシュ!A:F""
    ),
    3,
    FALSE
  ),
  0
)
"),46069.62248842593)</f>
        <v>46069.62249</v>
      </c>
      <c r="AG310" s="5"/>
      <c r="AH310" s="5"/>
      <c r="AI310" s="5"/>
      <c r="AJ310" s="5"/>
      <c r="AK310" s="5"/>
      <c r="AL310" s="5"/>
      <c r="AM310" s="5"/>
      <c r="AN310" s="5"/>
      <c r="AO310" s="5"/>
      <c r="AP310" s="5"/>
      <c r="AQ310" s="5"/>
      <c r="AR310" s="3"/>
      <c r="AS310" s="5"/>
      <c r="AT310" s="5"/>
      <c r="AU310" s="5"/>
      <c r="AV310" s="5"/>
      <c r="AW310" s="5"/>
      <c r="AX310" s="5"/>
      <c r="AY310" s="5"/>
      <c r="AZ310" s="7"/>
      <c r="BA310" s="7"/>
    </row>
    <row r="311" ht="16.5" customHeight="1">
      <c r="A311" s="4" t="s">
        <v>654</v>
      </c>
      <c r="B311" s="5">
        <v>0.0</v>
      </c>
      <c r="C311" s="5">
        <v>3.0</v>
      </c>
      <c r="D311" s="1" t="s">
        <v>655</v>
      </c>
      <c r="E311" s="5">
        <v>0.0</v>
      </c>
      <c r="F311" s="5">
        <v>2.0</v>
      </c>
      <c r="G311" s="5">
        <v>0.0</v>
      </c>
      <c r="H311" s="5">
        <v>0.0</v>
      </c>
      <c r="I311" s="5">
        <v>0.0</v>
      </c>
      <c r="J311" s="5">
        <v>0.0</v>
      </c>
      <c r="K311" s="5">
        <v>0.0</v>
      </c>
      <c r="L311" s="5">
        <v>0.0</v>
      </c>
      <c r="M311" s="5">
        <v>0.0</v>
      </c>
      <c r="N311" s="5">
        <v>0.0</v>
      </c>
      <c r="O311" s="5">
        <v>0.0</v>
      </c>
      <c r="P311" s="5">
        <v>0.0</v>
      </c>
      <c r="Q311" s="5">
        <v>0.0</v>
      </c>
      <c r="R311" s="5">
        <v>0.0</v>
      </c>
      <c r="S311" s="5">
        <v>0.0</v>
      </c>
      <c r="T311" s="5">
        <v>0.0</v>
      </c>
      <c r="U311" s="5">
        <v>0.0</v>
      </c>
      <c r="V311" s="5">
        <v>0.0</v>
      </c>
      <c r="W311" s="5">
        <v>0.0</v>
      </c>
      <c r="X311" s="5">
        <v>0.0</v>
      </c>
      <c r="Y311" s="5">
        <v>0.0</v>
      </c>
      <c r="Z311" s="5">
        <v>0.0</v>
      </c>
      <c r="AA311" s="5">
        <v>0.0</v>
      </c>
      <c r="AB311" s="5">
        <v>1.0</v>
      </c>
      <c r="AC311" s="5">
        <v>0.0</v>
      </c>
      <c r="AD311" s="5">
        <v>0.0</v>
      </c>
      <c r="AE311" s="5">
        <v>0.0</v>
      </c>
      <c r="AF311" s="6">
        <f>IFERROR(__xludf.DUMMYFUNCTION("IFERROR(
  VLOOKUP(
    A311,
    IMPORTRANGE(
      ""1ZygntHC1J6IxzKbTidmOyf5nUyW4GCLurHCjexrLm_o        "",
      ""HTMLキャッシュ!A:F""
    ),
    3,
    FALSE
  ),
  0
)
"),46059.85396990741)</f>
        <v>46059.85397</v>
      </c>
      <c r="AG311" s="5"/>
      <c r="AH311" s="5"/>
      <c r="AI311" s="5"/>
      <c r="AJ311" s="5"/>
      <c r="AK311" s="5"/>
      <c r="AL311" s="5"/>
      <c r="AM311" s="5"/>
      <c r="AN311" s="5"/>
      <c r="AO311" s="5"/>
      <c r="AP311" s="5"/>
      <c r="AQ311" s="5"/>
      <c r="AR311" s="3"/>
      <c r="AS311" s="5"/>
      <c r="AT311" s="5"/>
      <c r="AU311" s="5"/>
      <c r="AV311" s="5"/>
      <c r="AW311" s="5"/>
      <c r="AX311" s="5"/>
      <c r="AY311" s="5"/>
      <c r="AZ311" s="7"/>
      <c r="BA311" s="7"/>
    </row>
    <row r="312" ht="16.5" customHeight="1">
      <c r="A312" s="4" t="s">
        <v>656</v>
      </c>
      <c r="B312" s="5">
        <v>8.0</v>
      </c>
      <c r="C312" s="5">
        <v>3.0</v>
      </c>
      <c r="D312" s="1" t="s">
        <v>657</v>
      </c>
      <c r="E312" s="5">
        <v>0.0</v>
      </c>
      <c r="F312" s="5">
        <v>2.0</v>
      </c>
      <c r="G312" s="5">
        <v>0.0</v>
      </c>
      <c r="H312" s="5">
        <v>0.0</v>
      </c>
      <c r="I312" s="5">
        <v>0.0</v>
      </c>
      <c r="J312" s="5">
        <v>0.0</v>
      </c>
      <c r="K312" s="5">
        <v>0.0</v>
      </c>
      <c r="L312" s="5">
        <v>0.0</v>
      </c>
      <c r="M312" s="5">
        <v>0.0</v>
      </c>
      <c r="N312" s="5">
        <v>0.0</v>
      </c>
      <c r="O312" s="5">
        <v>0.0</v>
      </c>
      <c r="P312" s="5">
        <v>0.0</v>
      </c>
      <c r="Q312" s="5">
        <v>0.0</v>
      </c>
      <c r="R312" s="5">
        <v>1.0</v>
      </c>
      <c r="S312" s="5">
        <v>0.0</v>
      </c>
      <c r="T312" s="5">
        <v>0.0</v>
      </c>
      <c r="U312" s="5">
        <v>0.0</v>
      </c>
      <c r="V312" s="5">
        <v>0.0</v>
      </c>
      <c r="W312" s="5">
        <v>0.0</v>
      </c>
      <c r="X312" s="5">
        <v>0.0</v>
      </c>
      <c r="Y312" s="5">
        <v>0.0</v>
      </c>
      <c r="Z312" s="5">
        <v>0.0</v>
      </c>
      <c r="AA312" s="5">
        <v>0.0</v>
      </c>
      <c r="AB312" s="5">
        <v>0.0</v>
      </c>
      <c r="AC312" s="5">
        <v>0.0</v>
      </c>
      <c r="AD312" s="5">
        <v>0.0</v>
      </c>
      <c r="AE312" s="5">
        <v>0.0</v>
      </c>
      <c r="AF312" s="6">
        <f>IFERROR(__xludf.DUMMYFUNCTION("IFERROR(
  VLOOKUP(
    A312,
    IMPORTRANGE(
      ""1ZygntHC1J6IxzKbTidmOyf5nUyW4GCLurHCjexrLm_o        "",
      ""HTMLキャッシュ!A:F""
    ),
    3,
    FALSE
  ),
  0
)
"),46073.841319444444)</f>
        <v>46073.84132</v>
      </c>
      <c r="AG312" s="5"/>
      <c r="AH312" s="5"/>
      <c r="AI312" s="5"/>
      <c r="AJ312" s="5"/>
      <c r="AK312" s="5"/>
      <c r="AL312" s="5"/>
      <c r="AM312" s="5"/>
      <c r="AN312" s="5"/>
      <c r="AO312" s="5"/>
      <c r="AP312" s="5"/>
      <c r="AQ312" s="5"/>
      <c r="AR312" s="3"/>
      <c r="AS312" s="5"/>
      <c r="AT312" s="5"/>
      <c r="AU312" s="5"/>
      <c r="AV312" s="5"/>
      <c r="AW312" s="5"/>
      <c r="AX312" s="5"/>
      <c r="AY312" s="5"/>
      <c r="AZ312" s="7"/>
      <c r="BA312" s="7"/>
    </row>
    <row r="313" ht="16.5" customHeight="1">
      <c r="A313" s="4" t="s">
        <v>658</v>
      </c>
      <c r="B313" s="5">
        <v>0.0</v>
      </c>
      <c r="C313" s="5">
        <v>3.0</v>
      </c>
      <c r="D313" s="1" t="s">
        <v>659</v>
      </c>
      <c r="E313" s="5">
        <v>0.0</v>
      </c>
      <c r="F313" s="5">
        <v>0.0</v>
      </c>
      <c r="G313" s="5">
        <v>0.0</v>
      </c>
      <c r="H313" s="5">
        <v>0.0</v>
      </c>
      <c r="I313" s="5">
        <v>0.0</v>
      </c>
      <c r="J313" s="5">
        <v>0.0</v>
      </c>
      <c r="K313" s="5">
        <v>0.0</v>
      </c>
      <c r="L313" s="5">
        <v>0.0</v>
      </c>
      <c r="M313" s="5">
        <v>0.0</v>
      </c>
      <c r="N313" s="5">
        <v>0.0</v>
      </c>
      <c r="O313" s="5">
        <v>0.0</v>
      </c>
      <c r="P313" s="5">
        <v>0.0</v>
      </c>
      <c r="Q313" s="5">
        <v>0.0</v>
      </c>
      <c r="R313" s="5">
        <v>0.0</v>
      </c>
      <c r="S313" s="5">
        <v>0.0</v>
      </c>
      <c r="T313" s="5">
        <v>0.0</v>
      </c>
      <c r="U313" s="5">
        <v>1.0</v>
      </c>
      <c r="V313" s="5">
        <v>0.0</v>
      </c>
      <c r="W313" s="5">
        <v>1.0</v>
      </c>
      <c r="X313" s="5">
        <v>0.0</v>
      </c>
      <c r="Y313" s="5">
        <v>0.0</v>
      </c>
      <c r="Z313" s="5">
        <v>0.0</v>
      </c>
      <c r="AA313" s="5">
        <v>0.0</v>
      </c>
      <c r="AB313" s="5">
        <v>1.0</v>
      </c>
      <c r="AC313" s="5">
        <v>0.0</v>
      </c>
      <c r="AD313" s="5">
        <v>0.0</v>
      </c>
      <c r="AE313" s="5">
        <v>0.0</v>
      </c>
      <c r="AF313" s="6">
        <f>IFERROR(__xludf.DUMMYFUNCTION("IFERROR(
  VLOOKUP(
    A313,
    IMPORTRANGE(
      ""1ZygntHC1J6IxzKbTidmOyf5nUyW4GCLurHCjexrLm_o        "",
      ""HTMLキャッシュ!A:F""
    ),
    3,
    FALSE
  ),
  0
)
"),46048.703194444446)</f>
        <v>46048.70319</v>
      </c>
      <c r="AG313" s="5"/>
      <c r="AH313" s="5"/>
      <c r="AI313" s="5"/>
      <c r="AJ313" s="5"/>
      <c r="AK313" s="5"/>
      <c r="AL313" s="5"/>
      <c r="AM313" s="5"/>
      <c r="AN313" s="5"/>
      <c r="AO313" s="5"/>
      <c r="AP313" s="5"/>
      <c r="AQ313" s="5"/>
      <c r="AR313" s="3"/>
      <c r="AS313" s="5"/>
      <c r="AT313" s="5"/>
      <c r="AU313" s="5"/>
      <c r="AV313" s="5"/>
      <c r="AW313" s="5"/>
      <c r="AX313" s="5"/>
      <c r="AY313" s="5"/>
      <c r="AZ313" s="7"/>
      <c r="BA313" s="7"/>
    </row>
    <row r="314" ht="16.5" customHeight="1">
      <c r="A314" s="4" t="s">
        <v>660</v>
      </c>
      <c r="B314" s="5">
        <v>1.0</v>
      </c>
      <c r="C314" s="5">
        <v>3.0</v>
      </c>
      <c r="D314" s="1" t="s">
        <v>661</v>
      </c>
      <c r="E314" s="5">
        <v>0.0</v>
      </c>
      <c r="F314" s="5">
        <v>2.0</v>
      </c>
      <c r="G314" s="5">
        <v>0.0</v>
      </c>
      <c r="H314" s="5">
        <v>0.0</v>
      </c>
      <c r="I314" s="5">
        <v>0.0</v>
      </c>
      <c r="J314" s="5">
        <v>0.0</v>
      </c>
      <c r="K314" s="5">
        <v>0.0</v>
      </c>
      <c r="L314" s="5">
        <v>0.0</v>
      </c>
      <c r="M314" s="5">
        <v>0.0</v>
      </c>
      <c r="N314" s="5">
        <v>0.0</v>
      </c>
      <c r="O314" s="5">
        <v>0.0</v>
      </c>
      <c r="P314" s="5">
        <v>0.0</v>
      </c>
      <c r="Q314" s="5">
        <v>0.0</v>
      </c>
      <c r="R314" s="5">
        <v>0.0</v>
      </c>
      <c r="S314" s="5">
        <v>0.0</v>
      </c>
      <c r="T314" s="5">
        <v>0.0</v>
      </c>
      <c r="U314" s="5">
        <v>0.0</v>
      </c>
      <c r="V314" s="5">
        <v>0.0</v>
      </c>
      <c r="W314" s="5">
        <v>0.0</v>
      </c>
      <c r="X314" s="5">
        <v>0.0</v>
      </c>
      <c r="Y314" s="5">
        <v>0.0</v>
      </c>
      <c r="Z314" s="5">
        <v>1.0</v>
      </c>
      <c r="AA314" s="5">
        <v>0.0</v>
      </c>
      <c r="AB314" s="5">
        <v>0.0</v>
      </c>
      <c r="AC314" s="5">
        <v>0.0</v>
      </c>
      <c r="AD314" s="5">
        <v>0.0</v>
      </c>
      <c r="AE314" s="5">
        <v>0.0</v>
      </c>
      <c r="AF314" s="6">
        <f>IFERROR(__xludf.DUMMYFUNCTION("IFERROR(
  VLOOKUP(
    A314,
    IMPORTRANGE(
      ""1ZygntHC1J6IxzKbTidmOyf5nUyW4GCLurHCjexrLm_o        "",
      ""HTMLキャッシュ!A:F""
    ),
    3,
    FALSE
  ),
  0
)
"),46077.7465625)</f>
        <v>46077.74656</v>
      </c>
      <c r="AG314" s="5"/>
      <c r="AH314" s="5"/>
      <c r="AI314" s="5"/>
      <c r="AJ314" s="5"/>
      <c r="AK314" s="5"/>
      <c r="AL314" s="5"/>
      <c r="AM314" s="5"/>
      <c r="AN314" s="5"/>
      <c r="AO314" s="5"/>
      <c r="AP314" s="5"/>
      <c r="AQ314" s="5"/>
      <c r="AR314" s="3"/>
      <c r="AS314" s="5"/>
      <c r="AT314" s="5"/>
      <c r="AU314" s="5"/>
      <c r="AV314" s="5"/>
      <c r="AW314" s="5"/>
      <c r="AX314" s="5"/>
      <c r="AY314" s="5"/>
      <c r="AZ314" s="7"/>
      <c r="BA314" s="7"/>
    </row>
    <row r="315" ht="16.5" customHeight="1">
      <c r="A315" s="4" t="s">
        <v>662</v>
      </c>
      <c r="B315" s="5">
        <v>2.0</v>
      </c>
      <c r="C315" s="5">
        <v>3.0</v>
      </c>
      <c r="D315" s="1" t="s">
        <v>663</v>
      </c>
      <c r="E315" s="5">
        <v>0.0</v>
      </c>
      <c r="F315" s="5">
        <v>1.0</v>
      </c>
      <c r="G315" s="5">
        <v>0.0</v>
      </c>
      <c r="H315" s="5">
        <v>0.0</v>
      </c>
      <c r="I315" s="5">
        <v>0.0</v>
      </c>
      <c r="J315" s="5">
        <v>0.0</v>
      </c>
      <c r="K315" s="5">
        <v>0.0</v>
      </c>
      <c r="L315" s="5">
        <v>0.0</v>
      </c>
      <c r="M315" s="5">
        <v>0.0</v>
      </c>
      <c r="N315" s="5">
        <v>0.0</v>
      </c>
      <c r="O315" s="5">
        <v>0.0</v>
      </c>
      <c r="P315" s="5">
        <v>0.0</v>
      </c>
      <c r="Q315" s="5">
        <v>0.0</v>
      </c>
      <c r="R315" s="5">
        <v>0.0</v>
      </c>
      <c r="S315" s="5">
        <v>0.0</v>
      </c>
      <c r="T315" s="5">
        <v>0.0</v>
      </c>
      <c r="U315" s="5">
        <v>2.0</v>
      </c>
      <c r="V315" s="5">
        <v>0.0</v>
      </c>
      <c r="W315" s="5">
        <v>0.0</v>
      </c>
      <c r="X315" s="5">
        <v>0.0</v>
      </c>
      <c r="Y315" s="5">
        <v>0.0</v>
      </c>
      <c r="Z315" s="5">
        <v>0.0</v>
      </c>
      <c r="AA315" s="5">
        <v>0.0</v>
      </c>
      <c r="AB315" s="5">
        <v>0.0</v>
      </c>
      <c r="AC315" s="5">
        <v>0.0</v>
      </c>
      <c r="AD315" s="5">
        <v>0.0</v>
      </c>
      <c r="AE315" s="5">
        <v>0.0</v>
      </c>
      <c r="AF315" s="6">
        <f>IFERROR(__xludf.DUMMYFUNCTION("IFERROR(
  VLOOKUP(
    A315,
    IMPORTRANGE(
      ""1ZygntHC1J6IxzKbTidmOyf5nUyW4GCLurHCjexrLm_o        "",
      ""HTMLキャッシュ!A:F""
    ),
    3,
    FALSE
  ),
  0
)
"),46069.85365740741)</f>
        <v>46069.85366</v>
      </c>
      <c r="AG315" s="5"/>
      <c r="AH315" s="5"/>
      <c r="AI315" s="5"/>
      <c r="AJ315" s="5"/>
      <c r="AK315" s="5"/>
      <c r="AL315" s="5"/>
      <c r="AM315" s="5"/>
      <c r="AN315" s="5"/>
      <c r="AO315" s="5"/>
      <c r="AP315" s="5"/>
      <c r="AQ315" s="5"/>
      <c r="AR315" s="3"/>
      <c r="AS315" s="5"/>
      <c r="AT315" s="5"/>
      <c r="AU315" s="5"/>
      <c r="AV315" s="5"/>
      <c r="AW315" s="5"/>
      <c r="AX315" s="5"/>
      <c r="AY315" s="5"/>
      <c r="AZ315" s="7"/>
      <c r="BA315" s="7"/>
    </row>
    <row r="316" ht="16.5" customHeight="1">
      <c r="A316" s="4" t="s">
        <v>664</v>
      </c>
      <c r="B316" s="5">
        <v>0.0</v>
      </c>
      <c r="C316" s="5">
        <v>3.0</v>
      </c>
      <c r="D316" s="1" t="s">
        <v>665</v>
      </c>
      <c r="E316" s="5">
        <v>0.0</v>
      </c>
      <c r="F316" s="5">
        <v>0.0</v>
      </c>
      <c r="G316" s="5">
        <v>1.0</v>
      </c>
      <c r="H316" s="5">
        <v>0.0</v>
      </c>
      <c r="I316" s="5">
        <v>0.0</v>
      </c>
      <c r="J316" s="5">
        <v>1.0</v>
      </c>
      <c r="K316" s="5">
        <v>0.0</v>
      </c>
      <c r="L316" s="5">
        <v>0.0</v>
      </c>
      <c r="M316" s="5">
        <v>0.0</v>
      </c>
      <c r="N316" s="5">
        <v>0.0</v>
      </c>
      <c r="O316" s="5">
        <v>0.0</v>
      </c>
      <c r="P316" s="5">
        <v>0.0</v>
      </c>
      <c r="Q316" s="5">
        <v>0.0</v>
      </c>
      <c r="R316" s="5">
        <v>0.0</v>
      </c>
      <c r="S316" s="5">
        <v>0.0</v>
      </c>
      <c r="T316" s="5">
        <v>0.0</v>
      </c>
      <c r="U316" s="5">
        <v>0.0</v>
      </c>
      <c r="V316" s="5">
        <v>0.0</v>
      </c>
      <c r="W316" s="5">
        <v>0.0</v>
      </c>
      <c r="X316" s="5">
        <v>0.0</v>
      </c>
      <c r="Y316" s="5">
        <v>1.0</v>
      </c>
      <c r="Z316" s="5">
        <v>0.0</v>
      </c>
      <c r="AA316" s="5">
        <v>0.0</v>
      </c>
      <c r="AB316" s="5">
        <v>0.0</v>
      </c>
      <c r="AC316" s="5">
        <v>0.0</v>
      </c>
      <c r="AD316" s="5">
        <v>0.0</v>
      </c>
      <c r="AE316" s="5">
        <v>0.0</v>
      </c>
      <c r="AF316" s="6">
        <f>IFERROR(__xludf.DUMMYFUNCTION("IFERROR(
  VLOOKUP(
    A316,
    IMPORTRANGE(
      ""1ZygntHC1J6IxzKbTidmOyf5nUyW4GCLurHCjexrLm_o        "",
      ""HTMLキャッシュ!A:F""
    ),
    3,
    FALSE
  ),
  0
)
"),46080.75753472222)</f>
        <v>46080.75753</v>
      </c>
      <c r="AG316" s="5"/>
      <c r="AH316" s="5"/>
      <c r="AI316" s="5"/>
      <c r="AJ316" s="5"/>
      <c r="AK316" s="5"/>
      <c r="AL316" s="5"/>
      <c r="AM316" s="5"/>
      <c r="AN316" s="5"/>
      <c r="AO316" s="5"/>
      <c r="AP316" s="5"/>
      <c r="AQ316" s="5"/>
      <c r="AR316" s="3"/>
      <c r="AS316" s="5"/>
      <c r="AT316" s="5"/>
      <c r="AU316" s="5"/>
      <c r="AV316" s="5"/>
      <c r="AW316" s="5"/>
      <c r="AX316" s="5"/>
      <c r="AY316" s="5"/>
      <c r="AZ316" s="7"/>
      <c r="BA316" s="7"/>
    </row>
    <row r="317" ht="16.5" customHeight="1">
      <c r="A317" s="1" t="s">
        <v>666</v>
      </c>
      <c r="B317" s="5">
        <v>0.0</v>
      </c>
      <c r="C317" s="5">
        <v>3.0</v>
      </c>
      <c r="D317" s="1" t="s">
        <v>667</v>
      </c>
      <c r="E317" s="5">
        <v>0.0</v>
      </c>
      <c r="F317" s="5">
        <v>3.0</v>
      </c>
      <c r="G317" s="5">
        <v>0.0</v>
      </c>
      <c r="H317" s="5">
        <v>0.0</v>
      </c>
      <c r="I317" s="5">
        <v>0.0</v>
      </c>
      <c r="J317" s="5">
        <v>0.0</v>
      </c>
      <c r="K317" s="5">
        <v>0.0</v>
      </c>
      <c r="L317" s="5">
        <v>0.0</v>
      </c>
      <c r="M317" s="5">
        <v>0.0</v>
      </c>
      <c r="N317" s="5">
        <v>0.0</v>
      </c>
      <c r="O317" s="5">
        <v>0.0</v>
      </c>
      <c r="P317" s="5">
        <v>0.0</v>
      </c>
      <c r="Q317" s="5">
        <v>0.0</v>
      </c>
      <c r="R317" s="5">
        <v>0.0</v>
      </c>
      <c r="S317" s="5">
        <v>0.0</v>
      </c>
      <c r="T317" s="5">
        <v>0.0</v>
      </c>
      <c r="U317" s="5">
        <v>0.0</v>
      </c>
      <c r="V317" s="5">
        <v>0.0</v>
      </c>
      <c r="W317" s="5">
        <v>0.0</v>
      </c>
      <c r="X317" s="5">
        <v>0.0</v>
      </c>
      <c r="Y317" s="5">
        <v>0.0</v>
      </c>
      <c r="Z317" s="5">
        <v>0.0</v>
      </c>
      <c r="AA317" s="5">
        <v>0.0</v>
      </c>
      <c r="AB317" s="5">
        <v>0.0</v>
      </c>
      <c r="AC317" s="5">
        <v>0.0</v>
      </c>
      <c r="AD317" s="5">
        <v>0.0</v>
      </c>
      <c r="AE317" s="5">
        <v>0.0</v>
      </c>
      <c r="AF317" s="6">
        <f>IFERROR(__xludf.DUMMYFUNCTION("IFERROR(
  VLOOKUP(
    A317,
    IMPORTRANGE(
      ""1ZygntHC1J6IxzKbTidmOyf5nUyW4GCLurHCjexrLm_o        "",
      ""HTMLキャッシュ!A:F""
    ),
    3,
    FALSE
  ),
  0
)
"),45593.559525462966)</f>
        <v>45593.55953</v>
      </c>
      <c r="AG317" s="5"/>
      <c r="AH317" s="5"/>
      <c r="AI317" s="5"/>
      <c r="AJ317" s="5"/>
      <c r="AK317" s="5"/>
      <c r="AL317" s="5"/>
      <c r="AM317" s="5"/>
      <c r="AN317" s="5"/>
      <c r="AO317" s="5"/>
      <c r="AP317" s="5"/>
      <c r="AQ317" s="5"/>
      <c r="AR317" s="3"/>
      <c r="AS317" s="5"/>
      <c r="AT317" s="5"/>
      <c r="AU317" s="5"/>
      <c r="AV317" s="5"/>
      <c r="AW317" s="5"/>
      <c r="AX317" s="5"/>
      <c r="AY317" s="5"/>
      <c r="AZ317" s="7"/>
      <c r="BA317" s="7"/>
    </row>
    <row r="318" ht="16.5" customHeight="1">
      <c r="A318" s="1" t="s">
        <v>668</v>
      </c>
      <c r="B318" s="5">
        <v>0.0</v>
      </c>
      <c r="C318" s="5">
        <v>3.0</v>
      </c>
      <c r="D318" s="1" t="s">
        <v>669</v>
      </c>
      <c r="E318" s="5">
        <v>0.0</v>
      </c>
      <c r="F318" s="5">
        <v>3.0</v>
      </c>
      <c r="G318" s="5">
        <v>0.0</v>
      </c>
      <c r="H318" s="5">
        <v>0.0</v>
      </c>
      <c r="I318" s="5">
        <v>0.0</v>
      </c>
      <c r="J318" s="5">
        <v>0.0</v>
      </c>
      <c r="K318" s="5">
        <v>0.0</v>
      </c>
      <c r="L318" s="5">
        <v>0.0</v>
      </c>
      <c r="M318" s="5">
        <v>0.0</v>
      </c>
      <c r="N318" s="5">
        <v>0.0</v>
      </c>
      <c r="O318" s="5">
        <v>0.0</v>
      </c>
      <c r="P318" s="5">
        <v>0.0</v>
      </c>
      <c r="Q318" s="5">
        <v>0.0</v>
      </c>
      <c r="R318" s="5">
        <v>0.0</v>
      </c>
      <c r="S318" s="5">
        <v>0.0</v>
      </c>
      <c r="T318" s="5">
        <v>0.0</v>
      </c>
      <c r="U318" s="5">
        <v>0.0</v>
      </c>
      <c r="V318" s="5">
        <v>0.0</v>
      </c>
      <c r="W318" s="5">
        <v>0.0</v>
      </c>
      <c r="X318" s="5">
        <v>0.0</v>
      </c>
      <c r="Y318" s="5">
        <v>0.0</v>
      </c>
      <c r="Z318" s="5">
        <v>0.0</v>
      </c>
      <c r="AA318" s="5">
        <v>0.0</v>
      </c>
      <c r="AB318" s="5">
        <v>0.0</v>
      </c>
      <c r="AC318" s="5">
        <v>0.0</v>
      </c>
      <c r="AD318" s="5">
        <v>0.0</v>
      </c>
      <c r="AE318" s="5">
        <v>0.0</v>
      </c>
      <c r="AF318" s="6">
        <f>IFERROR(__xludf.DUMMYFUNCTION("IFERROR(
  VLOOKUP(
    A318,
    IMPORTRANGE(
      ""1ZygntHC1J6IxzKbTidmOyf5nUyW4GCLurHCjexrLm_o        "",
      ""HTMLキャッシュ!A:F""
    ),
    3,
    FALSE
  ),
  0
)
"),45593.55997685185)</f>
        <v>45593.55998</v>
      </c>
      <c r="AG318" s="5"/>
      <c r="AH318" s="5"/>
      <c r="AI318" s="5"/>
      <c r="AJ318" s="5"/>
      <c r="AK318" s="5"/>
      <c r="AL318" s="5"/>
      <c r="AM318" s="5"/>
      <c r="AN318" s="5"/>
      <c r="AO318" s="5"/>
      <c r="AP318" s="5"/>
      <c r="AQ318" s="5"/>
      <c r="AR318" s="3"/>
      <c r="AS318" s="5"/>
      <c r="AT318" s="5"/>
      <c r="AU318" s="5"/>
      <c r="AV318" s="5"/>
      <c r="AW318" s="5"/>
      <c r="AX318" s="5"/>
      <c r="AY318" s="5"/>
      <c r="AZ318" s="7"/>
      <c r="BA318" s="7"/>
    </row>
    <row r="319" ht="16.5" customHeight="1">
      <c r="A319" s="1" t="s">
        <v>670</v>
      </c>
      <c r="B319" s="5">
        <v>0.0</v>
      </c>
      <c r="C319" s="5">
        <v>3.0</v>
      </c>
      <c r="D319" s="1" t="s">
        <v>671</v>
      </c>
      <c r="E319" s="5">
        <v>0.0</v>
      </c>
      <c r="F319" s="5">
        <v>3.0</v>
      </c>
      <c r="G319" s="5">
        <v>0.0</v>
      </c>
      <c r="H319" s="5">
        <v>0.0</v>
      </c>
      <c r="I319" s="5">
        <v>0.0</v>
      </c>
      <c r="J319" s="5">
        <v>0.0</v>
      </c>
      <c r="K319" s="5">
        <v>0.0</v>
      </c>
      <c r="L319" s="5">
        <v>0.0</v>
      </c>
      <c r="M319" s="5">
        <v>0.0</v>
      </c>
      <c r="N319" s="5">
        <v>0.0</v>
      </c>
      <c r="O319" s="5">
        <v>0.0</v>
      </c>
      <c r="P319" s="5">
        <v>0.0</v>
      </c>
      <c r="Q319" s="5">
        <v>0.0</v>
      </c>
      <c r="R319" s="5">
        <v>0.0</v>
      </c>
      <c r="S319" s="5">
        <v>0.0</v>
      </c>
      <c r="T319" s="5">
        <v>0.0</v>
      </c>
      <c r="U319" s="5">
        <v>0.0</v>
      </c>
      <c r="V319" s="5">
        <v>0.0</v>
      </c>
      <c r="W319" s="5">
        <v>0.0</v>
      </c>
      <c r="X319" s="5">
        <v>0.0</v>
      </c>
      <c r="Y319" s="5">
        <v>0.0</v>
      </c>
      <c r="Z319" s="5">
        <v>0.0</v>
      </c>
      <c r="AA319" s="5">
        <v>0.0</v>
      </c>
      <c r="AB319" s="5">
        <v>0.0</v>
      </c>
      <c r="AC319" s="5">
        <v>0.0</v>
      </c>
      <c r="AD319" s="5">
        <v>0.0</v>
      </c>
      <c r="AE319" s="5">
        <v>0.0</v>
      </c>
      <c r="AF319" s="6">
        <f>IFERROR(__xludf.DUMMYFUNCTION("IFERROR(
  VLOOKUP(
    A319,
    IMPORTRANGE(
      ""1ZygntHC1J6IxzKbTidmOyf5nUyW4GCLurHCjexrLm_o        "",
      ""HTMLキャッシュ!A:F""
    ),
    3,
    FALSE
  ),
  0
)
"),45593.55908564815)</f>
        <v>45593.55909</v>
      </c>
      <c r="AG319" s="5"/>
      <c r="AH319" s="5"/>
      <c r="AI319" s="5"/>
      <c r="AJ319" s="5"/>
      <c r="AK319" s="5"/>
      <c r="AL319" s="5"/>
      <c r="AM319" s="5"/>
      <c r="AN319" s="5"/>
      <c r="AO319" s="5"/>
      <c r="AP319" s="5"/>
      <c r="AQ319" s="5"/>
      <c r="AR319" s="3"/>
      <c r="AS319" s="5"/>
      <c r="AT319" s="5"/>
      <c r="AU319" s="5"/>
      <c r="AV319" s="5"/>
      <c r="AW319" s="5"/>
      <c r="AX319" s="5"/>
      <c r="AY319" s="5"/>
      <c r="AZ319" s="7"/>
      <c r="BA319" s="7"/>
    </row>
    <row r="320" ht="16.5" customHeight="1">
      <c r="A320" s="1" t="s">
        <v>672</v>
      </c>
      <c r="B320" s="5">
        <v>0.0</v>
      </c>
      <c r="C320" s="5">
        <v>3.0</v>
      </c>
      <c r="D320" s="1" t="s">
        <v>673</v>
      </c>
      <c r="E320" s="5">
        <v>0.0</v>
      </c>
      <c r="F320" s="5">
        <v>3.0</v>
      </c>
      <c r="G320" s="5">
        <v>0.0</v>
      </c>
      <c r="H320" s="5">
        <v>0.0</v>
      </c>
      <c r="I320" s="5">
        <v>0.0</v>
      </c>
      <c r="J320" s="5">
        <v>0.0</v>
      </c>
      <c r="K320" s="5">
        <v>0.0</v>
      </c>
      <c r="L320" s="5">
        <v>0.0</v>
      </c>
      <c r="M320" s="5">
        <v>0.0</v>
      </c>
      <c r="N320" s="5">
        <v>0.0</v>
      </c>
      <c r="O320" s="5">
        <v>0.0</v>
      </c>
      <c r="P320" s="5">
        <v>0.0</v>
      </c>
      <c r="Q320" s="5">
        <v>0.0</v>
      </c>
      <c r="R320" s="5">
        <v>0.0</v>
      </c>
      <c r="S320" s="5">
        <v>0.0</v>
      </c>
      <c r="T320" s="5">
        <v>0.0</v>
      </c>
      <c r="U320" s="5">
        <v>0.0</v>
      </c>
      <c r="V320" s="5">
        <v>0.0</v>
      </c>
      <c r="W320" s="5">
        <v>0.0</v>
      </c>
      <c r="X320" s="5">
        <v>0.0</v>
      </c>
      <c r="Y320" s="5">
        <v>0.0</v>
      </c>
      <c r="Z320" s="5">
        <v>0.0</v>
      </c>
      <c r="AA320" s="5">
        <v>0.0</v>
      </c>
      <c r="AB320" s="5">
        <v>0.0</v>
      </c>
      <c r="AC320" s="5">
        <v>0.0</v>
      </c>
      <c r="AD320" s="5">
        <v>0.0</v>
      </c>
      <c r="AE320" s="5">
        <v>0.0</v>
      </c>
      <c r="AF320" s="6">
        <f>IFERROR(__xludf.DUMMYFUNCTION("IFERROR(
  VLOOKUP(
    A320,
    IMPORTRANGE(
      ""1ZygntHC1J6IxzKbTidmOyf5nUyW4GCLurHCjexrLm_o        "",
      ""HTMLキャッシュ!A:F""
    ),
    3,
    FALSE
  ),
  0
)
"),45593.56049768518)</f>
        <v>45593.5605</v>
      </c>
      <c r="AG320" s="5"/>
      <c r="AH320" s="5"/>
      <c r="AI320" s="5"/>
      <c r="AJ320" s="5"/>
      <c r="AK320" s="5"/>
      <c r="AL320" s="5"/>
      <c r="AM320" s="5"/>
      <c r="AN320" s="5"/>
      <c r="AO320" s="5"/>
      <c r="AP320" s="5"/>
      <c r="AQ320" s="5"/>
      <c r="AR320" s="3"/>
      <c r="AS320" s="5"/>
      <c r="AT320" s="5"/>
      <c r="AU320" s="5"/>
      <c r="AV320" s="5"/>
      <c r="AW320" s="5"/>
      <c r="AX320" s="5"/>
      <c r="AY320" s="5"/>
      <c r="AZ320" s="7"/>
      <c r="BA320" s="7"/>
    </row>
    <row r="321" ht="16.5" customHeight="1">
      <c r="A321" s="1" t="s">
        <v>674</v>
      </c>
      <c r="B321" s="5">
        <v>0.0</v>
      </c>
      <c r="C321" s="5">
        <v>3.0</v>
      </c>
      <c r="D321" s="1" t="s">
        <v>675</v>
      </c>
      <c r="E321" s="5">
        <v>0.0</v>
      </c>
      <c r="F321" s="5">
        <v>3.0</v>
      </c>
      <c r="G321" s="5">
        <v>0.0</v>
      </c>
      <c r="H321" s="5">
        <v>0.0</v>
      </c>
      <c r="I321" s="5">
        <v>0.0</v>
      </c>
      <c r="J321" s="5">
        <v>0.0</v>
      </c>
      <c r="K321" s="5">
        <v>0.0</v>
      </c>
      <c r="L321" s="5">
        <v>0.0</v>
      </c>
      <c r="M321" s="5">
        <v>0.0</v>
      </c>
      <c r="N321" s="5">
        <v>0.0</v>
      </c>
      <c r="O321" s="5">
        <v>0.0</v>
      </c>
      <c r="P321" s="5">
        <v>0.0</v>
      </c>
      <c r="Q321" s="5">
        <v>0.0</v>
      </c>
      <c r="R321" s="5">
        <v>0.0</v>
      </c>
      <c r="S321" s="5">
        <v>0.0</v>
      </c>
      <c r="T321" s="5">
        <v>0.0</v>
      </c>
      <c r="U321" s="5">
        <v>0.0</v>
      </c>
      <c r="V321" s="5">
        <v>0.0</v>
      </c>
      <c r="W321" s="5">
        <v>0.0</v>
      </c>
      <c r="X321" s="5">
        <v>0.0</v>
      </c>
      <c r="Y321" s="5">
        <v>0.0</v>
      </c>
      <c r="Z321" s="5">
        <v>0.0</v>
      </c>
      <c r="AA321" s="5">
        <v>0.0</v>
      </c>
      <c r="AB321" s="5">
        <v>0.0</v>
      </c>
      <c r="AC321" s="5">
        <v>0.0</v>
      </c>
      <c r="AD321" s="5">
        <v>0.0</v>
      </c>
      <c r="AE321" s="5">
        <v>0.0</v>
      </c>
      <c r="AF321" s="6">
        <f>IFERROR(__xludf.DUMMYFUNCTION("IFERROR(
  VLOOKUP(
    A321,
    IMPORTRANGE(
      ""1ZygntHC1J6IxzKbTidmOyf5nUyW4GCLurHCjexrLm_o        "",
      ""HTMLキャッシュ!A:F""
    ),
    3,
    FALSE
  ),
  0
)
"),45593.557233796295)</f>
        <v>45593.55723</v>
      </c>
      <c r="AG321" s="5"/>
      <c r="AH321" s="5"/>
      <c r="AI321" s="5"/>
      <c r="AJ321" s="5"/>
      <c r="AK321" s="5"/>
      <c r="AL321" s="5"/>
      <c r="AM321" s="5"/>
      <c r="AN321" s="5"/>
      <c r="AO321" s="5"/>
      <c r="AP321" s="5"/>
      <c r="AQ321" s="5"/>
      <c r="AR321" s="3"/>
      <c r="AS321" s="5"/>
      <c r="AT321" s="5"/>
      <c r="AU321" s="5"/>
      <c r="AV321" s="5"/>
      <c r="AW321" s="5"/>
      <c r="AX321" s="5"/>
      <c r="AY321" s="5"/>
      <c r="AZ321" s="7"/>
      <c r="BA321" s="7"/>
    </row>
    <row r="322" ht="16.5" customHeight="1">
      <c r="A322" s="1" t="s">
        <v>676</v>
      </c>
      <c r="B322" s="5">
        <v>0.0</v>
      </c>
      <c r="C322" s="5">
        <v>3.0</v>
      </c>
      <c r="D322" s="1" t="s">
        <v>677</v>
      </c>
      <c r="E322" s="5">
        <v>0.0</v>
      </c>
      <c r="F322" s="5">
        <v>3.0</v>
      </c>
      <c r="G322" s="5">
        <v>0.0</v>
      </c>
      <c r="H322" s="5">
        <v>0.0</v>
      </c>
      <c r="I322" s="5">
        <v>0.0</v>
      </c>
      <c r="J322" s="5">
        <v>0.0</v>
      </c>
      <c r="K322" s="5">
        <v>0.0</v>
      </c>
      <c r="L322" s="5">
        <v>0.0</v>
      </c>
      <c r="M322" s="5">
        <v>0.0</v>
      </c>
      <c r="N322" s="5">
        <v>0.0</v>
      </c>
      <c r="O322" s="5">
        <v>0.0</v>
      </c>
      <c r="P322" s="5">
        <v>0.0</v>
      </c>
      <c r="Q322" s="5">
        <v>0.0</v>
      </c>
      <c r="R322" s="5">
        <v>0.0</v>
      </c>
      <c r="S322" s="5">
        <v>0.0</v>
      </c>
      <c r="T322" s="5">
        <v>0.0</v>
      </c>
      <c r="U322" s="5">
        <v>0.0</v>
      </c>
      <c r="V322" s="5">
        <v>0.0</v>
      </c>
      <c r="W322" s="5">
        <v>0.0</v>
      </c>
      <c r="X322" s="5">
        <v>0.0</v>
      </c>
      <c r="Y322" s="5">
        <v>0.0</v>
      </c>
      <c r="Z322" s="5">
        <v>0.0</v>
      </c>
      <c r="AA322" s="5">
        <v>0.0</v>
      </c>
      <c r="AB322" s="5">
        <v>0.0</v>
      </c>
      <c r="AC322" s="5">
        <v>0.0</v>
      </c>
      <c r="AD322" s="5">
        <v>0.0</v>
      </c>
      <c r="AE322" s="5">
        <v>0.0</v>
      </c>
      <c r="AF322" s="6">
        <f>IFERROR(__xludf.DUMMYFUNCTION("IFERROR(
  VLOOKUP(
    A322,
    IMPORTRANGE(
      ""1ZygntHC1J6IxzKbTidmOyf5nUyW4GCLurHCjexrLm_o        "",
      ""HTMLキャッシュ!A:F""
    ),
    3,
    FALSE
  ),
  0
)
"),45593.557858796295)</f>
        <v>45593.55786</v>
      </c>
      <c r="AG322" s="5"/>
      <c r="AH322" s="5"/>
      <c r="AI322" s="5"/>
      <c r="AJ322" s="5"/>
      <c r="AK322" s="5"/>
      <c r="AL322" s="5"/>
      <c r="AM322" s="5"/>
      <c r="AN322" s="5"/>
      <c r="AO322" s="5"/>
      <c r="AP322" s="5"/>
      <c r="AQ322" s="5"/>
      <c r="AR322" s="3"/>
      <c r="AS322" s="5"/>
      <c r="AT322" s="5"/>
      <c r="AU322" s="5"/>
      <c r="AV322" s="5"/>
      <c r="AW322" s="5"/>
      <c r="AX322" s="5"/>
      <c r="AY322" s="5"/>
      <c r="AZ322" s="7"/>
      <c r="BA322" s="7"/>
    </row>
    <row r="323" ht="16.5" customHeight="1">
      <c r="A323" s="1" t="s">
        <v>678</v>
      </c>
      <c r="B323" s="5">
        <v>0.0</v>
      </c>
      <c r="C323" s="5">
        <v>3.0</v>
      </c>
      <c r="D323" s="1" t="s">
        <v>679</v>
      </c>
      <c r="E323" s="5">
        <v>0.0</v>
      </c>
      <c r="F323" s="5">
        <v>3.0</v>
      </c>
      <c r="G323" s="5">
        <v>0.0</v>
      </c>
      <c r="H323" s="5">
        <v>0.0</v>
      </c>
      <c r="I323" s="5">
        <v>0.0</v>
      </c>
      <c r="J323" s="5">
        <v>0.0</v>
      </c>
      <c r="K323" s="5">
        <v>0.0</v>
      </c>
      <c r="L323" s="5">
        <v>0.0</v>
      </c>
      <c r="M323" s="5">
        <v>0.0</v>
      </c>
      <c r="N323" s="5">
        <v>0.0</v>
      </c>
      <c r="O323" s="5">
        <v>0.0</v>
      </c>
      <c r="P323" s="5">
        <v>0.0</v>
      </c>
      <c r="Q323" s="5">
        <v>0.0</v>
      </c>
      <c r="R323" s="5">
        <v>0.0</v>
      </c>
      <c r="S323" s="5">
        <v>0.0</v>
      </c>
      <c r="T323" s="5">
        <v>0.0</v>
      </c>
      <c r="U323" s="5">
        <v>0.0</v>
      </c>
      <c r="V323" s="5">
        <v>0.0</v>
      </c>
      <c r="W323" s="5">
        <v>0.0</v>
      </c>
      <c r="X323" s="5">
        <v>0.0</v>
      </c>
      <c r="Y323" s="5">
        <v>0.0</v>
      </c>
      <c r="Z323" s="5">
        <v>0.0</v>
      </c>
      <c r="AA323" s="5">
        <v>0.0</v>
      </c>
      <c r="AB323" s="5">
        <v>0.0</v>
      </c>
      <c r="AC323" s="5">
        <v>0.0</v>
      </c>
      <c r="AD323" s="5">
        <v>0.0</v>
      </c>
      <c r="AE323" s="5">
        <v>0.0</v>
      </c>
      <c r="AF323" s="6">
        <f>IFERROR(__xludf.DUMMYFUNCTION("IFERROR(
  VLOOKUP(
    A323,
    IMPORTRANGE(
      ""1ZygntHC1J6IxzKbTidmOyf5nUyW4GCLurHCjexrLm_o        "",
      ""HTMLキャッシュ!A:F""
    ),
    3,
    FALSE
  ),
  0
)
"),45593.55679398148)</f>
        <v>45593.55679</v>
      </c>
      <c r="AG323" s="5"/>
      <c r="AH323" s="5"/>
      <c r="AI323" s="5"/>
      <c r="AJ323" s="5"/>
      <c r="AK323" s="5"/>
      <c r="AL323" s="5"/>
      <c r="AM323" s="5"/>
      <c r="AN323" s="5"/>
      <c r="AO323" s="5"/>
      <c r="AP323" s="5"/>
      <c r="AQ323" s="5"/>
      <c r="AR323" s="3"/>
      <c r="AS323" s="5"/>
      <c r="AT323" s="5"/>
      <c r="AU323" s="5"/>
      <c r="AV323" s="5"/>
      <c r="AW323" s="5"/>
      <c r="AX323" s="5"/>
      <c r="AY323" s="5"/>
      <c r="AZ323" s="7"/>
      <c r="BA323" s="7"/>
    </row>
    <row r="324" ht="16.5" customHeight="1">
      <c r="A324" s="1" t="s">
        <v>680</v>
      </c>
      <c r="B324" s="5">
        <v>0.0</v>
      </c>
      <c r="C324" s="5">
        <v>3.0</v>
      </c>
      <c r="D324" s="1" t="s">
        <v>681</v>
      </c>
      <c r="E324" s="5">
        <v>0.0</v>
      </c>
      <c r="F324" s="5">
        <v>3.0</v>
      </c>
      <c r="G324" s="5">
        <v>0.0</v>
      </c>
      <c r="H324" s="5">
        <v>0.0</v>
      </c>
      <c r="I324" s="5">
        <v>0.0</v>
      </c>
      <c r="J324" s="5">
        <v>0.0</v>
      </c>
      <c r="K324" s="5">
        <v>0.0</v>
      </c>
      <c r="L324" s="5">
        <v>0.0</v>
      </c>
      <c r="M324" s="5">
        <v>0.0</v>
      </c>
      <c r="N324" s="5">
        <v>0.0</v>
      </c>
      <c r="O324" s="5">
        <v>0.0</v>
      </c>
      <c r="P324" s="5">
        <v>0.0</v>
      </c>
      <c r="Q324" s="5">
        <v>0.0</v>
      </c>
      <c r="R324" s="5">
        <v>0.0</v>
      </c>
      <c r="S324" s="5">
        <v>0.0</v>
      </c>
      <c r="T324" s="5">
        <v>0.0</v>
      </c>
      <c r="U324" s="5">
        <v>0.0</v>
      </c>
      <c r="V324" s="5">
        <v>0.0</v>
      </c>
      <c r="W324" s="5">
        <v>0.0</v>
      </c>
      <c r="X324" s="5">
        <v>0.0</v>
      </c>
      <c r="Y324" s="5">
        <v>0.0</v>
      </c>
      <c r="Z324" s="5">
        <v>0.0</v>
      </c>
      <c r="AA324" s="5">
        <v>0.0</v>
      </c>
      <c r="AB324" s="5">
        <v>0.0</v>
      </c>
      <c r="AC324" s="5">
        <v>0.0</v>
      </c>
      <c r="AD324" s="5">
        <v>0.0</v>
      </c>
      <c r="AE324" s="5">
        <v>0.0</v>
      </c>
      <c r="AF324" s="6">
        <f>IFERROR(__xludf.DUMMYFUNCTION("IFERROR(
  VLOOKUP(
    A324,
    IMPORTRANGE(
      ""1ZygntHC1J6IxzKbTidmOyf5nUyW4GCLurHCjexrLm_o        "",
      ""HTMLキャッシュ!A:F""
    ),
    3,
    FALSE
  ),
  0
)
"),45593.55547453704)</f>
        <v>45593.55547</v>
      </c>
      <c r="AG324" s="5"/>
      <c r="AH324" s="5"/>
      <c r="AI324" s="5"/>
      <c r="AJ324" s="5"/>
      <c r="AK324" s="5"/>
      <c r="AL324" s="5"/>
      <c r="AM324" s="5"/>
      <c r="AN324" s="5"/>
      <c r="AO324" s="5"/>
      <c r="AP324" s="5"/>
      <c r="AQ324" s="5"/>
      <c r="AR324" s="3"/>
      <c r="AS324" s="5"/>
      <c r="AT324" s="5"/>
      <c r="AU324" s="5"/>
      <c r="AV324" s="5"/>
      <c r="AW324" s="5"/>
      <c r="AX324" s="5"/>
      <c r="AY324" s="5"/>
      <c r="AZ324" s="7"/>
      <c r="BA324" s="7"/>
    </row>
    <row r="325" ht="16.5" customHeight="1">
      <c r="A325" s="1" t="s">
        <v>682</v>
      </c>
      <c r="B325" s="5">
        <v>0.0</v>
      </c>
      <c r="C325" s="5">
        <v>3.0</v>
      </c>
      <c r="D325" s="1" t="s">
        <v>683</v>
      </c>
      <c r="E325" s="5">
        <v>0.0</v>
      </c>
      <c r="F325" s="5">
        <v>3.0</v>
      </c>
      <c r="G325" s="5">
        <v>0.0</v>
      </c>
      <c r="H325" s="5">
        <v>0.0</v>
      </c>
      <c r="I325" s="5">
        <v>0.0</v>
      </c>
      <c r="J325" s="5">
        <v>0.0</v>
      </c>
      <c r="K325" s="5">
        <v>0.0</v>
      </c>
      <c r="L325" s="5">
        <v>0.0</v>
      </c>
      <c r="M325" s="5">
        <v>0.0</v>
      </c>
      <c r="N325" s="5">
        <v>0.0</v>
      </c>
      <c r="O325" s="5">
        <v>0.0</v>
      </c>
      <c r="P325" s="5">
        <v>0.0</v>
      </c>
      <c r="Q325" s="5">
        <v>0.0</v>
      </c>
      <c r="R325" s="5">
        <v>0.0</v>
      </c>
      <c r="S325" s="5">
        <v>0.0</v>
      </c>
      <c r="T325" s="5">
        <v>0.0</v>
      </c>
      <c r="U325" s="5">
        <v>0.0</v>
      </c>
      <c r="V325" s="5">
        <v>0.0</v>
      </c>
      <c r="W325" s="5">
        <v>0.0</v>
      </c>
      <c r="X325" s="5">
        <v>0.0</v>
      </c>
      <c r="Y325" s="5">
        <v>0.0</v>
      </c>
      <c r="Z325" s="5">
        <v>0.0</v>
      </c>
      <c r="AA325" s="5">
        <v>0.0</v>
      </c>
      <c r="AB325" s="5">
        <v>0.0</v>
      </c>
      <c r="AC325" s="5">
        <v>0.0</v>
      </c>
      <c r="AD325" s="5">
        <v>0.0</v>
      </c>
      <c r="AE325" s="5">
        <v>0.0</v>
      </c>
      <c r="AF325" s="6">
        <f>IFERROR(__xludf.DUMMYFUNCTION("IFERROR(
  VLOOKUP(
    A325,
    IMPORTRANGE(
      ""1ZygntHC1J6IxzKbTidmOyf5nUyW4GCLurHCjexrLm_o        "",
      ""HTMLキャッシュ!A:F""
    ),
    3,
    FALSE
  ),
  0
)
"),45593.55621527778)</f>
        <v>45593.55622</v>
      </c>
      <c r="AG325" s="5"/>
      <c r="AH325" s="5"/>
      <c r="AI325" s="5"/>
      <c r="AJ325" s="5"/>
      <c r="AK325" s="5"/>
      <c r="AL325" s="5"/>
      <c r="AM325" s="5"/>
      <c r="AN325" s="5"/>
      <c r="AO325" s="5"/>
      <c r="AP325" s="5"/>
      <c r="AQ325" s="5"/>
      <c r="AR325" s="3"/>
      <c r="AS325" s="5"/>
      <c r="AT325" s="5"/>
      <c r="AU325" s="5"/>
      <c r="AV325" s="5"/>
      <c r="AW325" s="5"/>
      <c r="AX325" s="5"/>
      <c r="AY325" s="5"/>
      <c r="AZ325" s="7"/>
      <c r="BA325" s="7"/>
    </row>
    <row r="326" ht="16.5" customHeight="1">
      <c r="A326" s="1" t="s">
        <v>684</v>
      </c>
      <c r="B326" s="5">
        <v>0.0</v>
      </c>
      <c r="C326" s="5">
        <v>3.0</v>
      </c>
      <c r="D326" s="1" t="s">
        <v>685</v>
      </c>
      <c r="E326" s="5">
        <v>0.0</v>
      </c>
      <c r="F326" s="5">
        <v>3.0</v>
      </c>
      <c r="G326" s="5">
        <v>0.0</v>
      </c>
      <c r="H326" s="5">
        <v>0.0</v>
      </c>
      <c r="I326" s="5">
        <v>0.0</v>
      </c>
      <c r="J326" s="5">
        <v>0.0</v>
      </c>
      <c r="K326" s="5">
        <v>0.0</v>
      </c>
      <c r="L326" s="5">
        <v>0.0</v>
      </c>
      <c r="M326" s="5">
        <v>0.0</v>
      </c>
      <c r="N326" s="5">
        <v>0.0</v>
      </c>
      <c r="O326" s="5">
        <v>0.0</v>
      </c>
      <c r="P326" s="5">
        <v>0.0</v>
      </c>
      <c r="Q326" s="5">
        <v>0.0</v>
      </c>
      <c r="R326" s="5">
        <v>0.0</v>
      </c>
      <c r="S326" s="5">
        <v>0.0</v>
      </c>
      <c r="T326" s="5">
        <v>0.0</v>
      </c>
      <c r="U326" s="5">
        <v>0.0</v>
      </c>
      <c r="V326" s="5">
        <v>0.0</v>
      </c>
      <c r="W326" s="5">
        <v>0.0</v>
      </c>
      <c r="X326" s="5">
        <v>0.0</v>
      </c>
      <c r="Y326" s="5">
        <v>0.0</v>
      </c>
      <c r="Z326" s="5">
        <v>0.0</v>
      </c>
      <c r="AA326" s="5">
        <v>0.0</v>
      </c>
      <c r="AB326" s="5">
        <v>0.0</v>
      </c>
      <c r="AC326" s="5">
        <v>0.0</v>
      </c>
      <c r="AD326" s="5">
        <v>0.0</v>
      </c>
      <c r="AE326" s="5">
        <v>0.0</v>
      </c>
      <c r="AF326" s="6">
        <f>IFERROR(__xludf.DUMMYFUNCTION("IFERROR(
  VLOOKUP(
    A326,
    IMPORTRANGE(
      ""1ZygntHC1J6IxzKbTidmOyf5nUyW4GCLurHCjexrLm_o        "",
      ""HTMLキャッシュ!A:F""
    ),
    3,
    FALSE
  ),
  0
)
"),45643.37913194444)</f>
        <v>45643.37913</v>
      </c>
      <c r="AG326" s="5"/>
      <c r="AH326" s="5"/>
      <c r="AI326" s="5"/>
      <c r="AJ326" s="5"/>
      <c r="AK326" s="5"/>
      <c r="AL326" s="5"/>
      <c r="AM326" s="5"/>
      <c r="AN326" s="5"/>
      <c r="AO326" s="5"/>
      <c r="AP326" s="5"/>
      <c r="AQ326" s="5"/>
      <c r="AR326" s="3"/>
      <c r="AS326" s="5"/>
      <c r="AT326" s="5"/>
      <c r="AU326" s="5"/>
      <c r="AV326" s="5"/>
      <c r="AW326" s="5"/>
      <c r="AX326" s="5"/>
      <c r="AY326" s="5"/>
      <c r="AZ326" s="7"/>
      <c r="BA326" s="7"/>
    </row>
    <row r="327" ht="16.5" customHeight="1">
      <c r="A327" s="4" t="s">
        <v>686</v>
      </c>
      <c r="B327" s="5">
        <v>1.0</v>
      </c>
      <c r="C327" s="5">
        <v>3.0</v>
      </c>
      <c r="D327" s="1" t="s">
        <v>687</v>
      </c>
      <c r="E327" s="5">
        <v>0.0</v>
      </c>
      <c r="F327" s="5">
        <v>3.0</v>
      </c>
      <c r="G327" s="5">
        <v>0.0</v>
      </c>
      <c r="H327" s="5">
        <v>0.0</v>
      </c>
      <c r="I327" s="5">
        <v>0.0</v>
      </c>
      <c r="J327" s="5">
        <v>0.0</v>
      </c>
      <c r="K327" s="5">
        <v>0.0</v>
      </c>
      <c r="L327" s="5">
        <v>0.0</v>
      </c>
      <c r="M327" s="5">
        <v>0.0</v>
      </c>
      <c r="N327" s="5">
        <v>0.0</v>
      </c>
      <c r="O327" s="5">
        <v>0.0</v>
      </c>
      <c r="P327" s="5">
        <v>0.0</v>
      </c>
      <c r="Q327" s="5">
        <v>0.0</v>
      </c>
      <c r="R327" s="5">
        <v>0.0</v>
      </c>
      <c r="S327" s="5">
        <v>0.0</v>
      </c>
      <c r="T327" s="5">
        <v>0.0</v>
      </c>
      <c r="U327" s="5">
        <v>0.0</v>
      </c>
      <c r="V327" s="5">
        <v>0.0</v>
      </c>
      <c r="W327" s="5">
        <v>0.0</v>
      </c>
      <c r="X327" s="5">
        <v>0.0</v>
      </c>
      <c r="Y327" s="5">
        <v>0.0</v>
      </c>
      <c r="Z327" s="5">
        <v>0.0</v>
      </c>
      <c r="AA327" s="5">
        <v>0.0</v>
      </c>
      <c r="AB327" s="5">
        <v>0.0</v>
      </c>
      <c r="AC327" s="5">
        <v>0.0</v>
      </c>
      <c r="AD327" s="5">
        <v>0.0</v>
      </c>
      <c r="AE327" s="5">
        <v>0.0</v>
      </c>
      <c r="AF327" s="6">
        <f>IFERROR(__xludf.DUMMYFUNCTION("IFERROR(
  VLOOKUP(
    A327,
    IMPORTRANGE(
      ""1ZygntHC1J6IxzKbTidmOyf5nUyW4GCLurHCjexrLm_o        "",
      ""HTMLキャッシュ!A:F""
    ),
    3,
    FALSE
  ),
  0
)
"),45970.52780092593)</f>
        <v>45970.5278</v>
      </c>
      <c r="AG327" s="5"/>
      <c r="AH327" s="5"/>
      <c r="AI327" s="5"/>
      <c r="AJ327" s="5"/>
      <c r="AK327" s="5"/>
      <c r="AL327" s="5"/>
      <c r="AM327" s="5"/>
      <c r="AN327" s="5"/>
      <c r="AO327" s="5"/>
      <c r="AP327" s="5"/>
      <c r="AQ327" s="5"/>
      <c r="AR327" s="3"/>
      <c r="AS327" s="5"/>
      <c r="AT327" s="5"/>
      <c r="AU327" s="5"/>
      <c r="AV327" s="5"/>
      <c r="AW327" s="5"/>
      <c r="AX327" s="5"/>
      <c r="AY327" s="5"/>
      <c r="AZ327" s="7"/>
      <c r="BA327" s="7"/>
    </row>
    <row r="328" ht="16.5" customHeight="1">
      <c r="A328" s="1" t="s">
        <v>688</v>
      </c>
      <c r="B328" s="5">
        <v>0.0</v>
      </c>
      <c r="C328" s="5">
        <v>3.0</v>
      </c>
      <c r="D328" s="1" t="s">
        <v>689</v>
      </c>
      <c r="E328" s="5">
        <v>0.0</v>
      </c>
      <c r="F328" s="5">
        <v>3.0</v>
      </c>
      <c r="G328" s="5">
        <v>0.0</v>
      </c>
      <c r="H328" s="5">
        <v>0.0</v>
      </c>
      <c r="I328" s="5">
        <v>0.0</v>
      </c>
      <c r="J328" s="5">
        <v>0.0</v>
      </c>
      <c r="K328" s="5">
        <v>0.0</v>
      </c>
      <c r="L328" s="5">
        <v>0.0</v>
      </c>
      <c r="M328" s="5">
        <v>0.0</v>
      </c>
      <c r="N328" s="5">
        <v>0.0</v>
      </c>
      <c r="O328" s="5">
        <v>0.0</v>
      </c>
      <c r="P328" s="5">
        <v>0.0</v>
      </c>
      <c r="Q328" s="5">
        <v>0.0</v>
      </c>
      <c r="R328" s="5">
        <v>0.0</v>
      </c>
      <c r="S328" s="5">
        <v>0.0</v>
      </c>
      <c r="T328" s="5">
        <v>0.0</v>
      </c>
      <c r="U328" s="5">
        <v>0.0</v>
      </c>
      <c r="V328" s="5">
        <v>0.0</v>
      </c>
      <c r="W328" s="5">
        <v>0.0</v>
      </c>
      <c r="X328" s="5">
        <v>0.0</v>
      </c>
      <c r="Y328" s="5">
        <v>0.0</v>
      </c>
      <c r="Z328" s="5">
        <v>0.0</v>
      </c>
      <c r="AA328" s="5">
        <v>0.0</v>
      </c>
      <c r="AB328" s="5">
        <v>0.0</v>
      </c>
      <c r="AC328" s="5">
        <v>0.0</v>
      </c>
      <c r="AD328" s="5">
        <v>0.0</v>
      </c>
      <c r="AE328" s="5">
        <v>0.0</v>
      </c>
      <c r="AF328" s="6">
        <f>IFERROR(__xludf.DUMMYFUNCTION("IFERROR(
  VLOOKUP(
    A328,
    IMPORTRANGE(
      ""1ZygntHC1J6IxzKbTidmOyf5nUyW4GCLurHCjexrLm_o        "",
      ""HTMLキャッシュ!A:F""
    ),
    3,
    FALSE
  ),
  0
)
"),45986.859351851854)</f>
        <v>45986.85935</v>
      </c>
      <c r="AG328" s="5"/>
      <c r="AH328" s="5"/>
      <c r="AI328" s="5"/>
      <c r="AJ328" s="5"/>
      <c r="AK328" s="5"/>
      <c r="AL328" s="5"/>
      <c r="AM328" s="5"/>
      <c r="AN328" s="5"/>
      <c r="AO328" s="5"/>
      <c r="AP328" s="5"/>
      <c r="AQ328" s="5"/>
      <c r="AR328" s="3"/>
      <c r="AS328" s="5"/>
      <c r="AT328" s="5"/>
      <c r="AU328" s="5"/>
      <c r="AV328" s="5"/>
      <c r="AW328" s="5"/>
      <c r="AX328" s="5"/>
      <c r="AY328" s="5"/>
      <c r="AZ328" s="7"/>
      <c r="BA328" s="7"/>
    </row>
    <row r="329" ht="16.5" customHeight="1">
      <c r="A329" s="4" t="s">
        <v>690</v>
      </c>
      <c r="B329" s="5">
        <v>3.0</v>
      </c>
      <c r="C329" s="5">
        <v>3.0</v>
      </c>
      <c r="D329" s="1" t="s">
        <v>691</v>
      </c>
      <c r="E329" s="5">
        <v>0.0</v>
      </c>
      <c r="F329" s="5">
        <v>2.0</v>
      </c>
      <c r="G329" s="5">
        <v>0.0</v>
      </c>
      <c r="H329" s="5">
        <v>0.0</v>
      </c>
      <c r="I329" s="5">
        <v>0.0</v>
      </c>
      <c r="J329" s="5">
        <v>0.0</v>
      </c>
      <c r="K329" s="5">
        <v>0.0</v>
      </c>
      <c r="L329" s="5">
        <v>0.0</v>
      </c>
      <c r="M329" s="5">
        <v>0.0</v>
      </c>
      <c r="N329" s="5">
        <v>0.0</v>
      </c>
      <c r="O329" s="5">
        <v>0.0</v>
      </c>
      <c r="P329" s="5">
        <v>0.0</v>
      </c>
      <c r="Q329" s="5">
        <v>0.0</v>
      </c>
      <c r="R329" s="5">
        <v>0.0</v>
      </c>
      <c r="S329" s="5">
        <v>0.0</v>
      </c>
      <c r="T329" s="5">
        <v>0.0</v>
      </c>
      <c r="U329" s="5">
        <v>1.0</v>
      </c>
      <c r="V329" s="5">
        <v>0.0</v>
      </c>
      <c r="W329" s="5">
        <v>0.0</v>
      </c>
      <c r="X329" s="5">
        <v>0.0</v>
      </c>
      <c r="Y329" s="5">
        <v>0.0</v>
      </c>
      <c r="Z329" s="5">
        <v>0.0</v>
      </c>
      <c r="AA329" s="5">
        <v>0.0</v>
      </c>
      <c r="AB329" s="5">
        <v>0.0</v>
      </c>
      <c r="AC329" s="5">
        <v>0.0</v>
      </c>
      <c r="AD329" s="5">
        <v>0.0</v>
      </c>
      <c r="AE329" s="5">
        <v>0.0</v>
      </c>
      <c r="AF329" s="6">
        <f>IFERROR(__xludf.DUMMYFUNCTION("IFERROR(
  VLOOKUP(
    A329,
    IMPORTRANGE(
      ""1ZygntHC1J6IxzKbTidmOyf5nUyW4GCLurHCjexrLm_o        "",
      ""HTMLキャッシュ!A:F""
    ),
    3,
    FALSE
  ),
  0
)
"),46081.77943287037)</f>
        <v>46081.77943</v>
      </c>
      <c r="AG329" s="5"/>
      <c r="AH329" s="5"/>
      <c r="AI329" s="5"/>
      <c r="AJ329" s="5"/>
      <c r="AK329" s="5"/>
      <c r="AL329" s="5"/>
      <c r="AM329" s="5"/>
      <c r="AN329" s="5"/>
      <c r="AO329" s="5"/>
      <c r="AP329" s="5"/>
      <c r="AQ329" s="5"/>
      <c r="AR329" s="3"/>
      <c r="AS329" s="5"/>
      <c r="AT329" s="5"/>
      <c r="AU329" s="5"/>
      <c r="AV329" s="5"/>
      <c r="AW329" s="5"/>
      <c r="AX329" s="5"/>
      <c r="AY329" s="5"/>
      <c r="AZ329" s="7"/>
      <c r="BA329" s="7"/>
    </row>
    <row r="330" ht="16.5" customHeight="1">
      <c r="A330" s="4" t="s">
        <v>692</v>
      </c>
      <c r="B330" s="5">
        <v>29.0</v>
      </c>
      <c r="C330" s="5">
        <v>3.0</v>
      </c>
      <c r="D330" s="1" t="s">
        <v>693</v>
      </c>
      <c r="E330" s="5">
        <v>0.0</v>
      </c>
      <c r="F330" s="5">
        <v>3.0</v>
      </c>
      <c r="G330" s="5">
        <v>0.0</v>
      </c>
      <c r="H330" s="5">
        <v>0.0</v>
      </c>
      <c r="I330" s="5">
        <v>0.0</v>
      </c>
      <c r="J330" s="5">
        <v>0.0</v>
      </c>
      <c r="K330" s="5">
        <v>0.0</v>
      </c>
      <c r="L330" s="5">
        <v>0.0</v>
      </c>
      <c r="M330" s="5">
        <v>0.0</v>
      </c>
      <c r="N330" s="5">
        <v>0.0</v>
      </c>
      <c r="O330" s="5">
        <v>0.0</v>
      </c>
      <c r="P330" s="5">
        <v>0.0</v>
      </c>
      <c r="Q330" s="5">
        <v>0.0</v>
      </c>
      <c r="R330" s="5">
        <v>0.0</v>
      </c>
      <c r="S330" s="5">
        <v>0.0</v>
      </c>
      <c r="T330" s="5">
        <v>0.0</v>
      </c>
      <c r="U330" s="5">
        <v>0.0</v>
      </c>
      <c r="V330" s="5">
        <v>0.0</v>
      </c>
      <c r="W330" s="5">
        <v>0.0</v>
      </c>
      <c r="X330" s="5">
        <v>0.0</v>
      </c>
      <c r="Y330" s="5">
        <v>0.0</v>
      </c>
      <c r="Z330" s="5">
        <v>0.0</v>
      </c>
      <c r="AA330" s="5">
        <v>0.0</v>
      </c>
      <c r="AB330" s="5">
        <v>0.0</v>
      </c>
      <c r="AC330" s="5">
        <v>0.0</v>
      </c>
      <c r="AD330" s="5">
        <v>0.0</v>
      </c>
      <c r="AE330" s="5">
        <v>0.0</v>
      </c>
      <c r="AF330" s="6">
        <f>IFERROR(__xludf.DUMMYFUNCTION("IFERROR(
  VLOOKUP(
    A330,
    IMPORTRANGE(
      ""1ZygntHC1J6IxzKbTidmOyf5nUyW4GCLurHCjexrLm_o        "",
      ""HTMLキャッシュ!A:F""
    ),
    3,
    FALSE
  ),
  0
)
"),46069.78616898148)</f>
        <v>46069.78617</v>
      </c>
      <c r="AG330" s="5"/>
      <c r="AH330" s="5"/>
      <c r="AI330" s="5"/>
      <c r="AJ330" s="5"/>
      <c r="AK330" s="5"/>
      <c r="AL330" s="5"/>
      <c r="AM330" s="5"/>
      <c r="AN330" s="5"/>
      <c r="AO330" s="5"/>
      <c r="AP330" s="5"/>
      <c r="AQ330" s="5"/>
      <c r="AR330" s="3"/>
      <c r="AS330" s="5"/>
      <c r="AT330" s="5"/>
      <c r="AU330" s="5"/>
      <c r="AV330" s="5"/>
      <c r="AW330" s="5"/>
      <c r="AX330" s="5"/>
      <c r="AY330" s="5"/>
      <c r="AZ330" s="7"/>
      <c r="BA330" s="7"/>
    </row>
    <row r="331" ht="16.5" customHeight="1">
      <c r="A331" s="4" t="s">
        <v>694</v>
      </c>
      <c r="B331" s="5">
        <v>6.0</v>
      </c>
      <c r="C331" s="5">
        <v>3.0</v>
      </c>
      <c r="D331" s="1" t="s">
        <v>695</v>
      </c>
      <c r="E331" s="5">
        <v>0.0</v>
      </c>
      <c r="F331" s="5">
        <v>1.0</v>
      </c>
      <c r="G331" s="5">
        <v>0.0</v>
      </c>
      <c r="H331" s="5">
        <v>0.0</v>
      </c>
      <c r="I331" s="5">
        <v>0.0</v>
      </c>
      <c r="J331" s="5">
        <v>0.0</v>
      </c>
      <c r="K331" s="5">
        <v>0.0</v>
      </c>
      <c r="L331" s="5">
        <v>0.0</v>
      </c>
      <c r="M331" s="5">
        <v>0.0</v>
      </c>
      <c r="N331" s="5">
        <v>2.0</v>
      </c>
      <c r="O331" s="5">
        <v>0.0</v>
      </c>
      <c r="P331" s="5">
        <v>0.0</v>
      </c>
      <c r="Q331" s="5">
        <v>0.0</v>
      </c>
      <c r="R331" s="5">
        <v>0.0</v>
      </c>
      <c r="S331" s="5">
        <v>0.0</v>
      </c>
      <c r="T331" s="5">
        <v>0.0</v>
      </c>
      <c r="U331" s="5">
        <v>0.0</v>
      </c>
      <c r="V331" s="5">
        <v>0.0</v>
      </c>
      <c r="W331" s="5">
        <v>0.0</v>
      </c>
      <c r="X331" s="5">
        <v>0.0</v>
      </c>
      <c r="Y331" s="5">
        <v>0.0</v>
      </c>
      <c r="Z331" s="5">
        <v>0.0</v>
      </c>
      <c r="AA331" s="5">
        <v>0.0</v>
      </c>
      <c r="AB331" s="5">
        <v>0.0</v>
      </c>
      <c r="AC331" s="5">
        <v>0.0</v>
      </c>
      <c r="AD331" s="5">
        <v>0.0</v>
      </c>
      <c r="AE331" s="5">
        <v>0.0</v>
      </c>
      <c r="AF331" s="6">
        <f>IFERROR(__xludf.DUMMYFUNCTION("IFERROR(
  VLOOKUP(
    A331,
    IMPORTRANGE(
      ""1ZygntHC1J6IxzKbTidmOyf5nUyW4GCLurHCjexrLm_o        "",
      ""HTMLキャッシュ!A:F""
    ),
    3,
    FALSE
  ),
  0
)
"),46059.92576388889)</f>
        <v>46059.92576</v>
      </c>
      <c r="AG331" s="5"/>
      <c r="AH331" s="5"/>
      <c r="AI331" s="5"/>
      <c r="AJ331" s="5"/>
      <c r="AK331" s="5"/>
      <c r="AL331" s="5"/>
      <c r="AM331" s="5"/>
      <c r="AN331" s="5"/>
      <c r="AO331" s="5"/>
      <c r="AP331" s="5"/>
      <c r="AQ331" s="5"/>
      <c r="AR331" s="3"/>
      <c r="AS331" s="5"/>
      <c r="AT331" s="5"/>
      <c r="AU331" s="5"/>
      <c r="AV331" s="5"/>
      <c r="AW331" s="5"/>
      <c r="AX331" s="5"/>
      <c r="AY331" s="5"/>
      <c r="AZ331" s="7"/>
      <c r="BA331" s="7"/>
    </row>
    <row r="332" ht="16.5" customHeight="1">
      <c r="A332" s="4" t="s">
        <v>696</v>
      </c>
      <c r="B332" s="5">
        <v>9.0</v>
      </c>
      <c r="C332" s="5">
        <v>3.0</v>
      </c>
      <c r="D332" s="1" t="s">
        <v>697</v>
      </c>
      <c r="E332" s="5">
        <v>0.0</v>
      </c>
      <c r="F332" s="5">
        <v>0.0</v>
      </c>
      <c r="G332" s="5">
        <v>0.0</v>
      </c>
      <c r="H332" s="5">
        <v>0.0</v>
      </c>
      <c r="I332" s="5">
        <v>0.0</v>
      </c>
      <c r="J332" s="5">
        <v>0.0</v>
      </c>
      <c r="K332" s="5">
        <v>0.0</v>
      </c>
      <c r="L332" s="5">
        <v>1.0</v>
      </c>
      <c r="M332" s="5">
        <v>0.0</v>
      </c>
      <c r="N332" s="5">
        <v>0.0</v>
      </c>
      <c r="O332" s="5">
        <v>0.0</v>
      </c>
      <c r="P332" s="5">
        <v>0.0</v>
      </c>
      <c r="Q332" s="5">
        <v>0.0</v>
      </c>
      <c r="R332" s="5">
        <v>1.0</v>
      </c>
      <c r="S332" s="5">
        <v>0.0</v>
      </c>
      <c r="T332" s="5">
        <v>0.0</v>
      </c>
      <c r="U332" s="5">
        <v>0.0</v>
      </c>
      <c r="V332" s="5">
        <v>0.0</v>
      </c>
      <c r="W332" s="5">
        <v>0.0</v>
      </c>
      <c r="X332" s="5">
        <v>0.0</v>
      </c>
      <c r="Y332" s="5">
        <v>0.0</v>
      </c>
      <c r="Z332" s="5">
        <v>0.0</v>
      </c>
      <c r="AA332" s="5">
        <v>0.0</v>
      </c>
      <c r="AB332" s="5">
        <v>1.0</v>
      </c>
      <c r="AC332" s="5">
        <v>0.0</v>
      </c>
      <c r="AD332" s="5">
        <v>0.0</v>
      </c>
      <c r="AE332" s="5">
        <v>0.0</v>
      </c>
      <c r="AF332" s="6">
        <f>IFERROR(__xludf.DUMMYFUNCTION("IFERROR(
  VLOOKUP(
    A332,
    IMPORTRANGE(
      ""1ZygntHC1J6IxzKbTidmOyf5nUyW4GCLurHCjexrLm_o        "",
      ""HTMLキャッシュ!A:F""
    ),
    3,
    FALSE
  ),
  0
)
"),46080.82717592592)</f>
        <v>46080.82718</v>
      </c>
      <c r="AG332" s="5"/>
      <c r="AH332" s="5"/>
      <c r="AI332" s="5"/>
      <c r="AJ332" s="5"/>
      <c r="AK332" s="5"/>
      <c r="AL332" s="5"/>
      <c r="AM332" s="5"/>
      <c r="AN332" s="5"/>
      <c r="AO332" s="5"/>
      <c r="AP332" s="5"/>
      <c r="AQ332" s="5"/>
      <c r="AR332" s="3"/>
      <c r="AS332" s="5"/>
      <c r="AT332" s="5"/>
      <c r="AU332" s="5"/>
      <c r="AV332" s="5"/>
      <c r="AW332" s="5"/>
      <c r="AX332" s="5"/>
      <c r="AY332" s="5"/>
      <c r="AZ332" s="7"/>
      <c r="BA332" s="7"/>
    </row>
    <row r="333" ht="16.5" customHeight="1">
      <c r="A333" s="4" t="s">
        <v>698</v>
      </c>
      <c r="B333" s="5">
        <v>3.0</v>
      </c>
      <c r="C333" s="5">
        <v>3.0</v>
      </c>
      <c r="D333" s="1" t="s">
        <v>699</v>
      </c>
      <c r="E333" s="5">
        <v>0.0</v>
      </c>
      <c r="F333" s="5">
        <v>3.0</v>
      </c>
      <c r="G333" s="5">
        <v>0.0</v>
      </c>
      <c r="H333" s="5">
        <v>0.0</v>
      </c>
      <c r="I333" s="5">
        <v>0.0</v>
      </c>
      <c r="J333" s="5">
        <v>0.0</v>
      </c>
      <c r="K333" s="5">
        <v>0.0</v>
      </c>
      <c r="L333" s="5">
        <v>0.0</v>
      </c>
      <c r="M333" s="5">
        <v>0.0</v>
      </c>
      <c r="N333" s="5">
        <v>0.0</v>
      </c>
      <c r="O333" s="5">
        <v>0.0</v>
      </c>
      <c r="P333" s="5">
        <v>0.0</v>
      </c>
      <c r="Q333" s="5">
        <v>0.0</v>
      </c>
      <c r="R333" s="5">
        <v>0.0</v>
      </c>
      <c r="S333" s="5">
        <v>0.0</v>
      </c>
      <c r="T333" s="5">
        <v>0.0</v>
      </c>
      <c r="U333" s="5">
        <v>0.0</v>
      </c>
      <c r="V333" s="5">
        <v>0.0</v>
      </c>
      <c r="W333" s="5">
        <v>0.0</v>
      </c>
      <c r="X333" s="5">
        <v>0.0</v>
      </c>
      <c r="Y333" s="5">
        <v>0.0</v>
      </c>
      <c r="Z333" s="5">
        <v>0.0</v>
      </c>
      <c r="AA333" s="5">
        <v>0.0</v>
      </c>
      <c r="AB333" s="5">
        <v>0.0</v>
      </c>
      <c r="AC333" s="5">
        <v>0.0</v>
      </c>
      <c r="AD333" s="5">
        <v>0.0</v>
      </c>
      <c r="AE333" s="5">
        <v>0.0</v>
      </c>
      <c r="AF333" s="6">
        <f>IFERROR(__xludf.DUMMYFUNCTION("IFERROR(
  VLOOKUP(
    A333,
    IMPORTRANGE(
      ""1ZygntHC1J6IxzKbTidmOyf5nUyW4GCLurHCjexrLm_o        "",
      ""HTMLキャッシュ!A:F""
    ),
    3,
    FALSE
  ),
  0
)
"),46078.97756944445)</f>
        <v>46078.97757</v>
      </c>
      <c r="AG333" s="5"/>
      <c r="AH333" s="5"/>
      <c r="AI333" s="5"/>
      <c r="AJ333" s="5"/>
      <c r="AK333" s="5"/>
      <c r="AL333" s="5"/>
      <c r="AM333" s="5"/>
      <c r="AN333" s="5"/>
      <c r="AO333" s="5"/>
      <c r="AP333" s="5"/>
      <c r="AQ333" s="5"/>
      <c r="AR333" s="3"/>
      <c r="AS333" s="5"/>
      <c r="AT333" s="5"/>
      <c r="AU333" s="5"/>
      <c r="AV333" s="5"/>
      <c r="AW333" s="5"/>
      <c r="AX333" s="5"/>
      <c r="AY333" s="5"/>
      <c r="AZ333" s="7"/>
      <c r="BA333" s="7"/>
    </row>
    <row r="334" ht="16.5" customHeight="1">
      <c r="A334" s="4" t="s">
        <v>700</v>
      </c>
      <c r="B334" s="5">
        <v>41.0</v>
      </c>
      <c r="C334" s="5">
        <v>3.0</v>
      </c>
      <c r="D334" s="1" t="s">
        <v>701</v>
      </c>
      <c r="E334" s="5">
        <v>3.0</v>
      </c>
      <c r="F334" s="5">
        <v>0.0</v>
      </c>
      <c r="G334" s="5">
        <v>0.0</v>
      </c>
      <c r="H334" s="5">
        <v>0.0</v>
      </c>
      <c r="I334" s="5">
        <v>0.0</v>
      </c>
      <c r="J334" s="5">
        <v>0.0</v>
      </c>
      <c r="K334" s="5">
        <v>0.0</v>
      </c>
      <c r="L334" s="5">
        <v>0.0</v>
      </c>
      <c r="M334" s="5">
        <v>0.0</v>
      </c>
      <c r="N334" s="5">
        <v>0.0</v>
      </c>
      <c r="O334" s="5">
        <v>0.0</v>
      </c>
      <c r="P334" s="5">
        <v>0.0</v>
      </c>
      <c r="Q334" s="5">
        <v>0.0</v>
      </c>
      <c r="R334" s="5">
        <v>0.0</v>
      </c>
      <c r="S334" s="5">
        <v>0.0</v>
      </c>
      <c r="T334" s="5">
        <v>0.0</v>
      </c>
      <c r="U334" s="5">
        <v>0.0</v>
      </c>
      <c r="V334" s="5">
        <v>0.0</v>
      </c>
      <c r="W334" s="5">
        <v>0.0</v>
      </c>
      <c r="X334" s="5">
        <v>0.0</v>
      </c>
      <c r="Y334" s="5">
        <v>0.0</v>
      </c>
      <c r="Z334" s="5">
        <v>0.0</v>
      </c>
      <c r="AA334" s="5">
        <v>0.0</v>
      </c>
      <c r="AB334" s="5">
        <v>0.0</v>
      </c>
      <c r="AC334" s="5">
        <v>0.0</v>
      </c>
      <c r="AD334" s="5">
        <v>0.0</v>
      </c>
      <c r="AE334" s="5">
        <v>0.0</v>
      </c>
      <c r="AF334" s="6">
        <f>IFERROR(__xludf.DUMMYFUNCTION("IFERROR(
  VLOOKUP(
    A334,
    IMPORTRANGE(
      ""1ZygntHC1J6IxzKbTidmOyf5nUyW4GCLurHCjexrLm_o        "",
      ""HTMLキャッシュ!A:F""
    ),
    3,
    FALSE
  ),
  0
)
"),46087.178564814814)</f>
        <v>46087.17856</v>
      </c>
      <c r="AG334" s="5"/>
      <c r="AH334" s="5"/>
      <c r="AI334" s="5"/>
      <c r="AJ334" s="5"/>
      <c r="AK334" s="5"/>
      <c r="AL334" s="5"/>
      <c r="AM334" s="5"/>
      <c r="AN334" s="5"/>
      <c r="AO334" s="5"/>
      <c r="AP334" s="5"/>
      <c r="AQ334" s="5"/>
      <c r="AR334" s="3"/>
      <c r="AS334" s="5"/>
      <c r="AT334" s="5"/>
      <c r="AU334" s="5"/>
      <c r="AV334" s="5"/>
      <c r="AW334" s="5"/>
      <c r="AX334" s="5"/>
      <c r="AY334" s="5"/>
      <c r="AZ334" s="7"/>
      <c r="BA334" s="7"/>
    </row>
    <row r="335" ht="16.5" customHeight="1">
      <c r="A335" s="4" t="s">
        <v>702</v>
      </c>
      <c r="B335" s="5">
        <v>0.0</v>
      </c>
      <c r="C335" s="5">
        <v>3.0</v>
      </c>
      <c r="D335" s="1" t="s">
        <v>703</v>
      </c>
      <c r="E335" s="5">
        <v>0.0</v>
      </c>
      <c r="F335" s="5">
        <v>3.0</v>
      </c>
      <c r="G335" s="5">
        <v>0.0</v>
      </c>
      <c r="H335" s="5">
        <v>0.0</v>
      </c>
      <c r="I335" s="5">
        <v>0.0</v>
      </c>
      <c r="J335" s="5">
        <v>0.0</v>
      </c>
      <c r="K335" s="5">
        <v>0.0</v>
      </c>
      <c r="L335" s="5">
        <v>0.0</v>
      </c>
      <c r="M335" s="5">
        <v>0.0</v>
      </c>
      <c r="N335" s="5">
        <v>0.0</v>
      </c>
      <c r="O335" s="5">
        <v>0.0</v>
      </c>
      <c r="P335" s="5">
        <v>0.0</v>
      </c>
      <c r="Q335" s="5">
        <v>0.0</v>
      </c>
      <c r="R335" s="5">
        <v>0.0</v>
      </c>
      <c r="S335" s="5">
        <v>0.0</v>
      </c>
      <c r="T335" s="5">
        <v>0.0</v>
      </c>
      <c r="U335" s="5">
        <v>0.0</v>
      </c>
      <c r="V335" s="5">
        <v>0.0</v>
      </c>
      <c r="W335" s="5">
        <v>0.0</v>
      </c>
      <c r="X335" s="5">
        <v>0.0</v>
      </c>
      <c r="Y335" s="5">
        <v>0.0</v>
      </c>
      <c r="Z335" s="5">
        <v>0.0</v>
      </c>
      <c r="AA335" s="5">
        <v>0.0</v>
      </c>
      <c r="AB335" s="5">
        <v>0.0</v>
      </c>
      <c r="AC335" s="5">
        <v>0.0</v>
      </c>
      <c r="AD335" s="5">
        <v>0.0</v>
      </c>
      <c r="AE335" s="5">
        <v>0.0</v>
      </c>
      <c r="AF335" s="6">
        <f>IFERROR(__xludf.DUMMYFUNCTION("IFERROR(
  VLOOKUP(
    A335,
    IMPORTRANGE(
      ""1ZygntHC1J6IxzKbTidmOyf5nUyW4GCLurHCjexrLm_o        "",
      ""HTMLキャッシュ!A:F""
    ),
    3,
    FALSE
  ),
  0
)
"),46085.843506944446)</f>
        <v>46085.84351</v>
      </c>
      <c r="AG335" s="5"/>
      <c r="AH335" s="5"/>
      <c r="AI335" s="5"/>
      <c r="AJ335" s="5"/>
      <c r="AK335" s="5"/>
      <c r="AL335" s="5"/>
      <c r="AM335" s="5"/>
      <c r="AN335" s="5"/>
      <c r="AO335" s="5"/>
      <c r="AP335" s="5"/>
      <c r="AQ335" s="5"/>
      <c r="AR335" s="3"/>
      <c r="AS335" s="5"/>
      <c r="AT335" s="5"/>
      <c r="AU335" s="5"/>
      <c r="AV335" s="5"/>
      <c r="AW335" s="5"/>
      <c r="AX335" s="5"/>
      <c r="AY335" s="5"/>
      <c r="AZ335" s="7"/>
      <c r="BA335" s="7"/>
    </row>
    <row r="336" ht="16.5" customHeight="1">
      <c r="A336" s="4" t="s">
        <v>704</v>
      </c>
      <c r="B336" s="5">
        <v>1.0</v>
      </c>
      <c r="C336" s="5">
        <v>3.0</v>
      </c>
      <c r="D336" s="1" t="s">
        <v>705</v>
      </c>
      <c r="E336" s="5">
        <v>0.0</v>
      </c>
      <c r="F336" s="5">
        <v>3.0</v>
      </c>
      <c r="G336" s="5">
        <v>0.0</v>
      </c>
      <c r="H336" s="5">
        <v>0.0</v>
      </c>
      <c r="I336" s="5">
        <v>0.0</v>
      </c>
      <c r="J336" s="5">
        <v>0.0</v>
      </c>
      <c r="K336" s="5">
        <v>0.0</v>
      </c>
      <c r="L336" s="5">
        <v>0.0</v>
      </c>
      <c r="M336" s="5">
        <v>0.0</v>
      </c>
      <c r="N336" s="5">
        <v>0.0</v>
      </c>
      <c r="O336" s="5">
        <v>0.0</v>
      </c>
      <c r="P336" s="5">
        <v>0.0</v>
      </c>
      <c r="Q336" s="5">
        <v>0.0</v>
      </c>
      <c r="R336" s="5">
        <v>0.0</v>
      </c>
      <c r="S336" s="5">
        <v>0.0</v>
      </c>
      <c r="T336" s="5">
        <v>0.0</v>
      </c>
      <c r="U336" s="5">
        <v>0.0</v>
      </c>
      <c r="V336" s="5">
        <v>0.0</v>
      </c>
      <c r="W336" s="5">
        <v>0.0</v>
      </c>
      <c r="X336" s="5">
        <v>0.0</v>
      </c>
      <c r="Y336" s="5">
        <v>0.0</v>
      </c>
      <c r="Z336" s="5">
        <v>0.0</v>
      </c>
      <c r="AA336" s="5">
        <v>0.0</v>
      </c>
      <c r="AB336" s="5">
        <v>0.0</v>
      </c>
      <c r="AC336" s="5">
        <v>0.0</v>
      </c>
      <c r="AD336" s="5">
        <v>0.0</v>
      </c>
      <c r="AE336" s="5">
        <v>0.0</v>
      </c>
      <c r="AF336" s="6">
        <f>IFERROR(__xludf.DUMMYFUNCTION("IFERROR(
  VLOOKUP(
    A336,
    IMPORTRANGE(
      ""1ZygntHC1J6IxzKbTidmOyf5nUyW4GCLurHCjexrLm_o        "",
      ""HTMLキャッシュ!A:F""
    ),
    3,
    FALSE
  ),
  0
)
"),46081.16829861111)</f>
        <v>46081.1683</v>
      </c>
      <c r="AG336" s="5"/>
      <c r="AH336" s="5"/>
      <c r="AI336" s="5"/>
      <c r="AJ336" s="5"/>
      <c r="AK336" s="5"/>
      <c r="AL336" s="5"/>
      <c r="AM336" s="5"/>
      <c r="AN336" s="5"/>
      <c r="AO336" s="5"/>
      <c r="AP336" s="5"/>
      <c r="AQ336" s="5"/>
      <c r="AR336" s="3"/>
      <c r="AS336" s="5"/>
      <c r="AT336" s="5"/>
      <c r="AU336" s="5"/>
      <c r="AV336" s="5"/>
      <c r="AW336" s="5"/>
      <c r="AX336" s="5"/>
      <c r="AY336" s="5"/>
      <c r="AZ336" s="7"/>
      <c r="BA336" s="7"/>
    </row>
    <row r="337" ht="16.5" customHeight="1">
      <c r="A337" s="4" t="s">
        <v>706</v>
      </c>
      <c r="B337" s="5">
        <v>0.0</v>
      </c>
      <c r="C337" s="5">
        <v>3.0</v>
      </c>
      <c r="D337" s="1" t="s">
        <v>707</v>
      </c>
      <c r="E337" s="5">
        <v>0.0</v>
      </c>
      <c r="F337" s="5">
        <v>3.0</v>
      </c>
      <c r="G337" s="5">
        <v>0.0</v>
      </c>
      <c r="H337" s="5">
        <v>0.0</v>
      </c>
      <c r="I337" s="5">
        <v>0.0</v>
      </c>
      <c r="J337" s="5">
        <v>0.0</v>
      </c>
      <c r="K337" s="5">
        <v>0.0</v>
      </c>
      <c r="L337" s="5">
        <v>0.0</v>
      </c>
      <c r="M337" s="5">
        <v>0.0</v>
      </c>
      <c r="N337" s="5">
        <v>0.0</v>
      </c>
      <c r="O337" s="5">
        <v>0.0</v>
      </c>
      <c r="P337" s="5">
        <v>0.0</v>
      </c>
      <c r="Q337" s="5">
        <v>0.0</v>
      </c>
      <c r="R337" s="5">
        <v>0.0</v>
      </c>
      <c r="S337" s="5">
        <v>0.0</v>
      </c>
      <c r="T337" s="5">
        <v>0.0</v>
      </c>
      <c r="U337" s="5">
        <v>0.0</v>
      </c>
      <c r="V337" s="5">
        <v>0.0</v>
      </c>
      <c r="W337" s="5">
        <v>0.0</v>
      </c>
      <c r="X337" s="5">
        <v>0.0</v>
      </c>
      <c r="Y337" s="5">
        <v>0.0</v>
      </c>
      <c r="Z337" s="5">
        <v>0.0</v>
      </c>
      <c r="AA337" s="5">
        <v>0.0</v>
      </c>
      <c r="AB337" s="5">
        <v>0.0</v>
      </c>
      <c r="AC337" s="5">
        <v>0.0</v>
      </c>
      <c r="AD337" s="5">
        <v>0.0</v>
      </c>
      <c r="AE337" s="5">
        <v>0.0</v>
      </c>
      <c r="AF337" s="6">
        <f>IFERROR(__xludf.DUMMYFUNCTION("IFERROR(
  VLOOKUP(
    A337,
    IMPORTRANGE(
      ""1ZygntHC1J6IxzKbTidmOyf5nUyW4GCLurHCjexrLm_o        "",
      ""HTMLキャッシュ!A:F""
    ),
    3,
    FALSE
  ),
  0
)
"),46081.0568287037)</f>
        <v>46081.05683</v>
      </c>
      <c r="AG337" s="5"/>
      <c r="AH337" s="5"/>
      <c r="AI337" s="5"/>
      <c r="AJ337" s="5"/>
      <c r="AK337" s="5"/>
      <c r="AL337" s="5"/>
      <c r="AM337" s="5"/>
      <c r="AN337" s="5"/>
      <c r="AO337" s="5"/>
      <c r="AP337" s="5"/>
      <c r="AQ337" s="5"/>
      <c r="AR337" s="3"/>
      <c r="AS337" s="5"/>
      <c r="AT337" s="5"/>
      <c r="AU337" s="5"/>
      <c r="AV337" s="5"/>
      <c r="AW337" s="5"/>
      <c r="AX337" s="5"/>
      <c r="AY337" s="5"/>
      <c r="AZ337" s="7"/>
      <c r="BA337" s="7"/>
    </row>
    <row r="338" ht="16.5" customHeight="1">
      <c r="A338" s="4" t="s">
        <v>708</v>
      </c>
      <c r="B338" s="5">
        <v>0.0</v>
      </c>
      <c r="C338" s="5">
        <v>3.0</v>
      </c>
      <c r="D338" s="1" t="s">
        <v>709</v>
      </c>
      <c r="E338" s="5">
        <v>0.0</v>
      </c>
      <c r="F338" s="5">
        <v>3.0</v>
      </c>
      <c r="G338" s="5">
        <v>0.0</v>
      </c>
      <c r="H338" s="5">
        <v>0.0</v>
      </c>
      <c r="I338" s="5">
        <v>0.0</v>
      </c>
      <c r="J338" s="5">
        <v>0.0</v>
      </c>
      <c r="K338" s="5">
        <v>0.0</v>
      </c>
      <c r="L338" s="5">
        <v>0.0</v>
      </c>
      <c r="M338" s="5">
        <v>0.0</v>
      </c>
      <c r="N338" s="5">
        <v>0.0</v>
      </c>
      <c r="O338" s="5">
        <v>0.0</v>
      </c>
      <c r="P338" s="5">
        <v>0.0</v>
      </c>
      <c r="Q338" s="5">
        <v>0.0</v>
      </c>
      <c r="R338" s="5">
        <v>0.0</v>
      </c>
      <c r="S338" s="5">
        <v>0.0</v>
      </c>
      <c r="T338" s="5">
        <v>0.0</v>
      </c>
      <c r="U338" s="5">
        <v>0.0</v>
      </c>
      <c r="V338" s="5">
        <v>0.0</v>
      </c>
      <c r="W338" s="5">
        <v>0.0</v>
      </c>
      <c r="X338" s="5">
        <v>0.0</v>
      </c>
      <c r="Y338" s="5">
        <v>0.0</v>
      </c>
      <c r="Z338" s="5">
        <v>0.0</v>
      </c>
      <c r="AA338" s="5">
        <v>0.0</v>
      </c>
      <c r="AB338" s="5">
        <v>0.0</v>
      </c>
      <c r="AC338" s="5">
        <v>0.0</v>
      </c>
      <c r="AD338" s="5">
        <v>0.0</v>
      </c>
      <c r="AE338" s="5">
        <v>0.0</v>
      </c>
      <c r="AF338" s="6">
        <f>IFERROR(__xludf.DUMMYFUNCTION("IFERROR(
  VLOOKUP(
    A338,
    IMPORTRANGE(
      ""1ZygntHC1J6IxzKbTidmOyf5nUyW4GCLurHCjexrLm_o        "",
      ""HTMLキャッシュ!A:F""
    ),
    3,
    FALSE
  ),
  0
)
"),46081.14065972222)</f>
        <v>46081.14066</v>
      </c>
      <c r="AG338" s="5"/>
      <c r="AH338" s="5"/>
      <c r="AI338" s="5"/>
      <c r="AJ338" s="5"/>
      <c r="AK338" s="5"/>
      <c r="AL338" s="5"/>
      <c r="AM338" s="5"/>
      <c r="AN338" s="5"/>
      <c r="AO338" s="5"/>
      <c r="AP338" s="5"/>
      <c r="AQ338" s="5"/>
      <c r="AR338" s="3"/>
      <c r="AS338" s="5"/>
      <c r="AT338" s="5"/>
      <c r="AU338" s="5"/>
      <c r="AV338" s="5"/>
      <c r="AW338" s="5"/>
      <c r="AX338" s="5"/>
      <c r="AY338" s="5"/>
      <c r="AZ338" s="7"/>
      <c r="BA338" s="7"/>
    </row>
    <row r="339" ht="16.5" customHeight="1">
      <c r="A339" s="4" t="s">
        <v>710</v>
      </c>
      <c r="B339" s="5">
        <v>82.0</v>
      </c>
      <c r="C339" s="5">
        <v>3.0</v>
      </c>
      <c r="D339" s="1" t="s">
        <v>711</v>
      </c>
      <c r="E339" s="5">
        <v>1.0</v>
      </c>
      <c r="F339" s="5">
        <v>1.0</v>
      </c>
      <c r="G339" s="5">
        <v>0.0</v>
      </c>
      <c r="H339" s="5">
        <v>0.0</v>
      </c>
      <c r="I339" s="5">
        <v>1.0</v>
      </c>
      <c r="J339" s="5">
        <v>0.0</v>
      </c>
      <c r="K339" s="5">
        <v>0.0</v>
      </c>
      <c r="L339" s="5">
        <v>0.0</v>
      </c>
      <c r="M339" s="5">
        <v>0.0</v>
      </c>
      <c r="N339" s="5">
        <v>0.0</v>
      </c>
      <c r="O339" s="5">
        <v>0.0</v>
      </c>
      <c r="P339" s="5">
        <v>0.0</v>
      </c>
      <c r="Q339" s="5">
        <v>0.0</v>
      </c>
      <c r="R339" s="5">
        <v>0.0</v>
      </c>
      <c r="S339" s="5">
        <v>0.0</v>
      </c>
      <c r="T339" s="5">
        <v>0.0</v>
      </c>
      <c r="U339" s="5">
        <v>0.0</v>
      </c>
      <c r="V339" s="5">
        <v>0.0</v>
      </c>
      <c r="W339" s="5">
        <v>0.0</v>
      </c>
      <c r="X339" s="5">
        <v>0.0</v>
      </c>
      <c r="Y339" s="5">
        <v>0.0</v>
      </c>
      <c r="Z339" s="5">
        <v>0.0</v>
      </c>
      <c r="AA339" s="5">
        <v>0.0</v>
      </c>
      <c r="AB339" s="5">
        <v>0.0</v>
      </c>
      <c r="AC339" s="5">
        <v>0.0</v>
      </c>
      <c r="AD339" s="5">
        <v>0.0</v>
      </c>
      <c r="AE339" s="5">
        <v>0.0</v>
      </c>
      <c r="AF339" s="6">
        <f>IFERROR(__xludf.DUMMYFUNCTION("IFERROR(
  VLOOKUP(
    A339,
    IMPORTRANGE(
      ""1ZygntHC1J6IxzKbTidmOyf5nUyW4GCLurHCjexrLm_o        "",
      ""HTMLキャッシュ!A:F""
    ),
    3,
    FALSE
  ),
  0
)
"),46089.241643518515)</f>
        <v>46089.24164</v>
      </c>
      <c r="AG339" s="5"/>
      <c r="AH339" s="5"/>
      <c r="AI339" s="5"/>
      <c r="AJ339" s="5"/>
      <c r="AK339" s="5"/>
      <c r="AL339" s="5"/>
      <c r="AM339" s="5"/>
      <c r="AN339" s="5"/>
      <c r="AO339" s="5"/>
      <c r="AP339" s="5"/>
      <c r="AQ339" s="5"/>
      <c r="AR339" s="3"/>
      <c r="AS339" s="5"/>
      <c r="AT339" s="5"/>
      <c r="AU339" s="5"/>
      <c r="AV339" s="5"/>
      <c r="AW339" s="5"/>
      <c r="AX339" s="5"/>
      <c r="AY339" s="5"/>
      <c r="AZ339" s="7"/>
      <c r="BA339" s="7"/>
    </row>
    <row r="340" ht="16.5" customHeight="1">
      <c r="A340" s="4" t="s">
        <v>712</v>
      </c>
      <c r="B340" s="5">
        <v>39.0</v>
      </c>
      <c r="C340" s="5">
        <v>3.0</v>
      </c>
      <c r="D340" s="1" t="s">
        <v>713</v>
      </c>
      <c r="E340" s="5">
        <v>0.0</v>
      </c>
      <c r="F340" s="5">
        <v>2.0</v>
      </c>
      <c r="G340" s="5">
        <v>0.0</v>
      </c>
      <c r="H340" s="5">
        <v>0.0</v>
      </c>
      <c r="I340" s="5">
        <v>1.0</v>
      </c>
      <c r="J340" s="5">
        <v>0.0</v>
      </c>
      <c r="K340" s="5">
        <v>0.0</v>
      </c>
      <c r="L340" s="5">
        <v>0.0</v>
      </c>
      <c r="M340" s="5">
        <v>0.0</v>
      </c>
      <c r="N340" s="5">
        <v>0.0</v>
      </c>
      <c r="O340" s="5">
        <v>0.0</v>
      </c>
      <c r="P340" s="5">
        <v>0.0</v>
      </c>
      <c r="Q340" s="5">
        <v>0.0</v>
      </c>
      <c r="R340" s="5">
        <v>0.0</v>
      </c>
      <c r="S340" s="5">
        <v>0.0</v>
      </c>
      <c r="T340" s="5">
        <v>0.0</v>
      </c>
      <c r="U340" s="5">
        <v>0.0</v>
      </c>
      <c r="V340" s="5">
        <v>0.0</v>
      </c>
      <c r="W340" s="5">
        <v>0.0</v>
      </c>
      <c r="X340" s="5">
        <v>0.0</v>
      </c>
      <c r="Y340" s="5">
        <v>0.0</v>
      </c>
      <c r="Z340" s="5">
        <v>0.0</v>
      </c>
      <c r="AA340" s="5">
        <v>0.0</v>
      </c>
      <c r="AB340" s="5">
        <v>0.0</v>
      </c>
      <c r="AC340" s="5">
        <v>0.0</v>
      </c>
      <c r="AD340" s="5">
        <v>0.0</v>
      </c>
      <c r="AE340" s="5">
        <v>0.0</v>
      </c>
      <c r="AF340" s="6">
        <f>IFERROR(__xludf.DUMMYFUNCTION("IFERROR(
  VLOOKUP(
    A340,
    IMPORTRANGE(
      ""1ZygntHC1J6IxzKbTidmOyf5nUyW4GCLurHCjexrLm_o        "",
      ""HTMLキャッシュ!A:F""
    ),
    3,
    FALSE
  ),
  0
)
"),46089.210173611114)</f>
        <v>46089.21017</v>
      </c>
      <c r="AG340" s="5"/>
      <c r="AH340" s="5"/>
      <c r="AI340" s="5"/>
      <c r="AJ340" s="5"/>
      <c r="AK340" s="5"/>
      <c r="AL340" s="5"/>
      <c r="AM340" s="5"/>
      <c r="AN340" s="5"/>
      <c r="AO340" s="5"/>
      <c r="AP340" s="5"/>
      <c r="AQ340" s="5"/>
      <c r="AR340" s="3"/>
      <c r="AS340" s="5"/>
      <c r="AT340" s="5"/>
      <c r="AU340" s="5"/>
      <c r="AV340" s="5"/>
      <c r="AW340" s="5"/>
      <c r="AX340" s="5"/>
      <c r="AY340" s="5"/>
      <c r="AZ340" s="7"/>
      <c r="BA340" s="7"/>
    </row>
    <row r="341" ht="16.5" customHeight="1">
      <c r="A341" s="4" t="s">
        <v>714</v>
      </c>
      <c r="B341" s="5">
        <v>28.0</v>
      </c>
      <c r="C341" s="5">
        <v>3.0</v>
      </c>
      <c r="D341" s="1" t="s">
        <v>715</v>
      </c>
      <c r="E341" s="5">
        <v>0.0</v>
      </c>
      <c r="F341" s="5">
        <v>0.0</v>
      </c>
      <c r="G341" s="5">
        <v>1.0</v>
      </c>
      <c r="H341" s="5">
        <v>0.0</v>
      </c>
      <c r="I341" s="5">
        <v>1.0</v>
      </c>
      <c r="J341" s="5">
        <v>0.0</v>
      </c>
      <c r="K341" s="5">
        <v>0.0</v>
      </c>
      <c r="L341" s="5">
        <v>0.0</v>
      </c>
      <c r="M341" s="5">
        <v>0.0</v>
      </c>
      <c r="N341" s="5">
        <v>0.0</v>
      </c>
      <c r="O341" s="5">
        <v>0.0</v>
      </c>
      <c r="P341" s="5">
        <v>0.0</v>
      </c>
      <c r="Q341" s="5">
        <v>0.0</v>
      </c>
      <c r="R341" s="5">
        <v>1.0</v>
      </c>
      <c r="S341" s="5">
        <v>0.0</v>
      </c>
      <c r="T341" s="5">
        <v>0.0</v>
      </c>
      <c r="U341" s="5">
        <v>0.0</v>
      </c>
      <c r="V341" s="5">
        <v>0.0</v>
      </c>
      <c r="W341" s="5">
        <v>0.0</v>
      </c>
      <c r="X341" s="5">
        <v>0.0</v>
      </c>
      <c r="Y341" s="5">
        <v>0.0</v>
      </c>
      <c r="Z341" s="5">
        <v>0.0</v>
      </c>
      <c r="AA341" s="5">
        <v>0.0</v>
      </c>
      <c r="AB341" s="5">
        <v>0.0</v>
      </c>
      <c r="AC341" s="5">
        <v>0.0</v>
      </c>
      <c r="AD341" s="5">
        <v>0.0</v>
      </c>
      <c r="AE341" s="5">
        <v>0.0</v>
      </c>
      <c r="AF341" s="6">
        <f>IFERROR(__xludf.DUMMYFUNCTION("IFERROR(
  VLOOKUP(
    A341,
    IMPORTRANGE(
      ""1ZygntHC1J6IxzKbTidmOyf5nUyW4GCLurHCjexrLm_o        "",
      ""HTMLキャッシュ!A:F""
    ),
    3,
    FALSE
  ),
  0
)
"),46085.29075231482)</f>
        <v>46085.29075</v>
      </c>
      <c r="AG341" s="5"/>
      <c r="AH341" s="5"/>
      <c r="AI341" s="5"/>
      <c r="AJ341" s="5"/>
      <c r="AK341" s="5"/>
      <c r="AL341" s="5"/>
      <c r="AM341" s="5"/>
      <c r="AN341" s="5"/>
      <c r="AO341" s="5"/>
      <c r="AP341" s="5"/>
      <c r="AQ341" s="5"/>
      <c r="AR341" s="3"/>
      <c r="AS341" s="5"/>
      <c r="AT341" s="5"/>
      <c r="AU341" s="5"/>
      <c r="AV341" s="5"/>
      <c r="AW341" s="5"/>
      <c r="AX341" s="5"/>
      <c r="AY341" s="5"/>
      <c r="AZ341" s="7"/>
      <c r="BA341" s="7"/>
    </row>
    <row r="342" ht="16.5" customHeight="1">
      <c r="A342" s="4" t="s">
        <v>716</v>
      </c>
      <c r="B342" s="5">
        <v>37.0</v>
      </c>
      <c r="C342" s="5">
        <v>3.0</v>
      </c>
      <c r="D342" s="1" t="s">
        <v>717</v>
      </c>
      <c r="E342" s="5">
        <v>0.0</v>
      </c>
      <c r="F342" s="5">
        <v>3.0</v>
      </c>
      <c r="G342" s="5">
        <v>0.0</v>
      </c>
      <c r="H342" s="5">
        <v>0.0</v>
      </c>
      <c r="I342" s="5">
        <v>0.0</v>
      </c>
      <c r="J342" s="5">
        <v>0.0</v>
      </c>
      <c r="K342" s="5">
        <v>0.0</v>
      </c>
      <c r="L342" s="5">
        <v>0.0</v>
      </c>
      <c r="M342" s="5">
        <v>0.0</v>
      </c>
      <c r="N342" s="5">
        <v>0.0</v>
      </c>
      <c r="O342" s="5">
        <v>0.0</v>
      </c>
      <c r="P342" s="5">
        <v>0.0</v>
      </c>
      <c r="Q342" s="5">
        <v>0.0</v>
      </c>
      <c r="R342" s="5">
        <v>0.0</v>
      </c>
      <c r="S342" s="5">
        <v>0.0</v>
      </c>
      <c r="T342" s="5">
        <v>0.0</v>
      </c>
      <c r="U342" s="5">
        <v>0.0</v>
      </c>
      <c r="V342" s="5">
        <v>0.0</v>
      </c>
      <c r="W342" s="5">
        <v>0.0</v>
      </c>
      <c r="X342" s="5">
        <v>0.0</v>
      </c>
      <c r="Y342" s="5">
        <v>0.0</v>
      </c>
      <c r="Z342" s="5">
        <v>0.0</v>
      </c>
      <c r="AA342" s="5">
        <v>0.0</v>
      </c>
      <c r="AB342" s="5">
        <v>0.0</v>
      </c>
      <c r="AC342" s="5">
        <v>0.0</v>
      </c>
      <c r="AD342" s="5">
        <v>0.0</v>
      </c>
      <c r="AE342" s="5">
        <v>0.0</v>
      </c>
      <c r="AF342" s="6">
        <f>IFERROR(__xludf.DUMMYFUNCTION("IFERROR(
  VLOOKUP(
    A342,
    IMPORTRANGE(
      ""1ZygntHC1J6IxzKbTidmOyf5nUyW4GCLurHCjexrLm_o        "",
      ""HTMLキャッシュ!A:F""
    ),
    3,
    FALSE
  ),
  0
)
"),46087.13773148148)</f>
        <v>46087.13773</v>
      </c>
      <c r="AG342" s="5"/>
      <c r="AH342" s="5"/>
      <c r="AI342" s="5"/>
      <c r="AJ342" s="5"/>
      <c r="AK342" s="5"/>
      <c r="AL342" s="5"/>
      <c r="AM342" s="5"/>
      <c r="AN342" s="5"/>
      <c r="AO342" s="5"/>
      <c r="AP342" s="5"/>
      <c r="AQ342" s="5"/>
      <c r="AR342" s="3"/>
      <c r="AS342" s="5"/>
      <c r="AT342" s="5"/>
      <c r="AU342" s="5"/>
      <c r="AV342" s="5"/>
      <c r="AW342" s="5"/>
      <c r="AX342" s="5"/>
      <c r="AY342" s="5"/>
      <c r="AZ342" s="7"/>
      <c r="BA342" s="7"/>
    </row>
    <row r="343" ht="16.5" customHeight="1">
      <c r="A343" s="4" t="s">
        <v>718</v>
      </c>
      <c r="B343" s="5">
        <v>45.0</v>
      </c>
      <c r="C343" s="5">
        <v>3.0</v>
      </c>
      <c r="D343" s="1" t="s">
        <v>719</v>
      </c>
      <c r="E343" s="5">
        <v>0.0</v>
      </c>
      <c r="F343" s="5">
        <v>0.0</v>
      </c>
      <c r="G343" s="5">
        <v>1.0</v>
      </c>
      <c r="H343" s="5">
        <v>0.0</v>
      </c>
      <c r="I343" s="5">
        <v>1.0</v>
      </c>
      <c r="J343" s="5">
        <v>0.0</v>
      </c>
      <c r="K343" s="5">
        <v>0.0</v>
      </c>
      <c r="L343" s="5">
        <v>0.0</v>
      </c>
      <c r="M343" s="5">
        <v>0.0</v>
      </c>
      <c r="N343" s="5">
        <v>0.0</v>
      </c>
      <c r="O343" s="5">
        <v>0.0</v>
      </c>
      <c r="P343" s="5">
        <v>0.0</v>
      </c>
      <c r="Q343" s="5">
        <v>0.0</v>
      </c>
      <c r="R343" s="5">
        <v>1.0</v>
      </c>
      <c r="S343" s="5">
        <v>0.0</v>
      </c>
      <c r="T343" s="5">
        <v>0.0</v>
      </c>
      <c r="U343" s="5">
        <v>0.0</v>
      </c>
      <c r="V343" s="5">
        <v>0.0</v>
      </c>
      <c r="W343" s="5">
        <v>0.0</v>
      </c>
      <c r="X343" s="5">
        <v>0.0</v>
      </c>
      <c r="Y343" s="5">
        <v>0.0</v>
      </c>
      <c r="Z343" s="5">
        <v>0.0</v>
      </c>
      <c r="AA343" s="5">
        <v>0.0</v>
      </c>
      <c r="AB343" s="5">
        <v>0.0</v>
      </c>
      <c r="AC343" s="5">
        <v>0.0</v>
      </c>
      <c r="AD343" s="5">
        <v>0.0</v>
      </c>
      <c r="AE343" s="5">
        <v>0.0</v>
      </c>
      <c r="AF343" s="6">
        <f>IFERROR(__xludf.DUMMYFUNCTION("IFERROR(
  VLOOKUP(
    A343,
    IMPORTRANGE(
      ""1ZygntHC1J6IxzKbTidmOyf5nUyW4GCLurHCjexrLm_o        "",
      ""HTMLキャッシュ!A:F""
    ),
    3,
    FALSE
  ),
  0
)
"),46086.98574074074)</f>
        <v>46086.98574</v>
      </c>
      <c r="AG343" s="5"/>
      <c r="AH343" s="5"/>
      <c r="AI343" s="5"/>
      <c r="AJ343" s="5"/>
      <c r="AK343" s="5"/>
      <c r="AL343" s="5"/>
      <c r="AM343" s="5"/>
      <c r="AN343" s="5"/>
      <c r="AO343" s="5"/>
      <c r="AP343" s="5"/>
      <c r="AQ343" s="5"/>
      <c r="AR343" s="3"/>
      <c r="AS343" s="5"/>
      <c r="AT343" s="5"/>
      <c r="AU343" s="5"/>
      <c r="AV343" s="5"/>
      <c r="AW343" s="5"/>
      <c r="AX343" s="5"/>
      <c r="AY343" s="5"/>
      <c r="AZ343" s="7"/>
      <c r="BA343" s="7"/>
    </row>
    <row r="344" ht="16.5" customHeight="1">
      <c r="A344" s="1" t="s">
        <v>720</v>
      </c>
      <c r="B344" s="5">
        <v>0.0</v>
      </c>
      <c r="C344" s="5">
        <v>3.0</v>
      </c>
      <c r="D344" s="1" t="s">
        <v>721</v>
      </c>
      <c r="E344" s="5">
        <v>0.0</v>
      </c>
      <c r="F344" s="5">
        <v>3.0</v>
      </c>
      <c r="G344" s="5">
        <v>0.0</v>
      </c>
      <c r="H344" s="5">
        <v>0.0</v>
      </c>
      <c r="I344" s="5">
        <v>0.0</v>
      </c>
      <c r="J344" s="5">
        <v>0.0</v>
      </c>
      <c r="K344" s="5">
        <v>0.0</v>
      </c>
      <c r="L344" s="5">
        <v>0.0</v>
      </c>
      <c r="M344" s="5">
        <v>0.0</v>
      </c>
      <c r="N344" s="5">
        <v>0.0</v>
      </c>
      <c r="O344" s="5">
        <v>0.0</v>
      </c>
      <c r="P344" s="5">
        <v>0.0</v>
      </c>
      <c r="Q344" s="5">
        <v>0.0</v>
      </c>
      <c r="R344" s="5">
        <v>0.0</v>
      </c>
      <c r="S344" s="5">
        <v>0.0</v>
      </c>
      <c r="T344" s="5">
        <v>0.0</v>
      </c>
      <c r="U344" s="5">
        <v>0.0</v>
      </c>
      <c r="V344" s="5">
        <v>0.0</v>
      </c>
      <c r="W344" s="5">
        <v>0.0</v>
      </c>
      <c r="X344" s="5">
        <v>0.0</v>
      </c>
      <c r="Y344" s="5">
        <v>0.0</v>
      </c>
      <c r="Z344" s="5">
        <v>0.0</v>
      </c>
      <c r="AA344" s="5">
        <v>0.0</v>
      </c>
      <c r="AB344" s="5">
        <v>0.0</v>
      </c>
      <c r="AC344" s="5">
        <v>0.0</v>
      </c>
      <c r="AD344" s="5">
        <v>0.0</v>
      </c>
      <c r="AE344" s="5">
        <v>0.0</v>
      </c>
      <c r="AF344" s="6">
        <f>IFERROR(__xludf.DUMMYFUNCTION("IFERROR(
  VLOOKUP(
    A344,
    IMPORTRANGE(
      ""1ZygntHC1J6IxzKbTidmOyf5nUyW4GCLurHCjexrLm_o        "",
      ""HTMLキャッシュ!A:F""
    ),
    3,
    FALSE
  ),
  0
)
"),45600.11486111111)</f>
        <v>45600.11486</v>
      </c>
      <c r="AG344" s="5"/>
      <c r="AH344" s="5"/>
      <c r="AI344" s="5"/>
      <c r="AJ344" s="5"/>
      <c r="AK344" s="5"/>
      <c r="AL344" s="5"/>
      <c r="AM344" s="5"/>
      <c r="AN344" s="5"/>
      <c r="AO344" s="5"/>
      <c r="AP344" s="5"/>
      <c r="AQ344" s="5"/>
      <c r="AR344" s="3"/>
      <c r="AS344" s="5"/>
      <c r="AT344" s="5"/>
      <c r="AU344" s="5"/>
      <c r="AV344" s="5"/>
      <c r="AW344" s="5"/>
      <c r="AX344" s="5"/>
      <c r="AY344" s="5"/>
      <c r="AZ344" s="7"/>
      <c r="BA344" s="7"/>
    </row>
    <row r="345" ht="16.5" customHeight="1">
      <c r="A345" s="1" t="s">
        <v>722</v>
      </c>
      <c r="B345" s="5">
        <v>0.0</v>
      </c>
      <c r="C345" s="5">
        <v>3.0</v>
      </c>
      <c r="D345" s="1" t="s">
        <v>723</v>
      </c>
      <c r="E345" s="5">
        <v>0.0</v>
      </c>
      <c r="F345" s="5">
        <v>3.0</v>
      </c>
      <c r="G345" s="5">
        <v>0.0</v>
      </c>
      <c r="H345" s="5">
        <v>0.0</v>
      </c>
      <c r="I345" s="5">
        <v>0.0</v>
      </c>
      <c r="J345" s="5">
        <v>0.0</v>
      </c>
      <c r="K345" s="5">
        <v>0.0</v>
      </c>
      <c r="L345" s="5">
        <v>0.0</v>
      </c>
      <c r="M345" s="5">
        <v>0.0</v>
      </c>
      <c r="N345" s="5">
        <v>0.0</v>
      </c>
      <c r="O345" s="5">
        <v>0.0</v>
      </c>
      <c r="P345" s="5">
        <v>0.0</v>
      </c>
      <c r="Q345" s="5">
        <v>0.0</v>
      </c>
      <c r="R345" s="5">
        <v>0.0</v>
      </c>
      <c r="S345" s="5">
        <v>0.0</v>
      </c>
      <c r="T345" s="5">
        <v>0.0</v>
      </c>
      <c r="U345" s="5">
        <v>0.0</v>
      </c>
      <c r="V345" s="5">
        <v>0.0</v>
      </c>
      <c r="W345" s="5">
        <v>0.0</v>
      </c>
      <c r="X345" s="5">
        <v>0.0</v>
      </c>
      <c r="Y345" s="5">
        <v>0.0</v>
      </c>
      <c r="Z345" s="5">
        <v>0.0</v>
      </c>
      <c r="AA345" s="5">
        <v>0.0</v>
      </c>
      <c r="AB345" s="5">
        <v>0.0</v>
      </c>
      <c r="AC345" s="5">
        <v>0.0</v>
      </c>
      <c r="AD345" s="5">
        <v>0.0</v>
      </c>
      <c r="AE345" s="5">
        <v>0.0</v>
      </c>
      <c r="AF345" s="6">
        <f>IFERROR(__xludf.DUMMYFUNCTION("IFERROR(
  VLOOKUP(
    A345,
    IMPORTRANGE(
      ""1ZygntHC1J6IxzKbTidmOyf5nUyW4GCLurHCjexrLm_o        "",
      ""HTMLキャッシュ!A:F""
    ),
    3,
    FALSE
  ),
  0
)
"),45600.11834490741)</f>
        <v>45600.11834</v>
      </c>
      <c r="AG345" s="5"/>
      <c r="AH345" s="5"/>
      <c r="AI345" s="5"/>
      <c r="AJ345" s="5"/>
      <c r="AK345" s="5"/>
      <c r="AL345" s="5"/>
      <c r="AM345" s="5"/>
      <c r="AN345" s="5"/>
      <c r="AO345" s="5"/>
      <c r="AP345" s="5"/>
      <c r="AQ345" s="5"/>
      <c r="AR345" s="3"/>
      <c r="AS345" s="5"/>
      <c r="AT345" s="5"/>
      <c r="AU345" s="5"/>
      <c r="AV345" s="5"/>
      <c r="AW345" s="5"/>
      <c r="AX345" s="5"/>
      <c r="AY345" s="5"/>
      <c r="AZ345" s="7"/>
      <c r="BA345" s="7"/>
    </row>
    <row r="346" ht="16.5" customHeight="1">
      <c r="A346" s="1" t="s">
        <v>724</v>
      </c>
      <c r="B346" s="5">
        <v>0.0</v>
      </c>
      <c r="C346" s="5">
        <v>3.0</v>
      </c>
      <c r="D346" s="1" t="s">
        <v>725</v>
      </c>
      <c r="E346" s="5">
        <v>0.0</v>
      </c>
      <c r="F346" s="5">
        <v>3.0</v>
      </c>
      <c r="G346" s="5">
        <v>0.0</v>
      </c>
      <c r="H346" s="5">
        <v>0.0</v>
      </c>
      <c r="I346" s="5">
        <v>0.0</v>
      </c>
      <c r="J346" s="5">
        <v>0.0</v>
      </c>
      <c r="K346" s="5">
        <v>0.0</v>
      </c>
      <c r="L346" s="5">
        <v>0.0</v>
      </c>
      <c r="M346" s="5">
        <v>0.0</v>
      </c>
      <c r="N346" s="5">
        <v>0.0</v>
      </c>
      <c r="O346" s="5">
        <v>0.0</v>
      </c>
      <c r="P346" s="5">
        <v>0.0</v>
      </c>
      <c r="Q346" s="5">
        <v>0.0</v>
      </c>
      <c r="R346" s="5">
        <v>0.0</v>
      </c>
      <c r="S346" s="5">
        <v>0.0</v>
      </c>
      <c r="T346" s="5">
        <v>0.0</v>
      </c>
      <c r="U346" s="5">
        <v>0.0</v>
      </c>
      <c r="V346" s="5">
        <v>0.0</v>
      </c>
      <c r="W346" s="5">
        <v>0.0</v>
      </c>
      <c r="X346" s="5">
        <v>0.0</v>
      </c>
      <c r="Y346" s="5">
        <v>0.0</v>
      </c>
      <c r="Z346" s="5">
        <v>0.0</v>
      </c>
      <c r="AA346" s="5">
        <v>0.0</v>
      </c>
      <c r="AB346" s="5">
        <v>0.0</v>
      </c>
      <c r="AC346" s="5">
        <v>0.0</v>
      </c>
      <c r="AD346" s="5">
        <v>0.0</v>
      </c>
      <c r="AE346" s="5">
        <v>0.0</v>
      </c>
      <c r="AF346" s="6">
        <f>IFERROR(__xludf.DUMMYFUNCTION("IFERROR(
  VLOOKUP(
    A346,
    IMPORTRANGE(
      ""1ZygntHC1J6IxzKbTidmOyf5nUyW4GCLurHCjexrLm_o        "",
      ""HTMLキャッシュ!A:F""
    ),
    3,
    FALSE
  ),
  0
)
"),45600.12359953704)</f>
        <v>45600.1236</v>
      </c>
      <c r="AG346" s="5"/>
      <c r="AH346" s="5"/>
      <c r="AI346" s="5"/>
      <c r="AJ346" s="5"/>
      <c r="AK346" s="5"/>
      <c r="AL346" s="5"/>
      <c r="AM346" s="5"/>
      <c r="AN346" s="5"/>
      <c r="AO346" s="5"/>
      <c r="AP346" s="5"/>
      <c r="AQ346" s="5"/>
      <c r="AR346" s="3"/>
      <c r="AS346" s="5"/>
      <c r="AT346" s="5"/>
      <c r="AU346" s="5"/>
      <c r="AV346" s="5"/>
      <c r="AW346" s="5"/>
      <c r="AX346" s="5"/>
      <c r="AY346" s="5"/>
      <c r="AZ346" s="7"/>
      <c r="BA346" s="7"/>
    </row>
    <row r="347" ht="16.5" customHeight="1">
      <c r="A347" s="1" t="s">
        <v>726</v>
      </c>
      <c r="B347" s="5">
        <v>0.0</v>
      </c>
      <c r="C347" s="5">
        <v>3.0</v>
      </c>
      <c r="D347" s="1" t="s">
        <v>727</v>
      </c>
      <c r="E347" s="5">
        <v>0.0</v>
      </c>
      <c r="F347" s="5">
        <v>3.0</v>
      </c>
      <c r="G347" s="5">
        <v>0.0</v>
      </c>
      <c r="H347" s="5">
        <v>0.0</v>
      </c>
      <c r="I347" s="5">
        <v>0.0</v>
      </c>
      <c r="J347" s="5">
        <v>0.0</v>
      </c>
      <c r="K347" s="5">
        <v>0.0</v>
      </c>
      <c r="L347" s="5">
        <v>0.0</v>
      </c>
      <c r="M347" s="5">
        <v>0.0</v>
      </c>
      <c r="N347" s="5">
        <v>0.0</v>
      </c>
      <c r="O347" s="5">
        <v>0.0</v>
      </c>
      <c r="P347" s="5">
        <v>0.0</v>
      </c>
      <c r="Q347" s="5">
        <v>0.0</v>
      </c>
      <c r="R347" s="5">
        <v>0.0</v>
      </c>
      <c r="S347" s="5">
        <v>0.0</v>
      </c>
      <c r="T347" s="5">
        <v>0.0</v>
      </c>
      <c r="U347" s="5">
        <v>0.0</v>
      </c>
      <c r="V347" s="5">
        <v>0.0</v>
      </c>
      <c r="W347" s="5">
        <v>0.0</v>
      </c>
      <c r="X347" s="5">
        <v>0.0</v>
      </c>
      <c r="Y347" s="5">
        <v>0.0</v>
      </c>
      <c r="Z347" s="5">
        <v>0.0</v>
      </c>
      <c r="AA347" s="5">
        <v>0.0</v>
      </c>
      <c r="AB347" s="5">
        <v>0.0</v>
      </c>
      <c r="AC347" s="5">
        <v>0.0</v>
      </c>
      <c r="AD347" s="5">
        <v>0.0</v>
      </c>
      <c r="AE347" s="5">
        <v>0.0</v>
      </c>
      <c r="AF347" s="6">
        <f>IFERROR(__xludf.DUMMYFUNCTION("IFERROR(
  VLOOKUP(
    A347,
    IMPORTRANGE(
      ""1ZygntHC1J6IxzKbTidmOyf5nUyW4GCLurHCjexrLm_o        "",
      ""HTMLキャッシュ!A:F""
    ),
    3,
    FALSE
  ),
  0
)
"),45600.12732638889)</f>
        <v>45600.12733</v>
      </c>
      <c r="AG347" s="5"/>
      <c r="AH347" s="5"/>
      <c r="AI347" s="5"/>
      <c r="AJ347" s="5"/>
      <c r="AK347" s="5"/>
      <c r="AL347" s="5"/>
      <c r="AM347" s="5"/>
      <c r="AN347" s="5"/>
      <c r="AO347" s="5"/>
      <c r="AP347" s="5"/>
      <c r="AQ347" s="5"/>
      <c r="AR347" s="3"/>
      <c r="AS347" s="5"/>
      <c r="AT347" s="5"/>
      <c r="AU347" s="5"/>
      <c r="AV347" s="5"/>
      <c r="AW347" s="5"/>
      <c r="AX347" s="5"/>
      <c r="AY347" s="5"/>
      <c r="AZ347" s="7"/>
      <c r="BA347" s="7"/>
    </row>
    <row r="348" ht="16.5" customHeight="1">
      <c r="A348" s="1" t="s">
        <v>728</v>
      </c>
      <c r="B348" s="5">
        <v>0.0</v>
      </c>
      <c r="C348" s="5">
        <v>3.0</v>
      </c>
      <c r="D348" s="1" t="s">
        <v>729</v>
      </c>
      <c r="E348" s="5">
        <v>0.0</v>
      </c>
      <c r="F348" s="5">
        <v>3.0</v>
      </c>
      <c r="G348" s="5">
        <v>0.0</v>
      </c>
      <c r="H348" s="5">
        <v>0.0</v>
      </c>
      <c r="I348" s="5">
        <v>0.0</v>
      </c>
      <c r="J348" s="5">
        <v>0.0</v>
      </c>
      <c r="K348" s="5">
        <v>0.0</v>
      </c>
      <c r="L348" s="5">
        <v>0.0</v>
      </c>
      <c r="M348" s="5">
        <v>0.0</v>
      </c>
      <c r="N348" s="5">
        <v>0.0</v>
      </c>
      <c r="O348" s="5">
        <v>0.0</v>
      </c>
      <c r="P348" s="5">
        <v>0.0</v>
      </c>
      <c r="Q348" s="5">
        <v>0.0</v>
      </c>
      <c r="R348" s="5">
        <v>0.0</v>
      </c>
      <c r="S348" s="5">
        <v>0.0</v>
      </c>
      <c r="T348" s="5">
        <v>0.0</v>
      </c>
      <c r="U348" s="5">
        <v>0.0</v>
      </c>
      <c r="V348" s="5">
        <v>0.0</v>
      </c>
      <c r="W348" s="5">
        <v>0.0</v>
      </c>
      <c r="X348" s="5">
        <v>0.0</v>
      </c>
      <c r="Y348" s="5">
        <v>0.0</v>
      </c>
      <c r="Z348" s="5">
        <v>0.0</v>
      </c>
      <c r="AA348" s="5">
        <v>0.0</v>
      </c>
      <c r="AB348" s="5">
        <v>0.0</v>
      </c>
      <c r="AC348" s="5">
        <v>0.0</v>
      </c>
      <c r="AD348" s="5">
        <v>0.0</v>
      </c>
      <c r="AE348" s="5">
        <v>0.0</v>
      </c>
      <c r="AF348" s="6">
        <f>IFERROR(__xludf.DUMMYFUNCTION("IFERROR(
  VLOOKUP(
    A348,
    IMPORTRANGE(
      ""1ZygntHC1J6IxzKbTidmOyf5nUyW4GCLurHCjexrLm_o        "",
      ""HTMLキャッシュ!A:F""
    ),
    3,
    FALSE
  ),
  0
)
"),45600.13196759259)</f>
        <v>45600.13197</v>
      </c>
      <c r="AG348" s="5"/>
      <c r="AH348" s="5"/>
      <c r="AI348" s="5"/>
      <c r="AJ348" s="5"/>
      <c r="AK348" s="5"/>
      <c r="AL348" s="5"/>
      <c r="AM348" s="5"/>
      <c r="AN348" s="5"/>
      <c r="AO348" s="5"/>
      <c r="AP348" s="5"/>
      <c r="AQ348" s="5"/>
      <c r="AR348" s="3"/>
      <c r="AS348" s="5"/>
      <c r="AT348" s="5"/>
      <c r="AU348" s="5"/>
      <c r="AV348" s="5"/>
      <c r="AW348" s="5"/>
      <c r="AX348" s="5"/>
      <c r="AY348" s="5"/>
      <c r="AZ348" s="7"/>
      <c r="BA348" s="7"/>
    </row>
    <row r="349" ht="16.5" customHeight="1">
      <c r="A349" s="1" t="s">
        <v>730</v>
      </c>
      <c r="B349" s="5">
        <v>0.0</v>
      </c>
      <c r="C349" s="5">
        <v>3.0</v>
      </c>
      <c r="D349" s="1" t="s">
        <v>731</v>
      </c>
      <c r="E349" s="5">
        <v>0.0</v>
      </c>
      <c r="F349" s="5">
        <v>3.0</v>
      </c>
      <c r="G349" s="5">
        <v>0.0</v>
      </c>
      <c r="H349" s="5">
        <v>0.0</v>
      </c>
      <c r="I349" s="5">
        <v>0.0</v>
      </c>
      <c r="J349" s="5">
        <v>0.0</v>
      </c>
      <c r="K349" s="5">
        <v>0.0</v>
      </c>
      <c r="L349" s="5">
        <v>0.0</v>
      </c>
      <c r="M349" s="5">
        <v>0.0</v>
      </c>
      <c r="N349" s="5">
        <v>0.0</v>
      </c>
      <c r="O349" s="5">
        <v>0.0</v>
      </c>
      <c r="P349" s="5">
        <v>0.0</v>
      </c>
      <c r="Q349" s="5">
        <v>0.0</v>
      </c>
      <c r="R349" s="5">
        <v>0.0</v>
      </c>
      <c r="S349" s="5">
        <v>0.0</v>
      </c>
      <c r="T349" s="5">
        <v>0.0</v>
      </c>
      <c r="U349" s="5">
        <v>0.0</v>
      </c>
      <c r="V349" s="5">
        <v>0.0</v>
      </c>
      <c r="W349" s="5">
        <v>0.0</v>
      </c>
      <c r="X349" s="5">
        <v>0.0</v>
      </c>
      <c r="Y349" s="5">
        <v>0.0</v>
      </c>
      <c r="Z349" s="5">
        <v>0.0</v>
      </c>
      <c r="AA349" s="5">
        <v>0.0</v>
      </c>
      <c r="AB349" s="5">
        <v>0.0</v>
      </c>
      <c r="AC349" s="5">
        <v>0.0</v>
      </c>
      <c r="AD349" s="5">
        <v>0.0</v>
      </c>
      <c r="AE349" s="5">
        <v>0.0</v>
      </c>
      <c r="AF349" s="6">
        <f>IFERROR(__xludf.DUMMYFUNCTION("IFERROR(
  VLOOKUP(
    A349,
    IMPORTRANGE(
      ""1ZygntHC1J6IxzKbTidmOyf5nUyW4GCLurHCjexrLm_o        "",
      ""HTMLキャッシュ!A:F""
    ),
    3,
    FALSE
  ),
  0
)
"),45639.26070601852)</f>
        <v>45639.26071</v>
      </c>
      <c r="AG349" s="5"/>
      <c r="AH349" s="5"/>
      <c r="AI349" s="5"/>
      <c r="AJ349" s="5"/>
      <c r="AK349" s="5"/>
      <c r="AL349" s="5"/>
      <c r="AM349" s="5"/>
      <c r="AN349" s="5"/>
      <c r="AO349" s="5"/>
      <c r="AP349" s="5"/>
      <c r="AQ349" s="5"/>
      <c r="AR349" s="3"/>
      <c r="AS349" s="5"/>
      <c r="AT349" s="5"/>
      <c r="AU349" s="5"/>
      <c r="AV349" s="5"/>
      <c r="AW349" s="5"/>
      <c r="AX349" s="5"/>
      <c r="AY349" s="5"/>
      <c r="AZ349" s="7"/>
      <c r="BA349" s="7"/>
    </row>
    <row r="350" ht="16.5" customHeight="1">
      <c r="A350" s="1" t="s">
        <v>732</v>
      </c>
      <c r="B350" s="5">
        <v>0.0</v>
      </c>
      <c r="C350" s="5">
        <v>3.0</v>
      </c>
      <c r="D350" s="1" t="s">
        <v>733</v>
      </c>
      <c r="E350" s="5">
        <v>0.0</v>
      </c>
      <c r="F350" s="5">
        <v>3.0</v>
      </c>
      <c r="G350" s="5">
        <v>0.0</v>
      </c>
      <c r="H350" s="5">
        <v>0.0</v>
      </c>
      <c r="I350" s="5">
        <v>0.0</v>
      </c>
      <c r="J350" s="5">
        <v>0.0</v>
      </c>
      <c r="K350" s="5">
        <v>0.0</v>
      </c>
      <c r="L350" s="5">
        <v>0.0</v>
      </c>
      <c r="M350" s="5">
        <v>0.0</v>
      </c>
      <c r="N350" s="5">
        <v>0.0</v>
      </c>
      <c r="O350" s="5">
        <v>0.0</v>
      </c>
      <c r="P350" s="5">
        <v>0.0</v>
      </c>
      <c r="Q350" s="5">
        <v>0.0</v>
      </c>
      <c r="R350" s="5">
        <v>0.0</v>
      </c>
      <c r="S350" s="5">
        <v>0.0</v>
      </c>
      <c r="T350" s="5">
        <v>0.0</v>
      </c>
      <c r="U350" s="5">
        <v>0.0</v>
      </c>
      <c r="V350" s="5">
        <v>0.0</v>
      </c>
      <c r="W350" s="5">
        <v>0.0</v>
      </c>
      <c r="X350" s="5">
        <v>0.0</v>
      </c>
      <c r="Y350" s="5">
        <v>0.0</v>
      </c>
      <c r="Z350" s="5">
        <v>0.0</v>
      </c>
      <c r="AA350" s="5">
        <v>0.0</v>
      </c>
      <c r="AB350" s="5">
        <v>0.0</v>
      </c>
      <c r="AC350" s="5">
        <v>0.0</v>
      </c>
      <c r="AD350" s="5">
        <v>0.0</v>
      </c>
      <c r="AE350" s="5">
        <v>0.0</v>
      </c>
      <c r="AF350" s="6">
        <f>IFERROR(__xludf.DUMMYFUNCTION("IFERROR(
  VLOOKUP(
    A350,
    IMPORTRANGE(
      ""1ZygntHC1J6IxzKbTidmOyf5nUyW4GCLurHCjexrLm_o        "",
      ""HTMLキャッシュ!A:F""
    ),
    3,
    FALSE
  ),
  0
)
"),45969.15219907407)</f>
        <v>45969.1522</v>
      </c>
      <c r="AG350" s="5"/>
      <c r="AH350" s="5"/>
      <c r="AI350" s="5"/>
      <c r="AJ350" s="5"/>
      <c r="AK350" s="5"/>
      <c r="AL350" s="5"/>
      <c r="AM350" s="5"/>
      <c r="AN350" s="5"/>
      <c r="AO350" s="5"/>
      <c r="AP350" s="5"/>
      <c r="AQ350" s="5"/>
      <c r="AR350" s="3"/>
      <c r="AS350" s="5"/>
      <c r="AT350" s="5"/>
      <c r="AU350" s="5"/>
      <c r="AV350" s="5"/>
      <c r="AW350" s="5"/>
      <c r="AX350" s="5"/>
      <c r="AY350" s="5"/>
      <c r="AZ350" s="7"/>
      <c r="BA350" s="7"/>
    </row>
    <row r="351" ht="16.5" customHeight="1">
      <c r="A351" s="1" t="s">
        <v>734</v>
      </c>
      <c r="B351" s="5">
        <v>0.0</v>
      </c>
      <c r="C351" s="5">
        <v>3.0</v>
      </c>
      <c r="D351" s="1" t="s">
        <v>735</v>
      </c>
      <c r="E351" s="5">
        <v>0.0</v>
      </c>
      <c r="F351" s="5">
        <v>3.0</v>
      </c>
      <c r="G351" s="5">
        <v>0.0</v>
      </c>
      <c r="H351" s="5">
        <v>0.0</v>
      </c>
      <c r="I351" s="5">
        <v>0.0</v>
      </c>
      <c r="J351" s="5">
        <v>0.0</v>
      </c>
      <c r="K351" s="5">
        <v>0.0</v>
      </c>
      <c r="L351" s="5">
        <v>0.0</v>
      </c>
      <c r="M351" s="5">
        <v>0.0</v>
      </c>
      <c r="N351" s="5">
        <v>0.0</v>
      </c>
      <c r="O351" s="5">
        <v>0.0</v>
      </c>
      <c r="P351" s="5">
        <v>0.0</v>
      </c>
      <c r="Q351" s="5">
        <v>0.0</v>
      </c>
      <c r="R351" s="5">
        <v>0.0</v>
      </c>
      <c r="S351" s="5">
        <v>0.0</v>
      </c>
      <c r="T351" s="5">
        <v>0.0</v>
      </c>
      <c r="U351" s="5">
        <v>0.0</v>
      </c>
      <c r="V351" s="5">
        <v>0.0</v>
      </c>
      <c r="W351" s="5">
        <v>0.0</v>
      </c>
      <c r="X351" s="5">
        <v>0.0</v>
      </c>
      <c r="Y351" s="5">
        <v>0.0</v>
      </c>
      <c r="Z351" s="5">
        <v>0.0</v>
      </c>
      <c r="AA351" s="5">
        <v>0.0</v>
      </c>
      <c r="AB351" s="5">
        <v>0.0</v>
      </c>
      <c r="AC351" s="5">
        <v>0.0</v>
      </c>
      <c r="AD351" s="5">
        <v>0.0</v>
      </c>
      <c r="AE351" s="5">
        <v>0.0</v>
      </c>
      <c r="AF351" s="6">
        <f>IFERROR(__xludf.DUMMYFUNCTION("IFERROR(
  VLOOKUP(
    A351,
    IMPORTRANGE(
      ""1ZygntHC1J6IxzKbTidmOyf5nUyW4GCLurHCjexrLm_o        "",
      ""HTMLキャッシュ!A:F""
    ),
    3,
    FALSE
  ),
  0
)
"),45987.27017361111)</f>
        <v>45987.27017</v>
      </c>
      <c r="AG351" s="5"/>
      <c r="AH351" s="5"/>
      <c r="AI351" s="5"/>
      <c r="AJ351" s="5"/>
      <c r="AK351" s="5"/>
      <c r="AL351" s="5"/>
      <c r="AM351" s="5"/>
      <c r="AN351" s="5"/>
      <c r="AO351" s="5"/>
      <c r="AP351" s="5"/>
      <c r="AQ351" s="5"/>
      <c r="AR351" s="3"/>
      <c r="AS351" s="5"/>
      <c r="AT351" s="5"/>
      <c r="AU351" s="5"/>
      <c r="AV351" s="5"/>
      <c r="AW351" s="5"/>
      <c r="AX351" s="5"/>
      <c r="AY351" s="5"/>
      <c r="AZ351" s="7"/>
      <c r="BA351" s="7"/>
    </row>
    <row r="352" ht="16.5" customHeight="1">
      <c r="A352" s="4" t="s">
        <v>736</v>
      </c>
      <c r="B352" s="5">
        <v>0.0</v>
      </c>
      <c r="C352" s="5">
        <v>3.0</v>
      </c>
      <c r="D352" s="1" t="s">
        <v>737</v>
      </c>
      <c r="E352" s="5">
        <v>0.0</v>
      </c>
      <c r="F352" s="5">
        <v>1.0</v>
      </c>
      <c r="G352" s="5">
        <v>0.0</v>
      </c>
      <c r="H352" s="5">
        <v>0.0</v>
      </c>
      <c r="I352" s="5">
        <v>0.0</v>
      </c>
      <c r="J352" s="5">
        <v>0.0</v>
      </c>
      <c r="K352" s="5">
        <v>0.0</v>
      </c>
      <c r="L352" s="5">
        <v>0.0</v>
      </c>
      <c r="M352" s="5">
        <v>0.0</v>
      </c>
      <c r="N352" s="5">
        <v>0.0</v>
      </c>
      <c r="O352" s="5">
        <v>0.0</v>
      </c>
      <c r="P352" s="5">
        <v>0.0</v>
      </c>
      <c r="Q352" s="5">
        <v>0.0</v>
      </c>
      <c r="R352" s="5">
        <v>0.0</v>
      </c>
      <c r="S352" s="5">
        <v>0.0</v>
      </c>
      <c r="T352" s="5">
        <v>0.0</v>
      </c>
      <c r="U352" s="5">
        <v>0.0</v>
      </c>
      <c r="V352" s="5">
        <v>0.0</v>
      </c>
      <c r="W352" s="5">
        <v>0.0</v>
      </c>
      <c r="X352" s="5">
        <v>0.0</v>
      </c>
      <c r="Y352" s="5">
        <v>0.0</v>
      </c>
      <c r="Z352" s="5">
        <v>0.0</v>
      </c>
      <c r="AA352" s="5">
        <v>0.0</v>
      </c>
      <c r="AB352" s="5">
        <v>2.0</v>
      </c>
      <c r="AC352" s="5">
        <v>0.0</v>
      </c>
      <c r="AD352" s="5">
        <v>0.0</v>
      </c>
      <c r="AE352" s="5">
        <v>0.0</v>
      </c>
      <c r="AF352" s="6">
        <f>IFERROR(__xludf.DUMMYFUNCTION("IFERROR(
  VLOOKUP(
    A352,
    IMPORTRANGE(
      ""1ZygntHC1J6IxzKbTidmOyf5nUyW4GCLurHCjexrLm_o        "",
      ""HTMLキャッシュ!A:F""
    ),
    3,
    FALSE
  ),
  0
)
"),46076.624976851854)</f>
        <v>46076.62498</v>
      </c>
      <c r="AG352" s="5"/>
      <c r="AH352" s="5"/>
      <c r="AI352" s="5"/>
      <c r="AJ352" s="5"/>
      <c r="AK352" s="5"/>
      <c r="AL352" s="5"/>
      <c r="AM352" s="5"/>
      <c r="AN352" s="5"/>
      <c r="AO352" s="5"/>
      <c r="AP352" s="5"/>
      <c r="AQ352" s="5"/>
      <c r="AR352" s="3"/>
      <c r="AS352" s="5"/>
      <c r="AT352" s="5"/>
      <c r="AU352" s="5"/>
      <c r="AV352" s="5"/>
      <c r="AW352" s="5"/>
      <c r="AX352" s="5"/>
      <c r="AY352" s="5"/>
      <c r="AZ352" s="7"/>
      <c r="BA352" s="7"/>
    </row>
    <row r="353" ht="16.5" customHeight="1">
      <c r="A353" s="4" t="s">
        <v>738</v>
      </c>
      <c r="B353" s="5">
        <v>0.0</v>
      </c>
      <c r="C353" s="5">
        <v>3.0</v>
      </c>
      <c r="D353" s="1" t="s">
        <v>739</v>
      </c>
      <c r="E353" s="5">
        <v>0.0</v>
      </c>
      <c r="F353" s="5">
        <v>0.0</v>
      </c>
      <c r="G353" s="5">
        <v>1.0</v>
      </c>
      <c r="H353" s="5">
        <v>0.0</v>
      </c>
      <c r="I353" s="5">
        <v>0.0</v>
      </c>
      <c r="J353" s="5">
        <v>0.0</v>
      </c>
      <c r="K353" s="5">
        <v>0.0</v>
      </c>
      <c r="L353" s="5">
        <v>0.0</v>
      </c>
      <c r="M353" s="5">
        <v>0.0</v>
      </c>
      <c r="N353" s="5">
        <v>1.0</v>
      </c>
      <c r="O353" s="5">
        <v>0.0</v>
      </c>
      <c r="P353" s="5">
        <v>0.0</v>
      </c>
      <c r="Q353" s="5">
        <v>0.0</v>
      </c>
      <c r="R353" s="5">
        <v>0.0</v>
      </c>
      <c r="S353" s="5">
        <v>0.0</v>
      </c>
      <c r="T353" s="5">
        <v>0.0</v>
      </c>
      <c r="U353" s="5">
        <v>0.0</v>
      </c>
      <c r="V353" s="5">
        <v>0.0</v>
      </c>
      <c r="W353" s="5">
        <v>0.0</v>
      </c>
      <c r="X353" s="5">
        <v>0.0</v>
      </c>
      <c r="Y353" s="5">
        <v>0.0</v>
      </c>
      <c r="Z353" s="5">
        <v>0.0</v>
      </c>
      <c r="AA353" s="5">
        <v>0.0</v>
      </c>
      <c r="AB353" s="5">
        <v>1.0</v>
      </c>
      <c r="AC353" s="5">
        <v>0.0</v>
      </c>
      <c r="AD353" s="5">
        <v>0.0</v>
      </c>
      <c r="AE353" s="5">
        <v>0.0</v>
      </c>
      <c r="AF353" s="6">
        <f>IFERROR(__xludf.DUMMYFUNCTION("IFERROR(
  VLOOKUP(
    A353,
    IMPORTRANGE(
      ""1ZygntHC1J6IxzKbTidmOyf5nUyW4GCLurHCjexrLm_o        "",
      ""HTMLキャッシュ!A:F""
    ),
    3,
    FALSE
  ),
  0
)
"),46059.683275462965)</f>
        <v>46059.68328</v>
      </c>
      <c r="AG353" s="5"/>
      <c r="AH353" s="5"/>
      <c r="AI353" s="5"/>
      <c r="AJ353" s="5"/>
      <c r="AK353" s="5"/>
      <c r="AL353" s="5"/>
      <c r="AM353" s="5"/>
      <c r="AN353" s="5"/>
      <c r="AO353" s="5"/>
      <c r="AP353" s="5"/>
      <c r="AQ353" s="5"/>
      <c r="AR353" s="3"/>
      <c r="AS353" s="5"/>
      <c r="AT353" s="5"/>
      <c r="AU353" s="5"/>
      <c r="AV353" s="5"/>
      <c r="AW353" s="5"/>
      <c r="AX353" s="5"/>
      <c r="AY353" s="5"/>
      <c r="AZ353" s="7"/>
      <c r="BA353" s="7"/>
    </row>
    <row r="354" ht="16.5" customHeight="1">
      <c r="A354" s="4" t="s">
        <v>740</v>
      </c>
      <c r="B354" s="5">
        <v>0.0</v>
      </c>
      <c r="C354" s="5">
        <v>3.0</v>
      </c>
      <c r="D354" s="1" t="s">
        <v>741</v>
      </c>
      <c r="E354" s="5">
        <v>0.0</v>
      </c>
      <c r="F354" s="5">
        <v>3.0</v>
      </c>
      <c r="G354" s="5">
        <v>0.0</v>
      </c>
      <c r="H354" s="5">
        <v>0.0</v>
      </c>
      <c r="I354" s="5">
        <v>0.0</v>
      </c>
      <c r="J354" s="5">
        <v>0.0</v>
      </c>
      <c r="K354" s="5">
        <v>0.0</v>
      </c>
      <c r="L354" s="5">
        <v>0.0</v>
      </c>
      <c r="M354" s="5">
        <v>0.0</v>
      </c>
      <c r="N354" s="5">
        <v>0.0</v>
      </c>
      <c r="O354" s="5">
        <v>0.0</v>
      </c>
      <c r="P354" s="5">
        <v>0.0</v>
      </c>
      <c r="Q354" s="5">
        <v>0.0</v>
      </c>
      <c r="R354" s="5">
        <v>0.0</v>
      </c>
      <c r="S354" s="5">
        <v>0.0</v>
      </c>
      <c r="T354" s="5">
        <v>0.0</v>
      </c>
      <c r="U354" s="5">
        <v>0.0</v>
      </c>
      <c r="V354" s="5">
        <v>0.0</v>
      </c>
      <c r="W354" s="5">
        <v>0.0</v>
      </c>
      <c r="X354" s="5">
        <v>0.0</v>
      </c>
      <c r="Y354" s="5">
        <v>0.0</v>
      </c>
      <c r="Z354" s="5">
        <v>0.0</v>
      </c>
      <c r="AA354" s="5">
        <v>0.0</v>
      </c>
      <c r="AB354" s="5">
        <v>0.0</v>
      </c>
      <c r="AC354" s="5">
        <v>0.0</v>
      </c>
      <c r="AD354" s="5">
        <v>0.0</v>
      </c>
      <c r="AE354" s="5">
        <v>0.0</v>
      </c>
      <c r="AF354" s="6">
        <f>IFERROR(__xludf.DUMMYFUNCTION("IFERROR(
  VLOOKUP(
    A354,
    IMPORTRANGE(
      ""1ZygntHC1J6IxzKbTidmOyf5nUyW4GCLurHCjexrLm_o        "",
      ""HTMLキャッシュ!A:F""
    ),
    3,
    FALSE
  ),
  0
)
"),45682.61677083333)</f>
        <v>45682.61677</v>
      </c>
      <c r="AG354" s="5"/>
      <c r="AH354" s="5"/>
      <c r="AI354" s="5"/>
      <c r="AJ354" s="5"/>
      <c r="AK354" s="5"/>
      <c r="AL354" s="5"/>
      <c r="AM354" s="5"/>
      <c r="AN354" s="5"/>
      <c r="AO354" s="5"/>
      <c r="AP354" s="5"/>
      <c r="AQ354" s="5"/>
      <c r="AR354" s="3"/>
      <c r="AS354" s="5"/>
      <c r="AT354" s="5"/>
      <c r="AU354" s="5"/>
      <c r="AV354" s="5"/>
      <c r="AW354" s="5"/>
      <c r="AX354" s="5"/>
      <c r="AY354" s="5"/>
      <c r="AZ354" s="7"/>
      <c r="BA354" s="7"/>
    </row>
    <row r="355" ht="16.5" customHeight="1">
      <c r="A355" s="4" t="s">
        <v>742</v>
      </c>
      <c r="B355" s="5">
        <v>0.0</v>
      </c>
      <c r="C355" s="5">
        <v>3.0</v>
      </c>
      <c r="D355" s="1" t="s">
        <v>743</v>
      </c>
      <c r="E355" s="5">
        <v>0.0</v>
      </c>
      <c r="F355" s="5">
        <v>3.0</v>
      </c>
      <c r="G355" s="5">
        <v>0.0</v>
      </c>
      <c r="H355" s="5">
        <v>0.0</v>
      </c>
      <c r="I355" s="5">
        <v>0.0</v>
      </c>
      <c r="J355" s="5">
        <v>0.0</v>
      </c>
      <c r="K355" s="5">
        <v>0.0</v>
      </c>
      <c r="L355" s="5">
        <v>0.0</v>
      </c>
      <c r="M355" s="5">
        <v>0.0</v>
      </c>
      <c r="N355" s="5">
        <v>0.0</v>
      </c>
      <c r="O355" s="5">
        <v>0.0</v>
      </c>
      <c r="P355" s="5">
        <v>0.0</v>
      </c>
      <c r="Q355" s="5">
        <v>0.0</v>
      </c>
      <c r="R355" s="5">
        <v>0.0</v>
      </c>
      <c r="S355" s="5">
        <v>0.0</v>
      </c>
      <c r="T355" s="5">
        <v>0.0</v>
      </c>
      <c r="U355" s="5">
        <v>0.0</v>
      </c>
      <c r="V355" s="5">
        <v>0.0</v>
      </c>
      <c r="W355" s="5">
        <v>0.0</v>
      </c>
      <c r="X355" s="5">
        <v>0.0</v>
      </c>
      <c r="Y355" s="5">
        <v>0.0</v>
      </c>
      <c r="Z355" s="5">
        <v>0.0</v>
      </c>
      <c r="AA355" s="5">
        <v>0.0</v>
      </c>
      <c r="AB355" s="5">
        <v>0.0</v>
      </c>
      <c r="AC355" s="5">
        <v>0.0</v>
      </c>
      <c r="AD355" s="5">
        <v>0.0</v>
      </c>
      <c r="AE355" s="5">
        <v>0.0</v>
      </c>
      <c r="AF355" s="6">
        <f>IFERROR(__xludf.DUMMYFUNCTION("IFERROR(
  VLOOKUP(
    A355,
    IMPORTRANGE(
      ""1ZygntHC1J6IxzKbTidmOyf5nUyW4GCLurHCjexrLm_o        "",
      ""HTMLキャッシュ!A:F""
    ),
    3,
    FALSE
  ),
  0
)
"),46081.78480324074)</f>
        <v>46081.7848</v>
      </c>
      <c r="AG355" s="5"/>
      <c r="AH355" s="5"/>
      <c r="AI355" s="5"/>
      <c r="AJ355" s="5"/>
      <c r="AK355" s="5"/>
      <c r="AL355" s="5"/>
      <c r="AM355" s="5"/>
      <c r="AN355" s="5"/>
      <c r="AO355" s="5"/>
      <c r="AP355" s="5"/>
      <c r="AQ355" s="5"/>
      <c r="AR355" s="3"/>
      <c r="AS355" s="5"/>
      <c r="AT355" s="5"/>
      <c r="AU355" s="5"/>
      <c r="AV355" s="5"/>
      <c r="AW355" s="5"/>
      <c r="AX355" s="5"/>
      <c r="AY355" s="5"/>
      <c r="AZ355" s="7"/>
      <c r="BA355" s="7"/>
    </row>
    <row r="356" ht="16.5" customHeight="1">
      <c r="A356" s="4" t="s">
        <v>744</v>
      </c>
      <c r="B356" s="5">
        <v>0.0</v>
      </c>
      <c r="C356" s="5">
        <v>3.0</v>
      </c>
      <c r="D356" s="1" t="s">
        <v>745</v>
      </c>
      <c r="E356" s="5">
        <v>0.0</v>
      </c>
      <c r="F356" s="5">
        <v>2.0</v>
      </c>
      <c r="G356" s="5">
        <v>0.0</v>
      </c>
      <c r="H356" s="5">
        <v>0.0</v>
      </c>
      <c r="I356" s="5">
        <v>0.0</v>
      </c>
      <c r="J356" s="5">
        <v>0.0</v>
      </c>
      <c r="K356" s="5">
        <v>0.0</v>
      </c>
      <c r="L356" s="5">
        <v>0.0</v>
      </c>
      <c r="M356" s="5">
        <v>0.0</v>
      </c>
      <c r="N356" s="5">
        <v>0.0</v>
      </c>
      <c r="O356" s="5">
        <v>0.0</v>
      </c>
      <c r="P356" s="5">
        <v>0.0</v>
      </c>
      <c r="Q356" s="5">
        <v>0.0</v>
      </c>
      <c r="R356" s="5">
        <v>0.0</v>
      </c>
      <c r="S356" s="5">
        <v>0.0</v>
      </c>
      <c r="T356" s="5">
        <v>0.0</v>
      </c>
      <c r="U356" s="5">
        <v>1.0</v>
      </c>
      <c r="V356" s="5">
        <v>0.0</v>
      </c>
      <c r="W356" s="5">
        <v>0.0</v>
      </c>
      <c r="X356" s="5">
        <v>0.0</v>
      </c>
      <c r="Y356" s="5">
        <v>0.0</v>
      </c>
      <c r="Z356" s="5">
        <v>0.0</v>
      </c>
      <c r="AA356" s="5">
        <v>0.0</v>
      </c>
      <c r="AB356" s="5">
        <v>0.0</v>
      </c>
      <c r="AC356" s="5">
        <v>0.0</v>
      </c>
      <c r="AD356" s="5">
        <v>0.0</v>
      </c>
      <c r="AE356" s="5">
        <v>0.0</v>
      </c>
      <c r="AF356" s="6">
        <f>IFERROR(__xludf.DUMMYFUNCTION("IFERROR(
  VLOOKUP(
    A356,
    IMPORTRANGE(
      ""1ZygntHC1J6IxzKbTidmOyf5nUyW4GCLurHCjexrLm_o        "",
      ""HTMLキャッシュ!A:F""
    ),
    3,
    FALSE
  ),
  0
)
"),46076.77185185185)</f>
        <v>46076.77185</v>
      </c>
      <c r="AG356" s="5"/>
      <c r="AH356" s="5"/>
      <c r="AI356" s="5"/>
      <c r="AJ356" s="5"/>
      <c r="AK356" s="5"/>
      <c r="AL356" s="5"/>
      <c r="AM356" s="5"/>
      <c r="AN356" s="5"/>
      <c r="AO356" s="5"/>
      <c r="AP356" s="5"/>
      <c r="AQ356" s="5"/>
      <c r="AR356" s="3"/>
      <c r="AS356" s="5"/>
      <c r="AT356" s="5"/>
      <c r="AU356" s="5"/>
      <c r="AV356" s="5"/>
      <c r="AW356" s="5"/>
      <c r="AX356" s="5"/>
      <c r="AY356" s="5"/>
      <c r="AZ356" s="7"/>
      <c r="BA356" s="7"/>
    </row>
    <row r="357" ht="16.5" customHeight="1">
      <c r="A357" s="4" t="s">
        <v>746</v>
      </c>
      <c r="B357" s="5">
        <v>0.0</v>
      </c>
      <c r="C357" s="5">
        <v>3.0</v>
      </c>
      <c r="D357" s="1" t="s">
        <v>747</v>
      </c>
      <c r="E357" s="5">
        <v>0.0</v>
      </c>
      <c r="F357" s="5">
        <v>3.0</v>
      </c>
      <c r="G357" s="5">
        <v>0.0</v>
      </c>
      <c r="H357" s="5">
        <v>0.0</v>
      </c>
      <c r="I357" s="5">
        <v>0.0</v>
      </c>
      <c r="J357" s="5">
        <v>0.0</v>
      </c>
      <c r="K357" s="5">
        <v>0.0</v>
      </c>
      <c r="L357" s="5">
        <v>0.0</v>
      </c>
      <c r="M357" s="5">
        <v>0.0</v>
      </c>
      <c r="N357" s="5">
        <v>0.0</v>
      </c>
      <c r="O357" s="5">
        <v>0.0</v>
      </c>
      <c r="P357" s="5">
        <v>0.0</v>
      </c>
      <c r="Q357" s="5">
        <v>0.0</v>
      </c>
      <c r="R357" s="5">
        <v>0.0</v>
      </c>
      <c r="S357" s="5">
        <v>0.0</v>
      </c>
      <c r="T357" s="5">
        <v>0.0</v>
      </c>
      <c r="U357" s="5">
        <v>0.0</v>
      </c>
      <c r="V357" s="5">
        <v>0.0</v>
      </c>
      <c r="W357" s="5">
        <v>0.0</v>
      </c>
      <c r="X357" s="5">
        <v>0.0</v>
      </c>
      <c r="Y357" s="5">
        <v>0.0</v>
      </c>
      <c r="Z357" s="5">
        <v>0.0</v>
      </c>
      <c r="AA357" s="5">
        <v>0.0</v>
      </c>
      <c r="AB357" s="5">
        <v>0.0</v>
      </c>
      <c r="AC357" s="5">
        <v>0.0</v>
      </c>
      <c r="AD357" s="5">
        <v>0.0</v>
      </c>
      <c r="AE357" s="5">
        <v>0.0</v>
      </c>
      <c r="AF357" s="6">
        <f>IFERROR(__xludf.DUMMYFUNCTION("IFERROR(
  VLOOKUP(
    A357,
    IMPORTRANGE(
      ""1ZygntHC1J6IxzKbTidmOyf5nUyW4GCLurHCjexrLm_o        "",
      ""HTMLキャッシュ!A:F""
    ),
    3,
    FALSE
  ),
  0
)
"),46076.78160879629)</f>
        <v>46076.78161</v>
      </c>
      <c r="AG357" s="5"/>
      <c r="AH357" s="5"/>
      <c r="AI357" s="5"/>
      <c r="AJ357" s="5"/>
      <c r="AK357" s="5"/>
      <c r="AL357" s="5"/>
      <c r="AM357" s="5"/>
      <c r="AN357" s="5"/>
      <c r="AO357" s="5"/>
      <c r="AP357" s="5"/>
      <c r="AQ357" s="5"/>
      <c r="AR357" s="3"/>
      <c r="AS357" s="5"/>
      <c r="AT357" s="5"/>
      <c r="AU357" s="5"/>
      <c r="AV357" s="5"/>
      <c r="AW357" s="5"/>
      <c r="AX357" s="5"/>
      <c r="AY357" s="5"/>
      <c r="AZ357" s="7"/>
      <c r="BA357" s="7"/>
    </row>
    <row r="358" ht="16.5" customHeight="1">
      <c r="A358" s="4" t="s">
        <v>748</v>
      </c>
      <c r="B358" s="5">
        <v>0.0</v>
      </c>
      <c r="C358" s="5">
        <v>2.0</v>
      </c>
      <c r="D358" s="1" t="s">
        <v>749</v>
      </c>
      <c r="E358" s="5">
        <v>0.0</v>
      </c>
      <c r="F358" s="5">
        <v>0.0</v>
      </c>
      <c r="G358" s="5">
        <v>0.0</v>
      </c>
      <c r="H358" s="5">
        <v>0.0</v>
      </c>
      <c r="I358" s="5">
        <v>0.0</v>
      </c>
      <c r="J358" s="5">
        <v>1.0</v>
      </c>
      <c r="K358" s="5">
        <v>0.0</v>
      </c>
      <c r="L358" s="5">
        <v>0.0</v>
      </c>
      <c r="M358" s="5">
        <v>0.0</v>
      </c>
      <c r="N358" s="5">
        <v>0.0</v>
      </c>
      <c r="O358" s="5">
        <v>0.0</v>
      </c>
      <c r="P358" s="5">
        <v>0.0</v>
      </c>
      <c r="Q358" s="5">
        <v>0.0</v>
      </c>
      <c r="R358" s="5">
        <v>0.0</v>
      </c>
      <c r="S358" s="5">
        <v>0.0</v>
      </c>
      <c r="T358" s="5">
        <v>0.0</v>
      </c>
      <c r="U358" s="5">
        <v>1.0</v>
      </c>
      <c r="V358" s="5">
        <v>0.0</v>
      </c>
      <c r="W358" s="5">
        <v>0.0</v>
      </c>
      <c r="X358" s="5">
        <v>0.0</v>
      </c>
      <c r="Y358" s="5">
        <v>0.0</v>
      </c>
      <c r="Z358" s="5">
        <v>0.0</v>
      </c>
      <c r="AA358" s="5">
        <v>0.0</v>
      </c>
      <c r="AB358" s="5">
        <v>0.0</v>
      </c>
      <c r="AC358" s="5">
        <v>0.0</v>
      </c>
      <c r="AD358" s="5">
        <v>0.0</v>
      </c>
      <c r="AE358" s="5">
        <v>0.0</v>
      </c>
      <c r="AF358" s="6">
        <f>IFERROR(__xludf.DUMMYFUNCTION("IFERROR(
  VLOOKUP(
    A358,
    IMPORTRANGE(
      ""1ZygntHC1J6IxzKbTidmOyf5nUyW4GCLurHCjexrLm_o        "",
      ""HTMLキャッシュ!A:F""
    ),
    3,
    FALSE
  ),
  0
)
"),46060.420381944445)</f>
        <v>46060.42038</v>
      </c>
      <c r="AG358" s="5"/>
      <c r="AH358" s="5"/>
      <c r="AI358" s="5"/>
      <c r="AJ358" s="5"/>
      <c r="AK358" s="5"/>
      <c r="AL358" s="5"/>
      <c r="AM358" s="5"/>
      <c r="AN358" s="5"/>
      <c r="AO358" s="5"/>
      <c r="AP358" s="5"/>
      <c r="AQ358" s="5"/>
      <c r="AR358" s="3"/>
      <c r="AS358" s="5"/>
      <c r="AT358" s="5"/>
      <c r="AU358" s="5"/>
      <c r="AV358" s="5"/>
      <c r="AW358" s="5"/>
      <c r="AX358" s="5"/>
      <c r="AY358" s="5"/>
      <c r="AZ358" s="7"/>
      <c r="BA358" s="7"/>
    </row>
    <row r="359" ht="16.5" customHeight="1">
      <c r="A359" s="4" t="s">
        <v>750</v>
      </c>
      <c r="B359" s="5">
        <v>15.0</v>
      </c>
      <c r="C359" s="5">
        <v>2.0</v>
      </c>
      <c r="D359" s="1" t="s">
        <v>751</v>
      </c>
      <c r="E359" s="5">
        <v>0.0</v>
      </c>
      <c r="F359" s="5">
        <v>2.0</v>
      </c>
      <c r="G359" s="5">
        <v>0.0</v>
      </c>
      <c r="H359" s="5">
        <v>0.0</v>
      </c>
      <c r="I359" s="5">
        <v>0.0</v>
      </c>
      <c r="J359" s="5">
        <v>0.0</v>
      </c>
      <c r="K359" s="5">
        <v>0.0</v>
      </c>
      <c r="L359" s="5">
        <v>0.0</v>
      </c>
      <c r="M359" s="5">
        <v>0.0</v>
      </c>
      <c r="N359" s="5">
        <v>0.0</v>
      </c>
      <c r="O359" s="5">
        <v>0.0</v>
      </c>
      <c r="P359" s="5">
        <v>0.0</v>
      </c>
      <c r="Q359" s="5">
        <v>0.0</v>
      </c>
      <c r="R359" s="5">
        <v>0.0</v>
      </c>
      <c r="S359" s="5">
        <v>0.0</v>
      </c>
      <c r="T359" s="5">
        <v>0.0</v>
      </c>
      <c r="U359" s="5">
        <v>0.0</v>
      </c>
      <c r="V359" s="5">
        <v>0.0</v>
      </c>
      <c r="W359" s="5">
        <v>0.0</v>
      </c>
      <c r="X359" s="5">
        <v>0.0</v>
      </c>
      <c r="Y359" s="5">
        <v>0.0</v>
      </c>
      <c r="Z359" s="5">
        <v>0.0</v>
      </c>
      <c r="AA359" s="5">
        <v>0.0</v>
      </c>
      <c r="AB359" s="5">
        <v>0.0</v>
      </c>
      <c r="AC359" s="5">
        <v>0.0</v>
      </c>
      <c r="AD359" s="5">
        <v>0.0</v>
      </c>
      <c r="AE359" s="5">
        <v>0.0</v>
      </c>
      <c r="AF359" s="6">
        <f>IFERROR(__xludf.DUMMYFUNCTION("IFERROR(
  VLOOKUP(
    A359,
    IMPORTRANGE(
      ""1ZygntHC1J6IxzKbTidmOyf5nUyW4GCLurHCjexrLm_o        "",
      ""HTMLキャッシュ!A:F""
    ),
    3,
    FALSE
  ),
  0
)
"),46060.68472222222)</f>
        <v>46060.68472</v>
      </c>
      <c r="AG359" s="5"/>
      <c r="AH359" s="5"/>
      <c r="AI359" s="5"/>
      <c r="AJ359" s="5"/>
      <c r="AK359" s="5"/>
      <c r="AL359" s="5"/>
      <c r="AM359" s="5"/>
      <c r="AN359" s="5"/>
      <c r="AO359" s="5"/>
      <c r="AP359" s="5"/>
      <c r="AQ359" s="5"/>
      <c r="AR359" s="3"/>
      <c r="AS359" s="5"/>
      <c r="AT359" s="5"/>
      <c r="AU359" s="5"/>
      <c r="AV359" s="5"/>
      <c r="AW359" s="5"/>
      <c r="AX359" s="5"/>
      <c r="AY359" s="5"/>
      <c r="AZ359" s="7"/>
      <c r="BA359" s="7"/>
    </row>
    <row r="360" ht="16.5" customHeight="1">
      <c r="A360" s="4" t="s">
        <v>752</v>
      </c>
      <c r="B360" s="5">
        <v>7.0</v>
      </c>
      <c r="C360" s="5">
        <v>2.0</v>
      </c>
      <c r="D360" s="1" t="s">
        <v>753</v>
      </c>
      <c r="E360" s="5">
        <v>0.0</v>
      </c>
      <c r="F360" s="5">
        <v>1.0</v>
      </c>
      <c r="G360" s="5">
        <v>0.0</v>
      </c>
      <c r="H360" s="5">
        <v>0.0</v>
      </c>
      <c r="I360" s="5">
        <v>0.0</v>
      </c>
      <c r="J360" s="5">
        <v>0.0</v>
      </c>
      <c r="K360" s="5">
        <v>0.0</v>
      </c>
      <c r="L360" s="5">
        <v>0.0</v>
      </c>
      <c r="M360" s="5">
        <v>0.0</v>
      </c>
      <c r="N360" s="5">
        <v>0.0</v>
      </c>
      <c r="O360" s="5">
        <v>0.0</v>
      </c>
      <c r="P360" s="5">
        <v>0.0</v>
      </c>
      <c r="Q360" s="5">
        <v>0.0</v>
      </c>
      <c r="R360" s="5">
        <v>0.0</v>
      </c>
      <c r="S360" s="5">
        <v>0.0</v>
      </c>
      <c r="T360" s="5">
        <v>0.0</v>
      </c>
      <c r="U360" s="5">
        <v>1.0</v>
      </c>
      <c r="V360" s="5">
        <v>0.0</v>
      </c>
      <c r="W360" s="5">
        <v>0.0</v>
      </c>
      <c r="X360" s="5">
        <v>0.0</v>
      </c>
      <c r="Y360" s="5">
        <v>0.0</v>
      </c>
      <c r="Z360" s="5">
        <v>0.0</v>
      </c>
      <c r="AA360" s="5">
        <v>0.0</v>
      </c>
      <c r="AB360" s="5">
        <v>0.0</v>
      </c>
      <c r="AC360" s="5">
        <v>0.0</v>
      </c>
      <c r="AD360" s="5">
        <v>0.0</v>
      </c>
      <c r="AE360" s="5">
        <v>0.0</v>
      </c>
      <c r="AF360" s="6">
        <f>IFERROR(__xludf.DUMMYFUNCTION("IFERROR(
  VLOOKUP(
    A360,
    IMPORTRANGE(
      ""1ZygntHC1J6IxzKbTidmOyf5nUyW4GCLurHCjexrLm_o        "",
      ""HTMLキャッシュ!A:F""
    ),
    3,
    FALSE
  ),
  0
)
"),46078.840844907405)</f>
        <v>46078.84084</v>
      </c>
      <c r="AG360" s="5"/>
      <c r="AH360" s="5"/>
      <c r="AI360" s="5"/>
      <c r="AJ360" s="5"/>
      <c r="AK360" s="5"/>
      <c r="AL360" s="5"/>
      <c r="AM360" s="5"/>
      <c r="AN360" s="5"/>
      <c r="AO360" s="5"/>
      <c r="AP360" s="5"/>
      <c r="AQ360" s="5"/>
      <c r="AR360" s="3"/>
      <c r="AS360" s="5"/>
      <c r="AT360" s="5"/>
      <c r="AU360" s="5"/>
      <c r="AV360" s="5"/>
      <c r="AW360" s="5"/>
      <c r="AX360" s="5"/>
      <c r="AY360" s="5"/>
      <c r="AZ360" s="7"/>
      <c r="BA360" s="7"/>
    </row>
    <row r="361" ht="16.5" customHeight="1">
      <c r="A361" s="4" t="s">
        <v>754</v>
      </c>
      <c r="B361" s="5">
        <v>0.0</v>
      </c>
      <c r="C361" s="5">
        <v>2.0</v>
      </c>
      <c r="D361" s="1" t="s">
        <v>755</v>
      </c>
      <c r="E361" s="5">
        <v>0.0</v>
      </c>
      <c r="F361" s="5">
        <v>0.0</v>
      </c>
      <c r="G361" s="5">
        <v>0.0</v>
      </c>
      <c r="H361" s="5">
        <v>0.0</v>
      </c>
      <c r="I361" s="5">
        <v>0.0</v>
      </c>
      <c r="J361" s="5">
        <v>2.0</v>
      </c>
      <c r="K361" s="5">
        <v>0.0</v>
      </c>
      <c r="L361" s="5">
        <v>0.0</v>
      </c>
      <c r="M361" s="5">
        <v>0.0</v>
      </c>
      <c r="N361" s="5">
        <v>0.0</v>
      </c>
      <c r="O361" s="5">
        <v>0.0</v>
      </c>
      <c r="P361" s="5">
        <v>0.0</v>
      </c>
      <c r="Q361" s="5">
        <v>0.0</v>
      </c>
      <c r="R361" s="5">
        <v>0.0</v>
      </c>
      <c r="S361" s="5">
        <v>0.0</v>
      </c>
      <c r="T361" s="5">
        <v>0.0</v>
      </c>
      <c r="U361" s="5">
        <v>0.0</v>
      </c>
      <c r="V361" s="5">
        <v>0.0</v>
      </c>
      <c r="W361" s="5">
        <v>0.0</v>
      </c>
      <c r="X361" s="5">
        <v>0.0</v>
      </c>
      <c r="Y361" s="5">
        <v>0.0</v>
      </c>
      <c r="Z361" s="5">
        <v>0.0</v>
      </c>
      <c r="AA361" s="5">
        <v>0.0</v>
      </c>
      <c r="AB361" s="5">
        <v>0.0</v>
      </c>
      <c r="AC361" s="5">
        <v>0.0</v>
      </c>
      <c r="AD361" s="5">
        <v>0.0</v>
      </c>
      <c r="AE361" s="5">
        <v>0.0</v>
      </c>
      <c r="AF361" s="6">
        <f>IFERROR(__xludf.DUMMYFUNCTION("IFERROR(
  VLOOKUP(
    A361,
    IMPORTRANGE(
      ""1ZygntHC1J6IxzKbTidmOyf5nUyW4GCLurHCjexrLm_o        "",
      ""HTMLキャッシュ!A:F""
    ),
    3,
    FALSE
  ),
  0
)
"),46043.78396990741)</f>
        <v>46043.78397</v>
      </c>
      <c r="AG361" s="5"/>
      <c r="AH361" s="5"/>
      <c r="AI361" s="5"/>
      <c r="AJ361" s="5"/>
      <c r="AK361" s="5"/>
      <c r="AL361" s="5"/>
      <c r="AM361" s="5"/>
      <c r="AN361" s="5"/>
      <c r="AO361" s="5"/>
      <c r="AP361" s="5"/>
      <c r="AQ361" s="5"/>
      <c r="AR361" s="3"/>
      <c r="AS361" s="5"/>
      <c r="AT361" s="5"/>
      <c r="AU361" s="5"/>
      <c r="AV361" s="5"/>
      <c r="AW361" s="5"/>
      <c r="AX361" s="5"/>
      <c r="AY361" s="5"/>
      <c r="AZ361" s="7"/>
      <c r="BA361" s="7"/>
    </row>
    <row r="362" ht="16.5" customHeight="1">
      <c r="A362" s="4" t="s">
        <v>756</v>
      </c>
      <c r="B362" s="5">
        <v>1.0</v>
      </c>
      <c r="C362" s="5">
        <v>2.0</v>
      </c>
      <c r="D362" s="1" t="s">
        <v>757</v>
      </c>
      <c r="E362" s="5">
        <v>0.0</v>
      </c>
      <c r="F362" s="5">
        <v>0.0</v>
      </c>
      <c r="G362" s="5">
        <v>0.0</v>
      </c>
      <c r="H362" s="5">
        <v>0.0</v>
      </c>
      <c r="I362" s="5">
        <v>0.0</v>
      </c>
      <c r="J362" s="5">
        <v>0.0</v>
      </c>
      <c r="K362" s="5">
        <v>0.0</v>
      </c>
      <c r="L362" s="5">
        <v>0.0</v>
      </c>
      <c r="M362" s="5">
        <v>0.0</v>
      </c>
      <c r="N362" s="5">
        <v>1.0</v>
      </c>
      <c r="O362" s="5">
        <v>0.0</v>
      </c>
      <c r="P362" s="5">
        <v>0.0</v>
      </c>
      <c r="Q362" s="5">
        <v>0.0</v>
      </c>
      <c r="R362" s="5">
        <v>0.0</v>
      </c>
      <c r="S362" s="5">
        <v>0.0</v>
      </c>
      <c r="T362" s="5">
        <v>0.0</v>
      </c>
      <c r="U362" s="5">
        <v>0.0</v>
      </c>
      <c r="V362" s="5">
        <v>0.0</v>
      </c>
      <c r="W362" s="5">
        <v>0.0</v>
      </c>
      <c r="X362" s="5">
        <v>0.0</v>
      </c>
      <c r="Y362" s="5">
        <v>0.0</v>
      </c>
      <c r="Z362" s="5">
        <v>0.0</v>
      </c>
      <c r="AA362" s="5">
        <v>0.0</v>
      </c>
      <c r="AB362" s="5">
        <v>1.0</v>
      </c>
      <c r="AC362" s="5">
        <v>0.0</v>
      </c>
      <c r="AD362" s="5">
        <v>0.0</v>
      </c>
      <c r="AE362" s="5">
        <v>0.0</v>
      </c>
      <c r="AF362" s="6">
        <f>IFERROR(__xludf.DUMMYFUNCTION("IFERROR(
  VLOOKUP(
    A362,
    IMPORTRANGE(
      ""1ZygntHC1J6IxzKbTidmOyf5nUyW4GCLurHCjexrLm_o        "",
      ""HTMLキャッシュ!A:F""
    ),
    3,
    FALSE
  ),
  0
)
"),46052.70738425926)</f>
        <v>46052.70738</v>
      </c>
      <c r="AG362" s="5"/>
      <c r="AH362" s="5"/>
      <c r="AI362" s="5"/>
      <c r="AJ362" s="5"/>
      <c r="AK362" s="5"/>
      <c r="AL362" s="5"/>
      <c r="AM362" s="5"/>
      <c r="AN362" s="5"/>
      <c r="AO362" s="5"/>
      <c r="AP362" s="5"/>
      <c r="AQ362" s="5"/>
      <c r="AR362" s="3"/>
      <c r="AS362" s="5"/>
      <c r="AT362" s="5"/>
      <c r="AU362" s="5"/>
      <c r="AV362" s="5"/>
      <c r="AW362" s="5"/>
      <c r="AX362" s="5"/>
      <c r="AY362" s="5"/>
      <c r="AZ362" s="7"/>
      <c r="BA362" s="7"/>
    </row>
    <row r="363" ht="16.5" customHeight="1">
      <c r="A363" s="4" t="s">
        <v>758</v>
      </c>
      <c r="B363" s="5">
        <v>3.0</v>
      </c>
      <c r="C363" s="5">
        <v>2.0</v>
      </c>
      <c r="D363" s="1" t="s">
        <v>759</v>
      </c>
      <c r="E363" s="5">
        <v>0.0</v>
      </c>
      <c r="F363" s="5">
        <v>0.0</v>
      </c>
      <c r="G363" s="5">
        <v>0.0</v>
      </c>
      <c r="H363" s="5">
        <v>0.0</v>
      </c>
      <c r="I363" s="5">
        <v>1.0</v>
      </c>
      <c r="J363" s="5">
        <v>1.0</v>
      </c>
      <c r="K363" s="5">
        <v>0.0</v>
      </c>
      <c r="L363" s="5">
        <v>0.0</v>
      </c>
      <c r="M363" s="5">
        <v>0.0</v>
      </c>
      <c r="N363" s="5">
        <v>0.0</v>
      </c>
      <c r="O363" s="5">
        <v>0.0</v>
      </c>
      <c r="P363" s="5">
        <v>0.0</v>
      </c>
      <c r="Q363" s="5">
        <v>0.0</v>
      </c>
      <c r="R363" s="5">
        <v>0.0</v>
      </c>
      <c r="S363" s="5">
        <v>0.0</v>
      </c>
      <c r="T363" s="5">
        <v>0.0</v>
      </c>
      <c r="U363" s="5">
        <v>0.0</v>
      </c>
      <c r="V363" s="5">
        <v>0.0</v>
      </c>
      <c r="W363" s="5">
        <v>0.0</v>
      </c>
      <c r="X363" s="5">
        <v>0.0</v>
      </c>
      <c r="Y363" s="5">
        <v>0.0</v>
      </c>
      <c r="Z363" s="5">
        <v>0.0</v>
      </c>
      <c r="AA363" s="5">
        <v>0.0</v>
      </c>
      <c r="AB363" s="5">
        <v>0.0</v>
      </c>
      <c r="AC363" s="5">
        <v>0.0</v>
      </c>
      <c r="AD363" s="5">
        <v>0.0</v>
      </c>
      <c r="AE363" s="5">
        <v>0.0</v>
      </c>
      <c r="AF363" s="6">
        <f>IFERROR(__xludf.DUMMYFUNCTION("IFERROR(
  VLOOKUP(
    A363,
    IMPORTRANGE(
      ""1ZygntHC1J6IxzKbTidmOyf5nUyW4GCLurHCjexrLm_o        "",
      ""HTMLキャッシュ!A:F""
    ),
    3,
    FALSE
  ),
  0
)
"),46078.84476851852)</f>
        <v>46078.84477</v>
      </c>
      <c r="AG363" s="5"/>
      <c r="AH363" s="5"/>
      <c r="AI363" s="5"/>
      <c r="AJ363" s="5"/>
      <c r="AK363" s="5"/>
      <c r="AL363" s="5"/>
      <c r="AM363" s="5"/>
      <c r="AN363" s="5"/>
      <c r="AO363" s="5"/>
      <c r="AP363" s="5"/>
      <c r="AQ363" s="5"/>
      <c r="AR363" s="3"/>
      <c r="AS363" s="5"/>
      <c r="AT363" s="5"/>
      <c r="AU363" s="5"/>
      <c r="AV363" s="5"/>
      <c r="AW363" s="5"/>
      <c r="AX363" s="5"/>
      <c r="AY363" s="5"/>
      <c r="AZ363" s="7"/>
      <c r="BA363" s="7"/>
    </row>
    <row r="364" ht="16.5" customHeight="1">
      <c r="A364" s="4" t="s">
        <v>760</v>
      </c>
      <c r="B364" s="5">
        <v>2.0</v>
      </c>
      <c r="C364" s="5">
        <v>2.0</v>
      </c>
      <c r="D364" s="1" t="s">
        <v>761</v>
      </c>
      <c r="E364" s="5">
        <v>0.0</v>
      </c>
      <c r="F364" s="5">
        <v>0.0</v>
      </c>
      <c r="G364" s="5">
        <v>0.0</v>
      </c>
      <c r="H364" s="5">
        <v>0.0</v>
      </c>
      <c r="I364" s="5">
        <v>1.0</v>
      </c>
      <c r="J364" s="5">
        <v>0.0</v>
      </c>
      <c r="K364" s="5">
        <v>0.0</v>
      </c>
      <c r="L364" s="5">
        <v>0.0</v>
      </c>
      <c r="M364" s="5">
        <v>0.0</v>
      </c>
      <c r="N364" s="5">
        <v>0.0</v>
      </c>
      <c r="O364" s="5">
        <v>0.0</v>
      </c>
      <c r="P364" s="5">
        <v>0.0</v>
      </c>
      <c r="Q364" s="5">
        <v>0.0</v>
      </c>
      <c r="R364" s="5">
        <v>0.0</v>
      </c>
      <c r="S364" s="5">
        <v>0.0</v>
      </c>
      <c r="T364" s="5">
        <v>0.0</v>
      </c>
      <c r="U364" s="5">
        <v>0.0</v>
      </c>
      <c r="V364" s="5">
        <v>0.0</v>
      </c>
      <c r="W364" s="5">
        <v>0.0</v>
      </c>
      <c r="X364" s="5">
        <v>0.0</v>
      </c>
      <c r="Y364" s="5">
        <v>0.0</v>
      </c>
      <c r="Z364" s="5">
        <v>1.0</v>
      </c>
      <c r="AA364" s="5">
        <v>0.0</v>
      </c>
      <c r="AB364" s="5">
        <v>0.0</v>
      </c>
      <c r="AC364" s="5">
        <v>0.0</v>
      </c>
      <c r="AD364" s="5">
        <v>0.0</v>
      </c>
      <c r="AE364" s="5">
        <v>0.0</v>
      </c>
      <c r="AF364" s="6">
        <f>IFERROR(__xludf.DUMMYFUNCTION("IFERROR(
  VLOOKUP(
    A364,
    IMPORTRANGE(
      ""1ZygntHC1J6IxzKbTidmOyf5nUyW4GCLurHCjexrLm_o        "",
      ""HTMLキャッシュ!A:F""
    ),
    3,
    FALSE
  ),
  0
)
"),46078.84615740741)</f>
        <v>46078.84616</v>
      </c>
      <c r="AG364" s="5"/>
      <c r="AH364" s="5"/>
      <c r="AI364" s="5"/>
      <c r="AJ364" s="5"/>
      <c r="AK364" s="5"/>
      <c r="AL364" s="5"/>
      <c r="AM364" s="5"/>
      <c r="AN364" s="5"/>
      <c r="AO364" s="5"/>
      <c r="AP364" s="5"/>
      <c r="AQ364" s="5"/>
      <c r="AR364" s="3"/>
      <c r="AS364" s="5"/>
      <c r="AT364" s="5"/>
      <c r="AU364" s="5"/>
      <c r="AV364" s="5"/>
      <c r="AW364" s="5"/>
      <c r="AX364" s="5"/>
      <c r="AY364" s="5"/>
      <c r="AZ364" s="7"/>
      <c r="BA364" s="7"/>
    </row>
    <row r="365" ht="16.5" customHeight="1">
      <c r="A365" s="4" t="s">
        <v>762</v>
      </c>
      <c r="B365" s="5">
        <v>30.0</v>
      </c>
      <c r="C365" s="5">
        <v>2.0</v>
      </c>
      <c r="D365" s="1" t="s">
        <v>763</v>
      </c>
      <c r="E365" s="5">
        <v>0.0</v>
      </c>
      <c r="F365" s="5">
        <v>0.0</v>
      </c>
      <c r="G365" s="5">
        <v>0.0</v>
      </c>
      <c r="H365" s="5">
        <v>0.0</v>
      </c>
      <c r="I365" s="5">
        <v>0.0</v>
      </c>
      <c r="J365" s="5">
        <v>0.0</v>
      </c>
      <c r="K365" s="5">
        <v>0.0</v>
      </c>
      <c r="L365" s="5">
        <v>0.0</v>
      </c>
      <c r="M365" s="5">
        <v>0.0</v>
      </c>
      <c r="N365" s="5">
        <v>0.0</v>
      </c>
      <c r="O365" s="5">
        <v>0.0</v>
      </c>
      <c r="P365" s="5">
        <v>0.0</v>
      </c>
      <c r="Q365" s="5">
        <v>0.0</v>
      </c>
      <c r="R365" s="5">
        <v>0.0</v>
      </c>
      <c r="S365" s="5">
        <v>0.0</v>
      </c>
      <c r="T365" s="5">
        <v>0.0</v>
      </c>
      <c r="U365" s="5">
        <v>0.0</v>
      </c>
      <c r="V365" s="5">
        <v>0.0</v>
      </c>
      <c r="W365" s="5">
        <v>0.0</v>
      </c>
      <c r="X365" s="5">
        <v>0.0</v>
      </c>
      <c r="Y365" s="5">
        <v>0.0</v>
      </c>
      <c r="Z365" s="5">
        <v>0.0</v>
      </c>
      <c r="AA365" s="5">
        <v>0.0</v>
      </c>
      <c r="AB365" s="5">
        <v>0.0</v>
      </c>
      <c r="AC365" s="5">
        <v>2.0</v>
      </c>
      <c r="AD365" s="5">
        <v>0.0</v>
      </c>
      <c r="AE365" s="5">
        <v>0.0</v>
      </c>
      <c r="AF365" s="6">
        <f>IFERROR(__xludf.DUMMYFUNCTION("IFERROR(
  VLOOKUP(
    A365,
    IMPORTRANGE(
      ""1ZygntHC1J6IxzKbTidmOyf5nUyW4GCLurHCjexrLm_o        "",
      ""HTMLキャッシュ!A:F""
    ),
    3,
    FALSE
  ),
  0
)
"),46078.63903935185)</f>
        <v>46078.63904</v>
      </c>
      <c r="AG365" s="5"/>
      <c r="AH365" s="5"/>
      <c r="AI365" s="5"/>
      <c r="AJ365" s="5"/>
      <c r="AK365" s="5"/>
      <c r="AL365" s="5"/>
      <c r="AM365" s="5"/>
      <c r="AN365" s="5"/>
      <c r="AO365" s="5"/>
      <c r="AP365" s="5"/>
      <c r="AQ365" s="5"/>
      <c r="AR365" s="3"/>
      <c r="AS365" s="5"/>
      <c r="AT365" s="5"/>
      <c r="AU365" s="5"/>
      <c r="AV365" s="5"/>
      <c r="AW365" s="5"/>
      <c r="AX365" s="5"/>
      <c r="AY365" s="5"/>
      <c r="AZ365" s="7"/>
      <c r="BA365" s="7"/>
    </row>
    <row r="366" ht="16.5" customHeight="1">
      <c r="A366" s="4" t="s">
        <v>764</v>
      </c>
      <c r="B366" s="5">
        <v>3.0</v>
      </c>
      <c r="C366" s="5">
        <v>2.0</v>
      </c>
      <c r="D366" s="1" t="s">
        <v>765</v>
      </c>
      <c r="E366" s="5">
        <v>0.0</v>
      </c>
      <c r="F366" s="5">
        <v>1.0</v>
      </c>
      <c r="G366" s="5">
        <v>0.0</v>
      </c>
      <c r="H366" s="5">
        <v>0.0</v>
      </c>
      <c r="I366" s="5">
        <v>0.0</v>
      </c>
      <c r="J366" s="5">
        <v>0.0</v>
      </c>
      <c r="K366" s="5">
        <v>0.0</v>
      </c>
      <c r="L366" s="5">
        <v>0.0</v>
      </c>
      <c r="M366" s="5">
        <v>0.0</v>
      </c>
      <c r="N366" s="5">
        <v>1.0</v>
      </c>
      <c r="O366" s="5">
        <v>0.0</v>
      </c>
      <c r="P366" s="5">
        <v>0.0</v>
      </c>
      <c r="Q366" s="5">
        <v>0.0</v>
      </c>
      <c r="R366" s="5">
        <v>0.0</v>
      </c>
      <c r="S366" s="5">
        <v>0.0</v>
      </c>
      <c r="T366" s="5">
        <v>0.0</v>
      </c>
      <c r="U366" s="5">
        <v>0.0</v>
      </c>
      <c r="V366" s="5">
        <v>0.0</v>
      </c>
      <c r="W366" s="5">
        <v>0.0</v>
      </c>
      <c r="X366" s="5">
        <v>0.0</v>
      </c>
      <c r="Y366" s="5">
        <v>0.0</v>
      </c>
      <c r="Z366" s="5">
        <v>0.0</v>
      </c>
      <c r="AA366" s="5">
        <v>0.0</v>
      </c>
      <c r="AB366" s="5">
        <v>0.0</v>
      </c>
      <c r="AC366" s="5">
        <v>0.0</v>
      </c>
      <c r="AD366" s="5">
        <v>0.0</v>
      </c>
      <c r="AE366" s="5">
        <v>0.0</v>
      </c>
      <c r="AF366" s="6">
        <f>IFERROR(__xludf.DUMMYFUNCTION("IFERROR(
  VLOOKUP(
    A366,
    IMPORTRANGE(
      ""1ZygntHC1J6IxzKbTidmOyf5nUyW4GCLurHCjexrLm_o        "",
      ""HTMLキャッシュ!A:F""
    ),
    3,
    FALSE
  ),
  0
)
"),46078.610914351855)</f>
        <v>46078.61091</v>
      </c>
      <c r="AG366" s="5"/>
      <c r="AH366" s="5"/>
      <c r="AI366" s="5"/>
      <c r="AJ366" s="5"/>
      <c r="AK366" s="5"/>
      <c r="AL366" s="5"/>
      <c r="AM366" s="5"/>
      <c r="AN366" s="5"/>
      <c r="AO366" s="5"/>
      <c r="AP366" s="5"/>
      <c r="AQ366" s="5"/>
      <c r="AR366" s="3"/>
      <c r="AS366" s="5"/>
      <c r="AT366" s="5"/>
      <c r="AU366" s="5"/>
      <c r="AV366" s="5"/>
      <c r="AW366" s="5"/>
      <c r="AX366" s="5"/>
      <c r="AY366" s="5"/>
      <c r="AZ366" s="7"/>
      <c r="BA366" s="7"/>
    </row>
    <row r="367" ht="16.5" customHeight="1">
      <c r="A367" s="4" t="s">
        <v>766</v>
      </c>
      <c r="B367" s="5">
        <v>4.0</v>
      </c>
      <c r="C367" s="5">
        <v>2.0</v>
      </c>
      <c r="D367" s="1" t="s">
        <v>767</v>
      </c>
      <c r="E367" s="5">
        <v>0.0</v>
      </c>
      <c r="F367" s="5">
        <v>0.0</v>
      </c>
      <c r="G367" s="5">
        <v>0.0</v>
      </c>
      <c r="H367" s="5">
        <v>0.0</v>
      </c>
      <c r="I367" s="5">
        <v>0.0</v>
      </c>
      <c r="J367" s="5">
        <v>0.0</v>
      </c>
      <c r="K367" s="5">
        <v>0.0</v>
      </c>
      <c r="L367" s="5">
        <v>0.0</v>
      </c>
      <c r="M367" s="5">
        <v>0.0</v>
      </c>
      <c r="N367" s="5">
        <v>0.0</v>
      </c>
      <c r="O367" s="5">
        <v>0.0</v>
      </c>
      <c r="P367" s="5">
        <v>0.0</v>
      </c>
      <c r="Q367" s="5">
        <v>0.0</v>
      </c>
      <c r="R367" s="5">
        <v>0.0</v>
      </c>
      <c r="S367" s="5">
        <v>0.0</v>
      </c>
      <c r="T367" s="5">
        <v>0.0</v>
      </c>
      <c r="U367" s="5">
        <v>1.0</v>
      </c>
      <c r="V367" s="5">
        <v>0.0</v>
      </c>
      <c r="W367" s="5">
        <v>0.0</v>
      </c>
      <c r="X367" s="5">
        <v>0.0</v>
      </c>
      <c r="Y367" s="5">
        <v>1.0</v>
      </c>
      <c r="Z367" s="5">
        <v>0.0</v>
      </c>
      <c r="AA367" s="5">
        <v>0.0</v>
      </c>
      <c r="AB367" s="5">
        <v>0.0</v>
      </c>
      <c r="AC367" s="5">
        <v>0.0</v>
      </c>
      <c r="AD367" s="5">
        <v>0.0</v>
      </c>
      <c r="AE367" s="5">
        <v>0.0</v>
      </c>
      <c r="AF367" s="6">
        <f>IFERROR(__xludf.DUMMYFUNCTION("IFERROR(
  VLOOKUP(
    A367,
    IMPORTRANGE(
      ""1ZygntHC1J6IxzKbTidmOyf5nUyW4GCLurHCjexrLm_o        "",
      ""HTMLキャッシュ!A:F""
    ),
    3,
    FALSE
  ),
  0
)
"),46073.55165509259)</f>
        <v>46073.55166</v>
      </c>
      <c r="AG367" s="5"/>
      <c r="AH367" s="5"/>
      <c r="AI367" s="5"/>
      <c r="AJ367" s="5"/>
      <c r="AK367" s="5"/>
      <c r="AL367" s="5"/>
      <c r="AM367" s="5"/>
      <c r="AN367" s="5"/>
      <c r="AO367" s="5"/>
      <c r="AP367" s="5"/>
      <c r="AQ367" s="5"/>
      <c r="AR367" s="3"/>
      <c r="AS367" s="5"/>
      <c r="AT367" s="5"/>
      <c r="AU367" s="5"/>
      <c r="AV367" s="5"/>
      <c r="AW367" s="5"/>
      <c r="AX367" s="5"/>
      <c r="AY367" s="5"/>
      <c r="AZ367" s="7"/>
      <c r="BA367" s="7"/>
    </row>
    <row r="368" ht="16.5" customHeight="1">
      <c r="A368" s="4" t="s">
        <v>768</v>
      </c>
      <c r="B368" s="5">
        <v>3.0</v>
      </c>
      <c r="C368" s="5">
        <v>2.0</v>
      </c>
      <c r="D368" s="1" t="s">
        <v>769</v>
      </c>
      <c r="E368" s="5">
        <v>0.0</v>
      </c>
      <c r="F368" s="5">
        <v>1.0</v>
      </c>
      <c r="G368" s="5">
        <v>1.0</v>
      </c>
      <c r="H368" s="5">
        <v>0.0</v>
      </c>
      <c r="I368" s="5">
        <v>0.0</v>
      </c>
      <c r="J368" s="5">
        <v>0.0</v>
      </c>
      <c r="K368" s="5">
        <v>0.0</v>
      </c>
      <c r="L368" s="5">
        <v>0.0</v>
      </c>
      <c r="M368" s="5">
        <v>0.0</v>
      </c>
      <c r="N368" s="5">
        <v>0.0</v>
      </c>
      <c r="O368" s="5">
        <v>0.0</v>
      </c>
      <c r="P368" s="5">
        <v>0.0</v>
      </c>
      <c r="Q368" s="5">
        <v>0.0</v>
      </c>
      <c r="R368" s="5">
        <v>0.0</v>
      </c>
      <c r="S368" s="5">
        <v>0.0</v>
      </c>
      <c r="T368" s="5">
        <v>0.0</v>
      </c>
      <c r="U368" s="5">
        <v>0.0</v>
      </c>
      <c r="V368" s="5">
        <v>0.0</v>
      </c>
      <c r="W368" s="5">
        <v>0.0</v>
      </c>
      <c r="X368" s="5">
        <v>0.0</v>
      </c>
      <c r="Y368" s="5">
        <v>0.0</v>
      </c>
      <c r="Z368" s="5">
        <v>0.0</v>
      </c>
      <c r="AA368" s="5">
        <v>0.0</v>
      </c>
      <c r="AB368" s="5">
        <v>0.0</v>
      </c>
      <c r="AC368" s="5">
        <v>0.0</v>
      </c>
      <c r="AD368" s="5">
        <v>0.0</v>
      </c>
      <c r="AE368" s="5">
        <v>0.0</v>
      </c>
      <c r="AF368" s="6">
        <f>IFERROR(__xludf.DUMMYFUNCTION("IFERROR(
  VLOOKUP(
    A368,
    IMPORTRANGE(
      ""1ZygntHC1J6IxzKbTidmOyf5nUyW4GCLurHCjexrLm_o        "",
      ""HTMLキャッシュ!A:F""
    ),
    3,
    FALSE
  ),
  0
)
"),46078.84747685185)</f>
        <v>46078.84748</v>
      </c>
      <c r="AG368" s="5"/>
      <c r="AH368" s="5"/>
      <c r="AI368" s="5"/>
      <c r="AJ368" s="5"/>
      <c r="AK368" s="5"/>
      <c r="AL368" s="5"/>
      <c r="AM368" s="5"/>
      <c r="AN368" s="5"/>
      <c r="AO368" s="5"/>
      <c r="AP368" s="5"/>
      <c r="AQ368" s="5"/>
      <c r="AR368" s="3"/>
      <c r="AS368" s="5"/>
      <c r="AT368" s="5"/>
      <c r="AU368" s="5"/>
      <c r="AV368" s="5"/>
      <c r="AW368" s="5"/>
      <c r="AX368" s="5"/>
      <c r="AY368" s="5"/>
      <c r="AZ368" s="7"/>
      <c r="BA368" s="7"/>
    </row>
    <row r="369" ht="16.5" customHeight="1">
      <c r="A369" s="4" t="s">
        <v>770</v>
      </c>
      <c r="B369" s="5">
        <v>1.0</v>
      </c>
      <c r="C369" s="5">
        <v>2.0</v>
      </c>
      <c r="D369" s="1" t="s">
        <v>771</v>
      </c>
      <c r="E369" s="5">
        <v>0.0</v>
      </c>
      <c r="F369" s="5">
        <v>1.0</v>
      </c>
      <c r="G369" s="5">
        <v>0.0</v>
      </c>
      <c r="H369" s="5">
        <v>0.0</v>
      </c>
      <c r="I369" s="5">
        <v>0.0</v>
      </c>
      <c r="J369" s="5">
        <v>0.0</v>
      </c>
      <c r="K369" s="5">
        <v>0.0</v>
      </c>
      <c r="L369" s="5">
        <v>0.0</v>
      </c>
      <c r="M369" s="5">
        <v>0.0</v>
      </c>
      <c r="N369" s="5">
        <v>1.0</v>
      </c>
      <c r="O369" s="5">
        <v>0.0</v>
      </c>
      <c r="P369" s="5">
        <v>0.0</v>
      </c>
      <c r="Q369" s="5">
        <v>0.0</v>
      </c>
      <c r="R369" s="5">
        <v>0.0</v>
      </c>
      <c r="S369" s="5">
        <v>0.0</v>
      </c>
      <c r="T369" s="5">
        <v>0.0</v>
      </c>
      <c r="U369" s="5">
        <v>0.0</v>
      </c>
      <c r="V369" s="5">
        <v>0.0</v>
      </c>
      <c r="W369" s="5">
        <v>0.0</v>
      </c>
      <c r="X369" s="5">
        <v>0.0</v>
      </c>
      <c r="Y369" s="5">
        <v>0.0</v>
      </c>
      <c r="Z369" s="5">
        <v>0.0</v>
      </c>
      <c r="AA369" s="5">
        <v>0.0</v>
      </c>
      <c r="AB369" s="5">
        <v>0.0</v>
      </c>
      <c r="AC369" s="5">
        <v>0.0</v>
      </c>
      <c r="AD369" s="5">
        <v>0.0</v>
      </c>
      <c r="AE369" s="5">
        <v>0.0</v>
      </c>
      <c r="AF369" s="6">
        <f>IFERROR(__xludf.DUMMYFUNCTION("IFERROR(
  VLOOKUP(
    A369,
    IMPORTRANGE(
      ""1ZygntHC1J6IxzKbTidmOyf5nUyW4GCLurHCjexrLm_o        "",
      ""HTMLキャッシュ!A:F""
    ),
    3,
    FALSE
  ),
  0
)
"),46078.849375)</f>
        <v>46078.84938</v>
      </c>
      <c r="AG369" s="5"/>
      <c r="AH369" s="5"/>
      <c r="AI369" s="5"/>
      <c r="AJ369" s="5"/>
      <c r="AK369" s="5"/>
      <c r="AL369" s="5"/>
      <c r="AM369" s="5"/>
      <c r="AN369" s="5"/>
      <c r="AO369" s="5"/>
      <c r="AP369" s="5"/>
      <c r="AQ369" s="5"/>
      <c r="AR369" s="3"/>
      <c r="AS369" s="5"/>
      <c r="AT369" s="5"/>
      <c r="AU369" s="5"/>
      <c r="AV369" s="5"/>
      <c r="AW369" s="5"/>
      <c r="AX369" s="5"/>
      <c r="AY369" s="5"/>
      <c r="AZ369" s="7"/>
      <c r="BA369" s="7"/>
    </row>
    <row r="370" ht="16.5" customHeight="1">
      <c r="A370" s="4" t="s">
        <v>772</v>
      </c>
      <c r="B370" s="5">
        <v>0.0</v>
      </c>
      <c r="C370" s="5">
        <v>2.0</v>
      </c>
      <c r="D370" s="1" t="s">
        <v>773</v>
      </c>
      <c r="E370" s="5">
        <v>0.0</v>
      </c>
      <c r="F370" s="5">
        <v>0.0</v>
      </c>
      <c r="G370" s="5">
        <v>2.0</v>
      </c>
      <c r="H370" s="5">
        <v>0.0</v>
      </c>
      <c r="I370" s="5">
        <v>0.0</v>
      </c>
      <c r="J370" s="5">
        <v>0.0</v>
      </c>
      <c r="K370" s="5">
        <v>0.0</v>
      </c>
      <c r="L370" s="5">
        <v>0.0</v>
      </c>
      <c r="M370" s="5">
        <v>0.0</v>
      </c>
      <c r="N370" s="5">
        <v>0.0</v>
      </c>
      <c r="O370" s="5">
        <v>0.0</v>
      </c>
      <c r="P370" s="5">
        <v>0.0</v>
      </c>
      <c r="Q370" s="5">
        <v>0.0</v>
      </c>
      <c r="R370" s="5">
        <v>0.0</v>
      </c>
      <c r="S370" s="5">
        <v>0.0</v>
      </c>
      <c r="T370" s="5">
        <v>0.0</v>
      </c>
      <c r="U370" s="5">
        <v>0.0</v>
      </c>
      <c r="V370" s="5">
        <v>0.0</v>
      </c>
      <c r="W370" s="5">
        <v>0.0</v>
      </c>
      <c r="X370" s="5">
        <v>0.0</v>
      </c>
      <c r="Y370" s="5">
        <v>0.0</v>
      </c>
      <c r="Z370" s="5">
        <v>0.0</v>
      </c>
      <c r="AA370" s="5">
        <v>0.0</v>
      </c>
      <c r="AB370" s="5">
        <v>0.0</v>
      </c>
      <c r="AC370" s="5">
        <v>0.0</v>
      </c>
      <c r="AD370" s="5">
        <v>0.0</v>
      </c>
      <c r="AE370" s="5">
        <v>0.0</v>
      </c>
      <c r="AF370" s="6">
        <f>IFERROR(__xludf.DUMMYFUNCTION("IFERROR(
  VLOOKUP(
    A370,
    IMPORTRANGE(
      ""1ZygntHC1J6IxzKbTidmOyf5nUyW4GCLurHCjexrLm_o        "",
      ""HTMLキャッシュ!A:F""
    ),
    3,
    FALSE
  ),
  0
)
"),46080.731354166666)</f>
        <v>46080.73135</v>
      </c>
      <c r="AG370" s="5"/>
      <c r="AH370" s="5"/>
      <c r="AI370" s="5"/>
      <c r="AJ370" s="5"/>
      <c r="AK370" s="5"/>
      <c r="AL370" s="5"/>
      <c r="AM370" s="5"/>
      <c r="AN370" s="5"/>
      <c r="AO370" s="5"/>
      <c r="AP370" s="5"/>
      <c r="AQ370" s="5"/>
      <c r="AR370" s="3"/>
      <c r="AS370" s="5"/>
      <c r="AT370" s="5"/>
      <c r="AU370" s="5"/>
      <c r="AV370" s="5"/>
      <c r="AW370" s="5"/>
      <c r="AX370" s="5"/>
      <c r="AY370" s="5"/>
      <c r="AZ370" s="7"/>
      <c r="BA370" s="7"/>
    </row>
    <row r="371" ht="16.5" customHeight="1">
      <c r="A371" s="4" t="s">
        <v>774</v>
      </c>
      <c r="B371" s="5">
        <v>1.0</v>
      </c>
      <c r="C371" s="5">
        <v>2.0</v>
      </c>
      <c r="D371" s="1" t="s">
        <v>775</v>
      </c>
      <c r="E371" s="5">
        <v>0.0</v>
      </c>
      <c r="F371" s="5">
        <v>1.0</v>
      </c>
      <c r="G371" s="5">
        <v>0.0</v>
      </c>
      <c r="H371" s="5">
        <v>0.0</v>
      </c>
      <c r="I371" s="5">
        <v>1.0</v>
      </c>
      <c r="J371" s="5">
        <v>0.0</v>
      </c>
      <c r="K371" s="5">
        <v>0.0</v>
      </c>
      <c r="L371" s="5">
        <v>0.0</v>
      </c>
      <c r="M371" s="5">
        <v>0.0</v>
      </c>
      <c r="N371" s="5">
        <v>0.0</v>
      </c>
      <c r="O371" s="5">
        <v>0.0</v>
      </c>
      <c r="P371" s="5">
        <v>0.0</v>
      </c>
      <c r="Q371" s="5">
        <v>0.0</v>
      </c>
      <c r="R371" s="5">
        <v>0.0</v>
      </c>
      <c r="S371" s="5">
        <v>0.0</v>
      </c>
      <c r="T371" s="5">
        <v>0.0</v>
      </c>
      <c r="U371" s="5">
        <v>0.0</v>
      </c>
      <c r="V371" s="5">
        <v>0.0</v>
      </c>
      <c r="W371" s="5">
        <v>0.0</v>
      </c>
      <c r="X371" s="5">
        <v>0.0</v>
      </c>
      <c r="Y371" s="5">
        <v>0.0</v>
      </c>
      <c r="Z371" s="5">
        <v>0.0</v>
      </c>
      <c r="AA371" s="5">
        <v>0.0</v>
      </c>
      <c r="AB371" s="5">
        <v>0.0</v>
      </c>
      <c r="AC371" s="5">
        <v>0.0</v>
      </c>
      <c r="AD371" s="5">
        <v>0.0</v>
      </c>
      <c r="AE371" s="5">
        <v>0.0</v>
      </c>
      <c r="AF371" s="6">
        <f>IFERROR(__xludf.DUMMYFUNCTION("IFERROR(
  VLOOKUP(
    A371,
    IMPORTRANGE(
      ""1ZygntHC1J6IxzKbTidmOyf5nUyW4GCLurHCjexrLm_o        "",
      ""HTMLキャッシュ!A:F""
    ),
    3,
    FALSE
  ),
  0
)
"),46078.84943287037)</f>
        <v>46078.84943</v>
      </c>
      <c r="AG371" s="5"/>
      <c r="AH371" s="5"/>
      <c r="AI371" s="5"/>
      <c r="AJ371" s="5"/>
      <c r="AK371" s="5"/>
      <c r="AL371" s="5"/>
      <c r="AM371" s="5"/>
      <c r="AN371" s="5"/>
      <c r="AO371" s="5"/>
      <c r="AP371" s="5"/>
      <c r="AQ371" s="5"/>
      <c r="AR371" s="3"/>
      <c r="AS371" s="5"/>
      <c r="AT371" s="5"/>
      <c r="AU371" s="5"/>
      <c r="AV371" s="5"/>
      <c r="AW371" s="5"/>
      <c r="AX371" s="5"/>
      <c r="AY371" s="5"/>
      <c r="AZ371" s="7"/>
      <c r="BA371" s="7"/>
    </row>
    <row r="372" ht="16.5" customHeight="1">
      <c r="A372" s="4" t="s">
        <v>776</v>
      </c>
      <c r="B372" s="5">
        <v>5.0</v>
      </c>
      <c r="C372" s="5">
        <v>2.0</v>
      </c>
      <c r="D372" s="1" t="s">
        <v>777</v>
      </c>
      <c r="E372" s="5">
        <v>0.0</v>
      </c>
      <c r="F372" s="5">
        <v>0.0</v>
      </c>
      <c r="G372" s="5">
        <v>0.0</v>
      </c>
      <c r="H372" s="5">
        <v>0.0</v>
      </c>
      <c r="I372" s="5">
        <v>2.0</v>
      </c>
      <c r="J372" s="5">
        <v>0.0</v>
      </c>
      <c r="K372" s="5">
        <v>0.0</v>
      </c>
      <c r="L372" s="5">
        <v>0.0</v>
      </c>
      <c r="M372" s="5">
        <v>0.0</v>
      </c>
      <c r="N372" s="5">
        <v>0.0</v>
      </c>
      <c r="O372" s="5">
        <v>0.0</v>
      </c>
      <c r="P372" s="5">
        <v>0.0</v>
      </c>
      <c r="Q372" s="5">
        <v>0.0</v>
      </c>
      <c r="R372" s="5">
        <v>0.0</v>
      </c>
      <c r="S372" s="5">
        <v>0.0</v>
      </c>
      <c r="T372" s="5">
        <v>0.0</v>
      </c>
      <c r="U372" s="5">
        <v>0.0</v>
      </c>
      <c r="V372" s="5">
        <v>0.0</v>
      </c>
      <c r="W372" s="5">
        <v>0.0</v>
      </c>
      <c r="X372" s="5">
        <v>0.0</v>
      </c>
      <c r="Y372" s="5">
        <v>0.0</v>
      </c>
      <c r="Z372" s="5">
        <v>0.0</v>
      </c>
      <c r="AA372" s="5">
        <v>0.0</v>
      </c>
      <c r="AB372" s="5">
        <v>0.0</v>
      </c>
      <c r="AC372" s="5">
        <v>0.0</v>
      </c>
      <c r="AD372" s="5">
        <v>0.0</v>
      </c>
      <c r="AE372" s="5">
        <v>0.0</v>
      </c>
      <c r="AF372" s="6">
        <f>IFERROR(__xludf.DUMMYFUNCTION("IFERROR(
  VLOOKUP(
    A372,
    IMPORTRANGE(
      ""1ZygntHC1J6IxzKbTidmOyf5nUyW4GCLurHCjexrLm_o        "",
      ""HTMLキャッシュ!A:F""
    ),
    3,
    FALSE
  ),
  0
)
"),46078.85209490741)</f>
        <v>46078.85209</v>
      </c>
      <c r="AG372" s="5"/>
      <c r="AH372" s="5"/>
      <c r="AI372" s="5"/>
      <c r="AJ372" s="5"/>
      <c r="AK372" s="5"/>
      <c r="AL372" s="5"/>
      <c r="AM372" s="5"/>
      <c r="AN372" s="5"/>
      <c r="AO372" s="5"/>
      <c r="AP372" s="5"/>
      <c r="AQ372" s="5"/>
      <c r="AR372" s="3"/>
      <c r="AS372" s="5"/>
      <c r="AT372" s="5"/>
      <c r="AU372" s="5"/>
      <c r="AV372" s="5"/>
      <c r="AW372" s="5"/>
      <c r="AX372" s="5"/>
      <c r="AY372" s="5"/>
      <c r="AZ372" s="7"/>
      <c r="BA372" s="7"/>
    </row>
    <row r="373" ht="16.5" customHeight="1">
      <c r="A373" s="4" t="s">
        <v>778</v>
      </c>
      <c r="B373" s="5">
        <v>0.0</v>
      </c>
      <c r="C373" s="5">
        <v>2.0</v>
      </c>
      <c r="D373" s="1" t="s">
        <v>779</v>
      </c>
      <c r="E373" s="5">
        <v>0.0</v>
      </c>
      <c r="F373" s="5">
        <v>0.0</v>
      </c>
      <c r="G373" s="5">
        <v>0.0</v>
      </c>
      <c r="H373" s="5">
        <v>0.0</v>
      </c>
      <c r="I373" s="5">
        <v>0.0</v>
      </c>
      <c r="J373" s="5">
        <v>0.0</v>
      </c>
      <c r="K373" s="5">
        <v>0.0</v>
      </c>
      <c r="L373" s="5">
        <v>0.0</v>
      </c>
      <c r="M373" s="5">
        <v>0.0</v>
      </c>
      <c r="N373" s="5">
        <v>0.0</v>
      </c>
      <c r="O373" s="5">
        <v>0.0</v>
      </c>
      <c r="P373" s="5">
        <v>0.0</v>
      </c>
      <c r="Q373" s="5">
        <v>0.0</v>
      </c>
      <c r="R373" s="5">
        <v>0.0</v>
      </c>
      <c r="S373" s="5">
        <v>0.0</v>
      </c>
      <c r="T373" s="5">
        <v>0.0</v>
      </c>
      <c r="U373" s="5">
        <v>1.0</v>
      </c>
      <c r="V373" s="5">
        <v>0.0</v>
      </c>
      <c r="W373" s="5">
        <v>0.0</v>
      </c>
      <c r="X373" s="5">
        <v>0.0</v>
      </c>
      <c r="Y373" s="5">
        <v>0.0</v>
      </c>
      <c r="Z373" s="5">
        <v>0.0</v>
      </c>
      <c r="AA373" s="5">
        <v>0.0</v>
      </c>
      <c r="AB373" s="5">
        <v>0.0</v>
      </c>
      <c r="AC373" s="5">
        <v>0.0</v>
      </c>
      <c r="AD373" s="5">
        <v>0.0</v>
      </c>
      <c r="AE373" s="5">
        <v>1.0</v>
      </c>
      <c r="AF373" s="6">
        <f>IFERROR(__xludf.DUMMYFUNCTION("IFERROR(
  VLOOKUP(
    A373,
    IMPORTRANGE(
      ""1ZygntHC1J6IxzKbTidmOyf5nUyW4GCLurHCjexrLm_o        "",
      ""HTMLキャッシュ!A:F""
    ),
    3,
    FALSE
  ),
  0
)
"),46081.62615740741)</f>
        <v>46081.62616</v>
      </c>
      <c r="AG373" s="5"/>
      <c r="AH373" s="5"/>
      <c r="AI373" s="5"/>
      <c r="AJ373" s="5"/>
      <c r="AK373" s="5"/>
      <c r="AL373" s="5"/>
      <c r="AM373" s="5"/>
      <c r="AN373" s="5"/>
      <c r="AO373" s="5"/>
      <c r="AP373" s="5"/>
      <c r="AQ373" s="5"/>
      <c r="AR373" s="3"/>
      <c r="AS373" s="5"/>
      <c r="AT373" s="5"/>
      <c r="AU373" s="5"/>
      <c r="AV373" s="5"/>
      <c r="AW373" s="5"/>
      <c r="AX373" s="5"/>
      <c r="AY373" s="5"/>
      <c r="AZ373" s="7"/>
      <c r="BA373" s="7"/>
    </row>
    <row r="374" ht="16.5" customHeight="1">
      <c r="A374" s="4" t="s">
        <v>780</v>
      </c>
      <c r="B374" s="5">
        <v>1.0</v>
      </c>
      <c r="C374" s="5">
        <v>2.0</v>
      </c>
      <c r="D374" s="1" t="s">
        <v>781</v>
      </c>
      <c r="E374" s="5">
        <v>0.0</v>
      </c>
      <c r="F374" s="5">
        <v>0.0</v>
      </c>
      <c r="G374" s="5">
        <v>0.0</v>
      </c>
      <c r="H374" s="5">
        <v>0.0</v>
      </c>
      <c r="I374" s="5">
        <v>0.0</v>
      </c>
      <c r="J374" s="5">
        <v>2.0</v>
      </c>
      <c r="K374" s="5">
        <v>0.0</v>
      </c>
      <c r="L374" s="5">
        <v>0.0</v>
      </c>
      <c r="M374" s="5">
        <v>0.0</v>
      </c>
      <c r="N374" s="5">
        <v>0.0</v>
      </c>
      <c r="O374" s="5">
        <v>0.0</v>
      </c>
      <c r="P374" s="5">
        <v>0.0</v>
      </c>
      <c r="Q374" s="5">
        <v>0.0</v>
      </c>
      <c r="R374" s="5">
        <v>0.0</v>
      </c>
      <c r="S374" s="5">
        <v>0.0</v>
      </c>
      <c r="T374" s="5">
        <v>0.0</v>
      </c>
      <c r="U374" s="5">
        <v>0.0</v>
      </c>
      <c r="V374" s="5">
        <v>0.0</v>
      </c>
      <c r="W374" s="5">
        <v>0.0</v>
      </c>
      <c r="X374" s="5">
        <v>0.0</v>
      </c>
      <c r="Y374" s="5">
        <v>0.0</v>
      </c>
      <c r="Z374" s="5">
        <v>0.0</v>
      </c>
      <c r="AA374" s="5">
        <v>0.0</v>
      </c>
      <c r="AB374" s="5">
        <v>0.0</v>
      </c>
      <c r="AC374" s="5">
        <v>0.0</v>
      </c>
      <c r="AD374" s="5">
        <v>0.0</v>
      </c>
      <c r="AE374" s="5">
        <v>0.0</v>
      </c>
      <c r="AF374" s="6">
        <f>IFERROR(__xludf.DUMMYFUNCTION("IFERROR(
  VLOOKUP(
    A374,
    IMPORTRANGE(
      ""1ZygntHC1J6IxzKbTidmOyf5nUyW4GCLurHCjexrLm_o        "",
      ""HTMLキャッシュ!A:F""
    ),
    3,
    FALSE
  ),
  0
)
"),46051.57802083333)</f>
        <v>46051.57802</v>
      </c>
      <c r="AG374" s="5"/>
      <c r="AH374" s="5"/>
      <c r="AI374" s="5"/>
      <c r="AJ374" s="5"/>
      <c r="AK374" s="5"/>
      <c r="AL374" s="5"/>
      <c r="AM374" s="5"/>
      <c r="AN374" s="5"/>
      <c r="AO374" s="5"/>
      <c r="AP374" s="5"/>
      <c r="AQ374" s="5"/>
      <c r="AR374" s="3"/>
      <c r="AS374" s="5"/>
      <c r="AT374" s="5"/>
      <c r="AU374" s="5"/>
      <c r="AV374" s="5"/>
      <c r="AW374" s="5"/>
      <c r="AX374" s="5"/>
      <c r="AY374" s="5"/>
      <c r="AZ374" s="7"/>
      <c r="BA374" s="7"/>
    </row>
    <row r="375" ht="16.5" customHeight="1">
      <c r="A375" s="4" t="s">
        <v>782</v>
      </c>
      <c r="B375" s="5">
        <v>0.0</v>
      </c>
      <c r="C375" s="5">
        <v>2.0</v>
      </c>
      <c r="D375" s="1" t="s">
        <v>783</v>
      </c>
      <c r="E375" s="5">
        <v>0.0</v>
      </c>
      <c r="F375" s="5">
        <v>0.0</v>
      </c>
      <c r="G375" s="5">
        <v>2.0</v>
      </c>
      <c r="H375" s="5">
        <v>0.0</v>
      </c>
      <c r="I375" s="5">
        <v>0.0</v>
      </c>
      <c r="J375" s="5">
        <v>0.0</v>
      </c>
      <c r="K375" s="5">
        <v>0.0</v>
      </c>
      <c r="L375" s="5">
        <v>0.0</v>
      </c>
      <c r="M375" s="5">
        <v>0.0</v>
      </c>
      <c r="N375" s="5">
        <v>0.0</v>
      </c>
      <c r="O375" s="5">
        <v>0.0</v>
      </c>
      <c r="P375" s="5">
        <v>0.0</v>
      </c>
      <c r="Q375" s="5">
        <v>0.0</v>
      </c>
      <c r="R375" s="5">
        <v>0.0</v>
      </c>
      <c r="S375" s="5">
        <v>0.0</v>
      </c>
      <c r="T375" s="5">
        <v>0.0</v>
      </c>
      <c r="U375" s="5">
        <v>0.0</v>
      </c>
      <c r="V375" s="5">
        <v>0.0</v>
      </c>
      <c r="W375" s="5">
        <v>0.0</v>
      </c>
      <c r="X375" s="5">
        <v>0.0</v>
      </c>
      <c r="Y375" s="5">
        <v>0.0</v>
      </c>
      <c r="Z375" s="5">
        <v>0.0</v>
      </c>
      <c r="AA375" s="5">
        <v>0.0</v>
      </c>
      <c r="AB375" s="5">
        <v>0.0</v>
      </c>
      <c r="AC375" s="5">
        <v>0.0</v>
      </c>
      <c r="AD375" s="5">
        <v>0.0</v>
      </c>
      <c r="AE375" s="5">
        <v>0.0</v>
      </c>
      <c r="AF375" s="6">
        <f>IFERROR(__xludf.DUMMYFUNCTION("IFERROR(
  VLOOKUP(
    A375,
    IMPORTRANGE(
      ""1ZygntHC1J6IxzKbTidmOyf5nUyW4GCLurHCjexrLm_o        "",
      ""HTMLキャッシュ!A:F""
    ),
    3,
    FALSE
  ),
  0
)
"),46059.691724537035)</f>
        <v>46059.69172</v>
      </c>
      <c r="AG375" s="5"/>
      <c r="AH375" s="5"/>
      <c r="AI375" s="5"/>
      <c r="AJ375" s="5"/>
      <c r="AK375" s="5"/>
      <c r="AL375" s="5"/>
      <c r="AM375" s="5"/>
      <c r="AN375" s="5"/>
      <c r="AO375" s="5"/>
      <c r="AP375" s="5"/>
      <c r="AQ375" s="5"/>
      <c r="AR375" s="3"/>
      <c r="AS375" s="5"/>
      <c r="AT375" s="5"/>
      <c r="AU375" s="5"/>
      <c r="AV375" s="5"/>
      <c r="AW375" s="5"/>
      <c r="AX375" s="5"/>
      <c r="AY375" s="5"/>
      <c r="AZ375" s="7"/>
      <c r="BA375" s="7"/>
    </row>
    <row r="376" ht="16.5" customHeight="1">
      <c r="A376" s="4" t="s">
        <v>784</v>
      </c>
      <c r="B376" s="5">
        <v>0.0</v>
      </c>
      <c r="C376" s="5">
        <v>2.0</v>
      </c>
      <c r="D376" s="1" t="s">
        <v>785</v>
      </c>
      <c r="E376" s="5">
        <v>0.0</v>
      </c>
      <c r="F376" s="5">
        <v>0.0</v>
      </c>
      <c r="G376" s="5">
        <v>2.0</v>
      </c>
      <c r="H376" s="5">
        <v>0.0</v>
      </c>
      <c r="I376" s="5">
        <v>0.0</v>
      </c>
      <c r="J376" s="5">
        <v>0.0</v>
      </c>
      <c r="K376" s="5">
        <v>0.0</v>
      </c>
      <c r="L376" s="5">
        <v>0.0</v>
      </c>
      <c r="M376" s="5">
        <v>0.0</v>
      </c>
      <c r="N376" s="5">
        <v>0.0</v>
      </c>
      <c r="O376" s="5">
        <v>0.0</v>
      </c>
      <c r="P376" s="5">
        <v>0.0</v>
      </c>
      <c r="Q376" s="5">
        <v>0.0</v>
      </c>
      <c r="R376" s="5">
        <v>0.0</v>
      </c>
      <c r="S376" s="5">
        <v>0.0</v>
      </c>
      <c r="T376" s="5">
        <v>0.0</v>
      </c>
      <c r="U376" s="5">
        <v>0.0</v>
      </c>
      <c r="V376" s="5">
        <v>0.0</v>
      </c>
      <c r="W376" s="5">
        <v>0.0</v>
      </c>
      <c r="X376" s="5">
        <v>0.0</v>
      </c>
      <c r="Y376" s="5">
        <v>0.0</v>
      </c>
      <c r="Z376" s="5">
        <v>0.0</v>
      </c>
      <c r="AA376" s="5">
        <v>0.0</v>
      </c>
      <c r="AB376" s="5">
        <v>0.0</v>
      </c>
      <c r="AC376" s="5">
        <v>0.0</v>
      </c>
      <c r="AD376" s="5">
        <v>0.0</v>
      </c>
      <c r="AE376" s="5">
        <v>0.0</v>
      </c>
      <c r="AF376" s="6">
        <f>IFERROR(__xludf.DUMMYFUNCTION("IFERROR(
  VLOOKUP(
    A376,
    IMPORTRANGE(
      ""1ZygntHC1J6IxzKbTidmOyf5nUyW4GCLurHCjexrLm_o        "",
      ""HTMLキャッシュ!A:F""
    ),
    3,
    FALSE
  ),
  0
)
"),46076.75525462963)</f>
        <v>46076.75525</v>
      </c>
      <c r="AG376" s="5"/>
      <c r="AH376" s="5"/>
      <c r="AI376" s="5"/>
      <c r="AJ376" s="5"/>
      <c r="AK376" s="5"/>
      <c r="AL376" s="5"/>
      <c r="AM376" s="5"/>
      <c r="AN376" s="5"/>
      <c r="AO376" s="5"/>
      <c r="AP376" s="5"/>
      <c r="AQ376" s="5"/>
      <c r="AR376" s="3"/>
      <c r="AS376" s="5"/>
      <c r="AT376" s="5"/>
      <c r="AU376" s="5"/>
      <c r="AV376" s="5"/>
      <c r="AW376" s="5"/>
      <c r="AX376" s="5"/>
      <c r="AY376" s="5"/>
      <c r="AZ376" s="7"/>
      <c r="BA376" s="7"/>
    </row>
    <row r="377" ht="16.5" customHeight="1">
      <c r="A377" s="4" t="s">
        <v>786</v>
      </c>
      <c r="B377" s="5">
        <v>6.0</v>
      </c>
      <c r="C377" s="5">
        <v>2.0</v>
      </c>
      <c r="D377" s="1" t="s">
        <v>787</v>
      </c>
      <c r="E377" s="5">
        <v>0.0</v>
      </c>
      <c r="F377" s="5">
        <v>1.0</v>
      </c>
      <c r="G377" s="5">
        <v>0.0</v>
      </c>
      <c r="H377" s="5">
        <v>0.0</v>
      </c>
      <c r="I377" s="5">
        <v>0.0</v>
      </c>
      <c r="J377" s="5">
        <v>0.0</v>
      </c>
      <c r="K377" s="5">
        <v>0.0</v>
      </c>
      <c r="L377" s="5">
        <v>0.0</v>
      </c>
      <c r="M377" s="5">
        <v>0.0</v>
      </c>
      <c r="N377" s="5">
        <v>1.0</v>
      </c>
      <c r="O377" s="5">
        <v>0.0</v>
      </c>
      <c r="P377" s="5">
        <v>0.0</v>
      </c>
      <c r="Q377" s="5">
        <v>0.0</v>
      </c>
      <c r="R377" s="5">
        <v>0.0</v>
      </c>
      <c r="S377" s="5">
        <v>0.0</v>
      </c>
      <c r="T377" s="5">
        <v>0.0</v>
      </c>
      <c r="U377" s="5">
        <v>0.0</v>
      </c>
      <c r="V377" s="5">
        <v>0.0</v>
      </c>
      <c r="W377" s="5">
        <v>0.0</v>
      </c>
      <c r="X377" s="5">
        <v>0.0</v>
      </c>
      <c r="Y377" s="5">
        <v>0.0</v>
      </c>
      <c r="Z377" s="5">
        <v>0.0</v>
      </c>
      <c r="AA377" s="5">
        <v>0.0</v>
      </c>
      <c r="AB377" s="5">
        <v>0.0</v>
      </c>
      <c r="AC377" s="5">
        <v>0.0</v>
      </c>
      <c r="AD377" s="5">
        <v>0.0</v>
      </c>
      <c r="AE377" s="5">
        <v>0.0</v>
      </c>
      <c r="AF377" s="6">
        <f>IFERROR(__xludf.DUMMYFUNCTION("IFERROR(
  VLOOKUP(
    A377,
    IMPORTRANGE(
      ""1ZygntHC1J6IxzKbTidmOyf5nUyW4GCLurHCjexrLm_o        "",
      ""HTMLキャッシュ!A:F""
    ),
    3,
    FALSE
  ),
  0
)
"),46080.80923611111)</f>
        <v>46080.80924</v>
      </c>
      <c r="AG377" s="5"/>
      <c r="AH377" s="5"/>
      <c r="AI377" s="5"/>
      <c r="AJ377" s="5"/>
      <c r="AK377" s="5"/>
      <c r="AL377" s="5"/>
      <c r="AM377" s="5"/>
      <c r="AN377" s="5"/>
      <c r="AO377" s="5"/>
      <c r="AP377" s="5"/>
      <c r="AQ377" s="5"/>
      <c r="AR377" s="3"/>
      <c r="AS377" s="5"/>
      <c r="AT377" s="5"/>
      <c r="AU377" s="5"/>
      <c r="AV377" s="5"/>
      <c r="AW377" s="5"/>
      <c r="AX377" s="5"/>
      <c r="AY377" s="5"/>
      <c r="AZ377" s="7"/>
      <c r="BA377" s="7"/>
    </row>
    <row r="378" ht="16.5" customHeight="1">
      <c r="A378" s="4" t="s">
        <v>788</v>
      </c>
      <c r="B378" s="5">
        <v>1.0</v>
      </c>
      <c r="C378" s="5">
        <v>2.0</v>
      </c>
      <c r="D378" s="1" t="s">
        <v>789</v>
      </c>
      <c r="E378" s="5">
        <v>0.0</v>
      </c>
      <c r="F378" s="5">
        <v>2.0</v>
      </c>
      <c r="G378" s="5">
        <v>0.0</v>
      </c>
      <c r="H378" s="5">
        <v>0.0</v>
      </c>
      <c r="I378" s="5">
        <v>0.0</v>
      </c>
      <c r="J378" s="5">
        <v>0.0</v>
      </c>
      <c r="K378" s="5">
        <v>0.0</v>
      </c>
      <c r="L378" s="5">
        <v>0.0</v>
      </c>
      <c r="M378" s="5">
        <v>0.0</v>
      </c>
      <c r="N378" s="5">
        <v>0.0</v>
      </c>
      <c r="O378" s="5">
        <v>0.0</v>
      </c>
      <c r="P378" s="5">
        <v>0.0</v>
      </c>
      <c r="Q378" s="5">
        <v>0.0</v>
      </c>
      <c r="R378" s="5">
        <v>0.0</v>
      </c>
      <c r="S378" s="5">
        <v>0.0</v>
      </c>
      <c r="T378" s="5">
        <v>0.0</v>
      </c>
      <c r="U378" s="5">
        <v>0.0</v>
      </c>
      <c r="V378" s="5">
        <v>0.0</v>
      </c>
      <c r="W378" s="5">
        <v>0.0</v>
      </c>
      <c r="X378" s="5">
        <v>0.0</v>
      </c>
      <c r="Y378" s="5">
        <v>0.0</v>
      </c>
      <c r="Z378" s="5">
        <v>0.0</v>
      </c>
      <c r="AA378" s="5">
        <v>0.0</v>
      </c>
      <c r="AB378" s="5">
        <v>0.0</v>
      </c>
      <c r="AC378" s="5">
        <v>0.0</v>
      </c>
      <c r="AD378" s="5">
        <v>0.0</v>
      </c>
      <c r="AE378" s="5">
        <v>0.0</v>
      </c>
      <c r="AF378" s="6">
        <f>IFERROR(__xludf.DUMMYFUNCTION("IFERROR(
  VLOOKUP(
    A378,
    IMPORTRANGE(
      ""1ZygntHC1J6IxzKbTidmOyf5nUyW4GCLurHCjexrLm_o        "",
      ""HTMLキャッシュ!A:F""
    ),
    3,
    FALSE
  ),
  0
)
"),46080.79077546296)</f>
        <v>46080.79078</v>
      </c>
      <c r="AG378" s="5"/>
      <c r="AH378" s="5"/>
      <c r="AI378" s="5"/>
      <c r="AJ378" s="5"/>
      <c r="AK378" s="5"/>
      <c r="AL378" s="5"/>
      <c r="AM378" s="5"/>
      <c r="AN378" s="5"/>
      <c r="AO378" s="5"/>
      <c r="AP378" s="5"/>
      <c r="AQ378" s="5"/>
      <c r="AR378" s="3"/>
      <c r="AS378" s="5"/>
      <c r="AT378" s="5"/>
      <c r="AU378" s="5"/>
      <c r="AV378" s="5"/>
      <c r="AW378" s="5"/>
      <c r="AX378" s="5"/>
      <c r="AY378" s="5"/>
      <c r="AZ378" s="7"/>
      <c r="BA378" s="7"/>
    </row>
    <row r="379" ht="16.5" customHeight="1">
      <c r="A379" s="4" t="s">
        <v>790</v>
      </c>
      <c r="B379" s="5">
        <v>1.0</v>
      </c>
      <c r="C379" s="5">
        <v>2.0</v>
      </c>
      <c r="D379" s="1" t="s">
        <v>791</v>
      </c>
      <c r="E379" s="5">
        <v>0.0</v>
      </c>
      <c r="F379" s="5">
        <v>1.0</v>
      </c>
      <c r="G379" s="5">
        <v>1.0</v>
      </c>
      <c r="H379" s="5">
        <v>0.0</v>
      </c>
      <c r="I379" s="5">
        <v>0.0</v>
      </c>
      <c r="J379" s="5">
        <v>0.0</v>
      </c>
      <c r="K379" s="5">
        <v>0.0</v>
      </c>
      <c r="L379" s="5">
        <v>0.0</v>
      </c>
      <c r="M379" s="5">
        <v>0.0</v>
      </c>
      <c r="N379" s="5">
        <v>0.0</v>
      </c>
      <c r="O379" s="5">
        <v>0.0</v>
      </c>
      <c r="P379" s="5">
        <v>0.0</v>
      </c>
      <c r="Q379" s="5">
        <v>0.0</v>
      </c>
      <c r="R379" s="5">
        <v>0.0</v>
      </c>
      <c r="S379" s="5">
        <v>0.0</v>
      </c>
      <c r="T379" s="5">
        <v>0.0</v>
      </c>
      <c r="U379" s="5">
        <v>0.0</v>
      </c>
      <c r="V379" s="5">
        <v>0.0</v>
      </c>
      <c r="W379" s="5">
        <v>0.0</v>
      </c>
      <c r="X379" s="5">
        <v>0.0</v>
      </c>
      <c r="Y379" s="5">
        <v>0.0</v>
      </c>
      <c r="Z379" s="5">
        <v>0.0</v>
      </c>
      <c r="AA379" s="5">
        <v>0.0</v>
      </c>
      <c r="AB379" s="5">
        <v>0.0</v>
      </c>
      <c r="AC379" s="5">
        <v>0.0</v>
      </c>
      <c r="AD379" s="5">
        <v>0.0</v>
      </c>
      <c r="AE379" s="5">
        <v>0.0</v>
      </c>
      <c r="AF379" s="6">
        <f>IFERROR(__xludf.DUMMYFUNCTION("IFERROR(
  VLOOKUP(
    A379,
    IMPORTRANGE(
      ""1ZygntHC1J6IxzKbTidmOyf5nUyW4GCLurHCjexrLm_o        "",
      ""HTMLキャッシュ!A:F""
    ),
    3,
    FALSE
  ),
  0
)
"),46069.811585648145)</f>
        <v>46069.81159</v>
      </c>
      <c r="AG379" s="5"/>
      <c r="AH379" s="5"/>
      <c r="AI379" s="5"/>
      <c r="AJ379" s="5"/>
      <c r="AK379" s="5"/>
      <c r="AL379" s="5"/>
      <c r="AM379" s="5"/>
      <c r="AN379" s="5"/>
      <c r="AO379" s="5"/>
      <c r="AP379" s="5"/>
      <c r="AQ379" s="5"/>
      <c r="AR379" s="3"/>
      <c r="AS379" s="5"/>
      <c r="AT379" s="5"/>
      <c r="AU379" s="5"/>
      <c r="AV379" s="5"/>
      <c r="AW379" s="5"/>
      <c r="AX379" s="5"/>
      <c r="AY379" s="5"/>
      <c r="AZ379" s="7"/>
      <c r="BA379" s="7"/>
    </row>
    <row r="380" ht="16.5" customHeight="1">
      <c r="A380" s="4" t="s">
        <v>792</v>
      </c>
      <c r="B380" s="5">
        <v>9.0</v>
      </c>
      <c r="C380" s="5">
        <v>2.0</v>
      </c>
      <c r="D380" s="1" t="s">
        <v>793</v>
      </c>
      <c r="E380" s="5">
        <v>1.0</v>
      </c>
      <c r="F380" s="5">
        <v>1.0</v>
      </c>
      <c r="G380" s="5">
        <v>0.0</v>
      </c>
      <c r="H380" s="5">
        <v>0.0</v>
      </c>
      <c r="I380" s="5">
        <v>0.0</v>
      </c>
      <c r="J380" s="5">
        <v>0.0</v>
      </c>
      <c r="K380" s="5">
        <v>0.0</v>
      </c>
      <c r="L380" s="5">
        <v>0.0</v>
      </c>
      <c r="M380" s="5">
        <v>0.0</v>
      </c>
      <c r="N380" s="5">
        <v>0.0</v>
      </c>
      <c r="O380" s="5">
        <v>0.0</v>
      </c>
      <c r="P380" s="5">
        <v>0.0</v>
      </c>
      <c r="Q380" s="5">
        <v>0.0</v>
      </c>
      <c r="R380" s="5">
        <v>0.0</v>
      </c>
      <c r="S380" s="5">
        <v>0.0</v>
      </c>
      <c r="T380" s="5">
        <v>0.0</v>
      </c>
      <c r="U380" s="5">
        <v>0.0</v>
      </c>
      <c r="V380" s="5">
        <v>0.0</v>
      </c>
      <c r="W380" s="5">
        <v>0.0</v>
      </c>
      <c r="X380" s="5">
        <v>0.0</v>
      </c>
      <c r="Y380" s="5">
        <v>0.0</v>
      </c>
      <c r="Z380" s="5">
        <v>0.0</v>
      </c>
      <c r="AA380" s="5">
        <v>0.0</v>
      </c>
      <c r="AB380" s="5">
        <v>0.0</v>
      </c>
      <c r="AC380" s="5">
        <v>0.0</v>
      </c>
      <c r="AD380" s="5">
        <v>0.0</v>
      </c>
      <c r="AE380" s="5">
        <v>0.0</v>
      </c>
      <c r="AF380" s="6">
        <f>IFERROR(__xludf.DUMMYFUNCTION("IFERROR(
  VLOOKUP(
    A380,
    IMPORTRANGE(
      ""1ZygntHC1J6IxzKbTidmOyf5nUyW4GCLurHCjexrLm_o        "",
      ""HTMLキャッシュ!A:F""
    ),
    3,
    FALSE
  ),
  0
)
"),46078.85238425926)</f>
        <v>46078.85238</v>
      </c>
      <c r="AG380" s="5"/>
      <c r="AH380" s="5"/>
      <c r="AI380" s="5"/>
      <c r="AJ380" s="5"/>
      <c r="AK380" s="5"/>
      <c r="AL380" s="5"/>
      <c r="AM380" s="5"/>
      <c r="AN380" s="5"/>
      <c r="AO380" s="5"/>
      <c r="AP380" s="5"/>
      <c r="AQ380" s="5"/>
      <c r="AR380" s="3"/>
      <c r="AS380" s="5"/>
      <c r="AT380" s="5"/>
      <c r="AU380" s="5"/>
      <c r="AV380" s="5"/>
      <c r="AW380" s="5"/>
      <c r="AX380" s="5"/>
      <c r="AY380" s="5"/>
      <c r="AZ380" s="7"/>
      <c r="BA380" s="7"/>
    </row>
    <row r="381" ht="16.5" customHeight="1">
      <c r="A381" s="4" t="s">
        <v>794</v>
      </c>
      <c r="B381" s="5">
        <v>0.0</v>
      </c>
      <c r="C381" s="5">
        <v>2.0</v>
      </c>
      <c r="D381" s="1" t="s">
        <v>795</v>
      </c>
      <c r="E381" s="5">
        <v>0.0</v>
      </c>
      <c r="F381" s="5">
        <v>1.0</v>
      </c>
      <c r="G381" s="5">
        <v>0.0</v>
      </c>
      <c r="H381" s="5">
        <v>0.0</v>
      </c>
      <c r="I381" s="5">
        <v>0.0</v>
      </c>
      <c r="J381" s="5">
        <v>1.0</v>
      </c>
      <c r="K381" s="5">
        <v>0.0</v>
      </c>
      <c r="L381" s="5">
        <v>0.0</v>
      </c>
      <c r="M381" s="5">
        <v>0.0</v>
      </c>
      <c r="N381" s="5">
        <v>0.0</v>
      </c>
      <c r="O381" s="5">
        <v>0.0</v>
      </c>
      <c r="P381" s="5">
        <v>0.0</v>
      </c>
      <c r="Q381" s="5">
        <v>0.0</v>
      </c>
      <c r="R381" s="5">
        <v>0.0</v>
      </c>
      <c r="S381" s="5">
        <v>0.0</v>
      </c>
      <c r="T381" s="5">
        <v>0.0</v>
      </c>
      <c r="U381" s="5">
        <v>0.0</v>
      </c>
      <c r="V381" s="5">
        <v>0.0</v>
      </c>
      <c r="W381" s="5">
        <v>0.0</v>
      </c>
      <c r="X381" s="5">
        <v>0.0</v>
      </c>
      <c r="Y381" s="5">
        <v>0.0</v>
      </c>
      <c r="Z381" s="5">
        <v>0.0</v>
      </c>
      <c r="AA381" s="5">
        <v>0.0</v>
      </c>
      <c r="AB381" s="5">
        <v>0.0</v>
      </c>
      <c r="AC381" s="5">
        <v>0.0</v>
      </c>
      <c r="AD381" s="5">
        <v>0.0</v>
      </c>
      <c r="AE381" s="5">
        <v>0.0</v>
      </c>
      <c r="AF381" s="6">
        <f>IFERROR(__xludf.DUMMYFUNCTION("IFERROR(
  VLOOKUP(
    A381,
    IMPORTRANGE(
      ""1ZygntHC1J6IxzKbTidmOyf5nUyW4GCLurHCjexrLm_o        "",
      ""HTMLキャッシュ!A:F""
    ),
    3,
    FALSE
  ),
  0
)
"),46080.8256712963)</f>
        <v>46080.82567</v>
      </c>
      <c r="AG381" s="5"/>
      <c r="AH381" s="5"/>
      <c r="AI381" s="5"/>
      <c r="AJ381" s="5"/>
      <c r="AK381" s="5"/>
      <c r="AL381" s="5"/>
      <c r="AM381" s="5"/>
      <c r="AN381" s="5"/>
      <c r="AO381" s="5"/>
      <c r="AP381" s="5"/>
      <c r="AQ381" s="5"/>
      <c r="AR381" s="3"/>
      <c r="AS381" s="5"/>
      <c r="AT381" s="5"/>
      <c r="AU381" s="5"/>
      <c r="AV381" s="5"/>
      <c r="AW381" s="5"/>
      <c r="AX381" s="5"/>
      <c r="AY381" s="5"/>
      <c r="AZ381" s="7"/>
      <c r="BA381" s="7"/>
    </row>
    <row r="382" ht="16.5" customHeight="1">
      <c r="A382" s="4" t="s">
        <v>796</v>
      </c>
      <c r="B382" s="5">
        <v>5.0</v>
      </c>
      <c r="C382" s="5">
        <v>2.0</v>
      </c>
      <c r="D382" s="1" t="s">
        <v>797</v>
      </c>
      <c r="E382" s="5">
        <v>0.0</v>
      </c>
      <c r="F382" s="5">
        <v>1.0</v>
      </c>
      <c r="G382" s="5">
        <v>0.0</v>
      </c>
      <c r="H382" s="5">
        <v>0.0</v>
      </c>
      <c r="I382" s="5">
        <v>0.0</v>
      </c>
      <c r="J382" s="5">
        <v>0.0</v>
      </c>
      <c r="K382" s="5">
        <v>0.0</v>
      </c>
      <c r="L382" s="5">
        <v>0.0</v>
      </c>
      <c r="M382" s="5">
        <v>0.0</v>
      </c>
      <c r="N382" s="5">
        <v>0.0</v>
      </c>
      <c r="O382" s="5">
        <v>0.0</v>
      </c>
      <c r="P382" s="5">
        <v>0.0</v>
      </c>
      <c r="Q382" s="5">
        <v>0.0</v>
      </c>
      <c r="R382" s="5">
        <v>0.0</v>
      </c>
      <c r="S382" s="5">
        <v>0.0</v>
      </c>
      <c r="T382" s="5">
        <v>0.0</v>
      </c>
      <c r="U382" s="5">
        <v>1.0</v>
      </c>
      <c r="V382" s="5">
        <v>0.0</v>
      </c>
      <c r="W382" s="5">
        <v>0.0</v>
      </c>
      <c r="X382" s="5">
        <v>0.0</v>
      </c>
      <c r="Y382" s="5">
        <v>0.0</v>
      </c>
      <c r="Z382" s="5">
        <v>0.0</v>
      </c>
      <c r="AA382" s="5">
        <v>0.0</v>
      </c>
      <c r="AB382" s="5">
        <v>0.0</v>
      </c>
      <c r="AC382" s="5">
        <v>0.0</v>
      </c>
      <c r="AD382" s="5">
        <v>0.0</v>
      </c>
      <c r="AE382" s="5">
        <v>0.0</v>
      </c>
      <c r="AF382" s="6">
        <f>IFERROR(__xludf.DUMMYFUNCTION("IFERROR(
  VLOOKUP(
    A382,
    IMPORTRANGE(
      ""1ZygntHC1J6IxzKbTidmOyf5nUyW4GCLurHCjexrLm_o        "",
      ""HTMLキャッシュ!A:F""
    ),
    3,
    FALSE
  ),
  0
)
"),46069.654340277775)</f>
        <v>46069.65434</v>
      </c>
      <c r="AG382" s="5"/>
      <c r="AH382" s="5"/>
      <c r="AI382" s="5"/>
      <c r="AJ382" s="5"/>
      <c r="AK382" s="5"/>
      <c r="AL382" s="5"/>
      <c r="AM382" s="5"/>
      <c r="AN382" s="5"/>
      <c r="AO382" s="5"/>
      <c r="AP382" s="5"/>
      <c r="AQ382" s="5"/>
      <c r="AR382" s="3"/>
      <c r="AS382" s="5"/>
      <c r="AT382" s="5"/>
      <c r="AU382" s="5"/>
      <c r="AV382" s="5"/>
      <c r="AW382" s="5"/>
      <c r="AX382" s="5"/>
      <c r="AY382" s="5"/>
      <c r="AZ382" s="7"/>
      <c r="BA382" s="7"/>
    </row>
    <row r="383" ht="16.5" customHeight="1">
      <c r="A383" s="4" t="s">
        <v>798</v>
      </c>
      <c r="B383" s="5">
        <v>1.0</v>
      </c>
      <c r="C383" s="5">
        <v>2.0</v>
      </c>
      <c r="D383" s="1" t="s">
        <v>799</v>
      </c>
      <c r="E383" s="5">
        <v>0.0</v>
      </c>
      <c r="F383" s="5">
        <v>0.0</v>
      </c>
      <c r="G383" s="5">
        <v>0.0</v>
      </c>
      <c r="H383" s="5">
        <v>0.0</v>
      </c>
      <c r="I383" s="5">
        <v>0.0</v>
      </c>
      <c r="J383" s="5">
        <v>0.0</v>
      </c>
      <c r="K383" s="5">
        <v>0.0</v>
      </c>
      <c r="L383" s="5">
        <v>0.0</v>
      </c>
      <c r="M383" s="5">
        <v>0.0</v>
      </c>
      <c r="N383" s="5">
        <v>0.0</v>
      </c>
      <c r="O383" s="5">
        <v>0.0</v>
      </c>
      <c r="P383" s="5">
        <v>0.0</v>
      </c>
      <c r="Q383" s="5">
        <v>0.0</v>
      </c>
      <c r="R383" s="5">
        <v>1.0</v>
      </c>
      <c r="S383" s="5">
        <v>0.0</v>
      </c>
      <c r="T383" s="5">
        <v>0.0</v>
      </c>
      <c r="U383" s="5">
        <v>0.0</v>
      </c>
      <c r="V383" s="5">
        <v>0.0</v>
      </c>
      <c r="W383" s="5">
        <v>0.0</v>
      </c>
      <c r="X383" s="5">
        <v>0.0</v>
      </c>
      <c r="Y383" s="5">
        <v>0.0</v>
      </c>
      <c r="Z383" s="5">
        <v>0.0</v>
      </c>
      <c r="AA383" s="5">
        <v>0.0</v>
      </c>
      <c r="AB383" s="5">
        <v>0.0</v>
      </c>
      <c r="AC383" s="5">
        <v>0.0</v>
      </c>
      <c r="AD383" s="5">
        <v>0.0</v>
      </c>
      <c r="AE383" s="5">
        <v>1.0</v>
      </c>
      <c r="AF383" s="6">
        <f>IFERROR(__xludf.DUMMYFUNCTION("IFERROR(
  VLOOKUP(
    A383,
    IMPORTRANGE(
      ""1ZygntHC1J6IxzKbTidmOyf5nUyW4GCLurHCjexrLm_o        "",
      ""HTMLキャッシュ!A:F""
    ),
    3,
    FALSE
  ),
  0
)
"),46076.83322916667)</f>
        <v>46076.83323</v>
      </c>
      <c r="AG383" s="5"/>
      <c r="AH383" s="5"/>
      <c r="AI383" s="5"/>
      <c r="AJ383" s="5"/>
      <c r="AK383" s="5"/>
      <c r="AL383" s="5"/>
      <c r="AM383" s="5"/>
      <c r="AN383" s="5"/>
      <c r="AO383" s="5"/>
      <c r="AP383" s="5"/>
      <c r="AQ383" s="5"/>
      <c r="AR383" s="3"/>
      <c r="AS383" s="5"/>
      <c r="AT383" s="5"/>
      <c r="AU383" s="5"/>
      <c r="AV383" s="5"/>
      <c r="AW383" s="5"/>
      <c r="AX383" s="5"/>
      <c r="AY383" s="5"/>
      <c r="AZ383" s="7"/>
      <c r="BA383" s="7"/>
    </row>
    <row r="384" ht="16.5" customHeight="1">
      <c r="A384" s="4" t="s">
        <v>800</v>
      </c>
      <c r="B384" s="5">
        <v>22.0</v>
      </c>
      <c r="C384" s="5">
        <v>2.0</v>
      </c>
      <c r="D384" s="1" t="s">
        <v>801</v>
      </c>
      <c r="E384" s="5">
        <v>0.0</v>
      </c>
      <c r="F384" s="5">
        <v>0.0</v>
      </c>
      <c r="G384" s="5">
        <v>0.0</v>
      </c>
      <c r="H384" s="5">
        <v>0.0</v>
      </c>
      <c r="I384" s="5">
        <v>0.0</v>
      </c>
      <c r="J384" s="5">
        <v>0.0</v>
      </c>
      <c r="K384" s="5">
        <v>0.0</v>
      </c>
      <c r="L384" s="5">
        <v>0.0</v>
      </c>
      <c r="M384" s="5">
        <v>0.0</v>
      </c>
      <c r="N384" s="5">
        <v>1.0</v>
      </c>
      <c r="O384" s="5">
        <v>0.0</v>
      </c>
      <c r="P384" s="5">
        <v>0.0</v>
      </c>
      <c r="Q384" s="5">
        <v>0.0</v>
      </c>
      <c r="R384" s="5">
        <v>0.0</v>
      </c>
      <c r="S384" s="5">
        <v>0.0</v>
      </c>
      <c r="T384" s="5">
        <v>0.0</v>
      </c>
      <c r="U384" s="5">
        <v>0.0</v>
      </c>
      <c r="V384" s="5">
        <v>0.0</v>
      </c>
      <c r="W384" s="5">
        <v>0.0</v>
      </c>
      <c r="X384" s="5">
        <v>0.0</v>
      </c>
      <c r="Y384" s="5">
        <v>0.0</v>
      </c>
      <c r="Z384" s="5">
        <v>0.0</v>
      </c>
      <c r="AA384" s="5">
        <v>0.0</v>
      </c>
      <c r="AB384" s="5">
        <v>0.0</v>
      </c>
      <c r="AC384" s="5">
        <v>0.0</v>
      </c>
      <c r="AD384" s="5">
        <v>0.0</v>
      </c>
      <c r="AE384" s="5">
        <v>1.0</v>
      </c>
      <c r="AF384" s="6">
        <f>IFERROR(__xludf.DUMMYFUNCTION("IFERROR(
  VLOOKUP(
    A384,
    IMPORTRANGE(
      ""1ZygntHC1J6IxzKbTidmOyf5nUyW4GCLurHCjexrLm_o        "",
      ""HTMLキャッシュ!A:F""
    ),
    3,
    FALSE
  ),
  0
)
"),46052.75865740741)</f>
        <v>46052.75866</v>
      </c>
      <c r="AG384" s="5"/>
      <c r="AH384" s="5"/>
      <c r="AI384" s="5"/>
      <c r="AJ384" s="5"/>
      <c r="AK384" s="5"/>
      <c r="AL384" s="5"/>
      <c r="AM384" s="5"/>
      <c r="AN384" s="5"/>
      <c r="AO384" s="5"/>
      <c r="AP384" s="5"/>
      <c r="AQ384" s="5"/>
      <c r="AR384" s="3"/>
      <c r="AS384" s="5"/>
      <c r="AT384" s="5"/>
      <c r="AU384" s="5"/>
      <c r="AV384" s="5"/>
      <c r="AW384" s="5"/>
      <c r="AX384" s="5"/>
      <c r="AY384" s="5"/>
      <c r="AZ384" s="7"/>
      <c r="BA384" s="7"/>
    </row>
    <row r="385" ht="16.5" customHeight="1">
      <c r="A385" s="4" t="s">
        <v>802</v>
      </c>
      <c r="B385" s="5">
        <v>0.0</v>
      </c>
      <c r="C385" s="5">
        <v>2.0</v>
      </c>
      <c r="D385" s="1" t="s">
        <v>803</v>
      </c>
      <c r="E385" s="5">
        <v>0.0</v>
      </c>
      <c r="F385" s="5">
        <v>0.0</v>
      </c>
      <c r="G385" s="5">
        <v>0.0</v>
      </c>
      <c r="H385" s="5">
        <v>0.0</v>
      </c>
      <c r="I385" s="5">
        <v>1.0</v>
      </c>
      <c r="J385" s="5">
        <v>0.0</v>
      </c>
      <c r="K385" s="5">
        <v>0.0</v>
      </c>
      <c r="L385" s="5">
        <v>0.0</v>
      </c>
      <c r="M385" s="5">
        <v>0.0</v>
      </c>
      <c r="N385" s="5">
        <v>0.0</v>
      </c>
      <c r="O385" s="5">
        <v>0.0</v>
      </c>
      <c r="P385" s="5">
        <v>0.0</v>
      </c>
      <c r="Q385" s="5">
        <v>0.0</v>
      </c>
      <c r="R385" s="5">
        <v>1.0</v>
      </c>
      <c r="S385" s="5">
        <v>0.0</v>
      </c>
      <c r="T385" s="5">
        <v>0.0</v>
      </c>
      <c r="U385" s="5">
        <v>0.0</v>
      </c>
      <c r="V385" s="5">
        <v>0.0</v>
      </c>
      <c r="W385" s="5">
        <v>0.0</v>
      </c>
      <c r="X385" s="5">
        <v>0.0</v>
      </c>
      <c r="Y385" s="5">
        <v>0.0</v>
      </c>
      <c r="Z385" s="5">
        <v>0.0</v>
      </c>
      <c r="AA385" s="5">
        <v>0.0</v>
      </c>
      <c r="AB385" s="5">
        <v>0.0</v>
      </c>
      <c r="AC385" s="5">
        <v>0.0</v>
      </c>
      <c r="AD385" s="5">
        <v>0.0</v>
      </c>
      <c r="AE385" s="5">
        <v>0.0</v>
      </c>
      <c r="AF385" s="6">
        <f>IFERROR(__xludf.DUMMYFUNCTION("IFERROR(
  VLOOKUP(
    A385,
    IMPORTRANGE(
      ""1ZygntHC1J6IxzKbTidmOyf5nUyW4GCLurHCjexrLm_o        "",
      ""HTMLキャッシュ!A:F""
    ),
    3,
    FALSE
  ),
  0
)
"),46081.7662037037)</f>
        <v>46081.7662</v>
      </c>
      <c r="AG385" s="5"/>
      <c r="AH385" s="5"/>
      <c r="AI385" s="5"/>
      <c r="AJ385" s="5"/>
      <c r="AK385" s="5"/>
      <c r="AL385" s="5"/>
      <c r="AM385" s="5"/>
      <c r="AN385" s="5"/>
      <c r="AO385" s="5"/>
      <c r="AP385" s="5"/>
      <c r="AQ385" s="5"/>
      <c r="AR385" s="3"/>
      <c r="AS385" s="5"/>
      <c r="AT385" s="5"/>
      <c r="AU385" s="5"/>
      <c r="AV385" s="5"/>
      <c r="AW385" s="5"/>
      <c r="AX385" s="5"/>
      <c r="AY385" s="5"/>
      <c r="AZ385" s="7"/>
      <c r="BA385" s="7"/>
    </row>
    <row r="386" ht="16.5" customHeight="1">
      <c r="A386" s="4" t="s">
        <v>804</v>
      </c>
      <c r="B386" s="5">
        <v>1.0</v>
      </c>
      <c r="C386" s="5">
        <v>2.0</v>
      </c>
      <c r="D386" s="1" t="s">
        <v>805</v>
      </c>
      <c r="E386" s="5">
        <v>0.0</v>
      </c>
      <c r="F386" s="5">
        <v>0.0</v>
      </c>
      <c r="G386" s="5">
        <v>0.0</v>
      </c>
      <c r="H386" s="5">
        <v>0.0</v>
      </c>
      <c r="I386" s="5">
        <v>0.0</v>
      </c>
      <c r="J386" s="5">
        <v>0.0</v>
      </c>
      <c r="K386" s="5">
        <v>1.0</v>
      </c>
      <c r="L386" s="5">
        <v>0.0</v>
      </c>
      <c r="M386" s="5">
        <v>0.0</v>
      </c>
      <c r="N386" s="5">
        <v>0.0</v>
      </c>
      <c r="O386" s="5">
        <v>0.0</v>
      </c>
      <c r="P386" s="5">
        <v>0.0</v>
      </c>
      <c r="Q386" s="5">
        <v>0.0</v>
      </c>
      <c r="R386" s="5">
        <v>0.0</v>
      </c>
      <c r="S386" s="5">
        <v>0.0</v>
      </c>
      <c r="T386" s="5">
        <v>0.0</v>
      </c>
      <c r="U386" s="5">
        <v>0.0</v>
      </c>
      <c r="V386" s="5">
        <v>0.0</v>
      </c>
      <c r="W386" s="5">
        <v>0.0</v>
      </c>
      <c r="X386" s="5">
        <v>0.0</v>
      </c>
      <c r="Y386" s="5">
        <v>1.0</v>
      </c>
      <c r="Z386" s="5">
        <v>0.0</v>
      </c>
      <c r="AA386" s="5">
        <v>0.0</v>
      </c>
      <c r="AB386" s="5">
        <v>0.0</v>
      </c>
      <c r="AC386" s="5">
        <v>0.0</v>
      </c>
      <c r="AD386" s="5">
        <v>0.0</v>
      </c>
      <c r="AE386" s="5">
        <v>0.0</v>
      </c>
      <c r="AF386" s="6">
        <f>IFERROR(__xludf.DUMMYFUNCTION("IFERROR(
  VLOOKUP(
    A386,
    IMPORTRANGE(
      ""1ZygntHC1J6IxzKbTidmOyf5nUyW4GCLurHCjexrLm_o        "",
      ""HTMLキャッシュ!A:F""
    ),
    3,
    FALSE
  ),
  0
)
"),46081.81190972222)</f>
        <v>46081.81191</v>
      </c>
      <c r="AG386" s="5"/>
      <c r="AH386" s="5"/>
      <c r="AI386" s="5"/>
      <c r="AJ386" s="5"/>
      <c r="AK386" s="5"/>
      <c r="AL386" s="5"/>
      <c r="AM386" s="5"/>
      <c r="AN386" s="5"/>
      <c r="AO386" s="5"/>
      <c r="AP386" s="5"/>
      <c r="AQ386" s="5"/>
      <c r="AR386" s="3"/>
      <c r="AS386" s="5"/>
      <c r="AT386" s="5"/>
      <c r="AU386" s="5"/>
      <c r="AV386" s="5"/>
      <c r="AW386" s="5"/>
      <c r="AX386" s="5"/>
      <c r="AY386" s="5"/>
      <c r="AZ386" s="7"/>
      <c r="BA386" s="7"/>
    </row>
    <row r="387" ht="16.5" customHeight="1">
      <c r="A387" s="4" t="s">
        <v>806</v>
      </c>
      <c r="B387" s="5">
        <v>11.0</v>
      </c>
      <c r="C387" s="5">
        <v>2.0</v>
      </c>
      <c r="D387" s="1" t="s">
        <v>807</v>
      </c>
      <c r="E387" s="5">
        <v>0.0</v>
      </c>
      <c r="F387" s="5">
        <v>2.0</v>
      </c>
      <c r="G387" s="5">
        <v>0.0</v>
      </c>
      <c r="H387" s="5">
        <v>0.0</v>
      </c>
      <c r="I387" s="5">
        <v>0.0</v>
      </c>
      <c r="J387" s="5">
        <v>0.0</v>
      </c>
      <c r="K387" s="5">
        <v>0.0</v>
      </c>
      <c r="L387" s="5">
        <v>0.0</v>
      </c>
      <c r="M387" s="5">
        <v>0.0</v>
      </c>
      <c r="N387" s="5">
        <v>0.0</v>
      </c>
      <c r="O387" s="5">
        <v>0.0</v>
      </c>
      <c r="P387" s="5">
        <v>0.0</v>
      </c>
      <c r="Q387" s="5">
        <v>0.0</v>
      </c>
      <c r="R387" s="5">
        <v>0.0</v>
      </c>
      <c r="S387" s="5">
        <v>0.0</v>
      </c>
      <c r="T387" s="5">
        <v>0.0</v>
      </c>
      <c r="U387" s="5">
        <v>0.0</v>
      </c>
      <c r="V387" s="5">
        <v>0.0</v>
      </c>
      <c r="W387" s="5">
        <v>0.0</v>
      </c>
      <c r="X387" s="5">
        <v>0.0</v>
      </c>
      <c r="Y387" s="5">
        <v>0.0</v>
      </c>
      <c r="Z387" s="5">
        <v>0.0</v>
      </c>
      <c r="AA387" s="5">
        <v>0.0</v>
      </c>
      <c r="AB387" s="5">
        <v>0.0</v>
      </c>
      <c r="AC387" s="5">
        <v>0.0</v>
      </c>
      <c r="AD387" s="5">
        <v>0.0</v>
      </c>
      <c r="AE387" s="5">
        <v>0.0</v>
      </c>
      <c r="AF387" s="6">
        <f>IFERROR(__xludf.DUMMYFUNCTION("IFERROR(
  VLOOKUP(
    A387,
    IMPORTRANGE(
      ""1ZygntHC1J6IxzKbTidmOyf5nUyW4GCLurHCjexrLm_o        "",
      ""HTMLキャッシュ!A:F""
    ),
    3,
    FALSE
  ),
  0
)
"),46073.5553125)</f>
        <v>46073.55531</v>
      </c>
      <c r="AG387" s="5"/>
      <c r="AH387" s="5"/>
      <c r="AI387" s="5"/>
      <c r="AJ387" s="5"/>
      <c r="AK387" s="5"/>
      <c r="AL387" s="5"/>
      <c r="AM387" s="5"/>
      <c r="AN387" s="5"/>
      <c r="AO387" s="5"/>
      <c r="AP387" s="5"/>
      <c r="AQ387" s="5"/>
      <c r="AR387" s="3"/>
      <c r="AS387" s="5"/>
      <c r="AT387" s="5"/>
      <c r="AU387" s="5"/>
      <c r="AV387" s="5"/>
      <c r="AW387" s="5"/>
      <c r="AX387" s="5"/>
      <c r="AY387" s="5"/>
      <c r="AZ387" s="7"/>
      <c r="BA387" s="7"/>
    </row>
    <row r="388" ht="16.5" customHeight="1">
      <c r="A388" s="4" t="s">
        <v>808</v>
      </c>
      <c r="B388" s="5">
        <v>3.0</v>
      </c>
      <c r="C388" s="5">
        <v>2.0</v>
      </c>
      <c r="D388" s="1" t="s">
        <v>809</v>
      </c>
      <c r="E388" s="5">
        <v>0.0</v>
      </c>
      <c r="F388" s="5">
        <v>2.0</v>
      </c>
      <c r="G388" s="5">
        <v>0.0</v>
      </c>
      <c r="H388" s="5">
        <v>0.0</v>
      </c>
      <c r="I388" s="5">
        <v>0.0</v>
      </c>
      <c r="J388" s="5">
        <v>0.0</v>
      </c>
      <c r="K388" s="5">
        <v>0.0</v>
      </c>
      <c r="L388" s="5">
        <v>0.0</v>
      </c>
      <c r="M388" s="5">
        <v>0.0</v>
      </c>
      <c r="N388" s="5">
        <v>0.0</v>
      </c>
      <c r="O388" s="5">
        <v>0.0</v>
      </c>
      <c r="P388" s="5">
        <v>0.0</v>
      </c>
      <c r="Q388" s="5">
        <v>0.0</v>
      </c>
      <c r="R388" s="5">
        <v>0.0</v>
      </c>
      <c r="S388" s="5">
        <v>0.0</v>
      </c>
      <c r="T388" s="5">
        <v>0.0</v>
      </c>
      <c r="U388" s="5">
        <v>0.0</v>
      </c>
      <c r="V388" s="5">
        <v>0.0</v>
      </c>
      <c r="W388" s="5">
        <v>0.0</v>
      </c>
      <c r="X388" s="5">
        <v>0.0</v>
      </c>
      <c r="Y388" s="5">
        <v>0.0</v>
      </c>
      <c r="Z388" s="5">
        <v>0.0</v>
      </c>
      <c r="AA388" s="5">
        <v>0.0</v>
      </c>
      <c r="AB388" s="5">
        <v>0.0</v>
      </c>
      <c r="AC388" s="5">
        <v>0.0</v>
      </c>
      <c r="AD388" s="5">
        <v>0.0</v>
      </c>
      <c r="AE388" s="5">
        <v>0.0</v>
      </c>
      <c r="AF388" s="6">
        <f>IFERROR(__xludf.DUMMYFUNCTION("IFERROR(
  VLOOKUP(
    A388,
    IMPORTRANGE(
      ""1ZygntHC1J6IxzKbTidmOyf5nUyW4GCLurHCjexrLm_o        "",
      ""HTMLキャッシュ!A:F""
    ),
    3,
    FALSE
  ),
  0
)
"),46055.700590277775)</f>
        <v>46055.70059</v>
      </c>
      <c r="AG388" s="5"/>
      <c r="AH388" s="5"/>
      <c r="AI388" s="5"/>
      <c r="AJ388" s="5"/>
      <c r="AK388" s="5"/>
      <c r="AL388" s="5"/>
      <c r="AM388" s="5"/>
      <c r="AN388" s="5"/>
      <c r="AO388" s="5"/>
      <c r="AP388" s="5"/>
      <c r="AQ388" s="5"/>
      <c r="AR388" s="3"/>
      <c r="AS388" s="5"/>
      <c r="AT388" s="5"/>
      <c r="AU388" s="5"/>
      <c r="AV388" s="5"/>
      <c r="AW388" s="5"/>
      <c r="AX388" s="5"/>
      <c r="AY388" s="5"/>
      <c r="AZ388" s="7"/>
      <c r="BA388" s="7"/>
    </row>
    <row r="389" ht="16.5" customHeight="1">
      <c r="A389" s="4" t="s">
        <v>810</v>
      </c>
      <c r="B389" s="5">
        <v>6.0</v>
      </c>
      <c r="C389" s="5">
        <v>2.0</v>
      </c>
      <c r="D389" s="1" t="s">
        <v>811</v>
      </c>
      <c r="E389" s="5">
        <v>0.0</v>
      </c>
      <c r="F389" s="5">
        <v>2.0</v>
      </c>
      <c r="G389" s="5">
        <v>0.0</v>
      </c>
      <c r="H389" s="5">
        <v>0.0</v>
      </c>
      <c r="I389" s="5">
        <v>0.0</v>
      </c>
      <c r="J389" s="5">
        <v>0.0</v>
      </c>
      <c r="K389" s="5">
        <v>0.0</v>
      </c>
      <c r="L389" s="5">
        <v>0.0</v>
      </c>
      <c r="M389" s="5">
        <v>0.0</v>
      </c>
      <c r="N389" s="5">
        <v>0.0</v>
      </c>
      <c r="O389" s="5">
        <v>0.0</v>
      </c>
      <c r="P389" s="5">
        <v>0.0</v>
      </c>
      <c r="Q389" s="5">
        <v>0.0</v>
      </c>
      <c r="R389" s="5">
        <v>0.0</v>
      </c>
      <c r="S389" s="5">
        <v>0.0</v>
      </c>
      <c r="T389" s="5">
        <v>0.0</v>
      </c>
      <c r="U389" s="5">
        <v>0.0</v>
      </c>
      <c r="V389" s="5">
        <v>0.0</v>
      </c>
      <c r="W389" s="5">
        <v>0.0</v>
      </c>
      <c r="X389" s="5">
        <v>0.0</v>
      </c>
      <c r="Y389" s="5">
        <v>0.0</v>
      </c>
      <c r="Z389" s="5">
        <v>0.0</v>
      </c>
      <c r="AA389" s="5">
        <v>0.0</v>
      </c>
      <c r="AB389" s="5">
        <v>0.0</v>
      </c>
      <c r="AC389" s="5">
        <v>0.0</v>
      </c>
      <c r="AD389" s="5">
        <v>0.0</v>
      </c>
      <c r="AE389" s="5">
        <v>0.0</v>
      </c>
      <c r="AF389" s="6">
        <f>IFERROR(__xludf.DUMMYFUNCTION("IFERROR(
  VLOOKUP(
    A389,
    IMPORTRANGE(
      ""1ZygntHC1J6IxzKbTidmOyf5nUyW4GCLurHCjexrLm_o        "",
      ""HTMLキャッシュ!A:F""
    ),
    3,
    FALSE
  ),
  0
)
"),46043.59155092593)</f>
        <v>46043.59155</v>
      </c>
      <c r="AG389" s="5"/>
      <c r="AH389" s="5"/>
      <c r="AI389" s="5"/>
      <c r="AJ389" s="5"/>
      <c r="AK389" s="5"/>
      <c r="AL389" s="5"/>
      <c r="AM389" s="5"/>
      <c r="AN389" s="5"/>
      <c r="AO389" s="5"/>
      <c r="AP389" s="5"/>
      <c r="AQ389" s="5"/>
      <c r="AR389" s="3"/>
      <c r="AS389" s="5"/>
      <c r="AT389" s="5"/>
      <c r="AU389" s="5"/>
      <c r="AV389" s="5"/>
      <c r="AW389" s="5"/>
      <c r="AX389" s="5"/>
      <c r="AY389" s="5"/>
      <c r="AZ389" s="7"/>
      <c r="BA389" s="7"/>
    </row>
    <row r="390" ht="16.5" customHeight="1">
      <c r="A390" s="4" t="s">
        <v>812</v>
      </c>
      <c r="B390" s="5">
        <v>0.0</v>
      </c>
      <c r="C390" s="5">
        <v>2.0</v>
      </c>
      <c r="D390" s="1" t="s">
        <v>813</v>
      </c>
      <c r="E390" s="5">
        <v>1.0</v>
      </c>
      <c r="F390" s="5">
        <v>0.0</v>
      </c>
      <c r="G390" s="5">
        <v>0.0</v>
      </c>
      <c r="H390" s="5">
        <v>0.0</v>
      </c>
      <c r="I390" s="5">
        <v>0.0</v>
      </c>
      <c r="J390" s="5">
        <v>1.0</v>
      </c>
      <c r="K390" s="5">
        <v>0.0</v>
      </c>
      <c r="L390" s="5">
        <v>0.0</v>
      </c>
      <c r="M390" s="5">
        <v>0.0</v>
      </c>
      <c r="N390" s="5">
        <v>0.0</v>
      </c>
      <c r="O390" s="5">
        <v>0.0</v>
      </c>
      <c r="P390" s="5">
        <v>0.0</v>
      </c>
      <c r="Q390" s="5">
        <v>0.0</v>
      </c>
      <c r="R390" s="5">
        <v>0.0</v>
      </c>
      <c r="S390" s="5">
        <v>0.0</v>
      </c>
      <c r="T390" s="5">
        <v>0.0</v>
      </c>
      <c r="U390" s="5">
        <v>0.0</v>
      </c>
      <c r="V390" s="5">
        <v>0.0</v>
      </c>
      <c r="W390" s="5">
        <v>0.0</v>
      </c>
      <c r="X390" s="5">
        <v>0.0</v>
      </c>
      <c r="Y390" s="5">
        <v>0.0</v>
      </c>
      <c r="Z390" s="5">
        <v>0.0</v>
      </c>
      <c r="AA390" s="5">
        <v>0.0</v>
      </c>
      <c r="AB390" s="5">
        <v>0.0</v>
      </c>
      <c r="AC390" s="5">
        <v>0.0</v>
      </c>
      <c r="AD390" s="5">
        <v>0.0</v>
      </c>
      <c r="AE390" s="5">
        <v>0.0</v>
      </c>
      <c r="AF390" s="6">
        <f>IFERROR(__xludf.DUMMYFUNCTION("IFERROR(
  VLOOKUP(
    A390,
    IMPORTRANGE(
      ""1ZygntHC1J6IxzKbTidmOyf5nUyW4GCLurHCjexrLm_o        "",
      ""HTMLキャッシュ!A:F""
    ),
    3,
    FALSE
  ),
  0
)
"),46059.75121527778)</f>
        <v>46059.75122</v>
      </c>
      <c r="AG390" s="5"/>
      <c r="AH390" s="5"/>
      <c r="AI390" s="5"/>
      <c r="AJ390" s="5"/>
      <c r="AK390" s="5"/>
      <c r="AL390" s="5"/>
      <c r="AM390" s="5"/>
      <c r="AN390" s="5"/>
      <c r="AO390" s="5"/>
      <c r="AP390" s="5"/>
      <c r="AQ390" s="5"/>
      <c r="AR390" s="3"/>
      <c r="AS390" s="5"/>
      <c r="AT390" s="5"/>
      <c r="AU390" s="5"/>
      <c r="AV390" s="5"/>
      <c r="AW390" s="5"/>
      <c r="AX390" s="5"/>
      <c r="AY390" s="5"/>
      <c r="AZ390" s="7"/>
      <c r="BA390" s="7"/>
    </row>
    <row r="391" ht="16.5" customHeight="1">
      <c r="A391" s="4" t="s">
        <v>814</v>
      </c>
      <c r="B391" s="5">
        <v>2.0</v>
      </c>
      <c r="C391" s="5">
        <v>2.0</v>
      </c>
      <c r="D391" s="1" t="s">
        <v>815</v>
      </c>
      <c r="E391" s="5">
        <v>0.0</v>
      </c>
      <c r="F391" s="5">
        <v>0.0</v>
      </c>
      <c r="G391" s="5">
        <v>1.0</v>
      </c>
      <c r="H391" s="5">
        <v>0.0</v>
      </c>
      <c r="I391" s="5">
        <v>0.0</v>
      </c>
      <c r="J391" s="5">
        <v>1.0</v>
      </c>
      <c r="K391" s="5">
        <v>0.0</v>
      </c>
      <c r="L391" s="5">
        <v>0.0</v>
      </c>
      <c r="M391" s="5">
        <v>0.0</v>
      </c>
      <c r="N391" s="5">
        <v>0.0</v>
      </c>
      <c r="O391" s="5">
        <v>0.0</v>
      </c>
      <c r="P391" s="5">
        <v>0.0</v>
      </c>
      <c r="Q391" s="5">
        <v>0.0</v>
      </c>
      <c r="R391" s="5">
        <v>0.0</v>
      </c>
      <c r="S391" s="5">
        <v>0.0</v>
      </c>
      <c r="T391" s="5">
        <v>0.0</v>
      </c>
      <c r="U391" s="5">
        <v>0.0</v>
      </c>
      <c r="V391" s="5">
        <v>0.0</v>
      </c>
      <c r="W391" s="5">
        <v>0.0</v>
      </c>
      <c r="X391" s="5">
        <v>0.0</v>
      </c>
      <c r="Y391" s="5">
        <v>0.0</v>
      </c>
      <c r="Z391" s="5">
        <v>0.0</v>
      </c>
      <c r="AA391" s="5">
        <v>0.0</v>
      </c>
      <c r="AB391" s="5">
        <v>0.0</v>
      </c>
      <c r="AC391" s="5">
        <v>0.0</v>
      </c>
      <c r="AD391" s="5">
        <v>0.0</v>
      </c>
      <c r="AE391" s="5">
        <v>0.0</v>
      </c>
      <c r="AF391" s="6">
        <f>IFERROR(__xludf.DUMMYFUNCTION("IFERROR(
  VLOOKUP(
    A391,
    IMPORTRANGE(
      ""1ZygntHC1J6IxzKbTidmOyf5nUyW4GCLurHCjexrLm_o        "",
      ""HTMLキャッシュ!A:F""
    ),
    3,
    FALSE
  ),
  0
)
"),46071.719363425924)</f>
        <v>46071.71936</v>
      </c>
      <c r="AG391" s="5"/>
      <c r="AH391" s="5"/>
      <c r="AI391" s="5"/>
      <c r="AJ391" s="5"/>
      <c r="AK391" s="5"/>
      <c r="AL391" s="5"/>
      <c r="AM391" s="5"/>
      <c r="AN391" s="5"/>
      <c r="AO391" s="5"/>
      <c r="AP391" s="5"/>
      <c r="AQ391" s="5"/>
      <c r="AR391" s="3"/>
      <c r="AS391" s="5"/>
      <c r="AT391" s="5"/>
      <c r="AU391" s="5"/>
      <c r="AV391" s="5"/>
      <c r="AW391" s="5"/>
      <c r="AX391" s="5"/>
      <c r="AY391" s="5"/>
      <c r="AZ391" s="7"/>
      <c r="BA391" s="7"/>
    </row>
    <row r="392" ht="16.5" customHeight="1">
      <c r="A392" s="4" t="s">
        <v>816</v>
      </c>
      <c r="B392" s="5">
        <v>11.0</v>
      </c>
      <c r="C392" s="5">
        <v>2.0</v>
      </c>
      <c r="D392" s="1" t="s">
        <v>817</v>
      </c>
      <c r="E392" s="5">
        <v>0.0</v>
      </c>
      <c r="F392" s="5">
        <v>1.0</v>
      </c>
      <c r="G392" s="5">
        <v>0.0</v>
      </c>
      <c r="H392" s="5">
        <v>0.0</v>
      </c>
      <c r="I392" s="5">
        <v>0.0</v>
      </c>
      <c r="J392" s="5">
        <v>0.0</v>
      </c>
      <c r="K392" s="5">
        <v>0.0</v>
      </c>
      <c r="L392" s="5">
        <v>1.0</v>
      </c>
      <c r="M392" s="5">
        <v>0.0</v>
      </c>
      <c r="N392" s="5">
        <v>0.0</v>
      </c>
      <c r="O392" s="5">
        <v>0.0</v>
      </c>
      <c r="P392" s="5">
        <v>0.0</v>
      </c>
      <c r="Q392" s="5">
        <v>0.0</v>
      </c>
      <c r="R392" s="5">
        <v>0.0</v>
      </c>
      <c r="S392" s="5">
        <v>0.0</v>
      </c>
      <c r="T392" s="5">
        <v>0.0</v>
      </c>
      <c r="U392" s="5">
        <v>0.0</v>
      </c>
      <c r="V392" s="5">
        <v>0.0</v>
      </c>
      <c r="W392" s="5">
        <v>0.0</v>
      </c>
      <c r="X392" s="5">
        <v>0.0</v>
      </c>
      <c r="Y392" s="5">
        <v>0.0</v>
      </c>
      <c r="Z392" s="5">
        <v>0.0</v>
      </c>
      <c r="AA392" s="5">
        <v>0.0</v>
      </c>
      <c r="AB392" s="5">
        <v>0.0</v>
      </c>
      <c r="AC392" s="5">
        <v>0.0</v>
      </c>
      <c r="AD392" s="5">
        <v>0.0</v>
      </c>
      <c r="AE392" s="5">
        <v>0.0</v>
      </c>
      <c r="AF392" s="6">
        <f>IFERROR(__xludf.DUMMYFUNCTION("IFERROR(
  VLOOKUP(
    A392,
    IMPORTRANGE(
      ""1ZygntHC1J6IxzKbTidmOyf5nUyW4GCLurHCjexrLm_o        "",
      ""HTMLキャッシュ!A:F""
    ),
    3,
    FALSE
  ),
  0
)
"),46088.857777777775)</f>
        <v>46088.85778</v>
      </c>
      <c r="AG392" s="5"/>
      <c r="AH392" s="5"/>
      <c r="AI392" s="5"/>
      <c r="AJ392" s="5"/>
      <c r="AK392" s="5"/>
      <c r="AL392" s="5"/>
      <c r="AM392" s="5"/>
      <c r="AN392" s="5"/>
      <c r="AO392" s="5"/>
      <c r="AP392" s="5"/>
      <c r="AQ392" s="5"/>
      <c r="AR392" s="3"/>
      <c r="AS392" s="5"/>
      <c r="AT392" s="5"/>
      <c r="AU392" s="5"/>
      <c r="AV392" s="5"/>
      <c r="AW392" s="5"/>
      <c r="AX392" s="5"/>
      <c r="AY392" s="5"/>
      <c r="AZ392" s="7"/>
      <c r="BA392" s="7"/>
    </row>
    <row r="393" ht="16.5" customHeight="1">
      <c r="A393" s="4" t="s">
        <v>818</v>
      </c>
      <c r="B393" s="5">
        <v>2.0</v>
      </c>
      <c r="C393" s="5">
        <v>2.0</v>
      </c>
      <c r="D393" s="1" t="s">
        <v>819</v>
      </c>
      <c r="E393" s="5">
        <v>0.0</v>
      </c>
      <c r="F393" s="5">
        <v>0.0</v>
      </c>
      <c r="G393" s="5">
        <v>0.0</v>
      </c>
      <c r="H393" s="5">
        <v>0.0</v>
      </c>
      <c r="I393" s="5">
        <v>0.0</v>
      </c>
      <c r="J393" s="5">
        <v>2.0</v>
      </c>
      <c r="K393" s="5">
        <v>0.0</v>
      </c>
      <c r="L393" s="5">
        <v>0.0</v>
      </c>
      <c r="M393" s="5">
        <v>0.0</v>
      </c>
      <c r="N393" s="5">
        <v>0.0</v>
      </c>
      <c r="O393" s="5">
        <v>0.0</v>
      </c>
      <c r="P393" s="5">
        <v>0.0</v>
      </c>
      <c r="Q393" s="5">
        <v>0.0</v>
      </c>
      <c r="R393" s="5">
        <v>0.0</v>
      </c>
      <c r="S393" s="5">
        <v>0.0</v>
      </c>
      <c r="T393" s="5">
        <v>0.0</v>
      </c>
      <c r="U393" s="5">
        <v>0.0</v>
      </c>
      <c r="V393" s="5">
        <v>0.0</v>
      </c>
      <c r="W393" s="5">
        <v>0.0</v>
      </c>
      <c r="X393" s="5">
        <v>0.0</v>
      </c>
      <c r="Y393" s="5">
        <v>0.0</v>
      </c>
      <c r="Z393" s="5">
        <v>0.0</v>
      </c>
      <c r="AA393" s="5">
        <v>0.0</v>
      </c>
      <c r="AB393" s="5">
        <v>0.0</v>
      </c>
      <c r="AC393" s="5">
        <v>0.0</v>
      </c>
      <c r="AD393" s="5">
        <v>0.0</v>
      </c>
      <c r="AE393" s="5">
        <v>0.0</v>
      </c>
      <c r="AF393" s="6">
        <f>IFERROR(__xludf.DUMMYFUNCTION("IFERROR(
  VLOOKUP(
    A393,
    IMPORTRANGE(
      ""1ZygntHC1J6IxzKbTidmOyf5nUyW4GCLurHCjexrLm_o        "",
      ""HTMLキャッシュ!A:F""
    ),
    3,
    FALSE
  ),
  0
)
"),46043.608136574076)</f>
        <v>46043.60814</v>
      </c>
      <c r="AG393" s="5"/>
      <c r="AH393" s="5"/>
      <c r="AI393" s="5"/>
      <c r="AJ393" s="5"/>
      <c r="AK393" s="5"/>
      <c r="AL393" s="5"/>
      <c r="AM393" s="5"/>
      <c r="AN393" s="5"/>
      <c r="AO393" s="5"/>
      <c r="AP393" s="5"/>
      <c r="AQ393" s="5"/>
      <c r="AR393" s="3"/>
      <c r="AS393" s="5"/>
      <c r="AT393" s="5"/>
      <c r="AU393" s="5"/>
      <c r="AV393" s="5"/>
      <c r="AW393" s="5"/>
      <c r="AX393" s="5"/>
      <c r="AY393" s="5"/>
      <c r="AZ393" s="7"/>
      <c r="BA393" s="7"/>
    </row>
    <row r="394" ht="16.5" customHeight="1">
      <c r="A394" s="4" t="s">
        <v>820</v>
      </c>
      <c r="B394" s="5">
        <v>1.0</v>
      </c>
      <c r="C394" s="5">
        <v>2.0</v>
      </c>
      <c r="D394" s="1" t="s">
        <v>821</v>
      </c>
      <c r="E394" s="5">
        <v>0.0</v>
      </c>
      <c r="F394" s="5">
        <v>0.0</v>
      </c>
      <c r="G394" s="5">
        <v>0.0</v>
      </c>
      <c r="H394" s="5">
        <v>0.0</v>
      </c>
      <c r="I394" s="5">
        <v>0.0</v>
      </c>
      <c r="J394" s="5">
        <v>1.0</v>
      </c>
      <c r="K394" s="5">
        <v>0.0</v>
      </c>
      <c r="L394" s="5">
        <v>0.0</v>
      </c>
      <c r="M394" s="5">
        <v>0.0</v>
      </c>
      <c r="N394" s="5">
        <v>0.0</v>
      </c>
      <c r="O394" s="5">
        <v>0.0</v>
      </c>
      <c r="P394" s="5">
        <v>0.0</v>
      </c>
      <c r="Q394" s="5">
        <v>0.0</v>
      </c>
      <c r="R394" s="5">
        <v>0.0</v>
      </c>
      <c r="S394" s="5">
        <v>0.0</v>
      </c>
      <c r="T394" s="5">
        <v>0.0</v>
      </c>
      <c r="U394" s="5">
        <v>1.0</v>
      </c>
      <c r="V394" s="5">
        <v>0.0</v>
      </c>
      <c r="W394" s="5">
        <v>0.0</v>
      </c>
      <c r="X394" s="5">
        <v>0.0</v>
      </c>
      <c r="Y394" s="5">
        <v>0.0</v>
      </c>
      <c r="Z394" s="5">
        <v>0.0</v>
      </c>
      <c r="AA394" s="5">
        <v>0.0</v>
      </c>
      <c r="AB394" s="5">
        <v>0.0</v>
      </c>
      <c r="AC394" s="5">
        <v>0.0</v>
      </c>
      <c r="AD394" s="5">
        <v>0.0</v>
      </c>
      <c r="AE394" s="5">
        <v>0.0</v>
      </c>
      <c r="AF394" s="6">
        <f>IFERROR(__xludf.DUMMYFUNCTION("IFERROR(
  VLOOKUP(
    A394,
    IMPORTRANGE(
      ""1ZygntHC1J6IxzKbTidmOyf5nUyW4GCLurHCjexrLm_o        "",
      ""HTMLキャッシュ!A:F""
    ),
    3,
    FALSE
  ),
  0
)
"),46043.6196875)</f>
        <v>46043.61969</v>
      </c>
      <c r="AG394" s="5"/>
      <c r="AH394" s="5"/>
      <c r="AI394" s="5"/>
      <c r="AJ394" s="5"/>
      <c r="AK394" s="5"/>
      <c r="AL394" s="5"/>
      <c r="AM394" s="5"/>
      <c r="AN394" s="5"/>
      <c r="AO394" s="5"/>
      <c r="AP394" s="5"/>
      <c r="AQ394" s="5"/>
      <c r="AR394" s="3"/>
      <c r="AS394" s="5"/>
      <c r="AT394" s="5"/>
      <c r="AU394" s="5"/>
      <c r="AV394" s="5"/>
      <c r="AW394" s="5"/>
      <c r="AX394" s="5"/>
      <c r="AY394" s="5"/>
      <c r="AZ394" s="7"/>
      <c r="BA394" s="7"/>
    </row>
    <row r="395" ht="16.5" customHeight="1">
      <c r="A395" s="1" t="s">
        <v>822</v>
      </c>
      <c r="B395" s="5">
        <v>0.0</v>
      </c>
      <c r="C395" s="5">
        <v>2.0</v>
      </c>
      <c r="D395" s="1" t="s">
        <v>823</v>
      </c>
      <c r="E395" s="5">
        <v>0.0</v>
      </c>
      <c r="F395" s="5">
        <v>2.0</v>
      </c>
      <c r="G395" s="5">
        <v>0.0</v>
      </c>
      <c r="H395" s="5">
        <v>0.0</v>
      </c>
      <c r="I395" s="5">
        <v>0.0</v>
      </c>
      <c r="J395" s="5">
        <v>0.0</v>
      </c>
      <c r="K395" s="5">
        <v>0.0</v>
      </c>
      <c r="L395" s="5">
        <v>0.0</v>
      </c>
      <c r="M395" s="5">
        <v>0.0</v>
      </c>
      <c r="N395" s="5">
        <v>0.0</v>
      </c>
      <c r="O395" s="5">
        <v>0.0</v>
      </c>
      <c r="P395" s="5">
        <v>0.0</v>
      </c>
      <c r="Q395" s="5">
        <v>0.0</v>
      </c>
      <c r="R395" s="5">
        <v>0.0</v>
      </c>
      <c r="S395" s="5">
        <v>0.0</v>
      </c>
      <c r="T395" s="5">
        <v>0.0</v>
      </c>
      <c r="U395" s="5">
        <v>0.0</v>
      </c>
      <c r="V395" s="5">
        <v>0.0</v>
      </c>
      <c r="W395" s="5">
        <v>0.0</v>
      </c>
      <c r="X395" s="5">
        <v>0.0</v>
      </c>
      <c r="Y395" s="5">
        <v>0.0</v>
      </c>
      <c r="Z395" s="5">
        <v>0.0</v>
      </c>
      <c r="AA395" s="5">
        <v>0.0</v>
      </c>
      <c r="AB395" s="5">
        <v>0.0</v>
      </c>
      <c r="AC395" s="5">
        <v>0.0</v>
      </c>
      <c r="AD395" s="5">
        <v>0.0</v>
      </c>
      <c r="AE395" s="5">
        <v>0.0</v>
      </c>
      <c r="AF395" s="6">
        <f>IFERROR(__xludf.DUMMYFUNCTION("IFERROR(
  VLOOKUP(
    A395,
    IMPORTRANGE(
      ""1ZygntHC1J6IxzKbTidmOyf5nUyW4GCLurHCjexrLm_o        "",
      ""HTMLキャッシュ!A:F""
    ),
    3,
    FALSE
  ),
  0
)
"),45592.87199074074)</f>
        <v>45592.87199</v>
      </c>
      <c r="AG395" s="5"/>
      <c r="AH395" s="5"/>
      <c r="AI395" s="5"/>
      <c r="AJ395" s="5"/>
      <c r="AK395" s="5"/>
      <c r="AL395" s="5"/>
      <c r="AM395" s="5"/>
      <c r="AN395" s="5"/>
      <c r="AO395" s="5"/>
      <c r="AP395" s="5"/>
      <c r="AQ395" s="5"/>
      <c r="AR395" s="3"/>
      <c r="AS395" s="5"/>
      <c r="AT395" s="5"/>
      <c r="AU395" s="5"/>
      <c r="AV395" s="5"/>
      <c r="AW395" s="5"/>
      <c r="AX395" s="5"/>
      <c r="AY395" s="5"/>
      <c r="AZ395" s="7"/>
      <c r="BA395" s="7"/>
    </row>
    <row r="396" ht="16.5" customHeight="1">
      <c r="A396" s="1" t="s">
        <v>824</v>
      </c>
      <c r="B396" s="5">
        <v>0.0</v>
      </c>
      <c r="C396" s="5">
        <v>2.0</v>
      </c>
      <c r="D396" s="1" t="s">
        <v>825</v>
      </c>
      <c r="E396" s="5">
        <v>0.0</v>
      </c>
      <c r="F396" s="5">
        <v>2.0</v>
      </c>
      <c r="G396" s="5">
        <v>0.0</v>
      </c>
      <c r="H396" s="5">
        <v>0.0</v>
      </c>
      <c r="I396" s="5">
        <v>0.0</v>
      </c>
      <c r="J396" s="5">
        <v>0.0</v>
      </c>
      <c r="K396" s="5">
        <v>0.0</v>
      </c>
      <c r="L396" s="5">
        <v>0.0</v>
      </c>
      <c r="M396" s="5">
        <v>0.0</v>
      </c>
      <c r="N396" s="5">
        <v>0.0</v>
      </c>
      <c r="O396" s="5">
        <v>0.0</v>
      </c>
      <c r="P396" s="5">
        <v>0.0</v>
      </c>
      <c r="Q396" s="5">
        <v>0.0</v>
      </c>
      <c r="R396" s="5">
        <v>0.0</v>
      </c>
      <c r="S396" s="5">
        <v>0.0</v>
      </c>
      <c r="T396" s="5">
        <v>0.0</v>
      </c>
      <c r="U396" s="5">
        <v>0.0</v>
      </c>
      <c r="V396" s="5">
        <v>0.0</v>
      </c>
      <c r="W396" s="5">
        <v>0.0</v>
      </c>
      <c r="X396" s="5">
        <v>0.0</v>
      </c>
      <c r="Y396" s="5">
        <v>0.0</v>
      </c>
      <c r="Z396" s="5">
        <v>0.0</v>
      </c>
      <c r="AA396" s="5">
        <v>0.0</v>
      </c>
      <c r="AB396" s="5">
        <v>0.0</v>
      </c>
      <c r="AC396" s="5">
        <v>0.0</v>
      </c>
      <c r="AD396" s="5">
        <v>0.0</v>
      </c>
      <c r="AE396" s="5">
        <v>0.0</v>
      </c>
      <c r="AF396" s="6">
        <f>IFERROR(__xludf.DUMMYFUNCTION("IFERROR(
  VLOOKUP(
    A396,
    IMPORTRANGE(
      ""1ZygntHC1J6IxzKbTidmOyf5nUyW4GCLurHCjexrLm_o        "",
      ""HTMLキャッシュ!A:F""
    ),
    3,
    FALSE
  ),
  0
)
"),45592.87173611111)</f>
        <v>45592.87174</v>
      </c>
      <c r="AG396" s="5"/>
      <c r="AH396" s="5"/>
      <c r="AI396" s="5"/>
      <c r="AJ396" s="5"/>
      <c r="AK396" s="5"/>
      <c r="AL396" s="5"/>
      <c r="AM396" s="5"/>
      <c r="AN396" s="5"/>
      <c r="AO396" s="5"/>
      <c r="AP396" s="5"/>
      <c r="AQ396" s="5"/>
      <c r="AR396" s="3"/>
      <c r="AS396" s="5"/>
      <c r="AT396" s="5"/>
      <c r="AU396" s="5"/>
      <c r="AV396" s="5"/>
      <c r="AW396" s="5"/>
      <c r="AX396" s="5"/>
      <c r="AY396" s="5"/>
      <c r="AZ396" s="7"/>
      <c r="BA396" s="7"/>
    </row>
    <row r="397" ht="16.5" customHeight="1">
      <c r="A397" s="1" t="s">
        <v>826</v>
      </c>
      <c r="B397" s="5">
        <v>0.0</v>
      </c>
      <c r="C397" s="5">
        <v>2.0</v>
      </c>
      <c r="D397" s="1" t="s">
        <v>827</v>
      </c>
      <c r="E397" s="5">
        <v>0.0</v>
      </c>
      <c r="F397" s="5">
        <v>2.0</v>
      </c>
      <c r="G397" s="5">
        <v>0.0</v>
      </c>
      <c r="H397" s="5">
        <v>0.0</v>
      </c>
      <c r="I397" s="5">
        <v>0.0</v>
      </c>
      <c r="J397" s="5">
        <v>0.0</v>
      </c>
      <c r="K397" s="5">
        <v>0.0</v>
      </c>
      <c r="L397" s="5">
        <v>0.0</v>
      </c>
      <c r="M397" s="5">
        <v>0.0</v>
      </c>
      <c r="N397" s="5">
        <v>0.0</v>
      </c>
      <c r="O397" s="5">
        <v>0.0</v>
      </c>
      <c r="P397" s="5">
        <v>0.0</v>
      </c>
      <c r="Q397" s="5">
        <v>0.0</v>
      </c>
      <c r="R397" s="5">
        <v>0.0</v>
      </c>
      <c r="S397" s="5">
        <v>0.0</v>
      </c>
      <c r="T397" s="5">
        <v>0.0</v>
      </c>
      <c r="U397" s="5">
        <v>0.0</v>
      </c>
      <c r="V397" s="5">
        <v>0.0</v>
      </c>
      <c r="W397" s="5">
        <v>0.0</v>
      </c>
      <c r="X397" s="5">
        <v>0.0</v>
      </c>
      <c r="Y397" s="5">
        <v>0.0</v>
      </c>
      <c r="Z397" s="5">
        <v>0.0</v>
      </c>
      <c r="AA397" s="5">
        <v>0.0</v>
      </c>
      <c r="AB397" s="5">
        <v>0.0</v>
      </c>
      <c r="AC397" s="5">
        <v>0.0</v>
      </c>
      <c r="AD397" s="5">
        <v>0.0</v>
      </c>
      <c r="AE397" s="5">
        <v>0.0</v>
      </c>
      <c r="AF397" s="6">
        <f>IFERROR(__xludf.DUMMYFUNCTION("IFERROR(
  VLOOKUP(
    A397,
    IMPORTRANGE(
      ""1ZygntHC1J6IxzKbTidmOyf5nUyW4GCLurHCjexrLm_o        "",
      ""HTMLキャッシュ!A:F""
    ),
    3,
    FALSE
  ),
  0
)
"),45592.87385416667)</f>
        <v>45592.87385</v>
      </c>
      <c r="AG397" s="5"/>
      <c r="AH397" s="5"/>
      <c r="AI397" s="5"/>
      <c r="AJ397" s="5"/>
      <c r="AK397" s="5"/>
      <c r="AL397" s="5"/>
      <c r="AM397" s="5"/>
      <c r="AN397" s="5"/>
      <c r="AO397" s="5"/>
      <c r="AP397" s="5"/>
      <c r="AQ397" s="5"/>
      <c r="AR397" s="3"/>
      <c r="AS397" s="5"/>
      <c r="AT397" s="5"/>
      <c r="AU397" s="5"/>
      <c r="AV397" s="5"/>
      <c r="AW397" s="5"/>
      <c r="AX397" s="5"/>
      <c r="AY397" s="5"/>
      <c r="AZ397" s="7"/>
      <c r="BA397" s="7"/>
    </row>
    <row r="398" ht="16.5" customHeight="1">
      <c r="A398" s="1" t="s">
        <v>828</v>
      </c>
      <c r="B398" s="5">
        <v>0.0</v>
      </c>
      <c r="C398" s="5">
        <v>2.0</v>
      </c>
      <c r="D398" s="1" t="s">
        <v>829</v>
      </c>
      <c r="E398" s="5">
        <v>0.0</v>
      </c>
      <c r="F398" s="5">
        <v>2.0</v>
      </c>
      <c r="G398" s="5">
        <v>0.0</v>
      </c>
      <c r="H398" s="5">
        <v>0.0</v>
      </c>
      <c r="I398" s="5">
        <v>0.0</v>
      </c>
      <c r="J398" s="5">
        <v>0.0</v>
      </c>
      <c r="K398" s="5">
        <v>0.0</v>
      </c>
      <c r="L398" s="5">
        <v>0.0</v>
      </c>
      <c r="M398" s="5">
        <v>0.0</v>
      </c>
      <c r="N398" s="5">
        <v>0.0</v>
      </c>
      <c r="O398" s="5">
        <v>0.0</v>
      </c>
      <c r="P398" s="5">
        <v>0.0</v>
      </c>
      <c r="Q398" s="5">
        <v>0.0</v>
      </c>
      <c r="R398" s="5">
        <v>0.0</v>
      </c>
      <c r="S398" s="5">
        <v>0.0</v>
      </c>
      <c r="T398" s="5">
        <v>0.0</v>
      </c>
      <c r="U398" s="5">
        <v>0.0</v>
      </c>
      <c r="V398" s="5">
        <v>0.0</v>
      </c>
      <c r="W398" s="5">
        <v>0.0</v>
      </c>
      <c r="X398" s="5">
        <v>0.0</v>
      </c>
      <c r="Y398" s="5">
        <v>0.0</v>
      </c>
      <c r="Z398" s="5">
        <v>0.0</v>
      </c>
      <c r="AA398" s="5">
        <v>0.0</v>
      </c>
      <c r="AB398" s="5">
        <v>0.0</v>
      </c>
      <c r="AC398" s="5">
        <v>0.0</v>
      </c>
      <c r="AD398" s="5">
        <v>0.0</v>
      </c>
      <c r="AE398" s="5">
        <v>0.0</v>
      </c>
      <c r="AF398" s="6">
        <f>IFERROR(__xludf.DUMMYFUNCTION("IFERROR(
  VLOOKUP(
    A398,
    IMPORTRANGE(
      ""1ZygntHC1J6IxzKbTidmOyf5nUyW4GCLurHCjexrLm_o        "",
      ""HTMLキャッシュ!A:F""
    ),
    3,
    FALSE
  ),
  0
)
"),45593.52545138889)</f>
        <v>45593.52545</v>
      </c>
      <c r="AG398" s="5"/>
      <c r="AH398" s="5"/>
      <c r="AI398" s="5"/>
      <c r="AJ398" s="5"/>
      <c r="AK398" s="5"/>
      <c r="AL398" s="5"/>
      <c r="AM398" s="5"/>
      <c r="AN398" s="5"/>
      <c r="AO398" s="5"/>
      <c r="AP398" s="5"/>
      <c r="AQ398" s="5"/>
      <c r="AR398" s="3"/>
      <c r="AS398" s="5"/>
      <c r="AT398" s="5"/>
      <c r="AU398" s="5"/>
      <c r="AV398" s="5"/>
      <c r="AW398" s="5"/>
      <c r="AX398" s="5"/>
      <c r="AY398" s="5"/>
      <c r="AZ398" s="7"/>
      <c r="BA398" s="7"/>
    </row>
    <row r="399" ht="16.5" customHeight="1">
      <c r="A399" s="1" t="s">
        <v>830</v>
      </c>
      <c r="B399" s="5">
        <v>0.0</v>
      </c>
      <c r="C399" s="5">
        <v>2.0</v>
      </c>
      <c r="D399" s="1" t="s">
        <v>831</v>
      </c>
      <c r="E399" s="5">
        <v>0.0</v>
      </c>
      <c r="F399" s="5">
        <v>2.0</v>
      </c>
      <c r="G399" s="5">
        <v>0.0</v>
      </c>
      <c r="H399" s="5">
        <v>0.0</v>
      </c>
      <c r="I399" s="5">
        <v>0.0</v>
      </c>
      <c r="J399" s="5">
        <v>0.0</v>
      </c>
      <c r="K399" s="5">
        <v>0.0</v>
      </c>
      <c r="L399" s="5">
        <v>0.0</v>
      </c>
      <c r="M399" s="5">
        <v>0.0</v>
      </c>
      <c r="N399" s="5">
        <v>0.0</v>
      </c>
      <c r="O399" s="5">
        <v>0.0</v>
      </c>
      <c r="P399" s="5">
        <v>0.0</v>
      </c>
      <c r="Q399" s="5">
        <v>0.0</v>
      </c>
      <c r="R399" s="5">
        <v>0.0</v>
      </c>
      <c r="S399" s="5">
        <v>0.0</v>
      </c>
      <c r="T399" s="5">
        <v>0.0</v>
      </c>
      <c r="U399" s="5">
        <v>0.0</v>
      </c>
      <c r="V399" s="5">
        <v>0.0</v>
      </c>
      <c r="W399" s="5">
        <v>0.0</v>
      </c>
      <c r="X399" s="5">
        <v>0.0</v>
      </c>
      <c r="Y399" s="5">
        <v>0.0</v>
      </c>
      <c r="Z399" s="5">
        <v>0.0</v>
      </c>
      <c r="AA399" s="5">
        <v>0.0</v>
      </c>
      <c r="AB399" s="5">
        <v>0.0</v>
      </c>
      <c r="AC399" s="5">
        <v>0.0</v>
      </c>
      <c r="AD399" s="5">
        <v>0.0</v>
      </c>
      <c r="AE399" s="5">
        <v>0.0</v>
      </c>
      <c r="AF399" s="6">
        <f>IFERROR(__xludf.DUMMYFUNCTION("IFERROR(
  VLOOKUP(
    A399,
    IMPORTRANGE(
      ""1ZygntHC1J6IxzKbTidmOyf5nUyW4GCLurHCjexrLm_o        "",
      ""HTMLキャッシュ!A:F""
    ),
    3,
    FALSE
  ),
  0
)
"),45593.527974537035)</f>
        <v>45593.52797</v>
      </c>
      <c r="AG399" s="5"/>
      <c r="AH399" s="5"/>
      <c r="AI399" s="5"/>
      <c r="AJ399" s="5"/>
      <c r="AK399" s="5"/>
      <c r="AL399" s="5"/>
      <c r="AM399" s="5"/>
      <c r="AN399" s="5"/>
      <c r="AO399" s="5"/>
      <c r="AP399" s="5"/>
      <c r="AQ399" s="5"/>
      <c r="AR399" s="3"/>
      <c r="AS399" s="5"/>
      <c r="AT399" s="5"/>
      <c r="AU399" s="5"/>
      <c r="AV399" s="5"/>
      <c r="AW399" s="5"/>
      <c r="AX399" s="5"/>
      <c r="AY399" s="5"/>
      <c r="AZ399" s="7"/>
      <c r="BA399" s="7"/>
    </row>
    <row r="400" ht="16.5" customHeight="1">
      <c r="A400" s="1" t="s">
        <v>832</v>
      </c>
      <c r="B400" s="5">
        <v>0.0</v>
      </c>
      <c r="C400" s="5">
        <v>2.0</v>
      </c>
      <c r="D400" s="1" t="s">
        <v>833</v>
      </c>
      <c r="E400" s="5">
        <v>0.0</v>
      </c>
      <c r="F400" s="5">
        <v>2.0</v>
      </c>
      <c r="G400" s="5">
        <v>0.0</v>
      </c>
      <c r="H400" s="5">
        <v>0.0</v>
      </c>
      <c r="I400" s="5">
        <v>0.0</v>
      </c>
      <c r="J400" s="5">
        <v>0.0</v>
      </c>
      <c r="K400" s="5">
        <v>0.0</v>
      </c>
      <c r="L400" s="5">
        <v>0.0</v>
      </c>
      <c r="M400" s="5">
        <v>0.0</v>
      </c>
      <c r="N400" s="5">
        <v>0.0</v>
      </c>
      <c r="O400" s="5">
        <v>0.0</v>
      </c>
      <c r="P400" s="5">
        <v>0.0</v>
      </c>
      <c r="Q400" s="5">
        <v>0.0</v>
      </c>
      <c r="R400" s="5">
        <v>0.0</v>
      </c>
      <c r="S400" s="5">
        <v>0.0</v>
      </c>
      <c r="T400" s="5">
        <v>0.0</v>
      </c>
      <c r="U400" s="5">
        <v>0.0</v>
      </c>
      <c r="V400" s="5">
        <v>0.0</v>
      </c>
      <c r="W400" s="5">
        <v>0.0</v>
      </c>
      <c r="X400" s="5">
        <v>0.0</v>
      </c>
      <c r="Y400" s="5">
        <v>0.0</v>
      </c>
      <c r="Z400" s="5">
        <v>0.0</v>
      </c>
      <c r="AA400" s="5">
        <v>0.0</v>
      </c>
      <c r="AB400" s="5">
        <v>0.0</v>
      </c>
      <c r="AC400" s="5">
        <v>0.0</v>
      </c>
      <c r="AD400" s="5">
        <v>0.0</v>
      </c>
      <c r="AE400" s="5">
        <v>0.0</v>
      </c>
      <c r="AF400" s="6">
        <f>IFERROR(__xludf.DUMMYFUNCTION("IFERROR(
  VLOOKUP(
    A400,
    IMPORTRANGE(
      ""1ZygntHC1J6IxzKbTidmOyf5nUyW4GCLurHCjexrLm_o        "",
      ""HTMLキャッシュ!A:F""
    ),
    3,
    FALSE
  ),
  0
)
"),45593.52925925926)</f>
        <v>45593.52926</v>
      </c>
      <c r="AG400" s="5"/>
      <c r="AH400" s="5"/>
      <c r="AI400" s="5"/>
      <c r="AJ400" s="5"/>
      <c r="AK400" s="5"/>
      <c r="AL400" s="5"/>
      <c r="AM400" s="5"/>
      <c r="AN400" s="5"/>
      <c r="AO400" s="5"/>
      <c r="AP400" s="5"/>
      <c r="AQ400" s="5"/>
      <c r="AR400" s="3"/>
      <c r="AS400" s="5"/>
      <c r="AT400" s="5"/>
      <c r="AU400" s="5"/>
      <c r="AV400" s="5"/>
      <c r="AW400" s="5"/>
      <c r="AX400" s="5"/>
      <c r="AY400" s="5"/>
      <c r="AZ400" s="7"/>
      <c r="BA400" s="7"/>
    </row>
    <row r="401" ht="16.5" customHeight="1">
      <c r="A401" s="1" t="s">
        <v>834</v>
      </c>
      <c r="B401" s="5">
        <v>0.0</v>
      </c>
      <c r="C401" s="5">
        <v>2.0</v>
      </c>
      <c r="D401" s="1" t="s">
        <v>835</v>
      </c>
      <c r="E401" s="5">
        <v>0.0</v>
      </c>
      <c r="F401" s="5">
        <v>2.0</v>
      </c>
      <c r="G401" s="5">
        <v>0.0</v>
      </c>
      <c r="H401" s="5">
        <v>0.0</v>
      </c>
      <c r="I401" s="5">
        <v>0.0</v>
      </c>
      <c r="J401" s="5">
        <v>0.0</v>
      </c>
      <c r="K401" s="5">
        <v>0.0</v>
      </c>
      <c r="L401" s="5">
        <v>0.0</v>
      </c>
      <c r="M401" s="5">
        <v>0.0</v>
      </c>
      <c r="N401" s="5">
        <v>0.0</v>
      </c>
      <c r="O401" s="5">
        <v>0.0</v>
      </c>
      <c r="P401" s="5">
        <v>0.0</v>
      </c>
      <c r="Q401" s="5">
        <v>0.0</v>
      </c>
      <c r="R401" s="5">
        <v>0.0</v>
      </c>
      <c r="S401" s="5">
        <v>0.0</v>
      </c>
      <c r="T401" s="5">
        <v>0.0</v>
      </c>
      <c r="U401" s="5">
        <v>0.0</v>
      </c>
      <c r="V401" s="5">
        <v>0.0</v>
      </c>
      <c r="W401" s="5">
        <v>0.0</v>
      </c>
      <c r="X401" s="5">
        <v>0.0</v>
      </c>
      <c r="Y401" s="5">
        <v>0.0</v>
      </c>
      <c r="Z401" s="5">
        <v>0.0</v>
      </c>
      <c r="AA401" s="5">
        <v>0.0</v>
      </c>
      <c r="AB401" s="5">
        <v>0.0</v>
      </c>
      <c r="AC401" s="5">
        <v>0.0</v>
      </c>
      <c r="AD401" s="5">
        <v>0.0</v>
      </c>
      <c r="AE401" s="5">
        <v>0.0</v>
      </c>
      <c r="AF401" s="6">
        <f>IFERROR(__xludf.DUMMYFUNCTION("IFERROR(
  VLOOKUP(
    A401,
    IMPORTRANGE(
      ""1ZygntHC1J6IxzKbTidmOyf5nUyW4GCLurHCjexrLm_o        "",
      ""HTMLキャッシュ!A:F""
    ),
    3,
    FALSE
  ),
  0
)
"),45638.87395833333)</f>
        <v>45638.87396</v>
      </c>
      <c r="AG401" s="5"/>
      <c r="AH401" s="5"/>
      <c r="AI401" s="5"/>
      <c r="AJ401" s="5"/>
      <c r="AK401" s="5"/>
      <c r="AL401" s="5"/>
      <c r="AM401" s="5"/>
      <c r="AN401" s="5"/>
      <c r="AO401" s="5"/>
      <c r="AP401" s="5"/>
      <c r="AQ401" s="5"/>
      <c r="AR401" s="3"/>
      <c r="AS401" s="5"/>
      <c r="AT401" s="5"/>
      <c r="AU401" s="5"/>
      <c r="AV401" s="5"/>
      <c r="AW401" s="5"/>
      <c r="AX401" s="5"/>
      <c r="AY401" s="5"/>
      <c r="AZ401" s="7"/>
      <c r="BA401" s="7"/>
    </row>
    <row r="402" ht="16.5" customHeight="1">
      <c r="A402" s="1" t="s">
        <v>836</v>
      </c>
      <c r="B402" s="5">
        <v>0.0</v>
      </c>
      <c r="C402" s="5">
        <v>2.0</v>
      </c>
      <c r="D402" s="1" t="s">
        <v>837</v>
      </c>
      <c r="E402" s="5">
        <v>0.0</v>
      </c>
      <c r="F402" s="5">
        <v>2.0</v>
      </c>
      <c r="G402" s="5">
        <v>0.0</v>
      </c>
      <c r="H402" s="5">
        <v>0.0</v>
      </c>
      <c r="I402" s="5">
        <v>0.0</v>
      </c>
      <c r="J402" s="5">
        <v>0.0</v>
      </c>
      <c r="K402" s="5">
        <v>0.0</v>
      </c>
      <c r="L402" s="5">
        <v>0.0</v>
      </c>
      <c r="M402" s="5">
        <v>0.0</v>
      </c>
      <c r="N402" s="5">
        <v>0.0</v>
      </c>
      <c r="O402" s="5">
        <v>0.0</v>
      </c>
      <c r="P402" s="5">
        <v>0.0</v>
      </c>
      <c r="Q402" s="5">
        <v>0.0</v>
      </c>
      <c r="R402" s="5">
        <v>0.0</v>
      </c>
      <c r="S402" s="5">
        <v>0.0</v>
      </c>
      <c r="T402" s="5">
        <v>0.0</v>
      </c>
      <c r="U402" s="5">
        <v>0.0</v>
      </c>
      <c r="V402" s="5">
        <v>0.0</v>
      </c>
      <c r="W402" s="5">
        <v>0.0</v>
      </c>
      <c r="X402" s="5">
        <v>0.0</v>
      </c>
      <c r="Y402" s="5">
        <v>0.0</v>
      </c>
      <c r="Z402" s="5">
        <v>0.0</v>
      </c>
      <c r="AA402" s="5">
        <v>0.0</v>
      </c>
      <c r="AB402" s="5">
        <v>0.0</v>
      </c>
      <c r="AC402" s="5">
        <v>0.0</v>
      </c>
      <c r="AD402" s="5">
        <v>0.0</v>
      </c>
      <c r="AE402" s="5">
        <v>0.0</v>
      </c>
      <c r="AF402" s="6">
        <f>IFERROR(__xludf.DUMMYFUNCTION("IFERROR(
  VLOOKUP(
    A402,
    IMPORTRANGE(
      ""1ZygntHC1J6IxzKbTidmOyf5nUyW4GCLurHCjexrLm_o        "",
      ""HTMLキャッシュ!A:F""
    ),
    3,
    FALSE
  ),
  0
)
"),45968.74597222222)</f>
        <v>45968.74597</v>
      </c>
      <c r="AG402" s="5"/>
      <c r="AH402" s="5"/>
      <c r="AI402" s="5"/>
      <c r="AJ402" s="5"/>
      <c r="AK402" s="5"/>
      <c r="AL402" s="5"/>
      <c r="AM402" s="5"/>
      <c r="AN402" s="5"/>
      <c r="AO402" s="5"/>
      <c r="AP402" s="5"/>
      <c r="AQ402" s="5"/>
      <c r="AR402" s="3"/>
      <c r="AS402" s="5"/>
      <c r="AT402" s="5"/>
      <c r="AU402" s="5"/>
      <c r="AV402" s="5"/>
      <c r="AW402" s="5"/>
      <c r="AX402" s="5"/>
      <c r="AY402" s="5"/>
      <c r="AZ402" s="7"/>
      <c r="BA402" s="7"/>
    </row>
    <row r="403" ht="16.5" customHeight="1">
      <c r="A403" s="1" t="s">
        <v>838</v>
      </c>
      <c r="B403" s="5">
        <v>0.0</v>
      </c>
      <c r="C403" s="5">
        <v>2.0</v>
      </c>
      <c r="D403" s="1" t="s">
        <v>839</v>
      </c>
      <c r="E403" s="5">
        <v>0.0</v>
      </c>
      <c r="F403" s="5">
        <v>2.0</v>
      </c>
      <c r="G403" s="5">
        <v>0.0</v>
      </c>
      <c r="H403" s="5">
        <v>0.0</v>
      </c>
      <c r="I403" s="5">
        <v>0.0</v>
      </c>
      <c r="J403" s="5">
        <v>0.0</v>
      </c>
      <c r="K403" s="5">
        <v>0.0</v>
      </c>
      <c r="L403" s="5">
        <v>0.0</v>
      </c>
      <c r="M403" s="5">
        <v>0.0</v>
      </c>
      <c r="N403" s="5">
        <v>0.0</v>
      </c>
      <c r="O403" s="5">
        <v>0.0</v>
      </c>
      <c r="P403" s="5">
        <v>0.0</v>
      </c>
      <c r="Q403" s="5">
        <v>0.0</v>
      </c>
      <c r="R403" s="5">
        <v>0.0</v>
      </c>
      <c r="S403" s="5">
        <v>0.0</v>
      </c>
      <c r="T403" s="5">
        <v>0.0</v>
      </c>
      <c r="U403" s="5">
        <v>0.0</v>
      </c>
      <c r="V403" s="5">
        <v>0.0</v>
      </c>
      <c r="W403" s="5">
        <v>0.0</v>
      </c>
      <c r="X403" s="5">
        <v>0.0</v>
      </c>
      <c r="Y403" s="5">
        <v>0.0</v>
      </c>
      <c r="Z403" s="5">
        <v>0.0</v>
      </c>
      <c r="AA403" s="5">
        <v>0.0</v>
      </c>
      <c r="AB403" s="5">
        <v>0.0</v>
      </c>
      <c r="AC403" s="5">
        <v>0.0</v>
      </c>
      <c r="AD403" s="5">
        <v>0.0</v>
      </c>
      <c r="AE403" s="5">
        <v>0.0</v>
      </c>
      <c r="AF403" s="6">
        <f>IFERROR(__xludf.DUMMYFUNCTION("IFERROR(
  VLOOKUP(
    A403,
    IMPORTRANGE(
      ""1ZygntHC1J6IxzKbTidmOyf5nUyW4GCLurHCjexrLm_o        "",
      ""HTMLキャッシュ!A:F""
    ),
    3,
    FALSE
  ),
  0
)
"),45986.87708333333)</f>
        <v>45986.87708</v>
      </c>
      <c r="AG403" s="5"/>
      <c r="AH403" s="5"/>
      <c r="AI403" s="5"/>
      <c r="AJ403" s="5"/>
      <c r="AK403" s="5"/>
      <c r="AL403" s="5"/>
      <c r="AM403" s="5"/>
      <c r="AN403" s="5"/>
      <c r="AO403" s="5"/>
      <c r="AP403" s="5"/>
      <c r="AQ403" s="5"/>
      <c r="AR403" s="3"/>
      <c r="AS403" s="5"/>
      <c r="AT403" s="5"/>
      <c r="AU403" s="5"/>
      <c r="AV403" s="5"/>
      <c r="AW403" s="5"/>
      <c r="AX403" s="5"/>
      <c r="AY403" s="5"/>
      <c r="AZ403" s="7"/>
      <c r="BA403" s="7"/>
    </row>
    <row r="404" ht="16.5" customHeight="1">
      <c r="A404" s="4" t="s">
        <v>840</v>
      </c>
      <c r="B404" s="5">
        <v>0.0</v>
      </c>
      <c r="C404" s="5">
        <v>2.0</v>
      </c>
      <c r="D404" s="1" t="s">
        <v>841</v>
      </c>
      <c r="E404" s="5">
        <v>0.0</v>
      </c>
      <c r="F404" s="5">
        <v>2.0</v>
      </c>
      <c r="G404" s="5">
        <v>0.0</v>
      </c>
      <c r="H404" s="5">
        <v>0.0</v>
      </c>
      <c r="I404" s="5">
        <v>0.0</v>
      </c>
      <c r="J404" s="5">
        <v>0.0</v>
      </c>
      <c r="K404" s="5">
        <v>0.0</v>
      </c>
      <c r="L404" s="5">
        <v>0.0</v>
      </c>
      <c r="M404" s="5">
        <v>0.0</v>
      </c>
      <c r="N404" s="5">
        <v>0.0</v>
      </c>
      <c r="O404" s="5">
        <v>0.0</v>
      </c>
      <c r="P404" s="5">
        <v>0.0</v>
      </c>
      <c r="Q404" s="5">
        <v>0.0</v>
      </c>
      <c r="R404" s="5">
        <v>0.0</v>
      </c>
      <c r="S404" s="5">
        <v>0.0</v>
      </c>
      <c r="T404" s="5">
        <v>0.0</v>
      </c>
      <c r="U404" s="5">
        <v>0.0</v>
      </c>
      <c r="V404" s="5">
        <v>0.0</v>
      </c>
      <c r="W404" s="5">
        <v>0.0</v>
      </c>
      <c r="X404" s="5">
        <v>0.0</v>
      </c>
      <c r="Y404" s="5">
        <v>0.0</v>
      </c>
      <c r="Z404" s="5">
        <v>0.0</v>
      </c>
      <c r="AA404" s="5">
        <v>0.0</v>
      </c>
      <c r="AB404" s="5">
        <v>0.0</v>
      </c>
      <c r="AC404" s="5">
        <v>0.0</v>
      </c>
      <c r="AD404" s="5">
        <v>0.0</v>
      </c>
      <c r="AE404" s="5">
        <v>0.0</v>
      </c>
      <c r="AF404" s="6">
        <f>IFERROR(__xludf.DUMMYFUNCTION("IFERROR(
  VLOOKUP(
    A404,
    IMPORTRANGE(
      ""1ZygntHC1J6IxzKbTidmOyf5nUyW4GCLurHCjexrLm_o        "",
      ""HTMLキャッシュ!A:F""
    ),
    3,
    FALSE
  ),
  0
)
"),46078.81165509259)</f>
        <v>46078.81166</v>
      </c>
      <c r="AG404" s="5"/>
      <c r="AH404" s="5"/>
      <c r="AI404" s="5"/>
      <c r="AJ404" s="5"/>
      <c r="AK404" s="5"/>
      <c r="AL404" s="5"/>
      <c r="AM404" s="5"/>
      <c r="AN404" s="5"/>
      <c r="AO404" s="5"/>
      <c r="AP404" s="5"/>
      <c r="AQ404" s="5"/>
      <c r="AR404" s="3"/>
      <c r="AS404" s="5"/>
      <c r="AT404" s="5"/>
      <c r="AU404" s="5"/>
      <c r="AV404" s="5"/>
      <c r="AW404" s="5"/>
      <c r="AX404" s="5"/>
      <c r="AY404" s="5"/>
      <c r="AZ404" s="7"/>
      <c r="BA404" s="7"/>
    </row>
    <row r="405" ht="16.5" customHeight="1">
      <c r="A405" s="4" t="s">
        <v>842</v>
      </c>
      <c r="B405" s="5">
        <v>0.0</v>
      </c>
      <c r="C405" s="5">
        <v>2.0</v>
      </c>
      <c r="D405" s="1" t="s">
        <v>843</v>
      </c>
      <c r="E405" s="5">
        <v>0.0</v>
      </c>
      <c r="F405" s="5">
        <v>0.0</v>
      </c>
      <c r="G405" s="5">
        <v>0.0</v>
      </c>
      <c r="H405" s="5">
        <v>0.0</v>
      </c>
      <c r="I405" s="5">
        <v>0.0</v>
      </c>
      <c r="J405" s="5">
        <v>1.0</v>
      </c>
      <c r="K405" s="5">
        <v>0.0</v>
      </c>
      <c r="L405" s="5">
        <v>0.0</v>
      </c>
      <c r="M405" s="5">
        <v>0.0</v>
      </c>
      <c r="N405" s="5">
        <v>0.0</v>
      </c>
      <c r="O405" s="5">
        <v>0.0</v>
      </c>
      <c r="P405" s="5">
        <v>0.0</v>
      </c>
      <c r="Q405" s="5">
        <v>0.0</v>
      </c>
      <c r="R405" s="5">
        <v>0.0</v>
      </c>
      <c r="S405" s="5">
        <v>0.0</v>
      </c>
      <c r="T405" s="5">
        <v>0.0</v>
      </c>
      <c r="U405" s="5">
        <v>0.0</v>
      </c>
      <c r="V405" s="5">
        <v>0.0</v>
      </c>
      <c r="W405" s="5">
        <v>0.0</v>
      </c>
      <c r="X405" s="5">
        <v>0.0</v>
      </c>
      <c r="Y405" s="5">
        <v>1.0</v>
      </c>
      <c r="Z405" s="5">
        <v>0.0</v>
      </c>
      <c r="AA405" s="5">
        <v>0.0</v>
      </c>
      <c r="AB405" s="5">
        <v>0.0</v>
      </c>
      <c r="AC405" s="5">
        <v>0.0</v>
      </c>
      <c r="AD405" s="5">
        <v>0.0</v>
      </c>
      <c r="AE405" s="5">
        <v>0.0</v>
      </c>
      <c r="AF405" s="6">
        <f>IFERROR(__xludf.DUMMYFUNCTION("IFERROR(
  VLOOKUP(
    A405,
    IMPORTRANGE(
      ""1ZygntHC1J6IxzKbTidmOyf5nUyW4GCLurHCjexrLm_o        "",
      ""HTMLキャッシュ!A:F""
    ),
    3,
    FALSE
  ),
  0
)
"),46077.835393518515)</f>
        <v>46077.83539</v>
      </c>
      <c r="AG405" s="5"/>
      <c r="AH405" s="5"/>
      <c r="AI405" s="5"/>
      <c r="AJ405" s="5"/>
      <c r="AK405" s="5"/>
      <c r="AL405" s="5"/>
      <c r="AM405" s="5"/>
      <c r="AN405" s="5"/>
      <c r="AO405" s="5"/>
      <c r="AP405" s="5"/>
      <c r="AQ405" s="5"/>
      <c r="AR405" s="3"/>
      <c r="AS405" s="5"/>
      <c r="AT405" s="5"/>
      <c r="AU405" s="5"/>
      <c r="AV405" s="5"/>
      <c r="AW405" s="5"/>
      <c r="AX405" s="5"/>
      <c r="AY405" s="5"/>
      <c r="AZ405" s="7"/>
      <c r="BA405" s="7"/>
    </row>
    <row r="406" ht="16.5" customHeight="1">
      <c r="A406" s="4" t="s">
        <v>844</v>
      </c>
      <c r="B406" s="5">
        <v>1.0</v>
      </c>
      <c r="C406" s="5">
        <v>2.0</v>
      </c>
      <c r="D406" s="1" t="s">
        <v>845</v>
      </c>
      <c r="E406" s="5">
        <v>1.0</v>
      </c>
      <c r="F406" s="5">
        <v>0.0</v>
      </c>
      <c r="G406" s="5">
        <v>0.0</v>
      </c>
      <c r="H406" s="5">
        <v>0.0</v>
      </c>
      <c r="I406" s="5">
        <v>1.0</v>
      </c>
      <c r="J406" s="5">
        <v>0.0</v>
      </c>
      <c r="K406" s="5">
        <v>0.0</v>
      </c>
      <c r="L406" s="5">
        <v>0.0</v>
      </c>
      <c r="M406" s="5">
        <v>0.0</v>
      </c>
      <c r="N406" s="5">
        <v>0.0</v>
      </c>
      <c r="O406" s="5">
        <v>0.0</v>
      </c>
      <c r="P406" s="5">
        <v>0.0</v>
      </c>
      <c r="Q406" s="5">
        <v>0.0</v>
      </c>
      <c r="R406" s="5">
        <v>0.0</v>
      </c>
      <c r="S406" s="5">
        <v>0.0</v>
      </c>
      <c r="T406" s="5">
        <v>0.0</v>
      </c>
      <c r="U406" s="5">
        <v>0.0</v>
      </c>
      <c r="V406" s="5">
        <v>0.0</v>
      </c>
      <c r="W406" s="5">
        <v>0.0</v>
      </c>
      <c r="X406" s="5">
        <v>0.0</v>
      </c>
      <c r="Y406" s="5">
        <v>0.0</v>
      </c>
      <c r="Z406" s="5">
        <v>0.0</v>
      </c>
      <c r="AA406" s="5">
        <v>0.0</v>
      </c>
      <c r="AB406" s="5">
        <v>0.0</v>
      </c>
      <c r="AC406" s="5">
        <v>0.0</v>
      </c>
      <c r="AD406" s="5">
        <v>0.0</v>
      </c>
      <c r="AE406" s="5">
        <v>0.0</v>
      </c>
      <c r="AF406" s="6">
        <f>IFERROR(__xludf.DUMMYFUNCTION("IFERROR(
  VLOOKUP(
    A406,
    IMPORTRANGE(
      ""1ZygntHC1J6IxzKbTidmOyf5nUyW4GCLurHCjexrLm_o        "",
      ""HTMLキャッシュ!A:F""
    ),
    3,
    FALSE
  ),
  0
)
"),46074.562627314815)</f>
        <v>46074.56263</v>
      </c>
      <c r="AG406" s="5"/>
      <c r="AH406" s="5"/>
      <c r="AI406" s="5"/>
      <c r="AJ406" s="5"/>
      <c r="AK406" s="5"/>
      <c r="AL406" s="5"/>
      <c r="AM406" s="5"/>
      <c r="AN406" s="5"/>
      <c r="AO406" s="5"/>
      <c r="AP406" s="5"/>
      <c r="AQ406" s="5"/>
      <c r="AR406" s="3"/>
      <c r="AS406" s="5"/>
      <c r="AT406" s="5"/>
      <c r="AU406" s="5"/>
      <c r="AV406" s="5"/>
      <c r="AW406" s="5"/>
      <c r="AX406" s="5"/>
      <c r="AY406" s="5"/>
      <c r="AZ406" s="7"/>
      <c r="BA406" s="7"/>
    </row>
    <row r="407" ht="16.5" customHeight="1">
      <c r="A407" s="4" t="s">
        <v>846</v>
      </c>
      <c r="B407" s="5">
        <v>6.0</v>
      </c>
      <c r="C407" s="5">
        <v>2.0</v>
      </c>
      <c r="D407" s="1" t="s">
        <v>847</v>
      </c>
      <c r="E407" s="5">
        <v>0.0</v>
      </c>
      <c r="F407" s="5">
        <v>0.0</v>
      </c>
      <c r="G407" s="5">
        <v>0.0</v>
      </c>
      <c r="H407" s="5">
        <v>0.0</v>
      </c>
      <c r="I407" s="5">
        <v>0.0</v>
      </c>
      <c r="J407" s="5">
        <v>2.0</v>
      </c>
      <c r="K407" s="5">
        <v>0.0</v>
      </c>
      <c r="L407" s="5">
        <v>0.0</v>
      </c>
      <c r="M407" s="5">
        <v>0.0</v>
      </c>
      <c r="N407" s="5">
        <v>0.0</v>
      </c>
      <c r="O407" s="5">
        <v>0.0</v>
      </c>
      <c r="P407" s="5">
        <v>0.0</v>
      </c>
      <c r="Q407" s="5">
        <v>0.0</v>
      </c>
      <c r="R407" s="5">
        <v>0.0</v>
      </c>
      <c r="S407" s="5">
        <v>0.0</v>
      </c>
      <c r="T407" s="5">
        <v>0.0</v>
      </c>
      <c r="U407" s="5">
        <v>0.0</v>
      </c>
      <c r="V407" s="5">
        <v>0.0</v>
      </c>
      <c r="W407" s="5">
        <v>0.0</v>
      </c>
      <c r="X407" s="5">
        <v>0.0</v>
      </c>
      <c r="Y407" s="5">
        <v>0.0</v>
      </c>
      <c r="Z407" s="5">
        <v>0.0</v>
      </c>
      <c r="AA407" s="5">
        <v>0.0</v>
      </c>
      <c r="AB407" s="5">
        <v>0.0</v>
      </c>
      <c r="AC407" s="5">
        <v>0.0</v>
      </c>
      <c r="AD407" s="5">
        <v>0.0</v>
      </c>
      <c r="AE407" s="5">
        <v>0.0</v>
      </c>
      <c r="AF407" s="6">
        <f>IFERROR(__xludf.DUMMYFUNCTION("IFERROR(
  VLOOKUP(
    A407,
    IMPORTRANGE(
      ""1ZygntHC1J6IxzKbTidmOyf5nUyW4GCLurHCjexrLm_o        "",
      ""HTMLキャッシュ!A:F""
    ),
    3,
    FALSE
  ),
  0
)
"),46055.741736111115)</f>
        <v>46055.74174</v>
      </c>
      <c r="AG407" s="5"/>
      <c r="AH407" s="5"/>
      <c r="AI407" s="5"/>
      <c r="AJ407" s="5"/>
      <c r="AK407" s="5"/>
      <c r="AL407" s="5"/>
      <c r="AM407" s="5"/>
      <c r="AN407" s="5"/>
      <c r="AO407" s="5"/>
      <c r="AP407" s="5"/>
      <c r="AQ407" s="5"/>
      <c r="AR407" s="3"/>
      <c r="AS407" s="5"/>
      <c r="AT407" s="5"/>
      <c r="AU407" s="5"/>
      <c r="AV407" s="5"/>
      <c r="AW407" s="5"/>
      <c r="AX407" s="5"/>
      <c r="AY407" s="5"/>
      <c r="AZ407" s="7"/>
      <c r="BA407" s="7"/>
    </row>
    <row r="408" ht="16.5" customHeight="1">
      <c r="A408" s="4" t="s">
        <v>848</v>
      </c>
      <c r="B408" s="5">
        <v>0.0</v>
      </c>
      <c r="C408" s="5">
        <v>2.0</v>
      </c>
      <c r="D408" s="1" t="s">
        <v>849</v>
      </c>
      <c r="E408" s="5">
        <v>0.0</v>
      </c>
      <c r="F408" s="5">
        <v>0.0</v>
      </c>
      <c r="G408" s="5">
        <v>0.0</v>
      </c>
      <c r="H408" s="5">
        <v>0.0</v>
      </c>
      <c r="I408" s="5">
        <v>0.0</v>
      </c>
      <c r="J408" s="5">
        <v>0.0</v>
      </c>
      <c r="K408" s="5">
        <v>0.0</v>
      </c>
      <c r="L408" s="5">
        <v>0.0</v>
      </c>
      <c r="M408" s="5">
        <v>0.0</v>
      </c>
      <c r="N408" s="5">
        <v>2.0</v>
      </c>
      <c r="O408" s="5">
        <v>0.0</v>
      </c>
      <c r="P408" s="5">
        <v>0.0</v>
      </c>
      <c r="Q408" s="5">
        <v>0.0</v>
      </c>
      <c r="R408" s="5">
        <v>0.0</v>
      </c>
      <c r="S408" s="5">
        <v>0.0</v>
      </c>
      <c r="T408" s="5">
        <v>0.0</v>
      </c>
      <c r="U408" s="5">
        <v>0.0</v>
      </c>
      <c r="V408" s="5">
        <v>0.0</v>
      </c>
      <c r="W408" s="5">
        <v>0.0</v>
      </c>
      <c r="X408" s="5">
        <v>0.0</v>
      </c>
      <c r="Y408" s="5">
        <v>0.0</v>
      </c>
      <c r="Z408" s="5">
        <v>0.0</v>
      </c>
      <c r="AA408" s="5">
        <v>0.0</v>
      </c>
      <c r="AB408" s="5">
        <v>0.0</v>
      </c>
      <c r="AC408" s="5">
        <v>0.0</v>
      </c>
      <c r="AD408" s="5">
        <v>0.0</v>
      </c>
      <c r="AE408" s="5">
        <v>0.0</v>
      </c>
      <c r="AF408" s="6">
        <f>IFERROR(__xludf.DUMMYFUNCTION("IFERROR(
  VLOOKUP(
    A408,
    IMPORTRANGE(
      ""1ZygntHC1J6IxzKbTidmOyf5nUyW4GCLurHCjexrLm_o        "",
      ""HTMLキャッシュ!A:F""
    ),
    3,
    FALSE
  ),
  0
)
"),46084.63170138889)</f>
        <v>46084.6317</v>
      </c>
      <c r="AG408" s="5"/>
      <c r="AH408" s="5"/>
      <c r="AI408" s="5"/>
      <c r="AJ408" s="5"/>
      <c r="AK408" s="5"/>
      <c r="AL408" s="5"/>
      <c r="AM408" s="5"/>
      <c r="AN408" s="5"/>
      <c r="AO408" s="5"/>
      <c r="AP408" s="5"/>
      <c r="AQ408" s="5"/>
      <c r="AR408" s="3"/>
      <c r="AS408" s="5"/>
      <c r="AT408" s="5"/>
      <c r="AU408" s="5"/>
      <c r="AV408" s="5"/>
      <c r="AW408" s="5"/>
      <c r="AX408" s="5"/>
      <c r="AY408" s="5"/>
      <c r="AZ408" s="7"/>
      <c r="BA408" s="7"/>
    </row>
    <row r="409" ht="16.5" customHeight="1">
      <c r="A409" s="4" t="s">
        <v>850</v>
      </c>
      <c r="B409" s="5">
        <v>164.0</v>
      </c>
      <c r="C409" s="5">
        <v>2.0</v>
      </c>
      <c r="D409" s="1" t="s">
        <v>851</v>
      </c>
      <c r="E409" s="5">
        <v>0.0</v>
      </c>
      <c r="F409" s="5">
        <v>2.0</v>
      </c>
      <c r="G409" s="5">
        <v>0.0</v>
      </c>
      <c r="H409" s="5">
        <v>0.0</v>
      </c>
      <c r="I409" s="5">
        <v>0.0</v>
      </c>
      <c r="J409" s="5">
        <v>0.0</v>
      </c>
      <c r="K409" s="5">
        <v>0.0</v>
      </c>
      <c r="L409" s="5">
        <v>0.0</v>
      </c>
      <c r="M409" s="5">
        <v>0.0</v>
      </c>
      <c r="N409" s="5">
        <v>0.0</v>
      </c>
      <c r="O409" s="5">
        <v>0.0</v>
      </c>
      <c r="P409" s="5">
        <v>0.0</v>
      </c>
      <c r="Q409" s="5">
        <v>0.0</v>
      </c>
      <c r="R409" s="5">
        <v>0.0</v>
      </c>
      <c r="S409" s="5">
        <v>0.0</v>
      </c>
      <c r="T409" s="5">
        <v>0.0</v>
      </c>
      <c r="U409" s="5">
        <v>0.0</v>
      </c>
      <c r="V409" s="5">
        <v>0.0</v>
      </c>
      <c r="W409" s="5">
        <v>0.0</v>
      </c>
      <c r="X409" s="5">
        <v>0.0</v>
      </c>
      <c r="Y409" s="5">
        <v>0.0</v>
      </c>
      <c r="Z409" s="5">
        <v>0.0</v>
      </c>
      <c r="AA409" s="5">
        <v>0.0</v>
      </c>
      <c r="AB409" s="5">
        <v>0.0</v>
      </c>
      <c r="AC409" s="5">
        <v>0.0</v>
      </c>
      <c r="AD409" s="5">
        <v>0.0</v>
      </c>
      <c r="AE409" s="5">
        <v>0.0</v>
      </c>
      <c r="AF409" s="6">
        <f>IFERROR(__xludf.DUMMYFUNCTION("IFERROR(
  VLOOKUP(
    A409,
    IMPORTRANGE(
      ""1ZygntHC1J6IxzKbTidmOyf5nUyW4GCLurHCjexrLm_o        "",
      ""HTMLキャッシュ!A:F""
    ),
    3,
    FALSE
  ),
  0
)
"),46086.617106481484)</f>
        <v>46086.61711</v>
      </c>
      <c r="AG409" s="5"/>
      <c r="AH409" s="5"/>
      <c r="AI409" s="5"/>
      <c r="AJ409" s="5"/>
      <c r="AK409" s="5"/>
      <c r="AL409" s="5"/>
      <c r="AM409" s="5"/>
      <c r="AN409" s="5"/>
      <c r="AO409" s="5"/>
      <c r="AP409" s="5"/>
      <c r="AQ409" s="5"/>
      <c r="AR409" s="3"/>
      <c r="AS409" s="5"/>
      <c r="AT409" s="5"/>
      <c r="AU409" s="5"/>
      <c r="AV409" s="5"/>
      <c r="AW409" s="5"/>
      <c r="AX409" s="5"/>
      <c r="AY409" s="5"/>
      <c r="AZ409" s="7"/>
      <c r="BA409" s="7"/>
    </row>
    <row r="410" ht="16.5" customHeight="1">
      <c r="A410" s="4" t="s">
        <v>852</v>
      </c>
      <c r="B410" s="5">
        <v>15.0</v>
      </c>
      <c r="C410" s="5">
        <v>2.0</v>
      </c>
      <c r="D410" s="1" t="s">
        <v>853</v>
      </c>
      <c r="E410" s="5">
        <v>2.0</v>
      </c>
      <c r="F410" s="5">
        <v>0.0</v>
      </c>
      <c r="G410" s="5">
        <v>0.0</v>
      </c>
      <c r="H410" s="5">
        <v>0.0</v>
      </c>
      <c r="I410" s="5">
        <v>0.0</v>
      </c>
      <c r="J410" s="5">
        <v>0.0</v>
      </c>
      <c r="K410" s="5">
        <v>0.0</v>
      </c>
      <c r="L410" s="5">
        <v>0.0</v>
      </c>
      <c r="M410" s="5">
        <v>0.0</v>
      </c>
      <c r="N410" s="5">
        <v>0.0</v>
      </c>
      <c r="O410" s="5">
        <v>0.0</v>
      </c>
      <c r="P410" s="5">
        <v>0.0</v>
      </c>
      <c r="Q410" s="5">
        <v>0.0</v>
      </c>
      <c r="R410" s="5">
        <v>0.0</v>
      </c>
      <c r="S410" s="5">
        <v>0.0</v>
      </c>
      <c r="T410" s="5">
        <v>0.0</v>
      </c>
      <c r="U410" s="5">
        <v>0.0</v>
      </c>
      <c r="V410" s="5">
        <v>0.0</v>
      </c>
      <c r="W410" s="5">
        <v>0.0</v>
      </c>
      <c r="X410" s="5">
        <v>0.0</v>
      </c>
      <c r="Y410" s="5">
        <v>0.0</v>
      </c>
      <c r="Z410" s="5">
        <v>0.0</v>
      </c>
      <c r="AA410" s="5">
        <v>0.0</v>
      </c>
      <c r="AB410" s="5">
        <v>0.0</v>
      </c>
      <c r="AC410" s="5">
        <v>0.0</v>
      </c>
      <c r="AD410" s="5">
        <v>0.0</v>
      </c>
      <c r="AE410" s="5">
        <v>0.0</v>
      </c>
      <c r="AF410" s="6">
        <f>IFERROR(__xludf.DUMMYFUNCTION("IFERROR(
  VLOOKUP(
    A410,
    IMPORTRANGE(
      ""1ZygntHC1J6IxzKbTidmOyf5nUyW4GCLurHCjexrLm_o        "",
      ""HTMLキャッシュ!A:F""
    ),
    3,
    FALSE
  ),
  0
)
"),46086.819606481484)</f>
        <v>46086.81961</v>
      </c>
      <c r="AG410" s="5"/>
      <c r="AH410" s="5"/>
      <c r="AI410" s="5"/>
      <c r="AJ410" s="5"/>
      <c r="AK410" s="5"/>
      <c r="AL410" s="5"/>
      <c r="AM410" s="5"/>
      <c r="AN410" s="5"/>
      <c r="AO410" s="5"/>
      <c r="AP410" s="5"/>
      <c r="AQ410" s="5"/>
      <c r="AR410" s="3"/>
      <c r="AS410" s="5"/>
      <c r="AT410" s="5"/>
      <c r="AU410" s="5"/>
      <c r="AV410" s="5"/>
      <c r="AW410" s="5"/>
      <c r="AX410" s="5"/>
      <c r="AY410" s="5"/>
      <c r="AZ410" s="7"/>
      <c r="BA410" s="7"/>
    </row>
    <row r="411" ht="16.5" customHeight="1">
      <c r="A411" s="4" t="s">
        <v>854</v>
      </c>
      <c r="B411" s="5">
        <v>30.0</v>
      </c>
      <c r="C411" s="5">
        <v>2.0</v>
      </c>
      <c r="D411" s="1" t="s">
        <v>855</v>
      </c>
      <c r="E411" s="5">
        <v>1.0</v>
      </c>
      <c r="F411" s="5">
        <v>1.0</v>
      </c>
      <c r="G411" s="5">
        <v>0.0</v>
      </c>
      <c r="H411" s="5">
        <v>0.0</v>
      </c>
      <c r="I411" s="5">
        <v>0.0</v>
      </c>
      <c r="J411" s="5">
        <v>0.0</v>
      </c>
      <c r="K411" s="5">
        <v>0.0</v>
      </c>
      <c r="L411" s="5">
        <v>0.0</v>
      </c>
      <c r="M411" s="5">
        <v>0.0</v>
      </c>
      <c r="N411" s="5">
        <v>0.0</v>
      </c>
      <c r="O411" s="5">
        <v>0.0</v>
      </c>
      <c r="P411" s="5">
        <v>0.0</v>
      </c>
      <c r="Q411" s="5">
        <v>0.0</v>
      </c>
      <c r="R411" s="5">
        <v>0.0</v>
      </c>
      <c r="S411" s="5">
        <v>0.0</v>
      </c>
      <c r="T411" s="5">
        <v>0.0</v>
      </c>
      <c r="U411" s="5">
        <v>0.0</v>
      </c>
      <c r="V411" s="5">
        <v>0.0</v>
      </c>
      <c r="W411" s="5">
        <v>0.0</v>
      </c>
      <c r="X411" s="5">
        <v>0.0</v>
      </c>
      <c r="Y411" s="5">
        <v>0.0</v>
      </c>
      <c r="Z411" s="5">
        <v>0.0</v>
      </c>
      <c r="AA411" s="5">
        <v>0.0</v>
      </c>
      <c r="AB411" s="5">
        <v>0.0</v>
      </c>
      <c r="AC411" s="5">
        <v>0.0</v>
      </c>
      <c r="AD411" s="5">
        <v>0.0</v>
      </c>
      <c r="AE411" s="5">
        <v>0.0</v>
      </c>
      <c r="AF411" s="6">
        <f>IFERROR(__xludf.DUMMYFUNCTION("IFERROR(
  VLOOKUP(
    A411,
    IMPORTRANGE(
      ""1ZygntHC1J6IxzKbTidmOyf5nUyW4GCLurHCjexrLm_o        "",
      ""HTMLキャッシュ!A:F""
    ),
    3,
    FALSE
  ),
  0
)
"),46085.76267361111)</f>
        <v>46085.76267</v>
      </c>
      <c r="AG411" s="5"/>
      <c r="AH411" s="5"/>
      <c r="AI411" s="5"/>
      <c r="AJ411" s="5"/>
      <c r="AK411" s="5"/>
      <c r="AL411" s="5"/>
      <c r="AM411" s="5"/>
      <c r="AN411" s="5"/>
      <c r="AO411" s="5"/>
      <c r="AP411" s="5"/>
      <c r="AQ411" s="5"/>
      <c r="AR411" s="3"/>
      <c r="AS411" s="5"/>
      <c r="AT411" s="5"/>
      <c r="AU411" s="5"/>
      <c r="AV411" s="5"/>
      <c r="AW411" s="5"/>
      <c r="AX411" s="5"/>
      <c r="AY411" s="5"/>
      <c r="AZ411" s="7"/>
      <c r="BA411" s="7"/>
    </row>
    <row r="412" ht="16.5" customHeight="1">
      <c r="A412" s="4" t="s">
        <v>856</v>
      </c>
      <c r="B412" s="5">
        <v>46.0</v>
      </c>
      <c r="C412" s="5">
        <v>2.0</v>
      </c>
      <c r="D412" s="1" t="s">
        <v>857</v>
      </c>
      <c r="E412" s="5">
        <v>0.0</v>
      </c>
      <c r="F412" s="5">
        <v>1.0</v>
      </c>
      <c r="G412" s="5">
        <v>0.0</v>
      </c>
      <c r="H412" s="5">
        <v>0.0</v>
      </c>
      <c r="I412" s="5">
        <v>0.0</v>
      </c>
      <c r="J412" s="5">
        <v>0.0</v>
      </c>
      <c r="K412" s="5">
        <v>0.0</v>
      </c>
      <c r="L412" s="5">
        <v>1.0</v>
      </c>
      <c r="M412" s="5">
        <v>0.0</v>
      </c>
      <c r="N412" s="5">
        <v>0.0</v>
      </c>
      <c r="O412" s="5">
        <v>0.0</v>
      </c>
      <c r="P412" s="5">
        <v>0.0</v>
      </c>
      <c r="Q412" s="5">
        <v>0.0</v>
      </c>
      <c r="R412" s="5">
        <v>0.0</v>
      </c>
      <c r="S412" s="5">
        <v>0.0</v>
      </c>
      <c r="T412" s="5">
        <v>0.0</v>
      </c>
      <c r="U412" s="5">
        <v>0.0</v>
      </c>
      <c r="V412" s="5">
        <v>0.0</v>
      </c>
      <c r="W412" s="5">
        <v>0.0</v>
      </c>
      <c r="X412" s="5">
        <v>0.0</v>
      </c>
      <c r="Y412" s="5">
        <v>0.0</v>
      </c>
      <c r="Z412" s="5">
        <v>0.0</v>
      </c>
      <c r="AA412" s="5">
        <v>0.0</v>
      </c>
      <c r="AB412" s="5">
        <v>0.0</v>
      </c>
      <c r="AC412" s="5">
        <v>0.0</v>
      </c>
      <c r="AD412" s="5">
        <v>0.0</v>
      </c>
      <c r="AE412" s="5">
        <v>0.0</v>
      </c>
      <c r="AF412" s="6">
        <f>IFERROR(__xludf.DUMMYFUNCTION("IFERROR(
  VLOOKUP(
    A412,
    IMPORTRANGE(
      ""1ZygntHC1J6IxzKbTidmOyf5nUyW4GCLurHCjexrLm_o        "",
      ""HTMLキャッシュ!A:F""
    ),
    3,
    FALSE
  ),
  0
)
"),46086.815046296295)</f>
        <v>46086.81505</v>
      </c>
      <c r="AG412" s="5"/>
      <c r="AH412" s="5"/>
      <c r="AI412" s="5"/>
      <c r="AJ412" s="5"/>
      <c r="AK412" s="5"/>
      <c r="AL412" s="5"/>
      <c r="AM412" s="5"/>
      <c r="AN412" s="5"/>
      <c r="AO412" s="5"/>
      <c r="AP412" s="5"/>
      <c r="AQ412" s="5"/>
      <c r="AR412" s="3"/>
      <c r="AS412" s="5"/>
      <c r="AT412" s="5"/>
      <c r="AU412" s="5"/>
      <c r="AV412" s="5"/>
      <c r="AW412" s="5"/>
      <c r="AX412" s="5"/>
      <c r="AY412" s="5"/>
      <c r="AZ412" s="7"/>
      <c r="BA412" s="7"/>
    </row>
    <row r="413" ht="16.5" customHeight="1">
      <c r="A413" s="4" t="s">
        <v>858</v>
      </c>
      <c r="B413" s="5">
        <v>0.0</v>
      </c>
      <c r="C413" s="5">
        <v>2.0</v>
      </c>
      <c r="D413" s="1" t="s">
        <v>859</v>
      </c>
      <c r="E413" s="5">
        <v>0.0</v>
      </c>
      <c r="F413" s="5">
        <v>2.0</v>
      </c>
      <c r="G413" s="5">
        <v>0.0</v>
      </c>
      <c r="H413" s="5">
        <v>0.0</v>
      </c>
      <c r="I413" s="5">
        <v>0.0</v>
      </c>
      <c r="J413" s="5">
        <v>0.0</v>
      </c>
      <c r="K413" s="5">
        <v>0.0</v>
      </c>
      <c r="L413" s="5">
        <v>0.0</v>
      </c>
      <c r="M413" s="5">
        <v>0.0</v>
      </c>
      <c r="N413" s="5">
        <v>0.0</v>
      </c>
      <c r="O413" s="5">
        <v>0.0</v>
      </c>
      <c r="P413" s="5">
        <v>0.0</v>
      </c>
      <c r="Q413" s="5">
        <v>0.0</v>
      </c>
      <c r="R413" s="5">
        <v>0.0</v>
      </c>
      <c r="S413" s="5">
        <v>0.0</v>
      </c>
      <c r="T413" s="5">
        <v>0.0</v>
      </c>
      <c r="U413" s="5">
        <v>0.0</v>
      </c>
      <c r="V413" s="5">
        <v>0.0</v>
      </c>
      <c r="W413" s="5">
        <v>0.0</v>
      </c>
      <c r="X413" s="5">
        <v>0.0</v>
      </c>
      <c r="Y413" s="5">
        <v>0.0</v>
      </c>
      <c r="Z413" s="5">
        <v>0.0</v>
      </c>
      <c r="AA413" s="5">
        <v>0.0</v>
      </c>
      <c r="AB413" s="5">
        <v>0.0</v>
      </c>
      <c r="AC413" s="5">
        <v>0.0</v>
      </c>
      <c r="AD413" s="5">
        <v>0.0</v>
      </c>
      <c r="AE413" s="5">
        <v>0.0</v>
      </c>
      <c r="AF413" s="6">
        <f>IFERROR(__xludf.DUMMYFUNCTION("IFERROR(
  VLOOKUP(
    A413,
    IMPORTRANGE(
      ""1ZygntHC1J6IxzKbTidmOyf5nUyW4GCLurHCjexrLm_o        "",
      ""HTMLキャッシュ!A:F""
    ),
    3,
    FALSE
  ),
  0
)
"),46043.74133101852)</f>
        <v>46043.74133</v>
      </c>
      <c r="AG413" s="5"/>
      <c r="AH413" s="5"/>
      <c r="AI413" s="5"/>
      <c r="AJ413" s="5"/>
      <c r="AK413" s="5"/>
      <c r="AL413" s="5"/>
      <c r="AM413" s="5"/>
      <c r="AN413" s="5"/>
      <c r="AO413" s="5"/>
      <c r="AP413" s="5"/>
      <c r="AQ413" s="5"/>
      <c r="AR413" s="3"/>
      <c r="AS413" s="5"/>
      <c r="AT413" s="5"/>
      <c r="AU413" s="5"/>
      <c r="AV413" s="5"/>
      <c r="AW413" s="5"/>
      <c r="AX413" s="5"/>
      <c r="AY413" s="5"/>
      <c r="AZ413" s="7"/>
      <c r="BA413" s="7"/>
    </row>
    <row r="414" ht="16.5" customHeight="1">
      <c r="A414" s="4" t="s">
        <v>860</v>
      </c>
      <c r="B414" s="5">
        <v>65.0</v>
      </c>
      <c r="C414" s="5">
        <v>2.0</v>
      </c>
      <c r="D414" s="1" t="s">
        <v>861</v>
      </c>
      <c r="E414" s="5">
        <v>0.0</v>
      </c>
      <c r="F414" s="5">
        <v>0.0</v>
      </c>
      <c r="G414" s="5">
        <v>0.0</v>
      </c>
      <c r="H414" s="5">
        <v>0.0</v>
      </c>
      <c r="I414" s="5">
        <v>0.0</v>
      </c>
      <c r="J414" s="5">
        <v>0.0</v>
      </c>
      <c r="K414" s="5">
        <v>0.0</v>
      </c>
      <c r="L414" s="5">
        <v>0.0</v>
      </c>
      <c r="M414" s="5">
        <v>0.0</v>
      </c>
      <c r="N414" s="5">
        <v>0.0</v>
      </c>
      <c r="O414" s="5">
        <v>0.0</v>
      </c>
      <c r="P414" s="5">
        <v>0.0</v>
      </c>
      <c r="Q414" s="5">
        <v>0.0</v>
      </c>
      <c r="R414" s="5">
        <v>0.0</v>
      </c>
      <c r="S414" s="5">
        <v>0.0</v>
      </c>
      <c r="T414" s="5">
        <v>0.0</v>
      </c>
      <c r="U414" s="5">
        <v>0.0</v>
      </c>
      <c r="V414" s="5">
        <v>0.0</v>
      </c>
      <c r="W414" s="5">
        <v>0.0</v>
      </c>
      <c r="X414" s="5">
        <v>0.0</v>
      </c>
      <c r="Y414" s="5">
        <v>0.0</v>
      </c>
      <c r="Z414" s="5">
        <v>0.0</v>
      </c>
      <c r="AA414" s="5">
        <v>0.0</v>
      </c>
      <c r="AB414" s="5">
        <v>0.0</v>
      </c>
      <c r="AC414" s="5">
        <v>1.0</v>
      </c>
      <c r="AD414" s="5">
        <v>0.0</v>
      </c>
      <c r="AE414" s="5">
        <v>1.0</v>
      </c>
      <c r="AF414" s="6">
        <f>IFERROR(__xludf.DUMMYFUNCTION("IFERROR(
  VLOOKUP(
    A414,
    IMPORTRANGE(
      ""1ZygntHC1J6IxzKbTidmOyf5nUyW4GCLurHCjexrLm_o        "",
      ""HTMLキャッシュ!A:F""
    ),
    3,
    FALSE
  ),
  0
)
"),46074.58155092593)</f>
        <v>46074.58155</v>
      </c>
      <c r="AG414" s="5"/>
      <c r="AH414" s="5"/>
      <c r="AI414" s="5"/>
      <c r="AJ414" s="5"/>
      <c r="AK414" s="5"/>
      <c r="AL414" s="5"/>
      <c r="AM414" s="5"/>
      <c r="AN414" s="5"/>
      <c r="AO414" s="5"/>
      <c r="AP414" s="5"/>
      <c r="AQ414" s="5"/>
      <c r="AR414" s="3"/>
      <c r="AS414" s="5"/>
      <c r="AT414" s="5"/>
      <c r="AU414" s="5"/>
      <c r="AV414" s="5"/>
      <c r="AW414" s="5"/>
      <c r="AX414" s="5"/>
      <c r="AY414" s="5"/>
      <c r="AZ414" s="7"/>
      <c r="BA414" s="7"/>
    </row>
    <row r="415" ht="16.5" customHeight="1">
      <c r="A415" s="4" t="s">
        <v>862</v>
      </c>
      <c r="B415" s="5">
        <v>2.0</v>
      </c>
      <c r="C415" s="5">
        <v>2.0</v>
      </c>
      <c r="D415" s="1" t="s">
        <v>863</v>
      </c>
      <c r="E415" s="5">
        <v>0.0</v>
      </c>
      <c r="F415" s="5">
        <v>0.0</v>
      </c>
      <c r="G415" s="5">
        <v>0.0</v>
      </c>
      <c r="H415" s="5">
        <v>0.0</v>
      </c>
      <c r="I415" s="5">
        <v>0.0</v>
      </c>
      <c r="J415" s="5">
        <v>1.0</v>
      </c>
      <c r="K415" s="5">
        <v>1.0</v>
      </c>
      <c r="L415" s="5">
        <v>0.0</v>
      </c>
      <c r="M415" s="5">
        <v>0.0</v>
      </c>
      <c r="N415" s="5">
        <v>0.0</v>
      </c>
      <c r="O415" s="5">
        <v>0.0</v>
      </c>
      <c r="P415" s="5">
        <v>0.0</v>
      </c>
      <c r="Q415" s="5">
        <v>0.0</v>
      </c>
      <c r="R415" s="5">
        <v>0.0</v>
      </c>
      <c r="S415" s="5">
        <v>0.0</v>
      </c>
      <c r="T415" s="5">
        <v>0.0</v>
      </c>
      <c r="U415" s="5">
        <v>0.0</v>
      </c>
      <c r="V415" s="5">
        <v>0.0</v>
      </c>
      <c r="W415" s="5">
        <v>0.0</v>
      </c>
      <c r="X415" s="5">
        <v>0.0</v>
      </c>
      <c r="Y415" s="5">
        <v>0.0</v>
      </c>
      <c r="Z415" s="5">
        <v>0.0</v>
      </c>
      <c r="AA415" s="5">
        <v>0.0</v>
      </c>
      <c r="AB415" s="5">
        <v>0.0</v>
      </c>
      <c r="AC415" s="5">
        <v>0.0</v>
      </c>
      <c r="AD415" s="5">
        <v>0.0</v>
      </c>
      <c r="AE415" s="5">
        <v>0.0</v>
      </c>
      <c r="AF415" s="6">
        <f>IFERROR(__xludf.DUMMYFUNCTION("IFERROR(
  VLOOKUP(
    A415,
    IMPORTRANGE(
      ""1ZygntHC1J6IxzKbTidmOyf5nUyW4GCLurHCjexrLm_o        "",
      ""HTMLキャッシュ!A:F""
    ),
    3,
    FALSE
  ),
  0
)
"),46020.71105324074)</f>
        <v>46020.71105</v>
      </c>
      <c r="AG415" s="5"/>
      <c r="AH415" s="5"/>
      <c r="AI415" s="5"/>
      <c r="AJ415" s="5"/>
      <c r="AK415" s="5"/>
      <c r="AL415" s="5"/>
      <c r="AM415" s="5"/>
      <c r="AN415" s="5"/>
      <c r="AO415" s="5"/>
      <c r="AP415" s="5"/>
      <c r="AQ415" s="5"/>
      <c r="AR415" s="3"/>
      <c r="AS415" s="5"/>
      <c r="AT415" s="5"/>
      <c r="AU415" s="5"/>
      <c r="AV415" s="5"/>
      <c r="AW415" s="5"/>
      <c r="AX415" s="5"/>
      <c r="AY415" s="5"/>
      <c r="AZ415" s="7"/>
      <c r="BA415" s="7"/>
    </row>
    <row r="416" ht="16.5" customHeight="1">
      <c r="A416" s="4" t="s">
        <v>864</v>
      </c>
      <c r="B416" s="5">
        <v>23.0</v>
      </c>
      <c r="C416" s="5">
        <v>2.0</v>
      </c>
      <c r="D416" s="1" t="s">
        <v>865</v>
      </c>
      <c r="E416" s="5">
        <v>1.0</v>
      </c>
      <c r="F416" s="5">
        <v>0.0</v>
      </c>
      <c r="G416" s="5">
        <v>0.0</v>
      </c>
      <c r="H416" s="5">
        <v>0.0</v>
      </c>
      <c r="I416" s="5">
        <v>0.0</v>
      </c>
      <c r="J416" s="5">
        <v>0.0</v>
      </c>
      <c r="K416" s="5">
        <v>0.0</v>
      </c>
      <c r="L416" s="5">
        <v>0.0</v>
      </c>
      <c r="M416" s="5">
        <v>0.0</v>
      </c>
      <c r="N416" s="5">
        <v>0.0</v>
      </c>
      <c r="O416" s="5">
        <v>0.0</v>
      </c>
      <c r="P416" s="5">
        <v>0.0</v>
      </c>
      <c r="Q416" s="5">
        <v>0.0</v>
      </c>
      <c r="R416" s="5">
        <v>0.0</v>
      </c>
      <c r="S416" s="5">
        <v>0.0</v>
      </c>
      <c r="T416" s="5">
        <v>0.0</v>
      </c>
      <c r="U416" s="5">
        <v>0.0</v>
      </c>
      <c r="V416" s="5">
        <v>0.0</v>
      </c>
      <c r="W416" s="5">
        <v>0.0</v>
      </c>
      <c r="X416" s="5">
        <v>0.0</v>
      </c>
      <c r="Y416" s="5">
        <v>0.0</v>
      </c>
      <c r="Z416" s="5">
        <v>0.0</v>
      </c>
      <c r="AA416" s="5">
        <v>0.0</v>
      </c>
      <c r="AB416" s="5">
        <v>0.0</v>
      </c>
      <c r="AC416" s="5">
        <v>0.0</v>
      </c>
      <c r="AD416" s="5">
        <v>0.0</v>
      </c>
      <c r="AE416" s="5">
        <v>1.0</v>
      </c>
      <c r="AF416" s="6">
        <f>IFERROR(__xludf.DUMMYFUNCTION("IFERROR(
  VLOOKUP(
    A416,
    IMPORTRANGE(
      ""1ZygntHC1J6IxzKbTidmOyf5nUyW4GCLurHCjexrLm_o        "",
      ""HTMLキャッシュ!A:F""
    ),
    3,
    FALSE
  ),
  0
)
"),46078.612488425926)</f>
        <v>46078.61249</v>
      </c>
      <c r="AG416" s="5"/>
      <c r="AH416" s="5"/>
      <c r="AI416" s="5"/>
      <c r="AJ416" s="5"/>
      <c r="AK416" s="5"/>
      <c r="AL416" s="5"/>
      <c r="AM416" s="5"/>
      <c r="AN416" s="5"/>
      <c r="AO416" s="5"/>
      <c r="AP416" s="5"/>
      <c r="AQ416" s="5"/>
      <c r="AR416" s="3"/>
      <c r="AS416" s="5"/>
      <c r="AT416" s="5"/>
      <c r="AU416" s="5"/>
      <c r="AV416" s="5"/>
      <c r="AW416" s="5"/>
      <c r="AX416" s="5"/>
      <c r="AY416" s="5"/>
      <c r="AZ416" s="7"/>
      <c r="BA416" s="7"/>
    </row>
    <row r="417" ht="16.5" customHeight="1">
      <c r="A417" s="4" t="s">
        <v>866</v>
      </c>
      <c r="B417" s="5">
        <v>37.0</v>
      </c>
      <c r="C417" s="5">
        <v>2.0</v>
      </c>
      <c r="D417" s="1" t="s">
        <v>867</v>
      </c>
      <c r="E417" s="5">
        <v>2.0</v>
      </c>
      <c r="F417" s="5">
        <v>0.0</v>
      </c>
      <c r="G417" s="5">
        <v>0.0</v>
      </c>
      <c r="H417" s="5">
        <v>0.0</v>
      </c>
      <c r="I417" s="5">
        <v>0.0</v>
      </c>
      <c r="J417" s="5">
        <v>0.0</v>
      </c>
      <c r="K417" s="5">
        <v>0.0</v>
      </c>
      <c r="L417" s="5">
        <v>0.0</v>
      </c>
      <c r="M417" s="5">
        <v>0.0</v>
      </c>
      <c r="N417" s="5">
        <v>0.0</v>
      </c>
      <c r="O417" s="5">
        <v>0.0</v>
      </c>
      <c r="P417" s="5">
        <v>0.0</v>
      </c>
      <c r="Q417" s="5">
        <v>0.0</v>
      </c>
      <c r="R417" s="5">
        <v>0.0</v>
      </c>
      <c r="S417" s="5">
        <v>0.0</v>
      </c>
      <c r="T417" s="5">
        <v>0.0</v>
      </c>
      <c r="U417" s="5">
        <v>0.0</v>
      </c>
      <c r="V417" s="5">
        <v>0.0</v>
      </c>
      <c r="W417" s="5">
        <v>0.0</v>
      </c>
      <c r="X417" s="5">
        <v>0.0</v>
      </c>
      <c r="Y417" s="5">
        <v>0.0</v>
      </c>
      <c r="Z417" s="5">
        <v>0.0</v>
      </c>
      <c r="AA417" s="5">
        <v>0.0</v>
      </c>
      <c r="AB417" s="5">
        <v>0.0</v>
      </c>
      <c r="AC417" s="5">
        <v>0.0</v>
      </c>
      <c r="AD417" s="5">
        <v>0.0</v>
      </c>
      <c r="AE417" s="5">
        <v>0.0</v>
      </c>
      <c r="AF417" s="6">
        <f>IFERROR(__xludf.DUMMYFUNCTION("IFERROR(
  VLOOKUP(
    A417,
    IMPORTRANGE(
      ""1ZygntHC1J6IxzKbTidmOyf5nUyW4GCLurHCjexrLm_o        "",
      ""HTMLキャッシュ!A:F""
    ),
    3,
    FALSE
  ),
  0
)
"),46078.853530092594)</f>
        <v>46078.85353</v>
      </c>
      <c r="AG417" s="5"/>
      <c r="AH417" s="5"/>
      <c r="AI417" s="5"/>
      <c r="AJ417" s="5"/>
      <c r="AK417" s="5"/>
      <c r="AL417" s="5"/>
      <c r="AM417" s="5"/>
      <c r="AN417" s="5"/>
      <c r="AO417" s="5"/>
      <c r="AP417" s="5"/>
      <c r="AQ417" s="5"/>
      <c r="AR417" s="3"/>
      <c r="AS417" s="5"/>
      <c r="AT417" s="5"/>
      <c r="AU417" s="5"/>
      <c r="AV417" s="5"/>
      <c r="AW417" s="5"/>
      <c r="AX417" s="5"/>
      <c r="AY417" s="5"/>
      <c r="AZ417" s="7"/>
      <c r="BA417" s="7"/>
    </row>
    <row r="418" ht="16.5" customHeight="1">
      <c r="A418" s="4" t="s">
        <v>868</v>
      </c>
      <c r="B418" s="5">
        <v>2.0</v>
      </c>
      <c r="C418" s="5">
        <v>2.0</v>
      </c>
      <c r="D418" s="1" t="s">
        <v>869</v>
      </c>
      <c r="E418" s="5">
        <v>0.0</v>
      </c>
      <c r="F418" s="5">
        <v>0.0</v>
      </c>
      <c r="G418" s="5">
        <v>0.0</v>
      </c>
      <c r="H418" s="5">
        <v>0.0</v>
      </c>
      <c r="I418" s="5">
        <v>0.0</v>
      </c>
      <c r="J418" s="5">
        <v>0.0</v>
      </c>
      <c r="K418" s="5">
        <v>0.0</v>
      </c>
      <c r="L418" s="5">
        <v>0.0</v>
      </c>
      <c r="M418" s="5">
        <v>0.0</v>
      </c>
      <c r="N418" s="5">
        <v>1.0</v>
      </c>
      <c r="O418" s="5">
        <v>0.0</v>
      </c>
      <c r="P418" s="5">
        <v>0.0</v>
      </c>
      <c r="Q418" s="5">
        <v>0.0</v>
      </c>
      <c r="R418" s="5">
        <v>0.0</v>
      </c>
      <c r="S418" s="5">
        <v>0.0</v>
      </c>
      <c r="T418" s="5">
        <v>0.0</v>
      </c>
      <c r="U418" s="5">
        <v>1.0</v>
      </c>
      <c r="V418" s="5">
        <v>0.0</v>
      </c>
      <c r="W418" s="5">
        <v>0.0</v>
      </c>
      <c r="X418" s="5">
        <v>0.0</v>
      </c>
      <c r="Y418" s="5">
        <v>0.0</v>
      </c>
      <c r="Z418" s="5">
        <v>0.0</v>
      </c>
      <c r="AA418" s="5">
        <v>0.0</v>
      </c>
      <c r="AB418" s="5">
        <v>0.0</v>
      </c>
      <c r="AC418" s="5">
        <v>0.0</v>
      </c>
      <c r="AD418" s="5">
        <v>0.0</v>
      </c>
      <c r="AE418" s="5">
        <v>0.0</v>
      </c>
      <c r="AF418" s="6">
        <f>IFERROR(__xludf.DUMMYFUNCTION("IFERROR(
  VLOOKUP(
    A418,
    IMPORTRANGE(
      ""1ZygntHC1J6IxzKbTidmOyf5nUyW4GCLurHCjexrLm_o        "",
      ""HTMLキャッシュ!A:F""
    ),
    3,
    FALSE
  ),
  0
)
"),46078.85395833333)</f>
        <v>46078.85396</v>
      </c>
      <c r="AG418" s="5"/>
      <c r="AH418" s="5"/>
      <c r="AI418" s="5"/>
      <c r="AJ418" s="5"/>
      <c r="AK418" s="5"/>
      <c r="AL418" s="5"/>
      <c r="AM418" s="5"/>
      <c r="AN418" s="5"/>
      <c r="AO418" s="5"/>
      <c r="AP418" s="5"/>
      <c r="AQ418" s="5"/>
      <c r="AR418" s="3"/>
      <c r="AS418" s="5"/>
      <c r="AT418" s="5"/>
      <c r="AU418" s="5"/>
      <c r="AV418" s="5"/>
      <c r="AW418" s="5"/>
      <c r="AX418" s="5"/>
      <c r="AY418" s="5"/>
      <c r="AZ418" s="7"/>
      <c r="BA418" s="7"/>
    </row>
    <row r="419" ht="16.5" customHeight="1">
      <c r="A419" s="4" t="s">
        <v>870</v>
      </c>
      <c r="B419" s="5">
        <v>0.0</v>
      </c>
      <c r="C419" s="5">
        <v>2.0</v>
      </c>
      <c r="D419" s="1" t="s">
        <v>871</v>
      </c>
      <c r="E419" s="5">
        <v>0.0</v>
      </c>
      <c r="F419" s="5">
        <v>0.0</v>
      </c>
      <c r="G419" s="5">
        <v>0.0</v>
      </c>
      <c r="H419" s="5">
        <v>0.0</v>
      </c>
      <c r="I419" s="5">
        <v>0.0</v>
      </c>
      <c r="J419" s="5">
        <v>0.0</v>
      </c>
      <c r="K419" s="5">
        <v>0.0</v>
      </c>
      <c r="L419" s="5">
        <v>0.0</v>
      </c>
      <c r="M419" s="5">
        <v>0.0</v>
      </c>
      <c r="N419" s="5">
        <v>0.0</v>
      </c>
      <c r="O419" s="5">
        <v>0.0</v>
      </c>
      <c r="P419" s="5">
        <v>0.0</v>
      </c>
      <c r="Q419" s="5">
        <v>0.0</v>
      </c>
      <c r="R419" s="5">
        <v>1.0</v>
      </c>
      <c r="S419" s="5">
        <v>0.0</v>
      </c>
      <c r="T419" s="5">
        <v>0.0</v>
      </c>
      <c r="U419" s="5">
        <v>1.0</v>
      </c>
      <c r="V419" s="5">
        <v>0.0</v>
      </c>
      <c r="W419" s="5">
        <v>0.0</v>
      </c>
      <c r="X419" s="5">
        <v>0.0</v>
      </c>
      <c r="Y419" s="5">
        <v>0.0</v>
      </c>
      <c r="Z419" s="5">
        <v>0.0</v>
      </c>
      <c r="AA419" s="5">
        <v>0.0</v>
      </c>
      <c r="AB419" s="5">
        <v>0.0</v>
      </c>
      <c r="AC419" s="5">
        <v>0.0</v>
      </c>
      <c r="AD419" s="5">
        <v>0.0</v>
      </c>
      <c r="AE419" s="5">
        <v>0.0</v>
      </c>
      <c r="AF419" s="6">
        <f>IFERROR(__xludf.DUMMYFUNCTION("IFERROR(
  VLOOKUP(
    A419,
    IMPORTRANGE(
      ""1ZygntHC1J6IxzKbTidmOyf5nUyW4GCLurHCjexrLm_o        "",
      ""HTMLキャッシュ!A:F""
    ),
    3,
    FALSE
  ),
  0
)
"),46081.85087962963)</f>
        <v>46081.85088</v>
      </c>
      <c r="AG419" s="5"/>
      <c r="AH419" s="5"/>
      <c r="AI419" s="5"/>
      <c r="AJ419" s="5"/>
      <c r="AK419" s="5"/>
      <c r="AL419" s="5"/>
      <c r="AM419" s="5"/>
      <c r="AN419" s="5"/>
      <c r="AO419" s="5"/>
      <c r="AP419" s="5"/>
      <c r="AQ419" s="5"/>
      <c r="AR419" s="3"/>
      <c r="AS419" s="5"/>
      <c r="AT419" s="5"/>
      <c r="AU419" s="5"/>
      <c r="AV419" s="5"/>
      <c r="AW419" s="5"/>
      <c r="AX419" s="5"/>
      <c r="AY419" s="5"/>
      <c r="AZ419" s="7"/>
      <c r="BA419" s="7"/>
    </row>
    <row r="420" ht="16.5" customHeight="1">
      <c r="A420" s="4" t="s">
        <v>872</v>
      </c>
      <c r="B420" s="5">
        <v>0.0</v>
      </c>
      <c r="C420" s="5">
        <v>2.0</v>
      </c>
      <c r="D420" s="1" t="s">
        <v>873</v>
      </c>
      <c r="E420" s="5">
        <v>0.0</v>
      </c>
      <c r="F420" s="5">
        <v>0.0</v>
      </c>
      <c r="G420" s="5">
        <v>0.0</v>
      </c>
      <c r="H420" s="5">
        <v>0.0</v>
      </c>
      <c r="I420" s="5">
        <v>0.0</v>
      </c>
      <c r="J420" s="5">
        <v>0.0</v>
      </c>
      <c r="K420" s="5">
        <v>1.0</v>
      </c>
      <c r="L420" s="5">
        <v>0.0</v>
      </c>
      <c r="M420" s="5">
        <v>0.0</v>
      </c>
      <c r="N420" s="5">
        <v>0.0</v>
      </c>
      <c r="O420" s="5">
        <v>0.0</v>
      </c>
      <c r="P420" s="5">
        <v>0.0</v>
      </c>
      <c r="Q420" s="5">
        <v>0.0</v>
      </c>
      <c r="R420" s="5">
        <v>1.0</v>
      </c>
      <c r="S420" s="5">
        <v>0.0</v>
      </c>
      <c r="T420" s="5">
        <v>0.0</v>
      </c>
      <c r="U420" s="5">
        <v>0.0</v>
      </c>
      <c r="V420" s="5">
        <v>0.0</v>
      </c>
      <c r="W420" s="5">
        <v>0.0</v>
      </c>
      <c r="X420" s="5">
        <v>0.0</v>
      </c>
      <c r="Y420" s="5">
        <v>0.0</v>
      </c>
      <c r="Z420" s="5">
        <v>0.0</v>
      </c>
      <c r="AA420" s="5">
        <v>0.0</v>
      </c>
      <c r="AB420" s="5">
        <v>0.0</v>
      </c>
      <c r="AC420" s="5">
        <v>0.0</v>
      </c>
      <c r="AD420" s="5">
        <v>0.0</v>
      </c>
      <c r="AE420" s="5">
        <v>0.0</v>
      </c>
      <c r="AF420" s="6">
        <f>IFERROR(__xludf.DUMMYFUNCTION("IFERROR(
  VLOOKUP(
    A420,
    IMPORTRANGE(
      ""1ZygntHC1J6IxzKbTidmOyf5nUyW4GCLurHCjexrLm_o        "",
      ""HTMLキャッシュ!A:F""
    ),
    3,
    FALSE
  ),
  0
)
"),46084.599016203705)</f>
        <v>46084.59902</v>
      </c>
      <c r="AG420" s="5"/>
      <c r="AH420" s="5"/>
      <c r="AI420" s="5"/>
      <c r="AJ420" s="5"/>
      <c r="AK420" s="5"/>
      <c r="AL420" s="5"/>
      <c r="AM420" s="5"/>
      <c r="AN420" s="5"/>
      <c r="AO420" s="5"/>
      <c r="AP420" s="5"/>
      <c r="AQ420" s="5"/>
      <c r="AR420" s="3"/>
      <c r="AS420" s="5"/>
      <c r="AT420" s="5"/>
      <c r="AU420" s="5"/>
      <c r="AV420" s="5"/>
      <c r="AW420" s="5"/>
      <c r="AX420" s="5"/>
      <c r="AY420" s="5"/>
      <c r="AZ420" s="7"/>
      <c r="BA420" s="7"/>
    </row>
    <row r="421" ht="16.5" customHeight="1">
      <c r="A421" s="4" t="s">
        <v>874</v>
      </c>
      <c r="B421" s="5">
        <v>89.0</v>
      </c>
      <c r="C421" s="5">
        <v>2.0</v>
      </c>
      <c r="D421" s="1" t="s">
        <v>875</v>
      </c>
      <c r="E421" s="5">
        <v>0.0</v>
      </c>
      <c r="F421" s="5">
        <v>0.0</v>
      </c>
      <c r="G421" s="5">
        <v>0.0</v>
      </c>
      <c r="H421" s="5">
        <v>0.0</v>
      </c>
      <c r="I421" s="5">
        <v>0.0</v>
      </c>
      <c r="J421" s="5">
        <v>0.0</v>
      </c>
      <c r="K421" s="5">
        <v>0.0</v>
      </c>
      <c r="L421" s="5">
        <v>0.0</v>
      </c>
      <c r="M421" s="5">
        <v>0.0</v>
      </c>
      <c r="N421" s="5">
        <v>2.0</v>
      </c>
      <c r="O421" s="5">
        <v>0.0</v>
      </c>
      <c r="P421" s="5">
        <v>0.0</v>
      </c>
      <c r="Q421" s="5">
        <v>0.0</v>
      </c>
      <c r="R421" s="5">
        <v>0.0</v>
      </c>
      <c r="S421" s="5">
        <v>0.0</v>
      </c>
      <c r="T421" s="5">
        <v>0.0</v>
      </c>
      <c r="U421" s="5">
        <v>0.0</v>
      </c>
      <c r="V421" s="5">
        <v>0.0</v>
      </c>
      <c r="W421" s="5">
        <v>0.0</v>
      </c>
      <c r="X421" s="5">
        <v>0.0</v>
      </c>
      <c r="Y421" s="5">
        <v>0.0</v>
      </c>
      <c r="Z421" s="5">
        <v>0.0</v>
      </c>
      <c r="AA421" s="5">
        <v>0.0</v>
      </c>
      <c r="AB421" s="5">
        <v>0.0</v>
      </c>
      <c r="AC421" s="5">
        <v>0.0</v>
      </c>
      <c r="AD421" s="5">
        <v>0.0</v>
      </c>
      <c r="AE421" s="5">
        <v>0.0</v>
      </c>
      <c r="AF421" s="6">
        <f>IFERROR(__xludf.DUMMYFUNCTION("IFERROR(
  VLOOKUP(
    A421,
    IMPORTRANGE(
      ""1ZygntHC1J6IxzKbTidmOyf5nUyW4GCLurHCjexrLm_o        "",
      ""HTMLキャッシュ!A:F""
    ),
    3,
    FALSE
  ),
  0
)
"),46088.79846064815)</f>
        <v>46088.79846</v>
      </c>
      <c r="AG421" s="5"/>
      <c r="AH421" s="5"/>
      <c r="AI421" s="5"/>
      <c r="AJ421" s="5"/>
      <c r="AK421" s="5"/>
      <c r="AL421" s="5"/>
      <c r="AM421" s="5"/>
      <c r="AN421" s="5"/>
      <c r="AO421" s="5"/>
      <c r="AP421" s="5"/>
      <c r="AQ421" s="5"/>
      <c r="AR421" s="3"/>
      <c r="AS421" s="5"/>
      <c r="AT421" s="5"/>
      <c r="AU421" s="5"/>
      <c r="AV421" s="5"/>
      <c r="AW421" s="5"/>
      <c r="AX421" s="5"/>
      <c r="AY421" s="5"/>
      <c r="AZ421" s="7"/>
      <c r="BA421" s="7"/>
    </row>
    <row r="422" ht="16.5" customHeight="1">
      <c r="A422" s="4" t="s">
        <v>876</v>
      </c>
      <c r="B422" s="5">
        <v>0.0</v>
      </c>
      <c r="C422" s="5">
        <v>2.0</v>
      </c>
      <c r="D422" s="1" t="s">
        <v>877</v>
      </c>
      <c r="E422" s="5">
        <v>0.0</v>
      </c>
      <c r="F422" s="5">
        <v>0.0</v>
      </c>
      <c r="G422" s="5">
        <v>0.0</v>
      </c>
      <c r="H422" s="5">
        <v>0.0</v>
      </c>
      <c r="I422" s="5">
        <v>0.0</v>
      </c>
      <c r="J422" s="5">
        <v>2.0</v>
      </c>
      <c r="K422" s="5">
        <v>0.0</v>
      </c>
      <c r="L422" s="5">
        <v>0.0</v>
      </c>
      <c r="M422" s="5">
        <v>0.0</v>
      </c>
      <c r="N422" s="5">
        <v>0.0</v>
      </c>
      <c r="O422" s="5">
        <v>0.0</v>
      </c>
      <c r="P422" s="5">
        <v>0.0</v>
      </c>
      <c r="Q422" s="5">
        <v>0.0</v>
      </c>
      <c r="R422" s="5">
        <v>0.0</v>
      </c>
      <c r="S422" s="5">
        <v>0.0</v>
      </c>
      <c r="T422" s="5">
        <v>0.0</v>
      </c>
      <c r="U422" s="5">
        <v>0.0</v>
      </c>
      <c r="V422" s="5">
        <v>0.0</v>
      </c>
      <c r="W422" s="5">
        <v>0.0</v>
      </c>
      <c r="X422" s="5">
        <v>0.0</v>
      </c>
      <c r="Y422" s="5">
        <v>0.0</v>
      </c>
      <c r="Z422" s="5">
        <v>0.0</v>
      </c>
      <c r="AA422" s="5">
        <v>0.0</v>
      </c>
      <c r="AB422" s="5">
        <v>0.0</v>
      </c>
      <c r="AC422" s="5">
        <v>0.0</v>
      </c>
      <c r="AD422" s="5">
        <v>0.0</v>
      </c>
      <c r="AE422" s="5">
        <v>0.0</v>
      </c>
      <c r="AF422" s="6">
        <f>IFERROR(__xludf.DUMMYFUNCTION("IFERROR(
  VLOOKUP(
    A422,
    IMPORTRANGE(
      ""1ZygntHC1J6IxzKbTidmOyf5nUyW4GCLurHCjexrLm_o        "",
      ""HTMLキャッシュ!A:F""
    ),
    3,
    FALSE
  ),
  0
)
"),46084.55721064815)</f>
        <v>46084.55721</v>
      </c>
      <c r="AG422" s="5"/>
      <c r="AH422" s="5"/>
      <c r="AI422" s="5"/>
      <c r="AJ422" s="5"/>
      <c r="AK422" s="5"/>
      <c r="AL422" s="5"/>
      <c r="AM422" s="5"/>
      <c r="AN422" s="5"/>
      <c r="AO422" s="5"/>
      <c r="AP422" s="5"/>
      <c r="AQ422" s="5"/>
      <c r="AR422" s="3"/>
      <c r="AS422" s="5"/>
      <c r="AT422" s="5"/>
      <c r="AU422" s="5"/>
      <c r="AV422" s="5"/>
      <c r="AW422" s="5"/>
      <c r="AX422" s="5"/>
      <c r="AY422" s="5"/>
      <c r="AZ422" s="7"/>
      <c r="BA422" s="7"/>
    </row>
    <row r="423" ht="16.5" customHeight="1">
      <c r="A423" s="4" t="s">
        <v>878</v>
      </c>
      <c r="B423" s="5">
        <v>3.0</v>
      </c>
      <c r="C423" s="5">
        <v>2.0</v>
      </c>
      <c r="D423" s="1" t="s">
        <v>879</v>
      </c>
      <c r="E423" s="5">
        <v>0.0</v>
      </c>
      <c r="F423" s="5">
        <v>0.0</v>
      </c>
      <c r="G423" s="5">
        <v>0.0</v>
      </c>
      <c r="H423" s="5">
        <v>0.0</v>
      </c>
      <c r="I423" s="5">
        <v>0.0</v>
      </c>
      <c r="J423" s="5">
        <v>0.0</v>
      </c>
      <c r="K423" s="5">
        <v>0.0</v>
      </c>
      <c r="L423" s="5">
        <v>0.0</v>
      </c>
      <c r="M423" s="5">
        <v>0.0</v>
      </c>
      <c r="N423" s="5">
        <v>1.0</v>
      </c>
      <c r="O423" s="5">
        <v>0.0</v>
      </c>
      <c r="P423" s="5">
        <v>0.0</v>
      </c>
      <c r="Q423" s="5">
        <v>0.0</v>
      </c>
      <c r="R423" s="5">
        <v>0.0</v>
      </c>
      <c r="S423" s="5">
        <v>0.0</v>
      </c>
      <c r="T423" s="5">
        <v>0.0</v>
      </c>
      <c r="U423" s="5">
        <v>1.0</v>
      </c>
      <c r="V423" s="5">
        <v>0.0</v>
      </c>
      <c r="W423" s="5">
        <v>0.0</v>
      </c>
      <c r="X423" s="5">
        <v>0.0</v>
      </c>
      <c r="Y423" s="5">
        <v>0.0</v>
      </c>
      <c r="Z423" s="5">
        <v>0.0</v>
      </c>
      <c r="AA423" s="5">
        <v>0.0</v>
      </c>
      <c r="AB423" s="5">
        <v>0.0</v>
      </c>
      <c r="AC423" s="5">
        <v>0.0</v>
      </c>
      <c r="AD423" s="5">
        <v>0.0</v>
      </c>
      <c r="AE423" s="5">
        <v>0.0</v>
      </c>
      <c r="AF423" s="6">
        <f>IFERROR(__xludf.DUMMYFUNCTION("IFERROR(
  VLOOKUP(
    A423,
    IMPORTRANGE(
      ""1ZygntHC1J6IxzKbTidmOyf5nUyW4GCLurHCjexrLm_o        "",
      ""HTMLキャッシュ!A:F""
    ),
    3,
    FALSE
  ),
  0
)
"),46078.85528935185)</f>
        <v>46078.85529</v>
      </c>
      <c r="AG423" s="5"/>
      <c r="AH423" s="5"/>
      <c r="AI423" s="5"/>
      <c r="AJ423" s="5"/>
      <c r="AK423" s="5"/>
      <c r="AL423" s="5"/>
      <c r="AM423" s="5"/>
      <c r="AN423" s="5"/>
      <c r="AO423" s="5"/>
      <c r="AP423" s="5"/>
      <c r="AQ423" s="5"/>
      <c r="AR423" s="3"/>
      <c r="AS423" s="5"/>
      <c r="AT423" s="5"/>
      <c r="AU423" s="5"/>
      <c r="AV423" s="5"/>
      <c r="AW423" s="5"/>
      <c r="AX423" s="5"/>
      <c r="AY423" s="5"/>
      <c r="AZ423" s="7"/>
      <c r="BA423" s="7"/>
    </row>
    <row r="424" ht="16.5" customHeight="1">
      <c r="A424" s="4" t="s">
        <v>880</v>
      </c>
      <c r="B424" s="5">
        <v>0.0</v>
      </c>
      <c r="C424" s="5">
        <v>2.0</v>
      </c>
      <c r="D424" s="1" t="s">
        <v>881</v>
      </c>
      <c r="E424" s="5">
        <v>0.0</v>
      </c>
      <c r="F424" s="5">
        <v>0.0</v>
      </c>
      <c r="G424" s="5">
        <v>0.0</v>
      </c>
      <c r="H424" s="5">
        <v>0.0</v>
      </c>
      <c r="I424" s="5">
        <v>2.0</v>
      </c>
      <c r="J424" s="5">
        <v>0.0</v>
      </c>
      <c r="K424" s="5">
        <v>0.0</v>
      </c>
      <c r="L424" s="5">
        <v>0.0</v>
      </c>
      <c r="M424" s="5">
        <v>0.0</v>
      </c>
      <c r="N424" s="5">
        <v>0.0</v>
      </c>
      <c r="O424" s="5">
        <v>0.0</v>
      </c>
      <c r="P424" s="5">
        <v>0.0</v>
      </c>
      <c r="Q424" s="5">
        <v>0.0</v>
      </c>
      <c r="R424" s="5">
        <v>0.0</v>
      </c>
      <c r="S424" s="5">
        <v>0.0</v>
      </c>
      <c r="T424" s="5">
        <v>0.0</v>
      </c>
      <c r="U424" s="5">
        <v>0.0</v>
      </c>
      <c r="V424" s="5">
        <v>0.0</v>
      </c>
      <c r="W424" s="5">
        <v>0.0</v>
      </c>
      <c r="X424" s="5">
        <v>0.0</v>
      </c>
      <c r="Y424" s="5">
        <v>0.0</v>
      </c>
      <c r="Z424" s="5">
        <v>0.0</v>
      </c>
      <c r="AA424" s="5">
        <v>0.0</v>
      </c>
      <c r="AB424" s="5">
        <v>0.0</v>
      </c>
      <c r="AC424" s="5">
        <v>0.0</v>
      </c>
      <c r="AD424" s="5">
        <v>0.0</v>
      </c>
      <c r="AE424" s="5">
        <v>0.0</v>
      </c>
      <c r="AF424" s="6">
        <f>IFERROR(__xludf.DUMMYFUNCTION("IFERROR(
  VLOOKUP(
    A424,
    IMPORTRANGE(
      ""1ZygntHC1J6IxzKbTidmOyf5nUyW4GCLurHCjexrLm_o        "",
      ""HTMLキャッシュ!A:F""
    ),
    3,
    FALSE
  ),
  0
)
"),46078.85538194444)</f>
        <v>46078.85538</v>
      </c>
      <c r="AG424" s="5"/>
      <c r="AH424" s="5"/>
      <c r="AI424" s="5"/>
      <c r="AJ424" s="5"/>
      <c r="AK424" s="5"/>
      <c r="AL424" s="5"/>
      <c r="AM424" s="5"/>
      <c r="AN424" s="5"/>
      <c r="AO424" s="5"/>
      <c r="AP424" s="5"/>
      <c r="AQ424" s="5"/>
      <c r="AR424" s="3"/>
      <c r="AS424" s="5"/>
      <c r="AT424" s="5"/>
      <c r="AU424" s="5"/>
      <c r="AV424" s="5"/>
      <c r="AW424" s="5"/>
      <c r="AX424" s="5"/>
      <c r="AY424" s="5"/>
      <c r="AZ424" s="7"/>
      <c r="BA424" s="7"/>
    </row>
    <row r="425" ht="16.5" customHeight="1">
      <c r="A425" s="4" t="s">
        <v>882</v>
      </c>
      <c r="B425" s="5">
        <v>1.0</v>
      </c>
      <c r="C425" s="5">
        <v>2.0</v>
      </c>
      <c r="D425" s="1" t="s">
        <v>883</v>
      </c>
      <c r="E425" s="5">
        <v>0.0</v>
      </c>
      <c r="F425" s="5">
        <v>1.0</v>
      </c>
      <c r="G425" s="5">
        <v>0.0</v>
      </c>
      <c r="H425" s="5">
        <v>0.0</v>
      </c>
      <c r="I425" s="5">
        <v>0.0</v>
      </c>
      <c r="J425" s="5">
        <v>0.0</v>
      </c>
      <c r="K425" s="5">
        <v>0.0</v>
      </c>
      <c r="L425" s="5">
        <v>0.0</v>
      </c>
      <c r="M425" s="5">
        <v>0.0</v>
      </c>
      <c r="N425" s="5">
        <v>1.0</v>
      </c>
      <c r="O425" s="5">
        <v>0.0</v>
      </c>
      <c r="P425" s="5">
        <v>0.0</v>
      </c>
      <c r="Q425" s="5">
        <v>0.0</v>
      </c>
      <c r="R425" s="5">
        <v>0.0</v>
      </c>
      <c r="S425" s="5">
        <v>0.0</v>
      </c>
      <c r="T425" s="5">
        <v>0.0</v>
      </c>
      <c r="U425" s="5">
        <v>0.0</v>
      </c>
      <c r="V425" s="5">
        <v>0.0</v>
      </c>
      <c r="W425" s="5">
        <v>0.0</v>
      </c>
      <c r="X425" s="5">
        <v>0.0</v>
      </c>
      <c r="Y425" s="5">
        <v>0.0</v>
      </c>
      <c r="Z425" s="5">
        <v>0.0</v>
      </c>
      <c r="AA425" s="5">
        <v>0.0</v>
      </c>
      <c r="AB425" s="5">
        <v>0.0</v>
      </c>
      <c r="AC425" s="5">
        <v>0.0</v>
      </c>
      <c r="AD425" s="5">
        <v>0.0</v>
      </c>
      <c r="AE425" s="5">
        <v>0.0</v>
      </c>
      <c r="AF425" s="6">
        <f>IFERROR(__xludf.DUMMYFUNCTION("IFERROR(
  VLOOKUP(
    A425,
    IMPORTRANGE(
      ""1ZygntHC1J6IxzKbTidmOyf5nUyW4GCLurHCjexrLm_o        "",
      ""HTMLキャッシュ!A:F""
    ),
    3,
    FALSE
  ),
  0
)
"),46078.85587962963)</f>
        <v>46078.85588</v>
      </c>
      <c r="AG425" s="5"/>
      <c r="AH425" s="5"/>
      <c r="AI425" s="5"/>
      <c r="AJ425" s="5"/>
      <c r="AK425" s="5"/>
      <c r="AL425" s="5"/>
      <c r="AM425" s="5"/>
      <c r="AN425" s="5"/>
      <c r="AO425" s="5"/>
      <c r="AP425" s="5"/>
      <c r="AQ425" s="5"/>
      <c r="AR425" s="3"/>
      <c r="AS425" s="5"/>
      <c r="AT425" s="5"/>
      <c r="AU425" s="5"/>
      <c r="AV425" s="5"/>
      <c r="AW425" s="5"/>
      <c r="AX425" s="5"/>
      <c r="AY425" s="5"/>
      <c r="AZ425" s="7"/>
      <c r="BA425" s="7"/>
    </row>
    <row r="426" ht="16.5" customHeight="1">
      <c r="A426" s="4" t="s">
        <v>884</v>
      </c>
      <c r="B426" s="5">
        <v>0.0</v>
      </c>
      <c r="C426" s="5">
        <v>2.0</v>
      </c>
      <c r="D426" s="1" t="s">
        <v>885</v>
      </c>
      <c r="E426" s="5">
        <v>0.0</v>
      </c>
      <c r="F426" s="5">
        <v>2.0</v>
      </c>
      <c r="G426" s="5">
        <v>0.0</v>
      </c>
      <c r="H426" s="5">
        <v>0.0</v>
      </c>
      <c r="I426" s="5">
        <v>0.0</v>
      </c>
      <c r="J426" s="5">
        <v>0.0</v>
      </c>
      <c r="K426" s="5">
        <v>0.0</v>
      </c>
      <c r="L426" s="5">
        <v>0.0</v>
      </c>
      <c r="M426" s="5">
        <v>0.0</v>
      </c>
      <c r="N426" s="5">
        <v>0.0</v>
      </c>
      <c r="O426" s="5">
        <v>0.0</v>
      </c>
      <c r="P426" s="5">
        <v>0.0</v>
      </c>
      <c r="Q426" s="5">
        <v>0.0</v>
      </c>
      <c r="R426" s="5">
        <v>0.0</v>
      </c>
      <c r="S426" s="5">
        <v>0.0</v>
      </c>
      <c r="T426" s="5">
        <v>0.0</v>
      </c>
      <c r="U426" s="5">
        <v>0.0</v>
      </c>
      <c r="V426" s="5">
        <v>0.0</v>
      </c>
      <c r="W426" s="5">
        <v>0.0</v>
      </c>
      <c r="X426" s="5">
        <v>0.0</v>
      </c>
      <c r="Y426" s="5">
        <v>0.0</v>
      </c>
      <c r="Z426" s="5">
        <v>0.0</v>
      </c>
      <c r="AA426" s="5">
        <v>0.0</v>
      </c>
      <c r="AB426" s="5">
        <v>0.0</v>
      </c>
      <c r="AC426" s="5">
        <v>0.0</v>
      </c>
      <c r="AD426" s="5">
        <v>0.0</v>
      </c>
      <c r="AE426" s="5">
        <v>0.0</v>
      </c>
      <c r="AF426" s="6">
        <f>IFERROR(__xludf.DUMMYFUNCTION("IFERROR(
  VLOOKUP(
    A426,
    IMPORTRANGE(
      ""1ZygntHC1J6IxzKbTidmOyf5nUyW4GCLurHCjexrLm_o        "",
      ""HTMLキャッシュ!A:F""
    ),
    3,
    FALSE
  ),
  0
)
"),46043.7722337963)</f>
        <v>46043.77223</v>
      </c>
      <c r="AG426" s="5"/>
      <c r="AH426" s="5"/>
      <c r="AI426" s="5"/>
      <c r="AJ426" s="5"/>
      <c r="AK426" s="5"/>
      <c r="AL426" s="5"/>
      <c r="AM426" s="5"/>
      <c r="AN426" s="5"/>
      <c r="AO426" s="5"/>
      <c r="AP426" s="5"/>
      <c r="AQ426" s="5"/>
      <c r="AR426" s="3"/>
      <c r="AS426" s="5"/>
      <c r="AT426" s="5"/>
      <c r="AU426" s="5"/>
      <c r="AV426" s="5"/>
      <c r="AW426" s="5"/>
      <c r="AX426" s="5"/>
      <c r="AY426" s="5"/>
      <c r="AZ426" s="7"/>
      <c r="BA426" s="7"/>
    </row>
    <row r="427" ht="16.5" customHeight="1">
      <c r="A427" s="4" t="s">
        <v>886</v>
      </c>
      <c r="B427" s="5">
        <v>0.0</v>
      </c>
      <c r="C427" s="5">
        <v>2.0</v>
      </c>
      <c r="D427" s="1" t="s">
        <v>887</v>
      </c>
      <c r="E427" s="5">
        <v>0.0</v>
      </c>
      <c r="F427" s="5">
        <v>0.0</v>
      </c>
      <c r="G427" s="5">
        <v>0.0</v>
      </c>
      <c r="H427" s="5">
        <v>0.0</v>
      </c>
      <c r="I427" s="5">
        <v>1.0</v>
      </c>
      <c r="J427" s="5">
        <v>0.0</v>
      </c>
      <c r="K427" s="5">
        <v>0.0</v>
      </c>
      <c r="L427" s="5">
        <v>0.0</v>
      </c>
      <c r="M427" s="5">
        <v>0.0</v>
      </c>
      <c r="N427" s="5">
        <v>0.0</v>
      </c>
      <c r="O427" s="5">
        <v>0.0</v>
      </c>
      <c r="P427" s="5">
        <v>0.0</v>
      </c>
      <c r="Q427" s="5">
        <v>0.0</v>
      </c>
      <c r="R427" s="5">
        <v>0.0</v>
      </c>
      <c r="S427" s="5">
        <v>0.0</v>
      </c>
      <c r="T427" s="5">
        <v>0.0</v>
      </c>
      <c r="U427" s="5">
        <v>0.0</v>
      </c>
      <c r="V427" s="5">
        <v>0.0</v>
      </c>
      <c r="W427" s="5">
        <v>0.0</v>
      </c>
      <c r="X427" s="5">
        <v>0.0</v>
      </c>
      <c r="Y427" s="5">
        <v>0.0</v>
      </c>
      <c r="Z427" s="5">
        <v>1.0</v>
      </c>
      <c r="AA427" s="5">
        <v>0.0</v>
      </c>
      <c r="AB427" s="5">
        <v>0.0</v>
      </c>
      <c r="AC427" s="5">
        <v>0.0</v>
      </c>
      <c r="AD427" s="5">
        <v>0.0</v>
      </c>
      <c r="AE427" s="5">
        <v>0.0</v>
      </c>
      <c r="AF427" s="6">
        <f>IFERROR(__xludf.DUMMYFUNCTION("IFERROR(
  VLOOKUP(
    A427,
    IMPORTRANGE(
      ""1ZygntHC1J6IxzKbTidmOyf5nUyW4GCLurHCjexrLm_o        "",
      ""HTMLキャッシュ!A:F""
    ),
    3,
    FALSE
  ),
  0
)
"),46078.85664351852)</f>
        <v>46078.85664</v>
      </c>
      <c r="AG427" s="5"/>
      <c r="AH427" s="5"/>
      <c r="AI427" s="5"/>
      <c r="AJ427" s="5"/>
      <c r="AK427" s="5"/>
      <c r="AL427" s="5"/>
      <c r="AM427" s="5"/>
      <c r="AN427" s="5"/>
      <c r="AO427" s="5"/>
      <c r="AP427" s="5"/>
      <c r="AQ427" s="5"/>
      <c r="AR427" s="3"/>
      <c r="AS427" s="5"/>
      <c r="AT427" s="5"/>
      <c r="AU427" s="5"/>
      <c r="AV427" s="5"/>
      <c r="AW427" s="5"/>
      <c r="AX427" s="5"/>
      <c r="AY427" s="5"/>
      <c r="AZ427" s="7"/>
      <c r="BA427" s="7"/>
    </row>
    <row r="428" ht="16.5" customHeight="1">
      <c r="A428" s="4" t="s">
        <v>888</v>
      </c>
      <c r="B428" s="5">
        <v>0.0</v>
      </c>
      <c r="C428" s="5">
        <v>2.0</v>
      </c>
      <c r="D428" s="1" t="s">
        <v>889</v>
      </c>
      <c r="E428" s="5">
        <v>0.0</v>
      </c>
      <c r="F428" s="5">
        <v>1.0</v>
      </c>
      <c r="G428" s="5">
        <v>0.0</v>
      </c>
      <c r="H428" s="5">
        <v>0.0</v>
      </c>
      <c r="I428" s="5">
        <v>1.0</v>
      </c>
      <c r="J428" s="5">
        <v>0.0</v>
      </c>
      <c r="K428" s="5">
        <v>0.0</v>
      </c>
      <c r="L428" s="5">
        <v>0.0</v>
      </c>
      <c r="M428" s="5">
        <v>0.0</v>
      </c>
      <c r="N428" s="5">
        <v>0.0</v>
      </c>
      <c r="O428" s="5">
        <v>0.0</v>
      </c>
      <c r="P428" s="5">
        <v>0.0</v>
      </c>
      <c r="Q428" s="5">
        <v>0.0</v>
      </c>
      <c r="R428" s="5">
        <v>0.0</v>
      </c>
      <c r="S428" s="5">
        <v>0.0</v>
      </c>
      <c r="T428" s="5">
        <v>0.0</v>
      </c>
      <c r="U428" s="5">
        <v>0.0</v>
      </c>
      <c r="V428" s="5">
        <v>0.0</v>
      </c>
      <c r="W428" s="5">
        <v>0.0</v>
      </c>
      <c r="X428" s="5">
        <v>0.0</v>
      </c>
      <c r="Y428" s="5">
        <v>0.0</v>
      </c>
      <c r="Z428" s="5">
        <v>0.0</v>
      </c>
      <c r="AA428" s="5">
        <v>0.0</v>
      </c>
      <c r="AB428" s="5">
        <v>0.0</v>
      </c>
      <c r="AC428" s="5">
        <v>0.0</v>
      </c>
      <c r="AD428" s="5">
        <v>0.0</v>
      </c>
      <c r="AE428" s="5">
        <v>0.0</v>
      </c>
      <c r="AF428" s="6">
        <f>IFERROR(__xludf.DUMMYFUNCTION("IFERROR(
  VLOOKUP(
    A428,
    IMPORTRANGE(
      ""1ZygntHC1J6IxzKbTidmOyf5nUyW4GCLurHCjexrLm_o        "",
      ""HTMLキャッシュ!A:F""
    ),
    3,
    FALSE
  ),
  0
)
"),46077.79064814815)</f>
        <v>46077.79065</v>
      </c>
      <c r="AG428" s="5"/>
      <c r="AH428" s="5"/>
      <c r="AI428" s="5"/>
      <c r="AJ428" s="5"/>
      <c r="AK428" s="5"/>
      <c r="AL428" s="5"/>
      <c r="AM428" s="5"/>
      <c r="AN428" s="5"/>
      <c r="AO428" s="5"/>
      <c r="AP428" s="5"/>
      <c r="AQ428" s="5"/>
      <c r="AR428" s="3"/>
      <c r="AS428" s="5"/>
      <c r="AT428" s="5"/>
      <c r="AU428" s="5"/>
      <c r="AV428" s="5"/>
      <c r="AW428" s="5"/>
      <c r="AX428" s="5"/>
      <c r="AY428" s="5"/>
      <c r="AZ428" s="7"/>
      <c r="BA428" s="7"/>
    </row>
    <row r="429" ht="16.5" customHeight="1">
      <c r="A429" s="4" t="s">
        <v>890</v>
      </c>
      <c r="B429" s="5">
        <v>0.0</v>
      </c>
      <c r="C429" s="5">
        <v>2.0</v>
      </c>
      <c r="D429" s="1" t="s">
        <v>891</v>
      </c>
      <c r="E429" s="5">
        <v>0.0</v>
      </c>
      <c r="F429" s="5">
        <v>2.0</v>
      </c>
      <c r="G429" s="5">
        <v>0.0</v>
      </c>
      <c r="H429" s="5">
        <v>0.0</v>
      </c>
      <c r="I429" s="5">
        <v>0.0</v>
      </c>
      <c r="J429" s="5">
        <v>0.0</v>
      </c>
      <c r="K429" s="5">
        <v>0.0</v>
      </c>
      <c r="L429" s="5">
        <v>0.0</v>
      </c>
      <c r="M429" s="5">
        <v>0.0</v>
      </c>
      <c r="N429" s="5">
        <v>0.0</v>
      </c>
      <c r="O429" s="5">
        <v>0.0</v>
      </c>
      <c r="P429" s="5">
        <v>0.0</v>
      </c>
      <c r="Q429" s="5">
        <v>0.0</v>
      </c>
      <c r="R429" s="5">
        <v>0.0</v>
      </c>
      <c r="S429" s="5">
        <v>0.0</v>
      </c>
      <c r="T429" s="5">
        <v>0.0</v>
      </c>
      <c r="U429" s="5">
        <v>0.0</v>
      </c>
      <c r="V429" s="5">
        <v>0.0</v>
      </c>
      <c r="W429" s="5">
        <v>0.0</v>
      </c>
      <c r="X429" s="5">
        <v>0.0</v>
      </c>
      <c r="Y429" s="5">
        <v>0.0</v>
      </c>
      <c r="Z429" s="5">
        <v>0.0</v>
      </c>
      <c r="AA429" s="5">
        <v>0.0</v>
      </c>
      <c r="AB429" s="5">
        <v>0.0</v>
      </c>
      <c r="AC429" s="5">
        <v>0.0</v>
      </c>
      <c r="AD429" s="5">
        <v>0.0</v>
      </c>
      <c r="AE429" s="5">
        <v>0.0</v>
      </c>
      <c r="AF429" s="6">
        <f>IFERROR(__xludf.DUMMYFUNCTION("IFERROR(
  VLOOKUP(
    A429,
    IMPORTRANGE(
      ""1ZygntHC1J6IxzKbTidmOyf5nUyW4GCLurHCjexrLm_o        "",
      ""HTMLキャッシュ!A:F""
    ),
    3,
    FALSE
  ),
  0
)
"),44151.59238425926)</f>
        <v>44151.59238</v>
      </c>
      <c r="AG429" s="5"/>
      <c r="AH429" s="5"/>
      <c r="AI429" s="5"/>
      <c r="AJ429" s="5"/>
      <c r="AK429" s="5"/>
      <c r="AL429" s="5"/>
      <c r="AM429" s="5"/>
      <c r="AN429" s="5"/>
      <c r="AO429" s="5"/>
      <c r="AP429" s="5"/>
      <c r="AQ429" s="5"/>
      <c r="AR429" s="3"/>
      <c r="AS429" s="5"/>
      <c r="AT429" s="5"/>
      <c r="AU429" s="5"/>
      <c r="AV429" s="5"/>
      <c r="AW429" s="5"/>
      <c r="AX429" s="5"/>
      <c r="AY429" s="5"/>
      <c r="AZ429" s="7"/>
      <c r="BA429" s="7"/>
    </row>
    <row r="430" ht="16.5" customHeight="1">
      <c r="A430" s="1" t="s">
        <v>892</v>
      </c>
      <c r="B430" s="5">
        <v>0.0</v>
      </c>
      <c r="C430" s="5">
        <v>2.0</v>
      </c>
      <c r="D430" s="1" t="s">
        <v>893</v>
      </c>
      <c r="E430" s="5">
        <v>0.0</v>
      </c>
      <c r="F430" s="5">
        <v>2.0</v>
      </c>
      <c r="G430" s="5">
        <v>0.0</v>
      </c>
      <c r="H430" s="5">
        <v>0.0</v>
      </c>
      <c r="I430" s="5">
        <v>0.0</v>
      </c>
      <c r="J430" s="5">
        <v>0.0</v>
      </c>
      <c r="K430" s="5">
        <v>0.0</v>
      </c>
      <c r="L430" s="5">
        <v>0.0</v>
      </c>
      <c r="M430" s="5">
        <v>0.0</v>
      </c>
      <c r="N430" s="5">
        <v>0.0</v>
      </c>
      <c r="O430" s="5">
        <v>0.0</v>
      </c>
      <c r="P430" s="5">
        <v>0.0</v>
      </c>
      <c r="Q430" s="5">
        <v>0.0</v>
      </c>
      <c r="R430" s="5">
        <v>0.0</v>
      </c>
      <c r="S430" s="5">
        <v>0.0</v>
      </c>
      <c r="T430" s="5">
        <v>0.0</v>
      </c>
      <c r="U430" s="5">
        <v>0.0</v>
      </c>
      <c r="V430" s="5">
        <v>0.0</v>
      </c>
      <c r="W430" s="5">
        <v>0.0</v>
      </c>
      <c r="X430" s="5">
        <v>0.0</v>
      </c>
      <c r="Y430" s="5">
        <v>0.0</v>
      </c>
      <c r="Z430" s="5">
        <v>0.0</v>
      </c>
      <c r="AA430" s="5">
        <v>0.0</v>
      </c>
      <c r="AB430" s="5">
        <v>0.0</v>
      </c>
      <c r="AC430" s="5">
        <v>0.0</v>
      </c>
      <c r="AD430" s="5">
        <v>0.0</v>
      </c>
      <c r="AE430" s="5">
        <v>0.0</v>
      </c>
      <c r="AF430" s="6">
        <f>IFERROR(__xludf.DUMMYFUNCTION("IFERROR(
  VLOOKUP(
    A430,
    IMPORTRANGE(
      ""1ZygntHC1J6IxzKbTidmOyf5nUyW4GCLurHCjexrLm_o        "",
      ""HTMLキャッシュ!A:F""
    ),
    3,
    FALSE
  ),
  0
)
"),45590.816145833334)</f>
        <v>45590.81615</v>
      </c>
      <c r="AG430" s="5"/>
      <c r="AH430" s="5"/>
      <c r="AI430" s="5"/>
      <c r="AJ430" s="5"/>
      <c r="AK430" s="5"/>
      <c r="AL430" s="5"/>
      <c r="AM430" s="5"/>
      <c r="AN430" s="5"/>
      <c r="AO430" s="5"/>
      <c r="AP430" s="5"/>
      <c r="AQ430" s="5"/>
      <c r="AR430" s="3"/>
      <c r="AS430" s="5"/>
      <c r="AT430" s="5"/>
      <c r="AU430" s="5"/>
      <c r="AV430" s="5"/>
      <c r="AW430" s="5"/>
      <c r="AX430" s="5"/>
      <c r="AY430" s="5"/>
      <c r="AZ430" s="7"/>
      <c r="BA430" s="7"/>
    </row>
    <row r="431" ht="16.5" customHeight="1">
      <c r="A431" s="1" t="s">
        <v>894</v>
      </c>
      <c r="B431" s="5">
        <v>0.0</v>
      </c>
      <c r="C431" s="5">
        <v>2.0</v>
      </c>
      <c r="D431" s="1" t="s">
        <v>895</v>
      </c>
      <c r="E431" s="5">
        <v>0.0</v>
      </c>
      <c r="F431" s="5">
        <v>2.0</v>
      </c>
      <c r="G431" s="5">
        <v>0.0</v>
      </c>
      <c r="H431" s="5">
        <v>0.0</v>
      </c>
      <c r="I431" s="5">
        <v>0.0</v>
      </c>
      <c r="J431" s="5">
        <v>0.0</v>
      </c>
      <c r="K431" s="5">
        <v>0.0</v>
      </c>
      <c r="L431" s="5">
        <v>0.0</v>
      </c>
      <c r="M431" s="5">
        <v>0.0</v>
      </c>
      <c r="N431" s="5">
        <v>0.0</v>
      </c>
      <c r="O431" s="5">
        <v>0.0</v>
      </c>
      <c r="P431" s="5">
        <v>0.0</v>
      </c>
      <c r="Q431" s="5">
        <v>0.0</v>
      </c>
      <c r="R431" s="5">
        <v>0.0</v>
      </c>
      <c r="S431" s="5">
        <v>0.0</v>
      </c>
      <c r="T431" s="5">
        <v>0.0</v>
      </c>
      <c r="U431" s="5">
        <v>0.0</v>
      </c>
      <c r="V431" s="5">
        <v>0.0</v>
      </c>
      <c r="W431" s="5">
        <v>0.0</v>
      </c>
      <c r="X431" s="5">
        <v>0.0</v>
      </c>
      <c r="Y431" s="5">
        <v>0.0</v>
      </c>
      <c r="Z431" s="5">
        <v>0.0</v>
      </c>
      <c r="AA431" s="5">
        <v>0.0</v>
      </c>
      <c r="AB431" s="5">
        <v>0.0</v>
      </c>
      <c r="AC431" s="5">
        <v>0.0</v>
      </c>
      <c r="AD431" s="5">
        <v>0.0</v>
      </c>
      <c r="AE431" s="5">
        <v>0.0</v>
      </c>
      <c r="AF431" s="6">
        <f>IFERROR(__xludf.DUMMYFUNCTION("IFERROR(
  VLOOKUP(
    A431,
    IMPORTRANGE(
      ""1ZygntHC1J6IxzKbTidmOyf5nUyW4GCLurHCjexrLm_o        "",
      ""HTMLキャッシュ!A:F""
    ),
    3,
    FALSE
  ),
  0
)
"),45590.81710648148)</f>
        <v>45590.81711</v>
      </c>
      <c r="AG431" s="5"/>
      <c r="AH431" s="5"/>
      <c r="AI431" s="5"/>
      <c r="AJ431" s="5"/>
      <c r="AK431" s="5"/>
      <c r="AL431" s="5"/>
      <c r="AM431" s="5"/>
      <c r="AN431" s="5"/>
      <c r="AO431" s="5"/>
      <c r="AP431" s="5"/>
      <c r="AQ431" s="5"/>
      <c r="AR431" s="3"/>
      <c r="AS431" s="5"/>
      <c r="AT431" s="5"/>
      <c r="AU431" s="5"/>
      <c r="AV431" s="5"/>
      <c r="AW431" s="5"/>
      <c r="AX431" s="5"/>
      <c r="AY431" s="5"/>
      <c r="AZ431" s="7"/>
      <c r="BA431" s="7"/>
    </row>
    <row r="432" ht="16.5" customHeight="1">
      <c r="A432" s="1" t="s">
        <v>896</v>
      </c>
      <c r="B432" s="5">
        <v>0.0</v>
      </c>
      <c r="C432" s="5">
        <v>2.0</v>
      </c>
      <c r="D432" s="1" t="s">
        <v>897</v>
      </c>
      <c r="E432" s="5">
        <v>0.0</v>
      </c>
      <c r="F432" s="5">
        <v>2.0</v>
      </c>
      <c r="G432" s="5">
        <v>0.0</v>
      </c>
      <c r="H432" s="5">
        <v>0.0</v>
      </c>
      <c r="I432" s="5">
        <v>0.0</v>
      </c>
      <c r="J432" s="5">
        <v>0.0</v>
      </c>
      <c r="K432" s="5">
        <v>0.0</v>
      </c>
      <c r="L432" s="5">
        <v>0.0</v>
      </c>
      <c r="M432" s="5">
        <v>0.0</v>
      </c>
      <c r="N432" s="5">
        <v>0.0</v>
      </c>
      <c r="O432" s="5">
        <v>0.0</v>
      </c>
      <c r="P432" s="5">
        <v>0.0</v>
      </c>
      <c r="Q432" s="5">
        <v>0.0</v>
      </c>
      <c r="R432" s="5">
        <v>0.0</v>
      </c>
      <c r="S432" s="5">
        <v>0.0</v>
      </c>
      <c r="T432" s="5">
        <v>0.0</v>
      </c>
      <c r="U432" s="5">
        <v>0.0</v>
      </c>
      <c r="V432" s="5">
        <v>0.0</v>
      </c>
      <c r="W432" s="5">
        <v>0.0</v>
      </c>
      <c r="X432" s="5">
        <v>0.0</v>
      </c>
      <c r="Y432" s="5">
        <v>0.0</v>
      </c>
      <c r="Z432" s="5">
        <v>0.0</v>
      </c>
      <c r="AA432" s="5">
        <v>0.0</v>
      </c>
      <c r="AB432" s="5">
        <v>0.0</v>
      </c>
      <c r="AC432" s="5">
        <v>0.0</v>
      </c>
      <c r="AD432" s="5">
        <v>0.0</v>
      </c>
      <c r="AE432" s="5">
        <v>0.0</v>
      </c>
      <c r="AF432" s="6">
        <f>IFERROR(__xludf.DUMMYFUNCTION("IFERROR(
  VLOOKUP(
    A432,
    IMPORTRANGE(
      ""1ZygntHC1J6IxzKbTidmOyf5nUyW4GCLurHCjexrLm_o        "",
      ""HTMLキャッシュ!A:F""
    ),
    3,
    FALSE
  ),
  0
)
"),45968.73354166667)</f>
        <v>45968.73354</v>
      </c>
      <c r="AG432" s="5"/>
      <c r="AH432" s="5"/>
      <c r="AI432" s="5"/>
      <c r="AJ432" s="5"/>
      <c r="AK432" s="5"/>
      <c r="AL432" s="5"/>
      <c r="AM432" s="5"/>
      <c r="AN432" s="5"/>
      <c r="AO432" s="5"/>
      <c r="AP432" s="5"/>
      <c r="AQ432" s="5"/>
      <c r="AR432" s="3"/>
      <c r="AS432" s="5"/>
      <c r="AT432" s="5"/>
      <c r="AU432" s="5"/>
      <c r="AV432" s="5"/>
      <c r="AW432" s="5"/>
      <c r="AX432" s="5"/>
      <c r="AY432" s="5"/>
      <c r="AZ432" s="7"/>
      <c r="BA432" s="7"/>
    </row>
    <row r="433" ht="16.5" customHeight="1">
      <c r="A433" s="4" t="s">
        <v>898</v>
      </c>
      <c r="B433" s="5">
        <v>0.0</v>
      </c>
      <c r="C433" s="5">
        <v>2.0</v>
      </c>
      <c r="D433" s="1" t="s">
        <v>899</v>
      </c>
      <c r="E433" s="5">
        <v>0.0</v>
      </c>
      <c r="F433" s="5">
        <v>2.0</v>
      </c>
      <c r="G433" s="5">
        <v>0.0</v>
      </c>
      <c r="H433" s="5">
        <v>0.0</v>
      </c>
      <c r="I433" s="5">
        <v>0.0</v>
      </c>
      <c r="J433" s="5">
        <v>0.0</v>
      </c>
      <c r="K433" s="5">
        <v>0.0</v>
      </c>
      <c r="L433" s="5">
        <v>0.0</v>
      </c>
      <c r="M433" s="5">
        <v>0.0</v>
      </c>
      <c r="N433" s="5">
        <v>0.0</v>
      </c>
      <c r="O433" s="5">
        <v>0.0</v>
      </c>
      <c r="P433" s="5">
        <v>0.0</v>
      </c>
      <c r="Q433" s="5">
        <v>0.0</v>
      </c>
      <c r="R433" s="5">
        <v>0.0</v>
      </c>
      <c r="S433" s="5">
        <v>0.0</v>
      </c>
      <c r="T433" s="5">
        <v>0.0</v>
      </c>
      <c r="U433" s="5">
        <v>0.0</v>
      </c>
      <c r="V433" s="5">
        <v>0.0</v>
      </c>
      <c r="W433" s="5">
        <v>0.0</v>
      </c>
      <c r="X433" s="5">
        <v>0.0</v>
      </c>
      <c r="Y433" s="5">
        <v>0.0</v>
      </c>
      <c r="Z433" s="5">
        <v>0.0</v>
      </c>
      <c r="AA433" s="5">
        <v>0.0</v>
      </c>
      <c r="AB433" s="5">
        <v>0.0</v>
      </c>
      <c r="AC433" s="5">
        <v>0.0</v>
      </c>
      <c r="AD433" s="5">
        <v>0.0</v>
      </c>
      <c r="AE433" s="5">
        <v>0.0</v>
      </c>
      <c r="AF433" s="6">
        <f>IFERROR(__xludf.DUMMYFUNCTION("IFERROR(
  VLOOKUP(
    A433,
    IMPORTRANGE(
      ""1ZygntHC1J6IxzKbTidmOyf5nUyW4GCLurHCjexrLm_o        "",
      ""HTMLキャッシュ!A:F""
    ),
    3,
    FALSE
  ),
  0
)
"),46027.57104166667)</f>
        <v>46027.57104</v>
      </c>
      <c r="AG433" s="5"/>
      <c r="AH433" s="5"/>
      <c r="AI433" s="5"/>
      <c r="AJ433" s="5"/>
      <c r="AK433" s="5"/>
      <c r="AL433" s="5"/>
      <c r="AM433" s="5"/>
      <c r="AN433" s="5"/>
      <c r="AO433" s="5"/>
      <c r="AP433" s="5"/>
      <c r="AQ433" s="5"/>
      <c r="AR433" s="3"/>
      <c r="AS433" s="5"/>
      <c r="AT433" s="5"/>
      <c r="AU433" s="5"/>
      <c r="AV433" s="5"/>
      <c r="AW433" s="5"/>
      <c r="AX433" s="5"/>
      <c r="AY433" s="5"/>
      <c r="AZ433" s="7"/>
      <c r="BA433" s="7"/>
    </row>
    <row r="434" ht="16.5" customHeight="1">
      <c r="A434" s="4" t="s">
        <v>900</v>
      </c>
      <c r="B434" s="5">
        <v>0.0</v>
      </c>
      <c r="C434" s="5">
        <v>2.0</v>
      </c>
      <c r="D434" s="1" t="s">
        <v>901</v>
      </c>
      <c r="E434" s="5">
        <v>0.0</v>
      </c>
      <c r="F434" s="5">
        <v>2.0</v>
      </c>
      <c r="G434" s="5">
        <v>0.0</v>
      </c>
      <c r="H434" s="5">
        <v>0.0</v>
      </c>
      <c r="I434" s="5">
        <v>0.0</v>
      </c>
      <c r="J434" s="5">
        <v>0.0</v>
      </c>
      <c r="K434" s="5">
        <v>0.0</v>
      </c>
      <c r="L434" s="5">
        <v>0.0</v>
      </c>
      <c r="M434" s="5">
        <v>0.0</v>
      </c>
      <c r="N434" s="5">
        <v>0.0</v>
      </c>
      <c r="O434" s="5">
        <v>0.0</v>
      </c>
      <c r="P434" s="5">
        <v>0.0</v>
      </c>
      <c r="Q434" s="5">
        <v>0.0</v>
      </c>
      <c r="R434" s="5">
        <v>0.0</v>
      </c>
      <c r="S434" s="5">
        <v>0.0</v>
      </c>
      <c r="T434" s="5">
        <v>0.0</v>
      </c>
      <c r="U434" s="5">
        <v>0.0</v>
      </c>
      <c r="V434" s="5">
        <v>0.0</v>
      </c>
      <c r="W434" s="5">
        <v>0.0</v>
      </c>
      <c r="X434" s="5">
        <v>0.0</v>
      </c>
      <c r="Y434" s="5">
        <v>0.0</v>
      </c>
      <c r="Z434" s="5">
        <v>0.0</v>
      </c>
      <c r="AA434" s="5">
        <v>0.0</v>
      </c>
      <c r="AB434" s="5">
        <v>0.0</v>
      </c>
      <c r="AC434" s="5">
        <v>0.0</v>
      </c>
      <c r="AD434" s="5">
        <v>0.0</v>
      </c>
      <c r="AE434" s="5">
        <v>0.0</v>
      </c>
      <c r="AF434" s="6">
        <f>IFERROR(__xludf.DUMMYFUNCTION("IFERROR(
  VLOOKUP(
    A434,
    IMPORTRANGE(
      ""1ZygntHC1J6IxzKbTidmOyf5nUyW4GCLurHCjexrLm_o        "",
      ""HTMLキャッシュ!A:F""
    ),
    3,
    FALSE
  ),
  0
)
"),43546.63018518518)</f>
        <v>43546.63019</v>
      </c>
      <c r="AG434" s="5"/>
      <c r="AH434" s="5"/>
      <c r="AI434" s="5"/>
      <c r="AJ434" s="5"/>
      <c r="AK434" s="5"/>
      <c r="AL434" s="5"/>
      <c r="AM434" s="5"/>
      <c r="AN434" s="5"/>
      <c r="AO434" s="5"/>
      <c r="AP434" s="5"/>
      <c r="AQ434" s="5"/>
      <c r="AR434" s="3"/>
      <c r="AS434" s="5"/>
      <c r="AT434" s="5"/>
      <c r="AU434" s="5"/>
      <c r="AV434" s="5"/>
      <c r="AW434" s="5"/>
      <c r="AX434" s="5"/>
      <c r="AY434" s="5"/>
      <c r="AZ434" s="7"/>
      <c r="BA434" s="7"/>
    </row>
    <row r="435" ht="16.5" customHeight="1">
      <c r="A435" s="4" t="s">
        <v>902</v>
      </c>
      <c r="B435" s="5">
        <v>0.0</v>
      </c>
      <c r="C435" s="5">
        <v>2.0</v>
      </c>
      <c r="D435" s="1" t="s">
        <v>903</v>
      </c>
      <c r="E435" s="5">
        <v>0.0</v>
      </c>
      <c r="F435" s="5">
        <v>0.0</v>
      </c>
      <c r="G435" s="5">
        <v>0.0</v>
      </c>
      <c r="H435" s="5">
        <v>0.0</v>
      </c>
      <c r="I435" s="5">
        <v>0.0</v>
      </c>
      <c r="J435" s="5">
        <v>0.0</v>
      </c>
      <c r="K435" s="5">
        <v>0.0</v>
      </c>
      <c r="L435" s="5">
        <v>0.0</v>
      </c>
      <c r="M435" s="5">
        <v>0.0</v>
      </c>
      <c r="N435" s="5">
        <v>0.0</v>
      </c>
      <c r="O435" s="5">
        <v>0.0</v>
      </c>
      <c r="P435" s="5">
        <v>0.0</v>
      </c>
      <c r="Q435" s="5">
        <v>0.0</v>
      </c>
      <c r="R435" s="5">
        <v>0.0</v>
      </c>
      <c r="S435" s="5">
        <v>0.0</v>
      </c>
      <c r="T435" s="5">
        <v>0.0</v>
      </c>
      <c r="U435" s="5">
        <v>1.0</v>
      </c>
      <c r="V435" s="5">
        <v>0.0</v>
      </c>
      <c r="W435" s="5">
        <v>0.0</v>
      </c>
      <c r="X435" s="5">
        <v>0.0</v>
      </c>
      <c r="Y435" s="5">
        <v>0.0</v>
      </c>
      <c r="Z435" s="5">
        <v>0.0</v>
      </c>
      <c r="AA435" s="5">
        <v>0.0</v>
      </c>
      <c r="AB435" s="5">
        <v>0.0</v>
      </c>
      <c r="AC435" s="5">
        <v>0.0</v>
      </c>
      <c r="AD435" s="5">
        <v>0.0</v>
      </c>
      <c r="AE435" s="5">
        <v>1.0</v>
      </c>
      <c r="AF435" s="6">
        <f>IFERROR(__xludf.DUMMYFUNCTION("IFERROR(
  VLOOKUP(
    A435,
    IMPORTRANGE(
      ""1ZygntHC1J6IxzKbTidmOyf5nUyW4GCLurHCjexrLm_o        "",
      ""HTMLキャッシュ!A:F""
    ),
    3,
    FALSE
  ),
  0
)
"),46081.79739583333)</f>
        <v>46081.7974</v>
      </c>
      <c r="AG435" s="5"/>
      <c r="AH435" s="5"/>
      <c r="AI435" s="5"/>
      <c r="AJ435" s="5"/>
      <c r="AK435" s="5"/>
      <c r="AL435" s="5"/>
      <c r="AM435" s="5"/>
      <c r="AN435" s="5"/>
      <c r="AO435" s="5"/>
      <c r="AP435" s="5"/>
      <c r="AQ435" s="5"/>
      <c r="AR435" s="3"/>
      <c r="AS435" s="5"/>
      <c r="AT435" s="5"/>
      <c r="AU435" s="5"/>
      <c r="AV435" s="5"/>
      <c r="AW435" s="5"/>
      <c r="AX435" s="5"/>
      <c r="AY435" s="5"/>
      <c r="AZ435" s="7"/>
      <c r="BA435" s="7"/>
    </row>
    <row r="436" ht="16.5" customHeight="1">
      <c r="A436" s="4" t="s">
        <v>904</v>
      </c>
      <c r="B436" s="5">
        <v>0.0</v>
      </c>
      <c r="C436" s="5">
        <v>2.0</v>
      </c>
      <c r="D436" s="1" t="s">
        <v>905</v>
      </c>
      <c r="E436" s="5">
        <v>0.0</v>
      </c>
      <c r="F436" s="5">
        <v>1.0</v>
      </c>
      <c r="G436" s="5">
        <v>0.0</v>
      </c>
      <c r="H436" s="5">
        <v>0.0</v>
      </c>
      <c r="I436" s="5">
        <v>0.0</v>
      </c>
      <c r="J436" s="5">
        <v>0.0</v>
      </c>
      <c r="K436" s="5">
        <v>0.0</v>
      </c>
      <c r="L436" s="5">
        <v>0.0</v>
      </c>
      <c r="M436" s="5">
        <v>0.0</v>
      </c>
      <c r="N436" s="5">
        <v>1.0</v>
      </c>
      <c r="O436" s="5">
        <v>0.0</v>
      </c>
      <c r="P436" s="5">
        <v>0.0</v>
      </c>
      <c r="Q436" s="5">
        <v>0.0</v>
      </c>
      <c r="R436" s="5">
        <v>0.0</v>
      </c>
      <c r="S436" s="5">
        <v>0.0</v>
      </c>
      <c r="T436" s="5">
        <v>0.0</v>
      </c>
      <c r="U436" s="5">
        <v>0.0</v>
      </c>
      <c r="V436" s="5">
        <v>0.0</v>
      </c>
      <c r="W436" s="5">
        <v>0.0</v>
      </c>
      <c r="X436" s="5">
        <v>0.0</v>
      </c>
      <c r="Y436" s="5">
        <v>0.0</v>
      </c>
      <c r="Z436" s="5">
        <v>0.0</v>
      </c>
      <c r="AA436" s="5">
        <v>0.0</v>
      </c>
      <c r="AB436" s="5">
        <v>0.0</v>
      </c>
      <c r="AC436" s="5">
        <v>0.0</v>
      </c>
      <c r="AD436" s="5">
        <v>0.0</v>
      </c>
      <c r="AE436" s="5">
        <v>0.0</v>
      </c>
      <c r="AF436" s="6">
        <f>IFERROR(__xludf.DUMMYFUNCTION("IFERROR(
  VLOOKUP(
    A436,
    IMPORTRANGE(
      ""1ZygntHC1J6IxzKbTidmOyf5nUyW4GCLurHCjexrLm_o        "",
      ""HTMLキャッシュ!A:F""
    ),
    3,
    FALSE
  ),
  0
)
"),46081.6659375)</f>
        <v>46081.66594</v>
      </c>
      <c r="AG436" s="5"/>
      <c r="AH436" s="5"/>
      <c r="AI436" s="5"/>
      <c r="AJ436" s="5"/>
      <c r="AK436" s="5"/>
      <c r="AL436" s="5"/>
      <c r="AM436" s="5"/>
      <c r="AN436" s="5"/>
      <c r="AO436" s="5"/>
      <c r="AP436" s="5"/>
      <c r="AQ436" s="5"/>
      <c r="AR436" s="3"/>
      <c r="AS436" s="5"/>
      <c r="AT436" s="5"/>
      <c r="AU436" s="5"/>
      <c r="AV436" s="5"/>
      <c r="AW436" s="5"/>
      <c r="AX436" s="5"/>
      <c r="AY436" s="5"/>
      <c r="AZ436" s="7"/>
      <c r="BA436" s="7"/>
    </row>
    <row r="437" ht="16.5" customHeight="1">
      <c r="A437" s="4" t="s">
        <v>906</v>
      </c>
      <c r="B437" s="5">
        <v>0.0</v>
      </c>
      <c r="C437" s="5">
        <v>2.0</v>
      </c>
      <c r="D437" s="1" t="s">
        <v>907</v>
      </c>
      <c r="E437" s="5">
        <v>0.0</v>
      </c>
      <c r="F437" s="5">
        <v>1.0</v>
      </c>
      <c r="G437" s="5">
        <v>0.0</v>
      </c>
      <c r="H437" s="5">
        <v>0.0</v>
      </c>
      <c r="I437" s="5">
        <v>0.0</v>
      </c>
      <c r="J437" s="5">
        <v>0.0</v>
      </c>
      <c r="K437" s="5">
        <v>0.0</v>
      </c>
      <c r="L437" s="5">
        <v>0.0</v>
      </c>
      <c r="M437" s="5">
        <v>0.0</v>
      </c>
      <c r="N437" s="5">
        <v>1.0</v>
      </c>
      <c r="O437" s="5">
        <v>0.0</v>
      </c>
      <c r="P437" s="5">
        <v>0.0</v>
      </c>
      <c r="Q437" s="5">
        <v>0.0</v>
      </c>
      <c r="R437" s="5">
        <v>0.0</v>
      </c>
      <c r="S437" s="5">
        <v>0.0</v>
      </c>
      <c r="T437" s="5">
        <v>0.0</v>
      </c>
      <c r="U437" s="5">
        <v>0.0</v>
      </c>
      <c r="V437" s="5">
        <v>0.0</v>
      </c>
      <c r="W437" s="5">
        <v>0.0</v>
      </c>
      <c r="X437" s="5">
        <v>0.0</v>
      </c>
      <c r="Y437" s="5">
        <v>0.0</v>
      </c>
      <c r="Z437" s="5">
        <v>0.0</v>
      </c>
      <c r="AA437" s="5">
        <v>0.0</v>
      </c>
      <c r="AB437" s="5">
        <v>0.0</v>
      </c>
      <c r="AC437" s="5">
        <v>0.0</v>
      </c>
      <c r="AD437" s="5">
        <v>0.0</v>
      </c>
      <c r="AE437" s="5">
        <v>0.0</v>
      </c>
      <c r="AF437" s="6">
        <f>IFERROR(__xludf.DUMMYFUNCTION("IFERROR(
  VLOOKUP(
    A437,
    IMPORTRANGE(
      ""1ZygntHC1J6IxzKbTidmOyf5nUyW4GCLurHCjexrLm_o        "",
      ""HTMLキャッシュ!A:F""
    ),
    3,
    FALSE
  ),
  0
)
"),46076.865902777776)</f>
        <v>46076.8659</v>
      </c>
      <c r="AG437" s="5"/>
      <c r="AH437" s="5"/>
      <c r="AI437" s="5"/>
      <c r="AJ437" s="5"/>
      <c r="AK437" s="5"/>
      <c r="AL437" s="5"/>
      <c r="AM437" s="5"/>
      <c r="AN437" s="5"/>
      <c r="AO437" s="5"/>
      <c r="AP437" s="5"/>
      <c r="AQ437" s="5"/>
      <c r="AR437" s="3"/>
      <c r="AS437" s="5"/>
      <c r="AT437" s="5"/>
      <c r="AU437" s="5"/>
      <c r="AV437" s="5"/>
      <c r="AW437" s="5"/>
      <c r="AX437" s="5"/>
      <c r="AY437" s="5"/>
      <c r="AZ437" s="7"/>
      <c r="BA437" s="7"/>
    </row>
    <row r="438" ht="16.5" customHeight="1">
      <c r="A438" s="4" t="s">
        <v>908</v>
      </c>
      <c r="B438" s="5">
        <v>0.0</v>
      </c>
      <c r="C438" s="5">
        <v>2.0</v>
      </c>
      <c r="D438" s="1" t="s">
        <v>909</v>
      </c>
      <c r="E438" s="5">
        <v>0.0</v>
      </c>
      <c r="F438" s="5">
        <v>1.0</v>
      </c>
      <c r="G438" s="5">
        <v>0.0</v>
      </c>
      <c r="H438" s="5">
        <v>0.0</v>
      </c>
      <c r="I438" s="5">
        <v>0.0</v>
      </c>
      <c r="J438" s="5">
        <v>1.0</v>
      </c>
      <c r="K438" s="5">
        <v>0.0</v>
      </c>
      <c r="L438" s="5">
        <v>0.0</v>
      </c>
      <c r="M438" s="5">
        <v>0.0</v>
      </c>
      <c r="N438" s="5">
        <v>0.0</v>
      </c>
      <c r="O438" s="5">
        <v>0.0</v>
      </c>
      <c r="P438" s="5">
        <v>0.0</v>
      </c>
      <c r="Q438" s="5">
        <v>0.0</v>
      </c>
      <c r="R438" s="5">
        <v>0.0</v>
      </c>
      <c r="S438" s="5">
        <v>0.0</v>
      </c>
      <c r="T438" s="5">
        <v>0.0</v>
      </c>
      <c r="U438" s="5">
        <v>0.0</v>
      </c>
      <c r="V438" s="5">
        <v>0.0</v>
      </c>
      <c r="W438" s="5">
        <v>0.0</v>
      </c>
      <c r="X438" s="5">
        <v>0.0</v>
      </c>
      <c r="Y438" s="5">
        <v>0.0</v>
      </c>
      <c r="Z438" s="5">
        <v>0.0</v>
      </c>
      <c r="AA438" s="5">
        <v>0.0</v>
      </c>
      <c r="AB438" s="5">
        <v>0.0</v>
      </c>
      <c r="AC438" s="5">
        <v>0.0</v>
      </c>
      <c r="AD438" s="5">
        <v>0.0</v>
      </c>
      <c r="AE438" s="5">
        <v>0.0</v>
      </c>
      <c r="AF438" s="6">
        <f>IFERROR(__xludf.DUMMYFUNCTION("IFERROR(
  VLOOKUP(
    A438,
    IMPORTRANGE(
      ""1ZygntHC1J6IxzKbTidmOyf5nUyW4GCLurHCjexrLm_o        "",
      ""HTMLキャッシュ!A:F""
    ),
    3,
    FALSE
  ),
  0
)
"),46083.69395833334)</f>
        <v>46083.69396</v>
      </c>
      <c r="AG438" s="5"/>
      <c r="AH438" s="5"/>
      <c r="AI438" s="5"/>
      <c r="AJ438" s="5"/>
      <c r="AK438" s="5"/>
      <c r="AL438" s="5"/>
      <c r="AM438" s="5"/>
      <c r="AN438" s="5"/>
      <c r="AO438" s="5"/>
      <c r="AP438" s="5"/>
      <c r="AQ438" s="5"/>
      <c r="AR438" s="3"/>
      <c r="AS438" s="5"/>
      <c r="AT438" s="5"/>
      <c r="AU438" s="5"/>
      <c r="AV438" s="5"/>
      <c r="AW438" s="5"/>
      <c r="AX438" s="5"/>
      <c r="AY438" s="5"/>
      <c r="AZ438" s="7"/>
      <c r="BA438" s="7"/>
    </row>
    <row r="439" ht="16.5" customHeight="1">
      <c r="A439" s="4" t="s">
        <v>910</v>
      </c>
      <c r="B439" s="5">
        <v>5.0</v>
      </c>
      <c r="C439" s="5">
        <v>2.0</v>
      </c>
      <c r="D439" s="1" t="s">
        <v>911</v>
      </c>
      <c r="E439" s="5">
        <v>0.0</v>
      </c>
      <c r="F439" s="5">
        <v>0.0</v>
      </c>
      <c r="G439" s="5">
        <v>0.0</v>
      </c>
      <c r="H439" s="5">
        <v>0.0</v>
      </c>
      <c r="I439" s="5">
        <v>0.0</v>
      </c>
      <c r="J439" s="5">
        <v>0.0</v>
      </c>
      <c r="K439" s="5">
        <v>0.0</v>
      </c>
      <c r="L439" s="5">
        <v>0.0</v>
      </c>
      <c r="M439" s="5">
        <v>0.0</v>
      </c>
      <c r="N439" s="5">
        <v>0.0</v>
      </c>
      <c r="O439" s="5">
        <v>0.0</v>
      </c>
      <c r="P439" s="5">
        <v>0.0</v>
      </c>
      <c r="Q439" s="5">
        <v>0.0</v>
      </c>
      <c r="R439" s="5">
        <v>1.0</v>
      </c>
      <c r="S439" s="5">
        <v>0.0</v>
      </c>
      <c r="T439" s="5">
        <v>0.0</v>
      </c>
      <c r="U439" s="5">
        <v>0.0</v>
      </c>
      <c r="V439" s="5">
        <v>0.0</v>
      </c>
      <c r="W439" s="5">
        <v>0.0</v>
      </c>
      <c r="X439" s="5">
        <v>0.0</v>
      </c>
      <c r="Y439" s="5">
        <v>0.0</v>
      </c>
      <c r="Z439" s="5">
        <v>0.0</v>
      </c>
      <c r="AA439" s="5">
        <v>0.0</v>
      </c>
      <c r="AB439" s="5">
        <v>0.0</v>
      </c>
      <c r="AC439" s="5">
        <v>0.0</v>
      </c>
      <c r="AD439" s="5">
        <v>0.0</v>
      </c>
      <c r="AE439" s="5">
        <v>1.0</v>
      </c>
      <c r="AF439" s="6">
        <f>IFERROR(__xludf.DUMMYFUNCTION("IFERROR(
  VLOOKUP(
    A439,
    IMPORTRANGE(
      ""1ZygntHC1J6IxzKbTidmOyf5nUyW4GCLurHCjexrLm_o        "",
      ""HTMLキャッシュ!A:F""
    ),
    3,
    FALSE
  ),
  0
)
"),46080.694398148145)</f>
        <v>46080.6944</v>
      </c>
      <c r="AG439" s="5"/>
      <c r="AH439" s="5"/>
      <c r="AI439" s="5"/>
      <c r="AJ439" s="5"/>
      <c r="AK439" s="5"/>
      <c r="AL439" s="5"/>
      <c r="AM439" s="5"/>
      <c r="AN439" s="5"/>
      <c r="AO439" s="5"/>
      <c r="AP439" s="5"/>
      <c r="AQ439" s="5"/>
      <c r="AR439" s="3"/>
      <c r="AS439" s="5"/>
      <c r="AT439" s="5"/>
      <c r="AU439" s="5"/>
      <c r="AV439" s="5"/>
      <c r="AW439" s="5"/>
      <c r="AX439" s="5"/>
      <c r="AY439" s="5"/>
      <c r="AZ439" s="7"/>
      <c r="BA439" s="7"/>
    </row>
    <row r="440" ht="16.5" customHeight="1">
      <c r="A440" s="4" t="s">
        <v>912</v>
      </c>
      <c r="B440" s="5">
        <v>0.0</v>
      </c>
      <c r="C440" s="5">
        <v>2.0</v>
      </c>
      <c r="D440" s="1" t="s">
        <v>913</v>
      </c>
      <c r="E440" s="5">
        <v>0.0</v>
      </c>
      <c r="F440" s="5">
        <v>0.0</v>
      </c>
      <c r="G440" s="5">
        <v>1.0</v>
      </c>
      <c r="H440" s="5">
        <v>0.0</v>
      </c>
      <c r="I440" s="5">
        <v>0.0</v>
      </c>
      <c r="J440" s="5">
        <v>0.0</v>
      </c>
      <c r="K440" s="5">
        <v>0.0</v>
      </c>
      <c r="L440" s="5">
        <v>0.0</v>
      </c>
      <c r="M440" s="5">
        <v>0.0</v>
      </c>
      <c r="N440" s="5">
        <v>1.0</v>
      </c>
      <c r="O440" s="5">
        <v>0.0</v>
      </c>
      <c r="P440" s="5">
        <v>0.0</v>
      </c>
      <c r="Q440" s="5">
        <v>0.0</v>
      </c>
      <c r="R440" s="5">
        <v>0.0</v>
      </c>
      <c r="S440" s="5">
        <v>0.0</v>
      </c>
      <c r="T440" s="5">
        <v>0.0</v>
      </c>
      <c r="U440" s="5">
        <v>0.0</v>
      </c>
      <c r="V440" s="5">
        <v>0.0</v>
      </c>
      <c r="W440" s="5">
        <v>0.0</v>
      </c>
      <c r="X440" s="5">
        <v>0.0</v>
      </c>
      <c r="Y440" s="5">
        <v>0.0</v>
      </c>
      <c r="Z440" s="5">
        <v>0.0</v>
      </c>
      <c r="AA440" s="5">
        <v>0.0</v>
      </c>
      <c r="AB440" s="5">
        <v>0.0</v>
      </c>
      <c r="AC440" s="5">
        <v>0.0</v>
      </c>
      <c r="AD440" s="5">
        <v>0.0</v>
      </c>
      <c r="AE440" s="5">
        <v>0.0</v>
      </c>
      <c r="AF440" s="6">
        <f>IFERROR(__xludf.DUMMYFUNCTION("IFERROR(
  VLOOKUP(
    A440,
    IMPORTRANGE(
      ""1ZygntHC1J6IxzKbTidmOyf5nUyW4GCLurHCjexrLm_o        "",
      ""HTMLキャッシュ!A:F""
    ),
    3,
    FALSE
  ),
  0
)
"),46079.851643518516)</f>
        <v>46079.85164</v>
      </c>
      <c r="AG440" s="5"/>
      <c r="AH440" s="5"/>
      <c r="AI440" s="5"/>
      <c r="AJ440" s="5"/>
      <c r="AK440" s="5"/>
      <c r="AL440" s="5"/>
      <c r="AM440" s="5"/>
      <c r="AN440" s="5"/>
      <c r="AO440" s="5"/>
      <c r="AP440" s="5"/>
      <c r="AQ440" s="5"/>
      <c r="AR440" s="3"/>
      <c r="AS440" s="5"/>
      <c r="AT440" s="5"/>
      <c r="AU440" s="5"/>
      <c r="AV440" s="5"/>
      <c r="AW440" s="5"/>
      <c r="AX440" s="5"/>
      <c r="AY440" s="5"/>
      <c r="AZ440" s="7"/>
      <c r="BA440" s="7"/>
    </row>
    <row r="441" ht="16.5" customHeight="1">
      <c r="A441" s="4" t="s">
        <v>914</v>
      </c>
      <c r="B441" s="5">
        <v>0.0</v>
      </c>
      <c r="C441" s="5">
        <v>2.0</v>
      </c>
      <c r="D441" s="1" t="s">
        <v>915</v>
      </c>
      <c r="E441" s="5">
        <v>0.0</v>
      </c>
      <c r="F441" s="5">
        <v>1.0</v>
      </c>
      <c r="G441" s="5">
        <v>0.0</v>
      </c>
      <c r="H441" s="5">
        <v>0.0</v>
      </c>
      <c r="I441" s="5">
        <v>0.0</v>
      </c>
      <c r="J441" s="5">
        <v>0.0</v>
      </c>
      <c r="K441" s="5">
        <v>0.0</v>
      </c>
      <c r="L441" s="5">
        <v>0.0</v>
      </c>
      <c r="M441" s="5">
        <v>0.0</v>
      </c>
      <c r="N441" s="5">
        <v>0.0</v>
      </c>
      <c r="O441" s="5">
        <v>0.0</v>
      </c>
      <c r="P441" s="5">
        <v>0.0</v>
      </c>
      <c r="Q441" s="5">
        <v>0.0</v>
      </c>
      <c r="R441" s="5">
        <v>0.0</v>
      </c>
      <c r="S441" s="5">
        <v>0.0</v>
      </c>
      <c r="T441" s="5">
        <v>0.0</v>
      </c>
      <c r="U441" s="5">
        <v>0.0</v>
      </c>
      <c r="V441" s="5">
        <v>0.0</v>
      </c>
      <c r="W441" s="5">
        <v>0.0</v>
      </c>
      <c r="X441" s="5">
        <v>0.0</v>
      </c>
      <c r="Y441" s="5">
        <v>1.0</v>
      </c>
      <c r="Z441" s="5">
        <v>0.0</v>
      </c>
      <c r="AA441" s="5">
        <v>0.0</v>
      </c>
      <c r="AB441" s="5">
        <v>0.0</v>
      </c>
      <c r="AC441" s="5">
        <v>0.0</v>
      </c>
      <c r="AD441" s="5">
        <v>0.0</v>
      </c>
      <c r="AE441" s="5">
        <v>0.0</v>
      </c>
      <c r="AF441" s="6">
        <f>IFERROR(__xludf.DUMMYFUNCTION("IFERROR(
  VLOOKUP(
    A441,
    IMPORTRANGE(
      ""1ZygntHC1J6IxzKbTidmOyf5nUyW4GCLurHCjexrLm_o        "",
      ""HTMLキャッシュ!A:F""
    ),
    3,
    FALSE
  ),
  0
)
"),46080.71561342593)</f>
        <v>46080.71561</v>
      </c>
      <c r="AG441" s="5"/>
      <c r="AH441" s="5"/>
      <c r="AI441" s="5"/>
      <c r="AJ441" s="5"/>
      <c r="AK441" s="5"/>
      <c r="AL441" s="5"/>
      <c r="AM441" s="5"/>
      <c r="AN441" s="5"/>
      <c r="AO441" s="5"/>
      <c r="AP441" s="5"/>
      <c r="AQ441" s="5"/>
      <c r="AR441" s="3"/>
      <c r="AS441" s="5"/>
      <c r="AT441" s="5"/>
      <c r="AU441" s="5"/>
      <c r="AV441" s="5"/>
      <c r="AW441" s="5"/>
      <c r="AX441" s="5"/>
      <c r="AY441" s="5"/>
      <c r="AZ441" s="7"/>
      <c r="BA441" s="7"/>
    </row>
    <row r="442" ht="16.5" customHeight="1">
      <c r="A442" s="4" t="s">
        <v>916</v>
      </c>
      <c r="B442" s="5">
        <v>22.0</v>
      </c>
      <c r="C442" s="5">
        <v>2.0</v>
      </c>
      <c r="D442" s="1" t="s">
        <v>917</v>
      </c>
      <c r="E442" s="5">
        <v>0.0</v>
      </c>
      <c r="F442" s="5">
        <v>1.0</v>
      </c>
      <c r="G442" s="5">
        <v>0.0</v>
      </c>
      <c r="H442" s="5">
        <v>0.0</v>
      </c>
      <c r="I442" s="5">
        <v>0.0</v>
      </c>
      <c r="J442" s="5">
        <v>0.0</v>
      </c>
      <c r="K442" s="5">
        <v>0.0</v>
      </c>
      <c r="L442" s="5">
        <v>0.0</v>
      </c>
      <c r="M442" s="5">
        <v>0.0</v>
      </c>
      <c r="N442" s="5">
        <v>0.0</v>
      </c>
      <c r="O442" s="5">
        <v>0.0</v>
      </c>
      <c r="P442" s="5">
        <v>0.0</v>
      </c>
      <c r="Q442" s="5">
        <v>0.0</v>
      </c>
      <c r="R442" s="5">
        <v>0.0</v>
      </c>
      <c r="S442" s="5">
        <v>0.0</v>
      </c>
      <c r="T442" s="5">
        <v>0.0</v>
      </c>
      <c r="U442" s="5">
        <v>0.0</v>
      </c>
      <c r="V442" s="5">
        <v>0.0</v>
      </c>
      <c r="W442" s="5">
        <v>0.0</v>
      </c>
      <c r="X442" s="5">
        <v>0.0</v>
      </c>
      <c r="Y442" s="5">
        <v>0.0</v>
      </c>
      <c r="Z442" s="5">
        <v>0.0</v>
      </c>
      <c r="AA442" s="5">
        <v>0.0</v>
      </c>
      <c r="AB442" s="5">
        <v>0.0</v>
      </c>
      <c r="AC442" s="5">
        <v>0.0</v>
      </c>
      <c r="AD442" s="5">
        <v>0.0</v>
      </c>
      <c r="AE442" s="5">
        <v>1.0</v>
      </c>
      <c r="AF442" s="6">
        <f>IFERROR(__xludf.DUMMYFUNCTION("IFERROR(
  VLOOKUP(
    A442,
    IMPORTRANGE(
      ""1ZygntHC1J6IxzKbTidmOyf5nUyW4GCLurHCjexrLm_o        "",
      ""HTMLキャッシュ!A:F""
    ),
    3,
    FALSE
  ),
  0
)
"),46083.702060185184)</f>
        <v>46083.70206</v>
      </c>
      <c r="AG442" s="5"/>
      <c r="AH442" s="5"/>
      <c r="AI442" s="5"/>
      <c r="AJ442" s="5"/>
      <c r="AK442" s="5"/>
      <c r="AL442" s="5"/>
      <c r="AM442" s="5"/>
      <c r="AN442" s="5"/>
      <c r="AO442" s="5"/>
      <c r="AP442" s="5"/>
      <c r="AQ442" s="5"/>
      <c r="AR442" s="3"/>
      <c r="AS442" s="5"/>
      <c r="AT442" s="5"/>
      <c r="AU442" s="5"/>
      <c r="AV442" s="5"/>
      <c r="AW442" s="5"/>
      <c r="AX442" s="5"/>
      <c r="AY442" s="5"/>
      <c r="AZ442" s="7"/>
      <c r="BA442" s="7"/>
    </row>
    <row r="443" ht="16.5" customHeight="1">
      <c r="A443" s="4" t="s">
        <v>918</v>
      </c>
      <c r="B443" s="5">
        <v>21.0</v>
      </c>
      <c r="C443" s="5">
        <v>2.0</v>
      </c>
      <c r="D443" s="1" t="s">
        <v>919</v>
      </c>
      <c r="E443" s="5">
        <v>0.0</v>
      </c>
      <c r="F443" s="5">
        <v>0.0</v>
      </c>
      <c r="G443" s="5">
        <v>0.0</v>
      </c>
      <c r="H443" s="5">
        <v>0.0</v>
      </c>
      <c r="I443" s="5">
        <v>1.0</v>
      </c>
      <c r="J443" s="5">
        <v>0.0</v>
      </c>
      <c r="K443" s="5">
        <v>0.0</v>
      </c>
      <c r="L443" s="5">
        <v>0.0</v>
      </c>
      <c r="M443" s="5">
        <v>0.0</v>
      </c>
      <c r="N443" s="5">
        <v>0.0</v>
      </c>
      <c r="O443" s="5">
        <v>0.0</v>
      </c>
      <c r="P443" s="5">
        <v>0.0</v>
      </c>
      <c r="Q443" s="5">
        <v>0.0</v>
      </c>
      <c r="R443" s="5">
        <v>0.0</v>
      </c>
      <c r="S443" s="5">
        <v>0.0</v>
      </c>
      <c r="T443" s="5">
        <v>0.0</v>
      </c>
      <c r="U443" s="5">
        <v>1.0</v>
      </c>
      <c r="V443" s="5">
        <v>0.0</v>
      </c>
      <c r="W443" s="5">
        <v>0.0</v>
      </c>
      <c r="X443" s="5">
        <v>0.0</v>
      </c>
      <c r="Y443" s="5">
        <v>0.0</v>
      </c>
      <c r="Z443" s="5">
        <v>0.0</v>
      </c>
      <c r="AA443" s="5">
        <v>0.0</v>
      </c>
      <c r="AB443" s="5">
        <v>0.0</v>
      </c>
      <c r="AC443" s="5">
        <v>0.0</v>
      </c>
      <c r="AD443" s="5">
        <v>0.0</v>
      </c>
      <c r="AE443" s="5">
        <v>0.0</v>
      </c>
      <c r="AF443" s="6">
        <f>IFERROR(__xludf.DUMMYFUNCTION("IFERROR(
  VLOOKUP(
    A443,
    IMPORTRANGE(
      ""1ZygntHC1J6IxzKbTidmOyf5nUyW4GCLurHCjexrLm_o        "",
      ""HTMLキャッシュ!A:F""
    ),
    3,
    FALSE
  ),
  0
)
"),46083.71094907408)</f>
        <v>46083.71095</v>
      </c>
      <c r="AG443" s="5"/>
      <c r="AH443" s="5"/>
      <c r="AI443" s="5"/>
      <c r="AJ443" s="5"/>
      <c r="AK443" s="5"/>
      <c r="AL443" s="5"/>
      <c r="AM443" s="5"/>
      <c r="AN443" s="5"/>
      <c r="AO443" s="5"/>
      <c r="AP443" s="5"/>
      <c r="AQ443" s="5"/>
      <c r="AR443" s="3"/>
      <c r="AS443" s="5"/>
      <c r="AT443" s="5"/>
      <c r="AU443" s="5"/>
      <c r="AV443" s="5"/>
      <c r="AW443" s="5"/>
      <c r="AX443" s="5"/>
      <c r="AY443" s="5"/>
      <c r="AZ443" s="7"/>
      <c r="BA443" s="7"/>
    </row>
    <row r="444" ht="16.5" customHeight="1">
      <c r="A444" s="1" t="s">
        <v>920</v>
      </c>
      <c r="B444" s="5">
        <v>220.0</v>
      </c>
      <c r="C444" s="5">
        <v>2.0</v>
      </c>
      <c r="D444" s="1" t="s">
        <v>921</v>
      </c>
      <c r="E444" s="5">
        <v>0.0</v>
      </c>
      <c r="F444" s="5">
        <v>0.0</v>
      </c>
      <c r="G444" s="5">
        <v>0.0</v>
      </c>
      <c r="H444" s="5">
        <v>0.0</v>
      </c>
      <c r="I444" s="5">
        <v>0.0</v>
      </c>
      <c r="J444" s="5">
        <v>0.0</v>
      </c>
      <c r="K444" s="5">
        <v>0.0</v>
      </c>
      <c r="L444" s="5">
        <v>0.0</v>
      </c>
      <c r="M444" s="5">
        <v>0.0</v>
      </c>
      <c r="N444" s="5">
        <v>0.0</v>
      </c>
      <c r="O444" s="5">
        <v>0.0</v>
      </c>
      <c r="P444" s="5">
        <v>0.0</v>
      </c>
      <c r="Q444" s="5">
        <v>0.0</v>
      </c>
      <c r="R444" s="5">
        <v>0.0</v>
      </c>
      <c r="S444" s="5">
        <v>0.0</v>
      </c>
      <c r="T444" s="5">
        <v>1.0</v>
      </c>
      <c r="U444" s="5">
        <v>0.0</v>
      </c>
      <c r="V444" s="5">
        <v>0.0</v>
      </c>
      <c r="W444" s="5">
        <v>0.0</v>
      </c>
      <c r="X444" s="5">
        <v>0.0</v>
      </c>
      <c r="Y444" s="5">
        <v>0.0</v>
      </c>
      <c r="Z444" s="5">
        <v>1.0</v>
      </c>
      <c r="AA444" s="5">
        <v>0.0</v>
      </c>
      <c r="AB444" s="5">
        <v>0.0</v>
      </c>
      <c r="AC444" s="5">
        <v>0.0</v>
      </c>
      <c r="AD444" s="5">
        <v>0.0</v>
      </c>
      <c r="AE444" s="5">
        <v>0.0</v>
      </c>
      <c r="AF444" s="6">
        <f>IFERROR(__xludf.DUMMYFUNCTION("IFERROR(
  VLOOKUP(
    A444,
    IMPORTRANGE(
      ""1ZygntHC1J6IxzKbTidmOyf5nUyW4GCLurHCjexrLm_o        "",
      ""HTMLキャッシュ!A:F""
    ),
    3,
    FALSE
  ),
  0
)
"),46085.698113425926)</f>
        <v>46085.69811</v>
      </c>
      <c r="AG444" s="5"/>
      <c r="AH444" s="5"/>
      <c r="AI444" s="5"/>
      <c r="AJ444" s="5"/>
      <c r="AK444" s="5"/>
      <c r="AL444" s="5"/>
      <c r="AM444" s="5"/>
      <c r="AN444" s="5"/>
      <c r="AO444" s="5"/>
      <c r="AP444" s="5"/>
      <c r="AQ444" s="5"/>
      <c r="AR444" s="3"/>
      <c r="AS444" s="5"/>
      <c r="AT444" s="5"/>
      <c r="AU444" s="5"/>
      <c r="AV444" s="5"/>
      <c r="AW444" s="5"/>
      <c r="AX444" s="5"/>
      <c r="AY444" s="5"/>
      <c r="AZ444" s="7"/>
      <c r="BA444" s="7"/>
    </row>
    <row r="445" ht="16.5" customHeight="1">
      <c r="A445" s="4" t="s">
        <v>922</v>
      </c>
      <c r="B445" s="5">
        <v>31.0</v>
      </c>
      <c r="C445" s="5">
        <v>2.0</v>
      </c>
      <c r="D445" s="1" t="s">
        <v>923</v>
      </c>
      <c r="E445" s="5">
        <v>0.0</v>
      </c>
      <c r="F445" s="5">
        <v>0.0</v>
      </c>
      <c r="G445" s="5">
        <v>0.0</v>
      </c>
      <c r="H445" s="5">
        <v>0.0</v>
      </c>
      <c r="I445" s="5">
        <v>0.0</v>
      </c>
      <c r="J445" s="5">
        <v>0.0</v>
      </c>
      <c r="K445" s="5">
        <v>0.0</v>
      </c>
      <c r="L445" s="5">
        <v>0.0</v>
      </c>
      <c r="M445" s="5">
        <v>0.0</v>
      </c>
      <c r="N445" s="5">
        <v>0.0</v>
      </c>
      <c r="O445" s="5">
        <v>0.0</v>
      </c>
      <c r="P445" s="5">
        <v>0.0</v>
      </c>
      <c r="Q445" s="5">
        <v>0.0</v>
      </c>
      <c r="R445" s="5">
        <v>1.0</v>
      </c>
      <c r="S445" s="5">
        <v>0.0</v>
      </c>
      <c r="T445" s="5">
        <v>0.0</v>
      </c>
      <c r="U445" s="5">
        <v>1.0</v>
      </c>
      <c r="V445" s="5">
        <v>0.0</v>
      </c>
      <c r="W445" s="5">
        <v>0.0</v>
      </c>
      <c r="X445" s="5">
        <v>0.0</v>
      </c>
      <c r="Y445" s="5">
        <v>0.0</v>
      </c>
      <c r="Z445" s="5">
        <v>0.0</v>
      </c>
      <c r="AA445" s="5">
        <v>0.0</v>
      </c>
      <c r="AB445" s="5">
        <v>0.0</v>
      </c>
      <c r="AC445" s="5">
        <v>0.0</v>
      </c>
      <c r="AD445" s="5">
        <v>0.0</v>
      </c>
      <c r="AE445" s="5">
        <v>0.0</v>
      </c>
      <c r="AF445" s="6">
        <f>IFERROR(__xludf.DUMMYFUNCTION("IFERROR(
  VLOOKUP(
    A445,
    IMPORTRANGE(
      ""1ZygntHC1J6IxzKbTidmOyf5nUyW4GCLurHCjexrLm_o        "",
      ""HTMLキャッシュ!A:F""
    ),
    3,
    FALSE
  ),
  0
)
"),45990.65891203703)</f>
        <v>45990.65891</v>
      </c>
      <c r="AG445" s="5"/>
      <c r="AH445" s="5"/>
      <c r="AI445" s="5"/>
      <c r="AJ445" s="5"/>
      <c r="AK445" s="5"/>
      <c r="AL445" s="5"/>
      <c r="AM445" s="5"/>
      <c r="AN445" s="5"/>
      <c r="AO445" s="5"/>
      <c r="AP445" s="5"/>
      <c r="AQ445" s="5"/>
      <c r="AR445" s="3"/>
      <c r="AS445" s="5"/>
      <c r="AT445" s="5"/>
      <c r="AU445" s="5"/>
      <c r="AV445" s="5"/>
      <c r="AW445" s="5"/>
      <c r="AX445" s="5"/>
      <c r="AY445" s="5"/>
      <c r="AZ445" s="7"/>
      <c r="BA445" s="7"/>
    </row>
    <row r="446" ht="16.5" customHeight="1">
      <c r="A446" s="4" t="s">
        <v>924</v>
      </c>
      <c r="B446" s="5">
        <v>418.0</v>
      </c>
      <c r="C446" s="5">
        <v>2.0</v>
      </c>
      <c r="D446" s="1" t="s">
        <v>925</v>
      </c>
      <c r="E446" s="5">
        <v>0.0</v>
      </c>
      <c r="F446" s="5">
        <v>2.0</v>
      </c>
      <c r="G446" s="5">
        <v>0.0</v>
      </c>
      <c r="H446" s="5">
        <v>0.0</v>
      </c>
      <c r="I446" s="5">
        <v>0.0</v>
      </c>
      <c r="J446" s="5">
        <v>0.0</v>
      </c>
      <c r="K446" s="5">
        <v>0.0</v>
      </c>
      <c r="L446" s="5">
        <v>0.0</v>
      </c>
      <c r="M446" s="5">
        <v>0.0</v>
      </c>
      <c r="N446" s="5">
        <v>0.0</v>
      </c>
      <c r="O446" s="5">
        <v>0.0</v>
      </c>
      <c r="P446" s="5">
        <v>0.0</v>
      </c>
      <c r="Q446" s="5">
        <v>0.0</v>
      </c>
      <c r="R446" s="5">
        <v>0.0</v>
      </c>
      <c r="S446" s="5">
        <v>0.0</v>
      </c>
      <c r="T446" s="5">
        <v>0.0</v>
      </c>
      <c r="U446" s="5">
        <v>0.0</v>
      </c>
      <c r="V446" s="5">
        <v>0.0</v>
      </c>
      <c r="W446" s="5">
        <v>0.0</v>
      </c>
      <c r="X446" s="5">
        <v>0.0</v>
      </c>
      <c r="Y446" s="5">
        <v>0.0</v>
      </c>
      <c r="Z446" s="5">
        <v>0.0</v>
      </c>
      <c r="AA446" s="5">
        <v>0.0</v>
      </c>
      <c r="AB446" s="5">
        <v>0.0</v>
      </c>
      <c r="AC446" s="5">
        <v>0.0</v>
      </c>
      <c r="AD446" s="5">
        <v>0.0</v>
      </c>
      <c r="AE446" s="5">
        <v>0.0</v>
      </c>
      <c r="AF446" s="6">
        <f>IFERROR(__xludf.DUMMYFUNCTION("IFERROR(
  VLOOKUP(
    A446,
    IMPORTRANGE(
      ""1ZygntHC1J6IxzKbTidmOyf5nUyW4GCLurHCjexrLm_o        "",
      ""HTMLキャッシュ!A:F""
    ),
    3,
    FALSE
  ),
  0
)
"),46085.61313657407)</f>
        <v>46085.61314</v>
      </c>
      <c r="AG446" s="5"/>
      <c r="AH446" s="5"/>
      <c r="AI446" s="5"/>
      <c r="AJ446" s="5"/>
      <c r="AK446" s="5"/>
      <c r="AL446" s="5"/>
      <c r="AM446" s="5"/>
      <c r="AN446" s="5"/>
      <c r="AO446" s="5"/>
      <c r="AP446" s="5"/>
      <c r="AQ446" s="5"/>
      <c r="AR446" s="3"/>
      <c r="AS446" s="5"/>
      <c r="AT446" s="5"/>
      <c r="AU446" s="5"/>
      <c r="AV446" s="5"/>
      <c r="AW446" s="5"/>
      <c r="AX446" s="5"/>
      <c r="AY446" s="5"/>
      <c r="AZ446" s="7"/>
      <c r="BA446" s="7"/>
    </row>
    <row r="447" ht="16.5" customHeight="1">
      <c r="A447" s="4" t="s">
        <v>926</v>
      </c>
      <c r="B447" s="5">
        <v>62.0</v>
      </c>
      <c r="C447" s="5">
        <v>2.0</v>
      </c>
      <c r="D447" s="1" t="s">
        <v>927</v>
      </c>
      <c r="E447" s="5">
        <v>0.0</v>
      </c>
      <c r="F447" s="5">
        <v>0.0</v>
      </c>
      <c r="G447" s="5">
        <v>0.0</v>
      </c>
      <c r="H447" s="5">
        <v>0.0</v>
      </c>
      <c r="I447" s="5">
        <v>0.0</v>
      </c>
      <c r="J447" s="5">
        <v>0.0</v>
      </c>
      <c r="K447" s="5">
        <v>0.0</v>
      </c>
      <c r="L447" s="5">
        <v>0.0</v>
      </c>
      <c r="M447" s="5">
        <v>0.0</v>
      </c>
      <c r="N447" s="5">
        <v>2.0</v>
      </c>
      <c r="O447" s="5">
        <v>0.0</v>
      </c>
      <c r="P447" s="5">
        <v>0.0</v>
      </c>
      <c r="Q447" s="5">
        <v>0.0</v>
      </c>
      <c r="R447" s="5">
        <v>0.0</v>
      </c>
      <c r="S447" s="5">
        <v>0.0</v>
      </c>
      <c r="T447" s="5">
        <v>0.0</v>
      </c>
      <c r="U447" s="5">
        <v>0.0</v>
      </c>
      <c r="V447" s="5">
        <v>0.0</v>
      </c>
      <c r="W447" s="5">
        <v>0.0</v>
      </c>
      <c r="X447" s="5">
        <v>0.0</v>
      </c>
      <c r="Y447" s="5">
        <v>0.0</v>
      </c>
      <c r="Z447" s="5">
        <v>0.0</v>
      </c>
      <c r="AA447" s="5">
        <v>0.0</v>
      </c>
      <c r="AB447" s="5">
        <v>0.0</v>
      </c>
      <c r="AC447" s="5">
        <v>0.0</v>
      </c>
      <c r="AD447" s="5">
        <v>0.0</v>
      </c>
      <c r="AE447" s="5">
        <v>0.0</v>
      </c>
      <c r="AF447" s="6">
        <f>IFERROR(__xludf.DUMMYFUNCTION("IFERROR(
  VLOOKUP(
    A447,
    IMPORTRANGE(
      ""1ZygntHC1J6IxzKbTidmOyf5nUyW4GCLurHCjexrLm_o        "",
      ""HTMLキャッシュ!A:F""
    ),
    3,
    FALSE
  ),
  0
)
"),46086.80204861111)</f>
        <v>46086.80205</v>
      </c>
      <c r="AG447" s="5"/>
      <c r="AH447" s="5"/>
      <c r="AI447" s="5"/>
      <c r="AJ447" s="5"/>
      <c r="AK447" s="5"/>
      <c r="AL447" s="5"/>
      <c r="AM447" s="5"/>
      <c r="AN447" s="5"/>
      <c r="AO447" s="5"/>
      <c r="AP447" s="5"/>
      <c r="AQ447" s="5"/>
      <c r="AR447" s="3"/>
      <c r="AS447" s="5"/>
      <c r="AT447" s="5"/>
      <c r="AU447" s="5"/>
      <c r="AV447" s="5"/>
      <c r="AW447" s="5"/>
      <c r="AX447" s="5"/>
      <c r="AY447" s="5"/>
      <c r="AZ447" s="7"/>
      <c r="BA447" s="7"/>
    </row>
    <row r="448" ht="16.5" customHeight="1">
      <c r="A448" s="4" t="s">
        <v>928</v>
      </c>
      <c r="B448" s="5">
        <v>47.0</v>
      </c>
      <c r="C448" s="5">
        <v>2.0</v>
      </c>
      <c r="D448" s="1" t="s">
        <v>929</v>
      </c>
      <c r="E448" s="5">
        <v>0.0</v>
      </c>
      <c r="F448" s="5">
        <v>0.0</v>
      </c>
      <c r="G448" s="5">
        <v>1.0</v>
      </c>
      <c r="H448" s="5">
        <v>0.0</v>
      </c>
      <c r="I448" s="5">
        <v>0.0</v>
      </c>
      <c r="J448" s="5">
        <v>0.0</v>
      </c>
      <c r="K448" s="5">
        <v>0.0</v>
      </c>
      <c r="L448" s="5">
        <v>0.0</v>
      </c>
      <c r="M448" s="5">
        <v>0.0</v>
      </c>
      <c r="N448" s="5">
        <v>0.0</v>
      </c>
      <c r="O448" s="5">
        <v>0.0</v>
      </c>
      <c r="P448" s="5">
        <v>1.0</v>
      </c>
      <c r="Q448" s="5">
        <v>0.0</v>
      </c>
      <c r="R448" s="5">
        <v>0.0</v>
      </c>
      <c r="S448" s="5">
        <v>0.0</v>
      </c>
      <c r="T448" s="5">
        <v>0.0</v>
      </c>
      <c r="U448" s="5">
        <v>0.0</v>
      </c>
      <c r="V448" s="5">
        <v>0.0</v>
      </c>
      <c r="W448" s="5">
        <v>0.0</v>
      </c>
      <c r="X448" s="5">
        <v>0.0</v>
      </c>
      <c r="Y448" s="5">
        <v>0.0</v>
      </c>
      <c r="Z448" s="5">
        <v>0.0</v>
      </c>
      <c r="AA448" s="5">
        <v>0.0</v>
      </c>
      <c r="AB448" s="5">
        <v>0.0</v>
      </c>
      <c r="AC448" s="5">
        <v>0.0</v>
      </c>
      <c r="AD448" s="5">
        <v>0.0</v>
      </c>
      <c r="AE448" s="5">
        <v>0.0</v>
      </c>
      <c r="AF448" s="6">
        <f>IFERROR(__xludf.DUMMYFUNCTION("IFERROR(
  VLOOKUP(
    A448,
    IMPORTRANGE(
      ""1ZygntHC1J6IxzKbTidmOyf5nUyW4GCLurHCjexrLm_o        "",
      ""HTMLキャッシュ!A:F""
    ),
    3,
    FALSE
  ),
  0
)
"),46074.56798611111)</f>
        <v>46074.56799</v>
      </c>
      <c r="AG448" s="5"/>
      <c r="AH448" s="5"/>
      <c r="AI448" s="5"/>
      <c r="AJ448" s="5"/>
      <c r="AK448" s="5"/>
      <c r="AL448" s="5"/>
      <c r="AM448" s="5"/>
      <c r="AN448" s="5"/>
      <c r="AO448" s="5"/>
      <c r="AP448" s="5"/>
      <c r="AQ448" s="5"/>
      <c r="AR448" s="3"/>
      <c r="AS448" s="5"/>
      <c r="AT448" s="5"/>
      <c r="AU448" s="5"/>
      <c r="AV448" s="5"/>
      <c r="AW448" s="5"/>
      <c r="AX448" s="5"/>
      <c r="AY448" s="5"/>
      <c r="AZ448" s="7"/>
      <c r="BA448" s="7"/>
    </row>
    <row r="449" ht="16.5" customHeight="1">
      <c r="A449" s="4" t="s">
        <v>930</v>
      </c>
      <c r="B449" s="5">
        <v>68.0</v>
      </c>
      <c r="C449" s="5">
        <v>2.0</v>
      </c>
      <c r="D449" s="1" t="s">
        <v>931</v>
      </c>
      <c r="E449" s="5">
        <v>0.0</v>
      </c>
      <c r="F449" s="5">
        <v>0.0</v>
      </c>
      <c r="G449" s="5">
        <v>0.0</v>
      </c>
      <c r="H449" s="5">
        <v>0.0</v>
      </c>
      <c r="I449" s="5">
        <v>0.0</v>
      </c>
      <c r="J449" s="5">
        <v>0.0</v>
      </c>
      <c r="K449" s="5">
        <v>0.0</v>
      </c>
      <c r="L449" s="5">
        <v>0.0</v>
      </c>
      <c r="M449" s="5">
        <v>0.0</v>
      </c>
      <c r="N449" s="5">
        <v>0.0</v>
      </c>
      <c r="O449" s="5">
        <v>0.0</v>
      </c>
      <c r="P449" s="5">
        <v>0.0</v>
      </c>
      <c r="Q449" s="5">
        <v>0.0</v>
      </c>
      <c r="R449" s="5">
        <v>1.0</v>
      </c>
      <c r="S449" s="5">
        <v>0.0</v>
      </c>
      <c r="T449" s="5">
        <v>0.0</v>
      </c>
      <c r="U449" s="5">
        <v>1.0</v>
      </c>
      <c r="V449" s="5">
        <v>0.0</v>
      </c>
      <c r="W449" s="5">
        <v>0.0</v>
      </c>
      <c r="X449" s="5">
        <v>0.0</v>
      </c>
      <c r="Y449" s="5">
        <v>0.0</v>
      </c>
      <c r="Z449" s="5">
        <v>0.0</v>
      </c>
      <c r="AA449" s="5">
        <v>0.0</v>
      </c>
      <c r="AB449" s="5">
        <v>0.0</v>
      </c>
      <c r="AC449" s="5">
        <v>0.0</v>
      </c>
      <c r="AD449" s="5">
        <v>0.0</v>
      </c>
      <c r="AE449" s="5">
        <v>0.0</v>
      </c>
      <c r="AF449" s="6">
        <f>IFERROR(__xludf.DUMMYFUNCTION("IFERROR(
  VLOOKUP(
    A449,
    IMPORTRANGE(
      ""1ZygntHC1J6IxzKbTidmOyf5nUyW4GCLurHCjexrLm_o        "",
      ""HTMLキャッシュ!A:F""
    ),
    3,
    FALSE
  ),
  0
)
"),46039.67637731481)</f>
        <v>46039.67638</v>
      </c>
      <c r="AG449" s="5"/>
      <c r="AH449" s="5"/>
      <c r="AI449" s="5"/>
      <c r="AJ449" s="5"/>
      <c r="AK449" s="5"/>
      <c r="AL449" s="5"/>
      <c r="AM449" s="5"/>
      <c r="AN449" s="5"/>
      <c r="AO449" s="5"/>
      <c r="AP449" s="5"/>
      <c r="AQ449" s="5"/>
      <c r="AR449" s="3"/>
      <c r="AS449" s="5"/>
      <c r="AT449" s="5"/>
      <c r="AU449" s="5"/>
      <c r="AV449" s="5"/>
      <c r="AW449" s="5"/>
      <c r="AX449" s="5"/>
      <c r="AY449" s="5"/>
      <c r="AZ449" s="7"/>
      <c r="BA449" s="7"/>
    </row>
    <row r="450" ht="16.5" customHeight="1">
      <c r="A450" s="4" t="s">
        <v>932</v>
      </c>
      <c r="B450" s="5">
        <v>115.0</v>
      </c>
      <c r="C450" s="5">
        <v>2.0</v>
      </c>
      <c r="D450" s="1" t="s">
        <v>933</v>
      </c>
      <c r="E450" s="5">
        <v>0.0</v>
      </c>
      <c r="F450" s="5">
        <v>2.0</v>
      </c>
      <c r="G450" s="5">
        <v>0.0</v>
      </c>
      <c r="H450" s="5">
        <v>0.0</v>
      </c>
      <c r="I450" s="5">
        <v>0.0</v>
      </c>
      <c r="J450" s="5">
        <v>0.0</v>
      </c>
      <c r="K450" s="5">
        <v>0.0</v>
      </c>
      <c r="L450" s="5">
        <v>0.0</v>
      </c>
      <c r="M450" s="5">
        <v>0.0</v>
      </c>
      <c r="N450" s="5">
        <v>0.0</v>
      </c>
      <c r="O450" s="5">
        <v>0.0</v>
      </c>
      <c r="P450" s="5">
        <v>0.0</v>
      </c>
      <c r="Q450" s="5">
        <v>0.0</v>
      </c>
      <c r="R450" s="5">
        <v>0.0</v>
      </c>
      <c r="S450" s="5">
        <v>0.0</v>
      </c>
      <c r="T450" s="5">
        <v>0.0</v>
      </c>
      <c r="U450" s="5">
        <v>0.0</v>
      </c>
      <c r="V450" s="5">
        <v>0.0</v>
      </c>
      <c r="W450" s="5">
        <v>0.0</v>
      </c>
      <c r="X450" s="5">
        <v>0.0</v>
      </c>
      <c r="Y450" s="5">
        <v>0.0</v>
      </c>
      <c r="Z450" s="5">
        <v>0.0</v>
      </c>
      <c r="AA450" s="5">
        <v>0.0</v>
      </c>
      <c r="AB450" s="5">
        <v>0.0</v>
      </c>
      <c r="AC450" s="5">
        <v>0.0</v>
      </c>
      <c r="AD450" s="5">
        <v>0.0</v>
      </c>
      <c r="AE450" s="5">
        <v>0.0</v>
      </c>
      <c r="AF450" s="6">
        <f>IFERROR(__xludf.DUMMYFUNCTION("IFERROR(
  VLOOKUP(
    A450,
    IMPORTRANGE(
      ""1ZygntHC1J6IxzKbTidmOyf5nUyW4GCLurHCjexrLm_o        "",
      ""HTMLキャッシュ!A:F""
    ),
    3,
    FALSE
  ),
  0
)
"),46088.86293981481)</f>
        <v>46088.86294</v>
      </c>
      <c r="AG450" s="5"/>
      <c r="AH450" s="5"/>
      <c r="AI450" s="5"/>
      <c r="AJ450" s="5"/>
      <c r="AK450" s="5"/>
      <c r="AL450" s="5"/>
      <c r="AM450" s="5"/>
      <c r="AN450" s="5"/>
      <c r="AO450" s="5"/>
      <c r="AP450" s="5"/>
      <c r="AQ450" s="5"/>
      <c r="AR450" s="3"/>
      <c r="AS450" s="5"/>
      <c r="AT450" s="5"/>
      <c r="AU450" s="5"/>
      <c r="AV450" s="5"/>
      <c r="AW450" s="5"/>
      <c r="AX450" s="5"/>
      <c r="AY450" s="5"/>
      <c r="AZ450" s="7"/>
      <c r="BA450" s="7"/>
    </row>
    <row r="451" ht="16.5" customHeight="1">
      <c r="A451" s="1" t="s">
        <v>934</v>
      </c>
      <c r="B451" s="5">
        <v>0.0</v>
      </c>
      <c r="C451" s="5">
        <v>2.0</v>
      </c>
      <c r="D451" s="1" t="s">
        <v>935</v>
      </c>
      <c r="E451" s="5">
        <v>0.0</v>
      </c>
      <c r="F451" s="5">
        <v>2.0</v>
      </c>
      <c r="G451" s="5">
        <v>0.0</v>
      </c>
      <c r="H451" s="5">
        <v>0.0</v>
      </c>
      <c r="I451" s="5">
        <v>0.0</v>
      </c>
      <c r="J451" s="5">
        <v>0.0</v>
      </c>
      <c r="K451" s="5">
        <v>0.0</v>
      </c>
      <c r="L451" s="5">
        <v>0.0</v>
      </c>
      <c r="M451" s="5">
        <v>0.0</v>
      </c>
      <c r="N451" s="5">
        <v>0.0</v>
      </c>
      <c r="O451" s="5">
        <v>0.0</v>
      </c>
      <c r="P451" s="5">
        <v>0.0</v>
      </c>
      <c r="Q451" s="5">
        <v>0.0</v>
      </c>
      <c r="R451" s="5">
        <v>0.0</v>
      </c>
      <c r="S451" s="5">
        <v>0.0</v>
      </c>
      <c r="T451" s="5">
        <v>0.0</v>
      </c>
      <c r="U451" s="5">
        <v>0.0</v>
      </c>
      <c r="V451" s="5">
        <v>0.0</v>
      </c>
      <c r="W451" s="5">
        <v>0.0</v>
      </c>
      <c r="X451" s="5">
        <v>0.0</v>
      </c>
      <c r="Y451" s="5">
        <v>0.0</v>
      </c>
      <c r="Z451" s="5">
        <v>0.0</v>
      </c>
      <c r="AA451" s="5">
        <v>0.0</v>
      </c>
      <c r="AB451" s="5">
        <v>0.0</v>
      </c>
      <c r="AC451" s="5">
        <v>0.0</v>
      </c>
      <c r="AD451" s="5">
        <v>0.0</v>
      </c>
      <c r="AE451" s="5">
        <v>0.0</v>
      </c>
      <c r="AF451" s="6">
        <f>IFERROR(__xludf.DUMMYFUNCTION("IFERROR(
  VLOOKUP(
    A451,
    IMPORTRANGE(
      ""1ZygntHC1J6IxzKbTidmOyf5nUyW4GCLurHCjexrLm_o        "",
      ""HTMLキャッシュ!A:F""
    ),
    3,
    FALSE
  ),
  0
)
"),45592.84005787037)</f>
        <v>45592.84006</v>
      </c>
      <c r="AG451" s="5"/>
      <c r="AH451" s="5"/>
      <c r="AI451" s="5"/>
      <c r="AJ451" s="5"/>
      <c r="AK451" s="5"/>
      <c r="AL451" s="5"/>
      <c r="AM451" s="5"/>
      <c r="AN451" s="5"/>
      <c r="AO451" s="5"/>
      <c r="AP451" s="5"/>
      <c r="AQ451" s="5"/>
      <c r="AR451" s="3"/>
      <c r="AS451" s="5"/>
      <c r="AT451" s="5"/>
      <c r="AU451" s="5"/>
      <c r="AV451" s="5"/>
      <c r="AW451" s="5"/>
      <c r="AX451" s="5"/>
      <c r="AY451" s="5"/>
      <c r="AZ451" s="7"/>
      <c r="BA451" s="7"/>
    </row>
    <row r="452" ht="16.5" customHeight="1">
      <c r="A452" s="1" t="s">
        <v>936</v>
      </c>
      <c r="B452" s="5">
        <v>0.0</v>
      </c>
      <c r="C452" s="5">
        <v>2.0</v>
      </c>
      <c r="D452" s="1" t="s">
        <v>937</v>
      </c>
      <c r="E452" s="5">
        <v>0.0</v>
      </c>
      <c r="F452" s="5">
        <v>2.0</v>
      </c>
      <c r="G452" s="5">
        <v>0.0</v>
      </c>
      <c r="H452" s="5">
        <v>0.0</v>
      </c>
      <c r="I452" s="5">
        <v>0.0</v>
      </c>
      <c r="J452" s="5">
        <v>0.0</v>
      </c>
      <c r="K452" s="5">
        <v>0.0</v>
      </c>
      <c r="L452" s="5">
        <v>0.0</v>
      </c>
      <c r="M452" s="5">
        <v>0.0</v>
      </c>
      <c r="N452" s="5">
        <v>0.0</v>
      </c>
      <c r="O452" s="5">
        <v>0.0</v>
      </c>
      <c r="P452" s="5">
        <v>0.0</v>
      </c>
      <c r="Q452" s="5">
        <v>0.0</v>
      </c>
      <c r="R452" s="5">
        <v>0.0</v>
      </c>
      <c r="S452" s="5">
        <v>0.0</v>
      </c>
      <c r="T452" s="5">
        <v>0.0</v>
      </c>
      <c r="U452" s="5">
        <v>0.0</v>
      </c>
      <c r="V452" s="5">
        <v>0.0</v>
      </c>
      <c r="W452" s="5">
        <v>0.0</v>
      </c>
      <c r="X452" s="5">
        <v>0.0</v>
      </c>
      <c r="Y452" s="5">
        <v>0.0</v>
      </c>
      <c r="Z452" s="5">
        <v>0.0</v>
      </c>
      <c r="AA452" s="5">
        <v>0.0</v>
      </c>
      <c r="AB452" s="5">
        <v>0.0</v>
      </c>
      <c r="AC452" s="5">
        <v>0.0</v>
      </c>
      <c r="AD452" s="5">
        <v>0.0</v>
      </c>
      <c r="AE452" s="5">
        <v>0.0</v>
      </c>
      <c r="AF452" s="6">
        <f>IFERROR(__xludf.DUMMYFUNCTION("IFERROR(
  VLOOKUP(
    A452,
    IMPORTRANGE(
      ""1ZygntHC1J6IxzKbTidmOyf5nUyW4GCLurHCjexrLm_o        "",
      ""HTMLキャッシュ!A:F""
    ),
    3,
    FALSE
  ),
  0
)
"),45592.85434027778)</f>
        <v>45592.85434</v>
      </c>
      <c r="AG452" s="5"/>
      <c r="AH452" s="5"/>
      <c r="AI452" s="5"/>
      <c r="AJ452" s="5"/>
      <c r="AK452" s="5"/>
      <c r="AL452" s="5"/>
      <c r="AM452" s="5"/>
      <c r="AN452" s="5"/>
      <c r="AO452" s="5"/>
      <c r="AP452" s="5"/>
      <c r="AQ452" s="5"/>
      <c r="AR452" s="3"/>
      <c r="AS452" s="5"/>
      <c r="AT452" s="5"/>
      <c r="AU452" s="5"/>
      <c r="AV452" s="5"/>
      <c r="AW452" s="5"/>
      <c r="AX452" s="5"/>
      <c r="AY452" s="5"/>
      <c r="AZ452" s="7"/>
      <c r="BA452" s="7"/>
    </row>
    <row r="453" ht="16.5" customHeight="1">
      <c r="A453" s="1" t="s">
        <v>938</v>
      </c>
      <c r="B453" s="5">
        <v>0.0</v>
      </c>
      <c r="C453" s="5">
        <v>2.0</v>
      </c>
      <c r="D453" s="1" t="s">
        <v>939</v>
      </c>
      <c r="E453" s="5">
        <v>0.0</v>
      </c>
      <c r="F453" s="5">
        <v>2.0</v>
      </c>
      <c r="G453" s="5">
        <v>0.0</v>
      </c>
      <c r="H453" s="5">
        <v>0.0</v>
      </c>
      <c r="I453" s="5">
        <v>0.0</v>
      </c>
      <c r="J453" s="5">
        <v>0.0</v>
      </c>
      <c r="K453" s="5">
        <v>0.0</v>
      </c>
      <c r="L453" s="5">
        <v>0.0</v>
      </c>
      <c r="M453" s="5">
        <v>0.0</v>
      </c>
      <c r="N453" s="5">
        <v>0.0</v>
      </c>
      <c r="O453" s="5">
        <v>0.0</v>
      </c>
      <c r="P453" s="5">
        <v>0.0</v>
      </c>
      <c r="Q453" s="5">
        <v>0.0</v>
      </c>
      <c r="R453" s="5">
        <v>0.0</v>
      </c>
      <c r="S453" s="5">
        <v>0.0</v>
      </c>
      <c r="T453" s="5">
        <v>0.0</v>
      </c>
      <c r="U453" s="5">
        <v>0.0</v>
      </c>
      <c r="V453" s="5">
        <v>0.0</v>
      </c>
      <c r="W453" s="5">
        <v>0.0</v>
      </c>
      <c r="X453" s="5">
        <v>0.0</v>
      </c>
      <c r="Y453" s="5">
        <v>0.0</v>
      </c>
      <c r="Z453" s="5">
        <v>0.0</v>
      </c>
      <c r="AA453" s="5">
        <v>0.0</v>
      </c>
      <c r="AB453" s="5">
        <v>0.0</v>
      </c>
      <c r="AC453" s="5">
        <v>0.0</v>
      </c>
      <c r="AD453" s="5">
        <v>0.0</v>
      </c>
      <c r="AE453" s="5">
        <v>0.0</v>
      </c>
      <c r="AF453" s="6">
        <f>IFERROR(__xludf.DUMMYFUNCTION("IFERROR(
  VLOOKUP(
    A453,
    IMPORTRANGE(
      ""1ZygntHC1J6IxzKbTidmOyf5nUyW4GCLurHCjexrLm_o        "",
      ""HTMLキャッシュ!A:F""
    ),
    3,
    FALSE
  ),
  0
)
"),45592.85150462963)</f>
        <v>45592.8515</v>
      </c>
      <c r="AG453" s="5"/>
      <c r="AH453" s="5"/>
      <c r="AI453" s="5"/>
      <c r="AJ453" s="5"/>
      <c r="AK453" s="5"/>
      <c r="AL453" s="5"/>
      <c r="AM453" s="5"/>
      <c r="AN453" s="5"/>
      <c r="AO453" s="5"/>
      <c r="AP453" s="5"/>
      <c r="AQ453" s="5"/>
      <c r="AR453" s="3"/>
      <c r="AS453" s="5"/>
      <c r="AT453" s="5"/>
      <c r="AU453" s="5"/>
      <c r="AV453" s="5"/>
      <c r="AW453" s="5"/>
      <c r="AX453" s="5"/>
      <c r="AY453" s="5"/>
      <c r="AZ453" s="7"/>
      <c r="BA453" s="7"/>
    </row>
    <row r="454" ht="16.5" customHeight="1">
      <c r="A454" s="1" t="s">
        <v>940</v>
      </c>
      <c r="B454" s="5">
        <v>0.0</v>
      </c>
      <c r="C454" s="5">
        <v>2.0</v>
      </c>
      <c r="D454" s="1" t="s">
        <v>941</v>
      </c>
      <c r="E454" s="5">
        <v>0.0</v>
      </c>
      <c r="F454" s="5">
        <v>2.0</v>
      </c>
      <c r="G454" s="5">
        <v>0.0</v>
      </c>
      <c r="H454" s="5">
        <v>0.0</v>
      </c>
      <c r="I454" s="5">
        <v>0.0</v>
      </c>
      <c r="J454" s="5">
        <v>0.0</v>
      </c>
      <c r="K454" s="5">
        <v>0.0</v>
      </c>
      <c r="L454" s="5">
        <v>0.0</v>
      </c>
      <c r="M454" s="5">
        <v>0.0</v>
      </c>
      <c r="N454" s="5">
        <v>0.0</v>
      </c>
      <c r="O454" s="5">
        <v>0.0</v>
      </c>
      <c r="P454" s="5">
        <v>0.0</v>
      </c>
      <c r="Q454" s="5">
        <v>0.0</v>
      </c>
      <c r="R454" s="5">
        <v>0.0</v>
      </c>
      <c r="S454" s="5">
        <v>0.0</v>
      </c>
      <c r="T454" s="5">
        <v>0.0</v>
      </c>
      <c r="U454" s="5">
        <v>0.0</v>
      </c>
      <c r="V454" s="5">
        <v>0.0</v>
      </c>
      <c r="W454" s="5">
        <v>0.0</v>
      </c>
      <c r="X454" s="5">
        <v>0.0</v>
      </c>
      <c r="Y454" s="5">
        <v>0.0</v>
      </c>
      <c r="Z454" s="5">
        <v>0.0</v>
      </c>
      <c r="AA454" s="5">
        <v>0.0</v>
      </c>
      <c r="AB454" s="5">
        <v>0.0</v>
      </c>
      <c r="AC454" s="5">
        <v>0.0</v>
      </c>
      <c r="AD454" s="5">
        <v>0.0</v>
      </c>
      <c r="AE454" s="5">
        <v>0.0</v>
      </c>
      <c r="AF454" s="6">
        <f>IFERROR(__xludf.DUMMYFUNCTION("IFERROR(
  VLOOKUP(
    A454,
    IMPORTRANGE(
      ""1ZygntHC1J6IxzKbTidmOyf5nUyW4GCLurHCjexrLm_o        "",
      ""HTMLキャッシュ!A:F""
    ),
    3,
    FALSE
  ),
  0
)
"),45592.85461805556)</f>
        <v>45592.85462</v>
      </c>
      <c r="AG454" s="5"/>
      <c r="AH454" s="5"/>
      <c r="AI454" s="5"/>
      <c r="AJ454" s="5"/>
      <c r="AK454" s="5"/>
      <c r="AL454" s="5"/>
      <c r="AM454" s="5"/>
      <c r="AN454" s="5"/>
      <c r="AO454" s="5"/>
      <c r="AP454" s="5"/>
      <c r="AQ454" s="5"/>
      <c r="AR454" s="3"/>
      <c r="AS454" s="5"/>
      <c r="AT454" s="5"/>
      <c r="AU454" s="5"/>
      <c r="AV454" s="5"/>
      <c r="AW454" s="5"/>
      <c r="AX454" s="5"/>
      <c r="AY454" s="5"/>
      <c r="AZ454" s="7"/>
      <c r="BA454" s="7"/>
    </row>
    <row r="455" ht="16.5" customHeight="1">
      <c r="A455" s="1" t="s">
        <v>942</v>
      </c>
      <c r="B455" s="5">
        <v>0.0</v>
      </c>
      <c r="C455" s="5">
        <v>2.0</v>
      </c>
      <c r="D455" s="1" t="s">
        <v>943</v>
      </c>
      <c r="E455" s="5">
        <v>0.0</v>
      </c>
      <c r="F455" s="5">
        <v>2.0</v>
      </c>
      <c r="G455" s="5">
        <v>0.0</v>
      </c>
      <c r="H455" s="5">
        <v>0.0</v>
      </c>
      <c r="I455" s="5">
        <v>0.0</v>
      </c>
      <c r="J455" s="5">
        <v>0.0</v>
      </c>
      <c r="K455" s="5">
        <v>0.0</v>
      </c>
      <c r="L455" s="5">
        <v>0.0</v>
      </c>
      <c r="M455" s="5">
        <v>0.0</v>
      </c>
      <c r="N455" s="5">
        <v>0.0</v>
      </c>
      <c r="O455" s="5">
        <v>0.0</v>
      </c>
      <c r="P455" s="5">
        <v>0.0</v>
      </c>
      <c r="Q455" s="5">
        <v>0.0</v>
      </c>
      <c r="R455" s="5">
        <v>0.0</v>
      </c>
      <c r="S455" s="5">
        <v>0.0</v>
      </c>
      <c r="T455" s="5">
        <v>0.0</v>
      </c>
      <c r="U455" s="5">
        <v>0.0</v>
      </c>
      <c r="V455" s="5">
        <v>0.0</v>
      </c>
      <c r="W455" s="5">
        <v>0.0</v>
      </c>
      <c r="X455" s="5">
        <v>0.0</v>
      </c>
      <c r="Y455" s="5">
        <v>0.0</v>
      </c>
      <c r="Z455" s="5">
        <v>0.0</v>
      </c>
      <c r="AA455" s="5">
        <v>0.0</v>
      </c>
      <c r="AB455" s="5">
        <v>0.0</v>
      </c>
      <c r="AC455" s="5">
        <v>0.0</v>
      </c>
      <c r="AD455" s="5">
        <v>0.0</v>
      </c>
      <c r="AE455" s="5">
        <v>0.0</v>
      </c>
      <c r="AF455" s="6">
        <f>IFERROR(__xludf.DUMMYFUNCTION("IFERROR(
  VLOOKUP(
    A455,
    IMPORTRANGE(
      ""1ZygntHC1J6IxzKbTidmOyf5nUyW4GCLurHCjexrLm_o        "",
      ""HTMLキャッシュ!A:F""
    ),
    3,
    FALSE
  ),
  0
)
"),45592.85949074074)</f>
        <v>45592.85949</v>
      </c>
      <c r="AG455" s="5"/>
      <c r="AH455" s="5"/>
      <c r="AI455" s="5"/>
      <c r="AJ455" s="5"/>
      <c r="AK455" s="5"/>
      <c r="AL455" s="5"/>
      <c r="AM455" s="5"/>
      <c r="AN455" s="5"/>
      <c r="AO455" s="5"/>
      <c r="AP455" s="5"/>
      <c r="AQ455" s="5"/>
      <c r="AR455" s="3"/>
      <c r="AS455" s="5"/>
      <c r="AT455" s="5"/>
      <c r="AU455" s="5"/>
      <c r="AV455" s="5"/>
      <c r="AW455" s="5"/>
      <c r="AX455" s="5"/>
      <c r="AY455" s="5"/>
      <c r="AZ455" s="7"/>
      <c r="BA455" s="7"/>
    </row>
    <row r="456" ht="16.5" customHeight="1">
      <c r="A456" s="1" t="s">
        <v>944</v>
      </c>
      <c r="B456" s="5">
        <v>0.0</v>
      </c>
      <c r="C456" s="5">
        <v>2.0</v>
      </c>
      <c r="D456" s="1" t="s">
        <v>945</v>
      </c>
      <c r="E456" s="5">
        <v>0.0</v>
      </c>
      <c r="F456" s="5">
        <v>2.0</v>
      </c>
      <c r="G456" s="5">
        <v>0.0</v>
      </c>
      <c r="H456" s="5">
        <v>0.0</v>
      </c>
      <c r="I456" s="5">
        <v>0.0</v>
      </c>
      <c r="J456" s="5">
        <v>0.0</v>
      </c>
      <c r="K456" s="5">
        <v>0.0</v>
      </c>
      <c r="L456" s="5">
        <v>0.0</v>
      </c>
      <c r="M456" s="5">
        <v>0.0</v>
      </c>
      <c r="N456" s="5">
        <v>0.0</v>
      </c>
      <c r="O456" s="5">
        <v>0.0</v>
      </c>
      <c r="P456" s="5">
        <v>0.0</v>
      </c>
      <c r="Q456" s="5">
        <v>0.0</v>
      </c>
      <c r="R456" s="5">
        <v>0.0</v>
      </c>
      <c r="S456" s="5">
        <v>0.0</v>
      </c>
      <c r="T456" s="5">
        <v>0.0</v>
      </c>
      <c r="U456" s="5">
        <v>0.0</v>
      </c>
      <c r="V456" s="5">
        <v>0.0</v>
      </c>
      <c r="W456" s="5">
        <v>0.0</v>
      </c>
      <c r="X456" s="5">
        <v>0.0</v>
      </c>
      <c r="Y456" s="5">
        <v>0.0</v>
      </c>
      <c r="Z456" s="5">
        <v>0.0</v>
      </c>
      <c r="AA456" s="5">
        <v>0.0</v>
      </c>
      <c r="AB456" s="5">
        <v>0.0</v>
      </c>
      <c r="AC456" s="5">
        <v>0.0</v>
      </c>
      <c r="AD456" s="5">
        <v>0.0</v>
      </c>
      <c r="AE456" s="5">
        <v>0.0</v>
      </c>
      <c r="AF456" s="6">
        <f>IFERROR(__xludf.DUMMYFUNCTION("IFERROR(
  VLOOKUP(
    A456,
    IMPORTRANGE(
      ""1ZygntHC1J6IxzKbTidmOyf5nUyW4GCLurHCjexrLm_o        "",
      ""HTMLキャッシュ!A:F""
    ),
    3,
    FALSE
  ),
  0
)
"),45592.861284722225)</f>
        <v>45592.86128</v>
      </c>
      <c r="AG456" s="5"/>
      <c r="AH456" s="5"/>
      <c r="AI456" s="5"/>
      <c r="AJ456" s="5"/>
      <c r="AK456" s="5"/>
      <c r="AL456" s="5"/>
      <c r="AM456" s="5"/>
      <c r="AN456" s="5"/>
      <c r="AO456" s="5"/>
      <c r="AP456" s="5"/>
      <c r="AQ456" s="5"/>
      <c r="AR456" s="3"/>
      <c r="AS456" s="5"/>
      <c r="AT456" s="5"/>
      <c r="AU456" s="5"/>
      <c r="AV456" s="5"/>
      <c r="AW456" s="5"/>
      <c r="AX456" s="5"/>
      <c r="AY456" s="5"/>
      <c r="AZ456" s="7"/>
      <c r="BA456" s="7"/>
    </row>
    <row r="457" ht="16.5" customHeight="1">
      <c r="A457" s="1" t="s">
        <v>946</v>
      </c>
      <c r="B457" s="5">
        <v>0.0</v>
      </c>
      <c r="C457" s="5">
        <v>2.0</v>
      </c>
      <c r="D457" s="1" t="s">
        <v>947</v>
      </c>
      <c r="E457" s="5">
        <v>0.0</v>
      </c>
      <c r="F457" s="5">
        <v>2.0</v>
      </c>
      <c r="G457" s="5">
        <v>0.0</v>
      </c>
      <c r="H457" s="5">
        <v>0.0</v>
      </c>
      <c r="I457" s="5">
        <v>0.0</v>
      </c>
      <c r="J457" s="5">
        <v>0.0</v>
      </c>
      <c r="K457" s="5">
        <v>0.0</v>
      </c>
      <c r="L457" s="5">
        <v>0.0</v>
      </c>
      <c r="M457" s="5">
        <v>0.0</v>
      </c>
      <c r="N457" s="5">
        <v>0.0</v>
      </c>
      <c r="O457" s="5">
        <v>0.0</v>
      </c>
      <c r="P457" s="5">
        <v>0.0</v>
      </c>
      <c r="Q457" s="5">
        <v>0.0</v>
      </c>
      <c r="R457" s="5">
        <v>0.0</v>
      </c>
      <c r="S457" s="5">
        <v>0.0</v>
      </c>
      <c r="T457" s="5">
        <v>0.0</v>
      </c>
      <c r="U457" s="5">
        <v>0.0</v>
      </c>
      <c r="V457" s="5">
        <v>0.0</v>
      </c>
      <c r="W457" s="5">
        <v>0.0</v>
      </c>
      <c r="X457" s="5">
        <v>0.0</v>
      </c>
      <c r="Y457" s="5">
        <v>0.0</v>
      </c>
      <c r="Z457" s="5">
        <v>0.0</v>
      </c>
      <c r="AA457" s="5">
        <v>0.0</v>
      </c>
      <c r="AB457" s="5">
        <v>0.0</v>
      </c>
      <c r="AC457" s="5">
        <v>0.0</v>
      </c>
      <c r="AD457" s="5">
        <v>0.0</v>
      </c>
      <c r="AE457" s="5">
        <v>0.0</v>
      </c>
      <c r="AF457" s="6">
        <f>IFERROR(__xludf.DUMMYFUNCTION("IFERROR(
  VLOOKUP(
    A457,
    IMPORTRANGE(
      ""1ZygntHC1J6IxzKbTidmOyf5nUyW4GCLurHCjexrLm_o        "",
      ""HTMLキャッシュ!A:F""
    ),
    3,
    FALSE
  ),
  0
)
"),45968.74288194445)</f>
        <v>45968.74288</v>
      </c>
      <c r="AG457" s="5"/>
      <c r="AH457" s="5"/>
      <c r="AI457" s="5"/>
      <c r="AJ457" s="5"/>
      <c r="AK457" s="5"/>
      <c r="AL457" s="5"/>
      <c r="AM457" s="5"/>
      <c r="AN457" s="5"/>
      <c r="AO457" s="5"/>
      <c r="AP457" s="5"/>
      <c r="AQ457" s="5"/>
      <c r="AR457" s="3"/>
      <c r="AS457" s="5"/>
      <c r="AT457" s="5"/>
      <c r="AU457" s="5"/>
      <c r="AV457" s="5"/>
      <c r="AW457" s="5"/>
      <c r="AX457" s="5"/>
      <c r="AY457" s="5"/>
      <c r="AZ457" s="7"/>
      <c r="BA457" s="7"/>
    </row>
    <row r="458" ht="16.5" customHeight="1">
      <c r="A458" s="1" t="s">
        <v>948</v>
      </c>
      <c r="B458" s="5">
        <v>0.0</v>
      </c>
      <c r="C458" s="5">
        <v>2.0</v>
      </c>
      <c r="D458" s="1" t="s">
        <v>949</v>
      </c>
      <c r="E458" s="5">
        <v>0.0</v>
      </c>
      <c r="F458" s="5">
        <v>2.0</v>
      </c>
      <c r="G458" s="5">
        <v>0.0</v>
      </c>
      <c r="H458" s="5">
        <v>0.0</v>
      </c>
      <c r="I458" s="5">
        <v>0.0</v>
      </c>
      <c r="J458" s="5">
        <v>0.0</v>
      </c>
      <c r="K458" s="5">
        <v>0.0</v>
      </c>
      <c r="L458" s="5">
        <v>0.0</v>
      </c>
      <c r="M458" s="5">
        <v>0.0</v>
      </c>
      <c r="N458" s="5">
        <v>0.0</v>
      </c>
      <c r="O458" s="5">
        <v>0.0</v>
      </c>
      <c r="P458" s="5">
        <v>0.0</v>
      </c>
      <c r="Q458" s="5">
        <v>0.0</v>
      </c>
      <c r="R458" s="5">
        <v>0.0</v>
      </c>
      <c r="S458" s="5">
        <v>0.0</v>
      </c>
      <c r="T458" s="5">
        <v>0.0</v>
      </c>
      <c r="U458" s="5">
        <v>0.0</v>
      </c>
      <c r="V458" s="5">
        <v>0.0</v>
      </c>
      <c r="W458" s="5">
        <v>0.0</v>
      </c>
      <c r="X458" s="5">
        <v>0.0</v>
      </c>
      <c r="Y458" s="5">
        <v>0.0</v>
      </c>
      <c r="Z458" s="5">
        <v>0.0</v>
      </c>
      <c r="AA458" s="5">
        <v>0.0</v>
      </c>
      <c r="AB458" s="5">
        <v>0.0</v>
      </c>
      <c r="AC458" s="5">
        <v>0.0</v>
      </c>
      <c r="AD458" s="5">
        <v>0.0</v>
      </c>
      <c r="AE458" s="5">
        <v>0.0</v>
      </c>
      <c r="AF458" s="6">
        <f>IFERROR(__xludf.DUMMYFUNCTION("IFERROR(
  VLOOKUP(
    A458,
    IMPORTRANGE(
      ""1ZygntHC1J6IxzKbTidmOyf5nUyW4GCLurHCjexrLm_o        "",
      ""HTMLキャッシュ!A:F""
    ),
    3,
    FALSE
  ),
  0
)
"),45986.88681712963)</f>
        <v>45986.88682</v>
      </c>
      <c r="AG458" s="5"/>
      <c r="AH458" s="5"/>
      <c r="AI458" s="5"/>
      <c r="AJ458" s="5"/>
      <c r="AK458" s="5"/>
      <c r="AL458" s="5"/>
      <c r="AM458" s="5"/>
      <c r="AN458" s="5"/>
      <c r="AO458" s="5"/>
      <c r="AP458" s="5"/>
      <c r="AQ458" s="5"/>
      <c r="AR458" s="3"/>
      <c r="AS458" s="5"/>
      <c r="AT458" s="5"/>
      <c r="AU458" s="5"/>
      <c r="AV458" s="5"/>
      <c r="AW458" s="5"/>
      <c r="AX458" s="5"/>
      <c r="AY458" s="5"/>
      <c r="AZ458" s="7"/>
      <c r="BA458" s="7"/>
    </row>
    <row r="459" ht="16.5" customHeight="1">
      <c r="A459" s="4" t="s">
        <v>950</v>
      </c>
      <c r="B459" s="5">
        <v>0.0</v>
      </c>
      <c r="C459" s="5">
        <v>2.0</v>
      </c>
      <c r="D459" s="1" t="s">
        <v>951</v>
      </c>
      <c r="E459" s="5">
        <v>0.0</v>
      </c>
      <c r="F459" s="5">
        <v>2.0</v>
      </c>
      <c r="G459" s="5">
        <v>0.0</v>
      </c>
      <c r="H459" s="5">
        <v>0.0</v>
      </c>
      <c r="I459" s="5">
        <v>0.0</v>
      </c>
      <c r="J459" s="5">
        <v>0.0</v>
      </c>
      <c r="K459" s="5">
        <v>0.0</v>
      </c>
      <c r="L459" s="5">
        <v>0.0</v>
      </c>
      <c r="M459" s="5">
        <v>0.0</v>
      </c>
      <c r="N459" s="5">
        <v>0.0</v>
      </c>
      <c r="O459" s="5">
        <v>0.0</v>
      </c>
      <c r="P459" s="5">
        <v>0.0</v>
      </c>
      <c r="Q459" s="5">
        <v>0.0</v>
      </c>
      <c r="R459" s="5">
        <v>0.0</v>
      </c>
      <c r="S459" s="5">
        <v>0.0</v>
      </c>
      <c r="T459" s="5">
        <v>0.0</v>
      </c>
      <c r="U459" s="5">
        <v>0.0</v>
      </c>
      <c r="V459" s="5">
        <v>0.0</v>
      </c>
      <c r="W459" s="5">
        <v>0.0</v>
      </c>
      <c r="X459" s="5">
        <v>0.0</v>
      </c>
      <c r="Y459" s="5">
        <v>0.0</v>
      </c>
      <c r="Z459" s="5">
        <v>0.0</v>
      </c>
      <c r="AA459" s="5">
        <v>0.0</v>
      </c>
      <c r="AB459" s="5">
        <v>0.0</v>
      </c>
      <c r="AC459" s="5">
        <v>0.0</v>
      </c>
      <c r="AD459" s="5">
        <v>0.0</v>
      </c>
      <c r="AE459" s="5">
        <v>0.0</v>
      </c>
      <c r="AF459" s="6">
        <f>IFERROR(__xludf.DUMMYFUNCTION("IFERROR(
  VLOOKUP(
    A459,
    IMPORTRANGE(
      ""1ZygntHC1J6IxzKbTidmOyf5nUyW4GCLurHCjexrLm_o        "",
      ""HTMLキャッシュ!A:F""
    ),
    3,
    FALSE
  ),
  0
)
"),45638.85921296296)</f>
        <v>45638.85921</v>
      </c>
      <c r="AG459" s="5"/>
      <c r="AH459" s="5"/>
      <c r="AI459" s="5"/>
      <c r="AJ459" s="5"/>
      <c r="AK459" s="5"/>
      <c r="AL459" s="5"/>
      <c r="AM459" s="5"/>
      <c r="AN459" s="5"/>
      <c r="AO459" s="5"/>
      <c r="AP459" s="5"/>
      <c r="AQ459" s="5"/>
      <c r="AR459" s="3"/>
      <c r="AS459" s="5"/>
      <c r="AT459" s="5"/>
      <c r="AU459" s="5"/>
      <c r="AV459" s="5"/>
      <c r="AW459" s="5"/>
      <c r="AX459" s="5"/>
      <c r="AY459" s="5"/>
      <c r="AZ459" s="7"/>
      <c r="BA459" s="7"/>
    </row>
    <row r="460" ht="16.5" customHeight="1">
      <c r="A460" s="4" t="s">
        <v>952</v>
      </c>
      <c r="B460" s="5">
        <v>0.0</v>
      </c>
      <c r="C460" s="5">
        <v>2.0</v>
      </c>
      <c r="D460" s="1" t="s">
        <v>953</v>
      </c>
      <c r="E460" s="5">
        <v>0.0</v>
      </c>
      <c r="F460" s="5">
        <v>1.0</v>
      </c>
      <c r="G460" s="5">
        <v>0.0</v>
      </c>
      <c r="H460" s="5">
        <v>0.0</v>
      </c>
      <c r="I460" s="5">
        <v>0.0</v>
      </c>
      <c r="J460" s="5">
        <v>0.0</v>
      </c>
      <c r="K460" s="5">
        <v>0.0</v>
      </c>
      <c r="L460" s="5">
        <v>0.0</v>
      </c>
      <c r="M460" s="5">
        <v>0.0</v>
      </c>
      <c r="N460" s="5">
        <v>1.0</v>
      </c>
      <c r="O460" s="5">
        <v>0.0</v>
      </c>
      <c r="P460" s="5">
        <v>0.0</v>
      </c>
      <c r="Q460" s="5">
        <v>0.0</v>
      </c>
      <c r="R460" s="5">
        <v>0.0</v>
      </c>
      <c r="S460" s="5">
        <v>0.0</v>
      </c>
      <c r="T460" s="5">
        <v>0.0</v>
      </c>
      <c r="U460" s="5">
        <v>0.0</v>
      </c>
      <c r="V460" s="5">
        <v>0.0</v>
      </c>
      <c r="W460" s="5">
        <v>0.0</v>
      </c>
      <c r="X460" s="5">
        <v>0.0</v>
      </c>
      <c r="Y460" s="5">
        <v>0.0</v>
      </c>
      <c r="Z460" s="5">
        <v>0.0</v>
      </c>
      <c r="AA460" s="5">
        <v>0.0</v>
      </c>
      <c r="AB460" s="5">
        <v>0.0</v>
      </c>
      <c r="AC460" s="5">
        <v>0.0</v>
      </c>
      <c r="AD460" s="5">
        <v>0.0</v>
      </c>
      <c r="AE460" s="5">
        <v>0.0</v>
      </c>
      <c r="AF460" s="6">
        <f>IFERROR(__xludf.DUMMYFUNCTION("IFERROR(
  VLOOKUP(
    A460,
    IMPORTRANGE(
      ""1ZygntHC1J6IxzKbTidmOyf5nUyW4GCLurHCjexrLm_o        "",
      ""HTMLキャッシュ!A:F""
    ),
    3,
    FALSE
  ),
  0
)
"),46073.61572916667)</f>
        <v>46073.61573</v>
      </c>
      <c r="AG460" s="5"/>
      <c r="AH460" s="5"/>
      <c r="AI460" s="5"/>
      <c r="AJ460" s="5"/>
      <c r="AK460" s="5"/>
      <c r="AL460" s="5"/>
      <c r="AM460" s="5"/>
      <c r="AN460" s="5"/>
      <c r="AO460" s="5"/>
      <c r="AP460" s="5"/>
      <c r="AQ460" s="5"/>
      <c r="AR460" s="3"/>
      <c r="AS460" s="5"/>
      <c r="AT460" s="5"/>
      <c r="AU460" s="5"/>
      <c r="AV460" s="5"/>
      <c r="AW460" s="5"/>
      <c r="AX460" s="5"/>
      <c r="AY460" s="5"/>
      <c r="AZ460" s="7"/>
      <c r="BA460" s="7"/>
    </row>
    <row r="461" ht="16.5" customHeight="1">
      <c r="A461" s="4" t="s">
        <v>954</v>
      </c>
      <c r="B461" s="5">
        <v>2.0</v>
      </c>
      <c r="C461" s="5">
        <v>2.0</v>
      </c>
      <c r="D461" s="1" t="s">
        <v>955</v>
      </c>
      <c r="E461" s="5">
        <v>0.0</v>
      </c>
      <c r="F461" s="5">
        <v>2.0</v>
      </c>
      <c r="G461" s="5">
        <v>0.0</v>
      </c>
      <c r="H461" s="5">
        <v>0.0</v>
      </c>
      <c r="I461" s="5">
        <v>0.0</v>
      </c>
      <c r="J461" s="5">
        <v>0.0</v>
      </c>
      <c r="K461" s="5">
        <v>0.0</v>
      </c>
      <c r="L461" s="5">
        <v>0.0</v>
      </c>
      <c r="M461" s="5">
        <v>0.0</v>
      </c>
      <c r="N461" s="5">
        <v>0.0</v>
      </c>
      <c r="O461" s="5">
        <v>0.0</v>
      </c>
      <c r="P461" s="5">
        <v>0.0</v>
      </c>
      <c r="Q461" s="5">
        <v>0.0</v>
      </c>
      <c r="R461" s="5">
        <v>0.0</v>
      </c>
      <c r="S461" s="5">
        <v>0.0</v>
      </c>
      <c r="T461" s="5">
        <v>0.0</v>
      </c>
      <c r="U461" s="5">
        <v>0.0</v>
      </c>
      <c r="V461" s="5">
        <v>0.0</v>
      </c>
      <c r="W461" s="5">
        <v>0.0</v>
      </c>
      <c r="X461" s="5">
        <v>0.0</v>
      </c>
      <c r="Y461" s="5">
        <v>0.0</v>
      </c>
      <c r="Z461" s="5">
        <v>0.0</v>
      </c>
      <c r="AA461" s="5">
        <v>0.0</v>
      </c>
      <c r="AB461" s="5">
        <v>0.0</v>
      </c>
      <c r="AC461" s="5">
        <v>0.0</v>
      </c>
      <c r="AD461" s="5">
        <v>0.0</v>
      </c>
      <c r="AE461" s="5">
        <v>0.0</v>
      </c>
      <c r="AF461" s="6">
        <f>IFERROR(__xludf.DUMMYFUNCTION("IFERROR(
  VLOOKUP(
    A461,
    IMPORTRANGE(
      ""1ZygntHC1J6IxzKbTidmOyf5nUyW4GCLurHCjexrLm_o        "",
      ""HTMLキャッシュ!A:F""
    ),
    3,
    FALSE
  ),
  0
)
"),46074.58770833333)</f>
        <v>46074.58771</v>
      </c>
      <c r="AG461" s="5"/>
      <c r="AH461" s="5"/>
      <c r="AI461" s="5"/>
      <c r="AJ461" s="5"/>
      <c r="AK461" s="5"/>
      <c r="AL461" s="5"/>
      <c r="AM461" s="5"/>
      <c r="AN461" s="5"/>
      <c r="AO461" s="5"/>
      <c r="AP461" s="5"/>
      <c r="AQ461" s="5"/>
      <c r="AR461" s="3"/>
      <c r="AS461" s="5"/>
      <c r="AT461" s="5"/>
      <c r="AU461" s="5"/>
      <c r="AV461" s="5"/>
      <c r="AW461" s="5"/>
      <c r="AX461" s="5"/>
      <c r="AY461" s="5"/>
      <c r="AZ461" s="7"/>
      <c r="BA461" s="7"/>
    </row>
    <row r="462" ht="16.5" customHeight="1">
      <c r="A462" s="4" t="s">
        <v>956</v>
      </c>
      <c r="B462" s="5">
        <v>0.0</v>
      </c>
      <c r="C462" s="5">
        <v>2.0</v>
      </c>
      <c r="D462" s="1" t="s">
        <v>957</v>
      </c>
      <c r="E462" s="5">
        <v>0.0</v>
      </c>
      <c r="F462" s="5">
        <v>1.0</v>
      </c>
      <c r="G462" s="5">
        <v>0.0</v>
      </c>
      <c r="H462" s="5">
        <v>0.0</v>
      </c>
      <c r="I462" s="5">
        <v>0.0</v>
      </c>
      <c r="J462" s="5">
        <v>0.0</v>
      </c>
      <c r="K462" s="5">
        <v>0.0</v>
      </c>
      <c r="L462" s="5">
        <v>0.0</v>
      </c>
      <c r="M462" s="5">
        <v>0.0</v>
      </c>
      <c r="N462" s="5">
        <v>0.0</v>
      </c>
      <c r="O462" s="5">
        <v>0.0</v>
      </c>
      <c r="P462" s="5">
        <v>0.0</v>
      </c>
      <c r="Q462" s="5">
        <v>0.0</v>
      </c>
      <c r="R462" s="5">
        <v>0.0</v>
      </c>
      <c r="S462" s="5">
        <v>0.0</v>
      </c>
      <c r="T462" s="5">
        <v>0.0</v>
      </c>
      <c r="U462" s="5">
        <v>1.0</v>
      </c>
      <c r="V462" s="5">
        <v>0.0</v>
      </c>
      <c r="W462" s="5">
        <v>0.0</v>
      </c>
      <c r="X462" s="5">
        <v>0.0</v>
      </c>
      <c r="Y462" s="5">
        <v>0.0</v>
      </c>
      <c r="Z462" s="5">
        <v>0.0</v>
      </c>
      <c r="AA462" s="5">
        <v>0.0</v>
      </c>
      <c r="AB462" s="5">
        <v>0.0</v>
      </c>
      <c r="AC462" s="5">
        <v>0.0</v>
      </c>
      <c r="AD462" s="5">
        <v>0.0</v>
      </c>
      <c r="AE462" s="5">
        <v>0.0</v>
      </c>
      <c r="AF462" s="6">
        <f>IFERROR(__xludf.DUMMYFUNCTION("IFERROR(
  VLOOKUP(
    A462,
    IMPORTRANGE(
      ""1ZygntHC1J6IxzKbTidmOyf5nUyW4GCLurHCjexrLm_o        "",
      ""HTMLキャッシュ!A:F""
    ),
    3,
    FALSE
  ),
  0
)
"),46069.773518518516)</f>
        <v>46069.77352</v>
      </c>
      <c r="AG462" s="5"/>
      <c r="AH462" s="5"/>
      <c r="AI462" s="5"/>
      <c r="AJ462" s="5"/>
      <c r="AK462" s="5"/>
      <c r="AL462" s="5"/>
      <c r="AM462" s="5"/>
      <c r="AN462" s="5"/>
      <c r="AO462" s="5"/>
      <c r="AP462" s="5"/>
      <c r="AQ462" s="5"/>
      <c r="AR462" s="3"/>
      <c r="AS462" s="5"/>
      <c r="AT462" s="5"/>
      <c r="AU462" s="5"/>
      <c r="AV462" s="5"/>
      <c r="AW462" s="5"/>
      <c r="AX462" s="5"/>
      <c r="AY462" s="5"/>
      <c r="AZ462" s="7"/>
      <c r="BA462" s="7"/>
    </row>
    <row r="463" ht="16.5" customHeight="1">
      <c r="A463" s="4" t="s">
        <v>958</v>
      </c>
      <c r="B463" s="5">
        <v>49.0</v>
      </c>
      <c r="C463" s="5">
        <v>2.0</v>
      </c>
      <c r="D463" s="1" t="s">
        <v>959</v>
      </c>
      <c r="E463" s="5">
        <v>0.0</v>
      </c>
      <c r="F463" s="5">
        <v>2.0</v>
      </c>
      <c r="G463" s="5">
        <v>0.0</v>
      </c>
      <c r="H463" s="5">
        <v>0.0</v>
      </c>
      <c r="I463" s="5">
        <v>0.0</v>
      </c>
      <c r="J463" s="5">
        <v>0.0</v>
      </c>
      <c r="K463" s="5">
        <v>0.0</v>
      </c>
      <c r="L463" s="5">
        <v>0.0</v>
      </c>
      <c r="M463" s="5">
        <v>0.0</v>
      </c>
      <c r="N463" s="5">
        <v>0.0</v>
      </c>
      <c r="O463" s="5">
        <v>0.0</v>
      </c>
      <c r="P463" s="5">
        <v>0.0</v>
      </c>
      <c r="Q463" s="5">
        <v>0.0</v>
      </c>
      <c r="R463" s="5">
        <v>0.0</v>
      </c>
      <c r="S463" s="5">
        <v>0.0</v>
      </c>
      <c r="T463" s="5">
        <v>0.0</v>
      </c>
      <c r="U463" s="5">
        <v>0.0</v>
      </c>
      <c r="V463" s="5">
        <v>0.0</v>
      </c>
      <c r="W463" s="5">
        <v>0.0</v>
      </c>
      <c r="X463" s="5">
        <v>0.0</v>
      </c>
      <c r="Y463" s="5">
        <v>0.0</v>
      </c>
      <c r="Z463" s="5">
        <v>0.0</v>
      </c>
      <c r="AA463" s="5">
        <v>0.0</v>
      </c>
      <c r="AB463" s="5">
        <v>0.0</v>
      </c>
      <c r="AC463" s="5">
        <v>0.0</v>
      </c>
      <c r="AD463" s="5">
        <v>0.0</v>
      </c>
      <c r="AE463" s="5">
        <v>0.0</v>
      </c>
      <c r="AF463" s="6">
        <f>IFERROR(__xludf.DUMMYFUNCTION("IFERROR(
  VLOOKUP(
    A463,
    IMPORTRANGE(
      ""1ZygntHC1J6IxzKbTidmOyf5nUyW4GCLurHCjexrLm_o        "",
      ""HTMLキャッシュ!A:F""
    ),
    3,
    FALSE
  ),
  0
)
"),46065.88693287037)</f>
        <v>46065.88693</v>
      </c>
      <c r="AG463" s="5"/>
      <c r="AH463" s="5"/>
      <c r="AI463" s="5"/>
      <c r="AJ463" s="5"/>
      <c r="AK463" s="5"/>
      <c r="AL463" s="5"/>
      <c r="AM463" s="5"/>
      <c r="AN463" s="5"/>
      <c r="AO463" s="5"/>
      <c r="AP463" s="5"/>
      <c r="AQ463" s="5"/>
      <c r="AR463" s="3"/>
      <c r="AS463" s="5"/>
      <c r="AT463" s="5"/>
      <c r="AU463" s="5"/>
      <c r="AV463" s="5"/>
      <c r="AW463" s="5"/>
      <c r="AX463" s="5"/>
      <c r="AY463" s="5"/>
      <c r="AZ463" s="7"/>
      <c r="BA463" s="7"/>
    </row>
    <row r="464" ht="16.5" customHeight="1">
      <c r="A464" s="4" t="s">
        <v>960</v>
      </c>
      <c r="B464" s="5">
        <v>14.0</v>
      </c>
      <c r="C464" s="5">
        <v>2.0</v>
      </c>
      <c r="D464" s="1" t="s">
        <v>961</v>
      </c>
      <c r="E464" s="5">
        <v>0.0</v>
      </c>
      <c r="F464" s="5">
        <v>0.0</v>
      </c>
      <c r="G464" s="5">
        <v>0.0</v>
      </c>
      <c r="H464" s="5">
        <v>0.0</v>
      </c>
      <c r="I464" s="5">
        <v>0.0</v>
      </c>
      <c r="J464" s="5">
        <v>0.0</v>
      </c>
      <c r="K464" s="5">
        <v>0.0</v>
      </c>
      <c r="L464" s="5">
        <v>0.0</v>
      </c>
      <c r="M464" s="5">
        <v>0.0</v>
      </c>
      <c r="N464" s="5">
        <v>0.0</v>
      </c>
      <c r="O464" s="5">
        <v>0.0</v>
      </c>
      <c r="P464" s="5">
        <v>0.0</v>
      </c>
      <c r="Q464" s="5">
        <v>0.0</v>
      </c>
      <c r="R464" s="5">
        <v>0.0</v>
      </c>
      <c r="S464" s="5">
        <v>0.0</v>
      </c>
      <c r="T464" s="5">
        <v>0.0</v>
      </c>
      <c r="U464" s="5">
        <v>0.0</v>
      </c>
      <c r="V464" s="5">
        <v>0.0</v>
      </c>
      <c r="W464" s="5">
        <v>0.0</v>
      </c>
      <c r="X464" s="5">
        <v>0.0</v>
      </c>
      <c r="Y464" s="5">
        <v>2.0</v>
      </c>
      <c r="Z464" s="5">
        <v>0.0</v>
      </c>
      <c r="AA464" s="5">
        <v>0.0</v>
      </c>
      <c r="AB464" s="5">
        <v>0.0</v>
      </c>
      <c r="AC464" s="5">
        <v>0.0</v>
      </c>
      <c r="AD464" s="5">
        <v>0.0</v>
      </c>
      <c r="AE464" s="5">
        <v>0.0</v>
      </c>
      <c r="AF464" s="6">
        <f>IFERROR(__xludf.DUMMYFUNCTION("IFERROR(
  VLOOKUP(
    A464,
    IMPORTRANGE(
      ""1ZygntHC1J6IxzKbTidmOyf5nUyW4GCLurHCjexrLm_o        "",
      ""HTMLキャッシュ!A:F""
    ),
    3,
    FALSE
  ),
  0
)
"),46074.589467592596)</f>
        <v>46074.58947</v>
      </c>
      <c r="AG464" s="5"/>
      <c r="AH464" s="5"/>
      <c r="AI464" s="5"/>
      <c r="AJ464" s="5"/>
      <c r="AK464" s="5"/>
      <c r="AL464" s="5"/>
      <c r="AM464" s="5"/>
      <c r="AN464" s="5"/>
      <c r="AO464" s="5"/>
      <c r="AP464" s="5"/>
      <c r="AQ464" s="5"/>
      <c r="AR464" s="3"/>
      <c r="AS464" s="5"/>
      <c r="AT464" s="5"/>
      <c r="AU464" s="5"/>
      <c r="AV464" s="5"/>
      <c r="AW464" s="5"/>
      <c r="AX464" s="5"/>
      <c r="AY464" s="5"/>
      <c r="AZ464" s="7"/>
      <c r="BA464" s="7"/>
    </row>
    <row r="465" ht="16.5" customHeight="1">
      <c r="A465" s="4" t="s">
        <v>962</v>
      </c>
      <c r="B465" s="5">
        <v>0.0</v>
      </c>
      <c r="C465" s="5">
        <v>2.0</v>
      </c>
      <c r="D465" s="1" t="s">
        <v>963</v>
      </c>
      <c r="E465" s="5">
        <v>0.0</v>
      </c>
      <c r="F465" s="5">
        <v>0.0</v>
      </c>
      <c r="G465" s="5">
        <v>0.0</v>
      </c>
      <c r="H465" s="5">
        <v>0.0</v>
      </c>
      <c r="I465" s="5">
        <v>0.0</v>
      </c>
      <c r="J465" s="5">
        <v>0.0</v>
      </c>
      <c r="K465" s="5">
        <v>0.0</v>
      </c>
      <c r="L465" s="5">
        <v>0.0</v>
      </c>
      <c r="M465" s="5">
        <v>0.0</v>
      </c>
      <c r="N465" s="5">
        <v>1.0</v>
      </c>
      <c r="O465" s="5">
        <v>0.0</v>
      </c>
      <c r="P465" s="5">
        <v>0.0</v>
      </c>
      <c r="Q465" s="5">
        <v>0.0</v>
      </c>
      <c r="R465" s="5">
        <v>0.0</v>
      </c>
      <c r="S465" s="5">
        <v>0.0</v>
      </c>
      <c r="T465" s="5">
        <v>0.0</v>
      </c>
      <c r="U465" s="5">
        <v>0.0</v>
      </c>
      <c r="V465" s="5">
        <v>0.0</v>
      </c>
      <c r="W465" s="5">
        <v>0.0</v>
      </c>
      <c r="X465" s="5">
        <v>0.0</v>
      </c>
      <c r="Y465" s="5">
        <v>1.0</v>
      </c>
      <c r="Z465" s="5">
        <v>0.0</v>
      </c>
      <c r="AA465" s="5">
        <v>0.0</v>
      </c>
      <c r="AB465" s="5">
        <v>0.0</v>
      </c>
      <c r="AC465" s="5">
        <v>0.0</v>
      </c>
      <c r="AD465" s="5">
        <v>0.0</v>
      </c>
      <c r="AE465" s="5">
        <v>0.0</v>
      </c>
      <c r="AF465" s="6">
        <f>IFERROR(__xludf.DUMMYFUNCTION("IFERROR(
  VLOOKUP(
    A465,
    IMPORTRANGE(
      ""1ZygntHC1J6IxzKbTidmOyf5nUyW4GCLurHCjexrLm_o        "",
      ""HTMLキャッシュ!A:F""
    ),
    3,
    FALSE
  ),
  0
)
"),46069.776030092595)</f>
        <v>46069.77603</v>
      </c>
      <c r="AG465" s="5"/>
      <c r="AH465" s="5"/>
      <c r="AI465" s="5"/>
      <c r="AJ465" s="5"/>
      <c r="AK465" s="5"/>
      <c r="AL465" s="5"/>
      <c r="AM465" s="5"/>
      <c r="AN465" s="5"/>
      <c r="AO465" s="5"/>
      <c r="AP465" s="5"/>
      <c r="AQ465" s="5"/>
      <c r="AR465" s="3"/>
      <c r="AS465" s="5"/>
      <c r="AT465" s="5"/>
      <c r="AU465" s="5"/>
      <c r="AV465" s="5"/>
      <c r="AW465" s="5"/>
      <c r="AX465" s="5"/>
      <c r="AY465" s="5"/>
      <c r="AZ465" s="7"/>
      <c r="BA465" s="7"/>
    </row>
    <row r="466" ht="16.5" customHeight="1">
      <c r="A466" s="4" t="s">
        <v>964</v>
      </c>
      <c r="B466" s="5">
        <v>115.0</v>
      </c>
      <c r="C466" s="5">
        <v>2.0</v>
      </c>
      <c r="D466" s="1" t="s">
        <v>965</v>
      </c>
      <c r="E466" s="5">
        <v>0.0</v>
      </c>
      <c r="F466" s="5">
        <v>1.0</v>
      </c>
      <c r="G466" s="5">
        <v>0.0</v>
      </c>
      <c r="H466" s="5">
        <v>0.0</v>
      </c>
      <c r="I466" s="5">
        <v>0.0</v>
      </c>
      <c r="J466" s="5">
        <v>0.0</v>
      </c>
      <c r="K466" s="5">
        <v>0.0</v>
      </c>
      <c r="L466" s="5">
        <v>0.0</v>
      </c>
      <c r="M466" s="5">
        <v>0.0</v>
      </c>
      <c r="N466" s="5">
        <v>0.0</v>
      </c>
      <c r="O466" s="5">
        <v>0.0</v>
      </c>
      <c r="P466" s="5">
        <v>0.0</v>
      </c>
      <c r="Q466" s="5">
        <v>1.0</v>
      </c>
      <c r="R466" s="5">
        <v>0.0</v>
      </c>
      <c r="S466" s="5">
        <v>0.0</v>
      </c>
      <c r="T466" s="5">
        <v>0.0</v>
      </c>
      <c r="U466" s="5">
        <v>0.0</v>
      </c>
      <c r="V466" s="5">
        <v>0.0</v>
      </c>
      <c r="W466" s="5">
        <v>0.0</v>
      </c>
      <c r="X466" s="5">
        <v>0.0</v>
      </c>
      <c r="Y466" s="5">
        <v>0.0</v>
      </c>
      <c r="Z466" s="5">
        <v>0.0</v>
      </c>
      <c r="AA466" s="5">
        <v>0.0</v>
      </c>
      <c r="AB466" s="5">
        <v>0.0</v>
      </c>
      <c r="AC466" s="5">
        <v>0.0</v>
      </c>
      <c r="AD466" s="5">
        <v>0.0</v>
      </c>
      <c r="AE466" s="5">
        <v>0.0</v>
      </c>
      <c r="AF466" s="6">
        <f>IFERROR(__xludf.DUMMYFUNCTION("IFERROR(
  VLOOKUP(
    A466,
    IMPORTRANGE(
      ""1ZygntHC1J6IxzKbTidmOyf5nUyW4GCLurHCjexrLm_o        "",
      ""HTMLキャッシュ!A:F""
    ),
    3,
    FALSE
  ),
  0
)
"),46085.775196759256)</f>
        <v>46085.7752</v>
      </c>
      <c r="AG466" s="5"/>
      <c r="AH466" s="5"/>
      <c r="AI466" s="5"/>
      <c r="AJ466" s="5"/>
      <c r="AK466" s="5"/>
      <c r="AL466" s="5"/>
      <c r="AM466" s="5"/>
      <c r="AN466" s="5"/>
      <c r="AO466" s="5"/>
      <c r="AP466" s="5"/>
      <c r="AQ466" s="5"/>
      <c r="AR466" s="3"/>
      <c r="AS466" s="5"/>
      <c r="AT466" s="5"/>
      <c r="AU466" s="5"/>
      <c r="AV466" s="5"/>
      <c r="AW466" s="5"/>
      <c r="AX466" s="5"/>
      <c r="AY466" s="5"/>
      <c r="AZ466" s="7"/>
      <c r="BA466" s="7"/>
    </row>
    <row r="467" ht="16.5" customHeight="1">
      <c r="A467" s="4" t="s">
        <v>966</v>
      </c>
      <c r="B467" s="5">
        <v>1.0</v>
      </c>
      <c r="C467" s="5">
        <v>2.0</v>
      </c>
      <c r="D467" s="1" t="s">
        <v>967</v>
      </c>
      <c r="E467" s="5">
        <v>0.0</v>
      </c>
      <c r="F467" s="5">
        <v>1.0</v>
      </c>
      <c r="G467" s="5">
        <v>0.0</v>
      </c>
      <c r="H467" s="5">
        <v>0.0</v>
      </c>
      <c r="I467" s="5">
        <v>0.0</v>
      </c>
      <c r="J467" s="5">
        <v>0.0</v>
      </c>
      <c r="K467" s="5">
        <v>0.0</v>
      </c>
      <c r="L467" s="5">
        <v>0.0</v>
      </c>
      <c r="M467" s="5">
        <v>0.0</v>
      </c>
      <c r="N467" s="5">
        <v>1.0</v>
      </c>
      <c r="O467" s="5">
        <v>0.0</v>
      </c>
      <c r="P467" s="5">
        <v>0.0</v>
      </c>
      <c r="Q467" s="5">
        <v>0.0</v>
      </c>
      <c r="R467" s="5">
        <v>0.0</v>
      </c>
      <c r="S467" s="5">
        <v>0.0</v>
      </c>
      <c r="T467" s="5">
        <v>0.0</v>
      </c>
      <c r="U467" s="5">
        <v>0.0</v>
      </c>
      <c r="V467" s="5">
        <v>0.0</v>
      </c>
      <c r="W467" s="5">
        <v>0.0</v>
      </c>
      <c r="X467" s="5">
        <v>0.0</v>
      </c>
      <c r="Y467" s="5">
        <v>0.0</v>
      </c>
      <c r="Z467" s="5">
        <v>0.0</v>
      </c>
      <c r="AA467" s="5">
        <v>0.0</v>
      </c>
      <c r="AB467" s="5">
        <v>0.0</v>
      </c>
      <c r="AC467" s="5">
        <v>0.0</v>
      </c>
      <c r="AD467" s="5">
        <v>0.0</v>
      </c>
      <c r="AE467" s="5">
        <v>0.0</v>
      </c>
      <c r="AF467" s="6">
        <f>IFERROR(__xludf.DUMMYFUNCTION("IFERROR(
  VLOOKUP(
    A467,
    IMPORTRANGE(
      ""1ZygntHC1J6IxzKbTidmOyf5nUyW4GCLurHCjexrLm_o        "",
      ""HTMLキャッシュ!A:F""
    ),
    3,
    FALSE
  ),
  0
)
"),46077.72521990741)</f>
        <v>46077.72522</v>
      </c>
      <c r="AG467" s="5"/>
      <c r="AH467" s="5"/>
      <c r="AI467" s="5"/>
      <c r="AJ467" s="5"/>
      <c r="AK467" s="5"/>
      <c r="AL467" s="5"/>
      <c r="AM467" s="5"/>
      <c r="AN467" s="5"/>
      <c r="AO467" s="5"/>
      <c r="AP467" s="5"/>
      <c r="AQ467" s="5"/>
      <c r="AR467" s="3"/>
      <c r="AS467" s="5"/>
      <c r="AT467" s="5"/>
      <c r="AU467" s="5"/>
      <c r="AV467" s="5"/>
      <c r="AW467" s="5"/>
      <c r="AX467" s="5"/>
      <c r="AY467" s="5"/>
      <c r="AZ467" s="7"/>
      <c r="BA467" s="7"/>
    </row>
    <row r="468" ht="16.5" customHeight="1">
      <c r="A468" s="4" t="s">
        <v>968</v>
      </c>
      <c r="B468" s="5">
        <v>0.0</v>
      </c>
      <c r="C468" s="5">
        <v>2.0</v>
      </c>
      <c r="D468" s="1" t="s">
        <v>969</v>
      </c>
      <c r="E468" s="5">
        <v>0.0</v>
      </c>
      <c r="F468" s="5">
        <v>0.0</v>
      </c>
      <c r="G468" s="5">
        <v>0.0</v>
      </c>
      <c r="H468" s="5">
        <v>0.0</v>
      </c>
      <c r="I468" s="5">
        <v>0.0</v>
      </c>
      <c r="J468" s="5">
        <v>1.0</v>
      </c>
      <c r="K468" s="5">
        <v>0.0</v>
      </c>
      <c r="L468" s="5">
        <v>0.0</v>
      </c>
      <c r="M468" s="5">
        <v>0.0</v>
      </c>
      <c r="N468" s="5">
        <v>0.0</v>
      </c>
      <c r="O468" s="5">
        <v>0.0</v>
      </c>
      <c r="P468" s="5">
        <v>0.0</v>
      </c>
      <c r="Q468" s="5">
        <v>1.0</v>
      </c>
      <c r="R468" s="5">
        <v>0.0</v>
      </c>
      <c r="S468" s="5">
        <v>0.0</v>
      </c>
      <c r="T468" s="5">
        <v>0.0</v>
      </c>
      <c r="U468" s="5">
        <v>0.0</v>
      </c>
      <c r="V468" s="5">
        <v>0.0</v>
      </c>
      <c r="W468" s="5">
        <v>0.0</v>
      </c>
      <c r="X468" s="5">
        <v>0.0</v>
      </c>
      <c r="Y468" s="5">
        <v>0.0</v>
      </c>
      <c r="Z468" s="5">
        <v>0.0</v>
      </c>
      <c r="AA468" s="5">
        <v>0.0</v>
      </c>
      <c r="AB468" s="5">
        <v>0.0</v>
      </c>
      <c r="AC468" s="5">
        <v>0.0</v>
      </c>
      <c r="AD468" s="5">
        <v>0.0</v>
      </c>
      <c r="AE468" s="5">
        <v>0.0</v>
      </c>
      <c r="AF468" s="6">
        <f>IFERROR(__xludf.DUMMYFUNCTION("IFERROR(
  VLOOKUP(
    A468,
    IMPORTRANGE(
      ""1ZygntHC1J6IxzKbTidmOyf5nUyW4GCLurHCjexrLm_o        "",
      ""HTMLキャッシュ!A:F""
    ),
    3,
    FALSE
  ),
  0
)
"),46084.55888888889)</f>
        <v>46084.55889</v>
      </c>
      <c r="AG468" s="5"/>
      <c r="AH468" s="5"/>
      <c r="AI468" s="5"/>
      <c r="AJ468" s="5"/>
      <c r="AK468" s="5"/>
      <c r="AL468" s="5"/>
      <c r="AM468" s="5"/>
      <c r="AN468" s="5"/>
      <c r="AO468" s="5"/>
      <c r="AP468" s="5"/>
      <c r="AQ468" s="5"/>
      <c r="AR468" s="3"/>
      <c r="AS468" s="5"/>
      <c r="AT468" s="5"/>
      <c r="AU468" s="5"/>
      <c r="AV468" s="5"/>
      <c r="AW468" s="5"/>
      <c r="AX468" s="5"/>
      <c r="AY468" s="5"/>
      <c r="AZ468" s="7"/>
      <c r="BA468" s="7"/>
    </row>
    <row r="469" ht="16.5" customHeight="1">
      <c r="A469" s="4" t="s">
        <v>970</v>
      </c>
      <c r="B469" s="5">
        <v>1.0</v>
      </c>
      <c r="C469" s="5">
        <v>2.0</v>
      </c>
      <c r="D469" s="1" t="s">
        <v>971</v>
      </c>
      <c r="E469" s="5">
        <v>0.0</v>
      </c>
      <c r="F469" s="5">
        <v>0.0</v>
      </c>
      <c r="G469" s="5">
        <v>1.0</v>
      </c>
      <c r="H469" s="5">
        <v>0.0</v>
      </c>
      <c r="I469" s="5">
        <v>0.0</v>
      </c>
      <c r="J469" s="5">
        <v>0.0</v>
      </c>
      <c r="K469" s="5">
        <v>0.0</v>
      </c>
      <c r="L469" s="5">
        <v>0.0</v>
      </c>
      <c r="M469" s="5">
        <v>0.0</v>
      </c>
      <c r="N469" s="5">
        <v>0.0</v>
      </c>
      <c r="O469" s="5">
        <v>0.0</v>
      </c>
      <c r="P469" s="5">
        <v>0.0</v>
      </c>
      <c r="Q469" s="5">
        <v>0.0</v>
      </c>
      <c r="R469" s="5">
        <v>0.0</v>
      </c>
      <c r="S469" s="5">
        <v>0.0</v>
      </c>
      <c r="T469" s="5">
        <v>0.0</v>
      </c>
      <c r="U469" s="5">
        <v>0.0</v>
      </c>
      <c r="V469" s="5">
        <v>0.0</v>
      </c>
      <c r="W469" s="5">
        <v>0.0</v>
      </c>
      <c r="X469" s="5">
        <v>0.0</v>
      </c>
      <c r="Y469" s="5">
        <v>1.0</v>
      </c>
      <c r="Z469" s="5">
        <v>0.0</v>
      </c>
      <c r="AA469" s="5">
        <v>0.0</v>
      </c>
      <c r="AB469" s="5">
        <v>0.0</v>
      </c>
      <c r="AC469" s="5">
        <v>0.0</v>
      </c>
      <c r="AD469" s="5">
        <v>0.0</v>
      </c>
      <c r="AE469" s="5">
        <v>0.0</v>
      </c>
      <c r="AF469" s="6">
        <f>IFERROR(__xludf.DUMMYFUNCTION("IFERROR(
  VLOOKUP(
    A469,
    IMPORTRANGE(
      ""1ZygntHC1J6IxzKbTidmOyf5nUyW4GCLurHCjexrLm_o        "",
      ""HTMLキャッシュ!A:F""
    ),
    3,
    FALSE
  ),
  0
)
"),46048.759247685186)</f>
        <v>46048.75925</v>
      </c>
      <c r="AG469" s="5"/>
      <c r="AH469" s="5"/>
      <c r="AI469" s="5"/>
      <c r="AJ469" s="5"/>
      <c r="AK469" s="5"/>
      <c r="AL469" s="5"/>
      <c r="AM469" s="5"/>
      <c r="AN469" s="5"/>
      <c r="AO469" s="5"/>
      <c r="AP469" s="5"/>
      <c r="AQ469" s="5"/>
      <c r="AR469" s="3"/>
      <c r="AS469" s="5"/>
      <c r="AT469" s="5"/>
      <c r="AU469" s="5"/>
      <c r="AV469" s="5"/>
      <c r="AW469" s="5"/>
      <c r="AX469" s="5"/>
      <c r="AY469" s="5"/>
      <c r="AZ469" s="7"/>
      <c r="BA469" s="7"/>
    </row>
    <row r="470" ht="16.5" customHeight="1">
      <c r="A470" s="4" t="s">
        <v>972</v>
      </c>
      <c r="B470" s="5">
        <v>0.0</v>
      </c>
      <c r="C470" s="5">
        <v>2.0</v>
      </c>
      <c r="D470" s="1" t="s">
        <v>973</v>
      </c>
      <c r="E470" s="5">
        <v>0.0</v>
      </c>
      <c r="F470" s="5">
        <v>1.0</v>
      </c>
      <c r="G470" s="5">
        <v>0.0</v>
      </c>
      <c r="H470" s="5">
        <v>0.0</v>
      </c>
      <c r="I470" s="5">
        <v>0.0</v>
      </c>
      <c r="J470" s="5">
        <v>1.0</v>
      </c>
      <c r="K470" s="5">
        <v>0.0</v>
      </c>
      <c r="L470" s="5">
        <v>0.0</v>
      </c>
      <c r="M470" s="5">
        <v>0.0</v>
      </c>
      <c r="N470" s="5">
        <v>0.0</v>
      </c>
      <c r="O470" s="5">
        <v>0.0</v>
      </c>
      <c r="P470" s="5">
        <v>0.0</v>
      </c>
      <c r="Q470" s="5">
        <v>0.0</v>
      </c>
      <c r="R470" s="5">
        <v>0.0</v>
      </c>
      <c r="S470" s="5">
        <v>0.0</v>
      </c>
      <c r="T470" s="5">
        <v>0.0</v>
      </c>
      <c r="U470" s="5">
        <v>0.0</v>
      </c>
      <c r="V470" s="5">
        <v>0.0</v>
      </c>
      <c r="W470" s="5">
        <v>0.0</v>
      </c>
      <c r="X470" s="5">
        <v>0.0</v>
      </c>
      <c r="Y470" s="5">
        <v>0.0</v>
      </c>
      <c r="Z470" s="5">
        <v>0.0</v>
      </c>
      <c r="AA470" s="5">
        <v>0.0</v>
      </c>
      <c r="AB470" s="5">
        <v>0.0</v>
      </c>
      <c r="AC470" s="5">
        <v>0.0</v>
      </c>
      <c r="AD470" s="5">
        <v>0.0</v>
      </c>
      <c r="AE470" s="5">
        <v>0.0</v>
      </c>
      <c r="AF470" s="6">
        <f>IFERROR(__xludf.DUMMYFUNCTION("IFERROR(
  VLOOKUP(
    A470,
    IMPORTRANGE(
      ""1ZygntHC1J6IxzKbTidmOyf5nUyW4GCLurHCjexrLm_o        "",
      ""HTMLキャッシュ!A:F""
    ),
    3,
    FALSE
  ),
  0
)
"),46084.56271990741)</f>
        <v>46084.56272</v>
      </c>
      <c r="AG470" s="5"/>
      <c r="AH470" s="5"/>
      <c r="AI470" s="5"/>
      <c r="AJ470" s="5"/>
      <c r="AK470" s="5"/>
      <c r="AL470" s="5"/>
      <c r="AM470" s="5"/>
      <c r="AN470" s="5"/>
      <c r="AO470" s="5"/>
      <c r="AP470" s="5"/>
      <c r="AQ470" s="5"/>
      <c r="AR470" s="3"/>
      <c r="AS470" s="5"/>
      <c r="AT470" s="5"/>
      <c r="AU470" s="5"/>
      <c r="AV470" s="5"/>
      <c r="AW470" s="5"/>
      <c r="AX470" s="5"/>
      <c r="AY470" s="5"/>
      <c r="AZ470" s="7"/>
      <c r="BA470" s="7"/>
    </row>
    <row r="471" ht="16.5" customHeight="1">
      <c r="A471" s="4" t="s">
        <v>974</v>
      </c>
      <c r="B471" s="5">
        <v>1.0</v>
      </c>
      <c r="C471" s="5">
        <v>2.0</v>
      </c>
      <c r="D471" s="1" t="s">
        <v>975</v>
      </c>
      <c r="E471" s="5">
        <v>1.0</v>
      </c>
      <c r="F471" s="5">
        <v>0.0</v>
      </c>
      <c r="G471" s="5">
        <v>0.0</v>
      </c>
      <c r="H471" s="5">
        <v>0.0</v>
      </c>
      <c r="I471" s="5">
        <v>0.0</v>
      </c>
      <c r="J471" s="5">
        <v>0.0</v>
      </c>
      <c r="K471" s="5">
        <v>0.0</v>
      </c>
      <c r="L471" s="5">
        <v>0.0</v>
      </c>
      <c r="M471" s="5">
        <v>0.0</v>
      </c>
      <c r="N471" s="5">
        <v>1.0</v>
      </c>
      <c r="O471" s="5">
        <v>0.0</v>
      </c>
      <c r="P471" s="5">
        <v>0.0</v>
      </c>
      <c r="Q471" s="5">
        <v>0.0</v>
      </c>
      <c r="R471" s="5">
        <v>0.0</v>
      </c>
      <c r="S471" s="5">
        <v>0.0</v>
      </c>
      <c r="T471" s="5">
        <v>0.0</v>
      </c>
      <c r="U471" s="5">
        <v>0.0</v>
      </c>
      <c r="V471" s="5">
        <v>0.0</v>
      </c>
      <c r="W471" s="5">
        <v>0.0</v>
      </c>
      <c r="X471" s="5">
        <v>0.0</v>
      </c>
      <c r="Y471" s="5">
        <v>0.0</v>
      </c>
      <c r="Z471" s="5">
        <v>0.0</v>
      </c>
      <c r="AA471" s="5">
        <v>0.0</v>
      </c>
      <c r="AB471" s="5">
        <v>0.0</v>
      </c>
      <c r="AC471" s="5">
        <v>0.0</v>
      </c>
      <c r="AD471" s="5">
        <v>0.0</v>
      </c>
      <c r="AE471" s="5">
        <v>0.0</v>
      </c>
      <c r="AF471" s="6">
        <f>IFERROR(__xludf.DUMMYFUNCTION("IFERROR(
  VLOOKUP(
    A471,
    IMPORTRANGE(
      ""1ZygntHC1J6IxzKbTidmOyf5nUyW4GCLurHCjexrLm_o        "",
      ""HTMLキャッシュ!A:F""
    ),
    3,
    FALSE
  ),
  0
)
"),46073.69603009259)</f>
        <v>46073.69603</v>
      </c>
      <c r="AG471" s="5"/>
      <c r="AH471" s="5"/>
      <c r="AI471" s="5"/>
      <c r="AJ471" s="5"/>
      <c r="AK471" s="5"/>
      <c r="AL471" s="5"/>
      <c r="AM471" s="5"/>
      <c r="AN471" s="5"/>
      <c r="AO471" s="5"/>
      <c r="AP471" s="5"/>
      <c r="AQ471" s="5"/>
      <c r="AR471" s="3"/>
      <c r="AS471" s="5"/>
      <c r="AT471" s="5"/>
      <c r="AU471" s="5"/>
      <c r="AV471" s="5"/>
      <c r="AW471" s="5"/>
      <c r="AX471" s="5"/>
      <c r="AY471" s="5"/>
      <c r="AZ471" s="7"/>
      <c r="BA471" s="7"/>
    </row>
    <row r="472" ht="16.5" customHeight="1">
      <c r="A472" s="4" t="s">
        <v>976</v>
      </c>
      <c r="B472" s="5">
        <v>0.0</v>
      </c>
      <c r="C472" s="5">
        <v>2.0</v>
      </c>
      <c r="D472" s="1" t="s">
        <v>977</v>
      </c>
      <c r="E472" s="5">
        <v>0.0</v>
      </c>
      <c r="F472" s="5">
        <v>2.0</v>
      </c>
      <c r="G472" s="5">
        <v>0.0</v>
      </c>
      <c r="H472" s="5">
        <v>0.0</v>
      </c>
      <c r="I472" s="5">
        <v>0.0</v>
      </c>
      <c r="J472" s="5">
        <v>0.0</v>
      </c>
      <c r="K472" s="5">
        <v>0.0</v>
      </c>
      <c r="L472" s="5">
        <v>0.0</v>
      </c>
      <c r="M472" s="5">
        <v>0.0</v>
      </c>
      <c r="N472" s="5">
        <v>0.0</v>
      </c>
      <c r="O472" s="5">
        <v>0.0</v>
      </c>
      <c r="P472" s="5">
        <v>0.0</v>
      </c>
      <c r="Q472" s="5">
        <v>0.0</v>
      </c>
      <c r="R472" s="5">
        <v>0.0</v>
      </c>
      <c r="S472" s="5">
        <v>0.0</v>
      </c>
      <c r="T472" s="5">
        <v>0.0</v>
      </c>
      <c r="U472" s="5">
        <v>0.0</v>
      </c>
      <c r="V472" s="5">
        <v>0.0</v>
      </c>
      <c r="W472" s="5">
        <v>0.0</v>
      </c>
      <c r="X472" s="5">
        <v>0.0</v>
      </c>
      <c r="Y472" s="5">
        <v>0.0</v>
      </c>
      <c r="Z472" s="5">
        <v>0.0</v>
      </c>
      <c r="AA472" s="5">
        <v>0.0</v>
      </c>
      <c r="AB472" s="5">
        <v>0.0</v>
      </c>
      <c r="AC472" s="5">
        <v>0.0</v>
      </c>
      <c r="AD472" s="5">
        <v>0.0</v>
      </c>
      <c r="AE472" s="5">
        <v>0.0</v>
      </c>
      <c r="AF472" s="6">
        <f>IFERROR(__xludf.DUMMYFUNCTION("IFERROR(
  VLOOKUP(
    A472,
    IMPORTRANGE(
      ""1ZygntHC1J6IxzKbTidmOyf5nUyW4GCLurHCjexrLm_o        "",
      ""HTMLキャッシュ!A:F""
    ),
    3,
    FALSE
  ),
  0
)
"),46073.69966435185)</f>
        <v>46073.69966</v>
      </c>
      <c r="AG472" s="5"/>
      <c r="AH472" s="5"/>
      <c r="AI472" s="5"/>
      <c r="AJ472" s="5"/>
      <c r="AK472" s="5"/>
      <c r="AL472" s="5"/>
      <c r="AM472" s="5"/>
      <c r="AN472" s="5"/>
      <c r="AO472" s="5"/>
      <c r="AP472" s="5"/>
      <c r="AQ472" s="5"/>
      <c r="AR472" s="3"/>
      <c r="AS472" s="5"/>
      <c r="AT472" s="5"/>
      <c r="AU472" s="5"/>
      <c r="AV472" s="5"/>
      <c r="AW472" s="5"/>
      <c r="AX472" s="5"/>
      <c r="AY472" s="5"/>
      <c r="AZ472" s="7"/>
      <c r="BA472" s="7"/>
    </row>
    <row r="473" ht="16.5" customHeight="1">
      <c r="A473" s="4" t="s">
        <v>978</v>
      </c>
      <c r="B473" s="5">
        <v>0.0</v>
      </c>
      <c r="C473" s="5">
        <v>2.0</v>
      </c>
      <c r="D473" s="1" t="s">
        <v>979</v>
      </c>
      <c r="E473" s="5">
        <v>0.0</v>
      </c>
      <c r="F473" s="5">
        <v>1.0</v>
      </c>
      <c r="G473" s="5">
        <v>0.0</v>
      </c>
      <c r="H473" s="5">
        <v>0.0</v>
      </c>
      <c r="I473" s="5">
        <v>0.0</v>
      </c>
      <c r="J473" s="5">
        <v>1.0</v>
      </c>
      <c r="K473" s="5">
        <v>0.0</v>
      </c>
      <c r="L473" s="5">
        <v>0.0</v>
      </c>
      <c r="M473" s="5">
        <v>0.0</v>
      </c>
      <c r="N473" s="5">
        <v>0.0</v>
      </c>
      <c r="O473" s="5">
        <v>0.0</v>
      </c>
      <c r="P473" s="5">
        <v>0.0</v>
      </c>
      <c r="Q473" s="5">
        <v>0.0</v>
      </c>
      <c r="R473" s="5">
        <v>0.0</v>
      </c>
      <c r="S473" s="5">
        <v>0.0</v>
      </c>
      <c r="T473" s="5">
        <v>0.0</v>
      </c>
      <c r="U473" s="5">
        <v>0.0</v>
      </c>
      <c r="V473" s="5">
        <v>0.0</v>
      </c>
      <c r="W473" s="5">
        <v>0.0</v>
      </c>
      <c r="X473" s="5">
        <v>0.0</v>
      </c>
      <c r="Y473" s="5">
        <v>0.0</v>
      </c>
      <c r="Z473" s="5">
        <v>0.0</v>
      </c>
      <c r="AA473" s="5">
        <v>0.0</v>
      </c>
      <c r="AB473" s="5">
        <v>0.0</v>
      </c>
      <c r="AC473" s="5">
        <v>0.0</v>
      </c>
      <c r="AD473" s="5">
        <v>0.0</v>
      </c>
      <c r="AE473" s="5">
        <v>0.0</v>
      </c>
      <c r="AF473" s="6">
        <f>IFERROR(__xludf.DUMMYFUNCTION("IFERROR(
  VLOOKUP(
    A473,
    IMPORTRANGE(
      ""1ZygntHC1J6IxzKbTidmOyf5nUyW4GCLurHCjexrLm_o        "",
      ""HTMLキャッシュ!A:F""
    ),
    3,
    FALSE
  ),
  0
)
"),46084.572858796295)</f>
        <v>46084.57286</v>
      </c>
      <c r="AG473" s="5"/>
      <c r="AH473" s="5"/>
      <c r="AI473" s="5"/>
      <c r="AJ473" s="5"/>
      <c r="AK473" s="5"/>
      <c r="AL473" s="5"/>
      <c r="AM473" s="5"/>
      <c r="AN473" s="5"/>
      <c r="AO473" s="5"/>
      <c r="AP473" s="5"/>
      <c r="AQ473" s="5"/>
      <c r="AR473" s="3"/>
      <c r="AS473" s="5"/>
      <c r="AT473" s="5"/>
      <c r="AU473" s="5"/>
      <c r="AV473" s="5"/>
      <c r="AW473" s="5"/>
      <c r="AX473" s="5"/>
      <c r="AY473" s="5"/>
      <c r="AZ473" s="7"/>
      <c r="BA473" s="7"/>
    </row>
    <row r="474" ht="16.5" customHeight="1">
      <c r="A474" s="4" t="s">
        <v>980</v>
      </c>
      <c r="B474" s="5">
        <v>224.0</v>
      </c>
      <c r="C474" s="5">
        <v>2.0</v>
      </c>
      <c r="D474" s="1" t="s">
        <v>981</v>
      </c>
      <c r="E474" s="5">
        <v>0.0</v>
      </c>
      <c r="F474" s="5">
        <v>2.0</v>
      </c>
      <c r="G474" s="5">
        <v>0.0</v>
      </c>
      <c r="H474" s="5">
        <v>0.0</v>
      </c>
      <c r="I474" s="5">
        <v>0.0</v>
      </c>
      <c r="J474" s="5">
        <v>0.0</v>
      </c>
      <c r="K474" s="5">
        <v>0.0</v>
      </c>
      <c r="L474" s="5">
        <v>0.0</v>
      </c>
      <c r="M474" s="5">
        <v>0.0</v>
      </c>
      <c r="N474" s="5">
        <v>0.0</v>
      </c>
      <c r="O474" s="5">
        <v>0.0</v>
      </c>
      <c r="P474" s="5">
        <v>0.0</v>
      </c>
      <c r="Q474" s="5">
        <v>0.0</v>
      </c>
      <c r="R474" s="5">
        <v>0.0</v>
      </c>
      <c r="S474" s="5">
        <v>0.0</v>
      </c>
      <c r="T474" s="5">
        <v>0.0</v>
      </c>
      <c r="U474" s="5">
        <v>0.0</v>
      </c>
      <c r="V474" s="5">
        <v>0.0</v>
      </c>
      <c r="W474" s="5">
        <v>0.0</v>
      </c>
      <c r="X474" s="5">
        <v>0.0</v>
      </c>
      <c r="Y474" s="5">
        <v>0.0</v>
      </c>
      <c r="Z474" s="5">
        <v>0.0</v>
      </c>
      <c r="AA474" s="5">
        <v>0.0</v>
      </c>
      <c r="AB474" s="5">
        <v>0.0</v>
      </c>
      <c r="AC474" s="5">
        <v>0.0</v>
      </c>
      <c r="AD474" s="5">
        <v>0.0</v>
      </c>
      <c r="AE474" s="5">
        <v>0.0</v>
      </c>
      <c r="AF474" s="6">
        <f>IFERROR(__xludf.DUMMYFUNCTION("IFERROR(
  VLOOKUP(
    A474,
    IMPORTRANGE(
      ""1ZygntHC1J6IxzKbTidmOyf5nUyW4GCLurHCjexrLm_o        "",
      ""HTMLキャッシュ!A:F""
    ),
    3,
    FALSE
  ),
  0
)
"),46085.81196759259)</f>
        <v>46085.81197</v>
      </c>
      <c r="AG474" s="5"/>
      <c r="AH474" s="5"/>
      <c r="AI474" s="5"/>
      <c r="AJ474" s="5"/>
      <c r="AK474" s="5"/>
      <c r="AL474" s="5"/>
      <c r="AM474" s="5"/>
      <c r="AN474" s="5"/>
      <c r="AO474" s="5"/>
      <c r="AP474" s="5"/>
      <c r="AQ474" s="5"/>
      <c r="AR474" s="3"/>
      <c r="AS474" s="5"/>
      <c r="AT474" s="5"/>
      <c r="AU474" s="5"/>
      <c r="AV474" s="5"/>
      <c r="AW474" s="5"/>
      <c r="AX474" s="5"/>
      <c r="AY474" s="5"/>
      <c r="AZ474" s="7"/>
      <c r="BA474" s="7"/>
    </row>
    <row r="475" ht="16.5" customHeight="1">
      <c r="A475" s="4" t="s">
        <v>982</v>
      </c>
      <c r="B475" s="5">
        <v>8.0</v>
      </c>
      <c r="C475" s="5">
        <v>2.0</v>
      </c>
      <c r="D475" s="1" t="s">
        <v>983</v>
      </c>
      <c r="E475" s="5">
        <v>0.0</v>
      </c>
      <c r="F475" s="5">
        <v>0.0</v>
      </c>
      <c r="G475" s="5">
        <v>0.0</v>
      </c>
      <c r="H475" s="5">
        <v>0.0</v>
      </c>
      <c r="I475" s="5">
        <v>0.0</v>
      </c>
      <c r="J475" s="5">
        <v>0.0</v>
      </c>
      <c r="K475" s="5">
        <v>0.0</v>
      </c>
      <c r="L475" s="5">
        <v>0.0</v>
      </c>
      <c r="M475" s="5">
        <v>0.0</v>
      </c>
      <c r="N475" s="5">
        <v>0.0</v>
      </c>
      <c r="O475" s="5">
        <v>0.0</v>
      </c>
      <c r="P475" s="5">
        <v>0.0</v>
      </c>
      <c r="Q475" s="5">
        <v>0.0</v>
      </c>
      <c r="R475" s="5">
        <v>1.0</v>
      </c>
      <c r="S475" s="5">
        <v>0.0</v>
      </c>
      <c r="T475" s="5">
        <v>0.0</v>
      </c>
      <c r="U475" s="5">
        <v>1.0</v>
      </c>
      <c r="V475" s="5">
        <v>0.0</v>
      </c>
      <c r="W475" s="5">
        <v>0.0</v>
      </c>
      <c r="X475" s="5">
        <v>0.0</v>
      </c>
      <c r="Y475" s="5">
        <v>0.0</v>
      </c>
      <c r="Z475" s="5">
        <v>0.0</v>
      </c>
      <c r="AA475" s="5">
        <v>0.0</v>
      </c>
      <c r="AB475" s="5">
        <v>0.0</v>
      </c>
      <c r="AC475" s="5">
        <v>0.0</v>
      </c>
      <c r="AD475" s="5">
        <v>0.0</v>
      </c>
      <c r="AE475" s="5">
        <v>0.0</v>
      </c>
      <c r="AF475" s="6">
        <f>IFERROR(__xludf.DUMMYFUNCTION("IFERROR(
  VLOOKUP(
    A475,
    IMPORTRANGE(
      ""1ZygntHC1J6IxzKbTidmOyf5nUyW4GCLurHCjexrLm_o        "",
      ""HTMLキャッシュ!A:F""
    ),
    3,
    FALSE
  ),
  0
)
"),46048.68782407408)</f>
        <v>46048.68782</v>
      </c>
      <c r="AG475" s="5"/>
      <c r="AH475" s="5"/>
      <c r="AI475" s="5"/>
      <c r="AJ475" s="5"/>
      <c r="AK475" s="5"/>
      <c r="AL475" s="5"/>
      <c r="AM475" s="5"/>
      <c r="AN475" s="5"/>
      <c r="AO475" s="5"/>
      <c r="AP475" s="5"/>
      <c r="AQ475" s="5"/>
      <c r="AR475" s="3"/>
      <c r="AS475" s="5"/>
      <c r="AT475" s="5"/>
      <c r="AU475" s="5"/>
      <c r="AV475" s="5"/>
      <c r="AW475" s="5"/>
      <c r="AX475" s="5"/>
      <c r="AY475" s="5"/>
      <c r="AZ475" s="7"/>
      <c r="BA475" s="7"/>
    </row>
    <row r="476" ht="16.5" customHeight="1">
      <c r="A476" s="4" t="s">
        <v>984</v>
      </c>
      <c r="B476" s="5">
        <v>1.0</v>
      </c>
      <c r="C476" s="5">
        <v>2.0</v>
      </c>
      <c r="D476" s="1" t="s">
        <v>985</v>
      </c>
      <c r="E476" s="5">
        <v>0.0</v>
      </c>
      <c r="F476" s="5">
        <v>0.0</v>
      </c>
      <c r="G476" s="5">
        <v>1.0</v>
      </c>
      <c r="H476" s="5">
        <v>0.0</v>
      </c>
      <c r="I476" s="5">
        <v>0.0</v>
      </c>
      <c r="J476" s="5">
        <v>0.0</v>
      </c>
      <c r="K476" s="5">
        <v>0.0</v>
      </c>
      <c r="L476" s="5">
        <v>0.0</v>
      </c>
      <c r="M476" s="5">
        <v>0.0</v>
      </c>
      <c r="N476" s="5">
        <v>0.0</v>
      </c>
      <c r="O476" s="5">
        <v>0.0</v>
      </c>
      <c r="P476" s="5">
        <v>0.0</v>
      </c>
      <c r="Q476" s="5">
        <v>0.0</v>
      </c>
      <c r="R476" s="5">
        <v>0.0</v>
      </c>
      <c r="S476" s="5">
        <v>0.0</v>
      </c>
      <c r="T476" s="5">
        <v>0.0</v>
      </c>
      <c r="U476" s="5">
        <v>0.0</v>
      </c>
      <c r="V476" s="5">
        <v>0.0</v>
      </c>
      <c r="W476" s="5">
        <v>0.0</v>
      </c>
      <c r="X476" s="5">
        <v>0.0</v>
      </c>
      <c r="Y476" s="5">
        <v>1.0</v>
      </c>
      <c r="Z476" s="5">
        <v>0.0</v>
      </c>
      <c r="AA476" s="5">
        <v>0.0</v>
      </c>
      <c r="AB476" s="5">
        <v>0.0</v>
      </c>
      <c r="AC476" s="5">
        <v>0.0</v>
      </c>
      <c r="AD476" s="5">
        <v>0.0</v>
      </c>
      <c r="AE476" s="5">
        <v>0.0</v>
      </c>
      <c r="AF476" s="6">
        <f>IFERROR(__xludf.DUMMYFUNCTION("IFERROR(
  VLOOKUP(
    A476,
    IMPORTRANGE(
      ""1ZygntHC1J6IxzKbTidmOyf5nUyW4GCLurHCjexrLm_o        "",
      ""HTMLキャッシュ!A:F""
    ),
    3,
    FALSE
  ),
  0
)
"),46073.572118055556)</f>
        <v>46073.57212</v>
      </c>
      <c r="AG476" s="5"/>
      <c r="AH476" s="5"/>
      <c r="AI476" s="5"/>
      <c r="AJ476" s="5"/>
      <c r="AK476" s="5"/>
      <c r="AL476" s="5"/>
      <c r="AM476" s="5"/>
      <c r="AN476" s="5"/>
      <c r="AO476" s="5"/>
      <c r="AP476" s="5"/>
      <c r="AQ476" s="5"/>
      <c r="AR476" s="3"/>
      <c r="AS476" s="5"/>
      <c r="AT476" s="5"/>
      <c r="AU476" s="5"/>
      <c r="AV476" s="5"/>
      <c r="AW476" s="5"/>
      <c r="AX476" s="5"/>
      <c r="AY476" s="5"/>
      <c r="AZ476" s="7"/>
      <c r="BA476" s="7"/>
    </row>
    <row r="477" ht="16.5" customHeight="1">
      <c r="A477" s="4" t="s">
        <v>986</v>
      </c>
      <c r="B477" s="5">
        <v>1.0</v>
      </c>
      <c r="C477" s="5">
        <v>2.0</v>
      </c>
      <c r="D477" s="1" t="s">
        <v>987</v>
      </c>
      <c r="E477" s="5">
        <v>0.0</v>
      </c>
      <c r="F477" s="5">
        <v>0.0</v>
      </c>
      <c r="G477" s="5">
        <v>1.0</v>
      </c>
      <c r="H477" s="5">
        <v>0.0</v>
      </c>
      <c r="I477" s="5">
        <v>0.0</v>
      </c>
      <c r="J477" s="5">
        <v>0.0</v>
      </c>
      <c r="K477" s="5">
        <v>0.0</v>
      </c>
      <c r="L477" s="5">
        <v>0.0</v>
      </c>
      <c r="M477" s="5">
        <v>0.0</v>
      </c>
      <c r="N477" s="5">
        <v>0.0</v>
      </c>
      <c r="O477" s="5">
        <v>0.0</v>
      </c>
      <c r="P477" s="5">
        <v>0.0</v>
      </c>
      <c r="Q477" s="5">
        <v>0.0</v>
      </c>
      <c r="R477" s="5">
        <v>0.0</v>
      </c>
      <c r="S477" s="5">
        <v>0.0</v>
      </c>
      <c r="T477" s="5">
        <v>0.0</v>
      </c>
      <c r="U477" s="5">
        <v>0.0</v>
      </c>
      <c r="V477" s="5">
        <v>0.0</v>
      </c>
      <c r="W477" s="5">
        <v>0.0</v>
      </c>
      <c r="X477" s="5">
        <v>0.0</v>
      </c>
      <c r="Y477" s="5">
        <v>1.0</v>
      </c>
      <c r="Z477" s="5">
        <v>0.0</v>
      </c>
      <c r="AA477" s="5">
        <v>0.0</v>
      </c>
      <c r="AB477" s="5">
        <v>0.0</v>
      </c>
      <c r="AC477" s="5">
        <v>0.0</v>
      </c>
      <c r="AD477" s="5">
        <v>0.0</v>
      </c>
      <c r="AE477" s="5">
        <v>0.0</v>
      </c>
      <c r="AF477" s="6">
        <f>IFERROR(__xludf.DUMMYFUNCTION("IFERROR(
  VLOOKUP(
    A477,
    IMPORTRANGE(
      ""1ZygntHC1J6IxzKbTidmOyf5nUyW4GCLurHCjexrLm_o        "",
      ""HTMLキャッシュ!A:F""
    ),
    3,
    FALSE
  ),
  0
)
"),46074.5705787037)</f>
        <v>46074.57058</v>
      </c>
      <c r="AG477" s="5"/>
      <c r="AH477" s="5"/>
      <c r="AI477" s="5"/>
      <c r="AJ477" s="5"/>
      <c r="AK477" s="5"/>
      <c r="AL477" s="5"/>
      <c r="AM477" s="5"/>
      <c r="AN477" s="5"/>
      <c r="AO477" s="5"/>
      <c r="AP477" s="5"/>
      <c r="AQ477" s="5"/>
      <c r="AR477" s="3"/>
      <c r="AS477" s="5"/>
      <c r="AT477" s="5"/>
      <c r="AU477" s="5"/>
      <c r="AV477" s="5"/>
      <c r="AW477" s="5"/>
      <c r="AX477" s="5"/>
      <c r="AY477" s="5"/>
      <c r="AZ477" s="7"/>
      <c r="BA477" s="7"/>
    </row>
    <row r="478" ht="16.5" customHeight="1">
      <c r="A478" s="4" t="s">
        <v>988</v>
      </c>
      <c r="B478" s="5">
        <v>8.0</v>
      </c>
      <c r="C478" s="5">
        <v>2.0</v>
      </c>
      <c r="D478" s="1" t="s">
        <v>989</v>
      </c>
      <c r="E478" s="5">
        <v>0.0</v>
      </c>
      <c r="F478" s="5">
        <v>0.0</v>
      </c>
      <c r="G478" s="5">
        <v>0.0</v>
      </c>
      <c r="H478" s="5">
        <v>0.0</v>
      </c>
      <c r="I478" s="5">
        <v>0.0</v>
      </c>
      <c r="J478" s="5">
        <v>0.0</v>
      </c>
      <c r="K478" s="5">
        <v>0.0</v>
      </c>
      <c r="L478" s="5">
        <v>0.0</v>
      </c>
      <c r="M478" s="5">
        <v>0.0</v>
      </c>
      <c r="N478" s="5">
        <v>0.0</v>
      </c>
      <c r="O478" s="5">
        <v>0.0</v>
      </c>
      <c r="P478" s="5">
        <v>0.0</v>
      </c>
      <c r="Q478" s="5">
        <v>0.0</v>
      </c>
      <c r="R478" s="5">
        <v>0.0</v>
      </c>
      <c r="S478" s="5">
        <v>1.0</v>
      </c>
      <c r="T478" s="5">
        <v>0.0</v>
      </c>
      <c r="U478" s="5">
        <v>1.0</v>
      </c>
      <c r="V478" s="5">
        <v>0.0</v>
      </c>
      <c r="W478" s="5">
        <v>0.0</v>
      </c>
      <c r="X478" s="5">
        <v>0.0</v>
      </c>
      <c r="Y478" s="5">
        <v>0.0</v>
      </c>
      <c r="Z478" s="5">
        <v>0.0</v>
      </c>
      <c r="AA478" s="5">
        <v>0.0</v>
      </c>
      <c r="AB478" s="5">
        <v>0.0</v>
      </c>
      <c r="AC478" s="5">
        <v>0.0</v>
      </c>
      <c r="AD478" s="5">
        <v>0.0</v>
      </c>
      <c r="AE478" s="5">
        <v>0.0</v>
      </c>
      <c r="AF478" s="6">
        <f>IFERROR(__xludf.DUMMYFUNCTION("IFERROR(
  VLOOKUP(
    A478,
    IMPORTRANGE(
      ""1ZygntHC1J6IxzKbTidmOyf5nUyW4GCLurHCjexrLm_o        "",
      ""HTMLキャッシュ!A:F""
    ),
    3,
    FALSE
  ),
  0
)
"),46078.6303125)</f>
        <v>46078.63031</v>
      </c>
      <c r="AG478" s="5"/>
      <c r="AH478" s="5"/>
      <c r="AI478" s="5"/>
      <c r="AJ478" s="5"/>
      <c r="AK478" s="5"/>
      <c r="AL478" s="5"/>
      <c r="AM478" s="5"/>
      <c r="AN478" s="5"/>
      <c r="AO478" s="5"/>
      <c r="AP478" s="5"/>
      <c r="AQ478" s="5"/>
      <c r="AR478" s="3"/>
      <c r="AS478" s="5"/>
      <c r="AT478" s="5"/>
      <c r="AU478" s="5"/>
      <c r="AV478" s="5"/>
      <c r="AW478" s="5"/>
      <c r="AX478" s="5"/>
      <c r="AY478" s="5"/>
      <c r="AZ478" s="7"/>
      <c r="BA478" s="7"/>
    </row>
    <row r="479" ht="16.5" customHeight="1">
      <c r="A479" s="1" t="s">
        <v>990</v>
      </c>
      <c r="B479" s="5">
        <v>0.0</v>
      </c>
      <c r="C479" s="5">
        <v>2.0</v>
      </c>
      <c r="D479" s="1" t="s">
        <v>991</v>
      </c>
      <c r="E479" s="5">
        <v>0.0</v>
      </c>
      <c r="F479" s="5">
        <v>0.0</v>
      </c>
      <c r="G479" s="5">
        <v>0.0</v>
      </c>
      <c r="H479" s="5">
        <v>0.0</v>
      </c>
      <c r="I479" s="5">
        <v>2.0</v>
      </c>
      <c r="J479" s="5">
        <v>0.0</v>
      </c>
      <c r="K479" s="5">
        <v>0.0</v>
      </c>
      <c r="L479" s="5">
        <v>0.0</v>
      </c>
      <c r="M479" s="5">
        <v>0.0</v>
      </c>
      <c r="N479" s="5">
        <v>0.0</v>
      </c>
      <c r="O479" s="5">
        <v>0.0</v>
      </c>
      <c r="P479" s="5">
        <v>0.0</v>
      </c>
      <c r="Q479" s="5">
        <v>0.0</v>
      </c>
      <c r="R479" s="5">
        <v>0.0</v>
      </c>
      <c r="S479" s="5">
        <v>0.0</v>
      </c>
      <c r="T479" s="5">
        <v>0.0</v>
      </c>
      <c r="U479" s="5">
        <v>0.0</v>
      </c>
      <c r="V479" s="5">
        <v>0.0</v>
      </c>
      <c r="W479" s="5">
        <v>0.0</v>
      </c>
      <c r="X479" s="5">
        <v>0.0</v>
      </c>
      <c r="Y479" s="5">
        <v>0.0</v>
      </c>
      <c r="Z479" s="5">
        <v>0.0</v>
      </c>
      <c r="AA479" s="5">
        <v>0.0</v>
      </c>
      <c r="AB479" s="5">
        <v>0.0</v>
      </c>
      <c r="AC479" s="5">
        <v>0.0</v>
      </c>
      <c r="AD479" s="5">
        <v>0.0</v>
      </c>
      <c r="AE479" s="5">
        <v>0.0</v>
      </c>
      <c r="AF479" s="6">
        <f>IFERROR(__xludf.DUMMYFUNCTION("IFERROR(
  VLOOKUP(
    A479,
    IMPORTRANGE(
      ""1ZygntHC1J6IxzKbTidmOyf5nUyW4GCLurHCjexrLm_o        "",
      ""HTMLキャッシュ!A:F""
    ),
    3,
    FALSE
  ),
  0
)
"),46073.81818287037)</f>
        <v>46073.81818</v>
      </c>
      <c r="AG479" s="5"/>
      <c r="AH479" s="5"/>
      <c r="AI479" s="5"/>
      <c r="AJ479" s="5"/>
      <c r="AK479" s="5"/>
      <c r="AL479" s="5"/>
      <c r="AM479" s="5"/>
      <c r="AN479" s="5"/>
      <c r="AO479" s="5"/>
      <c r="AP479" s="5"/>
      <c r="AQ479" s="5"/>
      <c r="AR479" s="3"/>
      <c r="AS479" s="5"/>
      <c r="AT479" s="5"/>
      <c r="AU479" s="5"/>
      <c r="AV479" s="5"/>
      <c r="AW479" s="5"/>
      <c r="AX479" s="5"/>
      <c r="AY479" s="5"/>
      <c r="AZ479" s="7"/>
      <c r="BA479" s="7"/>
    </row>
    <row r="480" ht="16.5" customHeight="1">
      <c r="A480" s="4" t="s">
        <v>992</v>
      </c>
      <c r="B480" s="5">
        <v>43.0</v>
      </c>
      <c r="C480" s="5">
        <v>2.0</v>
      </c>
      <c r="D480" s="1" t="s">
        <v>993</v>
      </c>
      <c r="E480" s="5">
        <v>0.0</v>
      </c>
      <c r="F480" s="5">
        <v>0.0</v>
      </c>
      <c r="G480" s="5">
        <v>0.0</v>
      </c>
      <c r="H480" s="5">
        <v>0.0</v>
      </c>
      <c r="I480" s="5">
        <v>0.0</v>
      </c>
      <c r="J480" s="5">
        <v>0.0</v>
      </c>
      <c r="K480" s="5">
        <v>0.0</v>
      </c>
      <c r="L480" s="5">
        <v>0.0</v>
      </c>
      <c r="M480" s="5">
        <v>0.0</v>
      </c>
      <c r="N480" s="5">
        <v>0.0</v>
      </c>
      <c r="O480" s="5">
        <v>0.0</v>
      </c>
      <c r="P480" s="5">
        <v>0.0</v>
      </c>
      <c r="Q480" s="5">
        <v>1.0</v>
      </c>
      <c r="R480" s="5">
        <v>1.0</v>
      </c>
      <c r="S480" s="5">
        <v>0.0</v>
      </c>
      <c r="T480" s="5">
        <v>0.0</v>
      </c>
      <c r="U480" s="5">
        <v>0.0</v>
      </c>
      <c r="V480" s="5">
        <v>0.0</v>
      </c>
      <c r="W480" s="5">
        <v>0.0</v>
      </c>
      <c r="X480" s="5">
        <v>0.0</v>
      </c>
      <c r="Y480" s="5">
        <v>0.0</v>
      </c>
      <c r="Z480" s="5">
        <v>0.0</v>
      </c>
      <c r="AA480" s="5">
        <v>0.0</v>
      </c>
      <c r="AB480" s="5">
        <v>0.0</v>
      </c>
      <c r="AC480" s="5">
        <v>0.0</v>
      </c>
      <c r="AD480" s="5">
        <v>0.0</v>
      </c>
      <c r="AE480" s="5">
        <v>0.0</v>
      </c>
      <c r="AF480" s="6">
        <f>IFERROR(__xludf.DUMMYFUNCTION("IFERROR(
  VLOOKUP(
    A480,
    IMPORTRANGE(
      ""1ZygntHC1J6IxzKbTidmOyf5nUyW4GCLurHCjexrLm_o        "",
      ""HTMLキャッシュ!A:F""
    ),
    3,
    FALSE
  ),
  0
)
"),46086.17471064815)</f>
        <v>46086.17471</v>
      </c>
      <c r="AG480" s="5"/>
      <c r="AH480" s="5"/>
      <c r="AI480" s="5"/>
      <c r="AJ480" s="5"/>
      <c r="AK480" s="5"/>
      <c r="AL480" s="5"/>
      <c r="AM480" s="5"/>
      <c r="AN480" s="5"/>
      <c r="AO480" s="5"/>
      <c r="AP480" s="5"/>
      <c r="AQ480" s="5"/>
      <c r="AR480" s="3"/>
      <c r="AS480" s="5"/>
      <c r="AT480" s="5"/>
      <c r="AU480" s="5"/>
      <c r="AV480" s="5"/>
      <c r="AW480" s="5"/>
      <c r="AX480" s="5"/>
      <c r="AY480" s="5"/>
      <c r="AZ480" s="7"/>
      <c r="BA480" s="7"/>
    </row>
    <row r="481" ht="16.5" customHeight="1">
      <c r="A481" s="4" t="s">
        <v>994</v>
      </c>
      <c r="B481" s="5">
        <v>0.0</v>
      </c>
      <c r="C481" s="5">
        <v>2.0</v>
      </c>
      <c r="D481" s="1" t="s">
        <v>995</v>
      </c>
      <c r="E481" s="5">
        <v>0.0</v>
      </c>
      <c r="F481" s="5">
        <v>1.0</v>
      </c>
      <c r="G481" s="5">
        <v>0.0</v>
      </c>
      <c r="H481" s="5">
        <v>0.0</v>
      </c>
      <c r="I481" s="5">
        <v>0.0</v>
      </c>
      <c r="J481" s="5">
        <v>1.0</v>
      </c>
      <c r="K481" s="5">
        <v>0.0</v>
      </c>
      <c r="L481" s="5">
        <v>0.0</v>
      </c>
      <c r="M481" s="5">
        <v>0.0</v>
      </c>
      <c r="N481" s="5">
        <v>0.0</v>
      </c>
      <c r="O481" s="5">
        <v>0.0</v>
      </c>
      <c r="P481" s="5">
        <v>0.0</v>
      </c>
      <c r="Q481" s="5">
        <v>0.0</v>
      </c>
      <c r="R481" s="5">
        <v>0.0</v>
      </c>
      <c r="S481" s="5">
        <v>0.0</v>
      </c>
      <c r="T481" s="5">
        <v>0.0</v>
      </c>
      <c r="U481" s="5">
        <v>0.0</v>
      </c>
      <c r="V481" s="5">
        <v>0.0</v>
      </c>
      <c r="W481" s="5">
        <v>0.0</v>
      </c>
      <c r="X481" s="5">
        <v>0.0</v>
      </c>
      <c r="Y481" s="5">
        <v>0.0</v>
      </c>
      <c r="Z481" s="5">
        <v>0.0</v>
      </c>
      <c r="AA481" s="5">
        <v>0.0</v>
      </c>
      <c r="AB481" s="5">
        <v>0.0</v>
      </c>
      <c r="AC481" s="5">
        <v>0.0</v>
      </c>
      <c r="AD481" s="5">
        <v>0.0</v>
      </c>
      <c r="AE481" s="5">
        <v>0.0</v>
      </c>
      <c r="AF481" s="6">
        <f>IFERROR(__xludf.DUMMYFUNCTION("IFERROR(
  VLOOKUP(
    A481,
    IMPORTRANGE(
      ""1ZygntHC1J6IxzKbTidmOyf5nUyW4GCLurHCjexrLm_o        "",
      ""HTMLキャッシュ!A:F""
    ),
    3,
    FALSE
  ),
  0
)
"),46030.16810185185)</f>
        <v>46030.1681</v>
      </c>
      <c r="AG481" s="5"/>
      <c r="AH481" s="5"/>
      <c r="AI481" s="5"/>
      <c r="AJ481" s="5"/>
      <c r="AK481" s="5"/>
      <c r="AL481" s="5"/>
      <c r="AM481" s="5"/>
      <c r="AN481" s="5"/>
      <c r="AO481" s="5"/>
      <c r="AP481" s="5"/>
      <c r="AQ481" s="5"/>
      <c r="AR481" s="3"/>
      <c r="AS481" s="5"/>
      <c r="AT481" s="5"/>
      <c r="AU481" s="5"/>
      <c r="AV481" s="5"/>
      <c r="AW481" s="5"/>
      <c r="AX481" s="5"/>
      <c r="AY481" s="5"/>
      <c r="AZ481" s="7"/>
      <c r="BA481" s="7"/>
    </row>
    <row r="482" ht="16.5" customHeight="1">
      <c r="A482" s="4" t="s">
        <v>996</v>
      </c>
      <c r="B482" s="5">
        <v>54.0</v>
      </c>
      <c r="C482" s="5">
        <v>2.0</v>
      </c>
      <c r="D482" s="1" t="s">
        <v>997</v>
      </c>
      <c r="E482" s="5">
        <v>0.0</v>
      </c>
      <c r="F482" s="5">
        <v>0.0</v>
      </c>
      <c r="G482" s="5">
        <v>1.0</v>
      </c>
      <c r="H482" s="5">
        <v>0.0</v>
      </c>
      <c r="I482" s="5">
        <v>0.0</v>
      </c>
      <c r="J482" s="5">
        <v>0.0</v>
      </c>
      <c r="K482" s="5">
        <v>0.0</v>
      </c>
      <c r="L482" s="5">
        <v>0.0</v>
      </c>
      <c r="M482" s="5">
        <v>0.0</v>
      </c>
      <c r="N482" s="5">
        <v>0.0</v>
      </c>
      <c r="O482" s="5">
        <v>0.0</v>
      </c>
      <c r="P482" s="5">
        <v>0.0</v>
      </c>
      <c r="Q482" s="5">
        <v>0.0</v>
      </c>
      <c r="R482" s="5">
        <v>1.0</v>
      </c>
      <c r="S482" s="5">
        <v>0.0</v>
      </c>
      <c r="T482" s="5">
        <v>0.0</v>
      </c>
      <c r="U482" s="5">
        <v>0.0</v>
      </c>
      <c r="V482" s="5">
        <v>0.0</v>
      </c>
      <c r="W482" s="5">
        <v>0.0</v>
      </c>
      <c r="X482" s="5">
        <v>0.0</v>
      </c>
      <c r="Y482" s="5">
        <v>0.0</v>
      </c>
      <c r="Z482" s="5">
        <v>0.0</v>
      </c>
      <c r="AA482" s="5">
        <v>0.0</v>
      </c>
      <c r="AB482" s="5">
        <v>0.0</v>
      </c>
      <c r="AC482" s="5">
        <v>0.0</v>
      </c>
      <c r="AD482" s="5">
        <v>0.0</v>
      </c>
      <c r="AE482" s="5">
        <v>0.0</v>
      </c>
      <c r="AF482" s="6">
        <f>IFERROR(__xludf.DUMMYFUNCTION("IFERROR(
  VLOOKUP(
    A482,
    IMPORTRANGE(
      ""1ZygntHC1J6IxzKbTidmOyf5nUyW4GCLurHCjexrLm_o        "",
      ""HTMLキャッシュ!A:F""
    ),
    3,
    FALSE
  ),
  0
)
"),46086.160150462965)</f>
        <v>46086.16015</v>
      </c>
      <c r="AG482" s="5"/>
      <c r="AH482" s="5"/>
      <c r="AI482" s="5"/>
      <c r="AJ482" s="5"/>
      <c r="AK482" s="5"/>
      <c r="AL482" s="5"/>
      <c r="AM482" s="5"/>
      <c r="AN482" s="5"/>
      <c r="AO482" s="5"/>
      <c r="AP482" s="5"/>
      <c r="AQ482" s="5"/>
      <c r="AR482" s="3"/>
      <c r="AS482" s="5"/>
      <c r="AT482" s="5"/>
      <c r="AU482" s="5"/>
      <c r="AV482" s="5"/>
      <c r="AW482" s="5"/>
      <c r="AX482" s="5"/>
      <c r="AY482" s="5"/>
      <c r="AZ482" s="7"/>
      <c r="BA482" s="7"/>
    </row>
    <row r="483" ht="16.5" customHeight="1">
      <c r="A483" s="4" t="s">
        <v>998</v>
      </c>
      <c r="B483" s="5">
        <v>65.0</v>
      </c>
      <c r="C483" s="5">
        <v>2.0</v>
      </c>
      <c r="D483" s="1" t="s">
        <v>999</v>
      </c>
      <c r="E483" s="5">
        <v>0.0</v>
      </c>
      <c r="F483" s="5">
        <v>0.0</v>
      </c>
      <c r="G483" s="5">
        <v>0.0</v>
      </c>
      <c r="H483" s="5">
        <v>0.0</v>
      </c>
      <c r="I483" s="5">
        <v>1.0</v>
      </c>
      <c r="J483" s="5">
        <v>0.0</v>
      </c>
      <c r="K483" s="5">
        <v>0.0</v>
      </c>
      <c r="L483" s="5">
        <v>0.0</v>
      </c>
      <c r="M483" s="5">
        <v>0.0</v>
      </c>
      <c r="N483" s="5">
        <v>0.0</v>
      </c>
      <c r="O483" s="5">
        <v>0.0</v>
      </c>
      <c r="P483" s="5">
        <v>0.0</v>
      </c>
      <c r="Q483" s="5">
        <v>0.0</v>
      </c>
      <c r="R483" s="5">
        <v>1.0</v>
      </c>
      <c r="S483" s="5">
        <v>0.0</v>
      </c>
      <c r="T483" s="5">
        <v>0.0</v>
      </c>
      <c r="U483" s="5">
        <v>0.0</v>
      </c>
      <c r="V483" s="5">
        <v>0.0</v>
      </c>
      <c r="W483" s="5">
        <v>0.0</v>
      </c>
      <c r="X483" s="5">
        <v>0.0</v>
      </c>
      <c r="Y483" s="5">
        <v>0.0</v>
      </c>
      <c r="Z483" s="5">
        <v>0.0</v>
      </c>
      <c r="AA483" s="5">
        <v>0.0</v>
      </c>
      <c r="AB483" s="5">
        <v>0.0</v>
      </c>
      <c r="AC483" s="5">
        <v>0.0</v>
      </c>
      <c r="AD483" s="5">
        <v>0.0</v>
      </c>
      <c r="AE483" s="5">
        <v>0.0</v>
      </c>
      <c r="AF483" s="6">
        <f>IFERROR(__xludf.DUMMYFUNCTION("IFERROR(
  VLOOKUP(
    A483,
    IMPORTRANGE(
      ""1ZygntHC1J6IxzKbTidmOyf5nUyW4GCLurHCjexrLm_o        "",
      ""HTMLキャッシュ!A:F""
    ),
    3,
    FALSE
  ),
  0
)
"),46086.24668981481)</f>
        <v>46086.24669</v>
      </c>
      <c r="AG483" s="5"/>
      <c r="AH483" s="5"/>
      <c r="AI483" s="5"/>
      <c r="AJ483" s="5"/>
      <c r="AK483" s="5"/>
      <c r="AL483" s="5"/>
      <c r="AM483" s="5"/>
      <c r="AN483" s="5"/>
      <c r="AO483" s="5"/>
      <c r="AP483" s="5"/>
      <c r="AQ483" s="5"/>
      <c r="AR483" s="3"/>
      <c r="AS483" s="5"/>
      <c r="AT483" s="5"/>
      <c r="AU483" s="5"/>
      <c r="AV483" s="5"/>
      <c r="AW483" s="5"/>
      <c r="AX483" s="5"/>
      <c r="AY483" s="5"/>
      <c r="AZ483" s="7"/>
      <c r="BA483" s="7"/>
    </row>
    <row r="484" ht="16.5" customHeight="1">
      <c r="A484" s="4" t="s">
        <v>1000</v>
      </c>
      <c r="B484" s="5">
        <v>0.0</v>
      </c>
      <c r="C484" s="5">
        <v>2.0</v>
      </c>
      <c r="D484" s="1" t="s">
        <v>1001</v>
      </c>
      <c r="E484" s="5">
        <v>0.0</v>
      </c>
      <c r="F484" s="5">
        <v>2.0</v>
      </c>
      <c r="G484" s="5">
        <v>0.0</v>
      </c>
      <c r="H484" s="5">
        <v>0.0</v>
      </c>
      <c r="I484" s="5">
        <v>0.0</v>
      </c>
      <c r="J484" s="5">
        <v>0.0</v>
      </c>
      <c r="K484" s="5">
        <v>0.0</v>
      </c>
      <c r="L484" s="5">
        <v>0.0</v>
      </c>
      <c r="M484" s="5">
        <v>0.0</v>
      </c>
      <c r="N484" s="5">
        <v>0.0</v>
      </c>
      <c r="O484" s="5">
        <v>0.0</v>
      </c>
      <c r="P484" s="5">
        <v>0.0</v>
      </c>
      <c r="Q484" s="5">
        <v>0.0</v>
      </c>
      <c r="R484" s="5">
        <v>0.0</v>
      </c>
      <c r="S484" s="5">
        <v>0.0</v>
      </c>
      <c r="T484" s="5">
        <v>0.0</v>
      </c>
      <c r="U484" s="5">
        <v>0.0</v>
      </c>
      <c r="V484" s="5">
        <v>0.0</v>
      </c>
      <c r="W484" s="5">
        <v>0.0</v>
      </c>
      <c r="X484" s="5">
        <v>0.0</v>
      </c>
      <c r="Y484" s="5">
        <v>0.0</v>
      </c>
      <c r="Z484" s="5">
        <v>0.0</v>
      </c>
      <c r="AA484" s="5">
        <v>0.0</v>
      </c>
      <c r="AB484" s="5">
        <v>0.0</v>
      </c>
      <c r="AC484" s="5">
        <v>0.0</v>
      </c>
      <c r="AD484" s="5">
        <v>0.0</v>
      </c>
      <c r="AE484" s="5">
        <v>0.0</v>
      </c>
      <c r="AF484" s="6">
        <f>IFERROR(__xludf.DUMMYFUNCTION("IFERROR(
  VLOOKUP(
    A484,
    IMPORTRANGE(
      ""1ZygntHC1J6IxzKbTidmOyf5nUyW4GCLurHCjexrLm_o        "",
      ""HTMLキャッシュ!A:F""
    ),
    3,
    FALSE
  ),
  0
)
"),46081.099953703706)</f>
        <v>46081.09995</v>
      </c>
      <c r="AG484" s="5"/>
      <c r="AH484" s="5"/>
      <c r="AI484" s="5"/>
      <c r="AJ484" s="5"/>
      <c r="AK484" s="5"/>
      <c r="AL484" s="5"/>
      <c r="AM484" s="5"/>
      <c r="AN484" s="5"/>
      <c r="AO484" s="5"/>
      <c r="AP484" s="5"/>
      <c r="AQ484" s="5"/>
      <c r="AR484" s="3"/>
      <c r="AS484" s="5"/>
      <c r="AT484" s="5"/>
      <c r="AU484" s="5"/>
      <c r="AV484" s="5"/>
      <c r="AW484" s="5"/>
      <c r="AX484" s="5"/>
      <c r="AY484" s="5"/>
      <c r="AZ484" s="7"/>
      <c r="BA484" s="7"/>
    </row>
    <row r="485" ht="16.5" customHeight="1">
      <c r="A485" s="4" t="s">
        <v>1002</v>
      </c>
      <c r="B485" s="5">
        <v>9.0</v>
      </c>
      <c r="C485" s="5">
        <v>2.0</v>
      </c>
      <c r="D485" s="1" t="s">
        <v>1003</v>
      </c>
      <c r="E485" s="5">
        <v>0.0</v>
      </c>
      <c r="F485" s="5">
        <v>2.0</v>
      </c>
      <c r="G485" s="5">
        <v>0.0</v>
      </c>
      <c r="H485" s="5">
        <v>0.0</v>
      </c>
      <c r="I485" s="5">
        <v>0.0</v>
      </c>
      <c r="J485" s="5">
        <v>0.0</v>
      </c>
      <c r="K485" s="5">
        <v>0.0</v>
      </c>
      <c r="L485" s="5">
        <v>0.0</v>
      </c>
      <c r="M485" s="5">
        <v>0.0</v>
      </c>
      <c r="N485" s="5">
        <v>0.0</v>
      </c>
      <c r="O485" s="5">
        <v>0.0</v>
      </c>
      <c r="P485" s="5">
        <v>0.0</v>
      </c>
      <c r="Q485" s="5">
        <v>0.0</v>
      </c>
      <c r="R485" s="5">
        <v>0.0</v>
      </c>
      <c r="S485" s="5">
        <v>0.0</v>
      </c>
      <c r="T485" s="5">
        <v>0.0</v>
      </c>
      <c r="U485" s="5">
        <v>0.0</v>
      </c>
      <c r="V485" s="5">
        <v>0.0</v>
      </c>
      <c r="W485" s="5">
        <v>0.0</v>
      </c>
      <c r="X485" s="5">
        <v>0.0</v>
      </c>
      <c r="Y485" s="5">
        <v>0.0</v>
      </c>
      <c r="Z485" s="5">
        <v>0.0</v>
      </c>
      <c r="AA485" s="5">
        <v>0.0</v>
      </c>
      <c r="AB485" s="5">
        <v>0.0</v>
      </c>
      <c r="AC485" s="5">
        <v>0.0</v>
      </c>
      <c r="AD485" s="5">
        <v>0.0</v>
      </c>
      <c r="AE485" s="5">
        <v>0.0</v>
      </c>
      <c r="AF485" s="6">
        <f>IFERROR(__xludf.DUMMYFUNCTION("IFERROR(
  VLOOKUP(
    A485,
    IMPORTRANGE(
      ""1ZygntHC1J6IxzKbTidmOyf5nUyW4GCLurHCjexrLm_o        "",
      ""HTMLキャッシュ!A:F""
    ),
    3,
    FALSE
  ),
  0
)
"),46079.07596064815)</f>
        <v>46079.07596</v>
      </c>
      <c r="AG485" s="5"/>
      <c r="AH485" s="5"/>
      <c r="AI485" s="5"/>
      <c r="AJ485" s="5"/>
      <c r="AK485" s="5"/>
      <c r="AL485" s="5"/>
      <c r="AM485" s="5"/>
      <c r="AN485" s="5"/>
      <c r="AO485" s="5"/>
      <c r="AP485" s="5"/>
      <c r="AQ485" s="5"/>
      <c r="AR485" s="3"/>
      <c r="AS485" s="5"/>
      <c r="AT485" s="5"/>
      <c r="AU485" s="5"/>
      <c r="AV485" s="5"/>
      <c r="AW485" s="5"/>
      <c r="AX485" s="5"/>
      <c r="AY485" s="5"/>
      <c r="AZ485" s="7"/>
      <c r="BA485" s="7"/>
    </row>
    <row r="486" ht="16.5" customHeight="1">
      <c r="A486" s="4" t="s">
        <v>1004</v>
      </c>
      <c r="B486" s="5">
        <v>22.0</v>
      </c>
      <c r="C486" s="5">
        <v>2.0</v>
      </c>
      <c r="D486" s="1" t="s">
        <v>1005</v>
      </c>
      <c r="E486" s="5">
        <v>0.0</v>
      </c>
      <c r="F486" s="5">
        <v>0.0</v>
      </c>
      <c r="G486" s="5">
        <v>0.0</v>
      </c>
      <c r="H486" s="5">
        <v>0.0</v>
      </c>
      <c r="I486" s="5">
        <v>0.0</v>
      </c>
      <c r="J486" s="5">
        <v>2.0</v>
      </c>
      <c r="K486" s="5">
        <v>0.0</v>
      </c>
      <c r="L486" s="5">
        <v>0.0</v>
      </c>
      <c r="M486" s="5">
        <v>0.0</v>
      </c>
      <c r="N486" s="5">
        <v>0.0</v>
      </c>
      <c r="O486" s="5">
        <v>0.0</v>
      </c>
      <c r="P486" s="5">
        <v>0.0</v>
      </c>
      <c r="Q486" s="5">
        <v>0.0</v>
      </c>
      <c r="R486" s="5">
        <v>0.0</v>
      </c>
      <c r="S486" s="5">
        <v>0.0</v>
      </c>
      <c r="T486" s="5">
        <v>0.0</v>
      </c>
      <c r="U486" s="5">
        <v>0.0</v>
      </c>
      <c r="V486" s="5">
        <v>0.0</v>
      </c>
      <c r="W486" s="5">
        <v>0.0</v>
      </c>
      <c r="X486" s="5">
        <v>0.0</v>
      </c>
      <c r="Y486" s="5">
        <v>0.0</v>
      </c>
      <c r="Z486" s="5">
        <v>0.0</v>
      </c>
      <c r="AA486" s="5">
        <v>0.0</v>
      </c>
      <c r="AB486" s="5">
        <v>0.0</v>
      </c>
      <c r="AC486" s="5">
        <v>0.0</v>
      </c>
      <c r="AD486" s="5">
        <v>0.0</v>
      </c>
      <c r="AE486" s="5">
        <v>0.0</v>
      </c>
      <c r="AF486" s="6">
        <f>IFERROR(__xludf.DUMMYFUNCTION("IFERROR(
  VLOOKUP(
    A486,
    IMPORTRANGE(
      ""1ZygntHC1J6IxzKbTidmOyf5nUyW4GCLurHCjexrLm_o        "",
      ""HTMLキャッシュ!A:F""
    ),
    3,
    FALSE
  ),
  0
)
"),46034.07974537037)</f>
        <v>46034.07975</v>
      </c>
      <c r="AG486" s="5"/>
      <c r="AH486" s="5"/>
      <c r="AI486" s="5"/>
      <c r="AJ486" s="5"/>
      <c r="AK486" s="5"/>
      <c r="AL486" s="5"/>
      <c r="AM486" s="5"/>
      <c r="AN486" s="5"/>
      <c r="AO486" s="5"/>
      <c r="AP486" s="5"/>
      <c r="AQ486" s="5"/>
      <c r="AR486" s="3"/>
      <c r="AS486" s="5"/>
      <c r="AT486" s="5"/>
      <c r="AU486" s="5"/>
      <c r="AV486" s="5"/>
      <c r="AW486" s="5"/>
      <c r="AX486" s="5"/>
      <c r="AY486" s="5"/>
      <c r="AZ486" s="7"/>
      <c r="BA486" s="7"/>
    </row>
    <row r="487" ht="16.5" customHeight="1">
      <c r="A487" s="4" t="s">
        <v>1006</v>
      </c>
      <c r="B487" s="5">
        <v>376.0</v>
      </c>
      <c r="C487" s="5">
        <v>2.0</v>
      </c>
      <c r="D487" s="1" t="s">
        <v>1007</v>
      </c>
      <c r="E487" s="5">
        <v>0.0</v>
      </c>
      <c r="F487" s="5">
        <v>0.0</v>
      </c>
      <c r="G487" s="5">
        <v>0.0</v>
      </c>
      <c r="H487" s="5">
        <v>0.0</v>
      </c>
      <c r="I487" s="5">
        <v>0.0</v>
      </c>
      <c r="J487" s="5">
        <v>0.0</v>
      </c>
      <c r="K487" s="5">
        <v>0.0</v>
      </c>
      <c r="L487" s="5">
        <v>0.0</v>
      </c>
      <c r="M487" s="5">
        <v>0.0</v>
      </c>
      <c r="N487" s="5">
        <v>0.0</v>
      </c>
      <c r="O487" s="5">
        <v>0.0</v>
      </c>
      <c r="P487" s="5">
        <v>0.0</v>
      </c>
      <c r="Q487" s="5">
        <v>2.0</v>
      </c>
      <c r="R487" s="5">
        <v>0.0</v>
      </c>
      <c r="S487" s="5">
        <v>0.0</v>
      </c>
      <c r="T487" s="5">
        <v>0.0</v>
      </c>
      <c r="U487" s="5">
        <v>0.0</v>
      </c>
      <c r="V487" s="5">
        <v>0.0</v>
      </c>
      <c r="W487" s="5">
        <v>0.0</v>
      </c>
      <c r="X487" s="5">
        <v>0.0</v>
      </c>
      <c r="Y487" s="5">
        <v>0.0</v>
      </c>
      <c r="Z487" s="5">
        <v>0.0</v>
      </c>
      <c r="AA487" s="5">
        <v>0.0</v>
      </c>
      <c r="AB487" s="5">
        <v>0.0</v>
      </c>
      <c r="AC487" s="5">
        <v>0.0</v>
      </c>
      <c r="AD487" s="5">
        <v>0.0</v>
      </c>
      <c r="AE487" s="5">
        <v>0.0</v>
      </c>
      <c r="AF487" s="6">
        <f>IFERROR(__xludf.DUMMYFUNCTION("IFERROR(
  VLOOKUP(
    A487,
    IMPORTRANGE(
      ""1ZygntHC1J6IxzKbTidmOyf5nUyW4GCLurHCjexrLm_o        "",
      ""HTMLキャッシュ!A:F""
    ),
    3,
    FALSE
  ),
  0
)
"),46085.995520833334)</f>
        <v>46085.99552</v>
      </c>
      <c r="AG487" s="5"/>
      <c r="AH487" s="5"/>
      <c r="AI487" s="5"/>
      <c r="AJ487" s="5"/>
      <c r="AK487" s="5"/>
      <c r="AL487" s="5"/>
      <c r="AM487" s="5"/>
      <c r="AN487" s="5"/>
      <c r="AO487" s="5"/>
      <c r="AP487" s="5"/>
      <c r="AQ487" s="5"/>
      <c r="AR487" s="3"/>
      <c r="AS487" s="5"/>
      <c r="AT487" s="5"/>
      <c r="AU487" s="5"/>
      <c r="AV487" s="5"/>
      <c r="AW487" s="5"/>
      <c r="AX487" s="5"/>
      <c r="AY487" s="5"/>
      <c r="AZ487" s="7"/>
      <c r="BA487" s="7"/>
    </row>
    <row r="488" ht="16.5" customHeight="1">
      <c r="A488" s="4" t="s">
        <v>1008</v>
      </c>
      <c r="B488" s="5">
        <v>123.0</v>
      </c>
      <c r="C488" s="5">
        <v>2.0</v>
      </c>
      <c r="D488" s="1" t="s">
        <v>1009</v>
      </c>
      <c r="E488" s="5">
        <v>0.0</v>
      </c>
      <c r="F488" s="5">
        <v>0.0</v>
      </c>
      <c r="G488" s="5">
        <v>0.0</v>
      </c>
      <c r="H488" s="5">
        <v>0.0</v>
      </c>
      <c r="I488" s="5">
        <v>0.0</v>
      </c>
      <c r="J488" s="5">
        <v>0.0</v>
      </c>
      <c r="K488" s="5">
        <v>0.0</v>
      </c>
      <c r="L488" s="5">
        <v>0.0</v>
      </c>
      <c r="M488" s="5">
        <v>0.0</v>
      </c>
      <c r="N488" s="5">
        <v>0.0</v>
      </c>
      <c r="O488" s="5">
        <v>0.0</v>
      </c>
      <c r="P488" s="5">
        <v>0.0</v>
      </c>
      <c r="Q488" s="5">
        <v>0.0</v>
      </c>
      <c r="R488" s="5">
        <v>0.0</v>
      </c>
      <c r="S488" s="5">
        <v>2.0</v>
      </c>
      <c r="T488" s="5">
        <v>0.0</v>
      </c>
      <c r="U488" s="5">
        <v>0.0</v>
      </c>
      <c r="V488" s="5">
        <v>0.0</v>
      </c>
      <c r="W488" s="5">
        <v>0.0</v>
      </c>
      <c r="X488" s="5">
        <v>0.0</v>
      </c>
      <c r="Y488" s="5">
        <v>0.0</v>
      </c>
      <c r="Z488" s="5">
        <v>0.0</v>
      </c>
      <c r="AA488" s="5">
        <v>0.0</v>
      </c>
      <c r="AB488" s="5">
        <v>0.0</v>
      </c>
      <c r="AC488" s="5">
        <v>0.0</v>
      </c>
      <c r="AD488" s="5">
        <v>0.0</v>
      </c>
      <c r="AE488" s="5">
        <v>0.0</v>
      </c>
      <c r="AF488" s="6">
        <f>IFERROR(__xludf.DUMMYFUNCTION("IFERROR(
  VLOOKUP(
    A488,
    IMPORTRANGE(
      ""1ZygntHC1J6IxzKbTidmOyf5nUyW4GCLurHCjexrLm_o        "",
      ""HTMLキャッシュ!A:F""
    ),
    3,
    FALSE
  ),
  0
)
"),46086.14765046296)</f>
        <v>46086.14765</v>
      </c>
      <c r="AG488" s="5"/>
      <c r="AH488" s="5"/>
      <c r="AI488" s="5"/>
      <c r="AJ488" s="5"/>
      <c r="AK488" s="5"/>
      <c r="AL488" s="5"/>
      <c r="AM488" s="5"/>
      <c r="AN488" s="5"/>
      <c r="AO488" s="5"/>
      <c r="AP488" s="5"/>
      <c r="AQ488" s="5"/>
      <c r="AR488" s="3"/>
      <c r="AS488" s="5"/>
      <c r="AT488" s="5"/>
      <c r="AU488" s="5"/>
      <c r="AV488" s="5"/>
      <c r="AW488" s="5"/>
      <c r="AX488" s="5"/>
      <c r="AY488" s="5"/>
      <c r="AZ488" s="7"/>
      <c r="BA488" s="7"/>
    </row>
    <row r="489" ht="16.5" customHeight="1">
      <c r="A489" s="4" t="s">
        <v>1010</v>
      </c>
      <c r="B489" s="5">
        <v>177.0</v>
      </c>
      <c r="C489" s="5">
        <v>2.0</v>
      </c>
      <c r="D489" s="1" t="s">
        <v>1011</v>
      </c>
      <c r="E489" s="5">
        <v>1.0</v>
      </c>
      <c r="F489" s="5">
        <v>0.0</v>
      </c>
      <c r="G489" s="5">
        <v>0.0</v>
      </c>
      <c r="H489" s="5">
        <v>0.0</v>
      </c>
      <c r="I489" s="5">
        <v>0.0</v>
      </c>
      <c r="J489" s="5">
        <v>0.0</v>
      </c>
      <c r="K489" s="5">
        <v>0.0</v>
      </c>
      <c r="L489" s="5">
        <v>0.0</v>
      </c>
      <c r="M489" s="5">
        <v>0.0</v>
      </c>
      <c r="N489" s="5">
        <v>0.0</v>
      </c>
      <c r="O489" s="5">
        <v>0.0</v>
      </c>
      <c r="P489" s="5">
        <v>0.0</v>
      </c>
      <c r="Q489" s="5">
        <v>0.0</v>
      </c>
      <c r="R489" s="5">
        <v>0.0</v>
      </c>
      <c r="S489" s="5">
        <v>1.0</v>
      </c>
      <c r="T489" s="5">
        <v>0.0</v>
      </c>
      <c r="U489" s="5">
        <v>0.0</v>
      </c>
      <c r="V489" s="5">
        <v>0.0</v>
      </c>
      <c r="W489" s="5">
        <v>0.0</v>
      </c>
      <c r="X489" s="5">
        <v>0.0</v>
      </c>
      <c r="Y489" s="5">
        <v>0.0</v>
      </c>
      <c r="Z489" s="5">
        <v>0.0</v>
      </c>
      <c r="AA489" s="5">
        <v>0.0</v>
      </c>
      <c r="AB489" s="5">
        <v>0.0</v>
      </c>
      <c r="AC489" s="5">
        <v>0.0</v>
      </c>
      <c r="AD489" s="5">
        <v>0.0</v>
      </c>
      <c r="AE489" s="5">
        <v>0.0</v>
      </c>
      <c r="AF489" s="6">
        <f>IFERROR(__xludf.DUMMYFUNCTION("IFERROR(
  VLOOKUP(
    A489,
    IMPORTRANGE(
      ""1ZygntHC1J6IxzKbTidmOyf5nUyW4GCLurHCjexrLm_o        "",
      ""HTMLキャッシュ!A:F""
    ),
    3,
    FALSE
  ),
  0
)
"),46086.03523148148)</f>
        <v>46086.03523</v>
      </c>
      <c r="AG489" s="5"/>
      <c r="AH489" s="5"/>
      <c r="AI489" s="5"/>
      <c r="AJ489" s="5"/>
      <c r="AK489" s="5"/>
      <c r="AL489" s="5"/>
      <c r="AM489" s="5"/>
      <c r="AN489" s="5"/>
      <c r="AO489" s="5"/>
      <c r="AP489" s="5"/>
      <c r="AQ489" s="5"/>
      <c r="AR489" s="3"/>
      <c r="AS489" s="5"/>
      <c r="AT489" s="5"/>
      <c r="AU489" s="5"/>
      <c r="AV489" s="5"/>
      <c r="AW489" s="5"/>
      <c r="AX489" s="5"/>
      <c r="AY489" s="5"/>
      <c r="AZ489" s="7"/>
      <c r="BA489" s="7"/>
    </row>
    <row r="490" ht="16.5" customHeight="1">
      <c r="A490" s="4" t="s">
        <v>1012</v>
      </c>
      <c r="B490" s="5">
        <v>33.0</v>
      </c>
      <c r="C490" s="5">
        <v>2.0</v>
      </c>
      <c r="D490" s="1" t="s">
        <v>1013</v>
      </c>
      <c r="E490" s="5">
        <v>0.0</v>
      </c>
      <c r="F490" s="5">
        <v>1.0</v>
      </c>
      <c r="G490" s="5">
        <v>0.0</v>
      </c>
      <c r="H490" s="5">
        <v>0.0</v>
      </c>
      <c r="I490" s="5">
        <v>1.0</v>
      </c>
      <c r="J490" s="5">
        <v>0.0</v>
      </c>
      <c r="K490" s="5">
        <v>0.0</v>
      </c>
      <c r="L490" s="5">
        <v>0.0</v>
      </c>
      <c r="M490" s="5">
        <v>0.0</v>
      </c>
      <c r="N490" s="5">
        <v>0.0</v>
      </c>
      <c r="O490" s="5">
        <v>0.0</v>
      </c>
      <c r="P490" s="5">
        <v>0.0</v>
      </c>
      <c r="Q490" s="5">
        <v>0.0</v>
      </c>
      <c r="R490" s="5">
        <v>0.0</v>
      </c>
      <c r="S490" s="5">
        <v>0.0</v>
      </c>
      <c r="T490" s="5">
        <v>0.0</v>
      </c>
      <c r="U490" s="5">
        <v>0.0</v>
      </c>
      <c r="V490" s="5">
        <v>0.0</v>
      </c>
      <c r="W490" s="5">
        <v>0.0</v>
      </c>
      <c r="X490" s="5">
        <v>0.0</v>
      </c>
      <c r="Y490" s="5">
        <v>0.0</v>
      </c>
      <c r="Z490" s="5">
        <v>0.0</v>
      </c>
      <c r="AA490" s="5">
        <v>0.0</v>
      </c>
      <c r="AB490" s="5">
        <v>0.0</v>
      </c>
      <c r="AC490" s="5">
        <v>0.0</v>
      </c>
      <c r="AD490" s="5">
        <v>0.0</v>
      </c>
      <c r="AE490" s="5">
        <v>0.0</v>
      </c>
      <c r="AF490" s="6">
        <f>IFERROR(__xludf.DUMMYFUNCTION("IFERROR(
  VLOOKUP(
    A490,
    IMPORTRANGE(
      ""1ZygntHC1J6IxzKbTidmOyf5nUyW4GCLurHCjexrLm_o        "",
      ""HTMLキャッシュ!A:F""
    ),
    3,
    FALSE
  ),
  0
)
"),46087.213171296295)</f>
        <v>46087.21317</v>
      </c>
      <c r="AG490" s="5"/>
      <c r="AH490" s="5"/>
      <c r="AI490" s="5"/>
      <c r="AJ490" s="5"/>
      <c r="AK490" s="5"/>
      <c r="AL490" s="5"/>
      <c r="AM490" s="5"/>
      <c r="AN490" s="5"/>
      <c r="AO490" s="5"/>
      <c r="AP490" s="5"/>
      <c r="AQ490" s="5"/>
      <c r="AR490" s="3"/>
      <c r="AS490" s="5"/>
      <c r="AT490" s="5"/>
      <c r="AU490" s="5"/>
      <c r="AV490" s="5"/>
      <c r="AW490" s="5"/>
      <c r="AX490" s="5"/>
      <c r="AY490" s="5"/>
      <c r="AZ490" s="7"/>
      <c r="BA490" s="7"/>
    </row>
    <row r="491" ht="16.5" customHeight="1">
      <c r="A491" s="4" t="s">
        <v>1014</v>
      </c>
      <c r="B491" s="5">
        <v>76.0</v>
      </c>
      <c r="C491" s="5">
        <v>2.0</v>
      </c>
      <c r="D491" s="1" t="s">
        <v>1015</v>
      </c>
      <c r="E491" s="5">
        <v>0.0</v>
      </c>
      <c r="F491" s="5">
        <v>0.0</v>
      </c>
      <c r="G491" s="5">
        <v>0.0</v>
      </c>
      <c r="H491" s="5">
        <v>0.0</v>
      </c>
      <c r="I491" s="5">
        <v>1.0</v>
      </c>
      <c r="J491" s="5">
        <v>0.0</v>
      </c>
      <c r="K491" s="5">
        <v>0.0</v>
      </c>
      <c r="L491" s="5">
        <v>0.0</v>
      </c>
      <c r="M491" s="5">
        <v>0.0</v>
      </c>
      <c r="N491" s="5">
        <v>0.0</v>
      </c>
      <c r="O491" s="5">
        <v>0.0</v>
      </c>
      <c r="P491" s="5">
        <v>0.0</v>
      </c>
      <c r="Q491" s="5">
        <v>0.0</v>
      </c>
      <c r="R491" s="5">
        <v>1.0</v>
      </c>
      <c r="S491" s="5">
        <v>0.0</v>
      </c>
      <c r="T491" s="5">
        <v>0.0</v>
      </c>
      <c r="U491" s="5">
        <v>0.0</v>
      </c>
      <c r="V491" s="5">
        <v>0.0</v>
      </c>
      <c r="W491" s="5">
        <v>0.0</v>
      </c>
      <c r="X491" s="5">
        <v>0.0</v>
      </c>
      <c r="Y491" s="5">
        <v>0.0</v>
      </c>
      <c r="Z491" s="5">
        <v>0.0</v>
      </c>
      <c r="AA491" s="5">
        <v>0.0</v>
      </c>
      <c r="AB491" s="5">
        <v>0.0</v>
      </c>
      <c r="AC491" s="5">
        <v>0.0</v>
      </c>
      <c r="AD491" s="5">
        <v>0.0</v>
      </c>
      <c r="AE491" s="5">
        <v>0.0</v>
      </c>
      <c r="AF491" s="6">
        <f>IFERROR(__xludf.DUMMYFUNCTION("IFERROR(
  VLOOKUP(
    A491,
    IMPORTRANGE(
      ""1ZygntHC1J6IxzKbTidmOyf5nUyW4GCLurHCjexrLm_o        "",
      ""HTMLキャッシュ!A:F""
    ),
    3,
    FALSE
  ),
  0
)
"),46086.093877314815)</f>
        <v>46086.09388</v>
      </c>
      <c r="AG491" s="5"/>
      <c r="AH491" s="5"/>
      <c r="AI491" s="5"/>
      <c r="AJ491" s="5"/>
      <c r="AK491" s="5"/>
      <c r="AL491" s="5"/>
      <c r="AM491" s="5"/>
      <c r="AN491" s="5"/>
      <c r="AO491" s="5"/>
      <c r="AP491" s="5"/>
      <c r="AQ491" s="5"/>
      <c r="AR491" s="3"/>
      <c r="AS491" s="5"/>
      <c r="AT491" s="5"/>
      <c r="AU491" s="5"/>
      <c r="AV491" s="5"/>
      <c r="AW491" s="5"/>
      <c r="AX491" s="5"/>
      <c r="AY491" s="5"/>
      <c r="AZ491" s="7"/>
      <c r="BA491" s="7"/>
    </row>
    <row r="492" ht="16.5" customHeight="1">
      <c r="A492" s="4" t="s">
        <v>1016</v>
      </c>
      <c r="B492" s="5">
        <v>37.0</v>
      </c>
      <c r="C492" s="5">
        <v>2.0</v>
      </c>
      <c r="D492" s="1" t="s">
        <v>1017</v>
      </c>
      <c r="E492" s="5">
        <v>0.0</v>
      </c>
      <c r="F492" s="5">
        <v>0.0</v>
      </c>
      <c r="G492" s="5">
        <v>0.0</v>
      </c>
      <c r="H492" s="5">
        <v>0.0</v>
      </c>
      <c r="I492" s="5">
        <v>1.0</v>
      </c>
      <c r="J492" s="5">
        <v>0.0</v>
      </c>
      <c r="K492" s="5">
        <v>0.0</v>
      </c>
      <c r="L492" s="5">
        <v>0.0</v>
      </c>
      <c r="M492" s="5">
        <v>0.0</v>
      </c>
      <c r="N492" s="5">
        <v>0.0</v>
      </c>
      <c r="O492" s="5">
        <v>0.0</v>
      </c>
      <c r="P492" s="5">
        <v>0.0</v>
      </c>
      <c r="Q492" s="5">
        <v>0.0</v>
      </c>
      <c r="R492" s="5">
        <v>1.0</v>
      </c>
      <c r="S492" s="5">
        <v>0.0</v>
      </c>
      <c r="T492" s="5">
        <v>0.0</v>
      </c>
      <c r="U492" s="5">
        <v>0.0</v>
      </c>
      <c r="V492" s="5">
        <v>0.0</v>
      </c>
      <c r="W492" s="5">
        <v>0.0</v>
      </c>
      <c r="X492" s="5">
        <v>0.0</v>
      </c>
      <c r="Y492" s="5">
        <v>0.0</v>
      </c>
      <c r="Z492" s="5">
        <v>0.0</v>
      </c>
      <c r="AA492" s="5">
        <v>0.0</v>
      </c>
      <c r="AB492" s="5">
        <v>0.0</v>
      </c>
      <c r="AC492" s="5">
        <v>0.0</v>
      </c>
      <c r="AD492" s="5">
        <v>0.0</v>
      </c>
      <c r="AE492" s="5">
        <v>0.0</v>
      </c>
      <c r="AF492" s="6">
        <f>IFERROR(__xludf.DUMMYFUNCTION("IFERROR(
  VLOOKUP(
    A492,
    IMPORTRANGE(
      ""1ZygntHC1J6IxzKbTidmOyf5nUyW4GCLurHCjexrLm_o        "",
      ""HTMLキャッシュ!A:F""
    ),
    3,
    FALSE
  ),
  0
)
"),46089.201203703706)</f>
        <v>46089.2012</v>
      </c>
      <c r="AG492" s="5"/>
      <c r="AH492" s="5"/>
      <c r="AI492" s="5"/>
      <c r="AJ492" s="5"/>
      <c r="AK492" s="5"/>
      <c r="AL492" s="5"/>
      <c r="AM492" s="5"/>
      <c r="AN492" s="5"/>
      <c r="AO492" s="5"/>
      <c r="AP492" s="5"/>
      <c r="AQ492" s="5"/>
      <c r="AR492" s="3"/>
      <c r="AS492" s="5"/>
      <c r="AT492" s="5"/>
      <c r="AU492" s="5"/>
      <c r="AV492" s="5"/>
      <c r="AW492" s="5"/>
      <c r="AX492" s="5"/>
      <c r="AY492" s="5"/>
      <c r="AZ492" s="7"/>
      <c r="BA492" s="7"/>
    </row>
    <row r="493" ht="16.5" customHeight="1">
      <c r="A493" s="4" t="s">
        <v>1018</v>
      </c>
      <c r="B493" s="5">
        <v>1.0</v>
      </c>
      <c r="C493" s="5">
        <v>2.0</v>
      </c>
      <c r="D493" s="1" t="s">
        <v>1019</v>
      </c>
      <c r="E493" s="5">
        <v>0.0</v>
      </c>
      <c r="F493" s="5">
        <v>0.0</v>
      </c>
      <c r="G493" s="5">
        <v>0.0</v>
      </c>
      <c r="H493" s="5">
        <v>0.0</v>
      </c>
      <c r="I493" s="5">
        <v>0.0</v>
      </c>
      <c r="J493" s="5">
        <v>1.0</v>
      </c>
      <c r="K493" s="5">
        <v>0.0</v>
      </c>
      <c r="L493" s="5">
        <v>0.0</v>
      </c>
      <c r="M493" s="5">
        <v>0.0</v>
      </c>
      <c r="N493" s="5">
        <v>1.0</v>
      </c>
      <c r="O493" s="5">
        <v>0.0</v>
      </c>
      <c r="P493" s="5">
        <v>0.0</v>
      </c>
      <c r="Q493" s="5">
        <v>0.0</v>
      </c>
      <c r="R493" s="5">
        <v>0.0</v>
      </c>
      <c r="S493" s="5">
        <v>0.0</v>
      </c>
      <c r="T493" s="5">
        <v>0.0</v>
      </c>
      <c r="U493" s="5">
        <v>0.0</v>
      </c>
      <c r="V493" s="5">
        <v>0.0</v>
      </c>
      <c r="W493" s="5">
        <v>0.0</v>
      </c>
      <c r="X493" s="5">
        <v>0.0</v>
      </c>
      <c r="Y493" s="5">
        <v>0.0</v>
      </c>
      <c r="Z493" s="5">
        <v>0.0</v>
      </c>
      <c r="AA493" s="5">
        <v>0.0</v>
      </c>
      <c r="AB493" s="5">
        <v>0.0</v>
      </c>
      <c r="AC493" s="5">
        <v>0.0</v>
      </c>
      <c r="AD493" s="5">
        <v>0.0</v>
      </c>
      <c r="AE493" s="5">
        <v>0.0</v>
      </c>
      <c r="AF493" s="6">
        <f>IFERROR(__xludf.DUMMYFUNCTION("IFERROR(
  VLOOKUP(
    A493,
    IMPORTRANGE(
      ""1ZygntHC1J6IxzKbTidmOyf5nUyW4GCLurHCjexrLm_o        "",
      ""HTMLキャッシュ!A:F""
    ),
    3,
    FALSE
  ),
  0
)
"),46052.766226851854)</f>
        <v>46052.76623</v>
      </c>
      <c r="AG493" s="5"/>
      <c r="AH493" s="5"/>
      <c r="AI493" s="5"/>
      <c r="AJ493" s="5"/>
      <c r="AK493" s="5"/>
      <c r="AL493" s="5"/>
      <c r="AM493" s="5"/>
      <c r="AN493" s="5"/>
      <c r="AO493" s="5"/>
      <c r="AP493" s="5"/>
      <c r="AQ493" s="5"/>
      <c r="AR493" s="3"/>
      <c r="AS493" s="5"/>
      <c r="AT493" s="5"/>
      <c r="AU493" s="5"/>
      <c r="AV493" s="5"/>
      <c r="AW493" s="5"/>
      <c r="AX493" s="5"/>
      <c r="AY493" s="5"/>
      <c r="AZ493" s="7"/>
      <c r="BA493" s="7"/>
    </row>
    <row r="494" ht="16.5" customHeight="1">
      <c r="A494" s="4" t="s">
        <v>1020</v>
      </c>
      <c r="B494" s="5">
        <v>0.0</v>
      </c>
      <c r="C494" s="5">
        <v>2.0</v>
      </c>
      <c r="D494" s="1" t="s">
        <v>1021</v>
      </c>
      <c r="E494" s="5">
        <v>0.0</v>
      </c>
      <c r="F494" s="5">
        <v>2.0</v>
      </c>
      <c r="G494" s="5">
        <v>0.0</v>
      </c>
      <c r="H494" s="5">
        <v>0.0</v>
      </c>
      <c r="I494" s="5">
        <v>0.0</v>
      </c>
      <c r="J494" s="5">
        <v>0.0</v>
      </c>
      <c r="K494" s="5">
        <v>0.0</v>
      </c>
      <c r="L494" s="5">
        <v>0.0</v>
      </c>
      <c r="M494" s="5">
        <v>0.0</v>
      </c>
      <c r="N494" s="5">
        <v>0.0</v>
      </c>
      <c r="O494" s="5">
        <v>0.0</v>
      </c>
      <c r="P494" s="5">
        <v>0.0</v>
      </c>
      <c r="Q494" s="5">
        <v>0.0</v>
      </c>
      <c r="R494" s="5">
        <v>0.0</v>
      </c>
      <c r="S494" s="5">
        <v>0.0</v>
      </c>
      <c r="T494" s="5">
        <v>0.0</v>
      </c>
      <c r="U494" s="5">
        <v>0.0</v>
      </c>
      <c r="V494" s="5">
        <v>0.0</v>
      </c>
      <c r="W494" s="5">
        <v>0.0</v>
      </c>
      <c r="X494" s="5">
        <v>0.0</v>
      </c>
      <c r="Y494" s="5">
        <v>0.0</v>
      </c>
      <c r="Z494" s="5">
        <v>0.0</v>
      </c>
      <c r="AA494" s="5">
        <v>0.0</v>
      </c>
      <c r="AB494" s="5">
        <v>0.0</v>
      </c>
      <c r="AC494" s="5">
        <v>0.0</v>
      </c>
      <c r="AD494" s="5">
        <v>0.0</v>
      </c>
      <c r="AE494" s="5">
        <v>0.0</v>
      </c>
      <c r="AF494" s="6">
        <f>IFERROR(__xludf.DUMMYFUNCTION("IFERROR(
  VLOOKUP(
    A494,
    IMPORTRANGE(
      ""1ZygntHC1J6IxzKbTidmOyf5nUyW4GCLurHCjexrLm_o        "",
      ""HTMLキャッシュ!A:F""
    ),
    3,
    FALSE
  ),
  0
)
"),46076.777280092596)</f>
        <v>46076.77728</v>
      </c>
      <c r="AG494" s="5"/>
      <c r="AH494" s="5"/>
      <c r="AI494" s="5"/>
      <c r="AJ494" s="5"/>
      <c r="AK494" s="5"/>
      <c r="AL494" s="5"/>
      <c r="AM494" s="5"/>
      <c r="AN494" s="5"/>
      <c r="AO494" s="5"/>
      <c r="AP494" s="5"/>
      <c r="AQ494" s="5"/>
      <c r="AR494" s="3"/>
      <c r="AS494" s="5"/>
      <c r="AT494" s="5"/>
      <c r="AU494" s="5"/>
      <c r="AV494" s="5"/>
      <c r="AW494" s="5"/>
      <c r="AX494" s="5"/>
      <c r="AY494" s="5"/>
      <c r="AZ494" s="7"/>
      <c r="BA494" s="7"/>
    </row>
    <row r="495" ht="16.5" customHeight="1">
      <c r="A495" s="4" t="s">
        <v>1022</v>
      </c>
      <c r="B495" s="5">
        <v>0.0</v>
      </c>
      <c r="C495" s="5">
        <v>2.0</v>
      </c>
      <c r="D495" s="1" t="s">
        <v>1023</v>
      </c>
      <c r="E495" s="5">
        <v>0.0</v>
      </c>
      <c r="F495" s="5">
        <v>2.0</v>
      </c>
      <c r="G495" s="5">
        <v>0.0</v>
      </c>
      <c r="H495" s="5">
        <v>0.0</v>
      </c>
      <c r="I495" s="5">
        <v>0.0</v>
      </c>
      <c r="J495" s="5">
        <v>0.0</v>
      </c>
      <c r="K495" s="5">
        <v>0.0</v>
      </c>
      <c r="L495" s="5">
        <v>0.0</v>
      </c>
      <c r="M495" s="5">
        <v>0.0</v>
      </c>
      <c r="N495" s="5">
        <v>0.0</v>
      </c>
      <c r="O495" s="5">
        <v>0.0</v>
      </c>
      <c r="P495" s="5">
        <v>0.0</v>
      </c>
      <c r="Q495" s="5">
        <v>0.0</v>
      </c>
      <c r="R495" s="5">
        <v>0.0</v>
      </c>
      <c r="S495" s="5">
        <v>0.0</v>
      </c>
      <c r="T495" s="5">
        <v>0.0</v>
      </c>
      <c r="U495" s="5">
        <v>0.0</v>
      </c>
      <c r="V495" s="5">
        <v>0.0</v>
      </c>
      <c r="W495" s="5">
        <v>0.0</v>
      </c>
      <c r="X495" s="5">
        <v>0.0</v>
      </c>
      <c r="Y495" s="5">
        <v>0.0</v>
      </c>
      <c r="Z495" s="5">
        <v>0.0</v>
      </c>
      <c r="AA495" s="5">
        <v>0.0</v>
      </c>
      <c r="AB495" s="5">
        <v>0.0</v>
      </c>
      <c r="AC495" s="5">
        <v>0.0</v>
      </c>
      <c r="AD495" s="5">
        <v>0.0</v>
      </c>
      <c r="AE495" s="5">
        <v>0.0</v>
      </c>
      <c r="AF495" s="6">
        <f>IFERROR(__xludf.DUMMYFUNCTION("IFERROR(
  VLOOKUP(
    A495,
    IMPORTRANGE(
      ""1ZygntHC1J6IxzKbTidmOyf5nUyW4GCLurHCjexrLm_o        "",
      ""HTMLキャッシュ!A:F""
    ),
    3,
    FALSE
  ),
  0
)
"),46076.778333333335)</f>
        <v>46076.77833</v>
      </c>
      <c r="AG495" s="5"/>
      <c r="AH495" s="5"/>
      <c r="AI495" s="5"/>
      <c r="AJ495" s="5"/>
      <c r="AK495" s="5"/>
      <c r="AL495" s="5"/>
      <c r="AM495" s="5"/>
      <c r="AN495" s="5"/>
      <c r="AO495" s="5"/>
      <c r="AP495" s="5"/>
      <c r="AQ495" s="5"/>
      <c r="AR495" s="3"/>
      <c r="AS495" s="5"/>
      <c r="AT495" s="5"/>
      <c r="AU495" s="5"/>
      <c r="AV495" s="5"/>
      <c r="AW495" s="5"/>
      <c r="AX495" s="5"/>
      <c r="AY495" s="5"/>
      <c r="AZ495" s="7"/>
      <c r="BA495" s="7"/>
    </row>
    <row r="496" ht="16.5" customHeight="1">
      <c r="A496" s="4" t="s">
        <v>1024</v>
      </c>
      <c r="B496" s="5">
        <v>241.0</v>
      </c>
      <c r="C496" s="5">
        <v>1.0</v>
      </c>
      <c r="D496" s="1" t="s">
        <v>1025</v>
      </c>
      <c r="E496" s="5">
        <v>0.0</v>
      </c>
      <c r="F496" s="5">
        <v>0.0</v>
      </c>
      <c r="G496" s="5">
        <v>0.0</v>
      </c>
      <c r="H496" s="5">
        <v>0.0</v>
      </c>
      <c r="I496" s="5">
        <v>0.0</v>
      </c>
      <c r="J496" s="5">
        <v>0.0</v>
      </c>
      <c r="K496" s="5">
        <v>0.0</v>
      </c>
      <c r="L496" s="5">
        <v>0.0</v>
      </c>
      <c r="M496" s="5">
        <v>0.0</v>
      </c>
      <c r="N496" s="5">
        <v>1.0</v>
      </c>
      <c r="O496" s="5">
        <v>0.0</v>
      </c>
      <c r="P496" s="5">
        <v>0.0</v>
      </c>
      <c r="Q496" s="5">
        <v>0.0</v>
      </c>
      <c r="R496" s="5">
        <v>0.0</v>
      </c>
      <c r="S496" s="5">
        <v>0.0</v>
      </c>
      <c r="T496" s="5">
        <v>0.0</v>
      </c>
      <c r="U496" s="5">
        <v>0.0</v>
      </c>
      <c r="V496" s="5">
        <v>0.0</v>
      </c>
      <c r="W496" s="5">
        <v>0.0</v>
      </c>
      <c r="X496" s="5">
        <v>0.0</v>
      </c>
      <c r="Y496" s="5">
        <v>0.0</v>
      </c>
      <c r="Z496" s="5">
        <v>0.0</v>
      </c>
      <c r="AA496" s="5">
        <v>0.0</v>
      </c>
      <c r="AB496" s="5">
        <v>0.0</v>
      </c>
      <c r="AC496" s="5">
        <v>0.0</v>
      </c>
      <c r="AD496" s="5">
        <v>0.0</v>
      </c>
      <c r="AE496" s="5">
        <v>0.0</v>
      </c>
      <c r="AF496" s="6">
        <f>IFERROR(__xludf.DUMMYFUNCTION("IFERROR(
  VLOOKUP(
    A496,
    IMPORTRANGE(
      ""1ZygntHC1J6IxzKbTidmOyf5nUyW4GCLurHCjexrLm_o        "",
      ""HTMLキャッシュ!A:F""
    ),
    3,
    FALSE
  ),
  0
)
"),46052.78512731481)</f>
        <v>46052.78513</v>
      </c>
      <c r="AG496" s="5"/>
      <c r="AH496" s="5"/>
      <c r="AI496" s="5"/>
      <c r="AJ496" s="5"/>
      <c r="AK496" s="5"/>
      <c r="AL496" s="5"/>
      <c r="AM496" s="5"/>
      <c r="AN496" s="5"/>
      <c r="AO496" s="5"/>
      <c r="AP496" s="5"/>
      <c r="AQ496" s="5"/>
      <c r="AR496" s="3"/>
      <c r="AS496" s="5"/>
      <c r="AT496" s="5"/>
      <c r="AU496" s="5"/>
      <c r="AV496" s="5"/>
      <c r="AW496" s="5"/>
      <c r="AX496" s="5"/>
      <c r="AY496" s="5"/>
      <c r="AZ496" s="7"/>
      <c r="BA496" s="7"/>
    </row>
    <row r="497" ht="16.5" customHeight="1">
      <c r="A497" s="4" t="s">
        <v>1026</v>
      </c>
      <c r="B497" s="5">
        <v>2.0</v>
      </c>
      <c r="C497" s="5">
        <v>1.0</v>
      </c>
      <c r="D497" s="1" t="s">
        <v>1027</v>
      </c>
      <c r="E497" s="5">
        <v>1.0</v>
      </c>
      <c r="F497" s="5">
        <v>0.0</v>
      </c>
      <c r="G497" s="5">
        <v>0.0</v>
      </c>
      <c r="H497" s="5">
        <v>0.0</v>
      </c>
      <c r="I497" s="5">
        <v>0.0</v>
      </c>
      <c r="J497" s="5">
        <v>0.0</v>
      </c>
      <c r="K497" s="5">
        <v>0.0</v>
      </c>
      <c r="L497" s="5">
        <v>0.0</v>
      </c>
      <c r="M497" s="5">
        <v>0.0</v>
      </c>
      <c r="N497" s="5">
        <v>0.0</v>
      </c>
      <c r="O497" s="5">
        <v>0.0</v>
      </c>
      <c r="P497" s="5">
        <v>0.0</v>
      </c>
      <c r="Q497" s="5">
        <v>0.0</v>
      </c>
      <c r="R497" s="5">
        <v>0.0</v>
      </c>
      <c r="S497" s="5">
        <v>0.0</v>
      </c>
      <c r="T497" s="5">
        <v>0.0</v>
      </c>
      <c r="U497" s="5">
        <v>0.0</v>
      </c>
      <c r="V497" s="5">
        <v>0.0</v>
      </c>
      <c r="W497" s="5">
        <v>0.0</v>
      </c>
      <c r="X497" s="5">
        <v>0.0</v>
      </c>
      <c r="Y497" s="5">
        <v>0.0</v>
      </c>
      <c r="Z497" s="5">
        <v>0.0</v>
      </c>
      <c r="AA497" s="5">
        <v>0.0</v>
      </c>
      <c r="AB497" s="5">
        <v>0.0</v>
      </c>
      <c r="AC497" s="5">
        <v>0.0</v>
      </c>
      <c r="AD497" s="5">
        <v>0.0</v>
      </c>
      <c r="AE497" s="5">
        <v>0.0</v>
      </c>
      <c r="AF497" s="6">
        <f>IFERROR(__xludf.DUMMYFUNCTION("IFERROR(
  VLOOKUP(
    A497,
    IMPORTRANGE(
      ""1ZygntHC1J6IxzKbTidmOyf5nUyW4GCLurHCjexrLm_o        "",
      ""HTMLキャッシュ!A:F""
    ),
    3,
    FALSE
  ),
  0
)
"),46076.79371527778)</f>
        <v>46076.79372</v>
      </c>
      <c r="AG497" s="5"/>
      <c r="AH497" s="5"/>
      <c r="AI497" s="5"/>
      <c r="AJ497" s="5"/>
      <c r="AK497" s="5"/>
      <c r="AL497" s="5"/>
      <c r="AM497" s="5"/>
      <c r="AN497" s="5"/>
      <c r="AO497" s="5"/>
      <c r="AP497" s="5"/>
      <c r="AQ497" s="5"/>
      <c r="AR497" s="3"/>
      <c r="AS497" s="5"/>
      <c r="AT497" s="5"/>
      <c r="AU497" s="5"/>
      <c r="AV497" s="5"/>
      <c r="AW497" s="5"/>
      <c r="AX497" s="5"/>
      <c r="AY497" s="5"/>
      <c r="AZ497" s="7"/>
      <c r="BA497" s="7"/>
    </row>
    <row r="498" ht="16.5" customHeight="1">
      <c r="A498" s="4" t="s">
        <v>1028</v>
      </c>
      <c r="B498" s="5">
        <v>0.0</v>
      </c>
      <c r="C498" s="5">
        <v>1.0</v>
      </c>
      <c r="D498" s="1" t="s">
        <v>1029</v>
      </c>
      <c r="E498" s="5">
        <v>0.0</v>
      </c>
      <c r="F498" s="5">
        <v>0.0</v>
      </c>
      <c r="G498" s="5">
        <v>0.0</v>
      </c>
      <c r="H498" s="5">
        <v>0.0</v>
      </c>
      <c r="I498" s="5">
        <v>0.0</v>
      </c>
      <c r="J498" s="5">
        <v>0.0</v>
      </c>
      <c r="K498" s="5">
        <v>0.0</v>
      </c>
      <c r="L498" s="5">
        <v>0.0</v>
      </c>
      <c r="M498" s="5">
        <v>0.0</v>
      </c>
      <c r="N498" s="5">
        <v>1.0</v>
      </c>
      <c r="O498" s="5">
        <v>0.0</v>
      </c>
      <c r="P498" s="5">
        <v>0.0</v>
      </c>
      <c r="Q498" s="5">
        <v>0.0</v>
      </c>
      <c r="R498" s="5">
        <v>0.0</v>
      </c>
      <c r="S498" s="5">
        <v>0.0</v>
      </c>
      <c r="T498" s="5">
        <v>0.0</v>
      </c>
      <c r="U498" s="5">
        <v>0.0</v>
      </c>
      <c r="V498" s="5">
        <v>0.0</v>
      </c>
      <c r="W498" s="5">
        <v>0.0</v>
      </c>
      <c r="X498" s="5">
        <v>0.0</v>
      </c>
      <c r="Y498" s="5">
        <v>0.0</v>
      </c>
      <c r="Z498" s="5">
        <v>0.0</v>
      </c>
      <c r="AA498" s="5">
        <v>0.0</v>
      </c>
      <c r="AB498" s="5">
        <v>0.0</v>
      </c>
      <c r="AC498" s="5">
        <v>0.0</v>
      </c>
      <c r="AD498" s="5">
        <v>0.0</v>
      </c>
      <c r="AE498" s="5">
        <v>0.0</v>
      </c>
      <c r="AF498" s="6">
        <f>IFERROR(__xludf.DUMMYFUNCTION("IFERROR(
  VLOOKUP(
    A498,
    IMPORTRANGE(
      ""1ZygntHC1J6IxzKbTidmOyf5nUyW4GCLurHCjexrLm_o        "",
      ""HTMLキャッシュ!A:F""
    ),
    3,
    FALSE
  ),
  0
)
"),46078.71895833333)</f>
        <v>46078.71896</v>
      </c>
      <c r="AG498" s="5"/>
      <c r="AH498" s="5"/>
      <c r="AI498" s="5"/>
      <c r="AJ498" s="5"/>
      <c r="AK498" s="5"/>
      <c r="AL498" s="5"/>
      <c r="AM498" s="5"/>
      <c r="AN498" s="5"/>
      <c r="AO498" s="5"/>
      <c r="AP498" s="5"/>
      <c r="AQ498" s="5"/>
      <c r="AR498" s="3"/>
      <c r="AS498" s="5"/>
      <c r="AT498" s="5"/>
      <c r="AU498" s="5"/>
      <c r="AV498" s="5"/>
      <c r="AW498" s="5"/>
      <c r="AX498" s="5"/>
      <c r="AY498" s="5"/>
      <c r="AZ498" s="7"/>
      <c r="BA498" s="7"/>
    </row>
    <row r="499" ht="16.5" customHeight="1">
      <c r="A499" s="4" t="s">
        <v>1030</v>
      </c>
      <c r="B499" s="5">
        <v>5.0</v>
      </c>
      <c r="C499" s="5">
        <v>1.0</v>
      </c>
      <c r="D499" s="1" t="s">
        <v>1031</v>
      </c>
      <c r="E499" s="5">
        <v>0.0</v>
      </c>
      <c r="F499" s="5">
        <v>1.0</v>
      </c>
      <c r="G499" s="5">
        <v>0.0</v>
      </c>
      <c r="H499" s="5">
        <v>0.0</v>
      </c>
      <c r="I499" s="5">
        <v>0.0</v>
      </c>
      <c r="J499" s="5">
        <v>0.0</v>
      </c>
      <c r="K499" s="5">
        <v>0.0</v>
      </c>
      <c r="L499" s="5">
        <v>0.0</v>
      </c>
      <c r="M499" s="5">
        <v>0.0</v>
      </c>
      <c r="N499" s="5">
        <v>0.0</v>
      </c>
      <c r="O499" s="5">
        <v>0.0</v>
      </c>
      <c r="P499" s="5">
        <v>0.0</v>
      </c>
      <c r="Q499" s="5">
        <v>0.0</v>
      </c>
      <c r="R499" s="5">
        <v>0.0</v>
      </c>
      <c r="S499" s="5">
        <v>0.0</v>
      </c>
      <c r="T499" s="5">
        <v>0.0</v>
      </c>
      <c r="U499" s="5">
        <v>0.0</v>
      </c>
      <c r="V499" s="5">
        <v>0.0</v>
      </c>
      <c r="W499" s="5">
        <v>0.0</v>
      </c>
      <c r="X499" s="5">
        <v>0.0</v>
      </c>
      <c r="Y499" s="5">
        <v>0.0</v>
      </c>
      <c r="Z499" s="5">
        <v>0.0</v>
      </c>
      <c r="AA499" s="5">
        <v>0.0</v>
      </c>
      <c r="AB499" s="5">
        <v>0.0</v>
      </c>
      <c r="AC499" s="5">
        <v>0.0</v>
      </c>
      <c r="AD499" s="5">
        <v>0.0</v>
      </c>
      <c r="AE499" s="5">
        <v>0.0</v>
      </c>
      <c r="AF499" s="6">
        <f>IFERROR(__xludf.DUMMYFUNCTION("IFERROR(
  VLOOKUP(
    A499,
    IMPORTRANGE(
      ""1ZygntHC1J6IxzKbTidmOyf5nUyW4GCLurHCjexrLm_o        "",
      ""HTMLキャッシュ!A:F""
    ),
    3,
    FALSE
  ),
  0
)
"),46078.71545138889)</f>
        <v>46078.71545</v>
      </c>
      <c r="AG499" s="5"/>
      <c r="AH499" s="5"/>
      <c r="AI499" s="5"/>
      <c r="AJ499" s="5"/>
      <c r="AK499" s="5"/>
      <c r="AL499" s="5"/>
      <c r="AM499" s="5"/>
      <c r="AN499" s="5"/>
      <c r="AO499" s="5"/>
      <c r="AP499" s="5"/>
      <c r="AQ499" s="5"/>
      <c r="AR499" s="3"/>
      <c r="AS499" s="5"/>
      <c r="AT499" s="5"/>
      <c r="AU499" s="5"/>
      <c r="AV499" s="5"/>
      <c r="AW499" s="5"/>
      <c r="AX499" s="5"/>
      <c r="AY499" s="5"/>
      <c r="AZ499" s="7"/>
      <c r="BA499" s="7"/>
    </row>
    <row r="500" ht="16.5" customHeight="1">
      <c r="A500" s="4" t="s">
        <v>1032</v>
      </c>
      <c r="B500" s="5">
        <v>1.0</v>
      </c>
      <c r="C500" s="5">
        <v>1.0</v>
      </c>
      <c r="D500" s="1" t="s">
        <v>1033</v>
      </c>
      <c r="E500" s="5">
        <v>0.0</v>
      </c>
      <c r="F500" s="5">
        <v>0.0</v>
      </c>
      <c r="G500" s="5">
        <v>0.0</v>
      </c>
      <c r="H500" s="5">
        <v>0.0</v>
      </c>
      <c r="I500" s="5">
        <v>1.0</v>
      </c>
      <c r="J500" s="5">
        <v>0.0</v>
      </c>
      <c r="K500" s="5">
        <v>0.0</v>
      </c>
      <c r="L500" s="5">
        <v>0.0</v>
      </c>
      <c r="M500" s="5">
        <v>0.0</v>
      </c>
      <c r="N500" s="5">
        <v>0.0</v>
      </c>
      <c r="O500" s="5">
        <v>0.0</v>
      </c>
      <c r="P500" s="5">
        <v>0.0</v>
      </c>
      <c r="Q500" s="5">
        <v>0.0</v>
      </c>
      <c r="R500" s="5">
        <v>0.0</v>
      </c>
      <c r="S500" s="5">
        <v>0.0</v>
      </c>
      <c r="T500" s="5">
        <v>0.0</v>
      </c>
      <c r="U500" s="5">
        <v>0.0</v>
      </c>
      <c r="V500" s="5">
        <v>0.0</v>
      </c>
      <c r="W500" s="5">
        <v>0.0</v>
      </c>
      <c r="X500" s="5">
        <v>0.0</v>
      </c>
      <c r="Y500" s="5">
        <v>0.0</v>
      </c>
      <c r="Z500" s="5">
        <v>0.0</v>
      </c>
      <c r="AA500" s="5">
        <v>0.0</v>
      </c>
      <c r="AB500" s="5">
        <v>0.0</v>
      </c>
      <c r="AC500" s="5">
        <v>0.0</v>
      </c>
      <c r="AD500" s="5">
        <v>0.0</v>
      </c>
      <c r="AE500" s="5">
        <v>0.0</v>
      </c>
      <c r="AF500" s="6">
        <f>IFERROR(__xludf.DUMMYFUNCTION("IFERROR(
  VLOOKUP(
    A500,
    IMPORTRANGE(
      ""1ZygntHC1J6IxzKbTidmOyf5nUyW4GCLurHCjexrLm_o        "",
      ""HTMLキャッシュ!A:F""
    ),
    3,
    FALSE
  ),
  0
)
"),46078.841365740744)</f>
        <v>46078.84137</v>
      </c>
      <c r="AG500" s="5"/>
      <c r="AH500" s="5"/>
      <c r="AI500" s="5"/>
      <c r="AJ500" s="5"/>
      <c r="AK500" s="5"/>
      <c r="AL500" s="5"/>
      <c r="AM500" s="5"/>
      <c r="AN500" s="5"/>
      <c r="AO500" s="5"/>
      <c r="AP500" s="5"/>
      <c r="AQ500" s="5"/>
      <c r="AR500" s="3"/>
      <c r="AS500" s="5"/>
      <c r="AT500" s="5"/>
      <c r="AU500" s="5"/>
      <c r="AV500" s="5"/>
      <c r="AW500" s="5"/>
      <c r="AX500" s="5"/>
      <c r="AY500" s="5"/>
      <c r="AZ500" s="7"/>
      <c r="BA500" s="7"/>
    </row>
    <row r="501" ht="16.5" customHeight="1">
      <c r="A501" s="4" t="s">
        <v>1034</v>
      </c>
      <c r="B501" s="5">
        <v>1.0</v>
      </c>
      <c r="C501" s="5">
        <v>1.0</v>
      </c>
      <c r="D501" s="1" t="s">
        <v>1035</v>
      </c>
      <c r="E501" s="5">
        <v>0.0</v>
      </c>
      <c r="F501" s="5">
        <v>0.0</v>
      </c>
      <c r="G501" s="5">
        <v>0.0</v>
      </c>
      <c r="H501" s="5">
        <v>0.0</v>
      </c>
      <c r="I501" s="5">
        <v>0.0</v>
      </c>
      <c r="J501" s="5">
        <v>0.0</v>
      </c>
      <c r="K501" s="5">
        <v>0.0</v>
      </c>
      <c r="L501" s="5">
        <v>0.0</v>
      </c>
      <c r="M501" s="5">
        <v>0.0</v>
      </c>
      <c r="N501" s="5">
        <v>1.0</v>
      </c>
      <c r="O501" s="5">
        <v>0.0</v>
      </c>
      <c r="P501" s="5">
        <v>0.0</v>
      </c>
      <c r="Q501" s="5">
        <v>0.0</v>
      </c>
      <c r="R501" s="5">
        <v>0.0</v>
      </c>
      <c r="S501" s="5">
        <v>0.0</v>
      </c>
      <c r="T501" s="5">
        <v>0.0</v>
      </c>
      <c r="U501" s="5">
        <v>0.0</v>
      </c>
      <c r="V501" s="5">
        <v>0.0</v>
      </c>
      <c r="W501" s="5">
        <v>0.0</v>
      </c>
      <c r="X501" s="5">
        <v>0.0</v>
      </c>
      <c r="Y501" s="5">
        <v>0.0</v>
      </c>
      <c r="Z501" s="5">
        <v>0.0</v>
      </c>
      <c r="AA501" s="5">
        <v>0.0</v>
      </c>
      <c r="AB501" s="5">
        <v>0.0</v>
      </c>
      <c r="AC501" s="5">
        <v>0.0</v>
      </c>
      <c r="AD501" s="5">
        <v>0.0</v>
      </c>
      <c r="AE501" s="5">
        <v>0.0</v>
      </c>
      <c r="AF501" s="6">
        <f>IFERROR(__xludf.DUMMYFUNCTION("IFERROR(
  VLOOKUP(
    A501,
    IMPORTRANGE(
      ""1ZygntHC1J6IxzKbTidmOyf5nUyW4GCLurHCjexrLm_o        "",
      ""HTMLキャッシュ!A:F""
    ),
    3,
    FALSE
  ),
  0
)
"),46078.84434027778)</f>
        <v>46078.84434</v>
      </c>
      <c r="AG501" s="5"/>
      <c r="AH501" s="5"/>
      <c r="AI501" s="5"/>
      <c r="AJ501" s="5"/>
      <c r="AK501" s="5"/>
      <c r="AL501" s="5"/>
      <c r="AM501" s="5"/>
      <c r="AN501" s="5"/>
      <c r="AO501" s="5"/>
      <c r="AP501" s="5"/>
      <c r="AQ501" s="5"/>
      <c r="AR501" s="3"/>
      <c r="AS501" s="5"/>
      <c r="AT501" s="5"/>
      <c r="AU501" s="5"/>
      <c r="AV501" s="5"/>
      <c r="AW501" s="5"/>
      <c r="AX501" s="5"/>
      <c r="AY501" s="5"/>
      <c r="AZ501" s="7"/>
      <c r="BA501" s="7"/>
    </row>
    <row r="502" ht="16.5" customHeight="1">
      <c r="A502" s="4" t="s">
        <v>1036</v>
      </c>
      <c r="B502" s="5">
        <v>0.0</v>
      </c>
      <c r="C502" s="5">
        <v>1.0</v>
      </c>
      <c r="D502" s="1" t="s">
        <v>1037</v>
      </c>
      <c r="E502" s="5">
        <v>0.0</v>
      </c>
      <c r="F502" s="5">
        <v>0.0</v>
      </c>
      <c r="G502" s="5">
        <v>0.0</v>
      </c>
      <c r="H502" s="5">
        <v>0.0</v>
      </c>
      <c r="I502" s="5">
        <v>0.0</v>
      </c>
      <c r="J502" s="5">
        <v>0.0</v>
      </c>
      <c r="K502" s="5">
        <v>1.0</v>
      </c>
      <c r="L502" s="5">
        <v>0.0</v>
      </c>
      <c r="M502" s="5">
        <v>0.0</v>
      </c>
      <c r="N502" s="5">
        <v>0.0</v>
      </c>
      <c r="O502" s="5">
        <v>0.0</v>
      </c>
      <c r="P502" s="5">
        <v>0.0</v>
      </c>
      <c r="Q502" s="5">
        <v>0.0</v>
      </c>
      <c r="R502" s="5">
        <v>0.0</v>
      </c>
      <c r="S502" s="5">
        <v>0.0</v>
      </c>
      <c r="T502" s="5">
        <v>0.0</v>
      </c>
      <c r="U502" s="5">
        <v>0.0</v>
      </c>
      <c r="V502" s="5">
        <v>0.0</v>
      </c>
      <c r="W502" s="5">
        <v>0.0</v>
      </c>
      <c r="X502" s="5">
        <v>0.0</v>
      </c>
      <c r="Y502" s="5">
        <v>0.0</v>
      </c>
      <c r="Z502" s="5">
        <v>0.0</v>
      </c>
      <c r="AA502" s="5">
        <v>0.0</v>
      </c>
      <c r="AB502" s="5">
        <v>0.0</v>
      </c>
      <c r="AC502" s="5">
        <v>0.0</v>
      </c>
      <c r="AD502" s="5">
        <v>0.0</v>
      </c>
      <c r="AE502" s="5">
        <v>0.0</v>
      </c>
      <c r="AF502" s="6">
        <f>IFERROR(__xludf.DUMMYFUNCTION("IFERROR(
  VLOOKUP(
    A502,
    IMPORTRANGE(
      ""1ZygntHC1J6IxzKbTidmOyf5nUyW4GCLurHCjexrLm_o        "",
      ""HTMLキャッシュ!A:F""
    ),
    3,
    FALSE
  ),
  0
)
"),46033.68635416667)</f>
        <v>46033.68635</v>
      </c>
      <c r="AG502" s="5"/>
      <c r="AH502" s="5"/>
      <c r="AI502" s="5"/>
      <c r="AJ502" s="5"/>
      <c r="AK502" s="5"/>
      <c r="AL502" s="5"/>
      <c r="AM502" s="5"/>
      <c r="AN502" s="5"/>
      <c r="AO502" s="5"/>
      <c r="AP502" s="5"/>
      <c r="AQ502" s="5"/>
      <c r="AR502" s="3"/>
      <c r="AS502" s="5"/>
      <c r="AT502" s="5"/>
      <c r="AU502" s="5"/>
      <c r="AV502" s="5"/>
      <c r="AW502" s="5"/>
      <c r="AX502" s="5"/>
      <c r="AY502" s="5"/>
      <c r="AZ502" s="7"/>
      <c r="BA502" s="7"/>
    </row>
    <row r="503" ht="16.5" customHeight="1">
      <c r="A503" s="4" t="s">
        <v>1038</v>
      </c>
      <c r="B503" s="5">
        <v>18.0</v>
      </c>
      <c r="C503" s="5">
        <v>1.0</v>
      </c>
      <c r="D503" s="1" t="s">
        <v>1039</v>
      </c>
      <c r="E503" s="5">
        <v>0.0</v>
      </c>
      <c r="F503" s="5">
        <v>0.0</v>
      </c>
      <c r="G503" s="5">
        <v>0.0</v>
      </c>
      <c r="H503" s="5">
        <v>0.0</v>
      </c>
      <c r="I503" s="5">
        <v>1.0</v>
      </c>
      <c r="J503" s="5">
        <v>0.0</v>
      </c>
      <c r="K503" s="5">
        <v>0.0</v>
      </c>
      <c r="L503" s="5">
        <v>0.0</v>
      </c>
      <c r="M503" s="5">
        <v>0.0</v>
      </c>
      <c r="N503" s="5">
        <v>0.0</v>
      </c>
      <c r="O503" s="5">
        <v>0.0</v>
      </c>
      <c r="P503" s="5">
        <v>0.0</v>
      </c>
      <c r="Q503" s="5">
        <v>0.0</v>
      </c>
      <c r="R503" s="5">
        <v>0.0</v>
      </c>
      <c r="S503" s="5">
        <v>0.0</v>
      </c>
      <c r="T503" s="5">
        <v>0.0</v>
      </c>
      <c r="U503" s="5">
        <v>0.0</v>
      </c>
      <c r="V503" s="5">
        <v>0.0</v>
      </c>
      <c r="W503" s="5">
        <v>0.0</v>
      </c>
      <c r="X503" s="5">
        <v>0.0</v>
      </c>
      <c r="Y503" s="5">
        <v>0.0</v>
      </c>
      <c r="Z503" s="5">
        <v>0.0</v>
      </c>
      <c r="AA503" s="5">
        <v>0.0</v>
      </c>
      <c r="AB503" s="5">
        <v>0.0</v>
      </c>
      <c r="AC503" s="5">
        <v>0.0</v>
      </c>
      <c r="AD503" s="5">
        <v>0.0</v>
      </c>
      <c r="AE503" s="5">
        <v>0.0</v>
      </c>
      <c r="AF503" s="6">
        <f>IFERROR(__xludf.DUMMYFUNCTION("IFERROR(
  VLOOKUP(
    A503,
    IMPORTRANGE(
      ""1ZygntHC1J6IxzKbTidmOyf5nUyW4GCLurHCjexrLm_o        "",
      ""HTMLキャッシュ!A:F""
    ),
    3,
    FALSE
  ),
  0
)
"),46078.84508101852)</f>
        <v>46078.84508</v>
      </c>
      <c r="AG503" s="5"/>
      <c r="AH503" s="5"/>
      <c r="AI503" s="5"/>
      <c r="AJ503" s="5"/>
      <c r="AK503" s="5"/>
      <c r="AL503" s="5"/>
      <c r="AM503" s="5"/>
      <c r="AN503" s="5"/>
      <c r="AO503" s="5"/>
      <c r="AP503" s="5"/>
      <c r="AQ503" s="5"/>
      <c r="AR503" s="3"/>
      <c r="AS503" s="5"/>
      <c r="AT503" s="5"/>
      <c r="AU503" s="5"/>
      <c r="AV503" s="5"/>
      <c r="AW503" s="5"/>
      <c r="AX503" s="5"/>
      <c r="AY503" s="5"/>
      <c r="AZ503" s="7"/>
      <c r="BA503" s="7"/>
    </row>
    <row r="504" ht="16.5" customHeight="1">
      <c r="A504" s="4" t="s">
        <v>1040</v>
      </c>
      <c r="B504" s="5">
        <v>241.0</v>
      </c>
      <c r="C504" s="5">
        <v>1.0</v>
      </c>
      <c r="D504" s="1" t="s">
        <v>1041</v>
      </c>
      <c r="E504" s="5">
        <v>0.0</v>
      </c>
      <c r="F504" s="5">
        <v>0.0</v>
      </c>
      <c r="G504" s="5">
        <v>0.0</v>
      </c>
      <c r="H504" s="5">
        <v>0.0</v>
      </c>
      <c r="I504" s="5">
        <v>0.0</v>
      </c>
      <c r="J504" s="5">
        <v>0.0</v>
      </c>
      <c r="K504" s="5">
        <v>0.0</v>
      </c>
      <c r="L504" s="5">
        <v>0.0</v>
      </c>
      <c r="M504" s="5">
        <v>0.0</v>
      </c>
      <c r="N504" s="5">
        <v>0.0</v>
      </c>
      <c r="O504" s="5">
        <v>0.0</v>
      </c>
      <c r="P504" s="5">
        <v>0.0</v>
      </c>
      <c r="Q504" s="5">
        <v>1.0</v>
      </c>
      <c r="R504" s="5">
        <v>0.0</v>
      </c>
      <c r="S504" s="5">
        <v>0.0</v>
      </c>
      <c r="T504" s="5">
        <v>0.0</v>
      </c>
      <c r="U504" s="5">
        <v>0.0</v>
      </c>
      <c r="V504" s="5">
        <v>0.0</v>
      </c>
      <c r="W504" s="5">
        <v>0.0</v>
      </c>
      <c r="X504" s="5">
        <v>0.0</v>
      </c>
      <c r="Y504" s="5">
        <v>0.0</v>
      </c>
      <c r="Z504" s="5">
        <v>0.0</v>
      </c>
      <c r="AA504" s="5">
        <v>0.0</v>
      </c>
      <c r="AB504" s="5">
        <v>0.0</v>
      </c>
      <c r="AC504" s="5">
        <v>0.0</v>
      </c>
      <c r="AD504" s="5">
        <v>0.0</v>
      </c>
      <c r="AE504" s="5">
        <v>0.0</v>
      </c>
      <c r="AF504" s="6">
        <f>IFERROR(__xludf.DUMMYFUNCTION("IFERROR(
  VLOOKUP(
    A504,
    IMPORTRANGE(
      ""1ZygntHC1J6IxzKbTidmOyf5nUyW4GCLurHCjexrLm_o        "",
      ""HTMLキャッシュ!A:F""
    ),
    3,
    FALSE
  ),
  0
)
"),46069.80909722222)</f>
        <v>46069.8091</v>
      </c>
      <c r="AG504" s="5"/>
      <c r="AH504" s="5"/>
      <c r="AI504" s="5"/>
      <c r="AJ504" s="5"/>
      <c r="AK504" s="5"/>
      <c r="AL504" s="5"/>
      <c r="AM504" s="5"/>
      <c r="AN504" s="5"/>
      <c r="AO504" s="5"/>
      <c r="AP504" s="5"/>
      <c r="AQ504" s="5"/>
      <c r="AR504" s="3"/>
      <c r="AS504" s="5"/>
      <c r="AT504" s="5"/>
      <c r="AU504" s="5"/>
      <c r="AV504" s="5"/>
      <c r="AW504" s="5"/>
      <c r="AX504" s="5"/>
      <c r="AY504" s="5"/>
      <c r="AZ504" s="7"/>
      <c r="BA504" s="7"/>
    </row>
    <row r="505" ht="16.5" customHeight="1">
      <c r="A505" s="4" t="s">
        <v>1042</v>
      </c>
      <c r="B505" s="5">
        <v>0.0</v>
      </c>
      <c r="C505" s="5">
        <v>1.0</v>
      </c>
      <c r="D505" s="1" t="s">
        <v>1043</v>
      </c>
      <c r="E505" s="5">
        <v>0.0</v>
      </c>
      <c r="F505" s="5">
        <v>1.0</v>
      </c>
      <c r="G505" s="5">
        <v>0.0</v>
      </c>
      <c r="H505" s="5">
        <v>0.0</v>
      </c>
      <c r="I505" s="5">
        <v>0.0</v>
      </c>
      <c r="J505" s="5">
        <v>0.0</v>
      </c>
      <c r="K505" s="5">
        <v>0.0</v>
      </c>
      <c r="L505" s="5">
        <v>0.0</v>
      </c>
      <c r="M505" s="5">
        <v>0.0</v>
      </c>
      <c r="N505" s="5">
        <v>0.0</v>
      </c>
      <c r="O505" s="5">
        <v>0.0</v>
      </c>
      <c r="P505" s="5">
        <v>0.0</v>
      </c>
      <c r="Q505" s="5">
        <v>0.0</v>
      </c>
      <c r="R505" s="5">
        <v>0.0</v>
      </c>
      <c r="S505" s="5">
        <v>0.0</v>
      </c>
      <c r="T505" s="5">
        <v>0.0</v>
      </c>
      <c r="U505" s="5">
        <v>0.0</v>
      </c>
      <c r="V505" s="5">
        <v>0.0</v>
      </c>
      <c r="W505" s="5">
        <v>0.0</v>
      </c>
      <c r="X505" s="5">
        <v>0.0</v>
      </c>
      <c r="Y505" s="5">
        <v>0.0</v>
      </c>
      <c r="Z505" s="5">
        <v>0.0</v>
      </c>
      <c r="AA505" s="5">
        <v>0.0</v>
      </c>
      <c r="AB505" s="5">
        <v>0.0</v>
      </c>
      <c r="AC505" s="5">
        <v>0.0</v>
      </c>
      <c r="AD505" s="5">
        <v>0.0</v>
      </c>
      <c r="AE505" s="5">
        <v>0.0</v>
      </c>
      <c r="AF505" s="6">
        <f>IFERROR(__xludf.DUMMYFUNCTION("IFERROR(
  VLOOKUP(
    A505,
    IMPORTRANGE(
      ""1ZygntHC1J6IxzKbTidmOyf5nUyW4GCLurHCjexrLm_o        "",
      ""HTMLキャッシュ!A:F""
    ),
    3,
    FALSE
  ),
  0
)
"),46067.6987037037)</f>
        <v>46067.6987</v>
      </c>
      <c r="AG505" s="5"/>
      <c r="AH505" s="5"/>
      <c r="AI505" s="5"/>
      <c r="AJ505" s="5"/>
      <c r="AK505" s="5"/>
      <c r="AL505" s="5"/>
      <c r="AM505" s="5"/>
      <c r="AN505" s="5"/>
      <c r="AO505" s="5"/>
      <c r="AP505" s="5"/>
      <c r="AQ505" s="5"/>
      <c r="AR505" s="3"/>
      <c r="AS505" s="5"/>
      <c r="AT505" s="5"/>
      <c r="AU505" s="5"/>
      <c r="AV505" s="5"/>
      <c r="AW505" s="5"/>
      <c r="AX505" s="5"/>
      <c r="AY505" s="5"/>
      <c r="AZ505" s="7"/>
      <c r="BA505" s="7"/>
    </row>
    <row r="506" ht="16.5" customHeight="1">
      <c r="A506" s="4" t="s">
        <v>1044</v>
      </c>
      <c r="B506" s="5">
        <v>18.0</v>
      </c>
      <c r="C506" s="5">
        <v>1.0</v>
      </c>
      <c r="D506" s="1" t="s">
        <v>1045</v>
      </c>
      <c r="E506" s="5">
        <v>0.0</v>
      </c>
      <c r="F506" s="5">
        <v>1.0</v>
      </c>
      <c r="G506" s="5">
        <v>0.0</v>
      </c>
      <c r="H506" s="5">
        <v>0.0</v>
      </c>
      <c r="I506" s="5">
        <v>0.0</v>
      </c>
      <c r="J506" s="5">
        <v>0.0</v>
      </c>
      <c r="K506" s="5">
        <v>0.0</v>
      </c>
      <c r="L506" s="5">
        <v>0.0</v>
      </c>
      <c r="M506" s="5">
        <v>0.0</v>
      </c>
      <c r="N506" s="5">
        <v>0.0</v>
      </c>
      <c r="O506" s="5">
        <v>0.0</v>
      </c>
      <c r="P506" s="5">
        <v>0.0</v>
      </c>
      <c r="Q506" s="5">
        <v>0.0</v>
      </c>
      <c r="R506" s="5">
        <v>0.0</v>
      </c>
      <c r="S506" s="5">
        <v>0.0</v>
      </c>
      <c r="T506" s="5">
        <v>0.0</v>
      </c>
      <c r="U506" s="5">
        <v>0.0</v>
      </c>
      <c r="V506" s="5">
        <v>0.0</v>
      </c>
      <c r="W506" s="5">
        <v>0.0</v>
      </c>
      <c r="X506" s="5">
        <v>0.0</v>
      </c>
      <c r="Y506" s="5">
        <v>0.0</v>
      </c>
      <c r="Z506" s="5">
        <v>0.0</v>
      </c>
      <c r="AA506" s="5">
        <v>0.0</v>
      </c>
      <c r="AB506" s="5">
        <v>0.0</v>
      </c>
      <c r="AC506" s="5">
        <v>0.0</v>
      </c>
      <c r="AD506" s="5">
        <v>0.0</v>
      </c>
      <c r="AE506" s="5">
        <v>0.0</v>
      </c>
      <c r="AF506" s="6">
        <f>IFERROR(__xludf.DUMMYFUNCTION("IFERROR(
  VLOOKUP(
    A506,
    IMPORTRANGE(
      ""1ZygntHC1J6IxzKbTidmOyf5nUyW4GCLurHCjexrLm_o        "",
      ""HTMLキャッシュ!A:F""
    ),
    3,
    FALSE
  ),
  0
)
"),46088.8728587963)</f>
        <v>46088.87286</v>
      </c>
      <c r="AG506" s="5"/>
      <c r="AH506" s="5"/>
      <c r="AI506" s="5"/>
      <c r="AJ506" s="5"/>
      <c r="AK506" s="5"/>
      <c r="AL506" s="5"/>
      <c r="AM506" s="5"/>
      <c r="AN506" s="5"/>
      <c r="AO506" s="5"/>
      <c r="AP506" s="5"/>
      <c r="AQ506" s="5"/>
      <c r="AR506" s="3"/>
      <c r="AS506" s="5"/>
      <c r="AT506" s="5"/>
      <c r="AU506" s="5"/>
      <c r="AV506" s="5"/>
      <c r="AW506" s="5"/>
      <c r="AX506" s="5"/>
      <c r="AY506" s="5"/>
      <c r="AZ506" s="7"/>
      <c r="BA506" s="7"/>
    </row>
    <row r="507" ht="16.5" customHeight="1">
      <c r="A507" s="4" t="s">
        <v>1046</v>
      </c>
      <c r="B507" s="5">
        <v>20.0</v>
      </c>
      <c r="C507" s="5">
        <v>1.0</v>
      </c>
      <c r="D507" s="1" t="s">
        <v>1047</v>
      </c>
      <c r="E507" s="5">
        <v>0.0</v>
      </c>
      <c r="F507" s="5">
        <v>1.0</v>
      </c>
      <c r="G507" s="5">
        <v>0.0</v>
      </c>
      <c r="H507" s="5">
        <v>0.0</v>
      </c>
      <c r="I507" s="5">
        <v>0.0</v>
      </c>
      <c r="J507" s="5">
        <v>0.0</v>
      </c>
      <c r="K507" s="5">
        <v>0.0</v>
      </c>
      <c r="L507" s="5">
        <v>0.0</v>
      </c>
      <c r="M507" s="5">
        <v>0.0</v>
      </c>
      <c r="N507" s="5">
        <v>0.0</v>
      </c>
      <c r="O507" s="5">
        <v>0.0</v>
      </c>
      <c r="P507" s="5">
        <v>0.0</v>
      </c>
      <c r="Q507" s="5">
        <v>0.0</v>
      </c>
      <c r="R507" s="5">
        <v>0.0</v>
      </c>
      <c r="S507" s="5">
        <v>0.0</v>
      </c>
      <c r="T507" s="5">
        <v>0.0</v>
      </c>
      <c r="U507" s="5">
        <v>0.0</v>
      </c>
      <c r="V507" s="5">
        <v>0.0</v>
      </c>
      <c r="W507" s="5">
        <v>0.0</v>
      </c>
      <c r="X507" s="5">
        <v>0.0</v>
      </c>
      <c r="Y507" s="5">
        <v>0.0</v>
      </c>
      <c r="Z507" s="5">
        <v>0.0</v>
      </c>
      <c r="AA507" s="5">
        <v>0.0</v>
      </c>
      <c r="AB507" s="5">
        <v>0.0</v>
      </c>
      <c r="AC507" s="5">
        <v>0.0</v>
      </c>
      <c r="AD507" s="5">
        <v>0.0</v>
      </c>
      <c r="AE507" s="5">
        <v>0.0</v>
      </c>
      <c r="AF507" s="6">
        <f>IFERROR(__xludf.DUMMYFUNCTION("IFERROR(
  VLOOKUP(
    A507,
    IMPORTRANGE(
      ""1ZygntHC1J6IxzKbTidmOyf5nUyW4GCLurHCjexrLm_o        "",
      ""HTMLキャッシュ!A:F""
    ),
    3,
    FALSE
  ),
  0
)
"),46074.57288194444)</f>
        <v>46074.57288</v>
      </c>
      <c r="AG507" s="5"/>
      <c r="AH507" s="5"/>
      <c r="AI507" s="5"/>
      <c r="AJ507" s="5"/>
      <c r="AK507" s="5"/>
      <c r="AL507" s="5"/>
      <c r="AM507" s="5"/>
      <c r="AN507" s="5"/>
      <c r="AO507" s="5"/>
      <c r="AP507" s="5"/>
      <c r="AQ507" s="5"/>
      <c r="AR507" s="3"/>
      <c r="AS507" s="5"/>
      <c r="AT507" s="5"/>
      <c r="AU507" s="5"/>
      <c r="AV507" s="5"/>
      <c r="AW507" s="5"/>
      <c r="AX507" s="5"/>
      <c r="AY507" s="5"/>
      <c r="AZ507" s="7"/>
      <c r="BA507" s="7"/>
    </row>
    <row r="508" ht="16.5" customHeight="1">
      <c r="A508" s="4" t="s">
        <v>1048</v>
      </c>
      <c r="B508" s="5">
        <v>0.0</v>
      </c>
      <c r="C508" s="5">
        <v>1.0</v>
      </c>
      <c r="D508" s="1" t="s">
        <v>1049</v>
      </c>
      <c r="E508" s="5">
        <v>0.0</v>
      </c>
      <c r="F508" s="5">
        <v>0.0</v>
      </c>
      <c r="G508" s="5">
        <v>0.0</v>
      </c>
      <c r="H508" s="5">
        <v>0.0</v>
      </c>
      <c r="I508" s="5">
        <v>0.0</v>
      </c>
      <c r="J508" s="5">
        <v>0.0</v>
      </c>
      <c r="K508" s="5">
        <v>0.0</v>
      </c>
      <c r="L508" s="5">
        <v>0.0</v>
      </c>
      <c r="M508" s="5">
        <v>0.0</v>
      </c>
      <c r="N508" s="5">
        <v>1.0</v>
      </c>
      <c r="O508" s="5">
        <v>0.0</v>
      </c>
      <c r="P508" s="5">
        <v>0.0</v>
      </c>
      <c r="Q508" s="5">
        <v>0.0</v>
      </c>
      <c r="R508" s="5">
        <v>0.0</v>
      </c>
      <c r="S508" s="5">
        <v>0.0</v>
      </c>
      <c r="T508" s="5">
        <v>0.0</v>
      </c>
      <c r="U508" s="5">
        <v>0.0</v>
      </c>
      <c r="V508" s="5">
        <v>0.0</v>
      </c>
      <c r="W508" s="5">
        <v>0.0</v>
      </c>
      <c r="X508" s="5">
        <v>0.0</v>
      </c>
      <c r="Y508" s="5">
        <v>0.0</v>
      </c>
      <c r="Z508" s="5">
        <v>0.0</v>
      </c>
      <c r="AA508" s="5">
        <v>0.0</v>
      </c>
      <c r="AB508" s="5">
        <v>0.0</v>
      </c>
      <c r="AC508" s="5">
        <v>0.0</v>
      </c>
      <c r="AD508" s="5">
        <v>0.0</v>
      </c>
      <c r="AE508" s="5">
        <v>0.0</v>
      </c>
      <c r="AF508" s="6">
        <f>IFERROR(__xludf.DUMMYFUNCTION("IFERROR(
  VLOOKUP(
    A508,
    IMPORTRANGE(
      ""1ZygntHC1J6IxzKbTidmOyf5nUyW4GCLurHCjexrLm_o        "",
      ""HTMLキャッシュ!A:F""
    ),
    3,
    FALSE
  ),
  0
)
"),46052.786527777775)</f>
        <v>46052.78653</v>
      </c>
      <c r="AG508" s="5"/>
      <c r="AH508" s="5"/>
      <c r="AI508" s="5"/>
      <c r="AJ508" s="5"/>
      <c r="AK508" s="5"/>
      <c r="AL508" s="5"/>
      <c r="AM508" s="5"/>
      <c r="AN508" s="5"/>
      <c r="AO508" s="5"/>
      <c r="AP508" s="5"/>
      <c r="AQ508" s="5"/>
      <c r="AR508" s="3"/>
      <c r="AS508" s="5"/>
      <c r="AT508" s="5"/>
      <c r="AU508" s="5"/>
      <c r="AV508" s="5"/>
      <c r="AW508" s="5"/>
      <c r="AX508" s="5"/>
      <c r="AY508" s="5"/>
      <c r="AZ508" s="7"/>
      <c r="BA508" s="7"/>
    </row>
    <row r="509" ht="16.5" customHeight="1">
      <c r="A509" s="4" t="s">
        <v>1050</v>
      </c>
      <c r="B509" s="5">
        <v>22.0</v>
      </c>
      <c r="C509" s="5">
        <v>1.0</v>
      </c>
      <c r="D509" s="1" t="s">
        <v>1051</v>
      </c>
      <c r="E509" s="5">
        <v>0.0</v>
      </c>
      <c r="F509" s="5">
        <v>0.0</v>
      </c>
      <c r="G509" s="5">
        <v>0.0</v>
      </c>
      <c r="H509" s="5">
        <v>0.0</v>
      </c>
      <c r="I509" s="5">
        <v>0.0</v>
      </c>
      <c r="J509" s="5">
        <v>0.0</v>
      </c>
      <c r="K509" s="5">
        <v>0.0</v>
      </c>
      <c r="L509" s="5">
        <v>0.0</v>
      </c>
      <c r="M509" s="5">
        <v>0.0</v>
      </c>
      <c r="N509" s="5">
        <v>0.0</v>
      </c>
      <c r="O509" s="5">
        <v>0.0</v>
      </c>
      <c r="P509" s="5">
        <v>0.0</v>
      </c>
      <c r="Q509" s="5">
        <v>0.0</v>
      </c>
      <c r="R509" s="5">
        <v>0.0</v>
      </c>
      <c r="S509" s="5">
        <v>0.0</v>
      </c>
      <c r="T509" s="5">
        <v>0.0</v>
      </c>
      <c r="U509" s="5">
        <v>1.0</v>
      </c>
      <c r="V509" s="5">
        <v>0.0</v>
      </c>
      <c r="W509" s="5">
        <v>0.0</v>
      </c>
      <c r="X509" s="5">
        <v>0.0</v>
      </c>
      <c r="Y509" s="5">
        <v>0.0</v>
      </c>
      <c r="Z509" s="5">
        <v>0.0</v>
      </c>
      <c r="AA509" s="5">
        <v>0.0</v>
      </c>
      <c r="AB509" s="5">
        <v>0.0</v>
      </c>
      <c r="AC509" s="5">
        <v>0.0</v>
      </c>
      <c r="AD509" s="5">
        <v>0.0</v>
      </c>
      <c r="AE509" s="5">
        <v>0.0</v>
      </c>
      <c r="AF509" s="6">
        <f>IFERROR(__xludf.DUMMYFUNCTION("IFERROR(
  VLOOKUP(
    A509,
    IMPORTRANGE(
      ""1ZygntHC1J6IxzKbTidmOyf5nUyW4GCLurHCjexrLm_o        "",
      ""HTMLキャッシュ!A:F""
    ),
    3,
    FALSE
  ),
  0
)
"),46059.7941087963)</f>
        <v>46059.79411</v>
      </c>
      <c r="AG509" s="5"/>
      <c r="AH509" s="5"/>
      <c r="AI509" s="5"/>
      <c r="AJ509" s="5"/>
      <c r="AK509" s="5"/>
      <c r="AL509" s="5"/>
      <c r="AM509" s="5"/>
      <c r="AN509" s="5"/>
      <c r="AO509" s="5"/>
      <c r="AP509" s="5"/>
      <c r="AQ509" s="5"/>
      <c r="AR509" s="3"/>
      <c r="AS509" s="5"/>
      <c r="AT509" s="5"/>
      <c r="AU509" s="5"/>
      <c r="AV509" s="5"/>
      <c r="AW509" s="5"/>
      <c r="AX509" s="5"/>
      <c r="AY509" s="5"/>
      <c r="AZ509" s="7"/>
      <c r="BA509" s="7"/>
    </row>
    <row r="510" ht="16.5" customHeight="1">
      <c r="A510" s="4" t="s">
        <v>1052</v>
      </c>
      <c r="B510" s="5">
        <v>0.0</v>
      </c>
      <c r="C510" s="5">
        <v>1.0</v>
      </c>
      <c r="D510" s="1" t="s">
        <v>1053</v>
      </c>
      <c r="E510" s="5">
        <v>0.0</v>
      </c>
      <c r="F510" s="5">
        <v>1.0</v>
      </c>
      <c r="G510" s="5">
        <v>0.0</v>
      </c>
      <c r="H510" s="5">
        <v>0.0</v>
      </c>
      <c r="I510" s="5">
        <v>0.0</v>
      </c>
      <c r="J510" s="5">
        <v>0.0</v>
      </c>
      <c r="K510" s="5">
        <v>0.0</v>
      </c>
      <c r="L510" s="5">
        <v>0.0</v>
      </c>
      <c r="M510" s="5">
        <v>0.0</v>
      </c>
      <c r="N510" s="5">
        <v>0.0</v>
      </c>
      <c r="O510" s="5">
        <v>0.0</v>
      </c>
      <c r="P510" s="5">
        <v>0.0</v>
      </c>
      <c r="Q510" s="5">
        <v>0.0</v>
      </c>
      <c r="R510" s="5">
        <v>0.0</v>
      </c>
      <c r="S510" s="5">
        <v>0.0</v>
      </c>
      <c r="T510" s="5">
        <v>0.0</v>
      </c>
      <c r="U510" s="5">
        <v>0.0</v>
      </c>
      <c r="V510" s="5">
        <v>0.0</v>
      </c>
      <c r="W510" s="5">
        <v>0.0</v>
      </c>
      <c r="X510" s="5">
        <v>0.0</v>
      </c>
      <c r="Y510" s="5">
        <v>0.0</v>
      </c>
      <c r="Z510" s="5">
        <v>0.0</v>
      </c>
      <c r="AA510" s="5">
        <v>0.0</v>
      </c>
      <c r="AB510" s="5">
        <v>0.0</v>
      </c>
      <c r="AC510" s="5">
        <v>0.0</v>
      </c>
      <c r="AD510" s="5">
        <v>0.0</v>
      </c>
      <c r="AE510" s="5">
        <v>0.0</v>
      </c>
      <c r="AF510" s="6">
        <f>IFERROR(__xludf.DUMMYFUNCTION("IFERROR(
  VLOOKUP(
    A510,
    IMPORTRANGE(
      ""1ZygntHC1J6IxzKbTidmOyf5nUyW4GCLurHCjexrLm_o        "",
      ""HTMLキャッシュ!A:F""
    ),
    3,
    FALSE
  ),
  0
)
"),46078.72101851852)</f>
        <v>46078.72102</v>
      </c>
      <c r="AG510" s="5"/>
      <c r="AH510" s="5"/>
      <c r="AI510" s="5"/>
      <c r="AJ510" s="5"/>
      <c r="AK510" s="5"/>
      <c r="AL510" s="5"/>
      <c r="AM510" s="5"/>
      <c r="AN510" s="5"/>
      <c r="AO510" s="5"/>
      <c r="AP510" s="5"/>
      <c r="AQ510" s="5"/>
      <c r="AR510" s="3"/>
      <c r="AS510" s="5"/>
      <c r="AT510" s="5"/>
      <c r="AU510" s="5"/>
      <c r="AV510" s="5"/>
      <c r="AW510" s="5"/>
      <c r="AX510" s="5"/>
      <c r="AY510" s="5"/>
      <c r="AZ510" s="7"/>
      <c r="BA510" s="7"/>
    </row>
    <row r="511" ht="16.5" customHeight="1">
      <c r="A511" s="4" t="s">
        <v>1054</v>
      </c>
      <c r="B511" s="5">
        <v>0.0</v>
      </c>
      <c r="C511" s="5">
        <v>1.0</v>
      </c>
      <c r="D511" s="1" t="s">
        <v>1055</v>
      </c>
      <c r="E511" s="5">
        <v>0.0</v>
      </c>
      <c r="F511" s="5">
        <v>0.0</v>
      </c>
      <c r="G511" s="5">
        <v>0.0</v>
      </c>
      <c r="H511" s="5">
        <v>0.0</v>
      </c>
      <c r="I511" s="5">
        <v>1.0</v>
      </c>
      <c r="J511" s="5">
        <v>0.0</v>
      </c>
      <c r="K511" s="5">
        <v>0.0</v>
      </c>
      <c r="L511" s="5">
        <v>0.0</v>
      </c>
      <c r="M511" s="5">
        <v>0.0</v>
      </c>
      <c r="N511" s="5">
        <v>0.0</v>
      </c>
      <c r="O511" s="5">
        <v>0.0</v>
      </c>
      <c r="P511" s="5">
        <v>0.0</v>
      </c>
      <c r="Q511" s="5">
        <v>0.0</v>
      </c>
      <c r="R511" s="5">
        <v>0.0</v>
      </c>
      <c r="S511" s="5">
        <v>0.0</v>
      </c>
      <c r="T511" s="5">
        <v>0.0</v>
      </c>
      <c r="U511" s="5">
        <v>0.0</v>
      </c>
      <c r="V511" s="5">
        <v>0.0</v>
      </c>
      <c r="W511" s="5">
        <v>0.0</v>
      </c>
      <c r="X511" s="5">
        <v>0.0</v>
      </c>
      <c r="Y511" s="5">
        <v>0.0</v>
      </c>
      <c r="Z511" s="5">
        <v>0.0</v>
      </c>
      <c r="AA511" s="5">
        <v>0.0</v>
      </c>
      <c r="AB511" s="5">
        <v>0.0</v>
      </c>
      <c r="AC511" s="5">
        <v>0.0</v>
      </c>
      <c r="AD511" s="5">
        <v>0.0</v>
      </c>
      <c r="AE511" s="5">
        <v>0.0</v>
      </c>
      <c r="AF511" s="6">
        <f>IFERROR(__xludf.DUMMYFUNCTION("IFERROR(
  VLOOKUP(
    A511,
    IMPORTRANGE(
      ""1ZygntHC1J6IxzKbTidmOyf5nUyW4GCLurHCjexrLm_o        "",
      ""HTMLキャッシュ!A:F""
    ),
    3,
    FALSE
  ),
  0
)
"),46059.863229166665)</f>
        <v>46059.86323</v>
      </c>
      <c r="AG511" s="5"/>
      <c r="AH511" s="5"/>
      <c r="AI511" s="5"/>
      <c r="AJ511" s="5"/>
      <c r="AK511" s="5"/>
      <c r="AL511" s="5"/>
      <c r="AM511" s="5"/>
      <c r="AN511" s="5"/>
      <c r="AO511" s="5"/>
      <c r="AP511" s="5"/>
      <c r="AQ511" s="5"/>
      <c r="AR511" s="3"/>
      <c r="AS511" s="5"/>
      <c r="AT511" s="5"/>
      <c r="AU511" s="5"/>
      <c r="AV511" s="5"/>
      <c r="AW511" s="5"/>
      <c r="AX511" s="5"/>
      <c r="AY511" s="5"/>
      <c r="AZ511" s="7"/>
      <c r="BA511" s="7"/>
    </row>
    <row r="512" ht="16.5" customHeight="1">
      <c r="A512" s="4" t="s">
        <v>1056</v>
      </c>
      <c r="B512" s="5">
        <v>0.0</v>
      </c>
      <c r="C512" s="5">
        <v>1.0</v>
      </c>
      <c r="D512" s="1" t="s">
        <v>1057</v>
      </c>
      <c r="E512" s="5">
        <v>0.0</v>
      </c>
      <c r="F512" s="5">
        <v>0.0</v>
      </c>
      <c r="G512" s="5">
        <v>0.0</v>
      </c>
      <c r="H512" s="5">
        <v>0.0</v>
      </c>
      <c r="I512" s="5">
        <v>0.0</v>
      </c>
      <c r="J512" s="5">
        <v>0.0</v>
      </c>
      <c r="K512" s="5">
        <v>1.0</v>
      </c>
      <c r="L512" s="5">
        <v>0.0</v>
      </c>
      <c r="M512" s="5">
        <v>0.0</v>
      </c>
      <c r="N512" s="5">
        <v>0.0</v>
      </c>
      <c r="O512" s="5">
        <v>0.0</v>
      </c>
      <c r="P512" s="5">
        <v>0.0</v>
      </c>
      <c r="Q512" s="5">
        <v>0.0</v>
      </c>
      <c r="R512" s="5">
        <v>0.0</v>
      </c>
      <c r="S512" s="5">
        <v>0.0</v>
      </c>
      <c r="T512" s="5">
        <v>0.0</v>
      </c>
      <c r="U512" s="5">
        <v>0.0</v>
      </c>
      <c r="V512" s="5">
        <v>0.0</v>
      </c>
      <c r="W512" s="5">
        <v>0.0</v>
      </c>
      <c r="X512" s="5">
        <v>0.0</v>
      </c>
      <c r="Y512" s="5">
        <v>0.0</v>
      </c>
      <c r="Z512" s="5">
        <v>0.0</v>
      </c>
      <c r="AA512" s="5">
        <v>0.0</v>
      </c>
      <c r="AB512" s="5">
        <v>0.0</v>
      </c>
      <c r="AC512" s="5">
        <v>0.0</v>
      </c>
      <c r="AD512" s="5">
        <v>0.0</v>
      </c>
      <c r="AE512" s="5">
        <v>0.0</v>
      </c>
      <c r="AF512" s="6">
        <f>IFERROR(__xludf.DUMMYFUNCTION("IFERROR(
  VLOOKUP(
    A512,
    IMPORTRANGE(
      ""1ZygntHC1J6IxzKbTidmOyf5nUyW4GCLurHCjexrLm_o        "",
      ""HTMLキャッシュ!A:F""
    ),
    3,
    FALSE
  ),
  0
)
"),46069.63182870371)</f>
        <v>46069.63183</v>
      </c>
      <c r="AG512" s="5"/>
      <c r="AH512" s="5"/>
      <c r="AI512" s="5"/>
      <c r="AJ512" s="5"/>
      <c r="AK512" s="5"/>
      <c r="AL512" s="5"/>
      <c r="AM512" s="5"/>
      <c r="AN512" s="5"/>
      <c r="AO512" s="5"/>
      <c r="AP512" s="5"/>
      <c r="AQ512" s="5"/>
      <c r="AR512" s="3"/>
      <c r="AS512" s="5"/>
      <c r="AT512" s="5"/>
      <c r="AU512" s="5"/>
      <c r="AV512" s="5"/>
      <c r="AW512" s="5"/>
      <c r="AX512" s="5"/>
      <c r="AY512" s="5"/>
      <c r="AZ512" s="7"/>
      <c r="BA512" s="7"/>
    </row>
    <row r="513" ht="16.5" customHeight="1">
      <c r="A513" s="4" t="s">
        <v>1058</v>
      </c>
      <c r="B513" s="5">
        <v>0.0</v>
      </c>
      <c r="C513" s="5">
        <v>1.0</v>
      </c>
      <c r="D513" s="1" t="s">
        <v>1059</v>
      </c>
      <c r="E513" s="5">
        <v>0.0</v>
      </c>
      <c r="F513" s="5">
        <v>0.0</v>
      </c>
      <c r="G513" s="5">
        <v>0.0</v>
      </c>
      <c r="H513" s="5">
        <v>0.0</v>
      </c>
      <c r="I513" s="5">
        <v>0.0</v>
      </c>
      <c r="J513" s="5">
        <v>0.0</v>
      </c>
      <c r="K513" s="5">
        <v>0.0</v>
      </c>
      <c r="L513" s="5">
        <v>0.0</v>
      </c>
      <c r="M513" s="5">
        <v>0.0</v>
      </c>
      <c r="N513" s="5">
        <v>0.0</v>
      </c>
      <c r="O513" s="5">
        <v>0.0</v>
      </c>
      <c r="P513" s="5">
        <v>0.0</v>
      </c>
      <c r="Q513" s="5">
        <v>0.0</v>
      </c>
      <c r="R513" s="5">
        <v>0.0</v>
      </c>
      <c r="S513" s="5">
        <v>0.0</v>
      </c>
      <c r="T513" s="5">
        <v>0.0</v>
      </c>
      <c r="U513" s="5">
        <v>0.0</v>
      </c>
      <c r="V513" s="5">
        <v>0.0</v>
      </c>
      <c r="W513" s="5">
        <v>0.0</v>
      </c>
      <c r="X513" s="5">
        <v>0.0</v>
      </c>
      <c r="Y513" s="5">
        <v>0.0</v>
      </c>
      <c r="Z513" s="5">
        <v>1.0</v>
      </c>
      <c r="AA513" s="5">
        <v>0.0</v>
      </c>
      <c r="AB513" s="5">
        <v>0.0</v>
      </c>
      <c r="AC513" s="5">
        <v>0.0</v>
      </c>
      <c r="AD513" s="5">
        <v>0.0</v>
      </c>
      <c r="AE513" s="5">
        <v>0.0</v>
      </c>
      <c r="AF513" s="6">
        <f>IFERROR(__xludf.DUMMYFUNCTION("IFERROR(
  VLOOKUP(
    A513,
    IMPORTRANGE(
      ""1ZygntHC1J6IxzKbTidmOyf5nUyW4GCLurHCjexrLm_o        "",
      ""HTMLキャッシュ!A:F""
    ),
    3,
    FALSE
  ),
  0
)
"),46080.78876157408)</f>
        <v>46080.78876</v>
      </c>
      <c r="AG513" s="5"/>
      <c r="AH513" s="5"/>
      <c r="AI513" s="5"/>
      <c r="AJ513" s="5"/>
      <c r="AK513" s="5"/>
      <c r="AL513" s="5"/>
      <c r="AM513" s="5"/>
      <c r="AN513" s="5"/>
      <c r="AO513" s="5"/>
      <c r="AP513" s="5"/>
      <c r="AQ513" s="5"/>
      <c r="AR513" s="3"/>
      <c r="AS513" s="5"/>
      <c r="AT513" s="5"/>
      <c r="AU513" s="5"/>
      <c r="AV513" s="5"/>
      <c r="AW513" s="5"/>
      <c r="AX513" s="5"/>
      <c r="AY513" s="5"/>
      <c r="AZ513" s="7"/>
      <c r="BA513" s="7"/>
    </row>
    <row r="514" ht="16.5" customHeight="1">
      <c r="A514" s="4" t="s">
        <v>1060</v>
      </c>
      <c r="B514" s="5">
        <v>4.0</v>
      </c>
      <c r="C514" s="5">
        <v>1.0</v>
      </c>
      <c r="D514" s="1" t="s">
        <v>1061</v>
      </c>
      <c r="E514" s="5">
        <v>0.0</v>
      </c>
      <c r="F514" s="5">
        <v>0.0</v>
      </c>
      <c r="G514" s="5">
        <v>0.0</v>
      </c>
      <c r="H514" s="5">
        <v>0.0</v>
      </c>
      <c r="I514" s="5">
        <v>0.0</v>
      </c>
      <c r="J514" s="5">
        <v>0.0</v>
      </c>
      <c r="K514" s="5">
        <v>0.0</v>
      </c>
      <c r="L514" s="5">
        <v>0.0</v>
      </c>
      <c r="M514" s="5">
        <v>0.0</v>
      </c>
      <c r="N514" s="5">
        <v>0.0</v>
      </c>
      <c r="O514" s="5">
        <v>0.0</v>
      </c>
      <c r="P514" s="5">
        <v>0.0</v>
      </c>
      <c r="Q514" s="5">
        <v>0.0</v>
      </c>
      <c r="R514" s="5">
        <v>0.0</v>
      </c>
      <c r="S514" s="5">
        <v>0.0</v>
      </c>
      <c r="T514" s="5">
        <v>0.0</v>
      </c>
      <c r="U514" s="5">
        <v>1.0</v>
      </c>
      <c r="V514" s="5">
        <v>0.0</v>
      </c>
      <c r="W514" s="5">
        <v>0.0</v>
      </c>
      <c r="X514" s="5">
        <v>0.0</v>
      </c>
      <c r="Y514" s="5">
        <v>0.0</v>
      </c>
      <c r="Z514" s="5">
        <v>0.0</v>
      </c>
      <c r="AA514" s="5">
        <v>0.0</v>
      </c>
      <c r="AB514" s="5">
        <v>0.0</v>
      </c>
      <c r="AC514" s="5">
        <v>0.0</v>
      </c>
      <c r="AD514" s="5">
        <v>0.0</v>
      </c>
      <c r="AE514" s="5">
        <v>0.0</v>
      </c>
      <c r="AF514" s="6">
        <f>IFERROR(__xludf.DUMMYFUNCTION("IFERROR(
  VLOOKUP(
    A514,
    IMPORTRANGE(
      ""1ZygntHC1J6IxzKbTidmOyf5nUyW4GCLurHCjexrLm_o        "",
      ""HTMLキャッシュ!A:F""
    ),
    3,
    FALSE
  ),
  0
)
"),46078.85189814815)</f>
        <v>46078.8519</v>
      </c>
      <c r="AG514" s="5"/>
      <c r="AH514" s="5"/>
      <c r="AI514" s="5"/>
      <c r="AJ514" s="5"/>
      <c r="AK514" s="5"/>
      <c r="AL514" s="5"/>
      <c r="AM514" s="5"/>
      <c r="AN514" s="5"/>
      <c r="AO514" s="5"/>
      <c r="AP514" s="5"/>
      <c r="AQ514" s="5"/>
      <c r="AR514" s="3"/>
      <c r="AS514" s="5"/>
      <c r="AT514" s="5"/>
      <c r="AU514" s="5"/>
      <c r="AV514" s="5"/>
      <c r="AW514" s="5"/>
      <c r="AX514" s="5"/>
      <c r="AY514" s="5"/>
      <c r="AZ514" s="7"/>
      <c r="BA514" s="7"/>
    </row>
    <row r="515" ht="16.5" customHeight="1">
      <c r="A515" s="4" t="s">
        <v>1062</v>
      </c>
      <c r="B515" s="5">
        <v>1.0</v>
      </c>
      <c r="C515" s="5">
        <v>1.0</v>
      </c>
      <c r="D515" s="1" t="s">
        <v>1063</v>
      </c>
      <c r="E515" s="5">
        <v>0.0</v>
      </c>
      <c r="F515" s="5">
        <v>0.0</v>
      </c>
      <c r="G515" s="5">
        <v>0.0</v>
      </c>
      <c r="H515" s="5">
        <v>0.0</v>
      </c>
      <c r="I515" s="5">
        <v>0.0</v>
      </c>
      <c r="J515" s="5">
        <v>0.0</v>
      </c>
      <c r="K515" s="5">
        <v>0.0</v>
      </c>
      <c r="L515" s="5">
        <v>0.0</v>
      </c>
      <c r="M515" s="5">
        <v>0.0</v>
      </c>
      <c r="N515" s="5">
        <v>0.0</v>
      </c>
      <c r="O515" s="5">
        <v>0.0</v>
      </c>
      <c r="P515" s="5">
        <v>0.0</v>
      </c>
      <c r="Q515" s="5">
        <v>0.0</v>
      </c>
      <c r="R515" s="5">
        <v>1.0</v>
      </c>
      <c r="S515" s="5">
        <v>0.0</v>
      </c>
      <c r="T515" s="5">
        <v>0.0</v>
      </c>
      <c r="U515" s="5">
        <v>0.0</v>
      </c>
      <c r="V515" s="5">
        <v>0.0</v>
      </c>
      <c r="W515" s="5">
        <v>0.0</v>
      </c>
      <c r="X515" s="5">
        <v>0.0</v>
      </c>
      <c r="Y515" s="5">
        <v>0.0</v>
      </c>
      <c r="Z515" s="5">
        <v>0.0</v>
      </c>
      <c r="AA515" s="5">
        <v>0.0</v>
      </c>
      <c r="AB515" s="5">
        <v>0.0</v>
      </c>
      <c r="AC515" s="5">
        <v>0.0</v>
      </c>
      <c r="AD515" s="5">
        <v>0.0</v>
      </c>
      <c r="AE515" s="5">
        <v>0.0</v>
      </c>
      <c r="AF515" s="6">
        <f>IFERROR(__xludf.DUMMYFUNCTION("IFERROR(
  VLOOKUP(
    A515,
    IMPORTRANGE(
      ""1ZygntHC1J6IxzKbTidmOyf5nUyW4GCLurHCjexrLm_o        "",
      ""HTMLキャッシュ!A:F""
    ),
    3,
    FALSE
  ),
  0
)
"),46045.739907407406)</f>
        <v>46045.73991</v>
      </c>
      <c r="AG515" s="5"/>
      <c r="AH515" s="5"/>
      <c r="AI515" s="5"/>
      <c r="AJ515" s="5"/>
      <c r="AK515" s="5"/>
      <c r="AL515" s="5"/>
      <c r="AM515" s="5"/>
      <c r="AN515" s="5"/>
      <c r="AO515" s="5"/>
      <c r="AP515" s="5"/>
      <c r="AQ515" s="5"/>
      <c r="AR515" s="3"/>
      <c r="AS515" s="5"/>
      <c r="AT515" s="5"/>
      <c r="AU515" s="5"/>
      <c r="AV515" s="5"/>
      <c r="AW515" s="5"/>
      <c r="AX515" s="5"/>
      <c r="AY515" s="5"/>
      <c r="AZ515" s="7"/>
      <c r="BA515" s="7"/>
    </row>
    <row r="516" ht="16.5" customHeight="1">
      <c r="A516" s="4" t="s">
        <v>1064</v>
      </c>
      <c r="B516" s="5">
        <v>0.0</v>
      </c>
      <c r="C516" s="5">
        <v>1.0</v>
      </c>
      <c r="D516" s="1" t="s">
        <v>1065</v>
      </c>
      <c r="E516" s="5">
        <v>0.0</v>
      </c>
      <c r="F516" s="5">
        <v>0.0</v>
      </c>
      <c r="G516" s="5">
        <v>0.0</v>
      </c>
      <c r="H516" s="5">
        <v>0.0</v>
      </c>
      <c r="I516" s="5">
        <v>0.0</v>
      </c>
      <c r="J516" s="5">
        <v>0.0</v>
      </c>
      <c r="K516" s="5">
        <v>0.0</v>
      </c>
      <c r="L516" s="5">
        <v>0.0</v>
      </c>
      <c r="M516" s="5">
        <v>0.0</v>
      </c>
      <c r="N516" s="5">
        <v>1.0</v>
      </c>
      <c r="O516" s="5">
        <v>0.0</v>
      </c>
      <c r="P516" s="5">
        <v>0.0</v>
      </c>
      <c r="Q516" s="5">
        <v>0.0</v>
      </c>
      <c r="R516" s="5">
        <v>0.0</v>
      </c>
      <c r="S516" s="5">
        <v>0.0</v>
      </c>
      <c r="T516" s="5">
        <v>0.0</v>
      </c>
      <c r="U516" s="5">
        <v>0.0</v>
      </c>
      <c r="V516" s="5">
        <v>0.0</v>
      </c>
      <c r="W516" s="5">
        <v>0.0</v>
      </c>
      <c r="X516" s="5">
        <v>0.0</v>
      </c>
      <c r="Y516" s="5">
        <v>0.0</v>
      </c>
      <c r="Z516" s="5">
        <v>0.0</v>
      </c>
      <c r="AA516" s="5">
        <v>0.0</v>
      </c>
      <c r="AB516" s="5">
        <v>0.0</v>
      </c>
      <c r="AC516" s="5">
        <v>0.0</v>
      </c>
      <c r="AD516" s="5">
        <v>0.0</v>
      </c>
      <c r="AE516" s="5">
        <v>0.0</v>
      </c>
      <c r="AF516" s="6">
        <f>IFERROR(__xludf.DUMMYFUNCTION("IFERROR(
  VLOOKUP(
    A516,
    IMPORTRANGE(
      ""1ZygntHC1J6IxzKbTidmOyf5nUyW4GCLurHCjexrLm_o        "",
      ""HTMLキャッシュ!A:F""
    ),
    3,
    FALSE
  ),
  0
)
"),46081.629375)</f>
        <v>46081.62938</v>
      </c>
      <c r="AG516" s="5"/>
      <c r="AH516" s="5"/>
      <c r="AI516" s="5"/>
      <c r="AJ516" s="5"/>
      <c r="AK516" s="5"/>
      <c r="AL516" s="5"/>
      <c r="AM516" s="5"/>
      <c r="AN516" s="5"/>
      <c r="AO516" s="5"/>
      <c r="AP516" s="5"/>
      <c r="AQ516" s="5"/>
      <c r="AR516" s="3"/>
      <c r="AS516" s="5"/>
      <c r="AT516" s="5"/>
      <c r="AU516" s="5"/>
      <c r="AV516" s="5"/>
      <c r="AW516" s="5"/>
      <c r="AX516" s="5"/>
      <c r="AY516" s="5"/>
      <c r="AZ516" s="7"/>
      <c r="BA516" s="7"/>
    </row>
    <row r="517" ht="16.5" customHeight="1">
      <c r="A517" s="4" t="s">
        <v>1066</v>
      </c>
      <c r="B517" s="5">
        <v>0.0</v>
      </c>
      <c r="C517" s="5">
        <v>1.0</v>
      </c>
      <c r="D517" s="1" t="s">
        <v>1067</v>
      </c>
      <c r="E517" s="5">
        <v>0.0</v>
      </c>
      <c r="F517" s="5">
        <v>0.0</v>
      </c>
      <c r="G517" s="5">
        <v>0.0</v>
      </c>
      <c r="H517" s="5">
        <v>0.0</v>
      </c>
      <c r="I517" s="5">
        <v>0.0</v>
      </c>
      <c r="J517" s="5">
        <v>0.0</v>
      </c>
      <c r="K517" s="5">
        <v>0.0</v>
      </c>
      <c r="L517" s="5">
        <v>0.0</v>
      </c>
      <c r="M517" s="5">
        <v>0.0</v>
      </c>
      <c r="N517" s="5">
        <v>0.0</v>
      </c>
      <c r="O517" s="5">
        <v>0.0</v>
      </c>
      <c r="P517" s="5">
        <v>0.0</v>
      </c>
      <c r="Q517" s="5">
        <v>0.0</v>
      </c>
      <c r="R517" s="5">
        <v>0.0</v>
      </c>
      <c r="S517" s="5">
        <v>0.0</v>
      </c>
      <c r="T517" s="5">
        <v>0.0</v>
      </c>
      <c r="U517" s="5">
        <v>1.0</v>
      </c>
      <c r="V517" s="5">
        <v>0.0</v>
      </c>
      <c r="W517" s="5">
        <v>0.0</v>
      </c>
      <c r="X517" s="5">
        <v>0.0</v>
      </c>
      <c r="Y517" s="5">
        <v>0.0</v>
      </c>
      <c r="Z517" s="5">
        <v>0.0</v>
      </c>
      <c r="AA517" s="5">
        <v>0.0</v>
      </c>
      <c r="AB517" s="5">
        <v>0.0</v>
      </c>
      <c r="AC517" s="5">
        <v>0.0</v>
      </c>
      <c r="AD517" s="5">
        <v>0.0</v>
      </c>
      <c r="AE517" s="5">
        <v>0.0</v>
      </c>
      <c r="AF517" s="6">
        <f>IFERROR(__xludf.DUMMYFUNCTION("IFERROR(
  VLOOKUP(
    A517,
    IMPORTRANGE(
      ""1ZygntHC1J6IxzKbTidmOyf5nUyW4GCLurHCjexrLm_o        "",
      ""HTMLキャッシュ!A:F""
    ),
    3,
    FALSE
  ),
  0
)
"),46081.6190162037)</f>
        <v>46081.61902</v>
      </c>
      <c r="AG517" s="5"/>
      <c r="AH517" s="5"/>
      <c r="AI517" s="5"/>
      <c r="AJ517" s="5"/>
      <c r="AK517" s="5"/>
      <c r="AL517" s="5"/>
      <c r="AM517" s="5"/>
      <c r="AN517" s="5"/>
      <c r="AO517" s="5"/>
      <c r="AP517" s="5"/>
      <c r="AQ517" s="5"/>
      <c r="AR517" s="3"/>
      <c r="AS517" s="5"/>
      <c r="AT517" s="5"/>
      <c r="AU517" s="5"/>
      <c r="AV517" s="5"/>
      <c r="AW517" s="5"/>
      <c r="AX517" s="5"/>
      <c r="AY517" s="5"/>
      <c r="AZ517" s="7"/>
      <c r="BA517" s="7"/>
    </row>
    <row r="518" ht="16.5" customHeight="1">
      <c r="A518" s="4" t="s">
        <v>1068</v>
      </c>
      <c r="B518" s="5">
        <v>0.0</v>
      </c>
      <c r="C518" s="5">
        <v>1.0</v>
      </c>
      <c r="D518" s="1" t="s">
        <v>1069</v>
      </c>
      <c r="E518" s="5">
        <v>0.0</v>
      </c>
      <c r="F518" s="5">
        <v>0.0</v>
      </c>
      <c r="G518" s="5">
        <v>1.0</v>
      </c>
      <c r="H518" s="5">
        <v>0.0</v>
      </c>
      <c r="I518" s="5">
        <v>0.0</v>
      </c>
      <c r="J518" s="5">
        <v>0.0</v>
      </c>
      <c r="K518" s="5">
        <v>0.0</v>
      </c>
      <c r="L518" s="5">
        <v>0.0</v>
      </c>
      <c r="M518" s="5">
        <v>0.0</v>
      </c>
      <c r="N518" s="5">
        <v>0.0</v>
      </c>
      <c r="O518" s="5">
        <v>0.0</v>
      </c>
      <c r="P518" s="5">
        <v>0.0</v>
      </c>
      <c r="Q518" s="5">
        <v>0.0</v>
      </c>
      <c r="R518" s="5">
        <v>0.0</v>
      </c>
      <c r="S518" s="5">
        <v>0.0</v>
      </c>
      <c r="T518" s="5">
        <v>0.0</v>
      </c>
      <c r="U518" s="5">
        <v>0.0</v>
      </c>
      <c r="V518" s="5">
        <v>0.0</v>
      </c>
      <c r="W518" s="5">
        <v>0.0</v>
      </c>
      <c r="X518" s="5">
        <v>0.0</v>
      </c>
      <c r="Y518" s="5">
        <v>0.0</v>
      </c>
      <c r="Z518" s="5">
        <v>0.0</v>
      </c>
      <c r="AA518" s="5">
        <v>0.0</v>
      </c>
      <c r="AB518" s="5">
        <v>0.0</v>
      </c>
      <c r="AC518" s="5">
        <v>0.0</v>
      </c>
      <c r="AD518" s="5">
        <v>0.0</v>
      </c>
      <c r="AE518" s="5">
        <v>0.0</v>
      </c>
      <c r="AF518" s="6">
        <f>IFERROR(__xludf.DUMMYFUNCTION("IFERROR(
  VLOOKUP(
    A518,
    IMPORTRANGE(
      ""1ZygntHC1J6IxzKbTidmOyf5nUyW4GCLurHCjexrLm_o        "",
      ""HTMLキャッシュ!A:F""
    ),
    3,
    FALSE
  ),
  0
)
"),46052.768229166664)</f>
        <v>46052.76823</v>
      </c>
      <c r="AG518" s="5"/>
      <c r="AH518" s="5"/>
      <c r="AI518" s="5"/>
      <c r="AJ518" s="5"/>
      <c r="AK518" s="5"/>
      <c r="AL518" s="5"/>
      <c r="AM518" s="5"/>
      <c r="AN518" s="5"/>
      <c r="AO518" s="5"/>
      <c r="AP518" s="5"/>
      <c r="AQ518" s="5"/>
      <c r="AR518" s="3"/>
      <c r="AS518" s="5"/>
      <c r="AT518" s="5"/>
      <c r="AU518" s="5"/>
      <c r="AV518" s="5"/>
      <c r="AW518" s="5"/>
      <c r="AX518" s="5"/>
      <c r="AY518" s="5"/>
      <c r="AZ518" s="7"/>
      <c r="BA518" s="7"/>
    </row>
    <row r="519" ht="16.5" customHeight="1">
      <c r="A519" s="4" t="s">
        <v>1070</v>
      </c>
      <c r="B519" s="5">
        <v>0.0</v>
      </c>
      <c r="C519" s="5">
        <v>1.0</v>
      </c>
      <c r="D519" s="1" t="s">
        <v>1071</v>
      </c>
      <c r="E519" s="5">
        <v>0.0</v>
      </c>
      <c r="F519" s="5">
        <v>0.0</v>
      </c>
      <c r="G519" s="5">
        <v>0.0</v>
      </c>
      <c r="H519" s="5">
        <v>0.0</v>
      </c>
      <c r="I519" s="5">
        <v>0.0</v>
      </c>
      <c r="J519" s="5">
        <v>0.0</v>
      </c>
      <c r="K519" s="5">
        <v>0.0</v>
      </c>
      <c r="L519" s="5">
        <v>0.0</v>
      </c>
      <c r="M519" s="5">
        <v>0.0</v>
      </c>
      <c r="N519" s="5">
        <v>0.0</v>
      </c>
      <c r="O519" s="5">
        <v>0.0</v>
      </c>
      <c r="P519" s="5">
        <v>0.0</v>
      </c>
      <c r="Q519" s="5">
        <v>0.0</v>
      </c>
      <c r="R519" s="5">
        <v>0.0</v>
      </c>
      <c r="S519" s="5">
        <v>0.0</v>
      </c>
      <c r="T519" s="5">
        <v>0.0</v>
      </c>
      <c r="U519" s="5">
        <v>1.0</v>
      </c>
      <c r="V519" s="5">
        <v>0.0</v>
      </c>
      <c r="W519" s="5">
        <v>0.0</v>
      </c>
      <c r="X519" s="5">
        <v>0.0</v>
      </c>
      <c r="Y519" s="5">
        <v>0.0</v>
      </c>
      <c r="Z519" s="5">
        <v>0.0</v>
      </c>
      <c r="AA519" s="5">
        <v>0.0</v>
      </c>
      <c r="AB519" s="5">
        <v>0.0</v>
      </c>
      <c r="AC519" s="5">
        <v>0.0</v>
      </c>
      <c r="AD519" s="5">
        <v>0.0</v>
      </c>
      <c r="AE519" s="5">
        <v>0.0</v>
      </c>
      <c r="AF519" s="6">
        <f>IFERROR(__xludf.DUMMYFUNCTION("IFERROR(
  VLOOKUP(
    A519,
    IMPORTRANGE(
      ""1ZygntHC1J6IxzKbTidmOyf5nUyW4GCLurHCjexrLm_o        "",
      ""HTMLキャッシュ!A:F""
    ),
    3,
    FALSE
  ),
  0
)
"),46080.83398148148)</f>
        <v>46080.83398</v>
      </c>
      <c r="AG519" s="5"/>
      <c r="AH519" s="5"/>
      <c r="AI519" s="5"/>
      <c r="AJ519" s="5"/>
      <c r="AK519" s="5"/>
      <c r="AL519" s="5"/>
      <c r="AM519" s="5"/>
      <c r="AN519" s="5"/>
      <c r="AO519" s="5"/>
      <c r="AP519" s="5"/>
      <c r="AQ519" s="5"/>
      <c r="AR519" s="3"/>
      <c r="AS519" s="5"/>
      <c r="AT519" s="5"/>
      <c r="AU519" s="5"/>
      <c r="AV519" s="5"/>
      <c r="AW519" s="5"/>
      <c r="AX519" s="5"/>
      <c r="AY519" s="5"/>
      <c r="AZ519" s="7"/>
      <c r="BA519" s="7"/>
    </row>
    <row r="520" ht="16.5" customHeight="1">
      <c r="A520" s="4" t="s">
        <v>1072</v>
      </c>
      <c r="B520" s="5">
        <v>0.0</v>
      </c>
      <c r="C520" s="5">
        <v>1.0</v>
      </c>
      <c r="D520" s="1" t="s">
        <v>1073</v>
      </c>
      <c r="E520" s="5">
        <v>0.0</v>
      </c>
      <c r="F520" s="5">
        <v>1.0</v>
      </c>
      <c r="G520" s="5">
        <v>0.0</v>
      </c>
      <c r="H520" s="5">
        <v>0.0</v>
      </c>
      <c r="I520" s="5">
        <v>0.0</v>
      </c>
      <c r="J520" s="5">
        <v>0.0</v>
      </c>
      <c r="K520" s="5">
        <v>0.0</v>
      </c>
      <c r="L520" s="5">
        <v>0.0</v>
      </c>
      <c r="M520" s="5">
        <v>0.0</v>
      </c>
      <c r="N520" s="5">
        <v>0.0</v>
      </c>
      <c r="O520" s="5">
        <v>0.0</v>
      </c>
      <c r="P520" s="5">
        <v>0.0</v>
      </c>
      <c r="Q520" s="5">
        <v>0.0</v>
      </c>
      <c r="R520" s="5">
        <v>0.0</v>
      </c>
      <c r="S520" s="5">
        <v>0.0</v>
      </c>
      <c r="T520" s="5">
        <v>0.0</v>
      </c>
      <c r="U520" s="5">
        <v>0.0</v>
      </c>
      <c r="V520" s="5">
        <v>0.0</v>
      </c>
      <c r="W520" s="5">
        <v>0.0</v>
      </c>
      <c r="X520" s="5">
        <v>0.0</v>
      </c>
      <c r="Y520" s="5">
        <v>0.0</v>
      </c>
      <c r="Z520" s="5">
        <v>0.0</v>
      </c>
      <c r="AA520" s="5">
        <v>0.0</v>
      </c>
      <c r="AB520" s="5">
        <v>0.0</v>
      </c>
      <c r="AC520" s="5">
        <v>0.0</v>
      </c>
      <c r="AD520" s="5">
        <v>0.0</v>
      </c>
      <c r="AE520" s="5">
        <v>0.0</v>
      </c>
      <c r="AF520" s="6">
        <f>IFERROR(__xludf.DUMMYFUNCTION("IFERROR(
  VLOOKUP(
    A520,
    IMPORTRANGE(
      ""1ZygntHC1J6IxzKbTidmOyf5nUyW4GCLurHCjexrLm_o        "",
      ""HTMLキャッシュ!A:F""
    ),
    3,
    FALSE
  ),
  0
)
"),46080.80446759259)</f>
        <v>46080.80447</v>
      </c>
      <c r="AG520" s="5"/>
      <c r="AH520" s="5"/>
      <c r="AI520" s="5"/>
      <c r="AJ520" s="5"/>
      <c r="AK520" s="5"/>
      <c r="AL520" s="5"/>
      <c r="AM520" s="5"/>
      <c r="AN520" s="5"/>
      <c r="AO520" s="5"/>
      <c r="AP520" s="5"/>
      <c r="AQ520" s="5"/>
      <c r="AR520" s="3"/>
      <c r="AS520" s="5"/>
      <c r="AT520" s="5"/>
      <c r="AU520" s="5"/>
      <c r="AV520" s="5"/>
      <c r="AW520" s="5"/>
      <c r="AX520" s="5"/>
      <c r="AY520" s="5"/>
      <c r="AZ520" s="7"/>
      <c r="BA520" s="7"/>
    </row>
    <row r="521" ht="16.5" customHeight="1">
      <c r="A521" s="4" t="s">
        <v>1074</v>
      </c>
      <c r="B521" s="5">
        <v>0.0</v>
      </c>
      <c r="C521" s="5">
        <v>1.0</v>
      </c>
      <c r="D521" s="1" t="s">
        <v>1075</v>
      </c>
      <c r="E521" s="5">
        <v>0.0</v>
      </c>
      <c r="F521" s="5">
        <v>1.0</v>
      </c>
      <c r="G521" s="5">
        <v>0.0</v>
      </c>
      <c r="H521" s="5">
        <v>0.0</v>
      </c>
      <c r="I521" s="5">
        <v>0.0</v>
      </c>
      <c r="J521" s="5">
        <v>0.0</v>
      </c>
      <c r="K521" s="5">
        <v>0.0</v>
      </c>
      <c r="L521" s="5">
        <v>0.0</v>
      </c>
      <c r="M521" s="5">
        <v>0.0</v>
      </c>
      <c r="N521" s="5">
        <v>0.0</v>
      </c>
      <c r="O521" s="5">
        <v>0.0</v>
      </c>
      <c r="P521" s="5">
        <v>0.0</v>
      </c>
      <c r="Q521" s="5">
        <v>0.0</v>
      </c>
      <c r="R521" s="5">
        <v>0.0</v>
      </c>
      <c r="S521" s="5">
        <v>0.0</v>
      </c>
      <c r="T521" s="5">
        <v>0.0</v>
      </c>
      <c r="U521" s="5">
        <v>0.0</v>
      </c>
      <c r="V521" s="5">
        <v>0.0</v>
      </c>
      <c r="W521" s="5">
        <v>0.0</v>
      </c>
      <c r="X521" s="5">
        <v>0.0</v>
      </c>
      <c r="Y521" s="5">
        <v>0.0</v>
      </c>
      <c r="Z521" s="5">
        <v>0.0</v>
      </c>
      <c r="AA521" s="5">
        <v>0.0</v>
      </c>
      <c r="AB521" s="5">
        <v>0.0</v>
      </c>
      <c r="AC521" s="5">
        <v>0.0</v>
      </c>
      <c r="AD521" s="5">
        <v>0.0</v>
      </c>
      <c r="AE521" s="5">
        <v>0.0</v>
      </c>
      <c r="AF521" s="6">
        <f>IFERROR(__xludf.DUMMYFUNCTION("IFERROR(
  VLOOKUP(
    A521,
    IMPORTRANGE(
      ""1ZygntHC1J6IxzKbTidmOyf5nUyW4GCLurHCjexrLm_o        "",
      ""HTMLキャッシュ!A:F""
    ),
    3,
    FALSE
  ),
  0
)
"),46080.83184027778)</f>
        <v>46080.83184</v>
      </c>
      <c r="AG521" s="5"/>
      <c r="AH521" s="5"/>
      <c r="AI521" s="5"/>
      <c r="AJ521" s="5"/>
      <c r="AK521" s="5"/>
      <c r="AL521" s="5"/>
      <c r="AM521" s="5"/>
      <c r="AN521" s="5"/>
      <c r="AO521" s="5"/>
      <c r="AP521" s="5"/>
      <c r="AQ521" s="5"/>
      <c r="AR521" s="3"/>
      <c r="AS521" s="5"/>
      <c r="AT521" s="5"/>
      <c r="AU521" s="5"/>
      <c r="AV521" s="5"/>
      <c r="AW521" s="5"/>
      <c r="AX521" s="5"/>
      <c r="AY521" s="5"/>
      <c r="AZ521" s="7"/>
      <c r="BA521" s="7"/>
    </row>
    <row r="522" ht="16.5" customHeight="1">
      <c r="A522" s="4" t="s">
        <v>1076</v>
      </c>
      <c r="B522" s="5">
        <v>0.0</v>
      </c>
      <c r="C522" s="5">
        <v>1.0</v>
      </c>
      <c r="D522" s="1" t="s">
        <v>1077</v>
      </c>
      <c r="E522" s="5">
        <v>0.0</v>
      </c>
      <c r="F522" s="5">
        <v>1.0</v>
      </c>
      <c r="G522" s="5">
        <v>0.0</v>
      </c>
      <c r="H522" s="5">
        <v>0.0</v>
      </c>
      <c r="I522" s="5">
        <v>0.0</v>
      </c>
      <c r="J522" s="5">
        <v>0.0</v>
      </c>
      <c r="K522" s="5">
        <v>0.0</v>
      </c>
      <c r="L522" s="5">
        <v>0.0</v>
      </c>
      <c r="M522" s="5">
        <v>0.0</v>
      </c>
      <c r="N522" s="5">
        <v>0.0</v>
      </c>
      <c r="O522" s="5">
        <v>0.0</v>
      </c>
      <c r="P522" s="5">
        <v>0.0</v>
      </c>
      <c r="Q522" s="5">
        <v>0.0</v>
      </c>
      <c r="R522" s="5">
        <v>0.0</v>
      </c>
      <c r="S522" s="5">
        <v>0.0</v>
      </c>
      <c r="T522" s="5">
        <v>0.0</v>
      </c>
      <c r="U522" s="5">
        <v>0.0</v>
      </c>
      <c r="V522" s="5">
        <v>0.0</v>
      </c>
      <c r="W522" s="5">
        <v>0.0</v>
      </c>
      <c r="X522" s="5">
        <v>0.0</v>
      </c>
      <c r="Y522" s="5">
        <v>0.0</v>
      </c>
      <c r="Z522" s="5">
        <v>0.0</v>
      </c>
      <c r="AA522" s="5">
        <v>0.0</v>
      </c>
      <c r="AB522" s="5">
        <v>0.0</v>
      </c>
      <c r="AC522" s="5">
        <v>0.0</v>
      </c>
      <c r="AD522" s="5">
        <v>0.0</v>
      </c>
      <c r="AE522" s="5">
        <v>0.0</v>
      </c>
      <c r="AF522" s="6">
        <f>IFERROR(__xludf.DUMMYFUNCTION("IFERROR(
  VLOOKUP(
    A522,
    IMPORTRANGE(
      ""1ZygntHC1J6IxzKbTidmOyf5nUyW4GCLurHCjexrLm_o        "",
      ""HTMLキャッシュ!A:F""
    ),
    3,
    FALSE
  ),
  0
)
"),46077.78288194445)</f>
        <v>46077.78288</v>
      </c>
      <c r="AG522" s="5"/>
      <c r="AH522" s="5"/>
      <c r="AI522" s="5"/>
      <c r="AJ522" s="5"/>
      <c r="AK522" s="5"/>
      <c r="AL522" s="5"/>
      <c r="AM522" s="5"/>
      <c r="AN522" s="5"/>
      <c r="AO522" s="5"/>
      <c r="AP522" s="5"/>
      <c r="AQ522" s="5"/>
      <c r="AR522" s="3"/>
      <c r="AS522" s="5"/>
      <c r="AT522" s="5"/>
      <c r="AU522" s="5"/>
      <c r="AV522" s="5"/>
      <c r="AW522" s="5"/>
      <c r="AX522" s="5"/>
      <c r="AY522" s="5"/>
      <c r="AZ522" s="7"/>
      <c r="BA522" s="7"/>
    </row>
    <row r="523" ht="16.5" customHeight="1">
      <c r="A523" s="4" t="s">
        <v>1078</v>
      </c>
      <c r="B523" s="5">
        <v>0.0</v>
      </c>
      <c r="C523" s="5">
        <v>1.0</v>
      </c>
      <c r="D523" s="1" t="s">
        <v>1079</v>
      </c>
      <c r="E523" s="5">
        <v>0.0</v>
      </c>
      <c r="F523" s="5">
        <v>1.0</v>
      </c>
      <c r="G523" s="5">
        <v>0.0</v>
      </c>
      <c r="H523" s="5">
        <v>0.0</v>
      </c>
      <c r="I523" s="5">
        <v>0.0</v>
      </c>
      <c r="J523" s="5">
        <v>0.0</v>
      </c>
      <c r="K523" s="5">
        <v>0.0</v>
      </c>
      <c r="L523" s="5">
        <v>0.0</v>
      </c>
      <c r="M523" s="5">
        <v>0.0</v>
      </c>
      <c r="N523" s="5">
        <v>0.0</v>
      </c>
      <c r="O523" s="5">
        <v>0.0</v>
      </c>
      <c r="P523" s="5">
        <v>0.0</v>
      </c>
      <c r="Q523" s="5">
        <v>0.0</v>
      </c>
      <c r="R523" s="5">
        <v>0.0</v>
      </c>
      <c r="S523" s="5">
        <v>0.0</v>
      </c>
      <c r="T523" s="5">
        <v>0.0</v>
      </c>
      <c r="U523" s="5">
        <v>0.0</v>
      </c>
      <c r="V523" s="5">
        <v>0.0</v>
      </c>
      <c r="W523" s="5">
        <v>0.0</v>
      </c>
      <c r="X523" s="5">
        <v>0.0</v>
      </c>
      <c r="Y523" s="5">
        <v>0.0</v>
      </c>
      <c r="Z523" s="5">
        <v>0.0</v>
      </c>
      <c r="AA523" s="5">
        <v>0.0</v>
      </c>
      <c r="AB523" s="5">
        <v>0.0</v>
      </c>
      <c r="AC523" s="5">
        <v>0.0</v>
      </c>
      <c r="AD523" s="5">
        <v>0.0</v>
      </c>
      <c r="AE523" s="5">
        <v>0.0</v>
      </c>
      <c r="AF523" s="6">
        <f>IFERROR(__xludf.DUMMYFUNCTION("IFERROR(
  VLOOKUP(
    A523,
    IMPORTRANGE(
      ""1ZygntHC1J6IxzKbTidmOyf5nUyW4GCLurHCjexrLm_o        "",
      ""HTMLキャッシュ!A:F""
    ),
    3,
    FALSE
  ),
  0
)
"),46052.53912037037)</f>
        <v>46052.53912</v>
      </c>
      <c r="AG523" s="5"/>
      <c r="AH523" s="5"/>
      <c r="AI523" s="5"/>
      <c r="AJ523" s="5"/>
      <c r="AK523" s="5"/>
      <c r="AL523" s="5"/>
      <c r="AM523" s="5"/>
      <c r="AN523" s="5"/>
      <c r="AO523" s="5"/>
      <c r="AP523" s="5"/>
      <c r="AQ523" s="5"/>
      <c r="AR523" s="3"/>
      <c r="AS523" s="5"/>
      <c r="AT523" s="5"/>
      <c r="AU523" s="5"/>
      <c r="AV523" s="5"/>
      <c r="AW523" s="5"/>
      <c r="AX523" s="5"/>
      <c r="AY523" s="5"/>
      <c r="AZ523" s="7"/>
      <c r="BA523" s="7"/>
    </row>
    <row r="524" ht="16.5" customHeight="1">
      <c r="A524" s="4" t="s">
        <v>1080</v>
      </c>
      <c r="B524" s="5">
        <v>1.0</v>
      </c>
      <c r="C524" s="5">
        <v>1.0</v>
      </c>
      <c r="D524" s="1" t="s">
        <v>1081</v>
      </c>
      <c r="E524" s="5">
        <v>0.0</v>
      </c>
      <c r="F524" s="5">
        <v>0.0</v>
      </c>
      <c r="G524" s="5">
        <v>1.0</v>
      </c>
      <c r="H524" s="5">
        <v>0.0</v>
      </c>
      <c r="I524" s="5">
        <v>0.0</v>
      </c>
      <c r="J524" s="5">
        <v>0.0</v>
      </c>
      <c r="K524" s="5">
        <v>0.0</v>
      </c>
      <c r="L524" s="5">
        <v>0.0</v>
      </c>
      <c r="M524" s="5">
        <v>0.0</v>
      </c>
      <c r="N524" s="5">
        <v>0.0</v>
      </c>
      <c r="O524" s="5">
        <v>0.0</v>
      </c>
      <c r="P524" s="5">
        <v>0.0</v>
      </c>
      <c r="Q524" s="5">
        <v>0.0</v>
      </c>
      <c r="R524" s="5">
        <v>0.0</v>
      </c>
      <c r="S524" s="5">
        <v>0.0</v>
      </c>
      <c r="T524" s="5">
        <v>0.0</v>
      </c>
      <c r="U524" s="5">
        <v>0.0</v>
      </c>
      <c r="V524" s="5">
        <v>0.0</v>
      </c>
      <c r="W524" s="5">
        <v>0.0</v>
      </c>
      <c r="X524" s="5">
        <v>0.0</v>
      </c>
      <c r="Y524" s="5">
        <v>0.0</v>
      </c>
      <c r="Z524" s="5">
        <v>0.0</v>
      </c>
      <c r="AA524" s="5">
        <v>0.0</v>
      </c>
      <c r="AB524" s="5">
        <v>0.0</v>
      </c>
      <c r="AC524" s="5">
        <v>0.0</v>
      </c>
      <c r="AD524" s="5">
        <v>0.0</v>
      </c>
      <c r="AE524" s="5">
        <v>0.0</v>
      </c>
      <c r="AF524" s="6">
        <f>IFERROR(__xludf.DUMMYFUNCTION("IFERROR(
  VLOOKUP(
    A524,
    IMPORTRANGE(
      ""1ZygntHC1J6IxzKbTidmOyf5nUyW4GCLurHCjexrLm_o        "",
      ""HTMLキャッシュ!A:F""
    ),
    3,
    FALSE
  ),
  0
)
"),46052.520578703705)</f>
        <v>46052.52058</v>
      </c>
      <c r="AG524" s="5"/>
      <c r="AH524" s="5"/>
      <c r="AI524" s="5"/>
      <c r="AJ524" s="5"/>
      <c r="AK524" s="5"/>
      <c r="AL524" s="5"/>
      <c r="AM524" s="5"/>
      <c r="AN524" s="5"/>
      <c r="AO524" s="5"/>
      <c r="AP524" s="5"/>
      <c r="AQ524" s="5"/>
      <c r="AR524" s="3"/>
      <c r="AS524" s="5"/>
      <c r="AT524" s="5"/>
      <c r="AU524" s="5"/>
      <c r="AV524" s="5"/>
      <c r="AW524" s="5"/>
      <c r="AX524" s="5"/>
      <c r="AY524" s="5"/>
      <c r="AZ524" s="7"/>
      <c r="BA524" s="7"/>
    </row>
    <row r="525" ht="16.5" customHeight="1">
      <c r="A525" s="4" t="s">
        <v>1082</v>
      </c>
      <c r="B525" s="5">
        <v>0.0</v>
      </c>
      <c r="C525" s="5">
        <v>1.0</v>
      </c>
      <c r="D525" s="1" t="s">
        <v>1083</v>
      </c>
      <c r="E525" s="5">
        <v>0.0</v>
      </c>
      <c r="F525" s="5">
        <v>0.0</v>
      </c>
      <c r="G525" s="5">
        <v>0.0</v>
      </c>
      <c r="H525" s="5">
        <v>0.0</v>
      </c>
      <c r="I525" s="5">
        <v>0.0</v>
      </c>
      <c r="J525" s="5">
        <v>0.0</v>
      </c>
      <c r="K525" s="5">
        <v>0.0</v>
      </c>
      <c r="L525" s="5">
        <v>0.0</v>
      </c>
      <c r="M525" s="5">
        <v>0.0</v>
      </c>
      <c r="N525" s="5">
        <v>0.0</v>
      </c>
      <c r="O525" s="5">
        <v>0.0</v>
      </c>
      <c r="P525" s="5">
        <v>0.0</v>
      </c>
      <c r="Q525" s="5">
        <v>0.0</v>
      </c>
      <c r="R525" s="5">
        <v>0.0</v>
      </c>
      <c r="S525" s="5">
        <v>0.0</v>
      </c>
      <c r="T525" s="5">
        <v>0.0</v>
      </c>
      <c r="U525" s="5">
        <v>1.0</v>
      </c>
      <c r="V525" s="5">
        <v>0.0</v>
      </c>
      <c r="W525" s="5">
        <v>0.0</v>
      </c>
      <c r="X525" s="5">
        <v>0.0</v>
      </c>
      <c r="Y525" s="5">
        <v>0.0</v>
      </c>
      <c r="Z525" s="5">
        <v>0.0</v>
      </c>
      <c r="AA525" s="5">
        <v>0.0</v>
      </c>
      <c r="AB525" s="5">
        <v>0.0</v>
      </c>
      <c r="AC525" s="5">
        <v>0.0</v>
      </c>
      <c r="AD525" s="5">
        <v>0.0</v>
      </c>
      <c r="AE525" s="5">
        <v>0.0</v>
      </c>
      <c r="AF525" s="6">
        <f>IFERROR(__xludf.DUMMYFUNCTION("IFERROR(
  VLOOKUP(
    A525,
    IMPORTRANGE(
      ""1ZygntHC1J6IxzKbTidmOyf5nUyW4GCLurHCjexrLm_o        "",
      ""HTMLキャッシュ!A:F""
    ),
    3,
    FALSE
  ),
  0
)
"),46052.625706018516)</f>
        <v>46052.62571</v>
      </c>
      <c r="AG525" s="5"/>
      <c r="AH525" s="5"/>
      <c r="AI525" s="5"/>
      <c r="AJ525" s="5"/>
      <c r="AK525" s="5"/>
      <c r="AL525" s="5"/>
      <c r="AM525" s="5"/>
      <c r="AN525" s="5"/>
      <c r="AO525" s="5"/>
      <c r="AP525" s="5"/>
      <c r="AQ525" s="5"/>
      <c r="AR525" s="3"/>
      <c r="AS525" s="5"/>
      <c r="AT525" s="5"/>
      <c r="AU525" s="5"/>
      <c r="AV525" s="5"/>
      <c r="AW525" s="5"/>
      <c r="AX525" s="5"/>
      <c r="AY525" s="5"/>
      <c r="AZ525" s="7"/>
      <c r="BA525" s="7"/>
    </row>
    <row r="526" ht="16.5" customHeight="1">
      <c r="A526" s="4" t="s">
        <v>1084</v>
      </c>
      <c r="B526" s="5">
        <v>0.0</v>
      </c>
      <c r="C526" s="5">
        <v>1.0</v>
      </c>
      <c r="D526" s="1" t="s">
        <v>1085</v>
      </c>
      <c r="E526" s="5">
        <v>0.0</v>
      </c>
      <c r="F526" s="5">
        <v>1.0</v>
      </c>
      <c r="G526" s="5">
        <v>0.0</v>
      </c>
      <c r="H526" s="5">
        <v>0.0</v>
      </c>
      <c r="I526" s="5">
        <v>0.0</v>
      </c>
      <c r="J526" s="5">
        <v>0.0</v>
      </c>
      <c r="K526" s="5">
        <v>0.0</v>
      </c>
      <c r="L526" s="5">
        <v>0.0</v>
      </c>
      <c r="M526" s="5">
        <v>0.0</v>
      </c>
      <c r="N526" s="5">
        <v>0.0</v>
      </c>
      <c r="O526" s="5">
        <v>0.0</v>
      </c>
      <c r="P526" s="5">
        <v>0.0</v>
      </c>
      <c r="Q526" s="5">
        <v>0.0</v>
      </c>
      <c r="R526" s="5">
        <v>0.0</v>
      </c>
      <c r="S526" s="5">
        <v>0.0</v>
      </c>
      <c r="T526" s="5">
        <v>0.0</v>
      </c>
      <c r="U526" s="5">
        <v>0.0</v>
      </c>
      <c r="V526" s="5">
        <v>0.0</v>
      </c>
      <c r="W526" s="5">
        <v>0.0</v>
      </c>
      <c r="X526" s="5">
        <v>0.0</v>
      </c>
      <c r="Y526" s="5">
        <v>0.0</v>
      </c>
      <c r="Z526" s="5">
        <v>0.0</v>
      </c>
      <c r="AA526" s="5">
        <v>0.0</v>
      </c>
      <c r="AB526" s="5">
        <v>0.0</v>
      </c>
      <c r="AC526" s="5">
        <v>0.0</v>
      </c>
      <c r="AD526" s="5">
        <v>0.0</v>
      </c>
      <c r="AE526" s="5">
        <v>0.0</v>
      </c>
      <c r="AF526" s="6">
        <f>IFERROR(__xludf.DUMMYFUNCTION("IFERROR(
  VLOOKUP(
    A526,
    IMPORTRANGE(
      ""1ZygntHC1J6IxzKbTidmOyf5nUyW4GCLurHCjexrLm_o        "",
      ""HTMLキャッシュ!A:F""
    ),
    3,
    FALSE
  ),
  0
)
"),45970.57129629629)</f>
        <v>45970.5713</v>
      </c>
      <c r="AG526" s="5"/>
      <c r="AH526" s="5"/>
      <c r="AI526" s="5"/>
      <c r="AJ526" s="5"/>
      <c r="AK526" s="5"/>
      <c r="AL526" s="5"/>
      <c r="AM526" s="5"/>
      <c r="AN526" s="5"/>
      <c r="AO526" s="5"/>
      <c r="AP526" s="5"/>
      <c r="AQ526" s="5"/>
      <c r="AR526" s="3"/>
      <c r="AS526" s="5"/>
      <c r="AT526" s="5"/>
      <c r="AU526" s="5"/>
      <c r="AV526" s="5"/>
      <c r="AW526" s="5"/>
      <c r="AX526" s="5"/>
      <c r="AY526" s="5"/>
      <c r="AZ526" s="7"/>
      <c r="BA526" s="7"/>
    </row>
    <row r="527" ht="16.5" customHeight="1">
      <c r="A527" s="4" t="s">
        <v>1086</v>
      </c>
      <c r="B527" s="5">
        <v>0.0</v>
      </c>
      <c r="C527" s="5">
        <v>1.0</v>
      </c>
      <c r="D527" s="1" t="s">
        <v>1087</v>
      </c>
      <c r="E527" s="5">
        <v>0.0</v>
      </c>
      <c r="F527" s="5">
        <v>1.0</v>
      </c>
      <c r="G527" s="5">
        <v>0.0</v>
      </c>
      <c r="H527" s="5">
        <v>0.0</v>
      </c>
      <c r="I527" s="5">
        <v>0.0</v>
      </c>
      <c r="J527" s="5">
        <v>0.0</v>
      </c>
      <c r="K527" s="5">
        <v>0.0</v>
      </c>
      <c r="L527" s="5">
        <v>0.0</v>
      </c>
      <c r="M527" s="5">
        <v>0.0</v>
      </c>
      <c r="N527" s="5">
        <v>0.0</v>
      </c>
      <c r="O527" s="5">
        <v>0.0</v>
      </c>
      <c r="P527" s="5">
        <v>0.0</v>
      </c>
      <c r="Q527" s="5">
        <v>0.0</v>
      </c>
      <c r="R527" s="5">
        <v>0.0</v>
      </c>
      <c r="S527" s="5">
        <v>0.0</v>
      </c>
      <c r="T527" s="5">
        <v>0.0</v>
      </c>
      <c r="U527" s="5">
        <v>0.0</v>
      </c>
      <c r="V527" s="5">
        <v>0.0</v>
      </c>
      <c r="W527" s="5">
        <v>0.0</v>
      </c>
      <c r="X527" s="5">
        <v>0.0</v>
      </c>
      <c r="Y527" s="5">
        <v>0.0</v>
      </c>
      <c r="Z527" s="5">
        <v>0.0</v>
      </c>
      <c r="AA527" s="5">
        <v>0.0</v>
      </c>
      <c r="AB527" s="5">
        <v>0.0</v>
      </c>
      <c r="AC527" s="5">
        <v>0.0</v>
      </c>
      <c r="AD527" s="5">
        <v>0.0</v>
      </c>
      <c r="AE527" s="5">
        <v>0.0</v>
      </c>
      <c r="AF527" s="6">
        <f>IFERROR(__xludf.DUMMYFUNCTION("IFERROR(
  VLOOKUP(
    A527,
    IMPORTRANGE(
      ""1ZygntHC1J6IxzKbTidmOyf5nUyW4GCLurHCjexrLm_o        "",
      ""HTMLキャッシュ!A:F""
    ),
    3,
    FALSE
  ),
  0
)
"),43890.703252314815)</f>
        <v>43890.70325</v>
      </c>
      <c r="AG527" s="5"/>
      <c r="AH527" s="5"/>
      <c r="AI527" s="5"/>
      <c r="AJ527" s="5"/>
      <c r="AK527" s="5"/>
      <c r="AL527" s="5"/>
      <c r="AM527" s="5"/>
      <c r="AN527" s="5"/>
      <c r="AO527" s="5"/>
      <c r="AP527" s="5"/>
      <c r="AQ527" s="5"/>
      <c r="AR527" s="3"/>
      <c r="AS527" s="5"/>
      <c r="AT527" s="5"/>
      <c r="AU527" s="5"/>
      <c r="AV527" s="5"/>
      <c r="AW527" s="5"/>
      <c r="AX527" s="5"/>
      <c r="AY527" s="5"/>
      <c r="AZ527" s="7"/>
      <c r="BA527" s="7"/>
    </row>
    <row r="528" ht="16.5" customHeight="1">
      <c r="A528" s="4" t="s">
        <v>1088</v>
      </c>
      <c r="B528" s="5">
        <v>0.0</v>
      </c>
      <c r="C528" s="5">
        <v>1.0</v>
      </c>
      <c r="D528" s="1" t="s">
        <v>1089</v>
      </c>
      <c r="E528" s="5">
        <v>0.0</v>
      </c>
      <c r="F528" s="5">
        <v>0.0</v>
      </c>
      <c r="G528" s="5">
        <v>0.0</v>
      </c>
      <c r="H528" s="5">
        <v>0.0</v>
      </c>
      <c r="I528" s="5">
        <v>0.0</v>
      </c>
      <c r="J528" s="5">
        <v>0.0</v>
      </c>
      <c r="K528" s="5">
        <v>0.0</v>
      </c>
      <c r="L528" s="5">
        <v>0.0</v>
      </c>
      <c r="M528" s="5">
        <v>0.0</v>
      </c>
      <c r="N528" s="5">
        <v>0.0</v>
      </c>
      <c r="O528" s="5">
        <v>0.0</v>
      </c>
      <c r="P528" s="5">
        <v>0.0</v>
      </c>
      <c r="Q528" s="5">
        <v>0.0</v>
      </c>
      <c r="R528" s="5">
        <v>0.0</v>
      </c>
      <c r="S528" s="5">
        <v>0.0</v>
      </c>
      <c r="T528" s="5">
        <v>0.0</v>
      </c>
      <c r="U528" s="5">
        <v>0.0</v>
      </c>
      <c r="V528" s="5">
        <v>0.0</v>
      </c>
      <c r="W528" s="5">
        <v>0.0</v>
      </c>
      <c r="X528" s="5">
        <v>0.0</v>
      </c>
      <c r="Y528" s="5">
        <v>0.0</v>
      </c>
      <c r="Z528" s="5">
        <v>0.0</v>
      </c>
      <c r="AA528" s="5">
        <v>0.0</v>
      </c>
      <c r="AB528" s="5">
        <v>0.0</v>
      </c>
      <c r="AC528" s="5">
        <v>1.0</v>
      </c>
      <c r="AD528" s="5">
        <v>0.0</v>
      </c>
      <c r="AE528" s="5">
        <v>0.0</v>
      </c>
      <c r="AF528" s="6">
        <f>IFERROR(__xludf.DUMMYFUNCTION("IFERROR(
  VLOOKUP(
    A528,
    IMPORTRANGE(
      ""1ZygntHC1J6IxzKbTidmOyf5nUyW4GCLurHCjexrLm_o        "",
      ""HTMLキャッシュ!A:F""
    ),
    3,
    FALSE
  ),
  0
)
"),43923.81863425926)</f>
        <v>43923.81863</v>
      </c>
      <c r="AG528" s="5"/>
      <c r="AH528" s="5"/>
      <c r="AI528" s="5"/>
      <c r="AJ528" s="5"/>
      <c r="AK528" s="5"/>
      <c r="AL528" s="5"/>
      <c r="AM528" s="5"/>
      <c r="AN528" s="5"/>
      <c r="AO528" s="5"/>
      <c r="AP528" s="5"/>
      <c r="AQ528" s="5"/>
      <c r="AR528" s="3"/>
      <c r="AS528" s="5"/>
      <c r="AT528" s="5"/>
      <c r="AU528" s="5"/>
      <c r="AV528" s="5"/>
      <c r="AW528" s="5"/>
      <c r="AX528" s="5"/>
      <c r="AY528" s="5"/>
      <c r="AZ528" s="7"/>
      <c r="BA528" s="7"/>
    </row>
    <row r="529" ht="16.5" customHeight="1">
      <c r="A529" s="4" t="s">
        <v>1090</v>
      </c>
      <c r="B529" s="5">
        <v>0.0</v>
      </c>
      <c r="C529" s="5">
        <v>1.0</v>
      </c>
      <c r="D529" s="1" t="s">
        <v>1091</v>
      </c>
      <c r="E529" s="5">
        <v>0.0</v>
      </c>
      <c r="F529" s="5">
        <v>0.0</v>
      </c>
      <c r="G529" s="5">
        <v>0.0</v>
      </c>
      <c r="H529" s="5">
        <v>0.0</v>
      </c>
      <c r="I529" s="5">
        <v>0.0</v>
      </c>
      <c r="J529" s="5">
        <v>0.0</v>
      </c>
      <c r="K529" s="5">
        <v>0.0</v>
      </c>
      <c r="L529" s="5">
        <v>0.0</v>
      </c>
      <c r="M529" s="5">
        <v>0.0</v>
      </c>
      <c r="N529" s="5">
        <v>0.0</v>
      </c>
      <c r="O529" s="5">
        <v>0.0</v>
      </c>
      <c r="P529" s="5">
        <v>0.0</v>
      </c>
      <c r="Q529" s="5">
        <v>0.0</v>
      </c>
      <c r="R529" s="5">
        <v>1.0</v>
      </c>
      <c r="S529" s="5">
        <v>0.0</v>
      </c>
      <c r="T529" s="5">
        <v>0.0</v>
      </c>
      <c r="U529" s="5">
        <v>0.0</v>
      </c>
      <c r="V529" s="5">
        <v>0.0</v>
      </c>
      <c r="W529" s="5">
        <v>0.0</v>
      </c>
      <c r="X529" s="5">
        <v>0.0</v>
      </c>
      <c r="Y529" s="5">
        <v>0.0</v>
      </c>
      <c r="Z529" s="5">
        <v>0.0</v>
      </c>
      <c r="AA529" s="5">
        <v>0.0</v>
      </c>
      <c r="AB529" s="5">
        <v>0.0</v>
      </c>
      <c r="AC529" s="5">
        <v>0.0</v>
      </c>
      <c r="AD529" s="5">
        <v>0.0</v>
      </c>
      <c r="AE529" s="5">
        <v>0.0</v>
      </c>
      <c r="AF529" s="6">
        <f>IFERROR(__xludf.DUMMYFUNCTION("IFERROR(
  VLOOKUP(
    A529,
    IMPORTRANGE(
      ""1ZygntHC1J6IxzKbTidmOyf5nUyW4GCLurHCjexrLm_o        "",
      ""HTMLキャッシュ!A:F""
    ),
    3,
    FALSE
  ),
  0
)
"),46043.82680555555)</f>
        <v>46043.82681</v>
      </c>
      <c r="AG529" s="5"/>
      <c r="AH529" s="5"/>
      <c r="AI529" s="5"/>
      <c r="AJ529" s="5"/>
      <c r="AK529" s="5"/>
      <c r="AL529" s="5"/>
      <c r="AM529" s="5"/>
      <c r="AN529" s="5"/>
      <c r="AO529" s="5"/>
      <c r="AP529" s="5"/>
      <c r="AQ529" s="5"/>
      <c r="AR529" s="3"/>
      <c r="AS529" s="5"/>
      <c r="AT529" s="5"/>
      <c r="AU529" s="5"/>
      <c r="AV529" s="5"/>
      <c r="AW529" s="5"/>
      <c r="AX529" s="5"/>
      <c r="AY529" s="5"/>
      <c r="AZ529" s="7"/>
      <c r="BA529" s="7"/>
    </row>
    <row r="530" ht="16.5" customHeight="1">
      <c r="A530" s="4" t="s">
        <v>1092</v>
      </c>
      <c r="B530" s="5">
        <v>0.0</v>
      </c>
      <c r="C530" s="5">
        <v>1.0</v>
      </c>
      <c r="D530" s="1" t="s">
        <v>1093</v>
      </c>
      <c r="E530" s="5">
        <v>0.0</v>
      </c>
      <c r="F530" s="5">
        <v>1.0</v>
      </c>
      <c r="G530" s="5">
        <v>0.0</v>
      </c>
      <c r="H530" s="5">
        <v>0.0</v>
      </c>
      <c r="I530" s="5">
        <v>0.0</v>
      </c>
      <c r="J530" s="5">
        <v>0.0</v>
      </c>
      <c r="K530" s="5">
        <v>0.0</v>
      </c>
      <c r="L530" s="5">
        <v>0.0</v>
      </c>
      <c r="M530" s="5">
        <v>0.0</v>
      </c>
      <c r="N530" s="5">
        <v>0.0</v>
      </c>
      <c r="O530" s="5">
        <v>0.0</v>
      </c>
      <c r="P530" s="5">
        <v>0.0</v>
      </c>
      <c r="Q530" s="5">
        <v>0.0</v>
      </c>
      <c r="R530" s="5">
        <v>0.0</v>
      </c>
      <c r="S530" s="5">
        <v>0.0</v>
      </c>
      <c r="T530" s="5">
        <v>0.0</v>
      </c>
      <c r="U530" s="5">
        <v>0.0</v>
      </c>
      <c r="V530" s="5">
        <v>0.0</v>
      </c>
      <c r="W530" s="5">
        <v>0.0</v>
      </c>
      <c r="X530" s="5">
        <v>0.0</v>
      </c>
      <c r="Y530" s="5">
        <v>0.0</v>
      </c>
      <c r="Z530" s="5">
        <v>0.0</v>
      </c>
      <c r="AA530" s="5">
        <v>0.0</v>
      </c>
      <c r="AB530" s="5">
        <v>0.0</v>
      </c>
      <c r="AC530" s="5">
        <v>0.0</v>
      </c>
      <c r="AD530" s="5">
        <v>0.0</v>
      </c>
      <c r="AE530" s="5">
        <v>0.0</v>
      </c>
      <c r="AF530" s="6">
        <f>IFERROR(__xludf.DUMMYFUNCTION("IFERROR(
  VLOOKUP(
    A530,
    IMPORTRANGE(
      ""1ZygntHC1J6IxzKbTidmOyf5nUyW4GCLurHCjexrLm_o        "",
      ""HTMLキャッシュ!A:F""
    ),
    3,
    FALSE
  ),
  0
)
"),46081.728946759256)</f>
        <v>46081.72895</v>
      </c>
      <c r="AG530" s="5"/>
      <c r="AH530" s="5"/>
      <c r="AI530" s="5"/>
      <c r="AJ530" s="5"/>
      <c r="AK530" s="5"/>
      <c r="AL530" s="5"/>
      <c r="AM530" s="5"/>
      <c r="AN530" s="5"/>
      <c r="AO530" s="5"/>
      <c r="AP530" s="5"/>
      <c r="AQ530" s="5"/>
      <c r="AR530" s="3"/>
      <c r="AS530" s="5"/>
      <c r="AT530" s="5"/>
      <c r="AU530" s="5"/>
      <c r="AV530" s="5"/>
      <c r="AW530" s="5"/>
      <c r="AX530" s="5"/>
      <c r="AY530" s="5"/>
      <c r="AZ530" s="7"/>
      <c r="BA530" s="7"/>
    </row>
    <row r="531" ht="16.5" customHeight="1">
      <c r="A531" s="4" t="s">
        <v>1094</v>
      </c>
      <c r="B531" s="5">
        <v>13.0</v>
      </c>
      <c r="C531" s="5">
        <v>1.0</v>
      </c>
      <c r="D531" s="1" t="s">
        <v>1095</v>
      </c>
      <c r="E531" s="5">
        <v>0.0</v>
      </c>
      <c r="F531" s="5">
        <v>0.0</v>
      </c>
      <c r="G531" s="5">
        <v>0.0</v>
      </c>
      <c r="H531" s="5">
        <v>0.0</v>
      </c>
      <c r="I531" s="5">
        <v>0.0</v>
      </c>
      <c r="J531" s="5">
        <v>1.0</v>
      </c>
      <c r="K531" s="5">
        <v>0.0</v>
      </c>
      <c r="L531" s="5">
        <v>0.0</v>
      </c>
      <c r="M531" s="5">
        <v>0.0</v>
      </c>
      <c r="N531" s="5">
        <v>0.0</v>
      </c>
      <c r="O531" s="5">
        <v>0.0</v>
      </c>
      <c r="P531" s="5">
        <v>0.0</v>
      </c>
      <c r="Q531" s="5">
        <v>0.0</v>
      </c>
      <c r="R531" s="5">
        <v>0.0</v>
      </c>
      <c r="S531" s="5">
        <v>0.0</v>
      </c>
      <c r="T531" s="5">
        <v>0.0</v>
      </c>
      <c r="U531" s="5">
        <v>0.0</v>
      </c>
      <c r="V531" s="5">
        <v>0.0</v>
      </c>
      <c r="W531" s="5">
        <v>0.0</v>
      </c>
      <c r="X531" s="5">
        <v>0.0</v>
      </c>
      <c r="Y531" s="5">
        <v>0.0</v>
      </c>
      <c r="Z531" s="5">
        <v>0.0</v>
      </c>
      <c r="AA531" s="5">
        <v>0.0</v>
      </c>
      <c r="AB531" s="5">
        <v>0.0</v>
      </c>
      <c r="AC531" s="5">
        <v>0.0</v>
      </c>
      <c r="AD531" s="5">
        <v>0.0</v>
      </c>
      <c r="AE531" s="5">
        <v>0.0</v>
      </c>
      <c r="AF531" s="6">
        <f>IFERROR(__xludf.DUMMYFUNCTION("IFERROR(
  VLOOKUP(
    A531,
    IMPORTRANGE(
      ""1ZygntHC1J6IxzKbTidmOyf5nUyW4GCLurHCjexrLm_o        "",
      ""HTMLキャッシュ!A:F""
    ),
    3,
    FALSE
  ),
  0
)
"),46078.61667824074)</f>
        <v>46078.61668</v>
      </c>
      <c r="AG531" s="5"/>
      <c r="AH531" s="5"/>
      <c r="AI531" s="5"/>
      <c r="AJ531" s="5"/>
      <c r="AK531" s="5"/>
      <c r="AL531" s="5"/>
      <c r="AM531" s="5"/>
      <c r="AN531" s="5"/>
      <c r="AO531" s="5"/>
      <c r="AP531" s="5"/>
      <c r="AQ531" s="5"/>
      <c r="AR531" s="3"/>
      <c r="AS531" s="5"/>
      <c r="AT531" s="5"/>
      <c r="AU531" s="5"/>
      <c r="AV531" s="5"/>
      <c r="AW531" s="5"/>
      <c r="AX531" s="5"/>
      <c r="AY531" s="5"/>
      <c r="AZ531" s="7"/>
      <c r="BA531" s="7"/>
    </row>
    <row r="532" ht="16.5" customHeight="1">
      <c r="A532" s="4" t="s">
        <v>1096</v>
      </c>
      <c r="B532" s="5">
        <v>1.0</v>
      </c>
      <c r="C532" s="5">
        <v>1.0</v>
      </c>
      <c r="D532" s="1" t="s">
        <v>1097</v>
      </c>
      <c r="E532" s="5">
        <v>0.0</v>
      </c>
      <c r="F532" s="5">
        <v>1.0</v>
      </c>
      <c r="G532" s="5">
        <v>0.0</v>
      </c>
      <c r="H532" s="5">
        <v>0.0</v>
      </c>
      <c r="I532" s="5">
        <v>0.0</v>
      </c>
      <c r="J532" s="5">
        <v>0.0</v>
      </c>
      <c r="K532" s="5">
        <v>0.0</v>
      </c>
      <c r="L532" s="5">
        <v>0.0</v>
      </c>
      <c r="M532" s="5">
        <v>0.0</v>
      </c>
      <c r="N532" s="5">
        <v>0.0</v>
      </c>
      <c r="O532" s="5">
        <v>0.0</v>
      </c>
      <c r="P532" s="5">
        <v>0.0</v>
      </c>
      <c r="Q532" s="5">
        <v>0.0</v>
      </c>
      <c r="R532" s="5">
        <v>0.0</v>
      </c>
      <c r="S532" s="5">
        <v>0.0</v>
      </c>
      <c r="T532" s="5">
        <v>0.0</v>
      </c>
      <c r="U532" s="5">
        <v>0.0</v>
      </c>
      <c r="V532" s="5">
        <v>0.0</v>
      </c>
      <c r="W532" s="5">
        <v>0.0</v>
      </c>
      <c r="X532" s="5">
        <v>0.0</v>
      </c>
      <c r="Y532" s="5">
        <v>0.0</v>
      </c>
      <c r="Z532" s="5">
        <v>0.0</v>
      </c>
      <c r="AA532" s="5">
        <v>0.0</v>
      </c>
      <c r="AB532" s="5">
        <v>0.0</v>
      </c>
      <c r="AC532" s="5">
        <v>0.0</v>
      </c>
      <c r="AD532" s="5">
        <v>0.0</v>
      </c>
      <c r="AE532" s="5">
        <v>0.0</v>
      </c>
      <c r="AF532" s="6">
        <f>IFERROR(__xludf.DUMMYFUNCTION("IFERROR(
  VLOOKUP(
    A532,
    IMPORTRANGE(
      ""1ZygntHC1J6IxzKbTidmOyf5nUyW4GCLurHCjexrLm_o        "",
      ""HTMLキャッシュ!A:F""
    ),
    3,
    FALSE
  ),
  0
)
"),46077.79957175926)</f>
        <v>46077.79957</v>
      </c>
      <c r="AG532" s="5"/>
      <c r="AH532" s="5"/>
      <c r="AI532" s="5"/>
      <c r="AJ532" s="5"/>
      <c r="AK532" s="5"/>
      <c r="AL532" s="5"/>
      <c r="AM532" s="5"/>
      <c r="AN532" s="5"/>
      <c r="AO532" s="5"/>
      <c r="AP532" s="5"/>
      <c r="AQ532" s="5"/>
      <c r="AR532" s="3"/>
      <c r="AS532" s="5"/>
      <c r="AT532" s="5"/>
      <c r="AU532" s="5"/>
      <c r="AV532" s="5"/>
      <c r="AW532" s="5"/>
      <c r="AX532" s="5"/>
      <c r="AY532" s="5"/>
      <c r="AZ532" s="7"/>
      <c r="BA532" s="7"/>
    </row>
    <row r="533" ht="16.5" customHeight="1">
      <c r="A533" s="4" t="s">
        <v>1098</v>
      </c>
      <c r="B533" s="5">
        <v>0.0</v>
      </c>
      <c r="C533" s="5">
        <v>1.0</v>
      </c>
      <c r="D533" s="1" t="s">
        <v>1099</v>
      </c>
      <c r="E533" s="5">
        <v>0.0</v>
      </c>
      <c r="F533" s="5">
        <v>1.0</v>
      </c>
      <c r="G533" s="5">
        <v>0.0</v>
      </c>
      <c r="H533" s="5">
        <v>0.0</v>
      </c>
      <c r="I533" s="5">
        <v>0.0</v>
      </c>
      <c r="J533" s="5">
        <v>0.0</v>
      </c>
      <c r="K533" s="5">
        <v>0.0</v>
      </c>
      <c r="L533" s="5">
        <v>0.0</v>
      </c>
      <c r="M533" s="5">
        <v>0.0</v>
      </c>
      <c r="N533" s="5">
        <v>0.0</v>
      </c>
      <c r="O533" s="5">
        <v>0.0</v>
      </c>
      <c r="P533" s="5">
        <v>0.0</v>
      </c>
      <c r="Q533" s="5">
        <v>0.0</v>
      </c>
      <c r="R533" s="5">
        <v>0.0</v>
      </c>
      <c r="S533" s="5">
        <v>0.0</v>
      </c>
      <c r="T533" s="5">
        <v>0.0</v>
      </c>
      <c r="U533" s="5">
        <v>0.0</v>
      </c>
      <c r="V533" s="5">
        <v>0.0</v>
      </c>
      <c r="W533" s="5">
        <v>0.0</v>
      </c>
      <c r="X533" s="5">
        <v>0.0</v>
      </c>
      <c r="Y533" s="5">
        <v>0.0</v>
      </c>
      <c r="Z533" s="5">
        <v>0.0</v>
      </c>
      <c r="AA533" s="5">
        <v>0.0</v>
      </c>
      <c r="AB533" s="5">
        <v>0.0</v>
      </c>
      <c r="AC533" s="5">
        <v>0.0</v>
      </c>
      <c r="AD533" s="5">
        <v>0.0</v>
      </c>
      <c r="AE533" s="5">
        <v>0.0</v>
      </c>
      <c r="AF533" s="6">
        <f>IFERROR(__xludf.DUMMYFUNCTION("IFERROR(
  VLOOKUP(
    A533,
    IMPORTRANGE(
      ""1ZygntHC1J6IxzKbTidmOyf5nUyW4GCLurHCjexrLm_o        "",
      ""HTMLキャッシュ!A:F""
    ),
    3,
    FALSE
  ),
  0
)
"),46043.57392361111)</f>
        <v>46043.57392</v>
      </c>
      <c r="AG533" s="5"/>
      <c r="AH533" s="5"/>
      <c r="AI533" s="5"/>
      <c r="AJ533" s="5"/>
      <c r="AK533" s="5"/>
      <c r="AL533" s="5"/>
      <c r="AM533" s="5"/>
      <c r="AN533" s="5"/>
      <c r="AO533" s="5"/>
      <c r="AP533" s="5"/>
      <c r="AQ533" s="5"/>
      <c r="AR533" s="3"/>
      <c r="AS533" s="5"/>
      <c r="AT533" s="5"/>
      <c r="AU533" s="5"/>
      <c r="AV533" s="5"/>
      <c r="AW533" s="5"/>
      <c r="AX533" s="5"/>
      <c r="AY533" s="5"/>
      <c r="AZ533" s="7"/>
      <c r="BA533" s="7"/>
    </row>
    <row r="534" ht="16.5" customHeight="1">
      <c r="A534" s="4" t="s">
        <v>1100</v>
      </c>
      <c r="B534" s="5">
        <v>0.0</v>
      </c>
      <c r="C534" s="5">
        <v>1.0</v>
      </c>
      <c r="D534" s="1" t="s">
        <v>1101</v>
      </c>
      <c r="E534" s="5">
        <v>0.0</v>
      </c>
      <c r="F534" s="5">
        <v>0.0</v>
      </c>
      <c r="G534" s="5">
        <v>0.0</v>
      </c>
      <c r="H534" s="5">
        <v>0.0</v>
      </c>
      <c r="I534" s="5">
        <v>0.0</v>
      </c>
      <c r="J534" s="5">
        <v>0.0</v>
      </c>
      <c r="K534" s="5">
        <v>0.0</v>
      </c>
      <c r="L534" s="5">
        <v>0.0</v>
      </c>
      <c r="M534" s="5">
        <v>0.0</v>
      </c>
      <c r="N534" s="5">
        <v>1.0</v>
      </c>
      <c r="O534" s="5">
        <v>0.0</v>
      </c>
      <c r="P534" s="5">
        <v>0.0</v>
      </c>
      <c r="Q534" s="5">
        <v>0.0</v>
      </c>
      <c r="R534" s="5">
        <v>0.0</v>
      </c>
      <c r="S534" s="5">
        <v>0.0</v>
      </c>
      <c r="T534" s="5">
        <v>0.0</v>
      </c>
      <c r="U534" s="5">
        <v>0.0</v>
      </c>
      <c r="V534" s="5">
        <v>0.0</v>
      </c>
      <c r="W534" s="5">
        <v>0.0</v>
      </c>
      <c r="X534" s="5">
        <v>0.0</v>
      </c>
      <c r="Y534" s="5">
        <v>0.0</v>
      </c>
      <c r="Z534" s="5">
        <v>0.0</v>
      </c>
      <c r="AA534" s="5">
        <v>0.0</v>
      </c>
      <c r="AB534" s="5">
        <v>0.0</v>
      </c>
      <c r="AC534" s="5">
        <v>0.0</v>
      </c>
      <c r="AD534" s="5">
        <v>0.0</v>
      </c>
      <c r="AE534" s="5">
        <v>0.0</v>
      </c>
      <c r="AF534" s="6">
        <f>IFERROR(__xludf.DUMMYFUNCTION("IFERROR(
  VLOOKUP(
    A534,
    IMPORTRANGE(
      ""1ZygntHC1J6IxzKbTidmOyf5nUyW4GCLurHCjexrLm_o        "",
      ""HTMLキャッシュ!A:F""
    ),
    3,
    FALSE
  ),
  0
)
"),46052.75009259259)</f>
        <v>46052.75009</v>
      </c>
      <c r="AG534" s="5"/>
      <c r="AH534" s="5"/>
      <c r="AI534" s="5"/>
      <c r="AJ534" s="5"/>
      <c r="AK534" s="5"/>
      <c r="AL534" s="5"/>
      <c r="AM534" s="5"/>
      <c r="AN534" s="5"/>
      <c r="AO534" s="5"/>
      <c r="AP534" s="5"/>
      <c r="AQ534" s="5"/>
      <c r="AR534" s="3"/>
      <c r="AS534" s="5"/>
      <c r="AT534" s="5"/>
      <c r="AU534" s="5"/>
      <c r="AV534" s="5"/>
      <c r="AW534" s="5"/>
      <c r="AX534" s="5"/>
      <c r="AY534" s="5"/>
      <c r="AZ534" s="7"/>
      <c r="BA534" s="7"/>
    </row>
    <row r="535" ht="16.5" customHeight="1">
      <c r="A535" s="4" t="s">
        <v>1102</v>
      </c>
      <c r="B535" s="5">
        <v>1.0</v>
      </c>
      <c r="C535" s="5">
        <v>1.0</v>
      </c>
      <c r="D535" s="1" t="s">
        <v>1103</v>
      </c>
      <c r="E535" s="5">
        <v>0.0</v>
      </c>
      <c r="F535" s="5">
        <v>0.0</v>
      </c>
      <c r="G535" s="5">
        <v>0.0</v>
      </c>
      <c r="H535" s="5">
        <v>0.0</v>
      </c>
      <c r="I535" s="5">
        <v>0.0</v>
      </c>
      <c r="J535" s="5">
        <v>0.0</v>
      </c>
      <c r="K535" s="5">
        <v>0.0</v>
      </c>
      <c r="L535" s="5">
        <v>0.0</v>
      </c>
      <c r="M535" s="5">
        <v>0.0</v>
      </c>
      <c r="N535" s="5">
        <v>0.0</v>
      </c>
      <c r="O535" s="5">
        <v>0.0</v>
      </c>
      <c r="P535" s="5">
        <v>0.0</v>
      </c>
      <c r="Q535" s="5">
        <v>0.0</v>
      </c>
      <c r="R535" s="5">
        <v>0.0</v>
      </c>
      <c r="S535" s="5">
        <v>0.0</v>
      </c>
      <c r="T535" s="5">
        <v>0.0</v>
      </c>
      <c r="U535" s="5">
        <v>1.0</v>
      </c>
      <c r="V535" s="5">
        <v>0.0</v>
      </c>
      <c r="W535" s="5">
        <v>0.0</v>
      </c>
      <c r="X535" s="5">
        <v>0.0</v>
      </c>
      <c r="Y535" s="5">
        <v>0.0</v>
      </c>
      <c r="Z535" s="5">
        <v>0.0</v>
      </c>
      <c r="AA535" s="5">
        <v>0.0</v>
      </c>
      <c r="AB535" s="5">
        <v>0.0</v>
      </c>
      <c r="AC535" s="5">
        <v>0.0</v>
      </c>
      <c r="AD535" s="5">
        <v>0.0</v>
      </c>
      <c r="AE535" s="5">
        <v>0.0</v>
      </c>
      <c r="AF535" s="6">
        <f>IFERROR(__xludf.DUMMYFUNCTION("IFERROR(
  VLOOKUP(
    A535,
    IMPORTRANGE(
      ""1ZygntHC1J6IxzKbTidmOyf5nUyW4GCLurHCjexrLm_o        "",
      ""HTMLキャッシュ!A:F""
    ),
    3,
    FALSE
  ),
  0
)
"),46073.84675925926)</f>
        <v>46073.84676</v>
      </c>
      <c r="AG535" s="5"/>
      <c r="AH535" s="5"/>
      <c r="AI535" s="5"/>
      <c r="AJ535" s="5"/>
      <c r="AK535" s="5"/>
      <c r="AL535" s="5"/>
      <c r="AM535" s="5"/>
      <c r="AN535" s="5"/>
      <c r="AO535" s="5"/>
      <c r="AP535" s="5"/>
      <c r="AQ535" s="5"/>
      <c r="AR535" s="3"/>
      <c r="AS535" s="5"/>
      <c r="AT535" s="5"/>
      <c r="AU535" s="5"/>
      <c r="AV535" s="5"/>
      <c r="AW535" s="5"/>
      <c r="AX535" s="5"/>
      <c r="AY535" s="5"/>
      <c r="AZ535" s="7"/>
      <c r="BA535" s="7"/>
    </row>
    <row r="536" ht="16.5" customHeight="1">
      <c r="A536" s="4" t="s">
        <v>1104</v>
      </c>
      <c r="B536" s="5">
        <v>0.0</v>
      </c>
      <c r="C536" s="5">
        <v>1.0</v>
      </c>
      <c r="D536" s="1" t="s">
        <v>1105</v>
      </c>
      <c r="E536" s="5">
        <v>0.0</v>
      </c>
      <c r="F536" s="5">
        <v>0.0</v>
      </c>
      <c r="G536" s="5">
        <v>0.0</v>
      </c>
      <c r="H536" s="5">
        <v>0.0</v>
      </c>
      <c r="I536" s="5">
        <v>0.0</v>
      </c>
      <c r="J536" s="5">
        <v>0.0</v>
      </c>
      <c r="K536" s="5">
        <v>0.0</v>
      </c>
      <c r="L536" s="5">
        <v>0.0</v>
      </c>
      <c r="M536" s="5">
        <v>0.0</v>
      </c>
      <c r="N536" s="5">
        <v>0.0</v>
      </c>
      <c r="O536" s="5">
        <v>0.0</v>
      </c>
      <c r="P536" s="5">
        <v>0.0</v>
      </c>
      <c r="Q536" s="5">
        <v>0.0</v>
      </c>
      <c r="R536" s="5">
        <v>1.0</v>
      </c>
      <c r="S536" s="5">
        <v>0.0</v>
      </c>
      <c r="T536" s="5">
        <v>0.0</v>
      </c>
      <c r="U536" s="5">
        <v>0.0</v>
      </c>
      <c r="V536" s="5">
        <v>0.0</v>
      </c>
      <c r="W536" s="5">
        <v>0.0</v>
      </c>
      <c r="X536" s="5">
        <v>0.0</v>
      </c>
      <c r="Y536" s="5">
        <v>0.0</v>
      </c>
      <c r="Z536" s="5">
        <v>0.0</v>
      </c>
      <c r="AA536" s="5">
        <v>0.0</v>
      </c>
      <c r="AB536" s="5">
        <v>0.0</v>
      </c>
      <c r="AC536" s="5">
        <v>0.0</v>
      </c>
      <c r="AD536" s="5">
        <v>0.0</v>
      </c>
      <c r="AE536" s="5">
        <v>0.0</v>
      </c>
      <c r="AF536" s="6">
        <f>IFERROR(__xludf.DUMMYFUNCTION("IFERROR(
  VLOOKUP(
    A536,
    IMPORTRANGE(
      ""1ZygntHC1J6IxzKbTidmOyf5nUyW4GCLurHCjexrLm_o        "",
      ""HTMLキャッシュ!A:F""
    ),
    3,
    FALSE
  ),
  0
)
"),46083.66168981481)</f>
        <v>46083.66169</v>
      </c>
      <c r="AG536" s="5"/>
      <c r="AH536" s="5"/>
      <c r="AI536" s="5"/>
      <c r="AJ536" s="5"/>
      <c r="AK536" s="5"/>
      <c r="AL536" s="5"/>
      <c r="AM536" s="5"/>
      <c r="AN536" s="5"/>
      <c r="AO536" s="5"/>
      <c r="AP536" s="5"/>
      <c r="AQ536" s="5"/>
      <c r="AR536" s="3"/>
      <c r="AS536" s="5"/>
      <c r="AT536" s="5"/>
      <c r="AU536" s="5"/>
      <c r="AV536" s="5"/>
      <c r="AW536" s="5"/>
      <c r="AX536" s="5"/>
      <c r="AY536" s="5"/>
      <c r="AZ536" s="7"/>
      <c r="BA536" s="7"/>
    </row>
    <row r="537" ht="16.5" customHeight="1">
      <c r="A537" s="4" t="s">
        <v>1106</v>
      </c>
      <c r="B537" s="5">
        <v>0.0</v>
      </c>
      <c r="C537" s="5">
        <v>1.0</v>
      </c>
      <c r="D537" s="1" t="s">
        <v>1107</v>
      </c>
      <c r="E537" s="5">
        <v>0.0</v>
      </c>
      <c r="F537" s="5">
        <v>0.0</v>
      </c>
      <c r="G537" s="5">
        <v>0.0</v>
      </c>
      <c r="H537" s="5">
        <v>0.0</v>
      </c>
      <c r="I537" s="5">
        <v>0.0</v>
      </c>
      <c r="J537" s="5">
        <v>1.0</v>
      </c>
      <c r="K537" s="5">
        <v>0.0</v>
      </c>
      <c r="L537" s="5">
        <v>0.0</v>
      </c>
      <c r="M537" s="5">
        <v>0.0</v>
      </c>
      <c r="N537" s="5">
        <v>0.0</v>
      </c>
      <c r="O537" s="5">
        <v>0.0</v>
      </c>
      <c r="P537" s="5">
        <v>0.0</v>
      </c>
      <c r="Q537" s="5">
        <v>0.0</v>
      </c>
      <c r="R537" s="5">
        <v>0.0</v>
      </c>
      <c r="S537" s="5">
        <v>0.0</v>
      </c>
      <c r="T537" s="5">
        <v>0.0</v>
      </c>
      <c r="U537" s="5">
        <v>0.0</v>
      </c>
      <c r="V537" s="5">
        <v>0.0</v>
      </c>
      <c r="W537" s="5">
        <v>0.0</v>
      </c>
      <c r="X537" s="5">
        <v>0.0</v>
      </c>
      <c r="Y537" s="5">
        <v>0.0</v>
      </c>
      <c r="Z537" s="5">
        <v>0.0</v>
      </c>
      <c r="AA537" s="5">
        <v>0.0</v>
      </c>
      <c r="AB537" s="5">
        <v>0.0</v>
      </c>
      <c r="AC537" s="5">
        <v>0.0</v>
      </c>
      <c r="AD537" s="5">
        <v>0.0</v>
      </c>
      <c r="AE537" s="5">
        <v>0.0</v>
      </c>
      <c r="AF537" s="6">
        <f>IFERROR(__xludf.DUMMYFUNCTION("IFERROR(
  VLOOKUP(
    A537,
    IMPORTRANGE(
      ""1ZygntHC1J6IxzKbTidmOyf5nUyW4GCLurHCjexrLm_o        "",
      ""HTMLキャッシュ!A:F""
    ),
    3,
    FALSE
  ),
  0
)
"),46043.580243055556)</f>
        <v>46043.58024</v>
      </c>
      <c r="AG537" s="5"/>
      <c r="AH537" s="5"/>
      <c r="AI537" s="5"/>
      <c r="AJ537" s="5"/>
      <c r="AK537" s="5"/>
      <c r="AL537" s="5"/>
      <c r="AM537" s="5"/>
      <c r="AN537" s="5"/>
      <c r="AO537" s="5"/>
      <c r="AP537" s="5"/>
      <c r="AQ537" s="5"/>
      <c r="AR537" s="3"/>
      <c r="AS537" s="5"/>
      <c r="AT537" s="5"/>
      <c r="AU537" s="5"/>
      <c r="AV537" s="5"/>
      <c r="AW537" s="5"/>
      <c r="AX537" s="5"/>
      <c r="AY537" s="5"/>
      <c r="AZ537" s="7"/>
      <c r="BA537" s="7"/>
    </row>
    <row r="538" ht="16.5" customHeight="1">
      <c r="A538" s="4" t="s">
        <v>1108</v>
      </c>
      <c r="B538" s="5">
        <v>9.0</v>
      </c>
      <c r="C538" s="5">
        <v>1.0</v>
      </c>
      <c r="D538" s="1" t="s">
        <v>1109</v>
      </c>
      <c r="E538" s="5">
        <v>0.0</v>
      </c>
      <c r="F538" s="5">
        <v>1.0</v>
      </c>
      <c r="G538" s="5">
        <v>0.0</v>
      </c>
      <c r="H538" s="5">
        <v>0.0</v>
      </c>
      <c r="I538" s="5">
        <v>0.0</v>
      </c>
      <c r="J538" s="5">
        <v>0.0</v>
      </c>
      <c r="K538" s="5">
        <v>0.0</v>
      </c>
      <c r="L538" s="5">
        <v>0.0</v>
      </c>
      <c r="M538" s="5">
        <v>0.0</v>
      </c>
      <c r="N538" s="5">
        <v>0.0</v>
      </c>
      <c r="O538" s="5">
        <v>0.0</v>
      </c>
      <c r="P538" s="5">
        <v>0.0</v>
      </c>
      <c r="Q538" s="5">
        <v>0.0</v>
      </c>
      <c r="R538" s="5">
        <v>0.0</v>
      </c>
      <c r="S538" s="5">
        <v>0.0</v>
      </c>
      <c r="T538" s="5">
        <v>0.0</v>
      </c>
      <c r="U538" s="5">
        <v>0.0</v>
      </c>
      <c r="V538" s="5">
        <v>0.0</v>
      </c>
      <c r="W538" s="5">
        <v>0.0</v>
      </c>
      <c r="X538" s="5">
        <v>0.0</v>
      </c>
      <c r="Y538" s="5">
        <v>0.0</v>
      </c>
      <c r="Z538" s="5">
        <v>0.0</v>
      </c>
      <c r="AA538" s="5">
        <v>0.0</v>
      </c>
      <c r="AB538" s="5">
        <v>0.0</v>
      </c>
      <c r="AC538" s="5">
        <v>0.0</v>
      </c>
      <c r="AD538" s="5">
        <v>0.0</v>
      </c>
      <c r="AE538" s="5">
        <v>0.0</v>
      </c>
      <c r="AF538" s="6">
        <f>IFERROR(__xludf.DUMMYFUNCTION("IFERROR(
  VLOOKUP(
    A538,
    IMPORTRANGE(
      ""1ZygntHC1J6IxzKbTidmOyf5nUyW4GCLurHCjexrLm_o        "",
      ""HTMLキャッシュ!A:F""
    ),
    3,
    FALSE
  ),
  0
)
"),46043.58137731482)</f>
        <v>46043.58138</v>
      </c>
      <c r="AG538" s="5"/>
      <c r="AH538" s="5"/>
      <c r="AI538" s="5"/>
      <c r="AJ538" s="5"/>
      <c r="AK538" s="5"/>
      <c r="AL538" s="5"/>
      <c r="AM538" s="5"/>
      <c r="AN538" s="5"/>
      <c r="AO538" s="5"/>
      <c r="AP538" s="5"/>
      <c r="AQ538" s="5"/>
      <c r="AR538" s="3"/>
      <c r="AS538" s="5"/>
      <c r="AT538" s="5"/>
      <c r="AU538" s="5"/>
      <c r="AV538" s="5"/>
      <c r="AW538" s="5"/>
      <c r="AX538" s="5"/>
      <c r="AY538" s="5"/>
      <c r="AZ538" s="7"/>
      <c r="BA538" s="7"/>
    </row>
    <row r="539" ht="16.5" customHeight="1">
      <c r="A539" s="4" t="s">
        <v>1110</v>
      </c>
      <c r="B539" s="5">
        <v>0.0</v>
      </c>
      <c r="C539" s="5">
        <v>1.0</v>
      </c>
      <c r="D539" s="1" t="s">
        <v>1111</v>
      </c>
      <c r="E539" s="5">
        <v>0.0</v>
      </c>
      <c r="F539" s="5">
        <v>0.0</v>
      </c>
      <c r="G539" s="5">
        <v>0.0</v>
      </c>
      <c r="H539" s="5">
        <v>0.0</v>
      </c>
      <c r="I539" s="5">
        <v>0.0</v>
      </c>
      <c r="J539" s="5">
        <v>0.0</v>
      </c>
      <c r="K539" s="5">
        <v>0.0</v>
      </c>
      <c r="L539" s="5">
        <v>0.0</v>
      </c>
      <c r="M539" s="5">
        <v>0.0</v>
      </c>
      <c r="N539" s="5">
        <v>1.0</v>
      </c>
      <c r="O539" s="5">
        <v>0.0</v>
      </c>
      <c r="P539" s="5">
        <v>0.0</v>
      </c>
      <c r="Q539" s="5">
        <v>0.0</v>
      </c>
      <c r="R539" s="5">
        <v>0.0</v>
      </c>
      <c r="S539" s="5">
        <v>0.0</v>
      </c>
      <c r="T539" s="5">
        <v>0.0</v>
      </c>
      <c r="U539" s="5">
        <v>0.0</v>
      </c>
      <c r="V539" s="5">
        <v>0.0</v>
      </c>
      <c r="W539" s="5">
        <v>0.0</v>
      </c>
      <c r="X539" s="5">
        <v>0.0</v>
      </c>
      <c r="Y539" s="5">
        <v>0.0</v>
      </c>
      <c r="Z539" s="5">
        <v>0.0</v>
      </c>
      <c r="AA539" s="5">
        <v>0.0</v>
      </c>
      <c r="AB539" s="5">
        <v>0.0</v>
      </c>
      <c r="AC539" s="5">
        <v>0.0</v>
      </c>
      <c r="AD539" s="5">
        <v>0.0</v>
      </c>
      <c r="AE539" s="5">
        <v>0.0</v>
      </c>
      <c r="AF539" s="6">
        <f>IFERROR(__xludf.DUMMYFUNCTION("IFERROR(
  VLOOKUP(
    A539,
    IMPORTRANGE(
      ""1ZygntHC1J6IxzKbTidmOyf5nUyW4GCLurHCjexrLm_o        "",
      ""HTMLキャッシュ!A:F""
    ),
    3,
    FALSE
  ),
  0
)
"),46084.62997685185)</f>
        <v>46084.62998</v>
      </c>
      <c r="AG539" s="5"/>
      <c r="AH539" s="5"/>
      <c r="AI539" s="5"/>
      <c r="AJ539" s="5"/>
      <c r="AK539" s="5"/>
      <c r="AL539" s="5"/>
      <c r="AM539" s="5"/>
      <c r="AN539" s="5"/>
      <c r="AO539" s="5"/>
      <c r="AP539" s="5"/>
      <c r="AQ539" s="5"/>
      <c r="AR539" s="3"/>
      <c r="AS539" s="5"/>
      <c r="AT539" s="5"/>
      <c r="AU539" s="5"/>
      <c r="AV539" s="5"/>
      <c r="AW539" s="5"/>
      <c r="AX539" s="5"/>
      <c r="AY539" s="5"/>
      <c r="AZ539" s="7"/>
      <c r="BA539" s="7"/>
    </row>
    <row r="540" ht="16.5" customHeight="1">
      <c r="A540" s="4" t="s">
        <v>1112</v>
      </c>
      <c r="B540" s="5">
        <v>25.0</v>
      </c>
      <c r="C540" s="5">
        <v>1.0</v>
      </c>
      <c r="D540" s="1" t="s">
        <v>1113</v>
      </c>
      <c r="E540" s="5">
        <v>0.0</v>
      </c>
      <c r="F540" s="5">
        <v>0.0</v>
      </c>
      <c r="G540" s="5">
        <v>1.0</v>
      </c>
      <c r="H540" s="5">
        <v>0.0</v>
      </c>
      <c r="I540" s="5">
        <v>0.0</v>
      </c>
      <c r="J540" s="5">
        <v>0.0</v>
      </c>
      <c r="K540" s="5">
        <v>0.0</v>
      </c>
      <c r="L540" s="5">
        <v>0.0</v>
      </c>
      <c r="M540" s="5">
        <v>0.0</v>
      </c>
      <c r="N540" s="5">
        <v>0.0</v>
      </c>
      <c r="O540" s="5">
        <v>0.0</v>
      </c>
      <c r="P540" s="5">
        <v>0.0</v>
      </c>
      <c r="Q540" s="5">
        <v>0.0</v>
      </c>
      <c r="R540" s="5">
        <v>0.0</v>
      </c>
      <c r="S540" s="5">
        <v>0.0</v>
      </c>
      <c r="T540" s="5">
        <v>0.0</v>
      </c>
      <c r="U540" s="5">
        <v>0.0</v>
      </c>
      <c r="V540" s="5">
        <v>0.0</v>
      </c>
      <c r="W540" s="5">
        <v>0.0</v>
      </c>
      <c r="X540" s="5">
        <v>0.0</v>
      </c>
      <c r="Y540" s="5">
        <v>0.0</v>
      </c>
      <c r="Z540" s="5">
        <v>0.0</v>
      </c>
      <c r="AA540" s="5">
        <v>0.0</v>
      </c>
      <c r="AB540" s="5">
        <v>0.0</v>
      </c>
      <c r="AC540" s="5">
        <v>0.0</v>
      </c>
      <c r="AD540" s="5">
        <v>0.0</v>
      </c>
      <c r="AE540" s="5">
        <v>0.0</v>
      </c>
      <c r="AF540" s="6">
        <f>IFERROR(__xludf.DUMMYFUNCTION("IFERROR(
  VLOOKUP(
    A540,
    IMPORTRANGE(
      ""1ZygntHC1J6IxzKbTidmOyf5nUyW4GCLurHCjexrLm_o        "",
      ""HTMLキャッシュ!A:F""
    ),
    3,
    FALSE
  ),
  0
)
"),46043.587847222225)</f>
        <v>46043.58785</v>
      </c>
      <c r="AG540" s="5"/>
      <c r="AH540" s="5"/>
      <c r="AI540" s="5"/>
      <c r="AJ540" s="5"/>
      <c r="AK540" s="5"/>
      <c r="AL540" s="5"/>
      <c r="AM540" s="5"/>
      <c r="AN540" s="5"/>
      <c r="AO540" s="5"/>
      <c r="AP540" s="5"/>
      <c r="AQ540" s="5"/>
      <c r="AR540" s="3"/>
      <c r="AS540" s="5"/>
      <c r="AT540" s="5"/>
      <c r="AU540" s="5"/>
      <c r="AV540" s="5"/>
      <c r="AW540" s="5"/>
      <c r="AX540" s="5"/>
      <c r="AY540" s="5"/>
      <c r="AZ540" s="7"/>
      <c r="BA540" s="7"/>
    </row>
    <row r="541" ht="16.5" customHeight="1">
      <c r="A541" s="4" t="s">
        <v>1114</v>
      </c>
      <c r="B541" s="5">
        <v>8.0</v>
      </c>
      <c r="C541" s="5">
        <v>1.0</v>
      </c>
      <c r="D541" s="1" t="s">
        <v>1115</v>
      </c>
      <c r="E541" s="5">
        <v>1.0</v>
      </c>
      <c r="F541" s="5">
        <v>0.0</v>
      </c>
      <c r="G541" s="5">
        <v>0.0</v>
      </c>
      <c r="H541" s="5">
        <v>0.0</v>
      </c>
      <c r="I541" s="5">
        <v>0.0</v>
      </c>
      <c r="J541" s="5">
        <v>0.0</v>
      </c>
      <c r="K541" s="5">
        <v>0.0</v>
      </c>
      <c r="L541" s="5">
        <v>0.0</v>
      </c>
      <c r="M541" s="5">
        <v>0.0</v>
      </c>
      <c r="N541" s="5">
        <v>0.0</v>
      </c>
      <c r="O541" s="5">
        <v>0.0</v>
      </c>
      <c r="P541" s="5">
        <v>0.0</v>
      </c>
      <c r="Q541" s="5">
        <v>0.0</v>
      </c>
      <c r="R541" s="5">
        <v>0.0</v>
      </c>
      <c r="S541" s="5">
        <v>0.0</v>
      </c>
      <c r="T541" s="5">
        <v>0.0</v>
      </c>
      <c r="U541" s="5">
        <v>0.0</v>
      </c>
      <c r="V541" s="5">
        <v>0.0</v>
      </c>
      <c r="W541" s="5">
        <v>0.0</v>
      </c>
      <c r="X541" s="5">
        <v>0.0</v>
      </c>
      <c r="Y541" s="5">
        <v>0.0</v>
      </c>
      <c r="Z541" s="5">
        <v>0.0</v>
      </c>
      <c r="AA541" s="5">
        <v>0.0</v>
      </c>
      <c r="AB541" s="5">
        <v>0.0</v>
      </c>
      <c r="AC541" s="5">
        <v>0.0</v>
      </c>
      <c r="AD541" s="5">
        <v>0.0</v>
      </c>
      <c r="AE541" s="5">
        <v>0.0</v>
      </c>
      <c r="AF541" s="6">
        <f>IFERROR(__xludf.DUMMYFUNCTION("IFERROR(
  VLOOKUP(
    A541,
    IMPORTRANGE(
      ""1ZygntHC1J6IxzKbTidmOyf5nUyW4GCLurHCjexrLm_o        "",
      ""HTMLキャッシュ!A:F""
    ),
    3,
    FALSE
  ),
  0
)
"),46088.86908564815)</f>
        <v>46088.86909</v>
      </c>
      <c r="AG541" s="5"/>
      <c r="AH541" s="5"/>
      <c r="AI541" s="5"/>
      <c r="AJ541" s="5"/>
      <c r="AK541" s="5"/>
      <c r="AL541" s="5"/>
      <c r="AM541" s="5"/>
      <c r="AN541" s="5"/>
      <c r="AO541" s="5"/>
      <c r="AP541" s="5"/>
      <c r="AQ541" s="5"/>
      <c r="AR541" s="3"/>
      <c r="AS541" s="5"/>
      <c r="AT541" s="5"/>
      <c r="AU541" s="5"/>
      <c r="AV541" s="5"/>
      <c r="AW541" s="5"/>
      <c r="AX541" s="5"/>
      <c r="AY541" s="5"/>
      <c r="AZ541" s="7"/>
      <c r="BA541" s="7"/>
    </row>
    <row r="542" ht="16.5" customHeight="1">
      <c r="A542" s="4" t="s">
        <v>1116</v>
      </c>
      <c r="B542" s="5">
        <v>8.0</v>
      </c>
      <c r="C542" s="5">
        <v>1.0</v>
      </c>
      <c r="D542" s="1" t="s">
        <v>1117</v>
      </c>
      <c r="E542" s="5">
        <v>0.0</v>
      </c>
      <c r="F542" s="5">
        <v>0.0</v>
      </c>
      <c r="G542" s="5">
        <v>0.0</v>
      </c>
      <c r="H542" s="5">
        <v>0.0</v>
      </c>
      <c r="I542" s="5">
        <v>0.0</v>
      </c>
      <c r="J542" s="5">
        <v>0.0</v>
      </c>
      <c r="K542" s="5">
        <v>0.0</v>
      </c>
      <c r="L542" s="5">
        <v>0.0</v>
      </c>
      <c r="M542" s="5">
        <v>0.0</v>
      </c>
      <c r="N542" s="5">
        <v>1.0</v>
      </c>
      <c r="O542" s="5">
        <v>0.0</v>
      </c>
      <c r="P542" s="5">
        <v>0.0</v>
      </c>
      <c r="Q542" s="5">
        <v>0.0</v>
      </c>
      <c r="R542" s="5">
        <v>0.0</v>
      </c>
      <c r="S542" s="5">
        <v>0.0</v>
      </c>
      <c r="T542" s="5">
        <v>0.0</v>
      </c>
      <c r="U542" s="5">
        <v>0.0</v>
      </c>
      <c r="V542" s="5">
        <v>0.0</v>
      </c>
      <c r="W542" s="5">
        <v>0.0</v>
      </c>
      <c r="X542" s="5">
        <v>0.0</v>
      </c>
      <c r="Y542" s="5">
        <v>0.0</v>
      </c>
      <c r="Z542" s="5">
        <v>0.0</v>
      </c>
      <c r="AA542" s="5">
        <v>0.0</v>
      </c>
      <c r="AB542" s="5">
        <v>0.0</v>
      </c>
      <c r="AC542" s="5">
        <v>0.0</v>
      </c>
      <c r="AD542" s="5">
        <v>0.0</v>
      </c>
      <c r="AE542" s="5">
        <v>0.0</v>
      </c>
      <c r="AF542" s="6">
        <f>IFERROR(__xludf.DUMMYFUNCTION("IFERROR(
  VLOOKUP(
    A542,
    IMPORTRANGE(
      ""1ZygntHC1J6IxzKbTidmOyf5nUyW4GCLurHCjexrLm_o        "",
      ""HTMLキャッシュ!A:F""
    ),
    3,
    FALSE
  ),
  0
)
"),46043.59033564815)</f>
        <v>46043.59034</v>
      </c>
      <c r="AG542" s="5"/>
      <c r="AH542" s="5"/>
      <c r="AI542" s="5"/>
      <c r="AJ542" s="5"/>
      <c r="AK542" s="5"/>
      <c r="AL542" s="5"/>
      <c r="AM542" s="5"/>
      <c r="AN542" s="5"/>
      <c r="AO542" s="5"/>
      <c r="AP542" s="5"/>
      <c r="AQ542" s="5"/>
      <c r="AR542" s="3"/>
      <c r="AS542" s="5"/>
      <c r="AT542" s="5"/>
      <c r="AU542" s="5"/>
      <c r="AV542" s="5"/>
      <c r="AW542" s="5"/>
      <c r="AX542" s="5"/>
      <c r="AY542" s="5"/>
      <c r="AZ542" s="7"/>
      <c r="BA542" s="7"/>
    </row>
    <row r="543" ht="16.5" customHeight="1">
      <c r="A543" s="4" t="s">
        <v>1118</v>
      </c>
      <c r="B543" s="5">
        <v>7.0</v>
      </c>
      <c r="C543" s="5">
        <v>1.0</v>
      </c>
      <c r="D543" s="1" t="s">
        <v>1119</v>
      </c>
      <c r="E543" s="5">
        <v>0.0</v>
      </c>
      <c r="F543" s="5">
        <v>0.0</v>
      </c>
      <c r="G543" s="5">
        <v>0.0</v>
      </c>
      <c r="H543" s="5">
        <v>0.0</v>
      </c>
      <c r="I543" s="5">
        <v>0.0</v>
      </c>
      <c r="J543" s="5">
        <v>0.0</v>
      </c>
      <c r="K543" s="5">
        <v>0.0</v>
      </c>
      <c r="L543" s="5">
        <v>0.0</v>
      </c>
      <c r="M543" s="5">
        <v>0.0</v>
      </c>
      <c r="N543" s="5">
        <v>0.0</v>
      </c>
      <c r="O543" s="5">
        <v>0.0</v>
      </c>
      <c r="P543" s="5">
        <v>0.0</v>
      </c>
      <c r="Q543" s="5">
        <v>0.0</v>
      </c>
      <c r="R543" s="5">
        <v>0.0</v>
      </c>
      <c r="S543" s="5">
        <v>0.0</v>
      </c>
      <c r="T543" s="5">
        <v>0.0</v>
      </c>
      <c r="U543" s="5">
        <v>0.0</v>
      </c>
      <c r="V543" s="5">
        <v>0.0</v>
      </c>
      <c r="W543" s="5">
        <v>1.0</v>
      </c>
      <c r="X543" s="5">
        <v>0.0</v>
      </c>
      <c r="Y543" s="5">
        <v>0.0</v>
      </c>
      <c r="Z543" s="5">
        <v>0.0</v>
      </c>
      <c r="AA543" s="5">
        <v>0.0</v>
      </c>
      <c r="AB543" s="5">
        <v>0.0</v>
      </c>
      <c r="AC543" s="5">
        <v>0.0</v>
      </c>
      <c r="AD543" s="5">
        <v>0.0</v>
      </c>
      <c r="AE543" s="5">
        <v>0.0</v>
      </c>
      <c r="AF543" s="6">
        <f>IFERROR(__xludf.DUMMYFUNCTION("IFERROR(
  VLOOKUP(
    A543,
    IMPORTRANGE(
      ""1ZygntHC1J6IxzKbTidmOyf5nUyW4GCLurHCjexrLm_o        "",
      ""HTMLキャッシュ!A:F""
    ),
    3,
    FALSE
  ),
  0
)
"),46088.82215277778)</f>
        <v>46088.82215</v>
      </c>
      <c r="AG543" s="5"/>
      <c r="AH543" s="5"/>
      <c r="AI543" s="5"/>
      <c r="AJ543" s="5"/>
      <c r="AK543" s="5"/>
      <c r="AL543" s="5"/>
      <c r="AM543" s="5"/>
      <c r="AN543" s="5"/>
      <c r="AO543" s="5"/>
      <c r="AP543" s="5"/>
      <c r="AQ543" s="5"/>
      <c r="AR543" s="3"/>
      <c r="AS543" s="5"/>
      <c r="AT543" s="5"/>
      <c r="AU543" s="5"/>
      <c r="AV543" s="5"/>
      <c r="AW543" s="5"/>
      <c r="AX543" s="5"/>
      <c r="AY543" s="5"/>
      <c r="AZ543" s="7"/>
      <c r="BA543" s="7"/>
    </row>
    <row r="544" ht="16.5" customHeight="1">
      <c r="A544" s="4" t="s">
        <v>1120</v>
      </c>
      <c r="B544" s="5">
        <v>24.0</v>
      </c>
      <c r="C544" s="5">
        <v>1.0</v>
      </c>
      <c r="D544" s="1" t="s">
        <v>1121</v>
      </c>
      <c r="E544" s="5">
        <v>0.0</v>
      </c>
      <c r="F544" s="5">
        <v>0.0</v>
      </c>
      <c r="G544" s="5">
        <v>0.0</v>
      </c>
      <c r="H544" s="5">
        <v>0.0</v>
      </c>
      <c r="I544" s="5">
        <v>1.0</v>
      </c>
      <c r="J544" s="5">
        <v>0.0</v>
      </c>
      <c r="K544" s="5">
        <v>0.0</v>
      </c>
      <c r="L544" s="5">
        <v>0.0</v>
      </c>
      <c r="M544" s="5">
        <v>0.0</v>
      </c>
      <c r="N544" s="5">
        <v>0.0</v>
      </c>
      <c r="O544" s="5">
        <v>0.0</v>
      </c>
      <c r="P544" s="5">
        <v>0.0</v>
      </c>
      <c r="Q544" s="5">
        <v>0.0</v>
      </c>
      <c r="R544" s="5">
        <v>0.0</v>
      </c>
      <c r="S544" s="5">
        <v>0.0</v>
      </c>
      <c r="T544" s="5">
        <v>0.0</v>
      </c>
      <c r="U544" s="5">
        <v>0.0</v>
      </c>
      <c r="V544" s="5">
        <v>0.0</v>
      </c>
      <c r="W544" s="5">
        <v>0.0</v>
      </c>
      <c r="X544" s="5">
        <v>0.0</v>
      </c>
      <c r="Y544" s="5">
        <v>0.0</v>
      </c>
      <c r="Z544" s="5">
        <v>0.0</v>
      </c>
      <c r="AA544" s="5">
        <v>0.0</v>
      </c>
      <c r="AB544" s="5">
        <v>0.0</v>
      </c>
      <c r="AC544" s="5">
        <v>0.0</v>
      </c>
      <c r="AD544" s="5">
        <v>0.0</v>
      </c>
      <c r="AE544" s="5">
        <v>0.0</v>
      </c>
      <c r="AF544" s="6">
        <f>IFERROR(__xludf.DUMMYFUNCTION("IFERROR(
  VLOOKUP(
    A544,
    IMPORTRANGE(
      ""1ZygntHC1J6IxzKbTidmOyf5nUyW4GCLurHCjexrLm_o        "",
      ""HTMLキャッシュ!A:F""
    ),
    3,
    FALSE
  ),
  0
)
"),46043.59753472222)</f>
        <v>46043.59753</v>
      </c>
      <c r="AG544" s="5"/>
      <c r="AH544" s="5"/>
      <c r="AI544" s="5"/>
      <c r="AJ544" s="5"/>
      <c r="AK544" s="5"/>
      <c r="AL544" s="5"/>
      <c r="AM544" s="5"/>
      <c r="AN544" s="5"/>
      <c r="AO544" s="5"/>
      <c r="AP544" s="5"/>
      <c r="AQ544" s="5"/>
      <c r="AR544" s="3"/>
      <c r="AS544" s="5"/>
      <c r="AT544" s="5"/>
      <c r="AU544" s="5"/>
      <c r="AV544" s="5"/>
      <c r="AW544" s="5"/>
      <c r="AX544" s="5"/>
      <c r="AY544" s="5"/>
      <c r="AZ544" s="7"/>
      <c r="BA544" s="7"/>
    </row>
    <row r="545" ht="16.5" customHeight="1">
      <c r="A545" s="4" t="s">
        <v>1122</v>
      </c>
      <c r="B545" s="5">
        <v>17.0</v>
      </c>
      <c r="C545" s="5">
        <v>1.0</v>
      </c>
      <c r="D545" s="1" t="s">
        <v>1123</v>
      </c>
      <c r="E545" s="5">
        <v>0.0</v>
      </c>
      <c r="F545" s="5">
        <v>0.0</v>
      </c>
      <c r="G545" s="5">
        <v>0.0</v>
      </c>
      <c r="H545" s="5">
        <v>0.0</v>
      </c>
      <c r="I545" s="5">
        <v>0.0</v>
      </c>
      <c r="J545" s="5">
        <v>1.0</v>
      </c>
      <c r="K545" s="5">
        <v>0.0</v>
      </c>
      <c r="L545" s="5">
        <v>0.0</v>
      </c>
      <c r="M545" s="5">
        <v>0.0</v>
      </c>
      <c r="N545" s="5">
        <v>0.0</v>
      </c>
      <c r="O545" s="5">
        <v>0.0</v>
      </c>
      <c r="P545" s="5">
        <v>0.0</v>
      </c>
      <c r="Q545" s="5">
        <v>0.0</v>
      </c>
      <c r="R545" s="5">
        <v>0.0</v>
      </c>
      <c r="S545" s="5">
        <v>0.0</v>
      </c>
      <c r="T545" s="5">
        <v>0.0</v>
      </c>
      <c r="U545" s="5">
        <v>0.0</v>
      </c>
      <c r="V545" s="5">
        <v>0.0</v>
      </c>
      <c r="W545" s="5">
        <v>0.0</v>
      </c>
      <c r="X545" s="5">
        <v>0.0</v>
      </c>
      <c r="Y545" s="5">
        <v>0.0</v>
      </c>
      <c r="Z545" s="5">
        <v>0.0</v>
      </c>
      <c r="AA545" s="5">
        <v>0.0</v>
      </c>
      <c r="AB545" s="5">
        <v>0.0</v>
      </c>
      <c r="AC545" s="5">
        <v>0.0</v>
      </c>
      <c r="AD545" s="5">
        <v>0.0</v>
      </c>
      <c r="AE545" s="5">
        <v>0.0</v>
      </c>
      <c r="AF545" s="6">
        <f>IFERROR(__xludf.DUMMYFUNCTION("IFERROR(
  VLOOKUP(
    A545,
    IMPORTRANGE(
      ""1ZygntHC1J6IxzKbTidmOyf5nUyW4GCLurHCjexrLm_o        "",
      ""HTMLキャッシュ!A:F""
    ),
    3,
    FALSE
  ),
  0
)
"),46080.81638888889)</f>
        <v>46080.81639</v>
      </c>
      <c r="AG545" s="5"/>
      <c r="AH545" s="5"/>
      <c r="AI545" s="5"/>
      <c r="AJ545" s="5"/>
      <c r="AK545" s="5"/>
      <c r="AL545" s="5"/>
      <c r="AM545" s="5"/>
      <c r="AN545" s="5"/>
      <c r="AO545" s="5"/>
      <c r="AP545" s="5"/>
      <c r="AQ545" s="5"/>
      <c r="AR545" s="3"/>
      <c r="AS545" s="5"/>
      <c r="AT545" s="5"/>
      <c r="AU545" s="5"/>
      <c r="AV545" s="5"/>
      <c r="AW545" s="5"/>
      <c r="AX545" s="5"/>
      <c r="AY545" s="5"/>
      <c r="AZ545" s="7"/>
      <c r="BA545" s="7"/>
    </row>
    <row r="546" ht="16.5" customHeight="1">
      <c r="A546" s="4" t="s">
        <v>1124</v>
      </c>
      <c r="B546" s="5">
        <v>15.0</v>
      </c>
      <c r="C546" s="5">
        <v>1.0</v>
      </c>
      <c r="D546" s="1" t="s">
        <v>1125</v>
      </c>
      <c r="E546" s="5">
        <v>0.0</v>
      </c>
      <c r="F546" s="5">
        <v>0.0</v>
      </c>
      <c r="G546" s="5">
        <v>1.0</v>
      </c>
      <c r="H546" s="5">
        <v>0.0</v>
      </c>
      <c r="I546" s="5">
        <v>0.0</v>
      </c>
      <c r="J546" s="5">
        <v>0.0</v>
      </c>
      <c r="K546" s="5">
        <v>0.0</v>
      </c>
      <c r="L546" s="5">
        <v>0.0</v>
      </c>
      <c r="M546" s="5">
        <v>0.0</v>
      </c>
      <c r="N546" s="5">
        <v>0.0</v>
      </c>
      <c r="O546" s="5">
        <v>0.0</v>
      </c>
      <c r="P546" s="5">
        <v>0.0</v>
      </c>
      <c r="Q546" s="5">
        <v>0.0</v>
      </c>
      <c r="R546" s="5">
        <v>0.0</v>
      </c>
      <c r="S546" s="5">
        <v>0.0</v>
      </c>
      <c r="T546" s="5">
        <v>0.0</v>
      </c>
      <c r="U546" s="5">
        <v>0.0</v>
      </c>
      <c r="V546" s="5">
        <v>0.0</v>
      </c>
      <c r="W546" s="5">
        <v>0.0</v>
      </c>
      <c r="X546" s="5">
        <v>0.0</v>
      </c>
      <c r="Y546" s="5">
        <v>0.0</v>
      </c>
      <c r="Z546" s="5">
        <v>0.0</v>
      </c>
      <c r="AA546" s="5">
        <v>0.0</v>
      </c>
      <c r="AB546" s="5">
        <v>0.0</v>
      </c>
      <c r="AC546" s="5">
        <v>0.0</v>
      </c>
      <c r="AD546" s="5">
        <v>0.0</v>
      </c>
      <c r="AE546" s="5">
        <v>0.0</v>
      </c>
      <c r="AF546" s="6">
        <f>IFERROR(__xludf.DUMMYFUNCTION("IFERROR(
  VLOOKUP(
    A546,
    IMPORTRANGE(
      ""1ZygntHC1J6IxzKbTidmOyf5nUyW4GCLurHCjexrLm_o        "",
      ""HTMLキャッシュ!A:F""
    ),
    3,
    FALSE
  ),
  0
)
"),46069.81945601852)</f>
        <v>46069.81946</v>
      </c>
      <c r="AG546" s="5"/>
      <c r="AH546" s="5"/>
      <c r="AI546" s="5"/>
      <c r="AJ546" s="5"/>
      <c r="AK546" s="5"/>
      <c r="AL546" s="5"/>
      <c r="AM546" s="5"/>
      <c r="AN546" s="5"/>
      <c r="AO546" s="5"/>
      <c r="AP546" s="5"/>
      <c r="AQ546" s="5"/>
      <c r="AR546" s="3"/>
      <c r="AS546" s="5"/>
      <c r="AT546" s="5"/>
      <c r="AU546" s="5"/>
      <c r="AV546" s="5"/>
      <c r="AW546" s="5"/>
      <c r="AX546" s="5"/>
      <c r="AY546" s="5"/>
      <c r="AZ546" s="7"/>
      <c r="BA546" s="7"/>
    </row>
    <row r="547" ht="16.5" customHeight="1">
      <c r="A547" s="4" t="s">
        <v>1126</v>
      </c>
      <c r="B547" s="5">
        <v>1.0</v>
      </c>
      <c r="C547" s="5">
        <v>1.0</v>
      </c>
      <c r="D547" s="1" t="s">
        <v>1127</v>
      </c>
      <c r="E547" s="5">
        <v>0.0</v>
      </c>
      <c r="F547" s="5">
        <v>0.0</v>
      </c>
      <c r="G547" s="5">
        <v>0.0</v>
      </c>
      <c r="H547" s="5">
        <v>0.0</v>
      </c>
      <c r="I547" s="5">
        <v>0.0</v>
      </c>
      <c r="J547" s="5">
        <v>0.0</v>
      </c>
      <c r="K547" s="5">
        <v>0.0</v>
      </c>
      <c r="L547" s="5">
        <v>0.0</v>
      </c>
      <c r="M547" s="5">
        <v>0.0</v>
      </c>
      <c r="N547" s="5">
        <v>0.0</v>
      </c>
      <c r="O547" s="5">
        <v>0.0</v>
      </c>
      <c r="P547" s="5">
        <v>0.0</v>
      </c>
      <c r="Q547" s="5">
        <v>0.0</v>
      </c>
      <c r="R547" s="5">
        <v>0.0</v>
      </c>
      <c r="S547" s="5">
        <v>0.0</v>
      </c>
      <c r="T547" s="5">
        <v>0.0</v>
      </c>
      <c r="U547" s="5">
        <v>0.0</v>
      </c>
      <c r="V547" s="5">
        <v>0.0</v>
      </c>
      <c r="W547" s="5">
        <v>1.0</v>
      </c>
      <c r="X547" s="5">
        <v>0.0</v>
      </c>
      <c r="Y547" s="5">
        <v>0.0</v>
      </c>
      <c r="Z547" s="5">
        <v>0.0</v>
      </c>
      <c r="AA547" s="5">
        <v>0.0</v>
      </c>
      <c r="AB547" s="5">
        <v>0.0</v>
      </c>
      <c r="AC547" s="5">
        <v>0.0</v>
      </c>
      <c r="AD547" s="5">
        <v>0.0</v>
      </c>
      <c r="AE547" s="5">
        <v>0.0</v>
      </c>
      <c r="AF547" s="6">
        <f>IFERROR(__xludf.DUMMYFUNCTION("IFERROR(
  VLOOKUP(
    A547,
    IMPORTRANGE(
      ""1ZygntHC1J6IxzKbTidmOyf5nUyW4GCLurHCjexrLm_o        "",
      ""HTMLキャッシュ!A:F""
    ),
    3,
    FALSE
  ),
  0
)
"),46043.60190972222)</f>
        <v>46043.60191</v>
      </c>
      <c r="AG547" s="5"/>
      <c r="AH547" s="5"/>
      <c r="AI547" s="5"/>
      <c r="AJ547" s="5"/>
      <c r="AK547" s="5"/>
      <c r="AL547" s="5"/>
      <c r="AM547" s="5"/>
      <c r="AN547" s="5"/>
      <c r="AO547" s="5"/>
      <c r="AP547" s="5"/>
      <c r="AQ547" s="5"/>
      <c r="AR547" s="3"/>
      <c r="AS547" s="5"/>
      <c r="AT547" s="5"/>
      <c r="AU547" s="5"/>
      <c r="AV547" s="5"/>
      <c r="AW547" s="5"/>
      <c r="AX547" s="5"/>
      <c r="AY547" s="5"/>
      <c r="AZ547" s="7"/>
      <c r="BA547" s="7"/>
    </row>
    <row r="548" ht="16.5" customHeight="1">
      <c r="A548" s="4" t="s">
        <v>1128</v>
      </c>
      <c r="B548" s="5">
        <v>0.0</v>
      </c>
      <c r="C548" s="5">
        <v>1.0</v>
      </c>
      <c r="D548" s="1" t="s">
        <v>1129</v>
      </c>
      <c r="E548" s="5">
        <v>0.0</v>
      </c>
      <c r="F548" s="5">
        <v>0.0</v>
      </c>
      <c r="G548" s="5">
        <v>0.0</v>
      </c>
      <c r="H548" s="5">
        <v>0.0</v>
      </c>
      <c r="I548" s="5">
        <v>0.0</v>
      </c>
      <c r="J548" s="5">
        <v>0.0</v>
      </c>
      <c r="K548" s="5">
        <v>0.0</v>
      </c>
      <c r="L548" s="5">
        <v>0.0</v>
      </c>
      <c r="M548" s="5">
        <v>0.0</v>
      </c>
      <c r="N548" s="5">
        <v>0.0</v>
      </c>
      <c r="O548" s="5">
        <v>0.0</v>
      </c>
      <c r="P548" s="5">
        <v>0.0</v>
      </c>
      <c r="Q548" s="5">
        <v>0.0</v>
      </c>
      <c r="R548" s="5">
        <v>0.0</v>
      </c>
      <c r="S548" s="5">
        <v>0.0</v>
      </c>
      <c r="T548" s="5">
        <v>0.0</v>
      </c>
      <c r="U548" s="5">
        <v>0.0</v>
      </c>
      <c r="V548" s="5">
        <v>0.0</v>
      </c>
      <c r="W548" s="5">
        <v>0.0</v>
      </c>
      <c r="X548" s="5">
        <v>0.0</v>
      </c>
      <c r="Y548" s="5">
        <v>1.0</v>
      </c>
      <c r="Z548" s="5">
        <v>0.0</v>
      </c>
      <c r="AA548" s="5">
        <v>0.0</v>
      </c>
      <c r="AB548" s="5">
        <v>0.0</v>
      </c>
      <c r="AC548" s="5">
        <v>0.0</v>
      </c>
      <c r="AD548" s="5">
        <v>0.0</v>
      </c>
      <c r="AE548" s="5">
        <v>0.0</v>
      </c>
      <c r="AF548" s="6">
        <f>IFERROR(__xludf.DUMMYFUNCTION("IFERROR(
  VLOOKUP(
    A548,
    IMPORTRANGE(
      ""1ZygntHC1J6IxzKbTidmOyf5nUyW4GCLurHCjexrLm_o        "",
      ""HTMLキャッシュ!A:F""
    ),
    3,
    FALSE
  ),
  0
)
"),46077.81261574074)</f>
        <v>46077.81262</v>
      </c>
      <c r="AG548" s="5"/>
      <c r="AH548" s="5"/>
      <c r="AI548" s="5"/>
      <c r="AJ548" s="5"/>
      <c r="AK548" s="5"/>
      <c r="AL548" s="5"/>
      <c r="AM548" s="5"/>
      <c r="AN548" s="5"/>
      <c r="AO548" s="5"/>
      <c r="AP548" s="5"/>
      <c r="AQ548" s="5"/>
      <c r="AR548" s="3"/>
      <c r="AS548" s="5"/>
      <c r="AT548" s="5"/>
      <c r="AU548" s="5"/>
      <c r="AV548" s="5"/>
      <c r="AW548" s="5"/>
      <c r="AX548" s="5"/>
      <c r="AY548" s="5"/>
      <c r="AZ548" s="7"/>
      <c r="BA548" s="7"/>
    </row>
    <row r="549" ht="16.5" customHeight="1">
      <c r="A549" s="4" t="s">
        <v>1130</v>
      </c>
      <c r="B549" s="5">
        <v>2.0</v>
      </c>
      <c r="C549" s="5">
        <v>1.0</v>
      </c>
      <c r="D549" s="1" t="s">
        <v>1131</v>
      </c>
      <c r="E549" s="5">
        <v>0.0</v>
      </c>
      <c r="F549" s="5">
        <v>1.0</v>
      </c>
      <c r="G549" s="5">
        <v>0.0</v>
      </c>
      <c r="H549" s="5">
        <v>0.0</v>
      </c>
      <c r="I549" s="5">
        <v>0.0</v>
      </c>
      <c r="J549" s="5">
        <v>0.0</v>
      </c>
      <c r="K549" s="5">
        <v>0.0</v>
      </c>
      <c r="L549" s="5">
        <v>0.0</v>
      </c>
      <c r="M549" s="5">
        <v>0.0</v>
      </c>
      <c r="N549" s="5">
        <v>0.0</v>
      </c>
      <c r="O549" s="5">
        <v>0.0</v>
      </c>
      <c r="P549" s="5">
        <v>0.0</v>
      </c>
      <c r="Q549" s="5">
        <v>0.0</v>
      </c>
      <c r="R549" s="5">
        <v>0.0</v>
      </c>
      <c r="S549" s="5">
        <v>0.0</v>
      </c>
      <c r="T549" s="5">
        <v>0.0</v>
      </c>
      <c r="U549" s="5">
        <v>0.0</v>
      </c>
      <c r="V549" s="5">
        <v>0.0</v>
      </c>
      <c r="W549" s="5">
        <v>0.0</v>
      </c>
      <c r="X549" s="5">
        <v>0.0</v>
      </c>
      <c r="Y549" s="5">
        <v>0.0</v>
      </c>
      <c r="Z549" s="5">
        <v>0.0</v>
      </c>
      <c r="AA549" s="5">
        <v>0.0</v>
      </c>
      <c r="AB549" s="5">
        <v>0.0</v>
      </c>
      <c r="AC549" s="5">
        <v>0.0</v>
      </c>
      <c r="AD549" s="5">
        <v>0.0</v>
      </c>
      <c r="AE549" s="5">
        <v>0.0</v>
      </c>
      <c r="AF549" s="6">
        <f>IFERROR(__xludf.DUMMYFUNCTION("IFERROR(
  VLOOKUP(
    A549,
    IMPORTRANGE(
      ""1ZygntHC1J6IxzKbTidmOyf5nUyW4GCLurHCjexrLm_o        "",
      ""HTMLキャッシュ!A:F""
    ),
    3,
    FALSE
  ),
  0
)
"),46073.562997685185)</f>
        <v>46073.563</v>
      </c>
      <c r="AG549" s="5"/>
      <c r="AH549" s="5"/>
      <c r="AI549" s="5"/>
      <c r="AJ549" s="5"/>
      <c r="AK549" s="5"/>
      <c r="AL549" s="5"/>
      <c r="AM549" s="5"/>
      <c r="AN549" s="5"/>
      <c r="AO549" s="5"/>
      <c r="AP549" s="5"/>
      <c r="AQ549" s="5"/>
      <c r="AR549" s="3"/>
      <c r="AS549" s="5"/>
      <c r="AT549" s="5"/>
      <c r="AU549" s="5"/>
      <c r="AV549" s="5"/>
      <c r="AW549" s="5"/>
      <c r="AX549" s="5"/>
      <c r="AY549" s="5"/>
      <c r="AZ549" s="7"/>
      <c r="BA549" s="7"/>
    </row>
    <row r="550" ht="16.5" customHeight="1">
      <c r="A550" s="4" t="s">
        <v>1132</v>
      </c>
      <c r="B550" s="5">
        <v>0.0</v>
      </c>
      <c r="C550" s="5">
        <v>1.0</v>
      </c>
      <c r="D550" s="1" t="s">
        <v>1133</v>
      </c>
      <c r="E550" s="5">
        <v>0.0</v>
      </c>
      <c r="F550" s="5">
        <v>0.0</v>
      </c>
      <c r="G550" s="5">
        <v>0.0</v>
      </c>
      <c r="H550" s="5">
        <v>0.0</v>
      </c>
      <c r="I550" s="5">
        <v>0.0</v>
      </c>
      <c r="J550" s="5">
        <v>0.0</v>
      </c>
      <c r="K550" s="5">
        <v>0.0</v>
      </c>
      <c r="L550" s="5">
        <v>0.0</v>
      </c>
      <c r="M550" s="5">
        <v>0.0</v>
      </c>
      <c r="N550" s="5">
        <v>0.0</v>
      </c>
      <c r="O550" s="5">
        <v>0.0</v>
      </c>
      <c r="P550" s="5">
        <v>0.0</v>
      </c>
      <c r="Q550" s="5">
        <v>0.0</v>
      </c>
      <c r="R550" s="5">
        <v>0.0</v>
      </c>
      <c r="S550" s="5">
        <v>0.0</v>
      </c>
      <c r="T550" s="5">
        <v>0.0</v>
      </c>
      <c r="U550" s="5">
        <v>1.0</v>
      </c>
      <c r="V550" s="5">
        <v>0.0</v>
      </c>
      <c r="W550" s="5">
        <v>0.0</v>
      </c>
      <c r="X550" s="5">
        <v>0.0</v>
      </c>
      <c r="Y550" s="5">
        <v>0.0</v>
      </c>
      <c r="Z550" s="5">
        <v>0.0</v>
      </c>
      <c r="AA550" s="5">
        <v>0.0</v>
      </c>
      <c r="AB550" s="5">
        <v>0.0</v>
      </c>
      <c r="AC550" s="5">
        <v>0.0</v>
      </c>
      <c r="AD550" s="5">
        <v>0.0</v>
      </c>
      <c r="AE550" s="5">
        <v>0.0</v>
      </c>
      <c r="AF550" s="6">
        <f>IFERROR(__xludf.DUMMYFUNCTION("IFERROR(
  VLOOKUP(
    A550,
    IMPORTRANGE(
      ""1ZygntHC1J6IxzKbTidmOyf5nUyW4GCLurHCjexrLm_o        "",
      ""HTMLキャッシュ!A:F""
    ),
    3,
    FALSE
  ),
  0
)
"),46077.818090277775)</f>
        <v>46077.81809</v>
      </c>
      <c r="AG550" s="5"/>
      <c r="AH550" s="5"/>
      <c r="AI550" s="5"/>
      <c r="AJ550" s="5"/>
      <c r="AK550" s="5"/>
      <c r="AL550" s="5"/>
      <c r="AM550" s="5"/>
      <c r="AN550" s="5"/>
      <c r="AO550" s="5"/>
      <c r="AP550" s="5"/>
      <c r="AQ550" s="5"/>
      <c r="AR550" s="3"/>
      <c r="AS550" s="5"/>
      <c r="AT550" s="5"/>
      <c r="AU550" s="5"/>
      <c r="AV550" s="5"/>
      <c r="AW550" s="5"/>
      <c r="AX550" s="5"/>
      <c r="AY550" s="5"/>
      <c r="AZ550" s="7"/>
      <c r="BA550" s="7"/>
    </row>
    <row r="551" ht="16.5" customHeight="1">
      <c r="A551" s="4" t="s">
        <v>1134</v>
      </c>
      <c r="B551" s="5">
        <v>4.0</v>
      </c>
      <c r="C551" s="5">
        <v>1.0</v>
      </c>
      <c r="D551" s="1" t="s">
        <v>1135</v>
      </c>
      <c r="E551" s="5">
        <v>0.0</v>
      </c>
      <c r="F551" s="5">
        <v>1.0</v>
      </c>
      <c r="G551" s="5">
        <v>0.0</v>
      </c>
      <c r="H551" s="5">
        <v>0.0</v>
      </c>
      <c r="I551" s="5">
        <v>0.0</v>
      </c>
      <c r="J551" s="5">
        <v>0.0</v>
      </c>
      <c r="K551" s="5">
        <v>0.0</v>
      </c>
      <c r="L551" s="5">
        <v>0.0</v>
      </c>
      <c r="M551" s="5">
        <v>0.0</v>
      </c>
      <c r="N551" s="5">
        <v>0.0</v>
      </c>
      <c r="O551" s="5">
        <v>0.0</v>
      </c>
      <c r="P551" s="5">
        <v>0.0</v>
      </c>
      <c r="Q551" s="5">
        <v>0.0</v>
      </c>
      <c r="R551" s="5">
        <v>0.0</v>
      </c>
      <c r="S551" s="5">
        <v>0.0</v>
      </c>
      <c r="T551" s="5">
        <v>0.0</v>
      </c>
      <c r="U551" s="5">
        <v>0.0</v>
      </c>
      <c r="V551" s="5">
        <v>0.0</v>
      </c>
      <c r="W551" s="5">
        <v>0.0</v>
      </c>
      <c r="X551" s="5">
        <v>0.0</v>
      </c>
      <c r="Y551" s="5">
        <v>0.0</v>
      </c>
      <c r="Z551" s="5">
        <v>0.0</v>
      </c>
      <c r="AA551" s="5">
        <v>0.0</v>
      </c>
      <c r="AB551" s="5">
        <v>0.0</v>
      </c>
      <c r="AC551" s="5">
        <v>0.0</v>
      </c>
      <c r="AD551" s="5">
        <v>0.0</v>
      </c>
      <c r="AE551" s="5">
        <v>0.0</v>
      </c>
      <c r="AF551" s="6">
        <f>IFERROR(__xludf.DUMMYFUNCTION("IFERROR(
  VLOOKUP(
    A551,
    IMPORTRANGE(
      ""1ZygntHC1J6IxzKbTidmOyf5nUyW4GCLurHCjexrLm_o        "",
      ""HTMLキャッシュ!A:F""
    ),
    3,
    FALSE
  ),
  0
)
"),46077.82063657408)</f>
        <v>46077.82064</v>
      </c>
      <c r="AG551" s="5"/>
      <c r="AH551" s="5"/>
      <c r="AI551" s="5"/>
      <c r="AJ551" s="5"/>
      <c r="AK551" s="5"/>
      <c r="AL551" s="5"/>
      <c r="AM551" s="5"/>
      <c r="AN551" s="5"/>
      <c r="AO551" s="5"/>
      <c r="AP551" s="5"/>
      <c r="AQ551" s="5"/>
      <c r="AR551" s="3"/>
      <c r="AS551" s="5"/>
      <c r="AT551" s="5"/>
      <c r="AU551" s="5"/>
      <c r="AV551" s="5"/>
      <c r="AW551" s="5"/>
      <c r="AX551" s="5"/>
      <c r="AY551" s="5"/>
      <c r="AZ551" s="7"/>
      <c r="BA551" s="7"/>
    </row>
    <row r="552" ht="16.5" customHeight="1">
      <c r="A552" s="4" t="s">
        <v>1136</v>
      </c>
      <c r="B552" s="5">
        <v>10.0</v>
      </c>
      <c r="C552" s="5">
        <v>1.0</v>
      </c>
      <c r="D552" s="1" t="s">
        <v>1137</v>
      </c>
      <c r="E552" s="5">
        <v>0.0</v>
      </c>
      <c r="F552" s="5">
        <v>0.0</v>
      </c>
      <c r="G552" s="5">
        <v>0.0</v>
      </c>
      <c r="H552" s="5">
        <v>0.0</v>
      </c>
      <c r="I552" s="5">
        <v>0.0</v>
      </c>
      <c r="J552" s="5">
        <v>0.0</v>
      </c>
      <c r="K552" s="5">
        <v>0.0</v>
      </c>
      <c r="L552" s="5">
        <v>0.0</v>
      </c>
      <c r="M552" s="5">
        <v>0.0</v>
      </c>
      <c r="N552" s="5">
        <v>0.0</v>
      </c>
      <c r="O552" s="5">
        <v>0.0</v>
      </c>
      <c r="P552" s="5">
        <v>0.0</v>
      </c>
      <c r="Q552" s="5">
        <v>0.0</v>
      </c>
      <c r="R552" s="5">
        <v>0.0</v>
      </c>
      <c r="S552" s="5">
        <v>0.0</v>
      </c>
      <c r="T552" s="5">
        <v>0.0</v>
      </c>
      <c r="U552" s="5">
        <v>0.0</v>
      </c>
      <c r="V552" s="5">
        <v>0.0</v>
      </c>
      <c r="W552" s="5">
        <v>0.0</v>
      </c>
      <c r="X552" s="5">
        <v>0.0</v>
      </c>
      <c r="Y552" s="5">
        <v>0.0</v>
      </c>
      <c r="Z552" s="5">
        <v>1.0</v>
      </c>
      <c r="AA552" s="5">
        <v>0.0</v>
      </c>
      <c r="AB552" s="5">
        <v>0.0</v>
      </c>
      <c r="AC552" s="5">
        <v>0.0</v>
      </c>
      <c r="AD552" s="5">
        <v>0.0</v>
      </c>
      <c r="AE552" s="5">
        <v>0.0</v>
      </c>
      <c r="AF552" s="6">
        <f>IFERROR(__xludf.DUMMYFUNCTION("IFERROR(
  VLOOKUP(
    A552,
    IMPORTRANGE(
      ""1ZygntHC1J6IxzKbTidmOyf5nUyW4GCLurHCjexrLm_o        "",
      ""HTMLキャッシュ!A:F""
    ),
    3,
    FALSE
  ),
  0
)
"),46056.6606712963)</f>
        <v>46056.66067</v>
      </c>
      <c r="AG552" s="5"/>
      <c r="AH552" s="5"/>
      <c r="AI552" s="5"/>
      <c r="AJ552" s="5"/>
      <c r="AK552" s="5"/>
      <c r="AL552" s="5"/>
      <c r="AM552" s="5"/>
      <c r="AN552" s="5"/>
      <c r="AO552" s="5"/>
      <c r="AP552" s="5"/>
      <c r="AQ552" s="5"/>
      <c r="AR552" s="3"/>
      <c r="AS552" s="5"/>
      <c r="AT552" s="5"/>
      <c r="AU552" s="5"/>
      <c r="AV552" s="5"/>
      <c r="AW552" s="5"/>
      <c r="AX552" s="5"/>
      <c r="AY552" s="5"/>
      <c r="AZ552" s="7"/>
      <c r="BA552" s="7"/>
    </row>
    <row r="553" ht="16.5" customHeight="1">
      <c r="A553" s="4" t="s">
        <v>1138</v>
      </c>
      <c r="B553" s="5">
        <v>16.0</v>
      </c>
      <c r="C553" s="5">
        <v>1.0</v>
      </c>
      <c r="D553" s="1" t="s">
        <v>1139</v>
      </c>
      <c r="E553" s="5">
        <v>0.0</v>
      </c>
      <c r="F553" s="5">
        <v>0.0</v>
      </c>
      <c r="G553" s="5">
        <v>0.0</v>
      </c>
      <c r="H553" s="5">
        <v>0.0</v>
      </c>
      <c r="I553" s="5">
        <v>0.0</v>
      </c>
      <c r="J553" s="5">
        <v>0.0</v>
      </c>
      <c r="K553" s="5">
        <v>0.0</v>
      </c>
      <c r="L553" s="5">
        <v>0.0</v>
      </c>
      <c r="M553" s="5">
        <v>0.0</v>
      </c>
      <c r="N553" s="5">
        <v>0.0</v>
      </c>
      <c r="O553" s="5">
        <v>0.0</v>
      </c>
      <c r="P553" s="5">
        <v>0.0</v>
      </c>
      <c r="Q553" s="5">
        <v>0.0</v>
      </c>
      <c r="R553" s="5">
        <v>0.0</v>
      </c>
      <c r="S553" s="5">
        <v>1.0</v>
      </c>
      <c r="T553" s="5">
        <v>0.0</v>
      </c>
      <c r="U553" s="5">
        <v>0.0</v>
      </c>
      <c r="V553" s="5">
        <v>0.0</v>
      </c>
      <c r="W553" s="5">
        <v>0.0</v>
      </c>
      <c r="X553" s="5">
        <v>0.0</v>
      </c>
      <c r="Y553" s="5">
        <v>0.0</v>
      </c>
      <c r="Z553" s="5">
        <v>0.0</v>
      </c>
      <c r="AA553" s="5">
        <v>0.0</v>
      </c>
      <c r="AB553" s="5">
        <v>0.0</v>
      </c>
      <c r="AC553" s="5">
        <v>0.0</v>
      </c>
      <c r="AD553" s="5">
        <v>0.0</v>
      </c>
      <c r="AE553" s="5">
        <v>0.0</v>
      </c>
      <c r="AF553" s="6">
        <f>IFERROR(__xludf.DUMMYFUNCTION("IFERROR(
  VLOOKUP(
    A553,
    IMPORTRANGE(
      ""1ZygntHC1J6IxzKbTidmOyf5nUyW4GCLurHCjexrLm_o        "",
      ""HTMLキャッシュ!A:F""
    ),
    3,
    FALSE
  ),
  0
)
"),46043.60780092593)</f>
        <v>46043.6078</v>
      </c>
      <c r="AG553" s="5"/>
      <c r="AH553" s="5"/>
      <c r="AI553" s="5"/>
      <c r="AJ553" s="5"/>
      <c r="AK553" s="5"/>
      <c r="AL553" s="5"/>
      <c r="AM553" s="5"/>
      <c r="AN553" s="5"/>
      <c r="AO553" s="5"/>
      <c r="AP553" s="5"/>
      <c r="AQ553" s="5"/>
      <c r="AR553" s="3"/>
      <c r="AS553" s="5"/>
      <c r="AT553" s="5"/>
      <c r="AU553" s="5"/>
      <c r="AV553" s="5"/>
      <c r="AW553" s="5"/>
      <c r="AX553" s="5"/>
      <c r="AY553" s="5"/>
      <c r="AZ553" s="7"/>
      <c r="BA553" s="7"/>
    </row>
    <row r="554" ht="16.5" customHeight="1">
      <c r="A554" s="4" t="s">
        <v>1140</v>
      </c>
      <c r="B554" s="5">
        <v>24.0</v>
      </c>
      <c r="C554" s="5">
        <v>1.0</v>
      </c>
      <c r="D554" s="1" t="s">
        <v>1141</v>
      </c>
      <c r="E554" s="5">
        <v>0.0</v>
      </c>
      <c r="F554" s="5">
        <v>0.0</v>
      </c>
      <c r="G554" s="5">
        <v>0.0</v>
      </c>
      <c r="H554" s="5">
        <v>0.0</v>
      </c>
      <c r="I554" s="5">
        <v>0.0</v>
      </c>
      <c r="J554" s="5">
        <v>0.0</v>
      </c>
      <c r="K554" s="5">
        <v>0.0</v>
      </c>
      <c r="L554" s="5">
        <v>0.0</v>
      </c>
      <c r="M554" s="5">
        <v>1.0</v>
      </c>
      <c r="N554" s="5">
        <v>0.0</v>
      </c>
      <c r="O554" s="5">
        <v>0.0</v>
      </c>
      <c r="P554" s="5">
        <v>0.0</v>
      </c>
      <c r="Q554" s="5">
        <v>0.0</v>
      </c>
      <c r="R554" s="5">
        <v>0.0</v>
      </c>
      <c r="S554" s="5">
        <v>0.0</v>
      </c>
      <c r="T554" s="5">
        <v>0.0</v>
      </c>
      <c r="U554" s="5">
        <v>0.0</v>
      </c>
      <c r="V554" s="5">
        <v>0.0</v>
      </c>
      <c r="W554" s="5">
        <v>0.0</v>
      </c>
      <c r="X554" s="5">
        <v>0.0</v>
      </c>
      <c r="Y554" s="5">
        <v>0.0</v>
      </c>
      <c r="Z554" s="5">
        <v>0.0</v>
      </c>
      <c r="AA554" s="5">
        <v>0.0</v>
      </c>
      <c r="AB554" s="5">
        <v>0.0</v>
      </c>
      <c r="AC554" s="5">
        <v>0.0</v>
      </c>
      <c r="AD554" s="5">
        <v>0.0</v>
      </c>
      <c r="AE554" s="5">
        <v>0.0</v>
      </c>
      <c r="AF554" s="6">
        <f>IFERROR(__xludf.DUMMYFUNCTION("IFERROR(
  VLOOKUP(
    A554,
    IMPORTRANGE(
      ""1ZygntHC1J6IxzKbTidmOyf5nUyW4GCLurHCjexrLm_o        "",
      ""HTMLキャッシュ!A:F""
    ),
    3,
    FALSE
  ),
  0
)
"),46073.83377314815)</f>
        <v>46073.83377</v>
      </c>
      <c r="AG554" s="5"/>
      <c r="AH554" s="5"/>
      <c r="AI554" s="5"/>
      <c r="AJ554" s="5"/>
      <c r="AK554" s="5"/>
      <c r="AL554" s="5"/>
      <c r="AM554" s="5"/>
      <c r="AN554" s="5"/>
      <c r="AO554" s="5"/>
      <c r="AP554" s="5"/>
      <c r="AQ554" s="5"/>
      <c r="AR554" s="3"/>
      <c r="AS554" s="5"/>
      <c r="AT554" s="5"/>
      <c r="AU554" s="5"/>
      <c r="AV554" s="5"/>
      <c r="AW554" s="5"/>
      <c r="AX554" s="5"/>
      <c r="AY554" s="5"/>
      <c r="AZ554" s="7"/>
      <c r="BA554" s="7"/>
    </row>
    <row r="555" ht="16.5" customHeight="1">
      <c r="A555" s="4" t="s">
        <v>1142</v>
      </c>
      <c r="B555" s="5">
        <v>4.0</v>
      </c>
      <c r="C555" s="5">
        <v>1.0</v>
      </c>
      <c r="D555" s="1" t="s">
        <v>1143</v>
      </c>
      <c r="E555" s="5">
        <v>0.0</v>
      </c>
      <c r="F555" s="5">
        <v>0.0</v>
      </c>
      <c r="G555" s="5">
        <v>0.0</v>
      </c>
      <c r="H555" s="5">
        <v>0.0</v>
      </c>
      <c r="I555" s="5">
        <v>0.0</v>
      </c>
      <c r="J555" s="5">
        <v>0.0</v>
      </c>
      <c r="K555" s="5">
        <v>0.0</v>
      </c>
      <c r="L555" s="5">
        <v>0.0</v>
      </c>
      <c r="M555" s="5">
        <v>0.0</v>
      </c>
      <c r="N555" s="5">
        <v>0.0</v>
      </c>
      <c r="O555" s="5">
        <v>0.0</v>
      </c>
      <c r="P555" s="5">
        <v>0.0</v>
      </c>
      <c r="Q555" s="5">
        <v>0.0</v>
      </c>
      <c r="R555" s="5">
        <v>0.0</v>
      </c>
      <c r="S555" s="5">
        <v>0.0</v>
      </c>
      <c r="T555" s="5">
        <v>0.0</v>
      </c>
      <c r="U555" s="5">
        <v>0.0</v>
      </c>
      <c r="V555" s="5">
        <v>0.0</v>
      </c>
      <c r="W555" s="5">
        <v>0.0</v>
      </c>
      <c r="X555" s="5">
        <v>0.0</v>
      </c>
      <c r="Y555" s="5">
        <v>0.0</v>
      </c>
      <c r="Z555" s="5">
        <v>0.0</v>
      </c>
      <c r="AA555" s="5">
        <v>0.0</v>
      </c>
      <c r="AB555" s="5">
        <v>0.0</v>
      </c>
      <c r="AC555" s="5">
        <v>0.0</v>
      </c>
      <c r="AD555" s="5">
        <v>1.0</v>
      </c>
      <c r="AE555" s="5">
        <v>0.0</v>
      </c>
      <c r="AF555" s="6">
        <f>IFERROR(__xludf.DUMMYFUNCTION("IFERROR(
  VLOOKUP(
    A555,
    IMPORTRANGE(
      ""1ZygntHC1J6IxzKbTidmOyf5nUyW4GCLurHCjexrLm_o        "",
      ""HTMLキャッシュ!A:F""
    ),
    3,
    FALSE
  ),
  0
)
"),46073.6387962963)</f>
        <v>46073.6388</v>
      </c>
      <c r="AG555" s="5"/>
      <c r="AH555" s="5"/>
      <c r="AI555" s="5"/>
      <c r="AJ555" s="5"/>
      <c r="AK555" s="5"/>
      <c r="AL555" s="5"/>
      <c r="AM555" s="5"/>
      <c r="AN555" s="5"/>
      <c r="AO555" s="5"/>
      <c r="AP555" s="5"/>
      <c r="AQ555" s="5"/>
      <c r="AR555" s="3"/>
      <c r="AS555" s="5"/>
      <c r="AT555" s="5"/>
      <c r="AU555" s="5"/>
      <c r="AV555" s="5"/>
      <c r="AW555" s="5"/>
      <c r="AX555" s="5"/>
      <c r="AY555" s="5"/>
      <c r="AZ555" s="7"/>
      <c r="BA555" s="7"/>
    </row>
    <row r="556" ht="16.5" customHeight="1">
      <c r="A556" s="4" t="s">
        <v>1144</v>
      </c>
      <c r="B556" s="5">
        <v>0.0</v>
      </c>
      <c r="C556" s="5">
        <v>1.0</v>
      </c>
      <c r="D556" s="1" t="s">
        <v>1145</v>
      </c>
      <c r="E556" s="5">
        <v>0.0</v>
      </c>
      <c r="F556" s="5">
        <v>1.0</v>
      </c>
      <c r="G556" s="5">
        <v>0.0</v>
      </c>
      <c r="H556" s="5">
        <v>0.0</v>
      </c>
      <c r="I556" s="5">
        <v>0.0</v>
      </c>
      <c r="J556" s="5">
        <v>0.0</v>
      </c>
      <c r="K556" s="5">
        <v>0.0</v>
      </c>
      <c r="L556" s="5">
        <v>0.0</v>
      </c>
      <c r="M556" s="5">
        <v>0.0</v>
      </c>
      <c r="N556" s="5">
        <v>0.0</v>
      </c>
      <c r="O556" s="5">
        <v>0.0</v>
      </c>
      <c r="P556" s="5">
        <v>0.0</v>
      </c>
      <c r="Q556" s="5">
        <v>0.0</v>
      </c>
      <c r="R556" s="5">
        <v>0.0</v>
      </c>
      <c r="S556" s="5">
        <v>0.0</v>
      </c>
      <c r="T556" s="5">
        <v>0.0</v>
      </c>
      <c r="U556" s="5">
        <v>0.0</v>
      </c>
      <c r="V556" s="5">
        <v>0.0</v>
      </c>
      <c r="W556" s="5">
        <v>0.0</v>
      </c>
      <c r="X556" s="5">
        <v>0.0</v>
      </c>
      <c r="Y556" s="5">
        <v>0.0</v>
      </c>
      <c r="Z556" s="5">
        <v>0.0</v>
      </c>
      <c r="AA556" s="5">
        <v>0.0</v>
      </c>
      <c r="AB556" s="5">
        <v>0.0</v>
      </c>
      <c r="AC556" s="5">
        <v>0.0</v>
      </c>
      <c r="AD556" s="5">
        <v>0.0</v>
      </c>
      <c r="AE556" s="5">
        <v>0.0</v>
      </c>
      <c r="AF556" s="6">
        <f>IFERROR(__xludf.DUMMYFUNCTION("IFERROR(
  VLOOKUP(
    A556,
    IMPORTRANGE(
      ""1ZygntHC1J6IxzKbTidmOyf5nUyW4GCLurHCjexrLm_o        "",
      ""HTMLキャッシュ!A:F""
    ),
    3,
    FALSE
  ),
  0
)
"),46071.749375)</f>
        <v>46071.74938</v>
      </c>
      <c r="AG556" s="5"/>
      <c r="AH556" s="5"/>
      <c r="AI556" s="5"/>
      <c r="AJ556" s="5"/>
      <c r="AK556" s="5"/>
      <c r="AL556" s="5"/>
      <c r="AM556" s="5"/>
      <c r="AN556" s="5"/>
      <c r="AO556" s="5"/>
      <c r="AP556" s="5"/>
      <c r="AQ556" s="5"/>
      <c r="AR556" s="3"/>
      <c r="AS556" s="5"/>
      <c r="AT556" s="5"/>
      <c r="AU556" s="5"/>
      <c r="AV556" s="5"/>
      <c r="AW556" s="5"/>
      <c r="AX556" s="5"/>
      <c r="AY556" s="5"/>
      <c r="AZ556" s="7"/>
      <c r="BA556" s="7"/>
    </row>
    <row r="557" ht="16.5" customHeight="1">
      <c r="A557" s="4" t="s">
        <v>1146</v>
      </c>
      <c r="B557" s="5">
        <v>0.0</v>
      </c>
      <c r="C557" s="5">
        <v>1.0</v>
      </c>
      <c r="D557" s="1" t="s">
        <v>1147</v>
      </c>
      <c r="E557" s="5">
        <v>0.0</v>
      </c>
      <c r="F557" s="5">
        <v>1.0</v>
      </c>
      <c r="G557" s="5">
        <v>0.0</v>
      </c>
      <c r="H557" s="5">
        <v>0.0</v>
      </c>
      <c r="I557" s="5">
        <v>0.0</v>
      </c>
      <c r="J557" s="5">
        <v>0.0</v>
      </c>
      <c r="K557" s="5">
        <v>0.0</v>
      </c>
      <c r="L557" s="5">
        <v>0.0</v>
      </c>
      <c r="M557" s="5">
        <v>0.0</v>
      </c>
      <c r="N557" s="5">
        <v>0.0</v>
      </c>
      <c r="O557" s="5">
        <v>0.0</v>
      </c>
      <c r="P557" s="5">
        <v>0.0</v>
      </c>
      <c r="Q557" s="5">
        <v>0.0</v>
      </c>
      <c r="R557" s="5">
        <v>0.0</v>
      </c>
      <c r="S557" s="5">
        <v>0.0</v>
      </c>
      <c r="T557" s="5">
        <v>0.0</v>
      </c>
      <c r="U557" s="5">
        <v>0.0</v>
      </c>
      <c r="V557" s="5">
        <v>0.0</v>
      </c>
      <c r="W557" s="5">
        <v>0.0</v>
      </c>
      <c r="X557" s="5">
        <v>0.0</v>
      </c>
      <c r="Y557" s="5">
        <v>0.0</v>
      </c>
      <c r="Z557" s="5">
        <v>0.0</v>
      </c>
      <c r="AA557" s="5">
        <v>0.0</v>
      </c>
      <c r="AB557" s="5">
        <v>0.0</v>
      </c>
      <c r="AC557" s="5">
        <v>0.0</v>
      </c>
      <c r="AD557" s="5">
        <v>0.0</v>
      </c>
      <c r="AE557" s="5">
        <v>0.0</v>
      </c>
      <c r="AF557" s="6">
        <f>IFERROR(__xludf.DUMMYFUNCTION("IFERROR(
  VLOOKUP(
    A557,
    IMPORTRANGE(
      ""1ZygntHC1J6IxzKbTidmOyf5nUyW4GCLurHCjexrLm_o        "",
      ""HTMLキャッシュ!A:F""
    ),
    3,
    FALSE
  ),
  0
)
"),46043.61975694444)</f>
        <v>46043.61976</v>
      </c>
      <c r="AG557" s="5"/>
      <c r="AH557" s="5"/>
      <c r="AI557" s="5"/>
      <c r="AJ557" s="5"/>
      <c r="AK557" s="5"/>
      <c r="AL557" s="5"/>
      <c r="AM557" s="5"/>
      <c r="AN557" s="5"/>
      <c r="AO557" s="5"/>
      <c r="AP557" s="5"/>
      <c r="AQ557" s="5"/>
      <c r="AR557" s="3"/>
      <c r="AS557" s="5"/>
      <c r="AT557" s="5"/>
      <c r="AU557" s="5"/>
      <c r="AV557" s="5"/>
      <c r="AW557" s="5"/>
      <c r="AX557" s="5"/>
      <c r="AY557" s="5"/>
      <c r="AZ557" s="7"/>
      <c r="BA557" s="7"/>
    </row>
    <row r="558" ht="16.5" customHeight="1">
      <c r="A558" s="4" t="s">
        <v>1148</v>
      </c>
      <c r="B558" s="5">
        <v>1.0</v>
      </c>
      <c r="C558" s="5">
        <v>1.0</v>
      </c>
      <c r="D558" s="1" t="s">
        <v>1149</v>
      </c>
      <c r="E558" s="5">
        <v>0.0</v>
      </c>
      <c r="F558" s="5">
        <v>1.0</v>
      </c>
      <c r="G558" s="5">
        <v>0.0</v>
      </c>
      <c r="H558" s="5">
        <v>0.0</v>
      </c>
      <c r="I558" s="5">
        <v>0.0</v>
      </c>
      <c r="J558" s="5">
        <v>0.0</v>
      </c>
      <c r="K558" s="5">
        <v>0.0</v>
      </c>
      <c r="L558" s="5">
        <v>0.0</v>
      </c>
      <c r="M558" s="5">
        <v>0.0</v>
      </c>
      <c r="N558" s="5">
        <v>0.0</v>
      </c>
      <c r="O558" s="5">
        <v>0.0</v>
      </c>
      <c r="P558" s="5">
        <v>0.0</v>
      </c>
      <c r="Q558" s="5">
        <v>0.0</v>
      </c>
      <c r="R558" s="5">
        <v>0.0</v>
      </c>
      <c r="S558" s="5">
        <v>0.0</v>
      </c>
      <c r="T558" s="5">
        <v>0.0</v>
      </c>
      <c r="U558" s="5">
        <v>0.0</v>
      </c>
      <c r="V558" s="5">
        <v>0.0</v>
      </c>
      <c r="W558" s="5">
        <v>0.0</v>
      </c>
      <c r="X558" s="5">
        <v>0.0</v>
      </c>
      <c r="Y558" s="5">
        <v>0.0</v>
      </c>
      <c r="Z558" s="5">
        <v>0.0</v>
      </c>
      <c r="AA558" s="5">
        <v>0.0</v>
      </c>
      <c r="AB558" s="5">
        <v>0.0</v>
      </c>
      <c r="AC558" s="5">
        <v>0.0</v>
      </c>
      <c r="AD558" s="5">
        <v>0.0</v>
      </c>
      <c r="AE558" s="5">
        <v>0.0</v>
      </c>
      <c r="AF558" s="6">
        <f>IFERROR(__xludf.DUMMYFUNCTION("IFERROR(
  VLOOKUP(
    A558,
    IMPORTRANGE(
      ""1ZygntHC1J6IxzKbTidmOyf5nUyW4GCLurHCjexrLm_o        "",
      ""HTMLキャッシュ!A:F""
    ),
    3,
    FALSE
  ),
  0
)
"),46043.620254629626)</f>
        <v>46043.62025</v>
      </c>
      <c r="AG558" s="5"/>
      <c r="AH558" s="5"/>
      <c r="AI558" s="5"/>
      <c r="AJ558" s="5"/>
      <c r="AK558" s="5"/>
      <c r="AL558" s="5"/>
      <c r="AM558" s="5"/>
      <c r="AN558" s="5"/>
      <c r="AO558" s="5"/>
      <c r="AP558" s="5"/>
      <c r="AQ558" s="5"/>
      <c r="AR558" s="3"/>
      <c r="AS558" s="5"/>
      <c r="AT558" s="5"/>
      <c r="AU558" s="5"/>
      <c r="AV558" s="5"/>
      <c r="AW558" s="5"/>
      <c r="AX558" s="5"/>
      <c r="AY558" s="5"/>
      <c r="AZ558" s="7"/>
      <c r="BA558" s="7"/>
    </row>
    <row r="559" ht="16.5" customHeight="1">
      <c r="A559" s="4" t="s">
        <v>1150</v>
      </c>
      <c r="B559" s="5">
        <v>0.0</v>
      </c>
      <c r="C559" s="5">
        <v>1.0</v>
      </c>
      <c r="D559" s="1" t="s">
        <v>1151</v>
      </c>
      <c r="E559" s="5">
        <v>0.0</v>
      </c>
      <c r="F559" s="5">
        <v>0.0</v>
      </c>
      <c r="G559" s="5">
        <v>0.0</v>
      </c>
      <c r="H559" s="5">
        <v>0.0</v>
      </c>
      <c r="I559" s="5">
        <v>0.0</v>
      </c>
      <c r="J559" s="5">
        <v>1.0</v>
      </c>
      <c r="K559" s="5">
        <v>0.0</v>
      </c>
      <c r="L559" s="5">
        <v>0.0</v>
      </c>
      <c r="M559" s="5">
        <v>0.0</v>
      </c>
      <c r="N559" s="5">
        <v>0.0</v>
      </c>
      <c r="O559" s="5">
        <v>0.0</v>
      </c>
      <c r="P559" s="5">
        <v>0.0</v>
      </c>
      <c r="Q559" s="5">
        <v>0.0</v>
      </c>
      <c r="R559" s="5">
        <v>0.0</v>
      </c>
      <c r="S559" s="5">
        <v>0.0</v>
      </c>
      <c r="T559" s="5">
        <v>0.0</v>
      </c>
      <c r="U559" s="5">
        <v>0.0</v>
      </c>
      <c r="V559" s="5">
        <v>0.0</v>
      </c>
      <c r="W559" s="5">
        <v>0.0</v>
      </c>
      <c r="X559" s="5">
        <v>0.0</v>
      </c>
      <c r="Y559" s="5">
        <v>0.0</v>
      </c>
      <c r="Z559" s="5">
        <v>0.0</v>
      </c>
      <c r="AA559" s="5">
        <v>0.0</v>
      </c>
      <c r="AB559" s="5">
        <v>0.0</v>
      </c>
      <c r="AC559" s="5">
        <v>0.0</v>
      </c>
      <c r="AD559" s="5">
        <v>0.0</v>
      </c>
      <c r="AE559" s="5">
        <v>0.0</v>
      </c>
      <c r="AF559" s="6">
        <f>IFERROR(__xludf.DUMMYFUNCTION("IFERROR(
  VLOOKUP(
    A559,
    IMPORTRANGE(
      ""1ZygntHC1J6IxzKbTidmOyf5nUyW4GCLurHCjexrLm_o        "",
      ""HTMLキャッシュ!A:F""
    ),
    3,
    FALSE
  ),
  0
)
"),46043.623460648145)</f>
        <v>46043.62346</v>
      </c>
      <c r="AG559" s="5"/>
      <c r="AH559" s="5"/>
      <c r="AI559" s="5"/>
      <c r="AJ559" s="5"/>
      <c r="AK559" s="5"/>
      <c r="AL559" s="5"/>
      <c r="AM559" s="5"/>
      <c r="AN559" s="5"/>
      <c r="AO559" s="5"/>
      <c r="AP559" s="5"/>
      <c r="AQ559" s="5"/>
      <c r="AR559" s="3"/>
      <c r="AS559" s="5"/>
      <c r="AT559" s="5"/>
      <c r="AU559" s="5"/>
      <c r="AV559" s="5"/>
      <c r="AW559" s="5"/>
      <c r="AX559" s="5"/>
      <c r="AY559" s="5"/>
      <c r="AZ559" s="7"/>
      <c r="BA559" s="7"/>
    </row>
    <row r="560" ht="16.5" customHeight="1">
      <c r="A560" s="4" t="s">
        <v>1152</v>
      </c>
      <c r="B560" s="5">
        <v>0.0</v>
      </c>
      <c r="C560" s="5">
        <v>1.0</v>
      </c>
      <c r="D560" s="1" t="s">
        <v>1153</v>
      </c>
      <c r="E560" s="5">
        <v>0.0</v>
      </c>
      <c r="F560" s="5">
        <v>0.0</v>
      </c>
      <c r="G560" s="5">
        <v>0.0</v>
      </c>
      <c r="H560" s="5">
        <v>0.0</v>
      </c>
      <c r="I560" s="5">
        <v>0.0</v>
      </c>
      <c r="J560" s="5">
        <v>0.0</v>
      </c>
      <c r="K560" s="5">
        <v>0.0</v>
      </c>
      <c r="L560" s="5">
        <v>0.0</v>
      </c>
      <c r="M560" s="5">
        <v>0.0</v>
      </c>
      <c r="N560" s="5">
        <v>0.0</v>
      </c>
      <c r="O560" s="5">
        <v>0.0</v>
      </c>
      <c r="P560" s="5">
        <v>0.0</v>
      </c>
      <c r="Q560" s="5">
        <v>0.0</v>
      </c>
      <c r="R560" s="5">
        <v>0.0</v>
      </c>
      <c r="S560" s="5">
        <v>1.0</v>
      </c>
      <c r="T560" s="5">
        <v>0.0</v>
      </c>
      <c r="U560" s="5">
        <v>0.0</v>
      </c>
      <c r="V560" s="5">
        <v>0.0</v>
      </c>
      <c r="W560" s="5">
        <v>0.0</v>
      </c>
      <c r="X560" s="5">
        <v>0.0</v>
      </c>
      <c r="Y560" s="5">
        <v>0.0</v>
      </c>
      <c r="Z560" s="5">
        <v>0.0</v>
      </c>
      <c r="AA560" s="5">
        <v>0.0</v>
      </c>
      <c r="AB560" s="5">
        <v>0.0</v>
      </c>
      <c r="AC560" s="5">
        <v>0.0</v>
      </c>
      <c r="AD560" s="5">
        <v>0.0</v>
      </c>
      <c r="AE560" s="5">
        <v>0.0</v>
      </c>
      <c r="AF560" s="6">
        <f>IFERROR(__xludf.DUMMYFUNCTION("IFERROR(
  VLOOKUP(
    A560,
    IMPORTRANGE(
      ""1ZygntHC1J6IxzKbTidmOyf5nUyW4GCLurHCjexrLm_o        "",
      ""HTMLキャッシュ!A:F""
    ),
    3,
    FALSE
  ),
  0
)
"),46043.62461805555)</f>
        <v>46043.62462</v>
      </c>
      <c r="AG560" s="5"/>
      <c r="AH560" s="5"/>
      <c r="AI560" s="5"/>
      <c r="AJ560" s="5"/>
      <c r="AK560" s="5"/>
      <c r="AL560" s="5"/>
      <c r="AM560" s="5"/>
      <c r="AN560" s="5"/>
      <c r="AO560" s="5"/>
      <c r="AP560" s="5"/>
      <c r="AQ560" s="5"/>
      <c r="AR560" s="3"/>
      <c r="AS560" s="5"/>
      <c r="AT560" s="5"/>
      <c r="AU560" s="5"/>
      <c r="AV560" s="5"/>
      <c r="AW560" s="5"/>
      <c r="AX560" s="5"/>
      <c r="AY560" s="5"/>
      <c r="AZ560" s="7"/>
      <c r="BA560" s="7"/>
    </row>
    <row r="561" ht="16.5" customHeight="1">
      <c r="A561" s="4" t="s">
        <v>1154</v>
      </c>
      <c r="B561" s="5">
        <v>0.0</v>
      </c>
      <c r="C561" s="5">
        <v>1.0</v>
      </c>
      <c r="D561" s="1" t="s">
        <v>1155</v>
      </c>
      <c r="E561" s="5">
        <v>0.0</v>
      </c>
      <c r="F561" s="5">
        <v>1.0</v>
      </c>
      <c r="G561" s="5">
        <v>0.0</v>
      </c>
      <c r="H561" s="5">
        <v>0.0</v>
      </c>
      <c r="I561" s="5">
        <v>0.0</v>
      </c>
      <c r="J561" s="5">
        <v>0.0</v>
      </c>
      <c r="K561" s="5">
        <v>0.0</v>
      </c>
      <c r="L561" s="5">
        <v>0.0</v>
      </c>
      <c r="M561" s="5">
        <v>0.0</v>
      </c>
      <c r="N561" s="5">
        <v>0.0</v>
      </c>
      <c r="O561" s="5">
        <v>0.0</v>
      </c>
      <c r="P561" s="5">
        <v>0.0</v>
      </c>
      <c r="Q561" s="5">
        <v>0.0</v>
      </c>
      <c r="R561" s="5">
        <v>0.0</v>
      </c>
      <c r="S561" s="5">
        <v>0.0</v>
      </c>
      <c r="T561" s="5">
        <v>0.0</v>
      </c>
      <c r="U561" s="5">
        <v>0.0</v>
      </c>
      <c r="V561" s="5">
        <v>0.0</v>
      </c>
      <c r="W561" s="5">
        <v>0.0</v>
      </c>
      <c r="X561" s="5">
        <v>0.0</v>
      </c>
      <c r="Y561" s="5">
        <v>0.0</v>
      </c>
      <c r="Z561" s="5">
        <v>0.0</v>
      </c>
      <c r="AA561" s="5">
        <v>0.0</v>
      </c>
      <c r="AB561" s="5">
        <v>0.0</v>
      </c>
      <c r="AC561" s="5">
        <v>0.0</v>
      </c>
      <c r="AD561" s="5">
        <v>0.0</v>
      </c>
      <c r="AE561" s="5">
        <v>0.0</v>
      </c>
      <c r="AF561" s="6">
        <f>IFERROR(__xludf.DUMMYFUNCTION("IFERROR(
  VLOOKUP(
    A561,
    IMPORTRANGE(
      ""1ZygntHC1J6IxzKbTidmOyf5nUyW4GCLurHCjexrLm_o        "",
      ""HTMLキャッシュ!A:F""
    ),
    3,
    FALSE
  ),
  0
)
"),45970.72574074074)</f>
        <v>45970.72574</v>
      </c>
      <c r="AG561" s="5"/>
      <c r="AH561" s="5"/>
      <c r="AI561" s="5"/>
      <c r="AJ561" s="5"/>
      <c r="AK561" s="5"/>
      <c r="AL561" s="5"/>
      <c r="AM561" s="5"/>
      <c r="AN561" s="5"/>
      <c r="AO561" s="5"/>
      <c r="AP561" s="5"/>
      <c r="AQ561" s="5"/>
      <c r="AR561" s="3"/>
      <c r="AS561" s="5"/>
      <c r="AT561" s="5"/>
      <c r="AU561" s="5"/>
      <c r="AV561" s="5"/>
      <c r="AW561" s="5"/>
      <c r="AX561" s="5"/>
      <c r="AY561" s="5"/>
      <c r="AZ561" s="7"/>
      <c r="BA561" s="7"/>
    </row>
    <row r="562" ht="16.5" customHeight="1">
      <c r="A562" s="4" t="s">
        <v>1156</v>
      </c>
      <c r="B562" s="5">
        <v>56.0</v>
      </c>
      <c r="C562" s="5">
        <v>1.0</v>
      </c>
      <c r="D562" s="1" t="s">
        <v>1157</v>
      </c>
      <c r="E562" s="5">
        <v>0.0</v>
      </c>
      <c r="F562" s="5">
        <v>1.0</v>
      </c>
      <c r="G562" s="5">
        <v>0.0</v>
      </c>
      <c r="H562" s="5">
        <v>0.0</v>
      </c>
      <c r="I562" s="5">
        <v>0.0</v>
      </c>
      <c r="J562" s="5">
        <v>0.0</v>
      </c>
      <c r="K562" s="5">
        <v>0.0</v>
      </c>
      <c r="L562" s="5">
        <v>0.0</v>
      </c>
      <c r="M562" s="5">
        <v>0.0</v>
      </c>
      <c r="N562" s="5">
        <v>0.0</v>
      </c>
      <c r="O562" s="5">
        <v>0.0</v>
      </c>
      <c r="P562" s="5">
        <v>0.0</v>
      </c>
      <c r="Q562" s="5">
        <v>0.0</v>
      </c>
      <c r="R562" s="5">
        <v>0.0</v>
      </c>
      <c r="S562" s="5">
        <v>0.0</v>
      </c>
      <c r="T562" s="5">
        <v>0.0</v>
      </c>
      <c r="U562" s="5">
        <v>0.0</v>
      </c>
      <c r="V562" s="5">
        <v>0.0</v>
      </c>
      <c r="W562" s="5">
        <v>0.0</v>
      </c>
      <c r="X562" s="5">
        <v>0.0</v>
      </c>
      <c r="Y562" s="5">
        <v>0.0</v>
      </c>
      <c r="Z562" s="5">
        <v>0.0</v>
      </c>
      <c r="AA562" s="5">
        <v>0.0</v>
      </c>
      <c r="AB562" s="5">
        <v>0.0</v>
      </c>
      <c r="AC562" s="5">
        <v>0.0</v>
      </c>
      <c r="AD562" s="5">
        <v>0.0</v>
      </c>
      <c r="AE562" s="5">
        <v>0.0</v>
      </c>
      <c r="AF562" s="6">
        <f>IFERROR(__xludf.DUMMYFUNCTION("IFERROR(
  VLOOKUP(
    A562,
    IMPORTRANGE(
      ""1ZygntHC1J6IxzKbTidmOyf5nUyW4GCLurHCjexrLm_o        "",
      ""HTMLキャッシュ!A:F""
    ),
    3,
    FALSE
  ),
  0
)
"),46086.676087962966)</f>
        <v>46086.67609</v>
      </c>
      <c r="AG562" s="5"/>
      <c r="AH562" s="5"/>
      <c r="AI562" s="5"/>
      <c r="AJ562" s="5"/>
      <c r="AK562" s="5"/>
      <c r="AL562" s="5"/>
      <c r="AM562" s="5"/>
      <c r="AN562" s="5"/>
      <c r="AO562" s="5"/>
      <c r="AP562" s="5"/>
      <c r="AQ562" s="5"/>
      <c r="AR562" s="3"/>
      <c r="AS562" s="5"/>
      <c r="AT562" s="5"/>
      <c r="AU562" s="5"/>
      <c r="AV562" s="5"/>
      <c r="AW562" s="5"/>
      <c r="AX562" s="5"/>
      <c r="AY562" s="5"/>
      <c r="AZ562" s="7"/>
      <c r="BA562" s="7"/>
    </row>
    <row r="563" ht="16.5" customHeight="1">
      <c r="A563" s="4" t="s">
        <v>1158</v>
      </c>
      <c r="B563" s="5">
        <v>7.0</v>
      </c>
      <c r="C563" s="5">
        <v>1.0</v>
      </c>
      <c r="D563" s="1" t="s">
        <v>1159</v>
      </c>
      <c r="E563" s="5">
        <v>0.0</v>
      </c>
      <c r="F563" s="5">
        <v>1.0</v>
      </c>
      <c r="G563" s="5">
        <v>0.0</v>
      </c>
      <c r="H563" s="5">
        <v>0.0</v>
      </c>
      <c r="I563" s="5">
        <v>0.0</v>
      </c>
      <c r="J563" s="5">
        <v>0.0</v>
      </c>
      <c r="K563" s="5">
        <v>0.0</v>
      </c>
      <c r="L563" s="5">
        <v>0.0</v>
      </c>
      <c r="M563" s="5">
        <v>0.0</v>
      </c>
      <c r="N563" s="5">
        <v>0.0</v>
      </c>
      <c r="O563" s="5">
        <v>0.0</v>
      </c>
      <c r="P563" s="5">
        <v>0.0</v>
      </c>
      <c r="Q563" s="5">
        <v>0.0</v>
      </c>
      <c r="R563" s="5">
        <v>0.0</v>
      </c>
      <c r="S563" s="5">
        <v>0.0</v>
      </c>
      <c r="T563" s="5">
        <v>0.0</v>
      </c>
      <c r="U563" s="5">
        <v>0.0</v>
      </c>
      <c r="V563" s="5">
        <v>0.0</v>
      </c>
      <c r="W563" s="5">
        <v>0.0</v>
      </c>
      <c r="X563" s="5">
        <v>0.0</v>
      </c>
      <c r="Y563" s="5">
        <v>0.0</v>
      </c>
      <c r="Z563" s="5">
        <v>0.0</v>
      </c>
      <c r="AA563" s="5">
        <v>0.0</v>
      </c>
      <c r="AB563" s="5">
        <v>0.0</v>
      </c>
      <c r="AC563" s="5">
        <v>0.0</v>
      </c>
      <c r="AD563" s="5">
        <v>0.0</v>
      </c>
      <c r="AE563" s="5">
        <v>0.0</v>
      </c>
      <c r="AF563" s="6">
        <f>IFERROR(__xludf.DUMMYFUNCTION("IFERROR(
  VLOOKUP(
    A563,
    IMPORTRANGE(
      ""1ZygntHC1J6IxzKbTidmOyf5nUyW4GCLurHCjexrLm_o        "",
      ""HTMLキャッシュ!A:F""
    ),
    3,
    FALSE
  ),
  0
)
"),45972.691724537035)</f>
        <v>45972.69172</v>
      </c>
      <c r="AG563" s="5"/>
      <c r="AH563" s="5"/>
      <c r="AI563" s="5"/>
      <c r="AJ563" s="5"/>
      <c r="AK563" s="5"/>
      <c r="AL563" s="5"/>
      <c r="AM563" s="5"/>
      <c r="AN563" s="5"/>
      <c r="AO563" s="5"/>
      <c r="AP563" s="5"/>
      <c r="AQ563" s="5"/>
      <c r="AR563" s="3"/>
      <c r="AS563" s="5"/>
      <c r="AT563" s="5"/>
      <c r="AU563" s="5"/>
      <c r="AV563" s="5"/>
      <c r="AW563" s="5"/>
      <c r="AX563" s="5"/>
      <c r="AY563" s="5"/>
      <c r="AZ563" s="7"/>
      <c r="BA563" s="7"/>
    </row>
    <row r="564" ht="16.5" customHeight="1">
      <c r="A564" s="4" t="s">
        <v>1160</v>
      </c>
      <c r="B564" s="5">
        <v>30.0</v>
      </c>
      <c r="C564" s="5">
        <v>1.0</v>
      </c>
      <c r="D564" s="1" t="s">
        <v>1161</v>
      </c>
      <c r="E564" s="5">
        <v>0.0</v>
      </c>
      <c r="F564" s="5">
        <v>1.0</v>
      </c>
      <c r="G564" s="5">
        <v>0.0</v>
      </c>
      <c r="H564" s="5">
        <v>0.0</v>
      </c>
      <c r="I564" s="5">
        <v>0.0</v>
      </c>
      <c r="J564" s="5">
        <v>0.0</v>
      </c>
      <c r="K564" s="5">
        <v>0.0</v>
      </c>
      <c r="L564" s="5">
        <v>0.0</v>
      </c>
      <c r="M564" s="5">
        <v>0.0</v>
      </c>
      <c r="N564" s="5">
        <v>0.0</v>
      </c>
      <c r="O564" s="5">
        <v>0.0</v>
      </c>
      <c r="P564" s="5">
        <v>0.0</v>
      </c>
      <c r="Q564" s="5">
        <v>0.0</v>
      </c>
      <c r="R564" s="5">
        <v>0.0</v>
      </c>
      <c r="S564" s="5">
        <v>0.0</v>
      </c>
      <c r="T564" s="5">
        <v>0.0</v>
      </c>
      <c r="U564" s="5">
        <v>0.0</v>
      </c>
      <c r="V564" s="5">
        <v>0.0</v>
      </c>
      <c r="W564" s="5">
        <v>0.0</v>
      </c>
      <c r="X564" s="5">
        <v>0.0</v>
      </c>
      <c r="Y564" s="5">
        <v>0.0</v>
      </c>
      <c r="Z564" s="5">
        <v>0.0</v>
      </c>
      <c r="AA564" s="5">
        <v>0.0</v>
      </c>
      <c r="AB564" s="5">
        <v>0.0</v>
      </c>
      <c r="AC564" s="5">
        <v>0.0</v>
      </c>
      <c r="AD564" s="5">
        <v>0.0</v>
      </c>
      <c r="AE564" s="5">
        <v>0.0</v>
      </c>
      <c r="AF564" s="6">
        <f>IFERROR(__xludf.DUMMYFUNCTION("IFERROR(
  VLOOKUP(
    A564,
    IMPORTRANGE(
      ""1ZygntHC1J6IxzKbTidmOyf5nUyW4GCLurHCjexrLm_o        "",
      ""HTMLキャッシュ!A:F""
    ),
    3,
    FALSE
  ),
  0
)
"),46086.84217592593)</f>
        <v>46086.84218</v>
      </c>
      <c r="AG564" s="5"/>
      <c r="AH564" s="5"/>
      <c r="AI564" s="5"/>
      <c r="AJ564" s="5"/>
      <c r="AK564" s="5"/>
      <c r="AL564" s="5"/>
      <c r="AM564" s="5"/>
      <c r="AN564" s="5"/>
      <c r="AO564" s="5"/>
      <c r="AP564" s="5"/>
      <c r="AQ564" s="5"/>
      <c r="AR564" s="3"/>
      <c r="AS564" s="5"/>
      <c r="AT564" s="5"/>
      <c r="AU564" s="5"/>
      <c r="AV564" s="5"/>
      <c r="AW564" s="5"/>
      <c r="AX564" s="5"/>
      <c r="AY564" s="5"/>
      <c r="AZ564" s="7"/>
      <c r="BA564" s="7"/>
    </row>
    <row r="565" ht="16.5" customHeight="1">
      <c r="A565" s="4" t="s">
        <v>1162</v>
      </c>
      <c r="B565" s="5">
        <v>15.0</v>
      </c>
      <c r="C565" s="5">
        <v>1.0</v>
      </c>
      <c r="D565" s="1" t="s">
        <v>1163</v>
      </c>
      <c r="E565" s="5">
        <v>0.0</v>
      </c>
      <c r="F565" s="5">
        <v>1.0</v>
      </c>
      <c r="G565" s="5">
        <v>0.0</v>
      </c>
      <c r="H565" s="5">
        <v>0.0</v>
      </c>
      <c r="I565" s="5">
        <v>0.0</v>
      </c>
      <c r="J565" s="5">
        <v>0.0</v>
      </c>
      <c r="K565" s="5">
        <v>0.0</v>
      </c>
      <c r="L565" s="5">
        <v>0.0</v>
      </c>
      <c r="M565" s="5">
        <v>0.0</v>
      </c>
      <c r="N565" s="5">
        <v>0.0</v>
      </c>
      <c r="O565" s="5">
        <v>0.0</v>
      </c>
      <c r="P565" s="5">
        <v>0.0</v>
      </c>
      <c r="Q565" s="5">
        <v>0.0</v>
      </c>
      <c r="R565" s="5">
        <v>0.0</v>
      </c>
      <c r="S565" s="5">
        <v>0.0</v>
      </c>
      <c r="T565" s="5">
        <v>0.0</v>
      </c>
      <c r="U565" s="5">
        <v>0.0</v>
      </c>
      <c r="V565" s="5">
        <v>0.0</v>
      </c>
      <c r="W565" s="5">
        <v>0.0</v>
      </c>
      <c r="X565" s="5">
        <v>0.0</v>
      </c>
      <c r="Y565" s="5">
        <v>0.0</v>
      </c>
      <c r="Z565" s="5">
        <v>0.0</v>
      </c>
      <c r="AA565" s="5">
        <v>0.0</v>
      </c>
      <c r="AB565" s="5">
        <v>0.0</v>
      </c>
      <c r="AC565" s="5">
        <v>0.0</v>
      </c>
      <c r="AD565" s="5">
        <v>0.0</v>
      </c>
      <c r="AE565" s="5">
        <v>0.0</v>
      </c>
      <c r="AF565" s="6">
        <f>IFERROR(__xludf.DUMMYFUNCTION("IFERROR(
  VLOOKUP(
    A565,
    IMPORTRANGE(
      ""1ZygntHC1J6IxzKbTidmOyf5nUyW4GCLurHCjexrLm_o        "",
      ""HTMLキャッシュ!A:F""
    ),
    3,
    FALSE
  ),
  0
)
"),46085.83826388889)</f>
        <v>46085.83826</v>
      </c>
      <c r="AG565" s="5"/>
      <c r="AH565" s="5"/>
      <c r="AI565" s="5"/>
      <c r="AJ565" s="5"/>
      <c r="AK565" s="5"/>
      <c r="AL565" s="5"/>
      <c r="AM565" s="5"/>
      <c r="AN565" s="5"/>
      <c r="AO565" s="5"/>
      <c r="AP565" s="5"/>
      <c r="AQ565" s="5"/>
      <c r="AR565" s="3"/>
      <c r="AS565" s="5"/>
      <c r="AT565" s="5"/>
      <c r="AU565" s="5"/>
      <c r="AV565" s="5"/>
      <c r="AW565" s="5"/>
      <c r="AX565" s="5"/>
      <c r="AY565" s="5"/>
      <c r="AZ565" s="7"/>
      <c r="BA565" s="7"/>
    </row>
    <row r="566" ht="16.5" customHeight="1">
      <c r="A566" s="4" t="s">
        <v>1164</v>
      </c>
      <c r="B566" s="5">
        <v>34.0</v>
      </c>
      <c r="C566" s="5">
        <v>1.0</v>
      </c>
      <c r="D566" s="1" t="s">
        <v>1165</v>
      </c>
      <c r="E566" s="5">
        <v>0.0</v>
      </c>
      <c r="F566" s="5">
        <v>0.0</v>
      </c>
      <c r="G566" s="5">
        <v>1.0</v>
      </c>
      <c r="H566" s="5">
        <v>0.0</v>
      </c>
      <c r="I566" s="5">
        <v>0.0</v>
      </c>
      <c r="J566" s="5">
        <v>0.0</v>
      </c>
      <c r="K566" s="5">
        <v>0.0</v>
      </c>
      <c r="L566" s="5">
        <v>0.0</v>
      </c>
      <c r="M566" s="5">
        <v>0.0</v>
      </c>
      <c r="N566" s="5">
        <v>0.0</v>
      </c>
      <c r="O566" s="5">
        <v>0.0</v>
      </c>
      <c r="P566" s="5">
        <v>0.0</v>
      </c>
      <c r="Q566" s="5">
        <v>0.0</v>
      </c>
      <c r="R566" s="5">
        <v>0.0</v>
      </c>
      <c r="S566" s="5">
        <v>0.0</v>
      </c>
      <c r="T566" s="5">
        <v>0.0</v>
      </c>
      <c r="U566" s="5">
        <v>0.0</v>
      </c>
      <c r="V566" s="5">
        <v>0.0</v>
      </c>
      <c r="W566" s="5">
        <v>0.0</v>
      </c>
      <c r="X566" s="5">
        <v>0.0</v>
      </c>
      <c r="Y566" s="5">
        <v>0.0</v>
      </c>
      <c r="Z566" s="5">
        <v>0.0</v>
      </c>
      <c r="AA566" s="5">
        <v>0.0</v>
      </c>
      <c r="AB566" s="5">
        <v>0.0</v>
      </c>
      <c r="AC566" s="5">
        <v>0.0</v>
      </c>
      <c r="AD566" s="5">
        <v>0.0</v>
      </c>
      <c r="AE566" s="5">
        <v>0.0</v>
      </c>
      <c r="AF566" s="6">
        <f>IFERROR(__xludf.DUMMYFUNCTION("IFERROR(
  VLOOKUP(
    A566,
    IMPORTRANGE(
      ""1ZygntHC1J6IxzKbTidmOyf5nUyW4GCLurHCjexrLm_o        "",
      ""HTMLキャッシュ!A:F""
    ),
    3,
    FALSE
  ),
  0
)
"),46085.79137731482)</f>
        <v>46085.79138</v>
      </c>
      <c r="AG566" s="5"/>
      <c r="AH566" s="5"/>
      <c r="AI566" s="5"/>
      <c r="AJ566" s="5"/>
      <c r="AK566" s="5"/>
      <c r="AL566" s="5"/>
      <c r="AM566" s="5"/>
      <c r="AN566" s="5"/>
      <c r="AO566" s="5"/>
      <c r="AP566" s="5"/>
      <c r="AQ566" s="5"/>
      <c r="AR566" s="3"/>
      <c r="AS566" s="5"/>
      <c r="AT566" s="5"/>
      <c r="AU566" s="5"/>
      <c r="AV566" s="5"/>
      <c r="AW566" s="5"/>
      <c r="AX566" s="5"/>
      <c r="AY566" s="5"/>
      <c r="AZ566" s="7"/>
      <c r="BA566" s="7"/>
    </row>
    <row r="567" ht="16.5" customHeight="1">
      <c r="A567" s="4" t="s">
        <v>1166</v>
      </c>
      <c r="B567" s="5">
        <v>32.0</v>
      </c>
      <c r="C567" s="5">
        <v>1.0</v>
      </c>
      <c r="D567" s="1" t="s">
        <v>1167</v>
      </c>
      <c r="E567" s="5">
        <v>0.0</v>
      </c>
      <c r="F567" s="5">
        <v>0.0</v>
      </c>
      <c r="G567" s="5">
        <v>1.0</v>
      </c>
      <c r="H567" s="5">
        <v>0.0</v>
      </c>
      <c r="I567" s="5">
        <v>0.0</v>
      </c>
      <c r="J567" s="5">
        <v>0.0</v>
      </c>
      <c r="K567" s="5">
        <v>0.0</v>
      </c>
      <c r="L567" s="5">
        <v>0.0</v>
      </c>
      <c r="M567" s="5">
        <v>0.0</v>
      </c>
      <c r="N567" s="5">
        <v>0.0</v>
      </c>
      <c r="O567" s="5">
        <v>0.0</v>
      </c>
      <c r="P567" s="5">
        <v>0.0</v>
      </c>
      <c r="Q567" s="5">
        <v>0.0</v>
      </c>
      <c r="R567" s="5">
        <v>0.0</v>
      </c>
      <c r="S567" s="5">
        <v>0.0</v>
      </c>
      <c r="T567" s="5">
        <v>0.0</v>
      </c>
      <c r="U567" s="5">
        <v>0.0</v>
      </c>
      <c r="V567" s="5">
        <v>0.0</v>
      </c>
      <c r="W567" s="5">
        <v>0.0</v>
      </c>
      <c r="X567" s="5">
        <v>0.0</v>
      </c>
      <c r="Y567" s="5">
        <v>0.0</v>
      </c>
      <c r="Z567" s="5">
        <v>0.0</v>
      </c>
      <c r="AA567" s="5">
        <v>0.0</v>
      </c>
      <c r="AB567" s="5">
        <v>0.0</v>
      </c>
      <c r="AC567" s="5">
        <v>0.0</v>
      </c>
      <c r="AD567" s="5">
        <v>0.0</v>
      </c>
      <c r="AE567" s="5">
        <v>0.0</v>
      </c>
      <c r="AF567" s="6">
        <f>IFERROR(__xludf.DUMMYFUNCTION("IFERROR(
  VLOOKUP(
    A567,
    IMPORTRANGE(
      ""1ZygntHC1J6IxzKbTidmOyf5nUyW4GCLurHCjexrLm_o        "",
      ""HTMLキャッシュ!A:F""
    ),
    3,
    FALSE
  ),
  0
)
"),46086.60304398148)</f>
        <v>46086.60304</v>
      </c>
      <c r="AG567" s="5"/>
      <c r="AH567" s="5"/>
      <c r="AI567" s="5"/>
      <c r="AJ567" s="5"/>
      <c r="AK567" s="5"/>
      <c r="AL567" s="5"/>
      <c r="AM567" s="5"/>
      <c r="AN567" s="5"/>
      <c r="AO567" s="5"/>
      <c r="AP567" s="5"/>
      <c r="AQ567" s="5"/>
      <c r="AR567" s="3"/>
      <c r="AS567" s="5"/>
      <c r="AT567" s="5"/>
      <c r="AU567" s="5"/>
      <c r="AV567" s="5"/>
      <c r="AW567" s="5"/>
      <c r="AX567" s="5"/>
      <c r="AY567" s="5"/>
      <c r="AZ567" s="7"/>
      <c r="BA567" s="7"/>
    </row>
    <row r="568" ht="16.5" customHeight="1">
      <c r="A568" s="4" t="s">
        <v>1168</v>
      </c>
      <c r="B568" s="5">
        <v>0.0</v>
      </c>
      <c r="C568" s="5">
        <v>1.0</v>
      </c>
      <c r="D568" s="1" t="s">
        <v>1169</v>
      </c>
      <c r="E568" s="5">
        <v>0.0</v>
      </c>
      <c r="F568" s="5">
        <v>0.0</v>
      </c>
      <c r="G568" s="5">
        <v>0.0</v>
      </c>
      <c r="H568" s="5">
        <v>0.0</v>
      </c>
      <c r="I568" s="5">
        <v>0.0</v>
      </c>
      <c r="J568" s="5">
        <v>1.0</v>
      </c>
      <c r="K568" s="5">
        <v>0.0</v>
      </c>
      <c r="L568" s="5">
        <v>0.0</v>
      </c>
      <c r="M568" s="5">
        <v>0.0</v>
      </c>
      <c r="N568" s="5">
        <v>0.0</v>
      </c>
      <c r="O568" s="5">
        <v>0.0</v>
      </c>
      <c r="P568" s="5">
        <v>0.0</v>
      </c>
      <c r="Q568" s="5">
        <v>0.0</v>
      </c>
      <c r="R568" s="5">
        <v>0.0</v>
      </c>
      <c r="S568" s="5">
        <v>0.0</v>
      </c>
      <c r="T568" s="5">
        <v>0.0</v>
      </c>
      <c r="U568" s="5">
        <v>0.0</v>
      </c>
      <c r="V568" s="5">
        <v>0.0</v>
      </c>
      <c r="W568" s="5">
        <v>0.0</v>
      </c>
      <c r="X568" s="5">
        <v>0.0</v>
      </c>
      <c r="Y568" s="5">
        <v>0.0</v>
      </c>
      <c r="Z568" s="5">
        <v>0.0</v>
      </c>
      <c r="AA568" s="5">
        <v>0.0</v>
      </c>
      <c r="AB568" s="5">
        <v>0.0</v>
      </c>
      <c r="AC568" s="5">
        <v>0.0</v>
      </c>
      <c r="AD568" s="5">
        <v>0.0</v>
      </c>
      <c r="AE568" s="5">
        <v>0.0</v>
      </c>
      <c r="AF568" s="6">
        <f>IFERROR(__xludf.DUMMYFUNCTION("IFERROR(
  VLOOKUP(
    A568,
    IMPORTRANGE(
      ""1ZygntHC1J6IxzKbTidmOyf5nUyW4GCLurHCjexrLm_o        "",
      ""HTMLキャッシュ!A:F""
    ),
    3,
    FALSE
  ),
  0
)
"),46078.592453703706)</f>
        <v>46078.59245</v>
      </c>
      <c r="AG568" s="5"/>
      <c r="AH568" s="5"/>
      <c r="AI568" s="5"/>
      <c r="AJ568" s="5"/>
      <c r="AK568" s="5"/>
      <c r="AL568" s="5"/>
      <c r="AM568" s="5"/>
      <c r="AN568" s="5"/>
      <c r="AO568" s="5"/>
      <c r="AP568" s="5"/>
      <c r="AQ568" s="5"/>
      <c r="AR568" s="3"/>
      <c r="AS568" s="5"/>
      <c r="AT568" s="5"/>
      <c r="AU568" s="5"/>
      <c r="AV568" s="5"/>
      <c r="AW568" s="5"/>
      <c r="AX568" s="5"/>
      <c r="AY568" s="5"/>
      <c r="AZ568" s="7"/>
      <c r="BA568" s="7"/>
    </row>
    <row r="569" ht="16.5" customHeight="1">
      <c r="A569" s="4" t="s">
        <v>1170</v>
      </c>
      <c r="B569" s="5">
        <v>4.0</v>
      </c>
      <c r="C569" s="5">
        <v>1.0</v>
      </c>
      <c r="D569" s="1" t="s">
        <v>1171</v>
      </c>
      <c r="E569" s="5">
        <v>0.0</v>
      </c>
      <c r="F569" s="5">
        <v>1.0</v>
      </c>
      <c r="G569" s="5">
        <v>0.0</v>
      </c>
      <c r="H569" s="5">
        <v>0.0</v>
      </c>
      <c r="I569" s="5">
        <v>0.0</v>
      </c>
      <c r="J569" s="5">
        <v>0.0</v>
      </c>
      <c r="K569" s="5">
        <v>0.0</v>
      </c>
      <c r="L569" s="5">
        <v>0.0</v>
      </c>
      <c r="M569" s="5">
        <v>0.0</v>
      </c>
      <c r="N569" s="5">
        <v>0.0</v>
      </c>
      <c r="O569" s="5">
        <v>0.0</v>
      </c>
      <c r="P569" s="5">
        <v>0.0</v>
      </c>
      <c r="Q569" s="5">
        <v>0.0</v>
      </c>
      <c r="R569" s="5">
        <v>0.0</v>
      </c>
      <c r="S569" s="5">
        <v>0.0</v>
      </c>
      <c r="T569" s="5">
        <v>0.0</v>
      </c>
      <c r="U569" s="5">
        <v>0.0</v>
      </c>
      <c r="V569" s="5">
        <v>0.0</v>
      </c>
      <c r="W569" s="5">
        <v>0.0</v>
      </c>
      <c r="X569" s="5">
        <v>0.0</v>
      </c>
      <c r="Y569" s="5">
        <v>0.0</v>
      </c>
      <c r="Z569" s="5">
        <v>0.0</v>
      </c>
      <c r="AA569" s="5">
        <v>0.0</v>
      </c>
      <c r="AB569" s="5">
        <v>0.0</v>
      </c>
      <c r="AC569" s="5">
        <v>0.0</v>
      </c>
      <c r="AD569" s="5">
        <v>0.0</v>
      </c>
      <c r="AE569" s="5">
        <v>0.0</v>
      </c>
      <c r="AF569" s="6">
        <f>IFERROR(__xludf.DUMMYFUNCTION("IFERROR(
  VLOOKUP(
    A569,
    IMPORTRANGE(
      ""1ZygntHC1J6IxzKbTidmOyf5nUyW4GCLurHCjexrLm_o        "",
      ""HTMLキャッシュ!A:F""
    ),
    3,
    FALSE
  ),
  0
)
"),46055.79537037037)</f>
        <v>46055.79537</v>
      </c>
      <c r="AG569" s="5"/>
      <c r="AH569" s="5"/>
      <c r="AI569" s="5"/>
      <c r="AJ569" s="5"/>
      <c r="AK569" s="5"/>
      <c r="AL569" s="5"/>
      <c r="AM569" s="5"/>
      <c r="AN569" s="5"/>
      <c r="AO569" s="5"/>
      <c r="AP569" s="5"/>
      <c r="AQ569" s="5"/>
      <c r="AR569" s="3"/>
      <c r="AS569" s="5"/>
      <c r="AT569" s="5"/>
      <c r="AU569" s="5"/>
      <c r="AV569" s="5"/>
      <c r="AW569" s="5"/>
      <c r="AX569" s="5"/>
      <c r="AY569" s="5"/>
      <c r="AZ569" s="7"/>
      <c r="BA569" s="7"/>
    </row>
    <row r="570" ht="16.5" customHeight="1">
      <c r="A570" s="4" t="s">
        <v>1172</v>
      </c>
      <c r="B570" s="5">
        <v>1.0</v>
      </c>
      <c r="C570" s="5">
        <v>1.0</v>
      </c>
      <c r="D570" s="1" t="s">
        <v>1173</v>
      </c>
      <c r="E570" s="5">
        <v>0.0</v>
      </c>
      <c r="F570" s="5">
        <v>0.0</v>
      </c>
      <c r="G570" s="5">
        <v>0.0</v>
      </c>
      <c r="H570" s="5">
        <v>0.0</v>
      </c>
      <c r="I570" s="5">
        <v>0.0</v>
      </c>
      <c r="J570" s="5">
        <v>1.0</v>
      </c>
      <c r="K570" s="5">
        <v>0.0</v>
      </c>
      <c r="L570" s="5">
        <v>0.0</v>
      </c>
      <c r="M570" s="5">
        <v>0.0</v>
      </c>
      <c r="N570" s="5">
        <v>0.0</v>
      </c>
      <c r="O570" s="5">
        <v>0.0</v>
      </c>
      <c r="P570" s="5">
        <v>0.0</v>
      </c>
      <c r="Q570" s="5">
        <v>0.0</v>
      </c>
      <c r="R570" s="5">
        <v>0.0</v>
      </c>
      <c r="S570" s="5">
        <v>0.0</v>
      </c>
      <c r="T570" s="5">
        <v>0.0</v>
      </c>
      <c r="U570" s="5">
        <v>0.0</v>
      </c>
      <c r="V570" s="5">
        <v>0.0</v>
      </c>
      <c r="W570" s="5">
        <v>0.0</v>
      </c>
      <c r="X570" s="5">
        <v>0.0</v>
      </c>
      <c r="Y570" s="5">
        <v>0.0</v>
      </c>
      <c r="Z570" s="5">
        <v>0.0</v>
      </c>
      <c r="AA570" s="5">
        <v>0.0</v>
      </c>
      <c r="AB570" s="5">
        <v>0.0</v>
      </c>
      <c r="AC570" s="5">
        <v>0.0</v>
      </c>
      <c r="AD570" s="5">
        <v>0.0</v>
      </c>
      <c r="AE570" s="5">
        <v>0.0</v>
      </c>
      <c r="AF570" s="6">
        <f>IFERROR(__xludf.DUMMYFUNCTION("IFERROR(
  VLOOKUP(
    A570,
    IMPORTRANGE(
      ""1ZygntHC1J6IxzKbTidmOyf5nUyW4GCLurHCjexrLm_o        "",
      ""HTMLキャッシュ!A:F""
    ),
    3,
    FALSE
  ),
  0
)
"),46078.59553240741)</f>
        <v>46078.59553</v>
      </c>
      <c r="AG570" s="5"/>
      <c r="AH570" s="5"/>
      <c r="AI570" s="5"/>
      <c r="AJ570" s="5"/>
      <c r="AK570" s="5"/>
      <c r="AL570" s="5"/>
      <c r="AM570" s="5"/>
      <c r="AN570" s="5"/>
      <c r="AO570" s="5"/>
      <c r="AP570" s="5"/>
      <c r="AQ570" s="5"/>
      <c r="AR570" s="3"/>
      <c r="AS570" s="5"/>
      <c r="AT570" s="5"/>
      <c r="AU570" s="5"/>
      <c r="AV570" s="5"/>
      <c r="AW570" s="5"/>
      <c r="AX570" s="5"/>
      <c r="AY570" s="5"/>
      <c r="AZ570" s="7"/>
      <c r="BA570" s="7"/>
    </row>
    <row r="571" ht="16.5" customHeight="1">
      <c r="A571" s="4" t="s">
        <v>1174</v>
      </c>
      <c r="B571" s="5">
        <v>19.0</v>
      </c>
      <c r="C571" s="5">
        <v>1.0</v>
      </c>
      <c r="D571" s="1" t="s">
        <v>1175</v>
      </c>
      <c r="E571" s="5">
        <v>0.0</v>
      </c>
      <c r="F571" s="5">
        <v>0.0</v>
      </c>
      <c r="G571" s="5">
        <v>0.0</v>
      </c>
      <c r="H571" s="5">
        <v>0.0</v>
      </c>
      <c r="I571" s="5">
        <v>1.0</v>
      </c>
      <c r="J571" s="5">
        <v>0.0</v>
      </c>
      <c r="K571" s="5">
        <v>0.0</v>
      </c>
      <c r="L571" s="5">
        <v>0.0</v>
      </c>
      <c r="M571" s="5">
        <v>0.0</v>
      </c>
      <c r="N571" s="5">
        <v>0.0</v>
      </c>
      <c r="O571" s="5">
        <v>0.0</v>
      </c>
      <c r="P571" s="5">
        <v>0.0</v>
      </c>
      <c r="Q571" s="5">
        <v>0.0</v>
      </c>
      <c r="R571" s="5">
        <v>0.0</v>
      </c>
      <c r="S571" s="5">
        <v>0.0</v>
      </c>
      <c r="T571" s="5">
        <v>0.0</v>
      </c>
      <c r="U571" s="5">
        <v>0.0</v>
      </c>
      <c r="V571" s="5">
        <v>0.0</v>
      </c>
      <c r="W571" s="5">
        <v>0.0</v>
      </c>
      <c r="X571" s="5">
        <v>0.0</v>
      </c>
      <c r="Y571" s="5">
        <v>0.0</v>
      </c>
      <c r="Z571" s="5">
        <v>0.0</v>
      </c>
      <c r="AA571" s="5">
        <v>0.0</v>
      </c>
      <c r="AB571" s="5">
        <v>0.0</v>
      </c>
      <c r="AC571" s="5">
        <v>0.0</v>
      </c>
      <c r="AD571" s="5">
        <v>0.0</v>
      </c>
      <c r="AE571" s="5">
        <v>0.0</v>
      </c>
      <c r="AF571" s="6">
        <f>IFERROR(__xludf.DUMMYFUNCTION("IFERROR(
  VLOOKUP(
    A571,
    IMPORTRANGE(
      ""1ZygntHC1J6IxzKbTidmOyf5nUyW4GCLurHCjexrLm_o        "",
      ""HTMLキャッシュ!A:F""
    ),
    3,
    FALSE
  ),
  0
)
"),46074.58056712963)</f>
        <v>46074.58057</v>
      </c>
      <c r="AG571" s="5"/>
      <c r="AH571" s="5"/>
      <c r="AI571" s="5"/>
      <c r="AJ571" s="5"/>
      <c r="AK571" s="5"/>
      <c r="AL571" s="5"/>
      <c r="AM571" s="5"/>
      <c r="AN571" s="5"/>
      <c r="AO571" s="5"/>
      <c r="AP571" s="5"/>
      <c r="AQ571" s="5"/>
      <c r="AR571" s="3"/>
      <c r="AS571" s="5"/>
      <c r="AT571" s="5"/>
      <c r="AU571" s="5"/>
      <c r="AV571" s="5"/>
      <c r="AW571" s="5"/>
      <c r="AX571" s="5"/>
      <c r="AY571" s="5"/>
      <c r="AZ571" s="7"/>
      <c r="BA571" s="7"/>
    </row>
    <row r="572" ht="16.5" customHeight="1">
      <c r="A572" s="4" t="s">
        <v>1176</v>
      </c>
      <c r="B572" s="5">
        <v>2.0</v>
      </c>
      <c r="C572" s="5">
        <v>1.0</v>
      </c>
      <c r="D572" s="1" t="s">
        <v>1177</v>
      </c>
      <c r="E572" s="5">
        <v>0.0</v>
      </c>
      <c r="F572" s="5">
        <v>1.0</v>
      </c>
      <c r="G572" s="5">
        <v>0.0</v>
      </c>
      <c r="H572" s="5">
        <v>0.0</v>
      </c>
      <c r="I572" s="5">
        <v>0.0</v>
      </c>
      <c r="J572" s="5">
        <v>0.0</v>
      </c>
      <c r="K572" s="5">
        <v>0.0</v>
      </c>
      <c r="L572" s="5">
        <v>0.0</v>
      </c>
      <c r="M572" s="5">
        <v>0.0</v>
      </c>
      <c r="N572" s="5">
        <v>0.0</v>
      </c>
      <c r="O572" s="5">
        <v>0.0</v>
      </c>
      <c r="P572" s="5">
        <v>0.0</v>
      </c>
      <c r="Q572" s="5">
        <v>0.0</v>
      </c>
      <c r="R572" s="5">
        <v>0.0</v>
      </c>
      <c r="S572" s="5">
        <v>0.0</v>
      </c>
      <c r="T572" s="5">
        <v>0.0</v>
      </c>
      <c r="U572" s="5">
        <v>0.0</v>
      </c>
      <c r="V572" s="5">
        <v>0.0</v>
      </c>
      <c r="W572" s="5">
        <v>0.0</v>
      </c>
      <c r="X572" s="5">
        <v>0.0</v>
      </c>
      <c r="Y572" s="5">
        <v>0.0</v>
      </c>
      <c r="Z572" s="5">
        <v>0.0</v>
      </c>
      <c r="AA572" s="5">
        <v>0.0</v>
      </c>
      <c r="AB572" s="5">
        <v>0.0</v>
      </c>
      <c r="AC572" s="5">
        <v>0.0</v>
      </c>
      <c r="AD572" s="5">
        <v>0.0</v>
      </c>
      <c r="AE572" s="5">
        <v>0.0</v>
      </c>
      <c r="AF572" s="6">
        <f>IFERROR(__xludf.DUMMYFUNCTION("IFERROR(
  VLOOKUP(
    A572,
    IMPORTRANGE(
      ""1ZygntHC1J6IxzKbTidmOyf5nUyW4GCLurHCjexrLm_o        "",
      ""HTMLキャッシュ!A:F""
    ),
    3,
    FALSE
  ),
  0
)
"),46074.58096064815)</f>
        <v>46074.58096</v>
      </c>
      <c r="AG572" s="5"/>
      <c r="AH572" s="5"/>
      <c r="AI572" s="5"/>
      <c r="AJ572" s="5"/>
      <c r="AK572" s="5"/>
      <c r="AL572" s="5"/>
      <c r="AM572" s="5"/>
      <c r="AN572" s="5"/>
      <c r="AO572" s="5"/>
      <c r="AP572" s="5"/>
      <c r="AQ572" s="5"/>
      <c r="AR572" s="3"/>
      <c r="AS572" s="5"/>
      <c r="AT572" s="5"/>
      <c r="AU572" s="5"/>
      <c r="AV572" s="5"/>
      <c r="AW572" s="5"/>
      <c r="AX572" s="5"/>
      <c r="AY572" s="5"/>
      <c r="AZ572" s="7"/>
      <c r="BA572" s="7"/>
    </row>
    <row r="573" ht="16.5" customHeight="1">
      <c r="A573" s="4" t="s">
        <v>1178</v>
      </c>
      <c r="B573" s="5">
        <v>0.0</v>
      </c>
      <c r="C573" s="5">
        <v>1.0</v>
      </c>
      <c r="D573" s="1" t="s">
        <v>1179</v>
      </c>
      <c r="E573" s="5">
        <v>0.0</v>
      </c>
      <c r="F573" s="5">
        <v>1.0</v>
      </c>
      <c r="G573" s="5">
        <v>0.0</v>
      </c>
      <c r="H573" s="5">
        <v>0.0</v>
      </c>
      <c r="I573" s="5">
        <v>0.0</v>
      </c>
      <c r="J573" s="5">
        <v>0.0</v>
      </c>
      <c r="K573" s="5">
        <v>0.0</v>
      </c>
      <c r="L573" s="5">
        <v>0.0</v>
      </c>
      <c r="M573" s="5">
        <v>0.0</v>
      </c>
      <c r="N573" s="5">
        <v>0.0</v>
      </c>
      <c r="O573" s="5">
        <v>0.0</v>
      </c>
      <c r="P573" s="5">
        <v>0.0</v>
      </c>
      <c r="Q573" s="5">
        <v>0.0</v>
      </c>
      <c r="R573" s="5">
        <v>0.0</v>
      </c>
      <c r="S573" s="5">
        <v>0.0</v>
      </c>
      <c r="T573" s="5">
        <v>0.0</v>
      </c>
      <c r="U573" s="5">
        <v>0.0</v>
      </c>
      <c r="V573" s="5">
        <v>0.0</v>
      </c>
      <c r="W573" s="5">
        <v>0.0</v>
      </c>
      <c r="X573" s="5">
        <v>0.0</v>
      </c>
      <c r="Y573" s="5">
        <v>0.0</v>
      </c>
      <c r="Z573" s="5">
        <v>0.0</v>
      </c>
      <c r="AA573" s="5">
        <v>0.0</v>
      </c>
      <c r="AB573" s="5">
        <v>0.0</v>
      </c>
      <c r="AC573" s="5">
        <v>0.0</v>
      </c>
      <c r="AD573" s="5">
        <v>0.0</v>
      </c>
      <c r="AE573" s="5">
        <v>0.0</v>
      </c>
      <c r="AF573" s="6">
        <f>IFERROR(__xludf.DUMMYFUNCTION("IFERROR(
  VLOOKUP(
    A573,
    IMPORTRANGE(
      ""1ZygntHC1J6IxzKbTidmOyf5nUyW4GCLurHCjexrLm_o        "",
      ""HTMLキャッシュ!A:F""
    ),
    3,
    FALSE
  ),
  0
)
"),45159.60119212963)</f>
        <v>45159.60119</v>
      </c>
      <c r="AG573" s="5"/>
      <c r="AH573" s="5"/>
      <c r="AI573" s="5"/>
      <c r="AJ573" s="5"/>
      <c r="AK573" s="5"/>
      <c r="AL573" s="5"/>
      <c r="AM573" s="5"/>
      <c r="AN573" s="5"/>
      <c r="AO573" s="5"/>
      <c r="AP573" s="5"/>
      <c r="AQ573" s="5"/>
      <c r="AR573" s="3"/>
      <c r="AS573" s="5"/>
      <c r="AT573" s="5"/>
      <c r="AU573" s="5"/>
      <c r="AV573" s="5"/>
      <c r="AW573" s="5"/>
      <c r="AX573" s="5"/>
      <c r="AY573" s="5"/>
      <c r="AZ573" s="7"/>
      <c r="BA573" s="7"/>
    </row>
    <row r="574" ht="16.5" customHeight="1">
      <c r="A574" s="1" t="s">
        <v>1180</v>
      </c>
      <c r="B574" s="5">
        <v>0.0</v>
      </c>
      <c r="C574" s="5">
        <v>1.0</v>
      </c>
      <c r="D574" s="1" t="s">
        <v>1181</v>
      </c>
      <c r="E574" s="5">
        <v>0.0</v>
      </c>
      <c r="F574" s="5">
        <v>1.0</v>
      </c>
      <c r="G574" s="5">
        <v>0.0</v>
      </c>
      <c r="H574" s="5">
        <v>0.0</v>
      </c>
      <c r="I574" s="5">
        <v>0.0</v>
      </c>
      <c r="J574" s="5">
        <v>0.0</v>
      </c>
      <c r="K574" s="5">
        <v>0.0</v>
      </c>
      <c r="L574" s="5">
        <v>0.0</v>
      </c>
      <c r="M574" s="5">
        <v>0.0</v>
      </c>
      <c r="N574" s="5">
        <v>0.0</v>
      </c>
      <c r="O574" s="5">
        <v>0.0</v>
      </c>
      <c r="P574" s="5">
        <v>0.0</v>
      </c>
      <c r="Q574" s="5">
        <v>0.0</v>
      </c>
      <c r="R574" s="5">
        <v>0.0</v>
      </c>
      <c r="S574" s="5">
        <v>0.0</v>
      </c>
      <c r="T574" s="5">
        <v>0.0</v>
      </c>
      <c r="U574" s="5">
        <v>0.0</v>
      </c>
      <c r="V574" s="5">
        <v>0.0</v>
      </c>
      <c r="W574" s="5">
        <v>0.0</v>
      </c>
      <c r="X574" s="5">
        <v>0.0</v>
      </c>
      <c r="Y574" s="5">
        <v>0.0</v>
      </c>
      <c r="Z574" s="5">
        <v>0.0</v>
      </c>
      <c r="AA574" s="5">
        <v>0.0</v>
      </c>
      <c r="AB574" s="5">
        <v>0.0</v>
      </c>
      <c r="AC574" s="5">
        <v>0.0</v>
      </c>
      <c r="AD574" s="5">
        <v>0.0</v>
      </c>
      <c r="AE574" s="5">
        <v>0.0</v>
      </c>
      <c r="AF574" s="6">
        <f>IFERROR(__xludf.DUMMYFUNCTION("IFERROR(
  VLOOKUP(
    A574,
    IMPORTRANGE(
      ""1ZygntHC1J6IxzKbTidmOyf5nUyW4GCLurHCjexrLm_o        "",
      ""HTMLキャッシュ!A:F""
    ),
    3,
    FALSE
  ),
  0
)
"),46015.72518518518)</f>
        <v>46015.72519</v>
      </c>
      <c r="AG574" s="5"/>
      <c r="AH574" s="5"/>
      <c r="AI574" s="5"/>
      <c r="AJ574" s="5"/>
      <c r="AK574" s="5"/>
      <c r="AL574" s="5"/>
      <c r="AM574" s="5"/>
      <c r="AN574" s="5"/>
      <c r="AO574" s="5"/>
      <c r="AP574" s="5"/>
      <c r="AQ574" s="5"/>
      <c r="AR574" s="3"/>
      <c r="AS574" s="5"/>
      <c r="AT574" s="5"/>
      <c r="AU574" s="5"/>
      <c r="AV574" s="5"/>
      <c r="AW574" s="5"/>
      <c r="AX574" s="5"/>
      <c r="AY574" s="5"/>
      <c r="AZ574" s="7"/>
      <c r="BA574" s="7"/>
    </row>
    <row r="575" ht="16.5" customHeight="1">
      <c r="A575" s="1" t="s">
        <v>1182</v>
      </c>
      <c r="B575" s="5">
        <v>0.0</v>
      </c>
      <c r="C575" s="5">
        <v>1.0</v>
      </c>
      <c r="D575" s="1" t="s">
        <v>1183</v>
      </c>
      <c r="E575" s="5">
        <v>0.0</v>
      </c>
      <c r="F575" s="5">
        <v>1.0</v>
      </c>
      <c r="G575" s="5">
        <v>0.0</v>
      </c>
      <c r="H575" s="5">
        <v>0.0</v>
      </c>
      <c r="I575" s="5">
        <v>0.0</v>
      </c>
      <c r="J575" s="5">
        <v>0.0</v>
      </c>
      <c r="K575" s="5">
        <v>0.0</v>
      </c>
      <c r="L575" s="5">
        <v>0.0</v>
      </c>
      <c r="M575" s="5">
        <v>0.0</v>
      </c>
      <c r="N575" s="5">
        <v>0.0</v>
      </c>
      <c r="O575" s="5">
        <v>0.0</v>
      </c>
      <c r="P575" s="5">
        <v>0.0</v>
      </c>
      <c r="Q575" s="5">
        <v>0.0</v>
      </c>
      <c r="R575" s="5">
        <v>0.0</v>
      </c>
      <c r="S575" s="5">
        <v>0.0</v>
      </c>
      <c r="T575" s="5">
        <v>0.0</v>
      </c>
      <c r="U575" s="5">
        <v>0.0</v>
      </c>
      <c r="V575" s="5">
        <v>0.0</v>
      </c>
      <c r="W575" s="5">
        <v>0.0</v>
      </c>
      <c r="X575" s="5">
        <v>0.0</v>
      </c>
      <c r="Y575" s="5">
        <v>0.0</v>
      </c>
      <c r="Z575" s="5">
        <v>0.0</v>
      </c>
      <c r="AA575" s="5">
        <v>0.0</v>
      </c>
      <c r="AB575" s="5">
        <v>0.0</v>
      </c>
      <c r="AC575" s="5">
        <v>0.0</v>
      </c>
      <c r="AD575" s="5">
        <v>0.0</v>
      </c>
      <c r="AE575" s="5">
        <v>0.0</v>
      </c>
      <c r="AF575" s="6">
        <f>IFERROR(__xludf.DUMMYFUNCTION("IFERROR(
  VLOOKUP(
    A575,
    IMPORTRANGE(
      ""1ZygntHC1J6IxzKbTidmOyf5nUyW4GCLurHCjexrLm_o        "",
      ""HTMLキャッシュ!A:F""
    ),
    3,
    FALSE
  ),
  0
)
"),46015.602997685186)</f>
        <v>46015.603</v>
      </c>
      <c r="AG575" s="5"/>
      <c r="AH575" s="5"/>
      <c r="AI575" s="5"/>
      <c r="AJ575" s="5"/>
      <c r="AK575" s="5"/>
      <c r="AL575" s="5"/>
      <c r="AM575" s="5"/>
      <c r="AN575" s="5"/>
      <c r="AO575" s="5"/>
      <c r="AP575" s="5"/>
      <c r="AQ575" s="5"/>
      <c r="AR575" s="3"/>
      <c r="AS575" s="5"/>
      <c r="AT575" s="5"/>
      <c r="AU575" s="5"/>
      <c r="AV575" s="5"/>
      <c r="AW575" s="5"/>
      <c r="AX575" s="5"/>
      <c r="AY575" s="5"/>
      <c r="AZ575" s="7"/>
      <c r="BA575" s="7"/>
    </row>
    <row r="576" ht="16.5" customHeight="1">
      <c r="A576" s="1" t="s">
        <v>1184</v>
      </c>
      <c r="B576" s="5">
        <v>0.0</v>
      </c>
      <c r="C576" s="5">
        <v>1.0</v>
      </c>
      <c r="D576" s="1" t="s">
        <v>1185</v>
      </c>
      <c r="E576" s="5">
        <v>0.0</v>
      </c>
      <c r="F576" s="5">
        <v>1.0</v>
      </c>
      <c r="G576" s="5">
        <v>0.0</v>
      </c>
      <c r="H576" s="5">
        <v>0.0</v>
      </c>
      <c r="I576" s="5">
        <v>0.0</v>
      </c>
      <c r="J576" s="5">
        <v>0.0</v>
      </c>
      <c r="K576" s="5">
        <v>0.0</v>
      </c>
      <c r="L576" s="5">
        <v>0.0</v>
      </c>
      <c r="M576" s="5">
        <v>0.0</v>
      </c>
      <c r="N576" s="5">
        <v>0.0</v>
      </c>
      <c r="O576" s="5">
        <v>0.0</v>
      </c>
      <c r="P576" s="5">
        <v>0.0</v>
      </c>
      <c r="Q576" s="5">
        <v>0.0</v>
      </c>
      <c r="R576" s="5">
        <v>0.0</v>
      </c>
      <c r="S576" s="5">
        <v>0.0</v>
      </c>
      <c r="T576" s="5">
        <v>0.0</v>
      </c>
      <c r="U576" s="5">
        <v>0.0</v>
      </c>
      <c r="V576" s="5">
        <v>0.0</v>
      </c>
      <c r="W576" s="5">
        <v>0.0</v>
      </c>
      <c r="X576" s="5">
        <v>0.0</v>
      </c>
      <c r="Y576" s="5">
        <v>0.0</v>
      </c>
      <c r="Z576" s="5">
        <v>0.0</v>
      </c>
      <c r="AA576" s="5">
        <v>0.0</v>
      </c>
      <c r="AB576" s="5">
        <v>0.0</v>
      </c>
      <c r="AC576" s="5">
        <v>0.0</v>
      </c>
      <c r="AD576" s="5">
        <v>0.0</v>
      </c>
      <c r="AE576" s="5">
        <v>0.0</v>
      </c>
      <c r="AF576" s="6">
        <f>IFERROR(__xludf.DUMMYFUNCTION("IFERROR(
  VLOOKUP(
    A576,
    IMPORTRANGE(
      ""1ZygntHC1J6IxzKbTidmOyf5nUyW4GCLurHCjexrLm_o        "",
      ""HTMLキャッシュ!A:F""
    ),
    3,
    FALSE
  ),
  0
)
"),46015.73069444444)</f>
        <v>46015.73069</v>
      </c>
      <c r="AG576" s="5"/>
      <c r="AH576" s="5"/>
      <c r="AI576" s="5"/>
      <c r="AJ576" s="5"/>
      <c r="AK576" s="5"/>
      <c r="AL576" s="5"/>
      <c r="AM576" s="5"/>
      <c r="AN576" s="5"/>
      <c r="AO576" s="5"/>
      <c r="AP576" s="5"/>
      <c r="AQ576" s="5"/>
      <c r="AR576" s="3"/>
      <c r="AS576" s="5"/>
      <c r="AT576" s="5"/>
      <c r="AU576" s="5"/>
      <c r="AV576" s="5"/>
      <c r="AW576" s="5"/>
      <c r="AX576" s="5"/>
      <c r="AY576" s="5"/>
      <c r="AZ576" s="7"/>
      <c r="BA576" s="7"/>
    </row>
    <row r="577" ht="16.5" customHeight="1">
      <c r="A577" s="1" t="s">
        <v>1186</v>
      </c>
      <c r="B577" s="5">
        <v>0.0</v>
      </c>
      <c r="C577" s="5">
        <v>1.0</v>
      </c>
      <c r="D577" s="1" t="s">
        <v>1187</v>
      </c>
      <c r="E577" s="5">
        <v>0.0</v>
      </c>
      <c r="F577" s="5">
        <v>1.0</v>
      </c>
      <c r="G577" s="5">
        <v>0.0</v>
      </c>
      <c r="H577" s="5">
        <v>0.0</v>
      </c>
      <c r="I577" s="5">
        <v>0.0</v>
      </c>
      <c r="J577" s="5">
        <v>0.0</v>
      </c>
      <c r="K577" s="5">
        <v>0.0</v>
      </c>
      <c r="L577" s="5">
        <v>0.0</v>
      </c>
      <c r="M577" s="5">
        <v>0.0</v>
      </c>
      <c r="N577" s="5">
        <v>0.0</v>
      </c>
      <c r="O577" s="5">
        <v>0.0</v>
      </c>
      <c r="P577" s="5">
        <v>0.0</v>
      </c>
      <c r="Q577" s="5">
        <v>0.0</v>
      </c>
      <c r="R577" s="5">
        <v>0.0</v>
      </c>
      <c r="S577" s="5">
        <v>0.0</v>
      </c>
      <c r="T577" s="5">
        <v>0.0</v>
      </c>
      <c r="U577" s="5">
        <v>0.0</v>
      </c>
      <c r="V577" s="5">
        <v>0.0</v>
      </c>
      <c r="W577" s="5">
        <v>0.0</v>
      </c>
      <c r="X577" s="5">
        <v>0.0</v>
      </c>
      <c r="Y577" s="5">
        <v>0.0</v>
      </c>
      <c r="Z577" s="5">
        <v>0.0</v>
      </c>
      <c r="AA577" s="5">
        <v>0.0</v>
      </c>
      <c r="AB577" s="5">
        <v>0.0</v>
      </c>
      <c r="AC577" s="5">
        <v>0.0</v>
      </c>
      <c r="AD577" s="5">
        <v>0.0</v>
      </c>
      <c r="AE577" s="5">
        <v>0.0</v>
      </c>
      <c r="AF577" s="6">
        <f>IFERROR(__xludf.DUMMYFUNCTION("IFERROR(
  VLOOKUP(
    A577,
    IMPORTRANGE(
      ""1ZygntHC1J6IxzKbTidmOyf5nUyW4GCLurHCjexrLm_o        "",
      ""HTMLキャッシュ!A:F""
    ),
    3,
    FALSE
  ),
  0
)
"),46015.73096064815)</f>
        <v>46015.73096</v>
      </c>
      <c r="AG577" s="5"/>
      <c r="AH577" s="5"/>
      <c r="AI577" s="5"/>
      <c r="AJ577" s="5"/>
      <c r="AK577" s="5"/>
      <c r="AL577" s="5"/>
      <c r="AM577" s="5"/>
      <c r="AN577" s="5"/>
      <c r="AO577" s="5"/>
      <c r="AP577" s="5"/>
      <c r="AQ577" s="5"/>
      <c r="AR577" s="3"/>
      <c r="AS577" s="5"/>
      <c r="AT577" s="5"/>
      <c r="AU577" s="5"/>
      <c r="AV577" s="5"/>
      <c r="AW577" s="5"/>
      <c r="AX577" s="5"/>
      <c r="AY577" s="5"/>
      <c r="AZ577" s="7"/>
      <c r="BA577" s="7"/>
    </row>
    <row r="578" ht="16.5" customHeight="1">
      <c r="A578" s="1" t="s">
        <v>1188</v>
      </c>
      <c r="B578" s="5">
        <v>1.0</v>
      </c>
      <c r="C578" s="5">
        <v>1.0</v>
      </c>
      <c r="D578" s="1" t="s">
        <v>1189</v>
      </c>
      <c r="E578" s="5">
        <v>0.0</v>
      </c>
      <c r="F578" s="5">
        <v>1.0</v>
      </c>
      <c r="G578" s="5">
        <v>0.0</v>
      </c>
      <c r="H578" s="5">
        <v>0.0</v>
      </c>
      <c r="I578" s="5">
        <v>0.0</v>
      </c>
      <c r="J578" s="5">
        <v>0.0</v>
      </c>
      <c r="K578" s="5">
        <v>0.0</v>
      </c>
      <c r="L578" s="5">
        <v>0.0</v>
      </c>
      <c r="M578" s="5">
        <v>0.0</v>
      </c>
      <c r="N578" s="5">
        <v>0.0</v>
      </c>
      <c r="O578" s="5">
        <v>0.0</v>
      </c>
      <c r="P578" s="5">
        <v>0.0</v>
      </c>
      <c r="Q578" s="5">
        <v>0.0</v>
      </c>
      <c r="R578" s="5">
        <v>0.0</v>
      </c>
      <c r="S578" s="5">
        <v>0.0</v>
      </c>
      <c r="T578" s="5">
        <v>0.0</v>
      </c>
      <c r="U578" s="5">
        <v>0.0</v>
      </c>
      <c r="V578" s="5">
        <v>0.0</v>
      </c>
      <c r="W578" s="5">
        <v>0.0</v>
      </c>
      <c r="X578" s="5">
        <v>0.0</v>
      </c>
      <c r="Y578" s="5">
        <v>0.0</v>
      </c>
      <c r="Z578" s="5">
        <v>0.0</v>
      </c>
      <c r="AA578" s="5">
        <v>0.0</v>
      </c>
      <c r="AB578" s="5">
        <v>0.0</v>
      </c>
      <c r="AC578" s="5">
        <v>0.0</v>
      </c>
      <c r="AD578" s="5">
        <v>0.0</v>
      </c>
      <c r="AE578" s="5">
        <v>0.0</v>
      </c>
      <c r="AF578" s="6">
        <f>IFERROR(__xludf.DUMMYFUNCTION("IFERROR(
  VLOOKUP(
    A578,
    IMPORTRANGE(
      ""1ZygntHC1J6IxzKbTidmOyf5nUyW4GCLurHCjexrLm_o        "",
      ""HTMLキャッシュ!A:F""
    ),
    3,
    FALSE
  ),
  0
)
"),46015.73210648148)</f>
        <v>46015.73211</v>
      </c>
      <c r="AG578" s="5"/>
      <c r="AH578" s="5"/>
      <c r="AI578" s="5"/>
      <c r="AJ578" s="5"/>
      <c r="AK578" s="5"/>
      <c r="AL578" s="5"/>
      <c r="AM578" s="5"/>
      <c r="AN578" s="5"/>
      <c r="AO578" s="5"/>
      <c r="AP578" s="5"/>
      <c r="AQ578" s="5"/>
      <c r="AR578" s="3"/>
      <c r="AS578" s="5"/>
      <c r="AT578" s="5"/>
      <c r="AU578" s="5"/>
      <c r="AV578" s="5"/>
      <c r="AW578" s="5"/>
      <c r="AX578" s="5"/>
      <c r="AY578" s="5"/>
      <c r="AZ578" s="7"/>
      <c r="BA578" s="7"/>
    </row>
    <row r="579" ht="16.5" customHeight="1">
      <c r="A579" s="4" t="s">
        <v>1190</v>
      </c>
      <c r="B579" s="5">
        <v>0.0</v>
      </c>
      <c r="C579" s="5">
        <v>1.0</v>
      </c>
      <c r="D579" s="1" t="s">
        <v>1191</v>
      </c>
      <c r="E579" s="5">
        <v>0.0</v>
      </c>
      <c r="F579" s="5">
        <v>1.0</v>
      </c>
      <c r="G579" s="5">
        <v>0.0</v>
      </c>
      <c r="H579" s="5">
        <v>0.0</v>
      </c>
      <c r="I579" s="5">
        <v>0.0</v>
      </c>
      <c r="J579" s="5">
        <v>0.0</v>
      </c>
      <c r="K579" s="5">
        <v>0.0</v>
      </c>
      <c r="L579" s="5">
        <v>0.0</v>
      </c>
      <c r="M579" s="5">
        <v>0.0</v>
      </c>
      <c r="N579" s="5">
        <v>0.0</v>
      </c>
      <c r="O579" s="5">
        <v>0.0</v>
      </c>
      <c r="P579" s="5">
        <v>0.0</v>
      </c>
      <c r="Q579" s="5">
        <v>0.0</v>
      </c>
      <c r="R579" s="5">
        <v>0.0</v>
      </c>
      <c r="S579" s="5">
        <v>0.0</v>
      </c>
      <c r="T579" s="5">
        <v>0.0</v>
      </c>
      <c r="U579" s="5">
        <v>0.0</v>
      </c>
      <c r="V579" s="5">
        <v>0.0</v>
      </c>
      <c r="W579" s="5">
        <v>0.0</v>
      </c>
      <c r="X579" s="5">
        <v>0.0</v>
      </c>
      <c r="Y579" s="5">
        <v>0.0</v>
      </c>
      <c r="Z579" s="5">
        <v>0.0</v>
      </c>
      <c r="AA579" s="5">
        <v>0.0</v>
      </c>
      <c r="AB579" s="5">
        <v>0.0</v>
      </c>
      <c r="AC579" s="5">
        <v>0.0</v>
      </c>
      <c r="AD579" s="5">
        <v>0.0</v>
      </c>
      <c r="AE579" s="5">
        <v>0.0</v>
      </c>
      <c r="AF579" s="6">
        <f>IFERROR(__xludf.DUMMYFUNCTION("IFERROR(
  VLOOKUP(
    A579,
    IMPORTRANGE(
      ""1ZygntHC1J6IxzKbTidmOyf5nUyW4GCLurHCjexrLm_o        "",
      ""HTMLキャッシュ!A:F""
    ),
    3,
    FALSE
  ),
  0
)
"),46027.58971064815)</f>
        <v>46027.58971</v>
      </c>
      <c r="AG579" s="5"/>
      <c r="AH579" s="5"/>
      <c r="AI579" s="5"/>
      <c r="AJ579" s="5"/>
      <c r="AK579" s="5"/>
      <c r="AL579" s="5"/>
      <c r="AM579" s="5"/>
      <c r="AN579" s="5"/>
      <c r="AO579" s="5"/>
      <c r="AP579" s="5"/>
      <c r="AQ579" s="5"/>
      <c r="AR579" s="3"/>
      <c r="AS579" s="5"/>
      <c r="AT579" s="5"/>
      <c r="AU579" s="5"/>
      <c r="AV579" s="5"/>
      <c r="AW579" s="5"/>
      <c r="AX579" s="5"/>
      <c r="AY579" s="5"/>
      <c r="AZ579" s="7"/>
      <c r="BA579" s="7"/>
    </row>
    <row r="580" ht="16.5" customHeight="1">
      <c r="A580" s="4" t="s">
        <v>1192</v>
      </c>
      <c r="B580" s="5">
        <v>0.0</v>
      </c>
      <c r="C580" s="5">
        <v>1.0</v>
      </c>
      <c r="D580" s="1" t="s">
        <v>1193</v>
      </c>
      <c r="E580" s="5">
        <v>0.0</v>
      </c>
      <c r="F580" s="5">
        <v>1.0</v>
      </c>
      <c r="G580" s="5">
        <v>0.0</v>
      </c>
      <c r="H580" s="5">
        <v>0.0</v>
      </c>
      <c r="I580" s="5">
        <v>0.0</v>
      </c>
      <c r="J580" s="5">
        <v>0.0</v>
      </c>
      <c r="K580" s="5">
        <v>0.0</v>
      </c>
      <c r="L580" s="5">
        <v>0.0</v>
      </c>
      <c r="M580" s="5">
        <v>0.0</v>
      </c>
      <c r="N580" s="5">
        <v>0.0</v>
      </c>
      <c r="O580" s="5">
        <v>0.0</v>
      </c>
      <c r="P580" s="5">
        <v>0.0</v>
      </c>
      <c r="Q580" s="5">
        <v>0.0</v>
      </c>
      <c r="R580" s="5">
        <v>0.0</v>
      </c>
      <c r="S580" s="5">
        <v>0.0</v>
      </c>
      <c r="T580" s="5">
        <v>0.0</v>
      </c>
      <c r="U580" s="5">
        <v>0.0</v>
      </c>
      <c r="V580" s="5">
        <v>0.0</v>
      </c>
      <c r="W580" s="5">
        <v>0.0</v>
      </c>
      <c r="X580" s="5">
        <v>0.0</v>
      </c>
      <c r="Y580" s="5">
        <v>0.0</v>
      </c>
      <c r="Z580" s="5">
        <v>0.0</v>
      </c>
      <c r="AA580" s="5">
        <v>0.0</v>
      </c>
      <c r="AB580" s="5">
        <v>0.0</v>
      </c>
      <c r="AC580" s="5">
        <v>0.0</v>
      </c>
      <c r="AD580" s="5">
        <v>0.0</v>
      </c>
      <c r="AE580" s="5">
        <v>0.0</v>
      </c>
      <c r="AF580" s="6">
        <f>IFERROR(__xludf.DUMMYFUNCTION("IFERROR(
  VLOOKUP(
    A580,
    IMPORTRANGE(
      ""1ZygntHC1J6IxzKbTidmOyf5nUyW4GCLurHCjexrLm_o        "",
      ""HTMLキャッシュ!A:F""
    ),
    3,
    FALSE
  ),
  0
)
"),45990.74239583333)</f>
        <v>45990.7424</v>
      </c>
      <c r="AG580" s="5"/>
      <c r="AH580" s="5"/>
      <c r="AI580" s="5"/>
      <c r="AJ580" s="5"/>
      <c r="AK580" s="5"/>
      <c r="AL580" s="5"/>
      <c r="AM580" s="5"/>
      <c r="AN580" s="5"/>
      <c r="AO580" s="5"/>
      <c r="AP580" s="5"/>
      <c r="AQ580" s="5"/>
      <c r="AR580" s="3"/>
      <c r="AS580" s="5"/>
      <c r="AT580" s="5"/>
      <c r="AU580" s="5"/>
      <c r="AV580" s="5"/>
      <c r="AW580" s="5"/>
      <c r="AX580" s="5"/>
      <c r="AY580" s="5"/>
      <c r="AZ580" s="7"/>
      <c r="BA580" s="7"/>
    </row>
    <row r="581" ht="16.5" customHeight="1">
      <c r="A581" s="4" t="s">
        <v>1194</v>
      </c>
      <c r="B581" s="5">
        <v>5.0</v>
      </c>
      <c r="C581" s="5">
        <v>1.0</v>
      </c>
      <c r="D581" s="1" t="s">
        <v>1195</v>
      </c>
      <c r="E581" s="5">
        <v>0.0</v>
      </c>
      <c r="F581" s="5">
        <v>0.0</v>
      </c>
      <c r="G581" s="5">
        <v>0.0</v>
      </c>
      <c r="H581" s="5">
        <v>0.0</v>
      </c>
      <c r="I581" s="5">
        <v>0.0</v>
      </c>
      <c r="J581" s="5">
        <v>0.0</v>
      </c>
      <c r="K581" s="5">
        <v>0.0</v>
      </c>
      <c r="L581" s="5">
        <v>0.0</v>
      </c>
      <c r="M581" s="5">
        <v>0.0</v>
      </c>
      <c r="N581" s="5">
        <v>0.0</v>
      </c>
      <c r="O581" s="5">
        <v>0.0</v>
      </c>
      <c r="P581" s="5">
        <v>0.0</v>
      </c>
      <c r="Q581" s="5">
        <v>0.0</v>
      </c>
      <c r="R581" s="5">
        <v>1.0</v>
      </c>
      <c r="S581" s="5">
        <v>0.0</v>
      </c>
      <c r="T581" s="5">
        <v>0.0</v>
      </c>
      <c r="U581" s="5">
        <v>0.0</v>
      </c>
      <c r="V581" s="5">
        <v>0.0</v>
      </c>
      <c r="W581" s="5">
        <v>0.0</v>
      </c>
      <c r="X581" s="5">
        <v>0.0</v>
      </c>
      <c r="Y581" s="5">
        <v>0.0</v>
      </c>
      <c r="Z581" s="5">
        <v>0.0</v>
      </c>
      <c r="AA581" s="5">
        <v>0.0</v>
      </c>
      <c r="AB581" s="5">
        <v>0.0</v>
      </c>
      <c r="AC581" s="5">
        <v>0.0</v>
      </c>
      <c r="AD581" s="5">
        <v>0.0</v>
      </c>
      <c r="AE581" s="5">
        <v>0.0</v>
      </c>
      <c r="AF581" s="6">
        <f>IFERROR(__xludf.DUMMYFUNCTION("IFERROR(
  VLOOKUP(
    A581,
    IMPORTRANGE(
      ""1ZygntHC1J6IxzKbTidmOyf5nUyW4GCLurHCjexrLm_o        "",
      ""HTMLキャッシュ!A:F""
    ),
    3,
    FALSE
  ),
  0
)
"),46071.68337962963)</f>
        <v>46071.68338</v>
      </c>
      <c r="AG581" s="5"/>
      <c r="AH581" s="5"/>
      <c r="AI581" s="5"/>
      <c r="AJ581" s="5"/>
      <c r="AK581" s="5"/>
      <c r="AL581" s="5"/>
      <c r="AM581" s="5"/>
      <c r="AN581" s="5"/>
      <c r="AO581" s="5"/>
      <c r="AP581" s="5"/>
      <c r="AQ581" s="5"/>
      <c r="AR581" s="3"/>
      <c r="AS581" s="5"/>
      <c r="AT581" s="5"/>
      <c r="AU581" s="5"/>
      <c r="AV581" s="5"/>
      <c r="AW581" s="5"/>
      <c r="AX581" s="5"/>
      <c r="AY581" s="5"/>
      <c r="AZ581" s="7"/>
      <c r="BA581" s="7"/>
    </row>
    <row r="582" ht="16.5" customHeight="1">
      <c r="A582" s="4" t="s">
        <v>1196</v>
      </c>
      <c r="B582" s="5">
        <v>0.0</v>
      </c>
      <c r="C582" s="5">
        <v>1.0</v>
      </c>
      <c r="D582" s="1" t="s">
        <v>1197</v>
      </c>
      <c r="E582" s="5">
        <v>0.0</v>
      </c>
      <c r="F582" s="5">
        <v>0.0</v>
      </c>
      <c r="G582" s="5">
        <v>0.0</v>
      </c>
      <c r="H582" s="5">
        <v>0.0</v>
      </c>
      <c r="I582" s="5">
        <v>0.0</v>
      </c>
      <c r="J582" s="5">
        <v>0.0</v>
      </c>
      <c r="K582" s="5">
        <v>0.0</v>
      </c>
      <c r="L582" s="5">
        <v>0.0</v>
      </c>
      <c r="M582" s="5">
        <v>0.0</v>
      </c>
      <c r="N582" s="5">
        <v>0.0</v>
      </c>
      <c r="O582" s="5">
        <v>0.0</v>
      </c>
      <c r="P582" s="5">
        <v>0.0</v>
      </c>
      <c r="Q582" s="5">
        <v>0.0</v>
      </c>
      <c r="R582" s="5">
        <v>0.0</v>
      </c>
      <c r="S582" s="5">
        <v>0.0</v>
      </c>
      <c r="T582" s="5">
        <v>0.0</v>
      </c>
      <c r="U582" s="5">
        <v>0.0</v>
      </c>
      <c r="V582" s="5">
        <v>0.0</v>
      </c>
      <c r="W582" s="5">
        <v>0.0</v>
      </c>
      <c r="X582" s="5">
        <v>0.0</v>
      </c>
      <c r="Y582" s="5">
        <v>0.0</v>
      </c>
      <c r="Z582" s="5">
        <v>0.0</v>
      </c>
      <c r="AA582" s="5">
        <v>0.0</v>
      </c>
      <c r="AB582" s="5">
        <v>0.0</v>
      </c>
      <c r="AC582" s="5">
        <v>0.0</v>
      </c>
      <c r="AD582" s="5">
        <v>0.0</v>
      </c>
      <c r="AE582" s="5">
        <v>1.0</v>
      </c>
      <c r="AF582" s="6">
        <f>IFERROR(__xludf.DUMMYFUNCTION("IFERROR(
  VLOOKUP(
    A582,
    IMPORTRANGE(
      ""1ZygntHC1J6IxzKbTidmOyf5nUyW4GCLurHCjexrLm_o        "",
      ""HTMLキャッシュ!A:F""
    ),
    3,
    FALSE
  ),
  0
)
"),46074.56694444444)</f>
        <v>46074.56694</v>
      </c>
      <c r="AG582" s="5"/>
      <c r="AH582" s="5"/>
      <c r="AI582" s="5"/>
      <c r="AJ582" s="5"/>
      <c r="AK582" s="5"/>
      <c r="AL582" s="5"/>
      <c r="AM582" s="5"/>
      <c r="AN582" s="5"/>
      <c r="AO582" s="5"/>
      <c r="AP582" s="5"/>
      <c r="AQ582" s="5"/>
      <c r="AR582" s="3"/>
      <c r="AS582" s="5"/>
      <c r="AT582" s="5"/>
      <c r="AU582" s="5"/>
      <c r="AV582" s="5"/>
      <c r="AW582" s="5"/>
      <c r="AX582" s="5"/>
      <c r="AY582" s="5"/>
      <c r="AZ582" s="7"/>
      <c r="BA582" s="7"/>
    </row>
    <row r="583" ht="16.5" customHeight="1">
      <c r="A583" s="4" t="s">
        <v>1198</v>
      </c>
      <c r="B583" s="5">
        <v>5.0</v>
      </c>
      <c r="C583" s="5">
        <v>1.0</v>
      </c>
      <c r="D583" s="1" t="s">
        <v>1199</v>
      </c>
      <c r="E583" s="5">
        <v>1.0</v>
      </c>
      <c r="F583" s="5">
        <v>0.0</v>
      </c>
      <c r="G583" s="5">
        <v>0.0</v>
      </c>
      <c r="H583" s="5">
        <v>0.0</v>
      </c>
      <c r="I583" s="5">
        <v>0.0</v>
      </c>
      <c r="J583" s="5">
        <v>0.0</v>
      </c>
      <c r="K583" s="5">
        <v>0.0</v>
      </c>
      <c r="L583" s="5">
        <v>0.0</v>
      </c>
      <c r="M583" s="5">
        <v>0.0</v>
      </c>
      <c r="N583" s="5">
        <v>0.0</v>
      </c>
      <c r="O583" s="5">
        <v>0.0</v>
      </c>
      <c r="P583" s="5">
        <v>0.0</v>
      </c>
      <c r="Q583" s="5">
        <v>0.0</v>
      </c>
      <c r="R583" s="5">
        <v>0.0</v>
      </c>
      <c r="S583" s="5">
        <v>0.0</v>
      </c>
      <c r="T583" s="5">
        <v>0.0</v>
      </c>
      <c r="U583" s="5">
        <v>0.0</v>
      </c>
      <c r="V583" s="5">
        <v>0.0</v>
      </c>
      <c r="W583" s="5">
        <v>0.0</v>
      </c>
      <c r="X583" s="5">
        <v>0.0</v>
      </c>
      <c r="Y583" s="5">
        <v>0.0</v>
      </c>
      <c r="Z583" s="5">
        <v>0.0</v>
      </c>
      <c r="AA583" s="5">
        <v>0.0</v>
      </c>
      <c r="AB583" s="5">
        <v>0.0</v>
      </c>
      <c r="AC583" s="5">
        <v>0.0</v>
      </c>
      <c r="AD583" s="5">
        <v>0.0</v>
      </c>
      <c r="AE583" s="5">
        <v>0.0</v>
      </c>
      <c r="AF583" s="6">
        <f>IFERROR(__xludf.DUMMYFUNCTION("IFERROR(
  VLOOKUP(
    A583,
    IMPORTRANGE(
      ""1ZygntHC1J6IxzKbTidmOyf5nUyW4GCLurHCjexrLm_o        "",
      ""HTMLキャッシュ!A:F""
    ),
    3,
    FALSE
  ),
  0
)
"),46073.67506944444)</f>
        <v>46073.67507</v>
      </c>
      <c r="AG583" s="5"/>
      <c r="AH583" s="5"/>
      <c r="AI583" s="5"/>
      <c r="AJ583" s="5"/>
      <c r="AK583" s="5"/>
      <c r="AL583" s="5"/>
      <c r="AM583" s="5"/>
      <c r="AN583" s="5"/>
      <c r="AO583" s="5"/>
      <c r="AP583" s="5"/>
      <c r="AQ583" s="5"/>
      <c r="AR583" s="3"/>
      <c r="AS583" s="5"/>
      <c r="AT583" s="5"/>
      <c r="AU583" s="5"/>
      <c r="AV583" s="5"/>
      <c r="AW583" s="5"/>
      <c r="AX583" s="5"/>
      <c r="AY583" s="5"/>
      <c r="AZ583" s="7"/>
      <c r="BA583" s="7"/>
    </row>
    <row r="584" ht="16.5" customHeight="1">
      <c r="A584" s="4" t="s">
        <v>1200</v>
      </c>
      <c r="B584" s="5">
        <v>0.0</v>
      </c>
      <c r="C584" s="5">
        <v>1.0</v>
      </c>
      <c r="D584" s="1" t="s">
        <v>1201</v>
      </c>
      <c r="E584" s="5">
        <v>0.0</v>
      </c>
      <c r="F584" s="5">
        <v>0.0</v>
      </c>
      <c r="G584" s="5">
        <v>0.0</v>
      </c>
      <c r="H584" s="5">
        <v>0.0</v>
      </c>
      <c r="I584" s="5">
        <v>0.0</v>
      </c>
      <c r="J584" s="5">
        <v>0.0</v>
      </c>
      <c r="K584" s="5">
        <v>0.0</v>
      </c>
      <c r="L584" s="5">
        <v>0.0</v>
      </c>
      <c r="M584" s="5">
        <v>0.0</v>
      </c>
      <c r="N584" s="5">
        <v>0.0</v>
      </c>
      <c r="O584" s="5">
        <v>0.0</v>
      </c>
      <c r="P584" s="5">
        <v>0.0</v>
      </c>
      <c r="Q584" s="5">
        <v>0.0</v>
      </c>
      <c r="R584" s="5">
        <v>0.0</v>
      </c>
      <c r="S584" s="5">
        <v>0.0</v>
      </c>
      <c r="T584" s="5">
        <v>0.0</v>
      </c>
      <c r="U584" s="5">
        <v>1.0</v>
      </c>
      <c r="V584" s="5">
        <v>0.0</v>
      </c>
      <c r="W584" s="5">
        <v>0.0</v>
      </c>
      <c r="X584" s="5">
        <v>0.0</v>
      </c>
      <c r="Y584" s="5">
        <v>0.0</v>
      </c>
      <c r="Z584" s="5">
        <v>0.0</v>
      </c>
      <c r="AA584" s="5">
        <v>0.0</v>
      </c>
      <c r="AB584" s="5">
        <v>0.0</v>
      </c>
      <c r="AC584" s="5">
        <v>0.0</v>
      </c>
      <c r="AD584" s="5">
        <v>0.0</v>
      </c>
      <c r="AE584" s="5">
        <v>0.0</v>
      </c>
      <c r="AF584" s="6">
        <f>IFERROR(__xludf.DUMMYFUNCTION("IFERROR(
  VLOOKUP(
    A584,
    IMPORTRANGE(
      ""1ZygntHC1J6IxzKbTidmOyf5nUyW4GCLurHCjexrLm_o        "",
      ""HTMLキャッシュ!A:F""
    ),
    3,
    FALSE
  ),
  0
)
"),46084.58255787037)</f>
        <v>46084.58256</v>
      </c>
      <c r="AG584" s="5"/>
      <c r="AH584" s="5"/>
      <c r="AI584" s="5"/>
      <c r="AJ584" s="5"/>
      <c r="AK584" s="5"/>
      <c r="AL584" s="5"/>
      <c r="AM584" s="5"/>
      <c r="AN584" s="5"/>
      <c r="AO584" s="5"/>
      <c r="AP584" s="5"/>
      <c r="AQ584" s="5"/>
      <c r="AR584" s="3"/>
      <c r="AS584" s="5"/>
      <c r="AT584" s="5"/>
      <c r="AU584" s="5"/>
      <c r="AV584" s="5"/>
      <c r="AW584" s="5"/>
      <c r="AX584" s="5"/>
      <c r="AY584" s="5"/>
      <c r="AZ584" s="7"/>
      <c r="BA584" s="7"/>
    </row>
    <row r="585" ht="16.5" customHeight="1">
      <c r="A585" s="4" t="s">
        <v>1202</v>
      </c>
      <c r="B585" s="5">
        <v>0.0</v>
      </c>
      <c r="C585" s="5">
        <v>1.0</v>
      </c>
      <c r="D585" s="1" t="s">
        <v>1203</v>
      </c>
      <c r="E585" s="5">
        <v>0.0</v>
      </c>
      <c r="F585" s="5">
        <v>0.0</v>
      </c>
      <c r="G585" s="5">
        <v>0.0</v>
      </c>
      <c r="H585" s="5">
        <v>0.0</v>
      </c>
      <c r="I585" s="5">
        <v>0.0</v>
      </c>
      <c r="J585" s="5">
        <v>0.0</v>
      </c>
      <c r="K585" s="5">
        <v>0.0</v>
      </c>
      <c r="L585" s="5">
        <v>0.0</v>
      </c>
      <c r="M585" s="5">
        <v>0.0</v>
      </c>
      <c r="N585" s="5">
        <v>0.0</v>
      </c>
      <c r="O585" s="5">
        <v>0.0</v>
      </c>
      <c r="P585" s="5">
        <v>0.0</v>
      </c>
      <c r="Q585" s="5">
        <v>0.0</v>
      </c>
      <c r="R585" s="5">
        <v>0.0</v>
      </c>
      <c r="S585" s="5">
        <v>0.0</v>
      </c>
      <c r="T585" s="5">
        <v>0.0</v>
      </c>
      <c r="U585" s="5">
        <v>0.0</v>
      </c>
      <c r="V585" s="5">
        <v>0.0</v>
      </c>
      <c r="W585" s="5">
        <v>0.0</v>
      </c>
      <c r="X585" s="5">
        <v>0.0</v>
      </c>
      <c r="Y585" s="5">
        <v>0.0</v>
      </c>
      <c r="Z585" s="5">
        <v>0.0</v>
      </c>
      <c r="AA585" s="5">
        <v>0.0</v>
      </c>
      <c r="AB585" s="5">
        <v>1.0</v>
      </c>
      <c r="AC585" s="5">
        <v>0.0</v>
      </c>
      <c r="AD585" s="5">
        <v>0.0</v>
      </c>
      <c r="AE585" s="5">
        <v>0.0</v>
      </c>
      <c r="AF585" s="6">
        <f>IFERROR(__xludf.DUMMYFUNCTION("IFERROR(
  VLOOKUP(
    A585,
    IMPORTRANGE(
      ""1ZygntHC1J6IxzKbTidmOyf5nUyW4GCLurHCjexrLm_o        "",
      ""HTMLキャッシュ!A:F""
    ),
    3,
    FALSE
  ),
  0
)
"),46069.833125)</f>
        <v>46069.83313</v>
      </c>
      <c r="AG585" s="5"/>
      <c r="AH585" s="5"/>
      <c r="AI585" s="5"/>
      <c r="AJ585" s="5"/>
      <c r="AK585" s="5"/>
      <c r="AL585" s="5"/>
      <c r="AM585" s="5"/>
      <c r="AN585" s="5"/>
      <c r="AO585" s="5"/>
      <c r="AP585" s="5"/>
      <c r="AQ585" s="5"/>
      <c r="AR585" s="3"/>
      <c r="AS585" s="5"/>
      <c r="AT585" s="5"/>
      <c r="AU585" s="5"/>
      <c r="AV585" s="5"/>
      <c r="AW585" s="5"/>
      <c r="AX585" s="5"/>
      <c r="AY585" s="5"/>
      <c r="AZ585" s="7"/>
      <c r="BA585" s="7"/>
    </row>
    <row r="586" ht="16.5" customHeight="1">
      <c r="A586" s="4" t="s">
        <v>1204</v>
      </c>
      <c r="B586" s="5">
        <v>6.0</v>
      </c>
      <c r="C586" s="5">
        <v>1.0</v>
      </c>
      <c r="D586" s="1" t="s">
        <v>1205</v>
      </c>
      <c r="E586" s="5">
        <v>0.0</v>
      </c>
      <c r="F586" s="5">
        <v>0.0</v>
      </c>
      <c r="G586" s="5">
        <v>0.0</v>
      </c>
      <c r="H586" s="5">
        <v>0.0</v>
      </c>
      <c r="I586" s="5">
        <v>1.0</v>
      </c>
      <c r="J586" s="5">
        <v>0.0</v>
      </c>
      <c r="K586" s="5">
        <v>0.0</v>
      </c>
      <c r="L586" s="5">
        <v>0.0</v>
      </c>
      <c r="M586" s="5">
        <v>0.0</v>
      </c>
      <c r="N586" s="5">
        <v>0.0</v>
      </c>
      <c r="O586" s="5">
        <v>0.0</v>
      </c>
      <c r="P586" s="5">
        <v>0.0</v>
      </c>
      <c r="Q586" s="5">
        <v>0.0</v>
      </c>
      <c r="R586" s="5">
        <v>0.0</v>
      </c>
      <c r="S586" s="5">
        <v>0.0</v>
      </c>
      <c r="T586" s="5">
        <v>0.0</v>
      </c>
      <c r="U586" s="5">
        <v>0.0</v>
      </c>
      <c r="V586" s="5">
        <v>0.0</v>
      </c>
      <c r="W586" s="5">
        <v>0.0</v>
      </c>
      <c r="X586" s="5">
        <v>0.0</v>
      </c>
      <c r="Y586" s="5">
        <v>0.0</v>
      </c>
      <c r="Z586" s="5">
        <v>0.0</v>
      </c>
      <c r="AA586" s="5">
        <v>0.0</v>
      </c>
      <c r="AB586" s="5">
        <v>0.0</v>
      </c>
      <c r="AC586" s="5">
        <v>0.0</v>
      </c>
      <c r="AD586" s="5">
        <v>0.0</v>
      </c>
      <c r="AE586" s="5">
        <v>0.0</v>
      </c>
      <c r="AF586" s="6">
        <f>IFERROR(__xludf.DUMMYFUNCTION("IFERROR(
  VLOOKUP(
    A586,
    IMPORTRANGE(
      ""1ZygntHC1J6IxzKbTidmOyf5nUyW4GCLurHCjexrLm_o        "",
      ""HTMLキャッシュ!A:F""
    ),
    3,
    FALSE
  ),
  0
)
"),46074.5828587963)</f>
        <v>46074.58286</v>
      </c>
      <c r="AG586" s="5"/>
      <c r="AH586" s="5"/>
      <c r="AI586" s="5"/>
      <c r="AJ586" s="5"/>
      <c r="AK586" s="5"/>
      <c r="AL586" s="5"/>
      <c r="AM586" s="5"/>
      <c r="AN586" s="5"/>
      <c r="AO586" s="5"/>
      <c r="AP586" s="5"/>
      <c r="AQ586" s="5"/>
      <c r="AR586" s="3"/>
      <c r="AS586" s="5"/>
      <c r="AT586" s="5"/>
      <c r="AU586" s="5"/>
      <c r="AV586" s="5"/>
      <c r="AW586" s="5"/>
      <c r="AX586" s="5"/>
      <c r="AY586" s="5"/>
      <c r="AZ586" s="7"/>
      <c r="BA586" s="7"/>
    </row>
    <row r="587" ht="16.5" customHeight="1">
      <c r="A587" s="4" t="s">
        <v>1206</v>
      </c>
      <c r="B587" s="5">
        <v>0.0</v>
      </c>
      <c r="C587" s="5">
        <v>1.0</v>
      </c>
      <c r="D587" s="1" t="s">
        <v>1207</v>
      </c>
      <c r="E587" s="5">
        <v>0.0</v>
      </c>
      <c r="F587" s="5">
        <v>0.0</v>
      </c>
      <c r="G587" s="5">
        <v>0.0</v>
      </c>
      <c r="H587" s="5">
        <v>0.0</v>
      </c>
      <c r="I587" s="5">
        <v>0.0</v>
      </c>
      <c r="J587" s="5">
        <v>1.0</v>
      </c>
      <c r="K587" s="5">
        <v>0.0</v>
      </c>
      <c r="L587" s="5">
        <v>0.0</v>
      </c>
      <c r="M587" s="5">
        <v>0.0</v>
      </c>
      <c r="N587" s="5">
        <v>0.0</v>
      </c>
      <c r="O587" s="5">
        <v>0.0</v>
      </c>
      <c r="P587" s="5">
        <v>0.0</v>
      </c>
      <c r="Q587" s="5">
        <v>0.0</v>
      </c>
      <c r="R587" s="5">
        <v>0.0</v>
      </c>
      <c r="S587" s="5">
        <v>0.0</v>
      </c>
      <c r="T587" s="5">
        <v>0.0</v>
      </c>
      <c r="U587" s="5">
        <v>0.0</v>
      </c>
      <c r="V587" s="5">
        <v>0.0</v>
      </c>
      <c r="W587" s="5">
        <v>0.0</v>
      </c>
      <c r="X587" s="5">
        <v>0.0</v>
      </c>
      <c r="Y587" s="5">
        <v>0.0</v>
      </c>
      <c r="Z587" s="5">
        <v>0.0</v>
      </c>
      <c r="AA587" s="5">
        <v>0.0</v>
      </c>
      <c r="AB587" s="5">
        <v>0.0</v>
      </c>
      <c r="AC587" s="5">
        <v>0.0</v>
      </c>
      <c r="AD587" s="5">
        <v>0.0</v>
      </c>
      <c r="AE587" s="5">
        <v>0.0</v>
      </c>
      <c r="AF587" s="6">
        <f>IFERROR(__xludf.DUMMYFUNCTION("IFERROR(
  VLOOKUP(
    A587,
    IMPORTRANGE(
      ""1ZygntHC1J6IxzKbTidmOyf5nUyW4GCLurHCjexrLm_o        "",
      ""HTMLキャッシュ!A:F""
    ),
    3,
    FALSE
  ),
  0
)
"),46069.83290509259)</f>
        <v>46069.83291</v>
      </c>
      <c r="AG587" s="5"/>
      <c r="AH587" s="5"/>
      <c r="AI587" s="5"/>
      <c r="AJ587" s="5"/>
      <c r="AK587" s="5"/>
      <c r="AL587" s="5"/>
      <c r="AM587" s="5"/>
      <c r="AN587" s="5"/>
      <c r="AO587" s="5"/>
      <c r="AP587" s="5"/>
      <c r="AQ587" s="5"/>
      <c r="AR587" s="3"/>
      <c r="AS587" s="5"/>
      <c r="AT587" s="5"/>
      <c r="AU587" s="5"/>
      <c r="AV587" s="5"/>
      <c r="AW587" s="5"/>
      <c r="AX587" s="5"/>
      <c r="AY587" s="5"/>
      <c r="AZ587" s="7"/>
      <c r="BA587" s="7"/>
    </row>
    <row r="588" ht="16.5" customHeight="1">
      <c r="A588" s="4" t="s">
        <v>1208</v>
      </c>
      <c r="B588" s="5">
        <v>4.0</v>
      </c>
      <c r="C588" s="5">
        <v>1.0</v>
      </c>
      <c r="D588" s="1" t="s">
        <v>1209</v>
      </c>
      <c r="E588" s="5">
        <v>0.0</v>
      </c>
      <c r="F588" s="5">
        <v>0.0</v>
      </c>
      <c r="G588" s="5">
        <v>0.0</v>
      </c>
      <c r="H588" s="5">
        <v>0.0</v>
      </c>
      <c r="I588" s="5">
        <v>0.0</v>
      </c>
      <c r="J588" s="5">
        <v>0.0</v>
      </c>
      <c r="K588" s="5">
        <v>0.0</v>
      </c>
      <c r="L588" s="5">
        <v>0.0</v>
      </c>
      <c r="M588" s="5">
        <v>0.0</v>
      </c>
      <c r="N588" s="5">
        <v>0.0</v>
      </c>
      <c r="O588" s="5">
        <v>0.0</v>
      </c>
      <c r="P588" s="5">
        <v>0.0</v>
      </c>
      <c r="Q588" s="5">
        <v>0.0</v>
      </c>
      <c r="R588" s="5">
        <v>0.0</v>
      </c>
      <c r="S588" s="5">
        <v>0.0</v>
      </c>
      <c r="T588" s="5">
        <v>0.0</v>
      </c>
      <c r="U588" s="5">
        <v>1.0</v>
      </c>
      <c r="V588" s="5">
        <v>0.0</v>
      </c>
      <c r="W588" s="5">
        <v>0.0</v>
      </c>
      <c r="X588" s="5">
        <v>0.0</v>
      </c>
      <c r="Y588" s="5">
        <v>0.0</v>
      </c>
      <c r="Z588" s="5">
        <v>0.0</v>
      </c>
      <c r="AA588" s="5">
        <v>0.0</v>
      </c>
      <c r="AB588" s="5">
        <v>0.0</v>
      </c>
      <c r="AC588" s="5">
        <v>0.0</v>
      </c>
      <c r="AD588" s="5">
        <v>0.0</v>
      </c>
      <c r="AE588" s="5">
        <v>0.0</v>
      </c>
      <c r="AF588" s="6">
        <f>IFERROR(__xludf.DUMMYFUNCTION("IFERROR(
  VLOOKUP(
    A588,
    IMPORTRANGE(
      ""1ZygntHC1J6IxzKbTidmOyf5nUyW4GCLurHCjexrLm_o        "",
      ""HTMLキャッシュ!A:F""
    ),
    3,
    FALSE
  ),
  0
)
"),46069.75414351852)</f>
        <v>46069.75414</v>
      </c>
      <c r="AG588" s="5"/>
      <c r="AH588" s="5"/>
      <c r="AI588" s="5"/>
      <c r="AJ588" s="5"/>
      <c r="AK588" s="5"/>
      <c r="AL588" s="5"/>
      <c r="AM588" s="5"/>
      <c r="AN588" s="5"/>
      <c r="AO588" s="5"/>
      <c r="AP588" s="5"/>
      <c r="AQ588" s="5"/>
      <c r="AR588" s="3"/>
      <c r="AS588" s="5"/>
      <c r="AT588" s="5"/>
      <c r="AU588" s="5"/>
      <c r="AV588" s="5"/>
      <c r="AW588" s="5"/>
      <c r="AX588" s="5"/>
      <c r="AY588" s="5"/>
      <c r="AZ588" s="7"/>
      <c r="BA588" s="7"/>
    </row>
    <row r="589" ht="16.5" customHeight="1">
      <c r="A589" s="4" t="s">
        <v>1210</v>
      </c>
      <c r="B589" s="5">
        <v>2.0</v>
      </c>
      <c r="C589" s="5">
        <v>1.0</v>
      </c>
      <c r="D589" s="1" t="s">
        <v>1211</v>
      </c>
      <c r="E589" s="5">
        <v>0.0</v>
      </c>
      <c r="F589" s="5">
        <v>1.0</v>
      </c>
      <c r="G589" s="5">
        <v>0.0</v>
      </c>
      <c r="H589" s="5">
        <v>0.0</v>
      </c>
      <c r="I589" s="5">
        <v>0.0</v>
      </c>
      <c r="J589" s="5">
        <v>0.0</v>
      </c>
      <c r="K589" s="5">
        <v>0.0</v>
      </c>
      <c r="L589" s="5">
        <v>0.0</v>
      </c>
      <c r="M589" s="5">
        <v>0.0</v>
      </c>
      <c r="N589" s="5">
        <v>0.0</v>
      </c>
      <c r="O589" s="5">
        <v>0.0</v>
      </c>
      <c r="P589" s="5">
        <v>0.0</v>
      </c>
      <c r="Q589" s="5">
        <v>0.0</v>
      </c>
      <c r="R589" s="5">
        <v>0.0</v>
      </c>
      <c r="S589" s="5">
        <v>0.0</v>
      </c>
      <c r="T589" s="5">
        <v>0.0</v>
      </c>
      <c r="U589" s="5">
        <v>0.0</v>
      </c>
      <c r="V589" s="5">
        <v>0.0</v>
      </c>
      <c r="W589" s="5">
        <v>0.0</v>
      </c>
      <c r="X589" s="5">
        <v>0.0</v>
      </c>
      <c r="Y589" s="5">
        <v>0.0</v>
      </c>
      <c r="Z589" s="5">
        <v>0.0</v>
      </c>
      <c r="AA589" s="5">
        <v>0.0</v>
      </c>
      <c r="AB589" s="5">
        <v>0.0</v>
      </c>
      <c r="AC589" s="5">
        <v>0.0</v>
      </c>
      <c r="AD589" s="5">
        <v>0.0</v>
      </c>
      <c r="AE589" s="5">
        <v>0.0</v>
      </c>
      <c r="AF589" s="6">
        <f>IFERROR(__xludf.DUMMYFUNCTION("IFERROR(
  VLOOKUP(
    A589,
    IMPORTRANGE(
      ""1ZygntHC1J6IxzKbTidmOyf5nUyW4GCLurHCjexrLm_o        "",
      ""HTMLキャッシュ!A:F""
    ),
    3,
    FALSE
  ),
  0
)
"),46077.79216435185)</f>
        <v>46077.79216</v>
      </c>
      <c r="AG589" s="5"/>
      <c r="AH589" s="5"/>
      <c r="AI589" s="5"/>
      <c r="AJ589" s="5"/>
      <c r="AK589" s="5"/>
      <c r="AL589" s="5"/>
      <c r="AM589" s="5"/>
      <c r="AN589" s="5"/>
      <c r="AO589" s="5"/>
      <c r="AP589" s="5"/>
      <c r="AQ589" s="5"/>
      <c r="AR589" s="3"/>
      <c r="AS589" s="5"/>
      <c r="AT589" s="5"/>
      <c r="AU589" s="5"/>
      <c r="AV589" s="5"/>
      <c r="AW589" s="5"/>
      <c r="AX589" s="5"/>
      <c r="AY589" s="5"/>
      <c r="AZ589" s="7"/>
      <c r="BA589" s="7"/>
    </row>
    <row r="590" ht="16.5" customHeight="1">
      <c r="A590" s="4" t="s">
        <v>1212</v>
      </c>
      <c r="B590" s="5">
        <v>0.0</v>
      </c>
      <c r="C590" s="5">
        <v>1.0</v>
      </c>
      <c r="D590" s="1" t="s">
        <v>1213</v>
      </c>
      <c r="E590" s="5">
        <v>1.0</v>
      </c>
      <c r="F590" s="5">
        <v>0.0</v>
      </c>
      <c r="G590" s="5">
        <v>0.0</v>
      </c>
      <c r="H590" s="5">
        <v>0.0</v>
      </c>
      <c r="I590" s="5">
        <v>0.0</v>
      </c>
      <c r="J590" s="5">
        <v>0.0</v>
      </c>
      <c r="K590" s="5">
        <v>0.0</v>
      </c>
      <c r="L590" s="5">
        <v>0.0</v>
      </c>
      <c r="M590" s="5">
        <v>0.0</v>
      </c>
      <c r="N590" s="5">
        <v>0.0</v>
      </c>
      <c r="O590" s="5">
        <v>0.0</v>
      </c>
      <c r="P590" s="5">
        <v>0.0</v>
      </c>
      <c r="Q590" s="5">
        <v>0.0</v>
      </c>
      <c r="R590" s="5">
        <v>0.0</v>
      </c>
      <c r="S590" s="5">
        <v>0.0</v>
      </c>
      <c r="T590" s="5">
        <v>0.0</v>
      </c>
      <c r="U590" s="5">
        <v>0.0</v>
      </c>
      <c r="V590" s="5">
        <v>0.0</v>
      </c>
      <c r="W590" s="5">
        <v>0.0</v>
      </c>
      <c r="X590" s="5">
        <v>0.0</v>
      </c>
      <c r="Y590" s="5">
        <v>0.0</v>
      </c>
      <c r="Z590" s="5">
        <v>0.0</v>
      </c>
      <c r="AA590" s="5">
        <v>0.0</v>
      </c>
      <c r="AB590" s="5">
        <v>0.0</v>
      </c>
      <c r="AC590" s="5">
        <v>0.0</v>
      </c>
      <c r="AD590" s="5">
        <v>0.0</v>
      </c>
      <c r="AE590" s="5">
        <v>0.0</v>
      </c>
      <c r="AF590" s="6">
        <f>IFERROR(__xludf.DUMMYFUNCTION("IFERROR(
  VLOOKUP(
    A590,
    IMPORTRANGE(
      ""1ZygntHC1J6IxzKbTidmOyf5nUyW4GCLurHCjexrLm_o        "",
      ""HTMLキャッシュ!A:F""
    ),
    3,
    FALSE
  ),
  0
)
"),46077.793171296296)</f>
        <v>46077.79317</v>
      </c>
      <c r="AG590" s="5"/>
      <c r="AH590" s="5"/>
      <c r="AI590" s="5"/>
      <c r="AJ590" s="5"/>
      <c r="AK590" s="5"/>
      <c r="AL590" s="5"/>
      <c r="AM590" s="5"/>
      <c r="AN590" s="5"/>
      <c r="AO590" s="5"/>
      <c r="AP590" s="5"/>
      <c r="AQ590" s="5"/>
      <c r="AR590" s="3"/>
      <c r="AS590" s="5"/>
      <c r="AT590" s="5"/>
      <c r="AU590" s="5"/>
      <c r="AV590" s="5"/>
      <c r="AW590" s="5"/>
      <c r="AX590" s="5"/>
      <c r="AY590" s="5"/>
      <c r="AZ590" s="7"/>
      <c r="BA590" s="7"/>
    </row>
    <row r="591" ht="16.5" customHeight="1">
      <c r="A591" s="4" t="s">
        <v>1214</v>
      </c>
      <c r="B591" s="5">
        <v>0.0</v>
      </c>
      <c r="C591" s="5">
        <v>1.0</v>
      </c>
      <c r="D591" s="1" t="s">
        <v>1215</v>
      </c>
      <c r="E591" s="5">
        <v>0.0</v>
      </c>
      <c r="F591" s="5">
        <v>1.0</v>
      </c>
      <c r="G591" s="5">
        <v>0.0</v>
      </c>
      <c r="H591" s="5">
        <v>0.0</v>
      </c>
      <c r="I591" s="5">
        <v>0.0</v>
      </c>
      <c r="J591" s="5">
        <v>0.0</v>
      </c>
      <c r="K591" s="5">
        <v>0.0</v>
      </c>
      <c r="L591" s="5">
        <v>0.0</v>
      </c>
      <c r="M591" s="5">
        <v>0.0</v>
      </c>
      <c r="N591" s="5">
        <v>0.0</v>
      </c>
      <c r="O591" s="5">
        <v>0.0</v>
      </c>
      <c r="P591" s="5">
        <v>0.0</v>
      </c>
      <c r="Q591" s="5">
        <v>0.0</v>
      </c>
      <c r="R591" s="5">
        <v>0.0</v>
      </c>
      <c r="S591" s="5">
        <v>0.0</v>
      </c>
      <c r="T591" s="5">
        <v>0.0</v>
      </c>
      <c r="U591" s="5">
        <v>0.0</v>
      </c>
      <c r="V591" s="5">
        <v>0.0</v>
      </c>
      <c r="W591" s="5">
        <v>0.0</v>
      </c>
      <c r="X591" s="5">
        <v>0.0</v>
      </c>
      <c r="Y591" s="5">
        <v>0.0</v>
      </c>
      <c r="Z591" s="5">
        <v>0.0</v>
      </c>
      <c r="AA591" s="5">
        <v>0.0</v>
      </c>
      <c r="AB591" s="5">
        <v>0.0</v>
      </c>
      <c r="AC591" s="5">
        <v>0.0</v>
      </c>
      <c r="AD591" s="5">
        <v>0.0</v>
      </c>
      <c r="AE591" s="5">
        <v>0.0</v>
      </c>
      <c r="AF591" s="6">
        <f>IFERROR(__xludf.DUMMYFUNCTION("IFERROR(
  VLOOKUP(
    A591,
    IMPORTRANGE(
      ""1ZygntHC1J6IxzKbTidmOyf5nUyW4GCLurHCjexrLm_o        "",
      ""HTMLキャッシュ!A:F""
    ),
    3,
    FALSE
  ),
  0
)
"),46043.77542824074)</f>
        <v>46043.77543</v>
      </c>
      <c r="AG591" s="5"/>
      <c r="AH591" s="5"/>
      <c r="AI591" s="5"/>
      <c r="AJ591" s="5"/>
      <c r="AK591" s="5"/>
      <c r="AL591" s="5"/>
      <c r="AM591" s="5"/>
      <c r="AN591" s="5"/>
      <c r="AO591" s="5"/>
      <c r="AP591" s="5"/>
      <c r="AQ591" s="5"/>
      <c r="AR591" s="3"/>
      <c r="AS591" s="5"/>
      <c r="AT591" s="5"/>
      <c r="AU591" s="5"/>
      <c r="AV591" s="5"/>
      <c r="AW591" s="5"/>
      <c r="AX591" s="5"/>
      <c r="AY591" s="5"/>
      <c r="AZ591" s="7"/>
      <c r="BA591" s="7"/>
    </row>
    <row r="592" ht="16.5" customHeight="1">
      <c r="A592" s="4" t="s">
        <v>1216</v>
      </c>
      <c r="B592" s="5">
        <v>2.0</v>
      </c>
      <c r="C592" s="5">
        <v>1.0</v>
      </c>
      <c r="D592" s="1" t="s">
        <v>1217</v>
      </c>
      <c r="E592" s="5">
        <v>0.0</v>
      </c>
      <c r="F592" s="5">
        <v>1.0</v>
      </c>
      <c r="G592" s="5">
        <v>0.0</v>
      </c>
      <c r="H592" s="5">
        <v>0.0</v>
      </c>
      <c r="I592" s="5">
        <v>0.0</v>
      </c>
      <c r="J592" s="5">
        <v>0.0</v>
      </c>
      <c r="K592" s="5">
        <v>0.0</v>
      </c>
      <c r="L592" s="5">
        <v>0.0</v>
      </c>
      <c r="M592" s="5">
        <v>0.0</v>
      </c>
      <c r="N592" s="5">
        <v>0.0</v>
      </c>
      <c r="O592" s="5">
        <v>0.0</v>
      </c>
      <c r="P592" s="5">
        <v>0.0</v>
      </c>
      <c r="Q592" s="5">
        <v>0.0</v>
      </c>
      <c r="R592" s="5">
        <v>0.0</v>
      </c>
      <c r="S592" s="5">
        <v>0.0</v>
      </c>
      <c r="T592" s="5">
        <v>0.0</v>
      </c>
      <c r="U592" s="5">
        <v>0.0</v>
      </c>
      <c r="V592" s="5">
        <v>0.0</v>
      </c>
      <c r="W592" s="5">
        <v>0.0</v>
      </c>
      <c r="X592" s="5">
        <v>0.0</v>
      </c>
      <c r="Y592" s="5">
        <v>0.0</v>
      </c>
      <c r="Z592" s="5">
        <v>0.0</v>
      </c>
      <c r="AA592" s="5">
        <v>0.0</v>
      </c>
      <c r="AB592" s="5">
        <v>0.0</v>
      </c>
      <c r="AC592" s="5">
        <v>0.0</v>
      </c>
      <c r="AD592" s="5">
        <v>0.0</v>
      </c>
      <c r="AE592" s="5">
        <v>0.0</v>
      </c>
      <c r="AF592" s="6">
        <f>IFERROR(__xludf.DUMMYFUNCTION("IFERROR(
  VLOOKUP(
    A592,
    IMPORTRANGE(
      ""1ZygntHC1J6IxzKbTidmOyf5nUyW4GCLurHCjexrLm_o        "",
      ""HTMLキャッシュ!A:F""
    ),
    3,
    FALSE
  ),
  0
)
"),45159.581921296296)</f>
        <v>45159.58192</v>
      </c>
      <c r="AG592" s="5"/>
      <c r="AH592" s="5"/>
      <c r="AI592" s="5"/>
      <c r="AJ592" s="5"/>
      <c r="AK592" s="5"/>
      <c r="AL592" s="5"/>
      <c r="AM592" s="5"/>
      <c r="AN592" s="5"/>
      <c r="AO592" s="5"/>
      <c r="AP592" s="5"/>
      <c r="AQ592" s="5"/>
      <c r="AR592" s="3"/>
      <c r="AS592" s="5"/>
      <c r="AT592" s="5"/>
      <c r="AU592" s="5"/>
      <c r="AV592" s="5"/>
      <c r="AW592" s="5"/>
      <c r="AX592" s="5"/>
      <c r="AY592" s="5"/>
      <c r="AZ592" s="7"/>
      <c r="BA592" s="7"/>
    </row>
    <row r="593" ht="16.5" customHeight="1">
      <c r="A593" s="4" t="s">
        <v>1218</v>
      </c>
      <c r="B593" s="5">
        <v>0.0</v>
      </c>
      <c r="C593" s="5">
        <v>1.0</v>
      </c>
      <c r="D593" s="1" t="s">
        <v>1219</v>
      </c>
      <c r="E593" s="5">
        <v>0.0</v>
      </c>
      <c r="F593" s="5">
        <v>1.0</v>
      </c>
      <c r="G593" s="5">
        <v>0.0</v>
      </c>
      <c r="H593" s="5">
        <v>0.0</v>
      </c>
      <c r="I593" s="5">
        <v>0.0</v>
      </c>
      <c r="J593" s="5">
        <v>0.0</v>
      </c>
      <c r="K593" s="5">
        <v>0.0</v>
      </c>
      <c r="L593" s="5">
        <v>0.0</v>
      </c>
      <c r="M593" s="5">
        <v>0.0</v>
      </c>
      <c r="N593" s="5">
        <v>0.0</v>
      </c>
      <c r="O593" s="5">
        <v>0.0</v>
      </c>
      <c r="P593" s="5">
        <v>0.0</v>
      </c>
      <c r="Q593" s="5">
        <v>0.0</v>
      </c>
      <c r="R593" s="5">
        <v>0.0</v>
      </c>
      <c r="S593" s="5">
        <v>0.0</v>
      </c>
      <c r="T593" s="5">
        <v>0.0</v>
      </c>
      <c r="U593" s="5">
        <v>0.0</v>
      </c>
      <c r="V593" s="5">
        <v>0.0</v>
      </c>
      <c r="W593" s="5">
        <v>0.0</v>
      </c>
      <c r="X593" s="5">
        <v>0.0</v>
      </c>
      <c r="Y593" s="5">
        <v>0.0</v>
      </c>
      <c r="Z593" s="5">
        <v>0.0</v>
      </c>
      <c r="AA593" s="5">
        <v>0.0</v>
      </c>
      <c r="AB593" s="5">
        <v>0.0</v>
      </c>
      <c r="AC593" s="5">
        <v>0.0</v>
      </c>
      <c r="AD593" s="5">
        <v>0.0</v>
      </c>
      <c r="AE593" s="5">
        <v>0.0</v>
      </c>
      <c r="AF593" s="6">
        <f>IFERROR(__xludf.DUMMYFUNCTION("IFERROR(
  VLOOKUP(
    A593,
    IMPORTRANGE(
      ""1ZygntHC1J6IxzKbTidmOyf5nUyW4GCLurHCjexrLm_o        "",
      ""HTMLキャッシュ!A:F""
    ),
    3,
    FALSE
  ),
  0
)
"),43592.66305555555)</f>
        <v>43592.66306</v>
      </c>
      <c r="AG593" s="5"/>
      <c r="AH593" s="5"/>
      <c r="AI593" s="5"/>
      <c r="AJ593" s="5"/>
      <c r="AK593" s="5"/>
      <c r="AL593" s="5"/>
      <c r="AM593" s="5"/>
      <c r="AN593" s="5"/>
      <c r="AO593" s="5"/>
      <c r="AP593" s="5"/>
      <c r="AQ593" s="5"/>
      <c r="AR593" s="3"/>
      <c r="AS593" s="5"/>
      <c r="AT593" s="5"/>
      <c r="AU593" s="5"/>
      <c r="AV593" s="5"/>
      <c r="AW593" s="5"/>
      <c r="AX593" s="5"/>
      <c r="AY593" s="5"/>
      <c r="AZ593" s="7"/>
      <c r="BA593" s="7"/>
    </row>
    <row r="594" ht="16.5" customHeight="1">
      <c r="A594" s="4" t="s">
        <v>1220</v>
      </c>
      <c r="B594" s="5">
        <v>0.0</v>
      </c>
      <c r="C594" s="5">
        <v>1.0</v>
      </c>
      <c r="D594" s="1" t="s">
        <v>1221</v>
      </c>
      <c r="E594" s="5">
        <v>0.0</v>
      </c>
      <c r="F594" s="5">
        <v>0.0</v>
      </c>
      <c r="G594" s="5">
        <v>0.0</v>
      </c>
      <c r="H594" s="5">
        <v>0.0</v>
      </c>
      <c r="I594" s="5">
        <v>0.0</v>
      </c>
      <c r="J594" s="5">
        <v>0.0</v>
      </c>
      <c r="K594" s="5">
        <v>0.0</v>
      </c>
      <c r="L594" s="5">
        <v>0.0</v>
      </c>
      <c r="M594" s="5">
        <v>0.0</v>
      </c>
      <c r="N594" s="5">
        <v>0.0</v>
      </c>
      <c r="O594" s="5">
        <v>0.0</v>
      </c>
      <c r="P594" s="5">
        <v>0.0</v>
      </c>
      <c r="Q594" s="5">
        <v>0.0</v>
      </c>
      <c r="R594" s="5">
        <v>0.0</v>
      </c>
      <c r="S594" s="5">
        <v>0.0</v>
      </c>
      <c r="T594" s="5">
        <v>0.0</v>
      </c>
      <c r="U594" s="5">
        <v>1.0</v>
      </c>
      <c r="V594" s="5">
        <v>0.0</v>
      </c>
      <c r="W594" s="5">
        <v>0.0</v>
      </c>
      <c r="X594" s="5">
        <v>0.0</v>
      </c>
      <c r="Y594" s="5">
        <v>0.0</v>
      </c>
      <c r="Z594" s="5">
        <v>0.0</v>
      </c>
      <c r="AA594" s="5">
        <v>0.0</v>
      </c>
      <c r="AB594" s="5">
        <v>0.0</v>
      </c>
      <c r="AC594" s="5">
        <v>0.0</v>
      </c>
      <c r="AD594" s="5">
        <v>0.0</v>
      </c>
      <c r="AE594" s="5">
        <v>0.0</v>
      </c>
      <c r="AF594" s="6">
        <f>IFERROR(__xludf.DUMMYFUNCTION("IFERROR(
  VLOOKUP(
    A594,
    IMPORTRANGE(
      ""1ZygntHC1J6IxzKbTidmOyf5nUyW4GCLurHCjexrLm_o        "",
      ""HTMLキャッシュ!A:F""
    ),
    3,
    FALSE
  ),
  0
)
"),43636.550775462965)</f>
        <v>43636.55078</v>
      </c>
      <c r="AG594" s="5"/>
      <c r="AH594" s="5"/>
      <c r="AI594" s="5"/>
      <c r="AJ594" s="5"/>
      <c r="AK594" s="5"/>
      <c r="AL594" s="5"/>
      <c r="AM594" s="5"/>
      <c r="AN594" s="5"/>
      <c r="AO594" s="5"/>
      <c r="AP594" s="5"/>
      <c r="AQ594" s="5"/>
      <c r="AR594" s="3"/>
      <c r="AS594" s="5"/>
      <c r="AT594" s="5"/>
      <c r="AU594" s="5"/>
      <c r="AV594" s="5"/>
      <c r="AW594" s="5"/>
      <c r="AX594" s="5"/>
      <c r="AY594" s="5"/>
      <c r="AZ594" s="7"/>
      <c r="BA594" s="7"/>
    </row>
    <row r="595" ht="16.5" customHeight="1">
      <c r="A595" s="4" t="s">
        <v>1222</v>
      </c>
      <c r="B595" s="5">
        <v>0.0</v>
      </c>
      <c r="C595" s="5">
        <v>1.0</v>
      </c>
      <c r="D595" s="1" t="s">
        <v>1223</v>
      </c>
      <c r="E595" s="5">
        <v>0.0</v>
      </c>
      <c r="F595" s="5">
        <v>1.0</v>
      </c>
      <c r="G595" s="5">
        <v>0.0</v>
      </c>
      <c r="H595" s="5">
        <v>0.0</v>
      </c>
      <c r="I595" s="5">
        <v>0.0</v>
      </c>
      <c r="J595" s="5">
        <v>0.0</v>
      </c>
      <c r="K595" s="5">
        <v>0.0</v>
      </c>
      <c r="L595" s="5">
        <v>0.0</v>
      </c>
      <c r="M595" s="5">
        <v>0.0</v>
      </c>
      <c r="N595" s="5">
        <v>0.0</v>
      </c>
      <c r="O595" s="5">
        <v>0.0</v>
      </c>
      <c r="P595" s="5">
        <v>0.0</v>
      </c>
      <c r="Q595" s="5">
        <v>0.0</v>
      </c>
      <c r="R595" s="5">
        <v>0.0</v>
      </c>
      <c r="S595" s="5">
        <v>0.0</v>
      </c>
      <c r="T595" s="5">
        <v>0.0</v>
      </c>
      <c r="U595" s="5">
        <v>0.0</v>
      </c>
      <c r="V595" s="5">
        <v>0.0</v>
      </c>
      <c r="W595" s="5">
        <v>0.0</v>
      </c>
      <c r="X595" s="5">
        <v>0.0</v>
      </c>
      <c r="Y595" s="5">
        <v>0.0</v>
      </c>
      <c r="Z595" s="5">
        <v>0.0</v>
      </c>
      <c r="AA595" s="5">
        <v>0.0</v>
      </c>
      <c r="AB595" s="5">
        <v>0.0</v>
      </c>
      <c r="AC595" s="5">
        <v>0.0</v>
      </c>
      <c r="AD595" s="5">
        <v>0.0</v>
      </c>
      <c r="AE595" s="5">
        <v>0.0</v>
      </c>
      <c r="AF595" s="6">
        <f>IFERROR(__xludf.DUMMYFUNCTION("IFERROR(
  VLOOKUP(
    A595,
    IMPORTRANGE(
      ""1ZygntHC1J6IxzKbTidmOyf5nUyW4GCLurHCjexrLm_o        "",
      ""HTMLキャッシュ!A:F""
    ),
    3,
    FALSE
  ),
  0
)
"),44305.60221064815)</f>
        <v>44305.60221</v>
      </c>
      <c r="AG595" s="5"/>
      <c r="AH595" s="5"/>
      <c r="AI595" s="5"/>
      <c r="AJ595" s="5"/>
      <c r="AK595" s="5"/>
      <c r="AL595" s="5"/>
      <c r="AM595" s="5"/>
      <c r="AN595" s="5"/>
      <c r="AO595" s="5"/>
      <c r="AP595" s="5"/>
      <c r="AQ595" s="5"/>
      <c r="AR595" s="3"/>
      <c r="AS595" s="5"/>
      <c r="AT595" s="5"/>
      <c r="AU595" s="5"/>
      <c r="AV595" s="5"/>
      <c r="AW595" s="5"/>
      <c r="AX595" s="5"/>
      <c r="AY595" s="5"/>
      <c r="AZ595" s="7"/>
      <c r="BA595" s="7"/>
    </row>
    <row r="596" ht="16.5" customHeight="1">
      <c r="A596" s="4" t="s">
        <v>1224</v>
      </c>
      <c r="B596" s="5">
        <v>0.0</v>
      </c>
      <c r="C596" s="5">
        <v>1.0</v>
      </c>
      <c r="D596" s="1" t="s">
        <v>1225</v>
      </c>
      <c r="E596" s="5">
        <v>0.0</v>
      </c>
      <c r="F596" s="5">
        <v>1.0</v>
      </c>
      <c r="G596" s="5">
        <v>0.0</v>
      </c>
      <c r="H596" s="5">
        <v>0.0</v>
      </c>
      <c r="I596" s="5">
        <v>0.0</v>
      </c>
      <c r="J596" s="5">
        <v>0.0</v>
      </c>
      <c r="K596" s="5">
        <v>0.0</v>
      </c>
      <c r="L596" s="5">
        <v>0.0</v>
      </c>
      <c r="M596" s="5">
        <v>0.0</v>
      </c>
      <c r="N596" s="5">
        <v>0.0</v>
      </c>
      <c r="O596" s="5">
        <v>0.0</v>
      </c>
      <c r="P596" s="5">
        <v>0.0</v>
      </c>
      <c r="Q596" s="5">
        <v>0.0</v>
      </c>
      <c r="R596" s="5">
        <v>0.0</v>
      </c>
      <c r="S596" s="5">
        <v>0.0</v>
      </c>
      <c r="T596" s="5">
        <v>0.0</v>
      </c>
      <c r="U596" s="5">
        <v>0.0</v>
      </c>
      <c r="V596" s="5">
        <v>0.0</v>
      </c>
      <c r="W596" s="5">
        <v>0.0</v>
      </c>
      <c r="X596" s="5">
        <v>0.0</v>
      </c>
      <c r="Y596" s="5">
        <v>0.0</v>
      </c>
      <c r="Z596" s="5">
        <v>0.0</v>
      </c>
      <c r="AA596" s="5">
        <v>0.0</v>
      </c>
      <c r="AB596" s="5">
        <v>0.0</v>
      </c>
      <c r="AC596" s="5">
        <v>0.0</v>
      </c>
      <c r="AD596" s="5">
        <v>0.0</v>
      </c>
      <c r="AE596" s="5">
        <v>0.0</v>
      </c>
      <c r="AF596" s="6">
        <f>IFERROR(__xludf.DUMMYFUNCTION("IFERROR(
  VLOOKUP(
    A596,
    IMPORTRANGE(
      ""1ZygntHC1J6IxzKbTidmOyf5nUyW4GCLurHCjexrLm_o        "",
      ""HTMLキャッシュ!A:F""
    ),
    3,
    FALSE
  ),
  0
)
"),44292.46545138889)</f>
        <v>44292.46545</v>
      </c>
      <c r="AG596" s="5"/>
      <c r="AH596" s="5"/>
      <c r="AI596" s="5"/>
      <c r="AJ596" s="5"/>
      <c r="AK596" s="5"/>
      <c r="AL596" s="5"/>
      <c r="AM596" s="5"/>
      <c r="AN596" s="5"/>
      <c r="AO596" s="5"/>
      <c r="AP596" s="5"/>
      <c r="AQ596" s="5"/>
      <c r="AR596" s="3"/>
      <c r="AS596" s="5"/>
      <c r="AT596" s="5"/>
      <c r="AU596" s="5"/>
      <c r="AV596" s="5"/>
      <c r="AW596" s="5"/>
      <c r="AX596" s="5"/>
      <c r="AY596" s="5"/>
      <c r="AZ596" s="7"/>
      <c r="BA596" s="7"/>
    </row>
    <row r="597" ht="16.5" customHeight="1">
      <c r="A597" s="4" t="s">
        <v>1226</v>
      </c>
      <c r="B597" s="5">
        <v>0.0</v>
      </c>
      <c r="C597" s="5">
        <v>1.0</v>
      </c>
      <c r="D597" s="1" t="s">
        <v>1227</v>
      </c>
      <c r="E597" s="5">
        <v>0.0</v>
      </c>
      <c r="F597" s="5">
        <v>0.0</v>
      </c>
      <c r="G597" s="5">
        <v>0.0</v>
      </c>
      <c r="H597" s="5">
        <v>0.0</v>
      </c>
      <c r="I597" s="5">
        <v>0.0</v>
      </c>
      <c r="J597" s="5">
        <v>0.0</v>
      </c>
      <c r="K597" s="5">
        <v>0.0</v>
      </c>
      <c r="L597" s="5">
        <v>0.0</v>
      </c>
      <c r="M597" s="5">
        <v>0.0</v>
      </c>
      <c r="N597" s="5">
        <v>0.0</v>
      </c>
      <c r="O597" s="5">
        <v>0.0</v>
      </c>
      <c r="P597" s="5">
        <v>0.0</v>
      </c>
      <c r="Q597" s="5">
        <v>0.0</v>
      </c>
      <c r="R597" s="5">
        <v>0.0</v>
      </c>
      <c r="S597" s="5">
        <v>0.0</v>
      </c>
      <c r="T597" s="5">
        <v>0.0</v>
      </c>
      <c r="U597" s="5">
        <v>1.0</v>
      </c>
      <c r="V597" s="5">
        <v>0.0</v>
      </c>
      <c r="W597" s="5">
        <v>0.0</v>
      </c>
      <c r="X597" s="5">
        <v>0.0</v>
      </c>
      <c r="Y597" s="5">
        <v>0.0</v>
      </c>
      <c r="Z597" s="5">
        <v>0.0</v>
      </c>
      <c r="AA597" s="5">
        <v>0.0</v>
      </c>
      <c r="AB597" s="5">
        <v>0.0</v>
      </c>
      <c r="AC597" s="5">
        <v>0.0</v>
      </c>
      <c r="AD597" s="5">
        <v>0.0</v>
      </c>
      <c r="AE597" s="5">
        <v>0.0</v>
      </c>
      <c r="AF597" s="6">
        <f>IFERROR(__xludf.DUMMYFUNCTION("IFERROR(
  VLOOKUP(
    A597,
    IMPORTRANGE(
      ""1ZygntHC1J6IxzKbTidmOyf5nUyW4GCLurHCjexrLm_o        "",
      ""HTMLキャッシュ!A:F""
    ),
    3,
    FALSE
  ),
  0
)
"),44292.46045138889)</f>
        <v>44292.46045</v>
      </c>
      <c r="AG597" s="5"/>
      <c r="AH597" s="5"/>
      <c r="AI597" s="5"/>
      <c r="AJ597" s="5"/>
      <c r="AK597" s="5"/>
      <c r="AL597" s="5"/>
      <c r="AM597" s="5"/>
      <c r="AN597" s="5"/>
      <c r="AO597" s="5"/>
      <c r="AP597" s="5"/>
      <c r="AQ597" s="5"/>
      <c r="AR597" s="3"/>
      <c r="AS597" s="5"/>
      <c r="AT597" s="5"/>
      <c r="AU597" s="5"/>
      <c r="AV597" s="5"/>
      <c r="AW597" s="5"/>
      <c r="AX597" s="5"/>
      <c r="AY597" s="5"/>
      <c r="AZ597" s="7"/>
      <c r="BA597" s="7"/>
    </row>
    <row r="598" ht="16.5" customHeight="1">
      <c r="A598" s="1" t="s">
        <v>1228</v>
      </c>
      <c r="B598" s="5">
        <v>0.0</v>
      </c>
      <c r="C598" s="5">
        <v>1.0</v>
      </c>
      <c r="D598" s="1" t="s">
        <v>1229</v>
      </c>
      <c r="E598" s="5">
        <v>0.0</v>
      </c>
      <c r="F598" s="5">
        <v>0.0</v>
      </c>
      <c r="G598" s="5">
        <v>0.0</v>
      </c>
      <c r="H598" s="5">
        <v>0.0</v>
      </c>
      <c r="I598" s="5">
        <v>0.0</v>
      </c>
      <c r="J598" s="5">
        <v>0.0</v>
      </c>
      <c r="K598" s="5">
        <v>0.0</v>
      </c>
      <c r="L598" s="5">
        <v>0.0</v>
      </c>
      <c r="M598" s="5">
        <v>0.0</v>
      </c>
      <c r="N598" s="5">
        <v>0.0</v>
      </c>
      <c r="O598" s="5">
        <v>0.0</v>
      </c>
      <c r="P598" s="5">
        <v>0.0</v>
      </c>
      <c r="Q598" s="5">
        <v>0.0</v>
      </c>
      <c r="R598" s="5">
        <v>0.0</v>
      </c>
      <c r="S598" s="5">
        <v>0.0</v>
      </c>
      <c r="T598" s="5">
        <v>0.0</v>
      </c>
      <c r="U598" s="5">
        <v>1.0</v>
      </c>
      <c r="V598" s="5">
        <v>0.0</v>
      </c>
      <c r="W598" s="5">
        <v>0.0</v>
      </c>
      <c r="X598" s="5">
        <v>0.0</v>
      </c>
      <c r="Y598" s="5">
        <v>0.0</v>
      </c>
      <c r="Z598" s="5">
        <v>0.0</v>
      </c>
      <c r="AA598" s="5">
        <v>0.0</v>
      </c>
      <c r="AB598" s="5">
        <v>0.0</v>
      </c>
      <c r="AC598" s="5">
        <v>0.0</v>
      </c>
      <c r="AD598" s="5">
        <v>0.0</v>
      </c>
      <c r="AE598" s="5">
        <v>0.0</v>
      </c>
      <c r="AF598" s="6">
        <f>IFERROR(__xludf.DUMMYFUNCTION("IFERROR(
  VLOOKUP(
    A598,
    IMPORTRANGE(
      ""1ZygntHC1J6IxzKbTidmOyf5nUyW4GCLurHCjexrLm_o        "",
      ""HTMLキャッシュ!A:F""
    ),
    3,
    FALSE
  ),
  0
)
"),45590.81328703704)</f>
        <v>45590.81329</v>
      </c>
      <c r="AG598" s="5"/>
      <c r="AH598" s="5"/>
      <c r="AI598" s="5"/>
      <c r="AJ598" s="5"/>
      <c r="AK598" s="5"/>
      <c r="AL598" s="5"/>
      <c r="AM598" s="5"/>
      <c r="AN598" s="5"/>
      <c r="AO598" s="5"/>
      <c r="AP598" s="5"/>
      <c r="AQ598" s="5"/>
      <c r="AR598" s="3"/>
      <c r="AS598" s="5"/>
      <c r="AT598" s="5"/>
      <c r="AU598" s="5"/>
      <c r="AV598" s="5"/>
      <c r="AW598" s="5"/>
      <c r="AX598" s="5"/>
      <c r="AY598" s="5"/>
      <c r="AZ598" s="7"/>
      <c r="BA598" s="7"/>
    </row>
    <row r="599" ht="16.5" customHeight="1">
      <c r="A599" s="1" t="s">
        <v>1230</v>
      </c>
      <c r="B599" s="5">
        <v>0.0</v>
      </c>
      <c r="C599" s="5">
        <v>1.0</v>
      </c>
      <c r="D599" s="1" t="s">
        <v>1231</v>
      </c>
      <c r="E599" s="5">
        <v>0.0</v>
      </c>
      <c r="F599" s="5">
        <v>0.0</v>
      </c>
      <c r="G599" s="5">
        <v>0.0</v>
      </c>
      <c r="H599" s="5">
        <v>0.0</v>
      </c>
      <c r="I599" s="5">
        <v>0.0</v>
      </c>
      <c r="J599" s="5">
        <v>0.0</v>
      </c>
      <c r="K599" s="5">
        <v>0.0</v>
      </c>
      <c r="L599" s="5">
        <v>0.0</v>
      </c>
      <c r="M599" s="5">
        <v>0.0</v>
      </c>
      <c r="N599" s="5">
        <v>0.0</v>
      </c>
      <c r="O599" s="5">
        <v>0.0</v>
      </c>
      <c r="P599" s="5">
        <v>0.0</v>
      </c>
      <c r="Q599" s="5">
        <v>0.0</v>
      </c>
      <c r="R599" s="5">
        <v>0.0</v>
      </c>
      <c r="S599" s="5">
        <v>0.0</v>
      </c>
      <c r="T599" s="5">
        <v>0.0</v>
      </c>
      <c r="U599" s="5">
        <v>1.0</v>
      </c>
      <c r="V599" s="5">
        <v>0.0</v>
      </c>
      <c r="W599" s="5">
        <v>0.0</v>
      </c>
      <c r="X599" s="5">
        <v>0.0</v>
      </c>
      <c r="Y599" s="5">
        <v>0.0</v>
      </c>
      <c r="Z599" s="5">
        <v>0.0</v>
      </c>
      <c r="AA599" s="5">
        <v>0.0</v>
      </c>
      <c r="AB599" s="5">
        <v>0.0</v>
      </c>
      <c r="AC599" s="5">
        <v>0.0</v>
      </c>
      <c r="AD599" s="5">
        <v>0.0</v>
      </c>
      <c r="AE599" s="5">
        <v>0.0</v>
      </c>
      <c r="AF599" s="6">
        <f>IFERROR(__xludf.DUMMYFUNCTION("IFERROR(
  VLOOKUP(
    A599,
    IMPORTRANGE(
      ""1ZygntHC1J6IxzKbTidmOyf5nUyW4GCLurHCjexrLm_o        "",
      ""HTMLキャッシュ!A:F""
    ),
    3,
    FALSE
  ),
  0
)
"),46027.56857638889)</f>
        <v>46027.56858</v>
      </c>
      <c r="AG599" s="5"/>
      <c r="AH599" s="5"/>
      <c r="AI599" s="5"/>
      <c r="AJ599" s="5"/>
      <c r="AK599" s="5"/>
      <c r="AL599" s="5"/>
      <c r="AM599" s="5"/>
      <c r="AN599" s="5"/>
      <c r="AO599" s="5"/>
      <c r="AP599" s="5"/>
      <c r="AQ599" s="5"/>
      <c r="AR599" s="3"/>
      <c r="AS599" s="5"/>
      <c r="AT599" s="5"/>
      <c r="AU599" s="5"/>
      <c r="AV599" s="5"/>
      <c r="AW599" s="5"/>
      <c r="AX599" s="5"/>
      <c r="AY599" s="5"/>
      <c r="AZ599" s="7"/>
      <c r="BA599" s="7"/>
    </row>
    <row r="600" ht="16.5" customHeight="1">
      <c r="A600" s="4" t="s">
        <v>1232</v>
      </c>
      <c r="B600" s="5">
        <v>0.0</v>
      </c>
      <c r="C600" s="5">
        <v>1.0</v>
      </c>
      <c r="D600" s="1" t="s">
        <v>1233</v>
      </c>
      <c r="E600" s="5">
        <v>0.0</v>
      </c>
      <c r="F600" s="5">
        <v>1.0</v>
      </c>
      <c r="G600" s="5">
        <v>0.0</v>
      </c>
      <c r="H600" s="5">
        <v>0.0</v>
      </c>
      <c r="I600" s="5">
        <v>0.0</v>
      </c>
      <c r="J600" s="5">
        <v>0.0</v>
      </c>
      <c r="K600" s="5">
        <v>0.0</v>
      </c>
      <c r="L600" s="5">
        <v>0.0</v>
      </c>
      <c r="M600" s="5">
        <v>0.0</v>
      </c>
      <c r="N600" s="5">
        <v>0.0</v>
      </c>
      <c r="O600" s="5">
        <v>0.0</v>
      </c>
      <c r="P600" s="5">
        <v>0.0</v>
      </c>
      <c r="Q600" s="5">
        <v>0.0</v>
      </c>
      <c r="R600" s="5">
        <v>0.0</v>
      </c>
      <c r="S600" s="5">
        <v>0.0</v>
      </c>
      <c r="T600" s="5">
        <v>0.0</v>
      </c>
      <c r="U600" s="5">
        <v>0.0</v>
      </c>
      <c r="V600" s="5">
        <v>0.0</v>
      </c>
      <c r="W600" s="5">
        <v>0.0</v>
      </c>
      <c r="X600" s="5">
        <v>0.0</v>
      </c>
      <c r="Y600" s="5">
        <v>0.0</v>
      </c>
      <c r="Z600" s="5">
        <v>0.0</v>
      </c>
      <c r="AA600" s="5">
        <v>0.0</v>
      </c>
      <c r="AB600" s="5">
        <v>0.0</v>
      </c>
      <c r="AC600" s="5">
        <v>0.0</v>
      </c>
      <c r="AD600" s="5">
        <v>0.0</v>
      </c>
      <c r="AE600" s="5">
        <v>0.0</v>
      </c>
      <c r="AF600" s="6">
        <f>IFERROR(__xludf.DUMMYFUNCTION("IFERROR(
  VLOOKUP(
    A600,
    IMPORTRANGE(
      ""1ZygntHC1J6IxzKbTidmOyf5nUyW4GCLurHCjexrLm_o        "",
      ""HTMLキャッシュ!A:F""
    ),
    3,
    FALSE
  ),
  0
)
"),43547.59488425926)</f>
        <v>43547.59488</v>
      </c>
      <c r="AG600" s="5"/>
      <c r="AH600" s="5"/>
      <c r="AI600" s="5"/>
      <c r="AJ600" s="5"/>
      <c r="AK600" s="5"/>
      <c r="AL600" s="5"/>
      <c r="AM600" s="5"/>
      <c r="AN600" s="5"/>
      <c r="AO600" s="5"/>
      <c r="AP600" s="5"/>
      <c r="AQ600" s="5"/>
      <c r="AR600" s="3"/>
      <c r="AS600" s="5"/>
      <c r="AT600" s="5"/>
      <c r="AU600" s="5"/>
      <c r="AV600" s="5"/>
      <c r="AW600" s="5"/>
      <c r="AX600" s="5"/>
      <c r="AY600" s="5"/>
      <c r="AZ600" s="7"/>
      <c r="BA600" s="7"/>
    </row>
    <row r="601" ht="16.5" customHeight="1">
      <c r="A601" s="4" t="s">
        <v>1234</v>
      </c>
      <c r="B601" s="5">
        <v>0.0</v>
      </c>
      <c r="C601" s="5">
        <v>1.0</v>
      </c>
      <c r="D601" s="1" t="s">
        <v>1235</v>
      </c>
      <c r="E601" s="5">
        <v>0.0</v>
      </c>
      <c r="F601" s="5">
        <v>0.0</v>
      </c>
      <c r="G601" s="5">
        <v>0.0</v>
      </c>
      <c r="H601" s="5">
        <v>0.0</v>
      </c>
      <c r="I601" s="5">
        <v>1.0</v>
      </c>
      <c r="J601" s="5">
        <v>0.0</v>
      </c>
      <c r="K601" s="5">
        <v>0.0</v>
      </c>
      <c r="L601" s="5">
        <v>0.0</v>
      </c>
      <c r="M601" s="5">
        <v>0.0</v>
      </c>
      <c r="N601" s="5">
        <v>0.0</v>
      </c>
      <c r="O601" s="5">
        <v>0.0</v>
      </c>
      <c r="P601" s="5">
        <v>0.0</v>
      </c>
      <c r="Q601" s="5">
        <v>0.0</v>
      </c>
      <c r="R601" s="5">
        <v>0.0</v>
      </c>
      <c r="S601" s="5">
        <v>0.0</v>
      </c>
      <c r="T601" s="5">
        <v>0.0</v>
      </c>
      <c r="U601" s="5">
        <v>0.0</v>
      </c>
      <c r="V601" s="5">
        <v>0.0</v>
      </c>
      <c r="W601" s="5">
        <v>0.0</v>
      </c>
      <c r="X601" s="5">
        <v>0.0</v>
      </c>
      <c r="Y601" s="5">
        <v>0.0</v>
      </c>
      <c r="Z601" s="5">
        <v>0.0</v>
      </c>
      <c r="AA601" s="5">
        <v>0.0</v>
      </c>
      <c r="AB601" s="5">
        <v>0.0</v>
      </c>
      <c r="AC601" s="5">
        <v>0.0</v>
      </c>
      <c r="AD601" s="5">
        <v>0.0</v>
      </c>
      <c r="AE601" s="5">
        <v>0.0</v>
      </c>
      <c r="AF601" s="6">
        <f>IFERROR(__xludf.DUMMYFUNCTION("IFERROR(
  VLOOKUP(
    A601,
    IMPORTRANGE(
      ""1ZygntHC1J6IxzKbTidmOyf5nUyW4GCLurHCjexrLm_o        "",
      ""HTMLキャッシュ!A:F""
    ),
    3,
    FALSE
  ),
  0
)
"),46015.615324074075)</f>
        <v>46015.61532</v>
      </c>
      <c r="AG601" s="5"/>
      <c r="AH601" s="5"/>
      <c r="AI601" s="5"/>
      <c r="AJ601" s="5"/>
      <c r="AK601" s="5"/>
      <c r="AL601" s="5"/>
      <c r="AM601" s="5"/>
      <c r="AN601" s="5"/>
      <c r="AO601" s="5"/>
      <c r="AP601" s="5"/>
      <c r="AQ601" s="5"/>
      <c r="AR601" s="3"/>
      <c r="AS601" s="5"/>
      <c r="AT601" s="5"/>
      <c r="AU601" s="5"/>
      <c r="AV601" s="5"/>
      <c r="AW601" s="5"/>
      <c r="AX601" s="5"/>
      <c r="AY601" s="5"/>
      <c r="AZ601" s="7"/>
      <c r="BA601" s="7"/>
    </row>
    <row r="602" ht="16.5" customHeight="1">
      <c r="A602" s="4" t="s">
        <v>1236</v>
      </c>
      <c r="B602" s="5">
        <v>1.0</v>
      </c>
      <c r="C602" s="5">
        <v>1.0</v>
      </c>
      <c r="D602" s="1" t="s">
        <v>1237</v>
      </c>
      <c r="E602" s="5">
        <v>0.0</v>
      </c>
      <c r="F602" s="5">
        <v>1.0</v>
      </c>
      <c r="G602" s="5">
        <v>0.0</v>
      </c>
      <c r="H602" s="5">
        <v>0.0</v>
      </c>
      <c r="I602" s="5">
        <v>0.0</v>
      </c>
      <c r="J602" s="5">
        <v>0.0</v>
      </c>
      <c r="K602" s="5">
        <v>0.0</v>
      </c>
      <c r="L602" s="5">
        <v>0.0</v>
      </c>
      <c r="M602" s="5">
        <v>0.0</v>
      </c>
      <c r="N602" s="5">
        <v>0.0</v>
      </c>
      <c r="O602" s="5">
        <v>0.0</v>
      </c>
      <c r="P602" s="5">
        <v>0.0</v>
      </c>
      <c r="Q602" s="5">
        <v>0.0</v>
      </c>
      <c r="R602" s="5">
        <v>0.0</v>
      </c>
      <c r="S602" s="5">
        <v>0.0</v>
      </c>
      <c r="T602" s="5">
        <v>0.0</v>
      </c>
      <c r="U602" s="5">
        <v>0.0</v>
      </c>
      <c r="V602" s="5">
        <v>0.0</v>
      </c>
      <c r="W602" s="5">
        <v>0.0</v>
      </c>
      <c r="X602" s="5">
        <v>0.0</v>
      </c>
      <c r="Y602" s="5">
        <v>0.0</v>
      </c>
      <c r="Z602" s="5">
        <v>0.0</v>
      </c>
      <c r="AA602" s="5">
        <v>0.0</v>
      </c>
      <c r="AB602" s="5">
        <v>0.0</v>
      </c>
      <c r="AC602" s="5">
        <v>0.0</v>
      </c>
      <c r="AD602" s="5">
        <v>0.0</v>
      </c>
      <c r="AE602" s="5">
        <v>0.0</v>
      </c>
      <c r="AF602" s="6">
        <f>IFERROR(__xludf.DUMMYFUNCTION("IFERROR(
  VLOOKUP(
    A602,
    IMPORTRANGE(
      ""1ZygntHC1J6IxzKbTidmOyf5nUyW4GCLurHCjexrLm_o        "",
      ""HTMLキャッシュ!A:F""
    ),
    3,
    FALSE
  ),
  0
)
"),46078.87943287037)</f>
        <v>46078.87943</v>
      </c>
      <c r="AG602" s="5"/>
      <c r="AH602" s="5"/>
      <c r="AI602" s="5"/>
      <c r="AJ602" s="5"/>
      <c r="AK602" s="5"/>
      <c r="AL602" s="5"/>
      <c r="AM602" s="5"/>
      <c r="AN602" s="5"/>
      <c r="AO602" s="5"/>
      <c r="AP602" s="5"/>
      <c r="AQ602" s="5"/>
      <c r="AR602" s="3"/>
      <c r="AS602" s="5"/>
      <c r="AT602" s="5"/>
      <c r="AU602" s="5"/>
      <c r="AV602" s="5"/>
      <c r="AW602" s="5"/>
      <c r="AX602" s="5"/>
      <c r="AY602" s="5"/>
      <c r="AZ602" s="7"/>
      <c r="BA602" s="7"/>
    </row>
    <row r="603" ht="16.5" customHeight="1">
      <c r="A603" s="4" t="s">
        <v>1238</v>
      </c>
      <c r="B603" s="5">
        <v>0.0</v>
      </c>
      <c r="C603" s="5">
        <v>1.0</v>
      </c>
      <c r="D603" s="1" t="s">
        <v>1239</v>
      </c>
      <c r="E603" s="5">
        <v>0.0</v>
      </c>
      <c r="F603" s="5">
        <v>0.0</v>
      </c>
      <c r="G603" s="5">
        <v>0.0</v>
      </c>
      <c r="H603" s="5">
        <v>0.0</v>
      </c>
      <c r="I603" s="5">
        <v>0.0</v>
      </c>
      <c r="J603" s="5">
        <v>0.0</v>
      </c>
      <c r="K603" s="5">
        <v>0.0</v>
      </c>
      <c r="L603" s="5">
        <v>0.0</v>
      </c>
      <c r="M603" s="5">
        <v>0.0</v>
      </c>
      <c r="N603" s="5">
        <v>0.0</v>
      </c>
      <c r="O603" s="5">
        <v>0.0</v>
      </c>
      <c r="P603" s="5">
        <v>0.0</v>
      </c>
      <c r="Q603" s="5">
        <v>0.0</v>
      </c>
      <c r="R603" s="5">
        <v>0.0</v>
      </c>
      <c r="S603" s="5">
        <v>0.0</v>
      </c>
      <c r="T603" s="5">
        <v>0.0</v>
      </c>
      <c r="U603" s="5">
        <v>1.0</v>
      </c>
      <c r="V603" s="5">
        <v>0.0</v>
      </c>
      <c r="W603" s="5">
        <v>0.0</v>
      </c>
      <c r="X603" s="5">
        <v>0.0</v>
      </c>
      <c r="Y603" s="5">
        <v>0.0</v>
      </c>
      <c r="Z603" s="5">
        <v>0.0</v>
      </c>
      <c r="AA603" s="5">
        <v>0.0</v>
      </c>
      <c r="AB603" s="5">
        <v>0.0</v>
      </c>
      <c r="AC603" s="5">
        <v>0.0</v>
      </c>
      <c r="AD603" s="5">
        <v>0.0</v>
      </c>
      <c r="AE603" s="5">
        <v>0.0</v>
      </c>
      <c r="AF603" s="6">
        <f>IFERROR(__xludf.DUMMYFUNCTION("IFERROR(
  VLOOKUP(
    A603,
    IMPORTRANGE(
      ""1ZygntHC1J6IxzKbTidmOyf5nUyW4GCLurHCjexrLm_o        "",
      ""HTMLキャッシュ!A:F""
    ),
    3,
    FALSE
  ),
  0
)
"),43592.64928240741)</f>
        <v>43592.64928</v>
      </c>
      <c r="AG603" s="5"/>
      <c r="AH603" s="5"/>
      <c r="AI603" s="5"/>
      <c r="AJ603" s="5"/>
      <c r="AK603" s="5"/>
      <c r="AL603" s="5"/>
      <c r="AM603" s="5"/>
      <c r="AN603" s="5"/>
      <c r="AO603" s="5"/>
      <c r="AP603" s="5"/>
      <c r="AQ603" s="5"/>
      <c r="AR603" s="3"/>
      <c r="AS603" s="5"/>
      <c r="AT603" s="5"/>
      <c r="AU603" s="5"/>
      <c r="AV603" s="5"/>
      <c r="AW603" s="5"/>
      <c r="AX603" s="5"/>
      <c r="AY603" s="5"/>
      <c r="AZ603" s="7"/>
      <c r="BA603" s="7"/>
    </row>
    <row r="604" ht="16.5" customHeight="1">
      <c r="A604" s="4" t="s">
        <v>1240</v>
      </c>
      <c r="B604" s="5">
        <v>0.0</v>
      </c>
      <c r="C604" s="5">
        <v>1.0</v>
      </c>
      <c r="D604" s="1" t="s">
        <v>1241</v>
      </c>
      <c r="E604" s="5">
        <v>0.0</v>
      </c>
      <c r="F604" s="5">
        <v>1.0</v>
      </c>
      <c r="G604" s="5">
        <v>0.0</v>
      </c>
      <c r="H604" s="5">
        <v>0.0</v>
      </c>
      <c r="I604" s="5">
        <v>0.0</v>
      </c>
      <c r="J604" s="5">
        <v>0.0</v>
      </c>
      <c r="K604" s="5">
        <v>0.0</v>
      </c>
      <c r="L604" s="5">
        <v>0.0</v>
      </c>
      <c r="M604" s="5">
        <v>0.0</v>
      </c>
      <c r="N604" s="5">
        <v>0.0</v>
      </c>
      <c r="O604" s="5">
        <v>0.0</v>
      </c>
      <c r="P604" s="5">
        <v>0.0</v>
      </c>
      <c r="Q604" s="5">
        <v>0.0</v>
      </c>
      <c r="R604" s="5">
        <v>0.0</v>
      </c>
      <c r="S604" s="5">
        <v>0.0</v>
      </c>
      <c r="T604" s="5">
        <v>0.0</v>
      </c>
      <c r="U604" s="5">
        <v>0.0</v>
      </c>
      <c r="V604" s="5">
        <v>0.0</v>
      </c>
      <c r="W604" s="5">
        <v>0.0</v>
      </c>
      <c r="X604" s="5">
        <v>0.0</v>
      </c>
      <c r="Y604" s="5">
        <v>0.0</v>
      </c>
      <c r="Z604" s="5">
        <v>0.0</v>
      </c>
      <c r="AA604" s="5">
        <v>0.0</v>
      </c>
      <c r="AB604" s="5">
        <v>0.0</v>
      </c>
      <c r="AC604" s="5">
        <v>0.0</v>
      </c>
      <c r="AD604" s="5">
        <v>0.0</v>
      </c>
      <c r="AE604" s="5">
        <v>0.0</v>
      </c>
      <c r="AF604" s="6">
        <f>IFERROR(__xludf.DUMMYFUNCTION("IFERROR(
  VLOOKUP(
    A604,
    IMPORTRANGE(
      ""1ZygntHC1J6IxzKbTidmOyf5nUyW4GCLurHCjexrLm_o        "",
      ""HTMLキャッシュ!A:F""
    ),
    3,
    FALSE
  ),
  0
)
"),43592.65167824074)</f>
        <v>43592.65168</v>
      </c>
      <c r="AG604" s="5"/>
      <c r="AH604" s="5"/>
      <c r="AI604" s="5"/>
      <c r="AJ604" s="5"/>
      <c r="AK604" s="5"/>
      <c r="AL604" s="5"/>
      <c r="AM604" s="5"/>
      <c r="AN604" s="5"/>
      <c r="AO604" s="5"/>
      <c r="AP604" s="5"/>
      <c r="AQ604" s="5"/>
      <c r="AR604" s="3"/>
      <c r="AS604" s="5"/>
      <c r="AT604" s="5"/>
      <c r="AU604" s="5"/>
      <c r="AV604" s="5"/>
      <c r="AW604" s="5"/>
      <c r="AX604" s="5"/>
      <c r="AY604" s="5"/>
      <c r="AZ604" s="7"/>
      <c r="BA604" s="7"/>
    </row>
    <row r="605" ht="16.5" customHeight="1">
      <c r="A605" s="4" t="s">
        <v>1242</v>
      </c>
      <c r="B605" s="5">
        <v>0.0</v>
      </c>
      <c r="C605" s="5">
        <v>1.0</v>
      </c>
      <c r="D605" s="1" t="s">
        <v>1243</v>
      </c>
      <c r="E605" s="5">
        <v>0.0</v>
      </c>
      <c r="F605" s="5">
        <v>1.0</v>
      </c>
      <c r="G605" s="5">
        <v>0.0</v>
      </c>
      <c r="H605" s="5">
        <v>0.0</v>
      </c>
      <c r="I605" s="5">
        <v>0.0</v>
      </c>
      <c r="J605" s="5">
        <v>0.0</v>
      </c>
      <c r="K605" s="5">
        <v>0.0</v>
      </c>
      <c r="L605" s="5">
        <v>0.0</v>
      </c>
      <c r="M605" s="5">
        <v>0.0</v>
      </c>
      <c r="N605" s="5">
        <v>0.0</v>
      </c>
      <c r="O605" s="5">
        <v>0.0</v>
      </c>
      <c r="P605" s="5">
        <v>0.0</v>
      </c>
      <c r="Q605" s="5">
        <v>0.0</v>
      </c>
      <c r="R605" s="5">
        <v>0.0</v>
      </c>
      <c r="S605" s="5">
        <v>0.0</v>
      </c>
      <c r="T605" s="5">
        <v>0.0</v>
      </c>
      <c r="U605" s="5">
        <v>0.0</v>
      </c>
      <c r="V605" s="5">
        <v>0.0</v>
      </c>
      <c r="W605" s="5">
        <v>0.0</v>
      </c>
      <c r="X605" s="5">
        <v>0.0</v>
      </c>
      <c r="Y605" s="5">
        <v>0.0</v>
      </c>
      <c r="Z605" s="5">
        <v>0.0</v>
      </c>
      <c r="AA605" s="5">
        <v>0.0</v>
      </c>
      <c r="AB605" s="5">
        <v>0.0</v>
      </c>
      <c r="AC605" s="5">
        <v>0.0</v>
      </c>
      <c r="AD605" s="5">
        <v>0.0</v>
      </c>
      <c r="AE605" s="5">
        <v>0.0</v>
      </c>
      <c r="AF605" s="6">
        <f>IFERROR(__xludf.DUMMYFUNCTION("IFERROR(
  VLOOKUP(
    A605,
    IMPORTRANGE(
      ""1ZygntHC1J6IxzKbTidmOyf5nUyW4GCLurHCjexrLm_o        "",
      ""HTMLキャッシュ!A:F""
    ),
    3,
    FALSE
  ),
  0
)
"),45996.0144212963)</f>
        <v>45996.01442</v>
      </c>
      <c r="AG605" s="5"/>
      <c r="AH605" s="5"/>
      <c r="AI605" s="5"/>
      <c r="AJ605" s="5"/>
      <c r="AK605" s="5"/>
      <c r="AL605" s="5"/>
      <c r="AM605" s="5"/>
      <c r="AN605" s="5"/>
      <c r="AO605" s="5"/>
      <c r="AP605" s="5"/>
      <c r="AQ605" s="5"/>
      <c r="AR605" s="3"/>
      <c r="AS605" s="5"/>
      <c r="AT605" s="5"/>
      <c r="AU605" s="5"/>
      <c r="AV605" s="5"/>
      <c r="AW605" s="5"/>
      <c r="AX605" s="5"/>
      <c r="AY605" s="5"/>
      <c r="AZ605" s="7"/>
      <c r="BA605" s="7"/>
    </row>
    <row r="606" ht="16.5" customHeight="1">
      <c r="A606" s="4" t="s">
        <v>1244</v>
      </c>
      <c r="B606" s="5">
        <v>54.0</v>
      </c>
      <c r="C606" s="5">
        <v>1.0</v>
      </c>
      <c r="D606" s="1" t="s">
        <v>1245</v>
      </c>
      <c r="E606" s="5">
        <v>0.0</v>
      </c>
      <c r="F606" s="5">
        <v>1.0</v>
      </c>
      <c r="G606" s="5">
        <v>0.0</v>
      </c>
      <c r="H606" s="5">
        <v>0.0</v>
      </c>
      <c r="I606" s="5">
        <v>0.0</v>
      </c>
      <c r="J606" s="5">
        <v>0.0</v>
      </c>
      <c r="K606" s="5">
        <v>0.0</v>
      </c>
      <c r="L606" s="5">
        <v>0.0</v>
      </c>
      <c r="M606" s="5">
        <v>0.0</v>
      </c>
      <c r="N606" s="5">
        <v>0.0</v>
      </c>
      <c r="O606" s="5">
        <v>0.0</v>
      </c>
      <c r="P606" s="5">
        <v>0.0</v>
      </c>
      <c r="Q606" s="5">
        <v>0.0</v>
      </c>
      <c r="R606" s="5">
        <v>0.0</v>
      </c>
      <c r="S606" s="5">
        <v>0.0</v>
      </c>
      <c r="T606" s="5">
        <v>0.0</v>
      </c>
      <c r="U606" s="5">
        <v>0.0</v>
      </c>
      <c r="V606" s="5">
        <v>0.0</v>
      </c>
      <c r="W606" s="5">
        <v>0.0</v>
      </c>
      <c r="X606" s="5">
        <v>0.0</v>
      </c>
      <c r="Y606" s="5">
        <v>0.0</v>
      </c>
      <c r="Z606" s="5">
        <v>0.0</v>
      </c>
      <c r="AA606" s="5">
        <v>0.0</v>
      </c>
      <c r="AB606" s="5">
        <v>0.0</v>
      </c>
      <c r="AC606" s="5">
        <v>0.0</v>
      </c>
      <c r="AD606" s="5">
        <v>0.0</v>
      </c>
      <c r="AE606" s="5">
        <v>0.0</v>
      </c>
      <c r="AF606" s="6">
        <f>IFERROR(__xludf.DUMMYFUNCTION("IFERROR(
  VLOOKUP(
    A606,
    IMPORTRANGE(
      ""1ZygntHC1J6IxzKbTidmOyf5nUyW4GCLurHCjexrLm_o        "",
      ""HTMLキャッシュ!A:F""
    ),
    3,
    FALSE
  ),
  0
)
"),46067.7527662037)</f>
        <v>46067.75277</v>
      </c>
      <c r="AG606" s="5"/>
      <c r="AH606" s="5"/>
      <c r="AI606" s="5"/>
      <c r="AJ606" s="5"/>
      <c r="AK606" s="5"/>
      <c r="AL606" s="5"/>
      <c r="AM606" s="5"/>
      <c r="AN606" s="5"/>
      <c r="AO606" s="5"/>
      <c r="AP606" s="5"/>
      <c r="AQ606" s="5"/>
      <c r="AR606" s="3"/>
      <c r="AS606" s="5"/>
      <c r="AT606" s="5"/>
      <c r="AU606" s="5"/>
      <c r="AV606" s="5"/>
      <c r="AW606" s="5"/>
      <c r="AX606" s="5"/>
      <c r="AY606" s="5"/>
      <c r="AZ606" s="7"/>
      <c r="BA606" s="7"/>
    </row>
    <row r="607" ht="16.5" customHeight="1">
      <c r="A607" s="4" t="s">
        <v>1246</v>
      </c>
      <c r="B607" s="5">
        <v>0.0</v>
      </c>
      <c r="C607" s="5">
        <v>1.0</v>
      </c>
      <c r="D607" s="1" t="s">
        <v>1247</v>
      </c>
      <c r="E607" s="5">
        <v>0.0</v>
      </c>
      <c r="F607" s="5">
        <v>1.0</v>
      </c>
      <c r="G607" s="5">
        <v>0.0</v>
      </c>
      <c r="H607" s="5">
        <v>0.0</v>
      </c>
      <c r="I607" s="5">
        <v>0.0</v>
      </c>
      <c r="J607" s="5">
        <v>0.0</v>
      </c>
      <c r="K607" s="5">
        <v>0.0</v>
      </c>
      <c r="L607" s="5">
        <v>0.0</v>
      </c>
      <c r="M607" s="5">
        <v>0.0</v>
      </c>
      <c r="N607" s="5">
        <v>0.0</v>
      </c>
      <c r="O607" s="5">
        <v>0.0</v>
      </c>
      <c r="P607" s="5">
        <v>0.0</v>
      </c>
      <c r="Q607" s="5">
        <v>0.0</v>
      </c>
      <c r="R607" s="5">
        <v>0.0</v>
      </c>
      <c r="S607" s="5">
        <v>0.0</v>
      </c>
      <c r="T607" s="5">
        <v>0.0</v>
      </c>
      <c r="U607" s="5">
        <v>0.0</v>
      </c>
      <c r="V607" s="5">
        <v>0.0</v>
      </c>
      <c r="W607" s="5">
        <v>0.0</v>
      </c>
      <c r="X607" s="5">
        <v>0.0</v>
      </c>
      <c r="Y607" s="5">
        <v>0.0</v>
      </c>
      <c r="Z607" s="5">
        <v>0.0</v>
      </c>
      <c r="AA607" s="5">
        <v>0.0</v>
      </c>
      <c r="AB607" s="5">
        <v>0.0</v>
      </c>
      <c r="AC607" s="5">
        <v>0.0</v>
      </c>
      <c r="AD607" s="5">
        <v>0.0</v>
      </c>
      <c r="AE607" s="5">
        <v>0.0</v>
      </c>
      <c r="AF607" s="6">
        <f>IFERROR(__xludf.DUMMYFUNCTION("IFERROR(
  VLOOKUP(
    A607,
    IMPORTRANGE(
      ""1ZygntHC1J6IxzKbTidmOyf5nUyW4GCLurHCjexrLm_o        "",
      ""HTMLキャッシュ!A:F""
    ),
    3,
    FALSE
  ),
  0
)
"),46015.73761574074)</f>
        <v>46015.73762</v>
      </c>
      <c r="AG607" s="5"/>
      <c r="AH607" s="5"/>
      <c r="AI607" s="5"/>
      <c r="AJ607" s="5"/>
      <c r="AK607" s="5"/>
      <c r="AL607" s="5"/>
      <c r="AM607" s="5"/>
      <c r="AN607" s="5"/>
      <c r="AO607" s="5"/>
      <c r="AP607" s="5"/>
      <c r="AQ607" s="5"/>
      <c r="AR607" s="3"/>
      <c r="AS607" s="5"/>
      <c r="AT607" s="5"/>
      <c r="AU607" s="5"/>
      <c r="AV607" s="5"/>
      <c r="AW607" s="5"/>
      <c r="AX607" s="5"/>
      <c r="AY607" s="5"/>
      <c r="AZ607" s="7"/>
      <c r="BA607" s="7"/>
    </row>
    <row r="608" ht="16.5" customHeight="1">
      <c r="A608" s="4" t="s">
        <v>1248</v>
      </c>
      <c r="B608" s="5">
        <v>0.0</v>
      </c>
      <c r="C608" s="5">
        <v>1.0</v>
      </c>
      <c r="D608" s="1" t="s">
        <v>1249</v>
      </c>
      <c r="E608" s="5">
        <v>0.0</v>
      </c>
      <c r="F608" s="5">
        <v>1.0</v>
      </c>
      <c r="G608" s="5">
        <v>0.0</v>
      </c>
      <c r="H608" s="5">
        <v>0.0</v>
      </c>
      <c r="I608" s="5">
        <v>0.0</v>
      </c>
      <c r="J608" s="5">
        <v>0.0</v>
      </c>
      <c r="K608" s="5">
        <v>0.0</v>
      </c>
      <c r="L608" s="5">
        <v>0.0</v>
      </c>
      <c r="M608" s="5">
        <v>0.0</v>
      </c>
      <c r="N608" s="5">
        <v>0.0</v>
      </c>
      <c r="O608" s="5">
        <v>0.0</v>
      </c>
      <c r="P608" s="5">
        <v>0.0</v>
      </c>
      <c r="Q608" s="5">
        <v>0.0</v>
      </c>
      <c r="R608" s="5">
        <v>0.0</v>
      </c>
      <c r="S608" s="5">
        <v>0.0</v>
      </c>
      <c r="T608" s="5">
        <v>0.0</v>
      </c>
      <c r="U608" s="5">
        <v>0.0</v>
      </c>
      <c r="V608" s="5">
        <v>0.0</v>
      </c>
      <c r="W608" s="5">
        <v>0.0</v>
      </c>
      <c r="X608" s="5">
        <v>0.0</v>
      </c>
      <c r="Y608" s="5">
        <v>0.0</v>
      </c>
      <c r="Z608" s="5">
        <v>0.0</v>
      </c>
      <c r="AA608" s="5">
        <v>0.0</v>
      </c>
      <c r="AB608" s="5">
        <v>0.0</v>
      </c>
      <c r="AC608" s="5">
        <v>0.0</v>
      </c>
      <c r="AD608" s="5">
        <v>0.0</v>
      </c>
      <c r="AE608" s="5">
        <v>0.0</v>
      </c>
      <c r="AF608" s="6">
        <f>IFERROR(__xludf.DUMMYFUNCTION("IFERROR(
  VLOOKUP(
    A608,
    IMPORTRANGE(
      ""1ZygntHC1J6IxzKbTidmOyf5nUyW4GCLurHCjexrLm_o        "",
      ""HTMLキャッシュ!A:F""
    ),
    3,
    FALSE
  ),
  0
)
"),43592.66357638889)</f>
        <v>43592.66358</v>
      </c>
      <c r="AG608" s="5"/>
      <c r="AH608" s="5"/>
      <c r="AI608" s="5"/>
      <c r="AJ608" s="5"/>
      <c r="AK608" s="5"/>
      <c r="AL608" s="5"/>
      <c r="AM608" s="5"/>
      <c r="AN608" s="5"/>
      <c r="AO608" s="5"/>
      <c r="AP608" s="5"/>
      <c r="AQ608" s="5"/>
      <c r="AR608" s="3"/>
      <c r="AS608" s="5"/>
      <c r="AT608" s="5"/>
      <c r="AU608" s="5"/>
      <c r="AV608" s="5"/>
      <c r="AW608" s="5"/>
      <c r="AX608" s="5"/>
      <c r="AY608" s="5"/>
      <c r="AZ608" s="7"/>
      <c r="BA608" s="7"/>
    </row>
    <row r="609" ht="16.5" customHeight="1">
      <c r="A609" s="4" t="s">
        <v>1250</v>
      </c>
      <c r="B609" s="5">
        <v>0.0</v>
      </c>
      <c r="C609" s="5">
        <v>1.0</v>
      </c>
      <c r="D609" s="1" t="s">
        <v>1251</v>
      </c>
      <c r="E609" s="5">
        <v>0.0</v>
      </c>
      <c r="F609" s="5">
        <v>0.0</v>
      </c>
      <c r="G609" s="5">
        <v>0.0</v>
      </c>
      <c r="H609" s="5">
        <v>0.0</v>
      </c>
      <c r="I609" s="5">
        <v>1.0</v>
      </c>
      <c r="J609" s="5">
        <v>0.0</v>
      </c>
      <c r="K609" s="5">
        <v>0.0</v>
      </c>
      <c r="L609" s="5">
        <v>0.0</v>
      </c>
      <c r="M609" s="5">
        <v>0.0</v>
      </c>
      <c r="N609" s="5">
        <v>0.0</v>
      </c>
      <c r="O609" s="5">
        <v>0.0</v>
      </c>
      <c r="P609" s="5">
        <v>0.0</v>
      </c>
      <c r="Q609" s="5">
        <v>0.0</v>
      </c>
      <c r="R609" s="5">
        <v>0.0</v>
      </c>
      <c r="S609" s="5">
        <v>0.0</v>
      </c>
      <c r="T609" s="5">
        <v>0.0</v>
      </c>
      <c r="U609" s="5">
        <v>0.0</v>
      </c>
      <c r="V609" s="5">
        <v>0.0</v>
      </c>
      <c r="W609" s="5">
        <v>0.0</v>
      </c>
      <c r="X609" s="5">
        <v>0.0</v>
      </c>
      <c r="Y609" s="5">
        <v>0.0</v>
      </c>
      <c r="Z609" s="5">
        <v>0.0</v>
      </c>
      <c r="AA609" s="5">
        <v>0.0</v>
      </c>
      <c r="AB609" s="5">
        <v>0.0</v>
      </c>
      <c r="AC609" s="5">
        <v>0.0</v>
      </c>
      <c r="AD609" s="5">
        <v>0.0</v>
      </c>
      <c r="AE609" s="5">
        <v>0.0</v>
      </c>
      <c r="AF609" s="6">
        <f>IFERROR(__xludf.DUMMYFUNCTION("IFERROR(
  VLOOKUP(
    A609,
    IMPORTRANGE(
      ""1ZygntHC1J6IxzKbTidmOyf5nUyW4GCLurHCjexrLm_o        "",
      ""HTMLキャッシュ!A:F""
    ),
    3,
    FALSE
  ),
  0
)
"),46015.617164351854)</f>
        <v>46015.61716</v>
      </c>
      <c r="AG609" s="5"/>
      <c r="AH609" s="5"/>
      <c r="AI609" s="5"/>
      <c r="AJ609" s="5"/>
      <c r="AK609" s="5"/>
      <c r="AL609" s="5"/>
      <c r="AM609" s="5"/>
      <c r="AN609" s="5"/>
      <c r="AO609" s="5"/>
      <c r="AP609" s="5"/>
      <c r="AQ609" s="5"/>
      <c r="AR609" s="3"/>
      <c r="AS609" s="5"/>
      <c r="AT609" s="5"/>
      <c r="AU609" s="5"/>
      <c r="AV609" s="5"/>
      <c r="AW609" s="5"/>
      <c r="AX609" s="5"/>
      <c r="AY609" s="5"/>
      <c r="AZ609" s="7"/>
      <c r="BA609" s="7"/>
    </row>
    <row r="610" ht="16.5" customHeight="1">
      <c r="A610" s="4" t="s">
        <v>1252</v>
      </c>
      <c r="B610" s="5">
        <v>0.0</v>
      </c>
      <c r="C610" s="5">
        <v>1.0</v>
      </c>
      <c r="D610" s="1" t="s">
        <v>1253</v>
      </c>
      <c r="E610" s="5">
        <v>0.0</v>
      </c>
      <c r="F610" s="5">
        <v>0.0</v>
      </c>
      <c r="G610" s="5">
        <v>0.0</v>
      </c>
      <c r="H610" s="5">
        <v>0.0</v>
      </c>
      <c r="I610" s="5">
        <v>0.0</v>
      </c>
      <c r="J610" s="5">
        <v>1.0</v>
      </c>
      <c r="K610" s="5">
        <v>0.0</v>
      </c>
      <c r="L610" s="5">
        <v>0.0</v>
      </c>
      <c r="M610" s="5">
        <v>0.0</v>
      </c>
      <c r="N610" s="5">
        <v>0.0</v>
      </c>
      <c r="O610" s="5">
        <v>0.0</v>
      </c>
      <c r="P610" s="5">
        <v>0.0</v>
      </c>
      <c r="Q610" s="5">
        <v>0.0</v>
      </c>
      <c r="R610" s="5">
        <v>0.0</v>
      </c>
      <c r="S610" s="5">
        <v>0.0</v>
      </c>
      <c r="T610" s="5">
        <v>0.0</v>
      </c>
      <c r="U610" s="5">
        <v>0.0</v>
      </c>
      <c r="V610" s="5">
        <v>0.0</v>
      </c>
      <c r="W610" s="5">
        <v>0.0</v>
      </c>
      <c r="X610" s="5">
        <v>0.0</v>
      </c>
      <c r="Y610" s="5">
        <v>0.0</v>
      </c>
      <c r="Z610" s="5">
        <v>0.0</v>
      </c>
      <c r="AA610" s="5">
        <v>0.0</v>
      </c>
      <c r="AB610" s="5">
        <v>0.0</v>
      </c>
      <c r="AC610" s="5">
        <v>0.0</v>
      </c>
      <c r="AD610" s="5">
        <v>0.0</v>
      </c>
      <c r="AE610" s="5">
        <v>0.0</v>
      </c>
      <c r="AF610" s="6">
        <f>IFERROR(__xludf.DUMMYFUNCTION("IFERROR(
  VLOOKUP(
    A610,
    IMPORTRANGE(
      ""1ZygntHC1J6IxzKbTidmOyf5nUyW4GCLurHCjexrLm_o        "",
      ""HTMLキャッシュ!A:F""
    ),
    3,
    FALSE
  ),
  0
)
"),46080.691458333335)</f>
        <v>46080.69146</v>
      </c>
      <c r="AG610" s="5"/>
      <c r="AH610" s="5"/>
      <c r="AI610" s="5"/>
      <c r="AJ610" s="5"/>
      <c r="AK610" s="5"/>
      <c r="AL610" s="5"/>
      <c r="AM610" s="5"/>
      <c r="AN610" s="5"/>
      <c r="AO610" s="5"/>
      <c r="AP610" s="5"/>
      <c r="AQ610" s="5"/>
      <c r="AR610" s="3"/>
      <c r="AS610" s="5"/>
      <c r="AT610" s="5"/>
      <c r="AU610" s="5"/>
      <c r="AV610" s="5"/>
      <c r="AW610" s="5"/>
      <c r="AX610" s="5"/>
      <c r="AY610" s="5"/>
      <c r="AZ610" s="7"/>
      <c r="BA610" s="7"/>
    </row>
    <row r="611" ht="16.5" customHeight="1">
      <c r="A611" s="4" t="s">
        <v>1254</v>
      </c>
      <c r="B611" s="5">
        <v>0.0</v>
      </c>
      <c r="C611" s="5">
        <v>1.0</v>
      </c>
      <c r="D611" s="1" t="s">
        <v>1255</v>
      </c>
      <c r="E611" s="5">
        <v>0.0</v>
      </c>
      <c r="F611" s="5">
        <v>0.0</v>
      </c>
      <c r="G611" s="5">
        <v>0.0</v>
      </c>
      <c r="H611" s="5">
        <v>0.0</v>
      </c>
      <c r="I611" s="5">
        <v>0.0</v>
      </c>
      <c r="J611" s="5">
        <v>0.0</v>
      </c>
      <c r="K611" s="5">
        <v>0.0</v>
      </c>
      <c r="L611" s="5">
        <v>0.0</v>
      </c>
      <c r="M611" s="5">
        <v>0.0</v>
      </c>
      <c r="N611" s="5">
        <v>0.0</v>
      </c>
      <c r="O611" s="5">
        <v>0.0</v>
      </c>
      <c r="P611" s="5">
        <v>0.0</v>
      </c>
      <c r="Q611" s="5">
        <v>0.0</v>
      </c>
      <c r="R611" s="5">
        <v>0.0</v>
      </c>
      <c r="S611" s="5">
        <v>0.0</v>
      </c>
      <c r="T611" s="5">
        <v>0.0</v>
      </c>
      <c r="U611" s="5">
        <v>0.0</v>
      </c>
      <c r="V611" s="5">
        <v>0.0</v>
      </c>
      <c r="W611" s="5">
        <v>1.0</v>
      </c>
      <c r="X611" s="5">
        <v>0.0</v>
      </c>
      <c r="Y611" s="5">
        <v>0.0</v>
      </c>
      <c r="Z611" s="5">
        <v>0.0</v>
      </c>
      <c r="AA611" s="5">
        <v>0.0</v>
      </c>
      <c r="AB611" s="5">
        <v>0.0</v>
      </c>
      <c r="AC611" s="5">
        <v>0.0</v>
      </c>
      <c r="AD611" s="5">
        <v>0.0</v>
      </c>
      <c r="AE611" s="5">
        <v>0.0</v>
      </c>
      <c r="AF611" s="6">
        <f>IFERROR(__xludf.DUMMYFUNCTION("IFERROR(
  VLOOKUP(
    A611,
    IMPORTRANGE(
      ""1ZygntHC1J6IxzKbTidmOyf5nUyW4GCLurHCjexrLm_o        "",
      ""HTMLキャッシュ!A:F""
    ),
    3,
    FALSE
  ),
  0
)
"),46080.66207175926)</f>
        <v>46080.66207</v>
      </c>
      <c r="AG611" s="5"/>
      <c r="AH611" s="5"/>
      <c r="AI611" s="5"/>
      <c r="AJ611" s="5"/>
      <c r="AK611" s="5"/>
      <c r="AL611" s="5"/>
      <c r="AM611" s="5"/>
      <c r="AN611" s="5"/>
      <c r="AO611" s="5"/>
      <c r="AP611" s="5"/>
      <c r="AQ611" s="5"/>
      <c r="AR611" s="3"/>
      <c r="AS611" s="5"/>
      <c r="AT611" s="5"/>
      <c r="AU611" s="5"/>
      <c r="AV611" s="5"/>
      <c r="AW611" s="5"/>
      <c r="AX611" s="5"/>
      <c r="AY611" s="5"/>
      <c r="AZ611" s="7"/>
      <c r="BA611" s="7"/>
    </row>
    <row r="612" ht="16.5" customHeight="1">
      <c r="A612" s="4" t="s">
        <v>1256</v>
      </c>
      <c r="B612" s="5">
        <v>0.0</v>
      </c>
      <c r="C612" s="5">
        <v>1.0</v>
      </c>
      <c r="D612" s="1" t="s">
        <v>1257</v>
      </c>
      <c r="E612" s="5">
        <v>0.0</v>
      </c>
      <c r="F612" s="5">
        <v>0.0</v>
      </c>
      <c r="G612" s="5">
        <v>0.0</v>
      </c>
      <c r="H612" s="5">
        <v>0.0</v>
      </c>
      <c r="I612" s="5">
        <v>0.0</v>
      </c>
      <c r="J612" s="5">
        <v>0.0</v>
      </c>
      <c r="K612" s="5">
        <v>0.0</v>
      </c>
      <c r="L612" s="5">
        <v>0.0</v>
      </c>
      <c r="M612" s="5">
        <v>0.0</v>
      </c>
      <c r="N612" s="5">
        <v>0.0</v>
      </c>
      <c r="O612" s="5">
        <v>0.0</v>
      </c>
      <c r="P612" s="5">
        <v>0.0</v>
      </c>
      <c r="Q612" s="5">
        <v>0.0</v>
      </c>
      <c r="R612" s="5">
        <v>0.0</v>
      </c>
      <c r="S612" s="5">
        <v>0.0</v>
      </c>
      <c r="T612" s="5">
        <v>0.0</v>
      </c>
      <c r="U612" s="5">
        <v>0.0</v>
      </c>
      <c r="V612" s="5">
        <v>0.0</v>
      </c>
      <c r="W612" s="5">
        <v>1.0</v>
      </c>
      <c r="X612" s="5">
        <v>0.0</v>
      </c>
      <c r="Y612" s="5">
        <v>0.0</v>
      </c>
      <c r="Z612" s="5">
        <v>0.0</v>
      </c>
      <c r="AA612" s="5">
        <v>0.0</v>
      </c>
      <c r="AB612" s="5">
        <v>0.0</v>
      </c>
      <c r="AC612" s="5">
        <v>0.0</v>
      </c>
      <c r="AD612" s="5">
        <v>0.0</v>
      </c>
      <c r="AE612" s="5">
        <v>0.0</v>
      </c>
      <c r="AF612" s="6">
        <f>IFERROR(__xludf.DUMMYFUNCTION("IFERROR(
  VLOOKUP(
    A612,
    IMPORTRANGE(
      ""1ZygntHC1J6IxzKbTidmOyf5nUyW4GCLurHCjexrLm_o        "",
      ""HTMLキャッシュ!A:F""
    ),
    3,
    FALSE
  ),
  0
)
"),46080.821701388886)</f>
        <v>46080.8217</v>
      </c>
      <c r="AG612" s="5"/>
      <c r="AH612" s="5"/>
      <c r="AI612" s="5"/>
      <c r="AJ612" s="5"/>
      <c r="AK612" s="5"/>
      <c r="AL612" s="5"/>
      <c r="AM612" s="5"/>
      <c r="AN612" s="5"/>
      <c r="AO612" s="5"/>
      <c r="AP612" s="5"/>
      <c r="AQ612" s="5"/>
      <c r="AR612" s="3"/>
      <c r="AS612" s="5"/>
      <c r="AT612" s="5"/>
      <c r="AU612" s="5"/>
      <c r="AV612" s="5"/>
      <c r="AW612" s="5"/>
      <c r="AX612" s="5"/>
      <c r="AY612" s="5"/>
      <c r="AZ612" s="7"/>
      <c r="BA612" s="7"/>
    </row>
    <row r="613" ht="16.5" customHeight="1">
      <c r="A613" s="4" t="s">
        <v>1258</v>
      </c>
      <c r="B613" s="5">
        <v>0.0</v>
      </c>
      <c r="C613" s="5">
        <v>1.0</v>
      </c>
      <c r="D613" s="1" t="s">
        <v>1259</v>
      </c>
      <c r="E613" s="5">
        <v>0.0</v>
      </c>
      <c r="F613" s="5">
        <v>1.0</v>
      </c>
      <c r="G613" s="5">
        <v>0.0</v>
      </c>
      <c r="H613" s="5">
        <v>0.0</v>
      </c>
      <c r="I613" s="5">
        <v>0.0</v>
      </c>
      <c r="J613" s="5">
        <v>0.0</v>
      </c>
      <c r="K613" s="5">
        <v>0.0</v>
      </c>
      <c r="L613" s="5">
        <v>0.0</v>
      </c>
      <c r="M613" s="5">
        <v>0.0</v>
      </c>
      <c r="N613" s="5">
        <v>0.0</v>
      </c>
      <c r="O613" s="5">
        <v>0.0</v>
      </c>
      <c r="P613" s="5">
        <v>0.0</v>
      </c>
      <c r="Q613" s="5">
        <v>0.0</v>
      </c>
      <c r="R613" s="5">
        <v>0.0</v>
      </c>
      <c r="S613" s="5">
        <v>0.0</v>
      </c>
      <c r="T613" s="5">
        <v>0.0</v>
      </c>
      <c r="U613" s="5">
        <v>0.0</v>
      </c>
      <c r="V613" s="5">
        <v>0.0</v>
      </c>
      <c r="W613" s="5">
        <v>0.0</v>
      </c>
      <c r="X613" s="5">
        <v>0.0</v>
      </c>
      <c r="Y613" s="5">
        <v>0.0</v>
      </c>
      <c r="Z613" s="5">
        <v>0.0</v>
      </c>
      <c r="AA613" s="5">
        <v>0.0</v>
      </c>
      <c r="AB613" s="5">
        <v>0.0</v>
      </c>
      <c r="AC613" s="5">
        <v>0.0</v>
      </c>
      <c r="AD613" s="5">
        <v>0.0</v>
      </c>
      <c r="AE613" s="5">
        <v>0.0</v>
      </c>
      <c r="AF613" s="6">
        <f>IFERROR(__xludf.DUMMYFUNCTION("IFERROR(
  VLOOKUP(
    A613,
    IMPORTRANGE(
      ""1ZygntHC1J6IxzKbTidmOyf5nUyW4GCLurHCjexrLm_o        "",
      ""HTMLキャッシュ!A:F""
    ),
    3,
    FALSE
  ),
  0
)
"),46080.699328703704)</f>
        <v>46080.69933</v>
      </c>
      <c r="AG613" s="5"/>
      <c r="AH613" s="5"/>
      <c r="AI613" s="5"/>
      <c r="AJ613" s="5"/>
      <c r="AK613" s="5"/>
      <c r="AL613" s="5"/>
      <c r="AM613" s="5"/>
      <c r="AN613" s="5"/>
      <c r="AO613" s="5"/>
      <c r="AP613" s="5"/>
      <c r="AQ613" s="5"/>
      <c r="AR613" s="3"/>
      <c r="AS613" s="5"/>
      <c r="AT613" s="5"/>
      <c r="AU613" s="5"/>
      <c r="AV613" s="5"/>
      <c r="AW613" s="5"/>
      <c r="AX613" s="5"/>
      <c r="AY613" s="5"/>
      <c r="AZ613" s="7"/>
      <c r="BA613" s="7"/>
    </row>
    <row r="614" ht="16.5" customHeight="1">
      <c r="A614" s="4" t="s">
        <v>1260</v>
      </c>
      <c r="B614" s="5">
        <v>6.0</v>
      </c>
      <c r="C614" s="5">
        <v>1.0</v>
      </c>
      <c r="D614" s="1" t="s">
        <v>1261</v>
      </c>
      <c r="E614" s="5">
        <v>0.0</v>
      </c>
      <c r="F614" s="5">
        <v>1.0</v>
      </c>
      <c r="G614" s="5">
        <v>0.0</v>
      </c>
      <c r="H614" s="5">
        <v>0.0</v>
      </c>
      <c r="I614" s="5">
        <v>0.0</v>
      </c>
      <c r="J614" s="5">
        <v>0.0</v>
      </c>
      <c r="K614" s="5">
        <v>0.0</v>
      </c>
      <c r="L614" s="5">
        <v>0.0</v>
      </c>
      <c r="M614" s="5">
        <v>0.0</v>
      </c>
      <c r="N614" s="5">
        <v>0.0</v>
      </c>
      <c r="O614" s="5">
        <v>0.0</v>
      </c>
      <c r="P614" s="5">
        <v>0.0</v>
      </c>
      <c r="Q614" s="5">
        <v>0.0</v>
      </c>
      <c r="R614" s="5">
        <v>0.0</v>
      </c>
      <c r="S614" s="5">
        <v>0.0</v>
      </c>
      <c r="T614" s="5">
        <v>0.0</v>
      </c>
      <c r="U614" s="5">
        <v>0.0</v>
      </c>
      <c r="V614" s="5">
        <v>0.0</v>
      </c>
      <c r="W614" s="5">
        <v>0.0</v>
      </c>
      <c r="X614" s="5">
        <v>0.0</v>
      </c>
      <c r="Y614" s="5">
        <v>0.0</v>
      </c>
      <c r="Z614" s="5">
        <v>0.0</v>
      </c>
      <c r="AA614" s="5">
        <v>0.0</v>
      </c>
      <c r="AB614" s="5">
        <v>0.0</v>
      </c>
      <c r="AC614" s="5">
        <v>0.0</v>
      </c>
      <c r="AD614" s="5">
        <v>0.0</v>
      </c>
      <c r="AE614" s="5">
        <v>0.0</v>
      </c>
      <c r="AF614" s="6">
        <f>IFERROR(__xludf.DUMMYFUNCTION("IFERROR(
  VLOOKUP(
    A614,
    IMPORTRANGE(
      ""1ZygntHC1J6IxzKbTidmOyf5nUyW4GCLurHCjexrLm_o        "",
      ""HTMLキャッシュ!A:F""
    ),
    3,
    FALSE
  ),
  0
)
"),46078.61603009259)</f>
        <v>46078.61603</v>
      </c>
      <c r="AG614" s="5"/>
      <c r="AH614" s="5"/>
      <c r="AI614" s="5"/>
      <c r="AJ614" s="5"/>
      <c r="AK614" s="5"/>
      <c r="AL614" s="5"/>
      <c r="AM614" s="5"/>
      <c r="AN614" s="5"/>
      <c r="AO614" s="5"/>
      <c r="AP614" s="5"/>
      <c r="AQ614" s="5"/>
      <c r="AR614" s="3"/>
      <c r="AS614" s="5"/>
      <c r="AT614" s="5"/>
      <c r="AU614" s="5"/>
      <c r="AV614" s="5"/>
      <c r="AW614" s="5"/>
      <c r="AX614" s="5"/>
      <c r="AY614" s="5"/>
      <c r="AZ614" s="7"/>
      <c r="BA614" s="7"/>
    </row>
    <row r="615" ht="16.5" customHeight="1">
      <c r="A615" s="1" t="s">
        <v>1262</v>
      </c>
      <c r="B615" s="5">
        <v>6.0</v>
      </c>
      <c r="C615" s="5">
        <v>1.0</v>
      </c>
      <c r="D615" s="1" t="s">
        <v>1263</v>
      </c>
      <c r="E615" s="5">
        <v>0.0</v>
      </c>
      <c r="F615" s="5">
        <v>0.0</v>
      </c>
      <c r="G615" s="5">
        <v>0.0</v>
      </c>
      <c r="H615" s="5">
        <v>0.0</v>
      </c>
      <c r="I615" s="5">
        <v>0.0</v>
      </c>
      <c r="J615" s="5">
        <v>0.0</v>
      </c>
      <c r="K615" s="5">
        <v>0.0</v>
      </c>
      <c r="L615" s="5">
        <v>0.0</v>
      </c>
      <c r="M615" s="5">
        <v>0.0</v>
      </c>
      <c r="N615" s="5">
        <v>0.0</v>
      </c>
      <c r="O615" s="5">
        <v>0.0</v>
      </c>
      <c r="P615" s="5">
        <v>0.0</v>
      </c>
      <c r="Q615" s="5">
        <v>0.0</v>
      </c>
      <c r="R615" s="5">
        <v>0.0</v>
      </c>
      <c r="S615" s="5">
        <v>0.0</v>
      </c>
      <c r="T615" s="5">
        <v>0.0</v>
      </c>
      <c r="U615" s="5">
        <v>0.0</v>
      </c>
      <c r="V615" s="5">
        <v>0.0</v>
      </c>
      <c r="W615" s="5">
        <v>0.0</v>
      </c>
      <c r="X615" s="5">
        <v>0.0</v>
      </c>
      <c r="Y615" s="5">
        <v>1.0</v>
      </c>
      <c r="Z615" s="5">
        <v>0.0</v>
      </c>
      <c r="AA615" s="5">
        <v>0.0</v>
      </c>
      <c r="AB615" s="5">
        <v>0.0</v>
      </c>
      <c r="AC615" s="5">
        <v>0.0</v>
      </c>
      <c r="AD615" s="5">
        <v>0.0</v>
      </c>
      <c r="AE615" s="5">
        <v>0.0</v>
      </c>
      <c r="AF615" s="6">
        <f>IFERROR(__xludf.DUMMYFUNCTION("IFERROR(
  VLOOKUP(
    A615,
    IMPORTRANGE(
      ""1ZygntHC1J6IxzKbTidmOyf5nUyW4GCLurHCjexrLm_o        "",
      ""HTMLキャッシュ!A:F""
    ),
    3,
    FALSE
  ),
  0
)
"),46078.614953703705)</f>
        <v>46078.61495</v>
      </c>
      <c r="AG615" s="5"/>
      <c r="AH615" s="5"/>
      <c r="AI615" s="5"/>
      <c r="AJ615" s="5"/>
      <c r="AK615" s="5"/>
      <c r="AL615" s="5"/>
      <c r="AM615" s="5"/>
      <c r="AN615" s="5"/>
      <c r="AO615" s="5"/>
      <c r="AP615" s="5"/>
      <c r="AQ615" s="5"/>
      <c r="AR615" s="3"/>
      <c r="AS615" s="5"/>
      <c r="AT615" s="5"/>
      <c r="AU615" s="5"/>
      <c r="AV615" s="5"/>
      <c r="AW615" s="5"/>
      <c r="AX615" s="5"/>
      <c r="AY615" s="5"/>
      <c r="AZ615" s="7"/>
      <c r="BA615" s="7"/>
    </row>
    <row r="616" ht="16.5" customHeight="1">
      <c r="A616" s="1" t="s">
        <v>1264</v>
      </c>
      <c r="B616" s="5">
        <v>220.0</v>
      </c>
      <c r="C616" s="5">
        <v>1.0</v>
      </c>
      <c r="D616" s="1" t="s">
        <v>1265</v>
      </c>
      <c r="E616" s="5">
        <v>0.0</v>
      </c>
      <c r="F616" s="5">
        <v>0.0</v>
      </c>
      <c r="G616" s="5">
        <v>0.0</v>
      </c>
      <c r="H616" s="5">
        <v>0.0</v>
      </c>
      <c r="I616" s="5">
        <v>0.0</v>
      </c>
      <c r="J616" s="5">
        <v>0.0</v>
      </c>
      <c r="K616" s="5">
        <v>0.0</v>
      </c>
      <c r="L616" s="5">
        <v>0.0</v>
      </c>
      <c r="M616" s="5">
        <v>0.0</v>
      </c>
      <c r="N616" s="5">
        <v>1.0</v>
      </c>
      <c r="O616" s="5">
        <v>0.0</v>
      </c>
      <c r="P616" s="5">
        <v>0.0</v>
      </c>
      <c r="Q616" s="5">
        <v>0.0</v>
      </c>
      <c r="R616" s="5">
        <v>0.0</v>
      </c>
      <c r="S616" s="5">
        <v>0.0</v>
      </c>
      <c r="T616" s="5">
        <v>0.0</v>
      </c>
      <c r="U616" s="5">
        <v>0.0</v>
      </c>
      <c r="V616" s="5">
        <v>0.0</v>
      </c>
      <c r="W616" s="5">
        <v>0.0</v>
      </c>
      <c r="X616" s="5">
        <v>0.0</v>
      </c>
      <c r="Y616" s="5">
        <v>0.0</v>
      </c>
      <c r="Z616" s="5">
        <v>0.0</v>
      </c>
      <c r="AA616" s="5">
        <v>0.0</v>
      </c>
      <c r="AB616" s="5">
        <v>0.0</v>
      </c>
      <c r="AC616" s="5">
        <v>0.0</v>
      </c>
      <c r="AD616" s="5">
        <v>0.0</v>
      </c>
      <c r="AE616" s="5">
        <v>0.0</v>
      </c>
      <c r="AF616" s="6">
        <f>IFERROR(__xludf.DUMMYFUNCTION("IFERROR(
  VLOOKUP(
    A616,
    IMPORTRANGE(
      ""1ZygntHC1J6IxzKbTidmOyf5nUyW4GCLurHCjexrLm_o        "",
      ""HTMLキャッシュ!A:F""
    ),
    3,
    FALSE
  ),
  0
)
"),46078.66296296296)</f>
        <v>46078.66296</v>
      </c>
      <c r="AG616" s="5"/>
      <c r="AH616" s="5"/>
      <c r="AI616" s="5"/>
      <c r="AJ616" s="5"/>
      <c r="AK616" s="5"/>
      <c r="AL616" s="5"/>
      <c r="AM616" s="5"/>
      <c r="AN616" s="5"/>
      <c r="AO616" s="5"/>
      <c r="AP616" s="5"/>
      <c r="AQ616" s="5"/>
      <c r="AR616" s="3"/>
      <c r="AS616" s="5"/>
      <c r="AT616" s="5"/>
      <c r="AU616" s="5"/>
      <c r="AV616" s="5"/>
      <c r="AW616" s="5"/>
      <c r="AX616" s="5"/>
      <c r="AY616" s="5"/>
      <c r="AZ616" s="7"/>
      <c r="BA616" s="7"/>
    </row>
    <row r="617" ht="16.5" customHeight="1">
      <c r="A617" s="4" t="s">
        <v>1266</v>
      </c>
      <c r="B617" s="5">
        <v>58.0</v>
      </c>
      <c r="C617" s="5">
        <v>1.0</v>
      </c>
      <c r="D617" s="1" t="s">
        <v>1267</v>
      </c>
      <c r="E617" s="5">
        <v>0.0</v>
      </c>
      <c r="F617" s="5">
        <v>0.0</v>
      </c>
      <c r="G617" s="5">
        <v>0.0</v>
      </c>
      <c r="H617" s="5">
        <v>0.0</v>
      </c>
      <c r="I617" s="5">
        <v>0.0</v>
      </c>
      <c r="J617" s="5">
        <v>0.0</v>
      </c>
      <c r="K617" s="5">
        <v>0.0</v>
      </c>
      <c r="L617" s="5">
        <v>0.0</v>
      </c>
      <c r="M617" s="5">
        <v>0.0</v>
      </c>
      <c r="N617" s="5">
        <v>0.0</v>
      </c>
      <c r="O617" s="5">
        <v>0.0</v>
      </c>
      <c r="P617" s="5">
        <v>0.0</v>
      </c>
      <c r="Q617" s="5">
        <v>0.0</v>
      </c>
      <c r="R617" s="5">
        <v>1.0</v>
      </c>
      <c r="S617" s="5">
        <v>0.0</v>
      </c>
      <c r="T617" s="5">
        <v>0.0</v>
      </c>
      <c r="U617" s="5">
        <v>0.0</v>
      </c>
      <c r="V617" s="5">
        <v>0.0</v>
      </c>
      <c r="W617" s="5">
        <v>0.0</v>
      </c>
      <c r="X617" s="5">
        <v>0.0</v>
      </c>
      <c r="Y617" s="5">
        <v>0.0</v>
      </c>
      <c r="Z617" s="5">
        <v>0.0</v>
      </c>
      <c r="AA617" s="5">
        <v>0.0</v>
      </c>
      <c r="AB617" s="5">
        <v>0.0</v>
      </c>
      <c r="AC617" s="5">
        <v>0.0</v>
      </c>
      <c r="AD617" s="5">
        <v>0.0</v>
      </c>
      <c r="AE617" s="5">
        <v>0.0</v>
      </c>
      <c r="AF617" s="6">
        <f>IFERROR(__xludf.DUMMYFUNCTION("IFERROR(
  VLOOKUP(
    A617,
    IMPORTRANGE(
      ""1ZygntHC1J6IxzKbTidmOyf5nUyW4GCLurHCjexrLm_o        "",
      ""HTMLキャッシュ!A:F""
    ),
    3,
    FALSE
  ),
  0
)
"),46086.690775462965)</f>
        <v>46086.69078</v>
      </c>
      <c r="AG617" s="5"/>
      <c r="AH617" s="5"/>
      <c r="AI617" s="5"/>
      <c r="AJ617" s="5"/>
      <c r="AK617" s="5"/>
      <c r="AL617" s="5"/>
      <c r="AM617" s="5"/>
      <c r="AN617" s="5"/>
      <c r="AO617" s="5"/>
      <c r="AP617" s="5"/>
      <c r="AQ617" s="5"/>
      <c r="AR617" s="3"/>
      <c r="AS617" s="5"/>
      <c r="AT617" s="5"/>
      <c r="AU617" s="5"/>
      <c r="AV617" s="5"/>
      <c r="AW617" s="5"/>
      <c r="AX617" s="5"/>
      <c r="AY617" s="5"/>
      <c r="AZ617" s="7"/>
      <c r="BA617" s="7"/>
    </row>
    <row r="618" ht="16.5" customHeight="1">
      <c r="A618" s="4" t="s">
        <v>1268</v>
      </c>
      <c r="B618" s="5">
        <v>241.0</v>
      </c>
      <c r="C618" s="5">
        <v>1.0</v>
      </c>
      <c r="D618" s="1" t="s">
        <v>1269</v>
      </c>
      <c r="E618" s="5">
        <v>0.0</v>
      </c>
      <c r="F618" s="5">
        <v>0.0</v>
      </c>
      <c r="G618" s="5">
        <v>0.0</v>
      </c>
      <c r="H618" s="5">
        <v>0.0</v>
      </c>
      <c r="I618" s="5">
        <v>0.0</v>
      </c>
      <c r="J618" s="5">
        <v>0.0</v>
      </c>
      <c r="K618" s="5">
        <v>0.0</v>
      </c>
      <c r="L618" s="5">
        <v>0.0</v>
      </c>
      <c r="M618" s="5">
        <v>0.0</v>
      </c>
      <c r="N618" s="5">
        <v>0.0</v>
      </c>
      <c r="O618" s="5">
        <v>0.0</v>
      </c>
      <c r="P618" s="5">
        <v>0.0</v>
      </c>
      <c r="Q618" s="5">
        <v>0.0</v>
      </c>
      <c r="R618" s="5">
        <v>0.0</v>
      </c>
      <c r="S618" s="5">
        <v>0.0</v>
      </c>
      <c r="T618" s="5">
        <v>0.0</v>
      </c>
      <c r="U618" s="5">
        <v>0.0</v>
      </c>
      <c r="V618" s="5">
        <v>0.0</v>
      </c>
      <c r="W618" s="5">
        <v>0.0</v>
      </c>
      <c r="X618" s="5">
        <v>0.0</v>
      </c>
      <c r="Y618" s="5">
        <v>1.0</v>
      </c>
      <c r="Z618" s="5">
        <v>0.0</v>
      </c>
      <c r="AA618" s="5">
        <v>0.0</v>
      </c>
      <c r="AB618" s="5">
        <v>0.0</v>
      </c>
      <c r="AC618" s="5">
        <v>0.0</v>
      </c>
      <c r="AD618" s="5">
        <v>0.0</v>
      </c>
      <c r="AE618" s="5">
        <v>0.0</v>
      </c>
      <c r="AF618" s="6">
        <f>IFERROR(__xludf.DUMMYFUNCTION("IFERROR(
  VLOOKUP(
    A618,
    IMPORTRANGE(
      ""1ZygntHC1J6IxzKbTidmOyf5nUyW4GCLurHCjexrLm_o        "",
      ""HTMLキャッシュ!A:F""
    ),
    3,
    FALSE
  ),
  0
)
"),46078.66664351852)</f>
        <v>46078.66664</v>
      </c>
      <c r="AG618" s="5"/>
      <c r="AH618" s="5"/>
      <c r="AI618" s="5"/>
      <c r="AJ618" s="5"/>
      <c r="AK618" s="5"/>
      <c r="AL618" s="5"/>
      <c r="AM618" s="5"/>
      <c r="AN618" s="5"/>
      <c r="AO618" s="5"/>
      <c r="AP618" s="5"/>
      <c r="AQ618" s="5"/>
      <c r="AR618" s="3"/>
      <c r="AS618" s="5"/>
      <c r="AT618" s="5"/>
      <c r="AU618" s="5"/>
      <c r="AV618" s="5"/>
      <c r="AW618" s="5"/>
      <c r="AX618" s="5"/>
      <c r="AY618" s="5"/>
      <c r="AZ618" s="7"/>
      <c r="BA618" s="7"/>
    </row>
    <row r="619" ht="16.5" customHeight="1">
      <c r="A619" s="4" t="s">
        <v>1270</v>
      </c>
      <c r="B619" s="5">
        <v>786.0</v>
      </c>
      <c r="C619" s="5">
        <v>1.0</v>
      </c>
      <c r="D619" s="1" t="s">
        <v>1271</v>
      </c>
      <c r="E619" s="5">
        <v>0.0</v>
      </c>
      <c r="F619" s="5">
        <v>0.0</v>
      </c>
      <c r="G619" s="5">
        <v>0.0</v>
      </c>
      <c r="H619" s="5">
        <v>0.0</v>
      </c>
      <c r="I619" s="5">
        <v>0.0</v>
      </c>
      <c r="J619" s="5">
        <v>0.0</v>
      </c>
      <c r="K619" s="5">
        <v>0.0</v>
      </c>
      <c r="L619" s="5">
        <v>0.0</v>
      </c>
      <c r="M619" s="5">
        <v>0.0</v>
      </c>
      <c r="N619" s="5">
        <v>0.0</v>
      </c>
      <c r="O619" s="5">
        <v>0.0</v>
      </c>
      <c r="P619" s="5">
        <v>0.0</v>
      </c>
      <c r="Q619" s="5">
        <v>1.0</v>
      </c>
      <c r="R619" s="5">
        <v>0.0</v>
      </c>
      <c r="S619" s="5">
        <v>0.0</v>
      </c>
      <c r="T619" s="5">
        <v>0.0</v>
      </c>
      <c r="U619" s="5">
        <v>0.0</v>
      </c>
      <c r="V619" s="5">
        <v>0.0</v>
      </c>
      <c r="W619" s="5">
        <v>0.0</v>
      </c>
      <c r="X619" s="5">
        <v>0.0</v>
      </c>
      <c r="Y619" s="5">
        <v>0.0</v>
      </c>
      <c r="Z619" s="5">
        <v>0.0</v>
      </c>
      <c r="AA619" s="5">
        <v>0.0</v>
      </c>
      <c r="AB619" s="5">
        <v>0.0</v>
      </c>
      <c r="AC619" s="5">
        <v>0.0</v>
      </c>
      <c r="AD619" s="5">
        <v>0.0</v>
      </c>
      <c r="AE619" s="5">
        <v>0.0</v>
      </c>
      <c r="AF619" s="6">
        <f>IFERROR(__xludf.DUMMYFUNCTION("IFERROR(
  VLOOKUP(
    A619,
    IMPORTRANGE(
      ""1ZygntHC1J6IxzKbTidmOyf5nUyW4GCLurHCjexrLm_o        "",
      ""HTMLキャッシュ!A:F""
    ),
    3,
    FALSE
  ),
  0
)
"),46085.60413194444)</f>
        <v>46085.60413</v>
      </c>
      <c r="AG619" s="5"/>
      <c r="AH619" s="5"/>
      <c r="AI619" s="5"/>
      <c r="AJ619" s="5"/>
      <c r="AK619" s="5"/>
      <c r="AL619" s="5"/>
      <c r="AM619" s="5"/>
      <c r="AN619" s="5"/>
      <c r="AO619" s="5"/>
      <c r="AP619" s="5"/>
      <c r="AQ619" s="5"/>
      <c r="AR619" s="3"/>
      <c r="AS619" s="5"/>
      <c r="AT619" s="5"/>
      <c r="AU619" s="5"/>
      <c r="AV619" s="5"/>
      <c r="AW619" s="5"/>
      <c r="AX619" s="5"/>
      <c r="AY619" s="5"/>
      <c r="AZ619" s="7"/>
      <c r="BA619" s="7"/>
    </row>
    <row r="620" ht="16.5" customHeight="1">
      <c r="A620" s="1" t="s">
        <v>1272</v>
      </c>
      <c r="B620" s="5">
        <v>20.0</v>
      </c>
      <c r="C620" s="5">
        <v>1.0</v>
      </c>
      <c r="D620" s="1" t="s">
        <v>1273</v>
      </c>
      <c r="E620" s="5">
        <v>0.0</v>
      </c>
      <c r="F620" s="5">
        <v>1.0</v>
      </c>
      <c r="G620" s="5">
        <v>0.0</v>
      </c>
      <c r="H620" s="5">
        <v>0.0</v>
      </c>
      <c r="I620" s="5">
        <v>0.0</v>
      </c>
      <c r="J620" s="5">
        <v>0.0</v>
      </c>
      <c r="K620" s="5">
        <v>0.0</v>
      </c>
      <c r="L620" s="5">
        <v>0.0</v>
      </c>
      <c r="M620" s="5">
        <v>0.0</v>
      </c>
      <c r="N620" s="5">
        <v>0.0</v>
      </c>
      <c r="O620" s="5">
        <v>0.0</v>
      </c>
      <c r="P620" s="5">
        <v>0.0</v>
      </c>
      <c r="Q620" s="5">
        <v>0.0</v>
      </c>
      <c r="R620" s="5">
        <v>0.0</v>
      </c>
      <c r="S620" s="5">
        <v>0.0</v>
      </c>
      <c r="T620" s="5">
        <v>0.0</v>
      </c>
      <c r="U620" s="5">
        <v>0.0</v>
      </c>
      <c r="V620" s="5">
        <v>0.0</v>
      </c>
      <c r="W620" s="5">
        <v>0.0</v>
      </c>
      <c r="X620" s="5">
        <v>0.0</v>
      </c>
      <c r="Y620" s="5">
        <v>0.0</v>
      </c>
      <c r="Z620" s="5">
        <v>0.0</v>
      </c>
      <c r="AA620" s="5">
        <v>0.0</v>
      </c>
      <c r="AB620" s="5">
        <v>0.0</v>
      </c>
      <c r="AC620" s="5">
        <v>0.0</v>
      </c>
      <c r="AD620" s="5">
        <v>0.0</v>
      </c>
      <c r="AE620" s="5">
        <v>0.0</v>
      </c>
      <c r="AF620" s="6">
        <f>IFERROR(__xludf.DUMMYFUNCTION("IFERROR(
  VLOOKUP(
    A620,
    IMPORTRANGE(
      ""1ZygntHC1J6IxzKbTidmOyf5nUyW4GCLurHCjexrLm_o        "",
      ""HTMLキャッシュ!A:F""
    ),
    3,
    FALSE
  ),
  0
)
"),46078.67854166667)</f>
        <v>46078.67854</v>
      </c>
      <c r="AG620" s="5"/>
      <c r="AH620" s="5"/>
      <c r="AI620" s="5"/>
      <c r="AJ620" s="5"/>
      <c r="AK620" s="5"/>
      <c r="AL620" s="5"/>
      <c r="AM620" s="5"/>
      <c r="AN620" s="5"/>
      <c r="AO620" s="5"/>
      <c r="AP620" s="5"/>
      <c r="AQ620" s="5"/>
      <c r="AR620" s="3"/>
      <c r="AS620" s="5"/>
      <c r="AT620" s="5"/>
      <c r="AU620" s="5"/>
      <c r="AV620" s="5"/>
      <c r="AW620" s="5"/>
      <c r="AX620" s="5"/>
      <c r="AY620" s="5"/>
      <c r="AZ620" s="7"/>
      <c r="BA620" s="7"/>
    </row>
    <row r="621" ht="16.5" customHeight="1">
      <c r="A621" s="4" t="s">
        <v>1274</v>
      </c>
      <c r="B621" s="5">
        <v>0.0</v>
      </c>
      <c r="C621" s="5">
        <v>1.0</v>
      </c>
      <c r="D621" s="1" t="s">
        <v>1275</v>
      </c>
      <c r="E621" s="5">
        <v>0.0</v>
      </c>
      <c r="F621" s="5">
        <v>1.0</v>
      </c>
      <c r="G621" s="5">
        <v>0.0</v>
      </c>
      <c r="H621" s="5">
        <v>0.0</v>
      </c>
      <c r="I621" s="5">
        <v>0.0</v>
      </c>
      <c r="J621" s="5">
        <v>0.0</v>
      </c>
      <c r="K621" s="5">
        <v>0.0</v>
      </c>
      <c r="L621" s="5">
        <v>0.0</v>
      </c>
      <c r="M621" s="5">
        <v>0.0</v>
      </c>
      <c r="N621" s="5">
        <v>0.0</v>
      </c>
      <c r="O621" s="5">
        <v>0.0</v>
      </c>
      <c r="P621" s="5">
        <v>0.0</v>
      </c>
      <c r="Q621" s="5">
        <v>0.0</v>
      </c>
      <c r="R621" s="5">
        <v>0.0</v>
      </c>
      <c r="S621" s="5">
        <v>0.0</v>
      </c>
      <c r="T621" s="5">
        <v>0.0</v>
      </c>
      <c r="U621" s="5">
        <v>0.0</v>
      </c>
      <c r="V621" s="5">
        <v>0.0</v>
      </c>
      <c r="W621" s="5">
        <v>0.0</v>
      </c>
      <c r="X621" s="5">
        <v>0.0</v>
      </c>
      <c r="Y621" s="5">
        <v>0.0</v>
      </c>
      <c r="Z621" s="5">
        <v>0.0</v>
      </c>
      <c r="AA621" s="5">
        <v>0.0</v>
      </c>
      <c r="AB621" s="5">
        <v>0.0</v>
      </c>
      <c r="AC621" s="5">
        <v>0.0</v>
      </c>
      <c r="AD621" s="5">
        <v>0.0</v>
      </c>
      <c r="AE621" s="5">
        <v>0.0</v>
      </c>
      <c r="AF621" s="6">
        <f>IFERROR(__xludf.DUMMYFUNCTION("IFERROR(
  VLOOKUP(
    A621,
    IMPORTRANGE(
      ""1ZygntHC1J6IxzKbTidmOyf5nUyW4GCLurHCjexrLm_o        "",
      ""HTMLキャッシュ!A:F""
    ),
    3,
    FALSE
  ),
  0
)
"),46073.654490740744)</f>
        <v>46073.65449</v>
      </c>
      <c r="AG621" s="5"/>
      <c r="AH621" s="5"/>
      <c r="AI621" s="5"/>
      <c r="AJ621" s="5"/>
      <c r="AK621" s="5"/>
      <c r="AL621" s="5"/>
      <c r="AM621" s="5"/>
      <c r="AN621" s="5"/>
      <c r="AO621" s="5"/>
      <c r="AP621" s="5"/>
      <c r="AQ621" s="5"/>
      <c r="AR621" s="3"/>
      <c r="AS621" s="5"/>
      <c r="AT621" s="5"/>
      <c r="AU621" s="5"/>
      <c r="AV621" s="5"/>
      <c r="AW621" s="5"/>
      <c r="AX621" s="5"/>
      <c r="AY621" s="5"/>
      <c r="AZ621" s="7"/>
      <c r="BA621" s="7"/>
    </row>
    <row r="622" ht="16.5" customHeight="1">
      <c r="A622" s="4" t="s">
        <v>1276</v>
      </c>
      <c r="B622" s="5">
        <v>1.0</v>
      </c>
      <c r="C622" s="5">
        <v>1.0</v>
      </c>
      <c r="D622" s="1" t="s">
        <v>1277</v>
      </c>
      <c r="E622" s="5">
        <v>0.0</v>
      </c>
      <c r="F622" s="5">
        <v>0.0</v>
      </c>
      <c r="G622" s="5">
        <v>0.0</v>
      </c>
      <c r="H622" s="5">
        <v>0.0</v>
      </c>
      <c r="I622" s="5">
        <v>1.0</v>
      </c>
      <c r="J622" s="5">
        <v>0.0</v>
      </c>
      <c r="K622" s="5">
        <v>0.0</v>
      </c>
      <c r="L622" s="5">
        <v>0.0</v>
      </c>
      <c r="M622" s="5">
        <v>0.0</v>
      </c>
      <c r="N622" s="5">
        <v>0.0</v>
      </c>
      <c r="O622" s="5">
        <v>0.0</v>
      </c>
      <c r="P622" s="5">
        <v>0.0</v>
      </c>
      <c r="Q622" s="5">
        <v>0.0</v>
      </c>
      <c r="R622" s="5">
        <v>0.0</v>
      </c>
      <c r="S622" s="5">
        <v>0.0</v>
      </c>
      <c r="T622" s="5">
        <v>0.0</v>
      </c>
      <c r="U622" s="5">
        <v>0.0</v>
      </c>
      <c r="V622" s="5">
        <v>0.0</v>
      </c>
      <c r="W622" s="5">
        <v>0.0</v>
      </c>
      <c r="X622" s="5">
        <v>0.0</v>
      </c>
      <c r="Y622" s="5">
        <v>0.0</v>
      </c>
      <c r="Z622" s="5">
        <v>0.0</v>
      </c>
      <c r="AA622" s="5">
        <v>0.0</v>
      </c>
      <c r="AB622" s="5">
        <v>0.0</v>
      </c>
      <c r="AC622" s="5">
        <v>0.0</v>
      </c>
      <c r="AD622" s="5">
        <v>0.0</v>
      </c>
      <c r="AE622" s="5">
        <v>0.0</v>
      </c>
      <c r="AF622" s="6">
        <f>IFERROR(__xludf.DUMMYFUNCTION("IFERROR(
  VLOOKUP(
    A622,
    IMPORTRANGE(
      ""1ZygntHC1J6IxzKbTidmOyf5nUyW4GCLurHCjexrLm_o        "",
      ""HTMLキャッシュ!A:F""
    ),
    3,
    FALSE
  ),
  0
)
"),46081.77716435185)</f>
        <v>46081.77716</v>
      </c>
      <c r="AG622" s="5"/>
      <c r="AH622" s="5"/>
      <c r="AI622" s="5"/>
      <c r="AJ622" s="5"/>
      <c r="AK622" s="5"/>
      <c r="AL622" s="5"/>
      <c r="AM622" s="5"/>
      <c r="AN622" s="5"/>
      <c r="AO622" s="5"/>
      <c r="AP622" s="5"/>
      <c r="AQ622" s="5"/>
      <c r="AR622" s="3"/>
      <c r="AS622" s="5"/>
      <c r="AT622" s="5"/>
      <c r="AU622" s="5"/>
      <c r="AV622" s="5"/>
      <c r="AW622" s="5"/>
      <c r="AX622" s="5"/>
      <c r="AY622" s="5"/>
      <c r="AZ622" s="7"/>
      <c r="BA622" s="7"/>
    </row>
    <row r="623" ht="16.5" customHeight="1">
      <c r="A623" s="4" t="s">
        <v>1278</v>
      </c>
      <c r="B623" s="5">
        <v>0.0</v>
      </c>
      <c r="C623" s="5">
        <v>1.0</v>
      </c>
      <c r="D623" s="1" t="s">
        <v>1279</v>
      </c>
      <c r="E623" s="5">
        <v>0.0</v>
      </c>
      <c r="F623" s="5">
        <v>0.0</v>
      </c>
      <c r="G623" s="5">
        <v>0.0</v>
      </c>
      <c r="H623" s="5">
        <v>0.0</v>
      </c>
      <c r="I623" s="5">
        <v>1.0</v>
      </c>
      <c r="J623" s="5">
        <v>0.0</v>
      </c>
      <c r="K623" s="5">
        <v>0.0</v>
      </c>
      <c r="L623" s="5">
        <v>0.0</v>
      </c>
      <c r="M623" s="5">
        <v>0.0</v>
      </c>
      <c r="N623" s="5">
        <v>0.0</v>
      </c>
      <c r="O623" s="5">
        <v>0.0</v>
      </c>
      <c r="P623" s="5">
        <v>0.0</v>
      </c>
      <c r="Q623" s="5">
        <v>0.0</v>
      </c>
      <c r="R623" s="5">
        <v>0.0</v>
      </c>
      <c r="S623" s="5">
        <v>0.0</v>
      </c>
      <c r="T623" s="5">
        <v>0.0</v>
      </c>
      <c r="U623" s="5">
        <v>0.0</v>
      </c>
      <c r="V623" s="5">
        <v>0.0</v>
      </c>
      <c r="W623" s="5">
        <v>0.0</v>
      </c>
      <c r="X623" s="5">
        <v>0.0</v>
      </c>
      <c r="Y623" s="5">
        <v>0.0</v>
      </c>
      <c r="Z623" s="5">
        <v>0.0</v>
      </c>
      <c r="AA623" s="5">
        <v>0.0</v>
      </c>
      <c r="AB623" s="5">
        <v>0.0</v>
      </c>
      <c r="AC623" s="5">
        <v>0.0</v>
      </c>
      <c r="AD623" s="5">
        <v>0.0</v>
      </c>
      <c r="AE623" s="5">
        <v>0.0</v>
      </c>
      <c r="AF623" s="6">
        <f>IFERROR(__xludf.DUMMYFUNCTION("IFERROR(
  VLOOKUP(
    A623,
    IMPORTRANGE(
      ""1ZygntHC1J6IxzKbTidmOyf5nUyW4GCLurHCjexrLm_o        "",
      ""HTMLキャッシュ!A:F""
    ),
    3,
    FALSE
  ),
  0
)
"),46015.63109953704)</f>
        <v>46015.6311</v>
      </c>
      <c r="AG623" s="5"/>
      <c r="AH623" s="5"/>
      <c r="AI623" s="5"/>
      <c r="AJ623" s="5"/>
      <c r="AK623" s="5"/>
      <c r="AL623" s="5"/>
      <c r="AM623" s="5"/>
      <c r="AN623" s="5"/>
      <c r="AO623" s="5"/>
      <c r="AP623" s="5"/>
      <c r="AQ623" s="5"/>
      <c r="AR623" s="3"/>
      <c r="AS623" s="5"/>
      <c r="AT623" s="5"/>
      <c r="AU623" s="5"/>
      <c r="AV623" s="5"/>
      <c r="AW623" s="5"/>
      <c r="AX623" s="5"/>
      <c r="AY623" s="5"/>
      <c r="AZ623" s="7"/>
      <c r="BA623" s="7"/>
    </row>
    <row r="624" ht="16.5" customHeight="1">
      <c r="A624" s="4" t="s">
        <v>1280</v>
      </c>
      <c r="B624" s="5">
        <v>13.0</v>
      </c>
      <c r="C624" s="5">
        <v>1.0</v>
      </c>
      <c r="D624" s="1" t="s">
        <v>1281</v>
      </c>
      <c r="E624" s="5">
        <v>0.0</v>
      </c>
      <c r="F624" s="5">
        <v>0.0</v>
      </c>
      <c r="G624" s="5">
        <v>0.0</v>
      </c>
      <c r="H624" s="5">
        <v>0.0</v>
      </c>
      <c r="I624" s="5">
        <v>0.0</v>
      </c>
      <c r="J624" s="5">
        <v>0.0</v>
      </c>
      <c r="K624" s="5">
        <v>0.0</v>
      </c>
      <c r="L624" s="5">
        <v>0.0</v>
      </c>
      <c r="M624" s="5">
        <v>0.0</v>
      </c>
      <c r="N624" s="5">
        <v>0.0</v>
      </c>
      <c r="O624" s="5">
        <v>0.0</v>
      </c>
      <c r="P624" s="5">
        <v>0.0</v>
      </c>
      <c r="Q624" s="5">
        <v>1.0</v>
      </c>
      <c r="R624" s="5">
        <v>0.0</v>
      </c>
      <c r="S624" s="5">
        <v>0.0</v>
      </c>
      <c r="T624" s="5">
        <v>0.0</v>
      </c>
      <c r="U624" s="5">
        <v>0.0</v>
      </c>
      <c r="V624" s="5">
        <v>0.0</v>
      </c>
      <c r="W624" s="5">
        <v>0.0</v>
      </c>
      <c r="X624" s="5">
        <v>0.0</v>
      </c>
      <c r="Y624" s="5">
        <v>0.0</v>
      </c>
      <c r="Z624" s="5">
        <v>0.0</v>
      </c>
      <c r="AA624" s="5">
        <v>0.0</v>
      </c>
      <c r="AB624" s="5">
        <v>0.0</v>
      </c>
      <c r="AC624" s="5">
        <v>0.0</v>
      </c>
      <c r="AD624" s="5">
        <v>0.0</v>
      </c>
      <c r="AE624" s="5">
        <v>0.0</v>
      </c>
      <c r="AF624" s="6">
        <f>IFERROR(__xludf.DUMMYFUNCTION("IFERROR(
  VLOOKUP(
    A624,
    IMPORTRANGE(
      ""1ZygntHC1J6IxzKbTidmOyf5nUyW4GCLurHCjexrLm_o        "",
      ""HTMLキャッシュ!A:F""
    ),
    3,
    FALSE
  ),
  0
)
"),46017.77884259259)</f>
        <v>46017.77884</v>
      </c>
      <c r="AG624" s="5"/>
      <c r="AH624" s="5"/>
      <c r="AI624" s="5"/>
      <c r="AJ624" s="5"/>
      <c r="AK624" s="5"/>
      <c r="AL624" s="5"/>
      <c r="AM624" s="5"/>
      <c r="AN624" s="5"/>
      <c r="AO624" s="5"/>
      <c r="AP624" s="5"/>
      <c r="AQ624" s="5"/>
      <c r="AR624" s="3"/>
      <c r="AS624" s="5"/>
      <c r="AT624" s="5"/>
      <c r="AU624" s="5"/>
      <c r="AV624" s="5"/>
      <c r="AW624" s="5"/>
      <c r="AX624" s="5"/>
      <c r="AY624" s="5"/>
      <c r="AZ624" s="7"/>
      <c r="BA624" s="7"/>
    </row>
    <row r="625" ht="16.5" customHeight="1">
      <c r="A625" s="4" t="s">
        <v>1282</v>
      </c>
      <c r="B625" s="5">
        <v>0.0</v>
      </c>
      <c r="C625" s="5">
        <v>1.0</v>
      </c>
      <c r="D625" s="1" t="s">
        <v>1283</v>
      </c>
      <c r="E625" s="5">
        <v>0.0</v>
      </c>
      <c r="F625" s="5">
        <v>0.0</v>
      </c>
      <c r="G625" s="5">
        <v>0.0</v>
      </c>
      <c r="H625" s="5">
        <v>0.0</v>
      </c>
      <c r="I625" s="5">
        <v>0.0</v>
      </c>
      <c r="J625" s="5">
        <v>0.0</v>
      </c>
      <c r="K625" s="5">
        <v>0.0</v>
      </c>
      <c r="L625" s="5">
        <v>0.0</v>
      </c>
      <c r="M625" s="5">
        <v>0.0</v>
      </c>
      <c r="N625" s="5">
        <v>1.0</v>
      </c>
      <c r="O625" s="5">
        <v>0.0</v>
      </c>
      <c r="P625" s="5">
        <v>0.0</v>
      </c>
      <c r="Q625" s="5">
        <v>0.0</v>
      </c>
      <c r="R625" s="5">
        <v>0.0</v>
      </c>
      <c r="S625" s="5">
        <v>0.0</v>
      </c>
      <c r="T625" s="5">
        <v>0.0</v>
      </c>
      <c r="U625" s="5">
        <v>0.0</v>
      </c>
      <c r="V625" s="5">
        <v>0.0</v>
      </c>
      <c r="W625" s="5">
        <v>0.0</v>
      </c>
      <c r="X625" s="5">
        <v>0.0</v>
      </c>
      <c r="Y625" s="5">
        <v>0.0</v>
      </c>
      <c r="Z625" s="5">
        <v>0.0</v>
      </c>
      <c r="AA625" s="5">
        <v>0.0</v>
      </c>
      <c r="AB625" s="5">
        <v>0.0</v>
      </c>
      <c r="AC625" s="5">
        <v>0.0</v>
      </c>
      <c r="AD625" s="5">
        <v>0.0</v>
      </c>
      <c r="AE625" s="5">
        <v>0.0</v>
      </c>
      <c r="AF625" s="6">
        <f>IFERROR(__xludf.DUMMYFUNCTION("IFERROR(
  VLOOKUP(
    A625,
    IMPORTRANGE(
      ""1ZygntHC1J6IxzKbTidmOyf5nUyW4GCLurHCjexrLm_o        "",
      ""HTMLキャッシュ!A:F""
    ),
    3,
    FALSE
  ),
  0
)
"),46080.80793981482)</f>
        <v>46080.80794</v>
      </c>
      <c r="AG625" s="5"/>
      <c r="AH625" s="5"/>
      <c r="AI625" s="5"/>
      <c r="AJ625" s="5"/>
      <c r="AK625" s="5"/>
      <c r="AL625" s="5"/>
      <c r="AM625" s="5"/>
      <c r="AN625" s="5"/>
      <c r="AO625" s="5"/>
      <c r="AP625" s="5"/>
      <c r="AQ625" s="5"/>
      <c r="AR625" s="3"/>
      <c r="AS625" s="5"/>
      <c r="AT625" s="5"/>
      <c r="AU625" s="5"/>
      <c r="AV625" s="5"/>
      <c r="AW625" s="5"/>
      <c r="AX625" s="5"/>
      <c r="AY625" s="5"/>
      <c r="AZ625" s="7"/>
      <c r="BA625" s="7"/>
    </row>
    <row r="626" ht="16.5" customHeight="1">
      <c r="A626" s="4" t="s">
        <v>1284</v>
      </c>
      <c r="B626" s="5">
        <v>0.0</v>
      </c>
      <c r="C626" s="5">
        <v>1.0</v>
      </c>
      <c r="D626" s="1" t="s">
        <v>1285</v>
      </c>
      <c r="E626" s="5">
        <v>0.0</v>
      </c>
      <c r="F626" s="5">
        <v>0.0</v>
      </c>
      <c r="G626" s="5">
        <v>0.0</v>
      </c>
      <c r="H626" s="5">
        <v>0.0</v>
      </c>
      <c r="I626" s="5">
        <v>0.0</v>
      </c>
      <c r="J626" s="5">
        <v>0.0</v>
      </c>
      <c r="K626" s="5">
        <v>0.0</v>
      </c>
      <c r="L626" s="5">
        <v>0.0</v>
      </c>
      <c r="M626" s="5">
        <v>0.0</v>
      </c>
      <c r="N626" s="5">
        <v>1.0</v>
      </c>
      <c r="O626" s="5">
        <v>0.0</v>
      </c>
      <c r="P626" s="5">
        <v>0.0</v>
      </c>
      <c r="Q626" s="5">
        <v>0.0</v>
      </c>
      <c r="R626" s="5">
        <v>0.0</v>
      </c>
      <c r="S626" s="5">
        <v>0.0</v>
      </c>
      <c r="T626" s="5">
        <v>0.0</v>
      </c>
      <c r="U626" s="5">
        <v>0.0</v>
      </c>
      <c r="V626" s="5">
        <v>0.0</v>
      </c>
      <c r="W626" s="5">
        <v>0.0</v>
      </c>
      <c r="X626" s="5">
        <v>0.0</v>
      </c>
      <c r="Y626" s="5">
        <v>0.0</v>
      </c>
      <c r="Z626" s="5">
        <v>0.0</v>
      </c>
      <c r="AA626" s="5">
        <v>0.0</v>
      </c>
      <c r="AB626" s="5">
        <v>0.0</v>
      </c>
      <c r="AC626" s="5">
        <v>0.0</v>
      </c>
      <c r="AD626" s="5">
        <v>0.0</v>
      </c>
      <c r="AE626" s="5">
        <v>0.0</v>
      </c>
      <c r="AF626" s="6">
        <f>IFERROR(__xludf.DUMMYFUNCTION("IFERROR(
  VLOOKUP(
    A626,
    IMPORTRANGE(
      ""1ZygntHC1J6IxzKbTidmOyf5nUyW4GCLurHCjexrLm_o        "",
      ""HTMLキャッシュ!A:F""
    ),
    3,
    FALSE
  ),
  0
)
"),46080.826736111114)</f>
        <v>46080.82674</v>
      </c>
      <c r="AG626" s="5"/>
      <c r="AH626" s="5"/>
      <c r="AI626" s="5"/>
      <c r="AJ626" s="5"/>
      <c r="AK626" s="5"/>
      <c r="AL626" s="5"/>
      <c r="AM626" s="5"/>
      <c r="AN626" s="5"/>
      <c r="AO626" s="5"/>
      <c r="AP626" s="5"/>
      <c r="AQ626" s="5"/>
      <c r="AR626" s="3"/>
      <c r="AS626" s="5"/>
      <c r="AT626" s="5"/>
      <c r="AU626" s="5"/>
      <c r="AV626" s="5"/>
      <c r="AW626" s="5"/>
      <c r="AX626" s="5"/>
      <c r="AY626" s="5"/>
      <c r="AZ626" s="7"/>
      <c r="BA626" s="7"/>
    </row>
    <row r="627" ht="16.5" customHeight="1">
      <c r="A627" s="4" t="s">
        <v>1286</v>
      </c>
      <c r="B627" s="5">
        <v>0.0</v>
      </c>
      <c r="C627" s="5">
        <v>1.0</v>
      </c>
      <c r="D627" s="1" t="s">
        <v>1287</v>
      </c>
      <c r="E627" s="5">
        <v>0.0</v>
      </c>
      <c r="F627" s="5">
        <v>1.0</v>
      </c>
      <c r="G627" s="5">
        <v>0.0</v>
      </c>
      <c r="H627" s="5">
        <v>0.0</v>
      </c>
      <c r="I627" s="5">
        <v>0.0</v>
      </c>
      <c r="J627" s="5">
        <v>0.0</v>
      </c>
      <c r="K627" s="5">
        <v>0.0</v>
      </c>
      <c r="L627" s="5">
        <v>0.0</v>
      </c>
      <c r="M627" s="5">
        <v>0.0</v>
      </c>
      <c r="N627" s="5">
        <v>0.0</v>
      </c>
      <c r="O627" s="5">
        <v>0.0</v>
      </c>
      <c r="P627" s="5">
        <v>0.0</v>
      </c>
      <c r="Q627" s="5">
        <v>0.0</v>
      </c>
      <c r="R627" s="5">
        <v>0.0</v>
      </c>
      <c r="S627" s="5">
        <v>0.0</v>
      </c>
      <c r="T627" s="5">
        <v>0.0</v>
      </c>
      <c r="U627" s="5">
        <v>0.0</v>
      </c>
      <c r="V627" s="5">
        <v>0.0</v>
      </c>
      <c r="W627" s="5">
        <v>0.0</v>
      </c>
      <c r="X627" s="5">
        <v>0.0</v>
      </c>
      <c r="Y627" s="5">
        <v>0.0</v>
      </c>
      <c r="Z627" s="5">
        <v>0.0</v>
      </c>
      <c r="AA627" s="5">
        <v>0.0</v>
      </c>
      <c r="AB627" s="5">
        <v>0.0</v>
      </c>
      <c r="AC627" s="5">
        <v>0.0</v>
      </c>
      <c r="AD627" s="5">
        <v>0.0</v>
      </c>
      <c r="AE627" s="5">
        <v>0.0</v>
      </c>
      <c r="AF627" s="6">
        <f>IFERROR(__xludf.DUMMYFUNCTION("IFERROR(
  VLOOKUP(
    A627,
    IMPORTRANGE(
      ""1ZygntHC1J6IxzKbTidmOyf5nUyW4GCLurHCjexrLm_o        "",
      ""HTMLキャッシュ!A:F""
    ),
    3,
    FALSE
  ),
  0
)
"),46052.727326388886)</f>
        <v>46052.72733</v>
      </c>
      <c r="AG627" s="5"/>
      <c r="AH627" s="5"/>
      <c r="AI627" s="5"/>
      <c r="AJ627" s="5"/>
      <c r="AK627" s="5"/>
      <c r="AL627" s="5"/>
      <c r="AM627" s="5"/>
      <c r="AN627" s="5"/>
      <c r="AO627" s="5"/>
      <c r="AP627" s="5"/>
      <c r="AQ627" s="5"/>
      <c r="AR627" s="3"/>
      <c r="AS627" s="5"/>
      <c r="AT627" s="5"/>
      <c r="AU627" s="5"/>
      <c r="AV627" s="5"/>
      <c r="AW627" s="5"/>
      <c r="AX627" s="5"/>
      <c r="AY627" s="5"/>
      <c r="AZ627" s="7"/>
      <c r="BA627" s="7"/>
    </row>
    <row r="628" ht="16.5" customHeight="1">
      <c r="A628" s="1" t="s">
        <v>1288</v>
      </c>
      <c r="B628" s="5">
        <v>0.0</v>
      </c>
      <c r="C628" s="5">
        <v>1.0</v>
      </c>
      <c r="D628" s="1" t="s">
        <v>1289</v>
      </c>
      <c r="E628" s="5">
        <v>0.0</v>
      </c>
      <c r="F628" s="5">
        <v>1.0</v>
      </c>
      <c r="G628" s="5">
        <v>0.0</v>
      </c>
      <c r="H628" s="5">
        <v>0.0</v>
      </c>
      <c r="I628" s="5">
        <v>0.0</v>
      </c>
      <c r="J628" s="5">
        <v>0.0</v>
      </c>
      <c r="K628" s="5">
        <v>0.0</v>
      </c>
      <c r="L628" s="5">
        <v>0.0</v>
      </c>
      <c r="M628" s="5">
        <v>0.0</v>
      </c>
      <c r="N628" s="5">
        <v>0.0</v>
      </c>
      <c r="O628" s="5">
        <v>0.0</v>
      </c>
      <c r="P628" s="5">
        <v>0.0</v>
      </c>
      <c r="Q628" s="5">
        <v>0.0</v>
      </c>
      <c r="R628" s="5">
        <v>0.0</v>
      </c>
      <c r="S628" s="5">
        <v>0.0</v>
      </c>
      <c r="T628" s="5">
        <v>0.0</v>
      </c>
      <c r="U628" s="5">
        <v>0.0</v>
      </c>
      <c r="V628" s="5">
        <v>0.0</v>
      </c>
      <c r="W628" s="5">
        <v>0.0</v>
      </c>
      <c r="X628" s="5">
        <v>0.0</v>
      </c>
      <c r="Y628" s="5">
        <v>0.0</v>
      </c>
      <c r="Z628" s="5">
        <v>0.0</v>
      </c>
      <c r="AA628" s="5">
        <v>0.0</v>
      </c>
      <c r="AB628" s="5">
        <v>0.0</v>
      </c>
      <c r="AC628" s="5">
        <v>0.0</v>
      </c>
      <c r="AD628" s="5">
        <v>0.0</v>
      </c>
      <c r="AE628" s="5">
        <v>0.0</v>
      </c>
      <c r="AF628" s="6">
        <f>IFERROR(__xludf.DUMMYFUNCTION("IFERROR(
  VLOOKUP(
    A628,
    IMPORTRANGE(
      ""1ZygntHC1J6IxzKbTidmOyf5nUyW4GCLurHCjexrLm_o        "",
      ""HTMLキャッシュ!A:F""
    ),
    3,
    FALSE
  ),
  0
)
"),46059.71832175926)</f>
        <v>46059.71832</v>
      </c>
      <c r="AG628" s="5"/>
      <c r="AH628" s="5"/>
      <c r="AI628" s="5"/>
      <c r="AJ628" s="5"/>
      <c r="AK628" s="5"/>
      <c r="AL628" s="5"/>
      <c r="AM628" s="5"/>
      <c r="AN628" s="5"/>
      <c r="AO628" s="5"/>
      <c r="AP628" s="5"/>
      <c r="AQ628" s="5"/>
      <c r="AR628" s="3"/>
      <c r="AS628" s="5"/>
      <c r="AT628" s="5"/>
      <c r="AU628" s="5"/>
      <c r="AV628" s="5"/>
      <c r="AW628" s="5"/>
      <c r="AX628" s="5"/>
      <c r="AY628" s="5"/>
      <c r="AZ628" s="7"/>
      <c r="BA628" s="7"/>
    </row>
    <row r="629" ht="16.5" customHeight="1">
      <c r="A629" s="4" t="s">
        <v>1290</v>
      </c>
      <c r="B629" s="5">
        <v>0.0</v>
      </c>
      <c r="C629" s="5">
        <v>1.0</v>
      </c>
      <c r="D629" s="1" t="s">
        <v>1291</v>
      </c>
      <c r="E629" s="5">
        <v>0.0</v>
      </c>
      <c r="F629" s="5">
        <v>0.0</v>
      </c>
      <c r="G629" s="5">
        <v>0.0</v>
      </c>
      <c r="H629" s="5">
        <v>0.0</v>
      </c>
      <c r="I629" s="5">
        <v>0.0</v>
      </c>
      <c r="J629" s="5">
        <v>0.0</v>
      </c>
      <c r="K629" s="5">
        <v>0.0</v>
      </c>
      <c r="L629" s="5">
        <v>0.0</v>
      </c>
      <c r="M629" s="5">
        <v>0.0</v>
      </c>
      <c r="N629" s="5">
        <v>0.0</v>
      </c>
      <c r="O629" s="5">
        <v>0.0</v>
      </c>
      <c r="P629" s="5">
        <v>0.0</v>
      </c>
      <c r="Q629" s="5">
        <v>0.0</v>
      </c>
      <c r="R629" s="5">
        <v>0.0</v>
      </c>
      <c r="S629" s="5">
        <v>0.0</v>
      </c>
      <c r="T629" s="5">
        <v>0.0</v>
      </c>
      <c r="U629" s="5">
        <v>1.0</v>
      </c>
      <c r="V629" s="5">
        <v>0.0</v>
      </c>
      <c r="W629" s="5">
        <v>0.0</v>
      </c>
      <c r="X629" s="5">
        <v>0.0</v>
      </c>
      <c r="Y629" s="5">
        <v>0.0</v>
      </c>
      <c r="Z629" s="5">
        <v>0.0</v>
      </c>
      <c r="AA629" s="5">
        <v>0.0</v>
      </c>
      <c r="AB629" s="5">
        <v>0.0</v>
      </c>
      <c r="AC629" s="5">
        <v>0.0</v>
      </c>
      <c r="AD629" s="5">
        <v>0.0</v>
      </c>
      <c r="AE629" s="5">
        <v>0.0</v>
      </c>
      <c r="AF629" s="6">
        <f>IFERROR(__xludf.DUMMYFUNCTION("IFERROR(
  VLOOKUP(
    A629,
    IMPORTRANGE(
      ""1ZygntHC1J6IxzKbTidmOyf5nUyW4GCLurHCjexrLm_o        "",
      ""HTMLキャッシュ!A:F""
    ),
    3,
    FALSE
  ),
  0
)
"),46059.72143518519)</f>
        <v>46059.72144</v>
      </c>
      <c r="AG629" s="5"/>
      <c r="AH629" s="5"/>
      <c r="AI629" s="5"/>
      <c r="AJ629" s="5"/>
      <c r="AK629" s="5"/>
      <c r="AL629" s="5"/>
      <c r="AM629" s="5"/>
      <c r="AN629" s="5"/>
      <c r="AO629" s="5"/>
      <c r="AP629" s="5"/>
      <c r="AQ629" s="5"/>
      <c r="AR629" s="3"/>
      <c r="AS629" s="5"/>
      <c r="AT629" s="5"/>
      <c r="AU629" s="5"/>
      <c r="AV629" s="5"/>
      <c r="AW629" s="5"/>
      <c r="AX629" s="5"/>
      <c r="AY629" s="5"/>
      <c r="AZ629" s="7"/>
      <c r="BA629" s="7"/>
    </row>
    <row r="630" ht="16.5" customHeight="1">
      <c r="A630" s="4" t="s">
        <v>1292</v>
      </c>
      <c r="B630" s="5">
        <v>27.0</v>
      </c>
      <c r="C630" s="5">
        <v>1.0</v>
      </c>
      <c r="D630" s="1" t="s">
        <v>1293</v>
      </c>
      <c r="E630" s="5">
        <v>0.0</v>
      </c>
      <c r="F630" s="5">
        <v>0.0</v>
      </c>
      <c r="G630" s="5">
        <v>1.0</v>
      </c>
      <c r="H630" s="5">
        <v>0.0</v>
      </c>
      <c r="I630" s="5">
        <v>0.0</v>
      </c>
      <c r="J630" s="5">
        <v>0.0</v>
      </c>
      <c r="K630" s="5">
        <v>0.0</v>
      </c>
      <c r="L630" s="5">
        <v>0.0</v>
      </c>
      <c r="M630" s="5">
        <v>0.0</v>
      </c>
      <c r="N630" s="5">
        <v>0.0</v>
      </c>
      <c r="O630" s="5">
        <v>0.0</v>
      </c>
      <c r="P630" s="5">
        <v>0.0</v>
      </c>
      <c r="Q630" s="5">
        <v>0.0</v>
      </c>
      <c r="R630" s="5">
        <v>0.0</v>
      </c>
      <c r="S630" s="5">
        <v>0.0</v>
      </c>
      <c r="T630" s="5">
        <v>0.0</v>
      </c>
      <c r="U630" s="5">
        <v>0.0</v>
      </c>
      <c r="V630" s="5">
        <v>0.0</v>
      </c>
      <c r="W630" s="5">
        <v>0.0</v>
      </c>
      <c r="X630" s="5">
        <v>0.0</v>
      </c>
      <c r="Y630" s="5">
        <v>0.0</v>
      </c>
      <c r="Z630" s="5">
        <v>0.0</v>
      </c>
      <c r="AA630" s="5">
        <v>0.0</v>
      </c>
      <c r="AB630" s="5">
        <v>0.0</v>
      </c>
      <c r="AC630" s="5">
        <v>0.0</v>
      </c>
      <c r="AD630" s="5">
        <v>0.0</v>
      </c>
      <c r="AE630" s="5">
        <v>0.0</v>
      </c>
      <c r="AF630" s="6">
        <f>IFERROR(__xludf.DUMMYFUNCTION("IFERROR(
  VLOOKUP(
    A630,
    IMPORTRANGE(
      ""1ZygntHC1J6IxzKbTidmOyf5nUyW4GCLurHCjexrLm_o        "",
      ""HTMLキャッシュ!A:F""
    ),
    3,
    FALSE
  ),
  0
)
"),46086.793078703704)</f>
        <v>46086.79308</v>
      </c>
      <c r="AG630" s="5"/>
      <c r="AH630" s="5"/>
      <c r="AI630" s="5"/>
      <c r="AJ630" s="5"/>
      <c r="AK630" s="5"/>
      <c r="AL630" s="5"/>
      <c r="AM630" s="5"/>
      <c r="AN630" s="5"/>
      <c r="AO630" s="5"/>
      <c r="AP630" s="5"/>
      <c r="AQ630" s="5"/>
      <c r="AR630" s="3"/>
      <c r="AS630" s="5"/>
      <c r="AT630" s="5"/>
      <c r="AU630" s="5"/>
      <c r="AV630" s="5"/>
      <c r="AW630" s="5"/>
      <c r="AX630" s="5"/>
      <c r="AY630" s="5"/>
      <c r="AZ630" s="7"/>
      <c r="BA630" s="7"/>
    </row>
    <row r="631" ht="16.5" customHeight="1">
      <c r="A631" s="4" t="s">
        <v>1294</v>
      </c>
      <c r="B631" s="5">
        <v>0.0</v>
      </c>
      <c r="C631" s="5">
        <v>1.0</v>
      </c>
      <c r="D631" s="1" t="s">
        <v>1295</v>
      </c>
      <c r="E631" s="5">
        <v>0.0</v>
      </c>
      <c r="F631" s="5">
        <v>0.0</v>
      </c>
      <c r="G631" s="5">
        <v>0.0</v>
      </c>
      <c r="H631" s="5">
        <v>0.0</v>
      </c>
      <c r="I631" s="5">
        <v>0.0</v>
      </c>
      <c r="J631" s="5">
        <v>1.0</v>
      </c>
      <c r="K631" s="5">
        <v>0.0</v>
      </c>
      <c r="L631" s="5">
        <v>0.0</v>
      </c>
      <c r="M631" s="5">
        <v>0.0</v>
      </c>
      <c r="N631" s="5">
        <v>0.0</v>
      </c>
      <c r="O631" s="5">
        <v>0.0</v>
      </c>
      <c r="P631" s="5">
        <v>0.0</v>
      </c>
      <c r="Q631" s="5">
        <v>0.0</v>
      </c>
      <c r="R631" s="5">
        <v>0.0</v>
      </c>
      <c r="S631" s="5">
        <v>0.0</v>
      </c>
      <c r="T631" s="5">
        <v>0.0</v>
      </c>
      <c r="U631" s="5">
        <v>0.0</v>
      </c>
      <c r="V631" s="5">
        <v>0.0</v>
      </c>
      <c r="W631" s="5">
        <v>0.0</v>
      </c>
      <c r="X631" s="5">
        <v>0.0</v>
      </c>
      <c r="Y631" s="5">
        <v>0.0</v>
      </c>
      <c r="Z631" s="5">
        <v>0.0</v>
      </c>
      <c r="AA631" s="5">
        <v>0.0</v>
      </c>
      <c r="AB631" s="5">
        <v>0.0</v>
      </c>
      <c r="AC631" s="5">
        <v>0.0</v>
      </c>
      <c r="AD631" s="5">
        <v>0.0</v>
      </c>
      <c r="AE631" s="5">
        <v>0.0</v>
      </c>
      <c r="AF631" s="6">
        <f>IFERROR(__xludf.DUMMYFUNCTION("IFERROR(
  VLOOKUP(
    A631,
    IMPORTRANGE(
      ""1ZygntHC1J6IxzKbTidmOyf5nUyW4GCLurHCjexrLm_o        "",
      ""HTMLキャッシュ!A:F""
    ),
    3,
    FALSE
  ),
  0
)
"),46077.72269675926)</f>
        <v>46077.7227</v>
      </c>
      <c r="AG631" s="5"/>
      <c r="AH631" s="5"/>
      <c r="AI631" s="5"/>
      <c r="AJ631" s="5"/>
      <c r="AK631" s="5"/>
      <c r="AL631" s="5"/>
      <c r="AM631" s="5"/>
      <c r="AN631" s="5"/>
      <c r="AO631" s="5"/>
      <c r="AP631" s="5"/>
      <c r="AQ631" s="5"/>
      <c r="AR631" s="3"/>
      <c r="AS631" s="5"/>
      <c r="AT631" s="5"/>
      <c r="AU631" s="5"/>
      <c r="AV631" s="5"/>
      <c r="AW631" s="5"/>
      <c r="AX631" s="5"/>
      <c r="AY631" s="5"/>
      <c r="AZ631" s="7"/>
      <c r="BA631" s="7"/>
    </row>
    <row r="632" ht="16.5" customHeight="1">
      <c r="A632" s="4" t="s">
        <v>1296</v>
      </c>
      <c r="B632" s="5">
        <v>4.0</v>
      </c>
      <c r="C632" s="5">
        <v>1.0</v>
      </c>
      <c r="D632" s="1" t="s">
        <v>1297</v>
      </c>
      <c r="E632" s="5">
        <v>0.0</v>
      </c>
      <c r="F632" s="5">
        <v>1.0</v>
      </c>
      <c r="G632" s="5">
        <v>0.0</v>
      </c>
      <c r="H632" s="5">
        <v>0.0</v>
      </c>
      <c r="I632" s="5">
        <v>0.0</v>
      </c>
      <c r="J632" s="5">
        <v>0.0</v>
      </c>
      <c r="K632" s="5">
        <v>0.0</v>
      </c>
      <c r="L632" s="5">
        <v>0.0</v>
      </c>
      <c r="M632" s="5">
        <v>0.0</v>
      </c>
      <c r="N632" s="5">
        <v>0.0</v>
      </c>
      <c r="O632" s="5">
        <v>0.0</v>
      </c>
      <c r="P632" s="5">
        <v>0.0</v>
      </c>
      <c r="Q632" s="5">
        <v>0.0</v>
      </c>
      <c r="R632" s="5">
        <v>0.0</v>
      </c>
      <c r="S632" s="5">
        <v>0.0</v>
      </c>
      <c r="T632" s="5">
        <v>0.0</v>
      </c>
      <c r="U632" s="5">
        <v>0.0</v>
      </c>
      <c r="V632" s="5">
        <v>0.0</v>
      </c>
      <c r="W632" s="5">
        <v>0.0</v>
      </c>
      <c r="X632" s="5">
        <v>0.0</v>
      </c>
      <c r="Y632" s="5">
        <v>0.0</v>
      </c>
      <c r="Z632" s="5">
        <v>0.0</v>
      </c>
      <c r="AA632" s="5">
        <v>0.0</v>
      </c>
      <c r="AB632" s="5">
        <v>0.0</v>
      </c>
      <c r="AC632" s="5">
        <v>0.0</v>
      </c>
      <c r="AD632" s="5">
        <v>0.0</v>
      </c>
      <c r="AE632" s="5">
        <v>0.0</v>
      </c>
      <c r="AF632" s="6">
        <f>IFERROR(__xludf.DUMMYFUNCTION("IFERROR(
  VLOOKUP(
    A632,
    IMPORTRANGE(
      ""1ZygntHC1J6IxzKbTidmOyf5nUyW4GCLurHCjexrLm_o        "",
      ""HTMLキャッシュ!A:F""
    ),
    3,
    FALSE
  ),
  0
)
"),46052.68497685185)</f>
        <v>46052.68498</v>
      </c>
      <c r="AG632" s="5"/>
      <c r="AH632" s="5"/>
      <c r="AI632" s="5"/>
      <c r="AJ632" s="5"/>
      <c r="AK632" s="5"/>
      <c r="AL632" s="5"/>
      <c r="AM632" s="5"/>
      <c r="AN632" s="5"/>
      <c r="AO632" s="5"/>
      <c r="AP632" s="5"/>
      <c r="AQ632" s="5"/>
      <c r="AR632" s="3"/>
      <c r="AS632" s="5"/>
      <c r="AT632" s="5"/>
      <c r="AU632" s="5"/>
      <c r="AV632" s="5"/>
      <c r="AW632" s="5"/>
      <c r="AX632" s="5"/>
      <c r="AY632" s="5"/>
      <c r="AZ632" s="7"/>
      <c r="BA632" s="7"/>
    </row>
    <row r="633" ht="16.5" customHeight="1">
      <c r="A633" s="4" t="s">
        <v>1298</v>
      </c>
      <c r="B633" s="5">
        <v>2.0</v>
      </c>
      <c r="C633" s="5">
        <v>1.0</v>
      </c>
      <c r="D633" s="1" t="s">
        <v>1299</v>
      </c>
      <c r="E633" s="5">
        <v>0.0</v>
      </c>
      <c r="F633" s="5">
        <v>0.0</v>
      </c>
      <c r="G633" s="5">
        <v>1.0</v>
      </c>
      <c r="H633" s="5">
        <v>0.0</v>
      </c>
      <c r="I633" s="5">
        <v>0.0</v>
      </c>
      <c r="J633" s="5">
        <v>0.0</v>
      </c>
      <c r="K633" s="5">
        <v>0.0</v>
      </c>
      <c r="L633" s="5">
        <v>0.0</v>
      </c>
      <c r="M633" s="5">
        <v>0.0</v>
      </c>
      <c r="N633" s="5">
        <v>0.0</v>
      </c>
      <c r="O633" s="5">
        <v>0.0</v>
      </c>
      <c r="P633" s="5">
        <v>0.0</v>
      </c>
      <c r="Q633" s="5">
        <v>0.0</v>
      </c>
      <c r="R633" s="5">
        <v>0.0</v>
      </c>
      <c r="S633" s="5">
        <v>0.0</v>
      </c>
      <c r="T633" s="5">
        <v>0.0</v>
      </c>
      <c r="U633" s="5">
        <v>0.0</v>
      </c>
      <c r="V633" s="5">
        <v>0.0</v>
      </c>
      <c r="W633" s="5">
        <v>0.0</v>
      </c>
      <c r="X633" s="5">
        <v>0.0</v>
      </c>
      <c r="Y633" s="5">
        <v>0.0</v>
      </c>
      <c r="Z633" s="5">
        <v>0.0</v>
      </c>
      <c r="AA633" s="5">
        <v>0.0</v>
      </c>
      <c r="AB633" s="5">
        <v>0.0</v>
      </c>
      <c r="AC633" s="5">
        <v>0.0</v>
      </c>
      <c r="AD633" s="5">
        <v>0.0</v>
      </c>
      <c r="AE633" s="5">
        <v>0.0</v>
      </c>
      <c r="AF633" s="6">
        <f>IFERROR(__xludf.DUMMYFUNCTION("IFERROR(
  VLOOKUP(
    A633,
    IMPORTRANGE(
      ""1ZygntHC1J6IxzKbTidmOyf5nUyW4GCLurHCjexrLm_o        "",
      ""HTMLキャッシュ!A:F""
    ),
    3,
    FALSE
  ),
  0
)
"),46053.69453703704)</f>
        <v>46053.69454</v>
      </c>
      <c r="AG633" s="5"/>
      <c r="AH633" s="5"/>
      <c r="AI633" s="5"/>
      <c r="AJ633" s="5"/>
      <c r="AK633" s="5"/>
      <c r="AL633" s="5"/>
      <c r="AM633" s="5"/>
      <c r="AN633" s="5"/>
      <c r="AO633" s="5"/>
      <c r="AP633" s="5"/>
      <c r="AQ633" s="5"/>
      <c r="AR633" s="3"/>
      <c r="AS633" s="5"/>
      <c r="AT633" s="5"/>
      <c r="AU633" s="5"/>
      <c r="AV633" s="5"/>
      <c r="AW633" s="5"/>
      <c r="AX633" s="5"/>
      <c r="AY633" s="5"/>
      <c r="AZ633" s="7"/>
      <c r="BA633" s="7"/>
    </row>
    <row r="634" ht="16.5" customHeight="1">
      <c r="A634" s="4" t="s">
        <v>1300</v>
      </c>
      <c r="B634" s="5">
        <v>1.0</v>
      </c>
      <c r="C634" s="5">
        <v>1.0</v>
      </c>
      <c r="D634" s="1" t="s">
        <v>1301</v>
      </c>
      <c r="E634" s="5">
        <v>0.0</v>
      </c>
      <c r="F634" s="5">
        <v>0.0</v>
      </c>
      <c r="G634" s="5">
        <v>0.0</v>
      </c>
      <c r="H634" s="5">
        <v>0.0</v>
      </c>
      <c r="I634" s="5">
        <v>0.0</v>
      </c>
      <c r="J634" s="5">
        <v>0.0</v>
      </c>
      <c r="K634" s="5">
        <v>0.0</v>
      </c>
      <c r="L634" s="5">
        <v>0.0</v>
      </c>
      <c r="M634" s="5">
        <v>0.0</v>
      </c>
      <c r="N634" s="5">
        <v>0.0</v>
      </c>
      <c r="O634" s="5">
        <v>0.0</v>
      </c>
      <c r="P634" s="5">
        <v>0.0</v>
      </c>
      <c r="Q634" s="5">
        <v>0.0</v>
      </c>
      <c r="R634" s="5">
        <v>0.0</v>
      </c>
      <c r="S634" s="5">
        <v>0.0</v>
      </c>
      <c r="T634" s="5">
        <v>0.0</v>
      </c>
      <c r="U634" s="5">
        <v>0.0</v>
      </c>
      <c r="V634" s="5">
        <v>0.0</v>
      </c>
      <c r="W634" s="5">
        <v>0.0</v>
      </c>
      <c r="X634" s="5">
        <v>0.0</v>
      </c>
      <c r="Y634" s="5">
        <v>0.0</v>
      </c>
      <c r="Z634" s="5">
        <v>0.0</v>
      </c>
      <c r="AA634" s="5">
        <v>0.0</v>
      </c>
      <c r="AB634" s="5">
        <v>0.0</v>
      </c>
      <c r="AC634" s="5">
        <v>0.0</v>
      </c>
      <c r="AD634" s="5">
        <v>0.0</v>
      </c>
      <c r="AE634" s="5">
        <v>1.0</v>
      </c>
      <c r="AF634" s="6">
        <f>IFERROR(__xludf.DUMMYFUNCTION("IFERROR(
  VLOOKUP(
    A634,
    IMPORTRANGE(
      ""1ZygntHC1J6IxzKbTidmOyf5nUyW4GCLurHCjexrLm_o        "",
      ""HTMLキャッシュ!A:F""
    ),
    3,
    FALSE
  ),
  0
)
"),46078.60596064815)</f>
        <v>46078.60596</v>
      </c>
      <c r="AG634" s="5"/>
      <c r="AH634" s="5"/>
      <c r="AI634" s="5"/>
      <c r="AJ634" s="5"/>
      <c r="AK634" s="5"/>
      <c r="AL634" s="5"/>
      <c r="AM634" s="5"/>
      <c r="AN634" s="5"/>
      <c r="AO634" s="5"/>
      <c r="AP634" s="5"/>
      <c r="AQ634" s="5"/>
      <c r="AR634" s="3"/>
      <c r="AS634" s="5"/>
      <c r="AT634" s="5"/>
      <c r="AU634" s="5"/>
      <c r="AV634" s="5"/>
      <c r="AW634" s="5"/>
      <c r="AX634" s="5"/>
      <c r="AY634" s="5"/>
      <c r="AZ634" s="7"/>
      <c r="BA634" s="7"/>
    </row>
    <row r="635" ht="16.5" customHeight="1">
      <c r="A635" s="4" t="s">
        <v>1302</v>
      </c>
      <c r="B635" s="5">
        <v>0.0</v>
      </c>
      <c r="C635" s="5">
        <v>1.0</v>
      </c>
      <c r="D635" s="1" t="s">
        <v>1303</v>
      </c>
      <c r="E635" s="5">
        <v>0.0</v>
      </c>
      <c r="F635" s="5">
        <v>0.0</v>
      </c>
      <c r="G635" s="5">
        <v>0.0</v>
      </c>
      <c r="H635" s="5">
        <v>0.0</v>
      </c>
      <c r="I635" s="5">
        <v>0.0</v>
      </c>
      <c r="J635" s="5">
        <v>0.0</v>
      </c>
      <c r="K635" s="5">
        <v>0.0</v>
      </c>
      <c r="L635" s="5">
        <v>0.0</v>
      </c>
      <c r="M635" s="5">
        <v>0.0</v>
      </c>
      <c r="N635" s="5">
        <v>0.0</v>
      </c>
      <c r="O635" s="5">
        <v>0.0</v>
      </c>
      <c r="P635" s="5">
        <v>0.0</v>
      </c>
      <c r="Q635" s="5">
        <v>0.0</v>
      </c>
      <c r="R635" s="5">
        <v>0.0</v>
      </c>
      <c r="S635" s="5">
        <v>0.0</v>
      </c>
      <c r="T635" s="5">
        <v>0.0</v>
      </c>
      <c r="U635" s="5">
        <v>1.0</v>
      </c>
      <c r="V635" s="5">
        <v>0.0</v>
      </c>
      <c r="W635" s="5">
        <v>0.0</v>
      </c>
      <c r="X635" s="5">
        <v>0.0</v>
      </c>
      <c r="Y635" s="5">
        <v>0.0</v>
      </c>
      <c r="Z635" s="5">
        <v>0.0</v>
      </c>
      <c r="AA635" s="5">
        <v>0.0</v>
      </c>
      <c r="AB635" s="5">
        <v>0.0</v>
      </c>
      <c r="AC635" s="5">
        <v>0.0</v>
      </c>
      <c r="AD635" s="5">
        <v>0.0</v>
      </c>
      <c r="AE635" s="5">
        <v>0.0</v>
      </c>
      <c r="AF635" s="6">
        <f>IFERROR(__xludf.DUMMYFUNCTION("IFERROR(
  VLOOKUP(
    A635,
    IMPORTRANGE(
      ""1ZygntHC1J6IxzKbTidmOyf5nUyW4GCLurHCjexrLm_o        "",
      ""HTMLキャッシュ!A:F""
    ),
    3,
    FALSE
  ),
  0
)
"),46048.668344907404)</f>
        <v>46048.66834</v>
      </c>
      <c r="AG635" s="5"/>
      <c r="AH635" s="5"/>
      <c r="AI635" s="5"/>
      <c r="AJ635" s="5"/>
      <c r="AK635" s="5"/>
      <c r="AL635" s="5"/>
      <c r="AM635" s="5"/>
      <c r="AN635" s="5"/>
      <c r="AO635" s="5"/>
      <c r="AP635" s="5"/>
      <c r="AQ635" s="5"/>
      <c r="AR635" s="3"/>
      <c r="AS635" s="5"/>
      <c r="AT635" s="5"/>
      <c r="AU635" s="5"/>
      <c r="AV635" s="5"/>
      <c r="AW635" s="5"/>
      <c r="AX635" s="5"/>
      <c r="AY635" s="5"/>
      <c r="AZ635" s="7"/>
      <c r="BA635" s="7"/>
    </row>
    <row r="636" ht="16.5" customHeight="1">
      <c r="A636" s="4" t="s">
        <v>1304</v>
      </c>
      <c r="B636" s="5">
        <v>5.0</v>
      </c>
      <c r="C636" s="5">
        <v>1.0</v>
      </c>
      <c r="D636" s="1" t="s">
        <v>1305</v>
      </c>
      <c r="E636" s="5">
        <v>0.0</v>
      </c>
      <c r="F636" s="5">
        <v>1.0</v>
      </c>
      <c r="G636" s="5">
        <v>0.0</v>
      </c>
      <c r="H636" s="5">
        <v>0.0</v>
      </c>
      <c r="I636" s="5">
        <v>0.0</v>
      </c>
      <c r="J636" s="5">
        <v>0.0</v>
      </c>
      <c r="K636" s="5">
        <v>0.0</v>
      </c>
      <c r="L636" s="5">
        <v>0.0</v>
      </c>
      <c r="M636" s="5">
        <v>0.0</v>
      </c>
      <c r="N636" s="5">
        <v>0.0</v>
      </c>
      <c r="O636" s="5">
        <v>0.0</v>
      </c>
      <c r="P636" s="5">
        <v>0.0</v>
      </c>
      <c r="Q636" s="5">
        <v>0.0</v>
      </c>
      <c r="R636" s="5">
        <v>0.0</v>
      </c>
      <c r="S636" s="5">
        <v>0.0</v>
      </c>
      <c r="T636" s="5">
        <v>0.0</v>
      </c>
      <c r="U636" s="5">
        <v>0.0</v>
      </c>
      <c r="V636" s="5">
        <v>0.0</v>
      </c>
      <c r="W636" s="5">
        <v>0.0</v>
      </c>
      <c r="X636" s="5">
        <v>0.0</v>
      </c>
      <c r="Y636" s="5">
        <v>0.0</v>
      </c>
      <c r="Z636" s="5">
        <v>0.0</v>
      </c>
      <c r="AA636" s="5">
        <v>0.0</v>
      </c>
      <c r="AB636" s="5">
        <v>0.0</v>
      </c>
      <c r="AC636" s="5">
        <v>0.0</v>
      </c>
      <c r="AD636" s="5">
        <v>0.0</v>
      </c>
      <c r="AE636" s="5">
        <v>0.0</v>
      </c>
      <c r="AF636" s="6">
        <f>IFERROR(__xludf.DUMMYFUNCTION("IFERROR(
  VLOOKUP(
    A636,
    IMPORTRANGE(
      ""1ZygntHC1J6IxzKbTidmOyf5nUyW4GCLurHCjexrLm_o        "",
      ""HTMLキャッシュ!A:F""
    ),
    3,
    FALSE
  ),
  0
)
"),46073.573969907404)</f>
        <v>46073.57397</v>
      </c>
      <c r="AG636" s="5"/>
      <c r="AH636" s="5"/>
      <c r="AI636" s="5"/>
      <c r="AJ636" s="5"/>
      <c r="AK636" s="5"/>
      <c r="AL636" s="5"/>
      <c r="AM636" s="5"/>
      <c r="AN636" s="5"/>
      <c r="AO636" s="5"/>
      <c r="AP636" s="5"/>
      <c r="AQ636" s="5"/>
      <c r="AR636" s="3"/>
      <c r="AS636" s="5"/>
      <c r="AT636" s="5"/>
      <c r="AU636" s="5"/>
      <c r="AV636" s="5"/>
      <c r="AW636" s="5"/>
      <c r="AX636" s="5"/>
      <c r="AY636" s="5"/>
      <c r="AZ636" s="7"/>
      <c r="BA636" s="7"/>
    </row>
    <row r="637" ht="16.5" customHeight="1">
      <c r="A637" s="4" t="s">
        <v>1306</v>
      </c>
      <c r="B637" s="5">
        <v>1.0</v>
      </c>
      <c r="C637" s="5">
        <v>1.0</v>
      </c>
      <c r="D637" s="1" t="s">
        <v>1307</v>
      </c>
      <c r="E637" s="5">
        <v>0.0</v>
      </c>
      <c r="F637" s="5">
        <v>1.0</v>
      </c>
      <c r="G637" s="5">
        <v>0.0</v>
      </c>
      <c r="H637" s="5">
        <v>0.0</v>
      </c>
      <c r="I637" s="5">
        <v>0.0</v>
      </c>
      <c r="J637" s="5">
        <v>0.0</v>
      </c>
      <c r="K637" s="5">
        <v>0.0</v>
      </c>
      <c r="L637" s="5">
        <v>0.0</v>
      </c>
      <c r="M637" s="5">
        <v>0.0</v>
      </c>
      <c r="N637" s="5">
        <v>0.0</v>
      </c>
      <c r="O637" s="5">
        <v>0.0</v>
      </c>
      <c r="P637" s="5">
        <v>0.0</v>
      </c>
      <c r="Q637" s="5">
        <v>0.0</v>
      </c>
      <c r="R637" s="5">
        <v>0.0</v>
      </c>
      <c r="S637" s="5">
        <v>0.0</v>
      </c>
      <c r="T637" s="5">
        <v>0.0</v>
      </c>
      <c r="U637" s="5">
        <v>0.0</v>
      </c>
      <c r="V637" s="5">
        <v>0.0</v>
      </c>
      <c r="W637" s="5">
        <v>0.0</v>
      </c>
      <c r="X637" s="5">
        <v>0.0</v>
      </c>
      <c r="Y637" s="5">
        <v>0.0</v>
      </c>
      <c r="Z637" s="5">
        <v>0.0</v>
      </c>
      <c r="AA637" s="5">
        <v>0.0</v>
      </c>
      <c r="AB637" s="5">
        <v>0.0</v>
      </c>
      <c r="AC637" s="5">
        <v>0.0</v>
      </c>
      <c r="AD637" s="5">
        <v>0.0</v>
      </c>
      <c r="AE637" s="5">
        <v>0.0</v>
      </c>
      <c r="AF637" s="6">
        <f>IFERROR(__xludf.DUMMYFUNCTION("IFERROR(
  VLOOKUP(
    A637,
    IMPORTRANGE(
      ""1ZygntHC1J6IxzKbTidmOyf5nUyW4GCLurHCjexrLm_o        "",
      ""HTMLキャッシュ!A:F""
    ),
    3,
    FALSE
  ),
  0
)
"),46013.5643287037)</f>
        <v>46013.56433</v>
      </c>
      <c r="AG637" s="5"/>
      <c r="AH637" s="5"/>
      <c r="AI637" s="5"/>
      <c r="AJ637" s="5"/>
      <c r="AK637" s="5"/>
      <c r="AL637" s="5"/>
      <c r="AM637" s="5"/>
      <c r="AN637" s="5"/>
      <c r="AO637" s="5"/>
      <c r="AP637" s="5"/>
      <c r="AQ637" s="5"/>
      <c r="AR637" s="3"/>
      <c r="AS637" s="5"/>
      <c r="AT637" s="5"/>
      <c r="AU637" s="5"/>
      <c r="AV637" s="5"/>
      <c r="AW637" s="5"/>
      <c r="AX637" s="5"/>
      <c r="AY637" s="5"/>
      <c r="AZ637" s="7"/>
      <c r="BA637" s="7"/>
    </row>
    <row r="638" ht="16.5" customHeight="1">
      <c r="A638" s="4" t="s">
        <v>1308</v>
      </c>
      <c r="B638" s="5">
        <v>0.0</v>
      </c>
      <c r="C638" s="5">
        <v>1.0</v>
      </c>
      <c r="D638" s="1" t="s">
        <v>1309</v>
      </c>
      <c r="E638" s="5">
        <v>0.0</v>
      </c>
      <c r="F638" s="5">
        <v>1.0</v>
      </c>
      <c r="G638" s="5">
        <v>0.0</v>
      </c>
      <c r="H638" s="5">
        <v>0.0</v>
      </c>
      <c r="I638" s="5">
        <v>0.0</v>
      </c>
      <c r="J638" s="5">
        <v>0.0</v>
      </c>
      <c r="K638" s="5">
        <v>0.0</v>
      </c>
      <c r="L638" s="5">
        <v>0.0</v>
      </c>
      <c r="M638" s="5">
        <v>0.0</v>
      </c>
      <c r="N638" s="5">
        <v>0.0</v>
      </c>
      <c r="O638" s="5">
        <v>0.0</v>
      </c>
      <c r="P638" s="5">
        <v>0.0</v>
      </c>
      <c r="Q638" s="5">
        <v>0.0</v>
      </c>
      <c r="R638" s="5">
        <v>0.0</v>
      </c>
      <c r="S638" s="5">
        <v>0.0</v>
      </c>
      <c r="T638" s="5">
        <v>0.0</v>
      </c>
      <c r="U638" s="5">
        <v>0.0</v>
      </c>
      <c r="V638" s="5">
        <v>0.0</v>
      </c>
      <c r="W638" s="5">
        <v>0.0</v>
      </c>
      <c r="X638" s="5">
        <v>0.0</v>
      </c>
      <c r="Y638" s="5">
        <v>0.0</v>
      </c>
      <c r="Z638" s="5">
        <v>0.0</v>
      </c>
      <c r="AA638" s="5">
        <v>0.0</v>
      </c>
      <c r="AB638" s="5">
        <v>0.0</v>
      </c>
      <c r="AC638" s="5">
        <v>0.0</v>
      </c>
      <c r="AD638" s="5">
        <v>0.0</v>
      </c>
      <c r="AE638" s="5">
        <v>0.0</v>
      </c>
      <c r="AF638" s="6">
        <f>IFERROR(__xludf.DUMMYFUNCTION("IFERROR(
  VLOOKUP(
    A638,
    IMPORTRANGE(
      ""1ZygntHC1J6IxzKbTidmOyf5nUyW4GCLurHCjexrLm_o        "",
      ""HTMLキャッシュ!A:F""
    ),
    3,
    FALSE
  ),
  0
)
"),45969.71672453704)</f>
        <v>45969.71672</v>
      </c>
      <c r="AG638" s="5"/>
      <c r="AH638" s="5"/>
      <c r="AI638" s="5"/>
      <c r="AJ638" s="5"/>
      <c r="AK638" s="5"/>
      <c r="AL638" s="5"/>
      <c r="AM638" s="5"/>
      <c r="AN638" s="5"/>
      <c r="AO638" s="5"/>
      <c r="AP638" s="5"/>
      <c r="AQ638" s="5"/>
      <c r="AR638" s="3"/>
      <c r="AS638" s="5"/>
      <c r="AT638" s="5"/>
      <c r="AU638" s="5"/>
      <c r="AV638" s="5"/>
      <c r="AW638" s="5"/>
      <c r="AX638" s="5"/>
      <c r="AY638" s="5"/>
      <c r="AZ638" s="7"/>
      <c r="BA638" s="7"/>
    </row>
    <row r="639" ht="16.5" customHeight="1">
      <c r="A639" s="4" t="s">
        <v>1310</v>
      </c>
      <c r="B639" s="5">
        <v>0.0</v>
      </c>
      <c r="C639" s="5">
        <v>1.0</v>
      </c>
      <c r="D639" s="1" t="s">
        <v>1311</v>
      </c>
      <c r="E639" s="5">
        <v>0.0</v>
      </c>
      <c r="F639" s="5">
        <v>0.0</v>
      </c>
      <c r="G639" s="5">
        <v>0.0</v>
      </c>
      <c r="H639" s="5">
        <v>0.0</v>
      </c>
      <c r="I639" s="5">
        <v>0.0</v>
      </c>
      <c r="J639" s="5">
        <v>0.0</v>
      </c>
      <c r="K639" s="5">
        <v>1.0</v>
      </c>
      <c r="L639" s="5">
        <v>0.0</v>
      </c>
      <c r="M639" s="5">
        <v>0.0</v>
      </c>
      <c r="N639" s="5">
        <v>0.0</v>
      </c>
      <c r="O639" s="5">
        <v>0.0</v>
      </c>
      <c r="P639" s="5">
        <v>0.0</v>
      </c>
      <c r="Q639" s="5">
        <v>0.0</v>
      </c>
      <c r="R639" s="5">
        <v>0.0</v>
      </c>
      <c r="S639" s="5">
        <v>0.0</v>
      </c>
      <c r="T639" s="5">
        <v>0.0</v>
      </c>
      <c r="U639" s="5">
        <v>0.0</v>
      </c>
      <c r="V639" s="5">
        <v>0.0</v>
      </c>
      <c r="W639" s="5">
        <v>0.0</v>
      </c>
      <c r="X639" s="5">
        <v>0.0</v>
      </c>
      <c r="Y639" s="5">
        <v>0.0</v>
      </c>
      <c r="Z639" s="5">
        <v>0.0</v>
      </c>
      <c r="AA639" s="5">
        <v>0.0</v>
      </c>
      <c r="AB639" s="5">
        <v>0.0</v>
      </c>
      <c r="AC639" s="5">
        <v>0.0</v>
      </c>
      <c r="AD639" s="5">
        <v>0.0</v>
      </c>
      <c r="AE639" s="5">
        <v>0.0</v>
      </c>
      <c r="AF639" s="6">
        <f>IFERROR(__xludf.DUMMYFUNCTION("IFERROR(
  VLOOKUP(
    A639,
    IMPORTRANGE(
      ""1ZygntHC1J6IxzKbTidmOyf5nUyW4GCLurHCjexrLm_o        "",
      ""HTMLキャッシュ!A:F""
    ),
    3,
    FALSE
  ),
  0
)
"),46083.72116898148)</f>
        <v>46083.72117</v>
      </c>
      <c r="AG639" s="5"/>
      <c r="AH639" s="5"/>
      <c r="AI639" s="5"/>
      <c r="AJ639" s="5"/>
      <c r="AK639" s="5"/>
      <c r="AL639" s="5"/>
      <c r="AM639" s="5"/>
      <c r="AN639" s="5"/>
      <c r="AO639" s="5"/>
      <c r="AP639" s="5"/>
      <c r="AQ639" s="5"/>
      <c r="AR639" s="3"/>
      <c r="AS639" s="5"/>
      <c r="AT639" s="5"/>
      <c r="AU639" s="5"/>
      <c r="AV639" s="5"/>
      <c r="AW639" s="5"/>
      <c r="AX639" s="5"/>
      <c r="AY639" s="5"/>
      <c r="AZ639" s="7"/>
      <c r="BA639" s="7"/>
    </row>
    <row r="640" ht="16.5" customHeight="1">
      <c r="A640" s="4" t="s">
        <v>1312</v>
      </c>
      <c r="B640" s="5">
        <v>5.0</v>
      </c>
      <c r="C640" s="5">
        <v>1.0</v>
      </c>
      <c r="D640" s="1" t="s">
        <v>1313</v>
      </c>
      <c r="E640" s="5">
        <v>0.0</v>
      </c>
      <c r="F640" s="5">
        <v>1.0</v>
      </c>
      <c r="G640" s="5">
        <v>0.0</v>
      </c>
      <c r="H640" s="5">
        <v>0.0</v>
      </c>
      <c r="I640" s="5">
        <v>0.0</v>
      </c>
      <c r="J640" s="5">
        <v>0.0</v>
      </c>
      <c r="K640" s="5">
        <v>0.0</v>
      </c>
      <c r="L640" s="5">
        <v>0.0</v>
      </c>
      <c r="M640" s="5">
        <v>0.0</v>
      </c>
      <c r="N640" s="5">
        <v>0.0</v>
      </c>
      <c r="O640" s="5">
        <v>0.0</v>
      </c>
      <c r="P640" s="5">
        <v>0.0</v>
      </c>
      <c r="Q640" s="5">
        <v>0.0</v>
      </c>
      <c r="R640" s="5">
        <v>0.0</v>
      </c>
      <c r="S640" s="5">
        <v>0.0</v>
      </c>
      <c r="T640" s="5">
        <v>0.0</v>
      </c>
      <c r="U640" s="5">
        <v>0.0</v>
      </c>
      <c r="V640" s="5">
        <v>0.0</v>
      </c>
      <c r="W640" s="5">
        <v>0.0</v>
      </c>
      <c r="X640" s="5">
        <v>0.0</v>
      </c>
      <c r="Y640" s="5">
        <v>0.0</v>
      </c>
      <c r="Z640" s="5">
        <v>0.0</v>
      </c>
      <c r="AA640" s="5">
        <v>0.0</v>
      </c>
      <c r="AB640" s="5">
        <v>0.0</v>
      </c>
      <c r="AC640" s="5">
        <v>0.0</v>
      </c>
      <c r="AD640" s="5">
        <v>0.0</v>
      </c>
      <c r="AE640" s="5">
        <v>0.0</v>
      </c>
      <c r="AF640" s="6">
        <f>IFERROR(__xludf.DUMMYFUNCTION("IFERROR(
  VLOOKUP(
    A640,
    IMPORTRANGE(
      ""1ZygntHC1J6IxzKbTidmOyf5nUyW4GCLurHCjexrLm_o        "",
      ""HTMLキャッシュ!A:F""
    ),
    3,
    FALSE
  ),
  0
)
"),46078.603993055556)</f>
        <v>46078.60399</v>
      </c>
      <c r="AG640" s="5"/>
      <c r="AH640" s="5"/>
      <c r="AI640" s="5"/>
      <c r="AJ640" s="5"/>
      <c r="AK640" s="5"/>
      <c r="AL640" s="5"/>
      <c r="AM640" s="5"/>
      <c r="AN640" s="5"/>
      <c r="AO640" s="5"/>
      <c r="AP640" s="5"/>
      <c r="AQ640" s="5"/>
      <c r="AR640" s="3"/>
      <c r="AS640" s="5"/>
      <c r="AT640" s="5"/>
      <c r="AU640" s="5"/>
      <c r="AV640" s="5"/>
      <c r="AW640" s="5"/>
      <c r="AX640" s="5"/>
      <c r="AY640" s="5"/>
      <c r="AZ640" s="7"/>
      <c r="BA640" s="7"/>
    </row>
    <row r="641" ht="16.5" customHeight="1">
      <c r="A641" s="4" t="s">
        <v>1314</v>
      </c>
      <c r="B641" s="5">
        <v>0.0</v>
      </c>
      <c r="C641" s="5">
        <v>1.0</v>
      </c>
      <c r="D641" s="1" t="s">
        <v>1315</v>
      </c>
      <c r="E641" s="5">
        <v>0.0</v>
      </c>
      <c r="F641" s="5">
        <v>0.0</v>
      </c>
      <c r="G641" s="5">
        <v>0.0</v>
      </c>
      <c r="H641" s="5">
        <v>0.0</v>
      </c>
      <c r="I641" s="5">
        <v>1.0</v>
      </c>
      <c r="J641" s="5">
        <v>0.0</v>
      </c>
      <c r="K641" s="5">
        <v>0.0</v>
      </c>
      <c r="L641" s="5">
        <v>0.0</v>
      </c>
      <c r="M641" s="5">
        <v>0.0</v>
      </c>
      <c r="N641" s="5">
        <v>0.0</v>
      </c>
      <c r="O641" s="5">
        <v>0.0</v>
      </c>
      <c r="P641" s="5">
        <v>0.0</v>
      </c>
      <c r="Q641" s="5">
        <v>0.0</v>
      </c>
      <c r="R641" s="5">
        <v>0.0</v>
      </c>
      <c r="S641" s="5">
        <v>0.0</v>
      </c>
      <c r="T641" s="5">
        <v>0.0</v>
      </c>
      <c r="U641" s="5">
        <v>0.0</v>
      </c>
      <c r="V641" s="5">
        <v>0.0</v>
      </c>
      <c r="W641" s="5">
        <v>0.0</v>
      </c>
      <c r="X641" s="5">
        <v>0.0</v>
      </c>
      <c r="Y641" s="5">
        <v>0.0</v>
      </c>
      <c r="Z641" s="5">
        <v>0.0</v>
      </c>
      <c r="AA641" s="5">
        <v>0.0</v>
      </c>
      <c r="AB641" s="5">
        <v>0.0</v>
      </c>
      <c r="AC641" s="5">
        <v>0.0</v>
      </c>
      <c r="AD641" s="5">
        <v>0.0</v>
      </c>
      <c r="AE641" s="5">
        <v>0.0</v>
      </c>
      <c r="AF641" s="6">
        <f>IFERROR(__xludf.DUMMYFUNCTION("IFERROR(
  VLOOKUP(
    A641,
    IMPORTRANGE(
      ""1ZygntHC1J6IxzKbTidmOyf5nUyW4GCLurHCjexrLm_o        "",
      ""HTMLキャッシュ!A:F""
    ),
    3,
    FALSE
  ),
  0
)
"),42709.684849537036)</f>
        <v>42709.68485</v>
      </c>
      <c r="AG641" s="5"/>
      <c r="AH641" s="5"/>
      <c r="AI641" s="5"/>
      <c r="AJ641" s="5"/>
      <c r="AK641" s="5"/>
      <c r="AL641" s="5"/>
      <c r="AM641" s="5"/>
      <c r="AN641" s="5"/>
      <c r="AO641" s="5"/>
      <c r="AP641" s="5"/>
      <c r="AQ641" s="5"/>
      <c r="AR641" s="3"/>
      <c r="AS641" s="5"/>
      <c r="AT641" s="5"/>
      <c r="AU641" s="5"/>
      <c r="AV641" s="5"/>
      <c r="AW641" s="5"/>
      <c r="AX641" s="5"/>
      <c r="AY641" s="5"/>
      <c r="AZ641" s="7"/>
      <c r="BA641" s="7"/>
    </row>
    <row r="642" ht="16.5" customHeight="1">
      <c r="A642" s="4" t="s">
        <v>1316</v>
      </c>
      <c r="B642" s="5">
        <v>0.0</v>
      </c>
      <c r="C642" s="5">
        <v>1.0</v>
      </c>
      <c r="D642" s="1" t="s">
        <v>1317</v>
      </c>
      <c r="E642" s="5">
        <v>0.0</v>
      </c>
      <c r="F642" s="5">
        <v>1.0</v>
      </c>
      <c r="G642" s="5">
        <v>0.0</v>
      </c>
      <c r="H642" s="5">
        <v>0.0</v>
      </c>
      <c r="I642" s="5">
        <v>0.0</v>
      </c>
      <c r="J642" s="5">
        <v>0.0</v>
      </c>
      <c r="K642" s="5">
        <v>0.0</v>
      </c>
      <c r="L642" s="5">
        <v>0.0</v>
      </c>
      <c r="M642" s="5">
        <v>0.0</v>
      </c>
      <c r="N642" s="5">
        <v>0.0</v>
      </c>
      <c r="O642" s="5">
        <v>0.0</v>
      </c>
      <c r="P642" s="5">
        <v>0.0</v>
      </c>
      <c r="Q642" s="5">
        <v>0.0</v>
      </c>
      <c r="R642" s="5">
        <v>0.0</v>
      </c>
      <c r="S642" s="5">
        <v>0.0</v>
      </c>
      <c r="T642" s="5">
        <v>0.0</v>
      </c>
      <c r="U642" s="5">
        <v>0.0</v>
      </c>
      <c r="V642" s="5">
        <v>0.0</v>
      </c>
      <c r="W642" s="5">
        <v>0.0</v>
      </c>
      <c r="X642" s="5">
        <v>0.0</v>
      </c>
      <c r="Y642" s="5">
        <v>0.0</v>
      </c>
      <c r="Z642" s="5">
        <v>0.0</v>
      </c>
      <c r="AA642" s="5">
        <v>0.0</v>
      </c>
      <c r="AB642" s="5">
        <v>0.0</v>
      </c>
      <c r="AC642" s="5">
        <v>0.0</v>
      </c>
      <c r="AD642" s="5">
        <v>0.0</v>
      </c>
      <c r="AE642" s="5">
        <v>0.0</v>
      </c>
      <c r="AF642" s="6">
        <f>IFERROR(__xludf.DUMMYFUNCTION("IFERROR(
  VLOOKUP(
    A642,
    IMPORTRANGE(
      ""1ZygntHC1J6IxzKbTidmOyf5nUyW4GCLurHCjexrLm_o        "",
      ""HTMLキャッシュ!A:F""
    ),
    3,
    FALSE
  ),
  0
)
"),45969.62987268518)</f>
        <v>45969.62987</v>
      </c>
      <c r="AG642" s="5"/>
      <c r="AH642" s="5"/>
      <c r="AI642" s="5"/>
      <c r="AJ642" s="5"/>
      <c r="AK642" s="5"/>
      <c r="AL642" s="5"/>
      <c r="AM642" s="5"/>
      <c r="AN642" s="5"/>
      <c r="AO642" s="5"/>
      <c r="AP642" s="5"/>
      <c r="AQ642" s="5"/>
      <c r="AR642" s="3"/>
      <c r="AS642" s="5"/>
      <c r="AT642" s="5"/>
      <c r="AU642" s="5"/>
      <c r="AV642" s="5"/>
      <c r="AW642" s="5"/>
      <c r="AX642" s="5"/>
      <c r="AY642" s="5"/>
      <c r="AZ642" s="7"/>
      <c r="BA642" s="7"/>
    </row>
    <row r="643" ht="16.5" customHeight="1">
      <c r="A643" s="4" t="s">
        <v>1318</v>
      </c>
      <c r="B643" s="5">
        <v>5.0</v>
      </c>
      <c r="C643" s="5">
        <v>1.0</v>
      </c>
      <c r="D643" s="1" t="s">
        <v>1319</v>
      </c>
      <c r="E643" s="5">
        <v>0.0</v>
      </c>
      <c r="F643" s="5">
        <v>0.0</v>
      </c>
      <c r="G643" s="5">
        <v>0.0</v>
      </c>
      <c r="H643" s="5">
        <v>0.0</v>
      </c>
      <c r="I643" s="5">
        <v>0.0</v>
      </c>
      <c r="J643" s="5">
        <v>0.0</v>
      </c>
      <c r="K643" s="5">
        <v>0.0</v>
      </c>
      <c r="L643" s="5">
        <v>0.0</v>
      </c>
      <c r="M643" s="5">
        <v>0.0</v>
      </c>
      <c r="N643" s="5">
        <v>0.0</v>
      </c>
      <c r="O643" s="5">
        <v>0.0</v>
      </c>
      <c r="P643" s="5">
        <v>0.0</v>
      </c>
      <c r="Q643" s="5">
        <v>0.0</v>
      </c>
      <c r="R643" s="5">
        <v>0.0</v>
      </c>
      <c r="S643" s="5">
        <v>0.0</v>
      </c>
      <c r="T643" s="5">
        <v>0.0</v>
      </c>
      <c r="U643" s="5">
        <v>0.0</v>
      </c>
      <c r="V643" s="5">
        <v>0.0</v>
      </c>
      <c r="W643" s="5">
        <v>1.0</v>
      </c>
      <c r="X643" s="5">
        <v>0.0</v>
      </c>
      <c r="Y643" s="5">
        <v>0.0</v>
      </c>
      <c r="Z643" s="5">
        <v>0.0</v>
      </c>
      <c r="AA643" s="5">
        <v>0.0</v>
      </c>
      <c r="AB643" s="5">
        <v>0.0</v>
      </c>
      <c r="AC643" s="5">
        <v>0.0</v>
      </c>
      <c r="AD643" s="5">
        <v>0.0</v>
      </c>
      <c r="AE643" s="5">
        <v>0.0</v>
      </c>
      <c r="AF643" s="6">
        <f>IFERROR(__xludf.DUMMYFUNCTION("IFERROR(
  VLOOKUP(
    A643,
    IMPORTRANGE(
      ""1ZygntHC1J6IxzKbTidmOyf5nUyW4GCLurHCjexrLm_o        "",
      ""HTMLキャッシュ!A:F""
    ),
    3,
    FALSE
  ),
  0
)
"),46071.81537037037)</f>
        <v>46071.81537</v>
      </c>
      <c r="AG643" s="5"/>
      <c r="AH643" s="5"/>
      <c r="AI643" s="5"/>
      <c r="AJ643" s="5"/>
      <c r="AK643" s="5"/>
      <c r="AL643" s="5"/>
      <c r="AM643" s="5"/>
      <c r="AN643" s="5"/>
      <c r="AO643" s="5"/>
      <c r="AP643" s="5"/>
      <c r="AQ643" s="5"/>
      <c r="AR643" s="3"/>
      <c r="AS643" s="5"/>
      <c r="AT643" s="5"/>
      <c r="AU643" s="5"/>
      <c r="AV643" s="5"/>
      <c r="AW643" s="5"/>
      <c r="AX643" s="5"/>
      <c r="AY643" s="5"/>
      <c r="AZ643" s="7"/>
      <c r="BA643" s="7"/>
    </row>
    <row r="644" ht="16.5" customHeight="1">
      <c r="A644" s="4" t="s">
        <v>1320</v>
      </c>
      <c r="B644" s="5">
        <v>38.0</v>
      </c>
      <c r="C644" s="5">
        <v>1.0</v>
      </c>
      <c r="D644" s="1" t="s">
        <v>1321</v>
      </c>
      <c r="E644" s="5">
        <v>0.0</v>
      </c>
      <c r="F644" s="5">
        <v>0.0</v>
      </c>
      <c r="G644" s="5">
        <v>0.0</v>
      </c>
      <c r="H644" s="5">
        <v>0.0</v>
      </c>
      <c r="I644" s="5">
        <v>0.0</v>
      </c>
      <c r="J644" s="5">
        <v>0.0</v>
      </c>
      <c r="K644" s="5">
        <v>0.0</v>
      </c>
      <c r="L644" s="5">
        <v>0.0</v>
      </c>
      <c r="M644" s="5">
        <v>0.0</v>
      </c>
      <c r="N644" s="5">
        <v>0.0</v>
      </c>
      <c r="O644" s="5">
        <v>0.0</v>
      </c>
      <c r="P644" s="5">
        <v>0.0</v>
      </c>
      <c r="Q644" s="5">
        <v>0.0</v>
      </c>
      <c r="R644" s="5">
        <v>0.0</v>
      </c>
      <c r="S644" s="5">
        <v>0.0</v>
      </c>
      <c r="T644" s="5">
        <v>0.0</v>
      </c>
      <c r="U644" s="5">
        <v>1.0</v>
      </c>
      <c r="V644" s="5">
        <v>0.0</v>
      </c>
      <c r="W644" s="5">
        <v>0.0</v>
      </c>
      <c r="X644" s="5">
        <v>0.0</v>
      </c>
      <c r="Y644" s="5">
        <v>0.0</v>
      </c>
      <c r="Z644" s="5">
        <v>0.0</v>
      </c>
      <c r="AA644" s="5">
        <v>0.0</v>
      </c>
      <c r="AB644" s="5">
        <v>0.0</v>
      </c>
      <c r="AC644" s="5">
        <v>0.0</v>
      </c>
      <c r="AD644" s="5">
        <v>0.0</v>
      </c>
      <c r="AE644" s="5">
        <v>0.0</v>
      </c>
      <c r="AF644" s="6">
        <f>IFERROR(__xludf.DUMMYFUNCTION("IFERROR(
  VLOOKUP(
    A644,
    IMPORTRANGE(
      ""1ZygntHC1J6IxzKbTidmOyf5nUyW4GCLurHCjexrLm_o        "",
      ""HTMLキャッシュ!A:F""
    ),
    3,
    FALSE
  ),
  0
)
"),46074.57099537037)</f>
        <v>46074.571</v>
      </c>
      <c r="AG644" s="5"/>
      <c r="AH644" s="5"/>
      <c r="AI644" s="5"/>
      <c r="AJ644" s="5"/>
      <c r="AK644" s="5"/>
      <c r="AL644" s="5"/>
      <c r="AM644" s="5"/>
      <c r="AN644" s="5"/>
      <c r="AO644" s="5"/>
      <c r="AP644" s="5"/>
      <c r="AQ644" s="5"/>
      <c r="AR644" s="3"/>
      <c r="AS644" s="5"/>
      <c r="AT644" s="5"/>
      <c r="AU644" s="5"/>
      <c r="AV644" s="5"/>
      <c r="AW644" s="5"/>
      <c r="AX644" s="5"/>
      <c r="AY644" s="5"/>
      <c r="AZ644" s="7"/>
      <c r="BA644" s="7"/>
    </row>
    <row r="645" ht="16.5" customHeight="1">
      <c r="A645" s="4" t="s">
        <v>1322</v>
      </c>
      <c r="B645" s="5">
        <v>70.0</v>
      </c>
      <c r="C645" s="5">
        <v>1.0</v>
      </c>
      <c r="D645" s="1" t="s">
        <v>1323</v>
      </c>
      <c r="E645" s="5">
        <v>0.0</v>
      </c>
      <c r="F645" s="5">
        <v>0.0</v>
      </c>
      <c r="G645" s="5">
        <v>0.0</v>
      </c>
      <c r="H645" s="5">
        <v>0.0</v>
      </c>
      <c r="I645" s="5">
        <v>0.0</v>
      </c>
      <c r="J645" s="5">
        <v>0.0</v>
      </c>
      <c r="K645" s="5">
        <v>0.0</v>
      </c>
      <c r="L645" s="5">
        <v>0.0</v>
      </c>
      <c r="M645" s="5">
        <v>0.0</v>
      </c>
      <c r="N645" s="5">
        <v>0.0</v>
      </c>
      <c r="O645" s="5">
        <v>0.0</v>
      </c>
      <c r="P645" s="5">
        <v>0.0</v>
      </c>
      <c r="Q645" s="5">
        <v>1.0</v>
      </c>
      <c r="R645" s="5">
        <v>0.0</v>
      </c>
      <c r="S645" s="5">
        <v>0.0</v>
      </c>
      <c r="T645" s="5">
        <v>0.0</v>
      </c>
      <c r="U645" s="5">
        <v>0.0</v>
      </c>
      <c r="V645" s="5">
        <v>0.0</v>
      </c>
      <c r="W645" s="5">
        <v>0.0</v>
      </c>
      <c r="X645" s="5">
        <v>0.0</v>
      </c>
      <c r="Y645" s="5">
        <v>0.0</v>
      </c>
      <c r="Z645" s="5">
        <v>0.0</v>
      </c>
      <c r="AA645" s="5">
        <v>0.0</v>
      </c>
      <c r="AB645" s="5">
        <v>0.0</v>
      </c>
      <c r="AC645" s="5">
        <v>0.0</v>
      </c>
      <c r="AD645" s="5">
        <v>0.0</v>
      </c>
      <c r="AE645" s="5">
        <v>0.0</v>
      </c>
      <c r="AF645" s="6">
        <f>IFERROR(__xludf.DUMMYFUNCTION("IFERROR(
  VLOOKUP(
    A645,
    IMPORTRANGE(
      ""1ZygntHC1J6IxzKbTidmOyf5nUyW4GCLurHCjexrLm_o        "",
      ""HTMLキャッシュ!A:F""
    ),
    3,
    FALSE
  ),
  0
)
"),46086.23327546296)</f>
        <v>46086.23328</v>
      </c>
      <c r="AG645" s="5"/>
      <c r="AH645" s="5"/>
      <c r="AI645" s="5"/>
      <c r="AJ645" s="5"/>
      <c r="AK645" s="5"/>
      <c r="AL645" s="5"/>
      <c r="AM645" s="5"/>
      <c r="AN645" s="5"/>
      <c r="AO645" s="5"/>
      <c r="AP645" s="5"/>
      <c r="AQ645" s="5"/>
      <c r="AR645" s="3"/>
      <c r="AS645" s="5"/>
      <c r="AT645" s="5"/>
      <c r="AU645" s="5"/>
      <c r="AV645" s="5"/>
      <c r="AW645" s="5"/>
      <c r="AX645" s="5"/>
      <c r="AY645" s="5"/>
      <c r="AZ645" s="7"/>
      <c r="BA645" s="7"/>
    </row>
    <row r="646" ht="16.5" customHeight="1">
      <c r="A646" s="4" t="s">
        <v>1324</v>
      </c>
      <c r="B646" s="5">
        <v>48.0</v>
      </c>
      <c r="C646" s="5">
        <v>1.0</v>
      </c>
      <c r="D646" s="1" t="s">
        <v>1325</v>
      </c>
      <c r="E646" s="5">
        <v>0.0</v>
      </c>
      <c r="F646" s="5">
        <v>0.0</v>
      </c>
      <c r="G646" s="5">
        <v>0.0</v>
      </c>
      <c r="H646" s="5">
        <v>0.0</v>
      </c>
      <c r="I646" s="5">
        <v>0.0</v>
      </c>
      <c r="J646" s="5">
        <v>0.0</v>
      </c>
      <c r="K646" s="5">
        <v>0.0</v>
      </c>
      <c r="L646" s="5">
        <v>0.0</v>
      </c>
      <c r="M646" s="5">
        <v>0.0</v>
      </c>
      <c r="N646" s="5">
        <v>0.0</v>
      </c>
      <c r="O646" s="5">
        <v>0.0</v>
      </c>
      <c r="P646" s="5">
        <v>0.0</v>
      </c>
      <c r="Q646" s="5">
        <v>0.0</v>
      </c>
      <c r="R646" s="5">
        <v>1.0</v>
      </c>
      <c r="S646" s="5">
        <v>0.0</v>
      </c>
      <c r="T646" s="5">
        <v>0.0</v>
      </c>
      <c r="U646" s="5">
        <v>0.0</v>
      </c>
      <c r="V646" s="5">
        <v>0.0</v>
      </c>
      <c r="W646" s="5">
        <v>0.0</v>
      </c>
      <c r="X646" s="5">
        <v>0.0</v>
      </c>
      <c r="Y646" s="5">
        <v>0.0</v>
      </c>
      <c r="Z646" s="5">
        <v>0.0</v>
      </c>
      <c r="AA646" s="5">
        <v>0.0</v>
      </c>
      <c r="AB646" s="5">
        <v>0.0</v>
      </c>
      <c r="AC646" s="5">
        <v>0.0</v>
      </c>
      <c r="AD646" s="5">
        <v>0.0</v>
      </c>
      <c r="AE646" s="5">
        <v>0.0</v>
      </c>
      <c r="AF646" s="6">
        <f>IFERROR(__xludf.DUMMYFUNCTION("IFERROR(
  VLOOKUP(
    A646,
    IMPORTRANGE(
      ""1ZygntHC1J6IxzKbTidmOyf5nUyW4GCLurHCjexrLm_o        "",
      ""HTMLキャッシュ!A:F""
    ),
    3,
    FALSE
  ),
  0
)
"),46087.02244212963)</f>
        <v>46087.02244</v>
      </c>
      <c r="AG646" s="5"/>
      <c r="AH646" s="5"/>
      <c r="AI646" s="5"/>
      <c r="AJ646" s="5"/>
      <c r="AK646" s="5"/>
      <c r="AL646" s="5"/>
      <c r="AM646" s="5"/>
      <c r="AN646" s="5"/>
      <c r="AO646" s="5"/>
      <c r="AP646" s="5"/>
      <c r="AQ646" s="5"/>
      <c r="AR646" s="3"/>
      <c r="AS646" s="5"/>
      <c r="AT646" s="5"/>
      <c r="AU646" s="5"/>
      <c r="AV646" s="5"/>
      <c r="AW646" s="5"/>
      <c r="AX646" s="5"/>
      <c r="AY646" s="5"/>
      <c r="AZ646" s="7"/>
      <c r="BA646" s="7"/>
    </row>
    <row r="647" ht="16.5" customHeight="1">
      <c r="A647" s="4" t="s">
        <v>1326</v>
      </c>
      <c r="B647" s="5">
        <v>58.0</v>
      </c>
      <c r="C647" s="5">
        <v>1.0</v>
      </c>
      <c r="D647" s="1" t="s">
        <v>1327</v>
      </c>
      <c r="E647" s="5">
        <v>0.0</v>
      </c>
      <c r="F647" s="5">
        <v>1.0</v>
      </c>
      <c r="G647" s="5">
        <v>0.0</v>
      </c>
      <c r="H647" s="5">
        <v>0.0</v>
      </c>
      <c r="I647" s="5">
        <v>0.0</v>
      </c>
      <c r="J647" s="5">
        <v>0.0</v>
      </c>
      <c r="K647" s="5">
        <v>0.0</v>
      </c>
      <c r="L647" s="5">
        <v>0.0</v>
      </c>
      <c r="M647" s="5">
        <v>0.0</v>
      </c>
      <c r="N647" s="5">
        <v>0.0</v>
      </c>
      <c r="O647" s="5">
        <v>0.0</v>
      </c>
      <c r="P647" s="5">
        <v>0.0</v>
      </c>
      <c r="Q647" s="5">
        <v>0.0</v>
      </c>
      <c r="R647" s="5">
        <v>0.0</v>
      </c>
      <c r="S647" s="5">
        <v>0.0</v>
      </c>
      <c r="T647" s="5">
        <v>0.0</v>
      </c>
      <c r="U647" s="5">
        <v>0.0</v>
      </c>
      <c r="V647" s="5">
        <v>0.0</v>
      </c>
      <c r="W647" s="5">
        <v>0.0</v>
      </c>
      <c r="X647" s="5">
        <v>0.0</v>
      </c>
      <c r="Y647" s="5">
        <v>0.0</v>
      </c>
      <c r="Z647" s="5">
        <v>0.0</v>
      </c>
      <c r="AA647" s="5">
        <v>0.0</v>
      </c>
      <c r="AB647" s="5">
        <v>0.0</v>
      </c>
      <c r="AC647" s="5">
        <v>0.0</v>
      </c>
      <c r="AD647" s="5">
        <v>0.0</v>
      </c>
      <c r="AE647" s="5">
        <v>0.0</v>
      </c>
      <c r="AF647" s="6">
        <f>IFERROR(__xludf.DUMMYFUNCTION("IFERROR(
  VLOOKUP(
    A647,
    IMPORTRANGE(
      ""1ZygntHC1J6IxzKbTidmOyf5nUyW4GCLurHCjexrLm_o        "",
      ""HTMLキャッシュ!A:F""
    ),
    3,
    FALSE
  ),
  0
)
"),46087.15015046296)</f>
        <v>46087.15015</v>
      </c>
      <c r="AG647" s="5"/>
      <c r="AH647" s="5"/>
      <c r="AI647" s="5"/>
      <c r="AJ647" s="5"/>
      <c r="AK647" s="5"/>
      <c r="AL647" s="5"/>
      <c r="AM647" s="5"/>
      <c r="AN647" s="5"/>
      <c r="AO647" s="5"/>
      <c r="AP647" s="5"/>
      <c r="AQ647" s="5"/>
      <c r="AR647" s="3"/>
      <c r="AS647" s="5"/>
      <c r="AT647" s="5"/>
      <c r="AU647" s="5"/>
      <c r="AV647" s="5"/>
      <c r="AW647" s="5"/>
      <c r="AX647" s="5"/>
      <c r="AY647" s="5"/>
      <c r="AZ647" s="7"/>
      <c r="BA647" s="7"/>
    </row>
    <row r="648" ht="16.5" customHeight="1">
      <c r="A648" s="4" t="s">
        <v>1328</v>
      </c>
      <c r="B648" s="5">
        <v>38.0</v>
      </c>
      <c r="C648" s="5">
        <v>1.0</v>
      </c>
      <c r="D648" s="1" t="s">
        <v>1329</v>
      </c>
      <c r="E648" s="5">
        <v>0.0</v>
      </c>
      <c r="F648" s="5">
        <v>0.0</v>
      </c>
      <c r="G648" s="5">
        <v>1.0</v>
      </c>
      <c r="H648" s="5">
        <v>0.0</v>
      </c>
      <c r="I648" s="5">
        <v>0.0</v>
      </c>
      <c r="J648" s="5">
        <v>0.0</v>
      </c>
      <c r="K648" s="5">
        <v>0.0</v>
      </c>
      <c r="L648" s="5">
        <v>0.0</v>
      </c>
      <c r="M648" s="5">
        <v>0.0</v>
      </c>
      <c r="N648" s="5">
        <v>0.0</v>
      </c>
      <c r="O648" s="5">
        <v>0.0</v>
      </c>
      <c r="P648" s="5">
        <v>0.0</v>
      </c>
      <c r="Q648" s="5">
        <v>0.0</v>
      </c>
      <c r="R648" s="5">
        <v>0.0</v>
      </c>
      <c r="S648" s="5">
        <v>0.0</v>
      </c>
      <c r="T648" s="5">
        <v>0.0</v>
      </c>
      <c r="U648" s="5">
        <v>0.0</v>
      </c>
      <c r="V648" s="5">
        <v>0.0</v>
      </c>
      <c r="W648" s="5">
        <v>0.0</v>
      </c>
      <c r="X648" s="5">
        <v>0.0</v>
      </c>
      <c r="Y648" s="5">
        <v>0.0</v>
      </c>
      <c r="Z648" s="5">
        <v>0.0</v>
      </c>
      <c r="AA648" s="5">
        <v>0.0</v>
      </c>
      <c r="AB648" s="5">
        <v>0.0</v>
      </c>
      <c r="AC648" s="5">
        <v>0.0</v>
      </c>
      <c r="AD648" s="5">
        <v>0.0</v>
      </c>
      <c r="AE648" s="5">
        <v>0.0</v>
      </c>
      <c r="AF648" s="6">
        <f>IFERROR(__xludf.DUMMYFUNCTION("IFERROR(
  VLOOKUP(
    A648,
    IMPORTRANGE(
      ""1ZygntHC1J6IxzKbTidmOyf5nUyW4GCLurHCjexrLm_o        "",
      ""HTMLキャッシュ!A:F""
    ),
    3,
    FALSE
  ),
  0
)
"),46087.040925925925)</f>
        <v>46087.04093</v>
      </c>
      <c r="AG648" s="5"/>
      <c r="AH648" s="5"/>
      <c r="AI648" s="5"/>
      <c r="AJ648" s="5"/>
      <c r="AK648" s="5"/>
      <c r="AL648" s="5"/>
      <c r="AM648" s="5"/>
      <c r="AN648" s="5"/>
      <c r="AO648" s="5"/>
      <c r="AP648" s="5"/>
      <c r="AQ648" s="5"/>
      <c r="AR648" s="3"/>
      <c r="AS648" s="5"/>
      <c r="AT648" s="5"/>
      <c r="AU648" s="5"/>
      <c r="AV648" s="5"/>
      <c r="AW648" s="5"/>
      <c r="AX648" s="5"/>
      <c r="AY648" s="5"/>
      <c r="AZ648" s="7"/>
      <c r="BA648" s="7"/>
    </row>
    <row r="649" ht="16.5" customHeight="1">
      <c r="A649" s="4" t="s">
        <v>1330</v>
      </c>
      <c r="B649" s="5">
        <v>0.0</v>
      </c>
      <c r="C649" s="5">
        <v>1.0</v>
      </c>
      <c r="D649" s="1" t="s">
        <v>1331</v>
      </c>
      <c r="E649" s="5">
        <v>0.0</v>
      </c>
      <c r="F649" s="5">
        <v>1.0</v>
      </c>
      <c r="G649" s="5">
        <v>0.0</v>
      </c>
      <c r="H649" s="5">
        <v>0.0</v>
      </c>
      <c r="I649" s="5">
        <v>0.0</v>
      </c>
      <c r="J649" s="5">
        <v>0.0</v>
      </c>
      <c r="K649" s="5">
        <v>0.0</v>
      </c>
      <c r="L649" s="5">
        <v>0.0</v>
      </c>
      <c r="M649" s="5">
        <v>0.0</v>
      </c>
      <c r="N649" s="5">
        <v>0.0</v>
      </c>
      <c r="O649" s="5">
        <v>0.0</v>
      </c>
      <c r="P649" s="5">
        <v>0.0</v>
      </c>
      <c r="Q649" s="5">
        <v>0.0</v>
      </c>
      <c r="R649" s="5">
        <v>0.0</v>
      </c>
      <c r="S649" s="5">
        <v>0.0</v>
      </c>
      <c r="T649" s="5">
        <v>0.0</v>
      </c>
      <c r="U649" s="5">
        <v>0.0</v>
      </c>
      <c r="V649" s="5">
        <v>0.0</v>
      </c>
      <c r="W649" s="5">
        <v>0.0</v>
      </c>
      <c r="X649" s="5">
        <v>0.0</v>
      </c>
      <c r="Y649" s="5">
        <v>0.0</v>
      </c>
      <c r="Z649" s="5">
        <v>0.0</v>
      </c>
      <c r="AA649" s="5">
        <v>0.0</v>
      </c>
      <c r="AB649" s="5">
        <v>0.0</v>
      </c>
      <c r="AC649" s="5">
        <v>0.0</v>
      </c>
      <c r="AD649" s="5">
        <v>0.0</v>
      </c>
      <c r="AE649" s="5">
        <v>0.0</v>
      </c>
      <c r="AF649" s="6">
        <f>IFERROR(__xludf.DUMMYFUNCTION("IFERROR(
  VLOOKUP(
    A649,
    IMPORTRANGE(
      ""1ZygntHC1J6IxzKbTidmOyf5nUyW4GCLurHCjexrLm_o        "",
      ""HTMLキャッシュ!A:F""
    ),
    3,
    FALSE
  ),
  0
)
"),46060.30358796296)</f>
        <v>46060.30359</v>
      </c>
      <c r="AG649" s="5"/>
      <c r="AH649" s="5"/>
      <c r="AI649" s="5"/>
      <c r="AJ649" s="5"/>
      <c r="AK649" s="5"/>
      <c r="AL649" s="5"/>
      <c r="AM649" s="5"/>
      <c r="AN649" s="5"/>
      <c r="AO649" s="5"/>
      <c r="AP649" s="5"/>
      <c r="AQ649" s="5"/>
      <c r="AR649" s="3"/>
      <c r="AS649" s="5"/>
      <c r="AT649" s="5"/>
      <c r="AU649" s="5"/>
      <c r="AV649" s="5"/>
      <c r="AW649" s="5"/>
      <c r="AX649" s="5"/>
      <c r="AY649" s="5"/>
      <c r="AZ649" s="7"/>
      <c r="BA649" s="7"/>
    </row>
    <row r="650" ht="16.5" customHeight="1">
      <c r="A650" s="4" t="s">
        <v>1332</v>
      </c>
      <c r="B650" s="5">
        <v>16.0</v>
      </c>
      <c r="C650" s="5">
        <v>1.0</v>
      </c>
      <c r="D650" s="1" t="s">
        <v>1333</v>
      </c>
      <c r="E650" s="5">
        <v>0.0</v>
      </c>
      <c r="F650" s="5">
        <v>0.0</v>
      </c>
      <c r="G650" s="5">
        <v>0.0</v>
      </c>
      <c r="H650" s="5">
        <v>0.0</v>
      </c>
      <c r="I650" s="5">
        <v>1.0</v>
      </c>
      <c r="J650" s="5">
        <v>0.0</v>
      </c>
      <c r="K650" s="5">
        <v>0.0</v>
      </c>
      <c r="L650" s="5">
        <v>0.0</v>
      </c>
      <c r="M650" s="5">
        <v>0.0</v>
      </c>
      <c r="N650" s="5">
        <v>0.0</v>
      </c>
      <c r="O650" s="5">
        <v>0.0</v>
      </c>
      <c r="P650" s="5">
        <v>0.0</v>
      </c>
      <c r="Q650" s="5">
        <v>0.0</v>
      </c>
      <c r="R650" s="5">
        <v>0.0</v>
      </c>
      <c r="S650" s="5">
        <v>0.0</v>
      </c>
      <c r="T650" s="5">
        <v>0.0</v>
      </c>
      <c r="U650" s="5">
        <v>0.0</v>
      </c>
      <c r="V650" s="5">
        <v>0.0</v>
      </c>
      <c r="W650" s="5">
        <v>0.0</v>
      </c>
      <c r="X650" s="5">
        <v>0.0</v>
      </c>
      <c r="Y650" s="5">
        <v>0.0</v>
      </c>
      <c r="Z650" s="5">
        <v>0.0</v>
      </c>
      <c r="AA650" s="5">
        <v>0.0</v>
      </c>
      <c r="AB650" s="5">
        <v>0.0</v>
      </c>
      <c r="AC650" s="5">
        <v>0.0</v>
      </c>
      <c r="AD650" s="5">
        <v>0.0</v>
      </c>
      <c r="AE650" s="5">
        <v>0.0</v>
      </c>
      <c r="AF650" s="6">
        <f>IFERROR(__xludf.DUMMYFUNCTION("IFERROR(
  VLOOKUP(
    A650,
    IMPORTRANGE(
      ""1ZygntHC1J6IxzKbTidmOyf5nUyW4GCLurHCjexrLm_o        "",
      ""HTMLキャッシュ!A:F""
    ),
    3,
    FALSE
  ),
  0
)
"),46074.929131944446)</f>
        <v>46074.92913</v>
      </c>
      <c r="AG650" s="5"/>
      <c r="AH650" s="5"/>
      <c r="AI650" s="5"/>
      <c r="AJ650" s="5"/>
      <c r="AK650" s="5"/>
      <c r="AL650" s="5"/>
      <c r="AM650" s="5"/>
      <c r="AN650" s="5"/>
      <c r="AO650" s="5"/>
      <c r="AP650" s="5"/>
      <c r="AQ650" s="5"/>
      <c r="AR650" s="3"/>
      <c r="AS650" s="5"/>
      <c r="AT650" s="5"/>
      <c r="AU650" s="5"/>
      <c r="AV650" s="5"/>
      <c r="AW650" s="5"/>
      <c r="AX650" s="5"/>
      <c r="AY650" s="5"/>
      <c r="AZ650" s="7"/>
      <c r="BA650" s="7"/>
    </row>
    <row r="651" ht="16.5" customHeight="1">
      <c r="A651" s="4" t="s">
        <v>1334</v>
      </c>
      <c r="B651" s="5">
        <v>17.0</v>
      </c>
      <c r="C651" s="5">
        <v>1.0</v>
      </c>
      <c r="D651" s="1" t="s">
        <v>1335</v>
      </c>
      <c r="E651" s="5">
        <v>0.0</v>
      </c>
      <c r="F651" s="5">
        <v>1.0</v>
      </c>
      <c r="G651" s="5">
        <v>0.0</v>
      </c>
      <c r="H651" s="5">
        <v>0.0</v>
      </c>
      <c r="I651" s="5">
        <v>0.0</v>
      </c>
      <c r="J651" s="5">
        <v>0.0</v>
      </c>
      <c r="K651" s="5">
        <v>0.0</v>
      </c>
      <c r="L651" s="5">
        <v>0.0</v>
      </c>
      <c r="M651" s="5">
        <v>0.0</v>
      </c>
      <c r="N651" s="5">
        <v>0.0</v>
      </c>
      <c r="O651" s="5">
        <v>0.0</v>
      </c>
      <c r="P651" s="5">
        <v>0.0</v>
      </c>
      <c r="Q651" s="5">
        <v>0.0</v>
      </c>
      <c r="R651" s="5">
        <v>0.0</v>
      </c>
      <c r="S651" s="5">
        <v>0.0</v>
      </c>
      <c r="T651" s="5">
        <v>0.0</v>
      </c>
      <c r="U651" s="5">
        <v>0.0</v>
      </c>
      <c r="V651" s="5">
        <v>0.0</v>
      </c>
      <c r="W651" s="5">
        <v>0.0</v>
      </c>
      <c r="X651" s="5">
        <v>0.0</v>
      </c>
      <c r="Y651" s="5">
        <v>0.0</v>
      </c>
      <c r="Z651" s="5">
        <v>0.0</v>
      </c>
      <c r="AA651" s="5">
        <v>0.0</v>
      </c>
      <c r="AB651" s="5">
        <v>0.0</v>
      </c>
      <c r="AC651" s="5">
        <v>0.0</v>
      </c>
      <c r="AD651" s="5">
        <v>0.0</v>
      </c>
      <c r="AE651" s="5">
        <v>0.0</v>
      </c>
      <c r="AF651" s="6">
        <f>IFERROR(__xludf.DUMMYFUNCTION("IFERROR(
  VLOOKUP(
    A651,
    IMPORTRANGE(
      ""1ZygntHC1J6IxzKbTidmOyf5nUyW4GCLurHCjexrLm_o        "",
      ""HTMLキャッシュ!A:F""
    ),
    3,
    FALSE
  ),
  0
)
"),46089.21702546296)</f>
        <v>46089.21703</v>
      </c>
      <c r="AG651" s="5"/>
      <c r="AH651" s="5"/>
      <c r="AI651" s="5"/>
      <c r="AJ651" s="5"/>
      <c r="AK651" s="5"/>
      <c r="AL651" s="5"/>
      <c r="AM651" s="5"/>
      <c r="AN651" s="5"/>
      <c r="AO651" s="5"/>
      <c r="AP651" s="5"/>
      <c r="AQ651" s="5"/>
      <c r="AR651" s="3"/>
      <c r="AS651" s="5"/>
      <c r="AT651" s="5"/>
      <c r="AU651" s="5"/>
      <c r="AV651" s="5"/>
      <c r="AW651" s="5"/>
      <c r="AX651" s="5"/>
      <c r="AY651" s="5"/>
      <c r="AZ651" s="7"/>
      <c r="BA651" s="7"/>
    </row>
    <row r="652" ht="16.5" customHeight="1">
      <c r="A652" s="4" t="s">
        <v>1336</v>
      </c>
      <c r="B652" s="5">
        <v>45.0</v>
      </c>
      <c r="C652" s="5">
        <v>1.0</v>
      </c>
      <c r="D652" s="1" t="s">
        <v>1337</v>
      </c>
      <c r="E652" s="5">
        <v>0.0</v>
      </c>
      <c r="F652" s="5">
        <v>1.0</v>
      </c>
      <c r="G652" s="5">
        <v>0.0</v>
      </c>
      <c r="H652" s="5">
        <v>0.0</v>
      </c>
      <c r="I652" s="5">
        <v>0.0</v>
      </c>
      <c r="J652" s="5">
        <v>0.0</v>
      </c>
      <c r="K652" s="5">
        <v>0.0</v>
      </c>
      <c r="L652" s="5">
        <v>0.0</v>
      </c>
      <c r="M652" s="5">
        <v>0.0</v>
      </c>
      <c r="N652" s="5">
        <v>0.0</v>
      </c>
      <c r="O652" s="5">
        <v>0.0</v>
      </c>
      <c r="P652" s="5">
        <v>0.0</v>
      </c>
      <c r="Q652" s="5">
        <v>0.0</v>
      </c>
      <c r="R652" s="5">
        <v>0.0</v>
      </c>
      <c r="S652" s="5">
        <v>0.0</v>
      </c>
      <c r="T652" s="5">
        <v>0.0</v>
      </c>
      <c r="U652" s="5">
        <v>0.0</v>
      </c>
      <c r="V652" s="5">
        <v>0.0</v>
      </c>
      <c r="W652" s="5">
        <v>0.0</v>
      </c>
      <c r="X652" s="5">
        <v>0.0</v>
      </c>
      <c r="Y652" s="5">
        <v>0.0</v>
      </c>
      <c r="Z652" s="5">
        <v>0.0</v>
      </c>
      <c r="AA652" s="5">
        <v>0.0</v>
      </c>
      <c r="AB652" s="5">
        <v>0.0</v>
      </c>
      <c r="AC652" s="5">
        <v>0.0</v>
      </c>
      <c r="AD652" s="5">
        <v>0.0</v>
      </c>
      <c r="AE652" s="5">
        <v>0.0</v>
      </c>
      <c r="AF652" s="6">
        <f>IFERROR(__xludf.DUMMYFUNCTION("IFERROR(
  VLOOKUP(
    A652,
    IMPORTRANGE(
      ""1ZygntHC1J6IxzKbTidmOyf5nUyW4GCLurHCjexrLm_o        "",
      ""HTMLキャッシュ!A:F""
    ),
    3,
    FALSE
  ),
  0
)
"),46089.21931712963)</f>
        <v>46089.21932</v>
      </c>
      <c r="AG652" s="5"/>
      <c r="AH652" s="5"/>
      <c r="AI652" s="5"/>
      <c r="AJ652" s="5"/>
      <c r="AK652" s="5"/>
      <c r="AL652" s="5"/>
      <c r="AM652" s="5"/>
      <c r="AN652" s="5"/>
      <c r="AO652" s="5"/>
      <c r="AP652" s="5"/>
      <c r="AQ652" s="5"/>
      <c r="AR652" s="3"/>
      <c r="AS652" s="5"/>
      <c r="AT652" s="5"/>
      <c r="AU652" s="5"/>
      <c r="AV652" s="5"/>
      <c r="AW652" s="5"/>
      <c r="AX652" s="5"/>
      <c r="AY652" s="5"/>
      <c r="AZ652" s="7"/>
      <c r="BA652" s="7"/>
    </row>
    <row r="653" ht="16.5" customHeight="1">
      <c r="A653" s="4" t="s">
        <v>1338</v>
      </c>
      <c r="B653" s="5">
        <v>30.0</v>
      </c>
      <c r="C653" s="5">
        <v>1.0</v>
      </c>
      <c r="D653" s="1" t="s">
        <v>1339</v>
      </c>
      <c r="E653" s="5">
        <v>0.0</v>
      </c>
      <c r="F653" s="5">
        <v>0.0</v>
      </c>
      <c r="G653" s="5">
        <v>0.0</v>
      </c>
      <c r="H653" s="5">
        <v>0.0</v>
      </c>
      <c r="I653" s="5">
        <v>0.0</v>
      </c>
      <c r="J653" s="5">
        <v>0.0</v>
      </c>
      <c r="K653" s="5">
        <v>0.0</v>
      </c>
      <c r="L653" s="5">
        <v>0.0</v>
      </c>
      <c r="M653" s="5">
        <v>0.0</v>
      </c>
      <c r="N653" s="5">
        <v>0.0</v>
      </c>
      <c r="O653" s="5">
        <v>0.0</v>
      </c>
      <c r="P653" s="5">
        <v>0.0</v>
      </c>
      <c r="Q653" s="5">
        <v>0.0</v>
      </c>
      <c r="R653" s="5">
        <v>0.0</v>
      </c>
      <c r="S653" s="5">
        <v>0.0</v>
      </c>
      <c r="T653" s="5">
        <v>0.0</v>
      </c>
      <c r="U653" s="5">
        <v>0.0</v>
      </c>
      <c r="V653" s="5">
        <v>0.0</v>
      </c>
      <c r="W653" s="5">
        <v>0.0</v>
      </c>
      <c r="X653" s="5">
        <v>0.0</v>
      </c>
      <c r="Y653" s="5">
        <v>1.0</v>
      </c>
      <c r="Z653" s="5">
        <v>0.0</v>
      </c>
      <c r="AA653" s="5">
        <v>0.0</v>
      </c>
      <c r="AB653" s="5">
        <v>0.0</v>
      </c>
      <c r="AC653" s="5">
        <v>0.0</v>
      </c>
      <c r="AD653" s="5">
        <v>0.0</v>
      </c>
      <c r="AE653" s="5">
        <v>0.0</v>
      </c>
      <c r="AF653" s="6">
        <f>IFERROR(__xludf.DUMMYFUNCTION("IFERROR(
  VLOOKUP(
    A653,
    IMPORTRANGE(
      ""1ZygntHC1J6IxzKbTidmOyf5nUyW4GCLurHCjexrLm_o        "",
      ""HTMLキャッシュ!A:F""
    ),
    3,
    FALSE
  ),
  0
)
"),46030.21130787037)</f>
        <v>46030.21131</v>
      </c>
      <c r="AG653" s="5"/>
      <c r="AH653" s="5"/>
      <c r="AI653" s="5"/>
      <c r="AJ653" s="5"/>
      <c r="AK653" s="5"/>
      <c r="AL653" s="5"/>
      <c r="AM653" s="5"/>
      <c r="AN653" s="5"/>
      <c r="AO653" s="5"/>
      <c r="AP653" s="5"/>
      <c r="AQ653" s="5"/>
      <c r="AR653" s="3"/>
      <c r="AS653" s="5"/>
      <c r="AT653" s="5"/>
      <c r="AU653" s="5"/>
      <c r="AV653" s="5"/>
      <c r="AW653" s="5"/>
      <c r="AX653" s="5"/>
      <c r="AY653" s="5"/>
      <c r="AZ653" s="7"/>
      <c r="BA653" s="7"/>
    </row>
    <row r="654" ht="16.5" customHeight="1">
      <c r="A654" s="4" t="s">
        <v>1340</v>
      </c>
      <c r="B654" s="5">
        <v>200.0</v>
      </c>
      <c r="C654" s="5">
        <v>1.0</v>
      </c>
      <c r="D654" s="1" t="s">
        <v>1341</v>
      </c>
      <c r="E654" s="5">
        <v>0.0</v>
      </c>
      <c r="F654" s="5">
        <v>0.0</v>
      </c>
      <c r="G654" s="5">
        <v>0.0</v>
      </c>
      <c r="H654" s="5">
        <v>0.0</v>
      </c>
      <c r="I654" s="5">
        <v>0.0</v>
      </c>
      <c r="J654" s="5">
        <v>0.0</v>
      </c>
      <c r="K654" s="5">
        <v>0.0</v>
      </c>
      <c r="L654" s="5">
        <v>0.0</v>
      </c>
      <c r="M654" s="5">
        <v>0.0</v>
      </c>
      <c r="N654" s="5">
        <v>0.0</v>
      </c>
      <c r="O654" s="5">
        <v>0.0</v>
      </c>
      <c r="P654" s="5">
        <v>0.0</v>
      </c>
      <c r="Q654" s="5">
        <v>0.0</v>
      </c>
      <c r="R654" s="5">
        <v>1.0</v>
      </c>
      <c r="S654" s="5">
        <v>0.0</v>
      </c>
      <c r="T654" s="5">
        <v>0.0</v>
      </c>
      <c r="U654" s="5">
        <v>0.0</v>
      </c>
      <c r="V654" s="5">
        <v>0.0</v>
      </c>
      <c r="W654" s="5">
        <v>0.0</v>
      </c>
      <c r="X654" s="5">
        <v>0.0</v>
      </c>
      <c r="Y654" s="5">
        <v>0.0</v>
      </c>
      <c r="Z654" s="5">
        <v>0.0</v>
      </c>
      <c r="AA654" s="5">
        <v>0.0</v>
      </c>
      <c r="AB654" s="5">
        <v>0.0</v>
      </c>
      <c r="AC654" s="5">
        <v>0.0</v>
      </c>
      <c r="AD654" s="5">
        <v>0.0</v>
      </c>
      <c r="AE654" s="5">
        <v>0.0</v>
      </c>
      <c r="AF654" s="6">
        <f>IFERROR(__xludf.DUMMYFUNCTION("IFERROR(
  VLOOKUP(
    A654,
    IMPORTRANGE(
      ""1ZygntHC1J6IxzKbTidmOyf5nUyW4GCLurHCjexrLm_o        "",
      ""HTMLキャッシュ!A:F""
    ),
    3,
    FALSE
  ),
  0
)
"),46086.237858796296)</f>
        <v>46086.23786</v>
      </c>
      <c r="AG654" s="5"/>
      <c r="AH654" s="5"/>
      <c r="AI654" s="5"/>
      <c r="AJ654" s="5"/>
      <c r="AK654" s="5"/>
      <c r="AL654" s="5"/>
      <c r="AM654" s="5"/>
      <c r="AN654" s="5"/>
      <c r="AO654" s="5"/>
      <c r="AP654" s="5"/>
      <c r="AQ654" s="5"/>
      <c r="AR654" s="3"/>
      <c r="AS654" s="5"/>
      <c r="AT654" s="5"/>
      <c r="AU654" s="5"/>
      <c r="AV654" s="5"/>
      <c r="AW654" s="5"/>
      <c r="AX654" s="5"/>
      <c r="AY654" s="5"/>
      <c r="AZ654" s="7"/>
      <c r="BA654" s="7"/>
    </row>
    <row r="655" ht="16.5" customHeight="1">
      <c r="A655" s="4" t="s">
        <v>1342</v>
      </c>
      <c r="B655" s="5">
        <v>10.0</v>
      </c>
      <c r="C655" s="5">
        <v>1.0</v>
      </c>
      <c r="D655" s="1" t="s">
        <v>1343</v>
      </c>
      <c r="E655" s="5">
        <v>0.0</v>
      </c>
      <c r="F655" s="5">
        <v>0.0</v>
      </c>
      <c r="G655" s="5">
        <v>0.0</v>
      </c>
      <c r="H655" s="5">
        <v>0.0</v>
      </c>
      <c r="I655" s="5">
        <v>1.0</v>
      </c>
      <c r="J655" s="5">
        <v>0.0</v>
      </c>
      <c r="K655" s="5">
        <v>0.0</v>
      </c>
      <c r="L655" s="5">
        <v>0.0</v>
      </c>
      <c r="M655" s="5">
        <v>0.0</v>
      </c>
      <c r="N655" s="5">
        <v>0.0</v>
      </c>
      <c r="O655" s="5">
        <v>0.0</v>
      </c>
      <c r="P655" s="5">
        <v>0.0</v>
      </c>
      <c r="Q655" s="5">
        <v>0.0</v>
      </c>
      <c r="R655" s="5">
        <v>0.0</v>
      </c>
      <c r="S655" s="5">
        <v>0.0</v>
      </c>
      <c r="T655" s="5">
        <v>0.0</v>
      </c>
      <c r="U655" s="5">
        <v>0.0</v>
      </c>
      <c r="V655" s="5">
        <v>0.0</v>
      </c>
      <c r="W655" s="5">
        <v>0.0</v>
      </c>
      <c r="X655" s="5">
        <v>0.0</v>
      </c>
      <c r="Y655" s="5">
        <v>0.0</v>
      </c>
      <c r="Z655" s="5">
        <v>0.0</v>
      </c>
      <c r="AA655" s="5">
        <v>0.0</v>
      </c>
      <c r="AB655" s="5">
        <v>0.0</v>
      </c>
      <c r="AC655" s="5">
        <v>0.0</v>
      </c>
      <c r="AD655" s="5">
        <v>0.0</v>
      </c>
      <c r="AE655" s="5">
        <v>0.0</v>
      </c>
      <c r="AF655" s="6">
        <f>IFERROR(__xludf.DUMMYFUNCTION("IFERROR(
  VLOOKUP(
    A655,
    IMPORTRANGE(
      ""1ZygntHC1J6IxzKbTidmOyf5nUyW4GCLurHCjexrLm_o        "",
      ""HTMLキャッシュ!A:F""
    ),
    3,
    FALSE
  ),
  0
)
"),46078.99434027778)</f>
        <v>46078.99434</v>
      </c>
      <c r="AG655" s="5"/>
      <c r="AH655" s="5"/>
      <c r="AI655" s="5"/>
      <c r="AJ655" s="5"/>
      <c r="AK655" s="5"/>
      <c r="AL655" s="5"/>
      <c r="AM655" s="5"/>
      <c r="AN655" s="5"/>
      <c r="AO655" s="5"/>
      <c r="AP655" s="5"/>
      <c r="AQ655" s="5"/>
      <c r="AR655" s="3"/>
      <c r="AS655" s="5"/>
      <c r="AT655" s="5"/>
      <c r="AU655" s="5"/>
      <c r="AV655" s="5"/>
      <c r="AW655" s="5"/>
      <c r="AX655" s="5"/>
      <c r="AY655" s="5"/>
      <c r="AZ655" s="7"/>
      <c r="BA655" s="7"/>
    </row>
    <row r="656" ht="16.5" customHeight="1">
      <c r="A656" s="4" t="s">
        <v>1344</v>
      </c>
      <c r="B656" s="5">
        <v>14.0</v>
      </c>
      <c r="C656" s="5">
        <v>1.0</v>
      </c>
      <c r="D656" s="1" t="s">
        <v>1345</v>
      </c>
      <c r="E656" s="5">
        <v>0.0</v>
      </c>
      <c r="F656" s="5">
        <v>0.0</v>
      </c>
      <c r="G656" s="5">
        <v>0.0</v>
      </c>
      <c r="H656" s="5">
        <v>0.0</v>
      </c>
      <c r="I656" s="5">
        <v>1.0</v>
      </c>
      <c r="J656" s="5">
        <v>0.0</v>
      </c>
      <c r="K656" s="5">
        <v>0.0</v>
      </c>
      <c r="L656" s="5">
        <v>0.0</v>
      </c>
      <c r="M656" s="5">
        <v>0.0</v>
      </c>
      <c r="N656" s="5">
        <v>0.0</v>
      </c>
      <c r="O656" s="5">
        <v>0.0</v>
      </c>
      <c r="P656" s="5">
        <v>0.0</v>
      </c>
      <c r="Q656" s="5">
        <v>0.0</v>
      </c>
      <c r="R656" s="5">
        <v>0.0</v>
      </c>
      <c r="S656" s="5">
        <v>0.0</v>
      </c>
      <c r="T656" s="5">
        <v>0.0</v>
      </c>
      <c r="U656" s="5">
        <v>0.0</v>
      </c>
      <c r="V656" s="5">
        <v>0.0</v>
      </c>
      <c r="W656" s="5">
        <v>0.0</v>
      </c>
      <c r="X656" s="5">
        <v>0.0</v>
      </c>
      <c r="Y656" s="5">
        <v>0.0</v>
      </c>
      <c r="Z656" s="5">
        <v>0.0</v>
      </c>
      <c r="AA656" s="5">
        <v>0.0</v>
      </c>
      <c r="AB656" s="5">
        <v>0.0</v>
      </c>
      <c r="AC656" s="5">
        <v>0.0</v>
      </c>
      <c r="AD656" s="5">
        <v>0.0</v>
      </c>
      <c r="AE656" s="5">
        <v>0.0</v>
      </c>
      <c r="AF656" s="6">
        <f>IFERROR(__xludf.DUMMYFUNCTION("IFERROR(
  VLOOKUP(
    A656,
    IMPORTRANGE(
      ""1ZygntHC1J6IxzKbTidmOyf5nUyW4GCLurHCjexrLm_o        "",
      ""HTMLキャッシュ!A:F""
    ),
    3,
    FALSE
  ),
  0
)
"),46087.16259259259)</f>
        <v>46087.16259</v>
      </c>
      <c r="AG656" s="5"/>
      <c r="AH656" s="5"/>
      <c r="AI656" s="5"/>
      <c r="AJ656" s="5"/>
      <c r="AK656" s="5"/>
      <c r="AL656" s="5"/>
      <c r="AM656" s="5"/>
      <c r="AN656" s="5"/>
      <c r="AO656" s="5"/>
      <c r="AP656" s="5"/>
      <c r="AQ656" s="5"/>
      <c r="AR656" s="3"/>
      <c r="AS656" s="5"/>
      <c r="AT656" s="5"/>
      <c r="AU656" s="5"/>
      <c r="AV656" s="5"/>
      <c r="AW656" s="5"/>
      <c r="AX656" s="5"/>
      <c r="AY656" s="5"/>
      <c r="AZ656" s="7"/>
      <c r="BA656" s="7"/>
    </row>
    <row r="657" ht="16.5" customHeight="1">
      <c r="A657" s="4" t="s">
        <v>1346</v>
      </c>
      <c r="B657" s="5">
        <v>90.0</v>
      </c>
      <c r="C657" s="5">
        <v>1.0</v>
      </c>
      <c r="D657" s="1" t="s">
        <v>1347</v>
      </c>
      <c r="E657" s="5">
        <v>1.0</v>
      </c>
      <c r="F657" s="5">
        <v>0.0</v>
      </c>
      <c r="G657" s="5">
        <v>0.0</v>
      </c>
      <c r="H657" s="5">
        <v>0.0</v>
      </c>
      <c r="I657" s="5">
        <v>0.0</v>
      </c>
      <c r="J657" s="5">
        <v>0.0</v>
      </c>
      <c r="K657" s="5">
        <v>0.0</v>
      </c>
      <c r="L657" s="5">
        <v>0.0</v>
      </c>
      <c r="M657" s="5">
        <v>0.0</v>
      </c>
      <c r="N657" s="5">
        <v>0.0</v>
      </c>
      <c r="O657" s="5">
        <v>0.0</v>
      </c>
      <c r="P657" s="5">
        <v>0.0</v>
      </c>
      <c r="Q657" s="5">
        <v>0.0</v>
      </c>
      <c r="R657" s="5">
        <v>0.0</v>
      </c>
      <c r="S657" s="5">
        <v>0.0</v>
      </c>
      <c r="T657" s="5">
        <v>0.0</v>
      </c>
      <c r="U657" s="5">
        <v>0.0</v>
      </c>
      <c r="V657" s="5">
        <v>0.0</v>
      </c>
      <c r="W657" s="5">
        <v>0.0</v>
      </c>
      <c r="X657" s="5">
        <v>0.0</v>
      </c>
      <c r="Y657" s="5">
        <v>0.0</v>
      </c>
      <c r="Z657" s="5">
        <v>0.0</v>
      </c>
      <c r="AA657" s="5">
        <v>0.0</v>
      </c>
      <c r="AB657" s="5">
        <v>0.0</v>
      </c>
      <c r="AC657" s="5">
        <v>0.0</v>
      </c>
      <c r="AD657" s="5">
        <v>0.0</v>
      </c>
      <c r="AE657" s="5">
        <v>0.0</v>
      </c>
      <c r="AF657" s="6">
        <f>IFERROR(__xludf.DUMMYFUNCTION("IFERROR(
  VLOOKUP(
    A657,
    IMPORTRANGE(
      ""1ZygntHC1J6IxzKbTidmOyf5nUyW4GCLurHCjexrLm_o        "",
      ""HTMLキャッシュ!A:F""
    ),
    3,
    FALSE
  ),
  0
)
"),46086.14255787037)</f>
        <v>46086.14256</v>
      </c>
      <c r="AG657" s="5"/>
      <c r="AH657" s="5"/>
      <c r="AI657" s="5"/>
      <c r="AJ657" s="5"/>
      <c r="AK657" s="5"/>
      <c r="AL657" s="5"/>
      <c r="AM657" s="5"/>
      <c r="AN657" s="5"/>
      <c r="AO657" s="5"/>
      <c r="AP657" s="5"/>
      <c r="AQ657" s="5"/>
      <c r="AR657" s="3"/>
      <c r="AS657" s="5"/>
      <c r="AT657" s="5"/>
      <c r="AU657" s="5"/>
      <c r="AV657" s="5"/>
      <c r="AW657" s="5"/>
      <c r="AX657" s="5"/>
      <c r="AY657" s="5"/>
      <c r="AZ657" s="7"/>
      <c r="BA657" s="7"/>
    </row>
    <row r="658" ht="16.5" customHeight="1">
      <c r="A658" s="4" t="s">
        <v>1348</v>
      </c>
      <c r="B658" s="5">
        <v>1.0</v>
      </c>
      <c r="C658" s="5">
        <v>1.0</v>
      </c>
      <c r="D658" s="1" t="s">
        <v>1349</v>
      </c>
      <c r="E658" s="5">
        <v>0.0</v>
      </c>
      <c r="F658" s="5">
        <v>1.0</v>
      </c>
      <c r="G658" s="5">
        <v>0.0</v>
      </c>
      <c r="H658" s="5">
        <v>0.0</v>
      </c>
      <c r="I658" s="5">
        <v>0.0</v>
      </c>
      <c r="J658" s="5">
        <v>0.0</v>
      </c>
      <c r="K658" s="5">
        <v>0.0</v>
      </c>
      <c r="L658" s="5">
        <v>0.0</v>
      </c>
      <c r="M658" s="5">
        <v>0.0</v>
      </c>
      <c r="N658" s="5">
        <v>0.0</v>
      </c>
      <c r="O658" s="5">
        <v>0.0</v>
      </c>
      <c r="P658" s="5">
        <v>0.0</v>
      </c>
      <c r="Q658" s="5">
        <v>0.0</v>
      </c>
      <c r="R658" s="5">
        <v>0.0</v>
      </c>
      <c r="S658" s="5">
        <v>0.0</v>
      </c>
      <c r="T658" s="5">
        <v>0.0</v>
      </c>
      <c r="U658" s="5">
        <v>0.0</v>
      </c>
      <c r="V658" s="5">
        <v>0.0</v>
      </c>
      <c r="W658" s="5">
        <v>0.0</v>
      </c>
      <c r="X658" s="5">
        <v>0.0</v>
      </c>
      <c r="Y658" s="5">
        <v>0.0</v>
      </c>
      <c r="Z658" s="5">
        <v>0.0</v>
      </c>
      <c r="AA658" s="5">
        <v>0.0</v>
      </c>
      <c r="AB658" s="5">
        <v>0.0</v>
      </c>
      <c r="AC658" s="5">
        <v>0.0</v>
      </c>
      <c r="AD658" s="5">
        <v>0.0</v>
      </c>
      <c r="AE658" s="5">
        <v>0.0</v>
      </c>
      <c r="AF658" s="6">
        <f>IFERROR(__xludf.DUMMYFUNCTION("IFERROR(
  VLOOKUP(
    A658,
    IMPORTRANGE(
      ""1ZygntHC1J6IxzKbTidmOyf5nUyW4GCLurHCjexrLm_o        "",
      ""HTMLキャッシュ!A:F""
    ),
    3,
    FALSE
  ),
  0
)
"),45181.134780092594)</f>
        <v>45181.13478</v>
      </c>
      <c r="AG658" s="5"/>
      <c r="AH658" s="5"/>
      <c r="AI658" s="5"/>
      <c r="AJ658" s="5"/>
      <c r="AK658" s="5"/>
      <c r="AL658" s="5"/>
      <c r="AM658" s="5"/>
      <c r="AN658" s="5"/>
      <c r="AO658" s="5"/>
      <c r="AP658" s="5"/>
      <c r="AQ658" s="5"/>
      <c r="AR658" s="3"/>
      <c r="AS658" s="5"/>
      <c r="AT658" s="5"/>
      <c r="AU658" s="5"/>
      <c r="AV658" s="5"/>
      <c r="AW658" s="5"/>
      <c r="AX658" s="5"/>
      <c r="AY658" s="5"/>
      <c r="AZ658" s="7"/>
      <c r="BA658" s="7"/>
    </row>
    <row r="659" ht="16.5" customHeight="1">
      <c r="A659" s="1" t="s">
        <v>1350</v>
      </c>
      <c r="B659" s="5">
        <v>0.0</v>
      </c>
      <c r="C659" s="5">
        <v>1.0</v>
      </c>
      <c r="D659" s="1" t="s">
        <v>1351</v>
      </c>
      <c r="E659" s="5">
        <v>0.0</v>
      </c>
      <c r="F659" s="5">
        <v>1.0</v>
      </c>
      <c r="G659" s="5">
        <v>0.0</v>
      </c>
      <c r="H659" s="5">
        <v>0.0</v>
      </c>
      <c r="I659" s="5">
        <v>0.0</v>
      </c>
      <c r="J659" s="5">
        <v>0.0</v>
      </c>
      <c r="K659" s="5">
        <v>0.0</v>
      </c>
      <c r="L659" s="5">
        <v>0.0</v>
      </c>
      <c r="M659" s="5">
        <v>0.0</v>
      </c>
      <c r="N659" s="5">
        <v>0.0</v>
      </c>
      <c r="O659" s="5">
        <v>0.0</v>
      </c>
      <c r="P659" s="5">
        <v>0.0</v>
      </c>
      <c r="Q659" s="5">
        <v>0.0</v>
      </c>
      <c r="R659" s="5">
        <v>0.0</v>
      </c>
      <c r="S659" s="5">
        <v>0.0</v>
      </c>
      <c r="T659" s="5">
        <v>0.0</v>
      </c>
      <c r="U659" s="5">
        <v>0.0</v>
      </c>
      <c r="V659" s="5">
        <v>0.0</v>
      </c>
      <c r="W659" s="5">
        <v>0.0</v>
      </c>
      <c r="X659" s="5">
        <v>0.0</v>
      </c>
      <c r="Y659" s="5">
        <v>0.0</v>
      </c>
      <c r="Z659" s="5">
        <v>0.0</v>
      </c>
      <c r="AA659" s="5">
        <v>0.0</v>
      </c>
      <c r="AB659" s="5">
        <v>0.0</v>
      </c>
      <c r="AC659" s="5">
        <v>0.0</v>
      </c>
      <c r="AD659" s="5">
        <v>0.0</v>
      </c>
      <c r="AE659" s="5">
        <v>0.0</v>
      </c>
      <c r="AF659" s="6">
        <f>IFERROR(__xludf.DUMMYFUNCTION("IFERROR(
  VLOOKUP(
    A659,
    IMPORTRANGE(
      ""1ZygntHC1J6IxzKbTidmOyf5nUyW4GCLurHCjexrLm_o        "",
      ""HTMLキャッシュ!A:F""
    ),
    3,
    FALSE
  ),
  0
)
"),45600.11273148148)</f>
        <v>45600.11273</v>
      </c>
      <c r="AG659" s="5"/>
      <c r="AH659" s="5"/>
      <c r="AI659" s="5"/>
      <c r="AJ659" s="5"/>
      <c r="AK659" s="5"/>
      <c r="AL659" s="5"/>
      <c r="AM659" s="5"/>
      <c r="AN659" s="5"/>
      <c r="AO659" s="5"/>
      <c r="AP659" s="5"/>
      <c r="AQ659" s="5"/>
      <c r="AR659" s="3"/>
      <c r="AS659" s="5"/>
      <c r="AT659" s="5"/>
      <c r="AU659" s="5"/>
      <c r="AV659" s="5"/>
      <c r="AW659" s="5"/>
      <c r="AX659" s="5"/>
      <c r="AY659" s="5"/>
      <c r="AZ659" s="7"/>
      <c r="BA659" s="7"/>
    </row>
    <row r="660" ht="16.5" customHeight="1">
      <c r="A660" s="1" t="s">
        <v>1352</v>
      </c>
      <c r="B660" s="5">
        <v>0.0</v>
      </c>
      <c r="C660" s="5">
        <v>1.0</v>
      </c>
      <c r="D660" s="1" t="s">
        <v>1353</v>
      </c>
      <c r="E660" s="5">
        <v>0.0</v>
      </c>
      <c r="F660" s="5">
        <v>1.0</v>
      </c>
      <c r="G660" s="5">
        <v>0.0</v>
      </c>
      <c r="H660" s="5">
        <v>0.0</v>
      </c>
      <c r="I660" s="5">
        <v>0.0</v>
      </c>
      <c r="J660" s="5">
        <v>0.0</v>
      </c>
      <c r="K660" s="5">
        <v>0.0</v>
      </c>
      <c r="L660" s="5">
        <v>0.0</v>
      </c>
      <c r="M660" s="5">
        <v>0.0</v>
      </c>
      <c r="N660" s="5">
        <v>0.0</v>
      </c>
      <c r="O660" s="5">
        <v>0.0</v>
      </c>
      <c r="P660" s="5">
        <v>0.0</v>
      </c>
      <c r="Q660" s="5">
        <v>0.0</v>
      </c>
      <c r="R660" s="5">
        <v>0.0</v>
      </c>
      <c r="S660" s="5">
        <v>0.0</v>
      </c>
      <c r="T660" s="5">
        <v>0.0</v>
      </c>
      <c r="U660" s="5">
        <v>0.0</v>
      </c>
      <c r="V660" s="5">
        <v>0.0</v>
      </c>
      <c r="W660" s="5">
        <v>0.0</v>
      </c>
      <c r="X660" s="5">
        <v>0.0</v>
      </c>
      <c r="Y660" s="5">
        <v>0.0</v>
      </c>
      <c r="Z660" s="5">
        <v>0.0</v>
      </c>
      <c r="AA660" s="5">
        <v>0.0</v>
      </c>
      <c r="AB660" s="5">
        <v>0.0</v>
      </c>
      <c r="AC660" s="5">
        <v>0.0</v>
      </c>
      <c r="AD660" s="5">
        <v>0.0</v>
      </c>
      <c r="AE660" s="5">
        <v>0.0</v>
      </c>
      <c r="AF660" s="6">
        <f>IFERROR(__xludf.DUMMYFUNCTION("IFERROR(
  VLOOKUP(
    A660,
    IMPORTRANGE(
      ""1ZygntHC1J6IxzKbTidmOyf5nUyW4GCLurHCjexrLm_o        "",
      ""HTMLキャッシュ!A:F""
    ),
    3,
    FALSE
  ),
  0
)
"),45600.121770833335)</f>
        <v>45600.12177</v>
      </c>
      <c r="AG660" s="5"/>
      <c r="AH660" s="5"/>
      <c r="AI660" s="5"/>
      <c r="AJ660" s="5"/>
      <c r="AK660" s="5"/>
      <c r="AL660" s="5"/>
      <c r="AM660" s="5"/>
      <c r="AN660" s="5"/>
      <c r="AO660" s="5"/>
      <c r="AP660" s="5"/>
      <c r="AQ660" s="5"/>
      <c r="AR660" s="3"/>
      <c r="AS660" s="5"/>
      <c r="AT660" s="5"/>
      <c r="AU660" s="5"/>
      <c r="AV660" s="5"/>
      <c r="AW660" s="5"/>
      <c r="AX660" s="5"/>
      <c r="AY660" s="5"/>
      <c r="AZ660" s="7"/>
      <c r="BA660" s="7"/>
    </row>
    <row r="661" ht="16.5" customHeight="1">
      <c r="A661" s="1" t="s">
        <v>1354</v>
      </c>
      <c r="B661" s="5">
        <v>0.0</v>
      </c>
      <c r="C661" s="5">
        <v>1.0</v>
      </c>
      <c r="D661" s="1" t="s">
        <v>1355</v>
      </c>
      <c r="E661" s="5">
        <v>0.0</v>
      </c>
      <c r="F661" s="5">
        <v>1.0</v>
      </c>
      <c r="G661" s="5">
        <v>0.0</v>
      </c>
      <c r="H661" s="5">
        <v>0.0</v>
      </c>
      <c r="I661" s="5">
        <v>0.0</v>
      </c>
      <c r="J661" s="5">
        <v>0.0</v>
      </c>
      <c r="K661" s="5">
        <v>0.0</v>
      </c>
      <c r="L661" s="5">
        <v>0.0</v>
      </c>
      <c r="M661" s="5">
        <v>0.0</v>
      </c>
      <c r="N661" s="5">
        <v>0.0</v>
      </c>
      <c r="O661" s="5">
        <v>0.0</v>
      </c>
      <c r="P661" s="5">
        <v>0.0</v>
      </c>
      <c r="Q661" s="5">
        <v>0.0</v>
      </c>
      <c r="R661" s="5">
        <v>0.0</v>
      </c>
      <c r="S661" s="5">
        <v>0.0</v>
      </c>
      <c r="T661" s="5">
        <v>0.0</v>
      </c>
      <c r="U661" s="5">
        <v>0.0</v>
      </c>
      <c r="V661" s="5">
        <v>0.0</v>
      </c>
      <c r="W661" s="5">
        <v>0.0</v>
      </c>
      <c r="X661" s="5">
        <v>0.0</v>
      </c>
      <c r="Y661" s="5">
        <v>0.0</v>
      </c>
      <c r="Z661" s="5">
        <v>0.0</v>
      </c>
      <c r="AA661" s="5">
        <v>0.0</v>
      </c>
      <c r="AB661" s="5">
        <v>0.0</v>
      </c>
      <c r="AC661" s="5">
        <v>0.0</v>
      </c>
      <c r="AD661" s="5">
        <v>0.0</v>
      </c>
      <c r="AE661" s="5">
        <v>0.0</v>
      </c>
      <c r="AF661" s="6">
        <f>IFERROR(__xludf.DUMMYFUNCTION("IFERROR(
  VLOOKUP(
    A661,
    IMPORTRANGE(
      ""1ZygntHC1J6IxzKbTidmOyf5nUyW4GCLurHCjexrLm_o        "",
      ""HTMLキャッシュ!A:F""
    ),
    3,
    FALSE
  ),
  0
)
"),45600.129641203705)</f>
        <v>45600.12964</v>
      </c>
      <c r="AG661" s="5"/>
      <c r="AH661" s="5"/>
      <c r="AI661" s="5"/>
      <c r="AJ661" s="5"/>
      <c r="AK661" s="5"/>
      <c r="AL661" s="5"/>
      <c r="AM661" s="5"/>
      <c r="AN661" s="5"/>
      <c r="AO661" s="5"/>
      <c r="AP661" s="5"/>
      <c r="AQ661" s="5"/>
      <c r="AR661" s="3"/>
      <c r="AS661" s="5"/>
      <c r="AT661" s="5"/>
      <c r="AU661" s="5"/>
      <c r="AV661" s="5"/>
      <c r="AW661" s="5"/>
      <c r="AX661" s="5"/>
      <c r="AY661" s="5"/>
      <c r="AZ661" s="7"/>
      <c r="BA661" s="7"/>
    </row>
    <row r="662" ht="16.5" customHeight="1">
      <c r="A662" s="4" t="s">
        <v>1356</v>
      </c>
      <c r="B662" s="5">
        <v>0.0</v>
      </c>
      <c r="C662" s="5">
        <v>1.0</v>
      </c>
      <c r="D662" s="1" t="s">
        <v>1357</v>
      </c>
      <c r="E662" s="5">
        <v>0.0</v>
      </c>
      <c r="F662" s="5">
        <v>1.0</v>
      </c>
      <c r="G662" s="5">
        <v>0.0</v>
      </c>
      <c r="H662" s="5">
        <v>0.0</v>
      </c>
      <c r="I662" s="5">
        <v>0.0</v>
      </c>
      <c r="J662" s="5">
        <v>0.0</v>
      </c>
      <c r="K662" s="5">
        <v>0.0</v>
      </c>
      <c r="L662" s="5">
        <v>0.0</v>
      </c>
      <c r="M662" s="5">
        <v>0.0</v>
      </c>
      <c r="N662" s="5">
        <v>0.0</v>
      </c>
      <c r="O662" s="5">
        <v>0.0</v>
      </c>
      <c r="P662" s="5">
        <v>0.0</v>
      </c>
      <c r="Q662" s="5">
        <v>0.0</v>
      </c>
      <c r="R662" s="5">
        <v>0.0</v>
      </c>
      <c r="S662" s="5">
        <v>0.0</v>
      </c>
      <c r="T662" s="5">
        <v>0.0</v>
      </c>
      <c r="U662" s="5">
        <v>0.0</v>
      </c>
      <c r="V662" s="5">
        <v>0.0</v>
      </c>
      <c r="W662" s="5">
        <v>0.0</v>
      </c>
      <c r="X662" s="5">
        <v>0.0</v>
      </c>
      <c r="Y662" s="5">
        <v>0.0</v>
      </c>
      <c r="Z662" s="5">
        <v>0.0</v>
      </c>
      <c r="AA662" s="5">
        <v>0.0</v>
      </c>
      <c r="AB662" s="5">
        <v>0.0</v>
      </c>
      <c r="AC662" s="5">
        <v>0.0</v>
      </c>
      <c r="AD662" s="5">
        <v>0.0</v>
      </c>
      <c r="AE662" s="5">
        <v>0.0</v>
      </c>
      <c r="AF662" s="6">
        <f>IFERROR(__xludf.DUMMYFUNCTION("IFERROR(
  VLOOKUP(
    A662,
    IMPORTRANGE(
      ""1ZygntHC1J6IxzKbTidmOyf5nUyW4GCLurHCjexrLm_o        "",
      ""HTMLキャッシュ!A:F""
    ),
    3,
    FALSE
  ),
  0
)
"),45969.14885416667)</f>
        <v>45969.14885</v>
      </c>
      <c r="AG662" s="5"/>
      <c r="AH662" s="5"/>
      <c r="AI662" s="5"/>
      <c r="AJ662" s="5"/>
      <c r="AK662" s="5"/>
      <c r="AL662" s="5"/>
      <c r="AM662" s="5"/>
      <c r="AN662" s="5"/>
      <c r="AO662" s="5"/>
      <c r="AP662" s="5"/>
      <c r="AQ662" s="5"/>
      <c r="AR662" s="3"/>
      <c r="AS662" s="5"/>
      <c r="AT662" s="5"/>
      <c r="AU662" s="5"/>
      <c r="AV662" s="5"/>
      <c r="AW662" s="5"/>
      <c r="AX662" s="5"/>
      <c r="AY662" s="5"/>
      <c r="AZ662" s="7"/>
      <c r="BA662" s="7"/>
    </row>
    <row r="663" ht="16.5" customHeight="1">
      <c r="A663" s="4" t="s">
        <v>1358</v>
      </c>
      <c r="B663" s="5">
        <v>0.0</v>
      </c>
      <c r="C663" s="5">
        <v>1.0</v>
      </c>
      <c r="D663" s="1" t="s">
        <v>1359</v>
      </c>
      <c r="E663" s="5">
        <v>0.0</v>
      </c>
      <c r="F663" s="5">
        <v>0.0</v>
      </c>
      <c r="G663" s="5">
        <v>0.0</v>
      </c>
      <c r="H663" s="5">
        <v>0.0</v>
      </c>
      <c r="I663" s="5">
        <v>1.0</v>
      </c>
      <c r="J663" s="5">
        <v>0.0</v>
      </c>
      <c r="K663" s="5">
        <v>0.0</v>
      </c>
      <c r="L663" s="5">
        <v>0.0</v>
      </c>
      <c r="M663" s="5">
        <v>0.0</v>
      </c>
      <c r="N663" s="5">
        <v>0.0</v>
      </c>
      <c r="O663" s="5">
        <v>0.0</v>
      </c>
      <c r="P663" s="5">
        <v>0.0</v>
      </c>
      <c r="Q663" s="5">
        <v>0.0</v>
      </c>
      <c r="R663" s="5">
        <v>0.0</v>
      </c>
      <c r="S663" s="5">
        <v>0.0</v>
      </c>
      <c r="T663" s="5">
        <v>0.0</v>
      </c>
      <c r="U663" s="5">
        <v>0.0</v>
      </c>
      <c r="V663" s="5">
        <v>0.0</v>
      </c>
      <c r="W663" s="5">
        <v>0.0</v>
      </c>
      <c r="X663" s="5">
        <v>0.0</v>
      </c>
      <c r="Y663" s="5">
        <v>0.0</v>
      </c>
      <c r="Z663" s="5">
        <v>0.0</v>
      </c>
      <c r="AA663" s="5">
        <v>0.0</v>
      </c>
      <c r="AB663" s="5">
        <v>0.0</v>
      </c>
      <c r="AC663" s="5">
        <v>0.0</v>
      </c>
      <c r="AD663" s="5">
        <v>0.0</v>
      </c>
      <c r="AE663" s="5">
        <v>0.0</v>
      </c>
      <c r="AF663" s="6">
        <f>IFERROR(__xludf.DUMMYFUNCTION("IFERROR(
  VLOOKUP(
    A663,
    IMPORTRANGE(
      ""1ZygntHC1J6IxzKbTidmOyf5nUyW4GCLurHCjexrLm_o        "",
      ""HTMLキャッシュ!A:F""
    ),
    3,
    FALSE
  ),
  0
)
"),44378.531319444446)</f>
        <v>44378.53132</v>
      </c>
      <c r="AG663" s="5"/>
      <c r="AH663" s="5"/>
      <c r="AI663" s="5"/>
      <c r="AJ663" s="5"/>
      <c r="AK663" s="5"/>
      <c r="AL663" s="5"/>
      <c r="AM663" s="5"/>
      <c r="AN663" s="5"/>
      <c r="AO663" s="5"/>
      <c r="AP663" s="5"/>
      <c r="AQ663" s="5"/>
      <c r="AR663" s="3"/>
      <c r="AS663" s="5"/>
      <c r="AT663" s="5"/>
      <c r="AU663" s="5"/>
      <c r="AV663" s="5"/>
      <c r="AW663" s="5"/>
      <c r="AX663" s="5"/>
      <c r="AY663" s="5"/>
      <c r="AZ663" s="7"/>
      <c r="BA663" s="7"/>
    </row>
    <row r="664" ht="16.5" customHeight="1">
      <c r="A664" s="4" t="s">
        <v>1360</v>
      </c>
      <c r="B664" s="5">
        <v>12.0</v>
      </c>
      <c r="C664" s="5">
        <v>1.0</v>
      </c>
      <c r="D664" s="1" t="s">
        <v>1361</v>
      </c>
      <c r="E664" s="5">
        <v>0.0</v>
      </c>
      <c r="F664" s="5">
        <v>0.0</v>
      </c>
      <c r="G664" s="5">
        <v>0.0</v>
      </c>
      <c r="H664" s="5">
        <v>0.0</v>
      </c>
      <c r="I664" s="5">
        <v>0.0</v>
      </c>
      <c r="J664" s="5">
        <v>0.0</v>
      </c>
      <c r="K664" s="5">
        <v>0.0</v>
      </c>
      <c r="L664" s="5">
        <v>0.0</v>
      </c>
      <c r="M664" s="5">
        <v>0.0</v>
      </c>
      <c r="N664" s="5">
        <v>1.0</v>
      </c>
      <c r="O664" s="5">
        <v>0.0</v>
      </c>
      <c r="P664" s="5">
        <v>0.0</v>
      </c>
      <c r="Q664" s="5">
        <v>0.0</v>
      </c>
      <c r="R664" s="5">
        <v>0.0</v>
      </c>
      <c r="S664" s="5">
        <v>0.0</v>
      </c>
      <c r="T664" s="5">
        <v>0.0</v>
      </c>
      <c r="U664" s="5">
        <v>0.0</v>
      </c>
      <c r="V664" s="5">
        <v>0.0</v>
      </c>
      <c r="W664" s="5">
        <v>0.0</v>
      </c>
      <c r="X664" s="5">
        <v>0.0</v>
      </c>
      <c r="Y664" s="5">
        <v>0.0</v>
      </c>
      <c r="Z664" s="5">
        <v>0.0</v>
      </c>
      <c r="AA664" s="5">
        <v>0.0</v>
      </c>
      <c r="AB664" s="5">
        <v>0.0</v>
      </c>
      <c r="AC664" s="5">
        <v>0.0</v>
      </c>
      <c r="AD664" s="5">
        <v>0.0</v>
      </c>
      <c r="AE664" s="5">
        <v>0.0</v>
      </c>
      <c r="AF664" s="6">
        <f>IFERROR(__xludf.DUMMYFUNCTION("IFERROR(
  VLOOKUP(
    A664,
    IMPORTRANGE(
      ""1ZygntHC1J6IxzKbTidmOyf5nUyW4GCLurHCjexrLm_o        "",
      ""HTMLキャッシュ!A:F""
    ),
    3,
    FALSE
  ),
  0
)
"),46055.81780092593)</f>
        <v>46055.8178</v>
      </c>
      <c r="AG664" s="5"/>
      <c r="AH664" s="5"/>
      <c r="AI664" s="5"/>
      <c r="AJ664" s="5"/>
      <c r="AK664" s="5"/>
      <c r="AL664" s="5"/>
      <c r="AM664" s="5"/>
      <c r="AN664" s="5"/>
      <c r="AO664" s="5"/>
      <c r="AP664" s="5"/>
      <c r="AQ664" s="5"/>
      <c r="AR664" s="3"/>
      <c r="AS664" s="5"/>
      <c r="AT664" s="5"/>
      <c r="AU664" s="5"/>
      <c r="AV664" s="5"/>
      <c r="AW664" s="5"/>
      <c r="AX664" s="5"/>
      <c r="AY664" s="5"/>
      <c r="AZ664" s="7"/>
      <c r="BA664" s="7"/>
    </row>
    <row r="665" ht="16.5" customHeight="1">
      <c r="A665" s="4" t="s">
        <v>1362</v>
      </c>
      <c r="B665" s="5">
        <v>0.0</v>
      </c>
      <c r="C665" s="5">
        <v>1.0</v>
      </c>
      <c r="D665" s="1" t="s">
        <v>1363</v>
      </c>
      <c r="E665" s="5">
        <v>0.0</v>
      </c>
      <c r="F665" s="5">
        <v>1.0</v>
      </c>
      <c r="G665" s="5">
        <v>0.0</v>
      </c>
      <c r="H665" s="5">
        <v>0.0</v>
      </c>
      <c r="I665" s="5">
        <v>0.0</v>
      </c>
      <c r="J665" s="5">
        <v>0.0</v>
      </c>
      <c r="K665" s="5">
        <v>0.0</v>
      </c>
      <c r="L665" s="5">
        <v>0.0</v>
      </c>
      <c r="M665" s="5">
        <v>0.0</v>
      </c>
      <c r="N665" s="5">
        <v>0.0</v>
      </c>
      <c r="O665" s="5">
        <v>0.0</v>
      </c>
      <c r="P665" s="5">
        <v>0.0</v>
      </c>
      <c r="Q665" s="5">
        <v>0.0</v>
      </c>
      <c r="R665" s="5">
        <v>0.0</v>
      </c>
      <c r="S665" s="5">
        <v>0.0</v>
      </c>
      <c r="T665" s="5">
        <v>0.0</v>
      </c>
      <c r="U665" s="5">
        <v>0.0</v>
      </c>
      <c r="V665" s="5">
        <v>0.0</v>
      </c>
      <c r="W665" s="5">
        <v>0.0</v>
      </c>
      <c r="X665" s="5">
        <v>0.0</v>
      </c>
      <c r="Y665" s="5">
        <v>0.0</v>
      </c>
      <c r="Z665" s="5">
        <v>0.0</v>
      </c>
      <c r="AA665" s="5">
        <v>0.0</v>
      </c>
      <c r="AB665" s="5">
        <v>0.0</v>
      </c>
      <c r="AC665" s="5">
        <v>0.0</v>
      </c>
      <c r="AD665" s="5">
        <v>0.0</v>
      </c>
      <c r="AE665" s="5">
        <v>0.0</v>
      </c>
      <c r="AF665" s="6">
        <f>IFERROR(__xludf.DUMMYFUNCTION("IFERROR(
  VLOOKUP(
    A665,
    IMPORTRANGE(
      ""1ZygntHC1J6IxzKbTidmOyf5nUyW4GCLurHCjexrLm_o        "",
      ""HTMLキャッシュ!A:F""
    ),
    3,
    FALSE
  ),
  0
)
"),45159.59814814815)</f>
        <v>45159.59815</v>
      </c>
      <c r="AG665" s="5"/>
      <c r="AH665" s="5"/>
      <c r="AI665" s="5"/>
      <c r="AJ665" s="5"/>
      <c r="AK665" s="5"/>
      <c r="AL665" s="5"/>
      <c r="AM665" s="5"/>
      <c r="AN665" s="5"/>
      <c r="AO665" s="5"/>
      <c r="AP665" s="5"/>
      <c r="AQ665" s="5"/>
      <c r="AR665" s="3"/>
      <c r="AS665" s="5"/>
      <c r="AT665" s="5"/>
      <c r="AU665" s="5"/>
      <c r="AV665" s="5"/>
      <c r="AW665" s="5"/>
      <c r="AX665" s="5"/>
      <c r="AY665" s="5"/>
      <c r="AZ665" s="7"/>
      <c r="BA665" s="7"/>
    </row>
    <row r="666" ht="16.5" customHeight="1">
      <c r="A666" s="4" t="s">
        <v>1364</v>
      </c>
      <c r="B666" s="5">
        <v>0.0</v>
      </c>
      <c r="C666" s="5">
        <v>1.0</v>
      </c>
      <c r="D666" s="1" t="s">
        <v>1365</v>
      </c>
      <c r="E666" s="5">
        <v>0.0</v>
      </c>
      <c r="F666" s="5">
        <v>1.0</v>
      </c>
      <c r="G666" s="5">
        <v>0.0</v>
      </c>
      <c r="H666" s="5">
        <v>0.0</v>
      </c>
      <c r="I666" s="5">
        <v>0.0</v>
      </c>
      <c r="J666" s="5">
        <v>0.0</v>
      </c>
      <c r="K666" s="5">
        <v>0.0</v>
      </c>
      <c r="L666" s="5">
        <v>0.0</v>
      </c>
      <c r="M666" s="5">
        <v>0.0</v>
      </c>
      <c r="N666" s="5">
        <v>0.0</v>
      </c>
      <c r="O666" s="5">
        <v>0.0</v>
      </c>
      <c r="P666" s="5">
        <v>0.0</v>
      </c>
      <c r="Q666" s="5">
        <v>0.0</v>
      </c>
      <c r="R666" s="5">
        <v>0.0</v>
      </c>
      <c r="S666" s="5">
        <v>0.0</v>
      </c>
      <c r="T666" s="5">
        <v>0.0</v>
      </c>
      <c r="U666" s="5">
        <v>0.0</v>
      </c>
      <c r="V666" s="5">
        <v>0.0</v>
      </c>
      <c r="W666" s="5">
        <v>0.0</v>
      </c>
      <c r="X666" s="5">
        <v>0.0</v>
      </c>
      <c r="Y666" s="5">
        <v>0.0</v>
      </c>
      <c r="Z666" s="5">
        <v>0.0</v>
      </c>
      <c r="AA666" s="5">
        <v>0.0</v>
      </c>
      <c r="AB666" s="5">
        <v>0.0</v>
      </c>
      <c r="AC666" s="5">
        <v>0.0</v>
      </c>
      <c r="AD666" s="5">
        <v>0.0</v>
      </c>
      <c r="AE666" s="5">
        <v>0.0</v>
      </c>
      <c r="AF666" s="6">
        <f>IFERROR(__xludf.DUMMYFUNCTION("IFERROR(
  VLOOKUP(
    A666,
    IMPORTRANGE(
      ""1ZygntHC1J6IxzKbTidmOyf5nUyW4GCLurHCjexrLm_o        "",
      ""HTMLキャッシュ!A:F""
    ),
    3,
    FALSE
  ),
  0
)
"),45598.48991898148)</f>
        <v>45598.48992</v>
      </c>
      <c r="AG666" s="5"/>
      <c r="AH666" s="5"/>
      <c r="AI666" s="5"/>
      <c r="AJ666" s="5"/>
      <c r="AK666" s="5"/>
      <c r="AL666" s="5"/>
      <c r="AM666" s="5"/>
      <c r="AN666" s="5"/>
      <c r="AO666" s="5"/>
      <c r="AP666" s="5"/>
      <c r="AQ666" s="5"/>
      <c r="AR666" s="3"/>
      <c r="AS666" s="5"/>
      <c r="AT666" s="5"/>
      <c r="AU666" s="5"/>
      <c r="AV666" s="5"/>
      <c r="AW666" s="5"/>
      <c r="AX666" s="5"/>
      <c r="AY666" s="5"/>
      <c r="AZ666" s="7"/>
      <c r="BA666" s="7"/>
    </row>
    <row r="667" ht="16.5" customHeight="1">
      <c r="A667" s="1" t="s">
        <v>1366</v>
      </c>
      <c r="B667" s="5">
        <v>0.0</v>
      </c>
      <c r="C667" s="5">
        <v>1.0</v>
      </c>
      <c r="D667" s="1" t="s">
        <v>1367</v>
      </c>
      <c r="E667" s="5">
        <v>0.0</v>
      </c>
      <c r="F667" s="5">
        <v>1.0</v>
      </c>
      <c r="G667" s="5">
        <v>0.0</v>
      </c>
      <c r="H667" s="5">
        <v>0.0</v>
      </c>
      <c r="I667" s="5">
        <v>0.0</v>
      </c>
      <c r="J667" s="5">
        <v>0.0</v>
      </c>
      <c r="K667" s="5">
        <v>0.0</v>
      </c>
      <c r="L667" s="5">
        <v>0.0</v>
      </c>
      <c r="M667" s="5">
        <v>0.0</v>
      </c>
      <c r="N667" s="5">
        <v>0.0</v>
      </c>
      <c r="O667" s="5">
        <v>0.0</v>
      </c>
      <c r="P667" s="5">
        <v>0.0</v>
      </c>
      <c r="Q667" s="5">
        <v>0.0</v>
      </c>
      <c r="R667" s="5">
        <v>0.0</v>
      </c>
      <c r="S667" s="5">
        <v>0.0</v>
      </c>
      <c r="T667" s="5">
        <v>0.0</v>
      </c>
      <c r="U667" s="5">
        <v>0.0</v>
      </c>
      <c r="V667" s="5">
        <v>0.0</v>
      </c>
      <c r="W667" s="5">
        <v>0.0</v>
      </c>
      <c r="X667" s="5">
        <v>0.0</v>
      </c>
      <c r="Y667" s="5">
        <v>0.0</v>
      </c>
      <c r="Z667" s="5">
        <v>0.0</v>
      </c>
      <c r="AA667" s="5">
        <v>0.0</v>
      </c>
      <c r="AB667" s="5">
        <v>0.0</v>
      </c>
      <c r="AC667" s="5">
        <v>0.0</v>
      </c>
      <c r="AD667" s="5">
        <v>0.0</v>
      </c>
      <c r="AE667" s="5">
        <v>0.0</v>
      </c>
      <c r="AF667" s="6">
        <f>IFERROR(__xludf.DUMMYFUNCTION("IFERROR(
  VLOOKUP(
    A667,
    IMPORTRANGE(
      ""1ZygntHC1J6IxzKbTidmOyf5nUyW4GCLurHCjexrLm_o        "",
      ""HTMLキャッシュ!A:F""
    ),
    3,
    FALSE
  ),
  0
)
"),45598.488541666666)</f>
        <v>45598.48854</v>
      </c>
      <c r="AG667" s="5"/>
      <c r="AH667" s="5"/>
      <c r="AI667" s="5"/>
      <c r="AJ667" s="5"/>
      <c r="AK667" s="5"/>
      <c r="AL667" s="5"/>
      <c r="AM667" s="5"/>
      <c r="AN667" s="5"/>
      <c r="AO667" s="5"/>
      <c r="AP667" s="5"/>
      <c r="AQ667" s="5"/>
      <c r="AR667" s="3"/>
      <c r="AS667" s="5"/>
      <c r="AT667" s="5"/>
      <c r="AU667" s="5"/>
      <c r="AV667" s="5"/>
      <c r="AW667" s="5"/>
      <c r="AX667" s="5"/>
      <c r="AY667" s="5"/>
      <c r="AZ667" s="7"/>
      <c r="BA667" s="7"/>
    </row>
    <row r="668" ht="16.5" customHeight="1">
      <c r="A668" s="1" t="s">
        <v>1368</v>
      </c>
      <c r="B668" s="5">
        <v>0.0</v>
      </c>
      <c r="C668" s="5">
        <v>1.0</v>
      </c>
      <c r="D668" s="1" t="s">
        <v>1369</v>
      </c>
      <c r="E668" s="5">
        <v>0.0</v>
      </c>
      <c r="F668" s="5">
        <v>1.0</v>
      </c>
      <c r="G668" s="5">
        <v>0.0</v>
      </c>
      <c r="H668" s="5">
        <v>0.0</v>
      </c>
      <c r="I668" s="5">
        <v>0.0</v>
      </c>
      <c r="J668" s="5">
        <v>0.0</v>
      </c>
      <c r="K668" s="5">
        <v>0.0</v>
      </c>
      <c r="L668" s="5">
        <v>0.0</v>
      </c>
      <c r="M668" s="5">
        <v>0.0</v>
      </c>
      <c r="N668" s="5">
        <v>0.0</v>
      </c>
      <c r="O668" s="5">
        <v>0.0</v>
      </c>
      <c r="P668" s="5">
        <v>0.0</v>
      </c>
      <c r="Q668" s="5">
        <v>0.0</v>
      </c>
      <c r="R668" s="5">
        <v>0.0</v>
      </c>
      <c r="S668" s="5">
        <v>0.0</v>
      </c>
      <c r="T668" s="5">
        <v>0.0</v>
      </c>
      <c r="U668" s="5">
        <v>0.0</v>
      </c>
      <c r="V668" s="5">
        <v>0.0</v>
      </c>
      <c r="W668" s="5">
        <v>0.0</v>
      </c>
      <c r="X668" s="5">
        <v>0.0</v>
      </c>
      <c r="Y668" s="5">
        <v>0.0</v>
      </c>
      <c r="Z668" s="5">
        <v>0.0</v>
      </c>
      <c r="AA668" s="5">
        <v>0.0</v>
      </c>
      <c r="AB668" s="5">
        <v>0.0</v>
      </c>
      <c r="AC668" s="5">
        <v>0.0</v>
      </c>
      <c r="AD668" s="5">
        <v>0.0</v>
      </c>
      <c r="AE668" s="5">
        <v>0.0</v>
      </c>
      <c r="AF668" s="6">
        <f>IFERROR(__xludf.DUMMYFUNCTION("IFERROR(
  VLOOKUP(
    A668,
    IMPORTRANGE(
      ""1ZygntHC1J6IxzKbTidmOyf5nUyW4GCLurHCjexrLm_o        "",
      ""HTMLキャッシュ!A:F""
    ),
    3,
    FALSE
  ),
  0
)
"),45598.48972222222)</f>
        <v>45598.48972</v>
      </c>
      <c r="AG668" s="5"/>
      <c r="AH668" s="5"/>
      <c r="AI668" s="5"/>
      <c r="AJ668" s="5"/>
      <c r="AK668" s="5"/>
      <c r="AL668" s="5"/>
      <c r="AM668" s="5"/>
      <c r="AN668" s="5"/>
      <c r="AO668" s="5"/>
      <c r="AP668" s="5"/>
      <c r="AQ668" s="5"/>
      <c r="AR668" s="3"/>
      <c r="AS668" s="5"/>
      <c r="AT668" s="5"/>
      <c r="AU668" s="5"/>
      <c r="AV668" s="5"/>
      <c r="AW668" s="5"/>
      <c r="AX668" s="5"/>
      <c r="AY668" s="5"/>
      <c r="AZ668" s="7"/>
      <c r="BA668" s="7"/>
    </row>
    <row r="669" ht="16.5" customHeight="1">
      <c r="A669" s="1" t="s">
        <v>1370</v>
      </c>
      <c r="B669" s="5">
        <v>0.0</v>
      </c>
      <c r="C669" s="5">
        <v>1.0</v>
      </c>
      <c r="D669" s="1" t="s">
        <v>1371</v>
      </c>
      <c r="E669" s="5">
        <v>0.0</v>
      </c>
      <c r="F669" s="5">
        <v>1.0</v>
      </c>
      <c r="G669" s="5">
        <v>0.0</v>
      </c>
      <c r="H669" s="5">
        <v>0.0</v>
      </c>
      <c r="I669" s="5">
        <v>0.0</v>
      </c>
      <c r="J669" s="5">
        <v>0.0</v>
      </c>
      <c r="K669" s="5">
        <v>0.0</v>
      </c>
      <c r="L669" s="5">
        <v>0.0</v>
      </c>
      <c r="M669" s="5">
        <v>0.0</v>
      </c>
      <c r="N669" s="5">
        <v>0.0</v>
      </c>
      <c r="O669" s="5">
        <v>0.0</v>
      </c>
      <c r="P669" s="5">
        <v>0.0</v>
      </c>
      <c r="Q669" s="5">
        <v>0.0</v>
      </c>
      <c r="R669" s="5">
        <v>0.0</v>
      </c>
      <c r="S669" s="5">
        <v>0.0</v>
      </c>
      <c r="T669" s="5">
        <v>0.0</v>
      </c>
      <c r="U669" s="5">
        <v>0.0</v>
      </c>
      <c r="V669" s="5">
        <v>0.0</v>
      </c>
      <c r="W669" s="5">
        <v>0.0</v>
      </c>
      <c r="X669" s="5">
        <v>0.0</v>
      </c>
      <c r="Y669" s="5">
        <v>0.0</v>
      </c>
      <c r="Z669" s="5">
        <v>0.0</v>
      </c>
      <c r="AA669" s="5">
        <v>0.0</v>
      </c>
      <c r="AB669" s="5">
        <v>0.0</v>
      </c>
      <c r="AC669" s="5">
        <v>0.0</v>
      </c>
      <c r="AD669" s="5">
        <v>0.0</v>
      </c>
      <c r="AE669" s="5">
        <v>0.0</v>
      </c>
      <c r="AF669" s="6">
        <f>IFERROR(__xludf.DUMMYFUNCTION("IFERROR(
  VLOOKUP(
    A669,
    IMPORTRANGE(
      ""1ZygntHC1J6IxzKbTidmOyf5nUyW4GCLurHCjexrLm_o        "",
      ""HTMLキャッシュ!A:F""
    ),
    3,
    FALSE
  ),
  0
)
"),45598.490115740744)</f>
        <v>45598.49012</v>
      </c>
      <c r="AG669" s="5"/>
      <c r="AH669" s="5"/>
      <c r="AI669" s="5"/>
      <c r="AJ669" s="5"/>
      <c r="AK669" s="5"/>
      <c r="AL669" s="5"/>
      <c r="AM669" s="5"/>
      <c r="AN669" s="5"/>
      <c r="AO669" s="5"/>
      <c r="AP669" s="5"/>
      <c r="AQ669" s="5"/>
      <c r="AR669" s="3"/>
      <c r="AS669" s="5"/>
      <c r="AT669" s="5"/>
      <c r="AU669" s="5"/>
      <c r="AV669" s="5"/>
      <c r="AW669" s="5"/>
      <c r="AX669" s="5"/>
      <c r="AY669" s="5"/>
      <c r="AZ669" s="7"/>
      <c r="BA669" s="7"/>
    </row>
    <row r="670" ht="16.5" customHeight="1">
      <c r="A670" s="1" t="s">
        <v>1372</v>
      </c>
      <c r="B670" s="5">
        <v>0.0</v>
      </c>
      <c r="C670" s="5">
        <v>1.0</v>
      </c>
      <c r="D670" s="1" t="s">
        <v>1373</v>
      </c>
      <c r="E670" s="5">
        <v>0.0</v>
      </c>
      <c r="F670" s="5">
        <v>1.0</v>
      </c>
      <c r="G670" s="5">
        <v>0.0</v>
      </c>
      <c r="H670" s="5">
        <v>0.0</v>
      </c>
      <c r="I670" s="5">
        <v>0.0</v>
      </c>
      <c r="J670" s="5">
        <v>0.0</v>
      </c>
      <c r="K670" s="5">
        <v>0.0</v>
      </c>
      <c r="L670" s="5">
        <v>0.0</v>
      </c>
      <c r="M670" s="5">
        <v>0.0</v>
      </c>
      <c r="N670" s="5">
        <v>0.0</v>
      </c>
      <c r="O670" s="5">
        <v>0.0</v>
      </c>
      <c r="P670" s="5">
        <v>0.0</v>
      </c>
      <c r="Q670" s="5">
        <v>0.0</v>
      </c>
      <c r="R670" s="5">
        <v>0.0</v>
      </c>
      <c r="S670" s="5">
        <v>0.0</v>
      </c>
      <c r="T670" s="5">
        <v>0.0</v>
      </c>
      <c r="U670" s="5">
        <v>0.0</v>
      </c>
      <c r="V670" s="5">
        <v>0.0</v>
      </c>
      <c r="W670" s="5">
        <v>0.0</v>
      </c>
      <c r="X670" s="5">
        <v>0.0</v>
      </c>
      <c r="Y670" s="5">
        <v>0.0</v>
      </c>
      <c r="Z670" s="5">
        <v>0.0</v>
      </c>
      <c r="AA670" s="5">
        <v>0.0</v>
      </c>
      <c r="AB670" s="5">
        <v>0.0</v>
      </c>
      <c r="AC670" s="5">
        <v>0.0</v>
      </c>
      <c r="AD670" s="5">
        <v>0.0</v>
      </c>
      <c r="AE670" s="5">
        <v>0.0</v>
      </c>
      <c r="AF670" s="6">
        <f>IFERROR(__xludf.DUMMYFUNCTION("IFERROR(
  VLOOKUP(
    A670,
    IMPORTRANGE(
      ""1ZygntHC1J6IxzKbTidmOyf5nUyW4GCLurHCjexrLm_o        "",
      ""HTMLキャッシュ!A:F""
    ),
    3,
    FALSE
  ),
  0
)
"),45598.49070601852)</f>
        <v>45598.49071</v>
      </c>
      <c r="AG670" s="5"/>
      <c r="AH670" s="5"/>
      <c r="AI670" s="5"/>
      <c r="AJ670" s="5"/>
      <c r="AK670" s="5"/>
      <c r="AL670" s="5"/>
      <c r="AM670" s="5"/>
      <c r="AN670" s="5"/>
      <c r="AO670" s="5"/>
      <c r="AP670" s="5"/>
      <c r="AQ670" s="5"/>
      <c r="AR670" s="3"/>
      <c r="AS670" s="5"/>
      <c r="AT670" s="5"/>
      <c r="AU670" s="5"/>
      <c r="AV670" s="5"/>
      <c r="AW670" s="5"/>
      <c r="AX670" s="5"/>
      <c r="AY670" s="5"/>
      <c r="AZ670" s="7"/>
      <c r="BA670" s="7"/>
    </row>
    <row r="671" ht="16.5" customHeight="1">
      <c r="A671" s="1" t="s">
        <v>1374</v>
      </c>
      <c r="B671" s="5">
        <v>0.0</v>
      </c>
      <c r="C671" s="5">
        <v>1.0</v>
      </c>
      <c r="D671" s="1" t="s">
        <v>1375</v>
      </c>
      <c r="E671" s="5">
        <v>0.0</v>
      </c>
      <c r="F671" s="5">
        <v>1.0</v>
      </c>
      <c r="G671" s="5">
        <v>0.0</v>
      </c>
      <c r="H671" s="5">
        <v>0.0</v>
      </c>
      <c r="I671" s="5">
        <v>0.0</v>
      </c>
      <c r="J671" s="5">
        <v>0.0</v>
      </c>
      <c r="K671" s="5">
        <v>0.0</v>
      </c>
      <c r="L671" s="5">
        <v>0.0</v>
      </c>
      <c r="M671" s="5">
        <v>0.0</v>
      </c>
      <c r="N671" s="5">
        <v>0.0</v>
      </c>
      <c r="O671" s="5">
        <v>0.0</v>
      </c>
      <c r="P671" s="5">
        <v>0.0</v>
      </c>
      <c r="Q671" s="5">
        <v>0.0</v>
      </c>
      <c r="R671" s="5">
        <v>0.0</v>
      </c>
      <c r="S671" s="5">
        <v>0.0</v>
      </c>
      <c r="T671" s="5">
        <v>0.0</v>
      </c>
      <c r="U671" s="5">
        <v>0.0</v>
      </c>
      <c r="V671" s="5">
        <v>0.0</v>
      </c>
      <c r="W671" s="5">
        <v>0.0</v>
      </c>
      <c r="X671" s="5">
        <v>0.0</v>
      </c>
      <c r="Y671" s="5">
        <v>0.0</v>
      </c>
      <c r="Z671" s="5">
        <v>0.0</v>
      </c>
      <c r="AA671" s="5">
        <v>0.0</v>
      </c>
      <c r="AB671" s="5">
        <v>0.0</v>
      </c>
      <c r="AC671" s="5">
        <v>0.0</v>
      </c>
      <c r="AD671" s="5">
        <v>0.0</v>
      </c>
      <c r="AE671" s="5">
        <v>0.0</v>
      </c>
      <c r="AF671" s="6">
        <f>IFERROR(__xludf.DUMMYFUNCTION("IFERROR(
  VLOOKUP(
    A671,
    IMPORTRANGE(
      ""1ZygntHC1J6IxzKbTidmOyf5nUyW4GCLurHCjexrLm_o        "",
      ""HTMLキャッシュ!A:F""
    ),
    3,
    FALSE
  ),
  0
)
"),45598.49056712963)</f>
        <v>45598.49057</v>
      </c>
      <c r="AG671" s="5"/>
      <c r="AH671" s="5"/>
      <c r="AI671" s="5"/>
      <c r="AJ671" s="5"/>
      <c r="AK671" s="5"/>
      <c r="AL671" s="5"/>
      <c r="AM671" s="5"/>
      <c r="AN671" s="5"/>
      <c r="AO671" s="5"/>
      <c r="AP671" s="5"/>
      <c r="AQ671" s="5"/>
      <c r="AR671" s="3"/>
      <c r="AS671" s="5"/>
      <c r="AT671" s="5"/>
      <c r="AU671" s="5"/>
      <c r="AV671" s="5"/>
      <c r="AW671" s="5"/>
      <c r="AX671" s="5"/>
      <c r="AY671" s="5"/>
      <c r="AZ671" s="7"/>
      <c r="BA671" s="7"/>
    </row>
    <row r="672" ht="16.5" customHeight="1">
      <c r="A672" s="1" t="s">
        <v>1376</v>
      </c>
      <c r="B672" s="5">
        <v>0.0</v>
      </c>
      <c r="C672" s="5">
        <v>1.0</v>
      </c>
      <c r="D672" s="1" t="s">
        <v>1377</v>
      </c>
      <c r="E672" s="5">
        <v>0.0</v>
      </c>
      <c r="F672" s="5">
        <v>1.0</v>
      </c>
      <c r="G672" s="5">
        <v>0.0</v>
      </c>
      <c r="H672" s="5">
        <v>0.0</v>
      </c>
      <c r="I672" s="5">
        <v>0.0</v>
      </c>
      <c r="J672" s="5">
        <v>0.0</v>
      </c>
      <c r="K672" s="5">
        <v>0.0</v>
      </c>
      <c r="L672" s="5">
        <v>0.0</v>
      </c>
      <c r="M672" s="5">
        <v>0.0</v>
      </c>
      <c r="N672" s="5">
        <v>0.0</v>
      </c>
      <c r="O672" s="5">
        <v>0.0</v>
      </c>
      <c r="P672" s="5">
        <v>0.0</v>
      </c>
      <c r="Q672" s="5">
        <v>0.0</v>
      </c>
      <c r="R672" s="5">
        <v>0.0</v>
      </c>
      <c r="S672" s="5">
        <v>0.0</v>
      </c>
      <c r="T672" s="5">
        <v>0.0</v>
      </c>
      <c r="U672" s="5">
        <v>0.0</v>
      </c>
      <c r="V672" s="5">
        <v>0.0</v>
      </c>
      <c r="W672" s="5">
        <v>0.0</v>
      </c>
      <c r="X672" s="5">
        <v>0.0</v>
      </c>
      <c r="Y672" s="5">
        <v>0.0</v>
      </c>
      <c r="Z672" s="5">
        <v>0.0</v>
      </c>
      <c r="AA672" s="5">
        <v>0.0</v>
      </c>
      <c r="AB672" s="5">
        <v>0.0</v>
      </c>
      <c r="AC672" s="5">
        <v>0.0</v>
      </c>
      <c r="AD672" s="5">
        <v>0.0</v>
      </c>
      <c r="AE672" s="5">
        <v>0.0</v>
      </c>
      <c r="AF672" s="6">
        <f>IFERROR(__xludf.DUMMYFUNCTION("IFERROR(
  VLOOKUP(
    A672,
    IMPORTRANGE(
      ""1ZygntHC1J6IxzKbTidmOyf5nUyW4GCLurHCjexrLm_o        "",
      ""HTMLキャッシュ!A:F""
    ),
    3,
    FALSE
  ),
  0
)
"),45598.50951388889)</f>
        <v>45598.50951</v>
      </c>
      <c r="AG672" s="5"/>
      <c r="AH672" s="5"/>
      <c r="AI672" s="5"/>
      <c r="AJ672" s="5"/>
      <c r="AK672" s="5"/>
      <c r="AL672" s="5"/>
      <c r="AM672" s="5"/>
      <c r="AN672" s="5"/>
      <c r="AO672" s="5"/>
      <c r="AP672" s="5"/>
      <c r="AQ672" s="5"/>
      <c r="AR672" s="3"/>
      <c r="AS672" s="5"/>
      <c r="AT672" s="5"/>
      <c r="AU672" s="5"/>
      <c r="AV672" s="5"/>
      <c r="AW672" s="5"/>
      <c r="AX672" s="5"/>
      <c r="AY672" s="5"/>
      <c r="AZ672" s="7"/>
      <c r="BA672" s="7"/>
    </row>
    <row r="673" ht="16.5" customHeight="1">
      <c r="A673" s="1" t="s">
        <v>1378</v>
      </c>
      <c r="B673" s="5">
        <v>0.0</v>
      </c>
      <c r="C673" s="5">
        <v>1.0</v>
      </c>
      <c r="D673" s="1" t="s">
        <v>1379</v>
      </c>
      <c r="E673" s="5">
        <v>0.0</v>
      </c>
      <c r="F673" s="5">
        <v>1.0</v>
      </c>
      <c r="G673" s="5">
        <v>0.0</v>
      </c>
      <c r="H673" s="5">
        <v>0.0</v>
      </c>
      <c r="I673" s="5">
        <v>0.0</v>
      </c>
      <c r="J673" s="5">
        <v>0.0</v>
      </c>
      <c r="K673" s="5">
        <v>0.0</v>
      </c>
      <c r="L673" s="5">
        <v>0.0</v>
      </c>
      <c r="M673" s="5">
        <v>0.0</v>
      </c>
      <c r="N673" s="5">
        <v>0.0</v>
      </c>
      <c r="O673" s="5">
        <v>0.0</v>
      </c>
      <c r="P673" s="5">
        <v>0.0</v>
      </c>
      <c r="Q673" s="5">
        <v>0.0</v>
      </c>
      <c r="R673" s="5">
        <v>0.0</v>
      </c>
      <c r="S673" s="5">
        <v>0.0</v>
      </c>
      <c r="T673" s="5">
        <v>0.0</v>
      </c>
      <c r="U673" s="5">
        <v>0.0</v>
      </c>
      <c r="V673" s="5">
        <v>0.0</v>
      </c>
      <c r="W673" s="5">
        <v>0.0</v>
      </c>
      <c r="X673" s="5">
        <v>0.0</v>
      </c>
      <c r="Y673" s="5">
        <v>0.0</v>
      </c>
      <c r="Z673" s="5">
        <v>0.0</v>
      </c>
      <c r="AA673" s="5">
        <v>0.0</v>
      </c>
      <c r="AB673" s="5">
        <v>0.0</v>
      </c>
      <c r="AC673" s="5">
        <v>0.0</v>
      </c>
      <c r="AD673" s="5">
        <v>0.0</v>
      </c>
      <c r="AE673" s="5">
        <v>0.0</v>
      </c>
      <c r="AF673" s="6">
        <f>IFERROR(__xludf.DUMMYFUNCTION("IFERROR(
  VLOOKUP(
    A673,
    IMPORTRANGE(
      ""1ZygntHC1J6IxzKbTidmOyf5nUyW4GCLurHCjexrLm_o        "",
      ""HTMLキャッシュ!A:F""
    ),
    3,
    FALSE
  ),
  0
)
"),45598.49083333334)</f>
        <v>45598.49083</v>
      </c>
      <c r="AG673" s="5"/>
      <c r="AH673" s="5"/>
      <c r="AI673" s="5"/>
      <c r="AJ673" s="5"/>
      <c r="AK673" s="5"/>
      <c r="AL673" s="5"/>
      <c r="AM673" s="5"/>
      <c r="AN673" s="5"/>
      <c r="AO673" s="5"/>
      <c r="AP673" s="5"/>
      <c r="AQ673" s="5"/>
      <c r="AR673" s="3"/>
      <c r="AS673" s="5"/>
      <c r="AT673" s="5"/>
      <c r="AU673" s="5"/>
      <c r="AV673" s="5"/>
      <c r="AW673" s="5"/>
      <c r="AX673" s="5"/>
      <c r="AY673" s="5"/>
      <c r="AZ673" s="7"/>
      <c r="BA673" s="7"/>
    </row>
    <row r="674" ht="16.5" customHeight="1">
      <c r="A674" s="1" t="s">
        <v>1380</v>
      </c>
      <c r="B674" s="5">
        <v>0.0</v>
      </c>
      <c r="C674" s="5">
        <v>1.0</v>
      </c>
      <c r="D674" s="1" t="s">
        <v>1381</v>
      </c>
      <c r="E674" s="5">
        <v>0.0</v>
      </c>
      <c r="F674" s="5">
        <v>1.0</v>
      </c>
      <c r="G674" s="5">
        <v>0.0</v>
      </c>
      <c r="H674" s="5">
        <v>0.0</v>
      </c>
      <c r="I674" s="5">
        <v>0.0</v>
      </c>
      <c r="J674" s="5">
        <v>0.0</v>
      </c>
      <c r="K674" s="5">
        <v>0.0</v>
      </c>
      <c r="L674" s="5">
        <v>0.0</v>
      </c>
      <c r="M674" s="5">
        <v>0.0</v>
      </c>
      <c r="N674" s="5">
        <v>0.0</v>
      </c>
      <c r="O674" s="5">
        <v>0.0</v>
      </c>
      <c r="P674" s="5">
        <v>0.0</v>
      </c>
      <c r="Q674" s="5">
        <v>0.0</v>
      </c>
      <c r="R674" s="5">
        <v>0.0</v>
      </c>
      <c r="S674" s="5">
        <v>0.0</v>
      </c>
      <c r="T674" s="5">
        <v>0.0</v>
      </c>
      <c r="U674" s="5">
        <v>0.0</v>
      </c>
      <c r="V674" s="5">
        <v>0.0</v>
      </c>
      <c r="W674" s="5">
        <v>0.0</v>
      </c>
      <c r="X674" s="5">
        <v>0.0</v>
      </c>
      <c r="Y674" s="5">
        <v>0.0</v>
      </c>
      <c r="Z674" s="5">
        <v>0.0</v>
      </c>
      <c r="AA674" s="5">
        <v>0.0</v>
      </c>
      <c r="AB674" s="5">
        <v>0.0</v>
      </c>
      <c r="AC674" s="5">
        <v>0.0</v>
      </c>
      <c r="AD674" s="5">
        <v>0.0</v>
      </c>
      <c r="AE674" s="5">
        <v>0.0</v>
      </c>
      <c r="AF674" s="6">
        <f>IFERROR(__xludf.DUMMYFUNCTION("IFERROR(
  VLOOKUP(
    A674,
    IMPORTRANGE(
      ""1ZygntHC1J6IxzKbTidmOyf5nUyW4GCLurHCjexrLm_o        "",
      ""HTMLキャッシュ!A:F""
    ),
    3,
    FALSE
  ),
  0
)
"),45598.49145833333)</f>
        <v>45598.49146</v>
      </c>
      <c r="AG674" s="5"/>
      <c r="AH674" s="5"/>
      <c r="AI674" s="5"/>
      <c r="AJ674" s="5"/>
      <c r="AK674" s="5"/>
      <c r="AL674" s="5"/>
      <c r="AM674" s="5"/>
      <c r="AN674" s="5"/>
      <c r="AO674" s="5"/>
      <c r="AP674" s="5"/>
      <c r="AQ674" s="5"/>
      <c r="AR674" s="3"/>
      <c r="AS674" s="5"/>
      <c r="AT674" s="5"/>
      <c r="AU674" s="5"/>
      <c r="AV674" s="5"/>
      <c r="AW674" s="5"/>
      <c r="AX674" s="5"/>
      <c r="AY674" s="5"/>
      <c r="AZ674" s="7"/>
      <c r="BA674" s="7"/>
    </row>
    <row r="675" ht="16.5" customHeight="1">
      <c r="A675" s="1" t="s">
        <v>1382</v>
      </c>
      <c r="B675" s="5">
        <v>0.0</v>
      </c>
      <c r="C675" s="5">
        <v>1.0</v>
      </c>
      <c r="D675" s="1" t="s">
        <v>1383</v>
      </c>
      <c r="E675" s="5">
        <v>0.0</v>
      </c>
      <c r="F675" s="5">
        <v>1.0</v>
      </c>
      <c r="G675" s="5">
        <v>0.0</v>
      </c>
      <c r="H675" s="5">
        <v>0.0</v>
      </c>
      <c r="I675" s="5">
        <v>0.0</v>
      </c>
      <c r="J675" s="5">
        <v>0.0</v>
      </c>
      <c r="K675" s="5">
        <v>0.0</v>
      </c>
      <c r="L675" s="5">
        <v>0.0</v>
      </c>
      <c r="M675" s="5">
        <v>0.0</v>
      </c>
      <c r="N675" s="5">
        <v>0.0</v>
      </c>
      <c r="O675" s="5">
        <v>0.0</v>
      </c>
      <c r="P675" s="5">
        <v>0.0</v>
      </c>
      <c r="Q675" s="5">
        <v>0.0</v>
      </c>
      <c r="R675" s="5">
        <v>0.0</v>
      </c>
      <c r="S675" s="5">
        <v>0.0</v>
      </c>
      <c r="T675" s="5">
        <v>0.0</v>
      </c>
      <c r="U675" s="5">
        <v>0.0</v>
      </c>
      <c r="V675" s="5">
        <v>0.0</v>
      </c>
      <c r="W675" s="5">
        <v>0.0</v>
      </c>
      <c r="X675" s="5">
        <v>0.0</v>
      </c>
      <c r="Y675" s="5">
        <v>0.0</v>
      </c>
      <c r="Z675" s="5">
        <v>0.0</v>
      </c>
      <c r="AA675" s="5">
        <v>0.0</v>
      </c>
      <c r="AB675" s="5">
        <v>0.0</v>
      </c>
      <c r="AC675" s="5">
        <v>0.0</v>
      </c>
      <c r="AD675" s="5">
        <v>0.0</v>
      </c>
      <c r="AE675" s="5">
        <v>0.0</v>
      </c>
      <c r="AF675" s="6">
        <f>IFERROR(__xludf.DUMMYFUNCTION("IFERROR(
  VLOOKUP(
    A675,
    IMPORTRANGE(
      ""1ZygntHC1J6IxzKbTidmOyf5nUyW4GCLurHCjexrLm_o        "",
      ""HTMLキャッシュ!A:F""
    ),
    3,
    FALSE
  ),
  0
)
"),45598.4912962963)</f>
        <v>45598.4913</v>
      </c>
      <c r="AG675" s="5"/>
      <c r="AH675" s="5"/>
      <c r="AI675" s="5"/>
      <c r="AJ675" s="5"/>
      <c r="AK675" s="5"/>
      <c r="AL675" s="5"/>
      <c r="AM675" s="5"/>
      <c r="AN675" s="5"/>
      <c r="AO675" s="5"/>
      <c r="AP675" s="5"/>
      <c r="AQ675" s="5"/>
      <c r="AR675" s="3"/>
      <c r="AS675" s="5"/>
      <c r="AT675" s="5"/>
      <c r="AU675" s="5"/>
      <c r="AV675" s="5"/>
      <c r="AW675" s="5"/>
      <c r="AX675" s="5"/>
      <c r="AY675" s="5"/>
      <c r="AZ675" s="7"/>
      <c r="BA675" s="7"/>
    </row>
    <row r="676" ht="16.5" customHeight="1">
      <c r="A676" s="1" t="s">
        <v>1384</v>
      </c>
      <c r="B676" s="5">
        <v>0.0</v>
      </c>
      <c r="C676" s="5">
        <v>1.0</v>
      </c>
      <c r="D676" s="1" t="s">
        <v>1385</v>
      </c>
      <c r="E676" s="5">
        <v>0.0</v>
      </c>
      <c r="F676" s="5">
        <v>1.0</v>
      </c>
      <c r="G676" s="5">
        <v>0.0</v>
      </c>
      <c r="H676" s="5">
        <v>0.0</v>
      </c>
      <c r="I676" s="5">
        <v>0.0</v>
      </c>
      <c r="J676" s="5">
        <v>0.0</v>
      </c>
      <c r="K676" s="5">
        <v>0.0</v>
      </c>
      <c r="L676" s="5">
        <v>0.0</v>
      </c>
      <c r="M676" s="5">
        <v>0.0</v>
      </c>
      <c r="N676" s="5">
        <v>0.0</v>
      </c>
      <c r="O676" s="5">
        <v>0.0</v>
      </c>
      <c r="P676" s="5">
        <v>0.0</v>
      </c>
      <c r="Q676" s="5">
        <v>0.0</v>
      </c>
      <c r="R676" s="5">
        <v>0.0</v>
      </c>
      <c r="S676" s="5">
        <v>0.0</v>
      </c>
      <c r="T676" s="5">
        <v>0.0</v>
      </c>
      <c r="U676" s="5">
        <v>0.0</v>
      </c>
      <c r="V676" s="5">
        <v>0.0</v>
      </c>
      <c r="W676" s="5">
        <v>0.0</v>
      </c>
      <c r="X676" s="5">
        <v>0.0</v>
      </c>
      <c r="Y676" s="5">
        <v>0.0</v>
      </c>
      <c r="Z676" s="5">
        <v>0.0</v>
      </c>
      <c r="AA676" s="5">
        <v>0.0</v>
      </c>
      <c r="AB676" s="5">
        <v>0.0</v>
      </c>
      <c r="AC676" s="5">
        <v>0.0</v>
      </c>
      <c r="AD676" s="5">
        <v>0.0</v>
      </c>
      <c r="AE676" s="5">
        <v>0.0</v>
      </c>
      <c r="AF676" s="6">
        <f>IFERROR(__xludf.DUMMYFUNCTION("IFERROR(
  VLOOKUP(
    A676,
    IMPORTRANGE(
      ""1ZygntHC1J6IxzKbTidmOyf5nUyW4GCLurHCjexrLm_o        "",
      ""HTMLキャッシュ!A:F""
    ),
    3,
    FALSE
  ),
  0
)
"),45598.49105324074)</f>
        <v>45598.49105</v>
      </c>
      <c r="AG676" s="5"/>
      <c r="AH676" s="5"/>
      <c r="AI676" s="5"/>
      <c r="AJ676" s="5"/>
      <c r="AK676" s="5"/>
      <c r="AL676" s="5"/>
      <c r="AM676" s="5"/>
      <c r="AN676" s="5"/>
      <c r="AO676" s="5"/>
      <c r="AP676" s="5"/>
      <c r="AQ676" s="5"/>
      <c r="AR676" s="3"/>
      <c r="AS676" s="5"/>
      <c r="AT676" s="5"/>
      <c r="AU676" s="5"/>
      <c r="AV676" s="5"/>
      <c r="AW676" s="5"/>
      <c r="AX676" s="5"/>
      <c r="AY676" s="5"/>
      <c r="AZ676" s="7"/>
      <c r="BA676" s="7"/>
    </row>
    <row r="677" ht="16.5" customHeight="1">
      <c r="A677" s="1" t="s">
        <v>1386</v>
      </c>
      <c r="B677" s="5">
        <v>0.0</v>
      </c>
      <c r="C677" s="5">
        <v>1.0</v>
      </c>
      <c r="D677" s="1" t="s">
        <v>1387</v>
      </c>
      <c r="E677" s="5">
        <v>0.0</v>
      </c>
      <c r="F677" s="5">
        <v>1.0</v>
      </c>
      <c r="G677" s="5">
        <v>0.0</v>
      </c>
      <c r="H677" s="5">
        <v>0.0</v>
      </c>
      <c r="I677" s="5">
        <v>0.0</v>
      </c>
      <c r="J677" s="5">
        <v>0.0</v>
      </c>
      <c r="K677" s="5">
        <v>0.0</v>
      </c>
      <c r="L677" s="5">
        <v>0.0</v>
      </c>
      <c r="M677" s="5">
        <v>0.0</v>
      </c>
      <c r="N677" s="5">
        <v>0.0</v>
      </c>
      <c r="O677" s="5">
        <v>0.0</v>
      </c>
      <c r="P677" s="5">
        <v>0.0</v>
      </c>
      <c r="Q677" s="5">
        <v>0.0</v>
      </c>
      <c r="R677" s="5">
        <v>0.0</v>
      </c>
      <c r="S677" s="5">
        <v>0.0</v>
      </c>
      <c r="T677" s="5">
        <v>0.0</v>
      </c>
      <c r="U677" s="5">
        <v>0.0</v>
      </c>
      <c r="V677" s="5">
        <v>0.0</v>
      </c>
      <c r="W677" s="5">
        <v>0.0</v>
      </c>
      <c r="X677" s="5">
        <v>0.0</v>
      </c>
      <c r="Y677" s="5">
        <v>0.0</v>
      </c>
      <c r="Z677" s="5">
        <v>0.0</v>
      </c>
      <c r="AA677" s="5">
        <v>0.0</v>
      </c>
      <c r="AB677" s="5">
        <v>0.0</v>
      </c>
      <c r="AC677" s="5">
        <v>0.0</v>
      </c>
      <c r="AD677" s="5">
        <v>0.0</v>
      </c>
      <c r="AE677" s="5">
        <v>0.0</v>
      </c>
      <c r="AF677" s="6">
        <f>IFERROR(__xludf.DUMMYFUNCTION("IFERROR(
  VLOOKUP(
    A677,
    IMPORTRANGE(
      ""1ZygntHC1J6IxzKbTidmOyf5nUyW4GCLurHCjexrLm_o        "",
      ""HTMLキャッシュ!A:F""
    ),
    3,
    FALSE
  ),
  0
)
"),45598.492164351854)</f>
        <v>45598.49216</v>
      </c>
      <c r="AG677" s="5"/>
      <c r="AH677" s="5"/>
      <c r="AI677" s="5"/>
      <c r="AJ677" s="5"/>
      <c r="AK677" s="5"/>
      <c r="AL677" s="5"/>
      <c r="AM677" s="5"/>
      <c r="AN677" s="5"/>
      <c r="AO677" s="5"/>
      <c r="AP677" s="5"/>
      <c r="AQ677" s="5"/>
      <c r="AR677" s="3"/>
      <c r="AS677" s="5"/>
      <c r="AT677" s="5"/>
      <c r="AU677" s="5"/>
      <c r="AV677" s="5"/>
      <c r="AW677" s="5"/>
      <c r="AX677" s="5"/>
      <c r="AY677" s="5"/>
      <c r="AZ677" s="7"/>
      <c r="BA677" s="7"/>
    </row>
    <row r="678" ht="16.5" customHeight="1">
      <c r="A678" s="1" t="s">
        <v>1388</v>
      </c>
      <c r="B678" s="5">
        <v>0.0</v>
      </c>
      <c r="C678" s="5">
        <v>1.0</v>
      </c>
      <c r="D678" s="1" t="s">
        <v>1389</v>
      </c>
      <c r="E678" s="5">
        <v>0.0</v>
      </c>
      <c r="F678" s="5">
        <v>1.0</v>
      </c>
      <c r="G678" s="5">
        <v>0.0</v>
      </c>
      <c r="H678" s="5">
        <v>0.0</v>
      </c>
      <c r="I678" s="5">
        <v>0.0</v>
      </c>
      <c r="J678" s="5">
        <v>0.0</v>
      </c>
      <c r="K678" s="5">
        <v>0.0</v>
      </c>
      <c r="L678" s="5">
        <v>0.0</v>
      </c>
      <c r="M678" s="5">
        <v>0.0</v>
      </c>
      <c r="N678" s="5">
        <v>0.0</v>
      </c>
      <c r="O678" s="5">
        <v>0.0</v>
      </c>
      <c r="P678" s="5">
        <v>0.0</v>
      </c>
      <c r="Q678" s="5">
        <v>0.0</v>
      </c>
      <c r="R678" s="5">
        <v>0.0</v>
      </c>
      <c r="S678" s="5">
        <v>0.0</v>
      </c>
      <c r="T678" s="5">
        <v>0.0</v>
      </c>
      <c r="U678" s="5">
        <v>0.0</v>
      </c>
      <c r="V678" s="5">
        <v>0.0</v>
      </c>
      <c r="W678" s="5">
        <v>0.0</v>
      </c>
      <c r="X678" s="5">
        <v>0.0</v>
      </c>
      <c r="Y678" s="5">
        <v>0.0</v>
      </c>
      <c r="Z678" s="5">
        <v>0.0</v>
      </c>
      <c r="AA678" s="5">
        <v>0.0</v>
      </c>
      <c r="AB678" s="5">
        <v>0.0</v>
      </c>
      <c r="AC678" s="5">
        <v>0.0</v>
      </c>
      <c r="AD678" s="5">
        <v>0.0</v>
      </c>
      <c r="AE678" s="5">
        <v>0.0</v>
      </c>
      <c r="AF678" s="6">
        <f>IFERROR(__xludf.DUMMYFUNCTION("IFERROR(
  VLOOKUP(
    A678,
    IMPORTRANGE(
      ""1ZygntHC1J6IxzKbTidmOyf5nUyW4GCLurHCjexrLm_o        "",
      ""HTMLキャッシュ!A:F""
    ),
    3,
    FALSE
  ),
  0
)
"),45598.49298611111)</f>
        <v>45598.49299</v>
      </c>
      <c r="AG678" s="5"/>
      <c r="AH678" s="5"/>
      <c r="AI678" s="5"/>
      <c r="AJ678" s="5"/>
      <c r="AK678" s="5"/>
      <c r="AL678" s="5"/>
      <c r="AM678" s="5"/>
      <c r="AN678" s="5"/>
      <c r="AO678" s="5"/>
      <c r="AP678" s="5"/>
      <c r="AQ678" s="5"/>
      <c r="AR678" s="3"/>
      <c r="AS678" s="5"/>
      <c r="AT678" s="5"/>
      <c r="AU678" s="5"/>
      <c r="AV678" s="5"/>
      <c r="AW678" s="5"/>
      <c r="AX678" s="5"/>
      <c r="AY678" s="5"/>
      <c r="AZ678" s="7"/>
      <c r="BA678" s="7"/>
    </row>
    <row r="679" ht="16.5" customHeight="1">
      <c r="A679" s="1" t="s">
        <v>1390</v>
      </c>
      <c r="B679" s="5">
        <v>0.0</v>
      </c>
      <c r="C679" s="5">
        <v>1.0</v>
      </c>
      <c r="D679" s="1" t="s">
        <v>1391</v>
      </c>
      <c r="E679" s="5">
        <v>0.0</v>
      </c>
      <c r="F679" s="5">
        <v>1.0</v>
      </c>
      <c r="G679" s="5">
        <v>0.0</v>
      </c>
      <c r="H679" s="5">
        <v>0.0</v>
      </c>
      <c r="I679" s="5">
        <v>0.0</v>
      </c>
      <c r="J679" s="5">
        <v>0.0</v>
      </c>
      <c r="K679" s="5">
        <v>0.0</v>
      </c>
      <c r="L679" s="5">
        <v>0.0</v>
      </c>
      <c r="M679" s="5">
        <v>0.0</v>
      </c>
      <c r="N679" s="5">
        <v>0.0</v>
      </c>
      <c r="O679" s="5">
        <v>0.0</v>
      </c>
      <c r="P679" s="5">
        <v>0.0</v>
      </c>
      <c r="Q679" s="5">
        <v>0.0</v>
      </c>
      <c r="R679" s="5">
        <v>0.0</v>
      </c>
      <c r="S679" s="5">
        <v>0.0</v>
      </c>
      <c r="T679" s="5">
        <v>0.0</v>
      </c>
      <c r="U679" s="5">
        <v>0.0</v>
      </c>
      <c r="V679" s="5">
        <v>0.0</v>
      </c>
      <c r="W679" s="5">
        <v>0.0</v>
      </c>
      <c r="X679" s="5">
        <v>0.0</v>
      </c>
      <c r="Y679" s="5">
        <v>0.0</v>
      </c>
      <c r="Z679" s="5">
        <v>0.0</v>
      </c>
      <c r="AA679" s="5">
        <v>0.0</v>
      </c>
      <c r="AB679" s="5">
        <v>0.0</v>
      </c>
      <c r="AC679" s="5">
        <v>0.0</v>
      </c>
      <c r="AD679" s="5">
        <v>0.0</v>
      </c>
      <c r="AE679" s="5">
        <v>0.0</v>
      </c>
      <c r="AF679" s="6">
        <f>IFERROR(__xludf.DUMMYFUNCTION("IFERROR(
  VLOOKUP(
    A679,
    IMPORTRANGE(
      ""1ZygntHC1J6IxzKbTidmOyf5nUyW4GCLurHCjexrLm_o        "",
      ""HTMLキャッシュ!A:F""
    ),
    3,
    FALSE
  ),
  0
)
"),45598.4927662037)</f>
        <v>45598.49277</v>
      </c>
      <c r="AG679" s="5"/>
      <c r="AH679" s="5"/>
      <c r="AI679" s="5"/>
      <c r="AJ679" s="5"/>
      <c r="AK679" s="5"/>
      <c r="AL679" s="5"/>
      <c r="AM679" s="5"/>
      <c r="AN679" s="5"/>
      <c r="AO679" s="5"/>
      <c r="AP679" s="5"/>
      <c r="AQ679" s="5"/>
      <c r="AR679" s="3"/>
      <c r="AS679" s="5"/>
      <c r="AT679" s="5"/>
      <c r="AU679" s="5"/>
      <c r="AV679" s="5"/>
      <c r="AW679" s="5"/>
      <c r="AX679" s="5"/>
      <c r="AY679" s="5"/>
      <c r="AZ679" s="7"/>
      <c r="BA679" s="7"/>
    </row>
    <row r="680" ht="16.5" customHeight="1">
      <c r="A680" s="1" t="s">
        <v>1392</v>
      </c>
      <c r="B680" s="5">
        <v>0.0</v>
      </c>
      <c r="C680" s="5">
        <v>1.0</v>
      </c>
      <c r="D680" s="1" t="s">
        <v>1393</v>
      </c>
      <c r="E680" s="5">
        <v>0.0</v>
      </c>
      <c r="F680" s="5">
        <v>0.0</v>
      </c>
      <c r="G680" s="5">
        <v>0.0</v>
      </c>
      <c r="H680" s="5">
        <v>0.0</v>
      </c>
      <c r="I680" s="5">
        <v>0.0</v>
      </c>
      <c r="J680" s="5">
        <v>0.0</v>
      </c>
      <c r="K680" s="5">
        <v>0.0</v>
      </c>
      <c r="L680" s="5">
        <v>0.0</v>
      </c>
      <c r="M680" s="5">
        <v>0.0</v>
      </c>
      <c r="N680" s="5">
        <v>0.0</v>
      </c>
      <c r="O680" s="5">
        <v>0.0</v>
      </c>
      <c r="P680" s="5">
        <v>0.0</v>
      </c>
      <c r="Q680" s="5">
        <v>0.0</v>
      </c>
      <c r="R680" s="5">
        <v>1.0</v>
      </c>
      <c r="S680" s="5">
        <v>0.0</v>
      </c>
      <c r="T680" s="5">
        <v>0.0</v>
      </c>
      <c r="U680" s="5">
        <v>0.0</v>
      </c>
      <c r="V680" s="5">
        <v>0.0</v>
      </c>
      <c r="W680" s="5">
        <v>0.0</v>
      </c>
      <c r="X680" s="5">
        <v>0.0</v>
      </c>
      <c r="Y680" s="5">
        <v>0.0</v>
      </c>
      <c r="Z680" s="5">
        <v>0.0</v>
      </c>
      <c r="AA680" s="5">
        <v>0.0</v>
      </c>
      <c r="AB680" s="5">
        <v>0.0</v>
      </c>
      <c r="AC680" s="5">
        <v>0.0</v>
      </c>
      <c r="AD680" s="5">
        <v>0.0</v>
      </c>
      <c r="AE680" s="5">
        <v>0.0</v>
      </c>
      <c r="AF680" s="6">
        <f>IFERROR(__xludf.DUMMYFUNCTION("IFERROR(
  VLOOKUP(
    A680,
    IMPORTRANGE(
      ""1ZygntHC1J6IxzKbTidmOyf5nUyW4GCLurHCjexrLm_o        "",
      ""HTMLキャッシュ!A:F""
    ),
    3,
    FALSE
  ),
  0
)
"),46027.58587962963)</f>
        <v>46027.58588</v>
      </c>
      <c r="AG680" s="5"/>
      <c r="AH680" s="5"/>
      <c r="AI680" s="5"/>
      <c r="AJ680" s="5"/>
      <c r="AK680" s="5"/>
      <c r="AL680" s="5"/>
      <c r="AM680" s="5"/>
      <c r="AN680" s="5"/>
      <c r="AO680" s="5"/>
      <c r="AP680" s="5"/>
      <c r="AQ680" s="5"/>
      <c r="AR680" s="3"/>
      <c r="AS680" s="5"/>
      <c r="AT680" s="5"/>
      <c r="AU680" s="5"/>
      <c r="AV680" s="5"/>
      <c r="AW680" s="5"/>
      <c r="AX680" s="5"/>
      <c r="AY680" s="5"/>
      <c r="AZ680" s="7"/>
      <c r="BA680" s="7"/>
    </row>
    <row r="681" ht="16.5" customHeight="1">
      <c r="A681" s="1" t="s">
        <v>1394</v>
      </c>
      <c r="B681" s="5">
        <v>0.0</v>
      </c>
      <c r="C681" s="5">
        <v>1.0</v>
      </c>
      <c r="D681" s="1" t="s">
        <v>1395</v>
      </c>
      <c r="E681" s="5">
        <v>0.0</v>
      </c>
      <c r="F681" s="5">
        <v>1.0</v>
      </c>
      <c r="G681" s="5">
        <v>0.0</v>
      </c>
      <c r="H681" s="5">
        <v>0.0</v>
      </c>
      <c r="I681" s="5">
        <v>0.0</v>
      </c>
      <c r="J681" s="5">
        <v>0.0</v>
      </c>
      <c r="K681" s="5">
        <v>0.0</v>
      </c>
      <c r="L681" s="5">
        <v>0.0</v>
      </c>
      <c r="M681" s="5">
        <v>0.0</v>
      </c>
      <c r="N681" s="5">
        <v>0.0</v>
      </c>
      <c r="O681" s="5">
        <v>0.0</v>
      </c>
      <c r="P681" s="5">
        <v>0.0</v>
      </c>
      <c r="Q681" s="5">
        <v>0.0</v>
      </c>
      <c r="R681" s="5">
        <v>0.0</v>
      </c>
      <c r="S681" s="5">
        <v>0.0</v>
      </c>
      <c r="T681" s="5">
        <v>0.0</v>
      </c>
      <c r="U681" s="5">
        <v>0.0</v>
      </c>
      <c r="V681" s="5">
        <v>0.0</v>
      </c>
      <c r="W681" s="5">
        <v>0.0</v>
      </c>
      <c r="X681" s="5">
        <v>0.0</v>
      </c>
      <c r="Y681" s="5">
        <v>0.0</v>
      </c>
      <c r="Z681" s="5">
        <v>0.0</v>
      </c>
      <c r="AA681" s="5">
        <v>0.0</v>
      </c>
      <c r="AB681" s="5">
        <v>0.0</v>
      </c>
      <c r="AC681" s="5">
        <v>0.0</v>
      </c>
      <c r="AD681" s="5">
        <v>0.0</v>
      </c>
      <c r="AE681" s="5">
        <v>0.0</v>
      </c>
      <c r="AF681" s="6">
        <f>IFERROR(__xludf.DUMMYFUNCTION("IFERROR(
  VLOOKUP(
    A681,
    IMPORTRANGE(
      ""1ZygntHC1J6IxzKbTidmOyf5nUyW4GCLurHCjexrLm_o        "",
      ""HTMLキャッシュ!A:F""
    ),
    3,
    FALSE
  ),
  0
)
"),45638.87826388889)</f>
        <v>45638.87826</v>
      </c>
      <c r="AG681" s="5"/>
      <c r="AH681" s="5"/>
      <c r="AI681" s="5"/>
      <c r="AJ681" s="5"/>
      <c r="AK681" s="5"/>
      <c r="AL681" s="5"/>
      <c r="AM681" s="5"/>
      <c r="AN681" s="5"/>
      <c r="AO681" s="5"/>
      <c r="AP681" s="5"/>
      <c r="AQ681" s="5"/>
      <c r="AR681" s="3"/>
      <c r="AS681" s="5"/>
      <c r="AT681" s="5"/>
      <c r="AU681" s="5"/>
      <c r="AV681" s="5"/>
      <c r="AW681" s="5"/>
      <c r="AX681" s="5"/>
      <c r="AY681" s="5"/>
      <c r="AZ681" s="7"/>
      <c r="BA681" s="7"/>
    </row>
    <row r="682" ht="16.5" customHeight="1">
      <c r="A682" s="1" t="s">
        <v>1396</v>
      </c>
      <c r="B682" s="5">
        <v>0.0</v>
      </c>
      <c r="C682" s="5">
        <v>1.0</v>
      </c>
      <c r="D682" s="1" t="s">
        <v>1397</v>
      </c>
      <c r="E682" s="5">
        <v>0.0</v>
      </c>
      <c r="F682" s="5">
        <v>1.0</v>
      </c>
      <c r="G682" s="5">
        <v>0.0</v>
      </c>
      <c r="H682" s="5">
        <v>0.0</v>
      </c>
      <c r="I682" s="5">
        <v>0.0</v>
      </c>
      <c r="J682" s="5">
        <v>0.0</v>
      </c>
      <c r="K682" s="5">
        <v>0.0</v>
      </c>
      <c r="L682" s="5">
        <v>0.0</v>
      </c>
      <c r="M682" s="5">
        <v>0.0</v>
      </c>
      <c r="N682" s="5">
        <v>0.0</v>
      </c>
      <c r="O682" s="5">
        <v>0.0</v>
      </c>
      <c r="P682" s="5">
        <v>0.0</v>
      </c>
      <c r="Q682" s="5">
        <v>0.0</v>
      </c>
      <c r="R682" s="5">
        <v>0.0</v>
      </c>
      <c r="S682" s="5">
        <v>0.0</v>
      </c>
      <c r="T682" s="5">
        <v>0.0</v>
      </c>
      <c r="U682" s="5">
        <v>0.0</v>
      </c>
      <c r="V682" s="5">
        <v>0.0</v>
      </c>
      <c r="W682" s="5">
        <v>0.0</v>
      </c>
      <c r="X682" s="5">
        <v>0.0</v>
      </c>
      <c r="Y682" s="5">
        <v>0.0</v>
      </c>
      <c r="Z682" s="5">
        <v>0.0</v>
      </c>
      <c r="AA682" s="5">
        <v>0.0</v>
      </c>
      <c r="AB682" s="5">
        <v>0.0</v>
      </c>
      <c r="AC682" s="5">
        <v>0.0</v>
      </c>
      <c r="AD682" s="5">
        <v>0.0</v>
      </c>
      <c r="AE682" s="5">
        <v>0.0</v>
      </c>
      <c r="AF682" s="6">
        <f>IFERROR(__xludf.DUMMYFUNCTION("IFERROR(
  VLOOKUP(
    A682,
    IMPORTRANGE(
      ""1ZygntHC1J6IxzKbTidmOyf5nUyW4GCLurHCjexrLm_o        "",
      ""HTMLキャッシュ!A:F""
    ),
    3,
    FALSE
  ),
  0
)
"),45968.75880787037)</f>
        <v>45968.75881</v>
      </c>
      <c r="AG682" s="5"/>
      <c r="AH682" s="5"/>
      <c r="AI682" s="5"/>
      <c r="AJ682" s="5"/>
      <c r="AK682" s="5"/>
      <c r="AL682" s="5"/>
      <c r="AM682" s="5"/>
      <c r="AN682" s="5"/>
      <c r="AO682" s="5"/>
      <c r="AP682" s="5"/>
      <c r="AQ682" s="5"/>
      <c r="AR682" s="3"/>
      <c r="AS682" s="5"/>
      <c r="AT682" s="5"/>
      <c r="AU682" s="5"/>
      <c r="AV682" s="5"/>
      <c r="AW682" s="5"/>
      <c r="AX682" s="5"/>
      <c r="AY682" s="5"/>
      <c r="AZ682" s="7"/>
      <c r="BA682" s="7"/>
    </row>
    <row r="683" ht="16.5" customHeight="1">
      <c r="A683" s="1" t="s">
        <v>1398</v>
      </c>
      <c r="B683" s="5">
        <v>0.0</v>
      </c>
      <c r="C683" s="5">
        <v>1.0</v>
      </c>
      <c r="D683" s="1" t="s">
        <v>1399</v>
      </c>
      <c r="E683" s="5">
        <v>0.0</v>
      </c>
      <c r="F683" s="5">
        <v>1.0</v>
      </c>
      <c r="G683" s="5">
        <v>0.0</v>
      </c>
      <c r="H683" s="5">
        <v>0.0</v>
      </c>
      <c r="I683" s="5">
        <v>0.0</v>
      </c>
      <c r="J683" s="5">
        <v>0.0</v>
      </c>
      <c r="K683" s="5">
        <v>0.0</v>
      </c>
      <c r="L683" s="5">
        <v>0.0</v>
      </c>
      <c r="M683" s="5">
        <v>0.0</v>
      </c>
      <c r="N683" s="5">
        <v>0.0</v>
      </c>
      <c r="O683" s="5">
        <v>0.0</v>
      </c>
      <c r="P683" s="5">
        <v>0.0</v>
      </c>
      <c r="Q683" s="5">
        <v>0.0</v>
      </c>
      <c r="R683" s="5">
        <v>0.0</v>
      </c>
      <c r="S683" s="5">
        <v>0.0</v>
      </c>
      <c r="T683" s="5">
        <v>0.0</v>
      </c>
      <c r="U683" s="5">
        <v>0.0</v>
      </c>
      <c r="V683" s="5">
        <v>0.0</v>
      </c>
      <c r="W683" s="5">
        <v>0.0</v>
      </c>
      <c r="X683" s="5">
        <v>0.0</v>
      </c>
      <c r="Y683" s="5">
        <v>0.0</v>
      </c>
      <c r="Z683" s="5">
        <v>0.0</v>
      </c>
      <c r="AA683" s="5">
        <v>0.0</v>
      </c>
      <c r="AB683" s="5">
        <v>0.0</v>
      </c>
      <c r="AC683" s="5">
        <v>0.0</v>
      </c>
      <c r="AD683" s="5">
        <v>0.0</v>
      </c>
      <c r="AE683" s="5">
        <v>0.0</v>
      </c>
      <c r="AF683" s="6">
        <f>IFERROR(__xludf.DUMMYFUNCTION("IFERROR(
  VLOOKUP(
    A683,
    IMPORTRANGE(
      ""1ZygntHC1J6IxzKbTidmOyf5nUyW4GCLurHCjexrLm_o        "",
      ""HTMLキャッシュ!A:F""
    ),
    3,
    FALSE
  ),
  0
)
"),45968.75760416667)</f>
        <v>45968.7576</v>
      </c>
      <c r="AG683" s="5"/>
      <c r="AH683" s="5"/>
      <c r="AI683" s="5"/>
      <c r="AJ683" s="5"/>
      <c r="AK683" s="5"/>
      <c r="AL683" s="5"/>
      <c r="AM683" s="5"/>
      <c r="AN683" s="5"/>
      <c r="AO683" s="5"/>
      <c r="AP683" s="5"/>
      <c r="AQ683" s="5"/>
      <c r="AR683" s="3"/>
      <c r="AS683" s="5"/>
      <c r="AT683" s="5"/>
      <c r="AU683" s="5"/>
      <c r="AV683" s="5"/>
      <c r="AW683" s="5"/>
      <c r="AX683" s="5"/>
      <c r="AY683" s="5"/>
      <c r="AZ683" s="7"/>
      <c r="BA683" s="7"/>
    </row>
    <row r="684" ht="16.5" customHeight="1">
      <c r="A684" s="1" t="s">
        <v>1400</v>
      </c>
      <c r="B684" s="5">
        <v>0.0</v>
      </c>
      <c r="C684" s="5">
        <v>1.0</v>
      </c>
      <c r="D684" s="1" t="s">
        <v>1401</v>
      </c>
      <c r="E684" s="5">
        <v>0.0</v>
      </c>
      <c r="F684" s="5">
        <v>1.0</v>
      </c>
      <c r="G684" s="5">
        <v>0.0</v>
      </c>
      <c r="H684" s="5">
        <v>0.0</v>
      </c>
      <c r="I684" s="5">
        <v>0.0</v>
      </c>
      <c r="J684" s="5">
        <v>0.0</v>
      </c>
      <c r="K684" s="5">
        <v>0.0</v>
      </c>
      <c r="L684" s="5">
        <v>0.0</v>
      </c>
      <c r="M684" s="5">
        <v>0.0</v>
      </c>
      <c r="N684" s="5">
        <v>0.0</v>
      </c>
      <c r="O684" s="5">
        <v>0.0</v>
      </c>
      <c r="P684" s="5">
        <v>0.0</v>
      </c>
      <c r="Q684" s="5">
        <v>0.0</v>
      </c>
      <c r="R684" s="5">
        <v>0.0</v>
      </c>
      <c r="S684" s="5">
        <v>0.0</v>
      </c>
      <c r="T684" s="5">
        <v>0.0</v>
      </c>
      <c r="U684" s="5">
        <v>0.0</v>
      </c>
      <c r="V684" s="5">
        <v>0.0</v>
      </c>
      <c r="W684" s="5">
        <v>0.0</v>
      </c>
      <c r="X684" s="5">
        <v>0.0</v>
      </c>
      <c r="Y684" s="5">
        <v>0.0</v>
      </c>
      <c r="Z684" s="5">
        <v>0.0</v>
      </c>
      <c r="AA684" s="5">
        <v>0.0</v>
      </c>
      <c r="AB684" s="5">
        <v>0.0</v>
      </c>
      <c r="AC684" s="5">
        <v>0.0</v>
      </c>
      <c r="AD684" s="5">
        <v>0.0</v>
      </c>
      <c r="AE684" s="5">
        <v>0.0</v>
      </c>
      <c r="AF684" s="6">
        <f>IFERROR(__xludf.DUMMYFUNCTION("IFERROR(
  VLOOKUP(
    A684,
    IMPORTRANGE(
      ""1ZygntHC1J6IxzKbTidmOyf5nUyW4GCLurHCjexrLm_o        "",
      ""HTMLキャッシュ!A:F""
    ),
    3,
    FALSE
  ),
  0
)
"),46010.781122685185)</f>
        <v>46010.78112</v>
      </c>
      <c r="AG684" s="5"/>
      <c r="AH684" s="5"/>
      <c r="AI684" s="5"/>
      <c r="AJ684" s="5"/>
      <c r="AK684" s="5"/>
      <c r="AL684" s="5"/>
      <c r="AM684" s="5"/>
      <c r="AN684" s="5"/>
      <c r="AO684" s="5"/>
      <c r="AP684" s="5"/>
      <c r="AQ684" s="5"/>
      <c r="AR684" s="3"/>
      <c r="AS684" s="5"/>
      <c r="AT684" s="5"/>
      <c r="AU684" s="5"/>
      <c r="AV684" s="5"/>
      <c r="AW684" s="5"/>
      <c r="AX684" s="5"/>
      <c r="AY684" s="5"/>
      <c r="AZ684" s="7"/>
      <c r="BA684" s="7"/>
    </row>
    <row r="685" ht="16.5" customHeight="1">
      <c r="A685" s="4" t="s">
        <v>1402</v>
      </c>
      <c r="B685" s="5">
        <v>0.0</v>
      </c>
      <c r="C685" s="5">
        <v>1.0</v>
      </c>
      <c r="D685" s="1" t="s">
        <v>1403</v>
      </c>
      <c r="E685" s="5">
        <v>0.0</v>
      </c>
      <c r="F685" s="5">
        <v>0.0</v>
      </c>
      <c r="G685" s="5">
        <v>0.0</v>
      </c>
      <c r="H685" s="5">
        <v>0.0</v>
      </c>
      <c r="I685" s="5">
        <v>0.0</v>
      </c>
      <c r="J685" s="5">
        <v>0.0</v>
      </c>
      <c r="K685" s="5">
        <v>0.0</v>
      </c>
      <c r="L685" s="5">
        <v>0.0</v>
      </c>
      <c r="M685" s="5">
        <v>0.0</v>
      </c>
      <c r="N685" s="5">
        <v>0.0</v>
      </c>
      <c r="O685" s="5">
        <v>0.0</v>
      </c>
      <c r="P685" s="5">
        <v>0.0</v>
      </c>
      <c r="Q685" s="5">
        <v>0.0</v>
      </c>
      <c r="R685" s="5">
        <v>1.0</v>
      </c>
      <c r="S685" s="5">
        <v>0.0</v>
      </c>
      <c r="T685" s="5">
        <v>0.0</v>
      </c>
      <c r="U685" s="5">
        <v>0.0</v>
      </c>
      <c r="V685" s="5">
        <v>0.0</v>
      </c>
      <c r="W685" s="5">
        <v>0.0</v>
      </c>
      <c r="X685" s="5">
        <v>0.0</v>
      </c>
      <c r="Y685" s="5">
        <v>0.0</v>
      </c>
      <c r="Z685" s="5">
        <v>0.0</v>
      </c>
      <c r="AA685" s="5">
        <v>0.0</v>
      </c>
      <c r="AB685" s="5">
        <v>0.0</v>
      </c>
      <c r="AC685" s="5">
        <v>0.0</v>
      </c>
      <c r="AD685" s="5">
        <v>0.0</v>
      </c>
      <c r="AE685" s="5">
        <v>0.0</v>
      </c>
      <c r="AF685" s="6">
        <f>IFERROR(__xludf.DUMMYFUNCTION("IFERROR(
  VLOOKUP(
    A685,
    IMPORTRANGE(
      ""1ZygntHC1J6IxzKbTidmOyf5nUyW4GCLurHCjexrLm_o        "",
      ""HTMLキャッシュ!A:F""
    ),
    3,
    FALSE
  ),
  0
)
"),46027.585381944446)</f>
        <v>46027.58538</v>
      </c>
      <c r="AG685" s="5"/>
      <c r="AH685" s="5"/>
      <c r="AI685" s="5"/>
      <c r="AJ685" s="5"/>
      <c r="AK685" s="5"/>
      <c r="AL685" s="5"/>
      <c r="AM685" s="5"/>
      <c r="AN685" s="5"/>
      <c r="AO685" s="5"/>
      <c r="AP685" s="5"/>
      <c r="AQ685" s="5"/>
      <c r="AR685" s="3"/>
      <c r="AS685" s="5"/>
      <c r="AT685" s="5"/>
      <c r="AU685" s="5"/>
      <c r="AV685" s="5"/>
      <c r="AW685" s="5"/>
      <c r="AX685" s="5"/>
      <c r="AY685" s="5"/>
      <c r="AZ685" s="7"/>
      <c r="BA685" s="7"/>
    </row>
    <row r="686" ht="16.5" customHeight="1">
      <c r="A686" s="4" t="s">
        <v>1404</v>
      </c>
      <c r="B686" s="5">
        <v>0.0</v>
      </c>
      <c r="C686" s="5">
        <v>1.0</v>
      </c>
      <c r="D686" s="1" t="s">
        <v>1405</v>
      </c>
      <c r="E686" s="5">
        <v>0.0</v>
      </c>
      <c r="F686" s="5">
        <v>1.0</v>
      </c>
      <c r="G686" s="5">
        <v>0.0</v>
      </c>
      <c r="H686" s="5">
        <v>0.0</v>
      </c>
      <c r="I686" s="5">
        <v>0.0</v>
      </c>
      <c r="J686" s="5">
        <v>0.0</v>
      </c>
      <c r="K686" s="5">
        <v>0.0</v>
      </c>
      <c r="L686" s="5">
        <v>0.0</v>
      </c>
      <c r="M686" s="5">
        <v>0.0</v>
      </c>
      <c r="N686" s="5">
        <v>0.0</v>
      </c>
      <c r="O686" s="5">
        <v>0.0</v>
      </c>
      <c r="P686" s="5">
        <v>0.0</v>
      </c>
      <c r="Q686" s="5">
        <v>0.0</v>
      </c>
      <c r="R686" s="5">
        <v>0.0</v>
      </c>
      <c r="S686" s="5">
        <v>0.0</v>
      </c>
      <c r="T686" s="5">
        <v>0.0</v>
      </c>
      <c r="U686" s="5">
        <v>0.0</v>
      </c>
      <c r="V686" s="5">
        <v>0.0</v>
      </c>
      <c r="W686" s="5">
        <v>0.0</v>
      </c>
      <c r="X686" s="5">
        <v>0.0</v>
      </c>
      <c r="Y686" s="5">
        <v>0.0</v>
      </c>
      <c r="Z686" s="5">
        <v>0.0</v>
      </c>
      <c r="AA686" s="5">
        <v>0.0</v>
      </c>
      <c r="AB686" s="5">
        <v>0.0</v>
      </c>
      <c r="AC686" s="5">
        <v>0.0</v>
      </c>
      <c r="AD686" s="5">
        <v>0.0</v>
      </c>
      <c r="AE686" s="5">
        <v>0.0</v>
      </c>
      <c r="AF686" s="6">
        <f>IFERROR(__xludf.DUMMYFUNCTION("IFERROR(
  VLOOKUP(
    A686,
    IMPORTRANGE(
      ""1ZygntHC1J6IxzKbTidmOyf5nUyW4GCLurHCjexrLm_o        "",
      ""HTMLキャッシュ!A:F""
    ),
    3,
    FALSE
  ),
  0
)
"),46076.77953703704)</f>
        <v>46076.77954</v>
      </c>
      <c r="AG686" s="5"/>
      <c r="AH686" s="5"/>
      <c r="AI686" s="5"/>
      <c r="AJ686" s="5"/>
      <c r="AK686" s="5"/>
      <c r="AL686" s="5"/>
      <c r="AM686" s="5"/>
      <c r="AN686" s="5"/>
      <c r="AO686" s="5"/>
      <c r="AP686" s="5"/>
      <c r="AQ686" s="5"/>
      <c r="AR686" s="3"/>
      <c r="AS686" s="5"/>
      <c r="AT686" s="5"/>
      <c r="AU686" s="5"/>
      <c r="AV686" s="5"/>
      <c r="AW686" s="5"/>
      <c r="AX686" s="5"/>
      <c r="AY686" s="5"/>
      <c r="AZ686" s="7"/>
      <c r="BA686" s="7"/>
    </row>
    <row r="687" ht="16.5" customHeight="1">
      <c r="A687" s="4" t="s">
        <v>1406</v>
      </c>
      <c r="B687" s="5">
        <v>0.0</v>
      </c>
      <c r="C687" s="5">
        <v>1.0</v>
      </c>
      <c r="D687" s="1" t="s">
        <v>1407</v>
      </c>
      <c r="E687" s="5">
        <v>0.0</v>
      </c>
      <c r="F687" s="5">
        <v>1.0</v>
      </c>
      <c r="G687" s="5">
        <v>0.0</v>
      </c>
      <c r="H687" s="5">
        <v>0.0</v>
      </c>
      <c r="I687" s="5">
        <v>0.0</v>
      </c>
      <c r="J687" s="5">
        <v>0.0</v>
      </c>
      <c r="K687" s="5">
        <v>0.0</v>
      </c>
      <c r="L687" s="5">
        <v>0.0</v>
      </c>
      <c r="M687" s="5">
        <v>0.0</v>
      </c>
      <c r="N687" s="5">
        <v>0.0</v>
      </c>
      <c r="O687" s="5">
        <v>0.0</v>
      </c>
      <c r="P687" s="5">
        <v>0.0</v>
      </c>
      <c r="Q687" s="5">
        <v>0.0</v>
      </c>
      <c r="R687" s="5">
        <v>0.0</v>
      </c>
      <c r="S687" s="5">
        <v>0.0</v>
      </c>
      <c r="T687" s="5">
        <v>0.0</v>
      </c>
      <c r="U687" s="5">
        <v>0.0</v>
      </c>
      <c r="V687" s="5">
        <v>0.0</v>
      </c>
      <c r="W687" s="5">
        <v>0.0</v>
      </c>
      <c r="X687" s="5">
        <v>0.0</v>
      </c>
      <c r="Y687" s="5">
        <v>0.0</v>
      </c>
      <c r="Z687" s="5">
        <v>0.0</v>
      </c>
      <c r="AA687" s="5">
        <v>0.0</v>
      </c>
      <c r="AB687" s="5">
        <v>0.0</v>
      </c>
      <c r="AC687" s="5">
        <v>0.0</v>
      </c>
      <c r="AD687" s="5">
        <v>0.0</v>
      </c>
      <c r="AE687" s="5">
        <v>0.0</v>
      </c>
      <c r="AF687" s="6">
        <f>IFERROR(__xludf.DUMMYFUNCTION("IFERROR(
  VLOOKUP(
    A687,
    IMPORTRANGE(
      ""1ZygntHC1J6IxzKbTidmOyf5nUyW4GCLurHCjexrLm_o        "",
      ""HTMLキャッシュ!A:F""
    ),
    3,
    FALSE
  ),
  0
)
"),46077.157685185186)</f>
        <v>46077.15769</v>
      </c>
      <c r="AG687" s="5"/>
      <c r="AH687" s="5"/>
      <c r="AI687" s="5"/>
      <c r="AJ687" s="5"/>
      <c r="AK687" s="5"/>
      <c r="AL687" s="5"/>
      <c r="AM687" s="5"/>
      <c r="AN687" s="5"/>
      <c r="AO687" s="5"/>
      <c r="AP687" s="5"/>
      <c r="AQ687" s="5"/>
      <c r="AR687" s="3"/>
      <c r="AS687" s="5"/>
      <c r="AT687" s="5"/>
      <c r="AU687" s="5"/>
      <c r="AV687" s="5"/>
      <c r="AW687" s="5"/>
      <c r="AX687" s="5"/>
      <c r="AY687" s="5"/>
      <c r="AZ687" s="7"/>
      <c r="BA687" s="7"/>
    </row>
    <row r="688" ht="16.5" customHeight="1">
      <c r="A688" s="4" t="s">
        <v>1408</v>
      </c>
      <c r="B688" s="5">
        <v>3.0</v>
      </c>
      <c r="C688" s="5">
        <v>0.0</v>
      </c>
      <c r="D688" s="1" t="s">
        <v>1409</v>
      </c>
      <c r="E688" s="5">
        <v>0.0</v>
      </c>
      <c r="F688" s="5">
        <v>0.0</v>
      </c>
      <c r="G688" s="5">
        <v>0.0</v>
      </c>
      <c r="H688" s="5">
        <v>0.0</v>
      </c>
      <c r="I688" s="5">
        <v>0.0</v>
      </c>
      <c r="J688" s="5">
        <v>0.0</v>
      </c>
      <c r="K688" s="5">
        <v>0.0</v>
      </c>
      <c r="L688" s="5">
        <v>0.0</v>
      </c>
      <c r="M688" s="5">
        <v>0.0</v>
      </c>
      <c r="N688" s="5">
        <v>0.0</v>
      </c>
      <c r="O688" s="5">
        <v>0.0</v>
      </c>
      <c r="P688" s="5">
        <v>0.0</v>
      </c>
      <c r="Q688" s="5">
        <v>0.0</v>
      </c>
      <c r="R688" s="5">
        <v>0.0</v>
      </c>
      <c r="S688" s="5">
        <v>0.0</v>
      </c>
      <c r="T688" s="5">
        <v>0.0</v>
      </c>
      <c r="U688" s="5">
        <v>0.0</v>
      </c>
      <c r="V688" s="5">
        <v>0.0</v>
      </c>
      <c r="W688" s="5">
        <v>0.0</v>
      </c>
      <c r="X688" s="5">
        <v>0.0</v>
      </c>
      <c r="Y688" s="5">
        <v>0.0</v>
      </c>
      <c r="Z688" s="5">
        <v>0.0</v>
      </c>
      <c r="AA688" s="5">
        <v>0.0</v>
      </c>
      <c r="AB688" s="5">
        <v>0.0</v>
      </c>
      <c r="AC688" s="5">
        <v>0.0</v>
      </c>
      <c r="AD688" s="5">
        <v>0.0</v>
      </c>
      <c r="AE688" s="5">
        <v>0.0</v>
      </c>
      <c r="AF688" s="6">
        <f>IFERROR(__xludf.DUMMYFUNCTION("IFERROR(
  VLOOKUP(
    A688,
    IMPORTRANGE(
      ""1ZygntHC1J6IxzKbTidmOyf5nUyW4GCLurHCjexrLm_o        "",
      ""HTMLキャッシュ!A:F""
    ),
    3,
    FALSE
  ),
  0
)
"),45981.64523148148)</f>
        <v>45981.64523</v>
      </c>
      <c r="AG688" s="5"/>
      <c r="AH688" s="5"/>
      <c r="AI688" s="5"/>
      <c r="AJ688" s="5"/>
      <c r="AK688" s="5"/>
      <c r="AL688" s="5"/>
      <c r="AM688" s="5"/>
      <c r="AN688" s="5"/>
      <c r="AO688" s="5"/>
      <c r="AP688" s="5"/>
      <c r="AQ688" s="5"/>
      <c r="AR688" s="3"/>
      <c r="AS688" s="5"/>
      <c r="AT688" s="5"/>
      <c r="AU688" s="5"/>
      <c r="AV688" s="5"/>
      <c r="AW688" s="5"/>
      <c r="AX688" s="5"/>
      <c r="AY688" s="5"/>
      <c r="AZ688" s="7"/>
      <c r="BA688" s="7"/>
    </row>
    <row r="689" ht="16.5" customHeight="1">
      <c r="A689" s="4" t="s">
        <v>1410</v>
      </c>
      <c r="B689" s="5">
        <v>0.0</v>
      </c>
      <c r="C689" s="5">
        <v>0.0</v>
      </c>
      <c r="D689" s="1" t="s">
        <v>1411</v>
      </c>
      <c r="E689" s="5">
        <v>0.0</v>
      </c>
      <c r="F689" s="5">
        <v>0.0</v>
      </c>
      <c r="G689" s="5">
        <v>0.0</v>
      </c>
      <c r="H689" s="5">
        <v>0.0</v>
      </c>
      <c r="I689" s="5">
        <v>0.0</v>
      </c>
      <c r="J689" s="5">
        <v>0.0</v>
      </c>
      <c r="K689" s="5">
        <v>0.0</v>
      </c>
      <c r="L689" s="5">
        <v>0.0</v>
      </c>
      <c r="M689" s="5">
        <v>0.0</v>
      </c>
      <c r="N689" s="5">
        <v>0.0</v>
      </c>
      <c r="O689" s="5">
        <v>0.0</v>
      </c>
      <c r="P689" s="5">
        <v>0.0</v>
      </c>
      <c r="Q689" s="5">
        <v>0.0</v>
      </c>
      <c r="R689" s="5">
        <v>0.0</v>
      </c>
      <c r="S689" s="5">
        <v>0.0</v>
      </c>
      <c r="T689" s="5">
        <v>0.0</v>
      </c>
      <c r="U689" s="5">
        <v>0.0</v>
      </c>
      <c r="V689" s="5">
        <v>0.0</v>
      </c>
      <c r="W689" s="5">
        <v>0.0</v>
      </c>
      <c r="X689" s="5">
        <v>0.0</v>
      </c>
      <c r="Y689" s="5">
        <v>0.0</v>
      </c>
      <c r="Z689" s="5">
        <v>0.0</v>
      </c>
      <c r="AA689" s="5">
        <v>0.0</v>
      </c>
      <c r="AB689" s="5">
        <v>0.0</v>
      </c>
      <c r="AC689" s="5">
        <v>0.0</v>
      </c>
      <c r="AD689" s="5">
        <v>0.0</v>
      </c>
      <c r="AE689" s="5">
        <v>0.0</v>
      </c>
      <c r="AF689" s="6">
        <f>IFERROR(__xludf.DUMMYFUNCTION("IFERROR(
  VLOOKUP(
    A689,
    IMPORTRANGE(
      ""1ZygntHC1J6IxzKbTidmOyf5nUyW4GCLurHCjexrLm_o        "",
      ""HTMLキャッシュ!A:F""
    ),
    3,
    FALSE
  ),
  0
)
"),46026.70966435185)</f>
        <v>46026.70966</v>
      </c>
      <c r="AG689" s="5"/>
      <c r="AH689" s="5"/>
      <c r="AI689" s="5"/>
      <c r="AJ689" s="5"/>
      <c r="AK689" s="5"/>
      <c r="AL689" s="5"/>
      <c r="AM689" s="5"/>
      <c r="AN689" s="5"/>
      <c r="AO689" s="5"/>
      <c r="AP689" s="5"/>
      <c r="AQ689" s="5"/>
      <c r="AR689" s="3"/>
      <c r="AS689" s="5"/>
      <c r="AT689" s="5"/>
      <c r="AU689" s="5"/>
      <c r="AV689" s="5"/>
      <c r="AW689" s="5"/>
      <c r="AX689" s="5"/>
      <c r="AY689" s="5"/>
      <c r="AZ689" s="7"/>
      <c r="BA689" s="7"/>
    </row>
    <row r="690" ht="16.5" customHeight="1">
      <c r="A690" s="4" t="s">
        <v>1412</v>
      </c>
      <c r="B690" s="5">
        <v>0.0</v>
      </c>
      <c r="C690" s="5">
        <v>0.0</v>
      </c>
      <c r="D690" s="1" t="s">
        <v>1413</v>
      </c>
      <c r="E690" s="5">
        <v>0.0</v>
      </c>
      <c r="F690" s="5">
        <v>0.0</v>
      </c>
      <c r="G690" s="5">
        <v>0.0</v>
      </c>
      <c r="H690" s="5">
        <v>0.0</v>
      </c>
      <c r="I690" s="5">
        <v>0.0</v>
      </c>
      <c r="J690" s="5">
        <v>0.0</v>
      </c>
      <c r="K690" s="5">
        <v>0.0</v>
      </c>
      <c r="L690" s="5">
        <v>0.0</v>
      </c>
      <c r="M690" s="5">
        <v>0.0</v>
      </c>
      <c r="N690" s="5">
        <v>0.0</v>
      </c>
      <c r="O690" s="5">
        <v>0.0</v>
      </c>
      <c r="P690" s="5">
        <v>0.0</v>
      </c>
      <c r="Q690" s="5">
        <v>0.0</v>
      </c>
      <c r="R690" s="5">
        <v>0.0</v>
      </c>
      <c r="S690" s="5">
        <v>0.0</v>
      </c>
      <c r="T690" s="5">
        <v>0.0</v>
      </c>
      <c r="U690" s="5">
        <v>0.0</v>
      </c>
      <c r="V690" s="5">
        <v>0.0</v>
      </c>
      <c r="W690" s="5">
        <v>0.0</v>
      </c>
      <c r="X690" s="5">
        <v>0.0</v>
      </c>
      <c r="Y690" s="5">
        <v>0.0</v>
      </c>
      <c r="Z690" s="5">
        <v>0.0</v>
      </c>
      <c r="AA690" s="5">
        <v>0.0</v>
      </c>
      <c r="AB690" s="5">
        <v>0.0</v>
      </c>
      <c r="AC690" s="5">
        <v>0.0</v>
      </c>
      <c r="AD690" s="5">
        <v>0.0</v>
      </c>
      <c r="AE690" s="5">
        <v>0.0</v>
      </c>
      <c r="AF690" s="6">
        <f>IFERROR(__xludf.DUMMYFUNCTION("IFERROR(
  VLOOKUP(
    A690,
    IMPORTRANGE(
      ""1ZygntHC1J6IxzKbTidmOyf5nUyW4GCLurHCjexrLm_o        "",
      ""HTMLキャッシュ!A:F""
    ),
    3,
    FALSE
  ),
  0
)
"),46033.62351851852)</f>
        <v>46033.62352</v>
      </c>
      <c r="AG690" s="5"/>
      <c r="AH690" s="5"/>
      <c r="AI690" s="5"/>
      <c r="AJ690" s="5"/>
      <c r="AK690" s="5"/>
      <c r="AL690" s="5"/>
      <c r="AM690" s="5"/>
      <c r="AN690" s="5"/>
      <c r="AO690" s="5"/>
      <c r="AP690" s="5"/>
      <c r="AQ690" s="5"/>
      <c r="AR690" s="3"/>
      <c r="AS690" s="5"/>
      <c r="AT690" s="5"/>
      <c r="AU690" s="5"/>
      <c r="AV690" s="5"/>
      <c r="AW690" s="5"/>
      <c r="AX690" s="5"/>
      <c r="AY690" s="5"/>
      <c r="AZ690" s="7"/>
      <c r="BA690" s="7"/>
    </row>
    <row r="691" ht="16.5" customHeight="1">
      <c r="A691" s="4" t="s">
        <v>1414</v>
      </c>
      <c r="B691" s="5">
        <v>0.0</v>
      </c>
      <c r="C691" s="5">
        <v>0.0</v>
      </c>
      <c r="D691" s="1" t="s">
        <v>1415</v>
      </c>
      <c r="E691" s="5">
        <v>0.0</v>
      </c>
      <c r="F691" s="5">
        <v>0.0</v>
      </c>
      <c r="G691" s="5">
        <v>0.0</v>
      </c>
      <c r="H691" s="5">
        <v>0.0</v>
      </c>
      <c r="I691" s="5">
        <v>0.0</v>
      </c>
      <c r="J691" s="5">
        <v>0.0</v>
      </c>
      <c r="K691" s="5">
        <v>0.0</v>
      </c>
      <c r="L691" s="5">
        <v>0.0</v>
      </c>
      <c r="M691" s="5">
        <v>0.0</v>
      </c>
      <c r="N691" s="5">
        <v>0.0</v>
      </c>
      <c r="O691" s="5">
        <v>0.0</v>
      </c>
      <c r="P691" s="5">
        <v>0.0</v>
      </c>
      <c r="Q691" s="5">
        <v>0.0</v>
      </c>
      <c r="R691" s="5">
        <v>0.0</v>
      </c>
      <c r="S691" s="5">
        <v>0.0</v>
      </c>
      <c r="T691" s="5">
        <v>0.0</v>
      </c>
      <c r="U691" s="5">
        <v>0.0</v>
      </c>
      <c r="V691" s="5">
        <v>0.0</v>
      </c>
      <c r="W691" s="5">
        <v>0.0</v>
      </c>
      <c r="X691" s="5">
        <v>0.0</v>
      </c>
      <c r="Y691" s="5">
        <v>0.0</v>
      </c>
      <c r="Z691" s="5">
        <v>0.0</v>
      </c>
      <c r="AA691" s="5">
        <v>0.0</v>
      </c>
      <c r="AB691" s="5">
        <v>0.0</v>
      </c>
      <c r="AC691" s="5">
        <v>0.0</v>
      </c>
      <c r="AD691" s="5">
        <v>0.0</v>
      </c>
      <c r="AE691" s="5">
        <v>0.0</v>
      </c>
      <c r="AF691" s="6">
        <f>IFERROR(__xludf.DUMMYFUNCTION("IFERROR(
  VLOOKUP(
    A691,
    IMPORTRANGE(
      ""1ZygntHC1J6IxzKbTidmOyf5nUyW4GCLurHCjexrLm_o        "",
      ""HTMLキャッシュ!A:F""
    ),
    3,
    FALSE
  ),
  0
)
"),46052.756215277775)</f>
        <v>46052.75622</v>
      </c>
      <c r="AG691" s="5"/>
      <c r="AH691" s="5"/>
      <c r="AI691" s="5"/>
      <c r="AJ691" s="5"/>
      <c r="AK691" s="5"/>
      <c r="AL691" s="5"/>
      <c r="AM691" s="5"/>
      <c r="AN691" s="5"/>
      <c r="AO691" s="5"/>
      <c r="AP691" s="5"/>
      <c r="AQ691" s="5"/>
      <c r="AR691" s="3"/>
      <c r="AS691" s="5"/>
      <c r="AT691" s="5"/>
      <c r="AU691" s="5"/>
      <c r="AV691" s="5"/>
      <c r="AW691" s="5"/>
      <c r="AX691" s="5"/>
      <c r="AY691" s="5"/>
      <c r="AZ691" s="7"/>
      <c r="BA691" s="7"/>
    </row>
    <row r="692" ht="16.5" customHeight="1">
      <c r="A692" s="4" t="s">
        <v>1416</v>
      </c>
      <c r="B692" s="5">
        <v>3.0</v>
      </c>
      <c r="C692" s="5">
        <v>0.0</v>
      </c>
      <c r="D692" s="1" t="s">
        <v>1417</v>
      </c>
      <c r="E692" s="5">
        <v>0.0</v>
      </c>
      <c r="F692" s="5">
        <v>0.0</v>
      </c>
      <c r="G692" s="5">
        <v>0.0</v>
      </c>
      <c r="H692" s="5">
        <v>0.0</v>
      </c>
      <c r="I692" s="5">
        <v>0.0</v>
      </c>
      <c r="J692" s="5">
        <v>0.0</v>
      </c>
      <c r="K692" s="5">
        <v>0.0</v>
      </c>
      <c r="L692" s="5">
        <v>0.0</v>
      </c>
      <c r="M692" s="5">
        <v>0.0</v>
      </c>
      <c r="N692" s="5">
        <v>0.0</v>
      </c>
      <c r="O692" s="5">
        <v>0.0</v>
      </c>
      <c r="P692" s="5">
        <v>0.0</v>
      </c>
      <c r="Q692" s="5">
        <v>0.0</v>
      </c>
      <c r="R692" s="5">
        <v>0.0</v>
      </c>
      <c r="S692" s="5">
        <v>0.0</v>
      </c>
      <c r="T692" s="5">
        <v>0.0</v>
      </c>
      <c r="U692" s="5">
        <v>0.0</v>
      </c>
      <c r="V692" s="5">
        <v>0.0</v>
      </c>
      <c r="W692" s="5">
        <v>0.0</v>
      </c>
      <c r="X692" s="5">
        <v>0.0</v>
      </c>
      <c r="Y692" s="5">
        <v>0.0</v>
      </c>
      <c r="Z692" s="5">
        <v>0.0</v>
      </c>
      <c r="AA692" s="5">
        <v>0.0</v>
      </c>
      <c r="AB692" s="5">
        <v>0.0</v>
      </c>
      <c r="AC692" s="5">
        <v>0.0</v>
      </c>
      <c r="AD692" s="5">
        <v>0.0</v>
      </c>
      <c r="AE692" s="5">
        <v>0.0</v>
      </c>
      <c r="AF692" s="6">
        <f>IFERROR(__xludf.DUMMYFUNCTION("IFERROR(
  VLOOKUP(
    A692,
    IMPORTRANGE(
      ""1ZygntHC1J6IxzKbTidmOyf5nUyW4GCLurHCjexrLm_o        "",
      ""HTMLキャッシュ!A:F""
    ),
    3,
    FALSE
  ),
  0
)
"),46053.77048611111)</f>
        <v>46053.77049</v>
      </c>
      <c r="AG692" s="5"/>
      <c r="AH692" s="5"/>
      <c r="AI692" s="5"/>
      <c r="AJ692" s="5"/>
      <c r="AK692" s="5"/>
      <c r="AL692" s="5"/>
      <c r="AM692" s="5"/>
      <c r="AN692" s="5"/>
      <c r="AO692" s="5"/>
      <c r="AP692" s="5"/>
      <c r="AQ692" s="5"/>
      <c r="AR692" s="3"/>
      <c r="AS692" s="5"/>
      <c r="AT692" s="5"/>
      <c r="AU692" s="5"/>
      <c r="AV692" s="5"/>
      <c r="AW692" s="5"/>
      <c r="AX692" s="5"/>
      <c r="AY692" s="5"/>
      <c r="AZ692" s="7"/>
      <c r="BA692" s="7"/>
    </row>
    <row r="693" ht="16.5" customHeight="1">
      <c r="A693" s="4" t="s">
        <v>1418</v>
      </c>
      <c r="B693" s="5">
        <v>3.0</v>
      </c>
      <c r="C693" s="5">
        <v>0.0</v>
      </c>
      <c r="D693" s="1" t="s">
        <v>1419</v>
      </c>
      <c r="E693" s="5">
        <v>0.0</v>
      </c>
      <c r="F693" s="5">
        <v>0.0</v>
      </c>
      <c r="G693" s="5">
        <v>0.0</v>
      </c>
      <c r="H693" s="5">
        <v>0.0</v>
      </c>
      <c r="I693" s="5">
        <v>0.0</v>
      </c>
      <c r="J693" s="5">
        <v>0.0</v>
      </c>
      <c r="K693" s="5">
        <v>0.0</v>
      </c>
      <c r="L693" s="5">
        <v>0.0</v>
      </c>
      <c r="M693" s="5">
        <v>0.0</v>
      </c>
      <c r="N693" s="5">
        <v>0.0</v>
      </c>
      <c r="O693" s="5">
        <v>0.0</v>
      </c>
      <c r="P693" s="5">
        <v>0.0</v>
      </c>
      <c r="Q693" s="5">
        <v>0.0</v>
      </c>
      <c r="R693" s="5">
        <v>0.0</v>
      </c>
      <c r="S693" s="5">
        <v>0.0</v>
      </c>
      <c r="T693" s="5">
        <v>0.0</v>
      </c>
      <c r="U693" s="5">
        <v>0.0</v>
      </c>
      <c r="V693" s="5">
        <v>0.0</v>
      </c>
      <c r="W693" s="5">
        <v>0.0</v>
      </c>
      <c r="X693" s="5">
        <v>0.0</v>
      </c>
      <c r="Y693" s="5">
        <v>0.0</v>
      </c>
      <c r="Z693" s="5">
        <v>0.0</v>
      </c>
      <c r="AA693" s="5">
        <v>0.0</v>
      </c>
      <c r="AB693" s="5">
        <v>0.0</v>
      </c>
      <c r="AC693" s="5">
        <v>0.0</v>
      </c>
      <c r="AD693" s="5">
        <v>0.0</v>
      </c>
      <c r="AE693" s="5">
        <v>0.0</v>
      </c>
      <c r="AF693" s="6">
        <f>IFERROR(__xludf.DUMMYFUNCTION("IFERROR(
  VLOOKUP(
    A693,
    IMPORTRANGE(
      ""1ZygntHC1J6IxzKbTidmOyf5nUyW4GCLurHCjexrLm_o        "",
      ""HTMLキャッシュ!A:F""
    ),
    3,
    FALSE
  ),
  0
)
"),46078.8437962963)</f>
        <v>46078.8438</v>
      </c>
      <c r="AG693" s="5"/>
      <c r="AH693" s="5"/>
      <c r="AI693" s="5"/>
      <c r="AJ693" s="5"/>
      <c r="AK693" s="5"/>
      <c r="AL693" s="5"/>
      <c r="AM693" s="5"/>
      <c r="AN693" s="5"/>
      <c r="AO693" s="5"/>
      <c r="AP693" s="5"/>
      <c r="AQ693" s="5"/>
      <c r="AR693" s="3"/>
      <c r="AS693" s="5"/>
      <c r="AT693" s="5"/>
      <c r="AU693" s="5"/>
      <c r="AV693" s="5"/>
      <c r="AW693" s="5"/>
      <c r="AX693" s="5"/>
      <c r="AY693" s="5"/>
      <c r="AZ693" s="7"/>
      <c r="BA693" s="7"/>
    </row>
    <row r="694" ht="16.5" customHeight="1">
      <c r="A694" s="4" t="s">
        <v>1420</v>
      </c>
      <c r="B694" s="5">
        <v>1.0</v>
      </c>
      <c r="C694" s="5">
        <v>0.0</v>
      </c>
      <c r="D694" s="1" t="s">
        <v>1421</v>
      </c>
      <c r="E694" s="5">
        <v>0.0</v>
      </c>
      <c r="F694" s="5">
        <v>0.0</v>
      </c>
      <c r="G694" s="5">
        <v>0.0</v>
      </c>
      <c r="H694" s="5">
        <v>0.0</v>
      </c>
      <c r="I694" s="5">
        <v>0.0</v>
      </c>
      <c r="J694" s="5">
        <v>0.0</v>
      </c>
      <c r="K694" s="5">
        <v>0.0</v>
      </c>
      <c r="L694" s="5">
        <v>0.0</v>
      </c>
      <c r="M694" s="5">
        <v>0.0</v>
      </c>
      <c r="N694" s="5">
        <v>0.0</v>
      </c>
      <c r="O694" s="5">
        <v>0.0</v>
      </c>
      <c r="P694" s="5">
        <v>0.0</v>
      </c>
      <c r="Q694" s="5">
        <v>0.0</v>
      </c>
      <c r="R694" s="5">
        <v>0.0</v>
      </c>
      <c r="S694" s="5">
        <v>0.0</v>
      </c>
      <c r="T694" s="5">
        <v>0.0</v>
      </c>
      <c r="U694" s="5">
        <v>0.0</v>
      </c>
      <c r="V694" s="5">
        <v>0.0</v>
      </c>
      <c r="W694" s="5">
        <v>0.0</v>
      </c>
      <c r="X694" s="5">
        <v>0.0</v>
      </c>
      <c r="Y694" s="5">
        <v>0.0</v>
      </c>
      <c r="Z694" s="5">
        <v>0.0</v>
      </c>
      <c r="AA694" s="5">
        <v>0.0</v>
      </c>
      <c r="AB694" s="5">
        <v>0.0</v>
      </c>
      <c r="AC694" s="5">
        <v>0.0</v>
      </c>
      <c r="AD694" s="5">
        <v>0.0</v>
      </c>
      <c r="AE694" s="5">
        <v>0.0</v>
      </c>
      <c r="AF694" s="6">
        <f>IFERROR(__xludf.DUMMYFUNCTION("IFERROR(
  VLOOKUP(
    A694,
    IMPORTRANGE(
      ""1ZygntHC1J6IxzKbTidmOyf5nUyW4GCLurHCjexrLm_o        "",
      ""HTMLキャッシュ!A:F""
    ),
    3,
    FALSE
  ),
  0
)
"),46077.757893518516)</f>
        <v>46077.75789</v>
      </c>
      <c r="AG694" s="5"/>
      <c r="AH694" s="5"/>
      <c r="AI694" s="5"/>
      <c r="AJ694" s="5"/>
      <c r="AK694" s="5"/>
      <c r="AL694" s="5"/>
      <c r="AM694" s="5"/>
      <c r="AN694" s="5"/>
      <c r="AO694" s="5"/>
      <c r="AP694" s="5"/>
      <c r="AQ694" s="5"/>
      <c r="AR694" s="3"/>
      <c r="AS694" s="5"/>
      <c r="AT694" s="5"/>
      <c r="AU694" s="5"/>
      <c r="AV694" s="5"/>
      <c r="AW694" s="5"/>
      <c r="AX694" s="5"/>
      <c r="AY694" s="5"/>
      <c r="AZ694" s="7"/>
      <c r="BA694" s="7"/>
    </row>
    <row r="695" ht="16.5" customHeight="1">
      <c r="A695" s="4" t="s">
        <v>1422</v>
      </c>
      <c r="B695" s="5">
        <v>0.0</v>
      </c>
      <c r="C695" s="5">
        <v>0.0</v>
      </c>
      <c r="D695" s="1" t="s">
        <v>1423</v>
      </c>
      <c r="E695" s="5">
        <v>0.0</v>
      </c>
      <c r="F695" s="5">
        <v>0.0</v>
      </c>
      <c r="G695" s="5">
        <v>0.0</v>
      </c>
      <c r="H695" s="5">
        <v>0.0</v>
      </c>
      <c r="I695" s="5">
        <v>0.0</v>
      </c>
      <c r="J695" s="5">
        <v>0.0</v>
      </c>
      <c r="K695" s="5">
        <v>0.0</v>
      </c>
      <c r="L695" s="5">
        <v>0.0</v>
      </c>
      <c r="M695" s="5">
        <v>0.0</v>
      </c>
      <c r="N695" s="5">
        <v>0.0</v>
      </c>
      <c r="O695" s="5">
        <v>0.0</v>
      </c>
      <c r="P695" s="5">
        <v>0.0</v>
      </c>
      <c r="Q695" s="5">
        <v>0.0</v>
      </c>
      <c r="R695" s="5">
        <v>0.0</v>
      </c>
      <c r="S695" s="5">
        <v>0.0</v>
      </c>
      <c r="T695" s="5">
        <v>0.0</v>
      </c>
      <c r="U695" s="5">
        <v>0.0</v>
      </c>
      <c r="V695" s="5">
        <v>0.0</v>
      </c>
      <c r="W695" s="5">
        <v>0.0</v>
      </c>
      <c r="X695" s="5">
        <v>0.0</v>
      </c>
      <c r="Y695" s="5">
        <v>0.0</v>
      </c>
      <c r="Z695" s="5">
        <v>0.0</v>
      </c>
      <c r="AA695" s="5">
        <v>0.0</v>
      </c>
      <c r="AB695" s="5">
        <v>0.0</v>
      </c>
      <c r="AC695" s="5">
        <v>0.0</v>
      </c>
      <c r="AD695" s="5">
        <v>0.0</v>
      </c>
      <c r="AE695" s="5">
        <v>0.0</v>
      </c>
      <c r="AF695" s="6">
        <f>IFERROR(__xludf.DUMMYFUNCTION("IFERROR(
  VLOOKUP(
    A695,
    IMPORTRANGE(
      ""1ZygntHC1J6IxzKbTidmOyf5nUyW4GCLurHCjexrLm_o        "",
      ""HTMLキャッシュ!A:F""
    ),
    3,
    FALSE
  ),
  0
)
"),46033.6268287037)</f>
        <v>46033.62683</v>
      </c>
      <c r="AG695" s="5"/>
      <c r="AH695" s="5"/>
      <c r="AI695" s="5"/>
      <c r="AJ695" s="5"/>
      <c r="AK695" s="5"/>
      <c r="AL695" s="5"/>
      <c r="AM695" s="5"/>
      <c r="AN695" s="5"/>
      <c r="AO695" s="5"/>
      <c r="AP695" s="5"/>
      <c r="AQ695" s="5"/>
      <c r="AR695" s="3"/>
      <c r="AS695" s="5"/>
      <c r="AT695" s="5"/>
      <c r="AU695" s="5"/>
      <c r="AV695" s="5"/>
      <c r="AW695" s="5"/>
      <c r="AX695" s="5"/>
      <c r="AY695" s="5"/>
      <c r="AZ695" s="7"/>
      <c r="BA695" s="7"/>
    </row>
    <row r="696" ht="16.5" customHeight="1">
      <c r="A696" s="4" t="s">
        <v>1424</v>
      </c>
      <c r="B696" s="5">
        <v>26.0</v>
      </c>
      <c r="C696" s="5">
        <v>0.0</v>
      </c>
      <c r="D696" s="1" t="s">
        <v>1425</v>
      </c>
      <c r="E696" s="5">
        <v>0.0</v>
      </c>
      <c r="F696" s="5">
        <v>0.0</v>
      </c>
      <c r="G696" s="5">
        <v>0.0</v>
      </c>
      <c r="H696" s="5">
        <v>0.0</v>
      </c>
      <c r="I696" s="5">
        <v>0.0</v>
      </c>
      <c r="J696" s="5">
        <v>0.0</v>
      </c>
      <c r="K696" s="5">
        <v>0.0</v>
      </c>
      <c r="L696" s="5">
        <v>0.0</v>
      </c>
      <c r="M696" s="5">
        <v>0.0</v>
      </c>
      <c r="N696" s="5">
        <v>0.0</v>
      </c>
      <c r="O696" s="5">
        <v>0.0</v>
      </c>
      <c r="P696" s="5">
        <v>0.0</v>
      </c>
      <c r="Q696" s="5">
        <v>0.0</v>
      </c>
      <c r="R696" s="5">
        <v>0.0</v>
      </c>
      <c r="S696" s="5">
        <v>0.0</v>
      </c>
      <c r="T696" s="5">
        <v>0.0</v>
      </c>
      <c r="U696" s="5">
        <v>0.0</v>
      </c>
      <c r="V696" s="5">
        <v>0.0</v>
      </c>
      <c r="W696" s="5">
        <v>0.0</v>
      </c>
      <c r="X696" s="5">
        <v>0.0</v>
      </c>
      <c r="Y696" s="5">
        <v>0.0</v>
      </c>
      <c r="Z696" s="5">
        <v>0.0</v>
      </c>
      <c r="AA696" s="5">
        <v>0.0</v>
      </c>
      <c r="AB696" s="5">
        <v>0.0</v>
      </c>
      <c r="AC696" s="5">
        <v>0.0</v>
      </c>
      <c r="AD696" s="5">
        <v>0.0</v>
      </c>
      <c r="AE696" s="5">
        <v>0.0</v>
      </c>
      <c r="AF696" s="6">
        <f>IFERROR(__xludf.DUMMYFUNCTION("IFERROR(
  VLOOKUP(
    A696,
    IMPORTRANGE(
      ""1ZygntHC1J6IxzKbTidmOyf5nUyW4GCLurHCjexrLm_o        "",
      ""HTMLキャッシュ!A:F""
    ),
    3,
    FALSE
  ),
  0
)
"),46078.846724537034)</f>
        <v>46078.84672</v>
      </c>
      <c r="AG696" s="5"/>
      <c r="AH696" s="5"/>
      <c r="AI696" s="5"/>
      <c r="AJ696" s="5"/>
      <c r="AK696" s="5"/>
      <c r="AL696" s="5"/>
      <c r="AM696" s="5"/>
      <c r="AN696" s="5"/>
      <c r="AO696" s="5"/>
      <c r="AP696" s="5"/>
      <c r="AQ696" s="5"/>
      <c r="AR696" s="3"/>
      <c r="AS696" s="5"/>
      <c r="AT696" s="5"/>
      <c r="AU696" s="5"/>
      <c r="AV696" s="5"/>
      <c r="AW696" s="5"/>
      <c r="AX696" s="5"/>
      <c r="AY696" s="5"/>
      <c r="AZ696" s="7"/>
      <c r="BA696" s="7"/>
    </row>
    <row r="697" ht="16.5" customHeight="1">
      <c r="A697" s="4" t="s">
        <v>1426</v>
      </c>
      <c r="B697" s="5">
        <v>1.0</v>
      </c>
      <c r="C697" s="5">
        <v>0.0</v>
      </c>
      <c r="D697" s="1" t="s">
        <v>1427</v>
      </c>
      <c r="E697" s="5">
        <v>0.0</v>
      </c>
      <c r="F697" s="5">
        <v>0.0</v>
      </c>
      <c r="G697" s="5">
        <v>0.0</v>
      </c>
      <c r="H697" s="5">
        <v>0.0</v>
      </c>
      <c r="I697" s="5">
        <v>0.0</v>
      </c>
      <c r="J697" s="5">
        <v>0.0</v>
      </c>
      <c r="K697" s="5">
        <v>0.0</v>
      </c>
      <c r="L697" s="5">
        <v>0.0</v>
      </c>
      <c r="M697" s="5">
        <v>0.0</v>
      </c>
      <c r="N697" s="5">
        <v>0.0</v>
      </c>
      <c r="O697" s="5">
        <v>0.0</v>
      </c>
      <c r="P697" s="5">
        <v>0.0</v>
      </c>
      <c r="Q697" s="5">
        <v>0.0</v>
      </c>
      <c r="R697" s="5">
        <v>0.0</v>
      </c>
      <c r="S697" s="5">
        <v>0.0</v>
      </c>
      <c r="T697" s="5">
        <v>0.0</v>
      </c>
      <c r="U697" s="5">
        <v>0.0</v>
      </c>
      <c r="V697" s="5">
        <v>0.0</v>
      </c>
      <c r="W697" s="5">
        <v>0.0</v>
      </c>
      <c r="X697" s="5">
        <v>0.0</v>
      </c>
      <c r="Y697" s="5">
        <v>0.0</v>
      </c>
      <c r="Z697" s="5">
        <v>0.0</v>
      </c>
      <c r="AA697" s="5">
        <v>0.0</v>
      </c>
      <c r="AB697" s="5">
        <v>0.0</v>
      </c>
      <c r="AC697" s="5">
        <v>0.0</v>
      </c>
      <c r="AD697" s="5">
        <v>0.0</v>
      </c>
      <c r="AE697" s="5">
        <v>0.0</v>
      </c>
      <c r="AF697" s="6">
        <f>IFERROR(__xludf.DUMMYFUNCTION("IFERROR(
  VLOOKUP(
    A697,
    IMPORTRANGE(
      ""1ZygntHC1J6IxzKbTidmOyf5nUyW4GCLurHCjexrLm_o        "",
      ""HTMLキャッシュ!A:F""
    ),
    3,
    FALSE
  ),
  0
)
"),46078.847719907404)</f>
        <v>46078.84772</v>
      </c>
      <c r="AG697" s="5"/>
      <c r="AH697" s="5"/>
      <c r="AI697" s="5"/>
      <c r="AJ697" s="5"/>
      <c r="AK697" s="5"/>
      <c r="AL697" s="5"/>
      <c r="AM697" s="5"/>
      <c r="AN697" s="5"/>
      <c r="AO697" s="5"/>
      <c r="AP697" s="5"/>
      <c r="AQ697" s="5"/>
      <c r="AR697" s="3"/>
      <c r="AS697" s="5"/>
      <c r="AT697" s="5"/>
      <c r="AU697" s="5"/>
      <c r="AV697" s="5"/>
      <c r="AW697" s="5"/>
      <c r="AX697" s="5"/>
      <c r="AY697" s="5"/>
      <c r="AZ697" s="7"/>
      <c r="BA697" s="7"/>
    </row>
    <row r="698" ht="16.5" customHeight="1">
      <c r="A698" s="4" t="s">
        <v>1428</v>
      </c>
      <c r="B698" s="5">
        <v>1.0</v>
      </c>
      <c r="C698" s="5">
        <v>0.0</v>
      </c>
      <c r="D698" s="1" t="s">
        <v>1429</v>
      </c>
      <c r="E698" s="5">
        <v>0.0</v>
      </c>
      <c r="F698" s="5">
        <v>0.0</v>
      </c>
      <c r="G698" s="5">
        <v>0.0</v>
      </c>
      <c r="H698" s="5">
        <v>0.0</v>
      </c>
      <c r="I698" s="5">
        <v>0.0</v>
      </c>
      <c r="J698" s="5">
        <v>0.0</v>
      </c>
      <c r="K698" s="5">
        <v>0.0</v>
      </c>
      <c r="L698" s="5">
        <v>0.0</v>
      </c>
      <c r="M698" s="5">
        <v>0.0</v>
      </c>
      <c r="N698" s="5">
        <v>0.0</v>
      </c>
      <c r="O698" s="5">
        <v>0.0</v>
      </c>
      <c r="P698" s="5">
        <v>0.0</v>
      </c>
      <c r="Q698" s="5">
        <v>0.0</v>
      </c>
      <c r="R698" s="5">
        <v>0.0</v>
      </c>
      <c r="S698" s="5">
        <v>0.0</v>
      </c>
      <c r="T698" s="5">
        <v>0.0</v>
      </c>
      <c r="U698" s="5">
        <v>0.0</v>
      </c>
      <c r="V698" s="5">
        <v>0.0</v>
      </c>
      <c r="W698" s="5">
        <v>0.0</v>
      </c>
      <c r="X698" s="5">
        <v>0.0</v>
      </c>
      <c r="Y698" s="5">
        <v>0.0</v>
      </c>
      <c r="Z698" s="5">
        <v>0.0</v>
      </c>
      <c r="AA698" s="5">
        <v>0.0</v>
      </c>
      <c r="AB698" s="5">
        <v>0.0</v>
      </c>
      <c r="AC698" s="5">
        <v>0.0</v>
      </c>
      <c r="AD698" s="5">
        <v>0.0</v>
      </c>
      <c r="AE698" s="5">
        <v>0.0</v>
      </c>
      <c r="AF698" s="6">
        <f>IFERROR(__xludf.DUMMYFUNCTION("IFERROR(
  VLOOKUP(
    A698,
    IMPORTRANGE(
      ""1ZygntHC1J6IxzKbTidmOyf5nUyW4GCLurHCjexrLm_o        "",
      ""HTMLキャッシュ!A:F""
    ),
    3,
    FALSE
  ),
  0
)
"),46078.71505787037)</f>
        <v>46078.71506</v>
      </c>
      <c r="AG698" s="5"/>
      <c r="AH698" s="5"/>
      <c r="AI698" s="5"/>
      <c r="AJ698" s="5"/>
      <c r="AK698" s="5"/>
      <c r="AL698" s="5"/>
      <c r="AM698" s="5"/>
      <c r="AN698" s="5"/>
      <c r="AO698" s="5"/>
      <c r="AP698" s="5"/>
      <c r="AQ698" s="5"/>
      <c r="AR698" s="3"/>
      <c r="AS698" s="5"/>
      <c r="AT698" s="5"/>
      <c r="AU698" s="5"/>
      <c r="AV698" s="5"/>
      <c r="AW698" s="5"/>
      <c r="AX698" s="5"/>
      <c r="AY698" s="5"/>
      <c r="AZ698" s="7"/>
      <c r="BA698" s="7"/>
    </row>
    <row r="699" ht="16.5" customHeight="1">
      <c r="A699" s="4" t="s">
        <v>1430</v>
      </c>
      <c r="B699" s="5">
        <v>0.0</v>
      </c>
      <c r="C699" s="5">
        <v>0.0</v>
      </c>
      <c r="D699" s="1" t="s">
        <v>1431</v>
      </c>
      <c r="E699" s="5">
        <v>0.0</v>
      </c>
      <c r="F699" s="5">
        <v>0.0</v>
      </c>
      <c r="G699" s="5">
        <v>0.0</v>
      </c>
      <c r="H699" s="5">
        <v>0.0</v>
      </c>
      <c r="I699" s="5">
        <v>0.0</v>
      </c>
      <c r="J699" s="5">
        <v>0.0</v>
      </c>
      <c r="K699" s="5">
        <v>0.0</v>
      </c>
      <c r="L699" s="5">
        <v>0.0</v>
      </c>
      <c r="M699" s="5">
        <v>0.0</v>
      </c>
      <c r="N699" s="5">
        <v>0.0</v>
      </c>
      <c r="O699" s="5">
        <v>0.0</v>
      </c>
      <c r="P699" s="5">
        <v>0.0</v>
      </c>
      <c r="Q699" s="5">
        <v>0.0</v>
      </c>
      <c r="R699" s="5">
        <v>0.0</v>
      </c>
      <c r="S699" s="5">
        <v>0.0</v>
      </c>
      <c r="T699" s="5">
        <v>0.0</v>
      </c>
      <c r="U699" s="5">
        <v>0.0</v>
      </c>
      <c r="V699" s="5">
        <v>0.0</v>
      </c>
      <c r="W699" s="5">
        <v>0.0</v>
      </c>
      <c r="X699" s="5">
        <v>0.0</v>
      </c>
      <c r="Y699" s="5">
        <v>0.0</v>
      </c>
      <c r="Z699" s="5">
        <v>0.0</v>
      </c>
      <c r="AA699" s="5">
        <v>0.0</v>
      </c>
      <c r="AB699" s="5">
        <v>0.0</v>
      </c>
      <c r="AC699" s="5">
        <v>0.0</v>
      </c>
      <c r="AD699" s="5">
        <v>0.0</v>
      </c>
      <c r="AE699" s="5">
        <v>0.0</v>
      </c>
      <c r="AF699" s="6">
        <f>IFERROR(__xludf.DUMMYFUNCTION("IFERROR(
  VLOOKUP(
    A699,
    IMPORTRANGE(
      ""1ZygntHC1J6IxzKbTidmOyf5nUyW4GCLurHCjexrLm_o        "",
      ""HTMLキャッシュ!A:F""
    ),
    3,
    FALSE
  ),
  0
)
"),46069.717002314814)</f>
        <v>46069.717</v>
      </c>
      <c r="AG699" s="5"/>
      <c r="AH699" s="5"/>
      <c r="AI699" s="5"/>
      <c r="AJ699" s="5"/>
      <c r="AK699" s="5"/>
      <c r="AL699" s="5"/>
      <c r="AM699" s="5"/>
      <c r="AN699" s="5"/>
      <c r="AO699" s="5"/>
      <c r="AP699" s="5"/>
      <c r="AQ699" s="5"/>
      <c r="AR699" s="3"/>
      <c r="AS699" s="5"/>
      <c r="AT699" s="5"/>
      <c r="AU699" s="5"/>
      <c r="AV699" s="5"/>
      <c r="AW699" s="5"/>
      <c r="AX699" s="5"/>
      <c r="AY699" s="5"/>
      <c r="AZ699" s="7"/>
      <c r="BA699" s="7"/>
    </row>
    <row r="700" ht="16.5" customHeight="1">
      <c r="A700" s="4" t="s">
        <v>1432</v>
      </c>
      <c r="B700" s="5">
        <v>20.0</v>
      </c>
      <c r="C700" s="5">
        <v>0.0</v>
      </c>
      <c r="D700" s="1" t="s">
        <v>1433</v>
      </c>
      <c r="E700" s="5">
        <v>0.0</v>
      </c>
      <c r="F700" s="5">
        <v>0.0</v>
      </c>
      <c r="G700" s="5">
        <v>0.0</v>
      </c>
      <c r="H700" s="5">
        <v>0.0</v>
      </c>
      <c r="I700" s="5">
        <v>0.0</v>
      </c>
      <c r="J700" s="5">
        <v>0.0</v>
      </c>
      <c r="K700" s="5">
        <v>0.0</v>
      </c>
      <c r="L700" s="5">
        <v>0.0</v>
      </c>
      <c r="M700" s="5">
        <v>0.0</v>
      </c>
      <c r="N700" s="5">
        <v>0.0</v>
      </c>
      <c r="O700" s="5">
        <v>0.0</v>
      </c>
      <c r="P700" s="5">
        <v>0.0</v>
      </c>
      <c r="Q700" s="5">
        <v>0.0</v>
      </c>
      <c r="R700" s="5">
        <v>0.0</v>
      </c>
      <c r="S700" s="5">
        <v>0.0</v>
      </c>
      <c r="T700" s="5">
        <v>0.0</v>
      </c>
      <c r="U700" s="5">
        <v>0.0</v>
      </c>
      <c r="V700" s="5">
        <v>0.0</v>
      </c>
      <c r="W700" s="5">
        <v>0.0</v>
      </c>
      <c r="X700" s="5">
        <v>0.0</v>
      </c>
      <c r="Y700" s="5">
        <v>0.0</v>
      </c>
      <c r="Z700" s="5">
        <v>0.0</v>
      </c>
      <c r="AA700" s="5">
        <v>0.0</v>
      </c>
      <c r="AB700" s="5">
        <v>0.0</v>
      </c>
      <c r="AC700" s="5">
        <v>0.0</v>
      </c>
      <c r="AD700" s="5">
        <v>0.0</v>
      </c>
      <c r="AE700" s="5">
        <v>0.0</v>
      </c>
      <c r="AF700" s="6">
        <f>IFERROR(__xludf.DUMMYFUNCTION("IFERROR(
  VLOOKUP(
    A700,
    IMPORTRANGE(
      ""1ZygntHC1J6IxzKbTidmOyf5nUyW4GCLurHCjexrLm_o        "",
      ""HTMLキャッシュ!A:F""
    ),
    3,
    FALSE
  ),
  0
)
"),46078.63894675926)</f>
        <v>46078.63895</v>
      </c>
      <c r="AG700" s="5"/>
      <c r="AH700" s="5"/>
      <c r="AI700" s="5"/>
      <c r="AJ700" s="5"/>
      <c r="AK700" s="5"/>
      <c r="AL700" s="5"/>
      <c r="AM700" s="5"/>
      <c r="AN700" s="5"/>
      <c r="AO700" s="5"/>
      <c r="AP700" s="5"/>
      <c r="AQ700" s="5"/>
      <c r="AR700" s="3"/>
      <c r="AS700" s="5"/>
      <c r="AT700" s="5"/>
      <c r="AU700" s="5"/>
      <c r="AV700" s="5"/>
      <c r="AW700" s="5"/>
      <c r="AX700" s="5"/>
      <c r="AY700" s="5"/>
      <c r="AZ700" s="7"/>
      <c r="BA700" s="7"/>
    </row>
    <row r="701" ht="16.5" customHeight="1">
      <c r="A701" s="4" t="s">
        <v>1434</v>
      </c>
      <c r="B701" s="5">
        <v>2.0</v>
      </c>
      <c r="C701" s="5">
        <v>0.0</v>
      </c>
      <c r="D701" s="1" t="s">
        <v>1435</v>
      </c>
      <c r="E701" s="5">
        <v>0.0</v>
      </c>
      <c r="F701" s="5">
        <v>0.0</v>
      </c>
      <c r="G701" s="5">
        <v>0.0</v>
      </c>
      <c r="H701" s="5">
        <v>0.0</v>
      </c>
      <c r="I701" s="5">
        <v>0.0</v>
      </c>
      <c r="J701" s="5">
        <v>0.0</v>
      </c>
      <c r="K701" s="5">
        <v>0.0</v>
      </c>
      <c r="L701" s="5">
        <v>0.0</v>
      </c>
      <c r="M701" s="5">
        <v>0.0</v>
      </c>
      <c r="N701" s="5">
        <v>0.0</v>
      </c>
      <c r="O701" s="5">
        <v>0.0</v>
      </c>
      <c r="P701" s="5">
        <v>0.0</v>
      </c>
      <c r="Q701" s="5">
        <v>0.0</v>
      </c>
      <c r="R701" s="5">
        <v>0.0</v>
      </c>
      <c r="S701" s="5">
        <v>0.0</v>
      </c>
      <c r="T701" s="5">
        <v>0.0</v>
      </c>
      <c r="U701" s="5">
        <v>0.0</v>
      </c>
      <c r="V701" s="5">
        <v>0.0</v>
      </c>
      <c r="W701" s="5">
        <v>0.0</v>
      </c>
      <c r="X701" s="5">
        <v>0.0</v>
      </c>
      <c r="Y701" s="5">
        <v>0.0</v>
      </c>
      <c r="Z701" s="5">
        <v>0.0</v>
      </c>
      <c r="AA701" s="5">
        <v>0.0</v>
      </c>
      <c r="AB701" s="5">
        <v>0.0</v>
      </c>
      <c r="AC701" s="5">
        <v>0.0</v>
      </c>
      <c r="AD701" s="5">
        <v>0.0</v>
      </c>
      <c r="AE701" s="5">
        <v>0.0</v>
      </c>
      <c r="AF701" s="6">
        <f>IFERROR(__xludf.DUMMYFUNCTION("IFERROR(
  VLOOKUP(
    A701,
    IMPORTRANGE(
      ""1ZygntHC1J6IxzKbTidmOyf5nUyW4GCLurHCjexrLm_o        "",
      ""HTMLキャッシュ!A:F""
    ),
    3,
    FALSE
  ),
  0
)
"),46078.84756944444)</f>
        <v>46078.84757</v>
      </c>
      <c r="AG701" s="5"/>
      <c r="AH701" s="5"/>
      <c r="AI701" s="5"/>
      <c r="AJ701" s="5"/>
      <c r="AK701" s="5"/>
      <c r="AL701" s="5"/>
      <c r="AM701" s="5"/>
      <c r="AN701" s="5"/>
      <c r="AO701" s="5"/>
      <c r="AP701" s="5"/>
      <c r="AQ701" s="5"/>
      <c r="AR701" s="3"/>
      <c r="AS701" s="5"/>
      <c r="AT701" s="5"/>
      <c r="AU701" s="5"/>
      <c r="AV701" s="5"/>
      <c r="AW701" s="5"/>
      <c r="AX701" s="5"/>
      <c r="AY701" s="5"/>
      <c r="AZ701" s="7"/>
      <c r="BA701" s="7"/>
    </row>
    <row r="702" ht="16.5" customHeight="1">
      <c r="A702" s="4" t="s">
        <v>1436</v>
      </c>
      <c r="B702" s="5">
        <v>87.0</v>
      </c>
      <c r="C702" s="5">
        <v>0.0</v>
      </c>
      <c r="D702" s="1" t="s">
        <v>1437</v>
      </c>
      <c r="E702" s="5">
        <v>0.0</v>
      </c>
      <c r="F702" s="5">
        <v>0.0</v>
      </c>
      <c r="G702" s="5">
        <v>0.0</v>
      </c>
      <c r="H702" s="5">
        <v>0.0</v>
      </c>
      <c r="I702" s="5">
        <v>0.0</v>
      </c>
      <c r="J702" s="5">
        <v>0.0</v>
      </c>
      <c r="K702" s="5">
        <v>0.0</v>
      </c>
      <c r="L702" s="5">
        <v>0.0</v>
      </c>
      <c r="M702" s="5">
        <v>0.0</v>
      </c>
      <c r="N702" s="5">
        <v>0.0</v>
      </c>
      <c r="O702" s="5">
        <v>0.0</v>
      </c>
      <c r="P702" s="5">
        <v>0.0</v>
      </c>
      <c r="Q702" s="5">
        <v>0.0</v>
      </c>
      <c r="R702" s="5">
        <v>0.0</v>
      </c>
      <c r="S702" s="5">
        <v>0.0</v>
      </c>
      <c r="T702" s="5">
        <v>0.0</v>
      </c>
      <c r="U702" s="5">
        <v>0.0</v>
      </c>
      <c r="V702" s="5">
        <v>0.0</v>
      </c>
      <c r="W702" s="5">
        <v>0.0</v>
      </c>
      <c r="X702" s="5">
        <v>0.0</v>
      </c>
      <c r="Y702" s="5">
        <v>0.0</v>
      </c>
      <c r="Z702" s="5">
        <v>0.0</v>
      </c>
      <c r="AA702" s="5">
        <v>0.0</v>
      </c>
      <c r="AB702" s="5">
        <v>0.0</v>
      </c>
      <c r="AC702" s="5">
        <v>0.0</v>
      </c>
      <c r="AD702" s="5">
        <v>0.0</v>
      </c>
      <c r="AE702" s="5">
        <v>0.0</v>
      </c>
      <c r="AF702" s="6">
        <f>IFERROR(__xludf.DUMMYFUNCTION("IFERROR(
  VLOOKUP(
    A702,
    IMPORTRANGE(
      ""1ZygntHC1J6IxzKbTidmOyf5nUyW4GCLurHCjexrLm_o        "",
      ""HTMLキャッシュ!A:F""
    ),
    3,
    FALSE
  ),
  0
)
"),46073.66391203704)</f>
        <v>46073.66391</v>
      </c>
      <c r="AG702" s="5"/>
      <c r="AH702" s="5"/>
      <c r="AI702" s="5"/>
      <c r="AJ702" s="5"/>
      <c r="AK702" s="5"/>
      <c r="AL702" s="5"/>
      <c r="AM702" s="5"/>
      <c r="AN702" s="5"/>
      <c r="AO702" s="5"/>
      <c r="AP702" s="5"/>
      <c r="AQ702" s="5"/>
      <c r="AR702" s="3"/>
      <c r="AS702" s="5"/>
      <c r="AT702" s="5"/>
      <c r="AU702" s="5"/>
      <c r="AV702" s="5"/>
      <c r="AW702" s="5"/>
      <c r="AX702" s="5"/>
      <c r="AY702" s="5"/>
      <c r="AZ702" s="7"/>
      <c r="BA702" s="7"/>
    </row>
    <row r="703" ht="16.5" customHeight="1">
      <c r="A703" s="4" t="s">
        <v>1438</v>
      </c>
      <c r="B703" s="5">
        <v>7.0</v>
      </c>
      <c r="C703" s="5">
        <v>0.0</v>
      </c>
      <c r="D703" s="1" t="s">
        <v>1439</v>
      </c>
      <c r="E703" s="5">
        <v>0.0</v>
      </c>
      <c r="F703" s="5">
        <v>0.0</v>
      </c>
      <c r="G703" s="5">
        <v>0.0</v>
      </c>
      <c r="H703" s="5">
        <v>0.0</v>
      </c>
      <c r="I703" s="5">
        <v>0.0</v>
      </c>
      <c r="J703" s="5">
        <v>0.0</v>
      </c>
      <c r="K703" s="5">
        <v>0.0</v>
      </c>
      <c r="L703" s="5">
        <v>0.0</v>
      </c>
      <c r="M703" s="5">
        <v>0.0</v>
      </c>
      <c r="N703" s="5">
        <v>0.0</v>
      </c>
      <c r="O703" s="5">
        <v>0.0</v>
      </c>
      <c r="P703" s="5">
        <v>0.0</v>
      </c>
      <c r="Q703" s="5">
        <v>0.0</v>
      </c>
      <c r="R703" s="5">
        <v>0.0</v>
      </c>
      <c r="S703" s="5">
        <v>0.0</v>
      </c>
      <c r="T703" s="5">
        <v>0.0</v>
      </c>
      <c r="U703" s="5">
        <v>0.0</v>
      </c>
      <c r="V703" s="5">
        <v>0.0</v>
      </c>
      <c r="W703" s="5">
        <v>0.0</v>
      </c>
      <c r="X703" s="5">
        <v>0.0</v>
      </c>
      <c r="Y703" s="5">
        <v>0.0</v>
      </c>
      <c r="Z703" s="5">
        <v>0.0</v>
      </c>
      <c r="AA703" s="5">
        <v>0.0</v>
      </c>
      <c r="AB703" s="5">
        <v>0.0</v>
      </c>
      <c r="AC703" s="5">
        <v>0.0</v>
      </c>
      <c r="AD703" s="5">
        <v>0.0</v>
      </c>
      <c r="AE703" s="5">
        <v>0.0</v>
      </c>
      <c r="AF703" s="6">
        <f>IFERROR(__xludf.DUMMYFUNCTION("IFERROR(
  VLOOKUP(
    A703,
    IMPORTRANGE(
      ""1ZygntHC1J6IxzKbTidmOyf5nUyW4GCLurHCjexrLm_o        "",
      ""HTMLキャッシュ!A:F""
    ),
    3,
    FALSE
  ),
  0
)
"),46071.82645833334)</f>
        <v>46071.82646</v>
      </c>
      <c r="AG703" s="5"/>
      <c r="AH703" s="5"/>
      <c r="AI703" s="5"/>
      <c r="AJ703" s="5"/>
      <c r="AK703" s="5"/>
      <c r="AL703" s="5"/>
      <c r="AM703" s="5"/>
      <c r="AN703" s="5"/>
      <c r="AO703" s="5"/>
      <c r="AP703" s="5"/>
      <c r="AQ703" s="5"/>
      <c r="AR703" s="3"/>
      <c r="AS703" s="5"/>
      <c r="AT703" s="5"/>
      <c r="AU703" s="5"/>
      <c r="AV703" s="5"/>
      <c r="AW703" s="5"/>
      <c r="AX703" s="5"/>
      <c r="AY703" s="5"/>
      <c r="AZ703" s="7"/>
      <c r="BA703" s="7"/>
    </row>
    <row r="704" ht="16.5" customHeight="1">
      <c r="A704" s="4" t="s">
        <v>1440</v>
      </c>
      <c r="B704" s="5">
        <v>2.0</v>
      </c>
      <c r="C704" s="5">
        <v>0.0</v>
      </c>
      <c r="D704" s="1" t="s">
        <v>1441</v>
      </c>
      <c r="E704" s="5">
        <v>0.0</v>
      </c>
      <c r="F704" s="5">
        <v>0.0</v>
      </c>
      <c r="G704" s="5">
        <v>0.0</v>
      </c>
      <c r="H704" s="5">
        <v>0.0</v>
      </c>
      <c r="I704" s="5">
        <v>0.0</v>
      </c>
      <c r="J704" s="5">
        <v>0.0</v>
      </c>
      <c r="K704" s="5">
        <v>0.0</v>
      </c>
      <c r="L704" s="5">
        <v>0.0</v>
      </c>
      <c r="M704" s="5">
        <v>0.0</v>
      </c>
      <c r="N704" s="5">
        <v>0.0</v>
      </c>
      <c r="O704" s="5">
        <v>0.0</v>
      </c>
      <c r="P704" s="5">
        <v>0.0</v>
      </c>
      <c r="Q704" s="5">
        <v>0.0</v>
      </c>
      <c r="R704" s="5">
        <v>0.0</v>
      </c>
      <c r="S704" s="5">
        <v>0.0</v>
      </c>
      <c r="T704" s="5">
        <v>0.0</v>
      </c>
      <c r="U704" s="5">
        <v>0.0</v>
      </c>
      <c r="V704" s="5">
        <v>0.0</v>
      </c>
      <c r="W704" s="5">
        <v>0.0</v>
      </c>
      <c r="X704" s="5">
        <v>0.0</v>
      </c>
      <c r="Y704" s="5">
        <v>0.0</v>
      </c>
      <c r="Z704" s="5">
        <v>0.0</v>
      </c>
      <c r="AA704" s="5">
        <v>0.0</v>
      </c>
      <c r="AB704" s="5">
        <v>0.0</v>
      </c>
      <c r="AC704" s="5">
        <v>0.0</v>
      </c>
      <c r="AD704" s="5">
        <v>0.0</v>
      </c>
      <c r="AE704" s="5">
        <v>0.0</v>
      </c>
      <c r="AF704" s="6">
        <f>IFERROR(__xludf.DUMMYFUNCTION("IFERROR(
  VLOOKUP(
    A704,
    IMPORTRANGE(
      ""1ZygntHC1J6IxzKbTidmOyf5nUyW4GCLurHCjexrLm_o        "",
      ""HTMLキャッシュ!A:F""
    ),
    3,
    FALSE
  ),
  0
)
"),46078.84950231481)</f>
        <v>46078.8495</v>
      </c>
      <c r="AG704" s="5"/>
      <c r="AH704" s="5"/>
      <c r="AI704" s="5"/>
      <c r="AJ704" s="5"/>
      <c r="AK704" s="5"/>
      <c r="AL704" s="5"/>
      <c r="AM704" s="5"/>
      <c r="AN704" s="5"/>
      <c r="AO704" s="5"/>
      <c r="AP704" s="5"/>
      <c r="AQ704" s="5"/>
      <c r="AR704" s="3"/>
      <c r="AS704" s="5"/>
      <c r="AT704" s="5"/>
      <c r="AU704" s="5"/>
      <c r="AV704" s="5"/>
      <c r="AW704" s="5"/>
      <c r="AX704" s="5"/>
      <c r="AY704" s="5"/>
      <c r="AZ704" s="7"/>
      <c r="BA704" s="7"/>
    </row>
    <row r="705" ht="16.5" customHeight="1">
      <c r="A705" s="4" t="s">
        <v>1442</v>
      </c>
      <c r="B705" s="5">
        <v>0.0</v>
      </c>
      <c r="C705" s="5">
        <v>0.0</v>
      </c>
      <c r="D705" s="1" t="s">
        <v>1443</v>
      </c>
      <c r="E705" s="5">
        <v>0.0</v>
      </c>
      <c r="F705" s="5">
        <v>0.0</v>
      </c>
      <c r="G705" s="5">
        <v>0.0</v>
      </c>
      <c r="H705" s="5">
        <v>0.0</v>
      </c>
      <c r="I705" s="5">
        <v>0.0</v>
      </c>
      <c r="J705" s="5">
        <v>0.0</v>
      </c>
      <c r="K705" s="5">
        <v>0.0</v>
      </c>
      <c r="L705" s="5">
        <v>0.0</v>
      </c>
      <c r="M705" s="5">
        <v>0.0</v>
      </c>
      <c r="N705" s="5">
        <v>0.0</v>
      </c>
      <c r="O705" s="5">
        <v>0.0</v>
      </c>
      <c r="P705" s="5">
        <v>0.0</v>
      </c>
      <c r="Q705" s="5">
        <v>0.0</v>
      </c>
      <c r="R705" s="5">
        <v>0.0</v>
      </c>
      <c r="S705" s="5">
        <v>0.0</v>
      </c>
      <c r="T705" s="5">
        <v>0.0</v>
      </c>
      <c r="U705" s="5">
        <v>0.0</v>
      </c>
      <c r="V705" s="5">
        <v>0.0</v>
      </c>
      <c r="W705" s="5">
        <v>0.0</v>
      </c>
      <c r="X705" s="5">
        <v>0.0</v>
      </c>
      <c r="Y705" s="5">
        <v>0.0</v>
      </c>
      <c r="Z705" s="5">
        <v>0.0</v>
      </c>
      <c r="AA705" s="5">
        <v>0.0</v>
      </c>
      <c r="AB705" s="5">
        <v>0.0</v>
      </c>
      <c r="AC705" s="5">
        <v>0.0</v>
      </c>
      <c r="AD705" s="5">
        <v>0.0</v>
      </c>
      <c r="AE705" s="5">
        <v>0.0</v>
      </c>
      <c r="AF705" s="6">
        <f>IFERROR(__xludf.DUMMYFUNCTION("IFERROR(
  VLOOKUP(
    A705,
    IMPORTRANGE(
      ""1ZygntHC1J6IxzKbTidmOyf5nUyW4GCLurHCjexrLm_o        "",
      ""HTMLキャッシュ!A:F""
    ),
    3,
    FALSE
  ),
  0
)
"),46059.79824074074)</f>
        <v>46059.79824</v>
      </c>
      <c r="AG705" s="5"/>
      <c r="AH705" s="5"/>
      <c r="AI705" s="5"/>
      <c r="AJ705" s="5"/>
      <c r="AK705" s="5"/>
      <c r="AL705" s="5"/>
      <c r="AM705" s="5"/>
      <c r="AN705" s="5"/>
      <c r="AO705" s="5"/>
      <c r="AP705" s="5"/>
      <c r="AQ705" s="5"/>
      <c r="AR705" s="3"/>
      <c r="AS705" s="5"/>
      <c r="AT705" s="5"/>
      <c r="AU705" s="5"/>
      <c r="AV705" s="5"/>
      <c r="AW705" s="5"/>
      <c r="AX705" s="5"/>
      <c r="AY705" s="5"/>
      <c r="AZ705" s="7"/>
      <c r="BA705" s="7"/>
    </row>
    <row r="706" ht="16.5" customHeight="1">
      <c r="A706" s="4" t="s">
        <v>1444</v>
      </c>
      <c r="B706" s="5">
        <v>0.0</v>
      </c>
      <c r="C706" s="5">
        <v>0.0</v>
      </c>
      <c r="D706" s="1" t="s">
        <v>1445</v>
      </c>
      <c r="E706" s="5">
        <v>0.0</v>
      </c>
      <c r="F706" s="5">
        <v>0.0</v>
      </c>
      <c r="G706" s="5">
        <v>0.0</v>
      </c>
      <c r="H706" s="5">
        <v>0.0</v>
      </c>
      <c r="I706" s="5">
        <v>0.0</v>
      </c>
      <c r="J706" s="5">
        <v>0.0</v>
      </c>
      <c r="K706" s="5">
        <v>0.0</v>
      </c>
      <c r="L706" s="5">
        <v>0.0</v>
      </c>
      <c r="M706" s="5">
        <v>0.0</v>
      </c>
      <c r="N706" s="5">
        <v>0.0</v>
      </c>
      <c r="O706" s="5">
        <v>0.0</v>
      </c>
      <c r="P706" s="5">
        <v>0.0</v>
      </c>
      <c r="Q706" s="5">
        <v>0.0</v>
      </c>
      <c r="R706" s="5">
        <v>0.0</v>
      </c>
      <c r="S706" s="5">
        <v>0.0</v>
      </c>
      <c r="T706" s="5">
        <v>0.0</v>
      </c>
      <c r="U706" s="5">
        <v>0.0</v>
      </c>
      <c r="V706" s="5">
        <v>0.0</v>
      </c>
      <c r="W706" s="5">
        <v>0.0</v>
      </c>
      <c r="X706" s="5">
        <v>0.0</v>
      </c>
      <c r="Y706" s="5">
        <v>0.0</v>
      </c>
      <c r="Z706" s="5">
        <v>0.0</v>
      </c>
      <c r="AA706" s="5">
        <v>0.0</v>
      </c>
      <c r="AB706" s="5">
        <v>0.0</v>
      </c>
      <c r="AC706" s="5">
        <v>0.0</v>
      </c>
      <c r="AD706" s="5">
        <v>0.0</v>
      </c>
      <c r="AE706" s="5">
        <v>0.0</v>
      </c>
      <c r="AF706" s="6">
        <f>IFERROR(__xludf.DUMMYFUNCTION("IFERROR(
  VLOOKUP(
    A706,
    IMPORTRANGE(
      ""1ZygntHC1J6IxzKbTidmOyf5nUyW4GCLurHCjexrLm_o        "",
      ""HTMLキャッシュ!A:F""
    ),
    3,
    FALSE
  ),
  0
)
"),46078.85202546296)</f>
        <v>46078.85203</v>
      </c>
      <c r="AG706" s="5"/>
      <c r="AH706" s="5"/>
      <c r="AI706" s="5"/>
      <c r="AJ706" s="5"/>
      <c r="AK706" s="5"/>
      <c r="AL706" s="5"/>
      <c r="AM706" s="5"/>
      <c r="AN706" s="5"/>
      <c r="AO706" s="5"/>
      <c r="AP706" s="5"/>
      <c r="AQ706" s="5"/>
      <c r="AR706" s="3"/>
      <c r="AS706" s="5"/>
      <c r="AT706" s="5"/>
      <c r="AU706" s="5"/>
      <c r="AV706" s="5"/>
      <c r="AW706" s="5"/>
      <c r="AX706" s="5"/>
      <c r="AY706" s="5"/>
      <c r="AZ706" s="7"/>
      <c r="BA706" s="7"/>
    </row>
    <row r="707" ht="16.5" customHeight="1">
      <c r="A707" s="4" t="s">
        <v>1446</v>
      </c>
      <c r="B707" s="5">
        <v>0.0</v>
      </c>
      <c r="C707" s="5">
        <v>0.0</v>
      </c>
      <c r="D707" s="1" t="s">
        <v>1447</v>
      </c>
      <c r="E707" s="5">
        <v>0.0</v>
      </c>
      <c r="F707" s="5">
        <v>0.0</v>
      </c>
      <c r="G707" s="5">
        <v>0.0</v>
      </c>
      <c r="H707" s="5">
        <v>0.0</v>
      </c>
      <c r="I707" s="5">
        <v>0.0</v>
      </c>
      <c r="J707" s="5">
        <v>0.0</v>
      </c>
      <c r="K707" s="5">
        <v>0.0</v>
      </c>
      <c r="L707" s="5">
        <v>0.0</v>
      </c>
      <c r="M707" s="5">
        <v>0.0</v>
      </c>
      <c r="N707" s="5">
        <v>0.0</v>
      </c>
      <c r="O707" s="5">
        <v>0.0</v>
      </c>
      <c r="P707" s="5">
        <v>0.0</v>
      </c>
      <c r="Q707" s="5">
        <v>0.0</v>
      </c>
      <c r="R707" s="5">
        <v>0.0</v>
      </c>
      <c r="S707" s="5">
        <v>0.0</v>
      </c>
      <c r="T707" s="5">
        <v>0.0</v>
      </c>
      <c r="U707" s="5">
        <v>0.0</v>
      </c>
      <c r="V707" s="5">
        <v>0.0</v>
      </c>
      <c r="W707" s="5">
        <v>0.0</v>
      </c>
      <c r="X707" s="5">
        <v>0.0</v>
      </c>
      <c r="Y707" s="5">
        <v>0.0</v>
      </c>
      <c r="Z707" s="5">
        <v>0.0</v>
      </c>
      <c r="AA707" s="5">
        <v>0.0</v>
      </c>
      <c r="AB707" s="5">
        <v>0.0</v>
      </c>
      <c r="AC707" s="5">
        <v>0.0</v>
      </c>
      <c r="AD707" s="5">
        <v>0.0</v>
      </c>
      <c r="AE707" s="5">
        <v>0.0</v>
      </c>
      <c r="AF707" s="6">
        <f>IFERROR(__xludf.DUMMYFUNCTION("IFERROR(
  VLOOKUP(
    A707,
    IMPORTRANGE(
      ""1ZygntHC1J6IxzKbTidmOyf5nUyW4GCLurHCjexrLm_o        "",
      ""HTMLキャッシュ!A:F""
    ),
    3,
    FALSE
  ),
  0
)
"),46069.64407407407)</f>
        <v>46069.64407</v>
      </c>
      <c r="AG707" s="5"/>
      <c r="AH707" s="5"/>
      <c r="AI707" s="5"/>
      <c r="AJ707" s="5"/>
      <c r="AK707" s="5"/>
      <c r="AL707" s="5"/>
      <c r="AM707" s="5"/>
      <c r="AN707" s="5"/>
      <c r="AO707" s="5"/>
      <c r="AP707" s="5"/>
      <c r="AQ707" s="5"/>
      <c r="AR707" s="3"/>
      <c r="AS707" s="5"/>
      <c r="AT707" s="5"/>
      <c r="AU707" s="5"/>
      <c r="AV707" s="5"/>
      <c r="AW707" s="5"/>
      <c r="AX707" s="5"/>
      <c r="AY707" s="5"/>
      <c r="AZ707" s="7"/>
      <c r="BA707" s="7"/>
    </row>
    <row r="708" ht="16.5" customHeight="1">
      <c r="A708" s="4" t="s">
        <v>1448</v>
      </c>
      <c r="B708" s="5">
        <v>0.0</v>
      </c>
      <c r="C708" s="5">
        <v>0.0</v>
      </c>
      <c r="D708" s="1" t="s">
        <v>1449</v>
      </c>
      <c r="E708" s="5">
        <v>0.0</v>
      </c>
      <c r="F708" s="5">
        <v>0.0</v>
      </c>
      <c r="G708" s="5">
        <v>0.0</v>
      </c>
      <c r="H708" s="5">
        <v>0.0</v>
      </c>
      <c r="I708" s="5">
        <v>0.0</v>
      </c>
      <c r="J708" s="5">
        <v>0.0</v>
      </c>
      <c r="K708" s="5">
        <v>0.0</v>
      </c>
      <c r="L708" s="5">
        <v>0.0</v>
      </c>
      <c r="M708" s="5">
        <v>0.0</v>
      </c>
      <c r="N708" s="5">
        <v>0.0</v>
      </c>
      <c r="O708" s="5">
        <v>0.0</v>
      </c>
      <c r="P708" s="5">
        <v>0.0</v>
      </c>
      <c r="Q708" s="5">
        <v>0.0</v>
      </c>
      <c r="R708" s="5">
        <v>0.0</v>
      </c>
      <c r="S708" s="5">
        <v>0.0</v>
      </c>
      <c r="T708" s="5">
        <v>0.0</v>
      </c>
      <c r="U708" s="5">
        <v>0.0</v>
      </c>
      <c r="V708" s="5">
        <v>0.0</v>
      </c>
      <c r="W708" s="5">
        <v>0.0</v>
      </c>
      <c r="X708" s="5">
        <v>0.0</v>
      </c>
      <c r="Y708" s="5">
        <v>0.0</v>
      </c>
      <c r="Z708" s="5">
        <v>0.0</v>
      </c>
      <c r="AA708" s="5">
        <v>0.0</v>
      </c>
      <c r="AB708" s="5">
        <v>0.0</v>
      </c>
      <c r="AC708" s="5">
        <v>0.0</v>
      </c>
      <c r="AD708" s="5">
        <v>0.0</v>
      </c>
      <c r="AE708" s="5">
        <v>0.0</v>
      </c>
      <c r="AF708" s="6">
        <f>IFERROR(__xludf.DUMMYFUNCTION("IFERROR(
  VLOOKUP(
    A708,
    IMPORTRANGE(
      ""1ZygntHC1J6IxzKbTidmOyf5nUyW4GCLurHCjexrLm_o        "",
      ""HTMLキャッシュ!A:F""
    ),
    3,
    FALSE
  ),
  0
)
"),46076.76179398148)</f>
        <v>46076.76179</v>
      </c>
      <c r="AG708" s="5"/>
      <c r="AH708" s="5"/>
      <c r="AI708" s="5"/>
      <c r="AJ708" s="5"/>
      <c r="AK708" s="5"/>
      <c r="AL708" s="5"/>
      <c r="AM708" s="5"/>
      <c r="AN708" s="5"/>
      <c r="AO708" s="5"/>
      <c r="AP708" s="5"/>
      <c r="AQ708" s="5"/>
      <c r="AR708" s="3"/>
      <c r="AS708" s="5"/>
      <c r="AT708" s="5"/>
      <c r="AU708" s="5"/>
      <c r="AV708" s="5"/>
      <c r="AW708" s="5"/>
      <c r="AX708" s="5"/>
      <c r="AY708" s="5"/>
      <c r="AZ708" s="7"/>
      <c r="BA708" s="7"/>
    </row>
    <row r="709" ht="16.5" customHeight="1">
      <c r="A709" s="4" t="s">
        <v>1450</v>
      </c>
      <c r="B709" s="5">
        <v>1.0</v>
      </c>
      <c r="C709" s="5">
        <v>0.0</v>
      </c>
      <c r="D709" s="1" t="s">
        <v>1451</v>
      </c>
      <c r="E709" s="5">
        <v>0.0</v>
      </c>
      <c r="F709" s="5">
        <v>0.0</v>
      </c>
      <c r="G709" s="5">
        <v>0.0</v>
      </c>
      <c r="H709" s="5">
        <v>0.0</v>
      </c>
      <c r="I709" s="5">
        <v>0.0</v>
      </c>
      <c r="J709" s="5">
        <v>0.0</v>
      </c>
      <c r="K709" s="5">
        <v>0.0</v>
      </c>
      <c r="L709" s="5">
        <v>0.0</v>
      </c>
      <c r="M709" s="5">
        <v>0.0</v>
      </c>
      <c r="N709" s="5">
        <v>0.0</v>
      </c>
      <c r="O709" s="5">
        <v>0.0</v>
      </c>
      <c r="P709" s="5">
        <v>0.0</v>
      </c>
      <c r="Q709" s="5">
        <v>0.0</v>
      </c>
      <c r="R709" s="5">
        <v>0.0</v>
      </c>
      <c r="S709" s="5">
        <v>0.0</v>
      </c>
      <c r="T709" s="5">
        <v>0.0</v>
      </c>
      <c r="U709" s="5">
        <v>0.0</v>
      </c>
      <c r="V709" s="5">
        <v>0.0</v>
      </c>
      <c r="W709" s="5">
        <v>0.0</v>
      </c>
      <c r="X709" s="5">
        <v>0.0</v>
      </c>
      <c r="Y709" s="5">
        <v>0.0</v>
      </c>
      <c r="Z709" s="5">
        <v>0.0</v>
      </c>
      <c r="AA709" s="5">
        <v>0.0</v>
      </c>
      <c r="AB709" s="5">
        <v>0.0</v>
      </c>
      <c r="AC709" s="5">
        <v>0.0</v>
      </c>
      <c r="AD709" s="5">
        <v>0.0</v>
      </c>
      <c r="AE709" s="5">
        <v>0.0</v>
      </c>
      <c r="AF709" s="6">
        <f>IFERROR(__xludf.DUMMYFUNCTION("IFERROR(
  VLOOKUP(
    A709,
    IMPORTRANGE(
      ""1ZygntHC1J6IxzKbTidmOyf5nUyW4GCLurHCjexrLm_o        "",
      ""HTMLキャッシュ!A:F""
    ),
    3,
    FALSE
  ),
  0
)
"),46081.512777777774)</f>
        <v>46081.51278</v>
      </c>
      <c r="AG709" s="5"/>
      <c r="AH709" s="5"/>
      <c r="AI709" s="5"/>
      <c r="AJ709" s="5"/>
      <c r="AK709" s="5"/>
      <c r="AL709" s="5"/>
      <c r="AM709" s="5"/>
      <c r="AN709" s="5"/>
      <c r="AO709" s="5"/>
      <c r="AP709" s="5"/>
      <c r="AQ709" s="5"/>
      <c r="AR709" s="3"/>
      <c r="AS709" s="5"/>
      <c r="AT709" s="5"/>
      <c r="AU709" s="5"/>
      <c r="AV709" s="5"/>
      <c r="AW709" s="5"/>
      <c r="AX709" s="5"/>
      <c r="AY709" s="5"/>
      <c r="AZ709" s="7"/>
      <c r="BA709" s="7"/>
    </row>
    <row r="710" ht="16.5" customHeight="1">
      <c r="A710" s="4" t="s">
        <v>1452</v>
      </c>
      <c r="B710" s="5">
        <v>0.0</v>
      </c>
      <c r="C710" s="5">
        <v>0.0</v>
      </c>
      <c r="D710" s="1" t="s">
        <v>1453</v>
      </c>
      <c r="E710" s="5">
        <v>0.0</v>
      </c>
      <c r="F710" s="5">
        <v>0.0</v>
      </c>
      <c r="G710" s="5">
        <v>0.0</v>
      </c>
      <c r="H710" s="5">
        <v>0.0</v>
      </c>
      <c r="I710" s="5">
        <v>0.0</v>
      </c>
      <c r="J710" s="5">
        <v>0.0</v>
      </c>
      <c r="K710" s="5">
        <v>0.0</v>
      </c>
      <c r="L710" s="5">
        <v>0.0</v>
      </c>
      <c r="M710" s="5">
        <v>0.0</v>
      </c>
      <c r="N710" s="5">
        <v>0.0</v>
      </c>
      <c r="O710" s="5">
        <v>0.0</v>
      </c>
      <c r="P710" s="5">
        <v>0.0</v>
      </c>
      <c r="Q710" s="5">
        <v>0.0</v>
      </c>
      <c r="R710" s="5">
        <v>0.0</v>
      </c>
      <c r="S710" s="5">
        <v>0.0</v>
      </c>
      <c r="T710" s="5">
        <v>0.0</v>
      </c>
      <c r="U710" s="5">
        <v>0.0</v>
      </c>
      <c r="V710" s="5">
        <v>0.0</v>
      </c>
      <c r="W710" s="5">
        <v>0.0</v>
      </c>
      <c r="X710" s="5">
        <v>0.0</v>
      </c>
      <c r="Y710" s="5">
        <v>0.0</v>
      </c>
      <c r="Z710" s="5">
        <v>0.0</v>
      </c>
      <c r="AA710" s="5">
        <v>0.0</v>
      </c>
      <c r="AB710" s="5">
        <v>0.0</v>
      </c>
      <c r="AC710" s="5">
        <v>0.0</v>
      </c>
      <c r="AD710" s="5">
        <v>0.0</v>
      </c>
      <c r="AE710" s="5">
        <v>0.0</v>
      </c>
      <c r="AF710" s="6">
        <f>IFERROR(__xludf.DUMMYFUNCTION("IFERROR(
  VLOOKUP(
    A710,
    IMPORTRANGE(
      ""1ZygntHC1J6IxzKbTidmOyf5nUyW4GCLurHCjexrLm_o        "",
      ""HTMLキャッシュ!A:F""
    ),
    3,
    FALSE
  ),
  0
)
"),46052.76898148148)</f>
        <v>46052.76898</v>
      </c>
      <c r="AG710" s="5"/>
      <c r="AH710" s="5"/>
      <c r="AI710" s="5"/>
      <c r="AJ710" s="5"/>
      <c r="AK710" s="5"/>
      <c r="AL710" s="5"/>
      <c r="AM710" s="5"/>
      <c r="AN710" s="5"/>
      <c r="AO710" s="5"/>
      <c r="AP710" s="5"/>
      <c r="AQ710" s="5"/>
      <c r="AR710" s="3"/>
      <c r="AS710" s="5"/>
      <c r="AT710" s="5"/>
      <c r="AU710" s="5"/>
      <c r="AV710" s="5"/>
      <c r="AW710" s="5"/>
      <c r="AX710" s="5"/>
      <c r="AY710" s="5"/>
      <c r="AZ710" s="7"/>
      <c r="BA710" s="7"/>
    </row>
    <row r="711" ht="16.5" customHeight="1">
      <c r="A711" s="4" t="s">
        <v>1454</v>
      </c>
      <c r="B711" s="5">
        <v>0.0</v>
      </c>
      <c r="C711" s="5">
        <v>0.0</v>
      </c>
      <c r="D711" s="1" t="s">
        <v>1455</v>
      </c>
      <c r="E711" s="5">
        <v>0.0</v>
      </c>
      <c r="F711" s="5">
        <v>0.0</v>
      </c>
      <c r="G711" s="5">
        <v>0.0</v>
      </c>
      <c r="H711" s="5">
        <v>0.0</v>
      </c>
      <c r="I711" s="5">
        <v>0.0</v>
      </c>
      <c r="J711" s="5">
        <v>0.0</v>
      </c>
      <c r="K711" s="5">
        <v>0.0</v>
      </c>
      <c r="L711" s="5">
        <v>0.0</v>
      </c>
      <c r="M711" s="5">
        <v>0.0</v>
      </c>
      <c r="N711" s="5">
        <v>0.0</v>
      </c>
      <c r="O711" s="5">
        <v>0.0</v>
      </c>
      <c r="P711" s="5">
        <v>0.0</v>
      </c>
      <c r="Q711" s="5">
        <v>0.0</v>
      </c>
      <c r="R711" s="5">
        <v>0.0</v>
      </c>
      <c r="S711" s="5">
        <v>0.0</v>
      </c>
      <c r="T711" s="5">
        <v>0.0</v>
      </c>
      <c r="U711" s="5">
        <v>0.0</v>
      </c>
      <c r="V711" s="5">
        <v>0.0</v>
      </c>
      <c r="W711" s="5">
        <v>0.0</v>
      </c>
      <c r="X711" s="5">
        <v>0.0</v>
      </c>
      <c r="Y711" s="5">
        <v>0.0</v>
      </c>
      <c r="Z711" s="5">
        <v>0.0</v>
      </c>
      <c r="AA711" s="5">
        <v>0.0</v>
      </c>
      <c r="AB711" s="5">
        <v>0.0</v>
      </c>
      <c r="AC711" s="5">
        <v>0.0</v>
      </c>
      <c r="AD711" s="5">
        <v>0.0</v>
      </c>
      <c r="AE711" s="5">
        <v>0.0</v>
      </c>
      <c r="AF711" s="6">
        <f>IFERROR(__xludf.DUMMYFUNCTION("IFERROR(
  VLOOKUP(
    A711,
    IMPORTRANGE(
      ""1ZygntHC1J6IxzKbTidmOyf5nUyW4GCLurHCjexrLm_o        "",
      ""HTMLキャッシュ!A:F""
    ),
    3,
    FALSE
  ),
  0
)
"),46025.732615740744)</f>
        <v>46025.73262</v>
      </c>
      <c r="AG711" s="5"/>
      <c r="AH711" s="5"/>
      <c r="AI711" s="5"/>
      <c r="AJ711" s="5"/>
      <c r="AK711" s="5"/>
      <c r="AL711" s="5"/>
      <c r="AM711" s="5"/>
      <c r="AN711" s="5"/>
      <c r="AO711" s="5"/>
      <c r="AP711" s="5"/>
      <c r="AQ711" s="5"/>
      <c r="AR711" s="3"/>
      <c r="AS711" s="5"/>
      <c r="AT711" s="5"/>
      <c r="AU711" s="5"/>
      <c r="AV711" s="5"/>
      <c r="AW711" s="5"/>
      <c r="AX711" s="5"/>
      <c r="AY711" s="5"/>
      <c r="AZ711" s="7"/>
      <c r="BA711" s="7"/>
    </row>
    <row r="712" ht="16.5" customHeight="1">
      <c r="A712" s="4" t="s">
        <v>1456</v>
      </c>
      <c r="B712" s="5">
        <v>0.0</v>
      </c>
      <c r="C712" s="5">
        <v>0.0</v>
      </c>
      <c r="D712" s="1" t="s">
        <v>1457</v>
      </c>
      <c r="E712" s="5">
        <v>0.0</v>
      </c>
      <c r="F712" s="5">
        <v>0.0</v>
      </c>
      <c r="G712" s="5">
        <v>0.0</v>
      </c>
      <c r="H712" s="5">
        <v>0.0</v>
      </c>
      <c r="I712" s="5">
        <v>0.0</v>
      </c>
      <c r="J712" s="5">
        <v>0.0</v>
      </c>
      <c r="K712" s="5">
        <v>0.0</v>
      </c>
      <c r="L712" s="5">
        <v>0.0</v>
      </c>
      <c r="M712" s="5">
        <v>0.0</v>
      </c>
      <c r="N712" s="5">
        <v>0.0</v>
      </c>
      <c r="O712" s="5">
        <v>0.0</v>
      </c>
      <c r="P712" s="5">
        <v>0.0</v>
      </c>
      <c r="Q712" s="5">
        <v>0.0</v>
      </c>
      <c r="R712" s="5">
        <v>0.0</v>
      </c>
      <c r="S712" s="5">
        <v>0.0</v>
      </c>
      <c r="T712" s="5">
        <v>0.0</v>
      </c>
      <c r="U712" s="5">
        <v>0.0</v>
      </c>
      <c r="V712" s="5">
        <v>0.0</v>
      </c>
      <c r="W712" s="5">
        <v>0.0</v>
      </c>
      <c r="X712" s="5">
        <v>0.0</v>
      </c>
      <c r="Y712" s="5">
        <v>0.0</v>
      </c>
      <c r="Z712" s="5">
        <v>0.0</v>
      </c>
      <c r="AA712" s="5">
        <v>0.0</v>
      </c>
      <c r="AB712" s="5">
        <v>0.0</v>
      </c>
      <c r="AC712" s="5">
        <v>0.0</v>
      </c>
      <c r="AD712" s="5">
        <v>0.0</v>
      </c>
      <c r="AE712" s="5">
        <v>0.0</v>
      </c>
      <c r="AF712" s="6">
        <f>IFERROR(__xludf.DUMMYFUNCTION("IFERROR(
  VLOOKUP(
    A712,
    IMPORTRANGE(
      ""1ZygntHC1J6IxzKbTidmOyf5nUyW4GCLurHCjexrLm_o        "",
      ""HTMLキャッシュ!A:F""
    ),
    3,
    FALSE
  ),
  0
)
"),46052.66905092593)</f>
        <v>46052.66905</v>
      </c>
      <c r="AG712" s="5"/>
      <c r="AH712" s="5"/>
      <c r="AI712" s="5"/>
      <c r="AJ712" s="5"/>
      <c r="AK712" s="5"/>
      <c r="AL712" s="5"/>
      <c r="AM712" s="5"/>
      <c r="AN712" s="5"/>
      <c r="AO712" s="5"/>
      <c r="AP712" s="5"/>
      <c r="AQ712" s="5"/>
      <c r="AR712" s="3"/>
      <c r="AS712" s="5"/>
      <c r="AT712" s="5"/>
      <c r="AU712" s="5"/>
      <c r="AV712" s="5"/>
      <c r="AW712" s="5"/>
      <c r="AX712" s="5"/>
      <c r="AY712" s="5"/>
      <c r="AZ712" s="7"/>
      <c r="BA712" s="7"/>
    </row>
    <row r="713" ht="16.5" customHeight="1">
      <c r="A713" s="4" t="s">
        <v>1458</v>
      </c>
      <c r="B713" s="5">
        <v>0.0</v>
      </c>
      <c r="C713" s="5">
        <v>0.0</v>
      </c>
      <c r="D713" s="1" t="s">
        <v>1459</v>
      </c>
      <c r="E713" s="5">
        <v>0.0</v>
      </c>
      <c r="F713" s="5">
        <v>0.0</v>
      </c>
      <c r="G713" s="5">
        <v>0.0</v>
      </c>
      <c r="H713" s="5">
        <v>0.0</v>
      </c>
      <c r="I713" s="5">
        <v>0.0</v>
      </c>
      <c r="J713" s="5">
        <v>0.0</v>
      </c>
      <c r="K713" s="5">
        <v>0.0</v>
      </c>
      <c r="L713" s="5">
        <v>0.0</v>
      </c>
      <c r="M713" s="5">
        <v>0.0</v>
      </c>
      <c r="N713" s="5">
        <v>0.0</v>
      </c>
      <c r="O713" s="5">
        <v>0.0</v>
      </c>
      <c r="P713" s="5">
        <v>0.0</v>
      </c>
      <c r="Q713" s="5">
        <v>0.0</v>
      </c>
      <c r="R713" s="5">
        <v>0.0</v>
      </c>
      <c r="S713" s="5">
        <v>0.0</v>
      </c>
      <c r="T713" s="5">
        <v>0.0</v>
      </c>
      <c r="U713" s="5">
        <v>0.0</v>
      </c>
      <c r="V713" s="5">
        <v>0.0</v>
      </c>
      <c r="W713" s="5">
        <v>0.0</v>
      </c>
      <c r="X713" s="5">
        <v>0.0</v>
      </c>
      <c r="Y713" s="5">
        <v>0.0</v>
      </c>
      <c r="Z713" s="5">
        <v>0.0</v>
      </c>
      <c r="AA713" s="5">
        <v>0.0</v>
      </c>
      <c r="AB713" s="5">
        <v>0.0</v>
      </c>
      <c r="AC713" s="5">
        <v>0.0</v>
      </c>
      <c r="AD713" s="5">
        <v>0.0</v>
      </c>
      <c r="AE713" s="5">
        <v>0.0</v>
      </c>
      <c r="AF713" s="6">
        <f>IFERROR(__xludf.DUMMYFUNCTION("IFERROR(
  VLOOKUP(
    A713,
    IMPORTRANGE(
      ""1ZygntHC1J6IxzKbTidmOyf5nUyW4GCLurHCjexrLm_o        "",
      ""HTMLキャッシュ!A:F""
    ),
    3,
    FALSE
  ),
  0
)
"),46059.88068287037)</f>
        <v>46059.88068</v>
      </c>
      <c r="AG713" s="5"/>
      <c r="AH713" s="5"/>
      <c r="AI713" s="5"/>
      <c r="AJ713" s="5"/>
      <c r="AK713" s="5"/>
      <c r="AL713" s="5"/>
      <c r="AM713" s="5"/>
      <c r="AN713" s="5"/>
      <c r="AO713" s="5"/>
      <c r="AP713" s="5"/>
      <c r="AQ713" s="5"/>
      <c r="AR713" s="3"/>
      <c r="AS713" s="5"/>
      <c r="AT713" s="5"/>
      <c r="AU713" s="5"/>
      <c r="AV713" s="5"/>
      <c r="AW713" s="5"/>
      <c r="AX713" s="5"/>
      <c r="AY713" s="5"/>
      <c r="AZ713" s="7"/>
      <c r="BA713" s="7"/>
    </row>
    <row r="714" ht="16.5" customHeight="1">
      <c r="A714" s="4" t="s">
        <v>1460</v>
      </c>
      <c r="B714" s="5">
        <v>0.0</v>
      </c>
      <c r="C714" s="5">
        <v>0.0</v>
      </c>
      <c r="D714" s="1" t="s">
        <v>1461</v>
      </c>
      <c r="E714" s="5">
        <v>0.0</v>
      </c>
      <c r="F714" s="5">
        <v>0.0</v>
      </c>
      <c r="G714" s="5">
        <v>0.0</v>
      </c>
      <c r="H714" s="5">
        <v>0.0</v>
      </c>
      <c r="I714" s="5">
        <v>0.0</v>
      </c>
      <c r="J714" s="5">
        <v>0.0</v>
      </c>
      <c r="K714" s="5">
        <v>0.0</v>
      </c>
      <c r="L714" s="5">
        <v>0.0</v>
      </c>
      <c r="M714" s="5">
        <v>0.0</v>
      </c>
      <c r="N714" s="5">
        <v>0.0</v>
      </c>
      <c r="O714" s="5">
        <v>0.0</v>
      </c>
      <c r="P714" s="5">
        <v>0.0</v>
      </c>
      <c r="Q714" s="5">
        <v>0.0</v>
      </c>
      <c r="R714" s="5">
        <v>0.0</v>
      </c>
      <c r="S714" s="5">
        <v>0.0</v>
      </c>
      <c r="T714" s="5">
        <v>0.0</v>
      </c>
      <c r="U714" s="5">
        <v>0.0</v>
      </c>
      <c r="V714" s="5">
        <v>0.0</v>
      </c>
      <c r="W714" s="5">
        <v>0.0</v>
      </c>
      <c r="X714" s="5">
        <v>0.0</v>
      </c>
      <c r="Y714" s="5">
        <v>0.0</v>
      </c>
      <c r="Z714" s="5">
        <v>0.0</v>
      </c>
      <c r="AA714" s="5">
        <v>0.0</v>
      </c>
      <c r="AB714" s="5">
        <v>0.0</v>
      </c>
      <c r="AC714" s="5">
        <v>0.0</v>
      </c>
      <c r="AD714" s="5">
        <v>0.0</v>
      </c>
      <c r="AE714" s="5">
        <v>0.0</v>
      </c>
      <c r="AF714" s="6">
        <f>IFERROR(__xludf.DUMMYFUNCTION("IFERROR(
  VLOOKUP(
    A714,
    IMPORTRANGE(
      ""1ZygntHC1J6IxzKbTidmOyf5nUyW4GCLurHCjexrLm_o        "",
      ""HTMLキャッシュ!A:F""
    ),
    3,
    FALSE
  ),
  0
)
"),45970.61628472222)</f>
        <v>45970.61628</v>
      </c>
      <c r="AG714" s="5"/>
      <c r="AH714" s="5"/>
      <c r="AI714" s="5"/>
      <c r="AJ714" s="5"/>
      <c r="AK714" s="5"/>
      <c r="AL714" s="5"/>
      <c r="AM714" s="5"/>
      <c r="AN714" s="5"/>
      <c r="AO714" s="5"/>
      <c r="AP714" s="5"/>
      <c r="AQ714" s="5"/>
      <c r="AR714" s="3"/>
      <c r="AS714" s="5"/>
      <c r="AT714" s="5"/>
      <c r="AU714" s="5"/>
      <c r="AV714" s="5"/>
      <c r="AW714" s="5"/>
      <c r="AX714" s="5"/>
      <c r="AY714" s="5"/>
      <c r="AZ714" s="7"/>
      <c r="BA714" s="7"/>
    </row>
    <row r="715" ht="16.5" customHeight="1">
      <c r="A715" s="4" t="s">
        <v>1462</v>
      </c>
      <c r="B715" s="5">
        <v>0.0</v>
      </c>
      <c r="C715" s="5">
        <v>0.0</v>
      </c>
      <c r="D715" s="1" t="s">
        <v>1463</v>
      </c>
      <c r="E715" s="5">
        <v>0.0</v>
      </c>
      <c r="F715" s="5">
        <v>0.0</v>
      </c>
      <c r="G715" s="5">
        <v>0.0</v>
      </c>
      <c r="H715" s="5">
        <v>0.0</v>
      </c>
      <c r="I715" s="5">
        <v>0.0</v>
      </c>
      <c r="J715" s="5">
        <v>0.0</v>
      </c>
      <c r="K715" s="5">
        <v>0.0</v>
      </c>
      <c r="L715" s="5">
        <v>0.0</v>
      </c>
      <c r="M715" s="5">
        <v>0.0</v>
      </c>
      <c r="N715" s="5">
        <v>0.0</v>
      </c>
      <c r="O715" s="5">
        <v>0.0</v>
      </c>
      <c r="P715" s="5">
        <v>0.0</v>
      </c>
      <c r="Q715" s="5">
        <v>0.0</v>
      </c>
      <c r="R715" s="5">
        <v>0.0</v>
      </c>
      <c r="S715" s="5">
        <v>0.0</v>
      </c>
      <c r="T715" s="5">
        <v>0.0</v>
      </c>
      <c r="U715" s="5">
        <v>0.0</v>
      </c>
      <c r="V715" s="5">
        <v>0.0</v>
      </c>
      <c r="W715" s="5">
        <v>0.0</v>
      </c>
      <c r="X715" s="5">
        <v>0.0</v>
      </c>
      <c r="Y715" s="5">
        <v>0.0</v>
      </c>
      <c r="Z715" s="5">
        <v>0.0</v>
      </c>
      <c r="AA715" s="5">
        <v>0.0</v>
      </c>
      <c r="AB715" s="5">
        <v>0.0</v>
      </c>
      <c r="AC715" s="5">
        <v>0.0</v>
      </c>
      <c r="AD715" s="5">
        <v>0.0</v>
      </c>
      <c r="AE715" s="5">
        <v>0.0</v>
      </c>
      <c r="AF715" s="6">
        <f>IFERROR(__xludf.DUMMYFUNCTION("IFERROR(
  VLOOKUP(
    A715,
    IMPORTRANGE(
      ""1ZygntHC1J6IxzKbTidmOyf5nUyW4GCLurHCjexrLm_o        "",
      ""HTMLキャッシュ!A:F""
    ),
    3,
    FALSE
  ),
  0
)
"),25569.375)</f>
        <v>25569.375</v>
      </c>
      <c r="AG715" s="5"/>
      <c r="AH715" s="5"/>
      <c r="AI715" s="5"/>
      <c r="AJ715" s="5"/>
      <c r="AK715" s="5"/>
      <c r="AL715" s="5"/>
      <c r="AM715" s="5"/>
      <c r="AN715" s="5"/>
      <c r="AO715" s="5"/>
      <c r="AP715" s="5"/>
      <c r="AQ715" s="5"/>
      <c r="AR715" s="3"/>
      <c r="AS715" s="5"/>
      <c r="AT715" s="5"/>
      <c r="AU715" s="5"/>
      <c r="AV715" s="5"/>
      <c r="AW715" s="5"/>
      <c r="AX715" s="5"/>
      <c r="AY715" s="5"/>
      <c r="AZ715" s="7"/>
      <c r="BA715" s="7"/>
    </row>
    <row r="716" ht="16.5" customHeight="1">
      <c r="A716" s="4" t="s">
        <v>1464</v>
      </c>
      <c r="B716" s="5">
        <v>4.0</v>
      </c>
      <c r="C716" s="5">
        <v>0.0</v>
      </c>
      <c r="D716" s="1" t="s">
        <v>1465</v>
      </c>
      <c r="E716" s="5">
        <v>0.0</v>
      </c>
      <c r="F716" s="5">
        <v>0.0</v>
      </c>
      <c r="G716" s="5">
        <v>0.0</v>
      </c>
      <c r="H716" s="5">
        <v>0.0</v>
      </c>
      <c r="I716" s="5">
        <v>0.0</v>
      </c>
      <c r="J716" s="5">
        <v>0.0</v>
      </c>
      <c r="K716" s="5">
        <v>0.0</v>
      </c>
      <c r="L716" s="5">
        <v>0.0</v>
      </c>
      <c r="M716" s="5">
        <v>0.0</v>
      </c>
      <c r="N716" s="5">
        <v>0.0</v>
      </c>
      <c r="O716" s="5">
        <v>0.0</v>
      </c>
      <c r="P716" s="5">
        <v>0.0</v>
      </c>
      <c r="Q716" s="5">
        <v>0.0</v>
      </c>
      <c r="R716" s="5">
        <v>0.0</v>
      </c>
      <c r="S716" s="5">
        <v>0.0</v>
      </c>
      <c r="T716" s="5">
        <v>0.0</v>
      </c>
      <c r="U716" s="5">
        <v>0.0</v>
      </c>
      <c r="V716" s="5">
        <v>0.0</v>
      </c>
      <c r="W716" s="5">
        <v>0.0</v>
      </c>
      <c r="X716" s="5">
        <v>0.0</v>
      </c>
      <c r="Y716" s="5">
        <v>0.0</v>
      </c>
      <c r="Z716" s="5">
        <v>0.0</v>
      </c>
      <c r="AA716" s="5">
        <v>0.0</v>
      </c>
      <c r="AB716" s="5">
        <v>0.0</v>
      </c>
      <c r="AC716" s="5">
        <v>0.0</v>
      </c>
      <c r="AD716" s="5">
        <v>0.0</v>
      </c>
      <c r="AE716" s="5">
        <v>0.0</v>
      </c>
      <c r="AF716" s="6">
        <f>IFERROR(__xludf.DUMMYFUNCTION("IFERROR(
  VLOOKUP(
    A716,
    IMPORTRANGE(
      ""1ZygntHC1J6IxzKbTidmOyf5nUyW4GCLurHCjexrLm_o        "",
      ""HTMLキャッシュ!A:F""
    ),
    3,
    FALSE
  ),
  0
)
"),25569.375)</f>
        <v>25569.375</v>
      </c>
      <c r="AG716" s="5"/>
      <c r="AH716" s="5"/>
      <c r="AI716" s="5"/>
      <c r="AJ716" s="5"/>
      <c r="AK716" s="5"/>
      <c r="AL716" s="5"/>
      <c r="AM716" s="5"/>
      <c r="AN716" s="5"/>
      <c r="AO716" s="5"/>
      <c r="AP716" s="5"/>
      <c r="AQ716" s="5"/>
      <c r="AR716" s="3"/>
      <c r="AS716" s="5"/>
      <c r="AT716" s="5"/>
      <c r="AU716" s="5"/>
      <c r="AV716" s="5"/>
      <c r="AW716" s="5"/>
      <c r="AX716" s="5"/>
      <c r="AY716" s="5"/>
      <c r="AZ716" s="7"/>
      <c r="BA716" s="7"/>
    </row>
    <row r="717" ht="16.5" customHeight="1">
      <c r="A717" s="4" t="s">
        <v>1466</v>
      </c>
      <c r="B717" s="5">
        <v>0.0</v>
      </c>
      <c r="C717" s="5">
        <v>0.0</v>
      </c>
      <c r="D717" s="1" t="s">
        <v>1467</v>
      </c>
      <c r="E717" s="5">
        <v>0.0</v>
      </c>
      <c r="F717" s="5">
        <v>0.0</v>
      </c>
      <c r="G717" s="5">
        <v>0.0</v>
      </c>
      <c r="H717" s="5">
        <v>0.0</v>
      </c>
      <c r="I717" s="5">
        <v>0.0</v>
      </c>
      <c r="J717" s="5">
        <v>0.0</v>
      </c>
      <c r="K717" s="5">
        <v>0.0</v>
      </c>
      <c r="L717" s="5">
        <v>0.0</v>
      </c>
      <c r="M717" s="5">
        <v>0.0</v>
      </c>
      <c r="N717" s="5">
        <v>0.0</v>
      </c>
      <c r="O717" s="5">
        <v>0.0</v>
      </c>
      <c r="P717" s="5">
        <v>0.0</v>
      </c>
      <c r="Q717" s="5">
        <v>0.0</v>
      </c>
      <c r="R717" s="5">
        <v>0.0</v>
      </c>
      <c r="S717" s="5">
        <v>0.0</v>
      </c>
      <c r="T717" s="5">
        <v>0.0</v>
      </c>
      <c r="U717" s="5">
        <v>0.0</v>
      </c>
      <c r="V717" s="5">
        <v>0.0</v>
      </c>
      <c r="W717" s="5">
        <v>0.0</v>
      </c>
      <c r="X717" s="5">
        <v>0.0</v>
      </c>
      <c r="Y717" s="5">
        <v>0.0</v>
      </c>
      <c r="Z717" s="5">
        <v>0.0</v>
      </c>
      <c r="AA717" s="5">
        <v>0.0</v>
      </c>
      <c r="AB717" s="5">
        <v>0.0</v>
      </c>
      <c r="AC717" s="5">
        <v>0.0</v>
      </c>
      <c r="AD717" s="5">
        <v>0.0</v>
      </c>
      <c r="AE717" s="5">
        <v>0.0</v>
      </c>
      <c r="AF717" s="6">
        <f>IFERROR(__xludf.DUMMYFUNCTION("IFERROR(
  VLOOKUP(
    A717,
    IMPORTRANGE(
      ""1ZygntHC1J6IxzKbTidmOyf5nUyW4GCLurHCjexrLm_o        "",
      ""HTMLキャッシュ!A:F""
    ),
    3,
    FALSE
  ),
  0
)
"),25569.375)</f>
        <v>25569.375</v>
      </c>
      <c r="AG717" s="5"/>
      <c r="AH717" s="5"/>
      <c r="AI717" s="5"/>
      <c r="AJ717" s="5"/>
      <c r="AK717" s="5"/>
      <c r="AL717" s="5"/>
      <c r="AM717" s="5"/>
      <c r="AN717" s="5"/>
      <c r="AO717" s="5"/>
      <c r="AP717" s="5"/>
      <c r="AQ717" s="5"/>
      <c r="AR717" s="3"/>
      <c r="AS717" s="5"/>
      <c r="AT717" s="5"/>
      <c r="AU717" s="5"/>
      <c r="AV717" s="5"/>
      <c r="AW717" s="5"/>
      <c r="AX717" s="5"/>
      <c r="AY717" s="5"/>
      <c r="AZ717" s="7"/>
      <c r="BA717" s="7"/>
    </row>
    <row r="718" ht="16.5" customHeight="1">
      <c r="A718" s="4" t="s">
        <v>1468</v>
      </c>
      <c r="B718" s="5">
        <v>0.0</v>
      </c>
      <c r="C718" s="5">
        <v>0.0</v>
      </c>
      <c r="D718" s="1" t="s">
        <v>1469</v>
      </c>
      <c r="E718" s="5">
        <v>0.0</v>
      </c>
      <c r="F718" s="5">
        <v>0.0</v>
      </c>
      <c r="G718" s="5">
        <v>0.0</v>
      </c>
      <c r="H718" s="5">
        <v>0.0</v>
      </c>
      <c r="I718" s="5">
        <v>0.0</v>
      </c>
      <c r="J718" s="5">
        <v>0.0</v>
      </c>
      <c r="K718" s="5">
        <v>0.0</v>
      </c>
      <c r="L718" s="5">
        <v>0.0</v>
      </c>
      <c r="M718" s="5">
        <v>0.0</v>
      </c>
      <c r="N718" s="5">
        <v>0.0</v>
      </c>
      <c r="O718" s="5">
        <v>0.0</v>
      </c>
      <c r="P718" s="5">
        <v>0.0</v>
      </c>
      <c r="Q718" s="5">
        <v>0.0</v>
      </c>
      <c r="R718" s="5">
        <v>0.0</v>
      </c>
      <c r="S718" s="5">
        <v>0.0</v>
      </c>
      <c r="T718" s="5">
        <v>0.0</v>
      </c>
      <c r="U718" s="5">
        <v>0.0</v>
      </c>
      <c r="V718" s="5">
        <v>0.0</v>
      </c>
      <c r="W718" s="5">
        <v>0.0</v>
      </c>
      <c r="X718" s="5">
        <v>0.0</v>
      </c>
      <c r="Y718" s="5">
        <v>0.0</v>
      </c>
      <c r="Z718" s="5">
        <v>0.0</v>
      </c>
      <c r="AA718" s="5">
        <v>0.0</v>
      </c>
      <c r="AB718" s="5">
        <v>0.0</v>
      </c>
      <c r="AC718" s="5">
        <v>0.0</v>
      </c>
      <c r="AD718" s="5">
        <v>0.0</v>
      </c>
      <c r="AE718" s="5">
        <v>0.0</v>
      </c>
      <c r="AF718" s="6">
        <f>IFERROR(__xludf.DUMMYFUNCTION("IFERROR(
  VLOOKUP(
    A718,
    IMPORTRANGE(
      ""1ZygntHC1J6IxzKbTidmOyf5nUyW4GCLurHCjexrLm_o        "",
      ""HTMLキャッシュ!A:F""
    ),
    3,
    FALSE
  ),
  0
)
"),25569.375)</f>
        <v>25569.375</v>
      </c>
      <c r="AG718" s="5"/>
      <c r="AH718" s="5"/>
      <c r="AI718" s="5"/>
      <c r="AJ718" s="5"/>
      <c r="AK718" s="5"/>
      <c r="AL718" s="5"/>
      <c r="AM718" s="5"/>
      <c r="AN718" s="5"/>
      <c r="AO718" s="5"/>
      <c r="AP718" s="5"/>
      <c r="AQ718" s="5"/>
      <c r="AR718" s="3"/>
      <c r="AS718" s="5"/>
      <c r="AT718" s="5"/>
      <c r="AU718" s="5"/>
      <c r="AV718" s="5"/>
      <c r="AW718" s="5"/>
      <c r="AX718" s="5"/>
      <c r="AY718" s="5"/>
      <c r="AZ718" s="7"/>
      <c r="BA718" s="7"/>
    </row>
    <row r="719" ht="16.5" customHeight="1">
      <c r="A719" s="4" t="s">
        <v>1470</v>
      </c>
      <c r="B719" s="5">
        <v>0.0</v>
      </c>
      <c r="C719" s="5">
        <v>0.0</v>
      </c>
      <c r="D719" s="1" t="s">
        <v>1471</v>
      </c>
      <c r="E719" s="5">
        <v>0.0</v>
      </c>
      <c r="F719" s="5">
        <v>0.0</v>
      </c>
      <c r="G719" s="5">
        <v>0.0</v>
      </c>
      <c r="H719" s="5">
        <v>0.0</v>
      </c>
      <c r="I719" s="5">
        <v>0.0</v>
      </c>
      <c r="J719" s="5">
        <v>0.0</v>
      </c>
      <c r="K719" s="5">
        <v>0.0</v>
      </c>
      <c r="L719" s="5">
        <v>0.0</v>
      </c>
      <c r="M719" s="5">
        <v>0.0</v>
      </c>
      <c r="N719" s="5">
        <v>0.0</v>
      </c>
      <c r="O719" s="5">
        <v>0.0</v>
      </c>
      <c r="P719" s="5">
        <v>0.0</v>
      </c>
      <c r="Q719" s="5">
        <v>0.0</v>
      </c>
      <c r="R719" s="5">
        <v>0.0</v>
      </c>
      <c r="S719" s="5">
        <v>0.0</v>
      </c>
      <c r="T719" s="5">
        <v>0.0</v>
      </c>
      <c r="U719" s="5">
        <v>0.0</v>
      </c>
      <c r="V719" s="5">
        <v>0.0</v>
      </c>
      <c r="W719" s="5">
        <v>0.0</v>
      </c>
      <c r="X719" s="5">
        <v>0.0</v>
      </c>
      <c r="Y719" s="5">
        <v>0.0</v>
      </c>
      <c r="Z719" s="5">
        <v>0.0</v>
      </c>
      <c r="AA719" s="5">
        <v>0.0</v>
      </c>
      <c r="AB719" s="5">
        <v>0.0</v>
      </c>
      <c r="AC719" s="5">
        <v>0.0</v>
      </c>
      <c r="AD719" s="5">
        <v>0.0</v>
      </c>
      <c r="AE719" s="5">
        <v>0.0</v>
      </c>
      <c r="AF719" s="6">
        <f>IFERROR(__xludf.DUMMYFUNCTION("IFERROR(
  VLOOKUP(
    A719,
    IMPORTRANGE(
      ""1ZygntHC1J6IxzKbTidmOyf5nUyW4GCLurHCjexrLm_o        "",
      ""HTMLキャッシュ!A:F""
    ),
    3,
    FALSE
  ),
  0
)
"),25569.375)</f>
        <v>25569.375</v>
      </c>
      <c r="AG719" s="5"/>
      <c r="AH719" s="5"/>
      <c r="AI719" s="5"/>
      <c r="AJ719" s="5"/>
      <c r="AK719" s="5"/>
      <c r="AL719" s="5"/>
      <c r="AM719" s="5"/>
      <c r="AN719" s="5"/>
      <c r="AO719" s="5"/>
      <c r="AP719" s="5"/>
      <c r="AQ719" s="5"/>
      <c r="AR719" s="3"/>
      <c r="AS719" s="5"/>
      <c r="AT719" s="5"/>
      <c r="AU719" s="5"/>
      <c r="AV719" s="5"/>
      <c r="AW719" s="5"/>
      <c r="AX719" s="5"/>
      <c r="AY719" s="5"/>
      <c r="AZ719" s="7"/>
      <c r="BA719" s="7"/>
    </row>
    <row r="720" ht="16.5" customHeight="1">
      <c r="A720" s="4" t="s">
        <v>1472</v>
      </c>
      <c r="B720" s="5">
        <v>1.0</v>
      </c>
      <c r="C720" s="5">
        <v>0.0</v>
      </c>
      <c r="D720" s="1" t="s">
        <v>1473</v>
      </c>
      <c r="E720" s="5">
        <v>0.0</v>
      </c>
      <c r="F720" s="5">
        <v>0.0</v>
      </c>
      <c r="G720" s="5">
        <v>0.0</v>
      </c>
      <c r="H720" s="5">
        <v>0.0</v>
      </c>
      <c r="I720" s="5">
        <v>0.0</v>
      </c>
      <c r="J720" s="5">
        <v>0.0</v>
      </c>
      <c r="K720" s="5">
        <v>0.0</v>
      </c>
      <c r="L720" s="5">
        <v>0.0</v>
      </c>
      <c r="M720" s="5">
        <v>0.0</v>
      </c>
      <c r="N720" s="5">
        <v>0.0</v>
      </c>
      <c r="O720" s="5">
        <v>0.0</v>
      </c>
      <c r="P720" s="5">
        <v>0.0</v>
      </c>
      <c r="Q720" s="5">
        <v>0.0</v>
      </c>
      <c r="R720" s="5">
        <v>0.0</v>
      </c>
      <c r="S720" s="5">
        <v>0.0</v>
      </c>
      <c r="T720" s="5">
        <v>0.0</v>
      </c>
      <c r="U720" s="5">
        <v>0.0</v>
      </c>
      <c r="V720" s="5">
        <v>0.0</v>
      </c>
      <c r="W720" s="5">
        <v>0.0</v>
      </c>
      <c r="X720" s="5">
        <v>0.0</v>
      </c>
      <c r="Y720" s="5">
        <v>0.0</v>
      </c>
      <c r="Z720" s="5">
        <v>0.0</v>
      </c>
      <c r="AA720" s="5">
        <v>0.0</v>
      </c>
      <c r="AB720" s="5">
        <v>0.0</v>
      </c>
      <c r="AC720" s="5">
        <v>0.0</v>
      </c>
      <c r="AD720" s="5">
        <v>0.0</v>
      </c>
      <c r="AE720" s="5">
        <v>0.0</v>
      </c>
      <c r="AF720" s="6">
        <f>IFERROR(__xludf.DUMMYFUNCTION("IFERROR(
  VLOOKUP(
    A720,
    IMPORTRANGE(
      ""1ZygntHC1J6IxzKbTidmOyf5nUyW4GCLurHCjexrLm_o        "",
      ""HTMLキャッシュ!A:F""
    ),
    3,
    FALSE
  ),
  0
)
"),25569.375)</f>
        <v>25569.375</v>
      </c>
      <c r="AG720" s="5"/>
      <c r="AH720" s="5"/>
      <c r="AI720" s="5"/>
      <c r="AJ720" s="5"/>
      <c r="AK720" s="5"/>
      <c r="AL720" s="5"/>
      <c r="AM720" s="5"/>
      <c r="AN720" s="5"/>
      <c r="AO720" s="5"/>
      <c r="AP720" s="5"/>
      <c r="AQ720" s="5"/>
      <c r="AR720" s="3"/>
      <c r="AS720" s="5"/>
      <c r="AT720" s="5"/>
      <c r="AU720" s="5"/>
      <c r="AV720" s="5"/>
      <c r="AW720" s="5"/>
      <c r="AX720" s="5"/>
      <c r="AY720" s="5"/>
      <c r="AZ720" s="7"/>
      <c r="BA720" s="7"/>
    </row>
    <row r="721" ht="16.5" customHeight="1">
      <c r="A721" s="1" t="s">
        <v>1474</v>
      </c>
      <c r="B721" s="5">
        <v>0.0</v>
      </c>
      <c r="C721" s="5">
        <v>0.0</v>
      </c>
      <c r="D721" s="1" t="s">
        <v>1475</v>
      </c>
      <c r="E721" s="5">
        <v>0.0</v>
      </c>
      <c r="F721" s="5">
        <v>0.0</v>
      </c>
      <c r="G721" s="5">
        <v>0.0</v>
      </c>
      <c r="H721" s="5">
        <v>0.0</v>
      </c>
      <c r="I721" s="5">
        <v>0.0</v>
      </c>
      <c r="J721" s="5">
        <v>0.0</v>
      </c>
      <c r="K721" s="5">
        <v>0.0</v>
      </c>
      <c r="L721" s="5">
        <v>0.0</v>
      </c>
      <c r="M721" s="5">
        <v>0.0</v>
      </c>
      <c r="N721" s="5">
        <v>0.0</v>
      </c>
      <c r="O721" s="5">
        <v>0.0</v>
      </c>
      <c r="P721" s="5">
        <v>0.0</v>
      </c>
      <c r="Q721" s="5">
        <v>0.0</v>
      </c>
      <c r="R721" s="5">
        <v>0.0</v>
      </c>
      <c r="S721" s="5">
        <v>0.0</v>
      </c>
      <c r="T721" s="5">
        <v>0.0</v>
      </c>
      <c r="U721" s="5">
        <v>0.0</v>
      </c>
      <c r="V721" s="5">
        <v>0.0</v>
      </c>
      <c r="W721" s="5">
        <v>0.0</v>
      </c>
      <c r="X721" s="5">
        <v>0.0</v>
      </c>
      <c r="Y721" s="5">
        <v>0.0</v>
      </c>
      <c r="Z721" s="5">
        <v>0.0</v>
      </c>
      <c r="AA721" s="5">
        <v>0.0</v>
      </c>
      <c r="AB721" s="5">
        <v>0.0</v>
      </c>
      <c r="AC721" s="5">
        <v>0.0</v>
      </c>
      <c r="AD721" s="5">
        <v>0.0</v>
      </c>
      <c r="AE721" s="5">
        <v>0.0</v>
      </c>
      <c r="AF721" s="6">
        <f>IFERROR(__xludf.DUMMYFUNCTION("IFERROR(
  VLOOKUP(
    A721,
    IMPORTRANGE(
      ""1ZygntHC1J6IxzKbTidmOyf5nUyW4GCLurHCjexrLm_o        "",
      ""HTMLキャッシュ!A:F""
    ),
    3,
    FALSE
  ),
  0
)
"),25569.375)</f>
        <v>25569.375</v>
      </c>
      <c r="AG721" s="5"/>
      <c r="AH721" s="5"/>
      <c r="AI721" s="5"/>
      <c r="AJ721" s="5"/>
      <c r="AK721" s="5"/>
      <c r="AL721" s="5"/>
      <c r="AM721" s="5"/>
      <c r="AN721" s="5"/>
      <c r="AO721" s="5"/>
      <c r="AP721" s="5"/>
      <c r="AQ721" s="5"/>
      <c r="AR721" s="3"/>
      <c r="AS721" s="5"/>
      <c r="AT721" s="5"/>
      <c r="AU721" s="5"/>
      <c r="AV721" s="5"/>
      <c r="AW721" s="5"/>
      <c r="AX721" s="5"/>
      <c r="AY721" s="5"/>
      <c r="AZ721" s="7"/>
      <c r="BA721" s="7"/>
    </row>
    <row r="722" ht="16.5" customHeight="1">
      <c r="A722" s="1" t="s">
        <v>1476</v>
      </c>
      <c r="B722" s="5">
        <v>0.0</v>
      </c>
      <c r="C722" s="5">
        <v>0.0</v>
      </c>
      <c r="D722" s="1" t="s">
        <v>1477</v>
      </c>
      <c r="E722" s="5">
        <v>0.0</v>
      </c>
      <c r="F722" s="5">
        <v>0.0</v>
      </c>
      <c r="G722" s="5">
        <v>0.0</v>
      </c>
      <c r="H722" s="5">
        <v>0.0</v>
      </c>
      <c r="I722" s="5">
        <v>0.0</v>
      </c>
      <c r="J722" s="5">
        <v>0.0</v>
      </c>
      <c r="K722" s="5">
        <v>0.0</v>
      </c>
      <c r="L722" s="5">
        <v>0.0</v>
      </c>
      <c r="M722" s="5">
        <v>0.0</v>
      </c>
      <c r="N722" s="5">
        <v>0.0</v>
      </c>
      <c r="O722" s="5">
        <v>0.0</v>
      </c>
      <c r="P722" s="5">
        <v>0.0</v>
      </c>
      <c r="Q722" s="5">
        <v>0.0</v>
      </c>
      <c r="R722" s="5">
        <v>0.0</v>
      </c>
      <c r="S722" s="5">
        <v>0.0</v>
      </c>
      <c r="T722" s="5">
        <v>0.0</v>
      </c>
      <c r="U722" s="5">
        <v>0.0</v>
      </c>
      <c r="V722" s="5">
        <v>0.0</v>
      </c>
      <c r="W722" s="5">
        <v>0.0</v>
      </c>
      <c r="X722" s="5">
        <v>0.0</v>
      </c>
      <c r="Y722" s="5">
        <v>0.0</v>
      </c>
      <c r="Z722" s="5">
        <v>0.0</v>
      </c>
      <c r="AA722" s="5">
        <v>0.0</v>
      </c>
      <c r="AB722" s="5">
        <v>0.0</v>
      </c>
      <c r="AC722" s="5">
        <v>0.0</v>
      </c>
      <c r="AD722" s="5">
        <v>0.0</v>
      </c>
      <c r="AE722" s="5">
        <v>0.0</v>
      </c>
      <c r="AF722" s="6">
        <f>IFERROR(__xludf.DUMMYFUNCTION("IFERROR(
  VLOOKUP(
    A722,
    IMPORTRANGE(
      ""1ZygntHC1J6IxzKbTidmOyf5nUyW4GCLurHCjexrLm_o        "",
      ""HTMLキャッシュ!A:F""
    ),
    3,
    FALSE
  ),
  0
)
"),25569.375)</f>
        <v>25569.375</v>
      </c>
      <c r="AG722" s="5"/>
      <c r="AH722" s="5"/>
      <c r="AI722" s="5"/>
      <c r="AJ722" s="5"/>
      <c r="AK722" s="5"/>
      <c r="AL722" s="5"/>
      <c r="AM722" s="5"/>
      <c r="AN722" s="5"/>
      <c r="AO722" s="5"/>
      <c r="AP722" s="5"/>
      <c r="AQ722" s="5"/>
      <c r="AR722" s="3"/>
      <c r="AS722" s="5"/>
      <c r="AT722" s="5"/>
      <c r="AU722" s="5"/>
      <c r="AV722" s="5"/>
      <c r="AW722" s="5"/>
      <c r="AX722" s="5"/>
      <c r="AY722" s="5"/>
      <c r="AZ722" s="7"/>
      <c r="BA722" s="7"/>
    </row>
    <row r="723" ht="16.5" customHeight="1">
      <c r="A723" s="4" t="s">
        <v>1478</v>
      </c>
      <c r="B723" s="5">
        <v>0.0</v>
      </c>
      <c r="C723" s="5">
        <v>0.0</v>
      </c>
      <c r="D723" s="1" t="s">
        <v>1479</v>
      </c>
      <c r="E723" s="5">
        <v>0.0</v>
      </c>
      <c r="F723" s="5">
        <v>0.0</v>
      </c>
      <c r="G723" s="5">
        <v>0.0</v>
      </c>
      <c r="H723" s="5">
        <v>0.0</v>
      </c>
      <c r="I723" s="5">
        <v>0.0</v>
      </c>
      <c r="J723" s="5">
        <v>0.0</v>
      </c>
      <c r="K723" s="5">
        <v>0.0</v>
      </c>
      <c r="L723" s="5">
        <v>0.0</v>
      </c>
      <c r="M723" s="5">
        <v>0.0</v>
      </c>
      <c r="N723" s="5">
        <v>0.0</v>
      </c>
      <c r="O723" s="5">
        <v>0.0</v>
      </c>
      <c r="P723" s="5">
        <v>0.0</v>
      </c>
      <c r="Q723" s="5">
        <v>0.0</v>
      </c>
      <c r="R723" s="5">
        <v>0.0</v>
      </c>
      <c r="S723" s="5">
        <v>0.0</v>
      </c>
      <c r="T723" s="5">
        <v>0.0</v>
      </c>
      <c r="U723" s="5">
        <v>0.0</v>
      </c>
      <c r="V723" s="5">
        <v>0.0</v>
      </c>
      <c r="W723" s="5">
        <v>0.0</v>
      </c>
      <c r="X723" s="5">
        <v>0.0</v>
      </c>
      <c r="Y723" s="5">
        <v>0.0</v>
      </c>
      <c r="Z723" s="5">
        <v>0.0</v>
      </c>
      <c r="AA723" s="5">
        <v>0.0</v>
      </c>
      <c r="AB723" s="5">
        <v>0.0</v>
      </c>
      <c r="AC723" s="5">
        <v>0.0</v>
      </c>
      <c r="AD723" s="5">
        <v>0.0</v>
      </c>
      <c r="AE723" s="5">
        <v>0.0</v>
      </c>
      <c r="AF723" s="6">
        <f>IFERROR(__xludf.DUMMYFUNCTION("IFERROR(
  VLOOKUP(
    A723,
    IMPORTRANGE(
      ""1ZygntHC1J6IxzKbTidmOyf5nUyW4GCLurHCjexrLm_o        "",
      ""HTMLキャッシュ!A:F""
    ),
    3,
    FALSE
  ),
  0
)
"),46026.649050925924)</f>
        <v>46026.64905</v>
      </c>
      <c r="AG723" s="5"/>
      <c r="AH723" s="5"/>
      <c r="AI723" s="5"/>
      <c r="AJ723" s="5"/>
      <c r="AK723" s="5"/>
      <c r="AL723" s="5"/>
      <c r="AM723" s="5"/>
      <c r="AN723" s="5"/>
      <c r="AO723" s="5"/>
      <c r="AP723" s="5"/>
      <c r="AQ723" s="5"/>
      <c r="AR723" s="3"/>
      <c r="AS723" s="5"/>
      <c r="AT723" s="5"/>
      <c r="AU723" s="5"/>
      <c r="AV723" s="5"/>
      <c r="AW723" s="5"/>
      <c r="AX723" s="5"/>
      <c r="AY723" s="5"/>
      <c r="AZ723" s="7"/>
      <c r="BA723" s="7"/>
    </row>
    <row r="724" ht="16.5" customHeight="1">
      <c r="A724" s="4" t="s">
        <v>1480</v>
      </c>
      <c r="B724" s="5">
        <v>0.0</v>
      </c>
      <c r="C724" s="5">
        <v>0.0</v>
      </c>
      <c r="D724" s="1" t="s">
        <v>1481</v>
      </c>
      <c r="E724" s="5">
        <v>0.0</v>
      </c>
      <c r="F724" s="5">
        <v>0.0</v>
      </c>
      <c r="G724" s="5">
        <v>0.0</v>
      </c>
      <c r="H724" s="5">
        <v>0.0</v>
      </c>
      <c r="I724" s="5">
        <v>0.0</v>
      </c>
      <c r="J724" s="5">
        <v>0.0</v>
      </c>
      <c r="K724" s="5">
        <v>0.0</v>
      </c>
      <c r="L724" s="5">
        <v>0.0</v>
      </c>
      <c r="M724" s="5">
        <v>0.0</v>
      </c>
      <c r="N724" s="5">
        <v>0.0</v>
      </c>
      <c r="O724" s="5">
        <v>0.0</v>
      </c>
      <c r="P724" s="5">
        <v>0.0</v>
      </c>
      <c r="Q724" s="5">
        <v>0.0</v>
      </c>
      <c r="R724" s="5">
        <v>0.0</v>
      </c>
      <c r="S724" s="5">
        <v>0.0</v>
      </c>
      <c r="T724" s="5">
        <v>0.0</v>
      </c>
      <c r="U724" s="5">
        <v>0.0</v>
      </c>
      <c r="V724" s="5">
        <v>0.0</v>
      </c>
      <c r="W724" s="5">
        <v>0.0</v>
      </c>
      <c r="X724" s="5">
        <v>0.0</v>
      </c>
      <c r="Y724" s="5">
        <v>0.0</v>
      </c>
      <c r="Z724" s="5">
        <v>0.0</v>
      </c>
      <c r="AA724" s="5">
        <v>0.0</v>
      </c>
      <c r="AB724" s="5">
        <v>0.0</v>
      </c>
      <c r="AC724" s="5">
        <v>0.0</v>
      </c>
      <c r="AD724" s="5">
        <v>0.0</v>
      </c>
      <c r="AE724" s="5">
        <v>0.0</v>
      </c>
      <c r="AF724" s="6">
        <f>IFERROR(__xludf.DUMMYFUNCTION("IFERROR(
  VLOOKUP(
    A724,
    IMPORTRANGE(
      ""1ZygntHC1J6IxzKbTidmOyf5nUyW4GCLurHCjexrLm_o        "",
      ""HTMLキャッシュ!A:F""
    ),
    3,
    FALSE
  ),
  0
)
"),42719.53586805556)</f>
        <v>42719.53587</v>
      </c>
      <c r="AG724" s="5"/>
      <c r="AH724" s="5"/>
      <c r="AI724" s="5"/>
      <c r="AJ724" s="5"/>
      <c r="AK724" s="5"/>
      <c r="AL724" s="5"/>
      <c r="AM724" s="5"/>
      <c r="AN724" s="5"/>
      <c r="AO724" s="5"/>
      <c r="AP724" s="5"/>
      <c r="AQ724" s="5"/>
      <c r="AR724" s="3"/>
      <c r="AS724" s="5"/>
      <c r="AT724" s="5"/>
      <c r="AU724" s="5"/>
      <c r="AV724" s="5"/>
      <c r="AW724" s="5"/>
      <c r="AX724" s="5"/>
      <c r="AY724" s="5"/>
      <c r="AZ724" s="7"/>
      <c r="BA724" s="7"/>
    </row>
    <row r="725" ht="16.5" customHeight="1">
      <c r="A725" s="4" t="s">
        <v>1482</v>
      </c>
      <c r="B725" s="5">
        <v>0.0</v>
      </c>
      <c r="C725" s="5">
        <v>0.0</v>
      </c>
      <c r="D725" s="1" t="s">
        <v>1483</v>
      </c>
      <c r="E725" s="5">
        <v>0.0</v>
      </c>
      <c r="F725" s="5">
        <v>0.0</v>
      </c>
      <c r="G725" s="5">
        <v>0.0</v>
      </c>
      <c r="H725" s="5">
        <v>0.0</v>
      </c>
      <c r="I725" s="5">
        <v>0.0</v>
      </c>
      <c r="J725" s="5">
        <v>0.0</v>
      </c>
      <c r="K725" s="5">
        <v>0.0</v>
      </c>
      <c r="L725" s="5">
        <v>0.0</v>
      </c>
      <c r="M725" s="5">
        <v>0.0</v>
      </c>
      <c r="N725" s="5">
        <v>0.0</v>
      </c>
      <c r="O725" s="5">
        <v>0.0</v>
      </c>
      <c r="P725" s="5">
        <v>0.0</v>
      </c>
      <c r="Q725" s="5">
        <v>0.0</v>
      </c>
      <c r="R725" s="5">
        <v>0.0</v>
      </c>
      <c r="S725" s="5">
        <v>0.0</v>
      </c>
      <c r="T725" s="5">
        <v>0.0</v>
      </c>
      <c r="U725" s="5">
        <v>0.0</v>
      </c>
      <c r="V725" s="5">
        <v>0.0</v>
      </c>
      <c r="W725" s="5">
        <v>0.0</v>
      </c>
      <c r="X725" s="5">
        <v>0.0</v>
      </c>
      <c r="Y725" s="5">
        <v>0.0</v>
      </c>
      <c r="Z725" s="5">
        <v>0.0</v>
      </c>
      <c r="AA725" s="5">
        <v>0.0</v>
      </c>
      <c r="AB725" s="5">
        <v>0.0</v>
      </c>
      <c r="AC725" s="5">
        <v>0.0</v>
      </c>
      <c r="AD725" s="5">
        <v>0.0</v>
      </c>
      <c r="AE725" s="5">
        <v>0.0</v>
      </c>
      <c r="AF725" s="6">
        <f>IFERROR(__xludf.DUMMYFUNCTION("IFERROR(
  VLOOKUP(
    A725,
    IMPORTRANGE(
      ""1ZygntHC1J6IxzKbTidmOyf5nUyW4GCLurHCjexrLm_o        "",
      ""HTMLキャッシュ!A:F""
    ),
    3,
    FALSE
  ),
  0
)
"),42910.46041666667)</f>
        <v>42910.46042</v>
      </c>
      <c r="AG725" s="5"/>
      <c r="AH725" s="5"/>
      <c r="AI725" s="5"/>
      <c r="AJ725" s="5"/>
      <c r="AK725" s="5"/>
      <c r="AL725" s="5"/>
      <c r="AM725" s="5"/>
      <c r="AN725" s="5"/>
      <c r="AO725" s="5"/>
      <c r="AP725" s="5"/>
      <c r="AQ725" s="5"/>
      <c r="AR725" s="3"/>
      <c r="AS725" s="5"/>
      <c r="AT725" s="5"/>
      <c r="AU725" s="5"/>
      <c r="AV725" s="5"/>
      <c r="AW725" s="5"/>
      <c r="AX725" s="5"/>
      <c r="AY725" s="5"/>
      <c r="AZ725" s="7"/>
      <c r="BA725" s="7"/>
    </row>
    <row r="726" ht="16.5" customHeight="1">
      <c r="A726" s="4" t="s">
        <v>1484</v>
      </c>
      <c r="B726" s="5">
        <v>0.0</v>
      </c>
      <c r="C726" s="5">
        <v>0.0</v>
      </c>
      <c r="D726" s="1" t="s">
        <v>1485</v>
      </c>
      <c r="E726" s="5">
        <v>0.0</v>
      </c>
      <c r="F726" s="5">
        <v>0.0</v>
      </c>
      <c r="G726" s="5">
        <v>0.0</v>
      </c>
      <c r="H726" s="5">
        <v>0.0</v>
      </c>
      <c r="I726" s="5">
        <v>0.0</v>
      </c>
      <c r="J726" s="5">
        <v>0.0</v>
      </c>
      <c r="K726" s="5">
        <v>0.0</v>
      </c>
      <c r="L726" s="5">
        <v>0.0</v>
      </c>
      <c r="M726" s="5">
        <v>0.0</v>
      </c>
      <c r="N726" s="5">
        <v>0.0</v>
      </c>
      <c r="O726" s="5">
        <v>0.0</v>
      </c>
      <c r="P726" s="5">
        <v>0.0</v>
      </c>
      <c r="Q726" s="5">
        <v>0.0</v>
      </c>
      <c r="R726" s="5">
        <v>0.0</v>
      </c>
      <c r="S726" s="5">
        <v>0.0</v>
      </c>
      <c r="T726" s="5">
        <v>0.0</v>
      </c>
      <c r="U726" s="5">
        <v>0.0</v>
      </c>
      <c r="V726" s="5">
        <v>0.0</v>
      </c>
      <c r="W726" s="5">
        <v>0.0</v>
      </c>
      <c r="X726" s="5">
        <v>0.0</v>
      </c>
      <c r="Y726" s="5">
        <v>0.0</v>
      </c>
      <c r="Z726" s="5">
        <v>0.0</v>
      </c>
      <c r="AA726" s="5">
        <v>0.0</v>
      </c>
      <c r="AB726" s="5">
        <v>0.0</v>
      </c>
      <c r="AC726" s="5">
        <v>0.0</v>
      </c>
      <c r="AD726" s="5">
        <v>0.0</v>
      </c>
      <c r="AE726" s="5">
        <v>0.0</v>
      </c>
      <c r="AF726" s="6">
        <f>IFERROR(__xludf.DUMMYFUNCTION("IFERROR(
  VLOOKUP(
    A726,
    IMPORTRANGE(
      ""1ZygntHC1J6IxzKbTidmOyf5nUyW4GCLurHCjexrLm_o        "",
      ""HTMLキャッシュ!A:F""
    ),
    3,
    FALSE
  ),
  0
)
"),46015.583090277774)</f>
        <v>46015.58309</v>
      </c>
      <c r="AG726" s="5"/>
      <c r="AH726" s="5"/>
      <c r="AI726" s="5"/>
      <c r="AJ726" s="5"/>
      <c r="AK726" s="5"/>
      <c r="AL726" s="5"/>
      <c r="AM726" s="5"/>
      <c r="AN726" s="5"/>
      <c r="AO726" s="5"/>
      <c r="AP726" s="5"/>
      <c r="AQ726" s="5"/>
      <c r="AR726" s="3"/>
      <c r="AS726" s="5"/>
      <c r="AT726" s="5"/>
      <c r="AU726" s="5"/>
      <c r="AV726" s="5"/>
      <c r="AW726" s="5"/>
      <c r="AX726" s="5"/>
      <c r="AY726" s="5"/>
      <c r="AZ726" s="7"/>
      <c r="BA726" s="7"/>
    </row>
    <row r="727" ht="16.5" customHeight="1">
      <c r="A727" s="4" t="s">
        <v>1486</v>
      </c>
      <c r="B727" s="5">
        <v>0.0</v>
      </c>
      <c r="C727" s="5">
        <v>0.0</v>
      </c>
      <c r="D727" s="1" t="s">
        <v>1487</v>
      </c>
      <c r="E727" s="5">
        <v>0.0</v>
      </c>
      <c r="F727" s="5">
        <v>0.0</v>
      </c>
      <c r="G727" s="5">
        <v>0.0</v>
      </c>
      <c r="H727" s="5">
        <v>0.0</v>
      </c>
      <c r="I727" s="5">
        <v>0.0</v>
      </c>
      <c r="J727" s="5">
        <v>0.0</v>
      </c>
      <c r="K727" s="5">
        <v>0.0</v>
      </c>
      <c r="L727" s="5">
        <v>0.0</v>
      </c>
      <c r="M727" s="5">
        <v>0.0</v>
      </c>
      <c r="N727" s="5">
        <v>0.0</v>
      </c>
      <c r="O727" s="5">
        <v>0.0</v>
      </c>
      <c r="P727" s="5">
        <v>0.0</v>
      </c>
      <c r="Q727" s="5">
        <v>0.0</v>
      </c>
      <c r="R727" s="5">
        <v>0.0</v>
      </c>
      <c r="S727" s="5">
        <v>0.0</v>
      </c>
      <c r="T727" s="5">
        <v>0.0</v>
      </c>
      <c r="U727" s="5">
        <v>0.0</v>
      </c>
      <c r="V727" s="5">
        <v>0.0</v>
      </c>
      <c r="W727" s="5">
        <v>0.0</v>
      </c>
      <c r="X727" s="5">
        <v>0.0</v>
      </c>
      <c r="Y727" s="5">
        <v>0.0</v>
      </c>
      <c r="Z727" s="5">
        <v>0.0</v>
      </c>
      <c r="AA727" s="5">
        <v>0.0</v>
      </c>
      <c r="AB727" s="5">
        <v>0.0</v>
      </c>
      <c r="AC727" s="5">
        <v>0.0</v>
      </c>
      <c r="AD727" s="5">
        <v>0.0</v>
      </c>
      <c r="AE727" s="5">
        <v>0.0</v>
      </c>
      <c r="AF727" s="6">
        <f>IFERROR(__xludf.DUMMYFUNCTION("IFERROR(
  VLOOKUP(
    A727,
    IMPORTRANGE(
      ""1ZygntHC1J6IxzKbTidmOyf5nUyW4GCLurHCjexrLm_o        "",
      ""HTMLキャッシュ!A:F""
    ),
    3,
    FALSE
  ),
  0
)
"),42923.793541666666)</f>
        <v>42923.79354</v>
      </c>
      <c r="AG727" s="5"/>
      <c r="AH727" s="5"/>
      <c r="AI727" s="5"/>
      <c r="AJ727" s="5"/>
      <c r="AK727" s="5"/>
      <c r="AL727" s="5"/>
      <c r="AM727" s="5"/>
      <c r="AN727" s="5"/>
      <c r="AO727" s="5"/>
      <c r="AP727" s="5"/>
      <c r="AQ727" s="5"/>
      <c r="AR727" s="3"/>
      <c r="AS727" s="5"/>
      <c r="AT727" s="5"/>
      <c r="AU727" s="5"/>
      <c r="AV727" s="5"/>
      <c r="AW727" s="5"/>
      <c r="AX727" s="5"/>
      <c r="AY727" s="5"/>
      <c r="AZ727" s="7"/>
      <c r="BA727" s="7"/>
    </row>
    <row r="728" ht="16.5" customHeight="1">
      <c r="A728" s="4" t="s">
        <v>1488</v>
      </c>
      <c r="B728" s="5">
        <v>0.0</v>
      </c>
      <c r="C728" s="5">
        <v>0.0</v>
      </c>
      <c r="D728" s="1" t="s">
        <v>1489</v>
      </c>
      <c r="E728" s="5">
        <v>0.0</v>
      </c>
      <c r="F728" s="5">
        <v>0.0</v>
      </c>
      <c r="G728" s="5">
        <v>0.0</v>
      </c>
      <c r="H728" s="5">
        <v>0.0</v>
      </c>
      <c r="I728" s="5">
        <v>0.0</v>
      </c>
      <c r="J728" s="5">
        <v>0.0</v>
      </c>
      <c r="K728" s="5">
        <v>0.0</v>
      </c>
      <c r="L728" s="5">
        <v>0.0</v>
      </c>
      <c r="M728" s="5">
        <v>0.0</v>
      </c>
      <c r="N728" s="5">
        <v>0.0</v>
      </c>
      <c r="O728" s="5">
        <v>0.0</v>
      </c>
      <c r="P728" s="5">
        <v>0.0</v>
      </c>
      <c r="Q728" s="5">
        <v>0.0</v>
      </c>
      <c r="R728" s="5">
        <v>0.0</v>
      </c>
      <c r="S728" s="5">
        <v>0.0</v>
      </c>
      <c r="T728" s="5">
        <v>0.0</v>
      </c>
      <c r="U728" s="5">
        <v>0.0</v>
      </c>
      <c r="V728" s="5">
        <v>0.0</v>
      </c>
      <c r="W728" s="5">
        <v>0.0</v>
      </c>
      <c r="X728" s="5">
        <v>0.0</v>
      </c>
      <c r="Y728" s="5">
        <v>0.0</v>
      </c>
      <c r="Z728" s="5">
        <v>0.0</v>
      </c>
      <c r="AA728" s="5">
        <v>0.0</v>
      </c>
      <c r="AB728" s="5">
        <v>0.0</v>
      </c>
      <c r="AC728" s="5">
        <v>0.0</v>
      </c>
      <c r="AD728" s="5">
        <v>0.0</v>
      </c>
      <c r="AE728" s="5">
        <v>0.0</v>
      </c>
      <c r="AF728" s="6">
        <f>IFERROR(__xludf.DUMMYFUNCTION("IFERROR(
  VLOOKUP(
    A728,
    IMPORTRANGE(
      ""1ZygntHC1J6IxzKbTidmOyf5nUyW4GCLurHCjexrLm_o        "",
      ""HTMLキャッシュ!A:F""
    ),
    3,
    FALSE
  ),
  0
)
"),43138.46461805556)</f>
        <v>43138.46462</v>
      </c>
      <c r="AG728" s="5"/>
      <c r="AH728" s="5"/>
      <c r="AI728" s="5"/>
      <c r="AJ728" s="5"/>
      <c r="AK728" s="5"/>
      <c r="AL728" s="5"/>
      <c r="AM728" s="5"/>
      <c r="AN728" s="5"/>
      <c r="AO728" s="5"/>
      <c r="AP728" s="5"/>
      <c r="AQ728" s="5"/>
      <c r="AR728" s="3"/>
      <c r="AS728" s="5"/>
      <c r="AT728" s="5"/>
      <c r="AU728" s="5"/>
      <c r="AV728" s="5"/>
      <c r="AW728" s="5"/>
      <c r="AX728" s="5"/>
      <c r="AY728" s="5"/>
      <c r="AZ728" s="7"/>
      <c r="BA728" s="7"/>
    </row>
    <row r="729" ht="16.5" customHeight="1">
      <c r="A729" s="4" t="s">
        <v>1490</v>
      </c>
      <c r="B729" s="5">
        <v>0.0</v>
      </c>
      <c r="C729" s="5">
        <v>0.0</v>
      </c>
      <c r="D729" s="1" t="s">
        <v>1491</v>
      </c>
      <c r="E729" s="5">
        <v>0.0</v>
      </c>
      <c r="F729" s="5">
        <v>0.0</v>
      </c>
      <c r="G729" s="5">
        <v>0.0</v>
      </c>
      <c r="H729" s="5">
        <v>0.0</v>
      </c>
      <c r="I729" s="5">
        <v>0.0</v>
      </c>
      <c r="J729" s="5">
        <v>0.0</v>
      </c>
      <c r="K729" s="5">
        <v>0.0</v>
      </c>
      <c r="L729" s="5">
        <v>0.0</v>
      </c>
      <c r="M729" s="5">
        <v>0.0</v>
      </c>
      <c r="N729" s="5">
        <v>0.0</v>
      </c>
      <c r="O729" s="5">
        <v>0.0</v>
      </c>
      <c r="P729" s="5">
        <v>0.0</v>
      </c>
      <c r="Q729" s="5">
        <v>0.0</v>
      </c>
      <c r="R729" s="5">
        <v>0.0</v>
      </c>
      <c r="S729" s="5">
        <v>0.0</v>
      </c>
      <c r="T729" s="5">
        <v>0.0</v>
      </c>
      <c r="U729" s="5">
        <v>0.0</v>
      </c>
      <c r="V729" s="5">
        <v>0.0</v>
      </c>
      <c r="W729" s="5">
        <v>0.0</v>
      </c>
      <c r="X729" s="5">
        <v>0.0</v>
      </c>
      <c r="Y729" s="5">
        <v>0.0</v>
      </c>
      <c r="Z729" s="5">
        <v>0.0</v>
      </c>
      <c r="AA729" s="5">
        <v>0.0</v>
      </c>
      <c r="AB729" s="5">
        <v>0.0</v>
      </c>
      <c r="AC729" s="5">
        <v>0.0</v>
      </c>
      <c r="AD729" s="5">
        <v>0.0</v>
      </c>
      <c r="AE729" s="5">
        <v>0.0</v>
      </c>
      <c r="AF729" s="6">
        <f>IFERROR(__xludf.DUMMYFUNCTION("IFERROR(
  VLOOKUP(
    A729,
    IMPORTRANGE(
      ""1ZygntHC1J6IxzKbTidmOyf5nUyW4GCLurHCjexrLm_o        "",
      ""HTMLキャッシュ!A:F""
    ),
    3,
    FALSE
  ),
  0
)
"),43101.000625)</f>
        <v>43101.00063</v>
      </c>
      <c r="AG729" s="5"/>
      <c r="AH729" s="5"/>
      <c r="AI729" s="5"/>
      <c r="AJ729" s="5"/>
      <c r="AK729" s="5"/>
      <c r="AL729" s="5"/>
      <c r="AM729" s="5"/>
      <c r="AN729" s="5"/>
      <c r="AO729" s="5"/>
      <c r="AP729" s="5"/>
      <c r="AQ729" s="5"/>
      <c r="AR729" s="3"/>
      <c r="AS729" s="5"/>
      <c r="AT729" s="5"/>
      <c r="AU729" s="5"/>
      <c r="AV729" s="5"/>
      <c r="AW729" s="5"/>
      <c r="AX729" s="5"/>
      <c r="AY729" s="5"/>
      <c r="AZ729" s="7"/>
      <c r="BA729" s="7"/>
    </row>
    <row r="730" ht="16.5" customHeight="1">
      <c r="A730" s="4" t="s">
        <v>1492</v>
      </c>
      <c r="B730" s="5">
        <v>0.0</v>
      </c>
      <c r="C730" s="5">
        <v>0.0</v>
      </c>
      <c r="D730" s="1" t="s">
        <v>1493</v>
      </c>
      <c r="E730" s="5">
        <v>0.0</v>
      </c>
      <c r="F730" s="5">
        <v>0.0</v>
      </c>
      <c r="G730" s="5">
        <v>0.0</v>
      </c>
      <c r="H730" s="5">
        <v>0.0</v>
      </c>
      <c r="I730" s="5">
        <v>0.0</v>
      </c>
      <c r="J730" s="5">
        <v>0.0</v>
      </c>
      <c r="K730" s="5">
        <v>0.0</v>
      </c>
      <c r="L730" s="5">
        <v>0.0</v>
      </c>
      <c r="M730" s="5">
        <v>0.0</v>
      </c>
      <c r="N730" s="5">
        <v>0.0</v>
      </c>
      <c r="O730" s="5">
        <v>0.0</v>
      </c>
      <c r="P730" s="5">
        <v>0.0</v>
      </c>
      <c r="Q730" s="5">
        <v>0.0</v>
      </c>
      <c r="R730" s="5">
        <v>0.0</v>
      </c>
      <c r="S730" s="5">
        <v>0.0</v>
      </c>
      <c r="T730" s="5">
        <v>0.0</v>
      </c>
      <c r="U730" s="5">
        <v>0.0</v>
      </c>
      <c r="V730" s="5">
        <v>0.0</v>
      </c>
      <c r="W730" s="5">
        <v>0.0</v>
      </c>
      <c r="X730" s="5">
        <v>0.0</v>
      </c>
      <c r="Y730" s="5">
        <v>0.0</v>
      </c>
      <c r="Z730" s="5">
        <v>0.0</v>
      </c>
      <c r="AA730" s="5">
        <v>0.0</v>
      </c>
      <c r="AB730" s="5">
        <v>0.0</v>
      </c>
      <c r="AC730" s="5">
        <v>0.0</v>
      </c>
      <c r="AD730" s="5">
        <v>0.0</v>
      </c>
      <c r="AE730" s="5">
        <v>0.0</v>
      </c>
      <c r="AF730" s="6">
        <f>IFERROR(__xludf.DUMMYFUNCTION("IFERROR(
  VLOOKUP(
    A730,
    IMPORTRANGE(
      ""1ZygntHC1J6IxzKbTidmOyf5nUyW4GCLurHCjexrLm_o        "",
      ""HTMLキャッシュ!A:F""
    ),
    3,
    FALSE
  ),
  0
)
"),43136.82609953704)</f>
        <v>43136.8261</v>
      </c>
      <c r="AG730" s="5"/>
      <c r="AH730" s="5"/>
      <c r="AI730" s="5"/>
      <c r="AJ730" s="5"/>
      <c r="AK730" s="5"/>
      <c r="AL730" s="5"/>
      <c r="AM730" s="5"/>
      <c r="AN730" s="5"/>
      <c r="AO730" s="5"/>
      <c r="AP730" s="5"/>
      <c r="AQ730" s="5"/>
      <c r="AR730" s="3"/>
      <c r="AS730" s="5"/>
      <c r="AT730" s="5"/>
      <c r="AU730" s="5"/>
      <c r="AV730" s="5"/>
      <c r="AW730" s="5"/>
      <c r="AX730" s="5"/>
      <c r="AY730" s="5"/>
      <c r="AZ730" s="7"/>
      <c r="BA730" s="7"/>
    </row>
    <row r="731" ht="16.5" customHeight="1">
      <c r="A731" s="4" t="s">
        <v>1494</v>
      </c>
      <c r="B731" s="5">
        <v>0.0</v>
      </c>
      <c r="C731" s="5">
        <v>0.0</v>
      </c>
      <c r="D731" s="1" t="s">
        <v>1495</v>
      </c>
      <c r="E731" s="5">
        <v>0.0</v>
      </c>
      <c r="F731" s="5">
        <v>0.0</v>
      </c>
      <c r="G731" s="5">
        <v>0.0</v>
      </c>
      <c r="H731" s="5">
        <v>0.0</v>
      </c>
      <c r="I731" s="5">
        <v>0.0</v>
      </c>
      <c r="J731" s="5">
        <v>0.0</v>
      </c>
      <c r="K731" s="5">
        <v>0.0</v>
      </c>
      <c r="L731" s="5">
        <v>0.0</v>
      </c>
      <c r="M731" s="5">
        <v>0.0</v>
      </c>
      <c r="N731" s="5">
        <v>0.0</v>
      </c>
      <c r="O731" s="5">
        <v>0.0</v>
      </c>
      <c r="P731" s="5">
        <v>0.0</v>
      </c>
      <c r="Q731" s="5">
        <v>0.0</v>
      </c>
      <c r="R731" s="5">
        <v>0.0</v>
      </c>
      <c r="S731" s="5">
        <v>0.0</v>
      </c>
      <c r="T731" s="5">
        <v>0.0</v>
      </c>
      <c r="U731" s="5">
        <v>0.0</v>
      </c>
      <c r="V731" s="5">
        <v>0.0</v>
      </c>
      <c r="W731" s="5">
        <v>0.0</v>
      </c>
      <c r="X731" s="5">
        <v>0.0</v>
      </c>
      <c r="Y731" s="5">
        <v>0.0</v>
      </c>
      <c r="Z731" s="5">
        <v>0.0</v>
      </c>
      <c r="AA731" s="5">
        <v>0.0</v>
      </c>
      <c r="AB731" s="5">
        <v>0.0</v>
      </c>
      <c r="AC731" s="5">
        <v>0.0</v>
      </c>
      <c r="AD731" s="5">
        <v>0.0</v>
      </c>
      <c r="AE731" s="5">
        <v>0.0</v>
      </c>
      <c r="AF731" s="6">
        <f>IFERROR(__xludf.DUMMYFUNCTION("IFERROR(
  VLOOKUP(
    A731,
    IMPORTRANGE(
      ""1ZygntHC1J6IxzKbTidmOyf5nUyW4GCLurHCjexrLm_o        "",
      ""HTMLキャッシュ!A:F""
    ),
    3,
    FALSE
  ),
  0
)
"),43139.81715277778)</f>
        <v>43139.81715</v>
      </c>
      <c r="AG731" s="5"/>
      <c r="AH731" s="5"/>
      <c r="AI731" s="5"/>
      <c r="AJ731" s="5"/>
      <c r="AK731" s="5"/>
      <c r="AL731" s="5"/>
      <c r="AM731" s="5"/>
      <c r="AN731" s="5"/>
      <c r="AO731" s="5"/>
      <c r="AP731" s="5"/>
      <c r="AQ731" s="5"/>
      <c r="AR731" s="3"/>
      <c r="AS731" s="5"/>
      <c r="AT731" s="5"/>
      <c r="AU731" s="5"/>
      <c r="AV731" s="5"/>
      <c r="AW731" s="5"/>
      <c r="AX731" s="5"/>
      <c r="AY731" s="5"/>
      <c r="AZ731" s="7"/>
      <c r="BA731" s="7"/>
    </row>
    <row r="732" ht="16.5" customHeight="1">
      <c r="A732" s="4" t="s">
        <v>1496</v>
      </c>
      <c r="B732" s="5">
        <v>0.0</v>
      </c>
      <c r="C732" s="5">
        <v>0.0</v>
      </c>
      <c r="D732" s="1" t="s">
        <v>1497</v>
      </c>
      <c r="E732" s="5">
        <v>0.0</v>
      </c>
      <c r="F732" s="5">
        <v>0.0</v>
      </c>
      <c r="G732" s="5">
        <v>0.0</v>
      </c>
      <c r="H732" s="5">
        <v>0.0</v>
      </c>
      <c r="I732" s="5">
        <v>0.0</v>
      </c>
      <c r="J732" s="5">
        <v>0.0</v>
      </c>
      <c r="K732" s="5">
        <v>0.0</v>
      </c>
      <c r="L732" s="5">
        <v>0.0</v>
      </c>
      <c r="M732" s="5">
        <v>0.0</v>
      </c>
      <c r="N732" s="5">
        <v>0.0</v>
      </c>
      <c r="O732" s="5">
        <v>0.0</v>
      </c>
      <c r="P732" s="5">
        <v>0.0</v>
      </c>
      <c r="Q732" s="5">
        <v>0.0</v>
      </c>
      <c r="R732" s="5">
        <v>0.0</v>
      </c>
      <c r="S732" s="5">
        <v>0.0</v>
      </c>
      <c r="T732" s="5">
        <v>0.0</v>
      </c>
      <c r="U732" s="5">
        <v>0.0</v>
      </c>
      <c r="V732" s="5">
        <v>0.0</v>
      </c>
      <c r="W732" s="5">
        <v>0.0</v>
      </c>
      <c r="X732" s="5">
        <v>0.0</v>
      </c>
      <c r="Y732" s="5">
        <v>0.0</v>
      </c>
      <c r="Z732" s="5">
        <v>0.0</v>
      </c>
      <c r="AA732" s="5">
        <v>0.0</v>
      </c>
      <c r="AB732" s="5">
        <v>0.0</v>
      </c>
      <c r="AC732" s="5">
        <v>0.0</v>
      </c>
      <c r="AD732" s="5">
        <v>0.0</v>
      </c>
      <c r="AE732" s="5">
        <v>0.0</v>
      </c>
      <c r="AF732" s="6">
        <f>IFERROR(__xludf.DUMMYFUNCTION("IFERROR(
  VLOOKUP(
    A732,
    IMPORTRANGE(
      ""1ZygntHC1J6IxzKbTidmOyf5nUyW4GCLurHCjexrLm_o        "",
      ""HTMLキャッシュ!A:F""
    ),
    3,
    FALSE
  ),
  0
)
"),46015.58521990741)</f>
        <v>46015.58522</v>
      </c>
      <c r="AG732" s="5"/>
      <c r="AH732" s="5"/>
      <c r="AI732" s="5"/>
      <c r="AJ732" s="5"/>
      <c r="AK732" s="5"/>
      <c r="AL732" s="5"/>
      <c r="AM732" s="5"/>
      <c r="AN732" s="5"/>
      <c r="AO732" s="5"/>
      <c r="AP732" s="5"/>
      <c r="AQ732" s="5"/>
      <c r="AR732" s="3"/>
      <c r="AS732" s="5"/>
      <c r="AT732" s="5"/>
      <c r="AU732" s="5"/>
      <c r="AV732" s="5"/>
      <c r="AW732" s="5"/>
      <c r="AX732" s="5"/>
      <c r="AY732" s="5"/>
      <c r="AZ732" s="7"/>
      <c r="BA732" s="7"/>
    </row>
    <row r="733" ht="16.5" customHeight="1">
      <c r="A733" s="4" t="s">
        <v>1498</v>
      </c>
      <c r="B733" s="5">
        <v>0.0</v>
      </c>
      <c r="C733" s="5">
        <v>0.0</v>
      </c>
      <c r="D733" s="1" t="s">
        <v>1499</v>
      </c>
      <c r="E733" s="5">
        <v>0.0</v>
      </c>
      <c r="F733" s="5">
        <v>0.0</v>
      </c>
      <c r="G733" s="5">
        <v>0.0</v>
      </c>
      <c r="H733" s="5">
        <v>0.0</v>
      </c>
      <c r="I733" s="5">
        <v>0.0</v>
      </c>
      <c r="J733" s="5">
        <v>0.0</v>
      </c>
      <c r="K733" s="5">
        <v>0.0</v>
      </c>
      <c r="L733" s="5">
        <v>0.0</v>
      </c>
      <c r="M733" s="5">
        <v>0.0</v>
      </c>
      <c r="N733" s="5">
        <v>0.0</v>
      </c>
      <c r="O733" s="5">
        <v>0.0</v>
      </c>
      <c r="P733" s="5">
        <v>0.0</v>
      </c>
      <c r="Q733" s="5">
        <v>0.0</v>
      </c>
      <c r="R733" s="5">
        <v>0.0</v>
      </c>
      <c r="S733" s="5">
        <v>0.0</v>
      </c>
      <c r="T733" s="5">
        <v>0.0</v>
      </c>
      <c r="U733" s="5">
        <v>0.0</v>
      </c>
      <c r="V733" s="5">
        <v>0.0</v>
      </c>
      <c r="W733" s="5">
        <v>0.0</v>
      </c>
      <c r="X733" s="5">
        <v>0.0</v>
      </c>
      <c r="Y733" s="5">
        <v>0.0</v>
      </c>
      <c r="Z733" s="5">
        <v>0.0</v>
      </c>
      <c r="AA733" s="5">
        <v>0.0</v>
      </c>
      <c r="AB733" s="5">
        <v>0.0</v>
      </c>
      <c r="AC733" s="5">
        <v>0.0</v>
      </c>
      <c r="AD733" s="5">
        <v>0.0</v>
      </c>
      <c r="AE733" s="5">
        <v>0.0</v>
      </c>
      <c r="AF733" s="6">
        <f>IFERROR(__xludf.DUMMYFUNCTION("IFERROR(
  VLOOKUP(
    A733,
    IMPORTRANGE(
      ""1ZygntHC1J6IxzKbTidmOyf5nUyW4GCLurHCjexrLm_o        "",
      ""HTMLキャッシュ!A:F""
    ),
    3,
    FALSE
  ),
  0
)
"),46015.58568287037)</f>
        <v>46015.58568</v>
      </c>
      <c r="AG733" s="5"/>
      <c r="AH733" s="5"/>
      <c r="AI733" s="5"/>
      <c r="AJ733" s="5"/>
      <c r="AK733" s="5"/>
      <c r="AL733" s="5"/>
      <c r="AM733" s="5"/>
      <c r="AN733" s="5"/>
      <c r="AO733" s="5"/>
      <c r="AP733" s="5"/>
      <c r="AQ733" s="5"/>
      <c r="AR733" s="3"/>
      <c r="AS733" s="5"/>
      <c r="AT733" s="5"/>
      <c r="AU733" s="5"/>
      <c r="AV733" s="5"/>
      <c r="AW733" s="5"/>
      <c r="AX733" s="5"/>
      <c r="AY733" s="5"/>
      <c r="AZ733" s="7"/>
      <c r="BA733" s="7"/>
    </row>
    <row r="734" ht="16.5" customHeight="1">
      <c r="A734" s="4" t="s">
        <v>1500</v>
      </c>
      <c r="B734" s="5">
        <v>0.0</v>
      </c>
      <c r="C734" s="5">
        <v>0.0</v>
      </c>
      <c r="D734" s="1" t="s">
        <v>1501</v>
      </c>
      <c r="E734" s="5">
        <v>0.0</v>
      </c>
      <c r="F734" s="5">
        <v>0.0</v>
      </c>
      <c r="G734" s="5">
        <v>0.0</v>
      </c>
      <c r="H734" s="5">
        <v>0.0</v>
      </c>
      <c r="I734" s="5">
        <v>0.0</v>
      </c>
      <c r="J734" s="5">
        <v>0.0</v>
      </c>
      <c r="K734" s="5">
        <v>0.0</v>
      </c>
      <c r="L734" s="5">
        <v>0.0</v>
      </c>
      <c r="M734" s="5">
        <v>0.0</v>
      </c>
      <c r="N734" s="5">
        <v>0.0</v>
      </c>
      <c r="O734" s="5">
        <v>0.0</v>
      </c>
      <c r="P734" s="5">
        <v>0.0</v>
      </c>
      <c r="Q734" s="5">
        <v>0.0</v>
      </c>
      <c r="R734" s="5">
        <v>0.0</v>
      </c>
      <c r="S734" s="5">
        <v>0.0</v>
      </c>
      <c r="T734" s="5">
        <v>0.0</v>
      </c>
      <c r="U734" s="5">
        <v>0.0</v>
      </c>
      <c r="V734" s="5">
        <v>0.0</v>
      </c>
      <c r="W734" s="5">
        <v>0.0</v>
      </c>
      <c r="X734" s="5">
        <v>0.0</v>
      </c>
      <c r="Y734" s="5">
        <v>0.0</v>
      </c>
      <c r="Z734" s="5">
        <v>0.0</v>
      </c>
      <c r="AA734" s="5">
        <v>0.0</v>
      </c>
      <c r="AB734" s="5">
        <v>0.0</v>
      </c>
      <c r="AC734" s="5">
        <v>0.0</v>
      </c>
      <c r="AD734" s="5">
        <v>0.0</v>
      </c>
      <c r="AE734" s="5">
        <v>0.0</v>
      </c>
      <c r="AF734" s="6">
        <f>IFERROR(__xludf.DUMMYFUNCTION("IFERROR(
  VLOOKUP(
    A734,
    IMPORTRANGE(
      ""1ZygntHC1J6IxzKbTidmOyf5nUyW4GCLurHCjexrLm_o        "",
      ""HTMLキャッシュ!A:F""
    ),
    3,
    FALSE
  ),
  0
)
"),43269.669074074074)</f>
        <v>43269.66907</v>
      </c>
      <c r="AG734" s="5"/>
      <c r="AH734" s="5"/>
      <c r="AI734" s="5"/>
      <c r="AJ734" s="5"/>
      <c r="AK734" s="5"/>
      <c r="AL734" s="5"/>
      <c r="AM734" s="5"/>
      <c r="AN734" s="5"/>
      <c r="AO734" s="5"/>
      <c r="AP734" s="5"/>
      <c r="AQ734" s="5"/>
      <c r="AR734" s="3"/>
      <c r="AS734" s="5"/>
      <c r="AT734" s="5"/>
      <c r="AU734" s="5"/>
      <c r="AV734" s="5"/>
      <c r="AW734" s="5"/>
      <c r="AX734" s="5"/>
      <c r="AY734" s="5"/>
      <c r="AZ734" s="7"/>
      <c r="BA734" s="7"/>
    </row>
    <row r="735" ht="16.5" customHeight="1">
      <c r="A735" s="4" t="s">
        <v>1502</v>
      </c>
      <c r="B735" s="5">
        <v>1.0</v>
      </c>
      <c r="C735" s="5">
        <v>0.0</v>
      </c>
      <c r="D735" s="1" t="s">
        <v>1503</v>
      </c>
      <c r="E735" s="5">
        <v>0.0</v>
      </c>
      <c r="F735" s="5">
        <v>0.0</v>
      </c>
      <c r="G735" s="5">
        <v>0.0</v>
      </c>
      <c r="H735" s="5">
        <v>0.0</v>
      </c>
      <c r="I735" s="5">
        <v>0.0</v>
      </c>
      <c r="J735" s="5">
        <v>0.0</v>
      </c>
      <c r="K735" s="5">
        <v>0.0</v>
      </c>
      <c r="L735" s="5">
        <v>0.0</v>
      </c>
      <c r="M735" s="5">
        <v>0.0</v>
      </c>
      <c r="N735" s="5">
        <v>0.0</v>
      </c>
      <c r="O735" s="5">
        <v>0.0</v>
      </c>
      <c r="P735" s="5">
        <v>0.0</v>
      </c>
      <c r="Q735" s="5">
        <v>0.0</v>
      </c>
      <c r="R735" s="5">
        <v>0.0</v>
      </c>
      <c r="S735" s="5">
        <v>0.0</v>
      </c>
      <c r="T735" s="5">
        <v>0.0</v>
      </c>
      <c r="U735" s="5">
        <v>0.0</v>
      </c>
      <c r="V735" s="5">
        <v>0.0</v>
      </c>
      <c r="W735" s="5">
        <v>0.0</v>
      </c>
      <c r="X735" s="5">
        <v>0.0</v>
      </c>
      <c r="Y735" s="5">
        <v>0.0</v>
      </c>
      <c r="Z735" s="5">
        <v>0.0</v>
      </c>
      <c r="AA735" s="5">
        <v>0.0</v>
      </c>
      <c r="AB735" s="5">
        <v>0.0</v>
      </c>
      <c r="AC735" s="5">
        <v>0.0</v>
      </c>
      <c r="AD735" s="5">
        <v>0.0</v>
      </c>
      <c r="AE735" s="5">
        <v>0.0</v>
      </c>
      <c r="AF735" s="6">
        <f>IFERROR(__xludf.DUMMYFUNCTION("IFERROR(
  VLOOKUP(
    A735,
    IMPORTRANGE(
      ""1ZygntHC1J6IxzKbTidmOyf5nUyW4GCLurHCjexrLm_o        "",
      ""HTMLキャッシュ!A:F""
    ),
    3,
    FALSE
  ),
  0
)
"),43312.45940972222)</f>
        <v>43312.45941</v>
      </c>
      <c r="AG735" s="5"/>
      <c r="AH735" s="5"/>
      <c r="AI735" s="5"/>
      <c r="AJ735" s="5"/>
      <c r="AK735" s="5"/>
      <c r="AL735" s="5"/>
      <c r="AM735" s="5"/>
      <c r="AN735" s="5"/>
      <c r="AO735" s="5"/>
      <c r="AP735" s="5"/>
      <c r="AQ735" s="5"/>
      <c r="AR735" s="3"/>
      <c r="AS735" s="5"/>
      <c r="AT735" s="5"/>
      <c r="AU735" s="5"/>
      <c r="AV735" s="5"/>
      <c r="AW735" s="5"/>
      <c r="AX735" s="5"/>
      <c r="AY735" s="5"/>
      <c r="AZ735" s="7"/>
      <c r="BA735" s="7"/>
    </row>
    <row r="736" ht="16.5" customHeight="1">
      <c r="A736" s="4" t="s">
        <v>1504</v>
      </c>
      <c r="B736" s="5">
        <v>0.0</v>
      </c>
      <c r="C736" s="5">
        <v>0.0</v>
      </c>
      <c r="D736" s="1" t="s">
        <v>1505</v>
      </c>
      <c r="E736" s="5">
        <v>0.0</v>
      </c>
      <c r="F736" s="5">
        <v>0.0</v>
      </c>
      <c r="G736" s="5">
        <v>0.0</v>
      </c>
      <c r="H736" s="5">
        <v>0.0</v>
      </c>
      <c r="I736" s="5">
        <v>0.0</v>
      </c>
      <c r="J736" s="5">
        <v>0.0</v>
      </c>
      <c r="K736" s="5">
        <v>0.0</v>
      </c>
      <c r="L736" s="5">
        <v>0.0</v>
      </c>
      <c r="M736" s="5">
        <v>0.0</v>
      </c>
      <c r="N736" s="5">
        <v>0.0</v>
      </c>
      <c r="O736" s="5">
        <v>0.0</v>
      </c>
      <c r="P736" s="5">
        <v>0.0</v>
      </c>
      <c r="Q736" s="5">
        <v>0.0</v>
      </c>
      <c r="R736" s="5">
        <v>0.0</v>
      </c>
      <c r="S736" s="5">
        <v>0.0</v>
      </c>
      <c r="T736" s="5">
        <v>0.0</v>
      </c>
      <c r="U736" s="5">
        <v>0.0</v>
      </c>
      <c r="V736" s="5">
        <v>0.0</v>
      </c>
      <c r="W736" s="5">
        <v>0.0</v>
      </c>
      <c r="X736" s="5">
        <v>0.0</v>
      </c>
      <c r="Y736" s="5">
        <v>0.0</v>
      </c>
      <c r="Z736" s="5">
        <v>0.0</v>
      </c>
      <c r="AA736" s="5">
        <v>0.0</v>
      </c>
      <c r="AB736" s="5">
        <v>0.0</v>
      </c>
      <c r="AC736" s="5">
        <v>0.0</v>
      </c>
      <c r="AD736" s="5">
        <v>0.0</v>
      </c>
      <c r="AE736" s="5">
        <v>0.0</v>
      </c>
      <c r="AF736" s="6">
        <f>IFERROR(__xludf.DUMMYFUNCTION("IFERROR(
  VLOOKUP(
    A736,
    IMPORTRANGE(
      ""1ZygntHC1J6IxzKbTidmOyf5nUyW4GCLurHCjexrLm_o        "",
      ""HTMLキャッシュ!A:F""
    ),
    3,
    FALSE
  ),
  0
)
"),46015.58710648148)</f>
        <v>46015.58711</v>
      </c>
      <c r="AG736" s="5"/>
      <c r="AH736" s="5"/>
      <c r="AI736" s="5"/>
      <c r="AJ736" s="5"/>
      <c r="AK736" s="5"/>
      <c r="AL736" s="5"/>
      <c r="AM736" s="5"/>
      <c r="AN736" s="5"/>
      <c r="AO736" s="5"/>
      <c r="AP736" s="5"/>
      <c r="AQ736" s="5"/>
      <c r="AR736" s="3"/>
      <c r="AS736" s="5"/>
      <c r="AT736" s="5"/>
      <c r="AU736" s="5"/>
      <c r="AV736" s="5"/>
      <c r="AW736" s="5"/>
      <c r="AX736" s="5"/>
      <c r="AY736" s="5"/>
      <c r="AZ736" s="7"/>
      <c r="BA736" s="7"/>
    </row>
    <row r="737" ht="16.5" customHeight="1">
      <c r="A737" s="4" t="s">
        <v>1506</v>
      </c>
      <c r="B737" s="5">
        <v>1.0</v>
      </c>
      <c r="C737" s="5">
        <v>0.0</v>
      </c>
      <c r="D737" s="1" t="s">
        <v>1507</v>
      </c>
      <c r="E737" s="5">
        <v>0.0</v>
      </c>
      <c r="F737" s="5">
        <v>0.0</v>
      </c>
      <c r="G737" s="5">
        <v>0.0</v>
      </c>
      <c r="H737" s="5">
        <v>0.0</v>
      </c>
      <c r="I737" s="5">
        <v>0.0</v>
      </c>
      <c r="J737" s="5">
        <v>0.0</v>
      </c>
      <c r="K737" s="5">
        <v>0.0</v>
      </c>
      <c r="L737" s="5">
        <v>0.0</v>
      </c>
      <c r="M737" s="5">
        <v>0.0</v>
      </c>
      <c r="N737" s="5">
        <v>0.0</v>
      </c>
      <c r="O737" s="5">
        <v>0.0</v>
      </c>
      <c r="P737" s="5">
        <v>0.0</v>
      </c>
      <c r="Q737" s="5">
        <v>0.0</v>
      </c>
      <c r="R737" s="5">
        <v>0.0</v>
      </c>
      <c r="S737" s="5">
        <v>0.0</v>
      </c>
      <c r="T737" s="5">
        <v>0.0</v>
      </c>
      <c r="U737" s="5">
        <v>0.0</v>
      </c>
      <c r="V737" s="5">
        <v>0.0</v>
      </c>
      <c r="W737" s="5">
        <v>0.0</v>
      </c>
      <c r="X737" s="5">
        <v>0.0</v>
      </c>
      <c r="Y737" s="5">
        <v>0.0</v>
      </c>
      <c r="Z737" s="5">
        <v>0.0</v>
      </c>
      <c r="AA737" s="5">
        <v>0.0</v>
      </c>
      <c r="AB737" s="5">
        <v>0.0</v>
      </c>
      <c r="AC737" s="5">
        <v>0.0</v>
      </c>
      <c r="AD737" s="5">
        <v>0.0</v>
      </c>
      <c r="AE737" s="5">
        <v>0.0</v>
      </c>
      <c r="AF737" s="6">
        <f>IFERROR(__xludf.DUMMYFUNCTION("IFERROR(
  VLOOKUP(
    A737,
    IMPORTRANGE(
      ""1ZygntHC1J6IxzKbTidmOyf5nUyW4GCLurHCjexrLm_o        "",
      ""HTMLキャッシュ!A:F""
    ),
    3,
    FALSE
  ),
  0
)
"),43592.67456018519)</f>
        <v>43592.67456</v>
      </c>
      <c r="AG737" s="5"/>
      <c r="AH737" s="5"/>
      <c r="AI737" s="5"/>
      <c r="AJ737" s="5"/>
      <c r="AK737" s="5"/>
      <c r="AL737" s="5"/>
      <c r="AM737" s="5"/>
      <c r="AN737" s="5"/>
      <c r="AO737" s="5"/>
      <c r="AP737" s="5"/>
      <c r="AQ737" s="5"/>
      <c r="AR737" s="3"/>
      <c r="AS737" s="5"/>
      <c r="AT737" s="5"/>
      <c r="AU737" s="5"/>
      <c r="AV737" s="5"/>
      <c r="AW737" s="5"/>
      <c r="AX737" s="5"/>
      <c r="AY737" s="5"/>
      <c r="AZ737" s="7"/>
      <c r="BA737" s="7"/>
    </row>
    <row r="738" ht="16.5" customHeight="1">
      <c r="A738" s="4" t="s">
        <v>1508</v>
      </c>
      <c r="B738" s="5">
        <v>1.0</v>
      </c>
      <c r="C738" s="5">
        <v>0.0</v>
      </c>
      <c r="D738" s="1" t="s">
        <v>1509</v>
      </c>
      <c r="E738" s="5">
        <v>0.0</v>
      </c>
      <c r="F738" s="5">
        <v>0.0</v>
      </c>
      <c r="G738" s="5">
        <v>0.0</v>
      </c>
      <c r="H738" s="5">
        <v>0.0</v>
      </c>
      <c r="I738" s="5">
        <v>0.0</v>
      </c>
      <c r="J738" s="5">
        <v>0.0</v>
      </c>
      <c r="K738" s="5">
        <v>0.0</v>
      </c>
      <c r="L738" s="5">
        <v>0.0</v>
      </c>
      <c r="M738" s="5">
        <v>0.0</v>
      </c>
      <c r="N738" s="5">
        <v>0.0</v>
      </c>
      <c r="O738" s="5">
        <v>0.0</v>
      </c>
      <c r="P738" s="5">
        <v>0.0</v>
      </c>
      <c r="Q738" s="5">
        <v>0.0</v>
      </c>
      <c r="R738" s="5">
        <v>0.0</v>
      </c>
      <c r="S738" s="5">
        <v>0.0</v>
      </c>
      <c r="T738" s="5">
        <v>0.0</v>
      </c>
      <c r="U738" s="5">
        <v>0.0</v>
      </c>
      <c r="V738" s="5">
        <v>0.0</v>
      </c>
      <c r="W738" s="5">
        <v>0.0</v>
      </c>
      <c r="X738" s="5">
        <v>0.0</v>
      </c>
      <c r="Y738" s="5">
        <v>0.0</v>
      </c>
      <c r="Z738" s="5">
        <v>0.0</v>
      </c>
      <c r="AA738" s="5">
        <v>0.0</v>
      </c>
      <c r="AB738" s="5">
        <v>0.0</v>
      </c>
      <c r="AC738" s="5">
        <v>0.0</v>
      </c>
      <c r="AD738" s="5">
        <v>0.0</v>
      </c>
      <c r="AE738" s="5">
        <v>0.0</v>
      </c>
      <c r="AF738" s="6">
        <f>IFERROR(__xludf.DUMMYFUNCTION("IFERROR(
  VLOOKUP(
    A738,
    IMPORTRANGE(
      ""1ZygntHC1J6IxzKbTidmOyf5nUyW4GCLurHCjexrLm_o        "",
      ""HTMLキャッシュ!A:F""
    ),
    3,
    FALSE
  ),
  0
)
"),45990.83525462963)</f>
        <v>45990.83525</v>
      </c>
      <c r="AG738" s="5"/>
      <c r="AH738" s="5"/>
      <c r="AI738" s="5"/>
      <c r="AJ738" s="5"/>
      <c r="AK738" s="5"/>
      <c r="AL738" s="5"/>
      <c r="AM738" s="5"/>
      <c r="AN738" s="5"/>
      <c r="AO738" s="5"/>
      <c r="AP738" s="5"/>
      <c r="AQ738" s="5"/>
      <c r="AR738" s="3"/>
      <c r="AS738" s="5"/>
      <c r="AT738" s="5"/>
      <c r="AU738" s="5"/>
      <c r="AV738" s="5"/>
      <c r="AW738" s="5"/>
      <c r="AX738" s="5"/>
      <c r="AY738" s="5"/>
      <c r="AZ738" s="7"/>
      <c r="BA738" s="7"/>
    </row>
    <row r="739" ht="16.5" customHeight="1">
      <c r="A739" s="4" t="s">
        <v>1510</v>
      </c>
      <c r="B739" s="5">
        <v>0.0</v>
      </c>
      <c r="C739" s="5">
        <v>0.0</v>
      </c>
      <c r="D739" s="1" t="s">
        <v>1511</v>
      </c>
      <c r="E739" s="5">
        <v>0.0</v>
      </c>
      <c r="F739" s="5">
        <v>0.0</v>
      </c>
      <c r="G739" s="5">
        <v>0.0</v>
      </c>
      <c r="H739" s="5">
        <v>0.0</v>
      </c>
      <c r="I739" s="5">
        <v>0.0</v>
      </c>
      <c r="J739" s="5">
        <v>0.0</v>
      </c>
      <c r="K739" s="5">
        <v>0.0</v>
      </c>
      <c r="L739" s="5">
        <v>0.0</v>
      </c>
      <c r="M739" s="5">
        <v>0.0</v>
      </c>
      <c r="N739" s="5">
        <v>0.0</v>
      </c>
      <c r="O739" s="5">
        <v>0.0</v>
      </c>
      <c r="P739" s="5">
        <v>0.0</v>
      </c>
      <c r="Q739" s="5">
        <v>0.0</v>
      </c>
      <c r="R739" s="5">
        <v>0.0</v>
      </c>
      <c r="S739" s="5">
        <v>0.0</v>
      </c>
      <c r="T739" s="5">
        <v>0.0</v>
      </c>
      <c r="U739" s="5">
        <v>0.0</v>
      </c>
      <c r="V739" s="5">
        <v>0.0</v>
      </c>
      <c r="W739" s="5">
        <v>0.0</v>
      </c>
      <c r="X739" s="5">
        <v>0.0</v>
      </c>
      <c r="Y739" s="5">
        <v>0.0</v>
      </c>
      <c r="Z739" s="5">
        <v>0.0</v>
      </c>
      <c r="AA739" s="5">
        <v>0.0</v>
      </c>
      <c r="AB739" s="5">
        <v>0.0</v>
      </c>
      <c r="AC739" s="5">
        <v>0.0</v>
      </c>
      <c r="AD739" s="5">
        <v>0.0</v>
      </c>
      <c r="AE739" s="5">
        <v>0.0</v>
      </c>
      <c r="AF739" s="6">
        <f>IFERROR(__xludf.DUMMYFUNCTION("IFERROR(
  VLOOKUP(
    A739,
    IMPORTRANGE(
      ""1ZygntHC1J6IxzKbTidmOyf5nUyW4GCLurHCjexrLm_o        "",
      ""HTMLキャッシュ!A:F""
    ),
    3,
    FALSE
  ),
  0
)
"),43838.56885416667)</f>
        <v>43838.56885</v>
      </c>
      <c r="AG739" s="5"/>
      <c r="AH739" s="5"/>
      <c r="AI739" s="5"/>
      <c r="AJ739" s="5"/>
      <c r="AK739" s="5"/>
      <c r="AL739" s="5"/>
      <c r="AM739" s="5"/>
      <c r="AN739" s="5"/>
      <c r="AO739" s="5"/>
      <c r="AP739" s="5"/>
      <c r="AQ739" s="5"/>
      <c r="AR739" s="3"/>
      <c r="AS739" s="5"/>
      <c r="AT739" s="5"/>
      <c r="AU739" s="5"/>
      <c r="AV739" s="5"/>
      <c r="AW739" s="5"/>
      <c r="AX739" s="5"/>
      <c r="AY739" s="5"/>
      <c r="AZ739" s="7"/>
      <c r="BA739" s="7"/>
    </row>
    <row r="740" ht="16.5" customHeight="1">
      <c r="A740" s="4" t="s">
        <v>1512</v>
      </c>
      <c r="B740" s="5">
        <v>0.0</v>
      </c>
      <c r="C740" s="5">
        <v>0.0</v>
      </c>
      <c r="D740" s="1" t="s">
        <v>1513</v>
      </c>
      <c r="E740" s="5">
        <v>0.0</v>
      </c>
      <c r="F740" s="5">
        <v>0.0</v>
      </c>
      <c r="G740" s="5">
        <v>0.0</v>
      </c>
      <c r="H740" s="5">
        <v>0.0</v>
      </c>
      <c r="I740" s="5">
        <v>0.0</v>
      </c>
      <c r="J740" s="5">
        <v>0.0</v>
      </c>
      <c r="K740" s="5">
        <v>0.0</v>
      </c>
      <c r="L740" s="5">
        <v>0.0</v>
      </c>
      <c r="M740" s="5">
        <v>0.0</v>
      </c>
      <c r="N740" s="5">
        <v>0.0</v>
      </c>
      <c r="O740" s="5">
        <v>0.0</v>
      </c>
      <c r="P740" s="5">
        <v>0.0</v>
      </c>
      <c r="Q740" s="5">
        <v>0.0</v>
      </c>
      <c r="R740" s="5">
        <v>0.0</v>
      </c>
      <c r="S740" s="5">
        <v>0.0</v>
      </c>
      <c r="T740" s="5">
        <v>0.0</v>
      </c>
      <c r="U740" s="5">
        <v>0.0</v>
      </c>
      <c r="V740" s="5">
        <v>0.0</v>
      </c>
      <c r="W740" s="5">
        <v>0.0</v>
      </c>
      <c r="X740" s="5">
        <v>0.0</v>
      </c>
      <c r="Y740" s="5">
        <v>0.0</v>
      </c>
      <c r="Z740" s="5">
        <v>0.0</v>
      </c>
      <c r="AA740" s="5">
        <v>0.0</v>
      </c>
      <c r="AB740" s="5">
        <v>0.0</v>
      </c>
      <c r="AC740" s="5">
        <v>0.0</v>
      </c>
      <c r="AD740" s="5">
        <v>0.0</v>
      </c>
      <c r="AE740" s="5">
        <v>0.0</v>
      </c>
      <c r="AF740" s="6">
        <f>IFERROR(__xludf.DUMMYFUNCTION("IFERROR(
  VLOOKUP(
    A740,
    IMPORTRANGE(
      ""1ZygntHC1J6IxzKbTidmOyf5nUyW4GCLurHCjexrLm_o        "",
      ""HTMLキャッシュ!A:F""
    ),
    3,
    FALSE
  ),
  0
)
"),43838.54369212963)</f>
        <v>43838.54369</v>
      </c>
      <c r="AG740" s="5"/>
      <c r="AH740" s="5"/>
      <c r="AI740" s="5"/>
      <c r="AJ740" s="5"/>
      <c r="AK740" s="5"/>
      <c r="AL740" s="5"/>
      <c r="AM740" s="5"/>
      <c r="AN740" s="5"/>
      <c r="AO740" s="5"/>
      <c r="AP740" s="5"/>
      <c r="AQ740" s="5"/>
      <c r="AR740" s="3"/>
      <c r="AS740" s="5"/>
      <c r="AT740" s="5"/>
      <c r="AU740" s="5"/>
      <c r="AV740" s="5"/>
      <c r="AW740" s="5"/>
      <c r="AX740" s="5"/>
      <c r="AY740" s="5"/>
      <c r="AZ740" s="7"/>
      <c r="BA740" s="7"/>
    </row>
    <row r="741" ht="16.5" customHeight="1">
      <c r="A741" s="4" t="s">
        <v>1514</v>
      </c>
      <c r="B741" s="5">
        <v>0.0</v>
      </c>
      <c r="C741" s="5">
        <v>0.0</v>
      </c>
      <c r="D741" s="1" t="s">
        <v>1515</v>
      </c>
      <c r="E741" s="5">
        <v>0.0</v>
      </c>
      <c r="F741" s="5">
        <v>0.0</v>
      </c>
      <c r="G741" s="5">
        <v>0.0</v>
      </c>
      <c r="H741" s="5">
        <v>0.0</v>
      </c>
      <c r="I741" s="5">
        <v>0.0</v>
      </c>
      <c r="J741" s="5">
        <v>0.0</v>
      </c>
      <c r="K741" s="5">
        <v>0.0</v>
      </c>
      <c r="L741" s="5">
        <v>0.0</v>
      </c>
      <c r="M741" s="5">
        <v>0.0</v>
      </c>
      <c r="N741" s="5">
        <v>0.0</v>
      </c>
      <c r="O741" s="5">
        <v>0.0</v>
      </c>
      <c r="P741" s="5">
        <v>0.0</v>
      </c>
      <c r="Q741" s="5">
        <v>0.0</v>
      </c>
      <c r="R741" s="5">
        <v>0.0</v>
      </c>
      <c r="S741" s="5">
        <v>0.0</v>
      </c>
      <c r="T741" s="5">
        <v>0.0</v>
      </c>
      <c r="U741" s="5">
        <v>0.0</v>
      </c>
      <c r="V741" s="5">
        <v>0.0</v>
      </c>
      <c r="W741" s="5">
        <v>0.0</v>
      </c>
      <c r="X741" s="5">
        <v>0.0</v>
      </c>
      <c r="Y741" s="5">
        <v>0.0</v>
      </c>
      <c r="Z741" s="5">
        <v>0.0</v>
      </c>
      <c r="AA741" s="5">
        <v>0.0</v>
      </c>
      <c r="AB741" s="5">
        <v>0.0</v>
      </c>
      <c r="AC741" s="5">
        <v>0.0</v>
      </c>
      <c r="AD741" s="5">
        <v>0.0</v>
      </c>
      <c r="AE741" s="5">
        <v>0.0</v>
      </c>
      <c r="AF741" s="6">
        <f>IFERROR(__xludf.DUMMYFUNCTION("IFERROR(
  VLOOKUP(
    A741,
    IMPORTRANGE(
      ""1ZygntHC1J6IxzKbTidmOyf5nUyW4GCLurHCjexrLm_o        "",
      ""HTMLキャッシュ!A:F""
    ),
    3,
    FALSE
  ),
  0
)
"),46015.58799768519)</f>
        <v>46015.588</v>
      </c>
      <c r="AG741" s="5"/>
      <c r="AH741" s="5"/>
      <c r="AI741" s="5"/>
      <c r="AJ741" s="5"/>
      <c r="AK741" s="5"/>
      <c r="AL741" s="5"/>
      <c r="AM741" s="5"/>
      <c r="AN741" s="5"/>
      <c r="AO741" s="5"/>
      <c r="AP741" s="5"/>
      <c r="AQ741" s="5"/>
      <c r="AR741" s="3"/>
      <c r="AS741" s="5"/>
      <c r="AT741" s="5"/>
      <c r="AU741" s="5"/>
      <c r="AV741" s="5"/>
      <c r="AW741" s="5"/>
      <c r="AX741" s="5"/>
      <c r="AY741" s="5"/>
      <c r="AZ741" s="7"/>
      <c r="BA741" s="7"/>
    </row>
    <row r="742" ht="16.5" customHeight="1">
      <c r="A742" s="4" t="s">
        <v>1516</v>
      </c>
      <c r="B742" s="5">
        <v>0.0</v>
      </c>
      <c r="C742" s="5">
        <v>0.0</v>
      </c>
      <c r="D742" s="1" t="s">
        <v>1517</v>
      </c>
      <c r="E742" s="5">
        <v>0.0</v>
      </c>
      <c r="F742" s="5">
        <v>0.0</v>
      </c>
      <c r="G742" s="5">
        <v>0.0</v>
      </c>
      <c r="H742" s="5">
        <v>0.0</v>
      </c>
      <c r="I742" s="5">
        <v>0.0</v>
      </c>
      <c r="J742" s="5">
        <v>0.0</v>
      </c>
      <c r="K742" s="5">
        <v>0.0</v>
      </c>
      <c r="L742" s="5">
        <v>0.0</v>
      </c>
      <c r="M742" s="5">
        <v>0.0</v>
      </c>
      <c r="N742" s="5">
        <v>0.0</v>
      </c>
      <c r="O742" s="5">
        <v>0.0</v>
      </c>
      <c r="P742" s="5">
        <v>0.0</v>
      </c>
      <c r="Q742" s="5">
        <v>0.0</v>
      </c>
      <c r="R742" s="5">
        <v>0.0</v>
      </c>
      <c r="S742" s="5">
        <v>0.0</v>
      </c>
      <c r="T742" s="5">
        <v>0.0</v>
      </c>
      <c r="U742" s="5">
        <v>0.0</v>
      </c>
      <c r="V742" s="5">
        <v>0.0</v>
      </c>
      <c r="W742" s="5">
        <v>0.0</v>
      </c>
      <c r="X742" s="5">
        <v>0.0</v>
      </c>
      <c r="Y742" s="5">
        <v>0.0</v>
      </c>
      <c r="Z742" s="5">
        <v>0.0</v>
      </c>
      <c r="AA742" s="5">
        <v>0.0</v>
      </c>
      <c r="AB742" s="5">
        <v>0.0</v>
      </c>
      <c r="AC742" s="5">
        <v>0.0</v>
      </c>
      <c r="AD742" s="5">
        <v>0.0</v>
      </c>
      <c r="AE742" s="5">
        <v>0.0</v>
      </c>
      <c r="AF742" s="6">
        <f>IFERROR(__xludf.DUMMYFUNCTION("IFERROR(
  VLOOKUP(
    A742,
    IMPORTRANGE(
      ""1ZygntHC1J6IxzKbTidmOyf5nUyW4GCLurHCjexrLm_o        "",
      ""HTMLキャッシュ!A:F""
    ),
    3,
    FALSE
  ),
  0
)
"),43955.60560185185)</f>
        <v>43955.6056</v>
      </c>
      <c r="AG742" s="5"/>
      <c r="AH742" s="5"/>
      <c r="AI742" s="5"/>
      <c r="AJ742" s="5"/>
      <c r="AK742" s="5"/>
      <c r="AL742" s="5"/>
      <c r="AM742" s="5"/>
      <c r="AN742" s="5"/>
      <c r="AO742" s="5"/>
      <c r="AP742" s="5"/>
      <c r="AQ742" s="5"/>
      <c r="AR742" s="3"/>
      <c r="AS742" s="5"/>
      <c r="AT742" s="5"/>
      <c r="AU742" s="5"/>
      <c r="AV742" s="5"/>
      <c r="AW742" s="5"/>
      <c r="AX742" s="5"/>
      <c r="AY742" s="5"/>
      <c r="AZ742" s="7"/>
      <c r="BA742" s="7"/>
    </row>
    <row r="743" ht="16.5" customHeight="1">
      <c r="A743" s="4" t="s">
        <v>1518</v>
      </c>
      <c r="B743" s="5">
        <v>0.0</v>
      </c>
      <c r="C743" s="5">
        <v>0.0</v>
      </c>
      <c r="D743" s="1" t="s">
        <v>1519</v>
      </c>
      <c r="E743" s="5">
        <v>0.0</v>
      </c>
      <c r="F743" s="5">
        <v>0.0</v>
      </c>
      <c r="G743" s="5">
        <v>0.0</v>
      </c>
      <c r="H743" s="5">
        <v>0.0</v>
      </c>
      <c r="I743" s="5">
        <v>0.0</v>
      </c>
      <c r="J743" s="5">
        <v>0.0</v>
      </c>
      <c r="K743" s="5">
        <v>0.0</v>
      </c>
      <c r="L743" s="5">
        <v>0.0</v>
      </c>
      <c r="M743" s="5">
        <v>0.0</v>
      </c>
      <c r="N743" s="5">
        <v>0.0</v>
      </c>
      <c r="O743" s="5">
        <v>0.0</v>
      </c>
      <c r="P743" s="5">
        <v>0.0</v>
      </c>
      <c r="Q743" s="5">
        <v>0.0</v>
      </c>
      <c r="R743" s="5">
        <v>0.0</v>
      </c>
      <c r="S743" s="5">
        <v>0.0</v>
      </c>
      <c r="T743" s="5">
        <v>0.0</v>
      </c>
      <c r="U743" s="5">
        <v>0.0</v>
      </c>
      <c r="V743" s="5">
        <v>0.0</v>
      </c>
      <c r="W743" s="5">
        <v>0.0</v>
      </c>
      <c r="X743" s="5">
        <v>0.0</v>
      </c>
      <c r="Y743" s="5">
        <v>0.0</v>
      </c>
      <c r="Z743" s="5">
        <v>0.0</v>
      </c>
      <c r="AA743" s="5">
        <v>0.0</v>
      </c>
      <c r="AB743" s="5">
        <v>0.0</v>
      </c>
      <c r="AC743" s="5">
        <v>0.0</v>
      </c>
      <c r="AD743" s="5">
        <v>0.0</v>
      </c>
      <c r="AE743" s="5">
        <v>0.0</v>
      </c>
      <c r="AF743" s="6">
        <f>IFERROR(__xludf.DUMMYFUNCTION("IFERROR(
  VLOOKUP(
    A743,
    IMPORTRANGE(
      ""1ZygntHC1J6IxzKbTidmOyf5nUyW4GCLurHCjexrLm_o        "",
      ""HTMLキャッシュ!A:F""
    ),
    3,
    FALSE
  ),
  0
)
"),46015.588217592594)</f>
        <v>46015.58822</v>
      </c>
      <c r="AG743" s="5"/>
      <c r="AH743" s="5"/>
      <c r="AI743" s="5"/>
      <c r="AJ743" s="5"/>
      <c r="AK743" s="5"/>
      <c r="AL743" s="5"/>
      <c r="AM743" s="5"/>
      <c r="AN743" s="5"/>
      <c r="AO743" s="5"/>
      <c r="AP743" s="5"/>
      <c r="AQ743" s="5"/>
      <c r="AR743" s="3"/>
      <c r="AS743" s="5"/>
      <c r="AT743" s="5"/>
      <c r="AU743" s="5"/>
      <c r="AV743" s="5"/>
      <c r="AW743" s="5"/>
      <c r="AX743" s="5"/>
      <c r="AY743" s="5"/>
      <c r="AZ743" s="7"/>
      <c r="BA743" s="7"/>
    </row>
    <row r="744" ht="16.5" customHeight="1">
      <c r="A744" s="4" t="s">
        <v>1520</v>
      </c>
      <c r="B744" s="5">
        <v>0.0</v>
      </c>
      <c r="C744" s="5">
        <v>0.0</v>
      </c>
      <c r="D744" s="1" t="s">
        <v>1521</v>
      </c>
      <c r="E744" s="5">
        <v>0.0</v>
      </c>
      <c r="F744" s="5">
        <v>0.0</v>
      </c>
      <c r="G744" s="5">
        <v>0.0</v>
      </c>
      <c r="H744" s="5">
        <v>0.0</v>
      </c>
      <c r="I744" s="5">
        <v>0.0</v>
      </c>
      <c r="J744" s="5">
        <v>0.0</v>
      </c>
      <c r="K744" s="5">
        <v>0.0</v>
      </c>
      <c r="L744" s="5">
        <v>0.0</v>
      </c>
      <c r="M744" s="5">
        <v>0.0</v>
      </c>
      <c r="N744" s="5">
        <v>0.0</v>
      </c>
      <c r="O744" s="5">
        <v>0.0</v>
      </c>
      <c r="P744" s="5">
        <v>0.0</v>
      </c>
      <c r="Q744" s="5">
        <v>0.0</v>
      </c>
      <c r="R744" s="5">
        <v>0.0</v>
      </c>
      <c r="S744" s="5">
        <v>0.0</v>
      </c>
      <c r="T744" s="5">
        <v>0.0</v>
      </c>
      <c r="U744" s="5">
        <v>0.0</v>
      </c>
      <c r="V744" s="5">
        <v>0.0</v>
      </c>
      <c r="W744" s="5">
        <v>0.0</v>
      </c>
      <c r="X744" s="5">
        <v>0.0</v>
      </c>
      <c r="Y744" s="5">
        <v>0.0</v>
      </c>
      <c r="Z744" s="5">
        <v>0.0</v>
      </c>
      <c r="AA744" s="5">
        <v>0.0</v>
      </c>
      <c r="AB744" s="5">
        <v>0.0</v>
      </c>
      <c r="AC744" s="5">
        <v>0.0</v>
      </c>
      <c r="AD744" s="5">
        <v>0.0</v>
      </c>
      <c r="AE744" s="5">
        <v>0.0</v>
      </c>
      <c r="AF744" s="6">
        <f>IFERROR(__xludf.DUMMYFUNCTION("IFERROR(
  VLOOKUP(
    A744,
    IMPORTRANGE(
      ""1ZygntHC1J6IxzKbTidmOyf5nUyW4GCLurHCjexrLm_o        "",
      ""HTMLキャッシュ!A:F""
    ),
    3,
    FALSE
  ),
  0
)
"),43467.691157407404)</f>
        <v>43467.69116</v>
      </c>
      <c r="AG744" s="5"/>
      <c r="AH744" s="5"/>
      <c r="AI744" s="5"/>
      <c r="AJ744" s="5"/>
      <c r="AK744" s="5"/>
      <c r="AL744" s="5"/>
      <c r="AM744" s="5"/>
      <c r="AN744" s="5"/>
      <c r="AO744" s="5"/>
      <c r="AP744" s="5"/>
      <c r="AQ744" s="5"/>
      <c r="AR744" s="3"/>
      <c r="AS744" s="5"/>
      <c r="AT744" s="5"/>
      <c r="AU744" s="5"/>
      <c r="AV744" s="5"/>
      <c r="AW744" s="5"/>
      <c r="AX744" s="5"/>
      <c r="AY744" s="5"/>
      <c r="AZ744" s="7"/>
      <c r="BA744" s="7"/>
    </row>
    <row r="745" ht="16.5" customHeight="1">
      <c r="A745" s="4" t="s">
        <v>1522</v>
      </c>
      <c r="B745" s="5">
        <v>0.0</v>
      </c>
      <c r="C745" s="5">
        <v>0.0</v>
      </c>
      <c r="D745" s="1" t="s">
        <v>1523</v>
      </c>
      <c r="E745" s="5">
        <v>0.0</v>
      </c>
      <c r="F745" s="5">
        <v>0.0</v>
      </c>
      <c r="G745" s="5">
        <v>0.0</v>
      </c>
      <c r="H745" s="5">
        <v>0.0</v>
      </c>
      <c r="I745" s="5">
        <v>0.0</v>
      </c>
      <c r="J745" s="5">
        <v>0.0</v>
      </c>
      <c r="K745" s="5">
        <v>0.0</v>
      </c>
      <c r="L745" s="5">
        <v>0.0</v>
      </c>
      <c r="M745" s="5">
        <v>0.0</v>
      </c>
      <c r="N745" s="5">
        <v>0.0</v>
      </c>
      <c r="O745" s="5">
        <v>0.0</v>
      </c>
      <c r="P745" s="5">
        <v>0.0</v>
      </c>
      <c r="Q745" s="5">
        <v>0.0</v>
      </c>
      <c r="R745" s="5">
        <v>0.0</v>
      </c>
      <c r="S745" s="5">
        <v>0.0</v>
      </c>
      <c r="T745" s="5">
        <v>0.0</v>
      </c>
      <c r="U745" s="5">
        <v>0.0</v>
      </c>
      <c r="V745" s="5">
        <v>0.0</v>
      </c>
      <c r="W745" s="5">
        <v>0.0</v>
      </c>
      <c r="X745" s="5">
        <v>0.0</v>
      </c>
      <c r="Y745" s="5">
        <v>0.0</v>
      </c>
      <c r="Z745" s="5">
        <v>0.0</v>
      </c>
      <c r="AA745" s="5">
        <v>0.0</v>
      </c>
      <c r="AB745" s="5">
        <v>0.0</v>
      </c>
      <c r="AC745" s="5">
        <v>0.0</v>
      </c>
      <c r="AD745" s="5">
        <v>0.0</v>
      </c>
      <c r="AE745" s="5">
        <v>0.0</v>
      </c>
      <c r="AF745" s="6">
        <f>IFERROR(__xludf.DUMMYFUNCTION("IFERROR(
  VLOOKUP(
    A745,
    IMPORTRANGE(
      ""1ZygntHC1J6IxzKbTidmOyf5nUyW4GCLurHCjexrLm_o        "",
      ""HTMLキャッシュ!A:F""
    ),
    3,
    FALSE
  ),
  0
)
"),43467.69315972222)</f>
        <v>43467.69316</v>
      </c>
      <c r="AG745" s="5"/>
      <c r="AH745" s="5"/>
      <c r="AI745" s="5"/>
      <c r="AJ745" s="5"/>
      <c r="AK745" s="5"/>
      <c r="AL745" s="5"/>
      <c r="AM745" s="5"/>
      <c r="AN745" s="5"/>
      <c r="AO745" s="5"/>
      <c r="AP745" s="5"/>
      <c r="AQ745" s="5"/>
      <c r="AR745" s="3"/>
      <c r="AS745" s="5"/>
      <c r="AT745" s="5"/>
      <c r="AU745" s="5"/>
      <c r="AV745" s="5"/>
      <c r="AW745" s="5"/>
      <c r="AX745" s="5"/>
      <c r="AY745" s="5"/>
      <c r="AZ745" s="7"/>
      <c r="BA745" s="7"/>
    </row>
    <row r="746" ht="16.5" customHeight="1">
      <c r="A746" s="4" t="s">
        <v>1524</v>
      </c>
      <c r="B746" s="5">
        <v>0.0</v>
      </c>
      <c r="C746" s="5">
        <v>0.0</v>
      </c>
      <c r="D746" s="1" t="s">
        <v>1525</v>
      </c>
      <c r="E746" s="5">
        <v>0.0</v>
      </c>
      <c r="F746" s="5">
        <v>0.0</v>
      </c>
      <c r="G746" s="5">
        <v>0.0</v>
      </c>
      <c r="H746" s="5">
        <v>0.0</v>
      </c>
      <c r="I746" s="5">
        <v>0.0</v>
      </c>
      <c r="J746" s="5">
        <v>0.0</v>
      </c>
      <c r="K746" s="5">
        <v>0.0</v>
      </c>
      <c r="L746" s="5">
        <v>0.0</v>
      </c>
      <c r="M746" s="5">
        <v>0.0</v>
      </c>
      <c r="N746" s="5">
        <v>0.0</v>
      </c>
      <c r="O746" s="5">
        <v>0.0</v>
      </c>
      <c r="P746" s="5">
        <v>0.0</v>
      </c>
      <c r="Q746" s="5">
        <v>0.0</v>
      </c>
      <c r="R746" s="5">
        <v>0.0</v>
      </c>
      <c r="S746" s="5">
        <v>0.0</v>
      </c>
      <c r="T746" s="5">
        <v>0.0</v>
      </c>
      <c r="U746" s="5">
        <v>0.0</v>
      </c>
      <c r="V746" s="5">
        <v>0.0</v>
      </c>
      <c r="W746" s="5">
        <v>0.0</v>
      </c>
      <c r="X746" s="5">
        <v>0.0</v>
      </c>
      <c r="Y746" s="5">
        <v>0.0</v>
      </c>
      <c r="Z746" s="5">
        <v>0.0</v>
      </c>
      <c r="AA746" s="5">
        <v>0.0</v>
      </c>
      <c r="AB746" s="5">
        <v>0.0</v>
      </c>
      <c r="AC746" s="5">
        <v>0.0</v>
      </c>
      <c r="AD746" s="5">
        <v>0.0</v>
      </c>
      <c r="AE746" s="5">
        <v>0.0</v>
      </c>
      <c r="AF746" s="6">
        <f>IFERROR(__xludf.DUMMYFUNCTION("IFERROR(
  VLOOKUP(
    A746,
    IMPORTRANGE(
      ""1ZygntHC1J6IxzKbTidmOyf5nUyW4GCLurHCjexrLm_o        "",
      ""HTMLキャッシュ!A:F""
    ),
    3,
    FALSE
  ),
  0
)
"),43467.696967592594)</f>
        <v>43467.69697</v>
      </c>
      <c r="AG746" s="5"/>
      <c r="AH746" s="5"/>
      <c r="AI746" s="5"/>
      <c r="AJ746" s="5"/>
      <c r="AK746" s="5"/>
      <c r="AL746" s="5"/>
      <c r="AM746" s="5"/>
      <c r="AN746" s="5"/>
      <c r="AO746" s="5"/>
      <c r="AP746" s="5"/>
      <c r="AQ746" s="5"/>
      <c r="AR746" s="3"/>
      <c r="AS746" s="5"/>
      <c r="AT746" s="5"/>
      <c r="AU746" s="5"/>
      <c r="AV746" s="5"/>
      <c r="AW746" s="5"/>
      <c r="AX746" s="5"/>
      <c r="AY746" s="5"/>
      <c r="AZ746" s="7"/>
      <c r="BA746" s="7"/>
    </row>
    <row r="747" ht="16.5" customHeight="1">
      <c r="A747" s="4" t="s">
        <v>1526</v>
      </c>
      <c r="B747" s="5">
        <v>0.0</v>
      </c>
      <c r="C747" s="5">
        <v>0.0</v>
      </c>
      <c r="D747" s="1" t="s">
        <v>1527</v>
      </c>
      <c r="E747" s="5">
        <v>0.0</v>
      </c>
      <c r="F747" s="5">
        <v>0.0</v>
      </c>
      <c r="G747" s="5">
        <v>0.0</v>
      </c>
      <c r="H747" s="5">
        <v>0.0</v>
      </c>
      <c r="I747" s="5">
        <v>0.0</v>
      </c>
      <c r="J747" s="5">
        <v>0.0</v>
      </c>
      <c r="K747" s="5">
        <v>0.0</v>
      </c>
      <c r="L747" s="5">
        <v>0.0</v>
      </c>
      <c r="M747" s="5">
        <v>0.0</v>
      </c>
      <c r="N747" s="5">
        <v>0.0</v>
      </c>
      <c r="O747" s="5">
        <v>0.0</v>
      </c>
      <c r="P747" s="5">
        <v>0.0</v>
      </c>
      <c r="Q747" s="5">
        <v>0.0</v>
      </c>
      <c r="R747" s="5">
        <v>0.0</v>
      </c>
      <c r="S747" s="5">
        <v>0.0</v>
      </c>
      <c r="T747" s="5">
        <v>0.0</v>
      </c>
      <c r="U747" s="5">
        <v>0.0</v>
      </c>
      <c r="V747" s="5">
        <v>0.0</v>
      </c>
      <c r="W747" s="5">
        <v>0.0</v>
      </c>
      <c r="X747" s="5">
        <v>0.0</v>
      </c>
      <c r="Y747" s="5">
        <v>0.0</v>
      </c>
      <c r="Z747" s="5">
        <v>0.0</v>
      </c>
      <c r="AA747" s="5">
        <v>0.0</v>
      </c>
      <c r="AB747" s="5">
        <v>0.0</v>
      </c>
      <c r="AC747" s="5">
        <v>0.0</v>
      </c>
      <c r="AD747" s="5">
        <v>0.0</v>
      </c>
      <c r="AE747" s="5">
        <v>0.0</v>
      </c>
      <c r="AF747" s="6">
        <f>IFERROR(__xludf.DUMMYFUNCTION("IFERROR(
  VLOOKUP(
    A747,
    IMPORTRANGE(
      ""1ZygntHC1J6IxzKbTidmOyf5nUyW4GCLurHCjexrLm_o        "",
      ""HTMLキャッシュ!A:F""
    ),
    3,
    FALSE
  ),
  0
)
"),43500.67297453704)</f>
        <v>43500.67297</v>
      </c>
      <c r="AG747" s="5"/>
      <c r="AH747" s="5"/>
      <c r="AI747" s="5"/>
      <c r="AJ747" s="5"/>
      <c r="AK747" s="5"/>
      <c r="AL747" s="5"/>
      <c r="AM747" s="5"/>
      <c r="AN747" s="5"/>
      <c r="AO747" s="5"/>
      <c r="AP747" s="5"/>
      <c r="AQ747" s="5"/>
      <c r="AR747" s="3"/>
      <c r="AS747" s="5"/>
      <c r="AT747" s="5"/>
      <c r="AU747" s="5"/>
      <c r="AV747" s="5"/>
      <c r="AW747" s="5"/>
      <c r="AX747" s="5"/>
      <c r="AY747" s="5"/>
      <c r="AZ747" s="7"/>
      <c r="BA747" s="7"/>
    </row>
    <row r="748" ht="16.5" customHeight="1">
      <c r="A748" s="4" t="s">
        <v>1528</v>
      </c>
      <c r="B748" s="5">
        <v>0.0</v>
      </c>
      <c r="C748" s="5">
        <v>0.0</v>
      </c>
      <c r="D748" s="1" t="s">
        <v>1529</v>
      </c>
      <c r="E748" s="5">
        <v>0.0</v>
      </c>
      <c r="F748" s="5">
        <v>0.0</v>
      </c>
      <c r="G748" s="5">
        <v>0.0</v>
      </c>
      <c r="H748" s="5">
        <v>0.0</v>
      </c>
      <c r="I748" s="5">
        <v>0.0</v>
      </c>
      <c r="J748" s="5">
        <v>0.0</v>
      </c>
      <c r="K748" s="5">
        <v>0.0</v>
      </c>
      <c r="L748" s="5">
        <v>0.0</v>
      </c>
      <c r="M748" s="5">
        <v>0.0</v>
      </c>
      <c r="N748" s="5">
        <v>0.0</v>
      </c>
      <c r="O748" s="5">
        <v>0.0</v>
      </c>
      <c r="P748" s="5">
        <v>0.0</v>
      </c>
      <c r="Q748" s="5">
        <v>0.0</v>
      </c>
      <c r="R748" s="5">
        <v>0.0</v>
      </c>
      <c r="S748" s="5">
        <v>0.0</v>
      </c>
      <c r="T748" s="5">
        <v>0.0</v>
      </c>
      <c r="U748" s="5">
        <v>0.0</v>
      </c>
      <c r="V748" s="5">
        <v>0.0</v>
      </c>
      <c r="W748" s="5">
        <v>0.0</v>
      </c>
      <c r="X748" s="5">
        <v>0.0</v>
      </c>
      <c r="Y748" s="5">
        <v>0.0</v>
      </c>
      <c r="Z748" s="5">
        <v>0.0</v>
      </c>
      <c r="AA748" s="5">
        <v>0.0</v>
      </c>
      <c r="AB748" s="5">
        <v>0.0</v>
      </c>
      <c r="AC748" s="5">
        <v>0.0</v>
      </c>
      <c r="AD748" s="5">
        <v>0.0</v>
      </c>
      <c r="AE748" s="5">
        <v>0.0</v>
      </c>
      <c r="AF748" s="6">
        <f>IFERROR(__xludf.DUMMYFUNCTION("IFERROR(
  VLOOKUP(
    A748,
    IMPORTRANGE(
      ""1ZygntHC1J6IxzKbTidmOyf5nUyW4GCLurHCjexrLm_o        "",
      ""HTMLキャッシュ!A:F""
    ),
    3,
    FALSE
  ),
  0
)
"),43638.527974537035)</f>
        <v>43638.52797</v>
      </c>
      <c r="AG748" s="5"/>
      <c r="AH748" s="5"/>
      <c r="AI748" s="5"/>
      <c r="AJ748" s="5"/>
      <c r="AK748" s="5"/>
      <c r="AL748" s="5"/>
      <c r="AM748" s="5"/>
      <c r="AN748" s="5"/>
      <c r="AO748" s="5"/>
      <c r="AP748" s="5"/>
      <c r="AQ748" s="5"/>
      <c r="AR748" s="3"/>
      <c r="AS748" s="5"/>
      <c r="AT748" s="5"/>
      <c r="AU748" s="5"/>
      <c r="AV748" s="5"/>
      <c r="AW748" s="5"/>
      <c r="AX748" s="5"/>
      <c r="AY748" s="5"/>
      <c r="AZ748" s="7"/>
      <c r="BA748" s="7"/>
    </row>
    <row r="749" ht="16.5" customHeight="1">
      <c r="A749" s="4" t="s">
        <v>1530</v>
      </c>
      <c r="B749" s="5">
        <v>0.0</v>
      </c>
      <c r="C749" s="5">
        <v>0.0</v>
      </c>
      <c r="D749" s="1" t="s">
        <v>1531</v>
      </c>
      <c r="E749" s="5">
        <v>0.0</v>
      </c>
      <c r="F749" s="5">
        <v>0.0</v>
      </c>
      <c r="G749" s="5">
        <v>0.0</v>
      </c>
      <c r="H749" s="5">
        <v>0.0</v>
      </c>
      <c r="I749" s="5">
        <v>0.0</v>
      </c>
      <c r="J749" s="5">
        <v>0.0</v>
      </c>
      <c r="K749" s="5">
        <v>0.0</v>
      </c>
      <c r="L749" s="5">
        <v>0.0</v>
      </c>
      <c r="M749" s="5">
        <v>0.0</v>
      </c>
      <c r="N749" s="5">
        <v>0.0</v>
      </c>
      <c r="O749" s="5">
        <v>0.0</v>
      </c>
      <c r="P749" s="5">
        <v>0.0</v>
      </c>
      <c r="Q749" s="5">
        <v>0.0</v>
      </c>
      <c r="R749" s="5">
        <v>0.0</v>
      </c>
      <c r="S749" s="5">
        <v>0.0</v>
      </c>
      <c r="T749" s="5">
        <v>0.0</v>
      </c>
      <c r="U749" s="5">
        <v>0.0</v>
      </c>
      <c r="V749" s="5">
        <v>0.0</v>
      </c>
      <c r="W749" s="5">
        <v>0.0</v>
      </c>
      <c r="X749" s="5">
        <v>0.0</v>
      </c>
      <c r="Y749" s="5">
        <v>0.0</v>
      </c>
      <c r="Z749" s="5">
        <v>0.0</v>
      </c>
      <c r="AA749" s="5">
        <v>0.0</v>
      </c>
      <c r="AB749" s="5">
        <v>0.0</v>
      </c>
      <c r="AC749" s="5">
        <v>0.0</v>
      </c>
      <c r="AD749" s="5">
        <v>0.0</v>
      </c>
      <c r="AE749" s="5">
        <v>0.0</v>
      </c>
      <c r="AF749" s="6">
        <f>IFERROR(__xludf.DUMMYFUNCTION("IFERROR(
  VLOOKUP(
    A749,
    IMPORTRANGE(
      ""1ZygntHC1J6IxzKbTidmOyf5nUyW4GCLurHCjexrLm_o        "",
      ""HTMLキャッシュ!A:F""
    ),
    3,
    FALSE
  ),
  0
)
"),43785.56186342592)</f>
        <v>43785.56186</v>
      </c>
      <c r="AG749" s="5"/>
      <c r="AH749" s="5"/>
      <c r="AI749" s="5"/>
      <c r="AJ749" s="5"/>
      <c r="AK749" s="5"/>
      <c r="AL749" s="5"/>
      <c r="AM749" s="5"/>
      <c r="AN749" s="5"/>
      <c r="AO749" s="5"/>
      <c r="AP749" s="5"/>
      <c r="AQ749" s="5"/>
      <c r="AR749" s="3"/>
      <c r="AS749" s="5"/>
      <c r="AT749" s="5"/>
      <c r="AU749" s="5"/>
      <c r="AV749" s="5"/>
      <c r="AW749" s="5"/>
      <c r="AX749" s="5"/>
      <c r="AY749" s="5"/>
      <c r="AZ749" s="7"/>
      <c r="BA749" s="7"/>
    </row>
    <row r="750" ht="16.5" customHeight="1">
      <c r="A750" s="4" t="s">
        <v>1532</v>
      </c>
      <c r="B750" s="5">
        <v>0.0</v>
      </c>
      <c r="C750" s="5">
        <v>0.0</v>
      </c>
      <c r="D750" s="1" t="s">
        <v>1533</v>
      </c>
      <c r="E750" s="5">
        <v>0.0</v>
      </c>
      <c r="F750" s="5">
        <v>0.0</v>
      </c>
      <c r="G750" s="5">
        <v>0.0</v>
      </c>
      <c r="H750" s="5">
        <v>0.0</v>
      </c>
      <c r="I750" s="5">
        <v>0.0</v>
      </c>
      <c r="J750" s="5">
        <v>0.0</v>
      </c>
      <c r="K750" s="5">
        <v>0.0</v>
      </c>
      <c r="L750" s="5">
        <v>0.0</v>
      </c>
      <c r="M750" s="5">
        <v>0.0</v>
      </c>
      <c r="N750" s="5">
        <v>0.0</v>
      </c>
      <c r="O750" s="5">
        <v>0.0</v>
      </c>
      <c r="P750" s="5">
        <v>0.0</v>
      </c>
      <c r="Q750" s="5">
        <v>0.0</v>
      </c>
      <c r="R750" s="5">
        <v>0.0</v>
      </c>
      <c r="S750" s="5">
        <v>0.0</v>
      </c>
      <c r="T750" s="5">
        <v>0.0</v>
      </c>
      <c r="U750" s="5">
        <v>0.0</v>
      </c>
      <c r="V750" s="5">
        <v>0.0</v>
      </c>
      <c r="W750" s="5">
        <v>0.0</v>
      </c>
      <c r="X750" s="5">
        <v>0.0</v>
      </c>
      <c r="Y750" s="5">
        <v>0.0</v>
      </c>
      <c r="Z750" s="5">
        <v>0.0</v>
      </c>
      <c r="AA750" s="5">
        <v>0.0</v>
      </c>
      <c r="AB750" s="5">
        <v>0.0</v>
      </c>
      <c r="AC750" s="5">
        <v>0.0</v>
      </c>
      <c r="AD750" s="5">
        <v>0.0</v>
      </c>
      <c r="AE750" s="5">
        <v>0.0</v>
      </c>
      <c r="AF750" s="6">
        <f>IFERROR(__xludf.DUMMYFUNCTION("IFERROR(
  VLOOKUP(
    A750,
    IMPORTRANGE(
      ""1ZygntHC1J6IxzKbTidmOyf5nUyW4GCLurHCjexrLm_o        "",
      ""HTMLキャッシュ!A:F""
    ),
    3,
    FALSE
  ),
  0
)
"),43791.555972222224)</f>
        <v>43791.55597</v>
      </c>
      <c r="AG750" s="5"/>
      <c r="AH750" s="5"/>
      <c r="AI750" s="5"/>
      <c r="AJ750" s="5"/>
      <c r="AK750" s="5"/>
      <c r="AL750" s="5"/>
      <c r="AM750" s="5"/>
      <c r="AN750" s="5"/>
      <c r="AO750" s="5"/>
      <c r="AP750" s="5"/>
      <c r="AQ750" s="5"/>
      <c r="AR750" s="3"/>
      <c r="AS750" s="5"/>
      <c r="AT750" s="5"/>
      <c r="AU750" s="5"/>
      <c r="AV750" s="5"/>
      <c r="AW750" s="5"/>
      <c r="AX750" s="5"/>
      <c r="AY750" s="5"/>
      <c r="AZ750" s="7"/>
      <c r="BA750" s="7"/>
    </row>
    <row r="751" ht="16.5" customHeight="1">
      <c r="A751" s="4" t="s">
        <v>1534</v>
      </c>
      <c r="B751" s="5">
        <v>1.0</v>
      </c>
      <c r="C751" s="5">
        <v>0.0</v>
      </c>
      <c r="D751" s="1" t="s">
        <v>1535</v>
      </c>
      <c r="E751" s="5">
        <v>0.0</v>
      </c>
      <c r="F751" s="5">
        <v>0.0</v>
      </c>
      <c r="G751" s="5">
        <v>0.0</v>
      </c>
      <c r="H751" s="5">
        <v>0.0</v>
      </c>
      <c r="I751" s="5">
        <v>0.0</v>
      </c>
      <c r="J751" s="5">
        <v>0.0</v>
      </c>
      <c r="K751" s="5">
        <v>0.0</v>
      </c>
      <c r="L751" s="5">
        <v>0.0</v>
      </c>
      <c r="M751" s="5">
        <v>0.0</v>
      </c>
      <c r="N751" s="5">
        <v>0.0</v>
      </c>
      <c r="O751" s="5">
        <v>0.0</v>
      </c>
      <c r="P751" s="5">
        <v>0.0</v>
      </c>
      <c r="Q751" s="5">
        <v>0.0</v>
      </c>
      <c r="R751" s="5">
        <v>0.0</v>
      </c>
      <c r="S751" s="5">
        <v>0.0</v>
      </c>
      <c r="T751" s="5">
        <v>0.0</v>
      </c>
      <c r="U751" s="5">
        <v>0.0</v>
      </c>
      <c r="V751" s="5">
        <v>0.0</v>
      </c>
      <c r="W751" s="5">
        <v>0.0</v>
      </c>
      <c r="X751" s="5">
        <v>0.0</v>
      </c>
      <c r="Y751" s="5">
        <v>0.0</v>
      </c>
      <c r="Z751" s="5">
        <v>0.0</v>
      </c>
      <c r="AA751" s="5">
        <v>0.0</v>
      </c>
      <c r="AB751" s="5">
        <v>0.0</v>
      </c>
      <c r="AC751" s="5">
        <v>0.0</v>
      </c>
      <c r="AD751" s="5">
        <v>0.0</v>
      </c>
      <c r="AE751" s="5">
        <v>0.0</v>
      </c>
      <c r="AF751" s="6">
        <f>IFERROR(__xludf.DUMMYFUNCTION("IFERROR(
  VLOOKUP(
    A751,
    IMPORTRANGE(
      ""1ZygntHC1J6IxzKbTidmOyf5nUyW4GCLurHCjexrLm_o        "",
      ""HTMLキャッシュ!A:F""
    ),
    3,
    FALSE
  ),
  0
)
"),43873.65356481481)</f>
        <v>43873.65356</v>
      </c>
      <c r="AG751" s="5"/>
      <c r="AH751" s="5"/>
      <c r="AI751" s="5"/>
      <c r="AJ751" s="5"/>
      <c r="AK751" s="5"/>
      <c r="AL751" s="5"/>
      <c r="AM751" s="5"/>
      <c r="AN751" s="5"/>
      <c r="AO751" s="5"/>
      <c r="AP751" s="5"/>
      <c r="AQ751" s="5"/>
      <c r="AR751" s="3"/>
      <c r="AS751" s="5"/>
      <c r="AT751" s="5"/>
      <c r="AU751" s="5"/>
      <c r="AV751" s="5"/>
      <c r="AW751" s="5"/>
      <c r="AX751" s="5"/>
      <c r="AY751" s="5"/>
      <c r="AZ751" s="7"/>
      <c r="BA751" s="7"/>
    </row>
    <row r="752" ht="16.5" customHeight="1">
      <c r="A752" s="4" t="s">
        <v>1536</v>
      </c>
      <c r="B752" s="5">
        <v>0.0</v>
      </c>
      <c r="C752" s="5">
        <v>0.0</v>
      </c>
      <c r="D752" s="1" t="s">
        <v>1537</v>
      </c>
      <c r="E752" s="5">
        <v>0.0</v>
      </c>
      <c r="F752" s="5">
        <v>0.0</v>
      </c>
      <c r="G752" s="5">
        <v>0.0</v>
      </c>
      <c r="H752" s="5">
        <v>0.0</v>
      </c>
      <c r="I752" s="5">
        <v>0.0</v>
      </c>
      <c r="J752" s="5">
        <v>0.0</v>
      </c>
      <c r="K752" s="5">
        <v>0.0</v>
      </c>
      <c r="L752" s="5">
        <v>0.0</v>
      </c>
      <c r="M752" s="5">
        <v>0.0</v>
      </c>
      <c r="N752" s="5">
        <v>0.0</v>
      </c>
      <c r="O752" s="5">
        <v>0.0</v>
      </c>
      <c r="P752" s="5">
        <v>0.0</v>
      </c>
      <c r="Q752" s="5">
        <v>0.0</v>
      </c>
      <c r="R752" s="5">
        <v>0.0</v>
      </c>
      <c r="S752" s="5">
        <v>0.0</v>
      </c>
      <c r="T752" s="5">
        <v>0.0</v>
      </c>
      <c r="U752" s="5">
        <v>0.0</v>
      </c>
      <c r="V752" s="5">
        <v>0.0</v>
      </c>
      <c r="W752" s="5">
        <v>0.0</v>
      </c>
      <c r="X752" s="5">
        <v>0.0</v>
      </c>
      <c r="Y752" s="5">
        <v>0.0</v>
      </c>
      <c r="Z752" s="5">
        <v>0.0</v>
      </c>
      <c r="AA752" s="5">
        <v>0.0</v>
      </c>
      <c r="AB752" s="5">
        <v>0.0</v>
      </c>
      <c r="AC752" s="5">
        <v>0.0</v>
      </c>
      <c r="AD752" s="5">
        <v>0.0</v>
      </c>
      <c r="AE752" s="5">
        <v>0.0</v>
      </c>
      <c r="AF752" s="6">
        <f>IFERROR(__xludf.DUMMYFUNCTION("IFERROR(
  VLOOKUP(
    A752,
    IMPORTRANGE(
      ""1ZygntHC1J6IxzKbTidmOyf5nUyW4GCLurHCjexrLm_o        "",
      ""HTMLキャッシュ!A:F""
    ),
    3,
    FALSE
  ),
  0
)
"),43967.53219907408)</f>
        <v>43967.5322</v>
      </c>
      <c r="AG752" s="5"/>
      <c r="AH752" s="5"/>
      <c r="AI752" s="5"/>
      <c r="AJ752" s="5"/>
      <c r="AK752" s="5"/>
      <c r="AL752" s="5"/>
      <c r="AM752" s="5"/>
      <c r="AN752" s="5"/>
      <c r="AO752" s="5"/>
      <c r="AP752" s="5"/>
      <c r="AQ752" s="5"/>
      <c r="AR752" s="3"/>
      <c r="AS752" s="5"/>
      <c r="AT752" s="5"/>
      <c r="AU752" s="5"/>
      <c r="AV752" s="5"/>
      <c r="AW752" s="5"/>
      <c r="AX752" s="5"/>
      <c r="AY752" s="5"/>
      <c r="AZ752" s="7"/>
      <c r="BA752" s="7"/>
    </row>
    <row r="753" ht="16.5" customHeight="1">
      <c r="A753" s="4" t="s">
        <v>1538</v>
      </c>
      <c r="B753" s="5">
        <v>0.0</v>
      </c>
      <c r="C753" s="5">
        <v>0.0</v>
      </c>
      <c r="D753" s="1" t="s">
        <v>1539</v>
      </c>
      <c r="E753" s="5">
        <v>0.0</v>
      </c>
      <c r="F753" s="5">
        <v>0.0</v>
      </c>
      <c r="G753" s="5">
        <v>0.0</v>
      </c>
      <c r="H753" s="5">
        <v>0.0</v>
      </c>
      <c r="I753" s="5">
        <v>0.0</v>
      </c>
      <c r="J753" s="5">
        <v>0.0</v>
      </c>
      <c r="K753" s="5">
        <v>0.0</v>
      </c>
      <c r="L753" s="5">
        <v>0.0</v>
      </c>
      <c r="M753" s="5">
        <v>0.0</v>
      </c>
      <c r="N753" s="5">
        <v>0.0</v>
      </c>
      <c r="O753" s="5">
        <v>0.0</v>
      </c>
      <c r="P753" s="5">
        <v>0.0</v>
      </c>
      <c r="Q753" s="5">
        <v>0.0</v>
      </c>
      <c r="R753" s="5">
        <v>0.0</v>
      </c>
      <c r="S753" s="5">
        <v>0.0</v>
      </c>
      <c r="T753" s="5">
        <v>0.0</v>
      </c>
      <c r="U753" s="5">
        <v>0.0</v>
      </c>
      <c r="V753" s="5">
        <v>0.0</v>
      </c>
      <c r="W753" s="5">
        <v>0.0</v>
      </c>
      <c r="X753" s="5">
        <v>0.0</v>
      </c>
      <c r="Y753" s="5">
        <v>0.0</v>
      </c>
      <c r="Z753" s="5">
        <v>0.0</v>
      </c>
      <c r="AA753" s="5">
        <v>0.0</v>
      </c>
      <c r="AB753" s="5">
        <v>0.0</v>
      </c>
      <c r="AC753" s="5">
        <v>0.0</v>
      </c>
      <c r="AD753" s="5">
        <v>0.0</v>
      </c>
      <c r="AE753" s="5">
        <v>0.0</v>
      </c>
      <c r="AF753" s="6">
        <f>IFERROR(__xludf.DUMMYFUNCTION("IFERROR(
  VLOOKUP(
    A753,
    IMPORTRANGE(
      ""1ZygntHC1J6IxzKbTidmOyf5nUyW4GCLurHCjexrLm_o        "",
      ""HTMLキャッシュ!A:F""
    ),
    3,
    FALSE
  ),
  0
)
"),43967.55451388889)</f>
        <v>43967.55451</v>
      </c>
      <c r="AG753" s="5"/>
      <c r="AH753" s="5"/>
      <c r="AI753" s="5"/>
      <c r="AJ753" s="5"/>
      <c r="AK753" s="5"/>
      <c r="AL753" s="5"/>
      <c r="AM753" s="5"/>
      <c r="AN753" s="5"/>
      <c r="AO753" s="5"/>
      <c r="AP753" s="5"/>
      <c r="AQ753" s="5"/>
      <c r="AR753" s="3"/>
      <c r="AS753" s="5"/>
      <c r="AT753" s="5"/>
      <c r="AU753" s="5"/>
      <c r="AV753" s="5"/>
      <c r="AW753" s="5"/>
      <c r="AX753" s="5"/>
      <c r="AY753" s="5"/>
      <c r="AZ753" s="7"/>
      <c r="BA753" s="7"/>
    </row>
    <row r="754" ht="16.5" customHeight="1">
      <c r="A754" s="4" t="s">
        <v>1540</v>
      </c>
      <c r="B754" s="5">
        <v>0.0</v>
      </c>
      <c r="C754" s="5">
        <v>0.0</v>
      </c>
      <c r="D754" s="1" t="s">
        <v>1541</v>
      </c>
      <c r="E754" s="5">
        <v>0.0</v>
      </c>
      <c r="F754" s="5">
        <v>0.0</v>
      </c>
      <c r="G754" s="5">
        <v>0.0</v>
      </c>
      <c r="H754" s="5">
        <v>0.0</v>
      </c>
      <c r="I754" s="5">
        <v>0.0</v>
      </c>
      <c r="J754" s="5">
        <v>0.0</v>
      </c>
      <c r="K754" s="5">
        <v>0.0</v>
      </c>
      <c r="L754" s="5">
        <v>0.0</v>
      </c>
      <c r="M754" s="5">
        <v>0.0</v>
      </c>
      <c r="N754" s="5">
        <v>0.0</v>
      </c>
      <c r="O754" s="5">
        <v>0.0</v>
      </c>
      <c r="P754" s="5">
        <v>0.0</v>
      </c>
      <c r="Q754" s="5">
        <v>0.0</v>
      </c>
      <c r="R754" s="5">
        <v>0.0</v>
      </c>
      <c r="S754" s="5">
        <v>0.0</v>
      </c>
      <c r="T754" s="5">
        <v>0.0</v>
      </c>
      <c r="U754" s="5">
        <v>0.0</v>
      </c>
      <c r="V754" s="5">
        <v>0.0</v>
      </c>
      <c r="W754" s="5">
        <v>0.0</v>
      </c>
      <c r="X754" s="5">
        <v>0.0</v>
      </c>
      <c r="Y754" s="5">
        <v>0.0</v>
      </c>
      <c r="Z754" s="5">
        <v>0.0</v>
      </c>
      <c r="AA754" s="5">
        <v>0.0</v>
      </c>
      <c r="AB754" s="5">
        <v>0.0</v>
      </c>
      <c r="AC754" s="5">
        <v>0.0</v>
      </c>
      <c r="AD754" s="5">
        <v>0.0</v>
      </c>
      <c r="AE754" s="5">
        <v>0.0</v>
      </c>
      <c r="AF754" s="6">
        <f>IFERROR(__xludf.DUMMYFUNCTION("IFERROR(
  VLOOKUP(
    A754,
    IMPORTRANGE(
      ""1ZygntHC1J6IxzKbTidmOyf5nUyW4GCLurHCjexrLm_o        "",
      ""HTMLキャッシュ!A:F""
    ),
    3,
    FALSE
  ),
  0
)
"),43980.513240740744)</f>
        <v>43980.51324</v>
      </c>
      <c r="AG754" s="5"/>
      <c r="AH754" s="5"/>
      <c r="AI754" s="5"/>
      <c r="AJ754" s="5"/>
      <c r="AK754" s="5"/>
      <c r="AL754" s="5"/>
      <c r="AM754" s="5"/>
      <c r="AN754" s="5"/>
      <c r="AO754" s="5"/>
      <c r="AP754" s="5"/>
      <c r="AQ754" s="5"/>
      <c r="AR754" s="3"/>
      <c r="AS754" s="5"/>
      <c r="AT754" s="5"/>
      <c r="AU754" s="5"/>
      <c r="AV754" s="5"/>
      <c r="AW754" s="5"/>
      <c r="AX754" s="5"/>
      <c r="AY754" s="5"/>
      <c r="AZ754" s="7"/>
      <c r="BA754" s="7"/>
    </row>
    <row r="755" ht="16.5" customHeight="1">
      <c r="A755" s="4" t="s">
        <v>1542</v>
      </c>
      <c r="B755" s="5">
        <v>0.0</v>
      </c>
      <c r="C755" s="5">
        <v>0.0</v>
      </c>
      <c r="D755" s="1" t="s">
        <v>1543</v>
      </c>
      <c r="E755" s="5">
        <v>0.0</v>
      </c>
      <c r="F755" s="5">
        <v>0.0</v>
      </c>
      <c r="G755" s="5">
        <v>0.0</v>
      </c>
      <c r="H755" s="5">
        <v>0.0</v>
      </c>
      <c r="I755" s="5">
        <v>0.0</v>
      </c>
      <c r="J755" s="5">
        <v>0.0</v>
      </c>
      <c r="K755" s="5">
        <v>0.0</v>
      </c>
      <c r="L755" s="5">
        <v>0.0</v>
      </c>
      <c r="M755" s="5">
        <v>0.0</v>
      </c>
      <c r="N755" s="5">
        <v>0.0</v>
      </c>
      <c r="O755" s="5">
        <v>0.0</v>
      </c>
      <c r="P755" s="5">
        <v>0.0</v>
      </c>
      <c r="Q755" s="5">
        <v>0.0</v>
      </c>
      <c r="R755" s="5">
        <v>0.0</v>
      </c>
      <c r="S755" s="5">
        <v>0.0</v>
      </c>
      <c r="T755" s="5">
        <v>0.0</v>
      </c>
      <c r="U755" s="5">
        <v>0.0</v>
      </c>
      <c r="V755" s="5">
        <v>0.0</v>
      </c>
      <c r="W755" s="5">
        <v>0.0</v>
      </c>
      <c r="X755" s="5">
        <v>0.0</v>
      </c>
      <c r="Y755" s="5">
        <v>0.0</v>
      </c>
      <c r="Z755" s="5">
        <v>0.0</v>
      </c>
      <c r="AA755" s="5">
        <v>0.0</v>
      </c>
      <c r="AB755" s="5">
        <v>0.0</v>
      </c>
      <c r="AC755" s="5">
        <v>0.0</v>
      </c>
      <c r="AD755" s="5">
        <v>0.0</v>
      </c>
      <c r="AE755" s="5">
        <v>0.0</v>
      </c>
      <c r="AF755" s="6">
        <f>IFERROR(__xludf.DUMMYFUNCTION("IFERROR(
  VLOOKUP(
    A755,
    IMPORTRANGE(
      ""1ZygntHC1J6IxzKbTidmOyf5nUyW4GCLurHCjexrLm_o        "",
      ""HTMLキャッシュ!A:F""
    ),
    3,
    FALSE
  ),
  0
)
"),44126.53293981482)</f>
        <v>44126.53294</v>
      </c>
      <c r="AG755" s="5"/>
      <c r="AH755" s="5"/>
      <c r="AI755" s="5"/>
      <c r="AJ755" s="5"/>
      <c r="AK755" s="5"/>
      <c r="AL755" s="5"/>
      <c r="AM755" s="5"/>
      <c r="AN755" s="5"/>
      <c r="AO755" s="5"/>
      <c r="AP755" s="5"/>
      <c r="AQ755" s="5"/>
      <c r="AR755" s="3"/>
      <c r="AS755" s="5"/>
      <c r="AT755" s="5"/>
      <c r="AU755" s="5"/>
      <c r="AV755" s="5"/>
      <c r="AW755" s="5"/>
      <c r="AX755" s="5"/>
      <c r="AY755" s="5"/>
      <c r="AZ755" s="7"/>
      <c r="BA755" s="7"/>
    </row>
    <row r="756" ht="16.5" customHeight="1">
      <c r="A756" s="4" t="s">
        <v>1544</v>
      </c>
      <c r="B756" s="5">
        <v>0.0</v>
      </c>
      <c r="C756" s="5">
        <v>0.0</v>
      </c>
      <c r="D756" s="1" t="s">
        <v>1545</v>
      </c>
      <c r="E756" s="5">
        <v>0.0</v>
      </c>
      <c r="F756" s="5">
        <v>0.0</v>
      </c>
      <c r="G756" s="5">
        <v>0.0</v>
      </c>
      <c r="H756" s="5">
        <v>0.0</v>
      </c>
      <c r="I756" s="5">
        <v>0.0</v>
      </c>
      <c r="J756" s="5">
        <v>0.0</v>
      </c>
      <c r="K756" s="5">
        <v>0.0</v>
      </c>
      <c r="L756" s="5">
        <v>0.0</v>
      </c>
      <c r="M756" s="5">
        <v>0.0</v>
      </c>
      <c r="N756" s="5">
        <v>0.0</v>
      </c>
      <c r="O756" s="5">
        <v>0.0</v>
      </c>
      <c r="P756" s="5">
        <v>0.0</v>
      </c>
      <c r="Q756" s="5">
        <v>0.0</v>
      </c>
      <c r="R756" s="5">
        <v>0.0</v>
      </c>
      <c r="S756" s="5">
        <v>0.0</v>
      </c>
      <c r="T756" s="5">
        <v>0.0</v>
      </c>
      <c r="U756" s="5">
        <v>0.0</v>
      </c>
      <c r="V756" s="5">
        <v>0.0</v>
      </c>
      <c r="W756" s="5">
        <v>0.0</v>
      </c>
      <c r="X756" s="5">
        <v>0.0</v>
      </c>
      <c r="Y756" s="5">
        <v>0.0</v>
      </c>
      <c r="Z756" s="5">
        <v>0.0</v>
      </c>
      <c r="AA756" s="5">
        <v>0.0</v>
      </c>
      <c r="AB756" s="5">
        <v>0.0</v>
      </c>
      <c r="AC756" s="5">
        <v>0.0</v>
      </c>
      <c r="AD756" s="5">
        <v>0.0</v>
      </c>
      <c r="AE756" s="5">
        <v>0.0</v>
      </c>
      <c r="AF756" s="6">
        <f>IFERROR(__xludf.DUMMYFUNCTION("IFERROR(
  VLOOKUP(
    A756,
    IMPORTRANGE(
      ""1ZygntHC1J6IxzKbTidmOyf5nUyW4GCLurHCjexrLm_o        "",
      ""HTMLキャッシュ!A:F""
    ),
    3,
    FALSE
  ),
  0
)
"),45597.67020833334)</f>
        <v>45597.67021</v>
      </c>
      <c r="AG756" s="5"/>
      <c r="AH756" s="5"/>
      <c r="AI756" s="5"/>
      <c r="AJ756" s="5"/>
      <c r="AK756" s="5"/>
      <c r="AL756" s="5"/>
      <c r="AM756" s="5"/>
      <c r="AN756" s="5"/>
      <c r="AO756" s="5"/>
      <c r="AP756" s="5"/>
      <c r="AQ756" s="5"/>
      <c r="AR756" s="3"/>
      <c r="AS756" s="5"/>
      <c r="AT756" s="5"/>
      <c r="AU756" s="5"/>
      <c r="AV756" s="5"/>
      <c r="AW756" s="5"/>
      <c r="AX756" s="5"/>
      <c r="AY756" s="5"/>
      <c r="AZ756" s="7"/>
      <c r="BA756" s="7"/>
    </row>
    <row r="757" ht="16.5" customHeight="1">
      <c r="A757" s="4" t="s">
        <v>1546</v>
      </c>
      <c r="B757" s="5">
        <v>0.0</v>
      </c>
      <c r="C757" s="5">
        <v>0.0</v>
      </c>
      <c r="D757" s="1" t="s">
        <v>1547</v>
      </c>
      <c r="E757" s="5">
        <v>0.0</v>
      </c>
      <c r="F757" s="5">
        <v>0.0</v>
      </c>
      <c r="G757" s="5">
        <v>0.0</v>
      </c>
      <c r="H757" s="5">
        <v>0.0</v>
      </c>
      <c r="I757" s="5">
        <v>0.0</v>
      </c>
      <c r="J757" s="5">
        <v>0.0</v>
      </c>
      <c r="K757" s="5">
        <v>0.0</v>
      </c>
      <c r="L757" s="5">
        <v>0.0</v>
      </c>
      <c r="M757" s="5">
        <v>0.0</v>
      </c>
      <c r="N757" s="5">
        <v>0.0</v>
      </c>
      <c r="O757" s="5">
        <v>0.0</v>
      </c>
      <c r="P757" s="5">
        <v>0.0</v>
      </c>
      <c r="Q757" s="5">
        <v>0.0</v>
      </c>
      <c r="R757" s="5">
        <v>0.0</v>
      </c>
      <c r="S757" s="5">
        <v>0.0</v>
      </c>
      <c r="T757" s="5">
        <v>0.0</v>
      </c>
      <c r="U757" s="5">
        <v>0.0</v>
      </c>
      <c r="V757" s="5">
        <v>0.0</v>
      </c>
      <c r="W757" s="5">
        <v>0.0</v>
      </c>
      <c r="X757" s="5">
        <v>0.0</v>
      </c>
      <c r="Y757" s="5">
        <v>0.0</v>
      </c>
      <c r="Z757" s="5">
        <v>0.0</v>
      </c>
      <c r="AA757" s="5">
        <v>0.0</v>
      </c>
      <c r="AB757" s="5">
        <v>0.0</v>
      </c>
      <c r="AC757" s="5">
        <v>0.0</v>
      </c>
      <c r="AD757" s="5">
        <v>0.0</v>
      </c>
      <c r="AE757" s="5">
        <v>0.0</v>
      </c>
      <c r="AF757" s="6">
        <f>IFERROR(__xludf.DUMMYFUNCTION("IFERROR(
  VLOOKUP(
    A757,
    IMPORTRANGE(
      ""1ZygntHC1J6IxzKbTidmOyf5nUyW4GCLurHCjexrLm_o        "",
      ""HTMLキャッシュ!A:F""
    ),
    3,
    FALSE
  ),
  0
)
"),44263.668391203704)</f>
        <v>44263.66839</v>
      </c>
      <c r="AG757" s="5"/>
      <c r="AH757" s="5"/>
      <c r="AI757" s="5"/>
      <c r="AJ757" s="5"/>
      <c r="AK757" s="5"/>
      <c r="AL757" s="5"/>
      <c r="AM757" s="5"/>
      <c r="AN757" s="5"/>
      <c r="AO757" s="5"/>
      <c r="AP757" s="5"/>
      <c r="AQ757" s="5"/>
      <c r="AR757" s="3"/>
      <c r="AS757" s="5"/>
      <c r="AT757" s="5"/>
      <c r="AU757" s="5"/>
      <c r="AV757" s="5"/>
      <c r="AW757" s="5"/>
      <c r="AX757" s="5"/>
      <c r="AY757" s="5"/>
      <c r="AZ757" s="7"/>
      <c r="BA757" s="7"/>
    </row>
    <row r="758" ht="16.5" customHeight="1">
      <c r="A758" s="4" t="s">
        <v>1548</v>
      </c>
      <c r="B758" s="5">
        <v>0.0</v>
      </c>
      <c r="C758" s="5">
        <v>0.0</v>
      </c>
      <c r="D758" s="1" t="s">
        <v>1549</v>
      </c>
      <c r="E758" s="5">
        <v>0.0</v>
      </c>
      <c r="F758" s="5">
        <v>0.0</v>
      </c>
      <c r="G758" s="5">
        <v>0.0</v>
      </c>
      <c r="H758" s="5">
        <v>0.0</v>
      </c>
      <c r="I758" s="5">
        <v>0.0</v>
      </c>
      <c r="J758" s="5">
        <v>0.0</v>
      </c>
      <c r="K758" s="5">
        <v>0.0</v>
      </c>
      <c r="L758" s="5">
        <v>0.0</v>
      </c>
      <c r="M758" s="5">
        <v>0.0</v>
      </c>
      <c r="N758" s="5">
        <v>0.0</v>
      </c>
      <c r="O758" s="5">
        <v>0.0</v>
      </c>
      <c r="P758" s="5">
        <v>0.0</v>
      </c>
      <c r="Q758" s="5">
        <v>0.0</v>
      </c>
      <c r="R758" s="5">
        <v>0.0</v>
      </c>
      <c r="S758" s="5">
        <v>0.0</v>
      </c>
      <c r="T758" s="5">
        <v>0.0</v>
      </c>
      <c r="U758" s="5">
        <v>0.0</v>
      </c>
      <c r="V758" s="5">
        <v>0.0</v>
      </c>
      <c r="W758" s="5">
        <v>0.0</v>
      </c>
      <c r="X758" s="5">
        <v>0.0</v>
      </c>
      <c r="Y758" s="5">
        <v>0.0</v>
      </c>
      <c r="Z758" s="5">
        <v>0.0</v>
      </c>
      <c r="AA758" s="5">
        <v>0.0</v>
      </c>
      <c r="AB758" s="5">
        <v>0.0</v>
      </c>
      <c r="AC758" s="5">
        <v>0.0</v>
      </c>
      <c r="AD758" s="5">
        <v>0.0</v>
      </c>
      <c r="AE758" s="5">
        <v>0.0</v>
      </c>
      <c r="AF758" s="6">
        <f>IFERROR(__xludf.DUMMYFUNCTION("IFERROR(
  VLOOKUP(
    A758,
    IMPORTRANGE(
      ""1ZygntHC1J6IxzKbTidmOyf5nUyW4GCLurHCjexrLm_o        "",
      ""HTMLキャッシュ!A:F""
    ),
    3,
    FALSE
  ),
  0
)
"),44292.46417824074)</f>
        <v>44292.46418</v>
      </c>
      <c r="AG758" s="5"/>
      <c r="AH758" s="5"/>
      <c r="AI758" s="5"/>
      <c r="AJ758" s="5"/>
      <c r="AK758" s="5"/>
      <c r="AL758" s="5"/>
      <c r="AM758" s="5"/>
      <c r="AN758" s="5"/>
      <c r="AO758" s="5"/>
      <c r="AP758" s="5"/>
      <c r="AQ758" s="5"/>
      <c r="AR758" s="3"/>
      <c r="AS758" s="5"/>
      <c r="AT758" s="5"/>
      <c r="AU758" s="5"/>
      <c r="AV758" s="5"/>
      <c r="AW758" s="5"/>
      <c r="AX758" s="5"/>
      <c r="AY758" s="5"/>
      <c r="AZ758" s="7"/>
      <c r="BA758" s="7"/>
    </row>
    <row r="759" ht="16.5" customHeight="1">
      <c r="A759" s="4" t="s">
        <v>1550</v>
      </c>
      <c r="B759" s="5">
        <v>0.0</v>
      </c>
      <c r="C759" s="5">
        <v>0.0</v>
      </c>
      <c r="D759" s="1" t="s">
        <v>1551</v>
      </c>
      <c r="E759" s="5">
        <v>0.0</v>
      </c>
      <c r="F759" s="5">
        <v>0.0</v>
      </c>
      <c r="G759" s="5">
        <v>0.0</v>
      </c>
      <c r="H759" s="5">
        <v>0.0</v>
      </c>
      <c r="I759" s="5">
        <v>0.0</v>
      </c>
      <c r="J759" s="5">
        <v>0.0</v>
      </c>
      <c r="K759" s="5">
        <v>0.0</v>
      </c>
      <c r="L759" s="5">
        <v>0.0</v>
      </c>
      <c r="M759" s="5">
        <v>0.0</v>
      </c>
      <c r="N759" s="5">
        <v>0.0</v>
      </c>
      <c r="O759" s="5">
        <v>0.0</v>
      </c>
      <c r="P759" s="5">
        <v>0.0</v>
      </c>
      <c r="Q759" s="5">
        <v>0.0</v>
      </c>
      <c r="R759" s="5">
        <v>0.0</v>
      </c>
      <c r="S759" s="5">
        <v>0.0</v>
      </c>
      <c r="T759" s="5">
        <v>0.0</v>
      </c>
      <c r="U759" s="5">
        <v>0.0</v>
      </c>
      <c r="V759" s="5">
        <v>0.0</v>
      </c>
      <c r="W759" s="5">
        <v>0.0</v>
      </c>
      <c r="X759" s="5">
        <v>0.0</v>
      </c>
      <c r="Y759" s="5">
        <v>0.0</v>
      </c>
      <c r="Z759" s="5">
        <v>0.0</v>
      </c>
      <c r="AA759" s="5">
        <v>0.0</v>
      </c>
      <c r="AB759" s="5">
        <v>0.0</v>
      </c>
      <c r="AC759" s="5">
        <v>0.0</v>
      </c>
      <c r="AD759" s="5">
        <v>0.0</v>
      </c>
      <c r="AE759" s="5">
        <v>0.0</v>
      </c>
      <c r="AF759" s="6">
        <f>IFERROR(__xludf.DUMMYFUNCTION("IFERROR(
  VLOOKUP(
    A759,
    IMPORTRANGE(
      ""1ZygntHC1J6IxzKbTidmOyf5nUyW4GCLurHCjexrLm_o        "",
      ""HTMLキャッシュ!A:F""
    ),
    3,
    FALSE
  ),
  0
)
"),44292.45773148148)</f>
        <v>44292.45773</v>
      </c>
      <c r="AG759" s="5"/>
      <c r="AH759" s="5"/>
      <c r="AI759" s="5"/>
      <c r="AJ759" s="5"/>
      <c r="AK759" s="5"/>
      <c r="AL759" s="5"/>
      <c r="AM759" s="5"/>
      <c r="AN759" s="5"/>
      <c r="AO759" s="5"/>
      <c r="AP759" s="5"/>
      <c r="AQ759" s="5"/>
      <c r="AR759" s="3"/>
      <c r="AS759" s="5"/>
      <c r="AT759" s="5"/>
      <c r="AU759" s="5"/>
      <c r="AV759" s="5"/>
      <c r="AW759" s="5"/>
      <c r="AX759" s="5"/>
      <c r="AY759" s="5"/>
      <c r="AZ759" s="7"/>
      <c r="BA759" s="7"/>
    </row>
    <row r="760" ht="16.5" customHeight="1">
      <c r="A760" s="4" t="s">
        <v>1552</v>
      </c>
      <c r="B760" s="5">
        <v>0.0</v>
      </c>
      <c r="C760" s="5">
        <v>0.0</v>
      </c>
      <c r="D760" s="1" t="s">
        <v>1553</v>
      </c>
      <c r="E760" s="5">
        <v>0.0</v>
      </c>
      <c r="F760" s="5">
        <v>0.0</v>
      </c>
      <c r="G760" s="5">
        <v>0.0</v>
      </c>
      <c r="H760" s="5">
        <v>0.0</v>
      </c>
      <c r="I760" s="5">
        <v>0.0</v>
      </c>
      <c r="J760" s="5">
        <v>0.0</v>
      </c>
      <c r="K760" s="5">
        <v>0.0</v>
      </c>
      <c r="L760" s="5">
        <v>0.0</v>
      </c>
      <c r="M760" s="5">
        <v>0.0</v>
      </c>
      <c r="N760" s="5">
        <v>0.0</v>
      </c>
      <c r="O760" s="5">
        <v>0.0</v>
      </c>
      <c r="P760" s="5">
        <v>0.0</v>
      </c>
      <c r="Q760" s="5">
        <v>0.0</v>
      </c>
      <c r="R760" s="5">
        <v>0.0</v>
      </c>
      <c r="S760" s="5">
        <v>0.0</v>
      </c>
      <c r="T760" s="5">
        <v>0.0</v>
      </c>
      <c r="U760" s="5">
        <v>0.0</v>
      </c>
      <c r="V760" s="5">
        <v>0.0</v>
      </c>
      <c r="W760" s="5">
        <v>0.0</v>
      </c>
      <c r="X760" s="5">
        <v>0.0</v>
      </c>
      <c r="Y760" s="5">
        <v>0.0</v>
      </c>
      <c r="Z760" s="5">
        <v>0.0</v>
      </c>
      <c r="AA760" s="5">
        <v>0.0</v>
      </c>
      <c r="AB760" s="5">
        <v>0.0</v>
      </c>
      <c r="AC760" s="5">
        <v>0.0</v>
      </c>
      <c r="AD760" s="5">
        <v>0.0</v>
      </c>
      <c r="AE760" s="5">
        <v>0.0</v>
      </c>
      <c r="AF760" s="6">
        <f>IFERROR(__xludf.DUMMYFUNCTION("IFERROR(
  VLOOKUP(
    A760,
    IMPORTRANGE(
      ""1ZygntHC1J6IxzKbTidmOyf5nUyW4GCLurHCjexrLm_o        "",
      ""HTMLキャッシュ!A:F""
    ),
    3,
    FALSE
  ),
  0
)
"),46076.6190162037)</f>
        <v>46076.61902</v>
      </c>
      <c r="AG760" s="5"/>
      <c r="AH760" s="5"/>
      <c r="AI760" s="5"/>
      <c r="AJ760" s="5"/>
      <c r="AK760" s="5"/>
      <c r="AL760" s="5"/>
      <c r="AM760" s="5"/>
      <c r="AN760" s="5"/>
      <c r="AO760" s="5"/>
      <c r="AP760" s="5"/>
      <c r="AQ760" s="5"/>
      <c r="AR760" s="3"/>
      <c r="AS760" s="5"/>
      <c r="AT760" s="5"/>
      <c r="AU760" s="5"/>
      <c r="AV760" s="5"/>
      <c r="AW760" s="5"/>
      <c r="AX760" s="5"/>
      <c r="AY760" s="5"/>
      <c r="AZ760" s="7"/>
      <c r="BA760" s="7"/>
    </row>
    <row r="761" ht="16.5" customHeight="1">
      <c r="A761" s="4" t="s">
        <v>1554</v>
      </c>
      <c r="B761" s="5">
        <v>0.0</v>
      </c>
      <c r="C761" s="5">
        <v>0.0</v>
      </c>
      <c r="D761" s="1" t="s">
        <v>1555</v>
      </c>
      <c r="E761" s="5">
        <v>0.0</v>
      </c>
      <c r="F761" s="5">
        <v>0.0</v>
      </c>
      <c r="G761" s="5">
        <v>0.0</v>
      </c>
      <c r="H761" s="5">
        <v>0.0</v>
      </c>
      <c r="I761" s="5">
        <v>0.0</v>
      </c>
      <c r="J761" s="5">
        <v>0.0</v>
      </c>
      <c r="K761" s="5">
        <v>0.0</v>
      </c>
      <c r="L761" s="5">
        <v>0.0</v>
      </c>
      <c r="M761" s="5">
        <v>0.0</v>
      </c>
      <c r="N761" s="5">
        <v>0.0</v>
      </c>
      <c r="O761" s="5">
        <v>0.0</v>
      </c>
      <c r="P761" s="5">
        <v>0.0</v>
      </c>
      <c r="Q761" s="5">
        <v>0.0</v>
      </c>
      <c r="R761" s="5">
        <v>0.0</v>
      </c>
      <c r="S761" s="5">
        <v>0.0</v>
      </c>
      <c r="T761" s="5">
        <v>0.0</v>
      </c>
      <c r="U761" s="5">
        <v>0.0</v>
      </c>
      <c r="V761" s="5">
        <v>0.0</v>
      </c>
      <c r="W761" s="5">
        <v>0.0</v>
      </c>
      <c r="X761" s="5">
        <v>0.0</v>
      </c>
      <c r="Y761" s="5">
        <v>0.0</v>
      </c>
      <c r="Z761" s="5">
        <v>0.0</v>
      </c>
      <c r="AA761" s="5">
        <v>0.0</v>
      </c>
      <c r="AB761" s="5">
        <v>0.0</v>
      </c>
      <c r="AC761" s="5">
        <v>0.0</v>
      </c>
      <c r="AD761" s="5">
        <v>0.0</v>
      </c>
      <c r="AE761" s="5">
        <v>0.0</v>
      </c>
      <c r="AF761" s="6">
        <f>IFERROR(__xludf.DUMMYFUNCTION("IFERROR(
  VLOOKUP(
    A761,
    IMPORTRANGE(
      ""1ZygntHC1J6IxzKbTidmOyf5nUyW4GCLurHCjexrLm_o        "",
      ""HTMLキャッシュ!A:F""
    ),
    3,
    FALSE
  ),
  0
)
"),44386.572905092595)</f>
        <v>44386.57291</v>
      </c>
      <c r="AG761" s="5"/>
      <c r="AH761" s="5"/>
      <c r="AI761" s="5"/>
      <c r="AJ761" s="5"/>
      <c r="AK761" s="5"/>
      <c r="AL761" s="5"/>
      <c r="AM761" s="5"/>
      <c r="AN761" s="5"/>
      <c r="AO761" s="5"/>
      <c r="AP761" s="5"/>
      <c r="AQ761" s="5"/>
      <c r="AR761" s="3"/>
      <c r="AS761" s="5"/>
      <c r="AT761" s="5"/>
      <c r="AU761" s="5"/>
      <c r="AV761" s="5"/>
      <c r="AW761" s="5"/>
      <c r="AX761" s="5"/>
      <c r="AY761" s="5"/>
      <c r="AZ761" s="7"/>
      <c r="BA761" s="7"/>
    </row>
    <row r="762" ht="16.5" customHeight="1">
      <c r="A762" s="4" t="s">
        <v>1556</v>
      </c>
      <c r="B762" s="5">
        <v>1.0</v>
      </c>
      <c r="C762" s="5">
        <v>0.0</v>
      </c>
      <c r="D762" s="1" t="s">
        <v>1557</v>
      </c>
      <c r="E762" s="5">
        <v>0.0</v>
      </c>
      <c r="F762" s="5">
        <v>0.0</v>
      </c>
      <c r="G762" s="5">
        <v>0.0</v>
      </c>
      <c r="H762" s="5">
        <v>0.0</v>
      </c>
      <c r="I762" s="5">
        <v>0.0</v>
      </c>
      <c r="J762" s="5">
        <v>0.0</v>
      </c>
      <c r="K762" s="5">
        <v>0.0</v>
      </c>
      <c r="L762" s="5">
        <v>0.0</v>
      </c>
      <c r="M762" s="5">
        <v>0.0</v>
      </c>
      <c r="N762" s="5">
        <v>0.0</v>
      </c>
      <c r="O762" s="5">
        <v>0.0</v>
      </c>
      <c r="P762" s="5">
        <v>0.0</v>
      </c>
      <c r="Q762" s="5">
        <v>0.0</v>
      </c>
      <c r="R762" s="5">
        <v>0.0</v>
      </c>
      <c r="S762" s="5">
        <v>0.0</v>
      </c>
      <c r="T762" s="5">
        <v>0.0</v>
      </c>
      <c r="U762" s="5">
        <v>0.0</v>
      </c>
      <c r="V762" s="5">
        <v>0.0</v>
      </c>
      <c r="W762" s="5">
        <v>0.0</v>
      </c>
      <c r="X762" s="5">
        <v>0.0</v>
      </c>
      <c r="Y762" s="5">
        <v>0.0</v>
      </c>
      <c r="Z762" s="5">
        <v>0.0</v>
      </c>
      <c r="AA762" s="5">
        <v>0.0</v>
      </c>
      <c r="AB762" s="5">
        <v>0.0</v>
      </c>
      <c r="AC762" s="5">
        <v>0.0</v>
      </c>
      <c r="AD762" s="5">
        <v>0.0</v>
      </c>
      <c r="AE762" s="5">
        <v>0.0</v>
      </c>
      <c r="AF762" s="6">
        <f>IFERROR(__xludf.DUMMYFUNCTION("IFERROR(
  VLOOKUP(
    A762,
    IMPORTRANGE(
      ""1ZygntHC1J6IxzKbTidmOyf5nUyW4GCLurHCjexrLm_o        "",
      ""HTMLキャッシュ!A:F""
    ),
    3,
    FALSE
  ),
  0
)
"),44400.6772337963)</f>
        <v>44400.67723</v>
      </c>
      <c r="AG762" s="5"/>
      <c r="AH762" s="5"/>
      <c r="AI762" s="5"/>
      <c r="AJ762" s="5"/>
      <c r="AK762" s="5"/>
      <c r="AL762" s="5"/>
      <c r="AM762" s="5"/>
      <c r="AN762" s="5"/>
      <c r="AO762" s="5"/>
      <c r="AP762" s="5"/>
      <c r="AQ762" s="5"/>
      <c r="AR762" s="3"/>
      <c r="AS762" s="5"/>
      <c r="AT762" s="5"/>
      <c r="AU762" s="5"/>
      <c r="AV762" s="5"/>
      <c r="AW762" s="5"/>
      <c r="AX762" s="5"/>
      <c r="AY762" s="5"/>
      <c r="AZ762" s="7"/>
      <c r="BA762" s="7"/>
    </row>
    <row r="763" ht="16.5" customHeight="1">
      <c r="A763" s="4" t="s">
        <v>1558</v>
      </c>
      <c r="B763" s="5">
        <v>0.0</v>
      </c>
      <c r="C763" s="5">
        <v>0.0</v>
      </c>
      <c r="D763" s="1" t="s">
        <v>1559</v>
      </c>
      <c r="E763" s="5">
        <v>0.0</v>
      </c>
      <c r="F763" s="5">
        <v>0.0</v>
      </c>
      <c r="G763" s="5">
        <v>0.0</v>
      </c>
      <c r="H763" s="5">
        <v>0.0</v>
      </c>
      <c r="I763" s="5">
        <v>0.0</v>
      </c>
      <c r="J763" s="5">
        <v>0.0</v>
      </c>
      <c r="K763" s="5">
        <v>0.0</v>
      </c>
      <c r="L763" s="5">
        <v>0.0</v>
      </c>
      <c r="M763" s="5">
        <v>0.0</v>
      </c>
      <c r="N763" s="5">
        <v>0.0</v>
      </c>
      <c r="O763" s="5">
        <v>0.0</v>
      </c>
      <c r="P763" s="5">
        <v>0.0</v>
      </c>
      <c r="Q763" s="5">
        <v>0.0</v>
      </c>
      <c r="R763" s="5">
        <v>0.0</v>
      </c>
      <c r="S763" s="5">
        <v>0.0</v>
      </c>
      <c r="T763" s="5">
        <v>0.0</v>
      </c>
      <c r="U763" s="5">
        <v>0.0</v>
      </c>
      <c r="V763" s="5">
        <v>0.0</v>
      </c>
      <c r="W763" s="5">
        <v>0.0</v>
      </c>
      <c r="X763" s="5">
        <v>0.0</v>
      </c>
      <c r="Y763" s="5">
        <v>0.0</v>
      </c>
      <c r="Z763" s="5">
        <v>0.0</v>
      </c>
      <c r="AA763" s="5">
        <v>0.0</v>
      </c>
      <c r="AB763" s="5">
        <v>0.0</v>
      </c>
      <c r="AC763" s="5">
        <v>0.0</v>
      </c>
      <c r="AD763" s="5">
        <v>0.0</v>
      </c>
      <c r="AE763" s="5">
        <v>0.0</v>
      </c>
      <c r="AF763" s="6">
        <f>IFERROR(__xludf.DUMMYFUNCTION("IFERROR(
  VLOOKUP(
    A763,
    IMPORTRANGE(
      ""1ZygntHC1J6IxzKbTidmOyf5nUyW4GCLurHCjexrLm_o        "",
      ""HTMLキャッシュ!A:F""
    ),
    3,
    FALSE
  ),
  0
)
"),44460.519780092596)</f>
        <v>44460.51978</v>
      </c>
      <c r="AG763" s="5"/>
      <c r="AH763" s="5"/>
      <c r="AI763" s="5"/>
      <c r="AJ763" s="5"/>
      <c r="AK763" s="5"/>
      <c r="AL763" s="5"/>
      <c r="AM763" s="5"/>
      <c r="AN763" s="5"/>
      <c r="AO763" s="5"/>
      <c r="AP763" s="5"/>
      <c r="AQ763" s="5"/>
      <c r="AR763" s="3"/>
      <c r="AS763" s="5"/>
      <c r="AT763" s="5"/>
      <c r="AU763" s="5"/>
      <c r="AV763" s="5"/>
      <c r="AW763" s="5"/>
      <c r="AX763" s="5"/>
      <c r="AY763" s="5"/>
      <c r="AZ763" s="7"/>
      <c r="BA763" s="7"/>
    </row>
    <row r="764" ht="16.5" customHeight="1">
      <c r="A764" s="1" t="s">
        <v>1560</v>
      </c>
      <c r="B764" s="5">
        <v>0.0</v>
      </c>
      <c r="C764" s="5">
        <v>0.0</v>
      </c>
      <c r="D764" s="1" t="s">
        <v>1561</v>
      </c>
      <c r="E764" s="5">
        <v>0.0</v>
      </c>
      <c r="F764" s="5">
        <v>0.0</v>
      </c>
      <c r="G764" s="5">
        <v>0.0</v>
      </c>
      <c r="H764" s="5">
        <v>0.0</v>
      </c>
      <c r="I764" s="5">
        <v>0.0</v>
      </c>
      <c r="J764" s="5">
        <v>0.0</v>
      </c>
      <c r="K764" s="5">
        <v>0.0</v>
      </c>
      <c r="L764" s="5">
        <v>0.0</v>
      </c>
      <c r="M764" s="5">
        <v>0.0</v>
      </c>
      <c r="N764" s="5">
        <v>0.0</v>
      </c>
      <c r="O764" s="5">
        <v>0.0</v>
      </c>
      <c r="P764" s="5">
        <v>0.0</v>
      </c>
      <c r="Q764" s="5">
        <v>0.0</v>
      </c>
      <c r="R764" s="5">
        <v>0.0</v>
      </c>
      <c r="S764" s="5">
        <v>0.0</v>
      </c>
      <c r="T764" s="5">
        <v>0.0</v>
      </c>
      <c r="U764" s="5">
        <v>0.0</v>
      </c>
      <c r="V764" s="5">
        <v>0.0</v>
      </c>
      <c r="W764" s="5">
        <v>0.0</v>
      </c>
      <c r="X764" s="5">
        <v>0.0</v>
      </c>
      <c r="Y764" s="5">
        <v>0.0</v>
      </c>
      <c r="Z764" s="5">
        <v>0.0</v>
      </c>
      <c r="AA764" s="5">
        <v>0.0</v>
      </c>
      <c r="AB764" s="5">
        <v>0.0</v>
      </c>
      <c r="AC764" s="5">
        <v>0.0</v>
      </c>
      <c r="AD764" s="5">
        <v>0.0</v>
      </c>
      <c r="AE764" s="5">
        <v>0.0</v>
      </c>
      <c r="AF764" s="6">
        <f>IFERROR(__xludf.DUMMYFUNCTION("IFERROR(
  VLOOKUP(
    A764,
    IMPORTRANGE(
      ""1ZygntHC1J6IxzKbTidmOyf5nUyW4GCLurHCjexrLm_o        "",
      ""HTMLキャッシュ!A:F""
    ),
    3,
    FALSE
  ),
  0
)
"),45592.61145833333)</f>
        <v>45592.61146</v>
      </c>
      <c r="AG764" s="5"/>
      <c r="AH764" s="5"/>
      <c r="AI764" s="5"/>
      <c r="AJ764" s="5"/>
      <c r="AK764" s="5"/>
      <c r="AL764" s="5"/>
      <c r="AM764" s="5"/>
      <c r="AN764" s="5"/>
      <c r="AO764" s="5"/>
      <c r="AP764" s="5"/>
      <c r="AQ764" s="5"/>
      <c r="AR764" s="3"/>
      <c r="AS764" s="5"/>
      <c r="AT764" s="5"/>
      <c r="AU764" s="5"/>
      <c r="AV764" s="5"/>
      <c r="AW764" s="5"/>
      <c r="AX764" s="5"/>
      <c r="AY764" s="5"/>
      <c r="AZ764" s="7"/>
      <c r="BA764" s="7"/>
    </row>
    <row r="765" ht="16.5" customHeight="1">
      <c r="A765" s="1" t="s">
        <v>1562</v>
      </c>
      <c r="B765" s="5">
        <v>0.0</v>
      </c>
      <c r="C765" s="5">
        <v>0.0</v>
      </c>
      <c r="D765" s="1" t="s">
        <v>1563</v>
      </c>
      <c r="E765" s="5">
        <v>0.0</v>
      </c>
      <c r="F765" s="5">
        <v>0.0</v>
      </c>
      <c r="G765" s="5">
        <v>0.0</v>
      </c>
      <c r="H765" s="5">
        <v>0.0</v>
      </c>
      <c r="I765" s="5">
        <v>0.0</v>
      </c>
      <c r="J765" s="5">
        <v>0.0</v>
      </c>
      <c r="K765" s="5">
        <v>0.0</v>
      </c>
      <c r="L765" s="5">
        <v>0.0</v>
      </c>
      <c r="M765" s="5">
        <v>0.0</v>
      </c>
      <c r="N765" s="5">
        <v>0.0</v>
      </c>
      <c r="O765" s="5">
        <v>0.0</v>
      </c>
      <c r="P765" s="5">
        <v>0.0</v>
      </c>
      <c r="Q765" s="5">
        <v>0.0</v>
      </c>
      <c r="R765" s="5">
        <v>0.0</v>
      </c>
      <c r="S765" s="5">
        <v>0.0</v>
      </c>
      <c r="T765" s="5">
        <v>0.0</v>
      </c>
      <c r="U765" s="5">
        <v>0.0</v>
      </c>
      <c r="V765" s="5">
        <v>0.0</v>
      </c>
      <c r="W765" s="5">
        <v>0.0</v>
      </c>
      <c r="X765" s="5">
        <v>0.0</v>
      </c>
      <c r="Y765" s="5">
        <v>0.0</v>
      </c>
      <c r="Z765" s="5">
        <v>0.0</v>
      </c>
      <c r="AA765" s="5">
        <v>0.0</v>
      </c>
      <c r="AB765" s="5">
        <v>0.0</v>
      </c>
      <c r="AC765" s="5">
        <v>0.0</v>
      </c>
      <c r="AD765" s="5">
        <v>0.0</v>
      </c>
      <c r="AE765" s="5">
        <v>0.0</v>
      </c>
      <c r="AF765" s="6">
        <f>IFERROR(__xludf.DUMMYFUNCTION("IFERROR(
  VLOOKUP(
    A765,
    IMPORTRANGE(
      ""1ZygntHC1J6IxzKbTidmOyf5nUyW4GCLurHCjexrLm_o        "",
      ""HTMLキャッシュ!A:F""
    ),
    3,
    FALSE
  ),
  0
)
"),46015.59799768519)</f>
        <v>46015.598</v>
      </c>
      <c r="AG765" s="5"/>
      <c r="AH765" s="5"/>
      <c r="AI765" s="5"/>
      <c r="AJ765" s="5"/>
      <c r="AK765" s="5"/>
      <c r="AL765" s="5"/>
      <c r="AM765" s="5"/>
      <c r="AN765" s="5"/>
      <c r="AO765" s="5"/>
      <c r="AP765" s="5"/>
      <c r="AQ765" s="5"/>
      <c r="AR765" s="3"/>
      <c r="AS765" s="5"/>
      <c r="AT765" s="5"/>
      <c r="AU765" s="5"/>
      <c r="AV765" s="5"/>
      <c r="AW765" s="5"/>
      <c r="AX765" s="5"/>
      <c r="AY765" s="5"/>
      <c r="AZ765" s="7"/>
      <c r="BA765" s="7"/>
    </row>
    <row r="766" ht="16.5" customHeight="1">
      <c r="A766" s="1" t="s">
        <v>1564</v>
      </c>
      <c r="B766" s="5">
        <v>0.0</v>
      </c>
      <c r="C766" s="5">
        <v>0.0</v>
      </c>
      <c r="D766" s="1" t="s">
        <v>1565</v>
      </c>
      <c r="E766" s="5">
        <v>0.0</v>
      </c>
      <c r="F766" s="5">
        <v>0.0</v>
      </c>
      <c r="G766" s="5">
        <v>0.0</v>
      </c>
      <c r="H766" s="5">
        <v>0.0</v>
      </c>
      <c r="I766" s="5">
        <v>0.0</v>
      </c>
      <c r="J766" s="5">
        <v>0.0</v>
      </c>
      <c r="K766" s="5">
        <v>0.0</v>
      </c>
      <c r="L766" s="5">
        <v>0.0</v>
      </c>
      <c r="M766" s="5">
        <v>0.0</v>
      </c>
      <c r="N766" s="5">
        <v>0.0</v>
      </c>
      <c r="O766" s="5">
        <v>0.0</v>
      </c>
      <c r="P766" s="5">
        <v>0.0</v>
      </c>
      <c r="Q766" s="5">
        <v>0.0</v>
      </c>
      <c r="R766" s="5">
        <v>0.0</v>
      </c>
      <c r="S766" s="5">
        <v>0.0</v>
      </c>
      <c r="T766" s="5">
        <v>0.0</v>
      </c>
      <c r="U766" s="5">
        <v>0.0</v>
      </c>
      <c r="V766" s="5">
        <v>0.0</v>
      </c>
      <c r="W766" s="5">
        <v>0.0</v>
      </c>
      <c r="X766" s="5">
        <v>0.0</v>
      </c>
      <c r="Y766" s="5">
        <v>0.0</v>
      </c>
      <c r="Z766" s="5">
        <v>0.0</v>
      </c>
      <c r="AA766" s="5">
        <v>0.0</v>
      </c>
      <c r="AB766" s="5">
        <v>0.0</v>
      </c>
      <c r="AC766" s="5">
        <v>0.0</v>
      </c>
      <c r="AD766" s="5">
        <v>0.0</v>
      </c>
      <c r="AE766" s="5">
        <v>0.0</v>
      </c>
      <c r="AF766" s="6">
        <f>IFERROR(__xludf.DUMMYFUNCTION("IFERROR(
  VLOOKUP(
    A766,
    IMPORTRANGE(
      ""1ZygntHC1J6IxzKbTidmOyf5nUyW4GCLurHCjexrLm_o        "",
      ""HTMLキャッシュ!A:F""
    ),
    3,
    FALSE
  ),
  0
)
"),45589.57069444445)</f>
        <v>45589.57069</v>
      </c>
      <c r="AG766" s="5"/>
      <c r="AH766" s="5"/>
      <c r="AI766" s="5"/>
      <c r="AJ766" s="5"/>
      <c r="AK766" s="5"/>
      <c r="AL766" s="5"/>
      <c r="AM766" s="5"/>
      <c r="AN766" s="5"/>
      <c r="AO766" s="5"/>
      <c r="AP766" s="5"/>
      <c r="AQ766" s="5"/>
      <c r="AR766" s="3"/>
      <c r="AS766" s="5"/>
      <c r="AT766" s="5"/>
      <c r="AU766" s="5"/>
      <c r="AV766" s="5"/>
      <c r="AW766" s="5"/>
      <c r="AX766" s="5"/>
      <c r="AY766" s="5"/>
      <c r="AZ766" s="7"/>
      <c r="BA766" s="7"/>
    </row>
    <row r="767" ht="16.5" customHeight="1">
      <c r="A767" s="1" t="s">
        <v>1566</v>
      </c>
      <c r="B767" s="5">
        <v>0.0</v>
      </c>
      <c r="C767" s="5">
        <v>0.0</v>
      </c>
      <c r="D767" s="1" t="s">
        <v>1567</v>
      </c>
      <c r="E767" s="5">
        <v>0.0</v>
      </c>
      <c r="F767" s="5">
        <v>0.0</v>
      </c>
      <c r="G767" s="5">
        <v>0.0</v>
      </c>
      <c r="H767" s="5">
        <v>0.0</v>
      </c>
      <c r="I767" s="5">
        <v>0.0</v>
      </c>
      <c r="J767" s="5">
        <v>0.0</v>
      </c>
      <c r="K767" s="5">
        <v>0.0</v>
      </c>
      <c r="L767" s="5">
        <v>0.0</v>
      </c>
      <c r="M767" s="5">
        <v>0.0</v>
      </c>
      <c r="N767" s="5">
        <v>0.0</v>
      </c>
      <c r="O767" s="5">
        <v>0.0</v>
      </c>
      <c r="P767" s="5">
        <v>0.0</v>
      </c>
      <c r="Q767" s="5">
        <v>0.0</v>
      </c>
      <c r="R767" s="5">
        <v>0.0</v>
      </c>
      <c r="S767" s="5">
        <v>0.0</v>
      </c>
      <c r="T767" s="5">
        <v>0.0</v>
      </c>
      <c r="U767" s="5">
        <v>0.0</v>
      </c>
      <c r="V767" s="5">
        <v>0.0</v>
      </c>
      <c r="W767" s="5">
        <v>0.0</v>
      </c>
      <c r="X767" s="5">
        <v>0.0</v>
      </c>
      <c r="Y767" s="5">
        <v>0.0</v>
      </c>
      <c r="Z767" s="5">
        <v>0.0</v>
      </c>
      <c r="AA767" s="5">
        <v>0.0</v>
      </c>
      <c r="AB767" s="5">
        <v>0.0</v>
      </c>
      <c r="AC767" s="5">
        <v>0.0</v>
      </c>
      <c r="AD767" s="5">
        <v>0.0</v>
      </c>
      <c r="AE767" s="5">
        <v>0.0</v>
      </c>
      <c r="AF767" s="6">
        <f>IFERROR(__xludf.DUMMYFUNCTION("IFERROR(
  VLOOKUP(
    A767,
    IMPORTRANGE(
      ""1ZygntHC1J6IxzKbTidmOyf5nUyW4GCLurHCjexrLm_o        "",
      ""HTMLキャッシュ!A:F""
    ),
    3,
    FALSE
  ),
  0
)
"),46026.649050925924)</f>
        <v>46026.64905</v>
      </c>
      <c r="AG767" s="5"/>
      <c r="AH767" s="5"/>
      <c r="AI767" s="5"/>
      <c r="AJ767" s="5"/>
      <c r="AK767" s="5"/>
      <c r="AL767" s="5"/>
      <c r="AM767" s="5"/>
      <c r="AN767" s="5"/>
      <c r="AO767" s="5"/>
      <c r="AP767" s="5"/>
      <c r="AQ767" s="5"/>
      <c r="AR767" s="3"/>
      <c r="AS767" s="5"/>
      <c r="AT767" s="5"/>
      <c r="AU767" s="5"/>
      <c r="AV767" s="5"/>
      <c r="AW767" s="5"/>
      <c r="AX767" s="5"/>
      <c r="AY767" s="5"/>
      <c r="AZ767" s="7"/>
      <c r="BA767" s="7"/>
    </row>
    <row r="768" ht="16.5" customHeight="1">
      <c r="A768" s="1" t="s">
        <v>1568</v>
      </c>
      <c r="B768" s="5">
        <v>0.0</v>
      </c>
      <c r="C768" s="5">
        <v>0.0</v>
      </c>
      <c r="D768" s="1" t="s">
        <v>1569</v>
      </c>
      <c r="E768" s="5">
        <v>0.0</v>
      </c>
      <c r="F768" s="5">
        <v>0.0</v>
      </c>
      <c r="G768" s="5">
        <v>0.0</v>
      </c>
      <c r="H768" s="5">
        <v>0.0</v>
      </c>
      <c r="I768" s="5">
        <v>0.0</v>
      </c>
      <c r="J768" s="5">
        <v>0.0</v>
      </c>
      <c r="K768" s="5">
        <v>0.0</v>
      </c>
      <c r="L768" s="5">
        <v>0.0</v>
      </c>
      <c r="M768" s="5">
        <v>0.0</v>
      </c>
      <c r="N768" s="5">
        <v>0.0</v>
      </c>
      <c r="O768" s="5">
        <v>0.0</v>
      </c>
      <c r="P768" s="5">
        <v>0.0</v>
      </c>
      <c r="Q768" s="5">
        <v>0.0</v>
      </c>
      <c r="R768" s="5">
        <v>0.0</v>
      </c>
      <c r="S768" s="5">
        <v>0.0</v>
      </c>
      <c r="T768" s="5">
        <v>0.0</v>
      </c>
      <c r="U768" s="5">
        <v>0.0</v>
      </c>
      <c r="V768" s="5">
        <v>0.0</v>
      </c>
      <c r="W768" s="5">
        <v>0.0</v>
      </c>
      <c r="X768" s="5">
        <v>0.0</v>
      </c>
      <c r="Y768" s="5">
        <v>0.0</v>
      </c>
      <c r="Z768" s="5">
        <v>0.0</v>
      </c>
      <c r="AA768" s="5">
        <v>0.0</v>
      </c>
      <c r="AB768" s="5">
        <v>0.0</v>
      </c>
      <c r="AC768" s="5">
        <v>0.0</v>
      </c>
      <c r="AD768" s="5">
        <v>0.0</v>
      </c>
      <c r="AE768" s="5">
        <v>0.0</v>
      </c>
      <c r="AF768" s="6">
        <f>IFERROR(__xludf.DUMMYFUNCTION("IFERROR(
  VLOOKUP(
    A768,
    IMPORTRANGE(
      ""1ZygntHC1J6IxzKbTidmOyf5nUyW4GCLurHCjexrLm_o        "",
      ""HTMLキャッシュ!A:F""
    ),
    3,
    FALSE
  ),
  0
)
"),45592.61770833333)</f>
        <v>45592.61771</v>
      </c>
      <c r="AG768" s="5"/>
      <c r="AH768" s="5"/>
      <c r="AI768" s="5"/>
      <c r="AJ768" s="5"/>
      <c r="AK768" s="5"/>
      <c r="AL768" s="5"/>
      <c r="AM768" s="5"/>
      <c r="AN768" s="5"/>
      <c r="AO768" s="5"/>
      <c r="AP768" s="5"/>
      <c r="AQ768" s="5"/>
      <c r="AR768" s="3"/>
      <c r="AS768" s="5"/>
      <c r="AT768" s="5"/>
      <c r="AU768" s="5"/>
      <c r="AV768" s="5"/>
      <c r="AW768" s="5"/>
      <c r="AX768" s="5"/>
      <c r="AY768" s="5"/>
      <c r="AZ768" s="7"/>
      <c r="BA768" s="7"/>
    </row>
    <row r="769" ht="16.5" customHeight="1">
      <c r="A769" s="1" t="s">
        <v>1570</v>
      </c>
      <c r="B769" s="5">
        <v>0.0</v>
      </c>
      <c r="C769" s="5">
        <v>0.0</v>
      </c>
      <c r="D769" s="1" t="s">
        <v>1571</v>
      </c>
      <c r="E769" s="5">
        <v>0.0</v>
      </c>
      <c r="F769" s="5">
        <v>0.0</v>
      </c>
      <c r="G769" s="5">
        <v>0.0</v>
      </c>
      <c r="H769" s="5">
        <v>0.0</v>
      </c>
      <c r="I769" s="5">
        <v>0.0</v>
      </c>
      <c r="J769" s="5">
        <v>0.0</v>
      </c>
      <c r="K769" s="5">
        <v>0.0</v>
      </c>
      <c r="L769" s="5">
        <v>0.0</v>
      </c>
      <c r="M769" s="5">
        <v>0.0</v>
      </c>
      <c r="N769" s="5">
        <v>0.0</v>
      </c>
      <c r="O769" s="5">
        <v>0.0</v>
      </c>
      <c r="P769" s="5">
        <v>0.0</v>
      </c>
      <c r="Q769" s="5">
        <v>0.0</v>
      </c>
      <c r="R769" s="5">
        <v>0.0</v>
      </c>
      <c r="S769" s="5">
        <v>0.0</v>
      </c>
      <c r="T769" s="5">
        <v>0.0</v>
      </c>
      <c r="U769" s="5">
        <v>0.0</v>
      </c>
      <c r="V769" s="5">
        <v>0.0</v>
      </c>
      <c r="W769" s="5">
        <v>0.0</v>
      </c>
      <c r="X769" s="5">
        <v>0.0</v>
      </c>
      <c r="Y769" s="5">
        <v>0.0</v>
      </c>
      <c r="Z769" s="5">
        <v>0.0</v>
      </c>
      <c r="AA769" s="5">
        <v>0.0</v>
      </c>
      <c r="AB769" s="5">
        <v>0.0</v>
      </c>
      <c r="AC769" s="5">
        <v>0.0</v>
      </c>
      <c r="AD769" s="5">
        <v>0.0</v>
      </c>
      <c r="AE769" s="5">
        <v>0.0</v>
      </c>
      <c r="AF769" s="6">
        <f>IFERROR(__xludf.DUMMYFUNCTION("IFERROR(
  VLOOKUP(
    A769,
    IMPORTRANGE(
      ""1ZygntHC1J6IxzKbTidmOyf5nUyW4GCLurHCjexrLm_o        "",
      ""HTMLキャッシュ!A:F""
    ),
    3,
    FALSE
  ),
  0
)
"),45592.60543981481)</f>
        <v>45592.60544</v>
      </c>
      <c r="AG769" s="5"/>
      <c r="AH769" s="5"/>
      <c r="AI769" s="5"/>
      <c r="AJ769" s="5"/>
      <c r="AK769" s="5"/>
      <c r="AL769" s="5"/>
      <c r="AM769" s="5"/>
      <c r="AN769" s="5"/>
      <c r="AO769" s="5"/>
      <c r="AP769" s="5"/>
      <c r="AQ769" s="5"/>
      <c r="AR769" s="3"/>
      <c r="AS769" s="5"/>
      <c r="AT769" s="5"/>
      <c r="AU769" s="5"/>
      <c r="AV769" s="5"/>
      <c r="AW769" s="5"/>
      <c r="AX769" s="5"/>
      <c r="AY769" s="5"/>
      <c r="AZ769" s="7"/>
      <c r="BA769" s="7"/>
    </row>
    <row r="770" ht="16.5" customHeight="1">
      <c r="A770" s="1" t="s">
        <v>1572</v>
      </c>
      <c r="B770" s="5">
        <v>0.0</v>
      </c>
      <c r="C770" s="5">
        <v>0.0</v>
      </c>
      <c r="D770" s="1" t="s">
        <v>1573</v>
      </c>
      <c r="E770" s="5">
        <v>0.0</v>
      </c>
      <c r="F770" s="5">
        <v>0.0</v>
      </c>
      <c r="G770" s="5">
        <v>0.0</v>
      </c>
      <c r="H770" s="5">
        <v>0.0</v>
      </c>
      <c r="I770" s="5">
        <v>0.0</v>
      </c>
      <c r="J770" s="5">
        <v>0.0</v>
      </c>
      <c r="K770" s="5">
        <v>0.0</v>
      </c>
      <c r="L770" s="5">
        <v>0.0</v>
      </c>
      <c r="M770" s="5">
        <v>0.0</v>
      </c>
      <c r="N770" s="5">
        <v>0.0</v>
      </c>
      <c r="O770" s="5">
        <v>0.0</v>
      </c>
      <c r="P770" s="5">
        <v>0.0</v>
      </c>
      <c r="Q770" s="5">
        <v>0.0</v>
      </c>
      <c r="R770" s="5">
        <v>0.0</v>
      </c>
      <c r="S770" s="5">
        <v>0.0</v>
      </c>
      <c r="T770" s="5">
        <v>0.0</v>
      </c>
      <c r="U770" s="5">
        <v>0.0</v>
      </c>
      <c r="V770" s="5">
        <v>0.0</v>
      </c>
      <c r="W770" s="5">
        <v>0.0</v>
      </c>
      <c r="X770" s="5">
        <v>0.0</v>
      </c>
      <c r="Y770" s="5">
        <v>0.0</v>
      </c>
      <c r="Z770" s="5">
        <v>0.0</v>
      </c>
      <c r="AA770" s="5">
        <v>0.0</v>
      </c>
      <c r="AB770" s="5">
        <v>0.0</v>
      </c>
      <c r="AC770" s="5">
        <v>0.0</v>
      </c>
      <c r="AD770" s="5">
        <v>0.0</v>
      </c>
      <c r="AE770" s="5">
        <v>0.0</v>
      </c>
      <c r="AF770" s="6">
        <f>IFERROR(__xludf.DUMMYFUNCTION("IFERROR(
  VLOOKUP(
    A770,
    IMPORTRANGE(
      ""1ZygntHC1J6IxzKbTidmOyf5nUyW4GCLurHCjexrLm_o        "",
      ""HTMLキャッシュ!A:F""
    ),
    3,
    FALSE
  ),
  0
)
"),45592.61320601852)</f>
        <v>45592.61321</v>
      </c>
      <c r="AG770" s="5"/>
      <c r="AH770" s="5"/>
      <c r="AI770" s="5"/>
      <c r="AJ770" s="5"/>
      <c r="AK770" s="5"/>
      <c r="AL770" s="5"/>
      <c r="AM770" s="5"/>
      <c r="AN770" s="5"/>
      <c r="AO770" s="5"/>
      <c r="AP770" s="5"/>
      <c r="AQ770" s="5"/>
      <c r="AR770" s="3"/>
      <c r="AS770" s="5"/>
      <c r="AT770" s="5"/>
      <c r="AU770" s="5"/>
      <c r="AV770" s="5"/>
      <c r="AW770" s="5"/>
      <c r="AX770" s="5"/>
      <c r="AY770" s="5"/>
      <c r="AZ770" s="7"/>
      <c r="BA770" s="7"/>
    </row>
    <row r="771" ht="16.5" customHeight="1">
      <c r="A771" s="1" t="s">
        <v>1574</v>
      </c>
      <c r="B771" s="5">
        <v>0.0</v>
      </c>
      <c r="C771" s="5">
        <v>0.0</v>
      </c>
      <c r="D771" s="1" t="s">
        <v>1575</v>
      </c>
      <c r="E771" s="5">
        <v>0.0</v>
      </c>
      <c r="F771" s="5">
        <v>0.0</v>
      </c>
      <c r="G771" s="5">
        <v>0.0</v>
      </c>
      <c r="H771" s="5">
        <v>0.0</v>
      </c>
      <c r="I771" s="5">
        <v>0.0</v>
      </c>
      <c r="J771" s="5">
        <v>0.0</v>
      </c>
      <c r="K771" s="5">
        <v>0.0</v>
      </c>
      <c r="L771" s="5">
        <v>0.0</v>
      </c>
      <c r="M771" s="5">
        <v>0.0</v>
      </c>
      <c r="N771" s="5">
        <v>0.0</v>
      </c>
      <c r="O771" s="5">
        <v>0.0</v>
      </c>
      <c r="P771" s="5">
        <v>0.0</v>
      </c>
      <c r="Q771" s="5">
        <v>0.0</v>
      </c>
      <c r="R771" s="5">
        <v>0.0</v>
      </c>
      <c r="S771" s="5">
        <v>0.0</v>
      </c>
      <c r="T771" s="5">
        <v>0.0</v>
      </c>
      <c r="U771" s="5">
        <v>0.0</v>
      </c>
      <c r="V771" s="5">
        <v>0.0</v>
      </c>
      <c r="W771" s="5">
        <v>0.0</v>
      </c>
      <c r="X771" s="5">
        <v>0.0</v>
      </c>
      <c r="Y771" s="5">
        <v>0.0</v>
      </c>
      <c r="Z771" s="5">
        <v>0.0</v>
      </c>
      <c r="AA771" s="5">
        <v>0.0</v>
      </c>
      <c r="AB771" s="5">
        <v>0.0</v>
      </c>
      <c r="AC771" s="5">
        <v>0.0</v>
      </c>
      <c r="AD771" s="5">
        <v>0.0</v>
      </c>
      <c r="AE771" s="5">
        <v>0.0</v>
      </c>
      <c r="AF771" s="6">
        <f>IFERROR(__xludf.DUMMYFUNCTION("IFERROR(
  VLOOKUP(
    A771,
    IMPORTRANGE(
      ""1ZygntHC1J6IxzKbTidmOyf5nUyW4GCLurHCjexrLm_o        "",
      ""HTMLキャッシュ!A:F""
    ),
    3,
    FALSE
  ),
  0
)
"),45592.61802083333)</f>
        <v>45592.61802</v>
      </c>
      <c r="AG771" s="5"/>
      <c r="AH771" s="5"/>
      <c r="AI771" s="5"/>
      <c r="AJ771" s="5"/>
      <c r="AK771" s="5"/>
      <c r="AL771" s="5"/>
      <c r="AM771" s="5"/>
      <c r="AN771" s="5"/>
      <c r="AO771" s="5"/>
      <c r="AP771" s="5"/>
      <c r="AQ771" s="5"/>
      <c r="AR771" s="3"/>
      <c r="AS771" s="5"/>
      <c r="AT771" s="5"/>
      <c r="AU771" s="5"/>
      <c r="AV771" s="5"/>
      <c r="AW771" s="5"/>
      <c r="AX771" s="5"/>
      <c r="AY771" s="5"/>
      <c r="AZ771" s="7"/>
      <c r="BA771" s="7"/>
    </row>
    <row r="772" ht="16.5" customHeight="1">
      <c r="A772" s="1" t="s">
        <v>1576</v>
      </c>
      <c r="B772" s="5">
        <v>0.0</v>
      </c>
      <c r="C772" s="5">
        <v>0.0</v>
      </c>
      <c r="D772" s="1" t="s">
        <v>1577</v>
      </c>
      <c r="E772" s="5">
        <v>0.0</v>
      </c>
      <c r="F772" s="5">
        <v>0.0</v>
      </c>
      <c r="G772" s="5">
        <v>0.0</v>
      </c>
      <c r="H772" s="5">
        <v>0.0</v>
      </c>
      <c r="I772" s="5">
        <v>0.0</v>
      </c>
      <c r="J772" s="5">
        <v>0.0</v>
      </c>
      <c r="K772" s="5">
        <v>0.0</v>
      </c>
      <c r="L772" s="5">
        <v>0.0</v>
      </c>
      <c r="M772" s="5">
        <v>0.0</v>
      </c>
      <c r="N772" s="5">
        <v>0.0</v>
      </c>
      <c r="O772" s="5">
        <v>0.0</v>
      </c>
      <c r="P772" s="5">
        <v>0.0</v>
      </c>
      <c r="Q772" s="5">
        <v>0.0</v>
      </c>
      <c r="R772" s="5">
        <v>0.0</v>
      </c>
      <c r="S772" s="5">
        <v>0.0</v>
      </c>
      <c r="T772" s="5">
        <v>0.0</v>
      </c>
      <c r="U772" s="5">
        <v>0.0</v>
      </c>
      <c r="V772" s="5">
        <v>0.0</v>
      </c>
      <c r="W772" s="5">
        <v>0.0</v>
      </c>
      <c r="X772" s="5">
        <v>0.0</v>
      </c>
      <c r="Y772" s="5">
        <v>0.0</v>
      </c>
      <c r="Z772" s="5">
        <v>0.0</v>
      </c>
      <c r="AA772" s="5">
        <v>0.0</v>
      </c>
      <c r="AB772" s="5">
        <v>0.0</v>
      </c>
      <c r="AC772" s="5">
        <v>0.0</v>
      </c>
      <c r="AD772" s="5">
        <v>0.0</v>
      </c>
      <c r="AE772" s="5">
        <v>0.0</v>
      </c>
      <c r="AF772" s="6">
        <f>IFERROR(__xludf.DUMMYFUNCTION("IFERROR(
  VLOOKUP(
    A772,
    IMPORTRANGE(
      ""1ZygntHC1J6IxzKbTidmOyf5nUyW4GCLurHCjexrLm_o        "",
      ""HTMLキャッシュ!A:F""
    ),
    3,
    FALSE
  ),
  0
)
"),46017.68615740741)</f>
        <v>46017.68616</v>
      </c>
      <c r="AG772" s="5"/>
      <c r="AH772" s="5"/>
      <c r="AI772" s="5"/>
      <c r="AJ772" s="5"/>
      <c r="AK772" s="5"/>
      <c r="AL772" s="5"/>
      <c r="AM772" s="5"/>
      <c r="AN772" s="5"/>
      <c r="AO772" s="5"/>
      <c r="AP772" s="5"/>
      <c r="AQ772" s="5"/>
      <c r="AR772" s="3"/>
      <c r="AS772" s="5"/>
      <c r="AT772" s="5"/>
      <c r="AU772" s="5"/>
      <c r="AV772" s="5"/>
      <c r="AW772" s="5"/>
      <c r="AX772" s="5"/>
      <c r="AY772" s="5"/>
      <c r="AZ772" s="7"/>
      <c r="BA772" s="7"/>
    </row>
    <row r="773" ht="16.5" customHeight="1">
      <c r="A773" s="1" t="s">
        <v>1578</v>
      </c>
      <c r="B773" s="5">
        <v>0.0</v>
      </c>
      <c r="C773" s="5">
        <v>0.0</v>
      </c>
      <c r="D773" s="1" t="s">
        <v>1579</v>
      </c>
      <c r="E773" s="5">
        <v>0.0</v>
      </c>
      <c r="F773" s="5">
        <v>0.0</v>
      </c>
      <c r="G773" s="5">
        <v>0.0</v>
      </c>
      <c r="H773" s="5">
        <v>0.0</v>
      </c>
      <c r="I773" s="5">
        <v>0.0</v>
      </c>
      <c r="J773" s="5">
        <v>0.0</v>
      </c>
      <c r="K773" s="5">
        <v>0.0</v>
      </c>
      <c r="L773" s="5">
        <v>0.0</v>
      </c>
      <c r="M773" s="5">
        <v>0.0</v>
      </c>
      <c r="N773" s="5">
        <v>0.0</v>
      </c>
      <c r="O773" s="5">
        <v>0.0</v>
      </c>
      <c r="P773" s="5">
        <v>0.0</v>
      </c>
      <c r="Q773" s="5">
        <v>0.0</v>
      </c>
      <c r="R773" s="5">
        <v>0.0</v>
      </c>
      <c r="S773" s="5">
        <v>0.0</v>
      </c>
      <c r="T773" s="5">
        <v>0.0</v>
      </c>
      <c r="U773" s="5">
        <v>0.0</v>
      </c>
      <c r="V773" s="5">
        <v>0.0</v>
      </c>
      <c r="W773" s="5">
        <v>0.0</v>
      </c>
      <c r="X773" s="5">
        <v>0.0</v>
      </c>
      <c r="Y773" s="5">
        <v>0.0</v>
      </c>
      <c r="Z773" s="5">
        <v>0.0</v>
      </c>
      <c r="AA773" s="5">
        <v>0.0</v>
      </c>
      <c r="AB773" s="5">
        <v>0.0</v>
      </c>
      <c r="AC773" s="5">
        <v>0.0</v>
      </c>
      <c r="AD773" s="5">
        <v>0.0</v>
      </c>
      <c r="AE773" s="5">
        <v>0.0</v>
      </c>
      <c r="AF773" s="6">
        <f>IFERROR(__xludf.DUMMYFUNCTION("IFERROR(
  VLOOKUP(
    A773,
    IMPORTRANGE(
      ""1ZygntHC1J6IxzKbTidmOyf5nUyW4GCLurHCjexrLm_o        "",
      ""HTMLキャッシュ!A:F""
    ),
    3,
    FALSE
  ),
  0
)
"),45592.61622685185)</f>
        <v>45592.61623</v>
      </c>
      <c r="AG773" s="5"/>
      <c r="AH773" s="5"/>
      <c r="AI773" s="5"/>
      <c r="AJ773" s="5"/>
      <c r="AK773" s="5"/>
      <c r="AL773" s="5"/>
      <c r="AM773" s="5"/>
      <c r="AN773" s="5"/>
      <c r="AO773" s="5"/>
      <c r="AP773" s="5"/>
      <c r="AQ773" s="5"/>
      <c r="AR773" s="3"/>
      <c r="AS773" s="5"/>
      <c r="AT773" s="5"/>
      <c r="AU773" s="5"/>
      <c r="AV773" s="5"/>
      <c r="AW773" s="5"/>
      <c r="AX773" s="5"/>
      <c r="AY773" s="5"/>
      <c r="AZ773" s="7"/>
      <c r="BA773" s="7"/>
    </row>
    <row r="774" ht="16.5" customHeight="1">
      <c r="A774" s="1" t="s">
        <v>1580</v>
      </c>
      <c r="B774" s="5">
        <v>0.0</v>
      </c>
      <c r="C774" s="5">
        <v>0.0</v>
      </c>
      <c r="D774" s="1" t="s">
        <v>1581</v>
      </c>
      <c r="E774" s="5">
        <v>0.0</v>
      </c>
      <c r="F774" s="5">
        <v>0.0</v>
      </c>
      <c r="G774" s="5">
        <v>0.0</v>
      </c>
      <c r="H774" s="5">
        <v>0.0</v>
      </c>
      <c r="I774" s="5">
        <v>0.0</v>
      </c>
      <c r="J774" s="5">
        <v>0.0</v>
      </c>
      <c r="K774" s="5">
        <v>0.0</v>
      </c>
      <c r="L774" s="5">
        <v>0.0</v>
      </c>
      <c r="M774" s="5">
        <v>0.0</v>
      </c>
      <c r="N774" s="5">
        <v>0.0</v>
      </c>
      <c r="O774" s="5">
        <v>0.0</v>
      </c>
      <c r="P774" s="5">
        <v>0.0</v>
      </c>
      <c r="Q774" s="5">
        <v>0.0</v>
      </c>
      <c r="R774" s="5">
        <v>0.0</v>
      </c>
      <c r="S774" s="5">
        <v>0.0</v>
      </c>
      <c r="T774" s="5">
        <v>0.0</v>
      </c>
      <c r="U774" s="5">
        <v>0.0</v>
      </c>
      <c r="V774" s="5">
        <v>0.0</v>
      </c>
      <c r="W774" s="5">
        <v>0.0</v>
      </c>
      <c r="X774" s="5">
        <v>0.0</v>
      </c>
      <c r="Y774" s="5">
        <v>0.0</v>
      </c>
      <c r="Z774" s="5">
        <v>0.0</v>
      </c>
      <c r="AA774" s="5">
        <v>0.0</v>
      </c>
      <c r="AB774" s="5">
        <v>0.0</v>
      </c>
      <c r="AC774" s="5">
        <v>0.0</v>
      </c>
      <c r="AD774" s="5">
        <v>0.0</v>
      </c>
      <c r="AE774" s="5">
        <v>0.0</v>
      </c>
      <c r="AF774" s="6">
        <f>IFERROR(__xludf.DUMMYFUNCTION("IFERROR(
  VLOOKUP(
    A774,
    IMPORTRANGE(
      ""1ZygntHC1J6IxzKbTidmOyf5nUyW4GCLurHCjexrLm_o        "",
      ""HTMLキャッシュ!A:F""
    ),
    3,
    FALSE
  ),
  0
)
"),45643.38291666667)</f>
        <v>45643.38292</v>
      </c>
      <c r="AG774" s="5"/>
      <c r="AH774" s="5"/>
      <c r="AI774" s="5"/>
      <c r="AJ774" s="5"/>
      <c r="AK774" s="5"/>
      <c r="AL774" s="5"/>
      <c r="AM774" s="5"/>
      <c r="AN774" s="5"/>
      <c r="AO774" s="5"/>
      <c r="AP774" s="5"/>
      <c r="AQ774" s="5"/>
      <c r="AR774" s="3"/>
      <c r="AS774" s="5"/>
      <c r="AT774" s="5"/>
      <c r="AU774" s="5"/>
      <c r="AV774" s="5"/>
      <c r="AW774" s="5"/>
      <c r="AX774" s="5"/>
      <c r="AY774" s="5"/>
      <c r="AZ774" s="7"/>
      <c r="BA774" s="7"/>
    </row>
    <row r="775" ht="16.5" customHeight="1">
      <c r="A775" s="1" t="s">
        <v>1582</v>
      </c>
      <c r="B775" s="5">
        <v>0.0</v>
      </c>
      <c r="C775" s="5">
        <v>0.0</v>
      </c>
      <c r="D775" s="1" t="s">
        <v>1583</v>
      </c>
      <c r="E775" s="5">
        <v>0.0</v>
      </c>
      <c r="F775" s="5">
        <v>0.0</v>
      </c>
      <c r="G775" s="5">
        <v>0.0</v>
      </c>
      <c r="H775" s="5">
        <v>0.0</v>
      </c>
      <c r="I775" s="5">
        <v>0.0</v>
      </c>
      <c r="J775" s="5">
        <v>0.0</v>
      </c>
      <c r="K775" s="5">
        <v>0.0</v>
      </c>
      <c r="L775" s="5">
        <v>0.0</v>
      </c>
      <c r="M775" s="5">
        <v>0.0</v>
      </c>
      <c r="N775" s="5">
        <v>0.0</v>
      </c>
      <c r="O775" s="5">
        <v>0.0</v>
      </c>
      <c r="P775" s="5">
        <v>0.0</v>
      </c>
      <c r="Q775" s="5">
        <v>0.0</v>
      </c>
      <c r="R775" s="5">
        <v>0.0</v>
      </c>
      <c r="S775" s="5">
        <v>0.0</v>
      </c>
      <c r="T775" s="5">
        <v>0.0</v>
      </c>
      <c r="U775" s="5">
        <v>0.0</v>
      </c>
      <c r="V775" s="5">
        <v>0.0</v>
      </c>
      <c r="W775" s="5">
        <v>0.0</v>
      </c>
      <c r="X775" s="5">
        <v>0.0</v>
      </c>
      <c r="Y775" s="5">
        <v>0.0</v>
      </c>
      <c r="Z775" s="5">
        <v>0.0</v>
      </c>
      <c r="AA775" s="5">
        <v>0.0</v>
      </c>
      <c r="AB775" s="5">
        <v>0.0</v>
      </c>
      <c r="AC775" s="5">
        <v>0.0</v>
      </c>
      <c r="AD775" s="5">
        <v>0.0</v>
      </c>
      <c r="AE775" s="5">
        <v>0.0</v>
      </c>
      <c r="AF775" s="6">
        <f>IFERROR(__xludf.DUMMYFUNCTION("IFERROR(
  VLOOKUP(
    A775,
    IMPORTRANGE(
      ""1ZygntHC1J6IxzKbTidmOyf5nUyW4GCLurHCjexrLm_o        "",
      ""HTMLキャッシュ!A:F""
    ),
    3,
    FALSE
  ),
  0
)
"),45968.71732638889)</f>
        <v>45968.71733</v>
      </c>
      <c r="AG775" s="5"/>
      <c r="AH775" s="5"/>
      <c r="AI775" s="5"/>
      <c r="AJ775" s="5"/>
      <c r="AK775" s="5"/>
      <c r="AL775" s="5"/>
      <c r="AM775" s="5"/>
      <c r="AN775" s="5"/>
      <c r="AO775" s="5"/>
      <c r="AP775" s="5"/>
      <c r="AQ775" s="5"/>
      <c r="AR775" s="3"/>
      <c r="AS775" s="5"/>
      <c r="AT775" s="5"/>
      <c r="AU775" s="5"/>
      <c r="AV775" s="5"/>
      <c r="AW775" s="5"/>
      <c r="AX775" s="5"/>
      <c r="AY775" s="5"/>
      <c r="AZ775" s="7"/>
      <c r="BA775" s="7"/>
    </row>
    <row r="776" ht="16.5" customHeight="1">
      <c r="A776" s="1" t="s">
        <v>1584</v>
      </c>
      <c r="B776" s="5">
        <v>0.0</v>
      </c>
      <c r="C776" s="5">
        <v>0.0</v>
      </c>
      <c r="D776" s="1" t="s">
        <v>1585</v>
      </c>
      <c r="E776" s="5">
        <v>0.0</v>
      </c>
      <c r="F776" s="5">
        <v>0.0</v>
      </c>
      <c r="G776" s="5">
        <v>0.0</v>
      </c>
      <c r="H776" s="5">
        <v>0.0</v>
      </c>
      <c r="I776" s="5">
        <v>0.0</v>
      </c>
      <c r="J776" s="5">
        <v>0.0</v>
      </c>
      <c r="K776" s="5">
        <v>0.0</v>
      </c>
      <c r="L776" s="5">
        <v>0.0</v>
      </c>
      <c r="M776" s="5">
        <v>0.0</v>
      </c>
      <c r="N776" s="5">
        <v>0.0</v>
      </c>
      <c r="O776" s="5">
        <v>0.0</v>
      </c>
      <c r="P776" s="5">
        <v>0.0</v>
      </c>
      <c r="Q776" s="5">
        <v>0.0</v>
      </c>
      <c r="R776" s="5">
        <v>0.0</v>
      </c>
      <c r="S776" s="5">
        <v>0.0</v>
      </c>
      <c r="T776" s="5">
        <v>0.0</v>
      </c>
      <c r="U776" s="5">
        <v>0.0</v>
      </c>
      <c r="V776" s="5">
        <v>0.0</v>
      </c>
      <c r="W776" s="5">
        <v>0.0</v>
      </c>
      <c r="X776" s="5">
        <v>0.0</v>
      </c>
      <c r="Y776" s="5">
        <v>0.0</v>
      </c>
      <c r="Z776" s="5">
        <v>0.0</v>
      </c>
      <c r="AA776" s="5">
        <v>0.0</v>
      </c>
      <c r="AB776" s="5">
        <v>0.0</v>
      </c>
      <c r="AC776" s="5">
        <v>0.0</v>
      </c>
      <c r="AD776" s="5">
        <v>0.0</v>
      </c>
      <c r="AE776" s="5">
        <v>0.0</v>
      </c>
      <c r="AF776" s="6">
        <f>IFERROR(__xludf.DUMMYFUNCTION("IFERROR(
  VLOOKUP(
    A776,
    IMPORTRANGE(
      ""1ZygntHC1J6IxzKbTidmOyf5nUyW4GCLurHCjexrLm_o        "",
      ""HTMLキャッシュ!A:F""
    ),
    3,
    FALSE
  ),
  0
)
"),46015.59924768518)</f>
        <v>46015.59925</v>
      </c>
      <c r="AG776" s="5"/>
      <c r="AH776" s="5"/>
      <c r="AI776" s="5"/>
      <c r="AJ776" s="5"/>
      <c r="AK776" s="5"/>
      <c r="AL776" s="5"/>
      <c r="AM776" s="5"/>
      <c r="AN776" s="5"/>
      <c r="AO776" s="5"/>
      <c r="AP776" s="5"/>
      <c r="AQ776" s="5"/>
      <c r="AR776" s="3"/>
      <c r="AS776" s="5"/>
      <c r="AT776" s="5"/>
      <c r="AU776" s="5"/>
      <c r="AV776" s="5"/>
      <c r="AW776" s="5"/>
      <c r="AX776" s="5"/>
      <c r="AY776" s="5"/>
      <c r="AZ776" s="7"/>
      <c r="BA776" s="7"/>
    </row>
    <row r="777" ht="16.5" customHeight="1">
      <c r="A777" s="1" t="s">
        <v>1586</v>
      </c>
      <c r="B777" s="5">
        <v>0.0</v>
      </c>
      <c r="C777" s="5">
        <v>0.0</v>
      </c>
      <c r="D777" s="1" t="s">
        <v>1587</v>
      </c>
      <c r="E777" s="5">
        <v>0.0</v>
      </c>
      <c r="F777" s="5">
        <v>0.0</v>
      </c>
      <c r="G777" s="5">
        <v>0.0</v>
      </c>
      <c r="H777" s="5">
        <v>0.0</v>
      </c>
      <c r="I777" s="5">
        <v>0.0</v>
      </c>
      <c r="J777" s="5">
        <v>0.0</v>
      </c>
      <c r="K777" s="5">
        <v>0.0</v>
      </c>
      <c r="L777" s="5">
        <v>0.0</v>
      </c>
      <c r="M777" s="5">
        <v>0.0</v>
      </c>
      <c r="N777" s="5">
        <v>0.0</v>
      </c>
      <c r="O777" s="5">
        <v>0.0</v>
      </c>
      <c r="P777" s="5">
        <v>0.0</v>
      </c>
      <c r="Q777" s="5">
        <v>0.0</v>
      </c>
      <c r="R777" s="5">
        <v>0.0</v>
      </c>
      <c r="S777" s="5">
        <v>0.0</v>
      </c>
      <c r="T777" s="5">
        <v>0.0</v>
      </c>
      <c r="U777" s="5">
        <v>0.0</v>
      </c>
      <c r="V777" s="5">
        <v>0.0</v>
      </c>
      <c r="W777" s="5">
        <v>0.0</v>
      </c>
      <c r="X777" s="5">
        <v>0.0</v>
      </c>
      <c r="Y777" s="5">
        <v>0.0</v>
      </c>
      <c r="Z777" s="5">
        <v>0.0</v>
      </c>
      <c r="AA777" s="5">
        <v>0.0</v>
      </c>
      <c r="AB777" s="5">
        <v>0.0</v>
      </c>
      <c r="AC777" s="5">
        <v>0.0</v>
      </c>
      <c r="AD777" s="5">
        <v>0.0</v>
      </c>
      <c r="AE777" s="5">
        <v>0.0</v>
      </c>
      <c r="AF777" s="6">
        <f>IFERROR(__xludf.DUMMYFUNCTION("IFERROR(
  VLOOKUP(
    A777,
    IMPORTRANGE(
      ""1ZygntHC1J6IxzKbTidmOyf5nUyW4GCLurHCjexrLm_o        "",
      ""HTMLキャッシュ!A:F""
    ),
    3,
    FALSE
  ),
  0
)
"),45986.864895833336)</f>
        <v>45986.8649</v>
      </c>
      <c r="AG777" s="5"/>
      <c r="AH777" s="5"/>
      <c r="AI777" s="5"/>
      <c r="AJ777" s="5"/>
      <c r="AK777" s="5"/>
      <c r="AL777" s="5"/>
      <c r="AM777" s="5"/>
      <c r="AN777" s="5"/>
      <c r="AO777" s="5"/>
      <c r="AP777" s="5"/>
      <c r="AQ777" s="5"/>
      <c r="AR777" s="3"/>
      <c r="AS777" s="5"/>
      <c r="AT777" s="5"/>
      <c r="AU777" s="5"/>
      <c r="AV777" s="5"/>
      <c r="AW777" s="5"/>
      <c r="AX777" s="5"/>
      <c r="AY777" s="5"/>
      <c r="AZ777" s="7"/>
      <c r="BA777" s="7"/>
    </row>
    <row r="778" ht="16.5" customHeight="1">
      <c r="A778" s="4" t="s">
        <v>1588</v>
      </c>
      <c r="B778" s="5">
        <v>0.0</v>
      </c>
      <c r="C778" s="5">
        <v>0.0</v>
      </c>
      <c r="D778" s="1" t="s">
        <v>1589</v>
      </c>
      <c r="E778" s="5">
        <v>0.0</v>
      </c>
      <c r="F778" s="5">
        <v>0.0</v>
      </c>
      <c r="G778" s="5">
        <v>0.0</v>
      </c>
      <c r="H778" s="5">
        <v>0.0</v>
      </c>
      <c r="I778" s="5">
        <v>0.0</v>
      </c>
      <c r="J778" s="5">
        <v>0.0</v>
      </c>
      <c r="K778" s="5">
        <v>0.0</v>
      </c>
      <c r="L778" s="5">
        <v>0.0</v>
      </c>
      <c r="M778" s="5">
        <v>0.0</v>
      </c>
      <c r="N778" s="5">
        <v>0.0</v>
      </c>
      <c r="O778" s="5">
        <v>0.0</v>
      </c>
      <c r="P778" s="5">
        <v>0.0</v>
      </c>
      <c r="Q778" s="5">
        <v>0.0</v>
      </c>
      <c r="R778" s="5">
        <v>0.0</v>
      </c>
      <c r="S778" s="5">
        <v>0.0</v>
      </c>
      <c r="T778" s="5">
        <v>0.0</v>
      </c>
      <c r="U778" s="5">
        <v>0.0</v>
      </c>
      <c r="V778" s="5">
        <v>0.0</v>
      </c>
      <c r="W778" s="5">
        <v>0.0</v>
      </c>
      <c r="X778" s="5">
        <v>0.0</v>
      </c>
      <c r="Y778" s="5">
        <v>0.0</v>
      </c>
      <c r="Z778" s="5">
        <v>0.0</v>
      </c>
      <c r="AA778" s="5">
        <v>0.0</v>
      </c>
      <c r="AB778" s="5">
        <v>0.0</v>
      </c>
      <c r="AC778" s="5">
        <v>0.0</v>
      </c>
      <c r="AD778" s="5">
        <v>0.0</v>
      </c>
      <c r="AE778" s="5">
        <v>0.0</v>
      </c>
      <c r="AF778" s="6">
        <f>IFERROR(__xludf.DUMMYFUNCTION("IFERROR(
  VLOOKUP(
    A778,
    IMPORTRANGE(
      ""1ZygntHC1J6IxzKbTidmOyf5nUyW4GCLurHCjexrLm_o        "",
      ""HTMLキャッシュ!A:F""
    ),
    3,
    FALSE
  ),
  0
)
"),46033.69662037037)</f>
        <v>46033.69662</v>
      </c>
      <c r="AG778" s="5"/>
      <c r="AH778" s="5"/>
      <c r="AI778" s="5"/>
      <c r="AJ778" s="5"/>
      <c r="AK778" s="5"/>
      <c r="AL778" s="5"/>
      <c r="AM778" s="5"/>
      <c r="AN778" s="5"/>
      <c r="AO778" s="5"/>
      <c r="AP778" s="5"/>
      <c r="AQ778" s="5"/>
      <c r="AR778" s="3"/>
      <c r="AS778" s="5"/>
      <c r="AT778" s="5"/>
      <c r="AU778" s="5"/>
      <c r="AV778" s="5"/>
      <c r="AW778" s="5"/>
      <c r="AX778" s="5"/>
      <c r="AY778" s="5"/>
      <c r="AZ778" s="7"/>
      <c r="BA778" s="7"/>
    </row>
    <row r="779" ht="16.5" customHeight="1">
      <c r="A779" s="1" t="s">
        <v>1590</v>
      </c>
      <c r="B779" s="5">
        <v>0.0</v>
      </c>
      <c r="C779" s="5">
        <v>0.0</v>
      </c>
      <c r="D779" s="1" t="s">
        <v>1591</v>
      </c>
      <c r="E779" s="5">
        <v>0.0</v>
      </c>
      <c r="F779" s="5">
        <v>0.0</v>
      </c>
      <c r="G779" s="5">
        <v>0.0</v>
      </c>
      <c r="H779" s="5">
        <v>0.0</v>
      </c>
      <c r="I779" s="5">
        <v>0.0</v>
      </c>
      <c r="J779" s="5">
        <v>0.0</v>
      </c>
      <c r="K779" s="5">
        <v>0.0</v>
      </c>
      <c r="L779" s="5">
        <v>0.0</v>
      </c>
      <c r="M779" s="5">
        <v>0.0</v>
      </c>
      <c r="N779" s="5">
        <v>0.0</v>
      </c>
      <c r="O779" s="5">
        <v>0.0</v>
      </c>
      <c r="P779" s="5">
        <v>0.0</v>
      </c>
      <c r="Q779" s="5">
        <v>0.0</v>
      </c>
      <c r="R779" s="5">
        <v>0.0</v>
      </c>
      <c r="S779" s="5">
        <v>0.0</v>
      </c>
      <c r="T779" s="5">
        <v>0.0</v>
      </c>
      <c r="U779" s="5">
        <v>0.0</v>
      </c>
      <c r="V779" s="5">
        <v>0.0</v>
      </c>
      <c r="W779" s="5">
        <v>0.0</v>
      </c>
      <c r="X779" s="5">
        <v>0.0</v>
      </c>
      <c r="Y779" s="5">
        <v>0.0</v>
      </c>
      <c r="Z779" s="5">
        <v>0.0</v>
      </c>
      <c r="AA779" s="5">
        <v>0.0</v>
      </c>
      <c r="AB779" s="5">
        <v>0.0</v>
      </c>
      <c r="AC779" s="5">
        <v>0.0</v>
      </c>
      <c r="AD779" s="5">
        <v>0.0</v>
      </c>
      <c r="AE779" s="5">
        <v>0.0</v>
      </c>
      <c r="AF779" s="6">
        <f>IFERROR(__xludf.DUMMYFUNCTION("IFERROR(
  VLOOKUP(
    A779,
    IMPORTRANGE(
      ""1ZygntHC1J6IxzKbTidmOyf5nUyW4GCLurHCjexrLm_o        "",
      ""HTMLキャッシュ!A:F""
    ),
    3,
    FALSE
  ),
  0
)
"),46015.59993055555)</f>
        <v>46015.59993</v>
      </c>
      <c r="AG779" s="5"/>
      <c r="AH779" s="5"/>
      <c r="AI779" s="5"/>
      <c r="AJ779" s="5"/>
      <c r="AK779" s="5"/>
      <c r="AL779" s="5"/>
      <c r="AM779" s="5"/>
      <c r="AN779" s="5"/>
      <c r="AO779" s="5"/>
      <c r="AP779" s="5"/>
      <c r="AQ779" s="5"/>
      <c r="AR779" s="3"/>
      <c r="AS779" s="5"/>
      <c r="AT779" s="5"/>
      <c r="AU779" s="5"/>
      <c r="AV779" s="5"/>
      <c r="AW779" s="5"/>
      <c r="AX779" s="5"/>
      <c r="AY779" s="5"/>
      <c r="AZ779" s="7"/>
      <c r="BA779" s="7"/>
    </row>
    <row r="780" ht="16.5" customHeight="1">
      <c r="A780" s="4" t="s">
        <v>1592</v>
      </c>
      <c r="B780" s="5">
        <v>0.0</v>
      </c>
      <c r="C780" s="5">
        <v>0.0</v>
      </c>
      <c r="D780" s="1" t="s">
        <v>1593</v>
      </c>
      <c r="E780" s="5">
        <v>0.0</v>
      </c>
      <c r="F780" s="5">
        <v>0.0</v>
      </c>
      <c r="G780" s="5">
        <v>0.0</v>
      </c>
      <c r="H780" s="5">
        <v>0.0</v>
      </c>
      <c r="I780" s="5">
        <v>0.0</v>
      </c>
      <c r="J780" s="5">
        <v>0.0</v>
      </c>
      <c r="K780" s="5">
        <v>0.0</v>
      </c>
      <c r="L780" s="5">
        <v>0.0</v>
      </c>
      <c r="M780" s="5">
        <v>0.0</v>
      </c>
      <c r="N780" s="5">
        <v>0.0</v>
      </c>
      <c r="O780" s="5">
        <v>0.0</v>
      </c>
      <c r="P780" s="5">
        <v>0.0</v>
      </c>
      <c r="Q780" s="5">
        <v>0.0</v>
      </c>
      <c r="R780" s="5">
        <v>0.0</v>
      </c>
      <c r="S780" s="5">
        <v>0.0</v>
      </c>
      <c r="T780" s="5">
        <v>0.0</v>
      </c>
      <c r="U780" s="5">
        <v>0.0</v>
      </c>
      <c r="V780" s="5">
        <v>0.0</v>
      </c>
      <c r="W780" s="5">
        <v>0.0</v>
      </c>
      <c r="X780" s="5">
        <v>0.0</v>
      </c>
      <c r="Y780" s="5">
        <v>0.0</v>
      </c>
      <c r="Z780" s="5">
        <v>0.0</v>
      </c>
      <c r="AA780" s="5">
        <v>0.0</v>
      </c>
      <c r="AB780" s="5">
        <v>0.0</v>
      </c>
      <c r="AC780" s="5">
        <v>0.0</v>
      </c>
      <c r="AD780" s="5">
        <v>0.0</v>
      </c>
      <c r="AE780" s="5">
        <v>0.0</v>
      </c>
      <c r="AF780" s="6">
        <f>IFERROR(__xludf.DUMMYFUNCTION("IFERROR(
  VLOOKUP(
    A780,
    IMPORTRANGE(
      ""1ZygntHC1J6IxzKbTidmOyf5nUyW4GCLurHCjexrLm_o        "",
      ""HTMLキャッシュ!A:F""
    ),
    3,
    FALSE
  ),
  0
)
"),46031.79740740741)</f>
        <v>46031.79741</v>
      </c>
      <c r="AG780" s="5"/>
      <c r="AH780" s="5"/>
      <c r="AI780" s="5"/>
      <c r="AJ780" s="5"/>
      <c r="AK780" s="5"/>
      <c r="AL780" s="5"/>
      <c r="AM780" s="5"/>
      <c r="AN780" s="5"/>
      <c r="AO780" s="5"/>
      <c r="AP780" s="5"/>
      <c r="AQ780" s="5"/>
      <c r="AR780" s="3"/>
      <c r="AS780" s="5"/>
      <c r="AT780" s="5"/>
      <c r="AU780" s="5"/>
      <c r="AV780" s="5"/>
      <c r="AW780" s="5"/>
      <c r="AX780" s="5"/>
      <c r="AY780" s="5"/>
      <c r="AZ780" s="7"/>
      <c r="BA780" s="7"/>
    </row>
    <row r="781" ht="16.5" customHeight="1">
      <c r="A781" s="4" t="s">
        <v>1594</v>
      </c>
      <c r="B781" s="5">
        <v>0.0</v>
      </c>
      <c r="C781" s="5">
        <v>0.0</v>
      </c>
      <c r="D781" s="1" t="s">
        <v>1595</v>
      </c>
      <c r="E781" s="5">
        <v>0.0</v>
      </c>
      <c r="F781" s="5">
        <v>0.0</v>
      </c>
      <c r="G781" s="5">
        <v>0.0</v>
      </c>
      <c r="H781" s="5">
        <v>0.0</v>
      </c>
      <c r="I781" s="5">
        <v>0.0</v>
      </c>
      <c r="J781" s="5">
        <v>0.0</v>
      </c>
      <c r="K781" s="5">
        <v>0.0</v>
      </c>
      <c r="L781" s="5">
        <v>0.0</v>
      </c>
      <c r="M781" s="5">
        <v>0.0</v>
      </c>
      <c r="N781" s="5">
        <v>0.0</v>
      </c>
      <c r="O781" s="5">
        <v>0.0</v>
      </c>
      <c r="P781" s="5">
        <v>0.0</v>
      </c>
      <c r="Q781" s="5">
        <v>0.0</v>
      </c>
      <c r="R781" s="5">
        <v>0.0</v>
      </c>
      <c r="S781" s="5">
        <v>0.0</v>
      </c>
      <c r="T781" s="5">
        <v>0.0</v>
      </c>
      <c r="U781" s="5">
        <v>0.0</v>
      </c>
      <c r="V781" s="5">
        <v>0.0</v>
      </c>
      <c r="W781" s="5">
        <v>0.0</v>
      </c>
      <c r="X781" s="5">
        <v>0.0</v>
      </c>
      <c r="Y781" s="5">
        <v>0.0</v>
      </c>
      <c r="Z781" s="5">
        <v>0.0</v>
      </c>
      <c r="AA781" s="5">
        <v>0.0</v>
      </c>
      <c r="AB781" s="5">
        <v>0.0</v>
      </c>
      <c r="AC781" s="5">
        <v>0.0</v>
      </c>
      <c r="AD781" s="5">
        <v>0.0</v>
      </c>
      <c r="AE781" s="5">
        <v>0.0</v>
      </c>
      <c r="AF781" s="6">
        <f>IFERROR(__xludf.DUMMYFUNCTION("IFERROR(
  VLOOKUP(
    A781,
    IMPORTRANGE(
      ""1ZygntHC1J6IxzKbTidmOyf5nUyW4GCLurHCjexrLm_o        "",
      ""HTMLキャッシュ!A:F""
    ),
    3,
    FALSE
  ),
  0
)
"),46059.80971064815)</f>
        <v>46059.80971</v>
      </c>
      <c r="AG781" s="5"/>
      <c r="AH781" s="5"/>
      <c r="AI781" s="5"/>
      <c r="AJ781" s="5"/>
      <c r="AK781" s="5"/>
      <c r="AL781" s="5"/>
      <c r="AM781" s="5"/>
      <c r="AN781" s="5"/>
      <c r="AO781" s="5"/>
      <c r="AP781" s="5"/>
      <c r="AQ781" s="5"/>
      <c r="AR781" s="3"/>
      <c r="AS781" s="5"/>
      <c r="AT781" s="5"/>
      <c r="AU781" s="5"/>
      <c r="AV781" s="5"/>
      <c r="AW781" s="5"/>
      <c r="AX781" s="5"/>
      <c r="AY781" s="5"/>
      <c r="AZ781" s="7"/>
      <c r="BA781" s="7"/>
    </row>
    <row r="782" ht="16.5" customHeight="1">
      <c r="A782" s="4" t="s">
        <v>1596</v>
      </c>
      <c r="B782" s="5">
        <v>29.0</v>
      </c>
      <c r="C782" s="5">
        <v>0.0</v>
      </c>
      <c r="D782" s="1" t="s">
        <v>1597</v>
      </c>
      <c r="E782" s="5">
        <v>0.0</v>
      </c>
      <c r="F782" s="5">
        <v>0.0</v>
      </c>
      <c r="G782" s="5">
        <v>0.0</v>
      </c>
      <c r="H782" s="5">
        <v>0.0</v>
      </c>
      <c r="I782" s="5">
        <v>0.0</v>
      </c>
      <c r="J782" s="5">
        <v>0.0</v>
      </c>
      <c r="K782" s="5">
        <v>0.0</v>
      </c>
      <c r="L782" s="5">
        <v>0.0</v>
      </c>
      <c r="M782" s="5">
        <v>0.0</v>
      </c>
      <c r="N782" s="5">
        <v>0.0</v>
      </c>
      <c r="O782" s="5">
        <v>0.0</v>
      </c>
      <c r="P782" s="5">
        <v>0.0</v>
      </c>
      <c r="Q782" s="5">
        <v>0.0</v>
      </c>
      <c r="R782" s="5">
        <v>0.0</v>
      </c>
      <c r="S782" s="5">
        <v>0.0</v>
      </c>
      <c r="T782" s="5">
        <v>0.0</v>
      </c>
      <c r="U782" s="5">
        <v>0.0</v>
      </c>
      <c r="V782" s="5">
        <v>0.0</v>
      </c>
      <c r="W782" s="5">
        <v>0.0</v>
      </c>
      <c r="X782" s="5">
        <v>0.0</v>
      </c>
      <c r="Y782" s="5">
        <v>0.0</v>
      </c>
      <c r="Z782" s="5">
        <v>0.0</v>
      </c>
      <c r="AA782" s="5">
        <v>0.0</v>
      </c>
      <c r="AB782" s="5">
        <v>0.0</v>
      </c>
      <c r="AC782" s="5">
        <v>0.0</v>
      </c>
      <c r="AD782" s="5">
        <v>0.0</v>
      </c>
      <c r="AE782" s="5">
        <v>0.0</v>
      </c>
      <c r="AF782" s="6">
        <f>IFERROR(__xludf.DUMMYFUNCTION("IFERROR(
  VLOOKUP(
    A782,
    IMPORTRANGE(
      ""1ZygntHC1J6IxzKbTidmOyf5nUyW4GCLurHCjexrLm_o        "",
      ""HTMLキャッシュ!A:F""
    ),
    3,
    FALSE
  ),
  0
)
"),46059.74922453704)</f>
        <v>46059.74922</v>
      </c>
      <c r="AG782" s="5"/>
      <c r="AH782" s="5"/>
      <c r="AI782" s="5"/>
      <c r="AJ782" s="5"/>
      <c r="AK782" s="5"/>
      <c r="AL782" s="5"/>
      <c r="AM782" s="5"/>
      <c r="AN782" s="5"/>
      <c r="AO782" s="5"/>
      <c r="AP782" s="5"/>
      <c r="AQ782" s="5"/>
      <c r="AR782" s="3"/>
      <c r="AS782" s="5"/>
      <c r="AT782" s="5"/>
      <c r="AU782" s="5"/>
      <c r="AV782" s="5"/>
      <c r="AW782" s="5"/>
      <c r="AX782" s="5"/>
      <c r="AY782" s="5"/>
      <c r="AZ782" s="7"/>
      <c r="BA782" s="7"/>
    </row>
    <row r="783" ht="16.5" customHeight="1">
      <c r="A783" s="4" t="s">
        <v>1598</v>
      </c>
      <c r="B783" s="5">
        <v>1.0</v>
      </c>
      <c r="C783" s="5">
        <v>0.0</v>
      </c>
      <c r="D783" s="1" t="s">
        <v>1599</v>
      </c>
      <c r="E783" s="5">
        <v>0.0</v>
      </c>
      <c r="F783" s="5">
        <v>0.0</v>
      </c>
      <c r="G783" s="5">
        <v>0.0</v>
      </c>
      <c r="H783" s="5">
        <v>0.0</v>
      </c>
      <c r="I783" s="5">
        <v>0.0</v>
      </c>
      <c r="J783" s="5">
        <v>0.0</v>
      </c>
      <c r="K783" s="5">
        <v>0.0</v>
      </c>
      <c r="L783" s="5">
        <v>0.0</v>
      </c>
      <c r="M783" s="5">
        <v>0.0</v>
      </c>
      <c r="N783" s="5">
        <v>0.0</v>
      </c>
      <c r="O783" s="5">
        <v>0.0</v>
      </c>
      <c r="P783" s="5">
        <v>0.0</v>
      </c>
      <c r="Q783" s="5">
        <v>0.0</v>
      </c>
      <c r="R783" s="5">
        <v>0.0</v>
      </c>
      <c r="S783" s="5">
        <v>0.0</v>
      </c>
      <c r="T783" s="5">
        <v>0.0</v>
      </c>
      <c r="U783" s="5">
        <v>0.0</v>
      </c>
      <c r="V783" s="5">
        <v>0.0</v>
      </c>
      <c r="W783" s="5">
        <v>0.0</v>
      </c>
      <c r="X783" s="5">
        <v>0.0</v>
      </c>
      <c r="Y783" s="5">
        <v>0.0</v>
      </c>
      <c r="Z783" s="5">
        <v>0.0</v>
      </c>
      <c r="AA783" s="5">
        <v>0.0</v>
      </c>
      <c r="AB783" s="5">
        <v>0.0</v>
      </c>
      <c r="AC783" s="5">
        <v>0.0</v>
      </c>
      <c r="AD783" s="5">
        <v>0.0</v>
      </c>
      <c r="AE783" s="5">
        <v>0.0</v>
      </c>
      <c r="AF783" s="6">
        <f>IFERROR(__xludf.DUMMYFUNCTION("IFERROR(
  VLOOKUP(
    A783,
    IMPORTRANGE(
      ""1ZygntHC1J6IxzKbTidmOyf5nUyW4GCLurHCjexrLm_o        "",
      ""HTMLキャッシュ!A:F""
    ),
    3,
    FALSE
  ),
  0
)
"),46078.87899305556)</f>
        <v>46078.87899</v>
      </c>
      <c r="AG783" s="5"/>
      <c r="AH783" s="5"/>
      <c r="AI783" s="5"/>
      <c r="AJ783" s="5"/>
      <c r="AK783" s="5"/>
      <c r="AL783" s="5"/>
      <c r="AM783" s="5"/>
      <c r="AN783" s="5"/>
      <c r="AO783" s="5"/>
      <c r="AP783" s="5"/>
      <c r="AQ783" s="5"/>
      <c r="AR783" s="3"/>
      <c r="AS783" s="5"/>
      <c r="AT783" s="5"/>
      <c r="AU783" s="5"/>
      <c r="AV783" s="5"/>
      <c r="AW783" s="5"/>
      <c r="AX783" s="5"/>
      <c r="AY783" s="5"/>
      <c r="AZ783" s="7"/>
      <c r="BA783" s="7"/>
    </row>
    <row r="784" ht="16.5" customHeight="1">
      <c r="A784" s="4" t="s">
        <v>1600</v>
      </c>
      <c r="B784" s="5">
        <v>15.0</v>
      </c>
      <c r="C784" s="5">
        <v>0.0</v>
      </c>
      <c r="D784" s="1" t="s">
        <v>1601</v>
      </c>
      <c r="E784" s="5">
        <v>0.0</v>
      </c>
      <c r="F784" s="5">
        <v>0.0</v>
      </c>
      <c r="G784" s="5">
        <v>0.0</v>
      </c>
      <c r="H784" s="5">
        <v>0.0</v>
      </c>
      <c r="I784" s="5">
        <v>0.0</v>
      </c>
      <c r="J784" s="5">
        <v>0.0</v>
      </c>
      <c r="K784" s="5">
        <v>0.0</v>
      </c>
      <c r="L784" s="5">
        <v>0.0</v>
      </c>
      <c r="M784" s="5">
        <v>0.0</v>
      </c>
      <c r="N784" s="5">
        <v>0.0</v>
      </c>
      <c r="O784" s="5">
        <v>0.0</v>
      </c>
      <c r="P784" s="5">
        <v>0.0</v>
      </c>
      <c r="Q784" s="5">
        <v>0.0</v>
      </c>
      <c r="R784" s="5">
        <v>0.0</v>
      </c>
      <c r="S784" s="5">
        <v>0.0</v>
      </c>
      <c r="T784" s="5">
        <v>0.0</v>
      </c>
      <c r="U784" s="5">
        <v>0.0</v>
      </c>
      <c r="V784" s="5">
        <v>0.0</v>
      </c>
      <c r="W784" s="5">
        <v>0.0</v>
      </c>
      <c r="X784" s="5">
        <v>0.0</v>
      </c>
      <c r="Y784" s="5">
        <v>0.0</v>
      </c>
      <c r="Z784" s="5">
        <v>0.0</v>
      </c>
      <c r="AA784" s="5">
        <v>0.0</v>
      </c>
      <c r="AB784" s="5">
        <v>0.0</v>
      </c>
      <c r="AC784" s="5">
        <v>0.0</v>
      </c>
      <c r="AD784" s="5">
        <v>0.0</v>
      </c>
      <c r="AE784" s="5">
        <v>0.0</v>
      </c>
      <c r="AF784" s="6">
        <f>IFERROR(__xludf.DUMMYFUNCTION("IFERROR(
  VLOOKUP(
    A784,
    IMPORTRANGE(
      ""1ZygntHC1J6IxzKbTidmOyf5nUyW4GCLurHCjexrLm_o        "",
      ""HTMLキャッシュ!A:F""
    ),
    3,
    FALSE
  ),
  0
)
"),46026.576527777775)</f>
        <v>46026.57653</v>
      </c>
      <c r="AG784" s="5"/>
      <c r="AH784" s="5"/>
      <c r="AI784" s="5"/>
      <c r="AJ784" s="5"/>
      <c r="AK784" s="5"/>
      <c r="AL784" s="5"/>
      <c r="AM784" s="5"/>
      <c r="AN784" s="5"/>
      <c r="AO784" s="5"/>
      <c r="AP784" s="5"/>
      <c r="AQ784" s="5"/>
      <c r="AR784" s="3"/>
      <c r="AS784" s="5"/>
      <c r="AT784" s="5"/>
      <c r="AU784" s="5"/>
      <c r="AV784" s="5"/>
      <c r="AW784" s="5"/>
      <c r="AX784" s="5"/>
      <c r="AY784" s="5"/>
      <c r="AZ784" s="7"/>
      <c r="BA784" s="7"/>
    </row>
    <row r="785" ht="16.5" customHeight="1">
      <c r="A785" s="4" t="s">
        <v>1602</v>
      </c>
      <c r="B785" s="5">
        <v>0.0</v>
      </c>
      <c r="C785" s="5">
        <v>0.0</v>
      </c>
      <c r="D785" s="1" t="s">
        <v>1603</v>
      </c>
      <c r="E785" s="5">
        <v>0.0</v>
      </c>
      <c r="F785" s="5">
        <v>0.0</v>
      </c>
      <c r="G785" s="5">
        <v>0.0</v>
      </c>
      <c r="H785" s="5">
        <v>0.0</v>
      </c>
      <c r="I785" s="5">
        <v>0.0</v>
      </c>
      <c r="J785" s="5">
        <v>0.0</v>
      </c>
      <c r="K785" s="5">
        <v>0.0</v>
      </c>
      <c r="L785" s="5">
        <v>0.0</v>
      </c>
      <c r="M785" s="5">
        <v>0.0</v>
      </c>
      <c r="N785" s="5">
        <v>0.0</v>
      </c>
      <c r="O785" s="5">
        <v>0.0</v>
      </c>
      <c r="P785" s="5">
        <v>0.0</v>
      </c>
      <c r="Q785" s="5">
        <v>0.0</v>
      </c>
      <c r="R785" s="5">
        <v>0.0</v>
      </c>
      <c r="S785" s="5">
        <v>0.0</v>
      </c>
      <c r="T785" s="5">
        <v>0.0</v>
      </c>
      <c r="U785" s="5">
        <v>0.0</v>
      </c>
      <c r="V785" s="5">
        <v>0.0</v>
      </c>
      <c r="W785" s="5">
        <v>0.0</v>
      </c>
      <c r="X785" s="5">
        <v>0.0</v>
      </c>
      <c r="Y785" s="5">
        <v>0.0</v>
      </c>
      <c r="Z785" s="5">
        <v>0.0</v>
      </c>
      <c r="AA785" s="5">
        <v>0.0</v>
      </c>
      <c r="AB785" s="5">
        <v>0.0</v>
      </c>
      <c r="AC785" s="5">
        <v>0.0</v>
      </c>
      <c r="AD785" s="5">
        <v>0.0</v>
      </c>
      <c r="AE785" s="5">
        <v>0.0</v>
      </c>
      <c r="AF785" s="6">
        <f>IFERROR(__xludf.DUMMYFUNCTION("IFERROR(
  VLOOKUP(
    A785,
    IMPORTRANGE(
      ""1ZygntHC1J6IxzKbTidmOyf5nUyW4GCLurHCjexrLm_o        "",
      ""HTMLキャッシュ!A:F""
    ),
    3,
    FALSE
  ),
  0
)
"),45970.590625)</f>
        <v>45970.59063</v>
      </c>
      <c r="AG785" s="5"/>
      <c r="AH785" s="5"/>
      <c r="AI785" s="5"/>
      <c r="AJ785" s="5"/>
      <c r="AK785" s="5"/>
      <c r="AL785" s="5"/>
      <c r="AM785" s="5"/>
      <c r="AN785" s="5"/>
      <c r="AO785" s="5"/>
      <c r="AP785" s="5"/>
      <c r="AQ785" s="5"/>
      <c r="AR785" s="3"/>
      <c r="AS785" s="5"/>
      <c r="AT785" s="5"/>
      <c r="AU785" s="5"/>
      <c r="AV785" s="5"/>
      <c r="AW785" s="5"/>
      <c r="AX785" s="5"/>
      <c r="AY785" s="5"/>
      <c r="AZ785" s="7"/>
      <c r="BA785" s="7"/>
    </row>
    <row r="786" ht="16.5" customHeight="1">
      <c r="A786" s="4" t="s">
        <v>1604</v>
      </c>
      <c r="B786" s="5">
        <v>0.0</v>
      </c>
      <c r="C786" s="5">
        <v>0.0</v>
      </c>
      <c r="D786" s="1" t="s">
        <v>1605</v>
      </c>
      <c r="E786" s="5">
        <v>0.0</v>
      </c>
      <c r="F786" s="5">
        <v>0.0</v>
      </c>
      <c r="G786" s="5">
        <v>0.0</v>
      </c>
      <c r="H786" s="5">
        <v>0.0</v>
      </c>
      <c r="I786" s="5">
        <v>0.0</v>
      </c>
      <c r="J786" s="5">
        <v>0.0</v>
      </c>
      <c r="K786" s="5">
        <v>0.0</v>
      </c>
      <c r="L786" s="5">
        <v>0.0</v>
      </c>
      <c r="M786" s="5">
        <v>0.0</v>
      </c>
      <c r="N786" s="5">
        <v>0.0</v>
      </c>
      <c r="O786" s="5">
        <v>0.0</v>
      </c>
      <c r="P786" s="5">
        <v>0.0</v>
      </c>
      <c r="Q786" s="5">
        <v>0.0</v>
      </c>
      <c r="R786" s="5">
        <v>0.0</v>
      </c>
      <c r="S786" s="5">
        <v>0.0</v>
      </c>
      <c r="T786" s="5">
        <v>0.0</v>
      </c>
      <c r="U786" s="5">
        <v>0.0</v>
      </c>
      <c r="V786" s="5">
        <v>0.0</v>
      </c>
      <c r="W786" s="5">
        <v>0.0</v>
      </c>
      <c r="X786" s="5">
        <v>0.0</v>
      </c>
      <c r="Y786" s="5">
        <v>0.0</v>
      </c>
      <c r="Z786" s="5">
        <v>0.0</v>
      </c>
      <c r="AA786" s="5">
        <v>0.0</v>
      </c>
      <c r="AB786" s="5">
        <v>0.0</v>
      </c>
      <c r="AC786" s="5">
        <v>0.0</v>
      </c>
      <c r="AD786" s="5">
        <v>0.0</v>
      </c>
      <c r="AE786" s="5">
        <v>0.0</v>
      </c>
      <c r="AF786" s="6">
        <f>IFERROR(__xludf.DUMMYFUNCTION("IFERROR(
  VLOOKUP(
    A786,
    IMPORTRANGE(
      ""1ZygntHC1J6IxzKbTidmOyf5nUyW4GCLurHCjexrLm_o        "",
      ""HTMLキャッシュ!A:F""
    ),
    3,
    FALSE
  ),
  0
)
"),25569.375)</f>
        <v>25569.375</v>
      </c>
      <c r="AG786" s="5"/>
      <c r="AH786" s="5"/>
      <c r="AI786" s="5"/>
      <c r="AJ786" s="5"/>
      <c r="AK786" s="5"/>
      <c r="AL786" s="5"/>
      <c r="AM786" s="5"/>
      <c r="AN786" s="5"/>
      <c r="AO786" s="5"/>
      <c r="AP786" s="5"/>
      <c r="AQ786" s="5"/>
      <c r="AR786" s="3"/>
      <c r="AS786" s="5"/>
      <c r="AT786" s="5"/>
      <c r="AU786" s="5"/>
      <c r="AV786" s="5"/>
      <c r="AW786" s="5"/>
      <c r="AX786" s="5"/>
      <c r="AY786" s="5"/>
      <c r="AZ786" s="7"/>
      <c r="BA786" s="7"/>
    </row>
    <row r="787" ht="16.5" customHeight="1">
      <c r="A787" s="4" t="s">
        <v>1606</v>
      </c>
      <c r="B787" s="5">
        <v>0.0</v>
      </c>
      <c r="C787" s="5">
        <v>0.0</v>
      </c>
      <c r="D787" s="1" t="s">
        <v>1607</v>
      </c>
      <c r="E787" s="5">
        <v>0.0</v>
      </c>
      <c r="F787" s="5">
        <v>0.0</v>
      </c>
      <c r="G787" s="5">
        <v>0.0</v>
      </c>
      <c r="H787" s="5">
        <v>0.0</v>
      </c>
      <c r="I787" s="5">
        <v>0.0</v>
      </c>
      <c r="J787" s="5">
        <v>0.0</v>
      </c>
      <c r="K787" s="5">
        <v>0.0</v>
      </c>
      <c r="L787" s="5">
        <v>0.0</v>
      </c>
      <c r="M787" s="5">
        <v>0.0</v>
      </c>
      <c r="N787" s="5">
        <v>0.0</v>
      </c>
      <c r="O787" s="5">
        <v>0.0</v>
      </c>
      <c r="P787" s="5">
        <v>0.0</v>
      </c>
      <c r="Q787" s="5">
        <v>0.0</v>
      </c>
      <c r="R787" s="5">
        <v>0.0</v>
      </c>
      <c r="S787" s="5">
        <v>0.0</v>
      </c>
      <c r="T787" s="5">
        <v>0.0</v>
      </c>
      <c r="U787" s="5">
        <v>0.0</v>
      </c>
      <c r="V787" s="5">
        <v>0.0</v>
      </c>
      <c r="W787" s="5">
        <v>0.0</v>
      </c>
      <c r="X787" s="5">
        <v>0.0</v>
      </c>
      <c r="Y787" s="5">
        <v>0.0</v>
      </c>
      <c r="Z787" s="5">
        <v>0.0</v>
      </c>
      <c r="AA787" s="5">
        <v>0.0</v>
      </c>
      <c r="AB787" s="5">
        <v>0.0</v>
      </c>
      <c r="AC787" s="5">
        <v>0.0</v>
      </c>
      <c r="AD787" s="5">
        <v>0.0</v>
      </c>
      <c r="AE787" s="5">
        <v>0.0</v>
      </c>
      <c r="AF787" s="6">
        <f>IFERROR(__xludf.DUMMYFUNCTION("IFERROR(
  VLOOKUP(
    A787,
    IMPORTRANGE(
      ""1ZygntHC1J6IxzKbTidmOyf5nUyW4GCLurHCjexrLm_o        "",
      ""HTMLキャッシュ!A:F""
    ),
    3,
    FALSE
  ),
  0
)
"),25569.375)</f>
        <v>25569.375</v>
      </c>
      <c r="AG787" s="5"/>
      <c r="AH787" s="5"/>
      <c r="AI787" s="5"/>
      <c r="AJ787" s="5"/>
      <c r="AK787" s="5"/>
      <c r="AL787" s="5"/>
      <c r="AM787" s="5"/>
      <c r="AN787" s="5"/>
      <c r="AO787" s="5"/>
      <c r="AP787" s="5"/>
      <c r="AQ787" s="5"/>
      <c r="AR787" s="3"/>
      <c r="AS787" s="5"/>
      <c r="AT787" s="5"/>
      <c r="AU787" s="5"/>
      <c r="AV787" s="5"/>
      <c r="AW787" s="5"/>
      <c r="AX787" s="5"/>
      <c r="AY787" s="5"/>
      <c r="AZ787" s="7"/>
      <c r="BA787" s="7"/>
    </row>
    <row r="788" ht="16.5" customHeight="1">
      <c r="A788" s="4" t="s">
        <v>1608</v>
      </c>
      <c r="B788" s="5">
        <v>1.0</v>
      </c>
      <c r="C788" s="5">
        <v>0.0</v>
      </c>
      <c r="D788" s="1" t="s">
        <v>1609</v>
      </c>
      <c r="E788" s="5">
        <v>0.0</v>
      </c>
      <c r="F788" s="5">
        <v>0.0</v>
      </c>
      <c r="G788" s="5">
        <v>0.0</v>
      </c>
      <c r="H788" s="5">
        <v>0.0</v>
      </c>
      <c r="I788" s="5">
        <v>0.0</v>
      </c>
      <c r="J788" s="5">
        <v>0.0</v>
      </c>
      <c r="K788" s="5">
        <v>0.0</v>
      </c>
      <c r="L788" s="5">
        <v>0.0</v>
      </c>
      <c r="M788" s="5">
        <v>0.0</v>
      </c>
      <c r="N788" s="5">
        <v>0.0</v>
      </c>
      <c r="O788" s="5">
        <v>0.0</v>
      </c>
      <c r="P788" s="5">
        <v>0.0</v>
      </c>
      <c r="Q788" s="5">
        <v>0.0</v>
      </c>
      <c r="R788" s="5">
        <v>0.0</v>
      </c>
      <c r="S788" s="5">
        <v>0.0</v>
      </c>
      <c r="T788" s="5">
        <v>0.0</v>
      </c>
      <c r="U788" s="5">
        <v>0.0</v>
      </c>
      <c r="V788" s="5">
        <v>0.0</v>
      </c>
      <c r="W788" s="5">
        <v>0.0</v>
      </c>
      <c r="X788" s="5">
        <v>0.0</v>
      </c>
      <c r="Y788" s="5">
        <v>0.0</v>
      </c>
      <c r="Z788" s="5">
        <v>0.0</v>
      </c>
      <c r="AA788" s="5">
        <v>0.0</v>
      </c>
      <c r="AB788" s="5">
        <v>0.0</v>
      </c>
      <c r="AC788" s="5">
        <v>0.0</v>
      </c>
      <c r="AD788" s="5">
        <v>0.0</v>
      </c>
      <c r="AE788" s="5">
        <v>0.0</v>
      </c>
      <c r="AF788" s="6">
        <f>IFERROR(__xludf.DUMMYFUNCTION("IFERROR(
  VLOOKUP(
    A788,
    IMPORTRANGE(
      ""1ZygntHC1J6IxzKbTidmOyf5nUyW4GCLurHCjexrLm_o        "",
      ""HTMLキャッシュ!A:F""
    ),
    3,
    FALSE
  ),
  0
)
"),45970.58226851852)</f>
        <v>45970.58227</v>
      </c>
      <c r="AG788" s="5"/>
      <c r="AH788" s="5"/>
      <c r="AI788" s="5"/>
      <c r="AJ788" s="5"/>
      <c r="AK788" s="5"/>
      <c r="AL788" s="5"/>
      <c r="AM788" s="5"/>
      <c r="AN788" s="5"/>
      <c r="AO788" s="5"/>
      <c r="AP788" s="5"/>
      <c r="AQ788" s="5"/>
      <c r="AR788" s="3"/>
      <c r="AS788" s="5"/>
      <c r="AT788" s="5"/>
      <c r="AU788" s="5"/>
      <c r="AV788" s="5"/>
      <c r="AW788" s="5"/>
      <c r="AX788" s="5"/>
      <c r="AY788" s="5"/>
      <c r="AZ788" s="7"/>
      <c r="BA788" s="7"/>
    </row>
    <row r="789" ht="16.5" customHeight="1">
      <c r="A789" s="4" t="s">
        <v>1610</v>
      </c>
      <c r="B789" s="5">
        <v>44.0</v>
      </c>
      <c r="C789" s="5">
        <v>0.0</v>
      </c>
      <c r="D789" s="1" t="s">
        <v>1611</v>
      </c>
      <c r="E789" s="5">
        <v>0.0</v>
      </c>
      <c r="F789" s="5">
        <v>0.0</v>
      </c>
      <c r="G789" s="5">
        <v>0.0</v>
      </c>
      <c r="H789" s="5">
        <v>0.0</v>
      </c>
      <c r="I789" s="5">
        <v>0.0</v>
      </c>
      <c r="J789" s="5">
        <v>0.0</v>
      </c>
      <c r="K789" s="5">
        <v>0.0</v>
      </c>
      <c r="L789" s="5">
        <v>0.0</v>
      </c>
      <c r="M789" s="5">
        <v>0.0</v>
      </c>
      <c r="N789" s="5">
        <v>0.0</v>
      </c>
      <c r="O789" s="5">
        <v>0.0</v>
      </c>
      <c r="P789" s="5">
        <v>0.0</v>
      </c>
      <c r="Q789" s="5">
        <v>0.0</v>
      </c>
      <c r="R789" s="5">
        <v>0.0</v>
      </c>
      <c r="S789" s="5">
        <v>0.0</v>
      </c>
      <c r="T789" s="5">
        <v>0.0</v>
      </c>
      <c r="U789" s="5">
        <v>0.0</v>
      </c>
      <c r="V789" s="5">
        <v>0.0</v>
      </c>
      <c r="W789" s="5">
        <v>0.0</v>
      </c>
      <c r="X789" s="5">
        <v>0.0</v>
      </c>
      <c r="Y789" s="5">
        <v>0.0</v>
      </c>
      <c r="Z789" s="5">
        <v>0.0</v>
      </c>
      <c r="AA789" s="5">
        <v>0.0</v>
      </c>
      <c r="AB789" s="5">
        <v>0.0</v>
      </c>
      <c r="AC789" s="5">
        <v>0.0</v>
      </c>
      <c r="AD789" s="5">
        <v>0.0</v>
      </c>
      <c r="AE789" s="5">
        <v>0.0</v>
      </c>
      <c r="AF789" s="6">
        <f>IFERROR(__xludf.DUMMYFUNCTION("IFERROR(
  VLOOKUP(
    A789,
    IMPORTRANGE(
      ""1ZygntHC1J6IxzKbTidmOyf5nUyW4GCLurHCjexrLm_o        "",
      ""HTMLキャッシュ!A:F""
    ),
    3,
    FALSE
  ),
  0
)
"),46069.66179398148)</f>
        <v>46069.66179</v>
      </c>
      <c r="AG789" s="5"/>
      <c r="AH789" s="5"/>
      <c r="AI789" s="5"/>
      <c r="AJ789" s="5"/>
      <c r="AK789" s="5"/>
      <c r="AL789" s="5"/>
      <c r="AM789" s="5"/>
      <c r="AN789" s="5"/>
      <c r="AO789" s="5"/>
      <c r="AP789" s="5"/>
      <c r="AQ789" s="5"/>
      <c r="AR789" s="3"/>
      <c r="AS789" s="5"/>
      <c r="AT789" s="5"/>
      <c r="AU789" s="5"/>
      <c r="AV789" s="5"/>
      <c r="AW789" s="5"/>
      <c r="AX789" s="5"/>
      <c r="AY789" s="5"/>
      <c r="AZ789" s="7"/>
      <c r="BA789" s="7"/>
    </row>
    <row r="790" ht="16.5" customHeight="1">
      <c r="A790" s="4" t="s">
        <v>1612</v>
      </c>
      <c r="B790" s="5">
        <v>1.0</v>
      </c>
      <c r="C790" s="5">
        <v>0.0</v>
      </c>
      <c r="D790" s="1" t="s">
        <v>1613</v>
      </c>
      <c r="E790" s="5">
        <v>0.0</v>
      </c>
      <c r="F790" s="5">
        <v>0.0</v>
      </c>
      <c r="G790" s="5">
        <v>0.0</v>
      </c>
      <c r="H790" s="5">
        <v>0.0</v>
      </c>
      <c r="I790" s="5">
        <v>0.0</v>
      </c>
      <c r="J790" s="5">
        <v>0.0</v>
      </c>
      <c r="K790" s="5">
        <v>0.0</v>
      </c>
      <c r="L790" s="5">
        <v>0.0</v>
      </c>
      <c r="M790" s="5">
        <v>0.0</v>
      </c>
      <c r="N790" s="5">
        <v>0.0</v>
      </c>
      <c r="O790" s="5">
        <v>0.0</v>
      </c>
      <c r="P790" s="5">
        <v>0.0</v>
      </c>
      <c r="Q790" s="5">
        <v>0.0</v>
      </c>
      <c r="R790" s="5">
        <v>0.0</v>
      </c>
      <c r="S790" s="5">
        <v>0.0</v>
      </c>
      <c r="T790" s="5">
        <v>0.0</v>
      </c>
      <c r="U790" s="5">
        <v>0.0</v>
      </c>
      <c r="V790" s="5">
        <v>0.0</v>
      </c>
      <c r="W790" s="5">
        <v>0.0</v>
      </c>
      <c r="X790" s="5">
        <v>0.0</v>
      </c>
      <c r="Y790" s="5">
        <v>0.0</v>
      </c>
      <c r="Z790" s="5">
        <v>0.0</v>
      </c>
      <c r="AA790" s="5">
        <v>0.0</v>
      </c>
      <c r="AB790" s="5">
        <v>0.0</v>
      </c>
      <c r="AC790" s="5">
        <v>0.0</v>
      </c>
      <c r="AD790" s="5">
        <v>0.0</v>
      </c>
      <c r="AE790" s="5">
        <v>0.0</v>
      </c>
      <c r="AF790" s="6">
        <f>IFERROR(__xludf.DUMMYFUNCTION("IFERROR(
  VLOOKUP(
    A790,
    IMPORTRANGE(
      ""1ZygntHC1J6IxzKbTidmOyf5nUyW4GCLurHCjexrLm_o        "",
      ""HTMLキャッシュ!A:F""
    ),
    3,
    FALSE
  ),
  0
)
"),25569.375)</f>
        <v>25569.375</v>
      </c>
      <c r="AG790" s="5"/>
      <c r="AH790" s="5"/>
      <c r="AI790" s="5"/>
      <c r="AJ790" s="5"/>
      <c r="AK790" s="5"/>
      <c r="AL790" s="5"/>
      <c r="AM790" s="5"/>
      <c r="AN790" s="5"/>
      <c r="AO790" s="5"/>
      <c r="AP790" s="5"/>
      <c r="AQ790" s="5"/>
      <c r="AR790" s="3"/>
      <c r="AS790" s="5"/>
      <c r="AT790" s="5"/>
      <c r="AU790" s="5"/>
      <c r="AV790" s="5"/>
      <c r="AW790" s="5"/>
      <c r="AX790" s="5"/>
      <c r="AY790" s="5"/>
      <c r="AZ790" s="7"/>
      <c r="BA790" s="7"/>
    </row>
    <row r="791" ht="16.5" customHeight="1">
      <c r="A791" s="4" t="s">
        <v>1614</v>
      </c>
      <c r="B791" s="5">
        <v>1.0</v>
      </c>
      <c r="C791" s="5">
        <v>0.0</v>
      </c>
      <c r="D791" s="1" t="s">
        <v>1615</v>
      </c>
      <c r="E791" s="5">
        <v>0.0</v>
      </c>
      <c r="F791" s="5">
        <v>0.0</v>
      </c>
      <c r="G791" s="5">
        <v>0.0</v>
      </c>
      <c r="H791" s="5">
        <v>0.0</v>
      </c>
      <c r="I791" s="5">
        <v>0.0</v>
      </c>
      <c r="J791" s="5">
        <v>0.0</v>
      </c>
      <c r="K791" s="5">
        <v>0.0</v>
      </c>
      <c r="L791" s="5">
        <v>0.0</v>
      </c>
      <c r="M791" s="5">
        <v>0.0</v>
      </c>
      <c r="N791" s="5">
        <v>0.0</v>
      </c>
      <c r="O791" s="5">
        <v>0.0</v>
      </c>
      <c r="P791" s="5">
        <v>0.0</v>
      </c>
      <c r="Q791" s="5">
        <v>0.0</v>
      </c>
      <c r="R791" s="5">
        <v>0.0</v>
      </c>
      <c r="S791" s="5">
        <v>0.0</v>
      </c>
      <c r="T791" s="5">
        <v>0.0</v>
      </c>
      <c r="U791" s="5">
        <v>0.0</v>
      </c>
      <c r="V791" s="5">
        <v>0.0</v>
      </c>
      <c r="W791" s="5">
        <v>0.0</v>
      </c>
      <c r="X791" s="5">
        <v>0.0</v>
      </c>
      <c r="Y791" s="5">
        <v>0.0</v>
      </c>
      <c r="Z791" s="5">
        <v>0.0</v>
      </c>
      <c r="AA791" s="5">
        <v>0.0</v>
      </c>
      <c r="AB791" s="5">
        <v>0.0</v>
      </c>
      <c r="AC791" s="5">
        <v>0.0</v>
      </c>
      <c r="AD791" s="5">
        <v>0.0</v>
      </c>
      <c r="AE791" s="5">
        <v>0.0</v>
      </c>
      <c r="AF791" s="6">
        <f>IFERROR(__xludf.DUMMYFUNCTION("IFERROR(
  VLOOKUP(
    A791,
    IMPORTRANGE(
      ""1ZygntHC1J6IxzKbTidmOyf5nUyW4GCLurHCjexrLm_o        "",
      ""HTMLキャッシュ!A:F""
    ),
    3,
    FALSE
  ),
  0
)
"),46076.86078703704)</f>
        <v>46076.86079</v>
      </c>
      <c r="AG791" s="5"/>
      <c r="AH791" s="5"/>
      <c r="AI791" s="5"/>
      <c r="AJ791" s="5"/>
      <c r="AK791" s="5"/>
      <c r="AL791" s="5"/>
      <c r="AM791" s="5"/>
      <c r="AN791" s="5"/>
      <c r="AO791" s="5"/>
      <c r="AP791" s="5"/>
      <c r="AQ791" s="5"/>
      <c r="AR791" s="3"/>
      <c r="AS791" s="5"/>
      <c r="AT791" s="5"/>
      <c r="AU791" s="5"/>
      <c r="AV791" s="5"/>
      <c r="AW791" s="5"/>
      <c r="AX791" s="5"/>
      <c r="AY791" s="5"/>
      <c r="AZ791" s="7"/>
      <c r="BA791" s="7"/>
    </row>
    <row r="792" ht="16.5" customHeight="1">
      <c r="A792" s="4" t="s">
        <v>1616</v>
      </c>
      <c r="B792" s="5">
        <v>0.0</v>
      </c>
      <c r="C792" s="5">
        <v>0.0</v>
      </c>
      <c r="D792" s="1" t="s">
        <v>1617</v>
      </c>
      <c r="E792" s="5">
        <v>0.0</v>
      </c>
      <c r="F792" s="5">
        <v>0.0</v>
      </c>
      <c r="G792" s="5">
        <v>0.0</v>
      </c>
      <c r="H792" s="5">
        <v>0.0</v>
      </c>
      <c r="I792" s="5">
        <v>0.0</v>
      </c>
      <c r="J792" s="5">
        <v>0.0</v>
      </c>
      <c r="K792" s="5">
        <v>0.0</v>
      </c>
      <c r="L792" s="5">
        <v>0.0</v>
      </c>
      <c r="M792" s="5">
        <v>0.0</v>
      </c>
      <c r="N792" s="5">
        <v>0.0</v>
      </c>
      <c r="O792" s="5">
        <v>0.0</v>
      </c>
      <c r="P792" s="5">
        <v>0.0</v>
      </c>
      <c r="Q792" s="5">
        <v>0.0</v>
      </c>
      <c r="R792" s="5">
        <v>0.0</v>
      </c>
      <c r="S792" s="5">
        <v>0.0</v>
      </c>
      <c r="T792" s="5">
        <v>0.0</v>
      </c>
      <c r="U792" s="5">
        <v>0.0</v>
      </c>
      <c r="V792" s="5">
        <v>0.0</v>
      </c>
      <c r="W792" s="5">
        <v>0.0</v>
      </c>
      <c r="X792" s="5">
        <v>0.0</v>
      </c>
      <c r="Y792" s="5">
        <v>0.0</v>
      </c>
      <c r="Z792" s="5">
        <v>0.0</v>
      </c>
      <c r="AA792" s="5">
        <v>0.0</v>
      </c>
      <c r="AB792" s="5">
        <v>0.0</v>
      </c>
      <c r="AC792" s="5">
        <v>0.0</v>
      </c>
      <c r="AD792" s="5">
        <v>0.0</v>
      </c>
      <c r="AE792" s="5">
        <v>0.0</v>
      </c>
      <c r="AF792" s="6">
        <f>IFERROR(__xludf.DUMMYFUNCTION("IFERROR(
  VLOOKUP(
    A792,
    IMPORTRANGE(
      ""1ZygntHC1J6IxzKbTidmOyf5nUyW4GCLurHCjexrLm_o        "",
      ""HTMLキャッシュ!A:F""
    ),
    3,
    FALSE
  ),
  0
)
"),25569.375)</f>
        <v>25569.375</v>
      </c>
      <c r="AG792" s="5"/>
      <c r="AH792" s="5"/>
      <c r="AI792" s="5"/>
      <c r="AJ792" s="5"/>
      <c r="AK792" s="5"/>
      <c r="AL792" s="5"/>
      <c r="AM792" s="5"/>
      <c r="AN792" s="5"/>
      <c r="AO792" s="5"/>
      <c r="AP792" s="5"/>
      <c r="AQ792" s="5"/>
      <c r="AR792" s="3"/>
      <c r="AS792" s="5"/>
      <c r="AT792" s="5"/>
      <c r="AU792" s="5"/>
      <c r="AV792" s="5"/>
      <c r="AW792" s="5"/>
      <c r="AX792" s="5"/>
      <c r="AY792" s="5"/>
      <c r="AZ792" s="7"/>
      <c r="BA792" s="7"/>
    </row>
    <row r="793" ht="16.5" customHeight="1">
      <c r="A793" s="1" t="s">
        <v>1618</v>
      </c>
      <c r="B793" s="5">
        <v>0.0</v>
      </c>
      <c r="C793" s="5">
        <v>0.0</v>
      </c>
      <c r="D793" s="1" t="s">
        <v>1619</v>
      </c>
      <c r="E793" s="5">
        <v>0.0</v>
      </c>
      <c r="F793" s="5">
        <v>0.0</v>
      </c>
      <c r="G793" s="5">
        <v>0.0</v>
      </c>
      <c r="H793" s="5">
        <v>0.0</v>
      </c>
      <c r="I793" s="5">
        <v>0.0</v>
      </c>
      <c r="J793" s="5">
        <v>0.0</v>
      </c>
      <c r="K793" s="5">
        <v>0.0</v>
      </c>
      <c r="L793" s="5">
        <v>0.0</v>
      </c>
      <c r="M793" s="5">
        <v>0.0</v>
      </c>
      <c r="N793" s="5">
        <v>0.0</v>
      </c>
      <c r="O793" s="5">
        <v>0.0</v>
      </c>
      <c r="P793" s="5">
        <v>0.0</v>
      </c>
      <c r="Q793" s="5">
        <v>0.0</v>
      </c>
      <c r="R793" s="5">
        <v>0.0</v>
      </c>
      <c r="S793" s="5">
        <v>0.0</v>
      </c>
      <c r="T793" s="5">
        <v>0.0</v>
      </c>
      <c r="U793" s="5">
        <v>0.0</v>
      </c>
      <c r="V793" s="5">
        <v>0.0</v>
      </c>
      <c r="W793" s="5">
        <v>0.0</v>
      </c>
      <c r="X793" s="5">
        <v>0.0</v>
      </c>
      <c r="Y793" s="5">
        <v>0.0</v>
      </c>
      <c r="Z793" s="5">
        <v>0.0</v>
      </c>
      <c r="AA793" s="5">
        <v>0.0</v>
      </c>
      <c r="AB793" s="5">
        <v>0.0</v>
      </c>
      <c r="AC793" s="5">
        <v>0.0</v>
      </c>
      <c r="AD793" s="5">
        <v>0.0</v>
      </c>
      <c r="AE793" s="5">
        <v>0.0</v>
      </c>
      <c r="AF793" s="6">
        <f>IFERROR(__xludf.DUMMYFUNCTION("IFERROR(
  VLOOKUP(
    A793,
    IMPORTRANGE(
      ""1ZygntHC1J6IxzKbTidmOyf5nUyW4GCLurHCjexrLm_o        "",
      ""HTMLキャッシュ!A:F""
    ),
    3,
    FALSE
  ),
  0
)
"),25569.375)</f>
        <v>25569.375</v>
      </c>
      <c r="AG793" s="5"/>
      <c r="AH793" s="5"/>
      <c r="AI793" s="5"/>
      <c r="AJ793" s="5"/>
      <c r="AK793" s="5"/>
      <c r="AL793" s="5"/>
      <c r="AM793" s="5"/>
      <c r="AN793" s="5"/>
      <c r="AO793" s="5"/>
      <c r="AP793" s="5"/>
      <c r="AQ793" s="5"/>
      <c r="AR793" s="3"/>
      <c r="AS793" s="5"/>
      <c r="AT793" s="5"/>
      <c r="AU793" s="5"/>
      <c r="AV793" s="5"/>
      <c r="AW793" s="5"/>
      <c r="AX793" s="5"/>
      <c r="AY793" s="5"/>
      <c r="AZ793" s="7"/>
      <c r="BA793" s="7"/>
    </row>
    <row r="794" ht="16.5" customHeight="1">
      <c r="A794" s="1" t="s">
        <v>1620</v>
      </c>
      <c r="B794" s="5">
        <v>0.0</v>
      </c>
      <c r="C794" s="5">
        <v>0.0</v>
      </c>
      <c r="D794" s="1" t="s">
        <v>1621</v>
      </c>
      <c r="E794" s="5">
        <v>0.0</v>
      </c>
      <c r="F794" s="5">
        <v>0.0</v>
      </c>
      <c r="G794" s="5">
        <v>0.0</v>
      </c>
      <c r="H794" s="5">
        <v>0.0</v>
      </c>
      <c r="I794" s="5">
        <v>0.0</v>
      </c>
      <c r="J794" s="5">
        <v>0.0</v>
      </c>
      <c r="K794" s="5">
        <v>0.0</v>
      </c>
      <c r="L794" s="5">
        <v>0.0</v>
      </c>
      <c r="M794" s="5">
        <v>0.0</v>
      </c>
      <c r="N794" s="5">
        <v>0.0</v>
      </c>
      <c r="O794" s="5">
        <v>0.0</v>
      </c>
      <c r="P794" s="5">
        <v>0.0</v>
      </c>
      <c r="Q794" s="5">
        <v>0.0</v>
      </c>
      <c r="R794" s="5">
        <v>0.0</v>
      </c>
      <c r="S794" s="5">
        <v>0.0</v>
      </c>
      <c r="T794" s="5">
        <v>0.0</v>
      </c>
      <c r="U794" s="5">
        <v>0.0</v>
      </c>
      <c r="V794" s="5">
        <v>0.0</v>
      </c>
      <c r="W794" s="5">
        <v>0.0</v>
      </c>
      <c r="X794" s="5">
        <v>0.0</v>
      </c>
      <c r="Y794" s="5">
        <v>0.0</v>
      </c>
      <c r="Z794" s="5">
        <v>0.0</v>
      </c>
      <c r="AA794" s="5">
        <v>0.0</v>
      </c>
      <c r="AB794" s="5">
        <v>0.0</v>
      </c>
      <c r="AC794" s="5">
        <v>0.0</v>
      </c>
      <c r="AD794" s="5">
        <v>0.0</v>
      </c>
      <c r="AE794" s="5">
        <v>0.0</v>
      </c>
      <c r="AF794" s="6">
        <f>IFERROR(__xludf.DUMMYFUNCTION("IFERROR(
  VLOOKUP(
    A794,
    IMPORTRANGE(
      ""1ZygntHC1J6IxzKbTidmOyf5nUyW4GCLurHCjexrLm_o        "",
      ""HTMLキャッシュ!A:F""
    ),
    3,
    FALSE
  ),
  0
)
"),25569.375)</f>
        <v>25569.375</v>
      </c>
      <c r="AG794" s="5"/>
      <c r="AH794" s="5"/>
      <c r="AI794" s="5"/>
      <c r="AJ794" s="5"/>
      <c r="AK794" s="5"/>
      <c r="AL794" s="5"/>
      <c r="AM794" s="5"/>
      <c r="AN794" s="5"/>
      <c r="AO794" s="5"/>
      <c r="AP794" s="5"/>
      <c r="AQ794" s="5"/>
      <c r="AR794" s="3"/>
      <c r="AS794" s="5"/>
      <c r="AT794" s="5"/>
      <c r="AU794" s="5"/>
      <c r="AV794" s="5"/>
      <c r="AW794" s="5"/>
      <c r="AX794" s="5"/>
      <c r="AY794" s="5"/>
      <c r="AZ794" s="7"/>
      <c r="BA794" s="7"/>
    </row>
    <row r="795" ht="16.5" customHeight="1">
      <c r="A795" s="1" t="s">
        <v>1622</v>
      </c>
      <c r="B795" s="5">
        <v>0.0</v>
      </c>
      <c r="C795" s="5">
        <v>0.0</v>
      </c>
      <c r="D795" s="1" t="s">
        <v>1623</v>
      </c>
      <c r="E795" s="5">
        <v>0.0</v>
      </c>
      <c r="F795" s="5">
        <v>0.0</v>
      </c>
      <c r="G795" s="5">
        <v>0.0</v>
      </c>
      <c r="H795" s="5">
        <v>0.0</v>
      </c>
      <c r="I795" s="5">
        <v>0.0</v>
      </c>
      <c r="J795" s="5">
        <v>0.0</v>
      </c>
      <c r="K795" s="5">
        <v>0.0</v>
      </c>
      <c r="L795" s="5">
        <v>0.0</v>
      </c>
      <c r="M795" s="5">
        <v>0.0</v>
      </c>
      <c r="N795" s="5">
        <v>0.0</v>
      </c>
      <c r="O795" s="5">
        <v>0.0</v>
      </c>
      <c r="P795" s="5">
        <v>0.0</v>
      </c>
      <c r="Q795" s="5">
        <v>0.0</v>
      </c>
      <c r="R795" s="5">
        <v>0.0</v>
      </c>
      <c r="S795" s="5">
        <v>0.0</v>
      </c>
      <c r="T795" s="5">
        <v>0.0</v>
      </c>
      <c r="U795" s="5">
        <v>0.0</v>
      </c>
      <c r="V795" s="5">
        <v>0.0</v>
      </c>
      <c r="W795" s="5">
        <v>0.0</v>
      </c>
      <c r="X795" s="5">
        <v>0.0</v>
      </c>
      <c r="Y795" s="5">
        <v>0.0</v>
      </c>
      <c r="Z795" s="5">
        <v>0.0</v>
      </c>
      <c r="AA795" s="5">
        <v>0.0</v>
      </c>
      <c r="AB795" s="5">
        <v>0.0</v>
      </c>
      <c r="AC795" s="5">
        <v>0.0</v>
      </c>
      <c r="AD795" s="5">
        <v>0.0</v>
      </c>
      <c r="AE795" s="5">
        <v>0.0</v>
      </c>
      <c r="AF795" s="6">
        <f>IFERROR(__xludf.DUMMYFUNCTION("IFERROR(
  VLOOKUP(
    A795,
    IMPORTRANGE(
      ""1ZygntHC1J6IxzKbTidmOyf5nUyW4GCLurHCjexrLm_o        "",
      ""HTMLキャッシュ!A:F""
    ),
    3,
    FALSE
  ),
  0
)
"),25569.375)</f>
        <v>25569.375</v>
      </c>
      <c r="AG795" s="5"/>
      <c r="AH795" s="5"/>
      <c r="AI795" s="5"/>
      <c r="AJ795" s="5"/>
      <c r="AK795" s="5"/>
      <c r="AL795" s="5"/>
      <c r="AM795" s="5"/>
      <c r="AN795" s="5"/>
      <c r="AO795" s="5"/>
      <c r="AP795" s="5"/>
      <c r="AQ795" s="5"/>
      <c r="AR795" s="3"/>
      <c r="AS795" s="5"/>
      <c r="AT795" s="5"/>
      <c r="AU795" s="5"/>
      <c r="AV795" s="5"/>
      <c r="AW795" s="5"/>
      <c r="AX795" s="5"/>
      <c r="AY795" s="5"/>
      <c r="AZ795" s="7"/>
      <c r="BA795" s="7"/>
    </row>
    <row r="796" ht="16.5" customHeight="1">
      <c r="A796" s="1" t="s">
        <v>1624</v>
      </c>
      <c r="B796" s="5">
        <v>0.0</v>
      </c>
      <c r="C796" s="5">
        <v>0.0</v>
      </c>
      <c r="D796" s="1" t="s">
        <v>1625</v>
      </c>
      <c r="E796" s="5">
        <v>0.0</v>
      </c>
      <c r="F796" s="5">
        <v>0.0</v>
      </c>
      <c r="G796" s="5">
        <v>0.0</v>
      </c>
      <c r="H796" s="5">
        <v>0.0</v>
      </c>
      <c r="I796" s="5">
        <v>0.0</v>
      </c>
      <c r="J796" s="5">
        <v>0.0</v>
      </c>
      <c r="K796" s="5">
        <v>0.0</v>
      </c>
      <c r="L796" s="5">
        <v>0.0</v>
      </c>
      <c r="M796" s="5">
        <v>0.0</v>
      </c>
      <c r="N796" s="5">
        <v>0.0</v>
      </c>
      <c r="O796" s="5">
        <v>0.0</v>
      </c>
      <c r="P796" s="5">
        <v>0.0</v>
      </c>
      <c r="Q796" s="5">
        <v>0.0</v>
      </c>
      <c r="R796" s="5">
        <v>0.0</v>
      </c>
      <c r="S796" s="5">
        <v>0.0</v>
      </c>
      <c r="T796" s="5">
        <v>0.0</v>
      </c>
      <c r="U796" s="5">
        <v>0.0</v>
      </c>
      <c r="V796" s="5">
        <v>0.0</v>
      </c>
      <c r="W796" s="5">
        <v>0.0</v>
      </c>
      <c r="X796" s="5">
        <v>0.0</v>
      </c>
      <c r="Y796" s="5">
        <v>0.0</v>
      </c>
      <c r="Z796" s="5">
        <v>0.0</v>
      </c>
      <c r="AA796" s="5">
        <v>0.0</v>
      </c>
      <c r="AB796" s="5">
        <v>0.0</v>
      </c>
      <c r="AC796" s="5">
        <v>0.0</v>
      </c>
      <c r="AD796" s="5">
        <v>0.0</v>
      </c>
      <c r="AE796" s="5">
        <v>0.0</v>
      </c>
      <c r="AF796" s="6">
        <f>IFERROR(__xludf.DUMMYFUNCTION("IFERROR(
  VLOOKUP(
    A796,
    IMPORTRANGE(
      ""1ZygntHC1J6IxzKbTidmOyf5nUyW4GCLurHCjexrLm_o        "",
      ""HTMLキャッシュ!A:F""
    ),
    3,
    FALSE
  ),
  0
)
"),25569.375)</f>
        <v>25569.375</v>
      </c>
      <c r="AG796" s="5"/>
      <c r="AH796" s="5"/>
      <c r="AI796" s="5"/>
      <c r="AJ796" s="5"/>
      <c r="AK796" s="5"/>
      <c r="AL796" s="5"/>
      <c r="AM796" s="5"/>
      <c r="AN796" s="5"/>
      <c r="AO796" s="5"/>
      <c r="AP796" s="5"/>
      <c r="AQ796" s="5"/>
      <c r="AR796" s="3"/>
      <c r="AS796" s="5"/>
      <c r="AT796" s="5"/>
      <c r="AU796" s="5"/>
      <c r="AV796" s="5"/>
      <c r="AW796" s="5"/>
      <c r="AX796" s="5"/>
      <c r="AY796" s="5"/>
      <c r="AZ796" s="7"/>
      <c r="BA796" s="7"/>
    </row>
    <row r="797" ht="16.5" customHeight="1">
      <c r="A797" s="1" t="s">
        <v>1626</v>
      </c>
      <c r="B797" s="5">
        <v>0.0</v>
      </c>
      <c r="C797" s="5">
        <v>0.0</v>
      </c>
      <c r="D797" s="1" t="s">
        <v>1627</v>
      </c>
      <c r="E797" s="5">
        <v>0.0</v>
      </c>
      <c r="F797" s="5">
        <v>0.0</v>
      </c>
      <c r="G797" s="5">
        <v>0.0</v>
      </c>
      <c r="H797" s="5">
        <v>0.0</v>
      </c>
      <c r="I797" s="5">
        <v>0.0</v>
      </c>
      <c r="J797" s="5">
        <v>0.0</v>
      </c>
      <c r="K797" s="5">
        <v>0.0</v>
      </c>
      <c r="L797" s="5">
        <v>0.0</v>
      </c>
      <c r="M797" s="5">
        <v>0.0</v>
      </c>
      <c r="N797" s="5">
        <v>0.0</v>
      </c>
      <c r="O797" s="5">
        <v>0.0</v>
      </c>
      <c r="P797" s="5">
        <v>0.0</v>
      </c>
      <c r="Q797" s="5">
        <v>0.0</v>
      </c>
      <c r="R797" s="5">
        <v>0.0</v>
      </c>
      <c r="S797" s="5">
        <v>0.0</v>
      </c>
      <c r="T797" s="5">
        <v>0.0</v>
      </c>
      <c r="U797" s="5">
        <v>0.0</v>
      </c>
      <c r="V797" s="5">
        <v>0.0</v>
      </c>
      <c r="W797" s="5">
        <v>0.0</v>
      </c>
      <c r="X797" s="5">
        <v>0.0</v>
      </c>
      <c r="Y797" s="5">
        <v>0.0</v>
      </c>
      <c r="Z797" s="5">
        <v>0.0</v>
      </c>
      <c r="AA797" s="5">
        <v>0.0</v>
      </c>
      <c r="AB797" s="5">
        <v>0.0</v>
      </c>
      <c r="AC797" s="5">
        <v>0.0</v>
      </c>
      <c r="AD797" s="5">
        <v>0.0</v>
      </c>
      <c r="AE797" s="5">
        <v>0.0</v>
      </c>
      <c r="AF797" s="6">
        <f>IFERROR(__xludf.DUMMYFUNCTION("IFERROR(
  VLOOKUP(
    A797,
    IMPORTRANGE(
      ""1ZygntHC1J6IxzKbTidmOyf5nUyW4GCLurHCjexrLm_o        "",
      ""HTMLキャッシュ!A:F""
    ),
    3,
    FALSE
  ),
  0
)
"),25569.375)</f>
        <v>25569.375</v>
      </c>
      <c r="AG797" s="5"/>
      <c r="AH797" s="5"/>
      <c r="AI797" s="5"/>
      <c r="AJ797" s="5"/>
      <c r="AK797" s="5"/>
      <c r="AL797" s="5"/>
      <c r="AM797" s="5"/>
      <c r="AN797" s="5"/>
      <c r="AO797" s="5"/>
      <c r="AP797" s="5"/>
      <c r="AQ797" s="5"/>
      <c r="AR797" s="3"/>
      <c r="AS797" s="5"/>
      <c r="AT797" s="5"/>
      <c r="AU797" s="5"/>
      <c r="AV797" s="5"/>
      <c r="AW797" s="5"/>
      <c r="AX797" s="5"/>
      <c r="AY797" s="5"/>
      <c r="AZ797" s="7"/>
      <c r="BA797" s="7"/>
    </row>
    <row r="798" ht="16.5" customHeight="1">
      <c r="A798" s="1" t="s">
        <v>1628</v>
      </c>
      <c r="B798" s="5">
        <v>0.0</v>
      </c>
      <c r="C798" s="5">
        <v>0.0</v>
      </c>
      <c r="D798" s="1" t="s">
        <v>1629</v>
      </c>
      <c r="E798" s="5">
        <v>0.0</v>
      </c>
      <c r="F798" s="5">
        <v>0.0</v>
      </c>
      <c r="G798" s="5">
        <v>0.0</v>
      </c>
      <c r="H798" s="5">
        <v>0.0</v>
      </c>
      <c r="I798" s="5">
        <v>0.0</v>
      </c>
      <c r="J798" s="5">
        <v>0.0</v>
      </c>
      <c r="K798" s="5">
        <v>0.0</v>
      </c>
      <c r="L798" s="5">
        <v>0.0</v>
      </c>
      <c r="M798" s="5">
        <v>0.0</v>
      </c>
      <c r="N798" s="5">
        <v>0.0</v>
      </c>
      <c r="O798" s="5">
        <v>0.0</v>
      </c>
      <c r="P798" s="5">
        <v>0.0</v>
      </c>
      <c r="Q798" s="5">
        <v>0.0</v>
      </c>
      <c r="R798" s="5">
        <v>0.0</v>
      </c>
      <c r="S798" s="5">
        <v>0.0</v>
      </c>
      <c r="T798" s="5">
        <v>0.0</v>
      </c>
      <c r="U798" s="5">
        <v>0.0</v>
      </c>
      <c r="V798" s="5">
        <v>0.0</v>
      </c>
      <c r="W798" s="5">
        <v>0.0</v>
      </c>
      <c r="X798" s="5">
        <v>0.0</v>
      </c>
      <c r="Y798" s="5">
        <v>0.0</v>
      </c>
      <c r="Z798" s="5">
        <v>0.0</v>
      </c>
      <c r="AA798" s="5">
        <v>0.0</v>
      </c>
      <c r="AB798" s="5">
        <v>0.0</v>
      </c>
      <c r="AC798" s="5">
        <v>0.0</v>
      </c>
      <c r="AD798" s="5">
        <v>0.0</v>
      </c>
      <c r="AE798" s="5">
        <v>0.0</v>
      </c>
      <c r="AF798" s="6">
        <f>IFERROR(__xludf.DUMMYFUNCTION("IFERROR(
  VLOOKUP(
    A798,
    IMPORTRANGE(
      ""1ZygntHC1J6IxzKbTidmOyf5nUyW4GCLurHCjexrLm_o        "",
      ""HTMLキャッシュ!A:F""
    ),
    3,
    FALSE
  ),
  0
)
"),25569.375)</f>
        <v>25569.375</v>
      </c>
      <c r="AG798" s="5"/>
      <c r="AH798" s="5"/>
      <c r="AI798" s="5"/>
      <c r="AJ798" s="5"/>
      <c r="AK798" s="5"/>
      <c r="AL798" s="5"/>
      <c r="AM798" s="5"/>
      <c r="AN798" s="5"/>
      <c r="AO798" s="5"/>
      <c r="AP798" s="5"/>
      <c r="AQ798" s="5"/>
      <c r="AR798" s="3"/>
      <c r="AS798" s="5"/>
      <c r="AT798" s="5"/>
      <c r="AU798" s="5"/>
      <c r="AV798" s="5"/>
      <c r="AW798" s="5"/>
      <c r="AX798" s="5"/>
      <c r="AY798" s="5"/>
      <c r="AZ798" s="7"/>
      <c r="BA798" s="7"/>
    </row>
    <row r="799" ht="16.5" customHeight="1">
      <c r="A799" s="1" t="s">
        <v>1630</v>
      </c>
      <c r="B799" s="5">
        <v>0.0</v>
      </c>
      <c r="C799" s="5">
        <v>0.0</v>
      </c>
      <c r="D799" s="1" t="s">
        <v>1631</v>
      </c>
      <c r="E799" s="5">
        <v>0.0</v>
      </c>
      <c r="F799" s="5">
        <v>0.0</v>
      </c>
      <c r="G799" s="5">
        <v>0.0</v>
      </c>
      <c r="H799" s="5">
        <v>0.0</v>
      </c>
      <c r="I799" s="5">
        <v>0.0</v>
      </c>
      <c r="J799" s="5">
        <v>0.0</v>
      </c>
      <c r="K799" s="5">
        <v>0.0</v>
      </c>
      <c r="L799" s="5">
        <v>0.0</v>
      </c>
      <c r="M799" s="5">
        <v>0.0</v>
      </c>
      <c r="N799" s="5">
        <v>0.0</v>
      </c>
      <c r="O799" s="5">
        <v>0.0</v>
      </c>
      <c r="P799" s="5">
        <v>0.0</v>
      </c>
      <c r="Q799" s="5">
        <v>0.0</v>
      </c>
      <c r="R799" s="5">
        <v>0.0</v>
      </c>
      <c r="S799" s="5">
        <v>0.0</v>
      </c>
      <c r="T799" s="5">
        <v>0.0</v>
      </c>
      <c r="U799" s="5">
        <v>0.0</v>
      </c>
      <c r="V799" s="5">
        <v>0.0</v>
      </c>
      <c r="W799" s="5">
        <v>0.0</v>
      </c>
      <c r="X799" s="5">
        <v>0.0</v>
      </c>
      <c r="Y799" s="5">
        <v>0.0</v>
      </c>
      <c r="Z799" s="5">
        <v>0.0</v>
      </c>
      <c r="AA799" s="5">
        <v>0.0</v>
      </c>
      <c r="AB799" s="5">
        <v>0.0</v>
      </c>
      <c r="AC799" s="5">
        <v>0.0</v>
      </c>
      <c r="AD799" s="5">
        <v>0.0</v>
      </c>
      <c r="AE799" s="5">
        <v>0.0</v>
      </c>
      <c r="AF799" s="6">
        <f>IFERROR(__xludf.DUMMYFUNCTION("IFERROR(
  VLOOKUP(
    A799,
    IMPORTRANGE(
      ""1ZygntHC1J6IxzKbTidmOyf5nUyW4GCLurHCjexrLm_o        "",
      ""HTMLキャッシュ!A:F""
    ),
    3,
    FALSE
  ),
  0
)
"),25569.375)</f>
        <v>25569.375</v>
      </c>
      <c r="AG799" s="5"/>
      <c r="AH799" s="5"/>
      <c r="AI799" s="5"/>
      <c r="AJ799" s="5"/>
      <c r="AK799" s="5"/>
      <c r="AL799" s="5"/>
      <c r="AM799" s="5"/>
      <c r="AN799" s="5"/>
      <c r="AO799" s="5"/>
      <c r="AP799" s="5"/>
      <c r="AQ799" s="5"/>
      <c r="AR799" s="3"/>
      <c r="AS799" s="5"/>
      <c r="AT799" s="5"/>
      <c r="AU799" s="5"/>
      <c r="AV799" s="5"/>
      <c r="AW799" s="5"/>
      <c r="AX799" s="5"/>
      <c r="AY799" s="5"/>
      <c r="AZ799" s="7"/>
      <c r="BA799" s="7"/>
    </row>
    <row r="800" ht="16.5" customHeight="1">
      <c r="A800" s="1" t="s">
        <v>1632</v>
      </c>
      <c r="B800" s="5">
        <v>0.0</v>
      </c>
      <c r="C800" s="5">
        <v>0.0</v>
      </c>
      <c r="D800" s="1" t="s">
        <v>1633</v>
      </c>
      <c r="E800" s="5">
        <v>0.0</v>
      </c>
      <c r="F800" s="5">
        <v>0.0</v>
      </c>
      <c r="G800" s="5">
        <v>0.0</v>
      </c>
      <c r="H800" s="5">
        <v>0.0</v>
      </c>
      <c r="I800" s="5">
        <v>0.0</v>
      </c>
      <c r="J800" s="5">
        <v>0.0</v>
      </c>
      <c r="K800" s="5">
        <v>0.0</v>
      </c>
      <c r="L800" s="5">
        <v>0.0</v>
      </c>
      <c r="M800" s="5">
        <v>0.0</v>
      </c>
      <c r="N800" s="5">
        <v>0.0</v>
      </c>
      <c r="O800" s="5">
        <v>0.0</v>
      </c>
      <c r="P800" s="5">
        <v>0.0</v>
      </c>
      <c r="Q800" s="5">
        <v>0.0</v>
      </c>
      <c r="R800" s="5">
        <v>0.0</v>
      </c>
      <c r="S800" s="5">
        <v>0.0</v>
      </c>
      <c r="T800" s="5">
        <v>0.0</v>
      </c>
      <c r="U800" s="5">
        <v>0.0</v>
      </c>
      <c r="V800" s="5">
        <v>0.0</v>
      </c>
      <c r="W800" s="5">
        <v>0.0</v>
      </c>
      <c r="X800" s="5">
        <v>0.0</v>
      </c>
      <c r="Y800" s="5">
        <v>0.0</v>
      </c>
      <c r="Z800" s="5">
        <v>0.0</v>
      </c>
      <c r="AA800" s="5">
        <v>0.0</v>
      </c>
      <c r="AB800" s="5">
        <v>0.0</v>
      </c>
      <c r="AC800" s="5">
        <v>0.0</v>
      </c>
      <c r="AD800" s="5">
        <v>0.0</v>
      </c>
      <c r="AE800" s="5">
        <v>0.0</v>
      </c>
      <c r="AF800" s="6">
        <f>IFERROR(__xludf.DUMMYFUNCTION("IFERROR(
  VLOOKUP(
    A800,
    IMPORTRANGE(
      ""1ZygntHC1J6IxzKbTidmOyf5nUyW4GCLurHCjexrLm_o        "",
      ""HTMLキャッシュ!A:F""
    ),
    3,
    FALSE
  ),
  0
)
"),25569.375)</f>
        <v>25569.375</v>
      </c>
      <c r="AG800" s="5"/>
      <c r="AH800" s="5"/>
      <c r="AI800" s="5"/>
      <c r="AJ800" s="5"/>
      <c r="AK800" s="5"/>
      <c r="AL800" s="5"/>
      <c r="AM800" s="5"/>
      <c r="AN800" s="5"/>
      <c r="AO800" s="5"/>
      <c r="AP800" s="5"/>
      <c r="AQ800" s="5"/>
      <c r="AR800" s="3"/>
      <c r="AS800" s="5"/>
      <c r="AT800" s="5"/>
      <c r="AU800" s="5"/>
      <c r="AV800" s="5"/>
      <c r="AW800" s="5"/>
      <c r="AX800" s="5"/>
      <c r="AY800" s="5"/>
      <c r="AZ800" s="7"/>
      <c r="BA800" s="7"/>
    </row>
    <row r="801" ht="16.5" customHeight="1">
      <c r="A801" s="1" t="s">
        <v>1634</v>
      </c>
      <c r="B801" s="5">
        <v>0.0</v>
      </c>
      <c r="C801" s="5">
        <v>0.0</v>
      </c>
      <c r="D801" s="1" t="s">
        <v>1635</v>
      </c>
      <c r="E801" s="5">
        <v>0.0</v>
      </c>
      <c r="F801" s="5">
        <v>0.0</v>
      </c>
      <c r="G801" s="5">
        <v>0.0</v>
      </c>
      <c r="H801" s="5">
        <v>0.0</v>
      </c>
      <c r="I801" s="5">
        <v>0.0</v>
      </c>
      <c r="J801" s="5">
        <v>0.0</v>
      </c>
      <c r="K801" s="5">
        <v>0.0</v>
      </c>
      <c r="L801" s="5">
        <v>0.0</v>
      </c>
      <c r="M801" s="5">
        <v>0.0</v>
      </c>
      <c r="N801" s="5">
        <v>0.0</v>
      </c>
      <c r="O801" s="5">
        <v>0.0</v>
      </c>
      <c r="P801" s="5">
        <v>0.0</v>
      </c>
      <c r="Q801" s="5">
        <v>0.0</v>
      </c>
      <c r="R801" s="5">
        <v>0.0</v>
      </c>
      <c r="S801" s="5">
        <v>0.0</v>
      </c>
      <c r="T801" s="5">
        <v>0.0</v>
      </c>
      <c r="U801" s="5">
        <v>0.0</v>
      </c>
      <c r="V801" s="5">
        <v>0.0</v>
      </c>
      <c r="W801" s="5">
        <v>0.0</v>
      </c>
      <c r="X801" s="5">
        <v>0.0</v>
      </c>
      <c r="Y801" s="5">
        <v>0.0</v>
      </c>
      <c r="Z801" s="5">
        <v>0.0</v>
      </c>
      <c r="AA801" s="5">
        <v>0.0</v>
      </c>
      <c r="AB801" s="5">
        <v>0.0</v>
      </c>
      <c r="AC801" s="5">
        <v>0.0</v>
      </c>
      <c r="AD801" s="5">
        <v>0.0</v>
      </c>
      <c r="AE801" s="5">
        <v>0.0</v>
      </c>
      <c r="AF801" s="6">
        <f>IFERROR(__xludf.DUMMYFUNCTION("IFERROR(
  VLOOKUP(
    A801,
    IMPORTRANGE(
      ""1ZygntHC1J6IxzKbTidmOyf5nUyW4GCLurHCjexrLm_o        "",
      ""HTMLキャッシュ!A:F""
    ),
    3,
    FALSE
  ),
  0
)
"),25569.375)</f>
        <v>25569.375</v>
      </c>
      <c r="AG801" s="5"/>
      <c r="AH801" s="5"/>
      <c r="AI801" s="5"/>
      <c r="AJ801" s="5"/>
      <c r="AK801" s="5"/>
      <c r="AL801" s="5"/>
      <c r="AM801" s="5"/>
      <c r="AN801" s="5"/>
      <c r="AO801" s="5"/>
      <c r="AP801" s="5"/>
      <c r="AQ801" s="5"/>
      <c r="AR801" s="3"/>
      <c r="AS801" s="5"/>
      <c r="AT801" s="5"/>
      <c r="AU801" s="5"/>
      <c r="AV801" s="5"/>
      <c r="AW801" s="5"/>
      <c r="AX801" s="5"/>
      <c r="AY801" s="5"/>
      <c r="AZ801" s="7"/>
      <c r="BA801" s="7"/>
    </row>
    <row r="802" ht="16.5" customHeight="1">
      <c r="A802" s="1" t="s">
        <v>1636</v>
      </c>
      <c r="B802" s="5">
        <v>0.0</v>
      </c>
      <c r="C802" s="5">
        <v>0.0</v>
      </c>
      <c r="D802" s="1" t="s">
        <v>1637</v>
      </c>
      <c r="E802" s="5">
        <v>0.0</v>
      </c>
      <c r="F802" s="5">
        <v>0.0</v>
      </c>
      <c r="G802" s="5">
        <v>0.0</v>
      </c>
      <c r="H802" s="5">
        <v>0.0</v>
      </c>
      <c r="I802" s="5">
        <v>0.0</v>
      </c>
      <c r="J802" s="5">
        <v>0.0</v>
      </c>
      <c r="K802" s="5">
        <v>0.0</v>
      </c>
      <c r="L802" s="5">
        <v>0.0</v>
      </c>
      <c r="M802" s="5">
        <v>0.0</v>
      </c>
      <c r="N802" s="5">
        <v>0.0</v>
      </c>
      <c r="O802" s="5">
        <v>0.0</v>
      </c>
      <c r="P802" s="5">
        <v>0.0</v>
      </c>
      <c r="Q802" s="5">
        <v>0.0</v>
      </c>
      <c r="R802" s="5">
        <v>0.0</v>
      </c>
      <c r="S802" s="5">
        <v>0.0</v>
      </c>
      <c r="T802" s="5">
        <v>0.0</v>
      </c>
      <c r="U802" s="5">
        <v>0.0</v>
      </c>
      <c r="V802" s="5">
        <v>0.0</v>
      </c>
      <c r="W802" s="5">
        <v>0.0</v>
      </c>
      <c r="X802" s="5">
        <v>0.0</v>
      </c>
      <c r="Y802" s="5">
        <v>0.0</v>
      </c>
      <c r="Z802" s="5">
        <v>0.0</v>
      </c>
      <c r="AA802" s="5">
        <v>0.0</v>
      </c>
      <c r="AB802" s="5">
        <v>0.0</v>
      </c>
      <c r="AC802" s="5">
        <v>0.0</v>
      </c>
      <c r="AD802" s="5">
        <v>0.0</v>
      </c>
      <c r="AE802" s="5">
        <v>0.0</v>
      </c>
      <c r="AF802" s="6">
        <f>IFERROR(__xludf.DUMMYFUNCTION("IFERROR(
  VLOOKUP(
    A802,
    IMPORTRANGE(
      ""1ZygntHC1J6IxzKbTidmOyf5nUyW4GCLurHCjexrLm_o        "",
      ""HTMLキャッシュ!A:F""
    ),
    3,
    FALSE
  ),
  0
)
"),25569.375)</f>
        <v>25569.375</v>
      </c>
      <c r="AG802" s="5"/>
      <c r="AH802" s="5"/>
      <c r="AI802" s="5"/>
      <c r="AJ802" s="5"/>
      <c r="AK802" s="5"/>
      <c r="AL802" s="5"/>
      <c r="AM802" s="5"/>
      <c r="AN802" s="5"/>
      <c r="AO802" s="5"/>
      <c r="AP802" s="5"/>
      <c r="AQ802" s="5"/>
      <c r="AR802" s="3"/>
      <c r="AS802" s="5"/>
      <c r="AT802" s="5"/>
      <c r="AU802" s="5"/>
      <c r="AV802" s="5"/>
      <c r="AW802" s="5"/>
      <c r="AX802" s="5"/>
      <c r="AY802" s="5"/>
      <c r="AZ802" s="7"/>
      <c r="BA802" s="7"/>
    </row>
    <row r="803" ht="16.5" customHeight="1">
      <c r="A803" s="1" t="s">
        <v>1638</v>
      </c>
      <c r="B803" s="5">
        <v>0.0</v>
      </c>
      <c r="C803" s="5">
        <v>0.0</v>
      </c>
      <c r="D803" s="1" t="s">
        <v>1639</v>
      </c>
      <c r="E803" s="5">
        <v>0.0</v>
      </c>
      <c r="F803" s="5">
        <v>0.0</v>
      </c>
      <c r="G803" s="5">
        <v>0.0</v>
      </c>
      <c r="H803" s="5">
        <v>0.0</v>
      </c>
      <c r="I803" s="5">
        <v>0.0</v>
      </c>
      <c r="J803" s="5">
        <v>0.0</v>
      </c>
      <c r="K803" s="5">
        <v>0.0</v>
      </c>
      <c r="L803" s="5">
        <v>0.0</v>
      </c>
      <c r="M803" s="5">
        <v>0.0</v>
      </c>
      <c r="N803" s="5">
        <v>0.0</v>
      </c>
      <c r="O803" s="5">
        <v>0.0</v>
      </c>
      <c r="P803" s="5">
        <v>0.0</v>
      </c>
      <c r="Q803" s="5">
        <v>0.0</v>
      </c>
      <c r="R803" s="5">
        <v>0.0</v>
      </c>
      <c r="S803" s="5">
        <v>0.0</v>
      </c>
      <c r="T803" s="5">
        <v>0.0</v>
      </c>
      <c r="U803" s="5">
        <v>0.0</v>
      </c>
      <c r="V803" s="5">
        <v>0.0</v>
      </c>
      <c r="W803" s="5">
        <v>0.0</v>
      </c>
      <c r="X803" s="5">
        <v>0.0</v>
      </c>
      <c r="Y803" s="5">
        <v>0.0</v>
      </c>
      <c r="Z803" s="5">
        <v>0.0</v>
      </c>
      <c r="AA803" s="5">
        <v>0.0</v>
      </c>
      <c r="AB803" s="5">
        <v>0.0</v>
      </c>
      <c r="AC803" s="5">
        <v>0.0</v>
      </c>
      <c r="AD803" s="5">
        <v>0.0</v>
      </c>
      <c r="AE803" s="5">
        <v>0.0</v>
      </c>
      <c r="AF803" s="6">
        <f>IFERROR(__xludf.DUMMYFUNCTION("IFERROR(
  VLOOKUP(
    A803,
    IMPORTRANGE(
      ""1ZygntHC1J6IxzKbTidmOyf5nUyW4GCLurHCjexrLm_o        "",
      ""HTMLキャッシュ!A:F""
    ),
    3,
    FALSE
  ),
  0
)
"),25569.375)</f>
        <v>25569.375</v>
      </c>
      <c r="AG803" s="5"/>
      <c r="AH803" s="5"/>
      <c r="AI803" s="5"/>
      <c r="AJ803" s="5"/>
      <c r="AK803" s="5"/>
      <c r="AL803" s="5"/>
      <c r="AM803" s="5"/>
      <c r="AN803" s="5"/>
      <c r="AO803" s="5"/>
      <c r="AP803" s="5"/>
      <c r="AQ803" s="5"/>
      <c r="AR803" s="3"/>
      <c r="AS803" s="5"/>
      <c r="AT803" s="5"/>
      <c r="AU803" s="5"/>
      <c r="AV803" s="5"/>
      <c r="AW803" s="5"/>
      <c r="AX803" s="5"/>
      <c r="AY803" s="5"/>
      <c r="AZ803" s="7"/>
      <c r="BA803" s="7"/>
    </row>
    <row r="804" ht="16.5" customHeight="1">
      <c r="A804" s="1" t="s">
        <v>1640</v>
      </c>
      <c r="B804" s="5">
        <v>0.0</v>
      </c>
      <c r="C804" s="5">
        <v>0.0</v>
      </c>
      <c r="D804" s="1" t="s">
        <v>1641</v>
      </c>
      <c r="E804" s="5">
        <v>0.0</v>
      </c>
      <c r="F804" s="5">
        <v>0.0</v>
      </c>
      <c r="G804" s="5">
        <v>0.0</v>
      </c>
      <c r="H804" s="5">
        <v>0.0</v>
      </c>
      <c r="I804" s="5">
        <v>0.0</v>
      </c>
      <c r="J804" s="5">
        <v>0.0</v>
      </c>
      <c r="K804" s="5">
        <v>0.0</v>
      </c>
      <c r="L804" s="5">
        <v>0.0</v>
      </c>
      <c r="M804" s="5">
        <v>0.0</v>
      </c>
      <c r="N804" s="5">
        <v>0.0</v>
      </c>
      <c r="O804" s="5">
        <v>0.0</v>
      </c>
      <c r="P804" s="5">
        <v>0.0</v>
      </c>
      <c r="Q804" s="5">
        <v>0.0</v>
      </c>
      <c r="R804" s="5">
        <v>0.0</v>
      </c>
      <c r="S804" s="5">
        <v>0.0</v>
      </c>
      <c r="T804" s="5">
        <v>0.0</v>
      </c>
      <c r="U804" s="5">
        <v>0.0</v>
      </c>
      <c r="V804" s="5">
        <v>0.0</v>
      </c>
      <c r="W804" s="5">
        <v>0.0</v>
      </c>
      <c r="X804" s="5">
        <v>0.0</v>
      </c>
      <c r="Y804" s="5">
        <v>0.0</v>
      </c>
      <c r="Z804" s="5">
        <v>0.0</v>
      </c>
      <c r="AA804" s="5">
        <v>0.0</v>
      </c>
      <c r="AB804" s="5">
        <v>0.0</v>
      </c>
      <c r="AC804" s="5">
        <v>0.0</v>
      </c>
      <c r="AD804" s="5">
        <v>0.0</v>
      </c>
      <c r="AE804" s="5">
        <v>0.0</v>
      </c>
      <c r="AF804" s="6">
        <f>IFERROR(__xludf.DUMMYFUNCTION("IFERROR(
  VLOOKUP(
    A804,
    IMPORTRANGE(
      ""1ZygntHC1J6IxzKbTidmOyf5nUyW4GCLurHCjexrLm_o        "",
      ""HTMLキャッシュ!A:F""
    ),
    3,
    FALSE
  ),
  0
)
"),25569.375)</f>
        <v>25569.375</v>
      </c>
      <c r="AG804" s="5"/>
      <c r="AH804" s="5"/>
      <c r="AI804" s="5"/>
      <c r="AJ804" s="5"/>
      <c r="AK804" s="5"/>
      <c r="AL804" s="5"/>
      <c r="AM804" s="5"/>
      <c r="AN804" s="5"/>
      <c r="AO804" s="5"/>
      <c r="AP804" s="5"/>
      <c r="AQ804" s="5"/>
      <c r="AR804" s="3"/>
      <c r="AS804" s="5"/>
      <c r="AT804" s="5"/>
      <c r="AU804" s="5"/>
      <c r="AV804" s="5"/>
      <c r="AW804" s="5"/>
      <c r="AX804" s="5"/>
      <c r="AY804" s="5"/>
      <c r="AZ804" s="7"/>
      <c r="BA804" s="7"/>
    </row>
    <row r="805" ht="16.5" customHeight="1">
      <c r="A805" s="1" t="s">
        <v>1642</v>
      </c>
      <c r="B805" s="5">
        <v>0.0</v>
      </c>
      <c r="C805" s="5">
        <v>0.0</v>
      </c>
      <c r="D805" s="1" t="s">
        <v>1643</v>
      </c>
      <c r="E805" s="5">
        <v>0.0</v>
      </c>
      <c r="F805" s="5">
        <v>0.0</v>
      </c>
      <c r="G805" s="5">
        <v>0.0</v>
      </c>
      <c r="H805" s="5">
        <v>0.0</v>
      </c>
      <c r="I805" s="5">
        <v>0.0</v>
      </c>
      <c r="J805" s="5">
        <v>0.0</v>
      </c>
      <c r="K805" s="5">
        <v>0.0</v>
      </c>
      <c r="L805" s="5">
        <v>0.0</v>
      </c>
      <c r="M805" s="5">
        <v>0.0</v>
      </c>
      <c r="N805" s="5">
        <v>0.0</v>
      </c>
      <c r="O805" s="5">
        <v>0.0</v>
      </c>
      <c r="P805" s="5">
        <v>0.0</v>
      </c>
      <c r="Q805" s="5">
        <v>0.0</v>
      </c>
      <c r="R805" s="5">
        <v>0.0</v>
      </c>
      <c r="S805" s="5">
        <v>0.0</v>
      </c>
      <c r="T805" s="5">
        <v>0.0</v>
      </c>
      <c r="U805" s="5">
        <v>0.0</v>
      </c>
      <c r="V805" s="5">
        <v>0.0</v>
      </c>
      <c r="W805" s="5">
        <v>0.0</v>
      </c>
      <c r="X805" s="5">
        <v>0.0</v>
      </c>
      <c r="Y805" s="5">
        <v>0.0</v>
      </c>
      <c r="Z805" s="5">
        <v>0.0</v>
      </c>
      <c r="AA805" s="5">
        <v>0.0</v>
      </c>
      <c r="AB805" s="5">
        <v>0.0</v>
      </c>
      <c r="AC805" s="5">
        <v>0.0</v>
      </c>
      <c r="AD805" s="5">
        <v>0.0</v>
      </c>
      <c r="AE805" s="5">
        <v>0.0</v>
      </c>
      <c r="AF805" s="6">
        <f>IFERROR(__xludf.DUMMYFUNCTION("IFERROR(
  VLOOKUP(
    A805,
    IMPORTRANGE(
      ""1ZygntHC1J6IxzKbTidmOyf5nUyW4GCLurHCjexrLm_o        "",
      ""HTMLキャッシュ!A:F""
    ),
    3,
    FALSE
  ),
  0
)
"),25569.375)</f>
        <v>25569.375</v>
      </c>
      <c r="AG805" s="5"/>
      <c r="AH805" s="5"/>
      <c r="AI805" s="5"/>
      <c r="AJ805" s="5"/>
      <c r="AK805" s="5"/>
      <c r="AL805" s="5"/>
      <c r="AM805" s="5"/>
      <c r="AN805" s="5"/>
      <c r="AO805" s="5"/>
      <c r="AP805" s="5"/>
      <c r="AQ805" s="5"/>
      <c r="AR805" s="3"/>
      <c r="AS805" s="5"/>
      <c r="AT805" s="5"/>
      <c r="AU805" s="5"/>
      <c r="AV805" s="5"/>
      <c r="AW805" s="5"/>
      <c r="AX805" s="5"/>
      <c r="AY805" s="5"/>
      <c r="AZ805" s="7"/>
      <c r="BA805" s="7"/>
    </row>
    <row r="806" ht="16.5" customHeight="1">
      <c r="A806" s="1" t="s">
        <v>1644</v>
      </c>
      <c r="B806" s="5">
        <v>0.0</v>
      </c>
      <c r="C806" s="5">
        <v>0.0</v>
      </c>
      <c r="D806" s="1" t="s">
        <v>1645</v>
      </c>
      <c r="E806" s="5">
        <v>0.0</v>
      </c>
      <c r="F806" s="5">
        <v>0.0</v>
      </c>
      <c r="G806" s="5">
        <v>0.0</v>
      </c>
      <c r="H806" s="5">
        <v>0.0</v>
      </c>
      <c r="I806" s="5">
        <v>0.0</v>
      </c>
      <c r="J806" s="5">
        <v>0.0</v>
      </c>
      <c r="K806" s="5">
        <v>0.0</v>
      </c>
      <c r="L806" s="5">
        <v>0.0</v>
      </c>
      <c r="M806" s="5">
        <v>0.0</v>
      </c>
      <c r="N806" s="5">
        <v>0.0</v>
      </c>
      <c r="O806" s="5">
        <v>0.0</v>
      </c>
      <c r="P806" s="5">
        <v>0.0</v>
      </c>
      <c r="Q806" s="5">
        <v>0.0</v>
      </c>
      <c r="R806" s="5">
        <v>0.0</v>
      </c>
      <c r="S806" s="5">
        <v>0.0</v>
      </c>
      <c r="T806" s="5">
        <v>0.0</v>
      </c>
      <c r="U806" s="5">
        <v>0.0</v>
      </c>
      <c r="V806" s="5">
        <v>0.0</v>
      </c>
      <c r="W806" s="5">
        <v>0.0</v>
      </c>
      <c r="X806" s="5">
        <v>0.0</v>
      </c>
      <c r="Y806" s="5">
        <v>0.0</v>
      </c>
      <c r="Z806" s="5">
        <v>0.0</v>
      </c>
      <c r="AA806" s="5">
        <v>0.0</v>
      </c>
      <c r="AB806" s="5">
        <v>0.0</v>
      </c>
      <c r="AC806" s="5">
        <v>0.0</v>
      </c>
      <c r="AD806" s="5">
        <v>0.0</v>
      </c>
      <c r="AE806" s="5">
        <v>0.0</v>
      </c>
      <c r="AF806" s="6">
        <f>IFERROR(__xludf.DUMMYFUNCTION("IFERROR(
  VLOOKUP(
    A806,
    IMPORTRANGE(
      ""1ZygntHC1J6IxzKbTidmOyf5nUyW4GCLurHCjexrLm_o        "",
      ""HTMLキャッシュ!A:F""
    ),
    3,
    FALSE
  ),
  0
)
"),25569.375)</f>
        <v>25569.375</v>
      </c>
      <c r="AG806" s="5"/>
      <c r="AH806" s="5"/>
      <c r="AI806" s="5"/>
      <c r="AJ806" s="5"/>
      <c r="AK806" s="5"/>
      <c r="AL806" s="5"/>
      <c r="AM806" s="5"/>
      <c r="AN806" s="5"/>
      <c r="AO806" s="5"/>
      <c r="AP806" s="5"/>
      <c r="AQ806" s="5"/>
      <c r="AR806" s="3"/>
      <c r="AS806" s="5"/>
      <c r="AT806" s="5"/>
      <c r="AU806" s="5"/>
      <c r="AV806" s="5"/>
      <c r="AW806" s="5"/>
      <c r="AX806" s="5"/>
      <c r="AY806" s="5"/>
      <c r="AZ806" s="7"/>
      <c r="BA806" s="7"/>
    </row>
    <row r="807" ht="16.5" customHeight="1">
      <c r="A807" s="1" t="s">
        <v>1646</v>
      </c>
      <c r="B807" s="5">
        <v>0.0</v>
      </c>
      <c r="C807" s="5">
        <v>0.0</v>
      </c>
      <c r="D807" s="1" t="s">
        <v>1647</v>
      </c>
      <c r="E807" s="5">
        <v>0.0</v>
      </c>
      <c r="F807" s="5">
        <v>0.0</v>
      </c>
      <c r="G807" s="5">
        <v>0.0</v>
      </c>
      <c r="H807" s="5">
        <v>0.0</v>
      </c>
      <c r="I807" s="5">
        <v>0.0</v>
      </c>
      <c r="J807" s="5">
        <v>0.0</v>
      </c>
      <c r="K807" s="5">
        <v>0.0</v>
      </c>
      <c r="L807" s="5">
        <v>0.0</v>
      </c>
      <c r="M807" s="5">
        <v>0.0</v>
      </c>
      <c r="N807" s="5">
        <v>0.0</v>
      </c>
      <c r="O807" s="5">
        <v>0.0</v>
      </c>
      <c r="P807" s="5">
        <v>0.0</v>
      </c>
      <c r="Q807" s="5">
        <v>0.0</v>
      </c>
      <c r="R807" s="5">
        <v>0.0</v>
      </c>
      <c r="S807" s="5">
        <v>0.0</v>
      </c>
      <c r="T807" s="5">
        <v>0.0</v>
      </c>
      <c r="U807" s="5">
        <v>0.0</v>
      </c>
      <c r="V807" s="5">
        <v>0.0</v>
      </c>
      <c r="W807" s="5">
        <v>0.0</v>
      </c>
      <c r="X807" s="5">
        <v>0.0</v>
      </c>
      <c r="Y807" s="5">
        <v>0.0</v>
      </c>
      <c r="Z807" s="5">
        <v>0.0</v>
      </c>
      <c r="AA807" s="5">
        <v>0.0</v>
      </c>
      <c r="AB807" s="5">
        <v>0.0</v>
      </c>
      <c r="AC807" s="5">
        <v>0.0</v>
      </c>
      <c r="AD807" s="5">
        <v>0.0</v>
      </c>
      <c r="AE807" s="5">
        <v>0.0</v>
      </c>
      <c r="AF807" s="6">
        <f>IFERROR(__xludf.DUMMYFUNCTION("IFERROR(
  VLOOKUP(
    A807,
    IMPORTRANGE(
      ""1ZygntHC1J6IxzKbTidmOyf5nUyW4GCLurHCjexrLm_o        "",
      ""HTMLキャッシュ!A:F""
    ),
    3,
    FALSE
  ),
  0
)
"),25569.375)</f>
        <v>25569.375</v>
      </c>
      <c r="AG807" s="5"/>
      <c r="AH807" s="5"/>
      <c r="AI807" s="5"/>
      <c r="AJ807" s="5"/>
      <c r="AK807" s="5"/>
      <c r="AL807" s="5"/>
      <c r="AM807" s="5"/>
      <c r="AN807" s="5"/>
      <c r="AO807" s="5"/>
      <c r="AP807" s="5"/>
      <c r="AQ807" s="5"/>
      <c r="AR807" s="3"/>
      <c r="AS807" s="5"/>
      <c r="AT807" s="5"/>
      <c r="AU807" s="5"/>
      <c r="AV807" s="5"/>
      <c r="AW807" s="5"/>
      <c r="AX807" s="5"/>
      <c r="AY807" s="5"/>
      <c r="AZ807" s="7"/>
      <c r="BA807" s="7"/>
    </row>
    <row r="808" ht="16.5" customHeight="1">
      <c r="A808" s="1" t="s">
        <v>1648</v>
      </c>
      <c r="B808" s="5">
        <v>0.0</v>
      </c>
      <c r="C808" s="5">
        <v>0.0</v>
      </c>
      <c r="D808" s="1" t="s">
        <v>1649</v>
      </c>
      <c r="E808" s="5">
        <v>0.0</v>
      </c>
      <c r="F808" s="5">
        <v>0.0</v>
      </c>
      <c r="G808" s="5">
        <v>0.0</v>
      </c>
      <c r="H808" s="5">
        <v>0.0</v>
      </c>
      <c r="I808" s="5">
        <v>0.0</v>
      </c>
      <c r="J808" s="5">
        <v>0.0</v>
      </c>
      <c r="K808" s="5">
        <v>0.0</v>
      </c>
      <c r="L808" s="5">
        <v>0.0</v>
      </c>
      <c r="M808" s="5">
        <v>0.0</v>
      </c>
      <c r="N808" s="5">
        <v>0.0</v>
      </c>
      <c r="O808" s="5">
        <v>0.0</v>
      </c>
      <c r="P808" s="5">
        <v>0.0</v>
      </c>
      <c r="Q808" s="5">
        <v>0.0</v>
      </c>
      <c r="R808" s="5">
        <v>0.0</v>
      </c>
      <c r="S808" s="5">
        <v>0.0</v>
      </c>
      <c r="T808" s="5">
        <v>0.0</v>
      </c>
      <c r="U808" s="5">
        <v>0.0</v>
      </c>
      <c r="V808" s="5">
        <v>0.0</v>
      </c>
      <c r="W808" s="5">
        <v>0.0</v>
      </c>
      <c r="X808" s="5">
        <v>0.0</v>
      </c>
      <c r="Y808" s="5">
        <v>0.0</v>
      </c>
      <c r="Z808" s="5">
        <v>0.0</v>
      </c>
      <c r="AA808" s="5">
        <v>0.0</v>
      </c>
      <c r="AB808" s="5">
        <v>0.0</v>
      </c>
      <c r="AC808" s="5">
        <v>0.0</v>
      </c>
      <c r="AD808" s="5">
        <v>0.0</v>
      </c>
      <c r="AE808" s="5">
        <v>0.0</v>
      </c>
      <c r="AF808" s="6">
        <f>IFERROR(__xludf.DUMMYFUNCTION("IFERROR(
  VLOOKUP(
    A808,
    IMPORTRANGE(
      ""1ZygntHC1J6IxzKbTidmOyf5nUyW4GCLurHCjexrLm_o        "",
      ""HTMLキャッシュ!A:F""
    ),
    3,
    FALSE
  ),
  0
)
"),25569.375)</f>
        <v>25569.375</v>
      </c>
      <c r="AG808" s="5"/>
      <c r="AH808" s="5"/>
      <c r="AI808" s="5"/>
      <c r="AJ808" s="5"/>
      <c r="AK808" s="5"/>
      <c r="AL808" s="5"/>
      <c r="AM808" s="5"/>
      <c r="AN808" s="5"/>
      <c r="AO808" s="5"/>
      <c r="AP808" s="5"/>
      <c r="AQ808" s="5"/>
      <c r="AR808" s="3"/>
      <c r="AS808" s="5"/>
      <c r="AT808" s="5"/>
      <c r="AU808" s="5"/>
      <c r="AV808" s="5"/>
      <c r="AW808" s="5"/>
      <c r="AX808" s="5"/>
      <c r="AY808" s="5"/>
      <c r="AZ808" s="7"/>
      <c r="BA808" s="7"/>
    </row>
    <row r="809" ht="16.5" customHeight="1">
      <c r="A809" s="1" t="s">
        <v>1650</v>
      </c>
      <c r="B809" s="5">
        <v>0.0</v>
      </c>
      <c r="C809" s="5">
        <v>0.0</v>
      </c>
      <c r="D809" s="1" t="s">
        <v>1651</v>
      </c>
      <c r="E809" s="5">
        <v>0.0</v>
      </c>
      <c r="F809" s="5">
        <v>0.0</v>
      </c>
      <c r="G809" s="5">
        <v>0.0</v>
      </c>
      <c r="H809" s="5">
        <v>0.0</v>
      </c>
      <c r="I809" s="5">
        <v>0.0</v>
      </c>
      <c r="J809" s="5">
        <v>0.0</v>
      </c>
      <c r="K809" s="5">
        <v>0.0</v>
      </c>
      <c r="L809" s="5">
        <v>0.0</v>
      </c>
      <c r="M809" s="5">
        <v>0.0</v>
      </c>
      <c r="N809" s="5">
        <v>0.0</v>
      </c>
      <c r="O809" s="5">
        <v>0.0</v>
      </c>
      <c r="P809" s="5">
        <v>0.0</v>
      </c>
      <c r="Q809" s="5">
        <v>0.0</v>
      </c>
      <c r="R809" s="5">
        <v>0.0</v>
      </c>
      <c r="S809" s="5">
        <v>0.0</v>
      </c>
      <c r="T809" s="5">
        <v>0.0</v>
      </c>
      <c r="U809" s="5">
        <v>0.0</v>
      </c>
      <c r="V809" s="5">
        <v>0.0</v>
      </c>
      <c r="W809" s="5">
        <v>0.0</v>
      </c>
      <c r="X809" s="5">
        <v>0.0</v>
      </c>
      <c r="Y809" s="5">
        <v>0.0</v>
      </c>
      <c r="Z809" s="5">
        <v>0.0</v>
      </c>
      <c r="AA809" s="5">
        <v>0.0</v>
      </c>
      <c r="AB809" s="5">
        <v>0.0</v>
      </c>
      <c r="AC809" s="5">
        <v>0.0</v>
      </c>
      <c r="AD809" s="5">
        <v>0.0</v>
      </c>
      <c r="AE809" s="5">
        <v>0.0</v>
      </c>
      <c r="AF809" s="6">
        <f>IFERROR(__xludf.DUMMYFUNCTION("IFERROR(
  VLOOKUP(
    A809,
    IMPORTRANGE(
      ""1ZygntHC1J6IxzKbTidmOyf5nUyW4GCLurHCjexrLm_o        "",
      ""HTMLキャッシュ!A:F""
    ),
    3,
    FALSE
  ),
  0
)
"),25569.375)</f>
        <v>25569.375</v>
      </c>
      <c r="AG809" s="5"/>
      <c r="AH809" s="5"/>
      <c r="AI809" s="5"/>
      <c r="AJ809" s="5"/>
      <c r="AK809" s="5"/>
      <c r="AL809" s="5"/>
      <c r="AM809" s="5"/>
      <c r="AN809" s="5"/>
      <c r="AO809" s="5"/>
      <c r="AP809" s="5"/>
      <c r="AQ809" s="5"/>
      <c r="AR809" s="3"/>
      <c r="AS809" s="5"/>
      <c r="AT809" s="5"/>
      <c r="AU809" s="5"/>
      <c r="AV809" s="5"/>
      <c r="AW809" s="5"/>
      <c r="AX809" s="5"/>
      <c r="AY809" s="5"/>
      <c r="AZ809" s="7"/>
      <c r="BA809" s="7"/>
    </row>
    <row r="810" ht="16.5" customHeight="1">
      <c r="A810" s="4" t="s">
        <v>1652</v>
      </c>
      <c r="B810" s="5">
        <v>0.0</v>
      </c>
      <c r="C810" s="5">
        <v>0.0</v>
      </c>
      <c r="D810" s="1" t="s">
        <v>1653</v>
      </c>
      <c r="E810" s="5">
        <v>0.0</v>
      </c>
      <c r="F810" s="5">
        <v>0.0</v>
      </c>
      <c r="G810" s="5">
        <v>0.0</v>
      </c>
      <c r="H810" s="5">
        <v>0.0</v>
      </c>
      <c r="I810" s="5">
        <v>0.0</v>
      </c>
      <c r="J810" s="5">
        <v>0.0</v>
      </c>
      <c r="K810" s="5">
        <v>0.0</v>
      </c>
      <c r="L810" s="5">
        <v>0.0</v>
      </c>
      <c r="M810" s="5">
        <v>0.0</v>
      </c>
      <c r="N810" s="5">
        <v>0.0</v>
      </c>
      <c r="O810" s="5">
        <v>0.0</v>
      </c>
      <c r="P810" s="5">
        <v>0.0</v>
      </c>
      <c r="Q810" s="5">
        <v>0.0</v>
      </c>
      <c r="R810" s="5">
        <v>0.0</v>
      </c>
      <c r="S810" s="5">
        <v>0.0</v>
      </c>
      <c r="T810" s="5">
        <v>0.0</v>
      </c>
      <c r="U810" s="5">
        <v>0.0</v>
      </c>
      <c r="V810" s="5">
        <v>0.0</v>
      </c>
      <c r="W810" s="5">
        <v>0.0</v>
      </c>
      <c r="X810" s="5">
        <v>0.0</v>
      </c>
      <c r="Y810" s="5">
        <v>0.0</v>
      </c>
      <c r="Z810" s="5">
        <v>0.0</v>
      </c>
      <c r="AA810" s="5">
        <v>0.0</v>
      </c>
      <c r="AB810" s="5">
        <v>0.0</v>
      </c>
      <c r="AC810" s="5">
        <v>0.0</v>
      </c>
      <c r="AD810" s="5">
        <v>0.0</v>
      </c>
      <c r="AE810" s="5">
        <v>0.0</v>
      </c>
      <c r="AF810" s="6">
        <f>IFERROR(__xludf.DUMMYFUNCTION("IFERROR(
  VLOOKUP(
    A810,
    IMPORTRANGE(
      ""1ZygntHC1J6IxzKbTidmOyf5nUyW4GCLurHCjexrLm_o        "",
      ""HTMLキャッシュ!A:F""
    ),
    3,
    FALSE
  ),
  0
)
"),45979.64144675926)</f>
        <v>45979.64145</v>
      </c>
      <c r="AG810" s="5"/>
      <c r="AH810" s="5"/>
      <c r="AI810" s="5"/>
      <c r="AJ810" s="5"/>
      <c r="AK810" s="5"/>
      <c r="AL810" s="5"/>
      <c r="AM810" s="5"/>
      <c r="AN810" s="5"/>
      <c r="AO810" s="5"/>
      <c r="AP810" s="5"/>
      <c r="AQ810" s="5"/>
      <c r="AR810" s="3"/>
      <c r="AS810" s="5"/>
      <c r="AT810" s="5"/>
      <c r="AU810" s="5"/>
      <c r="AV810" s="5"/>
      <c r="AW810" s="5"/>
      <c r="AX810" s="5"/>
      <c r="AY810" s="5"/>
      <c r="AZ810" s="7"/>
      <c r="BA810" s="7"/>
    </row>
    <row r="811" ht="16.5" customHeight="1">
      <c r="A811" s="4" t="s">
        <v>1654</v>
      </c>
      <c r="B811" s="5">
        <v>0.0</v>
      </c>
      <c r="C811" s="5">
        <v>0.0</v>
      </c>
      <c r="D811" s="1" t="s">
        <v>1655</v>
      </c>
      <c r="E811" s="5">
        <v>0.0</v>
      </c>
      <c r="F811" s="5">
        <v>0.0</v>
      </c>
      <c r="G811" s="5">
        <v>0.0</v>
      </c>
      <c r="H811" s="5">
        <v>0.0</v>
      </c>
      <c r="I811" s="5">
        <v>0.0</v>
      </c>
      <c r="J811" s="5">
        <v>0.0</v>
      </c>
      <c r="K811" s="5">
        <v>0.0</v>
      </c>
      <c r="L811" s="5">
        <v>0.0</v>
      </c>
      <c r="M811" s="5">
        <v>0.0</v>
      </c>
      <c r="N811" s="5">
        <v>0.0</v>
      </c>
      <c r="O811" s="5">
        <v>0.0</v>
      </c>
      <c r="P811" s="5">
        <v>0.0</v>
      </c>
      <c r="Q811" s="5">
        <v>0.0</v>
      </c>
      <c r="R811" s="5">
        <v>0.0</v>
      </c>
      <c r="S811" s="5">
        <v>0.0</v>
      </c>
      <c r="T811" s="5">
        <v>0.0</v>
      </c>
      <c r="U811" s="5">
        <v>0.0</v>
      </c>
      <c r="V811" s="5">
        <v>0.0</v>
      </c>
      <c r="W811" s="5">
        <v>0.0</v>
      </c>
      <c r="X811" s="5">
        <v>0.0</v>
      </c>
      <c r="Y811" s="5">
        <v>0.0</v>
      </c>
      <c r="Z811" s="5">
        <v>0.0</v>
      </c>
      <c r="AA811" s="5">
        <v>0.0</v>
      </c>
      <c r="AB811" s="5">
        <v>0.0</v>
      </c>
      <c r="AC811" s="5">
        <v>0.0</v>
      </c>
      <c r="AD811" s="5">
        <v>0.0</v>
      </c>
      <c r="AE811" s="5">
        <v>0.0</v>
      </c>
      <c r="AF811" s="6">
        <f>IFERROR(__xludf.DUMMYFUNCTION("IFERROR(
  VLOOKUP(
    A811,
    IMPORTRANGE(
      ""1ZygntHC1J6IxzKbTidmOyf5nUyW4GCLurHCjexrLm_o        "",
      ""HTMLキャッシュ!A:F""
    ),
    3,
    FALSE
  ),
  0
)
"),45979.64077546296)</f>
        <v>45979.64078</v>
      </c>
      <c r="AG811" s="5"/>
      <c r="AH811" s="5"/>
      <c r="AI811" s="5"/>
      <c r="AJ811" s="5"/>
      <c r="AK811" s="5"/>
      <c r="AL811" s="5"/>
      <c r="AM811" s="5"/>
      <c r="AN811" s="5"/>
      <c r="AO811" s="5"/>
      <c r="AP811" s="5"/>
      <c r="AQ811" s="5"/>
      <c r="AR811" s="3"/>
      <c r="AS811" s="5"/>
      <c r="AT811" s="5"/>
      <c r="AU811" s="5"/>
      <c r="AV811" s="5"/>
      <c r="AW811" s="5"/>
      <c r="AX811" s="5"/>
      <c r="AY811" s="5"/>
      <c r="AZ811" s="7"/>
      <c r="BA811" s="7"/>
    </row>
    <row r="812" ht="16.5" customHeight="1">
      <c r="A812" s="4" t="s">
        <v>1656</v>
      </c>
      <c r="B812" s="5">
        <v>1.0</v>
      </c>
      <c r="C812" s="5">
        <v>0.0</v>
      </c>
      <c r="D812" s="1" t="s">
        <v>1657</v>
      </c>
      <c r="E812" s="5">
        <v>0.0</v>
      </c>
      <c r="F812" s="5">
        <v>0.0</v>
      </c>
      <c r="G812" s="5">
        <v>0.0</v>
      </c>
      <c r="H812" s="5">
        <v>0.0</v>
      </c>
      <c r="I812" s="5">
        <v>0.0</v>
      </c>
      <c r="J812" s="5">
        <v>0.0</v>
      </c>
      <c r="K812" s="5">
        <v>0.0</v>
      </c>
      <c r="L812" s="5">
        <v>0.0</v>
      </c>
      <c r="M812" s="5">
        <v>0.0</v>
      </c>
      <c r="N812" s="5">
        <v>0.0</v>
      </c>
      <c r="O812" s="5">
        <v>0.0</v>
      </c>
      <c r="P812" s="5">
        <v>0.0</v>
      </c>
      <c r="Q812" s="5">
        <v>0.0</v>
      </c>
      <c r="R812" s="5">
        <v>0.0</v>
      </c>
      <c r="S812" s="5">
        <v>0.0</v>
      </c>
      <c r="T812" s="5">
        <v>0.0</v>
      </c>
      <c r="U812" s="5">
        <v>0.0</v>
      </c>
      <c r="V812" s="5">
        <v>0.0</v>
      </c>
      <c r="W812" s="5">
        <v>0.0</v>
      </c>
      <c r="X812" s="5">
        <v>0.0</v>
      </c>
      <c r="Y812" s="5">
        <v>0.0</v>
      </c>
      <c r="Z812" s="5">
        <v>0.0</v>
      </c>
      <c r="AA812" s="5">
        <v>0.0</v>
      </c>
      <c r="AB812" s="5">
        <v>0.0</v>
      </c>
      <c r="AC812" s="5">
        <v>0.0</v>
      </c>
      <c r="AD812" s="5">
        <v>0.0</v>
      </c>
      <c r="AE812" s="5">
        <v>0.0</v>
      </c>
      <c r="AF812" s="6">
        <f>IFERROR(__xludf.DUMMYFUNCTION("IFERROR(
  VLOOKUP(
    A812,
    IMPORTRANGE(
      ""1ZygntHC1J6IxzKbTidmOyf5nUyW4GCLurHCjexrLm_o        "",
      ""HTMLキャッシュ!A:F""
    ),
    3,
    FALSE
  ),
  0
)
"),43592.62957175926)</f>
        <v>43592.62957</v>
      </c>
      <c r="AG812" s="5"/>
      <c r="AH812" s="5"/>
      <c r="AI812" s="5"/>
      <c r="AJ812" s="5"/>
      <c r="AK812" s="5"/>
      <c r="AL812" s="5"/>
      <c r="AM812" s="5"/>
      <c r="AN812" s="5"/>
      <c r="AO812" s="5"/>
      <c r="AP812" s="5"/>
      <c r="AQ812" s="5"/>
      <c r="AR812" s="3"/>
      <c r="AS812" s="5"/>
      <c r="AT812" s="5"/>
      <c r="AU812" s="5"/>
      <c r="AV812" s="5"/>
      <c r="AW812" s="5"/>
      <c r="AX812" s="5"/>
      <c r="AY812" s="5"/>
      <c r="AZ812" s="7"/>
      <c r="BA812" s="7"/>
    </row>
    <row r="813" ht="16.5" customHeight="1">
      <c r="A813" s="4" t="s">
        <v>1658</v>
      </c>
      <c r="B813" s="5">
        <v>1.0</v>
      </c>
      <c r="C813" s="5">
        <v>0.0</v>
      </c>
      <c r="D813" s="1" t="s">
        <v>1659</v>
      </c>
      <c r="E813" s="5">
        <v>0.0</v>
      </c>
      <c r="F813" s="5">
        <v>0.0</v>
      </c>
      <c r="G813" s="5">
        <v>0.0</v>
      </c>
      <c r="H813" s="5">
        <v>0.0</v>
      </c>
      <c r="I813" s="5">
        <v>0.0</v>
      </c>
      <c r="J813" s="5">
        <v>0.0</v>
      </c>
      <c r="K813" s="5">
        <v>0.0</v>
      </c>
      <c r="L813" s="5">
        <v>0.0</v>
      </c>
      <c r="M813" s="5">
        <v>0.0</v>
      </c>
      <c r="N813" s="5">
        <v>0.0</v>
      </c>
      <c r="O813" s="5">
        <v>0.0</v>
      </c>
      <c r="P813" s="5">
        <v>0.0</v>
      </c>
      <c r="Q813" s="5">
        <v>0.0</v>
      </c>
      <c r="R813" s="5">
        <v>0.0</v>
      </c>
      <c r="S813" s="5">
        <v>0.0</v>
      </c>
      <c r="T813" s="5">
        <v>0.0</v>
      </c>
      <c r="U813" s="5">
        <v>0.0</v>
      </c>
      <c r="V813" s="5">
        <v>0.0</v>
      </c>
      <c r="W813" s="5">
        <v>0.0</v>
      </c>
      <c r="X813" s="5">
        <v>0.0</v>
      </c>
      <c r="Y813" s="5">
        <v>0.0</v>
      </c>
      <c r="Z813" s="5">
        <v>0.0</v>
      </c>
      <c r="AA813" s="5">
        <v>0.0</v>
      </c>
      <c r="AB813" s="5">
        <v>0.0</v>
      </c>
      <c r="AC813" s="5">
        <v>0.0</v>
      </c>
      <c r="AD813" s="5">
        <v>0.0</v>
      </c>
      <c r="AE813" s="5">
        <v>0.0</v>
      </c>
      <c r="AF813" s="6">
        <f>IFERROR(__xludf.DUMMYFUNCTION("IFERROR(
  VLOOKUP(
    A813,
    IMPORTRANGE(
      ""1ZygntHC1J6IxzKbTidmOyf5nUyW4GCLurHCjexrLm_o        "",
      ""HTMLキャッシュ!A:F""
    ),
    3,
    FALSE
  ),
  0
)
"),46081.79025462963)</f>
        <v>46081.79025</v>
      </c>
      <c r="AG813" s="5"/>
      <c r="AH813" s="5"/>
      <c r="AI813" s="5"/>
      <c r="AJ813" s="5"/>
      <c r="AK813" s="5"/>
      <c r="AL813" s="5"/>
      <c r="AM813" s="5"/>
      <c r="AN813" s="5"/>
      <c r="AO813" s="5"/>
      <c r="AP813" s="5"/>
      <c r="AQ813" s="5"/>
      <c r="AR813" s="3"/>
      <c r="AS813" s="5"/>
      <c r="AT813" s="5"/>
      <c r="AU813" s="5"/>
      <c r="AV813" s="5"/>
      <c r="AW813" s="5"/>
      <c r="AX813" s="5"/>
      <c r="AY813" s="5"/>
      <c r="AZ813" s="7"/>
      <c r="BA813" s="7"/>
    </row>
    <row r="814" ht="16.5" customHeight="1">
      <c r="A814" s="4" t="s">
        <v>1660</v>
      </c>
      <c r="B814" s="5">
        <v>1.0</v>
      </c>
      <c r="C814" s="5">
        <v>0.0</v>
      </c>
      <c r="D814" s="1" t="s">
        <v>1661</v>
      </c>
      <c r="E814" s="5">
        <v>0.0</v>
      </c>
      <c r="F814" s="5">
        <v>0.0</v>
      </c>
      <c r="G814" s="5">
        <v>0.0</v>
      </c>
      <c r="H814" s="5">
        <v>0.0</v>
      </c>
      <c r="I814" s="5">
        <v>0.0</v>
      </c>
      <c r="J814" s="5">
        <v>0.0</v>
      </c>
      <c r="K814" s="5">
        <v>0.0</v>
      </c>
      <c r="L814" s="5">
        <v>0.0</v>
      </c>
      <c r="M814" s="5">
        <v>0.0</v>
      </c>
      <c r="N814" s="5">
        <v>0.0</v>
      </c>
      <c r="O814" s="5">
        <v>0.0</v>
      </c>
      <c r="P814" s="5">
        <v>0.0</v>
      </c>
      <c r="Q814" s="5">
        <v>0.0</v>
      </c>
      <c r="R814" s="5">
        <v>0.0</v>
      </c>
      <c r="S814" s="5">
        <v>0.0</v>
      </c>
      <c r="T814" s="5">
        <v>0.0</v>
      </c>
      <c r="U814" s="5">
        <v>0.0</v>
      </c>
      <c r="V814" s="5">
        <v>0.0</v>
      </c>
      <c r="W814" s="5">
        <v>0.0</v>
      </c>
      <c r="X814" s="5">
        <v>0.0</v>
      </c>
      <c r="Y814" s="5">
        <v>0.0</v>
      </c>
      <c r="Z814" s="5">
        <v>0.0</v>
      </c>
      <c r="AA814" s="5">
        <v>0.0</v>
      </c>
      <c r="AB814" s="5">
        <v>0.0</v>
      </c>
      <c r="AC814" s="5">
        <v>0.0</v>
      </c>
      <c r="AD814" s="5">
        <v>0.0</v>
      </c>
      <c r="AE814" s="5">
        <v>0.0</v>
      </c>
      <c r="AF814" s="6">
        <f>IFERROR(__xludf.DUMMYFUNCTION("IFERROR(
  VLOOKUP(
    A814,
    IMPORTRANGE(
      ""1ZygntHC1J6IxzKbTidmOyf5nUyW4GCLurHCjexrLm_o        "",
      ""HTMLキャッシュ!A:F""
    ),
    3,
    FALSE
  ),
  0
)
"),46081.80222222222)</f>
        <v>46081.80222</v>
      </c>
      <c r="AG814" s="5"/>
      <c r="AH814" s="5"/>
      <c r="AI814" s="5"/>
      <c r="AJ814" s="5"/>
      <c r="AK814" s="5"/>
      <c r="AL814" s="5"/>
      <c r="AM814" s="5"/>
      <c r="AN814" s="5"/>
      <c r="AO814" s="5"/>
      <c r="AP814" s="5"/>
      <c r="AQ814" s="5"/>
      <c r="AR814" s="3"/>
      <c r="AS814" s="5"/>
      <c r="AT814" s="5"/>
      <c r="AU814" s="5"/>
      <c r="AV814" s="5"/>
      <c r="AW814" s="5"/>
      <c r="AX814" s="5"/>
      <c r="AY814" s="5"/>
      <c r="AZ814" s="7"/>
      <c r="BA814" s="7"/>
    </row>
    <row r="815" ht="16.5" customHeight="1">
      <c r="A815" s="4" t="s">
        <v>1662</v>
      </c>
      <c r="B815" s="5">
        <v>0.0</v>
      </c>
      <c r="C815" s="5">
        <v>0.0</v>
      </c>
      <c r="D815" s="1" t="s">
        <v>1663</v>
      </c>
      <c r="E815" s="5">
        <v>0.0</v>
      </c>
      <c r="F815" s="5">
        <v>0.0</v>
      </c>
      <c r="G815" s="5">
        <v>0.0</v>
      </c>
      <c r="H815" s="5">
        <v>0.0</v>
      </c>
      <c r="I815" s="5">
        <v>0.0</v>
      </c>
      <c r="J815" s="5">
        <v>0.0</v>
      </c>
      <c r="K815" s="5">
        <v>0.0</v>
      </c>
      <c r="L815" s="5">
        <v>0.0</v>
      </c>
      <c r="M815" s="5">
        <v>0.0</v>
      </c>
      <c r="N815" s="5">
        <v>0.0</v>
      </c>
      <c r="O815" s="5">
        <v>0.0</v>
      </c>
      <c r="P815" s="5">
        <v>0.0</v>
      </c>
      <c r="Q815" s="5">
        <v>0.0</v>
      </c>
      <c r="R815" s="5">
        <v>0.0</v>
      </c>
      <c r="S815" s="5">
        <v>0.0</v>
      </c>
      <c r="T815" s="5">
        <v>0.0</v>
      </c>
      <c r="U815" s="5">
        <v>0.0</v>
      </c>
      <c r="V815" s="5">
        <v>0.0</v>
      </c>
      <c r="W815" s="5">
        <v>0.0</v>
      </c>
      <c r="X815" s="5">
        <v>0.0</v>
      </c>
      <c r="Y815" s="5">
        <v>0.0</v>
      </c>
      <c r="Z815" s="5">
        <v>0.0</v>
      </c>
      <c r="AA815" s="5">
        <v>0.0</v>
      </c>
      <c r="AB815" s="5">
        <v>0.0</v>
      </c>
      <c r="AC815" s="5">
        <v>0.0</v>
      </c>
      <c r="AD815" s="5">
        <v>0.0</v>
      </c>
      <c r="AE815" s="5">
        <v>0.0</v>
      </c>
      <c r="AF815" s="6">
        <f>IFERROR(__xludf.DUMMYFUNCTION("IFERROR(
  VLOOKUP(
    A815,
    IMPORTRANGE(
      ""1ZygntHC1J6IxzKbTidmOyf5nUyW4GCLurHCjexrLm_o        "",
      ""HTMLキャッシュ!A:F""
    ),
    3,
    FALSE
  ),
  0
)
"),43598.74804398148)</f>
        <v>43598.74804</v>
      </c>
      <c r="AG815" s="5"/>
      <c r="AH815" s="5"/>
      <c r="AI815" s="5"/>
      <c r="AJ815" s="5"/>
      <c r="AK815" s="5"/>
      <c r="AL815" s="5"/>
      <c r="AM815" s="5"/>
      <c r="AN815" s="5"/>
      <c r="AO815" s="5"/>
      <c r="AP815" s="5"/>
      <c r="AQ815" s="5"/>
      <c r="AR815" s="3"/>
      <c r="AS815" s="5"/>
      <c r="AT815" s="5"/>
      <c r="AU815" s="5"/>
      <c r="AV815" s="5"/>
      <c r="AW815" s="5"/>
      <c r="AX815" s="5"/>
      <c r="AY815" s="5"/>
      <c r="AZ815" s="7"/>
      <c r="BA815" s="7"/>
    </row>
    <row r="816" ht="16.5" customHeight="1">
      <c r="A816" s="4" t="s">
        <v>1664</v>
      </c>
      <c r="B816" s="5">
        <v>0.0</v>
      </c>
      <c r="C816" s="5">
        <v>0.0</v>
      </c>
      <c r="D816" s="1" t="s">
        <v>1665</v>
      </c>
      <c r="E816" s="5">
        <v>0.0</v>
      </c>
      <c r="F816" s="5">
        <v>0.0</v>
      </c>
      <c r="G816" s="5">
        <v>0.0</v>
      </c>
      <c r="H816" s="5">
        <v>0.0</v>
      </c>
      <c r="I816" s="5">
        <v>0.0</v>
      </c>
      <c r="J816" s="5">
        <v>0.0</v>
      </c>
      <c r="K816" s="5">
        <v>0.0</v>
      </c>
      <c r="L816" s="5">
        <v>0.0</v>
      </c>
      <c r="M816" s="5">
        <v>0.0</v>
      </c>
      <c r="N816" s="5">
        <v>0.0</v>
      </c>
      <c r="O816" s="5">
        <v>0.0</v>
      </c>
      <c r="P816" s="5">
        <v>0.0</v>
      </c>
      <c r="Q816" s="5">
        <v>0.0</v>
      </c>
      <c r="R816" s="5">
        <v>0.0</v>
      </c>
      <c r="S816" s="5">
        <v>0.0</v>
      </c>
      <c r="T816" s="5">
        <v>0.0</v>
      </c>
      <c r="U816" s="5">
        <v>0.0</v>
      </c>
      <c r="V816" s="5">
        <v>0.0</v>
      </c>
      <c r="W816" s="5">
        <v>0.0</v>
      </c>
      <c r="X816" s="5">
        <v>0.0</v>
      </c>
      <c r="Y816" s="5">
        <v>0.0</v>
      </c>
      <c r="Z816" s="5">
        <v>0.0</v>
      </c>
      <c r="AA816" s="5">
        <v>0.0</v>
      </c>
      <c r="AB816" s="5">
        <v>0.0</v>
      </c>
      <c r="AC816" s="5">
        <v>0.0</v>
      </c>
      <c r="AD816" s="5">
        <v>0.0</v>
      </c>
      <c r="AE816" s="5">
        <v>0.0</v>
      </c>
      <c r="AF816" s="6">
        <f>IFERROR(__xludf.DUMMYFUNCTION("IFERROR(
  VLOOKUP(
    A816,
    IMPORTRANGE(
      ""1ZygntHC1J6IxzKbTidmOyf5nUyW4GCLurHCjexrLm_o        "",
      ""HTMLキャッシュ!A:F""
    ),
    3,
    FALSE
  ),
  0
)
"),46020.62326388889)</f>
        <v>46020.62326</v>
      </c>
      <c r="AG816" s="5"/>
      <c r="AH816" s="5"/>
      <c r="AI816" s="5"/>
      <c r="AJ816" s="5"/>
      <c r="AK816" s="5"/>
      <c r="AL816" s="5"/>
      <c r="AM816" s="5"/>
      <c r="AN816" s="5"/>
      <c r="AO816" s="5"/>
      <c r="AP816" s="5"/>
      <c r="AQ816" s="5"/>
      <c r="AR816" s="3"/>
      <c r="AS816" s="5"/>
      <c r="AT816" s="5"/>
      <c r="AU816" s="5"/>
      <c r="AV816" s="5"/>
      <c r="AW816" s="5"/>
      <c r="AX816" s="5"/>
      <c r="AY816" s="5"/>
      <c r="AZ816" s="7"/>
      <c r="BA816" s="7"/>
    </row>
    <row r="817" ht="16.5" customHeight="1">
      <c r="A817" s="1" t="s">
        <v>1666</v>
      </c>
      <c r="B817" s="5">
        <v>1.0</v>
      </c>
      <c r="C817" s="5">
        <v>0.0</v>
      </c>
      <c r="D817" s="1" t="s">
        <v>1667</v>
      </c>
      <c r="E817" s="5">
        <v>0.0</v>
      </c>
      <c r="F817" s="5">
        <v>0.0</v>
      </c>
      <c r="G817" s="5">
        <v>0.0</v>
      </c>
      <c r="H817" s="5">
        <v>0.0</v>
      </c>
      <c r="I817" s="5">
        <v>0.0</v>
      </c>
      <c r="J817" s="5">
        <v>0.0</v>
      </c>
      <c r="K817" s="5">
        <v>0.0</v>
      </c>
      <c r="L817" s="5">
        <v>0.0</v>
      </c>
      <c r="M817" s="5">
        <v>0.0</v>
      </c>
      <c r="N817" s="5">
        <v>0.0</v>
      </c>
      <c r="O817" s="5">
        <v>0.0</v>
      </c>
      <c r="P817" s="5">
        <v>0.0</v>
      </c>
      <c r="Q817" s="5">
        <v>0.0</v>
      </c>
      <c r="R817" s="5">
        <v>0.0</v>
      </c>
      <c r="S817" s="5">
        <v>0.0</v>
      </c>
      <c r="T817" s="5">
        <v>0.0</v>
      </c>
      <c r="U817" s="5">
        <v>0.0</v>
      </c>
      <c r="V817" s="5">
        <v>0.0</v>
      </c>
      <c r="W817" s="5">
        <v>0.0</v>
      </c>
      <c r="X817" s="5">
        <v>0.0</v>
      </c>
      <c r="Y817" s="5">
        <v>0.0</v>
      </c>
      <c r="Z817" s="5">
        <v>0.0</v>
      </c>
      <c r="AA817" s="5">
        <v>0.0</v>
      </c>
      <c r="AB817" s="5">
        <v>0.0</v>
      </c>
      <c r="AC817" s="5">
        <v>0.0</v>
      </c>
      <c r="AD817" s="5">
        <v>0.0</v>
      </c>
      <c r="AE817" s="5">
        <v>0.0</v>
      </c>
      <c r="AF817" s="6">
        <f>IFERROR(__xludf.DUMMYFUNCTION("IFERROR(
  VLOOKUP(
    A817,
    IMPORTRANGE(
      ""1ZygntHC1J6IxzKbTidmOyf5nUyW4GCLurHCjexrLm_o        "",
      ""HTMLキャッシュ!A:F""
    ),
    3,
    FALSE
  ),
  0
)
"),43964.70295138889)</f>
        <v>43964.70295</v>
      </c>
      <c r="AG817" s="5"/>
      <c r="AH817" s="5"/>
      <c r="AI817" s="5"/>
      <c r="AJ817" s="5"/>
      <c r="AK817" s="5"/>
      <c r="AL817" s="5"/>
      <c r="AM817" s="5"/>
      <c r="AN817" s="5"/>
      <c r="AO817" s="5"/>
      <c r="AP817" s="5"/>
      <c r="AQ817" s="5"/>
      <c r="AR817" s="3"/>
      <c r="AS817" s="5"/>
      <c r="AT817" s="5"/>
      <c r="AU817" s="5"/>
      <c r="AV817" s="5"/>
      <c r="AW817" s="5"/>
      <c r="AX817" s="5"/>
      <c r="AY817" s="5"/>
      <c r="AZ817" s="7"/>
      <c r="BA817" s="7"/>
    </row>
    <row r="818" ht="16.5" customHeight="1">
      <c r="A818" s="4" t="s">
        <v>1668</v>
      </c>
      <c r="B818" s="5">
        <v>1.0</v>
      </c>
      <c r="C818" s="5">
        <v>0.0</v>
      </c>
      <c r="D818" s="1" t="s">
        <v>1669</v>
      </c>
      <c r="E818" s="5">
        <v>0.0</v>
      </c>
      <c r="F818" s="5">
        <v>0.0</v>
      </c>
      <c r="G818" s="5">
        <v>0.0</v>
      </c>
      <c r="H818" s="5">
        <v>0.0</v>
      </c>
      <c r="I818" s="5">
        <v>0.0</v>
      </c>
      <c r="J818" s="5">
        <v>0.0</v>
      </c>
      <c r="K818" s="5">
        <v>0.0</v>
      </c>
      <c r="L818" s="5">
        <v>0.0</v>
      </c>
      <c r="M818" s="5">
        <v>0.0</v>
      </c>
      <c r="N818" s="5">
        <v>0.0</v>
      </c>
      <c r="O818" s="5">
        <v>0.0</v>
      </c>
      <c r="P818" s="5">
        <v>0.0</v>
      </c>
      <c r="Q818" s="5">
        <v>0.0</v>
      </c>
      <c r="R818" s="5">
        <v>0.0</v>
      </c>
      <c r="S818" s="5">
        <v>0.0</v>
      </c>
      <c r="T818" s="5">
        <v>0.0</v>
      </c>
      <c r="U818" s="5">
        <v>0.0</v>
      </c>
      <c r="V818" s="5">
        <v>0.0</v>
      </c>
      <c r="W818" s="5">
        <v>0.0</v>
      </c>
      <c r="X818" s="5">
        <v>0.0</v>
      </c>
      <c r="Y818" s="5">
        <v>0.0</v>
      </c>
      <c r="Z818" s="5">
        <v>0.0</v>
      </c>
      <c r="AA818" s="5">
        <v>0.0</v>
      </c>
      <c r="AB818" s="5">
        <v>0.0</v>
      </c>
      <c r="AC818" s="5">
        <v>0.0</v>
      </c>
      <c r="AD818" s="5">
        <v>0.0</v>
      </c>
      <c r="AE818" s="5">
        <v>0.0</v>
      </c>
      <c r="AF818" s="6">
        <f>IFERROR(__xludf.DUMMYFUNCTION("IFERROR(
  VLOOKUP(
    A818,
    IMPORTRANGE(
      ""1ZygntHC1J6IxzKbTidmOyf5nUyW4GCLurHCjexrLm_o        "",
      ""HTMLキャッシュ!A:F""
    ),
    3,
    FALSE
  ),
  0
)
"),45970.72619212963)</f>
        <v>45970.72619</v>
      </c>
      <c r="AG818" s="5"/>
      <c r="AH818" s="5"/>
      <c r="AI818" s="5"/>
      <c r="AJ818" s="5"/>
      <c r="AK818" s="5"/>
      <c r="AL818" s="5"/>
      <c r="AM818" s="5"/>
      <c r="AN818" s="5"/>
      <c r="AO818" s="5"/>
      <c r="AP818" s="5"/>
      <c r="AQ818" s="5"/>
      <c r="AR818" s="3"/>
      <c r="AS818" s="5"/>
      <c r="AT818" s="5"/>
      <c r="AU818" s="5"/>
      <c r="AV818" s="5"/>
      <c r="AW818" s="5"/>
      <c r="AX818" s="5"/>
      <c r="AY818" s="5"/>
      <c r="AZ818" s="7"/>
      <c r="BA818" s="7"/>
    </row>
    <row r="819" ht="16.5" customHeight="1">
      <c r="A819" s="4" t="s">
        <v>1670</v>
      </c>
      <c r="B819" s="5">
        <v>6.0</v>
      </c>
      <c r="C819" s="5">
        <v>0.0</v>
      </c>
      <c r="D819" s="1" t="s">
        <v>1671</v>
      </c>
      <c r="E819" s="5">
        <v>0.0</v>
      </c>
      <c r="F819" s="5">
        <v>0.0</v>
      </c>
      <c r="G819" s="5">
        <v>0.0</v>
      </c>
      <c r="H819" s="5">
        <v>0.0</v>
      </c>
      <c r="I819" s="5">
        <v>0.0</v>
      </c>
      <c r="J819" s="5">
        <v>0.0</v>
      </c>
      <c r="K819" s="5">
        <v>0.0</v>
      </c>
      <c r="L819" s="5">
        <v>0.0</v>
      </c>
      <c r="M819" s="5">
        <v>0.0</v>
      </c>
      <c r="N819" s="5">
        <v>0.0</v>
      </c>
      <c r="O819" s="5">
        <v>0.0</v>
      </c>
      <c r="P819" s="5">
        <v>0.0</v>
      </c>
      <c r="Q819" s="5">
        <v>0.0</v>
      </c>
      <c r="R819" s="5">
        <v>0.0</v>
      </c>
      <c r="S819" s="5">
        <v>0.0</v>
      </c>
      <c r="T819" s="5">
        <v>0.0</v>
      </c>
      <c r="U819" s="5">
        <v>0.0</v>
      </c>
      <c r="V819" s="5">
        <v>0.0</v>
      </c>
      <c r="W819" s="5">
        <v>0.0</v>
      </c>
      <c r="X819" s="5">
        <v>0.0</v>
      </c>
      <c r="Y819" s="5">
        <v>0.0</v>
      </c>
      <c r="Z819" s="5">
        <v>0.0</v>
      </c>
      <c r="AA819" s="5">
        <v>0.0</v>
      </c>
      <c r="AB819" s="5">
        <v>0.0</v>
      </c>
      <c r="AC819" s="5">
        <v>0.0</v>
      </c>
      <c r="AD819" s="5">
        <v>0.0</v>
      </c>
      <c r="AE819" s="5">
        <v>0.0</v>
      </c>
      <c r="AF819" s="6">
        <f>IFERROR(__xludf.DUMMYFUNCTION("IFERROR(
  VLOOKUP(
    A819,
    IMPORTRANGE(
      ""1ZygntHC1J6IxzKbTidmOyf5nUyW4GCLurHCjexrLm_o        "",
      ""HTMLキャッシュ!A:F""
    ),
    3,
    FALSE
  ),
  0
)
"),46026.61980324074)</f>
        <v>46026.6198</v>
      </c>
      <c r="AG819" s="5"/>
      <c r="AH819" s="5"/>
      <c r="AI819" s="5"/>
      <c r="AJ819" s="5"/>
      <c r="AK819" s="5"/>
      <c r="AL819" s="5"/>
      <c r="AM819" s="5"/>
      <c r="AN819" s="5"/>
      <c r="AO819" s="5"/>
      <c r="AP819" s="5"/>
      <c r="AQ819" s="5"/>
      <c r="AR819" s="3"/>
      <c r="AS819" s="5"/>
      <c r="AT819" s="5"/>
      <c r="AU819" s="5"/>
      <c r="AV819" s="5"/>
      <c r="AW819" s="5"/>
      <c r="AX819" s="5"/>
      <c r="AY819" s="5"/>
      <c r="AZ819" s="7"/>
      <c r="BA819" s="7"/>
    </row>
    <row r="820" ht="16.5" customHeight="1">
      <c r="A820" s="4" t="s">
        <v>1672</v>
      </c>
      <c r="B820" s="5">
        <v>0.0</v>
      </c>
      <c r="C820" s="5">
        <v>0.0</v>
      </c>
      <c r="D820" s="1" t="s">
        <v>1673</v>
      </c>
      <c r="E820" s="5">
        <v>0.0</v>
      </c>
      <c r="F820" s="5">
        <v>0.0</v>
      </c>
      <c r="G820" s="5">
        <v>0.0</v>
      </c>
      <c r="H820" s="5">
        <v>0.0</v>
      </c>
      <c r="I820" s="5">
        <v>0.0</v>
      </c>
      <c r="J820" s="5">
        <v>0.0</v>
      </c>
      <c r="K820" s="5">
        <v>0.0</v>
      </c>
      <c r="L820" s="5">
        <v>0.0</v>
      </c>
      <c r="M820" s="5">
        <v>0.0</v>
      </c>
      <c r="N820" s="5">
        <v>0.0</v>
      </c>
      <c r="O820" s="5">
        <v>0.0</v>
      </c>
      <c r="P820" s="5">
        <v>0.0</v>
      </c>
      <c r="Q820" s="5">
        <v>0.0</v>
      </c>
      <c r="R820" s="5">
        <v>0.0</v>
      </c>
      <c r="S820" s="5">
        <v>0.0</v>
      </c>
      <c r="T820" s="5">
        <v>0.0</v>
      </c>
      <c r="U820" s="5">
        <v>0.0</v>
      </c>
      <c r="V820" s="5">
        <v>0.0</v>
      </c>
      <c r="W820" s="5">
        <v>0.0</v>
      </c>
      <c r="X820" s="5">
        <v>0.0</v>
      </c>
      <c r="Y820" s="5">
        <v>0.0</v>
      </c>
      <c r="Z820" s="5">
        <v>0.0</v>
      </c>
      <c r="AA820" s="5">
        <v>0.0</v>
      </c>
      <c r="AB820" s="5">
        <v>0.0</v>
      </c>
      <c r="AC820" s="5">
        <v>0.0</v>
      </c>
      <c r="AD820" s="5">
        <v>0.0</v>
      </c>
      <c r="AE820" s="5">
        <v>0.0</v>
      </c>
      <c r="AF820" s="6">
        <f>IFERROR(__xludf.DUMMYFUNCTION("IFERROR(
  VLOOKUP(
    A820,
    IMPORTRANGE(
      ""1ZygntHC1J6IxzKbTidmOyf5nUyW4GCLurHCjexrLm_o        "",
      ""HTMLキャッシュ!A:F""
    ),
    3,
    FALSE
  ),
  0
)
"),46077.797638888886)</f>
        <v>46077.79764</v>
      </c>
      <c r="AG820" s="5"/>
      <c r="AH820" s="5"/>
      <c r="AI820" s="5"/>
      <c r="AJ820" s="5"/>
      <c r="AK820" s="5"/>
      <c r="AL820" s="5"/>
      <c r="AM820" s="5"/>
      <c r="AN820" s="5"/>
      <c r="AO820" s="5"/>
      <c r="AP820" s="5"/>
      <c r="AQ820" s="5"/>
      <c r="AR820" s="3"/>
      <c r="AS820" s="5"/>
      <c r="AT820" s="5"/>
      <c r="AU820" s="5"/>
      <c r="AV820" s="5"/>
      <c r="AW820" s="5"/>
      <c r="AX820" s="5"/>
      <c r="AY820" s="5"/>
      <c r="AZ820" s="7"/>
      <c r="BA820" s="7"/>
    </row>
    <row r="821" ht="16.5" customHeight="1">
      <c r="A821" s="4" t="s">
        <v>1674</v>
      </c>
      <c r="B821" s="5">
        <v>2.0</v>
      </c>
      <c r="C821" s="5">
        <v>0.0</v>
      </c>
      <c r="D821" s="1" t="s">
        <v>1675</v>
      </c>
      <c r="E821" s="5">
        <v>0.0</v>
      </c>
      <c r="F821" s="5">
        <v>0.0</v>
      </c>
      <c r="G821" s="5">
        <v>0.0</v>
      </c>
      <c r="H821" s="5">
        <v>0.0</v>
      </c>
      <c r="I821" s="5">
        <v>0.0</v>
      </c>
      <c r="J821" s="5">
        <v>0.0</v>
      </c>
      <c r="K821" s="5">
        <v>0.0</v>
      </c>
      <c r="L821" s="5">
        <v>0.0</v>
      </c>
      <c r="M821" s="5">
        <v>0.0</v>
      </c>
      <c r="N821" s="5">
        <v>0.0</v>
      </c>
      <c r="O821" s="5">
        <v>0.0</v>
      </c>
      <c r="P821" s="5">
        <v>0.0</v>
      </c>
      <c r="Q821" s="5">
        <v>0.0</v>
      </c>
      <c r="R821" s="5">
        <v>0.0</v>
      </c>
      <c r="S821" s="5">
        <v>0.0</v>
      </c>
      <c r="T821" s="5">
        <v>0.0</v>
      </c>
      <c r="U821" s="5">
        <v>0.0</v>
      </c>
      <c r="V821" s="5">
        <v>0.0</v>
      </c>
      <c r="W821" s="5">
        <v>0.0</v>
      </c>
      <c r="X821" s="5">
        <v>0.0</v>
      </c>
      <c r="Y821" s="5">
        <v>0.0</v>
      </c>
      <c r="Z821" s="5">
        <v>0.0</v>
      </c>
      <c r="AA821" s="5">
        <v>0.0</v>
      </c>
      <c r="AB821" s="5">
        <v>0.0</v>
      </c>
      <c r="AC821" s="5">
        <v>0.0</v>
      </c>
      <c r="AD821" s="5">
        <v>0.0</v>
      </c>
      <c r="AE821" s="5">
        <v>0.0</v>
      </c>
      <c r="AF821" s="6">
        <f>IFERROR(__xludf.DUMMYFUNCTION("IFERROR(
  VLOOKUP(
    A821,
    IMPORTRANGE(
      ""1ZygntHC1J6IxzKbTidmOyf5nUyW4GCLurHCjexrLm_o        "",
      ""HTMLキャッシュ!A:F""
    ),
    3,
    FALSE
  ),
  0
)
"),46043.56548611111)</f>
        <v>46043.56549</v>
      </c>
      <c r="AG821" s="5"/>
      <c r="AH821" s="5"/>
      <c r="AI821" s="5"/>
      <c r="AJ821" s="5"/>
      <c r="AK821" s="5"/>
      <c r="AL821" s="5"/>
      <c r="AM821" s="5"/>
      <c r="AN821" s="5"/>
      <c r="AO821" s="5"/>
      <c r="AP821" s="5"/>
      <c r="AQ821" s="5"/>
      <c r="AR821" s="3"/>
      <c r="AS821" s="5"/>
      <c r="AT821" s="5"/>
      <c r="AU821" s="5"/>
      <c r="AV821" s="5"/>
      <c r="AW821" s="5"/>
      <c r="AX821" s="5"/>
      <c r="AY821" s="5"/>
      <c r="AZ821" s="7"/>
      <c r="BA821" s="7"/>
    </row>
    <row r="822" ht="16.5" customHeight="1">
      <c r="A822" s="4" t="s">
        <v>1676</v>
      </c>
      <c r="B822" s="5">
        <v>0.0</v>
      </c>
      <c r="C822" s="5">
        <v>0.0</v>
      </c>
      <c r="D822" s="1" t="s">
        <v>1677</v>
      </c>
      <c r="E822" s="5">
        <v>0.0</v>
      </c>
      <c r="F822" s="5">
        <v>0.0</v>
      </c>
      <c r="G822" s="5">
        <v>0.0</v>
      </c>
      <c r="H822" s="5">
        <v>0.0</v>
      </c>
      <c r="I822" s="5">
        <v>0.0</v>
      </c>
      <c r="J822" s="5">
        <v>0.0</v>
      </c>
      <c r="K822" s="5">
        <v>0.0</v>
      </c>
      <c r="L822" s="5">
        <v>0.0</v>
      </c>
      <c r="M822" s="5">
        <v>0.0</v>
      </c>
      <c r="N822" s="5">
        <v>0.0</v>
      </c>
      <c r="O822" s="5">
        <v>0.0</v>
      </c>
      <c r="P822" s="5">
        <v>0.0</v>
      </c>
      <c r="Q822" s="5">
        <v>0.0</v>
      </c>
      <c r="R822" s="5">
        <v>0.0</v>
      </c>
      <c r="S822" s="5">
        <v>0.0</v>
      </c>
      <c r="T822" s="5">
        <v>0.0</v>
      </c>
      <c r="U822" s="5">
        <v>0.0</v>
      </c>
      <c r="V822" s="5">
        <v>0.0</v>
      </c>
      <c r="W822" s="5">
        <v>0.0</v>
      </c>
      <c r="X822" s="5">
        <v>0.0</v>
      </c>
      <c r="Y822" s="5">
        <v>0.0</v>
      </c>
      <c r="Z822" s="5">
        <v>0.0</v>
      </c>
      <c r="AA822" s="5">
        <v>0.0</v>
      </c>
      <c r="AB822" s="5">
        <v>0.0</v>
      </c>
      <c r="AC822" s="5">
        <v>0.0</v>
      </c>
      <c r="AD822" s="5">
        <v>0.0</v>
      </c>
      <c r="AE822" s="5">
        <v>0.0</v>
      </c>
      <c r="AF822" s="6">
        <f>IFERROR(__xludf.DUMMYFUNCTION("IFERROR(
  VLOOKUP(
    A822,
    IMPORTRANGE(
      ""1ZygntHC1J6IxzKbTidmOyf5nUyW4GCLurHCjexrLm_o        "",
      ""HTMLキャッシュ!A:F""
    ),
    3,
    FALSE
  ),
  0
)
"),46074.555810185186)</f>
        <v>46074.55581</v>
      </c>
      <c r="AG822" s="5"/>
      <c r="AH822" s="5"/>
      <c r="AI822" s="5"/>
      <c r="AJ822" s="5"/>
      <c r="AK822" s="5"/>
      <c r="AL822" s="5"/>
      <c r="AM822" s="5"/>
      <c r="AN822" s="5"/>
      <c r="AO822" s="5"/>
      <c r="AP822" s="5"/>
      <c r="AQ822" s="5"/>
      <c r="AR822" s="3"/>
      <c r="AS822" s="5"/>
      <c r="AT822" s="5"/>
      <c r="AU822" s="5"/>
      <c r="AV822" s="5"/>
      <c r="AW822" s="5"/>
      <c r="AX822" s="5"/>
      <c r="AY822" s="5"/>
      <c r="AZ822" s="7"/>
      <c r="BA822" s="7"/>
    </row>
    <row r="823" ht="16.5" customHeight="1">
      <c r="A823" s="4" t="s">
        <v>1678</v>
      </c>
      <c r="B823" s="5">
        <v>0.0</v>
      </c>
      <c r="C823" s="5">
        <v>0.0</v>
      </c>
      <c r="D823" s="1" t="s">
        <v>1679</v>
      </c>
      <c r="E823" s="5">
        <v>0.0</v>
      </c>
      <c r="F823" s="5">
        <v>0.0</v>
      </c>
      <c r="G823" s="5">
        <v>0.0</v>
      </c>
      <c r="H823" s="5">
        <v>0.0</v>
      </c>
      <c r="I823" s="5">
        <v>0.0</v>
      </c>
      <c r="J823" s="5">
        <v>0.0</v>
      </c>
      <c r="K823" s="5">
        <v>0.0</v>
      </c>
      <c r="L823" s="5">
        <v>0.0</v>
      </c>
      <c r="M823" s="5">
        <v>0.0</v>
      </c>
      <c r="N823" s="5">
        <v>0.0</v>
      </c>
      <c r="O823" s="5">
        <v>0.0</v>
      </c>
      <c r="P823" s="5">
        <v>0.0</v>
      </c>
      <c r="Q823" s="5">
        <v>0.0</v>
      </c>
      <c r="R823" s="5">
        <v>0.0</v>
      </c>
      <c r="S823" s="5">
        <v>0.0</v>
      </c>
      <c r="T823" s="5">
        <v>0.0</v>
      </c>
      <c r="U823" s="5">
        <v>0.0</v>
      </c>
      <c r="V823" s="5">
        <v>0.0</v>
      </c>
      <c r="W823" s="5">
        <v>0.0</v>
      </c>
      <c r="X823" s="5">
        <v>0.0</v>
      </c>
      <c r="Y823" s="5">
        <v>0.0</v>
      </c>
      <c r="Z823" s="5">
        <v>0.0</v>
      </c>
      <c r="AA823" s="5">
        <v>0.0</v>
      </c>
      <c r="AB823" s="5">
        <v>0.0</v>
      </c>
      <c r="AC823" s="5">
        <v>0.0</v>
      </c>
      <c r="AD823" s="5">
        <v>0.0</v>
      </c>
      <c r="AE823" s="5">
        <v>0.0</v>
      </c>
      <c r="AF823" s="6">
        <f>IFERROR(__xludf.DUMMYFUNCTION("IFERROR(
  VLOOKUP(
    A823,
    IMPORTRANGE(
      ""1ZygntHC1J6IxzKbTidmOyf5nUyW4GCLurHCjexrLm_o        "",
      ""HTMLキャッシュ!A:F""
    ),
    3,
    FALSE
  ),
  0
)
"),46059.778761574074)</f>
        <v>46059.77876</v>
      </c>
      <c r="AG823" s="5"/>
      <c r="AH823" s="5"/>
      <c r="AI823" s="5"/>
      <c r="AJ823" s="5"/>
      <c r="AK823" s="5"/>
      <c r="AL823" s="5"/>
      <c r="AM823" s="5"/>
      <c r="AN823" s="5"/>
      <c r="AO823" s="5"/>
      <c r="AP823" s="5"/>
      <c r="AQ823" s="5"/>
      <c r="AR823" s="3"/>
      <c r="AS823" s="5"/>
      <c r="AT823" s="5"/>
      <c r="AU823" s="5"/>
      <c r="AV823" s="5"/>
      <c r="AW823" s="5"/>
      <c r="AX823" s="5"/>
      <c r="AY823" s="5"/>
      <c r="AZ823" s="7"/>
      <c r="BA823" s="7"/>
    </row>
    <row r="824" ht="16.5" customHeight="1">
      <c r="A824" s="4" t="s">
        <v>1680</v>
      </c>
      <c r="B824" s="5">
        <v>2.0</v>
      </c>
      <c r="C824" s="5">
        <v>0.0</v>
      </c>
      <c r="D824" s="1" t="s">
        <v>1681</v>
      </c>
      <c r="E824" s="5">
        <v>0.0</v>
      </c>
      <c r="F824" s="5">
        <v>0.0</v>
      </c>
      <c r="G824" s="5">
        <v>0.0</v>
      </c>
      <c r="H824" s="5">
        <v>0.0</v>
      </c>
      <c r="I824" s="5">
        <v>0.0</v>
      </c>
      <c r="J824" s="5">
        <v>0.0</v>
      </c>
      <c r="K824" s="5">
        <v>0.0</v>
      </c>
      <c r="L824" s="5">
        <v>0.0</v>
      </c>
      <c r="M824" s="5">
        <v>0.0</v>
      </c>
      <c r="N824" s="5">
        <v>0.0</v>
      </c>
      <c r="O824" s="5">
        <v>0.0</v>
      </c>
      <c r="P824" s="5">
        <v>0.0</v>
      </c>
      <c r="Q824" s="5">
        <v>0.0</v>
      </c>
      <c r="R824" s="5">
        <v>0.0</v>
      </c>
      <c r="S824" s="5">
        <v>0.0</v>
      </c>
      <c r="T824" s="5">
        <v>0.0</v>
      </c>
      <c r="U824" s="5">
        <v>0.0</v>
      </c>
      <c r="V824" s="5">
        <v>0.0</v>
      </c>
      <c r="W824" s="5">
        <v>0.0</v>
      </c>
      <c r="X824" s="5">
        <v>0.0</v>
      </c>
      <c r="Y824" s="5">
        <v>0.0</v>
      </c>
      <c r="Z824" s="5">
        <v>0.0</v>
      </c>
      <c r="AA824" s="5">
        <v>0.0</v>
      </c>
      <c r="AB824" s="5">
        <v>0.0</v>
      </c>
      <c r="AC824" s="5">
        <v>0.0</v>
      </c>
      <c r="AD824" s="5">
        <v>0.0</v>
      </c>
      <c r="AE824" s="5">
        <v>0.0</v>
      </c>
      <c r="AF824" s="6">
        <f>IFERROR(__xludf.DUMMYFUNCTION("IFERROR(
  VLOOKUP(
    A824,
    IMPORTRANGE(
      ""1ZygntHC1J6IxzKbTidmOyf5nUyW4GCLurHCjexrLm_o        "",
      ""HTMLキャッシュ!A:F""
    ),
    3,
    FALSE
  ),
  0
)
"),46043.57958333333)</f>
        <v>46043.57958</v>
      </c>
      <c r="AG824" s="5"/>
      <c r="AH824" s="5"/>
      <c r="AI824" s="5"/>
      <c r="AJ824" s="5"/>
      <c r="AK824" s="5"/>
      <c r="AL824" s="5"/>
      <c r="AM824" s="5"/>
      <c r="AN824" s="5"/>
      <c r="AO824" s="5"/>
      <c r="AP824" s="5"/>
      <c r="AQ824" s="5"/>
      <c r="AR824" s="3"/>
      <c r="AS824" s="5"/>
      <c r="AT824" s="5"/>
      <c r="AU824" s="5"/>
      <c r="AV824" s="5"/>
      <c r="AW824" s="5"/>
      <c r="AX824" s="5"/>
      <c r="AY824" s="5"/>
      <c r="AZ824" s="7"/>
      <c r="BA824" s="7"/>
    </row>
    <row r="825" ht="16.5" customHeight="1">
      <c r="A825" s="4" t="s">
        <v>1682</v>
      </c>
      <c r="B825" s="5">
        <v>30.0</v>
      </c>
      <c r="C825" s="5">
        <v>0.0</v>
      </c>
      <c r="D825" s="1" t="s">
        <v>1683</v>
      </c>
      <c r="E825" s="5">
        <v>0.0</v>
      </c>
      <c r="F825" s="5">
        <v>0.0</v>
      </c>
      <c r="G825" s="5">
        <v>0.0</v>
      </c>
      <c r="H825" s="5">
        <v>0.0</v>
      </c>
      <c r="I825" s="5">
        <v>0.0</v>
      </c>
      <c r="J825" s="5">
        <v>0.0</v>
      </c>
      <c r="K825" s="5">
        <v>0.0</v>
      </c>
      <c r="L825" s="5">
        <v>0.0</v>
      </c>
      <c r="M825" s="5">
        <v>0.0</v>
      </c>
      <c r="N825" s="5">
        <v>0.0</v>
      </c>
      <c r="O825" s="5">
        <v>0.0</v>
      </c>
      <c r="P825" s="5">
        <v>0.0</v>
      </c>
      <c r="Q825" s="5">
        <v>0.0</v>
      </c>
      <c r="R825" s="5">
        <v>0.0</v>
      </c>
      <c r="S825" s="5">
        <v>0.0</v>
      </c>
      <c r="T825" s="5">
        <v>0.0</v>
      </c>
      <c r="U825" s="5">
        <v>0.0</v>
      </c>
      <c r="V825" s="5">
        <v>0.0</v>
      </c>
      <c r="W825" s="5">
        <v>0.0</v>
      </c>
      <c r="X825" s="5">
        <v>0.0</v>
      </c>
      <c r="Y825" s="5">
        <v>0.0</v>
      </c>
      <c r="Z825" s="5">
        <v>0.0</v>
      </c>
      <c r="AA825" s="5">
        <v>0.0</v>
      </c>
      <c r="AB825" s="5">
        <v>0.0</v>
      </c>
      <c r="AC825" s="5">
        <v>0.0</v>
      </c>
      <c r="AD825" s="5">
        <v>0.0</v>
      </c>
      <c r="AE825" s="5">
        <v>0.0</v>
      </c>
      <c r="AF825" s="6">
        <f>IFERROR(__xludf.DUMMYFUNCTION("IFERROR(
  VLOOKUP(
    A825,
    IMPORTRANGE(
      ""1ZygntHC1J6IxzKbTidmOyf5nUyW4GCLurHCjexrLm_o        "",
      ""HTMLキャッシュ!A:F""
    ),
    3,
    FALSE
  ),
  0
)
"),46086.65106481482)</f>
        <v>46086.65106</v>
      </c>
      <c r="AG825" s="5"/>
      <c r="AH825" s="5"/>
      <c r="AI825" s="5"/>
      <c r="AJ825" s="5"/>
      <c r="AK825" s="5"/>
      <c r="AL825" s="5"/>
      <c r="AM825" s="5"/>
      <c r="AN825" s="5"/>
      <c r="AO825" s="5"/>
      <c r="AP825" s="5"/>
      <c r="AQ825" s="5"/>
      <c r="AR825" s="3"/>
      <c r="AS825" s="5"/>
      <c r="AT825" s="5"/>
      <c r="AU825" s="5"/>
      <c r="AV825" s="5"/>
      <c r="AW825" s="5"/>
      <c r="AX825" s="5"/>
      <c r="AY825" s="5"/>
      <c r="AZ825" s="7"/>
      <c r="BA825" s="7"/>
    </row>
    <row r="826" ht="16.5" customHeight="1">
      <c r="A826" s="4" t="s">
        <v>1684</v>
      </c>
      <c r="B826" s="5">
        <v>4.0</v>
      </c>
      <c r="C826" s="5">
        <v>0.0</v>
      </c>
      <c r="D826" s="1" t="s">
        <v>1685</v>
      </c>
      <c r="E826" s="5">
        <v>0.0</v>
      </c>
      <c r="F826" s="5">
        <v>0.0</v>
      </c>
      <c r="G826" s="5">
        <v>0.0</v>
      </c>
      <c r="H826" s="5">
        <v>0.0</v>
      </c>
      <c r="I826" s="5">
        <v>0.0</v>
      </c>
      <c r="J826" s="5">
        <v>0.0</v>
      </c>
      <c r="K826" s="5">
        <v>0.0</v>
      </c>
      <c r="L826" s="5">
        <v>0.0</v>
      </c>
      <c r="M826" s="5">
        <v>0.0</v>
      </c>
      <c r="N826" s="5">
        <v>0.0</v>
      </c>
      <c r="O826" s="5">
        <v>0.0</v>
      </c>
      <c r="P826" s="5">
        <v>0.0</v>
      </c>
      <c r="Q826" s="5">
        <v>0.0</v>
      </c>
      <c r="R826" s="5">
        <v>0.0</v>
      </c>
      <c r="S826" s="5">
        <v>0.0</v>
      </c>
      <c r="T826" s="5">
        <v>0.0</v>
      </c>
      <c r="U826" s="5">
        <v>0.0</v>
      </c>
      <c r="V826" s="5">
        <v>0.0</v>
      </c>
      <c r="W826" s="5">
        <v>0.0</v>
      </c>
      <c r="X826" s="5">
        <v>0.0</v>
      </c>
      <c r="Y826" s="5">
        <v>0.0</v>
      </c>
      <c r="Z826" s="5">
        <v>0.0</v>
      </c>
      <c r="AA826" s="5">
        <v>0.0</v>
      </c>
      <c r="AB826" s="5">
        <v>0.0</v>
      </c>
      <c r="AC826" s="5">
        <v>0.0</v>
      </c>
      <c r="AD826" s="5">
        <v>0.0</v>
      </c>
      <c r="AE826" s="5">
        <v>0.0</v>
      </c>
      <c r="AF826" s="6">
        <f>IFERROR(__xludf.DUMMYFUNCTION("IFERROR(
  VLOOKUP(
    A826,
    IMPORTRANGE(
      ""1ZygntHC1J6IxzKbTidmOyf5nUyW4GCLurHCjexrLm_o        "",
      ""HTMLキャッシュ!A:F""
    ),
    3,
    FALSE
  ),
  0
)
"),46064.54721064815)</f>
        <v>46064.54721</v>
      </c>
      <c r="AG826" s="5"/>
      <c r="AH826" s="5"/>
      <c r="AI826" s="5"/>
      <c r="AJ826" s="5"/>
      <c r="AK826" s="5"/>
      <c r="AL826" s="5"/>
      <c r="AM826" s="5"/>
      <c r="AN826" s="5"/>
      <c r="AO826" s="5"/>
      <c r="AP826" s="5"/>
      <c r="AQ826" s="5"/>
      <c r="AR826" s="3"/>
      <c r="AS826" s="5"/>
      <c r="AT826" s="5"/>
      <c r="AU826" s="5"/>
      <c r="AV826" s="5"/>
      <c r="AW826" s="5"/>
      <c r="AX826" s="5"/>
      <c r="AY826" s="5"/>
      <c r="AZ826" s="7"/>
      <c r="BA826" s="7"/>
    </row>
    <row r="827" ht="16.5" customHeight="1">
      <c r="A827" s="4" t="s">
        <v>1686</v>
      </c>
      <c r="B827" s="5">
        <v>7.0</v>
      </c>
      <c r="C827" s="5">
        <v>0.0</v>
      </c>
      <c r="D827" s="1" t="s">
        <v>1687</v>
      </c>
      <c r="E827" s="5">
        <v>0.0</v>
      </c>
      <c r="F827" s="5">
        <v>0.0</v>
      </c>
      <c r="G827" s="5">
        <v>0.0</v>
      </c>
      <c r="H827" s="5">
        <v>0.0</v>
      </c>
      <c r="I827" s="5">
        <v>0.0</v>
      </c>
      <c r="J827" s="5">
        <v>0.0</v>
      </c>
      <c r="K827" s="5">
        <v>0.0</v>
      </c>
      <c r="L827" s="5">
        <v>0.0</v>
      </c>
      <c r="M827" s="5">
        <v>0.0</v>
      </c>
      <c r="N827" s="5">
        <v>0.0</v>
      </c>
      <c r="O827" s="5">
        <v>0.0</v>
      </c>
      <c r="P827" s="5">
        <v>0.0</v>
      </c>
      <c r="Q827" s="5">
        <v>0.0</v>
      </c>
      <c r="R827" s="5">
        <v>0.0</v>
      </c>
      <c r="S827" s="5">
        <v>0.0</v>
      </c>
      <c r="T827" s="5">
        <v>0.0</v>
      </c>
      <c r="U827" s="5">
        <v>0.0</v>
      </c>
      <c r="V827" s="5">
        <v>0.0</v>
      </c>
      <c r="W827" s="5">
        <v>0.0</v>
      </c>
      <c r="X827" s="5">
        <v>0.0</v>
      </c>
      <c r="Y827" s="5">
        <v>0.0</v>
      </c>
      <c r="Z827" s="5">
        <v>0.0</v>
      </c>
      <c r="AA827" s="5">
        <v>0.0</v>
      </c>
      <c r="AB827" s="5">
        <v>0.0</v>
      </c>
      <c r="AC827" s="5">
        <v>0.0</v>
      </c>
      <c r="AD827" s="5">
        <v>0.0</v>
      </c>
      <c r="AE827" s="5">
        <v>0.0</v>
      </c>
      <c r="AF827" s="6">
        <f>IFERROR(__xludf.DUMMYFUNCTION("IFERROR(
  VLOOKUP(
    A827,
    IMPORTRANGE(
      ""1ZygntHC1J6IxzKbTidmOyf5nUyW4GCLurHCjexrLm_o        "",
      ""HTMLキャッシュ!A:F""
    ),
    3,
    FALSE
  ),
  0
)
"),46043.590162037035)</f>
        <v>46043.59016</v>
      </c>
      <c r="AG827" s="5"/>
      <c r="AH827" s="5"/>
      <c r="AI827" s="5"/>
      <c r="AJ827" s="5"/>
      <c r="AK827" s="5"/>
      <c r="AL827" s="5"/>
      <c r="AM827" s="5"/>
      <c r="AN827" s="5"/>
      <c r="AO827" s="5"/>
      <c r="AP827" s="5"/>
      <c r="AQ827" s="5"/>
      <c r="AR827" s="3"/>
      <c r="AS827" s="5"/>
      <c r="AT827" s="5"/>
      <c r="AU827" s="5"/>
      <c r="AV827" s="5"/>
      <c r="AW827" s="5"/>
      <c r="AX827" s="5"/>
      <c r="AY827" s="5"/>
      <c r="AZ827" s="7"/>
      <c r="BA827" s="7"/>
    </row>
    <row r="828" ht="16.5" customHeight="1">
      <c r="A828" s="4" t="s">
        <v>1688</v>
      </c>
      <c r="B828" s="5">
        <v>5.0</v>
      </c>
      <c r="C828" s="5">
        <v>0.0</v>
      </c>
      <c r="D828" s="1" t="s">
        <v>1689</v>
      </c>
      <c r="E828" s="5">
        <v>0.0</v>
      </c>
      <c r="F828" s="5">
        <v>0.0</v>
      </c>
      <c r="G828" s="5">
        <v>0.0</v>
      </c>
      <c r="H828" s="5">
        <v>0.0</v>
      </c>
      <c r="I828" s="5">
        <v>0.0</v>
      </c>
      <c r="J828" s="5">
        <v>0.0</v>
      </c>
      <c r="K828" s="5">
        <v>0.0</v>
      </c>
      <c r="L828" s="5">
        <v>0.0</v>
      </c>
      <c r="M828" s="5">
        <v>0.0</v>
      </c>
      <c r="N828" s="5">
        <v>0.0</v>
      </c>
      <c r="O828" s="5">
        <v>0.0</v>
      </c>
      <c r="P828" s="5">
        <v>0.0</v>
      </c>
      <c r="Q828" s="5">
        <v>0.0</v>
      </c>
      <c r="R828" s="5">
        <v>0.0</v>
      </c>
      <c r="S828" s="5">
        <v>0.0</v>
      </c>
      <c r="T828" s="5">
        <v>0.0</v>
      </c>
      <c r="U828" s="5">
        <v>0.0</v>
      </c>
      <c r="V828" s="5">
        <v>0.0</v>
      </c>
      <c r="W828" s="5">
        <v>0.0</v>
      </c>
      <c r="X828" s="5">
        <v>0.0</v>
      </c>
      <c r="Y828" s="5">
        <v>0.0</v>
      </c>
      <c r="Z828" s="5">
        <v>0.0</v>
      </c>
      <c r="AA828" s="5">
        <v>0.0</v>
      </c>
      <c r="AB828" s="5">
        <v>0.0</v>
      </c>
      <c r="AC828" s="5">
        <v>0.0</v>
      </c>
      <c r="AD828" s="5">
        <v>0.0</v>
      </c>
      <c r="AE828" s="5">
        <v>0.0</v>
      </c>
      <c r="AF828" s="6">
        <f>IFERROR(__xludf.DUMMYFUNCTION("IFERROR(
  VLOOKUP(
    A828,
    IMPORTRANGE(
      ""1ZygntHC1J6IxzKbTidmOyf5nUyW4GCLurHCjexrLm_o        "",
      ""HTMLキャッシュ!A:F""
    ),
    3,
    FALSE
  ),
  0
)
"),46055.71082175926)</f>
        <v>46055.71082</v>
      </c>
      <c r="AG828" s="5"/>
      <c r="AH828" s="5"/>
      <c r="AI828" s="5"/>
      <c r="AJ828" s="5"/>
      <c r="AK828" s="5"/>
      <c r="AL828" s="5"/>
      <c r="AM828" s="5"/>
      <c r="AN828" s="5"/>
      <c r="AO828" s="5"/>
      <c r="AP828" s="5"/>
      <c r="AQ828" s="5"/>
      <c r="AR828" s="3"/>
      <c r="AS828" s="5"/>
      <c r="AT828" s="5"/>
      <c r="AU828" s="5"/>
      <c r="AV828" s="5"/>
      <c r="AW828" s="5"/>
      <c r="AX828" s="5"/>
      <c r="AY828" s="5"/>
      <c r="AZ828" s="7"/>
      <c r="BA828" s="7"/>
    </row>
    <row r="829" ht="16.5" customHeight="1">
      <c r="A829" s="4" t="s">
        <v>1690</v>
      </c>
      <c r="B829" s="5">
        <v>9.0</v>
      </c>
      <c r="C829" s="5">
        <v>0.0</v>
      </c>
      <c r="D829" s="1" t="s">
        <v>1691</v>
      </c>
      <c r="E829" s="5">
        <v>0.0</v>
      </c>
      <c r="F829" s="5">
        <v>0.0</v>
      </c>
      <c r="G829" s="5">
        <v>0.0</v>
      </c>
      <c r="H829" s="5">
        <v>0.0</v>
      </c>
      <c r="I829" s="5">
        <v>0.0</v>
      </c>
      <c r="J829" s="5">
        <v>0.0</v>
      </c>
      <c r="K829" s="5">
        <v>0.0</v>
      </c>
      <c r="L829" s="5">
        <v>0.0</v>
      </c>
      <c r="M829" s="5">
        <v>0.0</v>
      </c>
      <c r="N829" s="5">
        <v>0.0</v>
      </c>
      <c r="O829" s="5">
        <v>0.0</v>
      </c>
      <c r="P829" s="5">
        <v>0.0</v>
      </c>
      <c r="Q829" s="5">
        <v>0.0</v>
      </c>
      <c r="R829" s="5">
        <v>0.0</v>
      </c>
      <c r="S829" s="5">
        <v>0.0</v>
      </c>
      <c r="T829" s="5">
        <v>0.0</v>
      </c>
      <c r="U829" s="5">
        <v>0.0</v>
      </c>
      <c r="V829" s="5">
        <v>0.0</v>
      </c>
      <c r="W829" s="5">
        <v>0.0</v>
      </c>
      <c r="X829" s="5">
        <v>0.0</v>
      </c>
      <c r="Y829" s="5">
        <v>0.0</v>
      </c>
      <c r="Z829" s="5">
        <v>0.0</v>
      </c>
      <c r="AA829" s="5">
        <v>0.0</v>
      </c>
      <c r="AB829" s="5">
        <v>0.0</v>
      </c>
      <c r="AC829" s="5">
        <v>0.0</v>
      </c>
      <c r="AD829" s="5">
        <v>0.0</v>
      </c>
      <c r="AE829" s="5">
        <v>0.0</v>
      </c>
      <c r="AF829" s="6">
        <f>IFERROR(__xludf.DUMMYFUNCTION("IFERROR(
  VLOOKUP(
    A829,
    IMPORTRANGE(
      ""1ZygntHC1J6IxzKbTidmOyf5nUyW4GCLurHCjexrLm_o        "",
      ""HTMLキャッシュ!A:F""
    ),
    3,
    FALSE
  ),
  0
)
"),46078.68616898148)</f>
        <v>46078.68617</v>
      </c>
      <c r="AG829" s="5"/>
      <c r="AH829" s="5"/>
      <c r="AI829" s="5"/>
      <c r="AJ829" s="5"/>
      <c r="AK829" s="5"/>
      <c r="AL829" s="5"/>
      <c r="AM829" s="5"/>
      <c r="AN829" s="5"/>
      <c r="AO829" s="5"/>
      <c r="AP829" s="5"/>
      <c r="AQ829" s="5"/>
      <c r="AR829" s="3"/>
      <c r="AS829" s="5"/>
      <c r="AT829" s="5"/>
      <c r="AU829" s="5"/>
      <c r="AV829" s="5"/>
      <c r="AW829" s="5"/>
      <c r="AX829" s="5"/>
      <c r="AY829" s="5"/>
      <c r="AZ829" s="7"/>
      <c r="BA829" s="7"/>
    </row>
    <row r="830" ht="16.5" customHeight="1">
      <c r="A830" s="4" t="s">
        <v>1692</v>
      </c>
      <c r="B830" s="5">
        <v>3.0</v>
      </c>
      <c r="C830" s="5">
        <v>0.0</v>
      </c>
      <c r="D830" s="1" t="s">
        <v>1693</v>
      </c>
      <c r="E830" s="5">
        <v>0.0</v>
      </c>
      <c r="F830" s="5">
        <v>0.0</v>
      </c>
      <c r="G830" s="5">
        <v>0.0</v>
      </c>
      <c r="H830" s="5">
        <v>0.0</v>
      </c>
      <c r="I830" s="5">
        <v>0.0</v>
      </c>
      <c r="J830" s="5">
        <v>0.0</v>
      </c>
      <c r="K830" s="5">
        <v>0.0</v>
      </c>
      <c r="L830" s="5">
        <v>0.0</v>
      </c>
      <c r="M830" s="5">
        <v>0.0</v>
      </c>
      <c r="N830" s="5">
        <v>0.0</v>
      </c>
      <c r="O830" s="5">
        <v>0.0</v>
      </c>
      <c r="P830" s="5">
        <v>0.0</v>
      </c>
      <c r="Q830" s="5">
        <v>0.0</v>
      </c>
      <c r="R830" s="5">
        <v>0.0</v>
      </c>
      <c r="S830" s="5">
        <v>0.0</v>
      </c>
      <c r="T830" s="5">
        <v>0.0</v>
      </c>
      <c r="U830" s="5">
        <v>0.0</v>
      </c>
      <c r="V830" s="5">
        <v>0.0</v>
      </c>
      <c r="W830" s="5">
        <v>0.0</v>
      </c>
      <c r="X830" s="5">
        <v>0.0</v>
      </c>
      <c r="Y830" s="5">
        <v>0.0</v>
      </c>
      <c r="Z830" s="5">
        <v>0.0</v>
      </c>
      <c r="AA830" s="5">
        <v>0.0</v>
      </c>
      <c r="AB830" s="5">
        <v>0.0</v>
      </c>
      <c r="AC830" s="5">
        <v>0.0</v>
      </c>
      <c r="AD830" s="5">
        <v>0.0</v>
      </c>
      <c r="AE830" s="5">
        <v>0.0</v>
      </c>
      <c r="AF830" s="6">
        <f>IFERROR(__xludf.DUMMYFUNCTION("IFERROR(
  VLOOKUP(
    A830,
    IMPORTRANGE(
      ""1ZygntHC1J6IxzKbTidmOyf5nUyW4GCLurHCjexrLm_o        "",
      ""HTMLキャッシュ!A:F""
    ),
    3,
    FALSE
  ),
  0
)
"),46073.6346412037)</f>
        <v>46073.63464</v>
      </c>
      <c r="AG830" s="5"/>
      <c r="AH830" s="5"/>
      <c r="AI830" s="5"/>
      <c r="AJ830" s="5"/>
      <c r="AK830" s="5"/>
      <c r="AL830" s="5"/>
      <c r="AM830" s="5"/>
      <c r="AN830" s="5"/>
      <c r="AO830" s="5"/>
      <c r="AP830" s="5"/>
      <c r="AQ830" s="5"/>
      <c r="AR830" s="3"/>
      <c r="AS830" s="5"/>
      <c r="AT830" s="5"/>
      <c r="AU830" s="5"/>
      <c r="AV830" s="5"/>
      <c r="AW830" s="5"/>
      <c r="AX830" s="5"/>
      <c r="AY830" s="5"/>
      <c r="AZ830" s="7"/>
      <c r="BA830" s="7"/>
    </row>
    <row r="831" ht="16.5" customHeight="1">
      <c r="A831" s="4" t="s">
        <v>1694</v>
      </c>
      <c r="B831" s="5">
        <v>13.0</v>
      </c>
      <c r="C831" s="5">
        <v>0.0</v>
      </c>
      <c r="D831" s="1" t="s">
        <v>1695</v>
      </c>
      <c r="E831" s="5">
        <v>0.0</v>
      </c>
      <c r="F831" s="5">
        <v>0.0</v>
      </c>
      <c r="G831" s="5">
        <v>0.0</v>
      </c>
      <c r="H831" s="5">
        <v>0.0</v>
      </c>
      <c r="I831" s="5">
        <v>0.0</v>
      </c>
      <c r="J831" s="5">
        <v>0.0</v>
      </c>
      <c r="K831" s="5">
        <v>0.0</v>
      </c>
      <c r="L831" s="5">
        <v>0.0</v>
      </c>
      <c r="M831" s="5">
        <v>0.0</v>
      </c>
      <c r="N831" s="5">
        <v>0.0</v>
      </c>
      <c r="O831" s="5">
        <v>0.0</v>
      </c>
      <c r="P831" s="5">
        <v>0.0</v>
      </c>
      <c r="Q831" s="5">
        <v>0.0</v>
      </c>
      <c r="R831" s="5">
        <v>0.0</v>
      </c>
      <c r="S831" s="5">
        <v>0.0</v>
      </c>
      <c r="T831" s="5">
        <v>0.0</v>
      </c>
      <c r="U831" s="5">
        <v>0.0</v>
      </c>
      <c r="V831" s="5">
        <v>0.0</v>
      </c>
      <c r="W831" s="5">
        <v>0.0</v>
      </c>
      <c r="X831" s="5">
        <v>0.0</v>
      </c>
      <c r="Y831" s="5">
        <v>0.0</v>
      </c>
      <c r="Z831" s="5">
        <v>0.0</v>
      </c>
      <c r="AA831" s="5">
        <v>0.0</v>
      </c>
      <c r="AB831" s="5">
        <v>0.0</v>
      </c>
      <c r="AC831" s="5">
        <v>0.0</v>
      </c>
      <c r="AD831" s="5">
        <v>0.0</v>
      </c>
      <c r="AE831" s="5">
        <v>0.0</v>
      </c>
      <c r="AF831" s="6">
        <f>IFERROR(__xludf.DUMMYFUNCTION("IFERROR(
  VLOOKUP(
    A831,
    IMPORTRANGE(
      ""1ZygntHC1J6IxzKbTidmOyf5nUyW4GCLurHCjexrLm_o        "",
      ""HTMLキャッシュ!A:F""
    ),
    3,
    FALSE
  ),
  0
)
"),46086.62762731482)</f>
        <v>46086.62763</v>
      </c>
      <c r="AG831" s="5"/>
      <c r="AH831" s="5"/>
      <c r="AI831" s="5"/>
      <c r="AJ831" s="5"/>
      <c r="AK831" s="5"/>
      <c r="AL831" s="5"/>
      <c r="AM831" s="5"/>
      <c r="AN831" s="5"/>
      <c r="AO831" s="5"/>
      <c r="AP831" s="5"/>
      <c r="AQ831" s="5"/>
      <c r="AR831" s="3"/>
      <c r="AS831" s="5"/>
      <c r="AT831" s="5"/>
      <c r="AU831" s="5"/>
      <c r="AV831" s="5"/>
      <c r="AW831" s="5"/>
      <c r="AX831" s="5"/>
      <c r="AY831" s="5"/>
      <c r="AZ831" s="7"/>
      <c r="BA831" s="7"/>
    </row>
    <row r="832" ht="16.5" customHeight="1">
      <c r="A832" s="4" t="s">
        <v>1696</v>
      </c>
      <c r="B832" s="5">
        <v>3.0</v>
      </c>
      <c r="C832" s="5">
        <v>0.0</v>
      </c>
      <c r="D832" s="1" t="s">
        <v>1697</v>
      </c>
      <c r="E832" s="5">
        <v>0.0</v>
      </c>
      <c r="F832" s="5">
        <v>0.0</v>
      </c>
      <c r="G832" s="5">
        <v>0.0</v>
      </c>
      <c r="H832" s="5">
        <v>0.0</v>
      </c>
      <c r="I832" s="5">
        <v>0.0</v>
      </c>
      <c r="J832" s="5">
        <v>0.0</v>
      </c>
      <c r="K832" s="5">
        <v>0.0</v>
      </c>
      <c r="L832" s="5">
        <v>0.0</v>
      </c>
      <c r="M832" s="5">
        <v>0.0</v>
      </c>
      <c r="N832" s="5">
        <v>0.0</v>
      </c>
      <c r="O832" s="5">
        <v>0.0</v>
      </c>
      <c r="P832" s="5">
        <v>0.0</v>
      </c>
      <c r="Q832" s="5">
        <v>0.0</v>
      </c>
      <c r="R832" s="5">
        <v>0.0</v>
      </c>
      <c r="S832" s="5">
        <v>0.0</v>
      </c>
      <c r="T832" s="5">
        <v>0.0</v>
      </c>
      <c r="U832" s="5">
        <v>0.0</v>
      </c>
      <c r="V832" s="5">
        <v>0.0</v>
      </c>
      <c r="W832" s="5">
        <v>0.0</v>
      </c>
      <c r="X832" s="5">
        <v>0.0</v>
      </c>
      <c r="Y832" s="5">
        <v>0.0</v>
      </c>
      <c r="Z832" s="5">
        <v>0.0</v>
      </c>
      <c r="AA832" s="5">
        <v>0.0</v>
      </c>
      <c r="AB832" s="5">
        <v>0.0</v>
      </c>
      <c r="AC832" s="5">
        <v>0.0</v>
      </c>
      <c r="AD832" s="5">
        <v>0.0</v>
      </c>
      <c r="AE832" s="5">
        <v>0.0</v>
      </c>
      <c r="AF832" s="6">
        <f>IFERROR(__xludf.DUMMYFUNCTION("IFERROR(
  VLOOKUP(
    A832,
    IMPORTRANGE(
      ""1ZygntHC1J6IxzKbTidmOyf5nUyW4GCLurHCjexrLm_o        "",
      ""HTMLキャッシュ!A:F""
    ),
    3,
    FALSE
  ),
  0
)
"),46073.664375)</f>
        <v>46073.66438</v>
      </c>
      <c r="AG832" s="5"/>
      <c r="AH832" s="5"/>
      <c r="AI832" s="5"/>
      <c r="AJ832" s="5"/>
      <c r="AK832" s="5"/>
      <c r="AL832" s="5"/>
      <c r="AM832" s="5"/>
      <c r="AN832" s="5"/>
      <c r="AO832" s="5"/>
      <c r="AP832" s="5"/>
      <c r="AQ832" s="5"/>
      <c r="AR832" s="3"/>
      <c r="AS832" s="5"/>
      <c r="AT832" s="5"/>
      <c r="AU832" s="5"/>
      <c r="AV832" s="5"/>
      <c r="AW832" s="5"/>
      <c r="AX832" s="5"/>
      <c r="AY832" s="5"/>
      <c r="AZ832" s="7"/>
      <c r="BA832" s="7"/>
    </row>
    <row r="833" ht="16.5" customHeight="1">
      <c r="A833" s="4" t="s">
        <v>1698</v>
      </c>
      <c r="B833" s="5">
        <v>12.0</v>
      </c>
      <c r="C833" s="5">
        <v>0.0</v>
      </c>
      <c r="D833" s="1" t="s">
        <v>1699</v>
      </c>
      <c r="E833" s="5">
        <v>0.0</v>
      </c>
      <c r="F833" s="5">
        <v>0.0</v>
      </c>
      <c r="G833" s="5">
        <v>0.0</v>
      </c>
      <c r="H833" s="5">
        <v>0.0</v>
      </c>
      <c r="I833" s="5">
        <v>0.0</v>
      </c>
      <c r="J833" s="5">
        <v>0.0</v>
      </c>
      <c r="K833" s="5">
        <v>0.0</v>
      </c>
      <c r="L833" s="5">
        <v>0.0</v>
      </c>
      <c r="M833" s="5">
        <v>0.0</v>
      </c>
      <c r="N833" s="5">
        <v>0.0</v>
      </c>
      <c r="O833" s="5">
        <v>0.0</v>
      </c>
      <c r="P833" s="5">
        <v>0.0</v>
      </c>
      <c r="Q833" s="5">
        <v>0.0</v>
      </c>
      <c r="R833" s="5">
        <v>0.0</v>
      </c>
      <c r="S833" s="5">
        <v>0.0</v>
      </c>
      <c r="T833" s="5">
        <v>0.0</v>
      </c>
      <c r="U833" s="5">
        <v>0.0</v>
      </c>
      <c r="V833" s="5">
        <v>0.0</v>
      </c>
      <c r="W833" s="5">
        <v>0.0</v>
      </c>
      <c r="X833" s="5">
        <v>0.0</v>
      </c>
      <c r="Y833" s="5">
        <v>0.0</v>
      </c>
      <c r="Z833" s="5">
        <v>0.0</v>
      </c>
      <c r="AA833" s="5">
        <v>0.0</v>
      </c>
      <c r="AB833" s="5">
        <v>0.0</v>
      </c>
      <c r="AC833" s="5">
        <v>0.0</v>
      </c>
      <c r="AD833" s="5">
        <v>0.0</v>
      </c>
      <c r="AE833" s="5">
        <v>0.0</v>
      </c>
      <c r="AF833" s="6">
        <f>IFERROR(__xludf.DUMMYFUNCTION("IFERROR(
  VLOOKUP(
    A833,
    IMPORTRANGE(
      ""1ZygntHC1J6IxzKbTidmOyf5nUyW4GCLurHCjexrLm_o        "",
      ""HTMLキャッシュ!A:F""
    ),
    3,
    FALSE
  ),
  0
)
"),46088.8296875)</f>
        <v>46088.82969</v>
      </c>
      <c r="AG833" s="5"/>
      <c r="AH833" s="5"/>
      <c r="AI833" s="5"/>
      <c r="AJ833" s="5"/>
      <c r="AK833" s="5"/>
      <c r="AL833" s="5"/>
      <c r="AM833" s="5"/>
      <c r="AN833" s="5"/>
      <c r="AO833" s="5"/>
      <c r="AP833" s="5"/>
      <c r="AQ833" s="5"/>
      <c r="AR833" s="3"/>
      <c r="AS833" s="5"/>
      <c r="AT833" s="5"/>
      <c r="AU833" s="5"/>
      <c r="AV833" s="5"/>
      <c r="AW833" s="5"/>
      <c r="AX833" s="5"/>
      <c r="AY833" s="5"/>
      <c r="AZ833" s="7"/>
      <c r="BA833" s="7"/>
    </row>
    <row r="834" ht="16.5" customHeight="1">
      <c r="A834" s="4" t="s">
        <v>1700</v>
      </c>
      <c r="B834" s="5">
        <v>7.0</v>
      </c>
      <c r="C834" s="5">
        <v>0.0</v>
      </c>
      <c r="D834" s="1" t="s">
        <v>1701</v>
      </c>
      <c r="E834" s="5">
        <v>0.0</v>
      </c>
      <c r="F834" s="5">
        <v>0.0</v>
      </c>
      <c r="G834" s="5">
        <v>0.0</v>
      </c>
      <c r="H834" s="5">
        <v>0.0</v>
      </c>
      <c r="I834" s="5">
        <v>0.0</v>
      </c>
      <c r="J834" s="5">
        <v>0.0</v>
      </c>
      <c r="K834" s="5">
        <v>0.0</v>
      </c>
      <c r="L834" s="5">
        <v>0.0</v>
      </c>
      <c r="M834" s="5">
        <v>0.0</v>
      </c>
      <c r="N834" s="5">
        <v>0.0</v>
      </c>
      <c r="O834" s="5">
        <v>0.0</v>
      </c>
      <c r="P834" s="5">
        <v>0.0</v>
      </c>
      <c r="Q834" s="5">
        <v>0.0</v>
      </c>
      <c r="R834" s="5">
        <v>0.0</v>
      </c>
      <c r="S834" s="5">
        <v>0.0</v>
      </c>
      <c r="T834" s="5">
        <v>0.0</v>
      </c>
      <c r="U834" s="5">
        <v>0.0</v>
      </c>
      <c r="V834" s="5">
        <v>0.0</v>
      </c>
      <c r="W834" s="5">
        <v>0.0</v>
      </c>
      <c r="X834" s="5">
        <v>0.0</v>
      </c>
      <c r="Y834" s="5">
        <v>0.0</v>
      </c>
      <c r="Z834" s="5">
        <v>0.0</v>
      </c>
      <c r="AA834" s="5">
        <v>0.0</v>
      </c>
      <c r="AB834" s="5">
        <v>0.0</v>
      </c>
      <c r="AC834" s="5">
        <v>0.0</v>
      </c>
      <c r="AD834" s="5">
        <v>0.0</v>
      </c>
      <c r="AE834" s="5">
        <v>0.0</v>
      </c>
      <c r="AF834" s="6">
        <f>IFERROR(__xludf.DUMMYFUNCTION("IFERROR(
  VLOOKUP(
    A834,
    IMPORTRANGE(
      ""1ZygntHC1J6IxzKbTidmOyf5nUyW4GCLurHCjexrLm_o        "",
      ""HTMLキャッシュ!A:F""
    ),
    3,
    FALSE
  ),
  0
)
"),46086.83511574074)</f>
        <v>46086.83512</v>
      </c>
      <c r="AG834" s="5"/>
      <c r="AH834" s="5"/>
      <c r="AI834" s="5"/>
      <c r="AJ834" s="5"/>
      <c r="AK834" s="5"/>
      <c r="AL834" s="5"/>
      <c r="AM834" s="5"/>
      <c r="AN834" s="5"/>
      <c r="AO834" s="5"/>
      <c r="AP834" s="5"/>
      <c r="AQ834" s="5"/>
      <c r="AR834" s="3"/>
      <c r="AS834" s="5"/>
      <c r="AT834" s="5"/>
      <c r="AU834" s="5"/>
      <c r="AV834" s="5"/>
      <c r="AW834" s="5"/>
      <c r="AX834" s="5"/>
      <c r="AY834" s="5"/>
      <c r="AZ834" s="7"/>
      <c r="BA834" s="7"/>
    </row>
    <row r="835" ht="16.5" customHeight="1">
      <c r="A835" s="4" t="s">
        <v>1702</v>
      </c>
      <c r="B835" s="5">
        <v>2.0</v>
      </c>
      <c r="C835" s="5">
        <v>0.0</v>
      </c>
      <c r="D835" s="1" t="s">
        <v>1703</v>
      </c>
      <c r="E835" s="5">
        <v>0.0</v>
      </c>
      <c r="F835" s="5">
        <v>0.0</v>
      </c>
      <c r="G835" s="5">
        <v>0.0</v>
      </c>
      <c r="H835" s="5">
        <v>0.0</v>
      </c>
      <c r="I835" s="5">
        <v>0.0</v>
      </c>
      <c r="J835" s="5">
        <v>0.0</v>
      </c>
      <c r="K835" s="5">
        <v>0.0</v>
      </c>
      <c r="L835" s="5">
        <v>0.0</v>
      </c>
      <c r="M835" s="5">
        <v>0.0</v>
      </c>
      <c r="N835" s="5">
        <v>0.0</v>
      </c>
      <c r="O835" s="5">
        <v>0.0</v>
      </c>
      <c r="P835" s="5">
        <v>0.0</v>
      </c>
      <c r="Q835" s="5">
        <v>0.0</v>
      </c>
      <c r="R835" s="5">
        <v>0.0</v>
      </c>
      <c r="S835" s="5">
        <v>0.0</v>
      </c>
      <c r="T835" s="5">
        <v>0.0</v>
      </c>
      <c r="U835" s="5">
        <v>0.0</v>
      </c>
      <c r="V835" s="5">
        <v>0.0</v>
      </c>
      <c r="W835" s="5">
        <v>0.0</v>
      </c>
      <c r="X835" s="5">
        <v>0.0</v>
      </c>
      <c r="Y835" s="5">
        <v>0.0</v>
      </c>
      <c r="Z835" s="5">
        <v>0.0</v>
      </c>
      <c r="AA835" s="5">
        <v>0.0</v>
      </c>
      <c r="AB835" s="5">
        <v>0.0</v>
      </c>
      <c r="AC835" s="5">
        <v>0.0</v>
      </c>
      <c r="AD835" s="5">
        <v>0.0</v>
      </c>
      <c r="AE835" s="5">
        <v>0.0</v>
      </c>
      <c r="AF835" s="6">
        <f>IFERROR(__xludf.DUMMYFUNCTION("IFERROR(
  VLOOKUP(
    A835,
    IMPORTRANGE(
      ""1ZygntHC1J6IxzKbTidmOyf5nUyW4GCLurHCjexrLm_o        "",
      ""HTMLキャッシュ!A:F""
    ),
    3,
    FALSE
  ),
  0
)
"),46077.805081018516)</f>
        <v>46077.80508</v>
      </c>
      <c r="AG835" s="5"/>
      <c r="AH835" s="5"/>
      <c r="AI835" s="5"/>
      <c r="AJ835" s="5"/>
      <c r="AK835" s="5"/>
      <c r="AL835" s="5"/>
      <c r="AM835" s="5"/>
      <c r="AN835" s="5"/>
      <c r="AO835" s="5"/>
      <c r="AP835" s="5"/>
      <c r="AQ835" s="5"/>
      <c r="AR835" s="3"/>
      <c r="AS835" s="5"/>
      <c r="AT835" s="5"/>
      <c r="AU835" s="5"/>
      <c r="AV835" s="5"/>
      <c r="AW835" s="5"/>
      <c r="AX835" s="5"/>
      <c r="AY835" s="5"/>
      <c r="AZ835" s="7"/>
      <c r="BA835" s="7"/>
    </row>
    <row r="836" ht="16.5" customHeight="1">
      <c r="A836" s="4" t="s">
        <v>1704</v>
      </c>
      <c r="B836" s="5">
        <v>7.0</v>
      </c>
      <c r="C836" s="5">
        <v>0.0</v>
      </c>
      <c r="D836" s="1" t="s">
        <v>1705</v>
      </c>
      <c r="E836" s="5">
        <v>0.0</v>
      </c>
      <c r="F836" s="5">
        <v>0.0</v>
      </c>
      <c r="G836" s="5">
        <v>0.0</v>
      </c>
      <c r="H836" s="5">
        <v>0.0</v>
      </c>
      <c r="I836" s="5">
        <v>0.0</v>
      </c>
      <c r="J836" s="5">
        <v>0.0</v>
      </c>
      <c r="K836" s="5">
        <v>0.0</v>
      </c>
      <c r="L836" s="5">
        <v>0.0</v>
      </c>
      <c r="M836" s="5">
        <v>0.0</v>
      </c>
      <c r="N836" s="5">
        <v>0.0</v>
      </c>
      <c r="O836" s="5">
        <v>0.0</v>
      </c>
      <c r="P836" s="5">
        <v>0.0</v>
      </c>
      <c r="Q836" s="5">
        <v>0.0</v>
      </c>
      <c r="R836" s="5">
        <v>0.0</v>
      </c>
      <c r="S836" s="5">
        <v>0.0</v>
      </c>
      <c r="T836" s="5">
        <v>0.0</v>
      </c>
      <c r="U836" s="5">
        <v>0.0</v>
      </c>
      <c r="V836" s="5">
        <v>0.0</v>
      </c>
      <c r="W836" s="5">
        <v>0.0</v>
      </c>
      <c r="X836" s="5">
        <v>0.0</v>
      </c>
      <c r="Y836" s="5">
        <v>0.0</v>
      </c>
      <c r="Z836" s="5">
        <v>0.0</v>
      </c>
      <c r="AA836" s="5">
        <v>0.0</v>
      </c>
      <c r="AB836" s="5">
        <v>0.0</v>
      </c>
      <c r="AC836" s="5">
        <v>0.0</v>
      </c>
      <c r="AD836" s="5">
        <v>0.0</v>
      </c>
      <c r="AE836" s="5">
        <v>0.0</v>
      </c>
      <c r="AF836" s="6">
        <f>IFERROR(__xludf.DUMMYFUNCTION("IFERROR(
  VLOOKUP(
    A836,
    IMPORTRANGE(
      ""1ZygntHC1J6IxzKbTidmOyf5nUyW4GCLurHCjexrLm_o        "",
      ""HTMLキャッシュ!A:F""
    ),
    3,
    FALSE
  ),
  0
)
"),46081.607615740744)</f>
        <v>46081.60762</v>
      </c>
      <c r="AG836" s="5"/>
      <c r="AH836" s="5"/>
      <c r="AI836" s="5"/>
      <c r="AJ836" s="5"/>
      <c r="AK836" s="5"/>
      <c r="AL836" s="5"/>
      <c r="AM836" s="5"/>
      <c r="AN836" s="5"/>
      <c r="AO836" s="5"/>
      <c r="AP836" s="5"/>
      <c r="AQ836" s="5"/>
      <c r="AR836" s="3"/>
      <c r="AS836" s="5"/>
      <c r="AT836" s="5"/>
      <c r="AU836" s="5"/>
      <c r="AV836" s="5"/>
      <c r="AW836" s="5"/>
      <c r="AX836" s="5"/>
      <c r="AY836" s="5"/>
      <c r="AZ836" s="7"/>
      <c r="BA836" s="7"/>
    </row>
    <row r="837" ht="16.5" customHeight="1">
      <c r="A837" s="4" t="s">
        <v>1706</v>
      </c>
      <c r="B837" s="5">
        <v>3.0</v>
      </c>
      <c r="C837" s="5">
        <v>0.0</v>
      </c>
      <c r="D837" s="1" t="s">
        <v>1707</v>
      </c>
      <c r="E837" s="5">
        <v>0.0</v>
      </c>
      <c r="F837" s="5">
        <v>0.0</v>
      </c>
      <c r="G837" s="5">
        <v>0.0</v>
      </c>
      <c r="H837" s="5">
        <v>0.0</v>
      </c>
      <c r="I837" s="5">
        <v>0.0</v>
      </c>
      <c r="J837" s="5">
        <v>0.0</v>
      </c>
      <c r="K837" s="5">
        <v>0.0</v>
      </c>
      <c r="L837" s="5">
        <v>0.0</v>
      </c>
      <c r="M837" s="5">
        <v>0.0</v>
      </c>
      <c r="N837" s="5">
        <v>0.0</v>
      </c>
      <c r="O837" s="5">
        <v>0.0</v>
      </c>
      <c r="P837" s="5">
        <v>0.0</v>
      </c>
      <c r="Q837" s="5">
        <v>0.0</v>
      </c>
      <c r="R837" s="5">
        <v>0.0</v>
      </c>
      <c r="S837" s="5">
        <v>0.0</v>
      </c>
      <c r="T837" s="5">
        <v>0.0</v>
      </c>
      <c r="U837" s="5">
        <v>0.0</v>
      </c>
      <c r="V837" s="5">
        <v>0.0</v>
      </c>
      <c r="W837" s="5">
        <v>0.0</v>
      </c>
      <c r="X837" s="5">
        <v>0.0</v>
      </c>
      <c r="Y837" s="5">
        <v>0.0</v>
      </c>
      <c r="Z837" s="5">
        <v>0.0</v>
      </c>
      <c r="AA837" s="5">
        <v>0.0</v>
      </c>
      <c r="AB837" s="5">
        <v>0.0</v>
      </c>
      <c r="AC837" s="5">
        <v>0.0</v>
      </c>
      <c r="AD837" s="5">
        <v>0.0</v>
      </c>
      <c r="AE837" s="5">
        <v>0.0</v>
      </c>
      <c r="AF837" s="6">
        <f>IFERROR(__xludf.DUMMYFUNCTION("IFERROR(
  VLOOKUP(
    A837,
    IMPORTRANGE(
      ""1ZygntHC1J6IxzKbTidmOyf5nUyW4GCLurHCjexrLm_o        "",
      ""HTMLキャッシュ!A:F""
    ),
    3,
    FALSE
  ),
  0
)
"),46080.81151620371)</f>
        <v>46080.81152</v>
      </c>
      <c r="AG837" s="5"/>
      <c r="AH837" s="5"/>
      <c r="AI837" s="5"/>
      <c r="AJ837" s="5"/>
      <c r="AK837" s="5"/>
      <c r="AL837" s="5"/>
      <c r="AM837" s="5"/>
      <c r="AN837" s="5"/>
      <c r="AO837" s="5"/>
      <c r="AP837" s="5"/>
      <c r="AQ837" s="5"/>
      <c r="AR837" s="3"/>
      <c r="AS837" s="5"/>
      <c r="AT837" s="5"/>
      <c r="AU837" s="5"/>
      <c r="AV837" s="5"/>
      <c r="AW837" s="5"/>
      <c r="AX837" s="5"/>
      <c r="AY837" s="5"/>
      <c r="AZ837" s="7"/>
      <c r="BA837" s="7"/>
    </row>
    <row r="838" ht="16.5" customHeight="1">
      <c r="A838" s="4" t="s">
        <v>1708</v>
      </c>
      <c r="B838" s="5">
        <v>4.0</v>
      </c>
      <c r="C838" s="5">
        <v>0.0</v>
      </c>
      <c r="D838" s="1" t="s">
        <v>1709</v>
      </c>
      <c r="E838" s="5">
        <v>0.0</v>
      </c>
      <c r="F838" s="5">
        <v>0.0</v>
      </c>
      <c r="G838" s="5">
        <v>0.0</v>
      </c>
      <c r="H838" s="5">
        <v>0.0</v>
      </c>
      <c r="I838" s="5">
        <v>0.0</v>
      </c>
      <c r="J838" s="5">
        <v>0.0</v>
      </c>
      <c r="K838" s="5">
        <v>0.0</v>
      </c>
      <c r="L838" s="5">
        <v>0.0</v>
      </c>
      <c r="M838" s="5">
        <v>0.0</v>
      </c>
      <c r="N838" s="5">
        <v>0.0</v>
      </c>
      <c r="O838" s="5">
        <v>0.0</v>
      </c>
      <c r="P838" s="5">
        <v>0.0</v>
      </c>
      <c r="Q838" s="5">
        <v>0.0</v>
      </c>
      <c r="R838" s="5">
        <v>0.0</v>
      </c>
      <c r="S838" s="5">
        <v>0.0</v>
      </c>
      <c r="T838" s="5">
        <v>0.0</v>
      </c>
      <c r="U838" s="5">
        <v>0.0</v>
      </c>
      <c r="V838" s="5">
        <v>0.0</v>
      </c>
      <c r="W838" s="5">
        <v>0.0</v>
      </c>
      <c r="X838" s="5">
        <v>0.0</v>
      </c>
      <c r="Y838" s="5">
        <v>0.0</v>
      </c>
      <c r="Z838" s="5">
        <v>0.0</v>
      </c>
      <c r="AA838" s="5">
        <v>0.0</v>
      </c>
      <c r="AB838" s="5">
        <v>0.0</v>
      </c>
      <c r="AC838" s="5">
        <v>0.0</v>
      </c>
      <c r="AD838" s="5">
        <v>0.0</v>
      </c>
      <c r="AE838" s="5">
        <v>0.0</v>
      </c>
      <c r="AF838" s="6">
        <f>IFERROR(__xludf.DUMMYFUNCTION("IFERROR(
  VLOOKUP(
    A838,
    IMPORTRANGE(
      ""1ZygntHC1J6IxzKbTidmOyf5nUyW4GCLurHCjexrLm_o        "",
      ""HTMLキャッシュ!A:F""
    ),
    3,
    FALSE
  ),
  0
)
"),46080.81291666667)</f>
        <v>46080.81292</v>
      </c>
      <c r="AG838" s="5"/>
      <c r="AH838" s="5"/>
      <c r="AI838" s="5"/>
      <c r="AJ838" s="5"/>
      <c r="AK838" s="5"/>
      <c r="AL838" s="5"/>
      <c r="AM838" s="5"/>
      <c r="AN838" s="5"/>
      <c r="AO838" s="5"/>
      <c r="AP838" s="5"/>
      <c r="AQ838" s="5"/>
      <c r="AR838" s="3"/>
      <c r="AS838" s="5"/>
      <c r="AT838" s="5"/>
      <c r="AU838" s="5"/>
      <c r="AV838" s="5"/>
      <c r="AW838" s="5"/>
      <c r="AX838" s="5"/>
      <c r="AY838" s="5"/>
      <c r="AZ838" s="7"/>
      <c r="BA838" s="7"/>
    </row>
    <row r="839" ht="16.5" customHeight="1">
      <c r="A839" s="4" t="s">
        <v>1710</v>
      </c>
      <c r="B839" s="5">
        <v>6.0</v>
      </c>
      <c r="C839" s="5">
        <v>0.0</v>
      </c>
      <c r="D839" s="1" t="s">
        <v>1711</v>
      </c>
      <c r="E839" s="5">
        <v>0.0</v>
      </c>
      <c r="F839" s="5">
        <v>0.0</v>
      </c>
      <c r="G839" s="5">
        <v>0.0</v>
      </c>
      <c r="H839" s="5">
        <v>0.0</v>
      </c>
      <c r="I839" s="5">
        <v>0.0</v>
      </c>
      <c r="J839" s="5">
        <v>0.0</v>
      </c>
      <c r="K839" s="5">
        <v>0.0</v>
      </c>
      <c r="L839" s="5">
        <v>0.0</v>
      </c>
      <c r="M839" s="5">
        <v>0.0</v>
      </c>
      <c r="N839" s="5">
        <v>0.0</v>
      </c>
      <c r="O839" s="5">
        <v>0.0</v>
      </c>
      <c r="P839" s="5">
        <v>0.0</v>
      </c>
      <c r="Q839" s="5">
        <v>0.0</v>
      </c>
      <c r="R839" s="5">
        <v>0.0</v>
      </c>
      <c r="S839" s="5">
        <v>0.0</v>
      </c>
      <c r="T839" s="5">
        <v>0.0</v>
      </c>
      <c r="U839" s="5">
        <v>0.0</v>
      </c>
      <c r="V839" s="5">
        <v>0.0</v>
      </c>
      <c r="W839" s="5">
        <v>0.0</v>
      </c>
      <c r="X839" s="5">
        <v>0.0</v>
      </c>
      <c r="Y839" s="5">
        <v>0.0</v>
      </c>
      <c r="Z839" s="5">
        <v>0.0</v>
      </c>
      <c r="AA839" s="5">
        <v>0.0</v>
      </c>
      <c r="AB839" s="5">
        <v>0.0</v>
      </c>
      <c r="AC839" s="5">
        <v>0.0</v>
      </c>
      <c r="AD839" s="5">
        <v>0.0</v>
      </c>
      <c r="AE839" s="5">
        <v>0.0</v>
      </c>
      <c r="AF839" s="6">
        <f>IFERROR(__xludf.DUMMYFUNCTION("IFERROR(
  VLOOKUP(
    A839,
    IMPORTRANGE(
      ""1ZygntHC1J6IxzKbTidmOyf5nUyW4GCLurHCjexrLm_o        "",
      ""HTMLキャッシュ!A:F""
    ),
    3,
    FALSE
  ),
  0
)
"),46086.69846064815)</f>
        <v>46086.69846</v>
      </c>
      <c r="AG839" s="5"/>
      <c r="AH839" s="5"/>
      <c r="AI839" s="5"/>
      <c r="AJ839" s="5"/>
      <c r="AK839" s="5"/>
      <c r="AL839" s="5"/>
      <c r="AM839" s="5"/>
      <c r="AN839" s="5"/>
      <c r="AO839" s="5"/>
      <c r="AP839" s="5"/>
      <c r="AQ839" s="5"/>
      <c r="AR839" s="3"/>
      <c r="AS839" s="5"/>
      <c r="AT839" s="5"/>
      <c r="AU839" s="5"/>
      <c r="AV839" s="5"/>
      <c r="AW839" s="5"/>
      <c r="AX839" s="5"/>
      <c r="AY839" s="5"/>
      <c r="AZ839" s="7"/>
      <c r="BA839" s="7"/>
    </row>
    <row r="840" ht="16.5" customHeight="1">
      <c r="A840" s="4" t="s">
        <v>1712</v>
      </c>
      <c r="B840" s="5">
        <v>18.0</v>
      </c>
      <c r="C840" s="5">
        <v>0.0</v>
      </c>
      <c r="D840" s="1" t="s">
        <v>1713</v>
      </c>
      <c r="E840" s="5">
        <v>0.0</v>
      </c>
      <c r="F840" s="5">
        <v>0.0</v>
      </c>
      <c r="G840" s="5">
        <v>0.0</v>
      </c>
      <c r="H840" s="5">
        <v>0.0</v>
      </c>
      <c r="I840" s="5">
        <v>0.0</v>
      </c>
      <c r="J840" s="5">
        <v>0.0</v>
      </c>
      <c r="K840" s="5">
        <v>0.0</v>
      </c>
      <c r="L840" s="5">
        <v>0.0</v>
      </c>
      <c r="M840" s="5">
        <v>0.0</v>
      </c>
      <c r="N840" s="5">
        <v>0.0</v>
      </c>
      <c r="O840" s="5">
        <v>0.0</v>
      </c>
      <c r="P840" s="5">
        <v>0.0</v>
      </c>
      <c r="Q840" s="5">
        <v>0.0</v>
      </c>
      <c r="R840" s="5">
        <v>0.0</v>
      </c>
      <c r="S840" s="5">
        <v>0.0</v>
      </c>
      <c r="T840" s="5">
        <v>0.0</v>
      </c>
      <c r="U840" s="5">
        <v>0.0</v>
      </c>
      <c r="V840" s="5">
        <v>0.0</v>
      </c>
      <c r="W840" s="5">
        <v>0.0</v>
      </c>
      <c r="X840" s="5">
        <v>0.0</v>
      </c>
      <c r="Y840" s="5">
        <v>0.0</v>
      </c>
      <c r="Z840" s="5">
        <v>0.0</v>
      </c>
      <c r="AA840" s="5">
        <v>0.0</v>
      </c>
      <c r="AB840" s="5">
        <v>0.0</v>
      </c>
      <c r="AC840" s="5">
        <v>0.0</v>
      </c>
      <c r="AD840" s="5">
        <v>0.0</v>
      </c>
      <c r="AE840" s="5">
        <v>0.0</v>
      </c>
      <c r="AF840" s="6">
        <f>IFERROR(__xludf.DUMMYFUNCTION("IFERROR(
  VLOOKUP(
    A840,
    IMPORTRANGE(
      ""1ZygntHC1J6IxzKbTidmOyf5nUyW4GCLurHCjexrLm_o        "",
      ""HTMLキャッシュ!A:F""
    ),
    3,
    FALSE
  ),
  0
)
"),46080.81601851852)</f>
        <v>46080.81602</v>
      </c>
      <c r="AG840" s="5"/>
      <c r="AH840" s="5"/>
      <c r="AI840" s="5"/>
      <c r="AJ840" s="5"/>
      <c r="AK840" s="5"/>
      <c r="AL840" s="5"/>
      <c r="AM840" s="5"/>
      <c r="AN840" s="5"/>
      <c r="AO840" s="5"/>
      <c r="AP840" s="5"/>
      <c r="AQ840" s="5"/>
      <c r="AR840" s="3"/>
      <c r="AS840" s="5"/>
      <c r="AT840" s="5"/>
      <c r="AU840" s="5"/>
      <c r="AV840" s="5"/>
      <c r="AW840" s="5"/>
      <c r="AX840" s="5"/>
      <c r="AY840" s="5"/>
      <c r="AZ840" s="7"/>
      <c r="BA840" s="7"/>
    </row>
    <row r="841" ht="16.5" customHeight="1">
      <c r="A841" s="4" t="s">
        <v>1714</v>
      </c>
      <c r="B841" s="5">
        <v>1.0</v>
      </c>
      <c r="C841" s="5">
        <v>0.0</v>
      </c>
      <c r="D841" s="1" t="s">
        <v>1715</v>
      </c>
      <c r="E841" s="5">
        <v>0.0</v>
      </c>
      <c r="F841" s="5">
        <v>0.0</v>
      </c>
      <c r="G841" s="5">
        <v>0.0</v>
      </c>
      <c r="H841" s="5">
        <v>0.0</v>
      </c>
      <c r="I841" s="5">
        <v>0.0</v>
      </c>
      <c r="J841" s="5">
        <v>0.0</v>
      </c>
      <c r="K841" s="5">
        <v>0.0</v>
      </c>
      <c r="L841" s="5">
        <v>0.0</v>
      </c>
      <c r="M841" s="5">
        <v>0.0</v>
      </c>
      <c r="N841" s="5">
        <v>0.0</v>
      </c>
      <c r="O841" s="5">
        <v>0.0</v>
      </c>
      <c r="P841" s="5">
        <v>0.0</v>
      </c>
      <c r="Q841" s="5">
        <v>0.0</v>
      </c>
      <c r="R841" s="5">
        <v>0.0</v>
      </c>
      <c r="S841" s="5">
        <v>0.0</v>
      </c>
      <c r="T841" s="5">
        <v>0.0</v>
      </c>
      <c r="U841" s="5">
        <v>0.0</v>
      </c>
      <c r="V841" s="5">
        <v>0.0</v>
      </c>
      <c r="W841" s="5">
        <v>0.0</v>
      </c>
      <c r="X841" s="5">
        <v>0.0</v>
      </c>
      <c r="Y841" s="5">
        <v>0.0</v>
      </c>
      <c r="Z841" s="5">
        <v>0.0</v>
      </c>
      <c r="AA841" s="5">
        <v>0.0</v>
      </c>
      <c r="AB841" s="5">
        <v>0.0</v>
      </c>
      <c r="AC841" s="5">
        <v>0.0</v>
      </c>
      <c r="AD841" s="5">
        <v>0.0</v>
      </c>
      <c r="AE841" s="5">
        <v>0.0</v>
      </c>
      <c r="AF841" s="6">
        <f>IFERROR(__xludf.DUMMYFUNCTION("IFERROR(
  VLOOKUP(
    A841,
    IMPORTRANGE(
      ""1ZygntHC1J6IxzKbTidmOyf5nUyW4GCLurHCjexrLm_o        "",
      ""HTMLキャッシュ!A:F""
    ),
    3,
    FALSE
  ),
  0
)
"),46080.82215277778)</f>
        <v>46080.82215</v>
      </c>
      <c r="AG841" s="5"/>
      <c r="AH841" s="5"/>
      <c r="AI841" s="5"/>
      <c r="AJ841" s="5"/>
      <c r="AK841" s="5"/>
      <c r="AL841" s="5"/>
      <c r="AM841" s="5"/>
      <c r="AN841" s="5"/>
      <c r="AO841" s="5"/>
      <c r="AP841" s="5"/>
      <c r="AQ841" s="5"/>
      <c r="AR841" s="3"/>
      <c r="AS841" s="5"/>
      <c r="AT841" s="5"/>
      <c r="AU841" s="5"/>
      <c r="AV841" s="5"/>
      <c r="AW841" s="5"/>
      <c r="AX841" s="5"/>
      <c r="AY841" s="5"/>
      <c r="AZ841" s="7"/>
      <c r="BA841" s="7"/>
    </row>
    <row r="842" ht="16.5" customHeight="1">
      <c r="A842" s="4" t="s">
        <v>1716</v>
      </c>
      <c r="B842" s="5">
        <v>3.0</v>
      </c>
      <c r="C842" s="5">
        <v>0.0</v>
      </c>
      <c r="D842" s="1" t="s">
        <v>1717</v>
      </c>
      <c r="E842" s="5">
        <v>0.0</v>
      </c>
      <c r="F842" s="5">
        <v>0.0</v>
      </c>
      <c r="G842" s="5">
        <v>0.0</v>
      </c>
      <c r="H842" s="5">
        <v>0.0</v>
      </c>
      <c r="I842" s="5">
        <v>0.0</v>
      </c>
      <c r="J842" s="5">
        <v>0.0</v>
      </c>
      <c r="K842" s="5">
        <v>0.0</v>
      </c>
      <c r="L842" s="5">
        <v>0.0</v>
      </c>
      <c r="M842" s="5">
        <v>0.0</v>
      </c>
      <c r="N842" s="5">
        <v>0.0</v>
      </c>
      <c r="O842" s="5">
        <v>0.0</v>
      </c>
      <c r="P842" s="5">
        <v>0.0</v>
      </c>
      <c r="Q842" s="5">
        <v>0.0</v>
      </c>
      <c r="R842" s="5">
        <v>0.0</v>
      </c>
      <c r="S842" s="5">
        <v>0.0</v>
      </c>
      <c r="T842" s="5">
        <v>0.0</v>
      </c>
      <c r="U842" s="5">
        <v>0.0</v>
      </c>
      <c r="V842" s="5">
        <v>0.0</v>
      </c>
      <c r="W842" s="5">
        <v>0.0</v>
      </c>
      <c r="X842" s="5">
        <v>0.0</v>
      </c>
      <c r="Y842" s="5">
        <v>0.0</v>
      </c>
      <c r="Z842" s="5">
        <v>0.0</v>
      </c>
      <c r="AA842" s="5">
        <v>0.0</v>
      </c>
      <c r="AB842" s="5">
        <v>0.0</v>
      </c>
      <c r="AC842" s="5">
        <v>0.0</v>
      </c>
      <c r="AD842" s="5">
        <v>0.0</v>
      </c>
      <c r="AE842" s="5">
        <v>0.0</v>
      </c>
      <c r="AF842" s="6">
        <f>IFERROR(__xludf.DUMMYFUNCTION("IFERROR(
  VLOOKUP(
    A842,
    IMPORTRANGE(
      ""1ZygntHC1J6IxzKbTidmOyf5nUyW4GCLurHCjexrLm_o        "",
      ""HTMLキャッシュ!A:F""
    ),
    3,
    FALSE
  ),
  0
)
"),46080.8227662037)</f>
        <v>46080.82277</v>
      </c>
      <c r="AG842" s="5"/>
      <c r="AH842" s="5"/>
      <c r="AI842" s="5"/>
      <c r="AJ842" s="5"/>
      <c r="AK842" s="5"/>
      <c r="AL842" s="5"/>
      <c r="AM842" s="5"/>
      <c r="AN842" s="5"/>
      <c r="AO842" s="5"/>
      <c r="AP842" s="5"/>
      <c r="AQ842" s="5"/>
      <c r="AR842" s="3"/>
      <c r="AS842" s="5"/>
      <c r="AT842" s="5"/>
      <c r="AU842" s="5"/>
      <c r="AV842" s="5"/>
      <c r="AW842" s="5"/>
      <c r="AX842" s="5"/>
      <c r="AY842" s="5"/>
      <c r="AZ842" s="7"/>
      <c r="BA842" s="7"/>
    </row>
    <row r="843" ht="16.5" customHeight="1">
      <c r="A843" s="4" t="s">
        <v>1718</v>
      </c>
      <c r="B843" s="5">
        <v>66.0</v>
      </c>
      <c r="C843" s="5">
        <v>0.0</v>
      </c>
      <c r="D843" s="1" t="s">
        <v>1719</v>
      </c>
      <c r="E843" s="5">
        <v>0.0</v>
      </c>
      <c r="F843" s="5">
        <v>0.0</v>
      </c>
      <c r="G843" s="5">
        <v>0.0</v>
      </c>
      <c r="H843" s="5">
        <v>0.0</v>
      </c>
      <c r="I843" s="5">
        <v>0.0</v>
      </c>
      <c r="J843" s="5">
        <v>0.0</v>
      </c>
      <c r="K843" s="5">
        <v>0.0</v>
      </c>
      <c r="L843" s="5">
        <v>0.0</v>
      </c>
      <c r="M843" s="5">
        <v>0.0</v>
      </c>
      <c r="N843" s="5">
        <v>0.0</v>
      </c>
      <c r="O843" s="5">
        <v>0.0</v>
      </c>
      <c r="P843" s="5">
        <v>0.0</v>
      </c>
      <c r="Q843" s="5">
        <v>0.0</v>
      </c>
      <c r="R843" s="5">
        <v>0.0</v>
      </c>
      <c r="S843" s="5">
        <v>0.0</v>
      </c>
      <c r="T843" s="5">
        <v>0.0</v>
      </c>
      <c r="U843" s="5">
        <v>0.0</v>
      </c>
      <c r="V843" s="5">
        <v>0.0</v>
      </c>
      <c r="W843" s="5">
        <v>0.0</v>
      </c>
      <c r="X843" s="5">
        <v>0.0</v>
      </c>
      <c r="Y843" s="5">
        <v>0.0</v>
      </c>
      <c r="Z843" s="5">
        <v>0.0</v>
      </c>
      <c r="AA843" s="5">
        <v>0.0</v>
      </c>
      <c r="AB843" s="5">
        <v>0.0</v>
      </c>
      <c r="AC843" s="5">
        <v>0.0</v>
      </c>
      <c r="AD843" s="5">
        <v>0.0</v>
      </c>
      <c r="AE843" s="5">
        <v>0.0</v>
      </c>
      <c r="AF843" s="6">
        <f>IFERROR(__xludf.DUMMYFUNCTION("IFERROR(
  VLOOKUP(
    A843,
    IMPORTRANGE(
      ""1ZygntHC1J6IxzKbTidmOyf5nUyW4GCLurHCjexrLm_o        "",
      ""HTMLキャッシュ!A:F""
    ),
    3,
    FALSE
  ),
  0
)
"),46085.73221064815)</f>
        <v>46085.73221</v>
      </c>
      <c r="AG843" s="5"/>
      <c r="AH843" s="5"/>
      <c r="AI843" s="5"/>
      <c r="AJ843" s="5"/>
      <c r="AK843" s="5"/>
      <c r="AL843" s="5"/>
      <c r="AM843" s="5"/>
      <c r="AN843" s="5"/>
      <c r="AO843" s="5"/>
      <c r="AP843" s="5"/>
      <c r="AQ843" s="5"/>
      <c r="AR843" s="3"/>
      <c r="AS843" s="5"/>
      <c r="AT843" s="5"/>
      <c r="AU843" s="5"/>
      <c r="AV843" s="5"/>
      <c r="AW843" s="5"/>
      <c r="AX843" s="5"/>
      <c r="AY843" s="5"/>
      <c r="AZ843" s="7"/>
      <c r="BA843" s="7"/>
    </row>
    <row r="844" ht="16.5" customHeight="1">
      <c r="A844" s="4" t="s">
        <v>1720</v>
      </c>
      <c r="B844" s="5">
        <v>15.0</v>
      </c>
      <c r="C844" s="5">
        <v>0.0</v>
      </c>
      <c r="D844" s="1" t="s">
        <v>1721</v>
      </c>
      <c r="E844" s="5">
        <v>0.0</v>
      </c>
      <c r="F844" s="5">
        <v>0.0</v>
      </c>
      <c r="G844" s="5">
        <v>0.0</v>
      </c>
      <c r="H844" s="5">
        <v>0.0</v>
      </c>
      <c r="I844" s="5">
        <v>0.0</v>
      </c>
      <c r="J844" s="5">
        <v>0.0</v>
      </c>
      <c r="K844" s="5">
        <v>0.0</v>
      </c>
      <c r="L844" s="5">
        <v>0.0</v>
      </c>
      <c r="M844" s="5">
        <v>0.0</v>
      </c>
      <c r="N844" s="5">
        <v>0.0</v>
      </c>
      <c r="O844" s="5">
        <v>0.0</v>
      </c>
      <c r="P844" s="5">
        <v>0.0</v>
      </c>
      <c r="Q844" s="5">
        <v>0.0</v>
      </c>
      <c r="R844" s="5">
        <v>0.0</v>
      </c>
      <c r="S844" s="5">
        <v>0.0</v>
      </c>
      <c r="T844" s="5">
        <v>0.0</v>
      </c>
      <c r="U844" s="5">
        <v>0.0</v>
      </c>
      <c r="V844" s="5">
        <v>0.0</v>
      </c>
      <c r="W844" s="5">
        <v>0.0</v>
      </c>
      <c r="X844" s="5">
        <v>0.0</v>
      </c>
      <c r="Y844" s="5">
        <v>0.0</v>
      </c>
      <c r="Z844" s="5">
        <v>0.0</v>
      </c>
      <c r="AA844" s="5">
        <v>0.0</v>
      </c>
      <c r="AB844" s="5">
        <v>0.0</v>
      </c>
      <c r="AC844" s="5">
        <v>0.0</v>
      </c>
      <c r="AD844" s="5">
        <v>0.0</v>
      </c>
      <c r="AE844" s="5">
        <v>0.0</v>
      </c>
      <c r="AF844" s="6">
        <f>IFERROR(__xludf.DUMMYFUNCTION("IFERROR(
  VLOOKUP(
    A844,
    IMPORTRANGE(
      ""1ZygntHC1J6IxzKbTidmOyf5nUyW4GCLurHCjexrLm_o        "",
      ""HTMLキャッシュ!A:F""
    ),
    3,
    FALSE
  ),
  0
)
"),46088.88075231481)</f>
        <v>46088.88075</v>
      </c>
      <c r="AG844" s="5"/>
      <c r="AH844" s="5"/>
      <c r="AI844" s="5"/>
      <c r="AJ844" s="5"/>
      <c r="AK844" s="5"/>
      <c r="AL844" s="5"/>
      <c r="AM844" s="5"/>
      <c r="AN844" s="5"/>
      <c r="AO844" s="5"/>
      <c r="AP844" s="5"/>
      <c r="AQ844" s="5"/>
      <c r="AR844" s="3"/>
      <c r="AS844" s="5"/>
      <c r="AT844" s="5"/>
      <c r="AU844" s="5"/>
      <c r="AV844" s="5"/>
      <c r="AW844" s="5"/>
      <c r="AX844" s="5"/>
      <c r="AY844" s="5"/>
      <c r="AZ844" s="7"/>
      <c r="BA844" s="7"/>
    </row>
    <row r="845" ht="16.5" customHeight="1">
      <c r="A845" s="4" t="s">
        <v>1722</v>
      </c>
      <c r="B845" s="5">
        <v>48.0</v>
      </c>
      <c r="C845" s="5">
        <v>0.0</v>
      </c>
      <c r="D845" s="1" t="s">
        <v>1723</v>
      </c>
      <c r="E845" s="5">
        <v>0.0</v>
      </c>
      <c r="F845" s="5">
        <v>0.0</v>
      </c>
      <c r="G845" s="5">
        <v>0.0</v>
      </c>
      <c r="H845" s="5">
        <v>0.0</v>
      </c>
      <c r="I845" s="5">
        <v>0.0</v>
      </c>
      <c r="J845" s="5">
        <v>0.0</v>
      </c>
      <c r="K845" s="5">
        <v>0.0</v>
      </c>
      <c r="L845" s="5">
        <v>0.0</v>
      </c>
      <c r="M845" s="5">
        <v>0.0</v>
      </c>
      <c r="N845" s="5">
        <v>0.0</v>
      </c>
      <c r="O845" s="5">
        <v>0.0</v>
      </c>
      <c r="P845" s="5">
        <v>0.0</v>
      </c>
      <c r="Q845" s="5">
        <v>0.0</v>
      </c>
      <c r="R845" s="5">
        <v>0.0</v>
      </c>
      <c r="S845" s="5">
        <v>0.0</v>
      </c>
      <c r="T845" s="5">
        <v>0.0</v>
      </c>
      <c r="U845" s="5">
        <v>0.0</v>
      </c>
      <c r="V845" s="5">
        <v>0.0</v>
      </c>
      <c r="W845" s="5">
        <v>0.0</v>
      </c>
      <c r="X845" s="5">
        <v>0.0</v>
      </c>
      <c r="Y845" s="5">
        <v>0.0</v>
      </c>
      <c r="Z845" s="5">
        <v>0.0</v>
      </c>
      <c r="AA845" s="5">
        <v>0.0</v>
      </c>
      <c r="AB845" s="5">
        <v>0.0</v>
      </c>
      <c r="AC845" s="5">
        <v>0.0</v>
      </c>
      <c r="AD845" s="5">
        <v>0.0</v>
      </c>
      <c r="AE845" s="5">
        <v>0.0</v>
      </c>
      <c r="AF845" s="6">
        <f>IFERROR(__xludf.DUMMYFUNCTION("IFERROR(
  VLOOKUP(
    A845,
    IMPORTRANGE(
      ""1ZygntHC1J6IxzKbTidmOyf5nUyW4GCLurHCjexrLm_o        "",
      ""HTMLキャッシュ!A:F""
    ),
    3,
    FALSE
  ),
  0
)
"),46085.67951388889)</f>
        <v>46085.67951</v>
      </c>
      <c r="AG845" s="5"/>
      <c r="AH845" s="5"/>
      <c r="AI845" s="5"/>
      <c r="AJ845" s="5"/>
      <c r="AK845" s="5"/>
      <c r="AL845" s="5"/>
      <c r="AM845" s="5"/>
      <c r="AN845" s="5"/>
      <c r="AO845" s="5"/>
      <c r="AP845" s="5"/>
      <c r="AQ845" s="5"/>
      <c r="AR845" s="3"/>
      <c r="AS845" s="5"/>
      <c r="AT845" s="5"/>
      <c r="AU845" s="5"/>
      <c r="AV845" s="5"/>
      <c r="AW845" s="5"/>
      <c r="AX845" s="5"/>
      <c r="AY845" s="5"/>
      <c r="AZ845" s="7"/>
      <c r="BA845" s="7"/>
    </row>
    <row r="846" ht="16.5" customHeight="1">
      <c r="A846" s="4" t="s">
        <v>1724</v>
      </c>
      <c r="B846" s="5">
        <v>35.0</v>
      </c>
      <c r="C846" s="5">
        <v>0.0</v>
      </c>
      <c r="D846" s="1" t="s">
        <v>1725</v>
      </c>
      <c r="E846" s="5">
        <v>0.0</v>
      </c>
      <c r="F846" s="5">
        <v>0.0</v>
      </c>
      <c r="G846" s="5">
        <v>0.0</v>
      </c>
      <c r="H846" s="5">
        <v>0.0</v>
      </c>
      <c r="I846" s="5">
        <v>0.0</v>
      </c>
      <c r="J846" s="5">
        <v>0.0</v>
      </c>
      <c r="K846" s="5">
        <v>0.0</v>
      </c>
      <c r="L846" s="5">
        <v>0.0</v>
      </c>
      <c r="M846" s="5">
        <v>0.0</v>
      </c>
      <c r="N846" s="5">
        <v>0.0</v>
      </c>
      <c r="O846" s="5">
        <v>0.0</v>
      </c>
      <c r="P846" s="5">
        <v>0.0</v>
      </c>
      <c r="Q846" s="5">
        <v>0.0</v>
      </c>
      <c r="R846" s="5">
        <v>0.0</v>
      </c>
      <c r="S846" s="5">
        <v>0.0</v>
      </c>
      <c r="T846" s="5">
        <v>0.0</v>
      </c>
      <c r="U846" s="5">
        <v>0.0</v>
      </c>
      <c r="V846" s="5">
        <v>0.0</v>
      </c>
      <c r="W846" s="5">
        <v>0.0</v>
      </c>
      <c r="X846" s="5">
        <v>0.0</v>
      </c>
      <c r="Y846" s="5">
        <v>0.0</v>
      </c>
      <c r="Z846" s="5">
        <v>0.0</v>
      </c>
      <c r="AA846" s="5">
        <v>0.0</v>
      </c>
      <c r="AB846" s="5">
        <v>0.0</v>
      </c>
      <c r="AC846" s="5">
        <v>0.0</v>
      </c>
      <c r="AD846" s="5">
        <v>0.0</v>
      </c>
      <c r="AE846" s="5">
        <v>0.0</v>
      </c>
      <c r="AF846" s="6">
        <f>IFERROR(__xludf.DUMMYFUNCTION("IFERROR(
  VLOOKUP(
    A846,
    IMPORTRANGE(
      ""1ZygntHC1J6IxzKbTidmOyf5nUyW4GCLurHCjexrLm_o        "",
      ""HTMLキャッシュ!A:F""
    ),
    3,
    FALSE
  ),
  0
)
"),46085.86990740741)</f>
        <v>46085.86991</v>
      </c>
      <c r="AG846" s="5"/>
      <c r="AH846" s="5"/>
      <c r="AI846" s="5"/>
      <c r="AJ846" s="5"/>
      <c r="AK846" s="5"/>
      <c r="AL846" s="5"/>
      <c r="AM846" s="5"/>
      <c r="AN846" s="5"/>
      <c r="AO846" s="5"/>
      <c r="AP846" s="5"/>
      <c r="AQ846" s="5"/>
      <c r="AR846" s="3"/>
      <c r="AS846" s="5"/>
      <c r="AT846" s="5"/>
      <c r="AU846" s="5"/>
      <c r="AV846" s="5"/>
      <c r="AW846" s="5"/>
      <c r="AX846" s="5"/>
      <c r="AY846" s="5"/>
      <c r="AZ846" s="7"/>
      <c r="BA846" s="7"/>
    </row>
    <row r="847" ht="16.5" customHeight="1">
      <c r="A847" s="4" t="s">
        <v>1726</v>
      </c>
      <c r="B847" s="5">
        <v>10.0</v>
      </c>
      <c r="C847" s="5">
        <v>0.0</v>
      </c>
      <c r="D847" s="1" t="s">
        <v>1727</v>
      </c>
      <c r="E847" s="5">
        <v>0.0</v>
      </c>
      <c r="F847" s="5">
        <v>0.0</v>
      </c>
      <c r="G847" s="5">
        <v>0.0</v>
      </c>
      <c r="H847" s="5">
        <v>0.0</v>
      </c>
      <c r="I847" s="5">
        <v>0.0</v>
      </c>
      <c r="J847" s="5">
        <v>0.0</v>
      </c>
      <c r="K847" s="5">
        <v>0.0</v>
      </c>
      <c r="L847" s="5">
        <v>0.0</v>
      </c>
      <c r="M847" s="5">
        <v>0.0</v>
      </c>
      <c r="N847" s="5">
        <v>0.0</v>
      </c>
      <c r="O847" s="5">
        <v>0.0</v>
      </c>
      <c r="P847" s="5">
        <v>0.0</v>
      </c>
      <c r="Q847" s="5">
        <v>0.0</v>
      </c>
      <c r="R847" s="5">
        <v>0.0</v>
      </c>
      <c r="S847" s="5">
        <v>0.0</v>
      </c>
      <c r="T847" s="5">
        <v>0.0</v>
      </c>
      <c r="U847" s="5">
        <v>0.0</v>
      </c>
      <c r="V847" s="5">
        <v>0.0</v>
      </c>
      <c r="W847" s="5">
        <v>0.0</v>
      </c>
      <c r="X847" s="5">
        <v>0.0</v>
      </c>
      <c r="Y847" s="5">
        <v>0.0</v>
      </c>
      <c r="Z847" s="5">
        <v>0.0</v>
      </c>
      <c r="AA847" s="5">
        <v>0.0</v>
      </c>
      <c r="AB847" s="5">
        <v>0.0</v>
      </c>
      <c r="AC847" s="5">
        <v>0.0</v>
      </c>
      <c r="AD847" s="5">
        <v>0.0</v>
      </c>
      <c r="AE847" s="5">
        <v>0.0</v>
      </c>
      <c r="AF847" s="6">
        <f>IFERROR(__xludf.DUMMYFUNCTION("IFERROR(
  VLOOKUP(
    A847,
    IMPORTRANGE(
      ""1ZygntHC1J6IxzKbTidmOyf5nUyW4GCLurHCjexrLm_o        "",
      ""HTMLキャッシュ!A:F""
    ),
    3,
    FALSE
  ),
  0
)
"),46043.59600694444)</f>
        <v>46043.59601</v>
      </c>
      <c r="AG847" s="5"/>
      <c r="AH847" s="5"/>
      <c r="AI847" s="5"/>
      <c r="AJ847" s="5"/>
      <c r="AK847" s="5"/>
      <c r="AL847" s="5"/>
      <c r="AM847" s="5"/>
      <c r="AN847" s="5"/>
      <c r="AO847" s="5"/>
      <c r="AP847" s="5"/>
      <c r="AQ847" s="5"/>
      <c r="AR847" s="3"/>
      <c r="AS847" s="5"/>
      <c r="AT847" s="5"/>
      <c r="AU847" s="5"/>
      <c r="AV847" s="5"/>
      <c r="AW847" s="5"/>
      <c r="AX847" s="5"/>
      <c r="AY847" s="5"/>
      <c r="AZ847" s="7"/>
      <c r="BA847" s="7"/>
    </row>
    <row r="848" ht="16.5" customHeight="1">
      <c r="A848" s="4" t="s">
        <v>1728</v>
      </c>
      <c r="B848" s="5">
        <v>3.0</v>
      </c>
      <c r="C848" s="5">
        <v>0.0</v>
      </c>
      <c r="D848" s="1" t="s">
        <v>1729</v>
      </c>
      <c r="E848" s="5">
        <v>0.0</v>
      </c>
      <c r="F848" s="5">
        <v>0.0</v>
      </c>
      <c r="G848" s="5">
        <v>0.0</v>
      </c>
      <c r="H848" s="5">
        <v>0.0</v>
      </c>
      <c r="I848" s="5">
        <v>0.0</v>
      </c>
      <c r="J848" s="5">
        <v>0.0</v>
      </c>
      <c r="K848" s="5">
        <v>0.0</v>
      </c>
      <c r="L848" s="5">
        <v>0.0</v>
      </c>
      <c r="M848" s="5">
        <v>0.0</v>
      </c>
      <c r="N848" s="5">
        <v>0.0</v>
      </c>
      <c r="O848" s="5">
        <v>0.0</v>
      </c>
      <c r="P848" s="5">
        <v>0.0</v>
      </c>
      <c r="Q848" s="5">
        <v>0.0</v>
      </c>
      <c r="R848" s="5">
        <v>0.0</v>
      </c>
      <c r="S848" s="5">
        <v>0.0</v>
      </c>
      <c r="T848" s="5">
        <v>0.0</v>
      </c>
      <c r="U848" s="5">
        <v>0.0</v>
      </c>
      <c r="V848" s="5">
        <v>0.0</v>
      </c>
      <c r="W848" s="5">
        <v>0.0</v>
      </c>
      <c r="X848" s="5">
        <v>0.0</v>
      </c>
      <c r="Y848" s="5">
        <v>0.0</v>
      </c>
      <c r="Z848" s="5">
        <v>0.0</v>
      </c>
      <c r="AA848" s="5">
        <v>0.0</v>
      </c>
      <c r="AB848" s="5">
        <v>0.0</v>
      </c>
      <c r="AC848" s="5">
        <v>0.0</v>
      </c>
      <c r="AD848" s="5">
        <v>0.0</v>
      </c>
      <c r="AE848" s="5">
        <v>0.0</v>
      </c>
      <c r="AF848" s="6">
        <f>IFERROR(__xludf.DUMMYFUNCTION("IFERROR(
  VLOOKUP(
    A848,
    IMPORTRANGE(
      ""1ZygntHC1J6IxzKbTidmOyf5nUyW4GCLurHCjexrLm_o        "",
      ""HTMLキャッシュ!A:F""
    ),
    3,
    FALSE
  ),
  0
)
"),46081.597349537034)</f>
        <v>46081.59735</v>
      </c>
      <c r="AG848" s="5"/>
      <c r="AH848" s="5"/>
      <c r="AI848" s="5"/>
      <c r="AJ848" s="5"/>
      <c r="AK848" s="5"/>
      <c r="AL848" s="5"/>
      <c r="AM848" s="5"/>
      <c r="AN848" s="5"/>
      <c r="AO848" s="5"/>
      <c r="AP848" s="5"/>
      <c r="AQ848" s="5"/>
      <c r="AR848" s="3"/>
      <c r="AS848" s="5"/>
      <c r="AT848" s="5"/>
      <c r="AU848" s="5"/>
      <c r="AV848" s="5"/>
      <c r="AW848" s="5"/>
      <c r="AX848" s="5"/>
      <c r="AY848" s="5"/>
      <c r="AZ848" s="7"/>
      <c r="BA848" s="7"/>
    </row>
    <row r="849" ht="16.5" customHeight="1">
      <c r="A849" s="4" t="s">
        <v>1730</v>
      </c>
      <c r="B849" s="5">
        <v>1.0</v>
      </c>
      <c r="C849" s="5">
        <v>0.0</v>
      </c>
      <c r="D849" s="1" t="s">
        <v>1731</v>
      </c>
      <c r="E849" s="5">
        <v>0.0</v>
      </c>
      <c r="F849" s="5">
        <v>0.0</v>
      </c>
      <c r="G849" s="5">
        <v>0.0</v>
      </c>
      <c r="H849" s="5">
        <v>0.0</v>
      </c>
      <c r="I849" s="5">
        <v>0.0</v>
      </c>
      <c r="J849" s="5">
        <v>0.0</v>
      </c>
      <c r="K849" s="5">
        <v>0.0</v>
      </c>
      <c r="L849" s="5">
        <v>0.0</v>
      </c>
      <c r="M849" s="5">
        <v>0.0</v>
      </c>
      <c r="N849" s="5">
        <v>0.0</v>
      </c>
      <c r="O849" s="5">
        <v>0.0</v>
      </c>
      <c r="P849" s="5">
        <v>0.0</v>
      </c>
      <c r="Q849" s="5">
        <v>0.0</v>
      </c>
      <c r="R849" s="5">
        <v>0.0</v>
      </c>
      <c r="S849" s="5">
        <v>0.0</v>
      </c>
      <c r="T849" s="5">
        <v>0.0</v>
      </c>
      <c r="U849" s="5">
        <v>0.0</v>
      </c>
      <c r="V849" s="5">
        <v>0.0</v>
      </c>
      <c r="W849" s="5">
        <v>0.0</v>
      </c>
      <c r="X849" s="5">
        <v>0.0</v>
      </c>
      <c r="Y849" s="5">
        <v>0.0</v>
      </c>
      <c r="Z849" s="5">
        <v>0.0</v>
      </c>
      <c r="AA849" s="5">
        <v>0.0</v>
      </c>
      <c r="AB849" s="5">
        <v>0.0</v>
      </c>
      <c r="AC849" s="5">
        <v>0.0</v>
      </c>
      <c r="AD849" s="5">
        <v>0.0</v>
      </c>
      <c r="AE849" s="5">
        <v>0.0</v>
      </c>
      <c r="AF849" s="6">
        <f>IFERROR(__xludf.DUMMYFUNCTION("IFERROR(
  VLOOKUP(
    A849,
    IMPORTRANGE(
      ""1ZygntHC1J6IxzKbTidmOyf5nUyW4GCLurHCjexrLm_o        "",
      ""HTMLキャッシュ!A:F""
    ),
    3,
    FALSE
  ),
  0
)
"),46081.60329861111)</f>
        <v>46081.6033</v>
      </c>
      <c r="AG849" s="5"/>
      <c r="AH849" s="5"/>
      <c r="AI849" s="5"/>
      <c r="AJ849" s="5"/>
      <c r="AK849" s="5"/>
      <c r="AL849" s="5"/>
      <c r="AM849" s="5"/>
      <c r="AN849" s="5"/>
      <c r="AO849" s="5"/>
      <c r="AP849" s="5"/>
      <c r="AQ849" s="5"/>
      <c r="AR849" s="3"/>
      <c r="AS849" s="5"/>
      <c r="AT849" s="5"/>
      <c r="AU849" s="5"/>
      <c r="AV849" s="5"/>
      <c r="AW849" s="5"/>
      <c r="AX849" s="5"/>
      <c r="AY849" s="5"/>
      <c r="AZ849" s="7"/>
      <c r="BA849" s="7"/>
    </row>
    <row r="850" ht="16.5" customHeight="1">
      <c r="A850" s="4" t="s">
        <v>1732</v>
      </c>
      <c r="B850" s="5">
        <v>1.0</v>
      </c>
      <c r="C850" s="5">
        <v>0.0</v>
      </c>
      <c r="D850" s="1" t="s">
        <v>1733</v>
      </c>
      <c r="E850" s="5">
        <v>0.0</v>
      </c>
      <c r="F850" s="5">
        <v>0.0</v>
      </c>
      <c r="G850" s="5">
        <v>0.0</v>
      </c>
      <c r="H850" s="5">
        <v>0.0</v>
      </c>
      <c r="I850" s="5">
        <v>0.0</v>
      </c>
      <c r="J850" s="5">
        <v>0.0</v>
      </c>
      <c r="K850" s="5">
        <v>0.0</v>
      </c>
      <c r="L850" s="5">
        <v>0.0</v>
      </c>
      <c r="M850" s="5">
        <v>0.0</v>
      </c>
      <c r="N850" s="5">
        <v>0.0</v>
      </c>
      <c r="O850" s="5">
        <v>0.0</v>
      </c>
      <c r="P850" s="5">
        <v>0.0</v>
      </c>
      <c r="Q850" s="5">
        <v>0.0</v>
      </c>
      <c r="R850" s="5">
        <v>0.0</v>
      </c>
      <c r="S850" s="5">
        <v>0.0</v>
      </c>
      <c r="T850" s="5">
        <v>0.0</v>
      </c>
      <c r="U850" s="5">
        <v>0.0</v>
      </c>
      <c r="V850" s="5">
        <v>0.0</v>
      </c>
      <c r="W850" s="5">
        <v>0.0</v>
      </c>
      <c r="X850" s="5">
        <v>0.0</v>
      </c>
      <c r="Y850" s="5">
        <v>0.0</v>
      </c>
      <c r="Z850" s="5">
        <v>0.0</v>
      </c>
      <c r="AA850" s="5">
        <v>0.0</v>
      </c>
      <c r="AB850" s="5">
        <v>0.0</v>
      </c>
      <c r="AC850" s="5">
        <v>0.0</v>
      </c>
      <c r="AD850" s="5">
        <v>0.0</v>
      </c>
      <c r="AE850" s="5">
        <v>0.0</v>
      </c>
      <c r="AF850" s="6">
        <f>IFERROR(__xludf.DUMMYFUNCTION("IFERROR(
  VLOOKUP(
    A850,
    IMPORTRANGE(
      ""1ZygntHC1J6IxzKbTidmOyf5nUyW4GCLurHCjexrLm_o        "",
      ""HTMLキャッシュ!A:F""
    ),
    3,
    FALSE
  ),
  0
)
"),46077.80385416667)</f>
        <v>46077.80385</v>
      </c>
      <c r="AG850" s="5"/>
      <c r="AH850" s="5"/>
      <c r="AI850" s="5"/>
      <c r="AJ850" s="5"/>
      <c r="AK850" s="5"/>
      <c r="AL850" s="5"/>
      <c r="AM850" s="5"/>
      <c r="AN850" s="5"/>
      <c r="AO850" s="5"/>
      <c r="AP850" s="5"/>
      <c r="AQ850" s="5"/>
      <c r="AR850" s="3"/>
      <c r="AS850" s="5"/>
      <c r="AT850" s="5"/>
      <c r="AU850" s="5"/>
      <c r="AV850" s="5"/>
      <c r="AW850" s="5"/>
      <c r="AX850" s="5"/>
      <c r="AY850" s="5"/>
      <c r="AZ850" s="7"/>
      <c r="BA850" s="7"/>
    </row>
    <row r="851" ht="16.5" customHeight="1">
      <c r="A851" s="4" t="s">
        <v>1734</v>
      </c>
      <c r="B851" s="5">
        <v>3.0</v>
      </c>
      <c r="C851" s="5">
        <v>0.0</v>
      </c>
      <c r="D851" s="1" t="s">
        <v>1735</v>
      </c>
      <c r="E851" s="5">
        <v>0.0</v>
      </c>
      <c r="F851" s="5">
        <v>0.0</v>
      </c>
      <c r="G851" s="5">
        <v>0.0</v>
      </c>
      <c r="H851" s="5">
        <v>0.0</v>
      </c>
      <c r="I851" s="5">
        <v>0.0</v>
      </c>
      <c r="J851" s="5">
        <v>0.0</v>
      </c>
      <c r="K851" s="5">
        <v>0.0</v>
      </c>
      <c r="L851" s="5">
        <v>0.0</v>
      </c>
      <c r="M851" s="5">
        <v>0.0</v>
      </c>
      <c r="N851" s="5">
        <v>0.0</v>
      </c>
      <c r="O851" s="5">
        <v>0.0</v>
      </c>
      <c r="P851" s="5">
        <v>0.0</v>
      </c>
      <c r="Q851" s="5">
        <v>0.0</v>
      </c>
      <c r="R851" s="5">
        <v>0.0</v>
      </c>
      <c r="S851" s="5">
        <v>0.0</v>
      </c>
      <c r="T851" s="5">
        <v>0.0</v>
      </c>
      <c r="U851" s="5">
        <v>0.0</v>
      </c>
      <c r="V851" s="5">
        <v>0.0</v>
      </c>
      <c r="W851" s="5">
        <v>0.0</v>
      </c>
      <c r="X851" s="5">
        <v>0.0</v>
      </c>
      <c r="Y851" s="5">
        <v>0.0</v>
      </c>
      <c r="Z851" s="5">
        <v>0.0</v>
      </c>
      <c r="AA851" s="5">
        <v>0.0</v>
      </c>
      <c r="AB851" s="5">
        <v>0.0</v>
      </c>
      <c r="AC851" s="5">
        <v>0.0</v>
      </c>
      <c r="AD851" s="5">
        <v>0.0</v>
      </c>
      <c r="AE851" s="5">
        <v>0.0</v>
      </c>
      <c r="AF851" s="6">
        <f>IFERROR(__xludf.DUMMYFUNCTION("IFERROR(
  VLOOKUP(
    A851,
    IMPORTRANGE(
      ""1ZygntHC1J6IxzKbTidmOyf5nUyW4GCLurHCjexrLm_o        "",
      ""HTMLキャッシュ!A:F""
    ),
    3,
    FALSE
  ),
  0
)
"),46073.82892361111)</f>
        <v>46073.82892</v>
      </c>
      <c r="AG851" s="5"/>
      <c r="AH851" s="5"/>
      <c r="AI851" s="5"/>
      <c r="AJ851" s="5"/>
      <c r="AK851" s="5"/>
      <c r="AL851" s="5"/>
      <c r="AM851" s="5"/>
      <c r="AN851" s="5"/>
      <c r="AO851" s="5"/>
      <c r="AP851" s="5"/>
      <c r="AQ851" s="5"/>
      <c r="AR851" s="3"/>
      <c r="AS851" s="5"/>
      <c r="AT851" s="5"/>
      <c r="AU851" s="5"/>
      <c r="AV851" s="5"/>
      <c r="AW851" s="5"/>
      <c r="AX851" s="5"/>
      <c r="AY851" s="5"/>
      <c r="AZ851" s="7"/>
      <c r="BA851" s="7"/>
    </row>
    <row r="852" ht="16.5" customHeight="1">
      <c r="A852" s="4" t="s">
        <v>1736</v>
      </c>
      <c r="B852" s="5">
        <v>9.0</v>
      </c>
      <c r="C852" s="5">
        <v>0.0</v>
      </c>
      <c r="D852" s="1" t="s">
        <v>1737</v>
      </c>
      <c r="E852" s="5">
        <v>0.0</v>
      </c>
      <c r="F852" s="5">
        <v>0.0</v>
      </c>
      <c r="G852" s="5">
        <v>0.0</v>
      </c>
      <c r="H852" s="5">
        <v>0.0</v>
      </c>
      <c r="I852" s="5">
        <v>0.0</v>
      </c>
      <c r="J852" s="5">
        <v>0.0</v>
      </c>
      <c r="K852" s="5">
        <v>0.0</v>
      </c>
      <c r="L852" s="5">
        <v>0.0</v>
      </c>
      <c r="M852" s="5">
        <v>0.0</v>
      </c>
      <c r="N852" s="5">
        <v>0.0</v>
      </c>
      <c r="O852" s="5">
        <v>0.0</v>
      </c>
      <c r="P852" s="5">
        <v>0.0</v>
      </c>
      <c r="Q852" s="5">
        <v>0.0</v>
      </c>
      <c r="R852" s="5">
        <v>0.0</v>
      </c>
      <c r="S852" s="5">
        <v>0.0</v>
      </c>
      <c r="T852" s="5">
        <v>0.0</v>
      </c>
      <c r="U852" s="5">
        <v>0.0</v>
      </c>
      <c r="V852" s="5">
        <v>0.0</v>
      </c>
      <c r="W852" s="5">
        <v>0.0</v>
      </c>
      <c r="X852" s="5">
        <v>0.0</v>
      </c>
      <c r="Y852" s="5">
        <v>0.0</v>
      </c>
      <c r="Z852" s="5">
        <v>0.0</v>
      </c>
      <c r="AA852" s="5">
        <v>0.0</v>
      </c>
      <c r="AB852" s="5">
        <v>0.0</v>
      </c>
      <c r="AC852" s="5">
        <v>0.0</v>
      </c>
      <c r="AD852" s="5">
        <v>0.0</v>
      </c>
      <c r="AE852" s="5">
        <v>0.0</v>
      </c>
      <c r="AF852" s="6">
        <f>IFERROR(__xludf.DUMMYFUNCTION("IFERROR(
  VLOOKUP(
    A852,
    IMPORTRANGE(
      ""1ZygntHC1J6IxzKbTidmOyf5nUyW4GCLurHCjexrLm_o        "",
      ""HTMLキャッシュ!A:F""
    ),
    3,
    FALSE
  ),
  0
)
"),46088.855532407404)</f>
        <v>46088.85553</v>
      </c>
      <c r="AG852" s="5"/>
      <c r="AH852" s="5"/>
      <c r="AI852" s="5"/>
      <c r="AJ852" s="5"/>
      <c r="AK852" s="5"/>
      <c r="AL852" s="5"/>
      <c r="AM852" s="5"/>
      <c r="AN852" s="5"/>
      <c r="AO852" s="5"/>
      <c r="AP852" s="5"/>
      <c r="AQ852" s="5"/>
      <c r="AR852" s="3"/>
      <c r="AS852" s="5"/>
      <c r="AT852" s="5"/>
      <c r="AU852" s="5"/>
      <c r="AV852" s="5"/>
      <c r="AW852" s="5"/>
      <c r="AX852" s="5"/>
      <c r="AY852" s="5"/>
      <c r="AZ852" s="7"/>
      <c r="BA852" s="7"/>
    </row>
    <row r="853" ht="16.5" customHeight="1">
      <c r="A853" s="4" t="s">
        <v>1738</v>
      </c>
      <c r="B853" s="5">
        <v>10.0</v>
      </c>
      <c r="C853" s="5">
        <v>0.0</v>
      </c>
      <c r="D853" s="1" t="s">
        <v>1739</v>
      </c>
      <c r="E853" s="5">
        <v>0.0</v>
      </c>
      <c r="F853" s="5">
        <v>0.0</v>
      </c>
      <c r="G853" s="5">
        <v>0.0</v>
      </c>
      <c r="H853" s="5">
        <v>0.0</v>
      </c>
      <c r="I853" s="5">
        <v>0.0</v>
      </c>
      <c r="J853" s="5">
        <v>0.0</v>
      </c>
      <c r="K853" s="5">
        <v>0.0</v>
      </c>
      <c r="L853" s="5">
        <v>0.0</v>
      </c>
      <c r="M853" s="5">
        <v>0.0</v>
      </c>
      <c r="N853" s="5">
        <v>0.0</v>
      </c>
      <c r="O853" s="5">
        <v>0.0</v>
      </c>
      <c r="P853" s="5">
        <v>0.0</v>
      </c>
      <c r="Q853" s="5">
        <v>0.0</v>
      </c>
      <c r="R853" s="5">
        <v>0.0</v>
      </c>
      <c r="S853" s="5">
        <v>0.0</v>
      </c>
      <c r="T853" s="5">
        <v>0.0</v>
      </c>
      <c r="U853" s="5">
        <v>0.0</v>
      </c>
      <c r="V853" s="5">
        <v>0.0</v>
      </c>
      <c r="W853" s="5">
        <v>0.0</v>
      </c>
      <c r="X853" s="5">
        <v>0.0</v>
      </c>
      <c r="Y853" s="5">
        <v>0.0</v>
      </c>
      <c r="Z853" s="5">
        <v>0.0</v>
      </c>
      <c r="AA853" s="5">
        <v>0.0</v>
      </c>
      <c r="AB853" s="5">
        <v>0.0</v>
      </c>
      <c r="AC853" s="5">
        <v>0.0</v>
      </c>
      <c r="AD853" s="5">
        <v>0.0</v>
      </c>
      <c r="AE853" s="5">
        <v>0.0</v>
      </c>
      <c r="AF853" s="6">
        <f>IFERROR(__xludf.DUMMYFUNCTION("IFERROR(
  VLOOKUP(
    A853,
    IMPORTRANGE(
      ""1ZygntHC1J6IxzKbTidmOyf5nUyW4GCLurHCjexrLm_o        "",
      ""HTMLキャッシュ!A:F""
    ),
    3,
    FALSE
  ),
  0
)
"),46067.84190972222)</f>
        <v>46067.84191</v>
      </c>
      <c r="AG853" s="5"/>
      <c r="AH853" s="5"/>
      <c r="AI853" s="5"/>
      <c r="AJ853" s="5"/>
      <c r="AK853" s="5"/>
      <c r="AL853" s="5"/>
      <c r="AM853" s="5"/>
      <c r="AN853" s="5"/>
      <c r="AO853" s="5"/>
      <c r="AP853" s="5"/>
      <c r="AQ853" s="5"/>
      <c r="AR853" s="3"/>
      <c r="AS853" s="5"/>
      <c r="AT853" s="5"/>
      <c r="AU853" s="5"/>
      <c r="AV853" s="5"/>
      <c r="AW853" s="5"/>
      <c r="AX853" s="5"/>
      <c r="AY853" s="5"/>
      <c r="AZ853" s="7"/>
      <c r="BA853" s="7"/>
    </row>
    <row r="854" ht="16.5" customHeight="1">
      <c r="A854" s="4" t="s">
        <v>1740</v>
      </c>
      <c r="B854" s="5">
        <v>2.0</v>
      </c>
      <c r="C854" s="5">
        <v>0.0</v>
      </c>
      <c r="D854" s="1" t="s">
        <v>1741</v>
      </c>
      <c r="E854" s="5">
        <v>0.0</v>
      </c>
      <c r="F854" s="5">
        <v>0.0</v>
      </c>
      <c r="G854" s="5">
        <v>0.0</v>
      </c>
      <c r="H854" s="5">
        <v>0.0</v>
      </c>
      <c r="I854" s="5">
        <v>0.0</v>
      </c>
      <c r="J854" s="5">
        <v>0.0</v>
      </c>
      <c r="K854" s="5">
        <v>0.0</v>
      </c>
      <c r="L854" s="5">
        <v>0.0</v>
      </c>
      <c r="M854" s="5">
        <v>0.0</v>
      </c>
      <c r="N854" s="5">
        <v>0.0</v>
      </c>
      <c r="O854" s="5">
        <v>0.0</v>
      </c>
      <c r="P854" s="5">
        <v>0.0</v>
      </c>
      <c r="Q854" s="5">
        <v>0.0</v>
      </c>
      <c r="R854" s="5">
        <v>0.0</v>
      </c>
      <c r="S854" s="5">
        <v>0.0</v>
      </c>
      <c r="T854" s="5">
        <v>0.0</v>
      </c>
      <c r="U854" s="5">
        <v>0.0</v>
      </c>
      <c r="V854" s="5">
        <v>0.0</v>
      </c>
      <c r="W854" s="5">
        <v>0.0</v>
      </c>
      <c r="X854" s="5">
        <v>0.0</v>
      </c>
      <c r="Y854" s="5">
        <v>0.0</v>
      </c>
      <c r="Z854" s="5">
        <v>0.0</v>
      </c>
      <c r="AA854" s="5">
        <v>0.0</v>
      </c>
      <c r="AB854" s="5">
        <v>0.0</v>
      </c>
      <c r="AC854" s="5">
        <v>0.0</v>
      </c>
      <c r="AD854" s="5">
        <v>0.0</v>
      </c>
      <c r="AE854" s="5">
        <v>0.0</v>
      </c>
      <c r="AF854" s="6">
        <f>IFERROR(__xludf.DUMMYFUNCTION("IFERROR(
  VLOOKUP(
    A854,
    IMPORTRANGE(
      ""1ZygntHC1J6IxzKbTidmOyf5nUyW4GCLurHCjexrLm_o        "",
      ""HTMLキャッシュ!A:F""
    ),
    3,
    FALSE
  ),
  0
)
"),46074.55809027778)</f>
        <v>46074.55809</v>
      </c>
      <c r="AG854" s="5"/>
      <c r="AH854" s="5"/>
      <c r="AI854" s="5"/>
      <c r="AJ854" s="5"/>
      <c r="AK854" s="5"/>
      <c r="AL854" s="5"/>
      <c r="AM854" s="5"/>
      <c r="AN854" s="5"/>
      <c r="AO854" s="5"/>
      <c r="AP854" s="5"/>
      <c r="AQ854" s="5"/>
      <c r="AR854" s="3"/>
      <c r="AS854" s="5"/>
      <c r="AT854" s="5"/>
      <c r="AU854" s="5"/>
      <c r="AV854" s="5"/>
      <c r="AW854" s="5"/>
      <c r="AX854" s="5"/>
      <c r="AY854" s="5"/>
      <c r="AZ854" s="7"/>
      <c r="BA854" s="7"/>
    </row>
    <row r="855" ht="16.5" customHeight="1">
      <c r="A855" s="4" t="s">
        <v>1742</v>
      </c>
      <c r="B855" s="5">
        <v>27.0</v>
      </c>
      <c r="C855" s="5">
        <v>0.0</v>
      </c>
      <c r="D855" s="1" t="s">
        <v>1743</v>
      </c>
      <c r="E855" s="5">
        <v>0.0</v>
      </c>
      <c r="F855" s="5">
        <v>0.0</v>
      </c>
      <c r="G855" s="5">
        <v>0.0</v>
      </c>
      <c r="H855" s="5">
        <v>0.0</v>
      </c>
      <c r="I855" s="5">
        <v>0.0</v>
      </c>
      <c r="J855" s="5">
        <v>0.0</v>
      </c>
      <c r="K855" s="5">
        <v>0.0</v>
      </c>
      <c r="L855" s="5">
        <v>0.0</v>
      </c>
      <c r="M855" s="5">
        <v>0.0</v>
      </c>
      <c r="N855" s="5">
        <v>0.0</v>
      </c>
      <c r="O855" s="5">
        <v>0.0</v>
      </c>
      <c r="P855" s="5">
        <v>0.0</v>
      </c>
      <c r="Q855" s="5">
        <v>0.0</v>
      </c>
      <c r="R855" s="5">
        <v>0.0</v>
      </c>
      <c r="S855" s="5">
        <v>0.0</v>
      </c>
      <c r="T855" s="5">
        <v>0.0</v>
      </c>
      <c r="U855" s="5">
        <v>0.0</v>
      </c>
      <c r="V855" s="5">
        <v>0.0</v>
      </c>
      <c r="W855" s="5">
        <v>0.0</v>
      </c>
      <c r="X855" s="5">
        <v>0.0</v>
      </c>
      <c r="Y855" s="5">
        <v>0.0</v>
      </c>
      <c r="Z855" s="5">
        <v>0.0</v>
      </c>
      <c r="AA855" s="5">
        <v>0.0</v>
      </c>
      <c r="AB855" s="5">
        <v>0.0</v>
      </c>
      <c r="AC855" s="5">
        <v>0.0</v>
      </c>
      <c r="AD855" s="5">
        <v>0.0</v>
      </c>
      <c r="AE855" s="5">
        <v>0.0</v>
      </c>
      <c r="AF855" s="6">
        <f>IFERROR(__xludf.DUMMYFUNCTION("IFERROR(
  VLOOKUP(
    A855,
    IMPORTRANGE(
      ""1ZygntHC1J6IxzKbTidmOyf5nUyW4GCLurHCjexrLm_o        "",
      ""HTMLキャッシュ!A:F""
    ),
    3,
    FALSE
  ),
  0
)
"),46078.68116898148)</f>
        <v>46078.68117</v>
      </c>
      <c r="AG855" s="5"/>
      <c r="AH855" s="5"/>
      <c r="AI855" s="5"/>
      <c r="AJ855" s="5"/>
      <c r="AK855" s="5"/>
      <c r="AL855" s="5"/>
      <c r="AM855" s="5"/>
      <c r="AN855" s="5"/>
      <c r="AO855" s="5"/>
      <c r="AP855" s="5"/>
      <c r="AQ855" s="5"/>
      <c r="AR855" s="3"/>
      <c r="AS855" s="5"/>
      <c r="AT855" s="5"/>
      <c r="AU855" s="5"/>
      <c r="AV855" s="5"/>
      <c r="AW855" s="5"/>
      <c r="AX855" s="5"/>
      <c r="AY855" s="5"/>
      <c r="AZ855" s="7"/>
      <c r="BA855" s="7"/>
    </row>
    <row r="856" ht="16.5" customHeight="1">
      <c r="A856" s="4" t="s">
        <v>1744</v>
      </c>
      <c r="B856" s="5">
        <v>4.0</v>
      </c>
      <c r="C856" s="5">
        <v>0.0</v>
      </c>
      <c r="D856" s="1" t="s">
        <v>1745</v>
      </c>
      <c r="E856" s="5">
        <v>0.0</v>
      </c>
      <c r="F856" s="5">
        <v>0.0</v>
      </c>
      <c r="G856" s="5">
        <v>0.0</v>
      </c>
      <c r="H856" s="5">
        <v>0.0</v>
      </c>
      <c r="I856" s="5">
        <v>0.0</v>
      </c>
      <c r="J856" s="5">
        <v>0.0</v>
      </c>
      <c r="K856" s="5">
        <v>0.0</v>
      </c>
      <c r="L856" s="5">
        <v>0.0</v>
      </c>
      <c r="M856" s="5">
        <v>0.0</v>
      </c>
      <c r="N856" s="5">
        <v>0.0</v>
      </c>
      <c r="O856" s="5">
        <v>0.0</v>
      </c>
      <c r="P856" s="5">
        <v>0.0</v>
      </c>
      <c r="Q856" s="5">
        <v>0.0</v>
      </c>
      <c r="R856" s="5">
        <v>0.0</v>
      </c>
      <c r="S856" s="5">
        <v>0.0</v>
      </c>
      <c r="T856" s="5">
        <v>0.0</v>
      </c>
      <c r="U856" s="5">
        <v>0.0</v>
      </c>
      <c r="V856" s="5">
        <v>0.0</v>
      </c>
      <c r="W856" s="5">
        <v>0.0</v>
      </c>
      <c r="X856" s="5">
        <v>0.0</v>
      </c>
      <c r="Y856" s="5">
        <v>0.0</v>
      </c>
      <c r="Z856" s="5">
        <v>0.0</v>
      </c>
      <c r="AA856" s="5">
        <v>0.0</v>
      </c>
      <c r="AB856" s="5">
        <v>0.0</v>
      </c>
      <c r="AC856" s="5">
        <v>0.0</v>
      </c>
      <c r="AD856" s="5">
        <v>0.0</v>
      </c>
      <c r="AE856" s="5">
        <v>0.0</v>
      </c>
      <c r="AF856" s="6">
        <f>IFERROR(__xludf.DUMMYFUNCTION("IFERROR(
  VLOOKUP(
    A856,
    IMPORTRANGE(
      ""1ZygntHC1J6IxzKbTidmOyf5nUyW4GCLurHCjexrLm_o        "",
      ""HTMLキャッシュ!A:F""
    ),
    3,
    FALSE
  ),
  0
)
"),46073.66542824074)</f>
        <v>46073.66543</v>
      </c>
      <c r="AG856" s="5"/>
      <c r="AH856" s="5"/>
      <c r="AI856" s="5"/>
      <c r="AJ856" s="5"/>
      <c r="AK856" s="5"/>
      <c r="AL856" s="5"/>
      <c r="AM856" s="5"/>
      <c r="AN856" s="5"/>
      <c r="AO856" s="5"/>
      <c r="AP856" s="5"/>
      <c r="AQ856" s="5"/>
      <c r="AR856" s="3"/>
      <c r="AS856" s="5"/>
      <c r="AT856" s="5"/>
      <c r="AU856" s="5"/>
      <c r="AV856" s="5"/>
      <c r="AW856" s="5"/>
      <c r="AX856" s="5"/>
      <c r="AY856" s="5"/>
      <c r="AZ856" s="7"/>
      <c r="BA856" s="7"/>
    </row>
    <row r="857" ht="16.5" customHeight="1">
      <c r="A857" s="4" t="s">
        <v>1746</v>
      </c>
      <c r="B857" s="5">
        <v>22.0</v>
      </c>
      <c r="C857" s="5">
        <v>0.0</v>
      </c>
      <c r="D857" s="1" t="s">
        <v>1747</v>
      </c>
      <c r="E857" s="5">
        <v>0.0</v>
      </c>
      <c r="F857" s="5">
        <v>0.0</v>
      </c>
      <c r="G857" s="5">
        <v>0.0</v>
      </c>
      <c r="H857" s="5">
        <v>0.0</v>
      </c>
      <c r="I857" s="5">
        <v>0.0</v>
      </c>
      <c r="J857" s="5">
        <v>0.0</v>
      </c>
      <c r="K857" s="5">
        <v>0.0</v>
      </c>
      <c r="L857" s="5">
        <v>0.0</v>
      </c>
      <c r="M857" s="5">
        <v>0.0</v>
      </c>
      <c r="N857" s="5">
        <v>0.0</v>
      </c>
      <c r="O857" s="5">
        <v>0.0</v>
      </c>
      <c r="P857" s="5">
        <v>0.0</v>
      </c>
      <c r="Q857" s="5">
        <v>0.0</v>
      </c>
      <c r="R857" s="5">
        <v>0.0</v>
      </c>
      <c r="S857" s="5">
        <v>0.0</v>
      </c>
      <c r="T857" s="5">
        <v>0.0</v>
      </c>
      <c r="U857" s="5">
        <v>0.0</v>
      </c>
      <c r="V857" s="5">
        <v>0.0</v>
      </c>
      <c r="W857" s="5">
        <v>0.0</v>
      </c>
      <c r="X857" s="5">
        <v>0.0</v>
      </c>
      <c r="Y857" s="5">
        <v>0.0</v>
      </c>
      <c r="Z857" s="5">
        <v>0.0</v>
      </c>
      <c r="AA857" s="5">
        <v>0.0</v>
      </c>
      <c r="AB857" s="5">
        <v>0.0</v>
      </c>
      <c r="AC857" s="5">
        <v>0.0</v>
      </c>
      <c r="AD857" s="5">
        <v>0.0</v>
      </c>
      <c r="AE857" s="5">
        <v>0.0</v>
      </c>
      <c r="AF857" s="6">
        <f>IFERROR(__xludf.DUMMYFUNCTION("IFERROR(
  VLOOKUP(
    A857,
    IMPORTRANGE(
      ""1ZygntHC1J6IxzKbTidmOyf5nUyW4GCLurHCjexrLm_o        "",
      ""HTMLキャッシュ!A:F""
    ),
    3,
    FALSE
  ),
  0
)
"),46088.877118055556)</f>
        <v>46088.87712</v>
      </c>
      <c r="AG857" s="5"/>
      <c r="AH857" s="5"/>
      <c r="AI857" s="5"/>
      <c r="AJ857" s="5"/>
      <c r="AK857" s="5"/>
      <c r="AL857" s="5"/>
      <c r="AM857" s="5"/>
      <c r="AN857" s="5"/>
      <c r="AO857" s="5"/>
      <c r="AP857" s="5"/>
      <c r="AQ857" s="5"/>
      <c r="AR857" s="3"/>
      <c r="AS857" s="5"/>
      <c r="AT857" s="5"/>
      <c r="AU857" s="5"/>
      <c r="AV857" s="5"/>
      <c r="AW857" s="5"/>
      <c r="AX857" s="5"/>
      <c r="AY857" s="5"/>
      <c r="AZ857" s="7"/>
      <c r="BA857" s="7"/>
    </row>
    <row r="858" ht="16.5" customHeight="1">
      <c r="A858" s="4" t="s">
        <v>1748</v>
      </c>
      <c r="B858" s="5">
        <v>5.0</v>
      </c>
      <c r="C858" s="5">
        <v>0.0</v>
      </c>
      <c r="D858" s="1" t="s">
        <v>1749</v>
      </c>
      <c r="E858" s="5">
        <v>0.0</v>
      </c>
      <c r="F858" s="5">
        <v>0.0</v>
      </c>
      <c r="G858" s="5">
        <v>0.0</v>
      </c>
      <c r="H858" s="5">
        <v>0.0</v>
      </c>
      <c r="I858" s="5">
        <v>0.0</v>
      </c>
      <c r="J858" s="5">
        <v>0.0</v>
      </c>
      <c r="K858" s="5">
        <v>0.0</v>
      </c>
      <c r="L858" s="5">
        <v>0.0</v>
      </c>
      <c r="M858" s="5">
        <v>0.0</v>
      </c>
      <c r="N858" s="5">
        <v>0.0</v>
      </c>
      <c r="O858" s="5">
        <v>0.0</v>
      </c>
      <c r="P858" s="5">
        <v>0.0</v>
      </c>
      <c r="Q858" s="5">
        <v>0.0</v>
      </c>
      <c r="R858" s="5">
        <v>0.0</v>
      </c>
      <c r="S858" s="5">
        <v>0.0</v>
      </c>
      <c r="T858" s="5">
        <v>0.0</v>
      </c>
      <c r="U858" s="5">
        <v>0.0</v>
      </c>
      <c r="V858" s="5">
        <v>0.0</v>
      </c>
      <c r="W858" s="5">
        <v>0.0</v>
      </c>
      <c r="X858" s="5">
        <v>0.0</v>
      </c>
      <c r="Y858" s="5">
        <v>0.0</v>
      </c>
      <c r="Z858" s="5">
        <v>0.0</v>
      </c>
      <c r="AA858" s="5">
        <v>0.0</v>
      </c>
      <c r="AB858" s="5">
        <v>0.0</v>
      </c>
      <c r="AC858" s="5">
        <v>0.0</v>
      </c>
      <c r="AD858" s="5">
        <v>0.0</v>
      </c>
      <c r="AE858" s="5">
        <v>0.0</v>
      </c>
      <c r="AF858" s="6">
        <f>IFERROR(__xludf.DUMMYFUNCTION("IFERROR(
  VLOOKUP(
    A858,
    IMPORTRANGE(
      ""1ZygntHC1J6IxzKbTidmOyf5nUyW4GCLurHCjexrLm_o        "",
      ""HTMLキャッシュ!A:F""
    ),
    3,
    FALSE
  ),
  0
)
"),46043.601631944446)</f>
        <v>46043.60163</v>
      </c>
      <c r="AG858" s="5"/>
      <c r="AH858" s="5"/>
      <c r="AI858" s="5"/>
      <c r="AJ858" s="5"/>
      <c r="AK858" s="5"/>
      <c r="AL858" s="5"/>
      <c r="AM858" s="5"/>
      <c r="AN858" s="5"/>
      <c r="AO858" s="5"/>
      <c r="AP858" s="5"/>
      <c r="AQ858" s="5"/>
      <c r="AR858" s="3"/>
      <c r="AS858" s="5"/>
      <c r="AT858" s="5"/>
      <c r="AU858" s="5"/>
      <c r="AV858" s="5"/>
      <c r="AW858" s="5"/>
      <c r="AX858" s="5"/>
      <c r="AY858" s="5"/>
      <c r="AZ858" s="7"/>
      <c r="BA858" s="7"/>
    </row>
    <row r="859" ht="16.5" customHeight="1">
      <c r="A859" s="4" t="s">
        <v>1750</v>
      </c>
      <c r="B859" s="5">
        <v>5.0</v>
      </c>
      <c r="C859" s="5">
        <v>0.0</v>
      </c>
      <c r="D859" s="1" t="s">
        <v>1751</v>
      </c>
      <c r="E859" s="5">
        <v>0.0</v>
      </c>
      <c r="F859" s="5">
        <v>0.0</v>
      </c>
      <c r="G859" s="5">
        <v>0.0</v>
      </c>
      <c r="H859" s="5">
        <v>0.0</v>
      </c>
      <c r="I859" s="5">
        <v>0.0</v>
      </c>
      <c r="J859" s="5">
        <v>0.0</v>
      </c>
      <c r="K859" s="5">
        <v>0.0</v>
      </c>
      <c r="L859" s="5">
        <v>0.0</v>
      </c>
      <c r="M859" s="5">
        <v>0.0</v>
      </c>
      <c r="N859" s="5">
        <v>0.0</v>
      </c>
      <c r="O859" s="5">
        <v>0.0</v>
      </c>
      <c r="P859" s="5">
        <v>0.0</v>
      </c>
      <c r="Q859" s="5">
        <v>0.0</v>
      </c>
      <c r="R859" s="5">
        <v>0.0</v>
      </c>
      <c r="S859" s="5">
        <v>0.0</v>
      </c>
      <c r="T859" s="5">
        <v>0.0</v>
      </c>
      <c r="U859" s="5">
        <v>0.0</v>
      </c>
      <c r="V859" s="5">
        <v>0.0</v>
      </c>
      <c r="W859" s="5">
        <v>0.0</v>
      </c>
      <c r="X859" s="5">
        <v>0.0</v>
      </c>
      <c r="Y859" s="5">
        <v>0.0</v>
      </c>
      <c r="Z859" s="5">
        <v>0.0</v>
      </c>
      <c r="AA859" s="5">
        <v>0.0</v>
      </c>
      <c r="AB859" s="5">
        <v>0.0</v>
      </c>
      <c r="AC859" s="5">
        <v>0.0</v>
      </c>
      <c r="AD859" s="5">
        <v>0.0</v>
      </c>
      <c r="AE859" s="5">
        <v>0.0</v>
      </c>
      <c r="AF859" s="6">
        <f>IFERROR(__xludf.DUMMYFUNCTION("IFERROR(
  VLOOKUP(
    A859,
    IMPORTRANGE(
      ""1ZygntHC1J6IxzKbTidmOyf5nUyW4GCLurHCjexrLm_o        "",
      ""HTMLキャッシュ!A:F""
    ),
    3,
    FALSE
  ),
  0
)
"),46081.60975694445)</f>
        <v>46081.60976</v>
      </c>
      <c r="AG859" s="5"/>
      <c r="AH859" s="5"/>
      <c r="AI859" s="5"/>
      <c r="AJ859" s="5"/>
      <c r="AK859" s="5"/>
      <c r="AL859" s="5"/>
      <c r="AM859" s="5"/>
      <c r="AN859" s="5"/>
      <c r="AO859" s="5"/>
      <c r="AP859" s="5"/>
      <c r="AQ859" s="5"/>
      <c r="AR859" s="3"/>
      <c r="AS859" s="5"/>
      <c r="AT859" s="5"/>
      <c r="AU859" s="5"/>
      <c r="AV859" s="5"/>
      <c r="AW859" s="5"/>
      <c r="AX859" s="5"/>
      <c r="AY859" s="5"/>
      <c r="AZ859" s="7"/>
      <c r="BA859" s="7"/>
    </row>
    <row r="860" ht="16.5" customHeight="1">
      <c r="A860" s="4" t="s">
        <v>1752</v>
      </c>
      <c r="B860" s="5">
        <v>5.0</v>
      </c>
      <c r="C860" s="5">
        <v>0.0</v>
      </c>
      <c r="D860" s="1" t="s">
        <v>1753</v>
      </c>
      <c r="E860" s="5">
        <v>0.0</v>
      </c>
      <c r="F860" s="5">
        <v>0.0</v>
      </c>
      <c r="G860" s="5">
        <v>0.0</v>
      </c>
      <c r="H860" s="5">
        <v>0.0</v>
      </c>
      <c r="I860" s="5">
        <v>0.0</v>
      </c>
      <c r="J860" s="5">
        <v>0.0</v>
      </c>
      <c r="K860" s="5">
        <v>0.0</v>
      </c>
      <c r="L860" s="5">
        <v>0.0</v>
      </c>
      <c r="M860" s="5">
        <v>0.0</v>
      </c>
      <c r="N860" s="5">
        <v>0.0</v>
      </c>
      <c r="O860" s="5">
        <v>0.0</v>
      </c>
      <c r="P860" s="5">
        <v>0.0</v>
      </c>
      <c r="Q860" s="5">
        <v>0.0</v>
      </c>
      <c r="R860" s="5">
        <v>0.0</v>
      </c>
      <c r="S860" s="5">
        <v>0.0</v>
      </c>
      <c r="T860" s="5">
        <v>0.0</v>
      </c>
      <c r="U860" s="5">
        <v>0.0</v>
      </c>
      <c r="V860" s="5">
        <v>0.0</v>
      </c>
      <c r="W860" s="5">
        <v>0.0</v>
      </c>
      <c r="X860" s="5">
        <v>0.0</v>
      </c>
      <c r="Y860" s="5">
        <v>0.0</v>
      </c>
      <c r="Z860" s="5">
        <v>0.0</v>
      </c>
      <c r="AA860" s="5">
        <v>0.0</v>
      </c>
      <c r="AB860" s="5">
        <v>0.0</v>
      </c>
      <c r="AC860" s="5">
        <v>0.0</v>
      </c>
      <c r="AD860" s="5">
        <v>0.0</v>
      </c>
      <c r="AE860" s="5">
        <v>0.0</v>
      </c>
      <c r="AF860" s="6">
        <f>IFERROR(__xludf.DUMMYFUNCTION("IFERROR(
  VLOOKUP(
    A860,
    IMPORTRANGE(
      ""1ZygntHC1J6IxzKbTidmOyf5nUyW4GCLurHCjexrLm_o        "",
      ""HTMLキャッシュ!A:F""
    ),
    3,
    FALSE
  ),
  0
)
"),46073.63597222222)</f>
        <v>46073.63597</v>
      </c>
      <c r="AG860" s="5"/>
      <c r="AH860" s="5"/>
      <c r="AI860" s="5"/>
      <c r="AJ860" s="5"/>
      <c r="AK860" s="5"/>
      <c r="AL860" s="5"/>
      <c r="AM860" s="5"/>
      <c r="AN860" s="5"/>
      <c r="AO860" s="5"/>
      <c r="AP860" s="5"/>
      <c r="AQ860" s="5"/>
      <c r="AR860" s="3"/>
      <c r="AS860" s="5"/>
      <c r="AT860" s="5"/>
      <c r="AU860" s="5"/>
      <c r="AV860" s="5"/>
      <c r="AW860" s="5"/>
      <c r="AX860" s="5"/>
      <c r="AY860" s="5"/>
      <c r="AZ860" s="7"/>
      <c r="BA860" s="7"/>
    </row>
    <row r="861" ht="16.5" customHeight="1">
      <c r="A861" s="4" t="s">
        <v>1754</v>
      </c>
      <c r="B861" s="5">
        <v>0.0</v>
      </c>
      <c r="C861" s="5">
        <v>0.0</v>
      </c>
      <c r="D861" s="1" t="s">
        <v>1755</v>
      </c>
      <c r="E861" s="5">
        <v>0.0</v>
      </c>
      <c r="F861" s="5">
        <v>0.0</v>
      </c>
      <c r="G861" s="5">
        <v>0.0</v>
      </c>
      <c r="H861" s="5">
        <v>0.0</v>
      </c>
      <c r="I861" s="5">
        <v>0.0</v>
      </c>
      <c r="J861" s="5">
        <v>0.0</v>
      </c>
      <c r="K861" s="5">
        <v>0.0</v>
      </c>
      <c r="L861" s="5">
        <v>0.0</v>
      </c>
      <c r="M861" s="5">
        <v>0.0</v>
      </c>
      <c r="N861" s="5">
        <v>0.0</v>
      </c>
      <c r="O861" s="5">
        <v>0.0</v>
      </c>
      <c r="P861" s="5">
        <v>0.0</v>
      </c>
      <c r="Q861" s="5">
        <v>0.0</v>
      </c>
      <c r="R861" s="5">
        <v>0.0</v>
      </c>
      <c r="S861" s="5">
        <v>0.0</v>
      </c>
      <c r="T861" s="5">
        <v>0.0</v>
      </c>
      <c r="U861" s="5">
        <v>0.0</v>
      </c>
      <c r="V861" s="5">
        <v>0.0</v>
      </c>
      <c r="W861" s="5">
        <v>0.0</v>
      </c>
      <c r="X861" s="5">
        <v>0.0</v>
      </c>
      <c r="Y861" s="5">
        <v>0.0</v>
      </c>
      <c r="Z861" s="5">
        <v>0.0</v>
      </c>
      <c r="AA861" s="5">
        <v>0.0</v>
      </c>
      <c r="AB861" s="5">
        <v>0.0</v>
      </c>
      <c r="AC861" s="5">
        <v>0.0</v>
      </c>
      <c r="AD861" s="5">
        <v>0.0</v>
      </c>
      <c r="AE861" s="5">
        <v>0.0</v>
      </c>
      <c r="AF861" s="6">
        <f>IFERROR(__xludf.DUMMYFUNCTION("IFERROR(
  VLOOKUP(
    A861,
    IMPORTRANGE(
      ""1ZygntHC1J6IxzKbTidmOyf5nUyW4GCLurHCjexrLm_o        "",
      ""HTMLキャッシュ!A:F""
    ),
    3,
    FALSE
  ),
  0
)
"),46077.817557870374)</f>
        <v>46077.81756</v>
      </c>
      <c r="AG861" s="5"/>
      <c r="AH861" s="5"/>
      <c r="AI861" s="5"/>
      <c r="AJ861" s="5"/>
      <c r="AK861" s="5"/>
      <c r="AL861" s="5"/>
      <c r="AM861" s="5"/>
      <c r="AN861" s="5"/>
      <c r="AO861" s="5"/>
      <c r="AP861" s="5"/>
      <c r="AQ861" s="5"/>
      <c r="AR861" s="3"/>
      <c r="AS861" s="5"/>
      <c r="AT861" s="5"/>
      <c r="AU861" s="5"/>
      <c r="AV861" s="5"/>
      <c r="AW861" s="5"/>
      <c r="AX861" s="5"/>
      <c r="AY861" s="5"/>
      <c r="AZ861" s="7"/>
      <c r="BA861" s="7"/>
    </row>
    <row r="862" ht="16.5" customHeight="1">
      <c r="A862" s="4" t="s">
        <v>1756</v>
      </c>
      <c r="B862" s="5">
        <v>1.0</v>
      </c>
      <c r="C862" s="5">
        <v>0.0</v>
      </c>
      <c r="D862" s="1" t="s">
        <v>1757</v>
      </c>
      <c r="E862" s="5">
        <v>0.0</v>
      </c>
      <c r="F862" s="5">
        <v>0.0</v>
      </c>
      <c r="G862" s="5">
        <v>0.0</v>
      </c>
      <c r="H862" s="5">
        <v>0.0</v>
      </c>
      <c r="I862" s="5">
        <v>0.0</v>
      </c>
      <c r="J862" s="5">
        <v>0.0</v>
      </c>
      <c r="K862" s="5">
        <v>0.0</v>
      </c>
      <c r="L862" s="5">
        <v>0.0</v>
      </c>
      <c r="M862" s="5">
        <v>0.0</v>
      </c>
      <c r="N862" s="5">
        <v>0.0</v>
      </c>
      <c r="O862" s="5">
        <v>0.0</v>
      </c>
      <c r="P862" s="5">
        <v>0.0</v>
      </c>
      <c r="Q862" s="5">
        <v>0.0</v>
      </c>
      <c r="R862" s="5">
        <v>0.0</v>
      </c>
      <c r="S862" s="5">
        <v>0.0</v>
      </c>
      <c r="T862" s="5">
        <v>0.0</v>
      </c>
      <c r="U862" s="5">
        <v>0.0</v>
      </c>
      <c r="V862" s="5">
        <v>0.0</v>
      </c>
      <c r="W862" s="5">
        <v>0.0</v>
      </c>
      <c r="X862" s="5">
        <v>0.0</v>
      </c>
      <c r="Y862" s="5">
        <v>0.0</v>
      </c>
      <c r="Z862" s="5">
        <v>0.0</v>
      </c>
      <c r="AA862" s="5">
        <v>0.0</v>
      </c>
      <c r="AB862" s="5">
        <v>0.0</v>
      </c>
      <c r="AC862" s="5">
        <v>0.0</v>
      </c>
      <c r="AD862" s="5">
        <v>0.0</v>
      </c>
      <c r="AE862" s="5">
        <v>0.0</v>
      </c>
      <c r="AF862" s="6">
        <f>IFERROR(__xludf.DUMMYFUNCTION("IFERROR(
  VLOOKUP(
    A862,
    IMPORTRANGE(
      ""1ZygntHC1J6IxzKbTidmOyf5nUyW4GCLurHCjexrLm_o        "",
      ""HTMLキャッシュ!A:F""
    ),
    3,
    FALSE
  ),
  0
)
"),46078.618252314816)</f>
        <v>46078.61825</v>
      </c>
      <c r="AG862" s="5"/>
      <c r="AH862" s="5"/>
      <c r="AI862" s="5"/>
      <c r="AJ862" s="5"/>
      <c r="AK862" s="5"/>
      <c r="AL862" s="5"/>
      <c r="AM862" s="5"/>
      <c r="AN862" s="5"/>
      <c r="AO862" s="5"/>
      <c r="AP862" s="5"/>
      <c r="AQ862" s="5"/>
      <c r="AR862" s="3"/>
      <c r="AS862" s="5"/>
      <c r="AT862" s="5"/>
      <c r="AU862" s="5"/>
      <c r="AV862" s="5"/>
      <c r="AW862" s="5"/>
      <c r="AX862" s="5"/>
      <c r="AY862" s="5"/>
      <c r="AZ862" s="7"/>
      <c r="BA862" s="7"/>
    </row>
    <row r="863" ht="16.5" customHeight="1">
      <c r="A863" s="4" t="s">
        <v>1758</v>
      </c>
      <c r="B863" s="5">
        <v>6.0</v>
      </c>
      <c r="C863" s="5">
        <v>0.0</v>
      </c>
      <c r="D863" s="1" t="s">
        <v>1759</v>
      </c>
      <c r="E863" s="5">
        <v>0.0</v>
      </c>
      <c r="F863" s="5">
        <v>0.0</v>
      </c>
      <c r="G863" s="5">
        <v>0.0</v>
      </c>
      <c r="H863" s="5">
        <v>0.0</v>
      </c>
      <c r="I863" s="5">
        <v>0.0</v>
      </c>
      <c r="J863" s="5">
        <v>0.0</v>
      </c>
      <c r="K863" s="5">
        <v>0.0</v>
      </c>
      <c r="L863" s="5">
        <v>0.0</v>
      </c>
      <c r="M863" s="5">
        <v>0.0</v>
      </c>
      <c r="N863" s="5">
        <v>0.0</v>
      </c>
      <c r="O863" s="5">
        <v>0.0</v>
      </c>
      <c r="P863" s="5">
        <v>0.0</v>
      </c>
      <c r="Q863" s="5">
        <v>0.0</v>
      </c>
      <c r="R863" s="5">
        <v>0.0</v>
      </c>
      <c r="S863" s="5">
        <v>0.0</v>
      </c>
      <c r="T863" s="5">
        <v>0.0</v>
      </c>
      <c r="U863" s="5">
        <v>0.0</v>
      </c>
      <c r="V863" s="5">
        <v>0.0</v>
      </c>
      <c r="W863" s="5">
        <v>0.0</v>
      </c>
      <c r="X863" s="5">
        <v>0.0</v>
      </c>
      <c r="Y863" s="5">
        <v>0.0</v>
      </c>
      <c r="Z863" s="5">
        <v>0.0</v>
      </c>
      <c r="AA863" s="5">
        <v>0.0</v>
      </c>
      <c r="AB863" s="5">
        <v>0.0</v>
      </c>
      <c r="AC863" s="5">
        <v>0.0</v>
      </c>
      <c r="AD863" s="5">
        <v>0.0</v>
      </c>
      <c r="AE863" s="5">
        <v>0.0</v>
      </c>
      <c r="AF863" s="6">
        <f>IFERROR(__xludf.DUMMYFUNCTION("IFERROR(
  VLOOKUP(
    A863,
    IMPORTRANGE(
      ""1ZygntHC1J6IxzKbTidmOyf5nUyW4GCLurHCjexrLm_o        "",
      ""HTMLキャッシュ!A:F""
    ),
    3,
    FALSE
  ),
  0
)
"),46059.588784722226)</f>
        <v>46059.58878</v>
      </c>
      <c r="AG863" s="5"/>
      <c r="AH863" s="5"/>
      <c r="AI863" s="5"/>
      <c r="AJ863" s="5"/>
      <c r="AK863" s="5"/>
      <c r="AL863" s="5"/>
      <c r="AM863" s="5"/>
      <c r="AN863" s="5"/>
      <c r="AO863" s="5"/>
      <c r="AP863" s="5"/>
      <c r="AQ863" s="5"/>
      <c r="AR863" s="3"/>
      <c r="AS863" s="5"/>
      <c r="AT863" s="5"/>
      <c r="AU863" s="5"/>
      <c r="AV863" s="5"/>
      <c r="AW863" s="5"/>
      <c r="AX863" s="5"/>
      <c r="AY863" s="5"/>
      <c r="AZ863" s="7"/>
      <c r="BA863" s="7"/>
    </row>
    <row r="864" ht="16.5" customHeight="1">
      <c r="A864" s="4" t="s">
        <v>1760</v>
      </c>
      <c r="B864" s="5">
        <v>3.0</v>
      </c>
      <c r="C864" s="5">
        <v>0.0</v>
      </c>
      <c r="D864" s="1" t="s">
        <v>1761</v>
      </c>
      <c r="E864" s="5">
        <v>0.0</v>
      </c>
      <c r="F864" s="5">
        <v>0.0</v>
      </c>
      <c r="G864" s="5">
        <v>0.0</v>
      </c>
      <c r="H864" s="5">
        <v>0.0</v>
      </c>
      <c r="I864" s="5">
        <v>0.0</v>
      </c>
      <c r="J864" s="5">
        <v>0.0</v>
      </c>
      <c r="K864" s="5">
        <v>0.0</v>
      </c>
      <c r="L864" s="5">
        <v>0.0</v>
      </c>
      <c r="M864" s="5">
        <v>0.0</v>
      </c>
      <c r="N864" s="5">
        <v>0.0</v>
      </c>
      <c r="O864" s="5">
        <v>0.0</v>
      </c>
      <c r="P864" s="5">
        <v>0.0</v>
      </c>
      <c r="Q864" s="5">
        <v>0.0</v>
      </c>
      <c r="R864" s="5">
        <v>0.0</v>
      </c>
      <c r="S864" s="5">
        <v>0.0</v>
      </c>
      <c r="T864" s="5">
        <v>0.0</v>
      </c>
      <c r="U864" s="5">
        <v>0.0</v>
      </c>
      <c r="V864" s="5">
        <v>0.0</v>
      </c>
      <c r="W864" s="5">
        <v>0.0</v>
      </c>
      <c r="X864" s="5">
        <v>0.0</v>
      </c>
      <c r="Y864" s="5">
        <v>0.0</v>
      </c>
      <c r="Z864" s="5">
        <v>0.0</v>
      </c>
      <c r="AA864" s="5">
        <v>0.0</v>
      </c>
      <c r="AB864" s="5">
        <v>0.0</v>
      </c>
      <c r="AC864" s="5">
        <v>0.0</v>
      </c>
      <c r="AD864" s="5">
        <v>0.0</v>
      </c>
      <c r="AE864" s="5">
        <v>0.0</v>
      </c>
      <c r="AF864" s="6">
        <f>IFERROR(__xludf.DUMMYFUNCTION("IFERROR(
  VLOOKUP(
    A864,
    IMPORTRANGE(
      ""1ZygntHC1J6IxzKbTidmOyf5nUyW4GCLurHCjexrLm_o        "",
      ""HTMLキャッシュ!A:F""
    ),
    3,
    FALSE
  ),
  0
)
"),46073.585023148145)</f>
        <v>46073.58502</v>
      </c>
      <c r="AG864" s="5"/>
      <c r="AH864" s="5"/>
      <c r="AI864" s="5"/>
      <c r="AJ864" s="5"/>
      <c r="AK864" s="5"/>
      <c r="AL864" s="5"/>
      <c r="AM864" s="5"/>
      <c r="AN864" s="5"/>
      <c r="AO864" s="5"/>
      <c r="AP864" s="5"/>
      <c r="AQ864" s="5"/>
      <c r="AR864" s="3"/>
      <c r="AS864" s="5"/>
      <c r="AT864" s="5"/>
      <c r="AU864" s="5"/>
      <c r="AV864" s="5"/>
      <c r="AW864" s="5"/>
      <c r="AX864" s="5"/>
      <c r="AY864" s="5"/>
      <c r="AZ864" s="7"/>
      <c r="BA864" s="7"/>
    </row>
    <row r="865" ht="16.5" customHeight="1">
      <c r="A865" s="4" t="s">
        <v>1762</v>
      </c>
      <c r="B865" s="5">
        <v>15.0</v>
      </c>
      <c r="C865" s="5">
        <v>0.0</v>
      </c>
      <c r="D865" s="1" t="s">
        <v>1763</v>
      </c>
      <c r="E865" s="5">
        <v>0.0</v>
      </c>
      <c r="F865" s="5">
        <v>0.0</v>
      </c>
      <c r="G865" s="5">
        <v>0.0</v>
      </c>
      <c r="H865" s="5">
        <v>0.0</v>
      </c>
      <c r="I865" s="5">
        <v>0.0</v>
      </c>
      <c r="J865" s="5">
        <v>0.0</v>
      </c>
      <c r="K865" s="5">
        <v>0.0</v>
      </c>
      <c r="L865" s="5">
        <v>0.0</v>
      </c>
      <c r="M865" s="5">
        <v>0.0</v>
      </c>
      <c r="N865" s="5">
        <v>0.0</v>
      </c>
      <c r="O865" s="5">
        <v>0.0</v>
      </c>
      <c r="P865" s="5">
        <v>0.0</v>
      </c>
      <c r="Q865" s="5">
        <v>0.0</v>
      </c>
      <c r="R865" s="5">
        <v>0.0</v>
      </c>
      <c r="S865" s="5">
        <v>0.0</v>
      </c>
      <c r="T865" s="5">
        <v>0.0</v>
      </c>
      <c r="U865" s="5">
        <v>0.0</v>
      </c>
      <c r="V865" s="5">
        <v>0.0</v>
      </c>
      <c r="W865" s="5">
        <v>0.0</v>
      </c>
      <c r="X865" s="5">
        <v>0.0</v>
      </c>
      <c r="Y865" s="5">
        <v>0.0</v>
      </c>
      <c r="Z865" s="5">
        <v>0.0</v>
      </c>
      <c r="AA865" s="5">
        <v>0.0</v>
      </c>
      <c r="AB865" s="5">
        <v>0.0</v>
      </c>
      <c r="AC865" s="5">
        <v>0.0</v>
      </c>
      <c r="AD865" s="5">
        <v>0.0</v>
      </c>
      <c r="AE865" s="5">
        <v>0.0</v>
      </c>
      <c r="AF865" s="6">
        <f>IFERROR(__xludf.DUMMYFUNCTION("IFERROR(
  VLOOKUP(
    A865,
    IMPORTRANGE(
      ""1ZygntHC1J6IxzKbTidmOyf5nUyW4GCLurHCjexrLm_o        "",
      ""HTMLキャッシュ!A:F""
    ),
    3,
    FALSE
  ),
  0
)
"),46052.67028935185)</f>
        <v>46052.67029</v>
      </c>
      <c r="AG865" s="5"/>
      <c r="AH865" s="5"/>
      <c r="AI865" s="5"/>
      <c r="AJ865" s="5"/>
      <c r="AK865" s="5"/>
      <c r="AL865" s="5"/>
      <c r="AM865" s="5"/>
      <c r="AN865" s="5"/>
      <c r="AO865" s="5"/>
      <c r="AP865" s="5"/>
      <c r="AQ865" s="5"/>
      <c r="AR865" s="3"/>
      <c r="AS865" s="5"/>
      <c r="AT865" s="5"/>
      <c r="AU865" s="5"/>
      <c r="AV865" s="5"/>
      <c r="AW865" s="5"/>
      <c r="AX865" s="5"/>
      <c r="AY865" s="5"/>
      <c r="AZ865" s="7"/>
      <c r="BA865" s="7"/>
    </row>
    <row r="866" ht="16.5" customHeight="1">
      <c r="A866" s="4" t="s">
        <v>1764</v>
      </c>
      <c r="B866" s="5">
        <v>225.0</v>
      </c>
      <c r="C866" s="5">
        <v>0.0</v>
      </c>
      <c r="D866" s="1" t="s">
        <v>1765</v>
      </c>
      <c r="E866" s="5">
        <v>0.0</v>
      </c>
      <c r="F866" s="5">
        <v>0.0</v>
      </c>
      <c r="G866" s="5">
        <v>0.0</v>
      </c>
      <c r="H866" s="5">
        <v>0.0</v>
      </c>
      <c r="I866" s="5">
        <v>0.0</v>
      </c>
      <c r="J866" s="5">
        <v>0.0</v>
      </c>
      <c r="K866" s="5">
        <v>0.0</v>
      </c>
      <c r="L866" s="5">
        <v>0.0</v>
      </c>
      <c r="M866" s="5">
        <v>0.0</v>
      </c>
      <c r="N866" s="5">
        <v>0.0</v>
      </c>
      <c r="O866" s="5">
        <v>0.0</v>
      </c>
      <c r="P866" s="5">
        <v>0.0</v>
      </c>
      <c r="Q866" s="5">
        <v>0.0</v>
      </c>
      <c r="R866" s="5">
        <v>0.0</v>
      </c>
      <c r="S866" s="5">
        <v>0.0</v>
      </c>
      <c r="T866" s="5">
        <v>0.0</v>
      </c>
      <c r="U866" s="5">
        <v>0.0</v>
      </c>
      <c r="V866" s="5">
        <v>0.0</v>
      </c>
      <c r="W866" s="5">
        <v>0.0</v>
      </c>
      <c r="X866" s="5">
        <v>0.0</v>
      </c>
      <c r="Y866" s="5">
        <v>0.0</v>
      </c>
      <c r="Z866" s="5">
        <v>0.0</v>
      </c>
      <c r="AA866" s="5">
        <v>0.0</v>
      </c>
      <c r="AB866" s="5">
        <v>0.0</v>
      </c>
      <c r="AC866" s="5">
        <v>0.0</v>
      </c>
      <c r="AD866" s="5">
        <v>0.0</v>
      </c>
      <c r="AE866" s="5">
        <v>0.0</v>
      </c>
      <c r="AF866" s="6">
        <f>IFERROR(__xludf.DUMMYFUNCTION("IFERROR(
  VLOOKUP(
    A866,
    IMPORTRANGE(
      ""1ZygntHC1J6IxzKbTidmOyf5nUyW4GCLurHCjexrLm_o        "",
      ""HTMLキャッシュ!A:F""
    ),
    3,
    FALSE
  ),
  0
)
"),46086.658009259256)</f>
        <v>46086.65801</v>
      </c>
      <c r="AG866" s="5"/>
      <c r="AH866" s="5"/>
      <c r="AI866" s="5"/>
      <c r="AJ866" s="5"/>
      <c r="AK866" s="5"/>
      <c r="AL866" s="5"/>
      <c r="AM866" s="5"/>
      <c r="AN866" s="5"/>
      <c r="AO866" s="5"/>
      <c r="AP866" s="5"/>
      <c r="AQ866" s="5"/>
      <c r="AR866" s="3"/>
      <c r="AS866" s="5"/>
      <c r="AT866" s="5"/>
      <c r="AU866" s="5"/>
      <c r="AV866" s="5"/>
      <c r="AW866" s="5"/>
      <c r="AX866" s="5"/>
      <c r="AY866" s="5"/>
      <c r="AZ866" s="7"/>
      <c r="BA866" s="7"/>
    </row>
    <row r="867" ht="16.5" customHeight="1">
      <c r="A867" s="4" t="s">
        <v>1766</v>
      </c>
      <c r="B867" s="5">
        <v>12.0</v>
      </c>
      <c r="C867" s="5">
        <v>0.0</v>
      </c>
      <c r="D867" s="1" t="s">
        <v>1767</v>
      </c>
      <c r="E867" s="5">
        <v>0.0</v>
      </c>
      <c r="F867" s="5">
        <v>0.0</v>
      </c>
      <c r="G867" s="5">
        <v>0.0</v>
      </c>
      <c r="H867" s="5">
        <v>0.0</v>
      </c>
      <c r="I867" s="5">
        <v>0.0</v>
      </c>
      <c r="J867" s="5">
        <v>0.0</v>
      </c>
      <c r="K867" s="5">
        <v>0.0</v>
      </c>
      <c r="L867" s="5">
        <v>0.0</v>
      </c>
      <c r="M867" s="5">
        <v>0.0</v>
      </c>
      <c r="N867" s="5">
        <v>0.0</v>
      </c>
      <c r="O867" s="5">
        <v>0.0</v>
      </c>
      <c r="P867" s="5">
        <v>0.0</v>
      </c>
      <c r="Q867" s="5">
        <v>0.0</v>
      </c>
      <c r="R867" s="5">
        <v>0.0</v>
      </c>
      <c r="S867" s="5">
        <v>0.0</v>
      </c>
      <c r="T867" s="5">
        <v>0.0</v>
      </c>
      <c r="U867" s="5">
        <v>0.0</v>
      </c>
      <c r="V867" s="5">
        <v>0.0</v>
      </c>
      <c r="W867" s="5">
        <v>0.0</v>
      </c>
      <c r="X867" s="5">
        <v>0.0</v>
      </c>
      <c r="Y867" s="5">
        <v>0.0</v>
      </c>
      <c r="Z867" s="5">
        <v>0.0</v>
      </c>
      <c r="AA867" s="5">
        <v>0.0</v>
      </c>
      <c r="AB867" s="5">
        <v>0.0</v>
      </c>
      <c r="AC867" s="5">
        <v>0.0</v>
      </c>
      <c r="AD867" s="5">
        <v>0.0</v>
      </c>
      <c r="AE867" s="5">
        <v>0.0</v>
      </c>
      <c r="AF867" s="6">
        <f>IFERROR(__xludf.DUMMYFUNCTION("IFERROR(
  VLOOKUP(
    A867,
    IMPORTRANGE(
      ""1ZygntHC1J6IxzKbTidmOyf5nUyW4GCLurHCjexrLm_o        "",
      ""HTMLキャッシュ!A:F""
    ),
    3,
    FALSE
  ),
  0
)
"),46052.65247685185)</f>
        <v>46052.65248</v>
      </c>
      <c r="AG867" s="5"/>
      <c r="AH867" s="5"/>
      <c r="AI867" s="5"/>
      <c r="AJ867" s="5"/>
      <c r="AK867" s="5"/>
      <c r="AL867" s="5"/>
      <c r="AM867" s="5"/>
      <c r="AN867" s="5"/>
      <c r="AO867" s="5"/>
      <c r="AP867" s="5"/>
      <c r="AQ867" s="5"/>
      <c r="AR867" s="3"/>
      <c r="AS867" s="5"/>
      <c r="AT867" s="5"/>
      <c r="AU867" s="5"/>
      <c r="AV867" s="5"/>
      <c r="AW867" s="5"/>
      <c r="AX867" s="5"/>
      <c r="AY867" s="5"/>
      <c r="AZ867" s="7"/>
      <c r="BA867" s="7"/>
    </row>
    <row r="868" ht="16.5" customHeight="1">
      <c r="A868" s="4" t="s">
        <v>1768</v>
      </c>
      <c r="B868" s="5">
        <v>12.0</v>
      </c>
      <c r="C868" s="5">
        <v>0.0</v>
      </c>
      <c r="D868" s="1" t="s">
        <v>1769</v>
      </c>
      <c r="E868" s="5">
        <v>0.0</v>
      </c>
      <c r="F868" s="5">
        <v>0.0</v>
      </c>
      <c r="G868" s="5">
        <v>0.0</v>
      </c>
      <c r="H868" s="5">
        <v>0.0</v>
      </c>
      <c r="I868" s="5">
        <v>0.0</v>
      </c>
      <c r="J868" s="5">
        <v>0.0</v>
      </c>
      <c r="K868" s="5">
        <v>0.0</v>
      </c>
      <c r="L868" s="5">
        <v>0.0</v>
      </c>
      <c r="M868" s="5">
        <v>0.0</v>
      </c>
      <c r="N868" s="5">
        <v>0.0</v>
      </c>
      <c r="O868" s="5">
        <v>0.0</v>
      </c>
      <c r="P868" s="5">
        <v>0.0</v>
      </c>
      <c r="Q868" s="5">
        <v>0.0</v>
      </c>
      <c r="R868" s="5">
        <v>0.0</v>
      </c>
      <c r="S868" s="5">
        <v>0.0</v>
      </c>
      <c r="T868" s="5">
        <v>0.0</v>
      </c>
      <c r="U868" s="5">
        <v>0.0</v>
      </c>
      <c r="V868" s="5">
        <v>0.0</v>
      </c>
      <c r="W868" s="5">
        <v>0.0</v>
      </c>
      <c r="X868" s="5">
        <v>0.0</v>
      </c>
      <c r="Y868" s="5">
        <v>0.0</v>
      </c>
      <c r="Z868" s="5">
        <v>0.0</v>
      </c>
      <c r="AA868" s="5">
        <v>0.0</v>
      </c>
      <c r="AB868" s="5">
        <v>0.0</v>
      </c>
      <c r="AC868" s="5">
        <v>0.0</v>
      </c>
      <c r="AD868" s="5">
        <v>0.0</v>
      </c>
      <c r="AE868" s="5">
        <v>0.0</v>
      </c>
      <c r="AF868" s="6">
        <f>IFERROR(__xludf.DUMMYFUNCTION("IFERROR(
  VLOOKUP(
    A868,
    IMPORTRANGE(
      ""1ZygntHC1J6IxzKbTidmOyf5nUyW4GCLurHCjexrLm_o        "",
      ""HTMLキャッシュ!A:F""
    ),
    3,
    FALSE
  ),
  0
)
"),46016.5300462963)</f>
        <v>46016.53005</v>
      </c>
      <c r="AG868" s="5"/>
      <c r="AH868" s="5"/>
      <c r="AI868" s="5"/>
      <c r="AJ868" s="5"/>
      <c r="AK868" s="5"/>
      <c r="AL868" s="5"/>
      <c r="AM868" s="5"/>
      <c r="AN868" s="5"/>
      <c r="AO868" s="5"/>
      <c r="AP868" s="5"/>
      <c r="AQ868" s="5"/>
      <c r="AR868" s="3"/>
      <c r="AS868" s="5"/>
      <c r="AT868" s="5"/>
      <c r="AU868" s="5"/>
      <c r="AV868" s="5"/>
      <c r="AW868" s="5"/>
      <c r="AX868" s="5"/>
      <c r="AY868" s="5"/>
      <c r="AZ868" s="7"/>
      <c r="BA868" s="7"/>
    </row>
    <row r="869" ht="16.5" customHeight="1">
      <c r="A869" s="4" t="s">
        <v>1770</v>
      </c>
      <c r="B869" s="5">
        <v>2.0</v>
      </c>
      <c r="C869" s="5">
        <v>0.0</v>
      </c>
      <c r="D869" s="1" t="s">
        <v>1771</v>
      </c>
      <c r="E869" s="5">
        <v>0.0</v>
      </c>
      <c r="F869" s="5">
        <v>0.0</v>
      </c>
      <c r="G869" s="5">
        <v>0.0</v>
      </c>
      <c r="H869" s="5">
        <v>0.0</v>
      </c>
      <c r="I869" s="5">
        <v>0.0</v>
      </c>
      <c r="J869" s="5">
        <v>0.0</v>
      </c>
      <c r="K869" s="5">
        <v>0.0</v>
      </c>
      <c r="L869" s="5">
        <v>0.0</v>
      </c>
      <c r="M869" s="5">
        <v>0.0</v>
      </c>
      <c r="N869" s="5">
        <v>0.0</v>
      </c>
      <c r="O869" s="5">
        <v>0.0</v>
      </c>
      <c r="P869" s="5">
        <v>0.0</v>
      </c>
      <c r="Q869" s="5">
        <v>0.0</v>
      </c>
      <c r="R869" s="5">
        <v>0.0</v>
      </c>
      <c r="S869" s="5">
        <v>0.0</v>
      </c>
      <c r="T869" s="5">
        <v>0.0</v>
      </c>
      <c r="U869" s="5">
        <v>0.0</v>
      </c>
      <c r="V869" s="5">
        <v>0.0</v>
      </c>
      <c r="W869" s="5">
        <v>0.0</v>
      </c>
      <c r="X869" s="5">
        <v>0.0</v>
      </c>
      <c r="Y869" s="5">
        <v>0.0</v>
      </c>
      <c r="Z869" s="5">
        <v>0.0</v>
      </c>
      <c r="AA869" s="5">
        <v>0.0</v>
      </c>
      <c r="AB869" s="5">
        <v>0.0</v>
      </c>
      <c r="AC869" s="5">
        <v>0.0</v>
      </c>
      <c r="AD869" s="5">
        <v>0.0</v>
      </c>
      <c r="AE869" s="5">
        <v>0.0</v>
      </c>
      <c r="AF869" s="6">
        <f>IFERROR(__xludf.DUMMYFUNCTION("IFERROR(
  VLOOKUP(
    A869,
    IMPORTRANGE(
      ""1ZygntHC1J6IxzKbTidmOyf5nUyW4GCLurHCjexrLm_o        "",
      ""HTMLキャッシュ!A:F""
    ),
    3,
    FALSE
  ),
  0
)
"),46080.82420138889)</f>
        <v>46080.8242</v>
      </c>
      <c r="AG869" s="5"/>
      <c r="AH869" s="5"/>
      <c r="AI869" s="5"/>
      <c r="AJ869" s="5"/>
      <c r="AK869" s="5"/>
      <c r="AL869" s="5"/>
      <c r="AM869" s="5"/>
      <c r="AN869" s="5"/>
      <c r="AO869" s="5"/>
      <c r="AP869" s="5"/>
      <c r="AQ869" s="5"/>
      <c r="AR869" s="3"/>
      <c r="AS869" s="5"/>
      <c r="AT869" s="5"/>
      <c r="AU869" s="5"/>
      <c r="AV869" s="5"/>
      <c r="AW869" s="5"/>
      <c r="AX869" s="5"/>
      <c r="AY869" s="5"/>
      <c r="AZ869" s="7"/>
      <c r="BA869" s="7"/>
    </row>
    <row r="870" ht="16.5" customHeight="1">
      <c r="A870" s="4" t="s">
        <v>1772</v>
      </c>
      <c r="B870" s="5">
        <v>4.0</v>
      </c>
      <c r="C870" s="5">
        <v>0.0</v>
      </c>
      <c r="D870" s="1" t="s">
        <v>1773</v>
      </c>
      <c r="E870" s="5">
        <v>0.0</v>
      </c>
      <c r="F870" s="5">
        <v>0.0</v>
      </c>
      <c r="G870" s="5">
        <v>0.0</v>
      </c>
      <c r="H870" s="5">
        <v>0.0</v>
      </c>
      <c r="I870" s="5">
        <v>0.0</v>
      </c>
      <c r="J870" s="5">
        <v>0.0</v>
      </c>
      <c r="K870" s="5">
        <v>0.0</v>
      </c>
      <c r="L870" s="5">
        <v>0.0</v>
      </c>
      <c r="M870" s="5">
        <v>0.0</v>
      </c>
      <c r="N870" s="5">
        <v>0.0</v>
      </c>
      <c r="O870" s="5">
        <v>0.0</v>
      </c>
      <c r="P870" s="5">
        <v>0.0</v>
      </c>
      <c r="Q870" s="5">
        <v>0.0</v>
      </c>
      <c r="R870" s="5">
        <v>0.0</v>
      </c>
      <c r="S870" s="5">
        <v>0.0</v>
      </c>
      <c r="T870" s="5">
        <v>0.0</v>
      </c>
      <c r="U870" s="5">
        <v>0.0</v>
      </c>
      <c r="V870" s="5">
        <v>0.0</v>
      </c>
      <c r="W870" s="5">
        <v>0.0</v>
      </c>
      <c r="X870" s="5">
        <v>0.0</v>
      </c>
      <c r="Y870" s="5">
        <v>0.0</v>
      </c>
      <c r="Z870" s="5">
        <v>0.0</v>
      </c>
      <c r="AA870" s="5">
        <v>0.0</v>
      </c>
      <c r="AB870" s="5">
        <v>0.0</v>
      </c>
      <c r="AC870" s="5">
        <v>0.0</v>
      </c>
      <c r="AD870" s="5">
        <v>0.0</v>
      </c>
      <c r="AE870" s="5">
        <v>0.0</v>
      </c>
      <c r="AF870" s="6">
        <f>IFERROR(__xludf.DUMMYFUNCTION("IFERROR(
  VLOOKUP(
    A870,
    IMPORTRANGE(
      ""1ZygntHC1J6IxzKbTidmOyf5nUyW4GCLurHCjexrLm_o        "",
      ""HTMLキャッシュ!A:F""
    ),
    3,
    FALSE
  ),
  0
)
"),46043.60768518518)</f>
        <v>46043.60769</v>
      </c>
      <c r="AG870" s="5"/>
      <c r="AH870" s="5"/>
      <c r="AI870" s="5"/>
      <c r="AJ870" s="5"/>
      <c r="AK870" s="5"/>
      <c r="AL870" s="5"/>
      <c r="AM870" s="5"/>
      <c r="AN870" s="5"/>
      <c r="AO870" s="5"/>
      <c r="AP870" s="5"/>
      <c r="AQ870" s="5"/>
      <c r="AR870" s="3"/>
      <c r="AS870" s="5"/>
      <c r="AT870" s="5"/>
      <c r="AU870" s="5"/>
      <c r="AV870" s="5"/>
      <c r="AW870" s="5"/>
      <c r="AX870" s="5"/>
      <c r="AY870" s="5"/>
      <c r="AZ870" s="7"/>
      <c r="BA870" s="7"/>
    </row>
    <row r="871" ht="16.5" customHeight="1">
      <c r="A871" s="4" t="s">
        <v>1774</v>
      </c>
      <c r="B871" s="5">
        <v>19.0</v>
      </c>
      <c r="C871" s="5">
        <v>0.0</v>
      </c>
      <c r="D871" s="1" t="s">
        <v>1775</v>
      </c>
      <c r="E871" s="5">
        <v>0.0</v>
      </c>
      <c r="F871" s="5">
        <v>0.0</v>
      </c>
      <c r="G871" s="5">
        <v>0.0</v>
      </c>
      <c r="H871" s="5">
        <v>0.0</v>
      </c>
      <c r="I871" s="5">
        <v>0.0</v>
      </c>
      <c r="J871" s="5">
        <v>0.0</v>
      </c>
      <c r="K871" s="5">
        <v>0.0</v>
      </c>
      <c r="L871" s="5">
        <v>0.0</v>
      </c>
      <c r="M871" s="5">
        <v>0.0</v>
      </c>
      <c r="N871" s="5">
        <v>0.0</v>
      </c>
      <c r="O871" s="5">
        <v>0.0</v>
      </c>
      <c r="P871" s="5">
        <v>0.0</v>
      </c>
      <c r="Q871" s="5">
        <v>0.0</v>
      </c>
      <c r="R871" s="5">
        <v>0.0</v>
      </c>
      <c r="S871" s="5">
        <v>0.0</v>
      </c>
      <c r="T871" s="5">
        <v>0.0</v>
      </c>
      <c r="U871" s="5">
        <v>0.0</v>
      </c>
      <c r="V871" s="5">
        <v>0.0</v>
      </c>
      <c r="W871" s="5">
        <v>0.0</v>
      </c>
      <c r="X871" s="5">
        <v>0.0</v>
      </c>
      <c r="Y871" s="5">
        <v>0.0</v>
      </c>
      <c r="Z871" s="5">
        <v>0.0</v>
      </c>
      <c r="AA871" s="5">
        <v>0.0</v>
      </c>
      <c r="AB871" s="5">
        <v>0.0</v>
      </c>
      <c r="AC871" s="5">
        <v>0.0</v>
      </c>
      <c r="AD871" s="5">
        <v>0.0</v>
      </c>
      <c r="AE871" s="5">
        <v>0.0</v>
      </c>
      <c r="AF871" s="6">
        <f>IFERROR(__xludf.DUMMYFUNCTION("IFERROR(
  VLOOKUP(
    A871,
    IMPORTRANGE(
      ""1ZygntHC1J6IxzKbTidmOyf5nUyW4GCLurHCjexrLm_o        "",
      ""HTMLキャッシュ!A:F""
    ),
    3,
    FALSE
  ),
  0
)
"),46080.81738425926)</f>
        <v>46080.81738</v>
      </c>
      <c r="AG871" s="5"/>
      <c r="AH871" s="5"/>
      <c r="AI871" s="5"/>
      <c r="AJ871" s="5"/>
      <c r="AK871" s="5"/>
      <c r="AL871" s="5"/>
      <c r="AM871" s="5"/>
      <c r="AN871" s="5"/>
      <c r="AO871" s="5"/>
      <c r="AP871" s="5"/>
      <c r="AQ871" s="5"/>
      <c r="AR871" s="3"/>
      <c r="AS871" s="5"/>
      <c r="AT871" s="5"/>
      <c r="AU871" s="5"/>
      <c r="AV871" s="5"/>
      <c r="AW871" s="5"/>
      <c r="AX871" s="5"/>
      <c r="AY871" s="5"/>
      <c r="AZ871" s="7"/>
      <c r="BA871" s="7"/>
    </row>
    <row r="872" ht="16.5" customHeight="1">
      <c r="A872" s="4" t="s">
        <v>1776</v>
      </c>
      <c r="B872" s="5">
        <v>20.0</v>
      </c>
      <c r="C872" s="5">
        <v>0.0</v>
      </c>
      <c r="D872" s="1" t="s">
        <v>1777</v>
      </c>
      <c r="E872" s="5">
        <v>0.0</v>
      </c>
      <c r="F872" s="5">
        <v>0.0</v>
      </c>
      <c r="G872" s="5">
        <v>0.0</v>
      </c>
      <c r="H872" s="5">
        <v>0.0</v>
      </c>
      <c r="I872" s="5">
        <v>0.0</v>
      </c>
      <c r="J872" s="5">
        <v>0.0</v>
      </c>
      <c r="K872" s="5">
        <v>0.0</v>
      </c>
      <c r="L872" s="5">
        <v>0.0</v>
      </c>
      <c r="M872" s="5">
        <v>0.0</v>
      </c>
      <c r="N872" s="5">
        <v>0.0</v>
      </c>
      <c r="O872" s="5">
        <v>0.0</v>
      </c>
      <c r="P872" s="5">
        <v>0.0</v>
      </c>
      <c r="Q872" s="5">
        <v>0.0</v>
      </c>
      <c r="R872" s="5">
        <v>0.0</v>
      </c>
      <c r="S872" s="5">
        <v>0.0</v>
      </c>
      <c r="T872" s="5">
        <v>0.0</v>
      </c>
      <c r="U872" s="5">
        <v>0.0</v>
      </c>
      <c r="V872" s="5">
        <v>0.0</v>
      </c>
      <c r="W872" s="5">
        <v>0.0</v>
      </c>
      <c r="X872" s="5">
        <v>0.0</v>
      </c>
      <c r="Y872" s="5">
        <v>0.0</v>
      </c>
      <c r="Z872" s="5">
        <v>0.0</v>
      </c>
      <c r="AA872" s="5">
        <v>0.0</v>
      </c>
      <c r="AB872" s="5">
        <v>0.0</v>
      </c>
      <c r="AC872" s="5">
        <v>0.0</v>
      </c>
      <c r="AD872" s="5">
        <v>0.0</v>
      </c>
      <c r="AE872" s="5">
        <v>0.0</v>
      </c>
      <c r="AF872" s="6">
        <f>IFERROR(__xludf.DUMMYFUNCTION("IFERROR(
  VLOOKUP(
    A872,
    IMPORTRANGE(
      ""1ZygntHC1J6IxzKbTidmOyf5nUyW4GCLurHCjexrLm_o        "",
      ""HTMLキャッシュ!A:F""
    ),
    3,
    FALSE
  ),
  0
)
"),46074.559953703705)</f>
        <v>46074.55995</v>
      </c>
      <c r="AG872" s="5"/>
      <c r="AH872" s="5"/>
      <c r="AI872" s="5"/>
      <c r="AJ872" s="5"/>
      <c r="AK872" s="5"/>
      <c r="AL872" s="5"/>
      <c r="AM872" s="5"/>
      <c r="AN872" s="5"/>
      <c r="AO872" s="5"/>
      <c r="AP872" s="5"/>
      <c r="AQ872" s="5"/>
      <c r="AR872" s="3"/>
      <c r="AS872" s="5"/>
      <c r="AT872" s="5"/>
      <c r="AU872" s="5"/>
      <c r="AV872" s="5"/>
      <c r="AW872" s="5"/>
      <c r="AX872" s="5"/>
      <c r="AY872" s="5"/>
      <c r="AZ872" s="7"/>
      <c r="BA872" s="7"/>
    </row>
    <row r="873" ht="16.5" customHeight="1">
      <c r="A873" s="4" t="s">
        <v>1778</v>
      </c>
      <c r="B873" s="5">
        <v>3.0</v>
      </c>
      <c r="C873" s="5">
        <v>0.0</v>
      </c>
      <c r="D873" s="1" t="s">
        <v>1779</v>
      </c>
      <c r="E873" s="5">
        <v>0.0</v>
      </c>
      <c r="F873" s="5">
        <v>0.0</v>
      </c>
      <c r="G873" s="5">
        <v>0.0</v>
      </c>
      <c r="H873" s="5">
        <v>0.0</v>
      </c>
      <c r="I873" s="5">
        <v>0.0</v>
      </c>
      <c r="J873" s="5">
        <v>0.0</v>
      </c>
      <c r="K873" s="5">
        <v>0.0</v>
      </c>
      <c r="L873" s="5">
        <v>0.0</v>
      </c>
      <c r="M873" s="5">
        <v>0.0</v>
      </c>
      <c r="N873" s="5">
        <v>0.0</v>
      </c>
      <c r="O873" s="5">
        <v>0.0</v>
      </c>
      <c r="P873" s="5">
        <v>0.0</v>
      </c>
      <c r="Q873" s="5">
        <v>0.0</v>
      </c>
      <c r="R873" s="5">
        <v>0.0</v>
      </c>
      <c r="S873" s="5">
        <v>0.0</v>
      </c>
      <c r="T873" s="5">
        <v>0.0</v>
      </c>
      <c r="U873" s="5">
        <v>0.0</v>
      </c>
      <c r="V873" s="5">
        <v>0.0</v>
      </c>
      <c r="W873" s="5">
        <v>0.0</v>
      </c>
      <c r="X873" s="5">
        <v>0.0</v>
      </c>
      <c r="Y873" s="5">
        <v>0.0</v>
      </c>
      <c r="Z873" s="5">
        <v>0.0</v>
      </c>
      <c r="AA873" s="5">
        <v>0.0</v>
      </c>
      <c r="AB873" s="5">
        <v>0.0</v>
      </c>
      <c r="AC873" s="5">
        <v>0.0</v>
      </c>
      <c r="AD873" s="5">
        <v>0.0</v>
      </c>
      <c r="AE873" s="5">
        <v>0.0</v>
      </c>
      <c r="AF873" s="6">
        <f>IFERROR(__xludf.DUMMYFUNCTION("IFERROR(
  VLOOKUP(
    A873,
    IMPORTRANGE(
      ""1ZygntHC1J6IxzKbTidmOyf5nUyW4GCLurHCjexrLm_o        "",
      ""HTMLキャッシュ!A:F""
    ),
    3,
    FALSE
  ),
  0
)
"),46043.616689814815)</f>
        <v>46043.61669</v>
      </c>
      <c r="AG873" s="5"/>
      <c r="AH873" s="5"/>
      <c r="AI873" s="5"/>
      <c r="AJ873" s="5"/>
      <c r="AK873" s="5"/>
      <c r="AL873" s="5"/>
      <c r="AM873" s="5"/>
      <c r="AN873" s="5"/>
      <c r="AO873" s="5"/>
      <c r="AP873" s="5"/>
      <c r="AQ873" s="5"/>
      <c r="AR873" s="3"/>
      <c r="AS873" s="5"/>
      <c r="AT873" s="5"/>
      <c r="AU873" s="5"/>
      <c r="AV873" s="5"/>
      <c r="AW873" s="5"/>
      <c r="AX873" s="5"/>
      <c r="AY873" s="5"/>
      <c r="AZ873" s="7"/>
      <c r="BA873" s="7"/>
    </row>
    <row r="874" ht="16.5" customHeight="1">
      <c r="A874" s="4" t="s">
        <v>1780</v>
      </c>
      <c r="B874" s="5">
        <v>15.0</v>
      </c>
      <c r="C874" s="5">
        <v>0.0</v>
      </c>
      <c r="D874" s="1" t="s">
        <v>1781</v>
      </c>
      <c r="E874" s="5">
        <v>0.0</v>
      </c>
      <c r="F874" s="5">
        <v>0.0</v>
      </c>
      <c r="G874" s="5">
        <v>0.0</v>
      </c>
      <c r="H874" s="5">
        <v>0.0</v>
      </c>
      <c r="I874" s="5">
        <v>0.0</v>
      </c>
      <c r="J874" s="5">
        <v>0.0</v>
      </c>
      <c r="K874" s="5">
        <v>0.0</v>
      </c>
      <c r="L874" s="5">
        <v>0.0</v>
      </c>
      <c r="M874" s="5">
        <v>0.0</v>
      </c>
      <c r="N874" s="5">
        <v>0.0</v>
      </c>
      <c r="O874" s="5">
        <v>0.0</v>
      </c>
      <c r="P874" s="5">
        <v>0.0</v>
      </c>
      <c r="Q874" s="5">
        <v>0.0</v>
      </c>
      <c r="R874" s="5">
        <v>0.0</v>
      </c>
      <c r="S874" s="5">
        <v>0.0</v>
      </c>
      <c r="T874" s="5">
        <v>0.0</v>
      </c>
      <c r="U874" s="5">
        <v>0.0</v>
      </c>
      <c r="V874" s="5">
        <v>0.0</v>
      </c>
      <c r="W874" s="5">
        <v>0.0</v>
      </c>
      <c r="X874" s="5">
        <v>0.0</v>
      </c>
      <c r="Y874" s="5">
        <v>0.0</v>
      </c>
      <c r="Z874" s="5">
        <v>0.0</v>
      </c>
      <c r="AA874" s="5">
        <v>0.0</v>
      </c>
      <c r="AB874" s="5">
        <v>0.0</v>
      </c>
      <c r="AC874" s="5">
        <v>0.0</v>
      </c>
      <c r="AD874" s="5">
        <v>0.0</v>
      </c>
      <c r="AE874" s="5">
        <v>0.0</v>
      </c>
      <c r="AF874" s="6">
        <f>IFERROR(__xludf.DUMMYFUNCTION("IFERROR(
  VLOOKUP(
    A874,
    IMPORTRANGE(
      ""1ZygntHC1J6IxzKbTidmOyf5nUyW4GCLurHCjexrLm_o        "",
      ""HTMLキャッシュ!A:F""
    ),
    3,
    FALSE
  ),
  0
)
"),46080.81761574074)</f>
        <v>46080.81762</v>
      </c>
      <c r="AG874" s="5"/>
      <c r="AH874" s="5"/>
      <c r="AI874" s="5"/>
      <c r="AJ874" s="5"/>
      <c r="AK874" s="5"/>
      <c r="AL874" s="5"/>
      <c r="AM874" s="5"/>
      <c r="AN874" s="5"/>
      <c r="AO874" s="5"/>
      <c r="AP874" s="5"/>
      <c r="AQ874" s="5"/>
      <c r="AR874" s="3"/>
      <c r="AS874" s="5"/>
      <c r="AT874" s="5"/>
      <c r="AU874" s="5"/>
      <c r="AV874" s="5"/>
      <c r="AW874" s="5"/>
      <c r="AX874" s="5"/>
      <c r="AY874" s="5"/>
      <c r="AZ874" s="7"/>
      <c r="BA874" s="7"/>
    </row>
    <row r="875" ht="16.5" customHeight="1">
      <c r="A875" s="4" t="s">
        <v>1782</v>
      </c>
      <c r="B875" s="5">
        <v>34.0</v>
      </c>
      <c r="C875" s="5">
        <v>0.0</v>
      </c>
      <c r="D875" s="1" t="s">
        <v>1783</v>
      </c>
      <c r="E875" s="5">
        <v>0.0</v>
      </c>
      <c r="F875" s="5">
        <v>0.0</v>
      </c>
      <c r="G875" s="5">
        <v>0.0</v>
      </c>
      <c r="H875" s="5">
        <v>0.0</v>
      </c>
      <c r="I875" s="5">
        <v>0.0</v>
      </c>
      <c r="J875" s="5">
        <v>0.0</v>
      </c>
      <c r="K875" s="5">
        <v>0.0</v>
      </c>
      <c r="L875" s="5">
        <v>0.0</v>
      </c>
      <c r="M875" s="5">
        <v>0.0</v>
      </c>
      <c r="N875" s="5">
        <v>0.0</v>
      </c>
      <c r="O875" s="5">
        <v>0.0</v>
      </c>
      <c r="P875" s="5">
        <v>0.0</v>
      </c>
      <c r="Q875" s="5">
        <v>0.0</v>
      </c>
      <c r="R875" s="5">
        <v>0.0</v>
      </c>
      <c r="S875" s="5">
        <v>0.0</v>
      </c>
      <c r="T875" s="5">
        <v>0.0</v>
      </c>
      <c r="U875" s="5">
        <v>0.0</v>
      </c>
      <c r="V875" s="5">
        <v>0.0</v>
      </c>
      <c r="W875" s="5">
        <v>0.0</v>
      </c>
      <c r="X875" s="5">
        <v>0.0</v>
      </c>
      <c r="Y875" s="5">
        <v>0.0</v>
      </c>
      <c r="Z875" s="5">
        <v>0.0</v>
      </c>
      <c r="AA875" s="5">
        <v>0.0</v>
      </c>
      <c r="AB875" s="5">
        <v>0.0</v>
      </c>
      <c r="AC875" s="5">
        <v>0.0</v>
      </c>
      <c r="AD875" s="5">
        <v>0.0</v>
      </c>
      <c r="AE875" s="5">
        <v>0.0</v>
      </c>
      <c r="AF875" s="6">
        <f>IFERROR(__xludf.DUMMYFUNCTION("IFERROR(
  VLOOKUP(
    A875,
    IMPORTRANGE(
      ""1ZygntHC1J6IxzKbTidmOyf5nUyW4GCLurHCjexrLm_o        "",
      ""HTMLキャッシュ!A:F""
    ),
    3,
    FALSE
  ),
  0
)
"),46088.83185185185)</f>
        <v>46088.83185</v>
      </c>
      <c r="AG875" s="5"/>
      <c r="AH875" s="5"/>
      <c r="AI875" s="5"/>
      <c r="AJ875" s="5"/>
      <c r="AK875" s="5"/>
      <c r="AL875" s="5"/>
      <c r="AM875" s="5"/>
      <c r="AN875" s="5"/>
      <c r="AO875" s="5"/>
      <c r="AP875" s="5"/>
      <c r="AQ875" s="5"/>
      <c r="AR875" s="3"/>
      <c r="AS875" s="5"/>
      <c r="AT875" s="5"/>
      <c r="AU875" s="5"/>
      <c r="AV875" s="5"/>
      <c r="AW875" s="5"/>
      <c r="AX875" s="5"/>
      <c r="AY875" s="5"/>
      <c r="AZ875" s="7"/>
      <c r="BA875" s="7"/>
    </row>
    <row r="876" ht="16.5" customHeight="1">
      <c r="A876" s="4" t="s">
        <v>1784</v>
      </c>
      <c r="B876" s="5">
        <v>9.0</v>
      </c>
      <c r="C876" s="5">
        <v>0.0</v>
      </c>
      <c r="D876" s="1" t="s">
        <v>1785</v>
      </c>
      <c r="E876" s="5">
        <v>0.0</v>
      </c>
      <c r="F876" s="5">
        <v>0.0</v>
      </c>
      <c r="G876" s="5">
        <v>0.0</v>
      </c>
      <c r="H876" s="5">
        <v>0.0</v>
      </c>
      <c r="I876" s="5">
        <v>0.0</v>
      </c>
      <c r="J876" s="5">
        <v>0.0</v>
      </c>
      <c r="K876" s="5">
        <v>0.0</v>
      </c>
      <c r="L876" s="5">
        <v>0.0</v>
      </c>
      <c r="M876" s="5">
        <v>0.0</v>
      </c>
      <c r="N876" s="5">
        <v>0.0</v>
      </c>
      <c r="O876" s="5">
        <v>0.0</v>
      </c>
      <c r="P876" s="5">
        <v>0.0</v>
      </c>
      <c r="Q876" s="5">
        <v>0.0</v>
      </c>
      <c r="R876" s="5">
        <v>0.0</v>
      </c>
      <c r="S876" s="5">
        <v>0.0</v>
      </c>
      <c r="T876" s="5">
        <v>0.0</v>
      </c>
      <c r="U876" s="5">
        <v>0.0</v>
      </c>
      <c r="V876" s="5">
        <v>0.0</v>
      </c>
      <c r="W876" s="5">
        <v>0.0</v>
      </c>
      <c r="X876" s="5">
        <v>0.0</v>
      </c>
      <c r="Y876" s="5">
        <v>0.0</v>
      </c>
      <c r="Z876" s="5">
        <v>0.0</v>
      </c>
      <c r="AA876" s="5">
        <v>0.0</v>
      </c>
      <c r="AB876" s="5">
        <v>0.0</v>
      </c>
      <c r="AC876" s="5">
        <v>0.0</v>
      </c>
      <c r="AD876" s="5">
        <v>0.0</v>
      </c>
      <c r="AE876" s="5">
        <v>0.0</v>
      </c>
      <c r="AF876" s="6">
        <f>IFERROR(__xludf.DUMMYFUNCTION("IFERROR(
  VLOOKUP(
    A876,
    IMPORTRANGE(
      ""1ZygntHC1J6IxzKbTidmOyf5nUyW4GCLurHCjexrLm_o        "",
      ""HTMLキャッシュ!A:F""
    ),
    3,
    FALSE
  ),
  0
)
"),46086.7968287037)</f>
        <v>46086.79683</v>
      </c>
      <c r="AG876" s="5"/>
      <c r="AH876" s="5"/>
      <c r="AI876" s="5"/>
      <c r="AJ876" s="5"/>
      <c r="AK876" s="5"/>
      <c r="AL876" s="5"/>
      <c r="AM876" s="5"/>
      <c r="AN876" s="5"/>
      <c r="AO876" s="5"/>
      <c r="AP876" s="5"/>
      <c r="AQ876" s="5"/>
      <c r="AR876" s="3"/>
      <c r="AS876" s="5"/>
      <c r="AT876" s="5"/>
      <c r="AU876" s="5"/>
      <c r="AV876" s="5"/>
      <c r="AW876" s="5"/>
      <c r="AX876" s="5"/>
      <c r="AY876" s="5"/>
      <c r="AZ876" s="7"/>
      <c r="BA876" s="7"/>
    </row>
    <row r="877" ht="16.5" customHeight="1">
      <c r="A877" s="4" t="s">
        <v>1786</v>
      </c>
      <c r="B877" s="5">
        <v>4.0</v>
      </c>
      <c r="C877" s="5">
        <v>0.0</v>
      </c>
      <c r="D877" s="1" t="s">
        <v>1787</v>
      </c>
      <c r="E877" s="5">
        <v>0.0</v>
      </c>
      <c r="F877" s="5">
        <v>0.0</v>
      </c>
      <c r="G877" s="5">
        <v>0.0</v>
      </c>
      <c r="H877" s="5">
        <v>0.0</v>
      </c>
      <c r="I877" s="5">
        <v>0.0</v>
      </c>
      <c r="J877" s="5">
        <v>0.0</v>
      </c>
      <c r="K877" s="5">
        <v>0.0</v>
      </c>
      <c r="L877" s="5">
        <v>0.0</v>
      </c>
      <c r="M877" s="5">
        <v>0.0</v>
      </c>
      <c r="N877" s="5">
        <v>0.0</v>
      </c>
      <c r="O877" s="5">
        <v>0.0</v>
      </c>
      <c r="P877" s="5">
        <v>0.0</v>
      </c>
      <c r="Q877" s="5">
        <v>0.0</v>
      </c>
      <c r="R877" s="5">
        <v>0.0</v>
      </c>
      <c r="S877" s="5">
        <v>0.0</v>
      </c>
      <c r="T877" s="5">
        <v>0.0</v>
      </c>
      <c r="U877" s="5">
        <v>0.0</v>
      </c>
      <c r="V877" s="5">
        <v>0.0</v>
      </c>
      <c r="W877" s="5">
        <v>0.0</v>
      </c>
      <c r="X877" s="5">
        <v>0.0</v>
      </c>
      <c r="Y877" s="5">
        <v>0.0</v>
      </c>
      <c r="Z877" s="5">
        <v>0.0</v>
      </c>
      <c r="AA877" s="5">
        <v>0.0</v>
      </c>
      <c r="AB877" s="5">
        <v>0.0</v>
      </c>
      <c r="AC877" s="5">
        <v>0.0</v>
      </c>
      <c r="AD877" s="5">
        <v>0.0</v>
      </c>
      <c r="AE877" s="5">
        <v>0.0</v>
      </c>
      <c r="AF877" s="6">
        <f>IFERROR(__xludf.DUMMYFUNCTION("IFERROR(
  VLOOKUP(
    A877,
    IMPORTRANGE(
      ""1ZygntHC1J6IxzKbTidmOyf5nUyW4GCLurHCjexrLm_o        "",
      ""HTMLキャッシュ!A:F""
    ),
    3,
    FALSE
  ),
  0
)
"),46077.82832175926)</f>
        <v>46077.82832</v>
      </c>
      <c r="AG877" s="5"/>
      <c r="AH877" s="5"/>
      <c r="AI877" s="5"/>
      <c r="AJ877" s="5"/>
      <c r="AK877" s="5"/>
      <c r="AL877" s="5"/>
      <c r="AM877" s="5"/>
      <c r="AN877" s="5"/>
      <c r="AO877" s="5"/>
      <c r="AP877" s="5"/>
      <c r="AQ877" s="5"/>
      <c r="AR877" s="3"/>
      <c r="AS877" s="5"/>
      <c r="AT877" s="5"/>
      <c r="AU877" s="5"/>
      <c r="AV877" s="5"/>
      <c r="AW877" s="5"/>
      <c r="AX877" s="5"/>
      <c r="AY877" s="5"/>
      <c r="AZ877" s="7"/>
      <c r="BA877" s="7"/>
    </row>
    <row r="878" ht="16.5" customHeight="1">
      <c r="A878" s="4" t="s">
        <v>1788</v>
      </c>
      <c r="B878" s="5">
        <v>5.0</v>
      </c>
      <c r="C878" s="5">
        <v>0.0</v>
      </c>
      <c r="D878" s="1" t="s">
        <v>1789</v>
      </c>
      <c r="E878" s="5">
        <v>0.0</v>
      </c>
      <c r="F878" s="5">
        <v>0.0</v>
      </c>
      <c r="G878" s="5">
        <v>0.0</v>
      </c>
      <c r="H878" s="5">
        <v>0.0</v>
      </c>
      <c r="I878" s="5">
        <v>0.0</v>
      </c>
      <c r="J878" s="5">
        <v>0.0</v>
      </c>
      <c r="K878" s="5">
        <v>0.0</v>
      </c>
      <c r="L878" s="5">
        <v>0.0</v>
      </c>
      <c r="M878" s="5">
        <v>0.0</v>
      </c>
      <c r="N878" s="5">
        <v>0.0</v>
      </c>
      <c r="O878" s="5">
        <v>0.0</v>
      </c>
      <c r="P878" s="5">
        <v>0.0</v>
      </c>
      <c r="Q878" s="5">
        <v>0.0</v>
      </c>
      <c r="R878" s="5">
        <v>0.0</v>
      </c>
      <c r="S878" s="5">
        <v>0.0</v>
      </c>
      <c r="T878" s="5">
        <v>0.0</v>
      </c>
      <c r="U878" s="5">
        <v>0.0</v>
      </c>
      <c r="V878" s="5">
        <v>0.0</v>
      </c>
      <c r="W878" s="5">
        <v>0.0</v>
      </c>
      <c r="X878" s="5">
        <v>0.0</v>
      </c>
      <c r="Y878" s="5">
        <v>0.0</v>
      </c>
      <c r="Z878" s="5">
        <v>0.0</v>
      </c>
      <c r="AA878" s="5">
        <v>0.0</v>
      </c>
      <c r="AB878" s="5">
        <v>0.0</v>
      </c>
      <c r="AC878" s="5">
        <v>0.0</v>
      </c>
      <c r="AD878" s="5">
        <v>0.0</v>
      </c>
      <c r="AE878" s="5">
        <v>0.0</v>
      </c>
      <c r="AF878" s="6">
        <f>IFERROR(__xludf.DUMMYFUNCTION("IFERROR(
  VLOOKUP(
    A878,
    IMPORTRANGE(
      ""1ZygntHC1J6IxzKbTidmOyf5nUyW4GCLurHCjexrLm_o        "",
      ""HTMLキャッシュ!A:F""
    ),
    3,
    FALSE
  ),
  0
)
"),46078.68672453704)</f>
        <v>46078.68672</v>
      </c>
      <c r="AG878" s="5"/>
      <c r="AH878" s="5"/>
      <c r="AI878" s="5"/>
      <c r="AJ878" s="5"/>
      <c r="AK878" s="5"/>
      <c r="AL878" s="5"/>
      <c r="AM878" s="5"/>
      <c r="AN878" s="5"/>
      <c r="AO878" s="5"/>
      <c r="AP878" s="5"/>
      <c r="AQ878" s="5"/>
      <c r="AR878" s="3"/>
      <c r="AS878" s="5"/>
      <c r="AT878" s="5"/>
      <c r="AU878" s="5"/>
      <c r="AV878" s="5"/>
      <c r="AW878" s="5"/>
      <c r="AX878" s="5"/>
      <c r="AY878" s="5"/>
      <c r="AZ878" s="7"/>
      <c r="BA878" s="7"/>
    </row>
    <row r="879" ht="16.5" customHeight="1">
      <c r="A879" s="4" t="s">
        <v>1790</v>
      </c>
      <c r="B879" s="5">
        <v>9.0</v>
      </c>
      <c r="C879" s="5">
        <v>0.0</v>
      </c>
      <c r="D879" s="1" t="s">
        <v>1791</v>
      </c>
      <c r="E879" s="5">
        <v>0.0</v>
      </c>
      <c r="F879" s="5">
        <v>0.0</v>
      </c>
      <c r="G879" s="5">
        <v>0.0</v>
      </c>
      <c r="H879" s="5">
        <v>0.0</v>
      </c>
      <c r="I879" s="5">
        <v>0.0</v>
      </c>
      <c r="J879" s="5">
        <v>0.0</v>
      </c>
      <c r="K879" s="5">
        <v>0.0</v>
      </c>
      <c r="L879" s="5">
        <v>0.0</v>
      </c>
      <c r="M879" s="5">
        <v>0.0</v>
      </c>
      <c r="N879" s="5">
        <v>0.0</v>
      </c>
      <c r="O879" s="5">
        <v>0.0</v>
      </c>
      <c r="P879" s="5">
        <v>0.0</v>
      </c>
      <c r="Q879" s="5">
        <v>0.0</v>
      </c>
      <c r="R879" s="5">
        <v>0.0</v>
      </c>
      <c r="S879" s="5">
        <v>0.0</v>
      </c>
      <c r="T879" s="5">
        <v>0.0</v>
      </c>
      <c r="U879" s="5">
        <v>0.0</v>
      </c>
      <c r="V879" s="5">
        <v>0.0</v>
      </c>
      <c r="W879" s="5">
        <v>0.0</v>
      </c>
      <c r="X879" s="5">
        <v>0.0</v>
      </c>
      <c r="Y879" s="5">
        <v>0.0</v>
      </c>
      <c r="Z879" s="5">
        <v>0.0</v>
      </c>
      <c r="AA879" s="5">
        <v>0.0</v>
      </c>
      <c r="AB879" s="5">
        <v>0.0</v>
      </c>
      <c r="AC879" s="5">
        <v>0.0</v>
      </c>
      <c r="AD879" s="5">
        <v>0.0</v>
      </c>
      <c r="AE879" s="5">
        <v>0.0</v>
      </c>
      <c r="AF879" s="6">
        <f>IFERROR(__xludf.DUMMYFUNCTION("IFERROR(
  VLOOKUP(
    A879,
    IMPORTRANGE(
      ""1ZygntHC1J6IxzKbTidmOyf5nUyW4GCLurHCjexrLm_o        "",
      ""HTMLキャッシュ!A:F""
    ),
    3,
    FALSE
  ),
  0
)
"),46080.81858796296)</f>
        <v>46080.81859</v>
      </c>
      <c r="AG879" s="5"/>
      <c r="AH879" s="5"/>
      <c r="AI879" s="5"/>
      <c r="AJ879" s="5"/>
      <c r="AK879" s="5"/>
      <c r="AL879" s="5"/>
      <c r="AM879" s="5"/>
      <c r="AN879" s="5"/>
      <c r="AO879" s="5"/>
      <c r="AP879" s="5"/>
      <c r="AQ879" s="5"/>
      <c r="AR879" s="3"/>
      <c r="AS879" s="5"/>
      <c r="AT879" s="5"/>
      <c r="AU879" s="5"/>
      <c r="AV879" s="5"/>
      <c r="AW879" s="5"/>
      <c r="AX879" s="5"/>
      <c r="AY879" s="5"/>
      <c r="AZ879" s="7"/>
      <c r="BA879" s="7"/>
    </row>
    <row r="880" ht="16.5" customHeight="1">
      <c r="A880" s="4" t="s">
        <v>1792</v>
      </c>
      <c r="B880" s="5">
        <v>7.0</v>
      </c>
      <c r="C880" s="5">
        <v>0.0</v>
      </c>
      <c r="D880" s="1" t="s">
        <v>1793</v>
      </c>
      <c r="E880" s="5">
        <v>0.0</v>
      </c>
      <c r="F880" s="5">
        <v>0.0</v>
      </c>
      <c r="G880" s="5">
        <v>0.0</v>
      </c>
      <c r="H880" s="5">
        <v>0.0</v>
      </c>
      <c r="I880" s="5">
        <v>0.0</v>
      </c>
      <c r="J880" s="5">
        <v>0.0</v>
      </c>
      <c r="K880" s="5">
        <v>0.0</v>
      </c>
      <c r="L880" s="5">
        <v>0.0</v>
      </c>
      <c r="M880" s="5">
        <v>0.0</v>
      </c>
      <c r="N880" s="5">
        <v>0.0</v>
      </c>
      <c r="O880" s="5">
        <v>0.0</v>
      </c>
      <c r="P880" s="5">
        <v>0.0</v>
      </c>
      <c r="Q880" s="5">
        <v>0.0</v>
      </c>
      <c r="R880" s="5">
        <v>0.0</v>
      </c>
      <c r="S880" s="5">
        <v>0.0</v>
      </c>
      <c r="T880" s="5">
        <v>0.0</v>
      </c>
      <c r="U880" s="5">
        <v>0.0</v>
      </c>
      <c r="V880" s="5">
        <v>0.0</v>
      </c>
      <c r="W880" s="5">
        <v>0.0</v>
      </c>
      <c r="X880" s="5">
        <v>0.0</v>
      </c>
      <c r="Y880" s="5">
        <v>0.0</v>
      </c>
      <c r="Z880" s="5">
        <v>0.0</v>
      </c>
      <c r="AA880" s="5">
        <v>0.0</v>
      </c>
      <c r="AB880" s="5">
        <v>0.0</v>
      </c>
      <c r="AC880" s="5">
        <v>0.0</v>
      </c>
      <c r="AD880" s="5">
        <v>0.0</v>
      </c>
      <c r="AE880" s="5">
        <v>0.0</v>
      </c>
      <c r="AF880" s="6">
        <f>IFERROR(__xludf.DUMMYFUNCTION("IFERROR(
  VLOOKUP(
    A880,
    IMPORTRANGE(
      ""1ZygntHC1J6IxzKbTidmOyf5nUyW4GCLurHCjexrLm_o        "",
      ""HTMLキャッシュ!A:F""
    ),
    3,
    FALSE
  ),
  0
)
"),46080.819548611114)</f>
        <v>46080.81955</v>
      </c>
      <c r="AG880" s="5"/>
      <c r="AH880" s="5"/>
      <c r="AI880" s="5"/>
      <c r="AJ880" s="5"/>
      <c r="AK880" s="5"/>
      <c r="AL880" s="5"/>
      <c r="AM880" s="5"/>
      <c r="AN880" s="5"/>
      <c r="AO880" s="5"/>
      <c r="AP880" s="5"/>
      <c r="AQ880" s="5"/>
      <c r="AR880" s="3"/>
      <c r="AS880" s="5"/>
      <c r="AT880" s="5"/>
      <c r="AU880" s="5"/>
      <c r="AV880" s="5"/>
      <c r="AW880" s="5"/>
      <c r="AX880" s="5"/>
      <c r="AY880" s="5"/>
      <c r="AZ880" s="7"/>
      <c r="BA880" s="7"/>
    </row>
    <row r="881" ht="16.5" customHeight="1">
      <c r="A881" s="4" t="s">
        <v>1794</v>
      </c>
      <c r="B881" s="5">
        <v>2.0</v>
      </c>
      <c r="C881" s="5">
        <v>0.0</v>
      </c>
      <c r="D881" s="1" t="s">
        <v>1795</v>
      </c>
      <c r="E881" s="5">
        <v>0.0</v>
      </c>
      <c r="F881" s="5">
        <v>0.0</v>
      </c>
      <c r="G881" s="5">
        <v>0.0</v>
      </c>
      <c r="H881" s="5">
        <v>0.0</v>
      </c>
      <c r="I881" s="5">
        <v>0.0</v>
      </c>
      <c r="J881" s="5">
        <v>0.0</v>
      </c>
      <c r="K881" s="5">
        <v>0.0</v>
      </c>
      <c r="L881" s="5">
        <v>0.0</v>
      </c>
      <c r="M881" s="5">
        <v>0.0</v>
      </c>
      <c r="N881" s="5">
        <v>0.0</v>
      </c>
      <c r="O881" s="5">
        <v>0.0</v>
      </c>
      <c r="P881" s="5">
        <v>0.0</v>
      </c>
      <c r="Q881" s="5">
        <v>0.0</v>
      </c>
      <c r="R881" s="5">
        <v>0.0</v>
      </c>
      <c r="S881" s="5">
        <v>0.0</v>
      </c>
      <c r="T881" s="5">
        <v>0.0</v>
      </c>
      <c r="U881" s="5">
        <v>0.0</v>
      </c>
      <c r="V881" s="5">
        <v>0.0</v>
      </c>
      <c r="W881" s="5">
        <v>0.0</v>
      </c>
      <c r="X881" s="5">
        <v>0.0</v>
      </c>
      <c r="Y881" s="5">
        <v>0.0</v>
      </c>
      <c r="Z881" s="5">
        <v>0.0</v>
      </c>
      <c r="AA881" s="5">
        <v>0.0</v>
      </c>
      <c r="AB881" s="5">
        <v>0.0</v>
      </c>
      <c r="AC881" s="5">
        <v>0.0</v>
      </c>
      <c r="AD881" s="5">
        <v>0.0</v>
      </c>
      <c r="AE881" s="5">
        <v>0.0</v>
      </c>
      <c r="AF881" s="6">
        <f>IFERROR(__xludf.DUMMYFUNCTION("IFERROR(
  VLOOKUP(
    A881,
    IMPORTRANGE(
      ""1ZygntHC1J6IxzKbTidmOyf5nUyW4GCLurHCjexrLm_o        "",
      ""HTMLキャッシュ!A:F""
    ),
    3,
    FALSE
  ),
  0
)
"),46078.75046296296)</f>
        <v>46078.75046</v>
      </c>
      <c r="AG881" s="5"/>
      <c r="AH881" s="5"/>
      <c r="AI881" s="5"/>
      <c r="AJ881" s="5"/>
      <c r="AK881" s="5"/>
      <c r="AL881" s="5"/>
      <c r="AM881" s="5"/>
      <c r="AN881" s="5"/>
      <c r="AO881" s="5"/>
      <c r="AP881" s="5"/>
      <c r="AQ881" s="5"/>
      <c r="AR881" s="3"/>
      <c r="AS881" s="5"/>
      <c r="AT881" s="5"/>
      <c r="AU881" s="5"/>
      <c r="AV881" s="5"/>
      <c r="AW881" s="5"/>
      <c r="AX881" s="5"/>
      <c r="AY881" s="5"/>
      <c r="AZ881" s="7"/>
      <c r="BA881" s="7"/>
    </row>
    <row r="882" ht="16.5" customHeight="1">
      <c r="A882" s="4" t="s">
        <v>1796</v>
      </c>
      <c r="B882" s="5">
        <v>0.0</v>
      </c>
      <c r="C882" s="5">
        <v>0.0</v>
      </c>
      <c r="D882" s="1" t="s">
        <v>1797</v>
      </c>
      <c r="E882" s="5">
        <v>0.0</v>
      </c>
      <c r="F882" s="5">
        <v>0.0</v>
      </c>
      <c r="G882" s="5">
        <v>0.0</v>
      </c>
      <c r="H882" s="5">
        <v>0.0</v>
      </c>
      <c r="I882" s="5">
        <v>0.0</v>
      </c>
      <c r="J882" s="5">
        <v>0.0</v>
      </c>
      <c r="K882" s="5">
        <v>0.0</v>
      </c>
      <c r="L882" s="5">
        <v>0.0</v>
      </c>
      <c r="M882" s="5">
        <v>0.0</v>
      </c>
      <c r="N882" s="5">
        <v>0.0</v>
      </c>
      <c r="O882" s="5">
        <v>0.0</v>
      </c>
      <c r="P882" s="5">
        <v>0.0</v>
      </c>
      <c r="Q882" s="5">
        <v>0.0</v>
      </c>
      <c r="R882" s="5">
        <v>0.0</v>
      </c>
      <c r="S882" s="5">
        <v>0.0</v>
      </c>
      <c r="T882" s="5">
        <v>0.0</v>
      </c>
      <c r="U882" s="5">
        <v>0.0</v>
      </c>
      <c r="V882" s="5">
        <v>0.0</v>
      </c>
      <c r="W882" s="5">
        <v>0.0</v>
      </c>
      <c r="X882" s="5">
        <v>0.0</v>
      </c>
      <c r="Y882" s="5">
        <v>0.0</v>
      </c>
      <c r="Z882" s="5">
        <v>0.0</v>
      </c>
      <c r="AA882" s="5">
        <v>0.0</v>
      </c>
      <c r="AB882" s="5">
        <v>0.0</v>
      </c>
      <c r="AC882" s="5">
        <v>0.0</v>
      </c>
      <c r="AD882" s="5">
        <v>0.0</v>
      </c>
      <c r="AE882" s="5">
        <v>0.0</v>
      </c>
      <c r="AF882" s="6">
        <f>IFERROR(__xludf.DUMMYFUNCTION("IFERROR(
  VLOOKUP(
    A882,
    IMPORTRANGE(
      ""1ZygntHC1J6IxzKbTidmOyf5nUyW4GCLurHCjexrLm_o        "",
      ""HTMLキャッシュ!A:F""
    ),
    3,
    FALSE
  ),
  0
)
"),46043.619467592594)</f>
        <v>46043.61947</v>
      </c>
      <c r="AG882" s="5"/>
      <c r="AH882" s="5"/>
      <c r="AI882" s="5"/>
      <c r="AJ882" s="5"/>
      <c r="AK882" s="5"/>
      <c r="AL882" s="5"/>
      <c r="AM882" s="5"/>
      <c r="AN882" s="5"/>
      <c r="AO882" s="5"/>
      <c r="AP882" s="5"/>
      <c r="AQ882" s="5"/>
      <c r="AR882" s="3"/>
      <c r="AS882" s="5"/>
      <c r="AT882" s="5"/>
      <c r="AU882" s="5"/>
      <c r="AV882" s="5"/>
      <c r="AW882" s="5"/>
      <c r="AX882" s="5"/>
      <c r="AY882" s="5"/>
      <c r="AZ882" s="7"/>
      <c r="BA882" s="7"/>
    </row>
    <row r="883" ht="16.5" customHeight="1">
      <c r="A883" s="4" t="s">
        <v>1798</v>
      </c>
      <c r="B883" s="5">
        <v>6.0</v>
      </c>
      <c r="C883" s="5">
        <v>0.0</v>
      </c>
      <c r="D883" s="1" t="s">
        <v>1799</v>
      </c>
      <c r="E883" s="5">
        <v>0.0</v>
      </c>
      <c r="F883" s="5">
        <v>0.0</v>
      </c>
      <c r="G883" s="5">
        <v>0.0</v>
      </c>
      <c r="H883" s="5">
        <v>0.0</v>
      </c>
      <c r="I883" s="5">
        <v>0.0</v>
      </c>
      <c r="J883" s="5">
        <v>0.0</v>
      </c>
      <c r="K883" s="5">
        <v>0.0</v>
      </c>
      <c r="L883" s="5">
        <v>0.0</v>
      </c>
      <c r="M883" s="5">
        <v>0.0</v>
      </c>
      <c r="N883" s="5">
        <v>0.0</v>
      </c>
      <c r="O883" s="5">
        <v>0.0</v>
      </c>
      <c r="P883" s="5">
        <v>0.0</v>
      </c>
      <c r="Q883" s="5">
        <v>0.0</v>
      </c>
      <c r="R883" s="5">
        <v>0.0</v>
      </c>
      <c r="S883" s="5">
        <v>0.0</v>
      </c>
      <c r="T883" s="5">
        <v>0.0</v>
      </c>
      <c r="U883" s="5">
        <v>0.0</v>
      </c>
      <c r="V883" s="5">
        <v>0.0</v>
      </c>
      <c r="W883" s="5">
        <v>0.0</v>
      </c>
      <c r="X883" s="5">
        <v>0.0</v>
      </c>
      <c r="Y883" s="5">
        <v>0.0</v>
      </c>
      <c r="Z883" s="5">
        <v>0.0</v>
      </c>
      <c r="AA883" s="5">
        <v>0.0</v>
      </c>
      <c r="AB883" s="5">
        <v>0.0</v>
      </c>
      <c r="AC883" s="5">
        <v>0.0</v>
      </c>
      <c r="AD883" s="5">
        <v>0.0</v>
      </c>
      <c r="AE883" s="5">
        <v>0.0</v>
      </c>
      <c r="AF883" s="6">
        <f>IFERROR(__xludf.DUMMYFUNCTION("IFERROR(
  VLOOKUP(
    A883,
    IMPORTRANGE(
      ""1ZygntHC1J6IxzKbTidmOyf5nUyW4GCLurHCjexrLm_o        "",
      ""HTMLキャッシュ!A:F""
    ),
    3,
    FALSE
  ),
  0
)
"),46061.89255787037)</f>
        <v>46061.89256</v>
      </c>
      <c r="AG883" s="5"/>
      <c r="AH883" s="5"/>
      <c r="AI883" s="5"/>
      <c r="AJ883" s="5"/>
      <c r="AK883" s="5"/>
      <c r="AL883" s="5"/>
      <c r="AM883" s="5"/>
      <c r="AN883" s="5"/>
      <c r="AO883" s="5"/>
      <c r="AP883" s="5"/>
      <c r="AQ883" s="5"/>
      <c r="AR883" s="3"/>
      <c r="AS883" s="5"/>
      <c r="AT883" s="5"/>
      <c r="AU883" s="5"/>
      <c r="AV883" s="5"/>
      <c r="AW883" s="5"/>
      <c r="AX883" s="5"/>
      <c r="AY883" s="5"/>
      <c r="AZ883" s="7"/>
      <c r="BA883" s="7"/>
    </row>
    <row r="884" ht="16.5" customHeight="1">
      <c r="A884" s="4" t="s">
        <v>1800</v>
      </c>
      <c r="B884" s="5">
        <v>0.0</v>
      </c>
      <c r="C884" s="5">
        <v>0.0</v>
      </c>
      <c r="D884" s="1" t="s">
        <v>1801</v>
      </c>
      <c r="E884" s="5">
        <v>0.0</v>
      </c>
      <c r="F884" s="5">
        <v>0.0</v>
      </c>
      <c r="G884" s="5">
        <v>0.0</v>
      </c>
      <c r="H884" s="5">
        <v>0.0</v>
      </c>
      <c r="I884" s="5">
        <v>0.0</v>
      </c>
      <c r="J884" s="5">
        <v>0.0</v>
      </c>
      <c r="K884" s="5">
        <v>0.0</v>
      </c>
      <c r="L884" s="5">
        <v>0.0</v>
      </c>
      <c r="M884" s="5">
        <v>0.0</v>
      </c>
      <c r="N884" s="5">
        <v>0.0</v>
      </c>
      <c r="O884" s="5">
        <v>0.0</v>
      </c>
      <c r="P884" s="5">
        <v>0.0</v>
      </c>
      <c r="Q884" s="5">
        <v>0.0</v>
      </c>
      <c r="R884" s="5">
        <v>0.0</v>
      </c>
      <c r="S884" s="5">
        <v>0.0</v>
      </c>
      <c r="T884" s="5">
        <v>0.0</v>
      </c>
      <c r="U884" s="5">
        <v>0.0</v>
      </c>
      <c r="V884" s="5">
        <v>0.0</v>
      </c>
      <c r="W884" s="5">
        <v>0.0</v>
      </c>
      <c r="X884" s="5">
        <v>0.0</v>
      </c>
      <c r="Y884" s="5">
        <v>0.0</v>
      </c>
      <c r="Z884" s="5">
        <v>0.0</v>
      </c>
      <c r="AA884" s="5">
        <v>0.0</v>
      </c>
      <c r="AB884" s="5">
        <v>0.0</v>
      </c>
      <c r="AC884" s="5">
        <v>0.0</v>
      </c>
      <c r="AD884" s="5">
        <v>0.0</v>
      </c>
      <c r="AE884" s="5">
        <v>0.0</v>
      </c>
      <c r="AF884" s="6">
        <f>IFERROR(__xludf.DUMMYFUNCTION("IFERROR(
  VLOOKUP(
    A884,
    IMPORTRANGE(
      ""1ZygntHC1J6IxzKbTidmOyf5nUyW4GCLurHCjexrLm_o        "",
      ""HTMLキャッシュ!A:F""
    ),
    3,
    FALSE
  ),
  0
)
"),46043.61984953703)</f>
        <v>46043.61985</v>
      </c>
      <c r="AG884" s="5"/>
      <c r="AH884" s="5"/>
      <c r="AI884" s="5"/>
      <c r="AJ884" s="5"/>
      <c r="AK884" s="5"/>
      <c r="AL884" s="5"/>
      <c r="AM884" s="5"/>
      <c r="AN884" s="5"/>
      <c r="AO884" s="5"/>
      <c r="AP884" s="5"/>
      <c r="AQ884" s="5"/>
      <c r="AR884" s="3"/>
      <c r="AS884" s="5"/>
      <c r="AT884" s="5"/>
      <c r="AU884" s="5"/>
      <c r="AV884" s="5"/>
      <c r="AW884" s="5"/>
      <c r="AX884" s="5"/>
      <c r="AY884" s="5"/>
      <c r="AZ884" s="7"/>
      <c r="BA884" s="7"/>
    </row>
    <row r="885" ht="16.5" customHeight="1">
      <c r="A885" s="4" t="s">
        <v>1802</v>
      </c>
      <c r="B885" s="5">
        <v>11.0</v>
      </c>
      <c r="C885" s="5">
        <v>0.0</v>
      </c>
      <c r="D885" s="1" t="s">
        <v>1803</v>
      </c>
      <c r="E885" s="5">
        <v>0.0</v>
      </c>
      <c r="F885" s="5">
        <v>0.0</v>
      </c>
      <c r="G885" s="5">
        <v>0.0</v>
      </c>
      <c r="H885" s="5">
        <v>0.0</v>
      </c>
      <c r="I885" s="5">
        <v>0.0</v>
      </c>
      <c r="J885" s="5">
        <v>0.0</v>
      </c>
      <c r="K885" s="5">
        <v>0.0</v>
      </c>
      <c r="L885" s="5">
        <v>0.0</v>
      </c>
      <c r="M885" s="5">
        <v>0.0</v>
      </c>
      <c r="N885" s="5">
        <v>0.0</v>
      </c>
      <c r="O885" s="5">
        <v>0.0</v>
      </c>
      <c r="P885" s="5">
        <v>0.0</v>
      </c>
      <c r="Q885" s="5">
        <v>0.0</v>
      </c>
      <c r="R885" s="5">
        <v>0.0</v>
      </c>
      <c r="S885" s="5">
        <v>0.0</v>
      </c>
      <c r="T885" s="5">
        <v>0.0</v>
      </c>
      <c r="U885" s="5">
        <v>0.0</v>
      </c>
      <c r="V885" s="5">
        <v>0.0</v>
      </c>
      <c r="W885" s="5">
        <v>0.0</v>
      </c>
      <c r="X885" s="5">
        <v>0.0</v>
      </c>
      <c r="Y885" s="5">
        <v>0.0</v>
      </c>
      <c r="Z885" s="5">
        <v>0.0</v>
      </c>
      <c r="AA885" s="5">
        <v>0.0</v>
      </c>
      <c r="AB885" s="5">
        <v>0.0</v>
      </c>
      <c r="AC885" s="5">
        <v>0.0</v>
      </c>
      <c r="AD885" s="5">
        <v>0.0</v>
      </c>
      <c r="AE885" s="5">
        <v>0.0</v>
      </c>
      <c r="AF885" s="6">
        <f>IFERROR(__xludf.DUMMYFUNCTION("IFERROR(
  VLOOKUP(
    A885,
    IMPORTRANGE(
      ""1ZygntHC1J6IxzKbTidmOyf5nUyW4GCLurHCjexrLm_o        "",
      ""HTMLキャッシュ!A:F""
    ),
    3,
    FALSE
  ),
  0
)
"),46043.620104166665)</f>
        <v>46043.6201</v>
      </c>
      <c r="AG885" s="5"/>
      <c r="AH885" s="5"/>
      <c r="AI885" s="5"/>
      <c r="AJ885" s="5"/>
      <c r="AK885" s="5"/>
      <c r="AL885" s="5"/>
      <c r="AM885" s="5"/>
      <c r="AN885" s="5"/>
      <c r="AO885" s="5"/>
      <c r="AP885" s="5"/>
      <c r="AQ885" s="5"/>
      <c r="AR885" s="3"/>
      <c r="AS885" s="5"/>
      <c r="AT885" s="5"/>
      <c r="AU885" s="5"/>
      <c r="AV885" s="5"/>
      <c r="AW885" s="5"/>
      <c r="AX885" s="5"/>
      <c r="AY885" s="5"/>
      <c r="AZ885" s="7"/>
      <c r="BA885" s="7"/>
    </row>
    <row r="886" ht="16.5" customHeight="1">
      <c r="A886" s="4" t="s">
        <v>1804</v>
      </c>
      <c r="B886" s="5">
        <v>0.0</v>
      </c>
      <c r="C886" s="5">
        <v>0.0</v>
      </c>
      <c r="D886" s="1" t="s">
        <v>1805</v>
      </c>
      <c r="E886" s="5">
        <v>0.0</v>
      </c>
      <c r="F886" s="5">
        <v>0.0</v>
      </c>
      <c r="G886" s="5">
        <v>0.0</v>
      </c>
      <c r="H886" s="5">
        <v>0.0</v>
      </c>
      <c r="I886" s="5">
        <v>0.0</v>
      </c>
      <c r="J886" s="5">
        <v>0.0</v>
      </c>
      <c r="K886" s="5">
        <v>0.0</v>
      </c>
      <c r="L886" s="5">
        <v>0.0</v>
      </c>
      <c r="M886" s="5">
        <v>0.0</v>
      </c>
      <c r="N886" s="5">
        <v>0.0</v>
      </c>
      <c r="O886" s="5">
        <v>0.0</v>
      </c>
      <c r="P886" s="5">
        <v>0.0</v>
      </c>
      <c r="Q886" s="5">
        <v>0.0</v>
      </c>
      <c r="R886" s="5">
        <v>0.0</v>
      </c>
      <c r="S886" s="5">
        <v>0.0</v>
      </c>
      <c r="T886" s="5">
        <v>0.0</v>
      </c>
      <c r="U886" s="5">
        <v>0.0</v>
      </c>
      <c r="V886" s="5">
        <v>0.0</v>
      </c>
      <c r="W886" s="5">
        <v>0.0</v>
      </c>
      <c r="X886" s="5">
        <v>0.0</v>
      </c>
      <c r="Y886" s="5">
        <v>0.0</v>
      </c>
      <c r="Z886" s="5">
        <v>0.0</v>
      </c>
      <c r="AA886" s="5">
        <v>0.0</v>
      </c>
      <c r="AB886" s="5">
        <v>0.0</v>
      </c>
      <c r="AC886" s="5">
        <v>0.0</v>
      </c>
      <c r="AD886" s="5">
        <v>0.0</v>
      </c>
      <c r="AE886" s="5">
        <v>0.0</v>
      </c>
      <c r="AF886" s="6">
        <f>IFERROR(__xludf.DUMMYFUNCTION("IFERROR(
  VLOOKUP(
    A886,
    IMPORTRANGE(
      ""1ZygntHC1J6IxzKbTidmOyf5nUyW4GCLurHCjexrLm_o        "",
      ""HTMLキャッシュ!A:F""
    ),
    3,
    FALSE
  ),
  0
)
"),46043.62018518519)</f>
        <v>46043.62019</v>
      </c>
      <c r="AG886" s="5"/>
      <c r="AH886" s="5"/>
      <c r="AI886" s="5"/>
      <c r="AJ886" s="5"/>
      <c r="AK886" s="5"/>
      <c r="AL886" s="5"/>
      <c r="AM886" s="5"/>
      <c r="AN886" s="5"/>
      <c r="AO886" s="5"/>
      <c r="AP886" s="5"/>
      <c r="AQ886" s="5"/>
      <c r="AR886" s="3"/>
      <c r="AS886" s="5"/>
      <c r="AT886" s="5"/>
      <c r="AU886" s="5"/>
      <c r="AV886" s="5"/>
      <c r="AW886" s="5"/>
      <c r="AX886" s="5"/>
      <c r="AY886" s="5"/>
      <c r="AZ886" s="7"/>
      <c r="BA886" s="7"/>
    </row>
    <row r="887" ht="16.5" customHeight="1">
      <c r="A887" s="4" t="s">
        <v>1806</v>
      </c>
      <c r="B887" s="5">
        <v>0.0</v>
      </c>
      <c r="C887" s="5">
        <v>0.0</v>
      </c>
      <c r="D887" s="1" t="s">
        <v>1807</v>
      </c>
      <c r="E887" s="5">
        <v>0.0</v>
      </c>
      <c r="F887" s="5">
        <v>0.0</v>
      </c>
      <c r="G887" s="5">
        <v>0.0</v>
      </c>
      <c r="H887" s="5">
        <v>0.0</v>
      </c>
      <c r="I887" s="5">
        <v>0.0</v>
      </c>
      <c r="J887" s="5">
        <v>0.0</v>
      </c>
      <c r="K887" s="5">
        <v>0.0</v>
      </c>
      <c r="L887" s="5">
        <v>0.0</v>
      </c>
      <c r="M887" s="5">
        <v>0.0</v>
      </c>
      <c r="N887" s="5">
        <v>0.0</v>
      </c>
      <c r="O887" s="5">
        <v>0.0</v>
      </c>
      <c r="P887" s="5">
        <v>0.0</v>
      </c>
      <c r="Q887" s="5">
        <v>0.0</v>
      </c>
      <c r="R887" s="5">
        <v>0.0</v>
      </c>
      <c r="S887" s="5">
        <v>0.0</v>
      </c>
      <c r="T887" s="5">
        <v>0.0</v>
      </c>
      <c r="U887" s="5">
        <v>0.0</v>
      </c>
      <c r="V887" s="5">
        <v>0.0</v>
      </c>
      <c r="W887" s="5">
        <v>0.0</v>
      </c>
      <c r="X887" s="5">
        <v>0.0</v>
      </c>
      <c r="Y887" s="5">
        <v>0.0</v>
      </c>
      <c r="Z887" s="5">
        <v>0.0</v>
      </c>
      <c r="AA887" s="5">
        <v>0.0</v>
      </c>
      <c r="AB887" s="5">
        <v>0.0</v>
      </c>
      <c r="AC887" s="5">
        <v>0.0</v>
      </c>
      <c r="AD887" s="5">
        <v>0.0</v>
      </c>
      <c r="AE887" s="5">
        <v>0.0</v>
      </c>
      <c r="AF887" s="6">
        <f>IFERROR(__xludf.DUMMYFUNCTION("IFERROR(
  VLOOKUP(
    A887,
    IMPORTRANGE(
      ""1ZygntHC1J6IxzKbTidmOyf5nUyW4GCLurHCjexrLm_o        "",
      ""HTMLキャッシュ!A:F""
    ),
    3,
    FALSE
  ),
  0
)
"),46080.82130787037)</f>
        <v>46080.82131</v>
      </c>
      <c r="AG887" s="5"/>
      <c r="AH887" s="5"/>
      <c r="AI887" s="5"/>
      <c r="AJ887" s="5"/>
      <c r="AK887" s="5"/>
      <c r="AL887" s="5"/>
      <c r="AM887" s="5"/>
      <c r="AN887" s="5"/>
      <c r="AO887" s="5"/>
      <c r="AP887" s="5"/>
      <c r="AQ887" s="5"/>
      <c r="AR887" s="3"/>
      <c r="AS887" s="5"/>
      <c r="AT887" s="5"/>
      <c r="AU887" s="5"/>
      <c r="AV887" s="5"/>
      <c r="AW887" s="5"/>
      <c r="AX887" s="5"/>
      <c r="AY887" s="5"/>
      <c r="AZ887" s="7"/>
      <c r="BA887" s="7"/>
    </row>
    <row r="888" ht="16.5" customHeight="1">
      <c r="A888" s="4" t="s">
        <v>1808</v>
      </c>
      <c r="B888" s="5">
        <v>0.0</v>
      </c>
      <c r="C888" s="5">
        <v>0.0</v>
      </c>
      <c r="D888" s="1" t="s">
        <v>1809</v>
      </c>
      <c r="E888" s="5">
        <v>0.0</v>
      </c>
      <c r="F888" s="5">
        <v>0.0</v>
      </c>
      <c r="G888" s="5">
        <v>0.0</v>
      </c>
      <c r="H888" s="5">
        <v>0.0</v>
      </c>
      <c r="I888" s="5">
        <v>0.0</v>
      </c>
      <c r="J888" s="5">
        <v>0.0</v>
      </c>
      <c r="K888" s="5">
        <v>0.0</v>
      </c>
      <c r="L888" s="5">
        <v>0.0</v>
      </c>
      <c r="M888" s="5">
        <v>0.0</v>
      </c>
      <c r="N888" s="5">
        <v>0.0</v>
      </c>
      <c r="O888" s="5">
        <v>0.0</v>
      </c>
      <c r="P888" s="5">
        <v>0.0</v>
      </c>
      <c r="Q888" s="5">
        <v>0.0</v>
      </c>
      <c r="R888" s="5">
        <v>0.0</v>
      </c>
      <c r="S888" s="5">
        <v>0.0</v>
      </c>
      <c r="T888" s="5">
        <v>0.0</v>
      </c>
      <c r="U888" s="5">
        <v>0.0</v>
      </c>
      <c r="V888" s="5">
        <v>0.0</v>
      </c>
      <c r="W888" s="5">
        <v>0.0</v>
      </c>
      <c r="X888" s="5">
        <v>0.0</v>
      </c>
      <c r="Y888" s="5">
        <v>0.0</v>
      </c>
      <c r="Z888" s="5">
        <v>0.0</v>
      </c>
      <c r="AA888" s="5">
        <v>0.0</v>
      </c>
      <c r="AB888" s="5">
        <v>0.0</v>
      </c>
      <c r="AC888" s="5">
        <v>0.0</v>
      </c>
      <c r="AD888" s="5">
        <v>0.0</v>
      </c>
      <c r="AE888" s="5">
        <v>0.0</v>
      </c>
      <c r="AF888" s="6">
        <f>IFERROR(__xludf.DUMMYFUNCTION("IFERROR(
  VLOOKUP(
    A888,
    IMPORTRANGE(
      ""1ZygntHC1J6IxzKbTidmOyf5nUyW4GCLurHCjexrLm_o        "",
      ""HTMLキャッシュ!A:F""
    ),
    3,
    FALSE
  ),
  0
)
"),46043.62391203704)</f>
        <v>46043.62391</v>
      </c>
      <c r="AG888" s="5"/>
      <c r="AH888" s="5"/>
      <c r="AI888" s="5"/>
      <c r="AJ888" s="5"/>
      <c r="AK888" s="5"/>
      <c r="AL888" s="5"/>
      <c r="AM888" s="5"/>
      <c r="AN888" s="5"/>
      <c r="AO888" s="5"/>
      <c r="AP888" s="5"/>
      <c r="AQ888" s="5"/>
      <c r="AR888" s="3"/>
      <c r="AS888" s="5"/>
      <c r="AT888" s="5"/>
      <c r="AU888" s="5"/>
      <c r="AV888" s="5"/>
      <c r="AW888" s="5"/>
      <c r="AX888" s="5"/>
      <c r="AY888" s="5"/>
      <c r="AZ888" s="7"/>
      <c r="BA888" s="7"/>
    </row>
    <row r="889" ht="16.5" customHeight="1">
      <c r="A889" s="4" t="s">
        <v>1810</v>
      </c>
      <c r="B889" s="5">
        <v>2.0</v>
      </c>
      <c r="C889" s="5">
        <v>0.0</v>
      </c>
      <c r="D889" s="1" t="s">
        <v>1811</v>
      </c>
      <c r="E889" s="5">
        <v>0.0</v>
      </c>
      <c r="F889" s="5">
        <v>0.0</v>
      </c>
      <c r="G889" s="5">
        <v>0.0</v>
      </c>
      <c r="H889" s="5">
        <v>0.0</v>
      </c>
      <c r="I889" s="5">
        <v>0.0</v>
      </c>
      <c r="J889" s="5">
        <v>0.0</v>
      </c>
      <c r="K889" s="5">
        <v>0.0</v>
      </c>
      <c r="L889" s="5">
        <v>0.0</v>
      </c>
      <c r="M889" s="5">
        <v>0.0</v>
      </c>
      <c r="N889" s="5">
        <v>0.0</v>
      </c>
      <c r="O889" s="5">
        <v>0.0</v>
      </c>
      <c r="P889" s="5">
        <v>0.0</v>
      </c>
      <c r="Q889" s="5">
        <v>0.0</v>
      </c>
      <c r="R889" s="5">
        <v>0.0</v>
      </c>
      <c r="S889" s="5">
        <v>0.0</v>
      </c>
      <c r="T889" s="5">
        <v>0.0</v>
      </c>
      <c r="U889" s="5">
        <v>0.0</v>
      </c>
      <c r="V889" s="5">
        <v>0.0</v>
      </c>
      <c r="W889" s="5">
        <v>0.0</v>
      </c>
      <c r="X889" s="5">
        <v>0.0</v>
      </c>
      <c r="Y889" s="5">
        <v>0.0</v>
      </c>
      <c r="Z889" s="5">
        <v>0.0</v>
      </c>
      <c r="AA889" s="5">
        <v>0.0</v>
      </c>
      <c r="AB889" s="5">
        <v>0.0</v>
      </c>
      <c r="AC889" s="5">
        <v>0.0</v>
      </c>
      <c r="AD889" s="5">
        <v>0.0</v>
      </c>
      <c r="AE889" s="5">
        <v>0.0</v>
      </c>
      <c r="AF889" s="6">
        <f>IFERROR(__xludf.DUMMYFUNCTION("IFERROR(
  VLOOKUP(
    A889,
    IMPORTRANGE(
      ""1ZygntHC1J6IxzKbTidmOyf5nUyW4GCLurHCjexrLm_o        "",
      ""HTMLキャッシュ!A:F""
    ),
    3,
    FALSE
  ),
  0
)
"),46073.84930555556)</f>
        <v>46073.84931</v>
      </c>
      <c r="AG889" s="5"/>
      <c r="AH889" s="5"/>
      <c r="AI889" s="5"/>
      <c r="AJ889" s="5"/>
      <c r="AK889" s="5"/>
      <c r="AL889" s="5"/>
      <c r="AM889" s="5"/>
      <c r="AN889" s="5"/>
      <c r="AO889" s="5"/>
      <c r="AP889" s="5"/>
      <c r="AQ889" s="5"/>
      <c r="AR889" s="3"/>
      <c r="AS889" s="5"/>
      <c r="AT889" s="5"/>
      <c r="AU889" s="5"/>
      <c r="AV889" s="5"/>
      <c r="AW889" s="5"/>
      <c r="AX889" s="5"/>
      <c r="AY889" s="5"/>
      <c r="AZ889" s="7"/>
      <c r="BA889" s="7"/>
    </row>
    <row r="890" ht="16.5" customHeight="1">
      <c r="A890" s="4" t="s">
        <v>1812</v>
      </c>
      <c r="B890" s="5">
        <v>0.0</v>
      </c>
      <c r="C890" s="5">
        <v>0.0</v>
      </c>
      <c r="D890" s="1" t="s">
        <v>1813</v>
      </c>
      <c r="E890" s="5">
        <v>0.0</v>
      </c>
      <c r="F890" s="5">
        <v>0.0</v>
      </c>
      <c r="G890" s="5">
        <v>0.0</v>
      </c>
      <c r="H890" s="5">
        <v>0.0</v>
      </c>
      <c r="I890" s="5">
        <v>0.0</v>
      </c>
      <c r="J890" s="5">
        <v>0.0</v>
      </c>
      <c r="K890" s="5">
        <v>0.0</v>
      </c>
      <c r="L890" s="5">
        <v>0.0</v>
      </c>
      <c r="M890" s="5">
        <v>0.0</v>
      </c>
      <c r="N890" s="5">
        <v>0.0</v>
      </c>
      <c r="O890" s="5">
        <v>0.0</v>
      </c>
      <c r="P890" s="5">
        <v>0.0</v>
      </c>
      <c r="Q890" s="5">
        <v>0.0</v>
      </c>
      <c r="R890" s="5">
        <v>0.0</v>
      </c>
      <c r="S890" s="5">
        <v>0.0</v>
      </c>
      <c r="T890" s="5">
        <v>0.0</v>
      </c>
      <c r="U890" s="5">
        <v>0.0</v>
      </c>
      <c r="V890" s="5">
        <v>0.0</v>
      </c>
      <c r="W890" s="5">
        <v>0.0</v>
      </c>
      <c r="X890" s="5">
        <v>0.0</v>
      </c>
      <c r="Y890" s="5">
        <v>0.0</v>
      </c>
      <c r="Z890" s="5">
        <v>0.0</v>
      </c>
      <c r="AA890" s="5">
        <v>0.0</v>
      </c>
      <c r="AB890" s="5">
        <v>0.0</v>
      </c>
      <c r="AC890" s="5">
        <v>0.0</v>
      </c>
      <c r="AD890" s="5">
        <v>0.0</v>
      </c>
      <c r="AE890" s="5">
        <v>0.0</v>
      </c>
      <c r="AF890" s="6">
        <f>IFERROR(__xludf.DUMMYFUNCTION("IFERROR(
  VLOOKUP(
    A890,
    IMPORTRANGE(
      ""1ZygntHC1J6IxzKbTidmOyf5nUyW4GCLurHCjexrLm_o        "",
      ""HTMLキャッシュ!A:F""
    ),
    3,
    FALSE
  ),
  0
)
"),43976.67040509259)</f>
        <v>43976.67041</v>
      </c>
      <c r="AG890" s="5"/>
      <c r="AH890" s="5"/>
      <c r="AI890" s="5"/>
      <c r="AJ890" s="5"/>
      <c r="AK890" s="5"/>
      <c r="AL890" s="5"/>
      <c r="AM890" s="5"/>
      <c r="AN890" s="5"/>
      <c r="AO890" s="5"/>
      <c r="AP890" s="5"/>
      <c r="AQ890" s="5"/>
      <c r="AR890" s="3"/>
      <c r="AS890" s="5"/>
      <c r="AT890" s="5"/>
      <c r="AU890" s="5"/>
      <c r="AV890" s="5"/>
      <c r="AW890" s="5"/>
      <c r="AX890" s="5"/>
      <c r="AY890" s="5"/>
      <c r="AZ890" s="7"/>
      <c r="BA890" s="7"/>
    </row>
    <row r="891" ht="16.5" customHeight="1">
      <c r="A891" s="1" t="s">
        <v>1814</v>
      </c>
      <c r="B891" s="5">
        <v>0.0</v>
      </c>
      <c r="C891" s="5">
        <v>0.0</v>
      </c>
      <c r="D891" s="1" t="s">
        <v>1815</v>
      </c>
      <c r="E891" s="5">
        <v>0.0</v>
      </c>
      <c r="F891" s="5">
        <v>0.0</v>
      </c>
      <c r="G891" s="5">
        <v>0.0</v>
      </c>
      <c r="H891" s="5">
        <v>0.0</v>
      </c>
      <c r="I891" s="5">
        <v>0.0</v>
      </c>
      <c r="J891" s="5">
        <v>0.0</v>
      </c>
      <c r="K891" s="5">
        <v>0.0</v>
      </c>
      <c r="L891" s="5">
        <v>0.0</v>
      </c>
      <c r="M891" s="5">
        <v>0.0</v>
      </c>
      <c r="N891" s="5">
        <v>0.0</v>
      </c>
      <c r="O891" s="5">
        <v>0.0</v>
      </c>
      <c r="P891" s="5">
        <v>0.0</v>
      </c>
      <c r="Q891" s="5">
        <v>0.0</v>
      </c>
      <c r="R891" s="5">
        <v>0.0</v>
      </c>
      <c r="S891" s="5">
        <v>0.0</v>
      </c>
      <c r="T891" s="5">
        <v>0.0</v>
      </c>
      <c r="U891" s="5">
        <v>0.0</v>
      </c>
      <c r="V891" s="5">
        <v>0.0</v>
      </c>
      <c r="W891" s="5">
        <v>0.0</v>
      </c>
      <c r="X891" s="5">
        <v>0.0</v>
      </c>
      <c r="Y891" s="5">
        <v>0.0</v>
      </c>
      <c r="Z891" s="5">
        <v>0.0</v>
      </c>
      <c r="AA891" s="5">
        <v>0.0</v>
      </c>
      <c r="AB891" s="5">
        <v>0.0</v>
      </c>
      <c r="AC891" s="5">
        <v>0.0</v>
      </c>
      <c r="AD891" s="5">
        <v>0.0</v>
      </c>
      <c r="AE891" s="5">
        <v>0.0</v>
      </c>
      <c r="AF891" s="6">
        <f>IFERROR(__xludf.DUMMYFUNCTION("IFERROR(
  VLOOKUP(
    A891,
    IMPORTRANGE(
      ""1ZygntHC1J6IxzKbTidmOyf5nUyW4GCLurHCjexrLm_o        "",
      ""HTMLキャッシュ!A:F""
    ),
    3,
    FALSE
  ),
  0
)
"),25569.375)</f>
        <v>25569.375</v>
      </c>
      <c r="AG891" s="5"/>
      <c r="AH891" s="5"/>
      <c r="AI891" s="5"/>
      <c r="AJ891" s="5"/>
      <c r="AK891" s="5"/>
      <c r="AL891" s="5"/>
      <c r="AM891" s="5"/>
      <c r="AN891" s="5"/>
      <c r="AO891" s="5"/>
      <c r="AP891" s="5"/>
      <c r="AQ891" s="5"/>
      <c r="AR891" s="3"/>
      <c r="AS891" s="5"/>
      <c r="AT891" s="5"/>
      <c r="AU891" s="5"/>
      <c r="AV891" s="5"/>
      <c r="AW891" s="5"/>
      <c r="AX891" s="5"/>
      <c r="AY891" s="5"/>
      <c r="AZ891" s="7"/>
      <c r="BA891" s="7"/>
    </row>
    <row r="892" ht="16.5" customHeight="1">
      <c r="A892" s="1" t="s">
        <v>1816</v>
      </c>
      <c r="B892" s="5">
        <v>0.0</v>
      </c>
      <c r="C892" s="5">
        <v>0.0</v>
      </c>
      <c r="D892" s="1" t="s">
        <v>1817</v>
      </c>
      <c r="E892" s="5">
        <v>0.0</v>
      </c>
      <c r="F892" s="5">
        <v>0.0</v>
      </c>
      <c r="G892" s="5">
        <v>0.0</v>
      </c>
      <c r="H892" s="5">
        <v>0.0</v>
      </c>
      <c r="I892" s="5">
        <v>0.0</v>
      </c>
      <c r="J892" s="5">
        <v>0.0</v>
      </c>
      <c r="K892" s="5">
        <v>0.0</v>
      </c>
      <c r="L892" s="5">
        <v>0.0</v>
      </c>
      <c r="M892" s="5">
        <v>0.0</v>
      </c>
      <c r="N892" s="5">
        <v>0.0</v>
      </c>
      <c r="O892" s="5">
        <v>0.0</v>
      </c>
      <c r="P892" s="5">
        <v>0.0</v>
      </c>
      <c r="Q892" s="5">
        <v>0.0</v>
      </c>
      <c r="R892" s="5">
        <v>0.0</v>
      </c>
      <c r="S892" s="5">
        <v>0.0</v>
      </c>
      <c r="T892" s="5">
        <v>0.0</v>
      </c>
      <c r="U892" s="5">
        <v>0.0</v>
      </c>
      <c r="V892" s="5">
        <v>0.0</v>
      </c>
      <c r="W892" s="5">
        <v>0.0</v>
      </c>
      <c r="X892" s="5">
        <v>0.0</v>
      </c>
      <c r="Y892" s="5">
        <v>0.0</v>
      </c>
      <c r="Z892" s="5">
        <v>0.0</v>
      </c>
      <c r="AA892" s="5">
        <v>0.0</v>
      </c>
      <c r="AB892" s="5">
        <v>0.0</v>
      </c>
      <c r="AC892" s="5">
        <v>0.0</v>
      </c>
      <c r="AD892" s="5">
        <v>0.0</v>
      </c>
      <c r="AE892" s="5">
        <v>0.0</v>
      </c>
      <c r="AF892" s="6">
        <f>IFERROR(__xludf.DUMMYFUNCTION("IFERROR(
  VLOOKUP(
    A892,
    IMPORTRANGE(
      ""1ZygntHC1J6IxzKbTidmOyf5nUyW4GCLurHCjexrLm_o        "",
      ""HTMLキャッシュ!A:F""
    ),
    3,
    FALSE
  ),
  0
)
"),25569.375)</f>
        <v>25569.375</v>
      </c>
      <c r="AG892" s="5"/>
      <c r="AH892" s="5"/>
      <c r="AI892" s="5"/>
      <c r="AJ892" s="5"/>
      <c r="AK892" s="5"/>
      <c r="AL892" s="5"/>
      <c r="AM892" s="5"/>
      <c r="AN892" s="5"/>
      <c r="AO892" s="5"/>
      <c r="AP892" s="5"/>
      <c r="AQ892" s="5"/>
      <c r="AR892" s="3"/>
      <c r="AS892" s="5"/>
      <c r="AT892" s="5"/>
      <c r="AU892" s="5"/>
      <c r="AV892" s="5"/>
      <c r="AW892" s="5"/>
      <c r="AX892" s="5"/>
      <c r="AY892" s="5"/>
      <c r="AZ892" s="7"/>
      <c r="BA892" s="7"/>
    </row>
    <row r="893" ht="16.5" customHeight="1">
      <c r="A893" s="4" t="s">
        <v>1818</v>
      </c>
      <c r="B893" s="5">
        <v>0.0</v>
      </c>
      <c r="C893" s="5">
        <v>0.0</v>
      </c>
      <c r="D893" s="1" t="s">
        <v>1819</v>
      </c>
      <c r="E893" s="5">
        <v>0.0</v>
      </c>
      <c r="F893" s="5">
        <v>0.0</v>
      </c>
      <c r="G893" s="5">
        <v>0.0</v>
      </c>
      <c r="H893" s="5">
        <v>0.0</v>
      </c>
      <c r="I893" s="5">
        <v>0.0</v>
      </c>
      <c r="J893" s="5">
        <v>0.0</v>
      </c>
      <c r="K893" s="5">
        <v>0.0</v>
      </c>
      <c r="L893" s="5">
        <v>0.0</v>
      </c>
      <c r="M893" s="5">
        <v>0.0</v>
      </c>
      <c r="N893" s="5">
        <v>0.0</v>
      </c>
      <c r="O893" s="5">
        <v>0.0</v>
      </c>
      <c r="P893" s="5">
        <v>0.0</v>
      </c>
      <c r="Q893" s="5">
        <v>0.0</v>
      </c>
      <c r="R893" s="5">
        <v>0.0</v>
      </c>
      <c r="S893" s="5">
        <v>0.0</v>
      </c>
      <c r="T893" s="5">
        <v>0.0</v>
      </c>
      <c r="U893" s="5">
        <v>0.0</v>
      </c>
      <c r="V893" s="5">
        <v>0.0</v>
      </c>
      <c r="W893" s="5">
        <v>0.0</v>
      </c>
      <c r="X893" s="5">
        <v>0.0</v>
      </c>
      <c r="Y893" s="5">
        <v>0.0</v>
      </c>
      <c r="Z893" s="5">
        <v>0.0</v>
      </c>
      <c r="AA893" s="5">
        <v>0.0</v>
      </c>
      <c r="AB893" s="5">
        <v>0.0</v>
      </c>
      <c r="AC893" s="5">
        <v>0.0</v>
      </c>
      <c r="AD893" s="5">
        <v>0.0</v>
      </c>
      <c r="AE893" s="5">
        <v>0.0</v>
      </c>
      <c r="AF893" s="6">
        <f>IFERROR(__xludf.DUMMYFUNCTION("IFERROR(
  VLOOKUP(
    A893,
    IMPORTRANGE(
      ""1ZygntHC1J6IxzKbTidmOyf5nUyW4GCLurHCjexrLm_o        "",
      ""HTMLキャッシュ!A:F""
    ),
    3,
    FALSE
  ),
  0
)
"),46076.778333333335)</f>
        <v>46076.77833</v>
      </c>
      <c r="AG893" s="5"/>
      <c r="AH893" s="5"/>
      <c r="AI893" s="5"/>
      <c r="AJ893" s="5"/>
      <c r="AK893" s="5"/>
      <c r="AL893" s="5"/>
      <c r="AM893" s="5"/>
      <c r="AN893" s="5"/>
      <c r="AO893" s="5"/>
      <c r="AP893" s="5"/>
      <c r="AQ893" s="5"/>
      <c r="AR893" s="3"/>
      <c r="AS893" s="5"/>
      <c r="AT893" s="5"/>
      <c r="AU893" s="5"/>
      <c r="AV893" s="5"/>
      <c r="AW893" s="5"/>
      <c r="AX893" s="5"/>
      <c r="AY893" s="5"/>
      <c r="AZ893" s="7"/>
      <c r="BA893" s="7"/>
    </row>
    <row r="894" ht="16.5" customHeight="1">
      <c r="A894" s="1" t="s">
        <v>1820</v>
      </c>
      <c r="B894" s="5">
        <v>0.0</v>
      </c>
      <c r="C894" s="5">
        <v>0.0</v>
      </c>
      <c r="D894" s="1" t="s">
        <v>1821</v>
      </c>
      <c r="E894" s="5">
        <v>0.0</v>
      </c>
      <c r="F894" s="5">
        <v>0.0</v>
      </c>
      <c r="G894" s="5">
        <v>0.0</v>
      </c>
      <c r="H894" s="5">
        <v>0.0</v>
      </c>
      <c r="I894" s="5">
        <v>0.0</v>
      </c>
      <c r="J894" s="5">
        <v>0.0</v>
      </c>
      <c r="K894" s="5">
        <v>0.0</v>
      </c>
      <c r="L894" s="5">
        <v>0.0</v>
      </c>
      <c r="M894" s="5">
        <v>0.0</v>
      </c>
      <c r="N894" s="5">
        <v>0.0</v>
      </c>
      <c r="O894" s="5">
        <v>0.0</v>
      </c>
      <c r="P894" s="5">
        <v>0.0</v>
      </c>
      <c r="Q894" s="5">
        <v>0.0</v>
      </c>
      <c r="R894" s="5">
        <v>0.0</v>
      </c>
      <c r="S894" s="5">
        <v>0.0</v>
      </c>
      <c r="T894" s="5">
        <v>0.0</v>
      </c>
      <c r="U894" s="5">
        <v>0.0</v>
      </c>
      <c r="V894" s="5">
        <v>0.0</v>
      </c>
      <c r="W894" s="5">
        <v>0.0</v>
      </c>
      <c r="X894" s="5">
        <v>0.0</v>
      </c>
      <c r="Y894" s="5">
        <v>0.0</v>
      </c>
      <c r="Z894" s="5">
        <v>0.0</v>
      </c>
      <c r="AA894" s="5">
        <v>0.0</v>
      </c>
      <c r="AB894" s="5">
        <v>0.0</v>
      </c>
      <c r="AC894" s="5">
        <v>0.0</v>
      </c>
      <c r="AD894" s="5">
        <v>0.0</v>
      </c>
      <c r="AE894" s="5">
        <v>0.0</v>
      </c>
      <c r="AF894" s="6">
        <f>IFERROR(__xludf.DUMMYFUNCTION("IFERROR(
  VLOOKUP(
    A894,
    IMPORTRANGE(
      ""1ZygntHC1J6IxzKbTidmOyf5nUyW4GCLurHCjexrLm_o        "",
      ""HTMLキャッシュ!A:F""
    ),
    3,
    FALSE
  ),
  0
)
"),44292.46596064815)</f>
        <v>44292.46596</v>
      </c>
      <c r="AG894" s="5"/>
      <c r="AH894" s="5"/>
      <c r="AI894" s="5"/>
      <c r="AJ894" s="5"/>
      <c r="AK894" s="5"/>
      <c r="AL894" s="5"/>
      <c r="AM894" s="5"/>
      <c r="AN894" s="5"/>
      <c r="AO894" s="5"/>
      <c r="AP894" s="5"/>
      <c r="AQ894" s="5"/>
      <c r="AR894" s="3"/>
      <c r="AS894" s="5"/>
      <c r="AT894" s="5"/>
      <c r="AU894" s="5"/>
      <c r="AV894" s="5"/>
      <c r="AW894" s="5"/>
      <c r="AX894" s="5"/>
      <c r="AY894" s="5"/>
      <c r="AZ894" s="7"/>
      <c r="BA894" s="7"/>
    </row>
    <row r="895" ht="16.5" customHeight="1">
      <c r="A895" s="4" t="s">
        <v>1822</v>
      </c>
      <c r="B895" s="5">
        <v>0.0</v>
      </c>
      <c r="C895" s="5">
        <v>0.0</v>
      </c>
      <c r="D895" s="1" t="s">
        <v>1823</v>
      </c>
      <c r="E895" s="5">
        <v>0.0</v>
      </c>
      <c r="F895" s="5">
        <v>0.0</v>
      </c>
      <c r="G895" s="5">
        <v>0.0</v>
      </c>
      <c r="H895" s="5">
        <v>0.0</v>
      </c>
      <c r="I895" s="5">
        <v>0.0</v>
      </c>
      <c r="J895" s="5">
        <v>0.0</v>
      </c>
      <c r="K895" s="5">
        <v>0.0</v>
      </c>
      <c r="L895" s="5">
        <v>0.0</v>
      </c>
      <c r="M895" s="5">
        <v>0.0</v>
      </c>
      <c r="N895" s="5">
        <v>0.0</v>
      </c>
      <c r="O895" s="5">
        <v>0.0</v>
      </c>
      <c r="P895" s="5">
        <v>0.0</v>
      </c>
      <c r="Q895" s="5">
        <v>0.0</v>
      </c>
      <c r="R895" s="5">
        <v>0.0</v>
      </c>
      <c r="S895" s="5">
        <v>0.0</v>
      </c>
      <c r="T895" s="5">
        <v>0.0</v>
      </c>
      <c r="U895" s="5">
        <v>0.0</v>
      </c>
      <c r="V895" s="5">
        <v>0.0</v>
      </c>
      <c r="W895" s="5">
        <v>0.0</v>
      </c>
      <c r="X895" s="5">
        <v>0.0</v>
      </c>
      <c r="Y895" s="5">
        <v>0.0</v>
      </c>
      <c r="Z895" s="5">
        <v>0.0</v>
      </c>
      <c r="AA895" s="5">
        <v>0.0</v>
      </c>
      <c r="AB895" s="5">
        <v>0.0</v>
      </c>
      <c r="AC895" s="5">
        <v>0.0</v>
      </c>
      <c r="AD895" s="5">
        <v>0.0</v>
      </c>
      <c r="AE895" s="5">
        <v>0.0</v>
      </c>
      <c r="AF895" s="6">
        <f>IFERROR(__xludf.DUMMYFUNCTION("IFERROR(
  VLOOKUP(
    A895,
    IMPORTRANGE(
      ""1ZygntHC1J6IxzKbTidmOyf5nUyW4GCLurHCjexrLm_o        "",
      ""HTMLキャッシュ!A:F""
    ),
    3,
    FALSE
  ),
  0
)
"),43998.519421296296)</f>
        <v>43998.51942</v>
      </c>
      <c r="AG895" s="5"/>
      <c r="AH895" s="5"/>
      <c r="AI895" s="5"/>
      <c r="AJ895" s="5"/>
      <c r="AK895" s="5"/>
      <c r="AL895" s="5"/>
      <c r="AM895" s="5"/>
      <c r="AN895" s="5"/>
      <c r="AO895" s="5"/>
      <c r="AP895" s="5"/>
      <c r="AQ895" s="5"/>
      <c r="AR895" s="3"/>
      <c r="AS895" s="5"/>
      <c r="AT895" s="5"/>
      <c r="AU895" s="5"/>
      <c r="AV895" s="5"/>
      <c r="AW895" s="5"/>
      <c r="AX895" s="5"/>
      <c r="AY895" s="5"/>
      <c r="AZ895" s="7"/>
      <c r="BA895" s="7"/>
    </row>
    <row r="896" ht="16.5" customHeight="1">
      <c r="A896" s="4" t="s">
        <v>1824</v>
      </c>
      <c r="B896" s="5">
        <v>0.0</v>
      </c>
      <c r="C896" s="5">
        <v>0.0</v>
      </c>
      <c r="D896" s="1" t="s">
        <v>1825</v>
      </c>
      <c r="E896" s="5">
        <v>0.0</v>
      </c>
      <c r="F896" s="5">
        <v>0.0</v>
      </c>
      <c r="G896" s="5">
        <v>0.0</v>
      </c>
      <c r="H896" s="5">
        <v>0.0</v>
      </c>
      <c r="I896" s="5">
        <v>0.0</v>
      </c>
      <c r="J896" s="5">
        <v>0.0</v>
      </c>
      <c r="K896" s="5">
        <v>0.0</v>
      </c>
      <c r="L896" s="5">
        <v>0.0</v>
      </c>
      <c r="M896" s="5">
        <v>0.0</v>
      </c>
      <c r="N896" s="5">
        <v>0.0</v>
      </c>
      <c r="O896" s="5">
        <v>0.0</v>
      </c>
      <c r="P896" s="5">
        <v>0.0</v>
      </c>
      <c r="Q896" s="5">
        <v>0.0</v>
      </c>
      <c r="R896" s="5">
        <v>0.0</v>
      </c>
      <c r="S896" s="5">
        <v>0.0</v>
      </c>
      <c r="T896" s="5">
        <v>0.0</v>
      </c>
      <c r="U896" s="5">
        <v>0.0</v>
      </c>
      <c r="V896" s="5">
        <v>0.0</v>
      </c>
      <c r="W896" s="5">
        <v>0.0</v>
      </c>
      <c r="X896" s="5">
        <v>0.0</v>
      </c>
      <c r="Y896" s="5">
        <v>0.0</v>
      </c>
      <c r="Z896" s="5">
        <v>0.0</v>
      </c>
      <c r="AA896" s="5">
        <v>0.0</v>
      </c>
      <c r="AB896" s="5">
        <v>0.0</v>
      </c>
      <c r="AC896" s="5">
        <v>0.0</v>
      </c>
      <c r="AD896" s="5">
        <v>0.0</v>
      </c>
      <c r="AE896" s="5">
        <v>0.0</v>
      </c>
      <c r="AF896" s="6">
        <f>IFERROR(__xludf.DUMMYFUNCTION("IFERROR(
  VLOOKUP(
    A896,
    IMPORTRANGE(
      ""1ZygntHC1J6IxzKbTidmOyf5nUyW4GCLurHCjexrLm_o        "",
      ""HTMLキャッシュ!A:F""
    ),
    3,
    FALSE
  ),
  0
)
"),44126.536412037036)</f>
        <v>44126.53641</v>
      </c>
      <c r="AG896" s="5"/>
      <c r="AH896" s="5"/>
      <c r="AI896" s="5"/>
      <c r="AJ896" s="5"/>
      <c r="AK896" s="5"/>
      <c r="AL896" s="5"/>
      <c r="AM896" s="5"/>
      <c r="AN896" s="5"/>
      <c r="AO896" s="5"/>
      <c r="AP896" s="5"/>
      <c r="AQ896" s="5"/>
      <c r="AR896" s="3"/>
      <c r="AS896" s="5"/>
      <c r="AT896" s="5"/>
      <c r="AU896" s="5"/>
      <c r="AV896" s="5"/>
      <c r="AW896" s="5"/>
      <c r="AX896" s="5"/>
      <c r="AY896" s="5"/>
      <c r="AZ896" s="7"/>
      <c r="BA896" s="7"/>
    </row>
    <row r="897" ht="16.5" customHeight="1">
      <c r="A897" s="4" t="s">
        <v>1826</v>
      </c>
      <c r="B897" s="5">
        <v>0.0</v>
      </c>
      <c r="C897" s="5">
        <v>0.0</v>
      </c>
      <c r="D897" s="1" t="s">
        <v>1827</v>
      </c>
      <c r="E897" s="5">
        <v>0.0</v>
      </c>
      <c r="F897" s="5">
        <v>0.0</v>
      </c>
      <c r="G897" s="5">
        <v>0.0</v>
      </c>
      <c r="H897" s="5">
        <v>0.0</v>
      </c>
      <c r="I897" s="5">
        <v>0.0</v>
      </c>
      <c r="J897" s="5">
        <v>0.0</v>
      </c>
      <c r="K897" s="5">
        <v>0.0</v>
      </c>
      <c r="L897" s="5">
        <v>0.0</v>
      </c>
      <c r="M897" s="5">
        <v>0.0</v>
      </c>
      <c r="N897" s="5">
        <v>0.0</v>
      </c>
      <c r="O897" s="5">
        <v>0.0</v>
      </c>
      <c r="P897" s="5">
        <v>0.0</v>
      </c>
      <c r="Q897" s="5">
        <v>0.0</v>
      </c>
      <c r="R897" s="5">
        <v>0.0</v>
      </c>
      <c r="S897" s="5">
        <v>0.0</v>
      </c>
      <c r="T897" s="5">
        <v>0.0</v>
      </c>
      <c r="U897" s="5">
        <v>0.0</v>
      </c>
      <c r="V897" s="5">
        <v>0.0</v>
      </c>
      <c r="W897" s="5">
        <v>0.0</v>
      </c>
      <c r="X897" s="5">
        <v>0.0</v>
      </c>
      <c r="Y897" s="5">
        <v>0.0</v>
      </c>
      <c r="Z897" s="5">
        <v>0.0</v>
      </c>
      <c r="AA897" s="5">
        <v>0.0</v>
      </c>
      <c r="AB897" s="5">
        <v>0.0</v>
      </c>
      <c r="AC897" s="5">
        <v>0.0</v>
      </c>
      <c r="AD897" s="5">
        <v>0.0</v>
      </c>
      <c r="AE897" s="5">
        <v>0.0</v>
      </c>
      <c r="AF897" s="6">
        <f>IFERROR(__xludf.DUMMYFUNCTION("IFERROR(
  VLOOKUP(
    A897,
    IMPORTRANGE(
      ""1ZygntHC1J6IxzKbTidmOyf5nUyW4GCLurHCjexrLm_o        "",
      ""HTMLキャッシュ!A:F""
    ),
    3,
    FALSE
  ),
  0
)
"),44292.46126157408)</f>
        <v>44292.46126</v>
      </c>
      <c r="AG897" s="5"/>
      <c r="AH897" s="5"/>
      <c r="AI897" s="5"/>
      <c r="AJ897" s="5"/>
      <c r="AK897" s="5"/>
      <c r="AL897" s="5"/>
      <c r="AM897" s="5"/>
      <c r="AN897" s="5"/>
      <c r="AO897" s="5"/>
      <c r="AP897" s="5"/>
      <c r="AQ897" s="5"/>
      <c r="AR897" s="3"/>
      <c r="AS897" s="5"/>
      <c r="AT897" s="5"/>
      <c r="AU897" s="5"/>
      <c r="AV897" s="5"/>
      <c r="AW897" s="5"/>
      <c r="AX897" s="5"/>
      <c r="AY897" s="5"/>
      <c r="AZ897" s="7"/>
      <c r="BA897" s="7"/>
    </row>
    <row r="898" ht="16.5" customHeight="1">
      <c r="A898" s="4" t="s">
        <v>1828</v>
      </c>
      <c r="B898" s="5">
        <v>0.0</v>
      </c>
      <c r="C898" s="5">
        <v>0.0</v>
      </c>
      <c r="D898" s="1" t="s">
        <v>1829</v>
      </c>
      <c r="E898" s="5">
        <v>0.0</v>
      </c>
      <c r="F898" s="5">
        <v>0.0</v>
      </c>
      <c r="G898" s="5">
        <v>0.0</v>
      </c>
      <c r="H898" s="5">
        <v>0.0</v>
      </c>
      <c r="I898" s="5">
        <v>0.0</v>
      </c>
      <c r="J898" s="5">
        <v>0.0</v>
      </c>
      <c r="K898" s="5">
        <v>0.0</v>
      </c>
      <c r="L898" s="5">
        <v>0.0</v>
      </c>
      <c r="M898" s="5">
        <v>0.0</v>
      </c>
      <c r="N898" s="5">
        <v>0.0</v>
      </c>
      <c r="O898" s="5">
        <v>0.0</v>
      </c>
      <c r="P898" s="5">
        <v>0.0</v>
      </c>
      <c r="Q898" s="5">
        <v>0.0</v>
      </c>
      <c r="R898" s="5">
        <v>0.0</v>
      </c>
      <c r="S898" s="5">
        <v>0.0</v>
      </c>
      <c r="T898" s="5">
        <v>0.0</v>
      </c>
      <c r="U898" s="5">
        <v>0.0</v>
      </c>
      <c r="V898" s="5">
        <v>0.0</v>
      </c>
      <c r="W898" s="5">
        <v>0.0</v>
      </c>
      <c r="X898" s="5">
        <v>0.0</v>
      </c>
      <c r="Y898" s="5">
        <v>0.0</v>
      </c>
      <c r="Z898" s="5">
        <v>0.0</v>
      </c>
      <c r="AA898" s="5">
        <v>0.0</v>
      </c>
      <c r="AB898" s="5">
        <v>0.0</v>
      </c>
      <c r="AC898" s="5">
        <v>0.0</v>
      </c>
      <c r="AD898" s="5">
        <v>0.0</v>
      </c>
      <c r="AE898" s="5">
        <v>0.0</v>
      </c>
      <c r="AF898" s="6">
        <f>IFERROR(__xludf.DUMMYFUNCTION("IFERROR(
  VLOOKUP(
    A898,
    IMPORTRANGE(
      ""1ZygntHC1J6IxzKbTidmOyf5nUyW4GCLurHCjexrLm_o        "",
      ""HTMLキャッシュ!A:F""
    ),
    3,
    FALSE
  ),
  0
)
"),44400.68016203704)</f>
        <v>44400.68016</v>
      </c>
      <c r="AG898" s="5"/>
      <c r="AH898" s="5"/>
      <c r="AI898" s="5"/>
      <c r="AJ898" s="5"/>
      <c r="AK898" s="5"/>
      <c r="AL898" s="5"/>
      <c r="AM898" s="5"/>
      <c r="AN898" s="5"/>
      <c r="AO898" s="5"/>
      <c r="AP898" s="5"/>
      <c r="AQ898" s="5"/>
      <c r="AR898" s="3"/>
      <c r="AS898" s="5"/>
      <c r="AT898" s="5"/>
      <c r="AU898" s="5"/>
      <c r="AV898" s="5"/>
      <c r="AW898" s="5"/>
      <c r="AX898" s="5"/>
      <c r="AY898" s="5"/>
      <c r="AZ898" s="7"/>
      <c r="BA898" s="7"/>
    </row>
    <row r="899" ht="16.5" customHeight="1">
      <c r="A899" s="4" t="s">
        <v>1830</v>
      </c>
      <c r="B899" s="5">
        <v>0.0</v>
      </c>
      <c r="C899" s="5">
        <v>0.0</v>
      </c>
      <c r="D899" s="1" t="s">
        <v>1831</v>
      </c>
      <c r="E899" s="5">
        <v>0.0</v>
      </c>
      <c r="F899" s="5">
        <v>0.0</v>
      </c>
      <c r="G899" s="5">
        <v>0.0</v>
      </c>
      <c r="H899" s="5">
        <v>0.0</v>
      </c>
      <c r="I899" s="5">
        <v>0.0</v>
      </c>
      <c r="J899" s="5">
        <v>0.0</v>
      </c>
      <c r="K899" s="5">
        <v>0.0</v>
      </c>
      <c r="L899" s="5">
        <v>0.0</v>
      </c>
      <c r="M899" s="5">
        <v>0.0</v>
      </c>
      <c r="N899" s="5">
        <v>0.0</v>
      </c>
      <c r="O899" s="5">
        <v>0.0</v>
      </c>
      <c r="P899" s="5">
        <v>0.0</v>
      </c>
      <c r="Q899" s="5">
        <v>0.0</v>
      </c>
      <c r="R899" s="5">
        <v>0.0</v>
      </c>
      <c r="S899" s="5">
        <v>0.0</v>
      </c>
      <c r="T899" s="5">
        <v>0.0</v>
      </c>
      <c r="U899" s="5">
        <v>0.0</v>
      </c>
      <c r="V899" s="5">
        <v>0.0</v>
      </c>
      <c r="W899" s="5">
        <v>0.0</v>
      </c>
      <c r="X899" s="5">
        <v>0.0</v>
      </c>
      <c r="Y899" s="5">
        <v>0.0</v>
      </c>
      <c r="Z899" s="5">
        <v>0.0</v>
      </c>
      <c r="AA899" s="5">
        <v>0.0</v>
      </c>
      <c r="AB899" s="5">
        <v>0.0</v>
      </c>
      <c r="AC899" s="5">
        <v>0.0</v>
      </c>
      <c r="AD899" s="5">
        <v>0.0</v>
      </c>
      <c r="AE899" s="5">
        <v>0.0</v>
      </c>
      <c r="AF899" s="6">
        <f>IFERROR(__xludf.DUMMYFUNCTION("IFERROR(
  VLOOKUP(
    A899,
    IMPORTRANGE(
      ""1ZygntHC1J6IxzKbTidmOyf5nUyW4GCLurHCjexrLm_o        "",
      ""HTMLキャッシュ!A:F""
    ),
    3,
    FALSE
  ),
  0
)
"),45159.60018518518)</f>
        <v>45159.60019</v>
      </c>
      <c r="AG899" s="5"/>
      <c r="AH899" s="5"/>
      <c r="AI899" s="5"/>
      <c r="AJ899" s="5"/>
      <c r="AK899" s="5"/>
      <c r="AL899" s="5"/>
      <c r="AM899" s="5"/>
      <c r="AN899" s="5"/>
      <c r="AO899" s="5"/>
      <c r="AP899" s="5"/>
      <c r="AQ899" s="5"/>
      <c r="AR899" s="3"/>
      <c r="AS899" s="5"/>
      <c r="AT899" s="5"/>
      <c r="AU899" s="5"/>
      <c r="AV899" s="5"/>
      <c r="AW899" s="5"/>
      <c r="AX899" s="5"/>
      <c r="AY899" s="5"/>
      <c r="AZ899" s="7"/>
      <c r="BA899" s="7"/>
    </row>
    <row r="900" ht="16.5" customHeight="1">
      <c r="A900" s="4" t="s">
        <v>1832</v>
      </c>
      <c r="B900" s="5">
        <v>0.0</v>
      </c>
      <c r="C900" s="5">
        <v>0.0</v>
      </c>
      <c r="D900" s="1" t="s">
        <v>1833</v>
      </c>
      <c r="E900" s="5">
        <v>0.0</v>
      </c>
      <c r="F900" s="5">
        <v>0.0</v>
      </c>
      <c r="G900" s="5">
        <v>0.0</v>
      </c>
      <c r="H900" s="5">
        <v>0.0</v>
      </c>
      <c r="I900" s="5">
        <v>0.0</v>
      </c>
      <c r="J900" s="5">
        <v>0.0</v>
      </c>
      <c r="K900" s="5">
        <v>0.0</v>
      </c>
      <c r="L900" s="5">
        <v>0.0</v>
      </c>
      <c r="M900" s="5">
        <v>0.0</v>
      </c>
      <c r="N900" s="5">
        <v>0.0</v>
      </c>
      <c r="O900" s="5">
        <v>0.0</v>
      </c>
      <c r="P900" s="5">
        <v>0.0</v>
      </c>
      <c r="Q900" s="5">
        <v>0.0</v>
      </c>
      <c r="R900" s="5">
        <v>0.0</v>
      </c>
      <c r="S900" s="5">
        <v>0.0</v>
      </c>
      <c r="T900" s="5">
        <v>0.0</v>
      </c>
      <c r="U900" s="5">
        <v>0.0</v>
      </c>
      <c r="V900" s="5">
        <v>0.0</v>
      </c>
      <c r="W900" s="5">
        <v>0.0</v>
      </c>
      <c r="X900" s="5">
        <v>0.0</v>
      </c>
      <c r="Y900" s="5">
        <v>0.0</v>
      </c>
      <c r="Z900" s="5">
        <v>0.0</v>
      </c>
      <c r="AA900" s="5">
        <v>0.0</v>
      </c>
      <c r="AB900" s="5">
        <v>0.0</v>
      </c>
      <c r="AC900" s="5">
        <v>0.0</v>
      </c>
      <c r="AD900" s="5">
        <v>0.0</v>
      </c>
      <c r="AE900" s="5">
        <v>0.0</v>
      </c>
      <c r="AF900" s="6">
        <f>IFERROR(__xludf.DUMMYFUNCTION("IFERROR(
  VLOOKUP(
    A900,
    IMPORTRANGE(
      ""1ZygntHC1J6IxzKbTidmOyf5nUyW4GCLurHCjexrLm_o        "",
      ""HTMLキャッシュ!A:F""
    ),
    3,
    FALSE
  ),
  0
)
"),46026.64440972222)</f>
        <v>46026.64441</v>
      </c>
      <c r="AG900" s="5"/>
      <c r="AH900" s="5"/>
      <c r="AI900" s="5"/>
      <c r="AJ900" s="5"/>
      <c r="AK900" s="5"/>
      <c r="AL900" s="5"/>
      <c r="AM900" s="5"/>
      <c r="AN900" s="5"/>
      <c r="AO900" s="5"/>
      <c r="AP900" s="5"/>
      <c r="AQ900" s="5"/>
      <c r="AR900" s="3"/>
      <c r="AS900" s="5"/>
      <c r="AT900" s="5"/>
      <c r="AU900" s="5"/>
      <c r="AV900" s="5"/>
      <c r="AW900" s="5"/>
      <c r="AX900" s="5"/>
      <c r="AY900" s="5"/>
      <c r="AZ900" s="7"/>
      <c r="BA900" s="7"/>
    </row>
    <row r="901" ht="16.5" customHeight="1">
      <c r="A901" s="4" t="s">
        <v>1834</v>
      </c>
      <c r="B901" s="5">
        <v>0.0</v>
      </c>
      <c r="C901" s="5">
        <v>0.0</v>
      </c>
      <c r="D901" s="1" t="s">
        <v>1835</v>
      </c>
      <c r="E901" s="5">
        <v>0.0</v>
      </c>
      <c r="F901" s="5">
        <v>0.0</v>
      </c>
      <c r="G901" s="5">
        <v>0.0</v>
      </c>
      <c r="H901" s="5">
        <v>0.0</v>
      </c>
      <c r="I901" s="5">
        <v>0.0</v>
      </c>
      <c r="J901" s="5">
        <v>0.0</v>
      </c>
      <c r="K901" s="5">
        <v>0.0</v>
      </c>
      <c r="L901" s="5">
        <v>0.0</v>
      </c>
      <c r="M901" s="5">
        <v>0.0</v>
      </c>
      <c r="N901" s="5">
        <v>0.0</v>
      </c>
      <c r="O901" s="5">
        <v>0.0</v>
      </c>
      <c r="P901" s="5">
        <v>0.0</v>
      </c>
      <c r="Q901" s="5">
        <v>0.0</v>
      </c>
      <c r="R901" s="5">
        <v>0.0</v>
      </c>
      <c r="S901" s="5">
        <v>0.0</v>
      </c>
      <c r="T901" s="5">
        <v>0.0</v>
      </c>
      <c r="U901" s="5">
        <v>0.0</v>
      </c>
      <c r="V901" s="5">
        <v>0.0</v>
      </c>
      <c r="W901" s="5">
        <v>0.0</v>
      </c>
      <c r="X901" s="5">
        <v>0.0</v>
      </c>
      <c r="Y901" s="5">
        <v>0.0</v>
      </c>
      <c r="Z901" s="5">
        <v>0.0</v>
      </c>
      <c r="AA901" s="5">
        <v>0.0</v>
      </c>
      <c r="AB901" s="5">
        <v>0.0</v>
      </c>
      <c r="AC901" s="5">
        <v>0.0</v>
      </c>
      <c r="AD901" s="5">
        <v>0.0</v>
      </c>
      <c r="AE901" s="5">
        <v>0.0</v>
      </c>
      <c r="AF901" s="6">
        <f>IFERROR(__xludf.DUMMYFUNCTION("IFERROR(
  VLOOKUP(
    A901,
    IMPORTRANGE(
      ""1ZygntHC1J6IxzKbTidmOyf5nUyW4GCLurHCjexrLm_o        "",
      ""HTMLキャッシュ!A:F""
    ),
    3,
    FALSE
  ),
  0
)
"),46043.74050925926)</f>
        <v>46043.74051</v>
      </c>
      <c r="AG901" s="5"/>
      <c r="AH901" s="5"/>
      <c r="AI901" s="5"/>
      <c r="AJ901" s="5"/>
      <c r="AK901" s="5"/>
      <c r="AL901" s="5"/>
      <c r="AM901" s="5"/>
      <c r="AN901" s="5"/>
      <c r="AO901" s="5"/>
      <c r="AP901" s="5"/>
      <c r="AQ901" s="5"/>
      <c r="AR901" s="3"/>
      <c r="AS901" s="5"/>
      <c r="AT901" s="5"/>
      <c r="AU901" s="5"/>
      <c r="AV901" s="5"/>
      <c r="AW901" s="5"/>
      <c r="AX901" s="5"/>
      <c r="AY901" s="5"/>
      <c r="AZ901" s="7"/>
      <c r="BA901" s="7"/>
    </row>
    <row r="902" ht="16.5" customHeight="1">
      <c r="A902" s="4" t="s">
        <v>1836</v>
      </c>
      <c r="B902" s="5">
        <v>4.0</v>
      </c>
      <c r="C902" s="5">
        <v>0.0</v>
      </c>
      <c r="D902" s="1" t="s">
        <v>1837</v>
      </c>
      <c r="E902" s="5">
        <v>0.0</v>
      </c>
      <c r="F902" s="5">
        <v>0.0</v>
      </c>
      <c r="G902" s="5">
        <v>0.0</v>
      </c>
      <c r="H902" s="5">
        <v>0.0</v>
      </c>
      <c r="I902" s="5">
        <v>0.0</v>
      </c>
      <c r="J902" s="5">
        <v>0.0</v>
      </c>
      <c r="K902" s="5">
        <v>0.0</v>
      </c>
      <c r="L902" s="5">
        <v>0.0</v>
      </c>
      <c r="M902" s="5">
        <v>0.0</v>
      </c>
      <c r="N902" s="5">
        <v>0.0</v>
      </c>
      <c r="O902" s="5">
        <v>0.0</v>
      </c>
      <c r="P902" s="5">
        <v>0.0</v>
      </c>
      <c r="Q902" s="5">
        <v>0.0</v>
      </c>
      <c r="R902" s="5">
        <v>0.0</v>
      </c>
      <c r="S902" s="5">
        <v>0.0</v>
      </c>
      <c r="T902" s="5">
        <v>0.0</v>
      </c>
      <c r="U902" s="5">
        <v>0.0</v>
      </c>
      <c r="V902" s="5">
        <v>0.0</v>
      </c>
      <c r="W902" s="5">
        <v>0.0</v>
      </c>
      <c r="X902" s="5">
        <v>0.0</v>
      </c>
      <c r="Y902" s="5">
        <v>0.0</v>
      </c>
      <c r="Z902" s="5">
        <v>0.0</v>
      </c>
      <c r="AA902" s="5">
        <v>0.0</v>
      </c>
      <c r="AB902" s="5">
        <v>0.0</v>
      </c>
      <c r="AC902" s="5">
        <v>0.0</v>
      </c>
      <c r="AD902" s="5">
        <v>0.0</v>
      </c>
      <c r="AE902" s="5">
        <v>0.0</v>
      </c>
      <c r="AF902" s="6">
        <f>IFERROR(__xludf.DUMMYFUNCTION("IFERROR(
  VLOOKUP(
    A902,
    IMPORTRANGE(
      ""1ZygntHC1J6IxzKbTidmOyf5nUyW4GCLurHCjexrLm_o        "",
      ""HTMLキャッシュ!A:F""
    ),
    3,
    FALSE
  ),
  0
)
"),46013.559270833335)</f>
        <v>46013.55927</v>
      </c>
      <c r="AG902" s="5"/>
      <c r="AH902" s="5"/>
      <c r="AI902" s="5"/>
      <c r="AJ902" s="5"/>
      <c r="AK902" s="5"/>
      <c r="AL902" s="5"/>
      <c r="AM902" s="5"/>
      <c r="AN902" s="5"/>
      <c r="AO902" s="5"/>
      <c r="AP902" s="5"/>
      <c r="AQ902" s="5"/>
      <c r="AR902" s="3"/>
      <c r="AS902" s="5"/>
      <c r="AT902" s="5"/>
      <c r="AU902" s="5"/>
      <c r="AV902" s="5"/>
      <c r="AW902" s="5"/>
      <c r="AX902" s="5"/>
      <c r="AY902" s="5"/>
      <c r="AZ902" s="7"/>
      <c r="BA902" s="7"/>
    </row>
    <row r="903" ht="16.5" customHeight="1">
      <c r="A903" s="4" t="s">
        <v>1838</v>
      </c>
      <c r="B903" s="5">
        <v>5.0</v>
      </c>
      <c r="C903" s="5">
        <v>0.0</v>
      </c>
      <c r="D903" s="1" t="s">
        <v>1839</v>
      </c>
      <c r="E903" s="5">
        <v>0.0</v>
      </c>
      <c r="F903" s="5">
        <v>0.0</v>
      </c>
      <c r="G903" s="5">
        <v>0.0</v>
      </c>
      <c r="H903" s="5">
        <v>0.0</v>
      </c>
      <c r="I903" s="5">
        <v>0.0</v>
      </c>
      <c r="J903" s="5">
        <v>0.0</v>
      </c>
      <c r="K903" s="5">
        <v>0.0</v>
      </c>
      <c r="L903" s="5">
        <v>0.0</v>
      </c>
      <c r="M903" s="5">
        <v>0.0</v>
      </c>
      <c r="N903" s="5">
        <v>0.0</v>
      </c>
      <c r="O903" s="5">
        <v>0.0</v>
      </c>
      <c r="P903" s="5">
        <v>0.0</v>
      </c>
      <c r="Q903" s="5">
        <v>0.0</v>
      </c>
      <c r="R903" s="5">
        <v>0.0</v>
      </c>
      <c r="S903" s="5">
        <v>0.0</v>
      </c>
      <c r="T903" s="5">
        <v>0.0</v>
      </c>
      <c r="U903" s="5">
        <v>0.0</v>
      </c>
      <c r="V903" s="5">
        <v>0.0</v>
      </c>
      <c r="W903" s="5">
        <v>0.0</v>
      </c>
      <c r="X903" s="5">
        <v>0.0</v>
      </c>
      <c r="Y903" s="5">
        <v>0.0</v>
      </c>
      <c r="Z903" s="5">
        <v>0.0</v>
      </c>
      <c r="AA903" s="5">
        <v>0.0</v>
      </c>
      <c r="AB903" s="5">
        <v>0.0</v>
      </c>
      <c r="AC903" s="5">
        <v>0.0</v>
      </c>
      <c r="AD903" s="5">
        <v>0.0</v>
      </c>
      <c r="AE903" s="5">
        <v>0.0</v>
      </c>
      <c r="AF903" s="6">
        <f>IFERROR(__xludf.DUMMYFUNCTION("IFERROR(
  VLOOKUP(
    A903,
    IMPORTRANGE(
      ""1ZygntHC1J6IxzKbTidmOyf5nUyW4GCLurHCjexrLm_o        "",
      ""HTMLキャッシュ!A:F""
    ),
    3,
    FALSE
  ),
  0
)
"),46050.70622685185)</f>
        <v>46050.70623</v>
      </c>
      <c r="AG903" s="5"/>
      <c r="AH903" s="5"/>
      <c r="AI903" s="5"/>
      <c r="AJ903" s="5"/>
      <c r="AK903" s="5"/>
      <c r="AL903" s="5"/>
      <c r="AM903" s="5"/>
      <c r="AN903" s="5"/>
      <c r="AO903" s="5"/>
      <c r="AP903" s="5"/>
      <c r="AQ903" s="5"/>
      <c r="AR903" s="3"/>
      <c r="AS903" s="5"/>
      <c r="AT903" s="5"/>
      <c r="AU903" s="5"/>
      <c r="AV903" s="5"/>
      <c r="AW903" s="5"/>
      <c r="AX903" s="5"/>
      <c r="AY903" s="5"/>
      <c r="AZ903" s="7"/>
      <c r="BA903" s="7"/>
    </row>
    <row r="904" ht="16.5" customHeight="1">
      <c r="A904" s="4" t="s">
        <v>1840</v>
      </c>
      <c r="B904" s="5">
        <v>15.0</v>
      </c>
      <c r="C904" s="5">
        <v>0.0</v>
      </c>
      <c r="D904" s="1" t="s">
        <v>1841</v>
      </c>
      <c r="E904" s="5">
        <v>0.0</v>
      </c>
      <c r="F904" s="5">
        <v>0.0</v>
      </c>
      <c r="G904" s="5">
        <v>0.0</v>
      </c>
      <c r="H904" s="5">
        <v>0.0</v>
      </c>
      <c r="I904" s="5">
        <v>0.0</v>
      </c>
      <c r="J904" s="5">
        <v>0.0</v>
      </c>
      <c r="K904" s="5">
        <v>0.0</v>
      </c>
      <c r="L904" s="5">
        <v>0.0</v>
      </c>
      <c r="M904" s="5">
        <v>0.0</v>
      </c>
      <c r="N904" s="5">
        <v>0.0</v>
      </c>
      <c r="O904" s="5">
        <v>0.0</v>
      </c>
      <c r="P904" s="5">
        <v>0.0</v>
      </c>
      <c r="Q904" s="5">
        <v>0.0</v>
      </c>
      <c r="R904" s="5">
        <v>0.0</v>
      </c>
      <c r="S904" s="5">
        <v>0.0</v>
      </c>
      <c r="T904" s="5">
        <v>0.0</v>
      </c>
      <c r="U904" s="5">
        <v>0.0</v>
      </c>
      <c r="V904" s="5">
        <v>0.0</v>
      </c>
      <c r="W904" s="5">
        <v>0.0</v>
      </c>
      <c r="X904" s="5">
        <v>0.0</v>
      </c>
      <c r="Y904" s="5">
        <v>0.0</v>
      </c>
      <c r="Z904" s="5">
        <v>0.0</v>
      </c>
      <c r="AA904" s="5">
        <v>0.0</v>
      </c>
      <c r="AB904" s="5">
        <v>0.0</v>
      </c>
      <c r="AC904" s="5">
        <v>0.0</v>
      </c>
      <c r="AD904" s="5">
        <v>0.0</v>
      </c>
      <c r="AE904" s="5">
        <v>0.0</v>
      </c>
      <c r="AF904" s="6">
        <f>IFERROR(__xludf.DUMMYFUNCTION("IFERROR(
  VLOOKUP(
    A904,
    IMPORTRANGE(
      ""1ZygntHC1J6IxzKbTidmOyf5nUyW4GCLurHCjexrLm_o        "",
      ""HTMLキャッシュ!A:F""
    ),
    3,
    FALSE
  ),
  0
)
"),46071.95930555555)</f>
        <v>46071.95931</v>
      </c>
      <c r="AG904" s="5"/>
      <c r="AH904" s="5"/>
      <c r="AI904" s="5"/>
      <c r="AJ904" s="5"/>
      <c r="AK904" s="5"/>
      <c r="AL904" s="5"/>
      <c r="AM904" s="5"/>
      <c r="AN904" s="5"/>
      <c r="AO904" s="5"/>
      <c r="AP904" s="5"/>
      <c r="AQ904" s="5"/>
      <c r="AR904" s="3"/>
      <c r="AS904" s="5"/>
      <c r="AT904" s="5"/>
      <c r="AU904" s="5"/>
      <c r="AV904" s="5"/>
      <c r="AW904" s="5"/>
      <c r="AX904" s="5"/>
      <c r="AY904" s="5"/>
      <c r="AZ904" s="7"/>
      <c r="BA904" s="7"/>
    </row>
    <row r="905" ht="16.5" customHeight="1">
      <c r="A905" s="4" t="s">
        <v>1842</v>
      </c>
      <c r="B905" s="5">
        <v>0.0</v>
      </c>
      <c r="C905" s="5">
        <v>0.0</v>
      </c>
      <c r="D905" s="1" t="s">
        <v>1843</v>
      </c>
      <c r="E905" s="5">
        <v>0.0</v>
      </c>
      <c r="F905" s="5">
        <v>0.0</v>
      </c>
      <c r="G905" s="5">
        <v>0.0</v>
      </c>
      <c r="H905" s="5">
        <v>0.0</v>
      </c>
      <c r="I905" s="5">
        <v>0.0</v>
      </c>
      <c r="J905" s="5">
        <v>0.0</v>
      </c>
      <c r="K905" s="5">
        <v>0.0</v>
      </c>
      <c r="L905" s="5">
        <v>0.0</v>
      </c>
      <c r="M905" s="5">
        <v>0.0</v>
      </c>
      <c r="N905" s="5">
        <v>0.0</v>
      </c>
      <c r="O905" s="5">
        <v>0.0</v>
      </c>
      <c r="P905" s="5">
        <v>0.0</v>
      </c>
      <c r="Q905" s="5">
        <v>0.0</v>
      </c>
      <c r="R905" s="5">
        <v>0.0</v>
      </c>
      <c r="S905" s="5">
        <v>0.0</v>
      </c>
      <c r="T905" s="5">
        <v>0.0</v>
      </c>
      <c r="U905" s="5">
        <v>0.0</v>
      </c>
      <c r="V905" s="5">
        <v>0.0</v>
      </c>
      <c r="W905" s="5">
        <v>0.0</v>
      </c>
      <c r="X905" s="5">
        <v>0.0</v>
      </c>
      <c r="Y905" s="5">
        <v>0.0</v>
      </c>
      <c r="Z905" s="5">
        <v>0.0</v>
      </c>
      <c r="AA905" s="5">
        <v>0.0</v>
      </c>
      <c r="AB905" s="5">
        <v>0.0</v>
      </c>
      <c r="AC905" s="5">
        <v>0.0</v>
      </c>
      <c r="AD905" s="5">
        <v>0.0</v>
      </c>
      <c r="AE905" s="5">
        <v>0.0</v>
      </c>
      <c r="AF905" s="6">
        <f>IFERROR(__xludf.DUMMYFUNCTION("IFERROR(
  VLOOKUP(
    A905,
    IMPORTRANGE(
      ""1ZygntHC1J6IxzKbTidmOyf5nUyW4GCLurHCjexrLm_o        "",
      ""HTMLキャッシュ!A:F""
    ),
    3,
    FALSE
  ),
  0
)
"),46077.83105324074)</f>
        <v>46077.83105</v>
      </c>
      <c r="AG905" s="5"/>
      <c r="AH905" s="5"/>
      <c r="AI905" s="5"/>
      <c r="AJ905" s="5"/>
      <c r="AK905" s="5"/>
      <c r="AL905" s="5"/>
      <c r="AM905" s="5"/>
      <c r="AN905" s="5"/>
      <c r="AO905" s="5"/>
      <c r="AP905" s="5"/>
      <c r="AQ905" s="5"/>
      <c r="AR905" s="3"/>
      <c r="AS905" s="5"/>
      <c r="AT905" s="5"/>
      <c r="AU905" s="5"/>
      <c r="AV905" s="5"/>
      <c r="AW905" s="5"/>
      <c r="AX905" s="5"/>
      <c r="AY905" s="5"/>
      <c r="AZ905" s="7"/>
      <c r="BA905" s="7"/>
    </row>
    <row r="906" ht="16.5" customHeight="1">
      <c r="A906" s="4" t="s">
        <v>1844</v>
      </c>
      <c r="B906" s="5">
        <v>4.0</v>
      </c>
      <c r="C906" s="5">
        <v>0.0</v>
      </c>
      <c r="D906" s="1" t="s">
        <v>1845</v>
      </c>
      <c r="E906" s="5">
        <v>0.0</v>
      </c>
      <c r="F906" s="5">
        <v>0.0</v>
      </c>
      <c r="G906" s="5">
        <v>0.0</v>
      </c>
      <c r="H906" s="5">
        <v>0.0</v>
      </c>
      <c r="I906" s="5">
        <v>0.0</v>
      </c>
      <c r="J906" s="5">
        <v>0.0</v>
      </c>
      <c r="K906" s="5">
        <v>0.0</v>
      </c>
      <c r="L906" s="5">
        <v>0.0</v>
      </c>
      <c r="M906" s="5">
        <v>0.0</v>
      </c>
      <c r="N906" s="5">
        <v>0.0</v>
      </c>
      <c r="O906" s="5">
        <v>0.0</v>
      </c>
      <c r="P906" s="5">
        <v>0.0</v>
      </c>
      <c r="Q906" s="5">
        <v>0.0</v>
      </c>
      <c r="R906" s="5">
        <v>0.0</v>
      </c>
      <c r="S906" s="5">
        <v>0.0</v>
      </c>
      <c r="T906" s="5">
        <v>0.0</v>
      </c>
      <c r="U906" s="5">
        <v>0.0</v>
      </c>
      <c r="V906" s="5">
        <v>0.0</v>
      </c>
      <c r="W906" s="5">
        <v>0.0</v>
      </c>
      <c r="X906" s="5">
        <v>0.0</v>
      </c>
      <c r="Y906" s="5">
        <v>0.0</v>
      </c>
      <c r="Z906" s="5">
        <v>0.0</v>
      </c>
      <c r="AA906" s="5">
        <v>0.0</v>
      </c>
      <c r="AB906" s="5">
        <v>0.0</v>
      </c>
      <c r="AC906" s="5">
        <v>0.0</v>
      </c>
      <c r="AD906" s="5">
        <v>0.0</v>
      </c>
      <c r="AE906" s="5">
        <v>0.0</v>
      </c>
      <c r="AF906" s="6">
        <f>IFERROR(__xludf.DUMMYFUNCTION("IFERROR(
  VLOOKUP(
    A906,
    IMPORTRANGE(
      ""1ZygntHC1J6IxzKbTidmOyf5nUyW4GCLurHCjexrLm_o        "",
      ""HTMLキャッシュ!A:F""
    ),
    3,
    FALSE
  ),
  0
)
"),46078.80472222222)</f>
        <v>46078.80472</v>
      </c>
      <c r="AG906" s="5"/>
      <c r="AH906" s="5"/>
      <c r="AI906" s="5"/>
      <c r="AJ906" s="5"/>
      <c r="AK906" s="5"/>
      <c r="AL906" s="5"/>
      <c r="AM906" s="5"/>
      <c r="AN906" s="5"/>
      <c r="AO906" s="5"/>
      <c r="AP906" s="5"/>
      <c r="AQ906" s="5"/>
      <c r="AR906" s="3"/>
      <c r="AS906" s="5"/>
      <c r="AT906" s="5"/>
      <c r="AU906" s="5"/>
      <c r="AV906" s="5"/>
      <c r="AW906" s="5"/>
      <c r="AX906" s="5"/>
      <c r="AY906" s="5"/>
      <c r="AZ906" s="7"/>
      <c r="BA906" s="7"/>
    </row>
    <row r="907" ht="16.5" customHeight="1">
      <c r="A907" s="4" t="s">
        <v>1846</v>
      </c>
      <c r="B907" s="5">
        <v>3.0</v>
      </c>
      <c r="C907" s="5">
        <v>0.0</v>
      </c>
      <c r="D907" s="1" t="s">
        <v>1847</v>
      </c>
      <c r="E907" s="5">
        <v>0.0</v>
      </c>
      <c r="F907" s="5">
        <v>0.0</v>
      </c>
      <c r="G907" s="5">
        <v>0.0</v>
      </c>
      <c r="H907" s="5">
        <v>0.0</v>
      </c>
      <c r="I907" s="5">
        <v>0.0</v>
      </c>
      <c r="J907" s="5">
        <v>0.0</v>
      </c>
      <c r="K907" s="5">
        <v>0.0</v>
      </c>
      <c r="L907" s="5">
        <v>0.0</v>
      </c>
      <c r="M907" s="5">
        <v>0.0</v>
      </c>
      <c r="N907" s="5">
        <v>0.0</v>
      </c>
      <c r="O907" s="5">
        <v>0.0</v>
      </c>
      <c r="P907" s="5">
        <v>0.0</v>
      </c>
      <c r="Q907" s="5">
        <v>0.0</v>
      </c>
      <c r="R907" s="5">
        <v>0.0</v>
      </c>
      <c r="S907" s="5">
        <v>0.0</v>
      </c>
      <c r="T907" s="5">
        <v>0.0</v>
      </c>
      <c r="U907" s="5">
        <v>0.0</v>
      </c>
      <c r="V907" s="5">
        <v>0.0</v>
      </c>
      <c r="W907" s="5">
        <v>0.0</v>
      </c>
      <c r="X907" s="5">
        <v>0.0</v>
      </c>
      <c r="Y907" s="5">
        <v>0.0</v>
      </c>
      <c r="Z907" s="5">
        <v>0.0</v>
      </c>
      <c r="AA907" s="5">
        <v>0.0</v>
      </c>
      <c r="AB907" s="5">
        <v>0.0</v>
      </c>
      <c r="AC907" s="5">
        <v>0.0</v>
      </c>
      <c r="AD907" s="5">
        <v>0.0</v>
      </c>
      <c r="AE907" s="5">
        <v>0.0</v>
      </c>
      <c r="AF907" s="6">
        <f>IFERROR(__xludf.DUMMYFUNCTION("IFERROR(
  VLOOKUP(
    A907,
    IMPORTRANGE(
      ""1ZygntHC1J6IxzKbTidmOyf5nUyW4GCLurHCjexrLm_o        "",
      ""HTMLキャッシュ!A:F""
    ),
    3,
    FALSE
  ),
  0
)
"),46073.56519675926)</f>
        <v>46073.5652</v>
      </c>
      <c r="AG907" s="5"/>
      <c r="AH907" s="5"/>
      <c r="AI907" s="5"/>
      <c r="AJ907" s="5"/>
      <c r="AK907" s="5"/>
      <c r="AL907" s="5"/>
      <c r="AM907" s="5"/>
      <c r="AN907" s="5"/>
      <c r="AO907" s="5"/>
      <c r="AP907" s="5"/>
      <c r="AQ907" s="5"/>
      <c r="AR907" s="3"/>
      <c r="AS907" s="5"/>
      <c r="AT907" s="5"/>
      <c r="AU907" s="5"/>
      <c r="AV907" s="5"/>
      <c r="AW907" s="5"/>
      <c r="AX907" s="5"/>
      <c r="AY907" s="5"/>
      <c r="AZ907" s="7"/>
      <c r="BA907" s="7"/>
    </row>
    <row r="908" ht="16.5" customHeight="1">
      <c r="A908" s="4" t="s">
        <v>1848</v>
      </c>
      <c r="B908" s="5">
        <v>0.0</v>
      </c>
      <c r="C908" s="5">
        <v>0.0</v>
      </c>
      <c r="D908" s="1" t="s">
        <v>1849</v>
      </c>
      <c r="E908" s="5">
        <v>0.0</v>
      </c>
      <c r="F908" s="5">
        <v>0.0</v>
      </c>
      <c r="G908" s="5">
        <v>0.0</v>
      </c>
      <c r="H908" s="5">
        <v>0.0</v>
      </c>
      <c r="I908" s="5">
        <v>0.0</v>
      </c>
      <c r="J908" s="5">
        <v>0.0</v>
      </c>
      <c r="K908" s="5">
        <v>0.0</v>
      </c>
      <c r="L908" s="5">
        <v>0.0</v>
      </c>
      <c r="M908" s="5">
        <v>0.0</v>
      </c>
      <c r="N908" s="5">
        <v>0.0</v>
      </c>
      <c r="O908" s="5">
        <v>0.0</v>
      </c>
      <c r="P908" s="5">
        <v>0.0</v>
      </c>
      <c r="Q908" s="5">
        <v>0.0</v>
      </c>
      <c r="R908" s="5">
        <v>0.0</v>
      </c>
      <c r="S908" s="5">
        <v>0.0</v>
      </c>
      <c r="T908" s="5">
        <v>0.0</v>
      </c>
      <c r="U908" s="5">
        <v>0.0</v>
      </c>
      <c r="V908" s="5">
        <v>0.0</v>
      </c>
      <c r="W908" s="5">
        <v>0.0</v>
      </c>
      <c r="X908" s="5">
        <v>0.0</v>
      </c>
      <c r="Y908" s="5">
        <v>0.0</v>
      </c>
      <c r="Z908" s="5">
        <v>0.0</v>
      </c>
      <c r="AA908" s="5">
        <v>0.0</v>
      </c>
      <c r="AB908" s="5">
        <v>0.0</v>
      </c>
      <c r="AC908" s="5">
        <v>0.0</v>
      </c>
      <c r="AD908" s="5">
        <v>0.0</v>
      </c>
      <c r="AE908" s="5">
        <v>0.0</v>
      </c>
      <c r="AF908" s="6">
        <f>IFERROR(__xludf.DUMMYFUNCTION("IFERROR(
  VLOOKUP(
    A908,
    IMPORTRANGE(
      ""1ZygntHC1J6IxzKbTidmOyf5nUyW4GCLurHCjexrLm_o        "",
      ""HTMLキャッシュ!A:F""
    ),
    3,
    FALSE
  ),
  0
)
"),46074.54771990741)</f>
        <v>46074.54772</v>
      </c>
      <c r="AG908" s="5"/>
      <c r="AH908" s="5"/>
      <c r="AI908" s="5"/>
      <c r="AJ908" s="5"/>
      <c r="AK908" s="5"/>
      <c r="AL908" s="5"/>
      <c r="AM908" s="5"/>
      <c r="AN908" s="5"/>
      <c r="AO908" s="5"/>
      <c r="AP908" s="5"/>
      <c r="AQ908" s="5"/>
      <c r="AR908" s="3"/>
      <c r="AS908" s="5"/>
      <c r="AT908" s="5"/>
      <c r="AU908" s="5"/>
      <c r="AV908" s="5"/>
      <c r="AW908" s="5"/>
      <c r="AX908" s="5"/>
      <c r="AY908" s="5"/>
      <c r="AZ908" s="7"/>
      <c r="BA908" s="7"/>
    </row>
    <row r="909" ht="16.5" customHeight="1">
      <c r="A909" s="4" t="s">
        <v>1850</v>
      </c>
      <c r="B909" s="5">
        <v>0.0</v>
      </c>
      <c r="C909" s="5">
        <v>0.0</v>
      </c>
      <c r="D909" s="1" t="s">
        <v>1851</v>
      </c>
      <c r="E909" s="5">
        <v>0.0</v>
      </c>
      <c r="F909" s="5">
        <v>0.0</v>
      </c>
      <c r="G909" s="5">
        <v>0.0</v>
      </c>
      <c r="H909" s="5">
        <v>0.0</v>
      </c>
      <c r="I909" s="5">
        <v>0.0</v>
      </c>
      <c r="J909" s="5">
        <v>0.0</v>
      </c>
      <c r="K909" s="5">
        <v>0.0</v>
      </c>
      <c r="L909" s="5">
        <v>0.0</v>
      </c>
      <c r="M909" s="5">
        <v>0.0</v>
      </c>
      <c r="N909" s="5">
        <v>0.0</v>
      </c>
      <c r="O909" s="5">
        <v>0.0</v>
      </c>
      <c r="P909" s="5">
        <v>0.0</v>
      </c>
      <c r="Q909" s="5">
        <v>0.0</v>
      </c>
      <c r="R909" s="5">
        <v>0.0</v>
      </c>
      <c r="S909" s="5">
        <v>0.0</v>
      </c>
      <c r="T909" s="5">
        <v>0.0</v>
      </c>
      <c r="U909" s="5">
        <v>0.0</v>
      </c>
      <c r="V909" s="5">
        <v>0.0</v>
      </c>
      <c r="W909" s="5">
        <v>0.0</v>
      </c>
      <c r="X909" s="5">
        <v>0.0</v>
      </c>
      <c r="Y909" s="5">
        <v>0.0</v>
      </c>
      <c r="Z909" s="5">
        <v>0.0</v>
      </c>
      <c r="AA909" s="5">
        <v>0.0</v>
      </c>
      <c r="AB909" s="5">
        <v>0.0</v>
      </c>
      <c r="AC909" s="5">
        <v>0.0</v>
      </c>
      <c r="AD909" s="5">
        <v>0.0</v>
      </c>
      <c r="AE909" s="5">
        <v>0.0</v>
      </c>
      <c r="AF909" s="6">
        <f>IFERROR(__xludf.DUMMYFUNCTION("IFERROR(
  VLOOKUP(
    A909,
    IMPORTRANGE(
      ""1ZygntHC1J6IxzKbTidmOyf5nUyW4GCLurHCjexrLm_o        "",
      ""HTMLキャッシュ!A:F""
    ),
    3,
    FALSE
  ),
  0
)
"),45972.69380787037)</f>
        <v>45972.69381</v>
      </c>
      <c r="AG909" s="5"/>
      <c r="AH909" s="5"/>
      <c r="AI909" s="5"/>
      <c r="AJ909" s="5"/>
      <c r="AK909" s="5"/>
      <c r="AL909" s="5"/>
      <c r="AM909" s="5"/>
      <c r="AN909" s="5"/>
      <c r="AO909" s="5"/>
      <c r="AP909" s="5"/>
      <c r="AQ909" s="5"/>
      <c r="AR909" s="3"/>
      <c r="AS909" s="5"/>
      <c r="AT909" s="5"/>
      <c r="AU909" s="5"/>
      <c r="AV909" s="5"/>
      <c r="AW909" s="5"/>
      <c r="AX909" s="5"/>
      <c r="AY909" s="5"/>
      <c r="AZ909" s="7"/>
      <c r="BA909" s="7"/>
    </row>
    <row r="910" ht="16.5" customHeight="1">
      <c r="A910" s="4" t="s">
        <v>1852</v>
      </c>
      <c r="B910" s="5">
        <v>4.0</v>
      </c>
      <c r="C910" s="5">
        <v>0.0</v>
      </c>
      <c r="D910" s="1" t="s">
        <v>1853</v>
      </c>
      <c r="E910" s="5">
        <v>0.0</v>
      </c>
      <c r="F910" s="5">
        <v>0.0</v>
      </c>
      <c r="G910" s="5">
        <v>0.0</v>
      </c>
      <c r="H910" s="5">
        <v>0.0</v>
      </c>
      <c r="I910" s="5">
        <v>0.0</v>
      </c>
      <c r="J910" s="5">
        <v>0.0</v>
      </c>
      <c r="K910" s="5">
        <v>0.0</v>
      </c>
      <c r="L910" s="5">
        <v>0.0</v>
      </c>
      <c r="M910" s="5">
        <v>0.0</v>
      </c>
      <c r="N910" s="5">
        <v>0.0</v>
      </c>
      <c r="O910" s="5">
        <v>0.0</v>
      </c>
      <c r="P910" s="5">
        <v>0.0</v>
      </c>
      <c r="Q910" s="5">
        <v>0.0</v>
      </c>
      <c r="R910" s="5">
        <v>0.0</v>
      </c>
      <c r="S910" s="5">
        <v>0.0</v>
      </c>
      <c r="T910" s="5">
        <v>0.0</v>
      </c>
      <c r="U910" s="5">
        <v>0.0</v>
      </c>
      <c r="V910" s="5">
        <v>0.0</v>
      </c>
      <c r="W910" s="5">
        <v>0.0</v>
      </c>
      <c r="X910" s="5">
        <v>0.0</v>
      </c>
      <c r="Y910" s="5">
        <v>0.0</v>
      </c>
      <c r="Z910" s="5">
        <v>0.0</v>
      </c>
      <c r="AA910" s="5">
        <v>0.0</v>
      </c>
      <c r="AB910" s="5">
        <v>0.0</v>
      </c>
      <c r="AC910" s="5">
        <v>0.0</v>
      </c>
      <c r="AD910" s="5">
        <v>0.0</v>
      </c>
      <c r="AE910" s="5">
        <v>0.0</v>
      </c>
      <c r="AF910" s="6">
        <f>IFERROR(__xludf.DUMMYFUNCTION("IFERROR(
  VLOOKUP(
    A910,
    IMPORTRANGE(
      ""1ZygntHC1J6IxzKbTidmOyf5nUyW4GCLurHCjexrLm_o        "",
      ""HTMLキャッシュ!A:F""
    ),
    3,
    FALSE
  ),
  0
)
"),46055.73681712963)</f>
        <v>46055.73682</v>
      </c>
      <c r="AG910" s="5"/>
      <c r="AH910" s="5"/>
      <c r="AI910" s="5"/>
      <c r="AJ910" s="5"/>
      <c r="AK910" s="5"/>
      <c r="AL910" s="5"/>
      <c r="AM910" s="5"/>
      <c r="AN910" s="5"/>
      <c r="AO910" s="5"/>
      <c r="AP910" s="5"/>
      <c r="AQ910" s="5"/>
      <c r="AR910" s="3"/>
      <c r="AS910" s="5"/>
      <c r="AT910" s="5"/>
      <c r="AU910" s="5"/>
      <c r="AV910" s="5"/>
      <c r="AW910" s="5"/>
      <c r="AX910" s="5"/>
      <c r="AY910" s="5"/>
      <c r="AZ910" s="7"/>
      <c r="BA910" s="7"/>
    </row>
    <row r="911" ht="16.5" customHeight="1">
      <c r="A911" s="4" t="s">
        <v>1854</v>
      </c>
      <c r="B911" s="5">
        <v>4.0</v>
      </c>
      <c r="C911" s="5">
        <v>0.0</v>
      </c>
      <c r="D911" s="1" t="s">
        <v>1855</v>
      </c>
      <c r="E911" s="5">
        <v>0.0</v>
      </c>
      <c r="F911" s="5">
        <v>0.0</v>
      </c>
      <c r="G911" s="5">
        <v>0.0</v>
      </c>
      <c r="H911" s="5">
        <v>0.0</v>
      </c>
      <c r="I911" s="5">
        <v>0.0</v>
      </c>
      <c r="J911" s="5">
        <v>0.0</v>
      </c>
      <c r="K911" s="5">
        <v>0.0</v>
      </c>
      <c r="L911" s="5">
        <v>0.0</v>
      </c>
      <c r="M911" s="5">
        <v>0.0</v>
      </c>
      <c r="N911" s="5">
        <v>0.0</v>
      </c>
      <c r="O911" s="5">
        <v>0.0</v>
      </c>
      <c r="P911" s="5">
        <v>0.0</v>
      </c>
      <c r="Q911" s="5">
        <v>0.0</v>
      </c>
      <c r="R911" s="5">
        <v>0.0</v>
      </c>
      <c r="S911" s="5">
        <v>0.0</v>
      </c>
      <c r="T911" s="5">
        <v>0.0</v>
      </c>
      <c r="U911" s="5">
        <v>0.0</v>
      </c>
      <c r="V911" s="5">
        <v>0.0</v>
      </c>
      <c r="W911" s="5">
        <v>0.0</v>
      </c>
      <c r="X911" s="5">
        <v>0.0</v>
      </c>
      <c r="Y911" s="5">
        <v>0.0</v>
      </c>
      <c r="Z911" s="5">
        <v>0.0</v>
      </c>
      <c r="AA911" s="5">
        <v>0.0</v>
      </c>
      <c r="AB911" s="5">
        <v>0.0</v>
      </c>
      <c r="AC911" s="5">
        <v>0.0</v>
      </c>
      <c r="AD911" s="5">
        <v>0.0</v>
      </c>
      <c r="AE911" s="5">
        <v>0.0</v>
      </c>
      <c r="AF911" s="6">
        <f>IFERROR(__xludf.DUMMYFUNCTION("IFERROR(
  VLOOKUP(
    A911,
    IMPORTRANGE(
      ""1ZygntHC1J6IxzKbTidmOyf5nUyW4GCLurHCjexrLm_o        "",
      ""HTMLキャッシュ!A:F""
    ),
    3,
    FALSE
  ),
  0
)
"),46025.66553240741)</f>
        <v>46025.66553</v>
      </c>
      <c r="AG911" s="5"/>
      <c r="AH911" s="5"/>
      <c r="AI911" s="5"/>
      <c r="AJ911" s="5"/>
      <c r="AK911" s="5"/>
      <c r="AL911" s="5"/>
      <c r="AM911" s="5"/>
      <c r="AN911" s="5"/>
      <c r="AO911" s="5"/>
      <c r="AP911" s="5"/>
      <c r="AQ911" s="5"/>
      <c r="AR911" s="3"/>
      <c r="AS911" s="5"/>
      <c r="AT911" s="5"/>
      <c r="AU911" s="5"/>
      <c r="AV911" s="5"/>
      <c r="AW911" s="5"/>
      <c r="AX911" s="5"/>
      <c r="AY911" s="5"/>
      <c r="AZ911" s="7"/>
      <c r="BA911" s="7"/>
    </row>
    <row r="912" ht="16.5" customHeight="1">
      <c r="A912" s="4" t="s">
        <v>1856</v>
      </c>
      <c r="B912" s="5">
        <v>12.0</v>
      </c>
      <c r="C912" s="5">
        <v>0.0</v>
      </c>
      <c r="D912" s="1" t="s">
        <v>1857</v>
      </c>
      <c r="E912" s="5">
        <v>0.0</v>
      </c>
      <c r="F912" s="5">
        <v>0.0</v>
      </c>
      <c r="G912" s="5">
        <v>0.0</v>
      </c>
      <c r="H912" s="5">
        <v>0.0</v>
      </c>
      <c r="I912" s="5">
        <v>0.0</v>
      </c>
      <c r="J912" s="5">
        <v>0.0</v>
      </c>
      <c r="K912" s="5">
        <v>0.0</v>
      </c>
      <c r="L912" s="5">
        <v>0.0</v>
      </c>
      <c r="M912" s="5">
        <v>0.0</v>
      </c>
      <c r="N912" s="5">
        <v>0.0</v>
      </c>
      <c r="O912" s="5">
        <v>0.0</v>
      </c>
      <c r="P912" s="5">
        <v>0.0</v>
      </c>
      <c r="Q912" s="5">
        <v>0.0</v>
      </c>
      <c r="R912" s="5">
        <v>0.0</v>
      </c>
      <c r="S912" s="5">
        <v>0.0</v>
      </c>
      <c r="T912" s="5">
        <v>0.0</v>
      </c>
      <c r="U912" s="5">
        <v>0.0</v>
      </c>
      <c r="V912" s="5">
        <v>0.0</v>
      </c>
      <c r="W912" s="5">
        <v>0.0</v>
      </c>
      <c r="X912" s="5">
        <v>0.0</v>
      </c>
      <c r="Y912" s="5">
        <v>0.0</v>
      </c>
      <c r="Z912" s="5">
        <v>0.0</v>
      </c>
      <c r="AA912" s="5">
        <v>0.0</v>
      </c>
      <c r="AB912" s="5">
        <v>0.0</v>
      </c>
      <c r="AC912" s="5">
        <v>0.0</v>
      </c>
      <c r="AD912" s="5">
        <v>0.0</v>
      </c>
      <c r="AE912" s="5">
        <v>0.0</v>
      </c>
      <c r="AF912" s="6">
        <f>IFERROR(__xludf.DUMMYFUNCTION("IFERROR(
  VLOOKUP(
    A912,
    IMPORTRANGE(
      ""1ZygntHC1J6IxzKbTidmOyf5nUyW4GCLurHCjexrLm_o        "",
      ""HTMLキャッシュ!A:F""
    ),
    3,
    FALSE
  ),
  0
)
"),46088.79298611111)</f>
        <v>46088.79299</v>
      </c>
      <c r="AG912" s="5"/>
      <c r="AH912" s="5"/>
      <c r="AI912" s="5"/>
      <c r="AJ912" s="5"/>
      <c r="AK912" s="5"/>
      <c r="AL912" s="5"/>
      <c r="AM912" s="5"/>
      <c r="AN912" s="5"/>
      <c r="AO912" s="5"/>
      <c r="AP912" s="5"/>
      <c r="AQ912" s="5"/>
      <c r="AR912" s="3"/>
      <c r="AS912" s="5"/>
      <c r="AT912" s="5"/>
      <c r="AU912" s="5"/>
      <c r="AV912" s="5"/>
      <c r="AW912" s="5"/>
      <c r="AX912" s="5"/>
      <c r="AY912" s="5"/>
      <c r="AZ912" s="7"/>
      <c r="BA912" s="7"/>
    </row>
    <row r="913" ht="16.5" customHeight="1">
      <c r="A913" s="4" t="s">
        <v>1858</v>
      </c>
      <c r="B913" s="5">
        <v>1.0</v>
      </c>
      <c r="C913" s="5">
        <v>0.0</v>
      </c>
      <c r="D913" s="1" t="s">
        <v>1859</v>
      </c>
      <c r="E913" s="5">
        <v>0.0</v>
      </c>
      <c r="F913" s="5">
        <v>0.0</v>
      </c>
      <c r="G913" s="5">
        <v>0.0</v>
      </c>
      <c r="H913" s="5">
        <v>0.0</v>
      </c>
      <c r="I913" s="5">
        <v>0.0</v>
      </c>
      <c r="J913" s="5">
        <v>0.0</v>
      </c>
      <c r="K913" s="5">
        <v>0.0</v>
      </c>
      <c r="L913" s="5">
        <v>0.0</v>
      </c>
      <c r="M913" s="5">
        <v>0.0</v>
      </c>
      <c r="N913" s="5">
        <v>0.0</v>
      </c>
      <c r="O913" s="5">
        <v>0.0</v>
      </c>
      <c r="P913" s="5">
        <v>0.0</v>
      </c>
      <c r="Q913" s="5">
        <v>0.0</v>
      </c>
      <c r="R913" s="5">
        <v>0.0</v>
      </c>
      <c r="S913" s="5">
        <v>0.0</v>
      </c>
      <c r="T913" s="5">
        <v>0.0</v>
      </c>
      <c r="U913" s="5">
        <v>0.0</v>
      </c>
      <c r="V913" s="5">
        <v>0.0</v>
      </c>
      <c r="W913" s="5">
        <v>0.0</v>
      </c>
      <c r="X913" s="5">
        <v>0.0</v>
      </c>
      <c r="Y913" s="5">
        <v>0.0</v>
      </c>
      <c r="Z913" s="5">
        <v>0.0</v>
      </c>
      <c r="AA913" s="5">
        <v>0.0</v>
      </c>
      <c r="AB913" s="5">
        <v>0.0</v>
      </c>
      <c r="AC913" s="5">
        <v>0.0</v>
      </c>
      <c r="AD913" s="5">
        <v>0.0</v>
      </c>
      <c r="AE913" s="5">
        <v>0.0</v>
      </c>
      <c r="AF913" s="6">
        <f>IFERROR(__xludf.DUMMYFUNCTION("IFERROR(
  VLOOKUP(
    A913,
    IMPORTRANGE(
      ""1ZygntHC1J6IxzKbTidmOyf5nUyW4GCLurHCjexrLm_o        "",
      ""HTMLキャッシュ!A:F""
    ),
    3,
    FALSE
  ),
  0
)
"),46078.57045138889)</f>
        <v>46078.57045</v>
      </c>
      <c r="AG913" s="5"/>
      <c r="AH913" s="5"/>
      <c r="AI913" s="5"/>
      <c r="AJ913" s="5"/>
      <c r="AK913" s="5"/>
      <c r="AL913" s="5"/>
      <c r="AM913" s="5"/>
      <c r="AN913" s="5"/>
      <c r="AO913" s="5"/>
      <c r="AP913" s="5"/>
      <c r="AQ913" s="5"/>
      <c r="AR913" s="3"/>
      <c r="AS913" s="5"/>
      <c r="AT913" s="5"/>
      <c r="AU913" s="5"/>
      <c r="AV913" s="5"/>
      <c r="AW913" s="5"/>
      <c r="AX913" s="5"/>
      <c r="AY913" s="5"/>
      <c r="AZ913" s="7"/>
      <c r="BA913" s="7"/>
    </row>
    <row r="914" ht="16.5" customHeight="1">
      <c r="A914" s="4" t="s">
        <v>1860</v>
      </c>
      <c r="B914" s="5">
        <v>20.0</v>
      </c>
      <c r="C914" s="5">
        <v>0.0</v>
      </c>
      <c r="D914" s="1" t="s">
        <v>1861</v>
      </c>
      <c r="E914" s="5">
        <v>0.0</v>
      </c>
      <c r="F914" s="5">
        <v>0.0</v>
      </c>
      <c r="G914" s="5">
        <v>0.0</v>
      </c>
      <c r="H914" s="5">
        <v>0.0</v>
      </c>
      <c r="I914" s="5">
        <v>0.0</v>
      </c>
      <c r="J914" s="5">
        <v>0.0</v>
      </c>
      <c r="K914" s="5">
        <v>0.0</v>
      </c>
      <c r="L914" s="5">
        <v>0.0</v>
      </c>
      <c r="M914" s="5">
        <v>0.0</v>
      </c>
      <c r="N914" s="5">
        <v>0.0</v>
      </c>
      <c r="O914" s="5">
        <v>0.0</v>
      </c>
      <c r="P914" s="5">
        <v>0.0</v>
      </c>
      <c r="Q914" s="5">
        <v>0.0</v>
      </c>
      <c r="R914" s="5">
        <v>0.0</v>
      </c>
      <c r="S914" s="5">
        <v>0.0</v>
      </c>
      <c r="T914" s="5">
        <v>0.0</v>
      </c>
      <c r="U914" s="5">
        <v>0.0</v>
      </c>
      <c r="V914" s="5">
        <v>0.0</v>
      </c>
      <c r="W914" s="5">
        <v>0.0</v>
      </c>
      <c r="X914" s="5">
        <v>0.0</v>
      </c>
      <c r="Y914" s="5">
        <v>0.0</v>
      </c>
      <c r="Z914" s="5">
        <v>0.0</v>
      </c>
      <c r="AA914" s="5">
        <v>0.0</v>
      </c>
      <c r="AB914" s="5">
        <v>0.0</v>
      </c>
      <c r="AC914" s="5">
        <v>0.0</v>
      </c>
      <c r="AD914" s="5">
        <v>0.0</v>
      </c>
      <c r="AE914" s="5">
        <v>0.0</v>
      </c>
      <c r="AF914" s="6">
        <f>IFERROR(__xludf.DUMMYFUNCTION("IFERROR(
  VLOOKUP(
    A914,
    IMPORTRANGE(
      ""1ZygntHC1J6IxzKbTidmOyf5nUyW4GCLurHCjexrLm_o        "",
      ""HTMLキャッシュ!A:F""
    ),
    3,
    FALSE
  ),
  0
)
"),46086.70856481481)</f>
        <v>46086.70856</v>
      </c>
      <c r="AG914" s="5"/>
      <c r="AH914" s="5"/>
      <c r="AI914" s="5"/>
      <c r="AJ914" s="5"/>
      <c r="AK914" s="5"/>
      <c r="AL914" s="5"/>
      <c r="AM914" s="5"/>
      <c r="AN914" s="5"/>
      <c r="AO914" s="5"/>
      <c r="AP914" s="5"/>
      <c r="AQ914" s="5"/>
      <c r="AR914" s="3"/>
      <c r="AS914" s="5"/>
      <c r="AT914" s="5"/>
      <c r="AU914" s="5"/>
      <c r="AV914" s="5"/>
      <c r="AW914" s="5"/>
      <c r="AX914" s="5"/>
      <c r="AY914" s="5"/>
      <c r="AZ914" s="7"/>
      <c r="BA914" s="7"/>
    </row>
    <row r="915" ht="16.5" customHeight="1">
      <c r="A915" s="4" t="s">
        <v>1862</v>
      </c>
      <c r="B915" s="5">
        <v>7.0</v>
      </c>
      <c r="C915" s="5">
        <v>0.0</v>
      </c>
      <c r="D915" s="1" t="s">
        <v>1863</v>
      </c>
      <c r="E915" s="5">
        <v>0.0</v>
      </c>
      <c r="F915" s="5">
        <v>0.0</v>
      </c>
      <c r="G915" s="5">
        <v>0.0</v>
      </c>
      <c r="H915" s="5">
        <v>0.0</v>
      </c>
      <c r="I915" s="5">
        <v>0.0</v>
      </c>
      <c r="J915" s="5">
        <v>0.0</v>
      </c>
      <c r="K915" s="5">
        <v>0.0</v>
      </c>
      <c r="L915" s="5">
        <v>0.0</v>
      </c>
      <c r="M915" s="5">
        <v>0.0</v>
      </c>
      <c r="N915" s="5">
        <v>0.0</v>
      </c>
      <c r="O915" s="5">
        <v>0.0</v>
      </c>
      <c r="P915" s="5">
        <v>0.0</v>
      </c>
      <c r="Q915" s="5">
        <v>0.0</v>
      </c>
      <c r="R915" s="5">
        <v>0.0</v>
      </c>
      <c r="S915" s="5">
        <v>0.0</v>
      </c>
      <c r="T915" s="5">
        <v>0.0</v>
      </c>
      <c r="U915" s="5">
        <v>0.0</v>
      </c>
      <c r="V915" s="5">
        <v>0.0</v>
      </c>
      <c r="W915" s="5">
        <v>0.0</v>
      </c>
      <c r="X915" s="5">
        <v>0.0</v>
      </c>
      <c r="Y915" s="5">
        <v>0.0</v>
      </c>
      <c r="Z915" s="5">
        <v>0.0</v>
      </c>
      <c r="AA915" s="5">
        <v>0.0</v>
      </c>
      <c r="AB915" s="5">
        <v>0.0</v>
      </c>
      <c r="AC915" s="5">
        <v>0.0</v>
      </c>
      <c r="AD915" s="5">
        <v>0.0</v>
      </c>
      <c r="AE915" s="5">
        <v>0.0</v>
      </c>
      <c r="AF915" s="6">
        <f>IFERROR(__xludf.DUMMYFUNCTION("IFERROR(
  VLOOKUP(
    A915,
    IMPORTRANGE(
      ""1ZygntHC1J6IxzKbTidmOyf5nUyW4GCLurHCjexrLm_o        "",
      ""HTMLキャッシュ!A:F""
    ),
    3,
    FALSE
  ),
  0
)
"),46088.87469907408)</f>
        <v>46088.8747</v>
      </c>
      <c r="AG915" s="5"/>
      <c r="AH915" s="5"/>
      <c r="AI915" s="5"/>
      <c r="AJ915" s="5"/>
      <c r="AK915" s="5"/>
      <c r="AL915" s="5"/>
      <c r="AM915" s="5"/>
      <c r="AN915" s="5"/>
      <c r="AO915" s="5"/>
      <c r="AP915" s="5"/>
      <c r="AQ915" s="5"/>
      <c r="AR915" s="3"/>
      <c r="AS915" s="5"/>
      <c r="AT915" s="5"/>
      <c r="AU915" s="5"/>
      <c r="AV915" s="5"/>
      <c r="AW915" s="5"/>
      <c r="AX915" s="5"/>
      <c r="AY915" s="5"/>
      <c r="AZ915" s="7"/>
      <c r="BA915" s="7"/>
    </row>
    <row r="916" ht="16.5" customHeight="1">
      <c r="A916" s="4" t="s">
        <v>1864</v>
      </c>
      <c r="B916" s="5">
        <v>0.0</v>
      </c>
      <c r="C916" s="5">
        <v>0.0</v>
      </c>
      <c r="D916" s="1" t="s">
        <v>1865</v>
      </c>
      <c r="E916" s="5">
        <v>0.0</v>
      </c>
      <c r="F916" s="5">
        <v>0.0</v>
      </c>
      <c r="G916" s="5">
        <v>0.0</v>
      </c>
      <c r="H916" s="5">
        <v>0.0</v>
      </c>
      <c r="I916" s="5">
        <v>0.0</v>
      </c>
      <c r="J916" s="5">
        <v>0.0</v>
      </c>
      <c r="K916" s="5">
        <v>0.0</v>
      </c>
      <c r="L916" s="5">
        <v>0.0</v>
      </c>
      <c r="M916" s="5">
        <v>0.0</v>
      </c>
      <c r="N916" s="5">
        <v>0.0</v>
      </c>
      <c r="O916" s="5">
        <v>0.0</v>
      </c>
      <c r="P916" s="5">
        <v>0.0</v>
      </c>
      <c r="Q916" s="5">
        <v>0.0</v>
      </c>
      <c r="R916" s="5">
        <v>0.0</v>
      </c>
      <c r="S916" s="5">
        <v>0.0</v>
      </c>
      <c r="T916" s="5">
        <v>0.0</v>
      </c>
      <c r="U916" s="5">
        <v>0.0</v>
      </c>
      <c r="V916" s="5">
        <v>0.0</v>
      </c>
      <c r="W916" s="5">
        <v>0.0</v>
      </c>
      <c r="X916" s="5">
        <v>0.0</v>
      </c>
      <c r="Y916" s="5">
        <v>0.0</v>
      </c>
      <c r="Z916" s="5">
        <v>0.0</v>
      </c>
      <c r="AA916" s="5">
        <v>0.0</v>
      </c>
      <c r="AB916" s="5">
        <v>0.0</v>
      </c>
      <c r="AC916" s="5">
        <v>0.0</v>
      </c>
      <c r="AD916" s="5">
        <v>0.0</v>
      </c>
      <c r="AE916" s="5">
        <v>0.0</v>
      </c>
      <c r="AF916" s="6">
        <f>IFERROR(__xludf.DUMMYFUNCTION("IFERROR(
  VLOOKUP(
    A916,
    IMPORTRANGE(
      ""1ZygntHC1J6IxzKbTidmOyf5nUyW4GCLurHCjexrLm_o        "",
      ""HTMLキャッシュ!A:F""
    ),
    3,
    FALSE
  ),
  0
)
"),46016.81648148148)</f>
        <v>46016.81648</v>
      </c>
      <c r="AG916" s="5"/>
      <c r="AH916" s="5"/>
      <c r="AI916" s="5"/>
      <c r="AJ916" s="5"/>
      <c r="AK916" s="5"/>
      <c r="AL916" s="5"/>
      <c r="AM916" s="5"/>
      <c r="AN916" s="5"/>
      <c r="AO916" s="5"/>
      <c r="AP916" s="5"/>
      <c r="AQ916" s="5"/>
      <c r="AR916" s="3"/>
      <c r="AS916" s="5"/>
      <c r="AT916" s="5"/>
      <c r="AU916" s="5"/>
      <c r="AV916" s="5"/>
      <c r="AW916" s="5"/>
      <c r="AX916" s="5"/>
      <c r="AY916" s="5"/>
      <c r="AZ916" s="7"/>
      <c r="BA916" s="7"/>
    </row>
    <row r="917" ht="16.5" customHeight="1">
      <c r="A917" s="4" t="s">
        <v>1866</v>
      </c>
      <c r="B917" s="5">
        <v>0.0</v>
      </c>
      <c r="C917" s="5">
        <v>0.0</v>
      </c>
      <c r="D917" s="1" t="s">
        <v>1867</v>
      </c>
      <c r="E917" s="5">
        <v>0.0</v>
      </c>
      <c r="F917" s="5">
        <v>0.0</v>
      </c>
      <c r="G917" s="5">
        <v>0.0</v>
      </c>
      <c r="H917" s="5">
        <v>0.0</v>
      </c>
      <c r="I917" s="5">
        <v>0.0</v>
      </c>
      <c r="J917" s="5">
        <v>0.0</v>
      </c>
      <c r="K917" s="5">
        <v>0.0</v>
      </c>
      <c r="L917" s="5">
        <v>0.0</v>
      </c>
      <c r="M917" s="5">
        <v>0.0</v>
      </c>
      <c r="N917" s="5">
        <v>0.0</v>
      </c>
      <c r="O917" s="5">
        <v>0.0</v>
      </c>
      <c r="P917" s="5">
        <v>0.0</v>
      </c>
      <c r="Q917" s="5">
        <v>0.0</v>
      </c>
      <c r="R917" s="5">
        <v>0.0</v>
      </c>
      <c r="S917" s="5">
        <v>0.0</v>
      </c>
      <c r="T917" s="5">
        <v>0.0</v>
      </c>
      <c r="U917" s="5">
        <v>0.0</v>
      </c>
      <c r="V917" s="5">
        <v>0.0</v>
      </c>
      <c r="W917" s="5">
        <v>0.0</v>
      </c>
      <c r="X917" s="5">
        <v>0.0</v>
      </c>
      <c r="Y917" s="5">
        <v>0.0</v>
      </c>
      <c r="Z917" s="5">
        <v>0.0</v>
      </c>
      <c r="AA917" s="5">
        <v>0.0</v>
      </c>
      <c r="AB917" s="5">
        <v>0.0</v>
      </c>
      <c r="AC917" s="5">
        <v>0.0</v>
      </c>
      <c r="AD917" s="5">
        <v>0.0</v>
      </c>
      <c r="AE917" s="5">
        <v>0.0</v>
      </c>
      <c r="AF917" s="6">
        <f>IFERROR(__xludf.DUMMYFUNCTION("IFERROR(
  VLOOKUP(
    A917,
    IMPORTRANGE(
      ""1ZygntHC1J6IxzKbTidmOyf5nUyW4GCLurHCjexrLm_o        "",
      ""HTMLキャッシュ!A:F""
    ),
    3,
    FALSE
  ),
  0
)
"),46078.58256944444)</f>
        <v>46078.58257</v>
      </c>
      <c r="AG917" s="5"/>
      <c r="AH917" s="5"/>
      <c r="AI917" s="5"/>
      <c r="AJ917" s="5"/>
      <c r="AK917" s="5"/>
      <c r="AL917" s="5"/>
      <c r="AM917" s="5"/>
      <c r="AN917" s="5"/>
      <c r="AO917" s="5"/>
      <c r="AP917" s="5"/>
      <c r="AQ917" s="5"/>
      <c r="AR917" s="3"/>
      <c r="AS917" s="5"/>
      <c r="AT917" s="5"/>
      <c r="AU917" s="5"/>
      <c r="AV917" s="5"/>
      <c r="AW917" s="5"/>
      <c r="AX917" s="5"/>
      <c r="AY917" s="5"/>
      <c r="AZ917" s="7"/>
      <c r="BA917" s="7"/>
    </row>
    <row r="918" ht="16.5" customHeight="1">
      <c r="A918" s="4" t="s">
        <v>1868</v>
      </c>
      <c r="B918" s="5">
        <v>12.0</v>
      </c>
      <c r="C918" s="5">
        <v>0.0</v>
      </c>
      <c r="D918" s="1" t="s">
        <v>1869</v>
      </c>
      <c r="E918" s="5">
        <v>0.0</v>
      </c>
      <c r="F918" s="5">
        <v>0.0</v>
      </c>
      <c r="G918" s="5">
        <v>0.0</v>
      </c>
      <c r="H918" s="5">
        <v>0.0</v>
      </c>
      <c r="I918" s="5">
        <v>0.0</v>
      </c>
      <c r="J918" s="5">
        <v>0.0</v>
      </c>
      <c r="K918" s="5">
        <v>0.0</v>
      </c>
      <c r="L918" s="5">
        <v>0.0</v>
      </c>
      <c r="M918" s="5">
        <v>0.0</v>
      </c>
      <c r="N918" s="5">
        <v>0.0</v>
      </c>
      <c r="O918" s="5">
        <v>0.0</v>
      </c>
      <c r="P918" s="5">
        <v>0.0</v>
      </c>
      <c r="Q918" s="5">
        <v>0.0</v>
      </c>
      <c r="R918" s="5">
        <v>0.0</v>
      </c>
      <c r="S918" s="5">
        <v>0.0</v>
      </c>
      <c r="T918" s="5">
        <v>0.0</v>
      </c>
      <c r="U918" s="5">
        <v>0.0</v>
      </c>
      <c r="V918" s="5">
        <v>0.0</v>
      </c>
      <c r="W918" s="5">
        <v>0.0</v>
      </c>
      <c r="X918" s="5">
        <v>0.0</v>
      </c>
      <c r="Y918" s="5">
        <v>0.0</v>
      </c>
      <c r="Z918" s="5">
        <v>0.0</v>
      </c>
      <c r="AA918" s="5">
        <v>0.0</v>
      </c>
      <c r="AB918" s="5">
        <v>0.0</v>
      </c>
      <c r="AC918" s="5">
        <v>0.0</v>
      </c>
      <c r="AD918" s="5">
        <v>0.0</v>
      </c>
      <c r="AE918" s="5">
        <v>0.0</v>
      </c>
      <c r="AF918" s="6">
        <f>IFERROR(__xludf.DUMMYFUNCTION("IFERROR(
  VLOOKUP(
    A918,
    IMPORTRANGE(
      ""1ZygntHC1J6IxzKbTidmOyf5nUyW4GCLurHCjexrLm_o        "",
      ""HTMLキャッシュ!A:F""
    ),
    3,
    FALSE
  ),
  0
)
"),46088.81793981481)</f>
        <v>46088.81794</v>
      </c>
      <c r="AG918" s="5"/>
      <c r="AH918" s="5"/>
      <c r="AI918" s="5"/>
      <c r="AJ918" s="5"/>
      <c r="AK918" s="5"/>
      <c r="AL918" s="5"/>
      <c r="AM918" s="5"/>
      <c r="AN918" s="5"/>
      <c r="AO918" s="5"/>
      <c r="AP918" s="5"/>
      <c r="AQ918" s="5"/>
      <c r="AR918" s="3"/>
      <c r="AS918" s="5"/>
      <c r="AT918" s="5"/>
      <c r="AU918" s="5"/>
      <c r="AV918" s="5"/>
      <c r="AW918" s="5"/>
      <c r="AX918" s="5"/>
      <c r="AY918" s="5"/>
      <c r="AZ918" s="7"/>
      <c r="BA918" s="7"/>
    </row>
    <row r="919" ht="16.5" customHeight="1">
      <c r="A919" s="4" t="s">
        <v>1870</v>
      </c>
      <c r="B919" s="5">
        <v>0.0</v>
      </c>
      <c r="C919" s="5">
        <v>0.0</v>
      </c>
      <c r="D919" s="1" t="s">
        <v>1871</v>
      </c>
      <c r="E919" s="5">
        <v>0.0</v>
      </c>
      <c r="F919" s="5">
        <v>0.0</v>
      </c>
      <c r="G919" s="5">
        <v>0.0</v>
      </c>
      <c r="H919" s="5">
        <v>0.0</v>
      </c>
      <c r="I919" s="5">
        <v>0.0</v>
      </c>
      <c r="J919" s="5">
        <v>0.0</v>
      </c>
      <c r="K919" s="5">
        <v>0.0</v>
      </c>
      <c r="L919" s="5">
        <v>0.0</v>
      </c>
      <c r="M919" s="5">
        <v>0.0</v>
      </c>
      <c r="N919" s="5">
        <v>0.0</v>
      </c>
      <c r="O919" s="5">
        <v>0.0</v>
      </c>
      <c r="P919" s="5">
        <v>0.0</v>
      </c>
      <c r="Q919" s="5">
        <v>0.0</v>
      </c>
      <c r="R919" s="5">
        <v>0.0</v>
      </c>
      <c r="S919" s="5">
        <v>0.0</v>
      </c>
      <c r="T919" s="5">
        <v>0.0</v>
      </c>
      <c r="U919" s="5">
        <v>0.0</v>
      </c>
      <c r="V919" s="5">
        <v>0.0</v>
      </c>
      <c r="W919" s="5">
        <v>0.0</v>
      </c>
      <c r="X919" s="5">
        <v>0.0</v>
      </c>
      <c r="Y919" s="5">
        <v>0.0</v>
      </c>
      <c r="Z919" s="5">
        <v>0.0</v>
      </c>
      <c r="AA919" s="5">
        <v>0.0</v>
      </c>
      <c r="AB919" s="5">
        <v>0.0</v>
      </c>
      <c r="AC919" s="5">
        <v>0.0</v>
      </c>
      <c r="AD919" s="5">
        <v>0.0</v>
      </c>
      <c r="AE919" s="5">
        <v>0.0</v>
      </c>
      <c r="AF919" s="6">
        <f>IFERROR(__xludf.DUMMYFUNCTION("IFERROR(
  VLOOKUP(
    A919,
    IMPORTRANGE(
      ""1ZygntHC1J6IxzKbTidmOyf5nUyW4GCLurHCjexrLm_o        "",
      ""HTMLキャッシュ!A:F""
    ),
    3,
    FALSE
  ),
  0
)
"),46043.82707175926)</f>
        <v>46043.82707</v>
      </c>
      <c r="AG919" s="5"/>
      <c r="AH919" s="5"/>
      <c r="AI919" s="5"/>
      <c r="AJ919" s="5"/>
      <c r="AK919" s="5"/>
      <c r="AL919" s="5"/>
      <c r="AM919" s="5"/>
      <c r="AN919" s="5"/>
      <c r="AO919" s="5"/>
      <c r="AP919" s="5"/>
      <c r="AQ919" s="5"/>
      <c r="AR919" s="3"/>
      <c r="AS919" s="5"/>
      <c r="AT919" s="5"/>
      <c r="AU919" s="5"/>
      <c r="AV919" s="5"/>
      <c r="AW919" s="5"/>
      <c r="AX919" s="5"/>
      <c r="AY919" s="5"/>
      <c r="AZ919" s="7"/>
      <c r="BA919" s="7"/>
    </row>
    <row r="920" ht="16.5" customHeight="1">
      <c r="A920" s="4" t="s">
        <v>1872</v>
      </c>
      <c r="B920" s="5">
        <v>0.0</v>
      </c>
      <c r="C920" s="5">
        <v>0.0</v>
      </c>
      <c r="D920" s="1" t="s">
        <v>1873</v>
      </c>
      <c r="E920" s="5">
        <v>0.0</v>
      </c>
      <c r="F920" s="5">
        <v>0.0</v>
      </c>
      <c r="G920" s="5">
        <v>0.0</v>
      </c>
      <c r="H920" s="5">
        <v>0.0</v>
      </c>
      <c r="I920" s="5">
        <v>0.0</v>
      </c>
      <c r="J920" s="5">
        <v>0.0</v>
      </c>
      <c r="K920" s="5">
        <v>0.0</v>
      </c>
      <c r="L920" s="5">
        <v>0.0</v>
      </c>
      <c r="M920" s="5">
        <v>0.0</v>
      </c>
      <c r="N920" s="5">
        <v>0.0</v>
      </c>
      <c r="O920" s="5">
        <v>0.0</v>
      </c>
      <c r="P920" s="5">
        <v>0.0</v>
      </c>
      <c r="Q920" s="5">
        <v>0.0</v>
      </c>
      <c r="R920" s="5">
        <v>0.0</v>
      </c>
      <c r="S920" s="5">
        <v>0.0</v>
      </c>
      <c r="T920" s="5">
        <v>0.0</v>
      </c>
      <c r="U920" s="5">
        <v>0.0</v>
      </c>
      <c r="V920" s="5">
        <v>0.0</v>
      </c>
      <c r="W920" s="5">
        <v>0.0</v>
      </c>
      <c r="X920" s="5">
        <v>0.0</v>
      </c>
      <c r="Y920" s="5">
        <v>0.0</v>
      </c>
      <c r="Z920" s="5">
        <v>0.0</v>
      </c>
      <c r="AA920" s="5">
        <v>0.0</v>
      </c>
      <c r="AB920" s="5">
        <v>0.0</v>
      </c>
      <c r="AC920" s="5">
        <v>0.0</v>
      </c>
      <c r="AD920" s="5">
        <v>0.0</v>
      </c>
      <c r="AE920" s="5">
        <v>0.0</v>
      </c>
      <c r="AF920" s="6">
        <f>IFERROR(__xludf.DUMMYFUNCTION("IFERROR(
  VLOOKUP(
    A920,
    IMPORTRANGE(
      ""1ZygntHC1J6IxzKbTidmOyf5nUyW4GCLurHCjexrLm_o        "",
      ""HTMLキャッシュ!A:F""
    ),
    3,
    FALSE
  ),
  0
)
"),46074.54837962963)</f>
        <v>46074.54838</v>
      </c>
      <c r="AG920" s="5"/>
      <c r="AH920" s="5"/>
      <c r="AI920" s="5"/>
      <c r="AJ920" s="5"/>
      <c r="AK920" s="5"/>
      <c r="AL920" s="5"/>
      <c r="AM920" s="5"/>
      <c r="AN920" s="5"/>
      <c r="AO920" s="5"/>
      <c r="AP920" s="5"/>
      <c r="AQ920" s="5"/>
      <c r="AR920" s="3"/>
      <c r="AS920" s="5"/>
      <c r="AT920" s="5"/>
      <c r="AU920" s="5"/>
      <c r="AV920" s="5"/>
      <c r="AW920" s="5"/>
      <c r="AX920" s="5"/>
      <c r="AY920" s="5"/>
      <c r="AZ920" s="7"/>
      <c r="BA920" s="7"/>
    </row>
    <row r="921" ht="16.5" customHeight="1">
      <c r="A921" s="4" t="s">
        <v>1874</v>
      </c>
      <c r="B921" s="5">
        <v>0.0</v>
      </c>
      <c r="C921" s="5">
        <v>0.0</v>
      </c>
      <c r="D921" s="1" t="s">
        <v>1875</v>
      </c>
      <c r="E921" s="5">
        <v>0.0</v>
      </c>
      <c r="F921" s="5">
        <v>0.0</v>
      </c>
      <c r="G921" s="5">
        <v>0.0</v>
      </c>
      <c r="H921" s="5">
        <v>0.0</v>
      </c>
      <c r="I921" s="5">
        <v>0.0</v>
      </c>
      <c r="J921" s="5">
        <v>0.0</v>
      </c>
      <c r="K921" s="5">
        <v>0.0</v>
      </c>
      <c r="L921" s="5">
        <v>0.0</v>
      </c>
      <c r="M921" s="5">
        <v>0.0</v>
      </c>
      <c r="N921" s="5">
        <v>0.0</v>
      </c>
      <c r="O921" s="5">
        <v>0.0</v>
      </c>
      <c r="P921" s="5">
        <v>0.0</v>
      </c>
      <c r="Q921" s="5">
        <v>0.0</v>
      </c>
      <c r="R921" s="5">
        <v>0.0</v>
      </c>
      <c r="S921" s="5">
        <v>0.0</v>
      </c>
      <c r="T921" s="5">
        <v>0.0</v>
      </c>
      <c r="U921" s="5">
        <v>0.0</v>
      </c>
      <c r="V921" s="5">
        <v>0.0</v>
      </c>
      <c r="W921" s="5">
        <v>0.0</v>
      </c>
      <c r="X921" s="5">
        <v>0.0</v>
      </c>
      <c r="Y921" s="5">
        <v>0.0</v>
      </c>
      <c r="Z921" s="5">
        <v>0.0</v>
      </c>
      <c r="AA921" s="5">
        <v>0.0</v>
      </c>
      <c r="AB921" s="5">
        <v>0.0</v>
      </c>
      <c r="AC921" s="5">
        <v>0.0</v>
      </c>
      <c r="AD921" s="5">
        <v>0.0</v>
      </c>
      <c r="AE921" s="5">
        <v>0.0</v>
      </c>
      <c r="AF921" s="6">
        <f>IFERROR(__xludf.DUMMYFUNCTION("IFERROR(
  VLOOKUP(
    A921,
    IMPORTRANGE(
      ""1ZygntHC1J6IxzKbTidmOyf5nUyW4GCLurHCjexrLm_o        "",
      ""HTMLキャッシュ!A:F""
    ),
    3,
    FALSE
  ),
  0
)
"),46084.5708912037)</f>
        <v>46084.57089</v>
      </c>
      <c r="AG921" s="5"/>
      <c r="AH921" s="5"/>
      <c r="AI921" s="5"/>
      <c r="AJ921" s="5"/>
      <c r="AK921" s="5"/>
      <c r="AL921" s="5"/>
      <c r="AM921" s="5"/>
      <c r="AN921" s="5"/>
      <c r="AO921" s="5"/>
      <c r="AP921" s="5"/>
      <c r="AQ921" s="5"/>
      <c r="AR921" s="3"/>
      <c r="AS921" s="5"/>
      <c r="AT921" s="5"/>
      <c r="AU921" s="5"/>
      <c r="AV921" s="5"/>
      <c r="AW921" s="5"/>
      <c r="AX921" s="5"/>
      <c r="AY921" s="5"/>
      <c r="AZ921" s="7"/>
      <c r="BA921" s="7"/>
    </row>
    <row r="922" ht="16.5" customHeight="1">
      <c r="A922" s="4" t="s">
        <v>1876</v>
      </c>
      <c r="B922" s="5">
        <v>1.0</v>
      </c>
      <c r="C922" s="5">
        <v>0.0</v>
      </c>
      <c r="D922" s="1" t="s">
        <v>1877</v>
      </c>
      <c r="E922" s="5">
        <v>0.0</v>
      </c>
      <c r="F922" s="5">
        <v>0.0</v>
      </c>
      <c r="G922" s="5">
        <v>0.0</v>
      </c>
      <c r="H922" s="5">
        <v>0.0</v>
      </c>
      <c r="I922" s="5">
        <v>0.0</v>
      </c>
      <c r="J922" s="5">
        <v>0.0</v>
      </c>
      <c r="K922" s="5">
        <v>0.0</v>
      </c>
      <c r="L922" s="5">
        <v>0.0</v>
      </c>
      <c r="M922" s="5">
        <v>0.0</v>
      </c>
      <c r="N922" s="5">
        <v>0.0</v>
      </c>
      <c r="O922" s="5">
        <v>0.0</v>
      </c>
      <c r="P922" s="5">
        <v>0.0</v>
      </c>
      <c r="Q922" s="5">
        <v>0.0</v>
      </c>
      <c r="R922" s="5">
        <v>0.0</v>
      </c>
      <c r="S922" s="5">
        <v>0.0</v>
      </c>
      <c r="T922" s="5">
        <v>0.0</v>
      </c>
      <c r="U922" s="5">
        <v>0.0</v>
      </c>
      <c r="V922" s="5">
        <v>0.0</v>
      </c>
      <c r="W922" s="5">
        <v>0.0</v>
      </c>
      <c r="X922" s="5">
        <v>0.0</v>
      </c>
      <c r="Y922" s="5">
        <v>0.0</v>
      </c>
      <c r="Z922" s="5">
        <v>0.0</v>
      </c>
      <c r="AA922" s="5">
        <v>0.0</v>
      </c>
      <c r="AB922" s="5">
        <v>0.0</v>
      </c>
      <c r="AC922" s="5">
        <v>0.0</v>
      </c>
      <c r="AD922" s="5">
        <v>0.0</v>
      </c>
      <c r="AE922" s="5">
        <v>0.0</v>
      </c>
      <c r="AF922" s="6">
        <f>IFERROR(__xludf.DUMMYFUNCTION("IFERROR(
  VLOOKUP(
    A922,
    IMPORTRANGE(
      ""1ZygntHC1J6IxzKbTidmOyf5nUyW4GCLurHCjexrLm_o        "",
      ""HTMLキャッシュ!A:F""
    ),
    3,
    FALSE
  ),
  0
)
"),46078.58672453704)</f>
        <v>46078.58672</v>
      </c>
      <c r="AG922" s="5"/>
      <c r="AH922" s="5"/>
      <c r="AI922" s="5"/>
      <c r="AJ922" s="5"/>
      <c r="AK922" s="5"/>
      <c r="AL922" s="5"/>
      <c r="AM922" s="5"/>
      <c r="AN922" s="5"/>
      <c r="AO922" s="5"/>
      <c r="AP922" s="5"/>
      <c r="AQ922" s="5"/>
      <c r="AR922" s="3"/>
      <c r="AS922" s="5"/>
      <c r="AT922" s="5"/>
      <c r="AU922" s="5"/>
      <c r="AV922" s="5"/>
      <c r="AW922" s="5"/>
      <c r="AX922" s="5"/>
      <c r="AY922" s="5"/>
      <c r="AZ922" s="7"/>
      <c r="BA922" s="7"/>
    </row>
    <row r="923" ht="16.5" customHeight="1">
      <c r="A923" s="4" t="s">
        <v>1878</v>
      </c>
      <c r="B923" s="5">
        <v>0.0</v>
      </c>
      <c r="C923" s="5">
        <v>0.0</v>
      </c>
      <c r="D923" s="1" t="s">
        <v>1879</v>
      </c>
      <c r="E923" s="5">
        <v>0.0</v>
      </c>
      <c r="F923" s="5">
        <v>0.0</v>
      </c>
      <c r="G923" s="5">
        <v>0.0</v>
      </c>
      <c r="H923" s="5">
        <v>0.0</v>
      </c>
      <c r="I923" s="5">
        <v>0.0</v>
      </c>
      <c r="J923" s="5">
        <v>0.0</v>
      </c>
      <c r="K923" s="5">
        <v>0.0</v>
      </c>
      <c r="L923" s="5">
        <v>0.0</v>
      </c>
      <c r="M923" s="5">
        <v>0.0</v>
      </c>
      <c r="N923" s="5">
        <v>0.0</v>
      </c>
      <c r="O923" s="5">
        <v>0.0</v>
      </c>
      <c r="P923" s="5">
        <v>0.0</v>
      </c>
      <c r="Q923" s="5">
        <v>0.0</v>
      </c>
      <c r="R923" s="5">
        <v>0.0</v>
      </c>
      <c r="S923" s="5">
        <v>0.0</v>
      </c>
      <c r="T923" s="5">
        <v>0.0</v>
      </c>
      <c r="U923" s="5">
        <v>0.0</v>
      </c>
      <c r="V923" s="5">
        <v>0.0</v>
      </c>
      <c r="W923" s="5">
        <v>0.0</v>
      </c>
      <c r="X923" s="5">
        <v>0.0</v>
      </c>
      <c r="Y923" s="5">
        <v>0.0</v>
      </c>
      <c r="Z923" s="5">
        <v>0.0</v>
      </c>
      <c r="AA923" s="5">
        <v>0.0</v>
      </c>
      <c r="AB923" s="5">
        <v>0.0</v>
      </c>
      <c r="AC923" s="5">
        <v>0.0</v>
      </c>
      <c r="AD923" s="5">
        <v>0.0</v>
      </c>
      <c r="AE923" s="5">
        <v>0.0</v>
      </c>
      <c r="AF923" s="6">
        <f>IFERROR(__xludf.DUMMYFUNCTION("IFERROR(
  VLOOKUP(
    A923,
    IMPORTRANGE(
      ""1ZygntHC1J6IxzKbTidmOyf5nUyW4GCLurHCjexrLm_o        "",
      ""HTMLキャッシュ!A:F""
    ),
    3,
    FALSE
  ),
  0
)
"),46078.587847222225)</f>
        <v>46078.58785</v>
      </c>
      <c r="AG923" s="5"/>
      <c r="AH923" s="5"/>
      <c r="AI923" s="5"/>
      <c r="AJ923" s="5"/>
      <c r="AK923" s="5"/>
      <c r="AL923" s="5"/>
      <c r="AM923" s="5"/>
      <c r="AN923" s="5"/>
      <c r="AO923" s="5"/>
      <c r="AP923" s="5"/>
      <c r="AQ923" s="5"/>
      <c r="AR923" s="3"/>
      <c r="AS923" s="5"/>
      <c r="AT923" s="5"/>
      <c r="AU923" s="5"/>
      <c r="AV923" s="5"/>
      <c r="AW923" s="5"/>
      <c r="AX923" s="5"/>
      <c r="AY923" s="5"/>
      <c r="AZ923" s="7"/>
      <c r="BA923" s="7"/>
    </row>
    <row r="924" ht="16.5" customHeight="1">
      <c r="A924" s="4" t="s">
        <v>1880</v>
      </c>
      <c r="B924" s="5">
        <v>5.0</v>
      </c>
      <c r="C924" s="5">
        <v>0.0</v>
      </c>
      <c r="D924" s="1" t="s">
        <v>1881</v>
      </c>
      <c r="E924" s="5">
        <v>0.0</v>
      </c>
      <c r="F924" s="5">
        <v>0.0</v>
      </c>
      <c r="G924" s="5">
        <v>0.0</v>
      </c>
      <c r="H924" s="5">
        <v>0.0</v>
      </c>
      <c r="I924" s="5">
        <v>0.0</v>
      </c>
      <c r="J924" s="5">
        <v>0.0</v>
      </c>
      <c r="K924" s="5">
        <v>0.0</v>
      </c>
      <c r="L924" s="5">
        <v>0.0</v>
      </c>
      <c r="M924" s="5">
        <v>0.0</v>
      </c>
      <c r="N924" s="5">
        <v>0.0</v>
      </c>
      <c r="O924" s="5">
        <v>0.0</v>
      </c>
      <c r="P924" s="5">
        <v>0.0</v>
      </c>
      <c r="Q924" s="5">
        <v>0.0</v>
      </c>
      <c r="R924" s="5">
        <v>0.0</v>
      </c>
      <c r="S924" s="5">
        <v>0.0</v>
      </c>
      <c r="T924" s="5">
        <v>0.0</v>
      </c>
      <c r="U924" s="5">
        <v>0.0</v>
      </c>
      <c r="V924" s="5">
        <v>0.0</v>
      </c>
      <c r="W924" s="5">
        <v>0.0</v>
      </c>
      <c r="X924" s="5">
        <v>0.0</v>
      </c>
      <c r="Y924" s="5">
        <v>0.0</v>
      </c>
      <c r="Z924" s="5">
        <v>0.0</v>
      </c>
      <c r="AA924" s="5">
        <v>0.0</v>
      </c>
      <c r="AB924" s="5">
        <v>0.0</v>
      </c>
      <c r="AC924" s="5">
        <v>0.0</v>
      </c>
      <c r="AD924" s="5">
        <v>0.0</v>
      </c>
      <c r="AE924" s="5">
        <v>0.0</v>
      </c>
      <c r="AF924" s="6">
        <f>IFERROR(__xludf.DUMMYFUNCTION("IFERROR(
  VLOOKUP(
    A924,
    IMPORTRANGE(
      ""1ZygntHC1J6IxzKbTidmOyf5nUyW4GCLurHCjexrLm_o        "",
      ""HTMLキャッシュ!A:F""
    ),
    3,
    FALSE
  ),
  0
)
"),46074.54890046296)</f>
        <v>46074.5489</v>
      </c>
      <c r="AG924" s="5"/>
      <c r="AH924" s="5"/>
      <c r="AI924" s="5"/>
      <c r="AJ924" s="5"/>
      <c r="AK924" s="5"/>
      <c r="AL924" s="5"/>
      <c r="AM924" s="5"/>
      <c r="AN924" s="5"/>
      <c r="AO924" s="5"/>
      <c r="AP924" s="5"/>
      <c r="AQ924" s="5"/>
      <c r="AR924" s="3"/>
      <c r="AS924" s="5"/>
      <c r="AT924" s="5"/>
      <c r="AU924" s="5"/>
      <c r="AV924" s="5"/>
      <c r="AW924" s="5"/>
      <c r="AX924" s="5"/>
      <c r="AY924" s="5"/>
      <c r="AZ924" s="7"/>
      <c r="BA924" s="7"/>
    </row>
    <row r="925" ht="16.5" customHeight="1">
      <c r="A925" s="4" t="s">
        <v>1882</v>
      </c>
      <c r="B925" s="5">
        <v>5.0</v>
      </c>
      <c r="C925" s="5">
        <v>0.0</v>
      </c>
      <c r="D925" s="1" t="s">
        <v>1883</v>
      </c>
      <c r="E925" s="5">
        <v>0.0</v>
      </c>
      <c r="F925" s="5">
        <v>0.0</v>
      </c>
      <c r="G925" s="5">
        <v>0.0</v>
      </c>
      <c r="H925" s="5">
        <v>0.0</v>
      </c>
      <c r="I925" s="5">
        <v>0.0</v>
      </c>
      <c r="J925" s="5">
        <v>0.0</v>
      </c>
      <c r="K925" s="5">
        <v>0.0</v>
      </c>
      <c r="L925" s="5">
        <v>0.0</v>
      </c>
      <c r="M925" s="5">
        <v>0.0</v>
      </c>
      <c r="N925" s="5">
        <v>0.0</v>
      </c>
      <c r="O925" s="5">
        <v>0.0</v>
      </c>
      <c r="P925" s="5">
        <v>0.0</v>
      </c>
      <c r="Q925" s="5">
        <v>0.0</v>
      </c>
      <c r="R925" s="5">
        <v>0.0</v>
      </c>
      <c r="S925" s="5">
        <v>0.0</v>
      </c>
      <c r="T925" s="5">
        <v>0.0</v>
      </c>
      <c r="U925" s="5">
        <v>0.0</v>
      </c>
      <c r="V925" s="5">
        <v>0.0</v>
      </c>
      <c r="W925" s="5">
        <v>0.0</v>
      </c>
      <c r="X925" s="5">
        <v>0.0</v>
      </c>
      <c r="Y925" s="5">
        <v>0.0</v>
      </c>
      <c r="Z925" s="5">
        <v>0.0</v>
      </c>
      <c r="AA925" s="5">
        <v>0.0</v>
      </c>
      <c r="AB925" s="5">
        <v>0.0</v>
      </c>
      <c r="AC925" s="5">
        <v>0.0</v>
      </c>
      <c r="AD925" s="5">
        <v>0.0</v>
      </c>
      <c r="AE925" s="5">
        <v>0.0</v>
      </c>
      <c r="AF925" s="6">
        <f>IFERROR(__xludf.DUMMYFUNCTION("IFERROR(
  VLOOKUP(
    A925,
    IMPORTRANGE(
      ""1ZygntHC1J6IxzKbTidmOyf5nUyW4GCLurHCjexrLm_o        "",
      ""HTMLキャッシュ!A:F""
    ),
    3,
    FALSE
  ),
  0
)
"),46078.80793981482)</f>
        <v>46078.80794</v>
      </c>
      <c r="AG925" s="5"/>
      <c r="AH925" s="5"/>
      <c r="AI925" s="5"/>
      <c r="AJ925" s="5"/>
      <c r="AK925" s="5"/>
      <c r="AL925" s="5"/>
      <c r="AM925" s="5"/>
      <c r="AN925" s="5"/>
      <c r="AO925" s="5"/>
      <c r="AP925" s="5"/>
      <c r="AQ925" s="5"/>
      <c r="AR925" s="3"/>
      <c r="AS925" s="5"/>
      <c r="AT925" s="5"/>
      <c r="AU925" s="5"/>
      <c r="AV925" s="5"/>
      <c r="AW925" s="5"/>
      <c r="AX925" s="5"/>
      <c r="AY925" s="5"/>
      <c r="AZ925" s="7"/>
      <c r="BA925" s="7"/>
    </row>
    <row r="926" ht="16.5" customHeight="1">
      <c r="A926" s="4" t="s">
        <v>1884</v>
      </c>
      <c r="B926" s="5">
        <v>4.0</v>
      </c>
      <c r="C926" s="5">
        <v>0.0</v>
      </c>
      <c r="D926" s="1" t="s">
        <v>1885</v>
      </c>
      <c r="E926" s="5">
        <v>0.0</v>
      </c>
      <c r="F926" s="5">
        <v>0.0</v>
      </c>
      <c r="G926" s="5">
        <v>0.0</v>
      </c>
      <c r="H926" s="5">
        <v>0.0</v>
      </c>
      <c r="I926" s="5">
        <v>0.0</v>
      </c>
      <c r="J926" s="5">
        <v>0.0</v>
      </c>
      <c r="K926" s="5">
        <v>0.0</v>
      </c>
      <c r="L926" s="5">
        <v>0.0</v>
      </c>
      <c r="M926" s="5">
        <v>0.0</v>
      </c>
      <c r="N926" s="5">
        <v>0.0</v>
      </c>
      <c r="O926" s="5">
        <v>0.0</v>
      </c>
      <c r="P926" s="5">
        <v>0.0</v>
      </c>
      <c r="Q926" s="5">
        <v>0.0</v>
      </c>
      <c r="R926" s="5">
        <v>0.0</v>
      </c>
      <c r="S926" s="5">
        <v>0.0</v>
      </c>
      <c r="T926" s="5">
        <v>0.0</v>
      </c>
      <c r="U926" s="5">
        <v>0.0</v>
      </c>
      <c r="V926" s="5">
        <v>0.0</v>
      </c>
      <c r="W926" s="5">
        <v>0.0</v>
      </c>
      <c r="X926" s="5">
        <v>0.0</v>
      </c>
      <c r="Y926" s="5">
        <v>0.0</v>
      </c>
      <c r="Z926" s="5">
        <v>0.0</v>
      </c>
      <c r="AA926" s="5">
        <v>0.0</v>
      </c>
      <c r="AB926" s="5">
        <v>0.0</v>
      </c>
      <c r="AC926" s="5">
        <v>0.0</v>
      </c>
      <c r="AD926" s="5">
        <v>0.0</v>
      </c>
      <c r="AE926" s="5">
        <v>0.0</v>
      </c>
      <c r="AF926" s="6">
        <f>IFERROR(__xludf.DUMMYFUNCTION("IFERROR(
  VLOOKUP(
    A926,
    IMPORTRANGE(
      ""1ZygntHC1J6IxzKbTidmOyf5nUyW4GCLurHCjexrLm_o        "",
      ""HTMLキャッシュ!A:F""
    ),
    3,
    FALSE
  ),
  0
)
"),46071.77695601852)</f>
        <v>46071.77696</v>
      </c>
      <c r="AG926" s="5"/>
      <c r="AH926" s="5"/>
      <c r="AI926" s="5"/>
      <c r="AJ926" s="5"/>
      <c r="AK926" s="5"/>
      <c r="AL926" s="5"/>
      <c r="AM926" s="5"/>
      <c r="AN926" s="5"/>
      <c r="AO926" s="5"/>
      <c r="AP926" s="5"/>
      <c r="AQ926" s="5"/>
      <c r="AR926" s="3"/>
      <c r="AS926" s="5"/>
      <c r="AT926" s="5"/>
      <c r="AU926" s="5"/>
      <c r="AV926" s="5"/>
      <c r="AW926" s="5"/>
      <c r="AX926" s="5"/>
      <c r="AY926" s="5"/>
      <c r="AZ926" s="7"/>
      <c r="BA926" s="7"/>
    </row>
    <row r="927" ht="16.5" customHeight="1">
      <c r="A927" s="4" t="s">
        <v>1886</v>
      </c>
      <c r="B927" s="5">
        <v>4.0</v>
      </c>
      <c r="C927" s="5">
        <v>0.0</v>
      </c>
      <c r="D927" s="1" t="s">
        <v>1887</v>
      </c>
      <c r="E927" s="5">
        <v>0.0</v>
      </c>
      <c r="F927" s="5">
        <v>0.0</v>
      </c>
      <c r="G927" s="5">
        <v>0.0</v>
      </c>
      <c r="H927" s="5">
        <v>0.0</v>
      </c>
      <c r="I927" s="5">
        <v>0.0</v>
      </c>
      <c r="J927" s="5">
        <v>0.0</v>
      </c>
      <c r="K927" s="5">
        <v>0.0</v>
      </c>
      <c r="L927" s="5">
        <v>0.0</v>
      </c>
      <c r="M927" s="5">
        <v>0.0</v>
      </c>
      <c r="N927" s="5">
        <v>0.0</v>
      </c>
      <c r="O927" s="5">
        <v>0.0</v>
      </c>
      <c r="P927" s="5">
        <v>0.0</v>
      </c>
      <c r="Q927" s="5">
        <v>0.0</v>
      </c>
      <c r="R927" s="5">
        <v>0.0</v>
      </c>
      <c r="S927" s="5">
        <v>0.0</v>
      </c>
      <c r="T927" s="5">
        <v>0.0</v>
      </c>
      <c r="U927" s="5">
        <v>0.0</v>
      </c>
      <c r="V927" s="5">
        <v>0.0</v>
      </c>
      <c r="W927" s="5">
        <v>0.0</v>
      </c>
      <c r="X927" s="5">
        <v>0.0</v>
      </c>
      <c r="Y927" s="5">
        <v>0.0</v>
      </c>
      <c r="Z927" s="5">
        <v>0.0</v>
      </c>
      <c r="AA927" s="5">
        <v>0.0</v>
      </c>
      <c r="AB927" s="5">
        <v>0.0</v>
      </c>
      <c r="AC927" s="5">
        <v>0.0</v>
      </c>
      <c r="AD927" s="5">
        <v>0.0</v>
      </c>
      <c r="AE927" s="5">
        <v>0.0</v>
      </c>
      <c r="AF927" s="6">
        <f>IFERROR(__xludf.DUMMYFUNCTION("IFERROR(
  VLOOKUP(
    A927,
    IMPORTRANGE(
      ""1ZygntHC1J6IxzKbTidmOyf5nUyW4GCLurHCjexrLm_o        "",
      ""HTMLキャッシュ!A:F""
    ),
    3,
    FALSE
  ),
  0
)
"),46078.59085648148)</f>
        <v>46078.59086</v>
      </c>
      <c r="AG927" s="5"/>
      <c r="AH927" s="5"/>
      <c r="AI927" s="5"/>
      <c r="AJ927" s="5"/>
      <c r="AK927" s="5"/>
      <c r="AL927" s="5"/>
      <c r="AM927" s="5"/>
      <c r="AN927" s="5"/>
      <c r="AO927" s="5"/>
      <c r="AP927" s="5"/>
      <c r="AQ927" s="5"/>
      <c r="AR927" s="3"/>
      <c r="AS927" s="5"/>
      <c r="AT927" s="5"/>
      <c r="AU927" s="5"/>
      <c r="AV927" s="5"/>
      <c r="AW927" s="5"/>
      <c r="AX927" s="5"/>
      <c r="AY927" s="5"/>
      <c r="AZ927" s="7"/>
      <c r="BA927" s="7"/>
    </row>
    <row r="928" ht="16.5" customHeight="1">
      <c r="A928" s="4" t="s">
        <v>1888</v>
      </c>
      <c r="B928" s="5">
        <v>0.0</v>
      </c>
      <c r="C928" s="5">
        <v>0.0</v>
      </c>
      <c r="D928" s="1" t="s">
        <v>1889</v>
      </c>
      <c r="E928" s="5">
        <v>0.0</v>
      </c>
      <c r="F928" s="5">
        <v>0.0</v>
      </c>
      <c r="G928" s="5">
        <v>0.0</v>
      </c>
      <c r="H928" s="5">
        <v>0.0</v>
      </c>
      <c r="I928" s="5">
        <v>0.0</v>
      </c>
      <c r="J928" s="5">
        <v>0.0</v>
      </c>
      <c r="K928" s="5">
        <v>0.0</v>
      </c>
      <c r="L928" s="5">
        <v>0.0</v>
      </c>
      <c r="M928" s="5">
        <v>0.0</v>
      </c>
      <c r="N928" s="5">
        <v>0.0</v>
      </c>
      <c r="O928" s="5">
        <v>0.0</v>
      </c>
      <c r="P928" s="5">
        <v>0.0</v>
      </c>
      <c r="Q928" s="5">
        <v>0.0</v>
      </c>
      <c r="R928" s="5">
        <v>0.0</v>
      </c>
      <c r="S928" s="5">
        <v>0.0</v>
      </c>
      <c r="T928" s="5">
        <v>0.0</v>
      </c>
      <c r="U928" s="5">
        <v>0.0</v>
      </c>
      <c r="V928" s="5">
        <v>0.0</v>
      </c>
      <c r="W928" s="5">
        <v>0.0</v>
      </c>
      <c r="X928" s="5">
        <v>0.0</v>
      </c>
      <c r="Y928" s="5">
        <v>0.0</v>
      </c>
      <c r="Z928" s="5">
        <v>0.0</v>
      </c>
      <c r="AA928" s="5">
        <v>0.0</v>
      </c>
      <c r="AB928" s="5">
        <v>0.0</v>
      </c>
      <c r="AC928" s="5">
        <v>0.0</v>
      </c>
      <c r="AD928" s="5">
        <v>0.0</v>
      </c>
      <c r="AE928" s="5">
        <v>0.0</v>
      </c>
      <c r="AF928" s="6">
        <f>IFERROR(__xludf.DUMMYFUNCTION("IFERROR(
  VLOOKUP(
    A928,
    IMPORTRANGE(
      ""1ZygntHC1J6IxzKbTidmOyf5nUyW4GCLurHCjexrLm_o        "",
      ""HTMLキャッシュ!A:F""
    ),
    3,
    FALSE
  ),
  0
)
"),46043.7796875)</f>
        <v>46043.77969</v>
      </c>
      <c r="AG928" s="5"/>
      <c r="AH928" s="5"/>
      <c r="AI928" s="5"/>
      <c r="AJ928" s="5"/>
      <c r="AK928" s="5"/>
      <c r="AL928" s="5"/>
      <c r="AM928" s="5"/>
      <c r="AN928" s="5"/>
      <c r="AO928" s="5"/>
      <c r="AP928" s="5"/>
      <c r="AQ928" s="5"/>
      <c r="AR928" s="3"/>
      <c r="AS928" s="5"/>
      <c r="AT928" s="5"/>
      <c r="AU928" s="5"/>
      <c r="AV928" s="5"/>
      <c r="AW928" s="5"/>
      <c r="AX928" s="5"/>
      <c r="AY928" s="5"/>
      <c r="AZ928" s="7"/>
      <c r="BA928" s="7"/>
    </row>
    <row r="929" ht="16.5" customHeight="1">
      <c r="A929" s="4" t="s">
        <v>1890</v>
      </c>
      <c r="B929" s="5">
        <v>18.0</v>
      </c>
      <c r="C929" s="5">
        <v>0.0</v>
      </c>
      <c r="D929" s="1" t="s">
        <v>1891</v>
      </c>
      <c r="E929" s="5">
        <v>0.0</v>
      </c>
      <c r="F929" s="5">
        <v>0.0</v>
      </c>
      <c r="G929" s="5">
        <v>0.0</v>
      </c>
      <c r="H929" s="5">
        <v>0.0</v>
      </c>
      <c r="I929" s="5">
        <v>0.0</v>
      </c>
      <c r="J929" s="5">
        <v>0.0</v>
      </c>
      <c r="K929" s="5">
        <v>0.0</v>
      </c>
      <c r="L929" s="5">
        <v>0.0</v>
      </c>
      <c r="M929" s="5">
        <v>0.0</v>
      </c>
      <c r="N929" s="5">
        <v>0.0</v>
      </c>
      <c r="O929" s="5">
        <v>0.0</v>
      </c>
      <c r="P929" s="5">
        <v>0.0</v>
      </c>
      <c r="Q929" s="5">
        <v>0.0</v>
      </c>
      <c r="R929" s="5">
        <v>0.0</v>
      </c>
      <c r="S929" s="5">
        <v>0.0</v>
      </c>
      <c r="T929" s="5">
        <v>0.0</v>
      </c>
      <c r="U929" s="5">
        <v>0.0</v>
      </c>
      <c r="V929" s="5">
        <v>0.0</v>
      </c>
      <c r="W929" s="5">
        <v>0.0</v>
      </c>
      <c r="X929" s="5">
        <v>0.0</v>
      </c>
      <c r="Y929" s="5">
        <v>0.0</v>
      </c>
      <c r="Z929" s="5">
        <v>0.0</v>
      </c>
      <c r="AA929" s="5">
        <v>0.0</v>
      </c>
      <c r="AB929" s="5">
        <v>0.0</v>
      </c>
      <c r="AC929" s="5">
        <v>0.0</v>
      </c>
      <c r="AD929" s="5">
        <v>0.0</v>
      </c>
      <c r="AE929" s="5">
        <v>0.0</v>
      </c>
      <c r="AF929" s="6">
        <f>IFERROR(__xludf.DUMMYFUNCTION("IFERROR(
  VLOOKUP(
    A929,
    IMPORTRANGE(
      ""1ZygntHC1J6IxzKbTidmOyf5nUyW4GCLurHCjexrLm_o        "",
      ""HTMLキャッシュ!A:F""
    ),
    3,
    FALSE
  ),
  0
)
"),46088.80570601852)</f>
        <v>46088.80571</v>
      </c>
      <c r="AG929" s="5"/>
      <c r="AH929" s="5"/>
      <c r="AI929" s="5"/>
      <c r="AJ929" s="5"/>
      <c r="AK929" s="5"/>
      <c r="AL929" s="5"/>
      <c r="AM929" s="5"/>
      <c r="AN929" s="5"/>
      <c r="AO929" s="5"/>
      <c r="AP929" s="5"/>
      <c r="AQ929" s="5"/>
      <c r="AR929" s="3"/>
      <c r="AS929" s="5"/>
      <c r="AT929" s="5"/>
      <c r="AU929" s="5"/>
      <c r="AV929" s="5"/>
      <c r="AW929" s="5"/>
      <c r="AX929" s="5"/>
      <c r="AY929" s="5"/>
      <c r="AZ929" s="7"/>
      <c r="BA929" s="7"/>
    </row>
    <row r="930" ht="16.5" customHeight="1">
      <c r="A930" s="4" t="s">
        <v>1892</v>
      </c>
      <c r="B930" s="5">
        <v>13.0</v>
      </c>
      <c r="C930" s="5">
        <v>0.0</v>
      </c>
      <c r="D930" s="1" t="s">
        <v>1893</v>
      </c>
      <c r="E930" s="5">
        <v>0.0</v>
      </c>
      <c r="F930" s="5">
        <v>0.0</v>
      </c>
      <c r="G930" s="5">
        <v>0.0</v>
      </c>
      <c r="H930" s="5">
        <v>0.0</v>
      </c>
      <c r="I930" s="5">
        <v>0.0</v>
      </c>
      <c r="J930" s="5">
        <v>0.0</v>
      </c>
      <c r="K930" s="5">
        <v>0.0</v>
      </c>
      <c r="L930" s="5">
        <v>0.0</v>
      </c>
      <c r="M930" s="5">
        <v>0.0</v>
      </c>
      <c r="N930" s="5">
        <v>0.0</v>
      </c>
      <c r="O930" s="5">
        <v>0.0</v>
      </c>
      <c r="P930" s="5">
        <v>0.0</v>
      </c>
      <c r="Q930" s="5">
        <v>0.0</v>
      </c>
      <c r="R930" s="5">
        <v>0.0</v>
      </c>
      <c r="S930" s="5">
        <v>0.0</v>
      </c>
      <c r="T930" s="5">
        <v>0.0</v>
      </c>
      <c r="U930" s="5">
        <v>0.0</v>
      </c>
      <c r="V930" s="5">
        <v>0.0</v>
      </c>
      <c r="W930" s="5">
        <v>0.0</v>
      </c>
      <c r="X930" s="5">
        <v>0.0</v>
      </c>
      <c r="Y930" s="5">
        <v>0.0</v>
      </c>
      <c r="Z930" s="5">
        <v>0.0</v>
      </c>
      <c r="AA930" s="5">
        <v>0.0</v>
      </c>
      <c r="AB930" s="5">
        <v>0.0</v>
      </c>
      <c r="AC930" s="5">
        <v>0.0</v>
      </c>
      <c r="AD930" s="5">
        <v>0.0</v>
      </c>
      <c r="AE930" s="5">
        <v>0.0</v>
      </c>
      <c r="AF930" s="6">
        <f>IFERROR(__xludf.DUMMYFUNCTION("IFERROR(
  VLOOKUP(
    A930,
    IMPORTRANGE(
      ""1ZygntHC1J6IxzKbTidmOyf5nUyW4GCLurHCjexrLm_o        "",
      ""HTMLキャッシュ!A:F""
    ),
    3,
    FALSE
  ),
  0
)
"),46086.79918981482)</f>
        <v>46086.79919</v>
      </c>
      <c r="AG930" s="5"/>
      <c r="AH930" s="5"/>
      <c r="AI930" s="5"/>
      <c r="AJ930" s="5"/>
      <c r="AK930" s="5"/>
      <c r="AL930" s="5"/>
      <c r="AM930" s="5"/>
      <c r="AN930" s="5"/>
      <c r="AO930" s="5"/>
      <c r="AP930" s="5"/>
      <c r="AQ930" s="5"/>
      <c r="AR930" s="3"/>
      <c r="AS930" s="5"/>
      <c r="AT930" s="5"/>
      <c r="AU930" s="5"/>
      <c r="AV930" s="5"/>
      <c r="AW930" s="5"/>
      <c r="AX930" s="5"/>
      <c r="AY930" s="5"/>
      <c r="AZ930" s="7"/>
      <c r="BA930" s="7"/>
    </row>
    <row r="931" ht="16.5" customHeight="1">
      <c r="A931" s="4" t="s">
        <v>1894</v>
      </c>
      <c r="B931" s="5">
        <v>113.0</v>
      </c>
      <c r="C931" s="5">
        <v>0.0</v>
      </c>
      <c r="D931" s="1" t="s">
        <v>1895</v>
      </c>
      <c r="E931" s="5">
        <v>0.0</v>
      </c>
      <c r="F931" s="5">
        <v>0.0</v>
      </c>
      <c r="G931" s="5">
        <v>0.0</v>
      </c>
      <c r="H931" s="5">
        <v>0.0</v>
      </c>
      <c r="I931" s="5">
        <v>0.0</v>
      </c>
      <c r="J931" s="5">
        <v>0.0</v>
      </c>
      <c r="K931" s="5">
        <v>0.0</v>
      </c>
      <c r="L931" s="5">
        <v>0.0</v>
      </c>
      <c r="M931" s="5">
        <v>0.0</v>
      </c>
      <c r="N931" s="5">
        <v>0.0</v>
      </c>
      <c r="O931" s="5">
        <v>0.0</v>
      </c>
      <c r="P931" s="5">
        <v>0.0</v>
      </c>
      <c r="Q931" s="5">
        <v>0.0</v>
      </c>
      <c r="R931" s="5">
        <v>0.0</v>
      </c>
      <c r="S931" s="5">
        <v>0.0</v>
      </c>
      <c r="T931" s="5">
        <v>0.0</v>
      </c>
      <c r="U931" s="5">
        <v>0.0</v>
      </c>
      <c r="V931" s="5">
        <v>0.0</v>
      </c>
      <c r="W931" s="5">
        <v>0.0</v>
      </c>
      <c r="X931" s="5">
        <v>0.0</v>
      </c>
      <c r="Y931" s="5">
        <v>0.0</v>
      </c>
      <c r="Z931" s="5">
        <v>0.0</v>
      </c>
      <c r="AA931" s="5">
        <v>0.0</v>
      </c>
      <c r="AB931" s="5">
        <v>0.0</v>
      </c>
      <c r="AC931" s="5">
        <v>0.0</v>
      </c>
      <c r="AD931" s="5">
        <v>0.0</v>
      </c>
      <c r="AE931" s="5">
        <v>0.0</v>
      </c>
      <c r="AF931" s="6">
        <f>IFERROR(__xludf.DUMMYFUNCTION("IFERROR(
  VLOOKUP(
    A931,
    IMPORTRANGE(
      ""1ZygntHC1J6IxzKbTidmOyf5nUyW4GCLurHCjexrLm_o        "",
      ""HTMLキャッシュ!A:F""
    ),
    3,
    FALSE
  ),
  0
)
"),46085.65467592593)</f>
        <v>46085.65468</v>
      </c>
      <c r="AG931" s="5"/>
      <c r="AH931" s="5"/>
      <c r="AI931" s="5"/>
      <c r="AJ931" s="5"/>
      <c r="AK931" s="5"/>
      <c r="AL931" s="5"/>
      <c r="AM931" s="5"/>
      <c r="AN931" s="5"/>
      <c r="AO931" s="5"/>
      <c r="AP931" s="5"/>
      <c r="AQ931" s="5"/>
      <c r="AR931" s="3"/>
      <c r="AS931" s="5"/>
      <c r="AT931" s="5"/>
      <c r="AU931" s="5"/>
      <c r="AV931" s="5"/>
      <c r="AW931" s="5"/>
      <c r="AX931" s="5"/>
      <c r="AY931" s="5"/>
      <c r="AZ931" s="7"/>
      <c r="BA931" s="7"/>
    </row>
    <row r="932" ht="16.5" customHeight="1">
      <c r="A932" s="4" t="s">
        <v>1896</v>
      </c>
      <c r="B932" s="5">
        <v>16.0</v>
      </c>
      <c r="C932" s="5">
        <v>0.0</v>
      </c>
      <c r="D932" s="1" t="s">
        <v>1897</v>
      </c>
      <c r="E932" s="5">
        <v>0.0</v>
      </c>
      <c r="F932" s="5">
        <v>0.0</v>
      </c>
      <c r="G932" s="5">
        <v>0.0</v>
      </c>
      <c r="H932" s="5">
        <v>0.0</v>
      </c>
      <c r="I932" s="5">
        <v>0.0</v>
      </c>
      <c r="J932" s="5">
        <v>0.0</v>
      </c>
      <c r="K932" s="5">
        <v>0.0</v>
      </c>
      <c r="L932" s="5">
        <v>0.0</v>
      </c>
      <c r="M932" s="5">
        <v>0.0</v>
      </c>
      <c r="N932" s="5">
        <v>0.0</v>
      </c>
      <c r="O932" s="5">
        <v>0.0</v>
      </c>
      <c r="P932" s="5">
        <v>0.0</v>
      </c>
      <c r="Q932" s="5">
        <v>0.0</v>
      </c>
      <c r="R932" s="5">
        <v>0.0</v>
      </c>
      <c r="S932" s="5">
        <v>0.0</v>
      </c>
      <c r="T932" s="5">
        <v>0.0</v>
      </c>
      <c r="U932" s="5">
        <v>0.0</v>
      </c>
      <c r="V932" s="5">
        <v>0.0</v>
      </c>
      <c r="W932" s="5">
        <v>0.0</v>
      </c>
      <c r="X932" s="5">
        <v>0.0</v>
      </c>
      <c r="Y932" s="5">
        <v>0.0</v>
      </c>
      <c r="Z932" s="5">
        <v>0.0</v>
      </c>
      <c r="AA932" s="5">
        <v>0.0</v>
      </c>
      <c r="AB932" s="5">
        <v>0.0</v>
      </c>
      <c r="AC932" s="5">
        <v>0.0</v>
      </c>
      <c r="AD932" s="5">
        <v>0.0</v>
      </c>
      <c r="AE932" s="5">
        <v>0.0</v>
      </c>
      <c r="AF932" s="6">
        <f>IFERROR(__xludf.DUMMYFUNCTION("IFERROR(
  VLOOKUP(
    A932,
    IMPORTRANGE(
      ""1ZygntHC1J6IxzKbTidmOyf5nUyW4GCLurHCjexrLm_o        "",
      ""HTMLキャッシュ!A:F""
    ),
    3,
    FALSE
  ),
  0
)
"),46085.86708333333)</f>
        <v>46085.86708</v>
      </c>
      <c r="AG932" s="5"/>
      <c r="AH932" s="5"/>
      <c r="AI932" s="5"/>
      <c r="AJ932" s="5"/>
      <c r="AK932" s="5"/>
      <c r="AL932" s="5"/>
      <c r="AM932" s="5"/>
      <c r="AN932" s="5"/>
      <c r="AO932" s="5"/>
      <c r="AP932" s="5"/>
      <c r="AQ932" s="5"/>
      <c r="AR932" s="3"/>
      <c r="AS932" s="5"/>
      <c r="AT932" s="5"/>
      <c r="AU932" s="5"/>
      <c r="AV932" s="5"/>
      <c r="AW932" s="5"/>
      <c r="AX932" s="5"/>
      <c r="AY932" s="5"/>
      <c r="AZ932" s="7"/>
      <c r="BA932" s="7"/>
    </row>
    <row r="933" ht="16.5" customHeight="1">
      <c r="A933" s="4" t="s">
        <v>1898</v>
      </c>
      <c r="B933" s="5">
        <v>4.0</v>
      </c>
      <c r="C933" s="5">
        <v>0.0</v>
      </c>
      <c r="D933" s="1" t="s">
        <v>1899</v>
      </c>
      <c r="E933" s="5">
        <v>0.0</v>
      </c>
      <c r="F933" s="5">
        <v>0.0</v>
      </c>
      <c r="G933" s="5">
        <v>0.0</v>
      </c>
      <c r="H933" s="5">
        <v>0.0</v>
      </c>
      <c r="I933" s="5">
        <v>0.0</v>
      </c>
      <c r="J933" s="5">
        <v>0.0</v>
      </c>
      <c r="K933" s="5">
        <v>0.0</v>
      </c>
      <c r="L933" s="5">
        <v>0.0</v>
      </c>
      <c r="M933" s="5">
        <v>0.0</v>
      </c>
      <c r="N933" s="5">
        <v>0.0</v>
      </c>
      <c r="O933" s="5">
        <v>0.0</v>
      </c>
      <c r="P933" s="5">
        <v>0.0</v>
      </c>
      <c r="Q933" s="5">
        <v>0.0</v>
      </c>
      <c r="R933" s="5">
        <v>0.0</v>
      </c>
      <c r="S933" s="5">
        <v>0.0</v>
      </c>
      <c r="T933" s="5">
        <v>0.0</v>
      </c>
      <c r="U933" s="5">
        <v>0.0</v>
      </c>
      <c r="V933" s="5">
        <v>0.0</v>
      </c>
      <c r="W933" s="5">
        <v>0.0</v>
      </c>
      <c r="X933" s="5">
        <v>0.0</v>
      </c>
      <c r="Y933" s="5">
        <v>0.0</v>
      </c>
      <c r="Z933" s="5">
        <v>0.0</v>
      </c>
      <c r="AA933" s="5">
        <v>0.0</v>
      </c>
      <c r="AB933" s="5">
        <v>0.0</v>
      </c>
      <c r="AC933" s="5">
        <v>0.0</v>
      </c>
      <c r="AD933" s="5">
        <v>0.0</v>
      </c>
      <c r="AE933" s="5">
        <v>0.0</v>
      </c>
      <c r="AF933" s="6">
        <f>IFERROR(__xludf.DUMMYFUNCTION("IFERROR(
  VLOOKUP(
    A933,
    IMPORTRANGE(
      ""1ZygntHC1J6IxzKbTidmOyf5nUyW4GCLurHCjexrLm_o        "",
      ""HTMLキャッシュ!A:F""
    ),
    3,
    FALSE
  ),
  0
)
"),46074.57891203704)</f>
        <v>46074.57891</v>
      </c>
      <c r="AG933" s="5"/>
      <c r="AH933" s="5"/>
      <c r="AI933" s="5"/>
      <c r="AJ933" s="5"/>
      <c r="AK933" s="5"/>
      <c r="AL933" s="5"/>
      <c r="AM933" s="5"/>
      <c r="AN933" s="5"/>
      <c r="AO933" s="5"/>
      <c r="AP933" s="5"/>
      <c r="AQ933" s="5"/>
      <c r="AR933" s="3"/>
      <c r="AS933" s="5"/>
      <c r="AT933" s="5"/>
      <c r="AU933" s="5"/>
      <c r="AV933" s="5"/>
      <c r="AW933" s="5"/>
      <c r="AX933" s="5"/>
      <c r="AY933" s="5"/>
      <c r="AZ933" s="7"/>
      <c r="BA933" s="7"/>
    </row>
    <row r="934" ht="16.5" customHeight="1">
      <c r="A934" s="4" t="s">
        <v>1900</v>
      </c>
      <c r="B934" s="5">
        <v>3.0</v>
      </c>
      <c r="C934" s="5">
        <v>0.0</v>
      </c>
      <c r="D934" s="1" t="s">
        <v>1901</v>
      </c>
      <c r="E934" s="5">
        <v>0.0</v>
      </c>
      <c r="F934" s="5">
        <v>0.0</v>
      </c>
      <c r="G934" s="5">
        <v>0.0</v>
      </c>
      <c r="H934" s="5">
        <v>0.0</v>
      </c>
      <c r="I934" s="5">
        <v>0.0</v>
      </c>
      <c r="J934" s="5">
        <v>0.0</v>
      </c>
      <c r="K934" s="5">
        <v>0.0</v>
      </c>
      <c r="L934" s="5">
        <v>0.0</v>
      </c>
      <c r="M934" s="5">
        <v>0.0</v>
      </c>
      <c r="N934" s="5">
        <v>0.0</v>
      </c>
      <c r="O934" s="5">
        <v>0.0</v>
      </c>
      <c r="P934" s="5">
        <v>0.0</v>
      </c>
      <c r="Q934" s="5">
        <v>0.0</v>
      </c>
      <c r="R934" s="5">
        <v>0.0</v>
      </c>
      <c r="S934" s="5">
        <v>0.0</v>
      </c>
      <c r="T934" s="5">
        <v>0.0</v>
      </c>
      <c r="U934" s="5">
        <v>0.0</v>
      </c>
      <c r="V934" s="5">
        <v>0.0</v>
      </c>
      <c r="W934" s="5">
        <v>0.0</v>
      </c>
      <c r="X934" s="5">
        <v>0.0</v>
      </c>
      <c r="Y934" s="5">
        <v>0.0</v>
      </c>
      <c r="Z934" s="5">
        <v>0.0</v>
      </c>
      <c r="AA934" s="5">
        <v>0.0</v>
      </c>
      <c r="AB934" s="5">
        <v>0.0</v>
      </c>
      <c r="AC934" s="5">
        <v>0.0</v>
      </c>
      <c r="AD934" s="5">
        <v>0.0</v>
      </c>
      <c r="AE934" s="5">
        <v>0.0</v>
      </c>
      <c r="AF934" s="6">
        <f>IFERROR(__xludf.DUMMYFUNCTION("IFERROR(
  VLOOKUP(
    A934,
    IMPORTRANGE(
      ""1ZygntHC1J6IxzKbTidmOyf5nUyW4GCLurHCjexrLm_o        "",
      ""HTMLキャッシュ!A:F""
    ),
    3,
    FALSE
  ),
  0
)
"),46072.856307870374)</f>
        <v>46072.85631</v>
      </c>
      <c r="AG934" s="5"/>
      <c r="AH934" s="5"/>
      <c r="AI934" s="5"/>
      <c r="AJ934" s="5"/>
      <c r="AK934" s="5"/>
      <c r="AL934" s="5"/>
      <c r="AM934" s="5"/>
      <c r="AN934" s="5"/>
      <c r="AO934" s="5"/>
      <c r="AP934" s="5"/>
      <c r="AQ934" s="5"/>
      <c r="AR934" s="3"/>
      <c r="AS934" s="5"/>
      <c r="AT934" s="5"/>
      <c r="AU934" s="5"/>
      <c r="AV934" s="5"/>
      <c r="AW934" s="5"/>
      <c r="AX934" s="5"/>
      <c r="AY934" s="5"/>
      <c r="AZ934" s="7"/>
      <c r="BA934" s="7"/>
    </row>
    <row r="935" ht="16.5" customHeight="1">
      <c r="A935" s="4" t="s">
        <v>1902</v>
      </c>
      <c r="B935" s="5">
        <v>5.0</v>
      </c>
      <c r="C935" s="5">
        <v>0.0</v>
      </c>
      <c r="D935" s="1" t="s">
        <v>1903</v>
      </c>
      <c r="E935" s="5">
        <v>0.0</v>
      </c>
      <c r="F935" s="5">
        <v>0.0</v>
      </c>
      <c r="G935" s="5">
        <v>0.0</v>
      </c>
      <c r="H935" s="5">
        <v>0.0</v>
      </c>
      <c r="I935" s="5">
        <v>0.0</v>
      </c>
      <c r="J935" s="5">
        <v>0.0</v>
      </c>
      <c r="K935" s="5">
        <v>0.0</v>
      </c>
      <c r="L935" s="5">
        <v>0.0</v>
      </c>
      <c r="M935" s="5">
        <v>0.0</v>
      </c>
      <c r="N935" s="5">
        <v>0.0</v>
      </c>
      <c r="O935" s="5">
        <v>0.0</v>
      </c>
      <c r="P935" s="5">
        <v>0.0</v>
      </c>
      <c r="Q935" s="5">
        <v>0.0</v>
      </c>
      <c r="R935" s="5">
        <v>0.0</v>
      </c>
      <c r="S935" s="5">
        <v>0.0</v>
      </c>
      <c r="T935" s="5">
        <v>0.0</v>
      </c>
      <c r="U935" s="5">
        <v>0.0</v>
      </c>
      <c r="V935" s="5">
        <v>0.0</v>
      </c>
      <c r="W935" s="5">
        <v>0.0</v>
      </c>
      <c r="X935" s="5">
        <v>0.0</v>
      </c>
      <c r="Y935" s="5">
        <v>0.0</v>
      </c>
      <c r="Z935" s="5">
        <v>0.0</v>
      </c>
      <c r="AA935" s="5">
        <v>0.0</v>
      </c>
      <c r="AB935" s="5">
        <v>0.0</v>
      </c>
      <c r="AC935" s="5">
        <v>0.0</v>
      </c>
      <c r="AD935" s="5">
        <v>0.0</v>
      </c>
      <c r="AE935" s="5">
        <v>0.0</v>
      </c>
      <c r="AF935" s="6">
        <f>IFERROR(__xludf.DUMMYFUNCTION("IFERROR(
  VLOOKUP(
    A935,
    IMPORTRANGE(
      ""1ZygntHC1J6IxzKbTidmOyf5nUyW4GCLurHCjexrLm_o        "",
      ""HTMLキャッシュ!A:F""
    ),
    3,
    FALSE
  ),
  0
)
"),46071.78355324074)</f>
        <v>46071.78355</v>
      </c>
      <c r="AG935" s="5"/>
      <c r="AH935" s="5"/>
      <c r="AI935" s="5"/>
      <c r="AJ935" s="5"/>
      <c r="AK935" s="5"/>
      <c r="AL935" s="5"/>
      <c r="AM935" s="5"/>
      <c r="AN935" s="5"/>
      <c r="AO935" s="5"/>
      <c r="AP935" s="5"/>
      <c r="AQ935" s="5"/>
      <c r="AR935" s="3"/>
      <c r="AS935" s="5"/>
      <c r="AT935" s="5"/>
      <c r="AU935" s="5"/>
      <c r="AV935" s="5"/>
      <c r="AW935" s="5"/>
      <c r="AX935" s="5"/>
      <c r="AY935" s="5"/>
      <c r="AZ935" s="7"/>
      <c r="BA935" s="7"/>
    </row>
    <row r="936" ht="16.5" customHeight="1">
      <c r="A936" s="4" t="s">
        <v>1904</v>
      </c>
      <c r="B936" s="5">
        <v>0.0</v>
      </c>
      <c r="C936" s="5">
        <v>0.0</v>
      </c>
      <c r="D936" s="1" t="s">
        <v>1905</v>
      </c>
      <c r="E936" s="5">
        <v>0.0</v>
      </c>
      <c r="F936" s="5">
        <v>0.0</v>
      </c>
      <c r="G936" s="5">
        <v>0.0</v>
      </c>
      <c r="H936" s="5">
        <v>0.0</v>
      </c>
      <c r="I936" s="5">
        <v>0.0</v>
      </c>
      <c r="J936" s="5">
        <v>0.0</v>
      </c>
      <c r="K936" s="5">
        <v>0.0</v>
      </c>
      <c r="L936" s="5">
        <v>0.0</v>
      </c>
      <c r="M936" s="5">
        <v>0.0</v>
      </c>
      <c r="N936" s="5">
        <v>0.0</v>
      </c>
      <c r="O936" s="5">
        <v>0.0</v>
      </c>
      <c r="P936" s="5">
        <v>0.0</v>
      </c>
      <c r="Q936" s="5">
        <v>0.0</v>
      </c>
      <c r="R936" s="5">
        <v>0.0</v>
      </c>
      <c r="S936" s="5">
        <v>0.0</v>
      </c>
      <c r="T936" s="5">
        <v>0.0</v>
      </c>
      <c r="U936" s="5">
        <v>0.0</v>
      </c>
      <c r="V936" s="5">
        <v>0.0</v>
      </c>
      <c r="W936" s="5">
        <v>0.0</v>
      </c>
      <c r="X936" s="5">
        <v>0.0</v>
      </c>
      <c r="Y936" s="5">
        <v>0.0</v>
      </c>
      <c r="Z936" s="5">
        <v>0.0</v>
      </c>
      <c r="AA936" s="5">
        <v>0.0</v>
      </c>
      <c r="AB936" s="5">
        <v>0.0</v>
      </c>
      <c r="AC936" s="5">
        <v>0.0</v>
      </c>
      <c r="AD936" s="5">
        <v>0.0</v>
      </c>
      <c r="AE936" s="5">
        <v>0.0</v>
      </c>
      <c r="AF936" s="6">
        <f>IFERROR(__xludf.DUMMYFUNCTION("IFERROR(
  VLOOKUP(
    A936,
    IMPORTRANGE(
      ""1ZygntHC1J6IxzKbTidmOyf5nUyW4GCLurHCjexrLm_o        "",
      ""HTMLキャッシュ!A:F""
    ),
    3,
    FALSE
  ),
  0
)
"),46043.70537037037)</f>
        <v>46043.70537</v>
      </c>
      <c r="AG936" s="5"/>
      <c r="AH936" s="5"/>
      <c r="AI936" s="5"/>
      <c r="AJ936" s="5"/>
      <c r="AK936" s="5"/>
      <c r="AL936" s="5"/>
      <c r="AM936" s="5"/>
      <c r="AN936" s="5"/>
      <c r="AO936" s="5"/>
      <c r="AP936" s="5"/>
      <c r="AQ936" s="5"/>
      <c r="AR936" s="3"/>
      <c r="AS936" s="5"/>
      <c r="AT936" s="5"/>
      <c r="AU936" s="5"/>
      <c r="AV936" s="5"/>
      <c r="AW936" s="5"/>
      <c r="AX936" s="5"/>
      <c r="AY936" s="5"/>
      <c r="AZ936" s="7"/>
      <c r="BA936" s="7"/>
    </row>
    <row r="937" ht="16.5" customHeight="1">
      <c r="A937" s="4" t="s">
        <v>1906</v>
      </c>
      <c r="B937" s="5">
        <v>47.0</v>
      </c>
      <c r="C937" s="5">
        <v>0.0</v>
      </c>
      <c r="D937" s="1" t="s">
        <v>1907</v>
      </c>
      <c r="E937" s="5">
        <v>0.0</v>
      </c>
      <c r="F937" s="5">
        <v>0.0</v>
      </c>
      <c r="G937" s="5">
        <v>0.0</v>
      </c>
      <c r="H937" s="5">
        <v>0.0</v>
      </c>
      <c r="I937" s="5">
        <v>0.0</v>
      </c>
      <c r="J937" s="5">
        <v>0.0</v>
      </c>
      <c r="K937" s="5">
        <v>0.0</v>
      </c>
      <c r="L937" s="5">
        <v>0.0</v>
      </c>
      <c r="M937" s="5">
        <v>0.0</v>
      </c>
      <c r="N937" s="5">
        <v>0.0</v>
      </c>
      <c r="O937" s="5">
        <v>0.0</v>
      </c>
      <c r="P937" s="5">
        <v>0.0</v>
      </c>
      <c r="Q937" s="5">
        <v>0.0</v>
      </c>
      <c r="R937" s="5">
        <v>0.0</v>
      </c>
      <c r="S937" s="5">
        <v>0.0</v>
      </c>
      <c r="T937" s="5">
        <v>0.0</v>
      </c>
      <c r="U937" s="5">
        <v>0.0</v>
      </c>
      <c r="V937" s="5">
        <v>0.0</v>
      </c>
      <c r="W937" s="5">
        <v>0.0</v>
      </c>
      <c r="X937" s="5">
        <v>0.0</v>
      </c>
      <c r="Y937" s="5">
        <v>0.0</v>
      </c>
      <c r="Z937" s="5">
        <v>0.0</v>
      </c>
      <c r="AA937" s="5">
        <v>0.0</v>
      </c>
      <c r="AB937" s="5">
        <v>0.0</v>
      </c>
      <c r="AC937" s="5">
        <v>0.0</v>
      </c>
      <c r="AD937" s="5">
        <v>0.0</v>
      </c>
      <c r="AE937" s="5">
        <v>0.0</v>
      </c>
      <c r="AF937" s="6">
        <f>IFERROR(__xludf.DUMMYFUNCTION("IFERROR(
  VLOOKUP(
    A937,
    IMPORTRANGE(
      ""1ZygntHC1J6IxzKbTidmOyf5nUyW4GCLurHCjexrLm_o        "",
      ""HTMLキャッシュ!A:F""
    ),
    3,
    FALSE
  ),
  0
)
"),46086.78539351852)</f>
        <v>46086.78539</v>
      </c>
      <c r="AG937" s="5"/>
      <c r="AH937" s="5"/>
      <c r="AI937" s="5"/>
      <c r="AJ937" s="5"/>
      <c r="AK937" s="5"/>
      <c r="AL937" s="5"/>
      <c r="AM937" s="5"/>
      <c r="AN937" s="5"/>
      <c r="AO937" s="5"/>
      <c r="AP937" s="5"/>
      <c r="AQ937" s="5"/>
      <c r="AR937" s="3"/>
      <c r="AS937" s="5"/>
      <c r="AT937" s="5"/>
      <c r="AU937" s="5"/>
      <c r="AV937" s="5"/>
      <c r="AW937" s="5"/>
      <c r="AX937" s="5"/>
      <c r="AY937" s="5"/>
      <c r="AZ937" s="7"/>
      <c r="BA937" s="7"/>
    </row>
    <row r="938" ht="16.5" customHeight="1">
      <c r="A938" s="4" t="s">
        <v>1908</v>
      </c>
      <c r="B938" s="5">
        <v>3.0</v>
      </c>
      <c r="C938" s="5">
        <v>0.0</v>
      </c>
      <c r="D938" s="1" t="s">
        <v>1909</v>
      </c>
      <c r="E938" s="5">
        <v>0.0</v>
      </c>
      <c r="F938" s="5">
        <v>0.0</v>
      </c>
      <c r="G938" s="5">
        <v>0.0</v>
      </c>
      <c r="H938" s="5">
        <v>0.0</v>
      </c>
      <c r="I938" s="5">
        <v>0.0</v>
      </c>
      <c r="J938" s="5">
        <v>0.0</v>
      </c>
      <c r="K938" s="5">
        <v>0.0</v>
      </c>
      <c r="L938" s="5">
        <v>0.0</v>
      </c>
      <c r="M938" s="5">
        <v>0.0</v>
      </c>
      <c r="N938" s="5">
        <v>0.0</v>
      </c>
      <c r="O938" s="5">
        <v>0.0</v>
      </c>
      <c r="P938" s="5">
        <v>0.0</v>
      </c>
      <c r="Q938" s="5">
        <v>0.0</v>
      </c>
      <c r="R938" s="5">
        <v>0.0</v>
      </c>
      <c r="S938" s="5">
        <v>0.0</v>
      </c>
      <c r="T938" s="5">
        <v>0.0</v>
      </c>
      <c r="U938" s="5">
        <v>0.0</v>
      </c>
      <c r="V938" s="5">
        <v>0.0</v>
      </c>
      <c r="W938" s="5">
        <v>0.0</v>
      </c>
      <c r="X938" s="5">
        <v>0.0</v>
      </c>
      <c r="Y938" s="5">
        <v>0.0</v>
      </c>
      <c r="Z938" s="5">
        <v>0.0</v>
      </c>
      <c r="AA938" s="5">
        <v>0.0</v>
      </c>
      <c r="AB938" s="5">
        <v>0.0</v>
      </c>
      <c r="AC938" s="5">
        <v>0.0</v>
      </c>
      <c r="AD938" s="5">
        <v>0.0</v>
      </c>
      <c r="AE938" s="5">
        <v>0.0</v>
      </c>
      <c r="AF938" s="6">
        <f>IFERROR(__xludf.DUMMYFUNCTION("IFERROR(
  VLOOKUP(
    A938,
    IMPORTRANGE(
      ""1ZygntHC1J6IxzKbTidmOyf5nUyW4GCLurHCjexrLm_o        "",
      ""HTMLキャッシュ!A:F""
    ),
    3,
    FALSE
  ),
  0
)
"),46073.585752314815)</f>
        <v>46073.58575</v>
      </c>
      <c r="AG938" s="5"/>
      <c r="AH938" s="5"/>
      <c r="AI938" s="5"/>
      <c r="AJ938" s="5"/>
      <c r="AK938" s="5"/>
      <c r="AL938" s="5"/>
      <c r="AM938" s="5"/>
      <c r="AN938" s="5"/>
      <c r="AO938" s="5"/>
      <c r="AP938" s="5"/>
      <c r="AQ938" s="5"/>
      <c r="AR938" s="3"/>
      <c r="AS938" s="5"/>
      <c r="AT938" s="5"/>
      <c r="AU938" s="5"/>
      <c r="AV938" s="5"/>
      <c r="AW938" s="5"/>
      <c r="AX938" s="5"/>
      <c r="AY938" s="5"/>
      <c r="AZ938" s="7"/>
      <c r="BA938" s="7"/>
    </row>
    <row r="939" ht="16.5" customHeight="1">
      <c r="A939" s="4" t="s">
        <v>1910</v>
      </c>
      <c r="B939" s="5">
        <v>6.0</v>
      </c>
      <c r="C939" s="5">
        <v>0.0</v>
      </c>
      <c r="D939" s="1" t="s">
        <v>1911</v>
      </c>
      <c r="E939" s="5">
        <v>0.0</v>
      </c>
      <c r="F939" s="5">
        <v>0.0</v>
      </c>
      <c r="G939" s="5">
        <v>0.0</v>
      </c>
      <c r="H939" s="5">
        <v>0.0</v>
      </c>
      <c r="I939" s="5">
        <v>0.0</v>
      </c>
      <c r="J939" s="5">
        <v>0.0</v>
      </c>
      <c r="K939" s="5">
        <v>0.0</v>
      </c>
      <c r="L939" s="5">
        <v>0.0</v>
      </c>
      <c r="M939" s="5">
        <v>0.0</v>
      </c>
      <c r="N939" s="5">
        <v>0.0</v>
      </c>
      <c r="O939" s="5">
        <v>0.0</v>
      </c>
      <c r="P939" s="5">
        <v>0.0</v>
      </c>
      <c r="Q939" s="5">
        <v>0.0</v>
      </c>
      <c r="R939" s="5">
        <v>0.0</v>
      </c>
      <c r="S939" s="5">
        <v>0.0</v>
      </c>
      <c r="T939" s="5">
        <v>0.0</v>
      </c>
      <c r="U939" s="5">
        <v>0.0</v>
      </c>
      <c r="V939" s="5">
        <v>0.0</v>
      </c>
      <c r="W939" s="5">
        <v>0.0</v>
      </c>
      <c r="X939" s="5">
        <v>0.0</v>
      </c>
      <c r="Y939" s="5">
        <v>0.0</v>
      </c>
      <c r="Z939" s="5">
        <v>0.0</v>
      </c>
      <c r="AA939" s="5">
        <v>0.0</v>
      </c>
      <c r="AB939" s="5">
        <v>0.0</v>
      </c>
      <c r="AC939" s="5">
        <v>0.0</v>
      </c>
      <c r="AD939" s="5">
        <v>0.0</v>
      </c>
      <c r="AE939" s="5">
        <v>0.0</v>
      </c>
      <c r="AF939" s="6">
        <f>IFERROR(__xludf.DUMMYFUNCTION("IFERROR(
  VLOOKUP(
    A939,
    IMPORTRANGE(
      ""1ZygntHC1J6IxzKbTidmOyf5nUyW4GCLurHCjexrLm_o        "",
      ""HTMLキャッシュ!A:F""
    ),
    3,
    FALSE
  ),
  0
)
"),46086.813425925924)</f>
        <v>46086.81343</v>
      </c>
      <c r="AG939" s="5"/>
      <c r="AH939" s="5"/>
      <c r="AI939" s="5"/>
      <c r="AJ939" s="5"/>
      <c r="AK939" s="5"/>
      <c r="AL939" s="5"/>
      <c r="AM939" s="5"/>
      <c r="AN939" s="5"/>
      <c r="AO939" s="5"/>
      <c r="AP939" s="5"/>
      <c r="AQ939" s="5"/>
      <c r="AR939" s="3"/>
      <c r="AS939" s="5"/>
      <c r="AT939" s="5"/>
      <c r="AU939" s="5"/>
      <c r="AV939" s="5"/>
      <c r="AW939" s="5"/>
      <c r="AX939" s="5"/>
      <c r="AY939" s="5"/>
      <c r="AZ939" s="7"/>
      <c r="BA939" s="7"/>
    </row>
    <row r="940" ht="16.5" customHeight="1">
      <c r="A940" s="4" t="s">
        <v>1912</v>
      </c>
      <c r="B940" s="5">
        <v>7.0</v>
      </c>
      <c r="C940" s="5">
        <v>0.0</v>
      </c>
      <c r="D940" s="1" t="s">
        <v>1913</v>
      </c>
      <c r="E940" s="5">
        <v>0.0</v>
      </c>
      <c r="F940" s="5">
        <v>0.0</v>
      </c>
      <c r="G940" s="5">
        <v>0.0</v>
      </c>
      <c r="H940" s="5">
        <v>0.0</v>
      </c>
      <c r="I940" s="5">
        <v>0.0</v>
      </c>
      <c r="J940" s="5">
        <v>0.0</v>
      </c>
      <c r="K940" s="5">
        <v>0.0</v>
      </c>
      <c r="L940" s="5">
        <v>0.0</v>
      </c>
      <c r="M940" s="5">
        <v>0.0</v>
      </c>
      <c r="N940" s="5">
        <v>0.0</v>
      </c>
      <c r="O940" s="5">
        <v>0.0</v>
      </c>
      <c r="P940" s="5">
        <v>0.0</v>
      </c>
      <c r="Q940" s="5">
        <v>0.0</v>
      </c>
      <c r="R940" s="5">
        <v>0.0</v>
      </c>
      <c r="S940" s="5">
        <v>0.0</v>
      </c>
      <c r="T940" s="5">
        <v>0.0</v>
      </c>
      <c r="U940" s="5">
        <v>0.0</v>
      </c>
      <c r="V940" s="5">
        <v>0.0</v>
      </c>
      <c r="W940" s="5">
        <v>0.0</v>
      </c>
      <c r="X940" s="5">
        <v>0.0</v>
      </c>
      <c r="Y940" s="5">
        <v>0.0</v>
      </c>
      <c r="Z940" s="5">
        <v>0.0</v>
      </c>
      <c r="AA940" s="5">
        <v>0.0</v>
      </c>
      <c r="AB940" s="5">
        <v>0.0</v>
      </c>
      <c r="AC940" s="5">
        <v>0.0</v>
      </c>
      <c r="AD940" s="5">
        <v>0.0</v>
      </c>
      <c r="AE940" s="5">
        <v>0.0</v>
      </c>
      <c r="AF940" s="6">
        <f>IFERROR(__xludf.DUMMYFUNCTION("IFERROR(
  VLOOKUP(
    A940,
    IMPORTRANGE(
      ""1ZygntHC1J6IxzKbTidmOyf5nUyW4GCLurHCjexrLm_o        "",
      ""HTMLキャッシュ!A:F""
    ),
    3,
    FALSE
  ),
  0
)
"),46078.766122685185)</f>
        <v>46078.76612</v>
      </c>
      <c r="AG940" s="5"/>
      <c r="AH940" s="5"/>
      <c r="AI940" s="5"/>
      <c r="AJ940" s="5"/>
      <c r="AK940" s="5"/>
      <c r="AL940" s="5"/>
      <c r="AM940" s="5"/>
      <c r="AN940" s="5"/>
      <c r="AO940" s="5"/>
      <c r="AP940" s="5"/>
      <c r="AQ940" s="5"/>
      <c r="AR940" s="3"/>
      <c r="AS940" s="5"/>
      <c r="AT940" s="5"/>
      <c r="AU940" s="5"/>
      <c r="AV940" s="5"/>
      <c r="AW940" s="5"/>
      <c r="AX940" s="5"/>
      <c r="AY940" s="5"/>
      <c r="AZ940" s="7"/>
      <c r="BA940" s="7"/>
    </row>
    <row r="941" ht="16.5" customHeight="1">
      <c r="A941" s="4" t="s">
        <v>1914</v>
      </c>
      <c r="B941" s="5">
        <v>7.0</v>
      </c>
      <c r="C941" s="5">
        <v>0.0</v>
      </c>
      <c r="D941" s="1" t="s">
        <v>1915</v>
      </c>
      <c r="E941" s="5">
        <v>0.0</v>
      </c>
      <c r="F941" s="5">
        <v>0.0</v>
      </c>
      <c r="G941" s="5">
        <v>0.0</v>
      </c>
      <c r="H941" s="5">
        <v>0.0</v>
      </c>
      <c r="I941" s="5">
        <v>0.0</v>
      </c>
      <c r="J941" s="5">
        <v>0.0</v>
      </c>
      <c r="K941" s="5">
        <v>0.0</v>
      </c>
      <c r="L941" s="5">
        <v>0.0</v>
      </c>
      <c r="M941" s="5">
        <v>0.0</v>
      </c>
      <c r="N941" s="5">
        <v>0.0</v>
      </c>
      <c r="O941" s="5">
        <v>0.0</v>
      </c>
      <c r="P941" s="5">
        <v>0.0</v>
      </c>
      <c r="Q941" s="5">
        <v>0.0</v>
      </c>
      <c r="R941" s="5">
        <v>0.0</v>
      </c>
      <c r="S941" s="5">
        <v>0.0</v>
      </c>
      <c r="T941" s="5">
        <v>0.0</v>
      </c>
      <c r="U941" s="5">
        <v>0.0</v>
      </c>
      <c r="V941" s="5">
        <v>0.0</v>
      </c>
      <c r="W941" s="5">
        <v>0.0</v>
      </c>
      <c r="X941" s="5">
        <v>0.0</v>
      </c>
      <c r="Y941" s="5">
        <v>0.0</v>
      </c>
      <c r="Z941" s="5">
        <v>0.0</v>
      </c>
      <c r="AA941" s="5">
        <v>0.0</v>
      </c>
      <c r="AB941" s="5">
        <v>0.0</v>
      </c>
      <c r="AC941" s="5">
        <v>0.0</v>
      </c>
      <c r="AD941" s="5">
        <v>0.0</v>
      </c>
      <c r="AE941" s="5">
        <v>0.0</v>
      </c>
      <c r="AF941" s="6">
        <f>IFERROR(__xludf.DUMMYFUNCTION("IFERROR(
  VLOOKUP(
    A941,
    IMPORTRANGE(
      ""1ZygntHC1J6IxzKbTidmOyf5nUyW4GCLurHCjexrLm_o        "",
      ""HTMLキャッシュ!A:F""
    ),
    3,
    FALSE
  ),
  0
)
"),46086.822592592594)</f>
        <v>46086.82259</v>
      </c>
      <c r="AG941" s="5"/>
      <c r="AH941" s="5"/>
      <c r="AI941" s="5"/>
      <c r="AJ941" s="5"/>
      <c r="AK941" s="5"/>
      <c r="AL941" s="5"/>
      <c r="AM941" s="5"/>
      <c r="AN941" s="5"/>
      <c r="AO941" s="5"/>
      <c r="AP941" s="5"/>
      <c r="AQ941" s="5"/>
      <c r="AR941" s="3"/>
      <c r="AS941" s="5"/>
      <c r="AT941" s="5"/>
      <c r="AU941" s="5"/>
      <c r="AV941" s="5"/>
      <c r="AW941" s="5"/>
      <c r="AX941" s="5"/>
      <c r="AY941" s="5"/>
      <c r="AZ941" s="7"/>
      <c r="BA941" s="7"/>
    </row>
    <row r="942" ht="16.5" customHeight="1">
      <c r="A942" s="4" t="s">
        <v>1916</v>
      </c>
      <c r="B942" s="5">
        <v>2.0</v>
      </c>
      <c r="C942" s="5">
        <v>0.0</v>
      </c>
      <c r="D942" s="1" t="s">
        <v>1917</v>
      </c>
      <c r="E942" s="5">
        <v>0.0</v>
      </c>
      <c r="F942" s="5">
        <v>0.0</v>
      </c>
      <c r="G942" s="5">
        <v>0.0</v>
      </c>
      <c r="H942" s="5">
        <v>0.0</v>
      </c>
      <c r="I942" s="5">
        <v>0.0</v>
      </c>
      <c r="J942" s="5">
        <v>0.0</v>
      </c>
      <c r="K942" s="5">
        <v>0.0</v>
      </c>
      <c r="L942" s="5">
        <v>0.0</v>
      </c>
      <c r="M942" s="5">
        <v>0.0</v>
      </c>
      <c r="N942" s="5">
        <v>0.0</v>
      </c>
      <c r="O942" s="5">
        <v>0.0</v>
      </c>
      <c r="P942" s="5">
        <v>0.0</v>
      </c>
      <c r="Q942" s="5">
        <v>0.0</v>
      </c>
      <c r="R942" s="5">
        <v>0.0</v>
      </c>
      <c r="S942" s="5">
        <v>0.0</v>
      </c>
      <c r="T942" s="5">
        <v>0.0</v>
      </c>
      <c r="U942" s="5">
        <v>0.0</v>
      </c>
      <c r="V942" s="5">
        <v>0.0</v>
      </c>
      <c r="W942" s="5">
        <v>0.0</v>
      </c>
      <c r="X942" s="5">
        <v>0.0</v>
      </c>
      <c r="Y942" s="5">
        <v>0.0</v>
      </c>
      <c r="Z942" s="5">
        <v>0.0</v>
      </c>
      <c r="AA942" s="5">
        <v>0.0</v>
      </c>
      <c r="AB942" s="5">
        <v>0.0</v>
      </c>
      <c r="AC942" s="5">
        <v>0.0</v>
      </c>
      <c r="AD942" s="5">
        <v>0.0</v>
      </c>
      <c r="AE942" s="5">
        <v>0.0</v>
      </c>
      <c r="AF942" s="6">
        <f>IFERROR(__xludf.DUMMYFUNCTION("IFERROR(
  VLOOKUP(
    A942,
    IMPORTRANGE(
      ""1ZygntHC1J6IxzKbTidmOyf5nUyW4GCLurHCjexrLm_o        "",
      ""HTMLキャッシュ!A:F""
    ),
    3,
    FALSE
  ),
  0
)
"),46016.844247685185)</f>
        <v>46016.84425</v>
      </c>
      <c r="AG942" s="5"/>
      <c r="AH942" s="5"/>
      <c r="AI942" s="5"/>
      <c r="AJ942" s="5"/>
      <c r="AK942" s="5"/>
      <c r="AL942" s="5"/>
      <c r="AM942" s="5"/>
      <c r="AN942" s="5"/>
      <c r="AO942" s="5"/>
      <c r="AP942" s="5"/>
      <c r="AQ942" s="5"/>
      <c r="AR942" s="3"/>
      <c r="AS942" s="5"/>
      <c r="AT942" s="5"/>
      <c r="AU942" s="5"/>
      <c r="AV942" s="5"/>
      <c r="AW942" s="5"/>
      <c r="AX942" s="5"/>
      <c r="AY942" s="5"/>
      <c r="AZ942" s="7"/>
      <c r="BA942" s="7"/>
    </row>
    <row r="943" ht="16.5" customHeight="1">
      <c r="A943" s="4" t="s">
        <v>1918</v>
      </c>
      <c r="B943" s="5">
        <v>5.0</v>
      </c>
      <c r="C943" s="5">
        <v>0.0</v>
      </c>
      <c r="D943" s="1" t="s">
        <v>1919</v>
      </c>
      <c r="E943" s="5">
        <v>0.0</v>
      </c>
      <c r="F943" s="5">
        <v>0.0</v>
      </c>
      <c r="G943" s="5">
        <v>0.0</v>
      </c>
      <c r="H943" s="5">
        <v>0.0</v>
      </c>
      <c r="I943" s="5">
        <v>0.0</v>
      </c>
      <c r="J943" s="5">
        <v>0.0</v>
      </c>
      <c r="K943" s="5">
        <v>0.0</v>
      </c>
      <c r="L943" s="5">
        <v>0.0</v>
      </c>
      <c r="M943" s="5">
        <v>0.0</v>
      </c>
      <c r="N943" s="5">
        <v>0.0</v>
      </c>
      <c r="O943" s="5">
        <v>0.0</v>
      </c>
      <c r="P943" s="5">
        <v>0.0</v>
      </c>
      <c r="Q943" s="5">
        <v>0.0</v>
      </c>
      <c r="R943" s="5">
        <v>0.0</v>
      </c>
      <c r="S943" s="5">
        <v>0.0</v>
      </c>
      <c r="T943" s="5">
        <v>0.0</v>
      </c>
      <c r="U943" s="5">
        <v>0.0</v>
      </c>
      <c r="V943" s="5">
        <v>0.0</v>
      </c>
      <c r="W943" s="5">
        <v>0.0</v>
      </c>
      <c r="X943" s="5">
        <v>0.0</v>
      </c>
      <c r="Y943" s="5">
        <v>0.0</v>
      </c>
      <c r="Z943" s="5">
        <v>0.0</v>
      </c>
      <c r="AA943" s="5">
        <v>0.0</v>
      </c>
      <c r="AB943" s="5">
        <v>0.0</v>
      </c>
      <c r="AC943" s="5">
        <v>0.0</v>
      </c>
      <c r="AD943" s="5">
        <v>0.0</v>
      </c>
      <c r="AE943" s="5">
        <v>0.0</v>
      </c>
      <c r="AF943" s="6">
        <f>IFERROR(__xludf.DUMMYFUNCTION("IFERROR(
  VLOOKUP(
    A943,
    IMPORTRANGE(
      ""1ZygntHC1J6IxzKbTidmOyf5nUyW4GCLurHCjexrLm_o        "",
      ""HTMLキャッシュ!A:F""
    ),
    3,
    FALSE
  ),
  0
)
"),46055.76127314815)</f>
        <v>46055.76127</v>
      </c>
      <c r="AG943" s="5"/>
      <c r="AH943" s="5"/>
      <c r="AI943" s="5"/>
      <c r="AJ943" s="5"/>
      <c r="AK943" s="5"/>
      <c r="AL943" s="5"/>
      <c r="AM943" s="5"/>
      <c r="AN943" s="5"/>
      <c r="AO943" s="5"/>
      <c r="AP943" s="5"/>
      <c r="AQ943" s="5"/>
      <c r="AR943" s="3"/>
      <c r="AS943" s="5"/>
      <c r="AT943" s="5"/>
      <c r="AU943" s="5"/>
      <c r="AV943" s="5"/>
      <c r="AW943" s="5"/>
      <c r="AX943" s="5"/>
      <c r="AY943" s="5"/>
      <c r="AZ943" s="7"/>
      <c r="BA943" s="7"/>
    </row>
    <row r="944" ht="16.5" customHeight="1">
      <c r="A944" s="4" t="s">
        <v>1920</v>
      </c>
      <c r="B944" s="5">
        <v>7.0</v>
      </c>
      <c r="C944" s="5">
        <v>0.0</v>
      </c>
      <c r="D944" s="1" t="s">
        <v>1921</v>
      </c>
      <c r="E944" s="5">
        <v>0.0</v>
      </c>
      <c r="F944" s="5">
        <v>0.0</v>
      </c>
      <c r="G944" s="5">
        <v>0.0</v>
      </c>
      <c r="H944" s="5">
        <v>0.0</v>
      </c>
      <c r="I944" s="5">
        <v>0.0</v>
      </c>
      <c r="J944" s="5">
        <v>0.0</v>
      </c>
      <c r="K944" s="5">
        <v>0.0</v>
      </c>
      <c r="L944" s="5">
        <v>0.0</v>
      </c>
      <c r="M944" s="5">
        <v>0.0</v>
      </c>
      <c r="N944" s="5">
        <v>0.0</v>
      </c>
      <c r="O944" s="5">
        <v>0.0</v>
      </c>
      <c r="P944" s="5">
        <v>0.0</v>
      </c>
      <c r="Q944" s="5">
        <v>0.0</v>
      </c>
      <c r="R944" s="5">
        <v>0.0</v>
      </c>
      <c r="S944" s="5">
        <v>0.0</v>
      </c>
      <c r="T944" s="5">
        <v>0.0</v>
      </c>
      <c r="U944" s="5">
        <v>0.0</v>
      </c>
      <c r="V944" s="5">
        <v>0.0</v>
      </c>
      <c r="W944" s="5">
        <v>0.0</v>
      </c>
      <c r="X944" s="5">
        <v>0.0</v>
      </c>
      <c r="Y944" s="5">
        <v>0.0</v>
      </c>
      <c r="Z944" s="5">
        <v>0.0</v>
      </c>
      <c r="AA944" s="5">
        <v>0.0</v>
      </c>
      <c r="AB944" s="5">
        <v>0.0</v>
      </c>
      <c r="AC944" s="5">
        <v>0.0</v>
      </c>
      <c r="AD944" s="5">
        <v>0.0</v>
      </c>
      <c r="AE944" s="5">
        <v>0.0</v>
      </c>
      <c r="AF944" s="6">
        <f>IFERROR(__xludf.DUMMYFUNCTION("IFERROR(
  VLOOKUP(
    A944,
    IMPORTRANGE(
      ""1ZygntHC1J6IxzKbTidmOyf5nUyW4GCLurHCjexrLm_o        "",
      ""HTMLキャッシュ!A:F""
    ),
    3,
    FALSE
  ),
  0
)
"),46088.81313657408)</f>
        <v>46088.81314</v>
      </c>
      <c r="AG944" s="5"/>
      <c r="AH944" s="5"/>
      <c r="AI944" s="5"/>
      <c r="AJ944" s="5"/>
      <c r="AK944" s="5"/>
      <c r="AL944" s="5"/>
      <c r="AM944" s="5"/>
      <c r="AN944" s="5"/>
      <c r="AO944" s="5"/>
      <c r="AP944" s="5"/>
      <c r="AQ944" s="5"/>
      <c r="AR944" s="3"/>
      <c r="AS944" s="5"/>
      <c r="AT944" s="5"/>
      <c r="AU944" s="5"/>
      <c r="AV944" s="5"/>
      <c r="AW944" s="5"/>
      <c r="AX944" s="5"/>
      <c r="AY944" s="5"/>
      <c r="AZ944" s="7"/>
      <c r="BA944" s="7"/>
    </row>
    <row r="945" ht="16.5" customHeight="1">
      <c r="A945" s="4" t="s">
        <v>1922</v>
      </c>
      <c r="B945" s="5">
        <v>1.0</v>
      </c>
      <c r="C945" s="5">
        <v>0.0</v>
      </c>
      <c r="D945" s="1" t="s">
        <v>1923</v>
      </c>
      <c r="E945" s="5">
        <v>0.0</v>
      </c>
      <c r="F945" s="5">
        <v>0.0</v>
      </c>
      <c r="G945" s="5">
        <v>0.0</v>
      </c>
      <c r="H945" s="5">
        <v>0.0</v>
      </c>
      <c r="I945" s="5">
        <v>0.0</v>
      </c>
      <c r="J945" s="5">
        <v>0.0</v>
      </c>
      <c r="K945" s="5">
        <v>0.0</v>
      </c>
      <c r="L945" s="5">
        <v>0.0</v>
      </c>
      <c r="M945" s="5">
        <v>0.0</v>
      </c>
      <c r="N945" s="5">
        <v>0.0</v>
      </c>
      <c r="O945" s="5">
        <v>0.0</v>
      </c>
      <c r="P945" s="5">
        <v>0.0</v>
      </c>
      <c r="Q945" s="5">
        <v>0.0</v>
      </c>
      <c r="R945" s="5">
        <v>0.0</v>
      </c>
      <c r="S945" s="5">
        <v>0.0</v>
      </c>
      <c r="T945" s="5">
        <v>0.0</v>
      </c>
      <c r="U945" s="5">
        <v>0.0</v>
      </c>
      <c r="V945" s="5">
        <v>0.0</v>
      </c>
      <c r="W945" s="5">
        <v>0.0</v>
      </c>
      <c r="X945" s="5">
        <v>0.0</v>
      </c>
      <c r="Y945" s="5">
        <v>0.0</v>
      </c>
      <c r="Z945" s="5">
        <v>0.0</v>
      </c>
      <c r="AA945" s="5">
        <v>0.0</v>
      </c>
      <c r="AB945" s="5">
        <v>0.0</v>
      </c>
      <c r="AC945" s="5">
        <v>0.0</v>
      </c>
      <c r="AD945" s="5">
        <v>0.0</v>
      </c>
      <c r="AE945" s="5">
        <v>0.0</v>
      </c>
      <c r="AF945" s="6">
        <f>IFERROR(__xludf.DUMMYFUNCTION("IFERROR(
  VLOOKUP(
    A945,
    IMPORTRANGE(
      ""1ZygntHC1J6IxzKbTidmOyf5nUyW4GCLurHCjexrLm_o        "",
      ""HTMLキャッシュ!A:F""
    ),
    3,
    FALSE
  ),
  0
)
"),45972.77614583333)</f>
        <v>45972.77615</v>
      </c>
      <c r="AG945" s="5"/>
      <c r="AH945" s="5"/>
      <c r="AI945" s="5"/>
      <c r="AJ945" s="5"/>
      <c r="AK945" s="5"/>
      <c r="AL945" s="5"/>
      <c r="AM945" s="5"/>
      <c r="AN945" s="5"/>
      <c r="AO945" s="5"/>
      <c r="AP945" s="5"/>
      <c r="AQ945" s="5"/>
      <c r="AR945" s="3"/>
      <c r="AS945" s="5"/>
      <c r="AT945" s="5"/>
      <c r="AU945" s="5"/>
      <c r="AV945" s="5"/>
      <c r="AW945" s="5"/>
      <c r="AX945" s="5"/>
      <c r="AY945" s="5"/>
      <c r="AZ945" s="7"/>
      <c r="BA945" s="7"/>
    </row>
    <row r="946" ht="16.5" customHeight="1">
      <c r="A946" s="4" t="s">
        <v>1924</v>
      </c>
      <c r="B946" s="5">
        <v>3.0</v>
      </c>
      <c r="C946" s="5">
        <v>0.0</v>
      </c>
      <c r="D946" s="1" t="s">
        <v>1925</v>
      </c>
      <c r="E946" s="5">
        <v>0.0</v>
      </c>
      <c r="F946" s="5">
        <v>0.0</v>
      </c>
      <c r="G946" s="5">
        <v>0.0</v>
      </c>
      <c r="H946" s="5">
        <v>0.0</v>
      </c>
      <c r="I946" s="5">
        <v>0.0</v>
      </c>
      <c r="J946" s="5">
        <v>0.0</v>
      </c>
      <c r="K946" s="5">
        <v>0.0</v>
      </c>
      <c r="L946" s="5">
        <v>0.0</v>
      </c>
      <c r="M946" s="5">
        <v>0.0</v>
      </c>
      <c r="N946" s="5">
        <v>0.0</v>
      </c>
      <c r="O946" s="5">
        <v>0.0</v>
      </c>
      <c r="P946" s="5">
        <v>0.0</v>
      </c>
      <c r="Q946" s="5">
        <v>0.0</v>
      </c>
      <c r="R946" s="5">
        <v>0.0</v>
      </c>
      <c r="S946" s="5">
        <v>0.0</v>
      </c>
      <c r="T946" s="5">
        <v>0.0</v>
      </c>
      <c r="U946" s="5">
        <v>0.0</v>
      </c>
      <c r="V946" s="5">
        <v>0.0</v>
      </c>
      <c r="W946" s="5">
        <v>0.0</v>
      </c>
      <c r="X946" s="5">
        <v>0.0</v>
      </c>
      <c r="Y946" s="5">
        <v>0.0</v>
      </c>
      <c r="Z946" s="5">
        <v>0.0</v>
      </c>
      <c r="AA946" s="5">
        <v>0.0</v>
      </c>
      <c r="AB946" s="5">
        <v>0.0</v>
      </c>
      <c r="AC946" s="5">
        <v>0.0</v>
      </c>
      <c r="AD946" s="5">
        <v>0.0</v>
      </c>
      <c r="AE946" s="5">
        <v>0.0</v>
      </c>
      <c r="AF946" s="6">
        <f>IFERROR(__xludf.DUMMYFUNCTION("IFERROR(
  VLOOKUP(
    A946,
    IMPORTRANGE(
      ""1ZygntHC1J6IxzKbTidmOyf5nUyW4GCLurHCjexrLm_o        "",
      ""HTMLキャッシュ!A:F""
    ),
    3,
    FALSE
  ),
  0
)
"),46055.766018518516)</f>
        <v>46055.76602</v>
      </c>
      <c r="AG946" s="5"/>
      <c r="AH946" s="5"/>
      <c r="AI946" s="5"/>
      <c r="AJ946" s="5"/>
      <c r="AK946" s="5"/>
      <c r="AL946" s="5"/>
      <c r="AM946" s="5"/>
      <c r="AN946" s="5"/>
      <c r="AO946" s="5"/>
      <c r="AP946" s="5"/>
      <c r="AQ946" s="5"/>
      <c r="AR946" s="3"/>
      <c r="AS946" s="5"/>
      <c r="AT946" s="5"/>
      <c r="AU946" s="5"/>
      <c r="AV946" s="5"/>
      <c r="AW946" s="5"/>
      <c r="AX946" s="5"/>
      <c r="AY946" s="5"/>
      <c r="AZ946" s="7"/>
      <c r="BA946" s="7"/>
    </row>
    <row r="947" ht="16.5" customHeight="1">
      <c r="A947" s="4" t="s">
        <v>1926</v>
      </c>
      <c r="B947" s="5">
        <v>1.0</v>
      </c>
      <c r="C947" s="5">
        <v>0.0</v>
      </c>
      <c r="D947" s="1" t="s">
        <v>1927</v>
      </c>
      <c r="E947" s="5">
        <v>0.0</v>
      </c>
      <c r="F947" s="5">
        <v>0.0</v>
      </c>
      <c r="G947" s="5">
        <v>0.0</v>
      </c>
      <c r="H947" s="5">
        <v>0.0</v>
      </c>
      <c r="I947" s="5">
        <v>0.0</v>
      </c>
      <c r="J947" s="5">
        <v>0.0</v>
      </c>
      <c r="K947" s="5">
        <v>0.0</v>
      </c>
      <c r="L947" s="5">
        <v>0.0</v>
      </c>
      <c r="M947" s="5">
        <v>0.0</v>
      </c>
      <c r="N947" s="5">
        <v>0.0</v>
      </c>
      <c r="O947" s="5">
        <v>0.0</v>
      </c>
      <c r="P947" s="5">
        <v>0.0</v>
      </c>
      <c r="Q947" s="5">
        <v>0.0</v>
      </c>
      <c r="R947" s="5">
        <v>0.0</v>
      </c>
      <c r="S947" s="5">
        <v>0.0</v>
      </c>
      <c r="T947" s="5">
        <v>0.0</v>
      </c>
      <c r="U947" s="5">
        <v>0.0</v>
      </c>
      <c r="V947" s="5">
        <v>0.0</v>
      </c>
      <c r="W947" s="5">
        <v>0.0</v>
      </c>
      <c r="X947" s="5">
        <v>0.0</v>
      </c>
      <c r="Y947" s="5">
        <v>0.0</v>
      </c>
      <c r="Z947" s="5">
        <v>0.0</v>
      </c>
      <c r="AA947" s="5">
        <v>0.0</v>
      </c>
      <c r="AB947" s="5">
        <v>0.0</v>
      </c>
      <c r="AC947" s="5">
        <v>0.0</v>
      </c>
      <c r="AD947" s="5">
        <v>0.0</v>
      </c>
      <c r="AE947" s="5">
        <v>0.0</v>
      </c>
      <c r="AF947" s="6">
        <f>IFERROR(__xludf.DUMMYFUNCTION("IFERROR(
  VLOOKUP(
    A947,
    IMPORTRANGE(
      ""1ZygntHC1J6IxzKbTidmOyf5nUyW4GCLurHCjexrLm_o        "",
      ""HTMLキャッシュ!A:F""
    ),
    3,
    FALSE
  ),
  0
)
"),46055.771944444445)</f>
        <v>46055.77194</v>
      </c>
      <c r="AG947" s="5"/>
      <c r="AH947" s="5"/>
      <c r="AI947" s="5"/>
      <c r="AJ947" s="5"/>
      <c r="AK947" s="5"/>
      <c r="AL947" s="5"/>
      <c r="AM947" s="5"/>
      <c r="AN947" s="5"/>
      <c r="AO947" s="5"/>
      <c r="AP947" s="5"/>
      <c r="AQ947" s="5"/>
      <c r="AR947" s="3"/>
      <c r="AS947" s="5"/>
      <c r="AT947" s="5"/>
      <c r="AU947" s="5"/>
      <c r="AV947" s="5"/>
      <c r="AW947" s="5"/>
      <c r="AX947" s="5"/>
      <c r="AY947" s="5"/>
      <c r="AZ947" s="7"/>
      <c r="BA947" s="7"/>
    </row>
    <row r="948" ht="16.5" customHeight="1">
      <c r="A948" s="4" t="s">
        <v>1928</v>
      </c>
      <c r="B948" s="5">
        <v>63.0</v>
      </c>
      <c r="C948" s="5">
        <v>0.0</v>
      </c>
      <c r="D948" s="1" t="s">
        <v>1929</v>
      </c>
      <c r="E948" s="5">
        <v>0.0</v>
      </c>
      <c r="F948" s="5">
        <v>0.0</v>
      </c>
      <c r="G948" s="5">
        <v>0.0</v>
      </c>
      <c r="H948" s="5">
        <v>0.0</v>
      </c>
      <c r="I948" s="5">
        <v>0.0</v>
      </c>
      <c r="J948" s="5">
        <v>0.0</v>
      </c>
      <c r="K948" s="5">
        <v>0.0</v>
      </c>
      <c r="L948" s="5">
        <v>0.0</v>
      </c>
      <c r="M948" s="5">
        <v>0.0</v>
      </c>
      <c r="N948" s="5">
        <v>0.0</v>
      </c>
      <c r="O948" s="5">
        <v>0.0</v>
      </c>
      <c r="P948" s="5">
        <v>0.0</v>
      </c>
      <c r="Q948" s="5">
        <v>0.0</v>
      </c>
      <c r="R948" s="5">
        <v>0.0</v>
      </c>
      <c r="S948" s="5">
        <v>0.0</v>
      </c>
      <c r="T948" s="5">
        <v>0.0</v>
      </c>
      <c r="U948" s="5">
        <v>0.0</v>
      </c>
      <c r="V948" s="5">
        <v>0.0</v>
      </c>
      <c r="W948" s="5">
        <v>0.0</v>
      </c>
      <c r="X948" s="5">
        <v>0.0</v>
      </c>
      <c r="Y948" s="5">
        <v>0.0</v>
      </c>
      <c r="Z948" s="5">
        <v>0.0</v>
      </c>
      <c r="AA948" s="5">
        <v>0.0</v>
      </c>
      <c r="AB948" s="5">
        <v>0.0</v>
      </c>
      <c r="AC948" s="5">
        <v>0.0</v>
      </c>
      <c r="AD948" s="5">
        <v>0.0</v>
      </c>
      <c r="AE948" s="5">
        <v>0.0</v>
      </c>
      <c r="AF948" s="6">
        <f>IFERROR(__xludf.DUMMYFUNCTION("IFERROR(
  VLOOKUP(
    A948,
    IMPORTRANGE(
      ""1ZygntHC1J6IxzKbTidmOyf5nUyW4GCLurHCjexrLm_o        "",
      ""HTMLキャッシュ!A:F""
    ),
    3,
    FALSE
  ),
  0
)
"),46086.82534722222)</f>
        <v>46086.82535</v>
      </c>
      <c r="AG948" s="5"/>
      <c r="AH948" s="5"/>
      <c r="AI948" s="5"/>
      <c r="AJ948" s="5"/>
      <c r="AK948" s="5"/>
      <c r="AL948" s="5"/>
      <c r="AM948" s="5"/>
      <c r="AN948" s="5"/>
      <c r="AO948" s="5"/>
      <c r="AP948" s="5"/>
      <c r="AQ948" s="5"/>
      <c r="AR948" s="3"/>
      <c r="AS948" s="5"/>
      <c r="AT948" s="5"/>
      <c r="AU948" s="5"/>
      <c r="AV948" s="5"/>
      <c r="AW948" s="5"/>
      <c r="AX948" s="5"/>
      <c r="AY948" s="5"/>
      <c r="AZ948" s="7"/>
      <c r="BA948" s="7"/>
    </row>
    <row r="949" ht="16.5" customHeight="1">
      <c r="A949" s="4" t="s">
        <v>1930</v>
      </c>
      <c r="B949" s="5">
        <v>8.0</v>
      </c>
      <c r="C949" s="5">
        <v>0.0</v>
      </c>
      <c r="D949" s="1" t="s">
        <v>1931</v>
      </c>
      <c r="E949" s="5">
        <v>0.0</v>
      </c>
      <c r="F949" s="5">
        <v>0.0</v>
      </c>
      <c r="G949" s="5">
        <v>0.0</v>
      </c>
      <c r="H949" s="5">
        <v>0.0</v>
      </c>
      <c r="I949" s="5">
        <v>0.0</v>
      </c>
      <c r="J949" s="5">
        <v>0.0</v>
      </c>
      <c r="K949" s="5">
        <v>0.0</v>
      </c>
      <c r="L949" s="5">
        <v>0.0</v>
      </c>
      <c r="M949" s="5">
        <v>0.0</v>
      </c>
      <c r="N949" s="5">
        <v>0.0</v>
      </c>
      <c r="O949" s="5">
        <v>0.0</v>
      </c>
      <c r="P949" s="5">
        <v>0.0</v>
      </c>
      <c r="Q949" s="5">
        <v>0.0</v>
      </c>
      <c r="R949" s="5">
        <v>0.0</v>
      </c>
      <c r="S949" s="5">
        <v>0.0</v>
      </c>
      <c r="T949" s="5">
        <v>0.0</v>
      </c>
      <c r="U949" s="5">
        <v>0.0</v>
      </c>
      <c r="V949" s="5">
        <v>0.0</v>
      </c>
      <c r="W949" s="5">
        <v>0.0</v>
      </c>
      <c r="X949" s="5">
        <v>0.0</v>
      </c>
      <c r="Y949" s="5">
        <v>0.0</v>
      </c>
      <c r="Z949" s="5">
        <v>0.0</v>
      </c>
      <c r="AA949" s="5">
        <v>0.0</v>
      </c>
      <c r="AB949" s="5">
        <v>0.0</v>
      </c>
      <c r="AC949" s="5">
        <v>0.0</v>
      </c>
      <c r="AD949" s="5">
        <v>0.0</v>
      </c>
      <c r="AE949" s="5">
        <v>0.0</v>
      </c>
      <c r="AF949" s="6">
        <f>IFERROR(__xludf.DUMMYFUNCTION("IFERROR(
  VLOOKUP(
    A949,
    IMPORTRANGE(
      ""1ZygntHC1J6IxzKbTidmOyf5nUyW4GCLurHCjexrLm_o        "",
      ""HTMLキャッシュ!A:F""
    ),
    3,
    FALSE
  ),
  0
)
"),46078.76576388889)</f>
        <v>46078.76576</v>
      </c>
      <c r="AG949" s="5"/>
      <c r="AH949" s="5"/>
      <c r="AI949" s="5"/>
      <c r="AJ949" s="5"/>
      <c r="AK949" s="5"/>
      <c r="AL949" s="5"/>
      <c r="AM949" s="5"/>
      <c r="AN949" s="5"/>
      <c r="AO949" s="5"/>
      <c r="AP949" s="5"/>
      <c r="AQ949" s="5"/>
      <c r="AR949" s="3"/>
      <c r="AS949" s="5"/>
      <c r="AT949" s="5"/>
      <c r="AU949" s="5"/>
      <c r="AV949" s="5"/>
      <c r="AW949" s="5"/>
      <c r="AX949" s="5"/>
      <c r="AY949" s="5"/>
      <c r="AZ949" s="7"/>
      <c r="BA949" s="7"/>
    </row>
    <row r="950" ht="16.5" customHeight="1">
      <c r="A950" s="4" t="s">
        <v>1932</v>
      </c>
      <c r="B950" s="5">
        <v>4.0</v>
      </c>
      <c r="C950" s="5">
        <v>0.0</v>
      </c>
      <c r="D950" s="1" t="s">
        <v>1933</v>
      </c>
      <c r="E950" s="5">
        <v>0.0</v>
      </c>
      <c r="F950" s="5">
        <v>0.0</v>
      </c>
      <c r="G950" s="5">
        <v>0.0</v>
      </c>
      <c r="H950" s="5">
        <v>0.0</v>
      </c>
      <c r="I950" s="5">
        <v>0.0</v>
      </c>
      <c r="J950" s="5">
        <v>0.0</v>
      </c>
      <c r="K950" s="5">
        <v>0.0</v>
      </c>
      <c r="L950" s="5">
        <v>0.0</v>
      </c>
      <c r="M950" s="5">
        <v>0.0</v>
      </c>
      <c r="N950" s="5">
        <v>0.0</v>
      </c>
      <c r="O950" s="5">
        <v>0.0</v>
      </c>
      <c r="P950" s="5">
        <v>0.0</v>
      </c>
      <c r="Q950" s="5">
        <v>0.0</v>
      </c>
      <c r="R950" s="5">
        <v>0.0</v>
      </c>
      <c r="S950" s="5">
        <v>0.0</v>
      </c>
      <c r="T950" s="5">
        <v>0.0</v>
      </c>
      <c r="U950" s="5">
        <v>0.0</v>
      </c>
      <c r="V950" s="5">
        <v>0.0</v>
      </c>
      <c r="W950" s="5">
        <v>0.0</v>
      </c>
      <c r="X950" s="5">
        <v>0.0</v>
      </c>
      <c r="Y950" s="5">
        <v>0.0</v>
      </c>
      <c r="Z950" s="5">
        <v>0.0</v>
      </c>
      <c r="AA950" s="5">
        <v>0.0</v>
      </c>
      <c r="AB950" s="5">
        <v>0.0</v>
      </c>
      <c r="AC950" s="5">
        <v>0.0</v>
      </c>
      <c r="AD950" s="5">
        <v>0.0</v>
      </c>
      <c r="AE950" s="5">
        <v>0.0</v>
      </c>
      <c r="AF950" s="6">
        <f>IFERROR(__xludf.DUMMYFUNCTION("IFERROR(
  VLOOKUP(
    A950,
    IMPORTRANGE(
      ""1ZygntHC1J6IxzKbTidmOyf5nUyW4GCLurHCjexrLm_o        "",
      ""HTMLキャッシュ!A:F""
    ),
    3,
    FALSE
  ),
  0
)
"),46073.8496875)</f>
        <v>46073.84969</v>
      </c>
      <c r="AG950" s="5"/>
      <c r="AH950" s="5"/>
      <c r="AI950" s="5"/>
      <c r="AJ950" s="5"/>
      <c r="AK950" s="5"/>
      <c r="AL950" s="5"/>
      <c r="AM950" s="5"/>
      <c r="AN950" s="5"/>
      <c r="AO950" s="5"/>
      <c r="AP950" s="5"/>
      <c r="AQ950" s="5"/>
      <c r="AR950" s="3"/>
      <c r="AS950" s="5"/>
      <c r="AT950" s="5"/>
      <c r="AU950" s="5"/>
      <c r="AV950" s="5"/>
      <c r="AW950" s="5"/>
      <c r="AX950" s="5"/>
      <c r="AY950" s="5"/>
      <c r="AZ950" s="7"/>
      <c r="BA950" s="7"/>
    </row>
    <row r="951" ht="16.5" customHeight="1">
      <c r="A951" s="4" t="s">
        <v>1934</v>
      </c>
      <c r="B951" s="5">
        <v>9.0</v>
      </c>
      <c r="C951" s="5">
        <v>0.0</v>
      </c>
      <c r="D951" s="1" t="s">
        <v>1935</v>
      </c>
      <c r="E951" s="5">
        <v>0.0</v>
      </c>
      <c r="F951" s="5">
        <v>0.0</v>
      </c>
      <c r="G951" s="5">
        <v>0.0</v>
      </c>
      <c r="H951" s="5">
        <v>0.0</v>
      </c>
      <c r="I951" s="5">
        <v>0.0</v>
      </c>
      <c r="J951" s="5">
        <v>0.0</v>
      </c>
      <c r="K951" s="5">
        <v>0.0</v>
      </c>
      <c r="L951" s="5">
        <v>0.0</v>
      </c>
      <c r="M951" s="5">
        <v>0.0</v>
      </c>
      <c r="N951" s="5">
        <v>0.0</v>
      </c>
      <c r="O951" s="5">
        <v>0.0</v>
      </c>
      <c r="P951" s="5">
        <v>0.0</v>
      </c>
      <c r="Q951" s="5">
        <v>0.0</v>
      </c>
      <c r="R951" s="5">
        <v>0.0</v>
      </c>
      <c r="S951" s="5">
        <v>0.0</v>
      </c>
      <c r="T951" s="5">
        <v>0.0</v>
      </c>
      <c r="U951" s="5">
        <v>0.0</v>
      </c>
      <c r="V951" s="5">
        <v>0.0</v>
      </c>
      <c r="W951" s="5">
        <v>0.0</v>
      </c>
      <c r="X951" s="5">
        <v>0.0</v>
      </c>
      <c r="Y951" s="5">
        <v>0.0</v>
      </c>
      <c r="Z951" s="5">
        <v>0.0</v>
      </c>
      <c r="AA951" s="5">
        <v>0.0</v>
      </c>
      <c r="AB951" s="5">
        <v>0.0</v>
      </c>
      <c r="AC951" s="5">
        <v>0.0</v>
      </c>
      <c r="AD951" s="5">
        <v>0.0</v>
      </c>
      <c r="AE951" s="5">
        <v>0.0</v>
      </c>
      <c r="AF951" s="6">
        <f>IFERROR(__xludf.DUMMYFUNCTION("IFERROR(
  VLOOKUP(
    A951,
    IMPORTRANGE(
      ""1ZygntHC1J6IxzKbTidmOyf5nUyW4GCLurHCjexrLm_o        "",
      ""HTMLキャッシュ!A:F""
    ),
    3,
    FALSE
  ),
  0
)
"),46074.56469907407)</f>
        <v>46074.5647</v>
      </c>
      <c r="AG951" s="5"/>
      <c r="AH951" s="5"/>
      <c r="AI951" s="5"/>
      <c r="AJ951" s="5"/>
      <c r="AK951" s="5"/>
      <c r="AL951" s="5"/>
      <c r="AM951" s="5"/>
      <c r="AN951" s="5"/>
      <c r="AO951" s="5"/>
      <c r="AP951" s="5"/>
      <c r="AQ951" s="5"/>
      <c r="AR951" s="3"/>
      <c r="AS951" s="5"/>
      <c r="AT951" s="5"/>
      <c r="AU951" s="5"/>
      <c r="AV951" s="5"/>
      <c r="AW951" s="5"/>
      <c r="AX951" s="5"/>
      <c r="AY951" s="5"/>
      <c r="AZ951" s="7"/>
      <c r="BA951" s="7"/>
    </row>
    <row r="952" ht="16.5" customHeight="1">
      <c r="A952" s="4" t="s">
        <v>1936</v>
      </c>
      <c r="B952" s="5">
        <v>9.0</v>
      </c>
      <c r="C952" s="5">
        <v>0.0</v>
      </c>
      <c r="D952" s="1" t="s">
        <v>1937</v>
      </c>
      <c r="E952" s="5">
        <v>0.0</v>
      </c>
      <c r="F952" s="5">
        <v>0.0</v>
      </c>
      <c r="G952" s="5">
        <v>0.0</v>
      </c>
      <c r="H952" s="5">
        <v>0.0</v>
      </c>
      <c r="I952" s="5">
        <v>0.0</v>
      </c>
      <c r="J952" s="5">
        <v>0.0</v>
      </c>
      <c r="K952" s="5">
        <v>0.0</v>
      </c>
      <c r="L952" s="5">
        <v>0.0</v>
      </c>
      <c r="M952" s="5">
        <v>0.0</v>
      </c>
      <c r="N952" s="5">
        <v>0.0</v>
      </c>
      <c r="O952" s="5">
        <v>0.0</v>
      </c>
      <c r="P952" s="5">
        <v>0.0</v>
      </c>
      <c r="Q952" s="5">
        <v>0.0</v>
      </c>
      <c r="R952" s="5">
        <v>0.0</v>
      </c>
      <c r="S952" s="5">
        <v>0.0</v>
      </c>
      <c r="T952" s="5">
        <v>0.0</v>
      </c>
      <c r="U952" s="5">
        <v>0.0</v>
      </c>
      <c r="V952" s="5">
        <v>0.0</v>
      </c>
      <c r="W952" s="5">
        <v>0.0</v>
      </c>
      <c r="X952" s="5">
        <v>0.0</v>
      </c>
      <c r="Y952" s="5">
        <v>0.0</v>
      </c>
      <c r="Z952" s="5">
        <v>0.0</v>
      </c>
      <c r="AA952" s="5">
        <v>0.0</v>
      </c>
      <c r="AB952" s="5">
        <v>0.0</v>
      </c>
      <c r="AC952" s="5">
        <v>0.0</v>
      </c>
      <c r="AD952" s="5">
        <v>0.0</v>
      </c>
      <c r="AE952" s="5">
        <v>0.0</v>
      </c>
      <c r="AF952" s="6">
        <f>IFERROR(__xludf.DUMMYFUNCTION("IFERROR(
  VLOOKUP(
    A952,
    IMPORTRANGE(
      ""1ZygntHC1J6IxzKbTidmOyf5nUyW4GCLurHCjexrLm_o        "",
      ""HTMLキャッシュ!A:F""
    ),
    3,
    FALSE
  ),
  0
)
"),46064.56649305556)</f>
        <v>46064.56649</v>
      </c>
      <c r="AG952" s="5"/>
      <c r="AH952" s="5"/>
      <c r="AI952" s="5"/>
      <c r="AJ952" s="5"/>
      <c r="AK952" s="5"/>
      <c r="AL952" s="5"/>
      <c r="AM952" s="5"/>
      <c r="AN952" s="5"/>
      <c r="AO952" s="5"/>
      <c r="AP952" s="5"/>
      <c r="AQ952" s="5"/>
      <c r="AR952" s="3"/>
      <c r="AS952" s="5"/>
      <c r="AT952" s="5"/>
      <c r="AU952" s="5"/>
      <c r="AV952" s="5"/>
      <c r="AW952" s="5"/>
      <c r="AX952" s="5"/>
      <c r="AY952" s="5"/>
      <c r="AZ952" s="7"/>
      <c r="BA952" s="7"/>
    </row>
    <row r="953" ht="16.5" customHeight="1">
      <c r="A953" s="4" t="s">
        <v>1938</v>
      </c>
      <c r="B953" s="5">
        <v>6.0</v>
      </c>
      <c r="C953" s="5">
        <v>0.0</v>
      </c>
      <c r="D953" s="1" t="s">
        <v>1939</v>
      </c>
      <c r="E953" s="5">
        <v>0.0</v>
      </c>
      <c r="F953" s="5">
        <v>0.0</v>
      </c>
      <c r="G953" s="5">
        <v>0.0</v>
      </c>
      <c r="H953" s="5">
        <v>0.0</v>
      </c>
      <c r="I953" s="5">
        <v>0.0</v>
      </c>
      <c r="J953" s="5">
        <v>0.0</v>
      </c>
      <c r="K953" s="5">
        <v>0.0</v>
      </c>
      <c r="L953" s="5">
        <v>0.0</v>
      </c>
      <c r="M953" s="5">
        <v>0.0</v>
      </c>
      <c r="N953" s="5">
        <v>0.0</v>
      </c>
      <c r="O953" s="5">
        <v>0.0</v>
      </c>
      <c r="P953" s="5">
        <v>0.0</v>
      </c>
      <c r="Q953" s="5">
        <v>0.0</v>
      </c>
      <c r="R953" s="5">
        <v>0.0</v>
      </c>
      <c r="S953" s="5">
        <v>0.0</v>
      </c>
      <c r="T953" s="5">
        <v>0.0</v>
      </c>
      <c r="U953" s="5">
        <v>0.0</v>
      </c>
      <c r="V953" s="5">
        <v>0.0</v>
      </c>
      <c r="W953" s="5">
        <v>0.0</v>
      </c>
      <c r="X953" s="5">
        <v>0.0</v>
      </c>
      <c r="Y953" s="5">
        <v>0.0</v>
      </c>
      <c r="Z953" s="5">
        <v>0.0</v>
      </c>
      <c r="AA953" s="5">
        <v>0.0</v>
      </c>
      <c r="AB953" s="5">
        <v>0.0</v>
      </c>
      <c r="AC953" s="5">
        <v>0.0</v>
      </c>
      <c r="AD953" s="5">
        <v>0.0</v>
      </c>
      <c r="AE953" s="5">
        <v>0.0</v>
      </c>
      <c r="AF953" s="6">
        <f>IFERROR(__xludf.DUMMYFUNCTION("IFERROR(
  VLOOKUP(
    A953,
    IMPORTRANGE(
      ""1ZygntHC1J6IxzKbTidmOyf5nUyW4GCLurHCjexrLm_o        "",
      ""HTMLキャッシュ!A:F""
    ),
    3,
    FALSE
  ),
  0
)
"),46078.591631944444)</f>
        <v>46078.59163</v>
      </c>
      <c r="AG953" s="5"/>
      <c r="AH953" s="5"/>
      <c r="AI953" s="5"/>
      <c r="AJ953" s="5"/>
      <c r="AK953" s="5"/>
      <c r="AL953" s="5"/>
      <c r="AM953" s="5"/>
      <c r="AN953" s="5"/>
      <c r="AO953" s="5"/>
      <c r="AP953" s="5"/>
      <c r="AQ953" s="5"/>
      <c r="AR953" s="3"/>
      <c r="AS953" s="5"/>
      <c r="AT953" s="5"/>
      <c r="AU953" s="5"/>
      <c r="AV953" s="5"/>
      <c r="AW953" s="5"/>
      <c r="AX953" s="5"/>
      <c r="AY953" s="5"/>
      <c r="AZ953" s="7"/>
      <c r="BA953" s="7"/>
    </row>
    <row r="954" ht="16.5" customHeight="1">
      <c r="A954" s="4" t="s">
        <v>1940</v>
      </c>
      <c r="B954" s="5">
        <v>0.0</v>
      </c>
      <c r="C954" s="5">
        <v>0.0</v>
      </c>
      <c r="D954" s="1" t="s">
        <v>1941</v>
      </c>
      <c r="E954" s="5">
        <v>0.0</v>
      </c>
      <c r="F954" s="5">
        <v>0.0</v>
      </c>
      <c r="G954" s="5">
        <v>0.0</v>
      </c>
      <c r="H954" s="5">
        <v>0.0</v>
      </c>
      <c r="I954" s="5">
        <v>0.0</v>
      </c>
      <c r="J954" s="5">
        <v>0.0</v>
      </c>
      <c r="K954" s="5">
        <v>0.0</v>
      </c>
      <c r="L954" s="5">
        <v>0.0</v>
      </c>
      <c r="M954" s="5">
        <v>0.0</v>
      </c>
      <c r="N954" s="5">
        <v>0.0</v>
      </c>
      <c r="O954" s="5">
        <v>0.0</v>
      </c>
      <c r="P954" s="5">
        <v>0.0</v>
      </c>
      <c r="Q954" s="5">
        <v>0.0</v>
      </c>
      <c r="R954" s="5">
        <v>0.0</v>
      </c>
      <c r="S954" s="5">
        <v>0.0</v>
      </c>
      <c r="T954" s="5">
        <v>0.0</v>
      </c>
      <c r="U954" s="5">
        <v>0.0</v>
      </c>
      <c r="V954" s="5">
        <v>0.0</v>
      </c>
      <c r="W954" s="5">
        <v>0.0</v>
      </c>
      <c r="X954" s="5">
        <v>0.0</v>
      </c>
      <c r="Y954" s="5">
        <v>0.0</v>
      </c>
      <c r="Z954" s="5">
        <v>0.0</v>
      </c>
      <c r="AA954" s="5">
        <v>0.0</v>
      </c>
      <c r="AB954" s="5">
        <v>0.0</v>
      </c>
      <c r="AC954" s="5">
        <v>0.0</v>
      </c>
      <c r="AD954" s="5">
        <v>0.0</v>
      </c>
      <c r="AE954" s="5">
        <v>0.0</v>
      </c>
      <c r="AF954" s="6">
        <f>IFERROR(__xludf.DUMMYFUNCTION("IFERROR(
  VLOOKUP(
    A954,
    IMPORTRANGE(
      ""1ZygntHC1J6IxzKbTidmOyf5nUyW4GCLurHCjexrLm_o        "",
      ""HTMLキャッシュ!A:F""
    ),
    3,
    FALSE
  ),
  0
)
"),46059.594502314816)</f>
        <v>46059.5945</v>
      </c>
      <c r="AG954" s="5"/>
      <c r="AH954" s="5"/>
      <c r="AI954" s="5"/>
      <c r="AJ954" s="5"/>
      <c r="AK954" s="5"/>
      <c r="AL954" s="5"/>
      <c r="AM954" s="5"/>
      <c r="AN954" s="5"/>
      <c r="AO954" s="5"/>
      <c r="AP954" s="5"/>
      <c r="AQ954" s="5"/>
      <c r="AR954" s="3"/>
      <c r="AS954" s="5"/>
      <c r="AT954" s="5"/>
      <c r="AU954" s="5"/>
      <c r="AV954" s="5"/>
      <c r="AW954" s="5"/>
      <c r="AX954" s="5"/>
      <c r="AY954" s="5"/>
      <c r="AZ954" s="7"/>
      <c r="BA954" s="7"/>
    </row>
    <row r="955" ht="16.5" customHeight="1">
      <c r="A955" s="4" t="s">
        <v>1942</v>
      </c>
      <c r="B955" s="5">
        <v>0.0</v>
      </c>
      <c r="C955" s="5">
        <v>0.0</v>
      </c>
      <c r="D955" s="1" t="s">
        <v>1943</v>
      </c>
      <c r="E955" s="5">
        <v>0.0</v>
      </c>
      <c r="F955" s="5">
        <v>0.0</v>
      </c>
      <c r="G955" s="5">
        <v>0.0</v>
      </c>
      <c r="H955" s="5">
        <v>0.0</v>
      </c>
      <c r="I955" s="5">
        <v>0.0</v>
      </c>
      <c r="J955" s="5">
        <v>0.0</v>
      </c>
      <c r="K955" s="5">
        <v>0.0</v>
      </c>
      <c r="L955" s="5">
        <v>0.0</v>
      </c>
      <c r="M955" s="5">
        <v>0.0</v>
      </c>
      <c r="N955" s="5">
        <v>0.0</v>
      </c>
      <c r="O955" s="5">
        <v>0.0</v>
      </c>
      <c r="P955" s="5">
        <v>0.0</v>
      </c>
      <c r="Q955" s="5">
        <v>0.0</v>
      </c>
      <c r="R955" s="5">
        <v>0.0</v>
      </c>
      <c r="S955" s="5">
        <v>0.0</v>
      </c>
      <c r="T955" s="5">
        <v>0.0</v>
      </c>
      <c r="U955" s="5">
        <v>0.0</v>
      </c>
      <c r="V955" s="5">
        <v>0.0</v>
      </c>
      <c r="W955" s="5">
        <v>0.0</v>
      </c>
      <c r="X955" s="5">
        <v>0.0</v>
      </c>
      <c r="Y955" s="5">
        <v>0.0</v>
      </c>
      <c r="Z955" s="5">
        <v>0.0</v>
      </c>
      <c r="AA955" s="5">
        <v>0.0</v>
      </c>
      <c r="AB955" s="5">
        <v>0.0</v>
      </c>
      <c r="AC955" s="5">
        <v>0.0</v>
      </c>
      <c r="AD955" s="5">
        <v>0.0</v>
      </c>
      <c r="AE955" s="5">
        <v>0.0</v>
      </c>
      <c r="AF955" s="6">
        <f>IFERROR(__xludf.DUMMYFUNCTION("IFERROR(
  VLOOKUP(
    A955,
    IMPORTRANGE(
      ""1ZygntHC1J6IxzKbTidmOyf5nUyW4GCLurHCjexrLm_o        "",
      ""HTMLキャッシュ!A:F""
    ),
    3,
    FALSE
  ),
  0
)
"),46043.77773148148)</f>
        <v>46043.77773</v>
      </c>
      <c r="AG955" s="5"/>
      <c r="AH955" s="5"/>
      <c r="AI955" s="5"/>
      <c r="AJ955" s="5"/>
      <c r="AK955" s="5"/>
      <c r="AL955" s="5"/>
      <c r="AM955" s="5"/>
      <c r="AN955" s="5"/>
      <c r="AO955" s="5"/>
      <c r="AP955" s="5"/>
      <c r="AQ955" s="5"/>
      <c r="AR955" s="3"/>
      <c r="AS955" s="5"/>
      <c r="AT955" s="5"/>
      <c r="AU955" s="5"/>
      <c r="AV955" s="5"/>
      <c r="AW955" s="5"/>
      <c r="AX955" s="5"/>
      <c r="AY955" s="5"/>
      <c r="AZ955" s="7"/>
      <c r="BA955" s="7"/>
    </row>
    <row r="956" ht="16.5" customHeight="1">
      <c r="A956" s="4" t="s">
        <v>1944</v>
      </c>
      <c r="B956" s="5">
        <v>4.0</v>
      </c>
      <c r="C956" s="5">
        <v>0.0</v>
      </c>
      <c r="D956" s="1" t="s">
        <v>1945</v>
      </c>
      <c r="E956" s="5">
        <v>0.0</v>
      </c>
      <c r="F956" s="5">
        <v>0.0</v>
      </c>
      <c r="G956" s="5">
        <v>0.0</v>
      </c>
      <c r="H956" s="5">
        <v>0.0</v>
      </c>
      <c r="I956" s="5">
        <v>0.0</v>
      </c>
      <c r="J956" s="5">
        <v>0.0</v>
      </c>
      <c r="K956" s="5">
        <v>0.0</v>
      </c>
      <c r="L956" s="5">
        <v>0.0</v>
      </c>
      <c r="M956" s="5">
        <v>0.0</v>
      </c>
      <c r="N956" s="5">
        <v>0.0</v>
      </c>
      <c r="O956" s="5">
        <v>0.0</v>
      </c>
      <c r="P956" s="5">
        <v>0.0</v>
      </c>
      <c r="Q956" s="5">
        <v>0.0</v>
      </c>
      <c r="R956" s="5">
        <v>0.0</v>
      </c>
      <c r="S956" s="5">
        <v>0.0</v>
      </c>
      <c r="T956" s="5">
        <v>0.0</v>
      </c>
      <c r="U956" s="5">
        <v>0.0</v>
      </c>
      <c r="V956" s="5">
        <v>0.0</v>
      </c>
      <c r="W956" s="5">
        <v>0.0</v>
      </c>
      <c r="X956" s="5">
        <v>0.0</v>
      </c>
      <c r="Y956" s="5">
        <v>0.0</v>
      </c>
      <c r="Z956" s="5">
        <v>0.0</v>
      </c>
      <c r="AA956" s="5">
        <v>0.0</v>
      </c>
      <c r="AB956" s="5">
        <v>0.0</v>
      </c>
      <c r="AC956" s="5">
        <v>0.0</v>
      </c>
      <c r="AD956" s="5">
        <v>0.0</v>
      </c>
      <c r="AE956" s="5">
        <v>0.0</v>
      </c>
      <c r="AF956" s="6">
        <f>IFERROR(__xludf.DUMMYFUNCTION("IFERROR(
  VLOOKUP(
    A956,
    IMPORTRANGE(
      ""1ZygntHC1J6IxzKbTidmOyf5nUyW4GCLurHCjexrLm_o        "",
      ""HTMLキャッシュ!A:F""
    ),
    3,
    FALSE
  ),
  0
)
"),46078.797164351854)</f>
        <v>46078.79716</v>
      </c>
      <c r="AG956" s="5"/>
      <c r="AH956" s="5"/>
      <c r="AI956" s="5"/>
      <c r="AJ956" s="5"/>
      <c r="AK956" s="5"/>
      <c r="AL956" s="5"/>
      <c r="AM956" s="5"/>
      <c r="AN956" s="5"/>
      <c r="AO956" s="5"/>
      <c r="AP956" s="5"/>
      <c r="AQ956" s="5"/>
      <c r="AR956" s="3"/>
      <c r="AS956" s="5"/>
      <c r="AT956" s="5"/>
      <c r="AU956" s="5"/>
      <c r="AV956" s="5"/>
      <c r="AW956" s="5"/>
      <c r="AX956" s="5"/>
      <c r="AY956" s="5"/>
      <c r="AZ956" s="7"/>
      <c r="BA956" s="7"/>
    </row>
    <row r="957" ht="16.5" customHeight="1">
      <c r="A957" s="4" t="s">
        <v>1946</v>
      </c>
      <c r="B957" s="5">
        <v>0.0</v>
      </c>
      <c r="C957" s="5">
        <v>0.0</v>
      </c>
      <c r="D957" s="1" t="s">
        <v>1947</v>
      </c>
      <c r="E957" s="5">
        <v>0.0</v>
      </c>
      <c r="F957" s="5">
        <v>0.0</v>
      </c>
      <c r="G957" s="5">
        <v>0.0</v>
      </c>
      <c r="H957" s="5">
        <v>0.0</v>
      </c>
      <c r="I957" s="5">
        <v>0.0</v>
      </c>
      <c r="J957" s="5">
        <v>0.0</v>
      </c>
      <c r="K957" s="5">
        <v>0.0</v>
      </c>
      <c r="L957" s="5">
        <v>0.0</v>
      </c>
      <c r="M957" s="5">
        <v>0.0</v>
      </c>
      <c r="N957" s="5">
        <v>0.0</v>
      </c>
      <c r="O957" s="5">
        <v>0.0</v>
      </c>
      <c r="P957" s="5">
        <v>0.0</v>
      </c>
      <c r="Q957" s="5">
        <v>0.0</v>
      </c>
      <c r="R957" s="5">
        <v>0.0</v>
      </c>
      <c r="S957" s="5">
        <v>0.0</v>
      </c>
      <c r="T957" s="5">
        <v>0.0</v>
      </c>
      <c r="U957" s="5">
        <v>0.0</v>
      </c>
      <c r="V957" s="5">
        <v>0.0</v>
      </c>
      <c r="W957" s="5">
        <v>0.0</v>
      </c>
      <c r="X957" s="5">
        <v>0.0</v>
      </c>
      <c r="Y957" s="5">
        <v>0.0</v>
      </c>
      <c r="Z957" s="5">
        <v>0.0</v>
      </c>
      <c r="AA957" s="5">
        <v>0.0</v>
      </c>
      <c r="AB957" s="5">
        <v>0.0</v>
      </c>
      <c r="AC957" s="5">
        <v>0.0</v>
      </c>
      <c r="AD957" s="5">
        <v>0.0</v>
      </c>
      <c r="AE957" s="5">
        <v>0.0</v>
      </c>
      <c r="AF957" s="6">
        <f>IFERROR(__xludf.DUMMYFUNCTION("IFERROR(
  VLOOKUP(
    A957,
    IMPORTRANGE(
      ""1ZygntHC1J6IxzKbTidmOyf5nUyW4GCLurHCjexrLm_o        "",
      ""HTMLキャッシュ!A:F""
    ),
    3,
    FALSE
  ),
  0
)
"),46078.59423611111)</f>
        <v>46078.59424</v>
      </c>
      <c r="AG957" s="5"/>
      <c r="AH957" s="5"/>
      <c r="AI957" s="5"/>
      <c r="AJ957" s="5"/>
      <c r="AK957" s="5"/>
      <c r="AL957" s="5"/>
      <c r="AM957" s="5"/>
      <c r="AN957" s="5"/>
      <c r="AO957" s="5"/>
      <c r="AP957" s="5"/>
      <c r="AQ957" s="5"/>
      <c r="AR957" s="3"/>
      <c r="AS957" s="5"/>
      <c r="AT957" s="5"/>
      <c r="AU957" s="5"/>
      <c r="AV957" s="5"/>
      <c r="AW957" s="5"/>
      <c r="AX957" s="5"/>
      <c r="AY957" s="5"/>
      <c r="AZ957" s="7"/>
      <c r="BA957" s="7"/>
    </row>
    <row r="958" ht="16.5" customHeight="1">
      <c r="A958" s="4" t="s">
        <v>1948</v>
      </c>
      <c r="B958" s="5">
        <v>2.0</v>
      </c>
      <c r="C958" s="5">
        <v>0.0</v>
      </c>
      <c r="D958" s="1" t="s">
        <v>1949</v>
      </c>
      <c r="E958" s="5">
        <v>0.0</v>
      </c>
      <c r="F958" s="5">
        <v>0.0</v>
      </c>
      <c r="G958" s="5">
        <v>0.0</v>
      </c>
      <c r="H958" s="5">
        <v>0.0</v>
      </c>
      <c r="I958" s="5">
        <v>0.0</v>
      </c>
      <c r="J958" s="5">
        <v>0.0</v>
      </c>
      <c r="K958" s="5">
        <v>0.0</v>
      </c>
      <c r="L958" s="5">
        <v>0.0</v>
      </c>
      <c r="M958" s="5">
        <v>0.0</v>
      </c>
      <c r="N958" s="5">
        <v>0.0</v>
      </c>
      <c r="O958" s="5">
        <v>0.0</v>
      </c>
      <c r="P958" s="5">
        <v>0.0</v>
      </c>
      <c r="Q958" s="5">
        <v>0.0</v>
      </c>
      <c r="R958" s="5">
        <v>0.0</v>
      </c>
      <c r="S958" s="5">
        <v>0.0</v>
      </c>
      <c r="T958" s="5">
        <v>0.0</v>
      </c>
      <c r="U958" s="5">
        <v>0.0</v>
      </c>
      <c r="V958" s="5">
        <v>0.0</v>
      </c>
      <c r="W958" s="5">
        <v>0.0</v>
      </c>
      <c r="X958" s="5">
        <v>0.0</v>
      </c>
      <c r="Y958" s="5">
        <v>0.0</v>
      </c>
      <c r="Z958" s="5">
        <v>0.0</v>
      </c>
      <c r="AA958" s="5">
        <v>0.0</v>
      </c>
      <c r="AB958" s="5">
        <v>0.0</v>
      </c>
      <c r="AC958" s="5">
        <v>0.0</v>
      </c>
      <c r="AD958" s="5">
        <v>0.0</v>
      </c>
      <c r="AE958" s="5">
        <v>0.0</v>
      </c>
      <c r="AF958" s="6">
        <f>IFERROR(__xludf.DUMMYFUNCTION("IFERROR(
  VLOOKUP(
    A958,
    IMPORTRANGE(
      ""1ZygntHC1J6IxzKbTidmOyf5nUyW4GCLurHCjexrLm_o        "",
      ""HTMLキャッシュ!A:F""
    ),
    3,
    FALSE
  ),
  0
)
"),46055.78559027778)</f>
        <v>46055.78559</v>
      </c>
      <c r="AG958" s="5"/>
      <c r="AH958" s="5"/>
      <c r="AI958" s="5"/>
      <c r="AJ958" s="5"/>
      <c r="AK958" s="5"/>
      <c r="AL958" s="5"/>
      <c r="AM958" s="5"/>
      <c r="AN958" s="5"/>
      <c r="AO958" s="5"/>
      <c r="AP958" s="5"/>
      <c r="AQ958" s="5"/>
      <c r="AR958" s="3"/>
      <c r="AS958" s="5"/>
      <c r="AT958" s="5"/>
      <c r="AU958" s="5"/>
      <c r="AV958" s="5"/>
      <c r="AW958" s="5"/>
      <c r="AX958" s="5"/>
      <c r="AY958" s="5"/>
      <c r="AZ958" s="7"/>
      <c r="BA958" s="7"/>
    </row>
    <row r="959" ht="16.5" customHeight="1">
      <c r="A959" s="4" t="s">
        <v>1950</v>
      </c>
      <c r="B959" s="5">
        <v>1.0</v>
      </c>
      <c r="C959" s="5">
        <v>0.0</v>
      </c>
      <c r="D959" s="1" t="s">
        <v>1951</v>
      </c>
      <c r="E959" s="5">
        <v>0.0</v>
      </c>
      <c r="F959" s="5">
        <v>0.0</v>
      </c>
      <c r="G959" s="5">
        <v>0.0</v>
      </c>
      <c r="H959" s="5">
        <v>0.0</v>
      </c>
      <c r="I959" s="5">
        <v>0.0</v>
      </c>
      <c r="J959" s="5">
        <v>0.0</v>
      </c>
      <c r="K959" s="5">
        <v>0.0</v>
      </c>
      <c r="L959" s="5">
        <v>0.0</v>
      </c>
      <c r="M959" s="5">
        <v>0.0</v>
      </c>
      <c r="N959" s="5">
        <v>0.0</v>
      </c>
      <c r="O959" s="5">
        <v>0.0</v>
      </c>
      <c r="P959" s="5">
        <v>0.0</v>
      </c>
      <c r="Q959" s="5">
        <v>0.0</v>
      </c>
      <c r="R959" s="5">
        <v>0.0</v>
      </c>
      <c r="S959" s="5">
        <v>0.0</v>
      </c>
      <c r="T959" s="5">
        <v>0.0</v>
      </c>
      <c r="U959" s="5">
        <v>0.0</v>
      </c>
      <c r="V959" s="5">
        <v>0.0</v>
      </c>
      <c r="W959" s="5">
        <v>0.0</v>
      </c>
      <c r="X959" s="5">
        <v>0.0</v>
      </c>
      <c r="Y959" s="5">
        <v>0.0</v>
      </c>
      <c r="Z959" s="5">
        <v>0.0</v>
      </c>
      <c r="AA959" s="5">
        <v>0.0</v>
      </c>
      <c r="AB959" s="5">
        <v>0.0</v>
      </c>
      <c r="AC959" s="5">
        <v>0.0</v>
      </c>
      <c r="AD959" s="5">
        <v>0.0</v>
      </c>
      <c r="AE959" s="5">
        <v>0.0</v>
      </c>
      <c r="AF959" s="6">
        <f>IFERROR(__xludf.DUMMYFUNCTION("IFERROR(
  VLOOKUP(
    A959,
    IMPORTRANGE(
      ""1ZygntHC1J6IxzKbTidmOyf5nUyW4GCLurHCjexrLm_o        "",
      ""HTMLキャッシュ!A:F""
    ),
    3,
    FALSE
  ),
  0
)
"),46073.67089120371)</f>
        <v>46073.67089</v>
      </c>
      <c r="AG959" s="5"/>
      <c r="AH959" s="5"/>
      <c r="AI959" s="5"/>
      <c r="AJ959" s="5"/>
      <c r="AK959" s="5"/>
      <c r="AL959" s="5"/>
      <c r="AM959" s="5"/>
      <c r="AN959" s="5"/>
      <c r="AO959" s="5"/>
      <c r="AP959" s="5"/>
      <c r="AQ959" s="5"/>
      <c r="AR959" s="3"/>
      <c r="AS959" s="5"/>
      <c r="AT959" s="5"/>
      <c r="AU959" s="5"/>
      <c r="AV959" s="5"/>
      <c r="AW959" s="5"/>
      <c r="AX959" s="5"/>
      <c r="AY959" s="5"/>
      <c r="AZ959" s="7"/>
      <c r="BA959" s="7"/>
    </row>
    <row r="960" ht="16.5" customHeight="1">
      <c r="A960" s="4" t="s">
        <v>1952</v>
      </c>
      <c r="B960" s="5">
        <v>6.0</v>
      </c>
      <c r="C960" s="5">
        <v>0.0</v>
      </c>
      <c r="D960" s="1" t="s">
        <v>1953</v>
      </c>
      <c r="E960" s="5">
        <v>0.0</v>
      </c>
      <c r="F960" s="5">
        <v>0.0</v>
      </c>
      <c r="G960" s="5">
        <v>0.0</v>
      </c>
      <c r="H960" s="5">
        <v>0.0</v>
      </c>
      <c r="I960" s="5">
        <v>0.0</v>
      </c>
      <c r="J960" s="5">
        <v>0.0</v>
      </c>
      <c r="K960" s="5">
        <v>0.0</v>
      </c>
      <c r="L960" s="5">
        <v>0.0</v>
      </c>
      <c r="M960" s="5">
        <v>0.0</v>
      </c>
      <c r="N960" s="5">
        <v>0.0</v>
      </c>
      <c r="O960" s="5">
        <v>0.0</v>
      </c>
      <c r="P960" s="5">
        <v>0.0</v>
      </c>
      <c r="Q960" s="5">
        <v>0.0</v>
      </c>
      <c r="R960" s="5">
        <v>0.0</v>
      </c>
      <c r="S960" s="5">
        <v>0.0</v>
      </c>
      <c r="T960" s="5">
        <v>0.0</v>
      </c>
      <c r="U960" s="5">
        <v>0.0</v>
      </c>
      <c r="V960" s="5">
        <v>0.0</v>
      </c>
      <c r="W960" s="5">
        <v>0.0</v>
      </c>
      <c r="X960" s="5">
        <v>0.0</v>
      </c>
      <c r="Y960" s="5">
        <v>0.0</v>
      </c>
      <c r="Z960" s="5">
        <v>0.0</v>
      </c>
      <c r="AA960" s="5">
        <v>0.0</v>
      </c>
      <c r="AB960" s="5">
        <v>0.0</v>
      </c>
      <c r="AC960" s="5">
        <v>0.0</v>
      </c>
      <c r="AD960" s="5">
        <v>0.0</v>
      </c>
      <c r="AE960" s="5">
        <v>0.0</v>
      </c>
      <c r="AF960" s="6">
        <f>IFERROR(__xludf.DUMMYFUNCTION("IFERROR(
  VLOOKUP(
    A960,
    IMPORTRANGE(
      ""1ZygntHC1J6IxzKbTidmOyf5nUyW4GCLurHCjexrLm_o        "",
      ""HTMLキャッシュ!A:F""
    ),
    3,
    FALSE
  ),
  0
)
"),46029.66358796296)</f>
        <v>46029.66359</v>
      </c>
      <c r="AG960" s="5"/>
      <c r="AH960" s="5"/>
      <c r="AI960" s="5"/>
      <c r="AJ960" s="5"/>
      <c r="AK960" s="5"/>
      <c r="AL960" s="5"/>
      <c r="AM960" s="5"/>
      <c r="AN960" s="5"/>
      <c r="AO960" s="5"/>
      <c r="AP960" s="5"/>
      <c r="AQ960" s="5"/>
      <c r="AR960" s="3"/>
      <c r="AS960" s="5"/>
      <c r="AT960" s="5"/>
      <c r="AU960" s="5"/>
      <c r="AV960" s="5"/>
      <c r="AW960" s="5"/>
      <c r="AX960" s="5"/>
      <c r="AY960" s="5"/>
      <c r="AZ960" s="7"/>
      <c r="BA960" s="7"/>
    </row>
    <row r="961" ht="16.5" customHeight="1">
      <c r="A961" s="4" t="s">
        <v>1954</v>
      </c>
      <c r="B961" s="5">
        <v>0.0</v>
      </c>
      <c r="C961" s="5">
        <v>0.0</v>
      </c>
      <c r="D961" s="1" t="s">
        <v>1955</v>
      </c>
      <c r="E961" s="5">
        <v>0.0</v>
      </c>
      <c r="F961" s="5">
        <v>0.0</v>
      </c>
      <c r="G961" s="5">
        <v>0.0</v>
      </c>
      <c r="H961" s="5">
        <v>0.0</v>
      </c>
      <c r="I961" s="5">
        <v>0.0</v>
      </c>
      <c r="J961" s="5">
        <v>0.0</v>
      </c>
      <c r="K961" s="5">
        <v>0.0</v>
      </c>
      <c r="L961" s="5">
        <v>0.0</v>
      </c>
      <c r="M961" s="5">
        <v>0.0</v>
      </c>
      <c r="N961" s="5">
        <v>0.0</v>
      </c>
      <c r="O961" s="5">
        <v>0.0</v>
      </c>
      <c r="P961" s="5">
        <v>0.0</v>
      </c>
      <c r="Q961" s="5">
        <v>0.0</v>
      </c>
      <c r="R961" s="5">
        <v>0.0</v>
      </c>
      <c r="S961" s="5">
        <v>0.0</v>
      </c>
      <c r="T961" s="5">
        <v>0.0</v>
      </c>
      <c r="U961" s="5">
        <v>0.0</v>
      </c>
      <c r="V961" s="5">
        <v>0.0</v>
      </c>
      <c r="W961" s="5">
        <v>0.0</v>
      </c>
      <c r="X961" s="5">
        <v>0.0</v>
      </c>
      <c r="Y961" s="5">
        <v>0.0</v>
      </c>
      <c r="Z961" s="5">
        <v>0.0</v>
      </c>
      <c r="AA961" s="5">
        <v>0.0</v>
      </c>
      <c r="AB961" s="5">
        <v>0.0</v>
      </c>
      <c r="AC961" s="5">
        <v>0.0</v>
      </c>
      <c r="AD961" s="5">
        <v>0.0</v>
      </c>
      <c r="AE961" s="5">
        <v>0.0</v>
      </c>
      <c r="AF961" s="6">
        <f>IFERROR(__xludf.DUMMYFUNCTION("IFERROR(
  VLOOKUP(
    A961,
    IMPORTRANGE(
      ""1ZygntHC1J6IxzKbTidmOyf5nUyW4GCLurHCjexrLm_o        "",
      ""HTMLキャッシュ!A:F""
    ),
    3,
    FALSE
  ),
  0
)
"),46043.823275462964)</f>
        <v>46043.82328</v>
      </c>
      <c r="AG961" s="5"/>
      <c r="AH961" s="5"/>
      <c r="AI961" s="5"/>
      <c r="AJ961" s="5"/>
      <c r="AK961" s="5"/>
      <c r="AL961" s="5"/>
      <c r="AM961" s="5"/>
      <c r="AN961" s="5"/>
      <c r="AO961" s="5"/>
      <c r="AP961" s="5"/>
      <c r="AQ961" s="5"/>
      <c r="AR961" s="3"/>
      <c r="AS961" s="5"/>
      <c r="AT961" s="5"/>
      <c r="AU961" s="5"/>
      <c r="AV961" s="5"/>
      <c r="AW961" s="5"/>
      <c r="AX961" s="5"/>
      <c r="AY961" s="5"/>
      <c r="AZ961" s="7"/>
      <c r="BA961" s="7"/>
    </row>
    <row r="962" ht="16.5" customHeight="1">
      <c r="A962" s="4" t="s">
        <v>1956</v>
      </c>
      <c r="B962" s="5">
        <v>2.0</v>
      </c>
      <c r="C962" s="5">
        <v>0.0</v>
      </c>
      <c r="D962" s="1" t="s">
        <v>1957</v>
      </c>
      <c r="E962" s="5">
        <v>0.0</v>
      </c>
      <c r="F962" s="5">
        <v>0.0</v>
      </c>
      <c r="G962" s="5">
        <v>0.0</v>
      </c>
      <c r="H962" s="5">
        <v>0.0</v>
      </c>
      <c r="I962" s="5">
        <v>0.0</v>
      </c>
      <c r="J962" s="5">
        <v>0.0</v>
      </c>
      <c r="K962" s="5">
        <v>0.0</v>
      </c>
      <c r="L962" s="5">
        <v>0.0</v>
      </c>
      <c r="M962" s="5">
        <v>0.0</v>
      </c>
      <c r="N962" s="5">
        <v>0.0</v>
      </c>
      <c r="O962" s="5">
        <v>0.0</v>
      </c>
      <c r="P962" s="5">
        <v>0.0</v>
      </c>
      <c r="Q962" s="5">
        <v>0.0</v>
      </c>
      <c r="R962" s="5">
        <v>0.0</v>
      </c>
      <c r="S962" s="5">
        <v>0.0</v>
      </c>
      <c r="T962" s="5">
        <v>0.0</v>
      </c>
      <c r="U962" s="5">
        <v>0.0</v>
      </c>
      <c r="V962" s="5">
        <v>0.0</v>
      </c>
      <c r="W962" s="5">
        <v>0.0</v>
      </c>
      <c r="X962" s="5">
        <v>0.0</v>
      </c>
      <c r="Y962" s="5">
        <v>0.0</v>
      </c>
      <c r="Z962" s="5">
        <v>0.0</v>
      </c>
      <c r="AA962" s="5">
        <v>0.0</v>
      </c>
      <c r="AB962" s="5">
        <v>0.0</v>
      </c>
      <c r="AC962" s="5">
        <v>0.0</v>
      </c>
      <c r="AD962" s="5">
        <v>0.0</v>
      </c>
      <c r="AE962" s="5">
        <v>0.0</v>
      </c>
      <c r="AF962" s="6">
        <f>IFERROR(__xludf.DUMMYFUNCTION("IFERROR(
  VLOOKUP(
    A962,
    IMPORTRANGE(
      ""1ZygntHC1J6IxzKbTidmOyf5nUyW4GCLurHCjexrLm_o        "",
      ""HTMLキャッシュ!A:F""
    ),
    3,
    FALSE
  ),
  0
)
"),46036.76314814815)</f>
        <v>46036.76315</v>
      </c>
      <c r="AG962" s="5"/>
      <c r="AH962" s="5"/>
      <c r="AI962" s="5"/>
      <c r="AJ962" s="5"/>
      <c r="AK962" s="5"/>
      <c r="AL962" s="5"/>
      <c r="AM962" s="5"/>
      <c r="AN962" s="5"/>
      <c r="AO962" s="5"/>
      <c r="AP962" s="5"/>
      <c r="AQ962" s="5"/>
      <c r="AR962" s="3"/>
      <c r="AS962" s="5"/>
      <c r="AT962" s="5"/>
      <c r="AU962" s="5"/>
      <c r="AV962" s="5"/>
      <c r="AW962" s="5"/>
      <c r="AX962" s="5"/>
      <c r="AY962" s="5"/>
      <c r="AZ962" s="7"/>
      <c r="BA962" s="7"/>
    </row>
    <row r="963" ht="16.5" customHeight="1">
      <c r="A963" s="4" t="s">
        <v>1958</v>
      </c>
      <c r="B963" s="5">
        <v>4.0</v>
      </c>
      <c r="C963" s="5">
        <v>0.0</v>
      </c>
      <c r="D963" s="1" t="s">
        <v>1959</v>
      </c>
      <c r="E963" s="5">
        <v>0.0</v>
      </c>
      <c r="F963" s="5">
        <v>0.0</v>
      </c>
      <c r="G963" s="5">
        <v>0.0</v>
      </c>
      <c r="H963" s="5">
        <v>0.0</v>
      </c>
      <c r="I963" s="5">
        <v>0.0</v>
      </c>
      <c r="J963" s="5">
        <v>0.0</v>
      </c>
      <c r="K963" s="5">
        <v>0.0</v>
      </c>
      <c r="L963" s="5">
        <v>0.0</v>
      </c>
      <c r="M963" s="5">
        <v>0.0</v>
      </c>
      <c r="N963" s="5">
        <v>0.0</v>
      </c>
      <c r="O963" s="5">
        <v>0.0</v>
      </c>
      <c r="P963" s="5">
        <v>0.0</v>
      </c>
      <c r="Q963" s="5">
        <v>0.0</v>
      </c>
      <c r="R963" s="5">
        <v>0.0</v>
      </c>
      <c r="S963" s="5">
        <v>0.0</v>
      </c>
      <c r="T963" s="5">
        <v>0.0</v>
      </c>
      <c r="U963" s="5">
        <v>0.0</v>
      </c>
      <c r="V963" s="5">
        <v>0.0</v>
      </c>
      <c r="W963" s="5">
        <v>0.0</v>
      </c>
      <c r="X963" s="5">
        <v>0.0</v>
      </c>
      <c r="Y963" s="5">
        <v>0.0</v>
      </c>
      <c r="Z963" s="5">
        <v>0.0</v>
      </c>
      <c r="AA963" s="5">
        <v>0.0</v>
      </c>
      <c r="AB963" s="5">
        <v>0.0</v>
      </c>
      <c r="AC963" s="5">
        <v>0.0</v>
      </c>
      <c r="AD963" s="5">
        <v>0.0</v>
      </c>
      <c r="AE963" s="5">
        <v>0.0</v>
      </c>
      <c r="AF963" s="6">
        <f>IFERROR(__xludf.DUMMYFUNCTION("IFERROR(
  VLOOKUP(
    A963,
    IMPORTRANGE(
      ""1ZygntHC1J6IxzKbTidmOyf5nUyW4GCLurHCjexrLm_o        "",
      ""HTMLキャッシュ!A:F""
    ),
    3,
    FALSE
  ),
  0
)
"),46074.57990740741)</f>
        <v>46074.57991</v>
      </c>
      <c r="AG963" s="5"/>
      <c r="AH963" s="5"/>
      <c r="AI963" s="5"/>
      <c r="AJ963" s="5"/>
      <c r="AK963" s="5"/>
      <c r="AL963" s="5"/>
      <c r="AM963" s="5"/>
      <c r="AN963" s="5"/>
      <c r="AO963" s="5"/>
      <c r="AP963" s="5"/>
      <c r="AQ963" s="5"/>
      <c r="AR963" s="3"/>
      <c r="AS963" s="5"/>
      <c r="AT963" s="5"/>
      <c r="AU963" s="5"/>
      <c r="AV963" s="5"/>
      <c r="AW963" s="5"/>
      <c r="AX963" s="5"/>
      <c r="AY963" s="5"/>
      <c r="AZ963" s="7"/>
      <c r="BA963" s="7"/>
    </row>
    <row r="964" ht="16.5" customHeight="1">
      <c r="A964" s="4" t="s">
        <v>1960</v>
      </c>
      <c r="B964" s="5">
        <v>7.0</v>
      </c>
      <c r="C964" s="5">
        <v>0.0</v>
      </c>
      <c r="D964" s="1" t="s">
        <v>1961</v>
      </c>
      <c r="E964" s="5">
        <v>0.0</v>
      </c>
      <c r="F964" s="5">
        <v>0.0</v>
      </c>
      <c r="G964" s="5">
        <v>0.0</v>
      </c>
      <c r="H964" s="5">
        <v>0.0</v>
      </c>
      <c r="I964" s="5">
        <v>0.0</v>
      </c>
      <c r="J964" s="5">
        <v>0.0</v>
      </c>
      <c r="K964" s="5">
        <v>0.0</v>
      </c>
      <c r="L964" s="5">
        <v>0.0</v>
      </c>
      <c r="M964" s="5">
        <v>0.0</v>
      </c>
      <c r="N964" s="5">
        <v>0.0</v>
      </c>
      <c r="O964" s="5">
        <v>0.0</v>
      </c>
      <c r="P964" s="5">
        <v>0.0</v>
      </c>
      <c r="Q964" s="5">
        <v>0.0</v>
      </c>
      <c r="R964" s="5">
        <v>0.0</v>
      </c>
      <c r="S964" s="5">
        <v>0.0</v>
      </c>
      <c r="T964" s="5">
        <v>0.0</v>
      </c>
      <c r="U964" s="5">
        <v>0.0</v>
      </c>
      <c r="V964" s="5">
        <v>0.0</v>
      </c>
      <c r="W964" s="5">
        <v>0.0</v>
      </c>
      <c r="X964" s="5">
        <v>0.0</v>
      </c>
      <c r="Y964" s="5">
        <v>0.0</v>
      </c>
      <c r="Z964" s="5">
        <v>0.0</v>
      </c>
      <c r="AA964" s="5">
        <v>0.0</v>
      </c>
      <c r="AB964" s="5">
        <v>0.0</v>
      </c>
      <c r="AC964" s="5">
        <v>0.0</v>
      </c>
      <c r="AD964" s="5">
        <v>0.0</v>
      </c>
      <c r="AE964" s="5">
        <v>0.0</v>
      </c>
      <c r="AF964" s="6">
        <f>IFERROR(__xludf.DUMMYFUNCTION("IFERROR(
  VLOOKUP(
    A964,
    IMPORTRANGE(
      ""1ZygntHC1J6IxzKbTidmOyf5nUyW4GCLurHCjexrLm_o        "",
      ""HTMLキャッシュ!A:F""
    ),
    3,
    FALSE
  ),
  0
)
"),45990.789293981485)</f>
        <v>45990.78929</v>
      </c>
      <c r="AG964" s="5"/>
      <c r="AH964" s="5"/>
      <c r="AI964" s="5"/>
      <c r="AJ964" s="5"/>
      <c r="AK964" s="5"/>
      <c r="AL964" s="5"/>
      <c r="AM964" s="5"/>
      <c r="AN964" s="5"/>
      <c r="AO964" s="5"/>
      <c r="AP964" s="5"/>
      <c r="AQ964" s="5"/>
      <c r="AR964" s="3"/>
      <c r="AS964" s="5"/>
      <c r="AT964" s="5"/>
      <c r="AU964" s="5"/>
      <c r="AV964" s="5"/>
      <c r="AW964" s="5"/>
      <c r="AX964" s="5"/>
      <c r="AY964" s="5"/>
      <c r="AZ964" s="7"/>
      <c r="BA964" s="7"/>
    </row>
    <row r="965" ht="16.5" customHeight="1">
      <c r="A965" s="4" t="s">
        <v>1962</v>
      </c>
      <c r="B965" s="5">
        <v>0.0</v>
      </c>
      <c r="C965" s="5">
        <v>0.0</v>
      </c>
      <c r="D965" s="1" t="s">
        <v>1963</v>
      </c>
      <c r="E965" s="5">
        <v>0.0</v>
      </c>
      <c r="F965" s="5">
        <v>0.0</v>
      </c>
      <c r="G965" s="5">
        <v>0.0</v>
      </c>
      <c r="H965" s="5">
        <v>0.0</v>
      </c>
      <c r="I965" s="5">
        <v>0.0</v>
      </c>
      <c r="J965" s="5">
        <v>0.0</v>
      </c>
      <c r="K965" s="5">
        <v>0.0</v>
      </c>
      <c r="L965" s="5">
        <v>0.0</v>
      </c>
      <c r="M965" s="5">
        <v>0.0</v>
      </c>
      <c r="N965" s="5">
        <v>0.0</v>
      </c>
      <c r="O965" s="5">
        <v>0.0</v>
      </c>
      <c r="P965" s="5">
        <v>0.0</v>
      </c>
      <c r="Q965" s="5">
        <v>0.0</v>
      </c>
      <c r="R965" s="5">
        <v>0.0</v>
      </c>
      <c r="S965" s="5">
        <v>0.0</v>
      </c>
      <c r="T965" s="5">
        <v>0.0</v>
      </c>
      <c r="U965" s="5">
        <v>0.0</v>
      </c>
      <c r="V965" s="5">
        <v>0.0</v>
      </c>
      <c r="W965" s="5">
        <v>0.0</v>
      </c>
      <c r="X965" s="5">
        <v>0.0</v>
      </c>
      <c r="Y965" s="5">
        <v>0.0</v>
      </c>
      <c r="Z965" s="5">
        <v>0.0</v>
      </c>
      <c r="AA965" s="5">
        <v>0.0</v>
      </c>
      <c r="AB965" s="5">
        <v>0.0</v>
      </c>
      <c r="AC965" s="5">
        <v>0.0</v>
      </c>
      <c r="AD965" s="5">
        <v>0.0</v>
      </c>
      <c r="AE965" s="5">
        <v>0.0</v>
      </c>
      <c r="AF965" s="6">
        <f>IFERROR(__xludf.DUMMYFUNCTION("IFERROR(
  VLOOKUP(
    A965,
    IMPORTRANGE(
      ""1ZygntHC1J6IxzKbTidmOyf5nUyW4GCLurHCjexrLm_o        "",
      ""HTMLキャッシュ!A:F""
    ),
    3,
    FALSE
  ),
  0
)
"),46078.59409722222)</f>
        <v>46078.5941</v>
      </c>
      <c r="AG965" s="5"/>
      <c r="AH965" s="5"/>
      <c r="AI965" s="5"/>
      <c r="AJ965" s="5"/>
      <c r="AK965" s="5"/>
      <c r="AL965" s="5"/>
      <c r="AM965" s="5"/>
      <c r="AN965" s="5"/>
      <c r="AO965" s="5"/>
      <c r="AP965" s="5"/>
      <c r="AQ965" s="5"/>
      <c r="AR965" s="3"/>
      <c r="AS965" s="5"/>
      <c r="AT965" s="5"/>
      <c r="AU965" s="5"/>
      <c r="AV965" s="5"/>
      <c r="AW965" s="5"/>
      <c r="AX965" s="5"/>
      <c r="AY965" s="5"/>
      <c r="AZ965" s="7"/>
      <c r="BA965" s="7"/>
    </row>
    <row r="966" ht="16.5" customHeight="1">
      <c r="A966" s="4" t="s">
        <v>1964</v>
      </c>
      <c r="B966" s="5">
        <v>1.0</v>
      </c>
      <c r="C966" s="5">
        <v>0.0</v>
      </c>
      <c r="D966" s="1" t="s">
        <v>1965</v>
      </c>
      <c r="E966" s="5">
        <v>0.0</v>
      </c>
      <c r="F966" s="5">
        <v>0.0</v>
      </c>
      <c r="G966" s="5">
        <v>0.0</v>
      </c>
      <c r="H966" s="5">
        <v>0.0</v>
      </c>
      <c r="I966" s="5">
        <v>0.0</v>
      </c>
      <c r="J966" s="5">
        <v>0.0</v>
      </c>
      <c r="K966" s="5">
        <v>0.0</v>
      </c>
      <c r="L966" s="5">
        <v>0.0</v>
      </c>
      <c r="M966" s="5">
        <v>0.0</v>
      </c>
      <c r="N966" s="5">
        <v>0.0</v>
      </c>
      <c r="O966" s="5">
        <v>0.0</v>
      </c>
      <c r="P966" s="5">
        <v>0.0</v>
      </c>
      <c r="Q966" s="5">
        <v>0.0</v>
      </c>
      <c r="R966" s="5">
        <v>0.0</v>
      </c>
      <c r="S966" s="5">
        <v>0.0</v>
      </c>
      <c r="T966" s="5">
        <v>0.0</v>
      </c>
      <c r="U966" s="5">
        <v>0.0</v>
      </c>
      <c r="V966" s="5">
        <v>0.0</v>
      </c>
      <c r="W966" s="5">
        <v>0.0</v>
      </c>
      <c r="X966" s="5">
        <v>0.0</v>
      </c>
      <c r="Y966" s="5">
        <v>0.0</v>
      </c>
      <c r="Z966" s="5">
        <v>0.0</v>
      </c>
      <c r="AA966" s="5">
        <v>0.0</v>
      </c>
      <c r="AB966" s="5">
        <v>0.0</v>
      </c>
      <c r="AC966" s="5">
        <v>0.0</v>
      </c>
      <c r="AD966" s="5">
        <v>0.0</v>
      </c>
      <c r="AE966" s="5">
        <v>0.0</v>
      </c>
      <c r="AF966" s="6">
        <f>IFERROR(__xludf.DUMMYFUNCTION("IFERROR(
  VLOOKUP(
    A966,
    IMPORTRANGE(
      ""1ZygntHC1J6IxzKbTidmOyf5nUyW4GCLurHCjexrLm_o        "",
      ""HTMLキャッシュ!A:F""
    ),
    3,
    FALSE
  ),
  0
)
"),46071.79597222222)</f>
        <v>46071.79597</v>
      </c>
      <c r="AG966" s="5"/>
      <c r="AH966" s="5"/>
      <c r="AI966" s="5"/>
      <c r="AJ966" s="5"/>
      <c r="AK966" s="5"/>
      <c r="AL966" s="5"/>
      <c r="AM966" s="5"/>
      <c r="AN966" s="5"/>
      <c r="AO966" s="5"/>
      <c r="AP966" s="5"/>
      <c r="AQ966" s="5"/>
      <c r="AR966" s="3"/>
      <c r="AS966" s="5"/>
      <c r="AT966" s="5"/>
      <c r="AU966" s="5"/>
      <c r="AV966" s="5"/>
      <c r="AW966" s="5"/>
      <c r="AX966" s="5"/>
      <c r="AY966" s="5"/>
      <c r="AZ966" s="7"/>
      <c r="BA966" s="7"/>
    </row>
    <row r="967" ht="16.5" customHeight="1">
      <c r="A967" s="4" t="s">
        <v>1966</v>
      </c>
      <c r="B967" s="5">
        <v>1.0</v>
      </c>
      <c r="C967" s="5">
        <v>0.0</v>
      </c>
      <c r="D967" s="1" t="s">
        <v>1967</v>
      </c>
      <c r="E967" s="5">
        <v>0.0</v>
      </c>
      <c r="F967" s="5">
        <v>0.0</v>
      </c>
      <c r="G967" s="5">
        <v>0.0</v>
      </c>
      <c r="H967" s="5">
        <v>0.0</v>
      </c>
      <c r="I967" s="5">
        <v>0.0</v>
      </c>
      <c r="J967" s="5">
        <v>0.0</v>
      </c>
      <c r="K967" s="5">
        <v>0.0</v>
      </c>
      <c r="L967" s="5">
        <v>0.0</v>
      </c>
      <c r="M967" s="5">
        <v>0.0</v>
      </c>
      <c r="N967" s="5">
        <v>0.0</v>
      </c>
      <c r="O967" s="5">
        <v>0.0</v>
      </c>
      <c r="P967" s="5">
        <v>0.0</v>
      </c>
      <c r="Q967" s="5">
        <v>0.0</v>
      </c>
      <c r="R967" s="5">
        <v>0.0</v>
      </c>
      <c r="S967" s="5">
        <v>0.0</v>
      </c>
      <c r="T967" s="5">
        <v>0.0</v>
      </c>
      <c r="U967" s="5">
        <v>0.0</v>
      </c>
      <c r="V967" s="5">
        <v>0.0</v>
      </c>
      <c r="W967" s="5">
        <v>0.0</v>
      </c>
      <c r="X967" s="5">
        <v>0.0</v>
      </c>
      <c r="Y967" s="5">
        <v>0.0</v>
      </c>
      <c r="Z967" s="5">
        <v>0.0</v>
      </c>
      <c r="AA967" s="5">
        <v>0.0</v>
      </c>
      <c r="AB967" s="5">
        <v>0.0</v>
      </c>
      <c r="AC967" s="5">
        <v>0.0</v>
      </c>
      <c r="AD967" s="5">
        <v>0.0</v>
      </c>
      <c r="AE967" s="5">
        <v>0.0</v>
      </c>
      <c r="AF967" s="6">
        <f>IFERROR(__xludf.DUMMYFUNCTION("IFERROR(
  VLOOKUP(
    A967,
    IMPORTRANGE(
      ""1ZygntHC1J6IxzKbTidmOyf5nUyW4GCLurHCjexrLm_o        "",
      ""HTMLキャッシュ!A:F""
    ),
    3,
    FALSE
  ),
  0
)
"),46074.54934027778)</f>
        <v>46074.54934</v>
      </c>
      <c r="AG967" s="5"/>
      <c r="AH967" s="5"/>
      <c r="AI967" s="5"/>
      <c r="AJ967" s="5"/>
      <c r="AK967" s="5"/>
      <c r="AL967" s="5"/>
      <c r="AM967" s="5"/>
      <c r="AN967" s="5"/>
      <c r="AO967" s="5"/>
      <c r="AP967" s="5"/>
      <c r="AQ967" s="5"/>
      <c r="AR967" s="3"/>
      <c r="AS967" s="5"/>
      <c r="AT967" s="5"/>
      <c r="AU967" s="5"/>
      <c r="AV967" s="5"/>
      <c r="AW967" s="5"/>
      <c r="AX967" s="5"/>
      <c r="AY967" s="5"/>
      <c r="AZ967" s="7"/>
      <c r="BA967" s="7"/>
    </row>
    <row r="968" ht="16.5" customHeight="1">
      <c r="A968" s="4" t="s">
        <v>1968</v>
      </c>
      <c r="B968" s="5">
        <v>0.0</v>
      </c>
      <c r="C968" s="5">
        <v>0.0</v>
      </c>
      <c r="D968" s="1" t="s">
        <v>1969</v>
      </c>
      <c r="E968" s="5">
        <v>0.0</v>
      </c>
      <c r="F968" s="5">
        <v>0.0</v>
      </c>
      <c r="G968" s="5">
        <v>0.0</v>
      </c>
      <c r="H968" s="5">
        <v>0.0</v>
      </c>
      <c r="I968" s="5">
        <v>0.0</v>
      </c>
      <c r="J968" s="5">
        <v>0.0</v>
      </c>
      <c r="K968" s="5">
        <v>0.0</v>
      </c>
      <c r="L968" s="5">
        <v>0.0</v>
      </c>
      <c r="M968" s="5">
        <v>0.0</v>
      </c>
      <c r="N968" s="5">
        <v>0.0</v>
      </c>
      <c r="O968" s="5">
        <v>0.0</v>
      </c>
      <c r="P968" s="5">
        <v>0.0</v>
      </c>
      <c r="Q968" s="5">
        <v>0.0</v>
      </c>
      <c r="R968" s="5">
        <v>0.0</v>
      </c>
      <c r="S968" s="5">
        <v>0.0</v>
      </c>
      <c r="T968" s="5">
        <v>0.0</v>
      </c>
      <c r="U968" s="5">
        <v>0.0</v>
      </c>
      <c r="V968" s="5">
        <v>0.0</v>
      </c>
      <c r="W968" s="5">
        <v>0.0</v>
      </c>
      <c r="X968" s="5">
        <v>0.0</v>
      </c>
      <c r="Y968" s="5">
        <v>0.0</v>
      </c>
      <c r="Z968" s="5">
        <v>0.0</v>
      </c>
      <c r="AA968" s="5">
        <v>0.0</v>
      </c>
      <c r="AB968" s="5">
        <v>0.0</v>
      </c>
      <c r="AC968" s="5">
        <v>0.0</v>
      </c>
      <c r="AD968" s="5">
        <v>0.0</v>
      </c>
      <c r="AE968" s="5">
        <v>0.0</v>
      </c>
      <c r="AF968" s="6">
        <f>IFERROR(__xludf.DUMMYFUNCTION("IFERROR(
  VLOOKUP(
    A968,
    IMPORTRANGE(
      ""1ZygntHC1J6IxzKbTidmOyf5nUyW4GCLurHCjexrLm_o        "",
      ""HTMLキャッシュ!A:F""
    ),
    3,
    FALSE
  ),
  0
)
"),46078.59875)</f>
        <v>46078.59875</v>
      </c>
      <c r="AG968" s="5"/>
      <c r="AH968" s="5"/>
      <c r="AI968" s="5"/>
      <c r="AJ968" s="5"/>
      <c r="AK968" s="5"/>
      <c r="AL968" s="5"/>
      <c r="AM968" s="5"/>
      <c r="AN968" s="5"/>
      <c r="AO968" s="5"/>
      <c r="AP968" s="5"/>
      <c r="AQ968" s="5"/>
      <c r="AR968" s="3"/>
      <c r="AS968" s="5"/>
      <c r="AT968" s="5"/>
      <c r="AU968" s="5"/>
      <c r="AV968" s="5"/>
      <c r="AW968" s="5"/>
      <c r="AX968" s="5"/>
      <c r="AY968" s="5"/>
      <c r="AZ968" s="7"/>
      <c r="BA968" s="7"/>
    </row>
    <row r="969" ht="16.5" customHeight="1">
      <c r="A969" s="4" t="s">
        <v>1970</v>
      </c>
      <c r="B969" s="5">
        <v>5.0</v>
      </c>
      <c r="C969" s="5">
        <v>0.0</v>
      </c>
      <c r="D969" s="1" t="s">
        <v>1971</v>
      </c>
      <c r="E969" s="5">
        <v>0.0</v>
      </c>
      <c r="F969" s="5">
        <v>0.0</v>
      </c>
      <c r="G969" s="5">
        <v>0.0</v>
      </c>
      <c r="H969" s="5">
        <v>0.0</v>
      </c>
      <c r="I969" s="5">
        <v>0.0</v>
      </c>
      <c r="J969" s="5">
        <v>0.0</v>
      </c>
      <c r="K969" s="5">
        <v>0.0</v>
      </c>
      <c r="L969" s="5">
        <v>0.0</v>
      </c>
      <c r="M969" s="5">
        <v>0.0</v>
      </c>
      <c r="N969" s="5">
        <v>0.0</v>
      </c>
      <c r="O969" s="5">
        <v>0.0</v>
      </c>
      <c r="P969" s="5">
        <v>0.0</v>
      </c>
      <c r="Q969" s="5">
        <v>0.0</v>
      </c>
      <c r="R969" s="5">
        <v>0.0</v>
      </c>
      <c r="S969" s="5">
        <v>0.0</v>
      </c>
      <c r="T969" s="5">
        <v>0.0</v>
      </c>
      <c r="U969" s="5">
        <v>0.0</v>
      </c>
      <c r="V969" s="5">
        <v>0.0</v>
      </c>
      <c r="W969" s="5">
        <v>0.0</v>
      </c>
      <c r="X969" s="5">
        <v>0.0</v>
      </c>
      <c r="Y969" s="5">
        <v>0.0</v>
      </c>
      <c r="Z969" s="5">
        <v>0.0</v>
      </c>
      <c r="AA969" s="5">
        <v>0.0</v>
      </c>
      <c r="AB969" s="5">
        <v>0.0</v>
      </c>
      <c r="AC969" s="5">
        <v>0.0</v>
      </c>
      <c r="AD969" s="5">
        <v>0.0</v>
      </c>
      <c r="AE969" s="5">
        <v>0.0</v>
      </c>
      <c r="AF969" s="6">
        <f>IFERROR(__xludf.DUMMYFUNCTION("IFERROR(
  VLOOKUP(
    A969,
    IMPORTRANGE(
      ""1ZygntHC1J6IxzKbTidmOyf5nUyW4GCLurHCjexrLm_o        "",
      ""HTMLキャッシュ!A:F""
    ),
    3,
    FALSE
  ),
  0
)
"),46061.91519675926)</f>
        <v>46061.9152</v>
      </c>
      <c r="AG969" s="5"/>
      <c r="AH969" s="5"/>
      <c r="AI969" s="5"/>
      <c r="AJ969" s="5"/>
      <c r="AK969" s="5"/>
      <c r="AL969" s="5"/>
      <c r="AM969" s="5"/>
      <c r="AN969" s="5"/>
      <c r="AO969" s="5"/>
      <c r="AP969" s="5"/>
      <c r="AQ969" s="5"/>
      <c r="AR969" s="3"/>
      <c r="AS969" s="5"/>
      <c r="AT969" s="5"/>
      <c r="AU969" s="5"/>
      <c r="AV969" s="5"/>
      <c r="AW969" s="5"/>
      <c r="AX969" s="5"/>
      <c r="AY969" s="5"/>
      <c r="AZ969" s="7"/>
      <c r="BA969" s="7"/>
    </row>
    <row r="970" ht="16.5" customHeight="1">
      <c r="A970" s="4" t="s">
        <v>1972</v>
      </c>
      <c r="B970" s="5">
        <v>4.0</v>
      </c>
      <c r="C970" s="5">
        <v>0.0</v>
      </c>
      <c r="D970" s="1" t="s">
        <v>1973</v>
      </c>
      <c r="E970" s="5">
        <v>0.0</v>
      </c>
      <c r="F970" s="5">
        <v>0.0</v>
      </c>
      <c r="G970" s="5">
        <v>0.0</v>
      </c>
      <c r="H970" s="5">
        <v>0.0</v>
      </c>
      <c r="I970" s="5">
        <v>0.0</v>
      </c>
      <c r="J970" s="5">
        <v>0.0</v>
      </c>
      <c r="K970" s="5">
        <v>0.0</v>
      </c>
      <c r="L970" s="5">
        <v>0.0</v>
      </c>
      <c r="M970" s="5">
        <v>0.0</v>
      </c>
      <c r="N970" s="5">
        <v>0.0</v>
      </c>
      <c r="O970" s="5">
        <v>0.0</v>
      </c>
      <c r="P970" s="5">
        <v>0.0</v>
      </c>
      <c r="Q970" s="5">
        <v>0.0</v>
      </c>
      <c r="R970" s="5">
        <v>0.0</v>
      </c>
      <c r="S970" s="5">
        <v>0.0</v>
      </c>
      <c r="T970" s="5">
        <v>0.0</v>
      </c>
      <c r="U970" s="5">
        <v>0.0</v>
      </c>
      <c r="V970" s="5">
        <v>0.0</v>
      </c>
      <c r="W970" s="5">
        <v>0.0</v>
      </c>
      <c r="X970" s="5">
        <v>0.0</v>
      </c>
      <c r="Y970" s="5">
        <v>0.0</v>
      </c>
      <c r="Z970" s="5">
        <v>0.0</v>
      </c>
      <c r="AA970" s="5">
        <v>0.0</v>
      </c>
      <c r="AB970" s="5">
        <v>0.0</v>
      </c>
      <c r="AC970" s="5">
        <v>0.0</v>
      </c>
      <c r="AD970" s="5">
        <v>0.0</v>
      </c>
      <c r="AE970" s="5">
        <v>0.0</v>
      </c>
      <c r="AF970" s="6">
        <f>IFERROR(__xludf.DUMMYFUNCTION("IFERROR(
  VLOOKUP(
    A970,
    IMPORTRANGE(
      ""1ZygntHC1J6IxzKbTidmOyf5nUyW4GCLurHCjexrLm_o        "",
      ""HTMLキャッシュ!A:F""
    ),
    3,
    FALSE
  ),
  0
)
"),46078.78046296296)</f>
        <v>46078.78046</v>
      </c>
      <c r="AG970" s="5"/>
      <c r="AH970" s="5"/>
      <c r="AI970" s="5"/>
      <c r="AJ970" s="5"/>
      <c r="AK970" s="5"/>
      <c r="AL970" s="5"/>
      <c r="AM970" s="5"/>
      <c r="AN970" s="5"/>
      <c r="AO970" s="5"/>
      <c r="AP970" s="5"/>
      <c r="AQ970" s="5"/>
      <c r="AR970" s="3"/>
      <c r="AS970" s="5"/>
      <c r="AT970" s="5"/>
      <c r="AU970" s="5"/>
      <c r="AV970" s="5"/>
      <c r="AW970" s="5"/>
      <c r="AX970" s="5"/>
      <c r="AY970" s="5"/>
      <c r="AZ970" s="7"/>
      <c r="BA970" s="7"/>
    </row>
    <row r="971" ht="16.5" customHeight="1">
      <c r="A971" s="4" t="s">
        <v>1974</v>
      </c>
      <c r="B971" s="5">
        <v>0.0</v>
      </c>
      <c r="C971" s="5">
        <v>0.0</v>
      </c>
      <c r="D971" s="1" t="s">
        <v>1975</v>
      </c>
      <c r="E971" s="5">
        <v>0.0</v>
      </c>
      <c r="F971" s="5">
        <v>0.0</v>
      </c>
      <c r="G971" s="5">
        <v>0.0</v>
      </c>
      <c r="H971" s="5">
        <v>0.0</v>
      </c>
      <c r="I971" s="5">
        <v>0.0</v>
      </c>
      <c r="J971" s="5">
        <v>0.0</v>
      </c>
      <c r="K971" s="5">
        <v>0.0</v>
      </c>
      <c r="L971" s="5">
        <v>0.0</v>
      </c>
      <c r="M971" s="5">
        <v>0.0</v>
      </c>
      <c r="N971" s="5">
        <v>0.0</v>
      </c>
      <c r="O971" s="5">
        <v>0.0</v>
      </c>
      <c r="P971" s="5">
        <v>0.0</v>
      </c>
      <c r="Q971" s="5">
        <v>0.0</v>
      </c>
      <c r="R971" s="5">
        <v>0.0</v>
      </c>
      <c r="S971" s="5">
        <v>0.0</v>
      </c>
      <c r="T971" s="5">
        <v>0.0</v>
      </c>
      <c r="U971" s="5">
        <v>0.0</v>
      </c>
      <c r="V971" s="5">
        <v>0.0</v>
      </c>
      <c r="W971" s="5">
        <v>0.0</v>
      </c>
      <c r="X971" s="5">
        <v>0.0</v>
      </c>
      <c r="Y971" s="5">
        <v>0.0</v>
      </c>
      <c r="Z971" s="5">
        <v>0.0</v>
      </c>
      <c r="AA971" s="5">
        <v>0.0</v>
      </c>
      <c r="AB971" s="5">
        <v>0.0</v>
      </c>
      <c r="AC971" s="5">
        <v>0.0</v>
      </c>
      <c r="AD971" s="5">
        <v>0.0</v>
      </c>
      <c r="AE971" s="5">
        <v>0.0</v>
      </c>
      <c r="AF971" s="6">
        <f>IFERROR(__xludf.DUMMYFUNCTION("IFERROR(
  VLOOKUP(
    A971,
    IMPORTRANGE(
      ""1ZygntHC1J6IxzKbTidmOyf5nUyW4GCLurHCjexrLm_o        "",
      ""HTMLキャッシュ!A:F""
    ),
    3,
    FALSE
  ),
  0
)
"),46043.76094907407)</f>
        <v>46043.76095</v>
      </c>
      <c r="AG971" s="5"/>
      <c r="AH971" s="5"/>
      <c r="AI971" s="5"/>
      <c r="AJ971" s="5"/>
      <c r="AK971" s="5"/>
      <c r="AL971" s="5"/>
      <c r="AM971" s="5"/>
      <c r="AN971" s="5"/>
      <c r="AO971" s="5"/>
      <c r="AP971" s="5"/>
      <c r="AQ971" s="5"/>
      <c r="AR971" s="3"/>
      <c r="AS971" s="5"/>
      <c r="AT971" s="5"/>
      <c r="AU971" s="5"/>
      <c r="AV971" s="5"/>
      <c r="AW971" s="5"/>
      <c r="AX971" s="5"/>
      <c r="AY971" s="5"/>
      <c r="AZ971" s="7"/>
      <c r="BA971" s="7"/>
    </row>
    <row r="972" ht="16.5" customHeight="1">
      <c r="A972" s="4" t="s">
        <v>1976</v>
      </c>
      <c r="B972" s="5">
        <v>8.0</v>
      </c>
      <c r="C972" s="5">
        <v>0.0</v>
      </c>
      <c r="D972" s="1" t="s">
        <v>1977</v>
      </c>
      <c r="E972" s="5">
        <v>0.0</v>
      </c>
      <c r="F972" s="5">
        <v>0.0</v>
      </c>
      <c r="G972" s="5">
        <v>0.0</v>
      </c>
      <c r="H972" s="5">
        <v>0.0</v>
      </c>
      <c r="I972" s="5">
        <v>0.0</v>
      </c>
      <c r="J972" s="5">
        <v>0.0</v>
      </c>
      <c r="K972" s="5">
        <v>0.0</v>
      </c>
      <c r="L972" s="5">
        <v>0.0</v>
      </c>
      <c r="M972" s="5">
        <v>0.0</v>
      </c>
      <c r="N972" s="5">
        <v>0.0</v>
      </c>
      <c r="O972" s="5">
        <v>0.0</v>
      </c>
      <c r="P972" s="5">
        <v>0.0</v>
      </c>
      <c r="Q972" s="5">
        <v>0.0</v>
      </c>
      <c r="R972" s="5">
        <v>0.0</v>
      </c>
      <c r="S972" s="5">
        <v>0.0</v>
      </c>
      <c r="T972" s="5">
        <v>0.0</v>
      </c>
      <c r="U972" s="5">
        <v>0.0</v>
      </c>
      <c r="V972" s="5">
        <v>0.0</v>
      </c>
      <c r="W972" s="5">
        <v>0.0</v>
      </c>
      <c r="X972" s="5">
        <v>0.0</v>
      </c>
      <c r="Y972" s="5">
        <v>0.0</v>
      </c>
      <c r="Z972" s="5">
        <v>0.0</v>
      </c>
      <c r="AA972" s="5">
        <v>0.0</v>
      </c>
      <c r="AB972" s="5">
        <v>0.0</v>
      </c>
      <c r="AC972" s="5">
        <v>0.0</v>
      </c>
      <c r="AD972" s="5">
        <v>0.0</v>
      </c>
      <c r="AE972" s="5">
        <v>0.0</v>
      </c>
      <c r="AF972" s="6">
        <f>IFERROR(__xludf.DUMMYFUNCTION("IFERROR(
  VLOOKUP(
    A972,
    IMPORTRANGE(
      ""1ZygntHC1J6IxzKbTidmOyf5nUyW4GCLurHCjexrLm_o        "",
      ""HTMLキャッシュ!A:F""
    ),
    3,
    FALSE
  ),
  0
)
"),46078.75780092592)</f>
        <v>46078.7578</v>
      </c>
      <c r="AG972" s="5"/>
      <c r="AH972" s="5"/>
      <c r="AI972" s="5"/>
      <c r="AJ972" s="5"/>
      <c r="AK972" s="5"/>
      <c r="AL972" s="5"/>
      <c r="AM972" s="5"/>
      <c r="AN972" s="5"/>
      <c r="AO972" s="5"/>
      <c r="AP972" s="5"/>
      <c r="AQ972" s="5"/>
      <c r="AR972" s="3"/>
      <c r="AS972" s="5"/>
      <c r="AT972" s="5"/>
      <c r="AU972" s="5"/>
      <c r="AV972" s="5"/>
      <c r="AW972" s="5"/>
      <c r="AX972" s="5"/>
      <c r="AY972" s="5"/>
      <c r="AZ972" s="7"/>
      <c r="BA972" s="7"/>
    </row>
    <row r="973" ht="16.5" customHeight="1">
      <c r="A973" s="4" t="s">
        <v>1978</v>
      </c>
      <c r="B973" s="5">
        <v>2.0</v>
      </c>
      <c r="C973" s="5">
        <v>0.0</v>
      </c>
      <c r="D973" s="1" t="s">
        <v>1979</v>
      </c>
      <c r="E973" s="5">
        <v>0.0</v>
      </c>
      <c r="F973" s="5">
        <v>0.0</v>
      </c>
      <c r="G973" s="5">
        <v>0.0</v>
      </c>
      <c r="H973" s="5">
        <v>0.0</v>
      </c>
      <c r="I973" s="5">
        <v>0.0</v>
      </c>
      <c r="J973" s="5">
        <v>0.0</v>
      </c>
      <c r="K973" s="5">
        <v>0.0</v>
      </c>
      <c r="L973" s="5">
        <v>0.0</v>
      </c>
      <c r="M973" s="5">
        <v>0.0</v>
      </c>
      <c r="N973" s="5">
        <v>0.0</v>
      </c>
      <c r="O973" s="5">
        <v>0.0</v>
      </c>
      <c r="P973" s="5">
        <v>0.0</v>
      </c>
      <c r="Q973" s="5">
        <v>0.0</v>
      </c>
      <c r="R973" s="5">
        <v>0.0</v>
      </c>
      <c r="S973" s="5">
        <v>0.0</v>
      </c>
      <c r="T973" s="5">
        <v>0.0</v>
      </c>
      <c r="U973" s="5">
        <v>0.0</v>
      </c>
      <c r="V973" s="5">
        <v>0.0</v>
      </c>
      <c r="W973" s="5">
        <v>0.0</v>
      </c>
      <c r="X973" s="5">
        <v>0.0</v>
      </c>
      <c r="Y973" s="5">
        <v>0.0</v>
      </c>
      <c r="Z973" s="5">
        <v>0.0</v>
      </c>
      <c r="AA973" s="5">
        <v>0.0</v>
      </c>
      <c r="AB973" s="5">
        <v>0.0</v>
      </c>
      <c r="AC973" s="5">
        <v>0.0</v>
      </c>
      <c r="AD973" s="5">
        <v>0.0</v>
      </c>
      <c r="AE973" s="5">
        <v>0.0</v>
      </c>
      <c r="AF973" s="6">
        <f>IFERROR(__xludf.DUMMYFUNCTION("IFERROR(
  VLOOKUP(
    A973,
    IMPORTRANGE(
      ""1ZygntHC1J6IxzKbTidmOyf5nUyW4GCLurHCjexrLm_o        "",
      ""HTMLキャッシュ!A:F""
    ),
    3,
    FALSE
  ),
  0
)
"),46055.80774305556)</f>
        <v>46055.80774</v>
      </c>
      <c r="AG973" s="5"/>
      <c r="AH973" s="5"/>
      <c r="AI973" s="5"/>
      <c r="AJ973" s="5"/>
      <c r="AK973" s="5"/>
      <c r="AL973" s="5"/>
      <c r="AM973" s="5"/>
      <c r="AN973" s="5"/>
      <c r="AO973" s="5"/>
      <c r="AP973" s="5"/>
      <c r="AQ973" s="5"/>
      <c r="AR973" s="3"/>
      <c r="AS973" s="5"/>
      <c r="AT973" s="5"/>
      <c r="AU973" s="5"/>
      <c r="AV973" s="5"/>
      <c r="AW973" s="5"/>
      <c r="AX973" s="5"/>
      <c r="AY973" s="5"/>
      <c r="AZ973" s="7"/>
      <c r="BA973" s="7"/>
    </row>
    <row r="974" ht="16.5" customHeight="1">
      <c r="A974" s="4" t="s">
        <v>1980</v>
      </c>
      <c r="B974" s="5">
        <v>6.0</v>
      </c>
      <c r="C974" s="5">
        <v>0.0</v>
      </c>
      <c r="D974" s="1" t="s">
        <v>1981</v>
      </c>
      <c r="E974" s="5">
        <v>0.0</v>
      </c>
      <c r="F974" s="5">
        <v>0.0</v>
      </c>
      <c r="G974" s="5">
        <v>0.0</v>
      </c>
      <c r="H974" s="5">
        <v>0.0</v>
      </c>
      <c r="I974" s="5">
        <v>0.0</v>
      </c>
      <c r="J974" s="5">
        <v>0.0</v>
      </c>
      <c r="K974" s="5">
        <v>0.0</v>
      </c>
      <c r="L974" s="5">
        <v>0.0</v>
      </c>
      <c r="M974" s="5">
        <v>0.0</v>
      </c>
      <c r="N974" s="5">
        <v>0.0</v>
      </c>
      <c r="O974" s="5">
        <v>0.0</v>
      </c>
      <c r="P974" s="5">
        <v>0.0</v>
      </c>
      <c r="Q974" s="5">
        <v>0.0</v>
      </c>
      <c r="R974" s="5">
        <v>0.0</v>
      </c>
      <c r="S974" s="5">
        <v>0.0</v>
      </c>
      <c r="T974" s="5">
        <v>0.0</v>
      </c>
      <c r="U974" s="5">
        <v>0.0</v>
      </c>
      <c r="V974" s="5">
        <v>0.0</v>
      </c>
      <c r="W974" s="5">
        <v>0.0</v>
      </c>
      <c r="X974" s="5">
        <v>0.0</v>
      </c>
      <c r="Y974" s="5">
        <v>0.0</v>
      </c>
      <c r="Z974" s="5">
        <v>0.0</v>
      </c>
      <c r="AA974" s="5">
        <v>0.0</v>
      </c>
      <c r="AB974" s="5">
        <v>0.0</v>
      </c>
      <c r="AC974" s="5">
        <v>0.0</v>
      </c>
      <c r="AD974" s="5">
        <v>0.0</v>
      </c>
      <c r="AE974" s="5">
        <v>0.0</v>
      </c>
      <c r="AF974" s="6">
        <f>IFERROR(__xludf.DUMMYFUNCTION("IFERROR(
  VLOOKUP(
    A974,
    IMPORTRANGE(
      ""1ZygntHC1J6IxzKbTidmOyf5nUyW4GCLurHCjexrLm_o        "",
      ""HTMLキャッシュ!A:F""
    ),
    3,
    FALSE
  ),
  0
)
"),46061.96622685185)</f>
        <v>46061.96623</v>
      </c>
      <c r="AG974" s="5"/>
      <c r="AH974" s="5"/>
      <c r="AI974" s="5"/>
      <c r="AJ974" s="5"/>
      <c r="AK974" s="5"/>
      <c r="AL974" s="5"/>
      <c r="AM974" s="5"/>
      <c r="AN974" s="5"/>
      <c r="AO974" s="5"/>
      <c r="AP974" s="5"/>
      <c r="AQ974" s="5"/>
      <c r="AR974" s="3"/>
      <c r="AS974" s="5"/>
      <c r="AT974" s="5"/>
      <c r="AU974" s="5"/>
      <c r="AV974" s="5"/>
      <c r="AW974" s="5"/>
      <c r="AX974" s="5"/>
      <c r="AY974" s="5"/>
      <c r="AZ974" s="7"/>
      <c r="BA974" s="7"/>
    </row>
    <row r="975" ht="16.5" customHeight="1">
      <c r="A975" s="4" t="s">
        <v>1982</v>
      </c>
      <c r="B975" s="5">
        <v>60.0</v>
      </c>
      <c r="C975" s="5">
        <v>0.0</v>
      </c>
      <c r="D975" s="1" t="s">
        <v>1983</v>
      </c>
      <c r="E975" s="5">
        <v>0.0</v>
      </c>
      <c r="F975" s="5">
        <v>0.0</v>
      </c>
      <c r="G975" s="5">
        <v>0.0</v>
      </c>
      <c r="H975" s="5">
        <v>0.0</v>
      </c>
      <c r="I975" s="5">
        <v>0.0</v>
      </c>
      <c r="J975" s="5">
        <v>0.0</v>
      </c>
      <c r="K975" s="5">
        <v>0.0</v>
      </c>
      <c r="L975" s="5">
        <v>0.0</v>
      </c>
      <c r="M975" s="5">
        <v>0.0</v>
      </c>
      <c r="N975" s="5">
        <v>0.0</v>
      </c>
      <c r="O975" s="5">
        <v>0.0</v>
      </c>
      <c r="P975" s="5">
        <v>0.0</v>
      </c>
      <c r="Q975" s="5">
        <v>0.0</v>
      </c>
      <c r="R975" s="5">
        <v>0.0</v>
      </c>
      <c r="S975" s="5">
        <v>0.0</v>
      </c>
      <c r="T975" s="5">
        <v>0.0</v>
      </c>
      <c r="U975" s="5">
        <v>0.0</v>
      </c>
      <c r="V975" s="5">
        <v>0.0</v>
      </c>
      <c r="W975" s="5">
        <v>0.0</v>
      </c>
      <c r="X975" s="5">
        <v>0.0</v>
      </c>
      <c r="Y975" s="5">
        <v>0.0</v>
      </c>
      <c r="Z975" s="5">
        <v>0.0</v>
      </c>
      <c r="AA975" s="5">
        <v>0.0</v>
      </c>
      <c r="AB975" s="5">
        <v>0.0</v>
      </c>
      <c r="AC975" s="5">
        <v>0.0</v>
      </c>
      <c r="AD975" s="5">
        <v>0.0</v>
      </c>
      <c r="AE975" s="5">
        <v>0.0</v>
      </c>
      <c r="AF975" s="6">
        <f>IFERROR(__xludf.DUMMYFUNCTION("IFERROR(
  VLOOKUP(
    A975,
    IMPORTRANGE(
      ""1ZygntHC1J6IxzKbTidmOyf5nUyW4GCLurHCjexrLm_o        "",
      ""HTMLキャッシュ!A:F""
    ),
    3,
    FALSE
  ),
  0
)
"),46085.83052083333)</f>
        <v>46085.83052</v>
      </c>
      <c r="AG975" s="5"/>
      <c r="AH975" s="5"/>
      <c r="AI975" s="5"/>
      <c r="AJ975" s="5"/>
      <c r="AK975" s="5"/>
      <c r="AL975" s="5"/>
      <c r="AM975" s="5"/>
      <c r="AN975" s="5"/>
      <c r="AO975" s="5"/>
      <c r="AP975" s="5"/>
      <c r="AQ975" s="5"/>
      <c r="AR975" s="3"/>
      <c r="AS975" s="5"/>
      <c r="AT975" s="5"/>
      <c r="AU975" s="5"/>
      <c r="AV975" s="5"/>
      <c r="AW975" s="5"/>
      <c r="AX975" s="5"/>
      <c r="AY975" s="5"/>
      <c r="AZ975" s="7"/>
      <c r="BA975" s="7"/>
    </row>
    <row r="976" ht="16.5" customHeight="1">
      <c r="A976" s="4" t="s">
        <v>1984</v>
      </c>
      <c r="B976" s="5">
        <v>4.0</v>
      </c>
      <c r="C976" s="5">
        <v>0.0</v>
      </c>
      <c r="D976" s="1" t="s">
        <v>1985</v>
      </c>
      <c r="E976" s="5">
        <v>0.0</v>
      </c>
      <c r="F976" s="5">
        <v>0.0</v>
      </c>
      <c r="G976" s="5">
        <v>0.0</v>
      </c>
      <c r="H976" s="5">
        <v>0.0</v>
      </c>
      <c r="I976" s="5">
        <v>0.0</v>
      </c>
      <c r="J976" s="5">
        <v>0.0</v>
      </c>
      <c r="K976" s="5">
        <v>0.0</v>
      </c>
      <c r="L976" s="5">
        <v>0.0</v>
      </c>
      <c r="M976" s="5">
        <v>0.0</v>
      </c>
      <c r="N976" s="5">
        <v>0.0</v>
      </c>
      <c r="O976" s="5">
        <v>0.0</v>
      </c>
      <c r="P976" s="5">
        <v>0.0</v>
      </c>
      <c r="Q976" s="5">
        <v>0.0</v>
      </c>
      <c r="R976" s="5">
        <v>0.0</v>
      </c>
      <c r="S976" s="5">
        <v>0.0</v>
      </c>
      <c r="T976" s="5">
        <v>0.0</v>
      </c>
      <c r="U976" s="5">
        <v>0.0</v>
      </c>
      <c r="V976" s="5">
        <v>0.0</v>
      </c>
      <c r="W976" s="5">
        <v>0.0</v>
      </c>
      <c r="X976" s="5">
        <v>0.0</v>
      </c>
      <c r="Y976" s="5">
        <v>0.0</v>
      </c>
      <c r="Z976" s="5">
        <v>0.0</v>
      </c>
      <c r="AA976" s="5">
        <v>0.0</v>
      </c>
      <c r="AB976" s="5">
        <v>0.0</v>
      </c>
      <c r="AC976" s="5">
        <v>0.0</v>
      </c>
      <c r="AD976" s="5">
        <v>0.0</v>
      </c>
      <c r="AE976" s="5">
        <v>0.0</v>
      </c>
      <c r="AF976" s="6">
        <f>IFERROR(__xludf.DUMMYFUNCTION("IFERROR(
  VLOOKUP(
    A976,
    IMPORTRANGE(
      ""1ZygntHC1J6IxzKbTidmOyf5nUyW4GCLurHCjexrLm_o        "",
      ""HTMLキャッシュ!A:F""
    ),
    3,
    FALSE
  ),
  0
)
"),46055.80931712963)</f>
        <v>46055.80932</v>
      </c>
      <c r="AG976" s="5"/>
      <c r="AH976" s="5"/>
      <c r="AI976" s="5"/>
      <c r="AJ976" s="5"/>
      <c r="AK976" s="5"/>
      <c r="AL976" s="5"/>
      <c r="AM976" s="5"/>
      <c r="AN976" s="5"/>
      <c r="AO976" s="5"/>
      <c r="AP976" s="5"/>
      <c r="AQ976" s="5"/>
      <c r="AR976" s="3"/>
      <c r="AS976" s="5"/>
      <c r="AT976" s="5"/>
      <c r="AU976" s="5"/>
      <c r="AV976" s="5"/>
      <c r="AW976" s="5"/>
      <c r="AX976" s="5"/>
      <c r="AY976" s="5"/>
      <c r="AZ976" s="7"/>
      <c r="BA976" s="7"/>
    </row>
    <row r="977" ht="16.5" customHeight="1">
      <c r="A977" s="1" t="s">
        <v>1986</v>
      </c>
      <c r="B977" s="5">
        <v>0.0</v>
      </c>
      <c r="C977" s="5">
        <v>0.0</v>
      </c>
      <c r="D977" s="1" t="s">
        <v>1987</v>
      </c>
      <c r="E977" s="5">
        <v>0.0</v>
      </c>
      <c r="F977" s="5">
        <v>0.0</v>
      </c>
      <c r="G977" s="5">
        <v>0.0</v>
      </c>
      <c r="H977" s="5">
        <v>0.0</v>
      </c>
      <c r="I977" s="5">
        <v>0.0</v>
      </c>
      <c r="J977" s="5">
        <v>0.0</v>
      </c>
      <c r="K977" s="5">
        <v>0.0</v>
      </c>
      <c r="L977" s="5">
        <v>0.0</v>
      </c>
      <c r="M977" s="5">
        <v>0.0</v>
      </c>
      <c r="N977" s="5">
        <v>0.0</v>
      </c>
      <c r="O977" s="5">
        <v>0.0</v>
      </c>
      <c r="P977" s="5">
        <v>0.0</v>
      </c>
      <c r="Q977" s="5">
        <v>0.0</v>
      </c>
      <c r="R977" s="5">
        <v>0.0</v>
      </c>
      <c r="S977" s="5">
        <v>0.0</v>
      </c>
      <c r="T977" s="5">
        <v>0.0</v>
      </c>
      <c r="U977" s="5">
        <v>0.0</v>
      </c>
      <c r="V977" s="5">
        <v>0.0</v>
      </c>
      <c r="W977" s="5">
        <v>0.0</v>
      </c>
      <c r="X977" s="5">
        <v>0.0</v>
      </c>
      <c r="Y977" s="5">
        <v>0.0</v>
      </c>
      <c r="Z977" s="5">
        <v>0.0</v>
      </c>
      <c r="AA977" s="5">
        <v>0.0</v>
      </c>
      <c r="AB977" s="5">
        <v>0.0</v>
      </c>
      <c r="AC977" s="5">
        <v>0.0</v>
      </c>
      <c r="AD977" s="5">
        <v>0.0</v>
      </c>
      <c r="AE977" s="5">
        <v>0.0</v>
      </c>
      <c r="AF977" s="6">
        <f>IFERROR(__xludf.DUMMYFUNCTION("IFERROR(
  VLOOKUP(
    A977,
    IMPORTRANGE(
      ""1ZygntHC1J6IxzKbTidmOyf5nUyW4GCLurHCjexrLm_o        "",
      ""HTMLキャッシュ!A:F""
    ),
    3,
    FALSE
  ),
  0
)
"),25569.375)</f>
        <v>25569.375</v>
      </c>
      <c r="AG977" s="5"/>
      <c r="AH977" s="5"/>
      <c r="AI977" s="5"/>
      <c r="AJ977" s="5"/>
      <c r="AK977" s="5"/>
      <c r="AL977" s="5"/>
      <c r="AM977" s="5"/>
      <c r="AN977" s="5"/>
      <c r="AO977" s="5"/>
      <c r="AP977" s="5"/>
      <c r="AQ977" s="5"/>
      <c r="AR977" s="3"/>
      <c r="AS977" s="5"/>
      <c r="AT977" s="5"/>
      <c r="AU977" s="5"/>
      <c r="AV977" s="5"/>
      <c r="AW977" s="5"/>
      <c r="AX977" s="5"/>
      <c r="AY977" s="5"/>
      <c r="AZ977" s="7"/>
      <c r="BA977" s="7"/>
    </row>
    <row r="978" ht="16.5" customHeight="1">
      <c r="A978" s="4" t="s">
        <v>1988</v>
      </c>
      <c r="B978" s="5">
        <v>0.0</v>
      </c>
      <c r="C978" s="5">
        <v>0.0</v>
      </c>
      <c r="D978" s="1" t="s">
        <v>1989</v>
      </c>
      <c r="E978" s="5">
        <v>0.0</v>
      </c>
      <c r="F978" s="5">
        <v>0.0</v>
      </c>
      <c r="G978" s="5">
        <v>0.0</v>
      </c>
      <c r="H978" s="5">
        <v>0.0</v>
      </c>
      <c r="I978" s="5">
        <v>0.0</v>
      </c>
      <c r="J978" s="5">
        <v>0.0</v>
      </c>
      <c r="K978" s="5">
        <v>0.0</v>
      </c>
      <c r="L978" s="5">
        <v>0.0</v>
      </c>
      <c r="M978" s="5">
        <v>0.0</v>
      </c>
      <c r="N978" s="5">
        <v>0.0</v>
      </c>
      <c r="O978" s="5">
        <v>0.0</v>
      </c>
      <c r="P978" s="5">
        <v>0.0</v>
      </c>
      <c r="Q978" s="5">
        <v>0.0</v>
      </c>
      <c r="R978" s="5">
        <v>0.0</v>
      </c>
      <c r="S978" s="5">
        <v>0.0</v>
      </c>
      <c r="T978" s="5">
        <v>0.0</v>
      </c>
      <c r="U978" s="5">
        <v>0.0</v>
      </c>
      <c r="V978" s="5">
        <v>0.0</v>
      </c>
      <c r="W978" s="5">
        <v>0.0</v>
      </c>
      <c r="X978" s="5">
        <v>0.0</v>
      </c>
      <c r="Y978" s="5">
        <v>0.0</v>
      </c>
      <c r="Z978" s="5">
        <v>0.0</v>
      </c>
      <c r="AA978" s="5">
        <v>0.0</v>
      </c>
      <c r="AB978" s="5">
        <v>0.0</v>
      </c>
      <c r="AC978" s="5">
        <v>0.0</v>
      </c>
      <c r="AD978" s="5">
        <v>0.0</v>
      </c>
      <c r="AE978" s="5">
        <v>0.0</v>
      </c>
      <c r="AF978" s="6">
        <f>IFERROR(__xludf.DUMMYFUNCTION("IFERROR(
  VLOOKUP(
    A978,
    IMPORTRANGE(
      ""1ZygntHC1J6IxzKbTidmOyf5nUyW4GCLurHCjexrLm_o        "",
      ""HTMLキャッシュ!A:F""
    ),
    3,
    FALSE
  ),
  0
)
"),46015.735451388886)</f>
        <v>46015.73545</v>
      </c>
      <c r="AG978" s="5"/>
      <c r="AH978" s="5"/>
      <c r="AI978" s="5"/>
      <c r="AJ978" s="5"/>
      <c r="AK978" s="5"/>
      <c r="AL978" s="5"/>
      <c r="AM978" s="5"/>
      <c r="AN978" s="5"/>
      <c r="AO978" s="5"/>
      <c r="AP978" s="5"/>
      <c r="AQ978" s="5"/>
      <c r="AR978" s="3"/>
      <c r="AS978" s="5"/>
      <c r="AT978" s="5"/>
      <c r="AU978" s="5"/>
      <c r="AV978" s="5"/>
      <c r="AW978" s="5"/>
      <c r="AX978" s="5"/>
      <c r="AY978" s="5"/>
      <c r="AZ978" s="7"/>
      <c r="BA978" s="7"/>
    </row>
    <row r="979" ht="16.5" customHeight="1">
      <c r="A979" s="4" t="s">
        <v>1990</v>
      </c>
      <c r="B979" s="5">
        <v>0.0</v>
      </c>
      <c r="C979" s="5">
        <v>0.0</v>
      </c>
      <c r="D979" s="1" t="s">
        <v>1991</v>
      </c>
      <c r="E979" s="5">
        <v>0.0</v>
      </c>
      <c r="F979" s="5">
        <v>0.0</v>
      </c>
      <c r="G979" s="5">
        <v>0.0</v>
      </c>
      <c r="H979" s="5">
        <v>0.0</v>
      </c>
      <c r="I979" s="5">
        <v>0.0</v>
      </c>
      <c r="J979" s="5">
        <v>0.0</v>
      </c>
      <c r="K979" s="5">
        <v>0.0</v>
      </c>
      <c r="L979" s="5">
        <v>0.0</v>
      </c>
      <c r="M979" s="5">
        <v>0.0</v>
      </c>
      <c r="N979" s="5">
        <v>0.0</v>
      </c>
      <c r="O979" s="5">
        <v>0.0</v>
      </c>
      <c r="P979" s="5">
        <v>0.0</v>
      </c>
      <c r="Q979" s="5">
        <v>0.0</v>
      </c>
      <c r="R979" s="5">
        <v>0.0</v>
      </c>
      <c r="S979" s="5">
        <v>0.0</v>
      </c>
      <c r="T979" s="5">
        <v>0.0</v>
      </c>
      <c r="U979" s="5">
        <v>0.0</v>
      </c>
      <c r="V979" s="5">
        <v>0.0</v>
      </c>
      <c r="W979" s="5">
        <v>0.0</v>
      </c>
      <c r="X979" s="5">
        <v>0.0</v>
      </c>
      <c r="Y979" s="5">
        <v>0.0</v>
      </c>
      <c r="Z979" s="5">
        <v>0.0</v>
      </c>
      <c r="AA979" s="5">
        <v>0.0</v>
      </c>
      <c r="AB979" s="5">
        <v>0.0</v>
      </c>
      <c r="AC979" s="5">
        <v>0.0</v>
      </c>
      <c r="AD979" s="5">
        <v>0.0</v>
      </c>
      <c r="AE979" s="5">
        <v>0.0</v>
      </c>
      <c r="AF979" s="6">
        <f>IFERROR(__xludf.DUMMYFUNCTION("IFERROR(
  VLOOKUP(
    A979,
    IMPORTRANGE(
      ""1ZygntHC1J6IxzKbTidmOyf5nUyW4GCLurHCjexrLm_o        "",
      ""HTMLキャッシュ!A:F""
    ),
    3,
    FALSE
  ),
  0
)
"),44292.451157407406)</f>
        <v>44292.45116</v>
      </c>
      <c r="AG979" s="5"/>
      <c r="AH979" s="5"/>
      <c r="AI979" s="5"/>
      <c r="AJ979" s="5"/>
      <c r="AK979" s="5"/>
      <c r="AL979" s="5"/>
      <c r="AM979" s="5"/>
      <c r="AN979" s="5"/>
      <c r="AO979" s="5"/>
      <c r="AP979" s="5"/>
      <c r="AQ979" s="5"/>
      <c r="AR979" s="3"/>
      <c r="AS979" s="5"/>
      <c r="AT979" s="5"/>
      <c r="AU979" s="5"/>
      <c r="AV979" s="5"/>
      <c r="AW979" s="5"/>
      <c r="AX979" s="5"/>
      <c r="AY979" s="5"/>
      <c r="AZ979" s="7"/>
      <c r="BA979" s="7"/>
    </row>
    <row r="980" ht="16.5" customHeight="1">
      <c r="A980" s="4" t="s">
        <v>1992</v>
      </c>
      <c r="B980" s="5">
        <v>0.0</v>
      </c>
      <c r="C980" s="5">
        <v>0.0</v>
      </c>
      <c r="D980" s="1" t="s">
        <v>1993</v>
      </c>
      <c r="E980" s="5">
        <v>0.0</v>
      </c>
      <c r="F980" s="5">
        <v>0.0</v>
      </c>
      <c r="G980" s="5">
        <v>0.0</v>
      </c>
      <c r="H980" s="5">
        <v>0.0</v>
      </c>
      <c r="I980" s="5">
        <v>0.0</v>
      </c>
      <c r="J980" s="5">
        <v>0.0</v>
      </c>
      <c r="K980" s="5">
        <v>0.0</v>
      </c>
      <c r="L980" s="5">
        <v>0.0</v>
      </c>
      <c r="M980" s="5">
        <v>0.0</v>
      </c>
      <c r="N980" s="5">
        <v>0.0</v>
      </c>
      <c r="O980" s="5">
        <v>0.0</v>
      </c>
      <c r="P980" s="5">
        <v>0.0</v>
      </c>
      <c r="Q980" s="5">
        <v>0.0</v>
      </c>
      <c r="R980" s="5">
        <v>0.0</v>
      </c>
      <c r="S980" s="5">
        <v>0.0</v>
      </c>
      <c r="T980" s="5">
        <v>0.0</v>
      </c>
      <c r="U980" s="5">
        <v>0.0</v>
      </c>
      <c r="V980" s="5">
        <v>0.0</v>
      </c>
      <c r="W980" s="5">
        <v>0.0</v>
      </c>
      <c r="X980" s="5">
        <v>0.0</v>
      </c>
      <c r="Y980" s="5">
        <v>0.0</v>
      </c>
      <c r="Z980" s="5">
        <v>0.0</v>
      </c>
      <c r="AA980" s="5">
        <v>0.0</v>
      </c>
      <c r="AB980" s="5">
        <v>0.0</v>
      </c>
      <c r="AC980" s="5">
        <v>0.0</v>
      </c>
      <c r="AD980" s="5">
        <v>0.0</v>
      </c>
      <c r="AE980" s="5">
        <v>0.0</v>
      </c>
      <c r="AF980" s="6">
        <f>IFERROR(__xludf.DUMMYFUNCTION("IFERROR(
  VLOOKUP(
    A980,
    IMPORTRANGE(
      ""1ZygntHC1J6IxzKbTidmOyf5nUyW4GCLurHCjexrLm_o        "",
      ""HTMLキャッシュ!A:F""
    ),
    3,
    FALSE
  ),
  0
)
"),44400.681759259256)</f>
        <v>44400.68176</v>
      </c>
      <c r="AG980" s="5"/>
      <c r="AH980" s="5"/>
      <c r="AI980" s="5"/>
      <c r="AJ980" s="5"/>
      <c r="AK980" s="5"/>
      <c r="AL980" s="5"/>
      <c r="AM980" s="5"/>
      <c r="AN980" s="5"/>
      <c r="AO980" s="5"/>
      <c r="AP980" s="5"/>
      <c r="AQ980" s="5"/>
      <c r="AR980" s="3"/>
      <c r="AS980" s="5"/>
      <c r="AT980" s="5"/>
      <c r="AU980" s="5"/>
      <c r="AV980" s="5"/>
      <c r="AW980" s="5"/>
      <c r="AX980" s="5"/>
      <c r="AY980" s="5"/>
      <c r="AZ980" s="7"/>
      <c r="BA980" s="7"/>
    </row>
    <row r="981" ht="16.5" customHeight="1">
      <c r="A981" s="4" t="s">
        <v>1994</v>
      </c>
      <c r="B981" s="5">
        <v>0.0</v>
      </c>
      <c r="C981" s="5">
        <v>0.0</v>
      </c>
      <c r="D981" s="1" t="s">
        <v>1995</v>
      </c>
      <c r="E981" s="5">
        <v>0.0</v>
      </c>
      <c r="F981" s="5">
        <v>0.0</v>
      </c>
      <c r="G981" s="5">
        <v>0.0</v>
      </c>
      <c r="H981" s="5">
        <v>0.0</v>
      </c>
      <c r="I981" s="5">
        <v>0.0</v>
      </c>
      <c r="J981" s="5">
        <v>0.0</v>
      </c>
      <c r="K981" s="5">
        <v>0.0</v>
      </c>
      <c r="L981" s="5">
        <v>0.0</v>
      </c>
      <c r="M981" s="5">
        <v>0.0</v>
      </c>
      <c r="N981" s="5">
        <v>0.0</v>
      </c>
      <c r="O981" s="5">
        <v>0.0</v>
      </c>
      <c r="P981" s="5">
        <v>0.0</v>
      </c>
      <c r="Q981" s="5">
        <v>0.0</v>
      </c>
      <c r="R981" s="5">
        <v>0.0</v>
      </c>
      <c r="S981" s="5">
        <v>0.0</v>
      </c>
      <c r="T981" s="5">
        <v>0.0</v>
      </c>
      <c r="U981" s="5">
        <v>0.0</v>
      </c>
      <c r="V981" s="5">
        <v>0.0</v>
      </c>
      <c r="W981" s="5">
        <v>0.0</v>
      </c>
      <c r="X981" s="5">
        <v>0.0</v>
      </c>
      <c r="Y981" s="5">
        <v>0.0</v>
      </c>
      <c r="Z981" s="5">
        <v>0.0</v>
      </c>
      <c r="AA981" s="5">
        <v>0.0</v>
      </c>
      <c r="AB981" s="5">
        <v>0.0</v>
      </c>
      <c r="AC981" s="5">
        <v>0.0</v>
      </c>
      <c r="AD981" s="5">
        <v>0.0</v>
      </c>
      <c r="AE981" s="5">
        <v>0.0</v>
      </c>
      <c r="AF981" s="6">
        <f>IFERROR(__xludf.DUMMYFUNCTION("IFERROR(
  VLOOKUP(
    A981,
    IMPORTRANGE(
      ""1ZygntHC1J6IxzKbTidmOyf5nUyW4GCLurHCjexrLm_o        "",
      ""HTMLキャッシュ!A:F""
    ),
    3,
    FALSE
  ),
  0
)
"),44229.596655092595)</f>
        <v>44229.59666</v>
      </c>
      <c r="AG981" s="5"/>
      <c r="AH981" s="5"/>
      <c r="AI981" s="5"/>
      <c r="AJ981" s="5"/>
      <c r="AK981" s="5"/>
      <c r="AL981" s="5"/>
      <c r="AM981" s="5"/>
      <c r="AN981" s="5"/>
      <c r="AO981" s="5"/>
      <c r="AP981" s="5"/>
      <c r="AQ981" s="5"/>
      <c r="AR981" s="3"/>
      <c r="AS981" s="5"/>
      <c r="AT981" s="5"/>
      <c r="AU981" s="5"/>
      <c r="AV981" s="5"/>
      <c r="AW981" s="5"/>
      <c r="AX981" s="5"/>
      <c r="AY981" s="5"/>
      <c r="AZ981" s="7"/>
      <c r="BA981" s="7"/>
    </row>
    <row r="982" ht="16.5" customHeight="1">
      <c r="A982" s="4" t="s">
        <v>1996</v>
      </c>
      <c r="B982" s="5">
        <v>0.0</v>
      </c>
      <c r="C982" s="5">
        <v>0.0</v>
      </c>
      <c r="D982" s="1" t="s">
        <v>1997</v>
      </c>
      <c r="E982" s="5">
        <v>0.0</v>
      </c>
      <c r="F982" s="5">
        <v>0.0</v>
      </c>
      <c r="G982" s="5">
        <v>0.0</v>
      </c>
      <c r="H982" s="5">
        <v>0.0</v>
      </c>
      <c r="I982" s="5">
        <v>0.0</v>
      </c>
      <c r="J982" s="5">
        <v>0.0</v>
      </c>
      <c r="K982" s="5">
        <v>0.0</v>
      </c>
      <c r="L982" s="5">
        <v>0.0</v>
      </c>
      <c r="M982" s="5">
        <v>0.0</v>
      </c>
      <c r="N982" s="5">
        <v>0.0</v>
      </c>
      <c r="O982" s="5">
        <v>0.0</v>
      </c>
      <c r="P982" s="5">
        <v>0.0</v>
      </c>
      <c r="Q982" s="5">
        <v>0.0</v>
      </c>
      <c r="R982" s="5">
        <v>0.0</v>
      </c>
      <c r="S982" s="5">
        <v>0.0</v>
      </c>
      <c r="T982" s="5">
        <v>0.0</v>
      </c>
      <c r="U982" s="5">
        <v>0.0</v>
      </c>
      <c r="V982" s="5">
        <v>0.0</v>
      </c>
      <c r="W982" s="5">
        <v>0.0</v>
      </c>
      <c r="X982" s="5">
        <v>0.0</v>
      </c>
      <c r="Y982" s="5">
        <v>0.0</v>
      </c>
      <c r="Z982" s="5">
        <v>0.0</v>
      </c>
      <c r="AA982" s="5">
        <v>0.0</v>
      </c>
      <c r="AB982" s="5">
        <v>0.0</v>
      </c>
      <c r="AC982" s="5">
        <v>0.0</v>
      </c>
      <c r="AD982" s="5">
        <v>0.0</v>
      </c>
      <c r="AE982" s="5">
        <v>0.0</v>
      </c>
      <c r="AF982" s="6">
        <f>IFERROR(__xludf.DUMMYFUNCTION("IFERROR(
  VLOOKUP(
    A982,
    IMPORTRANGE(
      ""1ZygntHC1J6IxzKbTidmOyf5nUyW4GCLurHCjexrLm_o        "",
      ""HTMLキャッシュ!A:F""
    ),
    3,
    FALSE
  ),
  0
)
"),46078.60019675926)</f>
        <v>46078.6002</v>
      </c>
      <c r="AG982" s="5"/>
      <c r="AH982" s="5"/>
      <c r="AI982" s="5"/>
      <c r="AJ982" s="5"/>
      <c r="AK982" s="5"/>
      <c r="AL982" s="5"/>
      <c r="AM982" s="5"/>
      <c r="AN982" s="5"/>
      <c r="AO982" s="5"/>
      <c r="AP982" s="5"/>
      <c r="AQ982" s="5"/>
      <c r="AR982" s="3"/>
      <c r="AS982" s="5"/>
      <c r="AT982" s="5"/>
      <c r="AU982" s="5"/>
      <c r="AV982" s="5"/>
      <c r="AW982" s="5"/>
      <c r="AX982" s="5"/>
      <c r="AY982" s="5"/>
      <c r="AZ982" s="7"/>
      <c r="BA982" s="7"/>
    </row>
    <row r="983" ht="16.5" customHeight="1">
      <c r="A983" s="1" t="s">
        <v>1998</v>
      </c>
      <c r="B983" s="5">
        <v>0.0</v>
      </c>
      <c r="C983" s="5">
        <v>0.0</v>
      </c>
      <c r="D983" s="1" t="s">
        <v>1999</v>
      </c>
      <c r="E983" s="5">
        <v>0.0</v>
      </c>
      <c r="F983" s="5">
        <v>0.0</v>
      </c>
      <c r="G983" s="5">
        <v>0.0</v>
      </c>
      <c r="H983" s="5">
        <v>0.0</v>
      </c>
      <c r="I983" s="5">
        <v>0.0</v>
      </c>
      <c r="J983" s="5">
        <v>0.0</v>
      </c>
      <c r="K983" s="5">
        <v>0.0</v>
      </c>
      <c r="L983" s="5">
        <v>0.0</v>
      </c>
      <c r="M983" s="5">
        <v>0.0</v>
      </c>
      <c r="N983" s="5">
        <v>0.0</v>
      </c>
      <c r="O983" s="5">
        <v>0.0</v>
      </c>
      <c r="P983" s="5">
        <v>0.0</v>
      </c>
      <c r="Q983" s="5">
        <v>0.0</v>
      </c>
      <c r="R983" s="5">
        <v>0.0</v>
      </c>
      <c r="S983" s="5">
        <v>0.0</v>
      </c>
      <c r="T983" s="5">
        <v>0.0</v>
      </c>
      <c r="U983" s="5">
        <v>0.0</v>
      </c>
      <c r="V983" s="5">
        <v>0.0</v>
      </c>
      <c r="W983" s="5">
        <v>0.0</v>
      </c>
      <c r="X983" s="5">
        <v>0.0</v>
      </c>
      <c r="Y983" s="5">
        <v>0.0</v>
      </c>
      <c r="Z983" s="5">
        <v>0.0</v>
      </c>
      <c r="AA983" s="5">
        <v>0.0</v>
      </c>
      <c r="AB983" s="5">
        <v>0.0</v>
      </c>
      <c r="AC983" s="5">
        <v>0.0</v>
      </c>
      <c r="AD983" s="5">
        <v>0.0</v>
      </c>
      <c r="AE983" s="5">
        <v>0.0</v>
      </c>
      <c r="AF983" s="6">
        <f>IFERROR(__xludf.DUMMYFUNCTION("IFERROR(
  VLOOKUP(
    A983,
    IMPORTRANGE(
      ""1ZygntHC1J6IxzKbTidmOyf5nUyW4GCLurHCjexrLm_o        "",
      ""HTMLキャッシュ!A:F""
    ),
    3,
    FALSE
  ),
  0
)
"),44224.70893518518)</f>
        <v>44224.70894</v>
      </c>
      <c r="AG983" s="5"/>
      <c r="AH983" s="5"/>
      <c r="AI983" s="5"/>
      <c r="AJ983" s="5"/>
      <c r="AK983" s="5"/>
      <c r="AL983" s="5"/>
      <c r="AM983" s="5"/>
      <c r="AN983" s="5"/>
      <c r="AO983" s="5"/>
      <c r="AP983" s="5"/>
      <c r="AQ983" s="5"/>
      <c r="AR983" s="3"/>
      <c r="AS983" s="5"/>
      <c r="AT983" s="5"/>
      <c r="AU983" s="5"/>
      <c r="AV983" s="5"/>
      <c r="AW983" s="5"/>
      <c r="AX983" s="5"/>
      <c r="AY983" s="5"/>
      <c r="AZ983" s="7"/>
      <c r="BA983" s="7"/>
    </row>
    <row r="984" ht="16.5" customHeight="1">
      <c r="A984" s="4" t="s">
        <v>2000</v>
      </c>
      <c r="B984" s="5">
        <v>28.0</v>
      </c>
      <c r="C984" s="5">
        <v>0.0</v>
      </c>
      <c r="D984" s="1" t="s">
        <v>2001</v>
      </c>
      <c r="E984" s="5">
        <v>0.0</v>
      </c>
      <c r="F984" s="5">
        <v>0.0</v>
      </c>
      <c r="G984" s="5">
        <v>0.0</v>
      </c>
      <c r="H984" s="5">
        <v>0.0</v>
      </c>
      <c r="I984" s="5">
        <v>0.0</v>
      </c>
      <c r="J984" s="5">
        <v>0.0</v>
      </c>
      <c r="K984" s="5">
        <v>0.0</v>
      </c>
      <c r="L984" s="5">
        <v>0.0</v>
      </c>
      <c r="M984" s="5">
        <v>0.0</v>
      </c>
      <c r="N984" s="5">
        <v>0.0</v>
      </c>
      <c r="O984" s="5">
        <v>0.0</v>
      </c>
      <c r="P984" s="5">
        <v>0.0</v>
      </c>
      <c r="Q984" s="5">
        <v>0.0</v>
      </c>
      <c r="R984" s="5">
        <v>0.0</v>
      </c>
      <c r="S984" s="5">
        <v>0.0</v>
      </c>
      <c r="T984" s="5">
        <v>0.0</v>
      </c>
      <c r="U984" s="5">
        <v>0.0</v>
      </c>
      <c r="V984" s="5">
        <v>0.0</v>
      </c>
      <c r="W984" s="5">
        <v>0.0</v>
      </c>
      <c r="X984" s="5">
        <v>0.0</v>
      </c>
      <c r="Y984" s="5">
        <v>0.0</v>
      </c>
      <c r="Z984" s="5">
        <v>0.0</v>
      </c>
      <c r="AA984" s="5">
        <v>0.0</v>
      </c>
      <c r="AB984" s="5">
        <v>0.0</v>
      </c>
      <c r="AC984" s="5">
        <v>0.0</v>
      </c>
      <c r="AD984" s="5">
        <v>0.0</v>
      </c>
      <c r="AE984" s="5">
        <v>0.0</v>
      </c>
      <c r="AF984" s="6">
        <f>IFERROR(__xludf.DUMMYFUNCTION("IFERROR(
  VLOOKUP(
    A984,
    IMPORTRANGE(
      ""1ZygntHC1J6IxzKbTidmOyf5nUyW4GCLurHCjexrLm_o        "",
      ""HTMLキャッシュ!A:F""
    ),
    3,
    FALSE
  ),
  0
)
"),46071.899930555555)</f>
        <v>46071.89993</v>
      </c>
      <c r="AG984" s="5"/>
      <c r="AH984" s="5"/>
      <c r="AI984" s="5"/>
      <c r="AJ984" s="5"/>
      <c r="AK984" s="5"/>
      <c r="AL984" s="5"/>
      <c r="AM984" s="5"/>
      <c r="AN984" s="5"/>
      <c r="AO984" s="5"/>
      <c r="AP984" s="5"/>
      <c r="AQ984" s="5"/>
      <c r="AR984" s="3"/>
      <c r="AS984" s="5"/>
      <c r="AT984" s="5"/>
      <c r="AU984" s="5"/>
      <c r="AV984" s="5"/>
      <c r="AW984" s="5"/>
      <c r="AX984" s="5"/>
      <c r="AY984" s="5"/>
      <c r="AZ984" s="7"/>
      <c r="BA984" s="7"/>
    </row>
    <row r="985" ht="16.5" customHeight="1">
      <c r="A985" s="4" t="s">
        <v>2002</v>
      </c>
      <c r="B985" s="5">
        <v>0.0</v>
      </c>
      <c r="C985" s="5">
        <v>0.0</v>
      </c>
      <c r="D985" s="1" t="s">
        <v>2003</v>
      </c>
      <c r="E985" s="5">
        <v>0.0</v>
      </c>
      <c r="F985" s="5">
        <v>0.0</v>
      </c>
      <c r="G985" s="5">
        <v>0.0</v>
      </c>
      <c r="H985" s="5">
        <v>0.0</v>
      </c>
      <c r="I985" s="5">
        <v>0.0</v>
      </c>
      <c r="J985" s="5">
        <v>0.0</v>
      </c>
      <c r="K985" s="5">
        <v>0.0</v>
      </c>
      <c r="L985" s="5">
        <v>0.0</v>
      </c>
      <c r="M985" s="5">
        <v>0.0</v>
      </c>
      <c r="N985" s="5">
        <v>0.0</v>
      </c>
      <c r="O985" s="5">
        <v>0.0</v>
      </c>
      <c r="P985" s="5">
        <v>0.0</v>
      </c>
      <c r="Q985" s="5">
        <v>0.0</v>
      </c>
      <c r="R985" s="5">
        <v>0.0</v>
      </c>
      <c r="S985" s="5">
        <v>0.0</v>
      </c>
      <c r="T985" s="5">
        <v>0.0</v>
      </c>
      <c r="U985" s="5">
        <v>0.0</v>
      </c>
      <c r="V985" s="5">
        <v>0.0</v>
      </c>
      <c r="W985" s="5">
        <v>0.0</v>
      </c>
      <c r="X985" s="5">
        <v>0.0</v>
      </c>
      <c r="Y985" s="5">
        <v>0.0</v>
      </c>
      <c r="Z985" s="5">
        <v>0.0</v>
      </c>
      <c r="AA985" s="5">
        <v>0.0</v>
      </c>
      <c r="AB985" s="5">
        <v>0.0</v>
      </c>
      <c r="AC985" s="5">
        <v>0.0</v>
      </c>
      <c r="AD985" s="5">
        <v>0.0</v>
      </c>
      <c r="AE985" s="5">
        <v>0.0</v>
      </c>
      <c r="AF985" s="6">
        <f>IFERROR(__xludf.DUMMYFUNCTION("IFERROR(
  VLOOKUP(
    A985,
    IMPORTRANGE(
      ""1ZygntHC1J6IxzKbTidmOyf5nUyW4GCLurHCjexrLm_o        "",
      ""HTMLキャッシュ!A:F""
    ),
    3,
    FALSE
  ),
  0
)
"),43542.68682870371)</f>
        <v>43542.68683</v>
      </c>
      <c r="AG985" s="5"/>
      <c r="AH985" s="5"/>
      <c r="AI985" s="5"/>
      <c r="AJ985" s="5"/>
      <c r="AK985" s="5"/>
      <c r="AL985" s="5"/>
      <c r="AM985" s="5"/>
      <c r="AN985" s="5"/>
      <c r="AO985" s="5"/>
      <c r="AP985" s="5"/>
      <c r="AQ985" s="5"/>
      <c r="AR985" s="3"/>
      <c r="AS985" s="5"/>
      <c r="AT985" s="5"/>
      <c r="AU985" s="5"/>
      <c r="AV985" s="5"/>
      <c r="AW985" s="5"/>
      <c r="AX985" s="5"/>
      <c r="AY985" s="5"/>
      <c r="AZ985" s="7"/>
      <c r="BA985" s="7"/>
    </row>
    <row r="986" ht="16.5" customHeight="1">
      <c r="A986" s="4" t="s">
        <v>2004</v>
      </c>
      <c r="B986" s="5">
        <v>0.0</v>
      </c>
      <c r="C986" s="5">
        <v>0.0</v>
      </c>
      <c r="D986" s="1" t="s">
        <v>2005</v>
      </c>
      <c r="E986" s="5">
        <v>0.0</v>
      </c>
      <c r="F986" s="5">
        <v>0.0</v>
      </c>
      <c r="G986" s="5">
        <v>0.0</v>
      </c>
      <c r="H986" s="5">
        <v>0.0</v>
      </c>
      <c r="I986" s="5">
        <v>0.0</v>
      </c>
      <c r="J986" s="5">
        <v>0.0</v>
      </c>
      <c r="K986" s="5">
        <v>0.0</v>
      </c>
      <c r="L986" s="5">
        <v>0.0</v>
      </c>
      <c r="M986" s="5">
        <v>0.0</v>
      </c>
      <c r="N986" s="5">
        <v>0.0</v>
      </c>
      <c r="O986" s="5">
        <v>0.0</v>
      </c>
      <c r="P986" s="5">
        <v>0.0</v>
      </c>
      <c r="Q986" s="5">
        <v>0.0</v>
      </c>
      <c r="R986" s="5">
        <v>0.0</v>
      </c>
      <c r="S986" s="5">
        <v>0.0</v>
      </c>
      <c r="T986" s="5">
        <v>0.0</v>
      </c>
      <c r="U986" s="5">
        <v>0.0</v>
      </c>
      <c r="V986" s="5">
        <v>0.0</v>
      </c>
      <c r="W986" s="5">
        <v>0.0</v>
      </c>
      <c r="X986" s="5">
        <v>0.0</v>
      </c>
      <c r="Y986" s="5">
        <v>0.0</v>
      </c>
      <c r="Z986" s="5">
        <v>0.0</v>
      </c>
      <c r="AA986" s="5">
        <v>0.0</v>
      </c>
      <c r="AB986" s="5">
        <v>0.0</v>
      </c>
      <c r="AC986" s="5">
        <v>0.0</v>
      </c>
      <c r="AD986" s="5">
        <v>0.0</v>
      </c>
      <c r="AE986" s="5">
        <v>0.0</v>
      </c>
      <c r="AF986" s="6">
        <f>IFERROR(__xludf.DUMMYFUNCTION("IFERROR(
  VLOOKUP(
    A986,
    IMPORTRANGE(
      ""1ZygntHC1J6IxzKbTidmOyf5nUyW4GCLurHCjexrLm_o        "",
      ""HTMLキャッシュ!A:F""
    ),
    3,
    FALSE
  ),
  0
)
"),46025.743414351855)</f>
        <v>46025.74341</v>
      </c>
      <c r="AG986" s="5"/>
      <c r="AH986" s="5"/>
      <c r="AI986" s="5"/>
      <c r="AJ986" s="5"/>
      <c r="AK986" s="5"/>
      <c r="AL986" s="5"/>
      <c r="AM986" s="5"/>
      <c r="AN986" s="5"/>
      <c r="AO986" s="5"/>
      <c r="AP986" s="5"/>
      <c r="AQ986" s="5"/>
      <c r="AR986" s="3"/>
      <c r="AS986" s="5"/>
      <c r="AT986" s="5"/>
      <c r="AU986" s="5"/>
      <c r="AV986" s="5"/>
      <c r="AW986" s="5"/>
      <c r="AX986" s="5"/>
      <c r="AY986" s="5"/>
      <c r="AZ986" s="7"/>
      <c r="BA986" s="7"/>
    </row>
    <row r="987" ht="16.5" customHeight="1">
      <c r="A987" s="4" t="s">
        <v>2006</v>
      </c>
      <c r="B987" s="5">
        <v>31.0</v>
      </c>
      <c r="C987" s="5">
        <v>0.0</v>
      </c>
      <c r="D987" s="1" t="s">
        <v>2007</v>
      </c>
      <c r="E987" s="5">
        <v>0.0</v>
      </c>
      <c r="F987" s="5">
        <v>0.0</v>
      </c>
      <c r="G987" s="5">
        <v>0.0</v>
      </c>
      <c r="H987" s="5">
        <v>0.0</v>
      </c>
      <c r="I987" s="5">
        <v>0.0</v>
      </c>
      <c r="J987" s="5">
        <v>0.0</v>
      </c>
      <c r="K987" s="5">
        <v>0.0</v>
      </c>
      <c r="L987" s="5">
        <v>0.0</v>
      </c>
      <c r="M987" s="5">
        <v>0.0</v>
      </c>
      <c r="N987" s="5">
        <v>0.0</v>
      </c>
      <c r="O987" s="5">
        <v>0.0</v>
      </c>
      <c r="P987" s="5">
        <v>0.0</v>
      </c>
      <c r="Q987" s="5">
        <v>0.0</v>
      </c>
      <c r="R987" s="5">
        <v>0.0</v>
      </c>
      <c r="S987" s="5">
        <v>0.0</v>
      </c>
      <c r="T987" s="5">
        <v>0.0</v>
      </c>
      <c r="U987" s="5">
        <v>0.0</v>
      </c>
      <c r="V987" s="5">
        <v>0.0</v>
      </c>
      <c r="W987" s="5">
        <v>0.0</v>
      </c>
      <c r="X987" s="5">
        <v>0.0</v>
      </c>
      <c r="Y987" s="5">
        <v>0.0</v>
      </c>
      <c r="Z987" s="5">
        <v>0.0</v>
      </c>
      <c r="AA987" s="5">
        <v>0.0</v>
      </c>
      <c r="AB987" s="5">
        <v>0.0</v>
      </c>
      <c r="AC987" s="5">
        <v>0.0</v>
      </c>
      <c r="AD987" s="5">
        <v>0.0</v>
      </c>
      <c r="AE987" s="5">
        <v>0.0</v>
      </c>
      <c r="AF987" s="6">
        <f>IFERROR(__xludf.DUMMYFUNCTION("IFERROR(
  VLOOKUP(
    A987,
    IMPORTRANGE(
      ""1ZygntHC1J6IxzKbTidmOyf5nUyW4GCLurHCjexrLm_o        "",
      ""HTMLキャッシュ!A:F""
    ),
    3,
    FALSE
  ),
  0
)
"),46086.829560185186)</f>
        <v>46086.82956</v>
      </c>
      <c r="AG987" s="5"/>
      <c r="AH987" s="5"/>
      <c r="AI987" s="5"/>
      <c r="AJ987" s="5"/>
      <c r="AK987" s="5"/>
      <c r="AL987" s="5"/>
      <c r="AM987" s="5"/>
      <c r="AN987" s="5"/>
      <c r="AO987" s="5"/>
      <c r="AP987" s="5"/>
      <c r="AQ987" s="5"/>
      <c r="AR987" s="3"/>
      <c r="AS987" s="5"/>
      <c r="AT987" s="5"/>
      <c r="AU987" s="5"/>
      <c r="AV987" s="5"/>
      <c r="AW987" s="5"/>
      <c r="AX987" s="5"/>
      <c r="AY987" s="5"/>
      <c r="AZ987" s="7"/>
      <c r="BA987" s="7"/>
    </row>
    <row r="988" ht="16.5" customHeight="1">
      <c r="A988" s="4" t="s">
        <v>2008</v>
      </c>
      <c r="B988" s="5">
        <v>0.0</v>
      </c>
      <c r="C988" s="5">
        <v>0.0</v>
      </c>
      <c r="D988" s="1" t="s">
        <v>2009</v>
      </c>
      <c r="E988" s="5">
        <v>0.0</v>
      </c>
      <c r="F988" s="5">
        <v>0.0</v>
      </c>
      <c r="G988" s="5">
        <v>0.0</v>
      </c>
      <c r="H988" s="5">
        <v>0.0</v>
      </c>
      <c r="I988" s="5">
        <v>0.0</v>
      </c>
      <c r="J988" s="5">
        <v>0.0</v>
      </c>
      <c r="K988" s="5">
        <v>0.0</v>
      </c>
      <c r="L988" s="5">
        <v>0.0</v>
      </c>
      <c r="M988" s="5">
        <v>0.0</v>
      </c>
      <c r="N988" s="5">
        <v>0.0</v>
      </c>
      <c r="O988" s="5">
        <v>0.0</v>
      </c>
      <c r="P988" s="5">
        <v>0.0</v>
      </c>
      <c r="Q988" s="5">
        <v>0.0</v>
      </c>
      <c r="R988" s="5">
        <v>0.0</v>
      </c>
      <c r="S988" s="5">
        <v>0.0</v>
      </c>
      <c r="T988" s="5">
        <v>0.0</v>
      </c>
      <c r="U988" s="5">
        <v>0.0</v>
      </c>
      <c r="V988" s="5">
        <v>0.0</v>
      </c>
      <c r="W988" s="5">
        <v>0.0</v>
      </c>
      <c r="X988" s="5">
        <v>0.0</v>
      </c>
      <c r="Y988" s="5">
        <v>0.0</v>
      </c>
      <c r="Z988" s="5">
        <v>0.0</v>
      </c>
      <c r="AA988" s="5">
        <v>0.0</v>
      </c>
      <c r="AB988" s="5">
        <v>0.0</v>
      </c>
      <c r="AC988" s="5">
        <v>0.0</v>
      </c>
      <c r="AD988" s="5">
        <v>0.0</v>
      </c>
      <c r="AE988" s="5">
        <v>0.0</v>
      </c>
      <c r="AF988" s="6">
        <f>IFERROR(__xludf.DUMMYFUNCTION("IFERROR(
  VLOOKUP(
    A988,
    IMPORTRANGE(
      ""1ZygntHC1J6IxzKbTidmOyf5nUyW4GCLurHCjexrLm_o        "",
      ""HTMLキャッシュ!A:F""
    ),
    3,
    FALSE
  ),
  0
)
"),46050.84861111111)</f>
        <v>46050.84861</v>
      </c>
      <c r="AG988" s="5"/>
      <c r="AH988" s="5"/>
      <c r="AI988" s="5"/>
      <c r="AJ988" s="5"/>
      <c r="AK988" s="5"/>
      <c r="AL988" s="5"/>
      <c r="AM988" s="5"/>
      <c r="AN988" s="5"/>
      <c r="AO988" s="5"/>
      <c r="AP988" s="5"/>
      <c r="AQ988" s="5"/>
      <c r="AR988" s="3"/>
      <c r="AS988" s="5"/>
      <c r="AT988" s="5"/>
      <c r="AU988" s="5"/>
      <c r="AV988" s="5"/>
      <c r="AW988" s="5"/>
      <c r="AX988" s="5"/>
      <c r="AY988" s="5"/>
      <c r="AZ988" s="7"/>
      <c r="BA988" s="7"/>
    </row>
    <row r="989" ht="16.5" customHeight="1">
      <c r="A989" s="4" t="s">
        <v>2010</v>
      </c>
      <c r="B989" s="5">
        <v>0.0</v>
      </c>
      <c r="C989" s="5">
        <v>0.0</v>
      </c>
      <c r="D989" s="1" t="s">
        <v>2011</v>
      </c>
      <c r="E989" s="5">
        <v>0.0</v>
      </c>
      <c r="F989" s="5">
        <v>0.0</v>
      </c>
      <c r="G989" s="5">
        <v>0.0</v>
      </c>
      <c r="H989" s="5">
        <v>0.0</v>
      </c>
      <c r="I989" s="5">
        <v>0.0</v>
      </c>
      <c r="J989" s="5">
        <v>0.0</v>
      </c>
      <c r="K989" s="5">
        <v>0.0</v>
      </c>
      <c r="L989" s="5">
        <v>0.0</v>
      </c>
      <c r="M989" s="5">
        <v>0.0</v>
      </c>
      <c r="N989" s="5">
        <v>0.0</v>
      </c>
      <c r="O989" s="5">
        <v>0.0</v>
      </c>
      <c r="P989" s="5">
        <v>0.0</v>
      </c>
      <c r="Q989" s="5">
        <v>0.0</v>
      </c>
      <c r="R989" s="5">
        <v>0.0</v>
      </c>
      <c r="S989" s="5">
        <v>0.0</v>
      </c>
      <c r="T989" s="5">
        <v>0.0</v>
      </c>
      <c r="U989" s="5">
        <v>0.0</v>
      </c>
      <c r="V989" s="5">
        <v>0.0</v>
      </c>
      <c r="W989" s="5">
        <v>0.0</v>
      </c>
      <c r="X989" s="5">
        <v>0.0</v>
      </c>
      <c r="Y989" s="5">
        <v>0.0</v>
      </c>
      <c r="Z989" s="5">
        <v>0.0</v>
      </c>
      <c r="AA989" s="5">
        <v>0.0</v>
      </c>
      <c r="AB989" s="5">
        <v>0.0</v>
      </c>
      <c r="AC989" s="5">
        <v>0.0</v>
      </c>
      <c r="AD989" s="5">
        <v>0.0</v>
      </c>
      <c r="AE989" s="5">
        <v>0.0</v>
      </c>
      <c r="AF989" s="6">
        <f>IFERROR(__xludf.DUMMYFUNCTION("IFERROR(
  VLOOKUP(
    A989,
    IMPORTRANGE(
      ""1ZygntHC1J6IxzKbTidmOyf5nUyW4GCLurHCjexrLm_o        "",
      ""HTMLキャッシュ!A:F""
    ),
    3,
    FALSE
  ),
  0
)
"),44028.56853009259)</f>
        <v>44028.56853</v>
      </c>
      <c r="AG989" s="5"/>
      <c r="AH989" s="5"/>
      <c r="AI989" s="5"/>
      <c r="AJ989" s="5"/>
      <c r="AK989" s="5"/>
      <c r="AL989" s="5"/>
      <c r="AM989" s="5"/>
      <c r="AN989" s="5"/>
      <c r="AO989" s="5"/>
      <c r="AP989" s="5"/>
      <c r="AQ989" s="5"/>
      <c r="AR989" s="3"/>
      <c r="AS989" s="5"/>
      <c r="AT989" s="5"/>
      <c r="AU989" s="5"/>
      <c r="AV989" s="5"/>
      <c r="AW989" s="5"/>
      <c r="AX989" s="5"/>
      <c r="AY989" s="5"/>
      <c r="AZ989" s="7"/>
      <c r="BA989" s="7"/>
    </row>
    <row r="990" ht="16.5" customHeight="1">
      <c r="A990" s="4" t="s">
        <v>2012</v>
      </c>
      <c r="B990" s="5">
        <v>0.0</v>
      </c>
      <c r="C990" s="5">
        <v>0.0</v>
      </c>
      <c r="D990" s="1" t="s">
        <v>2013</v>
      </c>
      <c r="E990" s="5">
        <v>0.0</v>
      </c>
      <c r="F990" s="5">
        <v>0.0</v>
      </c>
      <c r="G990" s="5">
        <v>0.0</v>
      </c>
      <c r="H990" s="5">
        <v>0.0</v>
      </c>
      <c r="I990" s="5">
        <v>0.0</v>
      </c>
      <c r="J990" s="5">
        <v>0.0</v>
      </c>
      <c r="K990" s="5">
        <v>0.0</v>
      </c>
      <c r="L990" s="5">
        <v>0.0</v>
      </c>
      <c r="M990" s="5">
        <v>0.0</v>
      </c>
      <c r="N990" s="5">
        <v>0.0</v>
      </c>
      <c r="O990" s="5">
        <v>0.0</v>
      </c>
      <c r="P990" s="5">
        <v>0.0</v>
      </c>
      <c r="Q990" s="5">
        <v>0.0</v>
      </c>
      <c r="R990" s="5">
        <v>0.0</v>
      </c>
      <c r="S990" s="5">
        <v>0.0</v>
      </c>
      <c r="T990" s="5">
        <v>0.0</v>
      </c>
      <c r="U990" s="5">
        <v>0.0</v>
      </c>
      <c r="V990" s="5">
        <v>0.0</v>
      </c>
      <c r="W990" s="5">
        <v>0.0</v>
      </c>
      <c r="X990" s="5">
        <v>0.0</v>
      </c>
      <c r="Y990" s="5">
        <v>0.0</v>
      </c>
      <c r="Z990" s="5">
        <v>0.0</v>
      </c>
      <c r="AA990" s="5">
        <v>0.0</v>
      </c>
      <c r="AB990" s="5">
        <v>0.0</v>
      </c>
      <c r="AC990" s="5">
        <v>0.0</v>
      </c>
      <c r="AD990" s="5">
        <v>0.0</v>
      </c>
      <c r="AE990" s="5">
        <v>0.0</v>
      </c>
      <c r="AF990" s="6">
        <f>IFERROR(__xludf.DUMMYFUNCTION("IFERROR(
  VLOOKUP(
    A990,
    IMPORTRANGE(
      ""1ZygntHC1J6IxzKbTidmOyf5nUyW4GCLurHCjexrLm_o        "",
      ""HTMLキャッシュ!A:F""
    ),
    3,
    FALSE
  ),
  0
)
"),44049.6153587963)</f>
        <v>44049.61536</v>
      </c>
      <c r="AG990" s="5"/>
      <c r="AH990" s="5"/>
      <c r="AI990" s="5"/>
      <c r="AJ990" s="5"/>
      <c r="AK990" s="5"/>
      <c r="AL990" s="5"/>
      <c r="AM990" s="5"/>
      <c r="AN990" s="5"/>
      <c r="AO990" s="5"/>
      <c r="AP990" s="5"/>
      <c r="AQ990" s="5"/>
      <c r="AR990" s="3"/>
      <c r="AS990" s="5"/>
      <c r="AT990" s="5"/>
      <c r="AU990" s="5"/>
      <c r="AV990" s="5"/>
      <c r="AW990" s="5"/>
      <c r="AX990" s="5"/>
      <c r="AY990" s="5"/>
      <c r="AZ990" s="7"/>
      <c r="BA990" s="7"/>
    </row>
    <row r="991" ht="16.5" customHeight="1">
      <c r="A991" s="4" t="s">
        <v>2014</v>
      </c>
      <c r="B991" s="5">
        <v>44.0</v>
      </c>
      <c r="C991" s="5">
        <v>0.0</v>
      </c>
      <c r="D991" s="1" t="s">
        <v>2015</v>
      </c>
      <c r="E991" s="5">
        <v>0.0</v>
      </c>
      <c r="F991" s="5">
        <v>0.0</v>
      </c>
      <c r="G991" s="5">
        <v>0.0</v>
      </c>
      <c r="H991" s="5">
        <v>0.0</v>
      </c>
      <c r="I991" s="5">
        <v>0.0</v>
      </c>
      <c r="J991" s="5">
        <v>0.0</v>
      </c>
      <c r="K991" s="5">
        <v>0.0</v>
      </c>
      <c r="L991" s="5">
        <v>0.0</v>
      </c>
      <c r="M991" s="5">
        <v>0.0</v>
      </c>
      <c r="N991" s="5">
        <v>0.0</v>
      </c>
      <c r="O991" s="5">
        <v>0.0</v>
      </c>
      <c r="P991" s="5">
        <v>0.0</v>
      </c>
      <c r="Q991" s="5">
        <v>0.0</v>
      </c>
      <c r="R991" s="5">
        <v>0.0</v>
      </c>
      <c r="S991" s="5">
        <v>0.0</v>
      </c>
      <c r="T991" s="5">
        <v>0.0</v>
      </c>
      <c r="U991" s="5">
        <v>0.0</v>
      </c>
      <c r="V991" s="5">
        <v>0.0</v>
      </c>
      <c r="W991" s="5">
        <v>0.0</v>
      </c>
      <c r="X991" s="5">
        <v>0.0</v>
      </c>
      <c r="Y991" s="5">
        <v>0.0</v>
      </c>
      <c r="Z991" s="5">
        <v>0.0</v>
      </c>
      <c r="AA991" s="5">
        <v>0.0</v>
      </c>
      <c r="AB991" s="5">
        <v>0.0</v>
      </c>
      <c r="AC991" s="5">
        <v>0.0</v>
      </c>
      <c r="AD991" s="5">
        <v>0.0</v>
      </c>
      <c r="AE991" s="5">
        <v>0.0</v>
      </c>
      <c r="AF991" s="6">
        <f>IFERROR(__xludf.DUMMYFUNCTION("IFERROR(
  VLOOKUP(
    A991,
    IMPORTRANGE(
      ""1ZygntHC1J6IxzKbTidmOyf5nUyW4GCLurHCjexrLm_o        "",
      ""HTMLキャッシュ!A:F""
    ),
    3,
    FALSE
  ),
  0
)
"),46086.81162037037)</f>
        <v>46086.81162</v>
      </c>
      <c r="AG991" s="5"/>
      <c r="AH991" s="5"/>
      <c r="AI991" s="5"/>
      <c r="AJ991" s="5"/>
      <c r="AK991" s="5"/>
      <c r="AL991" s="5"/>
      <c r="AM991" s="5"/>
      <c r="AN991" s="5"/>
      <c r="AO991" s="5"/>
      <c r="AP991" s="5"/>
      <c r="AQ991" s="5"/>
      <c r="AR991" s="3"/>
      <c r="AS991" s="5"/>
      <c r="AT991" s="5"/>
      <c r="AU991" s="5"/>
      <c r="AV991" s="5"/>
      <c r="AW991" s="5"/>
      <c r="AX991" s="5"/>
      <c r="AY991" s="5"/>
      <c r="AZ991" s="7"/>
      <c r="BA991" s="7"/>
    </row>
    <row r="992" ht="16.5" customHeight="1">
      <c r="A992" s="4" t="s">
        <v>2016</v>
      </c>
      <c r="B992" s="5">
        <v>0.0</v>
      </c>
      <c r="C992" s="5">
        <v>0.0</v>
      </c>
      <c r="D992" s="1" t="s">
        <v>2017</v>
      </c>
      <c r="E992" s="5">
        <v>0.0</v>
      </c>
      <c r="F992" s="5">
        <v>0.0</v>
      </c>
      <c r="G992" s="5">
        <v>0.0</v>
      </c>
      <c r="H992" s="5">
        <v>0.0</v>
      </c>
      <c r="I992" s="5">
        <v>0.0</v>
      </c>
      <c r="J992" s="5">
        <v>0.0</v>
      </c>
      <c r="K992" s="5">
        <v>0.0</v>
      </c>
      <c r="L992" s="5">
        <v>0.0</v>
      </c>
      <c r="M992" s="5">
        <v>0.0</v>
      </c>
      <c r="N992" s="5">
        <v>0.0</v>
      </c>
      <c r="O992" s="5">
        <v>0.0</v>
      </c>
      <c r="P992" s="5">
        <v>0.0</v>
      </c>
      <c r="Q992" s="5">
        <v>0.0</v>
      </c>
      <c r="R992" s="5">
        <v>0.0</v>
      </c>
      <c r="S992" s="5">
        <v>0.0</v>
      </c>
      <c r="T992" s="5">
        <v>0.0</v>
      </c>
      <c r="U992" s="5">
        <v>0.0</v>
      </c>
      <c r="V992" s="5">
        <v>0.0</v>
      </c>
      <c r="W992" s="5">
        <v>0.0</v>
      </c>
      <c r="X992" s="5">
        <v>0.0</v>
      </c>
      <c r="Y992" s="5">
        <v>0.0</v>
      </c>
      <c r="Z992" s="5">
        <v>0.0</v>
      </c>
      <c r="AA992" s="5">
        <v>0.0</v>
      </c>
      <c r="AB992" s="5">
        <v>0.0</v>
      </c>
      <c r="AC992" s="5">
        <v>0.0</v>
      </c>
      <c r="AD992" s="5">
        <v>0.0</v>
      </c>
      <c r="AE992" s="5">
        <v>0.0</v>
      </c>
      <c r="AF992" s="6">
        <f>IFERROR(__xludf.DUMMYFUNCTION("IFERROR(
  VLOOKUP(
    A992,
    IMPORTRANGE(
      ""1ZygntHC1J6IxzKbTidmOyf5nUyW4GCLurHCjexrLm_o        "",
      ""HTMLキャッシュ!A:F""
    ),
    3,
    FALSE
  ),
  0
)
"),46043.77332175926)</f>
        <v>46043.77332</v>
      </c>
      <c r="AG992" s="5"/>
      <c r="AH992" s="5"/>
      <c r="AI992" s="5"/>
      <c r="AJ992" s="5"/>
      <c r="AK992" s="5"/>
      <c r="AL992" s="5"/>
      <c r="AM992" s="5"/>
      <c r="AN992" s="5"/>
      <c r="AO992" s="5"/>
      <c r="AP992" s="5"/>
      <c r="AQ992" s="5"/>
      <c r="AR992" s="3"/>
      <c r="AS992" s="5"/>
      <c r="AT992" s="5"/>
      <c r="AU992" s="5"/>
      <c r="AV992" s="5"/>
      <c r="AW992" s="5"/>
      <c r="AX992" s="5"/>
      <c r="AY992" s="5"/>
      <c r="AZ992" s="7"/>
      <c r="BA992" s="7"/>
    </row>
    <row r="993" ht="16.5" customHeight="1">
      <c r="A993" s="4" t="s">
        <v>2018</v>
      </c>
      <c r="B993" s="5">
        <v>0.0</v>
      </c>
      <c r="C993" s="5">
        <v>0.0</v>
      </c>
      <c r="D993" s="1" t="s">
        <v>2019</v>
      </c>
      <c r="E993" s="5">
        <v>0.0</v>
      </c>
      <c r="F993" s="5">
        <v>0.0</v>
      </c>
      <c r="G993" s="5">
        <v>0.0</v>
      </c>
      <c r="H993" s="5">
        <v>0.0</v>
      </c>
      <c r="I993" s="5">
        <v>0.0</v>
      </c>
      <c r="J993" s="5">
        <v>0.0</v>
      </c>
      <c r="K993" s="5">
        <v>0.0</v>
      </c>
      <c r="L993" s="5">
        <v>0.0</v>
      </c>
      <c r="M993" s="5">
        <v>0.0</v>
      </c>
      <c r="N993" s="5">
        <v>0.0</v>
      </c>
      <c r="O993" s="5">
        <v>0.0</v>
      </c>
      <c r="P993" s="5">
        <v>0.0</v>
      </c>
      <c r="Q993" s="5">
        <v>0.0</v>
      </c>
      <c r="R993" s="5">
        <v>0.0</v>
      </c>
      <c r="S993" s="5">
        <v>0.0</v>
      </c>
      <c r="T993" s="5">
        <v>0.0</v>
      </c>
      <c r="U993" s="5">
        <v>0.0</v>
      </c>
      <c r="V993" s="5">
        <v>0.0</v>
      </c>
      <c r="W993" s="5">
        <v>0.0</v>
      </c>
      <c r="X993" s="5">
        <v>0.0</v>
      </c>
      <c r="Y993" s="5">
        <v>0.0</v>
      </c>
      <c r="Z993" s="5">
        <v>0.0</v>
      </c>
      <c r="AA993" s="5">
        <v>0.0</v>
      </c>
      <c r="AB993" s="5">
        <v>0.0</v>
      </c>
      <c r="AC993" s="5">
        <v>0.0</v>
      </c>
      <c r="AD993" s="5">
        <v>0.0</v>
      </c>
      <c r="AE993" s="5">
        <v>0.0</v>
      </c>
      <c r="AF993" s="6">
        <f>IFERROR(__xludf.DUMMYFUNCTION("IFERROR(
  VLOOKUP(
    A993,
    IMPORTRANGE(
      ""1ZygntHC1J6IxzKbTidmOyf5nUyW4GCLurHCjexrLm_o        "",
      ""HTMLキャッシュ!A:F""
    ),
    3,
    FALSE
  ),
  0
)
"),46043.7862962963)</f>
        <v>46043.7863</v>
      </c>
      <c r="AG993" s="5"/>
      <c r="AH993" s="5"/>
      <c r="AI993" s="5"/>
      <c r="AJ993" s="5"/>
      <c r="AK993" s="5"/>
      <c r="AL993" s="5"/>
      <c r="AM993" s="5"/>
      <c r="AN993" s="5"/>
      <c r="AO993" s="5"/>
      <c r="AP993" s="5"/>
      <c r="AQ993" s="5"/>
      <c r="AR993" s="3"/>
      <c r="AS993" s="5"/>
      <c r="AT993" s="5"/>
      <c r="AU993" s="5"/>
      <c r="AV993" s="5"/>
      <c r="AW993" s="5"/>
      <c r="AX993" s="5"/>
      <c r="AY993" s="5"/>
      <c r="AZ993" s="7"/>
      <c r="BA993" s="7"/>
    </row>
    <row r="994" ht="16.5" customHeight="1">
      <c r="A994" s="4" t="s">
        <v>2020</v>
      </c>
      <c r="B994" s="5">
        <v>0.0</v>
      </c>
      <c r="C994" s="5">
        <v>0.0</v>
      </c>
      <c r="D994" s="1" t="s">
        <v>2021</v>
      </c>
      <c r="E994" s="5">
        <v>0.0</v>
      </c>
      <c r="F994" s="5">
        <v>0.0</v>
      </c>
      <c r="G994" s="5">
        <v>0.0</v>
      </c>
      <c r="H994" s="5">
        <v>0.0</v>
      </c>
      <c r="I994" s="5">
        <v>0.0</v>
      </c>
      <c r="J994" s="5">
        <v>0.0</v>
      </c>
      <c r="K994" s="5">
        <v>0.0</v>
      </c>
      <c r="L994" s="5">
        <v>0.0</v>
      </c>
      <c r="M994" s="5">
        <v>0.0</v>
      </c>
      <c r="N994" s="5">
        <v>0.0</v>
      </c>
      <c r="O994" s="5">
        <v>0.0</v>
      </c>
      <c r="P994" s="5">
        <v>0.0</v>
      </c>
      <c r="Q994" s="5">
        <v>0.0</v>
      </c>
      <c r="R994" s="5">
        <v>0.0</v>
      </c>
      <c r="S994" s="5">
        <v>0.0</v>
      </c>
      <c r="T994" s="5">
        <v>0.0</v>
      </c>
      <c r="U994" s="5">
        <v>0.0</v>
      </c>
      <c r="V994" s="5">
        <v>0.0</v>
      </c>
      <c r="W994" s="5">
        <v>0.0</v>
      </c>
      <c r="X994" s="5">
        <v>0.0</v>
      </c>
      <c r="Y994" s="5">
        <v>0.0</v>
      </c>
      <c r="Z994" s="5">
        <v>0.0</v>
      </c>
      <c r="AA994" s="5">
        <v>0.0</v>
      </c>
      <c r="AB994" s="5">
        <v>0.0</v>
      </c>
      <c r="AC994" s="5">
        <v>0.0</v>
      </c>
      <c r="AD994" s="5">
        <v>0.0</v>
      </c>
      <c r="AE994" s="5">
        <v>0.0</v>
      </c>
      <c r="AF994" s="6">
        <f>IFERROR(__xludf.DUMMYFUNCTION("IFERROR(
  VLOOKUP(
    A994,
    IMPORTRANGE(
      ""1ZygntHC1J6IxzKbTidmOyf5nUyW4GCLurHCjexrLm_o        "",
      ""HTMLキャッシュ!A:F""
    ),
    3,
    FALSE
  ),
  0
)
"),46084.61913194445)</f>
        <v>46084.61913</v>
      </c>
      <c r="AG994" s="5"/>
      <c r="AH994" s="5"/>
      <c r="AI994" s="5"/>
      <c r="AJ994" s="5"/>
      <c r="AK994" s="5"/>
      <c r="AL994" s="5"/>
      <c r="AM994" s="5"/>
      <c r="AN994" s="5"/>
      <c r="AO994" s="5"/>
      <c r="AP994" s="5"/>
      <c r="AQ994" s="5"/>
      <c r="AR994" s="3"/>
      <c r="AS994" s="5"/>
      <c r="AT994" s="5"/>
      <c r="AU994" s="5"/>
      <c r="AV994" s="5"/>
      <c r="AW994" s="5"/>
      <c r="AX994" s="5"/>
      <c r="AY994" s="5"/>
      <c r="AZ994" s="7"/>
      <c r="BA994" s="7"/>
    </row>
    <row r="995" ht="16.5" customHeight="1">
      <c r="A995" s="4" t="s">
        <v>2022</v>
      </c>
      <c r="B995" s="5">
        <v>19.0</v>
      </c>
      <c r="C995" s="5">
        <v>0.0</v>
      </c>
      <c r="D995" s="1" t="s">
        <v>2023</v>
      </c>
      <c r="E995" s="5">
        <v>0.0</v>
      </c>
      <c r="F995" s="5">
        <v>0.0</v>
      </c>
      <c r="G995" s="5">
        <v>0.0</v>
      </c>
      <c r="H995" s="5">
        <v>0.0</v>
      </c>
      <c r="I995" s="5">
        <v>0.0</v>
      </c>
      <c r="J995" s="5">
        <v>0.0</v>
      </c>
      <c r="K995" s="5">
        <v>0.0</v>
      </c>
      <c r="L995" s="5">
        <v>0.0</v>
      </c>
      <c r="M995" s="5">
        <v>0.0</v>
      </c>
      <c r="N995" s="5">
        <v>0.0</v>
      </c>
      <c r="O995" s="5">
        <v>0.0</v>
      </c>
      <c r="P995" s="5">
        <v>0.0</v>
      </c>
      <c r="Q995" s="5">
        <v>0.0</v>
      </c>
      <c r="R995" s="5">
        <v>0.0</v>
      </c>
      <c r="S995" s="5">
        <v>0.0</v>
      </c>
      <c r="T995" s="5">
        <v>0.0</v>
      </c>
      <c r="U995" s="5">
        <v>0.0</v>
      </c>
      <c r="V995" s="5">
        <v>0.0</v>
      </c>
      <c r="W995" s="5">
        <v>0.0</v>
      </c>
      <c r="X995" s="5">
        <v>0.0</v>
      </c>
      <c r="Y995" s="5">
        <v>0.0</v>
      </c>
      <c r="Z995" s="5">
        <v>0.0</v>
      </c>
      <c r="AA995" s="5">
        <v>0.0</v>
      </c>
      <c r="AB995" s="5">
        <v>0.0</v>
      </c>
      <c r="AC995" s="5">
        <v>0.0</v>
      </c>
      <c r="AD995" s="5">
        <v>0.0</v>
      </c>
      <c r="AE995" s="5">
        <v>0.0</v>
      </c>
      <c r="AF995" s="6">
        <f>IFERROR(__xludf.DUMMYFUNCTION("IFERROR(
  VLOOKUP(
    A995,
    IMPORTRANGE(
      ""1ZygntHC1J6IxzKbTidmOyf5nUyW4GCLurHCjexrLm_o        "",
      ""HTMLキャッシュ!A:F""
    ),
    3,
    FALSE
  ),
  0
)
"),46078.854375)</f>
        <v>46078.85438</v>
      </c>
      <c r="AG995" s="5"/>
      <c r="AH995" s="5"/>
      <c r="AI995" s="5"/>
      <c r="AJ995" s="5"/>
      <c r="AK995" s="5"/>
      <c r="AL995" s="5"/>
      <c r="AM995" s="5"/>
      <c r="AN995" s="5"/>
      <c r="AO995" s="5"/>
      <c r="AP995" s="5"/>
      <c r="AQ995" s="5"/>
      <c r="AR995" s="3"/>
      <c r="AS995" s="5"/>
      <c r="AT995" s="5"/>
      <c r="AU995" s="5"/>
      <c r="AV995" s="5"/>
      <c r="AW995" s="5"/>
      <c r="AX995" s="5"/>
      <c r="AY995" s="5"/>
      <c r="AZ995" s="7"/>
      <c r="BA995" s="7"/>
    </row>
    <row r="996" ht="16.5" customHeight="1">
      <c r="A996" s="4" t="s">
        <v>2024</v>
      </c>
      <c r="B996" s="5">
        <v>8.0</v>
      </c>
      <c r="C996" s="5">
        <v>0.0</v>
      </c>
      <c r="D996" s="1" t="s">
        <v>2025</v>
      </c>
      <c r="E996" s="5">
        <v>0.0</v>
      </c>
      <c r="F996" s="5">
        <v>0.0</v>
      </c>
      <c r="G996" s="5">
        <v>0.0</v>
      </c>
      <c r="H996" s="5">
        <v>0.0</v>
      </c>
      <c r="I996" s="5">
        <v>0.0</v>
      </c>
      <c r="J996" s="5">
        <v>0.0</v>
      </c>
      <c r="K996" s="5">
        <v>0.0</v>
      </c>
      <c r="L996" s="5">
        <v>0.0</v>
      </c>
      <c r="M996" s="5">
        <v>0.0</v>
      </c>
      <c r="N996" s="5">
        <v>0.0</v>
      </c>
      <c r="O996" s="5">
        <v>0.0</v>
      </c>
      <c r="P996" s="5">
        <v>0.0</v>
      </c>
      <c r="Q996" s="5">
        <v>0.0</v>
      </c>
      <c r="R996" s="5">
        <v>0.0</v>
      </c>
      <c r="S996" s="5">
        <v>0.0</v>
      </c>
      <c r="T996" s="5">
        <v>0.0</v>
      </c>
      <c r="U996" s="5">
        <v>0.0</v>
      </c>
      <c r="V996" s="5">
        <v>0.0</v>
      </c>
      <c r="W996" s="5">
        <v>0.0</v>
      </c>
      <c r="X996" s="5">
        <v>0.0</v>
      </c>
      <c r="Y996" s="5">
        <v>0.0</v>
      </c>
      <c r="Z996" s="5">
        <v>0.0</v>
      </c>
      <c r="AA996" s="5">
        <v>0.0</v>
      </c>
      <c r="AB996" s="5">
        <v>0.0</v>
      </c>
      <c r="AC996" s="5">
        <v>0.0</v>
      </c>
      <c r="AD996" s="5">
        <v>0.0</v>
      </c>
      <c r="AE996" s="5">
        <v>0.0</v>
      </c>
      <c r="AF996" s="6">
        <f>IFERROR(__xludf.DUMMYFUNCTION("IFERROR(
  VLOOKUP(
    A996,
    IMPORTRANGE(
      ""1ZygntHC1J6IxzKbTidmOyf5nUyW4GCLurHCjexrLm_o        "",
      ""HTMLキャッシュ!A:F""
    ),
    3,
    FALSE
  ),
  0
)
"),46078.85506944444)</f>
        <v>46078.85507</v>
      </c>
      <c r="AG996" s="5"/>
      <c r="AH996" s="5"/>
      <c r="AI996" s="5"/>
      <c r="AJ996" s="5"/>
      <c r="AK996" s="5"/>
      <c r="AL996" s="5"/>
      <c r="AM996" s="5"/>
      <c r="AN996" s="5"/>
      <c r="AO996" s="5"/>
      <c r="AP996" s="5"/>
      <c r="AQ996" s="5"/>
      <c r="AR996" s="3"/>
      <c r="AS996" s="5"/>
      <c r="AT996" s="5"/>
      <c r="AU996" s="5"/>
      <c r="AV996" s="5"/>
      <c r="AW996" s="5"/>
      <c r="AX996" s="5"/>
      <c r="AY996" s="5"/>
      <c r="AZ996" s="7"/>
      <c r="BA996" s="7"/>
    </row>
    <row r="997" ht="16.5" customHeight="1">
      <c r="A997" s="4" t="s">
        <v>2026</v>
      </c>
      <c r="B997" s="5">
        <v>0.0</v>
      </c>
      <c r="C997" s="5">
        <v>0.0</v>
      </c>
      <c r="D997" s="1" t="s">
        <v>2027</v>
      </c>
      <c r="E997" s="5">
        <v>0.0</v>
      </c>
      <c r="F997" s="5">
        <v>0.0</v>
      </c>
      <c r="G997" s="5">
        <v>0.0</v>
      </c>
      <c r="H997" s="5">
        <v>0.0</v>
      </c>
      <c r="I997" s="5">
        <v>0.0</v>
      </c>
      <c r="J997" s="5">
        <v>0.0</v>
      </c>
      <c r="K997" s="5">
        <v>0.0</v>
      </c>
      <c r="L997" s="5">
        <v>0.0</v>
      </c>
      <c r="M997" s="5">
        <v>0.0</v>
      </c>
      <c r="N997" s="5">
        <v>0.0</v>
      </c>
      <c r="O997" s="5">
        <v>0.0</v>
      </c>
      <c r="P997" s="5">
        <v>0.0</v>
      </c>
      <c r="Q997" s="5">
        <v>0.0</v>
      </c>
      <c r="R997" s="5">
        <v>0.0</v>
      </c>
      <c r="S997" s="5">
        <v>0.0</v>
      </c>
      <c r="T997" s="5">
        <v>0.0</v>
      </c>
      <c r="U997" s="5">
        <v>0.0</v>
      </c>
      <c r="V997" s="5">
        <v>0.0</v>
      </c>
      <c r="W997" s="5">
        <v>0.0</v>
      </c>
      <c r="X997" s="5">
        <v>0.0</v>
      </c>
      <c r="Y997" s="5">
        <v>0.0</v>
      </c>
      <c r="Z997" s="5">
        <v>0.0</v>
      </c>
      <c r="AA997" s="5">
        <v>0.0</v>
      </c>
      <c r="AB997" s="5">
        <v>0.0</v>
      </c>
      <c r="AC997" s="5">
        <v>0.0</v>
      </c>
      <c r="AD997" s="5">
        <v>0.0</v>
      </c>
      <c r="AE997" s="5">
        <v>0.0</v>
      </c>
      <c r="AF997" s="6">
        <f>IFERROR(__xludf.DUMMYFUNCTION("IFERROR(
  VLOOKUP(
    A997,
    IMPORTRANGE(
      ""1ZygntHC1J6IxzKbTidmOyf5nUyW4GCLurHCjexrLm_o        "",
      ""HTMLキャッシュ!A:F""
    ),
    3,
    FALSE
  ),
  0
)
"),46026.72133101852)</f>
        <v>46026.72133</v>
      </c>
      <c r="AG997" s="5"/>
      <c r="AH997" s="5"/>
      <c r="AI997" s="5"/>
      <c r="AJ997" s="5"/>
      <c r="AK997" s="5"/>
      <c r="AL997" s="5"/>
      <c r="AM997" s="5"/>
      <c r="AN997" s="5"/>
      <c r="AO997" s="5"/>
      <c r="AP997" s="5"/>
      <c r="AQ997" s="5"/>
      <c r="AR997" s="3"/>
      <c r="AS997" s="5"/>
      <c r="AT997" s="5"/>
      <c r="AU997" s="5"/>
      <c r="AV997" s="5"/>
      <c r="AW997" s="5"/>
      <c r="AX997" s="5"/>
      <c r="AY997" s="5"/>
      <c r="AZ997" s="7"/>
      <c r="BA997" s="7"/>
    </row>
    <row r="998" ht="16.5" customHeight="1">
      <c r="A998" s="4" t="s">
        <v>2028</v>
      </c>
      <c r="B998" s="5">
        <v>0.0</v>
      </c>
      <c r="C998" s="5">
        <v>0.0</v>
      </c>
      <c r="D998" s="1" t="s">
        <v>2029</v>
      </c>
      <c r="E998" s="5">
        <v>0.0</v>
      </c>
      <c r="F998" s="5">
        <v>0.0</v>
      </c>
      <c r="G998" s="5">
        <v>0.0</v>
      </c>
      <c r="H998" s="5">
        <v>0.0</v>
      </c>
      <c r="I998" s="5">
        <v>0.0</v>
      </c>
      <c r="J998" s="5">
        <v>0.0</v>
      </c>
      <c r="K998" s="5">
        <v>0.0</v>
      </c>
      <c r="L998" s="5">
        <v>0.0</v>
      </c>
      <c r="M998" s="5">
        <v>0.0</v>
      </c>
      <c r="N998" s="5">
        <v>0.0</v>
      </c>
      <c r="O998" s="5">
        <v>0.0</v>
      </c>
      <c r="P998" s="5">
        <v>0.0</v>
      </c>
      <c r="Q998" s="5">
        <v>0.0</v>
      </c>
      <c r="R998" s="5">
        <v>0.0</v>
      </c>
      <c r="S998" s="5">
        <v>0.0</v>
      </c>
      <c r="T998" s="5">
        <v>0.0</v>
      </c>
      <c r="U998" s="5">
        <v>0.0</v>
      </c>
      <c r="V998" s="5">
        <v>0.0</v>
      </c>
      <c r="W998" s="5">
        <v>0.0</v>
      </c>
      <c r="X998" s="5">
        <v>0.0</v>
      </c>
      <c r="Y998" s="5">
        <v>0.0</v>
      </c>
      <c r="Z998" s="5">
        <v>0.0</v>
      </c>
      <c r="AA998" s="5">
        <v>0.0</v>
      </c>
      <c r="AB998" s="5">
        <v>0.0</v>
      </c>
      <c r="AC998" s="5">
        <v>0.0</v>
      </c>
      <c r="AD998" s="5">
        <v>0.0</v>
      </c>
      <c r="AE998" s="5">
        <v>0.0</v>
      </c>
      <c r="AF998" s="6">
        <f>IFERROR(__xludf.DUMMYFUNCTION("IFERROR(
  VLOOKUP(
    A998,
    IMPORTRANGE(
      ""1ZygntHC1J6IxzKbTidmOyf5nUyW4GCLurHCjexrLm_o        "",
      ""HTMLキャッシュ!A:F""
    ),
    3,
    FALSE
  ),
  0
)
"),45190.62396990741)</f>
        <v>45190.62397</v>
      </c>
      <c r="AG998" s="5"/>
      <c r="AH998" s="5"/>
      <c r="AI998" s="5"/>
      <c r="AJ998" s="5"/>
      <c r="AK998" s="5"/>
      <c r="AL998" s="5"/>
      <c r="AM998" s="5"/>
      <c r="AN998" s="5"/>
      <c r="AO998" s="5"/>
      <c r="AP998" s="5"/>
      <c r="AQ998" s="5"/>
      <c r="AR998" s="3"/>
      <c r="AS998" s="5"/>
      <c r="AT998" s="5"/>
      <c r="AU998" s="5"/>
      <c r="AV998" s="5"/>
      <c r="AW998" s="5"/>
      <c r="AX998" s="5"/>
      <c r="AY998" s="5"/>
      <c r="AZ998" s="7"/>
      <c r="BA998" s="7"/>
    </row>
    <row r="999" ht="16.5" customHeight="1">
      <c r="A999" s="4" t="s">
        <v>2030</v>
      </c>
      <c r="B999" s="5">
        <v>0.0</v>
      </c>
      <c r="C999" s="5">
        <v>0.0</v>
      </c>
      <c r="D999" s="1" t="s">
        <v>2031</v>
      </c>
      <c r="E999" s="5">
        <v>0.0</v>
      </c>
      <c r="F999" s="5">
        <v>0.0</v>
      </c>
      <c r="G999" s="5">
        <v>0.0</v>
      </c>
      <c r="H999" s="5">
        <v>0.0</v>
      </c>
      <c r="I999" s="5">
        <v>0.0</v>
      </c>
      <c r="J999" s="5">
        <v>0.0</v>
      </c>
      <c r="K999" s="5">
        <v>0.0</v>
      </c>
      <c r="L999" s="5">
        <v>0.0</v>
      </c>
      <c r="M999" s="5">
        <v>0.0</v>
      </c>
      <c r="N999" s="5">
        <v>0.0</v>
      </c>
      <c r="O999" s="5">
        <v>0.0</v>
      </c>
      <c r="P999" s="5">
        <v>0.0</v>
      </c>
      <c r="Q999" s="5">
        <v>0.0</v>
      </c>
      <c r="R999" s="5">
        <v>0.0</v>
      </c>
      <c r="S999" s="5">
        <v>0.0</v>
      </c>
      <c r="T999" s="5">
        <v>0.0</v>
      </c>
      <c r="U999" s="5">
        <v>0.0</v>
      </c>
      <c r="V999" s="5">
        <v>0.0</v>
      </c>
      <c r="W999" s="5">
        <v>0.0</v>
      </c>
      <c r="X999" s="5">
        <v>0.0</v>
      </c>
      <c r="Y999" s="5">
        <v>0.0</v>
      </c>
      <c r="Z999" s="5">
        <v>0.0</v>
      </c>
      <c r="AA999" s="5">
        <v>0.0</v>
      </c>
      <c r="AB999" s="5">
        <v>0.0</v>
      </c>
      <c r="AC999" s="5">
        <v>0.0</v>
      </c>
      <c r="AD999" s="5">
        <v>0.0</v>
      </c>
      <c r="AE999" s="5">
        <v>0.0</v>
      </c>
      <c r="AF999" s="6">
        <f>IFERROR(__xludf.DUMMYFUNCTION("IFERROR(
  VLOOKUP(
    A999,
    IMPORTRANGE(
      ""1ZygntHC1J6IxzKbTidmOyf5nUyW4GCLurHCjexrLm_o        "",
      ""HTMLキャッシュ!A:F""
    ),
    3,
    FALSE
  ),
  0
)
"),46059.909849537034)</f>
        <v>46059.90985</v>
      </c>
      <c r="AG999" s="5"/>
      <c r="AH999" s="5"/>
      <c r="AI999" s="5"/>
      <c r="AJ999" s="5"/>
      <c r="AK999" s="5"/>
      <c r="AL999" s="5"/>
      <c r="AM999" s="5"/>
      <c r="AN999" s="5"/>
      <c r="AO999" s="5"/>
      <c r="AP999" s="5"/>
      <c r="AQ999" s="5"/>
      <c r="AR999" s="3"/>
      <c r="AS999" s="5"/>
      <c r="AT999" s="5"/>
      <c r="AU999" s="5"/>
      <c r="AV999" s="5"/>
      <c r="AW999" s="5"/>
      <c r="AX999" s="5"/>
      <c r="AY999" s="5"/>
      <c r="AZ999" s="7"/>
      <c r="BA999" s="7"/>
    </row>
    <row r="1000" ht="16.5" customHeight="1">
      <c r="A1000" s="4" t="s">
        <v>2032</v>
      </c>
      <c r="B1000" s="5">
        <v>0.0</v>
      </c>
      <c r="C1000" s="5">
        <v>0.0</v>
      </c>
      <c r="D1000" s="1" t="s">
        <v>2033</v>
      </c>
      <c r="E1000" s="5">
        <v>0.0</v>
      </c>
      <c r="F1000" s="5">
        <v>0.0</v>
      </c>
      <c r="G1000" s="5">
        <v>0.0</v>
      </c>
      <c r="H1000" s="5">
        <v>0.0</v>
      </c>
      <c r="I1000" s="5">
        <v>0.0</v>
      </c>
      <c r="J1000" s="5">
        <v>0.0</v>
      </c>
      <c r="K1000" s="5">
        <v>0.0</v>
      </c>
      <c r="L1000" s="5">
        <v>0.0</v>
      </c>
      <c r="M1000" s="5">
        <v>0.0</v>
      </c>
      <c r="N1000" s="5">
        <v>0.0</v>
      </c>
      <c r="O1000" s="5">
        <v>0.0</v>
      </c>
      <c r="P1000" s="5">
        <v>0.0</v>
      </c>
      <c r="Q1000" s="5">
        <v>0.0</v>
      </c>
      <c r="R1000" s="5">
        <v>0.0</v>
      </c>
      <c r="S1000" s="5">
        <v>0.0</v>
      </c>
      <c r="T1000" s="5">
        <v>0.0</v>
      </c>
      <c r="U1000" s="5">
        <v>0.0</v>
      </c>
      <c r="V1000" s="5">
        <v>0.0</v>
      </c>
      <c r="W1000" s="5">
        <v>0.0</v>
      </c>
      <c r="X1000" s="5">
        <v>0.0</v>
      </c>
      <c r="Y1000" s="5">
        <v>0.0</v>
      </c>
      <c r="Z1000" s="5">
        <v>0.0</v>
      </c>
      <c r="AA1000" s="5">
        <v>0.0</v>
      </c>
      <c r="AB1000" s="5">
        <v>0.0</v>
      </c>
      <c r="AC1000" s="5">
        <v>0.0</v>
      </c>
      <c r="AD1000" s="5">
        <v>0.0</v>
      </c>
      <c r="AE1000" s="5">
        <v>0.0</v>
      </c>
      <c r="AF1000" s="6">
        <f>IFERROR(__xludf.DUMMYFUNCTION("IFERROR(
  VLOOKUP(
    A1000,
    IMPORTRANGE(
      ""1ZygntHC1J6IxzKbTidmOyf5nUyW4GCLurHCjexrLm_o        "",
      ""HTMLキャッシュ!A:F""
    ),
    3,
    FALSE
  ),
  0
)
"),46084.637037037035)</f>
        <v>46084.63704</v>
      </c>
      <c r="AG1000" s="5"/>
      <c r="AH1000" s="5"/>
      <c r="AI1000" s="5"/>
      <c r="AJ1000" s="5"/>
      <c r="AK1000" s="5"/>
      <c r="AL1000" s="5"/>
      <c r="AM1000" s="5"/>
      <c r="AN1000" s="5"/>
      <c r="AO1000" s="5"/>
      <c r="AP1000" s="5"/>
      <c r="AQ1000" s="5"/>
      <c r="AR1000" s="3"/>
      <c r="AS1000" s="5"/>
      <c r="AT1000" s="5"/>
      <c r="AU1000" s="5"/>
      <c r="AV1000" s="5"/>
      <c r="AW1000" s="5"/>
      <c r="AX1000" s="5"/>
      <c r="AY1000" s="5"/>
      <c r="AZ1000" s="7"/>
      <c r="BA1000" s="7"/>
    </row>
    <row r="1001" ht="16.5" customHeight="1">
      <c r="A1001" s="4" t="s">
        <v>2034</v>
      </c>
      <c r="B1001" s="5">
        <v>0.0</v>
      </c>
      <c r="C1001" s="5">
        <v>0.0</v>
      </c>
      <c r="D1001" s="1" t="s">
        <v>2035</v>
      </c>
      <c r="E1001" s="5">
        <v>0.0</v>
      </c>
      <c r="F1001" s="5">
        <v>0.0</v>
      </c>
      <c r="G1001" s="5">
        <v>0.0</v>
      </c>
      <c r="H1001" s="5">
        <v>0.0</v>
      </c>
      <c r="I1001" s="5">
        <v>0.0</v>
      </c>
      <c r="J1001" s="5">
        <v>0.0</v>
      </c>
      <c r="K1001" s="5">
        <v>0.0</v>
      </c>
      <c r="L1001" s="5">
        <v>0.0</v>
      </c>
      <c r="M1001" s="5">
        <v>0.0</v>
      </c>
      <c r="N1001" s="5">
        <v>0.0</v>
      </c>
      <c r="O1001" s="5">
        <v>0.0</v>
      </c>
      <c r="P1001" s="5">
        <v>0.0</v>
      </c>
      <c r="Q1001" s="5">
        <v>0.0</v>
      </c>
      <c r="R1001" s="5">
        <v>0.0</v>
      </c>
      <c r="S1001" s="5">
        <v>0.0</v>
      </c>
      <c r="T1001" s="5">
        <v>0.0</v>
      </c>
      <c r="U1001" s="5">
        <v>0.0</v>
      </c>
      <c r="V1001" s="5">
        <v>0.0</v>
      </c>
      <c r="W1001" s="5">
        <v>0.0</v>
      </c>
      <c r="X1001" s="5">
        <v>0.0</v>
      </c>
      <c r="Y1001" s="5">
        <v>0.0</v>
      </c>
      <c r="Z1001" s="5">
        <v>0.0</v>
      </c>
      <c r="AA1001" s="5">
        <v>0.0</v>
      </c>
      <c r="AB1001" s="5">
        <v>0.0</v>
      </c>
      <c r="AC1001" s="5">
        <v>0.0</v>
      </c>
      <c r="AD1001" s="5">
        <v>0.0</v>
      </c>
      <c r="AE1001" s="5">
        <v>0.0</v>
      </c>
      <c r="AF1001" s="6">
        <f>IFERROR(__xludf.DUMMYFUNCTION("IFERROR(
  VLOOKUP(
    A1001,
    IMPORTRANGE(
      ""1ZygntHC1J6IxzKbTidmOyf5nUyW4GCLurHCjexrLm_o        "",
      ""HTMLキャッシュ!A:F""
    ),
    3,
    FALSE
  ),
  0
)
"),46056.78487268519)</f>
        <v>46056.78487</v>
      </c>
      <c r="AG1001" s="5"/>
      <c r="AH1001" s="5"/>
      <c r="AI1001" s="5"/>
      <c r="AJ1001" s="5"/>
      <c r="AK1001" s="5"/>
      <c r="AL1001" s="5"/>
      <c r="AM1001" s="5"/>
      <c r="AN1001" s="5"/>
      <c r="AO1001" s="5"/>
      <c r="AP1001" s="5"/>
      <c r="AQ1001" s="5"/>
      <c r="AR1001" s="3"/>
      <c r="AS1001" s="5"/>
      <c r="AT1001" s="5"/>
      <c r="AU1001" s="5"/>
      <c r="AV1001" s="5"/>
      <c r="AW1001" s="5"/>
      <c r="AX1001" s="5"/>
      <c r="AY1001" s="5"/>
      <c r="AZ1001" s="7"/>
      <c r="BA1001" s="7"/>
    </row>
    <row r="1002" ht="16.5" customHeight="1">
      <c r="A1002" s="1" t="s">
        <v>2036</v>
      </c>
      <c r="B1002" s="5">
        <v>0.0</v>
      </c>
      <c r="C1002" s="5">
        <v>0.0</v>
      </c>
      <c r="D1002" s="1" t="s">
        <v>2037</v>
      </c>
      <c r="E1002" s="5">
        <v>0.0</v>
      </c>
      <c r="F1002" s="5">
        <v>0.0</v>
      </c>
      <c r="G1002" s="5">
        <v>0.0</v>
      </c>
      <c r="H1002" s="5">
        <v>0.0</v>
      </c>
      <c r="I1002" s="5">
        <v>0.0</v>
      </c>
      <c r="J1002" s="5">
        <v>0.0</v>
      </c>
      <c r="K1002" s="5">
        <v>0.0</v>
      </c>
      <c r="L1002" s="5">
        <v>0.0</v>
      </c>
      <c r="M1002" s="5">
        <v>0.0</v>
      </c>
      <c r="N1002" s="5">
        <v>0.0</v>
      </c>
      <c r="O1002" s="5">
        <v>0.0</v>
      </c>
      <c r="P1002" s="5">
        <v>0.0</v>
      </c>
      <c r="Q1002" s="5">
        <v>0.0</v>
      </c>
      <c r="R1002" s="5">
        <v>0.0</v>
      </c>
      <c r="S1002" s="5">
        <v>0.0</v>
      </c>
      <c r="T1002" s="5">
        <v>0.0</v>
      </c>
      <c r="U1002" s="5">
        <v>0.0</v>
      </c>
      <c r="V1002" s="5">
        <v>0.0</v>
      </c>
      <c r="W1002" s="5">
        <v>0.0</v>
      </c>
      <c r="X1002" s="5">
        <v>0.0</v>
      </c>
      <c r="Y1002" s="5">
        <v>0.0</v>
      </c>
      <c r="Z1002" s="5">
        <v>0.0</v>
      </c>
      <c r="AA1002" s="5">
        <v>0.0</v>
      </c>
      <c r="AB1002" s="5">
        <v>0.0</v>
      </c>
      <c r="AC1002" s="5">
        <v>0.0</v>
      </c>
      <c r="AD1002" s="5">
        <v>0.0</v>
      </c>
      <c r="AE1002" s="5">
        <v>0.0</v>
      </c>
      <c r="AF1002" s="6">
        <f>IFERROR(__xludf.DUMMYFUNCTION("IFERROR(
  VLOOKUP(
    A1002,
    IMPORTRANGE(
      ""1ZygntHC1J6IxzKbTidmOyf5nUyW4GCLurHCjexrLm_o        "",
      ""HTMLキャッシュ!A:F""
    ),
    3,
    FALSE
  ),
  0
)
"),25569.375)</f>
        <v>25569.375</v>
      </c>
      <c r="AG1002" s="5"/>
      <c r="AH1002" s="5"/>
      <c r="AI1002" s="5"/>
      <c r="AJ1002" s="5"/>
      <c r="AK1002" s="5"/>
      <c r="AL1002" s="5"/>
      <c r="AM1002" s="5"/>
      <c r="AN1002" s="5"/>
      <c r="AO1002" s="5"/>
      <c r="AP1002" s="5"/>
      <c r="AQ1002" s="5"/>
      <c r="AR1002" s="3"/>
      <c r="AS1002" s="5"/>
      <c r="AT1002" s="5"/>
      <c r="AU1002" s="5"/>
      <c r="AV1002" s="5"/>
      <c r="AW1002" s="5"/>
      <c r="AX1002" s="5"/>
      <c r="AY1002" s="5"/>
      <c r="AZ1002" s="7"/>
      <c r="BA1002" s="7"/>
    </row>
    <row r="1003" ht="16.5" customHeight="1">
      <c r="A1003" s="4" t="s">
        <v>2038</v>
      </c>
      <c r="B1003" s="5">
        <v>0.0</v>
      </c>
      <c r="C1003" s="5">
        <v>0.0</v>
      </c>
      <c r="D1003" s="1" t="s">
        <v>2039</v>
      </c>
      <c r="E1003" s="5">
        <v>0.0</v>
      </c>
      <c r="F1003" s="5">
        <v>0.0</v>
      </c>
      <c r="G1003" s="5">
        <v>0.0</v>
      </c>
      <c r="H1003" s="5">
        <v>0.0</v>
      </c>
      <c r="I1003" s="5">
        <v>0.0</v>
      </c>
      <c r="J1003" s="5">
        <v>0.0</v>
      </c>
      <c r="K1003" s="5">
        <v>0.0</v>
      </c>
      <c r="L1003" s="5">
        <v>0.0</v>
      </c>
      <c r="M1003" s="5">
        <v>0.0</v>
      </c>
      <c r="N1003" s="5">
        <v>0.0</v>
      </c>
      <c r="O1003" s="5">
        <v>0.0</v>
      </c>
      <c r="P1003" s="5">
        <v>0.0</v>
      </c>
      <c r="Q1003" s="5">
        <v>0.0</v>
      </c>
      <c r="R1003" s="5">
        <v>0.0</v>
      </c>
      <c r="S1003" s="5">
        <v>0.0</v>
      </c>
      <c r="T1003" s="5">
        <v>0.0</v>
      </c>
      <c r="U1003" s="5">
        <v>0.0</v>
      </c>
      <c r="V1003" s="5">
        <v>0.0</v>
      </c>
      <c r="W1003" s="5">
        <v>0.0</v>
      </c>
      <c r="X1003" s="5">
        <v>0.0</v>
      </c>
      <c r="Y1003" s="5">
        <v>0.0</v>
      </c>
      <c r="Z1003" s="5">
        <v>0.0</v>
      </c>
      <c r="AA1003" s="5">
        <v>0.0</v>
      </c>
      <c r="AB1003" s="5">
        <v>0.0</v>
      </c>
      <c r="AC1003" s="5">
        <v>0.0</v>
      </c>
      <c r="AD1003" s="5">
        <v>0.0</v>
      </c>
      <c r="AE1003" s="5">
        <v>0.0</v>
      </c>
      <c r="AF1003" s="6">
        <f>IFERROR(__xludf.DUMMYFUNCTION("IFERROR(
  VLOOKUP(
    A1003,
    IMPORTRANGE(
      ""1ZygntHC1J6IxzKbTidmOyf5nUyW4GCLurHCjexrLm_o        "",
      ""HTMLキャッシュ!A:F""
    ),
    3,
    FALSE
  ),
  0
)
"),25569.375)</f>
        <v>25569.375</v>
      </c>
      <c r="AG1003" s="5"/>
      <c r="AH1003" s="5"/>
      <c r="AI1003" s="5"/>
      <c r="AJ1003" s="5"/>
      <c r="AK1003" s="5"/>
      <c r="AL1003" s="5"/>
      <c r="AM1003" s="5"/>
      <c r="AN1003" s="5"/>
      <c r="AO1003" s="5"/>
      <c r="AP1003" s="5"/>
      <c r="AQ1003" s="5"/>
      <c r="AR1003" s="3"/>
      <c r="AS1003" s="5"/>
      <c r="AT1003" s="5"/>
      <c r="AU1003" s="5"/>
      <c r="AV1003" s="5"/>
      <c r="AW1003" s="5"/>
      <c r="AX1003" s="5"/>
      <c r="AY1003" s="5"/>
      <c r="AZ1003" s="7"/>
      <c r="BA1003" s="7"/>
    </row>
    <row r="1004" ht="16.5" customHeight="1">
      <c r="A1004" s="4" t="s">
        <v>2040</v>
      </c>
      <c r="B1004" s="5">
        <v>0.0</v>
      </c>
      <c r="C1004" s="5">
        <v>0.0</v>
      </c>
      <c r="D1004" s="1" t="s">
        <v>2041</v>
      </c>
      <c r="E1004" s="5">
        <v>0.0</v>
      </c>
      <c r="F1004" s="5">
        <v>0.0</v>
      </c>
      <c r="G1004" s="5">
        <v>0.0</v>
      </c>
      <c r="H1004" s="5">
        <v>0.0</v>
      </c>
      <c r="I1004" s="5">
        <v>0.0</v>
      </c>
      <c r="J1004" s="5">
        <v>0.0</v>
      </c>
      <c r="K1004" s="5">
        <v>0.0</v>
      </c>
      <c r="L1004" s="5">
        <v>0.0</v>
      </c>
      <c r="M1004" s="5">
        <v>0.0</v>
      </c>
      <c r="N1004" s="5">
        <v>0.0</v>
      </c>
      <c r="O1004" s="5">
        <v>0.0</v>
      </c>
      <c r="P1004" s="5">
        <v>0.0</v>
      </c>
      <c r="Q1004" s="5">
        <v>0.0</v>
      </c>
      <c r="R1004" s="5">
        <v>0.0</v>
      </c>
      <c r="S1004" s="5">
        <v>0.0</v>
      </c>
      <c r="T1004" s="5">
        <v>0.0</v>
      </c>
      <c r="U1004" s="5">
        <v>0.0</v>
      </c>
      <c r="V1004" s="5">
        <v>0.0</v>
      </c>
      <c r="W1004" s="5">
        <v>0.0</v>
      </c>
      <c r="X1004" s="5">
        <v>0.0</v>
      </c>
      <c r="Y1004" s="5">
        <v>0.0</v>
      </c>
      <c r="Z1004" s="5">
        <v>0.0</v>
      </c>
      <c r="AA1004" s="5">
        <v>0.0</v>
      </c>
      <c r="AB1004" s="5">
        <v>0.0</v>
      </c>
      <c r="AC1004" s="5">
        <v>0.0</v>
      </c>
      <c r="AD1004" s="5">
        <v>0.0</v>
      </c>
      <c r="AE1004" s="5">
        <v>0.0</v>
      </c>
      <c r="AF1004" s="6">
        <f>IFERROR(__xludf.DUMMYFUNCTION("IFERROR(
  VLOOKUP(
    A1004,
    IMPORTRANGE(
      ""1ZygntHC1J6IxzKbTidmOyf5nUyW4GCLurHCjexrLm_o        "",
      ""HTMLキャッシュ!A:F""
    ),
    3,
    FALSE
  ),
  0
)
"),25569.375)</f>
        <v>25569.375</v>
      </c>
      <c r="AG1004" s="5"/>
      <c r="AH1004" s="5"/>
      <c r="AI1004" s="5"/>
      <c r="AJ1004" s="5"/>
      <c r="AK1004" s="5"/>
      <c r="AL1004" s="5"/>
      <c r="AM1004" s="5"/>
      <c r="AN1004" s="5"/>
      <c r="AO1004" s="5"/>
      <c r="AP1004" s="5"/>
      <c r="AQ1004" s="5"/>
      <c r="AR1004" s="3"/>
      <c r="AS1004" s="5"/>
      <c r="AT1004" s="5"/>
      <c r="AU1004" s="5"/>
      <c r="AV1004" s="5"/>
      <c r="AW1004" s="5"/>
      <c r="AX1004" s="5"/>
      <c r="AY1004" s="5"/>
      <c r="AZ1004" s="7"/>
      <c r="BA1004" s="7"/>
    </row>
    <row r="1005" ht="16.5" customHeight="1">
      <c r="A1005" s="4" t="s">
        <v>2042</v>
      </c>
      <c r="B1005" s="5">
        <v>0.0</v>
      </c>
      <c r="C1005" s="5">
        <v>0.0</v>
      </c>
      <c r="D1005" s="1" t="s">
        <v>2043</v>
      </c>
      <c r="E1005" s="5">
        <v>0.0</v>
      </c>
      <c r="F1005" s="5">
        <v>0.0</v>
      </c>
      <c r="G1005" s="5">
        <v>0.0</v>
      </c>
      <c r="H1005" s="5">
        <v>0.0</v>
      </c>
      <c r="I1005" s="5">
        <v>0.0</v>
      </c>
      <c r="J1005" s="5">
        <v>0.0</v>
      </c>
      <c r="K1005" s="5">
        <v>0.0</v>
      </c>
      <c r="L1005" s="5">
        <v>0.0</v>
      </c>
      <c r="M1005" s="5">
        <v>0.0</v>
      </c>
      <c r="N1005" s="5">
        <v>0.0</v>
      </c>
      <c r="O1005" s="5">
        <v>0.0</v>
      </c>
      <c r="P1005" s="5">
        <v>0.0</v>
      </c>
      <c r="Q1005" s="5">
        <v>0.0</v>
      </c>
      <c r="R1005" s="5">
        <v>0.0</v>
      </c>
      <c r="S1005" s="5">
        <v>0.0</v>
      </c>
      <c r="T1005" s="5">
        <v>0.0</v>
      </c>
      <c r="U1005" s="5">
        <v>0.0</v>
      </c>
      <c r="V1005" s="5">
        <v>0.0</v>
      </c>
      <c r="W1005" s="5">
        <v>0.0</v>
      </c>
      <c r="X1005" s="5">
        <v>0.0</v>
      </c>
      <c r="Y1005" s="5">
        <v>0.0</v>
      </c>
      <c r="Z1005" s="5">
        <v>0.0</v>
      </c>
      <c r="AA1005" s="5">
        <v>0.0</v>
      </c>
      <c r="AB1005" s="5">
        <v>0.0</v>
      </c>
      <c r="AC1005" s="5">
        <v>0.0</v>
      </c>
      <c r="AD1005" s="5">
        <v>0.0</v>
      </c>
      <c r="AE1005" s="5">
        <v>0.0</v>
      </c>
      <c r="AF1005" s="6">
        <f>IFERROR(__xludf.DUMMYFUNCTION("IFERROR(
  VLOOKUP(
    A1005,
    IMPORTRANGE(
      ""1ZygntHC1J6IxzKbTidmOyf5nUyW4GCLurHCjexrLm_o        "",
      ""HTMLキャッシュ!A:F""
    ),
    3,
    FALSE
  ),
  0
)
"),25569.375)</f>
        <v>25569.375</v>
      </c>
      <c r="AG1005" s="5"/>
      <c r="AH1005" s="5"/>
      <c r="AI1005" s="5"/>
      <c r="AJ1005" s="5"/>
      <c r="AK1005" s="5"/>
      <c r="AL1005" s="5"/>
      <c r="AM1005" s="5"/>
      <c r="AN1005" s="5"/>
      <c r="AO1005" s="5"/>
      <c r="AP1005" s="5"/>
      <c r="AQ1005" s="5"/>
      <c r="AR1005" s="3"/>
      <c r="AS1005" s="5"/>
      <c r="AT1005" s="5"/>
      <c r="AU1005" s="5"/>
      <c r="AV1005" s="5"/>
      <c r="AW1005" s="5"/>
      <c r="AX1005" s="5"/>
      <c r="AY1005" s="5"/>
      <c r="AZ1005" s="7"/>
      <c r="BA1005" s="7"/>
    </row>
    <row r="1006" ht="16.5" customHeight="1">
      <c r="A1006" s="4" t="s">
        <v>2044</v>
      </c>
      <c r="B1006" s="5">
        <v>0.0</v>
      </c>
      <c r="C1006" s="5">
        <v>0.0</v>
      </c>
      <c r="D1006" s="1" t="s">
        <v>2045</v>
      </c>
      <c r="E1006" s="5">
        <v>0.0</v>
      </c>
      <c r="F1006" s="5">
        <v>0.0</v>
      </c>
      <c r="G1006" s="5">
        <v>0.0</v>
      </c>
      <c r="H1006" s="5">
        <v>0.0</v>
      </c>
      <c r="I1006" s="5">
        <v>0.0</v>
      </c>
      <c r="J1006" s="5">
        <v>0.0</v>
      </c>
      <c r="K1006" s="5">
        <v>0.0</v>
      </c>
      <c r="L1006" s="5">
        <v>0.0</v>
      </c>
      <c r="M1006" s="5">
        <v>0.0</v>
      </c>
      <c r="N1006" s="5">
        <v>0.0</v>
      </c>
      <c r="O1006" s="5">
        <v>0.0</v>
      </c>
      <c r="P1006" s="5">
        <v>0.0</v>
      </c>
      <c r="Q1006" s="5">
        <v>0.0</v>
      </c>
      <c r="R1006" s="5">
        <v>0.0</v>
      </c>
      <c r="S1006" s="5">
        <v>0.0</v>
      </c>
      <c r="T1006" s="5">
        <v>0.0</v>
      </c>
      <c r="U1006" s="5">
        <v>0.0</v>
      </c>
      <c r="V1006" s="5">
        <v>0.0</v>
      </c>
      <c r="W1006" s="5">
        <v>0.0</v>
      </c>
      <c r="X1006" s="5">
        <v>0.0</v>
      </c>
      <c r="Y1006" s="5">
        <v>0.0</v>
      </c>
      <c r="Z1006" s="5">
        <v>0.0</v>
      </c>
      <c r="AA1006" s="5">
        <v>0.0</v>
      </c>
      <c r="AB1006" s="5">
        <v>0.0</v>
      </c>
      <c r="AC1006" s="5">
        <v>0.0</v>
      </c>
      <c r="AD1006" s="5">
        <v>0.0</v>
      </c>
      <c r="AE1006" s="5">
        <v>0.0</v>
      </c>
      <c r="AF1006" s="6">
        <f>IFERROR(__xludf.DUMMYFUNCTION("IFERROR(
  VLOOKUP(
    A1006,
    IMPORTRANGE(
      ""1ZygntHC1J6IxzKbTidmOyf5nUyW4GCLurHCjexrLm_o        "",
      ""HTMLキャッシュ!A:F""
    ),
    3,
    FALSE
  ),
  0
)
"),25569.375)</f>
        <v>25569.375</v>
      </c>
      <c r="AG1006" s="5"/>
      <c r="AH1006" s="5"/>
      <c r="AI1006" s="5"/>
      <c r="AJ1006" s="5"/>
      <c r="AK1006" s="5"/>
      <c r="AL1006" s="5"/>
      <c r="AM1006" s="5"/>
      <c r="AN1006" s="5"/>
      <c r="AO1006" s="5"/>
      <c r="AP1006" s="5"/>
      <c r="AQ1006" s="5"/>
      <c r="AR1006" s="3"/>
      <c r="AS1006" s="5"/>
      <c r="AT1006" s="5"/>
      <c r="AU1006" s="5"/>
      <c r="AV1006" s="5"/>
      <c r="AW1006" s="5"/>
      <c r="AX1006" s="5"/>
      <c r="AY1006" s="5"/>
      <c r="AZ1006" s="7"/>
      <c r="BA1006" s="7"/>
    </row>
    <row r="1007" ht="16.5" customHeight="1">
      <c r="A1007" s="4" t="s">
        <v>2046</v>
      </c>
      <c r="B1007" s="5">
        <v>0.0</v>
      </c>
      <c r="C1007" s="5">
        <v>0.0</v>
      </c>
      <c r="D1007" s="1" t="s">
        <v>2047</v>
      </c>
      <c r="E1007" s="5">
        <v>0.0</v>
      </c>
      <c r="F1007" s="5">
        <v>0.0</v>
      </c>
      <c r="G1007" s="5">
        <v>0.0</v>
      </c>
      <c r="H1007" s="5">
        <v>0.0</v>
      </c>
      <c r="I1007" s="5">
        <v>0.0</v>
      </c>
      <c r="J1007" s="5">
        <v>0.0</v>
      </c>
      <c r="K1007" s="5">
        <v>0.0</v>
      </c>
      <c r="L1007" s="5">
        <v>0.0</v>
      </c>
      <c r="M1007" s="5">
        <v>0.0</v>
      </c>
      <c r="N1007" s="5">
        <v>0.0</v>
      </c>
      <c r="O1007" s="5">
        <v>0.0</v>
      </c>
      <c r="P1007" s="5">
        <v>0.0</v>
      </c>
      <c r="Q1007" s="5">
        <v>0.0</v>
      </c>
      <c r="R1007" s="5">
        <v>0.0</v>
      </c>
      <c r="S1007" s="5">
        <v>0.0</v>
      </c>
      <c r="T1007" s="5">
        <v>0.0</v>
      </c>
      <c r="U1007" s="5">
        <v>0.0</v>
      </c>
      <c r="V1007" s="5">
        <v>0.0</v>
      </c>
      <c r="W1007" s="5">
        <v>0.0</v>
      </c>
      <c r="X1007" s="5">
        <v>0.0</v>
      </c>
      <c r="Y1007" s="5">
        <v>0.0</v>
      </c>
      <c r="Z1007" s="5">
        <v>0.0</v>
      </c>
      <c r="AA1007" s="5">
        <v>0.0</v>
      </c>
      <c r="AB1007" s="5">
        <v>0.0</v>
      </c>
      <c r="AC1007" s="5">
        <v>0.0</v>
      </c>
      <c r="AD1007" s="5">
        <v>0.0</v>
      </c>
      <c r="AE1007" s="5">
        <v>0.0</v>
      </c>
      <c r="AF1007" s="6">
        <f>IFERROR(__xludf.DUMMYFUNCTION("IFERROR(
  VLOOKUP(
    A1007,
    IMPORTRANGE(
      ""1ZygntHC1J6IxzKbTidmOyf5nUyW4GCLurHCjexrLm_o        "",
      ""HTMLキャッシュ!A:F""
    ),
    3,
    FALSE
  ),
  0
)
"),25569.375)</f>
        <v>25569.375</v>
      </c>
      <c r="AG1007" s="5"/>
      <c r="AH1007" s="5"/>
      <c r="AI1007" s="5"/>
      <c r="AJ1007" s="5"/>
      <c r="AK1007" s="5"/>
      <c r="AL1007" s="5"/>
      <c r="AM1007" s="5"/>
      <c r="AN1007" s="5"/>
      <c r="AO1007" s="5"/>
      <c r="AP1007" s="5"/>
      <c r="AQ1007" s="5"/>
      <c r="AR1007" s="3"/>
      <c r="AS1007" s="5"/>
      <c r="AT1007" s="5"/>
      <c r="AU1007" s="5"/>
      <c r="AV1007" s="5"/>
      <c r="AW1007" s="5"/>
      <c r="AX1007" s="5"/>
      <c r="AY1007" s="5"/>
      <c r="AZ1007" s="7"/>
      <c r="BA1007" s="7"/>
    </row>
    <row r="1008" ht="16.5" customHeight="1">
      <c r="A1008" s="4" t="s">
        <v>2048</v>
      </c>
      <c r="B1008" s="5">
        <v>0.0</v>
      </c>
      <c r="C1008" s="5">
        <v>0.0</v>
      </c>
      <c r="D1008" s="1" t="s">
        <v>2049</v>
      </c>
      <c r="E1008" s="5">
        <v>0.0</v>
      </c>
      <c r="F1008" s="5">
        <v>0.0</v>
      </c>
      <c r="G1008" s="5">
        <v>0.0</v>
      </c>
      <c r="H1008" s="5">
        <v>0.0</v>
      </c>
      <c r="I1008" s="5">
        <v>0.0</v>
      </c>
      <c r="J1008" s="5">
        <v>0.0</v>
      </c>
      <c r="K1008" s="5">
        <v>0.0</v>
      </c>
      <c r="L1008" s="5">
        <v>0.0</v>
      </c>
      <c r="M1008" s="5">
        <v>0.0</v>
      </c>
      <c r="N1008" s="5">
        <v>0.0</v>
      </c>
      <c r="O1008" s="5">
        <v>0.0</v>
      </c>
      <c r="P1008" s="5">
        <v>0.0</v>
      </c>
      <c r="Q1008" s="5">
        <v>0.0</v>
      </c>
      <c r="R1008" s="5">
        <v>0.0</v>
      </c>
      <c r="S1008" s="5">
        <v>0.0</v>
      </c>
      <c r="T1008" s="5">
        <v>0.0</v>
      </c>
      <c r="U1008" s="5">
        <v>0.0</v>
      </c>
      <c r="V1008" s="5">
        <v>0.0</v>
      </c>
      <c r="W1008" s="5">
        <v>0.0</v>
      </c>
      <c r="X1008" s="5">
        <v>0.0</v>
      </c>
      <c r="Y1008" s="5">
        <v>0.0</v>
      </c>
      <c r="Z1008" s="5">
        <v>0.0</v>
      </c>
      <c r="AA1008" s="5">
        <v>0.0</v>
      </c>
      <c r="AB1008" s="5">
        <v>0.0</v>
      </c>
      <c r="AC1008" s="5">
        <v>0.0</v>
      </c>
      <c r="AD1008" s="5">
        <v>0.0</v>
      </c>
      <c r="AE1008" s="5">
        <v>0.0</v>
      </c>
      <c r="AF1008" s="6">
        <f>IFERROR(__xludf.DUMMYFUNCTION("IFERROR(
  VLOOKUP(
    A1008,
    IMPORTRANGE(
      ""1ZygntHC1J6IxzKbTidmOyf5nUyW4GCLurHCjexrLm_o        "",
      ""HTMLキャッシュ!A:F""
    ),
    3,
    FALSE
  ),
  0
)
"),46076.77185185185)</f>
        <v>46076.77185</v>
      </c>
      <c r="AG1008" s="5"/>
      <c r="AH1008" s="5"/>
      <c r="AI1008" s="5"/>
      <c r="AJ1008" s="5"/>
      <c r="AK1008" s="5"/>
      <c r="AL1008" s="5"/>
      <c r="AM1008" s="5"/>
      <c r="AN1008" s="5"/>
      <c r="AO1008" s="5"/>
      <c r="AP1008" s="5"/>
      <c r="AQ1008" s="5"/>
      <c r="AR1008" s="3"/>
      <c r="AS1008" s="5"/>
      <c r="AT1008" s="5"/>
      <c r="AU1008" s="5"/>
      <c r="AV1008" s="5"/>
      <c r="AW1008" s="5"/>
      <c r="AX1008" s="5"/>
      <c r="AY1008" s="5"/>
      <c r="AZ1008" s="7"/>
      <c r="BA1008" s="7"/>
    </row>
    <row r="1009" ht="16.5" customHeight="1">
      <c r="A1009" s="4" t="s">
        <v>2050</v>
      </c>
      <c r="B1009" s="5">
        <v>0.0</v>
      </c>
      <c r="C1009" s="5">
        <v>0.0</v>
      </c>
      <c r="D1009" s="1" t="s">
        <v>2051</v>
      </c>
      <c r="E1009" s="5">
        <v>0.0</v>
      </c>
      <c r="F1009" s="5">
        <v>0.0</v>
      </c>
      <c r="G1009" s="5">
        <v>0.0</v>
      </c>
      <c r="H1009" s="5">
        <v>0.0</v>
      </c>
      <c r="I1009" s="5">
        <v>0.0</v>
      </c>
      <c r="J1009" s="5">
        <v>0.0</v>
      </c>
      <c r="K1009" s="5">
        <v>0.0</v>
      </c>
      <c r="L1009" s="5">
        <v>0.0</v>
      </c>
      <c r="M1009" s="5">
        <v>0.0</v>
      </c>
      <c r="N1009" s="5">
        <v>0.0</v>
      </c>
      <c r="O1009" s="5">
        <v>0.0</v>
      </c>
      <c r="P1009" s="5">
        <v>0.0</v>
      </c>
      <c r="Q1009" s="5">
        <v>0.0</v>
      </c>
      <c r="R1009" s="5">
        <v>0.0</v>
      </c>
      <c r="S1009" s="5">
        <v>0.0</v>
      </c>
      <c r="T1009" s="5">
        <v>0.0</v>
      </c>
      <c r="U1009" s="5">
        <v>0.0</v>
      </c>
      <c r="V1009" s="5">
        <v>0.0</v>
      </c>
      <c r="W1009" s="5">
        <v>0.0</v>
      </c>
      <c r="X1009" s="5">
        <v>0.0</v>
      </c>
      <c r="Y1009" s="5">
        <v>0.0</v>
      </c>
      <c r="Z1009" s="5">
        <v>0.0</v>
      </c>
      <c r="AA1009" s="5">
        <v>0.0</v>
      </c>
      <c r="AB1009" s="5">
        <v>0.0</v>
      </c>
      <c r="AC1009" s="5">
        <v>0.0</v>
      </c>
      <c r="AD1009" s="5">
        <v>0.0</v>
      </c>
      <c r="AE1009" s="5">
        <v>0.0</v>
      </c>
      <c r="AF1009" s="6">
        <f>IFERROR(__xludf.DUMMYFUNCTION("IFERROR(
  VLOOKUP(
    A1009,
    IMPORTRANGE(
      ""1ZygntHC1J6IxzKbTidmOyf5nUyW4GCLurHCjexrLm_o        "",
      ""HTMLキャッシュ!A:F""
    ),
    3,
    FALSE
  ),
  0
)
"),43791.5637037037)</f>
        <v>43791.5637</v>
      </c>
      <c r="AG1009" s="5"/>
      <c r="AH1009" s="5"/>
      <c r="AI1009" s="5"/>
      <c r="AJ1009" s="5"/>
      <c r="AK1009" s="5"/>
      <c r="AL1009" s="5"/>
      <c r="AM1009" s="5"/>
      <c r="AN1009" s="5"/>
      <c r="AO1009" s="5"/>
      <c r="AP1009" s="5"/>
      <c r="AQ1009" s="5"/>
      <c r="AR1009" s="3"/>
      <c r="AS1009" s="5"/>
      <c r="AT1009" s="5"/>
      <c r="AU1009" s="5"/>
      <c r="AV1009" s="5"/>
      <c r="AW1009" s="5"/>
      <c r="AX1009" s="5"/>
      <c r="AY1009" s="5"/>
      <c r="AZ1009" s="7"/>
      <c r="BA1009" s="7"/>
    </row>
    <row r="1010" ht="16.5" customHeight="1">
      <c r="A1010" s="4" t="s">
        <v>2052</v>
      </c>
      <c r="B1010" s="5">
        <v>0.0</v>
      </c>
      <c r="C1010" s="5">
        <v>0.0</v>
      </c>
      <c r="D1010" s="1" t="s">
        <v>2053</v>
      </c>
      <c r="E1010" s="5">
        <v>0.0</v>
      </c>
      <c r="F1010" s="5">
        <v>0.0</v>
      </c>
      <c r="G1010" s="5">
        <v>0.0</v>
      </c>
      <c r="H1010" s="5">
        <v>0.0</v>
      </c>
      <c r="I1010" s="5">
        <v>0.0</v>
      </c>
      <c r="J1010" s="5">
        <v>0.0</v>
      </c>
      <c r="K1010" s="5">
        <v>0.0</v>
      </c>
      <c r="L1010" s="5">
        <v>0.0</v>
      </c>
      <c r="M1010" s="5">
        <v>0.0</v>
      </c>
      <c r="N1010" s="5">
        <v>0.0</v>
      </c>
      <c r="O1010" s="5">
        <v>0.0</v>
      </c>
      <c r="P1010" s="5">
        <v>0.0</v>
      </c>
      <c r="Q1010" s="5">
        <v>0.0</v>
      </c>
      <c r="R1010" s="5">
        <v>0.0</v>
      </c>
      <c r="S1010" s="5">
        <v>0.0</v>
      </c>
      <c r="T1010" s="5">
        <v>0.0</v>
      </c>
      <c r="U1010" s="5">
        <v>0.0</v>
      </c>
      <c r="V1010" s="5">
        <v>0.0</v>
      </c>
      <c r="W1010" s="5">
        <v>0.0</v>
      </c>
      <c r="X1010" s="5">
        <v>0.0</v>
      </c>
      <c r="Y1010" s="5">
        <v>0.0</v>
      </c>
      <c r="Z1010" s="5">
        <v>0.0</v>
      </c>
      <c r="AA1010" s="5">
        <v>0.0</v>
      </c>
      <c r="AB1010" s="5">
        <v>0.0</v>
      </c>
      <c r="AC1010" s="5">
        <v>0.0</v>
      </c>
      <c r="AD1010" s="5">
        <v>0.0</v>
      </c>
      <c r="AE1010" s="5">
        <v>0.0</v>
      </c>
      <c r="AF1010" s="6">
        <f>IFERROR(__xludf.DUMMYFUNCTION("IFERROR(
  VLOOKUP(
    A1010,
    IMPORTRANGE(
      ""1ZygntHC1J6IxzKbTidmOyf5nUyW4GCLurHCjexrLm_o        "",
      ""HTMLキャッシュ!A:F""
    ),
    3,
    FALSE
  ),
  0
)
"),43859.51230324074)</f>
        <v>43859.5123</v>
      </c>
      <c r="AG1010" s="5"/>
      <c r="AH1010" s="5"/>
      <c r="AI1010" s="5"/>
      <c r="AJ1010" s="5"/>
      <c r="AK1010" s="5"/>
      <c r="AL1010" s="5"/>
      <c r="AM1010" s="5"/>
      <c r="AN1010" s="5"/>
      <c r="AO1010" s="5"/>
      <c r="AP1010" s="5"/>
      <c r="AQ1010" s="5"/>
      <c r="AR1010" s="3"/>
      <c r="AS1010" s="5"/>
      <c r="AT1010" s="5"/>
      <c r="AU1010" s="5"/>
      <c r="AV1010" s="5"/>
      <c r="AW1010" s="5"/>
      <c r="AX1010" s="5"/>
      <c r="AY1010" s="5"/>
      <c r="AZ1010" s="7"/>
      <c r="BA1010" s="7"/>
    </row>
    <row r="1011" ht="16.5" customHeight="1">
      <c r="A1011" s="4" t="s">
        <v>2054</v>
      </c>
      <c r="B1011" s="5">
        <v>0.0</v>
      </c>
      <c r="C1011" s="5">
        <v>0.0</v>
      </c>
      <c r="D1011" s="1" t="s">
        <v>2055</v>
      </c>
      <c r="E1011" s="5">
        <v>0.0</v>
      </c>
      <c r="F1011" s="5">
        <v>0.0</v>
      </c>
      <c r="G1011" s="5">
        <v>0.0</v>
      </c>
      <c r="H1011" s="5">
        <v>0.0</v>
      </c>
      <c r="I1011" s="5">
        <v>0.0</v>
      </c>
      <c r="J1011" s="5">
        <v>0.0</v>
      </c>
      <c r="K1011" s="5">
        <v>0.0</v>
      </c>
      <c r="L1011" s="5">
        <v>0.0</v>
      </c>
      <c r="M1011" s="5">
        <v>0.0</v>
      </c>
      <c r="N1011" s="5">
        <v>0.0</v>
      </c>
      <c r="O1011" s="5">
        <v>0.0</v>
      </c>
      <c r="P1011" s="5">
        <v>0.0</v>
      </c>
      <c r="Q1011" s="5">
        <v>0.0</v>
      </c>
      <c r="R1011" s="5">
        <v>0.0</v>
      </c>
      <c r="S1011" s="5">
        <v>0.0</v>
      </c>
      <c r="T1011" s="5">
        <v>0.0</v>
      </c>
      <c r="U1011" s="5">
        <v>0.0</v>
      </c>
      <c r="V1011" s="5">
        <v>0.0</v>
      </c>
      <c r="W1011" s="5">
        <v>0.0</v>
      </c>
      <c r="X1011" s="5">
        <v>0.0</v>
      </c>
      <c r="Y1011" s="5">
        <v>0.0</v>
      </c>
      <c r="Z1011" s="5">
        <v>0.0</v>
      </c>
      <c r="AA1011" s="5">
        <v>0.0</v>
      </c>
      <c r="AB1011" s="5">
        <v>0.0</v>
      </c>
      <c r="AC1011" s="5">
        <v>0.0</v>
      </c>
      <c r="AD1011" s="5">
        <v>0.0</v>
      </c>
      <c r="AE1011" s="5">
        <v>0.0</v>
      </c>
      <c r="AF1011" s="6">
        <f>IFERROR(__xludf.DUMMYFUNCTION("IFERROR(
  VLOOKUP(
    A1011,
    IMPORTRANGE(
      ""1ZygntHC1J6IxzKbTidmOyf5nUyW4GCLurHCjexrLm_o        "",
      ""HTMLキャッシュ!A:F""
    ),
    3,
    FALSE
  ),
  0
)
"),43873.65326388889)</f>
        <v>43873.65326</v>
      </c>
      <c r="AG1011" s="5"/>
      <c r="AH1011" s="5"/>
      <c r="AI1011" s="5"/>
      <c r="AJ1011" s="5"/>
      <c r="AK1011" s="5"/>
      <c r="AL1011" s="5"/>
      <c r="AM1011" s="5"/>
      <c r="AN1011" s="5"/>
      <c r="AO1011" s="5"/>
      <c r="AP1011" s="5"/>
      <c r="AQ1011" s="5"/>
      <c r="AR1011" s="3"/>
      <c r="AS1011" s="5"/>
      <c r="AT1011" s="5"/>
      <c r="AU1011" s="5"/>
      <c r="AV1011" s="5"/>
      <c r="AW1011" s="5"/>
      <c r="AX1011" s="5"/>
      <c r="AY1011" s="5"/>
      <c r="AZ1011" s="7"/>
      <c r="BA1011" s="7"/>
    </row>
    <row r="1012" ht="16.5" customHeight="1">
      <c r="A1012" s="4" t="s">
        <v>2056</v>
      </c>
      <c r="B1012" s="5">
        <v>0.0</v>
      </c>
      <c r="C1012" s="5">
        <v>0.0</v>
      </c>
      <c r="D1012" s="1" t="s">
        <v>2057</v>
      </c>
      <c r="E1012" s="5">
        <v>0.0</v>
      </c>
      <c r="F1012" s="5">
        <v>0.0</v>
      </c>
      <c r="G1012" s="5">
        <v>0.0</v>
      </c>
      <c r="H1012" s="5">
        <v>0.0</v>
      </c>
      <c r="I1012" s="5">
        <v>0.0</v>
      </c>
      <c r="J1012" s="5">
        <v>0.0</v>
      </c>
      <c r="K1012" s="5">
        <v>0.0</v>
      </c>
      <c r="L1012" s="5">
        <v>0.0</v>
      </c>
      <c r="M1012" s="5">
        <v>0.0</v>
      </c>
      <c r="N1012" s="5">
        <v>0.0</v>
      </c>
      <c r="O1012" s="5">
        <v>0.0</v>
      </c>
      <c r="P1012" s="5">
        <v>0.0</v>
      </c>
      <c r="Q1012" s="5">
        <v>0.0</v>
      </c>
      <c r="R1012" s="5">
        <v>0.0</v>
      </c>
      <c r="S1012" s="5">
        <v>0.0</v>
      </c>
      <c r="T1012" s="5">
        <v>0.0</v>
      </c>
      <c r="U1012" s="5">
        <v>0.0</v>
      </c>
      <c r="V1012" s="5">
        <v>0.0</v>
      </c>
      <c r="W1012" s="5">
        <v>0.0</v>
      </c>
      <c r="X1012" s="5">
        <v>0.0</v>
      </c>
      <c r="Y1012" s="5">
        <v>0.0</v>
      </c>
      <c r="Z1012" s="5">
        <v>0.0</v>
      </c>
      <c r="AA1012" s="5">
        <v>0.0</v>
      </c>
      <c r="AB1012" s="5">
        <v>0.0</v>
      </c>
      <c r="AC1012" s="5">
        <v>0.0</v>
      </c>
      <c r="AD1012" s="5">
        <v>0.0</v>
      </c>
      <c r="AE1012" s="5">
        <v>0.0</v>
      </c>
      <c r="AF1012" s="6">
        <f>IFERROR(__xludf.DUMMYFUNCTION("IFERROR(
  VLOOKUP(
    A1012,
    IMPORTRANGE(
      ""1ZygntHC1J6IxzKbTidmOyf5nUyW4GCLurHCjexrLm_o        "",
      ""HTMLキャッシュ!A:F""
    ),
    3,
    FALSE
  ),
  0
)
"),44400.67938657408)</f>
        <v>44400.67939</v>
      </c>
      <c r="AG1012" s="5"/>
      <c r="AH1012" s="5"/>
      <c r="AI1012" s="5"/>
      <c r="AJ1012" s="5"/>
      <c r="AK1012" s="5"/>
      <c r="AL1012" s="5"/>
      <c r="AM1012" s="5"/>
      <c r="AN1012" s="5"/>
      <c r="AO1012" s="5"/>
      <c r="AP1012" s="5"/>
      <c r="AQ1012" s="5"/>
      <c r="AR1012" s="3"/>
      <c r="AS1012" s="5"/>
      <c r="AT1012" s="5"/>
      <c r="AU1012" s="5"/>
      <c r="AV1012" s="5"/>
      <c r="AW1012" s="5"/>
      <c r="AX1012" s="5"/>
      <c r="AY1012" s="5"/>
      <c r="AZ1012" s="7"/>
      <c r="BA1012" s="7"/>
    </row>
    <row r="1013" ht="16.5" customHeight="1">
      <c r="A1013" s="1" t="s">
        <v>2058</v>
      </c>
      <c r="B1013" s="5">
        <v>0.0</v>
      </c>
      <c r="C1013" s="5">
        <v>0.0</v>
      </c>
      <c r="D1013" s="1" t="s">
        <v>2059</v>
      </c>
      <c r="E1013" s="5">
        <v>0.0</v>
      </c>
      <c r="F1013" s="5">
        <v>0.0</v>
      </c>
      <c r="G1013" s="5">
        <v>0.0</v>
      </c>
      <c r="H1013" s="5">
        <v>0.0</v>
      </c>
      <c r="I1013" s="5">
        <v>0.0</v>
      </c>
      <c r="J1013" s="5">
        <v>0.0</v>
      </c>
      <c r="K1013" s="5">
        <v>0.0</v>
      </c>
      <c r="L1013" s="5">
        <v>0.0</v>
      </c>
      <c r="M1013" s="5">
        <v>0.0</v>
      </c>
      <c r="N1013" s="5">
        <v>0.0</v>
      </c>
      <c r="O1013" s="5">
        <v>0.0</v>
      </c>
      <c r="P1013" s="5">
        <v>0.0</v>
      </c>
      <c r="Q1013" s="5">
        <v>0.0</v>
      </c>
      <c r="R1013" s="5">
        <v>0.0</v>
      </c>
      <c r="S1013" s="5">
        <v>0.0</v>
      </c>
      <c r="T1013" s="5">
        <v>0.0</v>
      </c>
      <c r="U1013" s="5">
        <v>0.0</v>
      </c>
      <c r="V1013" s="5">
        <v>0.0</v>
      </c>
      <c r="W1013" s="5">
        <v>0.0</v>
      </c>
      <c r="X1013" s="5">
        <v>0.0</v>
      </c>
      <c r="Y1013" s="5">
        <v>0.0</v>
      </c>
      <c r="Z1013" s="5">
        <v>0.0</v>
      </c>
      <c r="AA1013" s="5">
        <v>0.0</v>
      </c>
      <c r="AB1013" s="5">
        <v>0.0</v>
      </c>
      <c r="AC1013" s="5">
        <v>0.0</v>
      </c>
      <c r="AD1013" s="5">
        <v>0.0</v>
      </c>
      <c r="AE1013" s="5">
        <v>0.0</v>
      </c>
      <c r="AF1013" s="6">
        <f>IFERROR(__xludf.DUMMYFUNCTION("IFERROR(
  VLOOKUP(
    A1013,
    IMPORTRANGE(
      ""1ZygntHC1J6IxzKbTidmOyf5nUyW4GCLurHCjexrLm_o        "",
      ""HTMLキャッシュ!A:F""
    ),
    3,
    FALSE
  ),
  0
)
"),45590.78939814815)</f>
        <v>45590.7894</v>
      </c>
      <c r="AG1013" s="5"/>
      <c r="AH1013" s="5"/>
      <c r="AI1013" s="5"/>
      <c r="AJ1013" s="5"/>
      <c r="AK1013" s="5"/>
      <c r="AL1013" s="5"/>
      <c r="AM1013" s="5"/>
      <c r="AN1013" s="5"/>
      <c r="AO1013" s="5"/>
      <c r="AP1013" s="5"/>
      <c r="AQ1013" s="5"/>
      <c r="AR1013" s="3"/>
      <c r="AS1013" s="5"/>
      <c r="AT1013" s="5"/>
      <c r="AU1013" s="5"/>
      <c r="AV1013" s="5"/>
      <c r="AW1013" s="5"/>
      <c r="AX1013" s="5"/>
      <c r="AY1013" s="5"/>
      <c r="AZ1013" s="7"/>
      <c r="BA1013" s="7"/>
    </row>
    <row r="1014" ht="16.5" customHeight="1">
      <c r="A1014" s="1" t="s">
        <v>2060</v>
      </c>
      <c r="B1014" s="5">
        <v>0.0</v>
      </c>
      <c r="C1014" s="5">
        <v>0.0</v>
      </c>
      <c r="D1014" s="1" t="s">
        <v>2061</v>
      </c>
      <c r="E1014" s="5">
        <v>0.0</v>
      </c>
      <c r="F1014" s="5">
        <v>0.0</v>
      </c>
      <c r="G1014" s="5">
        <v>0.0</v>
      </c>
      <c r="H1014" s="5">
        <v>0.0</v>
      </c>
      <c r="I1014" s="5">
        <v>0.0</v>
      </c>
      <c r="J1014" s="5">
        <v>0.0</v>
      </c>
      <c r="K1014" s="5">
        <v>0.0</v>
      </c>
      <c r="L1014" s="5">
        <v>0.0</v>
      </c>
      <c r="M1014" s="5">
        <v>0.0</v>
      </c>
      <c r="N1014" s="5">
        <v>0.0</v>
      </c>
      <c r="O1014" s="5">
        <v>0.0</v>
      </c>
      <c r="P1014" s="5">
        <v>0.0</v>
      </c>
      <c r="Q1014" s="5">
        <v>0.0</v>
      </c>
      <c r="R1014" s="5">
        <v>0.0</v>
      </c>
      <c r="S1014" s="5">
        <v>0.0</v>
      </c>
      <c r="T1014" s="5">
        <v>0.0</v>
      </c>
      <c r="U1014" s="5">
        <v>0.0</v>
      </c>
      <c r="V1014" s="5">
        <v>0.0</v>
      </c>
      <c r="W1014" s="5">
        <v>0.0</v>
      </c>
      <c r="X1014" s="5">
        <v>0.0</v>
      </c>
      <c r="Y1014" s="5">
        <v>0.0</v>
      </c>
      <c r="Z1014" s="5">
        <v>0.0</v>
      </c>
      <c r="AA1014" s="5">
        <v>0.0</v>
      </c>
      <c r="AB1014" s="5">
        <v>0.0</v>
      </c>
      <c r="AC1014" s="5">
        <v>0.0</v>
      </c>
      <c r="AD1014" s="5">
        <v>0.0</v>
      </c>
      <c r="AE1014" s="5">
        <v>0.0</v>
      </c>
      <c r="AF1014" s="6">
        <f>IFERROR(__xludf.DUMMYFUNCTION("IFERROR(
  VLOOKUP(
    A1014,
    IMPORTRANGE(
      ""1ZygntHC1J6IxzKbTidmOyf5nUyW4GCLurHCjexrLm_o        "",
      ""HTMLキャッシュ!A:F""
    ),
    3,
    FALSE
  ),
  0
)
"),45590.79756944445)</f>
        <v>45590.79757</v>
      </c>
      <c r="AG1014" s="5"/>
      <c r="AH1014" s="5"/>
      <c r="AI1014" s="5"/>
      <c r="AJ1014" s="5"/>
      <c r="AK1014" s="5"/>
      <c r="AL1014" s="5"/>
      <c r="AM1014" s="5"/>
      <c r="AN1014" s="5"/>
      <c r="AO1014" s="5"/>
      <c r="AP1014" s="5"/>
      <c r="AQ1014" s="5"/>
      <c r="AR1014" s="3"/>
      <c r="AS1014" s="5"/>
      <c r="AT1014" s="5"/>
      <c r="AU1014" s="5"/>
      <c r="AV1014" s="5"/>
      <c r="AW1014" s="5"/>
      <c r="AX1014" s="5"/>
      <c r="AY1014" s="5"/>
      <c r="AZ1014" s="7"/>
      <c r="BA1014" s="7"/>
    </row>
    <row r="1015" ht="16.5" customHeight="1">
      <c r="A1015" s="4" t="s">
        <v>2062</v>
      </c>
      <c r="B1015" s="5">
        <v>1.0</v>
      </c>
      <c r="C1015" s="5">
        <v>0.0</v>
      </c>
      <c r="D1015" s="1" t="s">
        <v>2063</v>
      </c>
      <c r="E1015" s="5">
        <v>0.0</v>
      </c>
      <c r="F1015" s="5">
        <v>0.0</v>
      </c>
      <c r="G1015" s="5">
        <v>0.0</v>
      </c>
      <c r="H1015" s="5">
        <v>0.0</v>
      </c>
      <c r="I1015" s="5">
        <v>0.0</v>
      </c>
      <c r="J1015" s="5">
        <v>0.0</v>
      </c>
      <c r="K1015" s="5">
        <v>0.0</v>
      </c>
      <c r="L1015" s="5">
        <v>0.0</v>
      </c>
      <c r="M1015" s="5">
        <v>0.0</v>
      </c>
      <c r="N1015" s="5">
        <v>0.0</v>
      </c>
      <c r="O1015" s="5">
        <v>0.0</v>
      </c>
      <c r="P1015" s="5">
        <v>0.0</v>
      </c>
      <c r="Q1015" s="5">
        <v>0.0</v>
      </c>
      <c r="R1015" s="5">
        <v>0.0</v>
      </c>
      <c r="S1015" s="5">
        <v>0.0</v>
      </c>
      <c r="T1015" s="5">
        <v>0.0</v>
      </c>
      <c r="U1015" s="5">
        <v>0.0</v>
      </c>
      <c r="V1015" s="5">
        <v>0.0</v>
      </c>
      <c r="W1015" s="5">
        <v>0.0</v>
      </c>
      <c r="X1015" s="5">
        <v>0.0</v>
      </c>
      <c r="Y1015" s="5">
        <v>0.0</v>
      </c>
      <c r="Z1015" s="5">
        <v>0.0</v>
      </c>
      <c r="AA1015" s="5">
        <v>0.0</v>
      </c>
      <c r="AB1015" s="5">
        <v>0.0</v>
      </c>
      <c r="AC1015" s="5">
        <v>0.0</v>
      </c>
      <c r="AD1015" s="5">
        <v>0.0</v>
      </c>
      <c r="AE1015" s="5">
        <v>0.0</v>
      </c>
      <c r="AF1015" s="6">
        <f>IFERROR(__xludf.DUMMYFUNCTION("IFERROR(
  VLOOKUP(
    A1015,
    IMPORTRANGE(
      ""1ZygntHC1J6IxzKbTidmOyf5nUyW4GCLurHCjexrLm_o        "",
      ""HTMLキャッシュ!A:F""
    ),
    3,
    FALSE
  ),
  0
)
"),46083.69395833334)</f>
        <v>46083.69396</v>
      </c>
      <c r="AG1015" s="5"/>
      <c r="AH1015" s="5"/>
      <c r="AI1015" s="5"/>
      <c r="AJ1015" s="5"/>
      <c r="AK1015" s="5"/>
      <c r="AL1015" s="5"/>
      <c r="AM1015" s="5"/>
      <c r="AN1015" s="5"/>
      <c r="AO1015" s="5"/>
      <c r="AP1015" s="5"/>
      <c r="AQ1015" s="5"/>
      <c r="AR1015" s="3"/>
      <c r="AS1015" s="5"/>
      <c r="AT1015" s="5"/>
      <c r="AU1015" s="5"/>
      <c r="AV1015" s="5"/>
      <c r="AW1015" s="5"/>
      <c r="AX1015" s="5"/>
      <c r="AY1015" s="5"/>
      <c r="AZ1015" s="7"/>
      <c r="BA1015" s="7"/>
    </row>
    <row r="1016" ht="16.5" customHeight="1">
      <c r="A1016" s="4" t="s">
        <v>2064</v>
      </c>
      <c r="B1016" s="5">
        <v>58.0</v>
      </c>
      <c r="C1016" s="5">
        <v>0.0</v>
      </c>
      <c r="D1016" s="1" t="s">
        <v>2065</v>
      </c>
      <c r="E1016" s="5">
        <v>0.0</v>
      </c>
      <c r="F1016" s="5">
        <v>0.0</v>
      </c>
      <c r="G1016" s="5">
        <v>0.0</v>
      </c>
      <c r="H1016" s="5">
        <v>0.0</v>
      </c>
      <c r="I1016" s="5">
        <v>0.0</v>
      </c>
      <c r="J1016" s="5">
        <v>0.0</v>
      </c>
      <c r="K1016" s="5">
        <v>0.0</v>
      </c>
      <c r="L1016" s="5">
        <v>0.0</v>
      </c>
      <c r="M1016" s="5">
        <v>0.0</v>
      </c>
      <c r="N1016" s="5">
        <v>0.0</v>
      </c>
      <c r="O1016" s="5">
        <v>0.0</v>
      </c>
      <c r="P1016" s="5">
        <v>0.0</v>
      </c>
      <c r="Q1016" s="5">
        <v>0.0</v>
      </c>
      <c r="R1016" s="5">
        <v>0.0</v>
      </c>
      <c r="S1016" s="5">
        <v>0.0</v>
      </c>
      <c r="T1016" s="5">
        <v>0.0</v>
      </c>
      <c r="U1016" s="5">
        <v>0.0</v>
      </c>
      <c r="V1016" s="5">
        <v>0.0</v>
      </c>
      <c r="W1016" s="5">
        <v>0.0</v>
      </c>
      <c r="X1016" s="5">
        <v>0.0</v>
      </c>
      <c r="Y1016" s="5">
        <v>0.0</v>
      </c>
      <c r="Z1016" s="5">
        <v>0.0</v>
      </c>
      <c r="AA1016" s="5">
        <v>0.0</v>
      </c>
      <c r="AB1016" s="5">
        <v>0.0</v>
      </c>
      <c r="AC1016" s="5">
        <v>0.0</v>
      </c>
      <c r="AD1016" s="5">
        <v>0.0</v>
      </c>
      <c r="AE1016" s="5">
        <v>0.0</v>
      </c>
      <c r="AF1016" s="6">
        <f>IFERROR(__xludf.DUMMYFUNCTION("IFERROR(
  VLOOKUP(
    A1016,
    IMPORTRANGE(
      ""1ZygntHC1J6IxzKbTidmOyf5nUyW4GCLurHCjexrLm_o        "",
      ""HTMLキャッシュ!A:F""
    ),
    3,
    FALSE
  ),
  0
)
"),46078.728055555555)</f>
        <v>46078.72806</v>
      </c>
      <c r="AG1016" s="5"/>
      <c r="AH1016" s="5"/>
      <c r="AI1016" s="5"/>
      <c r="AJ1016" s="5"/>
      <c r="AK1016" s="5"/>
      <c r="AL1016" s="5"/>
      <c r="AM1016" s="5"/>
      <c r="AN1016" s="5"/>
      <c r="AO1016" s="5"/>
      <c r="AP1016" s="5"/>
      <c r="AQ1016" s="5"/>
      <c r="AR1016" s="3"/>
      <c r="AS1016" s="5"/>
      <c r="AT1016" s="5"/>
      <c r="AU1016" s="5"/>
      <c r="AV1016" s="5"/>
      <c r="AW1016" s="5"/>
      <c r="AX1016" s="5"/>
      <c r="AY1016" s="5"/>
      <c r="AZ1016" s="7"/>
      <c r="BA1016" s="7"/>
    </row>
    <row r="1017" ht="16.5" customHeight="1">
      <c r="A1017" s="4" t="s">
        <v>2066</v>
      </c>
      <c r="B1017" s="5">
        <v>1.0</v>
      </c>
      <c r="C1017" s="5">
        <v>0.0</v>
      </c>
      <c r="D1017" s="1" t="s">
        <v>2067</v>
      </c>
      <c r="E1017" s="5">
        <v>0.0</v>
      </c>
      <c r="F1017" s="5">
        <v>0.0</v>
      </c>
      <c r="G1017" s="5">
        <v>0.0</v>
      </c>
      <c r="H1017" s="5">
        <v>0.0</v>
      </c>
      <c r="I1017" s="5">
        <v>0.0</v>
      </c>
      <c r="J1017" s="5">
        <v>0.0</v>
      </c>
      <c r="K1017" s="5">
        <v>0.0</v>
      </c>
      <c r="L1017" s="5">
        <v>0.0</v>
      </c>
      <c r="M1017" s="5">
        <v>0.0</v>
      </c>
      <c r="N1017" s="5">
        <v>0.0</v>
      </c>
      <c r="O1017" s="5">
        <v>0.0</v>
      </c>
      <c r="P1017" s="5">
        <v>0.0</v>
      </c>
      <c r="Q1017" s="5">
        <v>0.0</v>
      </c>
      <c r="R1017" s="5">
        <v>0.0</v>
      </c>
      <c r="S1017" s="5">
        <v>0.0</v>
      </c>
      <c r="T1017" s="5">
        <v>0.0</v>
      </c>
      <c r="U1017" s="5">
        <v>0.0</v>
      </c>
      <c r="V1017" s="5">
        <v>0.0</v>
      </c>
      <c r="W1017" s="5">
        <v>0.0</v>
      </c>
      <c r="X1017" s="5">
        <v>0.0</v>
      </c>
      <c r="Y1017" s="5">
        <v>0.0</v>
      </c>
      <c r="Z1017" s="5">
        <v>0.0</v>
      </c>
      <c r="AA1017" s="5">
        <v>0.0</v>
      </c>
      <c r="AB1017" s="5">
        <v>0.0</v>
      </c>
      <c r="AC1017" s="5">
        <v>0.0</v>
      </c>
      <c r="AD1017" s="5">
        <v>0.0</v>
      </c>
      <c r="AE1017" s="5">
        <v>0.0</v>
      </c>
      <c r="AF1017" s="6">
        <f>IFERROR(__xludf.DUMMYFUNCTION("IFERROR(
  VLOOKUP(
    A1017,
    IMPORTRANGE(
      ""1ZygntHC1J6IxzKbTidmOyf5nUyW4GCLurHCjexrLm_o        "",
      ""HTMLキャッシュ!A:F""
    ),
    3,
    FALSE
  ),
  0
)
"),25569.375)</f>
        <v>25569.375</v>
      </c>
      <c r="AG1017" s="5"/>
      <c r="AH1017" s="5"/>
      <c r="AI1017" s="5"/>
      <c r="AJ1017" s="5"/>
      <c r="AK1017" s="5"/>
      <c r="AL1017" s="5"/>
      <c r="AM1017" s="5"/>
      <c r="AN1017" s="5"/>
      <c r="AO1017" s="5"/>
      <c r="AP1017" s="5"/>
      <c r="AQ1017" s="5"/>
      <c r="AR1017" s="3"/>
      <c r="AS1017" s="5"/>
      <c r="AT1017" s="5"/>
      <c r="AU1017" s="5"/>
      <c r="AV1017" s="5"/>
      <c r="AW1017" s="5"/>
      <c r="AX1017" s="5"/>
      <c r="AY1017" s="5"/>
      <c r="AZ1017" s="7"/>
      <c r="BA1017" s="7"/>
    </row>
    <row r="1018" ht="16.5" customHeight="1">
      <c r="A1018" s="4" t="s">
        <v>2068</v>
      </c>
      <c r="B1018" s="5">
        <v>5.0</v>
      </c>
      <c r="C1018" s="5">
        <v>0.0</v>
      </c>
      <c r="D1018" s="1" t="s">
        <v>2069</v>
      </c>
      <c r="E1018" s="5">
        <v>0.0</v>
      </c>
      <c r="F1018" s="5">
        <v>0.0</v>
      </c>
      <c r="G1018" s="5">
        <v>0.0</v>
      </c>
      <c r="H1018" s="5">
        <v>0.0</v>
      </c>
      <c r="I1018" s="5">
        <v>0.0</v>
      </c>
      <c r="J1018" s="5">
        <v>0.0</v>
      </c>
      <c r="K1018" s="5">
        <v>0.0</v>
      </c>
      <c r="L1018" s="5">
        <v>0.0</v>
      </c>
      <c r="M1018" s="5">
        <v>0.0</v>
      </c>
      <c r="N1018" s="5">
        <v>0.0</v>
      </c>
      <c r="O1018" s="5">
        <v>0.0</v>
      </c>
      <c r="P1018" s="5">
        <v>0.0</v>
      </c>
      <c r="Q1018" s="5">
        <v>0.0</v>
      </c>
      <c r="R1018" s="5">
        <v>0.0</v>
      </c>
      <c r="S1018" s="5">
        <v>0.0</v>
      </c>
      <c r="T1018" s="5">
        <v>0.0</v>
      </c>
      <c r="U1018" s="5">
        <v>0.0</v>
      </c>
      <c r="V1018" s="5">
        <v>0.0</v>
      </c>
      <c r="W1018" s="5">
        <v>0.0</v>
      </c>
      <c r="X1018" s="5">
        <v>0.0</v>
      </c>
      <c r="Y1018" s="5">
        <v>0.0</v>
      </c>
      <c r="Z1018" s="5">
        <v>0.0</v>
      </c>
      <c r="AA1018" s="5">
        <v>0.0</v>
      </c>
      <c r="AB1018" s="5">
        <v>0.0</v>
      </c>
      <c r="AC1018" s="5">
        <v>0.0</v>
      </c>
      <c r="AD1018" s="5">
        <v>0.0</v>
      </c>
      <c r="AE1018" s="5">
        <v>0.0</v>
      </c>
      <c r="AF1018" s="6">
        <f>IFERROR(__xludf.DUMMYFUNCTION("IFERROR(
  VLOOKUP(
    A1018,
    IMPORTRANGE(
      ""1ZygntHC1J6IxzKbTidmOyf5nUyW4GCLurHCjexrLm_o        "",
      ""HTMLキャッシュ!A:F""
    ),
    3,
    FALSE
  ),
  0
)
"),25569.375)</f>
        <v>25569.375</v>
      </c>
      <c r="AG1018" s="5"/>
      <c r="AH1018" s="5"/>
      <c r="AI1018" s="5"/>
      <c r="AJ1018" s="5"/>
      <c r="AK1018" s="5"/>
      <c r="AL1018" s="5"/>
      <c r="AM1018" s="5"/>
      <c r="AN1018" s="5"/>
      <c r="AO1018" s="5"/>
      <c r="AP1018" s="5"/>
      <c r="AQ1018" s="5"/>
      <c r="AR1018" s="3"/>
      <c r="AS1018" s="5"/>
      <c r="AT1018" s="5"/>
      <c r="AU1018" s="5"/>
      <c r="AV1018" s="5"/>
      <c r="AW1018" s="5"/>
      <c r="AX1018" s="5"/>
      <c r="AY1018" s="5"/>
      <c r="AZ1018" s="7"/>
      <c r="BA1018" s="7"/>
    </row>
    <row r="1019" ht="16.5" customHeight="1">
      <c r="A1019" s="4" t="s">
        <v>2070</v>
      </c>
      <c r="B1019" s="5">
        <v>0.0</v>
      </c>
      <c r="C1019" s="5">
        <v>0.0</v>
      </c>
      <c r="D1019" s="1" t="s">
        <v>2071</v>
      </c>
      <c r="E1019" s="5">
        <v>0.0</v>
      </c>
      <c r="F1019" s="5">
        <v>0.0</v>
      </c>
      <c r="G1019" s="5">
        <v>0.0</v>
      </c>
      <c r="H1019" s="5">
        <v>0.0</v>
      </c>
      <c r="I1019" s="5">
        <v>0.0</v>
      </c>
      <c r="J1019" s="5">
        <v>0.0</v>
      </c>
      <c r="K1019" s="5">
        <v>0.0</v>
      </c>
      <c r="L1019" s="5">
        <v>0.0</v>
      </c>
      <c r="M1019" s="5">
        <v>0.0</v>
      </c>
      <c r="N1019" s="5">
        <v>0.0</v>
      </c>
      <c r="O1019" s="5">
        <v>0.0</v>
      </c>
      <c r="P1019" s="5">
        <v>0.0</v>
      </c>
      <c r="Q1019" s="5">
        <v>0.0</v>
      </c>
      <c r="R1019" s="5">
        <v>0.0</v>
      </c>
      <c r="S1019" s="5">
        <v>0.0</v>
      </c>
      <c r="T1019" s="5">
        <v>0.0</v>
      </c>
      <c r="U1019" s="5">
        <v>0.0</v>
      </c>
      <c r="V1019" s="5">
        <v>0.0</v>
      </c>
      <c r="W1019" s="5">
        <v>0.0</v>
      </c>
      <c r="X1019" s="5">
        <v>0.0</v>
      </c>
      <c r="Y1019" s="5">
        <v>0.0</v>
      </c>
      <c r="Z1019" s="5">
        <v>0.0</v>
      </c>
      <c r="AA1019" s="5">
        <v>0.0</v>
      </c>
      <c r="AB1019" s="5">
        <v>0.0</v>
      </c>
      <c r="AC1019" s="5">
        <v>0.0</v>
      </c>
      <c r="AD1019" s="5">
        <v>0.0</v>
      </c>
      <c r="AE1019" s="5">
        <v>0.0</v>
      </c>
      <c r="AF1019" s="6">
        <f>IFERROR(__xludf.DUMMYFUNCTION("IFERROR(
  VLOOKUP(
    A1019,
    IMPORTRANGE(
      ""1ZygntHC1J6IxzKbTidmOyf5nUyW4GCLurHCjexrLm_o        "",
      ""HTMLキャッシュ!A:F""
    ),
    3,
    FALSE
  ),
  0
)
"),25569.375)</f>
        <v>25569.375</v>
      </c>
      <c r="AG1019" s="5"/>
      <c r="AH1019" s="5"/>
      <c r="AI1019" s="5"/>
      <c r="AJ1019" s="5"/>
      <c r="AK1019" s="5"/>
      <c r="AL1019" s="5"/>
      <c r="AM1019" s="5"/>
      <c r="AN1019" s="5"/>
      <c r="AO1019" s="5"/>
      <c r="AP1019" s="5"/>
      <c r="AQ1019" s="5"/>
      <c r="AR1019" s="3"/>
      <c r="AS1019" s="5"/>
      <c r="AT1019" s="5"/>
      <c r="AU1019" s="5"/>
      <c r="AV1019" s="5"/>
      <c r="AW1019" s="5"/>
      <c r="AX1019" s="5"/>
      <c r="AY1019" s="5"/>
      <c r="AZ1019" s="7"/>
      <c r="BA1019" s="7"/>
    </row>
    <row r="1020" ht="16.5" customHeight="1">
      <c r="A1020" s="4" t="s">
        <v>2072</v>
      </c>
      <c r="B1020" s="5">
        <v>0.0</v>
      </c>
      <c r="C1020" s="5">
        <v>0.0</v>
      </c>
      <c r="D1020" s="1" t="s">
        <v>2073</v>
      </c>
      <c r="E1020" s="5">
        <v>0.0</v>
      </c>
      <c r="F1020" s="5">
        <v>0.0</v>
      </c>
      <c r="G1020" s="5">
        <v>0.0</v>
      </c>
      <c r="H1020" s="5">
        <v>0.0</v>
      </c>
      <c r="I1020" s="5">
        <v>0.0</v>
      </c>
      <c r="J1020" s="5">
        <v>0.0</v>
      </c>
      <c r="K1020" s="5">
        <v>0.0</v>
      </c>
      <c r="L1020" s="5">
        <v>0.0</v>
      </c>
      <c r="M1020" s="5">
        <v>0.0</v>
      </c>
      <c r="N1020" s="5">
        <v>0.0</v>
      </c>
      <c r="O1020" s="5">
        <v>0.0</v>
      </c>
      <c r="P1020" s="5">
        <v>0.0</v>
      </c>
      <c r="Q1020" s="5">
        <v>0.0</v>
      </c>
      <c r="R1020" s="5">
        <v>0.0</v>
      </c>
      <c r="S1020" s="5">
        <v>0.0</v>
      </c>
      <c r="T1020" s="5">
        <v>0.0</v>
      </c>
      <c r="U1020" s="5">
        <v>0.0</v>
      </c>
      <c r="V1020" s="5">
        <v>0.0</v>
      </c>
      <c r="W1020" s="5">
        <v>0.0</v>
      </c>
      <c r="X1020" s="5">
        <v>0.0</v>
      </c>
      <c r="Y1020" s="5">
        <v>0.0</v>
      </c>
      <c r="Z1020" s="5">
        <v>0.0</v>
      </c>
      <c r="AA1020" s="5">
        <v>0.0</v>
      </c>
      <c r="AB1020" s="5">
        <v>0.0</v>
      </c>
      <c r="AC1020" s="5">
        <v>0.0</v>
      </c>
      <c r="AD1020" s="5">
        <v>0.0</v>
      </c>
      <c r="AE1020" s="5">
        <v>0.0</v>
      </c>
      <c r="AF1020" s="6">
        <f>IFERROR(__xludf.DUMMYFUNCTION("IFERROR(
  VLOOKUP(
    A1020,
    IMPORTRANGE(
      ""1ZygntHC1J6IxzKbTidmOyf5nUyW4GCLurHCjexrLm_o        "",
      ""HTMLキャッシュ!A:F""
    ),
    3,
    FALSE
  ),
  0
)
"),43598.842824074076)</f>
        <v>43598.84282</v>
      </c>
      <c r="AG1020" s="5"/>
      <c r="AH1020" s="5"/>
      <c r="AI1020" s="5"/>
      <c r="AJ1020" s="5"/>
      <c r="AK1020" s="5"/>
      <c r="AL1020" s="5"/>
      <c r="AM1020" s="5"/>
      <c r="AN1020" s="5"/>
      <c r="AO1020" s="5"/>
      <c r="AP1020" s="5"/>
      <c r="AQ1020" s="5"/>
      <c r="AR1020" s="3"/>
      <c r="AS1020" s="5"/>
      <c r="AT1020" s="5"/>
      <c r="AU1020" s="5"/>
      <c r="AV1020" s="5"/>
      <c r="AW1020" s="5"/>
      <c r="AX1020" s="5"/>
      <c r="AY1020" s="5"/>
      <c r="AZ1020" s="7"/>
      <c r="BA1020" s="7"/>
    </row>
    <row r="1021" ht="16.5" customHeight="1">
      <c r="A1021" s="4" t="s">
        <v>2074</v>
      </c>
      <c r="B1021" s="5">
        <v>0.0</v>
      </c>
      <c r="C1021" s="5">
        <v>0.0</v>
      </c>
      <c r="D1021" s="1" t="s">
        <v>2075</v>
      </c>
      <c r="E1021" s="5">
        <v>0.0</v>
      </c>
      <c r="F1021" s="5">
        <v>0.0</v>
      </c>
      <c r="G1021" s="5">
        <v>0.0</v>
      </c>
      <c r="H1021" s="5">
        <v>0.0</v>
      </c>
      <c r="I1021" s="5">
        <v>0.0</v>
      </c>
      <c r="J1021" s="5">
        <v>0.0</v>
      </c>
      <c r="K1021" s="5">
        <v>0.0</v>
      </c>
      <c r="L1021" s="5">
        <v>0.0</v>
      </c>
      <c r="M1021" s="5">
        <v>0.0</v>
      </c>
      <c r="N1021" s="5">
        <v>0.0</v>
      </c>
      <c r="O1021" s="5">
        <v>0.0</v>
      </c>
      <c r="P1021" s="5">
        <v>0.0</v>
      </c>
      <c r="Q1021" s="5">
        <v>0.0</v>
      </c>
      <c r="R1021" s="5">
        <v>0.0</v>
      </c>
      <c r="S1021" s="5">
        <v>0.0</v>
      </c>
      <c r="T1021" s="5">
        <v>0.0</v>
      </c>
      <c r="U1021" s="5">
        <v>0.0</v>
      </c>
      <c r="V1021" s="5">
        <v>0.0</v>
      </c>
      <c r="W1021" s="5">
        <v>0.0</v>
      </c>
      <c r="X1021" s="5">
        <v>0.0</v>
      </c>
      <c r="Y1021" s="5">
        <v>0.0</v>
      </c>
      <c r="Z1021" s="5">
        <v>0.0</v>
      </c>
      <c r="AA1021" s="5">
        <v>0.0</v>
      </c>
      <c r="AB1021" s="5">
        <v>0.0</v>
      </c>
      <c r="AC1021" s="5">
        <v>0.0</v>
      </c>
      <c r="AD1021" s="5">
        <v>0.0</v>
      </c>
      <c r="AE1021" s="5">
        <v>0.0</v>
      </c>
      <c r="AF1021" s="6">
        <f>IFERROR(__xludf.DUMMYFUNCTION("IFERROR(
  VLOOKUP(
    A1021,
    IMPORTRANGE(
      ""1ZygntHC1J6IxzKbTidmOyf5nUyW4GCLurHCjexrLm_o        "",
      ""HTMLキャッシュ!A:F""
    ),
    3,
    FALSE
  ),
  0
)
"),43592.65017361111)</f>
        <v>43592.65017</v>
      </c>
      <c r="AG1021" s="5"/>
      <c r="AH1021" s="5"/>
      <c r="AI1021" s="5"/>
      <c r="AJ1021" s="5"/>
      <c r="AK1021" s="5"/>
      <c r="AL1021" s="5"/>
      <c r="AM1021" s="5"/>
      <c r="AN1021" s="5"/>
      <c r="AO1021" s="5"/>
      <c r="AP1021" s="5"/>
      <c r="AQ1021" s="5"/>
      <c r="AR1021" s="3"/>
      <c r="AS1021" s="5"/>
      <c r="AT1021" s="5"/>
      <c r="AU1021" s="5"/>
      <c r="AV1021" s="5"/>
      <c r="AW1021" s="5"/>
      <c r="AX1021" s="5"/>
      <c r="AY1021" s="5"/>
      <c r="AZ1021" s="7"/>
      <c r="BA1021" s="7"/>
    </row>
    <row r="1022" ht="16.5" customHeight="1">
      <c r="A1022" s="4" t="s">
        <v>2076</v>
      </c>
      <c r="B1022" s="5">
        <v>0.0</v>
      </c>
      <c r="C1022" s="5">
        <v>0.0</v>
      </c>
      <c r="D1022" s="1" t="s">
        <v>2077</v>
      </c>
      <c r="E1022" s="5">
        <v>0.0</v>
      </c>
      <c r="F1022" s="5">
        <v>0.0</v>
      </c>
      <c r="G1022" s="5">
        <v>0.0</v>
      </c>
      <c r="H1022" s="5">
        <v>0.0</v>
      </c>
      <c r="I1022" s="5">
        <v>0.0</v>
      </c>
      <c r="J1022" s="5">
        <v>0.0</v>
      </c>
      <c r="K1022" s="5">
        <v>0.0</v>
      </c>
      <c r="L1022" s="5">
        <v>0.0</v>
      </c>
      <c r="M1022" s="5">
        <v>0.0</v>
      </c>
      <c r="N1022" s="5">
        <v>0.0</v>
      </c>
      <c r="O1022" s="5">
        <v>0.0</v>
      </c>
      <c r="P1022" s="5">
        <v>0.0</v>
      </c>
      <c r="Q1022" s="5">
        <v>0.0</v>
      </c>
      <c r="R1022" s="5">
        <v>0.0</v>
      </c>
      <c r="S1022" s="5">
        <v>0.0</v>
      </c>
      <c r="T1022" s="5">
        <v>0.0</v>
      </c>
      <c r="U1022" s="5">
        <v>0.0</v>
      </c>
      <c r="V1022" s="5">
        <v>0.0</v>
      </c>
      <c r="W1022" s="5">
        <v>0.0</v>
      </c>
      <c r="X1022" s="5">
        <v>0.0</v>
      </c>
      <c r="Y1022" s="5">
        <v>0.0</v>
      </c>
      <c r="Z1022" s="5">
        <v>0.0</v>
      </c>
      <c r="AA1022" s="5">
        <v>0.0</v>
      </c>
      <c r="AB1022" s="5">
        <v>0.0</v>
      </c>
      <c r="AC1022" s="5">
        <v>0.0</v>
      </c>
      <c r="AD1022" s="5">
        <v>0.0</v>
      </c>
      <c r="AE1022" s="5">
        <v>0.0</v>
      </c>
      <c r="AF1022" s="6">
        <f>IFERROR(__xludf.DUMMYFUNCTION("IFERROR(
  VLOOKUP(
    A1022,
    IMPORTRANGE(
      ""1ZygntHC1J6IxzKbTidmOyf5nUyW4GCLurHCjexrLm_o        "",
      ""HTMLキャッシュ!A:F""
    ),
    3,
    FALSE
  ),
  0
)
"),46073.64346064815)</f>
        <v>46073.64346</v>
      </c>
      <c r="AG1022" s="5"/>
      <c r="AH1022" s="5"/>
      <c r="AI1022" s="5"/>
      <c r="AJ1022" s="5"/>
      <c r="AK1022" s="5"/>
      <c r="AL1022" s="5"/>
      <c r="AM1022" s="5"/>
      <c r="AN1022" s="5"/>
      <c r="AO1022" s="5"/>
      <c r="AP1022" s="5"/>
      <c r="AQ1022" s="5"/>
      <c r="AR1022" s="3"/>
      <c r="AS1022" s="5"/>
      <c r="AT1022" s="5"/>
      <c r="AU1022" s="5"/>
      <c r="AV1022" s="5"/>
      <c r="AW1022" s="5"/>
      <c r="AX1022" s="5"/>
      <c r="AY1022" s="5"/>
      <c r="AZ1022" s="7"/>
      <c r="BA1022" s="7"/>
    </row>
    <row r="1023" ht="16.5" customHeight="1">
      <c r="A1023" s="1" t="s">
        <v>2078</v>
      </c>
      <c r="B1023" s="5">
        <v>0.0</v>
      </c>
      <c r="C1023" s="5">
        <v>0.0</v>
      </c>
      <c r="D1023" s="1" t="s">
        <v>2079</v>
      </c>
      <c r="E1023" s="5">
        <v>0.0</v>
      </c>
      <c r="F1023" s="5">
        <v>0.0</v>
      </c>
      <c r="G1023" s="5">
        <v>0.0</v>
      </c>
      <c r="H1023" s="5">
        <v>0.0</v>
      </c>
      <c r="I1023" s="5">
        <v>0.0</v>
      </c>
      <c r="J1023" s="5">
        <v>0.0</v>
      </c>
      <c r="K1023" s="5">
        <v>0.0</v>
      </c>
      <c r="L1023" s="5">
        <v>0.0</v>
      </c>
      <c r="M1023" s="5">
        <v>0.0</v>
      </c>
      <c r="N1023" s="5">
        <v>0.0</v>
      </c>
      <c r="O1023" s="5">
        <v>0.0</v>
      </c>
      <c r="P1023" s="5">
        <v>0.0</v>
      </c>
      <c r="Q1023" s="5">
        <v>0.0</v>
      </c>
      <c r="R1023" s="5">
        <v>0.0</v>
      </c>
      <c r="S1023" s="5">
        <v>0.0</v>
      </c>
      <c r="T1023" s="5">
        <v>0.0</v>
      </c>
      <c r="U1023" s="5">
        <v>0.0</v>
      </c>
      <c r="V1023" s="5">
        <v>0.0</v>
      </c>
      <c r="W1023" s="5">
        <v>0.0</v>
      </c>
      <c r="X1023" s="5">
        <v>0.0</v>
      </c>
      <c r="Y1023" s="5">
        <v>0.0</v>
      </c>
      <c r="Z1023" s="5">
        <v>0.0</v>
      </c>
      <c r="AA1023" s="5">
        <v>0.0</v>
      </c>
      <c r="AB1023" s="5">
        <v>0.0</v>
      </c>
      <c r="AC1023" s="5">
        <v>0.0</v>
      </c>
      <c r="AD1023" s="5">
        <v>0.0</v>
      </c>
      <c r="AE1023" s="5">
        <v>0.0</v>
      </c>
      <c r="AF1023" s="6">
        <f>IFERROR(__xludf.DUMMYFUNCTION("IFERROR(
  VLOOKUP(
    A1023,
    IMPORTRANGE(
      ""1ZygntHC1J6IxzKbTidmOyf5nUyW4GCLurHCjexrLm_o        "",
      ""HTMLキャッシュ!A:F""
    ),
    3,
    FALSE
  ),
  0
)
"),25569.375)</f>
        <v>25569.375</v>
      </c>
      <c r="AG1023" s="5"/>
      <c r="AH1023" s="5"/>
      <c r="AI1023" s="5"/>
      <c r="AJ1023" s="5"/>
      <c r="AK1023" s="5"/>
      <c r="AL1023" s="5"/>
      <c r="AM1023" s="5"/>
      <c r="AN1023" s="5"/>
      <c r="AO1023" s="5"/>
      <c r="AP1023" s="5"/>
      <c r="AQ1023" s="5"/>
      <c r="AR1023" s="3"/>
      <c r="AS1023" s="5"/>
      <c r="AT1023" s="5"/>
      <c r="AU1023" s="5"/>
      <c r="AV1023" s="5"/>
      <c r="AW1023" s="5"/>
      <c r="AX1023" s="5"/>
      <c r="AY1023" s="5"/>
      <c r="AZ1023" s="7"/>
      <c r="BA1023" s="7"/>
    </row>
    <row r="1024" ht="16.5" customHeight="1">
      <c r="A1024" s="4" t="s">
        <v>2080</v>
      </c>
      <c r="B1024" s="5">
        <v>0.0</v>
      </c>
      <c r="C1024" s="5">
        <v>0.0</v>
      </c>
      <c r="D1024" s="1" t="s">
        <v>2081</v>
      </c>
      <c r="E1024" s="5">
        <v>0.0</v>
      </c>
      <c r="F1024" s="5">
        <v>0.0</v>
      </c>
      <c r="G1024" s="5">
        <v>0.0</v>
      </c>
      <c r="H1024" s="5">
        <v>0.0</v>
      </c>
      <c r="I1024" s="5">
        <v>0.0</v>
      </c>
      <c r="J1024" s="5">
        <v>0.0</v>
      </c>
      <c r="K1024" s="5">
        <v>0.0</v>
      </c>
      <c r="L1024" s="5">
        <v>0.0</v>
      </c>
      <c r="M1024" s="5">
        <v>0.0</v>
      </c>
      <c r="N1024" s="5">
        <v>0.0</v>
      </c>
      <c r="O1024" s="5">
        <v>0.0</v>
      </c>
      <c r="P1024" s="5">
        <v>0.0</v>
      </c>
      <c r="Q1024" s="5">
        <v>0.0</v>
      </c>
      <c r="R1024" s="5">
        <v>0.0</v>
      </c>
      <c r="S1024" s="5">
        <v>0.0</v>
      </c>
      <c r="T1024" s="5">
        <v>0.0</v>
      </c>
      <c r="U1024" s="5">
        <v>0.0</v>
      </c>
      <c r="V1024" s="5">
        <v>0.0</v>
      </c>
      <c r="W1024" s="5">
        <v>0.0</v>
      </c>
      <c r="X1024" s="5">
        <v>0.0</v>
      </c>
      <c r="Y1024" s="5">
        <v>0.0</v>
      </c>
      <c r="Z1024" s="5">
        <v>0.0</v>
      </c>
      <c r="AA1024" s="5">
        <v>0.0</v>
      </c>
      <c r="AB1024" s="5">
        <v>0.0</v>
      </c>
      <c r="AC1024" s="5">
        <v>0.0</v>
      </c>
      <c r="AD1024" s="5">
        <v>0.0</v>
      </c>
      <c r="AE1024" s="5">
        <v>0.0</v>
      </c>
      <c r="AF1024" s="6">
        <f>IFERROR(__xludf.DUMMYFUNCTION("IFERROR(
  VLOOKUP(
    A1024,
    IMPORTRANGE(
      ""1ZygntHC1J6IxzKbTidmOyf5nUyW4GCLurHCjexrLm_o        "",
      ""HTMLキャッシュ!A:F""
    ),
    3,
    FALSE
  ),
  0
)
"),46015.759988425925)</f>
        <v>46015.75999</v>
      </c>
      <c r="AG1024" s="5"/>
      <c r="AH1024" s="5"/>
      <c r="AI1024" s="5"/>
      <c r="AJ1024" s="5"/>
      <c r="AK1024" s="5"/>
      <c r="AL1024" s="5"/>
      <c r="AM1024" s="5"/>
      <c r="AN1024" s="5"/>
      <c r="AO1024" s="5"/>
      <c r="AP1024" s="5"/>
      <c r="AQ1024" s="5"/>
      <c r="AR1024" s="3"/>
      <c r="AS1024" s="5"/>
      <c r="AT1024" s="5"/>
      <c r="AU1024" s="5"/>
      <c r="AV1024" s="5"/>
      <c r="AW1024" s="5"/>
      <c r="AX1024" s="5"/>
      <c r="AY1024" s="5"/>
      <c r="AZ1024" s="7"/>
      <c r="BA1024" s="7"/>
    </row>
    <row r="1025" ht="16.5" customHeight="1">
      <c r="A1025" s="4" t="s">
        <v>2082</v>
      </c>
      <c r="B1025" s="5">
        <v>0.0</v>
      </c>
      <c r="C1025" s="5">
        <v>0.0</v>
      </c>
      <c r="D1025" s="1" t="s">
        <v>2083</v>
      </c>
      <c r="E1025" s="5">
        <v>0.0</v>
      </c>
      <c r="F1025" s="5">
        <v>0.0</v>
      </c>
      <c r="G1025" s="5">
        <v>0.0</v>
      </c>
      <c r="H1025" s="5">
        <v>0.0</v>
      </c>
      <c r="I1025" s="5">
        <v>0.0</v>
      </c>
      <c r="J1025" s="5">
        <v>0.0</v>
      </c>
      <c r="K1025" s="5">
        <v>0.0</v>
      </c>
      <c r="L1025" s="5">
        <v>0.0</v>
      </c>
      <c r="M1025" s="5">
        <v>0.0</v>
      </c>
      <c r="N1025" s="5">
        <v>0.0</v>
      </c>
      <c r="O1025" s="5">
        <v>0.0</v>
      </c>
      <c r="P1025" s="5">
        <v>0.0</v>
      </c>
      <c r="Q1025" s="5">
        <v>0.0</v>
      </c>
      <c r="R1025" s="5">
        <v>0.0</v>
      </c>
      <c r="S1025" s="5">
        <v>0.0</v>
      </c>
      <c r="T1025" s="5">
        <v>0.0</v>
      </c>
      <c r="U1025" s="5">
        <v>0.0</v>
      </c>
      <c r="V1025" s="5">
        <v>0.0</v>
      </c>
      <c r="W1025" s="5">
        <v>0.0</v>
      </c>
      <c r="X1025" s="5">
        <v>0.0</v>
      </c>
      <c r="Y1025" s="5">
        <v>0.0</v>
      </c>
      <c r="Z1025" s="5">
        <v>0.0</v>
      </c>
      <c r="AA1025" s="5">
        <v>0.0</v>
      </c>
      <c r="AB1025" s="5">
        <v>0.0</v>
      </c>
      <c r="AC1025" s="5">
        <v>0.0</v>
      </c>
      <c r="AD1025" s="5">
        <v>0.0</v>
      </c>
      <c r="AE1025" s="5">
        <v>0.0</v>
      </c>
      <c r="AF1025" s="6">
        <f>IFERROR(__xludf.DUMMYFUNCTION("IFERROR(
  VLOOKUP(
    A1025,
    IMPORTRANGE(
      ""1ZygntHC1J6IxzKbTidmOyf5nUyW4GCLurHCjexrLm_o        "",
      ""HTMLキャッシュ!A:F""
    ),
    3,
    FALSE
  ),
  0
)
"),46015.73805555556)</f>
        <v>46015.73806</v>
      </c>
      <c r="AG1025" s="5"/>
      <c r="AH1025" s="5"/>
      <c r="AI1025" s="5"/>
      <c r="AJ1025" s="5"/>
      <c r="AK1025" s="5"/>
      <c r="AL1025" s="5"/>
      <c r="AM1025" s="5"/>
      <c r="AN1025" s="5"/>
      <c r="AO1025" s="5"/>
      <c r="AP1025" s="5"/>
      <c r="AQ1025" s="5"/>
      <c r="AR1025" s="3"/>
      <c r="AS1025" s="5"/>
      <c r="AT1025" s="5"/>
      <c r="AU1025" s="5"/>
      <c r="AV1025" s="5"/>
      <c r="AW1025" s="5"/>
      <c r="AX1025" s="5"/>
      <c r="AY1025" s="5"/>
      <c r="AZ1025" s="7"/>
      <c r="BA1025" s="7"/>
    </row>
    <row r="1026" ht="16.5" customHeight="1">
      <c r="A1026" s="4" t="s">
        <v>2084</v>
      </c>
      <c r="B1026" s="5">
        <v>0.0</v>
      </c>
      <c r="C1026" s="5">
        <v>0.0</v>
      </c>
      <c r="D1026" s="1" t="s">
        <v>2085</v>
      </c>
      <c r="E1026" s="5">
        <v>0.0</v>
      </c>
      <c r="F1026" s="5">
        <v>0.0</v>
      </c>
      <c r="G1026" s="5">
        <v>0.0</v>
      </c>
      <c r="H1026" s="5">
        <v>0.0</v>
      </c>
      <c r="I1026" s="5">
        <v>0.0</v>
      </c>
      <c r="J1026" s="5">
        <v>0.0</v>
      </c>
      <c r="K1026" s="5">
        <v>0.0</v>
      </c>
      <c r="L1026" s="5">
        <v>0.0</v>
      </c>
      <c r="M1026" s="5">
        <v>0.0</v>
      </c>
      <c r="N1026" s="5">
        <v>0.0</v>
      </c>
      <c r="O1026" s="5">
        <v>0.0</v>
      </c>
      <c r="P1026" s="5">
        <v>0.0</v>
      </c>
      <c r="Q1026" s="5">
        <v>0.0</v>
      </c>
      <c r="R1026" s="5">
        <v>0.0</v>
      </c>
      <c r="S1026" s="5">
        <v>0.0</v>
      </c>
      <c r="T1026" s="5">
        <v>0.0</v>
      </c>
      <c r="U1026" s="5">
        <v>0.0</v>
      </c>
      <c r="V1026" s="5">
        <v>0.0</v>
      </c>
      <c r="W1026" s="5">
        <v>0.0</v>
      </c>
      <c r="X1026" s="5">
        <v>0.0</v>
      </c>
      <c r="Y1026" s="5">
        <v>0.0</v>
      </c>
      <c r="Z1026" s="5">
        <v>0.0</v>
      </c>
      <c r="AA1026" s="5">
        <v>0.0</v>
      </c>
      <c r="AB1026" s="5">
        <v>0.0</v>
      </c>
      <c r="AC1026" s="5">
        <v>0.0</v>
      </c>
      <c r="AD1026" s="5">
        <v>0.0</v>
      </c>
      <c r="AE1026" s="5">
        <v>0.0</v>
      </c>
      <c r="AF1026" s="6">
        <f>IFERROR(__xludf.DUMMYFUNCTION("IFERROR(
  VLOOKUP(
    A1026,
    IMPORTRANGE(
      ""1ZygntHC1J6IxzKbTidmOyf5nUyW4GCLurHCjexrLm_o        "",
      ""HTMLキャッシュ!A:F""
    ),
    3,
    FALSE
  ),
  0
)
"),46015.73835648148)</f>
        <v>46015.73836</v>
      </c>
      <c r="AG1026" s="5"/>
      <c r="AH1026" s="5"/>
      <c r="AI1026" s="5"/>
      <c r="AJ1026" s="5"/>
      <c r="AK1026" s="5"/>
      <c r="AL1026" s="5"/>
      <c r="AM1026" s="5"/>
      <c r="AN1026" s="5"/>
      <c r="AO1026" s="5"/>
      <c r="AP1026" s="5"/>
      <c r="AQ1026" s="5"/>
      <c r="AR1026" s="3"/>
      <c r="AS1026" s="5"/>
      <c r="AT1026" s="5"/>
      <c r="AU1026" s="5"/>
      <c r="AV1026" s="5"/>
      <c r="AW1026" s="5"/>
      <c r="AX1026" s="5"/>
      <c r="AY1026" s="5"/>
      <c r="AZ1026" s="7"/>
      <c r="BA1026" s="7"/>
    </row>
    <row r="1027" ht="16.5" customHeight="1">
      <c r="A1027" s="1" t="s">
        <v>2086</v>
      </c>
      <c r="B1027" s="5">
        <v>0.0</v>
      </c>
      <c r="C1027" s="5">
        <v>0.0</v>
      </c>
      <c r="D1027" s="1" t="s">
        <v>2087</v>
      </c>
      <c r="E1027" s="5">
        <v>0.0</v>
      </c>
      <c r="F1027" s="5">
        <v>0.0</v>
      </c>
      <c r="G1027" s="5">
        <v>0.0</v>
      </c>
      <c r="H1027" s="5">
        <v>0.0</v>
      </c>
      <c r="I1027" s="5">
        <v>0.0</v>
      </c>
      <c r="J1027" s="5">
        <v>0.0</v>
      </c>
      <c r="K1027" s="5">
        <v>0.0</v>
      </c>
      <c r="L1027" s="5">
        <v>0.0</v>
      </c>
      <c r="M1027" s="5">
        <v>0.0</v>
      </c>
      <c r="N1027" s="5">
        <v>0.0</v>
      </c>
      <c r="O1027" s="5">
        <v>0.0</v>
      </c>
      <c r="P1027" s="5">
        <v>0.0</v>
      </c>
      <c r="Q1027" s="5">
        <v>0.0</v>
      </c>
      <c r="R1027" s="5">
        <v>0.0</v>
      </c>
      <c r="S1027" s="5">
        <v>0.0</v>
      </c>
      <c r="T1027" s="5">
        <v>0.0</v>
      </c>
      <c r="U1027" s="5">
        <v>0.0</v>
      </c>
      <c r="V1027" s="5">
        <v>0.0</v>
      </c>
      <c r="W1027" s="5">
        <v>0.0</v>
      </c>
      <c r="X1027" s="5">
        <v>0.0</v>
      </c>
      <c r="Y1027" s="5">
        <v>0.0</v>
      </c>
      <c r="Z1027" s="5">
        <v>0.0</v>
      </c>
      <c r="AA1027" s="5">
        <v>0.0</v>
      </c>
      <c r="AB1027" s="5">
        <v>0.0</v>
      </c>
      <c r="AC1027" s="5">
        <v>0.0</v>
      </c>
      <c r="AD1027" s="5">
        <v>0.0</v>
      </c>
      <c r="AE1027" s="5">
        <v>0.0</v>
      </c>
      <c r="AF1027" s="6">
        <f>IFERROR(__xludf.DUMMYFUNCTION("IFERROR(
  VLOOKUP(
    A1027,
    IMPORTRANGE(
      ""1ZygntHC1J6IxzKbTidmOyf5nUyW4GCLurHCjexrLm_o        "",
      ""HTMLキャッシュ!A:F""
    ),
    3,
    FALSE
  ),
  0
)
"),46015.738854166666)</f>
        <v>46015.73885</v>
      </c>
      <c r="AG1027" s="5"/>
      <c r="AH1027" s="5"/>
      <c r="AI1027" s="5"/>
      <c r="AJ1027" s="5"/>
      <c r="AK1027" s="5"/>
      <c r="AL1027" s="5"/>
      <c r="AM1027" s="5"/>
      <c r="AN1027" s="5"/>
      <c r="AO1027" s="5"/>
      <c r="AP1027" s="5"/>
      <c r="AQ1027" s="5"/>
      <c r="AR1027" s="3"/>
      <c r="AS1027" s="5"/>
      <c r="AT1027" s="5"/>
      <c r="AU1027" s="5"/>
      <c r="AV1027" s="5"/>
      <c r="AW1027" s="5"/>
      <c r="AX1027" s="5"/>
      <c r="AY1027" s="5"/>
      <c r="AZ1027" s="7"/>
      <c r="BA1027" s="7"/>
    </row>
    <row r="1028" ht="16.5" customHeight="1">
      <c r="A1028" s="4" t="s">
        <v>2088</v>
      </c>
      <c r="B1028" s="5">
        <v>0.0</v>
      </c>
      <c r="C1028" s="5">
        <v>0.0</v>
      </c>
      <c r="D1028" s="1" t="s">
        <v>2089</v>
      </c>
      <c r="E1028" s="5">
        <v>0.0</v>
      </c>
      <c r="F1028" s="5">
        <v>0.0</v>
      </c>
      <c r="G1028" s="5">
        <v>0.0</v>
      </c>
      <c r="H1028" s="5">
        <v>0.0</v>
      </c>
      <c r="I1028" s="5">
        <v>0.0</v>
      </c>
      <c r="J1028" s="5">
        <v>0.0</v>
      </c>
      <c r="K1028" s="5">
        <v>0.0</v>
      </c>
      <c r="L1028" s="5">
        <v>0.0</v>
      </c>
      <c r="M1028" s="5">
        <v>0.0</v>
      </c>
      <c r="N1028" s="5">
        <v>0.0</v>
      </c>
      <c r="O1028" s="5">
        <v>0.0</v>
      </c>
      <c r="P1028" s="5">
        <v>0.0</v>
      </c>
      <c r="Q1028" s="5">
        <v>0.0</v>
      </c>
      <c r="R1028" s="5">
        <v>0.0</v>
      </c>
      <c r="S1028" s="5">
        <v>0.0</v>
      </c>
      <c r="T1028" s="5">
        <v>0.0</v>
      </c>
      <c r="U1028" s="5">
        <v>0.0</v>
      </c>
      <c r="V1028" s="5">
        <v>0.0</v>
      </c>
      <c r="W1028" s="5">
        <v>0.0</v>
      </c>
      <c r="X1028" s="5">
        <v>0.0</v>
      </c>
      <c r="Y1028" s="5">
        <v>0.0</v>
      </c>
      <c r="Z1028" s="5">
        <v>0.0</v>
      </c>
      <c r="AA1028" s="5">
        <v>0.0</v>
      </c>
      <c r="AB1028" s="5">
        <v>0.0</v>
      </c>
      <c r="AC1028" s="5">
        <v>0.0</v>
      </c>
      <c r="AD1028" s="5">
        <v>0.0</v>
      </c>
      <c r="AE1028" s="5">
        <v>0.0</v>
      </c>
      <c r="AF1028" s="6">
        <f>IFERROR(__xludf.DUMMYFUNCTION("IFERROR(
  VLOOKUP(
    A1028,
    IMPORTRANGE(
      ""1ZygntHC1J6IxzKbTidmOyf5nUyW4GCLurHCjexrLm_o        "",
      ""HTMLキャッシュ!A:F""
    ),
    3,
    FALSE
  ),
  0
)
"),46015.741377314815)</f>
        <v>46015.74138</v>
      </c>
      <c r="AG1028" s="5"/>
      <c r="AH1028" s="5"/>
      <c r="AI1028" s="5"/>
      <c r="AJ1028" s="5"/>
      <c r="AK1028" s="5"/>
      <c r="AL1028" s="5"/>
      <c r="AM1028" s="5"/>
      <c r="AN1028" s="5"/>
      <c r="AO1028" s="5"/>
      <c r="AP1028" s="5"/>
      <c r="AQ1028" s="5"/>
      <c r="AR1028" s="3"/>
      <c r="AS1028" s="5"/>
      <c r="AT1028" s="5"/>
      <c r="AU1028" s="5"/>
      <c r="AV1028" s="5"/>
      <c r="AW1028" s="5"/>
      <c r="AX1028" s="5"/>
      <c r="AY1028" s="5"/>
      <c r="AZ1028" s="7"/>
      <c r="BA1028" s="7"/>
    </row>
    <row r="1029" ht="16.5" customHeight="1">
      <c r="A1029" s="4" t="s">
        <v>2090</v>
      </c>
      <c r="B1029" s="5">
        <v>0.0</v>
      </c>
      <c r="C1029" s="5">
        <v>0.0</v>
      </c>
      <c r="D1029" s="1" t="s">
        <v>2091</v>
      </c>
      <c r="E1029" s="5">
        <v>0.0</v>
      </c>
      <c r="F1029" s="5">
        <v>0.0</v>
      </c>
      <c r="G1029" s="5">
        <v>0.0</v>
      </c>
      <c r="H1029" s="5">
        <v>0.0</v>
      </c>
      <c r="I1029" s="5">
        <v>0.0</v>
      </c>
      <c r="J1029" s="5">
        <v>0.0</v>
      </c>
      <c r="K1029" s="5">
        <v>0.0</v>
      </c>
      <c r="L1029" s="5">
        <v>0.0</v>
      </c>
      <c r="M1029" s="5">
        <v>0.0</v>
      </c>
      <c r="N1029" s="5">
        <v>0.0</v>
      </c>
      <c r="O1029" s="5">
        <v>0.0</v>
      </c>
      <c r="P1029" s="5">
        <v>0.0</v>
      </c>
      <c r="Q1029" s="5">
        <v>0.0</v>
      </c>
      <c r="R1029" s="5">
        <v>0.0</v>
      </c>
      <c r="S1029" s="5">
        <v>0.0</v>
      </c>
      <c r="T1029" s="5">
        <v>0.0</v>
      </c>
      <c r="U1029" s="5">
        <v>0.0</v>
      </c>
      <c r="V1029" s="5">
        <v>0.0</v>
      </c>
      <c r="W1029" s="5">
        <v>0.0</v>
      </c>
      <c r="X1029" s="5">
        <v>0.0</v>
      </c>
      <c r="Y1029" s="5">
        <v>0.0</v>
      </c>
      <c r="Z1029" s="5">
        <v>0.0</v>
      </c>
      <c r="AA1029" s="5">
        <v>0.0</v>
      </c>
      <c r="AB1029" s="5">
        <v>0.0</v>
      </c>
      <c r="AC1029" s="5">
        <v>0.0</v>
      </c>
      <c r="AD1029" s="5">
        <v>0.0</v>
      </c>
      <c r="AE1029" s="5">
        <v>0.0</v>
      </c>
      <c r="AF1029" s="6">
        <f>IFERROR(__xludf.DUMMYFUNCTION("IFERROR(
  VLOOKUP(
    A1029,
    IMPORTRANGE(
      ""1ZygntHC1J6IxzKbTidmOyf5nUyW4GCLurHCjexrLm_o        "",
      ""HTMLキャッシュ!A:F""
    ),
    3,
    FALSE
  ),
  0
)
"),43873.655011574076)</f>
        <v>43873.65501</v>
      </c>
      <c r="AG1029" s="5"/>
      <c r="AH1029" s="5"/>
      <c r="AI1029" s="5"/>
      <c r="AJ1029" s="5"/>
      <c r="AK1029" s="5"/>
      <c r="AL1029" s="5"/>
      <c r="AM1029" s="5"/>
      <c r="AN1029" s="5"/>
      <c r="AO1029" s="5"/>
      <c r="AP1029" s="5"/>
      <c r="AQ1029" s="5"/>
      <c r="AR1029" s="3"/>
      <c r="AS1029" s="5"/>
      <c r="AT1029" s="5"/>
      <c r="AU1029" s="5"/>
      <c r="AV1029" s="5"/>
      <c r="AW1029" s="5"/>
      <c r="AX1029" s="5"/>
      <c r="AY1029" s="5"/>
      <c r="AZ1029" s="7"/>
      <c r="BA1029" s="7"/>
    </row>
    <row r="1030" ht="16.5" customHeight="1">
      <c r="A1030" s="4" t="s">
        <v>2092</v>
      </c>
      <c r="B1030" s="5">
        <v>0.0</v>
      </c>
      <c r="C1030" s="5">
        <v>0.0</v>
      </c>
      <c r="D1030" s="1" t="s">
        <v>2093</v>
      </c>
      <c r="E1030" s="5">
        <v>0.0</v>
      </c>
      <c r="F1030" s="5">
        <v>0.0</v>
      </c>
      <c r="G1030" s="5">
        <v>0.0</v>
      </c>
      <c r="H1030" s="5">
        <v>0.0</v>
      </c>
      <c r="I1030" s="5">
        <v>0.0</v>
      </c>
      <c r="J1030" s="5">
        <v>0.0</v>
      </c>
      <c r="K1030" s="5">
        <v>0.0</v>
      </c>
      <c r="L1030" s="5">
        <v>0.0</v>
      </c>
      <c r="M1030" s="5">
        <v>0.0</v>
      </c>
      <c r="N1030" s="5">
        <v>0.0</v>
      </c>
      <c r="O1030" s="5">
        <v>0.0</v>
      </c>
      <c r="P1030" s="5">
        <v>0.0</v>
      </c>
      <c r="Q1030" s="5">
        <v>0.0</v>
      </c>
      <c r="R1030" s="5">
        <v>0.0</v>
      </c>
      <c r="S1030" s="5">
        <v>0.0</v>
      </c>
      <c r="T1030" s="5">
        <v>0.0</v>
      </c>
      <c r="U1030" s="5">
        <v>0.0</v>
      </c>
      <c r="V1030" s="5">
        <v>0.0</v>
      </c>
      <c r="W1030" s="5">
        <v>0.0</v>
      </c>
      <c r="X1030" s="5">
        <v>0.0</v>
      </c>
      <c r="Y1030" s="5">
        <v>0.0</v>
      </c>
      <c r="Z1030" s="5">
        <v>0.0</v>
      </c>
      <c r="AA1030" s="5">
        <v>0.0</v>
      </c>
      <c r="AB1030" s="5">
        <v>0.0</v>
      </c>
      <c r="AC1030" s="5">
        <v>0.0</v>
      </c>
      <c r="AD1030" s="5">
        <v>0.0</v>
      </c>
      <c r="AE1030" s="5">
        <v>0.0</v>
      </c>
      <c r="AF1030" s="6">
        <f>IFERROR(__xludf.DUMMYFUNCTION("IFERROR(
  VLOOKUP(
    A1030,
    IMPORTRANGE(
      ""1ZygntHC1J6IxzKbTidmOyf5nUyW4GCLurHCjexrLm_o        "",
      ""HTMLキャッシュ!A:F""
    ),
    3,
    FALSE
  ),
  0
)
"),44305.600798611114)</f>
        <v>44305.6008</v>
      </c>
      <c r="AG1030" s="5"/>
      <c r="AH1030" s="5"/>
      <c r="AI1030" s="5"/>
      <c r="AJ1030" s="5"/>
      <c r="AK1030" s="5"/>
      <c r="AL1030" s="5"/>
      <c r="AM1030" s="5"/>
      <c r="AN1030" s="5"/>
      <c r="AO1030" s="5"/>
      <c r="AP1030" s="5"/>
      <c r="AQ1030" s="5"/>
      <c r="AR1030" s="3"/>
      <c r="AS1030" s="5"/>
      <c r="AT1030" s="5"/>
      <c r="AU1030" s="5"/>
      <c r="AV1030" s="5"/>
      <c r="AW1030" s="5"/>
      <c r="AX1030" s="5"/>
      <c r="AY1030" s="5"/>
      <c r="AZ1030" s="7"/>
      <c r="BA1030" s="7"/>
    </row>
    <row r="1031" ht="16.5" customHeight="1">
      <c r="A1031" s="4" t="s">
        <v>2094</v>
      </c>
      <c r="B1031" s="5">
        <v>0.0</v>
      </c>
      <c r="C1031" s="5">
        <v>0.0</v>
      </c>
      <c r="D1031" s="1" t="s">
        <v>2095</v>
      </c>
      <c r="E1031" s="5">
        <v>0.0</v>
      </c>
      <c r="F1031" s="5">
        <v>0.0</v>
      </c>
      <c r="G1031" s="5">
        <v>0.0</v>
      </c>
      <c r="H1031" s="5">
        <v>0.0</v>
      </c>
      <c r="I1031" s="5">
        <v>0.0</v>
      </c>
      <c r="J1031" s="5">
        <v>0.0</v>
      </c>
      <c r="K1031" s="5">
        <v>0.0</v>
      </c>
      <c r="L1031" s="5">
        <v>0.0</v>
      </c>
      <c r="M1031" s="5">
        <v>0.0</v>
      </c>
      <c r="N1031" s="5">
        <v>0.0</v>
      </c>
      <c r="O1031" s="5">
        <v>0.0</v>
      </c>
      <c r="P1031" s="5">
        <v>0.0</v>
      </c>
      <c r="Q1031" s="5">
        <v>0.0</v>
      </c>
      <c r="R1031" s="5">
        <v>0.0</v>
      </c>
      <c r="S1031" s="5">
        <v>0.0</v>
      </c>
      <c r="T1031" s="5">
        <v>0.0</v>
      </c>
      <c r="U1031" s="5">
        <v>0.0</v>
      </c>
      <c r="V1031" s="5">
        <v>0.0</v>
      </c>
      <c r="W1031" s="5">
        <v>0.0</v>
      </c>
      <c r="X1031" s="5">
        <v>0.0</v>
      </c>
      <c r="Y1031" s="5">
        <v>0.0</v>
      </c>
      <c r="Z1031" s="5">
        <v>0.0</v>
      </c>
      <c r="AA1031" s="5">
        <v>0.0</v>
      </c>
      <c r="AB1031" s="5">
        <v>0.0</v>
      </c>
      <c r="AC1031" s="5">
        <v>0.0</v>
      </c>
      <c r="AD1031" s="5">
        <v>0.0</v>
      </c>
      <c r="AE1031" s="5">
        <v>0.0</v>
      </c>
      <c r="AF1031" s="6">
        <f>IFERROR(__xludf.DUMMYFUNCTION("IFERROR(
  VLOOKUP(
    A1031,
    IMPORTRANGE(
      ""1ZygntHC1J6IxzKbTidmOyf5nUyW4GCLurHCjexrLm_o        "",
      ""HTMLキャッシュ!A:F""
    ),
    3,
    FALSE
  ),
  0
)
"),44162.54756944445)</f>
        <v>44162.54757</v>
      </c>
      <c r="AG1031" s="5"/>
      <c r="AH1031" s="5"/>
      <c r="AI1031" s="5"/>
      <c r="AJ1031" s="5"/>
      <c r="AK1031" s="5"/>
      <c r="AL1031" s="5"/>
      <c r="AM1031" s="5"/>
      <c r="AN1031" s="5"/>
      <c r="AO1031" s="5"/>
      <c r="AP1031" s="5"/>
      <c r="AQ1031" s="5"/>
      <c r="AR1031" s="3"/>
      <c r="AS1031" s="5"/>
      <c r="AT1031" s="5"/>
      <c r="AU1031" s="5"/>
      <c r="AV1031" s="5"/>
      <c r="AW1031" s="5"/>
      <c r="AX1031" s="5"/>
      <c r="AY1031" s="5"/>
      <c r="AZ1031" s="7"/>
      <c r="BA1031" s="7"/>
    </row>
    <row r="1032" ht="16.5" customHeight="1">
      <c r="A1032" s="4" t="s">
        <v>2096</v>
      </c>
      <c r="B1032" s="5">
        <v>0.0</v>
      </c>
      <c r="C1032" s="5">
        <v>0.0</v>
      </c>
      <c r="D1032" s="1" t="s">
        <v>2097</v>
      </c>
      <c r="E1032" s="5">
        <v>0.0</v>
      </c>
      <c r="F1032" s="5">
        <v>0.0</v>
      </c>
      <c r="G1032" s="5">
        <v>0.0</v>
      </c>
      <c r="H1032" s="5">
        <v>0.0</v>
      </c>
      <c r="I1032" s="5">
        <v>0.0</v>
      </c>
      <c r="J1032" s="5">
        <v>0.0</v>
      </c>
      <c r="K1032" s="5">
        <v>0.0</v>
      </c>
      <c r="L1032" s="5">
        <v>0.0</v>
      </c>
      <c r="M1032" s="5">
        <v>0.0</v>
      </c>
      <c r="N1032" s="5">
        <v>0.0</v>
      </c>
      <c r="O1032" s="5">
        <v>0.0</v>
      </c>
      <c r="P1032" s="5">
        <v>0.0</v>
      </c>
      <c r="Q1032" s="5">
        <v>0.0</v>
      </c>
      <c r="R1032" s="5">
        <v>0.0</v>
      </c>
      <c r="S1032" s="5">
        <v>0.0</v>
      </c>
      <c r="T1032" s="5">
        <v>0.0</v>
      </c>
      <c r="U1032" s="5">
        <v>0.0</v>
      </c>
      <c r="V1032" s="5">
        <v>0.0</v>
      </c>
      <c r="W1032" s="5">
        <v>0.0</v>
      </c>
      <c r="X1032" s="5">
        <v>0.0</v>
      </c>
      <c r="Y1032" s="5">
        <v>0.0</v>
      </c>
      <c r="Z1032" s="5">
        <v>0.0</v>
      </c>
      <c r="AA1032" s="5">
        <v>0.0</v>
      </c>
      <c r="AB1032" s="5">
        <v>0.0</v>
      </c>
      <c r="AC1032" s="5">
        <v>0.0</v>
      </c>
      <c r="AD1032" s="5">
        <v>0.0</v>
      </c>
      <c r="AE1032" s="5">
        <v>0.0</v>
      </c>
      <c r="AF1032" s="6">
        <f>IFERROR(__xludf.DUMMYFUNCTION("IFERROR(
  VLOOKUP(
    A1032,
    IMPORTRANGE(
      ""1ZygntHC1J6IxzKbTidmOyf5nUyW4GCLurHCjexrLm_o        "",
      ""HTMLキャッシュ!A:F""
    ),
    3,
    FALSE
  ),
  0
)
"),44292.464641203704)</f>
        <v>44292.46464</v>
      </c>
      <c r="AG1032" s="5"/>
      <c r="AH1032" s="5"/>
      <c r="AI1032" s="5"/>
      <c r="AJ1032" s="5"/>
      <c r="AK1032" s="5"/>
      <c r="AL1032" s="5"/>
      <c r="AM1032" s="5"/>
      <c r="AN1032" s="5"/>
      <c r="AO1032" s="5"/>
      <c r="AP1032" s="5"/>
      <c r="AQ1032" s="5"/>
      <c r="AR1032" s="3"/>
      <c r="AS1032" s="5"/>
      <c r="AT1032" s="5"/>
      <c r="AU1032" s="5"/>
      <c r="AV1032" s="5"/>
      <c r="AW1032" s="5"/>
      <c r="AX1032" s="5"/>
      <c r="AY1032" s="5"/>
      <c r="AZ1032" s="7"/>
      <c r="BA1032" s="7"/>
    </row>
    <row r="1033" ht="16.5" customHeight="1">
      <c r="A1033" s="4" t="s">
        <v>2098</v>
      </c>
      <c r="B1033" s="5">
        <v>0.0</v>
      </c>
      <c r="C1033" s="5">
        <v>0.0</v>
      </c>
      <c r="D1033" s="1" t="s">
        <v>2099</v>
      </c>
      <c r="E1033" s="5">
        <v>0.0</v>
      </c>
      <c r="F1033" s="5">
        <v>0.0</v>
      </c>
      <c r="G1033" s="5">
        <v>0.0</v>
      </c>
      <c r="H1033" s="5">
        <v>0.0</v>
      </c>
      <c r="I1033" s="5">
        <v>0.0</v>
      </c>
      <c r="J1033" s="5">
        <v>0.0</v>
      </c>
      <c r="K1033" s="5">
        <v>0.0</v>
      </c>
      <c r="L1033" s="5">
        <v>0.0</v>
      </c>
      <c r="M1033" s="5">
        <v>0.0</v>
      </c>
      <c r="N1033" s="5">
        <v>0.0</v>
      </c>
      <c r="O1033" s="5">
        <v>0.0</v>
      </c>
      <c r="P1033" s="5">
        <v>0.0</v>
      </c>
      <c r="Q1033" s="5">
        <v>0.0</v>
      </c>
      <c r="R1033" s="5">
        <v>0.0</v>
      </c>
      <c r="S1033" s="5">
        <v>0.0</v>
      </c>
      <c r="T1033" s="5">
        <v>0.0</v>
      </c>
      <c r="U1033" s="5">
        <v>0.0</v>
      </c>
      <c r="V1033" s="5">
        <v>0.0</v>
      </c>
      <c r="W1033" s="5">
        <v>0.0</v>
      </c>
      <c r="X1033" s="5">
        <v>0.0</v>
      </c>
      <c r="Y1033" s="5">
        <v>0.0</v>
      </c>
      <c r="Z1033" s="5">
        <v>0.0</v>
      </c>
      <c r="AA1033" s="5">
        <v>0.0</v>
      </c>
      <c r="AB1033" s="5">
        <v>0.0</v>
      </c>
      <c r="AC1033" s="5">
        <v>0.0</v>
      </c>
      <c r="AD1033" s="5">
        <v>0.0</v>
      </c>
      <c r="AE1033" s="5">
        <v>0.0</v>
      </c>
      <c r="AF1033" s="6">
        <f>IFERROR(__xludf.DUMMYFUNCTION("IFERROR(
  VLOOKUP(
    A1033,
    IMPORTRANGE(
      ""1ZygntHC1J6IxzKbTidmOyf5nUyW4GCLurHCjexrLm_o        "",
      ""HTMLキャッシュ!A:F""
    ),
    3,
    FALSE
  ),
  0
)
"),44292.45857638889)</f>
        <v>44292.45858</v>
      </c>
      <c r="AG1033" s="5"/>
      <c r="AH1033" s="5"/>
      <c r="AI1033" s="5"/>
      <c r="AJ1033" s="5"/>
      <c r="AK1033" s="5"/>
      <c r="AL1033" s="5"/>
      <c r="AM1033" s="5"/>
      <c r="AN1033" s="5"/>
      <c r="AO1033" s="5"/>
      <c r="AP1033" s="5"/>
      <c r="AQ1033" s="5"/>
      <c r="AR1033" s="3"/>
      <c r="AS1033" s="5"/>
      <c r="AT1033" s="5"/>
      <c r="AU1033" s="5"/>
      <c r="AV1033" s="5"/>
      <c r="AW1033" s="5"/>
      <c r="AX1033" s="5"/>
      <c r="AY1033" s="5"/>
      <c r="AZ1033" s="7"/>
      <c r="BA1033" s="7"/>
    </row>
    <row r="1034" ht="16.5" customHeight="1">
      <c r="A1034" s="4" t="s">
        <v>2100</v>
      </c>
      <c r="B1034" s="5">
        <v>0.0</v>
      </c>
      <c r="C1034" s="5">
        <v>0.0</v>
      </c>
      <c r="D1034" s="1" t="s">
        <v>2101</v>
      </c>
      <c r="E1034" s="5">
        <v>0.0</v>
      </c>
      <c r="F1034" s="5">
        <v>0.0</v>
      </c>
      <c r="G1034" s="5">
        <v>0.0</v>
      </c>
      <c r="H1034" s="5">
        <v>0.0</v>
      </c>
      <c r="I1034" s="5">
        <v>0.0</v>
      </c>
      <c r="J1034" s="5">
        <v>0.0</v>
      </c>
      <c r="K1034" s="5">
        <v>0.0</v>
      </c>
      <c r="L1034" s="5">
        <v>0.0</v>
      </c>
      <c r="M1034" s="5">
        <v>0.0</v>
      </c>
      <c r="N1034" s="5">
        <v>0.0</v>
      </c>
      <c r="O1034" s="5">
        <v>0.0</v>
      </c>
      <c r="P1034" s="5">
        <v>0.0</v>
      </c>
      <c r="Q1034" s="5">
        <v>0.0</v>
      </c>
      <c r="R1034" s="5">
        <v>0.0</v>
      </c>
      <c r="S1034" s="5">
        <v>0.0</v>
      </c>
      <c r="T1034" s="5">
        <v>0.0</v>
      </c>
      <c r="U1034" s="5">
        <v>0.0</v>
      </c>
      <c r="V1034" s="5">
        <v>0.0</v>
      </c>
      <c r="W1034" s="5">
        <v>0.0</v>
      </c>
      <c r="X1034" s="5">
        <v>0.0</v>
      </c>
      <c r="Y1034" s="5">
        <v>0.0</v>
      </c>
      <c r="Z1034" s="5">
        <v>0.0</v>
      </c>
      <c r="AA1034" s="5">
        <v>0.0</v>
      </c>
      <c r="AB1034" s="5">
        <v>0.0</v>
      </c>
      <c r="AC1034" s="5">
        <v>0.0</v>
      </c>
      <c r="AD1034" s="5">
        <v>0.0</v>
      </c>
      <c r="AE1034" s="5">
        <v>0.0</v>
      </c>
      <c r="AF1034" s="6">
        <f>IFERROR(__xludf.DUMMYFUNCTION("IFERROR(
  VLOOKUP(
    A1034,
    IMPORTRANGE(
      ""1ZygntHC1J6IxzKbTidmOyf5nUyW4GCLurHCjexrLm_o        "",
      ""HTMLキャッシュ!A:F""
    ),
    3,
    FALSE
  ),
  0
)
"),44400.678194444445)</f>
        <v>44400.67819</v>
      </c>
      <c r="AG1034" s="5"/>
      <c r="AH1034" s="5"/>
      <c r="AI1034" s="5"/>
      <c r="AJ1034" s="5"/>
      <c r="AK1034" s="5"/>
      <c r="AL1034" s="5"/>
      <c r="AM1034" s="5"/>
      <c r="AN1034" s="5"/>
      <c r="AO1034" s="5"/>
      <c r="AP1034" s="5"/>
      <c r="AQ1034" s="5"/>
      <c r="AR1034" s="3"/>
      <c r="AS1034" s="5"/>
      <c r="AT1034" s="5"/>
      <c r="AU1034" s="5"/>
      <c r="AV1034" s="5"/>
      <c r="AW1034" s="5"/>
      <c r="AX1034" s="5"/>
      <c r="AY1034" s="5"/>
      <c r="AZ1034" s="7"/>
      <c r="BA1034" s="7"/>
    </row>
    <row r="1035" ht="16.5" customHeight="1">
      <c r="A1035" s="1" t="s">
        <v>2102</v>
      </c>
      <c r="B1035" s="5">
        <v>0.0</v>
      </c>
      <c r="C1035" s="5">
        <v>0.0</v>
      </c>
      <c r="D1035" s="1" t="s">
        <v>2103</v>
      </c>
      <c r="E1035" s="5">
        <v>0.0</v>
      </c>
      <c r="F1035" s="5">
        <v>0.0</v>
      </c>
      <c r="G1035" s="5">
        <v>0.0</v>
      </c>
      <c r="H1035" s="5">
        <v>0.0</v>
      </c>
      <c r="I1035" s="5">
        <v>0.0</v>
      </c>
      <c r="J1035" s="5">
        <v>0.0</v>
      </c>
      <c r="K1035" s="5">
        <v>0.0</v>
      </c>
      <c r="L1035" s="5">
        <v>0.0</v>
      </c>
      <c r="M1035" s="5">
        <v>0.0</v>
      </c>
      <c r="N1035" s="5">
        <v>0.0</v>
      </c>
      <c r="O1035" s="5">
        <v>0.0</v>
      </c>
      <c r="P1035" s="5">
        <v>0.0</v>
      </c>
      <c r="Q1035" s="5">
        <v>0.0</v>
      </c>
      <c r="R1035" s="5">
        <v>0.0</v>
      </c>
      <c r="S1035" s="5">
        <v>0.0</v>
      </c>
      <c r="T1035" s="5">
        <v>0.0</v>
      </c>
      <c r="U1035" s="5">
        <v>0.0</v>
      </c>
      <c r="V1035" s="5">
        <v>0.0</v>
      </c>
      <c r="W1035" s="5">
        <v>0.0</v>
      </c>
      <c r="X1035" s="5">
        <v>0.0</v>
      </c>
      <c r="Y1035" s="5">
        <v>0.0</v>
      </c>
      <c r="Z1035" s="5">
        <v>0.0</v>
      </c>
      <c r="AA1035" s="5">
        <v>0.0</v>
      </c>
      <c r="AB1035" s="5">
        <v>0.0</v>
      </c>
      <c r="AC1035" s="5">
        <v>0.0</v>
      </c>
      <c r="AD1035" s="5">
        <v>0.0</v>
      </c>
      <c r="AE1035" s="5">
        <v>0.0</v>
      </c>
      <c r="AF1035" s="6">
        <f>IFERROR(__xludf.DUMMYFUNCTION("IFERROR(
  VLOOKUP(
    A1035,
    IMPORTRANGE(
      ""1ZygntHC1J6IxzKbTidmOyf5nUyW4GCLurHCjexrLm_o        "",
      ""HTMLキャッシュ!A:F""
    ),
    3,
    FALSE
  ),
  0
)
"),46015.74172453704)</f>
        <v>46015.74172</v>
      </c>
      <c r="AG1035" s="5"/>
      <c r="AH1035" s="5"/>
      <c r="AI1035" s="5"/>
      <c r="AJ1035" s="5"/>
      <c r="AK1035" s="5"/>
      <c r="AL1035" s="5"/>
      <c r="AM1035" s="5"/>
      <c r="AN1035" s="5"/>
      <c r="AO1035" s="5"/>
      <c r="AP1035" s="5"/>
      <c r="AQ1035" s="5"/>
      <c r="AR1035" s="3"/>
      <c r="AS1035" s="5"/>
      <c r="AT1035" s="5"/>
      <c r="AU1035" s="5"/>
      <c r="AV1035" s="5"/>
      <c r="AW1035" s="5"/>
      <c r="AX1035" s="5"/>
      <c r="AY1035" s="5"/>
      <c r="AZ1035" s="7"/>
      <c r="BA1035" s="7"/>
    </row>
    <row r="1036" ht="16.5" customHeight="1">
      <c r="A1036" s="1" t="s">
        <v>2104</v>
      </c>
      <c r="B1036" s="5">
        <v>0.0</v>
      </c>
      <c r="C1036" s="5">
        <v>0.0</v>
      </c>
      <c r="D1036" s="1" t="s">
        <v>2105</v>
      </c>
      <c r="E1036" s="5">
        <v>0.0</v>
      </c>
      <c r="F1036" s="5">
        <v>0.0</v>
      </c>
      <c r="G1036" s="5">
        <v>0.0</v>
      </c>
      <c r="H1036" s="5">
        <v>0.0</v>
      </c>
      <c r="I1036" s="5">
        <v>0.0</v>
      </c>
      <c r="J1036" s="5">
        <v>0.0</v>
      </c>
      <c r="K1036" s="5">
        <v>0.0</v>
      </c>
      <c r="L1036" s="5">
        <v>0.0</v>
      </c>
      <c r="M1036" s="5">
        <v>0.0</v>
      </c>
      <c r="N1036" s="5">
        <v>0.0</v>
      </c>
      <c r="O1036" s="5">
        <v>0.0</v>
      </c>
      <c r="P1036" s="5">
        <v>0.0</v>
      </c>
      <c r="Q1036" s="5">
        <v>0.0</v>
      </c>
      <c r="R1036" s="5">
        <v>0.0</v>
      </c>
      <c r="S1036" s="5">
        <v>0.0</v>
      </c>
      <c r="T1036" s="5">
        <v>0.0</v>
      </c>
      <c r="U1036" s="5">
        <v>0.0</v>
      </c>
      <c r="V1036" s="5">
        <v>0.0</v>
      </c>
      <c r="W1036" s="5">
        <v>0.0</v>
      </c>
      <c r="X1036" s="5">
        <v>0.0</v>
      </c>
      <c r="Y1036" s="5">
        <v>0.0</v>
      </c>
      <c r="Z1036" s="5">
        <v>0.0</v>
      </c>
      <c r="AA1036" s="5">
        <v>0.0</v>
      </c>
      <c r="AB1036" s="5">
        <v>0.0</v>
      </c>
      <c r="AC1036" s="5">
        <v>0.0</v>
      </c>
      <c r="AD1036" s="5">
        <v>0.0</v>
      </c>
      <c r="AE1036" s="5">
        <v>0.0</v>
      </c>
      <c r="AF1036" s="6">
        <f>IFERROR(__xludf.DUMMYFUNCTION("IFERROR(
  VLOOKUP(
    A1036,
    IMPORTRANGE(
      ""1ZygntHC1J6IxzKbTidmOyf5nUyW4GCLurHCjexrLm_o        "",
      ""HTMLキャッシュ!A:F""
    ),
    3,
    FALSE
  ),
  0
)
"),46015.74228009259)</f>
        <v>46015.74228</v>
      </c>
      <c r="AG1036" s="5"/>
      <c r="AH1036" s="5"/>
      <c r="AI1036" s="5"/>
      <c r="AJ1036" s="5"/>
      <c r="AK1036" s="5"/>
      <c r="AL1036" s="5"/>
      <c r="AM1036" s="5"/>
      <c r="AN1036" s="5"/>
      <c r="AO1036" s="5"/>
      <c r="AP1036" s="5"/>
      <c r="AQ1036" s="5"/>
      <c r="AR1036" s="3"/>
      <c r="AS1036" s="5"/>
      <c r="AT1036" s="5"/>
      <c r="AU1036" s="5"/>
      <c r="AV1036" s="5"/>
      <c r="AW1036" s="5"/>
      <c r="AX1036" s="5"/>
      <c r="AY1036" s="5"/>
      <c r="AZ1036" s="7"/>
      <c r="BA1036" s="7"/>
    </row>
    <row r="1037" ht="16.5" customHeight="1">
      <c r="A1037" s="1" t="s">
        <v>2106</v>
      </c>
      <c r="B1037" s="5">
        <v>0.0</v>
      </c>
      <c r="C1037" s="5">
        <v>0.0</v>
      </c>
      <c r="D1037" s="1" t="s">
        <v>2107</v>
      </c>
      <c r="E1037" s="5">
        <v>0.0</v>
      </c>
      <c r="F1037" s="5">
        <v>0.0</v>
      </c>
      <c r="G1037" s="5">
        <v>0.0</v>
      </c>
      <c r="H1037" s="5">
        <v>0.0</v>
      </c>
      <c r="I1037" s="5">
        <v>0.0</v>
      </c>
      <c r="J1037" s="5">
        <v>0.0</v>
      </c>
      <c r="K1037" s="5">
        <v>0.0</v>
      </c>
      <c r="L1037" s="5">
        <v>0.0</v>
      </c>
      <c r="M1037" s="5">
        <v>0.0</v>
      </c>
      <c r="N1037" s="5">
        <v>0.0</v>
      </c>
      <c r="O1037" s="5">
        <v>0.0</v>
      </c>
      <c r="P1037" s="5">
        <v>0.0</v>
      </c>
      <c r="Q1037" s="5">
        <v>0.0</v>
      </c>
      <c r="R1037" s="5">
        <v>0.0</v>
      </c>
      <c r="S1037" s="5">
        <v>0.0</v>
      </c>
      <c r="T1037" s="5">
        <v>0.0</v>
      </c>
      <c r="U1037" s="5">
        <v>0.0</v>
      </c>
      <c r="V1037" s="5">
        <v>0.0</v>
      </c>
      <c r="W1037" s="5">
        <v>0.0</v>
      </c>
      <c r="X1037" s="5">
        <v>0.0</v>
      </c>
      <c r="Y1037" s="5">
        <v>0.0</v>
      </c>
      <c r="Z1037" s="5">
        <v>0.0</v>
      </c>
      <c r="AA1037" s="5">
        <v>0.0</v>
      </c>
      <c r="AB1037" s="5">
        <v>0.0</v>
      </c>
      <c r="AC1037" s="5">
        <v>0.0</v>
      </c>
      <c r="AD1037" s="5">
        <v>0.0</v>
      </c>
      <c r="AE1037" s="5">
        <v>0.0</v>
      </c>
      <c r="AF1037" s="6">
        <f>IFERROR(__xludf.DUMMYFUNCTION("IFERROR(
  VLOOKUP(
    A1037,
    IMPORTRANGE(
      ""1ZygntHC1J6IxzKbTidmOyf5nUyW4GCLurHCjexrLm_o        "",
      ""HTMLキャッシュ!A:F""
    ),
    3,
    FALSE
  ),
  0
)
"),46015.74569444444)</f>
        <v>46015.74569</v>
      </c>
      <c r="AG1037" s="5"/>
      <c r="AH1037" s="5"/>
      <c r="AI1037" s="5"/>
      <c r="AJ1037" s="5"/>
      <c r="AK1037" s="5"/>
      <c r="AL1037" s="5"/>
      <c r="AM1037" s="5"/>
      <c r="AN1037" s="5"/>
      <c r="AO1037" s="5"/>
      <c r="AP1037" s="5"/>
      <c r="AQ1037" s="5"/>
      <c r="AR1037" s="3"/>
      <c r="AS1037" s="5"/>
      <c r="AT1037" s="5"/>
      <c r="AU1037" s="5"/>
      <c r="AV1037" s="5"/>
      <c r="AW1037" s="5"/>
      <c r="AX1037" s="5"/>
      <c r="AY1037" s="5"/>
      <c r="AZ1037" s="7"/>
      <c r="BA1037" s="7"/>
    </row>
    <row r="1038" ht="16.5" customHeight="1">
      <c r="A1038" s="1" t="s">
        <v>2108</v>
      </c>
      <c r="B1038" s="5">
        <v>0.0</v>
      </c>
      <c r="C1038" s="5">
        <v>0.0</v>
      </c>
      <c r="D1038" s="1" t="s">
        <v>2109</v>
      </c>
      <c r="E1038" s="5">
        <v>0.0</v>
      </c>
      <c r="F1038" s="5">
        <v>0.0</v>
      </c>
      <c r="G1038" s="5">
        <v>0.0</v>
      </c>
      <c r="H1038" s="5">
        <v>0.0</v>
      </c>
      <c r="I1038" s="5">
        <v>0.0</v>
      </c>
      <c r="J1038" s="5">
        <v>0.0</v>
      </c>
      <c r="K1038" s="5">
        <v>0.0</v>
      </c>
      <c r="L1038" s="5">
        <v>0.0</v>
      </c>
      <c r="M1038" s="5">
        <v>0.0</v>
      </c>
      <c r="N1038" s="5">
        <v>0.0</v>
      </c>
      <c r="O1038" s="5">
        <v>0.0</v>
      </c>
      <c r="P1038" s="5">
        <v>0.0</v>
      </c>
      <c r="Q1038" s="5">
        <v>0.0</v>
      </c>
      <c r="R1038" s="5">
        <v>0.0</v>
      </c>
      <c r="S1038" s="5">
        <v>0.0</v>
      </c>
      <c r="T1038" s="5">
        <v>0.0</v>
      </c>
      <c r="U1038" s="5">
        <v>0.0</v>
      </c>
      <c r="V1038" s="5">
        <v>0.0</v>
      </c>
      <c r="W1038" s="5">
        <v>0.0</v>
      </c>
      <c r="X1038" s="5">
        <v>0.0</v>
      </c>
      <c r="Y1038" s="5">
        <v>0.0</v>
      </c>
      <c r="Z1038" s="5">
        <v>0.0</v>
      </c>
      <c r="AA1038" s="5">
        <v>0.0</v>
      </c>
      <c r="AB1038" s="5">
        <v>0.0</v>
      </c>
      <c r="AC1038" s="5">
        <v>0.0</v>
      </c>
      <c r="AD1038" s="5">
        <v>0.0</v>
      </c>
      <c r="AE1038" s="5">
        <v>0.0</v>
      </c>
      <c r="AF1038" s="6">
        <f>IFERROR(__xludf.DUMMYFUNCTION("IFERROR(
  VLOOKUP(
    A1038,
    IMPORTRANGE(
      ""1ZygntHC1J6IxzKbTidmOyf5nUyW4GCLurHCjexrLm_o        "",
      ""HTMLキャッシュ!A:F""
    ),
    3,
    FALSE
  ),
  0
)
"),46015.74655092593)</f>
        <v>46015.74655</v>
      </c>
      <c r="AG1038" s="5"/>
      <c r="AH1038" s="5"/>
      <c r="AI1038" s="5"/>
      <c r="AJ1038" s="5"/>
      <c r="AK1038" s="5"/>
      <c r="AL1038" s="5"/>
      <c r="AM1038" s="5"/>
      <c r="AN1038" s="5"/>
      <c r="AO1038" s="5"/>
      <c r="AP1038" s="5"/>
      <c r="AQ1038" s="5"/>
      <c r="AR1038" s="3"/>
      <c r="AS1038" s="5"/>
      <c r="AT1038" s="5"/>
      <c r="AU1038" s="5"/>
      <c r="AV1038" s="5"/>
      <c r="AW1038" s="5"/>
      <c r="AX1038" s="5"/>
      <c r="AY1038" s="5"/>
      <c r="AZ1038" s="7"/>
      <c r="BA1038" s="7"/>
    </row>
    <row r="1039" ht="16.5" customHeight="1">
      <c r="A1039" s="1" t="s">
        <v>2110</v>
      </c>
      <c r="B1039" s="5">
        <v>0.0</v>
      </c>
      <c r="C1039" s="5">
        <v>0.0</v>
      </c>
      <c r="D1039" s="1" t="s">
        <v>2111</v>
      </c>
      <c r="E1039" s="5">
        <v>0.0</v>
      </c>
      <c r="F1039" s="5">
        <v>0.0</v>
      </c>
      <c r="G1039" s="5">
        <v>0.0</v>
      </c>
      <c r="H1039" s="5">
        <v>0.0</v>
      </c>
      <c r="I1039" s="5">
        <v>0.0</v>
      </c>
      <c r="J1039" s="5">
        <v>0.0</v>
      </c>
      <c r="K1039" s="5">
        <v>0.0</v>
      </c>
      <c r="L1039" s="5">
        <v>0.0</v>
      </c>
      <c r="M1039" s="5">
        <v>0.0</v>
      </c>
      <c r="N1039" s="5">
        <v>0.0</v>
      </c>
      <c r="O1039" s="5">
        <v>0.0</v>
      </c>
      <c r="P1039" s="5">
        <v>0.0</v>
      </c>
      <c r="Q1039" s="5">
        <v>0.0</v>
      </c>
      <c r="R1039" s="5">
        <v>0.0</v>
      </c>
      <c r="S1039" s="5">
        <v>0.0</v>
      </c>
      <c r="T1039" s="5">
        <v>0.0</v>
      </c>
      <c r="U1039" s="5">
        <v>0.0</v>
      </c>
      <c r="V1039" s="5">
        <v>0.0</v>
      </c>
      <c r="W1039" s="5">
        <v>0.0</v>
      </c>
      <c r="X1039" s="5">
        <v>0.0</v>
      </c>
      <c r="Y1039" s="5">
        <v>0.0</v>
      </c>
      <c r="Z1039" s="5">
        <v>0.0</v>
      </c>
      <c r="AA1039" s="5">
        <v>0.0</v>
      </c>
      <c r="AB1039" s="5">
        <v>0.0</v>
      </c>
      <c r="AC1039" s="5">
        <v>0.0</v>
      </c>
      <c r="AD1039" s="5">
        <v>0.0</v>
      </c>
      <c r="AE1039" s="5">
        <v>0.0</v>
      </c>
      <c r="AF1039" s="6">
        <f>IFERROR(__xludf.DUMMYFUNCTION("IFERROR(
  VLOOKUP(
    A1039,
    IMPORTRANGE(
      ""1ZygntHC1J6IxzKbTidmOyf5nUyW4GCLurHCjexrLm_o        "",
      ""HTMLキャッシュ!A:F""
    ),
    3,
    FALSE
  ),
  0
)
"),46015.7478125)</f>
        <v>46015.74781</v>
      </c>
      <c r="AG1039" s="5"/>
      <c r="AH1039" s="5"/>
      <c r="AI1039" s="5"/>
      <c r="AJ1039" s="5"/>
      <c r="AK1039" s="5"/>
      <c r="AL1039" s="5"/>
      <c r="AM1039" s="5"/>
      <c r="AN1039" s="5"/>
      <c r="AO1039" s="5"/>
      <c r="AP1039" s="5"/>
      <c r="AQ1039" s="5"/>
      <c r="AR1039" s="3"/>
      <c r="AS1039" s="5"/>
      <c r="AT1039" s="5"/>
      <c r="AU1039" s="5"/>
      <c r="AV1039" s="5"/>
      <c r="AW1039" s="5"/>
      <c r="AX1039" s="5"/>
      <c r="AY1039" s="5"/>
      <c r="AZ1039" s="7"/>
      <c r="BA1039" s="7"/>
    </row>
    <row r="1040" ht="16.5" customHeight="1">
      <c r="A1040" s="1" t="s">
        <v>2112</v>
      </c>
      <c r="B1040" s="5">
        <v>0.0</v>
      </c>
      <c r="C1040" s="5">
        <v>0.0</v>
      </c>
      <c r="D1040" s="1" t="s">
        <v>2113</v>
      </c>
      <c r="E1040" s="5">
        <v>0.0</v>
      </c>
      <c r="F1040" s="5">
        <v>0.0</v>
      </c>
      <c r="G1040" s="5">
        <v>0.0</v>
      </c>
      <c r="H1040" s="5">
        <v>0.0</v>
      </c>
      <c r="I1040" s="5">
        <v>0.0</v>
      </c>
      <c r="J1040" s="5">
        <v>0.0</v>
      </c>
      <c r="K1040" s="5">
        <v>0.0</v>
      </c>
      <c r="L1040" s="5">
        <v>0.0</v>
      </c>
      <c r="M1040" s="5">
        <v>0.0</v>
      </c>
      <c r="N1040" s="5">
        <v>0.0</v>
      </c>
      <c r="O1040" s="5">
        <v>0.0</v>
      </c>
      <c r="P1040" s="5">
        <v>0.0</v>
      </c>
      <c r="Q1040" s="5">
        <v>0.0</v>
      </c>
      <c r="R1040" s="5">
        <v>0.0</v>
      </c>
      <c r="S1040" s="5">
        <v>0.0</v>
      </c>
      <c r="T1040" s="5">
        <v>0.0</v>
      </c>
      <c r="U1040" s="5">
        <v>0.0</v>
      </c>
      <c r="V1040" s="5">
        <v>0.0</v>
      </c>
      <c r="W1040" s="5">
        <v>0.0</v>
      </c>
      <c r="X1040" s="5">
        <v>0.0</v>
      </c>
      <c r="Y1040" s="5">
        <v>0.0</v>
      </c>
      <c r="Z1040" s="5">
        <v>0.0</v>
      </c>
      <c r="AA1040" s="5">
        <v>0.0</v>
      </c>
      <c r="AB1040" s="5">
        <v>0.0</v>
      </c>
      <c r="AC1040" s="5">
        <v>0.0</v>
      </c>
      <c r="AD1040" s="5">
        <v>0.0</v>
      </c>
      <c r="AE1040" s="5">
        <v>0.0</v>
      </c>
      <c r="AF1040" s="6">
        <f>IFERROR(__xludf.DUMMYFUNCTION("IFERROR(
  VLOOKUP(
    A1040,
    IMPORTRANGE(
      ""1ZygntHC1J6IxzKbTidmOyf5nUyW4GCLurHCjexrLm_o        "",
      ""HTMLキャッシュ!A:F""
    ),
    3,
    FALSE
  ),
  0
)
"),46015.74831018518)</f>
        <v>46015.74831</v>
      </c>
      <c r="AG1040" s="5"/>
      <c r="AH1040" s="5"/>
      <c r="AI1040" s="5"/>
      <c r="AJ1040" s="5"/>
      <c r="AK1040" s="5"/>
      <c r="AL1040" s="5"/>
      <c r="AM1040" s="5"/>
      <c r="AN1040" s="5"/>
      <c r="AO1040" s="5"/>
      <c r="AP1040" s="5"/>
      <c r="AQ1040" s="5"/>
      <c r="AR1040" s="3"/>
      <c r="AS1040" s="5"/>
      <c r="AT1040" s="5"/>
      <c r="AU1040" s="5"/>
      <c r="AV1040" s="5"/>
      <c r="AW1040" s="5"/>
      <c r="AX1040" s="5"/>
      <c r="AY1040" s="5"/>
      <c r="AZ1040" s="7"/>
      <c r="BA1040" s="7"/>
    </row>
    <row r="1041" ht="16.5" customHeight="1">
      <c r="A1041" s="1" t="s">
        <v>2114</v>
      </c>
      <c r="B1041" s="5">
        <v>0.0</v>
      </c>
      <c r="C1041" s="5">
        <v>0.0</v>
      </c>
      <c r="D1041" s="1" t="s">
        <v>2115</v>
      </c>
      <c r="E1041" s="5">
        <v>0.0</v>
      </c>
      <c r="F1041" s="5">
        <v>0.0</v>
      </c>
      <c r="G1041" s="5">
        <v>0.0</v>
      </c>
      <c r="H1041" s="5">
        <v>0.0</v>
      </c>
      <c r="I1041" s="5">
        <v>0.0</v>
      </c>
      <c r="J1041" s="5">
        <v>0.0</v>
      </c>
      <c r="K1041" s="5">
        <v>0.0</v>
      </c>
      <c r="L1041" s="5">
        <v>0.0</v>
      </c>
      <c r="M1041" s="5">
        <v>0.0</v>
      </c>
      <c r="N1041" s="5">
        <v>0.0</v>
      </c>
      <c r="O1041" s="5">
        <v>0.0</v>
      </c>
      <c r="P1041" s="5">
        <v>0.0</v>
      </c>
      <c r="Q1041" s="5">
        <v>0.0</v>
      </c>
      <c r="R1041" s="5">
        <v>0.0</v>
      </c>
      <c r="S1041" s="5">
        <v>0.0</v>
      </c>
      <c r="T1041" s="5">
        <v>0.0</v>
      </c>
      <c r="U1041" s="5">
        <v>0.0</v>
      </c>
      <c r="V1041" s="5">
        <v>0.0</v>
      </c>
      <c r="W1041" s="5">
        <v>0.0</v>
      </c>
      <c r="X1041" s="5">
        <v>0.0</v>
      </c>
      <c r="Y1041" s="5">
        <v>0.0</v>
      </c>
      <c r="Z1041" s="5">
        <v>0.0</v>
      </c>
      <c r="AA1041" s="5">
        <v>0.0</v>
      </c>
      <c r="AB1041" s="5">
        <v>0.0</v>
      </c>
      <c r="AC1041" s="5">
        <v>0.0</v>
      </c>
      <c r="AD1041" s="5">
        <v>0.0</v>
      </c>
      <c r="AE1041" s="5">
        <v>0.0</v>
      </c>
      <c r="AF1041" s="6">
        <f>IFERROR(__xludf.DUMMYFUNCTION("IFERROR(
  VLOOKUP(
    A1041,
    IMPORTRANGE(
      ""1ZygntHC1J6IxzKbTidmOyf5nUyW4GCLurHCjexrLm_o        "",
      ""HTMLキャッシュ!A:F""
    ),
    3,
    FALSE
  ),
  0
)
"),46015.755949074075)</f>
        <v>46015.75595</v>
      </c>
      <c r="AG1041" s="5"/>
      <c r="AH1041" s="5"/>
      <c r="AI1041" s="5"/>
      <c r="AJ1041" s="5"/>
      <c r="AK1041" s="5"/>
      <c r="AL1041" s="5"/>
      <c r="AM1041" s="5"/>
      <c r="AN1041" s="5"/>
      <c r="AO1041" s="5"/>
      <c r="AP1041" s="5"/>
      <c r="AQ1041" s="5"/>
      <c r="AR1041" s="3"/>
      <c r="AS1041" s="5"/>
      <c r="AT1041" s="5"/>
      <c r="AU1041" s="5"/>
      <c r="AV1041" s="5"/>
      <c r="AW1041" s="5"/>
      <c r="AX1041" s="5"/>
      <c r="AY1041" s="5"/>
      <c r="AZ1041" s="7"/>
      <c r="BA1041" s="7"/>
    </row>
    <row r="1042" ht="16.5" customHeight="1">
      <c r="A1042" s="1" t="s">
        <v>2116</v>
      </c>
      <c r="B1042" s="5">
        <v>0.0</v>
      </c>
      <c r="C1042" s="5">
        <v>0.0</v>
      </c>
      <c r="D1042" s="1" t="s">
        <v>2117</v>
      </c>
      <c r="E1042" s="5">
        <v>0.0</v>
      </c>
      <c r="F1042" s="5">
        <v>0.0</v>
      </c>
      <c r="G1042" s="5">
        <v>0.0</v>
      </c>
      <c r="H1042" s="5">
        <v>0.0</v>
      </c>
      <c r="I1042" s="5">
        <v>0.0</v>
      </c>
      <c r="J1042" s="5">
        <v>0.0</v>
      </c>
      <c r="K1042" s="5">
        <v>0.0</v>
      </c>
      <c r="L1042" s="5">
        <v>0.0</v>
      </c>
      <c r="M1042" s="5">
        <v>0.0</v>
      </c>
      <c r="N1042" s="5">
        <v>0.0</v>
      </c>
      <c r="O1042" s="5">
        <v>0.0</v>
      </c>
      <c r="P1042" s="5">
        <v>0.0</v>
      </c>
      <c r="Q1042" s="5">
        <v>0.0</v>
      </c>
      <c r="R1042" s="5">
        <v>0.0</v>
      </c>
      <c r="S1042" s="5">
        <v>0.0</v>
      </c>
      <c r="T1042" s="5">
        <v>0.0</v>
      </c>
      <c r="U1042" s="5">
        <v>0.0</v>
      </c>
      <c r="V1042" s="5">
        <v>0.0</v>
      </c>
      <c r="W1042" s="5">
        <v>0.0</v>
      </c>
      <c r="X1042" s="5">
        <v>0.0</v>
      </c>
      <c r="Y1042" s="5">
        <v>0.0</v>
      </c>
      <c r="Z1042" s="5">
        <v>0.0</v>
      </c>
      <c r="AA1042" s="5">
        <v>0.0</v>
      </c>
      <c r="AB1042" s="5">
        <v>0.0</v>
      </c>
      <c r="AC1042" s="5">
        <v>0.0</v>
      </c>
      <c r="AD1042" s="5">
        <v>0.0</v>
      </c>
      <c r="AE1042" s="5">
        <v>0.0</v>
      </c>
      <c r="AF1042" s="6">
        <f>IFERROR(__xludf.DUMMYFUNCTION("IFERROR(
  VLOOKUP(
    A1042,
    IMPORTRANGE(
      ""1ZygntHC1J6IxzKbTidmOyf5nUyW4GCLurHCjexrLm_o        "",
      ""HTMLキャッシュ!A:F""
    ),
    3,
    FALSE
  ),
  0
)
"),46015.75667824074)</f>
        <v>46015.75668</v>
      </c>
      <c r="AG1042" s="5"/>
      <c r="AH1042" s="5"/>
      <c r="AI1042" s="5"/>
      <c r="AJ1042" s="5"/>
      <c r="AK1042" s="5"/>
      <c r="AL1042" s="5"/>
      <c r="AM1042" s="5"/>
      <c r="AN1042" s="5"/>
      <c r="AO1042" s="5"/>
      <c r="AP1042" s="5"/>
      <c r="AQ1042" s="5"/>
      <c r="AR1042" s="3"/>
      <c r="AS1042" s="5"/>
      <c r="AT1042" s="5"/>
      <c r="AU1042" s="5"/>
      <c r="AV1042" s="5"/>
      <c r="AW1042" s="5"/>
      <c r="AX1042" s="5"/>
      <c r="AY1042" s="5"/>
      <c r="AZ1042" s="7"/>
      <c r="BA1042" s="7"/>
    </row>
    <row r="1043" ht="16.5" customHeight="1">
      <c r="A1043" s="1" t="s">
        <v>2118</v>
      </c>
      <c r="B1043" s="5">
        <v>0.0</v>
      </c>
      <c r="C1043" s="5">
        <v>0.0</v>
      </c>
      <c r="D1043" s="1" t="s">
        <v>2119</v>
      </c>
      <c r="E1043" s="5">
        <v>0.0</v>
      </c>
      <c r="F1043" s="5">
        <v>0.0</v>
      </c>
      <c r="G1043" s="5">
        <v>0.0</v>
      </c>
      <c r="H1043" s="5">
        <v>0.0</v>
      </c>
      <c r="I1043" s="5">
        <v>0.0</v>
      </c>
      <c r="J1043" s="5">
        <v>0.0</v>
      </c>
      <c r="K1043" s="5">
        <v>0.0</v>
      </c>
      <c r="L1043" s="5">
        <v>0.0</v>
      </c>
      <c r="M1043" s="5">
        <v>0.0</v>
      </c>
      <c r="N1043" s="5">
        <v>0.0</v>
      </c>
      <c r="O1043" s="5">
        <v>0.0</v>
      </c>
      <c r="P1043" s="5">
        <v>0.0</v>
      </c>
      <c r="Q1043" s="5">
        <v>0.0</v>
      </c>
      <c r="R1043" s="5">
        <v>0.0</v>
      </c>
      <c r="S1043" s="5">
        <v>0.0</v>
      </c>
      <c r="T1043" s="5">
        <v>0.0</v>
      </c>
      <c r="U1043" s="5">
        <v>0.0</v>
      </c>
      <c r="V1043" s="5">
        <v>0.0</v>
      </c>
      <c r="W1043" s="5">
        <v>0.0</v>
      </c>
      <c r="X1043" s="5">
        <v>0.0</v>
      </c>
      <c r="Y1043" s="5">
        <v>0.0</v>
      </c>
      <c r="Z1043" s="5">
        <v>0.0</v>
      </c>
      <c r="AA1043" s="5">
        <v>0.0</v>
      </c>
      <c r="AB1043" s="5">
        <v>0.0</v>
      </c>
      <c r="AC1043" s="5">
        <v>0.0</v>
      </c>
      <c r="AD1043" s="5">
        <v>0.0</v>
      </c>
      <c r="AE1043" s="5">
        <v>0.0</v>
      </c>
      <c r="AF1043" s="6">
        <f>IFERROR(__xludf.DUMMYFUNCTION("IFERROR(
  VLOOKUP(
    A1043,
    IMPORTRANGE(
      ""1ZygntHC1J6IxzKbTidmOyf5nUyW4GCLurHCjexrLm_o        "",
      ""HTMLキャッシュ!A:F""
    ),
    3,
    FALSE
  ),
  0
)
"),46015.75701388889)</f>
        <v>46015.75701</v>
      </c>
      <c r="AG1043" s="5"/>
      <c r="AH1043" s="5"/>
      <c r="AI1043" s="5"/>
      <c r="AJ1043" s="5"/>
      <c r="AK1043" s="5"/>
      <c r="AL1043" s="5"/>
      <c r="AM1043" s="5"/>
      <c r="AN1043" s="5"/>
      <c r="AO1043" s="5"/>
      <c r="AP1043" s="5"/>
      <c r="AQ1043" s="5"/>
      <c r="AR1043" s="3"/>
      <c r="AS1043" s="5"/>
      <c r="AT1043" s="5"/>
      <c r="AU1043" s="5"/>
      <c r="AV1043" s="5"/>
      <c r="AW1043" s="5"/>
      <c r="AX1043" s="5"/>
      <c r="AY1043" s="5"/>
      <c r="AZ1043" s="7"/>
      <c r="BA1043" s="7"/>
    </row>
    <row r="1044" ht="16.5" customHeight="1">
      <c r="A1044" s="1" t="s">
        <v>2120</v>
      </c>
      <c r="B1044" s="5">
        <v>0.0</v>
      </c>
      <c r="C1044" s="5">
        <v>0.0</v>
      </c>
      <c r="D1044" s="1" t="s">
        <v>2121</v>
      </c>
      <c r="E1044" s="5">
        <v>0.0</v>
      </c>
      <c r="F1044" s="5">
        <v>0.0</v>
      </c>
      <c r="G1044" s="5">
        <v>0.0</v>
      </c>
      <c r="H1044" s="5">
        <v>0.0</v>
      </c>
      <c r="I1044" s="5">
        <v>0.0</v>
      </c>
      <c r="J1044" s="5">
        <v>0.0</v>
      </c>
      <c r="K1044" s="5">
        <v>0.0</v>
      </c>
      <c r="L1044" s="5">
        <v>0.0</v>
      </c>
      <c r="M1044" s="5">
        <v>0.0</v>
      </c>
      <c r="N1044" s="5">
        <v>0.0</v>
      </c>
      <c r="O1044" s="5">
        <v>0.0</v>
      </c>
      <c r="P1044" s="5">
        <v>0.0</v>
      </c>
      <c r="Q1044" s="5">
        <v>0.0</v>
      </c>
      <c r="R1044" s="5">
        <v>0.0</v>
      </c>
      <c r="S1044" s="5">
        <v>0.0</v>
      </c>
      <c r="T1044" s="5">
        <v>0.0</v>
      </c>
      <c r="U1044" s="5">
        <v>0.0</v>
      </c>
      <c r="V1044" s="5">
        <v>0.0</v>
      </c>
      <c r="W1044" s="5">
        <v>0.0</v>
      </c>
      <c r="X1044" s="5">
        <v>0.0</v>
      </c>
      <c r="Y1044" s="5">
        <v>0.0</v>
      </c>
      <c r="Z1044" s="5">
        <v>0.0</v>
      </c>
      <c r="AA1044" s="5">
        <v>0.0</v>
      </c>
      <c r="AB1044" s="5">
        <v>0.0</v>
      </c>
      <c r="AC1044" s="5">
        <v>0.0</v>
      </c>
      <c r="AD1044" s="5">
        <v>0.0</v>
      </c>
      <c r="AE1044" s="5">
        <v>0.0</v>
      </c>
      <c r="AF1044" s="6">
        <f>IFERROR(__xludf.DUMMYFUNCTION("IFERROR(
  VLOOKUP(
    A1044,
    IMPORTRANGE(
      ""1ZygntHC1J6IxzKbTidmOyf5nUyW4GCLurHCjexrLm_o        "",
      ""HTMLキャッシュ!A:F""
    ),
    3,
    FALSE
  ),
  0
)
"),46015.758101851854)</f>
        <v>46015.7581</v>
      </c>
      <c r="AG1044" s="5"/>
      <c r="AH1044" s="5"/>
      <c r="AI1044" s="5"/>
      <c r="AJ1044" s="5"/>
      <c r="AK1044" s="5"/>
      <c r="AL1044" s="5"/>
      <c r="AM1044" s="5"/>
      <c r="AN1044" s="5"/>
      <c r="AO1044" s="5"/>
      <c r="AP1044" s="5"/>
      <c r="AQ1044" s="5"/>
      <c r="AR1044" s="3"/>
      <c r="AS1044" s="5"/>
      <c r="AT1044" s="5"/>
      <c r="AU1044" s="5"/>
      <c r="AV1044" s="5"/>
      <c r="AW1044" s="5"/>
      <c r="AX1044" s="5"/>
      <c r="AY1044" s="5"/>
      <c r="AZ1044" s="7"/>
      <c r="BA1044" s="7"/>
    </row>
    <row r="1045" ht="16.5" customHeight="1">
      <c r="A1045" s="1" t="s">
        <v>2122</v>
      </c>
      <c r="B1045" s="5">
        <v>0.0</v>
      </c>
      <c r="C1045" s="5">
        <v>0.0</v>
      </c>
      <c r="D1045" s="1" t="s">
        <v>2123</v>
      </c>
      <c r="E1045" s="5">
        <v>0.0</v>
      </c>
      <c r="F1045" s="5">
        <v>0.0</v>
      </c>
      <c r="G1045" s="5">
        <v>0.0</v>
      </c>
      <c r="H1045" s="5">
        <v>0.0</v>
      </c>
      <c r="I1045" s="5">
        <v>0.0</v>
      </c>
      <c r="J1045" s="5">
        <v>0.0</v>
      </c>
      <c r="K1045" s="5">
        <v>0.0</v>
      </c>
      <c r="L1045" s="5">
        <v>0.0</v>
      </c>
      <c r="M1045" s="5">
        <v>0.0</v>
      </c>
      <c r="N1045" s="5">
        <v>0.0</v>
      </c>
      <c r="O1045" s="5">
        <v>0.0</v>
      </c>
      <c r="P1045" s="5">
        <v>0.0</v>
      </c>
      <c r="Q1045" s="5">
        <v>0.0</v>
      </c>
      <c r="R1045" s="5">
        <v>0.0</v>
      </c>
      <c r="S1045" s="5">
        <v>0.0</v>
      </c>
      <c r="T1045" s="5">
        <v>0.0</v>
      </c>
      <c r="U1045" s="5">
        <v>0.0</v>
      </c>
      <c r="V1045" s="5">
        <v>0.0</v>
      </c>
      <c r="W1045" s="5">
        <v>0.0</v>
      </c>
      <c r="X1045" s="5">
        <v>0.0</v>
      </c>
      <c r="Y1045" s="5">
        <v>0.0</v>
      </c>
      <c r="Z1045" s="5">
        <v>0.0</v>
      </c>
      <c r="AA1045" s="5">
        <v>0.0</v>
      </c>
      <c r="AB1045" s="5">
        <v>0.0</v>
      </c>
      <c r="AC1045" s="5">
        <v>0.0</v>
      </c>
      <c r="AD1045" s="5">
        <v>0.0</v>
      </c>
      <c r="AE1045" s="5">
        <v>0.0</v>
      </c>
      <c r="AF1045" s="6">
        <f>IFERROR(__xludf.DUMMYFUNCTION("IFERROR(
  VLOOKUP(
    A1045,
    IMPORTRANGE(
      ""1ZygntHC1J6IxzKbTidmOyf5nUyW4GCLurHCjexrLm_o        "",
      ""HTMLキャッシュ!A:F""
    ),
    3,
    FALSE
  ),
  0
)
"),46015.75890046296)</f>
        <v>46015.7589</v>
      </c>
      <c r="AG1045" s="5"/>
      <c r="AH1045" s="5"/>
      <c r="AI1045" s="5"/>
      <c r="AJ1045" s="5"/>
      <c r="AK1045" s="5"/>
      <c r="AL1045" s="5"/>
      <c r="AM1045" s="5"/>
      <c r="AN1045" s="5"/>
      <c r="AO1045" s="5"/>
      <c r="AP1045" s="5"/>
      <c r="AQ1045" s="5"/>
      <c r="AR1045" s="3"/>
      <c r="AS1045" s="5"/>
      <c r="AT1045" s="5"/>
      <c r="AU1045" s="5"/>
      <c r="AV1045" s="5"/>
      <c r="AW1045" s="5"/>
      <c r="AX1045" s="5"/>
      <c r="AY1045" s="5"/>
      <c r="AZ1045" s="7"/>
      <c r="BA1045" s="7"/>
    </row>
    <row r="1046" ht="16.5" customHeight="1">
      <c r="A1046" s="1" t="s">
        <v>2124</v>
      </c>
      <c r="B1046" s="5">
        <v>0.0</v>
      </c>
      <c r="C1046" s="5">
        <v>0.0</v>
      </c>
      <c r="D1046" s="1" t="s">
        <v>2125</v>
      </c>
      <c r="E1046" s="5">
        <v>0.0</v>
      </c>
      <c r="F1046" s="5">
        <v>0.0</v>
      </c>
      <c r="G1046" s="5">
        <v>0.0</v>
      </c>
      <c r="H1046" s="5">
        <v>0.0</v>
      </c>
      <c r="I1046" s="5">
        <v>0.0</v>
      </c>
      <c r="J1046" s="5">
        <v>0.0</v>
      </c>
      <c r="K1046" s="5">
        <v>0.0</v>
      </c>
      <c r="L1046" s="5">
        <v>0.0</v>
      </c>
      <c r="M1046" s="5">
        <v>0.0</v>
      </c>
      <c r="N1046" s="5">
        <v>0.0</v>
      </c>
      <c r="O1046" s="5">
        <v>0.0</v>
      </c>
      <c r="P1046" s="5">
        <v>0.0</v>
      </c>
      <c r="Q1046" s="5">
        <v>0.0</v>
      </c>
      <c r="R1046" s="5">
        <v>0.0</v>
      </c>
      <c r="S1046" s="5">
        <v>0.0</v>
      </c>
      <c r="T1046" s="5">
        <v>0.0</v>
      </c>
      <c r="U1046" s="5">
        <v>0.0</v>
      </c>
      <c r="V1046" s="5">
        <v>0.0</v>
      </c>
      <c r="W1046" s="5">
        <v>0.0</v>
      </c>
      <c r="X1046" s="5">
        <v>0.0</v>
      </c>
      <c r="Y1046" s="5">
        <v>0.0</v>
      </c>
      <c r="Z1046" s="5">
        <v>0.0</v>
      </c>
      <c r="AA1046" s="5">
        <v>0.0</v>
      </c>
      <c r="AB1046" s="5">
        <v>0.0</v>
      </c>
      <c r="AC1046" s="5">
        <v>0.0</v>
      </c>
      <c r="AD1046" s="5">
        <v>0.0</v>
      </c>
      <c r="AE1046" s="5">
        <v>0.0</v>
      </c>
      <c r="AF1046" s="6">
        <f>IFERROR(__xludf.DUMMYFUNCTION("IFERROR(
  VLOOKUP(
    A1046,
    IMPORTRANGE(
      ""1ZygntHC1J6IxzKbTidmOyf5nUyW4GCLurHCjexrLm_o        "",
      ""HTMLキャッシュ!A:F""
    ),
    3,
    FALSE
  ),
  0
)
"),45674.676886574074)</f>
        <v>45674.67689</v>
      </c>
      <c r="AG1046" s="5"/>
      <c r="AH1046" s="5"/>
      <c r="AI1046" s="5"/>
      <c r="AJ1046" s="5"/>
      <c r="AK1046" s="5"/>
      <c r="AL1046" s="5"/>
      <c r="AM1046" s="5"/>
      <c r="AN1046" s="5"/>
      <c r="AO1046" s="5"/>
      <c r="AP1046" s="5"/>
      <c r="AQ1046" s="5"/>
      <c r="AR1046" s="3"/>
      <c r="AS1046" s="5"/>
      <c r="AT1046" s="5"/>
      <c r="AU1046" s="5"/>
      <c r="AV1046" s="5"/>
      <c r="AW1046" s="5"/>
      <c r="AX1046" s="5"/>
      <c r="AY1046" s="5"/>
      <c r="AZ1046" s="7"/>
      <c r="BA1046" s="7"/>
    </row>
    <row r="1047" ht="16.5" customHeight="1">
      <c r="A1047" s="1" t="s">
        <v>2126</v>
      </c>
      <c r="B1047" s="5">
        <v>0.0</v>
      </c>
      <c r="C1047" s="5">
        <v>0.0</v>
      </c>
      <c r="D1047" s="1" t="s">
        <v>2127</v>
      </c>
      <c r="E1047" s="5">
        <v>0.0</v>
      </c>
      <c r="F1047" s="5">
        <v>0.0</v>
      </c>
      <c r="G1047" s="5">
        <v>0.0</v>
      </c>
      <c r="H1047" s="5">
        <v>0.0</v>
      </c>
      <c r="I1047" s="5">
        <v>0.0</v>
      </c>
      <c r="J1047" s="5">
        <v>0.0</v>
      </c>
      <c r="K1047" s="5">
        <v>0.0</v>
      </c>
      <c r="L1047" s="5">
        <v>0.0</v>
      </c>
      <c r="M1047" s="5">
        <v>0.0</v>
      </c>
      <c r="N1047" s="5">
        <v>0.0</v>
      </c>
      <c r="O1047" s="5">
        <v>0.0</v>
      </c>
      <c r="P1047" s="5">
        <v>0.0</v>
      </c>
      <c r="Q1047" s="5">
        <v>0.0</v>
      </c>
      <c r="R1047" s="5">
        <v>0.0</v>
      </c>
      <c r="S1047" s="5">
        <v>0.0</v>
      </c>
      <c r="T1047" s="5">
        <v>0.0</v>
      </c>
      <c r="U1047" s="5">
        <v>0.0</v>
      </c>
      <c r="V1047" s="5">
        <v>0.0</v>
      </c>
      <c r="W1047" s="5">
        <v>0.0</v>
      </c>
      <c r="X1047" s="5">
        <v>0.0</v>
      </c>
      <c r="Y1047" s="5">
        <v>0.0</v>
      </c>
      <c r="Z1047" s="5">
        <v>0.0</v>
      </c>
      <c r="AA1047" s="5">
        <v>0.0</v>
      </c>
      <c r="AB1047" s="5">
        <v>0.0</v>
      </c>
      <c r="AC1047" s="5">
        <v>0.0</v>
      </c>
      <c r="AD1047" s="5">
        <v>0.0</v>
      </c>
      <c r="AE1047" s="5">
        <v>0.0</v>
      </c>
      <c r="AF1047" s="6">
        <f>IFERROR(__xludf.DUMMYFUNCTION("IFERROR(
  VLOOKUP(
    A1047,
    IMPORTRANGE(
      ""1ZygntHC1J6IxzKbTidmOyf5nUyW4GCLurHCjexrLm_o        "",
      ""HTMLキャッシュ!A:F""
    ),
    3,
    FALSE
  ),
  0
)
"),46015.75925925926)</f>
        <v>46015.75926</v>
      </c>
      <c r="AG1047" s="5"/>
      <c r="AH1047" s="5"/>
      <c r="AI1047" s="5"/>
      <c r="AJ1047" s="5"/>
      <c r="AK1047" s="5"/>
      <c r="AL1047" s="5"/>
      <c r="AM1047" s="5"/>
      <c r="AN1047" s="5"/>
      <c r="AO1047" s="5"/>
      <c r="AP1047" s="5"/>
      <c r="AQ1047" s="5"/>
      <c r="AR1047" s="3"/>
      <c r="AS1047" s="5"/>
      <c r="AT1047" s="5"/>
      <c r="AU1047" s="5"/>
      <c r="AV1047" s="5"/>
      <c r="AW1047" s="5"/>
      <c r="AX1047" s="5"/>
      <c r="AY1047" s="5"/>
      <c r="AZ1047" s="7"/>
      <c r="BA1047" s="7"/>
    </row>
    <row r="1048" ht="16.5" customHeight="1">
      <c r="A1048" s="1" t="s">
        <v>2128</v>
      </c>
      <c r="B1048" s="5">
        <v>0.0</v>
      </c>
      <c r="C1048" s="5">
        <v>0.0</v>
      </c>
      <c r="D1048" s="1" t="s">
        <v>2129</v>
      </c>
      <c r="E1048" s="5">
        <v>0.0</v>
      </c>
      <c r="F1048" s="5">
        <v>0.0</v>
      </c>
      <c r="G1048" s="5">
        <v>0.0</v>
      </c>
      <c r="H1048" s="5">
        <v>0.0</v>
      </c>
      <c r="I1048" s="5">
        <v>0.0</v>
      </c>
      <c r="J1048" s="5">
        <v>0.0</v>
      </c>
      <c r="K1048" s="5">
        <v>0.0</v>
      </c>
      <c r="L1048" s="5">
        <v>0.0</v>
      </c>
      <c r="M1048" s="5">
        <v>0.0</v>
      </c>
      <c r="N1048" s="5">
        <v>0.0</v>
      </c>
      <c r="O1048" s="5">
        <v>0.0</v>
      </c>
      <c r="P1048" s="5">
        <v>0.0</v>
      </c>
      <c r="Q1048" s="5">
        <v>0.0</v>
      </c>
      <c r="R1048" s="5">
        <v>0.0</v>
      </c>
      <c r="S1048" s="5">
        <v>0.0</v>
      </c>
      <c r="T1048" s="5">
        <v>0.0</v>
      </c>
      <c r="U1048" s="5">
        <v>0.0</v>
      </c>
      <c r="V1048" s="5">
        <v>0.0</v>
      </c>
      <c r="W1048" s="5">
        <v>0.0</v>
      </c>
      <c r="X1048" s="5">
        <v>0.0</v>
      </c>
      <c r="Y1048" s="5">
        <v>0.0</v>
      </c>
      <c r="Z1048" s="5">
        <v>0.0</v>
      </c>
      <c r="AA1048" s="5">
        <v>0.0</v>
      </c>
      <c r="AB1048" s="5">
        <v>0.0</v>
      </c>
      <c r="AC1048" s="5">
        <v>0.0</v>
      </c>
      <c r="AD1048" s="5">
        <v>0.0</v>
      </c>
      <c r="AE1048" s="5">
        <v>0.0</v>
      </c>
      <c r="AF1048" s="6">
        <f>IFERROR(__xludf.DUMMYFUNCTION("IFERROR(
  VLOOKUP(
    A1048,
    IMPORTRANGE(
      ""1ZygntHC1J6IxzKbTidmOyf5nUyW4GCLurHCjexrLm_o        "",
      ""HTMLキャッシュ!A:F""
    ),
    3,
    FALSE
  ),
  0
)
"),45986.87981481481)</f>
        <v>45986.87981</v>
      </c>
      <c r="AG1048" s="5"/>
      <c r="AH1048" s="5"/>
      <c r="AI1048" s="5"/>
      <c r="AJ1048" s="5"/>
      <c r="AK1048" s="5"/>
      <c r="AL1048" s="5"/>
      <c r="AM1048" s="5"/>
      <c r="AN1048" s="5"/>
      <c r="AO1048" s="5"/>
      <c r="AP1048" s="5"/>
      <c r="AQ1048" s="5"/>
      <c r="AR1048" s="3"/>
      <c r="AS1048" s="5"/>
      <c r="AT1048" s="5"/>
      <c r="AU1048" s="5"/>
      <c r="AV1048" s="5"/>
      <c r="AW1048" s="5"/>
      <c r="AX1048" s="5"/>
      <c r="AY1048" s="5"/>
      <c r="AZ1048" s="7"/>
      <c r="BA1048" s="7"/>
    </row>
    <row r="1049" ht="16.5" customHeight="1">
      <c r="A1049" s="4" t="s">
        <v>2130</v>
      </c>
      <c r="B1049" s="5">
        <v>0.0</v>
      </c>
      <c r="C1049" s="5">
        <v>0.0</v>
      </c>
      <c r="D1049" s="1" t="s">
        <v>2131</v>
      </c>
      <c r="E1049" s="5">
        <v>0.0</v>
      </c>
      <c r="F1049" s="5">
        <v>0.0</v>
      </c>
      <c r="G1049" s="5">
        <v>0.0</v>
      </c>
      <c r="H1049" s="5">
        <v>0.0</v>
      </c>
      <c r="I1049" s="5">
        <v>0.0</v>
      </c>
      <c r="J1049" s="5">
        <v>0.0</v>
      </c>
      <c r="K1049" s="5">
        <v>0.0</v>
      </c>
      <c r="L1049" s="5">
        <v>0.0</v>
      </c>
      <c r="M1049" s="5">
        <v>0.0</v>
      </c>
      <c r="N1049" s="5">
        <v>0.0</v>
      </c>
      <c r="O1049" s="5">
        <v>0.0</v>
      </c>
      <c r="P1049" s="5">
        <v>0.0</v>
      </c>
      <c r="Q1049" s="5">
        <v>0.0</v>
      </c>
      <c r="R1049" s="5">
        <v>0.0</v>
      </c>
      <c r="S1049" s="5">
        <v>0.0</v>
      </c>
      <c r="T1049" s="5">
        <v>0.0</v>
      </c>
      <c r="U1049" s="5">
        <v>0.0</v>
      </c>
      <c r="V1049" s="5">
        <v>0.0</v>
      </c>
      <c r="W1049" s="5">
        <v>0.0</v>
      </c>
      <c r="X1049" s="5">
        <v>0.0</v>
      </c>
      <c r="Y1049" s="5">
        <v>0.0</v>
      </c>
      <c r="Z1049" s="5">
        <v>0.0</v>
      </c>
      <c r="AA1049" s="5">
        <v>0.0</v>
      </c>
      <c r="AB1049" s="5">
        <v>0.0</v>
      </c>
      <c r="AC1049" s="5">
        <v>0.0</v>
      </c>
      <c r="AD1049" s="5">
        <v>0.0</v>
      </c>
      <c r="AE1049" s="5">
        <v>0.0</v>
      </c>
      <c r="AF1049" s="6">
        <f>IFERROR(__xludf.DUMMYFUNCTION("IFERROR(
  VLOOKUP(
    A1049,
    IMPORTRANGE(
      ""1ZygntHC1J6IxzKbTidmOyf5nUyW4GCLurHCjexrLm_o        "",
      ""HTMLキャッシュ!A:F""
    ),
    3,
    FALSE
  ),
  0
)
"),46027.570972222224)</f>
        <v>46027.57097</v>
      </c>
      <c r="AG1049" s="5"/>
      <c r="AH1049" s="5"/>
      <c r="AI1049" s="5"/>
      <c r="AJ1049" s="5"/>
      <c r="AK1049" s="5"/>
      <c r="AL1049" s="5"/>
      <c r="AM1049" s="5"/>
      <c r="AN1049" s="5"/>
      <c r="AO1049" s="5"/>
      <c r="AP1049" s="5"/>
      <c r="AQ1049" s="5"/>
      <c r="AR1049" s="3"/>
      <c r="AS1049" s="5"/>
      <c r="AT1049" s="5"/>
      <c r="AU1049" s="5"/>
      <c r="AV1049" s="5"/>
      <c r="AW1049" s="5"/>
      <c r="AX1049" s="5"/>
      <c r="AY1049" s="5"/>
      <c r="AZ1049" s="7"/>
      <c r="BA1049" s="7"/>
    </row>
    <row r="1050" ht="16.5" customHeight="1">
      <c r="A1050" s="4" t="s">
        <v>2132</v>
      </c>
      <c r="B1050" s="5">
        <v>0.0</v>
      </c>
      <c r="C1050" s="5">
        <v>0.0</v>
      </c>
      <c r="D1050" s="1" t="s">
        <v>2133</v>
      </c>
      <c r="E1050" s="5">
        <v>0.0</v>
      </c>
      <c r="F1050" s="5">
        <v>0.0</v>
      </c>
      <c r="G1050" s="5">
        <v>0.0</v>
      </c>
      <c r="H1050" s="5">
        <v>0.0</v>
      </c>
      <c r="I1050" s="5">
        <v>0.0</v>
      </c>
      <c r="J1050" s="5">
        <v>0.0</v>
      </c>
      <c r="K1050" s="5">
        <v>0.0</v>
      </c>
      <c r="L1050" s="5">
        <v>0.0</v>
      </c>
      <c r="M1050" s="5">
        <v>0.0</v>
      </c>
      <c r="N1050" s="5">
        <v>0.0</v>
      </c>
      <c r="O1050" s="5">
        <v>0.0</v>
      </c>
      <c r="P1050" s="5">
        <v>0.0</v>
      </c>
      <c r="Q1050" s="5">
        <v>0.0</v>
      </c>
      <c r="R1050" s="5">
        <v>0.0</v>
      </c>
      <c r="S1050" s="5">
        <v>0.0</v>
      </c>
      <c r="T1050" s="5">
        <v>0.0</v>
      </c>
      <c r="U1050" s="5">
        <v>0.0</v>
      </c>
      <c r="V1050" s="5">
        <v>0.0</v>
      </c>
      <c r="W1050" s="5">
        <v>0.0</v>
      </c>
      <c r="X1050" s="5">
        <v>0.0</v>
      </c>
      <c r="Y1050" s="5">
        <v>0.0</v>
      </c>
      <c r="Z1050" s="5">
        <v>0.0</v>
      </c>
      <c r="AA1050" s="5">
        <v>0.0</v>
      </c>
      <c r="AB1050" s="5">
        <v>0.0</v>
      </c>
      <c r="AC1050" s="5">
        <v>0.0</v>
      </c>
      <c r="AD1050" s="5">
        <v>0.0</v>
      </c>
      <c r="AE1050" s="5">
        <v>0.0</v>
      </c>
      <c r="AF1050" s="6">
        <f>IFERROR(__xludf.DUMMYFUNCTION("IFERROR(
  VLOOKUP(
    A1050,
    IMPORTRANGE(
      ""1ZygntHC1J6IxzKbTidmOyf5nUyW4GCLurHCjexrLm_o        "",
      ""HTMLキャッシュ!A:F""
    ),
    3,
    FALSE
  ),
  0
)
"),46015.759988425925)</f>
        <v>46015.75999</v>
      </c>
      <c r="AG1050" s="5"/>
      <c r="AH1050" s="5"/>
      <c r="AI1050" s="5"/>
      <c r="AJ1050" s="5"/>
      <c r="AK1050" s="5"/>
      <c r="AL1050" s="5"/>
      <c r="AM1050" s="5"/>
      <c r="AN1050" s="5"/>
      <c r="AO1050" s="5"/>
      <c r="AP1050" s="5"/>
      <c r="AQ1050" s="5"/>
      <c r="AR1050" s="3"/>
      <c r="AS1050" s="5"/>
      <c r="AT1050" s="5"/>
      <c r="AU1050" s="5"/>
      <c r="AV1050" s="5"/>
      <c r="AW1050" s="5"/>
      <c r="AX1050" s="5"/>
      <c r="AY1050" s="5"/>
      <c r="AZ1050" s="7"/>
      <c r="BA1050" s="7"/>
    </row>
    <row r="1051" ht="16.5" customHeight="1">
      <c r="A1051" s="4" t="s">
        <v>2134</v>
      </c>
      <c r="B1051" s="5">
        <v>0.0</v>
      </c>
      <c r="C1051" s="5">
        <v>0.0</v>
      </c>
      <c r="D1051" s="1" t="s">
        <v>2135</v>
      </c>
      <c r="E1051" s="5">
        <v>0.0</v>
      </c>
      <c r="F1051" s="5">
        <v>0.0</v>
      </c>
      <c r="G1051" s="5">
        <v>0.0</v>
      </c>
      <c r="H1051" s="5">
        <v>0.0</v>
      </c>
      <c r="I1051" s="5">
        <v>0.0</v>
      </c>
      <c r="J1051" s="5">
        <v>0.0</v>
      </c>
      <c r="K1051" s="5">
        <v>0.0</v>
      </c>
      <c r="L1051" s="5">
        <v>0.0</v>
      </c>
      <c r="M1051" s="5">
        <v>0.0</v>
      </c>
      <c r="N1051" s="5">
        <v>0.0</v>
      </c>
      <c r="O1051" s="5">
        <v>0.0</v>
      </c>
      <c r="P1051" s="5">
        <v>0.0</v>
      </c>
      <c r="Q1051" s="5">
        <v>0.0</v>
      </c>
      <c r="R1051" s="5">
        <v>0.0</v>
      </c>
      <c r="S1051" s="5">
        <v>0.0</v>
      </c>
      <c r="T1051" s="5">
        <v>0.0</v>
      </c>
      <c r="U1051" s="5">
        <v>0.0</v>
      </c>
      <c r="V1051" s="5">
        <v>0.0</v>
      </c>
      <c r="W1051" s="5">
        <v>0.0</v>
      </c>
      <c r="X1051" s="5">
        <v>0.0</v>
      </c>
      <c r="Y1051" s="5">
        <v>0.0</v>
      </c>
      <c r="Z1051" s="5">
        <v>0.0</v>
      </c>
      <c r="AA1051" s="5">
        <v>0.0</v>
      </c>
      <c r="AB1051" s="5">
        <v>0.0</v>
      </c>
      <c r="AC1051" s="5">
        <v>0.0</v>
      </c>
      <c r="AD1051" s="5">
        <v>0.0</v>
      </c>
      <c r="AE1051" s="5">
        <v>0.0</v>
      </c>
      <c r="AF1051" s="6">
        <f>IFERROR(__xludf.DUMMYFUNCTION("IFERROR(
  VLOOKUP(
    A1051,
    IMPORTRANGE(
      ""1ZygntHC1J6IxzKbTidmOyf5nUyW4GCLurHCjexrLm_o        "",
      ""HTMLキャッシュ!A:F""
    ),
    3,
    FALSE
  ),
  0
)
"),46073.83982638889)</f>
        <v>46073.83983</v>
      </c>
      <c r="AG1051" s="5"/>
      <c r="AH1051" s="5"/>
      <c r="AI1051" s="5"/>
      <c r="AJ1051" s="5"/>
      <c r="AK1051" s="5"/>
      <c r="AL1051" s="5"/>
      <c r="AM1051" s="5"/>
      <c r="AN1051" s="5"/>
      <c r="AO1051" s="5"/>
      <c r="AP1051" s="5"/>
      <c r="AQ1051" s="5"/>
      <c r="AR1051" s="3"/>
      <c r="AS1051" s="5"/>
      <c r="AT1051" s="5"/>
      <c r="AU1051" s="5"/>
      <c r="AV1051" s="5"/>
      <c r="AW1051" s="5"/>
      <c r="AX1051" s="5"/>
      <c r="AY1051" s="5"/>
      <c r="AZ1051" s="7"/>
      <c r="BA1051" s="7"/>
    </row>
    <row r="1052" ht="16.5" customHeight="1">
      <c r="A1052" s="4" t="s">
        <v>2136</v>
      </c>
      <c r="B1052" s="5">
        <v>0.0</v>
      </c>
      <c r="C1052" s="5">
        <v>0.0</v>
      </c>
      <c r="D1052" s="1" t="s">
        <v>2137</v>
      </c>
      <c r="E1052" s="5">
        <v>0.0</v>
      </c>
      <c r="F1052" s="5">
        <v>0.0</v>
      </c>
      <c r="G1052" s="5">
        <v>0.0</v>
      </c>
      <c r="H1052" s="5">
        <v>0.0</v>
      </c>
      <c r="I1052" s="5">
        <v>0.0</v>
      </c>
      <c r="J1052" s="5">
        <v>0.0</v>
      </c>
      <c r="K1052" s="5">
        <v>0.0</v>
      </c>
      <c r="L1052" s="5">
        <v>0.0</v>
      </c>
      <c r="M1052" s="5">
        <v>0.0</v>
      </c>
      <c r="N1052" s="5">
        <v>0.0</v>
      </c>
      <c r="O1052" s="5">
        <v>0.0</v>
      </c>
      <c r="P1052" s="5">
        <v>0.0</v>
      </c>
      <c r="Q1052" s="5">
        <v>0.0</v>
      </c>
      <c r="R1052" s="5">
        <v>0.0</v>
      </c>
      <c r="S1052" s="5">
        <v>0.0</v>
      </c>
      <c r="T1052" s="5">
        <v>0.0</v>
      </c>
      <c r="U1052" s="5">
        <v>0.0</v>
      </c>
      <c r="V1052" s="5">
        <v>0.0</v>
      </c>
      <c r="W1052" s="5">
        <v>0.0</v>
      </c>
      <c r="X1052" s="5">
        <v>0.0</v>
      </c>
      <c r="Y1052" s="5">
        <v>0.0</v>
      </c>
      <c r="Z1052" s="5">
        <v>0.0</v>
      </c>
      <c r="AA1052" s="5">
        <v>0.0</v>
      </c>
      <c r="AB1052" s="5">
        <v>0.0</v>
      </c>
      <c r="AC1052" s="5">
        <v>0.0</v>
      </c>
      <c r="AD1052" s="5">
        <v>0.0</v>
      </c>
      <c r="AE1052" s="5">
        <v>0.0</v>
      </c>
      <c r="AF1052" s="6">
        <f>IFERROR(__xludf.DUMMYFUNCTION("IFERROR(
  VLOOKUP(
    A1052,
    IMPORTRANGE(
      ""1ZygntHC1J6IxzKbTidmOyf5nUyW4GCLurHCjexrLm_o        "",
      ""HTMLキャッシュ!A:F""
    ),
    3,
    FALSE
  ),
  0
)
"),46073.607511574075)</f>
        <v>46073.60751</v>
      </c>
      <c r="AG1052" s="5"/>
      <c r="AH1052" s="5"/>
      <c r="AI1052" s="5"/>
      <c r="AJ1052" s="5"/>
      <c r="AK1052" s="5"/>
      <c r="AL1052" s="5"/>
      <c r="AM1052" s="5"/>
      <c r="AN1052" s="5"/>
      <c r="AO1052" s="5"/>
      <c r="AP1052" s="5"/>
      <c r="AQ1052" s="5"/>
      <c r="AR1052" s="3"/>
      <c r="AS1052" s="5"/>
      <c r="AT1052" s="5"/>
      <c r="AU1052" s="5"/>
      <c r="AV1052" s="5"/>
      <c r="AW1052" s="5"/>
      <c r="AX1052" s="5"/>
      <c r="AY1052" s="5"/>
      <c r="AZ1052" s="7"/>
      <c r="BA1052" s="7"/>
    </row>
    <row r="1053" ht="16.5" customHeight="1">
      <c r="A1053" s="4" t="s">
        <v>2138</v>
      </c>
      <c r="B1053" s="5">
        <v>0.0</v>
      </c>
      <c r="C1053" s="5">
        <v>0.0</v>
      </c>
      <c r="D1053" s="1" t="s">
        <v>2139</v>
      </c>
      <c r="E1053" s="5">
        <v>0.0</v>
      </c>
      <c r="F1053" s="5">
        <v>0.0</v>
      </c>
      <c r="G1053" s="5">
        <v>0.0</v>
      </c>
      <c r="H1053" s="5">
        <v>0.0</v>
      </c>
      <c r="I1053" s="5">
        <v>0.0</v>
      </c>
      <c r="J1053" s="5">
        <v>0.0</v>
      </c>
      <c r="K1053" s="5">
        <v>0.0</v>
      </c>
      <c r="L1053" s="5">
        <v>0.0</v>
      </c>
      <c r="M1053" s="5">
        <v>0.0</v>
      </c>
      <c r="N1053" s="5">
        <v>0.0</v>
      </c>
      <c r="O1053" s="5">
        <v>0.0</v>
      </c>
      <c r="P1053" s="5">
        <v>0.0</v>
      </c>
      <c r="Q1053" s="5">
        <v>0.0</v>
      </c>
      <c r="R1053" s="5">
        <v>0.0</v>
      </c>
      <c r="S1053" s="5">
        <v>0.0</v>
      </c>
      <c r="T1053" s="5">
        <v>0.0</v>
      </c>
      <c r="U1053" s="5">
        <v>0.0</v>
      </c>
      <c r="V1053" s="5">
        <v>0.0</v>
      </c>
      <c r="W1053" s="5">
        <v>0.0</v>
      </c>
      <c r="X1053" s="5">
        <v>0.0</v>
      </c>
      <c r="Y1053" s="5">
        <v>0.0</v>
      </c>
      <c r="Z1053" s="5">
        <v>0.0</v>
      </c>
      <c r="AA1053" s="5">
        <v>0.0</v>
      </c>
      <c r="AB1053" s="5">
        <v>0.0</v>
      </c>
      <c r="AC1053" s="5">
        <v>0.0</v>
      </c>
      <c r="AD1053" s="5">
        <v>0.0</v>
      </c>
      <c r="AE1053" s="5">
        <v>0.0</v>
      </c>
      <c r="AF1053" s="6">
        <f>IFERROR(__xludf.DUMMYFUNCTION("IFERROR(
  VLOOKUP(
    A1053,
    IMPORTRANGE(
      ""1ZygntHC1J6IxzKbTidmOyf5nUyW4GCLurHCjexrLm_o        "",
      ""HTMLキャッシュ!A:F""
    ),
    3,
    FALSE
  ),
  0
)
"),46026.74637731481)</f>
        <v>46026.74638</v>
      </c>
      <c r="AG1053" s="5"/>
      <c r="AH1053" s="5"/>
      <c r="AI1053" s="5"/>
      <c r="AJ1053" s="5"/>
      <c r="AK1053" s="5"/>
      <c r="AL1053" s="5"/>
      <c r="AM1053" s="5"/>
      <c r="AN1053" s="5"/>
      <c r="AO1053" s="5"/>
      <c r="AP1053" s="5"/>
      <c r="AQ1053" s="5"/>
      <c r="AR1053" s="3"/>
      <c r="AS1053" s="5"/>
      <c r="AT1053" s="5"/>
      <c r="AU1053" s="5"/>
      <c r="AV1053" s="5"/>
      <c r="AW1053" s="5"/>
      <c r="AX1053" s="5"/>
      <c r="AY1053" s="5"/>
      <c r="AZ1053" s="7"/>
      <c r="BA1053" s="7"/>
    </row>
    <row r="1054" ht="16.5" customHeight="1">
      <c r="A1054" s="4" t="s">
        <v>2140</v>
      </c>
      <c r="B1054" s="5">
        <v>0.0</v>
      </c>
      <c r="C1054" s="5">
        <v>0.0</v>
      </c>
      <c r="D1054" s="1" t="s">
        <v>2141</v>
      </c>
      <c r="E1054" s="5">
        <v>0.0</v>
      </c>
      <c r="F1054" s="5">
        <v>0.0</v>
      </c>
      <c r="G1054" s="5">
        <v>0.0</v>
      </c>
      <c r="H1054" s="5">
        <v>0.0</v>
      </c>
      <c r="I1054" s="5">
        <v>0.0</v>
      </c>
      <c r="J1054" s="5">
        <v>0.0</v>
      </c>
      <c r="K1054" s="5">
        <v>0.0</v>
      </c>
      <c r="L1054" s="5">
        <v>0.0</v>
      </c>
      <c r="M1054" s="5">
        <v>0.0</v>
      </c>
      <c r="N1054" s="5">
        <v>0.0</v>
      </c>
      <c r="O1054" s="5">
        <v>0.0</v>
      </c>
      <c r="P1054" s="5">
        <v>0.0</v>
      </c>
      <c r="Q1054" s="5">
        <v>0.0</v>
      </c>
      <c r="R1054" s="5">
        <v>0.0</v>
      </c>
      <c r="S1054" s="5">
        <v>0.0</v>
      </c>
      <c r="T1054" s="5">
        <v>0.0</v>
      </c>
      <c r="U1054" s="5">
        <v>0.0</v>
      </c>
      <c r="V1054" s="5">
        <v>0.0</v>
      </c>
      <c r="W1054" s="5">
        <v>0.0</v>
      </c>
      <c r="X1054" s="5">
        <v>0.0</v>
      </c>
      <c r="Y1054" s="5">
        <v>0.0</v>
      </c>
      <c r="Z1054" s="5">
        <v>0.0</v>
      </c>
      <c r="AA1054" s="5">
        <v>0.0</v>
      </c>
      <c r="AB1054" s="5">
        <v>0.0</v>
      </c>
      <c r="AC1054" s="5">
        <v>0.0</v>
      </c>
      <c r="AD1054" s="5">
        <v>0.0</v>
      </c>
      <c r="AE1054" s="5">
        <v>0.0</v>
      </c>
      <c r="AF1054" s="6">
        <f>IFERROR(__xludf.DUMMYFUNCTION("IFERROR(
  VLOOKUP(
    A1054,
    IMPORTRANGE(
      ""1ZygntHC1J6IxzKbTidmOyf5nUyW4GCLurHCjexrLm_o        "",
      ""HTMLキャッシュ!A:F""
    ),
    3,
    FALSE
  ),
  0
)
"),46080.62332175926)</f>
        <v>46080.62332</v>
      </c>
      <c r="AG1054" s="5"/>
      <c r="AH1054" s="5"/>
      <c r="AI1054" s="5"/>
      <c r="AJ1054" s="5"/>
      <c r="AK1054" s="5"/>
      <c r="AL1054" s="5"/>
      <c r="AM1054" s="5"/>
      <c r="AN1054" s="5"/>
      <c r="AO1054" s="5"/>
      <c r="AP1054" s="5"/>
      <c r="AQ1054" s="5"/>
      <c r="AR1054" s="3"/>
      <c r="AS1054" s="5"/>
      <c r="AT1054" s="5"/>
      <c r="AU1054" s="5"/>
      <c r="AV1054" s="5"/>
      <c r="AW1054" s="5"/>
      <c r="AX1054" s="5"/>
      <c r="AY1054" s="5"/>
      <c r="AZ1054" s="7"/>
      <c r="BA1054" s="7"/>
    </row>
    <row r="1055" ht="16.5" customHeight="1">
      <c r="A1055" s="4" t="s">
        <v>2142</v>
      </c>
      <c r="B1055" s="5">
        <v>12.0</v>
      </c>
      <c r="C1055" s="5">
        <v>0.0</v>
      </c>
      <c r="D1055" s="1" t="s">
        <v>2143</v>
      </c>
      <c r="E1055" s="5">
        <v>0.0</v>
      </c>
      <c r="F1055" s="5">
        <v>0.0</v>
      </c>
      <c r="G1055" s="5">
        <v>0.0</v>
      </c>
      <c r="H1055" s="5">
        <v>0.0</v>
      </c>
      <c r="I1055" s="5">
        <v>0.0</v>
      </c>
      <c r="J1055" s="5">
        <v>0.0</v>
      </c>
      <c r="K1055" s="5">
        <v>0.0</v>
      </c>
      <c r="L1055" s="5">
        <v>0.0</v>
      </c>
      <c r="M1055" s="5">
        <v>0.0</v>
      </c>
      <c r="N1055" s="5">
        <v>0.0</v>
      </c>
      <c r="O1055" s="5">
        <v>0.0</v>
      </c>
      <c r="P1055" s="5">
        <v>0.0</v>
      </c>
      <c r="Q1055" s="5">
        <v>0.0</v>
      </c>
      <c r="R1055" s="5">
        <v>0.0</v>
      </c>
      <c r="S1055" s="5">
        <v>0.0</v>
      </c>
      <c r="T1055" s="5">
        <v>0.0</v>
      </c>
      <c r="U1055" s="5">
        <v>0.0</v>
      </c>
      <c r="V1055" s="5">
        <v>0.0</v>
      </c>
      <c r="W1055" s="5">
        <v>0.0</v>
      </c>
      <c r="X1055" s="5">
        <v>0.0</v>
      </c>
      <c r="Y1055" s="5">
        <v>0.0</v>
      </c>
      <c r="Z1055" s="5">
        <v>0.0</v>
      </c>
      <c r="AA1055" s="5">
        <v>0.0</v>
      </c>
      <c r="AB1055" s="5">
        <v>0.0</v>
      </c>
      <c r="AC1055" s="5">
        <v>0.0</v>
      </c>
      <c r="AD1055" s="5">
        <v>0.0</v>
      </c>
      <c r="AE1055" s="5">
        <v>0.0</v>
      </c>
      <c r="AF1055" s="6">
        <f>IFERROR(__xludf.DUMMYFUNCTION("IFERROR(
  VLOOKUP(
    A1055,
    IMPORTRANGE(
      ""1ZygntHC1J6IxzKbTidmOyf5nUyW4GCLurHCjexrLm_o        "",
      ""HTMLキャッシュ!A:F""
    ),
    3,
    FALSE
  ),
  0
)
"),46055.694027777776)</f>
        <v>46055.69403</v>
      </c>
      <c r="AG1055" s="5"/>
      <c r="AH1055" s="5"/>
      <c r="AI1055" s="5"/>
      <c r="AJ1055" s="5"/>
      <c r="AK1055" s="5"/>
      <c r="AL1055" s="5"/>
      <c r="AM1055" s="5"/>
      <c r="AN1055" s="5"/>
      <c r="AO1055" s="5"/>
      <c r="AP1055" s="5"/>
      <c r="AQ1055" s="5"/>
      <c r="AR1055" s="3"/>
      <c r="AS1055" s="5"/>
      <c r="AT1055" s="5"/>
      <c r="AU1055" s="5"/>
      <c r="AV1055" s="5"/>
      <c r="AW1055" s="5"/>
      <c r="AX1055" s="5"/>
      <c r="AY1055" s="5"/>
      <c r="AZ1055" s="7"/>
      <c r="BA1055" s="7"/>
    </row>
    <row r="1056" ht="16.5" customHeight="1">
      <c r="A1056" s="4" t="s">
        <v>2144</v>
      </c>
      <c r="B1056" s="5">
        <v>2.0</v>
      </c>
      <c r="C1056" s="5">
        <v>0.0</v>
      </c>
      <c r="D1056" s="1" t="s">
        <v>2145</v>
      </c>
      <c r="E1056" s="5">
        <v>0.0</v>
      </c>
      <c r="F1056" s="5">
        <v>0.0</v>
      </c>
      <c r="G1056" s="5">
        <v>0.0</v>
      </c>
      <c r="H1056" s="5">
        <v>0.0</v>
      </c>
      <c r="I1056" s="5">
        <v>0.0</v>
      </c>
      <c r="J1056" s="5">
        <v>0.0</v>
      </c>
      <c r="K1056" s="5">
        <v>0.0</v>
      </c>
      <c r="L1056" s="5">
        <v>0.0</v>
      </c>
      <c r="M1056" s="5">
        <v>0.0</v>
      </c>
      <c r="N1056" s="5">
        <v>0.0</v>
      </c>
      <c r="O1056" s="5">
        <v>0.0</v>
      </c>
      <c r="P1056" s="5">
        <v>0.0</v>
      </c>
      <c r="Q1056" s="5">
        <v>0.0</v>
      </c>
      <c r="R1056" s="5">
        <v>0.0</v>
      </c>
      <c r="S1056" s="5">
        <v>0.0</v>
      </c>
      <c r="T1056" s="5">
        <v>0.0</v>
      </c>
      <c r="U1056" s="5">
        <v>0.0</v>
      </c>
      <c r="V1056" s="5">
        <v>0.0</v>
      </c>
      <c r="W1056" s="5">
        <v>0.0</v>
      </c>
      <c r="X1056" s="5">
        <v>0.0</v>
      </c>
      <c r="Y1056" s="5">
        <v>0.0</v>
      </c>
      <c r="Z1056" s="5">
        <v>0.0</v>
      </c>
      <c r="AA1056" s="5">
        <v>0.0</v>
      </c>
      <c r="AB1056" s="5">
        <v>0.0</v>
      </c>
      <c r="AC1056" s="5">
        <v>0.0</v>
      </c>
      <c r="AD1056" s="5">
        <v>0.0</v>
      </c>
      <c r="AE1056" s="5">
        <v>0.0</v>
      </c>
      <c r="AF1056" s="6">
        <f>IFERROR(__xludf.DUMMYFUNCTION("IFERROR(
  VLOOKUP(
    A1056,
    IMPORTRANGE(
      ""1ZygntHC1J6IxzKbTidmOyf5nUyW4GCLurHCjexrLm_o        "",
      ""HTMLキャッシュ!A:F""
    ),
    3,
    FALSE
  ),
  0
)
"),46071.70804398148)</f>
        <v>46071.70804</v>
      </c>
      <c r="AG1056" s="5"/>
      <c r="AH1056" s="5"/>
      <c r="AI1056" s="5"/>
      <c r="AJ1056" s="5"/>
      <c r="AK1056" s="5"/>
      <c r="AL1056" s="5"/>
      <c r="AM1056" s="5"/>
      <c r="AN1056" s="5"/>
      <c r="AO1056" s="5"/>
      <c r="AP1056" s="5"/>
      <c r="AQ1056" s="5"/>
      <c r="AR1056" s="3"/>
      <c r="AS1056" s="5"/>
      <c r="AT1056" s="5"/>
      <c r="AU1056" s="5"/>
      <c r="AV1056" s="5"/>
      <c r="AW1056" s="5"/>
      <c r="AX1056" s="5"/>
      <c r="AY1056" s="5"/>
      <c r="AZ1056" s="7"/>
      <c r="BA1056" s="7"/>
    </row>
    <row r="1057" ht="16.5" customHeight="1">
      <c r="A1057" s="4" t="s">
        <v>2146</v>
      </c>
      <c r="B1057" s="5">
        <v>61.0</v>
      </c>
      <c r="C1057" s="5">
        <v>0.0</v>
      </c>
      <c r="D1057" s="1" t="s">
        <v>2147</v>
      </c>
      <c r="E1057" s="5">
        <v>0.0</v>
      </c>
      <c r="F1057" s="5">
        <v>0.0</v>
      </c>
      <c r="G1057" s="5">
        <v>0.0</v>
      </c>
      <c r="H1057" s="5">
        <v>0.0</v>
      </c>
      <c r="I1057" s="5">
        <v>0.0</v>
      </c>
      <c r="J1057" s="5">
        <v>0.0</v>
      </c>
      <c r="K1057" s="5">
        <v>0.0</v>
      </c>
      <c r="L1057" s="5">
        <v>0.0</v>
      </c>
      <c r="M1057" s="5">
        <v>0.0</v>
      </c>
      <c r="N1057" s="5">
        <v>0.0</v>
      </c>
      <c r="O1057" s="5">
        <v>0.0</v>
      </c>
      <c r="P1057" s="5">
        <v>0.0</v>
      </c>
      <c r="Q1057" s="5">
        <v>0.0</v>
      </c>
      <c r="R1057" s="5">
        <v>0.0</v>
      </c>
      <c r="S1057" s="5">
        <v>0.0</v>
      </c>
      <c r="T1057" s="5">
        <v>0.0</v>
      </c>
      <c r="U1057" s="5">
        <v>0.0</v>
      </c>
      <c r="V1057" s="5">
        <v>0.0</v>
      </c>
      <c r="W1057" s="5">
        <v>0.0</v>
      </c>
      <c r="X1057" s="5">
        <v>0.0</v>
      </c>
      <c r="Y1057" s="5">
        <v>0.0</v>
      </c>
      <c r="Z1057" s="5">
        <v>0.0</v>
      </c>
      <c r="AA1057" s="5">
        <v>0.0</v>
      </c>
      <c r="AB1057" s="5">
        <v>0.0</v>
      </c>
      <c r="AC1057" s="5">
        <v>0.0</v>
      </c>
      <c r="AD1057" s="5">
        <v>0.0</v>
      </c>
      <c r="AE1057" s="5">
        <v>0.0</v>
      </c>
      <c r="AF1057" s="6">
        <f>IFERROR(__xludf.DUMMYFUNCTION("IFERROR(
  VLOOKUP(
    A1057,
    IMPORTRANGE(
      ""1ZygntHC1J6IxzKbTidmOyf5nUyW4GCLurHCjexrLm_o        "",
      ""HTMLキャッシュ!A:F""
    ),
    3,
    FALSE
  ),
  0
)
"),46078.67386574074)</f>
        <v>46078.67387</v>
      </c>
      <c r="AG1057" s="5"/>
      <c r="AH1057" s="5"/>
      <c r="AI1057" s="5"/>
      <c r="AJ1057" s="5"/>
      <c r="AK1057" s="5"/>
      <c r="AL1057" s="5"/>
      <c r="AM1057" s="5"/>
      <c r="AN1057" s="5"/>
      <c r="AO1057" s="5"/>
      <c r="AP1057" s="5"/>
      <c r="AQ1057" s="5"/>
      <c r="AR1057" s="3"/>
      <c r="AS1057" s="5"/>
      <c r="AT1057" s="5"/>
      <c r="AU1057" s="5"/>
      <c r="AV1057" s="5"/>
      <c r="AW1057" s="5"/>
      <c r="AX1057" s="5"/>
      <c r="AY1057" s="5"/>
      <c r="AZ1057" s="7"/>
      <c r="BA1057" s="7"/>
    </row>
    <row r="1058" ht="16.5" customHeight="1">
      <c r="A1058" s="4" t="s">
        <v>2148</v>
      </c>
      <c r="B1058" s="5">
        <v>1.0</v>
      </c>
      <c r="C1058" s="5">
        <v>0.0</v>
      </c>
      <c r="D1058" s="1" t="s">
        <v>2149</v>
      </c>
      <c r="E1058" s="5">
        <v>0.0</v>
      </c>
      <c r="F1058" s="5">
        <v>0.0</v>
      </c>
      <c r="G1058" s="5">
        <v>0.0</v>
      </c>
      <c r="H1058" s="5">
        <v>0.0</v>
      </c>
      <c r="I1058" s="5">
        <v>0.0</v>
      </c>
      <c r="J1058" s="5">
        <v>0.0</v>
      </c>
      <c r="K1058" s="5">
        <v>0.0</v>
      </c>
      <c r="L1058" s="5">
        <v>0.0</v>
      </c>
      <c r="M1058" s="5">
        <v>0.0</v>
      </c>
      <c r="N1058" s="5">
        <v>0.0</v>
      </c>
      <c r="O1058" s="5">
        <v>0.0</v>
      </c>
      <c r="P1058" s="5">
        <v>0.0</v>
      </c>
      <c r="Q1058" s="5">
        <v>0.0</v>
      </c>
      <c r="R1058" s="5">
        <v>0.0</v>
      </c>
      <c r="S1058" s="5">
        <v>0.0</v>
      </c>
      <c r="T1058" s="5">
        <v>0.0</v>
      </c>
      <c r="U1058" s="5">
        <v>0.0</v>
      </c>
      <c r="V1058" s="5">
        <v>0.0</v>
      </c>
      <c r="W1058" s="5">
        <v>0.0</v>
      </c>
      <c r="X1058" s="5">
        <v>0.0</v>
      </c>
      <c r="Y1058" s="5">
        <v>0.0</v>
      </c>
      <c r="Z1058" s="5">
        <v>0.0</v>
      </c>
      <c r="AA1058" s="5">
        <v>0.0</v>
      </c>
      <c r="AB1058" s="5">
        <v>0.0</v>
      </c>
      <c r="AC1058" s="5">
        <v>0.0</v>
      </c>
      <c r="AD1058" s="5">
        <v>0.0</v>
      </c>
      <c r="AE1058" s="5">
        <v>0.0</v>
      </c>
      <c r="AF1058" s="6">
        <f>IFERROR(__xludf.DUMMYFUNCTION("IFERROR(
  VLOOKUP(
    A1058,
    IMPORTRANGE(
      ""1ZygntHC1J6IxzKbTidmOyf5nUyW4GCLurHCjexrLm_o        "",
      ""HTMLキャッシュ!A:F""
    ),
    3,
    FALSE
  ),
  0
)
"),46073.65261574074)</f>
        <v>46073.65262</v>
      </c>
      <c r="AG1058" s="5"/>
      <c r="AH1058" s="5"/>
      <c r="AI1058" s="5"/>
      <c r="AJ1058" s="5"/>
      <c r="AK1058" s="5"/>
      <c r="AL1058" s="5"/>
      <c r="AM1058" s="5"/>
      <c r="AN1058" s="5"/>
      <c r="AO1058" s="5"/>
      <c r="AP1058" s="5"/>
      <c r="AQ1058" s="5"/>
      <c r="AR1058" s="3"/>
      <c r="AS1058" s="5"/>
      <c r="AT1058" s="5"/>
      <c r="AU1058" s="5"/>
      <c r="AV1058" s="5"/>
      <c r="AW1058" s="5"/>
      <c r="AX1058" s="5"/>
      <c r="AY1058" s="5"/>
      <c r="AZ1058" s="7"/>
      <c r="BA1058" s="7"/>
    </row>
    <row r="1059" ht="16.5" customHeight="1">
      <c r="A1059" s="4" t="s">
        <v>2150</v>
      </c>
      <c r="B1059" s="5">
        <v>0.0</v>
      </c>
      <c r="C1059" s="5">
        <v>0.0</v>
      </c>
      <c r="D1059" s="1" t="s">
        <v>2151</v>
      </c>
      <c r="E1059" s="5">
        <v>0.0</v>
      </c>
      <c r="F1059" s="5">
        <v>0.0</v>
      </c>
      <c r="G1059" s="5">
        <v>0.0</v>
      </c>
      <c r="H1059" s="5">
        <v>0.0</v>
      </c>
      <c r="I1059" s="5">
        <v>0.0</v>
      </c>
      <c r="J1059" s="5">
        <v>0.0</v>
      </c>
      <c r="K1059" s="5">
        <v>0.0</v>
      </c>
      <c r="L1059" s="5">
        <v>0.0</v>
      </c>
      <c r="M1059" s="5">
        <v>0.0</v>
      </c>
      <c r="N1059" s="5">
        <v>0.0</v>
      </c>
      <c r="O1059" s="5">
        <v>0.0</v>
      </c>
      <c r="P1059" s="5">
        <v>0.0</v>
      </c>
      <c r="Q1059" s="5">
        <v>0.0</v>
      </c>
      <c r="R1059" s="5">
        <v>0.0</v>
      </c>
      <c r="S1059" s="5">
        <v>0.0</v>
      </c>
      <c r="T1059" s="5">
        <v>0.0</v>
      </c>
      <c r="U1059" s="5">
        <v>0.0</v>
      </c>
      <c r="V1059" s="5">
        <v>0.0</v>
      </c>
      <c r="W1059" s="5">
        <v>0.0</v>
      </c>
      <c r="X1059" s="5">
        <v>0.0</v>
      </c>
      <c r="Y1059" s="5">
        <v>0.0</v>
      </c>
      <c r="Z1059" s="5">
        <v>0.0</v>
      </c>
      <c r="AA1059" s="5">
        <v>0.0</v>
      </c>
      <c r="AB1059" s="5">
        <v>0.0</v>
      </c>
      <c r="AC1059" s="5">
        <v>0.0</v>
      </c>
      <c r="AD1059" s="5">
        <v>0.0</v>
      </c>
      <c r="AE1059" s="5">
        <v>0.0</v>
      </c>
      <c r="AF1059" s="6">
        <f>IFERROR(__xludf.DUMMYFUNCTION("IFERROR(
  VLOOKUP(
    A1059,
    IMPORTRANGE(
      ""1ZygntHC1J6IxzKbTidmOyf5nUyW4GCLurHCjexrLm_o        "",
      ""HTMLキャッシュ!A:F""
    ),
    3,
    FALSE
  ),
  0
)
"),46026.752604166664)</f>
        <v>46026.7526</v>
      </c>
      <c r="AG1059" s="5"/>
      <c r="AH1059" s="5"/>
      <c r="AI1059" s="5"/>
      <c r="AJ1059" s="5"/>
      <c r="AK1059" s="5"/>
      <c r="AL1059" s="5"/>
      <c r="AM1059" s="5"/>
      <c r="AN1059" s="5"/>
      <c r="AO1059" s="5"/>
      <c r="AP1059" s="5"/>
      <c r="AQ1059" s="5"/>
      <c r="AR1059" s="3"/>
      <c r="AS1059" s="5"/>
      <c r="AT1059" s="5"/>
      <c r="AU1059" s="5"/>
      <c r="AV1059" s="5"/>
      <c r="AW1059" s="5"/>
      <c r="AX1059" s="5"/>
      <c r="AY1059" s="5"/>
      <c r="AZ1059" s="7"/>
      <c r="BA1059" s="7"/>
    </row>
    <row r="1060" ht="16.5" customHeight="1">
      <c r="A1060" s="1" t="s">
        <v>2152</v>
      </c>
      <c r="B1060" s="5">
        <v>232.0</v>
      </c>
      <c r="C1060" s="5">
        <v>0.0</v>
      </c>
      <c r="D1060" s="1" t="s">
        <v>2153</v>
      </c>
      <c r="E1060" s="5">
        <v>0.0</v>
      </c>
      <c r="F1060" s="5">
        <v>0.0</v>
      </c>
      <c r="G1060" s="5">
        <v>0.0</v>
      </c>
      <c r="H1060" s="5">
        <v>0.0</v>
      </c>
      <c r="I1060" s="5">
        <v>0.0</v>
      </c>
      <c r="J1060" s="5">
        <v>0.0</v>
      </c>
      <c r="K1060" s="5">
        <v>0.0</v>
      </c>
      <c r="L1060" s="5">
        <v>0.0</v>
      </c>
      <c r="M1060" s="5">
        <v>0.0</v>
      </c>
      <c r="N1060" s="5">
        <v>0.0</v>
      </c>
      <c r="O1060" s="5">
        <v>0.0</v>
      </c>
      <c r="P1060" s="5">
        <v>0.0</v>
      </c>
      <c r="Q1060" s="5">
        <v>0.0</v>
      </c>
      <c r="R1060" s="5">
        <v>0.0</v>
      </c>
      <c r="S1060" s="5">
        <v>0.0</v>
      </c>
      <c r="T1060" s="5">
        <v>0.0</v>
      </c>
      <c r="U1060" s="5">
        <v>0.0</v>
      </c>
      <c r="V1060" s="5">
        <v>0.0</v>
      </c>
      <c r="W1060" s="5">
        <v>0.0</v>
      </c>
      <c r="X1060" s="5">
        <v>0.0</v>
      </c>
      <c r="Y1060" s="5">
        <v>0.0</v>
      </c>
      <c r="Z1060" s="5">
        <v>0.0</v>
      </c>
      <c r="AA1060" s="5">
        <v>0.0</v>
      </c>
      <c r="AB1060" s="5">
        <v>0.0</v>
      </c>
      <c r="AC1060" s="5">
        <v>0.0</v>
      </c>
      <c r="AD1060" s="5">
        <v>0.0</v>
      </c>
      <c r="AE1060" s="5">
        <v>0.0</v>
      </c>
      <c r="AF1060" s="6">
        <f>IFERROR(__xludf.DUMMYFUNCTION("IFERROR(
  VLOOKUP(
    A1060,
    IMPORTRANGE(
      ""1ZygntHC1J6IxzKbTidmOyf5nUyW4GCLurHCjexrLm_o        "",
      ""HTMLキャッシュ!A:F""
    ),
    3,
    FALSE
  ),
  0
)
"),46085.67292824074)</f>
        <v>46085.67293</v>
      </c>
      <c r="AG1060" s="5"/>
      <c r="AH1060" s="5"/>
      <c r="AI1060" s="5"/>
      <c r="AJ1060" s="5"/>
      <c r="AK1060" s="5"/>
      <c r="AL1060" s="5"/>
      <c r="AM1060" s="5"/>
      <c r="AN1060" s="5"/>
      <c r="AO1060" s="5"/>
      <c r="AP1060" s="5"/>
      <c r="AQ1060" s="5"/>
      <c r="AR1060" s="3"/>
      <c r="AS1060" s="5"/>
      <c r="AT1060" s="5"/>
      <c r="AU1060" s="5"/>
      <c r="AV1060" s="5"/>
      <c r="AW1060" s="5"/>
      <c r="AX1060" s="5"/>
      <c r="AY1060" s="5"/>
      <c r="AZ1060" s="7"/>
      <c r="BA1060" s="7"/>
    </row>
    <row r="1061" ht="16.5" customHeight="1">
      <c r="A1061" s="1" t="s">
        <v>2154</v>
      </c>
      <c r="B1061" s="5">
        <v>112.0</v>
      </c>
      <c r="C1061" s="5">
        <v>0.0</v>
      </c>
      <c r="D1061" s="1" t="s">
        <v>2155</v>
      </c>
      <c r="E1061" s="5">
        <v>0.0</v>
      </c>
      <c r="F1061" s="5">
        <v>0.0</v>
      </c>
      <c r="G1061" s="5">
        <v>0.0</v>
      </c>
      <c r="H1061" s="5">
        <v>0.0</v>
      </c>
      <c r="I1061" s="5">
        <v>0.0</v>
      </c>
      <c r="J1061" s="5">
        <v>0.0</v>
      </c>
      <c r="K1061" s="5">
        <v>0.0</v>
      </c>
      <c r="L1061" s="5">
        <v>0.0</v>
      </c>
      <c r="M1061" s="5">
        <v>0.0</v>
      </c>
      <c r="N1061" s="5">
        <v>0.0</v>
      </c>
      <c r="O1061" s="5">
        <v>0.0</v>
      </c>
      <c r="P1061" s="5">
        <v>0.0</v>
      </c>
      <c r="Q1061" s="5">
        <v>0.0</v>
      </c>
      <c r="R1061" s="5">
        <v>0.0</v>
      </c>
      <c r="S1061" s="5">
        <v>0.0</v>
      </c>
      <c r="T1061" s="5">
        <v>0.0</v>
      </c>
      <c r="U1061" s="5">
        <v>0.0</v>
      </c>
      <c r="V1061" s="5">
        <v>0.0</v>
      </c>
      <c r="W1061" s="5">
        <v>0.0</v>
      </c>
      <c r="X1061" s="5">
        <v>0.0</v>
      </c>
      <c r="Y1061" s="5">
        <v>0.0</v>
      </c>
      <c r="Z1061" s="5">
        <v>0.0</v>
      </c>
      <c r="AA1061" s="5">
        <v>0.0</v>
      </c>
      <c r="AB1061" s="5">
        <v>0.0</v>
      </c>
      <c r="AC1061" s="5">
        <v>0.0</v>
      </c>
      <c r="AD1061" s="5">
        <v>0.0</v>
      </c>
      <c r="AE1061" s="5">
        <v>0.0</v>
      </c>
      <c r="AF1061" s="6">
        <f>IFERROR(__xludf.DUMMYFUNCTION("IFERROR(
  VLOOKUP(
    A1061,
    IMPORTRANGE(
      ""1ZygntHC1J6IxzKbTidmOyf5nUyW4GCLurHCjexrLm_o        "",
      ""HTMLキャッシュ!A:F""
    ),
    3,
    FALSE
  ),
  0
)
"),46083.712858796294)</f>
        <v>46083.71286</v>
      </c>
      <c r="AG1061" s="5"/>
      <c r="AH1061" s="5"/>
      <c r="AI1061" s="5"/>
      <c r="AJ1061" s="5"/>
      <c r="AK1061" s="5"/>
      <c r="AL1061" s="5"/>
      <c r="AM1061" s="5"/>
      <c r="AN1061" s="5"/>
      <c r="AO1061" s="5"/>
      <c r="AP1061" s="5"/>
      <c r="AQ1061" s="5"/>
      <c r="AR1061" s="3"/>
      <c r="AS1061" s="5"/>
      <c r="AT1061" s="5"/>
      <c r="AU1061" s="5"/>
      <c r="AV1061" s="5"/>
      <c r="AW1061" s="5"/>
      <c r="AX1061" s="5"/>
      <c r="AY1061" s="5"/>
      <c r="AZ1061" s="7"/>
      <c r="BA1061" s="7"/>
    </row>
    <row r="1062" ht="16.5" customHeight="1">
      <c r="A1062" s="4" t="s">
        <v>2156</v>
      </c>
      <c r="B1062" s="5">
        <v>424.0</v>
      </c>
      <c r="C1062" s="5">
        <v>0.0</v>
      </c>
      <c r="D1062" s="1" t="s">
        <v>2157</v>
      </c>
      <c r="E1062" s="5">
        <v>0.0</v>
      </c>
      <c r="F1062" s="5">
        <v>0.0</v>
      </c>
      <c r="G1062" s="5">
        <v>0.0</v>
      </c>
      <c r="H1062" s="5">
        <v>0.0</v>
      </c>
      <c r="I1062" s="5">
        <v>0.0</v>
      </c>
      <c r="J1062" s="5">
        <v>0.0</v>
      </c>
      <c r="K1062" s="5">
        <v>0.0</v>
      </c>
      <c r="L1062" s="5">
        <v>0.0</v>
      </c>
      <c r="M1062" s="5">
        <v>0.0</v>
      </c>
      <c r="N1062" s="5">
        <v>0.0</v>
      </c>
      <c r="O1062" s="5">
        <v>0.0</v>
      </c>
      <c r="P1062" s="5">
        <v>0.0</v>
      </c>
      <c r="Q1062" s="5">
        <v>0.0</v>
      </c>
      <c r="R1062" s="5">
        <v>0.0</v>
      </c>
      <c r="S1062" s="5">
        <v>0.0</v>
      </c>
      <c r="T1062" s="5">
        <v>0.0</v>
      </c>
      <c r="U1062" s="5">
        <v>0.0</v>
      </c>
      <c r="V1062" s="5">
        <v>0.0</v>
      </c>
      <c r="W1062" s="5">
        <v>0.0</v>
      </c>
      <c r="X1062" s="5">
        <v>0.0</v>
      </c>
      <c r="Y1062" s="5">
        <v>0.0</v>
      </c>
      <c r="Z1062" s="5">
        <v>0.0</v>
      </c>
      <c r="AA1062" s="5">
        <v>0.0</v>
      </c>
      <c r="AB1062" s="5">
        <v>0.0</v>
      </c>
      <c r="AC1062" s="5">
        <v>0.0</v>
      </c>
      <c r="AD1062" s="5">
        <v>0.0</v>
      </c>
      <c r="AE1062" s="5">
        <v>0.0</v>
      </c>
      <c r="AF1062" s="6">
        <f>IFERROR(__xludf.DUMMYFUNCTION("IFERROR(
  VLOOKUP(
    A1062,
    IMPORTRANGE(
      ""1ZygntHC1J6IxzKbTidmOyf5nUyW4GCLurHCjexrLm_o        "",
      ""HTMLキャッシュ!A:F""
    ),
    3,
    FALSE
  ),
  0
)
"),46085.64130787037)</f>
        <v>46085.64131</v>
      </c>
      <c r="AG1062" s="5"/>
      <c r="AH1062" s="5"/>
      <c r="AI1062" s="5"/>
      <c r="AJ1062" s="5"/>
      <c r="AK1062" s="5"/>
      <c r="AL1062" s="5"/>
      <c r="AM1062" s="5"/>
      <c r="AN1062" s="5"/>
      <c r="AO1062" s="5"/>
      <c r="AP1062" s="5"/>
      <c r="AQ1062" s="5"/>
      <c r="AR1062" s="3"/>
      <c r="AS1062" s="5"/>
      <c r="AT1062" s="5"/>
      <c r="AU1062" s="5"/>
      <c r="AV1062" s="5"/>
      <c r="AW1062" s="5"/>
      <c r="AX1062" s="5"/>
      <c r="AY1062" s="5"/>
      <c r="AZ1062" s="7"/>
      <c r="BA1062" s="7"/>
    </row>
    <row r="1063" ht="16.5" customHeight="1">
      <c r="A1063" s="4" t="s">
        <v>2158</v>
      </c>
      <c r="B1063" s="5">
        <v>137.0</v>
      </c>
      <c r="C1063" s="5">
        <v>0.0</v>
      </c>
      <c r="D1063" s="1" t="s">
        <v>2159</v>
      </c>
      <c r="E1063" s="5">
        <v>0.0</v>
      </c>
      <c r="F1063" s="5">
        <v>0.0</v>
      </c>
      <c r="G1063" s="5">
        <v>0.0</v>
      </c>
      <c r="H1063" s="5">
        <v>0.0</v>
      </c>
      <c r="I1063" s="5">
        <v>0.0</v>
      </c>
      <c r="J1063" s="5">
        <v>0.0</v>
      </c>
      <c r="K1063" s="5">
        <v>0.0</v>
      </c>
      <c r="L1063" s="5">
        <v>0.0</v>
      </c>
      <c r="M1063" s="5">
        <v>0.0</v>
      </c>
      <c r="N1063" s="5">
        <v>0.0</v>
      </c>
      <c r="O1063" s="5">
        <v>0.0</v>
      </c>
      <c r="P1063" s="5">
        <v>0.0</v>
      </c>
      <c r="Q1063" s="5">
        <v>0.0</v>
      </c>
      <c r="R1063" s="5">
        <v>0.0</v>
      </c>
      <c r="S1063" s="5">
        <v>0.0</v>
      </c>
      <c r="T1063" s="5">
        <v>0.0</v>
      </c>
      <c r="U1063" s="5">
        <v>0.0</v>
      </c>
      <c r="V1063" s="5">
        <v>0.0</v>
      </c>
      <c r="W1063" s="5">
        <v>0.0</v>
      </c>
      <c r="X1063" s="5">
        <v>0.0</v>
      </c>
      <c r="Y1063" s="5">
        <v>0.0</v>
      </c>
      <c r="Z1063" s="5">
        <v>0.0</v>
      </c>
      <c r="AA1063" s="5">
        <v>0.0</v>
      </c>
      <c r="AB1063" s="5">
        <v>0.0</v>
      </c>
      <c r="AC1063" s="5">
        <v>0.0</v>
      </c>
      <c r="AD1063" s="5">
        <v>0.0</v>
      </c>
      <c r="AE1063" s="5">
        <v>0.0</v>
      </c>
      <c r="AF1063" s="6">
        <f>IFERROR(__xludf.DUMMYFUNCTION("IFERROR(
  VLOOKUP(
    A1063,
    IMPORTRANGE(
      ""1ZygntHC1J6IxzKbTidmOyf5nUyW4GCLurHCjexrLm_o        "",
      ""HTMLキャッシュ!A:F""
    ),
    3,
    FALSE
  ),
  0
)
"),46085.822847222225)</f>
        <v>46085.82285</v>
      </c>
      <c r="AG1063" s="5"/>
      <c r="AH1063" s="5"/>
      <c r="AI1063" s="5"/>
      <c r="AJ1063" s="5"/>
      <c r="AK1063" s="5"/>
      <c r="AL1063" s="5"/>
      <c r="AM1063" s="5"/>
      <c r="AN1063" s="5"/>
      <c r="AO1063" s="5"/>
      <c r="AP1063" s="5"/>
      <c r="AQ1063" s="5"/>
      <c r="AR1063" s="3"/>
      <c r="AS1063" s="5"/>
      <c r="AT1063" s="5"/>
      <c r="AU1063" s="5"/>
      <c r="AV1063" s="5"/>
      <c r="AW1063" s="5"/>
      <c r="AX1063" s="5"/>
      <c r="AY1063" s="5"/>
      <c r="AZ1063" s="7"/>
      <c r="BA1063" s="7"/>
    </row>
    <row r="1064" ht="16.5" customHeight="1">
      <c r="A1064" s="4" t="s">
        <v>2160</v>
      </c>
      <c r="B1064" s="5">
        <v>0.0</v>
      </c>
      <c r="C1064" s="5">
        <v>0.0</v>
      </c>
      <c r="D1064" s="1" t="s">
        <v>2161</v>
      </c>
      <c r="E1064" s="5">
        <v>0.0</v>
      </c>
      <c r="F1064" s="5">
        <v>0.0</v>
      </c>
      <c r="G1064" s="5">
        <v>0.0</v>
      </c>
      <c r="H1064" s="5">
        <v>0.0</v>
      </c>
      <c r="I1064" s="5">
        <v>0.0</v>
      </c>
      <c r="J1064" s="5">
        <v>0.0</v>
      </c>
      <c r="K1064" s="5">
        <v>0.0</v>
      </c>
      <c r="L1064" s="5">
        <v>0.0</v>
      </c>
      <c r="M1064" s="5">
        <v>0.0</v>
      </c>
      <c r="N1064" s="5">
        <v>0.0</v>
      </c>
      <c r="O1064" s="5">
        <v>0.0</v>
      </c>
      <c r="P1064" s="5">
        <v>0.0</v>
      </c>
      <c r="Q1064" s="5">
        <v>0.0</v>
      </c>
      <c r="R1064" s="5">
        <v>0.0</v>
      </c>
      <c r="S1064" s="5">
        <v>0.0</v>
      </c>
      <c r="T1064" s="5">
        <v>0.0</v>
      </c>
      <c r="U1064" s="5">
        <v>0.0</v>
      </c>
      <c r="V1064" s="5">
        <v>0.0</v>
      </c>
      <c r="W1064" s="5">
        <v>0.0</v>
      </c>
      <c r="X1064" s="5">
        <v>0.0</v>
      </c>
      <c r="Y1064" s="5">
        <v>0.0</v>
      </c>
      <c r="Z1064" s="5">
        <v>0.0</v>
      </c>
      <c r="AA1064" s="5">
        <v>0.0</v>
      </c>
      <c r="AB1064" s="5">
        <v>0.0</v>
      </c>
      <c r="AC1064" s="5">
        <v>0.0</v>
      </c>
      <c r="AD1064" s="5">
        <v>0.0</v>
      </c>
      <c r="AE1064" s="5">
        <v>0.0</v>
      </c>
      <c r="AF1064" s="6">
        <f>IFERROR(__xludf.DUMMYFUNCTION("IFERROR(
  VLOOKUP(
    A1064,
    IMPORTRANGE(
      ""1ZygntHC1J6IxzKbTidmOyf5nUyW4GCLurHCjexrLm_o        "",
      ""HTMLキャッシュ!A:F""
    ),
    3,
    FALSE
  ),
  0
)
"),46076.777280092596)</f>
        <v>46076.77728</v>
      </c>
      <c r="AG1064" s="5"/>
      <c r="AH1064" s="5"/>
      <c r="AI1064" s="5"/>
      <c r="AJ1064" s="5"/>
      <c r="AK1064" s="5"/>
      <c r="AL1064" s="5"/>
      <c r="AM1064" s="5"/>
      <c r="AN1064" s="5"/>
      <c r="AO1064" s="5"/>
      <c r="AP1064" s="5"/>
      <c r="AQ1064" s="5"/>
      <c r="AR1064" s="3"/>
      <c r="AS1064" s="5"/>
      <c r="AT1064" s="5"/>
      <c r="AU1064" s="5"/>
      <c r="AV1064" s="5"/>
      <c r="AW1064" s="5"/>
      <c r="AX1064" s="5"/>
      <c r="AY1064" s="5"/>
      <c r="AZ1064" s="7"/>
      <c r="BA1064" s="7"/>
    </row>
    <row r="1065" ht="16.5" customHeight="1">
      <c r="A1065" s="4" t="s">
        <v>2162</v>
      </c>
      <c r="B1065" s="5">
        <v>0.0</v>
      </c>
      <c r="C1065" s="5">
        <v>0.0</v>
      </c>
      <c r="D1065" s="1" t="s">
        <v>2163</v>
      </c>
      <c r="E1065" s="5">
        <v>0.0</v>
      </c>
      <c r="F1065" s="5">
        <v>0.0</v>
      </c>
      <c r="G1065" s="5">
        <v>0.0</v>
      </c>
      <c r="H1065" s="5">
        <v>0.0</v>
      </c>
      <c r="I1065" s="5">
        <v>0.0</v>
      </c>
      <c r="J1065" s="5">
        <v>0.0</v>
      </c>
      <c r="K1065" s="5">
        <v>0.0</v>
      </c>
      <c r="L1065" s="5">
        <v>0.0</v>
      </c>
      <c r="M1065" s="5">
        <v>0.0</v>
      </c>
      <c r="N1065" s="5">
        <v>0.0</v>
      </c>
      <c r="O1065" s="5">
        <v>0.0</v>
      </c>
      <c r="P1065" s="5">
        <v>0.0</v>
      </c>
      <c r="Q1065" s="5">
        <v>0.0</v>
      </c>
      <c r="R1065" s="5">
        <v>0.0</v>
      </c>
      <c r="S1065" s="5">
        <v>0.0</v>
      </c>
      <c r="T1065" s="5">
        <v>0.0</v>
      </c>
      <c r="U1065" s="5">
        <v>0.0</v>
      </c>
      <c r="V1065" s="5">
        <v>0.0</v>
      </c>
      <c r="W1065" s="5">
        <v>0.0</v>
      </c>
      <c r="X1065" s="5">
        <v>0.0</v>
      </c>
      <c r="Y1065" s="5">
        <v>0.0</v>
      </c>
      <c r="Z1065" s="5">
        <v>0.0</v>
      </c>
      <c r="AA1065" s="5">
        <v>0.0</v>
      </c>
      <c r="AB1065" s="5">
        <v>0.0</v>
      </c>
      <c r="AC1065" s="5">
        <v>0.0</v>
      </c>
      <c r="AD1065" s="5">
        <v>0.0</v>
      </c>
      <c r="AE1065" s="5">
        <v>0.0</v>
      </c>
      <c r="AF1065" s="6">
        <f>IFERROR(__xludf.DUMMYFUNCTION("IFERROR(
  VLOOKUP(
    A1065,
    IMPORTRANGE(
      ""1ZygntHC1J6IxzKbTidmOyf5nUyW4GCLurHCjexrLm_o        "",
      ""HTMLキャッシュ!A:F""
    ),
    3,
    FALSE
  ),
  0
)
"),43932.57886574074)</f>
        <v>43932.57887</v>
      </c>
      <c r="AG1065" s="5"/>
      <c r="AH1065" s="5"/>
      <c r="AI1065" s="5"/>
      <c r="AJ1065" s="5"/>
      <c r="AK1065" s="5"/>
      <c r="AL1065" s="5"/>
      <c r="AM1065" s="5"/>
      <c r="AN1065" s="5"/>
      <c r="AO1065" s="5"/>
      <c r="AP1065" s="5"/>
      <c r="AQ1065" s="5"/>
      <c r="AR1065" s="3"/>
      <c r="AS1065" s="5"/>
      <c r="AT1065" s="5"/>
      <c r="AU1065" s="5"/>
      <c r="AV1065" s="5"/>
      <c r="AW1065" s="5"/>
      <c r="AX1065" s="5"/>
      <c r="AY1065" s="5"/>
      <c r="AZ1065" s="7"/>
      <c r="BA1065" s="7"/>
    </row>
    <row r="1066" ht="16.5" customHeight="1">
      <c r="A1066" s="4" t="s">
        <v>2164</v>
      </c>
      <c r="B1066" s="5">
        <v>0.0</v>
      </c>
      <c r="C1066" s="5">
        <v>0.0</v>
      </c>
      <c r="D1066" s="1" t="s">
        <v>2165</v>
      </c>
      <c r="E1066" s="5">
        <v>0.0</v>
      </c>
      <c r="F1066" s="5">
        <v>0.0</v>
      </c>
      <c r="G1066" s="5">
        <v>0.0</v>
      </c>
      <c r="H1066" s="5">
        <v>0.0</v>
      </c>
      <c r="I1066" s="5">
        <v>0.0</v>
      </c>
      <c r="J1066" s="5">
        <v>0.0</v>
      </c>
      <c r="K1066" s="5">
        <v>0.0</v>
      </c>
      <c r="L1066" s="5">
        <v>0.0</v>
      </c>
      <c r="M1066" s="5">
        <v>0.0</v>
      </c>
      <c r="N1066" s="5">
        <v>0.0</v>
      </c>
      <c r="O1066" s="5">
        <v>0.0</v>
      </c>
      <c r="P1066" s="5">
        <v>0.0</v>
      </c>
      <c r="Q1066" s="5">
        <v>0.0</v>
      </c>
      <c r="R1066" s="5">
        <v>0.0</v>
      </c>
      <c r="S1066" s="5">
        <v>0.0</v>
      </c>
      <c r="T1066" s="5">
        <v>0.0</v>
      </c>
      <c r="U1066" s="5">
        <v>0.0</v>
      </c>
      <c r="V1066" s="5">
        <v>0.0</v>
      </c>
      <c r="W1066" s="5">
        <v>0.0</v>
      </c>
      <c r="X1066" s="5">
        <v>0.0</v>
      </c>
      <c r="Y1066" s="5">
        <v>0.0</v>
      </c>
      <c r="Z1066" s="5">
        <v>0.0</v>
      </c>
      <c r="AA1066" s="5">
        <v>0.0</v>
      </c>
      <c r="AB1066" s="5">
        <v>0.0</v>
      </c>
      <c r="AC1066" s="5">
        <v>0.0</v>
      </c>
      <c r="AD1066" s="5">
        <v>0.0</v>
      </c>
      <c r="AE1066" s="5">
        <v>0.0</v>
      </c>
      <c r="AF1066" s="6">
        <f>IFERROR(__xludf.DUMMYFUNCTION("IFERROR(
  VLOOKUP(
    A1066,
    IMPORTRANGE(
      ""1ZygntHC1J6IxzKbTidmOyf5nUyW4GCLurHCjexrLm_o        "",
      ""HTMLキャッシュ!A:F""
    ),
    3,
    FALSE
  ),
  0
)
"),44126.53802083333)</f>
        <v>44126.53802</v>
      </c>
      <c r="AG1066" s="5"/>
      <c r="AH1066" s="5"/>
      <c r="AI1066" s="5"/>
      <c r="AJ1066" s="5"/>
      <c r="AK1066" s="5"/>
      <c r="AL1066" s="5"/>
      <c r="AM1066" s="5"/>
      <c r="AN1066" s="5"/>
      <c r="AO1066" s="5"/>
      <c r="AP1066" s="5"/>
      <c r="AQ1066" s="5"/>
      <c r="AR1066" s="3"/>
      <c r="AS1066" s="5"/>
      <c r="AT1066" s="5"/>
      <c r="AU1066" s="5"/>
      <c r="AV1066" s="5"/>
      <c r="AW1066" s="5"/>
      <c r="AX1066" s="5"/>
      <c r="AY1066" s="5"/>
      <c r="AZ1066" s="7"/>
      <c r="BA1066" s="7"/>
    </row>
    <row r="1067" ht="16.5" customHeight="1">
      <c r="A1067" s="4" t="s">
        <v>2166</v>
      </c>
      <c r="B1067" s="5">
        <v>0.0</v>
      </c>
      <c r="C1067" s="5">
        <v>0.0</v>
      </c>
      <c r="D1067" s="1" t="s">
        <v>2167</v>
      </c>
      <c r="E1067" s="5">
        <v>0.0</v>
      </c>
      <c r="F1067" s="5">
        <v>0.0</v>
      </c>
      <c r="G1067" s="5">
        <v>0.0</v>
      </c>
      <c r="H1067" s="5">
        <v>0.0</v>
      </c>
      <c r="I1067" s="5">
        <v>0.0</v>
      </c>
      <c r="J1067" s="5">
        <v>0.0</v>
      </c>
      <c r="K1067" s="5">
        <v>0.0</v>
      </c>
      <c r="L1067" s="5">
        <v>0.0</v>
      </c>
      <c r="M1067" s="5">
        <v>0.0</v>
      </c>
      <c r="N1067" s="5">
        <v>0.0</v>
      </c>
      <c r="O1067" s="5">
        <v>0.0</v>
      </c>
      <c r="P1067" s="5">
        <v>0.0</v>
      </c>
      <c r="Q1067" s="5">
        <v>0.0</v>
      </c>
      <c r="R1067" s="5">
        <v>0.0</v>
      </c>
      <c r="S1067" s="5">
        <v>0.0</v>
      </c>
      <c r="T1067" s="5">
        <v>0.0</v>
      </c>
      <c r="U1067" s="5">
        <v>0.0</v>
      </c>
      <c r="V1067" s="5">
        <v>0.0</v>
      </c>
      <c r="W1067" s="5">
        <v>0.0</v>
      </c>
      <c r="X1067" s="5">
        <v>0.0</v>
      </c>
      <c r="Y1067" s="5">
        <v>0.0</v>
      </c>
      <c r="Z1067" s="5">
        <v>0.0</v>
      </c>
      <c r="AA1067" s="5">
        <v>0.0</v>
      </c>
      <c r="AB1067" s="5">
        <v>0.0</v>
      </c>
      <c r="AC1067" s="5">
        <v>0.0</v>
      </c>
      <c r="AD1067" s="5">
        <v>0.0</v>
      </c>
      <c r="AE1067" s="5">
        <v>0.0</v>
      </c>
      <c r="AF1067" s="6">
        <f>IFERROR(__xludf.DUMMYFUNCTION("IFERROR(
  VLOOKUP(
    A1067,
    IMPORTRANGE(
      ""1ZygntHC1J6IxzKbTidmOyf5nUyW4GCLurHCjexrLm_o        "",
      ""HTMLキャッシュ!A:F""
    ),
    3,
    FALSE
  ),
  0
)
"),44292.465046296296)</f>
        <v>44292.46505</v>
      </c>
      <c r="AG1067" s="5"/>
      <c r="AH1067" s="5"/>
      <c r="AI1067" s="5"/>
      <c r="AJ1067" s="5"/>
      <c r="AK1067" s="5"/>
      <c r="AL1067" s="5"/>
      <c r="AM1067" s="5"/>
      <c r="AN1067" s="5"/>
      <c r="AO1067" s="5"/>
      <c r="AP1067" s="5"/>
      <c r="AQ1067" s="5"/>
      <c r="AR1067" s="3"/>
      <c r="AS1067" s="5"/>
      <c r="AT1067" s="5"/>
      <c r="AU1067" s="5"/>
      <c r="AV1067" s="5"/>
      <c r="AW1067" s="5"/>
      <c r="AX1067" s="5"/>
      <c r="AY1067" s="5"/>
      <c r="AZ1067" s="7"/>
      <c r="BA1067" s="7"/>
    </row>
    <row r="1068" ht="16.5" customHeight="1">
      <c r="A1068" s="4" t="s">
        <v>2168</v>
      </c>
      <c r="B1068" s="5">
        <v>0.0</v>
      </c>
      <c r="C1068" s="5">
        <v>0.0</v>
      </c>
      <c r="D1068" s="1" t="s">
        <v>2169</v>
      </c>
      <c r="E1068" s="5">
        <v>0.0</v>
      </c>
      <c r="F1068" s="5">
        <v>0.0</v>
      </c>
      <c r="G1068" s="5">
        <v>0.0</v>
      </c>
      <c r="H1068" s="5">
        <v>0.0</v>
      </c>
      <c r="I1068" s="5">
        <v>0.0</v>
      </c>
      <c r="J1068" s="5">
        <v>0.0</v>
      </c>
      <c r="K1068" s="5">
        <v>0.0</v>
      </c>
      <c r="L1068" s="5">
        <v>0.0</v>
      </c>
      <c r="M1068" s="5">
        <v>0.0</v>
      </c>
      <c r="N1068" s="5">
        <v>0.0</v>
      </c>
      <c r="O1068" s="5">
        <v>0.0</v>
      </c>
      <c r="P1068" s="5">
        <v>0.0</v>
      </c>
      <c r="Q1068" s="5">
        <v>0.0</v>
      </c>
      <c r="R1068" s="5">
        <v>0.0</v>
      </c>
      <c r="S1068" s="5">
        <v>0.0</v>
      </c>
      <c r="T1068" s="5">
        <v>0.0</v>
      </c>
      <c r="U1068" s="5">
        <v>0.0</v>
      </c>
      <c r="V1068" s="5">
        <v>0.0</v>
      </c>
      <c r="W1068" s="5">
        <v>0.0</v>
      </c>
      <c r="X1068" s="5">
        <v>0.0</v>
      </c>
      <c r="Y1068" s="5">
        <v>0.0</v>
      </c>
      <c r="Z1068" s="5">
        <v>0.0</v>
      </c>
      <c r="AA1068" s="5">
        <v>0.0</v>
      </c>
      <c r="AB1068" s="5">
        <v>0.0</v>
      </c>
      <c r="AC1068" s="5">
        <v>0.0</v>
      </c>
      <c r="AD1068" s="5">
        <v>0.0</v>
      </c>
      <c r="AE1068" s="5">
        <v>0.0</v>
      </c>
      <c r="AF1068" s="6">
        <f>IFERROR(__xludf.DUMMYFUNCTION("IFERROR(
  VLOOKUP(
    A1068,
    IMPORTRANGE(
      ""1ZygntHC1J6IxzKbTidmOyf5nUyW4GCLurHCjexrLm_o        "",
      ""HTMLキャッシュ!A:F""
    ),
    3,
    FALSE
  ),
  0
)
"),44292.459861111114)</f>
        <v>44292.45986</v>
      </c>
      <c r="AG1068" s="5"/>
      <c r="AH1068" s="5"/>
      <c r="AI1068" s="5"/>
      <c r="AJ1068" s="5"/>
      <c r="AK1068" s="5"/>
      <c r="AL1068" s="5"/>
      <c r="AM1068" s="5"/>
      <c r="AN1068" s="5"/>
      <c r="AO1068" s="5"/>
      <c r="AP1068" s="5"/>
      <c r="AQ1068" s="5"/>
      <c r="AR1068" s="3"/>
      <c r="AS1068" s="5"/>
      <c r="AT1068" s="5"/>
      <c r="AU1068" s="5"/>
      <c r="AV1068" s="5"/>
      <c r="AW1068" s="5"/>
      <c r="AX1068" s="5"/>
      <c r="AY1068" s="5"/>
      <c r="AZ1068" s="7"/>
      <c r="BA1068" s="7"/>
    </row>
    <row r="1069" ht="16.5" customHeight="1">
      <c r="A1069" s="4" t="s">
        <v>2170</v>
      </c>
      <c r="B1069" s="5">
        <v>0.0</v>
      </c>
      <c r="C1069" s="5">
        <v>0.0</v>
      </c>
      <c r="D1069" s="1" t="s">
        <v>2171</v>
      </c>
      <c r="E1069" s="5">
        <v>0.0</v>
      </c>
      <c r="F1069" s="5">
        <v>0.0</v>
      </c>
      <c r="G1069" s="5">
        <v>0.0</v>
      </c>
      <c r="H1069" s="5">
        <v>0.0</v>
      </c>
      <c r="I1069" s="5">
        <v>0.0</v>
      </c>
      <c r="J1069" s="5">
        <v>0.0</v>
      </c>
      <c r="K1069" s="5">
        <v>0.0</v>
      </c>
      <c r="L1069" s="5">
        <v>0.0</v>
      </c>
      <c r="M1069" s="5">
        <v>0.0</v>
      </c>
      <c r="N1069" s="5">
        <v>0.0</v>
      </c>
      <c r="O1069" s="5">
        <v>0.0</v>
      </c>
      <c r="P1069" s="5">
        <v>0.0</v>
      </c>
      <c r="Q1069" s="5">
        <v>0.0</v>
      </c>
      <c r="R1069" s="5">
        <v>0.0</v>
      </c>
      <c r="S1069" s="5">
        <v>0.0</v>
      </c>
      <c r="T1069" s="5">
        <v>0.0</v>
      </c>
      <c r="U1069" s="5">
        <v>0.0</v>
      </c>
      <c r="V1069" s="5">
        <v>0.0</v>
      </c>
      <c r="W1069" s="5">
        <v>0.0</v>
      </c>
      <c r="X1069" s="5">
        <v>0.0</v>
      </c>
      <c r="Y1069" s="5">
        <v>0.0</v>
      </c>
      <c r="Z1069" s="5">
        <v>0.0</v>
      </c>
      <c r="AA1069" s="5">
        <v>0.0</v>
      </c>
      <c r="AB1069" s="5">
        <v>0.0</v>
      </c>
      <c r="AC1069" s="5">
        <v>0.0</v>
      </c>
      <c r="AD1069" s="5">
        <v>0.0</v>
      </c>
      <c r="AE1069" s="5">
        <v>0.0</v>
      </c>
      <c r="AF1069" s="6">
        <f>IFERROR(__xludf.DUMMYFUNCTION("IFERROR(
  VLOOKUP(
    A1069,
    IMPORTRANGE(
      ""1ZygntHC1J6IxzKbTidmOyf5nUyW4GCLurHCjexrLm_o        "",
      ""HTMLキャッシュ!A:F""
    ),
    3,
    FALSE
  ),
  0
)
"),44400.67883101852)</f>
        <v>44400.67883</v>
      </c>
      <c r="AG1069" s="5"/>
      <c r="AH1069" s="5"/>
      <c r="AI1069" s="5"/>
      <c r="AJ1069" s="5"/>
      <c r="AK1069" s="5"/>
      <c r="AL1069" s="5"/>
      <c r="AM1069" s="5"/>
      <c r="AN1069" s="5"/>
      <c r="AO1069" s="5"/>
      <c r="AP1069" s="5"/>
      <c r="AQ1069" s="5"/>
      <c r="AR1069" s="3"/>
      <c r="AS1069" s="5"/>
      <c r="AT1069" s="5"/>
      <c r="AU1069" s="5"/>
      <c r="AV1069" s="5"/>
      <c r="AW1069" s="5"/>
      <c r="AX1069" s="5"/>
      <c r="AY1069" s="5"/>
      <c r="AZ1069" s="7"/>
      <c r="BA1069" s="7"/>
    </row>
    <row r="1070" ht="16.5" customHeight="1">
      <c r="A1070" s="1" t="s">
        <v>2172</v>
      </c>
      <c r="B1070" s="5">
        <v>0.0</v>
      </c>
      <c r="C1070" s="5">
        <v>0.0</v>
      </c>
      <c r="D1070" s="1" t="s">
        <v>2173</v>
      </c>
      <c r="E1070" s="5">
        <v>0.0</v>
      </c>
      <c r="F1070" s="5">
        <v>0.0</v>
      </c>
      <c r="G1070" s="5">
        <v>0.0</v>
      </c>
      <c r="H1070" s="5">
        <v>0.0</v>
      </c>
      <c r="I1070" s="5">
        <v>0.0</v>
      </c>
      <c r="J1070" s="5">
        <v>0.0</v>
      </c>
      <c r="K1070" s="5">
        <v>0.0</v>
      </c>
      <c r="L1070" s="5">
        <v>0.0</v>
      </c>
      <c r="M1070" s="5">
        <v>0.0</v>
      </c>
      <c r="N1070" s="5">
        <v>0.0</v>
      </c>
      <c r="O1070" s="5">
        <v>0.0</v>
      </c>
      <c r="P1070" s="5">
        <v>0.0</v>
      </c>
      <c r="Q1070" s="5">
        <v>0.0</v>
      </c>
      <c r="R1070" s="5">
        <v>0.0</v>
      </c>
      <c r="S1070" s="5">
        <v>0.0</v>
      </c>
      <c r="T1070" s="5">
        <v>0.0</v>
      </c>
      <c r="U1070" s="5">
        <v>0.0</v>
      </c>
      <c r="V1070" s="5">
        <v>0.0</v>
      </c>
      <c r="W1070" s="5">
        <v>0.0</v>
      </c>
      <c r="X1070" s="5">
        <v>0.0</v>
      </c>
      <c r="Y1070" s="5">
        <v>0.0</v>
      </c>
      <c r="Z1070" s="5">
        <v>0.0</v>
      </c>
      <c r="AA1070" s="5">
        <v>0.0</v>
      </c>
      <c r="AB1070" s="5">
        <v>0.0</v>
      </c>
      <c r="AC1070" s="5">
        <v>0.0</v>
      </c>
      <c r="AD1070" s="5">
        <v>0.0</v>
      </c>
      <c r="AE1070" s="5">
        <v>0.0</v>
      </c>
      <c r="AF1070" s="6">
        <f>IFERROR(__xludf.DUMMYFUNCTION("IFERROR(
  VLOOKUP(
    A1070,
    IMPORTRANGE(
      ""1ZygntHC1J6IxzKbTidmOyf5nUyW4GCLurHCjexrLm_o        "",
      ""HTMLキャッシュ!A:F""
    ),
    3,
    FALSE
  ),
  0
)
"),45597.74414351852)</f>
        <v>45597.74414</v>
      </c>
      <c r="AG1070" s="5"/>
      <c r="AH1070" s="5"/>
      <c r="AI1070" s="5"/>
      <c r="AJ1070" s="5"/>
      <c r="AK1070" s="5"/>
      <c r="AL1070" s="5"/>
      <c r="AM1070" s="5"/>
      <c r="AN1070" s="5"/>
      <c r="AO1070" s="5"/>
      <c r="AP1070" s="5"/>
      <c r="AQ1070" s="5"/>
      <c r="AR1070" s="3"/>
      <c r="AS1070" s="5"/>
      <c r="AT1070" s="5"/>
      <c r="AU1070" s="5"/>
      <c r="AV1070" s="5"/>
      <c r="AW1070" s="5"/>
      <c r="AX1070" s="5"/>
      <c r="AY1070" s="5"/>
      <c r="AZ1070" s="7"/>
      <c r="BA1070" s="7"/>
    </row>
    <row r="1071" ht="16.5" customHeight="1">
      <c r="A1071" s="1" t="s">
        <v>2174</v>
      </c>
      <c r="B1071" s="5">
        <v>0.0</v>
      </c>
      <c r="C1071" s="5">
        <v>0.0</v>
      </c>
      <c r="D1071" s="1" t="s">
        <v>2175</v>
      </c>
      <c r="E1071" s="5">
        <v>0.0</v>
      </c>
      <c r="F1071" s="5">
        <v>0.0</v>
      </c>
      <c r="G1071" s="5">
        <v>0.0</v>
      </c>
      <c r="H1071" s="5">
        <v>0.0</v>
      </c>
      <c r="I1071" s="5">
        <v>0.0</v>
      </c>
      <c r="J1071" s="5">
        <v>0.0</v>
      </c>
      <c r="K1071" s="5">
        <v>0.0</v>
      </c>
      <c r="L1071" s="5">
        <v>0.0</v>
      </c>
      <c r="M1071" s="5">
        <v>0.0</v>
      </c>
      <c r="N1071" s="5">
        <v>0.0</v>
      </c>
      <c r="O1071" s="5">
        <v>0.0</v>
      </c>
      <c r="P1071" s="5">
        <v>0.0</v>
      </c>
      <c r="Q1071" s="5">
        <v>0.0</v>
      </c>
      <c r="R1071" s="5">
        <v>0.0</v>
      </c>
      <c r="S1071" s="5">
        <v>0.0</v>
      </c>
      <c r="T1071" s="5">
        <v>0.0</v>
      </c>
      <c r="U1071" s="5">
        <v>0.0</v>
      </c>
      <c r="V1071" s="5">
        <v>0.0</v>
      </c>
      <c r="W1071" s="5">
        <v>0.0</v>
      </c>
      <c r="X1071" s="5">
        <v>0.0</v>
      </c>
      <c r="Y1071" s="5">
        <v>0.0</v>
      </c>
      <c r="Z1071" s="5">
        <v>0.0</v>
      </c>
      <c r="AA1071" s="5">
        <v>0.0</v>
      </c>
      <c r="AB1071" s="5">
        <v>0.0</v>
      </c>
      <c r="AC1071" s="5">
        <v>0.0</v>
      </c>
      <c r="AD1071" s="5">
        <v>0.0</v>
      </c>
      <c r="AE1071" s="5">
        <v>0.0</v>
      </c>
      <c r="AF1071" s="6">
        <f>IFERROR(__xludf.DUMMYFUNCTION("IFERROR(
  VLOOKUP(
    A1071,
    IMPORTRANGE(
      ""1ZygntHC1J6IxzKbTidmOyf5nUyW4GCLurHCjexrLm_o        "",
      ""HTMLキャッシュ!A:F""
    ),
    3,
    FALSE
  ),
  0
)
"),45597.74165509259)</f>
        <v>45597.74166</v>
      </c>
      <c r="AG1071" s="5"/>
      <c r="AH1071" s="5"/>
      <c r="AI1071" s="5"/>
      <c r="AJ1071" s="5"/>
      <c r="AK1071" s="5"/>
      <c r="AL1071" s="5"/>
      <c r="AM1071" s="5"/>
      <c r="AN1071" s="5"/>
      <c r="AO1071" s="5"/>
      <c r="AP1071" s="5"/>
      <c r="AQ1071" s="5"/>
      <c r="AR1071" s="3"/>
      <c r="AS1071" s="5"/>
      <c r="AT1071" s="5"/>
      <c r="AU1071" s="5"/>
      <c r="AV1071" s="5"/>
      <c r="AW1071" s="5"/>
      <c r="AX1071" s="5"/>
      <c r="AY1071" s="5"/>
      <c r="AZ1071" s="7"/>
      <c r="BA1071" s="7"/>
    </row>
    <row r="1072" ht="16.5" customHeight="1">
      <c r="A1072" s="1" t="s">
        <v>2176</v>
      </c>
      <c r="B1072" s="5">
        <v>0.0</v>
      </c>
      <c r="C1072" s="5">
        <v>0.0</v>
      </c>
      <c r="D1072" s="1" t="s">
        <v>2177</v>
      </c>
      <c r="E1072" s="5">
        <v>0.0</v>
      </c>
      <c r="F1072" s="5">
        <v>0.0</v>
      </c>
      <c r="G1072" s="5">
        <v>0.0</v>
      </c>
      <c r="H1072" s="5">
        <v>0.0</v>
      </c>
      <c r="I1072" s="5">
        <v>0.0</v>
      </c>
      <c r="J1072" s="5">
        <v>0.0</v>
      </c>
      <c r="K1072" s="5">
        <v>0.0</v>
      </c>
      <c r="L1072" s="5">
        <v>0.0</v>
      </c>
      <c r="M1072" s="5">
        <v>0.0</v>
      </c>
      <c r="N1072" s="5">
        <v>0.0</v>
      </c>
      <c r="O1072" s="5">
        <v>0.0</v>
      </c>
      <c r="P1072" s="5">
        <v>0.0</v>
      </c>
      <c r="Q1072" s="5">
        <v>0.0</v>
      </c>
      <c r="R1072" s="5">
        <v>0.0</v>
      </c>
      <c r="S1072" s="5">
        <v>0.0</v>
      </c>
      <c r="T1072" s="5">
        <v>0.0</v>
      </c>
      <c r="U1072" s="5">
        <v>0.0</v>
      </c>
      <c r="V1072" s="5">
        <v>0.0</v>
      </c>
      <c r="W1072" s="5">
        <v>0.0</v>
      </c>
      <c r="X1072" s="5">
        <v>0.0</v>
      </c>
      <c r="Y1072" s="5">
        <v>0.0</v>
      </c>
      <c r="Z1072" s="5">
        <v>0.0</v>
      </c>
      <c r="AA1072" s="5">
        <v>0.0</v>
      </c>
      <c r="AB1072" s="5">
        <v>0.0</v>
      </c>
      <c r="AC1072" s="5">
        <v>0.0</v>
      </c>
      <c r="AD1072" s="5">
        <v>0.0</v>
      </c>
      <c r="AE1072" s="5">
        <v>0.0</v>
      </c>
      <c r="AF1072" s="6">
        <f>IFERROR(__xludf.DUMMYFUNCTION("IFERROR(
  VLOOKUP(
    A1072,
    IMPORTRANGE(
      ""1ZygntHC1J6IxzKbTidmOyf5nUyW4GCLurHCjexrLm_o        "",
      ""HTMLキャッシュ!A:F""
    ),
    3,
    FALSE
  ),
  0
)
"),45597.73836805556)</f>
        <v>45597.73837</v>
      </c>
      <c r="AG1072" s="5"/>
      <c r="AH1072" s="5"/>
      <c r="AI1072" s="5"/>
      <c r="AJ1072" s="5"/>
      <c r="AK1072" s="5"/>
      <c r="AL1072" s="5"/>
      <c r="AM1072" s="5"/>
      <c r="AN1072" s="5"/>
      <c r="AO1072" s="5"/>
      <c r="AP1072" s="5"/>
      <c r="AQ1072" s="5"/>
      <c r="AR1072" s="3"/>
      <c r="AS1072" s="5"/>
      <c r="AT1072" s="5"/>
      <c r="AU1072" s="5"/>
      <c r="AV1072" s="5"/>
      <c r="AW1072" s="5"/>
      <c r="AX1072" s="5"/>
      <c r="AY1072" s="5"/>
      <c r="AZ1072" s="7"/>
      <c r="BA1072" s="7"/>
    </row>
    <row r="1073" ht="16.5" customHeight="1">
      <c r="A1073" s="1" t="s">
        <v>2178</v>
      </c>
      <c r="B1073" s="5">
        <v>0.0</v>
      </c>
      <c r="C1073" s="5">
        <v>0.0</v>
      </c>
      <c r="D1073" s="1" t="s">
        <v>2179</v>
      </c>
      <c r="E1073" s="5">
        <v>0.0</v>
      </c>
      <c r="F1073" s="5">
        <v>0.0</v>
      </c>
      <c r="G1073" s="5">
        <v>0.0</v>
      </c>
      <c r="H1073" s="5">
        <v>0.0</v>
      </c>
      <c r="I1073" s="5">
        <v>0.0</v>
      </c>
      <c r="J1073" s="5">
        <v>0.0</v>
      </c>
      <c r="K1073" s="5">
        <v>0.0</v>
      </c>
      <c r="L1073" s="5">
        <v>0.0</v>
      </c>
      <c r="M1073" s="5">
        <v>0.0</v>
      </c>
      <c r="N1073" s="5">
        <v>0.0</v>
      </c>
      <c r="O1073" s="5">
        <v>0.0</v>
      </c>
      <c r="P1073" s="5">
        <v>0.0</v>
      </c>
      <c r="Q1073" s="5">
        <v>0.0</v>
      </c>
      <c r="R1073" s="5">
        <v>0.0</v>
      </c>
      <c r="S1073" s="5">
        <v>0.0</v>
      </c>
      <c r="T1073" s="5">
        <v>0.0</v>
      </c>
      <c r="U1073" s="5">
        <v>0.0</v>
      </c>
      <c r="V1073" s="5">
        <v>0.0</v>
      </c>
      <c r="W1073" s="5">
        <v>0.0</v>
      </c>
      <c r="X1073" s="5">
        <v>0.0</v>
      </c>
      <c r="Y1073" s="5">
        <v>0.0</v>
      </c>
      <c r="Z1073" s="5">
        <v>0.0</v>
      </c>
      <c r="AA1073" s="5">
        <v>0.0</v>
      </c>
      <c r="AB1073" s="5">
        <v>0.0</v>
      </c>
      <c r="AC1073" s="5">
        <v>0.0</v>
      </c>
      <c r="AD1073" s="5">
        <v>0.0</v>
      </c>
      <c r="AE1073" s="5">
        <v>0.0</v>
      </c>
      <c r="AF1073" s="6">
        <f>IFERROR(__xludf.DUMMYFUNCTION("IFERROR(
  VLOOKUP(
    A1073,
    IMPORTRANGE(
      ""1ZygntHC1J6IxzKbTidmOyf5nUyW4GCLurHCjexrLm_o        "",
      ""HTMLキャッシュ!A:F""
    ),
    3,
    FALSE
  ),
  0
)
"),45597.73471064815)</f>
        <v>45597.73471</v>
      </c>
      <c r="AG1073" s="5"/>
      <c r="AH1073" s="5"/>
      <c r="AI1073" s="5"/>
      <c r="AJ1073" s="5"/>
      <c r="AK1073" s="5"/>
      <c r="AL1073" s="5"/>
      <c r="AM1073" s="5"/>
      <c r="AN1073" s="5"/>
      <c r="AO1073" s="5"/>
      <c r="AP1073" s="5"/>
      <c r="AQ1073" s="5"/>
      <c r="AR1073" s="3"/>
      <c r="AS1073" s="5"/>
      <c r="AT1073" s="5"/>
      <c r="AU1073" s="5"/>
      <c r="AV1073" s="5"/>
      <c r="AW1073" s="5"/>
      <c r="AX1073" s="5"/>
      <c r="AY1073" s="5"/>
      <c r="AZ1073" s="7"/>
      <c r="BA1073" s="7"/>
    </row>
    <row r="1074" ht="16.5" customHeight="1">
      <c r="A1074" s="4" t="s">
        <v>2180</v>
      </c>
      <c r="B1074" s="5">
        <v>0.0</v>
      </c>
      <c r="C1074" s="5">
        <v>0.0</v>
      </c>
      <c r="D1074" s="1" t="s">
        <v>2181</v>
      </c>
      <c r="E1074" s="5">
        <v>0.0</v>
      </c>
      <c r="F1074" s="5">
        <v>0.0</v>
      </c>
      <c r="G1074" s="5">
        <v>0.0</v>
      </c>
      <c r="H1074" s="5">
        <v>0.0</v>
      </c>
      <c r="I1074" s="5">
        <v>0.0</v>
      </c>
      <c r="J1074" s="5">
        <v>0.0</v>
      </c>
      <c r="K1074" s="5">
        <v>0.0</v>
      </c>
      <c r="L1074" s="5">
        <v>0.0</v>
      </c>
      <c r="M1074" s="5">
        <v>0.0</v>
      </c>
      <c r="N1074" s="5">
        <v>0.0</v>
      </c>
      <c r="O1074" s="5">
        <v>0.0</v>
      </c>
      <c r="P1074" s="5">
        <v>0.0</v>
      </c>
      <c r="Q1074" s="5">
        <v>0.0</v>
      </c>
      <c r="R1074" s="5">
        <v>0.0</v>
      </c>
      <c r="S1074" s="5">
        <v>0.0</v>
      </c>
      <c r="T1074" s="5">
        <v>0.0</v>
      </c>
      <c r="U1074" s="5">
        <v>0.0</v>
      </c>
      <c r="V1074" s="5">
        <v>0.0</v>
      </c>
      <c r="W1074" s="5">
        <v>0.0</v>
      </c>
      <c r="X1074" s="5">
        <v>0.0</v>
      </c>
      <c r="Y1074" s="5">
        <v>0.0</v>
      </c>
      <c r="Z1074" s="5">
        <v>0.0</v>
      </c>
      <c r="AA1074" s="5">
        <v>0.0</v>
      </c>
      <c r="AB1074" s="5">
        <v>0.0</v>
      </c>
      <c r="AC1074" s="5">
        <v>0.0</v>
      </c>
      <c r="AD1074" s="5">
        <v>0.0</v>
      </c>
      <c r="AE1074" s="5">
        <v>0.0</v>
      </c>
      <c r="AF1074" s="6">
        <f>IFERROR(__xludf.DUMMYFUNCTION("IFERROR(
  VLOOKUP(
    A1074,
    IMPORTRANGE(
      ""1ZygntHC1J6IxzKbTidmOyf5nUyW4GCLurHCjexrLm_o        "",
      ""HTMLキャッシュ!A:F""
    ),
    3,
    FALSE
  ),
  0
)
"),46027.57393518519)</f>
        <v>46027.57394</v>
      </c>
      <c r="AG1074" s="5"/>
      <c r="AH1074" s="5"/>
      <c r="AI1074" s="5"/>
      <c r="AJ1074" s="5"/>
      <c r="AK1074" s="5"/>
      <c r="AL1074" s="5"/>
      <c r="AM1074" s="5"/>
      <c r="AN1074" s="5"/>
      <c r="AO1074" s="5"/>
      <c r="AP1074" s="5"/>
      <c r="AQ1074" s="5"/>
      <c r="AR1074" s="3"/>
      <c r="AS1074" s="5"/>
      <c r="AT1074" s="5"/>
      <c r="AU1074" s="5"/>
      <c r="AV1074" s="5"/>
      <c r="AW1074" s="5"/>
      <c r="AX1074" s="5"/>
      <c r="AY1074" s="5"/>
      <c r="AZ1074" s="7"/>
      <c r="BA1074" s="7"/>
    </row>
    <row r="1075" ht="16.5" customHeight="1">
      <c r="A1075" s="4" t="s">
        <v>2182</v>
      </c>
      <c r="B1075" s="5">
        <v>0.0</v>
      </c>
      <c r="C1075" s="5">
        <v>0.0</v>
      </c>
      <c r="D1075" s="1" t="s">
        <v>2183</v>
      </c>
      <c r="E1075" s="5">
        <v>0.0</v>
      </c>
      <c r="F1075" s="5">
        <v>0.0</v>
      </c>
      <c r="G1075" s="5">
        <v>0.0</v>
      </c>
      <c r="H1075" s="5">
        <v>0.0</v>
      </c>
      <c r="I1075" s="5">
        <v>0.0</v>
      </c>
      <c r="J1075" s="5">
        <v>0.0</v>
      </c>
      <c r="K1075" s="5">
        <v>0.0</v>
      </c>
      <c r="L1075" s="5">
        <v>0.0</v>
      </c>
      <c r="M1075" s="5">
        <v>0.0</v>
      </c>
      <c r="N1075" s="5">
        <v>0.0</v>
      </c>
      <c r="O1075" s="5">
        <v>0.0</v>
      </c>
      <c r="P1075" s="5">
        <v>0.0</v>
      </c>
      <c r="Q1075" s="5">
        <v>0.0</v>
      </c>
      <c r="R1075" s="5">
        <v>0.0</v>
      </c>
      <c r="S1075" s="5">
        <v>0.0</v>
      </c>
      <c r="T1075" s="5">
        <v>0.0</v>
      </c>
      <c r="U1075" s="5">
        <v>0.0</v>
      </c>
      <c r="V1075" s="5">
        <v>0.0</v>
      </c>
      <c r="W1075" s="5">
        <v>0.0</v>
      </c>
      <c r="X1075" s="5">
        <v>0.0</v>
      </c>
      <c r="Y1075" s="5">
        <v>0.0</v>
      </c>
      <c r="Z1075" s="5">
        <v>0.0</v>
      </c>
      <c r="AA1075" s="5">
        <v>0.0</v>
      </c>
      <c r="AB1075" s="5">
        <v>0.0</v>
      </c>
      <c r="AC1075" s="5">
        <v>0.0</v>
      </c>
      <c r="AD1075" s="5">
        <v>0.0</v>
      </c>
      <c r="AE1075" s="5">
        <v>0.0</v>
      </c>
      <c r="AF1075" s="6">
        <f>IFERROR(__xludf.DUMMYFUNCTION("IFERROR(
  VLOOKUP(
    A1075,
    IMPORTRANGE(
      ""1ZygntHC1J6IxzKbTidmOyf5nUyW4GCLurHCjexrLm_o        "",
      ""HTMLキャッシュ!A:F""
    ),
    3,
    FALSE
  ),
  0
)
"),46073.84092592593)</f>
        <v>46073.84093</v>
      </c>
      <c r="AG1075" s="5"/>
      <c r="AH1075" s="5"/>
      <c r="AI1075" s="5"/>
      <c r="AJ1075" s="5"/>
      <c r="AK1075" s="5"/>
      <c r="AL1075" s="5"/>
      <c r="AM1075" s="5"/>
      <c r="AN1075" s="5"/>
      <c r="AO1075" s="5"/>
      <c r="AP1075" s="5"/>
      <c r="AQ1075" s="5"/>
      <c r="AR1075" s="3"/>
      <c r="AS1075" s="5"/>
      <c r="AT1075" s="5"/>
      <c r="AU1075" s="5"/>
      <c r="AV1075" s="5"/>
      <c r="AW1075" s="5"/>
      <c r="AX1075" s="5"/>
      <c r="AY1075" s="5"/>
      <c r="AZ1075" s="7"/>
      <c r="BA1075" s="7"/>
    </row>
    <row r="1076" ht="16.5" customHeight="1">
      <c r="A1076" s="4" t="s">
        <v>2184</v>
      </c>
      <c r="B1076" s="5">
        <v>0.0</v>
      </c>
      <c r="C1076" s="5">
        <v>0.0</v>
      </c>
      <c r="D1076" s="1" t="s">
        <v>2185</v>
      </c>
      <c r="E1076" s="5">
        <v>0.0</v>
      </c>
      <c r="F1076" s="5">
        <v>0.0</v>
      </c>
      <c r="G1076" s="5">
        <v>0.0</v>
      </c>
      <c r="H1076" s="5">
        <v>0.0</v>
      </c>
      <c r="I1076" s="5">
        <v>0.0</v>
      </c>
      <c r="J1076" s="5">
        <v>0.0</v>
      </c>
      <c r="K1076" s="5">
        <v>0.0</v>
      </c>
      <c r="L1076" s="5">
        <v>0.0</v>
      </c>
      <c r="M1076" s="5">
        <v>0.0</v>
      </c>
      <c r="N1076" s="5">
        <v>0.0</v>
      </c>
      <c r="O1076" s="5">
        <v>0.0</v>
      </c>
      <c r="P1076" s="5">
        <v>0.0</v>
      </c>
      <c r="Q1076" s="5">
        <v>0.0</v>
      </c>
      <c r="R1076" s="5">
        <v>0.0</v>
      </c>
      <c r="S1076" s="5">
        <v>0.0</v>
      </c>
      <c r="T1076" s="5">
        <v>0.0</v>
      </c>
      <c r="U1076" s="5">
        <v>0.0</v>
      </c>
      <c r="V1076" s="5">
        <v>0.0</v>
      </c>
      <c r="W1076" s="5">
        <v>0.0</v>
      </c>
      <c r="X1076" s="5">
        <v>0.0</v>
      </c>
      <c r="Y1076" s="5">
        <v>0.0</v>
      </c>
      <c r="Z1076" s="5">
        <v>0.0</v>
      </c>
      <c r="AA1076" s="5">
        <v>0.0</v>
      </c>
      <c r="AB1076" s="5">
        <v>0.0</v>
      </c>
      <c r="AC1076" s="5">
        <v>0.0</v>
      </c>
      <c r="AD1076" s="5">
        <v>0.0</v>
      </c>
      <c r="AE1076" s="5">
        <v>0.0</v>
      </c>
      <c r="AF1076" s="6">
        <f>IFERROR(__xludf.DUMMYFUNCTION("IFERROR(
  VLOOKUP(
    A1076,
    IMPORTRANGE(
      ""1ZygntHC1J6IxzKbTidmOyf5nUyW4GCLurHCjexrLm_o        "",
      ""HTMLキャッシュ!A:F""
    ),
    3,
    FALSE
  ),
  0
)
"),46073.60996527778)</f>
        <v>46073.60997</v>
      </c>
      <c r="AG1076" s="5"/>
      <c r="AH1076" s="5"/>
      <c r="AI1076" s="5"/>
      <c r="AJ1076" s="5"/>
      <c r="AK1076" s="5"/>
      <c r="AL1076" s="5"/>
      <c r="AM1076" s="5"/>
      <c r="AN1076" s="5"/>
      <c r="AO1076" s="5"/>
      <c r="AP1076" s="5"/>
      <c r="AQ1076" s="5"/>
      <c r="AR1076" s="3"/>
      <c r="AS1076" s="5"/>
      <c r="AT1076" s="5"/>
      <c r="AU1076" s="5"/>
      <c r="AV1076" s="5"/>
      <c r="AW1076" s="5"/>
      <c r="AX1076" s="5"/>
      <c r="AY1076" s="5"/>
      <c r="AZ1076" s="7"/>
      <c r="BA1076" s="7"/>
    </row>
    <row r="1077" ht="16.5" customHeight="1">
      <c r="A1077" s="4" t="s">
        <v>2186</v>
      </c>
      <c r="B1077" s="5">
        <v>0.0</v>
      </c>
      <c r="C1077" s="5">
        <v>0.0</v>
      </c>
      <c r="D1077" s="1" t="s">
        <v>2187</v>
      </c>
      <c r="E1077" s="5">
        <v>0.0</v>
      </c>
      <c r="F1077" s="5">
        <v>0.0</v>
      </c>
      <c r="G1077" s="5">
        <v>0.0</v>
      </c>
      <c r="H1077" s="5">
        <v>0.0</v>
      </c>
      <c r="I1077" s="5">
        <v>0.0</v>
      </c>
      <c r="J1077" s="5">
        <v>0.0</v>
      </c>
      <c r="K1077" s="5">
        <v>0.0</v>
      </c>
      <c r="L1077" s="5">
        <v>0.0</v>
      </c>
      <c r="M1077" s="5">
        <v>0.0</v>
      </c>
      <c r="N1077" s="5">
        <v>0.0</v>
      </c>
      <c r="O1077" s="5">
        <v>0.0</v>
      </c>
      <c r="P1077" s="5">
        <v>0.0</v>
      </c>
      <c r="Q1077" s="5">
        <v>0.0</v>
      </c>
      <c r="R1077" s="5">
        <v>0.0</v>
      </c>
      <c r="S1077" s="5">
        <v>0.0</v>
      </c>
      <c r="T1077" s="5">
        <v>0.0</v>
      </c>
      <c r="U1077" s="5">
        <v>0.0</v>
      </c>
      <c r="V1077" s="5">
        <v>0.0</v>
      </c>
      <c r="W1077" s="5">
        <v>0.0</v>
      </c>
      <c r="X1077" s="5">
        <v>0.0</v>
      </c>
      <c r="Y1077" s="5">
        <v>0.0</v>
      </c>
      <c r="Z1077" s="5">
        <v>0.0</v>
      </c>
      <c r="AA1077" s="5">
        <v>0.0</v>
      </c>
      <c r="AB1077" s="5">
        <v>0.0</v>
      </c>
      <c r="AC1077" s="5">
        <v>0.0</v>
      </c>
      <c r="AD1077" s="5">
        <v>0.0</v>
      </c>
      <c r="AE1077" s="5">
        <v>0.0</v>
      </c>
      <c r="AF1077" s="6">
        <f>IFERROR(__xludf.DUMMYFUNCTION("IFERROR(
  VLOOKUP(
    A1077,
    IMPORTRANGE(
      ""1ZygntHC1J6IxzKbTidmOyf5nUyW4GCLurHCjexrLm_o        "",
      ""HTMLキャッシュ!A:F""
    ),
    3,
    FALSE
  ),
  0
)
"),45906.00701388889)</f>
        <v>45906.00701</v>
      </c>
      <c r="AG1077" s="5"/>
      <c r="AH1077" s="5"/>
      <c r="AI1077" s="5"/>
      <c r="AJ1077" s="5"/>
      <c r="AK1077" s="5"/>
      <c r="AL1077" s="5"/>
      <c r="AM1077" s="5"/>
      <c r="AN1077" s="5"/>
      <c r="AO1077" s="5"/>
      <c r="AP1077" s="5"/>
      <c r="AQ1077" s="5"/>
      <c r="AR1077" s="3"/>
      <c r="AS1077" s="5"/>
      <c r="AT1077" s="5"/>
      <c r="AU1077" s="5"/>
      <c r="AV1077" s="5"/>
      <c r="AW1077" s="5"/>
      <c r="AX1077" s="5"/>
      <c r="AY1077" s="5"/>
      <c r="AZ1077" s="7"/>
      <c r="BA1077" s="7"/>
    </row>
    <row r="1078" ht="16.5" customHeight="1">
      <c r="A1078" s="4" t="s">
        <v>2188</v>
      </c>
      <c r="B1078" s="5">
        <v>0.0</v>
      </c>
      <c r="C1078" s="5">
        <v>0.0</v>
      </c>
      <c r="D1078" s="1" t="s">
        <v>2189</v>
      </c>
      <c r="E1078" s="5">
        <v>0.0</v>
      </c>
      <c r="F1078" s="5">
        <v>0.0</v>
      </c>
      <c r="G1078" s="5">
        <v>0.0</v>
      </c>
      <c r="H1078" s="5">
        <v>0.0</v>
      </c>
      <c r="I1078" s="5">
        <v>0.0</v>
      </c>
      <c r="J1078" s="5">
        <v>0.0</v>
      </c>
      <c r="K1078" s="5">
        <v>0.0</v>
      </c>
      <c r="L1078" s="5">
        <v>0.0</v>
      </c>
      <c r="M1078" s="5">
        <v>0.0</v>
      </c>
      <c r="N1078" s="5">
        <v>0.0</v>
      </c>
      <c r="O1078" s="5">
        <v>0.0</v>
      </c>
      <c r="P1078" s="5">
        <v>0.0</v>
      </c>
      <c r="Q1078" s="5">
        <v>0.0</v>
      </c>
      <c r="R1078" s="5">
        <v>0.0</v>
      </c>
      <c r="S1078" s="5">
        <v>0.0</v>
      </c>
      <c r="T1078" s="5">
        <v>0.0</v>
      </c>
      <c r="U1078" s="5">
        <v>0.0</v>
      </c>
      <c r="V1078" s="5">
        <v>0.0</v>
      </c>
      <c r="W1078" s="5">
        <v>0.0</v>
      </c>
      <c r="X1078" s="5">
        <v>0.0</v>
      </c>
      <c r="Y1078" s="5">
        <v>0.0</v>
      </c>
      <c r="Z1078" s="5">
        <v>0.0</v>
      </c>
      <c r="AA1078" s="5">
        <v>0.0</v>
      </c>
      <c r="AB1078" s="5">
        <v>0.0</v>
      </c>
      <c r="AC1078" s="5">
        <v>0.0</v>
      </c>
      <c r="AD1078" s="5">
        <v>0.0</v>
      </c>
      <c r="AE1078" s="5">
        <v>0.0</v>
      </c>
      <c r="AF1078" s="6">
        <f>IFERROR(__xludf.DUMMYFUNCTION("IFERROR(
  VLOOKUP(
    A1078,
    IMPORTRANGE(
      ""1ZygntHC1J6IxzKbTidmOyf5nUyW4GCLurHCjexrLm_o        "",
      ""HTMLキャッシュ!A:F""
    ),
    3,
    FALSE
  ),
  0
)
"),45914.810960648145)</f>
        <v>45914.81096</v>
      </c>
      <c r="AG1078" s="5"/>
      <c r="AH1078" s="5"/>
      <c r="AI1078" s="5"/>
      <c r="AJ1078" s="5"/>
      <c r="AK1078" s="5"/>
      <c r="AL1078" s="5"/>
      <c r="AM1078" s="5"/>
      <c r="AN1078" s="5"/>
      <c r="AO1078" s="5"/>
      <c r="AP1078" s="5"/>
      <c r="AQ1078" s="5"/>
      <c r="AR1078" s="3"/>
      <c r="AS1078" s="5"/>
      <c r="AT1078" s="5"/>
      <c r="AU1078" s="5"/>
      <c r="AV1078" s="5"/>
      <c r="AW1078" s="5"/>
      <c r="AX1078" s="5"/>
      <c r="AY1078" s="5"/>
      <c r="AZ1078" s="7"/>
      <c r="BA1078" s="7"/>
    </row>
    <row r="1079" ht="16.5" customHeight="1">
      <c r="A1079" s="4" t="s">
        <v>2190</v>
      </c>
      <c r="B1079" s="5">
        <v>0.0</v>
      </c>
      <c r="C1079" s="5">
        <v>0.0</v>
      </c>
      <c r="D1079" s="1" t="s">
        <v>2191</v>
      </c>
      <c r="E1079" s="5">
        <v>0.0</v>
      </c>
      <c r="F1079" s="5">
        <v>0.0</v>
      </c>
      <c r="G1079" s="5">
        <v>0.0</v>
      </c>
      <c r="H1079" s="5">
        <v>0.0</v>
      </c>
      <c r="I1079" s="5">
        <v>0.0</v>
      </c>
      <c r="J1079" s="5">
        <v>0.0</v>
      </c>
      <c r="K1079" s="5">
        <v>0.0</v>
      </c>
      <c r="L1079" s="5">
        <v>0.0</v>
      </c>
      <c r="M1079" s="5">
        <v>0.0</v>
      </c>
      <c r="N1079" s="5">
        <v>0.0</v>
      </c>
      <c r="O1079" s="5">
        <v>0.0</v>
      </c>
      <c r="P1079" s="5">
        <v>0.0</v>
      </c>
      <c r="Q1079" s="5">
        <v>0.0</v>
      </c>
      <c r="R1079" s="5">
        <v>0.0</v>
      </c>
      <c r="S1079" s="5">
        <v>0.0</v>
      </c>
      <c r="T1079" s="5">
        <v>0.0</v>
      </c>
      <c r="U1079" s="5">
        <v>0.0</v>
      </c>
      <c r="V1079" s="5">
        <v>0.0</v>
      </c>
      <c r="W1079" s="5">
        <v>0.0</v>
      </c>
      <c r="X1079" s="5">
        <v>0.0</v>
      </c>
      <c r="Y1079" s="5">
        <v>0.0</v>
      </c>
      <c r="Z1079" s="5">
        <v>0.0</v>
      </c>
      <c r="AA1079" s="5">
        <v>0.0</v>
      </c>
      <c r="AB1079" s="5">
        <v>0.0</v>
      </c>
      <c r="AC1079" s="5">
        <v>0.0</v>
      </c>
      <c r="AD1079" s="5">
        <v>0.0</v>
      </c>
      <c r="AE1079" s="5">
        <v>0.0</v>
      </c>
      <c r="AF1079" s="6">
        <f>IFERROR(__xludf.DUMMYFUNCTION("IFERROR(
  VLOOKUP(
    A1079,
    IMPORTRANGE(
      ""1ZygntHC1J6IxzKbTidmOyf5nUyW4GCLurHCjexrLm_o        "",
      ""HTMLキャッシュ!A:F""
    ),
    3,
    FALSE
  ),
  0
)
"),46076.79806712963)</f>
        <v>46076.79807</v>
      </c>
      <c r="AG1079" s="5"/>
      <c r="AH1079" s="5"/>
      <c r="AI1079" s="5"/>
      <c r="AJ1079" s="5"/>
      <c r="AK1079" s="5"/>
      <c r="AL1079" s="5"/>
      <c r="AM1079" s="5"/>
      <c r="AN1079" s="5"/>
      <c r="AO1079" s="5"/>
      <c r="AP1079" s="5"/>
      <c r="AQ1079" s="5"/>
      <c r="AR1079" s="3"/>
      <c r="AS1079" s="5"/>
      <c r="AT1079" s="5"/>
      <c r="AU1079" s="5"/>
      <c r="AV1079" s="5"/>
      <c r="AW1079" s="5"/>
      <c r="AX1079" s="5"/>
      <c r="AY1079" s="5"/>
      <c r="AZ1079" s="7"/>
      <c r="BA1079" s="7"/>
    </row>
    <row r="1080" ht="16.5" customHeight="1">
      <c r="A1080" s="1" t="s">
        <v>2192</v>
      </c>
      <c r="B1080" s="5">
        <v>0.0</v>
      </c>
      <c r="C1080" s="5">
        <v>0.0</v>
      </c>
      <c r="D1080" s="1" t="s">
        <v>2193</v>
      </c>
      <c r="E1080" s="5">
        <v>0.0</v>
      </c>
      <c r="F1080" s="5">
        <v>0.0</v>
      </c>
      <c r="G1080" s="5">
        <v>0.0</v>
      </c>
      <c r="H1080" s="5">
        <v>0.0</v>
      </c>
      <c r="I1080" s="5">
        <v>0.0</v>
      </c>
      <c r="J1080" s="5">
        <v>0.0</v>
      </c>
      <c r="K1080" s="5">
        <v>0.0</v>
      </c>
      <c r="L1080" s="5">
        <v>0.0</v>
      </c>
      <c r="M1080" s="5">
        <v>0.0</v>
      </c>
      <c r="N1080" s="5">
        <v>0.0</v>
      </c>
      <c r="O1080" s="5">
        <v>0.0</v>
      </c>
      <c r="P1080" s="5">
        <v>0.0</v>
      </c>
      <c r="Q1080" s="5">
        <v>0.0</v>
      </c>
      <c r="R1080" s="5">
        <v>0.0</v>
      </c>
      <c r="S1080" s="5">
        <v>0.0</v>
      </c>
      <c r="T1080" s="5">
        <v>0.0</v>
      </c>
      <c r="U1080" s="5">
        <v>0.0</v>
      </c>
      <c r="V1080" s="5">
        <v>0.0</v>
      </c>
      <c r="W1080" s="5">
        <v>0.0</v>
      </c>
      <c r="X1080" s="5">
        <v>0.0</v>
      </c>
      <c r="Y1080" s="5">
        <v>0.0</v>
      </c>
      <c r="Z1080" s="5">
        <v>0.0</v>
      </c>
      <c r="AA1080" s="5">
        <v>0.0</v>
      </c>
      <c r="AB1080" s="5">
        <v>0.0</v>
      </c>
      <c r="AC1080" s="5">
        <v>0.0</v>
      </c>
      <c r="AD1080" s="5">
        <v>0.0</v>
      </c>
      <c r="AE1080" s="5">
        <v>0.0</v>
      </c>
      <c r="AF1080" s="6">
        <f>IFERROR(__xludf.DUMMYFUNCTION("IFERROR(
  VLOOKUP(
    A1080,
    IMPORTRANGE(
      ""1ZygntHC1J6IxzKbTidmOyf5nUyW4GCLurHCjexrLm_o        "",
      ""HTMLキャッシュ!A:F""
    ),
    3,
    FALSE
  ),
  0
)
"),25569.375)</f>
        <v>25569.375</v>
      </c>
      <c r="AG1080" s="5"/>
      <c r="AH1080" s="5"/>
      <c r="AI1080" s="5"/>
      <c r="AJ1080" s="5"/>
      <c r="AK1080" s="5"/>
      <c r="AL1080" s="5"/>
      <c r="AM1080" s="5"/>
      <c r="AN1080" s="5"/>
      <c r="AO1080" s="5"/>
      <c r="AP1080" s="5"/>
      <c r="AQ1080" s="5"/>
      <c r="AR1080" s="3"/>
      <c r="AS1080" s="5"/>
      <c r="AT1080" s="5"/>
      <c r="AU1080" s="5"/>
      <c r="AV1080" s="5"/>
      <c r="AW1080" s="5"/>
      <c r="AX1080" s="5"/>
      <c r="AY1080" s="5"/>
      <c r="AZ1080" s="7"/>
      <c r="BA1080" s="7"/>
    </row>
    <row r="1081" ht="16.5" customHeight="1">
      <c r="A1081" s="4" t="s">
        <v>2194</v>
      </c>
      <c r="B1081" s="5">
        <v>0.0</v>
      </c>
      <c r="C1081" s="5">
        <v>0.0</v>
      </c>
      <c r="D1081" s="1" t="s">
        <v>2195</v>
      </c>
      <c r="E1081" s="5">
        <v>0.0</v>
      </c>
      <c r="F1081" s="5">
        <v>0.0</v>
      </c>
      <c r="G1081" s="5">
        <v>0.0</v>
      </c>
      <c r="H1081" s="5">
        <v>0.0</v>
      </c>
      <c r="I1081" s="5">
        <v>0.0</v>
      </c>
      <c r="J1081" s="5">
        <v>0.0</v>
      </c>
      <c r="K1081" s="5">
        <v>0.0</v>
      </c>
      <c r="L1081" s="5">
        <v>0.0</v>
      </c>
      <c r="M1081" s="5">
        <v>0.0</v>
      </c>
      <c r="N1081" s="5">
        <v>0.0</v>
      </c>
      <c r="O1081" s="5">
        <v>0.0</v>
      </c>
      <c r="P1081" s="5">
        <v>0.0</v>
      </c>
      <c r="Q1081" s="5">
        <v>0.0</v>
      </c>
      <c r="R1081" s="5">
        <v>0.0</v>
      </c>
      <c r="S1081" s="5">
        <v>0.0</v>
      </c>
      <c r="T1081" s="5">
        <v>0.0</v>
      </c>
      <c r="U1081" s="5">
        <v>0.0</v>
      </c>
      <c r="V1081" s="5">
        <v>0.0</v>
      </c>
      <c r="W1081" s="5">
        <v>0.0</v>
      </c>
      <c r="X1081" s="5">
        <v>0.0</v>
      </c>
      <c r="Y1081" s="5">
        <v>0.0</v>
      </c>
      <c r="Z1081" s="5">
        <v>0.0</v>
      </c>
      <c r="AA1081" s="5">
        <v>0.0</v>
      </c>
      <c r="AB1081" s="5">
        <v>0.0</v>
      </c>
      <c r="AC1081" s="5">
        <v>0.0</v>
      </c>
      <c r="AD1081" s="5">
        <v>0.0</v>
      </c>
      <c r="AE1081" s="5">
        <v>0.0</v>
      </c>
      <c r="AF1081" s="6">
        <f>IFERROR(__xludf.DUMMYFUNCTION("IFERROR(
  VLOOKUP(
    A1081,
    IMPORTRANGE(
      ""1ZygntHC1J6IxzKbTidmOyf5nUyW4GCLurHCjexrLm_o        "",
      ""HTMLキャッシュ!A:F""
    ),
    3,
    FALSE
  ),
  0
)
"),46025.737025462964)</f>
        <v>46025.73703</v>
      </c>
      <c r="AG1081" s="5"/>
      <c r="AH1081" s="5"/>
      <c r="AI1081" s="5"/>
      <c r="AJ1081" s="5"/>
      <c r="AK1081" s="5"/>
      <c r="AL1081" s="5"/>
      <c r="AM1081" s="5"/>
      <c r="AN1081" s="5"/>
      <c r="AO1081" s="5"/>
      <c r="AP1081" s="5"/>
      <c r="AQ1081" s="5"/>
      <c r="AR1081" s="3"/>
      <c r="AS1081" s="5"/>
      <c r="AT1081" s="5"/>
      <c r="AU1081" s="5"/>
      <c r="AV1081" s="5"/>
      <c r="AW1081" s="5"/>
      <c r="AX1081" s="5"/>
      <c r="AY1081" s="5"/>
      <c r="AZ1081" s="7"/>
      <c r="BA1081" s="7"/>
    </row>
    <row r="1082" ht="16.5" customHeight="1">
      <c r="A1082" s="4" t="s">
        <v>2196</v>
      </c>
      <c r="B1082" s="5">
        <v>0.0</v>
      </c>
      <c r="C1082" s="5">
        <v>0.0</v>
      </c>
      <c r="D1082" s="1" t="s">
        <v>2197</v>
      </c>
      <c r="E1082" s="5">
        <v>0.0</v>
      </c>
      <c r="F1082" s="5">
        <v>0.0</v>
      </c>
      <c r="G1082" s="5">
        <v>0.0</v>
      </c>
      <c r="H1082" s="5">
        <v>0.0</v>
      </c>
      <c r="I1082" s="5">
        <v>0.0</v>
      </c>
      <c r="J1082" s="5">
        <v>0.0</v>
      </c>
      <c r="K1082" s="5">
        <v>0.0</v>
      </c>
      <c r="L1082" s="5">
        <v>0.0</v>
      </c>
      <c r="M1082" s="5">
        <v>0.0</v>
      </c>
      <c r="N1082" s="5">
        <v>0.0</v>
      </c>
      <c r="O1082" s="5">
        <v>0.0</v>
      </c>
      <c r="P1082" s="5">
        <v>0.0</v>
      </c>
      <c r="Q1082" s="5">
        <v>0.0</v>
      </c>
      <c r="R1082" s="5">
        <v>0.0</v>
      </c>
      <c r="S1082" s="5">
        <v>0.0</v>
      </c>
      <c r="T1082" s="5">
        <v>0.0</v>
      </c>
      <c r="U1082" s="5">
        <v>0.0</v>
      </c>
      <c r="V1082" s="5">
        <v>0.0</v>
      </c>
      <c r="W1082" s="5">
        <v>0.0</v>
      </c>
      <c r="X1082" s="5">
        <v>0.0</v>
      </c>
      <c r="Y1082" s="5">
        <v>0.0</v>
      </c>
      <c r="Z1082" s="5">
        <v>0.0</v>
      </c>
      <c r="AA1082" s="5">
        <v>0.0</v>
      </c>
      <c r="AB1082" s="5">
        <v>0.0</v>
      </c>
      <c r="AC1082" s="5">
        <v>0.0</v>
      </c>
      <c r="AD1082" s="5">
        <v>0.0</v>
      </c>
      <c r="AE1082" s="5">
        <v>0.0</v>
      </c>
      <c r="AF1082" s="6">
        <f>IFERROR(__xludf.DUMMYFUNCTION("IFERROR(
  VLOOKUP(
    A1082,
    IMPORTRANGE(
      ""1ZygntHC1J6IxzKbTidmOyf5nUyW4GCLurHCjexrLm_o        "",
      ""HTMLキャッシュ!A:F""
    ),
    3,
    FALSE
  ),
  0
)
"),46048.66774305556)</f>
        <v>46048.66774</v>
      </c>
      <c r="AG1082" s="5"/>
      <c r="AH1082" s="5"/>
      <c r="AI1082" s="5"/>
      <c r="AJ1082" s="5"/>
      <c r="AK1082" s="5"/>
      <c r="AL1082" s="5"/>
      <c r="AM1082" s="5"/>
      <c r="AN1082" s="5"/>
      <c r="AO1082" s="5"/>
      <c r="AP1082" s="5"/>
      <c r="AQ1082" s="5"/>
      <c r="AR1082" s="3"/>
      <c r="AS1082" s="5"/>
      <c r="AT1082" s="5"/>
      <c r="AU1082" s="5"/>
      <c r="AV1082" s="5"/>
      <c r="AW1082" s="5"/>
      <c r="AX1082" s="5"/>
      <c r="AY1082" s="5"/>
      <c r="AZ1082" s="7"/>
      <c r="BA1082" s="7"/>
    </row>
    <row r="1083" ht="16.5" customHeight="1">
      <c r="A1083" s="4" t="s">
        <v>2198</v>
      </c>
      <c r="B1083" s="5">
        <v>14.0</v>
      </c>
      <c r="C1083" s="5">
        <v>0.0</v>
      </c>
      <c r="D1083" s="1" t="s">
        <v>2199</v>
      </c>
      <c r="E1083" s="5">
        <v>0.0</v>
      </c>
      <c r="F1083" s="5">
        <v>0.0</v>
      </c>
      <c r="G1083" s="5">
        <v>0.0</v>
      </c>
      <c r="H1083" s="5">
        <v>0.0</v>
      </c>
      <c r="I1083" s="5">
        <v>0.0</v>
      </c>
      <c r="J1083" s="5">
        <v>0.0</v>
      </c>
      <c r="K1083" s="5">
        <v>0.0</v>
      </c>
      <c r="L1083" s="5">
        <v>0.0</v>
      </c>
      <c r="M1083" s="5">
        <v>0.0</v>
      </c>
      <c r="N1083" s="5">
        <v>0.0</v>
      </c>
      <c r="O1083" s="5">
        <v>0.0</v>
      </c>
      <c r="P1083" s="5">
        <v>0.0</v>
      </c>
      <c r="Q1083" s="5">
        <v>0.0</v>
      </c>
      <c r="R1083" s="5">
        <v>0.0</v>
      </c>
      <c r="S1083" s="5">
        <v>0.0</v>
      </c>
      <c r="T1083" s="5">
        <v>0.0</v>
      </c>
      <c r="U1083" s="5">
        <v>0.0</v>
      </c>
      <c r="V1083" s="5">
        <v>0.0</v>
      </c>
      <c r="W1083" s="5">
        <v>0.0</v>
      </c>
      <c r="X1083" s="5">
        <v>0.0</v>
      </c>
      <c r="Y1083" s="5">
        <v>0.0</v>
      </c>
      <c r="Z1083" s="5">
        <v>0.0</v>
      </c>
      <c r="AA1083" s="5">
        <v>0.0</v>
      </c>
      <c r="AB1083" s="5">
        <v>0.0</v>
      </c>
      <c r="AC1083" s="5">
        <v>0.0</v>
      </c>
      <c r="AD1083" s="5">
        <v>0.0</v>
      </c>
      <c r="AE1083" s="5">
        <v>0.0</v>
      </c>
      <c r="AF1083" s="6">
        <f>IFERROR(__xludf.DUMMYFUNCTION("IFERROR(
  VLOOKUP(
    A1083,
    IMPORTRANGE(
      ""1ZygntHC1J6IxzKbTidmOyf5nUyW4GCLurHCjexrLm_o        "",
      ""HTMLキャッシュ!A:F""
    ),
    3,
    FALSE
  ),
  0
)
"),46078.63046296296)</f>
        <v>46078.63046</v>
      </c>
      <c r="AG1083" s="5"/>
      <c r="AH1083" s="5"/>
      <c r="AI1083" s="5"/>
      <c r="AJ1083" s="5"/>
      <c r="AK1083" s="5"/>
      <c r="AL1083" s="5"/>
      <c r="AM1083" s="5"/>
      <c r="AN1083" s="5"/>
      <c r="AO1083" s="5"/>
      <c r="AP1083" s="5"/>
      <c r="AQ1083" s="5"/>
      <c r="AR1083" s="3"/>
      <c r="AS1083" s="5"/>
      <c r="AT1083" s="5"/>
      <c r="AU1083" s="5"/>
      <c r="AV1083" s="5"/>
      <c r="AW1083" s="5"/>
      <c r="AX1083" s="5"/>
      <c r="AY1083" s="5"/>
      <c r="AZ1083" s="7"/>
      <c r="BA1083" s="7"/>
    </row>
    <row r="1084" ht="16.5" customHeight="1">
      <c r="A1084" s="4" t="s">
        <v>2200</v>
      </c>
      <c r="B1084" s="5">
        <v>0.0</v>
      </c>
      <c r="C1084" s="5">
        <v>0.0</v>
      </c>
      <c r="D1084" s="1" t="s">
        <v>2201</v>
      </c>
      <c r="E1084" s="5">
        <v>0.0</v>
      </c>
      <c r="F1084" s="5">
        <v>0.0</v>
      </c>
      <c r="G1084" s="5">
        <v>0.0</v>
      </c>
      <c r="H1084" s="5">
        <v>0.0</v>
      </c>
      <c r="I1084" s="5">
        <v>0.0</v>
      </c>
      <c r="J1084" s="5">
        <v>0.0</v>
      </c>
      <c r="K1084" s="5">
        <v>0.0</v>
      </c>
      <c r="L1084" s="5">
        <v>0.0</v>
      </c>
      <c r="M1084" s="5">
        <v>0.0</v>
      </c>
      <c r="N1084" s="5">
        <v>0.0</v>
      </c>
      <c r="O1084" s="5">
        <v>0.0</v>
      </c>
      <c r="P1084" s="5">
        <v>0.0</v>
      </c>
      <c r="Q1084" s="5">
        <v>0.0</v>
      </c>
      <c r="R1084" s="5">
        <v>0.0</v>
      </c>
      <c r="S1084" s="5">
        <v>0.0</v>
      </c>
      <c r="T1084" s="5">
        <v>0.0</v>
      </c>
      <c r="U1084" s="5">
        <v>0.0</v>
      </c>
      <c r="V1084" s="5">
        <v>0.0</v>
      </c>
      <c r="W1084" s="5">
        <v>0.0</v>
      </c>
      <c r="X1084" s="5">
        <v>0.0</v>
      </c>
      <c r="Y1084" s="5">
        <v>0.0</v>
      </c>
      <c r="Z1084" s="5">
        <v>0.0</v>
      </c>
      <c r="AA1084" s="5">
        <v>0.0</v>
      </c>
      <c r="AB1084" s="5">
        <v>0.0</v>
      </c>
      <c r="AC1084" s="5">
        <v>0.0</v>
      </c>
      <c r="AD1084" s="5">
        <v>0.0</v>
      </c>
      <c r="AE1084" s="5">
        <v>0.0</v>
      </c>
      <c r="AF1084" s="6">
        <f>IFERROR(__xludf.DUMMYFUNCTION("IFERROR(
  VLOOKUP(
    A1084,
    IMPORTRANGE(
      ""1ZygntHC1J6IxzKbTidmOyf5nUyW4GCLurHCjexrLm_o        "",
      ""HTMLキャッシュ!A:F""
    ),
    3,
    FALSE
  ),
  0
)
"),46048.66780092593)</f>
        <v>46048.6678</v>
      </c>
      <c r="AG1084" s="5"/>
      <c r="AH1084" s="5"/>
      <c r="AI1084" s="5"/>
      <c r="AJ1084" s="5"/>
      <c r="AK1084" s="5"/>
      <c r="AL1084" s="5"/>
      <c r="AM1084" s="5"/>
      <c r="AN1084" s="5"/>
      <c r="AO1084" s="5"/>
      <c r="AP1084" s="5"/>
      <c r="AQ1084" s="5"/>
      <c r="AR1084" s="3"/>
      <c r="AS1084" s="5"/>
      <c r="AT1084" s="5"/>
      <c r="AU1084" s="5"/>
      <c r="AV1084" s="5"/>
      <c r="AW1084" s="5"/>
      <c r="AX1084" s="5"/>
      <c r="AY1084" s="5"/>
      <c r="AZ1084" s="7"/>
      <c r="BA1084" s="7"/>
    </row>
    <row r="1085" ht="16.5" customHeight="1">
      <c r="A1085" s="4" t="s">
        <v>2202</v>
      </c>
      <c r="B1085" s="5">
        <v>1.0</v>
      </c>
      <c r="C1085" s="5">
        <v>0.0</v>
      </c>
      <c r="D1085" s="1" t="s">
        <v>2203</v>
      </c>
      <c r="E1085" s="5">
        <v>0.0</v>
      </c>
      <c r="F1085" s="5">
        <v>0.0</v>
      </c>
      <c r="G1085" s="5">
        <v>0.0</v>
      </c>
      <c r="H1085" s="5">
        <v>0.0</v>
      </c>
      <c r="I1085" s="5">
        <v>0.0</v>
      </c>
      <c r="J1085" s="5">
        <v>0.0</v>
      </c>
      <c r="K1085" s="5">
        <v>0.0</v>
      </c>
      <c r="L1085" s="5">
        <v>0.0</v>
      </c>
      <c r="M1085" s="5">
        <v>0.0</v>
      </c>
      <c r="N1085" s="5">
        <v>0.0</v>
      </c>
      <c r="O1085" s="5">
        <v>0.0</v>
      </c>
      <c r="P1085" s="5">
        <v>0.0</v>
      </c>
      <c r="Q1085" s="5">
        <v>0.0</v>
      </c>
      <c r="R1085" s="5">
        <v>0.0</v>
      </c>
      <c r="S1085" s="5">
        <v>0.0</v>
      </c>
      <c r="T1085" s="5">
        <v>0.0</v>
      </c>
      <c r="U1085" s="5">
        <v>0.0</v>
      </c>
      <c r="V1085" s="5">
        <v>0.0</v>
      </c>
      <c r="W1085" s="5">
        <v>0.0</v>
      </c>
      <c r="X1085" s="5">
        <v>0.0</v>
      </c>
      <c r="Y1085" s="5">
        <v>0.0</v>
      </c>
      <c r="Z1085" s="5">
        <v>0.0</v>
      </c>
      <c r="AA1085" s="5">
        <v>0.0</v>
      </c>
      <c r="AB1085" s="5">
        <v>0.0</v>
      </c>
      <c r="AC1085" s="5">
        <v>0.0</v>
      </c>
      <c r="AD1085" s="5">
        <v>0.0</v>
      </c>
      <c r="AE1085" s="5">
        <v>0.0</v>
      </c>
      <c r="AF1085" s="6">
        <f>IFERROR(__xludf.DUMMYFUNCTION("IFERROR(
  VLOOKUP(
    A1085,
    IMPORTRANGE(
      ""1ZygntHC1J6IxzKbTidmOyf5nUyW4GCLurHCjexrLm_o        "",
      ""HTMLキャッシュ!A:F""
    ),
    3,
    FALSE
  ),
  0
)
"),46077.7178587963)</f>
        <v>46077.71786</v>
      </c>
      <c r="AG1085" s="5"/>
      <c r="AH1085" s="5"/>
      <c r="AI1085" s="5"/>
      <c r="AJ1085" s="5"/>
      <c r="AK1085" s="5"/>
      <c r="AL1085" s="5"/>
      <c r="AM1085" s="5"/>
      <c r="AN1085" s="5"/>
      <c r="AO1085" s="5"/>
      <c r="AP1085" s="5"/>
      <c r="AQ1085" s="5"/>
      <c r="AR1085" s="3"/>
      <c r="AS1085" s="5"/>
      <c r="AT1085" s="5"/>
      <c r="AU1085" s="5"/>
      <c r="AV1085" s="5"/>
      <c r="AW1085" s="5"/>
      <c r="AX1085" s="5"/>
      <c r="AY1085" s="5"/>
      <c r="AZ1085" s="7"/>
      <c r="BA1085" s="7"/>
    </row>
    <row r="1086" ht="16.5" customHeight="1">
      <c r="A1086" s="4" t="s">
        <v>2204</v>
      </c>
      <c r="B1086" s="5">
        <v>2.0</v>
      </c>
      <c r="C1086" s="5">
        <v>0.0</v>
      </c>
      <c r="D1086" s="1" t="s">
        <v>2205</v>
      </c>
      <c r="E1086" s="5">
        <v>0.0</v>
      </c>
      <c r="F1086" s="5">
        <v>0.0</v>
      </c>
      <c r="G1086" s="5">
        <v>0.0</v>
      </c>
      <c r="H1086" s="5">
        <v>0.0</v>
      </c>
      <c r="I1086" s="5">
        <v>0.0</v>
      </c>
      <c r="J1086" s="5">
        <v>0.0</v>
      </c>
      <c r="K1086" s="5">
        <v>0.0</v>
      </c>
      <c r="L1086" s="5">
        <v>0.0</v>
      </c>
      <c r="M1086" s="5">
        <v>0.0</v>
      </c>
      <c r="N1086" s="5">
        <v>0.0</v>
      </c>
      <c r="O1086" s="5">
        <v>0.0</v>
      </c>
      <c r="P1086" s="5">
        <v>0.0</v>
      </c>
      <c r="Q1086" s="5">
        <v>0.0</v>
      </c>
      <c r="R1086" s="5">
        <v>0.0</v>
      </c>
      <c r="S1086" s="5">
        <v>0.0</v>
      </c>
      <c r="T1086" s="5">
        <v>0.0</v>
      </c>
      <c r="U1086" s="5">
        <v>0.0</v>
      </c>
      <c r="V1086" s="5">
        <v>0.0</v>
      </c>
      <c r="W1086" s="5">
        <v>0.0</v>
      </c>
      <c r="X1086" s="5">
        <v>0.0</v>
      </c>
      <c r="Y1086" s="5">
        <v>0.0</v>
      </c>
      <c r="Z1086" s="5">
        <v>0.0</v>
      </c>
      <c r="AA1086" s="5">
        <v>0.0</v>
      </c>
      <c r="AB1086" s="5">
        <v>0.0</v>
      </c>
      <c r="AC1086" s="5">
        <v>0.0</v>
      </c>
      <c r="AD1086" s="5">
        <v>0.0</v>
      </c>
      <c r="AE1086" s="5">
        <v>0.0</v>
      </c>
      <c r="AF1086" s="6">
        <f>IFERROR(__xludf.DUMMYFUNCTION("IFERROR(
  VLOOKUP(
    A1086,
    IMPORTRANGE(
      ""1ZygntHC1J6IxzKbTidmOyf5nUyW4GCLurHCjexrLm_o        "",
      ""HTMLキャッシュ!A:F""
    ),
    3,
    FALSE
  ),
  0
)
"),46048.66800925926)</f>
        <v>46048.66801</v>
      </c>
      <c r="AG1086" s="5"/>
      <c r="AH1086" s="5"/>
      <c r="AI1086" s="5"/>
      <c r="AJ1086" s="5"/>
      <c r="AK1086" s="5"/>
      <c r="AL1086" s="5"/>
      <c r="AM1086" s="5"/>
      <c r="AN1086" s="5"/>
      <c r="AO1086" s="5"/>
      <c r="AP1086" s="5"/>
      <c r="AQ1086" s="5"/>
      <c r="AR1086" s="3"/>
      <c r="AS1086" s="5"/>
      <c r="AT1086" s="5"/>
      <c r="AU1086" s="5"/>
      <c r="AV1086" s="5"/>
      <c r="AW1086" s="5"/>
      <c r="AX1086" s="5"/>
      <c r="AY1086" s="5"/>
      <c r="AZ1086" s="7"/>
      <c r="BA1086" s="7"/>
    </row>
    <row r="1087" ht="16.5" customHeight="1">
      <c r="A1087" s="4" t="s">
        <v>2206</v>
      </c>
      <c r="B1087" s="5">
        <v>0.0</v>
      </c>
      <c r="C1087" s="5">
        <v>0.0</v>
      </c>
      <c r="D1087" s="1" t="s">
        <v>2207</v>
      </c>
      <c r="E1087" s="5">
        <v>0.0</v>
      </c>
      <c r="F1087" s="5">
        <v>0.0</v>
      </c>
      <c r="G1087" s="5">
        <v>0.0</v>
      </c>
      <c r="H1087" s="5">
        <v>0.0</v>
      </c>
      <c r="I1087" s="5">
        <v>0.0</v>
      </c>
      <c r="J1087" s="5">
        <v>0.0</v>
      </c>
      <c r="K1087" s="5">
        <v>0.0</v>
      </c>
      <c r="L1087" s="5">
        <v>0.0</v>
      </c>
      <c r="M1087" s="5">
        <v>0.0</v>
      </c>
      <c r="N1087" s="5">
        <v>0.0</v>
      </c>
      <c r="O1087" s="5">
        <v>0.0</v>
      </c>
      <c r="P1087" s="5">
        <v>0.0</v>
      </c>
      <c r="Q1087" s="5">
        <v>0.0</v>
      </c>
      <c r="R1087" s="5">
        <v>0.0</v>
      </c>
      <c r="S1087" s="5">
        <v>0.0</v>
      </c>
      <c r="T1087" s="5">
        <v>0.0</v>
      </c>
      <c r="U1087" s="5">
        <v>0.0</v>
      </c>
      <c r="V1087" s="5">
        <v>0.0</v>
      </c>
      <c r="W1087" s="5">
        <v>0.0</v>
      </c>
      <c r="X1087" s="5">
        <v>0.0</v>
      </c>
      <c r="Y1087" s="5">
        <v>0.0</v>
      </c>
      <c r="Z1087" s="5">
        <v>0.0</v>
      </c>
      <c r="AA1087" s="5">
        <v>0.0</v>
      </c>
      <c r="AB1087" s="5">
        <v>0.0</v>
      </c>
      <c r="AC1087" s="5">
        <v>0.0</v>
      </c>
      <c r="AD1087" s="5">
        <v>0.0</v>
      </c>
      <c r="AE1087" s="5">
        <v>0.0</v>
      </c>
      <c r="AF1087" s="6">
        <f>IFERROR(__xludf.DUMMYFUNCTION("IFERROR(
  VLOOKUP(
    A1087,
    IMPORTRANGE(
      ""1ZygntHC1J6IxzKbTidmOyf5nUyW4GCLurHCjexrLm_o        "",
      ""HTMLキャッシュ!A:F""
    ),
    3,
    FALSE
  ),
  0
)
"),46069.77315972222)</f>
        <v>46069.77316</v>
      </c>
      <c r="AG1087" s="5"/>
      <c r="AH1087" s="5"/>
      <c r="AI1087" s="5"/>
      <c r="AJ1087" s="5"/>
      <c r="AK1087" s="5"/>
      <c r="AL1087" s="5"/>
      <c r="AM1087" s="5"/>
      <c r="AN1087" s="5"/>
      <c r="AO1087" s="5"/>
      <c r="AP1087" s="5"/>
      <c r="AQ1087" s="5"/>
      <c r="AR1087" s="3"/>
      <c r="AS1087" s="5"/>
      <c r="AT1087" s="5"/>
      <c r="AU1087" s="5"/>
      <c r="AV1087" s="5"/>
      <c r="AW1087" s="5"/>
      <c r="AX1087" s="5"/>
      <c r="AY1087" s="5"/>
      <c r="AZ1087" s="7"/>
      <c r="BA1087" s="7"/>
    </row>
    <row r="1088" ht="16.5" customHeight="1">
      <c r="A1088" s="4" t="s">
        <v>2208</v>
      </c>
      <c r="B1088" s="5">
        <v>0.0</v>
      </c>
      <c r="C1088" s="5">
        <v>0.0</v>
      </c>
      <c r="D1088" s="1" t="s">
        <v>2209</v>
      </c>
      <c r="E1088" s="5">
        <v>0.0</v>
      </c>
      <c r="F1088" s="5">
        <v>0.0</v>
      </c>
      <c r="G1088" s="5">
        <v>0.0</v>
      </c>
      <c r="H1088" s="5">
        <v>0.0</v>
      </c>
      <c r="I1088" s="5">
        <v>0.0</v>
      </c>
      <c r="J1088" s="5">
        <v>0.0</v>
      </c>
      <c r="K1088" s="5">
        <v>0.0</v>
      </c>
      <c r="L1088" s="5">
        <v>0.0</v>
      </c>
      <c r="M1088" s="5">
        <v>0.0</v>
      </c>
      <c r="N1088" s="5">
        <v>0.0</v>
      </c>
      <c r="O1088" s="5">
        <v>0.0</v>
      </c>
      <c r="P1088" s="5">
        <v>0.0</v>
      </c>
      <c r="Q1088" s="5">
        <v>0.0</v>
      </c>
      <c r="R1088" s="5">
        <v>0.0</v>
      </c>
      <c r="S1088" s="5">
        <v>0.0</v>
      </c>
      <c r="T1088" s="5">
        <v>0.0</v>
      </c>
      <c r="U1088" s="5">
        <v>0.0</v>
      </c>
      <c r="V1088" s="5">
        <v>0.0</v>
      </c>
      <c r="W1088" s="5">
        <v>0.0</v>
      </c>
      <c r="X1088" s="5">
        <v>0.0</v>
      </c>
      <c r="Y1088" s="5">
        <v>0.0</v>
      </c>
      <c r="Z1088" s="5">
        <v>0.0</v>
      </c>
      <c r="AA1088" s="5">
        <v>0.0</v>
      </c>
      <c r="AB1088" s="5">
        <v>0.0</v>
      </c>
      <c r="AC1088" s="5">
        <v>0.0</v>
      </c>
      <c r="AD1088" s="5">
        <v>0.0</v>
      </c>
      <c r="AE1088" s="5">
        <v>0.0</v>
      </c>
      <c r="AF1088" s="6">
        <f>IFERROR(__xludf.DUMMYFUNCTION("IFERROR(
  VLOOKUP(
    A1088,
    IMPORTRANGE(
      ""1ZygntHC1J6IxzKbTidmOyf5nUyW4GCLurHCjexrLm_o        "",
      ""HTMLキャッシュ!A:F""
    ),
    3,
    FALSE
  ),
  0
)
"),46069.69480324074)</f>
        <v>46069.6948</v>
      </c>
      <c r="AG1088" s="5"/>
      <c r="AH1088" s="5"/>
      <c r="AI1088" s="5"/>
      <c r="AJ1088" s="5"/>
      <c r="AK1088" s="5"/>
      <c r="AL1088" s="5"/>
      <c r="AM1088" s="5"/>
      <c r="AN1088" s="5"/>
      <c r="AO1088" s="5"/>
      <c r="AP1088" s="5"/>
      <c r="AQ1088" s="5"/>
      <c r="AR1088" s="3"/>
      <c r="AS1088" s="5"/>
      <c r="AT1088" s="5"/>
      <c r="AU1088" s="5"/>
      <c r="AV1088" s="5"/>
      <c r="AW1088" s="5"/>
      <c r="AX1088" s="5"/>
      <c r="AY1088" s="5"/>
      <c r="AZ1088" s="7"/>
      <c r="BA1088" s="7"/>
    </row>
    <row r="1089" ht="16.5" customHeight="1">
      <c r="A1089" s="4" t="s">
        <v>2210</v>
      </c>
      <c r="B1089" s="5">
        <v>0.0</v>
      </c>
      <c r="C1089" s="5">
        <v>0.0</v>
      </c>
      <c r="D1089" s="1" t="s">
        <v>2211</v>
      </c>
      <c r="E1089" s="5">
        <v>0.0</v>
      </c>
      <c r="F1089" s="5">
        <v>0.0</v>
      </c>
      <c r="G1089" s="5">
        <v>0.0</v>
      </c>
      <c r="H1089" s="5">
        <v>0.0</v>
      </c>
      <c r="I1089" s="5">
        <v>0.0</v>
      </c>
      <c r="J1089" s="5">
        <v>0.0</v>
      </c>
      <c r="K1089" s="5">
        <v>0.0</v>
      </c>
      <c r="L1089" s="5">
        <v>0.0</v>
      </c>
      <c r="M1089" s="5">
        <v>0.0</v>
      </c>
      <c r="N1089" s="5">
        <v>0.0</v>
      </c>
      <c r="O1089" s="5">
        <v>0.0</v>
      </c>
      <c r="P1089" s="5">
        <v>0.0</v>
      </c>
      <c r="Q1089" s="5">
        <v>0.0</v>
      </c>
      <c r="R1089" s="5">
        <v>0.0</v>
      </c>
      <c r="S1089" s="5">
        <v>0.0</v>
      </c>
      <c r="T1089" s="5">
        <v>0.0</v>
      </c>
      <c r="U1089" s="5">
        <v>0.0</v>
      </c>
      <c r="V1089" s="5">
        <v>0.0</v>
      </c>
      <c r="W1089" s="5">
        <v>0.0</v>
      </c>
      <c r="X1089" s="5">
        <v>0.0</v>
      </c>
      <c r="Y1089" s="5">
        <v>0.0</v>
      </c>
      <c r="Z1089" s="5">
        <v>0.0</v>
      </c>
      <c r="AA1089" s="5">
        <v>0.0</v>
      </c>
      <c r="AB1089" s="5">
        <v>0.0</v>
      </c>
      <c r="AC1089" s="5">
        <v>0.0</v>
      </c>
      <c r="AD1089" s="5">
        <v>0.0</v>
      </c>
      <c r="AE1089" s="5">
        <v>0.0</v>
      </c>
      <c r="AF1089" s="6">
        <f>IFERROR(__xludf.DUMMYFUNCTION("IFERROR(
  VLOOKUP(
    A1089,
    IMPORTRANGE(
      ""1ZygntHC1J6IxzKbTidmOyf5nUyW4GCLurHCjexrLm_o        "",
      ""HTMLキャッシュ!A:F""
    ),
    3,
    FALSE
  ),
  0
)
"),46069.84921296296)</f>
        <v>46069.84921</v>
      </c>
      <c r="AG1089" s="5"/>
      <c r="AH1089" s="5"/>
      <c r="AI1089" s="5"/>
      <c r="AJ1089" s="5"/>
      <c r="AK1089" s="5"/>
      <c r="AL1089" s="5"/>
      <c r="AM1089" s="5"/>
      <c r="AN1089" s="5"/>
      <c r="AO1089" s="5"/>
      <c r="AP1089" s="5"/>
      <c r="AQ1089" s="5"/>
      <c r="AR1089" s="3"/>
      <c r="AS1089" s="5"/>
      <c r="AT1089" s="5"/>
      <c r="AU1089" s="5"/>
      <c r="AV1089" s="5"/>
      <c r="AW1089" s="5"/>
      <c r="AX1089" s="5"/>
      <c r="AY1089" s="5"/>
      <c r="AZ1089" s="7"/>
      <c r="BA1089" s="7"/>
    </row>
    <row r="1090" ht="16.5" customHeight="1">
      <c r="A1090" s="4" t="s">
        <v>2212</v>
      </c>
      <c r="B1090" s="5">
        <v>0.0</v>
      </c>
      <c r="C1090" s="5">
        <v>0.0</v>
      </c>
      <c r="D1090" s="1" t="s">
        <v>2213</v>
      </c>
      <c r="E1090" s="5">
        <v>0.0</v>
      </c>
      <c r="F1090" s="5">
        <v>0.0</v>
      </c>
      <c r="G1090" s="5">
        <v>0.0</v>
      </c>
      <c r="H1090" s="5">
        <v>0.0</v>
      </c>
      <c r="I1090" s="5">
        <v>0.0</v>
      </c>
      <c r="J1090" s="5">
        <v>0.0</v>
      </c>
      <c r="K1090" s="5">
        <v>0.0</v>
      </c>
      <c r="L1090" s="5">
        <v>0.0</v>
      </c>
      <c r="M1090" s="5">
        <v>0.0</v>
      </c>
      <c r="N1090" s="5">
        <v>0.0</v>
      </c>
      <c r="O1090" s="5">
        <v>0.0</v>
      </c>
      <c r="P1090" s="5">
        <v>0.0</v>
      </c>
      <c r="Q1090" s="5">
        <v>0.0</v>
      </c>
      <c r="R1090" s="5">
        <v>0.0</v>
      </c>
      <c r="S1090" s="5">
        <v>0.0</v>
      </c>
      <c r="T1090" s="5">
        <v>0.0</v>
      </c>
      <c r="U1090" s="5">
        <v>0.0</v>
      </c>
      <c r="V1090" s="5">
        <v>0.0</v>
      </c>
      <c r="W1090" s="5">
        <v>0.0</v>
      </c>
      <c r="X1090" s="5">
        <v>0.0</v>
      </c>
      <c r="Y1090" s="5">
        <v>0.0</v>
      </c>
      <c r="Z1090" s="5">
        <v>0.0</v>
      </c>
      <c r="AA1090" s="5">
        <v>0.0</v>
      </c>
      <c r="AB1090" s="5">
        <v>0.0</v>
      </c>
      <c r="AC1090" s="5">
        <v>0.0</v>
      </c>
      <c r="AD1090" s="5">
        <v>0.0</v>
      </c>
      <c r="AE1090" s="5">
        <v>0.0</v>
      </c>
      <c r="AF1090" s="6">
        <f>IFERROR(__xludf.DUMMYFUNCTION("IFERROR(
  VLOOKUP(
    A1090,
    IMPORTRANGE(
      ""1ZygntHC1J6IxzKbTidmOyf5nUyW4GCLurHCjexrLm_o        "",
      ""HTMLキャッシュ!A:F""
    ),
    3,
    FALSE
  ),
  0
)
"),46059.84509259259)</f>
        <v>46059.84509</v>
      </c>
      <c r="AG1090" s="5"/>
      <c r="AH1090" s="5"/>
      <c r="AI1090" s="5"/>
      <c r="AJ1090" s="5"/>
      <c r="AK1090" s="5"/>
      <c r="AL1090" s="5"/>
      <c r="AM1090" s="5"/>
      <c r="AN1090" s="5"/>
      <c r="AO1090" s="5"/>
      <c r="AP1090" s="5"/>
      <c r="AQ1090" s="5"/>
      <c r="AR1090" s="3"/>
      <c r="AS1090" s="5"/>
      <c r="AT1090" s="5"/>
      <c r="AU1090" s="5"/>
      <c r="AV1090" s="5"/>
      <c r="AW1090" s="5"/>
      <c r="AX1090" s="5"/>
      <c r="AY1090" s="5"/>
      <c r="AZ1090" s="7"/>
      <c r="BA1090" s="7"/>
    </row>
    <row r="1091" ht="16.5" customHeight="1">
      <c r="A1091" s="4" t="s">
        <v>2214</v>
      </c>
      <c r="B1091" s="5">
        <v>0.0</v>
      </c>
      <c r="C1091" s="5">
        <v>0.0</v>
      </c>
      <c r="D1091" s="1" t="s">
        <v>2215</v>
      </c>
      <c r="E1091" s="5">
        <v>0.0</v>
      </c>
      <c r="F1091" s="5">
        <v>0.0</v>
      </c>
      <c r="G1091" s="5">
        <v>0.0</v>
      </c>
      <c r="H1091" s="5">
        <v>0.0</v>
      </c>
      <c r="I1091" s="5">
        <v>0.0</v>
      </c>
      <c r="J1091" s="5">
        <v>0.0</v>
      </c>
      <c r="K1091" s="5">
        <v>0.0</v>
      </c>
      <c r="L1091" s="5">
        <v>0.0</v>
      </c>
      <c r="M1091" s="5">
        <v>0.0</v>
      </c>
      <c r="N1091" s="5">
        <v>0.0</v>
      </c>
      <c r="O1091" s="5">
        <v>0.0</v>
      </c>
      <c r="P1091" s="5">
        <v>0.0</v>
      </c>
      <c r="Q1091" s="5">
        <v>0.0</v>
      </c>
      <c r="R1091" s="5">
        <v>0.0</v>
      </c>
      <c r="S1091" s="5">
        <v>0.0</v>
      </c>
      <c r="T1091" s="5">
        <v>0.0</v>
      </c>
      <c r="U1091" s="5">
        <v>0.0</v>
      </c>
      <c r="V1091" s="5">
        <v>0.0</v>
      </c>
      <c r="W1091" s="5">
        <v>0.0</v>
      </c>
      <c r="X1091" s="5">
        <v>0.0</v>
      </c>
      <c r="Y1091" s="5">
        <v>0.0</v>
      </c>
      <c r="Z1091" s="5">
        <v>0.0</v>
      </c>
      <c r="AA1091" s="5">
        <v>0.0</v>
      </c>
      <c r="AB1091" s="5">
        <v>0.0</v>
      </c>
      <c r="AC1091" s="5">
        <v>0.0</v>
      </c>
      <c r="AD1091" s="5">
        <v>0.0</v>
      </c>
      <c r="AE1091" s="5">
        <v>0.0</v>
      </c>
      <c r="AF1091" s="6">
        <f>IFERROR(__xludf.DUMMYFUNCTION("IFERROR(
  VLOOKUP(
    A1091,
    IMPORTRANGE(
      ""1ZygntHC1J6IxzKbTidmOyf5nUyW4GCLurHCjexrLm_o        "",
      ""HTMLキャッシュ!A:F""
    ),
    3,
    FALSE
  ),
  0
)
"),46069.69863425926)</f>
        <v>46069.69863</v>
      </c>
      <c r="AG1091" s="5"/>
      <c r="AH1091" s="5"/>
      <c r="AI1091" s="5"/>
      <c r="AJ1091" s="5"/>
      <c r="AK1091" s="5"/>
      <c r="AL1091" s="5"/>
      <c r="AM1091" s="5"/>
      <c r="AN1091" s="5"/>
      <c r="AO1091" s="5"/>
      <c r="AP1091" s="5"/>
      <c r="AQ1091" s="5"/>
      <c r="AR1091" s="3"/>
      <c r="AS1091" s="5"/>
      <c r="AT1091" s="5"/>
      <c r="AU1091" s="5"/>
      <c r="AV1091" s="5"/>
      <c r="AW1091" s="5"/>
      <c r="AX1091" s="5"/>
      <c r="AY1091" s="5"/>
      <c r="AZ1091" s="7"/>
      <c r="BA1091" s="7"/>
    </row>
    <row r="1092" ht="16.5" customHeight="1">
      <c r="A1092" s="4" t="s">
        <v>2216</v>
      </c>
      <c r="B1092" s="5">
        <v>0.0</v>
      </c>
      <c r="C1092" s="5">
        <v>0.0</v>
      </c>
      <c r="D1092" s="1" t="s">
        <v>2217</v>
      </c>
      <c r="E1092" s="5">
        <v>0.0</v>
      </c>
      <c r="F1092" s="5">
        <v>0.0</v>
      </c>
      <c r="G1092" s="5">
        <v>0.0</v>
      </c>
      <c r="H1092" s="5">
        <v>0.0</v>
      </c>
      <c r="I1092" s="5">
        <v>0.0</v>
      </c>
      <c r="J1092" s="5">
        <v>0.0</v>
      </c>
      <c r="K1092" s="5">
        <v>0.0</v>
      </c>
      <c r="L1092" s="5">
        <v>0.0</v>
      </c>
      <c r="M1092" s="5">
        <v>0.0</v>
      </c>
      <c r="N1092" s="5">
        <v>0.0</v>
      </c>
      <c r="O1092" s="5">
        <v>0.0</v>
      </c>
      <c r="P1092" s="5">
        <v>0.0</v>
      </c>
      <c r="Q1092" s="5">
        <v>0.0</v>
      </c>
      <c r="R1092" s="5">
        <v>0.0</v>
      </c>
      <c r="S1092" s="5">
        <v>0.0</v>
      </c>
      <c r="T1092" s="5">
        <v>0.0</v>
      </c>
      <c r="U1092" s="5">
        <v>0.0</v>
      </c>
      <c r="V1092" s="5">
        <v>0.0</v>
      </c>
      <c r="W1092" s="5">
        <v>0.0</v>
      </c>
      <c r="X1092" s="5">
        <v>0.0</v>
      </c>
      <c r="Y1092" s="5">
        <v>0.0</v>
      </c>
      <c r="Z1092" s="5">
        <v>0.0</v>
      </c>
      <c r="AA1092" s="5">
        <v>0.0</v>
      </c>
      <c r="AB1092" s="5">
        <v>0.0</v>
      </c>
      <c r="AC1092" s="5">
        <v>0.0</v>
      </c>
      <c r="AD1092" s="5">
        <v>0.0</v>
      </c>
      <c r="AE1092" s="5">
        <v>0.0</v>
      </c>
      <c r="AF1092" s="6">
        <f>IFERROR(__xludf.DUMMYFUNCTION("IFERROR(
  VLOOKUP(
    A1092,
    IMPORTRANGE(
      ""1ZygntHC1J6IxzKbTidmOyf5nUyW4GCLurHCjexrLm_o        "",
      ""HTMLキャッシュ!A:F""
    ),
    3,
    FALSE
  ),
  0
)
"),46069.616423611114)</f>
        <v>46069.61642</v>
      </c>
      <c r="AG1092" s="5"/>
      <c r="AH1092" s="5"/>
      <c r="AI1092" s="5"/>
      <c r="AJ1092" s="5"/>
      <c r="AK1092" s="5"/>
      <c r="AL1092" s="5"/>
      <c r="AM1092" s="5"/>
      <c r="AN1092" s="5"/>
      <c r="AO1092" s="5"/>
      <c r="AP1092" s="5"/>
      <c r="AQ1092" s="5"/>
      <c r="AR1092" s="3"/>
      <c r="AS1092" s="5"/>
      <c r="AT1092" s="5"/>
      <c r="AU1092" s="5"/>
      <c r="AV1092" s="5"/>
      <c r="AW1092" s="5"/>
      <c r="AX1092" s="5"/>
      <c r="AY1092" s="5"/>
      <c r="AZ1092" s="7"/>
      <c r="BA1092" s="7"/>
    </row>
    <row r="1093" ht="16.5" customHeight="1">
      <c r="A1093" s="4" t="s">
        <v>2218</v>
      </c>
      <c r="B1093" s="5">
        <v>0.0</v>
      </c>
      <c r="C1093" s="5">
        <v>0.0</v>
      </c>
      <c r="D1093" s="1" t="s">
        <v>2219</v>
      </c>
      <c r="E1093" s="5">
        <v>0.0</v>
      </c>
      <c r="F1093" s="5">
        <v>0.0</v>
      </c>
      <c r="G1093" s="5">
        <v>0.0</v>
      </c>
      <c r="H1093" s="5">
        <v>0.0</v>
      </c>
      <c r="I1093" s="5">
        <v>0.0</v>
      </c>
      <c r="J1093" s="5">
        <v>0.0</v>
      </c>
      <c r="K1093" s="5">
        <v>0.0</v>
      </c>
      <c r="L1093" s="5">
        <v>0.0</v>
      </c>
      <c r="M1093" s="5">
        <v>0.0</v>
      </c>
      <c r="N1093" s="5">
        <v>0.0</v>
      </c>
      <c r="O1093" s="5">
        <v>0.0</v>
      </c>
      <c r="P1093" s="5">
        <v>0.0</v>
      </c>
      <c r="Q1093" s="5">
        <v>0.0</v>
      </c>
      <c r="R1093" s="5">
        <v>0.0</v>
      </c>
      <c r="S1093" s="5">
        <v>0.0</v>
      </c>
      <c r="T1093" s="5">
        <v>0.0</v>
      </c>
      <c r="U1093" s="5">
        <v>0.0</v>
      </c>
      <c r="V1093" s="5">
        <v>0.0</v>
      </c>
      <c r="W1093" s="5">
        <v>0.0</v>
      </c>
      <c r="X1093" s="5">
        <v>0.0</v>
      </c>
      <c r="Y1093" s="5">
        <v>0.0</v>
      </c>
      <c r="Z1093" s="5">
        <v>0.0</v>
      </c>
      <c r="AA1093" s="5">
        <v>0.0</v>
      </c>
      <c r="AB1093" s="5">
        <v>0.0</v>
      </c>
      <c r="AC1093" s="5">
        <v>0.0</v>
      </c>
      <c r="AD1093" s="5">
        <v>0.0</v>
      </c>
      <c r="AE1093" s="5">
        <v>0.0</v>
      </c>
      <c r="AF1093" s="6">
        <f>IFERROR(__xludf.DUMMYFUNCTION("IFERROR(
  VLOOKUP(
    A1093,
    IMPORTRANGE(
      ""1ZygntHC1J6IxzKbTidmOyf5nUyW4GCLurHCjexrLm_o        "",
      ""HTMLキャッシュ!A:F""
    ),
    3,
    FALSE
  ),
  0
)
"),46026.69260416667)</f>
        <v>46026.6926</v>
      </c>
      <c r="AG1093" s="5"/>
      <c r="AH1093" s="5"/>
      <c r="AI1093" s="5"/>
      <c r="AJ1093" s="5"/>
      <c r="AK1093" s="5"/>
      <c r="AL1093" s="5"/>
      <c r="AM1093" s="5"/>
      <c r="AN1093" s="5"/>
      <c r="AO1093" s="5"/>
      <c r="AP1093" s="5"/>
      <c r="AQ1093" s="5"/>
      <c r="AR1093" s="3"/>
      <c r="AS1093" s="5"/>
      <c r="AT1093" s="5"/>
      <c r="AU1093" s="5"/>
      <c r="AV1093" s="5"/>
      <c r="AW1093" s="5"/>
      <c r="AX1093" s="5"/>
      <c r="AY1093" s="5"/>
      <c r="AZ1093" s="7"/>
      <c r="BA1093" s="7"/>
    </row>
    <row r="1094" ht="16.5" customHeight="1">
      <c r="A1094" s="4" t="s">
        <v>2220</v>
      </c>
      <c r="B1094" s="5">
        <v>30.0</v>
      </c>
      <c r="C1094" s="5">
        <v>0.0</v>
      </c>
      <c r="D1094" s="1" t="s">
        <v>2221</v>
      </c>
      <c r="E1094" s="5">
        <v>0.0</v>
      </c>
      <c r="F1094" s="5">
        <v>0.0</v>
      </c>
      <c r="G1094" s="5">
        <v>0.0</v>
      </c>
      <c r="H1094" s="5">
        <v>0.0</v>
      </c>
      <c r="I1094" s="5">
        <v>0.0</v>
      </c>
      <c r="J1094" s="5">
        <v>0.0</v>
      </c>
      <c r="K1094" s="5">
        <v>0.0</v>
      </c>
      <c r="L1094" s="5">
        <v>0.0</v>
      </c>
      <c r="M1094" s="5">
        <v>0.0</v>
      </c>
      <c r="N1094" s="5">
        <v>0.0</v>
      </c>
      <c r="O1094" s="5">
        <v>0.0</v>
      </c>
      <c r="P1094" s="5">
        <v>0.0</v>
      </c>
      <c r="Q1094" s="5">
        <v>0.0</v>
      </c>
      <c r="R1094" s="5">
        <v>0.0</v>
      </c>
      <c r="S1094" s="5">
        <v>0.0</v>
      </c>
      <c r="T1094" s="5">
        <v>0.0</v>
      </c>
      <c r="U1094" s="5">
        <v>0.0</v>
      </c>
      <c r="V1094" s="5">
        <v>0.0</v>
      </c>
      <c r="W1094" s="5">
        <v>0.0</v>
      </c>
      <c r="X1094" s="5">
        <v>0.0</v>
      </c>
      <c r="Y1094" s="5">
        <v>0.0</v>
      </c>
      <c r="Z1094" s="5">
        <v>0.0</v>
      </c>
      <c r="AA1094" s="5">
        <v>0.0</v>
      </c>
      <c r="AB1094" s="5">
        <v>0.0</v>
      </c>
      <c r="AC1094" s="5">
        <v>0.0</v>
      </c>
      <c r="AD1094" s="5">
        <v>0.0</v>
      </c>
      <c r="AE1094" s="5">
        <v>0.0</v>
      </c>
      <c r="AF1094" s="6">
        <f>IFERROR(__xludf.DUMMYFUNCTION("IFERROR(
  VLOOKUP(
    A1094,
    IMPORTRANGE(
      ""1ZygntHC1J6IxzKbTidmOyf5nUyW4GCLurHCjexrLm_o        "",
      ""HTMLキャッシュ!A:F""
    ),
    3,
    FALSE
  ),
  0
)
"),46086.642430555556)</f>
        <v>46086.64243</v>
      </c>
      <c r="AG1094" s="5"/>
      <c r="AH1094" s="5"/>
      <c r="AI1094" s="5"/>
      <c r="AJ1094" s="5"/>
      <c r="AK1094" s="5"/>
      <c r="AL1094" s="5"/>
      <c r="AM1094" s="5"/>
      <c r="AN1094" s="5"/>
      <c r="AO1094" s="5"/>
      <c r="AP1094" s="5"/>
      <c r="AQ1094" s="5"/>
      <c r="AR1094" s="3"/>
      <c r="AS1094" s="5"/>
      <c r="AT1094" s="5"/>
      <c r="AU1094" s="5"/>
      <c r="AV1094" s="5"/>
      <c r="AW1094" s="5"/>
      <c r="AX1094" s="5"/>
      <c r="AY1094" s="5"/>
      <c r="AZ1094" s="7"/>
      <c r="BA1094" s="7"/>
    </row>
    <row r="1095" ht="16.5" customHeight="1">
      <c r="A1095" s="4" t="s">
        <v>2222</v>
      </c>
      <c r="B1095" s="5">
        <v>3.0</v>
      </c>
      <c r="C1095" s="5">
        <v>0.0</v>
      </c>
      <c r="D1095" s="1" t="s">
        <v>2223</v>
      </c>
      <c r="E1095" s="5">
        <v>0.0</v>
      </c>
      <c r="F1095" s="5">
        <v>0.0</v>
      </c>
      <c r="G1095" s="5">
        <v>0.0</v>
      </c>
      <c r="H1095" s="5">
        <v>0.0</v>
      </c>
      <c r="I1095" s="5">
        <v>0.0</v>
      </c>
      <c r="J1095" s="5">
        <v>0.0</v>
      </c>
      <c r="K1095" s="5">
        <v>0.0</v>
      </c>
      <c r="L1095" s="5">
        <v>0.0</v>
      </c>
      <c r="M1095" s="5">
        <v>0.0</v>
      </c>
      <c r="N1095" s="5">
        <v>0.0</v>
      </c>
      <c r="O1095" s="5">
        <v>0.0</v>
      </c>
      <c r="P1095" s="5">
        <v>0.0</v>
      </c>
      <c r="Q1095" s="5">
        <v>0.0</v>
      </c>
      <c r="R1095" s="5">
        <v>0.0</v>
      </c>
      <c r="S1095" s="5">
        <v>0.0</v>
      </c>
      <c r="T1095" s="5">
        <v>0.0</v>
      </c>
      <c r="U1095" s="5">
        <v>0.0</v>
      </c>
      <c r="V1095" s="5">
        <v>0.0</v>
      </c>
      <c r="W1095" s="5">
        <v>0.0</v>
      </c>
      <c r="X1095" s="5">
        <v>0.0</v>
      </c>
      <c r="Y1095" s="5">
        <v>0.0</v>
      </c>
      <c r="Z1095" s="5">
        <v>0.0</v>
      </c>
      <c r="AA1095" s="5">
        <v>0.0</v>
      </c>
      <c r="AB1095" s="5">
        <v>0.0</v>
      </c>
      <c r="AC1095" s="5">
        <v>0.0</v>
      </c>
      <c r="AD1095" s="5">
        <v>0.0</v>
      </c>
      <c r="AE1095" s="5">
        <v>0.0</v>
      </c>
      <c r="AF1095" s="6">
        <f>IFERROR(__xludf.DUMMYFUNCTION("IFERROR(
  VLOOKUP(
    A1095,
    IMPORTRANGE(
      ""1ZygntHC1J6IxzKbTidmOyf5nUyW4GCLurHCjexrLm_o        "",
      ""HTMLキャッシュ!A:F""
    ),
    3,
    FALSE
  ),
  0
)
"),46046.79017361111)</f>
        <v>46046.79017</v>
      </c>
      <c r="AG1095" s="5"/>
      <c r="AH1095" s="5"/>
      <c r="AI1095" s="5"/>
      <c r="AJ1095" s="5"/>
      <c r="AK1095" s="5"/>
      <c r="AL1095" s="5"/>
      <c r="AM1095" s="5"/>
      <c r="AN1095" s="5"/>
      <c r="AO1095" s="5"/>
      <c r="AP1095" s="5"/>
      <c r="AQ1095" s="5"/>
      <c r="AR1095" s="3"/>
      <c r="AS1095" s="5"/>
      <c r="AT1095" s="5"/>
      <c r="AU1095" s="5"/>
      <c r="AV1095" s="5"/>
      <c r="AW1095" s="5"/>
      <c r="AX1095" s="5"/>
      <c r="AY1095" s="5"/>
      <c r="AZ1095" s="7"/>
      <c r="BA1095" s="7"/>
    </row>
    <row r="1096" ht="16.5" customHeight="1">
      <c r="A1096" s="4" t="s">
        <v>2224</v>
      </c>
      <c r="B1096" s="5">
        <v>53.0</v>
      </c>
      <c r="C1096" s="5">
        <v>0.0</v>
      </c>
      <c r="D1096" s="1" t="s">
        <v>2225</v>
      </c>
      <c r="E1096" s="5">
        <v>0.0</v>
      </c>
      <c r="F1096" s="5">
        <v>0.0</v>
      </c>
      <c r="G1096" s="5">
        <v>0.0</v>
      </c>
      <c r="H1096" s="5">
        <v>0.0</v>
      </c>
      <c r="I1096" s="5">
        <v>0.0</v>
      </c>
      <c r="J1096" s="5">
        <v>0.0</v>
      </c>
      <c r="K1096" s="5">
        <v>0.0</v>
      </c>
      <c r="L1096" s="5">
        <v>0.0</v>
      </c>
      <c r="M1096" s="5">
        <v>0.0</v>
      </c>
      <c r="N1096" s="5">
        <v>0.0</v>
      </c>
      <c r="O1096" s="5">
        <v>0.0</v>
      </c>
      <c r="P1096" s="5">
        <v>0.0</v>
      </c>
      <c r="Q1096" s="5">
        <v>0.0</v>
      </c>
      <c r="R1096" s="5">
        <v>0.0</v>
      </c>
      <c r="S1096" s="5">
        <v>0.0</v>
      </c>
      <c r="T1096" s="5">
        <v>0.0</v>
      </c>
      <c r="U1096" s="5">
        <v>0.0</v>
      </c>
      <c r="V1096" s="5">
        <v>0.0</v>
      </c>
      <c r="W1096" s="5">
        <v>0.0</v>
      </c>
      <c r="X1096" s="5">
        <v>0.0</v>
      </c>
      <c r="Y1096" s="5">
        <v>0.0</v>
      </c>
      <c r="Z1096" s="5">
        <v>0.0</v>
      </c>
      <c r="AA1096" s="5">
        <v>0.0</v>
      </c>
      <c r="AB1096" s="5">
        <v>0.0</v>
      </c>
      <c r="AC1096" s="5">
        <v>0.0</v>
      </c>
      <c r="AD1096" s="5">
        <v>0.0</v>
      </c>
      <c r="AE1096" s="5">
        <v>0.0</v>
      </c>
      <c r="AF1096" s="6">
        <f>IFERROR(__xludf.DUMMYFUNCTION("IFERROR(
  VLOOKUP(
    A1096,
    IMPORTRANGE(
      ""1ZygntHC1J6IxzKbTidmOyf5nUyW4GCLurHCjexrLm_o        "",
      ""HTMLキャッシュ!A:F""
    ),
    3,
    FALSE
  ),
  0
)
"),46069.853425925925)</f>
        <v>46069.85343</v>
      </c>
      <c r="AG1096" s="5"/>
      <c r="AH1096" s="5"/>
      <c r="AI1096" s="5"/>
      <c r="AJ1096" s="5"/>
      <c r="AK1096" s="5"/>
      <c r="AL1096" s="5"/>
      <c r="AM1096" s="5"/>
      <c r="AN1096" s="5"/>
      <c r="AO1096" s="5"/>
      <c r="AP1096" s="5"/>
      <c r="AQ1096" s="5"/>
      <c r="AR1096" s="3"/>
      <c r="AS1096" s="5"/>
      <c r="AT1096" s="5"/>
      <c r="AU1096" s="5"/>
      <c r="AV1096" s="5"/>
      <c r="AW1096" s="5"/>
      <c r="AX1096" s="5"/>
      <c r="AY1096" s="5"/>
      <c r="AZ1096" s="7"/>
      <c r="BA1096" s="7"/>
    </row>
    <row r="1097" ht="16.5" customHeight="1">
      <c r="A1097" s="4" t="s">
        <v>2226</v>
      </c>
      <c r="B1097" s="5">
        <v>0.0</v>
      </c>
      <c r="C1097" s="5">
        <v>0.0</v>
      </c>
      <c r="D1097" s="1" t="s">
        <v>2227</v>
      </c>
      <c r="E1097" s="5">
        <v>0.0</v>
      </c>
      <c r="F1097" s="5">
        <v>0.0</v>
      </c>
      <c r="G1097" s="5">
        <v>0.0</v>
      </c>
      <c r="H1097" s="5">
        <v>0.0</v>
      </c>
      <c r="I1097" s="5">
        <v>0.0</v>
      </c>
      <c r="J1097" s="5">
        <v>0.0</v>
      </c>
      <c r="K1097" s="5">
        <v>0.0</v>
      </c>
      <c r="L1097" s="5">
        <v>0.0</v>
      </c>
      <c r="M1097" s="5">
        <v>0.0</v>
      </c>
      <c r="N1097" s="5">
        <v>0.0</v>
      </c>
      <c r="O1097" s="5">
        <v>0.0</v>
      </c>
      <c r="P1097" s="5">
        <v>0.0</v>
      </c>
      <c r="Q1097" s="5">
        <v>0.0</v>
      </c>
      <c r="R1097" s="5">
        <v>0.0</v>
      </c>
      <c r="S1097" s="5">
        <v>0.0</v>
      </c>
      <c r="T1097" s="5">
        <v>0.0</v>
      </c>
      <c r="U1097" s="5">
        <v>0.0</v>
      </c>
      <c r="V1097" s="5">
        <v>0.0</v>
      </c>
      <c r="W1097" s="5">
        <v>0.0</v>
      </c>
      <c r="X1097" s="5">
        <v>0.0</v>
      </c>
      <c r="Y1097" s="5">
        <v>0.0</v>
      </c>
      <c r="Z1097" s="5">
        <v>0.0</v>
      </c>
      <c r="AA1097" s="5">
        <v>0.0</v>
      </c>
      <c r="AB1097" s="5">
        <v>0.0</v>
      </c>
      <c r="AC1097" s="5">
        <v>0.0</v>
      </c>
      <c r="AD1097" s="5">
        <v>0.0</v>
      </c>
      <c r="AE1097" s="5">
        <v>0.0</v>
      </c>
      <c r="AF1097" s="6">
        <f>IFERROR(__xludf.DUMMYFUNCTION("IFERROR(
  VLOOKUP(
    A1097,
    IMPORTRANGE(
      ""1ZygntHC1J6IxzKbTidmOyf5nUyW4GCLurHCjexrLm_o        "",
      ""HTMLキャッシュ!A:F""
    ),
    3,
    FALSE
  ),
  0
)
"),46062.64263888889)</f>
        <v>46062.64264</v>
      </c>
      <c r="AG1097" s="5"/>
      <c r="AH1097" s="5"/>
      <c r="AI1097" s="5"/>
      <c r="AJ1097" s="5"/>
      <c r="AK1097" s="5"/>
      <c r="AL1097" s="5"/>
      <c r="AM1097" s="5"/>
      <c r="AN1097" s="5"/>
      <c r="AO1097" s="5"/>
      <c r="AP1097" s="5"/>
      <c r="AQ1097" s="5"/>
      <c r="AR1097" s="3"/>
      <c r="AS1097" s="5"/>
      <c r="AT1097" s="5"/>
      <c r="AU1097" s="5"/>
      <c r="AV1097" s="5"/>
      <c r="AW1097" s="5"/>
      <c r="AX1097" s="5"/>
      <c r="AY1097" s="5"/>
      <c r="AZ1097" s="7"/>
      <c r="BA1097" s="7"/>
    </row>
    <row r="1098" ht="16.5" customHeight="1">
      <c r="A1098" s="4" t="s">
        <v>2228</v>
      </c>
      <c r="B1098" s="5">
        <v>0.0</v>
      </c>
      <c r="C1098" s="5">
        <v>0.0</v>
      </c>
      <c r="D1098" s="1" t="s">
        <v>2229</v>
      </c>
      <c r="E1098" s="5">
        <v>0.0</v>
      </c>
      <c r="F1098" s="5">
        <v>0.0</v>
      </c>
      <c r="G1098" s="5">
        <v>0.0</v>
      </c>
      <c r="H1098" s="5">
        <v>0.0</v>
      </c>
      <c r="I1098" s="5">
        <v>0.0</v>
      </c>
      <c r="J1098" s="5">
        <v>0.0</v>
      </c>
      <c r="K1098" s="5">
        <v>0.0</v>
      </c>
      <c r="L1098" s="5">
        <v>0.0</v>
      </c>
      <c r="M1098" s="5">
        <v>0.0</v>
      </c>
      <c r="N1098" s="5">
        <v>0.0</v>
      </c>
      <c r="O1098" s="5">
        <v>0.0</v>
      </c>
      <c r="P1098" s="5">
        <v>0.0</v>
      </c>
      <c r="Q1098" s="5">
        <v>0.0</v>
      </c>
      <c r="R1098" s="5">
        <v>0.0</v>
      </c>
      <c r="S1098" s="5">
        <v>0.0</v>
      </c>
      <c r="T1098" s="5">
        <v>0.0</v>
      </c>
      <c r="U1098" s="5">
        <v>0.0</v>
      </c>
      <c r="V1098" s="5">
        <v>0.0</v>
      </c>
      <c r="W1098" s="5">
        <v>0.0</v>
      </c>
      <c r="X1098" s="5">
        <v>0.0</v>
      </c>
      <c r="Y1098" s="5">
        <v>0.0</v>
      </c>
      <c r="Z1098" s="5">
        <v>0.0</v>
      </c>
      <c r="AA1098" s="5">
        <v>0.0</v>
      </c>
      <c r="AB1098" s="5">
        <v>0.0</v>
      </c>
      <c r="AC1098" s="5">
        <v>0.0</v>
      </c>
      <c r="AD1098" s="5">
        <v>0.0</v>
      </c>
      <c r="AE1098" s="5">
        <v>0.0</v>
      </c>
      <c r="AF1098" s="6">
        <f>IFERROR(__xludf.DUMMYFUNCTION("IFERROR(
  VLOOKUP(
    A1098,
    IMPORTRANGE(
      ""1ZygntHC1J6IxzKbTidmOyf5nUyW4GCLurHCjexrLm_o        "",
      ""HTMLキャッシュ!A:F""
    ),
    3,
    FALSE
  ),
  0
)
"),46077.735810185186)</f>
        <v>46077.73581</v>
      </c>
      <c r="AG1098" s="5"/>
      <c r="AH1098" s="5"/>
      <c r="AI1098" s="5"/>
      <c r="AJ1098" s="5"/>
      <c r="AK1098" s="5"/>
      <c r="AL1098" s="5"/>
      <c r="AM1098" s="5"/>
      <c r="AN1098" s="5"/>
      <c r="AO1098" s="5"/>
      <c r="AP1098" s="5"/>
      <c r="AQ1098" s="5"/>
      <c r="AR1098" s="3"/>
      <c r="AS1098" s="5"/>
      <c r="AT1098" s="5"/>
      <c r="AU1098" s="5"/>
      <c r="AV1098" s="5"/>
      <c r="AW1098" s="5"/>
      <c r="AX1098" s="5"/>
      <c r="AY1098" s="5"/>
      <c r="AZ1098" s="7"/>
      <c r="BA1098" s="7"/>
    </row>
    <row r="1099" ht="16.5" customHeight="1">
      <c r="A1099" s="1" t="s">
        <v>2230</v>
      </c>
      <c r="B1099" s="5">
        <v>0.0</v>
      </c>
      <c r="C1099" s="5">
        <v>0.0</v>
      </c>
      <c r="D1099" s="1" t="s">
        <v>2231</v>
      </c>
      <c r="E1099" s="5">
        <v>0.0</v>
      </c>
      <c r="F1099" s="5">
        <v>0.0</v>
      </c>
      <c r="G1099" s="5">
        <v>0.0</v>
      </c>
      <c r="H1099" s="5">
        <v>0.0</v>
      </c>
      <c r="I1099" s="5">
        <v>0.0</v>
      </c>
      <c r="J1099" s="5">
        <v>0.0</v>
      </c>
      <c r="K1099" s="5">
        <v>0.0</v>
      </c>
      <c r="L1099" s="5">
        <v>0.0</v>
      </c>
      <c r="M1099" s="5">
        <v>0.0</v>
      </c>
      <c r="N1099" s="5">
        <v>0.0</v>
      </c>
      <c r="O1099" s="5">
        <v>0.0</v>
      </c>
      <c r="P1099" s="5">
        <v>0.0</v>
      </c>
      <c r="Q1099" s="5">
        <v>0.0</v>
      </c>
      <c r="R1099" s="5">
        <v>0.0</v>
      </c>
      <c r="S1099" s="5">
        <v>0.0</v>
      </c>
      <c r="T1099" s="5">
        <v>0.0</v>
      </c>
      <c r="U1099" s="5">
        <v>0.0</v>
      </c>
      <c r="V1099" s="5">
        <v>0.0</v>
      </c>
      <c r="W1099" s="5">
        <v>0.0</v>
      </c>
      <c r="X1099" s="5">
        <v>0.0</v>
      </c>
      <c r="Y1099" s="5">
        <v>0.0</v>
      </c>
      <c r="Z1099" s="5">
        <v>0.0</v>
      </c>
      <c r="AA1099" s="5">
        <v>0.0</v>
      </c>
      <c r="AB1099" s="5">
        <v>0.0</v>
      </c>
      <c r="AC1099" s="5">
        <v>0.0</v>
      </c>
      <c r="AD1099" s="5">
        <v>0.0</v>
      </c>
      <c r="AE1099" s="5">
        <v>0.0</v>
      </c>
      <c r="AF1099" s="6">
        <f>IFERROR(__xludf.DUMMYFUNCTION("IFERROR(
  VLOOKUP(
    A1099,
    IMPORTRANGE(
      ""1ZygntHC1J6IxzKbTidmOyf5nUyW4GCLurHCjexrLm_o        "",
      ""HTMLキャッシュ!A:F""
    ),
    3,
    FALSE
  ),
  0
)
"),46048.70332175926)</f>
        <v>46048.70332</v>
      </c>
      <c r="AG1099" s="5"/>
      <c r="AH1099" s="5"/>
      <c r="AI1099" s="5"/>
      <c r="AJ1099" s="5"/>
      <c r="AK1099" s="5"/>
      <c r="AL1099" s="5"/>
      <c r="AM1099" s="5"/>
      <c r="AN1099" s="5"/>
      <c r="AO1099" s="5"/>
      <c r="AP1099" s="5"/>
      <c r="AQ1099" s="5"/>
      <c r="AR1099" s="3"/>
      <c r="AS1099" s="5"/>
      <c r="AT1099" s="5"/>
      <c r="AU1099" s="5"/>
      <c r="AV1099" s="5"/>
      <c r="AW1099" s="5"/>
      <c r="AX1099" s="5"/>
      <c r="AY1099" s="5"/>
      <c r="AZ1099" s="7"/>
      <c r="BA1099" s="7"/>
    </row>
    <row r="1100" ht="16.5" customHeight="1">
      <c r="A1100" s="4" t="s">
        <v>2232</v>
      </c>
      <c r="B1100" s="5">
        <v>0.0</v>
      </c>
      <c r="C1100" s="5">
        <v>0.0</v>
      </c>
      <c r="D1100" s="1" t="s">
        <v>2233</v>
      </c>
      <c r="E1100" s="5">
        <v>0.0</v>
      </c>
      <c r="F1100" s="5">
        <v>0.0</v>
      </c>
      <c r="G1100" s="5">
        <v>0.0</v>
      </c>
      <c r="H1100" s="5">
        <v>0.0</v>
      </c>
      <c r="I1100" s="5">
        <v>0.0</v>
      </c>
      <c r="J1100" s="5">
        <v>0.0</v>
      </c>
      <c r="K1100" s="5">
        <v>0.0</v>
      </c>
      <c r="L1100" s="5">
        <v>0.0</v>
      </c>
      <c r="M1100" s="5">
        <v>0.0</v>
      </c>
      <c r="N1100" s="5">
        <v>0.0</v>
      </c>
      <c r="O1100" s="5">
        <v>0.0</v>
      </c>
      <c r="P1100" s="5">
        <v>0.0</v>
      </c>
      <c r="Q1100" s="5">
        <v>0.0</v>
      </c>
      <c r="R1100" s="5">
        <v>0.0</v>
      </c>
      <c r="S1100" s="5">
        <v>0.0</v>
      </c>
      <c r="T1100" s="5">
        <v>0.0</v>
      </c>
      <c r="U1100" s="5">
        <v>0.0</v>
      </c>
      <c r="V1100" s="5">
        <v>0.0</v>
      </c>
      <c r="W1100" s="5">
        <v>0.0</v>
      </c>
      <c r="X1100" s="5">
        <v>0.0</v>
      </c>
      <c r="Y1100" s="5">
        <v>0.0</v>
      </c>
      <c r="Z1100" s="5">
        <v>0.0</v>
      </c>
      <c r="AA1100" s="5">
        <v>0.0</v>
      </c>
      <c r="AB1100" s="5">
        <v>0.0</v>
      </c>
      <c r="AC1100" s="5">
        <v>0.0</v>
      </c>
      <c r="AD1100" s="5">
        <v>0.0</v>
      </c>
      <c r="AE1100" s="5">
        <v>0.0</v>
      </c>
      <c r="AF1100" s="6">
        <f>IFERROR(__xludf.DUMMYFUNCTION("IFERROR(
  VLOOKUP(
    A1100,
    IMPORTRANGE(
      ""1ZygntHC1J6IxzKbTidmOyf5nUyW4GCLurHCjexrLm_o        "",
      ""HTMLキャッシュ!A:F""
    ),
    3,
    FALSE
  ),
  0
)
"),46077.738020833334)</f>
        <v>46077.73802</v>
      </c>
      <c r="AG1100" s="5"/>
      <c r="AH1100" s="5"/>
      <c r="AI1100" s="5"/>
      <c r="AJ1100" s="5"/>
      <c r="AK1100" s="5"/>
      <c r="AL1100" s="5"/>
      <c r="AM1100" s="5"/>
      <c r="AN1100" s="5"/>
      <c r="AO1100" s="5"/>
      <c r="AP1100" s="5"/>
      <c r="AQ1100" s="5"/>
      <c r="AR1100" s="3"/>
      <c r="AS1100" s="5"/>
      <c r="AT1100" s="5"/>
      <c r="AU1100" s="5"/>
      <c r="AV1100" s="5"/>
      <c r="AW1100" s="5"/>
      <c r="AX1100" s="5"/>
      <c r="AY1100" s="5"/>
      <c r="AZ1100" s="7"/>
      <c r="BA1100" s="7"/>
    </row>
    <row r="1101" ht="16.5" customHeight="1">
      <c r="A1101" s="4" t="s">
        <v>2234</v>
      </c>
      <c r="B1101" s="5">
        <v>24.0</v>
      </c>
      <c r="C1101" s="5">
        <v>0.0</v>
      </c>
      <c r="D1101" s="1" t="s">
        <v>2235</v>
      </c>
      <c r="E1101" s="5">
        <v>0.0</v>
      </c>
      <c r="F1101" s="5">
        <v>0.0</v>
      </c>
      <c r="G1101" s="5">
        <v>0.0</v>
      </c>
      <c r="H1101" s="5">
        <v>0.0</v>
      </c>
      <c r="I1101" s="5">
        <v>0.0</v>
      </c>
      <c r="J1101" s="5">
        <v>0.0</v>
      </c>
      <c r="K1101" s="5">
        <v>0.0</v>
      </c>
      <c r="L1101" s="5">
        <v>0.0</v>
      </c>
      <c r="M1101" s="5">
        <v>0.0</v>
      </c>
      <c r="N1101" s="5">
        <v>0.0</v>
      </c>
      <c r="O1101" s="5">
        <v>0.0</v>
      </c>
      <c r="P1101" s="5">
        <v>0.0</v>
      </c>
      <c r="Q1101" s="5">
        <v>0.0</v>
      </c>
      <c r="R1101" s="5">
        <v>0.0</v>
      </c>
      <c r="S1101" s="5">
        <v>0.0</v>
      </c>
      <c r="T1101" s="5">
        <v>0.0</v>
      </c>
      <c r="U1101" s="5">
        <v>0.0</v>
      </c>
      <c r="V1101" s="5">
        <v>0.0</v>
      </c>
      <c r="W1101" s="5">
        <v>0.0</v>
      </c>
      <c r="X1101" s="5">
        <v>0.0</v>
      </c>
      <c r="Y1101" s="5">
        <v>0.0</v>
      </c>
      <c r="Z1101" s="5">
        <v>0.0</v>
      </c>
      <c r="AA1101" s="5">
        <v>0.0</v>
      </c>
      <c r="AB1101" s="5">
        <v>0.0</v>
      </c>
      <c r="AC1101" s="5">
        <v>0.0</v>
      </c>
      <c r="AD1101" s="5">
        <v>0.0</v>
      </c>
      <c r="AE1101" s="5">
        <v>0.0</v>
      </c>
      <c r="AF1101" s="6">
        <f>IFERROR(__xludf.DUMMYFUNCTION("IFERROR(
  VLOOKUP(
    A1101,
    IMPORTRANGE(
      ""1ZygntHC1J6IxzKbTidmOyf5nUyW4GCLurHCjexrLm_o        "",
      ""HTMLキャッシュ!A:F""
    ),
    3,
    FALSE
  ),
  0
)
"),46048.6684837963)</f>
        <v>46048.66848</v>
      </c>
      <c r="AG1101" s="5"/>
      <c r="AH1101" s="5"/>
      <c r="AI1101" s="5"/>
      <c r="AJ1101" s="5"/>
      <c r="AK1101" s="5"/>
      <c r="AL1101" s="5"/>
      <c r="AM1101" s="5"/>
      <c r="AN1101" s="5"/>
      <c r="AO1101" s="5"/>
      <c r="AP1101" s="5"/>
      <c r="AQ1101" s="5"/>
      <c r="AR1101" s="3"/>
      <c r="AS1101" s="5"/>
      <c r="AT1101" s="5"/>
      <c r="AU1101" s="5"/>
      <c r="AV1101" s="5"/>
      <c r="AW1101" s="5"/>
      <c r="AX1101" s="5"/>
      <c r="AY1101" s="5"/>
      <c r="AZ1101" s="7"/>
      <c r="BA1101" s="7"/>
    </row>
    <row r="1102" ht="16.5" customHeight="1">
      <c r="A1102" s="4" t="s">
        <v>2236</v>
      </c>
      <c r="B1102" s="5">
        <v>0.0</v>
      </c>
      <c r="C1102" s="5">
        <v>0.0</v>
      </c>
      <c r="D1102" s="1" t="s">
        <v>2237</v>
      </c>
      <c r="E1102" s="5">
        <v>0.0</v>
      </c>
      <c r="F1102" s="5">
        <v>0.0</v>
      </c>
      <c r="G1102" s="5">
        <v>0.0</v>
      </c>
      <c r="H1102" s="5">
        <v>0.0</v>
      </c>
      <c r="I1102" s="5">
        <v>0.0</v>
      </c>
      <c r="J1102" s="5">
        <v>0.0</v>
      </c>
      <c r="K1102" s="5">
        <v>0.0</v>
      </c>
      <c r="L1102" s="5">
        <v>0.0</v>
      </c>
      <c r="M1102" s="5">
        <v>0.0</v>
      </c>
      <c r="N1102" s="5">
        <v>0.0</v>
      </c>
      <c r="O1102" s="5">
        <v>0.0</v>
      </c>
      <c r="P1102" s="5">
        <v>0.0</v>
      </c>
      <c r="Q1102" s="5">
        <v>0.0</v>
      </c>
      <c r="R1102" s="5">
        <v>0.0</v>
      </c>
      <c r="S1102" s="5">
        <v>0.0</v>
      </c>
      <c r="T1102" s="5">
        <v>0.0</v>
      </c>
      <c r="U1102" s="5">
        <v>0.0</v>
      </c>
      <c r="V1102" s="5">
        <v>0.0</v>
      </c>
      <c r="W1102" s="5">
        <v>0.0</v>
      </c>
      <c r="X1102" s="5">
        <v>0.0</v>
      </c>
      <c r="Y1102" s="5">
        <v>0.0</v>
      </c>
      <c r="Z1102" s="5">
        <v>0.0</v>
      </c>
      <c r="AA1102" s="5">
        <v>0.0</v>
      </c>
      <c r="AB1102" s="5">
        <v>0.0</v>
      </c>
      <c r="AC1102" s="5">
        <v>0.0</v>
      </c>
      <c r="AD1102" s="5">
        <v>0.0</v>
      </c>
      <c r="AE1102" s="5">
        <v>0.0</v>
      </c>
      <c r="AF1102" s="6">
        <f>IFERROR(__xludf.DUMMYFUNCTION("IFERROR(
  VLOOKUP(
    A1102,
    IMPORTRANGE(
      ""1ZygntHC1J6IxzKbTidmOyf5nUyW4GCLurHCjexrLm_o        "",
      ""HTMLキャッシュ!A:F""
    ),
    3,
    FALSE
  ),
  0
)
"),46048.70762731481)</f>
        <v>46048.70763</v>
      </c>
      <c r="AG1102" s="5"/>
      <c r="AH1102" s="5"/>
      <c r="AI1102" s="5"/>
      <c r="AJ1102" s="5"/>
      <c r="AK1102" s="5"/>
      <c r="AL1102" s="5"/>
      <c r="AM1102" s="5"/>
      <c r="AN1102" s="5"/>
      <c r="AO1102" s="5"/>
      <c r="AP1102" s="5"/>
      <c r="AQ1102" s="5"/>
      <c r="AR1102" s="3"/>
      <c r="AS1102" s="5"/>
      <c r="AT1102" s="5"/>
      <c r="AU1102" s="5"/>
      <c r="AV1102" s="5"/>
      <c r="AW1102" s="5"/>
      <c r="AX1102" s="5"/>
      <c r="AY1102" s="5"/>
      <c r="AZ1102" s="7"/>
      <c r="BA1102" s="7"/>
    </row>
    <row r="1103" ht="16.5" customHeight="1">
      <c r="A1103" s="4" t="s">
        <v>2238</v>
      </c>
      <c r="B1103" s="5">
        <v>2.0</v>
      </c>
      <c r="C1103" s="5">
        <v>0.0</v>
      </c>
      <c r="D1103" s="1" t="s">
        <v>2239</v>
      </c>
      <c r="E1103" s="5">
        <v>0.0</v>
      </c>
      <c r="F1103" s="5">
        <v>0.0</v>
      </c>
      <c r="G1103" s="5">
        <v>0.0</v>
      </c>
      <c r="H1103" s="5">
        <v>0.0</v>
      </c>
      <c r="I1103" s="5">
        <v>0.0</v>
      </c>
      <c r="J1103" s="5">
        <v>0.0</v>
      </c>
      <c r="K1103" s="5">
        <v>0.0</v>
      </c>
      <c r="L1103" s="5">
        <v>0.0</v>
      </c>
      <c r="M1103" s="5">
        <v>0.0</v>
      </c>
      <c r="N1103" s="5">
        <v>0.0</v>
      </c>
      <c r="O1103" s="5">
        <v>0.0</v>
      </c>
      <c r="P1103" s="5">
        <v>0.0</v>
      </c>
      <c r="Q1103" s="5">
        <v>0.0</v>
      </c>
      <c r="R1103" s="5">
        <v>0.0</v>
      </c>
      <c r="S1103" s="5">
        <v>0.0</v>
      </c>
      <c r="T1103" s="5">
        <v>0.0</v>
      </c>
      <c r="U1103" s="5">
        <v>0.0</v>
      </c>
      <c r="V1103" s="5">
        <v>0.0</v>
      </c>
      <c r="W1103" s="5">
        <v>0.0</v>
      </c>
      <c r="X1103" s="5">
        <v>0.0</v>
      </c>
      <c r="Y1103" s="5">
        <v>0.0</v>
      </c>
      <c r="Z1103" s="5">
        <v>0.0</v>
      </c>
      <c r="AA1103" s="5">
        <v>0.0</v>
      </c>
      <c r="AB1103" s="5">
        <v>0.0</v>
      </c>
      <c r="AC1103" s="5">
        <v>0.0</v>
      </c>
      <c r="AD1103" s="5">
        <v>0.0</v>
      </c>
      <c r="AE1103" s="5">
        <v>0.0</v>
      </c>
      <c r="AF1103" s="6">
        <f>IFERROR(__xludf.DUMMYFUNCTION("IFERROR(
  VLOOKUP(
    A1103,
    IMPORTRANGE(
      ""1ZygntHC1J6IxzKbTidmOyf5nUyW4GCLurHCjexrLm_o        "",
      ""HTMLキャッシュ!A:F""
    ),
    3,
    FALSE
  ),
  0
)
"),46048.67903935185)</f>
        <v>46048.67904</v>
      </c>
      <c r="AG1103" s="5"/>
      <c r="AH1103" s="5"/>
      <c r="AI1103" s="5"/>
      <c r="AJ1103" s="5"/>
      <c r="AK1103" s="5"/>
      <c r="AL1103" s="5"/>
      <c r="AM1103" s="5"/>
      <c r="AN1103" s="5"/>
      <c r="AO1103" s="5"/>
      <c r="AP1103" s="5"/>
      <c r="AQ1103" s="5"/>
      <c r="AR1103" s="3"/>
      <c r="AS1103" s="5"/>
      <c r="AT1103" s="5"/>
      <c r="AU1103" s="5"/>
      <c r="AV1103" s="5"/>
      <c r="AW1103" s="5"/>
      <c r="AX1103" s="5"/>
      <c r="AY1103" s="5"/>
      <c r="AZ1103" s="7"/>
      <c r="BA1103" s="7"/>
    </row>
    <row r="1104" ht="16.5" customHeight="1">
      <c r="A1104" s="4" t="s">
        <v>2240</v>
      </c>
      <c r="B1104" s="5">
        <v>4.0</v>
      </c>
      <c r="C1104" s="5">
        <v>0.0</v>
      </c>
      <c r="D1104" s="1" t="s">
        <v>2241</v>
      </c>
      <c r="E1104" s="5">
        <v>0.0</v>
      </c>
      <c r="F1104" s="5">
        <v>0.0</v>
      </c>
      <c r="G1104" s="5">
        <v>0.0</v>
      </c>
      <c r="H1104" s="5">
        <v>0.0</v>
      </c>
      <c r="I1104" s="5">
        <v>0.0</v>
      </c>
      <c r="J1104" s="5">
        <v>0.0</v>
      </c>
      <c r="K1104" s="5">
        <v>0.0</v>
      </c>
      <c r="L1104" s="5">
        <v>0.0</v>
      </c>
      <c r="M1104" s="5">
        <v>0.0</v>
      </c>
      <c r="N1104" s="5">
        <v>0.0</v>
      </c>
      <c r="O1104" s="5">
        <v>0.0</v>
      </c>
      <c r="P1104" s="5">
        <v>0.0</v>
      </c>
      <c r="Q1104" s="5">
        <v>0.0</v>
      </c>
      <c r="R1104" s="5">
        <v>0.0</v>
      </c>
      <c r="S1104" s="5">
        <v>0.0</v>
      </c>
      <c r="T1104" s="5">
        <v>0.0</v>
      </c>
      <c r="U1104" s="5">
        <v>0.0</v>
      </c>
      <c r="V1104" s="5">
        <v>0.0</v>
      </c>
      <c r="W1104" s="5">
        <v>0.0</v>
      </c>
      <c r="X1104" s="5">
        <v>0.0</v>
      </c>
      <c r="Y1104" s="5">
        <v>0.0</v>
      </c>
      <c r="Z1104" s="5">
        <v>0.0</v>
      </c>
      <c r="AA1104" s="5">
        <v>0.0</v>
      </c>
      <c r="AB1104" s="5">
        <v>0.0</v>
      </c>
      <c r="AC1104" s="5">
        <v>0.0</v>
      </c>
      <c r="AD1104" s="5">
        <v>0.0</v>
      </c>
      <c r="AE1104" s="5">
        <v>0.0</v>
      </c>
      <c r="AF1104" s="6">
        <f>IFERROR(__xludf.DUMMYFUNCTION("IFERROR(
  VLOOKUP(
    A1104,
    IMPORTRANGE(
      ""1ZygntHC1J6IxzKbTidmOyf5nUyW4GCLurHCjexrLm_o        "",
      ""HTMLキャッシュ!A:F""
    ),
    3,
    FALSE
  ),
  0
)
"),46074.55207175926)</f>
        <v>46074.55207</v>
      </c>
      <c r="AG1104" s="5"/>
      <c r="AH1104" s="5"/>
      <c r="AI1104" s="5"/>
      <c r="AJ1104" s="5"/>
      <c r="AK1104" s="5"/>
      <c r="AL1104" s="5"/>
      <c r="AM1104" s="5"/>
      <c r="AN1104" s="5"/>
      <c r="AO1104" s="5"/>
      <c r="AP1104" s="5"/>
      <c r="AQ1104" s="5"/>
      <c r="AR1104" s="3"/>
      <c r="AS1104" s="5"/>
      <c r="AT1104" s="5"/>
      <c r="AU1104" s="5"/>
      <c r="AV1104" s="5"/>
      <c r="AW1104" s="5"/>
      <c r="AX1104" s="5"/>
      <c r="AY1104" s="5"/>
      <c r="AZ1104" s="7"/>
      <c r="BA1104" s="7"/>
    </row>
    <row r="1105" ht="16.5" customHeight="1">
      <c r="A1105" s="4" t="s">
        <v>2242</v>
      </c>
      <c r="B1105" s="5">
        <v>12.0</v>
      </c>
      <c r="C1105" s="5">
        <v>0.0</v>
      </c>
      <c r="D1105" s="1" t="s">
        <v>2243</v>
      </c>
      <c r="E1105" s="5">
        <v>0.0</v>
      </c>
      <c r="F1105" s="5">
        <v>0.0</v>
      </c>
      <c r="G1105" s="5">
        <v>0.0</v>
      </c>
      <c r="H1105" s="5">
        <v>0.0</v>
      </c>
      <c r="I1105" s="5">
        <v>0.0</v>
      </c>
      <c r="J1105" s="5">
        <v>0.0</v>
      </c>
      <c r="K1105" s="5">
        <v>0.0</v>
      </c>
      <c r="L1105" s="5">
        <v>0.0</v>
      </c>
      <c r="M1105" s="5">
        <v>0.0</v>
      </c>
      <c r="N1105" s="5">
        <v>0.0</v>
      </c>
      <c r="O1105" s="5">
        <v>0.0</v>
      </c>
      <c r="P1105" s="5">
        <v>0.0</v>
      </c>
      <c r="Q1105" s="5">
        <v>0.0</v>
      </c>
      <c r="R1105" s="5">
        <v>0.0</v>
      </c>
      <c r="S1105" s="5">
        <v>0.0</v>
      </c>
      <c r="T1105" s="5">
        <v>0.0</v>
      </c>
      <c r="U1105" s="5">
        <v>0.0</v>
      </c>
      <c r="V1105" s="5">
        <v>0.0</v>
      </c>
      <c r="W1105" s="5">
        <v>0.0</v>
      </c>
      <c r="X1105" s="5">
        <v>0.0</v>
      </c>
      <c r="Y1105" s="5">
        <v>0.0</v>
      </c>
      <c r="Z1105" s="5">
        <v>0.0</v>
      </c>
      <c r="AA1105" s="5">
        <v>0.0</v>
      </c>
      <c r="AB1105" s="5">
        <v>0.0</v>
      </c>
      <c r="AC1105" s="5">
        <v>0.0</v>
      </c>
      <c r="AD1105" s="5">
        <v>0.0</v>
      </c>
      <c r="AE1105" s="5">
        <v>0.0</v>
      </c>
      <c r="AF1105" s="6">
        <f>IFERROR(__xludf.DUMMYFUNCTION("IFERROR(
  VLOOKUP(
    A1105,
    IMPORTRANGE(
      ""1ZygntHC1J6IxzKbTidmOyf5nUyW4GCLurHCjexrLm_o        "",
      ""HTMLキャッシュ!A:F""
    ),
    3,
    FALSE
  ),
  0
)
"),46048.668587962966)</f>
        <v>46048.66859</v>
      </c>
      <c r="AG1105" s="5"/>
      <c r="AH1105" s="5"/>
      <c r="AI1105" s="5"/>
      <c r="AJ1105" s="5"/>
      <c r="AK1105" s="5"/>
      <c r="AL1105" s="5"/>
      <c r="AM1105" s="5"/>
      <c r="AN1105" s="5"/>
      <c r="AO1105" s="5"/>
      <c r="AP1105" s="5"/>
      <c r="AQ1105" s="5"/>
      <c r="AR1105" s="3"/>
      <c r="AS1105" s="5"/>
      <c r="AT1105" s="5"/>
      <c r="AU1105" s="5"/>
      <c r="AV1105" s="5"/>
      <c r="AW1105" s="5"/>
      <c r="AX1105" s="5"/>
      <c r="AY1105" s="5"/>
      <c r="AZ1105" s="7"/>
      <c r="BA1105" s="7"/>
    </row>
    <row r="1106" ht="16.5" customHeight="1">
      <c r="A1106" s="4" t="s">
        <v>2244</v>
      </c>
      <c r="B1106" s="5">
        <v>0.0</v>
      </c>
      <c r="C1106" s="5">
        <v>0.0</v>
      </c>
      <c r="D1106" s="1" t="s">
        <v>2245</v>
      </c>
      <c r="E1106" s="5">
        <v>0.0</v>
      </c>
      <c r="F1106" s="5">
        <v>0.0</v>
      </c>
      <c r="G1106" s="5">
        <v>0.0</v>
      </c>
      <c r="H1106" s="5">
        <v>0.0</v>
      </c>
      <c r="I1106" s="5">
        <v>0.0</v>
      </c>
      <c r="J1106" s="5">
        <v>0.0</v>
      </c>
      <c r="K1106" s="5">
        <v>0.0</v>
      </c>
      <c r="L1106" s="5">
        <v>0.0</v>
      </c>
      <c r="M1106" s="5">
        <v>0.0</v>
      </c>
      <c r="N1106" s="5">
        <v>0.0</v>
      </c>
      <c r="O1106" s="5">
        <v>0.0</v>
      </c>
      <c r="P1106" s="5">
        <v>0.0</v>
      </c>
      <c r="Q1106" s="5">
        <v>0.0</v>
      </c>
      <c r="R1106" s="5">
        <v>0.0</v>
      </c>
      <c r="S1106" s="5">
        <v>0.0</v>
      </c>
      <c r="T1106" s="5">
        <v>0.0</v>
      </c>
      <c r="U1106" s="5">
        <v>0.0</v>
      </c>
      <c r="V1106" s="5">
        <v>0.0</v>
      </c>
      <c r="W1106" s="5">
        <v>0.0</v>
      </c>
      <c r="X1106" s="5">
        <v>0.0</v>
      </c>
      <c r="Y1106" s="5">
        <v>0.0</v>
      </c>
      <c r="Z1106" s="5">
        <v>0.0</v>
      </c>
      <c r="AA1106" s="5">
        <v>0.0</v>
      </c>
      <c r="AB1106" s="5">
        <v>0.0</v>
      </c>
      <c r="AC1106" s="5">
        <v>0.0</v>
      </c>
      <c r="AD1106" s="5">
        <v>0.0</v>
      </c>
      <c r="AE1106" s="5">
        <v>0.0</v>
      </c>
      <c r="AF1106" s="6">
        <f>IFERROR(__xludf.DUMMYFUNCTION("IFERROR(
  VLOOKUP(
    A1106,
    IMPORTRANGE(
      ""1ZygntHC1J6IxzKbTidmOyf5nUyW4GCLurHCjexrLm_o        "",
      ""HTMLキャッシュ!A:F""
    ),
    3,
    FALSE
  ),
  0
)
"),25569.375)</f>
        <v>25569.375</v>
      </c>
      <c r="AG1106" s="5"/>
      <c r="AH1106" s="5"/>
      <c r="AI1106" s="5"/>
      <c r="AJ1106" s="5"/>
      <c r="AK1106" s="5"/>
      <c r="AL1106" s="5"/>
      <c r="AM1106" s="5"/>
      <c r="AN1106" s="5"/>
      <c r="AO1106" s="5"/>
      <c r="AP1106" s="5"/>
      <c r="AQ1106" s="5"/>
      <c r="AR1106" s="3"/>
      <c r="AS1106" s="5"/>
      <c r="AT1106" s="5"/>
      <c r="AU1106" s="5"/>
      <c r="AV1106" s="5"/>
      <c r="AW1106" s="5"/>
      <c r="AX1106" s="5"/>
      <c r="AY1106" s="5"/>
      <c r="AZ1106" s="7"/>
      <c r="BA1106" s="7"/>
    </row>
    <row r="1107" ht="16.5" customHeight="1">
      <c r="A1107" s="4" t="s">
        <v>2246</v>
      </c>
      <c r="B1107" s="5">
        <v>0.0</v>
      </c>
      <c r="C1107" s="5">
        <v>0.0</v>
      </c>
      <c r="D1107" s="1" t="s">
        <v>2247</v>
      </c>
      <c r="E1107" s="5">
        <v>0.0</v>
      </c>
      <c r="F1107" s="5">
        <v>0.0</v>
      </c>
      <c r="G1107" s="5">
        <v>0.0</v>
      </c>
      <c r="H1107" s="5">
        <v>0.0</v>
      </c>
      <c r="I1107" s="5">
        <v>0.0</v>
      </c>
      <c r="J1107" s="5">
        <v>0.0</v>
      </c>
      <c r="K1107" s="5">
        <v>0.0</v>
      </c>
      <c r="L1107" s="5">
        <v>0.0</v>
      </c>
      <c r="M1107" s="5">
        <v>0.0</v>
      </c>
      <c r="N1107" s="5">
        <v>0.0</v>
      </c>
      <c r="O1107" s="5">
        <v>0.0</v>
      </c>
      <c r="P1107" s="5">
        <v>0.0</v>
      </c>
      <c r="Q1107" s="5">
        <v>0.0</v>
      </c>
      <c r="R1107" s="5">
        <v>0.0</v>
      </c>
      <c r="S1107" s="5">
        <v>0.0</v>
      </c>
      <c r="T1107" s="5">
        <v>0.0</v>
      </c>
      <c r="U1107" s="5">
        <v>0.0</v>
      </c>
      <c r="V1107" s="5">
        <v>0.0</v>
      </c>
      <c r="W1107" s="5">
        <v>0.0</v>
      </c>
      <c r="X1107" s="5">
        <v>0.0</v>
      </c>
      <c r="Y1107" s="5">
        <v>0.0</v>
      </c>
      <c r="Z1107" s="5">
        <v>0.0</v>
      </c>
      <c r="AA1107" s="5">
        <v>0.0</v>
      </c>
      <c r="AB1107" s="5">
        <v>0.0</v>
      </c>
      <c r="AC1107" s="5">
        <v>0.0</v>
      </c>
      <c r="AD1107" s="5">
        <v>0.0</v>
      </c>
      <c r="AE1107" s="5">
        <v>0.0</v>
      </c>
      <c r="AF1107" s="6">
        <f>IFERROR(__xludf.DUMMYFUNCTION("IFERROR(
  VLOOKUP(
    A1107,
    IMPORTRANGE(
      ""1ZygntHC1J6IxzKbTidmOyf5nUyW4GCLurHCjexrLm_o        "",
      ""HTMLキャッシュ!A:F""
    ),
    3,
    FALSE
  ),
  0
)
"),25569.375)</f>
        <v>25569.375</v>
      </c>
      <c r="AG1107" s="5"/>
      <c r="AH1107" s="5"/>
      <c r="AI1107" s="5"/>
      <c r="AJ1107" s="5"/>
      <c r="AK1107" s="5"/>
      <c r="AL1107" s="5"/>
      <c r="AM1107" s="5"/>
      <c r="AN1107" s="5"/>
      <c r="AO1107" s="5"/>
      <c r="AP1107" s="5"/>
      <c r="AQ1107" s="5"/>
      <c r="AR1107" s="3"/>
      <c r="AS1107" s="5"/>
      <c r="AT1107" s="5"/>
      <c r="AU1107" s="5"/>
      <c r="AV1107" s="5"/>
      <c r="AW1107" s="5"/>
      <c r="AX1107" s="5"/>
      <c r="AY1107" s="5"/>
      <c r="AZ1107" s="7"/>
      <c r="BA1107" s="7"/>
    </row>
    <row r="1108" ht="16.5" customHeight="1">
      <c r="A1108" s="4" t="s">
        <v>2248</v>
      </c>
      <c r="B1108" s="5">
        <v>0.0</v>
      </c>
      <c r="C1108" s="5">
        <v>0.0</v>
      </c>
      <c r="D1108" s="1" t="s">
        <v>2249</v>
      </c>
      <c r="E1108" s="5">
        <v>0.0</v>
      </c>
      <c r="F1108" s="5">
        <v>0.0</v>
      </c>
      <c r="G1108" s="5">
        <v>0.0</v>
      </c>
      <c r="H1108" s="5">
        <v>0.0</v>
      </c>
      <c r="I1108" s="5">
        <v>0.0</v>
      </c>
      <c r="J1108" s="5">
        <v>0.0</v>
      </c>
      <c r="K1108" s="5">
        <v>0.0</v>
      </c>
      <c r="L1108" s="5">
        <v>0.0</v>
      </c>
      <c r="M1108" s="5">
        <v>0.0</v>
      </c>
      <c r="N1108" s="5">
        <v>0.0</v>
      </c>
      <c r="O1108" s="5">
        <v>0.0</v>
      </c>
      <c r="P1108" s="5">
        <v>0.0</v>
      </c>
      <c r="Q1108" s="5">
        <v>0.0</v>
      </c>
      <c r="R1108" s="5">
        <v>0.0</v>
      </c>
      <c r="S1108" s="5">
        <v>0.0</v>
      </c>
      <c r="T1108" s="5">
        <v>0.0</v>
      </c>
      <c r="U1108" s="5">
        <v>0.0</v>
      </c>
      <c r="V1108" s="5">
        <v>0.0</v>
      </c>
      <c r="W1108" s="5">
        <v>0.0</v>
      </c>
      <c r="X1108" s="5">
        <v>0.0</v>
      </c>
      <c r="Y1108" s="5">
        <v>0.0</v>
      </c>
      <c r="Z1108" s="5">
        <v>0.0</v>
      </c>
      <c r="AA1108" s="5">
        <v>0.0</v>
      </c>
      <c r="AB1108" s="5">
        <v>0.0</v>
      </c>
      <c r="AC1108" s="5">
        <v>0.0</v>
      </c>
      <c r="AD1108" s="5">
        <v>0.0</v>
      </c>
      <c r="AE1108" s="5">
        <v>0.0</v>
      </c>
      <c r="AF1108" s="6">
        <f>IFERROR(__xludf.DUMMYFUNCTION("IFERROR(
  VLOOKUP(
    A1108,
    IMPORTRANGE(
      ""1ZygntHC1J6IxzKbTidmOyf5nUyW4GCLurHCjexrLm_o        "",
      ""HTMLキャッシュ!A:F""
    ),
    3,
    FALSE
  ),
  0
)
"),25569.375)</f>
        <v>25569.375</v>
      </c>
      <c r="AG1108" s="5"/>
      <c r="AH1108" s="5"/>
      <c r="AI1108" s="5"/>
      <c r="AJ1108" s="5"/>
      <c r="AK1108" s="5"/>
      <c r="AL1108" s="5"/>
      <c r="AM1108" s="5"/>
      <c r="AN1108" s="5"/>
      <c r="AO1108" s="5"/>
      <c r="AP1108" s="5"/>
      <c r="AQ1108" s="5"/>
      <c r="AR1108" s="3"/>
      <c r="AS1108" s="5"/>
      <c r="AT1108" s="5"/>
      <c r="AU1108" s="5"/>
      <c r="AV1108" s="5"/>
      <c r="AW1108" s="5"/>
      <c r="AX1108" s="5"/>
      <c r="AY1108" s="5"/>
      <c r="AZ1108" s="7"/>
      <c r="BA1108" s="7"/>
    </row>
    <row r="1109" ht="16.5" customHeight="1">
      <c r="A1109" s="1" t="s">
        <v>2250</v>
      </c>
      <c r="B1109" s="5">
        <v>0.0</v>
      </c>
      <c r="C1109" s="5">
        <v>0.0</v>
      </c>
      <c r="D1109" s="1" t="s">
        <v>2251</v>
      </c>
      <c r="E1109" s="5">
        <v>0.0</v>
      </c>
      <c r="F1109" s="5">
        <v>0.0</v>
      </c>
      <c r="G1109" s="5">
        <v>0.0</v>
      </c>
      <c r="H1109" s="5">
        <v>0.0</v>
      </c>
      <c r="I1109" s="5">
        <v>0.0</v>
      </c>
      <c r="J1109" s="5">
        <v>0.0</v>
      </c>
      <c r="K1109" s="5">
        <v>0.0</v>
      </c>
      <c r="L1109" s="5">
        <v>0.0</v>
      </c>
      <c r="M1109" s="5">
        <v>0.0</v>
      </c>
      <c r="N1109" s="5">
        <v>0.0</v>
      </c>
      <c r="O1109" s="5">
        <v>0.0</v>
      </c>
      <c r="P1109" s="5">
        <v>0.0</v>
      </c>
      <c r="Q1109" s="5">
        <v>0.0</v>
      </c>
      <c r="R1109" s="5">
        <v>0.0</v>
      </c>
      <c r="S1109" s="5">
        <v>0.0</v>
      </c>
      <c r="T1109" s="5">
        <v>0.0</v>
      </c>
      <c r="U1109" s="5">
        <v>0.0</v>
      </c>
      <c r="V1109" s="5">
        <v>0.0</v>
      </c>
      <c r="W1109" s="5">
        <v>0.0</v>
      </c>
      <c r="X1109" s="5">
        <v>0.0</v>
      </c>
      <c r="Y1109" s="5">
        <v>0.0</v>
      </c>
      <c r="Z1109" s="5">
        <v>0.0</v>
      </c>
      <c r="AA1109" s="5">
        <v>0.0</v>
      </c>
      <c r="AB1109" s="5">
        <v>0.0</v>
      </c>
      <c r="AC1109" s="5">
        <v>0.0</v>
      </c>
      <c r="AD1109" s="5">
        <v>0.0</v>
      </c>
      <c r="AE1109" s="5">
        <v>0.0</v>
      </c>
      <c r="AF1109" s="6">
        <f>IFERROR(__xludf.DUMMYFUNCTION("IFERROR(
  VLOOKUP(
    A1109,
    IMPORTRANGE(
      ""1ZygntHC1J6IxzKbTidmOyf5nUyW4GCLurHCjexrLm_o        "",
      ""HTMLキャッシュ!A:F""
    ),
    3,
    FALSE
  ),
  0
)
"),25569.375)</f>
        <v>25569.375</v>
      </c>
      <c r="AG1109" s="5"/>
      <c r="AH1109" s="5"/>
      <c r="AI1109" s="5"/>
      <c r="AJ1109" s="5"/>
      <c r="AK1109" s="5"/>
      <c r="AL1109" s="5"/>
      <c r="AM1109" s="5"/>
      <c r="AN1109" s="5"/>
      <c r="AO1109" s="5"/>
      <c r="AP1109" s="5"/>
      <c r="AQ1109" s="5"/>
      <c r="AR1109" s="3"/>
      <c r="AS1109" s="5"/>
      <c r="AT1109" s="5"/>
      <c r="AU1109" s="5"/>
      <c r="AV1109" s="5"/>
      <c r="AW1109" s="5"/>
      <c r="AX1109" s="5"/>
      <c r="AY1109" s="5"/>
      <c r="AZ1109" s="7"/>
      <c r="BA1109" s="7"/>
    </row>
    <row r="1110" ht="16.5" customHeight="1">
      <c r="A1110" s="4" t="s">
        <v>2252</v>
      </c>
      <c r="B1110" s="5">
        <v>7.0</v>
      </c>
      <c r="C1110" s="5">
        <v>0.0</v>
      </c>
      <c r="D1110" s="1" t="s">
        <v>2253</v>
      </c>
      <c r="E1110" s="5">
        <v>0.0</v>
      </c>
      <c r="F1110" s="5">
        <v>0.0</v>
      </c>
      <c r="G1110" s="5">
        <v>0.0</v>
      </c>
      <c r="H1110" s="5">
        <v>0.0</v>
      </c>
      <c r="I1110" s="5">
        <v>0.0</v>
      </c>
      <c r="J1110" s="5">
        <v>0.0</v>
      </c>
      <c r="K1110" s="5">
        <v>0.0</v>
      </c>
      <c r="L1110" s="5">
        <v>0.0</v>
      </c>
      <c r="M1110" s="5">
        <v>0.0</v>
      </c>
      <c r="N1110" s="5">
        <v>0.0</v>
      </c>
      <c r="O1110" s="5">
        <v>0.0</v>
      </c>
      <c r="P1110" s="5">
        <v>0.0</v>
      </c>
      <c r="Q1110" s="5">
        <v>0.0</v>
      </c>
      <c r="R1110" s="5">
        <v>0.0</v>
      </c>
      <c r="S1110" s="5">
        <v>0.0</v>
      </c>
      <c r="T1110" s="5">
        <v>0.0</v>
      </c>
      <c r="U1110" s="5">
        <v>0.0</v>
      </c>
      <c r="V1110" s="5">
        <v>0.0</v>
      </c>
      <c r="W1110" s="5">
        <v>0.0</v>
      </c>
      <c r="X1110" s="5">
        <v>0.0</v>
      </c>
      <c r="Y1110" s="5">
        <v>0.0</v>
      </c>
      <c r="Z1110" s="5">
        <v>0.0</v>
      </c>
      <c r="AA1110" s="5">
        <v>0.0</v>
      </c>
      <c r="AB1110" s="5">
        <v>0.0</v>
      </c>
      <c r="AC1110" s="5">
        <v>0.0</v>
      </c>
      <c r="AD1110" s="5">
        <v>0.0</v>
      </c>
      <c r="AE1110" s="5">
        <v>0.0</v>
      </c>
      <c r="AF1110" s="6">
        <f>IFERROR(__xludf.DUMMYFUNCTION("IFERROR(
  VLOOKUP(
    A1110,
    IMPORTRANGE(
      ""1ZygntHC1J6IxzKbTidmOyf5nUyW4GCLurHCjexrLm_o        "",
      ""HTMLキャッシュ!A:F""
    ),
    3,
    FALSE
  ),
  0
)
"),25569.375)</f>
        <v>25569.375</v>
      </c>
      <c r="AG1110" s="5"/>
      <c r="AH1110" s="5"/>
      <c r="AI1110" s="5"/>
      <c r="AJ1110" s="5"/>
      <c r="AK1110" s="5"/>
      <c r="AL1110" s="5"/>
      <c r="AM1110" s="5"/>
      <c r="AN1110" s="5"/>
      <c r="AO1110" s="5"/>
      <c r="AP1110" s="5"/>
      <c r="AQ1110" s="5"/>
      <c r="AR1110" s="3"/>
      <c r="AS1110" s="5"/>
      <c r="AT1110" s="5"/>
      <c r="AU1110" s="5"/>
      <c r="AV1110" s="5"/>
      <c r="AW1110" s="5"/>
      <c r="AX1110" s="5"/>
      <c r="AY1110" s="5"/>
      <c r="AZ1110" s="7"/>
      <c r="BA1110" s="7"/>
    </row>
    <row r="1111" ht="16.5" customHeight="1">
      <c r="A1111" s="4" t="s">
        <v>2254</v>
      </c>
      <c r="B1111" s="5">
        <v>0.0</v>
      </c>
      <c r="C1111" s="5">
        <v>0.0</v>
      </c>
      <c r="D1111" s="1" t="s">
        <v>2255</v>
      </c>
      <c r="E1111" s="5">
        <v>0.0</v>
      </c>
      <c r="F1111" s="5">
        <v>0.0</v>
      </c>
      <c r="G1111" s="5">
        <v>0.0</v>
      </c>
      <c r="H1111" s="5">
        <v>0.0</v>
      </c>
      <c r="I1111" s="5">
        <v>0.0</v>
      </c>
      <c r="J1111" s="5">
        <v>0.0</v>
      </c>
      <c r="K1111" s="5">
        <v>0.0</v>
      </c>
      <c r="L1111" s="5">
        <v>0.0</v>
      </c>
      <c r="M1111" s="5">
        <v>0.0</v>
      </c>
      <c r="N1111" s="5">
        <v>0.0</v>
      </c>
      <c r="O1111" s="5">
        <v>0.0</v>
      </c>
      <c r="P1111" s="5">
        <v>0.0</v>
      </c>
      <c r="Q1111" s="5">
        <v>0.0</v>
      </c>
      <c r="R1111" s="5">
        <v>0.0</v>
      </c>
      <c r="S1111" s="5">
        <v>0.0</v>
      </c>
      <c r="T1111" s="5">
        <v>0.0</v>
      </c>
      <c r="U1111" s="5">
        <v>0.0</v>
      </c>
      <c r="V1111" s="5">
        <v>0.0</v>
      </c>
      <c r="W1111" s="5">
        <v>0.0</v>
      </c>
      <c r="X1111" s="5">
        <v>0.0</v>
      </c>
      <c r="Y1111" s="5">
        <v>0.0</v>
      </c>
      <c r="Z1111" s="5">
        <v>0.0</v>
      </c>
      <c r="AA1111" s="5">
        <v>0.0</v>
      </c>
      <c r="AB1111" s="5">
        <v>0.0</v>
      </c>
      <c r="AC1111" s="5">
        <v>0.0</v>
      </c>
      <c r="AD1111" s="5">
        <v>0.0</v>
      </c>
      <c r="AE1111" s="5">
        <v>0.0</v>
      </c>
      <c r="AF1111" s="6">
        <f>IFERROR(__xludf.DUMMYFUNCTION("IFERROR(
  VLOOKUP(
    A1111,
    IMPORTRANGE(
      ""1ZygntHC1J6IxzKbTidmOyf5nUyW4GCLurHCjexrLm_o        "",
      ""HTMLキャッシュ!A:F""
    ),
    3,
    FALSE
  ),
  0
)
"),25569.375)</f>
        <v>25569.375</v>
      </c>
      <c r="AG1111" s="5"/>
      <c r="AH1111" s="5"/>
      <c r="AI1111" s="5"/>
      <c r="AJ1111" s="5"/>
      <c r="AK1111" s="5"/>
      <c r="AL1111" s="5"/>
      <c r="AM1111" s="5"/>
      <c r="AN1111" s="5"/>
      <c r="AO1111" s="5"/>
      <c r="AP1111" s="5"/>
      <c r="AQ1111" s="5"/>
      <c r="AR1111" s="3"/>
      <c r="AS1111" s="5"/>
      <c r="AT1111" s="5"/>
      <c r="AU1111" s="5"/>
      <c r="AV1111" s="5"/>
      <c r="AW1111" s="5"/>
      <c r="AX1111" s="5"/>
      <c r="AY1111" s="5"/>
      <c r="AZ1111" s="7"/>
      <c r="BA1111" s="7"/>
    </row>
    <row r="1112" ht="16.5" customHeight="1">
      <c r="A1112" s="4" t="s">
        <v>2256</v>
      </c>
      <c r="B1112" s="5">
        <v>0.0</v>
      </c>
      <c r="C1112" s="5">
        <v>0.0</v>
      </c>
      <c r="D1112" s="1" t="s">
        <v>2257</v>
      </c>
      <c r="E1112" s="5">
        <v>0.0</v>
      </c>
      <c r="F1112" s="5">
        <v>0.0</v>
      </c>
      <c r="G1112" s="5">
        <v>0.0</v>
      </c>
      <c r="H1112" s="5">
        <v>0.0</v>
      </c>
      <c r="I1112" s="5">
        <v>0.0</v>
      </c>
      <c r="J1112" s="5">
        <v>0.0</v>
      </c>
      <c r="K1112" s="5">
        <v>0.0</v>
      </c>
      <c r="L1112" s="5">
        <v>0.0</v>
      </c>
      <c r="M1112" s="5">
        <v>0.0</v>
      </c>
      <c r="N1112" s="5">
        <v>0.0</v>
      </c>
      <c r="O1112" s="5">
        <v>0.0</v>
      </c>
      <c r="P1112" s="5">
        <v>0.0</v>
      </c>
      <c r="Q1112" s="5">
        <v>0.0</v>
      </c>
      <c r="R1112" s="5">
        <v>0.0</v>
      </c>
      <c r="S1112" s="5">
        <v>0.0</v>
      </c>
      <c r="T1112" s="5">
        <v>0.0</v>
      </c>
      <c r="U1112" s="5">
        <v>0.0</v>
      </c>
      <c r="V1112" s="5">
        <v>0.0</v>
      </c>
      <c r="W1112" s="5">
        <v>0.0</v>
      </c>
      <c r="X1112" s="5">
        <v>0.0</v>
      </c>
      <c r="Y1112" s="5">
        <v>0.0</v>
      </c>
      <c r="Z1112" s="5">
        <v>0.0</v>
      </c>
      <c r="AA1112" s="5">
        <v>0.0</v>
      </c>
      <c r="AB1112" s="5">
        <v>0.0</v>
      </c>
      <c r="AC1112" s="5">
        <v>0.0</v>
      </c>
      <c r="AD1112" s="5">
        <v>0.0</v>
      </c>
      <c r="AE1112" s="5">
        <v>0.0</v>
      </c>
      <c r="AF1112" s="6">
        <f>IFERROR(__xludf.DUMMYFUNCTION("IFERROR(
  VLOOKUP(
    A1112,
    IMPORTRANGE(
      ""1ZygntHC1J6IxzKbTidmOyf5nUyW4GCLurHCjexrLm_o        "",
      ""HTMLキャッシュ!A:F""
    ),
    3,
    FALSE
  ),
  0
)
"),25569.375)</f>
        <v>25569.375</v>
      </c>
      <c r="AG1112" s="5"/>
      <c r="AH1112" s="5"/>
      <c r="AI1112" s="5"/>
      <c r="AJ1112" s="5"/>
      <c r="AK1112" s="5"/>
      <c r="AL1112" s="5"/>
      <c r="AM1112" s="5"/>
      <c r="AN1112" s="5"/>
      <c r="AO1112" s="5"/>
      <c r="AP1112" s="5"/>
      <c r="AQ1112" s="5"/>
      <c r="AR1112" s="3"/>
      <c r="AS1112" s="5"/>
      <c r="AT1112" s="5"/>
      <c r="AU1112" s="5"/>
      <c r="AV1112" s="5"/>
      <c r="AW1112" s="5"/>
      <c r="AX1112" s="5"/>
      <c r="AY1112" s="5"/>
      <c r="AZ1112" s="7"/>
      <c r="BA1112" s="7"/>
    </row>
    <row r="1113" ht="16.5" customHeight="1">
      <c r="A1113" s="4" t="s">
        <v>2258</v>
      </c>
      <c r="B1113" s="5">
        <v>0.0</v>
      </c>
      <c r="C1113" s="5">
        <v>0.0</v>
      </c>
      <c r="D1113" s="1" t="s">
        <v>2259</v>
      </c>
      <c r="E1113" s="5">
        <v>0.0</v>
      </c>
      <c r="F1113" s="5">
        <v>0.0</v>
      </c>
      <c r="G1113" s="5">
        <v>0.0</v>
      </c>
      <c r="H1113" s="5">
        <v>0.0</v>
      </c>
      <c r="I1113" s="5">
        <v>0.0</v>
      </c>
      <c r="J1113" s="5">
        <v>0.0</v>
      </c>
      <c r="K1113" s="5">
        <v>0.0</v>
      </c>
      <c r="L1113" s="5">
        <v>0.0</v>
      </c>
      <c r="M1113" s="5">
        <v>0.0</v>
      </c>
      <c r="N1113" s="5">
        <v>0.0</v>
      </c>
      <c r="O1113" s="5">
        <v>0.0</v>
      </c>
      <c r="P1113" s="5">
        <v>0.0</v>
      </c>
      <c r="Q1113" s="5">
        <v>0.0</v>
      </c>
      <c r="R1113" s="5">
        <v>0.0</v>
      </c>
      <c r="S1113" s="5">
        <v>0.0</v>
      </c>
      <c r="T1113" s="5">
        <v>0.0</v>
      </c>
      <c r="U1113" s="5">
        <v>0.0</v>
      </c>
      <c r="V1113" s="5">
        <v>0.0</v>
      </c>
      <c r="W1113" s="5">
        <v>0.0</v>
      </c>
      <c r="X1113" s="5">
        <v>0.0</v>
      </c>
      <c r="Y1113" s="5">
        <v>0.0</v>
      </c>
      <c r="Z1113" s="5">
        <v>0.0</v>
      </c>
      <c r="AA1113" s="5">
        <v>0.0</v>
      </c>
      <c r="AB1113" s="5">
        <v>0.0</v>
      </c>
      <c r="AC1113" s="5">
        <v>0.0</v>
      </c>
      <c r="AD1113" s="5">
        <v>0.0</v>
      </c>
      <c r="AE1113" s="5">
        <v>0.0</v>
      </c>
      <c r="AF1113" s="6">
        <f>IFERROR(__xludf.DUMMYFUNCTION("IFERROR(
  VLOOKUP(
    A1113,
    IMPORTRANGE(
      ""1ZygntHC1J6IxzKbTidmOyf5nUyW4GCLurHCjexrLm_o        "",
      ""HTMLキャッシュ!A:F""
    ),
    3,
    FALSE
  ),
  0
)
"),25569.375)</f>
        <v>25569.375</v>
      </c>
      <c r="AG1113" s="5"/>
      <c r="AH1113" s="5"/>
      <c r="AI1113" s="5"/>
      <c r="AJ1113" s="5"/>
      <c r="AK1113" s="5"/>
      <c r="AL1113" s="5"/>
      <c r="AM1113" s="5"/>
      <c r="AN1113" s="5"/>
      <c r="AO1113" s="5"/>
      <c r="AP1113" s="5"/>
      <c r="AQ1113" s="5"/>
      <c r="AR1113" s="3"/>
      <c r="AS1113" s="5"/>
      <c r="AT1113" s="5"/>
      <c r="AU1113" s="5"/>
      <c r="AV1113" s="5"/>
      <c r="AW1113" s="5"/>
      <c r="AX1113" s="5"/>
      <c r="AY1113" s="5"/>
      <c r="AZ1113" s="7"/>
      <c r="BA1113" s="7"/>
    </row>
    <row r="1114" ht="16.5" customHeight="1">
      <c r="A1114" s="4" t="s">
        <v>2260</v>
      </c>
      <c r="B1114" s="5">
        <v>0.0</v>
      </c>
      <c r="C1114" s="5">
        <v>0.0</v>
      </c>
      <c r="D1114" s="1" t="s">
        <v>2261</v>
      </c>
      <c r="E1114" s="5">
        <v>0.0</v>
      </c>
      <c r="F1114" s="5">
        <v>0.0</v>
      </c>
      <c r="G1114" s="5">
        <v>0.0</v>
      </c>
      <c r="H1114" s="5">
        <v>0.0</v>
      </c>
      <c r="I1114" s="5">
        <v>0.0</v>
      </c>
      <c r="J1114" s="5">
        <v>0.0</v>
      </c>
      <c r="K1114" s="5">
        <v>0.0</v>
      </c>
      <c r="L1114" s="5">
        <v>0.0</v>
      </c>
      <c r="M1114" s="5">
        <v>0.0</v>
      </c>
      <c r="N1114" s="5">
        <v>0.0</v>
      </c>
      <c r="O1114" s="5">
        <v>0.0</v>
      </c>
      <c r="P1114" s="5">
        <v>0.0</v>
      </c>
      <c r="Q1114" s="5">
        <v>0.0</v>
      </c>
      <c r="R1114" s="5">
        <v>0.0</v>
      </c>
      <c r="S1114" s="5">
        <v>0.0</v>
      </c>
      <c r="T1114" s="5">
        <v>0.0</v>
      </c>
      <c r="U1114" s="5">
        <v>0.0</v>
      </c>
      <c r="V1114" s="5">
        <v>0.0</v>
      </c>
      <c r="W1114" s="5">
        <v>0.0</v>
      </c>
      <c r="X1114" s="5">
        <v>0.0</v>
      </c>
      <c r="Y1114" s="5">
        <v>0.0</v>
      </c>
      <c r="Z1114" s="5">
        <v>0.0</v>
      </c>
      <c r="AA1114" s="5">
        <v>0.0</v>
      </c>
      <c r="AB1114" s="5">
        <v>0.0</v>
      </c>
      <c r="AC1114" s="5">
        <v>0.0</v>
      </c>
      <c r="AD1114" s="5">
        <v>0.0</v>
      </c>
      <c r="AE1114" s="5">
        <v>0.0</v>
      </c>
      <c r="AF1114" s="6">
        <f>IFERROR(__xludf.DUMMYFUNCTION("IFERROR(
  VLOOKUP(
    A1114,
    IMPORTRANGE(
      ""1ZygntHC1J6IxzKbTidmOyf5nUyW4GCLurHCjexrLm_o        "",
      ""HTMLキャッシュ!A:F""
    ),
    3,
    FALSE
  ),
  0
)
"),43262.57738425926)</f>
        <v>43262.57738</v>
      </c>
      <c r="AG1114" s="5"/>
      <c r="AH1114" s="5"/>
      <c r="AI1114" s="5"/>
      <c r="AJ1114" s="5"/>
      <c r="AK1114" s="5"/>
      <c r="AL1114" s="5"/>
      <c r="AM1114" s="5"/>
      <c r="AN1114" s="5"/>
      <c r="AO1114" s="5"/>
      <c r="AP1114" s="5"/>
      <c r="AQ1114" s="5"/>
      <c r="AR1114" s="3"/>
      <c r="AS1114" s="5"/>
      <c r="AT1114" s="5"/>
      <c r="AU1114" s="5"/>
      <c r="AV1114" s="5"/>
      <c r="AW1114" s="5"/>
      <c r="AX1114" s="5"/>
      <c r="AY1114" s="5"/>
      <c r="AZ1114" s="7"/>
      <c r="BA1114" s="7"/>
    </row>
    <row r="1115" ht="16.5" customHeight="1">
      <c r="A1115" s="4" t="s">
        <v>2262</v>
      </c>
      <c r="B1115" s="5">
        <v>1.0</v>
      </c>
      <c r="C1115" s="5">
        <v>0.0</v>
      </c>
      <c r="D1115" s="1" t="s">
        <v>2263</v>
      </c>
      <c r="E1115" s="5">
        <v>0.0</v>
      </c>
      <c r="F1115" s="5">
        <v>0.0</v>
      </c>
      <c r="G1115" s="5">
        <v>0.0</v>
      </c>
      <c r="H1115" s="5">
        <v>0.0</v>
      </c>
      <c r="I1115" s="5">
        <v>0.0</v>
      </c>
      <c r="J1115" s="5">
        <v>0.0</v>
      </c>
      <c r="K1115" s="5">
        <v>0.0</v>
      </c>
      <c r="L1115" s="5">
        <v>0.0</v>
      </c>
      <c r="M1115" s="5">
        <v>0.0</v>
      </c>
      <c r="N1115" s="5">
        <v>0.0</v>
      </c>
      <c r="O1115" s="5">
        <v>0.0</v>
      </c>
      <c r="P1115" s="5">
        <v>0.0</v>
      </c>
      <c r="Q1115" s="5">
        <v>0.0</v>
      </c>
      <c r="R1115" s="5">
        <v>0.0</v>
      </c>
      <c r="S1115" s="5">
        <v>0.0</v>
      </c>
      <c r="T1115" s="5">
        <v>0.0</v>
      </c>
      <c r="U1115" s="5">
        <v>0.0</v>
      </c>
      <c r="V1115" s="5">
        <v>0.0</v>
      </c>
      <c r="W1115" s="5">
        <v>0.0</v>
      </c>
      <c r="X1115" s="5">
        <v>0.0</v>
      </c>
      <c r="Y1115" s="5">
        <v>0.0</v>
      </c>
      <c r="Z1115" s="5">
        <v>0.0</v>
      </c>
      <c r="AA1115" s="5">
        <v>0.0</v>
      </c>
      <c r="AB1115" s="5">
        <v>0.0</v>
      </c>
      <c r="AC1115" s="5">
        <v>0.0</v>
      </c>
      <c r="AD1115" s="5">
        <v>0.0</v>
      </c>
      <c r="AE1115" s="5">
        <v>0.0</v>
      </c>
      <c r="AF1115" s="6">
        <f>IFERROR(__xludf.DUMMYFUNCTION("IFERROR(
  VLOOKUP(
    A1115,
    IMPORTRANGE(
      ""1ZygntHC1J6IxzKbTidmOyf5nUyW4GCLurHCjexrLm_o        "",
      ""HTMLキャッシュ!A:F""
    ),
    3,
    FALSE
  ),
  0
)
"),46027.75759259259)</f>
        <v>46027.75759</v>
      </c>
      <c r="AG1115" s="5"/>
      <c r="AH1115" s="5"/>
      <c r="AI1115" s="5"/>
      <c r="AJ1115" s="5"/>
      <c r="AK1115" s="5"/>
      <c r="AL1115" s="5"/>
      <c r="AM1115" s="5"/>
      <c r="AN1115" s="5"/>
      <c r="AO1115" s="5"/>
      <c r="AP1115" s="5"/>
      <c r="AQ1115" s="5"/>
      <c r="AR1115" s="3"/>
      <c r="AS1115" s="5"/>
      <c r="AT1115" s="5"/>
      <c r="AU1115" s="5"/>
      <c r="AV1115" s="5"/>
      <c r="AW1115" s="5"/>
      <c r="AX1115" s="5"/>
      <c r="AY1115" s="5"/>
      <c r="AZ1115" s="7"/>
      <c r="BA1115" s="7"/>
    </row>
    <row r="1116" ht="16.5" customHeight="1">
      <c r="A1116" s="4" t="s">
        <v>2264</v>
      </c>
      <c r="B1116" s="5">
        <v>0.0</v>
      </c>
      <c r="C1116" s="5">
        <v>0.0</v>
      </c>
      <c r="D1116" s="1" t="s">
        <v>2265</v>
      </c>
      <c r="E1116" s="5">
        <v>0.0</v>
      </c>
      <c r="F1116" s="5">
        <v>0.0</v>
      </c>
      <c r="G1116" s="5">
        <v>0.0</v>
      </c>
      <c r="H1116" s="5">
        <v>0.0</v>
      </c>
      <c r="I1116" s="5">
        <v>0.0</v>
      </c>
      <c r="J1116" s="5">
        <v>0.0</v>
      </c>
      <c r="K1116" s="5">
        <v>0.0</v>
      </c>
      <c r="L1116" s="5">
        <v>0.0</v>
      </c>
      <c r="M1116" s="5">
        <v>0.0</v>
      </c>
      <c r="N1116" s="5">
        <v>0.0</v>
      </c>
      <c r="O1116" s="5">
        <v>0.0</v>
      </c>
      <c r="P1116" s="5">
        <v>0.0</v>
      </c>
      <c r="Q1116" s="5">
        <v>0.0</v>
      </c>
      <c r="R1116" s="5">
        <v>0.0</v>
      </c>
      <c r="S1116" s="5">
        <v>0.0</v>
      </c>
      <c r="T1116" s="5">
        <v>0.0</v>
      </c>
      <c r="U1116" s="5">
        <v>0.0</v>
      </c>
      <c r="V1116" s="5">
        <v>0.0</v>
      </c>
      <c r="W1116" s="5">
        <v>0.0</v>
      </c>
      <c r="X1116" s="5">
        <v>0.0</v>
      </c>
      <c r="Y1116" s="5">
        <v>0.0</v>
      </c>
      <c r="Z1116" s="5">
        <v>0.0</v>
      </c>
      <c r="AA1116" s="5">
        <v>0.0</v>
      </c>
      <c r="AB1116" s="5">
        <v>0.0</v>
      </c>
      <c r="AC1116" s="5">
        <v>0.0</v>
      </c>
      <c r="AD1116" s="5">
        <v>0.0</v>
      </c>
      <c r="AE1116" s="5">
        <v>0.0</v>
      </c>
      <c r="AF1116" s="6">
        <f>IFERROR(__xludf.DUMMYFUNCTION("IFERROR(
  VLOOKUP(
    A1116,
    IMPORTRANGE(
      ""1ZygntHC1J6IxzKbTidmOyf5nUyW4GCLurHCjexrLm_o        "",
      ""HTMLキャッシュ!A:F""
    ),
    3,
    FALSE
  ),
  0
)
"),42755.55672453704)</f>
        <v>42755.55672</v>
      </c>
      <c r="AG1116" s="5"/>
      <c r="AH1116" s="5"/>
      <c r="AI1116" s="5"/>
      <c r="AJ1116" s="5"/>
      <c r="AK1116" s="5"/>
      <c r="AL1116" s="5"/>
      <c r="AM1116" s="5"/>
      <c r="AN1116" s="5"/>
      <c r="AO1116" s="5"/>
      <c r="AP1116" s="5"/>
      <c r="AQ1116" s="5"/>
      <c r="AR1116" s="3"/>
      <c r="AS1116" s="5"/>
      <c r="AT1116" s="5"/>
      <c r="AU1116" s="5"/>
      <c r="AV1116" s="5"/>
      <c r="AW1116" s="5"/>
      <c r="AX1116" s="5"/>
      <c r="AY1116" s="5"/>
      <c r="AZ1116" s="7"/>
      <c r="BA1116" s="7"/>
    </row>
    <row r="1117" ht="16.5" customHeight="1">
      <c r="A1117" s="4" t="s">
        <v>2266</v>
      </c>
      <c r="B1117" s="5">
        <v>0.0</v>
      </c>
      <c r="C1117" s="5">
        <v>0.0</v>
      </c>
      <c r="D1117" s="1" t="s">
        <v>2267</v>
      </c>
      <c r="E1117" s="5">
        <v>0.0</v>
      </c>
      <c r="F1117" s="5">
        <v>0.0</v>
      </c>
      <c r="G1117" s="5">
        <v>0.0</v>
      </c>
      <c r="H1117" s="5">
        <v>0.0</v>
      </c>
      <c r="I1117" s="5">
        <v>0.0</v>
      </c>
      <c r="J1117" s="5">
        <v>0.0</v>
      </c>
      <c r="K1117" s="5">
        <v>0.0</v>
      </c>
      <c r="L1117" s="5">
        <v>0.0</v>
      </c>
      <c r="M1117" s="5">
        <v>0.0</v>
      </c>
      <c r="N1117" s="5">
        <v>0.0</v>
      </c>
      <c r="O1117" s="5">
        <v>0.0</v>
      </c>
      <c r="P1117" s="5">
        <v>0.0</v>
      </c>
      <c r="Q1117" s="5">
        <v>0.0</v>
      </c>
      <c r="R1117" s="5">
        <v>0.0</v>
      </c>
      <c r="S1117" s="5">
        <v>0.0</v>
      </c>
      <c r="T1117" s="5">
        <v>0.0</v>
      </c>
      <c r="U1117" s="5">
        <v>0.0</v>
      </c>
      <c r="V1117" s="5">
        <v>0.0</v>
      </c>
      <c r="W1117" s="5">
        <v>0.0</v>
      </c>
      <c r="X1117" s="5">
        <v>0.0</v>
      </c>
      <c r="Y1117" s="5">
        <v>0.0</v>
      </c>
      <c r="Z1117" s="5">
        <v>0.0</v>
      </c>
      <c r="AA1117" s="5">
        <v>0.0</v>
      </c>
      <c r="AB1117" s="5">
        <v>0.0</v>
      </c>
      <c r="AC1117" s="5">
        <v>0.0</v>
      </c>
      <c r="AD1117" s="5">
        <v>0.0</v>
      </c>
      <c r="AE1117" s="5">
        <v>0.0</v>
      </c>
      <c r="AF1117" s="6">
        <f>IFERROR(__xludf.DUMMYFUNCTION("IFERROR(
  VLOOKUP(
    A1117,
    IMPORTRANGE(
      ""1ZygntHC1J6IxzKbTidmOyf5nUyW4GCLurHCjexrLm_o        "",
      ""HTMLキャッシュ!A:F""
    ),
    3,
    FALSE
  ),
  0
)
"),42813.72524305555)</f>
        <v>42813.72524</v>
      </c>
      <c r="AG1117" s="5"/>
      <c r="AH1117" s="5"/>
      <c r="AI1117" s="5"/>
      <c r="AJ1117" s="5"/>
      <c r="AK1117" s="5"/>
      <c r="AL1117" s="5"/>
      <c r="AM1117" s="5"/>
      <c r="AN1117" s="5"/>
      <c r="AO1117" s="5"/>
      <c r="AP1117" s="5"/>
      <c r="AQ1117" s="5"/>
      <c r="AR1117" s="3"/>
      <c r="AS1117" s="5"/>
      <c r="AT1117" s="5"/>
      <c r="AU1117" s="5"/>
      <c r="AV1117" s="5"/>
      <c r="AW1117" s="5"/>
      <c r="AX1117" s="5"/>
      <c r="AY1117" s="5"/>
      <c r="AZ1117" s="7"/>
      <c r="BA1117" s="7"/>
    </row>
    <row r="1118" ht="16.5" customHeight="1">
      <c r="A1118" s="4" t="s">
        <v>2268</v>
      </c>
      <c r="B1118" s="5">
        <v>0.0</v>
      </c>
      <c r="C1118" s="5">
        <v>0.0</v>
      </c>
      <c r="D1118" s="1" t="s">
        <v>2269</v>
      </c>
      <c r="E1118" s="5">
        <v>0.0</v>
      </c>
      <c r="F1118" s="5">
        <v>0.0</v>
      </c>
      <c r="G1118" s="5">
        <v>0.0</v>
      </c>
      <c r="H1118" s="5">
        <v>0.0</v>
      </c>
      <c r="I1118" s="5">
        <v>0.0</v>
      </c>
      <c r="J1118" s="5">
        <v>0.0</v>
      </c>
      <c r="K1118" s="5">
        <v>0.0</v>
      </c>
      <c r="L1118" s="5">
        <v>0.0</v>
      </c>
      <c r="M1118" s="5">
        <v>0.0</v>
      </c>
      <c r="N1118" s="5">
        <v>0.0</v>
      </c>
      <c r="O1118" s="5">
        <v>0.0</v>
      </c>
      <c r="P1118" s="5">
        <v>0.0</v>
      </c>
      <c r="Q1118" s="5">
        <v>0.0</v>
      </c>
      <c r="R1118" s="5">
        <v>0.0</v>
      </c>
      <c r="S1118" s="5">
        <v>0.0</v>
      </c>
      <c r="T1118" s="5">
        <v>0.0</v>
      </c>
      <c r="U1118" s="5">
        <v>0.0</v>
      </c>
      <c r="V1118" s="5">
        <v>0.0</v>
      </c>
      <c r="W1118" s="5">
        <v>0.0</v>
      </c>
      <c r="X1118" s="5">
        <v>0.0</v>
      </c>
      <c r="Y1118" s="5">
        <v>0.0</v>
      </c>
      <c r="Z1118" s="5">
        <v>0.0</v>
      </c>
      <c r="AA1118" s="5">
        <v>0.0</v>
      </c>
      <c r="AB1118" s="5">
        <v>0.0</v>
      </c>
      <c r="AC1118" s="5">
        <v>0.0</v>
      </c>
      <c r="AD1118" s="5">
        <v>0.0</v>
      </c>
      <c r="AE1118" s="5">
        <v>0.0</v>
      </c>
      <c r="AF1118" s="6">
        <f>IFERROR(__xludf.DUMMYFUNCTION("IFERROR(
  VLOOKUP(
    A1118,
    IMPORTRANGE(
      ""1ZygntHC1J6IxzKbTidmOyf5nUyW4GCLurHCjexrLm_o        "",
      ""HTMLキャッシュ!A:F""
    ),
    3,
    FALSE
  ),
  0
)
"),42879.627280092594)</f>
        <v>42879.62728</v>
      </c>
      <c r="AG1118" s="5"/>
      <c r="AH1118" s="5"/>
      <c r="AI1118" s="5"/>
      <c r="AJ1118" s="5"/>
      <c r="AK1118" s="5"/>
      <c r="AL1118" s="5"/>
      <c r="AM1118" s="5"/>
      <c r="AN1118" s="5"/>
      <c r="AO1118" s="5"/>
      <c r="AP1118" s="5"/>
      <c r="AQ1118" s="5"/>
      <c r="AR1118" s="3"/>
      <c r="AS1118" s="5"/>
      <c r="AT1118" s="5"/>
      <c r="AU1118" s="5"/>
      <c r="AV1118" s="5"/>
      <c r="AW1118" s="5"/>
      <c r="AX1118" s="5"/>
      <c r="AY1118" s="5"/>
      <c r="AZ1118" s="7"/>
      <c r="BA1118" s="7"/>
    </row>
    <row r="1119" ht="16.5" customHeight="1">
      <c r="A1119" s="4" t="s">
        <v>2270</v>
      </c>
      <c r="B1119" s="5">
        <v>0.0</v>
      </c>
      <c r="C1119" s="5">
        <v>0.0</v>
      </c>
      <c r="D1119" s="1" t="s">
        <v>2271</v>
      </c>
      <c r="E1119" s="5">
        <v>0.0</v>
      </c>
      <c r="F1119" s="5">
        <v>0.0</v>
      </c>
      <c r="G1119" s="5">
        <v>0.0</v>
      </c>
      <c r="H1119" s="5">
        <v>0.0</v>
      </c>
      <c r="I1119" s="5">
        <v>0.0</v>
      </c>
      <c r="J1119" s="5">
        <v>0.0</v>
      </c>
      <c r="K1119" s="5">
        <v>0.0</v>
      </c>
      <c r="L1119" s="5">
        <v>0.0</v>
      </c>
      <c r="M1119" s="5">
        <v>0.0</v>
      </c>
      <c r="N1119" s="5">
        <v>0.0</v>
      </c>
      <c r="O1119" s="5">
        <v>0.0</v>
      </c>
      <c r="P1119" s="5">
        <v>0.0</v>
      </c>
      <c r="Q1119" s="5">
        <v>0.0</v>
      </c>
      <c r="R1119" s="5">
        <v>0.0</v>
      </c>
      <c r="S1119" s="5">
        <v>0.0</v>
      </c>
      <c r="T1119" s="5">
        <v>0.0</v>
      </c>
      <c r="U1119" s="5">
        <v>0.0</v>
      </c>
      <c r="V1119" s="5">
        <v>0.0</v>
      </c>
      <c r="W1119" s="5">
        <v>0.0</v>
      </c>
      <c r="X1119" s="5">
        <v>0.0</v>
      </c>
      <c r="Y1119" s="5">
        <v>0.0</v>
      </c>
      <c r="Z1119" s="5">
        <v>0.0</v>
      </c>
      <c r="AA1119" s="5">
        <v>0.0</v>
      </c>
      <c r="AB1119" s="5">
        <v>0.0</v>
      </c>
      <c r="AC1119" s="5">
        <v>0.0</v>
      </c>
      <c r="AD1119" s="5">
        <v>0.0</v>
      </c>
      <c r="AE1119" s="5">
        <v>0.0</v>
      </c>
      <c r="AF1119" s="6">
        <f>IFERROR(__xludf.DUMMYFUNCTION("IFERROR(
  VLOOKUP(
    A1119,
    IMPORTRANGE(
      ""1ZygntHC1J6IxzKbTidmOyf5nUyW4GCLurHCjexrLm_o        "",
      ""HTMLキャッシュ!A:F""
    ),
    3,
    FALSE
  ),
  0
)
"),46015.67357638889)</f>
        <v>46015.67358</v>
      </c>
      <c r="AG1119" s="5"/>
      <c r="AH1119" s="5"/>
      <c r="AI1119" s="5"/>
      <c r="AJ1119" s="5"/>
      <c r="AK1119" s="5"/>
      <c r="AL1119" s="5"/>
      <c r="AM1119" s="5"/>
      <c r="AN1119" s="5"/>
      <c r="AO1119" s="5"/>
      <c r="AP1119" s="5"/>
      <c r="AQ1119" s="5"/>
      <c r="AR1119" s="3"/>
      <c r="AS1119" s="5"/>
      <c r="AT1119" s="5"/>
      <c r="AU1119" s="5"/>
      <c r="AV1119" s="5"/>
      <c r="AW1119" s="5"/>
      <c r="AX1119" s="5"/>
      <c r="AY1119" s="5"/>
      <c r="AZ1119" s="7"/>
      <c r="BA1119" s="7"/>
    </row>
    <row r="1120" ht="16.5" customHeight="1">
      <c r="A1120" s="4" t="s">
        <v>2272</v>
      </c>
      <c r="B1120" s="5">
        <v>0.0</v>
      </c>
      <c r="C1120" s="5">
        <v>0.0</v>
      </c>
      <c r="D1120" s="1" t="s">
        <v>2273</v>
      </c>
      <c r="E1120" s="5">
        <v>0.0</v>
      </c>
      <c r="F1120" s="5">
        <v>0.0</v>
      </c>
      <c r="G1120" s="5">
        <v>0.0</v>
      </c>
      <c r="H1120" s="5">
        <v>0.0</v>
      </c>
      <c r="I1120" s="5">
        <v>0.0</v>
      </c>
      <c r="J1120" s="5">
        <v>0.0</v>
      </c>
      <c r="K1120" s="5">
        <v>0.0</v>
      </c>
      <c r="L1120" s="5">
        <v>0.0</v>
      </c>
      <c r="M1120" s="5">
        <v>0.0</v>
      </c>
      <c r="N1120" s="5">
        <v>0.0</v>
      </c>
      <c r="O1120" s="5">
        <v>0.0</v>
      </c>
      <c r="P1120" s="5">
        <v>0.0</v>
      </c>
      <c r="Q1120" s="5">
        <v>0.0</v>
      </c>
      <c r="R1120" s="5">
        <v>0.0</v>
      </c>
      <c r="S1120" s="5">
        <v>0.0</v>
      </c>
      <c r="T1120" s="5">
        <v>0.0</v>
      </c>
      <c r="U1120" s="5">
        <v>0.0</v>
      </c>
      <c r="V1120" s="5">
        <v>0.0</v>
      </c>
      <c r="W1120" s="5">
        <v>0.0</v>
      </c>
      <c r="X1120" s="5">
        <v>0.0</v>
      </c>
      <c r="Y1120" s="5">
        <v>0.0</v>
      </c>
      <c r="Z1120" s="5">
        <v>0.0</v>
      </c>
      <c r="AA1120" s="5">
        <v>0.0</v>
      </c>
      <c r="AB1120" s="5">
        <v>0.0</v>
      </c>
      <c r="AC1120" s="5">
        <v>0.0</v>
      </c>
      <c r="AD1120" s="5">
        <v>0.0</v>
      </c>
      <c r="AE1120" s="5">
        <v>0.0</v>
      </c>
      <c r="AF1120" s="6">
        <f>IFERROR(__xludf.DUMMYFUNCTION("IFERROR(
  VLOOKUP(
    A1120,
    IMPORTRANGE(
      ""1ZygntHC1J6IxzKbTidmOyf5nUyW4GCLurHCjexrLm_o        "",
      ""HTMLキャッシュ!A:F""
    ),
    3,
    FALSE
  ),
  0
)
"),43044.538518518515)</f>
        <v>43044.53852</v>
      </c>
      <c r="AG1120" s="5"/>
      <c r="AH1120" s="5"/>
      <c r="AI1120" s="5"/>
      <c r="AJ1120" s="5"/>
      <c r="AK1120" s="5"/>
      <c r="AL1120" s="5"/>
      <c r="AM1120" s="5"/>
      <c r="AN1120" s="5"/>
      <c r="AO1120" s="5"/>
      <c r="AP1120" s="5"/>
      <c r="AQ1120" s="5"/>
      <c r="AR1120" s="3"/>
      <c r="AS1120" s="5"/>
      <c r="AT1120" s="5"/>
      <c r="AU1120" s="5"/>
      <c r="AV1120" s="5"/>
      <c r="AW1120" s="5"/>
      <c r="AX1120" s="5"/>
      <c r="AY1120" s="5"/>
      <c r="AZ1120" s="7"/>
      <c r="BA1120" s="7"/>
    </row>
    <row r="1121" ht="16.5" customHeight="1">
      <c r="A1121" s="4" t="s">
        <v>2274</v>
      </c>
      <c r="B1121" s="5">
        <v>0.0</v>
      </c>
      <c r="C1121" s="5">
        <v>0.0</v>
      </c>
      <c r="D1121" s="1" t="s">
        <v>2275</v>
      </c>
      <c r="E1121" s="5">
        <v>0.0</v>
      </c>
      <c r="F1121" s="5">
        <v>0.0</v>
      </c>
      <c r="G1121" s="5">
        <v>0.0</v>
      </c>
      <c r="H1121" s="5">
        <v>0.0</v>
      </c>
      <c r="I1121" s="5">
        <v>0.0</v>
      </c>
      <c r="J1121" s="5">
        <v>0.0</v>
      </c>
      <c r="K1121" s="5">
        <v>0.0</v>
      </c>
      <c r="L1121" s="5">
        <v>0.0</v>
      </c>
      <c r="M1121" s="5">
        <v>0.0</v>
      </c>
      <c r="N1121" s="5">
        <v>0.0</v>
      </c>
      <c r="O1121" s="5">
        <v>0.0</v>
      </c>
      <c r="P1121" s="5">
        <v>0.0</v>
      </c>
      <c r="Q1121" s="5">
        <v>0.0</v>
      </c>
      <c r="R1121" s="5">
        <v>0.0</v>
      </c>
      <c r="S1121" s="5">
        <v>0.0</v>
      </c>
      <c r="T1121" s="5">
        <v>0.0</v>
      </c>
      <c r="U1121" s="5">
        <v>0.0</v>
      </c>
      <c r="V1121" s="5">
        <v>0.0</v>
      </c>
      <c r="W1121" s="5">
        <v>0.0</v>
      </c>
      <c r="X1121" s="5">
        <v>0.0</v>
      </c>
      <c r="Y1121" s="5">
        <v>0.0</v>
      </c>
      <c r="Z1121" s="5">
        <v>0.0</v>
      </c>
      <c r="AA1121" s="5">
        <v>0.0</v>
      </c>
      <c r="AB1121" s="5">
        <v>0.0</v>
      </c>
      <c r="AC1121" s="5">
        <v>0.0</v>
      </c>
      <c r="AD1121" s="5">
        <v>0.0</v>
      </c>
      <c r="AE1121" s="5">
        <v>0.0</v>
      </c>
      <c r="AF1121" s="6">
        <f>IFERROR(__xludf.DUMMYFUNCTION("IFERROR(
  VLOOKUP(
    A1121,
    IMPORTRANGE(
      ""1ZygntHC1J6IxzKbTidmOyf5nUyW4GCLurHCjexrLm_o        "",
      ""HTMLキャッシュ!A:F""
    ),
    3,
    FALSE
  ),
  0
)
"),43051.70050925926)</f>
        <v>43051.70051</v>
      </c>
      <c r="AG1121" s="5"/>
      <c r="AH1121" s="5"/>
      <c r="AI1121" s="5"/>
      <c r="AJ1121" s="5"/>
      <c r="AK1121" s="5"/>
      <c r="AL1121" s="5"/>
      <c r="AM1121" s="5"/>
      <c r="AN1121" s="5"/>
      <c r="AO1121" s="5"/>
      <c r="AP1121" s="5"/>
      <c r="AQ1121" s="5"/>
      <c r="AR1121" s="3"/>
      <c r="AS1121" s="5"/>
      <c r="AT1121" s="5"/>
      <c r="AU1121" s="5"/>
      <c r="AV1121" s="5"/>
      <c r="AW1121" s="5"/>
      <c r="AX1121" s="5"/>
      <c r="AY1121" s="5"/>
      <c r="AZ1121" s="7"/>
      <c r="BA1121" s="7"/>
    </row>
    <row r="1122" ht="16.5" customHeight="1">
      <c r="A1122" s="4" t="s">
        <v>2276</v>
      </c>
      <c r="B1122" s="5">
        <v>0.0</v>
      </c>
      <c r="C1122" s="5">
        <v>0.0</v>
      </c>
      <c r="D1122" s="1" t="s">
        <v>2277</v>
      </c>
      <c r="E1122" s="5">
        <v>0.0</v>
      </c>
      <c r="F1122" s="5">
        <v>0.0</v>
      </c>
      <c r="G1122" s="5">
        <v>0.0</v>
      </c>
      <c r="H1122" s="5">
        <v>0.0</v>
      </c>
      <c r="I1122" s="5">
        <v>0.0</v>
      </c>
      <c r="J1122" s="5">
        <v>0.0</v>
      </c>
      <c r="K1122" s="5">
        <v>0.0</v>
      </c>
      <c r="L1122" s="5">
        <v>0.0</v>
      </c>
      <c r="M1122" s="5">
        <v>0.0</v>
      </c>
      <c r="N1122" s="5">
        <v>0.0</v>
      </c>
      <c r="O1122" s="5">
        <v>0.0</v>
      </c>
      <c r="P1122" s="5">
        <v>0.0</v>
      </c>
      <c r="Q1122" s="5">
        <v>0.0</v>
      </c>
      <c r="R1122" s="5">
        <v>0.0</v>
      </c>
      <c r="S1122" s="5">
        <v>0.0</v>
      </c>
      <c r="T1122" s="5">
        <v>0.0</v>
      </c>
      <c r="U1122" s="5">
        <v>0.0</v>
      </c>
      <c r="V1122" s="5">
        <v>0.0</v>
      </c>
      <c r="W1122" s="5">
        <v>0.0</v>
      </c>
      <c r="X1122" s="5">
        <v>0.0</v>
      </c>
      <c r="Y1122" s="5">
        <v>0.0</v>
      </c>
      <c r="Z1122" s="5">
        <v>0.0</v>
      </c>
      <c r="AA1122" s="5">
        <v>0.0</v>
      </c>
      <c r="AB1122" s="5">
        <v>0.0</v>
      </c>
      <c r="AC1122" s="5">
        <v>0.0</v>
      </c>
      <c r="AD1122" s="5">
        <v>0.0</v>
      </c>
      <c r="AE1122" s="5">
        <v>0.0</v>
      </c>
      <c r="AF1122" s="6">
        <f>IFERROR(__xludf.DUMMYFUNCTION("IFERROR(
  VLOOKUP(
    A1122,
    IMPORTRANGE(
      ""1ZygntHC1J6IxzKbTidmOyf5nUyW4GCLurHCjexrLm_o        "",
      ""HTMLキャッシュ!A:F""
    ),
    3,
    FALSE
  ),
  0
)
"),43101.000081018516)</f>
        <v>43101.00008</v>
      </c>
      <c r="AG1122" s="5"/>
      <c r="AH1122" s="5"/>
      <c r="AI1122" s="5"/>
      <c r="AJ1122" s="5"/>
      <c r="AK1122" s="5"/>
      <c r="AL1122" s="5"/>
      <c r="AM1122" s="5"/>
      <c r="AN1122" s="5"/>
      <c r="AO1122" s="5"/>
      <c r="AP1122" s="5"/>
      <c r="AQ1122" s="5"/>
      <c r="AR1122" s="3"/>
      <c r="AS1122" s="5"/>
      <c r="AT1122" s="5"/>
      <c r="AU1122" s="5"/>
      <c r="AV1122" s="5"/>
      <c r="AW1122" s="5"/>
      <c r="AX1122" s="5"/>
      <c r="AY1122" s="5"/>
      <c r="AZ1122" s="7"/>
      <c r="BA1122" s="7"/>
    </row>
    <row r="1123" ht="16.5" customHeight="1">
      <c r="A1123" s="4" t="s">
        <v>2278</v>
      </c>
      <c r="B1123" s="5">
        <v>0.0</v>
      </c>
      <c r="C1123" s="5">
        <v>0.0</v>
      </c>
      <c r="D1123" s="1" t="s">
        <v>2279</v>
      </c>
      <c r="E1123" s="5">
        <v>0.0</v>
      </c>
      <c r="F1123" s="5">
        <v>0.0</v>
      </c>
      <c r="G1123" s="5">
        <v>0.0</v>
      </c>
      <c r="H1123" s="5">
        <v>0.0</v>
      </c>
      <c r="I1123" s="5">
        <v>0.0</v>
      </c>
      <c r="J1123" s="5">
        <v>0.0</v>
      </c>
      <c r="K1123" s="5">
        <v>0.0</v>
      </c>
      <c r="L1123" s="5">
        <v>0.0</v>
      </c>
      <c r="M1123" s="5">
        <v>0.0</v>
      </c>
      <c r="N1123" s="5">
        <v>0.0</v>
      </c>
      <c r="O1123" s="5">
        <v>0.0</v>
      </c>
      <c r="P1123" s="5">
        <v>0.0</v>
      </c>
      <c r="Q1123" s="5">
        <v>0.0</v>
      </c>
      <c r="R1123" s="5">
        <v>0.0</v>
      </c>
      <c r="S1123" s="5">
        <v>0.0</v>
      </c>
      <c r="T1123" s="5">
        <v>0.0</v>
      </c>
      <c r="U1123" s="5">
        <v>0.0</v>
      </c>
      <c r="V1123" s="5">
        <v>0.0</v>
      </c>
      <c r="W1123" s="5">
        <v>0.0</v>
      </c>
      <c r="X1123" s="5">
        <v>0.0</v>
      </c>
      <c r="Y1123" s="5">
        <v>0.0</v>
      </c>
      <c r="Z1123" s="5">
        <v>0.0</v>
      </c>
      <c r="AA1123" s="5">
        <v>0.0</v>
      </c>
      <c r="AB1123" s="5">
        <v>0.0</v>
      </c>
      <c r="AC1123" s="5">
        <v>0.0</v>
      </c>
      <c r="AD1123" s="5">
        <v>0.0</v>
      </c>
      <c r="AE1123" s="5">
        <v>0.0</v>
      </c>
      <c r="AF1123" s="6">
        <f>IFERROR(__xludf.DUMMYFUNCTION("IFERROR(
  VLOOKUP(
    A1123,
    IMPORTRANGE(
      ""1ZygntHC1J6IxzKbTidmOyf5nUyW4GCLurHCjexrLm_o        "",
      ""HTMLキャッシュ!A:F""
    ),
    3,
    FALSE
  ),
  0
)
"),43159.69633101852)</f>
        <v>43159.69633</v>
      </c>
      <c r="AG1123" s="5"/>
      <c r="AH1123" s="5"/>
      <c r="AI1123" s="5"/>
      <c r="AJ1123" s="5"/>
      <c r="AK1123" s="5"/>
      <c r="AL1123" s="5"/>
      <c r="AM1123" s="5"/>
      <c r="AN1123" s="5"/>
      <c r="AO1123" s="5"/>
      <c r="AP1123" s="5"/>
      <c r="AQ1123" s="5"/>
      <c r="AR1123" s="3"/>
      <c r="AS1123" s="5"/>
      <c r="AT1123" s="5"/>
      <c r="AU1123" s="5"/>
      <c r="AV1123" s="5"/>
      <c r="AW1123" s="5"/>
      <c r="AX1123" s="5"/>
      <c r="AY1123" s="5"/>
      <c r="AZ1123" s="7"/>
      <c r="BA1123" s="7"/>
    </row>
    <row r="1124" ht="16.5" customHeight="1">
      <c r="A1124" s="4" t="s">
        <v>2280</v>
      </c>
      <c r="B1124" s="5">
        <v>0.0</v>
      </c>
      <c r="C1124" s="5">
        <v>0.0</v>
      </c>
      <c r="D1124" s="1" t="s">
        <v>2281</v>
      </c>
      <c r="E1124" s="5">
        <v>0.0</v>
      </c>
      <c r="F1124" s="5">
        <v>0.0</v>
      </c>
      <c r="G1124" s="5">
        <v>0.0</v>
      </c>
      <c r="H1124" s="5">
        <v>0.0</v>
      </c>
      <c r="I1124" s="5">
        <v>0.0</v>
      </c>
      <c r="J1124" s="5">
        <v>0.0</v>
      </c>
      <c r="K1124" s="5">
        <v>0.0</v>
      </c>
      <c r="L1124" s="5">
        <v>0.0</v>
      </c>
      <c r="M1124" s="5">
        <v>0.0</v>
      </c>
      <c r="N1124" s="5">
        <v>0.0</v>
      </c>
      <c r="O1124" s="5">
        <v>0.0</v>
      </c>
      <c r="P1124" s="5">
        <v>0.0</v>
      </c>
      <c r="Q1124" s="5">
        <v>0.0</v>
      </c>
      <c r="R1124" s="5">
        <v>0.0</v>
      </c>
      <c r="S1124" s="5">
        <v>0.0</v>
      </c>
      <c r="T1124" s="5">
        <v>0.0</v>
      </c>
      <c r="U1124" s="5">
        <v>0.0</v>
      </c>
      <c r="V1124" s="5">
        <v>0.0</v>
      </c>
      <c r="W1124" s="5">
        <v>0.0</v>
      </c>
      <c r="X1124" s="5">
        <v>0.0</v>
      </c>
      <c r="Y1124" s="5">
        <v>0.0</v>
      </c>
      <c r="Z1124" s="5">
        <v>0.0</v>
      </c>
      <c r="AA1124" s="5">
        <v>0.0</v>
      </c>
      <c r="AB1124" s="5">
        <v>0.0</v>
      </c>
      <c r="AC1124" s="5">
        <v>0.0</v>
      </c>
      <c r="AD1124" s="5">
        <v>0.0</v>
      </c>
      <c r="AE1124" s="5">
        <v>0.0</v>
      </c>
      <c r="AF1124" s="6">
        <f>IFERROR(__xludf.DUMMYFUNCTION("IFERROR(
  VLOOKUP(
    A1124,
    IMPORTRANGE(
      ""1ZygntHC1J6IxzKbTidmOyf5nUyW4GCLurHCjexrLm_o        "",
      ""HTMLキャッシュ!A:F""
    ),
    3,
    FALSE
  ),
  0
)
"),43168.953726851854)</f>
        <v>43168.95373</v>
      </c>
      <c r="AG1124" s="5"/>
      <c r="AH1124" s="5"/>
      <c r="AI1124" s="5"/>
      <c r="AJ1124" s="5"/>
      <c r="AK1124" s="5"/>
      <c r="AL1124" s="5"/>
      <c r="AM1124" s="5"/>
      <c r="AN1124" s="5"/>
      <c r="AO1124" s="5"/>
      <c r="AP1124" s="5"/>
      <c r="AQ1124" s="5"/>
      <c r="AR1124" s="3"/>
      <c r="AS1124" s="5"/>
      <c r="AT1124" s="5"/>
      <c r="AU1124" s="5"/>
      <c r="AV1124" s="5"/>
      <c r="AW1124" s="5"/>
      <c r="AX1124" s="5"/>
      <c r="AY1124" s="5"/>
      <c r="AZ1124" s="7"/>
      <c r="BA1124" s="7"/>
    </row>
    <row r="1125" ht="16.5" customHeight="1">
      <c r="A1125" s="4" t="s">
        <v>2282</v>
      </c>
      <c r="B1125" s="5">
        <v>0.0</v>
      </c>
      <c r="C1125" s="5">
        <v>0.0</v>
      </c>
      <c r="D1125" s="1" t="s">
        <v>2283</v>
      </c>
      <c r="E1125" s="5">
        <v>0.0</v>
      </c>
      <c r="F1125" s="5">
        <v>0.0</v>
      </c>
      <c r="G1125" s="5">
        <v>0.0</v>
      </c>
      <c r="H1125" s="5">
        <v>0.0</v>
      </c>
      <c r="I1125" s="5">
        <v>0.0</v>
      </c>
      <c r="J1125" s="5">
        <v>0.0</v>
      </c>
      <c r="K1125" s="5">
        <v>0.0</v>
      </c>
      <c r="L1125" s="5">
        <v>0.0</v>
      </c>
      <c r="M1125" s="5">
        <v>0.0</v>
      </c>
      <c r="N1125" s="5">
        <v>0.0</v>
      </c>
      <c r="O1125" s="5">
        <v>0.0</v>
      </c>
      <c r="P1125" s="5">
        <v>0.0</v>
      </c>
      <c r="Q1125" s="5">
        <v>0.0</v>
      </c>
      <c r="R1125" s="5">
        <v>0.0</v>
      </c>
      <c r="S1125" s="5">
        <v>0.0</v>
      </c>
      <c r="T1125" s="5">
        <v>0.0</v>
      </c>
      <c r="U1125" s="5">
        <v>0.0</v>
      </c>
      <c r="V1125" s="5">
        <v>0.0</v>
      </c>
      <c r="W1125" s="5">
        <v>0.0</v>
      </c>
      <c r="X1125" s="5">
        <v>0.0</v>
      </c>
      <c r="Y1125" s="5">
        <v>0.0</v>
      </c>
      <c r="Z1125" s="5">
        <v>0.0</v>
      </c>
      <c r="AA1125" s="5">
        <v>0.0</v>
      </c>
      <c r="AB1125" s="5">
        <v>0.0</v>
      </c>
      <c r="AC1125" s="5">
        <v>0.0</v>
      </c>
      <c r="AD1125" s="5">
        <v>0.0</v>
      </c>
      <c r="AE1125" s="5">
        <v>0.0</v>
      </c>
      <c r="AF1125" s="6">
        <f>IFERROR(__xludf.DUMMYFUNCTION("IFERROR(
  VLOOKUP(
    A1125,
    IMPORTRANGE(
      ""1ZygntHC1J6IxzKbTidmOyf5nUyW4GCLurHCjexrLm_o        "",
      ""HTMLキャッシュ!A:F""
    ),
    3,
    FALSE
  ),
  0
)
"),43256.70392361111)</f>
        <v>43256.70392</v>
      </c>
      <c r="AG1125" s="5"/>
      <c r="AH1125" s="5"/>
      <c r="AI1125" s="5"/>
      <c r="AJ1125" s="5"/>
      <c r="AK1125" s="5"/>
      <c r="AL1125" s="5"/>
      <c r="AM1125" s="5"/>
      <c r="AN1125" s="5"/>
      <c r="AO1125" s="5"/>
      <c r="AP1125" s="5"/>
      <c r="AQ1125" s="5"/>
      <c r="AR1125" s="3"/>
      <c r="AS1125" s="5"/>
      <c r="AT1125" s="5"/>
      <c r="AU1125" s="5"/>
      <c r="AV1125" s="5"/>
      <c r="AW1125" s="5"/>
      <c r="AX1125" s="5"/>
      <c r="AY1125" s="5"/>
      <c r="AZ1125" s="7"/>
      <c r="BA1125" s="7"/>
    </row>
    <row r="1126" ht="16.5" customHeight="1">
      <c r="A1126" s="4" t="s">
        <v>2284</v>
      </c>
      <c r="B1126" s="5">
        <v>0.0</v>
      </c>
      <c r="C1126" s="5">
        <v>0.0</v>
      </c>
      <c r="D1126" s="1" t="s">
        <v>2285</v>
      </c>
      <c r="E1126" s="5">
        <v>0.0</v>
      </c>
      <c r="F1126" s="5">
        <v>0.0</v>
      </c>
      <c r="G1126" s="5">
        <v>0.0</v>
      </c>
      <c r="H1126" s="5">
        <v>0.0</v>
      </c>
      <c r="I1126" s="5">
        <v>0.0</v>
      </c>
      <c r="J1126" s="5">
        <v>0.0</v>
      </c>
      <c r="K1126" s="5">
        <v>0.0</v>
      </c>
      <c r="L1126" s="5">
        <v>0.0</v>
      </c>
      <c r="M1126" s="5">
        <v>0.0</v>
      </c>
      <c r="N1126" s="5">
        <v>0.0</v>
      </c>
      <c r="O1126" s="5">
        <v>0.0</v>
      </c>
      <c r="P1126" s="5">
        <v>0.0</v>
      </c>
      <c r="Q1126" s="5">
        <v>0.0</v>
      </c>
      <c r="R1126" s="5">
        <v>0.0</v>
      </c>
      <c r="S1126" s="5">
        <v>0.0</v>
      </c>
      <c r="T1126" s="5">
        <v>0.0</v>
      </c>
      <c r="U1126" s="5">
        <v>0.0</v>
      </c>
      <c r="V1126" s="5">
        <v>0.0</v>
      </c>
      <c r="W1126" s="5">
        <v>0.0</v>
      </c>
      <c r="X1126" s="5">
        <v>0.0</v>
      </c>
      <c r="Y1126" s="5">
        <v>0.0</v>
      </c>
      <c r="Z1126" s="5">
        <v>0.0</v>
      </c>
      <c r="AA1126" s="5">
        <v>0.0</v>
      </c>
      <c r="AB1126" s="5">
        <v>0.0</v>
      </c>
      <c r="AC1126" s="5">
        <v>0.0</v>
      </c>
      <c r="AD1126" s="5">
        <v>0.0</v>
      </c>
      <c r="AE1126" s="5">
        <v>0.0</v>
      </c>
      <c r="AF1126" s="6">
        <f>IFERROR(__xludf.DUMMYFUNCTION("IFERROR(
  VLOOKUP(
    A1126,
    IMPORTRANGE(
      ""1ZygntHC1J6IxzKbTidmOyf5nUyW4GCLurHCjexrLm_o        "",
      ""HTMLキャッシュ!A:F""
    ),
    3,
    FALSE
  ),
  0
)
"),43527.701469907406)</f>
        <v>43527.70147</v>
      </c>
      <c r="AG1126" s="5"/>
      <c r="AH1126" s="5"/>
      <c r="AI1126" s="5"/>
      <c r="AJ1126" s="5"/>
      <c r="AK1126" s="5"/>
      <c r="AL1126" s="5"/>
      <c r="AM1126" s="5"/>
      <c r="AN1126" s="5"/>
      <c r="AO1126" s="5"/>
      <c r="AP1126" s="5"/>
      <c r="AQ1126" s="5"/>
      <c r="AR1126" s="3"/>
      <c r="AS1126" s="5"/>
      <c r="AT1126" s="5"/>
      <c r="AU1126" s="5"/>
      <c r="AV1126" s="5"/>
      <c r="AW1126" s="5"/>
      <c r="AX1126" s="5"/>
      <c r="AY1126" s="5"/>
      <c r="AZ1126" s="7"/>
      <c r="BA1126" s="7"/>
    </row>
    <row r="1127" ht="16.5" customHeight="1">
      <c r="A1127" s="4" t="s">
        <v>2286</v>
      </c>
      <c r="B1127" s="5">
        <v>1.0</v>
      </c>
      <c r="C1127" s="5">
        <v>0.0</v>
      </c>
      <c r="D1127" s="1" t="s">
        <v>2287</v>
      </c>
      <c r="E1127" s="5">
        <v>0.0</v>
      </c>
      <c r="F1127" s="5">
        <v>0.0</v>
      </c>
      <c r="G1127" s="5">
        <v>0.0</v>
      </c>
      <c r="H1127" s="5">
        <v>0.0</v>
      </c>
      <c r="I1127" s="5">
        <v>0.0</v>
      </c>
      <c r="J1127" s="5">
        <v>0.0</v>
      </c>
      <c r="K1127" s="5">
        <v>0.0</v>
      </c>
      <c r="L1127" s="5">
        <v>0.0</v>
      </c>
      <c r="M1127" s="5">
        <v>0.0</v>
      </c>
      <c r="N1127" s="5">
        <v>0.0</v>
      </c>
      <c r="O1127" s="5">
        <v>0.0</v>
      </c>
      <c r="P1127" s="5">
        <v>0.0</v>
      </c>
      <c r="Q1127" s="5">
        <v>0.0</v>
      </c>
      <c r="R1127" s="5">
        <v>0.0</v>
      </c>
      <c r="S1127" s="5">
        <v>0.0</v>
      </c>
      <c r="T1127" s="5">
        <v>0.0</v>
      </c>
      <c r="U1127" s="5">
        <v>0.0</v>
      </c>
      <c r="V1127" s="5">
        <v>0.0</v>
      </c>
      <c r="W1127" s="5">
        <v>0.0</v>
      </c>
      <c r="X1127" s="5">
        <v>0.0</v>
      </c>
      <c r="Y1127" s="5">
        <v>0.0</v>
      </c>
      <c r="Z1127" s="5">
        <v>0.0</v>
      </c>
      <c r="AA1127" s="5">
        <v>0.0</v>
      </c>
      <c r="AB1127" s="5">
        <v>0.0</v>
      </c>
      <c r="AC1127" s="5">
        <v>0.0</v>
      </c>
      <c r="AD1127" s="5">
        <v>0.0</v>
      </c>
      <c r="AE1127" s="5">
        <v>0.0</v>
      </c>
      <c r="AF1127" s="6">
        <f>IFERROR(__xludf.DUMMYFUNCTION("IFERROR(
  VLOOKUP(
    A1127,
    IMPORTRANGE(
      ""1ZygntHC1J6IxzKbTidmOyf5nUyW4GCLurHCjexrLm_o        "",
      ""HTMLキャッシュ!A:F""
    ),
    3,
    FALSE
  ),
  0
)
"),43592.67506944444)</f>
        <v>43592.67507</v>
      </c>
      <c r="AG1127" s="5"/>
      <c r="AH1127" s="5"/>
      <c r="AI1127" s="5"/>
      <c r="AJ1127" s="5"/>
      <c r="AK1127" s="5"/>
      <c r="AL1127" s="5"/>
      <c r="AM1127" s="5"/>
      <c r="AN1127" s="5"/>
      <c r="AO1127" s="5"/>
      <c r="AP1127" s="5"/>
      <c r="AQ1127" s="5"/>
      <c r="AR1127" s="3"/>
      <c r="AS1127" s="5"/>
      <c r="AT1127" s="5"/>
      <c r="AU1127" s="5"/>
      <c r="AV1127" s="5"/>
      <c r="AW1127" s="5"/>
      <c r="AX1127" s="5"/>
      <c r="AY1127" s="5"/>
      <c r="AZ1127" s="7"/>
      <c r="BA1127" s="7"/>
    </row>
    <row r="1128" ht="16.5" customHeight="1">
      <c r="A1128" s="4" t="s">
        <v>2288</v>
      </c>
      <c r="B1128" s="5">
        <v>0.0</v>
      </c>
      <c r="C1128" s="5">
        <v>0.0</v>
      </c>
      <c r="D1128" s="1" t="s">
        <v>2289</v>
      </c>
      <c r="E1128" s="5">
        <v>0.0</v>
      </c>
      <c r="F1128" s="5">
        <v>0.0</v>
      </c>
      <c r="G1128" s="5">
        <v>0.0</v>
      </c>
      <c r="H1128" s="5">
        <v>0.0</v>
      </c>
      <c r="I1128" s="5">
        <v>0.0</v>
      </c>
      <c r="J1128" s="5">
        <v>0.0</v>
      </c>
      <c r="K1128" s="5">
        <v>0.0</v>
      </c>
      <c r="L1128" s="5">
        <v>0.0</v>
      </c>
      <c r="M1128" s="5">
        <v>0.0</v>
      </c>
      <c r="N1128" s="5">
        <v>0.0</v>
      </c>
      <c r="O1128" s="5">
        <v>0.0</v>
      </c>
      <c r="P1128" s="5">
        <v>0.0</v>
      </c>
      <c r="Q1128" s="5">
        <v>0.0</v>
      </c>
      <c r="R1128" s="5">
        <v>0.0</v>
      </c>
      <c r="S1128" s="5">
        <v>0.0</v>
      </c>
      <c r="T1128" s="5">
        <v>0.0</v>
      </c>
      <c r="U1128" s="5">
        <v>0.0</v>
      </c>
      <c r="V1128" s="5">
        <v>0.0</v>
      </c>
      <c r="W1128" s="5">
        <v>0.0</v>
      </c>
      <c r="X1128" s="5">
        <v>0.0</v>
      </c>
      <c r="Y1128" s="5">
        <v>0.0</v>
      </c>
      <c r="Z1128" s="5">
        <v>0.0</v>
      </c>
      <c r="AA1128" s="5">
        <v>0.0</v>
      </c>
      <c r="AB1128" s="5">
        <v>0.0</v>
      </c>
      <c r="AC1128" s="5">
        <v>0.0</v>
      </c>
      <c r="AD1128" s="5">
        <v>0.0</v>
      </c>
      <c r="AE1128" s="5">
        <v>0.0</v>
      </c>
      <c r="AF1128" s="6">
        <f>IFERROR(__xludf.DUMMYFUNCTION("IFERROR(
  VLOOKUP(
    A1128,
    IMPORTRANGE(
      ""1ZygntHC1J6IxzKbTidmOyf5nUyW4GCLurHCjexrLm_o        "",
      ""HTMLキャッシュ!A:F""
    ),
    3,
    FALSE
  ),
  0
)
"),43592.670069444444)</f>
        <v>43592.67007</v>
      </c>
      <c r="AG1128" s="5"/>
      <c r="AH1128" s="5"/>
      <c r="AI1128" s="5"/>
      <c r="AJ1128" s="5"/>
      <c r="AK1128" s="5"/>
      <c r="AL1128" s="5"/>
      <c r="AM1128" s="5"/>
      <c r="AN1128" s="5"/>
      <c r="AO1128" s="5"/>
      <c r="AP1128" s="5"/>
      <c r="AQ1128" s="5"/>
      <c r="AR1128" s="3"/>
      <c r="AS1128" s="5"/>
      <c r="AT1128" s="5"/>
      <c r="AU1128" s="5"/>
      <c r="AV1128" s="5"/>
      <c r="AW1128" s="5"/>
      <c r="AX1128" s="5"/>
      <c r="AY1128" s="5"/>
      <c r="AZ1128" s="7"/>
      <c r="BA1128" s="7"/>
    </row>
    <row r="1129" ht="16.5" customHeight="1">
      <c r="A1129" s="4" t="s">
        <v>2290</v>
      </c>
      <c r="B1129" s="5">
        <v>0.0</v>
      </c>
      <c r="C1129" s="5">
        <v>0.0</v>
      </c>
      <c r="D1129" s="1" t="s">
        <v>2291</v>
      </c>
      <c r="E1129" s="5">
        <v>0.0</v>
      </c>
      <c r="F1129" s="5">
        <v>0.0</v>
      </c>
      <c r="G1129" s="5">
        <v>0.0</v>
      </c>
      <c r="H1129" s="5">
        <v>0.0</v>
      </c>
      <c r="I1129" s="5">
        <v>0.0</v>
      </c>
      <c r="J1129" s="5">
        <v>0.0</v>
      </c>
      <c r="K1129" s="5">
        <v>0.0</v>
      </c>
      <c r="L1129" s="5">
        <v>0.0</v>
      </c>
      <c r="M1129" s="5">
        <v>0.0</v>
      </c>
      <c r="N1129" s="5">
        <v>0.0</v>
      </c>
      <c r="O1129" s="5">
        <v>0.0</v>
      </c>
      <c r="P1129" s="5">
        <v>0.0</v>
      </c>
      <c r="Q1129" s="5">
        <v>0.0</v>
      </c>
      <c r="R1129" s="5">
        <v>0.0</v>
      </c>
      <c r="S1129" s="5">
        <v>0.0</v>
      </c>
      <c r="T1129" s="5">
        <v>0.0</v>
      </c>
      <c r="U1129" s="5">
        <v>0.0</v>
      </c>
      <c r="V1129" s="5">
        <v>0.0</v>
      </c>
      <c r="W1129" s="5">
        <v>0.0</v>
      </c>
      <c r="X1129" s="5">
        <v>0.0</v>
      </c>
      <c r="Y1129" s="5">
        <v>0.0</v>
      </c>
      <c r="Z1129" s="5">
        <v>0.0</v>
      </c>
      <c r="AA1129" s="5">
        <v>0.0</v>
      </c>
      <c r="AB1129" s="5">
        <v>0.0</v>
      </c>
      <c r="AC1129" s="5">
        <v>0.0</v>
      </c>
      <c r="AD1129" s="5">
        <v>0.0</v>
      </c>
      <c r="AE1129" s="5">
        <v>0.0</v>
      </c>
      <c r="AF1129" s="6">
        <f>IFERROR(__xludf.DUMMYFUNCTION("IFERROR(
  VLOOKUP(
    A1129,
    IMPORTRANGE(
      ""1ZygntHC1J6IxzKbTidmOyf5nUyW4GCLurHCjexrLm_o        "",
      ""HTMLキャッシュ!A:F""
    ),
    3,
    FALSE
  ),
  0
)
"),43831.00020833333)</f>
        <v>43831.00021</v>
      </c>
      <c r="AG1129" s="5"/>
      <c r="AH1129" s="5"/>
      <c r="AI1129" s="5"/>
      <c r="AJ1129" s="5"/>
      <c r="AK1129" s="5"/>
      <c r="AL1129" s="5"/>
      <c r="AM1129" s="5"/>
      <c r="AN1129" s="5"/>
      <c r="AO1129" s="5"/>
      <c r="AP1129" s="5"/>
      <c r="AQ1129" s="5"/>
      <c r="AR1129" s="3"/>
      <c r="AS1129" s="5"/>
      <c r="AT1129" s="5"/>
      <c r="AU1129" s="5"/>
      <c r="AV1129" s="5"/>
      <c r="AW1129" s="5"/>
      <c r="AX1129" s="5"/>
      <c r="AY1129" s="5"/>
      <c r="AZ1129" s="7"/>
      <c r="BA1129" s="7"/>
    </row>
    <row r="1130" ht="16.5" customHeight="1">
      <c r="A1130" s="4" t="s">
        <v>2292</v>
      </c>
      <c r="B1130" s="5">
        <v>0.0</v>
      </c>
      <c r="C1130" s="5">
        <v>0.0</v>
      </c>
      <c r="D1130" s="1" t="s">
        <v>2293</v>
      </c>
      <c r="E1130" s="5">
        <v>0.0</v>
      </c>
      <c r="F1130" s="5">
        <v>0.0</v>
      </c>
      <c r="G1130" s="5">
        <v>0.0</v>
      </c>
      <c r="H1130" s="5">
        <v>0.0</v>
      </c>
      <c r="I1130" s="5">
        <v>0.0</v>
      </c>
      <c r="J1130" s="5">
        <v>0.0</v>
      </c>
      <c r="K1130" s="5">
        <v>0.0</v>
      </c>
      <c r="L1130" s="5">
        <v>0.0</v>
      </c>
      <c r="M1130" s="5">
        <v>0.0</v>
      </c>
      <c r="N1130" s="5">
        <v>0.0</v>
      </c>
      <c r="O1130" s="5">
        <v>0.0</v>
      </c>
      <c r="P1130" s="5">
        <v>0.0</v>
      </c>
      <c r="Q1130" s="5">
        <v>0.0</v>
      </c>
      <c r="R1130" s="5">
        <v>0.0</v>
      </c>
      <c r="S1130" s="5">
        <v>0.0</v>
      </c>
      <c r="T1130" s="5">
        <v>0.0</v>
      </c>
      <c r="U1130" s="5">
        <v>0.0</v>
      </c>
      <c r="V1130" s="5">
        <v>0.0</v>
      </c>
      <c r="W1130" s="5">
        <v>0.0</v>
      </c>
      <c r="X1130" s="5">
        <v>0.0</v>
      </c>
      <c r="Y1130" s="5">
        <v>0.0</v>
      </c>
      <c r="Z1130" s="5">
        <v>0.0</v>
      </c>
      <c r="AA1130" s="5">
        <v>0.0</v>
      </c>
      <c r="AB1130" s="5">
        <v>0.0</v>
      </c>
      <c r="AC1130" s="5">
        <v>0.0</v>
      </c>
      <c r="AD1130" s="5">
        <v>0.0</v>
      </c>
      <c r="AE1130" s="5">
        <v>0.0</v>
      </c>
      <c r="AF1130" s="6">
        <f>IFERROR(__xludf.DUMMYFUNCTION("IFERROR(
  VLOOKUP(
    A1130,
    IMPORTRANGE(
      ""1ZygntHC1J6IxzKbTidmOyf5nUyW4GCLurHCjexrLm_o        "",
      ""HTMLキャッシュ!A:F""
    ),
    3,
    FALSE
  ),
  0
)
"),43467.68755787037)</f>
        <v>43467.68756</v>
      </c>
      <c r="AG1130" s="5"/>
      <c r="AH1130" s="5"/>
      <c r="AI1130" s="5"/>
      <c r="AJ1130" s="5"/>
      <c r="AK1130" s="5"/>
      <c r="AL1130" s="5"/>
      <c r="AM1130" s="5"/>
      <c r="AN1130" s="5"/>
      <c r="AO1130" s="5"/>
      <c r="AP1130" s="5"/>
      <c r="AQ1130" s="5"/>
      <c r="AR1130" s="3"/>
      <c r="AS1130" s="5"/>
      <c r="AT1130" s="5"/>
      <c r="AU1130" s="5"/>
      <c r="AV1130" s="5"/>
      <c r="AW1130" s="5"/>
      <c r="AX1130" s="5"/>
      <c r="AY1130" s="5"/>
      <c r="AZ1130" s="7"/>
      <c r="BA1130" s="7"/>
    </row>
    <row r="1131" ht="16.5" customHeight="1">
      <c r="A1131" s="4" t="s">
        <v>2294</v>
      </c>
      <c r="B1131" s="5">
        <v>0.0</v>
      </c>
      <c r="C1131" s="5">
        <v>0.0</v>
      </c>
      <c r="D1131" s="1" t="s">
        <v>2295</v>
      </c>
      <c r="E1131" s="5">
        <v>0.0</v>
      </c>
      <c r="F1131" s="5">
        <v>0.0</v>
      </c>
      <c r="G1131" s="5">
        <v>0.0</v>
      </c>
      <c r="H1131" s="5">
        <v>0.0</v>
      </c>
      <c r="I1131" s="5">
        <v>0.0</v>
      </c>
      <c r="J1131" s="5">
        <v>0.0</v>
      </c>
      <c r="K1131" s="5">
        <v>0.0</v>
      </c>
      <c r="L1131" s="5">
        <v>0.0</v>
      </c>
      <c r="M1131" s="5">
        <v>0.0</v>
      </c>
      <c r="N1131" s="5">
        <v>0.0</v>
      </c>
      <c r="O1131" s="5">
        <v>0.0</v>
      </c>
      <c r="P1131" s="5">
        <v>0.0</v>
      </c>
      <c r="Q1131" s="5">
        <v>0.0</v>
      </c>
      <c r="R1131" s="5">
        <v>0.0</v>
      </c>
      <c r="S1131" s="5">
        <v>0.0</v>
      </c>
      <c r="T1131" s="5">
        <v>0.0</v>
      </c>
      <c r="U1131" s="5">
        <v>0.0</v>
      </c>
      <c r="V1131" s="5">
        <v>0.0</v>
      </c>
      <c r="W1131" s="5">
        <v>0.0</v>
      </c>
      <c r="X1131" s="5">
        <v>0.0</v>
      </c>
      <c r="Y1131" s="5">
        <v>0.0</v>
      </c>
      <c r="Z1131" s="5">
        <v>0.0</v>
      </c>
      <c r="AA1131" s="5">
        <v>0.0</v>
      </c>
      <c r="AB1131" s="5">
        <v>0.0</v>
      </c>
      <c r="AC1131" s="5">
        <v>0.0</v>
      </c>
      <c r="AD1131" s="5">
        <v>0.0</v>
      </c>
      <c r="AE1131" s="5">
        <v>0.0</v>
      </c>
      <c r="AF1131" s="6">
        <f>IFERROR(__xludf.DUMMYFUNCTION("IFERROR(
  VLOOKUP(
    A1131,
    IMPORTRANGE(
      ""1ZygntHC1J6IxzKbTidmOyf5nUyW4GCLurHCjexrLm_o        "",
      ""HTMLキャッシュ!A:F""
    ),
    3,
    FALSE
  ),
  0
)
"),43467.689733796295)</f>
        <v>43467.68973</v>
      </c>
      <c r="AG1131" s="5"/>
      <c r="AH1131" s="5"/>
      <c r="AI1131" s="5"/>
      <c r="AJ1131" s="5"/>
      <c r="AK1131" s="5"/>
      <c r="AL1131" s="5"/>
      <c r="AM1131" s="5"/>
      <c r="AN1131" s="5"/>
      <c r="AO1131" s="5"/>
      <c r="AP1131" s="5"/>
      <c r="AQ1131" s="5"/>
      <c r="AR1131" s="3"/>
      <c r="AS1131" s="5"/>
      <c r="AT1131" s="5"/>
      <c r="AU1131" s="5"/>
      <c r="AV1131" s="5"/>
      <c r="AW1131" s="5"/>
      <c r="AX1131" s="5"/>
      <c r="AY1131" s="5"/>
      <c r="AZ1131" s="7"/>
      <c r="BA1131" s="7"/>
    </row>
    <row r="1132" ht="16.5" customHeight="1">
      <c r="A1132" s="4" t="s">
        <v>2296</v>
      </c>
      <c r="B1132" s="5">
        <v>0.0</v>
      </c>
      <c r="C1132" s="5">
        <v>0.0</v>
      </c>
      <c r="D1132" s="1" t="s">
        <v>2297</v>
      </c>
      <c r="E1132" s="5">
        <v>0.0</v>
      </c>
      <c r="F1132" s="5">
        <v>0.0</v>
      </c>
      <c r="G1132" s="5">
        <v>0.0</v>
      </c>
      <c r="H1132" s="5">
        <v>0.0</v>
      </c>
      <c r="I1132" s="5">
        <v>0.0</v>
      </c>
      <c r="J1132" s="5">
        <v>0.0</v>
      </c>
      <c r="K1132" s="5">
        <v>0.0</v>
      </c>
      <c r="L1132" s="5">
        <v>0.0</v>
      </c>
      <c r="M1132" s="5">
        <v>0.0</v>
      </c>
      <c r="N1132" s="5">
        <v>0.0</v>
      </c>
      <c r="O1132" s="5">
        <v>0.0</v>
      </c>
      <c r="P1132" s="5">
        <v>0.0</v>
      </c>
      <c r="Q1132" s="5">
        <v>0.0</v>
      </c>
      <c r="R1132" s="5">
        <v>0.0</v>
      </c>
      <c r="S1132" s="5">
        <v>0.0</v>
      </c>
      <c r="T1132" s="5">
        <v>0.0</v>
      </c>
      <c r="U1132" s="5">
        <v>0.0</v>
      </c>
      <c r="V1132" s="5">
        <v>0.0</v>
      </c>
      <c r="W1132" s="5">
        <v>0.0</v>
      </c>
      <c r="X1132" s="5">
        <v>0.0</v>
      </c>
      <c r="Y1132" s="5">
        <v>0.0</v>
      </c>
      <c r="Z1132" s="5">
        <v>0.0</v>
      </c>
      <c r="AA1132" s="5">
        <v>0.0</v>
      </c>
      <c r="AB1132" s="5">
        <v>0.0</v>
      </c>
      <c r="AC1132" s="5">
        <v>0.0</v>
      </c>
      <c r="AD1132" s="5">
        <v>0.0</v>
      </c>
      <c r="AE1132" s="5">
        <v>0.0</v>
      </c>
      <c r="AF1132" s="6">
        <f>IFERROR(__xludf.DUMMYFUNCTION("IFERROR(
  VLOOKUP(
    A1132,
    IMPORTRANGE(
      ""1ZygntHC1J6IxzKbTidmOyf5nUyW4GCLurHCjexrLm_o        "",
      ""HTMLキャッシュ!A:F""
    ),
    3,
    FALSE
  ),
  0
)
"),46020.73305555555)</f>
        <v>46020.73306</v>
      </c>
      <c r="AG1132" s="5"/>
      <c r="AH1132" s="5"/>
      <c r="AI1132" s="5"/>
      <c r="AJ1132" s="5"/>
      <c r="AK1132" s="5"/>
      <c r="AL1132" s="5"/>
      <c r="AM1132" s="5"/>
      <c r="AN1132" s="5"/>
      <c r="AO1132" s="5"/>
      <c r="AP1132" s="5"/>
      <c r="AQ1132" s="5"/>
      <c r="AR1132" s="3"/>
      <c r="AS1132" s="5"/>
      <c r="AT1132" s="5"/>
      <c r="AU1132" s="5"/>
      <c r="AV1132" s="5"/>
      <c r="AW1132" s="5"/>
      <c r="AX1132" s="5"/>
      <c r="AY1132" s="5"/>
      <c r="AZ1132" s="7"/>
      <c r="BA1132" s="7"/>
    </row>
    <row r="1133" ht="16.5" customHeight="1">
      <c r="A1133" s="4" t="s">
        <v>2298</v>
      </c>
      <c r="B1133" s="5">
        <v>0.0</v>
      </c>
      <c r="C1133" s="5">
        <v>0.0</v>
      </c>
      <c r="D1133" s="1" t="s">
        <v>2299</v>
      </c>
      <c r="E1133" s="5">
        <v>0.0</v>
      </c>
      <c r="F1133" s="5">
        <v>0.0</v>
      </c>
      <c r="G1133" s="5">
        <v>0.0</v>
      </c>
      <c r="H1133" s="5">
        <v>0.0</v>
      </c>
      <c r="I1133" s="5">
        <v>0.0</v>
      </c>
      <c r="J1133" s="5">
        <v>0.0</v>
      </c>
      <c r="K1133" s="5">
        <v>0.0</v>
      </c>
      <c r="L1133" s="5">
        <v>0.0</v>
      </c>
      <c r="M1133" s="5">
        <v>0.0</v>
      </c>
      <c r="N1133" s="5">
        <v>0.0</v>
      </c>
      <c r="O1133" s="5">
        <v>0.0</v>
      </c>
      <c r="P1133" s="5">
        <v>0.0</v>
      </c>
      <c r="Q1133" s="5">
        <v>0.0</v>
      </c>
      <c r="R1133" s="5">
        <v>0.0</v>
      </c>
      <c r="S1133" s="5">
        <v>0.0</v>
      </c>
      <c r="T1133" s="5">
        <v>0.0</v>
      </c>
      <c r="U1133" s="5">
        <v>0.0</v>
      </c>
      <c r="V1133" s="5">
        <v>0.0</v>
      </c>
      <c r="W1133" s="5">
        <v>0.0</v>
      </c>
      <c r="X1133" s="5">
        <v>0.0</v>
      </c>
      <c r="Y1133" s="5">
        <v>0.0</v>
      </c>
      <c r="Z1133" s="5">
        <v>0.0</v>
      </c>
      <c r="AA1133" s="5">
        <v>0.0</v>
      </c>
      <c r="AB1133" s="5">
        <v>0.0</v>
      </c>
      <c r="AC1133" s="5">
        <v>0.0</v>
      </c>
      <c r="AD1133" s="5">
        <v>0.0</v>
      </c>
      <c r="AE1133" s="5">
        <v>0.0</v>
      </c>
      <c r="AF1133" s="6">
        <f>IFERROR(__xludf.DUMMYFUNCTION("IFERROR(
  VLOOKUP(
    A1133,
    IMPORTRANGE(
      ""1ZygntHC1J6IxzKbTidmOyf5nUyW4GCLurHCjexrLm_o        "",
      ""HTMLキャッシュ!A:F""
    ),
    3,
    FALSE
  ),
  0
)
"),44126.53905092592)</f>
        <v>44126.53905</v>
      </c>
      <c r="AG1133" s="5"/>
      <c r="AH1133" s="5"/>
      <c r="AI1133" s="5"/>
      <c r="AJ1133" s="5"/>
      <c r="AK1133" s="5"/>
      <c r="AL1133" s="5"/>
      <c r="AM1133" s="5"/>
      <c r="AN1133" s="5"/>
      <c r="AO1133" s="5"/>
      <c r="AP1133" s="5"/>
      <c r="AQ1133" s="5"/>
      <c r="AR1133" s="3"/>
      <c r="AS1133" s="5"/>
      <c r="AT1133" s="5"/>
      <c r="AU1133" s="5"/>
      <c r="AV1133" s="5"/>
      <c r="AW1133" s="5"/>
      <c r="AX1133" s="5"/>
      <c r="AY1133" s="5"/>
      <c r="AZ1133" s="7"/>
      <c r="BA1133" s="7"/>
    </row>
    <row r="1134" ht="16.5" customHeight="1">
      <c r="A1134" s="4" t="s">
        <v>2300</v>
      </c>
      <c r="B1134" s="5">
        <v>0.0</v>
      </c>
      <c r="C1134" s="5">
        <v>0.0</v>
      </c>
      <c r="D1134" s="1" t="s">
        <v>2301</v>
      </c>
      <c r="E1134" s="5">
        <v>0.0</v>
      </c>
      <c r="F1134" s="5">
        <v>0.0</v>
      </c>
      <c r="G1134" s="5">
        <v>0.0</v>
      </c>
      <c r="H1134" s="5">
        <v>0.0</v>
      </c>
      <c r="I1134" s="5">
        <v>0.0</v>
      </c>
      <c r="J1134" s="5">
        <v>0.0</v>
      </c>
      <c r="K1134" s="5">
        <v>0.0</v>
      </c>
      <c r="L1134" s="5">
        <v>0.0</v>
      </c>
      <c r="M1134" s="5">
        <v>0.0</v>
      </c>
      <c r="N1134" s="5">
        <v>0.0</v>
      </c>
      <c r="O1134" s="5">
        <v>0.0</v>
      </c>
      <c r="P1134" s="5">
        <v>0.0</v>
      </c>
      <c r="Q1134" s="5">
        <v>0.0</v>
      </c>
      <c r="R1134" s="5">
        <v>0.0</v>
      </c>
      <c r="S1134" s="5">
        <v>0.0</v>
      </c>
      <c r="T1134" s="5">
        <v>0.0</v>
      </c>
      <c r="U1134" s="5">
        <v>0.0</v>
      </c>
      <c r="V1134" s="5">
        <v>0.0</v>
      </c>
      <c r="W1134" s="5">
        <v>0.0</v>
      </c>
      <c r="X1134" s="5">
        <v>0.0</v>
      </c>
      <c r="Y1134" s="5">
        <v>0.0</v>
      </c>
      <c r="Z1134" s="5">
        <v>0.0</v>
      </c>
      <c r="AA1134" s="5">
        <v>0.0</v>
      </c>
      <c r="AB1134" s="5">
        <v>0.0</v>
      </c>
      <c r="AC1134" s="5">
        <v>0.0</v>
      </c>
      <c r="AD1134" s="5">
        <v>0.0</v>
      </c>
      <c r="AE1134" s="5">
        <v>0.0</v>
      </c>
      <c r="AF1134" s="6">
        <f>IFERROR(__xludf.DUMMYFUNCTION("IFERROR(
  VLOOKUP(
    A1134,
    IMPORTRANGE(
      ""1ZygntHC1J6IxzKbTidmOyf5nUyW4GCLurHCjexrLm_o        "",
      ""HTMLキャッシュ!A:F""
    ),
    3,
    FALSE
  ),
  0
)
"),44199.45428240741)</f>
        <v>44199.45428</v>
      </c>
      <c r="AG1134" s="5"/>
      <c r="AH1134" s="5"/>
      <c r="AI1134" s="5"/>
      <c r="AJ1134" s="5"/>
      <c r="AK1134" s="5"/>
      <c r="AL1134" s="5"/>
      <c r="AM1134" s="5"/>
      <c r="AN1134" s="5"/>
      <c r="AO1134" s="5"/>
      <c r="AP1134" s="5"/>
      <c r="AQ1134" s="5"/>
      <c r="AR1134" s="3"/>
      <c r="AS1134" s="5"/>
      <c r="AT1134" s="5"/>
      <c r="AU1134" s="5"/>
      <c r="AV1134" s="5"/>
      <c r="AW1134" s="5"/>
      <c r="AX1134" s="5"/>
      <c r="AY1134" s="5"/>
      <c r="AZ1134" s="7"/>
      <c r="BA1134" s="7"/>
    </row>
    <row r="1135" ht="16.5" customHeight="1">
      <c r="A1135" s="4" t="s">
        <v>2302</v>
      </c>
      <c r="B1135" s="5">
        <v>0.0</v>
      </c>
      <c r="C1135" s="5">
        <v>0.0</v>
      </c>
      <c r="D1135" s="1" t="s">
        <v>2303</v>
      </c>
      <c r="E1135" s="5">
        <v>0.0</v>
      </c>
      <c r="F1135" s="5">
        <v>0.0</v>
      </c>
      <c r="G1135" s="5">
        <v>0.0</v>
      </c>
      <c r="H1135" s="5">
        <v>0.0</v>
      </c>
      <c r="I1135" s="5">
        <v>0.0</v>
      </c>
      <c r="J1135" s="5">
        <v>0.0</v>
      </c>
      <c r="K1135" s="5">
        <v>0.0</v>
      </c>
      <c r="L1135" s="5">
        <v>0.0</v>
      </c>
      <c r="M1135" s="5">
        <v>0.0</v>
      </c>
      <c r="N1135" s="5">
        <v>0.0</v>
      </c>
      <c r="O1135" s="5">
        <v>0.0</v>
      </c>
      <c r="P1135" s="5">
        <v>0.0</v>
      </c>
      <c r="Q1135" s="5">
        <v>0.0</v>
      </c>
      <c r="R1135" s="5">
        <v>0.0</v>
      </c>
      <c r="S1135" s="5">
        <v>0.0</v>
      </c>
      <c r="T1135" s="5">
        <v>0.0</v>
      </c>
      <c r="U1135" s="5">
        <v>0.0</v>
      </c>
      <c r="V1135" s="5">
        <v>0.0</v>
      </c>
      <c r="W1135" s="5">
        <v>0.0</v>
      </c>
      <c r="X1135" s="5">
        <v>0.0</v>
      </c>
      <c r="Y1135" s="5">
        <v>0.0</v>
      </c>
      <c r="Z1135" s="5">
        <v>0.0</v>
      </c>
      <c r="AA1135" s="5">
        <v>0.0</v>
      </c>
      <c r="AB1135" s="5">
        <v>0.0</v>
      </c>
      <c r="AC1135" s="5">
        <v>0.0</v>
      </c>
      <c r="AD1135" s="5">
        <v>0.0</v>
      </c>
      <c r="AE1135" s="5">
        <v>0.0</v>
      </c>
      <c r="AF1135" s="6">
        <f>IFERROR(__xludf.DUMMYFUNCTION("IFERROR(
  VLOOKUP(
    A1135,
    IMPORTRANGE(
      ""1ZygntHC1J6IxzKbTidmOyf5nUyW4GCLurHCjexrLm_o        "",
      ""HTMLキャッシュ!A:F""
    ),
    3,
    FALSE
  ),
  0
)
"),44292.46396990741)</f>
        <v>44292.46397</v>
      </c>
      <c r="AG1135" s="5"/>
      <c r="AH1135" s="5"/>
      <c r="AI1135" s="5"/>
      <c r="AJ1135" s="5"/>
      <c r="AK1135" s="5"/>
      <c r="AL1135" s="5"/>
      <c r="AM1135" s="5"/>
      <c r="AN1135" s="5"/>
      <c r="AO1135" s="5"/>
      <c r="AP1135" s="5"/>
      <c r="AQ1135" s="5"/>
      <c r="AR1135" s="3"/>
      <c r="AS1135" s="5"/>
      <c r="AT1135" s="5"/>
      <c r="AU1135" s="5"/>
      <c r="AV1135" s="5"/>
      <c r="AW1135" s="5"/>
      <c r="AX1135" s="5"/>
      <c r="AY1135" s="5"/>
      <c r="AZ1135" s="7"/>
      <c r="BA1135" s="7"/>
    </row>
    <row r="1136" ht="16.5" customHeight="1">
      <c r="A1136" s="4" t="s">
        <v>2304</v>
      </c>
      <c r="B1136" s="5">
        <v>0.0</v>
      </c>
      <c r="C1136" s="5">
        <v>0.0</v>
      </c>
      <c r="D1136" s="1" t="s">
        <v>2305</v>
      </c>
      <c r="E1136" s="5">
        <v>0.0</v>
      </c>
      <c r="F1136" s="5">
        <v>0.0</v>
      </c>
      <c r="G1136" s="5">
        <v>0.0</v>
      </c>
      <c r="H1136" s="5">
        <v>0.0</v>
      </c>
      <c r="I1136" s="5">
        <v>0.0</v>
      </c>
      <c r="J1136" s="5">
        <v>0.0</v>
      </c>
      <c r="K1136" s="5">
        <v>0.0</v>
      </c>
      <c r="L1136" s="5">
        <v>0.0</v>
      </c>
      <c r="M1136" s="5">
        <v>0.0</v>
      </c>
      <c r="N1136" s="5">
        <v>0.0</v>
      </c>
      <c r="O1136" s="5">
        <v>0.0</v>
      </c>
      <c r="P1136" s="5">
        <v>0.0</v>
      </c>
      <c r="Q1136" s="5">
        <v>0.0</v>
      </c>
      <c r="R1136" s="5">
        <v>0.0</v>
      </c>
      <c r="S1136" s="5">
        <v>0.0</v>
      </c>
      <c r="T1136" s="5">
        <v>0.0</v>
      </c>
      <c r="U1136" s="5">
        <v>0.0</v>
      </c>
      <c r="V1136" s="5">
        <v>0.0</v>
      </c>
      <c r="W1136" s="5">
        <v>0.0</v>
      </c>
      <c r="X1136" s="5">
        <v>0.0</v>
      </c>
      <c r="Y1136" s="5">
        <v>0.0</v>
      </c>
      <c r="Z1136" s="5">
        <v>0.0</v>
      </c>
      <c r="AA1136" s="5">
        <v>0.0</v>
      </c>
      <c r="AB1136" s="5">
        <v>0.0</v>
      </c>
      <c r="AC1136" s="5">
        <v>0.0</v>
      </c>
      <c r="AD1136" s="5">
        <v>0.0</v>
      </c>
      <c r="AE1136" s="5">
        <v>0.0</v>
      </c>
      <c r="AF1136" s="6">
        <f>IFERROR(__xludf.DUMMYFUNCTION("IFERROR(
  VLOOKUP(
    A1136,
    IMPORTRANGE(
      ""1ZygntHC1J6IxzKbTidmOyf5nUyW4GCLurHCjexrLm_o        "",
      ""HTMLキャッシュ!A:F""
    ),
    3,
    FALSE
  ),
  0
)
"),44292.45670138889)</f>
        <v>44292.4567</v>
      </c>
      <c r="AG1136" s="5"/>
      <c r="AH1136" s="5"/>
      <c r="AI1136" s="5"/>
      <c r="AJ1136" s="5"/>
      <c r="AK1136" s="5"/>
      <c r="AL1136" s="5"/>
      <c r="AM1136" s="5"/>
      <c r="AN1136" s="5"/>
      <c r="AO1136" s="5"/>
      <c r="AP1136" s="5"/>
      <c r="AQ1136" s="5"/>
      <c r="AR1136" s="3"/>
      <c r="AS1136" s="5"/>
      <c r="AT1136" s="5"/>
      <c r="AU1136" s="5"/>
      <c r="AV1136" s="5"/>
      <c r="AW1136" s="5"/>
      <c r="AX1136" s="5"/>
      <c r="AY1136" s="5"/>
      <c r="AZ1136" s="7"/>
      <c r="BA1136" s="7"/>
    </row>
    <row r="1137" ht="16.5" customHeight="1">
      <c r="A1137" s="4" t="s">
        <v>2306</v>
      </c>
      <c r="B1137" s="5">
        <v>0.0</v>
      </c>
      <c r="C1137" s="5">
        <v>0.0</v>
      </c>
      <c r="D1137" s="1" t="s">
        <v>2307</v>
      </c>
      <c r="E1137" s="5">
        <v>0.0</v>
      </c>
      <c r="F1137" s="5">
        <v>0.0</v>
      </c>
      <c r="G1137" s="5">
        <v>0.0</v>
      </c>
      <c r="H1137" s="5">
        <v>0.0</v>
      </c>
      <c r="I1137" s="5">
        <v>0.0</v>
      </c>
      <c r="J1137" s="5">
        <v>0.0</v>
      </c>
      <c r="K1137" s="5">
        <v>0.0</v>
      </c>
      <c r="L1137" s="5">
        <v>0.0</v>
      </c>
      <c r="M1137" s="5">
        <v>0.0</v>
      </c>
      <c r="N1137" s="5">
        <v>0.0</v>
      </c>
      <c r="O1137" s="5">
        <v>0.0</v>
      </c>
      <c r="P1137" s="5">
        <v>0.0</v>
      </c>
      <c r="Q1137" s="5">
        <v>0.0</v>
      </c>
      <c r="R1137" s="5">
        <v>0.0</v>
      </c>
      <c r="S1137" s="5">
        <v>0.0</v>
      </c>
      <c r="T1137" s="5">
        <v>0.0</v>
      </c>
      <c r="U1137" s="5">
        <v>0.0</v>
      </c>
      <c r="V1137" s="5">
        <v>0.0</v>
      </c>
      <c r="W1137" s="5">
        <v>0.0</v>
      </c>
      <c r="X1137" s="5">
        <v>0.0</v>
      </c>
      <c r="Y1137" s="5">
        <v>0.0</v>
      </c>
      <c r="Z1137" s="5">
        <v>0.0</v>
      </c>
      <c r="AA1137" s="5">
        <v>0.0</v>
      </c>
      <c r="AB1137" s="5">
        <v>0.0</v>
      </c>
      <c r="AC1137" s="5">
        <v>0.0</v>
      </c>
      <c r="AD1137" s="5">
        <v>0.0</v>
      </c>
      <c r="AE1137" s="5">
        <v>0.0</v>
      </c>
      <c r="AF1137" s="6">
        <f>IFERROR(__xludf.DUMMYFUNCTION("IFERROR(
  VLOOKUP(
    A1137,
    IMPORTRANGE(
      ""1ZygntHC1J6IxzKbTidmOyf5nUyW4GCLurHCjexrLm_o        "",
      ""HTMLキャッシュ!A:F""
    ),
    3,
    FALSE
  ),
  0
)
"),44400.67650462963)</f>
        <v>44400.6765</v>
      </c>
      <c r="AG1137" s="5"/>
      <c r="AH1137" s="5"/>
      <c r="AI1137" s="5"/>
      <c r="AJ1137" s="5"/>
      <c r="AK1137" s="5"/>
      <c r="AL1137" s="5"/>
      <c r="AM1137" s="5"/>
      <c r="AN1137" s="5"/>
      <c r="AO1137" s="5"/>
      <c r="AP1137" s="5"/>
      <c r="AQ1137" s="5"/>
      <c r="AR1137" s="3"/>
      <c r="AS1137" s="5"/>
      <c r="AT1137" s="5"/>
      <c r="AU1137" s="5"/>
      <c r="AV1137" s="5"/>
      <c r="AW1137" s="5"/>
      <c r="AX1137" s="5"/>
      <c r="AY1137" s="5"/>
      <c r="AZ1137" s="7"/>
      <c r="BA1137" s="7"/>
    </row>
    <row r="1138" ht="16.5" customHeight="1">
      <c r="A1138" s="4" t="s">
        <v>2308</v>
      </c>
      <c r="B1138" s="5">
        <v>0.0</v>
      </c>
      <c r="C1138" s="5">
        <v>0.0</v>
      </c>
      <c r="D1138" s="1" t="s">
        <v>2309</v>
      </c>
      <c r="E1138" s="5">
        <v>0.0</v>
      </c>
      <c r="F1138" s="5">
        <v>0.0</v>
      </c>
      <c r="G1138" s="5">
        <v>0.0</v>
      </c>
      <c r="H1138" s="5">
        <v>0.0</v>
      </c>
      <c r="I1138" s="5">
        <v>0.0</v>
      </c>
      <c r="J1138" s="5">
        <v>0.0</v>
      </c>
      <c r="K1138" s="5">
        <v>0.0</v>
      </c>
      <c r="L1138" s="5">
        <v>0.0</v>
      </c>
      <c r="M1138" s="5">
        <v>0.0</v>
      </c>
      <c r="N1138" s="5">
        <v>0.0</v>
      </c>
      <c r="O1138" s="5">
        <v>0.0</v>
      </c>
      <c r="P1138" s="5">
        <v>0.0</v>
      </c>
      <c r="Q1138" s="5">
        <v>0.0</v>
      </c>
      <c r="R1138" s="5">
        <v>0.0</v>
      </c>
      <c r="S1138" s="5">
        <v>0.0</v>
      </c>
      <c r="T1138" s="5">
        <v>0.0</v>
      </c>
      <c r="U1138" s="5">
        <v>0.0</v>
      </c>
      <c r="V1138" s="5">
        <v>0.0</v>
      </c>
      <c r="W1138" s="5">
        <v>0.0</v>
      </c>
      <c r="X1138" s="5">
        <v>0.0</v>
      </c>
      <c r="Y1138" s="5">
        <v>0.0</v>
      </c>
      <c r="Z1138" s="5">
        <v>0.0</v>
      </c>
      <c r="AA1138" s="5">
        <v>0.0</v>
      </c>
      <c r="AB1138" s="5">
        <v>0.0</v>
      </c>
      <c r="AC1138" s="5">
        <v>0.0</v>
      </c>
      <c r="AD1138" s="5">
        <v>0.0</v>
      </c>
      <c r="AE1138" s="5">
        <v>0.0</v>
      </c>
      <c r="AF1138" s="6">
        <f>IFERROR(__xludf.DUMMYFUNCTION("IFERROR(
  VLOOKUP(
    A1138,
    IMPORTRANGE(
      ""1ZygntHC1J6IxzKbTidmOyf5nUyW4GCLurHCjexrLm_o        "",
      ""HTMLキャッシュ!A:F""
    ),
    3,
    FALSE
  ),
  0
)
"),44460.519328703704)</f>
        <v>44460.51933</v>
      </c>
      <c r="AG1138" s="5"/>
      <c r="AH1138" s="5"/>
      <c r="AI1138" s="5"/>
      <c r="AJ1138" s="5"/>
      <c r="AK1138" s="5"/>
      <c r="AL1138" s="5"/>
      <c r="AM1138" s="5"/>
      <c r="AN1138" s="5"/>
      <c r="AO1138" s="5"/>
      <c r="AP1138" s="5"/>
      <c r="AQ1138" s="5"/>
      <c r="AR1138" s="3"/>
      <c r="AS1138" s="5"/>
      <c r="AT1138" s="5"/>
      <c r="AU1138" s="5"/>
      <c r="AV1138" s="5"/>
      <c r="AW1138" s="5"/>
      <c r="AX1138" s="5"/>
      <c r="AY1138" s="5"/>
      <c r="AZ1138" s="7"/>
      <c r="BA1138" s="7"/>
    </row>
    <row r="1139" ht="16.5" customHeight="1">
      <c r="A1139" s="1" t="s">
        <v>2310</v>
      </c>
      <c r="B1139" s="5">
        <v>0.0</v>
      </c>
      <c r="C1139" s="5">
        <v>0.0</v>
      </c>
      <c r="D1139" s="1" t="s">
        <v>2311</v>
      </c>
      <c r="E1139" s="5">
        <v>0.0</v>
      </c>
      <c r="F1139" s="5">
        <v>0.0</v>
      </c>
      <c r="G1139" s="5">
        <v>0.0</v>
      </c>
      <c r="H1139" s="5">
        <v>0.0</v>
      </c>
      <c r="I1139" s="5">
        <v>0.0</v>
      </c>
      <c r="J1139" s="5">
        <v>0.0</v>
      </c>
      <c r="K1139" s="5">
        <v>0.0</v>
      </c>
      <c r="L1139" s="5">
        <v>0.0</v>
      </c>
      <c r="M1139" s="5">
        <v>0.0</v>
      </c>
      <c r="N1139" s="5">
        <v>0.0</v>
      </c>
      <c r="O1139" s="5">
        <v>0.0</v>
      </c>
      <c r="P1139" s="5">
        <v>0.0</v>
      </c>
      <c r="Q1139" s="5">
        <v>0.0</v>
      </c>
      <c r="R1139" s="5">
        <v>0.0</v>
      </c>
      <c r="S1139" s="5">
        <v>0.0</v>
      </c>
      <c r="T1139" s="5">
        <v>0.0</v>
      </c>
      <c r="U1139" s="5">
        <v>0.0</v>
      </c>
      <c r="V1139" s="5">
        <v>0.0</v>
      </c>
      <c r="W1139" s="5">
        <v>0.0</v>
      </c>
      <c r="X1139" s="5">
        <v>0.0</v>
      </c>
      <c r="Y1139" s="5">
        <v>0.0</v>
      </c>
      <c r="Z1139" s="5">
        <v>0.0</v>
      </c>
      <c r="AA1139" s="5">
        <v>0.0</v>
      </c>
      <c r="AB1139" s="5">
        <v>0.0</v>
      </c>
      <c r="AC1139" s="5">
        <v>0.0</v>
      </c>
      <c r="AD1139" s="5">
        <v>0.0</v>
      </c>
      <c r="AE1139" s="5">
        <v>0.0</v>
      </c>
      <c r="AF1139" s="6">
        <f>IFERROR(__xludf.DUMMYFUNCTION("IFERROR(
  VLOOKUP(
    A1139,
    IMPORTRANGE(
      ""1ZygntHC1J6IxzKbTidmOyf5nUyW4GCLurHCjexrLm_o        "",
      ""HTMLキャッシュ!A:F""
    ),
    3,
    FALSE
  ),
  0
)
"),45597.67420138889)</f>
        <v>45597.6742</v>
      </c>
      <c r="AG1139" s="5"/>
      <c r="AH1139" s="5"/>
      <c r="AI1139" s="5"/>
      <c r="AJ1139" s="5"/>
      <c r="AK1139" s="5"/>
      <c r="AL1139" s="5"/>
      <c r="AM1139" s="5"/>
      <c r="AN1139" s="5"/>
      <c r="AO1139" s="5"/>
      <c r="AP1139" s="5"/>
      <c r="AQ1139" s="5"/>
      <c r="AR1139" s="3"/>
      <c r="AS1139" s="5"/>
      <c r="AT1139" s="5"/>
      <c r="AU1139" s="5"/>
      <c r="AV1139" s="5"/>
      <c r="AW1139" s="5"/>
      <c r="AX1139" s="5"/>
      <c r="AY1139" s="5"/>
      <c r="AZ1139" s="7"/>
      <c r="BA1139" s="7"/>
    </row>
    <row r="1140" ht="16.5" customHeight="1">
      <c r="A1140" s="1" t="s">
        <v>2312</v>
      </c>
      <c r="B1140" s="5">
        <v>0.0</v>
      </c>
      <c r="C1140" s="5">
        <v>0.0</v>
      </c>
      <c r="D1140" s="1" t="s">
        <v>2313</v>
      </c>
      <c r="E1140" s="5">
        <v>0.0</v>
      </c>
      <c r="F1140" s="5">
        <v>0.0</v>
      </c>
      <c r="G1140" s="5">
        <v>0.0</v>
      </c>
      <c r="H1140" s="5">
        <v>0.0</v>
      </c>
      <c r="I1140" s="5">
        <v>0.0</v>
      </c>
      <c r="J1140" s="5">
        <v>0.0</v>
      </c>
      <c r="K1140" s="5">
        <v>0.0</v>
      </c>
      <c r="L1140" s="5">
        <v>0.0</v>
      </c>
      <c r="M1140" s="5">
        <v>0.0</v>
      </c>
      <c r="N1140" s="5">
        <v>0.0</v>
      </c>
      <c r="O1140" s="5">
        <v>0.0</v>
      </c>
      <c r="P1140" s="5">
        <v>0.0</v>
      </c>
      <c r="Q1140" s="5">
        <v>0.0</v>
      </c>
      <c r="R1140" s="5">
        <v>0.0</v>
      </c>
      <c r="S1140" s="5">
        <v>0.0</v>
      </c>
      <c r="T1140" s="5">
        <v>0.0</v>
      </c>
      <c r="U1140" s="5">
        <v>0.0</v>
      </c>
      <c r="V1140" s="5">
        <v>0.0</v>
      </c>
      <c r="W1140" s="5">
        <v>0.0</v>
      </c>
      <c r="X1140" s="5">
        <v>0.0</v>
      </c>
      <c r="Y1140" s="5">
        <v>0.0</v>
      </c>
      <c r="Z1140" s="5">
        <v>0.0</v>
      </c>
      <c r="AA1140" s="5">
        <v>0.0</v>
      </c>
      <c r="AB1140" s="5">
        <v>0.0</v>
      </c>
      <c r="AC1140" s="5">
        <v>0.0</v>
      </c>
      <c r="AD1140" s="5">
        <v>0.0</v>
      </c>
      <c r="AE1140" s="5">
        <v>0.0</v>
      </c>
      <c r="AF1140" s="6">
        <f>IFERROR(__xludf.DUMMYFUNCTION("IFERROR(
  VLOOKUP(
    A1140,
    IMPORTRANGE(
      ""1ZygntHC1J6IxzKbTidmOyf5nUyW4GCLurHCjexrLm_o        "",
      ""HTMLキャッシュ!A:F""
    ),
    3,
    FALSE
  ),
  0
)
"),45593.560219907406)</f>
        <v>45593.56022</v>
      </c>
      <c r="AG1140" s="5"/>
      <c r="AH1140" s="5"/>
      <c r="AI1140" s="5"/>
      <c r="AJ1140" s="5"/>
      <c r="AK1140" s="5"/>
      <c r="AL1140" s="5"/>
      <c r="AM1140" s="5"/>
      <c r="AN1140" s="5"/>
      <c r="AO1140" s="5"/>
      <c r="AP1140" s="5"/>
      <c r="AQ1140" s="5"/>
      <c r="AR1140" s="3"/>
      <c r="AS1140" s="5"/>
      <c r="AT1140" s="5"/>
      <c r="AU1140" s="5"/>
      <c r="AV1140" s="5"/>
      <c r="AW1140" s="5"/>
      <c r="AX1140" s="5"/>
      <c r="AY1140" s="5"/>
      <c r="AZ1140" s="7"/>
      <c r="BA1140" s="7"/>
    </row>
    <row r="1141" ht="16.5" customHeight="1">
      <c r="A1141" s="1" t="s">
        <v>2314</v>
      </c>
      <c r="B1141" s="5">
        <v>0.0</v>
      </c>
      <c r="C1141" s="5">
        <v>0.0</v>
      </c>
      <c r="D1141" s="1" t="s">
        <v>2315</v>
      </c>
      <c r="E1141" s="5">
        <v>0.0</v>
      </c>
      <c r="F1141" s="5">
        <v>0.0</v>
      </c>
      <c r="G1141" s="5">
        <v>0.0</v>
      </c>
      <c r="H1141" s="5">
        <v>0.0</v>
      </c>
      <c r="I1141" s="5">
        <v>0.0</v>
      </c>
      <c r="J1141" s="5">
        <v>0.0</v>
      </c>
      <c r="K1141" s="5">
        <v>0.0</v>
      </c>
      <c r="L1141" s="5">
        <v>0.0</v>
      </c>
      <c r="M1141" s="5">
        <v>0.0</v>
      </c>
      <c r="N1141" s="5">
        <v>0.0</v>
      </c>
      <c r="O1141" s="5">
        <v>0.0</v>
      </c>
      <c r="P1141" s="5">
        <v>0.0</v>
      </c>
      <c r="Q1141" s="5">
        <v>0.0</v>
      </c>
      <c r="R1141" s="5">
        <v>0.0</v>
      </c>
      <c r="S1141" s="5">
        <v>0.0</v>
      </c>
      <c r="T1141" s="5">
        <v>0.0</v>
      </c>
      <c r="U1141" s="5">
        <v>0.0</v>
      </c>
      <c r="V1141" s="5">
        <v>0.0</v>
      </c>
      <c r="W1141" s="5">
        <v>0.0</v>
      </c>
      <c r="X1141" s="5">
        <v>0.0</v>
      </c>
      <c r="Y1141" s="5">
        <v>0.0</v>
      </c>
      <c r="Z1141" s="5">
        <v>0.0</v>
      </c>
      <c r="AA1141" s="5">
        <v>0.0</v>
      </c>
      <c r="AB1141" s="5">
        <v>0.0</v>
      </c>
      <c r="AC1141" s="5">
        <v>0.0</v>
      </c>
      <c r="AD1141" s="5">
        <v>0.0</v>
      </c>
      <c r="AE1141" s="5">
        <v>0.0</v>
      </c>
      <c r="AF1141" s="6">
        <f>IFERROR(__xludf.DUMMYFUNCTION("IFERROR(
  VLOOKUP(
    A1141,
    IMPORTRANGE(
      ""1ZygntHC1J6IxzKbTidmOyf5nUyW4GCLurHCjexrLm_o        "",
      ""HTMLキャッシュ!A:F""
    ),
    3,
    FALSE
  ),
  0
)
"),45593.558599537035)</f>
        <v>45593.5586</v>
      </c>
      <c r="AG1141" s="5"/>
      <c r="AH1141" s="5"/>
      <c r="AI1141" s="5"/>
      <c r="AJ1141" s="5"/>
      <c r="AK1141" s="5"/>
      <c r="AL1141" s="5"/>
      <c r="AM1141" s="5"/>
      <c r="AN1141" s="5"/>
      <c r="AO1141" s="5"/>
      <c r="AP1141" s="5"/>
      <c r="AQ1141" s="5"/>
      <c r="AR1141" s="3"/>
      <c r="AS1141" s="5"/>
      <c r="AT1141" s="5"/>
      <c r="AU1141" s="5"/>
      <c r="AV1141" s="5"/>
      <c r="AW1141" s="5"/>
      <c r="AX1141" s="5"/>
      <c r="AY1141" s="5"/>
      <c r="AZ1141" s="7"/>
      <c r="BA1141" s="7"/>
    </row>
    <row r="1142" ht="16.5" customHeight="1">
      <c r="A1142" s="1" t="s">
        <v>2316</v>
      </c>
      <c r="B1142" s="5">
        <v>0.0</v>
      </c>
      <c r="C1142" s="5">
        <v>0.0</v>
      </c>
      <c r="D1142" s="1" t="s">
        <v>2317</v>
      </c>
      <c r="E1142" s="5">
        <v>0.0</v>
      </c>
      <c r="F1142" s="5">
        <v>0.0</v>
      </c>
      <c r="G1142" s="5">
        <v>0.0</v>
      </c>
      <c r="H1142" s="5">
        <v>0.0</v>
      </c>
      <c r="I1142" s="5">
        <v>0.0</v>
      </c>
      <c r="J1142" s="5">
        <v>0.0</v>
      </c>
      <c r="K1142" s="5">
        <v>0.0</v>
      </c>
      <c r="L1142" s="5">
        <v>0.0</v>
      </c>
      <c r="M1142" s="5">
        <v>0.0</v>
      </c>
      <c r="N1142" s="5">
        <v>0.0</v>
      </c>
      <c r="O1142" s="5">
        <v>0.0</v>
      </c>
      <c r="P1142" s="5">
        <v>0.0</v>
      </c>
      <c r="Q1142" s="5">
        <v>0.0</v>
      </c>
      <c r="R1142" s="5">
        <v>0.0</v>
      </c>
      <c r="S1142" s="5">
        <v>0.0</v>
      </c>
      <c r="T1142" s="5">
        <v>0.0</v>
      </c>
      <c r="U1142" s="5">
        <v>0.0</v>
      </c>
      <c r="V1142" s="5">
        <v>0.0</v>
      </c>
      <c r="W1142" s="5">
        <v>0.0</v>
      </c>
      <c r="X1142" s="5">
        <v>0.0</v>
      </c>
      <c r="Y1142" s="5">
        <v>0.0</v>
      </c>
      <c r="Z1142" s="5">
        <v>0.0</v>
      </c>
      <c r="AA1142" s="5">
        <v>0.0</v>
      </c>
      <c r="AB1142" s="5">
        <v>0.0</v>
      </c>
      <c r="AC1142" s="5">
        <v>0.0</v>
      </c>
      <c r="AD1142" s="5">
        <v>0.0</v>
      </c>
      <c r="AE1142" s="5">
        <v>0.0</v>
      </c>
      <c r="AF1142" s="6">
        <f>IFERROR(__xludf.DUMMYFUNCTION("IFERROR(
  VLOOKUP(
    A1142,
    IMPORTRANGE(
      ""1ZygntHC1J6IxzKbTidmOyf5nUyW4GCLurHCjexrLm_o        "",
      ""HTMLキャッシュ!A:F""
    ),
    3,
    FALSE
  ),
  0
)
"),45593.556435185186)</f>
        <v>45593.55644</v>
      </c>
      <c r="AG1142" s="5"/>
      <c r="AH1142" s="5"/>
      <c r="AI1142" s="5"/>
      <c r="AJ1142" s="5"/>
      <c r="AK1142" s="5"/>
      <c r="AL1142" s="5"/>
      <c r="AM1142" s="5"/>
      <c r="AN1142" s="5"/>
      <c r="AO1142" s="5"/>
      <c r="AP1142" s="5"/>
      <c r="AQ1142" s="5"/>
      <c r="AR1142" s="3"/>
      <c r="AS1142" s="5"/>
      <c r="AT1142" s="5"/>
      <c r="AU1142" s="5"/>
      <c r="AV1142" s="5"/>
      <c r="AW1142" s="5"/>
      <c r="AX1142" s="5"/>
      <c r="AY1142" s="5"/>
      <c r="AZ1142" s="7"/>
      <c r="BA1142" s="7"/>
    </row>
    <row r="1143" ht="16.5" customHeight="1">
      <c r="A1143" s="1" t="s">
        <v>2318</v>
      </c>
      <c r="B1143" s="5">
        <v>0.0</v>
      </c>
      <c r="C1143" s="5">
        <v>0.0</v>
      </c>
      <c r="D1143" s="1" t="s">
        <v>2319</v>
      </c>
      <c r="E1143" s="5">
        <v>0.0</v>
      </c>
      <c r="F1143" s="5">
        <v>0.0</v>
      </c>
      <c r="G1143" s="5">
        <v>0.0</v>
      </c>
      <c r="H1143" s="5">
        <v>0.0</v>
      </c>
      <c r="I1143" s="5">
        <v>0.0</v>
      </c>
      <c r="J1143" s="5">
        <v>0.0</v>
      </c>
      <c r="K1143" s="5">
        <v>0.0</v>
      </c>
      <c r="L1143" s="5">
        <v>0.0</v>
      </c>
      <c r="M1143" s="5">
        <v>0.0</v>
      </c>
      <c r="N1143" s="5">
        <v>0.0</v>
      </c>
      <c r="O1143" s="5">
        <v>0.0</v>
      </c>
      <c r="P1143" s="5">
        <v>0.0</v>
      </c>
      <c r="Q1143" s="5">
        <v>0.0</v>
      </c>
      <c r="R1143" s="5">
        <v>0.0</v>
      </c>
      <c r="S1143" s="5">
        <v>0.0</v>
      </c>
      <c r="T1143" s="5">
        <v>0.0</v>
      </c>
      <c r="U1143" s="5">
        <v>0.0</v>
      </c>
      <c r="V1143" s="5">
        <v>0.0</v>
      </c>
      <c r="W1143" s="5">
        <v>0.0</v>
      </c>
      <c r="X1143" s="5">
        <v>0.0</v>
      </c>
      <c r="Y1143" s="5">
        <v>0.0</v>
      </c>
      <c r="Z1143" s="5">
        <v>0.0</v>
      </c>
      <c r="AA1143" s="5">
        <v>0.0</v>
      </c>
      <c r="AB1143" s="5">
        <v>0.0</v>
      </c>
      <c r="AC1143" s="5">
        <v>0.0</v>
      </c>
      <c r="AD1143" s="5">
        <v>0.0</v>
      </c>
      <c r="AE1143" s="5">
        <v>0.0</v>
      </c>
      <c r="AF1143" s="6">
        <f>IFERROR(__xludf.DUMMYFUNCTION("IFERROR(
  VLOOKUP(
    A1143,
    IMPORTRANGE(
      ""1ZygntHC1J6IxzKbTidmOyf5nUyW4GCLurHCjexrLm_o        "",
      ""HTMLキャッシュ!A:F""
    ),
    3,
    FALSE
  ),
  0
)
"),46027.56570601852)</f>
        <v>46027.56571</v>
      </c>
      <c r="AG1143" s="5"/>
      <c r="AH1143" s="5"/>
      <c r="AI1143" s="5"/>
      <c r="AJ1143" s="5"/>
      <c r="AK1143" s="5"/>
      <c r="AL1143" s="5"/>
      <c r="AM1143" s="5"/>
      <c r="AN1143" s="5"/>
      <c r="AO1143" s="5"/>
      <c r="AP1143" s="5"/>
      <c r="AQ1143" s="5"/>
      <c r="AR1143" s="3"/>
      <c r="AS1143" s="5"/>
      <c r="AT1143" s="5"/>
      <c r="AU1143" s="5"/>
      <c r="AV1143" s="5"/>
      <c r="AW1143" s="5"/>
      <c r="AX1143" s="5"/>
      <c r="AY1143" s="5"/>
      <c r="AZ1143" s="7"/>
      <c r="BA1143" s="7"/>
    </row>
    <row r="1144" ht="16.5" customHeight="1">
      <c r="A1144" s="4" t="s">
        <v>2320</v>
      </c>
      <c r="B1144" s="5">
        <v>0.0</v>
      </c>
      <c r="C1144" s="5">
        <v>0.0</v>
      </c>
      <c r="D1144" s="1" t="s">
        <v>2321</v>
      </c>
      <c r="E1144" s="5">
        <v>0.0</v>
      </c>
      <c r="F1144" s="5">
        <v>0.0</v>
      </c>
      <c r="G1144" s="5">
        <v>0.0</v>
      </c>
      <c r="H1144" s="5">
        <v>0.0</v>
      </c>
      <c r="I1144" s="5">
        <v>0.0</v>
      </c>
      <c r="J1144" s="5">
        <v>0.0</v>
      </c>
      <c r="K1144" s="5">
        <v>0.0</v>
      </c>
      <c r="L1144" s="5">
        <v>0.0</v>
      </c>
      <c r="M1144" s="5">
        <v>0.0</v>
      </c>
      <c r="N1144" s="5">
        <v>0.0</v>
      </c>
      <c r="O1144" s="5">
        <v>0.0</v>
      </c>
      <c r="P1144" s="5">
        <v>0.0</v>
      </c>
      <c r="Q1144" s="5">
        <v>0.0</v>
      </c>
      <c r="R1144" s="5">
        <v>0.0</v>
      </c>
      <c r="S1144" s="5">
        <v>0.0</v>
      </c>
      <c r="T1144" s="5">
        <v>0.0</v>
      </c>
      <c r="U1144" s="5">
        <v>0.0</v>
      </c>
      <c r="V1144" s="5">
        <v>0.0</v>
      </c>
      <c r="W1144" s="5">
        <v>0.0</v>
      </c>
      <c r="X1144" s="5">
        <v>0.0</v>
      </c>
      <c r="Y1144" s="5">
        <v>0.0</v>
      </c>
      <c r="Z1144" s="5">
        <v>0.0</v>
      </c>
      <c r="AA1144" s="5">
        <v>0.0</v>
      </c>
      <c r="AB1144" s="5">
        <v>0.0</v>
      </c>
      <c r="AC1144" s="5">
        <v>0.0</v>
      </c>
      <c r="AD1144" s="5">
        <v>0.0</v>
      </c>
      <c r="AE1144" s="5">
        <v>0.0</v>
      </c>
      <c r="AF1144" s="6">
        <f>IFERROR(__xludf.DUMMYFUNCTION("IFERROR(
  VLOOKUP(
    A1144,
    IMPORTRANGE(
      ""1ZygntHC1J6IxzKbTidmOyf5nUyW4GCLurHCjexrLm_o        "",
      ""HTMLキャッシュ!A:F""
    ),
    3,
    FALSE
  ),
  0
)
"),45037.73564814815)</f>
        <v>45037.73565</v>
      </c>
      <c r="AG1144" s="5"/>
      <c r="AH1144" s="5"/>
      <c r="AI1144" s="5"/>
      <c r="AJ1144" s="5"/>
      <c r="AK1144" s="5"/>
      <c r="AL1144" s="5"/>
      <c r="AM1144" s="5"/>
      <c r="AN1144" s="5"/>
      <c r="AO1144" s="5"/>
      <c r="AP1144" s="5"/>
      <c r="AQ1144" s="5"/>
      <c r="AR1144" s="3"/>
      <c r="AS1144" s="5"/>
      <c r="AT1144" s="5"/>
      <c r="AU1144" s="5"/>
      <c r="AV1144" s="5"/>
      <c r="AW1144" s="5"/>
      <c r="AX1144" s="5"/>
      <c r="AY1144" s="5"/>
      <c r="AZ1144" s="7"/>
      <c r="BA1144" s="7"/>
    </row>
    <row r="1145" ht="16.5" customHeight="1">
      <c r="A1145" s="4" t="s">
        <v>2322</v>
      </c>
      <c r="B1145" s="5">
        <v>0.0</v>
      </c>
      <c r="C1145" s="5">
        <v>0.0</v>
      </c>
      <c r="D1145" s="1" t="s">
        <v>2323</v>
      </c>
      <c r="E1145" s="5">
        <v>0.0</v>
      </c>
      <c r="F1145" s="5">
        <v>0.0</v>
      </c>
      <c r="G1145" s="5">
        <v>0.0</v>
      </c>
      <c r="H1145" s="5">
        <v>0.0</v>
      </c>
      <c r="I1145" s="5">
        <v>0.0</v>
      </c>
      <c r="J1145" s="5">
        <v>0.0</v>
      </c>
      <c r="K1145" s="5">
        <v>0.0</v>
      </c>
      <c r="L1145" s="5">
        <v>0.0</v>
      </c>
      <c r="M1145" s="5">
        <v>0.0</v>
      </c>
      <c r="N1145" s="5">
        <v>0.0</v>
      </c>
      <c r="O1145" s="5">
        <v>0.0</v>
      </c>
      <c r="P1145" s="5">
        <v>0.0</v>
      </c>
      <c r="Q1145" s="5">
        <v>0.0</v>
      </c>
      <c r="R1145" s="5">
        <v>0.0</v>
      </c>
      <c r="S1145" s="5">
        <v>0.0</v>
      </c>
      <c r="T1145" s="5">
        <v>0.0</v>
      </c>
      <c r="U1145" s="5">
        <v>0.0</v>
      </c>
      <c r="V1145" s="5">
        <v>0.0</v>
      </c>
      <c r="W1145" s="5">
        <v>0.0</v>
      </c>
      <c r="X1145" s="5">
        <v>0.0</v>
      </c>
      <c r="Y1145" s="5">
        <v>0.0</v>
      </c>
      <c r="Z1145" s="5">
        <v>0.0</v>
      </c>
      <c r="AA1145" s="5">
        <v>0.0</v>
      </c>
      <c r="AB1145" s="5">
        <v>0.0</v>
      </c>
      <c r="AC1145" s="5">
        <v>0.0</v>
      </c>
      <c r="AD1145" s="5">
        <v>0.0</v>
      </c>
      <c r="AE1145" s="5">
        <v>0.0</v>
      </c>
      <c r="AF1145" s="6">
        <f>IFERROR(__xludf.DUMMYFUNCTION("IFERROR(
  VLOOKUP(
    A1145,
    IMPORTRANGE(
      ""1ZygntHC1J6IxzKbTidmOyf5nUyW4GCLurHCjexrLm_o        "",
      ""HTMLキャッシュ!A:F""
    ),
    3,
    FALSE
  ),
  0
)
"),43221.801782407405)</f>
        <v>43221.80178</v>
      </c>
      <c r="AG1145" s="5"/>
      <c r="AH1145" s="5"/>
      <c r="AI1145" s="5"/>
      <c r="AJ1145" s="5"/>
      <c r="AK1145" s="5"/>
      <c r="AL1145" s="5"/>
      <c r="AM1145" s="5"/>
      <c r="AN1145" s="5"/>
      <c r="AO1145" s="5"/>
      <c r="AP1145" s="5"/>
      <c r="AQ1145" s="5"/>
      <c r="AR1145" s="3"/>
      <c r="AS1145" s="5"/>
      <c r="AT1145" s="5"/>
      <c r="AU1145" s="5"/>
      <c r="AV1145" s="5"/>
      <c r="AW1145" s="5"/>
      <c r="AX1145" s="5"/>
      <c r="AY1145" s="5"/>
      <c r="AZ1145" s="7"/>
      <c r="BA1145" s="7"/>
    </row>
    <row r="1146" ht="16.5" customHeight="1">
      <c r="A1146" s="4" t="s">
        <v>2324</v>
      </c>
      <c r="B1146" s="5">
        <v>2.0</v>
      </c>
      <c r="C1146" s="5">
        <v>0.0</v>
      </c>
      <c r="D1146" s="1" t="s">
        <v>2325</v>
      </c>
      <c r="E1146" s="5">
        <v>0.0</v>
      </c>
      <c r="F1146" s="5">
        <v>0.0</v>
      </c>
      <c r="G1146" s="5">
        <v>0.0</v>
      </c>
      <c r="H1146" s="5">
        <v>0.0</v>
      </c>
      <c r="I1146" s="5">
        <v>0.0</v>
      </c>
      <c r="J1146" s="5">
        <v>0.0</v>
      </c>
      <c r="K1146" s="5">
        <v>0.0</v>
      </c>
      <c r="L1146" s="5">
        <v>0.0</v>
      </c>
      <c r="M1146" s="5">
        <v>0.0</v>
      </c>
      <c r="N1146" s="5">
        <v>0.0</v>
      </c>
      <c r="O1146" s="5">
        <v>0.0</v>
      </c>
      <c r="P1146" s="5">
        <v>0.0</v>
      </c>
      <c r="Q1146" s="5">
        <v>0.0</v>
      </c>
      <c r="R1146" s="5">
        <v>0.0</v>
      </c>
      <c r="S1146" s="5">
        <v>0.0</v>
      </c>
      <c r="T1146" s="5">
        <v>0.0</v>
      </c>
      <c r="U1146" s="5">
        <v>0.0</v>
      </c>
      <c r="V1146" s="5">
        <v>0.0</v>
      </c>
      <c r="W1146" s="5">
        <v>0.0</v>
      </c>
      <c r="X1146" s="5">
        <v>0.0</v>
      </c>
      <c r="Y1146" s="5">
        <v>0.0</v>
      </c>
      <c r="Z1146" s="5">
        <v>0.0</v>
      </c>
      <c r="AA1146" s="5">
        <v>0.0</v>
      </c>
      <c r="AB1146" s="5">
        <v>0.0</v>
      </c>
      <c r="AC1146" s="5">
        <v>0.0</v>
      </c>
      <c r="AD1146" s="5">
        <v>0.0</v>
      </c>
      <c r="AE1146" s="5">
        <v>0.0</v>
      </c>
      <c r="AF1146" s="6">
        <f>IFERROR(__xludf.DUMMYFUNCTION("IFERROR(
  VLOOKUP(
    A1146,
    IMPORTRANGE(
      ""1ZygntHC1J6IxzKbTidmOyf5nUyW4GCLurHCjexrLm_o        "",
      ""HTMLキャッシュ!A:F""
    ),
    3,
    FALSE
  ),
  0
)
"),46027.75759259259)</f>
        <v>46027.75759</v>
      </c>
      <c r="AG1146" s="5"/>
      <c r="AH1146" s="5"/>
      <c r="AI1146" s="5"/>
      <c r="AJ1146" s="5"/>
      <c r="AK1146" s="5"/>
      <c r="AL1146" s="5"/>
      <c r="AM1146" s="5"/>
      <c r="AN1146" s="5"/>
      <c r="AO1146" s="5"/>
      <c r="AP1146" s="5"/>
      <c r="AQ1146" s="5"/>
      <c r="AR1146" s="3"/>
      <c r="AS1146" s="5"/>
      <c r="AT1146" s="5"/>
      <c r="AU1146" s="5"/>
      <c r="AV1146" s="5"/>
      <c r="AW1146" s="5"/>
      <c r="AX1146" s="5"/>
      <c r="AY1146" s="5"/>
      <c r="AZ1146" s="7"/>
      <c r="BA1146" s="7"/>
    </row>
    <row r="1147" ht="16.5" customHeight="1">
      <c r="A1147" s="4" t="s">
        <v>2326</v>
      </c>
      <c r="B1147" s="5">
        <v>0.0</v>
      </c>
      <c r="C1147" s="5">
        <v>0.0</v>
      </c>
      <c r="D1147" s="1" t="s">
        <v>2327</v>
      </c>
      <c r="E1147" s="5">
        <v>0.0</v>
      </c>
      <c r="F1147" s="5">
        <v>0.0</v>
      </c>
      <c r="G1147" s="5">
        <v>0.0</v>
      </c>
      <c r="H1147" s="5">
        <v>0.0</v>
      </c>
      <c r="I1147" s="5">
        <v>0.0</v>
      </c>
      <c r="J1147" s="5">
        <v>0.0</v>
      </c>
      <c r="K1147" s="5">
        <v>0.0</v>
      </c>
      <c r="L1147" s="5">
        <v>0.0</v>
      </c>
      <c r="M1147" s="5">
        <v>0.0</v>
      </c>
      <c r="N1147" s="5">
        <v>0.0</v>
      </c>
      <c r="O1147" s="5">
        <v>0.0</v>
      </c>
      <c r="P1147" s="5">
        <v>0.0</v>
      </c>
      <c r="Q1147" s="5">
        <v>0.0</v>
      </c>
      <c r="R1147" s="5">
        <v>0.0</v>
      </c>
      <c r="S1147" s="5">
        <v>0.0</v>
      </c>
      <c r="T1147" s="5">
        <v>0.0</v>
      </c>
      <c r="U1147" s="5">
        <v>0.0</v>
      </c>
      <c r="V1147" s="5">
        <v>0.0</v>
      </c>
      <c r="W1147" s="5">
        <v>0.0</v>
      </c>
      <c r="X1147" s="5">
        <v>0.0</v>
      </c>
      <c r="Y1147" s="5">
        <v>0.0</v>
      </c>
      <c r="Z1147" s="5">
        <v>0.0</v>
      </c>
      <c r="AA1147" s="5">
        <v>0.0</v>
      </c>
      <c r="AB1147" s="5">
        <v>0.0</v>
      </c>
      <c r="AC1147" s="5">
        <v>0.0</v>
      </c>
      <c r="AD1147" s="5">
        <v>0.0</v>
      </c>
      <c r="AE1147" s="5">
        <v>0.0</v>
      </c>
      <c r="AF1147" s="6">
        <f>IFERROR(__xludf.DUMMYFUNCTION("IFERROR(
  VLOOKUP(
    A1147,
    IMPORTRANGE(
      ""1ZygntHC1J6IxzKbTidmOyf5nUyW4GCLurHCjexrLm_o        "",
      ""HTMLキャッシュ!A:F""
    ),
    3,
    FALSE
  ),
  0
)
"),46020.734918981485)</f>
        <v>46020.73492</v>
      </c>
      <c r="AG1147" s="5"/>
      <c r="AH1147" s="5"/>
      <c r="AI1147" s="5"/>
      <c r="AJ1147" s="5"/>
      <c r="AK1147" s="5"/>
      <c r="AL1147" s="5"/>
      <c r="AM1147" s="5"/>
      <c r="AN1147" s="5"/>
      <c r="AO1147" s="5"/>
      <c r="AP1147" s="5"/>
      <c r="AQ1147" s="5"/>
      <c r="AR1147" s="3"/>
      <c r="AS1147" s="5"/>
      <c r="AT1147" s="5"/>
      <c r="AU1147" s="5"/>
      <c r="AV1147" s="5"/>
      <c r="AW1147" s="5"/>
      <c r="AX1147" s="5"/>
      <c r="AY1147" s="5"/>
      <c r="AZ1147" s="7"/>
      <c r="BA1147" s="7"/>
    </row>
    <row r="1148" ht="16.5" customHeight="1">
      <c r="A1148" s="4" t="s">
        <v>2328</v>
      </c>
      <c r="B1148" s="5">
        <v>0.0</v>
      </c>
      <c r="C1148" s="5">
        <v>0.0</v>
      </c>
      <c r="D1148" s="1" t="s">
        <v>2329</v>
      </c>
      <c r="E1148" s="5">
        <v>0.0</v>
      </c>
      <c r="F1148" s="5">
        <v>0.0</v>
      </c>
      <c r="G1148" s="5">
        <v>0.0</v>
      </c>
      <c r="H1148" s="5">
        <v>0.0</v>
      </c>
      <c r="I1148" s="5">
        <v>0.0</v>
      </c>
      <c r="J1148" s="5">
        <v>0.0</v>
      </c>
      <c r="K1148" s="5">
        <v>0.0</v>
      </c>
      <c r="L1148" s="5">
        <v>0.0</v>
      </c>
      <c r="M1148" s="5">
        <v>0.0</v>
      </c>
      <c r="N1148" s="5">
        <v>0.0</v>
      </c>
      <c r="O1148" s="5">
        <v>0.0</v>
      </c>
      <c r="P1148" s="5">
        <v>0.0</v>
      </c>
      <c r="Q1148" s="5">
        <v>0.0</v>
      </c>
      <c r="R1148" s="5">
        <v>0.0</v>
      </c>
      <c r="S1148" s="5">
        <v>0.0</v>
      </c>
      <c r="T1148" s="5">
        <v>0.0</v>
      </c>
      <c r="U1148" s="5">
        <v>0.0</v>
      </c>
      <c r="V1148" s="5">
        <v>0.0</v>
      </c>
      <c r="W1148" s="5">
        <v>0.0</v>
      </c>
      <c r="X1148" s="5">
        <v>0.0</v>
      </c>
      <c r="Y1148" s="5">
        <v>0.0</v>
      </c>
      <c r="Z1148" s="5">
        <v>0.0</v>
      </c>
      <c r="AA1148" s="5">
        <v>0.0</v>
      </c>
      <c r="AB1148" s="5">
        <v>0.0</v>
      </c>
      <c r="AC1148" s="5">
        <v>0.0</v>
      </c>
      <c r="AD1148" s="5">
        <v>0.0</v>
      </c>
      <c r="AE1148" s="5">
        <v>0.0</v>
      </c>
      <c r="AF1148" s="6">
        <f>IFERROR(__xludf.DUMMYFUNCTION("IFERROR(
  VLOOKUP(
    A1148,
    IMPORTRANGE(
      ""1ZygntHC1J6IxzKbTidmOyf5nUyW4GCLurHCjexrLm_o        "",
      ""HTMLキャッシュ!A:F""
    ),
    3,
    FALSE
  ),
  0
)
"),46073.84222222222)</f>
        <v>46073.84222</v>
      </c>
      <c r="AG1148" s="5"/>
      <c r="AH1148" s="5"/>
      <c r="AI1148" s="5"/>
      <c r="AJ1148" s="5"/>
      <c r="AK1148" s="5"/>
      <c r="AL1148" s="5"/>
      <c r="AM1148" s="5"/>
      <c r="AN1148" s="5"/>
      <c r="AO1148" s="5"/>
      <c r="AP1148" s="5"/>
      <c r="AQ1148" s="5"/>
      <c r="AR1148" s="3"/>
      <c r="AS1148" s="5"/>
      <c r="AT1148" s="5"/>
      <c r="AU1148" s="5"/>
      <c r="AV1148" s="5"/>
      <c r="AW1148" s="5"/>
      <c r="AX1148" s="5"/>
      <c r="AY1148" s="5"/>
      <c r="AZ1148" s="7"/>
      <c r="BA1148" s="7"/>
    </row>
    <row r="1149" ht="16.5" customHeight="1">
      <c r="A1149" s="4" t="s">
        <v>2330</v>
      </c>
      <c r="B1149" s="5">
        <v>0.0</v>
      </c>
      <c r="C1149" s="5">
        <v>0.0</v>
      </c>
      <c r="D1149" s="1" t="s">
        <v>2331</v>
      </c>
      <c r="E1149" s="5">
        <v>0.0</v>
      </c>
      <c r="F1149" s="5">
        <v>0.0</v>
      </c>
      <c r="G1149" s="5">
        <v>0.0</v>
      </c>
      <c r="H1149" s="5">
        <v>0.0</v>
      </c>
      <c r="I1149" s="5">
        <v>0.0</v>
      </c>
      <c r="J1149" s="5">
        <v>0.0</v>
      </c>
      <c r="K1149" s="5">
        <v>0.0</v>
      </c>
      <c r="L1149" s="5">
        <v>0.0</v>
      </c>
      <c r="M1149" s="5">
        <v>0.0</v>
      </c>
      <c r="N1149" s="5">
        <v>0.0</v>
      </c>
      <c r="O1149" s="5">
        <v>0.0</v>
      </c>
      <c r="P1149" s="5">
        <v>0.0</v>
      </c>
      <c r="Q1149" s="5">
        <v>0.0</v>
      </c>
      <c r="R1149" s="5">
        <v>0.0</v>
      </c>
      <c r="S1149" s="5">
        <v>0.0</v>
      </c>
      <c r="T1149" s="5">
        <v>0.0</v>
      </c>
      <c r="U1149" s="5">
        <v>0.0</v>
      </c>
      <c r="V1149" s="5">
        <v>0.0</v>
      </c>
      <c r="W1149" s="5">
        <v>0.0</v>
      </c>
      <c r="X1149" s="5">
        <v>0.0</v>
      </c>
      <c r="Y1149" s="5">
        <v>0.0</v>
      </c>
      <c r="Z1149" s="5">
        <v>0.0</v>
      </c>
      <c r="AA1149" s="5">
        <v>0.0</v>
      </c>
      <c r="AB1149" s="5">
        <v>0.0</v>
      </c>
      <c r="AC1149" s="5">
        <v>0.0</v>
      </c>
      <c r="AD1149" s="5">
        <v>0.0</v>
      </c>
      <c r="AE1149" s="5">
        <v>0.0</v>
      </c>
      <c r="AF1149" s="6">
        <f>IFERROR(__xludf.DUMMYFUNCTION("IFERROR(
  VLOOKUP(
    A1149,
    IMPORTRANGE(
      ""1ZygntHC1J6IxzKbTidmOyf5nUyW4GCLurHCjexrLm_o        "",
      ""HTMLキャッシュ!A:F""
    ),
    3,
    FALSE
  ),
  0
)
"),45682.66540509259)</f>
        <v>45682.66541</v>
      </c>
      <c r="AG1149" s="5"/>
      <c r="AH1149" s="5"/>
      <c r="AI1149" s="5"/>
      <c r="AJ1149" s="5"/>
      <c r="AK1149" s="5"/>
      <c r="AL1149" s="5"/>
      <c r="AM1149" s="5"/>
      <c r="AN1149" s="5"/>
      <c r="AO1149" s="5"/>
      <c r="AP1149" s="5"/>
      <c r="AQ1149" s="5"/>
      <c r="AR1149" s="3"/>
      <c r="AS1149" s="5"/>
      <c r="AT1149" s="5"/>
      <c r="AU1149" s="5"/>
      <c r="AV1149" s="5"/>
      <c r="AW1149" s="5"/>
      <c r="AX1149" s="5"/>
      <c r="AY1149" s="5"/>
      <c r="AZ1149" s="7"/>
      <c r="BA1149" s="7"/>
    </row>
    <row r="1150" ht="16.5" customHeight="1">
      <c r="A1150" s="4" t="s">
        <v>2332</v>
      </c>
      <c r="B1150" s="5">
        <v>0.0</v>
      </c>
      <c r="C1150" s="5">
        <v>0.0</v>
      </c>
      <c r="D1150" s="1" t="s">
        <v>2333</v>
      </c>
      <c r="E1150" s="5">
        <v>0.0</v>
      </c>
      <c r="F1150" s="5">
        <v>0.0</v>
      </c>
      <c r="G1150" s="5">
        <v>0.0</v>
      </c>
      <c r="H1150" s="5">
        <v>0.0</v>
      </c>
      <c r="I1150" s="5">
        <v>0.0</v>
      </c>
      <c r="J1150" s="5">
        <v>0.0</v>
      </c>
      <c r="K1150" s="5">
        <v>0.0</v>
      </c>
      <c r="L1150" s="5">
        <v>0.0</v>
      </c>
      <c r="M1150" s="5">
        <v>0.0</v>
      </c>
      <c r="N1150" s="5">
        <v>0.0</v>
      </c>
      <c r="O1150" s="5">
        <v>0.0</v>
      </c>
      <c r="P1150" s="5">
        <v>0.0</v>
      </c>
      <c r="Q1150" s="5">
        <v>0.0</v>
      </c>
      <c r="R1150" s="5">
        <v>0.0</v>
      </c>
      <c r="S1150" s="5">
        <v>0.0</v>
      </c>
      <c r="T1150" s="5">
        <v>0.0</v>
      </c>
      <c r="U1150" s="5">
        <v>0.0</v>
      </c>
      <c r="V1150" s="5">
        <v>0.0</v>
      </c>
      <c r="W1150" s="5">
        <v>0.0</v>
      </c>
      <c r="X1150" s="5">
        <v>0.0</v>
      </c>
      <c r="Y1150" s="5">
        <v>0.0</v>
      </c>
      <c r="Z1150" s="5">
        <v>0.0</v>
      </c>
      <c r="AA1150" s="5">
        <v>0.0</v>
      </c>
      <c r="AB1150" s="5">
        <v>0.0</v>
      </c>
      <c r="AC1150" s="5">
        <v>0.0</v>
      </c>
      <c r="AD1150" s="5">
        <v>0.0</v>
      </c>
      <c r="AE1150" s="5">
        <v>0.0</v>
      </c>
      <c r="AF1150" s="6">
        <f>IFERROR(__xludf.DUMMYFUNCTION("IFERROR(
  VLOOKUP(
    A1150,
    IMPORTRANGE(
      ""1ZygntHC1J6IxzKbTidmOyf5nUyW4GCLurHCjexrLm_o        "",
      ""HTMLキャッシュ!A:F""
    ),
    3,
    FALSE
  ),
  0
)
"),45682.665983796294)</f>
        <v>45682.66598</v>
      </c>
      <c r="AG1150" s="5"/>
      <c r="AH1150" s="5"/>
      <c r="AI1150" s="5"/>
      <c r="AJ1150" s="5"/>
      <c r="AK1150" s="5"/>
      <c r="AL1150" s="5"/>
      <c r="AM1150" s="5"/>
      <c r="AN1150" s="5"/>
      <c r="AO1150" s="5"/>
      <c r="AP1150" s="5"/>
      <c r="AQ1150" s="5"/>
      <c r="AR1150" s="3"/>
      <c r="AS1150" s="5"/>
      <c r="AT1150" s="5"/>
      <c r="AU1150" s="5"/>
      <c r="AV1150" s="5"/>
      <c r="AW1150" s="5"/>
      <c r="AX1150" s="5"/>
      <c r="AY1150" s="5"/>
      <c r="AZ1150" s="7"/>
      <c r="BA1150" s="7"/>
    </row>
    <row r="1151" ht="16.5" customHeight="1">
      <c r="A1151" s="4" t="s">
        <v>2334</v>
      </c>
      <c r="B1151" s="5">
        <v>0.0</v>
      </c>
      <c r="C1151" s="5">
        <v>0.0</v>
      </c>
      <c r="D1151" s="1" t="s">
        <v>2335</v>
      </c>
      <c r="E1151" s="5">
        <v>0.0</v>
      </c>
      <c r="F1151" s="5">
        <v>0.0</v>
      </c>
      <c r="G1151" s="5">
        <v>0.0</v>
      </c>
      <c r="H1151" s="5">
        <v>0.0</v>
      </c>
      <c r="I1151" s="5">
        <v>0.0</v>
      </c>
      <c r="J1151" s="5">
        <v>0.0</v>
      </c>
      <c r="K1151" s="5">
        <v>0.0</v>
      </c>
      <c r="L1151" s="5">
        <v>0.0</v>
      </c>
      <c r="M1151" s="5">
        <v>0.0</v>
      </c>
      <c r="N1151" s="5">
        <v>0.0</v>
      </c>
      <c r="O1151" s="5">
        <v>0.0</v>
      </c>
      <c r="P1151" s="5">
        <v>0.0</v>
      </c>
      <c r="Q1151" s="5">
        <v>0.0</v>
      </c>
      <c r="R1151" s="5">
        <v>0.0</v>
      </c>
      <c r="S1151" s="5">
        <v>0.0</v>
      </c>
      <c r="T1151" s="5">
        <v>0.0</v>
      </c>
      <c r="U1151" s="5">
        <v>0.0</v>
      </c>
      <c r="V1151" s="5">
        <v>0.0</v>
      </c>
      <c r="W1151" s="5">
        <v>0.0</v>
      </c>
      <c r="X1151" s="5">
        <v>0.0</v>
      </c>
      <c r="Y1151" s="5">
        <v>0.0</v>
      </c>
      <c r="Z1151" s="5">
        <v>0.0</v>
      </c>
      <c r="AA1151" s="5">
        <v>0.0</v>
      </c>
      <c r="AB1151" s="5">
        <v>0.0</v>
      </c>
      <c r="AC1151" s="5">
        <v>0.0</v>
      </c>
      <c r="AD1151" s="5">
        <v>0.0</v>
      </c>
      <c r="AE1151" s="5">
        <v>0.0</v>
      </c>
      <c r="AF1151" s="6">
        <f>IFERROR(__xludf.DUMMYFUNCTION("IFERROR(
  VLOOKUP(
    A1151,
    IMPORTRANGE(
      ""1ZygntHC1J6IxzKbTidmOyf5nUyW4GCLurHCjexrLm_o        "",
      ""HTMLキャッシュ!A:F""
    ),
    3,
    FALSE
  ),
  0
)
"),46073.54571759259)</f>
        <v>46073.54572</v>
      </c>
      <c r="AG1151" s="5"/>
      <c r="AH1151" s="5"/>
      <c r="AI1151" s="5"/>
      <c r="AJ1151" s="5"/>
      <c r="AK1151" s="5"/>
      <c r="AL1151" s="5"/>
      <c r="AM1151" s="5"/>
      <c r="AN1151" s="5"/>
      <c r="AO1151" s="5"/>
      <c r="AP1151" s="5"/>
      <c r="AQ1151" s="5"/>
      <c r="AR1151" s="3"/>
      <c r="AS1151" s="5"/>
      <c r="AT1151" s="5"/>
      <c r="AU1151" s="5"/>
      <c r="AV1151" s="5"/>
      <c r="AW1151" s="5"/>
      <c r="AX1151" s="5"/>
      <c r="AY1151" s="5"/>
      <c r="AZ1151" s="7"/>
      <c r="BA1151" s="7"/>
    </row>
    <row r="1152" ht="16.5" customHeight="1">
      <c r="A1152" s="4" t="s">
        <v>2336</v>
      </c>
      <c r="B1152" s="5">
        <v>0.0</v>
      </c>
      <c r="C1152" s="5">
        <v>0.0</v>
      </c>
      <c r="D1152" s="1" t="s">
        <v>2337</v>
      </c>
      <c r="E1152" s="5">
        <v>0.0</v>
      </c>
      <c r="F1152" s="5">
        <v>0.0</v>
      </c>
      <c r="G1152" s="5">
        <v>0.0</v>
      </c>
      <c r="H1152" s="5">
        <v>0.0</v>
      </c>
      <c r="I1152" s="5">
        <v>0.0</v>
      </c>
      <c r="J1152" s="5">
        <v>0.0</v>
      </c>
      <c r="K1152" s="5">
        <v>0.0</v>
      </c>
      <c r="L1152" s="5">
        <v>0.0</v>
      </c>
      <c r="M1152" s="5">
        <v>0.0</v>
      </c>
      <c r="N1152" s="5">
        <v>0.0</v>
      </c>
      <c r="O1152" s="5">
        <v>0.0</v>
      </c>
      <c r="P1152" s="5">
        <v>0.0</v>
      </c>
      <c r="Q1152" s="5">
        <v>0.0</v>
      </c>
      <c r="R1152" s="5">
        <v>0.0</v>
      </c>
      <c r="S1152" s="5">
        <v>0.0</v>
      </c>
      <c r="T1152" s="5">
        <v>0.0</v>
      </c>
      <c r="U1152" s="5">
        <v>0.0</v>
      </c>
      <c r="V1152" s="5">
        <v>0.0</v>
      </c>
      <c r="W1152" s="5">
        <v>0.0</v>
      </c>
      <c r="X1152" s="5">
        <v>0.0</v>
      </c>
      <c r="Y1152" s="5">
        <v>0.0</v>
      </c>
      <c r="Z1152" s="5">
        <v>0.0</v>
      </c>
      <c r="AA1152" s="5">
        <v>0.0</v>
      </c>
      <c r="AB1152" s="5">
        <v>0.0</v>
      </c>
      <c r="AC1152" s="5">
        <v>0.0</v>
      </c>
      <c r="AD1152" s="5">
        <v>0.0</v>
      </c>
      <c r="AE1152" s="5">
        <v>0.0</v>
      </c>
      <c r="AF1152" s="6">
        <f>IFERROR(__xludf.DUMMYFUNCTION("IFERROR(
  VLOOKUP(
    A1152,
    IMPORTRANGE(
      ""1ZygntHC1J6IxzKbTidmOyf5nUyW4GCLurHCjexrLm_o        "",
      ""HTMLキャッシュ!A:F""
    ),
    3,
    FALSE
  ),
  0
)
"),46075.597349537034)</f>
        <v>46075.59735</v>
      </c>
      <c r="AG1152" s="5"/>
      <c r="AH1152" s="5"/>
      <c r="AI1152" s="5"/>
      <c r="AJ1152" s="5"/>
      <c r="AK1152" s="5"/>
      <c r="AL1152" s="5"/>
      <c r="AM1152" s="5"/>
      <c r="AN1152" s="5"/>
      <c r="AO1152" s="5"/>
      <c r="AP1152" s="5"/>
      <c r="AQ1152" s="5"/>
      <c r="AR1152" s="3"/>
      <c r="AS1152" s="5"/>
      <c r="AT1152" s="5"/>
      <c r="AU1152" s="5"/>
      <c r="AV1152" s="5"/>
      <c r="AW1152" s="5"/>
      <c r="AX1152" s="5"/>
      <c r="AY1152" s="5"/>
      <c r="AZ1152" s="7"/>
      <c r="BA1152" s="7"/>
    </row>
    <row r="1153" ht="16.5" customHeight="1">
      <c r="A1153" s="4" t="s">
        <v>2338</v>
      </c>
      <c r="B1153" s="5">
        <v>1.0</v>
      </c>
      <c r="C1153" s="5">
        <v>0.0</v>
      </c>
      <c r="D1153" s="1" t="s">
        <v>2339</v>
      </c>
      <c r="E1153" s="5">
        <v>0.0</v>
      </c>
      <c r="F1153" s="5">
        <v>0.0</v>
      </c>
      <c r="G1153" s="5">
        <v>0.0</v>
      </c>
      <c r="H1153" s="5">
        <v>0.0</v>
      </c>
      <c r="I1153" s="5">
        <v>0.0</v>
      </c>
      <c r="J1153" s="5">
        <v>0.0</v>
      </c>
      <c r="K1153" s="5">
        <v>0.0</v>
      </c>
      <c r="L1153" s="5">
        <v>0.0</v>
      </c>
      <c r="M1153" s="5">
        <v>0.0</v>
      </c>
      <c r="N1153" s="5">
        <v>0.0</v>
      </c>
      <c r="O1153" s="5">
        <v>0.0</v>
      </c>
      <c r="P1153" s="5">
        <v>0.0</v>
      </c>
      <c r="Q1153" s="5">
        <v>0.0</v>
      </c>
      <c r="R1153" s="5">
        <v>0.0</v>
      </c>
      <c r="S1153" s="5">
        <v>0.0</v>
      </c>
      <c r="T1153" s="5">
        <v>0.0</v>
      </c>
      <c r="U1153" s="5">
        <v>0.0</v>
      </c>
      <c r="V1153" s="5">
        <v>0.0</v>
      </c>
      <c r="W1153" s="5">
        <v>0.0</v>
      </c>
      <c r="X1153" s="5">
        <v>0.0</v>
      </c>
      <c r="Y1153" s="5">
        <v>0.0</v>
      </c>
      <c r="Z1153" s="5">
        <v>0.0</v>
      </c>
      <c r="AA1153" s="5">
        <v>0.0</v>
      </c>
      <c r="AB1153" s="5">
        <v>0.0</v>
      </c>
      <c r="AC1153" s="5">
        <v>0.0</v>
      </c>
      <c r="AD1153" s="5">
        <v>0.0</v>
      </c>
      <c r="AE1153" s="5">
        <v>0.0</v>
      </c>
      <c r="AF1153" s="6">
        <f>IFERROR(__xludf.DUMMYFUNCTION("IFERROR(
  VLOOKUP(
    A1153,
    IMPORTRANGE(
      ""1ZygntHC1J6IxzKbTidmOyf5nUyW4GCLurHCjexrLm_o        "",
      ""HTMLキャッシュ!A:F""
    ),
    3,
    FALSE
  ),
  0
)
"),46073.65880787037)</f>
        <v>46073.65881</v>
      </c>
      <c r="AG1153" s="5"/>
      <c r="AH1153" s="5"/>
      <c r="AI1153" s="5"/>
      <c r="AJ1153" s="5"/>
      <c r="AK1153" s="5"/>
      <c r="AL1153" s="5"/>
      <c r="AM1153" s="5"/>
      <c r="AN1153" s="5"/>
      <c r="AO1153" s="5"/>
      <c r="AP1153" s="5"/>
      <c r="AQ1153" s="5"/>
      <c r="AR1153" s="3"/>
      <c r="AS1153" s="5"/>
      <c r="AT1153" s="5"/>
      <c r="AU1153" s="5"/>
      <c r="AV1153" s="5"/>
      <c r="AW1153" s="5"/>
      <c r="AX1153" s="5"/>
      <c r="AY1153" s="5"/>
      <c r="AZ1153" s="7"/>
      <c r="BA1153" s="7"/>
    </row>
    <row r="1154" ht="16.5" customHeight="1">
      <c r="A1154" s="4" t="s">
        <v>2340</v>
      </c>
      <c r="B1154" s="5">
        <v>0.0</v>
      </c>
      <c r="C1154" s="5">
        <v>0.0</v>
      </c>
      <c r="D1154" s="1" t="s">
        <v>2341</v>
      </c>
      <c r="E1154" s="5">
        <v>0.0</v>
      </c>
      <c r="F1154" s="5">
        <v>0.0</v>
      </c>
      <c r="G1154" s="5">
        <v>0.0</v>
      </c>
      <c r="H1154" s="5">
        <v>0.0</v>
      </c>
      <c r="I1154" s="5">
        <v>0.0</v>
      </c>
      <c r="J1154" s="5">
        <v>0.0</v>
      </c>
      <c r="K1154" s="5">
        <v>0.0</v>
      </c>
      <c r="L1154" s="5">
        <v>0.0</v>
      </c>
      <c r="M1154" s="5">
        <v>0.0</v>
      </c>
      <c r="N1154" s="5">
        <v>0.0</v>
      </c>
      <c r="O1154" s="5">
        <v>0.0</v>
      </c>
      <c r="P1154" s="5">
        <v>0.0</v>
      </c>
      <c r="Q1154" s="5">
        <v>0.0</v>
      </c>
      <c r="R1154" s="5">
        <v>0.0</v>
      </c>
      <c r="S1154" s="5">
        <v>0.0</v>
      </c>
      <c r="T1154" s="5">
        <v>0.0</v>
      </c>
      <c r="U1154" s="5">
        <v>0.0</v>
      </c>
      <c r="V1154" s="5">
        <v>0.0</v>
      </c>
      <c r="W1154" s="5">
        <v>0.0</v>
      </c>
      <c r="X1154" s="5">
        <v>0.0</v>
      </c>
      <c r="Y1154" s="5">
        <v>0.0</v>
      </c>
      <c r="Z1154" s="5">
        <v>0.0</v>
      </c>
      <c r="AA1154" s="5">
        <v>0.0</v>
      </c>
      <c r="AB1154" s="5">
        <v>0.0</v>
      </c>
      <c r="AC1154" s="5">
        <v>0.0</v>
      </c>
      <c r="AD1154" s="5">
        <v>0.0</v>
      </c>
      <c r="AE1154" s="5">
        <v>0.0</v>
      </c>
      <c r="AF1154" s="6">
        <f>IFERROR(__xludf.DUMMYFUNCTION("IFERROR(
  VLOOKUP(
    A1154,
    IMPORTRANGE(
      ""1ZygntHC1J6IxzKbTidmOyf5nUyW4GCLurHCjexrLm_o        "",
      ""HTMLキャッシュ!A:F""
    ),
    3,
    FALSE
  ),
  0
)
"),43598.74418981482)</f>
        <v>43598.74419</v>
      </c>
      <c r="AG1154" s="5"/>
      <c r="AH1154" s="5"/>
      <c r="AI1154" s="5"/>
      <c r="AJ1154" s="5"/>
      <c r="AK1154" s="5"/>
      <c r="AL1154" s="5"/>
      <c r="AM1154" s="5"/>
      <c r="AN1154" s="5"/>
      <c r="AO1154" s="5"/>
      <c r="AP1154" s="5"/>
      <c r="AQ1154" s="5"/>
      <c r="AR1154" s="3"/>
      <c r="AS1154" s="5"/>
      <c r="AT1154" s="5"/>
      <c r="AU1154" s="5"/>
      <c r="AV1154" s="5"/>
      <c r="AW1154" s="5"/>
      <c r="AX1154" s="5"/>
      <c r="AY1154" s="5"/>
      <c r="AZ1154" s="7"/>
      <c r="BA1154" s="7"/>
    </row>
    <row r="1155" ht="16.5" customHeight="1">
      <c r="A1155" s="4" t="s">
        <v>2342</v>
      </c>
      <c r="B1155" s="5">
        <v>1.0</v>
      </c>
      <c r="C1155" s="5">
        <v>0.0</v>
      </c>
      <c r="D1155" s="1" t="s">
        <v>2343</v>
      </c>
      <c r="E1155" s="5">
        <v>0.0</v>
      </c>
      <c r="F1155" s="5">
        <v>0.0</v>
      </c>
      <c r="G1155" s="5">
        <v>0.0</v>
      </c>
      <c r="H1155" s="5">
        <v>0.0</v>
      </c>
      <c r="I1155" s="5">
        <v>0.0</v>
      </c>
      <c r="J1155" s="5">
        <v>0.0</v>
      </c>
      <c r="K1155" s="5">
        <v>0.0</v>
      </c>
      <c r="L1155" s="5">
        <v>0.0</v>
      </c>
      <c r="M1155" s="5">
        <v>0.0</v>
      </c>
      <c r="N1155" s="5">
        <v>0.0</v>
      </c>
      <c r="O1155" s="5">
        <v>0.0</v>
      </c>
      <c r="P1155" s="5">
        <v>0.0</v>
      </c>
      <c r="Q1155" s="5">
        <v>0.0</v>
      </c>
      <c r="R1155" s="5">
        <v>0.0</v>
      </c>
      <c r="S1155" s="5">
        <v>0.0</v>
      </c>
      <c r="T1155" s="5">
        <v>0.0</v>
      </c>
      <c r="U1155" s="5">
        <v>0.0</v>
      </c>
      <c r="V1155" s="5">
        <v>0.0</v>
      </c>
      <c r="W1155" s="5">
        <v>0.0</v>
      </c>
      <c r="X1155" s="5">
        <v>0.0</v>
      </c>
      <c r="Y1155" s="5">
        <v>0.0</v>
      </c>
      <c r="Z1155" s="5">
        <v>0.0</v>
      </c>
      <c r="AA1155" s="5">
        <v>0.0</v>
      </c>
      <c r="AB1155" s="5">
        <v>0.0</v>
      </c>
      <c r="AC1155" s="5">
        <v>0.0</v>
      </c>
      <c r="AD1155" s="5">
        <v>0.0</v>
      </c>
      <c r="AE1155" s="5">
        <v>0.0</v>
      </c>
      <c r="AF1155" s="6">
        <f>IFERROR(__xludf.DUMMYFUNCTION("IFERROR(
  VLOOKUP(
    A1155,
    IMPORTRANGE(
      ""1ZygntHC1J6IxzKbTidmOyf5nUyW4GCLurHCjexrLm_o        "",
      ""HTMLキャッシュ!A:F""
    ),
    3,
    FALSE
  ),
  0
)
"),43598.73949074074)</f>
        <v>43598.73949</v>
      </c>
      <c r="AG1155" s="5"/>
      <c r="AH1155" s="5"/>
      <c r="AI1155" s="5"/>
      <c r="AJ1155" s="5"/>
      <c r="AK1155" s="5"/>
      <c r="AL1155" s="5"/>
      <c r="AM1155" s="5"/>
      <c r="AN1155" s="5"/>
      <c r="AO1155" s="5"/>
      <c r="AP1155" s="5"/>
      <c r="AQ1155" s="5"/>
      <c r="AR1155" s="3"/>
      <c r="AS1155" s="5"/>
      <c r="AT1155" s="5"/>
      <c r="AU1155" s="5"/>
      <c r="AV1155" s="5"/>
      <c r="AW1155" s="5"/>
      <c r="AX1155" s="5"/>
      <c r="AY1155" s="5"/>
      <c r="AZ1155" s="7"/>
      <c r="BA1155" s="7"/>
    </row>
    <row r="1156" ht="16.5" customHeight="1">
      <c r="A1156" s="4" t="s">
        <v>2344</v>
      </c>
      <c r="B1156" s="5">
        <v>7.0</v>
      </c>
      <c r="C1156" s="5">
        <v>0.0</v>
      </c>
      <c r="D1156" s="1" t="s">
        <v>2345</v>
      </c>
      <c r="E1156" s="5">
        <v>0.0</v>
      </c>
      <c r="F1156" s="5">
        <v>0.0</v>
      </c>
      <c r="G1156" s="5">
        <v>0.0</v>
      </c>
      <c r="H1156" s="5">
        <v>0.0</v>
      </c>
      <c r="I1156" s="5">
        <v>0.0</v>
      </c>
      <c r="J1156" s="5">
        <v>0.0</v>
      </c>
      <c r="K1156" s="5">
        <v>0.0</v>
      </c>
      <c r="L1156" s="5">
        <v>0.0</v>
      </c>
      <c r="M1156" s="5">
        <v>0.0</v>
      </c>
      <c r="N1156" s="5">
        <v>0.0</v>
      </c>
      <c r="O1156" s="5">
        <v>0.0</v>
      </c>
      <c r="P1156" s="5">
        <v>0.0</v>
      </c>
      <c r="Q1156" s="5">
        <v>0.0</v>
      </c>
      <c r="R1156" s="5">
        <v>0.0</v>
      </c>
      <c r="S1156" s="5">
        <v>0.0</v>
      </c>
      <c r="T1156" s="5">
        <v>0.0</v>
      </c>
      <c r="U1156" s="5">
        <v>0.0</v>
      </c>
      <c r="V1156" s="5">
        <v>0.0</v>
      </c>
      <c r="W1156" s="5">
        <v>0.0</v>
      </c>
      <c r="X1156" s="5">
        <v>0.0</v>
      </c>
      <c r="Y1156" s="5">
        <v>0.0</v>
      </c>
      <c r="Z1156" s="5">
        <v>0.0</v>
      </c>
      <c r="AA1156" s="5">
        <v>0.0</v>
      </c>
      <c r="AB1156" s="5">
        <v>0.0</v>
      </c>
      <c r="AC1156" s="5">
        <v>0.0</v>
      </c>
      <c r="AD1156" s="5">
        <v>0.0</v>
      </c>
      <c r="AE1156" s="5">
        <v>0.0</v>
      </c>
      <c r="AF1156" s="6">
        <f>IFERROR(__xludf.DUMMYFUNCTION("IFERROR(
  VLOOKUP(
    A1156,
    IMPORTRANGE(
      ""1ZygntHC1J6IxzKbTidmOyf5nUyW4GCLurHCjexrLm_o        "",
      ""HTMLキャッシュ!A:F""
    ),
    3,
    FALSE
  ),
  0
)
"),46074.59270833333)</f>
        <v>46074.59271</v>
      </c>
      <c r="AG1156" s="5"/>
      <c r="AH1156" s="5"/>
      <c r="AI1156" s="5"/>
      <c r="AJ1156" s="5"/>
      <c r="AK1156" s="5"/>
      <c r="AL1156" s="5"/>
      <c r="AM1156" s="5"/>
      <c r="AN1156" s="5"/>
      <c r="AO1156" s="5"/>
      <c r="AP1156" s="5"/>
      <c r="AQ1156" s="5"/>
      <c r="AR1156" s="3"/>
      <c r="AS1156" s="5"/>
      <c r="AT1156" s="5"/>
      <c r="AU1156" s="5"/>
      <c r="AV1156" s="5"/>
      <c r="AW1156" s="5"/>
      <c r="AX1156" s="5"/>
      <c r="AY1156" s="5"/>
      <c r="AZ1156" s="7"/>
      <c r="BA1156" s="7"/>
    </row>
    <row r="1157" ht="16.5" customHeight="1">
      <c r="A1157" s="4" t="s">
        <v>2346</v>
      </c>
      <c r="B1157" s="5">
        <v>0.0</v>
      </c>
      <c r="C1157" s="5">
        <v>0.0</v>
      </c>
      <c r="D1157" s="1" t="s">
        <v>2347</v>
      </c>
      <c r="E1157" s="5">
        <v>0.0</v>
      </c>
      <c r="F1157" s="5">
        <v>0.0</v>
      </c>
      <c r="G1157" s="5">
        <v>0.0</v>
      </c>
      <c r="H1157" s="5">
        <v>0.0</v>
      </c>
      <c r="I1157" s="5">
        <v>0.0</v>
      </c>
      <c r="J1157" s="5">
        <v>0.0</v>
      </c>
      <c r="K1157" s="5">
        <v>0.0</v>
      </c>
      <c r="L1157" s="5">
        <v>0.0</v>
      </c>
      <c r="M1157" s="5">
        <v>0.0</v>
      </c>
      <c r="N1157" s="5">
        <v>0.0</v>
      </c>
      <c r="O1157" s="5">
        <v>0.0</v>
      </c>
      <c r="P1157" s="5">
        <v>0.0</v>
      </c>
      <c r="Q1157" s="5">
        <v>0.0</v>
      </c>
      <c r="R1157" s="5">
        <v>0.0</v>
      </c>
      <c r="S1157" s="5">
        <v>0.0</v>
      </c>
      <c r="T1157" s="5">
        <v>0.0</v>
      </c>
      <c r="U1157" s="5">
        <v>0.0</v>
      </c>
      <c r="V1157" s="5">
        <v>0.0</v>
      </c>
      <c r="W1157" s="5">
        <v>0.0</v>
      </c>
      <c r="X1157" s="5">
        <v>0.0</v>
      </c>
      <c r="Y1157" s="5">
        <v>0.0</v>
      </c>
      <c r="Z1157" s="5">
        <v>0.0</v>
      </c>
      <c r="AA1157" s="5">
        <v>0.0</v>
      </c>
      <c r="AB1157" s="5">
        <v>0.0</v>
      </c>
      <c r="AC1157" s="5">
        <v>0.0</v>
      </c>
      <c r="AD1157" s="5">
        <v>0.0</v>
      </c>
      <c r="AE1157" s="5">
        <v>0.0</v>
      </c>
      <c r="AF1157" s="6">
        <f>IFERROR(__xludf.DUMMYFUNCTION("IFERROR(
  VLOOKUP(
    A1157,
    IMPORTRANGE(
      ""1ZygntHC1J6IxzKbTidmOyf5nUyW4GCLurHCjexrLm_o        "",
      ""HTMLキャッシュ!A:F""
    ),
    3,
    FALSE
  ),
  0
)
"),45159.977743055555)</f>
        <v>45159.97774</v>
      </c>
      <c r="AG1157" s="5"/>
      <c r="AH1157" s="5"/>
      <c r="AI1157" s="5"/>
      <c r="AJ1157" s="5"/>
      <c r="AK1157" s="5"/>
      <c r="AL1157" s="5"/>
      <c r="AM1157" s="5"/>
      <c r="AN1157" s="5"/>
      <c r="AO1157" s="5"/>
      <c r="AP1157" s="5"/>
      <c r="AQ1157" s="5"/>
      <c r="AR1157" s="3"/>
      <c r="AS1157" s="5"/>
      <c r="AT1157" s="5"/>
      <c r="AU1157" s="5"/>
      <c r="AV1157" s="5"/>
      <c r="AW1157" s="5"/>
      <c r="AX1157" s="5"/>
      <c r="AY1157" s="5"/>
      <c r="AZ1157" s="7"/>
      <c r="BA1157" s="7"/>
    </row>
    <row r="1158" ht="16.5" customHeight="1">
      <c r="A1158" s="4" t="s">
        <v>2348</v>
      </c>
      <c r="B1158" s="5">
        <v>0.0</v>
      </c>
      <c r="C1158" s="5">
        <v>0.0</v>
      </c>
      <c r="D1158" s="1" t="s">
        <v>2349</v>
      </c>
      <c r="E1158" s="5">
        <v>0.0</v>
      </c>
      <c r="F1158" s="5">
        <v>0.0</v>
      </c>
      <c r="G1158" s="5">
        <v>0.0</v>
      </c>
      <c r="H1158" s="5">
        <v>0.0</v>
      </c>
      <c r="I1158" s="5">
        <v>0.0</v>
      </c>
      <c r="J1158" s="5">
        <v>0.0</v>
      </c>
      <c r="K1158" s="5">
        <v>0.0</v>
      </c>
      <c r="L1158" s="5">
        <v>0.0</v>
      </c>
      <c r="M1158" s="5">
        <v>0.0</v>
      </c>
      <c r="N1158" s="5">
        <v>0.0</v>
      </c>
      <c r="O1158" s="5">
        <v>0.0</v>
      </c>
      <c r="P1158" s="5">
        <v>0.0</v>
      </c>
      <c r="Q1158" s="5">
        <v>0.0</v>
      </c>
      <c r="R1158" s="5">
        <v>0.0</v>
      </c>
      <c r="S1158" s="5">
        <v>0.0</v>
      </c>
      <c r="T1158" s="5">
        <v>0.0</v>
      </c>
      <c r="U1158" s="5">
        <v>0.0</v>
      </c>
      <c r="V1158" s="5">
        <v>0.0</v>
      </c>
      <c r="W1158" s="5">
        <v>0.0</v>
      </c>
      <c r="X1158" s="5">
        <v>0.0</v>
      </c>
      <c r="Y1158" s="5">
        <v>0.0</v>
      </c>
      <c r="Z1158" s="5">
        <v>0.0</v>
      </c>
      <c r="AA1158" s="5">
        <v>0.0</v>
      </c>
      <c r="AB1158" s="5">
        <v>0.0</v>
      </c>
      <c r="AC1158" s="5">
        <v>0.0</v>
      </c>
      <c r="AD1158" s="5">
        <v>0.0</v>
      </c>
      <c r="AE1158" s="5">
        <v>0.0</v>
      </c>
      <c r="AF1158" s="6">
        <f>IFERROR(__xludf.DUMMYFUNCTION("IFERROR(
  VLOOKUP(
    A1158,
    IMPORTRANGE(
      ""1ZygntHC1J6IxzKbTidmOyf5nUyW4GCLurHCjexrLm_o        "",
      ""HTMLキャッシュ!A:F""
    ),
    3,
    FALSE
  ),
  0
)
"),46025.773668981485)</f>
        <v>46025.77367</v>
      </c>
      <c r="AG1158" s="5"/>
      <c r="AH1158" s="5"/>
      <c r="AI1158" s="5"/>
      <c r="AJ1158" s="5"/>
      <c r="AK1158" s="5"/>
      <c r="AL1158" s="5"/>
      <c r="AM1158" s="5"/>
      <c r="AN1158" s="5"/>
      <c r="AO1158" s="5"/>
      <c r="AP1158" s="5"/>
      <c r="AQ1158" s="5"/>
      <c r="AR1158" s="3"/>
      <c r="AS1158" s="5"/>
      <c r="AT1158" s="5"/>
      <c r="AU1158" s="5"/>
      <c r="AV1158" s="5"/>
      <c r="AW1158" s="5"/>
      <c r="AX1158" s="5"/>
      <c r="AY1158" s="5"/>
      <c r="AZ1158" s="7"/>
      <c r="BA1158" s="7"/>
    </row>
    <row r="1159" ht="16.5" customHeight="1">
      <c r="A1159" s="4" t="s">
        <v>2350</v>
      </c>
      <c r="B1159" s="5">
        <v>157.0</v>
      </c>
      <c r="C1159" s="5">
        <v>0.0</v>
      </c>
      <c r="D1159" s="1" t="s">
        <v>2351</v>
      </c>
      <c r="E1159" s="5">
        <v>0.0</v>
      </c>
      <c r="F1159" s="5">
        <v>0.0</v>
      </c>
      <c r="G1159" s="5">
        <v>0.0</v>
      </c>
      <c r="H1159" s="5">
        <v>0.0</v>
      </c>
      <c r="I1159" s="5">
        <v>0.0</v>
      </c>
      <c r="J1159" s="5">
        <v>0.0</v>
      </c>
      <c r="K1159" s="5">
        <v>0.0</v>
      </c>
      <c r="L1159" s="5">
        <v>0.0</v>
      </c>
      <c r="M1159" s="5">
        <v>0.0</v>
      </c>
      <c r="N1159" s="5">
        <v>0.0</v>
      </c>
      <c r="O1159" s="5">
        <v>0.0</v>
      </c>
      <c r="P1159" s="5">
        <v>0.0</v>
      </c>
      <c r="Q1159" s="5">
        <v>0.0</v>
      </c>
      <c r="R1159" s="5">
        <v>0.0</v>
      </c>
      <c r="S1159" s="5">
        <v>0.0</v>
      </c>
      <c r="T1159" s="5">
        <v>0.0</v>
      </c>
      <c r="U1159" s="5">
        <v>0.0</v>
      </c>
      <c r="V1159" s="5">
        <v>0.0</v>
      </c>
      <c r="W1159" s="5">
        <v>0.0</v>
      </c>
      <c r="X1159" s="5">
        <v>0.0</v>
      </c>
      <c r="Y1159" s="5">
        <v>0.0</v>
      </c>
      <c r="Z1159" s="5">
        <v>0.0</v>
      </c>
      <c r="AA1159" s="5">
        <v>0.0</v>
      </c>
      <c r="AB1159" s="5">
        <v>0.0</v>
      </c>
      <c r="AC1159" s="5">
        <v>0.0</v>
      </c>
      <c r="AD1159" s="5">
        <v>0.0</v>
      </c>
      <c r="AE1159" s="5">
        <v>0.0</v>
      </c>
      <c r="AF1159" s="6">
        <f>IFERROR(__xludf.DUMMYFUNCTION("IFERROR(
  VLOOKUP(
    A1159,
    IMPORTRANGE(
      ""1ZygntHC1J6IxzKbTidmOyf5nUyW4GCLurHCjexrLm_o        "",
      ""HTMLキャッシュ!A:F""
    ),
    3,
    FALSE
  ),
  0
)
"),46086.154340277775)</f>
        <v>46086.15434</v>
      </c>
      <c r="AG1159" s="5"/>
      <c r="AH1159" s="5"/>
      <c r="AI1159" s="5"/>
      <c r="AJ1159" s="5"/>
      <c r="AK1159" s="5"/>
      <c r="AL1159" s="5"/>
      <c r="AM1159" s="5"/>
      <c r="AN1159" s="5"/>
      <c r="AO1159" s="5"/>
      <c r="AP1159" s="5"/>
      <c r="AQ1159" s="5"/>
      <c r="AR1159" s="3"/>
      <c r="AS1159" s="5"/>
      <c r="AT1159" s="5"/>
      <c r="AU1159" s="5"/>
      <c r="AV1159" s="5"/>
      <c r="AW1159" s="5"/>
      <c r="AX1159" s="5"/>
      <c r="AY1159" s="5"/>
      <c r="AZ1159" s="7"/>
      <c r="BA1159" s="7"/>
    </row>
    <row r="1160" ht="16.5" customHeight="1">
      <c r="A1160" s="4" t="s">
        <v>2352</v>
      </c>
      <c r="B1160" s="5">
        <v>0.0</v>
      </c>
      <c r="C1160" s="5">
        <v>0.0</v>
      </c>
      <c r="D1160" s="1" t="s">
        <v>2353</v>
      </c>
      <c r="E1160" s="5">
        <v>0.0</v>
      </c>
      <c r="F1160" s="5">
        <v>0.0</v>
      </c>
      <c r="G1160" s="5">
        <v>0.0</v>
      </c>
      <c r="H1160" s="5">
        <v>0.0</v>
      </c>
      <c r="I1160" s="5">
        <v>0.0</v>
      </c>
      <c r="J1160" s="5">
        <v>0.0</v>
      </c>
      <c r="K1160" s="5">
        <v>0.0</v>
      </c>
      <c r="L1160" s="5">
        <v>0.0</v>
      </c>
      <c r="M1160" s="5">
        <v>0.0</v>
      </c>
      <c r="N1160" s="5">
        <v>0.0</v>
      </c>
      <c r="O1160" s="5">
        <v>0.0</v>
      </c>
      <c r="P1160" s="5">
        <v>0.0</v>
      </c>
      <c r="Q1160" s="5">
        <v>0.0</v>
      </c>
      <c r="R1160" s="5">
        <v>0.0</v>
      </c>
      <c r="S1160" s="5">
        <v>0.0</v>
      </c>
      <c r="T1160" s="5">
        <v>0.0</v>
      </c>
      <c r="U1160" s="5">
        <v>0.0</v>
      </c>
      <c r="V1160" s="5">
        <v>0.0</v>
      </c>
      <c r="W1160" s="5">
        <v>0.0</v>
      </c>
      <c r="X1160" s="5">
        <v>0.0</v>
      </c>
      <c r="Y1160" s="5">
        <v>0.0</v>
      </c>
      <c r="Z1160" s="5">
        <v>0.0</v>
      </c>
      <c r="AA1160" s="5">
        <v>0.0</v>
      </c>
      <c r="AB1160" s="5">
        <v>0.0</v>
      </c>
      <c r="AC1160" s="5">
        <v>0.0</v>
      </c>
      <c r="AD1160" s="5">
        <v>0.0</v>
      </c>
      <c r="AE1160" s="5">
        <v>0.0</v>
      </c>
      <c r="AF1160" s="6">
        <f>IFERROR(__xludf.DUMMYFUNCTION("IFERROR(
  VLOOKUP(
    A1160,
    IMPORTRANGE(
      ""1ZygntHC1J6IxzKbTidmOyf5nUyW4GCLurHCjexrLm_o        "",
      ""HTMLキャッシュ!A:F""
    ),
    3,
    FALSE
  ),
  0
)
"),46077.04048611111)</f>
        <v>46077.04049</v>
      </c>
      <c r="AG1160" s="5"/>
      <c r="AH1160" s="5"/>
      <c r="AI1160" s="5"/>
      <c r="AJ1160" s="5"/>
      <c r="AK1160" s="5"/>
      <c r="AL1160" s="5"/>
      <c r="AM1160" s="5"/>
      <c r="AN1160" s="5"/>
      <c r="AO1160" s="5"/>
      <c r="AP1160" s="5"/>
      <c r="AQ1160" s="5"/>
      <c r="AR1160" s="3"/>
      <c r="AS1160" s="5"/>
      <c r="AT1160" s="5"/>
      <c r="AU1160" s="5"/>
      <c r="AV1160" s="5"/>
      <c r="AW1160" s="5"/>
      <c r="AX1160" s="5"/>
      <c r="AY1160" s="5"/>
      <c r="AZ1160" s="7"/>
      <c r="BA1160" s="7"/>
    </row>
    <row r="1161" ht="16.5" customHeight="1">
      <c r="A1161" s="4" t="s">
        <v>2354</v>
      </c>
      <c r="B1161" s="5">
        <v>0.0</v>
      </c>
      <c r="C1161" s="5">
        <v>0.0</v>
      </c>
      <c r="D1161" s="1" t="s">
        <v>2355</v>
      </c>
      <c r="E1161" s="5">
        <v>0.0</v>
      </c>
      <c r="F1161" s="5">
        <v>0.0</v>
      </c>
      <c r="G1161" s="5">
        <v>0.0</v>
      </c>
      <c r="H1161" s="5">
        <v>0.0</v>
      </c>
      <c r="I1161" s="5">
        <v>0.0</v>
      </c>
      <c r="J1161" s="5">
        <v>0.0</v>
      </c>
      <c r="K1161" s="5">
        <v>0.0</v>
      </c>
      <c r="L1161" s="5">
        <v>0.0</v>
      </c>
      <c r="M1161" s="5">
        <v>0.0</v>
      </c>
      <c r="N1161" s="5">
        <v>0.0</v>
      </c>
      <c r="O1161" s="5">
        <v>0.0</v>
      </c>
      <c r="P1161" s="5">
        <v>0.0</v>
      </c>
      <c r="Q1161" s="5">
        <v>0.0</v>
      </c>
      <c r="R1161" s="5">
        <v>0.0</v>
      </c>
      <c r="S1161" s="5">
        <v>0.0</v>
      </c>
      <c r="T1161" s="5">
        <v>0.0</v>
      </c>
      <c r="U1161" s="5">
        <v>0.0</v>
      </c>
      <c r="V1161" s="5">
        <v>0.0</v>
      </c>
      <c r="W1161" s="5">
        <v>0.0</v>
      </c>
      <c r="X1161" s="5">
        <v>0.0</v>
      </c>
      <c r="Y1161" s="5">
        <v>0.0</v>
      </c>
      <c r="Z1161" s="5">
        <v>0.0</v>
      </c>
      <c r="AA1161" s="5">
        <v>0.0</v>
      </c>
      <c r="AB1161" s="5">
        <v>0.0</v>
      </c>
      <c r="AC1161" s="5">
        <v>0.0</v>
      </c>
      <c r="AD1161" s="5">
        <v>0.0</v>
      </c>
      <c r="AE1161" s="5">
        <v>0.0</v>
      </c>
      <c r="AF1161" s="6">
        <f>IFERROR(__xludf.DUMMYFUNCTION("IFERROR(
  VLOOKUP(
    A1161,
    IMPORTRANGE(
      ""1ZygntHC1J6IxzKbTidmOyf5nUyW4GCLurHCjexrLm_o        "",
      ""HTMLキャッシュ!A:F""
    ),
    3,
    FALSE
  ),
  0
)
"),46077.117638888885)</f>
        <v>46077.11764</v>
      </c>
      <c r="AG1161" s="5"/>
      <c r="AH1161" s="5"/>
      <c r="AI1161" s="5"/>
      <c r="AJ1161" s="5"/>
      <c r="AK1161" s="5"/>
      <c r="AL1161" s="5"/>
      <c r="AM1161" s="5"/>
      <c r="AN1161" s="5"/>
      <c r="AO1161" s="5"/>
      <c r="AP1161" s="5"/>
      <c r="AQ1161" s="5"/>
      <c r="AR1161" s="3"/>
      <c r="AS1161" s="5"/>
      <c r="AT1161" s="5"/>
      <c r="AU1161" s="5"/>
      <c r="AV1161" s="5"/>
      <c r="AW1161" s="5"/>
      <c r="AX1161" s="5"/>
      <c r="AY1161" s="5"/>
      <c r="AZ1161" s="7"/>
      <c r="BA1161" s="7"/>
    </row>
    <row r="1162" ht="16.5" customHeight="1">
      <c r="A1162" s="4" t="s">
        <v>2356</v>
      </c>
      <c r="B1162" s="5">
        <v>0.0</v>
      </c>
      <c r="C1162" s="5">
        <v>0.0</v>
      </c>
      <c r="D1162" s="1" t="s">
        <v>2357</v>
      </c>
      <c r="E1162" s="5">
        <v>0.0</v>
      </c>
      <c r="F1162" s="5">
        <v>0.0</v>
      </c>
      <c r="G1162" s="5">
        <v>0.0</v>
      </c>
      <c r="H1162" s="5">
        <v>0.0</v>
      </c>
      <c r="I1162" s="5">
        <v>0.0</v>
      </c>
      <c r="J1162" s="5">
        <v>0.0</v>
      </c>
      <c r="K1162" s="5">
        <v>0.0</v>
      </c>
      <c r="L1162" s="5">
        <v>0.0</v>
      </c>
      <c r="M1162" s="5">
        <v>0.0</v>
      </c>
      <c r="N1162" s="5">
        <v>0.0</v>
      </c>
      <c r="O1162" s="5">
        <v>0.0</v>
      </c>
      <c r="P1162" s="5">
        <v>0.0</v>
      </c>
      <c r="Q1162" s="5">
        <v>0.0</v>
      </c>
      <c r="R1162" s="5">
        <v>0.0</v>
      </c>
      <c r="S1162" s="5">
        <v>0.0</v>
      </c>
      <c r="T1162" s="5">
        <v>0.0</v>
      </c>
      <c r="U1162" s="5">
        <v>0.0</v>
      </c>
      <c r="V1162" s="5">
        <v>0.0</v>
      </c>
      <c r="W1162" s="5">
        <v>0.0</v>
      </c>
      <c r="X1162" s="5">
        <v>0.0</v>
      </c>
      <c r="Y1162" s="5">
        <v>0.0</v>
      </c>
      <c r="Z1162" s="5">
        <v>0.0</v>
      </c>
      <c r="AA1162" s="5">
        <v>0.0</v>
      </c>
      <c r="AB1162" s="5">
        <v>0.0</v>
      </c>
      <c r="AC1162" s="5">
        <v>0.0</v>
      </c>
      <c r="AD1162" s="5">
        <v>0.0</v>
      </c>
      <c r="AE1162" s="5">
        <v>0.0</v>
      </c>
      <c r="AF1162" s="6">
        <f>IFERROR(__xludf.DUMMYFUNCTION("IFERROR(
  VLOOKUP(
    A1162,
    IMPORTRANGE(
      ""1ZygntHC1J6IxzKbTidmOyf5nUyW4GCLurHCjexrLm_o        "",
      ""HTMLキャッシュ!A:F""
    ),
    3,
    FALSE
  ),
  0
)
"),46081.115694444445)</f>
        <v>46081.11569</v>
      </c>
      <c r="AG1162" s="5"/>
      <c r="AH1162" s="5"/>
      <c r="AI1162" s="5"/>
      <c r="AJ1162" s="5"/>
      <c r="AK1162" s="5"/>
      <c r="AL1162" s="5"/>
      <c r="AM1162" s="5"/>
      <c r="AN1162" s="5"/>
      <c r="AO1162" s="5"/>
      <c r="AP1162" s="5"/>
      <c r="AQ1162" s="5"/>
      <c r="AR1162" s="3"/>
      <c r="AS1162" s="5"/>
      <c r="AT1162" s="5"/>
      <c r="AU1162" s="5"/>
      <c r="AV1162" s="5"/>
      <c r="AW1162" s="5"/>
      <c r="AX1162" s="5"/>
      <c r="AY1162" s="5"/>
      <c r="AZ1162" s="7"/>
      <c r="BA1162" s="7"/>
    </row>
    <row r="1163" ht="16.5" customHeight="1">
      <c r="A1163" s="4" t="s">
        <v>2358</v>
      </c>
      <c r="B1163" s="5">
        <v>0.0</v>
      </c>
      <c r="C1163" s="5">
        <v>0.0</v>
      </c>
      <c r="D1163" s="1" t="s">
        <v>2359</v>
      </c>
      <c r="E1163" s="5">
        <v>0.0</v>
      </c>
      <c r="F1163" s="5">
        <v>0.0</v>
      </c>
      <c r="G1163" s="5">
        <v>0.0</v>
      </c>
      <c r="H1163" s="5">
        <v>0.0</v>
      </c>
      <c r="I1163" s="5">
        <v>0.0</v>
      </c>
      <c r="J1163" s="5">
        <v>0.0</v>
      </c>
      <c r="K1163" s="5">
        <v>0.0</v>
      </c>
      <c r="L1163" s="5">
        <v>0.0</v>
      </c>
      <c r="M1163" s="5">
        <v>0.0</v>
      </c>
      <c r="N1163" s="5">
        <v>0.0</v>
      </c>
      <c r="O1163" s="5">
        <v>0.0</v>
      </c>
      <c r="P1163" s="5">
        <v>0.0</v>
      </c>
      <c r="Q1163" s="5">
        <v>0.0</v>
      </c>
      <c r="R1163" s="5">
        <v>0.0</v>
      </c>
      <c r="S1163" s="5">
        <v>0.0</v>
      </c>
      <c r="T1163" s="5">
        <v>0.0</v>
      </c>
      <c r="U1163" s="5">
        <v>0.0</v>
      </c>
      <c r="V1163" s="5">
        <v>0.0</v>
      </c>
      <c r="W1163" s="5">
        <v>0.0</v>
      </c>
      <c r="X1163" s="5">
        <v>0.0</v>
      </c>
      <c r="Y1163" s="5">
        <v>0.0</v>
      </c>
      <c r="Z1163" s="5">
        <v>0.0</v>
      </c>
      <c r="AA1163" s="5">
        <v>0.0</v>
      </c>
      <c r="AB1163" s="5">
        <v>0.0</v>
      </c>
      <c r="AC1163" s="5">
        <v>0.0</v>
      </c>
      <c r="AD1163" s="5">
        <v>0.0</v>
      </c>
      <c r="AE1163" s="5">
        <v>0.0</v>
      </c>
      <c r="AF1163" s="6">
        <f>IFERROR(__xludf.DUMMYFUNCTION("IFERROR(
  VLOOKUP(
    A1163,
    IMPORTRANGE(
      ""1ZygntHC1J6IxzKbTidmOyf5nUyW4GCLurHCjexrLm_o        "",
      ""HTMLキャッシュ!A:F""
    ),
    3,
    FALSE
  ),
  0
)
"),46081.128530092596)</f>
        <v>46081.12853</v>
      </c>
      <c r="AG1163" s="5"/>
      <c r="AH1163" s="5"/>
      <c r="AI1163" s="5"/>
      <c r="AJ1163" s="5"/>
      <c r="AK1163" s="5"/>
      <c r="AL1163" s="5"/>
      <c r="AM1163" s="5"/>
      <c r="AN1163" s="5"/>
      <c r="AO1163" s="5"/>
      <c r="AP1163" s="5"/>
      <c r="AQ1163" s="5"/>
      <c r="AR1163" s="3"/>
      <c r="AS1163" s="5"/>
      <c r="AT1163" s="5"/>
      <c r="AU1163" s="5"/>
      <c r="AV1163" s="5"/>
      <c r="AW1163" s="5"/>
      <c r="AX1163" s="5"/>
      <c r="AY1163" s="5"/>
      <c r="AZ1163" s="7"/>
      <c r="BA1163" s="7"/>
    </row>
    <row r="1164" ht="16.5" customHeight="1">
      <c r="A1164" s="4" t="s">
        <v>2360</v>
      </c>
      <c r="B1164" s="5">
        <v>8.0</v>
      </c>
      <c r="C1164" s="5">
        <v>0.0</v>
      </c>
      <c r="D1164" s="1" t="s">
        <v>2361</v>
      </c>
      <c r="E1164" s="5">
        <v>0.0</v>
      </c>
      <c r="F1164" s="5">
        <v>0.0</v>
      </c>
      <c r="G1164" s="5">
        <v>0.0</v>
      </c>
      <c r="H1164" s="5">
        <v>0.0</v>
      </c>
      <c r="I1164" s="5">
        <v>0.0</v>
      </c>
      <c r="J1164" s="5">
        <v>0.0</v>
      </c>
      <c r="K1164" s="5">
        <v>0.0</v>
      </c>
      <c r="L1164" s="5">
        <v>0.0</v>
      </c>
      <c r="M1164" s="5">
        <v>0.0</v>
      </c>
      <c r="N1164" s="5">
        <v>0.0</v>
      </c>
      <c r="O1164" s="5">
        <v>0.0</v>
      </c>
      <c r="P1164" s="5">
        <v>0.0</v>
      </c>
      <c r="Q1164" s="5">
        <v>0.0</v>
      </c>
      <c r="R1164" s="5">
        <v>0.0</v>
      </c>
      <c r="S1164" s="5">
        <v>0.0</v>
      </c>
      <c r="T1164" s="5">
        <v>0.0</v>
      </c>
      <c r="U1164" s="5">
        <v>0.0</v>
      </c>
      <c r="V1164" s="5">
        <v>0.0</v>
      </c>
      <c r="W1164" s="5">
        <v>0.0</v>
      </c>
      <c r="X1164" s="5">
        <v>0.0</v>
      </c>
      <c r="Y1164" s="5">
        <v>0.0</v>
      </c>
      <c r="Z1164" s="5">
        <v>0.0</v>
      </c>
      <c r="AA1164" s="5">
        <v>0.0</v>
      </c>
      <c r="AB1164" s="5">
        <v>0.0</v>
      </c>
      <c r="AC1164" s="5">
        <v>0.0</v>
      </c>
      <c r="AD1164" s="5">
        <v>0.0</v>
      </c>
      <c r="AE1164" s="5">
        <v>0.0</v>
      </c>
      <c r="AF1164" s="6">
        <f>IFERROR(__xludf.DUMMYFUNCTION("IFERROR(
  VLOOKUP(
    A1164,
    IMPORTRANGE(
      ""1ZygntHC1J6IxzKbTidmOyf5nUyW4GCLurHCjexrLm_o        "",
      ""HTMLキャッシュ!A:F""
    ),
    3,
    FALSE
  ),
  0
)
"),46035.16789351852)</f>
        <v>46035.16789</v>
      </c>
      <c r="AG1164" s="5"/>
      <c r="AH1164" s="5"/>
      <c r="AI1164" s="5"/>
      <c r="AJ1164" s="5"/>
      <c r="AK1164" s="5"/>
      <c r="AL1164" s="5"/>
      <c r="AM1164" s="5"/>
      <c r="AN1164" s="5"/>
      <c r="AO1164" s="5"/>
      <c r="AP1164" s="5"/>
      <c r="AQ1164" s="5"/>
      <c r="AR1164" s="3"/>
      <c r="AS1164" s="5"/>
      <c r="AT1164" s="5"/>
      <c r="AU1164" s="5"/>
      <c r="AV1164" s="5"/>
      <c r="AW1164" s="5"/>
      <c r="AX1164" s="5"/>
      <c r="AY1164" s="5"/>
      <c r="AZ1164" s="7"/>
      <c r="BA1164" s="7"/>
    </row>
    <row r="1165" ht="16.5" customHeight="1">
      <c r="A1165" s="4" t="s">
        <v>2362</v>
      </c>
      <c r="B1165" s="5">
        <v>86.0</v>
      </c>
      <c r="C1165" s="5">
        <v>0.0</v>
      </c>
      <c r="D1165" s="1" t="s">
        <v>2363</v>
      </c>
      <c r="E1165" s="5">
        <v>0.0</v>
      </c>
      <c r="F1165" s="5">
        <v>0.0</v>
      </c>
      <c r="G1165" s="5">
        <v>0.0</v>
      </c>
      <c r="H1165" s="5">
        <v>0.0</v>
      </c>
      <c r="I1165" s="5">
        <v>0.0</v>
      </c>
      <c r="J1165" s="5">
        <v>0.0</v>
      </c>
      <c r="K1165" s="5">
        <v>0.0</v>
      </c>
      <c r="L1165" s="5">
        <v>0.0</v>
      </c>
      <c r="M1165" s="5">
        <v>0.0</v>
      </c>
      <c r="N1165" s="5">
        <v>0.0</v>
      </c>
      <c r="O1165" s="5">
        <v>0.0</v>
      </c>
      <c r="P1165" s="5">
        <v>0.0</v>
      </c>
      <c r="Q1165" s="5">
        <v>0.0</v>
      </c>
      <c r="R1165" s="5">
        <v>0.0</v>
      </c>
      <c r="S1165" s="5">
        <v>0.0</v>
      </c>
      <c r="T1165" s="5">
        <v>0.0</v>
      </c>
      <c r="U1165" s="5">
        <v>0.0</v>
      </c>
      <c r="V1165" s="5">
        <v>0.0</v>
      </c>
      <c r="W1165" s="5">
        <v>0.0</v>
      </c>
      <c r="X1165" s="5">
        <v>0.0</v>
      </c>
      <c r="Y1165" s="5">
        <v>0.0</v>
      </c>
      <c r="Z1165" s="5">
        <v>0.0</v>
      </c>
      <c r="AA1165" s="5">
        <v>0.0</v>
      </c>
      <c r="AB1165" s="5">
        <v>0.0</v>
      </c>
      <c r="AC1165" s="5">
        <v>0.0</v>
      </c>
      <c r="AD1165" s="5">
        <v>0.0</v>
      </c>
      <c r="AE1165" s="5">
        <v>0.0</v>
      </c>
      <c r="AF1165" s="6">
        <f>IFERROR(__xludf.DUMMYFUNCTION("IFERROR(
  VLOOKUP(
    A1165,
    IMPORTRANGE(
      ""1ZygntHC1J6IxzKbTidmOyf5nUyW4GCLurHCjexrLm_o        "",
      ""HTMLキャッシュ!A:F""
    ),
    3,
    FALSE
  ),
  0
)
"),46086.18116898148)</f>
        <v>46086.18117</v>
      </c>
      <c r="AG1165" s="5"/>
      <c r="AH1165" s="5"/>
      <c r="AI1165" s="5"/>
      <c r="AJ1165" s="5"/>
      <c r="AK1165" s="5"/>
      <c r="AL1165" s="5"/>
      <c r="AM1165" s="5"/>
      <c r="AN1165" s="5"/>
      <c r="AO1165" s="5"/>
      <c r="AP1165" s="5"/>
      <c r="AQ1165" s="5"/>
      <c r="AR1165" s="3"/>
      <c r="AS1165" s="5"/>
      <c r="AT1165" s="5"/>
      <c r="AU1165" s="5"/>
      <c r="AV1165" s="5"/>
      <c r="AW1165" s="5"/>
      <c r="AX1165" s="5"/>
      <c r="AY1165" s="5"/>
      <c r="AZ1165" s="7"/>
      <c r="BA1165" s="7"/>
    </row>
    <row r="1166" ht="16.5" customHeight="1">
      <c r="A1166" s="4" t="s">
        <v>2364</v>
      </c>
      <c r="B1166" s="5">
        <v>28.0</v>
      </c>
      <c r="C1166" s="5">
        <v>0.0</v>
      </c>
      <c r="D1166" s="1" t="s">
        <v>2365</v>
      </c>
      <c r="E1166" s="5">
        <v>0.0</v>
      </c>
      <c r="F1166" s="5">
        <v>0.0</v>
      </c>
      <c r="G1166" s="5">
        <v>0.0</v>
      </c>
      <c r="H1166" s="5">
        <v>0.0</v>
      </c>
      <c r="I1166" s="5">
        <v>0.0</v>
      </c>
      <c r="J1166" s="5">
        <v>0.0</v>
      </c>
      <c r="K1166" s="5">
        <v>0.0</v>
      </c>
      <c r="L1166" s="5">
        <v>0.0</v>
      </c>
      <c r="M1166" s="5">
        <v>0.0</v>
      </c>
      <c r="N1166" s="5">
        <v>0.0</v>
      </c>
      <c r="O1166" s="5">
        <v>0.0</v>
      </c>
      <c r="P1166" s="5">
        <v>0.0</v>
      </c>
      <c r="Q1166" s="5">
        <v>0.0</v>
      </c>
      <c r="R1166" s="5">
        <v>0.0</v>
      </c>
      <c r="S1166" s="5">
        <v>0.0</v>
      </c>
      <c r="T1166" s="5">
        <v>0.0</v>
      </c>
      <c r="U1166" s="5">
        <v>0.0</v>
      </c>
      <c r="V1166" s="5">
        <v>0.0</v>
      </c>
      <c r="W1166" s="5">
        <v>0.0</v>
      </c>
      <c r="X1166" s="5">
        <v>0.0</v>
      </c>
      <c r="Y1166" s="5">
        <v>0.0</v>
      </c>
      <c r="Z1166" s="5">
        <v>0.0</v>
      </c>
      <c r="AA1166" s="5">
        <v>0.0</v>
      </c>
      <c r="AB1166" s="5">
        <v>0.0</v>
      </c>
      <c r="AC1166" s="5">
        <v>0.0</v>
      </c>
      <c r="AD1166" s="5">
        <v>0.0</v>
      </c>
      <c r="AE1166" s="5">
        <v>0.0</v>
      </c>
      <c r="AF1166" s="6">
        <f>IFERROR(__xludf.DUMMYFUNCTION("IFERROR(
  VLOOKUP(
    A1166,
    IMPORTRANGE(
      ""1ZygntHC1J6IxzKbTidmOyf5nUyW4GCLurHCjexrLm_o        "",
      ""HTMLキャッシュ!A:F""
    ),
    3,
    FALSE
  ),
  0
)
"),46087.00678240741)</f>
        <v>46087.00678</v>
      </c>
      <c r="AG1166" s="5"/>
      <c r="AH1166" s="5"/>
      <c r="AI1166" s="5"/>
      <c r="AJ1166" s="5"/>
      <c r="AK1166" s="5"/>
      <c r="AL1166" s="5"/>
      <c r="AM1166" s="5"/>
      <c r="AN1166" s="5"/>
      <c r="AO1166" s="5"/>
      <c r="AP1166" s="5"/>
      <c r="AQ1166" s="5"/>
      <c r="AR1166" s="3"/>
      <c r="AS1166" s="5"/>
      <c r="AT1166" s="5"/>
      <c r="AU1166" s="5"/>
      <c r="AV1166" s="5"/>
      <c r="AW1166" s="5"/>
      <c r="AX1166" s="5"/>
      <c r="AY1166" s="5"/>
      <c r="AZ1166" s="7"/>
      <c r="BA1166" s="7"/>
    </row>
    <row r="1167" ht="16.5" customHeight="1">
      <c r="A1167" s="4" t="s">
        <v>2366</v>
      </c>
      <c r="B1167" s="5">
        <v>14.0</v>
      </c>
      <c r="C1167" s="5">
        <v>0.0</v>
      </c>
      <c r="D1167" s="1" t="s">
        <v>2367</v>
      </c>
      <c r="E1167" s="5">
        <v>0.0</v>
      </c>
      <c r="F1167" s="5">
        <v>0.0</v>
      </c>
      <c r="G1167" s="5">
        <v>0.0</v>
      </c>
      <c r="H1167" s="5">
        <v>0.0</v>
      </c>
      <c r="I1167" s="5">
        <v>0.0</v>
      </c>
      <c r="J1167" s="5">
        <v>0.0</v>
      </c>
      <c r="K1167" s="5">
        <v>0.0</v>
      </c>
      <c r="L1167" s="5">
        <v>0.0</v>
      </c>
      <c r="M1167" s="5">
        <v>0.0</v>
      </c>
      <c r="N1167" s="5">
        <v>0.0</v>
      </c>
      <c r="O1167" s="5">
        <v>0.0</v>
      </c>
      <c r="P1167" s="5">
        <v>0.0</v>
      </c>
      <c r="Q1167" s="5">
        <v>0.0</v>
      </c>
      <c r="R1167" s="5">
        <v>0.0</v>
      </c>
      <c r="S1167" s="5">
        <v>0.0</v>
      </c>
      <c r="T1167" s="5">
        <v>0.0</v>
      </c>
      <c r="U1167" s="5">
        <v>0.0</v>
      </c>
      <c r="V1167" s="5">
        <v>0.0</v>
      </c>
      <c r="W1167" s="5">
        <v>0.0</v>
      </c>
      <c r="X1167" s="5">
        <v>0.0</v>
      </c>
      <c r="Y1167" s="5">
        <v>0.0</v>
      </c>
      <c r="Z1167" s="5">
        <v>0.0</v>
      </c>
      <c r="AA1167" s="5">
        <v>0.0</v>
      </c>
      <c r="AB1167" s="5">
        <v>0.0</v>
      </c>
      <c r="AC1167" s="5">
        <v>0.0</v>
      </c>
      <c r="AD1167" s="5">
        <v>0.0</v>
      </c>
      <c r="AE1167" s="5">
        <v>0.0</v>
      </c>
      <c r="AF1167" s="6">
        <f>IFERROR(__xludf.DUMMYFUNCTION("IFERROR(
  VLOOKUP(
    A1167,
    IMPORTRANGE(
      ""1ZygntHC1J6IxzKbTidmOyf5nUyW4GCLurHCjexrLm_o        "",
      ""HTMLキャッシュ!A:F""
    ),
    3,
    FALSE
  ),
  0
)
"),46087.191724537035)</f>
        <v>46087.19172</v>
      </c>
      <c r="AG1167" s="5"/>
      <c r="AH1167" s="5"/>
      <c r="AI1167" s="5"/>
      <c r="AJ1167" s="5"/>
      <c r="AK1167" s="5"/>
      <c r="AL1167" s="5"/>
      <c r="AM1167" s="5"/>
      <c r="AN1167" s="5"/>
      <c r="AO1167" s="5"/>
      <c r="AP1167" s="5"/>
      <c r="AQ1167" s="5"/>
      <c r="AR1167" s="3"/>
      <c r="AS1167" s="5"/>
      <c r="AT1167" s="5"/>
      <c r="AU1167" s="5"/>
      <c r="AV1167" s="5"/>
      <c r="AW1167" s="5"/>
      <c r="AX1167" s="5"/>
      <c r="AY1167" s="5"/>
      <c r="AZ1167" s="7"/>
      <c r="BA1167" s="7"/>
    </row>
    <row r="1168" ht="16.5" customHeight="1">
      <c r="A1168" s="1" t="s">
        <v>2368</v>
      </c>
      <c r="B1168" s="5">
        <v>0.0</v>
      </c>
      <c r="C1168" s="5">
        <v>0.0</v>
      </c>
      <c r="D1168" s="1" t="s">
        <v>2369</v>
      </c>
      <c r="E1168" s="5">
        <v>0.0</v>
      </c>
      <c r="F1168" s="5">
        <v>0.0</v>
      </c>
      <c r="G1168" s="5">
        <v>0.0</v>
      </c>
      <c r="H1168" s="5">
        <v>0.0</v>
      </c>
      <c r="I1168" s="5">
        <v>0.0</v>
      </c>
      <c r="J1168" s="5">
        <v>0.0</v>
      </c>
      <c r="K1168" s="5">
        <v>0.0</v>
      </c>
      <c r="L1168" s="5">
        <v>0.0</v>
      </c>
      <c r="M1168" s="5">
        <v>0.0</v>
      </c>
      <c r="N1168" s="5">
        <v>0.0</v>
      </c>
      <c r="O1168" s="5">
        <v>0.0</v>
      </c>
      <c r="P1168" s="5">
        <v>0.0</v>
      </c>
      <c r="Q1168" s="5">
        <v>0.0</v>
      </c>
      <c r="R1168" s="5">
        <v>0.0</v>
      </c>
      <c r="S1168" s="5">
        <v>0.0</v>
      </c>
      <c r="T1168" s="5">
        <v>0.0</v>
      </c>
      <c r="U1168" s="5">
        <v>0.0</v>
      </c>
      <c r="V1168" s="5">
        <v>0.0</v>
      </c>
      <c r="W1168" s="5">
        <v>0.0</v>
      </c>
      <c r="X1168" s="5">
        <v>0.0</v>
      </c>
      <c r="Y1168" s="5">
        <v>0.0</v>
      </c>
      <c r="Z1168" s="5">
        <v>0.0</v>
      </c>
      <c r="AA1168" s="5">
        <v>0.0</v>
      </c>
      <c r="AB1168" s="5">
        <v>0.0</v>
      </c>
      <c r="AC1168" s="5">
        <v>0.0</v>
      </c>
      <c r="AD1168" s="5">
        <v>0.0</v>
      </c>
      <c r="AE1168" s="5">
        <v>0.0</v>
      </c>
      <c r="AF1168" s="6">
        <f>IFERROR(__xludf.DUMMYFUNCTION("IFERROR(
  VLOOKUP(
    A1168,
    IMPORTRANGE(
      ""1ZygntHC1J6IxzKbTidmOyf5nUyW4GCLurHCjexrLm_o        "",
      ""HTMLキャッシュ!A:F""
    ),
    3,
    FALSE
  ),
  0
)
"),46087.213171296295)</f>
        <v>46087.21317</v>
      </c>
      <c r="AG1168" s="5"/>
      <c r="AH1168" s="5"/>
      <c r="AI1168" s="5"/>
      <c r="AJ1168" s="5"/>
      <c r="AK1168" s="5"/>
      <c r="AL1168" s="5"/>
      <c r="AM1168" s="5"/>
      <c r="AN1168" s="5"/>
      <c r="AO1168" s="5"/>
      <c r="AP1168" s="5"/>
      <c r="AQ1168" s="5"/>
      <c r="AR1168" s="3"/>
      <c r="AS1168" s="5"/>
      <c r="AT1168" s="5"/>
      <c r="AU1168" s="5"/>
      <c r="AV1168" s="5"/>
      <c r="AW1168" s="5"/>
      <c r="AX1168" s="5"/>
      <c r="AY1168" s="5"/>
      <c r="AZ1168" s="7"/>
      <c r="BA1168" s="7"/>
    </row>
    <row r="1169" ht="16.5" customHeight="1">
      <c r="A1169" s="1" t="s">
        <v>2370</v>
      </c>
      <c r="B1169" s="5">
        <v>0.0</v>
      </c>
      <c r="C1169" s="5">
        <v>0.0</v>
      </c>
      <c r="D1169" s="1" t="s">
        <v>2371</v>
      </c>
      <c r="E1169" s="5">
        <v>0.0</v>
      </c>
      <c r="F1169" s="5">
        <v>0.0</v>
      </c>
      <c r="G1169" s="5">
        <v>0.0</v>
      </c>
      <c r="H1169" s="5">
        <v>0.0</v>
      </c>
      <c r="I1169" s="5">
        <v>0.0</v>
      </c>
      <c r="J1169" s="5">
        <v>0.0</v>
      </c>
      <c r="K1169" s="5">
        <v>0.0</v>
      </c>
      <c r="L1169" s="5">
        <v>0.0</v>
      </c>
      <c r="M1169" s="5">
        <v>0.0</v>
      </c>
      <c r="N1169" s="5">
        <v>0.0</v>
      </c>
      <c r="O1169" s="5">
        <v>0.0</v>
      </c>
      <c r="P1169" s="5">
        <v>0.0</v>
      </c>
      <c r="Q1169" s="5">
        <v>0.0</v>
      </c>
      <c r="R1169" s="5">
        <v>0.0</v>
      </c>
      <c r="S1169" s="5">
        <v>0.0</v>
      </c>
      <c r="T1169" s="5">
        <v>0.0</v>
      </c>
      <c r="U1169" s="5">
        <v>0.0</v>
      </c>
      <c r="V1169" s="5">
        <v>0.0</v>
      </c>
      <c r="W1169" s="5">
        <v>0.0</v>
      </c>
      <c r="X1169" s="5">
        <v>0.0</v>
      </c>
      <c r="Y1169" s="5">
        <v>0.0</v>
      </c>
      <c r="Z1169" s="5">
        <v>0.0</v>
      </c>
      <c r="AA1169" s="5">
        <v>0.0</v>
      </c>
      <c r="AB1169" s="5">
        <v>0.0</v>
      </c>
      <c r="AC1169" s="5">
        <v>0.0</v>
      </c>
      <c r="AD1169" s="5">
        <v>0.0</v>
      </c>
      <c r="AE1169" s="5">
        <v>0.0</v>
      </c>
      <c r="AF1169" s="6">
        <f>IFERROR(__xludf.DUMMYFUNCTION("IFERROR(
  VLOOKUP(
    A1169,
    IMPORTRANGE(
      ""1ZygntHC1J6IxzKbTidmOyf5nUyW4GCLurHCjexrLm_o        "",
      ""HTMLキャッシュ!A:F""
    ),
    3,
    FALSE
  ),
  0
)
"),46087.213171296295)</f>
        <v>46087.21317</v>
      </c>
      <c r="AG1169" s="5"/>
      <c r="AH1169" s="5"/>
      <c r="AI1169" s="5"/>
      <c r="AJ1169" s="5"/>
      <c r="AK1169" s="5"/>
      <c r="AL1169" s="5"/>
      <c r="AM1169" s="5"/>
      <c r="AN1169" s="5"/>
      <c r="AO1169" s="5"/>
      <c r="AP1169" s="5"/>
      <c r="AQ1169" s="5"/>
      <c r="AR1169" s="3"/>
      <c r="AS1169" s="5"/>
      <c r="AT1169" s="5"/>
      <c r="AU1169" s="5"/>
      <c r="AV1169" s="5"/>
      <c r="AW1169" s="5"/>
      <c r="AX1169" s="5"/>
      <c r="AY1169" s="5"/>
      <c r="AZ1169" s="7"/>
      <c r="BA1169" s="7"/>
    </row>
    <row r="1170" ht="16.5" customHeight="1">
      <c r="A1170" s="4" t="s">
        <v>2372</v>
      </c>
      <c r="B1170" s="5">
        <v>6.0</v>
      </c>
      <c r="C1170" s="5">
        <v>0.0</v>
      </c>
      <c r="D1170" s="1" t="s">
        <v>2373</v>
      </c>
      <c r="E1170" s="5">
        <v>0.0</v>
      </c>
      <c r="F1170" s="5">
        <v>0.0</v>
      </c>
      <c r="G1170" s="5">
        <v>0.0</v>
      </c>
      <c r="H1170" s="5">
        <v>0.0</v>
      </c>
      <c r="I1170" s="5">
        <v>0.0</v>
      </c>
      <c r="J1170" s="5">
        <v>0.0</v>
      </c>
      <c r="K1170" s="5">
        <v>0.0</v>
      </c>
      <c r="L1170" s="5">
        <v>0.0</v>
      </c>
      <c r="M1170" s="5">
        <v>0.0</v>
      </c>
      <c r="N1170" s="5">
        <v>0.0</v>
      </c>
      <c r="O1170" s="5">
        <v>0.0</v>
      </c>
      <c r="P1170" s="5">
        <v>0.0</v>
      </c>
      <c r="Q1170" s="5">
        <v>0.0</v>
      </c>
      <c r="R1170" s="5">
        <v>0.0</v>
      </c>
      <c r="S1170" s="5">
        <v>0.0</v>
      </c>
      <c r="T1170" s="5">
        <v>0.0</v>
      </c>
      <c r="U1170" s="5">
        <v>0.0</v>
      </c>
      <c r="V1170" s="5">
        <v>0.0</v>
      </c>
      <c r="W1170" s="5">
        <v>0.0</v>
      </c>
      <c r="X1170" s="5">
        <v>0.0</v>
      </c>
      <c r="Y1170" s="5">
        <v>0.0</v>
      </c>
      <c r="Z1170" s="5">
        <v>0.0</v>
      </c>
      <c r="AA1170" s="5">
        <v>0.0</v>
      </c>
      <c r="AB1170" s="5">
        <v>0.0</v>
      </c>
      <c r="AC1170" s="5">
        <v>0.0</v>
      </c>
      <c r="AD1170" s="5">
        <v>0.0</v>
      </c>
      <c r="AE1170" s="5">
        <v>0.0</v>
      </c>
      <c r="AF1170" s="6">
        <f>IFERROR(__xludf.DUMMYFUNCTION("IFERROR(
  VLOOKUP(
    A1170,
    IMPORTRANGE(
      ""1ZygntHC1J6IxzKbTidmOyf5nUyW4GCLurHCjexrLm_o        "",
      ""HTMLキャッシュ!A:F""
    ),
    3,
    FALSE
  ),
  0
)
"),46004.056284722225)</f>
        <v>46004.05628</v>
      </c>
      <c r="AG1170" s="5"/>
      <c r="AH1170" s="5"/>
      <c r="AI1170" s="5"/>
      <c r="AJ1170" s="5"/>
      <c r="AK1170" s="5"/>
      <c r="AL1170" s="5"/>
      <c r="AM1170" s="5"/>
      <c r="AN1170" s="5"/>
      <c r="AO1170" s="5"/>
      <c r="AP1170" s="5"/>
      <c r="AQ1170" s="5"/>
      <c r="AR1170" s="3"/>
      <c r="AS1170" s="5"/>
      <c r="AT1170" s="5"/>
      <c r="AU1170" s="5"/>
      <c r="AV1170" s="5"/>
      <c r="AW1170" s="5"/>
      <c r="AX1170" s="5"/>
      <c r="AY1170" s="5"/>
      <c r="AZ1170" s="7"/>
      <c r="BA1170" s="7"/>
    </row>
    <row r="1171" ht="16.5" customHeight="1">
      <c r="A1171" s="4" t="s">
        <v>2374</v>
      </c>
      <c r="B1171" s="5">
        <v>0.0</v>
      </c>
      <c r="C1171" s="5">
        <v>0.0</v>
      </c>
      <c r="D1171" s="1" t="s">
        <v>2375</v>
      </c>
      <c r="E1171" s="5">
        <v>0.0</v>
      </c>
      <c r="F1171" s="5">
        <v>0.0</v>
      </c>
      <c r="G1171" s="5">
        <v>0.0</v>
      </c>
      <c r="H1171" s="5">
        <v>0.0</v>
      </c>
      <c r="I1171" s="5">
        <v>0.0</v>
      </c>
      <c r="J1171" s="5">
        <v>0.0</v>
      </c>
      <c r="K1171" s="5">
        <v>0.0</v>
      </c>
      <c r="L1171" s="5">
        <v>0.0</v>
      </c>
      <c r="M1171" s="5">
        <v>0.0</v>
      </c>
      <c r="N1171" s="5">
        <v>0.0</v>
      </c>
      <c r="O1171" s="5">
        <v>0.0</v>
      </c>
      <c r="P1171" s="5">
        <v>0.0</v>
      </c>
      <c r="Q1171" s="5">
        <v>0.0</v>
      </c>
      <c r="R1171" s="5">
        <v>0.0</v>
      </c>
      <c r="S1171" s="5">
        <v>0.0</v>
      </c>
      <c r="T1171" s="5">
        <v>0.0</v>
      </c>
      <c r="U1171" s="5">
        <v>0.0</v>
      </c>
      <c r="V1171" s="5">
        <v>0.0</v>
      </c>
      <c r="W1171" s="5">
        <v>0.0</v>
      </c>
      <c r="X1171" s="5">
        <v>0.0</v>
      </c>
      <c r="Y1171" s="5">
        <v>0.0</v>
      </c>
      <c r="Z1171" s="5">
        <v>0.0</v>
      </c>
      <c r="AA1171" s="5">
        <v>0.0</v>
      </c>
      <c r="AB1171" s="5">
        <v>0.0</v>
      </c>
      <c r="AC1171" s="5">
        <v>0.0</v>
      </c>
      <c r="AD1171" s="5">
        <v>0.0</v>
      </c>
      <c r="AE1171" s="5">
        <v>0.0</v>
      </c>
      <c r="AF1171" s="6">
        <f>IFERROR(__xludf.DUMMYFUNCTION("IFERROR(
  VLOOKUP(
    A1171,
    IMPORTRANGE(
      ""1ZygntHC1J6IxzKbTidmOyf5nUyW4GCLurHCjexrLm_o        "",
      ""HTMLキャッシュ!A:F""
    ),
    3,
    FALSE
  ),
  0
)
"),46076.782685185186)</f>
        <v>46076.78269</v>
      </c>
      <c r="AG1171" s="5"/>
      <c r="AH1171" s="5"/>
      <c r="AI1171" s="5"/>
      <c r="AJ1171" s="5"/>
      <c r="AK1171" s="5"/>
      <c r="AL1171" s="5"/>
      <c r="AM1171" s="5"/>
      <c r="AN1171" s="5"/>
      <c r="AO1171" s="5"/>
      <c r="AP1171" s="5"/>
      <c r="AQ1171" s="5"/>
      <c r="AR1171" s="3"/>
      <c r="AS1171" s="5"/>
      <c r="AT1171" s="5"/>
      <c r="AU1171" s="5"/>
      <c r="AV1171" s="5"/>
      <c r="AW1171" s="5"/>
      <c r="AX1171" s="5"/>
      <c r="AY1171" s="5"/>
      <c r="AZ1171" s="7"/>
      <c r="BA1171" s="7"/>
    </row>
    <row r="1172" ht="16.5" customHeight="1">
      <c r="A1172" s="1" t="s">
        <v>2376</v>
      </c>
      <c r="B1172" s="5">
        <v>0.0</v>
      </c>
      <c r="C1172" s="5">
        <v>0.0</v>
      </c>
      <c r="D1172" s="1" t="s">
        <v>2377</v>
      </c>
      <c r="E1172" s="5">
        <v>0.0</v>
      </c>
      <c r="F1172" s="5">
        <v>0.0</v>
      </c>
      <c r="G1172" s="5">
        <v>0.0</v>
      </c>
      <c r="H1172" s="5">
        <v>0.0</v>
      </c>
      <c r="I1172" s="5">
        <v>0.0</v>
      </c>
      <c r="J1172" s="5">
        <v>0.0</v>
      </c>
      <c r="K1172" s="5">
        <v>0.0</v>
      </c>
      <c r="L1172" s="5">
        <v>0.0</v>
      </c>
      <c r="M1172" s="5">
        <v>0.0</v>
      </c>
      <c r="N1172" s="5">
        <v>0.0</v>
      </c>
      <c r="O1172" s="5">
        <v>0.0</v>
      </c>
      <c r="P1172" s="5">
        <v>0.0</v>
      </c>
      <c r="Q1172" s="5">
        <v>0.0</v>
      </c>
      <c r="R1172" s="5">
        <v>0.0</v>
      </c>
      <c r="S1172" s="5">
        <v>0.0</v>
      </c>
      <c r="T1172" s="5">
        <v>0.0</v>
      </c>
      <c r="U1172" s="5">
        <v>0.0</v>
      </c>
      <c r="V1172" s="5">
        <v>0.0</v>
      </c>
      <c r="W1172" s="5">
        <v>0.0</v>
      </c>
      <c r="X1172" s="5">
        <v>0.0</v>
      </c>
      <c r="Y1172" s="5">
        <v>0.0</v>
      </c>
      <c r="Z1172" s="5">
        <v>0.0</v>
      </c>
      <c r="AA1172" s="5">
        <v>0.0</v>
      </c>
      <c r="AB1172" s="5">
        <v>0.0</v>
      </c>
      <c r="AC1172" s="5">
        <v>0.0</v>
      </c>
      <c r="AD1172" s="5">
        <v>0.0</v>
      </c>
      <c r="AE1172" s="5">
        <v>0.0</v>
      </c>
      <c r="AF1172" s="6">
        <f>IFERROR(__xludf.DUMMYFUNCTION("IFERROR(
  VLOOKUP(
    A1172,
    IMPORTRANGE(
      ""1ZygntHC1J6IxzKbTidmOyf5nUyW4GCLurHCjexrLm_o        "",
      ""HTMLキャッシュ!A:F""
    ),
    3,
    FALSE
  ),
  0
)
"),45600.10668981481)</f>
        <v>45600.10669</v>
      </c>
      <c r="AG1172" s="5"/>
      <c r="AH1172" s="5"/>
      <c r="AI1172" s="5"/>
      <c r="AJ1172" s="5"/>
      <c r="AK1172" s="5"/>
      <c r="AL1172" s="5"/>
      <c r="AM1172" s="5"/>
      <c r="AN1172" s="5"/>
      <c r="AO1172" s="5"/>
      <c r="AP1172" s="5"/>
      <c r="AQ1172" s="5"/>
      <c r="AR1172" s="3"/>
      <c r="AS1172" s="5"/>
      <c r="AT1172" s="5"/>
      <c r="AU1172" s="5"/>
      <c r="AV1172" s="5"/>
      <c r="AW1172" s="5"/>
      <c r="AX1172" s="5"/>
      <c r="AY1172" s="5"/>
      <c r="AZ1172" s="7"/>
      <c r="BA1172" s="7"/>
    </row>
    <row r="1173" ht="16.5" customHeight="1">
      <c r="A1173" s="1" t="s">
        <v>2378</v>
      </c>
      <c r="B1173" s="5">
        <v>0.0</v>
      </c>
      <c r="C1173" s="5">
        <v>0.0</v>
      </c>
      <c r="D1173" s="1" t="s">
        <v>2379</v>
      </c>
      <c r="E1173" s="5">
        <v>0.0</v>
      </c>
      <c r="F1173" s="5">
        <v>0.0</v>
      </c>
      <c r="G1173" s="5">
        <v>0.0</v>
      </c>
      <c r="H1173" s="5">
        <v>0.0</v>
      </c>
      <c r="I1173" s="5">
        <v>0.0</v>
      </c>
      <c r="J1173" s="5">
        <v>0.0</v>
      </c>
      <c r="K1173" s="5">
        <v>0.0</v>
      </c>
      <c r="L1173" s="5">
        <v>0.0</v>
      </c>
      <c r="M1173" s="5">
        <v>0.0</v>
      </c>
      <c r="N1173" s="5">
        <v>0.0</v>
      </c>
      <c r="O1173" s="5">
        <v>0.0</v>
      </c>
      <c r="P1173" s="5">
        <v>0.0</v>
      </c>
      <c r="Q1173" s="5">
        <v>0.0</v>
      </c>
      <c r="R1173" s="5">
        <v>0.0</v>
      </c>
      <c r="S1173" s="5">
        <v>0.0</v>
      </c>
      <c r="T1173" s="5">
        <v>0.0</v>
      </c>
      <c r="U1173" s="5">
        <v>0.0</v>
      </c>
      <c r="V1173" s="5">
        <v>0.0</v>
      </c>
      <c r="W1173" s="5">
        <v>0.0</v>
      </c>
      <c r="X1173" s="5">
        <v>0.0</v>
      </c>
      <c r="Y1173" s="5">
        <v>0.0</v>
      </c>
      <c r="Z1173" s="5">
        <v>0.0</v>
      </c>
      <c r="AA1173" s="5">
        <v>0.0</v>
      </c>
      <c r="AB1173" s="5">
        <v>0.0</v>
      </c>
      <c r="AC1173" s="5">
        <v>0.0</v>
      </c>
      <c r="AD1173" s="5">
        <v>0.0</v>
      </c>
      <c r="AE1173" s="5">
        <v>0.0</v>
      </c>
      <c r="AF1173" s="6">
        <f>IFERROR(__xludf.DUMMYFUNCTION("IFERROR(
  VLOOKUP(
    A1173,
    IMPORTRANGE(
      ""1ZygntHC1J6IxzKbTidmOyf5nUyW4GCLurHCjexrLm_o        "",
      ""HTMLキャッシュ!A:F""
    ),
    3,
    FALSE
  ),
  0
)
"),45593.921875)</f>
        <v>45593.92188</v>
      </c>
      <c r="AG1173" s="5"/>
      <c r="AH1173" s="5"/>
      <c r="AI1173" s="5"/>
      <c r="AJ1173" s="5"/>
      <c r="AK1173" s="5"/>
      <c r="AL1173" s="5"/>
      <c r="AM1173" s="5"/>
      <c r="AN1173" s="5"/>
      <c r="AO1173" s="5"/>
      <c r="AP1173" s="5"/>
      <c r="AQ1173" s="5"/>
      <c r="AR1173" s="3"/>
      <c r="AS1173" s="5"/>
      <c r="AT1173" s="5"/>
      <c r="AU1173" s="5"/>
      <c r="AV1173" s="5"/>
      <c r="AW1173" s="5"/>
      <c r="AX1173" s="5"/>
      <c r="AY1173" s="5"/>
      <c r="AZ1173" s="7"/>
      <c r="BA1173" s="7"/>
    </row>
    <row r="1174" ht="16.5" customHeight="1">
      <c r="A1174" s="1" t="s">
        <v>2380</v>
      </c>
      <c r="B1174" s="5">
        <v>0.0</v>
      </c>
      <c r="C1174" s="5">
        <v>0.0</v>
      </c>
      <c r="D1174" s="1" t="s">
        <v>2381</v>
      </c>
      <c r="E1174" s="5">
        <v>0.0</v>
      </c>
      <c r="F1174" s="5">
        <v>0.0</v>
      </c>
      <c r="G1174" s="5">
        <v>0.0</v>
      </c>
      <c r="H1174" s="5">
        <v>0.0</v>
      </c>
      <c r="I1174" s="5">
        <v>0.0</v>
      </c>
      <c r="J1174" s="5">
        <v>0.0</v>
      </c>
      <c r="K1174" s="5">
        <v>0.0</v>
      </c>
      <c r="L1174" s="5">
        <v>0.0</v>
      </c>
      <c r="M1174" s="5">
        <v>0.0</v>
      </c>
      <c r="N1174" s="5">
        <v>0.0</v>
      </c>
      <c r="O1174" s="5">
        <v>0.0</v>
      </c>
      <c r="P1174" s="5">
        <v>0.0</v>
      </c>
      <c r="Q1174" s="5">
        <v>0.0</v>
      </c>
      <c r="R1174" s="5">
        <v>0.0</v>
      </c>
      <c r="S1174" s="5">
        <v>0.0</v>
      </c>
      <c r="T1174" s="5">
        <v>0.0</v>
      </c>
      <c r="U1174" s="5">
        <v>0.0</v>
      </c>
      <c r="V1174" s="5">
        <v>0.0</v>
      </c>
      <c r="W1174" s="5">
        <v>0.0</v>
      </c>
      <c r="X1174" s="5">
        <v>0.0</v>
      </c>
      <c r="Y1174" s="5">
        <v>0.0</v>
      </c>
      <c r="Z1174" s="5">
        <v>0.0</v>
      </c>
      <c r="AA1174" s="5">
        <v>0.0</v>
      </c>
      <c r="AB1174" s="5">
        <v>0.0</v>
      </c>
      <c r="AC1174" s="5">
        <v>0.0</v>
      </c>
      <c r="AD1174" s="5">
        <v>0.0</v>
      </c>
      <c r="AE1174" s="5">
        <v>0.0</v>
      </c>
      <c r="AF1174" s="6">
        <f>IFERROR(__xludf.DUMMYFUNCTION("IFERROR(
  VLOOKUP(
    A1174,
    IMPORTRANGE(
      ""1ZygntHC1J6IxzKbTidmOyf5nUyW4GCLurHCjexrLm_o        "",
      ""HTMLキャッシュ!A:F""
    ),
    3,
    FALSE
  ),
  0
)
"),46027.96707175926)</f>
        <v>46027.96707</v>
      </c>
      <c r="AG1174" s="5"/>
      <c r="AH1174" s="5"/>
      <c r="AI1174" s="5"/>
      <c r="AJ1174" s="5"/>
      <c r="AK1174" s="5"/>
      <c r="AL1174" s="5"/>
      <c r="AM1174" s="5"/>
      <c r="AN1174" s="5"/>
      <c r="AO1174" s="5"/>
      <c r="AP1174" s="5"/>
      <c r="AQ1174" s="5"/>
      <c r="AR1174" s="3"/>
      <c r="AS1174" s="5"/>
      <c r="AT1174" s="5"/>
      <c r="AU1174" s="5"/>
      <c r="AV1174" s="5"/>
      <c r="AW1174" s="5"/>
      <c r="AX1174" s="5"/>
      <c r="AY1174" s="5"/>
      <c r="AZ1174" s="7"/>
      <c r="BA1174" s="7"/>
    </row>
    <row r="1175" ht="16.5" customHeight="1">
      <c r="A1175" s="4" t="s">
        <v>2382</v>
      </c>
      <c r="B1175" s="5">
        <v>0.0</v>
      </c>
      <c r="C1175" s="5">
        <v>0.0</v>
      </c>
      <c r="D1175" s="1" t="s">
        <v>2383</v>
      </c>
      <c r="E1175" s="5">
        <v>0.0</v>
      </c>
      <c r="F1175" s="5">
        <v>0.0</v>
      </c>
      <c r="G1175" s="5">
        <v>0.0</v>
      </c>
      <c r="H1175" s="5">
        <v>0.0</v>
      </c>
      <c r="I1175" s="5">
        <v>0.0</v>
      </c>
      <c r="J1175" s="5">
        <v>0.0</v>
      </c>
      <c r="K1175" s="5">
        <v>0.0</v>
      </c>
      <c r="L1175" s="5">
        <v>0.0</v>
      </c>
      <c r="M1175" s="5">
        <v>0.0</v>
      </c>
      <c r="N1175" s="5">
        <v>0.0</v>
      </c>
      <c r="O1175" s="5">
        <v>0.0</v>
      </c>
      <c r="P1175" s="5">
        <v>0.0</v>
      </c>
      <c r="Q1175" s="5">
        <v>0.0</v>
      </c>
      <c r="R1175" s="5">
        <v>0.0</v>
      </c>
      <c r="S1175" s="5">
        <v>0.0</v>
      </c>
      <c r="T1175" s="5">
        <v>0.0</v>
      </c>
      <c r="U1175" s="5">
        <v>0.0</v>
      </c>
      <c r="V1175" s="5">
        <v>0.0</v>
      </c>
      <c r="W1175" s="5">
        <v>0.0</v>
      </c>
      <c r="X1175" s="5">
        <v>0.0</v>
      </c>
      <c r="Y1175" s="5">
        <v>0.0</v>
      </c>
      <c r="Z1175" s="5">
        <v>0.0</v>
      </c>
      <c r="AA1175" s="5">
        <v>0.0</v>
      </c>
      <c r="AB1175" s="5">
        <v>0.0</v>
      </c>
      <c r="AC1175" s="5">
        <v>0.0</v>
      </c>
      <c r="AD1175" s="5">
        <v>0.0</v>
      </c>
      <c r="AE1175" s="5">
        <v>0.0</v>
      </c>
      <c r="AF1175" s="6">
        <f>IFERROR(__xludf.DUMMYFUNCTION("IFERROR(
  VLOOKUP(
    A1175,
    IMPORTRANGE(
      ""1ZygntHC1J6IxzKbTidmOyf5nUyW4GCLurHCjexrLm_o        "",
      ""HTMLキャッシュ!A:F""
    ),
    3,
    FALSE
  ),
  0
)
"),46027.96789351852)</f>
        <v>46027.96789</v>
      </c>
      <c r="AG1175" s="5"/>
      <c r="AH1175" s="5"/>
      <c r="AI1175" s="5"/>
      <c r="AJ1175" s="5"/>
      <c r="AK1175" s="5"/>
      <c r="AL1175" s="5"/>
      <c r="AM1175" s="5"/>
      <c r="AN1175" s="5"/>
      <c r="AO1175" s="5"/>
      <c r="AP1175" s="5"/>
      <c r="AQ1175" s="5"/>
      <c r="AR1175" s="3"/>
      <c r="AS1175" s="5"/>
      <c r="AT1175" s="5"/>
      <c r="AU1175" s="5"/>
      <c r="AV1175" s="5"/>
      <c r="AW1175" s="5"/>
      <c r="AX1175" s="5"/>
      <c r="AY1175" s="5"/>
      <c r="AZ1175" s="7"/>
      <c r="BA1175" s="7"/>
    </row>
    <row r="1176" ht="16.5" customHeight="1">
      <c r="A1176" s="4" t="s">
        <v>2384</v>
      </c>
      <c r="B1176" s="5">
        <v>1.0</v>
      </c>
      <c r="C1176" s="5">
        <v>0.0</v>
      </c>
      <c r="D1176" s="1" t="s">
        <v>2385</v>
      </c>
      <c r="E1176" s="5">
        <v>0.0</v>
      </c>
      <c r="F1176" s="5">
        <v>0.0</v>
      </c>
      <c r="G1176" s="5">
        <v>0.0</v>
      </c>
      <c r="H1176" s="5">
        <v>0.0</v>
      </c>
      <c r="I1176" s="5">
        <v>0.0</v>
      </c>
      <c r="J1176" s="5">
        <v>0.0</v>
      </c>
      <c r="K1176" s="5">
        <v>0.0</v>
      </c>
      <c r="L1176" s="5">
        <v>0.0</v>
      </c>
      <c r="M1176" s="5">
        <v>0.0</v>
      </c>
      <c r="N1176" s="5">
        <v>0.0</v>
      </c>
      <c r="O1176" s="5">
        <v>0.0</v>
      </c>
      <c r="P1176" s="5">
        <v>0.0</v>
      </c>
      <c r="Q1176" s="5">
        <v>0.0</v>
      </c>
      <c r="R1176" s="5">
        <v>0.0</v>
      </c>
      <c r="S1176" s="5">
        <v>0.0</v>
      </c>
      <c r="T1176" s="5">
        <v>0.0</v>
      </c>
      <c r="U1176" s="5">
        <v>0.0</v>
      </c>
      <c r="V1176" s="5">
        <v>0.0</v>
      </c>
      <c r="W1176" s="5">
        <v>0.0</v>
      </c>
      <c r="X1176" s="5">
        <v>0.0</v>
      </c>
      <c r="Y1176" s="5">
        <v>0.0</v>
      </c>
      <c r="Z1176" s="5">
        <v>0.0</v>
      </c>
      <c r="AA1176" s="5">
        <v>0.0</v>
      </c>
      <c r="AB1176" s="5">
        <v>0.0</v>
      </c>
      <c r="AC1176" s="5">
        <v>0.0</v>
      </c>
      <c r="AD1176" s="5">
        <v>0.0</v>
      </c>
      <c r="AE1176" s="5">
        <v>0.0</v>
      </c>
      <c r="AF1176" s="6">
        <f>IFERROR(__xludf.DUMMYFUNCTION("IFERROR(
  VLOOKUP(
    A1176,
    IMPORTRANGE(
      ""1ZygntHC1J6IxzKbTidmOyf5nUyW4GCLurHCjexrLm_o        "",
      ""HTMLキャッシュ!A:F""
    ),
    3,
    FALSE
  ),
  0
)
"),44380.13846064815)</f>
        <v>44380.13846</v>
      </c>
      <c r="AG1176" s="5"/>
      <c r="AH1176" s="5"/>
      <c r="AI1176" s="5"/>
      <c r="AJ1176" s="5"/>
      <c r="AK1176" s="5"/>
      <c r="AL1176" s="5"/>
      <c r="AM1176" s="5"/>
      <c r="AN1176" s="5"/>
      <c r="AO1176" s="5"/>
      <c r="AP1176" s="5"/>
      <c r="AQ1176" s="5"/>
      <c r="AR1176" s="3"/>
      <c r="AS1176" s="5"/>
      <c r="AT1176" s="5"/>
      <c r="AU1176" s="5"/>
      <c r="AV1176" s="5"/>
      <c r="AW1176" s="5"/>
      <c r="AX1176" s="5"/>
      <c r="AY1176" s="5"/>
      <c r="AZ1176" s="7"/>
      <c r="BA1176" s="7"/>
    </row>
    <row r="1177" ht="16.5" customHeight="1">
      <c r="A1177" s="4" t="s">
        <v>2386</v>
      </c>
      <c r="B1177" s="5">
        <v>3.0</v>
      </c>
      <c r="C1177" s="5">
        <v>0.0</v>
      </c>
      <c r="D1177" s="1" t="s">
        <v>2387</v>
      </c>
      <c r="E1177" s="5">
        <v>0.0</v>
      </c>
      <c r="F1177" s="5">
        <v>0.0</v>
      </c>
      <c r="G1177" s="5">
        <v>0.0</v>
      </c>
      <c r="H1177" s="5">
        <v>0.0</v>
      </c>
      <c r="I1177" s="5">
        <v>0.0</v>
      </c>
      <c r="J1177" s="5">
        <v>0.0</v>
      </c>
      <c r="K1177" s="5">
        <v>0.0</v>
      </c>
      <c r="L1177" s="5">
        <v>0.0</v>
      </c>
      <c r="M1177" s="5">
        <v>0.0</v>
      </c>
      <c r="N1177" s="5">
        <v>0.0</v>
      </c>
      <c r="O1177" s="5">
        <v>0.0</v>
      </c>
      <c r="P1177" s="5">
        <v>0.0</v>
      </c>
      <c r="Q1177" s="5">
        <v>0.0</v>
      </c>
      <c r="R1177" s="5">
        <v>0.0</v>
      </c>
      <c r="S1177" s="5">
        <v>0.0</v>
      </c>
      <c r="T1177" s="5">
        <v>0.0</v>
      </c>
      <c r="U1177" s="5">
        <v>0.0</v>
      </c>
      <c r="V1177" s="5">
        <v>0.0</v>
      </c>
      <c r="W1177" s="5">
        <v>0.0</v>
      </c>
      <c r="X1177" s="5">
        <v>0.0</v>
      </c>
      <c r="Y1177" s="5">
        <v>0.0</v>
      </c>
      <c r="Z1177" s="5">
        <v>0.0</v>
      </c>
      <c r="AA1177" s="5">
        <v>0.0</v>
      </c>
      <c r="AB1177" s="5">
        <v>0.0</v>
      </c>
      <c r="AC1177" s="5">
        <v>0.0</v>
      </c>
      <c r="AD1177" s="5">
        <v>0.0</v>
      </c>
      <c r="AE1177" s="5">
        <v>0.0</v>
      </c>
      <c r="AF1177" s="6">
        <f>IFERROR(__xludf.DUMMYFUNCTION("IFERROR(
  VLOOKUP(
    A1177,
    IMPORTRANGE(
      ""1ZygntHC1J6IxzKbTidmOyf5nUyW4GCLurHCjexrLm_o        "",
      ""HTMLキャッシュ!A:F""
    ),
    3,
    FALSE
  ),
  0
)
"),46085.28246527778)</f>
        <v>46085.28247</v>
      </c>
      <c r="AG1177" s="5"/>
      <c r="AH1177" s="5"/>
      <c r="AI1177" s="5"/>
      <c r="AJ1177" s="5"/>
      <c r="AK1177" s="5"/>
      <c r="AL1177" s="5"/>
      <c r="AM1177" s="5"/>
      <c r="AN1177" s="5"/>
      <c r="AO1177" s="5"/>
      <c r="AP1177" s="5"/>
      <c r="AQ1177" s="5"/>
      <c r="AR1177" s="3"/>
      <c r="AS1177" s="5"/>
      <c r="AT1177" s="5"/>
      <c r="AU1177" s="5"/>
      <c r="AV1177" s="5"/>
      <c r="AW1177" s="5"/>
      <c r="AX1177" s="5"/>
      <c r="AY1177" s="5"/>
      <c r="AZ1177" s="7"/>
      <c r="BA1177" s="7"/>
    </row>
    <row r="1178" ht="16.5" customHeight="1">
      <c r="A1178" s="4" t="s">
        <v>2388</v>
      </c>
      <c r="B1178" s="5">
        <v>0.0</v>
      </c>
      <c r="C1178" s="5">
        <v>0.0</v>
      </c>
      <c r="D1178" s="1" t="s">
        <v>2389</v>
      </c>
      <c r="E1178" s="5">
        <v>0.0</v>
      </c>
      <c r="F1178" s="5">
        <v>0.0</v>
      </c>
      <c r="G1178" s="5">
        <v>0.0</v>
      </c>
      <c r="H1178" s="5">
        <v>0.0</v>
      </c>
      <c r="I1178" s="5">
        <v>0.0</v>
      </c>
      <c r="J1178" s="5">
        <v>0.0</v>
      </c>
      <c r="K1178" s="5">
        <v>0.0</v>
      </c>
      <c r="L1178" s="5">
        <v>0.0</v>
      </c>
      <c r="M1178" s="5">
        <v>0.0</v>
      </c>
      <c r="N1178" s="5">
        <v>0.0</v>
      </c>
      <c r="O1178" s="5">
        <v>0.0</v>
      </c>
      <c r="P1178" s="5">
        <v>0.0</v>
      </c>
      <c r="Q1178" s="5">
        <v>0.0</v>
      </c>
      <c r="R1178" s="5">
        <v>0.0</v>
      </c>
      <c r="S1178" s="5">
        <v>0.0</v>
      </c>
      <c r="T1178" s="5">
        <v>0.0</v>
      </c>
      <c r="U1178" s="5">
        <v>0.0</v>
      </c>
      <c r="V1178" s="5">
        <v>0.0</v>
      </c>
      <c r="W1178" s="5">
        <v>0.0</v>
      </c>
      <c r="X1178" s="5">
        <v>0.0</v>
      </c>
      <c r="Y1178" s="5">
        <v>0.0</v>
      </c>
      <c r="Z1178" s="5">
        <v>0.0</v>
      </c>
      <c r="AA1178" s="5">
        <v>0.0</v>
      </c>
      <c r="AB1178" s="5">
        <v>0.0</v>
      </c>
      <c r="AC1178" s="5">
        <v>0.0</v>
      </c>
      <c r="AD1178" s="5">
        <v>0.0</v>
      </c>
      <c r="AE1178" s="5">
        <v>0.0</v>
      </c>
      <c r="AF1178" s="6">
        <f>IFERROR(__xludf.DUMMYFUNCTION("IFERROR(
  VLOOKUP(
    A1178,
    IMPORTRANGE(
      ""1ZygntHC1J6IxzKbTidmOyf5nUyW4GCLurHCjexrLm_o        "",
      ""HTMLキャッシュ!A:F""
    ),
    3,
    FALSE
  ),
  0
)
"),44380.10916666667)</f>
        <v>44380.10917</v>
      </c>
      <c r="AG1178" s="5"/>
      <c r="AH1178" s="5"/>
      <c r="AI1178" s="5"/>
      <c r="AJ1178" s="5"/>
      <c r="AK1178" s="5"/>
      <c r="AL1178" s="5"/>
      <c r="AM1178" s="5"/>
      <c r="AN1178" s="5"/>
      <c r="AO1178" s="5"/>
      <c r="AP1178" s="5"/>
      <c r="AQ1178" s="5"/>
      <c r="AR1178" s="3"/>
      <c r="AS1178" s="5"/>
      <c r="AT1178" s="5"/>
      <c r="AU1178" s="5"/>
      <c r="AV1178" s="5"/>
      <c r="AW1178" s="5"/>
      <c r="AX1178" s="5"/>
      <c r="AY1178" s="5"/>
      <c r="AZ1178" s="7"/>
      <c r="BA1178" s="7"/>
    </row>
    <row r="1179" ht="16.5" customHeight="1">
      <c r="A1179" s="4" t="s">
        <v>2390</v>
      </c>
      <c r="B1179" s="5">
        <v>7.0</v>
      </c>
      <c r="C1179" s="5">
        <v>0.0</v>
      </c>
      <c r="D1179" s="1" t="s">
        <v>2391</v>
      </c>
      <c r="E1179" s="5">
        <v>0.0</v>
      </c>
      <c r="F1179" s="5">
        <v>0.0</v>
      </c>
      <c r="G1179" s="5">
        <v>0.0</v>
      </c>
      <c r="H1179" s="5">
        <v>0.0</v>
      </c>
      <c r="I1179" s="5">
        <v>0.0</v>
      </c>
      <c r="J1179" s="5">
        <v>0.0</v>
      </c>
      <c r="K1179" s="5">
        <v>0.0</v>
      </c>
      <c r="L1179" s="5">
        <v>0.0</v>
      </c>
      <c r="M1179" s="5">
        <v>0.0</v>
      </c>
      <c r="N1179" s="5">
        <v>0.0</v>
      </c>
      <c r="O1179" s="5">
        <v>0.0</v>
      </c>
      <c r="P1179" s="5">
        <v>0.0</v>
      </c>
      <c r="Q1179" s="5">
        <v>0.0</v>
      </c>
      <c r="R1179" s="5">
        <v>0.0</v>
      </c>
      <c r="S1179" s="5">
        <v>0.0</v>
      </c>
      <c r="T1179" s="5">
        <v>0.0</v>
      </c>
      <c r="U1179" s="5">
        <v>0.0</v>
      </c>
      <c r="V1179" s="5">
        <v>0.0</v>
      </c>
      <c r="W1179" s="5">
        <v>0.0</v>
      </c>
      <c r="X1179" s="5">
        <v>0.0</v>
      </c>
      <c r="Y1179" s="5">
        <v>0.0</v>
      </c>
      <c r="Z1179" s="5">
        <v>0.0</v>
      </c>
      <c r="AA1179" s="5">
        <v>0.0</v>
      </c>
      <c r="AB1179" s="5">
        <v>0.0</v>
      </c>
      <c r="AC1179" s="5">
        <v>0.0</v>
      </c>
      <c r="AD1179" s="5">
        <v>0.0</v>
      </c>
      <c r="AE1179" s="5">
        <v>0.0</v>
      </c>
      <c r="AF1179" s="6">
        <f>IFERROR(__xludf.DUMMYFUNCTION("IFERROR(
  VLOOKUP(
    A1179,
    IMPORTRANGE(
      ""1ZygntHC1J6IxzKbTidmOyf5nUyW4GCLurHCjexrLm_o        "",
      ""HTMLキャッシュ!A:F""
    ),
    3,
    FALSE
  ),
  0
)
"),46083.72991898148)</f>
        <v>46083.72992</v>
      </c>
      <c r="AG1179" s="5"/>
      <c r="AH1179" s="5"/>
      <c r="AI1179" s="5"/>
      <c r="AJ1179" s="5"/>
      <c r="AK1179" s="5"/>
      <c r="AL1179" s="5"/>
      <c r="AM1179" s="5"/>
      <c r="AN1179" s="5"/>
      <c r="AO1179" s="5"/>
      <c r="AP1179" s="5"/>
      <c r="AQ1179" s="5"/>
      <c r="AR1179" s="3"/>
      <c r="AS1179" s="5"/>
      <c r="AT1179" s="5"/>
      <c r="AU1179" s="5"/>
      <c r="AV1179" s="5"/>
      <c r="AW1179" s="5"/>
      <c r="AX1179" s="5"/>
      <c r="AY1179" s="5"/>
      <c r="AZ1179" s="7"/>
      <c r="BA1179" s="7"/>
    </row>
    <row r="1180" ht="16.5" customHeight="1">
      <c r="A1180" s="4" t="s">
        <v>2392</v>
      </c>
      <c r="B1180" s="5">
        <v>0.0</v>
      </c>
      <c r="C1180" s="5">
        <v>0.0</v>
      </c>
      <c r="D1180" s="1" t="s">
        <v>2393</v>
      </c>
      <c r="E1180" s="5">
        <v>0.0</v>
      </c>
      <c r="F1180" s="5">
        <v>0.0</v>
      </c>
      <c r="G1180" s="5">
        <v>0.0</v>
      </c>
      <c r="H1180" s="5">
        <v>0.0</v>
      </c>
      <c r="I1180" s="5">
        <v>0.0</v>
      </c>
      <c r="J1180" s="5">
        <v>0.0</v>
      </c>
      <c r="K1180" s="5">
        <v>0.0</v>
      </c>
      <c r="L1180" s="5">
        <v>0.0</v>
      </c>
      <c r="M1180" s="5">
        <v>0.0</v>
      </c>
      <c r="N1180" s="5">
        <v>0.0</v>
      </c>
      <c r="O1180" s="5">
        <v>0.0</v>
      </c>
      <c r="P1180" s="5">
        <v>0.0</v>
      </c>
      <c r="Q1180" s="5">
        <v>0.0</v>
      </c>
      <c r="R1180" s="5">
        <v>0.0</v>
      </c>
      <c r="S1180" s="5">
        <v>0.0</v>
      </c>
      <c r="T1180" s="5">
        <v>0.0</v>
      </c>
      <c r="U1180" s="5">
        <v>0.0</v>
      </c>
      <c r="V1180" s="5">
        <v>0.0</v>
      </c>
      <c r="W1180" s="5">
        <v>0.0</v>
      </c>
      <c r="X1180" s="5">
        <v>0.0</v>
      </c>
      <c r="Y1180" s="5">
        <v>0.0</v>
      </c>
      <c r="Z1180" s="5">
        <v>0.0</v>
      </c>
      <c r="AA1180" s="5">
        <v>0.0</v>
      </c>
      <c r="AB1180" s="5">
        <v>0.0</v>
      </c>
      <c r="AC1180" s="5">
        <v>0.0</v>
      </c>
      <c r="AD1180" s="5">
        <v>0.0</v>
      </c>
      <c r="AE1180" s="5">
        <v>0.0</v>
      </c>
      <c r="AF1180" s="6">
        <f>IFERROR(__xludf.DUMMYFUNCTION("IFERROR(
  VLOOKUP(
    A1180,
    IMPORTRANGE(
      ""1ZygntHC1J6IxzKbTidmOyf5nUyW4GCLurHCjexrLm_o        "",
      ""HTMLキャッシュ!A:F""
    ),
    3,
    FALSE
  ),
  0
)
"),45682.61372685185)</f>
        <v>45682.61373</v>
      </c>
      <c r="AG1180" s="5"/>
      <c r="AH1180" s="5"/>
      <c r="AI1180" s="5"/>
      <c r="AJ1180" s="5"/>
      <c r="AK1180" s="5"/>
      <c r="AL1180" s="5"/>
      <c r="AM1180" s="5"/>
      <c r="AN1180" s="5"/>
      <c r="AO1180" s="5"/>
      <c r="AP1180" s="5"/>
      <c r="AQ1180" s="5"/>
      <c r="AR1180" s="3"/>
      <c r="AS1180" s="5"/>
      <c r="AT1180" s="5"/>
      <c r="AU1180" s="5"/>
      <c r="AV1180" s="5"/>
      <c r="AW1180" s="5"/>
      <c r="AX1180" s="5"/>
      <c r="AY1180" s="5"/>
      <c r="AZ1180" s="7"/>
      <c r="BA1180" s="7"/>
    </row>
    <row r="1181" ht="16.5" customHeight="1">
      <c r="A1181" s="4" t="s">
        <v>2394</v>
      </c>
      <c r="B1181" s="5">
        <v>0.0</v>
      </c>
      <c r="C1181" s="5">
        <v>0.0</v>
      </c>
      <c r="D1181" s="1" t="s">
        <v>2395</v>
      </c>
      <c r="E1181" s="5">
        <v>0.0</v>
      </c>
      <c r="F1181" s="5">
        <v>0.0</v>
      </c>
      <c r="G1181" s="5">
        <v>0.0</v>
      </c>
      <c r="H1181" s="5">
        <v>0.0</v>
      </c>
      <c r="I1181" s="5">
        <v>0.0</v>
      </c>
      <c r="J1181" s="5">
        <v>0.0</v>
      </c>
      <c r="K1181" s="5">
        <v>0.0</v>
      </c>
      <c r="L1181" s="5">
        <v>0.0</v>
      </c>
      <c r="M1181" s="5">
        <v>0.0</v>
      </c>
      <c r="N1181" s="5">
        <v>0.0</v>
      </c>
      <c r="O1181" s="5">
        <v>0.0</v>
      </c>
      <c r="P1181" s="5">
        <v>0.0</v>
      </c>
      <c r="Q1181" s="5">
        <v>0.0</v>
      </c>
      <c r="R1181" s="5">
        <v>0.0</v>
      </c>
      <c r="S1181" s="5">
        <v>0.0</v>
      </c>
      <c r="T1181" s="5">
        <v>0.0</v>
      </c>
      <c r="U1181" s="5">
        <v>0.0</v>
      </c>
      <c r="V1181" s="5">
        <v>0.0</v>
      </c>
      <c r="W1181" s="5">
        <v>0.0</v>
      </c>
      <c r="X1181" s="5">
        <v>0.0</v>
      </c>
      <c r="Y1181" s="5">
        <v>0.0</v>
      </c>
      <c r="Z1181" s="5">
        <v>0.0</v>
      </c>
      <c r="AA1181" s="5">
        <v>0.0</v>
      </c>
      <c r="AB1181" s="5">
        <v>0.0</v>
      </c>
      <c r="AC1181" s="5">
        <v>0.0</v>
      </c>
      <c r="AD1181" s="5">
        <v>0.0</v>
      </c>
      <c r="AE1181" s="5">
        <v>0.0</v>
      </c>
      <c r="AF1181" s="6">
        <f>IFERROR(__xludf.DUMMYFUNCTION("IFERROR(
  VLOOKUP(
    A1181,
    IMPORTRANGE(
      ""1ZygntHC1J6IxzKbTidmOyf5nUyW4GCLurHCjexrLm_o        "",
      ""HTMLキャッシュ!A:F""
    ),
    3,
    FALSE
  ),
  0
)
"),46020.79491898148)</f>
        <v>46020.79492</v>
      </c>
      <c r="AG1181" s="5"/>
      <c r="AH1181" s="5"/>
      <c r="AI1181" s="5"/>
      <c r="AJ1181" s="5"/>
      <c r="AK1181" s="5"/>
      <c r="AL1181" s="5"/>
      <c r="AM1181" s="5"/>
      <c r="AN1181" s="5"/>
      <c r="AO1181" s="5"/>
      <c r="AP1181" s="5"/>
      <c r="AQ1181" s="5"/>
      <c r="AR1181" s="3"/>
      <c r="AS1181" s="5"/>
      <c r="AT1181" s="5"/>
      <c r="AU1181" s="5"/>
      <c r="AV1181" s="5"/>
      <c r="AW1181" s="5"/>
      <c r="AX1181" s="5"/>
      <c r="AY1181" s="5"/>
      <c r="AZ1181" s="7"/>
      <c r="BA1181" s="7"/>
    </row>
    <row r="1182" ht="16.5" customHeight="1">
      <c r="A1182" s="4" t="s">
        <v>2396</v>
      </c>
      <c r="B1182" s="5">
        <v>0.0</v>
      </c>
      <c r="C1182" s="5">
        <v>0.0</v>
      </c>
      <c r="D1182" s="1" t="s">
        <v>2397</v>
      </c>
      <c r="E1182" s="5">
        <v>0.0</v>
      </c>
      <c r="F1182" s="5">
        <v>0.0</v>
      </c>
      <c r="G1182" s="5">
        <v>0.0</v>
      </c>
      <c r="H1182" s="5">
        <v>0.0</v>
      </c>
      <c r="I1182" s="5">
        <v>0.0</v>
      </c>
      <c r="J1182" s="5">
        <v>0.0</v>
      </c>
      <c r="K1182" s="5">
        <v>0.0</v>
      </c>
      <c r="L1182" s="5">
        <v>0.0</v>
      </c>
      <c r="M1182" s="5">
        <v>0.0</v>
      </c>
      <c r="N1182" s="5">
        <v>0.0</v>
      </c>
      <c r="O1182" s="5">
        <v>0.0</v>
      </c>
      <c r="P1182" s="5">
        <v>0.0</v>
      </c>
      <c r="Q1182" s="5">
        <v>0.0</v>
      </c>
      <c r="R1182" s="5">
        <v>0.0</v>
      </c>
      <c r="S1182" s="5">
        <v>0.0</v>
      </c>
      <c r="T1182" s="5">
        <v>0.0</v>
      </c>
      <c r="U1182" s="5">
        <v>0.0</v>
      </c>
      <c r="V1182" s="5">
        <v>0.0</v>
      </c>
      <c r="W1182" s="5">
        <v>0.0</v>
      </c>
      <c r="X1182" s="5">
        <v>0.0</v>
      </c>
      <c r="Y1182" s="5">
        <v>0.0</v>
      </c>
      <c r="Z1182" s="5">
        <v>0.0</v>
      </c>
      <c r="AA1182" s="5">
        <v>0.0</v>
      </c>
      <c r="AB1182" s="5">
        <v>0.0</v>
      </c>
      <c r="AC1182" s="5">
        <v>0.0</v>
      </c>
      <c r="AD1182" s="5">
        <v>0.0</v>
      </c>
      <c r="AE1182" s="5">
        <v>0.0</v>
      </c>
      <c r="AF1182" s="6">
        <f>IFERROR(__xludf.DUMMYFUNCTION("IFERROR(
  VLOOKUP(
    A1182,
    IMPORTRANGE(
      ""1ZygntHC1J6IxzKbTidmOyf5nUyW4GCLurHCjexrLm_o        "",
      ""HTMLキャッシュ!A:F""
    ),
    3,
    FALSE
  ),
  0
)
"),46074.59305555555)</f>
        <v>46074.59306</v>
      </c>
      <c r="AG1182" s="5"/>
      <c r="AH1182" s="5"/>
      <c r="AI1182" s="5"/>
      <c r="AJ1182" s="5"/>
      <c r="AK1182" s="5"/>
      <c r="AL1182" s="5"/>
      <c r="AM1182" s="5"/>
      <c r="AN1182" s="5"/>
      <c r="AO1182" s="5"/>
      <c r="AP1182" s="5"/>
      <c r="AQ1182" s="5"/>
      <c r="AR1182" s="3"/>
      <c r="AS1182" s="5"/>
      <c r="AT1182" s="5"/>
      <c r="AU1182" s="5"/>
      <c r="AV1182" s="5"/>
      <c r="AW1182" s="5"/>
      <c r="AX1182" s="5"/>
      <c r="AY1182" s="5"/>
      <c r="AZ1182" s="7"/>
      <c r="BA1182" s="7"/>
    </row>
    <row r="1183" ht="16.5" customHeight="1">
      <c r="A1183" s="4" t="s">
        <v>2398</v>
      </c>
      <c r="B1183" s="5">
        <v>1.0</v>
      </c>
      <c r="C1183" s="5">
        <v>0.0</v>
      </c>
      <c r="D1183" s="1" t="s">
        <v>2399</v>
      </c>
      <c r="E1183" s="5">
        <v>0.0</v>
      </c>
      <c r="F1183" s="5">
        <v>0.0</v>
      </c>
      <c r="G1183" s="5">
        <v>0.0</v>
      </c>
      <c r="H1183" s="5">
        <v>0.0</v>
      </c>
      <c r="I1183" s="5">
        <v>0.0</v>
      </c>
      <c r="J1183" s="5">
        <v>0.0</v>
      </c>
      <c r="K1183" s="5">
        <v>0.0</v>
      </c>
      <c r="L1183" s="5">
        <v>0.0</v>
      </c>
      <c r="M1183" s="5">
        <v>0.0</v>
      </c>
      <c r="N1183" s="5">
        <v>0.0</v>
      </c>
      <c r="O1183" s="5">
        <v>0.0</v>
      </c>
      <c r="P1183" s="5">
        <v>0.0</v>
      </c>
      <c r="Q1183" s="5">
        <v>0.0</v>
      </c>
      <c r="R1183" s="5">
        <v>0.0</v>
      </c>
      <c r="S1183" s="5">
        <v>0.0</v>
      </c>
      <c r="T1183" s="5">
        <v>0.0</v>
      </c>
      <c r="U1183" s="5">
        <v>0.0</v>
      </c>
      <c r="V1183" s="5">
        <v>0.0</v>
      </c>
      <c r="W1183" s="5">
        <v>0.0</v>
      </c>
      <c r="X1183" s="5">
        <v>0.0</v>
      </c>
      <c r="Y1183" s="5">
        <v>0.0</v>
      </c>
      <c r="Z1183" s="5">
        <v>0.0</v>
      </c>
      <c r="AA1183" s="5">
        <v>0.0</v>
      </c>
      <c r="AB1183" s="5">
        <v>0.0</v>
      </c>
      <c r="AC1183" s="5">
        <v>0.0</v>
      </c>
      <c r="AD1183" s="5">
        <v>0.0</v>
      </c>
      <c r="AE1183" s="5">
        <v>0.0</v>
      </c>
      <c r="AF1183" s="6">
        <f>IFERROR(__xludf.DUMMYFUNCTION("IFERROR(
  VLOOKUP(
    A1183,
    IMPORTRANGE(
      ""1ZygntHC1J6IxzKbTidmOyf5nUyW4GCLurHCjexrLm_o        "",
      ""HTMLキャッシュ!A:F""
    ),
    3,
    FALSE
  ),
  0
)
"),46076.599386574075)</f>
        <v>46076.59939</v>
      </c>
      <c r="AG1183" s="5"/>
      <c r="AH1183" s="5"/>
      <c r="AI1183" s="5"/>
      <c r="AJ1183" s="5"/>
      <c r="AK1183" s="5"/>
      <c r="AL1183" s="5"/>
      <c r="AM1183" s="5"/>
      <c r="AN1183" s="5"/>
      <c r="AO1183" s="5"/>
      <c r="AP1183" s="5"/>
      <c r="AQ1183" s="5"/>
      <c r="AR1183" s="3"/>
      <c r="AS1183" s="5"/>
      <c r="AT1183" s="5"/>
      <c r="AU1183" s="5"/>
      <c r="AV1183" s="5"/>
      <c r="AW1183" s="5"/>
      <c r="AX1183" s="5"/>
      <c r="AY1183" s="5"/>
      <c r="AZ1183" s="7"/>
      <c r="BA1183" s="7"/>
    </row>
    <row r="1184" ht="16.5" customHeight="1">
      <c r="A1184" s="4" t="s">
        <v>2400</v>
      </c>
      <c r="B1184" s="5">
        <v>0.0</v>
      </c>
      <c r="C1184" s="5">
        <v>0.0</v>
      </c>
      <c r="D1184" s="1" t="s">
        <v>2401</v>
      </c>
      <c r="E1184" s="5">
        <v>0.0</v>
      </c>
      <c r="F1184" s="5">
        <v>0.0</v>
      </c>
      <c r="G1184" s="5">
        <v>0.0</v>
      </c>
      <c r="H1184" s="5">
        <v>0.0</v>
      </c>
      <c r="I1184" s="5">
        <v>0.0</v>
      </c>
      <c r="J1184" s="5">
        <v>0.0</v>
      </c>
      <c r="K1184" s="5">
        <v>0.0</v>
      </c>
      <c r="L1184" s="5">
        <v>0.0</v>
      </c>
      <c r="M1184" s="5">
        <v>0.0</v>
      </c>
      <c r="N1184" s="5">
        <v>0.0</v>
      </c>
      <c r="O1184" s="5">
        <v>0.0</v>
      </c>
      <c r="P1184" s="5">
        <v>0.0</v>
      </c>
      <c r="Q1184" s="5">
        <v>0.0</v>
      </c>
      <c r="R1184" s="5">
        <v>0.0</v>
      </c>
      <c r="S1184" s="5">
        <v>0.0</v>
      </c>
      <c r="T1184" s="5">
        <v>0.0</v>
      </c>
      <c r="U1184" s="5">
        <v>0.0</v>
      </c>
      <c r="V1184" s="5">
        <v>0.0</v>
      </c>
      <c r="W1184" s="5">
        <v>0.0</v>
      </c>
      <c r="X1184" s="5">
        <v>0.0</v>
      </c>
      <c r="Y1184" s="5">
        <v>0.0</v>
      </c>
      <c r="Z1184" s="5">
        <v>0.0</v>
      </c>
      <c r="AA1184" s="5">
        <v>0.0</v>
      </c>
      <c r="AB1184" s="5">
        <v>0.0</v>
      </c>
      <c r="AC1184" s="5">
        <v>0.0</v>
      </c>
      <c r="AD1184" s="5">
        <v>0.0</v>
      </c>
      <c r="AE1184" s="5">
        <v>0.0</v>
      </c>
      <c r="AF1184" s="6">
        <f>IFERROR(__xludf.DUMMYFUNCTION("IFERROR(
  VLOOKUP(
    A1184,
    IMPORTRANGE(
      ""1ZygntHC1J6IxzKbTidmOyf5nUyW4GCLurHCjexrLm_o        "",
      ""HTMLキャッシュ!A:F""
    ),
    3,
    FALSE
  ),
  0
)
"),45682.61243055556)</f>
        <v>45682.61243</v>
      </c>
      <c r="AG1184" s="5"/>
      <c r="AH1184" s="5"/>
      <c r="AI1184" s="5"/>
      <c r="AJ1184" s="5"/>
      <c r="AK1184" s="5"/>
      <c r="AL1184" s="5"/>
      <c r="AM1184" s="5"/>
      <c r="AN1184" s="5"/>
      <c r="AO1184" s="5"/>
      <c r="AP1184" s="5"/>
      <c r="AQ1184" s="5"/>
      <c r="AR1184" s="3"/>
      <c r="AS1184" s="5"/>
      <c r="AT1184" s="5"/>
      <c r="AU1184" s="5"/>
      <c r="AV1184" s="5"/>
      <c r="AW1184" s="5"/>
      <c r="AX1184" s="5"/>
      <c r="AY1184" s="5"/>
      <c r="AZ1184" s="7"/>
      <c r="BA1184" s="7"/>
    </row>
    <row r="1185" ht="16.5" customHeight="1">
      <c r="A1185" s="4" t="s">
        <v>2402</v>
      </c>
      <c r="B1185" s="5">
        <v>0.0</v>
      </c>
      <c r="C1185" s="5">
        <v>0.0</v>
      </c>
      <c r="D1185" s="1" t="s">
        <v>2403</v>
      </c>
      <c r="E1185" s="5">
        <v>0.0</v>
      </c>
      <c r="F1185" s="5">
        <v>0.0</v>
      </c>
      <c r="G1185" s="5">
        <v>0.0</v>
      </c>
      <c r="H1185" s="5">
        <v>0.0</v>
      </c>
      <c r="I1185" s="5">
        <v>0.0</v>
      </c>
      <c r="J1185" s="5">
        <v>0.0</v>
      </c>
      <c r="K1185" s="5">
        <v>0.0</v>
      </c>
      <c r="L1185" s="5">
        <v>0.0</v>
      </c>
      <c r="M1185" s="5">
        <v>0.0</v>
      </c>
      <c r="N1185" s="5">
        <v>0.0</v>
      </c>
      <c r="O1185" s="5">
        <v>0.0</v>
      </c>
      <c r="P1185" s="5">
        <v>0.0</v>
      </c>
      <c r="Q1185" s="5">
        <v>0.0</v>
      </c>
      <c r="R1185" s="5">
        <v>0.0</v>
      </c>
      <c r="S1185" s="5">
        <v>0.0</v>
      </c>
      <c r="T1185" s="5">
        <v>0.0</v>
      </c>
      <c r="U1185" s="5">
        <v>0.0</v>
      </c>
      <c r="V1185" s="5">
        <v>0.0</v>
      </c>
      <c r="W1185" s="5">
        <v>0.0</v>
      </c>
      <c r="X1185" s="5">
        <v>0.0</v>
      </c>
      <c r="Y1185" s="5">
        <v>0.0</v>
      </c>
      <c r="Z1185" s="5">
        <v>0.0</v>
      </c>
      <c r="AA1185" s="5">
        <v>0.0</v>
      </c>
      <c r="AB1185" s="5">
        <v>0.0</v>
      </c>
      <c r="AC1185" s="5">
        <v>0.0</v>
      </c>
      <c r="AD1185" s="5">
        <v>0.0</v>
      </c>
      <c r="AE1185" s="5">
        <v>0.0</v>
      </c>
      <c r="AF1185" s="6">
        <f>IFERROR(__xludf.DUMMYFUNCTION("IFERROR(
  VLOOKUP(
    A1185,
    IMPORTRANGE(
      ""1ZygntHC1J6IxzKbTidmOyf5nUyW4GCLurHCjexrLm_o        "",
      ""HTMLキャッシュ!A:F""
    ),
    3,
    FALSE
  ),
  0
)
"),46076.77953703704)</f>
        <v>46076.77954</v>
      </c>
      <c r="AG1185" s="5"/>
      <c r="AH1185" s="5"/>
      <c r="AI1185" s="5"/>
      <c r="AJ1185" s="5"/>
      <c r="AK1185" s="5"/>
      <c r="AL1185" s="5"/>
      <c r="AM1185" s="5"/>
      <c r="AN1185" s="5"/>
      <c r="AO1185" s="5"/>
      <c r="AP1185" s="5"/>
      <c r="AQ1185" s="5"/>
      <c r="AR1185" s="3"/>
      <c r="AS1185" s="5"/>
      <c r="AT1185" s="5"/>
      <c r="AU1185" s="5"/>
      <c r="AV1185" s="5"/>
      <c r="AW1185" s="5"/>
      <c r="AX1185" s="5"/>
      <c r="AY1185" s="5"/>
      <c r="AZ1185" s="7"/>
      <c r="BA1185" s="7"/>
    </row>
    <row r="1186" ht="16.5" customHeight="1">
      <c r="A1186" s="4" t="s">
        <v>2404</v>
      </c>
      <c r="B1186" s="5">
        <v>0.0</v>
      </c>
      <c r="C1186" s="5">
        <v>0.0</v>
      </c>
      <c r="D1186" s="1" t="s">
        <v>2405</v>
      </c>
      <c r="E1186" s="5">
        <v>0.0</v>
      </c>
      <c r="F1186" s="5">
        <v>0.0</v>
      </c>
      <c r="G1186" s="5">
        <v>0.0</v>
      </c>
      <c r="H1186" s="5">
        <v>0.0</v>
      </c>
      <c r="I1186" s="5">
        <v>0.0</v>
      </c>
      <c r="J1186" s="5">
        <v>0.0</v>
      </c>
      <c r="K1186" s="5">
        <v>0.0</v>
      </c>
      <c r="L1186" s="5">
        <v>0.0</v>
      </c>
      <c r="M1186" s="5">
        <v>0.0</v>
      </c>
      <c r="N1186" s="5">
        <v>0.0</v>
      </c>
      <c r="O1186" s="5">
        <v>0.0</v>
      </c>
      <c r="P1186" s="5">
        <v>0.0</v>
      </c>
      <c r="Q1186" s="5">
        <v>0.0</v>
      </c>
      <c r="R1186" s="5">
        <v>0.0</v>
      </c>
      <c r="S1186" s="5">
        <v>0.0</v>
      </c>
      <c r="T1186" s="5">
        <v>0.0</v>
      </c>
      <c r="U1186" s="5">
        <v>0.0</v>
      </c>
      <c r="V1186" s="5">
        <v>0.0</v>
      </c>
      <c r="W1186" s="5">
        <v>0.0</v>
      </c>
      <c r="X1186" s="5">
        <v>0.0</v>
      </c>
      <c r="Y1186" s="5">
        <v>0.0</v>
      </c>
      <c r="Z1186" s="5">
        <v>0.0</v>
      </c>
      <c r="AA1186" s="5">
        <v>0.0</v>
      </c>
      <c r="AB1186" s="5">
        <v>0.0</v>
      </c>
      <c r="AC1186" s="5">
        <v>0.0</v>
      </c>
      <c r="AD1186" s="5">
        <v>0.0</v>
      </c>
      <c r="AE1186" s="5">
        <v>0.0</v>
      </c>
      <c r="AF1186" s="6">
        <f>IFERROR(__xludf.DUMMYFUNCTION("IFERROR(
  VLOOKUP(
    A1186,
    IMPORTRANGE(
      ""1ZygntHC1J6IxzKbTidmOyf5nUyW4GCLurHCjexrLm_o        "",
      ""HTMLキャッシュ!A:F""
    ),
    3,
    FALSE
  ),
  0
)
"),44292.4533912037)</f>
        <v>44292.45339</v>
      </c>
      <c r="AG1186" s="5"/>
      <c r="AH1186" s="5"/>
      <c r="AI1186" s="5"/>
      <c r="AJ1186" s="5"/>
      <c r="AK1186" s="5"/>
      <c r="AL1186" s="5"/>
      <c r="AM1186" s="5"/>
      <c r="AN1186" s="5"/>
      <c r="AO1186" s="5"/>
      <c r="AP1186" s="5"/>
      <c r="AQ1186" s="5"/>
      <c r="AR1186" s="3"/>
      <c r="AS1186" s="5"/>
      <c r="AT1186" s="5"/>
      <c r="AU1186" s="5"/>
      <c r="AV1186" s="5"/>
      <c r="AW1186" s="5"/>
      <c r="AX1186" s="5"/>
      <c r="AY1186" s="5"/>
      <c r="AZ1186" s="7"/>
      <c r="BA1186" s="7"/>
    </row>
    <row r="1187" ht="16.5" customHeight="1">
      <c r="A1187" s="4" t="s">
        <v>2406</v>
      </c>
      <c r="B1187" s="5">
        <v>0.0</v>
      </c>
      <c r="C1187" s="5">
        <v>0.0</v>
      </c>
      <c r="D1187" s="1" t="s">
        <v>2407</v>
      </c>
      <c r="E1187" s="5">
        <v>0.0</v>
      </c>
      <c r="F1187" s="5">
        <v>0.0</v>
      </c>
      <c r="G1187" s="5">
        <v>0.0</v>
      </c>
      <c r="H1187" s="5">
        <v>0.0</v>
      </c>
      <c r="I1187" s="5">
        <v>0.0</v>
      </c>
      <c r="J1187" s="5">
        <v>0.0</v>
      </c>
      <c r="K1187" s="5">
        <v>0.0</v>
      </c>
      <c r="L1187" s="5">
        <v>0.0</v>
      </c>
      <c r="M1187" s="5">
        <v>0.0</v>
      </c>
      <c r="N1187" s="5">
        <v>0.0</v>
      </c>
      <c r="O1187" s="5">
        <v>0.0</v>
      </c>
      <c r="P1187" s="5">
        <v>0.0</v>
      </c>
      <c r="Q1187" s="5">
        <v>0.0</v>
      </c>
      <c r="R1187" s="5">
        <v>0.0</v>
      </c>
      <c r="S1187" s="5">
        <v>0.0</v>
      </c>
      <c r="T1187" s="5">
        <v>0.0</v>
      </c>
      <c r="U1187" s="5">
        <v>0.0</v>
      </c>
      <c r="V1187" s="5">
        <v>0.0</v>
      </c>
      <c r="W1187" s="5">
        <v>0.0</v>
      </c>
      <c r="X1187" s="5">
        <v>0.0</v>
      </c>
      <c r="Y1187" s="5">
        <v>0.0</v>
      </c>
      <c r="Z1187" s="5">
        <v>0.0</v>
      </c>
      <c r="AA1187" s="5">
        <v>0.0</v>
      </c>
      <c r="AB1187" s="5">
        <v>0.0</v>
      </c>
      <c r="AC1187" s="5">
        <v>0.0</v>
      </c>
      <c r="AD1187" s="5">
        <v>0.0</v>
      </c>
      <c r="AE1187" s="5">
        <v>0.0</v>
      </c>
      <c r="AF1187" s="6">
        <f>IFERROR(__xludf.DUMMYFUNCTION("IFERROR(
  VLOOKUP(
    A1187,
    IMPORTRANGE(
      ""1ZygntHC1J6IxzKbTidmOyf5nUyW4GCLurHCjexrLm_o        "",
      ""HTMLキャッシュ!A:F""
    ),
    3,
    FALSE
  ),
  0
)
"),44400.680925925924)</f>
        <v>44400.68093</v>
      </c>
      <c r="AG1187" s="5"/>
      <c r="AH1187" s="5"/>
      <c r="AI1187" s="5"/>
      <c r="AJ1187" s="5"/>
      <c r="AK1187" s="5"/>
      <c r="AL1187" s="5"/>
      <c r="AM1187" s="5"/>
      <c r="AN1187" s="5"/>
      <c r="AO1187" s="5"/>
      <c r="AP1187" s="5"/>
      <c r="AQ1187" s="5"/>
      <c r="AR1187" s="3"/>
      <c r="AS1187" s="5"/>
      <c r="AT1187" s="5"/>
      <c r="AU1187" s="5"/>
      <c r="AV1187" s="5"/>
      <c r="AW1187" s="5"/>
      <c r="AX1187" s="5"/>
      <c r="AY1187" s="5"/>
      <c r="AZ1187" s="7"/>
      <c r="BA1187" s="7"/>
    </row>
    <row r="1188" ht="16.5" customHeight="1">
      <c r="A1188" s="4" t="s">
        <v>2408</v>
      </c>
      <c r="B1188" s="5">
        <v>0.0</v>
      </c>
      <c r="C1188" s="5">
        <v>0.0</v>
      </c>
      <c r="D1188" s="1" t="s">
        <v>2409</v>
      </c>
      <c r="E1188" s="5">
        <v>0.0</v>
      </c>
      <c r="F1188" s="5">
        <v>0.0</v>
      </c>
      <c r="G1188" s="5">
        <v>0.0</v>
      </c>
      <c r="H1188" s="5">
        <v>0.0</v>
      </c>
      <c r="I1188" s="5">
        <v>0.0</v>
      </c>
      <c r="J1188" s="5">
        <v>0.0</v>
      </c>
      <c r="K1188" s="5">
        <v>0.0</v>
      </c>
      <c r="L1188" s="5">
        <v>0.0</v>
      </c>
      <c r="M1188" s="5">
        <v>0.0</v>
      </c>
      <c r="N1188" s="5">
        <v>0.0</v>
      </c>
      <c r="O1188" s="5">
        <v>0.0</v>
      </c>
      <c r="P1188" s="5">
        <v>0.0</v>
      </c>
      <c r="Q1188" s="5">
        <v>0.0</v>
      </c>
      <c r="R1188" s="5">
        <v>0.0</v>
      </c>
      <c r="S1188" s="5">
        <v>0.0</v>
      </c>
      <c r="T1188" s="5">
        <v>0.0</v>
      </c>
      <c r="U1188" s="5">
        <v>0.0</v>
      </c>
      <c r="V1188" s="5">
        <v>0.0</v>
      </c>
      <c r="W1188" s="5">
        <v>0.0</v>
      </c>
      <c r="X1188" s="5">
        <v>0.0</v>
      </c>
      <c r="Y1188" s="5">
        <v>0.0</v>
      </c>
      <c r="Z1188" s="5">
        <v>0.0</v>
      </c>
      <c r="AA1188" s="5">
        <v>0.0</v>
      </c>
      <c r="AB1188" s="5">
        <v>0.0</v>
      </c>
      <c r="AC1188" s="5">
        <v>0.0</v>
      </c>
      <c r="AD1188" s="5">
        <v>0.0</v>
      </c>
      <c r="AE1188" s="5">
        <v>0.0</v>
      </c>
      <c r="AF1188" s="6">
        <f>IFERROR(__xludf.DUMMYFUNCTION("IFERROR(
  VLOOKUP(
    A1188,
    IMPORTRANGE(
      ""1ZygntHC1J6IxzKbTidmOyf5nUyW4GCLurHCjexrLm_o        "",
      ""HTMLキャッシュ!A:F""
    ),
    3,
    FALSE
  ),
  0
)
"),44180.566782407404)</f>
        <v>44180.56678</v>
      </c>
      <c r="AG1188" s="5"/>
      <c r="AH1188" s="5"/>
      <c r="AI1188" s="5"/>
      <c r="AJ1188" s="5"/>
      <c r="AK1188" s="5"/>
      <c r="AL1188" s="5"/>
      <c r="AM1188" s="5"/>
      <c r="AN1188" s="5"/>
      <c r="AO1188" s="5"/>
      <c r="AP1188" s="5"/>
      <c r="AQ1188" s="5"/>
      <c r="AR1188" s="3"/>
      <c r="AS1188" s="5"/>
      <c r="AT1188" s="5"/>
      <c r="AU1188" s="5"/>
      <c r="AV1188" s="5"/>
      <c r="AW1188" s="5"/>
      <c r="AX1188" s="5"/>
      <c r="AY1188" s="5"/>
      <c r="AZ1188" s="7"/>
      <c r="BA1188" s="7"/>
    </row>
    <row r="1189" ht="16.5" customHeight="1">
      <c r="A1189" s="4" t="s">
        <v>2410</v>
      </c>
      <c r="B1189" s="5">
        <v>1.0</v>
      </c>
      <c r="C1189" s="5">
        <v>0.0</v>
      </c>
      <c r="D1189" s="1" t="s">
        <v>2411</v>
      </c>
      <c r="E1189" s="5">
        <v>0.0</v>
      </c>
      <c r="F1189" s="5">
        <v>0.0</v>
      </c>
      <c r="G1189" s="5">
        <v>0.0</v>
      </c>
      <c r="H1189" s="5">
        <v>0.0</v>
      </c>
      <c r="I1189" s="5">
        <v>0.0</v>
      </c>
      <c r="J1189" s="5">
        <v>0.0</v>
      </c>
      <c r="K1189" s="5">
        <v>0.0</v>
      </c>
      <c r="L1189" s="5">
        <v>0.0</v>
      </c>
      <c r="M1189" s="5">
        <v>0.0</v>
      </c>
      <c r="N1189" s="5">
        <v>0.0</v>
      </c>
      <c r="O1189" s="5">
        <v>0.0</v>
      </c>
      <c r="P1189" s="5">
        <v>0.0</v>
      </c>
      <c r="Q1189" s="5">
        <v>0.0</v>
      </c>
      <c r="R1189" s="5">
        <v>0.0</v>
      </c>
      <c r="S1189" s="5">
        <v>0.0</v>
      </c>
      <c r="T1189" s="5">
        <v>0.0</v>
      </c>
      <c r="U1189" s="5">
        <v>0.0</v>
      </c>
      <c r="V1189" s="5">
        <v>0.0</v>
      </c>
      <c r="W1189" s="5">
        <v>0.0</v>
      </c>
      <c r="X1189" s="5">
        <v>0.0</v>
      </c>
      <c r="Y1189" s="5">
        <v>0.0</v>
      </c>
      <c r="Z1189" s="5">
        <v>0.0</v>
      </c>
      <c r="AA1189" s="5">
        <v>0.0</v>
      </c>
      <c r="AB1189" s="5">
        <v>0.0</v>
      </c>
      <c r="AC1189" s="5">
        <v>0.0</v>
      </c>
      <c r="AD1189" s="5">
        <v>0.0</v>
      </c>
      <c r="AE1189" s="5">
        <v>0.0</v>
      </c>
      <c r="AF1189" s="6">
        <f>IFERROR(__xludf.DUMMYFUNCTION("IFERROR(
  VLOOKUP(
    A1189,
    IMPORTRANGE(
      ""1ZygntHC1J6IxzKbTidmOyf5nUyW4GCLurHCjexrLm_o        "",
      ""HTMLキャッシュ!A:F""
    ),
    3,
    FALSE
  ),
  0
)
"),45682.62163194444)</f>
        <v>45682.62163</v>
      </c>
      <c r="AG1189" s="5"/>
      <c r="AH1189" s="5"/>
      <c r="AI1189" s="5"/>
      <c r="AJ1189" s="5"/>
      <c r="AK1189" s="5"/>
      <c r="AL1189" s="5"/>
      <c r="AM1189" s="5"/>
      <c r="AN1189" s="5"/>
      <c r="AO1189" s="5"/>
      <c r="AP1189" s="5"/>
      <c r="AQ1189" s="5"/>
      <c r="AR1189" s="3"/>
      <c r="AS1189" s="5"/>
      <c r="AT1189" s="5"/>
      <c r="AU1189" s="5"/>
      <c r="AV1189" s="5"/>
      <c r="AW1189" s="5"/>
      <c r="AX1189" s="5"/>
      <c r="AY1189" s="5"/>
      <c r="AZ1189" s="7"/>
      <c r="BA1189" s="7"/>
    </row>
    <row r="1190" ht="16.5" customHeight="1">
      <c r="A1190" s="4" t="s">
        <v>2412</v>
      </c>
      <c r="B1190" s="5">
        <v>0.0</v>
      </c>
      <c r="C1190" s="5">
        <v>0.0</v>
      </c>
      <c r="D1190" s="1" t="s">
        <v>2413</v>
      </c>
      <c r="E1190" s="5">
        <v>0.0</v>
      </c>
      <c r="F1190" s="5">
        <v>0.0</v>
      </c>
      <c r="G1190" s="5">
        <v>0.0</v>
      </c>
      <c r="H1190" s="5">
        <v>0.0</v>
      </c>
      <c r="I1190" s="5">
        <v>0.0</v>
      </c>
      <c r="J1190" s="5">
        <v>0.0</v>
      </c>
      <c r="K1190" s="5">
        <v>0.0</v>
      </c>
      <c r="L1190" s="5">
        <v>0.0</v>
      </c>
      <c r="M1190" s="5">
        <v>0.0</v>
      </c>
      <c r="N1190" s="5">
        <v>0.0</v>
      </c>
      <c r="O1190" s="5">
        <v>0.0</v>
      </c>
      <c r="P1190" s="5">
        <v>0.0</v>
      </c>
      <c r="Q1190" s="5">
        <v>0.0</v>
      </c>
      <c r="R1190" s="5">
        <v>0.0</v>
      </c>
      <c r="S1190" s="5">
        <v>0.0</v>
      </c>
      <c r="T1190" s="5">
        <v>0.0</v>
      </c>
      <c r="U1190" s="5">
        <v>0.0</v>
      </c>
      <c r="V1190" s="5">
        <v>0.0</v>
      </c>
      <c r="W1190" s="5">
        <v>0.0</v>
      </c>
      <c r="X1190" s="5">
        <v>0.0</v>
      </c>
      <c r="Y1190" s="5">
        <v>0.0</v>
      </c>
      <c r="Z1190" s="5">
        <v>0.0</v>
      </c>
      <c r="AA1190" s="5">
        <v>0.0</v>
      </c>
      <c r="AB1190" s="5">
        <v>0.0</v>
      </c>
      <c r="AC1190" s="5">
        <v>0.0</v>
      </c>
      <c r="AD1190" s="5">
        <v>0.0</v>
      </c>
      <c r="AE1190" s="5">
        <v>0.0</v>
      </c>
      <c r="AF1190" s="6">
        <f>IFERROR(__xludf.DUMMYFUNCTION("IFERROR(
  VLOOKUP(
    A1190,
    IMPORTRANGE(
      ""1ZygntHC1J6IxzKbTidmOyf5nUyW4GCLurHCjexrLm_o        "",
      ""HTMLキャッシュ!A:F""
    ),
    3,
    FALSE
  ),
  0
)
"),46010.78827546296)</f>
        <v>46010.78828</v>
      </c>
      <c r="AG1190" s="5"/>
      <c r="AH1190" s="5"/>
      <c r="AI1190" s="5"/>
      <c r="AJ1190" s="5"/>
      <c r="AK1190" s="5"/>
      <c r="AL1190" s="5"/>
      <c r="AM1190" s="5"/>
      <c r="AN1190" s="5"/>
      <c r="AO1190" s="5"/>
      <c r="AP1190" s="5"/>
      <c r="AQ1190" s="5"/>
      <c r="AR1190" s="3"/>
      <c r="AS1190" s="5"/>
      <c r="AT1190" s="5"/>
      <c r="AU1190" s="5"/>
      <c r="AV1190" s="5"/>
      <c r="AW1190" s="5"/>
      <c r="AX1190" s="5"/>
      <c r="AY1190" s="5"/>
      <c r="AZ1190" s="7"/>
      <c r="BA1190" s="7"/>
    </row>
    <row r="1191" ht="16.5" customHeight="1">
      <c r="A1191" s="4" t="s">
        <v>2414</v>
      </c>
      <c r="B1191" s="5">
        <v>0.0</v>
      </c>
      <c r="C1191" s="5">
        <v>0.0</v>
      </c>
      <c r="D1191" s="1" t="s">
        <v>2415</v>
      </c>
      <c r="E1191" s="5">
        <v>0.0</v>
      </c>
      <c r="F1191" s="5">
        <v>0.0</v>
      </c>
      <c r="G1191" s="5">
        <v>0.0</v>
      </c>
      <c r="H1191" s="5">
        <v>0.0</v>
      </c>
      <c r="I1191" s="5">
        <v>0.0</v>
      </c>
      <c r="J1191" s="5">
        <v>0.0</v>
      </c>
      <c r="K1191" s="5">
        <v>0.0</v>
      </c>
      <c r="L1191" s="5">
        <v>0.0</v>
      </c>
      <c r="M1191" s="5">
        <v>0.0</v>
      </c>
      <c r="N1191" s="5">
        <v>0.0</v>
      </c>
      <c r="O1191" s="5">
        <v>0.0</v>
      </c>
      <c r="P1191" s="5">
        <v>0.0</v>
      </c>
      <c r="Q1191" s="5">
        <v>0.0</v>
      </c>
      <c r="R1191" s="5">
        <v>0.0</v>
      </c>
      <c r="S1191" s="5">
        <v>0.0</v>
      </c>
      <c r="T1191" s="5">
        <v>0.0</v>
      </c>
      <c r="U1191" s="5">
        <v>0.0</v>
      </c>
      <c r="V1191" s="5">
        <v>0.0</v>
      </c>
      <c r="W1191" s="5">
        <v>0.0</v>
      </c>
      <c r="X1191" s="5">
        <v>0.0</v>
      </c>
      <c r="Y1191" s="5">
        <v>0.0</v>
      </c>
      <c r="Z1191" s="5">
        <v>0.0</v>
      </c>
      <c r="AA1191" s="5">
        <v>0.0</v>
      </c>
      <c r="AB1191" s="5">
        <v>0.0</v>
      </c>
      <c r="AC1191" s="5">
        <v>0.0</v>
      </c>
      <c r="AD1191" s="5">
        <v>0.0</v>
      </c>
      <c r="AE1191" s="5">
        <v>0.0</v>
      </c>
      <c r="AF1191" s="6">
        <f>IFERROR(__xludf.DUMMYFUNCTION("IFERROR(
  VLOOKUP(
    A1191,
    IMPORTRANGE(
      ""1ZygntHC1J6IxzKbTidmOyf5nUyW4GCLurHCjexrLm_o        "",
      ""HTMLキャッシュ!A:F""
    ),
    3,
    FALSE
  ),
  0
)
"),46076.77056712963)</f>
        <v>46076.77057</v>
      </c>
      <c r="AG1191" s="5"/>
      <c r="AH1191" s="5"/>
      <c r="AI1191" s="5"/>
      <c r="AJ1191" s="5"/>
      <c r="AK1191" s="5"/>
      <c r="AL1191" s="5"/>
      <c r="AM1191" s="5"/>
      <c r="AN1191" s="5"/>
      <c r="AO1191" s="5"/>
      <c r="AP1191" s="5"/>
      <c r="AQ1191" s="5"/>
      <c r="AR1191" s="3"/>
      <c r="AS1191" s="5"/>
      <c r="AT1191" s="5"/>
      <c r="AU1191" s="5"/>
      <c r="AV1191" s="5"/>
      <c r="AW1191" s="5"/>
      <c r="AX1191" s="5"/>
      <c r="AY1191" s="5"/>
      <c r="AZ1191" s="7"/>
      <c r="BA1191" s="7"/>
    </row>
    <row r="1192" ht="16.5" customHeight="1">
      <c r="A1192" s="4" t="s">
        <v>2416</v>
      </c>
      <c r="B1192" s="5">
        <v>0.0</v>
      </c>
      <c r="C1192" s="5">
        <v>0.0</v>
      </c>
      <c r="D1192" s="1" t="s">
        <v>2417</v>
      </c>
      <c r="E1192" s="5">
        <v>0.0</v>
      </c>
      <c r="F1192" s="5">
        <v>0.0</v>
      </c>
      <c r="G1192" s="5">
        <v>0.0</v>
      </c>
      <c r="H1192" s="5">
        <v>0.0</v>
      </c>
      <c r="I1192" s="5">
        <v>0.0</v>
      </c>
      <c r="J1192" s="5">
        <v>0.0</v>
      </c>
      <c r="K1192" s="5">
        <v>0.0</v>
      </c>
      <c r="L1192" s="5">
        <v>0.0</v>
      </c>
      <c r="M1192" s="5">
        <v>0.0</v>
      </c>
      <c r="N1192" s="5">
        <v>0.0</v>
      </c>
      <c r="O1192" s="5">
        <v>0.0</v>
      </c>
      <c r="P1192" s="5">
        <v>0.0</v>
      </c>
      <c r="Q1192" s="5">
        <v>0.0</v>
      </c>
      <c r="R1192" s="5">
        <v>0.0</v>
      </c>
      <c r="S1192" s="5">
        <v>0.0</v>
      </c>
      <c r="T1192" s="5">
        <v>0.0</v>
      </c>
      <c r="U1192" s="5">
        <v>0.0</v>
      </c>
      <c r="V1192" s="5">
        <v>0.0</v>
      </c>
      <c r="W1192" s="5">
        <v>0.0</v>
      </c>
      <c r="X1192" s="5">
        <v>0.0</v>
      </c>
      <c r="Y1192" s="5">
        <v>0.0</v>
      </c>
      <c r="Z1192" s="5">
        <v>0.0</v>
      </c>
      <c r="AA1192" s="5">
        <v>0.0</v>
      </c>
      <c r="AB1192" s="5">
        <v>0.0</v>
      </c>
      <c r="AC1192" s="5">
        <v>0.0</v>
      </c>
      <c r="AD1192" s="5">
        <v>0.0</v>
      </c>
      <c r="AE1192" s="5">
        <v>0.0</v>
      </c>
      <c r="AF1192" s="6">
        <f>IFERROR(__xludf.DUMMYFUNCTION("IFERROR(
  VLOOKUP(
    A1192,
    IMPORTRANGE(
      ""1ZygntHC1J6IxzKbTidmOyf5nUyW4GCLurHCjexrLm_o        "",
      ""HTMLキャッシュ!A:F""
    ),
    3,
    FALSE
  ),
  0
)
"),46076.77517361111)</f>
        <v>46076.77517</v>
      </c>
      <c r="AG1192" s="5"/>
      <c r="AH1192" s="5"/>
      <c r="AI1192" s="5"/>
      <c r="AJ1192" s="5"/>
      <c r="AK1192" s="5"/>
      <c r="AL1192" s="5"/>
      <c r="AM1192" s="5"/>
      <c r="AN1192" s="5"/>
      <c r="AO1192" s="5"/>
      <c r="AP1192" s="5"/>
      <c r="AQ1192" s="5"/>
      <c r="AR1192" s="3"/>
      <c r="AS1192" s="5"/>
      <c r="AT1192" s="5"/>
      <c r="AU1192" s="5"/>
      <c r="AV1192" s="5"/>
      <c r="AW1192" s="5"/>
      <c r="AX1192" s="5"/>
      <c r="AY1192" s="5"/>
      <c r="AZ1192" s="7"/>
      <c r="BA1192" s="7"/>
    </row>
  </sheetData>
  <autoFilter ref="$A$1:$BA$1192">
    <sortState ref="A1:BA1192">
      <sortCondition descending="1" ref="C1:C1192"/>
    </sortState>
  </autoFilter>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9"/>
    <hyperlink r:id="rId116" ref="A120"/>
    <hyperlink r:id="rId117" ref="A121"/>
    <hyperlink r:id="rId118" ref="A122"/>
    <hyperlink r:id="rId119" ref="A123"/>
    <hyperlink r:id="rId120" ref="A124"/>
    <hyperlink r:id="rId121" ref="A125"/>
    <hyperlink r:id="rId122" ref="A126"/>
    <hyperlink r:id="rId123" ref="A127"/>
    <hyperlink r:id="rId124" ref="A129"/>
    <hyperlink r:id="rId125" ref="A130"/>
    <hyperlink r:id="rId126" ref="A132"/>
    <hyperlink r:id="rId127" ref="A133"/>
    <hyperlink r:id="rId128" ref="A134"/>
    <hyperlink r:id="rId129" ref="A135"/>
    <hyperlink r:id="rId130" ref="A136"/>
    <hyperlink r:id="rId131" ref="A137"/>
    <hyperlink r:id="rId132" ref="A138"/>
    <hyperlink r:id="rId133" ref="A139"/>
    <hyperlink r:id="rId134" ref="A140"/>
    <hyperlink r:id="rId135" ref="A141"/>
    <hyperlink r:id="rId136" ref="A142"/>
    <hyperlink r:id="rId137" ref="A143"/>
    <hyperlink r:id="rId138" ref="A144"/>
    <hyperlink r:id="rId139" ref="A145"/>
    <hyperlink r:id="rId140" ref="A146"/>
    <hyperlink r:id="rId141" ref="A147"/>
    <hyperlink r:id="rId142" ref="A148"/>
    <hyperlink r:id="rId143" ref="A149"/>
    <hyperlink r:id="rId144" ref="A150"/>
    <hyperlink r:id="rId145" ref="A151"/>
    <hyperlink r:id="rId146" ref="A152"/>
    <hyperlink r:id="rId147" ref="A153"/>
    <hyperlink r:id="rId148" ref="A154"/>
    <hyperlink r:id="rId149" ref="A155"/>
    <hyperlink r:id="rId150" ref="A156"/>
    <hyperlink r:id="rId151" ref="A157"/>
    <hyperlink r:id="rId152" ref="A158"/>
    <hyperlink r:id="rId153" ref="A159"/>
    <hyperlink r:id="rId154" ref="A160"/>
    <hyperlink r:id="rId155" ref="A161"/>
    <hyperlink r:id="rId156" ref="A162"/>
    <hyperlink r:id="rId157" ref="A163"/>
    <hyperlink r:id="rId158" ref="A164"/>
    <hyperlink r:id="rId159" ref="A165"/>
    <hyperlink r:id="rId160" ref="A166"/>
    <hyperlink r:id="rId161" ref="A167"/>
    <hyperlink r:id="rId162" ref="A168"/>
    <hyperlink r:id="rId163" ref="A169"/>
    <hyperlink r:id="rId164" ref="A170"/>
    <hyperlink r:id="rId165" ref="A171"/>
    <hyperlink r:id="rId166" ref="A172"/>
    <hyperlink r:id="rId167" ref="A173"/>
    <hyperlink r:id="rId168" ref="A174"/>
    <hyperlink r:id="rId169" ref="A175"/>
    <hyperlink r:id="rId170" ref="A177"/>
    <hyperlink r:id="rId171" ref="A178"/>
    <hyperlink r:id="rId172" ref="A179"/>
    <hyperlink r:id="rId173" ref="A180"/>
    <hyperlink r:id="rId174" ref="A181"/>
    <hyperlink r:id="rId175" ref="A182"/>
    <hyperlink r:id="rId176" ref="A183"/>
    <hyperlink r:id="rId177" ref="A184"/>
    <hyperlink r:id="rId178" ref="A185"/>
    <hyperlink r:id="rId179" ref="A186"/>
    <hyperlink r:id="rId180" ref="A187"/>
    <hyperlink r:id="rId181" ref="A188"/>
    <hyperlink r:id="rId182" ref="A189"/>
    <hyperlink r:id="rId183" ref="A190"/>
    <hyperlink r:id="rId184" ref="A191"/>
    <hyperlink r:id="rId185" ref="A192"/>
    <hyperlink r:id="rId186" ref="A193"/>
    <hyperlink r:id="rId187" ref="A194"/>
    <hyperlink r:id="rId188" ref="A195"/>
    <hyperlink r:id="rId189" ref="A196"/>
    <hyperlink r:id="rId190" ref="A197"/>
    <hyperlink r:id="rId191" ref="A198"/>
    <hyperlink r:id="rId192" ref="A199"/>
    <hyperlink r:id="rId193" ref="A200"/>
    <hyperlink r:id="rId194" ref="A201"/>
    <hyperlink r:id="rId195" ref="A202"/>
    <hyperlink r:id="rId196" ref="A203"/>
    <hyperlink r:id="rId197" ref="A204"/>
    <hyperlink r:id="rId198" ref="A205"/>
    <hyperlink r:id="rId199" ref="A206"/>
    <hyperlink r:id="rId200" ref="A207"/>
    <hyperlink r:id="rId201" ref="A208"/>
    <hyperlink r:id="rId202" ref="A209"/>
    <hyperlink r:id="rId203" ref="A210"/>
    <hyperlink r:id="rId204" ref="A211"/>
    <hyperlink r:id="rId205" ref="A212"/>
    <hyperlink r:id="rId206" ref="A213"/>
    <hyperlink r:id="rId207" ref="A218"/>
    <hyperlink r:id="rId208" ref="A219"/>
    <hyperlink r:id="rId209" ref="A220"/>
    <hyperlink r:id="rId210" ref="A221"/>
    <hyperlink r:id="rId211" ref="A222"/>
    <hyperlink r:id="rId212" ref="A223"/>
    <hyperlink r:id="rId213" ref="A224"/>
    <hyperlink r:id="rId214" ref="A225"/>
    <hyperlink r:id="rId215" ref="A226"/>
    <hyperlink r:id="rId216" ref="A227"/>
    <hyperlink r:id="rId217" ref="A228"/>
    <hyperlink r:id="rId218" ref="A229"/>
    <hyperlink r:id="rId219" ref="A230"/>
    <hyperlink r:id="rId220" ref="A231"/>
    <hyperlink r:id="rId221" ref="A242"/>
    <hyperlink r:id="rId222" ref="A243"/>
    <hyperlink r:id="rId223" ref="A244"/>
    <hyperlink r:id="rId224" ref="A245"/>
    <hyperlink r:id="rId225" ref="A246"/>
    <hyperlink r:id="rId226" ref="A247"/>
    <hyperlink r:id="rId227" ref="A248"/>
    <hyperlink r:id="rId228" ref="A249"/>
    <hyperlink r:id="rId229" ref="A250"/>
    <hyperlink r:id="rId230" ref="A251"/>
    <hyperlink r:id="rId231" ref="A252"/>
    <hyperlink r:id="rId232" ref="A253"/>
    <hyperlink r:id="rId233" ref="A254"/>
    <hyperlink r:id="rId234" ref="A255"/>
    <hyperlink r:id="rId235" ref="A256"/>
    <hyperlink r:id="rId236" ref="A263"/>
    <hyperlink r:id="rId237" ref="A264"/>
    <hyperlink r:id="rId238" ref="A265"/>
    <hyperlink r:id="rId239" ref="A266"/>
    <hyperlink r:id="rId240" ref="A267"/>
    <hyperlink r:id="rId241" ref="A268"/>
    <hyperlink r:id="rId242" ref="A269"/>
    <hyperlink r:id="rId243" ref="A270"/>
    <hyperlink r:id="rId244" ref="A274"/>
    <hyperlink r:id="rId245" ref="A275"/>
    <hyperlink r:id="rId246" ref="A276"/>
    <hyperlink r:id="rId247" ref="A277"/>
    <hyperlink r:id="rId248" ref="A278"/>
    <hyperlink r:id="rId249" ref="A279"/>
    <hyperlink r:id="rId250" ref="A280"/>
    <hyperlink r:id="rId251" ref="A281"/>
    <hyperlink r:id="rId252" ref="A282"/>
    <hyperlink r:id="rId253" ref="A283"/>
    <hyperlink r:id="rId254" ref="A284"/>
    <hyperlink r:id="rId255" ref="A285"/>
    <hyperlink r:id="rId256" ref="A286"/>
    <hyperlink r:id="rId257" ref="A287"/>
    <hyperlink r:id="rId258" ref="A288"/>
    <hyperlink r:id="rId259" ref="A289"/>
    <hyperlink r:id="rId260" ref="A290"/>
    <hyperlink r:id="rId261" ref="A291"/>
    <hyperlink r:id="rId262" ref="A296"/>
    <hyperlink r:id="rId263" ref="A297"/>
    <hyperlink r:id="rId264" ref="A298"/>
    <hyperlink r:id="rId265" ref="A299"/>
    <hyperlink r:id="rId266" ref="A300"/>
    <hyperlink r:id="rId267" ref="A301"/>
    <hyperlink r:id="rId268" ref="A302"/>
    <hyperlink r:id="rId269" ref="A303"/>
    <hyperlink r:id="rId270" ref="A304"/>
    <hyperlink r:id="rId271" ref="A305"/>
    <hyperlink r:id="rId272" ref="A306"/>
    <hyperlink r:id="rId273" ref="A307"/>
    <hyperlink r:id="rId274" ref="A308"/>
    <hyperlink r:id="rId275" ref="A309"/>
    <hyperlink r:id="rId276" ref="A310"/>
    <hyperlink r:id="rId277" ref="A311"/>
    <hyperlink r:id="rId278" ref="A312"/>
    <hyperlink r:id="rId279" ref="A313"/>
    <hyperlink r:id="rId280" ref="A314"/>
    <hyperlink r:id="rId281" ref="A315"/>
    <hyperlink r:id="rId282" ref="A316"/>
    <hyperlink r:id="rId283" ref="A327"/>
    <hyperlink r:id="rId284" ref="A329"/>
    <hyperlink r:id="rId285" ref="A330"/>
    <hyperlink r:id="rId286" ref="A331"/>
    <hyperlink r:id="rId287" ref="A332"/>
    <hyperlink r:id="rId288" ref="A333"/>
    <hyperlink r:id="rId289" ref="A334"/>
    <hyperlink r:id="rId290" ref="A335"/>
    <hyperlink r:id="rId291" ref="A336"/>
    <hyperlink r:id="rId292" ref="A337"/>
    <hyperlink r:id="rId293" ref="A338"/>
    <hyperlink r:id="rId294" ref="A339"/>
    <hyperlink r:id="rId295" ref="A340"/>
    <hyperlink r:id="rId296" ref="A341"/>
    <hyperlink r:id="rId297" ref="A342"/>
    <hyperlink r:id="rId298" ref="A343"/>
    <hyperlink r:id="rId299" ref="A352"/>
    <hyperlink r:id="rId300" ref="A353"/>
    <hyperlink r:id="rId301" ref="A354"/>
    <hyperlink r:id="rId302" ref="A355"/>
    <hyperlink r:id="rId303" ref="A356"/>
    <hyperlink r:id="rId304" ref="A357"/>
    <hyperlink r:id="rId305" ref="A358"/>
    <hyperlink r:id="rId306" ref="A359"/>
    <hyperlink r:id="rId307" ref="A360"/>
    <hyperlink r:id="rId308" ref="A361"/>
    <hyperlink r:id="rId309" ref="A362"/>
    <hyperlink r:id="rId310" ref="A363"/>
    <hyperlink r:id="rId311" ref="A364"/>
    <hyperlink r:id="rId312" ref="A365"/>
    <hyperlink r:id="rId313" ref="A366"/>
    <hyperlink r:id="rId314" ref="A367"/>
    <hyperlink r:id="rId315" ref="A368"/>
    <hyperlink r:id="rId316" ref="A369"/>
    <hyperlink r:id="rId317" ref="A370"/>
    <hyperlink r:id="rId318" ref="A371"/>
    <hyperlink r:id="rId319" ref="A372"/>
    <hyperlink r:id="rId320" ref="A373"/>
    <hyperlink r:id="rId321" ref="A374"/>
    <hyperlink r:id="rId322" ref="A375"/>
    <hyperlink r:id="rId323" ref="A376"/>
    <hyperlink r:id="rId324" ref="A377"/>
    <hyperlink r:id="rId325" ref="A378"/>
    <hyperlink r:id="rId326" ref="A379"/>
    <hyperlink r:id="rId327" ref="A380"/>
    <hyperlink r:id="rId328" ref="A381"/>
    <hyperlink r:id="rId329" ref="A382"/>
    <hyperlink r:id="rId330" ref="A383"/>
    <hyperlink r:id="rId331" ref="A384"/>
    <hyperlink r:id="rId332" ref="A385"/>
    <hyperlink r:id="rId333" ref="A386"/>
    <hyperlink r:id="rId334" ref="A387"/>
    <hyperlink r:id="rId335" ref="A388"/>
    <hyperlink r:id="rId336" ref="A389"/>
    <hyperlink r:id="rId337" ref="A390"/>
    <hyperlink r:id="rId338" ref="A391"/>
    <hyperlink r:id="rId339" ref="A392"/>
    <hyperlink r:id="rId340" ref="A393"/>
    <hyperlink r:id="rId341" ref="A394"/>
    <hyperlink r:id="rId342" ref="A404"/>
    <hyperlink r:id="rId343" ref="A405"/>
    <hyperlink r:id="rId344" ref="A406"/>
    <hyperlink r:id="rId345" ref="A407"/>
    <hyperlink r:id="rId346" ref="A408"/>
    <hyperlink r:id="rId347" ref="A409"/>
    <hyperlink r:id="rId348" ref="A410"/>
    <hyperlink r:id="rId349" ref="A411"/>
    <hyperlink r:id="rId350" ref="A412"/>
    <hyperlink r:id="rId351" ref="A413"/>
    <hyperlink r:id="rId352" ref="A414"/>
    <hyperlink r:id="rId353" ref="A415"/>
    <hyperlink r:id="rId354" ref="A416"/>
    <hyperlink r:id="rId355" ref="A417"/>
    <hyperlink r:id="rId356" ref="A418"/>
    <hyperlink r:id="rId357" ref="A419"/>
    <hyperlink r:id="rId358" ref="A420"/>
    <hyperlink r:id="rId359" ref="A421"/>
    <hyperlink r:id="rId360" ref="A422"/>
    <hyperlink r:id="rId361" ref="A423"/>
    <hyperlink r:id="rId362" ref="A424"/>
    <hyperlink r:id="rId363" ref="A425"/>
    <hyperlink r:id="rId364" ref="A426"/>
    <hyperlink r:id="rId365" ref="A427"/>
    <hyperlink r:id="rId366" ref="A428"/>
    <hyperlink r:id="rId367" ref="A429"/>
    <hyperlink r:id="rId368" ref="A433"/>
    <hyperlink r:id="rId369" ref="A434"/>
    <hyperlink r:id="rId370" ref="A435"/>
    <hyperlink r:id="rId371" ref="A436"/>
    <hyperlink r:id="rId372" ref="A437"/>
    <hyperlink r:id="rId373" ref="A438"/>
    <hyperlink r:id="rId374" ref="A439"/>
    <hyperlink r:id="rId375" ref="A440"/>
    <hyperlink r:id="rId376" ref="A441"/>
    <hyperlink r:id="rId377" ref="A442"/>
    <hyperlink r:id="rId378" ref="A443"/>
    <hyperlink r:id="rId379" ref="A445"/>
    <hyperlink r:id="rId380" ref="A446"/>
    <hyperlink r:id="rId381" ref="A447"/>
    <hyperlink r:id="rId382" ref="A448"/>
    <hyperlink r:id="rId383" ref="A449"/>
    <hyperlink r:id="rId384" ref="A450"/>
    <hyperlink r:id="rId385" ref="A459"/>
    <hyperlink r:id="rId386" ref="A460"/>
    <hyperlink r:id="rId387" ref="A461"/>
    <hyperlink r:id="rId388" ref="A462"/>
    <hyperlink r:id="rId389" ref="A463"/>
    <hyperlink r:id="rId390" ref="A464"/>
    <hyperlink r:id="rId391" ref="A465"/>
    <hyperlink r:id="rId392" ref="A466"/>
    <hyperlink r:id="rId393" ref="A467"/>
    <hyperlink r:id="rId394" ref="A468"/>
    <hyperlink r:id="rId395" ref="A469"/>
    <hyperlink r:id="rId396" ref="A470"/>
    <hyperlink r:id="rId397" ref="A471"/>
    <hyperlink r:id="rId398" ref="A472"/>
    <hyperlink r:id="rId399" ref="A473"/>
    <hyperlink r:id="rId400" ref="A474"/>
    <hyperlink r:id="rId401" ref="A475"/>
    <hyperlink r:id="rId402" ref="A476"/>
    <hyperlink r:id="rId403" ref="A477"/>
    <hyperlink r:id="rId404" ref="A478"/>
    <hyperlink r:id="rId405" ref="A480"/>
    <hyperlink r:id="rId406" ref="A481"/>
    <hyperlink r:id="rId407" ref="A482"/>
    <hyperlink r:id="rId408" ref="A483"/>
    <hyperlink r:id="rId409" ref="A484"/>
    <hyperlink r:id="rId410" ref="A485"/>
    <hyperlink r:id="rId411" ref="A486"/>
    <hyperlink r:id="rId412" ref="A487"/>
    <hyperlink r:id="rId413" ref="A488"/>
    <hyperlink r:id="rId414" ref="A489"/>
    <hyperlink r:id="rId415" ref="A490"/>
    <hyperlink r:id="rId416" ref="A491"/>
    <hyperlink r:id="rId417" ref="A492"/>
    <hyperlink r:id="rId418" ref="A493"/>
    <hyperlink r:id="rId419" ref="A494"/>
    <hyperlink r:id="rId420" ref="A495"/>
    <hyperlink r:id="rId421" ref="A496"/>
    <hyperlink r:id="rId422" ref="A497"/>
    <hyperlink r:id="rId423" ref="A498"/>
    <hyperlink r:id="rId424" ref="A499"/>
    <hyperlink r:id="rId425" ref="A500"/>
    <hyperlink r:id="rId426" ref="A501"/>
    <hyperlink r:id="rId427" ref="A502"/>
    <hyperlink r:id="rId428" ref="A503"/>
    <hyperlink r:id="rId429" ref="A504"/>
    <hyperlink r:id="rId430" ref="A505"/>
    <hyperlink r:id="rId431" ref="A506"/>
    <hyperlink r:id="rId432" ref="A507"/>
    <hyperlink r:id="rId433" ref="A508"/>
    <hyperlink r:id="rId434" ref="A509"/>
    <hyperlink r:id="rId435" ref="A510"/>
    <hyperlink r:id="rId436" ref="A511"/>
    <hyperlink r:id="rId437" ref="A512"/>
    <hyperlink r:id="rId438" ref="A513"/>
    <hyperlink r:id="rId439" ref="A514"/>
    <hyperlink r:id="rId440" ref="A515"/>
    <hyperlink r:id="rId441" ref="A516"/>
    <hyperlink r:id="rId442" ref="A517"/>
    <hyperlink r:id="rId443" ref="A518"/>
    <hyperlink r:id="rId444" ref="A519"/>
    <hyperlink r:id="rId445" ref="A520"/>
    <hyperlink r:id="rId446" ref="A521"/>
    <hyperlink r:id="rId447" ref="A522"/>
    <hyperlink r:id="rId448" ref="A523"/>
    <hyperlink r:id="rId449" ref="A524"/>
    <hyperlink r:id="rId450" ref="A525"/>
    <hyperlink r:id="rId451" ref="A526"/>
    <hyperlink r:id="rId452" ref="A527"/>
    <hyperlink r:id="rId453" ref="A528"/>
    <hyperlink r:id="rId454" ref="A529"/>
    <hyperlink r:id="rId455" ref="A530"/>
    <hyperlink r:id="rId456" ref="A531"/>
    <hyperlink r:id="rId457" ref="A532"/>
    <hyperlink r:id="rId458" ref="A533"/>
    <hyperlink r:id="rId459" ref="A534"/>
    <hyperlink r:id="rId460" ref="A535"/>
    <hyperlink r:id="rId461" ref="A536"/>
    <hyperlink r:id="rId462" ref="A537"/>
    <hyperlink r:id="rId463" ref="A538"/>
    <hyperlink r:id="rId464" ref="A539"/>
    <hyperlink r:id="rId465" ref="A540"/>
    <hyperlink r:id="rId466" ref="A541"/>
    <hyperlink r:id="rId467" ref="A542"/>
    <hyperlink r:id="rId468" ref="A543"/>
    <hyperlink r:id="rId469" ref="A544"/>
    <hyperlink r:id="rId470" ref="A545"/>
    <hyperlink r:id="rId471" ref="A546"/>
    <hyperlink r:id="rId472" ref="A547"/>
    <hyperlink r:id="rId473" ref="A548"/>
    <hyperlink r:id="rId474" ref="A549"/>
    <hyperlink r:id="rId475" ref="A550"/>
    <hyperlink r:id="rId476" ref="A551"/>
    <hyperlink r:id="rId477" ref="A552"/>
    <hyperlink r:id="rId478" ref="A553"/>
    <hyperlink r:id="rId479" ref="A554"/>
    <hyperlink r:id="rId480" ref="A555"/>
    <hyperlink r:id="rId481" ref="A556"/>
    <hyperlink r:id="rId482" ref="A557"/>
    <hyperlink r:id="rId483" ref="A558"/>
    <hyperlink r:id="rId484" ref="A559"/>
    <hyperlink r:id="rId485" ref="A560"/>
    <hyperlink r:id="rId486" ref="A561"/>
    <hyperlink r:id="rId487" ref="A562"/>
    <hyperlink r:id="rId488" ref="A563"/>
    <hyperlink r:id="rId489" ref="A564"/>
    <hyperlink r:id="rId490" ref="A565"/>
    <hyperlink r:id="rId491" ref="A566"/>
    <hyperlink r:id="rId492" ref="A567"/>
    <hyperlink r:id="rId493" ref="A568"/>
    <hyperlink r:id="rId494" ref="A569"/>
    <hyperlink r:id="rId495" ref="A570"/>
    <hyperlink r:id="rId496" ref="A571"/>
    <hyperlink r:id="rId497" ref="A572"/>
    <hyperlink r:id="rId498" ref="A573"/>
    <hyperlink r:id="rId499" ref="A579"/>
    <hyperlink r:id="rId500" ref="A580"/>
    <hyperlink r:id="rId501" ref="A581"/>
    <hyperlink r:id="rId502" ref="A582"/>
    <hyperlink r:id="rId503" ref="A583"/>
    <hyperlink r:id="rId504" ref="A584"/>
    <hyperlink r:id="rId505" ref="A585"/>
    <hyperlink r:id="rId506" ref="A586"/>
    <hyperlink r:id="rId507" ref="A587"/>
    <hyperlink r:id="rId508" ref="A588"/>
    <hyperlink r:id="rId509" ref="A589"/>
    <hyperlink r:id="rId510" ref="A590"/>
    <hyperlink r:id="rId511" ref="A591"/>
    <hyperlink r:id="rId512" ref="A592"/>
    <hyperlink r:id="rId513" ref="A593"/>
    <hyperlink r:id="rId514" ref="A594"/>
    <hyperlink r:id="rId515" ref="A595"/>
    <hyperlink r:id="rId516" ref="A596"/>
    <hyperlink r:id="rId517" ref="A597"/>
    <hyperlink r:id="rId518" ref="A600"/>
    <hyperlink r:id="rId519" ref="A601"/>
    <hyperlink r:id="rId520" ref="A602"/>
    <hyperlink r:id="rId521" ref="A603"/>
    <hyperlink r:id="rId522" ref="A604"/>
    <hyperlink r:id="rId523" ref="A605"/>
    <hyperlink r:id="rId524" ref="A606"/>
    <hyperlink r:id="rId525" ref="A607"/>
    <hyperlink r:id="rId526" ref="A608"/>
    <hyperlink r:id="rId527" ref="A609"/>
    <hyperlink r:id="rId528" ref="A610"/>
    <hyperlink r:id="rId529" ref="A611"/>
    <hyperlink r:id="rId530" ref="A612"/>
    <hyperlink r:id="rId531" ref="A613"/>
    <hyperlink r:id="rId532" ref="A614"/>
    <hyperlink r:id="rId533" ref="A617"/>
    <hyperlink r:id="rId534" ref="A618"/>
    <hyperlink r:id="rId535" ref="A619"/>
    <hyperlink r:id="rId536" ref="A621"/>
    <hyperlink r:id="rId537" ref="A622"/>
    <hyperlink r:id="rId538" ref="A623"/>
    <hyperlink r:id="rId539" ref="A624"/>
    <hyperlink r:id="rId540" ref="A625"/>
    <hyperlink r:id="rId541" ref="A626"/>
    <hyperlink r:id="rId542" ref="A627"/>
    <hyperlink r:id="rId543" ref="A629"/>
    <hyperlink r:id="rId544" ref="A630"/>
    <hyperlink r:id="rId545" ref="A631"/>
    <hyperlink r:id="rId546" ref="A632"/>
    <hyperlink r:id="rId547" ref="A633"/>
    <hyperlink r:id="rId548" ref="A634"/>
    <hyperlink r:id="rId549" ref="A635"/>
    <hyperlink r:id="rId550" ref="A636"/>
    <hyperlink r:id="rId551" ref="A637"/>
    <hyperlink r:id="rId552" ref="A638"/>
    <hyperlink r:id="rId553" ref="A639"/>
    <hyperlink r:id="rId554" ref="A640"/>
    <hyperlink r:id="rId555" ref="A641"/>
    <hyperlink r:id="rId556" ref="A642"/>
    <hyperlink r:id="rId557" ref="A643"/>
    <hyperlink r:id="rId558" ref="A644"/>
    <hyperlink r:id="rId559" ref="A645"/>
    <hyperlink r:id="rId560" ref="A646"/>
    <hyperlink r:id="rId561" ref="A647"/>
    <hyperlink r:id="rId562" ref="A648"/>
    <hyperlink r:id="rId563" ref="A649"/>
    <hyperlink r:id="rId564" ref="A650"/>
    <hyperlink r:id="rId565" ref="A651"/>
    <hyperlink r:id="rId566" ref="A652"/>
    <hyperlink r:id="rId567" ref="A653"/>
    <hyperlink r:id="rId568" ref="A654"/>
    <hyperlink r:id="rId569" ref="A655"/>
    <hyperlink r:id="rId570" ref="A656"/>
    <hyperlink r:id="rId571" ref="A657"/>
    <hyperlink r:id="rId572" ref="A658"/>
    <hyperlink r:id="rId573" ref="A662"/>
    <hyperlink r:id="rId574" ref="A663"/>
    <hyperlink r:id="rId575" ref="A664"/>
    <hyperlink r:id="rId576" ref="A665"/>
    <hyperlink r:id="rId577" ref="A666"/>
    <hyperlink r:id="rId578" ref="A685"/>
    <hyperlink r:id="rId579" ref="A686"/>
    <hyperlink r:id="rId580" ref="A687"/>
    <hyperlink r:id="rId581" ref="A688"/>
    <hyperlink r:id="rId582" ref="A689"/>
    <hyperlink r:id="rId583" ref="A690"/>
    <hyperlink r:id="rId584" ref="A691"/>
    <hyperlink r:id="rId585" ref="A692"/>
    <hyperlink r:id="rId586" ref="A693"/>
    <hyperlink r:id="rId587" ref="A694"/>
    <hyperlink r:id="rId588" ref="A695"/>
    <hyperlink r:id="rId589" ref="A696"/>
    <hyperlink r:id="rId590" ref="A697"/>
    <hyperlink r:id="rId591" ref="A698"/>
    <hyperlink r:id="rId592" ref="A699"/>
    <hyperlink r:id="rId593" ref="A700"/>
    <hyperlink r:id="rId594" ref="A701"/>
    <hyperlink r:id="rId595" ref="A702"/>
    <hyperlink r:id="rId596" ref="A703"/>
    <hyperlink r:id="rId597" ref="A704"/>
    <hyperlink r:id="rId598" ref="A705"/>
    <hyperlink r:id="rId599" ref="A706"/>
    <hyperlink r:id="rId600" ref="A707"/>
    <hyperlink r:id="rId601" ref="A708"/>
    <hyperlink r:id="rId602" ref="A709"/>
    <hyperlink r:id="rId603" ref="A710"/>
    <hyperlink r:id="rId604" ref="A711"/>
    <hyperlink r:id="rId605" ref="A712"/>
    <hyperlink r:id="rId606" ref="A713"/>
    <hyperlink r:id="rId607" ref="A714"/>
    <hyperlink r:id="rId608" ref="A715"/>
    <hyperlink r:id="rId609" ref="A716"/>
    <hyperlink r:id="rId610" ref="A717"/>
    <hyperlink r:id="rId611" ref="A718"/>
    <hyperlink r:id="rId612" ref="A719"/>
    <hyperlink r:id="rId613" ref="A720"/>
    <hyperlink r:id="rId614" ref="A723"/>
    <hyperlink r:id="rId615" ref="A724"/>
    <hyperlink r:id="rId616" ref="A725"/>
    <hyperlink r:id="rId617" ref="A726"/>
    <hyperlink r:id="rId618" ref="A727"/>
    <hyperlink r:id="rId619" ref="A728"/>
    <hyperlink r:id="rId620" ref="A729"/>
    <hyperlink r:id="rId621" ref="A730"/>
    <hyperlink r:id="rId622" ref="A731"/>
    <hyperlink r:id="rId623" ref="A732"/>
    <hyperlink r:id="rId624" ref="A733"/>
    <hyperlink r:id="rId625" ref="A734"/>
    <hyperlink r:id="rId626" ref="A735"/>
    <hyperlink r:id="rId627" ref="A736"/>
    <hyperlink r:id="rId628" ref="A737"/>
    <hyperlink r:id="rId629" ref="A738"/>
    <hyperlink r:id="rId630" ref="A739"/>
    <hyperlink r:id="rId631" ref="A740"/>
    <hyperlink r:id="rId632" ref="A741"/>
    <hyperlink r:id="rId633" ref="A742"/>
    <hyperlink r:id="rId634" ref="A743"/>
    <hyperlink r:id="rId635" ref="A744"/>
    <hyperlink r:id="rId636" ref="A745"/>
    <hyperlink r:id="rId637" ref="A746"/>
    <hyperlink r:id="rId638" ref="A747"/>
    <hyperlink r:id="rId639" ref="A748"/>
    <hyperlink r:id="rId640" ref="A749"/>
    <hyperlink r:id="rId641" ref="A750"/>
    <hyperlink r:id="rId642" ref="A751"/>
    <hyperlink r:id="rId643" ref="A752"/>
    <hyperlink r:id="rId644" ref="A753"/>
    <hyperlink r:id="rId645" ref="A754"/>
    <hyperlink r:id="rId646" ref="A755"/>
    <hyperlink r:id="rId647" ref="A756"/>
    <hyperlink r:id="rId648" ref="A757"/>
    <hyperlink r:id="rId649" ref="A758"/>
    <hyperlink r:id="rId650" ref="A759"/>
    <hyperlink r:id="rId651" ref="A760"/>
    <hyperlink r:id="rId652" ref="A761"/>
    <hyperlink r:id="rId653" ref="A762"/>
    <hyperlink r:id="rId654" ref="A763"/>
    <hyperlink r:id="rId655" ref="A778"/>
    <hyperlink r:id="rId656" ref="A780"/>
    <hyperlink r:id="rId657" ref="A781"/>
    <hyperlink r:id="rId658" ref="A782"/>
    <hyperlink r:id="rId659" ref="A783"/>
    <hyperlink r:id="rId660" ref="A784"/>
    <hyperlink r:id="rId661" ref="A785"/>
    <hyperlink r:id="rId662" ref="A786"/>
    <hyperlink r:id="rId663" ref="A787"/>
    <hyperlink r:id="rId664" ref="A788"/>
    <hyperlink r:id="rId665" ref="A789"/>
    <hyperlink r:id="rId666" ref="A790"/>
    <hyperlink r:id="rId667" ref="A791"/>
    <hyperlink r:id="rId668" ref="A792"/>
    <hyperlink r:id="rId669" ref="A810"/>
    <hyperlink r:id="rId670" ref="A811"/>
    <hyperlink r:id="rId671" ref="A812"/>
    <hyperlink r:id="rId672" ref="A813"/>
    <hyperlink r:id="rId673" ref="A814"/>
    <hyperlink r:id="rId674" ref="A815"/>
    <hyperlink r:id="rId675" ref="A816"/>
    <hyperlink r:id="rId676" ref="A818"/>
    <hyperlink r:id="rId677" ref="A819"/>
    <hyperlink r:id="rId678" ref="A820"/>
    <hyperlink r:id="rId679" ref="A821"/>
    <hyperlink r:id="rId680" ref="A822"/>
    <hyperlink r:id="rId681" ref="A823"/>
    <hyperlink r:id="rId682" ref="A824"/>
    <hyperlink r:id="rId683" ref="A825"/>
    <hyperlink r:id="rId684" ref="A826"/>
    <hyperlink r:id="rId685" ref="A827"/>
    <hyperlink r:id="rId686" ref="A828"/>
    <hyperlink r:id="rId687" ref="A829"/>
    <hyperlink r:id="rId688" ref="A830"/>
    <hyperlink r:id="rId689" ref="A831"/>
    <hyperlink r:id="rId690" ref="A832"/>
    <hyperlink r:id="rId691" ref="A833"/>
    <hyperlink r:id="rId692" ref="A834"/>
    <hyperlink r:id="rId693" ref="A835"/>
    <hyperlink r:id="rId694" ref="A836"/>
    <hyperlink r:id="rId695" ref="A837"/>
    <hyperlink r:id="rId696" ref="A838"/>
    <hyperlink r:id="rId697" ref="A839"/>
    <hyperlink r:id="rId698" ref="A840"/>
    <hyperlink r:id="rId699" ref="A841"/>
    <hyperlink r:id="rId700" ref="A842"/>
    <hyperlink r:id="rId701" ref="A843"/>
    <hyperlink r:id="rId702" ref="A844"/>
    <hyperlink r:id="rId703" ref="A845"/>
    <hyperlink r:id="rId704" ref="A846"/>
    <hyperlink r:id="rId705" ref="A847"/>
    <hyperlink r:id="rId706" ref="A848"/>
    <hyperlink r:id="rId707" ref="A849"/>
    <hyperlink r:id="rId708" ref="A850"/>
    <hyperlink r:id="rId709" ref="A851"/>
    <hyperlink r:id="rId710" ref="A852"/>
    <hyperlink r:id="rId711" ref="A853"/>
    <hyperlink r:id="rId712" ref="A854"/>
    <hyperlink r:id="rId713" ref="A855"/>
    <hyperlink r:id="rId714" ref="A856"/>
    <hyperlink r:id="rId715" ref="A857"/>
    <hyperlink r:id="rId716" ref="A858"/>
    <hyperlink r:id="rId717" ref="A859"/>
    <hyperlink r:id="rId718" ref="A860"/>
    <hyperlink r:id="rId719" ref="A861"/>
    <hyperlink r:id="rId720" ref="A862"/>
    <hyperlink r:id="rId721" ref="A863"/>
    <hyperlink r:id="rId722" ref="A864"/>
    <hyperlink r:id="rId723" ref="A865"/>
    <hyperlink r:id="rId724" ref="A866"/>
    <hyperlink r:id="rId725" ref="A867"/>
    <hyperlink r:id="rId726" ref="A868"/>
    <hyperlink r:id="rId727" ref="A869"/>
    <hyperlink r:id="rId728" ref="A870"/>
    <hyperlink r:id="rId729" ref="A871"/>
    <hyperlink r:id="rId730" ref="A872"/>
    <hyperlink r:id="rId731" ref="A873"/>
    <hyperlink r:id="rId732" ref="A874"/>
    <hyperlink r:id="rId733" ref="A875"/>
    <hyperlink r:id="rId734" ref="A876"/>
    <hyperlink r:id="rId735" ref="A877"/>
    <hyperlink r:id="rId736" ref="A878"/>
    <hyperlink r:id="rId737" ref="A879"/>
    <hyperlink r:id="rId738" ref="A880"/>
    <hyperlink r:id="rId739" ref="A881"/>
    <hyperlink r:id="rId740" ref="A882"/>
    <hyperlink r:id="rId741" ref="A883"/>
    <hyperlink r:id="rId742" ref="A884"/>
    <hyperlink r:id="rId743" ref="A885"/>
    <hyperlink r:id="rId744" ref="A886"/>
    <hyperlink r:id="rId745" ref="A887"/>
    <hyperlink r:id="rId746" ref="A888"/>
    <hyperlink r:id="rId747" ref="A889"/>
    <hyperlink r:id="rId748" ref="A890"/>
    <hyperlink r:id="rId749" ref="A893"/>
    <hyperlink r:id="rId750" ref="A895"/>
    <hyperlink r:id="rId751" ref="A896"/>
    <hyperlink r:id="rId752" ref="A897"/>
    <hyperlink r:id="rId753" ref="A898"/>
    <hyperlink r:id="rId754" ref="A899"/>
    <hyperlink r:id="rId755" ref="A900"/>
    <hyperlink r:id="rId756" ref="A901"/>
    <hyperlink r:id="rId757" ref="A902"/>
    <hyperlink r:id="rId758" ref="A903"/>
    <hyperlink r:id="rId759" ref="A904"/>
    <hyperlink r:id="rId760" ref="A905"/>
    <hyperlink r:id="rId761" ref="A906"/>
    <hyperlink r:id="rId762" ref="A907"/>
    <hyperlink r:id="rId763" ref="A908"/>
    <hyperlink r:id="rId764" ref="A909"/>
    <hyperlink r:id="rId765" ref="A910"/>
    <hyperlink r:id="rId766" ref="A911"/>
    <hyperlink r:id="rId767" ref="A912"/>
    <hyperlink r:id="rId768" ref="A913"/>
    <hyperlink r:id="rId769" ref="A914"/>
    <hyperlink r:id="rId770" ref="A915"/>
    <hyperlink r:id="rId771" ref="A916"/>
    <hyperlink r:id="rId772" ref="A917"/>
    <hyperlink r:id="rId773" ref="A918"/>
    <hyperlink r:id="rId774" ref="A919"/>
    <hyperlink r:id="rId775" ref="A920"/>
    <hyperlink r:id="rId776" ref="A921"/>
    <hyperlink r:id="rId777" ref="A922"/>
    <hyperlink r:id="rId778" ref="A923"/>
    <hyperlink r:id="rId779" ref="A924"/>
    <hyperlink r:id="rId780" ref="A925"/>
    <hyperlink r:id="rId781" ref="A926"/>
    <hyperlink r:id="rId782" ref="A927"/>
    <hyperlink r:id="rId783" ref="A928"/>
    <hyperlink r:id="rId784" ref="A929"/>
    <hyperlink r:id="rId785" ref="A930"/>
    <hyperlink r:id="rId786" ref="A931"/>
    <hyperlink r:id="rId787" ref="A932"/>
    <hyperlink r:id="rId788" ref="A933"/>
    <hyperlink r:id="rId789" ref="A934"/>
    <hyperlink r:id="rId790" ref="A935"/>
    <hyperlink r:id="rId791" ref="A936"/>
    <hyperlink r:id="rId792" ref="A937"/>
    <hyperlink r:id="rId793" ref="A938"/>
    <hyperlink r:id="rId794" ref="A939"/>
    <hyperlink r:id="rId795" ref="A940"/>
    <hyperlink r:id="rId796" ref="A941"/>
    <hyperlink r:id="rId797" ref="A942"/>
    <hyperlink r:id="rId798" ref="A943"/>
    <hyperlink r:id="rId799" ref="A944"/>
    <hyperlink r:id="rId800" ref="A945"/>
    <hyperlink r:id="rId801" ref="A946"/>
    <hyperlink r:id="rId802" ref="A947"/>
    <hyperlink r:id="rId803" ref="A948"/>
    <hyperlink r:id="rId804" ref="A949"/>
    <hyperlink r:id="rId805" ref="A950"/>
    <hyperlink r:id="rId806" ref="A951"/>
    <hyperlink r:id="rId807" ref="A952"/>
    <hyperlink r:id="rId808" ref="A953"/>
    <hyperlink r:id="rId809" ref="A954"/>
    <hyperlink r:id="rId810" ref="A955"/>
    <hyperlink r:id="rId811" ref="A956"/>
    <hyperlink r:id="rId812" ref="A957"/>
    <hyperlink r:id="rId813" ref="A958"/>
    <hyperlink r:id="rId814" ref="A959"/>
    <hyperlink r:id="rId815" ref="A960"/>
    <hyperlink r:id="rId816" ref="A961"/>
    <hyperlink r:id="rId817" ref="A962"/>
    <hyperlink r:id="rId818" ref="A963"/>
    <hyperlink r:id="rId819" ref="A964"/>
    <hyperlink r:id="rId820" ref="A965"/>
    <hyperlink r:id="rId821" ref="A966"/>
    <hyperlink r:id="rId822" ref="A967"/>
    <hyperlink r:id="rId823" ref="A968"/>
    <hyperlink r:id="rId824" ref="A969"/>
    <hyperlink r:id="rId825" ref="A970"/>
    <hyperlink r:id="rId826" ref="A971"/>
    <hyperlink r:id="rId827" ref="A972"/>
    <hyperlink r:id="rId828" ref="A973"/>
    <hyperlink r:id="rId829" ref="A974"/>
    <hyperlink r:id="rId830" ref="A975"/>
    <hyperlink r:id="rId831" ref="A976"/>
    <hyperlink r:id="rId832" ref="A978"/>
    <hyperlink r:id="rId833" ref="A979"/>
    <hyperlink r:id="rId834" ref="A980"/>
    <hyperlink r:id="rId835" ref="A981"/>
    <hyperlink r:id="rId836" ref="A982"/>
    <hyperlink r:id="rId837" ref="A984"/>
    <hyperlink r:id="rId838" ref="A985"/>
    <hyperlink r:id="rId839" ref="A986"/>
    <hyperlink r:id="rId840" ref="A987"/>
    <hyperlink r:id="rId841" ref="A988"/>
    <hyperlink r:id="rId842" ref="A989"/>
    <hyperlink r:id="rId843" ref="A990"/>
    <hyperlink r:id="rId844" ref="A991"/>
    <hyperlink r:id="rId845" ref="A992"/>
    <hyperlink r:id="rId846" ref="A993"/>
    <hyperlink r:id="rId847" ref="A994"/>
    <hyperlink r:id="rId848" ref="A995"/>
    <hyperlink r:id="rId849" ref="A996"/>
    <hyperlink r:id="rId850" ref="A997"/>
    <hyperlink r:id="rId851" ref="A998"/>
    <hyperlink r:id="rId852" ref="A999"/>
    <hyperlink r:id="rId853" ref="A1000"/>
    <hyperlink r:id="rId854" ref="A1001"/>
    <hyperlink r:id="rId855" ref="A1003"/>
    <hyperlink r:id="rId856" ref="A1004"/>
    <hyperlink r:id="rId857" ref="A1005"/>
    <hyperlink r:id="rId858" ref="A1006"/>
    <hyperlink r:id="rId859" ref="A1007"/>
    <hyperlink r:id="rId860" ref="A1008"/>
    <hyperlink r:id="rId861" ref="A1009"/>
    <hyperlink r:id="rId862" ref="A1010"/>
    <hyperlink r:id="rId863" ref="A1011"/>
    <hyperlink r:id="rId864" ref="A1012"/>
    <hyperlink r:id="rId865" ref="A1015"/>
    <hyperlink r:id="rId866" ref="A1016"/>
    <hyperlink r:id="rId867" ref="A1017"/>
    <hyperlink r:id="rId868" ref="A1018"/>
    <hyperlink r:id="rId869" ref="A1019"/>
    <hyperlink r:id="rId870" ref="A1020"/>
    <hyperlink r:id="rId871" ref="A1021"/>
    <hyperlink r:id="rId872" ref="A1022"/>
    <hyperlink r:id="rId873" ref="A1024"/>
    <hyperlink r:id="rId874" ref="A1025"/>
    <hyperlink r:id="rId875" ref="A1026"/>
    <hyperlink r:id="rId876" ref="A1028"/>
    <hyperlink r:id="rId877" ref="A1029"/>
    <hyperlink r:id="rId878" ref="A1030"/>
    <hyperlink r:id="rId879" ref="A1031"/>
    <hyperlink r:id="rId880" ref="A1032"/>
    <hyperlink r:id="rId881" ref="A1033"/>
    <hyperlink r:id="rId882" ref="A1034"/>
    <hyperlink r:id="rId883" ref="A1049"/>
    <hyperlink r:id="rId884" ref="A1050"/>
    <hyperlink r:id="rId885" ref="A1051"/>
    <hyperlink r:id="rId886" ref="A1052"/>
    <hyperlink r:id="rId887" ref="A1053"/>
    <hyperlink r:id="rId888" ref="A1054"/>
    <hyperlink r:id="rId889" ref="A1055"/>
    <hyperlink r:id="rId890" ref="A1056"/>
    <hyperlink r:id="rId891" ref="A1057"/>
    <hyperlink r:id="rId892" ref="A1058"/>
    <hyperlink r:id="rId893" ref="A1059"/>
    <hyperlink r:id="rId894" ref="A1062"/>
    <hyperlink r:id="rId895" ref="A1063"/>
    <hyperlink r:id="rId896" ref="A1064"/>
    <hyperlink r:id="rId897" ref="A1065"/>
    <hyperlink r:id="rId898" ref="A1066"/>
    <hyperlink r:id="rId899" ref="A1067"/>
    <hyperlink r:id="rId900" ref="A1068"/>
    <hyperlink r:id="rId901" ref="A1069"/>
    <hyperlink r:id="rId902" ref="A1074"/>
    <hyperlink r:id="rId903" ref="A1075"/>
    <hyperlink r:id="rId904" ref="A1076"/>
    <hyperlink r:id="rId905" ref="A1077"/>
    <hyperlink r:id="rId906" ref="A1078"/>
    <hyperlink r:id="rId907" ref="A1079"/>
    <hyperlink r:id="rId908" ref="A1081"/>
    <hyperlink r:id="rId909" ref="A1082"/>
    <hyperlink r:id="rId910" ref="A1083"/>
    <hyperlink r:id="rId911" ref="A1084"/>
    <hyperlink r:id="rId912" ref="A1085"/>
    <hyperlink r:id="rId913" ref="A1086"/>
    <hyperlink r:id="rId914" ref="A1087"/>
    <hyperlink r:id="rId915" ref="A1088"/>
    <hyperlink r:id="rId916" ref="A1089"/>
    <hyperlink r:id="rId917" ref="A1090"/>
    <hyperlink r:id="rId918" ref="A1091"/>
    <hyperlink r:id="rId919" ref="A1092"/>
    <hyperlink r:id="rId920" ref="A1093"/>
    <hyperlink r:id="rId921" ref="A1094"/>
    <hyperlink r:id="rId922" ref="A1095"/>
    <hyperlink r:id="rId923" ref="A1096"/>
    <hyperlink r:id="rId924" ref="A1097"/>
    <hyperlink r:id="rId925" ref="A1098"/>
    <hyperlink r:id="rId926" ref="A1100"/>
    <hyperlink r:id="rId927" ref="A1101"/>
    <hyperlink r:id="rId928" ref="A1102"/>
    <hyperlink r:id="rId929" ref="A1103"/>
    <hyperlink r:id="rId930" ref="A1104"/>
    <hyperlink r:id="rId931" ref="A1105"/>
    <hyperlink r:id="rId932" ref="A1106"/>
    <hyperlink r:id="rId933" ref="A1107"/>
    <hyperlink r:id="rId934" ref="A1108"/>
    <hyperlink r:id="rId935" ref="A1110"/>
    <hyperlink r:id="rId936" ref="A1111"/>
    <hyperlink r:id="rId937" ref="A1112"/>
    <hyperlink r:id="rId938" ref="A1113"/>
    <hyperlink r:id="rId939" ref="A1114"/>
    <hyperlink r:id="rId940" ref="A1115"/>
    <hyperlink r:id="rId941" ref="A1116"/>
    <hyperlink r:id="rId942" ref="A1117"/>
    <hyperlink r:id="rId943" ref="A1118"/>
    <hyperlink r:id="rId944" ref="A1119"/>
    <hyperlink r:id="rId945" ref="A1120"/>
    <hyperlink r:id="rId946" ref="A1121"/>
    <hyperlink r:id="rId947" ref="A1122"/>
    <hyperlink r:id="rId948" ref="A1123"/>
    <hyperlink r:id="rId949" ref="A1124"/>
    <hyperlink r:id="rId950" ref="A1125"/>
    <hyperlink r:id="rId951" ref="A1126"/>
    <hyperlink r:id="rId952" ref="A1127"/>
    <hyperlink r:id="rId953" ref="A1128"/>
    <hyperlink r:id="rId954" ref="A1129"/>
    <hyperlink r:id="rId955" ref="A1130"/>
    <hyperlink r:id="rId956" ref="A1131"/>
    <hyperlink r:id="rId957" ref="A1132"/>
    <hyperlink r:id="rId958" ref="A1133"/>
    <hyperlink r:id="rId959" ref="A1134"/>
    <hyperlink r:id="rId960" ref="A1135"/>
    <hyperlink r:id="rId961" ref="A1136"/>
    <hyperlink r:id="rId962" ref="A1137"/>
    <hyperlink r:id="rId963" ref="A1138"/>
    <hyperlink r:id="rId964" ref="A1144"/>
    <hyperlink r:id="rId965" ref="A1145"/>
    <hyperlink r:id="rId966" ref="A1146"/>
    <hyperlink r:id="rId967" ref="A1147"/>
    <hyperlink r:id="rId968" ref="A1148"/>
    <hyperlink r:id="rId969" ref="A1149"/>
    <hyperlink r:id="rId970" ref="A1150"/>
    <hyperlink r:id="rId971" ref="A1151"/>
    <hyperlink r:id="rId972" ref="A1152"/>
    <hyperlink r:id="rId973" ref="A1153"/>
    <hyperlink r:id="rId974" ref="A1154"/>
    <hyperlink r:id="rId975" ref="A1155"/>
    <hyperlink r:id="rId976" ref="A1156"/>
    <hyperlink r:id="rId977" ref="A1157"/>
    <hyperlink r:id="rId978" ref="A1158"/>
    <hyperlink r:id="rId979" ref="A1159"/>
    <hyperlink r:id="rId980" ref="A1160"/>
    <hyperlink r:id="rId981" ref="A1161"/>
    <hyperlink r:id="rId982" ref="A1162"/>
    <hyperlink r:id="rId983" ref="A1163"/>
    <hyperlink r:id="rId984" ref="A1164"/>
    <hyperlink r:id="rId985" ref="A1165"/>
    <hyperlink r:id="rId986" ref="A1166"/>
    <hyperlink r:id="rId987" ref="A1167"/>
    <hyperlink r:id="rId988" ref="A1170"/>
    <hyperlink r:id="rId989" ref="A1171"/>
    <hyperlink r:id="rId990" ref="A1175"/>
    <hyperlink r:id="rId991" ref="A1176"/>
    <hyperlink r:id="rId992" ref="A1177"/>
    <hyperlink r:id="rId993" ref="A1178"/>
    <hyperlink r:id="rId994" ref="A1179"/>
    <hyperlink r:id="rId995" ref="A1180"/>
    <hyperlink r:id="rId996" ref="A1181"/>
    <hyperlink r:id="rId997" ref="A1182"/>
    <hyperlink r:id="rId998" ref="A1183"/>
    <hyperlink r:id="rId999" ref="A1184"/>
    <hyperlink r:id="rId1000" ref="A1185"/>
    <hyperlink r:id="rId1001" ref="A1186"/>
    <hyperlink r:id="rId1002" ref="A1187"/>
    <hyperlink r:id="rId1003" ref="A1188"/>
    <hyperlink r:id="rId1004" ref="A1189"/>
    <hyperlink r:id="rId1005" ref="A1190"/>
    <hyperlink r:id="rId1006" ref="A1191"/>
    <hyperlink r:id="rId1007" ref="A1192"/>
  </hyperlinks>
  <drawing r:id="rId100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38"/>
    <col customWidth="1" min="2" max="2" width="6.63"/>
    <col customWidth="1" min="3" max="3" width="8.25"/>
    <col customWidth="1" min="4" max="4" width="44.25"/>
    <col customWidth="1" min="5" max="21" width="6.75"/>
    <col customWidth="1" min="22" max="22" width="11.5"/>
    <col customWidth="1" min="23" max="30" width="5.13"/>
  </cols>
  <sheetData>
    <row r="1" ht="16.5" customHeight="1">
      <c r="A1" s="1" t="s">
        <v>31</v>
      </c>
      <c r="B1" s="1" t="s">
        <v>32</v>
      </c>
      <c r="C1" s="1" t="s">
        <v>33</v>
      </c>
      <c r="D1" s="1" t="s">
        <v>34</v>
      </c>
      <c r="E1" s="1" t="s">
        <v>0</v>
      </c>
      <c r="F1" s="1" t="s">
        <v>1</v>
      </c>
      <c r="G1" s="1" t="s">
        <v>3</v>
      </c>
      <c r="H1" s="1" t="s">
        <v>4</v>
      </c>
      <c r="I1" s="1" t="s">
        <v>5</v>
      </c>
      <c r="J1" s="1" t="s">
        <v>6</v>
      </c>
      <c r="K1" s="1" t="s">
        <v>7</v>
      </c>
      <c r="L1" s="1" t="s">
        <v>8</v>
      </c>
      <c r="M1" s="1" t="s">
        <v>9</v>
      </c>
      <c r="N1" s="1" t="s">
        <v>10</v>
      </c>
      <c r="O1" s="1" t="s">
        <v>11</v>
      </c>
      <c r="P1" s="1" t="s">
        <v>12</v>
      </c>
      <c r="Q1" s="1" t="s">
        <v>14</v>
      </c>
      <c r="R1" s="1" t="s">
        <v>16</v>
      </c>
      <c r="S1" s="1" t="s">
        <v>15</v>
      </c>
      <c r="T1" s="1" t="s">
        <v>18</v>
      </c>
      <c r="U1" s="1" t="s">
        <v>20</v>
      </c>
      <c r="V1" s="1"/>
      <c r="W1" s="1"/>
      <c r="X1" s="1"/>
      <c r="Y1" s="1"/>
      <c r="Z1" s="1"/>
      <c r="AA1" s="1"/>
      <c r="AB1" s="1"/>
      <c r="AC1" s="1"/>
      <c r="AD1" s="1"/>
    </row>
    <row r="2" ht="16.5" customHeight="1">
      <c r="A2" s="4" t="s">
        <v>196</v>
      </c>
      <c r="B2" s="1">
        <v>1.0</v>
      </c>
      <c r="C2" s="1">
        <v>116.0</v>
      </c>
      <c r="D2" s="1" t="s">
        <v>2418</v>
      </c>
      <c r="E2" s="1">
        <v>22.0</v>
      </c>
      <c r="F2" s="1">
        <v>22.0</v>
      </c>
      <c r="G2" s="1">
        <v>9.0</v>
      </c>
      <c r="H2" s="5">
        <v>4.0</v>
      </c>
      <c r="I2" s="5">
        <v>16.0</v>
      </c>
      <c r="J2" s="5">
        <v>20.0</v>
      </c>
      <c r="K2" s="5">
        <v>7.0</v>
      </c>
      <c r="L2" s="5">
        <v>1.0</v>
      </c>
      <c r="M2" s="5">
        <v>1.0</v>
      </c>
      <c r="N2" s="5">
        <v>3.0</v>
      </c>
      <c r="O2" s="5">
        <v>0.0</v>
      </c>
      <c r="P2" s="5">
        <v>0.0</v>
      </c>
      <c r="Q2" s="5">
        <v>0.0</v>
      </c>
      <c r="R2" s="5">
        <v>4.0</v>
      </c>
      <c r="S2" s="5">
        <v>0.0</v>
      </c>
      <c r="T2" s="5">
        <v>0.0</v>
      </c>
      <c r="U2" s="5">
        <v>7.0</v>
      </c>
      <c r="V2" s="7">
        <f>IFERROR(__xludf.DUMMYFUNCTION("IFERROR(
  VLOOKUP(
    A2,
    IMPORTRANGE(
      ""1ZygntHC1J6IxzKbTidmOyf5nUyW4GCLurHCjexrLm_o        "",
      ""HTMLキャッシュ!A:F""
    ),
    3,
    FALSE
  ),
  0
)
"),46080.80767361111)</f>
        <v>46080.80767</v>
      </c>
      <c r="W2" s="5"/>
      <c r="X2" s="5"/>
      <c r="Y2" s="5"/>
      <c r="Z2" s="5"/>
      <c r="AA2" s="5"/>
      <c r="AB2" s="5"/>
      <c r="AC2" s="5"/>
      <c r="AD2" s="5"/>
    </row>
    <row r="3" ht="16.5" customHeight="1">
      <c r="A3" s="4" t="s">
        <v>50</v>
      </c>
      <c r="B3" s="5">
        <v>0.0</v>
      </c>
      <c r="C3" s="5">
        <v>76.0</v>
      </c>
      <c r="D3" s="1" t="s">
        <v>2419</v>
      </c>
      <c r="E3" s="5">
        <v>14.0</v>
      </c>
      <c r="F3" s="5">
        <v>9.0</v>
      </c>
      <c r="G3" s="5">
        <v>6.0</v>
      </c>
      <c r="H3" s="5">
        <v>0.0</v>
      </c>
      <c r="I3" s="5">
        <v>20.0</v>
      </c>
      <c r="J3" s="5">
        <v>16.0</v>
      </c>
      <c r="K3" s="5">
        <v>3.0</v>
      </c>
      <c r="L3" s="5">
        <v>0.0</v>
      </c>
      <c r="M3" s="5">
        <v>0.0</v>
      </c>
      <c r="N3" s="5">
        <v>0.0</v>
      </c>
      <c r="O3" s="5">
        <v>0.0</v>
      </c>
      <c r="P3" s="5">
        <v>3.0</v>
      </c>
      <c r="Q3" s="5">
        <v>0.0</v>
      </c>
      <c r="R3" s="5">
        <v>2.0</v>
      </c>
      <c r="S3" s="5">
        <v>0.0</v>
      </c>
      <c r="T3" s="5">
        <v>0.0</v>
      </c>
      <c r="U3" s="5">
        <v>3.0</v>
      </c>
      <c r="V3" s="7">
        <f>IFERROR(__xludf.DUMMYFUNCTION("IFERROR(
  VLOOKUP(
    A3,
    IMPORTRANGE(
      ""1ZygntHC1J6IxzKbTidmOyf5nUyW4GCLurHCjexrLm_o        "",
      ""HTMLキャッシュ!A:F""
    ),
    3,
    FALSE
  ),
  0
)
"),46084.9822337963)</f>
        <v>46084.98223</v>
      </c>
      <c r="X3" s="5"/>
      <c r="Y3" s="5"/>
      <c r="Z3" s="5"/>
      <c r="AA3" s="5"/>
      <c r="AB3" s="5"/>
      <c r="AC3" s="5"/>
      <c r="AD3" s="5"/>
    </row>
    <row r="4" ht="16.5" customHeight="1">
      <c r="A4" s="4" t="s">
        <v>370</v>
      </c>
      <c r="B4" s="1">
        <v>0.0</v>
      </c>
      <c r="C4" s="5">
        <v>67.0</v>
      </c>
      <c r="D4" s="1" t="s">
        <v>2420</v>
      </c>
      <c r="E4" s="5">
        <v>7.0</v>
      </c>
      <c r="F4" s="5">
        <v>9.0</v>
      </c>
      <c r="G4" s="5">
        <v>3.0</v>
      </c>
      <c r="H4" s="5">
        <v>0.0</v>
      </c>
      <c r="I4" s="5">
        <v>14.0</v>
      </c>
      <c r="J4" s="5">
        <v>15.0</v>
      </c>
      <c r="K4" s="5">
        <v>7.0</v>
      </c>
      <c r="L4" s="5">
        <v>0.0</v>
      </c>
      <c r="M4" s="5">
        <v>0.0</v>
      </c>
      <c r="N4" s="5">
        <v>0.0</v>
      </c>
      <c r="O4" s="5">
        <v>0.0</v>
      </c>
      <c r="P4" s="5">
        <v>3.0</v>
      </c>
      <c r="Q4" s="5">
        <v>0.0</v>
      </c>
      <c r="R4" s="5">
        <v>8.0</v>
      </c>
      <c r="S4" s="5">
        <v>0.0</v>
      </c>
      <c r="T4" s="5">
        <v>0.0</v>
      </c>
      <c r="U4" s="5">
        <v>1.0</v>
      </c>
      <c r="V4" s="7">
        <f>IFERROR(__xludf.DUMMYFUNCTION("IFERROR(
  VLOOKUP(
    A4,
    IMPORTRANGE(
      ""1ZygntHC1J6IxzKbTidmOyf5nUyW4GCLurHCjexrLm_o        "",
      ""HTMLキャッシュ!A:F""
    ),
    3,
    FALSE
  ),
  0
)
"),46081.155011574076)</f>
        <v>46081.15501</v>
      </c>
      <c r="W4" s="5"/>
      <c r="X4" s="5"/>
      <c r="Y4" s="5"/>
      <c r="Z4" s="5"/>
      <c r="AA4" s="5"/>
      <c r="AB4" s="5"/>
      <c r="AC4" s="5"/>
      <c r="AD4" s="5"/>
    </row>
    <row r="5" ht="16.5" customHeight="1">
      <c r="A5" s="4" t="s">
        <v>2354</v>
      </c>
      <c r="B5" s="1">
        <v>0.0</v>
      </c>
      <c r="C5" s="5">
        <v>64.0</v>
      </c>
      <c r="D5" s="1" t="s">
        <v>2421</v>
      </c>
      <c r="E5" s="5">
        <v>3.0</v>
      </c>
      <c r="F5" s="5">
        <v>17.0</v>
      </c>
      <c r="G5" s="5">
        <v>6.0</v>
      </c>
      <c r="H5" s="5">
        <v>0.0</v>
      </c>
      <c r="I5" s="5">
        <v>20.0</v>
      </c>
      <c r="J5" s="5">
        <v>8.0</v>
      </c>
      <c r="K5" s="5">
        <v>5.0</v>
      </c>
      <c r="L5" s="5">
        <v>0.0</v>
      </c>
      <c r="M5" s="5">
        <v>0.0</v>
      </c>
      <c r="N5" s="5">
        <v>0.0</v>
      </c>
      <c r="O5" s="5">
        <v>0.0</v>
      </c>
      <c r="P5" s="5">
        <v>3.0</v>
      </c>
      <c r="Q5" s="5">
        <v>0.0</v>
      </c>
      <c r="R5" s="5">
        <v>2.0</v>
      </c>
      <c r="S5" s="5">
        <v>0.0</v>
      </c>
      <c r="T5" s="5">
        <v>0.0</v>
      </c>
      <c r="U5" s="5">
        <v>0.0</v>
      </c>
      <c r="V5" s="7">
        <f>IFERROR(__xludf.DUMMYFUNCTION("IFERROR(
  VLOOKUP(
    A5,
    IMPORTRANGE(
      ""1ZygntHC1J6IxzKbTidmOyf5nUyW4GCLurHCjexrLm_o        "",
      ""HTMLキャッシュ!A:F""
    ),
    3,
    FALSE
  ),
  0
)
"),46077.117638888885)</f>
        <v>46077.11764</v>
      </c>
      <c r="W5" s="5"/>
      <c r="X5" s="5"/>
      <c r="Y5" s="5"/>
      <c r="Z5" s="5"/>
      <c r="AA5" s="5"/>
      <c r="AB5" s="5"/>
      <c r="AC5" s="5"/>
      <c r="AD5" s="5"/>
    </row>
    <row r="6" ht="16.5" customHeight="1">
      <c r="A6" s="4" t="s">
        <v>2352</v>
      </c>
      <c r="B6" s="1">
        <v>0.0</v>
      </c>
      <c r="C6" s="5">
        <v>62.0</v>
      </c>
      <c r="D6" s="1" t="s">
        <v>2422</v>
      </c>
      <c r="E6" s="5">
        <v>3.0</v>
      </c>
      <c r="F6" s="5">
        <v>13.0</v>
      </c>
      <c r="G6" s="5">
        <v>6.0</v>
      </c>
      <c r="H6" s="5">
        <v>0.0</v>
      </c>
      <c r="I6" s="5">
        <v>20.0</v>
      </c>
      <c r="J6" s="5">
        <v>9.0</v>
      </c>
      <c r="K6" s="5">
        <v>6.0</v>
      </c>
      <c r="L6" s="5">
        <v>0.0</v>
      </c>
      <c r="M6" s="5">
        <v>0.0</v>
      </c>
      <c r="N6" s="5">
        <v>0.0</v>
      </c>
      <c r="O6" s="5">
        <v>0.0</v>
      </c>
      <c r="P6" s="5">
        <v>3.0</v>
      </c>
      <c r="Q6" s="5">
        <v>0.0</v>
      </c>
      <c r="R6" s="5">
        <v>2.0</v>
      </c>
      <c r="S6" s="5">
        <v>0.0</v>
      </c>
      <c r="T6" s="5">
        <v>0.0</v>
      </c>
      <c r="U6" s="5">
        <v>0.0</v>
      </c>
      <c r="V6" s="7">
        <f>IFERROR(__xludf.DUMMYFUNCTION("IFERROR(
  VLOOKUP(
    A6,
    IMPORTRANGE(
      ""1ZygntHC1J6IxzKbTidmOyf5nUyW4GCLurHCjexrLm_o        "",
      ""HTMLキャッシュ!A:F""
    ),
    3,
    FALSE
  ),
  0
)
"),46077.04048611111)</f>
        <v>46077.04049</v>
      </c>
      <c r="W6" s="5"/>
      <c r="X6" s="5"/>
      <c r="Y6" s="5"/>
      <c r="Z6" s="5"/>
      <c r="AA6" s="5"/>
      <c r="AB6" s="5"/>
      <c r="AC6" s="5"/>
      <c r="AD6" s="5"/>
    </row>
    <row r="7" ht="16.5" customHeight="1">
      <c r="A7" s="4" t="s">
        <v>1766</v>
      </c>
      <c r="B7" s="1">
        <v>7.0</v>
      </c>
      <c r="C7" s="1">
        <v>61.0</v>
      </c>
      <c r="D7" s="1" t="s">
        <v>2423</v>
      </c>
      <c r="E7" s="1">
        <v>0.0</v>
      </c>
      <c r="F7" s="1">
        <v>57.0</v>
      </c>
      <c r="G7" s="1">
        <v>0.0</v>
      </c>
      <c r="H7" s="5">
        <v>0.0</v>
      </c>
      <c r="I7" s="5">
        <v>0.0</v>
      </c>
      <c r="J7" s="5">
        <v>4.0</v>
      </c>
      <c r="K7" s="5">
        <v>0.0</v>
      </c>
      <c r="L7" s="5">
        <v>0.0</v>
      </c>
      <c r="M7" s="5">
        <v>0.0</v>
      </c>
      <c r="N7" s="5">
        <v>0.0</v>
      </c>
      <c r="O7" s="5">
        <v>0.0</v>
      </c>
      <c r="P7" s="5">
        <v>0.0</v>
      </c>
      <c r="Q7" s="5">
        <v>0.0</v>
      </c>
      <c r="R7" s="5">
        <v>0.0</v>
      </c>
      <c r="S7" s="5">
        <v>0.0</v>
      </c>
      <c r="T7" s="5">
        <v>0.0</v>
      </c>
      <c r="U7" s="5">
        <v>0.0</v>
      </c>
      <c r="V7" s="7">
        <f>IFERROR(__xludf.DUMMYFUNCTION("IFERROR(
  VLOOKUP(
    A7,
    IMPORTRANGE(
      ""1ZygntHC1J6IxzKbTidmOyf5nUyW4GCLurHCjexrLm_o        "",
      ""HTMLキャッシュ!A:F""
    ),
    3,
    FALSE
  ),
  0
)
"),46052.65247685185)</f>
        <v>46052.65248</v>
      </c>
      <c r="W7" s="5"/>
      <c r="X7" s="5"/>
      <c r="Y7" s="5"/>
      <c r="Z7" s="5"/>
      <c r="AA7" s="5"/>
      <c r="AB7" s="5"/>
      <c r="AC7" s="5"/>
      <c r="AD7" s="5"/>
    </row>
    <row r="8" ht="16.5" customHeight="1">
      <c r="A8" s="4" t="s">
        <v>82</v>
      </c>
      <c r="B8" s="5">
        <v>0.0</v>
      </c>
      <c r="C8" s="5">
        <v>60.0</v>
      </c>
      <c r="D8" s="1" t="s">
        <v>2424</v>
      </c>
      <c r="E8" s="5">
        <v>3.0</v>
      </c>
      <c r="F8" s="5">
        <v>7.0</v>
      </c>
      <c r="G8" s="5">
        <v>5.0</v>
      </c>
      <c r="H8" s="5">
        <v>0.0</v>
      </c>
      <c r="I8" s="5">
        <v>24.0</v>
      </c>
      <c r="J8" s="5">
        <v>8.0</v>
      </c>
      <c r="K8" s="5">
        <v>6.0</v>
      </c>
      <c r="L8" s="5">
        <v>0.0</v>
      </c>
      <c r="M8" s="5">
        <v>0.0</v>
      </c>
      <c r="N8" s="5">
        <v>0.0</v>
      </c>
      <c r="O8" s="5">
        <v>0.0</v>
      </c>
      <c r="P8" s="5">
        <v>3.0</v>
      </c>
      <c r="Q8" s="5">
        <v>0.0</v>
      </c>
      <c r="R8" s="5">
        <v>3.0</v>
      </c>
      <c r="S8" s="5">
        <v>0.0</v>
      </c>
      <c r="T8" s="5">
        <v>0.0</v>
      </c>
      <c r="U8" s="5">
        <v>1.0</v>
      </c>
      <c r="V8" s="7">
        <f>IFERROR(__xludf.DUMMYFUNCTION("IFERROR(
  VLOOKUP(
    A8,
    IMPORTRANGE(
      ""1ZygntHC1J6IxzKbTidmOyf5nUyW4GCLurHCjexrLm_o        "",
      ""HTMLキャッシュ!A:F""
    ),
    3,
    FALSE
  ),
  0
)
"),46085.035787037035)</f>
        <v>46085.03579</v>
      </c>
      <c r="W8" s="5"/>
      <c r="X8" s="5"/>
      <c r="Y8" s="5"/>
      <c r="Z8" s="5"/>
      <c r="AA8" s="5"/>
      <c r="AB8" s="5"/>
      <c r="AC8" s="5"/>
      <c r="AD8" s="5"/>
    </row>
    <row r="9" ht="16.5" customHeight="1">
      <c r="A9" s="4" t="s">
        <v>794</v>
      </c>
      <c r="B9" s="1">
        <v>0.0</v>
      </c>
      <c r="C9" s="1">
        <v>58.0</v>
      </c>
      <c r="D9" s="1" t="s">
        <v>2425</v>
      </c>
      <c r="E9" s="1">
        <v>5.0</v>
      </c>
      <c r="F9" s="1">
        <v>21.0</v>
      </c>
      <c r="G9" s="1">
        <v>1.0</v>
      </c>
      <c r="H9" s="1">
        <v>0.0</v>
      </c>
      <c r="I9" s="1">
        <v>9.0</v>
      </c>
      <c r="J9" s="1">
        <v>10.0</v>
      </c>
      <c r="K9" s="5">
        <v>0.0</v>
      </c>
      <c r="L9" s="5">
        <v>1.0</v>
      </c>
      <c r="M9" s="5">
        <v>0.0</v>
      </c>
      <c r="N9" s="5">
        <v>0.0</v>
      </c>
      <c r="O9" s="5">
        <v>0.0</v>
      </c>
      <c r="P9" s="5">
        <v>0.0</v>
      </c>
      <c r="Q9" s="5">
        <v>0.0</v>
      </c>
      <c r="R9" s="5">
        <v>2.0</v>
      </c>
      <c r="S9" s="5">
        <v>0.0</v>
      </c>
      <c r="T9" s="5">
        <v>0.0</v>
      </c>
      <c r="U9" s="5">
        <v>9.0</v>
      </c>
      <c r="V9" s="7">
        <f>IFERROR(__xludf.DUMMYFUNCTION("IFERROR(
  VLOOKUP(
    A9,
    IMPORTRANGE(
      ""1ZygntHC1J6IxzKbTidmOyf5nUyW4GCLurHCjexrLm_o        "",
      ""HTMLキャッシュ!A:F""
    ),
    3,
    FALSE
  ),
  0
)
"),46080.8256712963)</f>
        <v>46080.82567</v>
      </c>
      <c r="W9" s="5"/>
      <c r="X9" s="5"/>
      <c r="Y9" s="5"/>
      <c r="Z9" s="5"/>
      <c r="AA9" s="5"/>
      <c r="AB9" s="5"/>
      <c r="AC9" s="5"/>
      <c r="AD9" s="5"/>
    </row>
    <row r="10" ht="16.5" customHeight="1">
      <c r="A10" s="8" t="s">
        <v>2358</v>
      </c>
      <c r="B10" s="5">
        <v>0.0</v>
      </c>
      <c r="C10" s="5">
        <v>57.0</v>
      </c>
      <c r="D10" s="1" t="s">
        <v>2426</v>
      </c>
      <c r="E10" s="5">
        <v>3.0</v>
      </c>
      <c r="F10" s="5">
        <v>8.0</v>
      </c>
      <c r="G10" s="5">
        <v>6.0</v>
      </c>
      <c r="H10" s="5">
        <v>0.0</v>
      </c>
      <c r="I10" s="5">
        <v>17.0</v>
      </c>
      <c r="J10" s="5">
        <v>8.0</v>
      </c>
      <c r="K10" s="5">
        <v>8.0</v>
      </c>
      <c r="L10" s="5">
        <v>0.0</v>
      </c>
      <c r="M10" s="5">
        <v>0.0</v>
      </c>
      <c r="N10" s="5">
        <v>0.0</v>
      </c>
      <c r="O10" s="5">
        <v>0.0</v>
      </c>
      <c r="P10" s="5">
        <v>3.0</v>
      </c>
      <c r="Q10" s="5">
        <v>0.0</v>
      </c>
      <c r="R10" s="5">
        <v>3.0</v>
      </c>
      <c r="S10" s="5">
        <v>0.0</v>
      </c>
      <c r="T10" s="5">
        <v>0.0</v>
      </c>
      <c r="U10" s="5">
        <v>1.0</v>
      </c>
      <c r="V10" s="7">
        <f>IFERROR(__xludf.DUMMYFUNCTION("IFERROR(
  VLOOKUP(
    A10,
    IMPORTRANGE(
      ""1ZygntHC1J6IxzKbTidmOyf5nUyW4GCLurHCjexrLm_o        "",
      ""HTMLキャッシュ!A:F""
    ),
    3,
    FALSE
  ),
  0
)
"),46081.128530092596)</f>
        <v>46081.12853</v>
      </c>
      <c r="W10" s="5"/>
      <c r="X10" s="5"/>
      <c r="Y10" s="5"/>
      <c r="Z10" s="5"/>
      <c r="AA10" s="5"/>
      <c r="AB10" s="5"/>
      <c r="AC10" s="5"/>
      <c r="AD10" s="5"/>
    </row>
    <row r="11" ht="16.5" customHeight="1">
      <c r="A11" s="8" t="s">
        <v>1072</v>
      </c>
      <c r="B11" s="5">
        <v>1.0</v>
      </c>
      <c r="C11" s="5">
        <v>55.0</v>
      </c>
      <c r="D11" s="1" t="s">
        <v>2427</v>
      </c>
      <c r="E11" s="5">
        <v>11.0</v>
      </c>
      <c r="F11" s="5">
        <v>25.0</v>
      </c>
      <c r="G11" s="5">
        <v>0.0</v>
      </c>
      <c r="H11" s="5">
        <v>0.0</v>
      </c>
      <c r="I11" s="5">
        <v>6.0</v>
      </c>
      <c r="J11" s="5">
        <v>5.0</v>
      </c>
      <c r="K11" s="5">
        <v>2.0</v>
      </c>
      <c r="L11" s="5">
        <v>0.0</v>
      </c>
      <c r="M11" s="5">
        <v>0.0</v>
      </c>
      <c r="N11" s="5">
        <v>0.0</v>
      </c>
      <c r="O11" s="5">
        <v>0.0</v>
      </c>
      <c r="P11" s="5">
        <v>0.0</v>
      </c>
      <c r="Q11" s="5">
        <v>1.0</v>
      </c>
      <c r="R11" s="5">
        <v>0.0</v>
      </c>
      <c r="S11" s="5">
        <v>0.0</v>
      </c>
      <c r="T11" s="5">
        <v>0.0</v>
      </c>
      <c r="U11" s="5">
        <v>5.0</v>
      </c>
      <c r="V11" s="7">
        <f>IFERROR(__xludf.DUMMYFUNCTION("IFERROR(
  VLOOKUP(
    A11,
    IMPORTRANGE(
      ""1ZygntHC1J6IxzKbTidmOyf5nUyW4GCLurHCjexrLm_o        "",
      ""HTMLキャッシュ!A:F""
    ),
    3,
    FALSE
  ),
  0
)
"),46080.80446759259)</f>
        <v>46080.80447</v>
      </c>
      <c r="W11" s="5"/>
      <c r="X11" s="5"/>
      <c r="Y11" s="5"/>
      <c r="Z11" s="5"/>
      <c r="AA11" s="5"/>
      <c r="AB11" s="5"/>
      <c r="AC11" s="5"/>
      <c r="AD11" s="5"/>
    </row>
    <row r="12" ht="16.5" customHeight="1">
      <c r="A12" s="4" t="s">
        <v>792</v>
      </c>
      <c r="B12" s="5">
        <v>8.0</v>
      </c>
      <c r="C12" s="5">
        <v>55.0</v>
      </c>
      <c r="D12" s="1" t="s">
        <v>2428</v>
      </c>
      <c r="E12" s="5">
        <v>1.0</v>
      </c>
      <c r="F12" s="5">
        <v>3.0</v>
      </c>
      <c r="G12" s="5">
        <v>14.0</v>
      </c>
      <c r="H12" s="5">
        <v>0.0</v>
      </c>
      <c r="I12" s="5">
        <v>14.0</v>
      </c>
      <c r="J12" s="5">
        <v>9.0</v>
      </c>
      <c r="K12" s="5">
        <v>0.0</v>
      </c>
      <c r="L12" s="5">
        <v>3.0</v>
      </c>
      <c r="M12" s="5">
        <v>1.0</v>
      </c>
      <c r="N12" s="5">
        <v>0.0</v>
      </c>
      <c r="O12" s="5">
        <v>0.0</v>
      </c>
      <c r="P12" s="5">
        <v>0.0</v>
      </c>
      <c r="Q12" s="5">
        <v>0.0</v>
      </c>
      <c r="R12" s="5">
        <v>3.0</v>
      </c>
      <c r="S12" s="5">
        <v>0.0</v>
      </c>
      <c r="T12" s="5">
        <v>0.0</v>
      </c>
      <c r="U12" s="5">
        <v>7.0</v>
      </c>
      <c r="V12" s="7">
        <f>IFERROR(__xludf.DUMMYFUNCTION("IFERROR(
  VLOOKUP(
    A12,
    IMPORTRANGE(
      ""1ZygntHC1J6IxzKbTidmOyf5nUyW4GCLurHCjexrLm_o        "",
      ""HTMLキャッシュ!A:F""
    ),
    3,
    FALSE
  ),
  0
)
"),46078.85238425926)</f>
        <v>46078.85238</v>
      </c>
      <c r="W12" s="5"/>
      <c r="X12" s="5"/>
      <c r="Y12" s="5"/>
      <c r="Z12" s="5"/>
      <c r="AA12" s="5"/>
      <c r="AB12" s="5"/>
      <c r="AC12" s="5"/>
      <c r="AD12" s="5"/>
    </row>
    <row r="13" ht="16.5" customHeight="1">
      <c r="A13" s="4" t="s">
        <v>840</v>
      </c>
      <c r="B13" s="1">
        <v>0.0</v>
      </c>
      <c r="C13" s="5">
        <v>52.0</v>
      </c>
      <c r="D13" s="1" t="s">
        <v>2429</v>
      </c>
      <c r="E13" s="5">
        <v>1.0</v>
      </c>
      <c r="F13" s="5">
        <v>48.0</v>
      </c>
      <c r="G13" s="5">
        <v>0.0</v>
      </c>
      <c r="H13" s="5">
        <v>0.0</v>
      </c>
      <c r="I13" s="5">
        <v>2.0</v>
      </c>
      <c r="J13" s="5">
        <v>1.0</v>
      </c>
      <c r="K13" s="5">
        <v>0.0</v>
      </c>
      <c r="L13" s="5">
        <v>0.0</v>
      </c>
      <c r="M13" s="5">
        <v>0.0</v>
      </c>
      <c r="N13" s="5">
        <v>0.0</v>
      </c>
      <c r="O13" s="5">
        <v>0.0</v>
      </c>
      <c r="P13" s="5">
        <v>0.0</v>
      </c>
      <c r="Q13" s="5">
        <v>0.0</v>
      </c>
      <c r="R13" s="5">
        <v>0.0</v>
      </c>
      <c r="S13" s="5">
        <v>0.0</v>
      </c>
      <c r="T13" s="5">
        <v>0.0</v>
      </c>
      <c r="U13" s="5">
        <v>0.0</v>
      </c>
      <c r="V13" s="7">
        <f>IFERROR(__xludf.DUMMYFUNCTION("IFERROR(
  VLOOKUP(
    A13,
    IMPORTRANGE(
      ""1ZygntHC1J6IxzKbTidmOyf5nUyW4GCLurHCjexrLm_o        "",
      ""HTMLキャッシュ!A:F""
    ),
    3,
    FALSE
  ),
  0
)
"),46078.81165509259)</f>
        <v>46078.81166</v>
      </c>
      <c r="W13" s="5"/>
      <c r="X13" s="5"/>
      <c r="Y13" s="5"/>
      <c r="Z13" s="5"/>
      <c r="AA13" s="5"/>
      <c r="AB13" s="5"/>
      <c r="AC13" s="5"/>
      <c r="AD13" s="5"/>
    </row>
    <row r="14" ht="16.5" customHeight="1">
      <c r="A14" s="4" t="s">
        <v>166</v>
      </c>
      <c r="B14" s="1">
        <v>0.0</v>
      </c>
      <c r="C14" s="1">
        <v>52.0</v>
      </c>
      <c r="D14" s="1" t="s">
        <v>2430</v>
      </c>
      <c r="E14" s="5">
        <v>8.0</v>
      </c>
      <c r="F14" s="5">
        <v>10.0</v>
      </c>
      <c r="G14" s="5">
        <v>1.0</v>
      </c>
      <c r="H14" s="5">
        <v>0.0</v>
      </c>
      <c r="I14" s="5">
        <v>9.0</v>
      </c>
      <c r="J14" s="5">
        <v>9.0</v>
      </c>
      <c r="K14" s="5">
        <v>6.0</v>
      </c>
      <c r="L14" s="5">
        <v>0.0</v>
      </c>
      <c r="M14" s="5">
        <v>0.0</v>
      </c>
      <c r="N14" s="5">
        <v>0.0</v>
      </c>
      <c r="O14" s="5">
        <v>0.0</v>
      </c>
      <c r="P14" s="5">
        <v>1.0</v>
      </c>
      <c r="Q14" s="5">
        <v>0.0</v>
      </c>
      <c r="R14" s="5">
        <v>7.0</v>
      </c>
      <c r="S14" s="5">
        <v>0.0</v>
      </c>
      <c r="T14" s="5">
        <v>0.0</v>
      </c>
      <c r="U14" s="5">
        <v>1.0</v>
      </c>
      <c r="V14" s="7">
        <f>IFERROR(__xludf.DUMMYFUNCTION("IFERROR(
  VLOOKUP(
    A14,
    IMPORTRANGE(
      ""1ZygntHC1J6IxzKbTidmOyf5nUyW4GCLurHCjexrLm_o        "",
      ""HTMLキャッシュ!A:F""
    ),
    3,
    FALSE
  ),
  0
)
"),46081.15850694444)</f>
        <v>46081.15851</v>
      </c>
      <c r="W14" s="5"/>
      <c r="X14" s="5"/>
      <c r="Y14" s="5"/>
      <c r="Z14" s="5"/>
      <c r="AA14" s="5"/>
      <c r="AB14" s="5"/>
      <c r="AC14" s="5"/>
      <c r="AD14" s="5"/>
    </row>
    <row r="15" ht="16.5" customHeight="1">
      <c r="A15" s="4" t="s">
        <v>78</v>
      </c>
      <c r="B15" s="1">
        <v>0.0</v>
      </c>
      <c r="C15" s="1">
        <v>52.0</v>
      </c>
      <c r="D15" s="1" t="s">
        <v>2431</v>
      </c>
      <c r="E15" s="1">
        <v>5.0</v>
      </c>
      <c r="F15" s="1">
        <v>11.0</v>
      </c>
      <c r="G15" s="1">
        <v>6.0</v>
      </c>
      <c r="H15" s="1">
        <v>0.0</v>
      </c>
      <c r="I15" s="5">
        <v>15.0</v>
      </c>
      <c r="J15" s="5">
        <v>3.0</v>
      </c>
      <c r="K15" s="5">
        <v>2.0</v>
      </c>
      <c r="L15" s="5">
        <v>0.0</v>
      </c>
      <c r="M15" s="5">
        <v>0.0</v>
      </c>
      <c r="N15" s="5">
        <v>0.0</v>
      </c>
      <c r="O15" s="5">
        <v>0.0</v>
      </c>
      <c r="P15" s="5">
        <v>3.0</v>
      </c>
      <c r="Q15" s="5">
        <v>0.0</v>
      </c>
      <c r="R15" s="5">
        <v>3.0</v>
      </c>
      <c r="S15" s="5">
        <v>0.0</v>
      </c>
      <c r="T15" s="5">
        <v>0.0</v>
      </c>
      <c r="U15" s="5">
        <v>4.0</v>
      </c>
      <c r="V15" s="7">
        <f>IFERROR(__xludf.DUMMYFUNCTION("IFERROR(
  VLOOKUP(
    A15,
    IMPORTRANGE(
      ""1ZygntHC1J6IxzKbTidmOyf5nUyW4GCLurHCjexrLm_o        "",
      ""HTMLキャッシュ!A:F""
    ),
    3,
    FALSE
  ),
  0
)
"),46085.0290625)</f>
        <v>46085.02906</v>
      </c>
      <c r="W15" s="5"/>
      <c r="X15" s="5"/>
      <c r="Y15" s="5"/>
      <c r="Z15" s="5"/>
      <c r="AA15" s="5"/>
      <c r="AB15" s="5"/>
      <c r="AC15" s="5"/>
      <c r="AD15" s="5"/>
    </row>
    <row r="16" ht="16.5" customHeight="1">
      <c r="A16" s="4" t="s">
        <v>112</v>
      </c>
      <c r="B16" s="5">
        <v>0.0</v>
      </c>
      <c r="C16" s="5">
        <v>51.0</v>
      </c>
      <c r="D16" s="1" t="s">
        <v>2432</v>
      </c>
      <c r="E16" s="5">
        <v>3.0</v>
      </c>
      <c r="F16" s="5">
        <v>23.0</v>
      </c>
      <c r="G16" s="5">
        <v>0.0</v>
      </c>
      <c r="H16" s="5">
        <v>0.0</v>
      </c>
      <c r="I16" s="5">
        <v>12.0</v>
      </c>
      <c r="J16" s="5">
        <v>3.0</v>
      </c>
      <c r="K16" s="5">
        <v>4.0</v>
      </c>
      <c r="L16" s="5">
        <v>0.0</v>
      </c>
      <c r="M16" s="5">
        <v>0.0</v>
      </c>
      <c r="N16" s="5">
        <v>0.0</v>
      </c>
      <c r="O16" s="5">
        <v>0.0</v>
      </c>
      <c r="P16" s="5">
        <v>3.0</v>
      </c>
      <c r="Q16" s="5">
        <v>0.0</v>
      </c>
      <c r="R16" s="5">
        <v>2.0</v>
      </c>
      <c r="S16" s="5">
        <v>0.0</v>
      </c>
      <c r="T16" s="5">
        <v>0.0</v>
      </c>
      <c r="U16" s="5">
        <v>1.0</v>
      </c>
      <c r="V16" s="7">
        <f>IFERROR(__xludf.DUMMYFUNCTION("IFERROR(
  VLOOKUP(
    A16,
    IMPORTRANGE(
      ""1ZygntHC1J6IxzKbTidmOyf5nUyW4GCLurHCjexrLm_o        "",
      ""HTMLキャッシュ!A:F""
    ),
    3,
    FALSE
  ),
  0
)
"),46081.134467592594)</f>
        <v>46081.13447</v>
      </c>
      <c r="W16" s="5"/>
      <c r="X16" s="5"/>
      <c r="Y16" s="5"/>
      <c r="Z16" s="5"/>
      <c r="AA16" s="5"/>
      <c r="AB16" s="5"/>
      <c r="AC16" s="5"/>
      <c r="AD16" s="5"/>
    </row>
    <row r="17" ht="16.5" customHeight="1">
      <c r="A17" s="4" t="s">
        <v>162</v>
      </c>
      <c r="B17" s="5">
        <v>0.0</v>
      </c>
      <c r="C17" s="5">
        <v>51.0</v>
      </c>
      <c r="D17" s="1" t="s">
        <v>2433</v>
      </c>
      <c r="E17" s="5">
        <v>2.0</v>
      </c>
      <c r="F17" s="5">
        <v>8.0</v>
      </c>
      <c r="G17" s="5">
        <v>8.0</v>
      </c>
      <c r="H17" s="5">
        <v>0.0</v>
      </c>
      <c r="I17" s="5">
        <v>14.0</v>
      </c>
      <c r="J17" s="5">
        <v>12.0</v>
      </c>
      <c r="K17" s="5">
        <v>2.0</v>
      </c>
      <c r="L17" s="5">
        <v>0.0</v>
      </c>
      <c r="M17" s="5">
        <v>0.0</v>
      </c>
      <c r="N17" s="5">
        <v>0.0</v>
      </c>
      <c r="O17" s="5">
        <v>0.0</v>
      </c>
      <c r="P17" s="5">
        <v>3.0</v>
      </c>
      <c r="Q17" s="5">
        <v>0.0</v>
      </c>
      <c r="R17" s="5">
        <v>2.0</v>
      </c>
      <c r="S17" s="5">
        <v>0.0</v>
      </c>
      <c r="T17" s="5">
        <v>0.0</v>
      </c>
      <c r="U17" s="5">
        <v>0.0</v>
      </c>
      <c r="V17" s="7">
        <f>IFERROR(__xludf.DUMMYFUNCTION("IFERROR(
  VLOOKUP(
    A17,
    IMPORTRANGE(
      ""1ZygntHC1J6IxzKbTidmOyf5nUyW4GCLurHCjexrLm_o        "",
      ""HTMLキャッシュ!A:F""
    ),
    3,
    FALSE
  ),
  0
)
"),46081.098125)</f>
        <v>46081.09813</v>
      </c>
      <c r="W17" s="5"/>
      <c r="X17" s="5"/>
      <c r="Y17" s="5"/>
      <c r="Z17" s="5"/>
      <c r="AA17" s="5"/>
      <c r="AB17" s="5"/>
      <c r="AC17" s="5"/>
      <c r="AD17" s="5"/>
    </row>
    <row r="18" ht="16.5" customHeight="1">
      <c r="A18" s="4" t="s">
        <v>366</v>
      </c>
      <c r="B18" s="1">
        <v>0.0</v>
      </c>
      <c r="C18" s="1">
        <v>51.0</v>
      </c>
      <c r="D18" s="1" t="s">
        <v>2434</v>
      </c>
      <c r="E18" s="1">
        <v>3.0</v>
      </c>
      <c r="F18" s="1">
        <v>9.0</v>
      </c>
      <c r="G18" s="5">
        <v>1.0</v>
      </c>
      <c r="H18" s="5">
        <v>0.0</v>
      </c>
      <c r="I18" s="5">
        <v>15.0</v>
      </c>
      <c r="J18" s="5">
        <v>12.0</v>
      </c>
      <c r="K18" s="5">
        <v>3.0</v>
      </c>
      <c r="L18" s="5">
        <v>0.0</v>
      </c>
      <c r="M18" s="5">
        <v>1.0</v>
      </c>
      <c r="N18" s="5">
        <v>0.0</v>
      </c>
      <c r="O18" s="5">
        <v>0.0</v>
      </c>
      <c r="P18" s="5">
        <v>3.0</v>
      </c>
      <c r="Q18" s="5">
        <v>0.0</v>
      </c>
      <c r="R18" s="5">
        <v>2.0</v>
      </c>
      <c r="S18" s="5">
        <v>0.0</v>
      </c>
      <c r="T18" s="5">
        <v>0.0</v>
      </c>
      <c r="U18" s="5">
        <v>2.0</v>
      </c>
      <c r="V18" s="7">
        <f>IFERROR(__xludf.DUMMYFUNCTION("IFERROR(
  VLOOKUP(
    A18,
    IMPORTRANGE(
      ""1ZygntHC1J6IxzKbTidmOyf5nUyW4GCLurHCjexrLm_o        "",
      ""HTMLキャッシュ!A:F""
    ),
    3,
    FALSE
  ),
  0
)
"),46081.10118055555)</f>
        <v>46081.10118</v>
      </c>
      <c r="W18" s="5"/>
      <c r="X18" s="5"/>
      <c r="Y18" s="5"/>
      <c r="Z18" s="5"/>
      <c r="AA18" s="5"/>
      <c r="AB18" s="5"/>
      <c r="AC18" s="5"/>
      <c r="AD18" s="5"/>
    </row>
    <row r="19" ht="16.5" customHeight="1">
      <c r="A19" s="4" t="s">
        <v>378</v>
      </c>
      <c r="B19" s="1">
        <v>0.0</v>
      </c>
      <c r="C19" s="1">
        <v>51.0</v>
      </c>
      <c r="D19" s="1" t="s">
        <v>2435</v>
      </c>
      <c r="E19" s="1">
        <v>4.0</v>
      </c>
      <c r="F19" s="5">
        <v>13.0</v>
      </c>
      <c r="G19" s="5">
        <v>2.0</v>
      </c>
      <c r="H19" s="5">
        <v>0.0</v>
      </c>
      <c r="I19" s="5">
        <v>6.0</v>
      </c>
      <c r="J19" s="5">
        <v>10.0</v>
      </c>
      <c r="K19" s="5">
        <v>6.0</v>
      </c>
      <c r="L19" s="5">
        <v>0.0</v>
      </c>
      <c r="M19" s="5">
        <v>1.0</v>
      </c>
      <c r="N19" s="5">
        <v>0.0</v>
      </c>
      <c r="O19" s="5">
        <v>0.0</v>
      </c>
      <c r="P19" s="5">
        <v>2.0</v>
      </c>
      <c r="Q19" s="5">
        <v>0.0</v>
      </c>
      <c r="R19" s="5">
        <v>6.0</v>
      </c>
      <c r="S19" s="5">
        <v>0.0</v>
      </c>
      <c r="T19" s="5">
        <v>0.0</v>
      </c>
      <c r="U19" s="5">
        <v>1.0</v>
      </c>
      <c r="V19" s="7">
        <f>IFERROR(__xludf.DUMMYFUNCTION("IFERROR(
  VLOOKUP(
    A19,
    IMPORTRANGE(
      ""1ZygntHC1J6IxzKbTidmOyf5nUyW4GCLurHCjexrLm_o        "",
      ""HTMLキャッシュ!A:F""
    ),
    3,
    FALSE
  ),
  0
)
"),46085.81721064815)</f>
        <v>46085.81721</v>
      </c>
      <c r="W19" s="5"/>
      <c r="X19" s="5"/>
      <c r="Y19" s="5"/>
      <c r="Z19" s="5"/>
      <c r="AA19" s="5"/>
      <c r="AB19" s="5"/>
      <c r="AC19" s="5"/>
      <c r="AD19" s="5"/>
    </row>
    <row r="20" ht="16.5" customHeight="1">
      <c r="A20" s="4" t="s">
        <v>120</v>
      </c>
      <c r="B20" s="5">
        <v>0.0</v>
      </c>
      <c r="C20" s="5">
        <v>50.0</v>
      </c>
      <c r="D20" s="1" t="s">
        <v>2436</v>
      </c>
      <c r="E20" s="5">
        <v>2.0</v>
      </c>
      <c r="F20" s="5">
        <v>13.0</v>
      </c>
      <c r="G20" s="5">
        <v>4.0</v>
      </c>
      <c r="H20" s="5">
        <v>0.0</v>
      </c>
      <c r="I20" s="5">
        <v>15.0</v>
      </c>
      <c r="J20" s="5">
        <v>7.0</v>
      </c>
      <c r="K20" s="5">
        <v>2.0</v>
      </c>
      <c r="L20" s="5">
        <v>0.0</v>
      </c>
      <c r="M20" s="5">
        <v>0.0</v>
      </c>
      <c r="N20" s="5">
        <v>0.0</v>
      </c>
      <c r="O20" s="5">
        <v>0.0</v>
      </c>
      <c r="P20" s="5">
        <v>3.0</v>
      </c>
      <c r="Q20" s="5">
        <v>0.0</v>
      </c>
      <c r="R20" s="5">
        <v>2.0</v>
      </c>
      <c r="S20" s="5">
        <v>0.0</v>
      </c>
      <c r="T20" s="5">
        <v>0.0</v>
      </c>
      <c r="U20" s="5">
        <v>2.0</v>
      </c>
      <c r="V20" s="7">
        <f>IFERROR(__xludf.DUMMYFUNCTION("IFERROR(
  VLOOKUP(
    A20,
    IMPORTRANGE(
      ""1ZygntHC1J6IxzKbTidmOyf5nUyW4GCLurHCjexrLm_o        "",
      ""HTMLキャッシュ!A:F""
    ),
    3,
    FALSE
  ),
  0
)
"),46081.12458333333)</f>
        <v>46081.12458</v>
      </c>
      <c r="W20" s="5"/>
      <c r="X20" s="5"/>
      <c r="Y20" s="5"/>
      <c r="Z20" s="5"/>
      <c r="AA20" s="5"/>
      <c r="AB20" s="5"/>
      <c r="AC20" s="5"/>
      <c r="AD20" s="5"/>
    </row>
    <row r="21" ht="16.5" customHeight="1">
      <c r="A21" s="4" t="s">
        <v>1080</v>
      </c>
      <c r="B21" s="1">
        <v>0.0</v>
      </c>
      <c r="C21" s="1">
        <v>49.0</v>
      </c>
      <c r="D21" s="1" t="s">
        <v>2437</v>
      </c>
      <c r="E21" s="1">
        <v>3.0</v>
      </c>
      <c r="F21" s="1">
        <v>5.0</v>
      </c>
      <c r="G21" s="1">
        <v>1.0</v>
      </c>
      <c r="H21" s="5">
        <v>0.0</v>
      </c>
      <c r="I21" s="5">
        <v>13.0</v>
      </c>
      <c r="J21" s="5">
        <v>17.0</v>
      </c>
      <c r="K21" s="5">
        <v>0.0</v>
      </c>
      <c r="L21" s="5">
        <v>0.0</v>
      </c>
      <c r="M21" s="5">
        <v>0.0</v>
      </c>
      <c r="N21" s="5">
        <v>0.0</v>
      </c>
      <c r="O21" s="5">
        <v>0.0</v>
      </c>
      <c r="P21" s="5">
        <v>0.0</v>
      </c>
      <c r="Q21" s="5">
        <v>0.0</v>
      </c>
      <c r="R21" s="5">
        <v>1.0</v>
      </c>
      <c r="S21" s="5">
        <v>0.0</v>
      </c>
      <c r="T21" s="5">
        <v>0.0</v>
      </c>
      <c r="U21" s="5">
        <v>9.0</v>
      </c>
      <c r="V21" s="7">
        <f>IFERROR(__xludf.DUMMYFUNCTION("IFERROR(
  VLOOKUP(
    A21,
    IMPORTRANGE(
      ""1ZygntHC1J6IxzKbTidmOyf5nUyW4GCLurHCjexrLm_o        "",
      ""HTMLキャッシュ!A:F""
    ),
    3,
    FALSE
  ),
  0
)
"),46052.520578703705)</f>
        <v>46052.52058</v>
      </c>
      <c r="W21" s="5"/>
      <c r="X21" s="5"/>
      <c r="Y21" s="5"/>
      <c r="Z21" s="5"/>
      <c r="AA21" s="5"/>
      <c r="AB21" s="5"/>
      <c r="AC21" s="5"/>
      <c r="AD21" s="5"/>
    </row>
    <row r="22" ht="16.5" customHeight="1">
      <c r="A22" s="4" t="s">
        <v>58</v>
      </c>
      <c r="B22" s="1">
        <v>0.0</v>
      </c>
      <c r="C22" s="1">
        <v>49.0</v>
      </c>
      <c r="D22" s="1" t="s">
        <v>2438</v>
      </c>
      <c r="E22" s="1">
        <v>2.0</v>
      </c>
      <c r="F22" s="1">
        <v>9.0</v>
      </c>
      <c r="G22" s="1">
        <v>4.0</v>
      </c>
      <c r="H22" s="1">
        <v>0.0</v>
      </c>
      <c r="I22" s="5">
        <v>20.0</v>
      </c>
      <c r="J22" s="5">
        <v>4.0</v>
      </c>
      <c r="K22" s="5">
        <v>2.0</v>
      </c>
      <c r="L22" s="5">
        <v>0.0</v>
      </c>
      <c r="M22" s="5">
        <v>0.0</v>
      </c>
      <c r="N22" s="5">
        <v>0.0</v>
      </c>
      <c r="O22" s="5">
        <v>0.0</v>
      </c>
      <c r="P22" s="5">
        <v>3.0</v>
      </c>
      <c r="Q22" s="5">
        <v>0.0</v>
      </c>
      <c r="R22" s="5">
        <v>2.0</v>
      </c>
      <c r="S22" s="5">
        <v>0.0</v>
      </c>
      <c r="T22" s="5">
        <v>0.0</v>
      </c>
      <c r="U22" s="5">
        <v>3.0</v>
      </c>
      <c r="V22" s="7">
        <f>IFERROR(__xludf.DUMMYFUNCTION("IFERROR(
  VLOOKUP(
    A22,
    IMPORTRANGE(
      ""1ZygntHC1J6IxzKbTidmOyf5nUyW4GCLurHCjexrLm_o        "",
      ""HTMLキャッシュ!A:F""
    ),
    3,
    FALSE
  ),
  0
)
"),46085.00289351852)</f>
        <v>46085.00289</v>
      </c>
      <c r="W22" s="5"/>
      <c r="X22" s="5"/>
      <c r="Y22" s="5"/>
      <c r="Z22" s="5"/>
      <c r="AA22" s="5"/>
      <c r="AB22" s="5"/>
      <c r="AC22" s="5"/>
      <c r="AD22" s="5"/>
    </row>
    <row r="23" ht="16.5" customHeight="1">
      <c r="A23" s="4" t="s">
        <v>92</v>
      </c>
      <c r="B23" s="1">
        <v>0.0</v>
      </c>
      <c r="C23" s="1">
        <v>49.0</v>
      </c>
      <c r="D23" s="1" t="s">
        <v>2439</v>
      </c>
      <c r="E23" s="5">
        <v>2.0</v>
      </c>
      <c r="F23" s="5">
        <v>7.0</v>
      </c>
      <c r="G23" s="5">
        <v>4.0</v>
      </c>
      <c r="H23" s="5">
        <v>0.0</v>
      </c>
      <c r="I23" s="5">
        <v>21.0</v>
      </c>
      <c r="J23" s="5">
        <v>5.0</v>
      </c>
      <c r="K23" s="5">
        <v>2.0</v>
      </c>
      <c r="L23" s="5">
        <v>0.0</v>
      </c>
      <c r="M23" s="5">
        <v>0.0</v>
      </c>
      <c r="N23" s="5">
        <v>0.0</v>
      </c>
      <c r="O23" s="5">
        <v>0.0</v>
      </c>
      <c r="P23" s="5">
        <v>3.0</v>
      </c>
      <c r="Q23" s="5">
        <v>0.0</v>
      </c>
      <c r="R23" s="5">
        <v>2.0</v>
      </c>
      <c r="S23" s="5">
        <v>0.0</v>
      </c>
      <c r="T23" s="5">
        <v>0.0</v>
      </c>
      <c r="U23" s="5">
        <v>3.0</v>
      </c>
      <c r="V23" s="7">
        <f>IFERROR(__xludf.DUMMYFUNCTION("IFERROR(
  VLOOKUP(
    A23,
    IMPORTRANGE(
      ""1ZygntHC1J6IxzKbTidmOyf5nUyW4GCLurHCjexrLm_o        "",
      ""HTMLキャッシュ!A:F""
    ),
    3,
    FALSE
  ),
  0
)
"),46081.10271990741)</f>
        <v>46081.10272</v>
      </c>
      <c r="W23" s="5"/>
      <c r="X23" s="5"/>
      <c r="Y23" s="5"/>
      <c r="Z23" s="5"/>
      <c r="AA23" s="5"/>
      <c r="AB23" s="5"/>
      <c r="AC23" s="5"/>
      <c r="AD23" s="5"/>
    </row>
    <row r="24" ht="16.5" customHeight="1">
      <c r="A24" s="4" t="s">
        <v>424</v>
      </c>
      <c r="B24" s="1">
        <v>0.0</v>
      </c>
      <c r="C24" s="1">
        <v>47.0</v>
      </c>
      <c r="D24" s="1" t="s">
        <v>2440</v>
      </c>
      <c r="E24" s="5">
        <v>7.0</v>
      </c>
      <c r="F24" s="5">
        <v>7.0</v>
      </c>
      <c r="G24" s="5">
        <v>0.0</v>
      </c>
      <c r="H24" s="5">
        <v>0.0</v>
      </c>
      <c r="I24" s="5">
        <v>15.0</v>
      </c>
      <c r="J24" s="5">
        <v>7.0</v>
      </c>
      <c r="K24" s="5">
        <v>1.0</v>
      </c>
      <c r="L24" s="5">
        <v>1.0</v>
      </c>
      <c r="M24" s="5">
        <v>0.0</v>
      </c>
      <c r="N24" s="5">
        <v>2.0</v>
      </c>
      <c r="O24" s="5">
        <v>0.0</v>
      </c>
      <c r="P24" s="5">
        <v>0.0</v>
      </c>
      <c r="Q24" s="5">
        <v>0.0</v>
      </c>
      <c r="R24" s="5">
        <v>0.0</v>
      </c>
      <c r="S24" s="5">
        <v>0.0</v>
      </c>
      <c r="T24" s="5">
        <v>0.0</v>
      </c>
      <c r="U24" s="5">
        <v>7.0</v>
      </c>
      <c r="V24" s="7">
        <f>IFERROR(__xludf.DUMMYFUNCTION("IFERROR(
  VLOOKUP(
    A24,
    IMPORTRANGE(
      ""1ZygntHC1J6IxzKbTidmOyf5nUyW4GCLurHCjexrLm_o        "",
      ""HTMLキャッシュ!A:F""
    ),
    3,
    FALSE
  ),
  0
)
"),46080.80857638889)</f>
        <v>46080.80858</v>
      </c>
      <c r="W24" s="5"/>
      <c r="X24" s="5"/>
      <c r="Y24" s="5"/>
      <c r="Z24" s="5"/>
      <c r="AA24" s="5"/>
      <c r="AB24" s="5"/>
      <c r="AC24" s="5"/>
      <c r="AD24" s="5"/>
    </row>
    <row r="25" ht="16.5" customHeight="1">
      <c r="A25" s="4" t="s">
        <v>594</v>
      </c>
      <c r="B25" s="1">
        <v>0.0</v>
      </c>
      <c r="C25" s="1">
        <v>47.0</v>
      </c>
      <c r="D25" s="1" t="s">
        <v>2441</v>
      </c>
      <c r="E25" s="5">
        <v>7.0</v>
      </c>
      <c r="F25" s="5">
        <v>6.0</v>
      </c>
      <c r="G25" s="5">
        <v>5.0</v>
      </c>
      <c r="H25" s="5">
        <v>0.0</v>
      </c>
      <c r="I25" s="5">
        <v>13.0</v>
      </c>
      <c r="J25" s="5">
        <v>1.0</v>
      </c>
      <c r="K25" s="5">
        <v>3.0</v>
      </c>
      <c r="L25" s="5">
        <v>1.0</v>
      </c>
      <c r="M25" s="5">
        <v>0.0</v>
      </c>
      <c r="N25" s="5">
        <v>0.0</v>
      </c>
      <c r="O25" s="5">
        <v>0.0</v>
      </c>
      <c r="P25" s="5">
        <v>0.0</v>
      </c>
      <c r="Q25" s="5">
        <v>1.0</v>
      </c>
      <c r="R25" s="5">
        <v>8.0</v>
      </c>
      <c r="S25" s="5">
        <v>0.0</v>
      </c>
      <c r="T25" s="5">
        <v>0.0</v>
      </c>
      <c r="U25" s="5">
        <v>2.0</v>
      </c>
      <c r="V25" s="7">
        <f>IFERROR(__xludf.DUMMYFUNCTION("IFERROR(
  VLOOKUP(
    A25,
    IMPORTRANGE(
      ""1ZygntHC1J6IxzKbTidmOyf5nUyW4GCLurHCjexrLm_o        "",
      ""HTMLキャッシュ!A:F""
    ),
    3,
    FALSE
  ),
  0
)
"),46080.65574074074)</f>
        <v>46080.65574</v>
      </c>
      <c r="W25" s="5"/>
      <c r="X25" s="5"/>
      <c r="Y25" s="5"/>
      <c r="Z25" s="5"/>
      <c r="AA25" s="5"/>
      <c r="AB25" s="5"/>
      <c r="AC25" s="5"/>
      <c r="AD25" s="5"/>
    </row>
    <row r="26" ht="16.5" customHeight="1">
      <c r="A26" s="4" t="s">
        <v>290</v>
      </c>
      <c r="B26" s="1">
        <v>0.0</v>
      </c>
      <c r="C26" s="1">
        <v>47.0</v>
      </c>
      <c r="D26" s="1" t="s">
        <v>2442</v>
      </c>
      <c r="E26" s="1">
        <v>7.0</v>
      </c>
      <c r="F26" s="5">
        <v>6.0</v>
      </c>
      <c r="G26" s="5">
        <v>2.0</v>
      </c>
      <c r="H26" s="5">
        <v>2.0</v>
      </c>
      <c r="I26" s="5">
        <v>14.0</v>
      </c>
      <c r="J26" s="5">
        <v>6.0</v>
      </c>
      <c r="K26" s="5">
        <v>6.0</v>
      </c>
      <c r="L26" s="5">
        <v>0.0</v>
      </c>
      <c r="M26" s="5">
        <v>0.0</v>
      </c>
      <c r="N26" s="5">
        <v>0.0</v>
      </c>
      <c r="O26" s="5">
        <v>0.0</v>
      </c>
      <c r="P26" s="5">
        <v>0.0</v>
      </c>
      <c r="Q26" s="5">
        <v>0.0</v>
      </c>
      <c r="R26" s="5">
        <v>1.0</v>
      </c>
      <c r="S26" s="5">
        <v>0.0</v>
      </c>
      <c r="T26" s="5">
        <v>0.0</v>
      </c>
      <c r="U26" s="5">
        <v>3.0</v>
      </c>
      <c r="V26" s="7">
        <f>IFERROR(__xludf.DUMMYFUNCTION("IFERROR(
  VLOOKUP(
    A26,
    IMPORTRANGE(
      ""1ZygntHC1J6IxzKbTidmOyf5nUyW4GCLurHCjexrLm_o        "",
      ""HTMLキャッシュ!A:F""
    ),
    3,
    FALSE
  ),
  0
)
"),46080.72164351852)</f>
        <v>46080.72164</v>
      </c>
      <c r="W26" s="5"/>
      <c r="X26" s="5"/>
      <c r="Y26" s="5"/>
      <c r="Z26" s="5"/>
      <c r="AA26" s="5"/>
      <c r="AB26" s="5"/>
      <c r="AC26" s="5"/>
      <c r="AD26" s="5"/>
    </row>
    <row r="27" ht="16.5" customHeight="1">
      <c r="A27" s="4" t="s">
        <v>1884</v>
      </c>
      <c r="B27" s="1">
        <v>1.0</v>
      </c>
      <c r="C27" s="1">
        <v>46.0</v>
      </c>
      <c r="D27" s="1" t="s">
        <v>2443</v>
      </c>
      <c r="E27" s="5">
        <v>0.0</v>
      </c>
      <c r="F27" s="5">
        <v>44.0</v>
      </c>
      <c r="G27" s="5">
        <v>0.0</v>
      </c>
      <c r="H27" s="5">
        <v>0.0</v>
      </c>
      <c r="I27" s="5">
        <v>0.0</v>
      </c>
      <c r="J27" s="5">
        <v>2.0</v>
      </c>
      <c r="K27" s="5">
        <v>0.0</v>
      </c>
      <c r="L27" s="5">
        <v>0.0</v>
      </c>
      <c r="M27" s="5">
        <v>0.0</v>
      </c>
      <c r="N27" s="5">
        <v>0.0</v>
      </c>
      <c r="O27" s="5">
        <v>0.0</v>
      </c>
      <c r="P27" s="5">
        <v>0.0</v>
      </c>
      <c r="Q27" s="5">
        <v>0.0</v>
      </c>
      <c r="R27" s="5">
        <v>0.0</v>
      </c>
      <c r="S27" s="5">
        <v>0.0</v>
      </c>
      <c r="T27" s="5">
        <v>0.0</v>
      </c>
      <c r="U27" s="5">
        <v>0.0</v>
      </c>
      <c r="V27" s="7">
        <f>IFERROR(__xludf.DUMMYFUNCTION("IFERROR(
  VLOOKUP(
    A27,
    IMPORTRANGE(
      ""1ZygntHC1J6IxzKbTidmOyf5nUyW4GCLurHCjexrLm_o        "",
      ""HTMLキャッシュ!A:F""
    ),
    3,
    FALSE
  ),
  0
)
"),46071.77695601852)</f>
        <v>46071.77696</v>
      </c>
      <c r="W27" s="5"/>
      <c r="X27" s="5"/>
      <c r="Y27" s="5"/>
      <c r="Z27" s="5"/>
      <c r="AA27" s="5"/>
      <c r="AB27" s="5"/>
      <c r="AC27" s="5"/>
      <c r="AD27" s="5"/>
    </row>
    <row r="28" ht="16.5" customHeight="1">
      <c r="A28" s="4" t="s">
        <v>558</v>
      </c>
      <c r="B28" s="1">
        <v>0.0</v>
      </c>
      <c r="C28" s="1">
        <v>46.0</v>
      </c>
      <c r="D28" s="1" t="s">
        <v>2444</v>
      </c>
      <c r="E28" s="1">
        <v>2.0</v>
      </c>
      <c r="F28" s="1">
        <v>11.0</v>
      </c>
      <c r="G28" s="1">
        <v>0.0</v>
      </c>
      <c r="H28" s="1">
        <v>0.0</v>
      </c>
      <c r="I28" s="5">
        <v>7.0</v>
      </c>
      <c r="J28" s="5">
        <v>14.0</v>
      </c>
      <c r="K28" s="5">
        <v>0.0</v>
      </c>
      <c r="L28" s="5">
        <v>1.0</v>
      </c>
      <c r="M28" s="5">
        <v>0.0</v>
      </c>
      <c r="N28" s="5">
        <v>0.0</v>
      </c>
      <c r="O28" s="5">
        <v>0.0</v>
      </c>
      <c r="P28" s="5">
        <v>0.0</v>
      </c>
      <c r="Q28" s="5">
        <v>0.0</v>
      </c>
      <c r="R28" s="5">
        <v>6.0</v>
      </c>
      <c r="S28" s="5">
        <v>0.0</v>
      </c>
      <c r="T28" s="5">
        <v>0.0</v>
      </c>
      <c r="U28" s="5">
        <v>5.0</v>
      </c>
      <c r="V28" s="7">
        <f>IFERROR(__xludf.DUMMYFUNCTION("IFERROR(
  VLOOKUP(
    A28,
    IMPORTRANGE(
      ""1ZygntHC1J6IxzKbTidmOyf5nUyW4GCLurHCjexrLm_o        "",
      ""HTMLキャッシュ!A:F""
    ),
    3,
    FALSE
  ),
  0
)
"),46078.872662037036)</f>
        <v>46078.87266</v>
      </c>
      <c r="W28" s="5"/>
      <c r="X28" s="5"/>
      <c r="Y28" s="5"/>
      <c r="Z28" s="5"/>
      <c r="AA28" s="5"/>
      <c r="AB28" s="5"/>
      <c r="AC28" s="5"/>
      <c r="AD28" s="5"/>
    </row>
    <row r="29" ht="16.5" customHeight="1">
      <c r="A29" s="4" t="s">
        <v>2356</v>
      </c>
      <c r="B29" s="1">
        <v>0.0</v>
      </c>
      <c r="C29" s="5">
        <v>46.0</v>
      </c>
      <c r="D29" s="1" t="s">
        <v>2445</v>
      </c>
      <c r="E29" s="5">
        <v>6.0</v>
      </c>
      <c r="F29" s="5">
        <v>10.0</v>
      </c>
      <c r="G29" s="5">
        <v>1.0</v>
      </c>
      <c r="H29" s="5">
        <v>1.0</v>
      </c>
      <c r="I29" s="5">
        <v>14.0</v>
      </c>
      <c r="J29" s="5">
        <v>2.0</v>
      </c>
      <c r="K29" s="5">
        <v>3.0</v>
      </c>
      <c r="L29" s="5">
        <v>0.0</v>
      </c>
      <c r="M29" s="5">
        <v>1.0</v>
      </c>
      <c r="N29" s="5">
        <v>0.0</v>
      </c>
      <c r="O29" s="5">
        <v>0.0</v>
      </c>
      <c r="P29" s="5">
        <v>3.0</v>
      </c>
      <c r="Q29" s="5">
        <v>0.0</v>
      </c>
      <c r="R29" s="5">
        <v>2.0</v>
      </c>
      <c r="S29" s="5">
        <v>0.0</v>
      </c>
      <c r="T29" s="5">
        <v>0.0</v>
      </c>
      <c r="U29" s="5">
        <v>3.0</v>
      </c>
      <c r="V29" s="7">
        <f>IFERROR(__xludf.DUMMYFUNCTION("IFERROR(
  VLOOKUP(
    A29,
    IMPORTRANGE(
      ""1ZygntHC1J6IxzKbTidmOyf5nUyW4GCLurHCjexrLm_o        "",
      ""HTMLキャッシュ!A:F""
    ),
    3,
    FALSE
  ),
  0
)
"),46081.115694444445)</f>
        <v>46081.11569</v>
      </c>
      <c r="W29" s="5"/>
      <c r="X29" s="5"/>
      <c r="Y29" s="5"/>
      <c r="Z29" s="5"/>
      <c r="AA29" s="5"/>
      <c r="AB29" s="5"/>
      <c r="AC29" s="5"/>
      <c r="AD29" s="5"/>
    </row>
    <row r="30" ht="16.5" customHeight="1">
      <c r="A30" s="4" t="s">
        <v>372</v>
      </c>
      <c r="B30" s="1">
        <v>0.0</v>
      </c>
      <c r="C30" s="5">
        <v>46.0</v>
      </c>
      <c r="D30" s="1" t="s">
        <v>2446</v>
      </c>
      <c r="E30" s="5">
        <v>4.0</v>
      </c>
      <c r="F30" s="5">
        <v>7.0</v>
      </c>
      <c r="G30" s="5">
        <v>2.0</v>
      </c>
      <c r="H30" s="5">
        <v>0.0</v>
      </c>
      <c r="I30" s="5">
        <v>14.0</v>
      </c>
      <c r="J30" s="5">
        <v>10.0</v>
      </c>
      <c r="K30" s="5">
        <v>3.0</v>
      </c>
      <c r="L30" s="5">
        <v>1.0</v>
      </c>
      <c r="M30" s="5">
        <v>0.0</v>
      </c>
      <c r="N30" s="5">
        <v>0.0</v>
      </c>
      <c r="O30" s="5">
        <v>0.0</v>
      </c>
      <c r="P30" s="5">
        <v>3.0</v>
      </c>
      <c r="Q30" s="5">
        <v>0.0</v>
      </c>
      <c r="R30" s="5">
        <v>2.0</v>
      </c>
      <c r="S30" s="5">
        <v>0.0</v>
      </c>
      <c r="T30" s="5">
        <v>0.0</v>
      </c>
      <c r="U30" s="5">
        <v>0.0</v>
      </c>
      <c r="V30" s="7">
        <f>IFERROR(__xludf.DUMMYFUNCTION("IFERROR(
  VLOOKUP(
    A30,
    IMPORTRANGE(
      ""1ZygntHC1J6IxzKbTidmOyf5nUyW4GCLurHCjexrLm_o        "",
      ""HTMLキャッシュ!A:F""
    ),
    3,
    FALSE
  ),
  0
)
"),46081.109872685185)</f>
        <v>46081.10987</v>
      </c>
      <c r="W30" s="5"/>
      <c r="X30" s="5"/>
      <c r="Y30" s="5"/>
      <c r="Z30" s="5"/>
      <c r="AA30" s="5"/>
      <c r="AB30" s="5"/>
      <c r="AC30" s="5"/>
      <c r="AD30" s="5"/>
    </row>
    <row r="31" ht="16.5" customHeight="1">
      <c r="A31" s="4" t="s">
        <v>194</v>
      </c>
      <c r="B31" s="5">
        <v>1.0</v>
      </c>
      <c r="C31" s="5">
        <v>45.0</v>
      </c>
      <c r="D31" s="1" t="s">
        <v>2447</v>
      </c>
      <c r="E31" s="5">
        <v>1.0</v>
      </c>
      <c r="F31" s="5">
        <v>8.0</v>
      </c>
      <c r="G31" s="5">
        <v>2.0</v>
      </c>
      <c r="H31" s="5">
        <v>0.0</v>
      </c>
      <c r="I31" s="5">
        <v>21.0</v>
      </c>
      <c r="J31" s="5">
        <v>9.0</v>
      </c>
      <c r="K31" s="5">
        <v>0.0</v>
      </c>
      <c r="L31" s="5">
        <v>1.0</v>
      </c>
      <c r="M31" s="5">
        <v>0.0</v>
      </c>
      <c r="N31" s="5">
        <v>0.0</v>
      </c>
      <c r="O31" s="5">
        <v>0.0</v>
      </c>
      <c r="P31" s="5">
        <v>0.0</v>
      </c>
      <c r="Q31" s="5">
        <v>0.0</v>
      </c>
      <c r="R31" s="5">
        <v>0.0</v>
      </c>
      <c r="S31" s="5">
        <v>0.0</v>
      </c>
      <c r="T31" s="5">
        <v>0.0</v>
      </c>
      <c r="U31" s="5">
        <v>3.0</v>
      </c>
      <c r="V31" s="7">
        <f>IFERROR(__xludf.DUMMYFUNCTION("IFERROR(
  VLOOKUP(
    A31,
    IMPORTRANGE(
      ""1ZygntHC1J6IxzKbTidmOyf5nUyW4GCLurHCjexrLm_o        "",
      ""HTMLキャッシュ!A:F""
    ),
    3,
    FALSE
  ),
  0
)
"),46059.802939814814)</f>
        <v>46059.80294</v>
      </c>
      <c r="W31" s="5"/>
      <c r="X31" s="5"/>
      <c r="Y31" s="5"/>
      <c r="Z31" s="5"/>
      <c r="AA31" s="5"/>
      <c r="AB31" s="5"/>
      <c r="AC31" s="5"/>
      <c r="AD31" s="5"/>
    </row>
    <row r="32" ht="16.5" customHeight="1">
      <c r="A32" s="4" t="s">
        <v>1754</v>
      </c>
      <c r="B32" s="1">
        <v>0.0</v>
      </c>
      <c r="C32" s="1">
        <v>45.0</v>
      </c>
      <c r="D32" s="1" t="s">
        <v>2448</v>
      </c>
      <c r="E32" s="1">
        <v>0.0</v>
      </c>
      <c r="F32" s="1">
        <v>45.0</v>
      </c>
      <c r="G32" s="5">
        <v>0.0</v>
      </c>
      <c r="H32" s="5">
        <v>0.0</v>
      </c>
      <c r="I32" s="5">
        <v>0.0</v>
      </c>
      <c r="J32" s="5">
        <v>0.0</v>
      </c>
      <c r="K32" s="5">
        <v>0.0</v>
      </c>
      <c r="L32" s="5">
        <v>0.0</v>
      </c>
      <c r="M32" s="5">
        <v>0.0</v>
      </c>
      <c r="N32" s="5">
        <v>0.0</v>
      </c>
      <c r="O32" s="5">
        <v>0.0</v>
      </c>
      <c r="P32" s="5">
        <v>0.0</v>
      </c>
      <c r="Q32" s="5">
        <v>0.0</v>
      </c>
      <c r="R32" s="5">
        <v>0.0</v>
      </c>
      <c r="S32" s="5">
        <v>0.0</v>
      </c>
      <c r="T32" s="5">
        <v>0.0</v>
      </c>
      <c r="U32" s="5">
        <v>0.0</v>
      </c>
      <c r="V32" s="7">
        <f>IFERROR(__xludf.DUMMYFUNCTION("IFERROR(
  VLOOKUP(
    A32,
    IMPORTRANGE(
      ""1ZygntHC1J6IxzKbTidmOyf5nUyW4GCLurHCjexrLm_o        "",
      ""HTMLキャッシュ!A:F""
    ),
    3,
    FALSE
  ),
  0
)
"),46077.817557870374)</f>
        <v>46077.81756</v>
      </c>
      <c r="W32" s="5"/>
      <c r="X32" s="5"/>
      <c r="Y32" s="5"/>
      <c r="Z32" s="5"/>
      <c r="AA32" s="5"/>
      <c r="AB32" s="5"/>
      <c r="AC32" s="5"/>
      <c r="AD32" s="5"/>
    </row>
    <row r="33" ht="16.5" customHeight="1">
      <c r="A33" s="4" t="s">
        <v>1236</v>
      </c>
      <c r="B33" s="1">
        <v>0.0</v>
      </c>
      <c r="C33" s="5">
        <v>45.0</v>
      </c>
      <c r="D33" s="1" t="s">
        <v>2449</v>
      </c>
      <c r="E33" s="5">
        <v>5.0</v>
      </c>
      <c r="F33" s="5">
        <v>3.0</v>
      </c>
      <c r="G33" s="5">
        <v>0.0</v>
      </c>
      <c r="H33" s="5">
        <v>0.0</v>
      </c>
      <c r="I33" s="5">
        <v>10.0</v>
      </c>
      <c r="J33" s="5">
        <v>7.0</v>
      </c>
      <c r="K33" s="5">
        <v>0.0</v>
      </c>
      <c r="L33" s="5">
        <v>9.0</v>
      </c>
      <c r="M33" s="5">
        <v>0.0</v>
      </c>
      <c r="N33" s="5">
        <v>0.0</v>
      </c>
      <c r="O33" s="5">
        <v>0.0</v>
      </c>
      <c r="P33" s="5">
        <v>1.0</v>
      </c>
      <c r="Q33" s="5">
        <v>0.0</v>
      </c>
      <c r="R33" s="5">
        <v>10.0</v>
      </c>
      <c r="S33" s="5">
        <v>0.0</v>
      </c>
      <c r="T33" s="5">
        <v>0.0</v>
      </c>
      <c r="U33" s="5">
        <v>0.0</v>
      </c>
      <c r="V33" s="7">
        <f>IFERROR(__xludf.DUMMYFUNCTION("IFERROR(
  VLOOKUP(
    A33,
    IMPORTRANGE(
      ""1ZygntHC1J6IxzKbTidmOyf5nUyW4GCLurHCjexrLm_o        "",
      ""HTMLキャッシュ!A:F""
    ),
    3,
    FALSE
  ),
  0
)
"),46078.87943287037)</f>
        <v>46078.87943</v>
      </c>
      <c r="W33" s="5"/>
      <c r="X33" s="5"/>
      <c r="Y33" s="5"/>
      <c r="Z33" s="5"/>
      <c r="AA33" s="5"/>
      <c r="AB33" s="5"/>
      <c r="AC33" s="5"/>
      <c r="AD33" s="5"/>
    </row>
    <row r="34" ht="16.5" customHeight="1">
      <c r="A34" s="4" t="s">
        <v>80</v>
      </c>
      <c r="B34" s="1">
        <v>0.0</v>
      </c>
      <c r="C34" s="1">
        <v>45.0</v>
      </c>
      <c r="D34" s="1" t="s">
        <v>2450</v>
      </c>
      <c r="E34" s="1">
        <v>3.0</v>
      </c>
      <c r="F34" s="1">
        <v>11.0</v>
      </c>
      <c r="G34" s="1">
        <v>5.0</v>
      </c>
      <c r="H34" s="1">
        <v>0.0</v>
      </c>
      <c r="I34" s="5">
        <v>12.0</v>
      </c>
      <c r="J34" s="5">
        <v>6.0</v>
      </c>
      <c r="K34" s="5">
        <v>4.0</v>
      </c>
      <c r="L34" s="5">
        <v>0.0</v>
      </c>
      <c r="M34" s="5">
        <v>0.0</v>
      </c>
      <c r="N34" s="5">
        <v>0.0</v>
      </c>
      <c r="O34" s="5">
        <v>0.0</v>
      </c>
      <c r="P34" s="5">
        <v>2.0</v>
      </c>
      <c r="Q34" s="5">
        <v>0.0</v>
      </c>
      <c r="R34" s="5">
        <v>2.0</v>
      </c>
      <c r="S34" s="5">
        <v>0.0</v>
      </c>
      <c r="T34" s="5">
        <v>0.0</v>
      </c>
      <c r="U34" s="5">
        <v>0.0</v>
      </c>
      <c r="V34" s="7">
        <f>IFERROR(__xludf.DUMMYFUNCTION("IFERROR(
  VLOOKUP(
    A34,
    IMPORTRANGE(
      ""1ZygntHC1J6IxzKbTidmOyf5nUyW4GCLurHCjexrLm_o        "",
      ""HTMLキャッシュ!A:F""
    ),
    3,
    FALSE
  ),
  0
)
"),46085.03219907408)</f>
        <v>46085.0322</v>
      </c>
      <c r="W34" s="5"/>
      <c r="X34" s="5"/>
      <c r="Y34" s="5"/>
      <c r="Z34" s="5"/>
      <c r="AA34" s="5"/>
      <c r="AB34" s="5"/>
      <c r="AC34" s="5"/>
      <c r="AD34" s="5"/>
    </row>
    <row r="35" ht="16.5" customHeight="1">
      <c r="A35" s="4" t="s">
        <v>206</v>
      </c>
      <c r="B35" s="1">
        <v>0.0</v>
      </c>
      <c r="C35" s="1">
        <v>44.0</v>
      </c>
      <c r="D35" s="1" t="s">
        <v>2451</v>
      </c>
      <c r="E35" s="1">
        <v>3.0</v>
      </c>
      <c r="F35" s="1">
        <v>17.0</v>
      </c>
      <c r="G35" s="1">
        <v>1.0</v>
      </c>
      <c r="H35" s="1">
        <v>0.0</v>
      </c>
      <c r="I35" s="1">
        <v>7.0</v>
      </c>
      <c r="J35" s="5">
        <v>3.0</v>
      </c>
      <c r="K35" s="5">
        <v>1.0</v>
      </c>
      <c r="L35" s="5">
        <v>2.0</v>
      </c>
      <c r="M35" s="5">
        <v>0.0</v>
      </c>
      <c r="N35" s="5">
        <v>0.0</v>
      </c>
      <c r="O35" s="5">
        <v>0.0</v>
      </c>
      <c r="P35" s="5">
        <v>0.0</v>
      </c>
      <c r="Q35" s="5">
        <v>0.0</v>
      </c>
      <c r="R35" s="5">
        <v>1.0</v>
      </c>
      <c r="S35" s="5">
        <v>0.0</v>
      </c>
      <c r="T35" s="5">
        <v>0.0</v>
      </c>
      <c r="U35" s="5">
        <v>9.0</v>
      </c>
      <c r="V35" s="7">
        <f>IFERROR(__xludf.DUMMYFUNCTION("IFERROR(
  VLOOKUP(
    A35,
    IMPORTRANGE(
      ""1ZygntHC1J6IxzKbTidmOyf5nUyW4GCLurHCjexrLm_o        "",
      ""HTMLキャッシュ!A:F""
    ),
    3,
    FALSE
  ),
  0
)
"),46069.81428240741)</f>
        <v>46069.81428</v>
      </c>
      <c r="W35" s="5"/>
      <c r="X35" s="5"/>
      <c r="Y35" s="5"/>
      <c r="Z35" s="5"/>
      <c r="AA35" s="5"/>
      <c r="AB35" s="5"/>
      <c r="AC35" s="5"/>
      <c r="AD35" s="5"/>
    </row>
    <row r="36" ht="16.5" customHeight="1">
      <c r="A36" s="4" t="s">
        <v>706</v>
      </c>
      <c r="B36" s="5">
        <v>0.0</v>
      </c>
      <c r="C36" s="5">
        <v>44.0</v>
      </c>
      <c r="D36" s="1" t="s">
        <v>2452</v>
      </c>
      <c r="E36" s="5">
        <v>1.0</v>
      </c>
      <c r="F36" s="5">
        <v>11.0</v>
      </c>
      <c r="G36" s="5">
        <v>3.0</v>
      </c>
      <c r="H36" s="5">
        <v>0.0</v>
      </c>
      <c r="I36" s="5">
        <v>6.0</v>
      </c>
      <c r="J36" s="5">
        <v>5.0</v>
      </c>
      <c r="K36" s="5">
        <v>6.0</v>
      </c>
      <c r="L36" s="5">
        <v>0.0</v>
      </c>
      <c r="M36" s="5">
        <v>0.0</v>
      </c>
      <c r="N36" s="5">
        <v>0.0</v>
      </c>
      <c r="O36" s="5">
        <v>0.0</v>
      </c>
      <c r="P36" s="5">
        <v>2.0</v>
      </c>
      <c r="Q36" s="5">
        <v>0.0</v>
      </c>
      <c r="R36" s="5">
        <v>8.0</v>
      </c>
      <c r="S36" s="5">
        <v>0.0</v>
      </c>
      <c r="T36" s="5">
        <v>0.0</v>
      </c>
      <c r="U36" s="5">
        <v>2.0</v>
      </c>
      <c r="V36" s="7">
        <f>IFERROR(__xludf.DUMMYFUNCTION("IFERROR(
  VLOOKUP(
    A36,
    IMPORTRANGE(
      ""1ZygntHC1J6IxzKbTidmOyf5nUyW4GCLurHCjexrLm_o        "",
      ""HTMLキャッシュ!A:F""
    ),
    3,
    FALSE
  ),
  0
)
"),46081.0568287037)</f>
        <v>46081.05683</v>
      </c>
      <c r="W36" s="5"/>
      <c r="X36" s="5"/>
      <c r="Y36" s="5"/>
      <c r="Z36" s="5"/>
      <c r="AA36" s="5"/>
      <c r="AB36" s="5"/>
      <c r="AC36" s="5"/>
      <c r="AD36" s="5"/>
    </row>
    <row r="37" ht="16.5" customHeight="1">
      <c r="A37" s="4" t="s">
        <v>368</v>
      </c>
      <c r="B37" s="1">
        <v>0.0</v>
      </c>
      <c r="C37" s="5">
        <v>44.0</v>
      </c>
      <c r="D37" s="1" t="s">
        <v>2453</v>
      </c>
      <c r="E37" s="5">
        <v>6.0</v>
      </c>
      <c r="F37" s="5">
        <v>8.0</v>
      </c>
      <c r="G37" s="5">
        <v>3.0</v>
      </c>
      <c r="H37" s="5">
        <v>0.0</v>
      </c>
      <c r="I37" s="5">
        <v>12.0</v>
      </c>
      <c r="J37" s="5">
        <v>4.0</v>
      </c>
      <c r="K37" s="5">
        <v>6.0</v>
      </c>
      <c r="L37" s="5">
        <v>0.0</v>
      </c>
      <c r="M37" s="5">
        <v>0.0</v>
      </c>
      <c r="N37" s="5">
        <v>0.0</v>
      </c>
      <c r="O37" s="5">
        <v>0.0</v>
      </c>
      <c r="P37" s="5">
        <v>3.0</v>
      </c>
      <c r="Q37" s="5">
        <v>0.0</v>
      </c>
      <c r="R37" s="5">
        <v>2.0</v>
      </c>
      <c r="S37" s="5">
        <v>0.0</v>
      </c>
      <c r="T37" s="5">
        <v>0.0</v>
      </c>
      <c r="U37" s="5">
        <v>0.0</v>
      </c>
      <c r="V37" s="7">
        <f>IFERROR(__xludf.DUMMYFUNCTION("IFERROR(
  VLOOKUP(
    A37,
    IMPORTRANGE(
      ""1ZygntHC1J6IxzKbTidmOyf5nUyW4GCLurHCjexrLm_o        "",
      ""HTMLキャッシュ!A:F""
    ),
    3,
    FALSE
  ),
  0
)
"),46081.114224537036)</f>
        <v>46081.11422</v>
      </c>
      <c r="W37" s="5"/>
      <c r="X37" s="5"/>
      <c r="Y37" s="5"/>
      <c r="Z37" s="5"/>
      <c r="AA37" s="5"/>
      <c r="AB37" s="5"/>
      <c r="AC37" s="5"/>
      <c r="AD37" s="5"/>
    </row>
    <row r="38" ht="16.5" customHeight="1">
      <c r="A38" s="8" t="s">
        <v>1000</v>
      </c>
      <c r="B38" s="1">
        <v>0.0</v>
      </c>
      <c r="C38" s="1">
        <v>42.0</v>
      </c>
      <c r="D38" s="1" t="s">
        <v>2454</v>
      </c>
      <c r="E38" s="5">
        <v>1.0</v>
      </c>
      <c r="F38" s="5">
        <v>9.0</v>
      </c>
      <c r="G38" s="5">
        <v>1.0</v>
      </c>
      <c r="H38" s="5">
        <v>0.0</v>
      </c>
      <c r="I38" s="5">
        <v>13.0</v>
      </c>
      <c r="J38" s="5">
        <v>9.0</v>
      </c>
      <c r="K38" s="5">
        <v>4.0</v>
      </c>
      <c r="L38" s="5">
        <v>0.0</v>
      </c>
      <c r="M38" s="5">
        <v>0.0</v>
      </c>
      <c r="N38" s="5">
        <v>0.0</v>
      </c>
      <c r="O38" s="5">
        <v>0.0</v>
      </c>
      <c r="P38" s="5">
        <v>3.0</v>
      </c>
      <c r="Q38" s="5">
        <v>0.0</v>
      </c>
      <c r="R38" s="5">
        <v>2.0</v>
      </c>
      <c r="S38" s="5">
        <v>0.0</v>
      </c>
      <c r="T38" s="5">
        <v>0.0</v>
      </c>
      <c r="U38" s="5">
        <v>0.0</v>
      </c>
      <c r="V38" s="7">
        <f>IFERROR(__xludf.DUMMYFUNCTION("IFERROR(
  VLOOKUP(
    A38,
    IMPORTRANGE(
      ""1ZygntHC1J6IxzKbTidmOyf5nUyW4GCLurHCjexrLm_o        "",
      ""HTMLキャッシュ!A:F""
    ),
    3,
    FALSE
  ),
  0
)
"),46081.099953703706)</f>
        <v>46081.09995</v>
      </c>
      <c r="W38" s="5"/>
      <c r="X38" s="5"/>
      <c r="Y38" s="5"/>
      <c r="Z38" s="5"/>
      <c r="AA38" s="5"/>
      <c r="AB38" s="5"/>
      <c r="AC38" s="5"/>
      <c r="AD38" s="5"/>
    </row>
    <row r="39" ht="16.5" customHeight="1">
      <c r="A39" s="4" t="s">
        <v>914</v>
      </c>
      <c r="B39" s="1">
        <v>0.0</v>
      </c>
      <c r="C39" s="1">
        <v>42.0</v>
      </c>
      <c r="D39" s="1" t="s">
        <v>2455</v>
      </c>
      <c r="E39" s="1">
        <v>5.0</v>
      </c>
      <c r="F39" s="1">
        <v>3.0</v>
      </c>
      <c r="G39" s="5">
        <v>2.0</v>
      </c>
      <c r="H39" s="5">
        <v>1.0</v>
      </c>
      <c r="I39" s="5">
        <v>6.0</v>
      </c>
      <c r="J39" s="5">
        <v>9.0</v>
      </c>
      <c r="K39" s="5">
        <v>6.0</v>
      </c>
      <c r="L39" s="5">
        <v>0.0</v>
      </c>
      <c r="M39" s="5">
        <v>0.0</v>
      </c>
      <c r="N39" s="5">
        <v>0.0</v>
      </c>
      <c r="O39" s="5">
        <v>0.0</v>
      </c>
      <c r="P39" s="5">
        <v>0.0</v>
      </c>
      <c r="Q39" s="5">
        <v>1.0</v>
      </c>
      <c r="R39" s="5">
        <v>4.0</v>
      </c>
      <c r="S39" s="5">
        <v>0.0</v>
      </c>
      <c r="T39" s="5">
        <v>0.0</v>
      </c>
      <c r="U39" s="5">
        <v>5.0</v>
      </c>
      <c r="V39" s="7">
        <f>IFERROR(__xludf.DUMMYFUNCTION("IFERROR(
  VLOOKUP(
    A39,
    IMPORTRANGE(
      ""1ZygntHC1J6IxzKbTidmOyf5nUyW4GCLurHCjexrLm_o        "",
      ""HTMLキャッシュ!A:F""
    ),
    3,
    FALSE
  ),
  0
)
"),46080.71561342593)</f>
        <v>46080.71561</v>
      </c>
      <c r="W39" s="5"/>
      <c r="X39" s="5"/>
      <c r="Y39" s="5"/>
      <c r="Z39" s="5"/>
      <c r="AA39" s="5"/>
      <c r="AB39" s="5"/>
      <c r="AC39" s="5"/>
      <c r="AD39" s="5"/>
    </row>
    <row r="40" ht="16.5" customHeight="1">
      <c r="A40" s="4" t="s">
        <v>202</v>
      </c>
      <c r="B40" s="1">
        <v>0.0</v>
      </c>
      <c r="C40" s="1">
        <v>41.0</v>
      </c>
      <c r="D40" s="1" t="s">
        <v>2456</v>
      </c>
      <c r="E40" s="5">
        <v>6.0</v>
      </c>
      <c r="F40" s="5">
        <v>7.0</v>
      </c>
      <c r="G40" s="5">
        <v>0.0</v>
      </c>
      <c r="H40" s="5">
        <v>0.0</v>
      </c>
      <c r="I40" s="5">
        <v>13.0</v>
      </c>
      <c r="J40" s="5">
        <v>1.0</v>
      </c>
      <c r="K40" s="5">
        <v>1.0</v>
      </c>
      <c r="L40" s="5">
        <v>0.0</v>
      </c>
      <c r="M40" s="5">
        <v>0.0</v>
      </c>
      <c r="N40" s="5">
        <v>6.0</v>
      </c>
      <c r="O40" s="5">
        <v>0.0</v>
      </c>
      <c r="P40" s="5">
        <v>0.0</v>
      </c>
      <c r="Q40" s="5">
        <v>0.0</v>
      </c>
      <c r="R40" s="5">
        <v>1.0</v>
      </c>
      <c r="S40" s="5">
        <v>0.0</v>
      </c>
      <c r="T40" s="5">
        <v>0.0</v>
      </c>
      <c r="U40" s="5">
        <v>6.0</v>
      </c>
      <c r="V40" s="7">
        <f>IFERROR(__xludf.DUMMYFUNCTION("IFERROR(
  VLOOKUP(
    A40,
    IMPORTRANGE(
      ""1ZygntHC1J6IxzKbTidmOyf5nUyW4GCLurHCjexrLm_o        "",
      ""HTMLキャッシュ!A:F""
    ),
    3,
    FALSE
  ),
  0
)
"),46080.80993055556)</f>
        <v>46080.80993</v>
      </c>
      <c r="W40" s="5"/>
      <c r="X40" s="5"/>
      <c r="Y40" s="5"/>
      <c r="Z40" s="5"/>
      <c r="AA40" s="5"/>
      <c r="AB40" s="5"/>
      <c r="AC40" s="5"/>
      <c r="AD40" s="5"/>
    </row>
    <row r="41" ht="16.5" customHeight="1">
      <c r="A41" s="4" t="s">
        <v>114</v>
      </c>
      <c r="B41" s="1">
        <v>0.0</v>
      </c>
      <c r="C41" s="5">
        <v>41.0</v>
      </c>
      <c r="D41" s="1" t="s">
        <v>2457</v>
      </c>
      <c r="E41" s="5">
        <v>4.0</v>
      </c>
      <c r="F41" s="5">
        <v>5.0</v>
      </c>
      <c r="G41" s="5">
        <v>3.0</v>
      </c>
      <c r="H41" s="5">
        <v>0.0</v>
      </c>
      <c r="I41" s="5">
        <v>13.0</v>
      </c>
      <c r="J41" s="5">
        <v>4.0</v>
      </c>
      <c r="K41" s="5">
        <v>3.0</v>
      </c>
      <c r="L41" s="5">
        <v>0.0</v>
      </c>
      <c r="M41" s="5">
        <v>1.0</v>
      </c>
      <c r="N41" s="5">
        <v>0.0</v>
      </c>
      <c r="O41" s="5">
        <v>0.0</v>
      </c>
      <c r="P41" s="5">
        <v>3.0</v>
      </c>
      <c r="Q41" s="5">
        <v>0.0</v>
      </c>
      <c r="R41" s="5">
        <v>3.0</v>
      </c>
      <c r="S41" s="5">
        <v>0.0</v>
      </c>
      <c r="T41" s="5">
        <v>0.0</v>
      </c>
      <c r="U41" s="5">
        <v>2.0</v>
      </c>
      <c r="V41" s="7">
        <f>IFERROR(__xludf.DUMMYFUNCTION("IFERROR(
  VLOOKUP(
    A41,
    IMPORTRANGE(
      ""1ZygntHC1J6IxzKbTidmOyf5nUyW4GCLurHCjexrLm_o        "",
      ""HTMLキャッシュ!A:F""
    ),
    3,
    FALSE
  ),
  0
)
"),46081.146157407406)</f>
        <v>46081.14616</v>
      </c>
      <c r="W41" s="5"/>
      <c r="X41" s="5"/>
      <c r="Y41" s="5"/>
      <c r="Z41" s="5"/>
      <c r="AA41" s="5"/>
      <c r="AB41" s="5"/>
      <c r="AC41" s="5"/>
      <c r="AD41" s="5"/>
    </row>
    <row r="42" ht="16.5" customHeight="1">
      <c r="A42" s="4" t="s">
        <v>164</v>
      </c>
      <c r="B42" s="1">
        <v>0.0</v>
      </c>
      <c r="C42" s="1">
        <v>41.0</v>
      </c>
      <c r="D42" s="1" t="s">
        <v>2458</v>
      </c>
      <c r="E42" s="1">
        <v>0.0</v>
      </c>
      <c r="F42" s="5">
        <v>13.0</v>
      </c>
      <c r="G42" s="5">
        <v>0.0</v>
      </c>
      <c r="H42" s="5">
        <v>0.0</v>
      </c>
      <c r="I42" s="5">
        <v>6.0</v>
      </c>
      <c r="J42" s="5">
        <v>9.0</v>
      </c>
      <c r="K42" s="5">
        <v>4.0</v>
      </c>
      <c r="L42" s="5">
        <v>1.0</v>
      </c>
      <c r="M42" s="5">
        <v>0.0</v>
      </c>
      <c r="N42" s="5">
        <v>0.0</v>
      </c>
      <c r="O42" s="5">
        <v>0.0</v>
      </c>
      <c r="P42" s="5">
        <v>3.0</v>
      </c>
      <c r="Q42" s="5">
        <v>0.0</v>
      </c>
      <c r="R42" s="5">
        <v>3.0</v>
      </c>
      <c r="S42" s="5">
        <v>0.0</v>
      </c>
      <c r="T42" s="5">
        <v>0.0</v>
      </c>
      <c r="U42" s="5">
        <v>2.0</v>
      </c>
      <c r="V42" s="7">
        <f>IFERROR(__xludf.DUMMYFUNCTION("IFERROR(
  VLOOKUP(
    A42,
    IMPORTRANGE(
      ""1ZygntHC1J6IxzKbTidmOyf5nUyW4GCLurHCjexrLm_o        "",
      ""HTMLキャッシュ!A:F""
    ),
    3,
    FALSE
  ),
  0
)
"),46081.1255787037)</f>
        <v>46081.12558</v>
      </c>
      <c r="W42" s="5"/>
      <c r="X42" s="5"/>
      <c r="Y42" s="5"/>
      <c r="Z42" s="5"/>
      <c r="AA42" s="5"/>
      <c r="AB42" s="5"/>
      <c r="AC42" s="5"/>
      <c r="AD42" s="5"/>
    </row>
    <row r="43" ht="16.5" customHeight="1">
      <c r="A43" s="4" t="s">
        <v>788</v>
      </c>
      <c r="B43" s="1">
        <v>0.0</v>
      </c>
      <c r="C43" s="1">
        <v>40.0</v>
      </c>
      <c r="D43" s="1" t="s">
        <v>2459</v>
      </c>
      <c r="E43" s="5">
        <v>0.0</v>
      </c>
      <c r="F43" s="5">
        <v>3.0</v>
      </c>
      <c r="G43" s="5">
        <v>0.0</v>
      </c>
      <c r="H43" s="5">
        <v>0.0</v>
      </c>
      <c r="I43" s="5">
        <v>8.0</v>
      </c>
      <c r="J43" s="5">
        <v>19.0</v>
      </c>
      <c r="K43" s="5">
        <v>2.0</v>
      </c>
      <c r="L43" s="5">
        <v>1.0</v>
      </c>
      <c r="M43" s="5">
        <v>0.0</v>
      </c>
      <c r="N43" s="5">
        <v>0.0</v>
      </c>
      <c r="O43" s="5">
        <v>0.0</v>
      </c>
      <c r="P43" s="5">
        <v>0.0</v>
      </c>
      <c r="Q43" s="5">
        <v>0.0</v>
      </c>
      <c r="R43" s="5">
        <v>0.0</v>
      </c>
      <c r="S43" s="5">
        <v>0.0</v>
      </c>
      <c r="T43" s="5">
        <v>1.0</v>
      </c>
      <c r="U43" s="5">
        <v>6.0</v>
      </c>
      <c r="V43" s="7">
        <f>IFERROR(__xludf.DUMMYFUNCTION("IFERROR(
  VLOOKUP(
    A43,
    IMPORTRANGE(
      ""1ZygntHC1J6IxzKbTidmOyf5nUyW4GCLurHCjexrLm_o        "",
      ""HTMLキャッシュ!A:F""
    ),
    3,
    FALSE
  ),
  0
)
"),46080.79077546296)</f>
        <v>46080.79078</v>
      </c>
      <c r="W43" s="5"/>
      <c r="X43" s="5"/>
      <c r="Y43" s="5"/>
      <c r="Z43" s="5"/>
      <c r="AA43" s="5"/>
      <c r="AB43" s="5"/>
      <c r="AC43" s="5"/>
      <c r="AD43" s="5"/>
    </row>
    <row r="44" ht="16.5" customHeight="1">
      <c r="A44" s="4" t="s">
        <v>1074</v>
      </c>
      <c r="B44" s="1">
        <v>0.0</v>
      </c>
      <c r="C44" s="1">
        <v>40.0</v>
      </c>
      <c r="D44" s="1" t="s">
        <v>2460</v>
      </c>
      <c r="E44" s="5">
        <v>0.0</v>
      </c>
      <c r="F44" s="5">
        <v>4.0</v>
      </c>
      <c r="G44" s="5">
        <v>0.0</v>
      </c>
      <c r="H44" s="5">
        <v>0.0</v>
      </c>
      <c r="I44" s="5">
        <v>6.0</v>
      </c>
      <c r="J44" s="5">
        <v>14.0</v>
      </c>
      <c r="K44" s="5">
        <v>2.0</v>
      </c>
      <c r="L44" s="5">
        <v>2.0</v>
      </c>
      <c r="M44" s="5">
        <v>0.0</v>
      </c>
      <c r="N44" s="5">
        <v>0.0</v>
      </c>
      <c r="O44" s="5">
        <v>0.0</v>
      </c>
      <c r="P44" s="5">
        <v>0.0</v>
      </c>
      <c r="Q44" s="5">
        <v>0.0</v>
      </c>
      <c r="R44" s="5">
        <v>4.0</v>
      </c>
      <c r="S44" s="5">
        <v>0.0</v>
      </c>
      <c r="T44" s="5">
        <v>0.0</v>
      </c>
      <c r="U44" s="5">
        <v>8.0</v>
      </c>
      <c r="V44" s="7">
        <f>IFERROR(__xludf.DUMMYFUNCTION("IFERROR(
  VLOOKUP(
    A44,
    IMPORTRANGE(
      ""1ZygntHC1J6IxzKbTidmOyf5nUyW4GCLurHCjexrLm_o        "",
      ""HTMLキャッシュ!A:F""
    ),
    3,
    FALSE
  ),
  0
)
"),46080.83184027778)</f>
        <v>46080.83184</v>
      </c>
      <c r="W44" s="5"/>
      <c r="X44" s="5"/>
      <c r="Y44" s="5"/>
      <c r="Z44" s="5"/>
      <c r="AA44" s="5"/>
      <c r="AB44" s="5"/>
      <c r="AC44" s="5"/>
      <c r="AD44" s="5"/>
    </row>
    <row r="45" ht="16.5" customHeight="1">
      <c r="A45" s="4" t="s">
        <v>566</v>
      </c>
      <c r="B45" s="5">
        <v>0.0</v>
      </c>
      <c r="C45" s="5">
        <v>40.0</v>
      </c>
      <c r="D45" s="1" t="s">
        <v>2461</v>
      </c>
      <c r="E45" s="5">
        <v>6.0</v>
      </c>
      <c r="F45" s="5">
        <v>7.0</v>
      </c>
      <c r="G45" s="5">
        <v>0.0</v>
      </c>
      <c r="H45" s="5">
        <v>0.0</v>
      </c>
      <c r="I45" s="5">
        <v>8.0</v>
      </c>
      <c r="J45" s="5">
        <v>1.0</v>
      </c>
      <c r="K45" s="5">
        <v>2.0</v>
      </c>
      <c r="L45" s="5">
        <v>3.0</v>
      </c>
      <c r="M45" s="5">
        <v>0.0</v>
      </c>
      <c r="N45" s="5">
        <v>0.0</v>
      </c>
      <c r="O45" s="5">
        <v>0.0</v>
      </c>
      <c r="P45" s="5">
        <v>1.0</v>
      </c>
      <c r="Q45" s="5">
        <v>1.0</v>
      </c>
      <c r="R45" s="5">
        <v>11.0</v>
      </c>
      <c r="S45" s="5">
        <v>0.0</v>
      </c>
      <c r="T45" s="5">
        <v>0.0</v>
      </c>
      <c r="U45" s="5">
        <v>0.0</v>
      </c>
      <c r="V45" s="7">
        <f>IFERROR(__xludf.DUMMYFUNCTION("IFERROR(
  VLOOKUP(
    A45,
    IMPORTRANGE(
      ""1ZygntHC1J6IxzKbTidmOyf5nUyW4GCLurHCjexrLm_o        "",
      ""HTMLキャッシュ!A:F""
    ),
    3,
    FALSE
  ),
  0
)
"),46076.839224537034)</f>
        <v>46076.83922</v>
      </c>
      <c r="W45" s="5"/>
      <c r="X45" s="5"/>
      <c r="Y45" s="5"/>
      <c r="Z45" s="5"/>
      <c r="AA45" s="5"/>
      <c r="AB45" s="5"/>
      <c r="AC45" s="5"/>
      <c r="AD45" s="5"/>
    </row>
    <row r="46" ht="16.5" customHeight="1">
      <c r="A46" s="4" t="s">
        <v>118</v>
      </c>
      <c r="B46" s="5">
        <v>0.0</v>
      </c>
      <c r="C46" s="5">
        <v>39.0</v>
      </c>
      <c r="D46" s="1" t="s">
        <v>2462</v>
      </c>
      <c r="E46" s="5">
        <v>1.0</v>
      </c>
      <c r="F46" s="5">
        <v>11.0</v>
      </c>
      <c r="G46" s="5">
        <v>2.0</v>
      </c>
      <c r="H46" s="5">
        <v>0.0</v>
      </c>
      <c r="I46" s="5">
        <v>15.0</v>
      </c>
      <c r="J46" s="5">
        <v>2.0</v>
      </c>
      <c r="K46" s="5">
        <v>2.0</v>
      </c>
      <c r="L46" s="5">
        <v>0.0</v>
      </c>
      <c r="M46" s="5">
        <v>0.0</v>
      </c>
      <c r="N46" s="5">
        <v>0.0</v>
      </c>
      <c r="O46" s="5">
        <v>0.0</v>
      </c>
      <c r="P46" s="5">
        <v>3.0</v>
      </c>
      <c r="Q46" s="5">
        <v>0.0</v>
      </c>
      <c r="R46" s="5">
        <v>2.0</v>
      </c>
      <c r="S46" s="5">
        <v>0.0</v>
      </c>
      <c r="T46" s="5">
        <v>0.0</v>
      </c>
      <c r="U46" s="5">
        <v>1.0</v>
      </c>
      <c r="V46" s="7">
        <f>IFERROR(__xludf.DUMMYFUNCTION("IFERROR(
  VLOOKUP(
    A46,
    IMPORTRANGE(
      ""1ZygntHC1J6IxzKbTidmOyf5nUyW4GCLurHCjexrLm_o        "",
      ""HTMLキャッシュ!A:F""
    ),
    3,
    FALSE
  ),
  0
)
"),46081.136041666665)</f>
        <v>46081.13604</v>
      </c>
      <c r="W46" s="5"/>
      <c r="X46" s="5"/>
      <c r="Y46" s="5"/>
      <c r="Z46" s="5"/>
      <c r="AA46" s="5"/>
      <c r="AB46" s="5"/>
      <c r="AC46" s="5"/>
      <c r="AD46" s="5"/>
    </row>
    <row r="47" ht="16.5" customHeight="1">
      <c r="A47" s="4" t="s">
        <v>116</v>
      </c>
      <c r="B47" s="1">
        <v>0.0</v>
      </c>
      <c r="C47" s="1">
        <v>39.0</v>
      </c>
      <c r="D47" s="1" t="s">
        <v>2463</v>
      </c>
      <c r="E47" s="1">
        <v>3.0</v>
      </c>
      <c r="F47" s="5">
        <v>12.0</v>
      </c>
      <c r="G47" s="5">
        <v>2.0</v>
      </c>
      <c r="H47" s="5">
        <v>0.0</v>
      </c>
      <c r="I47" s="5">
        <v>9.0</v>
      </c>
      <c r="J47" s="5">
        <v>3.0</v>
      </c>
      <c r="K47" s="5">
        <v>2.0</v>
      </c>
      <c r="L47" s="5">
        <v>0.0</v>
      </c>
      <c r="M47" s="5">
        <v>0.0</v>
      </c>
      <c r="N47" s="5">
        <v>0.0</v>
      </c>
      <c r="O47" s="5">
        <v>0.0</v>
      </c>
      <c r="P47" s="5">
        <v>3.0</v>
      </c>
      <c r="Q47" s="5">
        <v>0.0</v>
      </c>
      <c r="R47" s="5">
        <v>3.0</v>
      </c>
      <c r="S47" s="5">
        <v>0.0</v>
      </c>
      <c r="T47" s="5">
        <v>0.0</v>
      </c>
      <c r="U47" s="5">
        <v>2.0</v>
      </c>
      <c r="V47" s="7">
        <f>IFERROR(__xludf.DUMMYFUNCTION("IFERROR(
  VLOOKUP(
    A47,
    IMPORTRANGE(
      ""1ZygntHC1J6IxzKbTidmOyf5nUyW4GCLurHCjexrLm_o        "",
      ""HTMLキャッシュ!A:F""
    ),
    3,
    FALSE
  ),
  0
)
"),46081.15137731482)</f>
        <v>46081.15138</v>
      </c>
      <c r="W47" s="5"/>
      <c r="X47" s="5"/>
      <c r="Y47" s="5"/>
      <c r="Z47" s="5"/>
      <c r="AA47" s="5"/>
      <c r="AB47" s="5"/>
      <c r="AC47" s="5"/>
      <c r="AD47" s="5"/>
    </row>
    <row r="48" ht="16.5" customHeight="1">
      <c r="A48" s="4" t="s">
        <v>796</v>
      </c>
      <c r="B48" s="1">
        <v>0.0</v>
      </c>
      <c r="C48" s="5">
        <v>38.0</v>
      </c>
      <c r="D48" s="1" t="s">
        <v>2464</v>
      </c>
      <c r="E48" s="5">
        <v>0.0</v>
      </c>
      <c r="F48" s="5">
        <v>3.0</v>
      </c>
      <c r="G48" s="5">
        <v>11.0</v>
      </c>
      <c r="H48" s="5">
        <v>0.0</v>
      </c>
      <c r="I48" s="5">
        <v>11.0</v>
      </c>
      <c r="J48" s="5">
        <v>5.0</v>
      </c>
      <c r="K48" s="5">
        <v>0.0</v>
      </c>
      <c r="L48" s="5">
        <v>2.0</v>
      </c>
      <c r="M48" s="5">
        <v>0.0</v>
      </c>
      <c r="N48" s="5">
        <v>0.0</v>
      </c>
      <c r="O48" s="5">
        <v>0.0</v>
      </c>
      <c r="P48" s="5">
        <v>0.0</v>
      </c>
      <c r="Q48" s="5">
        <v>0.0</v>
      </c>
      <c r="R48" s="5">
        <v>1.0</v>
      </c>
      <c r="S48" s="5">
        <v>0.0</v>
      </c>
      <c r="T48" s="5">
        <v>0.0</v>
      </c>
      <c r="U48" s="5">
        <v>5.0</v>
      </c>
      <c r="V48" s="7">
        <f>IFERROR(__xludf.DUMMYFUNCTION("IFERROR(
  VLOOKUP(
    A48,
    IMPORTRANGE(
      ""1ZygntHC1J6IxzKbTidmOyf5nUyW4GCLurHCjexrLm_o        "",
      ""HTMLキャッシュ!A:F""
    ),
    3,
    FALSE
  ),
  0
)
"),46069.654340277775)</f>
        <v>46069.65434</v>
      </c>
      <c r="W48" s="5"/>
      <c r="X48" s="5"/>
      <c r="Y48" s="5"/>
      <c r="Z48" s="5"/>
      <c r="AA48" s="5"/>
      <c r="AB48" s="5"/>
      <c r="AC48" s="5"/>
      <c r="AD48" s="5"/>
    </row>
    <row r="49" ht="16.5" customHeight="1">
      <c r="A49" s="4" t="s">
        <v>320</v>
      </c>
      <c r="B49" s="1">
        <v>5.0</v>
      </c>
      <c r="C49" s="1">
        <v>38.0</v>
      </c>
      <c r="D49" s="1" t="s">
        <v>2465</v>
      </c>
      <c r="E49" s="5">
        <v>2.0</v>
      </c>
      <c r="F49" s="5">
        <v>11.0</v>
      </c>
      <c r="G49" s="5">
        <v>0.0</v>
      </c>
      <c r="H49" s="5">
        <v>0.0</v>
      </c>
      <c r="I49" s="5">
        <v>7.0</v>
      </c>
      <c r="J49" s="5">
        <v>11.0</v>
      </c>
      <c r="K49" s="5">
        <v>2.0</v>
      </c>
      <c r="L49" s="5">
        <v>2.0</v>
      </c>
      <c r="M49" s="5">
        <v>0.0</v>
      </c>
      <c r="N49" s="5">
        <v>0.0</v>
      </c>
      <c r="O49" s="5">
        <v>0.0</v>
      </c>
      <c r="P49" s="5">
        <v>0.0</v>
      </c>
      <c r="Q49" s="5">
        <v>0.0</v>
      </c>
      <c r="R49" s="5">
        <v>1.0</v>
      </c>
      <c r="S49" s="5">
        <v>0.0</v>
      </c>
      <c r="T49" s="5">
        <v>0.0</v>
      </c>
      <c r="U49" s="5">
        <v>2.0</v>
      </c>
      <c r="V49" s="7">
        <f>IFERROR(__xludf.DUMMYFUNCTION("IFERROR(
  VLOOKUP(
    A49,
    IMPORTRANGE(
      ""1ZygntHC1J6IxzKbTidmOyf5nUyW4GCLurHCjexrLm_o        "",
      ""HTMLキャッシュ!A:F""
    ),
    3,
    FALSE
  ),
  0
)
"),46052.61152777778)</f>
        <v>46052.61153</v>
      </c>
      <c r="W49" s="5"/>
      <c r="X49" s="5"/>
      <c r="Y49" s="5"/>
      <c r="Z49" s="5"/>
      <c r="AA49" s="5"/>
      <c r="AB49" s="5"/>
      <c r="AC49" s="5"/>
      <c r="AD49" s="5"/>
    </row>
    <row r="50" ht="16.5" customHeight="1">
      <c r="A50" s="4" t="s">
        <v>598</v>
      </c>
      <c r="B50" s="1">
        <v>0.0</v>
      </c>
      <c r="C50" s="1">
        <v>38.0</v>
      </c>
      <c r="D50" s="1" t="s">
        <v>2466</v>
      </c>
      <c r="E50" s="5">
        <v>4.0</v>
      </c>
      <c r="F50" s="5">
        <v>10.0</v>
      </c>
      <c r="G50" s="5">
        <v>0.0</v>
      </c>
      <c r="H50" s="5">
        <v>0.0</v>
      </c>
      <c r="I50" s="5">
        <v>3.0</v>
      </c>
      <c r="J50" s="5">
        <v>4.0</v>
      </c>
      <c r="K50" s="5">
        <v>2.0</v>
      </c>
      <c r="L50" s="5">
        <v>0.0</v>
      </c>
      <c r="M50" s="5">
        <v>0.0</v>
      </c>
      <c r="N50" s="5">
        <v>0.0</v>
      </c>
      <c r="O50" s="5">
        <v>0.0</v>
      </c>
      <c r="P50" s="5">
        <v>1.0</v>
      </c>
      <c r="Q50" s="5">
        <v>1.0</v>
      </c>
      <c r="R50" s="5">
        <v>13.0</v>
      </c>
      <c r="S50" s="5">
        <v>0.0</v>
      </c>
      <c r="T50" s="5">
        <v>0.0</v>
      </c>
      <c r="U50" s="5">
        <v>0.0</v>
      </c>
      <c r="V50" s="7">
        <f>IFERROR(__xludf.DUMMYFUNCTION("IFERROR(
  VLOOKUP(
    A50,
    IMPORTRANGE(
      ""1ZygntHC1J6IxzKbTidmOyf5nUyW4GCLurHCjexrLm_o        "",
      ""HTMLキャッシュ!A:F""
    ),
    3,
    FALSE
  ),
  0
)
"),46080.77783564815)</f>
        <v>46080.77784</v>
      </c>
      <c r="W50" s="5"/>
      <c r="X50" s="5"/>
      <c r="Y50" s="5"/>
      <c r="Z50" s="5"/>
      <c r="AA50" s="5"/>
      <c r="AB50" s="5"/>
      <c r="AC50" s="5"/>
      <c r="AD50" s="5"/>
    </row>
    <row r="51" ht="16.5" customHeight="1">
      <c r="A51" s="4" t="s">
        <v>426</v>
      </c>
      <c r="B51" s="1">
        <v>1.0</v>
      </c>
      <c r="C51" s="1">
        <v>37.0</v>
      </c>
      <c r="D51" s="1" t="s">
        <v>2467</v>
      </c>
      <c r="E51" s="1">
        <v>2.0</v>
      </c>
      <c r="F51" s="1">
        <v>5.0</v>
      </c>
      <c r="G51" s="1">
        <v>2.0</v>
      </c>
      <c r="H51" s="1">
        <v>0.0</v>
      </c>
      <c r="I51" s="5">
        <v>7.0</v>
      </c>
      <c r="J51" s="5">
        <v>13.0</v>
      </c>
      <c r="K51" s="5">
        <v>0.0</v>
      </c>
      <c r="L51" s="5">
        <v>0.0</v>
      </c>
      <c r="M51" s="5">
        <v>0.0</v>
      </c>
      <c r="N51" s="5">
        <v>0.0</v>
      </c>
      <c r="O51" s="5">
        <v>0.0</v>
      </c>
      <c r="P51" s="5">
        <v>0.0</v>
      </c>
      <c r="Q51" s="5">
        <v>0.0</v>
      </c>
      <c r="R51" s="5">
        <v>0.0</v>
      </c>
      <c r="S51" s="5">
        <v>0.0</v>
      </c>
      <c r="T51" s="5">
        <v>0.0</v>
      </c>
      <c r="U51" s="5">
        <v>8.0</v>
      </c>
      <c r="V51" s="7">
        <f>IFERROR(__xludf.DUMMYFUNCTION("IFERROR(
  VLOOKUP(
    A51,
    IMPORTRANGE(
      ""1ZygntHC1J6IxzKbTidmOyf5nUyW4GCLurHCjexrLm_o        "",
      ""HTMLキャッシュ!A:F""
    ),
    3,
    FALSE
  ),
  0
)
"),46080.81033564815)</f>
        <v>46080.81034</v>
      </c>
      <c r="W51" s="5"/>
      <c r="X51" s="5"/>
      <c r="Y51" s="5"/>
      <c r="Z51" s="5"/>
      <c r="AA51" s="5"/>
      <c r="AB51" s="5"/>
      <c r="AC51" s="5"/>
      <c r="AD51" s="5"/>
    </row>
    <row r="52" ht="16.5" customHeight="1">
      <c r="A52" s="4" t="s">
        <v>1076</v>
      </c>
      <c r="B52" s="1">
        <v>1.0</v>
      </c>
      <c r="C52" s="1">
        <v>37.0</v>
      </c>
      <c r="D52" s="1" t="s">
        <v>2468</v>
      </c>
      <c r="E52" s="1">
        <v>6.0</v>
      </c>
      <c r="F52" s="1">
        <v>2.0</v>
      </c>
      <c r="G52" s="1">
        <v>0.0</v>
      </c>
      <c r="H52" s="1">
        <v>0.0</v>
      </c>
      <c r="I52" s="5">
        <v>9.0</v>
      </c>
      <c r="J52" s="5">
        <v>13.0</v>
      </c>
      <c r="K52" s="5">
        <v>0.0</v>
      </c>
      <c r="L52" s="5">
        <v>0.0</v>
      </c>
      <c r="M52" s="5">
        <v>0.0</v>
      </c>
      <c r="N52" s="5">
        <v>1.0</v>
      </c>
      <c r="O52" s="5">
        <v>0.0</v>
      </c>
      <c r="P52" s="5">
        <v>0.0</v>
      </c>
      <c r="Q52" s="5">
        <v>0.0</v>
      </c>
      <c r="R52" s="5">
        <v>0.0</v>
      </c>
      <c r="S52" s="5">
        <v>0.0</v>
      </c>
      <c r="T52" s="5">
        <v>0.0</v>
      </c>
      <c r="U52" s="5">
        <v>6.0</v>
      </c>
      <c r="V52" s="7">
        <f>IFERROR(__xludf.DUMMYFUNCTION("IFERROR(
  VLOOKUP(
    A52,
    IMPORTRANGE(
      ""1ZygntHC1J6IxzKbTidmOyf5nUyW4GCLurHCjexrLm_o        "",
      ""HTMLキャッシュ!A:F""
    ),
    3,
    FALSE
  ),
  0
)
"),46077.78288194445)</f>
        <v>46077.78288</v>
      </c>
      <c r="W52" s="5"/>
      <c r="X52" s="5"/>
      <c r="Y52" s="5"/>
      <c r="Z52" s="5"/>
      <c r="AA52" s="5"/>
      <c r="AB52" s="5"/>
      <c r="AC52" s="5"/>
      <c r="AD52" s="5"/>
    </row>
    <row r="53" ht="16.5" customHeight="1">
      <c r="A53" s="4" t="s">
        <v>198</v>
      </c>
      <c r="B53" s="1">
        <v>0.0</v>
      </c>
      <c r="C53" s="1">
        <v>36.0</v>
      </c>
      <c r="D53" s="1" t="s">
        <v>2469</v>
      </c>
      <c r="E53" s="1">
        <v>1.0</v>
      </c>
      <c r="F53" s="1">
        <v>10.0</v>
      </c>
      <c r="G53" s="1">
        <v>2.0</v>
      </c>
      <c r="H53" s="1">
        <v>0.0</v>
      </c>
      <c r="I53" s="1">
        <v>3.0</v>
      </c>
      <c r="J53" s="1">
        <v>8.0</v>
      </c>
      <c r="K53" s="1">
        <v>0.0</v>
      </c>
      <c r="L53" s="1">
        <v>5.0</v>
      </c>
      <c r="M53" s="1">
        <v>0.0</v>
      </c>
      <c r="N53" s="1">
        <v>0.0</v>
      </c>
      <c r="O53" s="5">
        <v>0.0</v>
      </c>
      <c r="P53" s="5">
        <v>0.0</v>
      </c>
      <c r="Q53" s="5">
        <v>0.0</v>
      </c>
      <c r="R53" s="5">
        <v>1.0</v>
      </c>
      <c r="S53" s="5">
        <v>0.0</v>
      </c>
      <c r="T53" s="5">
        <v>0.0</v>
      </c>
      <c r="U53" s="5">
        <v>6.0</v>
      </c>
      <c r="V53" s="7">
        <f>IFERROR(__xludf.DUMMYFUNCTION("IFERROR(
  VLOOKUP(
    A53,
    IMPORTRANGE(
      ""1ZygntHC1J6IxzKbTidmOyf5nUyW4GCLurHCjexrLm_o        "",
      ""HTMLキャッシュ!A:F""
    ),
    3,
    FALSE
  ),
  0
)
"),46080.832766203705)</f>
        <v>46080.83277</v>
      </c>
      <c r="W53" s="5"/>
      <c r="X53" s="5"/>
      <c r="Y53" s="5"/>
      <c r="Z53" s="5"/>
      <c r="AA53" s="5"/>
      <c r="AB53" s="5"/>
      <c r="AC53" s="5"/>
      <c r="AD53" s="5"/>
    </row>
    <row r="54" ht="16.5" customHeight="1">
      <c r="A54" s="4" t="s">
        <v>38</v>
      </c>
      <c r="B54" s="1">
        <v>1.0</v>
      </c>
      <c r="C54" s="5">
        <v>35.0</v>
      </c>
      <c r="D54" s="1" t="s">
        <v>2470</v>
      </c>
      <c r="E54" s="5">
        <v>8.0</v>
      </c>
      <c r="F54" s="5">
        <v>8.0</v>
      </c>
      <c r="G54" s="5">
        <v>0.0</v>
      </c>
      <c r="H54" s="5">
        <v>0.0</v>
      </c>
      <c r="I54" s="5">
        <v>4.0</v>
      </c>
      <c r="J54" s="5">
        <v>8.0</v>
      </c>
      <c r="K54" s="5">
        <v>0.0</v>
      </c>
      <c r="L54" s="5">
        <v>1.0</v>
      </c>
      <c r="M54" s="5">
        <v>0.0</v>
      </c>
      <c r="N54" s="5">
        <v>0.0</v>
      </c>
      <c r="O54" s="5">
        <v>0.0</v>
      </c>
      <c r="P54" s="5">
        <v>0.0</v>
      </c>
      <c r="Q54" s="5">
        <v>0.0</v>
      </c>
      <c r="R54" s="5">
        <v>3.0</v>
      </c>
      <c r="S54" s="5">
        <v>0.0</v>
      </c>
      <c r="T54" s="5">
        <v>0.0</v>
      </c>
      <c r="U54" s="5">
        <v>3.0</v>
      </c>
      <c r="V54" s="7">
        <f>IFERROR(__xludf.DUMMYFUNCTION("IFERROR(
  VLOOKUP(
    A54,
    IMPORTRANGE(
      ""1ZygntHC1J6IxzKbTidmOyf5nUyW4GCLurHCjexrLm_o        "",
      ""HTMLキャッシュ!A:F""
    ),
    3,
    FALSE
  ),
  0
)
"),46085.55167824074)</f>
        <v>46085.55168</v>
      </c>
      <c r="W54" s="5"/>
      <c r="X54" s="5"/>
      <c r="Y54" s="5"/>
      <c r="Z54" s="5"/>
      <c r="AA54" s="5"/>
      <c r="AB54" s="5"/>
      <c r="AC54" s="5"/>
      <c r="AD54" s="5"/>
    </row>
    <row r="55" ht="16.5" customHeight="1">
      <c r="A55" s="4" t="s">
        <v>200</v>
      </c>
      <c r="B55" s="5">
        <v>0.0</v>
      </c>
      <c r="C55" s="5">
        <v>35.0</v>
      </c>
      <c r="D55" s="1" t="s">
        <v>2471</v>
      </c>
      <c r="E55" s="5">
        <v>8.0</v>
      </c>
      <c r="F55" s="5">
        <v>9.0</v>
      </c>
      <c r="G55" s="5">
        <v>1.0</v>
      </c>
      <c r="H55" s="5">
        <v>0.0</v>
      </c>
      <c r="I55" s="5">
        <v>8.0</v>
      </c>
      <c r="J55" s="5">
        <v>6.0</v>
      </c>
      <c r="K55" s="5">
        <v>1.0</v>
      </c>
      <c r="L55" s="5">
        <v>0.0</v>
      </c>
      <c r="M55" s="5">
        <v>0.0</v>
      </c>
      <c r="N55" s="5">
        <v>0.0</v>
      </c>
      <c r="O55" s="5">
        <v>0.0</v>
      </c>
      <c r="P55" s="5">
        <v>0.0</v>
      </c>
      <c r="Q55" s="5">
        <v>0.0</v>
      </c>
      <c r="R55" s="5">
        <v>1.0</v>
      </c>
      <c r="S55" s="5">
        <v>0.0</v>
      </c>
      <c r="T55" s="5">
        <v>0.0</v>
      </c>
      <c r="U55" s="5">
        <v>1.0</v>
      </c>
      <c r="V55" s="7">
        <f>IFERROR(__xludf.DUMMYFUNCTION("IFERROR(
  VLOOKUP(
    A55,
    IMPORTRANGE(
      ""1ZygntHC1J6IxzKbTidmOyf5nUyW4GCLurHCjexrLm_o        "",
      ""HTMLキャッシュ!A:F""
    ),
    3,
    FALSE
  ),
  0
)
"),46080.79547453704)</f>
        <v>46080.79547</v>
      </c>
      <c r="W55" s="5"/>
      <c r="X55" s="5"/>
      <c r="Y55" s="5"/>
      <c r="Z55" s="5"/>
      <c r="AA55" s="5"/>
      <c r="AB55" s="5"/>
      <c r="AC55" s="5"/>
      <c r="AD55" s="5"/>
    </row>
    <row r="56" ht="16.5" customHeight="1">
      <c r="A56" s="4" t="s">
        <v>168</v>
      </c>
      <c r="B56" s="1">
        <v>0.0</v>
      </c>
      <c r="C56" s="1">
        <v>35.0</v>
      </c>
      <c r="D56" s="1" t="s">
        <v>2472</v>
      </c>
      <c r="E56" s="1">
        <v>2.0</v>
      </c>
      <c r="F56" s="1">
        <v>7.0</v>
      </c>
      <c r="G56" s="1">
        <v>0.0</v>
      </c>
      <c r="H56" s="1">
        <v>0.0</v>
      </c>
      <c r="I56" s="5">
        <v>10.0</v>
      </c>
      <c r="J56" s="5">
        <v>3.0</v>
      </c>
      <c r="K56" s="5">
        <v>6.0</v>
      </c>
      <c r="L56" s="5">
        <v>0.0</v>
      </c>
      <c r="M56" s="5">
        <v>0.0</v>
      </c>
      <c r="N56" s="5">
        <v>0.0</v>
      </c>
      <c r="O56" s="5">
        <v>0.0</v>
      </c>
      <c r="P56" s="5">
        <v>2.0</v>
      </c>
      <c r="Q56" s="5">
        <v>0.0</v>
      </c>
      <c r="R56" s="5">
        <v>4.0</v>
      </c>
      <c r="S56" s="5">
        <v>0.0</v>
      </c>
      <c r="T56" s="5">
        <v>1.0</v>
      </c>
      <c r="U56" s="5">
        <v>0.0</v>
      </c>
      <c r="V56" s="7">
        <f>IFERROR(__xludf.DUMMYFUNCTION("IFERROR(
  VLOOKUP(
    A56,
    IMPORTRANGE(
      ""1ZygntHC1J6IxzKbTidmOyf5nUyW4GCLurHCjexrLm_o        "",
      ""HTMLキャッシュ!A:F""
    ),
    3,
    FALSE
  ),
  0
)
"),46081.15980324074)</f>
        <v>46081.1598</v>
      </c>
      <c r="W56" s="5"/>
      <c r="X56" s="5"/>
      <c r="Y56" s="5"/>
      <c r="Z56" s="5"/>
      <c r="AA56" s="5"/>
      <c r="AB56" s="5"/>
      <c r="AC56" s="5"/>
      <c r="AD56" s="5"/>
    </row>
    <row r="57" ht="16.5" customHeight="1">
      <c r="A57" s="4" t="s">
        <v>204</v>
      </c>
      <c r="B57" s="1">
        <v>0.0</v>
      </c>
      <c r="C57" s="1">
        <v>34.0</v>
      </c>
      <c r="D57" s="1" t="s">
        <v>2473</v>
      </c>
      <c r="E57" s="5">
        <v>1.0</v>
      </c>
      <c r="F57" s="5">
        <v>14.0</v>
      </c>
      <c r="G57" s="5">
        <v>2.0</v>
      </c>
      <c r="H57" s="5">
        <v>0.0</v>
      </c>
      <c r="I57" s="5">
        <v>5.0</v>
      </c>
      <c r="J57" s="5">
        <v>5.0</v>
      </c>
      <c r="K57" s="5">
        <v>1.0</v>
      </c>
      <c r="L57" s="5">
        <v>0.0</v>
      </c>
      <c r="M57" s="5">
        <v>0.0</v>
      </c>
      <c r="N57" s="5">
        <v>0.0</v>
      </c>
      <c r="O57" s="5">
        <v>0.0</v>
      </c>
      <c r="P57" s="5">
        <v>0.0</v>
      </c>
      <c r="Q57" s="5">
        <v>1.0</v>
      </c>
      <c r="R57" s="5">
        <v>0.0</v>
      </c>
      <c r="S57" s="5">
        <v>0.0</v>
      </c>
      <c r="T57" s="5">
        <v>0.0</v>
      </c>
      <c r="U57" s="5">
        <v>5.0</v>
      </c>
      <c r="V57" s="7">
        <f>IFERROR(__xludf.DUMMYFUNCTION("IFERROR(
  VLOOKUP(
    A57,
    IMPORTRANGE(
      ""1ZygntHC1J6IxzKbTidmOyf5nUyW4GCLurHCjexrLm_o        "",
      ""HTMLキャッシュ!A:F""
    ),
    3,
    FALSE
  ),
  0
)
"),46080.83142361111)</f>
        <v>46080.83142</v>
      </c>
      <c r="W57" s="5"/>
      <c r="X57" s="5"/>
      <c r="Y57" s="5"/>
      <c r="Z57" s="5"/>
      <c r="AA57" s="5"/>
      <c r="AB57" s="5"/>
      <c r="AC57" s="5"/>
      <c r="AD57" s="5"/>
    </row>
    <row r="58" ht="16.5" customHeight="1">
      <c r="A58" s="4" t="s">
        <v>1758</v>
      </c>
      <c r="B58" s="1">
        <v>10.0</v>
      </c>
      <c r="C58" s="1">
        <v>34.0</v>
      </c>
      <c r="D58" s="1" t="s">
        <v>2474</v>
      </c>
      <c r="E58" s="1">
        <v>0.0</v>
      </c>
      <c r="F58" s="1">
        <v>34.0</v>
      </c>
      <c r="G58" s="1">
        <v>0.0</v>
      </c>
      <c r="H58" s="1">
        <v>0.0</v>
      </c>
      <c r="I58" s="5">
        <v>0.0</v>
      </c>
      <c r="J58" s="5">
        <v>0.0</v>
      </c>
      <c r="K58" s="5">
        <v>0.0</v>
      </c>
      <c r="L58" s="5">
        <v>0.0</v>
      </c>
      <c r="M58" s="5">
        <v>0.0</v>
      </c>
      <c r="N58" s="5">
        <v>0.0</v>
      </c>
      <c r="O58" s="5">
        <v>0.0</v>
      </c>
      <c r="P58" s="5">
        <v>0.0</v>
      </c>
      <c r="Q58" s="5">
        <v>0.0</v>
      </c>
      <c r="R58" s="5">
        <v>0.0</v>
      </c>
      <c r="S58" s="5">
        <v>0.0</v>
      </c>
      <c r="T58" s="5">
        <v>0.0</v>
      </c>
      <c r="U58" s="5">
        <v>0.0</v>
      </c>
      <c r="V58" s="7">
        <f>IFERROR(__xludf.DUMMYFUNCTION("IFERROR(
  VLOOKUP(
    A58,
    IMPORTRANGE(
      ""1ZygntHC1J6IxzKbTidmOyf5nUyW4GCLurHCjexrLm_o        "",
      ""HTMLキャッシュ!A:F""
    ),
    3,
    FALSE
  ),
  0
)
"),46059.588784722226)</f>
        <v>46059.58878</v>
      </c>
      <c r="W58" s="5"/>
      <c r="X58" s="5"/>
      <c r="Y58" s="5"/>
      <c r="Z58" s="5"/>
      <c r="AA58" s="5"/>
      <c r="AB58" s="5"/>
      <c r="AC58" s="5"/>
      <c r="AD58" s="5"/>
    </row>
    <row r="59" ht="16.5" customHeight="1">
      <c r="A59" s="4" t="s">
        <v>1156</v>
      </c>
      <c r="B59" s="1">
        <v>68.0</v>
      </c>
      <c r="C59" s="1">
        <v>34.0</v>
      </c>
      <c r="D59" s="1" t="s">
        <v>2475</v>
      </c>
      <c r="E59" s="1">
        <v>6.0</v>
      </c>
      <c r="F59" s="5">
        <v>25.0</v>
      </c>
      <c r="G59" s="5">
        <v>0.0</v>
      </c>
      <c r="H59" s="5">
        <v>0.0</v>
      </c>
      <c r="I59" s="5">
        <v>1.0</v>
      </c>
      <c r="J59" s="5">
        <v>0.0</v>
      </c>
      <c r="K59" s="5">
        <v>0.0</v>
      </c>
      <c r="L59" s="5">
        <v>0.0</v>
      </c>
      <c r="M59" s="5">
        <v>0.0</v>
      </c>
      <c r="N59" s="5">
        <v>0.0</v>
      </c>
      <c r="O59" s="5">
        <v>0.0</v>
      </c>
      <c r="P59" s="5">
        <v>0.0</v>
      </c>
      <c r="Q59" s="5">
        <v>0.0</v>
      </c>
      <c r="R59" s="5">
        <v>0.0</v>
      </c>
      <c r="S59" s="5">
        <v>0.0</v>
      </c>
      <c r="T59" s="5">
        <v>2.0</v>
      </c>
      <c r="U59" s="5">
        <v>0.0</v>
      </c>
      <c r="V59" s="7">
        <f>IFERROR(__xludf.DUMMYFUNCTION("IFERROR(
  VLOOKUP(
    A59,
    IMPORTRANGE(
      ""1ZygntHC1J6IxzKbTidmOyf5nUyW4GCLurHCjexrLm_o        "",
      ""HTMLキャッシュ!A:F""
    ),
    3,
    FALSE
  ),
  0
)
"),46086.676087962966)</f>
        <v>46086.67609</v>
      </c>
      <c r="W59" s="5"/>
      <c r="X59" s="5"/>
      <c r="Y59" s="5"/>
      <c r="Z59" s="5"/>
      <c r="AA59" s="5"/>
      <c r="AB59" s="5"/>
      <c r="AC59" s="5"/>
      <c r="AD59" s="5"/>
    </row>
    <row r="60" ht="16.5" customHeight="1">
      <c r="A60" s="4" t="s">
        <v>736</v>
      </c>
      <c r="B60" s="1">
        <v>0.0</v>
      </c>
      <c r="C60" s="1">
        <v>34.0</v>
      </c>
      <c r="D60" s="1" t="s">
        <v>2476</v>
      </c>
      <c r="E60" s="1">
        <v>12.0</v>
      </c>
      <c r="F60" s="1">
        <v>2.0</v>
      </c>
      <c r="G60" s="1">
        <v>3.0</v>
      </c>
      <c r="H60" s="1">
        <v>0.0</v>
      </c>
      <c r="I60" s="1">
        <v>4.0</v>
      </c>
      <c r="J60" s="5">
        <v>2.0</v>
      </c>
      <c r="K60" s="5">
        <v>0.0</v>
      </c>
      <c r="L60" s="5">
        <v>1.0</v>
      </c>
      <c r="M60" s="5">
        <v>0.0</v>
      </c>
      <c r="N60" s="5">
        <v>0.0</v>
      </c>
      <c r="O60" s="5">
        <v>0.0</v>
      </c>
      <c r="P60" s="5">
        <v>0.0</v>
      </c>
      <c r="Q60" s="5">
        <v>0.0</v>
      </c>
      <c r="R60" s="5">
        <v>3.0</v>
      </c>
      <c r="S60" s="5">
        <v>0.0</v>
      </c>
      <c r="T60" s="5">
        <v>0.0</v>
      </c>
      <c r="U60" s="5">
        <v>7.0</v>
      </c>
      <c r="V60" s="7">
        <f>IFERROR(__xludf.DUMMYFUNCTION("IFERROR(
  VLOOKUP(
    A60,
    IMPORTRANGE(
      ""1ZygntHC1J6IxzKbTidmOyf5nUyW4GCLurHCjexrLm_o        "",
      ""HTMLキャッシュ!A:F""
    ),
    3,
    FALSE
  ),
  0
)
"),46076.624976851854)</f>
        <v>46076.62498</v>
      </c>
      <c r="W60" s="5"/>
      <c r="X60" s="5"/>
      <c r="Y60" s="5"/>
      <c r="Z60" s="5"/>
      <c r="AA60" s="5"/>
      <c r="AB60" s="5"/>
      <c r="AC60" s="5"/>
      <c r="AD60" s="5"/>
    </row>
    <row r="61" ht="16.5" customHeight="1">
      <c r="A61" s="4" t="s">
        <v>1678</v>
      </c>
      <c r="B61" s="5">
        <v>0.0</v>
      </c>
      <c r="C61" s="5">
        <v>34.0</v>
      </c>
      <c r="D61" s="1" t="s">
        <v>2477</v>
      </c>
      <c r="E61" s="5">
        <v>3.0</v>
      </c>
      <c r="F61" s="5">
        <v>19.0</v>
      </c>
      <c r="G61" s="5">
        <v>0.0</v>
      </c>
      <c r="H61" s="5">
        <v>0.0</v>
      </c>
      <c r="I61" s="5">
        <v>5.0</v>
      </c>
      <c r="J61" s="5">
        <v>4.0</v>
      </c>
      <c r="K61" s="5">
        <v>0.0</v>
      </c>
      <c r="L61" s="5">
        <v>3.0</v>
      </c>
      <c r="M61" s="5">
        <v>0.0</v>
      </c>
      <c r="N61" s="5">
        <v>0.0</v>
      </c>
      <c r="O61" s="5">
        <v>0.0</v>
      </c>
      <c r="P61" s="5">
        <v>0.0</v>
      </c>
      <c r="Q61" s="5">
        <v>0.0</v>
      </c>
      <c r="R61" s="5">
        <v>0.0</v>
      </c>
      <c r="S61" s="5">
        <v>0.0</v>
      </c>
      <c r="T61" s="5">
        <v>0.0</v>
      </c>
      <c r="U61" s="5">
        <v>0.0</v>
      </c>
      <c r="V61" s="7">
        <f>IFERROR(__xludf.DUMMYFUNCTION("IFERROR(
  VLOOKUP(
    A61,
    IMPORTRANGE(
      ""1ZygntHC1J6IxzKbTidmOyf5nUyW4GCLurHCjexrLm_o        "",
      ""HTMLキャッシュ!A:F""
    ),
    3,
    FALSE
  ),
  0
)
"),46059.778761574074)</f>
        <v>46059.77876</v>
      </c>
      <c r="W61" s="5"/>
      <c r="X61" s="5"/>
      <c r="Y61" s="5"/>
      <c r="Z61" s="5"/>
      <c r="AA61" s="5"/>
      <c r="AB61" s="5"/>
      <c r="AC61" s="5"/>
      <c r="AD61" s="5"/>
    </row>
    <row r="62" ht="16.5" customHeight="1">
      <c r="A62" s="4" t="s">
        <v>1078</v>
      </c>
      <c r="B62" s="1">
        <v>0.0</v>
      </c>
      <c r="C62" s="1">
        <v>33.0</v>
      </c>
      <c r="D62" s="1" t="s">
        <v>2478</v>
      </c>
      <c r="E62" s="1">
        <v>0.0</v>
      </c>
      <c r="F62" s="1">
        <v>9.0</v>
      </c>
      <c r="G62" s="1">
        <v>2.0</v>
      </c>
      <c r="H62" s="1">
        <v>0.0</v>
      </c>
      <c r="I62" s="5">
        <v>8.0</v>
      </c>
      <c r="J62" s="5">
        <v>6.0</v>
      </c>
      <c r="K62" s="5">
        <v>0.0</v>
      </c>
      <c r="L62" s="5">
        <v>3.0</v>
      </c>
      <c r="M62" s="5">
        <v>0.0</v>
      </c>
      <c r="N62" s="5">
        <v>0.0</v>
      </c>
      <c r="O62" s="5">
        <v>0.0</v>
      </c>
      <c r="P62" s="5">
        <v>0.0</v>
      </c>
      <c r="Q62" s="5">
        <v>0.0</v>
      </c>
      <c r="R62" s="5">
        <v>0.0</v>
      </c>
      <c r="S62" s="5">
        <v>0.0</v>
      </c>
      <c r="T62" s="5">
        <v>0.0</v>
      </c>
      <c r="U62" s="5">
        <v>5.0</v>
      </c>
      <c r="V62" s="7">
        <f>IFERROR(__xludf.DUMMYFUNCTION("IFERROR(
  VLOOKUP(
    A62,
    IMPORTRANGE(
      ""1ZygntHC1J6IxzKbTidmOyf5nUyW4GCLurHCjexrLm_o        "",
      ""HTMLキャッシュ!A:F""
    ),
    3,
    FALSE
  ),
  0
)
"),46052.53912037037)</f>
        <v>46052.53912</v>
      </c>
      <c r="W62" s="5"/>
      <c r="X62" s="5"/>
      <c r="Y62" s="5"/>
      <c r="Z62" s="5"/>
      <c r="AA62" s="5"/>
      <c r="AB62" s="5"/>
      <c r="AC62" s="5"/>
      <c r="AD62" s="5"/>
    </row>
    <row r="63" ht="16.5" customHeight="1">
      <c r="A63" s="4" t="s">
        <v>94</v>
      </c>
      <c r="B63" s="1">
        <v>4.0</v>
      </c>
      <c r="C63" s="1">
        <v>33.0</v>
      </c>
      <c r="D63" s="1" t="s">
        <v>2479</v>
      </c>
      <c r="E63" s="1">
        <v>5.0</v>
      </c>
      <c r="F63" s="1">
        <v>5.0</v>
      </c>
      <c r="G63" s="1">
        <v>1.0</v>
      </c>
      <c r="H63" s="5">
        <v>0.0</v>
      </c>
      <c r="I63" s="5">
        <v>12.0</v>
      </c>
      <c r="J63" s="5">
        <v>3.0</v>
      </c>
      <c r="K63" s="5">
        <v>1.0</v>
      </c>
      <c r="L63" s="5">
        <v>1.0</v>
      </c>
      <c r="M63" s="5">
        <v>0.0</v>
      </c>
      <c r="N63" s="5">
        <v>0.0</v>
      </c>
      <c r="O63" s="5">
        <v>0.0</v>
      </c>
      <c r="P63" s="5">
        <v>0.0</v>
      </c>
      <c r="Q63" s="5">
        <v>0.0</v>
      </c>
      <c r="R63" s="5">
        <v>2.0</v>
      </c>
      <c r="S63" s="5">
        <v>0.0</v>
      </c>
      <c r="T63" s="5">
        <v>0.0</v>
      </c>
      <c r="U63" s="5">
        <v>3.0</v>
      </c>
      <c r="V63" s="7">
        <f>IFERROR(__xludf.DUMMYFUNCTION("IFERROR(
  VLOOKUP(
    A63,
    IMPORTRANGE(
      ""1ZygntHC1J6IxzKbTidmOyf5nUyW4GCLurHCjexrLm_o        "",
      ""HTMLキャッシュ!A:F""
    ),
    3,
    FALSE
  ),
  0
)
"),46080.797627314816)</f>
        <v>46080.79763</v>
      </c>
      <c r="W63" s="5"/>
      <c r="X63" s="5"/>
      <c r="Y63" s="5"/>
      <c r="Z63" s="5"/>
      <c r="AA63" s="5"/>
      <c r="AB63" s="5"/>
      <c r="AC63" s="5"/>
      <c r="AD63" s="5"/>
    </row>
    <row r="64" ht="16.5" customHeight="1">
      <c r="A64" s="4" t="s">
        <v>256</v>
      </c>
      <c r="B64" s="5">
        <v>0.0</v>
      </c>
      <c r="C64" s="5">
        <v>33.0</v>
      </c>
      <c r="D64" s="1" t="s">
        <v>2480</v>
      </c>
      <c r="E64" s="5">
        <v>4.0</v>
      </c>
      <c r="F64" s="5">
        <v>10.0</v>
      </c>
      <c r="G64" s="5">
        <v>0.0</v>
      </c>
      <c r="H64" s="5">
        <v>0.0</v>
      </c>
      <c r="I64" s="5">
        <v>7.0</v>
      </c>
      <c r="J64" s="5">
        <v>1.0</v>
      </c>
      <c r="K64" s="5">
        <v>5.0</v>
      </c>
      <c r="L64" s="5">
        <v>0.0</v>
      </c>
      <c r="M64" s="5">
        <v>0.0</v>
      </c>
      <c r="N64" s="5">
        <v>0.0</v>
      </c>
      <c r="O64" s="5">
        <v>0.0</v>
      </c>
      <c r="P64" s="5">
        <v>0.0</v>
      </c>
      <c r="Q64" s="5">
        <v>0.0</v>
      </c>
      <c r="R64" s="5">
        <v>0.0</v>
      </c>
      <c r="S64" s="5">
        <v>0.0</v>
      </c>
      <c r="T64" s="5">
        <v>0.0</v>
      </c>
      <c r="U64" s="5">
        <v>6.0</v>
      </c>
      <c r="V64" s="7">
        <f>IFERROR(__xludf.DUMMYFUNCTION("IFERROR(
  VLOOKUP(
    A64,
    IMPORTRANGE(
      ""1ZygntHC1J6IxzKbTidmOyf5nUyW4GCLurHCjexrLm_o        "",
      ""HTMLキャッシュ!A:F""
    ),
    3,
    FALSE
  ),
  0
)
"),46073.675532407404)</f>
        <v>46073.67553</v>
      </c>
      <c r="W64" s="5"/>
      <c r="X64" s="5"/>
      <c r="Y64" s="5"/>
      <c r="Z64" s="5"/>
      <c r="AA64" s="5"/>
      <c r="AB64" s="5"/>
      <c r="AC64" s="5"/>
      <c r="AD64" s="5"/>
    </row>
    <row r="65" ht="16.5" customHeight="1">
      <c r="A65" s="4" t="s">
        <v>1252</v>
      </c>
      <c r="B65" s="5">
        <v>0.0</v>
      </c>
      <c r="C65" s="5">
        <v>33.0</v>
      </c>
      <c r="D65" s="1" t="s">
        <v>2481</v>
      </c>
      <c r="E65" s="5">
        <v>5.0</v>
      </c>
      <c r="F65" s="5">
        <v>4.0</v>
      </c>
      <c r="G65" s="5">
        <v>0.0</v>
      </c>
      <c r="H65" s="5">
        <v>0.0</v>
      </c>
      <c r="I65" s="5">
        <v>14.0</v>
      </c>
      <c r="J65" s="5">
        <v>4.0</v>
      </c>
      <c r="K65" s="5">
        <v>2.0</v>
      </c>
      <c r="L65" s="5">
        <v>0.0</v>
      </c>
      <c r="M65" s="5">
        <v>0.0</v>
      </c>
      <c r="N65" s="5">
        <v>0.0</v>
      </c>
      <c r="O65" s="5">
        <v>0.0</v>
      </c>
      <c r="P65" s="5">
        <v>0.0</v>
      </c>
      <c r="Q65" s="5">
        <v>1.0</v>
      </c>
      <c r="R65" s="5">
        <v>1.0</v>
      </c>
      <c r="S65" s="5">
        <v>0.0</v>
      </c>
      <c r="T65" s="5">
        <v>0.0</v>
      </c>
      <c r="U65" s="5">
        <v>2.0</v>
      </c>
      <c r="V65" s="7">
        <f>IFERROR(__xludf.DUMMYFUNCTION("IFERROR(
  VLOOKUP(
    A65,
    IMPORTRANGE(
      ""1ZygntHC1J6IxzKbTidmOyf5nUyW4GCLurHCjexrLm_o        "",
      ""HTMLキャッシュ!A:F""
    ),
    3,
    FALSE
  ),
  0
)
"),46080.691458333335)</f>
        <v>46080.69146</v>
      </c>
      <c r="W65" s="5"/>
      <c r="X65" s="5"/>
      <c r="Y65" s="5"/>
      <c r="Z65" s="5"/>
      <c r="AA65" s="5"/>
      <c r="AB65" s="5"/>
      <c r="AC65" s="5"/>
      <c r="AD65" s="5"/>
    </row>
    <row r="66" ht="16.5" customHeight="1">
      <c r="A66" s="4" t="s">
        <v>428</v>
      </c>
      <c r="B66" s="1">
        <v>0.0</v>
      </c>
      <c r="C66" s="1">
        <v>32.0</v>
      </c>
      <c r="D66" s="1" t="s">
        <v>2482</v>
      </c>
      <c r="E66" s="1">
        <v>6.0</v>
      </c>
      <c r="F66" s="1">
        <v>4.0</v>
      </c>
      <c r="G66" s="5">
        <v>0.0</v>
      </c>
      <c r="H66" s="5">
        <v>0.0</v>
      </c>
      <c r="I66" s="5">
        <v>3.0</v>
      </c>
      <c r="J66" s="5">
        <v>2.0</v>
      </c>
      <c r="K66" s="5">
        <v>2.0</v>
      </c>
      <c r="L66" s="5">
        <v>4.0</v>
      </c>
      <c r="M66" s="5">
        <v>0.0</v>
      </c>
      <c r="N66" s="5">
        <v>0.0</v>
      </c>
      <c r="O66" s="5">
        <v>0.0</v>
      </c>
      <c r="P66" s="5">
        <v>0.0</v>
      </c>
      <c r="Q66" s="5">
        <v>1.0</v>
      </c>
      <c r="R66" s="5">
        <v>4.0</v>
      </c>
      <c r="S66" s="5">
        <v>0.0</v>
      </c>
      <c r="T66" s="5">
        <v>0.0</v>
      </c>
      <c r="U66" s="5">
        <v>6.0</v>
      </c>
      <c r="V66" s="7">
        <f>IFERROR(__xludf.DUMMYFUNCTION("IFERROR(
  VLOOKUP(
    A66,
    IMPORTRANGE(
      ""1ZygntHC1J6IxzKbTidmOyf5nUyW4GCLurHCjexrLm_o        "",
      ""HTMLキャッシュ!A:F""
    ),
    3,
    FALSE
  ),
  0
)
"),46080.64363425926)</f>
        <v>46080.64363</v>
      </c>
      <c r="W66" s="5"/>
      <c r="X66" s="5"/>
      <c r="Y66" s="5"/>
      <c r="Z66" s="5"/>
      <c r="AA66" s="5"/>
      <c r="AB66" s="5"/>
      <c r="AC66" s="5"/>
      <c r="AD66" s="5"/>
    </row>
    <row r="67" ht="16.5" customHeight="1">
      <c r="A67" s="4" t="s">
        <v>212</v>
      </c>
      <c r="B67" s="5">
        <v>0.0</v>
      </c>
      <c r="C67" s="5">
        <v>32.0</v>
      </c>
      <c r="D67" s="1" t="s">
        <v>2483</v>
      </c>
      <c r="E67" s="5">
        <v>1.0</v>
      </c>
      <c r="F67" s="5">
        <v>7.0</v>
      </c>
      <c r="G67" s="5">
        <v>0.0</v>
      </c>
      <c r="H67" s="5">
        <v>0.0</v>
      </c>
      <c r="I67" s="5">
        <v>7.0</v>
      </c>
      <c r="J67" s="5">
        <v>6.0</v>
      </c>
      <c r="K67" s="5">
        <v>0.0</v>
      </c>
      <c r="L67" s="5">
        <v>4.0</v>
      </c>
      <c r="M67" s="5">
        <v>0.0</v>
      </c>
      <c r="N67" s="5">
        <v>0.0</v>
      </c>
      <c r="O67" s="5">
        <v>0.0</v>
      </c>
      <c r="P67" s="5">
        <v>0.0</v>
      </c>
      <c r="Q67" s="5">
        <v>0.0</v>
      </c>
      <c r="R67" s="5">
        <v>2.0</v>
      </c>
      <c r="S67" s="5">
        <v>0.0</v>
      </c>
      <c r="T67" s="5">
        <v>0.0</v>
      </c>
      <c r="U67" s="5">
        <v>5.0</v>
      </c>
      <c r="V67" s="7">
        <f>IFERROR(__xludf.DUMMYFUNCTION("IFERROR(
  VLOOKUP(
    A67,
    IMPORTRANGE(
      ""1ZygntHC1J6IxzKbTidmOyf5nUyW4GCLurHCjexrLm_o        "",
      ""HTMLキャッシュ!A:F""
    ),
    3,
    FALSE
  ),
  0
)
"),46080.794756944444)</f>
        <v>46080.79476</v>
      </c>
      <c r="W67" s="5"/>
      <c r="X67" s="5"/>
      <c r="Y67" s="5"/>
      <c r="Z67" s="5"/>
      <c r="AA67" s="5"/>
      <c r="AB67" s="5"/>
      <c r="AC67" s="5"/>
      <c r="AD67" s="5"/>
    </row>
    <row r="68" ht="16.5" customHeight="1">
      <c r="A68" s="4" t="s">
        <v>1756</v>
      </c>
      <c r="B68" s="5">
        <v>1.0</v>
      </c>
      <c r="C68" s="5">
        <v>32.0</v>
      </c>
      <c r="D68" s="1" t="s">
        <v>2484</v>
      </c>
      <c r="E68" s="5">
        <v>0.0</v>
      </c>
      <c r="F68" s="5">
        <v>32.0</v>
      </c>
      <c r="G68" s="5">
        <v>0.0</v>
      </c>
      <c r="H68" s="5">
        <v>0.0</v>
      </c>
      <c r="I68" s="5">
        <v>0.0</v>
      </c>
      <c r="J68" s="5">
        <v>0.0</v>
      </c>
      <c r="K68" s="5">
        <v>0.0</v>
      </c>
      <c r="L68" s="5">
        <v>0.0</v>
      </c>
      <c r="M68" s="5">
        <v>0.0</v>
      </c>
      <c r="N68" s="5">
        <v>0.0</v>
      </c>
      <c r="O68" s="5">
        <v>0.0</v>
      </c>
      <c r="P68" s="5">
        <v>0.0</v>
      </c>
      <c r="Q68" s="5">
        <v>0.0</v>
      </c>
      <c r="R68" s="5">
        <v>0.0</v>
      </c>
      <c r="S68" s="5">
        <v>0.0</v>
      </c>
      <c r="T68" s="5">
        <v>0.0</v>
      </c>
      <c r="U68" s="5">
        <v>0.0</v>
      </c>
      <c r="V68" s="7">
        <f>IFERROR(__xludf.DUMMYFUNCTION("IFERROR(
  VLOOKUP(
    A68,
    IMPORTRANGE(
      ""1ZygntHC1J6IxzKbTidmOyf5nUyW4GCLurHCjexrLm_o        "",
      ""HTMLキャッシュ!A:F""
    ),
    3,
    FALSE
  ),
  0
)
"),46078.618252314816)</f>
        <v>46078.61825</v>
      </c>
      <c r="W68" s="5"/>
      <c r="X68" s="5"/>
      <c r="Y68" s="5"/>
      <c r="Z68" s="5"/>
      <c r="AA68" s="5"/>
      <c r="AB68" s="5"/>
      <c r="AC68" s="5"/>
      <c r="AD68" s="5"/>
    </row>
    <row r="69" ht="16.5" customHeight="1">
      <c r="A69" s="4" t="s">
        <v>56</v>
      </c>
      <c r="B69" s="1">
        <v>0.0</v>
      </c>
      <c r="C69" s="5">
        <v>32.0</v>
      </c>
      <c r="D69" s="1" t="s">
        <v>2485</v>
      </c>
      <c r="E69" s="5">
        <v>1.0</v>
      </c>
      <c r="F69" s="5">
        <v>19.0</v>
      </c>
      <c r="G69" s="5">
        <v>0.0</v>
      </c>
      <c r="H69" s="5">
        <v>0.0</v>
      </c>
      <c r="I69" s="5">
        <v>4.0</v>
      </c>
      <c r="J69" s="5">
        <v>1.0</v>
      </c>
      <c r="K69" s="5">
        <v>1.0</v>
      </c>
      <c r="L69" s="5">
        <v>2.0</v>
      </c>
      <c r="M69" s="5">
        <v>0.0</v>
      </c>
      <c r="N69" s="5">
        <v>0.0</v>
      </c>
      <c r="O69" s="5">
        <v>0.0</v>
      </c>
      <c r="P69" s="5">
        <v>0.0</v>
      </c>
      <c r="Q69" s="5">
        <v>0.0</v>
      </c>
      <c r="R69" s="5">
        <v>3.0</v>
      </c>
      <c r="S69" s="5">
        <v>0.0</v>
      </c>
      <c r="T69" s="5">
        <v>0.0</v>
      </c>
      <c r="U69" s="5">
        <v>1.0</v>
      </c>
      <c r="V69" s="7">
        <f>IFERROR(__xludf.DUMMYFUNCTION("IFERROR(
  VLOOKUP(
    A69,
    IMPORTRANGE(
      ""1ZygntHC1J6IxzKbTidmOyf5nUyW4GCLurHCjexrLm_o        "",
      ""HTMLキャッシュ!A:F""
    ),
    3,
    FALSE
  ),
  0
)
"),46084.64103009259)</f>
        <v>46084.64103</v>
      </c>
      <c r="W69" s="5"/>
      <c r="X69" s="5"/>
      <c r="Y69" s="5"/>
      <c r="Z69" s="5"/>
      <c r="AA69" s="5"/>
      <c r="AB69" s="5"/>
      <c r="AC69" s="5"/>
      <c r="AD69" s="5"/>
    </row>
    <row r="70" ht="16.5" customHeight="1">
      <c r="A70" s="4" t="s">
        <v>596</v>
      </c>
      <c r="B70" s="1">
        <v>0.0</v>
      </c>
      <c r="C70" s="1">
        <v>32.0</v>
      </c>
      <c r="D70" s="1" t="s">
        <v>2486</v>
      </c>
      <c r="E70" s="1">
        <v>1.0</v>
      </c>
      <c r="F70" s="1">
        <v>4.0</v>
      </c>
      <c r="G70" s="1">
        <v>0.0</v>
      </c>
      <c r="H70" s="1">
        <v>0.0</v>
      </c>
      <c r="I70" s="1">
        <v>10.0</v>
      </c>
      <c r="J70" s="5">
        <v>2.0</v>
      </c>
      <c r="K70" s="5">
        <v>5.0</v>
      </c>
      <c r="L70" s="5">
        <v>1.0</v>
      </c>
      <c r="M70" s="5">
        <v>0.0</v>
      </c>
      <c r="N70" s="5">
        <v>0.0</v>
      </c>
      <c r="O70" s="5">
        <v>0.0</v>
      </c>
      <c r="P70" s="5">
        <v>2.0</v>
      </c>
      <c r="Q70" s="5">
        <v>1.0</v>
      </c>
      <c r="R70" s="5">
        <v>4.0</v>
      </c>
      <c r="S70" s="5">
        <v>0.0</v>
      </c>
      <c r="T70" s="5">
        <v>0.0</v>
      </c>
      <c r="U70" s="5">
        <v>2.0</v>
      </c>
      <c r="V70" s="7">
        <f>IFERROR(__xludf.DUMMYFUNCTION("IFERROR(
  VLOOKUP(
    A70,
    IMPORTRANGE(
      ""1ZygntHC1J6IxzKbTidmOyf5nUyW4GCLurHCjexrLm_o        "",
      ""HTMLキャッシュ!A:F""
    ),
    3,
    FALSE
  ),
  0
)
"),46080.778761574074)</f>
        <v>46080.77876</v>
      </c>
      <c r="W70" s="5"/>
      <c r="X70" s="5"/>
      <c r="Y70" s="5"/>
      <c r="Z70" s="5"/>
      <c r="AA70" s="5"/>
      <c r="AB70" s="5"/>
      <c r="AC70" s="5"/>
      <c r="AD70" s="5"/>
    </row>
    <row r="71" ht="16.5" customHeight="1">
      <c r="A71" s="4" t="s">
        <v>592</v>
      </c>
      <c r="B71" s="1">
        <v>0.0</v>
      </c>
      <c r="C71" s="1">
        <v>32.0</v>
      </c>
      <c r="D71" s="1" t="s">
        <v>2487</v>
      </c>
      <c r="E71" s="1">
        <v>3.0</v>
      </c>
      <c r="F71" s="5">
        <v>6.0</v>
      </c>
      <c r="G71" s="5">
        <v>1.0</v>
      </c>
      <c r="H71" s="5">
        <v>0.0</v>
      </c>
      <c r="I71" s="5">
        <v>3.0</v>
      </c>
      <c r="J71" s="5">
        <v>5.0</v>
      </c>
      <c r="K71" s="5">
        <v>5.0</v>
      </c>
      <c r="L71" s="5">
        <v>0.0</v>
      </c>
      <c r="M71" s="5">
        <v>0.0</v>
      </c>
      <c r="N71" s="5">
        <v>0.0</v>
      </c>
      <c r="O71" s="5">
        <v>0.0</v>
      </c>
      <c r="P71" s="5">
        <v>0.0</v>
      </c>
      <c r="Q71" s="5">
        <v>0.0</v>
      </c>
      <c r="R71" s="5">
        <v>2.0</v>
      </c>
      <c r="S71" s="5">
        <v>0.0</v>
      </c>
      <c r="T71" s="5">
        <v>0.0</v>
      </c>
      <c r="U71" s="5">
        <v>7.0</v>
      </c>
      <c r="V71" s="7">
        <f>IFERROR(__xludf.DUMMYFUNCTION("IFERROR(
  VLOOKUP(
    A71,
    IMPORTRANGE(
      ""1ZygntHC1J6IxzKbTidmOyf5nUyW4GCLurHCjexrLm_o        "",
      ""HTMLキャッシュ!A:F""
    ),
    3,
    FALSE
  ),
  0
)
"),46080.71826388889)</f>
        <v>46080.71826</v>
      </c>
      <c r="W71" s="5"/>
      <c r="X71" s="5"/>
      <c r="Y71" s="5"/>
      <c r="Z71" s="5"/>
      <c r="AA71" s="5"/>
      <c r="AB71" s="5"/>
      <c r="AC71" s="5"/>
      <c r="AD71" s="5"/>
    </row>
    <row r="72" ht="16.5" customHeight="1">
      <c r="A72" s="4" t="s">
        <v>374</v>
      </c>
      <c r="B72" s="5">
        <v>0.0</v>
      </c>
      <c r="C72" s="5">
        <v>31.0</v>
      </c>
      <c r="D72" s="1" t="s">
        <v>2488</v>
      </c>
      <c r="E72" s="5">
        <v>0.0</v>
      </c>
      <c r="F72" s="5">
        <v>6.0</v>
      </c>
      <c r="G72" s="5">
        <v>2.0</v>
      </c>
      <c r="H72" s="5">
        <v>0.0</v>
      </c>
      <c r="I72" s="5">
        <v>9.0</v>
      </c>
      <c r="J72" s="5">
        <v>6.0</v>
      </c>
      <c r="K72" s="5">
        <v>3.0</v>
      </c>
      <c r="L72" s="5">
        <v>0.0</v>
      </c>
      <c r="M72" s="5">
        <v>0.0</v>
      </c>
      <c r="N72" s="5">
        <v>0.0</v>
      </c>
      <c r="O72" s="5">
        <v>0.0</v>
      </c>
      <c r="P72" s="5">
        <v>3.0</v>
      </c>
      <c r="Q72" s="5">
        <v>0.0</v>
      </c>
      <c r="R72" s="5">
        <v>2.0</v>
      </c>
      <c r="S72" s="5">
        <v>0.0</v>
      </c>
      <c r="T72" s="5">
        <v>0.0</v>
      </c>
      <c r="U72" s="5">
        <v>0.0</v>
      </c>
      <c r="V72" s="7">
        <f>IFERROR(__xludf.DUMMYFUNCTION("IFERROR(
  VLOOKUP(
    A72,
    IMPORTRANGE(
      ""1ZygntHC1J6IxzKbTidmOyf5nUyW4GCLurHCjexrLm_o        "",
      ""HTMLキャッシュ!A:F""
    ),
    3,
    FALSE
  ),
  0
)
"),46081.11111111111)</f>
        <v>46081.11111</v>
      </c>
      <c r="W72" s="5"/>
      <c r="X72" s="5"/>
      <c r="Y72" s="5"/>
      <c r="Z72" s="5"/>
      <c r="AA72" s="5"/>
      <c r="AB72" s="5"/>
      <c r="AC72" s="5"/>
      <c r="AD72" s="5"/>
    </row>
    <row r="73" ht="16.5" customHeight="1">
      <c r="A73" s="4" t="s">
        <v>142</v>
      </c>
      <c r="B73" s="1">
        <v>0.0</v>
      </c>
      <c r="C73" s="1">
        <v>31.0</v>
      </c>
      <c r="D73" s="1" t="s">
        <v>2489</v>
      </c>
      <c r="E73" s="1">
        <v>3.0</v>
      </c>
      <c r="F73" s="1">
        <v>4.0</v>
      </c>
      <c r="G73" s="1">
        <v>1.0</v>
      </c>
      <c r="H73" s="1">
        <v>0.0</v>
      </c>
      <c r="I73" s="1">
        <v>8.0</v>
      </c>
      <c r="J73" s="5">
        <v>6.0</v>
      </c>
      <c r="K73" s="5">
        <v>3.0</v>
      </c>
      <c r="L73" s="5">
        <v>0.0</v>
      </c>
      <c r="M73" s="5">
        <v>0.0</v>
      </c>
      <c r="N73" s="5">
        <v>0.0</v>
      </c>
      <c r="O73" s="5">
        <v>0.0</v>
      </c>
      <c r="P73" s="5">
        <v>0.0</v>
      </c>
      <c r="Q73" s="5">
        <v>0.0</v>
      </c>
      <c r="R73" s="5">
        <v>4.0</v>
      </c>
      <c r="S73" s="5">
        <v>0.0</v>
      </c>
      <c r="T73" s="5">
        <v>0.0</v>
      </c>
      <c r="U73" s="5">
        <v>2.0</v>
      </c>
      <c r="V73" s="7">
        <f>IFERROR(__xludf.DUMMYFUNCTION("IFERROR(
  VLOOKUP(
    A73,
    IMPORTRANGE(
      ""1ZygntHC1J6IxzKbTidmOyf5nUyW4GCLurHCjexrLm_o        "",
      ""HTMLキャッシュ!A:F""
    ),
    3,
    FALSE
  ),
  0
)
"),46080.75144675926)</f>
        <v>46080.75145</v>
      </c>
      <c r="W73" s="5"/>
      <c r="X73" s="5"/>
      <c r="Y73" s="5"/>
      <c r="Z73" s="5"/>
      <c r="AA73" s="5"/>
      <c r="AB73" s="5"/>
      <c r="AC73" s="5"/>
      <c r="AD73" s="5"/>
    </row>
    <row r="74" ht="16.5" customHeight="1">
      <c r="A74" s="4" t="s">
        <v>292</v>
      </c>
      <c r="B74" s="1">
        <v>0.0</v>
      </c>
      <c r="C74" s="1">
        <v>31.0</v>
      </c>
      <c r="D74" s="1" t="s">
        <v>2490</v>
      </c>
      <c r="E74" s="1">
        <v>0.0</v>
      </c>
      <c r="F74" s="1">
        <v>11.0</v>
      </c>
      <c r="G74" s="1">
        <v>5.0</v>
      </c>
      <c r="H74" s="5">
        <v>0.0</v>
      </c>
      <c r="I74" s="5">
        <v>8.0</v>
      </c>
      <c r="J74" s="5">
        <v>2.0</v>
      </c>
      <c r="K74" s="5">
        <v>2.0</v>
      </c>
      <c r="L74" s="5">
        <v>0.0</v>
      </c>
      <c r="M74" s="5">
        <v>0.0</v>
      </c>
      <c r="N74" s="5">
        <v>0.0</v>
      </c>
      <c r="O74" s="5">
        <v>0.0</v>
      </c>
      <c r="P74" s="5">
        <v>0.0</v>
      </c>
      <c r="Q74" s="5">
        <v>0.0</v>
      </c>
      <c r="R74" s="5">
        <v>3.0</v>
      </c>
      <c r="S74" s="5">
        <v>0.0</v>
      </c>
      <c r="T74" s="5">
        <v>0.0</v>
      </c>
      <c r="U74" s="5">
        <v>0.0</v>
      </c>
      <c r="V74" s="7">
        <f>IFERROR(__xludf.DUMMYFUNCTION("IFERROR(
  VLOOKUP(
    A74,
    IMPORTRANGE(
      ""1ZygntHC1J6IxzKbTidmOyf5nUyW4GCLurHCjexrLm_o        "",
      ""HTMLキャッシュ!A:F""
    ),
    3,
    FALSE
  ),
  0
)
"),46080.6890625)</f>
        <v>46080.68906</v>
      </c>
      <c r="W74" s="5"/>
      <c r="X74" s="5"/>
      <c r="Y74" s="5"/>
      <c r="Z74" s="5"/>
      <c r="AA74" s="5"/>
      <c r="AB74" s="5"/>
      <c r="AC74" s="5"/>
      <c r="AD74" s="5"/>
    </row>
    <row r="75" ht="16.5" customHeight="1">
      <c r="A75" s="4" t="s">
        <v>192</v>
      </c>
      <c r="B75" s="5">
        <v>0.0</v>
      </c>
      <c r="C75" s="5">
        <v>30.0</v>
      </c>
      <c r="D75" s="1" t="s">
        <v>2491</v>
      </c>
      <c r="E75" s="5">
        <v>3.0</v>
      </c>
      <c r="F75" s="5">
        <v>11.0</v>
      </c>
      <c r="G75" s="5">
        <v>1.0</v>
      </c>
      <c r="H75" s="5">
        <v>0.0</v>
      </c>
      <c r="I75" s="5">
        <v>2.0</v>
      </c>
      <c r="J75" s="5">
        <v>1.0</v>
      </c>
      <c r="K75" s="5">
        <v>2.0</v>
      </c>
      <c r="L75" s="5">
        <v>0.0</v>
      </c>
      <c r="M75" s="5">
        <v>0.0</v>
      </c>
      <c r="N75" s="5">
        <v>0.0</v>
      </c>
      <c r="O75" s="5">
        <v>0.0</v>
      </c>
      <c r="P75" s="5">
        <v>0.0</v>
      </c>
      <c r="Q75" s="5">
        <v>0.0</v>
      </c>
      <c r="R75" s="5">
        <v>1.0</v>
      </c>
      <c r="S75" s="5">
        <v>0.0</v>
      </c>
      <c r="T75" s="5">
        <v>0.0</v>
      </c>
      <c r="U75" s="5">
        <v>9.0</v>
      </c>
      <c r="V75" s="7">
        <f>IFERROR(__xludf.DUMMYFUNCTION("IFERROR(
  VLOOKUP(
    A75,
    IMPORTRANGE(
      ""1ZygntHC1J6IxzKbTidmOyf5nUyW4GCLurHCjexrLm_o        "",
      ""HTMLキャッシュ!A:F""
    ),
    3,
    FALSE
  ),
  0
)
"),46069.65069444444)</f>
        <v>46069.65069</v>
      </c>
      <c r="W75" s="5"/>
      <c r="X75" s="5"/>
      <c r="Y75" s="5"/>
      <c r="Z75" s="5"/>
      <c r="AA75" s="5"/>
      <c r="AB75" s="5"/>
      <c r="AC75" s="5"/>
      <c r="AD75" s="5"/>
    </row>
    <row r="76" ht="16.5" customHeight="1">
      <c r="A76" s="4" t="s">
        <v>786</v>
      </c>
      <c r="B76" s="1">
        <v>1.0</v>
      </c>
      <c r="C76" s="1">
        <v>30.0</v>
      </c>
      <c r="D76" s="1" t="s">
        <v>2492</v>
      </c>
      <c r="E76" s="5">
        <v>2.0</v>
      </c>
      <c r="F76" s="5">
        <v>6.0</v>
      </c>
      <c r="G76" s="5">
        <v>0.0</v>
      </c>
      <c r="H76" s="5">
        <v>0.0</v>
      </c>
      <c r="I76" s="5">
        <v>8.0</v>
      </c>
      <c r="J76" s="5">
        <v>9.0</v>
      </c>
      <c r="K76" s="5">
        <v>0.0</v>
      </c>
      <c r="L76" s="5">
        <v>0.0</v>
      </c>
      <c r="M76" s="5">
        <v>0.0</v>
      </c>
      <c r="N76" s="5">
        <v>0.0</v>
      </c>
      <c r="O76" s="5">
        <v>0.0</v>
      </c>
      <c r="P76" s="5">
        <v>0.0</v>
      </c>
      <c r="Q76" s="5">
        <v>0.0</v>
      </c>
      <c r="R76" s="5">
        <v>1.0</v>
      </c>
      <c r="S76" s="5">
        <v>0.0</v>
      </c>
      <c r="T76" s="5">
        <v>0.0</v>
      </c>
      <c r="U76" s="5">
        <v>4.0</v>
      </c>
      <c r="V76" s="7">
        <f>IFERROR(__xludf.DUMMYFUNCTION("IFERROR(
  VLOOKUP(
    A76,
    IMPORTRANGE(
      ""1ZygntHC1J6IxzKbTidmOyf5nUyW4GCLurHCjexrLm_o        "",
      ""HTMLキャッシュ!A:F""
    ),
    3,
    FALSE
  ),
  0
)
"),46080.80923611111)</f>
        <v>46080.80924</v>
      </c>
      <c r="W76" s="5"/>
      <c r="X76" s="5"/>
      <c r="Y76" s="5"/>
      <c r="Z76" s="5"/>
      <c r="AA76" s="5"/>
      <c r="AB76" s="5"/>
      <c r="AC76" s="5"/>
      <c r="AD76" s="5"/>
    </row>
    <row r="77" ht="16.5" customHeight="1">
      <c r="A77" s="4" t="s">
        <v>1170</v>
      </c>
      <c r="B77" s="1">
        <v>1.0</v>
      </c>
      <c r="C77" s="1">
        <v>30.0</v>
      </c>
      <c r="D77" s="1" t="s">
        <v>2493</v>
      </c>
      <c r="E77" s="5">
        <v>0.0</v>
      </c>
      <c r="F77" s="5">
        <v>30.0</v>
      </c>
      <c r="G77" s="5">
        <v>0.0</v>
      </c>
      <c r="H77" s="5">
        <v>0.0</v>
      </c>
      <c r="I77" s="5">
        <v>0.0</v>
      </c>
      <c r="J77" s="5">
        <v>0.0</v>
      </c>
      <c r="K77" s="5">
        <v>0.0</v>
      </c>
      <c r="L77" s="5">
        <v>0.0</v>
      </c>
      <c r="M77" s="5">
        <v>0.0</v>
      </c>
      <c r="N77" s="5">
        <v>0.0</v>
      </c>
      <c r="O77" s="5">
        <v>0.0</v>
      </c>
      <c r="P77" s="5">
        <v>0.0</v>
      </c>
      <c r="Q77" s="5">
        <v>0.0</v>
      </c>
      <c r="R77" s="5">
        <v>0.0</v>
      </c>
      <c r="S77" s="5">
        <v>0.0</v>
      </c>
      <c r="T77" s="5">
        <v>0.0</v>
      </c>
      <c r="U77" s="5">
        <v>0.0</v>
      </c>
      <c r="V77" s="7">
        <f>IFERROR(__xludf.DUMMYFUNCTION("IFERROR(
  VLOOKUP(
    A77,
    IMPORTRANGE(
      ""1ZygntHC1J6IxzKbTidmOyf5nUyW4GCLurHCjexrLm_o        "",
      ""HTMLキャッシュ!A:F""
    ),
    3,
    FALSE
  ),
  0
)
"),46055.79537037037)</f>
        <v>46055.79537</v>
      </c>
      <c r="W77" s="5"/>
      <c r="X77" s="5"/>
      <c r="Y77" s="5"/>
      <c r="Z77" s="5"/>
      <c r="AA77" s="5"/>
      <c r="AB77" s="5"/>
      <c r="AC77" s="5"/>
      <c r="AD77" s="5"/>
    </row>
    <row r="78" ht="16.5" customHeight="1">
      <c r="A78" s="4" t="s">
        <v>560</v>
      </c>
      <c r="B78" s="1">
        <v>0.0</v>
      </c>
      <c r="C78" s="1">
        <v>30.0</v>
      </c>
      <c r="D78" s="1" t="s">
        <v>2494</v>
      </c>
      <c r="E78" s="1">
        <v>6.0</v>
      </c>
      <c r="F78" s="1">
        <v>9.0</v>
      </c>
      <c r="G78" s="1">
        <v>0.0</v>
      </c>
      <c r="H78" s="5">
        <v>0.0</v>
      </c>
      <c r="I78" s="5">
        <v>2.0</v>
      </c>
      <c r="J78" s="5">
        <v>6.0</v>
      </c>
      <c r="K78" s="5">
        <v>0.0</v>
      </c>
      <c r="L78" s="5">
        <v>0.0</v>
      </c>
      <c r="M78" s="5">
        <v>0.0</v>
      </c>
      <c r="N78" s="5">
        <v>0.0</v>
      </c>
      <c r="O78" s="5">
        <v>0.0</v>
      </c>
      <c r="P78" s="5">
        <v>0.0</v>
      </c>
      <c r="Q78" s="5">
        <v>0.0</v>
      </c>
      <c r="R78" s="5">
        <v>1.0</v>
      </c>
      <c r="S78" s="5">
        <v>0.0</v>
      </c>
      <c r="T78" s="5">
        <v>0.0</v>
      </c>
      <c r="U78" s="5">
        <v>6.0</v>
      </c>
      <c r="V78" s="7">
        <f>IFERROR(__xludf.DUMMYFUNCTION("IFERROR(
  VLOOKUP(
    A78,
    IMPORTRANGE(
      ""1ZygntHC1J6IxzKbTidmOyf5nUyW4GCLurHCjexrLm_o        "",
      ""HTMLキャッシュ!A:F""
    ),
    3,
    FALSE
  ),
  0
)
"),46081.69173611111)</f>
        <v>46081.69174</v>
      </c>
      <c r="W78" s="5"/>
      <c r="X78" s="5"/>
      <c r="Y78" s="5"/>
      <c r="Z78" s="5"/>
      <c r="AA78" s="5"/>
      <c r="AB78" s="5"/>
      <c r="AC78" s="5"/>
      <c r="AD78" s="5"/>
    </row>
    <row r="79" ht="16.5" customHeight="1">
      <c r="A79" s="4" t="s">
        <v>582</v>
      </c>
      <c r="B79" s="1">
        <v>0.0</v>
      </c>
      <c r="C79" s="1">
        <v>30.0</v>
      </c>
      <c r="D79" s="1" t="s">
        <v>2495</v>
      </c>
      <c r="E79" s="1">
        <v>5.0</v>
      </c>
      <c r="F79" s="1">
        <v>6.0</v>
      </c>
      <c r="G79" s="1">
        <v>0.0</v>
      </c>
      <c r="H79" s="1">
        <v>0.0</v>
      </c>
      <c r="I79" s="5">
        <v>6.0</v>
      </c>
      <c r="J79" s="5">
        <v>9.0</v>
      </c>
      <c r="K79" s="5">
        <v>0.0</v>
      </c>
      <c r="L79" s="5">
        <v>2.0</v>
      </c>
      <c r="M79" s="5">
        <v>0.0</v>
      </c>
      <c r="N79" s="5">
        <v>0.0</v>
      </c>
      <c r="O79" s="5">
        <v>0.0</v>
      </c>
      <c r="P79" s="5">
        <v>0.0</v>
      </c>
      <c r="Q79" s="5">
        <v>0.0</v>
      </c>
      <c r="R79" s="5">
        <v>1.0</v>
      </c>
      <c r="S79" s="5">
        <v>0.0</v>
      </c>
      <c r="T79" s="5">
        <v>0.0</v>
      </c>
      <c r="U79" s="5">
        <v>1.0</v>
      </c>
      <c r="V79" s="7">
        <f>IFERROR(__xludf.DUMMYFUNCTION("IFERROR(
  VLOOKUP(
    A79,
    IMPORTRANGE(
      ""1ZygntHC1J6IxzKbTidmOyf5nUyW4GCLurHCjexrLm_o        "",
      ""HTMLキャッシュ!A:F""
    ),
    3,
    FALSE
  ),
  0
)
"),46080.83326388889)</f>
        <v>46080.83326</v>
      </c>
      <c r="W79" s="5"/>
      <c r="X79" s="5"/>
      <c r="Y79" s="5"/>
      <c r="Z79" s="5"/>
      <c r="AA79" s="5"/>
      <c r="AB79" s="5"/>
      <c r="AC79" s="5"/>
      <c r="AD79" s="5"/>
    </row>
    <row r="80" ht="16.5" customHeight="1">
      <c r="A80" s="4" t="s">
        <v>692</v>
      </c>
      <c r="B80" s="1">
        <v>8.0</v>
      </c>
      <c r="C80" s="1">
        <v>30.0</v>
      </c>
      <c r="D80" s="1" t="s">
        <v>2496</v>
      </c>
      <c r="E80" s="1">
        <v>3.0</v>
      </c>
      <c r="F80" s="1">
        <v>6.0</v>
      </c>
      <c r="G80" s="1">
        <v>0.0</v>
      </c>
      <c r="H80" s="1">
        <v>0.0</v>
      </c>
      <c r="I80" s="1">
        <v>5.0</v>
      </c>
      <c r="J80" s="1">
        <v>3.0</v>
      </c>
      <c r="K80" s="5">
        <v>0.0</v>
      </c>
      <c r="L80" s="5">
        <v>2.0</v>
      </c>
      <c r="M80" s="5">
        <v>0.0</v>
      </c>
      <c r="N80" s="5">
        <v>0.0</v>
      </c>
      <c r="O80" s="5">
        <v>0.0</v>
      </c>
      <c r="P80" s="5">
        <v>0.0</v>
      </c>
      <c r="Q80" s="5">
        <v>0.0</v>
      </c>
      <c r="R80" s="5">
        <v>7.0</v>
      </c>
      <c r="S80" s="5">
        <v>0.0</v>
      </c>
      <c r="T80" s="5">
        <v>0.0</v>
      </c>
      <c r="U80" s="5">
        <v>4.0</v>
      </c>
      <c r="V80" s="7">
        <f>IFERROR(__xludf.DUMMYFUNCTION("IFERROR(
  VLOOKUP(
    A80,
    IMPORTRANGE(
      ""1ZygntHC1J6IxzKbTidmOyf5nUyW4GCLurHCjexrLm_o        "",
      ""HTMLキャッシュ!A:F""
    ),
    3,
    FALSE
  ),
  0
)
"),46069.78616898148)</f>
        <v>46069.78617</v>
      </c>
      <c r="W80" s="5"/>
      <c r="X80" s="5"/>
      <c r="Y80" s="5"/>
      <c r="Z80" s="5"/>
      <c r="AA80" s="5"/>
      <c r="AB80" s="5"/>
      <c r="AC80" s="5"/>
      <c r="AD80" s="5"/>
    </row>
    <row r="81" ht="16.5" customHeight="1">
      <c r="A81" s="4" t="s">
        <v>326</v>
      </c>
      <c r="B81" s="1">
        <v>0.0</v>
      </c>
      <c r="C81" s="1">
        <v>30.0</v>
      </c>
      <c r="D81" s="1" t="s">
        <v>2497</v>
      </c>
      <c r="E81" s="5">
        <v>2.0</v>
      </c>
      <c r="F81" s="5">
        <v>7.0</v>
      </c>
      <c r="G81" s="5">
        <v>0.0</v>
      </c>
      <c r="H81" s="5">
        <v>0.0</v>
      </c>
      <c r="I81" s="5">
        <v>2.0</v>
      </c>
      <c r="J81" s="5">
        <v>6.0</v>
      </c>
      <c r="K81" s="5">
        <v>2.0</v>
      </c>
      <c r="L81" s="5">
        <v>0.0</v>
      </c>
      <c r="M81" s="5">
        <v>0.0</v>
      </c>
      <c r="N81" s="5">
        <v>2.0</v>
      </c>
      <c r="O81" s="5">
        <v>0.0</v>
      </c>
      <c r="P81" s="5">
        <v>0.0</v>
      </c>
      <c r="Q81" s="5">
        <v>0.0</v>
      </c>
      <c r="R81" s="5">
        <v>5.0</v>
      </c>
      <c r="S81" s="5">
        <v>0.0</v>
      </c>
      <c r="T81" s="5">
        <v>0.0</v>
      </c>
      <c r="U81" s="5">
        <v>4.0</v>
      </c>
      <c r="V81" s="7">
        <f>IFERROR(__xludf.DUMMYFUNCTION("IFERROR(
  VLOOKUP(
    A81,
    IMPORTRANGE(
      ""1ZygntHC1J6IxzKbTidmOyf5nUyW4GCLurHCjexrLm_o        "",
      ""HTMLキャッシュ!A:F""
    ),
    3,
    FALSE
  ),
  0
)
"),46076.68376157407)</f>
        <v>46076.68376</v>
      </c>
      <c r="W81" s="5"/>
      <c r="X81" s="5"/>
      <c r="Y81" s="5"/>
      <c r="Z81" s="5"/>
      <c r="AA81" s="5"/>
      <c r="AB81" s="5"/>
      <c r="AC81" s="5"/>
      <c r="AD81" s="5"/>
    </row>
    <row r="82" ht="16.5" customHeight="1">
      <c r="A82" s="4" t="s">
        <v>586</v>
      </c>
      <c r="B82" s="5">
        <v>0.0</v>
      </c>
      <c r="C82" s="5">
        <v>30.0</v>
      </c>
      <c r="D82" s="1" t="s">
        <v>2498</v>
      </c>
      <c r="E82" s="5">
        <v>2.0</v>
      </c>
      <c r="F82" s="5">
        <v>1.0</v>
      </c>
      <c r="G82" s="5">
        <v>2.0</v>
      </c>
      <c r="H82" s="5">
        <v>0.0</v>
      </c>
      <c r="I82" s="5">
        <v>5.0</v>
      </c>
      <c r="J82" s="5">
        <v>8.0</v>
      </c>
      <c r="K82" s="5">
        <v>4.0</v>
      </c>
      <c r="L82" s="5">
        <v>1.0</v>
      </c>
      <c r="M82" s="5">
        <v>0.0</v>
      </c>
      <c r="N82" s="5">
        <v>0.0</v>
      </c>
      <c r="O82" s="5">
        <v>0.0</v>
      </c>
      <c r="P82" s="5">
        <v>0.0</v>
      </c>
      <c r="Q82" s="5">
        <v>1.0</v>
      </c>
      <c r="R82" s="5">
        <v>5.0</v>
      </c>
      <c r="S82" s="5">
        <v>0.0</v>
      </c>
      <c r="T82" s="5">
        <v>0.0</v>
      </c>
      <c r="U82" s="5">
        <v>1.0</v>
      </c>
      <c r="V82" s="7">
        <f>IFERROR(__xludf.DUMMYFUNCTION("IFERROR(
  VLOOKUP(
    A82,
    IMPORTRANGE(
      ""1ZygntHC1J6IxzKbTidmOyf5nUyW4GCLurHCjexrLm_o        "",
      ""HTMLキャッシュ!A:F""
    ),
    3,
    FALSE
  ),
  0
)
"),46080.80546296296)</f>
        <v>46080.80546</v>
      </c>
      <c r="W82" s="5"/>
      <c r="X82" s="5"/>
      <c r="Y82" s="5"/>
      <c r="Z82" s="5"/>
      <c r="AA82" s="5"/>
      <c r="AB82" s="5"/>
      <c r="AC82" s="5"/>
      <c r="AD82" s="5"/>
    </row>
    <row r="83" ht="16.5" customHeight="1">
      <c r="A83" s="4" t="s">
        <v>146</v>
      </c>
      <c r="B83" s="5">
        <v>0.0</v>
      </c>
      <c r="C83" s="5">
        <v>30.0</v>
      </c>
      <c r="D83" s="1" t="s">
        <v>2499</v>
      </c>
      <c r="E83" s="5">
        <v>1.0</v>
      </c>
      <c r="F83" s="5">
        <v>3.0</v>
      </c>
      <c r="G83" s="5">
        <v>1.0</v>
      </c>
      <c r="H83" s="5">
        <v>0.0</v>
      </c>
      <c r="I83" s="5">
        <v>6.0</v>
      </c>
      <c r="J83" s="5">
        <v>4.0</v>
      </c>
      <c r="K83" s="5">
        <v>5.0</v>
      </c>
      <c r="L83" s="5">
        <v>0.0</v>
      </c>
      <c r="M83" s="5">
        <v>0.0</v>
      </c>
      <c r="N83" s="5">
        <v>0.0</v>
      </c>
      <c r="O83" s="5">
        <v>0.0</v>
      </c>
      <c r="P83" s="5">
        <v>0.0</v>
      </c>
      <c r="Q83" s="5">
        <v>0.0</v>
      </c>
      <c r="R83" s="5">
        <v>4.0</v>
      </c>
      <c r="S83" s="5">
        <v>0.0</v>
      </c>
      <c r="T83" s="5">
        <v>0.0</v>
      </c>
      <c r="U83" s="5">
        <v>6.0</v>
      </c>
      <c r="V83" s="7">
        <f>IFERROR(__xludf.DUMMYFUNCTION("IFERROR(
  VLOOKUP(
    A83,
    IMPORTRANGE(
      ""1ZygntHC1J6IxzKbTidmOyf5nUyW4GCLurHCjexrLm_o        "",
      ""HTMLキャッシュ!A:F""
    ),
    3,
    FALSE
  ),
  0
)
"),46080.70539351852)</f>
        <v>46080.70539</v>
      </c>
      <c r="W83" s="5"/>
      <c r="X83" s="5"/>
      <c r="Y83" s="5"/>
      <c r="Z83" s="5"/>
      <c r="AA83" s="5"/>
      <c r="AB83" s="5"/>
      <c r="AC83" s="5"/>
      <c r="AD83" s="5"/>
    </row>
    <row r="84" ht="16.5" customHeight="1">
      <c r="A84" s="4" t="s">
        <v>1122</v>
      </c>
      <c r="B84" s="1">
        <v>8.0</v>
      </c>
      <c r="C84" s="5">
        <v>29.0</v>
      </c>
      <c r="D84" s="1" t="s">
        <v>2500</v>
      </c>
      <c r="E84" s="5">
        <v>0.0</v>
      </c>
      <c r="F84" s="5">
        <v>0.0</v>
      </c>
      <c r="G84" s="5">
        <v>0.0</v>
      </c>
      <c r="H84" s="5">
        <v>0.0</v>
      </c>
      <c r="I84" s="5">
        <v>0.0</v>
      </c>
      <c r="J84" s="5">
        <v>28.0</v>
      </c>
      <c r="K84" s="5">
        <v>0.0</v>
      </c>
      <c r="L84" s="5">
        <v>0.0</v>
      </c>
      <c r="M84" s="5">
        <v>1.0</v>
      </c>
      <c r="N84" s="5">
        <v>0.0</v>
      </c>
      <c r="O84" s="5">
        <v>0.0</v>
      </c>
      <c r="P84" s="5">
        <v>0.0</v>
      </c>
      <c r="Q84" s="5">
        <v>0.0</v>
      </c>
      <c r="R84" s="5">
        <v>0.0</v>
      </c>
      <c r="S84" s="5">
        <v>0.0</v>
      </c>
      <c r="T84" s="5">
        <v>0.0</v>
      </c>
      <c r="U84" s="5">
        <v>0.0</v>
      </c>
      <c r="V84" s="7">
        <f>IFERROR(__xludf.DUMMYFUNCTION("IFERROR(
  VLOOKUP(
    A84,
    IMPORTRANGE(
      ""1ZygntHC1J6IxzKbTidmOyf5nUyW4GCLurHCjexrLm_o        "",
      ""HTMLキャッシュ!A:F""
    ),
    3,
    FALSE
  ),
  0
)
"),46080.81638888889)</f>
        <v>46080.81639</v>
      </c>
      <c r="W84" s="5"/>
      <c r="X84" s="5"/>
      <c r="Y84" s="5"/>
      <c r="Z84" s="5"/>
      <c r="AA84" s="5"/>
      <c r="AB84" s="5"/>
      <c r="AC84" s="5"/>
      <c r="AD84" s="5"/>
    </row>
    <row r="85" ht="16.5" customHeight="1">
      <c r="A85" s="4" t="s">
        <v>536</v>
      </c>
      <c r="B85" s="1">
        <v>32.0</v>
      </c>
      <c r="C85" s="1">
        <v>29.0</v>
      </c>
      <c r="D85" s="1" t="s">
        <v>2501</v>
      </c>
      <c r="E85" s="1">
        <v>1.0</v>
      </c>
      <c r="F85" s="1">
        <v>19.0</v>
      </c>
      <c r="G85" s="1">
        <v>0.0</v>
      </c>
      <c r="H85" s="5">
        <v>0.0</v>
      </c>
      <c r="I85" s="5">
        <v>4.0</v>
      </c>
      <c r="J85" s="5">
        <v>1.0</v>
      </c>
      <c r="K85" s="5">
        <v>0.0</v>
      </c>
      <c r="L85" s="5">
        <v>2.0</v>
      </c>
      <c r="M85" s="5">
        <v>0.0</v>
      </c>
      <c r="N85" s="5">
        <v>0.0</v>
      </c>
      <c r="O85" s="5">
        <v>0.0</v>
      </c>
      <c r="P85" s="5">
        <v>0.0</v>
      </c>
      <c r="Q85" s="5">
        <v>1.0</v>
      </c>
      <c r="R85" s="5">
        <v>0.0</v>
      </c>
      <c r="S85" s="5">
        <v>0.0</v>
      </c>
      <c r="T85" s="5">
        <v>1.0</v>
      </c>
      <c r="U85" s="5">
        <v>0.0</v>
      </c>
      <c r="V85" s="7">
        <f>IFERROR(__xludf.DUMMYFUNCTION("IFERROR(
  VLOOKUP(
    A85,
    IMPORTRANGE(
      ""1ZygntHC1J6IxzKbTidmOyf5nUyW4GCLurHCjexrLm_o        "",
      ""HTMLキャッシュ!A:F""
    ),
    3,
    FALSE
  ),
  0
)
"),46078.85648148148)</f>
        <v>46078.85648</v>
      </c>
      <c r="W85" s="5"/>
      <c r="X85" s="5"/>
      <c r="Y85" s="5"/>
      <c r="Z85" s="5"/>
      <c r="AA85" s="5"/>
      <c r="AB85" s="5"/>
      <c r="AC85" s="5"/>
      <c r="AD85" s="5"/>
    </row>
    <row r="86" ht="16.5" customHeight="1">
      <c r="A86" s="4" t="s">
        <v>86</v>
      </c>
      <c r="B86" s="1">
        <v>0.0</v>
      </c>
      <c r="C86" s="1">
        <v>29.0</v>
      </c>
      <c r="D86" s="1" t="s">
        <v>2502</v>
      </c>
      <c r="E86" s="1">
        <v>0.0</v>
      </c>
      <c r="F86" s="1">
        <v>8.0</v>
      </c>
      <c r="G86" s="1">
        <v>0.0</v>
      </c>
      <c r="H86" s="1">
        <v>0.0</v>
      </c>
      <c r="I86" s="1">
        <v>2.0</v>
      </c>
      <c r="J86" s="1">
        <v>10.0</v>
      </c>
      <c r="K86" s="5">
        <v>0.0</v>
      </c>
      <c r="L86" s="5">
        <v>0.0</v>
      </c>
      <c r="M86" s="5">
        <v>0.0</v>
      </c>
      <c r="N86" s="5">
        <v>0.0</v>
      </c>
      <c r="O86" s="5">
        <v>0.0</v>
      </c>
      <c r="P86" s="5">
        <v>0.0</v>
      </c>
      <c r="Q86" s="5">
        <v>0.0</v>
      </c>
      <c r="R86" s="5">
        <v>4.0</v>
      </c>
      <c r="S86" s="5">
        <v>0.0</v>
      </c>
      <c r="T86" s="5">
        <v>0.0</v>
      </c>
      <c r="U86" s="5">
        <v>5.0</v>
      </c>
      <c r="V86" s="7">
        <f>IFERROR(__xludf.DUMMYFUNCTION("IFERROR(
  VLOOKUP(
    A86,
    IMPORTRANGE(
      ""1ZygntHC1J6IxzKbTidmOyf5nUyW4GCLurHCjexrLm_o        "",
      ""HTMLキャッシュ!A:F""
    ),
    3,
    FALSE
  ),
  0
)
"),46081.69369212963)</f>
        <v>46081.69369</v>
      </c>
      <c r="W86" s="5"/>
      <c r="X86" s="5"/>
      <c r="Y86" s="5"/>
      <c r="Z86" s="5"/>
      <c r="AA86" s="5"/>
      <c r="AB86" s="5"/>
      <c r="AC86" s="5"/>
      <c r="AD86" s="5"/>
    </row>
    <row r="87" ht="16.5" customHeight="1">
      <c r="A87" s="4" t="s">
        <v>634</v>
      </c>
      <c r="B87" s="1">
        <v>0.0</v>
      </c>
      <c r="C87" s="1">
        <v>29.0</v>
      </c>
      <c r="D87" s="1" t="s">
        <v>2503</v>
      </c>
      <c r="E87" s="5">
        <v>2.0</v>
      </c>
      <c r="F87" s="5">
        <v>16.0</v>
      </c>
      <c r="G87" s="5">
        <v>2.0</v>
      </c>
      <c r="H87" s="5">
        <v>0.0</v>
      </c>
      <c r="I87" s="5">
        <v>5.0</v>
      </c>
      <c r="J87" s="5">
        <v>1.0</v>
      </c>
      <c r="K87" s="5">
        <v>1.0</v>
      </c>
      <c r="L87" s="5">
        <v>0.0</v>
      </c>
      <c r="M87" s="5">
        <v>0.0</v>
      </c>
      <c r="N87" s="5">
        <v>0.0</v>
      </c>
      <c r="O87" s="5">
        <v>0.0</v>
      </c>
      <c r="P87" s="5">
        <v>0.0</v>
      </c>
      <c r="Q87" s="5">
        <v>0.0</v>
      </c>
      <c r="R87" s="5">
        <v>1.0</v>
      </c>
      <c r="S87" s="5">
        <v>0.0</v>
      </c>
      <c r="T87" s="5">
        <v>0.0</v>
      </c>
      <c r="U87" s="5">
        <v>1.0</v>
      </c>
      <c r="V87" s="7">
        <f>IFERROR(__xludf.DUMMYFUNCTION("IFERROR(
  VLOOKUP(
    A87,
    IMPORTRANGE(
      ""1ZygntHC1J6IxzKbTidmOyf5nUyW4GCLurHCjexrLm_o        "",
      ""HTMLキャッシュ!A:F""
    ),
    3,
    FALSE
  ),
  0
)
"),46052.665659722225)</f>
        <v>46052.66566</v>
      </c>
      <c r="W87" s="5"/>
      <c r="X87" s="5"/>
      <c r="Y87" s="5"/>
      <c r="Z87" s="5"/>
      <c r="AA87" s="5"/>
      <c r="AB87" s="5"/>
      <c r="AC87" s="5"/>
      <c r="AD87" s="5"/>
    </row>
    <row r="88" ht="16.5" customHeight="1">
      <c r="A88" s="4" t="s">
        <v>322</v>
      </c>
      <c r="B88" s="1">
        <v>5.0</v>
      </c>
      <c r="C88" s="1">
        <v>29.0</v>
      </c>
      <c r="D88" s="1" t="s">
        <v>2504</v>
      </c>
      <c r="E88" s="1">
        <v>3.0</v>
      </c>
      <c r="F88" s="1">
        <v>9.0</v>
      </c>
      <c r="G88" s="1">
        <v>0.0</v>
      </c>
      <c r="H88" s="1">
        <v>0.0</v>
      </c>
      <c r="I88" s="1">
        <v>2.0</v>
      </c>
      <c r="J88" s="5">
        <v>1.0</v>
      </c>
      <c r="K88" s="5">
        <v>6.0</v>
      </c>
      <c r="L88" s="5">
        <v>1.0</v>
      </c>
      <c r="M88" s="5">
        <v>0.0</v>
      </c>
      <c r="N88" s="5">
        <v>0.0</v>
      </c>
      <c r="O88" s="5">
        <v>0.0</v>
      </c>
      <c r="P88" s="5">
        <v>0.0</v>
      </c>
      <c r="Q88" s="5">
        <v>1.0</v>
      </c>
      <c r="R88" s="5">
        <v>5.0</v>
      </c>
      <c r="S88" s="5">
        <v>0.0</v>
      </c>
      <c r="T88" s="5">
        <v>0.0</v>
      </c>
      <c r="U88" s="5">
        <v>1.0</v>
      </c>
      <c r="V88" s="7">
        <f>IFERROR(__xludf.DUMMYFUNCTION("IFERROR(
  VLOOKUP(
    A88,
    IMPORTRANGE(
      ""1ZygntHC1J6IxzKbTidmOyf5nUyW4GCLurHCjexrLm_o        "",
      ""HTMLキャッシュ!A:F""
    ),
    3,
    FALSE
  ),
  0
)
"),46076.720821759256)</f>
        <v>46076.72082</v>
      </c>
      <c r="W88" s="5"/>
      <c r="X88" s="5"/>
      <c r="Y88" s="5"/>
      <c r="Z88" s="5"/>
      <c r="AA88" s="5"/>
      <c r="AB88" s="5"/>
      <c r="AC88" s="5"/>
      <c r="AD88" s="5"/>
    </row>
    <row r="89" ht="16.5" customHeight="1">
      <c r="A89" s="4" t="s">
        <v>1258</v>
      </c>
      <c r="B89" s="1">
        <v>0.0</v>
      </c>
      <c r="C89" s="1">
        <v>29.0</v>
      </c>
      <c r="D89" s="1" t="s">
        <v>2505</v>
      </c>
      <c r="E89" s="5">
        <v>2.0</v>
      </c>
      <c r="F89" s="5">
        <v>9.0</v>
      </c>
      <c r="G89" s="5">
        <v>0.0</v>
      </c>
      <c r="H89" s="5">
        <v>0.0</v>
      </c>
      <c r="I89" s="5">
        <v>3.0</v>
      </c>
      <c r="J89" s="5">
        <v>3.0</v>
      </c>
      <c r="K89" s="5">
        <v>2.0</v>
      </c>
      <c r="L89" s="5">
        <v>0.0</v>
      </c>
      <c r="M89" s="5">
        <v>0.0</v>
      </c>
      <c r="N89" s="5">
        <v>0.0</v>
      </c>
      <c r="O89" s="5">
        <v>0.0</v>
      </c>
      <c r="P89" s="5">
        <v>0.0</v>
      </c>
      <c r="Q89" s="5">
        <v>2.0</v>
      </c>
      <c r="R89" s="5">
        <v>4.0</v>
      </c>
      <c r="S89" s="5">
        <v>0.0</v>
      </c>
      <c r="T89" s="5">
        <v>0.0</v>
      </c>
      <c r="U89" s="5">
        <v>4.0</v>
      </c>
      <c r="V89" s="7">
        <f>IFERROR(__xludf.DUMMYFUNCTION("IFERROR(
  VLOOKUP(
    A89,
    IMPORTRANGE(
      ""1ZygntHC1J6IxzKbTidmOyf5nUyW4GCLurHCjexrLm_o        "",
      ""HTMLキャッシュ!A:F""
    ),
    3,
    FALSE
  ),
  0
)
"),46080.699328703704)</f>
        <v>46080.69933</v>
      </c>
      <c r="W89" s="5"/>
      <c r="X89" s="5"/>
      <c r="Y89" s="5"/>
      <c r="Z89" s="5"/>
      <c r="AA89" s="5"/>
      <c r="AB89" s="5"/>
      <c r="AC89" s="5"/>
      <c r="AD89" s="5"/>
    </row>
    <row r="90" ht="16.5" customHeight="1">
      <c r="A90" s="4" t="s">
        <v>918</v>
      </c>
      <c r="B90" s="1">
        <v>0.0</v>
      </c>
      <c r="C90" s="1">
        <v>29.0</v>
      </c>
      <c r="D90" s="1" t="s">
        <v>2506</v>
      </c>
      <c r="E90" s="1">
        <v>1.0</v>
      </c>
      <c r="F90" s="1">
        <v>5.0</v>
      </c>
      <c r="G90" s="1">
        <v>2.0</v>
      </c>
      <c r="H90" s="1">
        <v>1.0</v>
      </c>
      <c r="I90" s="1">
        <v>7.0</v>
      </c>
      <c r="J90" s="5">
        <v>4.0</v>
      </c>
      <c r="K90" s="5">
        <v>3.0</v>
      </c>
      <c r="L90" s="5">
        <v>0.0</v>
      </c>
      <c r="M90" s="5">
        <v>0.0</v>
      </c>
      <c r="N90" s="5">
        <v>0.0</v>
      </c>
      <c r="O90" s="5">
        <v>0.0</v>
      </c>
      <c r="P90" s="5">
        <v>1.0</v>
      </c>
      <c r="Q90" s="5">
        <v>0.0</v>
      </c>
      <c r="R90" s="5">
        <v>3.0</v>
      </c>
      <c r="S90" s="5">
        <v>0.0</v>
      </c>
      <c r="T90" s="5">
        <v>0.0</v>
      </c>
      <c r="U90" s="5">
        <v>2.0</v>
      </c>
      <c r="V90" s="7">
        <f>IFERROR(__xludf.DUMMYFUNCTION("IFERROR(
  VLOOKUP(
    A90,
    IMPORTRANGE(
      ""1ZygntHC1J6IxzKbTidmOyf5nUyW4GCLurHCjexrLm_o        "",
      ""HTMLキャッシュ!A:F""
    ),
    3,
    FALSE
  ),
  0
)
"),46083.71094907408)</f>
        <v>46083.71095</v>
      </c>
      <c r="W90" s="5"/>
      <c r="X90" s="5"/>
      <c r="Y90" s="5"/>
      <c r="Z90" s="5"/>
      <c r="AA90" s="5"/>
      <c r="AB90" s="5"/>
      <c r="AC90" s="5"/>
      <c r="AD90" s="5"/>
    </row>
    <row r="91" ht="16.5" customHeight="1">
      <c r="A91" s="4" t="s">
        <v>588</v>
      </c>
      <c r="B91" s="1">
        <v>0.0</v>
      </c>
      <c r="C91" s="1">
        <v>29.0</v>
      </c>
      <c r="D91" s="1" t="s">
        <v>2507</v>
      </c>
      <c r="E91" s="1">
        <v>3.0</v>
      </c>
      <c r="F91" s="5">
        <v>7.0</v>
      </c>
      <c r="G91" s="5">
        <v>0.0</v>
      </c>
      <c r="H91" s="5">
        <v>0.0</v>
      </c>
      <c r="I91" s="5">
        <v>3.0</v>
      </c>
      <c r="J91" s="5">
        <v>7.0</v>
      </c>
      <c r="K91" s="5">
        <v>4.0</v>
      </c>
      <c r="L91" s="5">
        <v>0.0</v>
      </c>
      <c r="M91" s="5">
        <v>0.0</v>
      </c>
      <c r="N91" s="5">
        <v>0.0</v>
      </c>
      <c r="O91" s="5">
        <v>0.0</v>
      </c>
      <c r="P91" s="5">
        <v>0.0</v>
      </c>
      <c r="Q91" s="5">
        <v>0.0</v>
      </c>
      <c r="R91" s="5">
        <v>3.0</v>
      </c>
      <c r="S91" s="5">
        <v>0.0</v>
      </c>
      <c r="T91" s="5">
        <v>0.0</v>
      </c>
      <c r="U91" s="5">
        <v>2.0</v>
      </c>
      <c r="V91" s="7">
        <f>IFERROR(__xludf.DUMMYFUNCTION("IFERROR(
  VLOOKUP(
    A91,
    IMPORTRANGE(
      ""1ZygntHC1J6IxzKbTidmOyf5nUyW4GCLurHCjexrLm_o        "",
      ""HTMLキャッシュ!A:F""
    ),
    3,
    FALSE
  ),
  0
)
"),46080.07795138889)</f>
        <v>46080.07795</v>
      </c>
      <c r="W91" s="5"/>
      <c r="X91" s="5"/>
      <c r="Y91" s="5"/>
      <c r="Z91" s="5"/>
      <c r="AA91" s="5"/>
      <c r="AB91" s="5"/>
      <c r="AC91" s="5"/>
      <c r="AD91" s="5"/>
    </row>
    <row r="92" ht="16.5" customHeight="1">
      <c r="A92" s="4" t="s">
        <v>96</v>
      </c>
      <c r="B92" s="1">
        <v>29.0</v>
      </c>
      <c r="C92" s="1">
        <v>28.0</v>
      </c>
      <c r="D92" s="1" t="s">
        <v>2508</v>
      </c>
      <c r="E92" s="5">
        <v>5.0</v>
      </c>
      <c r="F92" s="5">
        <v>4.0</v>
      </c>
      <c r="G92" s="5">
        <v>0.0</v>
      </c>
      <c r="H92" s="5">
        <v>0.0</v>
      </c>
      <c r="I92" s="5">
        <v>4.0</v>
      </c>
      <c r="J92" s="5">
        <v>9.0</v>
      </c>
      <c r="K92" s="5">
        <v>0.0</v>
      </c>
      <c r="L92" s="5">
        <v>2.0</v>
      </c>
      <c r="M92" s="5">
        <v>0.0</v>
      </c>
      <c r="N92" s="5">
        <v>0.0</v>
      </c>
      <c r="O92" s="5">
        <v>0.0</v>
      </c>
      <c r="P92" s="5">
        <v>0.0</v>
      </c>
      <c r="Q92" s="5">
        <v>2.0</v>
      </c>
      <c r="R92" s="5">
        <v>0.0</v>
      </c>
      <c r="S92" s="5">
        <v>0.0</v>
      </c>
      <c r="T92" s="5">
        <v>0.0</v>
      </c>
      <c r="U92" s="5">
        <v>2.0</v>
      </c>
      <c r="V92" s="7">
        <f>IFERROR(__xludf.DUMMYFUNCTION("IFERROR(
  VLOOKUP(
    A92,
    IMPORTRANGE(
      ""1ZygntHC1J6IxzKbTidmOyf5nUyW4GCLurHCjexrLm_o        "",
      ""HTMLキャッシュ!A:F""
    ),
    3,
    FALSE
  ),
  0
)
"),46076.63606481482)</f>
        <v>46076.63606</v>
      </c>
      <c r="W92" s="5"/>
      <c r="X92" s="5"/>
      <c r="Y92" s="5"/>
      <c r="Z92" s="5"/>
      <c r="AA92" s="5"/>
      <c r="AB92" s="5"/>
      <c r="AC92" s="5"/>
      <c r="AD92" s="5"/>
    </row>
    <row r="93" ht="16.5" customHeight="1">
      <c r="A93" s="4" t="s">
        <v>1432</v>
      </c>
      <c r="B93" s="5">
        <v>92.0</v>
      </c>
      <c r="C93" s="5">
        <v>27.0</v>
      </c>
      <c r="D93" s="1" t="s">
        <v>2509</v>
      </c>
      <c r="E93" s="5">
        <v>0.0</v>
      </c>
      <c r="F93" s="5">
        <v>12.0</v>
      </c>
      <c r="G93" s="5">
        <v>2.0</v>
      </c>
      <c r="H93" s="5">
        <v>0.0</v>
      </c>
      <c r="I93" s="5">
        <v>2.0</v>
      </c>
      <c r="J93" s="5">
        <v>7.0</v>
      </c>
      <c r="K93" s="5">
        <v>0.0</v>
      </c>
      <c r="L93" s="5">
        <v>0.0</v>
      </c>
      <c r="M93" s="5">
        <v>0.0</v>
      </c>
      <c r="N93" s="5">
        <v>0.0</v>
      </c>
      <c r="O93" s="5">
        <v>0.0</v>
      </c>
      <c r="P93" s="5">
        <v>0.0</v>
      </c>
      <c r="Q93" s="5">
        <v>2.0</v>
      </c>
      <c r="R93" s="5">
        <v>1.0</v>
      </c>
      <c r="S93" s="5">
        <v>0.0</v>
      </c>
      <c r="T93" s="5">
        <v>1.0</v>
      </c>
      <c r="U93" s="5">
        <v>0.0</v>
      </c>
      <c r="V93" s="7">
        <f>IFERROR(__xludf.DUMMYFUNCTION("IFERROR(
  VLOOKUP(
    A93,
    IMPORTRANGE(
      ""1ZygntHC1J6IxzKbTidmOyf5nUyW4GCLurHCjexrLm_o        "",
      ""HTMLキャッシュ!A:F""
    ),
    3,
    FALSE
  ),
  0
)
"),46078.63894675926)</f>
        <v>46078.63895</v>
      </c>
      <c r="W93" s="5"/>
      <c r="X93" s="5"/>
      <c r="Y93" s="5"/>
      <c r="Z93" s="5"/>
      <c r="AA93" s="5"/>
      <c r="AB93" s="5"/>
      <c r="AC93" s="5"/>
      <c r="AD93" s="5"/>
    </row>
    <row r="94" ht="16.5" customHeight="1">
      <c r="A94" s="4" t="s">
        <v>1276</v>
      </c>
      <c r="B94" s="1">
        <v>0.0</v>
      </c>
      <c r="C94" s="1">
        <v>27.0</v>
      </c>
      <c r="D94" s="1" t="s">
        <v>2510</v>
      </c>
      <c r="E94" s="5">
        <v>2.0</v>
      </c>
      <c r="F94" s="5">
        <v>5.0</v>
      </c>
      <c r="G94" s="5">
        <v>1.0</v>
      </c>
      <c r="H94" s="5">
        <v>0.0</v>
      </c>
      <c r="I94" s="5">
        <v>3.0</v>
      </c>
      <c r="J94" s="5">
        <v>6.0</v>
      </c>
      <c r="K94" s="5">
        <v>0.0</v>
      </c>
      <c r="L94" s="5">
        <v>2.0</v>
      </c>
      <c r="M94" s="5">
        <v>0.0</v>
      </c>
      <c r="N94" s="5">
        <v>0.0</v>
      </c>
      <c r="O94" s="5">
        <v>0.0</v>
      </c>
      <c r="P94" s="5">
        <v>0.0</v>
      </c>
      <c r="Q94" s="5">
        <v>0.0</v>
      </c>
      <c r="R94" s="5">
        <v>8.0</v>
      </c>
      <c r="S94" s="5">
        <v>0.0</v>
      </c>
      <c r="T94" s="5">
        <v>0.0</v>
      </c>
      <c r="U94" s="5">
        <v>0.0</v>
      </c>
      <c r="V94" s="7">
        <f>IFERROR(__xludf.DUMMYFUNCTION("IFERROR(
  VLOOKUP(
    A94,
    IMPORTRANGE(
      ""1ZygntHC1J6IxzKbTidmOyf5nUyW4GCLurHCjexrLm_o        "",
      ""HTMLキャッシュ!A:F""
    ),
    3,
    FALSE
  ),
  0
)
"),46081.77716435185)</f>
        <v>46081.77716</v>
      </c>
      <c r="W94" s="5"/>
      <c r="X94" s="5"/>
      <c r="Y94" s="5"/>
      <c r="Z94" s="5"/>
      <c r="AA94" s="5"/>
      <c r="AB94" s="5"/>
      <c r="AC94" s="5"/>
      <c r="AD94" s="5"/>
    </row>
    <row r="95" ht="16.5" customHeight="1">
      <c r="A95" s="4" t="s">
        <v>2214</v>
      </c>
      <c r="B95" s="5">
        <v>1.0</v>
      </c>
      <c r="C95" s="5">
        <v>27.0</v>
      </c>
      <c r="D95" s="1" t="s">
        <v>2511</v>
      </c>
      <c r="E95" s="5">
        <v>0.0</v>
      </c>
      <c r="F95" s="5">
        <v>2.0</v>
      </c>
      <c r="G95" s="5">
        <v>1.0</v>
      </c>
      <c r="H95" s="5">
        <v>0.0</v>
      </c>
      <c r="I95" s="5">
        <v>0.0</v>
      </c>
      <c r="J95" s="5">
        <v>14.0</v>
      </c>
      <c r="K95" s="5">
        <v>0.0</v>
      </c>
      <c r="L95" s="5">
        <v>0.0</v>
      </c>
      <c r="M95" s="5">
        <v>0.0</v>
      </c>
      <c r="N95" s="5">
        <v>5.0</v>
      </c>
      <c r="O95" s="5">
        <v>0.0</v>
      </c>
      <c r="P95" s="5">
        <v>0.0</v>
      </c>
      <c r="Q95" s="5">
        <v>0.0</v>
      </c>
      <c r="R95" s="5">
        <v>0.0</v>
      </c>
      <c r="S95" s="5">
        <v>0.0</v>
      </c>
      <c r="T95" s="5">
        <v>0.0</v>
      </c>
      <c r="U95" s="5">
        <v>5.0</v>
      </c>
      <c r="V95" s="7">
        <f>IFERROR(__xludf.DUMMYFUNCTION("IFERROR(
  VLOOKUP(
    A95,
    IMPORTRANGE(
      ""1ZygntHC1J6IxzKbTidmOyf5nUyW4GCLurHCjexrLm_o        "",
      ""HTMLキャッシュ!A:F""
    ),
    3,
    FALSE
  ),
  0
)
"),46069.69863425926)</f>
        <v>46069.69863</v>
      </c>
      <c r="W95" s="5"/>
      <c r="X95" s="5"/>
      <c r="Y95" s="5"/>
      <c r="Z95" s="5"/>
      <c r="AA95" s="5"/>
      <c r="AB95" s="5"/>
      <c r="AC95" s="5"/>
      <c r="AD95" s="5"/>
    </row>
    <row r="96" ht="16.5" customHeight="1">
      <c r="A96" s="4" t="s">
        <v>46</v>
      </c>
      <c r="B96" s="1">
        <v>9.0</v>
      </c>
      <c r="C96" s="1">
        <v>27.0</v>
      </c>
      <c r="D96" s="1" t="s">
        <v>2512</v>
      </c>
      <c r="E96" s="1">
        <v>0.0</v>
      </c>
      <c r="F96" s="1">
        <v>19.0</v>
      </c>
      <c r="G96" s="1">
        <v>0.0</v>
      </c>
      <c r="H96" s="1">
        <v>0.0</v>
      </c>
      <c r="I96" s="1">
        <v>4.0</v>
      </c>
      <c r="J96" s="5">
        <v>0.0</v>
      </c>
      <c r="K96" s="5">
        <v>0.0</v>
      </c>
      <c r="L96" s="5">
        <v>0.0</v>
      </c>
      <c r="M96" s="5">
        <v>0.0</v>
      </c>
      <c r="N96" s="5">
        <v>0.0</v>
      </c>
      <c r="O96" s="5">
        <v>0.0</v>
      </c>
      <c r="P96" s="5">
        <v>0.0</v>
      </c>
      <c r="Q96" s="5">
        <v>0.0</v>
      </c>
      <c r="R96" s="5">
        <v>3.0</v>
      </c>
      <c r="S96" s="5">
        <v>0.0</v>
      </c>
      <c r="T96" s="5">
        <v>0.0</v>
      </c>
      <c r="U96" s="5">
        <v>1.0</v>
      </c>
      <c r="V96" s="7">
        <f>IFERROR(__xludf.DUMMYFUNCTION("IFERROR(
  VLOOKUP(
    A96,
    IMPORTRANGE(
      ""1ZygntHC1J6IxzKbTidmOyf5nUyW4GCLurHCjexrLm_o        "",
      ""HTMLキャッシュ!A:F""
    ),
    3,
    FALSE
  ),
  0
)
"),46084.585231481484)</f>
        <v>46084.58523</v>
      </c>
      <c r="W96" s="5"/>
      <c r="X96" s="5"/>
      <c r="Y96" s="5"/>
      <c r="Z96" s="5"/>
      <c r="AA96" s="5"/>
      <c r="AB96" s="5"/>
      <c r="AC96" s="5"/>
      <c r="AD96" s="5"/>
    </row>
    <row r="97" ht="16.5" customHeight="1">
      <c r="A97" s="4" t="s">
        <v>308</v>
      </c>
      <c r="B97" s="1">
        <v>1.0</v>
      </c>
      <c r="C97" s="1">
        <v>27.0</v>
      </c>
      <c r="D97" s="1" t="s">
        <v>2513</v>
      </c>
      <c r="E97" s="5">
        <v>2.0</v>
      </c>
      <c r="F97" s="5">
        <v>13.0</v>
      </c>
      <c r="G97" s="5">
        <v>2.0</v>
      </c>
      <c r="H97" s="5">
        <v>0.0</v>
      </c>
      <c r="I97" s="5">
        <v>5.0</v>
      </c>
      <c r="J97" s="5">
        <v>0.0</v>
      </c>
      <c r="K97" s="5">
        <v>0.0</v>
      </c>
      <c r="L97" s="5">
        <v>0.0</v>
      </c>
      <c r="M97" s="5">
        <v>0.0</v>
      </c>
      <c r="N97" s="5">
        <v>0.0</v>
      </c>
      <c r="O97" s="5">
        <v>0.0</v>
      </c>
      <c r="P97" s="5">
        <v>0.0</v>
      </c>
      <c r="Q97" s="5">
        <v>0.0</v>
      </c>
      <c r="R97" s="5">
        <v>1.0</v>
      </c>
      <c r="S97" s="5">
        <v>0.0</v>
      </c>
      <c r="T97" s="5">
        <v>0.0</v>
      </c>
      <c r="U97" s="5">
        <v>4.0</v>
      </c>
      <c r="V97" s="7">
        <f>IFERROR(__xludf.DUMMYFUNCTION("IFERROR(
  VLOOKUP(
    A97,
    IMPORTRANGE(
      ""1ZygntHC1J6IxzKbTidmOyf5nUyW4GCLurHCjexrLm_o        "",
      ""HTMLキャッシュ!A:F""
    ),
    3,
    FALSE
  ),
  0
)
"),46069.70744212963)</f>
        <v>46069.70744</v>
      </c>
      <c r="W97" s="5"/>
      <c r="X97" s="5"/>
      <c r="Y97" s="5"/>
      <c r="Z97" s="5"/>
      <c r="AA97" s="5"/>
      <c r="AB97" s="5"/>
      <c r="AC97" s="5"/>
      <c r="AD97" s="5"/>
    </row>
    <row r="98" ht="16.5" customHeight="1">
      <c r="A98" s="4" t="s">
        <v>432</v>
      </c>
      <c r="B98" s="1">
        <v>2.0</v>
      </c>
      <c r="C98" s="1">
        <v>26.0</v>
      </c>
      <c r="D98" s="1" t="s">
        <v>2514</v>
      </c>
      <c r="E98" s="1">
        <v>3.0</v>
      </c>
      <c r="F98" s="1">
        <v>3.0</v>
      </c>
      <c r="G98" s="1">
        <v>6.0</v>
      </c>
      <c r="H98" s="1">
        <v>0.0</v>
      </c>
      <c r="I98" s="5">
        <v>5.0</v>
      </c>
      <c r="J98" s="5">
        <v>5.0</v>
      </c>
      <c r="K98" s="5">
        <v>0.0</v>
      </c>
      <c r="L98" s="5">
        <v>1.0</v>
      </c>
      <c r="M98" s="5">
        <v>0.0</v>
      </c>
      <c r="N98" s="5">
        <v>0.0</v>
      </c>
      <c r="O98" s="5">
        <v>0.0</v>
      </c>
      <c r="P98" s="5">
        <v>0.0</v>
      </c>
      <c r="Q98" s="5">
        <v>0.0</v>
      </c>
      <c r="R98" s="5">
        <v>0.0</v>
      </c>
      <c r="S98" s="5">
        <v>0.0</v>
      </c>
      <c r="T98" s="5">
        <v>0.0</v>
      </c>
      <c r="U98" s="5">
        <v>3.0</v>
      </c>
      <c r="V98" s="7">
        <f>IFERROR(__xludf.DUMMYFUNCTION("IFERROR(
  VLOOKUP(
    A98,
    IMPORTRANGE(
      ""1ZygntHC1J6IxzKbTidmOyf5nUyW4GCLurHCjexrLm_o        "",
      ""HTMLキャッシュ!A:F""
    ),
    3,
    FALSE
  ),
  0
)
"),46078.607453703706)</f>
        <v>46078.60745</v>
      </c>
      <c r="W98" s="5"/>
      <c r="X98" s="5"/>
      <c r="Y98" s="5"/>
      <c r="Z98" s="5"/>
      <c r="AA98" s="5"/>
      <c r="AB98" s="5"/>
      <c r="AC98" s="5"/>
      <c r="AD98" s="5"/>
    </row>
    <row r="99" ht="16.5" customHeight="1">
      <c r="A99" s="4" t="s">
        <v>1456</v>
      </c>
      <c r="B99" s="1">
        <v>0.0</v>
      </c>
      <c r="C99" s="1">
        <v>26.0</v>
      </c>
      <c r="D99" s="1" t="s">
        <v>2515</v>
      </c>
      <c r="E99" s="1">
        <v>1.0</v>
      </c>
      <c r="F99" s="1">
        <v>11.0</v>
      </c>
      <c r="G99" s="1">
        <v>0.0</v>
      </c>
      <c r="H99" s="5">
        <v>0.0</v>
      </c>
      <c r="I99" s="5">
        <v>3.0</v>
      </c>
      <c r="J99" s="5">
        <v>3.0</v>
      </c>
      <c r="K99" s="5">
        <v>0.0</v>
      </c>
      <c r="L99" s="5">
        <v>0.0</v>
      </c>
      <c r="M99" s="5">
        <v>0.0</v>
      </c>
      <c r="N99" s="5">
        <v>0.0</v>
      </c>
      <c r="O99" s="5">
        <v>0.0</v>
      </c>
      <c r="P99" s="5">
        <v>0.0</v>
      </c>
      <c r="Q99" s="5">
        <v>0.0</v>
      </c>
      <c r="R99" s="5">
        <v>5.0</v>
      </c>
      <c r="S99" s="5">
        <v>0.0</v>
      </c>
      <c r="T99" s="5">
        <v>0.0</v>
      </c>
      <c r="U99" s="5">
        <v>3.0</v>
      </c>
      <c r="V99" s="7">
        <f>IFERROR(__xludf.DUMMYFUNCTION("IFERROR(
  VLOOKUP(
    A99,
    IMPORTRANGE(
      ""1ZygntHC1J6IxzKbTidmOyf5nUyW4GCLurHCjexrLm_o        "",
      ""HTMLキャッシュ!A:F""
    ),
    3,
    FALSE
  ),
  0
)
"),46052.66905092593)</f>
        <v>46052.66905</v>
      </c>
      <c r="W99" s="5"/>
      <c r="X99" s="5"/>
      <c r="Y99" s="5"/>
      <c r="Z99" s="5"/>
      <c r="AA99" s="5"/>
      <c r="AB99" s="5"/>
      <c r="AC99" s="5"/>
      <c r="AD99" s="5"/>
    </row>
    <row r="100" ht="16.5" customHeight="1">
      <c r="A100" s="4" t="s">
        <v>528</v>
      </c>
      <c r="B100" s="1">
        <v>3.0</v>
      </c>
      <c r="C100" s="1">
        <v>26.0</v>
      </c>
      <c r="D100" s="1" t="s">
        <v>2516</v>
      </c>
      <c r="E100" s="1">
        <v>1.0</v>
      </c>
      <c r="F100" s="1">
        <v>16.0</v>
      </c>
      <c r="G100" s="1">
        <v>1.0</v>
      </c>
      <c r="H100" s="1">
        <v>0.0</v>
      </c>
      <c r="I100" s="1">
        <v>3.0</v>
      </c>
      <c r="J100" s="1">
        <v>1.0</v>
      </c>
      <c r="K100" s="5">
        <v>0.0</v>
      </c>
      <c r="L100" s="5">
        <v>0.0</v>
      </c>
      <c r="M100" s="5">
        <v>0.0</v>
      </c>
      <c r="N100" s="5">
        <v>0.0</v>
      </c>
      <c r="O100" s="5">
        <v>0.0</v>
      </c>
      <c r="P100" s="5">
        <v>0.0</v>
      </c>
      <c r="Q100" s="5">
        <v>0.0</v>
      </c>
      <c r="R100" s="5">
        <v>1.0</v>
      </c>
      <c r="S100" s="5">
        <v>0.0</v>
      </c>
      <c r="T100" s="5">
        <v>0.0</v>
      </c>
      <c r="U100" s="5">
        <v>3.0</v>
      </c>
      <c r="V100" s="7">
        <f>IFERROR(__xludf.DUMMYFUNCTION("IFERROR(
  VLOOKUP(
    A100,
    IMPORTRANGE(
      ""1ZygntHC1J6IxzKbTidmOyf5nUyW4GCLurHCjexrLm_o        "",
      ""HTMLキャッシュ!A:F""
    ),
    3,
    FALSE
  ),
  0
)
"),46078.85561342593)</f>
        <v>46078.85561</v>
      </c>
      <c r="W100" s="5"/>
      <c r="X100" s="5"/>
      <c r="Y100" s="5"/>
      <c r="Z100" s="5"/>
      <c r="AA100" s="5"/>
      <c r="AB100" s="5"/>
      <c r="AC100" s="5"/>
      <c r="AD100" s="5"/>
    </row>
    <row r="101" ht="16.5" customHeight="1">
      <c r="A101" s="4" t="s">
        <v>1296</v>
      </c>
      <c r="B101" s="1">
        <v>2.0</v>
      </c>
      <c r="C101" s="5">
        <v>26.0</v>
      </c>
      <c r="D101" s="1" t="s">
        <v>2517</v>
      </c>
      <c r="E101" s="5">
        <v>5.0</v>
      </c>
      <c r="F101" s="5">
        <v>6.0</v>
      </c>
      <c r="G101" s="5">
        <v>0.0</v>
      </c>
      <c r="H101" s="5">
        <v>0.0</v>
      </c>
      <c r="I101" s="5">
        <v>5.0</v>
      </c>
      <c r="J101" s="5">
        <v>4.0</v>
      </c>
      <c r="K101" s="5">
        <v>1.0</v>
      </c>
      <c r="L101" s="5">
        <v>0.0</v>
      </c>
      <c r="M101" s="5">
        <v>0.0</v>
      </c>
      <c r="N101" s="5">
        <v>1.0</v>
      </c>
      <c r="O101" s="5">
        <v>0.0</v>
      </c>
      <c r="P101" s="5">
        <v>0.0</v>
      </c>
      <c r="Q101" s="5">
        <v>0.0</v>
      </c>
      <c r="R101" s="5">
        <v>0.0</v>
      </c>
      <c r="S101" s="5">
        <v>0.0</v>
      </c>
      <c r="T101" s="5">
        <v>0.0</v>
      </c>
      <c r="U101" s="5">
        <v>4.0</v>
      </c>
      <c r="V101" s="7">
        <f>IFERROR(__xludf.DUMMYFUNCTION("IFERROR(
  VLOOKUP(
    A101,
    IMPORTRANGE(
      ""1ZygntHC1J6IxzKbTidmOyf5nUyW4GCLurHCjexrLm_o        "",
      ""HTMLキャッシュ!A:F""
    ),
    3,
    FALSE
  ),
  0
)
"),46052.68497685185)</f>
        <v>46052.68498</v>
      </c>
      <c r="W101" s="5"/>
      <c r="X101" s="5"/>
      <c r="Y101" s="5"/>
      <c r="Z101" s="5"/>
      <c r="AA101" s="5"/>
      <c r="AB101" s="5"/>
      <c r="AC101" s="5"/>
      <c r="AD101" s="5"/>
    </row>
    <row r="102" ht="16.5" customHeight="1">
      <c r="A102" s="4" t="s">
        <v>364</v>
      </c>
      <c r="B102" s="1">
        <v>0.0</v>
      </c>
      <c r="C102" s="1">
        <v>26.0</v>
      </c>
      <c r="D102" s="1" t="s">
        <v>2518</v>
      </c>
      <c r="E102" s="5">
        <v>0.0</v>
      </c>
      <c r="F102" s="5">
        <v>7.0</v>
      </c>
      <c r="G102" s="5">
        <v>0.0</v>
      </c>
      <c r="H102" s="5">
        <v>0.0</v>
      </c>
      <c r="I102" s="5">
        <v>4.0</v>
      </c>
      <c r="J102" s="5">
        <v>9.0</v>
      </c>
      <c r="K102" s="5">
        <v>2.0</v>
      </c>
      <c r="L102" s="5">
        <v>0.0</v>
      </c>
      <c r="M102" s="5">
        <v>0.0</v>
      </c>
      <c r="N102" s="5">
        <v>0.0</v>
      </c>
      <c r="O102" s="5">
        <v>0.0</v>
      </c>
      <c r="P102" s="5">
        <v>0.0</v>
      </c>
      <c r="Q102" s="5">
        <v>0.0</v>
      </c>
      <c r="R102" s="5">
        <v>4.0</v>
      </c>
      <c r="S102" s="5">
        <v>0.0</v>
      </c>
      <c r="T102" s="5">
        <v>0.0</v>
      </c>
      <c r="U102" s="5">
        <v>0.0</v>
      </c>
      <c r="V102" s="7">
        <f>IFERROR(__xludf.DUMMYFUNCTION("IFERROR(
  VLOOKUP(
    A102,
    IMPORTRANGE(
      ""1ZygntHC1J6IxzKbTidmOyf5nUyW4GCLurHCjexrLm_o        "",
      ""HTMLキャッシュ!A:F""
    ),
    3,
    FALSE
  ),
  0
)
"),46081.16730324074)</f>
        <v>46081.1673</v>
      </c>
      <c r="W102" s="5"/>
      <c r="X102" s="5"/>
      <c r="Y102" s="5"/>
      <c r="Z102" s="5"/>
      <c r="AA102" s="5"/>
      <c r="AB102" s="5"/>
      <c r="AC102" s="5"/>
      <c r="AD102" s="5"/>
    </row>
    <row r="103" ht="16.5" customHeight="1">
      <c r="A103" s="4" t="s">
        <v>208</v>
      </c>
      <c r="B103" s="5">
        <v>8.0</v>
      </c>
      <c r="C103" s="5">
        <v>25.0</v>
      </c>
      <c r="D103" s="1" t="s">
        <v>2519</v>
      </c>
      <c r="E103" s="5">
        <v>2.0</v>
      </c>
      <c r="F103" s="5">
        <v>9.0</v>
      </c>
      <c r="G103" s="5">
        <v>0.0</v>
      </c>
      <c r="H103" s="5">
        <v>0.0</v>
      </c>
      <c r="I103" s="5">
        <v>2.0</v>
      </c>
      <c r="J103" s="5">
        <v>4.0</v>
      </c>
      <c r="K103" s="5">
        <v>0.0</v>
      </c>
      <c r="L103" s="5">
        <v>0.0</v>
      </c>
      <c r="M103" s="5">
        <v>0.0</v>
      </c>
      <c r="N103" s="5">
        <v>0.0</v>
      </c>
      <c r="O103" s="5">
        <v>0.0</v>
      </c>
      <c r="P103" s="5">
        <v>0.0</v>
      </c>
      <c r="Q103" s="5">
        <v>0.0</v>
      </c>
      <c r="R103" s="5">
        <v>1.0</v>
      </c>
      <c r="S103" s="5">
        <v>0.0</v>
      </c>
      <c r="T103" s="5">
        <v>0.0</v>
      </c>
      <c r="U103" s="5">
        <v>7.0</v>
      </c>
      <c r="V103" s="7">
        <f>IFERROR(__xludf.DUMMYFUNCTION("IFERROR(
  VLOOKUP(
    A103,
    IMPORTRANGE(
      ""1ZygntHC1J6IxzKbTidmOyf5nUyW4GCLurHCjexrLm_o        "",
      ""HTMLキャッシュ!A:F""
    ),
    3,
    FALSE
  ),
  0
)
"),46078.85221064815)</f>
        <v>46078.85221</v>
      </c>
      <c r="W103" s="5"/>
      <c r="X103" s="5"/>
      <c r="Y103" s="5"/>
      <c r="Z103" s="5"/>
      <c r="AA103" s="5"/>
      <c r="AB103" s="5"/>
      <c r="AC103" s="5"/>
      <c r="AD103" s="5"/>
    </row>
    <row r="104" ht="16.5" customHeight="1">
      <c r="A104" s="4" t="s">
        <v>1762</v>
      </c>
      <c r="B104" s="1">
        <v>11.0</v>
      </c>
      <c r="C104" s="1">
        <v>25.0</v>
      </c>
      <c r="D104" s="1" t="s">
        <v>2520</v>
      </c>
      <c r="E104" s="1">
        <v>0.0</v>
      </c>
      <c r="F104" s="5">
        <v>0.0</v>
      </c>
      <c r="G104" s="5">
        <v>0.0</v>
      </c>
      <c r="H104" s="5">
        <v>0.0</v>
      </c>
      <c r="I104" s="5">
        <v>0.0</v>
      </c>
      <c r="J104" s="5">
        <v>23.0</v>
      </c>
      <c r="K104" s="5">
        <v>0.0</v>
      </c>
      <c r="L104" s="5">
        <v>1.0</v>
      </c>
      <c r="M104" s="5">
        <v>0.0</v>
      </c>
      <c r="N104" s="5">
        <v>0.0</v>
      </c>
      <c r="O104" s="5">
        <v>0.0</v>
      </c>
      <c r="P104" s="5">
        <v>1.0</v>
      </c>
      <c r="Q104" s="5">
        <v>0.0</v>
      </c>
      <c r="R104" s="5">
        <v>0.0</v>
      </c>
      <c r="S104" s="5">
        <v>0.0</v>
      </c>
      <c r="T104" s="5">
        <v>0.0</v>
      </c>
      <c r="U104" s="5">
        <v>0.0</v>
      </c>
      <c r="V104" s="7">
        <f>IFERROR(__xludf.DUMMYFUNCTION("IFERROR(
  VLOOKUP(
    A104,
    IMPORTRANGE(
      ""1ZygntHC1J6IxzKbTidmOyf5nUyW4GCLurHCjexrLm_o        "",
      ""HTMLキャッシュ!A:F""
    ),
    3,
    FALSE
  ),
  0
)
"),46052.67028935185)</f>
        <v>46052.67029</v>
      </c>
      <c r="W104" s="5"/>
      <c r="X104" s="5"/>
      <c r="Y104" s="5"/>
      <c r="Z104" s="5"/>
      <c r="AA104" s="5"/>
      <c r="AB104" s="5"/>
      <c r="AC104" s="5"/>
      <c r="AD104" s="5"/>
    </row>
    <row r="105" ht="16.5" customHeight="1">
      <c r="A105" s="4" t="s">
        <v>138</v>
      </c>
      <c r="B105" s="1">
        <v>15.0</v>
      </c>
      <c r="C105" s="1">
        <v>25.0</v>
      </c>
      <c r="D105" s="1" t="s">
        <v>2521</v>
      </c>
      <c r="E105" s="1">
        <v>4.0</v>
      </c>
      <c r="F105" s="1">
        <v>7.0</v>
      </c>
      <c r="G105" s="1">
        <v>1.0</v>
      </c>
      <c r="H105" s="1">
        <v>0.0</v>
      </c>
      <c r="I105" s="1">
        <v>5.0</v>
      </c>
      <c r="J105" s="5">
        <v>1.0</v>
      </c>
      <c r="K105" s="5">
        <v>0.0</v>
      </c>
      <c r="L105" s="5">
        <v>0.0</v>
      </c>
      <c r="M105" s="5">
        <v>0.0</v>
      </c>
      <c r="N105" s="5">
        <v>1.0</v>
      </c>
      <c r="O105" s="5">
        <v>0.0</v>
      </c>
      <c r="P105" s="5">
        <v>0.0</v>
      </c>
      <c r="Q105" s="5">
        <v>1.0</v>
      </c>
      <c r="R105" s="5">
        <v>4.0</v>
      </c>
      <c r="S105" s="5">
        <v>0.0</v>
      </c>
      <c r="T105" s="5">
        <v>0.0</v>
      </c>
      <c r="U105" s="5">
        <v>1.0</v>
      </c>
      <c r="V105" s="7">
        <f>IFERROR(__xludf.DUMMYFUNCTION("IFERROR(
  VLOOKUP(
    A105,
    IMPORTRANGE(
      ""1ZygntHC1J6IxzKbTidmOyf5nUyW4GCLurHCjexrLm_o        "",
      ""HTMLキャッシュ!A:F""
    ),
    3,
    FALSE
  ),
  0
)
"),46078.85575231481)</f>
        <v>46078.85575</v>
      </c>
      <c r="W105" s="5"/>
      <c r="X105" s="5"/>
      <c r="Y105" s="5"/>
      <c r="Z105" s="5"/>
      <c r="AA105" s="5"/>
      <c r="AB105" s="5"/>
      <c r="AC105" s="5"/>
      <c r="AD105" s="5"/>
    </row>
    <row r="106" ht="16.5" customHeight="1">
      <c r="A106" s="4" t="s">
        <v>704</v>
      </c>
      <c r="B106" s="5">
        <v>0.0</v>
      </c>
      <c r="C106" s="5">
        <v>25.0</v>
      </c>
      <c r="D106" s="1" t="s">
        <v>2522</v>
      </c>
      <c r="E106" s="5">
        <v>4.0</v>
      </c>
      <c r="F106" s="5">
        <v>8.0</v>
      </c>
      <c r="G106" s="5">
        <v>0.0</v>
      </c>
      <c r="H106" s="5">
        <v>0.0</v>
      </c>
      <c r="I106" s="5">
        <v>3.0</v>
      </c>
      <c r="J106" s="5">
        <v>4.0</v>
      </c>
      <c r="K106" s="5">
        <v>2.0</v>
      </c>
      <c r="L106" s="5">
        <v>0.0</v>
      </c>
      <c r="M106" s="5">
        <v>1.0</v>
      </c>
      <c r="N106" s="5">
        <v>0.0</v>
      </c>
      <c r="O106" s="5">
        <v>0.0</v>
      </c>
      <c r="P106" s="5">
        <v>1.0</v>
      </c>
      <c r="Q106" s="5">
        <v>0.0</v>
      </c>
      <c r="R106" s="5">
        <v>2.0</v>
      </c>
      <c r="S106" s="5">
        <v>0.0</v>
      </c>
      <c r="T106" s="5">
        <v>0.0</v>
      </c>
      <c r="U106" s="5">
        <v>0.0</v>
      </c>
      <c r="V106" s="7">
        <f>IFERROR(__xludf.DUMMYFUNCTION("IFERROR(
  VLOOKUP(
    A106,
    IMPORTRANGE(
      ""1ZygntHC1J6IxzKbTidmOyf5nUyW4GCLurHCjexrLm_o        "",
      ""HTMLキャッシュ!A:F""
    ),
    3,
    FALSE
  ),
  0
)
"),46081.16829861111)</f>
        <v>46081.1683</v>
      </c>
      <c r="W106" s="5"/>
      <c r="X106" s="5"/>
      <c r="Y106" s="5"/>
      <c r="Z106" s="5"/>
      <c r="AA106" s="5"/>
      <c r="AB106" s="5"/>
      <c r="AC106" s="5"/>
      <c r="AD106" s="5"/>
    </row>
    <row r="107" ht="16.5" customHeight="1">
      <c r="A107" s="4" t="s">
        <v>1028</v>
      </c>
      <c r="B107" s="1">
        <v>0.0</v>
      </c>
      <c r="C107" s="1">
        <v>24.0</v>
      </c>
      <c r="D107" s="1" t="s">
        <v>2523</v>
      </c>
      <c r="E107" s="5">
        <v>2.0</v>
      </c>
      <c r="F107" s="5">
        <v>11.0</v>
      </c>
      <c r="G107" s="5">
        <v>0.0</v>
      </c>
      <c r="H107" s="5">
        <v>0.0</v>
      </c>
      <c r="I107" s="5">
        <v>7.0</v>
      </c>
      <c r="J107" s="5">
        <v>4.0</v>
      </c>
      <c r="K107" s="5">
        <v>0.0</v>
      </c>
      <c r="L107" s="5">
        <v>0.0</v>
      </c>
      <c r="M107" s="5">
        <v>0.0</v>
      </c>
      <c r="N107" s="5">
        <v>0.0</v>
      </c>
      <c r="O107" s="5">
        <v>0.0</v>
      </c>
      <c r="P107" s="5">
        <v>0.0</v>
      </c>
      <c r="Q107" s="5">
        <v>0.0</v>
      </c>
      <c r="R107" s="5">
        <v>0.0</v>
      </c>
      <c r="S107" s="5">
        <v>0.0</v>
      </c>
      <c r="T107" s="5">
        <v>0.0</v>
      </c>
      <c r="U107" s="5">
        <v>0.0</v>
      </c>
      <c r="V107" s="7">
        <f>IFERROR(__xludf.DUMMYFUNCTION("IFERROR(
  VLOOKUP(
    A107,
    IMPORTRANGE(
      ""1ZygntHC1J6IxzKbTidmOyf5nUyW4GCLurHCjexrLm_o        "",
      ""HTMLキャッシュ!A:F""
    ),
    3,
    FALSE
  ),
  0
)
"),46078.71895833333)</f>
        <v>46078.71896</v>
      </c>
      <c r="W107" s="5"/>
      <c r="X107" s="5"/>
      <c r="Y107" s="5"/>
      <c r="Z107" s="5"/>
      <c r="AA107" s="5"/>
      <c r="AB107" s="5"/>
      <c r="AC107" s="5"/>
      <c r="AD107" s="5"/>
    </row>
    <row r="108" ht="16.5" customHeight="1">
      <c r="A108" s="4" t="s">
        <v>436</v>
      </c>
      <c r="B108" s="1">
        <v>0.0</v>
      </c>
      <c r="C108" s="1">
        <v>24.0</v>
      </c>
      <c r="D108" s="1" t="s">
        <v>2524</v>
      </c>
      <c r="E108" s="5">
        <v>0.0</v>
      </c>
      <c r="F108" s="5">
        <v>8.0</v>
      </c>
      <c r="G108" s="5">
        <v>0.0</v>
      </c>
      <c r="H108" s="5">
        <v>0.0</v>
      </c>
      <c r="I108" s="5">
        <v>7.0</v>
      </c>
      <c r="J108" s="5">
        <v>5.0</v>
      </c>
      <c r="K108" s="5">
        <v>0.0</v>
      </c>
      <c r="L108" s="5">
        <v>0.0</v>
      </c>
      <c r="M108" s="5">
        <v>0.0</v>
      </c>
      <c r="N108" s="5">
        <v>0.0</v>
      </c>
      <c r="O108" s="5">
        <v>0.0</v>
      </c>
      <c r="P108" s="5">
        <v>0.0</v>
      </c>
      <c r="Q108" s="5">
        <v>0.0</v>
      </c>
      <c r="R108" s="5">
        <v>0.0</v>
      </c>
      <c r="S108" s="5">
        <v>0.0</v>
      </c>
      <c r="T108" s="5">
        <v>0.0</v>
      </c>
      <c r="U108" s="5">
        <v>4.0</v>
      </c>
      <c r="V108" s="7">
        <f>IFERROR(__xludf.DUMMYFUNCTION("IFERROR(
  VLOOKUP(
    A108,
    IMPORTRANGE(
      ""1ZygntHC1J6IxzKbTidmOyf5nUyW4GCLurHCjexrLm_o        "",
      ""HTMLキャッシュ!A:F""
    ),
    3,
    FALSE
  ),
  0
)
"),46052.6512037037)</f>
        <v>46052.6512</v>
      </c>
      <c r="W108" s="5"/>
      <c r="X108" s="5"/>
      <c r="Y108" s="5"/>
      <c r="Z108" s="5"/>
      <c r="AA108" s="5"/>
      <c r="AB108" s="5"/>
      <c r="AC108" s="5"/>
      <c r="AD108" s="5"/>
    </row>
    <row r="109" ht="16.5" customHeight="1">
      <c r="A109" s="4" t="s">
        <v>98</v>
      </c>
      <c r="B109" s="1">
        <v>4.0</v>
      </c>
      <c r="C109" s="5">
        <v>24.0</v>
      </c>
      <c r="D109" s="1" t="s">
        <v>2525</v>
      </c>
      <c r="E109" s="5">
        <v>1.0</v>
      </c>
      <c r="F109" s="5">
        <v>10.0</v>
      </c>
      <c r="G109" s="5">
        <v>3.0</v>
      </c>
      <c r="H109" s="5">
        <v>0.0</v>
      </c>
      <c r="I109" s="5">
        <v>1.0</v>
      </c>
      <c r="J109" s="5">
        <v>3.0</v>
      </c>
      <c r="K109" s="5">
        <v>0.0</v>
      </c>
      <c r="L109" s="5">
        <v>1.0</v>
      </c>
      <c r="M109" s="5">
        <v>0.0</v>
      </c>
      <c r="N109" s="5">
        <v>0.0</v>
      </c>
      <c r="O109" s="5">
        <v>0.0</v>
      </c>
      <c r="P109" s="5">
        <v>0.0</v>
      </c>
      <c r="Q109" s="5">
        <v>0.0</v>
      </c>
      <c r="R109" s="5">
        <v>4.0</v>
      </c>
      <c r="S109" s="5">
        <v>0.0</v>
      </c>
      <c r="T109" s="5">
        <v>0.0</v>
      </c>
      <c r="U109" s="5">
        <v>1.0</v>
      </c>
      <c r="V109" s="7">
        <f>IFERROR(__xludf.DUMMYFUNCTION("IFERROR(
  VLOOKUP(
    A109,
    IMPORTRANGE(
      ""1ZygntHC1J6IxzKbTidmOyf5nUyW4GCLurHCjexrLm_o        "",
      ""HTMLキャッシュ!A:F""
    ),
    3,
    FALSE
  ),
  0
)
"),46081.72615740741)</f>
        <v>46081.72616</v>
      </c>
      <c r="W109" s="5"/>
      <c r="X109" s="5"/>
      <c r="Y109" s="5"/>
      <c r="Z109" s="5"/>
      <c r="AA109" s="5"/>
      <c r="AB109" s="5"/>
      <c r="AC109" s="5"/>
      <c r="AD109" s="5"/>
    </row>
    <row r="110" ht="16.5" customHeight="1">
      <c r="A110" s="4" t="s">
        <v>1940</v>
      </c>
      <c r="B110" s="1">
        <v>0.0</v>
      </c>
      <c r="C110" s="1">
        <v>24.0</v>
      </c>
      <c r="D110" s="1" t="s">
        <v>2526</v>
      </c>
      <c r="E110" s="5">
        <v>0.0</v>
      </c>
      <c r="F110" s="5">
        <v>24.0</v>
      </c>
      <c r="G110" s="5">
        <v>0.0</v>
      </c>
      <c r="H110" s="5">
        <v>0.0</v>
      </c>
      <c r="I110" s="5">
        <v>0.0</v>
      </c>
      <c r="J110" s="5">
        <v>0.0</v>
      </c>
      <c r="K110" s="5">
        <v>0.0</v>
      </c>
      <c r="L110" s="5">
        <v>0.0</v>
      </c>
      <c r="M110" s="5">
        <v>0.0</v>
      </c>
      <c r="N110" s="5">
        <v>0.0</v>
      </c>
      <c r="O110" s="5">
        <v>0.0</v>
      </c>
      <c r="P110" s="5">
        <v>0.0</v>
      </c>
      <c r="Q110" s="5">
        <v>0.0</v>
      </c>
      <c r="R110" s="5">
        <v>0.0</v>
      </c>
      <c r="S110" s="5">
        <v>0.0</v>
      </c>
      <c r="T110" s="5">
        <v>0.0</v>
      </c>
      <c r="U110" s="5">
        <v>0.0</v>
      </c>
      <c r="V110" s="7">
        <f>IFERROR(__xludf.DUMMYFUNCTION("IFERROR(
  VLOOKUP(
    A110,
    IMPORTRANGE(
      ""1ZygntHC1J6IxzKbTidmOyf5nUyW4GCLurHCjexrLm_o        "",
      ""HTMLキャッシュ!A:F""
    ),
    3,
    FALSE
  ),
  0
)
"),46059.594502314816)</f>
        <v>46059.5945</v>
      </c>
      <c r="W110" s="5"/>
      <c r="X110" s="5"/>
      <c r="Y110" s="5"/>
      <c r="Z110" s="5"/>
      <c r="AA110" s="5"/>
      <c r="AB110" s="5"/>
      <c r="AC110" s="5"/>
      <c r="AD110" s="5"/>
    </row>
    <row r="111" ht="16.5" customHeight="1">
      <c r="A111" s="4" t="s">
        <v>1282</v>
      </c>
      <c r="B111" s="5">
        <v>0.0</v>
      </c>
      <c r="C111" s="5">
        <v>24.0</v>
      </c>
      <c r="D111" s="1" t="s">
        <v>2527</v>
      </c>
      <c r="E111" s="5">
        <v>1.0</v>
      </c>
      <c r="F111" s="5">
        <v>8.0</v>
      </c>
      <c r="G111" s="5">
        <v>0.0</v>
      </c>
      <c r="H111" s="5">
        <v>0.0</v>
      </c>
      <c r="I111" s="5">
        <v>3.0</v>
      </c>
      <c r="J111" s="5">
        <v>5.0</v>
      </c>
      <c r="K111" s="5">
        <v>0.0</v>
      </c>
      <c r="L111" s="5">
        <v>0.0</v>
      </c>
      <c r="M111" s="5">
        <v>0.0</v>
      </c>
      <c r="N111" s="5">
        <v>0.0</v>
      </c>
      <c r="O111" s="5">
        <v>0.0</v>
      </c>
      <c r="P111" s="5">
        <v>0.0</v>
      </c>
      <c r="Q111" s="5">
        <v>0.0</v>
      </c>
      <c r="R111" s="5">
        <v>3.0</v>
      </c>
      <c r="S111" s="5">
        <v>0.0</v>
      </c>
      <c r="T111" s="5">
        <v>0.0</v>
      </c>
      <c r="U111" s="5">
        <v>4.0</v>
      </c>
      <c r="V111" s="7">
        <f>IFERROR(__xludf.DUMMYFUNCTION("IFERROR(
  VLOOKUP(
    A111,
    IMPORTRANGE(
      ""1ZygntHC1J6IxzKbTidmOyf5nUyW4GCLurHCjexrLm_o        "",
      ""HTMLキャッシュ!A:F""
    ),
    3,
    FALSE
  ),
  0
)
"),46080.80793981482)</f>
        <v>46080.80794</v>
      </c>
      <c r="W111" s="5"/>
      <c r="X111" s="5"/>
      <c r="Y111" s="5"/>
      <c r="Z111" s="5"/>
      <c r="AA111" s="5"/>
      <c r="AB111" s="5"/>
      <c r="AC111" s="5"/>
      <c r="AD111" s="5"/>
    </row>
    <row r="112" ht="16.5" customHeight="1">
      <c r="A112" s="4" t="s">
        <v>422</v>
      </c>
      <c r="B112" s="5">
        <v>7.0</v>
      </c>
      <c r="C112" s="5">
        <v>23.0</v>
      </c>
      <c r="D112" s="1" t="s">
        <v>2528</v>
      </c>
      <c r="E112" s="5">
        <v>1.0</v>
      </c>
      <c r="F112" s="5">
        <v>3.0</v>
      </c>
      <c r="G112" s="5">
        <v>2.0</v>
      </c>
      <c r="H112" s="5">
        <v>0.0</v>
      </c>
      <c r="I112" s="5">
        <v>7.0</v>
      </c>
      <c r="J112" s="5">
        <v>6.0</v>
      </c>
      <c r="K112" s="5">
        <v>0.0</v>
      </c>
      <c r="L112" s="5">
        <v>0.0</v>
      </c>
      <c r="M112" s="5">
        <v>0.0</v>
      </c>
      <c r="N112" s="5">
        <v>0.0</v>
      </c>
      <c r="O112" s="5">
        <v>0.0</v>
      </c>
      <c r="P112" s="5">
        <v>0.0</v>
      </c>
      <c r="Q112" s="5">
        <v>0.0</v>
      </c>
      <c r="R112" s="5">
        <v>0.0</v>
      </c>
      <c r="S112" s="5">
        <v>0.0</v>
      </c>
      <c r="T112" s="5">
        <v>0.0</v>
      </c>
      <c r="U112" s="5">
        <v>4.0</v>
      </c>
      <c r="V112" s="7">
        <f>IFERROR(__xludf.DUMMYFUNCTION("IFERROR(
  VLOOKUP(
    A112,
    IMPORTRANGE(
      ""1ZygntHC1J6IxzKbTidmOyf5nUyW4GCLurHCjexrLm_o        "",
      ""HTMLキャッシュ!A:F""
    ),
    3,
    FALSE
  ),
  0
)
"),46078.85215277778)</f>
        <v>46078.85215</v>
      </c>
      <c r="W112" s="5"/>
      <c r="X112" s="5"/>
      <c r="Y112" s="5"/>
      <c r="Z112" s="5"/>
      <c r="AA112" s="5"/>
      <c r="AB112" s="5"/>
      <c r="AC112" s="5"/>
      <c r="AD112" s="5"/>
    </row>
    <row r="113" ht="16.5" customHeight="1">
      <c r="A113" s="4" t="s">
        <v>434</v>
      </c>
      <c r="B113" s="1">
        <v>0.0</v>
      </c>
      <c r="C113" s="1">
        <v>23.0</v>
      </c>
      <c r="D113" s="1" t="s">
        <v>2529</v>
      </c>
      <c r="E113" s="5">
        <v>0.0</v>
      </c>
      <c r="F113" s="5">
        <v>12.0</v>
      </c>
      <c r="G113" s="5">
        <v>0.0</v>
      </c>
      <c r="H113" s="5">
        <v>0.0</v>
      </c>
      <c r="I113" s="5">
        <v>3.0</v>
      </c>
      <c r="J113" s="5">
        <v>3.0</v>
      </c>
      <c r="K113" s="5">
        <v>0.0</v>
      </c>
      <c r="L113" s="5">
        <v>0.0</v>
      </c>
      <c r="M113" s="5">
        <v>0.0</v>
      </c>
      <c r="N113" s="5">
        <v>0.0</v>
      </c>
      <c r="O113" s="5">
        <v>0.0</v>
      </c>
      <c r="P113" s="5">
        <v>0.0</v>
      </c>
      <c r="Q113" s="5">
        <v>0.0</v>
      </c>
      <c r="R113" s="5">
        <v>0.0</v>
      </c>
      <c r="S113" s="5">
        <v>0.0</v>
      </c>
      <c r="T113" s="5">
        <v>0.0</v>
      </c>
      <c r="U113" s="5">
        <v>5.0</v>
      </c>
      <c r="V113" s="7">
        <f>IFERROR(__xludf.DUMMYFUNCTION("IFERROR(
  VLOOKUP(
    A113,
    IMPORTRANGE(
      ""1ZygntHC1J6IxzKbTidmOyf5nUyW4GCLurHCjexrLm_o        "",
      ""HTMLキャッシュ!A:F""
    ),
    3,
    FALSE
  ),
  0
)
"),46052.69116898148)</f>
        <v>46052.69117</v>
      </c>
      <c r="W113" s="5"/>
      <c r="X113" s="5"/>
      <c r="Y113" s="5"/>
      <c r="Z113" s="5"/>
      <c r="AA113" s="5"/>
      <c r="AB113" s="5"/>
      <c r="AC113" s="5"/>
      <c r="AD113" s="5"/>
    </row>
    <row r="114" ht="16.5" customHeight="1">
      <c r="A114" s="4" t="s">
        <v>274</v>
      </c>
      <c r="B114" s="1">
        <v>0.0</v>
      </c>
      <c r="C114" s="1">
        <v>23.0</v>
      </c>
      <c r="D114" s="1" t="s">
        <v>2530</v>
      </c>
      <c r="E114" s="1">
        <v>3.0</v>
      </c>
      <c r="F114" s="1">
        <v>5.0</v>
      </c>
      <c r="G114" s="1">
        <v>1.0</v>
      </c>
      <c r="H114" s="1">
        <v>0.0</v>
      </c>
      <c r="I114" s="1">
        <v>3.0</v>
      </c>
      <c r="J114" s="1">
        <v>5.0</v>
      </c>
      <c r="K114" s="5">
        <v>0.0</v>
      </c>
      <c r="L114" s="5">
        <v>0.0</v>
      </c>
      <c r="M114" s="5">
        <v>0.0</v>
      </c>
      <c r="N114" s="5">
        <v>0.0</v>
      </c>
      <c r="O114" s="5">
        <v>0.0</v>
      </c>
      <c r="P114" s="5">
        <v>0.0</v>
      </c>
      <c r="Q114" s="5">
        <v>0.0</v>
      </c>
      <c r="R114" s="5">
        <v>4.0</v>
      </c>
      <c r="S114" s="5">
        <v>0.0</v>
      </c>
      <c r="T114" s="5">
        <v>0.0</v>
      </c>
      <c r="U114" s="5">
        <v>2.0</v>
      </c>
      <c r="V114" s="7">
        <f>IFERROR(__xludf.DUMMYFUNCTION("IFERROR(
  VLOOKUP(
    A114,
    IMPORTRANGE(
      ""1ZygntHC1J6IxzKbTidmOyf5nUyW4GCLurHCjexrLm_o        "",
      ""HTMLキャッシュ!A:F""
    ),
    3,
    FALSE
  ),
  0
)
"),46076.87211805556)</f>
        <v>46076.87212</v>
      </c>
      <c r="W114" s="5"/>
      <c r="X114" s="5"/>
      <c r="Y114" s="5"/>
      <c r="Z114" s="5"/>
      <c r="AA114" s="5"/>
      <c r="AB114" s="5"/>
      <c r="AC114" s="5"/>
      <c r="AD114" s="5"/>
    </row>
    <row r="115" ht="16.5" customHeight="1">
      <c r="A115" s="4" t="s">
        <v>906</v>
      </c>
      <c r="B115" s="5">
        <v>0.0</v>
      </c>
      <c r="C115" s="5">
        <v>23.0</v>
      </c>
      <c r="D115" s="1" t="s">
        <v>2531</v>
      </c>
      <c r="E115" s="5">
        <v>1.0</v>
      </c>
      <c r="F115" s="5">
        <v>10.0</v>
      </c>
      <c r="G115" s="5">
        <v>0.0</v>
      </c>
      <c r="H115" s="5">
        <v>0.0</v>
      </c>
      <c r="I115" s="5">
        <v>3.0</v>
      </c>
      <c r="J115" s="5">
        <v>5.0</v>
      </c>
      <c r="K115" s="5">
        <v>0.0</v>
      </c>
      <c r="L115" s="5">
        <v>0.0</v>
      </c>
      <c r="M115" s="5">
        <v>0.0</v>
      </c>
      <c r="N115" s="5">
        <v>0.0</v>
      </c>
      <c r="O115" s="5">
        <v>0.0</v>
      </c>
      <c r="P115" s="5">
        <v>0.0</v>
      </c>
      <c r="Q115" s="5">
        <v>0.0</v>
      </c>
      <c r="R115" s="5">
        <v>3.0</v>
      </c>
      <c r="S115" s="5">
        <v>0.0</v>
      </c>
      <c r="T115" s="5">
        <v>0.0</v>
      </c>
      <c r="U115" s="5">
        <v>1.0</v>
      </c>
      <c r="V115" s="7">
        <f>IFERROR(__xludf.DUMMYFUNCTION("IFERROR(
  VLOOKUP(
    A115,
    IMPORTRANGE(
      ""1ZygntHC1J6IxzKbTidmOyf5nUyW4GCLurHCjexrLm_o        "",
      ""HTMLキャッシュ!A:F""
    ),
    3,
    FALSE
  ),
  0
)
"),46076.865902777776)</f>
        <v>46076.8659</v>
      </c>
      <c r="W115" s="5"/>
      <c r="X115" s="5"/>
      <c r="Y115" s="5"/>
      <c r="Z115" s="5"/>
      <c r="AA115" s="5"/>
      <c r="AB115" s="5"/>
      <c r="AC115" s="5"/>
      <c r="AD115" s="5"/>
    </row>
    <row r="116" ht="16.5" customHeight="1">
      <c r="A116" s="4" t="s">
        <v>924</v>
      </c>
      <c r="B116" s="1">
        <v>385.0</v>
      </c>
      <c r="C116" s="1">
        <v>23.0</v>
      </c>
      <c r="D116" s="1" t="s">
        <v>2532</v>
      </c>
      <c r="E116" s="5">
        <v>0.0</v>
      </c>
      <c r="F116" s="5">
        <v>21.0</v>
      </c>
      <c r="G116" s="5">
        <v>0.0</v>
      </c>
      <c r="H116" s="5">
        <v>0.0</v>
      </c>
      <c r="I116" s="5">
        <v>0.0</v>
      </c>
      <c r="J116" s="5">
        <v>0.0</v>
      </c>
      <c r="K116" s="5">
        <v>1.0</v>
      </c>
      <c r="L116" s="5">
        <v>1.0</v>
      </c>
      <c r="M116" s="5">
        <v>0.0</v>
      </c>
      <c r="N116" s="5">
        <v>0.0</v>
      </c>
      <c r="O116" s="5">
        <v>0.0</v>
      </c>
      <c r="P116" s="5">
        <v>0.0</v>
      </c>
      <c r="Q116" s="5">
        <v>0.0</v>
      </c>
      <c r="R116" s="5">
        <v>0.0</v>
      </c>
      <c r="S116" s="5">
        <v>0.0</v>
      </c>
      <c r="T116" s="5">
        <v>0.0</v>
      </c>
      <c r="U116" s="5">
        <v>0.0</v>
      </c>
      <c r="V116" s="7">
        <f>IFERROR(__xludf.DUMMYFUNCTION("IFERROR(
  VLOOKUP(
    A116,
    IMPORTRANGE(
      ""1ZygntHC1J6IxzKbTidmOyf5nUyW4GCLurHCjexrLm_o        "",
      ""HTMLキャッシュ!A:F""
    ),
    3,
    FALSE
  ),
  0
)
"),46085.61313657407)</f>
        <v>46085.61314</v>
      </c>
      <c r="W116" s="5"/>
      <c r="X116" s="5"/>
      <c r="Y116" s="5"/>
      <c r="Z116" s="5"/>
      <c r="AA116" s="5"/>
      <c r="AB116" s="5"/>
      <c r="AC116" s="5"/>
      <c r="AD116" s="5"/>
    </row>
    <row r="117" ht="16.5" customHeight="1">
      <c r="A117" s="4" t="s">
        <v>764</v>
      </c>
      <c r="B117" s="1">
        <v>7.0</v>
      </c>
      <c r="C117" s="1">
        <v>22.0</v>
      </c>
      <c r="D117" s="1" t="s">
        <v>2533</v>
      </c>
      <c r="E117" s="1">
        <v>1.0</v>
      </c>
      <c r="F117" s="1">
        <v>10.0</v>
      </c>
      <c r="G117" s="5">
        <v>0.0</v>
      </c>
      <c r="H117" s="5">
        <v>0.0</v>
      </c>
      <c r="I117" s="5">
        <v>3.0</v>
      </c>
      <c r="J117" s="5">
        <v>5.0</v>
      </c>
      <c r="K117" s="5">
        <v>0.0</v>
      </c>
      <c r="L117" s="5">
        <v>1.0</v>
      </c>
      <c r="M117" s="5">
        <v>0.0</v>
      </c>
      <c r="N117" s="5">
        <v>0.0</v>
      </c>
      <c r="O117" s="5">
        <v>0.0</v>
      </c>
      <c r="P117" s="5">
        <v>0.0</v>
      </c>
      <c r="Q117" s="5">
        <v>0.0</v>
      </c>
      <c r="R117" s="5">
        <v>1.0</v>
      </c>
      <c r="S117" s="5">
        <v>0.0</v>
      </c>
      <c r="T117" s="5">
        <v>0.0</v>
      </c>
      <c r="U117" s="5">
        <v>1.0</v>
      </c>
      <c r="V117" s="7">
        <f>IFERROR(__xludf.DUMMYFUNCTION("IFERROR(
  VLOOKUP(
    A117,
    IMPORTRANGE(
      ""1ZygntHC1J6IxzKbTidmOyf5nUyW4GCLurHCjexrLm_o        "",
      ""HTMLキャッシュ!A:F""
    ),
    3,
    FALSE
  ),
  0
)
"),46078.610914351855)</f>
        <v>46078.61091</v>
      </c>
      <c r="W117" s="5"/>
      <c r="X117" s="5"/>
      <c r="Y117" s="5"/>
      <c r="Z117" s="5"/>
      <c r="AA117" s="5"/>
      <c r="AB117" s="5"/>
      <c r="AC117" s="5"/>
      <c r="AD117" s="5"/>
    </row>
    <row r="118" ht="16.5" customHeight="1">
      <c r="A118" s="4" t="s">
        <v>406</v>
      </c>
      <c r="B118" s="1">
        <v>9.0</v>
      </c>
      <c r="C118" s="1">
        <v>22.0</v>
      </c>
      <c r="D118" s="1" t="s">
        <v>2534</v>
      </c>
      <c r="E118" s="5">
        <v>1.0</v>
      </c>
      <c r="F118" s="5">
        <v>8.0</v>
      </c>
      <c r="G118" s="5">
        <v>2.0</v>
      </c>
      <c r="H118" s="5">
        <v>0.0</v>
      </c>
      <c r="I118" s="5">
        <v>4.0</v>
      </c>
      <c r="J118" s="5">
        <v>5.0</v>
      </c>
      <c r="K118" s="5">
        <v>0.0</v>
      </c>
      <c r="L118" s="5">
        <v>1.0</v>
      </c>
      <c r="M118" s="5">
        <v>0.0</v>
      </c>
      <c r="N118" s="5">
        <v>0.0</v>
      </c>
      <c r="O118" s="5">
        <v>0.0</v>
      </c>
      <c r="P118" s="5">
        <v>0.0</v>
      </c>
      <c r="Q118" s="5">
        <v>0.0</v>
      </c>
      <c r="R118" s="5">
        <v>0.0</v>
      </c>
      <c r="S118" s="5">
        <v>0.0</v>
      </c>
      <c r="T118" s="5">
        <v>0.0</v>
      </c>
      <c r="U118" s="5">
        <v>1.0</v>
      </c>
      <c r="V118" s="7">
        <f>IFERROR(__xludf.DUMMYFUNCTION("IFERROR(
  VLOOKUP(
    A118,
    IMPORTRANGE(
      ""1ZygntHC1J6IxzKbTidmOyf5nUyW4GCLurHCjexrLm_o        "",
      ""HTMLキャッシュ!A:F""
    ),
    3,
    FALSE
  ),
  0
)
"),46078.84930555556)</f>
        <v>46078.84931</v>
      </c>
      <c r="W118" s="5"/>
      <c r="X118" s="5"/>
      <c r="Y118" s="5"/>
      <c r="Z118" s="5"/>
      <c r="AA118" s="5"/>
      <c r="AB118" s="5"/>
      <c r="AC118" s="5"/>
      <c r="AD118" s="5"/>
    </row>
    <row r="119" ht="16.5" customHeight="1">
      <c r="A119" s="4" t="s">
        <v>68</v>
      </c>
      <c r="B119" s="1">
        <v>0.0</v>
      </c>
      <c r="C119" s="1">
        <v>22.0</v>
      </c>
      <c r="D119" s="1" t="s">
        <v>2535</v>
      </c>
      <c r="E119" s="5">
        <v>0.0</v>
      </c>
      <c r="F119" s="5">
        <v>9.0</v>
      </c>
      <c r="G119" s="5">
        <v>0.0</v>
      </c>
      <c r="H119" s="5">
        <v>0.0</v>
      </c>
      <c r="I119" s="5">
        <v>1.0</v>
      </c>
      <c r="J119" s="5">
        <v>3.0</v>
      </c>
      <c r="K119" s="5">
        <v>1.0</v>
      </c>
      <c r="L119" s="5">
        <v>1.0</v>
      </c>
      <c r="M119" s="5">
        <v>0.0</v>
      </c>
      <c r="N119" s="5">
        <v>0.0</v>
      </c>
      <c r="O119" s="5">
        <v>0.0</v>
      </c>
      <c r="P119" s="5">
        <v>0.0</v>
      </c>
      <c r="Q119" s="5">
        <v>0.0</v>
      </c>
      <c r="R119" s="5">
        <v>5.0</v>
      </c>
      <c r="S119" s="5">
        <v>0.0</v>
      </c>
      <c r="T119" s="5">
        <v>0.0</v>
      </c>
      <c r="U119" s="5">
        <v>2.0</v>
      </c>
      <c r="V119" s="7">
        <f>IFERROR(__xludf.DUMMYFUNCTION("IFERROR(
  VLOOKUP(
    A119,
    IMPORTRANGE(
      ""1ZygntHC1J6IxzKbTidmOyf5nUyW4GCLurHCjexrLm_o        "",
      ""HTMLキャッシュ!A:F""
    ),
    3,
    FALSE
  ),
  0
)
"),46081.675775462965)</f>
        <v>46081.67578</v>
      </c>
      <c r="W119" s="5"/>
      <c r="X119" s="5"/>
      <c r="Y119" s="5"/>
      <c r="Z119" s="5"/>
      <c r="AA119" s="5"/>
      <c r="AB119" s="5"/>
      <c r="AC119" s="5"/>
      <c r="AD119" s="5"/>
    </row>
    <row r="120" ht="16.5" customHeight="1">
      <c r="A120" s="4" t="s">
        <v>1286</v>
      </c>
      <c r="B120" s="1">
        <v>0.0</v>
      </c>
      <c r="C120" s="1">
        <v>22.0</v>
      </c>
      <c r="D120" s="1" t="s">
        <v>2536</v>
      </c>
      <c r="E120" s="1">
        <v>0.0</v>
      </c>
      <c r="F120" s="1">
        <v>17.0</v>
      </c>
      <c r="G120" s="1">
        <v>0.0</v>
      </c>
      <c r="H120" s="1">
        <v>0.0</v>
      </c>
      <c r="I120" s="5">
        <v>3.0</v>
      </c>
      <c r="J120" s="5">
        <v>0.0</v>
      </c>
      <c r="K120" s="5">
        <v>0.0</v>
      </c>
      <c r="L120" s="5">
        <v>0.0</v>
      </c>
      <c r="M120" s="5">
        <v>0.0</v>
      </c>
      <c r="N120" s="5">
        <v>0.0</v>
      </c>
      <c r="O120" s="5">
        <v>0.0</v>
      </c>
      <c r="P120" s="5">
        <v>0.0</v>
      </c>
      <c r="Q120" s="5">
        <v>0.0</v>
      </c>
      <c r="R120" s="5">
        <v>1.0</v>
      </c>
      <c r="S120" s="5">
        <v>0.0</v>
      </c>
      <c r="T120" s="5">
        <v>0.0</v>
      </c>
      <c r="U120" s="5">
        <v>1.0</v>
      </c>
      <c r="V120" s="7">
        <f>IFERROR(__xludf.DUMMYFUNCTION("IFERROR(
  VLOOKUP(
    A120,
    IMPORTRANGE(
      ""1ZygntHC1J6IxzKbTidmOyf5nUyW4GCLurHCjexrLm_o        "",
      ""HTMLキャッシュ!A:F""
    ),
    3,
    FALSE
  ),
  0
)
"),46052.727326388886)</f>
        <v>46052.72733</v>
      </c>
      <c r="W120" s="5"/>
      <c r="X120" s="5"/>
      <c r="Y120" s="5"/>
      <c r="Z120" s="5"/>
      <c r="AA120" s="5"/>
      <c r="AB120" s="5"/>
      <c r="AC120" s="5"/>
      <c r="AD120" s="5"/>
    </row>
    <row r="121" ht="16.5" customHeight="1">
      <c r="A121" s="4" t="s">
        <v>702</v>
      </c>
      <c r="B121" s="5">
        <v>0.0</v>
      </c>
      <c r="C121" s="5">
        <v>22.0</v>
      </c>
      <c r="D121" s="1" t="s">
        <v>2537</v>
      </c>
      <c r="E121" s="5">
        <v>0.0</v>
      </c>
      <c r="F121" s="5">
        <v>4.0</v>
      </c>
      <c r="G121" s="5">
        <v>0.0</v>
      </c>
      <c r="H121" s="5">
        <v>0.0</v>
      </c>
      <c r="I121" s="5">
        <v>5.0</v>
      </c>
      <c r="J121" s="5">
        <v>4.0</v>
      </c>
      <c r="K121" s="5">
        <v>6.0</v>
      </c>
      <c r="L121" s="5">
        <v>0.0</v>
      </c>
      <c r="M121" s="5">
        <v>0.0</v>
      </c>
      <c r="N121" s="5">
        <v>0.0</v>
      </c>
      <c r="O121" s="5">
        <v>0.0</v>
      </c>
      <c r="P121" s="5">
        <v>0.0</v>
      </c>
      <c r="Q121" s="5">
        <v>0.0</v>
      </c>
      <c r="R121" s="5">
        <v>3.0</v>
      </c>
      <c r="S121" s="5">
        <v>0.0</v>
      </c>
      <c r="T121" s="5">
        <v>0.0</v>
      </c>
      <c r="U121" s="5">
        <v>0.0</v>
      </c>
      <c r="V121" s="7">
        <f>IFERROR(__xludf.DUMMYFUNCTION("IFERROR(
  VLOOKUP(
    A121,
    IMPORTRANGE(
      ""1ZygntHC1J6IxzKbTidmOyf5nUyW4GCLurHCjexrLm_o        "",
      ""HTMLキャッシュ!A:F""
    ),
    3,
    FALSE
  ),
  0
)
"),46085.843506944446)</f>
        <v>46085.84351</v>
      </c>
      <c r="W121" s="5"/>
      <c r="X121" s="5"/>
      <c r="Y121" s="5"/>
      <c r="Z121" s="5"/>
      <c r="AA121" s="5"/>
      <c r="AB121" s="5"/>
      <c r="AC121" s="5"/>
      <c r="AD121" s="5"/>
    </row>
    <row r="122" ht="16.5" customHeight="1">
      <c r="A122" s="4" t="s">
        <v>1082</v>
      </c>
      <c r="B122" s="1">
        <v>0.0</v>
      </c>
      <c r="C122" s="1">
        <v>21.0</v>
      </c>
      <c r="D122" s="1" t="s">
        <v>2538</v>
      </c>
      <c r="E122" s="1">
        <v>1.0</v>
      </c>
      <c r="F122" s="1">
        <v>5.0</v>
      </c>
      <c r="G122" s="1">
        <v>3.0</v>
      </c>
      <c r="H122" s="5">
        <v>0.0</v>
      </c>
      <c r="I122" s="5">
        <v>7.0</v>
      </c>
      <c r="J122" s="5">
        <v>3.0</v>
      </c>
      <c r="K122" s="5">
        <v>0.0</v>
      </c>
      <c r="L122" s="5">
        <v>0.0</v>
      </c>
      <c r="M122" s="5">
        <v>0.0</v>
      </c>
      <c r="N122" s="5">
        <v>0.0</v>
      </c>
      <c r="O122" s="5">
        <v>0.0</v>
      </c>
      <c r="P122" s="5">
        <v>0.0</v>
      </c>
      <c r="Q122" s="5">
        <v>0.0</v>
      </c>
      <c r="R122" s="5">
        <v>0.0</v>
      </c>
      <c r="S122" s="5">
        <v>0.0</v>
      </c>
      <c r="T122" s="5">
        <v>0.0</v>
      </c>
      <c r="U122" s="5">
        <v>2.0</v>
      </c>
      <c r="V122" s="7">
        <f>IFERROR(__xludf.DUMMYFUNCTION("IFERROR(
  VLOOKUP(
    A122,
    IMPORTRANGE(
      ""1ZygntHC1J6IxzKbTidmOyf5nUyW4GCLurHCjexrLm_o        "",
      ""HTMLキャッシュ!A:F""
    ),
    3,
    FALSE
  ),
  0
)
"),46052.625706018516)</f>
        <v>46052.62571</v>
      </c>
      <c r="W122" s="5"/>
      <c r="X122" s="5"/>
      <c r="Y122" s="5"/>
      <c r="Z122" s="5"/>
      <c r="AA122" s="5"/>
      <c r="AB122" s="5"/>
      <c r="AC122" s="5"/>
      <c r="AD122" s="5"/>
    </row>
    <row r="123" ht="16.5" customHeight="1">
      <c r="A123" s="4" t="s">
        <v>270</v>
      </c>
      <c r="B123" s="1">
        <v>0.0</v>
      </c>
      <c r="C123" s="1">
        <v>21.0</v>
      </c>
      <c r="D123" s="1" t="s">
        <v>2539</v>
      </c>
      <c r="E123" s="5">
        <v>1.0</v>
      </c>
      <c r="F123" s="5">
        <v>6.0</v>
      </c>
      <c r="G123" s="5">
        <v>0.0</v>
      </c>
      <c r="H123" s="5">
        <v>0.0</v>
      </c>
      <c r="I123" s="5">
        <v>2.0</v>
      </c>
      <c r="J123" s="5">
        <v>3.0</v>
      </c>
      <c r="K123" s="5">
        <v>0.0</v>
      </c>
      <c r="L123" s="5">
        <v>1.0</v>
      </c>
      <c r="M123" s="5">
        <v>0.0</v>
      </c>
      <c r="N123" s="5">
        <v>0.0</v>
      </c>
      <c r="O123" s="5">
        <v>0.0</v>
      </c>
      <c r="P123" s="5">
        <v>0.0</v>
      </c>
      <c r="Q123" s="5">
        <v>0.0</v>
      </c>
      <c r="R123" s="5">
        <v>4.0</v>
      </c>
      <c r="S123" s="5">
        <v>0.0</v>
      </c>
      <c r="T123" s="5">
        <v>0.0</v>
      </c>
      <c r="U123" s="5">
        <v>4.0</v>
      </c>
      <c r="V123" s="7">
        <f>IFERROR(__xludf.DUMMYFUNCTION("IFERROR(
  VLOOKUP(
    A123,
    IMPORTRANGE(
      ""1ZygntHC1J6IxzKbTidmOyf5nUyW4GCLurHCjexrLm_o        "",
      ""HTMLキャッシュ!A:F""
    ),
    3,
    FALSE
  ),
  0
)
"),46081.677465277775)</f>
        <v>46081.67747</v>
      </c>
      <c r="W123" s="5"/>
      <c r="X123" s="5"/>
      <c r="Y123" s="5"/>
      <c r="Z123" s="5"/>
      <c r="AA123" s="5"/>
      <c r="AB123" s="5"/>
      <c r="AC123" s="5"/>
      <c r="AD123" s="5"/>
    </row>
    <row r="124" ht="16.5" customHeight="1">
      <c r="A124" s="4" t="s">
        <v>328</v>
      </c>
      <c r="B124" s="1">
        <v>0.0</v>
      </c>
      <c r="C124" s="1">
        <v>21.0</v>
      </c>
      <c r="D124" s="1" t="s">
        <v>2540</v>
      </c>
      <c r="E124" s="5">
        <v>5.0</v>
      </c>
      <c r="F124" s="5">
        <v>0.0</v>
      </c>
      <c r="G124" s="5">
        <v>4.0</v>
      </c>
      <c r="H124" s="5">
        <v>0.0</v>
      </c>
      <c r="I124" s="5">
        <v>3.0</v>
      </c>
      <c r="J124" s="5">
        <v>1.0</v>
      </c>
      <c r="K124" s="5">
        <v>3.0</v>
      </c>
      <c r="L124" s="5">
        <v>1.0</v>
      </c>
      <c r="M124" s="5">
        <v>0.0</v>
      </c>
      <c r="N124" s="5">
        <v>0.0</v>
      </c>
      <c r="O124" s="5">
        <v>0.0</v>
      </c>
      <c r="P124" s="5">
        <v>0.0</v>
      </c>
      <c r="Q124" s="5">
        <v>0.0</v>
      </c>
      <c r="R124" s="5">
        <v>4.0</v>
      </c>
      <c r="S124" s="5">
        <v>0.0</v>
      </c>
      <c r="T124" s="5">
        <v>0.0</v>
      </c>
      <c r="U124" s="5">
        <v>0.0</v>
      </c>
      <c r="V124" s="7">
        <f>IFERROR(__xludf.DUMMYFUNCTION("IFERROR(
  VLOOKUP(
    A124,
    IMPORTRANGE(
      ""1ZygntHC1J6IxzKbTidmOyf5nUyW4GCLurHCjexrLm_o        "",
      ""HTMLキャッシュ!A:F""
    ),
    3,
    FALSE
  ),
  0
)
"),46078.817511574074)</f>
        <v>46078.81751</v>
      </c>
      <c r="W124" s="5"/>
      <c r="X124" s="5"/>
      <c r="Y124" s="5"/>
      <c r="Z124" s="5"/>
      <c r="AA124" s="5"/>
      <c r="AB124" s="5"/>
      <c r="AC124" s="5"/>
      <c r="AD124" s="5"/>
    </row>
    <row r="125" ht="16.5" customHeight="1">
      <c r="A125" s="4" t="s">
        <v>40</v>
      </c>
      <c r="B125" s="1">
        <v>0.0</v>
      </c>
      <c r="C125" s="5">
        <v>20.0</v>
      </c>
      <c r="D125" s="1" t="s">
        <v>2541</v>
      </c>
      <c r="E125" s="5">
        <v>1.0</v>
      </c>
      <c r="F125" s="5">
        <v>14.0</v>
      </c>
      <c r="G125" s="5">
        <v>0.0</v>
      </c>
      <c r="H125" s="5">
        <v>0.0</v>
      </c>
      <c r="I125" s="5">
        <v>2.0</v>
      </c>
      <c r="J125" s="5">
        <v>0.0</v>
      </c>
      <c r="K125" s="5">
        <v>0.0</v>
      </c>
      <c r="L125" s="5">
        <v>1.0</v>
      </c>
      <c r="M125" s="5">
        <v>0.0</v>
      </c>
      <c r="N125" s="5">
        <v>0.0</v>
      </c>
      <c r="O125" s="5">
        <v>0.0</v>
      </c>
      <c r="P125" s="5">
        <v>0.0</v>
      </c>
      <c r="Q125" s="5">
        <v>0.0</v>
      </c>
      <c r="R125" s="5">
        <v>2.0</v>
      </c>
      <c r="S125" s="5">
        <v>0.0</v>
      </c>
      <c r="T125" s="5">
        <v>0.0</v>
      </c>
      <c r="U125" s="5">
        <v>0.0</v>
      </c>
      <c r="V125" s="7">
        <f>IFERROR(__xludf.DUMMYFUNCTION("IFERROR(
  VLOOKUP(
    A125,
    IMPORTRANGE(
      ""1ZygntHC1J6IxzKbTidmOyf5nUyW4GCLurHCjexrLm_o        "",
      ""HTMLキャッシュ!A:F""
    ),
    3,
    FALSE
  ),
  0
)
"),46084.603101851855)</f>
        <v>46084.6031</v>
      </c>
      <c r="W125" s="5"/>
      <c r="X125" s="5"/>
      <c r="Y125" s="5"/>
      <c r="Z125" s="5"/>
      <c r="AA125" s="5"/>
      <c r="AB125" s="5"/>
      <c r="AC125" s="5"/>
      <c r="AD125" s="5"/>
    </row>
    <row r="126" ht="16.5" customHeight="1">
      <c r="A126" s="4" t="s">
        <v>152</v>
      </c>
      <c r="B126" s="5">
        <v>1.0</v>
      </c>
      <c r="C126" s="5">
        <v>20.0</v>
      </c>
      <c r="D126" s="1" t="s">
        <v>2542</v>
      </c>
      <c r="E126" s="5">
        <v>0.0</v>
      </c>
      <c r="F126" s="5">
        <v>13.0</v>
      </c>
      <c r="G126" s="5">
        <v>0.0</v>
      </c>
      <c r="H126" s="5">
        <v>0.0</v>
      </c>
      <c r="I126" s="5">
        <v>4.0</v>
      </c>
      <c r="J126" s="5">
        <v>0.0</v>
      </c>
      <c r="K126" s="5">
        <v>0.0</v>
      </c>
      <c r="L126" s="5">
        <v>0.0</v>
      </c>
      <c r="M126" s="5">
        <v>0.0</v>
      </c>
      <c r="N126" s="5">
        <v>0.0</v>
      </c>
      <c r="O126" s="5">
        <v>0.0</v>
      </c>
      <c r="P126" s="5">
        <v>0.0</v>
      </c>
      <c r="Q126" s="5">
        <v>2.0</v>
      </c>
      <c r="R126" s="5">
        <v>1.0</v>
      </c>
      <c r="S126" s="5">
        <v>0.0</v>
      </c>
      <c r="T126" s="5">
        <v>0.0</v>
      </c>
      <c r="U126" s="5">
        <v>0.0</v>
      </c>
      <c r="V126" s="7">
        <f>IFERROR(__xludf.DUMMYFUNCTION("IFERROR(
  VLOOKUP(
    A126,
    IMPORTRANGE(
      ""1ZygntHC1J6IxzKbTidmOyf5nUyW4GCLurHCjexrLm_o        "",
      ""HTMLキャッシュ!A:F""
    ),
    3,
    FALSE
  ),
  0
)
"),46084.58886574074)</f>
        <v>46084.58887</v>
      </c>
      <c r="W126" s="5"/>
      <c r="X126" s="5"/>
      <c r="Y126" s="5"/>
      <c r="Z126" s="5"/>
      <c r="AA126" s="5"/>
      <c r="AB126" s="5"/>
      <c r="AC126" s="5"/>
      <c r="AD126" s="5"/>
    </row>
    <row r="127" ht="16.5" customHeight="1">
      <c r="A127" s="4" t="s">
        <v>908</v>
      </c>
      <c r="B127" s="1">
        <v>0.0</v>
      </c>
      <c r="C127" s="5">
        <v>19.0</v>
      </c>
      <c r="D127" s="1" t="s">
        <v>2543</v>
      </c>
      <c r="E127" s="5">
        <v>6.0</v>
      </c>
      <c r="F127" s="5">
        <v>3.0</v>
      </c>
      <c r="G127" s="5">
        <v>0.0</v>
      </c>
      <c r="H127" s="5">
        <v>0.0</v>
      </c>
      <c r="I127" s="5">
        <v>2.0</v>
      </c>
      <c r="J127" s="5">
        <v>5.0</v>
      </c>
      <c r="K127" s="5">
        <v>0.0</v>
      </c>
      <c r="L127" s="5">
        <v>0.0</v>
      </c>
      <c r="M127" s="5">
        <v>0.0</v>
      </c>
      <c r="N127" s="5">
        <v>0.0</v>
      </c>
      <c r="O127" s="5">
        <v>0.0</v>
      </c>
      <c r="P127" s="5">
        <v>0.0</v>
      </c>
      <c r="Q127" s="5">
        <v>0.0</v>
      </c>
      <c r="R127" s="5">
        <v>0.0</v>
      </c>
      <c r="S127" s="5">
        <v>0.0</v>
      </c>
      <c r="T127" s="5">
        <v>0.0</v>
      </c>
      <c r="U127" s="5">
        <v>3.0</v>
      </c>
      <c r="V127" s="7">
        <f>IFERROR(__xludf.DUMMYFUNCTION("IFERROR(
  VLOOKUP(
    A127,
    IMPORTRANGE(
      ""1ZygntHC1J6IxzKbTidmOyf5nUyW4GCLurHCjexrLm_o        "",
      ""HTMLキャッシュ!A:F""
    ),
    3,
    FALSE
  ),
  0
)
"),46083.69395833334)</f>
        <v>46083.69396</v>
      </c>
      <c r="W127" s="5"/>
      <c r="X127" s="5"/>
      <c r="Y127" s="5"/>
      <c r="Z127" s="5"/>
      <c r="AA127" s="5"/>
      <c r="AB127" s="5"/>
      <c r="AC127" s="5"/>
      <c r="AD127" s="5"/>
    </row>
    <row r="128" ht="16.5" customHeight="1">
      <c r="A128" s="4" t="s">
        <v>1284</v>
      </c>
      <c r="B128" s="1">
        <v>0.0</v>
      </c>
      <c r="C128" s="1">
        <v>19.0</v>
      </c>
      <c r="D128" s="1" t="s">
        <v>2544</v>
      </c>
      <c r="E128" s="5">
        <v>1.0</v>
      </c>
      <c r="F128" s="5">
        <v>8.0</v>
      </c>
      <c r="G128" s="5">
        <v>1.0</v>
      </c>
      <c r="H128" s="5">
        <v>0.0</v>
      </c>
      <c r="I128" s="5">
        <v>2.0</v>
      </c>
      <c r="J128" s="5">
        <v>0.0</v>
      </c>
      <c r="K128" s="5">
        <v>0.0</v>
      </c>
      <c r="L128" s="5">
        <v>0.0</v>
      </c>
      <c r="M128" s="5">
        <v>0.0</v>
      </c>
      <c r="N128" s="5">
        <v>0.0</v>
      </c>
      <c r="O128" s="5">
        <v>0.0</v>
      </c>
      <c r="P128" s="5">
        <v>0.0</v>
      </c>
      <c r="Q128" s="5">
        <v>0.0</v>
      </c>
      <c r="R128" s="5">
        <v>1.0</v>
      </c>
      <c r="S128" s="5">
        <v>0.0</v>
      </c>
      <c r="T128" s="5">
        <v>0.0</v>
      </c>
      <c r="U128" s="5">
        <v>6.0</v>
      </c>
      <c r="V128" s="7">
        <f>IFERROR(__xludf.DUMMYFUNCTION("IFERROR(
  VLOOKUP(
    A128,
    IMPORTRANGE(
      ""1ZygntHC1J6IxzKbTidmOyf5nUyW4GCLurHCjexrLm_o        "",
      ""HTMLキャッシュ!A:F""
    ),
    3,
    FALSE
  ),
  0
)
"),46080.826736111114)</f>
        <v>46080.82674</v>
      </c>
      <c r="W128" s="5"/>
      <c r="X128" s="5"/>
      <c r="Y128" s="5"/>
      <c r="Z128" s="5"/>
      <c r="AA128" s="5"/>
      <c r="AB128" s="5"/>
      <c r="AC128" s="5"/>
      <c r="AD128" s="5"/>
    </row>
    <row r="129" ht="16.5" customHeight="1">
      <c r="A129" s="4" t="s">
        <v>72</v>
      </c>
      <c r="B129" s="1">
        <v>0.0</v>
      </c>
      <c r="C129" s="5">
        <v>19.0</v>
      </c>
      <c r="D129" s="1" t="s">
        <v>2545</v>
      </c>
      <c r="E129" s="5">
        <v>0.0</v>
      </c>
      <c r="F129" s="5">
        <v>6.0</v>
      </c>
      <c r="G129" s="5">
        <v>0.0</v>
      </c>
      <c r="H129" s="5">
        <v>0.0</v>
      </c>
      <c r="I129" s="5">
        <v>5.0</v>
      </c>
      <c r="J129" s="5">
        <v>0.0</v>
      </c>
      <c r="K129" s="5">
        <v>0.0</v>
      </c>
      <c r="L129" s="5">
        <v>0.0</v>
      </c>
      <c r="M129" s="5">
        <v>0.0</v>
      </c>
      <c r="N129" s="5">
        <v>0.0</v>
      </c>
      <c r="O129" s="5">
        <v>0.0</v>
      </c>
      <c r="P129" s="5">
        <v>0.0</v>
      </c>
      <c r="Q129" s="5">
        <v>0.0</v>
      </c>
      <c r="R129" s="5">
        <v>3.0</v>
      </c>
      <c r="S129" s="5">
        <v>0.0</v>
      </c>
      <c r="T129" s="5">
        <v>0.0</v>
      </c>
      <c r="U129" s="5">
        <v>5.0</v>
      </c>
      <c r="V129" s="7">
        <f>IFERROR(__xludf.DUMMYFUNCTION("IFERROR(
  VLOOKUP(
    A129,
    IMPORTRANGE(
      ""1ZygntHC1J6IxzKbTidmOyf5nUyW4GCLurHCjexrLm_o        "",
      ""HTMLキャッシュ!A:F""
    ),
    3,
    FALSE
  ),
  0
)
"),46084.64320601852)</f>
        <v>46084.64321</v>
      </c>
      <c r="W129" s="5"/>
      <c r="X129" s="5"/>
      <c r="Y129" s="5"/>
      <c r="Z129" s="5"/>
      <c r="AA129" s="5"/>
      <c r="AB129" s="5"/>
      <c r="AC129" s="5"/>
      <c r="AD129" s="5"/>
    </row>
    <row r="130" ht="16.5" customHeight="1">
      <c r="A130" s="4" t="s">
        <v>74</v>
      </c>
      <c r="B130" s="1">
        <v>1.0</v>
      </c>
      <c r="C130" s="1">
        <v>19.0</v>
      </c>
      <c r="D130" s="1" t="s">
        <v>2546</v>
      </c>
      <c r="E130" s="5">
        <v>0.0</v>
      </c>
      <c r="F130" s="5">
        <v>13.0</v>
      </c>
      <c r="G130" s="5">
        <v>0.0</v>
      </c>
      <c r="H130" s="5">
        <v>0.0</v>
      </c>
      <c r="I130" s="5">
        <v>3.0</v>
      </c>
      <c r="J130" s="5">
        <v>0.0</v>
      </c>
      <c r="K130" s="5">
        <v>0.0</v>
      </c>
      <c r="L130" s="5">
        <v>0.0</v>
      </c>
      <c r="M130" s="5">
        <v>0.0</v>
      </c>
      <c r="N130" s="5">
        <v>0.0</v>
      </c>
      <c r="O130" s="5">
        <v>0.0</v>
      </c>
      <c r="P130" s="5">
        <v>0.0</v>
      </c>
      <c r="Q130" s="5">
        <v>2.0</v>
      </c>
      <c r="R130" s="5">
        <v>1.0</v>
      </c>
      <c r="S130" s="5">
        <v>0.0</v>
      </c>
      <c r="T130" s="5">
        <v>0.0</v>
      </c>
      <c r="U130" s="5">
        <v>0.0</v>
      </c>
      <c r="V130" s="7">
        <f>IFERROR(__xludf.DUMMYFUNCTION("IFERROR(
  VLOOKUP(
    A130,
    IMPORTRANGE(
      ""1ZygntHC1J6IxzKbTidmOyf5nUyW4GCLurHCjexrLm_o        "",
      ""HTMLキャッシュ!A:F""
    ),
    3,
    FALSE
  ),
  0
)
"),46084.64635416667)</f>
        <v>46084.64635</v>
      </c>
      <c r="W130" s="5"/>
      <c r="X130" s="5"/>
      <c r="Y130" s="5"/>
      <c r="Z130" s="5"/>
      <c r="AA130" s="5"/>
      <c r="AB130" s="5"/>
      <c r="AC130" s="5"/>
      <c r="AD130" s="5"/>
    </row>
    <row r="131" ht="16.5" customHeight="1">
      <c r="A131" s="4" t="s">
        <v>44</v>
      </c>
      <c r="B131" s="1">
        <v>0.0</v>
      </c>
      <c r="C131" s="5">
        <v>19.0</v>
      </c>
      <c r="D131" s="1" t="s">
        <v>2547</v>
      </c>
      <c r="E131" s="5">
        <v>2.0</v>
      </c>
      <c r="F131" s="5">
        <v>4.0</v>
      </c>
      <c r="G131" s="5">
        <v>0.0</v>
      </c>
      <c r="H131" s="5">
        <v>0.0</v>
      </c>
      <c r="I131" s="5">
        <v>2.0</v>
      </c>
      <c r="J131" s="5">
        <v>4.0</v>
      </c>
      <c r="K131" s="5">
        <v>1.0</v>
      </c>
      <c r="L131" s="5">
        <v>1.0</v>
      </c>
      <c r="M131" s="5">
        <v>0.0</v>
      </c>
      <c r="N131" s="5">
        <v>0.0</v>
      </c>
      <c r="O131" s="5">
        <v>0.0</v>
      </c>
      <c r="P131" s="5">
        <v>0.0</v>
      </c>
      <c r="Q131" s="5">
        <v>0.0</v>
      </c>
      <c r="R131" s="5">
        <v>3.0</v>
      </c>
      <c r="S131" s="5">
        <v>0.0</v>
      </c>
      <c r="T131" s="5">
        <v>0.0</v>
      </c>
      <c r="U131" s="5">
        <v>2.0</v>
      </c>
      <c r="V131" s="7">
        <f>IFERROR(__xludf.DUMMYFUNCTION("IFERROR(
  VLOOKUP(
    A131,
    IMPORTRANGE(
      ""1ZygntHC1J6IxzKbTidmOyf5nUyW4GCLurHCjexrLm_o        "",
      ""HTMLキャッシュ!A:F""
    ),
    3,
    FALSE
  ),
  0
)
"),46084.545023148145)</f>
        <v>46084.54502</v>
      </c>
      <c r="W131" s="5"/>
      <c r="X131" s="5"/>
      <c r="Y131" s="5"/>
      <c r="Z131" s="5"/>
      <c r="AA131" s="5"/>
      <c r="AB131" s="5"/>
      <c r="AC131" s="5"/>
      <c r="AD131" s="5"/>
    </row>
    <row r="132" ht="16.5" customHeight="1">
      <c r="A132" s="4" t="s">
        <v>76</v>
      </c>
      <c r="B132" s="1">
        <v>0.0</v>
      </c>
      <c r="C132" s="1">
        <v>19.0</v>
      </c>
      <c r="D132" s="1" t="s">
        <v>2548</v>
      </c>
      <c r="E132" s="1">
        <v>4.0</v>
      </c>
      <c r="F132" s="1">
        <v>6.0</v>
      </c>
      <c r="G132" s="5">
        <v>1.0</v>
      </c>
      <c r="H132" s="5">
        <v>0.0</v>
      </c>
      <c r="I132" s="5">
        <v>0.0</v>
      </c>
      <c r="J132" s="5">
        <v>0.0</v>
      </c>
      <c r="K132" s="5">
        <v>1.0</v>
      </c>
      <c r="L132" s="5">
        <v>0.0</v>
      </c>
      <c r="M132" s="5">
        <v>0.0</v>
      </c>
      <c r="N132" s="5">
        <v>0.0</v>
      </c>
      <c r="O132" s="5">
        <v>0.0</v>
      </c>
      <c r="P132" s="5">
        <v>0.0</v>
      </c>
      <c r="Q132" s="5">
        <v>0.0</v>
      </c>
      <c r="R132" s="5">
        <v>3.0</v>
      </c>
      <c r="S132" s="5">
        <v>0.0</v>
      </c>
      <c r="T132" s="5">
        <v>0.0</v>
      </c>
      <c r="U132" s="5">
        <v>4.0</v>
      </c>
      <c r="V132" s="7">
        <f>IFERROR(__xludf.DUMMYFUNCTION("IFERROR(
  VLOOKUP(
    A132,
    IMPORTRANGE(
      ""1ZygntHC1J6IxzKbTidmOyf5nUyW4GCLurHCjexrLm_o        "",
      ""HTMLキャッシュ!A:F""
    ),
    3,
    FALSE
  ),
  0
)
"),46084.649039351854)</f>
        <v>46084.64904</v>
      </c>
      <c r="W132" s="5"/>
      <c r="X132" s="5"/>
      <c r="Y132" s="5"/>
      <c r="Z132" s="5"/>
      <c r="AA132" s="5"/>
      <c r="AB132" s="5"/>
      <c r="AC132" s="5"/>
      <c r="AD132" s="5"/>
    </row>
    <row r="133" ht="16.5" customHeight="1">
      <c r="A133" s="4" t="s">
        <v>2549</v>
      </c>
      <c r="B133" s="1">
        <v>0.0</v>
      </c>
      <c r="C133" s="1">
        <v>19.0</v>
      </c>
      <c r="D133" s="1" t="s">
        <v>2550</v>
      </c>
      <c r="E133" s="1">
        <v>4.0</v>
      </c>
      <c r="F133" s="1">
        <v>6.0</v>
      </c>
      <c r="G133" s="5">
        <v>1.0</v>
      </c>
      <c r="H133" s="5">
        <v>0.0</v>
      </c>
      <c r="I133" s="5">
        <v>0.0</v>
      </c>
      <c r="J133" s="5">
        <v>0.0</v>
      </c>
      <c r="K133" s="5">
        <v>1.0</v>
      </c>
      <c r="L133" s="5">
        <v>0.0</v>
      </c>
      <c r="M133" s="5">
        <v>0.0</v>
      </c>
      <c r="N133" s="5">
        <v>0.0</v>
      </c>
      <c r="O133" s="5">
        <v>0.0</v>
      </c>
      <c r="P133" s="5">
        <v>0.0</v>
      </c>
      <c r="Q133" s="5">
        <v>0.0</v>
      </c>
      <c r="R133" s="5">
        <v>3.0</v>
      </c>
      <c r="S133" s="5">
        <v>0.0</v>
      </c>
      <c r="T133" s="5">
        <v>0.0</v>
      </c>
      <c r="U133" s="5">
        <v>4.0</v>
      </c>
      <c r="V133" s="7">
        <f>IFERROR(__xludf.DUMMYFUNCTION("IFERROR(
  VLOOKUP(
    A133,
    IMPORTRANGE(
      ""1ZygntHC1J6IxzKbTidmOyf5nUyW4GCLurHCjexrLm_o        "",
      ""HTMLキャッシュ!A:F""
    ),
    3,
    FALSE
  ),
  0
)
"),0.0)</f>
        <v>0</v>
      </c>
      <c r="W133" s="5"/>
      <c r="X133" s="5"/>
      <c r="Y133" s="5"/>
      <c r="Z133" s="5"/>
      <c r="AA133" s="5"/>
      <c r="AB133" s="5"/>
      <c r="AC133" s="5"/>
      <c r="AD133" s="5"/>
    </row>
    <row r="134" ht="16.5" customHeight="1">
      <c r="A134" s="4" t="s">
        <v>190</v>
      </c>
      <c r="B134" s="1">
        <v>2.0</v>
      </c>
      <c r="C134" s="1">
        <v>18.0</v>
      </c>
      <c r="D134" s="1" t="s">
        <v>2551</v>
      </c>
      <c r="E134" s="1">
        <v>1.0</v>
      </c>
      <c r="F134" s="1">
        <v>10.0</v>
      </c>
      <c r="G134" s="5">
        <v>0.0</v>
      </c>
      <c r="H134" s="5">
        <v>0.0</v>
      </c>
      <c r="I134" s="5">
        <v>1.0</v>
      </c>
      <c r="J134" s="5">
        <v>0.0</v>
      </c>
      <c r="K134" s="5">
        <v>0.0</v>
      </c>
      <c r="L134" s="5">
        <v>0.0</v>
      </c>
      <c r="M134" s="5">
        <v>0.0</v>
      </c>
      <c r="N134" s="5">
        <v>0.0</v>
      </c>
      <c r="O134" s="5">
        <v>0.0</v>
      </c>
      <c r="P134" s="5">
        <v>0.0</v>
      </c>
      <c r="Q134" s="5">
        <v>0.0</v>
      </c>
      <c r="R134" s="5">
        <v>0.0</v>
      </c>
      <c r="S134" s="5">
        <v>0.0</v>
      </c>
      <c r="T134" s="5">
        <v>0.0</v>
      </c>
      <c r="U134" s="5">
        <v>6.0</v>
      </c>
      <c r="V134" s="7">
        <f>IFERROR(__xludf.DUMMYFUNCTION("IFERROR(
  VLOOKUP(
    A134,
    IMPORTRANGE(
      ""1ZygntHC1J6IxzKbTidmOyf5nUyW4GCLurHCjexrLm_o        "",
      ""HTMLキャッシュ!A:F""
    ),
    3,
    FALSE
  ),
  0
)
"),46052.746041666665)</f>
        <v>46052.74604</v>
      </c>
      <c r="W134" s="5"/>
      <c r="X134" s="5"/>
      <c r="Y134" s="5"/>
      <c r="Z134" s="5"/>
      <c r="AA134" s="5"/>
      <c r="AB134" s="5"/>
      <c r="AC134" s="5"/>
      <c r="AD134" s="5"/>
    </row>
    <row r="135" ht="16.5" customHeight="1">
      <c r="A135" s="4" t="s">
        <v>306</v>
      </c>
      <c r="B135" s="1">
        <v>0.0</v>
      </c>
      <c r="C135" s="1">
        <v>18.0</v>
      </c>
      <c r="D135" s="1" t="s">
        <v>2552</v>
      </c>
      <c r="E135" s="5">
        <v>0.0</v>
      </c>
      <c r="F135" s="5">
        <v>7.0</v>
      </c>
      <c r="G135" s="5">
        <v>0.0</v>
      </c>
      <c r="H135" s="5">
        <v>0.0</v>
      </c>
      <c r="I135" s="5">
        <v>2.0</v>
      </c>
      <c r="J135" s="5">
        <v>0.0</v>
      </c>
      <c r="K135" s="5">
        <v>1.0</v>
      </c>
      <c r="L135" s="5">
        <v>0.0</v>
      </c>
      <c r="M135" s="5">
        <v>0.0</v>
      </c>
      <c r="N135" s="5">
        <v>0.0</v>
      </c>
      <c r="O135" s="5">
        <v>0.0</v>
      </c>
      <c r="P135" s="5">
        <v>0.0</v>
      </c>
      <c r="Q135" s="5">
        <v>0.0</v>
      </c>
      <c r="R135" s="5">
        <v>7.0</v>
      </c>
      <c r="S135" s="5">
        <v>0.0</v>
      </c>
      <c r="T135" s="5">
        <v>0.0</v>
      </c>
      <c r="U135" s="5">
        <v>1.0</v>
      </c>
      <c r="V135" s="7">
        <f>IFERROR(__xludf.DUMMYFUNCTION("IFERROR(
  VLOOKUP(
    A135,
    IMPORTRANGE(
      ""1ZygntHC1J6IxzKbTidmOyf5nUyW4GCLurHCjexrLm_o        "",
      ""HTMLキャッシュ!A:F""
    ),
    3,
    FALSE
  ),
  0
)
"),46076.6375)</f>
        <v>46076.6375</v>
      </c>
      <c r="W135" s="5"/>
      <c r="X135" s="5"/>
      <c r="Y135" s="5"/>
      <c r="Z135" s="5"/>
      <c r="AA135" s="5"/>
      <c r="AB135" s="5"/>
      <c r="AC135" s="5"/>
      <c r="AD135" s="5"/>
    </row>
    <row r="136" ht="16.5" customHeight="1">
      <c r="A136" s="4" t="s">
        <v>90</v>
      </c>
      <c r="B136" s="1">
        <v>0.0</v>
      </c>
      <c r="C136" s="1">
        <v>18.0</v>
      </c>
      <c r="D136" s="1" t="s">
        <v>2553</v>
      </c>
      <c r="E136" s="1">
        <v>0.0</v>
      </c>
      <c r="F136" s="5">
        <v>8.0</v>
      </c>
      <c r="G136" s="5">
        <v>0.0</v>
      </c>
      <c r="H136" s="5">
        <v>0.0</v>
      </c>
      <c r="I136" s="5">
        <v>3.0</v>
      </c>
      <c r="J136" s="5">
        <v>0.0</v>
      </c>
      <c r="K136" s="5">
        <v>2.0</v>
      </c>
      <c r="L136" s="5">
        <v>0.0</v>
      </c>
      <c r="M136" s="5">
        <v>0.0</v>
      </c>
      <c r="N136" s="5">
        <v>0.0</v>
      </c>
      <c r="O136" s="5">
        <v>0.0</v>
      </c>
      <c r="P136" s="5">
        <v>1.0</v>
      </c>
      <c r="Q136" s="5">
        <v>1.0</v>
      </c>
      <c r="R136" s="5">
        <v>1.0</v>
      </c>
      <c r="S136" s="5">
        <v>0.0</v>
      </c>
      <c r="T136" s="5">
        <v>0.0</v>
      </c>
      <c r="U136" s="5">
        <v>2.0</v>
      </c>
      <c r="V136" s="7">
        <f>IFERROR(__xludf.DUMMYFUNCTION("IFERROR(
  VLOOKUP(
    A136,
    IMPORTRANGE(
      ""1ZygntHC1J6IxzKbTidmOyf5nUyW4GCLurHCjexrLm_o        "",
      ""HTMLキャッシュ!A:F""
    ),
    3,
    FALSE
  ),
  0
)
"),46076.60797453704)</f>
        <v>46076.60797</v>
      </c>
      <c r="W136" s="5"/>
      <c r="X136" s="5"/>
      <c r="Y136" s="5"/>
      <c r="Z136" s="5"/>
      <c r="AA136" s="5"/>
      <c r="AB136" s="5"/>
      <c r="AC136" s="5"/>
      <c r="AD136" s="5"/>
    </row>
    <row r="137" ht="16.5" customHeight="1">
      <c r="A137" s="4" t="s">
        <v>1320</v>
      </c>
      <c r="B137" s="1">
        <v>27.0</v>
      </c>
      <c r="C137" s="5">
        <v>18.0</v>
      </c>
      <c r="D137" s="1" t="s">
        <v>2554</v>
      </c>
      <c r="E137" s="5">
        <v>0.0</v>
      </c>
      <c r="F137" s="5">
        <v>2.0</v>
      </c>
      <c r="G137" s="5">
        <v>1.0</v>
      </c>
      <c r="H137" s="5">
        <v>0.0</v>
      </c>
      <c r="I137" s="5">
        <v>0.0</v>
      </c>
      <c r="J137" s="5">
        <v>3.0</v>
      </c>
      <c r="K137" s="5">
        <v>3.0</v>
      </c>
      <c r="L137" s="5">
        <v>4.0</v>
      </c>
      <c r="M137" s="5">
        <v>0.0</v>
      </c>
      <c r="N137" s="5">
        <v>0.0</v>
      </c>
      <c r="O137" s="5">
        <v>0.0</v>
      </c>
      <c r="P137" s="5">
        <v>0.0</v>
      </c>
      <c r="Q137" s="5">
        <v>1.0</v>
      </c>
      <c r="R137" s="5">
        <v>1.0</v>
      </c>
      <c r="S137" s="5">
        <v>0.0</v>
      </c>
      <c r="T137" s="5">
        <v>0.0</v>
      </c>
      <c r="U137" s="5">
        <v>3.0</v>
      </c>
      <c r="V137" s="7">
        <f>IFERROR(__xludf.DUMMYFUNCTION("IFERROR(
  VLOOKUP(
    A137,
    IMPORTRANGE(
      ""1ZygntHC1J6IxzKbTidmOyf5nUyW4GCLurHCjexrLm_o        "",
      ""HTMLキャッシュ!A:F""
    ),
    3,
    FALSE
  ),
  0
)
"),46074.57099537037)</f>
        <v>46074.571</v>
      </c>
      <c r="W137" s="5"/>
      <c r="X137" s="5"/>
      <c r="Y137" s="5"/>
      <c r="Z137" s="5"/>
      <c r="AA137" s="5"/>
      <c r="AB137" s="5"/>
      <c r="AC137" s="5"/>
      <c r="AD137" s="5"/>
    </row>
    <row r="138" ht="16.5" customHeight="1">
      <c r="A138" s="4" t="s">
        <v>1100</v>
      </c>
      <c r="B138" s="1">
        <v>0.0</v>
      </c>
      <c r="C138" s="1">
        <v>18.0</v>
      </c>
      <c r="D138" s="1" t="s">
        <v>2555</v>
      </c>
      <c r="E138" s="1">
        <v>3.0</v>
      </c>
      <c r="F138" s="1">
        <v>8.0</v>
      </c>
      <c r="G138" s="1">
        <v>1.0</v>
      </c>
      <c r="H138" s="1">
        <v>0.0</v>
      </c>
      <c r="I138" s="1">
        <v>5.0</v>
      </c>
      <c r="J138" s="1">
        <v>0.0</v>
      </c>
      <c r="K138" s="1">
        <v>0.0</v>
      </c>
      <c r="L138" s="5">
        <v>1.0</v>
      </c>
      <c r="M138" s="5">
        <v>0.0</v>
      </c>
      <c r="N138" s="5">
        <v>0.0</v>
      </c>
      <c r="O138" s="5">
        <v>0.0</v>
      </c>
      <c r="P138" s="5">
        <v>0.0</v>
      </c>
      <c r="Q138" s="5">
        <v>0.0</v>
      </c>
      <c r="R138" s="5">
        <v>0.0</v>
      </c>
      <c r="S138" s="5">
        <v>0.0</v>
      </c>
      <c r="T138" s="5">
        <v>0.0</v>
      </c>
      <c r="U138" s="5">
        <v>0.0</v>
      </c>
      <c r="V138" s="7">
        <f>IFERROR(__xludf.DUMMYFUNCTION("IFERROR(
  VLOOKUP(
    A138,
    IMPORTRANGE(
      ""1ZygntHC1J6IxzKbTidmOyf5nUyW4GCLurHCjexrLm_o        "",
      ""HTMLキャッシュ!A:F""
    ),
    3,
    FALSE
  ),
  0
)
"),46052.75009259259)</f>
        <v>46052.75009</v>
      </c>
      <c r="W138" s="5"/>
      <c r="X138" s="5"/>
      <c r="Y138" s="5"/>
      <c r="Z138" s="5"/>
      <c r="AA138" s="5"/>
      <c r="AB138" s="5"/>
      <c r="AC138" s="5"/>
      <c r="AD138" s="5"/>
    </row>
    <row r="139" ht="16.5" customHeight="1">
      <c r="A139" s="4" t="s">
        <v>708</v>
      </c>
      <c r="B139" s="1">
        <v>0.0</v>
      </c>
      <c r="C139" s="1">
        <v>18.0</v>
      </c>
      <c r="D139" s="1" t="s">
        <v>2556</v>
      </c>
      <c r="E139" s="1">
        <v>0.0</v>
      </c>
      <c r="F139" s="1">
        <v>3.0</v>
      </c>
      <c r="G139" s="1">
        <v>2.0</v>
      </c>
      <c r="H139" s="1">
        <v>0.0</v>
      </c>
      <c r="I139" s="1">
        <v>1.0</v>
      </c>
      <c r="J139" s="1">
        <v>4.0</v>
      </c>
      <c r="K139" s="5">
        <v>5.0</v>
      </c>
      <c r="L139" s="5">
        <v>0.0</v>
      </c>
      <c r="M139" s="5">
        <v>0.0</v>
      </c>
      <c r="N139" s="5">
        <v>0.0</v>
      </c>
      <c r="O139" s="5">
        <v>0.0</v>
      </c>
      <c r="P139" s="5">
        <v>0.0</v>
      </c>
      <c r="Q139" s="5">
        <v>0.0</v>
      </c>
      <c r="R139" s="5">
        <v>3.0</v>
      </c>
      <c r="S139" s="5">
        <v>0.0</v>
      </c>
      <c r="T139" s="5">
        <v>0.0</v>
      </c>
      <c r="U139" s="5">
        <v>0.0</v>
      </c>
      <c r="V139" s="7">
        <f>IFERROR(__xludf.DUMMYFUNCTION("IFERROR(
  VLOOKUP(
    A139,
    IMPORTRANGE(
      ""1ZygntHC1J6IxzKbTidmOyf5nUyW4GCLurHCjexrLm_o        "",
      ""HTMLキャッシュ!A:F""
    ),
    3,
    FALSE
  ),
  0
)
"),46081.14065972222)</f>
        <v>46081.14066</v>
      </c>
      <c r="W139" s="5"/>
      <c r="X139" s="5"/>
      <c r="Y139" s="5"/>
      <c r="Z139" s="5"/>
      <c r="AA139" s="5"/>
      <c r="AB139" s="5"/>
      <c r="AC139" s="5"/>
      <c r="AD139" s="5"/>
    </row>
    <row r="140" ht="16.5" customHeight="1">
      <c r="A140" s="4" t="s">
        <v>416</v>
      </c>
      <c r="B140" s="1">
        <v>0.0</v>
      </c>
      <c r="C140" s="1">
        <v>18.0</v>
      </c>
      <c r="D140" s="1" t="s">
        <v>2557</v>
      </c>
      <c r="E140" s="5">
        <v>2.0</v>
      </c>
      <c r="F140" s="5">
        <v>2.0</v>
      </c>
      <c r="G140" s="5">
        <v>2.0</v>
      </c>
      <c r="H140" s="5">
        <v>0.0</v>
      </c>
      <c r="I140" s="5">
        <v>6.0</v>
      </c>
      <c r="J140" s="5">
        <v>5.0</v>
      </c>
      <c r="K140" s="5">
        <v>0.0</v>
      </c>
      <c r="L140" s="5">
        <v>0.0</v>
      </c>
      <c r="M140" s="5">
        <v>0.0</v>
      </c>
      <c r="N140" s="5">
        <v>0.0</v>
      </c>
      <c r="O140" s="5">
        <v>0.0</v>
      </c>
      <c r="P140" s="5">
        <v>0.0</v>
      </c>
      <c r="Q140" s="5">
        <v>0.0</v>
      </c>
      <c r="R140" s="5">
        <v>0.0</v>
      </c>
      <c r="S140" s="5">
        <v>0.0</v>
      </c>
      <c r="T140" s="5">
        <v>0.0</v>
      </c>
      <c r="U140" s="5">
        <v>1.0</v>
      </c>
      <c r="V140" s="7">
        <f>IFERROR(__xludf.DUMMYFUNCTION("IFERROR(
  VLOOKUP(
    A140,
    IMPORTRANGE(
      ""1ZygntHC1J6IxzKbTidmOyf5nUyW4GCLurHCjexrLm_o        "",
      ""HTMLキャッシュ!A:F""
    ),
    3,
    FALSE
  ),
  0
)
"),46081.61960648148)</f>
        <v>46081.61961</v>
      </c>
      <c r="W140" s="5"/>
      <c r="X140" s="5"/>
      <c r="Y140" s="5"/>
      <c r="Z140" s="5"/>
      <c r="AA140" s="5"/>
      <c r="AB140" s="5"/>
      <c r="AC140" s="5"/>
      <c r="AD140" s="5"/>
    </row>
    <row r="141" ht="16.5" customHeight="1">
      <c r="A141" s="4" t="s">
        <v>388</v>
      </c>
      <c r="B141" s="1">
        <v>0.0</v>
      </c>
      <c r="C141" s="1">
        <v>17.0</v>
      </c>
      <c r="D141" s="1" t="s">
        <v>2558</v>
      </c>
      <c r="E141" s="1">
        <v>2.0</v>
      </c>
      <c r="F141" s="1">
        <v>14.0</v>
      </c>
      <c r="G141" s="1">
        <v>0.0</v>
      </c>
      <c r="H141" s="1">
        <v>0.0</v>
      </c>
      <c r="I141" s="1">
        <v>1.0</v>
      </c>
      <c r="J141" s="1">
        <v>0.0</v>
      </c>
      <c r="K141" s="5">
        <v>0.0</v>
      </c>
      <c r="L141" s="5">
        <v>0.0</v>
      </c>
      <c r="M141" s="5">
        <v>0.0</v>
      </c>
      <c r="N141" s="5">
        <v>0.0</v>
      </c>
      <c r="O141" s="5">
        <v>0.0</v>
      </c>
      <c r="P141" s="5">
        <v>0.0</v>
      </c>
      <c r="Q141" s="5">
        <v>0.0</v>
      </c>
      <c r="R141" s="5">
        <v>0.0</v>
      </c>
      <c r="S141" s="5">
        <v>0.0</v>
      </c>
      <c r="T141" s="5">
        <v>0.0</v>
      </c>
      <c r="U141" s="5">
        <v>0.0</v>
      </c>
      <c r="V141" s="7">
        <f>IFERROR(__xludf.DUMMYFUNCTION("IFERROR(
  VLOOKUP(
    A141,
    IMPORTRANGE(
      ""1ZygntHC1J6IxzKbTidmOyf5nUyW4GCLurHCjexrLm_o        "",
      ""HTMLキャッシュ!A:F""
    ),
    3,
    FALSE
  ),
  0
)
"),46069.80637731482)</f>
        <v>46069.80638</v>
      </c>
      <c r="W141" s="5"/>
      <c r="X141" s="5"/>
      <c r="Y141" s="5"/>
      <c r="Z141" s="5"/>
      <c r="AA141" s="5"/>
      <c r="AB141" s="5"/>
      <c r="AC141" s="5"/>
      <c r="AD141" s="5"/>
    </row>
    <row r="142" ht="16.5" customHeight="1">
      <c r="A142" s="4" t="s">
        <v>1414</v>
      </c>
      <c r="B142" s="5">
        <v>0.0</v>
      </c>
      <c r="C142" s="5">
        <v>17.0</v>
      </c>
      <c r="D142" s="1" t="s">
        <v>2559</v>
      </c>
      <c r="E142" s="5">
        <v>0.0</v>
      </c>
      <c r="F142" s="5">
        <v>5.0</v>
      </c>
      <c r="G142" s="5">
        <v>0.0</v>
      </c>
      <c r="H142" s="5">
        <v>0.0</v>
      </c>
      <c r="I142" s="5">
        <v>3.0</v>
      </c>
      <c r="J142" s="5">
        <v>7.0</v>
      </c>
      <c r="K142" s="5">
        <v>0.0</v>
      </c>
      <c r="L142" s="5">
        <v>1.0</v>
      </c>
      <c r="M142" s="5">
        <v>0.0</v>
      </c>
      <c r="N142" s="5">
        <v>0.0</v>
      </c>
      <c r="O142" s="5">
        <v>0.0</v>
      </c>
      <c r="P142" s="5">
        <v>0.0</v>
      </c>
      <c r="Q142" s="5">
        <v>0.0</v>
      </c>
      <c r="R142" s="5">
        <v>1.0</v>
      </c>
      <c r="S142" s="5">
        <v>0.0</v>
      </c>
      <c r="T142" s="5">
        <v>0.0</v>
      </c>
      <c r="U142" s="5">
        <v>0.0</v>
      </c>
      <c r="V142" s="7">
        <f>IFERROR(__xludf.DUMMYFUNCTION("IFERROR(
  VLOOKUP(
    A142,
    IMPORTRANGE(
      ""1ZygntHC1J6IxzKbTidmOyf5nUyW4GCLurHCjexrLm_o        "",
      ""HTMLキャッシュ!A:F""
    ),
    3,
    FALSE
  ),
  0
)
"),46052.756215277775)</f>
        <v>46052.75622</v>
      </c>
      <c r="W142" s="5"/>
      <c r="X142" s="5"/>
      <c r="Y142" s="5"/>
      <c r="Z142" s="5"/>
      <c r="AA142" s="5"/>
      <c r="AB142" s="5"/>
      <c r="AC142" s="5"/>
      <c r="AD142" s="5"/>
    </row>
    <row r="143" ht="16.5" customHeight="1">
      <c r="A143" s="4" t="s">
        <v>2034</v>
      </c>
      <c r="B143" s="5">
        <v>0.0</v>
      </c>
      <c r="C143" s="5">
        <v>17.0</v>
      </c>
      <c r="D143" s="1" t="s">
        <v>2560</v>
      </c>
      <c r="E143" s="5">
        <v>3.0</v>
      </c>
      <c r="F143" s="5">
        <v>7.0</v>
      </c>
      <c r="G143" s="5">
        <v>0.0</v>
      </c>
      <c r="H143" s="5">
        <v>0.0</v>
      </c>
      <c r="I143" s="5">
        <v>2.0</v>
      </c>
      <c r="J143" s="5">
        <v>0.0</v>
      </c>
      <c r="K143" s="5">
        <v>0.0</v>
      </c>
      <c r="L143" s="5">
        <v>0.0</v>
      </c>
      <c r="M143" s="5">
        <v>0.0</v>
      </c>
      <c r="N143" s="5">
        <v>0.0</v>
      </c>
      <c r="O143" s="5">
        <v>0.0</v>
      </c>
      <c r="P143" s="5">
        <v>0.0</v>
      </c>
      <c r="Q143" s="5">
        <v>1.0</v>
      </c>
      <c r="R143" s="5">
        <v>2.0</v>
      </c>
      <c r="S143" s="5">
        <v>0.0</v>
      </c>
      <c r="T143" s="5">
        <v>0.0</v>
      </c>
      <c r="U143" s="5">
        <v>2.0</v>
      </c>
      <c r="V143" s="7">
        <f>IFERROR(__xludf.DUMMYFUNCTION("IFERROR(
  VLOOKUP(
    A143,
    IMPORTRANGE(
      ""1ZygntHC1J6IxzKbTidmOyf5nUyW4GCLurHCjexrLm_o        "",
      ""HTMLキャッシュ!A:F""
    ),
    3,
    FALSE
  ),
  0
)
"),46056.78487268519)</f>
        <v>46056.78487</v>
      </c>
      <c r="W143" s="5"/>
      <c r="X143" s="5"/>
      <c r="Y143" s="5"/>
      <c r="Z143" s="5"/>
      <c r="AA143" s="5"/>
      <c r="AB143" s="5"/>
      <c r="AC143" s="5"/>
      <c r="AD143" s="5"/>
    </row>
    <row r="144" ht="16.5" customHeight="1">
      <c r="A144" s="4" t="s">
        <v>272</v>
      </c>
      <c r="B144" s="1">
        <v>0.0</v>
      </c>
      <c r="C144" s="1">
        <v>17.0</v>
      </c>
      <c r="D144" s="1" t="s">
        <v>2561</v>
      </c>
      <c r="E144" s="1">
        <v>2.0</v>
      </c>
      <c r="F144" s="1">
        <v>4.0</v>
      </c>
      <c r="G144" s="5">
        <v>0.0</v>
      </c>
      <c r="H144" s="5">
        <v>0.0</v>
      </c>
      <c r="I144" s="5">
        <v>2.0</v>
      </c>
      <c r="J144" s="5">
        <v>3.0</v>
      </c>
      <c r="K144" s="5">
        <v>2.0</v>
      </c>
      <c r="L144" s="5">
        <v>1.0</v>
      </c>
      <c r="M144" s="5">
        <v>0.0</v>
      </c>
      <c r="N144" s="5">
        <v>0.0</v>
      </c>
      <c r="O144" s="5">
        <v>0.0</v>
      </c>
      <c r="P144" s="5">
        <v>0.0</v>
      </c>
      <c r="Q144" s="5">
        <v>0.0</v>
      </c>
      <c r="R144" s="5">
        <v>2.0</v>
      </c>
      <c r="S144" s="5">
        <v>0.0</v>
      </c>
      <c r="T144" s="5">
        <v>0.0</v>
      </c>
      <c r="U144" s="5">
        <v>1.0</v>
      </c>
      <c r="V144" s="7">
        <f>IFERROR(__xludf.DUMMYFUNCTION("IFERROR(
  VLOOKUP(
    A144,
    IMPORTRANGE(
      ""1ZygntHC1J6IxzKbTidmOyf5nUyW4GCLurHCjexrLm_o        "",
      ""HTMLキャッシュ!A:F""
    ),
    3,
    FALSE
  ),
  0
)
"),46076.84155092593)</f>
        <v>46076.84155</v>
      </c>
      <c r="W144" s="5"/>
      <c r="X144" s="5"/>
      <c r="Y144" s="5"/>
      <c r="Z144" s="5"/>
      <c r="AA144" s="5"/>
      <c r="AB144" s="5"/>
      <c r="AC144" s="5"/>
      <c r="AD144" s="5"/>
    </row>
    <row r="145" ht="16.5" customHeight="1">
      <c r="A145" s="4" t="s">
        <v>644</v>
      </c>
      <c r="B145" s="1">
        <v>0.0</v>
      </c>
      <c r="C145" s="1">
        <v>17.0</v>
      </c>
      <c r="D145" s="1" t="s">
        <v>2562</v>
      </c>
      <c r="E145" s="1">
        <v>0.0</v>
      </c>
      <c r="F145" s="1">
        <v>7.0</v>
      </c>
      <c r="G145" s="5">
        <v>0.0</v>
      </c>
      <c r="H145" s="5">
        <v>0.0</v>
      </c>
      <c r="I145" s="5">
        <v>4.0</v>
      </c>
      <c r="J145" s="5">
        <v>0.0</v>
      </c>
      <c r="K145" s="5">
        <v>0.0</v>
      </c>
      <c r="L145" s="5">
        <v>0.0</v>
      </c>
      <c r="M145" s="5">
        <v>0.0</v>
      </c>
      <c r="N145" s="5">
        <v>0.0</v>
      </c>
      <c r="O145" s="5">
        <v>0.0</v>
      </c>
      <c r="P145" s="5">
        <v>2.0</v>
      </c>
      <c r="Q145" s="5">
        <v>0.0</v>
      </c>
      <c r="R145" s="5">
        <v>4.0</v>
      </c>
      <c r="S145" s="5">
        <v>0.0</v>
      </c>
      <c r="T145" s="5">
        <v>0.0</v>
      </c>
      <c r="U145" s="5">
        <v>0.0</v>
      </c>
      <c r="V145" s="7">
        <f>IFERROR(__xludf.DUMMYFUNCTION("IFERROR(
  VLOOKUP(
    A145,
    IMPORTRANGE(
      ""1ZygntHC1J6IxzKbTidmOyf5nUyW4GCLurHCjexrLm_o        "",
      ""HTMLキャッシュ!A:F""
    ),
    3,
    FALSE
  ),
  0
)
"),46069.849490740744)</f>
        <v>46069.84949</v>
      </c>
      <c r="W145" s="5"/>
      <c r="X145" s="5"/>
      <c r="Y145" s="5"/>
      <c r="Z145" s="5"/>
      <c r="AA145" s="5"/>
      <c r="AB145" s="5"/>
      <c r="AC145" s="5"/>
      <c r="AD145" s="5"/>
    </row>
    <row r="146" ht="16.5" customHeight="1">
      <c r="A146" s="4" t="s">
        <v>324</v>
      </c>
      <c r="B146" s="1">
        <v>1.0</v>
      </c>
      <c r="C146" s="1">
        <v>17.0</v>
      </c>
      <c r="D146" s="1" t="s">
        <v>2563</v>
      </c>
      <c r="E146" s="5">
        <v>2.0</v>
      </c>
      <c r="F146" s="5">
        <v>0.0</v>
      </c>
      <c r="G146" s="5">
        <v>1.0</v>
      </c>
      <c r="H146" s="5">
        <v>0.0</v>
      </c>
      <c r="I146" s="5">
        <v>3.0</v>
      </c>
      <c r="J146" s="5">
        <v>0.0</v>
      </c>
      <c r="K146" s="5">
        <v>0.0</v>
      </c>
      <c r="L146" s="5">
        <v>0.0</v>
      </c>
      <c r="M146" s="5">
        <v>1.0</v>
      </c>
      <c r="N146" s="5">
        <v>0.0</v>
      </c>
      <c r="O146" s="5">
        <v>0.0</v>
      </c>
      <c r="P146" s="5">
        <v>0.0</v>
      </c>
      <c r="Q146" s="5">
        <v>0.0</v>
      </c>
      <c r="R146" s="5">
        <v>8.0</v>
      </c>
      <c r="S146" s="5">
        <v>0.0</v>
      </c>
      <c r="T146" s="5">
        <v>0.0</v>
      </c>
      <c r="U146" s="5">
        <v>2.0</v>
      </c>
      <c r="V146" s="7">
        <f>IFERROR(__xludf.DUMMYFUNCTION("IFERROR(
  VLOOKUP(
    A146,
    IMPORTRANGE(
      ""1ZygntHC1J6IxzKbTidmOyf5nUyW4GCLurHCjexrLm_o        "",
      ""HTMLキャッシュ!A:F""
    ),
    3,
    FALSE
  ),
  0
)
"),46077.73425925926)</f>
        <v>46077.73426</v>
      </c>
      <c r="W146" s="5"/>
      <c r="X146" s="5"/>
      <c r="Y146" s="5"/>
      <c r="Z146" s="5"/>
      <c r="AA146" s="5"/>
      <c r="AB146" s="5"/>
      <c r="AC146" s="5"/>
      <c r="AD146" s="5"/>
    </row>
    <row r="147" ht="16.5" customHeight="1">
      <c r="A147" s="4" t="s">
        <v>124</v>
      </c>
      <c r="B147" s="1">
        <v>0.0</v>
      </c>
      <c r="C147" s="5">
        <v>17.0</v>
      </c>
      <c r="D147" s="1" t="s">
        <v>2564</v>
      </c>
      <c r="E147" s="5">
        <v>4.0</v>
      </c>
      <c r="F147" s="5">
        <v>4.0</v>
      </c>
      <c r="G147" s="5">
        <v>0.0</v>
      </c>
      <c r="H147" s="5">
        <v>0.0</v>
      </c>
      <c r="I147" s="5">
        <v>6.0</v>
      </c>
      <c r="J147" s="5">
        <v>0.0</v>
      </c>
      <c r="K147" s="5">
        <v>3.0</v>
      </c>
      <c r="L147" s="5">
        <v>0.0</v>
      </c>
      <c r="M147" s="5">
        <v>0.0</v>
      </c>
      <c r="N147" s="5">
        <v>0.0</v>
      </c>
      <c r="O147" s="5">
        <v>0.0</v>
      </c>
      <c r="P147" s="5">
        <v>0.0</v>
      </c>
      <c r="Q147" s="5">
        <v>0.0</v>
      </c>
      <c r="R147" s="5">
        <v>0.0</v>
      </c>
      <c r="S147" s="5">
        <v>0.0</v>
      </c>
      <c r="T147" s="5">
        <v>0.0</v>
      </c>
      <c r="U147" s="5">
        <v>0.0</v>
      </c>
      <c r="V147" s="7">
        <f>IFERROR(__xludf.DUMMYFUNCTION("IFERROR(
  VLOOKUP(
    A147,
    IMPORTRANGE(
      ""1ZygntHC1J6IxzKbTidmOyf5nUyW4GCLurHCjexrLm_o        "",
      ""HTMLキャッシュ!A:F""
    ),
    3,
    FALSE
  ),
  0
)
"),46052.74471064815)</f>
        <v>46052.74471</v>
      </c>
      <c r="W147" s="5"/>
      <c r="X147" s="5"/>
      <c r="Y147" s="5"/>
      <c r="Z147" s="5"/>
      <c r="AA147" s="5"/>
      <c r="AB147" s="5"/>
      <c r="AC147" s="5"/>
      <c r="AD147" s="5"/>
    </row>
    <row r="148" ht="16.5" customHeight="1">
      <c r="A148" s="4" t="s">
        <v>148</v>
      </c>
      <c r="B148" s="1">
        <v>0.0</v>
      </c>
      <c r="C148" s="1">
        <v>17.0</v>
      </c>
      <c r="D148" s="1" t="s">
        <v>2565</v>
      </c>
      <c r="E148" s="1">
        <v>0.0</v>
      </c>
      <c r="F148" s="1">
        <v>2.0</v>
      </c>
      <c r="G148" s="1">
        <v>0.0</v>
      </c>
      <c r="H148" s="1">
        <v>0.0</v>
      </c>
      <c r="I148" s="1">
        <v>1.0</v>
      </c>
      <c r="J148" s="5">
        <v>4.0</v>
      </c>
      <c r="K148" s="5">
        <v>8.0</v>
      </c>
      <c r="L148" s="5">
        <v>2.0</v>
      </c>
      <c r="M148" s="5">
        <v>0.0</v>
      </c>
      <c r="N148" s="5">
        <v>0.0</v>
      </c>
      <c r="O148" s="5">
        <v>0.0</v>
      </c>
      <c r="P148" s="5">
        <v>0.0</v>
      </c>
      <c r="Q148" s="5">
        <v>0.0</v>
      </c>
      <c r="R148" s="5">
        <v>0.0</v>
      </c>
      <c r="S148" s="5">
        <v>0.0</v>
      </c>
      <c r="T148" s="5">
        <v>0.0</v>
      </c>
      <c r="U148" s="5">
        <v>0.0</v>
      </c>
      <c r="V148" s="7">
        <f>IFERROR(__xludf.DUMMYFUNCTION("IFERROR(
  VLOOKUP(
    A148,
    IMPORTRANGE(
      ""1ZygntHC1J6IxzKbTidmOyf5nUyW4GCLurHCjexrLm_o        "",
      ""HTMLキャッシュ!A:F""
    ),
    3,
    FALSE
  ),
  0
)
"),46081.61680555555)</f>
        <v>46081.61681</v>
      </c>
      <c r="W148" s="5"/>
      <c r="X148" s="5"/>
      <c r="Y148" s="5"/>
      <c r="Z148" s="5"/>
      <c r="AA148" s="5"/>
      <c r="AB148" s="5"/>
      <c r="AC148" s="5"/>
      <c r="AD148" s="5"/>
    </row>
    <row r="149" ht="16.5" customHeight="1">
      <c r="A149" s="4" t="s">
        <v>2000</v>
      </c>
      <c r="B149" s="1">
        <v>15.0</v>
      </c>
      <c r="C149" s="5">
        <v>16.0</v>
      </c>
      <c r="D149" s="1" t="s">
        <v>2566</v>
      </c>
      <c r="E149" s="5">
        <v>0.0</v>
      </c>
      <c r="F149" s="5">
        <v>2.0</v>
      </c>
      <c r="G149" s="5">
        <v>0.0</v>
      </c>
      <c r="H149" s="5">
        <v>0.0</v>
      </c>
      <c r="I149" s="5">
        <v>0.0</v>
      </c>
      <c r="J149" s="5">
        <v>2.0</v>
      </c>
      <c r="K149" s="5">
        <v>2.0</v>
      </c>
      <c r="L149" s="5">
        <v>0.0</v>
      </c>
      <c r="M149" s="5">
        <v>0.0</v>
      </c>
      <c r="N149" s="5">
        <v>0.0</v>
      </c>
      <c r="O149" s="5">
        <v>0.0</v>
      </c>
      <c r="P149" s="5">
        <v>0.0</v>
      </c>
      <c r="Q149" s="5">
        <v>0.0</v>
      </c>
      <c r="R149" s="5">
        <v>8.0</v>
      </c>
      <c r="S149" s="5">
        <v>0.0</v>
      </c>
      <c r="T149" s="5">
        <v>0.0</v>
      </c>
      <c r="U149" s="5">
        <v>2.0</v>
      </c>
      <c r="V149" s="7">
        <f>IFERROR(__xludf.DUMMYFUNCTION("IFERROR(
  VLOOKUP(
    A149,
    IMPORTRANGE(
      ""1ZygntHC1J6IxzKbTidmOyf5nUyW4GCLurHCjexrLm_o        "",
      ""HTMLキャッシュ!A:F""
    ),
    3,
    FALSE
  ),
  0
)
"),46071.899930555555)</f>
        <v>46071.89993</v>
      </c>
      <c r="W149" s="5"/>
      <c r="X149" s="5"/>
      <c r="Y149" s="5"/>
      <c r="Z149" s="5"/>
      <c r="AA149" s="5"/>
      <c r="AB149" s="5"/>
      <c r="AC149" s="5"/>
      <c r="AD149" s="5"/>
    </row>
    <row r="150" ht="16.5" customHeight="1">
      <c r="A150" s="4" t="s">
        <v>1304</v>
      </c>
      <c r="B150" s="1">
        <v>1.0</v>
      </c>
      <c r="C150" s="5">
        <v>16.0</v>
      </c>
      <c r="D150" s="1" t="s">
        <v>2567</v>
      </c>
      <c r="E150" s="5">
        <v>4.0</v>
      </c>
      <c r="F150" s="5">
        <v>6.0</v>
      </c>
      <c r="G150" s="5">
        <v>0.0</v>
      </c>
      <c r="H150" s="5">
        <v>0.0</v>
      </c>
      <c r="I150" s="5">
        <v>2.0</v>
      </c>
      <c r="J150" s="5">
        <v>3.0</v>
      </c>
      <c r="K150" s="5">
        <v>1.0</v>
      </c>
      <c r="L150" s="5">
        <v>0.0</v>
      </c>
      <c r="M150" s="5">
        <v>0.0</v>
      </c>
      <c r="N150" s="5">
        <v>0.0</v>
      </c>
      <c r="O150" s="5">
        <v>0.0</v>
      </c>
      <c r="P150" s="5">
        <v>0.0</v>
      </c>
      <c r="Q150" s="5">
        <v>0.0</v>
      </c>
      <c r="R150" s="5">
        <v>0.0</v>
      </c>
      <c r="S150" s="5">
        <v>0.0</v>
      </c>
      <c r="T150" s="5">
        <v>0.0</v>
      </c>
      <c r="U150" s="5">
        <v>0.0</v>
      </c>
      <c r="V150" s="7">
        <f>IFERROR(__xludf.DUMMYFUNCTION("IFERROR(
  VLOOKUP(
    A150,
    IMPORTRANGE(
      ""1ZygntHC1J6IxzKbTidmOyf5nUyW4GCLurHCjexrLm_o        "",
      ""HTMLキャッシュ!A:F""
    ),
    3,
    FALSE
  ),
  0
)
"),46073.573969907404)</f>
        <v>46073.57397</v>
      </c>
      <c r="W150" s="5"/>
      <c r="X150" s="5"/>
      <c r="Y150" s="5"/>
      <c r="Z150" s="5"/>
      <c r="AA150" s="5"/>
      <c r="AB150" s="5"/>
      <c r="AC150" s="5"/>
      <c r="AD150" s="5"/>
    </row>
    <row r="151" ht="16.5" customHeight="1">
      <c r="A151" s="4" t="s">
        <v>1452</v>
      </c>
      <c r="B151" s="1">
        <v>0.0</v>
      </c>
      <c r="C151" s="1">
        <v>16.0</v>
      </c>
      <c r="D151" s="1" t="s">
        <v>2568</v>
      </c>
      <c r="E151" s="1">
        <v>0.0</v>
      </c>
      <c r="F151" s="1">
        <v>0.0</v>
      </c>
      <c r="G151" s="1">
        <v>1.0</v>
      </c>
      <c r="H151" s="5">
        <v>0.0</v>
      </c>
      <c r="I151" s="5">
        <v>8.0</v>
      </c>
      <c r="J151" s="5">
        <v>6.0</v>
      </c>
      <c r="K151" s="5">
        <v>0.0</v>
      </c>
      <c r="L151" s="5">
        <v>0.0</v>
      </c>
      <c r="M151" s="5">
        <v>0.0</v>
      </c>
      <c r="N151" s="5">
        <v>0.0</v>
      </c>
      <c r="O151" s="5">
        <v>0.0</v>
      </c>
      <c r="P151" s="5">
        <v>0.0</v>
      </c>
      <c r="Q151" s="5">
        <v>0.0</v>
      </c>
      <c r="R151" s="5">
        <v>0.0</v>
      </c>
      <c r="S151" s="5">
        <v>0.0</v>
      </c>
      <c r="T151" s="5">
        <v>0.0</v>
      </c>
      <c r="U151" s="5">
        <v>1.0</v>
      </c>
      <c r="V151" s="7">
        <f>IFERROR(__xludf.DUMMYFUNCTION("IFERROR(
  VLOOKUP(
    A151,
    IMPORTRANGE(
      ""1ZygntHC1J6IxzKbTidmOyf5nUyW4GCLurHCjexrLm_o        "",
      ""HTMLキャッシュ!A:F""
    ),
    3,
    FALSE
  ),
  0
)
"),46052.76898148148)</f>
        <v>46052.76898</v>
      </c>
      <c r="W151" s="5"/>
      <c r="X151" s="5"/>
      <c r="Y151" s="5"/>
      <c r="Z151" s="5"/>
      <c r="AA151" s="5"/>
      <c r="AB151" s="5"/>
      <c r="AC151" s="5"/>
      <c r="AD151" s="5"/>
    </row>
    <row r="152" ht="16.5" customHeight="1">
      <c r="A152" s="4" t="s">
        <v>756</v>
      </c>
      <c r="B152" s="1">
        <v>0.0</v>
      </c>
      <c r="C152" s="1">
        <v>15.0</v>
      </c>
      <c r="D152" s="1" t="s">
        <v>2569</v>
      </c>
      <c r="E152" s="5">
        <v>3.0</v>
      </c>
      <c r="F152" s="5">
        <v>4.0</v>
      </c>
      <c r="G152" s="5">
        <v>1.0</v>
      </c>
      <c r="H152" s="5">
        <v>0.0</v>
      </c>
      <c r="I152" s="5">
        <v>2.0</v>
      </c>
      <c r="J152" s="5">
        <v>5.0</v>
      </c>
      <c r="K152" s="5">
        <v>0.0</v>
      </c>
      <c r="L152" s="5">
        <v>0.0</v>
      </c>
      <c r="M152" s="5">
        <v>0.0</v>
      </c>
      <c r="N152" s="5">
        <v>0.0</v>
      </c>
      <c r="O152" s="5">
        <v>0.0</v>
      </c>
      <c r="P152" s="5">
        <v>0.0</v>
      </c>
      <c r="Q152" s="5">
        <v>0.0</v>
      </c>
      <c r="R152" s="5">
        <v>0.0</v>
      </c>
      <c r="S152" s="5">
        <v>0.0</v>
      </c>
      <c r="T152" s="5">
        <v>0.0</v>
      </c>
      <c r="U152" s="5">
        <v>0.0</v>
      </c>
      <c r="V152" s="7">
        <f>IFERROR(__xludf.DUMMYFUNCTION("IFERROR(
  VLOOKUP(
    A152,
    IMPORTRANGE(
      ""1ZygntHC1J6IxzKbTidmOyf5nUyW4GCLurHCjexrLm_o        "",
      ""HTMLキャッシュ!A:F""
    ),
    3,
    FALSE
  ),
  0
)
"),46052.70738425926)</f>
        <v>46052.70738</v>
      </c>
      <c r="W152" s="5"/>
      <c r="X152" s="5"/>
      <c r="Y152" s="5"/>
      <c r="Z152" s="5"/>
      <c r="AA152" s="5"/>
      <c r="AB152" s="5"/>
      <c r="AC152" s="5"/>
      <c r="AD152" s="5"/>
    </row>
    <row r="153" ht="16.5" customHeight="1">
      <c r="A153" s="4" t="s">
        <v>178</v>
      </c>
      <c r="B153" s="1">
        <v>10.0</v>
      </c>
      <c r="C153" s="1">
        <v>15.0</v>
      </c>
      <c r="D153" s="1" t="s">
        <v>2570</v>
      </c>
      <c r="E153" s="5">
        <v>1.0</v>
      </c>
      <c r="F153" s="5">
        <v>4.0</v>
      </c>
      <c r="G153" s="5">
        <v>1.0</v>
      </c>
      <c r="H153" s="5">
        <v>0.0</v>
      </c>
      <c r="I153" s="5">
        <v>3.0</v>
      </c>
      <c r="J153" s="5">
        <v>2.0</v>
      </c>
      <c r="K153" s="5">
        <v>0.0</v>
      </c>
      <c r="L153" s="5">
        <v>0.0</v>
      </c>
      <c r="M153" s="5">
        <v>0.0</v>
      </c>
      <c r="N153" s="5">
        <v>0.0</v>
      </c>
      <c r="O153" s="5">
        <v>0.0</v>
      </c>
      <c r="P153" s="5">
        <v>0.0</v>
      </c>
      <c r="Q153" s="5">
        <v>0.0</v>
      </c>
      <c r="R153" s="5">
        <v>0.0</v>
      </c>
      <c r="S153" s="5">
        <v>0.0</v>
      </c>
      <c r="T153" s="5">
        <v>0.0</v>
      </c>
      <c r="U153" s="5">
        <v>4.0</v>
      </c>
      <c r="V153" s="7">
        <f>IFERROR(__xludf.DUMMYFUNCTION("IFERROR(
  VLOOKUP(
    A153,
    IMPORTRANGE(
      ""1ZygntHC1J6IxzKbTidmOyf5nUyW4GCLurHCjexrLm_o        "",
      ""HTMLキャッシュ!A:F""
    ),
    3,
    FALSE
  ),
  0
)
"),46078.643217592595)</f>
        <v>46078.64322</v>
      </c>
      <c r="W153" s="5"/>
      <c r="X153" s="5"/>
      <c r="Y153" s="5"/>
      <c r="Z153" s="5"/>
      <c r="AA153" s="5"/>
      <c r="AB153" s="5"/>
      <c r="AC153" s="5"/>
      <c r="AD153" s="5"/>
    </row>
    <row r="154" ht="16.5" customHeight="1">
      <c r="A154" s="4" t="s">
        <v>438</v>
      </c>
      <c r="B154" s="1">
        <v>6.0</v>
      </c>
      <c r="C154" s="1">
        <v>15.0</v>
      </c>
      <c r="D154" s="1" t="s">
        <v>2571</v>
      </c>
      <c r="E154" s="1">
        <v>0.0</v>
      </c>
      <c r="F154" s="1">
        <v>7.0</v>
      </c>
      <c r="G154" s="1">
        <v>0.0</v>
      </c>
      <c r="H154" s="1">
        <v>0.0</v>
      </c>
      <c r="I154" s="5">
        <v>0.0</v>
      </c>
      <c r="J154" s="5">
        <v>4.0</v>
      </c>
      <c r="K154" s="5">
        <v>0.0</v>
      </c>
      <c r="L154" s="5">
        <v>1.0</v>
      </c>
      <c r="M154" s="5">
        <v>0.0</v>
      </c>
      <c r="N154" s="5">
        <v>0.0</v>
      </c>
      <c r="O154" s="5">
        <v>0.0</v>
      </c>
      <c r="P154" s="5">
        <v>0.0</v>
      </c>
      <c r="Q154" s="5">
        <v>0.0</v>
      </c>
      <c r="R154" s="5">
        <v>2.0</v>
      </c>
      <c r="S154" s="5">
        <v>0.0</v>
      </c>
      <c r="T154" s="5">
        <v>0.0</v>
      </c>
      <c r="U154" s="5">
        <v>1.0</v>
      </c>
      <c r="V154" s="7">
        <f>IFERROR(__xludf.DUMMYFUNCTION("IFERROR(
  VLOOKUP(
    A154,
    IMPORTRANGE(
      ""1ZygntHC1J6IxzKbTidmOyf5nUyW4GCLurHCjexrLm_o        "",
      ""HTMLキャッシュ!A:F""
    ),
    3,
    FALSE
  ),
  0
)
"),46081.724016203705)</f>
        <v>46081.72402</v>
      </c>
      <c r="W154" s="5"/>
      <c r="X154" s="5"/>
      <c r="Y154" s="5"/>
      <c r="Z154" s="5"/>
      <c r="AA154" s="5"/>
      <c r="AB154" s="5"/>
      <c r="AC154" s="5"/>
      <c r="AD154" s="5"/>
    </row>
    <row r="155" ht="16.5" customHeight="1">
      <c r="A155" s="4" t="s">
        <v>474</v>
      </c>
      <c r="B155" s="5">
        <v>2.0</v>
      </c>
      <c r="C155" s="5">
        <v>15.0</v>
      </c>
      <c r="D155" s="1" t="s">
        <v>2572</v>
      </c>
      <c r="E155" s="5">
        <v>2.0</v>
      </c>
      <c r="F155" s="5">
        <v>6.0</v>
      </c>
      <c r="G155" s="5">
        <v>1.0</v>
      </c>
      <c r="H155" s="5">
        <v>0.0</v>
      </c>
      <c r="I155" s="5">
        <v>2.0</v>
      </c>
      <c r="J155" s="5">
        <v>1.0</v>
      </c>
      <c r="K155" s="5">
        <v>2.0</v>
      </c>
      <c r="L155" s="5">
        <v>1.0</v>
      </c>
      <c r="M155" s="5">
        <v>0.0</v>
      </c>
      <c r="N155" s="5">
        <v>0.0</v>
      </c>
      <c r="O155" s="5">
        <v>0.0</v>
      </c>
      <c r="P155" s="5">
        <v>0.0</v>
      </c>
      <c r="Q155" s="5">
        <v>0.0</v>
      </c>
      <c r="R155" s="5">
        <v>0.0</v>
      </c>
      <c r="S155" s="5">
        <v>0.0</v>
      </c>
      <c r="T155" s="5">
        <v>0.0</v>
      </c>
      <c r="U155" s="5">
        <v>0.0</v>
      </c>
      <c r="V155" s="7">
        <f>IFERROR(__xludf.DUMMYFUNCTION("IFERROR(
  VLOOKUP(
    A155,
    IMPORTRANGE(
      ""1ZygntHC1J6IxzKbTidmOyf5nUyW4GCLurHCjexrLm_o        "",
      ""HTMLキャッシュ!A:F""
    ),
    3,
    FALSE
  ),
  0
)
"),46078.79913194444)</f>
        <v>46078.79913</v>
      </c>
      <c r="W155" s="5"/>
      <c r="X155" s="5"/>
      <c r="Y155" s="5"/>
      <c r="Z155" s="5"/>
      <c r="AA155" s="5"/>
      <c r="AB155" s="5"/>
      <c r="AC155" s="5"/>
      <c r="AD155" s="5"/>
    </row>
    <row r="156" ht="16.5" customHeight="1">
      <c r="A156" s="4" t="s">
        <v>492</v>
      </c>
      <c r="B156" s="1">
        <v>0.0</v>
      </c>
      <c r="C156" s="1">
        <v>15.0</v>
      </c>
      <c r="D156" s="1" t="s">
        <v>2573</v>
      </c>
      <c r="E156" s="5">
        <v>3.0</v>
      </c>
      <c r="F156" s="5">
        <v>7.0</v>
      </c>
      <c r="G156" s="5">
        <v>0.0</v>
      </c>
      <c r="H156" s="5">
        <v>0.0</v>
      </c>
      <c r="I156" s="5">
        <v>3.0</v>
      </c>
      <c r="J156" s="5">
        <v>2.0</v>
      </c>
      <c r="K156" s="5">
        <v>0.0</v>
      </c>
      <c r="L156" s="5">
        <v>0.0</v>
      </c>
      <c r="M156" s="5">
        <v>0.0</v>
      </c>
      <c r="N156" s="5">
        <v>0.0</v>
      </c>
      <c r="O156" s="5">
        <v>0.0</v>
      </c>
      <c r="P156" s="5">
        <v>0.0</v>
      </c>
      <c r="Q156" s="5">
        <v>0.0</v>
      </c>
      <c r="R156" s="5">
        <v>0.0</v>
      </c>
      <c r="S156" s="5">
        <v>0.0</v>
      </c>
      <c r="T156" s="5">
        <v>0.0</v>
      </c>
      <c r="U156" s="5">
        <v>0.0</v>
      </c>
      <c r="V156" s="7">
        <f>IFERROR(__xludf.DUMMYFUNCTION("IFERROR(
  VLOOKUP(
    A156,
    IMPORTRANGE(
      ""1ZygntHC1J6IxzKbTidmOyf5nUyW4GCLurHCjexrLm_o        "",
      ""HTMLキャッシュ!A:F""
    ),
    3,
    FALSE
  ),
  0
)
"),46074.565104166664)</f>
        <v>46074.5651</v>
      </c>
      <c r="W156" s="5"/>
      <c r="X156" s="5"/>
      <c r="Y156" s="5"/>
      <c r="Z156" s="5"/>
      <c r="AA156" s="5"/>
      <c r="AB156" s="5"/>
      <c r="AC156" s="5"/>
      <c r="AD156" s="5"/>
    </row>
    <row r="157" ht="16.5" customHeight="1">
      <c r="A157" s="4" t="s">
        <v>1996</v>
      </c>
      <c r="B157" s="1">
        <v>0.0</v>
      </c>
      <c r="C157" s="1">
        <v>15.0</v>
      </c>
      <c r="D157" s="1" t="s">
        <v>2574</v>
      </c>
      <c r="E157" s="1">
        <v>1.0</v>
      </c>
      <c r="F157" s="5">
        <v>8.0</v>
      </c>
      <c r="G157" s="5">
        <v>0.0</v>
      </c>
      <c r="H157" s="5">
        <v>0.0</v>
      </c>
      <c r="I157" s="5">
        <v>2.0</v>
      </c>
      <c r="J157" s="5">
        <v>2.0</v>
      </c>
      <c r="K157" s="5">
        <v>1.0</v>
      </c>
      <c r="L157" s="5">
        <v>1.0</v>
      </c>
      <c r="M157" s="5">
        <v>0.0</v>
      </c>
      <c r="N157" s="5">
        <v>0.0</v>
      </c>
      <c r="O157" s="5">
        <v>0.0</v>
      </c>
      <c r="P157" s="5">
        <v>0.0</v>
      </c>
      <c r="Q157" s="5">
        <v>0.0</v>
      </c>
      <c r="R157" s="5">
        <v>0.0</v>
      </c>
      <c r="S157" s="5">
        <v>0.0</v>
      </c>
      <c r="T157" s="5">
        <v>0.0</v>
      </c>
      <c r="U157" s="5">
        <v>0.0</v>
      </c>
      <c r="V157" s="7">
        <f>IFERROR(__xludf.DUMMYFUNCTION("IFERROR(
  VLOOKUP(
    A157,
    IMPORTRANGE(
      ""1ZygntHC1J6IxzKbTidmOyf5nUyW4GCLurHCjexrLm_o        "",
      ""HTMLキャッシュ!A:F""
    ),
    3,
    FALSE
  ),
  0
)
"),46078.60019675926)</f>
        <v>46078.6002</v>
      </c>
      <c r="W157" s="5"/>
      <c r="X157" s="5"/>
      <c r="Y157" s="5"/>
      <c r="Z157" s="5"/>
      <c r="AA157" s="5"/>
      <c r="AB157" s="5"/>
      <c r="AC157" s="5"/>
      <c r="AD157" s="5"/>
    </row>
    <row r="158" ht="16.5" customHeight="1">
      <c r="A158" s="4" t="s">
        <v>538</v>
      </c>
      <c r="B158" s="1">
        <v>0.0</v>
      </c>
      <c r="C158" s="5">
        <v>15.0</v>
      </c>
      <c r="D158" s="1" t="s">
        <v>2575</v>
      </c>
      <c r="E158" s="5">
        <v>7.0</v>
      </c>
      <c r="F158" s="5">
        <v>4.0</v>
      </c>
      <c r="G158" s="5">
        <v>0.0</v>
      </c>
      <c r="H158" s="5">
        <v>0.0</v>
      </c>
      <c r="I158" s="5">
        <v>1.0</v>
      </c>
      <c r="J158" s="5">
        <v>0.0</v>
      </c>
      <c r="K158" s="5">
        <v>0.0</v>
      </c>
      <c r="L158" s="5">
        <v>0.0</v>
      </c>
      <c r="M158" s="5">
        <v>0.0</v>
      </c>
      <c r="N158" s="5">
        <v>0.0</v>
      </c>
      <c r="O158" s="5">
        <v>0.0</v>
      </c>
      <c r="P158" s="5">
        <v>0.0</v>
      </c>
      <c r="Q158" s="5">
        <v>0.0</v>
      </c>
      <c r="R158" s="5">
        <v>1.0</v>
      </c>
      <c r="S158" s="5">
        <v>0.0</v>
      </c>
      <c r="T158" s="5">
        <v>0.0</v>
      </c>
      <c r="U158" s="5">
        <v>2.0</v>
      </c>
      <c r="V158" s="7">
        <f>IFERROR(__xludf.DUMMYFUNCTION("IFERROR(
  VLOOKUP(
    A158,
    IMPORTRANGE(
      ""1ZygntHC1J6IxzKbTidmOyf5nUyW4GCLurHCjexrLm_o        "",
      ""HTMLキャッシュ!A:F""
    ),
    3,
    FALSE
  ),
  0
)
"),46083.691655092596)</f>
        <v>46083.69166</v>
      </c>
      <c r="W158" s="5"/>
      <c r="X158" s="5"/>
      <c r="Y158" s="5"/>
      <c r="Z158" s="5"/>
      <c r="AA158" s="5"/>
      <c r="AB158" s="5"/>
      <c r="AC158" s="5"/>
      <c r="AD158" s="5"/>
    </row>
    <row r="159" ht="16.5" customHeight="1">
      <c r="A159" s="4" t="s">
        <v>642</v>
      </c>
      <c r="B159" s="5">
        <v>0.0</v>
      </c>
      <c r="C159" s="5">
        <v>15.0</v>
      </c>
      <c r="D159" s="1" t="s">
        <v>2576</v>
      </c>
      <c r="E159" s="5">
        <v>0.0</v>
      </c>
      <c r="F159" s="5">
        <v>4.0</v>
      </c>
      <c r="G159" s="5">
        <v>0.0</v>
      </c>
      <c r="H159" s="5">
        <v>0.0</v>
      </c>
      <c r="I159" s="5">
        <v>3.0</v>
      </c>
      <c r="J159" s="5">
        <v>0.0</v>
      </c>
      <c r="K159" s="5">
        <v>0.0</v>
      </c>
      <c r="L159" s="5">
        <v>0.0</v>
      </c>
      <c r="M159" s="5">
        <v>0.0</v>
      </c>
      <c r="N159" s="5">
        <v>0.0</v>
      </c>
      <c r="O159" s="5">
        <v>0.0</v>
      </c>
      <c r="P159" s="5">
        <v>2.0</v>
      </c>
      <c r="Q159" s="5">
        <v>0.0</v>
      </c>
      <c r="R159" s="5">
        <v>5.0</v>
      </c>
      <c r="S159" s="5">
        <v>0.0</v>
      </c>
      <c r="T159" s="5">
        <v>0.0</v>
      </c>
      <c r="U159" s="5">
        <v>1.0</v>
      </c>
      <c r="V159" s="7">
        <f>IFERROR(__xludf.DUMMYFUNCTION("IFERROR(
  VLOOKUP(
    A159,
    IMPORTRANGE(
      ""1ZygntHC1J6IxzKbTidmOyf5nUyW4GCLurHCjexrLm_o        "",
      ""HTMLキャッシュ!A:F""
    ),
    3,
    FALSE
  ),
  0
)
"),46059.62179398148)</f>
        <v>46059.62179</v>
      </c>
      <c r="W159" s="5"/>
      <c r="X159" s="5"/>
      <c r="Y159" s="5"/>
      <c r="Z159" s="5"/>
      <c r="AA159" s="5"/>
      <c r="AB159" s="5"/>
      <c r="AC159" s="5"/>
      <c r="AD159" s="5"/>
    </row>
    <row r="160" ht="16.5" customHeight="1">
      <c r="A160" s="4" t="s">
        <v>2390</v>
      </c>
      <c r="B160" s="1">
        <v>8.0</v>
      </c>
      <c r="C160" s="5">
        <v>15.0</v>
      </c>
      <c r="D160" s="1" t="s">
        <v>2577</v>
      </c>
      <c r="E160" s="5">
        <v>0.0</v>
      </c>
      <c r="F160" s="5">
        <v>4.0</v>
      </c>
      <c r="G160" s="5">
        <v>0.0</v>
      </c>
      <c r="H160" s="5">
        <v>0.0</v>
      </c>
      <c r="I160" s="5">
        <v>1.0</v>
      </c>
      <c r="J160" s="5">
        <v>4.0</v>
      </c>
      <c r="K160" s="5">
        <v>0.0</v>
      </c>
      <c r="L160" s="5">
        <v>0.0</v>
      </c>
      <c r="M160" s="5">
        <v>0.0</v>
      </c>
      <c r="N160" s="5">
        <v>0.0</v>
      </c>
      <c r="O160" s="5">
        <v>0.0</v>
      </c>
      <c r="P160" s="5">
        <v>0.0</v>
      </c>
      <c r="Q160" s="5">
        <v>0.0</v>
      </c>
      <c r="R160" s="5">
        <v>1.0</v>
      </c>
      <c r="S160" s="5">
        <v>0.0</v>
      </c>
      <c r="T160" s="5">
        <v>0.0</v>
      </c>
      <c r="U160" s="5">
        <v>5.0</v>
      </c>
      <c r="V160" s="7">
        <f>IFERROR(__xludf.DUMMYFUNCTION("IFERROR(
  VLOOKUP(
    A160,
    IMPORTRANGE(
      ""1ZygntHC1J6IxzKbTidmOyf5nUyW4GCLurHCjexrLm_o        "",
      ""HTMLキャッシュ!A:F""
    ),
    3,
    FALSE
  ),
  0
)
"),46083.72991898148)</f>
        <v>46083.72992</v>
      </c>
      <c r="W160" s="5"/>
      <c r="X160" s="5"/>
      <c r="Y160" s="5"/>
      <c r="Z160" s="5"/>
      <c r="AA160" s="5"/>
      <c r="AB160" s="5"/>
      <c r="AC160" s="5"/>
      <c r="AD160" s="5"/>
    </row>
    <row r="161" ht="16.5" customHeight="1">
      <c r="A161" s="4" t="s">
        <v>966</v>
      </c>
      <c r="B161" s="1">
        <v>1.0</v>
      </c>
      <c r="C161" s="1">
        <v>15.0</v>
      </c>
      <c r="D161" s="1" t="s">
        <v>2578</v>
      </c>
      <c r="E161" s="1">
        <v>2.0</v>
      </c>
      <c r="F161" s="1">
        <v>1.0</v>
      </c>
      <c r="G161" s="1">
        <v>0.0</v>
      </c>
      <c r="H161" s="1">
        <v>0.0</v>
      </c>
      <c r="I161" s="1">
        <v>3.0</v>
      </c>
      <c r="J161" s="1">
        <v>6.0</v>
      </c>
      <c r="K161" s="5">
        <v>0.0</v>
      </c>
      <c r="L161" s="5">
        <v>0.0</v>
      </c>
      <c r="M161" s="5">
        <v>0.0</v>
      </c>
      <c r="N161" s="5">
        <v>1.0</v>
      </c>
      <c r="O161" s="5">
        <v>0.0</v>
      </c>
      <c r="P161" s="5">
        <v>0.0</v>
      </c>
      <c r="Q161" s="5">
        <v>0.0</v>
      </c>
      <c r="R161" s="5">
        <v>1.0</v>
      </c>
      <c r="S161" s="5">
        <v>0.0</v>
      </c>
      <c r="T161" s="5">
        <v>0.0</v>
      </c>
      <c r="U161" s="5">
        <v>1.0</v>
      </c>
      <c r="V161" s="7">
        <f>IFERROR(__xludf.DUMMYFUNCTION("IFERROR(
  VLOOKUP(
    A161,
    IMPORTRANGE(
      ""1ZygntHC1J6IxzKbTidmOyf5nUyW4GCLurHCjexrLm_o        "",
      ""HTMLキャッシュ!A:F""
    ),
    3,
    FALSE
  ),
  0
)
"),46077.72521990741)</f>
        <v>46077.72522</v>
      </c>
      <c r="W161" s="5"/>
      <c r="X161" s="5"/>
      <c r="Y161" s="5"/>
      <c r="Z161" s="5"/>
      <c r="AA161" s="5"/>
      <c r="AB161" s="5"/>
      <c r="AC161" s="5"/>
      <c r="AD161" s="5"/>
    </row>
    <row r="162" ht="16.5" customHeight="1">
      <c r="A162" s="4" t="s">
        <v>916</v>
      </c>
      <c r="B162" s="1">
        <v>1.0</v>
      </c>
      <c r="C162" s="1">
        <v>15.0</v>
      </c>
      <c r="D162" s="1" t="s">
        <v>2579</v>
      </c>
      <c r="E162" s="1">
        <v>0.0</v>
      </c>
      <c r="F162" s="1">
        <v>3.0</v>
      </c>
      <c r="G162" s="1">
        <v>0.0</v>
      </c>
      <c r="H162" s="1">
        <v>0.0</v>
      </c>
      <c r="I162" s="5">
        <v>0.0</v>
      </c>
      <c r="J162" s="5">
        <v>6.0</v>
      </c>
      <c r="K162" s="5">
        <v>2.0</v>
      </c>
      <c r="L162" s="5">
        <v>0.0</v>
      </c>
      <c r="M162" s="5">
        <v>0.0</v>
      </c>
      <c r="N162" s="5">
        <v>0.0</v>
      </c>
      <c r="O162" s="5">
        <v>0.0</v>
      </c>
      <c r="P162" s="5">
        <v>0.0</v>
      </c>
      <c r="Q162" s="5">
        <v>3.0</v>
      </c>
      <c r="R162" s="5">
        <v>1.0</v>
      </c>
      <c r="S162" s="5">
        <v>0.0</v>
      </c>
      <c r="T162" s="5">
        <v>0.0</v>
      </c>
      <c r="U162" s="5">
        <v>0.0</v>
      </c>
      <c r="V162" s="7">
        <f>IFERROR(__xludf.DUMMYFUNCTION("IFERROR(
  VLOOKUP(
    A162,
    IMPORTRANGE(
      ""1ZygntHC1J6IxzKbTidmOyf5nUyW4GCLurHCjexrLm_o        "",
      ""HTMLキャッシュ!A:F""
    ),
    3,
    FALSE
  ),
  0
)
"),46083.702060185184)</f>
        <v>46083.70206</v>
      </c>
      <c r="W162" s="5"/>
      <c r="X162" s="5"/>
      <c r="Y162" s="5"/>
      <c r="Z162" s="5"/>
      <c r="AA162" s="5"/>
      <c r="AB162" s="5"/>
      <c r="AC162" s="5"/>
      <c r="AD162" s="5"/>
    </row>
    <row r="163" ht="16.5" customHeight="1">
      <c r="A163" s="4" t="s">
        <v>188</v>
      </c>
      <c r="B163" s="5">
        <v>0.0</v>
      </c>
      <c r="C163" s="5">
        <v>15.0</v>
      </c>
      <c r="D163" s="1" t="s">
        <v>2580</v>
      </c>
      <c r="E163" s="5">
        <v>1.0</v>
      </c>
      <c r="F163" s="5">
        <v>3.0</v>
      </c>
      <c r="G163" s="5">
        <v>0.0</v>
      </c>
      <c r="H163" s="5">
        <v>0.0</v>
      </c>
      <c r="I163" s="5">
        <v>3.0</v>
      </c>
      <c r="J163" s="5">
        <v>6.0</v>
      </c>
      <c r="K163" s="5">
        <v>0.0</v>
      </c>
      <c r="L163" s="5">
        <v>0.0</v>
      </c>
      <c r="M163" s="5">
        <v>0.0</v>
      </c>
      <c r="N163" s="5">
        <v>0.0</v>
      </c>
      <c r="O163" s="5">
        <v>0.0</v>
      </c>
      <c r="P163" s="5">
        <v>0.0</v>
      </c>
      <c r="Q163" s="5">
        <v>0.0</v>
      </c>
      <c r="R163" s="5">
        <v>0.0</v>
      </c>
      <c r="S163" s="5">
        <v>1.0</v>
      </c>
      <c r="T163" s="5">
        <v>0.0</v>
      </c>
      <c r="U163" s="5">
        <v>1.0</v>
      </c>
      <c r="V163" s="7">
        <f>IFERROR(__xludf.DUMMYFUNCTION("IFERROR(
  VLOOKUP(
    A163,
    IMPORTRANGE(
      ""1ZygntHC1J6IxzKbTidmOyf5nUyW4GCLurHCjexrLm_o        "",
      ""HTMLキャッシュ!A:F""
    ),
    3,
    FALSE
  ),
  0
)
"),46059.62689814815)</f>
        <v>46059.6269</v>
      </c>
      <c r="W163" s="5"/>
      <c r="X163" s="5"/>
      <c r="Y163" s="5"/>
      <c r="Z163" s="5"/>
      <c r="AA163" s="5"/>
      <c r="AB163" s="5"/>
      <c r="AC163" s="5"/>
      <c r="AD163" s="5"/>
    </row>
    <row r="164" ht="16.5" customHeight="1">
      <c r="A164" s="4" t="s">
        <v>1024</v>
      </c>
      <c r="B164" s="5">
        <v>144.0</v>
      </c>
      <c r="C164" s="5">
        <v>14.0</v>
      </c>
      <c r="D164" s="1" t="s">
        <v>2581</v>
      </c>
      <c r="E164" s="5">
        <v>1.0</v>
      </c>
      <c r="F164" s="5">
        <v>5.0</v>
      </c>
      <c r="G164" s="5">
        <v>0.0</v>
      </c>
      <c r="H164" s="5">
        <v>0.0</v>
      </c>
      <c r="I164" s="5">
        <v>0.0</v>
      </c>
      <c r="J164" s="5">
        <v>4.0</v>
      </c>
      <c r="K164" s="5">
        <v>0.0</v>
      </c>
      <c r="L164" s="5">
        <v>0.0</v>
      </c>
      <c r="M164" s="5">
        <v>0.0</v>
      </c>
      <c r="N164" s="5">
        <v>0.0</v>
      </c>
      <c r="O164" s="5">
        <v>0.0</v>
      </c>
      <c r="P164" s="5">
        <v>0.0</v>
      </c>
      <c r="Q164" s="5">
        <v>0.0</v>
      </c>
      <c r="R164" s="5">
        <v>2.0</v>
      </c>
      <c r="S164" s="5">
        <v>0.0</v>
      </c>
      <c r="T164" s="5">
        <v>0.0</v>
      </c>
      <c r="U164" s="5">
        <v>2.0</v>
      </c>
      <c r="V164" s="7">
        <f>IFERROR(__xludf.DUMMYFUNCTION("IFERROR(
  VLOOKUP(
    A164,
    IMPORTRANGE(
      ""1ZygntHC1J6IxzKbTidmOyf5nUyW4GCLurHCjexrLm_o        "",
      ""HTMLキャッシュ!A:F""
    ),
    3,
    FALSE
  ),
  0
)
"),46052.78512731481)</f>
        <v>46052.78513</v>
      </c>
      <c r="W164" s="5"/>
      <c r="X164" s="5"/>
      <c r="Y164" s="5"/>
      <c r="Z164" s="5"/>
      <c r="AA164" s="5"/>
      <c r="AB164" s="5"/>
      <c r="AC164" s="5"/>
      <c r="AD164" s="5"/>
    </row>
    <row r="165" ht="16.5" customHeight="1">
      <c r="A165" s="4" t="s">
        <v>1424</v>
      </c>
      <c r="B165" s="1">
        <v>4.0</v>
      </c>
      <c r="C165" s="1">
        <v>14.0</v>
      </c>
      <c r="D165" s="1" t="s">
        <v>2582</v>
      </c>
      <c r="E165" s="1">
        <v>0.0</v>
      </c>
      <c r="F165" s="5">
        <v>8.0</v>
      </c>
      <c r="G165" s="5">
        <v>0.0</v>
      </c>
      <c r="H165" s="5">
        <v>0.0</v>
      </c>
      <c r="I165" s="5">
        <v>3.0</v>
      </c>
      <c r="J165" s="5">
        <v>1.0</v>
      </c>
      <c r="K165" s="5">
        <v>0.0</v>
      </c>
      <c r="L165" s="5">
        <v>0.0</v>
      </c>
      <c r="M165" s="5">
        <v>0.0</v>
      </c>
      <c r="N165" s="5">
        <v>0.0</v>
      </c>
      <c r="O165" s="5">
        <v>0.0</v>
      </c>
      <c r="P165" s="5">
        <v>0.0</v>
      </c>
      <c r="Q165" s="5">
        <v>0.0</v>
      </c>
      <c r="R165" s="5">
        <v>1.0</v>
      </c>
      <c r="S165" s="5">
        <v>0.0</v>
      </c>
      <c r="T165" s="5">
        <v>0.0</v>
      </c>
      <c r="U165" s="5">
        <v>1.0</v>
      </c>
      <c r="V165" s="7">
        <f>IFERROR(__xludf.DUMMYFUNCTION("IFERROR(
  VLOOKUP(
    A165,
    IMPORTRANGE(
      ""1ZygntHC1J6IxzKbTidmOyf5nUyW4GCLurHCjexrLm_o        "",
      ""HTMLキャッシュ!A:F""
    ),
    3,
    FALSE
  ),
  0
)
"),46078.846724537034)</f>
        <v>46078.84672</v>
      </c>
      <c r="W165" s="5"/>
      <c r="X165" s="5"/>
      <c r="Y165" s="5"/>
      <c r="Z165" s="5"/>
      <c r="AA165" s="5"/>
      <c r="AB165" s="5"/>
      <c r="AC165" s="5"/>
      <c r="AD165" s="5"/>
    </row>
    <row r="166" ht="16.5" customHeight="1">
      <c r="A166" s="4" t="s">
        <v>1614</v>
      </c>
      <c r="B166" s="1">
        <v>0.0</v>
      </c>
      <c r="C166" s="1">
        <v>14.0</v>
      </c>
      <c r="D166" s="1" t="s">
        <v>2583</v>
      </c>
      <c r="E166" s="5">
        <v>0.0</v>
      </c>
      <c r="F166" s="5">
        <v>1.0</v>
      </c>
      <c r="G166" s="5">
        <v>0.0</v>
      </c>
      <c r="H166" s="5">
        <v>0.0</v>
      </c>
      <c r="I166" s="5">
        <v>3.0</v>
      </c>
      <c r="J166" s="5">
        <v>3.0</v>
      </c>
      <c r="K166" s="5">
        <v>0.0</v>
      </c>
      <c r="L166" s="5">
        <v>1.0</v>
      </c>
      <c r="M166" s="5">
        <v>0.0</v>
      </c>
      <c r="N166" s="5">
        <v>0.0</v>
      </c>
      <c r="O166" s="5">
        <v>0.0</v>
      </c>
      <c r="P166" s="5">
        <v>0.0</v>
      </c>
      <c r="Q166" s="5">
        <v>1.0</v>
      </c>
      <c r="R166" s="5">
        <v>1.0</v>
      </c>
      <c r="S166" s="5">
        <v>0.0</v>
      </c>
      <c r="T166" s="5">
        <v>0.0</v>
      </c>
      <c r="U166" s="5">
        <v>4.0</v>
      </c>
      <c r="V166" s="7">
        <f>IFERROR(__xludf.DUMMYFUNCTION("IFERROR(
  VLOOKUP(
    A166,
    IMPORTRANGE(
      ""1ZygntHC1J6IxzKbTidmOyf5nUyW4GCLurHCjexrLm_o        "",
      ""HTMLキャッシュ!A:F""
    ),
    3,
    FALSE
  ),
  0
)
"),46076.86078703704)</f>
        <v>46076.86079</v>
      </c>
      <c r="W166" s="5"/>
      <c r="X166" s="5"/>
      <c r="Y166" s="5"/>
      <c r="Z166" s="5"/>
      <c r="AA166" s="5"/>
      <c r="AB166" s="5"/>
      <c r="AC166" s="5"/>
      <c r="AD166" s="5"/>
    </row>
    <row r="167" ht="16.5" customHeight="1">
      <c r="A167" s="4" t="s">
        <v>1094</v>
      </c>
      <c r="B167" s="1">
        <v>7.0</v>
      </c>
      <c r="C167" s="5">
        <v>14.0</v>
      </c>
      <c r="D167" s="1" t="s">
        <v>2584</v>
      </c>
      <c r="E167" s="5">
        <v>1.0</v>
      </c>
      <c r="F167" s="5">
        <v>5.0</v>
      </c>
      <c r="G167" s="5">
        <v>1.0</v>
      </c>
      <c r="H167" s="5">
        <v>0.0</v>
      </c>
      <c r="I167" s="5">
        <v>1.0</v>
      </c>
      <c r="J167" s="5">
        <v>1.0</v>
      </c>
      <c r="K167" s="5">
        <v>2.0</v>
      </c>
      <c r="L167" s="5">
        <v>1.0</v>
      </c>
      <c r="M167" s="5">
        <v>0.0</v>
      </c>
      <c r="N167" s="5">
        <v>0.0</v>
      </c>
      <c r="O167" s="5">
        <v>0.0</v>
      </c>
      <c r="P167" s="5">
        <v>0.0</v>
      </c>
      <c r="Q167" s="5">
        <v>0.0</v>
      </c>
      <c r="R167" s="5">
        <v>0.0</v>
      </c>
      <c r="S167" s="5">
        <v>0.0</v>
      </c>
      <c r="T167" s="5">
        <v>0.0</v>
      </c>
      <c r="U167" s="5">
        <v>2.0</v>
      </c>
      <c r="V167" s="7">
        <f>IFERROR(__xludf.DUMMYFUNCTION("IFERROR(
  VLOOKUP(
    A167,
    IMPORTRANGE(
      ""1ZygntHC1J6IxzKbTidmOyf5nUyW4GCLurHCjexrLm_o        "",
      ""HTMLキャッシュ!A:F""
    ),
    3,
    FALSE
  ),
  0
)
"),46078.61667824074)</f>
        <v>46078.61668</v>
      </c>
      <c r="W167" s="5"/>
      <c r="X167" s="5"/>
      <c r="Y167" s="5"/>
      <c r="Z167" s="5"/>
      <c r="AA167" s="5"/>
      <c r="AB167" s="5"/>
      <c r="AC167" s="5"/>
      <c r="AD167" s="5"/>
    </row>
    <row r="168" ht="16.5" customHeight="1">
      <c r="A168" s="4" t="s">
        <v>1206</v>
      </c>
      <c r="B168" s="1">
        <v>0.0</v>
      </c>
      <c r="C168" s="5">
        <v>14.0</v>
      </c>
      <c r="D168" s="1" t="s">
        <v>2585</v>
      </c>
      <c r="E168" s="5">
        <v>1.0</v>
      </c>
      <c r="F168" s="5">
        <v>2.0</v>
      </c>
      <c r="G168" s="5">
        <v>0.0</v>
      </c>
      <c r="H168" s="5">
        <v>0.0</v>
      </c>
      <c r="I168" s="5">
        <v>5.0</v>
      </c>
      <c r="J168" s="5">
        <v>4.0</v>
      </c>
      <c r="K168" s="5">
        <v>0.0</v>
      </c>
      <c r="L168" s="5">
        <v>1.0</v>
      </c>
      <c r="M168" s="5">
        <v>0.0</v>
      </c>
      <c r="N168" s="5">
        <v>0.0</v>
      </c>
      <c r="O168" s="5">
        <v>0.0</v>
      </c>
      <c r="P168" s="5">
        <v>0.0</v>
      </c>
      <c r="Q168" s="5">
        <v>0.0</v>
      </c>
      <c r="R168" s="5">
        <v>1.0</v>
      </c>
      <c r="S168" s="5">
        <v>0.0</v>
      </c>
      <c r="T168" s="5">
        <v>0.0</v>
      </c>
      <c r="U168" s="5">
        <v>0.0</v>
      </c>
      <c r="V168" s="7">
        <f>IFERROR(__xludf.DUMMYFUNCTION("IFERROR(
  VLOOKUP(
    A168,
    IMPORTRANGE(
      ""1ZygntHC1J6IxzKbTidmOyf5nUyW4GCLurHCjexrLm_o        "",
      ""HTMLキャッシュ!A:F""
    ),
    3,
    FALSE
  ),
  0
)
"),46069.83290509259)</f>
        <v>46069.83291</v>
      </c>
      <c r="W168" s="5"/>
      <c r="X168" s="5"/>
      <c r="Y168" s="5"/>
      <c r="Z168" s="5"/>
      <c r="AA168" s="5"/>
      <c r="AB168" s="5"/>
      <c r="AC168" s="5"/>
      <c r="AD168" s="5"/>
    </row>
    <row r="169" ht="16.5" customHeight="1">
      <c r="A169" s="4" t="s">
        <v>562</v>
      </c>
      <c r="B169" s="1">
        <v>0.0</v>
      </c>
      <c r="C169" s="5">
        <v>14.0</v>
      </c>
      <c r="D169" s="1" t="s">
        <v>2586</v>
      </c>
      <c r="E169" s="5">
        <v>0.0</v>
      </c>
      <c r="F169" s="5">
        <v>2.0</v>
      </c>
      <c r="G169" s="5">
        <v>0.0</v>
      </c>
      <c r="H169" s="5">
        <v>0.0</v>
      </c>
      <c r="I169" s="5">
        <v>0.0</v>
      </c>
      <c r="J169" s="5">
        <v>3.0</v>
      </c>
      <c r="K169" s="5">
        <v>1.0</v>
      </c>
      <c r="L169" s="5">
        <v>0.0</v>
      </c>
      <c r="M169" s="5">
        <v>0.0</v>
      </c>
      <c r="N169" s="5">
        <v>0.0</v>
      </c>
      <c r="O169" s="5">
        <v>0.0</v>
      </c>
      <c r="P169" s="5">
        <v>0.0</v>
      </c>
      <c r="Q169" s="5">
        <v>0.0</v>
      </c>
      <c r="R169" s="5">
        <v>4.0</v>
      </c>
      <c r="S169" s="5">
        <v>0.0</v>
      </c>
      <c r="T169" s="5">
        <v>0.0</v>
      </c>
      <c r="U169" s="5">
        <v>4.0</v>
      </c>
      <c r="V169" s="7">
        <f>IFERROR(__xludf.DUMMYFUNCTION("IFERROR(
  VLOOKUP(
    A169,
    IMPORTRANGE(
      ""1ZygntHC1J6IxzKbTidmOyf5nUyW4GCLurHCjexrLm_o        "",
      ""HTMLキャッシュ!A:F""
    ),
    3,
    FALSE
  ),
  0
)
"),46081.670127314814)</f>
        <v>46081.67013</v>
      </c>
      <c r="W169" s="5"/>
      <c r="X169" s="5"/>
      <c r="Y169" s="5"/>
      <c r="Z169" s="5"/>
      <c r="AA169" s="5"/>
      <c r="AB169" s="5"/>
      <c r="AC169" s="5"/>
      <c r="AD169" s="5"/>
    </row>
    <row r="170" ht="16.5" customHeight="1">
      <c r="A170" s="4" t="s">
        <v>144</v>
      </c>
      <c r="B170" s="1">
        <v>0.0</v>
      </c>
      <c r="C170" s="1">
        <v>14.0</v>
      </c>
      <c r="D170" s="1" t="s">
        <v>2587</v>
      </c>
      <c r="E170" s="1">
        <v>3.0</v>
      </c>
      <c r="F170" s="1">
        <v>9.0</v>
      </c>
      <c r="G170" s="5">
        <v>0.0</v>
      </c>
      <c r="H170" s="5">
        <v>0.0</v>
      </c>
      <c r="I170" s="5">
        <v>1.0</v>
      </c>
      <c r="J170" s="5">
        <v>1.0</v>
      </c>
      <c r="K170" s="5">
        <v>0.0</v>
      </c>
      <c r="L170" s="5">
        <v>0.0</v>
      </c>
      <c r="M170" s="5">
        <v>0.0</v>
      </c>
      <c r="N170" s="5">
        <v>0.0</v>
      </c>
      <c r="O170" s="5">
        <v>0.0</v>
      </c>
      <c r="P170" s="5">
        <v>0.0</v>
      </c>
      <c r="Q170" s="5">
        <v>0.0</v>
      </c>
      <c r="R170" s="5">
        <v>0.0</v>
      </c>
      <c r="S170" s="5">
        <v>0.0</v>
      </c>
      <c r="T170" s="5">
        <v>0.0</v>
      </c>
      <c r="U170" s="5">
        <v>0.0</v>
      </c>
      <c r="V170" s="7">
        <f>IFERROR(__xludf.DUMMYFUNCTION("IFERROR(
  VLOOKUP(
    A170,
    IMPORTRANGE(
      ""1ZygntHC1J6IxzKbTidmOyf5nUyW4GCLurHCjexrLm_o        "",
      ""HTMLキャッシュ!A:F""
    ),
    3,
    FALSE
  ),
  0
)
"),46079.857511574075)</f>
        <v>46079.85751</v>
      </c>
      <c r="W170" s="5"/>
      <c r="X170" s="5"/>
      <c r="Y170" s="5"/>
      <c r="Z170" s="5"/>
      <c r="AA170" s="5"/>
      <c r="AB170" s="5"/>
      <c r="AC170" s="5"/>
      <c r="AD170" s="5"/>
    </row>
    <row r="171" ht="16.5" customHeight="1">
      <c r="A171" s="4" t="s">
        <v>88</v>
      </c>
      <c r="B171" s="1">
        <v>523.0</v>
      </c>
      <c r="C171" s="1">
        <v>14.0</v>
      </c>
      <c r="D171" s="1" t="s">
        <v>2588</v>
      </c>
      <c r="E171" s="1">
        <v>0.0</v>
      </c>
      <c r="F171" s="1">
        <v>7.0</v>
      </c>
      <c r="G171" s="1">
        <v>0.0</v>
      </c>
      <c r="H171" s="1">
        <v>0.0</v>
      </c>
      <c r="I171" s="1">
        <v>0.0</v>
      </c>
      <c r="J171" s="1">
        <v>0.0</v>
      </c>
      <c r="K171" s="5">
        <v>0.0</v>
      </c>
      <c r="L171" s="5">
        <v>1.0</v>
      </c>
      <c r="M171" s="5">
        <v>0.0</v>
      </c>
      <c r="N171" s="5">
        <v>0.0</v>
      </c>
      <c r="O171" s="5">
        <v>0.0</v>
      </c>
      <c r="P171" s="5">
        <v>0.0</v>
      </c>
      <c r="Q171" s="5">
        <v>2.0</v>
      </c>
      <c r="R171" s="5">
        <v>3.0</v>
      </c>
      <c r="S171" s="5">
        <v>0.0</v>
      </c>
      <c r="T171" s="5">
        <v>0.0</v>
      </c>
      <c r="U171" s="5">
        <v>1.0</v>
      </c>
      <c r="V171" s="7">
        <f>IFERROR(__xludf.DUMMYFUNCTION("IFERROR(
  VLOOKUP(
    A171,
    IMPORTRANGE(
      ""1ZygntHC1J6IxzKbTidmOyf5nUyW4GCLurHCjexrLm_o        "",
      ""HTMLキャッシュ!A:F""
    ),
    3,
    FALSE
  ),
  0
)
"),46076.626851851855)</f>
        <v>46076.62685</v>
      </c>
      <c r="W171" s="5"/>
      <c r="X171" s="5"/>
      <c r="Y171" s="5"/>
      <c r="Z171" s="5"/>
      <c r="AA171" s="5"/>
      <c r="AB171" s="5"/>
      <c r="AC171" s="5"/>
      <c r="AD171" s="5"/>
    </row>
    <row r="172" ht="16.5" customHeight="1">
      <c r="A172" s="4" t="s">
        <v>2206</v>
      </c>
      <c r="B172" s="5">
        <v>2.0</v>
      </c>
      <c r="C172" s="5">
        <v>14.0</v>
      </c>
      <c r="D172" s="1" t="s">
        <v>2589</v>
      </c>
      <c r="E172" s="5">
        <v>0.0</v>
      </c>
      <c r="F172" s="5">
        <v>5.0</v>
      </c>
      <c r="G172" s="5">
        <v>0.0</v>
      </c>
      <c r="H172" s="5">
        <v>0.0</v>
      </c>
      <c r="I172" s="5">
        <v>3.0</v>
      </c>
      <c r="J172" s="5">
        <v>0.0</v>
      </c>
      <c r="K172" s="5">
        <v>1.0</v>
      </c>
      <c r="L172" s="5">
        <v>0.0</v>
      </c>
      <c r="M172" s="5">
        <v>0.0</v>
      </c>
      <c r="N172" s="5">
        <v>0.0</v>
      </c>
      <c r="O172" s="5">
        <v>0.0</v>
      </c>
      <c r="P172" s="5">
        <v>0.0</v>
      </c>
      <c r="Q172" s="5">
        <v>0.0</v>
      </c>
      <c r="R172" s="5">
        <v>1.0</v>
      </c>
      <c r="S172" s="5">
        <v>0.0</v>
      </c>
      <c r="T172" s="5">
        <v>0.0</v>
      </c>
      <c r="U172" s="5">
        <v>4.0</v>
      </c>
      <c r="V172" s="7">
        <f>IFERROR(__xludf.DUMMYFUNCTION("IFERROR(
  VLOOKUP(
    A172,
    IMPORTRANGE(
      ""1ZygntHC1J6IxzKbTidmOyf5nUyW4GCLurHCjexrLm_o        "",
      ""HTMLキャッシュ!A:F""
    ),
    3,
    FALSE
  ),
  0
)
"),46069.77315972222)</f>
        <v>46069.77316</v>
      </c>
      <c r="W172" s="5"/>
      <c r="X172" s="5"/>
      <c r="Y172" s="5"/>
      <c r="Z172" s="5"/>
      <c r="AA172" s="5"/>
      <c r="AB172" s="5"/>
      <c r="AC172" s="5"/>
      <c r="AD172" s="5"/>
    </row>
    <row r="173" ht="16.5" customHeight="1">
      <c r="A173" s="4" t="s">
        <v>978</v>
      </c>
      <c r="B173" s="1">
        <v>0.0</v>
      </c>
      <c r="C173" s="1">
        <v>14.0</v>
      </c>
      <c r="D173" s="1" t="s">
        <v>2590</v>
      </c>
      <c r="E173" s="5">
        <v>4.0</v>
      </c>
      <c r="F173" s="5">
        <v>4.0</v>
      </c>
      <c r="G173" s="5">
        <v>0.0</v>
      </c>
      <c r="H173" s="5">
        <v>0.0</v>
      </c>
      <c r="I173" s="5">
        <v>4.0</v>
      </c>
      <c r="J173" s="5">
        <v>2.0</v>
      </c>
      <c r="K173" s="5">
        <v>0.0</v>
      </c>
      <c r="L173" s="5">
        <v>0.0</v>
      </c>
      <c r="M173" s="5">
        <v>0.0</v>
      </c>
      <c r="N173" s="5">
        <v>0.0</v>
      </c>
      <c r="O173" s="5">
        <v>0.0</v>
      </c>
      <c r="P173" s="5">
        <v>0.0</v>
      </c>
      <c r="Q173" s="5">
        <v>0.0</v>
      </c>
      <c r="R173" s="5">
        <v>0.0</v>
      </c>
      <c r="S173" s="5">
        <v>0.0</v>
      </c>
      <c r="T173" s="5">
        <v>0.0</v>
      </c>
      <c r="U173" s="5">
        <v>0.0</v>
      </c>
      <c r="V173" s="7">
        <f>IFERROR(__xludf.DUMMYFUNCTION("IFERROR(
  VLOOKUP(
    A173,
    IMPORTRANGE(
      ""1ZygntHC1J6IxzKbTidmOyf5nUyW4GCLurHCjexrLm_o        "",
      ""HTMLキャッシュ!A:F""
    ),
    3,
    FALSE
  ),
  0
)
"),46084.572858796295)</f>
        <v>46084.57286</v>
      </c>
      <c r="W173" s="5"/>
      <c r="X173" s="5"/>
      <c r="Y173" s="5"/>
      <c r="Z173" s="5"/>
      <c r="AA173" s="5"/>
      <c r="AB173" s="5"/>
      <c r="AC173" s="5"/>
      <c r="AD173" s="5"/>
    </row>
    <row r="174" ht="16.5" customHeight="1">
      <c r="A174" s="4" t="s">
        <v>1360</v>
      </c>
      <c r="B174" s="1">
        <v>1.0</v>
      </c>
      <c r="C174" s="1">
        <v>14.0</v>
      </c>
      <c r="D174" s="1" t="s">
        <v>2591</v>
      </c>
      <c r="E174" s="5">
        <v>2.0</v>
      </c>
      <c r="F174" s="5">
        <v>1.0</v>
      </c>
      <c r="G174" s="5">
        <v>0.0</v>
      </c>
      <c r="H174" s="5">
        <v>0.0</v>
      </c>
      <c r="I174" s="5">
        <v>6.0</v>
      </c>
      <c r="J174" s="5">
        <v>5.0</v>
      </c>
      <c r="K174" s="5">
        <v>0.0</v>
      </c>
      <c r="L174" s="5">
        <v>0.0</v>
      </c>
      <c r="M174" s="5">
        <v>0.0</v>
      </c>
      <c r="N174" s="5">
        <v>0.0</v>
      </c>
      <c r="O174" s="5">
        <v>0.0</v>
      </c>
      <c r="P174" s="5">
        <v>0.0</v>
      </c>
      <c r="Q174" s="5">
        <v>0.0</v>
      </c>
      <c r="R174" s="5">
        <v>0.0</v>
      </c>
      <c r="S174" s="5">
        <v>0.0</v>
      </c>
      <c r="T174" s="5">
        <v>0.0</v>
      </c>
      <c r="U174" s="5">
        <v>0.0</v>
      </c>
      <c r="V174" s="7">
        <f>IFERROR(__xludf.DUMMYFUNCTION("IFERROR(
  VLOOKUP(
    A174,
    IMPORTRANGE(
      ""1ZygntHC1J6IxzKbTidmOyf5nUyW4GCLurHCjexrLm_o        "",
      ""HTMLキャッシュ!A:F""
    ),
    3,
    FALSE
  ),
  0
)
"),46055.81780092593)</f>
        <v>46055.8178</v>
      </c>
      <c r="W174" s="5"/>
      <c r="X174" s="5"/>
      <c r="Y174" s="5"/>
      <c r="Z174" s="5"/>
      <c r="AA174" s="5"/>
      <c r="AB174" s="5"/>
      <c r="AC174" s="5"/>
      <c r="AD174" s="5"/>
    </row>
    <row r="175" ht="16.5" customHeight="1">
      <c r="A175" s="4" t="s">
        <v>2398</v>
      </c>
      <c r="B175" s="5">
        <v>0.0</v>
      </c>
      <c r="C175" s="5">
        <v>14.0</v>
      </c>
      <c r="D175" s="1" t="s">
        <v>2592</v>
      </c>
      <c r="E175" s="5">
        <v>0.0</v>
      </c>
      <c r="F175" s="5">
        <v>10.0</v>
      </c>
      <c r="G175" s="5">
        <v>0.0</v>
      </c>
      <c r="H175" s="5">
        <v>0.0</v>
      </c>
      <c r="I175" s="5">
        <v>1.0</v>
      </c>
      <c r="J175" s="5">
        <v>0.0</v>
      </c>
      <c r="K175" s="5">
        <v>1.0</v>
      </c>
      <c r="L175" s="5">
        <v>1.0</v>
      </c>
      <c r="M175" s="5">
        <v>0.0</v>
      </c>
      <c r="N175" s="5">
        <v>0.0</v>
      </c>
      <c r="O175" s="5">
        <v>0.0</v>
      </c>
      <c r="P175" s="5">
        <v>0.0</v>
      </c>
      <c r="Q175" s="5">
        <v>0.0</v>
      </c>
      <c r="R175" s="5">
        <v>0.0</v>
      </c>
      <c r="S175" s="5">
        <v>0.0</v>
      </c>
      <c r="T175" s="5">
        <v>0.0</v>
      </c>
      <c r="U175" s="5">
        <v>1.0</v>
      </c>
      <c r="V175" s="7">
        <f>IFERROR(__xludf.DUMMYFUNCTION("IFERROR(
  VLOOKUP(
    A175,
    IMPORTRANGE(
      ""1ZygntHC1J6IxzKbTidmOyf5nUyW4GCLurHCjexrLm_o        "",
      ""HTMLキャッシュ!A:F""
    ),
    3,
    FALSE
  ),
  0
)
"),46076.599386574075)</f>
        <v>46076.59939</v>
      </c>
      <c r="W175" s="5"/>
      <c r="X175" s="5"/>
      <c r="Y175" s="5"/>
      <c r="Z175" s="5"/>
      <c r="AA175" s="5"/>
      <c r="AB175" s="5"/>
      <c r="AC175" s="5"/>
      <c r="AD175" s="5"/>
    </row>
    <row r="176" ht="16.5" customHeight="1">
      <c r="A176" s="4" t="s">
        <v>738</v>
      </c>
      <c r="B176" s="1">
        <v>0.0</v>
      </c>
      <c r="C176" s="1">
        <v>14.0</v>
      </c>
      <c r="D176" s="1" t="s">
        <v>2593</v>
      </c>
      <c r="E176" s="1">
        <v>1.0</v>
      </c>
      <c r="F176" s="1">
        <v>4.0</v>
      </c>
      <c r="G176" s="1">
        <v>1.0</v>
      </c>
      <c r="H176" s="5">
        <v>0.0</v>
      </c>
      <c r="I176" s="5">
        <v>7.0</v>
      </c>
      <c r="J176" s="5">
        <v>1.0</v>
      </c>
      <c r="K176" s="5">
        <v>0.0</v>
      </c>
      <c r="L176" s="5">
        <v>0.0</v>
      </c>
      <c r="M176" s="5">
        <v>0.0</v>
      </c>
      <c r="N176" s="5">
        <v>0.0</v>
      </c>
      <c r="O176" s="5">
        <v>0.0</v>
      </c>
      <c r="P176" s="5">
        <v>0.0</v>
      </c>
      <c r="Q176" s="5">
        <v>0.0</v>
      </c>
      <c r="R176" s="5">
        <v>0.0</v>
      </c>
      <c r="S176" s="5">
        <v>0.0</v>
      </c>
      <c r="T176" s="5">
        <v>0.0</v>
      </c>
      <c r="U176" s="5">
        <v>0.0</v>
      </c>
      <c r="V176" s="7">
        <f>IFERROR(__xludf.DUMMYFUNCTION("IFERROR(
  VLOOKUP(
    A176,
    IMPORTRANGE(
      ""1ZygntHC1J6IxzKbTidmOyf5nUyW4GCLurHCjexrLm_o        "",
      ""HTMLキャッシュ!A:F""
    ),
    3,
    FALSE
  ),
  0
)
"),46059.683275462965)</f>
        <v>46059.68328</v>
      </c>
      <c r="W176" s="5"/>
      <c r="X176" s="5"/>
      <c r="Y176" s="5"/>
      <c r="Z176" s="5"/>
      <c r="AA176" s="5"/>
      <c r="AB176" s="5"/>
      <c r="AC176" s="5"/>
      <c r="AD176" s="5"/>
    </row>
    <row r="177" ht="16.5" customHeight="1">
      <c r="A177" s="4" t="s">
        <v>782</v>
      </c>
      <c r="B177" s="1">
        <v>0.0</v>
      </c>
      <c r="C177" s="1">
        <v>14.0</v>
      </c>
      <c r="D177" s="1" t="s">
        <v>2594</v>
      </c>
      <c r="E177" s="1">
        <v>0.0</v>
      </c>
      <c r="F177" s="1">
        <v>4.0</v>
      </c>
      <c r="G177" s="5">
        <v>2.0</v>
      </c>
      <c r="H177" s="5">
        <v>0.0</v>
      </c>
      <c r="I177" s="5">
        <v>4.0</v>
      </c>
      <c r="J177" s="5">
        <v>3.0</v>
      </c>
      <c r="K177" s="5">
        <v>0.0</v>
      </c>
      <c r="L177" s="5">
        <v>0.0</v>
      </c>
      <c r="M177" s="5">
        <v>0.0</v>
      </c>
      <c r="N177" s="5">
        <v>0.0</v>
      </c>
      <c r="O177" s="5">
        <v>0.0</v>
      </c>
      <c r="P177" s="5">
        <v>0.0</v>
      </c>
      <c r="Q177" s="5">
        <v>0.0</v>
      </c>
      <c r="R177" s="5">
        <v>0.0</v>
      </c>
      <c r="S177" s="5">
        <v>0.0</v>
      </c>
      <c r="T177" s="5">
        <v>0.0</v>
      </c>
      <c r="U177" s="5">
        <v>1.0</v>
      </c>
      <c r="V177" s="7">
        <f>IFERROR(__xludf.DUMMYFUNCTION("IFERROR(
  VLOOKUP(
    A177,
    IMPORTRANGE(
      ""1ZygntHC1J6IxzKbTidmOyf5nUyW4GCLurHCjexrLm_o        "",
      ""HTMLキャッシュ!A:F""
    ),
    3,
    FALSE
  ),
  0
)
"),46059.691724537035)</f>
        <v>46059.69172</v>
      </c>
      <c r="W177" s="5"/>
      <c r="X177" s="5"/>
      <c r="Y177" s="5"/>
      <c r="Z177" s="5"/>
      <c r="AA177" s="5"/>
      <c r="AB177" s="5"/>
      <c r="AC177" s="5"/>
      <c r="AD177" s="5"/>
    </row>
    <row r="178" ht="16.5" customHeight="1">
      <c r="A178" s="4" t="s">
        <v>1034</v>
      </c>
      <c r="B178" s="5">
        <v>7.0</v>
      </c>
      <c r="C178" s="5">
        <v>13.0</v>
      </c>
      <c r="D178" s="1" t="s">
        <v>2595</v>
      </c>
      <c r="E178" s="5">
        <v>3.0</v>
      </c>
      <c r="F178" s="5">
        <v>1.0</v>
      </c>
      <c r="G178" s="5">
        <v>0.0</v>
      </c>
      <c r="H178" s="5">
        <v>0.0</v>
      </c>
      <c r="I178" s="5">
        <v>3.0</v>
      </c>
      <c r="J178" s="5">
        <v>3.0</v>
      </c>
      <c r="K178" s="5">
        <v>0.0</v>
      </c>
      <c r="L178" s="5">
        <v>0.0</v>
      </c>
      <c r="M178" s="5">
        <v>0.0</v>
      </c>
      <c r="N178" s="5">
        <v>0.0</v>
      </c>
      <c r="O178" s="5">
        <v>0.0</v>
      </c>
      <c r="P178" s="5">
        <v>0.0</v>
      </c>
      <c r="Q178" s="5">
        <v>0.0</v>
      </c>
      <c r="R178" s="5">
        <v>0.0</v>
      </c>
      <c r="S178" s="5">
        <v>0.0</v>
      </c>
      <c r="T178" s="5">
        <v>0.0</v>
      </c>
      <c r="U178" s="5">
        <v>3.0</v>
      </c>
      <c r="V178" s="7">
        <f>IFERROR(__xludf.DUMMYFUNCTION("IFERROR(
  VLOOKUP(
    A178,
    IMPORTRANGE(
      ""1ZygntHC1J6IxzKbTidmOyf5nUyW4GCLurHCjexrLm_o        "",
      ""HTMLキャッシュ!A:F""
    ),
    3,
    FALSE
  ),
  0
)
"),46078.84434027778)</f>
        <v>46078.84434</v>
      </c>
      <c r="W178" s="5"/>
      <c r="X178" s="5"/>
      <c r="Y178" s="5"/>
      <c r="Z178" s="5"/>
      <c r="AA178" s="5"/>
      <c r="AB178" s="5"/>
      <c r="AC178" s="5"/>
      <c r="AD178" s="5"/>
    </row>
    <row r="179" ht="16.5" customHeight="1">
      <c r="A179" s="4" t="s">
        <v>1044</v>
      </c>
      <c r="B179" s="5">
        <v>12.0</v>
      </c>
      <c r="C179" s="5">
        <v>13.0</v>
      </c>
      <c r="D179" s="1" t="s">
        <v>2596</v>
      </c>
      <c r="E179" s="5">
        <v>0.0</v>
      </c>
      <c r="F179" s="5">
        <v>3.0</v>
      </c>
      <c r="G179" s="5">
        <v>0.0</v>
      </c>
      <c r="H179" s="5">
        <v>0.0</v>
      </c>
      <c r="I179" s="5">
        <v>5.0</v>
      </c>
      <c r="J179" s="5">
        <v>5.0</v>
      </c>
      <c r="K179" s="5">
        <v>0.0</v>
      </c>
      <c r="L179" s="5">
        <v>0.0</v>
      </c>
      <c r="M179" s="5">
        <v>0.0</v>
      </c>
      <c r="N179" s="5">
        <v>0.0</v>
      </c>
      <c r="O179" s="5">
        <v>0.0</v>
      </c>
      <c r="P179" s="5">
        <v>0.0</v>
      </c>
      <c r="Q179" s="5">
        <v>0.0</v>
      </c>
      <c r="R179" s="5">
        <v>0.0</v>
      </c>
      <c r="S179" s="5">
        <v>0.0</v>
      </c>
      <c r="T179" s="5">
        <v>0.0</v>
      </c>
      <c r="U179" s="5">
        <v>0.0</v>
      </c>
      <c r="V179" s="7">
        <f>IFERROR(__xludf.DUMMYFUNCTION("IFERROR(
  VLOOKUP(
    A179,
    IMPORTRANGE(
      ""1ZygntHC1J6IxzKbTidmOyf5nUyW4GCLurHCjexrLm_o        "",
      ""HTMLキャッシュ!A:F""
    ),
    3,
    FALSE
  ),
  0
)
"),46088.8728587963)</f>
        <v>46088.87286</v>
      </c>
      <c r="W179" s="5"/>
      <c r="X179" s="5"/>
      <c r="Y179" s="5"/>
      <c r="Z179" s="5"/>
      <c r="AA179" s="5"/>
      <c r="AB179" s="5"/>
      <c r="AC179" s="5"/>
      <c r="AD179" s="5"/>
    </row>
    <row r="180" ht="16.5" customHeight="1">
      <c r="A180" s="4" t="s">
        <v>1436</v>
      </c>
      <c r="B180" s="5">
        <v>55.0</v>
      </c>
      <c r="C180" s="5">
        <v>13.0</v>
      </c>
      <c r="D180" s="1" t="s">
        <v>2597</v>
      </c>
      <c r="E180" s="5">
        <v>0.0</v>
      </c>
      <c r="F180" s="5">
        <v>1.0</v>
      </c>
      <c r="G180" s="5">
        <v>1.0</v>
      </c>
      <c r="H180" s="5">
        <v>2.0</v>
      </c>
      <c r="I180" s="5">
        <v>3.0</v>
      </c>
      <c r="J180" s="5">
        <v>0.0</v>
      </c>
      <c r="K180" s="5">
        <v>0.0</v>
      </c>
      <c r="L180" s="5">
        <v>0.0</v>
      </c>
      <c r="M180" s="5">
        <v>0.0</v>
      </c>
      <c r="N180" s="5">
        <v>0.0</v>
      </c>
      <c r="O180" s="5">
        <v>0.0</v>
      </c>
      <c r="P180" s="5">
        <v>0.0</v>
      </c>
      <c r="Q180" s="5">
        <v>0.0</v>
      </c>
      <c r="R180" s="5">
        <v>3.0</v>
      </c>
      <c r="S180" s="5">
        <v>0.0</v>
      </c>
      <c r="T180" s="5">
        <v>0.0</v>
      </c>
      <c r="U180" s="5">
        <v>3.0</v>
      </c>
      <c r="V180" s="7">
        <f>IFERROR(__xludf.DUMMYFUNCTION("IFERROR(
  VLOOKUP(
    A180,
    IMPORTRANGE(
      ""1ZygntHC1J6IxzKbTidmOyf5nUyW4GCLurHCjexrLm_o        "",
      ""HTMLキャッシュ!A:F""
    ),
    3,
    FALSE
  ),
  0
)
"),46073.66391203704)</f>
        <v>46073.66391</v>
      </c>
      <c r="W180" s="5"/>
      <c r="X180" s="5"/>
      <c r="Y180" s="5"/>
      <c r="Z180" s="5"/>
      <c r="AA180" s="5"/>
      <c r="AB180" s="5"/>
      <c r="AC180" s="5"/>
      <c r="AD180" s="5"/>
    </row>
    <row r="181" ht="16.5" customHeight="1">
      <c r="A181" s="4" t="s">
        <v>768</v>
      </c>
      <c r="B181" s="5">
        <v>2.0</v>
      </c>
      <c r="C181" s="5">
        <v>13.0</v>
      </c>
      <c r="D181" s="1" t="s">
        <v>2598</v>
      </c>
      <c r="E181" s="5">
        <v>0.0</v>
      </c>
      <c r="F181" s="5">
        <v>5.0</v>
      </c>
      <c r="G181" s="5">
        <v>1.0</v>
      </c>
      <c r="H181" s="5">
        <v>0.0</v>
      </c>
      <c r="I181" s="5">
        <v>1.0</v>
      </c>
      <c r="J181" s="5">
        <v>4.0</v>
      </c>
      <c r="K181" s="5">
        <v>0.0</v>
      </c>
      <c r="L181" s="5">
        <v>1.0</v>
      </c>
      <c r="M181" s="5">
        <v>0.0</v>
      </c>
      <c r="N181" s="5">
        <v>0.0</v>
      </c>
      <c r="O181" s="5">
        <v>0.0</v>
      </c>
      <c r="P181" s="5">
        <v>0.0</v>
      </c>
      <c r="Q181" s="5">
        <v>0.0</v>
      </c>
      <c r="R181" s="5">
        <v>0.0</v>
      </c>
      <c r="S181" s="5">
        <v>0.0</v>
      </c>
      <c r="T181" s="5">
        <v>0.0</v>
      </c>
      <c r="U181" s="5">
        <v>1.0</v>
      </c>
      <c r="V181" s="7">
        <f>IFERROR(__xludf.DUMMYFUNCTION("IFERROR(
  VLOOKUP(
    A181,
    IMPORTRANGE(
      ""1ZygntHC1J6IxzKbTidmOyf5nUyW4GCLurHCjexrLm_o        "",
      ""HTMLキャッシュ!A:F""
    ),
    3,
    FALSE
  ),
  0
)
"),46078.84747685185)</f>
        <v>46078.84748</v>
      </c>
      <c r="W181" s="5"/>
      <c r="X181" s="5"/>
      <c r="Y181" s="5"/>
      <c r="Z181" s="5"/>
      <c r="AA181" s="5"/>
      <c r="AB181" s="5"/>
      <c r="AC181" s="5"/>
      <c r="AD181" s="5"/>
    </row>
    <row r="182" ht="16.5" customHeight="1">
      <c r="A182" s="4" t="s">
        <v>800</v>
      </c>
      <c r="B182" s="1">
        <v>28.0</v>
      </c>
      <c r="C182" s="1">
        <v>13.0</v>
      </c>
      <c r="D182" s="1" t="s">
        <v>2599</v>
      </c>
      <c r="E182" s="1">
        <v>1.0</v>
      </c>
      <c r="F182" s="5">
        <v>3.0</v>
      </c>
      <c r="G182" s="5">
        <v>0.0</v>
      </c>
      <c r="H182" s="5">
        <v>0.0</v>
      </c>
      <c r="I182" s="5">
        <v>2.0</v>
      </c>
      <c r="J182" s="5">
        <v>5.0</v>
      </c>
      <c r="K182" s="5">
        <v>0.0</v>
      </c>
      <c r="L182" s="5">
        <v>0.0</v>
      </c>
      <c r="M182" s="5">
        <v>0.0</v>
      </c>
      <c r="N182" s="5">
        <v>0.0</v>
      </c>
      <c r="O182" s="5">
        <v>0.0</v>
      </c>
      <c r="P182" s="5">
        <v>0.0</v>
      </c>
      <c r="Q182" s="5">
        <v>0.0</v>
      </c>
      <c r="R182" s="5">
        <v>0.0</v>
      </c>
      <c r="S182" s="5">
        <v>0.0</v>
      </c>
      <c r="T182" s="5">
        <v>0.0</v>
      </c>
      <c r="U182" s="5">
        <v>2.0</v>
      </c>
      <c r="V182" s="7">
        <f>IFERROR(__xludf.DUMMYFUNCTION("IFERROR(
  VLOOKUP(
    A182,
    IMPORTRANGE(
      ""1ZygntHC1J6IxzKbTidmOyf5nUyW4GCLurHCjexrLm_o        "",
      ""HTMLキャッシュ!A:F""
    ),
    3,
    FALSE
  ),
  0
)
"),46052.75865740741)</f>
        <v>46052.75866</v>
      </c>
      <c r="W182" s="5"/>
      <c r="X182" s="5"/>
      <c r="Y182" s="5"/>
      <c r="Z182" s="5"/>
      <c r="AA182" s="5"/>
      <c r="AB182" s="5"/>
      <c r="AC182" s="5"/>
      <c r="AD182" s="5"/>
    </row>
    <row r="183" ht="16.5" customHeight="1">
      <c r="A183" s="4" t="s">
        <v>1598</v>
      </c>
      <c r="B183" s="1">
        <v>1.0</v>
      </c>
      <c r="C183" s="1">
        <v>13.0</v>
      </c>
      <c r="D183" s="1" t="s">
        <v>2600</v>
      </c>
      <c r="E183" s="1">
        <v>0.0</v>
      </c>
      <c r="F183" s="1">
        <v>8.0</v>
      </c>
      <c r="G183" s="1">
        <v>0.0</v>
      </c>
      <c r="H183" s="5">
        <v>0.0</v>
      </c>
      <c r="I183" s="5">
        <v>1.0</v>
      </c>
      <c r="J183" s="5">
        <v>0.0</v>
      </c>
      <c r="K183" s="5">
        <v>0.0</v>
      </c>
      <c r="L183" s="5">
        <v>0.0</v>
      </c>
      <c r="M183" s="5">
        <v>0.0</v>
      </c>
      <c r="N183" s="5">
        <v>0.0</v>
      </c>
      <c r="O183" s="5">
        <v>0.0</v>
      </c>
      <c r="P183" s="5">
        <v>0.0</v>
      </c>
      <c r="Q183" s="5">
        <v>0.0</v>
      </c>
      <c r="R183" s="5">
        <v>4.0</v>
      </c>
      <c r="S183" s="5">
        <v>0.0</v>
      </c>
      <c r="T183" s="5">
        <v>0.0</v>
      </c>
      <c r="U183" s="5">
        <v>0.0</v>
      </c>
      <c r="V183" s="7">
        <f>IFERROR(__xludf.DUMMYFUNCTION("IFERROR(
  VLOOKUP(
    A183,
    IMPORTRANGE(
      ""1ZygntHC1J6IxzKbTidmOyf5nUyW4GCLurHCjexrLm_o        "",
      ""HTMLキャッシュ!A:F""
    ),
    3,
    FALSE
  ),
  0
)
"),46078.87899305556)</f>
        <v>46078.87899</v>
      </c>
      <c r="W183" s="5"/>
      <c r="X183" s="5"/>
      <c r="Y183" s="5"/>
      <c r="Z183" s="5"/>
      <c r="AA183" s="5"/>
      <c r="AB183" s="5"/>
      <c r="AC183" s="5"/>
      <c r="AD183" s="5"/>
    </row>
    <row r="184" ht="16.5" customHeight="1">
      <c r="A184" s="4" t="s">
        <v>864</v>
      </c>
      <c r="B184" s="5">
        <v>14.0</v>
      </c>
      <c r="C184" s="5">
        <v>13.0</v>
      </c>
      <c r="D184" s="1" t="s">
        <v>2601</v>
      </c>
      <c r="E184" s="5">
        <v>1.0</v>
      </c>
      <c r="F184" s="5">
        <v>0.0</v>
      </c>
      <c r="G184" s="5">
        <v>0.0</v>
      </c>
      <c r="H184" s="5">
        <v>0.0</v>
      </c>
      <c r="I184" s="5">
        <v>4.0</v>
      </c>
      <c r="J184" s="5">
        <v>6.0</v>
      </c>
      <c r="K184" s="5">
        <v>1.0</v>
      </c>
      <c r="L184" s="5">
        <v>0.0</v>
      </c>
      <c r="M184" s="5">
        <v>0.0</v>
      </c>
      <c r="N184" s="5">
        <v>0.0</v>
      </c>
      <c r="O184" s="5">
        <v>0.0</v>
      </c>
      <c r="P184" s="5">
        <v>0.0</v>
      </c>
      <c r="Q184" s="5">
        <v>0.0</v>
      </c>
      <c r="R184" s="5">
        <v>1.0</v>
      </c>
      <c r="S184" s="5">
        <v>0.0</v>
      </c>
      <c r="T184" s="5">
        <v>0.0</v>
      </c>
      <c r="U184" s="5">
        <v>0.0</v>
      </c>
      <c r="V184" s="7">
        <f>IFERROR(__xludf.DUMMYFUNCTION("IFERROR(
  VLOOKUP(
    A184,
    IMPORTRANGE(
      ""1ZygntHC1J6IxzKbTidmOyf5nUyW4GCLurHCjexrLm_o        "",
      ""HTMLキャッシュ!A:F""
    ),
    3,
    FALSE
  ),
  0
)
"),46078.612488425926)</f>
        <v>46078.61249</v>
      </c>
      <c r="W184" s="5"/>
      <c r="X184" s="5"/>
      <c r="Y184" s="5"/>
      <c r="Z184" s="5"/>
      <c r="AA184" s="5"/>
      <c r="AB184" s="5"/>
      <c r="AC184" s="5"/>
      <c r="AD184" s="5"/>
    </row>
    <row r="185" ht="16.5" customHeight="1">
      <c r="A185" s="4" t="s">
        <v>878</v>
      </c>
      <c r="B185" s="1">
        <v>4.0</v>
      </c>
      <c r="C185" s="5">
        <v>13.0</v>
      </c>
      <c r="D185" s="1" t="s">
        <v>2602</v>
      </c>
      <c r="E185" s="5">
        <v>1.0</v>
      </c>
      <c r="F185" s="5">
        <v>7.0</v>
      </c>
      <c r="G185" s="5">
        <v>0.0</v>
      </c>
      <c r="H185" s="5">
        <v>0.0</v>
      </c>
      <c r="I185" s="5">
        <v>2.0</v>
      </c>
      <c r="J185" s="5">
        <v>1.0</v>
      </c>
      <c r="K185" s="5">
        <v>0.0</v>
      </c>
      <c r="L185" s="5">
        <v>0.0</v>
      </c>
      <c r="M185" s="5">
        <v>0.0</v>
      </c>
      <c r="N185" s="5">
        <v>0.0</v>
      </c>
      <c r="O185" s="5">
        <v>0.0</v>
      </c>
      <c r="P185" s="5">
        <v>0.0</v>
      </c>
      <c r="Q185" s="5">
        <v>0.0</v>
      </c>
      <c r="R185" s="5">
        <v>0.0</v>
      </c>
      <c r="S185" s="5">
        <v>0.0</v>
      </c>
      <c r="T185" s="5">
        <v>1.0</v>
      </c>
      <c r="U185" s="5">
        <v>1.0</v>
      </c>
      <c r="V185" s="7">
        <f>IFERROR(__xludf.DUMMYFUNCTION("IFERROR(
  VLOOKUP(
    A185,
    IMPORTRANGE(
      ""1ZygntHC1J6IxzKbTidmOyf5nUyW4GCLurHCjexrLm_o        "",
      ""HTMLキャッシュ!A:F""
    ),
    3,
    FALSE
  ),
  0
)
"),46078.85528935185)</f>
        <v>46078.85529</v>
      </c>
      <c r="W185" s="5"/>
      <c r="X185" s="5"/>
      <c r="Y185" s="5"/>
      <c r="Z185" s="5"/>
      <c r="AA185" s="5"/>
      <c r="AB185" s="5"/>
      <c r="AC185" s="5"/>
      <c r="AD185" s="5"/>
    </row>
    <row r="186" ht="16.5" customHeight="1">
      <c r="A186" s="4" t="s">
        <v>904</v>
      </c>
      <c r="B186" s="5">
        <v>0.0</v>
      </c>
      <c r="C186" s="5">
        <v>13.0</v>
      </c>
      <c r="D186" s="1" t="s">
        <v>2603</v>
      </c>
      <c r="E186" s="5">
        <v>1.0</v>
      </c>
      <c r="F186" s="5">
        <v>6.0</v>
      </c>
      <c r="G186" s="5">
        <v>0.0</v>
      </c>
      <c r="H186" s="5">
        <v>0.0</v>
      </c>
      <c r="I186" s="5">
        <v>1.0</v>
      </c>
      <c r="J186" s="5">
        <v>2.0</v>
      </c>
      <c r="K186" s="5">
        <v>0.0</v>
      </c>
      <c r="L186" s="5">
        <v>0.0</v>
      </c>
      <c r="M186" s="5">
        <v>0.0</v>
      </c>
      <c r="N186" s="5">
        <v>0.0</v>
      </c>
      <c r="O186" s="5">
        <v>0.0</v>
      </c>
      <c r="P186" s="5">
        <v>0.0</v>
      </c>
      <c r="Q186" s="5">
        <v>0.0</v>
      </c>
      <c r="R186" s="5">
        <v>1.0</v>
      </c>
      <c r="S186" s="5">
        <v>0.0</v>
      </c>
      <c r="T186" s="5">
        <v>0.0</v>
      </c>
      <c r="U186" s="5">
        <v>2.0</v>
      </c>
      <c r="V186" s="7">
        <f>IFERROR(__xludf.DUMMYFUNCTION("IFERROR(
  VLOOKUP(
    A186,
    IMPORTRANGE(
      ""1ZygntHC1J6IxzKbTidmOyf5nUyW4GCLurHCjexrLm_o        "",
      ""HTMLキャッシュ!A:F""
    ),
    3,
    FALSE
  ),
  0
)
"),46081.6659375)</f>
        <v>46081.66594</v>
      </c>
      <c r="W186" s="5"/>
      <c r="X186" s="5"/>
      <c r="Y186" s="5"/>
      <c r="Z186" s="5"/>
      <c r="AA186" s="5"/>
      <c r="AB186" s="5"/>
      <c r="AC186" s="5"/>
      <c r="AD186" s="5"/>
    </row>
    <row r="187" ht="16.5" customHeight="1">
      <c r="A187" s="4" t="s">
        <v>2064</v>
      </c>
      <c r="B187" s="1">
        <v>9.0</v>
      </c>
      <c r="C187" s="1">
        <v>13.0</v>
      </c>
      <c r="D187" s="1" t="s">
        <v>2604</v>
      </c>
      <c r="E187" s="1">
        <v>1.0</v>
      </c>
      <c r="F187" s="1">
        <v>5.0</v>
      </c>
      <c r="G187" s="1">
        <v>0.0</v>
      </c>
      <c r="H187" s="1">
        <v>0.0</v>
      </c>
      <c r="I187" s="5">
        <v>0.0</v>
      </c>
      <c r="J187" s="5">
        <v>1.0</v>
      </c>
      <c r="K187" s="5">
        <v>0.0</v>
      </c>
      <c r="L187" s="5">
        <v>2.0</v>
      </c>
      <c r="M187" s="5">
        <v>0.0</v>
      </c>
      <c r="N187" s="5">
        <v>0.0</v>
      </c>
      <c r="O187" s="5">
        <v>0.0</v>
      </c>
      <c r="P187" s="5">
        <v>0.0</v>
      </c>
      <c r="Q187" s="5">
        <v>0.0</v>
      </c>
      <c r="R187" s="5">
        <v>3.0</v>
      </c>
      <c r="S187" s="5">
        <v>0.0</v>
      </c>
      <c r="T187" s="5">
        <v>0.0</v>
      </c>
      <c r="U187" s="5">
        <v>1.0</v>
      </c>
      <c r="V187" s="7">
        <f>IFERROR(__xludf.DUMMYFUNCTION("IFERROR(
  VLOOKUP(
    A187,
    IMPORTRANGE(
      ""1ZygntHC1J6IxzKbTidmOyf5nUyW4GCLurHCjexrLm_o        "",
      ""HTMLキャッシュ!A:F""
    ),
    3,
    FALSE
  ),
  0
)
"),46078.728055555555)</f>
        <v>46078.72806</v>
      </c>
      <c r="W187" s="5"/>
      <c r="X187" s="5"/>
      <c r="Y187" s="5"/>
      <c r="Z187" s="5"/>
      <c r="AA187" s="5"/>
      <c r="AB187" s="5"/>
      <c r="AC187" s="5"/>
      <c r="AD187" s="5"/>
    </row>
    <row r="188" ht="16.5" customHeight="1">
      <c r="A188" s="4" t="s">
        <v>2146</v>
      </c>
      <c r="B188" s="5">
        <v>86.0</v>
      </c>
      <c r="C188" s="5">
        <v>13.0</v>
      </c>
      <c r="D188" s="1" t="s">
        <v>2605</v>
      </c>
      <c r="E188" s="5">
        <v>0.0</v>
      </c>
      <c r="F188" s="5">
        <v>2.0</v>
      </c>
      <c r="G188" s="5">
        <v>0.0</v>
      </c>
      <c r="H188" s="5">
        <v>0.0</v>
      </c>
      <c r="I188" s="5">
        <v>1.0</v>
      </c>
      <c r="J188" s="5">
        <v>3.0</v>
      </c>
      <c r="K188" s="5">
        <v>0.0</v>
      </c>
      <c r="L188" s="5">
        <v>3.0</v>
      </c>
      <c r="M188" s="5">
        <v>0.0</v>
      </c>
      <c r="N188" s="5">
        <v>0.0</v>
      </c>
      <c r="O188" s="5">
        <v>0.0</v>
      </c>
      <c r="P188" s="5">
        <v>0.0</v>
      </c>
      <c r="Q188" s="5">
        <v>1.0</v>
      </c>
      <c r="R188" s="5">
        <v>0.0</v>
      </c>
      <c r="S188" s="5">
        <v>0.0</v>
      </c>
      <c r="T188" s="5">
        <v>0.0</v>
      </c>
      <c r="U188" s="5">
        <v>3.0</v>
      </c>
      <c r="V188" s="7">
        <f>IFERROR(__xludf.DUMMYFUNCTION("IFERROR(
  VLOOKUP(
    A188,
    IMPORTRANGE(
      ""1ZygntHC1J6IxzKbTidmOyf5nUyW4GCLurHCjexrLm_o        "",
      ""HTMLキャッシュ!A:F""
    ),
    3,
    FALSE
  ),
  0
)
"),46078.67386574074)</f>
        <v>46078.67387</v>
      </c>
      <c r="W188" s="5"/>
      <c r="X188" s="5"/>
      <c r="Y188" s="5"/>
      <c r="Z188" s="5"/>
      <c r="AA188" s="5"/>
      <c r="AB188" s="5"/>
      <c r="AC188" s="5"/>
      <c r="AD188" s="5"/>
    </row>
    <row r="189" ht="16.5" customHeight="1">
      <c r="A189" s="4" t="s">
        <v>626</v>
      </c>
      <c r="B189" s="1">
        <v>202.0</v>
      </c>
      <c r="C189" s="1">
        <v>13.0</v>
      </c>
      <c r="D189" s="1" t="s">
        <v>2606</v>
      </c>
      <c r="E189" s="1">
        <v>1.0</v>
      </c>
      <c r="F189" s="1">
        <v>2.0</v>
      </c>
      <c r="G189" s="1">
        <v>1.0</v>
      </c>
      <c r="H189" s="5">
        <v>0.0</v>
      </c>
      <c r="I189" s="5">
        <v>0.0</v>
      </c>
      <c r="J189" s="5">
        <v>1.0</v>
      </c>
      <c r="K189" s="5">
        <v>0.0</v>
      </c>
      <c r="L189" s="5">
        <v>0.0</v>
      </c>
      <c r="M189" s="5">
        <v>0.0</v>
      </c>
      <c r="N189" s="5">
        <v>0.0</v>
      </c>
      <c r="O189" s="5">
        <v>0.0</v>
      </c>
      <c r="P189" s="5">
        <v>0.0</v>
      </c>
      <c r="Q189" s="5">
        <v>1.0</v>
      </c>
      <c r="R189" s="5">
        <v>5.0</v>
      </c>
      <c r="S189" s="5">
        <v>0.0</v>
      </c>
      <c r="T189" s="5">
        <v>0.0</v>
      </c>
      <c r="U189" s="5">
        <v>2.0</v>
      </c>
      <c r="V189" s="7">
        <f>IFERROR(__xludf.DUMMYFUNCTION("IFERROR(
  VLOOKUP(
    A189,
    IMPORTRANGE(
      ""1ZygntHC1J6IxzKbTidmOyf5nUyW4GCLurHCjexrLm_o        "",
      ""HTMLキャッシュ!A:F""
    ),
    3,
    FALSE
  ),
  0
)
"),46082.490532407406)</f>
        <v>46082.49053</v>
      </c>
      <c r="W189" s="5"/>
      <c r="X189" s="5"/>
      <c r="Y189" s="5"/>
      <c r="Z189" s="5"/>
      <c r="AA189" s="5"/>
      <c r="AB189" s="5"/>
      <c r="AC189" s="5"/>
      <c r="AD189" s="5"/>
    </row>
    <row r="190" ht="16.5" customHeight="1">
      <c r="A190" s="4" t="s">
        <v>638</v>
      </c>
      <c r="B190" s="1">
        <v>0.0</v>
      </c>
      <c r="C190" s="1">
        <v>13.0</v>
      </c>
      <c r="D190" s="1" t="s">
        <v>2607</v>
      </c>
      <c r="E190" s="1">
        <v>0.0</v>
      </c>
      <c r="F190" s="1">
        <v>5.0</v>
      </c>
      <c r="G190" s="1">
        <v>2.0</v>
      </c>
      <c r="H190" s="1">
        <v>0.0</v>
      </c>
      <c r="I190" s="1">
        <v>0.0</v>
      </c>
      <c r="J190" s="5">
        <v>0.0</v>
      </c>
      <c r="K190" s="5">
        <v>1.0</v>
      </c>
      <c r="L190" s="5">
        <v>0.0</v>
      </c>
      <c r="M190" s="5">
        <v>0.0</v>
      </c>
      <c r="N190" s="5">
        <v>0.0</v>
      </c>
      <c r="O190" s="5">
        <v>0.0</v>
      </c>
      <c r="P190" s="5">
        <v>0.0</v>
      </c>
      <c r="Q190" s="5">
        <v>0.0</v>
      </c>
      <c r="R190" s="5">
        <v>4.0</v>
      </c>
      <c r="S190" s="5">
        <v>0.0</v>
      </c>
      <c r="T190" s="5">
        <v>0.0</v>
      </c>
      <c r="U190" s="5">
        <v>1.0</v>
      </c>
      <c r="V190" s="7">
        <f>IFERROR(__xludf.DUMMYFUNCTION("IFERROR(
  VLOOKUP(
    A190,
    IMPORTRANGE(
      ""1ZygntHC1J6IxzKbTidmOyf5nUyW4GCLurHCjexrLm_o        "",
      ""HTMLキャッシュ!A:F""
    ),
    3,
    FALSE
  ),
  0
)
"),46076.64927083333)</f>
        <v>46076.64927</v>
      </c>
      <c r="W190" s="5"/>
      <c r="X190" s="5"/>
      <c r="Y190" s="5"/>
      <c r="Z190" s="5"/>
      <c r="AA190" s="5"/>
      <c r="AB190" s="5"/>
      <c r="AC190" s="5"/>
      <c r="AD190" s="5"/>
    </row>
    <row r="191" ht="16.5" customHeight="1">
      <c r="A191" s="1" t="s">
        <v>1288</v>
      </c>
      <c r="B191" s="1">
        <v>0.0</v>
      </c>
      <c r="C191" s="1">
        <v>13.0</v>
      </c>
      <c r="D191" s="1" t="s">
        <v>2608</v>
      </c>
      <c r="E191" s="1">
        <v>1.0</v>
      </c>
      <c r="F191" s="1">
        <v>10.0</v>
      </c>
      <c r="G191" s="1">
        <v>0.0</v>
      </c>
      <c r="H191" s="1">
        <v>1.0</v>
      </c>
      <c r="I191" s="5">
        <v>0.0</v>
      </c>
      <c r="J191" s="5">
        <v>0.0</v>
      </c>
      <c r="K191" s="5">
        <v>0.0</v>
      </c>
      <c r="L191" s="5">
        <v>0.0</v>
      </c>
      <c r="M191" s="5">
        <v>0.0</v>
      </c>
      <c r="N191" s="5">
        <v>0.0</v>
      </c>
      <c r="O191" s="5">
        <v>0.0</v>
      </c>
      <c r="P191" s="5">
        <v>0.0</v>
      </c>
      <c r="Q191" s="5">
        <v>0.0</v>
      </c>
      <c r="R191" s="5">
        <v>0.0</v>
      </c>
      <c r="S191" s="5">
        <v>0.0</v>
      </c>
      <c r="T191" s="5">
        <v>0.0</v>
      </c>
      <c r="U191" s="5">
        <v>1.0</v>
      </c>
      <c r="V191" s="7">
        <f>IFERROR(__xludf.DUMMYFUNCTION("IFERROR(
  VLOOKUP(
    A191,
    IMPORTRANGE(
      ""1ZygntHC1J6IxzKbTidmOyf5nUyW4GCLurHCjexrLm_o        "",
      ""HTMLキャッシュ!A:F""
    ),
    3,
    FALSE
  ),
  0
)
"),46059.71832175926)</f>
        <v>46059.71832</v>
      </c>
      <c r="W191" s="5"/>
      <c r="X191" s="5"/>
      <c r="Y191" s="5"/>
      <c r="Z191" s="5"/>
      <c r="AA191" s="5"/>
      <c r="AB191" s="5"/>
      <c r="AC191" s="5"/>
      <c r="AD191" s="5"/>
    </row>
    <row r="192" ht="16.5" customHeight="1">
      <c r="A192" s="4" t="s">
        <v>1290</v>
      </c>
      <c r="B192" s="1">
        <v>0.0</v>
      </c>
      <c r="C192" s="1">
        <v>13.0</v>
      </c>
      <c r="D192" s="1" t="s">
        <v>2609</v>
      </c>
      <c r="E192" s="1">
        <v>9.0</v>
      </c>
      <c r="F192" s="1">
        <v>0.0</v>
      </c>
      <c r="G192" s="1">
        <v>1.0</v>
      </c>
      <c r="H192" s="5">
        <v>0.0</v>
      </c>
      <c r="I192" s="5">
        <v>0.0</v>
      </c>
      <c r="J192" s="5">
        <v>1.0</v>
      </c>
      <c r="K192" s="5">
        <v>1.0</v>
      </c>
      <c r="L192" s="5">
        <v>0.0</v>
      </c>
      <c r="M192" s="5">
        <v>0.0</v>
      </c>
      <c r="N192" s="5">
        <v>0.0</v>
      </c>
      <c r="O192" s="5">
        <v>0.0</v>
      </c>
      <c r="P192" s="5">
        <v>0.0</v>
      </c>
      <c r="Q192" s="5">
        <v>0.0</v>
      </c>
      <c r="R192" s="5">
        <v>0.0</v>
      </c>
      <c r="S192" s="5">
        <v>0.0</v>
      </c>
      <c r="T192" s="5">
        <v>0.0</v>
      </c>
      <c r="U192" s="5">
        <v>1.0</v>
      </c>
      <c r="V192" s="7">
        <f>IFERROR(__xludf.DUMMYFUNCTION("IFERROR(
  VLOOKUP(
    A192,
    IMPORTRANGE(
      ""1ZygntHC1J6IxzKbTidmOyf5nUyW4GCLurHCjexrLm_o        "",
      ""HTMLキャッシュ!A:F""
    ),
    3,
    FALSE
  ),
  0
)
"),46059.72143518519)</f>
        <v>46059.72144</v>
      </c>
      <c r="W192" s="5"/>
      <c r="X192" s="5"/>
      <c r="Y192" s="5"/>
      <c r="Z192" s="5"/>
      <c r="AA192" s="5"/>
      <c r="AB192" s="5"/>
      <c r="AC192" s="5"/>
      <c r="AD192" s="5"/>
    </row>
    <row r="193" ht="16.5" customHeight="1">
      <c r="A193" s="4" t="s">
        <v>334</v>
      </c>
      <c r="B193" s="1">
        <v>0.0</v>
      </c>
      <c r="C193" s="1">
        <v>13.0</v>
      </c>
      <c r="D193" s="1" t="s">
        <v>2610</v>
      </c>
      <c r="E193" s="1">
        <v>2.0</v>
      </c>
      <c r="F193" s="1">
        <v>5.0</v>
      </c>
      <c r="G193" s="1">
        <v>0.0</v>
      </c>
      <c r="H193" s="1">
        <v>0.0</v>
      </c>
      <c r="I193" s="1">
        <v>0.0</v>
      </c>
      <c r="J193" s="5">
        <v>2.0</v>
      </c>
      <c r="K193" s="5">
        <v>0.0</v>
      </c>
      <c r="L193" s="5">
        <v>0.0</v>
      </c>
      <c r="M193" s="5">
        <v>0.0</v>
      </c>
      <c r="N193" s="5">
        <v>0.0</v>
      </c>
      <c r="O193" s="5">
        <v>0.0</v>
      </c>
      <c r="P193" s="5">
        <v>0.0</v>
      </c>
      <c r="Q193" s="5">
        <v>0.0</v>
      </c>
      <c r="R193" s="5">
        <v>0.0</v>
      </c>
      <c r="S193" s="5">
        <v>0.0</v>
      </c>
      <c r="T193" s="5">
        <v>0.0</v>
      </c>
      <c r="U193" s="5">
        <v>4.0</v>
      </c>
      <c r="V193" s="7">
        <f>IFERROR(__xludf.DUMMYFUNCTION("IFERROR(
  VLOOKUP(
    A193,
    IMPORTRANGE(
      ""1ZygntHC1J6IxzKbTidmOyf5nUyW4GCLurHCjexrLm_o        "",
      ""HTMLキャッシュ!A:F""
    ),
    3,
    FALSE
  ),
  0
)
"),46073.695393518516)</f>
        <v>46073.69539</v>
      </c>
      <c r="W193" s="5"/>
      <c r="X193" s="5"/>
      <c r="Y193" s="5"/>
      <c r="Z193" s="5"/>
      <c r="AA193" s="5"/>
      <c r="AB193" s="5"/>
      <c r="AC193" s="5"/>
      <c r="AD193" s="5"/>
    </row>
    <row r="194" ht="16.5" customHeight="1">
      <c r="A194" s="4" t="s">
        <v>974</v>
      </c>
      <c r="B194" s="1">
        <v>1.0</v>
      </c>
      <c r="C194" s="1">
        <v>13.0</v>
      </c>
      <c r="D194" s="1" t="s">
        <v>2611</v>
      </c>
      <c r="E194" s="1">
        <v>2.0</v>
      </c>
      <c r="F194" s="1">
        <v>4.0</v>
      </c>
      <c r="G194" s="1">
        <v>0.0</v>
      </c>
      <c r="H194" s="1">
        <v>0.0</v>
      </c>
      <c r="I194" s="1">
        <v>1.0</v>
      </c>
      <c r="J194" s="1">
        <v>4.0</v>
      </c>
      <c r="K194" s="1">
        <v>0.0</v>
      </c>
      <c r="L194" s="5">
        <v>0.0</v>
      </c>
      <c r="M194" s="5">
        <v>0.0</v>
      </c>
      <c r="N194" s="5">
        <v>0.0</v>
      </c>
      <c r="O194" s="5">
        <v>0.0</v>
      </c>
      <c r="P194" s="5">
        <v>0.0</v>
      </c>
      <c r="Q194" s="5">
        <v>0.0</v>
      </c>
      <c r="R194" s="5">
        <v>1.0</v>
      </c>
      <c r="S194" s="5">
        <v>0.0</v>
      </c>
      <c r="T194" s="5">
        <v>0.0</v>
      </c>
      <c r="U194" s="5">
        <v>1.0</v>
      </c>
      <c r="V194" s="7">
        <f>IFERROR(__xludf.DUMMYFUNCTION("IFERROR(
  VLOOKUP(
    A194,
    IMPORTRANGE(
      ""1ZygntHC1J6IxzKbTidmOyf5nUyW4GCLurHCjexrLm_o        "",
      ""HTMLキャッシュ!A:F""
    ),
    3,
    FALSE
  ),
  0
)
"),46073.69603009259)</f>
        <v>46073.69603</v>
      </c>
      <c r="W194" s="5"/>
      <c r="X194" s="5"/>
      <c r="Y194" s="5"/>
      <c r="Z194" s="5"/>
      <c r="AA194" s="5"/>
      <c r="AB194" s="5"/>
      <c r="AC194" s="5"/>
      <c r="AD194" s="5"/>
    </row>
    <row r="195" ht="16.5" customHeight="1">
      <c r="A195" s="4" t="s">
        <v>1026</v>
      </c>
      <c r="B195" s="5">
        <v>1.0</v>
      </c>
      <c r="C195" s="5">
        <v>12.0</v>
      </c>
      <c r="D195" s="1" t="s">
        <v>2612</v>
      </c>
      <c r="E195" s="5">
        <v>2.0</v>
      </c>
      <c r="F195" s="5">
        <v>3.0</v>
      </c>
      <c r="G195" s="5">
        <v>0.0</v>
      </c>
      <c r="H195" s="5">
        <v>0.0</v>
      </c>
      <c r="I195" s="5">
        <v>0.0</v>
      </c>
      <c r="J195" s="5">
        <v>3.0</v>
      </c>
      <c r="K195" s="5">
        <v>0.0</v>
      </c>
      <c r="L195" s="5">
        <v>0.0</v>
      </c>
      <c r="M195" s="5">
        <v>0.0</v>
      </c>
      <c r="N195" s="5">
        <v>0.0</v>
      </c>
      <c r="O195" s="5">
        <v>0.0</v>
      </c>
      <c r="P195" s="5">
        <v>0.0</v>
      </c>
      <c r="Q195" s="5">
        <v>0.0</v>
      </c>
      <c r="R195" s="5">
        <v>4.0</v>
      </c>
      <c r="S195" s="5">
        <v>0.0</v>
      </c>
      <c r="T195" s="5">
        <v>0.0</v>
      </c>
      <c r="U195" s="5">
        <v>0.0</v>
      </c>
      <c r="V195" s="7">
        <f>IFERROR(__xludf.DUMMYFUNCTION("IFERROR(
  VLOOKUP(
    A195,
    IMPORTRANGE(
      ""1ZygntHC1J6IxzKbTidmOyf5nUyW4GCLurHCjexrLm_o        "",
      ""HTMLキャッシュ!A:F""
    ),
    3,
    FALSE
  ),
  0
)
"),46076.79371527778)</f>
        <v>46076.79372</v>
      </c>
      <c r="W195" s="5"/>
      <c r="X195" s="5"/>
      <c r="Y195" s="5"/>
      <c r="Z195" s="5"/>
      <c r="AA195" s="5"/>
      <c r="AB195" s="5"/>
      <c r="AC195" s="5"/>
      <c r="AD195" s="5"/>
    </row>
    <row r="196" ht="16.5" customHeight="1">
      <c r="A196" s="4" t="s">
        <v>186</v>
      </c>
      <c r="B196" s="1">
        <v>2.0</v>
      </c>
      <c r="C196" s="1">
        <v>12.0</v>
      </c>
      <c r="D196" s="1" t="s">
        <v>2613</v>
      </c>
      <c r="E196" s="1">
        <v>0.0</v>
      </c>
      <c r="F196" s="5">
        <v>2.0</v>
      </c>
      <c r="G196" s="5">
        <v>1.0</v>
      </c>
      <c r="H196" s="5">
        <v>0.0</v>
      </c>
      <c r="I196" s="5">
        <v>3.0</v>
      </c>
      <c r="J196" s="5">
        <v>3.0</v>
      </c>
      <c r="K196" s="5">
        <v>0.0</v>
      </c>
      <c r="L196" s="5">
        <v>0.0</v>
      </c>
      <c r="M196" s="5">
        <v>0.0</v>
      </c>
      <c r="N196" s="5">
        <v>0.0</v>
      </c>
      <c r="O196" s="5">
        <v>0.0</v>
      </c>
      <c r="P196" s="5">
        <v>0.0</v>
      </c>
      <c r="Q196" s="5">
        <v>0.0</v>
      </c>
      <c r="R196" s="5">
        <v>2.0</v>
      </c>
      <c r="S196" s="5">
        <v>0.0</v>
      </c>
      <c r="T196" s="5">
        <v>0.0</v>
      </c>
      <c r="U196" s="5">
        <v>1.0</v>
      </c>
      <c r="V196" s="7">
        <f>IFERROR(__xludf.DUMMYFUNCTION("IFERROR(
  VLOOKUP(
    A196,
    IMPORTRANGE(
      ""1ZygntHC1J6IxzKbTidmOyf5nUyW4GCLurHCjexrLm_o        "",
      ""HTMLキャッシュ!A:F""
    ),
    3,
    FALSE
  ),
  0
)
"),46074.57326388889)</f>
        <v>46074.57326</v>
      </c>
      <c r="W196" s="5"/>
      <c r="X196" s="5"/>
      <c r="Y196" s="5"/>
      <c r="Z196" s="5"/>
      <c r="AA196" s="5"/>
      <c r="AB196" s="5"/>
      <c r="AC196" s="5"/>
      <c r="AD196" s="5"/>
    </row>
    <row r="197" ht="16.5" customHeight="1">
      <c r="A197" s="4" t="s">
        <v>812</v>
      </c>
      <c r="B197" s="1">
        <v>0.0</v>
      </c>
      <c r="C197" s="1">
        <v>12.0</v>
      </c>
      <c r="D197" s="1" t="s">
        <v>2614</v>
      </c>
      <c r="E197" s="5">
        <v>1.0</v>
      </c>
      <c r="F197" s="5">
        <v>0.0</v>
      </c>
      <c r="G197" s="5">
        <v>0.0</v>
      </c>
      <c r="H197" s="5">
        <v>0.0</v>
      </c>
      <c r="I197" s="5">
        <v>0.0</v>
      </c>
      <c r="J197" s="5">
        <v>11.0</v>
      </c>
      <c r="K197" s="5">
        <v>0.0</v>
      </c>
      <c r="L197" s="5">
        <v>0.0</v>
      </c>
      <c r="M197" s="5">
        <v>0.0</v>
      </c>
      <c r="N197" s="5">
        <v>0.0</v>
      </c>
      <c r="O197" s="5">
        <v>0.0</v>
      </c>
      <c r="P197" s="5">
        <v>0.0</v>
      </c>
      <c r="Q197" s="5">
        <v>0.0</v>
      </c>
      <c r="R197" s="5">
        <v>0.0</v>
      </c>
      <c r="S197" s="5">
        <v>0.0</v>
      </c>
      <c r="T197" s="5">
        <v>0.0</v>
      </c>
      <c r="U197" s="5">
        <v>0.0</v>
      </c>
      <c r="V197" s="7">
        <f>IFERROR(__xludf.DUMMYFUNCTION("IFERROR(
  VLOOKUP(
    A197,
    IMPORTRANGE(
      ""1ZygntHC1J6IxzKbTidmOyf5nUyW4GCLurHCjexrLm_o        "",
      ""HTMLキャッシュ!A:F""
    ),
    3,
    FALSE
  ),
  0
)
"),46059.75121527778)</f>
        <v>46059.75122</v>
      </c>
      <c r="W197" s="5"/>
      <c r="X197" s="5"/>
      <c r="Y197" s="5"/>
      <c r="Z197" s="5"/>
      <c r="AA197" s="5"/>
      <c r="AB197" s="5"/>
      <c r="AC197" s="5"/>
      <c r="AD197" s="5"/>
    </row>
    <row r="198" ht="16.5" customHeight="1">
      <c r="A198" s="4" t="s">
        <v>468</v>
      </c>
      <c r="B198" s="1">
        <v>2.0</v>
      </c>
      <c r="C198" s="1">
        <v>12.0</v>
      </c>
      <c r="D198" s="1" t="s">
        <v>2615</v>
      </c>
      <c r="E198" s="1">
        <v>0.0</v>
      </c>
      <c r="F198" s="5">
        <v>11.0</v>
      </c>
      <c r="G198" s="5">
        <v>0.0</v>
      </c>
      <c r="H198" s="5">
        <v>0.0</v>
      </c>
      <c r="I198" s="5">
        <v>0.0</v>
      </c>
      <c r="J198" s="5">
        <v>1.0</v>
      </c>
      <c r="K198" s="5">
        <v>0.0</v>
      </c>
      <c r="L198" s="5">
        <v>0.0</v>
      </c>
      <c r="M198" s="5">
        <v>0.0</v>
      </c>
      <c r="N198" s="5">
        <v>0.0</v>
      </c>
      <c r="O198" s="5">
        <v>0.0</v>
      </c>
      <c r="P198" s="5">
        <v>0.0</v>
      </c>
      <c r="Q198" s="5">
        <v>0.0</v>
      </c>
      <c r="R198" s="5">
        <v>0.0</v>
      </c>
      <c r="S198" s="5">
        <v>0.0</v>
      </c>
      <c r="T198" s="5">
        <v>0.0</v>
      </c>
      <c r="U198" s="5">
        <v>0.0</v>
      </c>
      <c r="V198" s="7">
        <f>IFERROR(__xludf.DUMMYFUNCTION("IFERROR(
  VLOOKUP(
    A198,
    IMPORTRANGE(
      ""1ZygntHC1J6IxzKbTidmOyf5nUyW4GCLurHCjexrLm_o        "",
      ""HTMLキャッシュ!A:F""
    ),
    3,
    FALSE
  ),
  0
)
"),46081.77302083333)</f>
        <v>46081.77302</v>
      </c>
      <c r="W198" s="5"/>
      <c r="X198" s="5"/>
      <c r="Y198" s="5"/>
      <c r="Z198" s="5"/>
      <c r="AA198" s="5"/>
      <c r="AB198" s="5"/>
      <c r="AC198" s="5"/>
      <c r="AD198" s="5"/>
    </row>
    <row r="199" ht="16.5" customHeight="1">
      <c r="A199" s="4" t="s">
        <v>568</v>
      </c>
      <c r="B199" s="1">
        <v>0.0</v>
      </c>
      <c r="C199" s="1">
        <v>12.0</v>
      </c>
      <c r="D199" s="1" t="s">
        <v>2616</v>
      </c>
      <c r="E199" s="1">
        <v>0.0</v>
      </c>
      <c r="F199" s="1">
        <v>2.0</v>
      </c>
      <c r="G199" s="1">
        <v>0.0</v>
      </c>
      <c r="H199" s="1">
        <v>0.0</v>
      </c>
      <c r="I199" s="1">
        <v>2.0</v>
      </c>
      <c r="J199" s="5">
        <v>0.0</v>
      </c>
      <c r="K199" s="5">
        <v>1.0</v>
      </c>
      <c r="L199" s="5">
        <v>1.0</v>
      </c>
      <c r="M199" s="5">
        <v>0.0</v>
      </c>
      <c r="N199" s="5">
        <v>0.0</v>
      </c>
      <c r="O199" s="5">
        <v>0.0</v>
      </c>
      <c r="P199" s="5">
        <v>1.0</v>
      </c>
      <c r="Q199" s="5">
        <v>0.0</v>
      </c>
      <c r="R199" s="5">
        <v>5.0</v>
      </c>
      <c r="S199" s="5">
        <v>0.0</v>
      </c>
      <c r="T199" s="5">
        <v>0.0</v>
      </c>
      <c r="U199" s="5">
        <v>0.0</v>
      </c>
      <c r="V199" s="7">
        <f>IFERROR(__xludf.DUMMYFUNCTION("IFERROR(
  VLOOKUP(
    A199,
    IMPORTRANGE(
      ""1ZygntHC1J6IxzKbTidmOyf5nUyW4GCLurHCjexrLm_o        "",
      ""HTMLキャッシュ!A:F""
    ),
    3,
    FALSE
  ),
  0
)
"),46081.69541666667)</f>
        <v>46081.69542</v>
      </c>
      <c r="W199" s="5"/>
      <c r="X199" s="5"/>
      <c r="Y199" s="5"/>
      <c r="Z199" s="5"/>
      <c r="AA199" s="5"/>
      <c r="AB199" s="5"/>
      <c r="AC199" s="5"/>
      <c r="AD199" s="5"/>
    </row>
    <row r="200" ht="16.5" customHeight="1">
      <c r="A200" s="4" t="s">
        <v>636</v>
      </c>
      <c r="B200" s="1">
        <v>0.0</v>
      </c>
      <c r="C200" s="1">
        <v>12.0</v>
      </c>
      <c r="D200" s="1" t="s">
        <v>2617</v>
      </c>
      <c r="E200" s="5">
        <v>2.0</v>
      </c>
      <c r="F200" s="5">
        <v>7.0</v>
      </c>
      <c r="G200" s="5">
        <v>0.0</v>
      </c>
      <c r="H200" s="5">
        <v>0.0</v>
      </c>
      <c r="I200" s="5">
        <v>0.0</v>
      </c>
      <c r="J200" s="5">
        <v>0.0</v>
      </c>
      <c r="K200" s="5">
        <v>0.0</v>
      </c>
      <c r="L200" s="5">
        <v>0.0</v>
      </c>
      <c r="M200" s="5">
        <v>0.0</v>
      </c>
      <c r="N200" s="5">
        <v>0.0</v>
      </c>
      <c r="O200" s="5">
        <v>0.0</v>
      </c>
      <c r="P200" s="5">
        <v>0.0</v>
      </c>
      <c r="Q200" s="5">
        <v>0.0</v>
      </c>
      <c r="R200" s="5">
        <v>3.0</v>
      </c>
      <c r="S200" s="5">
        <v>0.0</v>
      </c>
      <c r="T200" s="5">
        <v>0.0</v>
      </c>
      <c r="U200" s="5">
        <v>0.0</v>
      </c>
      <c r="V200" s="7">
        <f>IFERROR(__xludf.DUMMYFUNCTION("IFERROR(
  VLOOKUP(
    A200,
    IMPORTRANGE(
      ""1ZygntHC1J6IxzKbTidmOyf5nUyW4GCLurHCjexrLm_o        "",
      ""HTMLキャッシュ!A:F""
    ),
    3,
    FALSE
  ),
  0
)
"),46076.63179398148)</f>
        <v>46076.63179</v>
      </c>
      <c r="W200" s="5"/>
      <c r="X200" s="5"/>
      <c r="Y200" s="5"/>
      <c r="Z200" s="5"/>
      <c r="AA200" s="5"/>
      <c r="AB200" s="5"/>
      <c r="AC200" s="5"/>
      <c r="AD200" s="5"/>
    </row>
    <row r="201" ht="16.5" customHeight="1">
      <c r="A201" s="4" t="s">
        <v>330</v>
      </c>
      <c r="B201" s="5">
        <v>0.0</v>
      </c>
      <c r="C201" s="5">
        <v>12.0</v>
      </c>
      <c r="D201" s="1" t="s">
        <v>2618</v>
      </c>
      <c r="E201" s="5">
        <v>0.0</v>
      </c>
      <c r="F201" s="5">
        <v>5.0</v>
      </c>
      <c r="G201" s="5">
        <v>1.0</v>
      </c>
      <c r="H201" s="5">
        <v>0.0</v>
      </c>
      <c r="I201" s="5">
        <v>1.0</v>
      </c>
      <c r="J201" s="5">
        <v>2.0</v>
      </c>
      <c r="K201" s="5">
        <v>0.0</v>
      </c>
      <c r="L201" s="5">
        <v>0.0</v>
      </c>
      <c r="M201" s="5">
        <v>0.0</v>
      </c>
      <c r="N201" s="5">
        <v>0.0</v>
      </c>
      <c r="O201" s="5">
        <v>0.0</v>
      </c>
      <c r="P201" s="5">
        <v>0.0</v>
      </c>
      <c r="Q201" s="5">
        <v>1.0</v>
      </c>
      <c r="R201" s="5">
        <v>2.0</v>
      </c>
      <c r="S201" s="5">
        <v>0.0</v>
      </c>
      <c r="T201" s="5">
        <v>0.0</v>
      </c>
      <c r="U201" s="5">
        <v>0.0</v>
      </c>
      <c r="V201" s="7">
        <f>IFERROR(__xludf.DUMMYFUNCTION("IFERROR(
  VLOOKUP(
    A201,
    IMPORTRANGE(
      ""1ZygntHC1J6IxzKbTidmOyf5nUyW4GCLurHCjexrLm_o        "",
      ""HTMLキャッシュ!A:F""
    ),
    3,
    FALSE
  ),
  0
)
"),46059.72554398148)</f>
        <v>46059.72554</v>
      </c>
      <c r="W201" s="5"/>
      <c r="X201" s="5"/>
      <c r="Y201" s="5"/>
      <c r="Z201" s="5"/>
      <c r="AA201" s="5"/>
      <c r="AB201" s="5"/>
      <c r="AC201" s="5"/>
      <c r="AD201" s="5"/>
    </row>
    <row r="202" ht="16.5" customHeight="1">
      <c r="A202" s="4" t="s">
        <v>356</v>
      </c>
      <c r="B202" s="5">
        <v>0.0</v>
      </c>
      <c r="C202" s="5">
        <v>12.0</v>
      </c>
      <c r="D202" s="1" t="s">
        <v>2619</v>
      </c>
      <c r="E202" s="5">
        <v>1.0</v>
      </c>
      <c r="F202" s="5">
        <v>0.0</v>
      </c>
      <c r="G202" s="5">
        <v>0.0</v>
      </c>
      <c r="H202" s="5">
        <v>0.0</v>
      </c>
      <c r="I202" s="5">
        <v>3.0</v>
      </c>
      <c r="J202" s="5">
        <v>0.0</v>
      </c>
      <c r="K202" s="5">
        <v>2.0</v>
      </c>
      <c r="L202" s="5">
        <v>1.0</v>
      </c>
      <c r="M202" s="5">
        <v>0.0</v>
      </c>
      <c r="N202" s="5">
        <v>0.0</v>
      </c>
      <c r="O202" s="5">
        <v>0.0</v>
      </c>
      <c r="P202" s="5">
        <v>0.0</v>
      </c>
      <c r="Q202" s="5">
        <v>0.0</v>
      </c>
      <c r="R202" s="5">
        <v>2.0</v>
      </c>
      <c r="S202" s="5">
        <v>0.0</v>
      </c>
      <c r="T202" s="5">
        <v>0.0</v>
      </c>
      <c r="U202" s="5">
        <v>3.0</v>
      </c>
      <c r="V202" s="7">
        <f>IFERROR(__xludf.DUMMYFUNCTION("IFERROR(
  VLOOKUP(
    A202,
    IMPORTRANGE(
      ""1ZygntHC1J6IxzKbTidmOyf5nUyW4GCLurHCjexrLm_o        "",
      ""HTMLキャッシュ!A:F""
    ),
    3,
    FALSE
  ),
  0
)
"),46076.685960648145)</f>
        <v>46076.68596</v>
      </c>
      <c r="W202" s="5"/>
      <c r="X202" s="5"/>
      <c r="Y202" s="5"/>
      <c r="Z202" s="5"/>
      <c r="AA202" s="5"/>
      <c r="AB202" s="5"/>
      <c r="AC202" s="5"/>
      <c r="AD202" s="5"/>
    </row>
    <row r="203" ht="16.5" customHeight="1">
      <c r="A203" s="4" t="s">
        <v>1018</v>
      </c>
      <c r="B203" s="1">
        <v>0.0</v>
      </c>
      <c r="C203" s="1">
        <v>12.0</v>
      </c>
      <c r="D203" s="1" t="s">
        <v>2620</v>
      </c>
      <c r="E203" s="1">
        <v>1.0</v>
      </c>
      <c r="F203" s="5">
        <v>6.0</v>
      </c>
      <c r="G203" s="5">
        <v>0.0</v>
      </c>
      <c r="H203" s="5">
        <v>0.0</v>
      </c>
      <c r="I203" s="5">
        <v>2.0</v>
      </c>
      <c r="J203" s="5">
        <v>0.0</v>
      </c>
      <c r="K203" s="5">
        <v>0.0</v>
      </c>
      <c r="L203" s="5">
        <v>1.0</v>
      </c>
      <c r="M203" s="5">
        <v>0.0</v>
      </c>
      <c r="N203" s="5">
        <v>0.0</v>
      </c>
      <c r="O203" s="5">
        <v>0.0</v>
      </c>
      <c r="P203" s="5">
        <v>0.0</v>
      </c>
      <c r="Q203" s="5">
        <v>0.0</v>
      </c>
      <c r="R203" s="5">
        <v>0.0</v>
      </c>
      <c r="S203" s="5">
        <v>0.0</v>
      </c>
      <c r="T203" s="5">
        <v>0.0</v>
      </c>
      <c r="U203" s="5">
        <v>2.0</v>
      </c>
      <c r="V203" s="7">
        <f>IFERROR(__xludf.DUMMYFUNCTION("IFERROR(
  VLOOKUP(
    A203,
    IMPORTRANGE(
      ""1ZygntHC1J6IxzKbTidmOyf5nUyW4GCLurHCjexrLm_o        "",
      ""HTMLキャッシュ!A:F""
    ),
    3,
    FALSE
  ),
  0
)
"),46052.766226851854)</f>
        <v>46052.76623</v>
      </c>
      <c r="W203" s="5"/>
      <c r="X203" s="5"/>
      <c r="Y203" s="5"/>
      <c r="Z203" s="5"/>
      <c r="AA203" s="5"/>
      <c r="AB203" s="5"/>
      <c r="AC203" s="5"/>
      <c r="AD203" s="5"/>
    </row>
    <row r="204" ht="16.5" customHeight="1">
      <c r="A204" s="4" t="s">
        <v>602</v>
      </c>
      <c r="B204" s="1">
        <v>0.0</v>
      </c>
      <c r="C204" s="1">
        <v>12.0</v>
      </c>
      <c r="D204" s="1" t="s">
        <v>2621</v>
      </c>
      <c r="E204" s="5">
        <v>1.0</v>
      </c>
      <c r="F204" s="5">
        <v>2.0</v>
      </c>
      <c r="G204" s="5">
        <v>0.0</v>
      </c>
      <c r="H204" s="5">
        <v>0.0</v>
      </c>
      <c r="I204" s="5">
        <v>0.0</v>
      </c>
      <c r="J204" s="5">
        <v>4.0</v>
      </c>
      <c r="K204" s="5">
        <v>2.0</v>
      </c>
      <c r="L204" s="5">
        <v>0.0</v>
      </c>
      <c r="M204" s="5">
        <v>0.0</v>
      </c>
      <c r="N204" s="5">
        <v>0.0</v>
      </c>
      <c r="O204" s="5">
        <v>0.0</v>
      </c>
      <c r="P204" s="5">
        <v>0.0</v>
      </c>
      <c r="Q204" s="5">
        <v>1.0</v>
      </c>
      <c r="R204" s="5">
        <v>1.0</v>
      </c>
      <c r="S204" s="5">
        <v>0.0</v>
      </c>
      <c r="T204" s="5">
        <v>0.0</v>
      </c>
      <c r="U204" s="5">
        <v>1.0</v>
      </c>
      <c r="V204" s="7">
        <f>IFERROR(__xludf.DUMMYFUNCTION("IFERROR(
  VLOOKUP(
    A204,
    IMPORTRANGE(
      ""1ZygntHC1J6IxzKbTidmOyf5nUyW4GCLurHCjexrLm_o        "",
      ""HTMLキャッシュ!A:F""
    ),
    3,
    FALSE
  ),
  0
)
"),46085.547997685186)</f>
        <v>46085.548</v>
      </c>
      <c r="W204" s="5"/>
      <c r="X204" s="5"/>
      <c r="Y204" s="5"/>
      <c r="Z204" s="5"/>
      <c r="AA204" s="5"/>
      <c r="AB204" s="5"/>
      <c r="AC204" s="5"/>
      <c r="AD204" s="5"/>
    </row>
    <row r="205" ht="16.5" customHeight="1">
      <c r="A205" s="4" t="s">
        <v>762</v>
      </c>
      <c r="B205" s="1">
        <v>45.0</v>
      </c>
      <c r="C205" s="1">
        <v>11.0</v>
      </c>
      <c r="D205" s="1" t="s">
        <v>2622</v>
      </c>
      <c r="E205" s="5">
        <v>1.0</v>
      </c>
      <c r="F205" s="5">
        <v>2.0</v>
      </c>
      <c r="G205" s="5">
        <v>0.0</v>
      </c>
      <c r="H205" s="5">
        <v>0.0</v>
      </c>
      <c r="I205" s="5">
        <v>5.0</v>
      </c>
      <c r="J205" s="5">
        <v>1.0</v>
      </c>
      <c r="K205" s="5">
        <v>0.0</v>
      </c>
      <c r="L205" s="5">
        <v>0.0</v>
      </c>
      <c r="M205" s="5">
        <v>0.0</v>
      </c>
      <c r="N205" s="5">
        <v>0.0</v>
      </c>
      <c r="O205" s="5">
        <v>0.0</v>
      </c>
      <c r="P205" s="5">
        <v>0.0</v>
      </c>
      <c r="Q205" s="5">
        <v>1.0</v>
      </c>
      <c r="R205" s="5">
        <v>0.0</v>
      </c>
      <c r="S205" s="5">
        <v>0.0</v>
      </c>
      <c r="T205" s="5">
        <v>0.0</v>
      </c>
      <c r="U205" s="5">
        <v>1.0</v>
      </c>
      <c r="V205" s="7">
        <f>IFERROR(__xludf.DUMMYFUNCTION("IFERROR(
  VLOOKUP(
    A205,
    IMPORTRANGE(
      ""1ZygntHC1J6IxzKbTidmOyf5nUyW4GCLurHCjexrLm_o        "",
      ""HTMLキャッシュ!A:F""
    ),
    3,
    FALSE
  ),
  0
)
"),46078.63903935185)</f>
        <v>46078.63904</v>
      </c>
      <c r="W205" s="5"/>
      <c r="X205" s="5"/>
      <c r="Y205" s="5"/>
      <c r="Z205" s="5"/>
      <c r="AA205" s="5"/>
      <c r="AB205" s="5"/>
      <c r="AC205" s="5"/>
      <c r="AD205" s="5"/>
    </row>
    <row r="206" ht="16.5" customHeight="1">
      <c r="A206" s="4" t="s">
        <v>1048</v>
      </c>
      <c r="B206" s="1">
        <v>0.0</v>
      </c>
      <c r="C206" s="1">
        <v>11.0</v>
      </c>
      <c r="D206" s="1" t="s">
        <v>2623</v>
      </c>
      <c r="E206" s="1">
        <v>1.0</v>
      </c>
      <c r="F206" s="1">
        <v>4.0</v>
      </c>
      <c r="G206" s="1">
        <v>0.0</v>
      </c>
      <c r="H206" s="1">
        <v>0.0</v>
      </c>
      <c r="I206" s="5">
        <v>0.0</v>
      </c>
      <c r="J206" s="5">
        <v>4.0</v>
      </c>
      <c r="K206" s="5">
        <v>0.0</v>
      </c>
      <c r="L206" s="5">
        <v>2.0</v>
      </c>
      <c r="M206" s="5">
        <v>0.0</v>
      </c>
      <c r="N206" s="5">
        <v>0.0</v>
      </c>
      <c r="O206" s="5">
        <v>0.0</v>
      </c>
      <c r="P206" s="5">
        <v>0.0</v>
      </c>
      <c r="Q206" s="5">
        <v>0.0</v>
      </c>
      <c r="R206" s="5">
        <v>0.0</v>
      </c>
      <c r="S206" s="5">
        <v>0.0</v>
      </c>
      <c r="T206" s="5">
        <v>0.0</v>
      </c>
      <c r="U206" s="5">
        <v>0.0</v>
      </c>
      <c r="V206" s="7">
        <f>IFERROR(__xludf.DUMMYFUNCTION("IFERROR(
  VLOOKUP(
    A206,
    IMPORTRANGE(
      ""1ZygntHC1J6IxzKbTidmOyf5nUyW4GCLurHCjexrLm_o        "",
      ""HTMLキャッシュ!A:F""
    ),
    3,
    FALSE
  ),
  0
)
"),46052.786527777775)</f>
        <v>46052.78653</v>
      </c>
      <c r="W206" s="5"/>
      <c r="X206" s="5"/>
      <c r="Y206" s="5"/>
      <c r="Z206" s="5"/>
      <c r="AA206" s="5"/>
      <c r="AB206" s="5"/>
      <c r="AC206" s="5"/>
      <c r="AD206" s="5"/>
    </row>
    <row r="207" ht="16.5" customHeight="1">
      <c r="A207" s="4" t="s">
        <v>770</v>
      </c>
      <c r="B207" s="1">
        <v>5.0</v>
      </c>
      <c r="C207" s="1">
        <v>11.0</v>
      </c>
      <c r="D207" s="1" t="s">
        <v>2624</v>
      </c>
      <c r="E207" s="1">
        <v>1.0</v>
      </c>
      <c r="F207" s="1">
        <v>4.0</v>
      </c>
      <c r="G207" s="1">
        <v>0.0</v>
      </c>
      <c r="H207" s="5">
        <v>0.0</v>
      </c>
      <c r="I207" s="5">
        <v>2.0</v>
      </c>
      <c r="J207" s="5">
        <v>4.0</v>
      </c>
      <c r="K207" s="5">
        <v>0.0</v>
      </c>
      <c r="L207" s="5">
        <v>0.0</v>
      </c>
      <c r="M207" s="5">
        <v>0.0</v>
      </c>
      <c r="N207" s="5">
        <v>0.0</v>
      </c>
      <c r="O207" s="5">
        <v>0.0</v>
      </c>
      <c r="P207" s="5">
        <v>0.0</v>
      </c>
      <c r="Q207" s="5">
        <v>0.0</v>
      </c>
      <c r="R207" s="5">
        <v>0.0</v>
      </c>
      <c r="S207" s="5">
        <v>0.0</v>
      </c>
      <c r="T207" s="5">
        <v>0.0</v>
      </c>
      <c r="U207" s="5">
        <v>0.0</v>
      </c>
      <c r="V207" s="7">
        <f>IFERROR(__xludf.DUMMYFUNCTION("IFERROR(
  VLOOKUP(
    A207,
    IMPORTRANGE(
      ""1ZygntHC1J6IxzKbTidmOyf5nUyW4GCLurHCjexrLm_o        "",
      ""HTMLキャッシュ!A:F""
    ),
    3,
    FALSE
  ),
  0
)
"),46078.849375)</f>
        <v>46078.84938</v>
      </c>
      <c r="W207" s="5"/>
      <c r="X207" s="5"/>
      <c r="Y207" s="5"/>
      <c r="Z207" s="5"/>
      <c r="AA207" s="5"/>
      <c r="AB207" s="5"/>
      <c r="AC207" s="5"/>
      <c r="AD207" s="5"/>
    </row>
    <row r="208" ht="16.5" customHeight="1">
      <c r="A208" s="4" t="s">
        <v>182</v>
      </c>
      <c r="B208" s="1">
        <v>9.0</v>
      </c>
      <c r="C208" s="1">
        <v>11.0</v>
      </c>
      <c r="D208" s="1" t="s">
        <v>2625</v>
      </c>
      <c r="E208" s="1">
        <v>0.0</v>
      </c>
      <c r="F208" s="1">
        <v>2.0</v>
      </c>
      <c r="G208" s="1">
        <v>1.0</v>
      </c>
      <c r="H208" s="5">
        <v>0.0</v>
      </c>
      <c r="I208" s="5">
        <v>2.0</v>
      </c>
      <c r="J208" s="5">
        <v>0.0</v>
      </c>
      <c r="K208" s="5">
        <v>2.0</v>
      </c>
      <c r="L208" s="5">
        <v>0.0</v>
      </c>
      <c r="M208" s="5">
        <v>0.0</v>
      </c>
      <c r="N208" s="5">
        <v>0.0</v>
      </c>
      <c r="O208" s="5">
        <v>0.0</v>
      </c>
      <c r="P208" s="5">
        <v>0.0</v>
      </c>
      <c r="Q208" s="5">
        <v>0.0</v>
      </c>
      <c r="R208" s="5">
        <v>3.0</v>
      </c>
      <c r="S208" s="5">
        <v>0.0</v>
      </c>
      <c r="T208" s="5">
        <v>0.0</v>
      </c>
      <c r="U208" s="5">
        <v>1.0</v>
      </c>
      <c r="V208" s="7">
        <f>IFERROR(__xludf.DUMMYFUNCTION("IFERROR(
  VLOOKUP(
    A208,
    IMPORTRANGE(
      ""1ZygntHC1J6IxzKbTidmOyf5nUyW4GCLurHCjexrLm_o        "",
      ""HTMLキャッシュ!A:F""
    ),
    3,
    FALSE
  ),
  0
)
"),46073.57833333333)</f>
        <v>46073.57833</v>
      </c>
      <c r="W208" s="5"/>
      <c r="X208" s="5"/>
      <c r="Y208" s="5"/>
      <c r="Z208" s="5"/>
      <c r="AA208" s="5"/>
      <c r="AB208" s="5"/>
      <c r="AC208" s="5"/>
      <c r="AD208" s="5"/>
    </row>
    <row r="209" ht="16.5" customHeight="1">
      <c r="A209" s="4" t="s">
        <v>1442</v>
      </c>
      <c r="B209" s="1">
        <v>0.0</v>
      </c>
      <c r="C209" s="1">
        <v>11.0</v>
      </c>
      <c r="D209" s="1" t="s">
        <v>2626</v>
      </c>
      <c r="E209" s="1">
        <v>0.0</v>
      </c>
      <c r="F209" s="1">
        <v>6.0</v>
      </c>
      <c r="G209" s="5">
        <v>0.0</v>
      </c>
      <c r="H209" s="5">
        <v>0.0</v>
      </c>
      <c r="I209" s="5">
        <v>2.0</v>
      </c>
      <c r="J209" s="5">
        <v>2.0</v>
      </c>
      <c r="K209" s="5">
        <v>0.0</v>
      </c>
      <c r="L209" s="5">
        <v>0.0</v>
      </c>
      <c r="M209" s="5">
        <v>0.0</v>
      </c>
      <c r="N209" s="5">
        <v>0.0</v>
      </c>
      <c r="O209" s="5">
        <v>0.0</v>
      </c>
      <c r="P209" s="5">
        <v>0.0</v>
      </c>
      <c r="Q209" s="5">
        <v>0.0</v>
      </c>
      <c r="R209" s="5">
        <v>1.0</v>
      </c>
      <c r="S209" s="5">
        <v>0.0</v>
      </c>
      <c r="T209" s="5">
        <v>0.0</v>
      </c>
      <c r="U209" s="5">
        <v>0.0</v>
      </c>
      <c r="V209" s="7">
        <f>IFERROR(__xludf.DUMMYFUNCTION("IFERROR(
  VLOOKUP(
    A209,
    IMPORTRANGE(
      ""1ZygntHC1J6IxzKbTidmOyf5nUyW4GCLurHCjexrLm_o        "",
      ""HTMLキャッシュ!A:F""
    ),
    3,
    FALSE
  ),
  0
)
"),46059.79824074074)</f>
        <v>46059.79824</v>
      </c>
      <c r="W209" s="5"/>
      <c r="X209" s="5"/>
      <c r="Y209" s="5"/>
      <c r="Z209" s="5"/>
      <c r="AA209" s="5"/>
      <c r="AB209" s="5"/>
      <c r="AC209" s="5"/>
      <c r="AD209" s="5"/>
    </row>
    <row r="210" ht="16.5" customHeight="1">
      <c r="A210" s="4" t="s">
        <v>430</v>
      </c>
      <c r="B210" s="1">
        <v>0.0</v>
      </c>
      <c r="C210" s="1">
        <v>11.0</v>
      </c>
      <c r="D210" s="1" t="s">
        <v>2627</v>
      </c>
      <c r="E210" s="1">
        <v>0.0</v>
      </c>
      <c r="F210" s="1">
        <v>4.0</v>
      </c>
      <c r="G210" s="1">
        <v>1.0</v>
      </c>
      <c r="H210" s="1">
        <v>0.0</v>
      </c>
      <c r="I210" s="1">
        <v>2.0</v>
      </c>
      <c r="J210" s="5">
        <v>0.0</v>
      </c>
      <c r="K210" s="5">
        <v>0.0</v>
      </c>
      <c r="L210" s="5">
        <v>0.0</v>
      </c>
      <c r="M210" s="5">
        <v>0.0</v>
      </c>
      <c r="N210" s="5">
        <v>0.0</v>
      </c>
      <c r="O210" s="5">
        <v>0.0</v>
      </c>
      <c r="P210" s="5">
        <v>0.0</v>
      </c>
      <c r="Q210" s="5">
        <v>0.0</v>
      </c>
      <c r="R210" s="5">
        <v>0.0</v>
      </c>
      <c r="S210" s="5">
        <v>0.0</v>
      </c>
      <c r="T210" s="5">
        <v>0.0</v>
      </c>
      <c r="U210" s="5">
        <v>4.0</v>
      </c>
      <c r="V210" s="7">
        <f>IFERROR(__xludf.DUMMYFUNCTION("IFERROR(
  VLOOKUP(
    A210,
    IMPORTRANGE(
      ""1ZygntHC1J6IxzKbTidmOyf5nUyW4GCLurHCjexrLm_o        "",
      ""HTMLキャッシュ!A:F""
    ),
    3,
    FALSE
  ),
  0
)
"),46076.67721064815)</f>
        <v>46076.67721</v>
      </c>
      <c r="W210" s="5"/>
      <c r="X210" s="5"/>
      <c r="Y210" s="5"/>
      <c r="Z210" s="5"/>
      <c r="AA210" s="5"/>
      <c r="AB210" s="5"/>
      <c r="AC210" s="5"/>
      <c r="AD210" s="5"/>
    </row>
    <row r="211" ht="16.5" customHeight="1">
      <c r="A211" s="4" t="s">
        <v>1596</v>
      </c>
      <c r="B211" s="5">
        <v>16.0</v>
      </c>
      <c r="C211" s="5">
        <v>11.0</v>
      </c>
      <c r="D211" s="1" t="s">
        <v>2628</v>
      </c>
      <c r="E211" s="5">
        <v>0.0</v>
      </c>
      <c r="F211" s="5">
        <v>0.0</v>
      </c>
      <c r="G211" s="5">
        <v>0.0</v>
      </c>
      <c r="H211" s="5">
        <v>0.0</v>
      </c>
      <c r="I211" s="5">
        <v>3.0</v>
      </c>
      <c r="J211" s="5">
        <v>8.0</v>
      </c>
      <c r="K211" s="5">
        <v>0.0</v>
      </c>
      <c r="L211" s="5">
        <v>0.0</v>
      </c>
      <c r="M211" s="5">
        <v>0.0</v>
      </c>
      <c r="N211" s="5">
        <v>0.0</v>
      </c>
      <c r="O211" s="5">
        <v>0.0</v>
      </c>
      <c r="P211" s="5">
        <v>0.0</v>
      </c>
      <c r="Q211" s="5">
        <v>0.0</v>
      </c>
      <c r="R211" s="5">
        <v>0.0</v>
      </c>
      <c r="S211" s="5">
        <v>0.0</v>
      </c>
      <c r="T211" s="5">
        <v>0.0</v>
      </c>
      <c r="U211" s="5">
        <v>0.0</v>
      </c>
      <c r="V211" s="7">
        <f>IFERROR(__xludf.DUMMYFUNCTION("IFERROR(
  VLOOKUP(
    A211,
    IMPORTRANGE(
      ""1ZygntHC1J6IxzKbTidmOyf5nUyW4GCLurHCjexrLm_o        "",
      ""HTMLキャッシュ!A:F""
    ),
    3,
    FALSE
  ),
  0
)
"),46059.74922453704)</f>
        <v>46059.74922</v>
      </c>
      <c r="W211" s="5"/>
      <c r="X211" s="5"/>
      <c r="Y211" s="5"/>
      <c r="Z211" s="5"/>
      <c r="AA211" s="5"/>
      <c r="AB211" s="5"/>
      <c r="AC211" s="5"/>
      <c r="AD211" s="5"/>
    </row>
    <row r="212" ht="16.5" customHeight="1">
      <c r="A212" s="4" t="s">
        <v>216</v>
      </c>
      <c r="B212" s="1">
        <v>0.0</v>
      </c>
      <c r="C212" s="1">
        <v>11.0</v>
      </c>
      <c r="D212" s="1" t="s">
        <v>2629</v>
      </c>
      <c r="E212" s="1">
        <v>0.0</v>
      </c>
      <c r="F212" s="1">
        <v>3.0</v>
      </c>
      <c r="G212" s="1">
        <v>1.0</v>
      </c>
      <c r="H212" s="5">
        <v>0.0</v>
      </c>
      <c r="I212" s="5">
        <v>1.0</v>
      </c>
      <c r="J212" s="5">
        <v>3.0</v>
      </c>
      <c r="K212" s="5">
        <v>0.0</v>
      </c>
      <c r="L212" s="5">
        <v>0.0</v>
      </c>
      <c r="M212" s="5">
        <v>0.0</v>
      </c>
      <c r="N212" s="5">
        <v>0.0</v>
      </c>
      <c r="O212" s="5">
        <v>0.0</v>
      </c>
      <c r="P212" s="5">
        <v>0.0</v>
      </c>
      <c r="Q212" s="5">
        <v>1.0</v>
      </c>
      <c r="R212" s="5">
        <v>1.0</v>
      </c>
      <c r="S212" s="5">
        <v>0.0</v>
      </c>
      <c r="T212" s="5">
        <v>0.0</v>
      </c>
      <c r="U212" s="5">
        <v>1.0</v>
      </c>
      <c r="V212" s="7">
        <f>IFERROR(__xludf.DUMMYFUNCTION("IFERROR(
  VLOOKUP(
    A212,
    IMPORTRANGE(
      ""1ZygntHC1J6IxzKbTidmOyf5nUyW4GCLurHCjexrLm_o        "",
      ""HTMLキャッシュ!A:F""
    ),
    3,
    FALSE
  ),
  0
)
"),46076.832037037035)</f>
        <v>46076.83204</v>
      </c>
      <c r="W212" s="5"/>
      <c r="X212" s="5"/>
      <c r="Y212" s="5"/>
      <c r="Z212" s="5"/>
      <c r="AA212" s="5"/>
      <c r="AB212" s="5"/>
      <c r="AC212" s="5"/>
      <c r="AD212" s="5"/>
    </row>
    <row r="213" ht="16.5" customHeight="1">
      <c r="A213" s="4" t="s">
        <v>1764</v>
      </c>
      <c r="B213" s="1">
        <v>148.0</v>
      </c>
      <c r="C213" s="1">
        <v>11.0</v>
      </c>
      <c r="D213" s="1" t="s">
        <v>2630</v>
      </c>
      <c r="E213" s="5">
        <v>2.0</v>
      </c>
      <c r="F213" s="5">
        <v>2.0</v>
      </c>
      <c r="G213" s="5">
        <v>0.0</v>
      </c>
      <c r="H213" s="5">
        <v>0.0</v>
      </c>
      <c r="I213" s="5">
        <v>1.0</v>
      </c>
      <c r="J213" s="5">
        <v>2.0</v>
      </c>
      <c r="K213" s="5">
        <v>0.0</v>
      </c>
      <c r="L213" s="5">
        <v>0.0</v>
      </c>
      <c r="M213" s="5">
        <v>0.0</v>
      </c>
      <c r="N213" s="5">
        <v>0.0</v>
      </c>
      <c r="O213" s="5">
        <v>0.0</v>
      </c>
      <c r="P213" s="5">
        <v>0.0</v>
      </c>
      <c r="Q213" s="5">
        <v>4.0</v>
      </c>
      <c r="R213" s="5">
        <v>0.0</v>
      </c>
      <c r="S213" s="5">
        <v>0.0</v>
      </c>
      <c r="T213" s="5">
        <v>0.0</v>
      </c>
      <c r="U213" s="5">
        <v>0.0</v>
      </c>
      <c r="V213" s="7">
        <f>IFERROR(__xludf.DUMMYFUNCTION("IFERROR(
  VLOOKUP(
    A213,
    IMPORTRANGE(
      ""1ZygntHC1J6IxzKbTidmOyf5nUyW4GCLurHCjexrLm_o        "",
      ""HTMLキャッシュ!A:F""
    ),
    3,
    FALSE
  ),
  0
)
"),46086.658009259256)</f>
        <v>46086.65801</v>
      </c>
      <c r="W213" s="5"/>
      <c r="X213" s="5"/>
      <c r="Y213" s="5"/>
      <c r="Z213" s="5"/>
      <c r="AA213" s="5"/>
      <c r="AB213" s="5"/>
      <c r="AC213" s="5"/>
      <c r="AD213" s="5"/>
    </row>
    <row r="214" ht="16.5" customHeight="1">
      <c r="A214" s="4" t="s">
        <v>1846</v>
      </c>
      <c r="B214" s="1">
        <v>2.0</v>
      </c>
      <c r="C214" s="5">
        <v>11.0</v>
      </c>
      <c r="D214" s="1" t="s">
        <v>2631</v>
      </c>
      <c r="E214" s="5">
        <v>0.0</v>
      </c>
      <c r="F214" s="5">
        <v>11.0</v>
      </c>
      <c r="G214" s="5">
        <v>0.0</v>
      </c>
      <c r="H214" s="5">
        <v>0.0</v>
      </c>
      <c r="I214" s="5">
        <v>0.0</v>
      </c>
      <c r="J214" s="5">
        <v>0.0</v>
      </c>
      <c r="K214" s="5">
        <v>0.0</v>
      </c>
      <c r="L214" s="5">
        <v>0.0</v>
      </c>
      <c r="M214" s="5">
        <v>0.0</v>
      </c>
      <c r="N214" s="5">
        <v>0.0</v>
      </c>
      <c r="O214" s="5">
        <v>0.0</v>
      </c>
      <c r="P214" s="5">
        <v>0.0</v>
      </c>
      <c r="Q214" s="5">
        <v>0.0</v>
      </c>
      <c r="R214" s="5">
        <v>0.0</v>
      </c>
      <c r="S214" s="5">
        <v>0.0</v>
      </c>
      <c r="T214" s="5">
        <v>0.0</v>
      </c>
      <c r="U214" s="5">
        <v>0.0</v>
      </c>
      <c r="V214" s="7">
        <f>IFERROR(__xludf.DUMMYFUNCTION("IFERROR(
  VLOOKUP(
    A214,
    IMPORTRANGE(
      ""1ZygntHC1J6IxzKbTidmOyf5nUyW4GCLurHCjexrLm_o        "",
      ""HTMLキャッシュ!A:F""
    ),
    3,
    FALSE
  ),
  0
)
"),46073.56519675926)</f>
        <v>46073.5652</v>
      </c>
      <c r="W214" s="5"/>
      <c r="X214" s="5"/>
      <c r="Y214" s="5"/>
      <c r="Z214" s="5"/>
      <c r="AA214" s="5"/>
      <c r="AB214" s="5"/>
      <c r="AC214" s="5"/>
      <c r="AD214" s="5"/>
    </row>
    <row r="215" ht="16.5" customHeight="1">
      <c r="A215" s="4" t="s">
        <v>866</v>
      </c>
      <c r="B215" s="1">
        <v>24.0</v>
      </c>
      <c r="C215" s="1">
        <v>11.0</v>
      </c>
      <c r="D215" s="1" t="s">
        <v>2632</v>
      </c>
      <c r="E215" s="1">
        <v>2.0</v>
      </c>
      <c r="F215" s="5">
        <v>2.0</v>
      </c>
      <c r="G215" s="5">
        <v>0.0</v>
      </c>
      <c r="H215" s="5">
        <v>0.0</v>
      </c>
      <c r="I215" s="5">
        <v>3.0</v>
      </c>
      <c r="J215" s="5">
        <v>1.0</v>
      </c>
      <c r="K215" s="5">
        <v>0.0</v>
      </c>
      <c r="L215" s="5">
        <v>3.0</v>
      </c>
      <c r="M215" s="5">
        <v>0.0</v>
      </c>
      <c r="N215" s="5">
        <v>0.0</v>
      </c>
      <c r="O215" s="5">
        <v>0.0</v>
      </c>
      <c r="P215" s="5">
        <v>0.0</v>
      </c>
      <c r="Q215" s="5">
        <v>0.0</v>
      </c>
      <c r="R215" s="5">
        <v>0.0</v>
      </c>
      <c r="S215" s="5">
        <v>0.0</v>
      </c>
      <c r="T215" s="5">
        <v>0.0</v>
      </c>
      <c r="U215" s="5">
        <v>0.0</v>
      </c>
      <c r="V215" s="7">
        <f>IFERROR(__xludf.DUMMYFUNCTION("IFERROR(
  VLOOKUP(
    A215,
    IMPORTRANGE(
      ""1ZygntHC1J6IxzKbTidmOyf5nUyW4GCLurHCjexrLm_o        "",
      ""HTMLキャッシュ!A:F""
    ),
    3,
    FALSE
  ),
  0
)
"),46078.853530092594)</f>
        <v>46078.85353</v>
      </c>
      <c r="W215" s="5"/>
      <c r="X215" s="5"/>
      <c r="Y215" s="5"/>
      <c r="Z215" s="5"/>
      <c r="AA215" s="5"/>
      <c r="AB215" s="5"/>
      <c r="AC215" s="5"/>
      <c r="AD215" s="5"/>
    </row>
    <row r="216" ht="16.5" customHeight="1">
      <c r="A216" s="4" t="s">
        <v>2024</v>
      </c>
      <c r="B216" s="5">
        <v>4.0</v>
      </c>
      <c r="C216" s="5">
        <v>11.0</v>
      </c>
      <c r="D216" s="1" t="s">
        <v>2633</v>
      </c>
      <c r="E216" s="5">
        <v>2.0</v>
      </c>
      <c r="F216" s="5">
        <v>4.0</v>
      </c>
      <c r="G216" s="5">
        <v>0.0</v>
      </c>
      <c r="H216" s="5">
        <v>0.0</v>
      </c>
      <c r="I216" s="5">
        <v>2.0</v>
      </c>
      <c r="J216" s="5">
        <v>1.0</v>
      </c>
      <c r="K216" s="5">
        <v>1.0</v>
      </c>
      <c r="L216" s="5">
        <v>1.0</v>
      </c>
      <c r="M216" s="5">
        <v>0.0</v>
      </c>
      <c r="N216" s="5">
        <v>0.0</v>
      </c>
      <c r="O216" s="5">
        <v>0.0</v>
      </c>
      <c r="P216" s="5">
        <v>0.0</v>
      </c>
      <c r="Q216" s="5">
        <v>0.0</v>
      </c>
      <c r="R216" s="5">
        <v>0.0</v>
      </c>
      <c r="S216" s="5">
        <v>0.0</v>
      </c>
      <c r="T216" s="5">
        <v>0.0</v>
      </c>
      <c r="U216" s="5">
        <v>0.0</v>
      </c>
      <c r="V216" s="7">
        <f>IFERROR(__xludf.DUMMYFUNCTION("IFERROR(
  VLOOKUP(
    A216,
    IMPORTRANGE(
      ""1ZygntHC1J6IxzKbTidmOyf5nUyW4GCLurHCjexrLm_o        "",
      ""HTMLキャッシュ!A:F""
    ),
    3,
    FALSE
  ),
  0
)
"),46078.85506944444)</f>
        <v>46078.85507</v>
      </c>
      <c r="W216" s="5"/>
      <c r="X216" s="5"/>
      <c r="Y216" s="5"/>
      <c r="Z216" s="5"/>
      <c r="AA216" s="5"/>
      <c r="AB216" s="5"/>
      <c r="AC216" s="5"/>
      <c r="AD216" s="5"/>
    </row>
    <row r="217" ht="16.5" customHeight="1">
      <c r="A217" s="4" t="s">
        <v>106</v>
      </c>
      <c r="B217" s="1">
        <v>14.0</v>
      </c>
      <c r="C217" s="5">
        <v>11.0</v>
      </c>
      <c r="D217" s="1" t="s">
        <v>2634</v>
      </c>
      <c r="E217" s="5">
        <v>1.0</v>
      </c>
      <c r="F217" s="5">
        <v>2.0</v>
      </c>
      <c r="G217" s="5">
        <v>1.0</v>
      </c>
      <c r="H217" s="5">
        <v>0.0</v>
      </c>
      <c r="I217" s="5">
        <v>0.0</v>
      </c>
      <c r="J217" s="5">
        <v>0.0</v>
      </c>
      <c r="K217" s="5">
        <v>0.0</v>
      </c>
      <c r="L217" s="5">
        <v>0.0</v>
      </c>
      <c r="M217" s="5">
        <v>0.0</v>
      </c>
      <c r="N217" s="5">
        <v>0.0</v>
      </c>
      <c r="O217" s="5">
        <v>0.0</v>
      </c>
      <c r="P217" s="5">
        <v>0.0</v>
      </c>
      <c r="Q217" s="5">
        <v>0.0</v>
      </c>
      <c r="R217" s="5">
        <v>7.0</v>
      </c>
      <c r="S217" s="5">
        <v>0.0</v>
      </c>
      <c r="T217" s="5">
        <v>0.0</v>
      </c>
      <c r="U217" s="5">
        <v>0.0</v>
      </c>
      <c r="V217" s="7">
        <f>IFERROR(__xludf.DUMMYFUNCTION("IFERROR(
  VLOOKUP(
    A217,
    IMPORTRANGE(
      ""1ZygntHC1J6IxzKbTidmOyf5nUyW4GCLurHCjexrLm_o        "",
      ""HTMLキャッシュ!A:F""
    ),
    3,
    FALSE
  ),
  0
)
"),46081.742164351854)</f>
        <v>46081.74216</v>
      </c>
      <c r="W217" s="5"/>
      <c r="X217" s="5"/>
      <c r="Y217" s="5"/>
      <c r="Z217" s="5"/>
      <c r="AA217" s="5"/>
      <c r="AB217" s="5"/>
      <c r="AC217" s="5"/>
      <c r="AD217" s="5"/>
    </row>
    <row r="218" ht="16.5" customHeight="1">
      <c r="A218" s="4" t="s">
        <v>282</v>
      </c>
      <c r="B218" s="1">
        <v>282.0</v>
      </c>
      <c r="C218" s="1">
        <v>11.0</v>
      </c>
      <c r="D218" s="1" t="s">
        <v>2635</v>
      </c>
      <c r="E218" s="5">
        <v>0.0</v>
      </c>
      <c r="F218" s="5">
        <v>3.0</v>
      </c>
      <c r="G218" s="5">
        <v>1.0</v>
      </c>
      <c r="H218" s="5">
        <v>0.0</v>
      </c>
      <c r="I218" s="5">
        <v>0.0</v>
      </c>
      <c r="J218" s="5">
        <v>2.0</v>
      </c>
      <c r="K218" s="5">
        <v>0.0</v>
      </c>
      <c r="L218" s="5">
        <v>0.0</v>
      </c>
      <c r="M218" s="5">
        <v>0.0</v>
      </c>
      <c r="N218" s="5">
        <v>0.0</v>
      </c>
      <c r="O218" s="5">
        <v>0.0</v>
      </c>
      <c r="P218" s="5">
        <v>0.0</v>
      </c>
      <c r="Q218" s="5">
        <v>0.0</v>
      </c>
      <c r="R218" s="5">
        <v>3.0</v>
      </c>
      <c r="S218" s="5">
        <v>0.0</v>
      </c>
      <c r="T218" s="5">
        <v>1.0</v>
      </c>
      <c r="U218" s="5">
        <v>1.0</v>
      </c>
      <c r="V218" s="7">
        <f>IFERROR(__xludf.DUMMYFUNCTION("IFERROR(
  VLOOKUP(
    A218,
    IMPORTRANGE(
      ""1ZygntHC1J6IxzKbTidmOyf5nUyW4GCLurHCjexrLm_o        "",
      ""HTMLキャッシュ!A:F""
    ),
    3,
    FALSE
  ),
  0
)
"),46076.75100694445)</f>
        <v>46076.75101</v>
      </c>
      <c r="W218" s="5"/>
      <c r="X218" s="5"/>
      <c r="Y218" s="5"/>
      <c r="Z218" s="5"/>
      <c r="AA218" s="5"/>
      <c r="AB218" s="5"/>
      <c r="AC218" s="5"/>
      <c r="AD218" s="5"/>
    </row>
    <row r="219" ht="16.5" customHeight="1">
      <c r="A219" s="4" t="s">
        <v>2212</v>
      </c>
      <c r="B219" s="1">
        <v>0.0</v>
      </c>
      <c r="C219" s="1">
        <v>11.0</v>
      </c>
      <c r="D219" s="1" t="s">
        <v>2636</v>
      </c>
      <c r="E219" s="1">
        <v>0.0</v>
      </c>
      <c r="F219" s="1">
        <v>5.0</v>
      </c>
      <c r="G219" s="1">
        <v>0.0</v>
      </c>
      <c r="H219" s="1">
        <v>0.0</v>
      </c>
      <c r="I219" s="1">
        <v>0.0</v>
      </c>
      <c r="J219" s="1">
        <v>4.0</v>
      </c>
      <c r="K219" s="5">
        <v>0.0</v>
      </c>
      <c r="L219" s="5">
        <v>0.0</v>
      </c>
      <c r="M219" s="5">
        <v>0.0</v>
      </c>
      <c r="N219" s="5">
        <v>0.0</v>
      </c>
      <c r="O219" s="5">
        <v>0.0</v>
      </c>
      <c r="P219" s="5">
        <v>0.0</v>
      </c>
      <c r="Q219" s="5">
        <v>0.0</v>
      </c>
      <c r="R219" s="5">
        <v>2.0</v>
      </c>
      <c r="S219" s="5">
        <v>0.0</v>
      </c>
      <c r="T219" s="5">
        <v>0.0</v>
      </c>
      <c r="U219" s="5">
        <v>0.0</v>
      </c>
      <c r="V219" s="7">
        <f>IFERROR(__xludf.DUMMYFUNCTION("IFERROR(
  VLOOKUP(
    A219,
    IMPORTRANGE(
      ""1ZygntHC1J6IxzKbTidmOyf5nUyW4GCLurHCjexrLm_o        "",
      ""HTMLキャッシュ!A:F""
    ),
    3,
    FALSE
  ),
  0
)
"),46059.84509259259)</f>
        <v>46059.84509</v>
      </c>
      <c r="W219" s="5"/>
      <c r="X219" s="5"/>
      <c r="Y219" s="5"/>
      <c r="Z219" s="5"/>
      <c r="AA219" s="5"/>
      <c r="AB219" s="5"/>
      <c r="AC219" s="5"/>
      <c r="AD219" s="5"/>
    </row>
    <row r="220" ht="16.5" customHeight="1">
      <c r="A220" s="4" t="s">
        <v>310</v>
      </c>
      <c r="B220" s="1">
        <v>0.0</v>
      </c>
      <c r="C220" s="1">
        <v>11.0</v>
      </c>
      <c r="D220" s="1" t="s">
        <v>2637</v>
      </c>
      <c r="E220" s="1">
        <v>1.0</v>
      </c>
      <c r="F220" s="5">
        <v>6.0</v>
      </c>
      <c r="G220" s="5">
        <v>0.0</v>
      </c>
      <c r="H220" s="5">
        <v>0.0</v>
      </c>
      <c r="I220" s="5">
        <v>0.0</v>
      </c>
      <c r="J220" s="5">
        <v>0.0</v>
      </c>
      <c r="K220" s="5">
        <v>0.0</v>
      </c>
      <c r="L220" s="5">
        <v>0.0</v>
      </c>
      <c r="M220" s="5">
        <v>0.0</v>
      </c>
      <c r="N220" s="5">
        <v>0.0</v>
      </c>
      <c r="O220" s="5">
        <v>0.0</v>
      </c>
      <c r="P220" s="5">
        <v>0.0</v>
      </c>
      <c r="Q220" s="5">
        <v>0.0</v>
      </c>
      <c r="R220" s="5">
        <v>3.0</v>
      </c>
      <c r="S220" s="5">
        <v>0.0</v>
      </c>
      <c r="T220" s="5">
        <v>0.0</v>
      </c>
      <c r="U220" s="5">
        <v>1.0</v>
      </c>
      <c r="V220" s="7">
        <f>IFERROR(__xludf.DUMMYFUNCTION("IFERROR(
  VLOOKUP(
    A220,
    IMPORTRANGE(
      ""1ZygntHC1J6IxzKbTidmOyf5nUyW4GCLurHCjexrLm_o        "",
      ""HTMLキャッシュ!A:F""
    ),
    3,
    FALSE
  ),
  0
)
"),46059.85255787037)</f>
        <v>46059.85256</v>
      </c>
      <c r="W220" s="5"/>
      <c r="X220" s="5"/>
      <c r="Y220" s="5"/>
      <c r="Z220" s="5"/>
      <c r="AA220" s="5"/>
      <c r="AB220" s="5"/>
      <c r="AC220" s="5"/>
      <c r="AD220" s="5"/>
    </row>
    <row r="221" ht="16.5" customHeight="1">
      <c r="A221" s="4" t="s">
        <v>1054</v>
      </c>
      <c r="B221" s="1">
        <v>0.0</v>
      </c>
      <c r="C221" s="5">
        <v>11.0</v>
      </c>
      <c r="D221" s="1" t="s">
        <v>2638</v>
      </c>
      <c r="E221" s="5">
        <v>0.0</v>
      </c>
      <c r="F221" s="5">
        <v>2.0</v>
      </c>
      <c r="G221" s="5">
        <v>0.0</v>
      </c>
      <c r="H221" s="5">
        <v>0.0</v>
      </c>
      <c r="I221" s="5">
        <v>5.0</v>
      </c>
      <c r="J221" s="5">
        <v>1.0</v>
      </c>
      <c r="K221" s="5">
        <v>2.0</v>
      </c>
      <c r="L221" s="5">
        <v>1.0</v>
      </c>
      <c r="M221" s="5">
        <v>0.0</v>
      </c>
      <c r="N221" s="5">
        <v>0.0</v>
      </c>
      <c r="O221" s="5">
        <v>0.0</v>
      </c>
      <c r="P221" s="5">
        <v>0.0</v>
      </c>
      <c r="Q221" s="5">
        <v>0.0</v>
      </c>
      <c r="R221" s="5">
        <v>0.0</v>
      </c>
      <c r="S221" s="5">
        <v>0.0</v>
      </c>
      <c r="T221" s="5">
        <v>0.0</v>
      </c>
      <c r="U221" s="5">
        <v>0.0</v>
      </c>
      <c r="V221" s="7">
        <f>IFERROR(__xludf.DUMMYFUNCTION("IFERROR(
  VLOOKUP(
    A221,
    IMPORTRANGE(
      ""1ZygntHC1J6IxzKbTidmOyf5nUyW4GCLurHCjexrLm_o        "",
      ""HTMLキャッシュ!A:F""
    ),
    3,
    FALSE
  ),
  0
)
"),46059.863229166665)</f>
        <v>46059.86323</v>
      </c>
      <c r="W221" s="5"/>
      <c r="X221" s="5"/>
      <c r="Y221" s="5"/>
      <c r="Z221" s="5"/>
      <c r="AA221" s="5"/>
      <c r="AB221" s="5"/>
      <c r="AC221" s="5"/>
      <c r="AD221" s="5"/>
    </row>
    <row r="222" ht="16.5" customHeight="1">
      <c r="A222" s="4" t="s">
        <v>1256</v>
      </c>
      <c r="B222" s="1">
        <v>0.0</v>
      </c>
      <c r="C222" s="1">
        <v>11.0</v>
      </c>
      <c r="D222" s="1" t="s">
        <v>2639</v>
      </c>
      <c r="E222" s="5">
        <v>0.0</v>
      </c>
      <c r="F222" s="5">
        <v>0.0</v>
      </c>
      <c r="G222" s="5">
        <v>1.0</v>
      </c>
      <c r="H222" s="5">
        <v>0.0</v>
      </c>
      <c r="I222" s="5">
        <v>0.0</v>
      </c>
      <c r="J222" s="5">
        <v>0.0</v>
      </c>
      <c r="K222" s="5">
        <v>2.0</v>
      </c>
      <c r="L222" s="5">
        <v>3.0</v>
      </c>
      <c r="M222" s="5">
        <v>0.0</v>
      </c>
      <c r="N222" s="5">
        <v>0.0</v>
      </c>
      <c r="O222" s="5">
        <v>0.0</v>
      </c>
      <c r="P222" s="5">
        <v>0.0</v>
      </c>
      <c r="Q222" s="5">
        <v>2.0</v>
      </c>
      <c r="R222" s="5">
        <v>2.0</v>
      </c>
      <c r="S222" s="5">
        <v>0.0</v>
      </c>
      <c r="T222" s="5">
        <v>0.0</v>
      </c>
      <c r="U222" s="5">
        <v>1.0</v>
      </c>
      <c r="V222" s="7">
        <f>IFERROR(__xludf.DUMMYFUNCTION("IFERROR(
  VLOOKUP(
    A222,
    IMPORTRANGE(
      ""1ZygntHC1J6IxzKbTidmOyf5nUyW4GCLurHCjexrLm_o        "",
      ""HTMLキャッシュ!A:F""
    ),
    3,
    FALSE
  ),
  0
)
"),46080.821701388886)</f>
        <v>46080.8217</v>
      </c>
      <c r="W222" s="5"/>
      <c r="X222" s="5"/>
      <c r="Y222" s="5"/>
      <c r="Z222" s="5"/>
      <c r="AA222" s="5"/>
      <c r="AB222" s="5"/>
      <c r="AC222" s="5"/>
      <c r="AD222" s="5"/>
    </row>
    <row r="223" ht="16.5" customHeight="1">
      <c r="A223" s="4" t="s">
        <v>1066</v>
      </c>
      <c r="B223" s="1">
        <v>0.0</v>
      </c>
      <c r="C223" s="1">
        <v>11.0</v>
      </c>
      <c r="D223" s="1" t="s">
        <v>2640</v>
      </c>
      <c r="E223" s="5">
        <v>0.0</v>
      </c>
      <c r="F223" s="5">
        <v>2.0</v>
      </c>
      <c r="G223" s="5">
        <v>2.0</v>
      </c>
      <c r="H223" s="5">
        <v>0.0</v>
      </c>
      <c r="I223" s="5">
        <v>1.0</v>
      </c>
      <c r="J223" s="5">
        <v>4.0</v>
      </c>
      <c r="K223" s="5">
        <v>0.0</v>
      </c>
      <c r="L223" s="5">
        <v>0.0</v>
      </c>
      <c r="M223" s="5">
        <v>0.0</v>
      </c>
      <c r="N223" s="5">
        <v>0.0</v>
      </c>
      <c r="O223" s="5">
        <v>0.0</v>
      </c>
      <c r="P223" s="5">
        <v>0.0</v>
      </c>
      <c r="Q223" s="5">
        <v>0.0</v>
      </c>
      <c r="R223" s="5">
        <v>0.0</v>
      </c>
      <c r="S223" s="5">
        <v>0.0</v>
      </c>
      <c r="T223" s="5">
        <v>0.0</v>
      </c>
      <c r="U223" s="5">
        <v>2.0</v>
      </c>
      <c r="V223" s="7">
        <f>IFERROR(__xludf.DUMMYFUNCTION("IFERROR(
  VLOOKUP(
    A223,
    IMPORTRANGE(
      ""1ZygntHC1J6IxzKbTidmOyf5nUyW4GCLurHCjexrLm_o        "",
      ""HTMLキャッシュ!A:F""
    ),
    3,
    FALSE
  ),
  0
)
"),46081.6190162037)</f>
        <v>46081.61902</v>
      </c>
      <c r="W223" s="5"/>
      <c r="X223" s="5"/>
      <c r="Y223" s="5"/>
      <c r="Z223" s="5"/>
      <c r="AA223" s="5"/>
      <c r="AB223" s="5"/>
      <c r="AC223" s="5"/>
      <c r="AD223" s="5"/>
    </row>
    <row r="224" ht="16.5" customHeight="1">
      <c r="A224" s="4" t="s">
        <v>752</v>
      </c>
      <c r="B224" s="1">
        <v>11.0</v>
      </c>
      <c r="C224" s="1">
        <v>10.0</v>
      </c>
      <c r="D224" s="1" t="s">
        <v>2641</v>
      </c>
      <c r="E224" s="1">
        <v>0.0</v>
      </c>
      <c r="F224" s="5">
        <v>8.0</v>
      </c>
      <c r="G224" s="5">
        <v>0.0</v>
      </c>
      <c r="H224" s="5">
        <v>0.0</v>
      </c>
      <c r="I224" s="5">
        <v>1.0</v>
      </c>
      <c r="J224" s="5">
        <v>0.0</v>
      </c>
      <c r="K224" s="5">
        <v>0.0</v>
      </c>
      <c r="L224" s="5">
        <v>0.0</v>
      </c>
      <c r="M224" s="5">
        <v>0.0</v>
      </c>
      <c r="N224" s="5">
        <v>0.0</v>
      </c>
      <c r="O224" s="5">
        <v>0.0</v>
      </c>
      <c r="P224" s="5">
        <v>0.0</v>
      </c>
      <c r="Q224" s="5">
        <v>0.0</v>
      </c>
      <c r="R224" s="5">
        <v>0.0</v>
      </c>
      <c r="S224" s="5">
        <v>0.0</v>
      </c>
      <c r="T224" s="5">
        <v>0.0</v>
      </c>
      <c r="U224" s="5">
        <v>1.0</v>
      </c>
      <c r="V224" s="7">
        <f>IFERROR(__xludf.DUMMYFUNCTION("IFERROR(
  VLOOKUP(
    A224,
    IMPORTRANGE(
      ""1ZygntHC1J6IxzKbTidmOyf5nUyW4GCLurHCjexrLm_o        "",
      ""HTMLキャッシュ!A:F""
    ),
    3,
    FALSE
  ),
  0
)
"),46078.840844907405)</f>
        <v>46078.84084</v>
      </c>
      <c r="W224" s="5"/>
      <c r="X224" s="5"/>
      <c r="Y224" s="5"/>
      <c r="Z224" s="5"/>
      <c r="AA224" s="5"/>
      <c r="AB224" s="5"/>
      <c r="AC224" s="5"/>
      <c r="AD224" s="5"/>
    </row>
    <row r="225" ht="16.5" customHeight="1">
      <c r="A225" s="4" t="s">
        <v>1042</v>
      </c>
      <c r="B225" s="1">
        <v>1.0</v>
      </c>
      <c r="C225" s="1">
        <v>10.0</v>
      </c>
      <c r="D225" s="1" t="s">
        <v>2642</v>
      </c>
      <c r="E225" s="1">
        <v>0.0</v>
      </c>
      <c r="F225" s="1">
        <v>2.0</v>
      </c>
      <c r="G225" s="1">
        <v>4.0</v>
      </c>
      <c r="H225" s="1">
        <v>0.0</v>
      </c>
      <c r="I225" s="5">
        <v>0.0</v>
      </c>
      <c r="J225" s="5">
        <v>2.0</v>
      </c>
      <c r="K225" s="5">
        <v>0.0</v>
      </c>
      <c r="L225" s="5">
        <v>1.0</v>
      </c>
      <c r="M225" s="5">
        <v>0.0</v>
      </c>
      <c r="N225" s="5">
        <v>0.0</v>
      </c>
      <c r="O225" s="5">
        <v>0.0</v>
      </c>
      <c r="P225" s="5">
        <v>0.0</v>
      </c>
      <c r="Q225" s="5">
        <v>0.0</v>
      </c>
      <c r="R225" s="5">
        <v>1.0</v>
      </c>
      <c r="S225" s="5">
        <v>0.0</v>
      </c>
      <c r="T225" s="5">
        <v>0.0</v>
      </c>
      <c r="U225" s="5">
        <v>0.0</v>
      </c>
      <c r="V225" s="7">
        <f>IFERROR(__xludf.DUMMYFUNCTION("IFERROR(
  VLOOKUP(
    A225,
    IMPORTRANGE(
      ""1ZygntHC1J6IxzKbTidmOyf5nUyW4GCLurHCjexrLm_o        "",
      ""HTMLキャッシュ!A:F""
    ),
    3,
    FALSE
  ),
  0
)
"),46067.6987037037)</f>
        <v>46067.6987</v>
      </c>
      <c r="W225" s="5"/>
      <c r="X225" s="5"/>
      <c r="Y225" s="5"/>
      <c r="Z225" s="5"/>
      <c r="AA225" s="5"/>
      <c r="AB225" s="5"/>
      <c r="AC225" s="5"/>
      <c r="AD225" s="5"/>
    </row>
    <row r="226" ht="16.5" customHeight="1">
      <c r="A226" s="4" t="s">
        <v>180</v>
      </c>
      <c r="B226" s="5">
        <v>1.0</v>
      </c>
      <c r="C226" s="5">
        <v>10.0</v>
      </c>
      <c r="D226" s="1" t="s">
        <v>2643</v>
      </c>
      <c r="E226" s="5">
        <v>1.0</v>
      </c>
      <c r="F226" s="5">
        <v>0.0</v>
      </c>
      <c r="G226" s="5">
        <v>1.0</v>
      </c>
      <c r="H226" s="5">
        <v>0.0</v>
      </c>
      <c r="I226" s="5">
        <v>2.0</v>
      </c>
      <c r="J226" s="5">
        <v>5.0</v>
      </c>
      <c r="K226" s="5">
        <v>0.0</v>
      </c>
      <c r="L226" s="5">
        <v>0.0</v>
      </c>
      <c r="M226" s="5">
        <v>0.0</v>
      </c>
      <c r="N226" s="5">
        <v>0.0</v>
      </c>
      <c r="O226" s="5">
        <v>0.0</v>
      </c>
      <c r="P226" s="5">
        <v>0.0</v>
      </c>
      <c r="Q226" s="5">
        <v>0.0</v>
      </c>
      <c r="R226" s="5">
        <v>0.0</v>
      </c>
      <c r="S226" s="5">
        <v>0.0</v>
      </c>
      <c r="T226" s="5">
        <v>0.0</v>
      </c>
      <c r="U226" s="5">
        <v>1.0</v>
      </c>
      <c r="V226" s="7">
        <f>IFERROR(__xludf.DUMMYFUNCTION("IFERROR(
  VLOOKUP(
    A226,
    IMPORTRANGE(
      ""1ZygntHC1J6IxzKbTidmOyf5nUyW4GCLurHCjexrLm_o        "",
      ""HTMLキャッシュ!A:F""
    ),
    3,
    FALSE
  ),
  0
)
"),46059.74605324074)</f>
        <v>46059.74605</v>
      </c>
      <c r="W226" s="5"/>
      <c r="X226" s="5"/>
      <c r="Y226" s="5"/>
      <c r="Z226" s="5"/>
      <c r="AA226" s="5"/>
      <c r="AB226" s="5"/>
      <c r="AC226" s="5"/>
      <c r="AD226" s="5"/>
    </row>
    <row r="227" ht="16.5" customHeight="1">
      <c r="A227" s="4" t="s">
        <v>210</v>
      </c>
      <c r="B227" s="5">
        <v>2.0</v>
      </c>
      <c r="C227" s="5">
        <v>10.0</v>
      </c>
      <c r="D227" s="1" t="s">
        <v>2644</v>
      </c>
      <c r="E227" s="5">
        <v>1.0</v>
      </c>
      <c r="F227" s="5">
        <v>4.0</v>
      </c>
      <c r="G227" s="5">
        <v>1.0</v>
      </c>
      <c r="H227" s="5">
        <v>0.0</v>
      </c>
      <c r="I227" s="5">
        <v>0.0</v>
      </c>
      <c r="J227" s="5">
        <v>2.0</v>
      </c>
      <c r="K227" s="5">
        <v>0.0</v>
      </c>
      <c r="L227" s="5">
        <v>0.0</v>
      </c>
      <c r="M227" s="5">
        <v>0.0</v>
      </c>
      <c r="N227" s="5">
        <v>0.0</v>
      </c>
      <c r="O227" s="5">
        <v>0.0</v>
      </c>
      <c r="P227" s="5">
        <v>0.0</v>
      </c>
      <c r="Q227" s="5">
        <v>0.0</v>
      </c>
      <c r="R227" s="5">
        <v>0.0</v>
      </c>
      <c r="S227" s="5">
        <v>0.0</v>
      </c>
      <c r="T227" s="5">
        <v>0.0</v>
      </c>
      <c r="U227" s="5">
        <v>2.0</v>
      </c>
      <c r="V227" s="7">
        <f>IFERROR(__xludf.DUMMYFUNCTION("IFERROR(
  VLOOKUP(
    A227,
    IMPORTRANGE(
      ""1ZygntHC1J6IxzKbTidmOyf5nUyW4GCLurHCjexrLm_o        "",
      ""HTMLキャッシュ!A:F""
    ),
    3,
    FALSE
  ),
  0
)
"),46069.72435185185)</f>
        <v>46069.72435</v>
      </c>
      <c r="W227" s="5"/>
      <c r="X227" s="5"/>
      <c r="Y227" s="5"/>
      <c r="Z227" s="5"/>
      <c r="AA227" s="5"/>
      <c r="AB227" s="5"/>
      <c r="AC227" s="5"/>
      <c r="AD227" s="5"/>
    </row>
    <row r="228" ht="16.5" customHeight="1">
      <c r="A228" s="4" t="s">
        <v>1458</v>
      </c>
      <c r="B228" s="1">
        <v>0.0</v>
      </c>
      <c r="C228" s="5">
        <v>10.0</v>
      </c>
      <c r="D228" s="1" t="s">
        <v>2645</v>
      </c>
      <c r="E228" s="5">
        <v>0.0</v>
      </c>
      <c r="F228" s="5">
        <v>1.0</v>
      </c>
      <c r="G228" s="5">
        <v>0.0</v>
      </c>
      <c r="H228" s="5">
        <v>0.0</v>
      </c>
      <c r="I228" s="5">
        <v>0.0</v>
      </c>
      <c r="J228" s="5">
        <v>2.0</v>
      </c>
      <c r="K228" s="5">
        <v>0.0</v>
      </c>
      <c r="L228" s="5">
        <v>0.0</v>
      </c>
      <c r="M228" s="5">
        <v>0.0</v>
      </c>
      <c r="N228" s="5">
        <v>0.0</v>
      </c>
      <c r="O228" s="5">
        <v>0.0</v>
      </c>
      <c r="P228" s="5">
        <v>0.0</v>
      </c>
      <c r="Q228" s="5">
        <v>0.0</v>
      </c>
      <c r="R228" s="5">
        <v>1.0</v>
      </c>
      <c r="S228" s="5">
        <v>0.0</v>
      </c>
      <c r="T228" s="5">
        <v>0.0</v>
      </c>
      <c r="U228" s="5">
        <v>6.0</v>
      </c>
      <c r="V228" s="7">
        <f>IFERROR(__xludf.DUMMYFUNCTION("IFERROR(
  VLOOKUP(
    A228,
    IMPORTRANGE(
      ""1ZygntHC1J6IxzKbTidmOyf5nUyW4GCLurHCjexrLm_o        "",
      ""HTMLキャッシュ!A:F""
    ),
    3,
    FALSE
  ),
  0
)
"),46059.88068287037)</f>
        <v>46059.88068</v>
      </c>
      <c r="W228" s="5"/>
      <c r="X228" s="5"/>
      <c r="Y228" s="5"/>
      <c r="Z228" s="5"/>
      <c r="AA228" s="5"/>
      <c r="AB228" s="5"/>
      <c r="AC228" s="5"/>
      <c r="AD228" s="5"/>
    </row>
    <row r="229" ht="16.5" customHeight="1">
      <c r="A229" s="4" t="s">
        <v>48</v>
      </c>
      <c r="B229" s="1">
        <v>3.0</v>
      </c>
      <c r="C229" s="5">
        <v>10.0</v>
      </c>
      <c r="D229" s="1" t="s">
        <v>49</v>
      </c>
      <c r="E229" s="5">
        <v>0.0</v>
      </c>
      <c r="F229" s="5">
        <v>0.0</v>
      </c>
      <c r="G229" s="5">
        <v>0.0</v>
      </c>
      <c r="H229" s="5">
        <v>0.0</v>
      </c>
      <c r="I229" s="5">
        <v>7.0</v>
      </c>
      <c r="J229" s="5">
        <v>2.0</v>
      </c>
      <c r="K229" s="5">
        <v>0.0</v>
      </c>
      <c r="L229" s="5">
        <v>1.0</v>
      </c>
      <c r="M229" s="5">
        <v>0.0</v>
      </c>
      <c r="N229" s="5">
        <v>0.0</v>
      </c>
      <c r="O229" s="5">
        <v>0.0</v>
      </c>
      <c r="P229" s="5">
        <v>0.0</v>
      </c>
      <c r="Q229" s="5">
        <v>0.0</v>
      </c>
      <c r="R229" s="5">
        <v>0.0</v>
      </c>
      <c r="S229" s="5">
        <v>0.0</v>
      </c>
      <c r="T229" s="5">
        <v>0.0</v>
      </c>
      <c r="U229" s="5">
        <v>0.0</v>
      </c>
      <c r="V229" s="7">
        <f>IFERROR(__xludf.DUMMYFUNCTION("IFERROR(
  VLOOKUP(
    A229,
    IMPORTRANGE(
      ""1ZygntHC1J6IxzKbTidmOyf5nUyW4GCLurHCjexrLm_o        "",
      ""HTMLキャッシュ!A:F""
    ),
    3,
    FALSE
  ),
  0
)
"),46036.74829861111)</f>
        <v>46036.7483</v>
      </c>
      <c r="W229" s="5"/>
      <c r="X229" s="5"/>
      <c r="Y229" s="5"/>
      <c r="Z229" s="5"/>
      <c r="AA229" s="5"/>
      <c r="AB229" s="5"/>
      <c r="AC229" s="5"/>
      <c r="AD229" s="5"/>
    </row>
    <row r="230" ht="16.5" customHeight="1">
      <c r="A230" s="4" t="s">
        <v>228</v>
      </c>
      <c r="B230" s="5">
        <v>0.0</v>
      </c>
      <c r="C230" s="5">
        <v>10.0</v>
      </c>
      <c r="D230" s="1" t="s">
        <v>2646</v>
      </c>
      <c r="E230" s="5">
        <v>1.0</v>
      </c>
      <c r="F230" s="5">
        <v>6.0</v>
      </c>
      <c r="G230" s="5">
        <v>1.0</v>
      </c>
      <c r="H230" s="5">
        <v>0.0</v>
      </c>
      <c r="I230" s="5">
        <v>2.0</v>
      </c>
      <c r="J230" s="5">
        <v>0.0</v>
      </c>
      <c r="K230" s="5">
        <v>0.0</v>
      </c>
      <c r="L230" s="5">
        <v>0.0</v>
      </c>
      <c r="M230" s="5">
        <v>0.0</v>
      </c>
      <c r="N230" s="5">
        <v>0.0</v>
      </c>
      <c r="O230" s="5">
        <v>0.0</v>
      </c>
      <c r="P230" s="5">
        <v>0.0</v>
      </c>
      <c r="Q230" s="5">
        <v>0.0</v>
      </c>
      <c r="R230" s="5">
        <v>0.0</v>
      </c>
      <c r="S230" s="5">
        <v>0.0</v>
      </c>
      <c r="T230" s="5">
        <v>0.0</v>
      </c>
      <c r="U230" s="5">
        <v>0.0</v>
      </c>
      <c r="V230" s="7">
        <f>IFERROR(__xludf.DUMMYFUNCTION("IFERROR(
  VLOOKUP(
    A230,
    IMPORTRANGE(
      ""1ZygntHC1J6IxzKbTidmOyf5nUyW4GCLurHCjexrLm_o        "",
      ""HTMLキャッシュ!A:F""
    ),
    3,
    FALSE
  ),
  0
)
"),46059.75268518519)</f>
        <v>46059.75269</v>
      </c>
      <c r="W230" s="5"/>
      <c r="X230" s="5"/>
      <c r="Y230" s="5"/>
      <c r="Z230" s="5"/>
      <c r="AA230" s="5"/>
      <c r="AB230" s="5"/>
      <c r="AC230" s="5"/>
      <c r="AD230" s="5"/>
    </row>
    <row r="231" ht="16.5" customHeight="1">
      <c r="A231" s="4" t="s">
        <v>472</v>
      </c>
      <c r="B231" s="1">
        <v>6.0</v>
      </c>
      <c r="C231" s="1">
        <v>10.0</v>
      </c>
      <c r="D231" s="1" t="s">
        <v>2647</v>
      </c>
      <c r="E231" s="1">
        <v>0.0</v>
      </c>
      <c r="F231" s="1">
        <v>5.0</v>
      </c>
      <c r="G231" s="1">
        <v>0.0</v>
      </c>
      <c r="H231" s="1">
        <v>0.0</v>
      </c>
      <c r="I231" s="1">
        <v>0.0</v>
      </c>
      <c r="J231" s="1">
        <v>0.0</v>
      </c>
      <c r="K231" s="5">
        <v>0.0</v>
      </c>
      <c r="L231" s="5">
        <v>0.0</v>
      </c>
      <c r="M231" s="5">
        <v>0.0</v>
      </c>
      <c r="N231" s="5">
        <v>0.0</v>
      </c>
      <c r="O231" s="5">
        <v>0.0</v>
      </c>
      <c r="P231" s="5">
        <v>0.0</v>
      </c>
      <c r="Q231" s="5">
        <v>1.0</v>
      </c>
      <c r="R231" s="5">
        <v>3.0</v>
      </c>
      <c r="S231" s="5">
        <v>0.0</v>
      </c>
      <c r="T231" s="5">
        <v>0.0</v>
      </c>
      <c r="U231" s="5">
        <v>1.0</v>
      </c>
      <c r="V231" s="7">
        <f>IFERROR(__xludf.DUMMYFUNCTION("IFERROR(
  VLOOKUP(
    A231,
    IMPORTRANGE(
      ""1ZygntHC1J6IxzKbTidmOyf5nUyW4GCLurHCjexrLm_o        "",
      ""HTMLキャッシュ!A:F""
    ),
    3,
    FALSE
  ),
  0
)
"),46060.65615740741)</f>
        <v>46060.65616</v>
      </c>
      <c r="W231" s="5"/>
      <c r="X231" s="5"/>
      <c r="Y231" s="5"/>
      <c r="Z231" s="5"/>
      <c r="AA231" s="5"/>
      <c r="AB231" s="5"/>
      <c r="AC231" s="5"/>
      <c r="AD231" s="5"/>
    </row>
    <row r="232" ht="16.5" customHeight="1">
      <c r="A232" s="4" t="s">
        <v>852</v>
      </c>
      <c r="B232" s="1">
        <v>19.0</v>
      </c>
      <c r="C232" s="1">
        <v>10.0</v>
      </c>
      <c r="D232" s="1" t="s">
        <v>2648</v>
      </c>
      <c r="E232" s="5">
        <v>2.0</v>
      </c>
      <c r="F232" s="5">
        <v>5.0</v>
      </c>
      <c r="G232" s="5">
        <v>0.0</v>
      </c>
      <c r="H232" s="5">
        <v>0.0</v>
      </c>
      <c r="I232" s="5">
        <v>3.0</v>
      </c>
      <c r="J232" s="5">
        <v>0.0</v>
      </c>
      <c r="K232" s="5">
        <v>0.0</v>
      </c>
      <c r="L232" s="5">
        <v>0.0</v>
      </c>
      <c r="M232" s="5">
        <v>0.0</v>
      </c>
      <c r="N232" s="5">
        <v>0.0</v>
      </c>
      <c r="O232" s="5">
        <v>0.0</v>
      </c>
      <c r="P232" s="5">
        <v>0.0</v>
      </c>
      <c r="Q232" s="5">
        <v>0.0</v>
      </c>
      <c r="R232" s="5">
        <v>0.0</v>
      </c>
      <c r="S232" s="5">
        <v>0.0</v>
      </c>
      <c r="T232" s="5">
        <v>0.0</v>
      </c>
      <c r="U232" s="5">
        <v>0.0</v>
      </c>
      <c r="V232" s="7">
        <f>IFERROR(__xludf.DUMMYFUNCTION("IFERROR(
  VLOOKUP(
    A232,
    IMPORTRANGE(
      ""1ZygntHC1J6IxzKbTidmOyf5nUyW4GCLurHCjexrLm_o        "",
      ""HTMLキャッシュ!A:F""
    ),
    3,
    FALSE
  ),
  0
)
"),46086.819606481484)</f>
        <v>46086.81961</v>
      </c>
      <c r="W232" s="5"/>
      <c r="X232" s="5"/>
      <c r="Y232" s="5"/>
      <c r="Z232" s="5"/>
      <c r="AA232" s="5"/>
      <c r="AB232" s="5"/>
      <c r="AC232" s="5"/>
      <c r="AD232" s="5"/>
    </row>
    <row r="233" ht="16.5" customHeight="1">
      <c r="A233" s="4" t="s">
        <v>516</v>
      </c>
      <c r="B233" s="5">
        <v>2.0</v>
      </c>
      <c r="C233" s="5">
        <v>10.0</v>
      </c>
      <c r="D233" s="1" t="s">
        <v>2649</v>
      </c>
      <c r="E233" s="5">
        <v>1.0</v>
      </c>
      <c r="F233" s="5">
        <v>1.0</v>
      </c>
      <c r="G233" s="5">
        <v>0.0</v>
      </c>
      <c r="H233" s="5">
        <v>0.0</v>
      </c>
      <c r="I233" s="5">
        <v>4.0</v>
      </c>
      <c r="J233" s="5">
        <v>1.0</v>
      </c>
      <c r="K233" s="5">
        <v>2.0</v>
      </c>
      <c r="L233" s="5">
        <v>1.0</v>
      </c>
      <c r="M233" s="5">
        <v>0.0</v>
      </c>
      <c r="N233" s="5">
        <v>0.0</v>
      </c>
      <c r="O233" s="5">
        <v>0.0</v>
      </c>
      <c r="P233" s="5">
        <v>0.0</v>
      </c>
      <c r="Q233" s="5">
        <v>0.0</v>
      </c>
      <c r="R233" s="5">
        <v>0.0</v>
      </c>
      <c r="S233" s="5">
        <v>0.0</v>
      </c>
      <c r="T233" s="5">
        <v>0.0</v>
      </c>
      <c r="U233" s="5">
        <v>0.0</v>
      </c>
      <c r="V233" s="7">
        <f>IFERROR(__xludf.DUMMYFUNCTION("IFERROR(
  VLOOKUP(
    A233,
    IMPORTRANGE(
      ""1ZygntHC1J6IxzKbTidmOyf5nUyW4GCLurHCjexrLm_o        "",
      ""HTMLキャッシュ!A:F""
    ),
    3,
    FALSE
  ),
  0
)
"),46077.78408564815)</f>
        <v>46077.78409</v>
      </c>
      <c r="W233" s="5"/>
      <c r="X233" s="5"/>
      <c r="Y233" s="5"/>
      <c r="Z233" s="5"/>
      <c r="AA233" s="5"/>
      <c r="AB233" s="5"/>
      <c r="AC233" s="5"/>
      <c r="AD233" s="5"/>
    </row>
    <row r="234" ht="16.5" customHeight="1">
      <c r="A234" s="4" t="s">
        <v>2014</v>
      </c>
      <c r="B234" s="1">
        <v>18.0</v>
      </c>
      <c r="C234" s="5">
        <v>10.0</v>
      </c>
      <c r="D234" s="1" t="s">
        <v>2650</v>
      </c>
      <c r="E234" s="5">
        <v>0.0</v>
      </c>
      <c r="F234" s="5">
        <v>4.0</v>
      </c>
      <c r="G234" s="5">
        <v>0.0</v>
      </c>
      <c r="H234" s="5">
        <v>0.0</v>
      </c>
      <c r="I234" s="5">
        <v>3.0</v>
      </c>
      <c r="J234" s="5">
        <v>1.0</v>
      </c>
      <c r="K234" s="5">
        <v>0.0</v>
      </c>
      <c r="L234" s="5">
        <v>0.0</v>
      </c>
      <c r="M234" s="5">
        <v>1.0</v>
      </c>
      <c r="N234" s="5">
        <v>0.0</v>
      </c>
      <c r="O234" s="5">
        <v>0.0</v>
      </c>
      <c r="P234" s="5">
        <v>0.0</v>
      </c>
      <c r="Q234" s="5">
        <v>0.0</v>
      </c>
      <c r="R234" s="5">
        <v>0.0</v>
      </c>
      <c r="S234" s="5">
        <v>0.0</v>
      </c>
      <c r="T234" s="5">
        <v>1.0</v>
      </c>
      <c r="U234" s="5">
        <v>0.0</v>
      </c>
      <c r="V234" s="7">
        <f>IFERROR(__xludf.DUMMYFUNCTION("IFERROR(
  VLOOKUP(
    A234,
    IMPORTRANGE(
      ""1ZygntHC1J6IxzKbTidmOyf5nUyW4GCLurHCjexrLm_o        "",
      ""HTMLキャッシュ!A:F""
    ),
    3,
    FALSE
  ),
  0
)
"),46086.81162037037)</f>
        <v>46086.81162</v>
      </c>
      <c r="W234" s="5"/>
      <c r="X234" s="5"/>
      <c r="Y234" s="5"/>
      <c r="Z234" s="5"/>
      <c r="AA234" s="5"/>
      <c r="AB234" s="5"/>
      <c r="AC234" s="5"/>
      <c r="AD234" s="5"/>
    </row>
    <row r="235" ht="16.5" customHeight="1">
      <c r="A235" s="4" t="s">
        <v>874</v>
      </c>
      <c r="B235" s="1">
        <v>113.0</v>
      </c>
      <c r="C235" s="1">
        <v>10.0</v>
      </c>
      <c r="D235" s="1" t="s">
        <v>2651</v>
      </c>
      <c r="E235" s="1">
        <v>1.0</v>
      </c>
      <c r="F235" s="1">
        <v>1.0</v>
      </c>
      <c r="G235" s="1">
        <v>1.0</v>
      </c>
      <c r="H235" s="5">
        <v>0.0</v>
      </c>
      <c r="I235" s="5">
        <v>3.0</v>
      </c>
      <c r="J235" s="5">
        <v>0.0</v>
      </c>
      <c r="K235" s="5">
        <v>0.0</v>
      </c>
      <c r="L235" s="5">
        <v>1.0</v>
      </c>
      <c r="M235" s="5">
        <v>0.0</v>
      </c>
      <c r="N235" s="5">
        <v>2.0</v>
      </c>
      <c r="O235" s="5">
        <v>0.0</v>
      </c>
      <c r="P235" s="5">
        <v>0.0</v>
      </c>
      <c r="Q235" s="5">
        <v>0.0</v>
      </c>
      <c r="R235" s="5">
        <v>0.0</v>
      </c>
      <c r="S235" s="5">
        <v>0.0</v>
      </c>
      <c r="T235" s="5">
        <v>1.0</v>
      </c>
      <c r="U235" s="5">
        <v>0.0</v>
      </c>
      <c r="V235" s="7">
        <f>IFERROR(__xludf.DUMMYFUNCTION("IFERROR(
  VLOOKUP(
    A235,
    IMPORTRANGE(
      ""1ZygntHC1J6IxzKbTidmOyf5nUyW4GCLurHCjexrLm_o        "",
      ""HTMLキャッシュ!A:F""
    ),
    3,
    FALSE
  ),
  0
)
"),46088.79846064815)</f>
        <v>46088.79846</v>
      </c>
      <c r="W235" s="5"/>
      <c r="X235" s="5"/>
      <c r="Y235" s="5"/>
      <c r="Z235" s="5"/>
      <c r="AA235" s="5"/>
      <c r="AB235" s="5"/>
      <c r="AC235" s="5"/>
      <c r="AD235" s="5"/>
    </row>
    <row r="236" ht="16.5" customHeight="1">
      <c r="A236" s="1" t="s">
        <v>1264</v>
      </c>
      <c r="B236" s="5">
        <v>455.0</v>
      </c>
      <c r="C236" s="5">
        <v>10.0</v>
      </c>
      <c r="D236" s="1" t="s">
        <v>2652</v>
      </c>
      <c r="E236" s="5">
        <v>0.0</v>
      </c>
      <c r="F236" s="5">
        <v>1.0</v>
      </c>
      <c r="G236" s="5">
        <v>1.0</v>
      </c>
      <c r="H236" s="5">
        <v>0.0</v>
      </c>
      <c r="I236" s="5">
        <v>2.0</v>
      </c>
      <c r="J236" s="5">
        <v>0.0</v>
      </c>
      <c r="K236" s="5">
        <v>0.0</v>
      </c>
      <c r="L236" s="5">
        <v>0.0</v>
      </c>
      <c r="M236" s="5">
        <v>1.0</v>
      </c>
      <c r="N236" s="5">
        <v>1.0</v>
      </c>
      <c r="O236" s="5">
        <v>0.0</v>
      </c>
      <c r="P236" s="5">
        <v>0.0</v>
      </c>
      <c r="Q236" s="5">
        <v>1.0</v>
      </c>
      <c r="R236" s="5">
        <v>0.0</v>
      </c>
      <c r="S236" s="5">
        <v>0.0</v>
      </c>
      <c r="T236" s="5">
        <v>0.0</v>
      </c>
      <c r="U236" s="5">
        <v>3.0</v>
      </c>
      <c r="V236" s="7">
        <f>IFERROR(__xludf.DUMMYFUNCTION("IFERROR(
  VLOOKUP(
    A236,
    IMPORTRANGE(
      ""1ZygntHC1J6IxzKbTidmOyf5nUyW4GCLurHCjexrLm_o        "",
      ""HTMLキャッシュ!A:F""
    ),
    3,
    FALSE
  ),
  0
)
"),46078.66296296296)</f>
        <v>46078.66296</v>
      </c>
      <c r="W236" s="5"/>
      <c r="X236" s="5"/>
      <c r="Y236" s="5"/>
      <c r="Z236" s="5"/>
      <c r="AA236" s="5"/>
      <c r="AB236" s="5"/>
      <c r="AC236" s="5"/>
      <c r="AD236" s="5"/>
    </row>
    <row r="237" ht="16.5" customHeight="1">
      <c r="A237" s="4" t="s">
        <v>926</v>
      </c>
      <c r="B237" s="5">
        <v>84.0</v>
      </c>
      <c r="C237" s="5">
        <v>10.0</v>
      </c>
      <c r="D237" s="1" t="s">
        <v>2653</v>
      </c>
      <c r="E237" s="5">
        <v>2.0</v>
      </c>
      <c r="F237" s="5">
        <v>0.0</v>
      </c>
      <c r="G237" s="5">
        <v>0.0</v>
      </c>
      <c r="H237" s="5">
        <v>0.0</v>
      </c>
      <c r="I237" s="5">
        <v>2.0</v>
      </c>
      <c r="J237" s="5">
        <v>0.0</v>
      </c>
      <c r="K237" s="5">
        <v>0.0</v>
      </c>
      <c r="L237" s="5">
        <v>4.0</v>
      </c>
      <c r="M237" s="5">
        <v>0.0</v>
      </c>
      <c r="N237" s="5">
        <v>0.0</v>
      </c>
      <c r="O237" s="5">
        <v>0.0</v>
      </c>
      <c r="P237" s="5">
        <v>0.0</v>
      </c>
      <c r="Q237" s="5">
        <v>0.0</v>
      </c>
      <c r="R237" s="5">
        <v>0.0</v>
      </c>
      <c r="S237" s="5">
        <v>0.0</v>
      </c>
      <c r="T237" s="5">
        <v>1.0</v>
      </c>
      <c r="U237" s="5">
        <v>1.0</v>
      </c>
      <c r="V237" s="7">
        <f>IFERROR(__xludf.DUMMYFUNCTION("IFERROR(
  VLOOKUP(
    A237,
    IMPORTRANGE(
      ""1ZygntHC1J6IxzKbTidmOyf5nUyW4GCLurHCjexrLm_o        "",
      ""HTMLキャッシュ!A:F""
    ),
    3,
    FALSE
  ),
  0
)
"),46086.80204861111)</f>
        <v>46086.80205</v>
      </c>
      <c r="W237" s="5"/>
      <c r="X237" s="5"/>
      <c r="Y237" s="5"/>
      <c r="Z237" s="5"/>
      <c r="AA237" s="5"/>
      <c r="AB237" s="5"/>
      <c r="AC237" s="5"/>
      <c r="AD237" s="5"/>
    </row>
    <row r="238" ht="16.5" customHeight="1">
      <c r="A238" s="4" t="s">
        <v>624</v>
      </c>
      <c r="B238" s="1">
        <v>1.0</v>
      </c>
      <c r="C238" s="1">
        <v>10.0</v>
      </c>
      <c r="D238" s="1" t="s">
        <v>2654</v>
      </c>
      <c r="E238" s="1">
        <v>1.0</v>
      </c>
      <c r="F238" s="1">
        <v>0.0</v>
      </c>
      <c r="G238" s="1">
        <v>0.0</v>
      </c>
      <c r="H238" s="1">
        <v>0.0</v>
      </c>
      <c r="I238" s="1">
        <v>3.0</v>
      </c>
      <c r="J238" s="1">
        <v>4.0</v>
      </c>
      <c r="K238" s="5">
        <v>0.0</v>
      </c>
      <c r="L238" s="5">
        <v>0.0</v>
      </c>
      <c r="M238" s="5">
        <v>0.0</v>
      </c>
      <c r="N238" s="5">
        <v>0.0</v>
      </c>
      <c r="O238" s="5">
        <v>0.0</v>
      </c>
      <c r="P238" s="5">
        <v>0.0</v>
      </c>
      <c r="Q238" s="5">
        <v>0.0</v>
      </c>
      <c r="R238" s="5">
        <v>1.0</v>
      </c>
      <c r="S238" s="5">
        <v>0.0</v>
      </c>
      <c r="T238" s="5">
        <v>0.0</v>
      </c>
      <c r="U238" s="5">
        <v>1.0</v>
      </c>
      <c r="V238" s="7">
        <f>IFERROR(__xludf.DUMMYFUNCTION("IFERROR(
  VLOOKUP(
    A238,
    IMPORTRANGE(
      ""1ZygntHC1J6IxzKbTidmOyf5nUyW4GCLurHCjexrLm_o        "",
      ""HTMLキャッシュ!A:F""
    ),
    3,
    FALSE
  ),
  0
)
"),46084.8915162037)</f>
        <v>46084.89152</v>
      </c>
      <c r="W238" s="5"/>
      <c r="X238" s="5"/>
      <c r="Y238" s="5"/>
      <c r="Z238" s="5"/>
      <c r="AA238" s="5"/>
      <c r="AB238" s="5"/>
      <c r="AC238" s="5"/>
      <c r="AD238" s="5"/>
    </row>
    <row r="239" ht="16.5" customHeight="1">
      <c r="A239" s="4" t="s">
        <v>952</v>
      </c>
      <c r="B239" s="5">
        <v>2.0</v>
      </c>
      <c r="C239" s="5">
        <v>10.0</v>
      </c>
      <c r="D239" s="1" t="s">
        <v>2655</v>
      </c>
      <c r="E239" s="5">
        <v>2.0</v>
      </c>
      <c r="F239" s="5">
        <v>2.0</v>
      </c>
      <c r="G239" s="5">
        <v>1.0</v>
      </c>
      <c r="H239" s="5">
        <v>0.0</v>
      </c>
      <c r="I239" s="5">
        <v>0.0</v>
      </c>
      <c r="J239" s="5">
        <v>1.0</v>
      </c>
      <c r="K239" s="5">
        <v>1.0</v>
      </c>
      <c r="L239" s="5">
        <v>0.0</v>
      </c>
      <c r="M239" s="5">
        <v>0.0</v>
      </c>
      <c r="N239" s="5">
        <v>1.0</v>
      </c>
      <c r="O239" s="5">
        <v>0.0</v>
      </c>
      <c r="P239" s="5">
        <v>0.0</v>
      </c>
      <c r="Q239" s="5">
        <v>0.0</v>
      </c>
      <c r="R239" s="5">
        <v>1.0</v>
      </c>
      <c r="S239" s="5">
        <v>0.0</v>
      </c>
      <c r="T239" s="5">
        <v>0.0</v>
      </c>
      <c r="U239" s="5">
        <v>1.0</v>
      </c>
      <c r="V239" s="7">
        <f>IFERROR(__xludf.DUMMYFUNCTION("IFERROR(
  VLOOKUP(
    A239,
    IMPORTRANGE(
      ""1ZygntHC1J6IxzKbTidmOyf5nUyW4GCLurHCjexrLm_o        "",
      ""HTMLキャッシュ!A:F""
    ),
    3,
    FALSE
  ),
  0
)
"),46073.61572916667)</f>
        <v>46073.61573</v>
      </c>
      <c r="W239" s="5"/>
      <c r="X239" s="5"/>
      <c r="Y239" s="5"/>
      <c r="Z239" s="5"/>
      <c r="AA239" s="5"/>
      <c r="AB239" s="5"/>
      <c r="AC239" s="5"/>
      <c r="AD239" s="5"/>
    </row>
    <row r="240" ht="16.5" customHeight="1">
      <c r="A240" s="4" t="s">
        <v>956</v>
      </c>
      <c r="B240" s="1">
        <v>2.0</v>
      </c>
      <c r="C240" s="1">
        <v>10.0</v>
      </c>
      <c r="D240" s="1" t="s">
        <v>2656</v>
      </c>
      <c r="E240" s="5">
        <v>0.0</v>
      </c>
      <c r="F240" s="5">
        <v>1.0</v>
      </c>
      <c r="G240" s="5">
        <v>0.0</v>
      </c>
      <c r="H240" s="5">
        <v>0.0</v>
      </c>
      <c r="I240" s="5">
        <v>4.0</v>
      </c>
      <c r="J240" s="5">
        <v>0.0</v>
      </c>
      <c r="K240" s="5">
        <v>0.0</v>
      </c>
      <c r="L240" s="5">
        <v>0.0</v>
      </c>
      <c r="M240" s="5">
        <v>0.0</v>
      </c>
      <c r="N240" s="5">
        <v>0.0</v>
      </c>
      <c r="O240" s="5">
        <v>0.0</v>
      </c>
      <c r="P240" s="5">
        <v>2.0</v>
      </c>
      <c r="Q240" s="5">
        <v>0.0</v>
      </c>
      <c r="R240" s="5">
        <v>0.0</v>
      </c>
      <c r="S240" s="5">
        <v>0.0</v>
      </c>
      <c r="T240" s="5">
        <v>0.0</v>
      </c>
      <c r="U240" s="5">
        <v>3.0</v>
      </c>
      <c r="V240" s="7">
        <f>IFERROR(__xludf.DUMMYFUNCTION("IFERROR(
  VLOOKUP(
    A240,
    IMPORTRANGE(
      ""1ZygntHC1J6IxzKbTidmOyf5nUyW4GCLurHCjexrLm_o        "",
      ""HTMLキャッシュ!A:F""
    ),
    3,
    FALSE
  ),
  0
)
"),46069.773518518516)</f>
        <v>46069.77352</v>
      </c>
      <c r="W240" s="5"/>
      <c r="X240" s="5"/>
      <c r="Y240" s="5"/>
      <c r="Z240" s="5"/>
      <c r="AA240" s="5"/>
      <c r="AB240" s="5"/>
      <c r="AC240" s="5"/>
      <c r="AD240" s="5"/>
    </row>
    <row r="241" ht="16.5" customHeight="1">
      <c r="A241" s="4" t="s">
        <v>694</v>
      </c>
      <c r="B241" s="1">
        <v>7.0</v>
      </c>
      <c r="C241" s="1">
        <v>10.0</v>
      </c>
      <c r="D241" s="1" t="s">
        <v>2657</v>
      </c>
      <c r="E241" s="1">
        <v>2.0</v>
      </c>
      <c r="F241" s="1">
        <v>2.0</v>
      </c>
      <c r="G241" s="1">
        <v>1.0</v>
      </c>
      <c r="H241" s="5">
        <v>0.0</v>
      </c>
      <c r="I241" s="5">
        <v>1.0</v>
      </c>
      <c r="J241" s="5">
        <v>3.0</v>
      </c>
      <c r="K241" s="5">
        <v>0.0</v>
      </c>
      <c r="L241" s="5">
        <v>0.0</v>
      </c>
      <c r="M241" s="5">
        <v>0.0</v>
      </c>
      <c r="N241" s="5">
        <v>0.0</v>
      </c>
      <c r="O241" s="5">
        <v>0.0</v>
      </c>
      <c r="P241" s="5">
        <v>0.0</v>
      </c>
      <c r="Q241" s="5">
        <v>0.0</v>
      </c>
      <c r="R241" s="5">
        <v>0.0</v>
      </c>
      <c r="S241" s="5">
        <v>0.0</v>
      </c>
      <c r="T241" s="5">
        <v>0.0</v>
      </c>
      <c r="U241" s="5">
        <v>1.0</v>
      </c>
      <c r="V241" s="7">
        <f>IFERROR(__xludf.DUMMYFUNCTION("IFERROR(
  VLOOKUP(
    A241,
    IMPORTRANGE(
      ""1ZygntHC1J6IxzKbTidmOyf5nUyW4GCLurHCjexrLm_o        "",
      ""HTMLキャッシュ!A:F""
    ),
    3,
    FALSE
  ),
  0
)
"),46059.92576388889)</f>
        <v>46059.92576</v>
      </c>
      <c r="W241" s="5"/>
      <c r="X241" s="5"/>
      <c r="Y241" s="5"/>
      <c r="Z241" s="5"/>
      <c r="AA241" s="5"/>
      <c r="AB241" s="5"/>
      <c r="AC241" s="5"/>
      <c r="AD241" s="5"/>
    </row>
    <row r="242" ht="16.5" customHeight="1">
      <c r="A242" s="4" t="s">
        <v>2344</v>
      </c>
      <c r="B242" s="5">
        <v>1.0</v>
      </c>
      <c r="C242" s="5">
        <v>10.0</v>
      </c>
      <c r="D242" s="1" t="s">
        <v>2658</v>
      </c>
      <c r="E242" s="5">
        <v>0.0</v>
      </c>
      <c r="F242" s="5">
        <v>5.0</v>
      </c>
      <c r="G242" s="5">
        <v>0.0</v>
      </c>
      <c r="H242" s="5">
        <v>0.0</v>
      </c>
      <c r="I242" s="5">
        <v>0.0</v>
      </c>
      <c r="J242" s="5">
        <v>0.0</v>
      </c>
      <c r="K242" s="5">
        <v>0.0</v>
      </c>
      <c r="L242" s="5">
        <v>0.0</v>
      </c>
      <c r="M242" s="5">
        <v>0.0</v>
      </c>
      <c r="N242" s="5">
        <v>0.0</v>
      </c>
      <c r="O242" s="5">
        <v>0.0</v>
      </c>
      <c r="P242" s="5">
        <v>0.0</v>
      </c>
      <c r="Q242" s="5">
        <v>0.0</v>
      </c>
      <c r="R242" s="5">
        <v>1.0</v>
      </c>
      <c r="S242" s="5">
        <v>1.0</v>
      </c>
      <c r="T242" s="5">
        <v>0.0</v>
      </c>
      <c r="U242" s="5">
        <v>3.0</v>
      </c>
      <c r="V242" s="7">
        <f>IFERROR(__xludf.DUMMYFUNCTION("IFERROR(
  VLOOKUP(
    A242,
    IMPORTRANGE(
      ""1ZygntHC1J6IxzKbTidmOyf5nUyW4GCLurHCjexrLm_o        "",
      ""HTMLキャッシュ!A:F""
    ),
    3,
    FALSE
  ),
  0
)
"),46074.59270833333)</f>
        <v>46074.59271</v>
      </c>
      <c r="W242" s="5"/>
      <c r="X242" s="5"/>
      <c r="Y242" s="5"/>
      <c r="Z242" s="5"/>
      <c r="AA242" s="5"/>
      <c r="AB242" s="5"/>
      <c r="AC242" s="5"/>
      <c r="AD242" s="5"/>
    </row>
    <row r="243" ht="16.5" customHeight="1">
      <c r="A243" s="4" t="s">
        <v>698</v>
      </c>
      <c r="B243" s="1">
        <v>0.0</v>
      </c>
      <c r="C243" s="1">
        <v>10.0</v>
      </c>
      <c r="D243" s="1" t="s">
        <v>2659</v>
      </c>
      <c r="E243" s="1">
        <v>0.0</v>
      </c>
      <c r="F243" s="5">
        <v>3.0</v>
      </c>
      <c r="G243" s="5">
        <v>1.0</v>
      </c>
      <c r="H243" s="5">
        <v>0.0</v>
      </c>
      <c r="I243" s="5">
        <v>2.0</v>
      </c>
      <c r="J243" s="5">
        <v>3.0</v>
      </c>
      <c r="K243" s="5">
        <v>0.0</v>
      </c>
      <c r="L243" s="5">
        <v>0.0</v>
      </c>
      <c r="M243" s="5">
        <v>0.0</v>
      </c>
      <c r="N243" s="5">
        <v>0.0</v>
      </c>
      <c r="O243" s="5">
        <v>0.0</v>
      </c>
      <c r="P243" s="5">
        <v>1.0</v>
      </c>
      <c r="Q243" s="5">
        <v>0.0</v>
      </c>
      <c r="R243" s="5">
        <v>0.0</v>
      </c>
      <c r="S243" s="5">
        <v>0.0</v>
      </c>
      <c r="T243" s="5">
        <v>0.0</v>
      </c>
      <c r="U243" s="5">
        <v>0.0</v>
      </c>
      <c r="V243" s="7">
        <f>IFERROR(__xludf.DUMMYFUNCTION("IFERROR(
  VLOOKUP(
    A243,
    IMPORTRANGE(
      ""1ZygntHC1J6IxzKbTidmOyf5nUyW4GCLurHCjexrLm_o        "",
      ""HTMLキャッシュ!A:F""
    ),
    3,
    FALSE
  ),
  0
)
"),46078.97756944445)</f>
        <v>46078.97757</v>
      </c>
      <c r="W243" s="5"/>
      <c r="X243" s="5"/>
      <c r="Y243" s="5"/>
      <c r="Z243" s="5"/>
      <c r="AA243" s="5"/>
      <c r="AB243" s="5"/>
      <c r="AC243" s="5"/>
      <c r="AD243" s="5"/>
    </row>
    <row r="244" ht="16.5" customHeight="1">
      <c r="A244" s="4" t="s">
        <v>1330</v>
      </c>
      <c r="B244" s="1">
        <v>0.0</v>
      </c>
      <c r="C244" s="1">
        <v>10.0</v>
      </c>
      <c r="D244" s="1" t="s">
        <v>2660</v>
      </c>
      <c r="E244" s="1">
        <v>0.0</v>
      </c>
      <c r="F244" s="1">
        <v>7.0</v>
      </c>
      <c r="G244" s="5">
        <v>0.0</v>
      </c>
      <c r="H244" s="5">
        <v>0.0</v>
      </c>
      <c r="I244" s="5">
        <v>1.0</v>
      </c>
      <c r="J244" s="5">
        <v>1.0</v>
      </c>
      <c r="K244" s="5">
        <v>0.0</v>
      </c>
      <c r="L244" s="5">
        <v>0.0</v>
      </c>
      <c r="M244" s="5">
        <v>0.0</v>
      </c>
      <c r="N244" s="5">
        <v>0.0</v>
      </c>
      <c r="O244" s="5">
        <v>0.0</v>
      </c>
      <c r="P244" s="5">
        <v>0.0</v>
      </c>
      <c r="Q244" s="5">
        <v>0.0</v>
      </c>
      <c r="R244" s="5">
        <v>1.0</v>
      </c>
      <c r="S244" s="5">
        <v>0.0</v>
      </c>
      <c r="T244" s="5">
        <v>0.0</v>
      </c>
      <c r="U244" s="5">
        <v>0.0</v>
      </c>
      <c r="V244" s="7">
        <f>IFERROR(__xludf.DUMMYFUNCTION("IFERROR(
  VLOOKUP(
    A244,
    IMPORTRANGE(
      ""1ZygntHC1J6IxzKbTidmOyf5nUyW4GCLurHCjexrLm_o        "",
      ""HTMLキャッシュ!A:F""
    ),
    3,
    FALSE
  ),
  0
)
"),46060.30358796296)</f>
        <v>46060.30359</v>
      </c>
      <c r="W244" s="5"/>
      <c r="X244" s="5"/>
      <c r="Y244" s="5"/>
      <c r="Z244" s="5"/>
      <c r="AA244" s="5"/>
      <c r="AB244" s="5"/>
      <c r="AC244" s="5"/>
      <c r="AD244" s="5"/>
    </row>
    <row r="245" ht="16.5" customHeight="1">
      <c r="A245" s="4" t="s">
        <v>410</v>
      </c>
      <c r="B245" s="1">
        <v>0.0</v>
      </c>
      <c r="C245" s="1">
        <v>10.0</v>
      </c>
      <c r="D245" s="1" t="s">
        <v>2661</v>
      </c>
      <c r="E245" s="1">
        <v>1.0</v>
      </c>
      <c r="F245" s="1">
        <v>2.0</v>
      </c>
      <c r="G245" s="1">
        <v>0.0</v>
      </c>
      <c r="H245" s="1">
        <v>0.0</v>
      </c>
      <c r="I245" s="1">
        <v>3.0</v>
      </c>
      <c r="J245" s="5">
        <v>0.0</v>
      </c>
      <c r="K245" s="5">
        <v>2.0</v>
      </c>
      <c r="L245" s="5">
        <v>0.0</v>
      </c>
      <c r="M245" s="5">
        <v>0.0</v>
      </c>
      <c r="N245" s="5">
        <v>0.0</v>
      </c>
      <c r="O245" s="5">
        <v>0.0</v>
      </c>
      <c r="P245" s="5">
        <v>0.0</v>
      </c>
      <c r="Q245" s="5">
        <v>0.0</v>
      </c>
      <c r="R245" s="5">
        <v>2.0</v>
      </c>
      <c r="S245" s="5">
        <v>0.0</v>
      </c>
      <c r="T245" s="5">
        <v>0.0</v>
      </c>
      <c r="U245" s="5">
        <v>0.0</v>
      </c>
      <c r="V245" s="7">
        <f>IFERROR(__xludf.DUMMYFUNCTION("IFERROR(
  VLOOKUP(
    A245,
    IMPORTRANGE(
      ""1ZygntHC1J6IxzKbTidmOyf5nUyW4GCLurHCjexrLm_o        "",
      ""HTMLキャッシュ!A:F""
    ),
    3,
    FALSE
  ),
  0
)
"),46059.73304398148)</f>
        <v>46059.73304</v>
      </c>
      <c r="W245" s="5"/>
      <c r="X245" s="5"/>
      <c r="Y245" s="5"/>
      <c r="Z245" s="5"/>
      <c r="AA245" s="5"/>
      <c r="AB245" s="5"/>
      <c r="AC245" s="5"/>
      <c r="AD245" s="5"/>
    </row>
    <row r="246" ht="16.5" customHeight="1">
      <c r="A246" s="4" t="s">
        <v>604</v>
      </c>
      <c r="B246" s="1">
        <v>0.0</v>
      </c>
      <c r="C246" s="1">
        <v>10.0</v>
      </c>
      <c r="D246" s="1" t="s">
        <v>2662</v>
      </c>
      <c r="E246" s="1">
        <v>0.0</v>
      </c>
      <c r="F246" s="5">
        <v>4.0</v>
      </c>
      <c r="G246" s="5">
        <v>0.0</v>
      </c>
      <c r="H246" s="5">
        <v>0.0</v>
      </c>
      <c r="I246" s="5">
        <v>0.0</v>
      </c>
      <c r="J246" s="5">
        <v>2.0</v>
      </c>
      <c r="K246" s="5">
        <v>1.0</v>
      </c>
      <c r="L246" s="5">
        <v>0.0</v>
      </c>
      <c r="M246" s="5">
        <v>0.0</v>
      </c>
      <c r="N246" s="5">
        <v>0.0</v>
      </c>
      <c r="O246" s="5">
        <v>0.0</v>
      </c>
      <c r="P246" s="5">
        <v>0.0</v>
      </c>
      <c r="Q246" s="5">
        <v>0.0</v>
      </c>
      <c r="R246" s="5">
        <v>2.0</v>
      </c>
      <c r="S246" s="5">
        <v>0.0</v>
      </c>
      <c r="T246" s="5">
        <v>0.0</v>
      </c>
      <c r="U246" s="5">
        <v>1.0</v>
      </c>
      <c r="V246" s="7">
        <f>IFERROR(__xludf.DUMMYFUNCTION("IFERROR(
  VLOOKUP(
    A246,
    IMPORTRANGE(
      ""1ZygntHC1J6IxzKbTidmOyf5nUyW4GCLurHCjexrLm_o        "",
      ""HTMLキャッシュ!A:F""
    ),
    3,
    FALSE
  ),
  0
)
"),46080.653275462966)</f>
        <v>46080.65328</v>
      </c>
      <c r="W246" s="5"/>
      <c r="X246" s="5"/>
      <c r="Y246" s="5"/>
      <c r="Z246" s="5"/>
      <c r="AA246" s="5"/>
      <c r="AB246" s="5"/>
      <c r="AC246" s="5"/>
      <c r="AD246" s="5"/>
    </row>
    <row r="247" ht="16.5" customHeight="1">
      <c r="A247" s="4" t="s">
        <v>600</v>
      </c>
      <c r="B247" s="1">
        <v>0.0</v>
      </c>
      <c r="C247" s="1">
        <v>10.0</v>
      </c>
      <c r="D247" s="1" t="s">
        <v>2663</v>
      </c>
      <c r="E247" s="5">
        <v>0.0</v>
      </c>
      <c r="F247" s="5">
        <v>3.0</v>
      </c>
      <c r="G247" s="5">
        <v>1.0</v>
      </c>
      <c r="H247" s="5">
        <v>0.0</v>
      </c>
      <c r="I247" s="5">
        <v>1.0</v>
      </c>
      <c r="J247" s="5">
        <v>3.0</v>
      </c>
      <c r="K247" s="5">
        <v>2.0</v>
      </c>
      <c r="L247" s="5">
        <v>0.0</v>
      </c>
      <c r="M247" s="5">
        <v>0.0</v>
      </c>
      <c r="N247" s="5">
        <v>0.0</v>
      </c>
      <c r="O247" s="5">
        <v>0.0</v>
      </c>
      <c r="P247" s="5">
        <v>0.0</v>
      </c>
      <c r="Q247" s="5">
        <v>0.0</v>
      </c>
      <c r="R247" s="5">
        <v>0.0</v>
      </c>
      <c r="S247" s="5">
        <v>0.0</v>
      </c>
      <c r="T247" s="5">
        <v>0.0</v>
      </c>
      <c r="U247" s="5">
        <v>0.0</v>
      </c>
      <c r="V247" s="7">
        <f>IFERROR(__xludf.DUMMYFUNCTION("IFERROR(
  VLOOKUP(
    A247,
    IMPORTRANGE(
      ""1ZygntHC1J6IxzKbTidmOyf5nUyW4GCLurHCjexrLm_o        "",
      ""HTMLキャッシュ!A:F""
    ),
    3,
    FALSE
  ),
  0
)
"),46080.64371527778)</f>
        <v>46080.64372</v>
      </c>
      <c r="W247" s="5"/>
      <c r="X247" s="5"/>
      <c r="Y247" s="5"/>
      <c r="Z247" s="5"/>
      <c r="AA247" s="5"/>
      <c r="AB247" s="5"/>
      <c r="AC247" s="5"/>
      <c r="AD247" s="5"/>
    </row>
    <row r="248" ht="16.5" customHeight="1">
      <c r="A248" s="4" t="s">
        <v>1068</v>
      </c>
      <c r="B248" s="5">
        <v>0.0</v>
      </c>
      <c r="C248" s="5">
        <v>10.0</v>
      </c>
      <c r="D248" s="1" t="s">
        <v>2664</v>
      </c>
      <c r="E248" s="5">
        <v>0.0</v>
      </c>
      <c r="F248" s="5">
        <v>3.0</v>
      </c>
      <c r="G248" s="5">
        <v>1.0</v>
      </c>
      <c r="H248" s="5">
        <v>0.0</v>
      </c>
      <c r="I248" s="5">
        <v>2.0</v>
      </c>
      <c r="J248" s="5">
        <v>3.0</v>
      </c>
      <c r="K248" s="5">
        <v>0.0</v>
      </c>
      <c r="L248" s="5">
        <v>0.0</v>
      </c>
      <c r="M248" s="5">
        <v>0.0</v>
      </c>
      <c r="N248" s="5">
        <v>0.0</v>
      </c>
      <c r="O248" s="5">
        <v>0.0</v>
      </c>
      <c r="P248" s="5">
        <v>0.0</v>
      </c>
      <c r="Q248" s="5">
        <v>0.0</v>
      </c>
      <c r="R248" s="5">
        <v>0.0</v>
      </c>
      <c r="S248" s="5">
        <v>0.0</v>
      </c>
      <c r="T248" s="5">
        <v>0.0</v>
      </c>
      <c r="U248" s="5">
        <v>1.0</v>
      </c>
      <c r="V248" s="7">
        <f>IFERROR(__xludf.DUMMYFUNCTION("IFERROR(
  VLOOKUP(
    A248,
    IMPORTRANGE(
      ""1ZygntHC1J6IxzKbTidmOyf5nUyW4GCLurHCjexrLm_o        "",
      ""HTMLキャッシュ!A:F""
    ),
    3,
    FALSE
  ),
  0
)
"),46052.768229166664)</f>
        <v>46052.76823</v>
      </c>
      <c r="W248" s="5"/>
      <c r="X248" s="5"/>
      <c r="Y248" s="5"/>
      <c r="Z248" s="5"/>
      <c r="AA248" s="5"/>
      <c r="AB248" s="5"/>
      <c r="AC248" s="5"/>
      <c r="AD248" s="5"/>
    </row>
    <row r="249" ht="16.5" customHeight="1">
      <c r="A249" s="4" t="s">
        <v>400</v>
      </c>
      <c r="B249" s="1">
        <v>40.0</v>
      </c>
      <c r="C249" s="5">
        <v>9.0</v>
      </c>
      <c r="D249" s="1" t="s">
        <v>2665</v>
      </c>
      <c r="E249" s="5">
        <v>0.0</v>
      </c>
      <c r="F249" s="5">
        <v>0.0</v>
      </c>
      <c r="G249" s="5">
        <v>0.0</v>
      </c>
      <c r="H249" s="5">
        <v>0.0</v>
      </c>
      <c r="I249" s="5">
        <v>2.0</v>
      </c>
      <c r="J249" s="5">
        <v>1.0</v>
      </c>
      <c r="K249" s="5">
        <v>1.0</v>
      </c>
      <c r="L249" s="5">
        <v>1.0</v>
      </c>
      <c r="M249" s="5">
        <v>0.0</v>
      </c>
      <c r="N249" s="5">
        <v>0.0</v>
      </c>
      <c r="O249" s="5">
        <v>0.0</v>
      </c>
      <c r="P249" s="5">
        <v>0.0</v>
      </c>
      <c r="Q249" s="5">
        <v>0.0</v>
      </c>
      <c r="R249" s="5">
        <v>0.0</v>
      </c>
      <c r="S249" s="5">
        <v>0.0</v>
      </c>
      <c r="T249" s="5">
        <v>0.0</v>
      </c>
      <c r="U249" s="5">
        <v>4.0</v>
      </c>
      <c r="V249" s="7">
        <f>IFERROR(__xludf.DUMMYFUNCTION("IFERROR(
  VLOOKUP(
    A249,
    IMPORTRANGE(
      ""1ZygntHC1J6IxzKbTidmOyf5nUyW4GCLurHCjexrLm_o        "",
      ""HTMLキャッシュ!A:F""
    ),
    3,
    FALSE
  ),
  0
)
"),46073.82677083334)</f>
        <v>46073.82677</v>
      </c>
      <c r="W249" s="5"/>
      <c r="X249" s="5"/>
      <c r="Y249" s="5"/>
      <c r="Z249" s="5"/>
      <c r="AA249" s="5"/>
      <c r="AB249" s="5"/>
      <c r="AC249" s="5"/>
      <c r="AD249" s="5"/>
    </row>
    <row r="250" ht="16.5" customHeight="1">
      <c r="A250" s="4" t="s">
        <v>1050</v>
      </c>
      <c r="B250" s="1">
        <v>10.0</v>
      </c>
      <c r="C250" s="5">
        <v>9.0</v>
      </c>
      <c r="D250" s="1" t="s">
        <v>2666</v>
      </c>
      <c r="E250" s="5">
        <v>0.0</v>
      </c>
      <c r="F250" s="5">
        <v>1.0</v>
      </c>
      <c r="G250" s="5">
        <v>0.0</v>
      </c>
      <c r="H250" s="5">
        <v>0.0</v>
      </c>
      <c r="I250" s="5">
        <v>3.0</v>
      </c>
      <c r="J250" s="5">
        <v>4.0</v>
      </c>
      <c r="K250" s="5">
        <v>0.0</v>
      </c>
      <c r="L250" s="5">
        <v>0.0</v>
      </c>
      <c r="M250" s="5">
        <v>0.0</v>
      </c>
      <c r="N250" s="5">
        <v>0.0</v>
      </c>
      <c r="O250" s="5">
        <v>0.0</v>
      </c>
      <c r="P250" s="5">
        <v>0.0</v>
      </c>
      <c r="Q250" s="5">
        <v>0.0</v>
      </c>
      <c r="R250" s="5">
        <v>0.0</v>
      </c>
      <c r="S250" s="5">
        <v>0.0</v>
      </c>
      <c r="T250" s="5">
        <v>0.0</v>
      </c>
      <c r="U250" s="5">
        <v>1.0</v>
      </c>
      <c r="V250" s="7">
        <f>IFERROR(__xludf.DUMMYFUNCTION("IFERROR(
  VLOOKUP(
    A250,
    IMPORTRANGE(
      ""1ZygntHC1J6IxzKbTidmOyf5nUyW4GCLurHCjexrLm_o        "",
      ""HTMLキャッシュ!A:F""
    ),
    3,
    FALSE
  ),
  0
)
"),46059.7941087963)</f>
        <v>46059.79411</v>
      </c>
      <c r="W250" s="5"/>
      <c r="X250" s="5"/>
      <c r="Y250" s="5"/>
      <c r="Z250" s="5"/>
      <c r="AA250" s="5"/>
      <c r="AB250" s="5"/>
      <c r="AC250" s="5"/>
      <c r="AD250" s="5"/>
    </row>
    <row r="251" ht="16.5" customHeight="1">
      <c r="A251" s="4" t="s">
        <v>414</v>
      </c>
      <c r="B251" s="1">
        <v>87.0</v>
      </c>
      <c r="C251" s="1">
        <v>9.0</v>
      </c>
      <c r="D251" s="1" t="s">
        <v>2667</v>
      </c>
      <c r="E251" s="5">
        <v>0.0</v>
      </c>
      <c r="F251" s="5">
        <v>4.0</v>
      </c>
      <c r="G251" s="5">
        <v>0.0</v>
      </c>
      <c r="H251" s="5">
        <v>0.0</v>
      </c>
      <c r="I251" s="5">
        <v>3.0</v>
      </c>
      <c r="J251" s="5">
        <v>1.0</v>
      </c>
      <c r="K251" s="5">
        <v>0.0</v>
      </c>
      <c r="L251" s="5">
        <v>0.0</v>
      </c>
      <c r="M251" s="5">
        <v>0.0</v>
      </c>
      <c r="N251" s="5">
        <v>0.0</v>
      </c>
      <c r="O251" s="5">
        <v>0.0</v>
      </c>
      <c r="P251" s="5">
        <v>0.0</v>
      </c>
      <c r="Q251" s="5">
        <v>0.0</v>
      </c>
      <c r="R251" s="5">
        <v>0.0</v>
      </c>
      <c r="S251" s="5">
        <v>0.0</v>
      </c>
      <c r="T251" s="5">
        <v>0.0</v>
      </c>
      <c r="U251" s="5">
        <v>1.0</v>
      </c>
      <c r="V251" s="7">
        <f>IFERROR(__xludf.DUMMYFUNCTION("IFERROR(
  VLOOKUP(
    A251,
    IMPORTRANGE(
      ""1ZygntHC1J6IxzKbTidmOyf5nUyW4GCLurHCjexrLm_o        "",
      ""HTMLキャッシュ!A:F""
    ),
    3,
    FALSE
  ),
  0
)
"),46073.63054398148)</f>
        <v>46073.63054</v>
      </c>
      <c r="W251" s="5"/>
      <c r="X251" s="5"/>
      <c r="Y251" s="5"/>
      <c r="Z251" s="5"/>
      <c r="AA251" s="5"/>
      <c r="AB251" s="5"/>
      <c r="AC251" s="5"/>
      <c r="AD251" s="5"/>
    </row>
    <row r="252" ht="16.5" customHeight="1">
      <c r="A252" s="4" t="s">
        <v>440</v>
      </c>
      <c r="B252" s="1">
        <v>0.0</v>
      </c>
      <c r="C252" s="1">
        <v>9.0</v>
      </c>
      <c r="D252" s="1" t="s">
        <v>2668</v>
      </c>
      <c r="E252" s="1">
        <v>0.0</v>
      </c>
      <c r="F252" s="1">
        <v>1.0</v>
      </c>
      <c r="G252" s="1">
        <v>0.0</v>
      </c>
      <c r="H252" s="1">
        <v>0.0</v>
      </c>
      <c r="I252" s="1">
        <v>3.0</v>
      </c>
      <c r="J252" s="5">
        <v>2.0</v>
      </c>
      <c r="K252" s="5">
        <v>0.0</v>
      </c>
      <c r="L252" s="5">
        <v>2.0</v>
      </c>
      <c r="M252" s="5">
        <v>0.0</v>
      </c>
      <c r="N252" s="5">
        <v>0.0</v>
      </c>
      <c r="O252" s="5">
        <v>0.0</v>
      </c>
      <c r="P252" s="5">
        <v>0.0</v>
      </c>
      <c r="Q252" s="5">
        <v>0.0</v>
      </c>
      <c r="R252" s="5">
        <v>0.0</v>
      </c>
      <c r="S252" s="5">
        <v>0.0</v>
      </c>
      <c r="T252" s="5">
        <v>0.0</v>
      </c>
      <c r="U252" s="5">
        <v>1.0</v>
      </c>
      <c r="V252" s="7">
        <f>IFERROR(__xludf.DUMMYFUNCTION("IFERROR(
  VLOOKUP(
    A252,
    IMPORTRANGE(
      ""1ZygntHC1J6IxzKbTidmOyf5nUyW4GCLurHCjexrLm_o        "",
      ""HTMLキャッシュ!A:F""
    ),
    3,
    FALSE
  ),
  0
)
"),46081.71608796297)</f>
        <v>46081.71609</v>
      </c>
      <c r="W252" s="5"/>
      <c r="X252" s="5"/>
      <c r="Y252" s="5"/>
      <c r="Z252" s="5"/>
      <c r="AA252" s="5"/>
      <c r="AB252" s="5"/>
      <c r="AC252" s="5"/>
      <c r="AD252" s="5"/>
    </row>
    <row r="253" ht="16.5" customHeight="1">
      <c r="A253" s="4" t="s">
        <v>1740</v>
      </c>
      <c r="B253" s="1">
        <v>3.0</v>
      </c>
      <c r="C253" s="5">
        <v>9.0</v>
      </c>
      <c r="D253" s="1" t="s">
        <v>2669</v>
      </c>
      <c r="E253" s="5">
        <v>0.0</v>
      </c>
      <c r="F253" s="5">
        <v>0.0</v>
      </c>
      <c r="G253" s="5">
        <v>0.0</v>
      </c>
      <c r="H253" s="5">
        <v>0.0</v>
      </c>
      <c r="I253" s="5">
        <v>0.0</v>
      </c>
      <c r="J253" s="5">
        <v>9.0</v>
      </c>
      <c r="K253" s="5">
        <v>0.0</v>
      </c>
      <c r="L253" s="5">
        <v>0.0</v>
      </c>
      <c r="M253" s="5">
        <v>0.0</v>
      </c>
      <c r="N253" s="5">
        <v>0.0</v>
      </c>
      <c r="O253" s="5">
        <v>0.0</v>
      </c>
      <c r="P253" s="5">
        <v>0.0</v>
      </c>
      <c r="Q253" s="5">
        <v>0.0</v>
      </c>
      <c r="R253" s="5">
        <v>0.0</v>
      </c>
      <c r="S253" s="5">
        <v>0.0</v>
      </c>
      <c r="T253" s="5">
        <v>0.0</v>
      </c>
      <c r="U253" s="5">
        <v>0.0</v>
      </c>
      <c r="V253" s="7">
        <f>IFERROR(__xludf.DUMMYFUNCTION("IFERROR(
  VLOOKUP(
    A253,
    IMPORTRANGE(
      ""1ZygntHC1J6IxzKbTidmOyf5nUyW4GCLurHCjexrLm_o        "",
      ""HTMLキャッシュ!A:F""
    ),
    3,
    FALSE
  ),
  0
)
"),46074.55809027778)</f>
        <v>46074.55809</v>
      </c>
      <c r="W253" s="5"/>
      <c r="X253" s="5"/>
      <c r="Y253" s="5"/>
      <c r="Z253" s="5"/>
      <c r="AA253" s="5"/>
      <c r="AB253" s="5"/>
      <c r="AC253" s="5"/>
      <c r="AD253" s="5"/>
    </row>
    <row r="254" ht="16.5" customHeight="1">
      <c r="A254" s="4" t="s">
        <v>486</v>
      </c>
      <c r="B254" s="5">
        <v>55.0</v>
      </c>
      <c r="C254" s="5">
        <v>9.0</v>
      </c>
      <c r="D254" s="1" t="s">
        <v>2670</v>
      </c>
      <c r="E254" s="5">
        <v>0.0</v>
      </c>
      <c r="F254" s="5">
        <v>0.0</v>
      </c>
      <c r="G254" s="5">
        <v>3.0</v>
      </c>
      <c r="H254" s="5">
        <v>0.0</v>
      </c>
      <c r="I254" s="5">
        <v>0.0</v>
      </c>
      <c r="J254" s="5">
        <v>2.0</v>
      </c>
      <c r="K254" s="5">
        <v>0.0</v>
      </c>
      <c r="L254" s="5">
        <v>1.0</v>
      </c>
      <c r="M254" s="5">
        <v>0.0</v>
      </c>
      <c r="N254" s="5">
        <v>0.0</v>
      </c>
      <c r="O254" s="5">
        <v>0.0</v>
      </c>
      <c r="P254" s="5">
        <v>0.0</v>
      </c>
      <c r="Q254" s="5">
        <v>3.0</v>
      </c>
      <c r="R254" s="5">
        <v>0.0</v>
      </c>
      <c r="S254" s="5">
        <v>0.0</v>
      </c>
      <c r="T254" s="5">
        <v>0.0</v>
      </c>
      <c r="U254" s="5">
        <v>0.0</v>
      </c>
      <c r="V254" s="7">
        <f>IFERROR(__xludf.DUMMYFUNCTION("IFERROR(
  VLOOKUP(
    A254,
    IMPORTRANGE(
      ""1ZygntHC1J6IxzKbTidmOyf5nUyW4GCLurHCjexrLm_o        "",
      ""HTMLキャッシュ!A:F""
    ),
    3,
    FALSE
  ),
  0
)
"),46085.75179398148)</f>
        <v>46085.75179</v>
      </c>
      <c r="W254" s="5"/>
      <c r="X254" s="5"/>
      <c r="Y254" s="5"/>
      <c r="Z254" s="5"/>
      <c r="AA254" s="5"/>
      <c r="AB254" s="5"/>
      <c r="AC254" s="5"/>
      <c r="AD254" s="5"/>
    </row>
    <row r="255" ht="16.5" customHeight="1">
      <c r="A255" s="4" t="s">
        <v>1894</v>
      </c>
      <c r="B255" s="1">
        <v>66.0</v>
      </c>
      <c r="C255" s="1">
        <v>9.0</v>
      </c>
      <c r="D255" s="1" t="s">
        <v>2671</v>
      </c>
      <c r="E255" s="5">
        <v>3.0</v>
      </c>
      <c r="F255" s="5">
        <v>5.0</v>
      </c>
      <c r="G255" s="5">
        <v>0.0</v>
      </c>
      <c r="H255" s="5">
        <v>0.0</v>
      </c>
      <c r="I255" s="5">
        <v>0.0</v>
      </c>
      <c r="J255" s="5">
        <v>0.0</v>
      </c>
      <c r="K255" s="5">
        <v>0.0</v>
      </c>
      <c r="L255" s="5">
        <v>0.0</v>
      </c>
      <c r="M255" s="5">
        <v>0.0</v>
      </c>
      <c r="N255" s="5">
        <v>0.0</v>
      </c>
      <c r="O255" s="5">
        <v>0.0</v>
      </c>
      <c r="P255" s="5">
        <v>0.0</v>
      </c>
      <c r="Q255" s="5">
        <v>0.0</v>
      </c>
      <c r="R255" s="5">
        <v>0.0</v>
      </c>
      <c r="S255" s="5">
        <v>0.0</v>
      </c>
      <c r="T255" s="5">
        <v>1.0</v>
      </c>
      <c r="U255" s="5">
        <v>0.0</v>
      </c>
      <c r="V255" s="7">
        <f>IFERROR(__xludf.DUMMYFUNCTION("IFERROR(
  VLOOKUP(
    A255,
    IMPORTRANGE(
      ""1ZygntHC1J6IxzKbTidmOyf5nUyW4GCLurHCjexrLm_o        "",
      ""HTMLキャッシュ!A:F""
    ),
    3,
    FALSE
  ),
  0
)
"),46085.65467592593)</f>
        <v>46085.65468</v>
      </c>
      <c r="W255" s="5"/>
      <c r="X255" s="5"/>
      <c r="Y255" s="5"/>
      <c r="Z255" s="5"/>
      <c r="AA255" s="5"/>
      <c r="AB255" s="5"/>
      <c r="AC255" s="5"/>
      <c r="AD255" s="5"/>
    </row>
    <row r="256" ht="16.5" customHeight="1">
      <c r="A256" s="4" t="s">
        <v>1980</v>
      </c>
      <c r="B256" s="1">
        <v>18.0</v>
      </c>
      <c r="C256" s="1">
        <v>9.0</v>
      </c>
      <c r="D256" s="1" t="s">
        <v>2672</v>
      </c>
      <c r="E256" s="1">
        <v>0.0</v>
      </c>
      <c r="F256" s="1">
        <v>9.0</v>
      </c>
      <c r="G256" s="1">
        <v>0.0</v>
      </c>
      <c r="H256" s="1">
        <v>0.0</v>
      </c>
      <c r="I256" s="1">
        <v>0.0</v>
      </c>
      <c r="J256" s="5">
        <v>0.0</v>
      </c>
      <c r="K256" s="5">
        <v>0.0</v>
      </c>
      <c r="L256" s="5">
        <v>0.0</v>
      </c>
      <c r="M256" s="5">
        <v>0.0</v>
      </c>
      <c r="N256" s="5">
        <v>0.0</v>
      </c>
      <c r="O256" s="5">
        <v>0.0</v>
      </c>
      <c r="P256" s="5">
        <v>0.0</v>
      </c>
      <c r="Q256" s="5">
        <v>0.0</v>
      </c>
      <c r="R256" s="5">
        <v>0.0</v>
      </c>
      <c r="S256" s="5">
        <v>0.0</v>
      </c>
      <c r="T256" s="5">
        <v>0.0</v>
      </c>
      <c r="U256" s="5">
        <v>0.0</v>
      </c>
      <c r="V256" s="7">
        <f>IFERROR(__xludf.DUMMYFUNCTION("IFERROR(
  VLOOKUP(
    A256,
    IMPORTRANGE(
      ""1ZygntHC1J6IxzKbTidmOyf5nUyW4GCLurHCjexrLm_o        "",
      ""HTMLキャッシュ!A:F""
    ),
    3,
    FALSE
  ),
  0
)
"),46061.96622685185)</f>
        <v>46061.96623</v>
      </c>
      <c r="W256" s="5"/>
      <c r="X256" s="5"/>
      <c r="Y256" s="5"/>
      <c r="Z256" s="5"/>
      <c r="AA256" s="5"/>
      <c r="AB256" s="5"/>
      <c r="AC256" s="5"/>
      <c r="AD256" s="5"/>
    </row>
    <row r="257" ht="16.5" customHeight="1">
      <c r="A257" s="4" t="s">
        <v>1244</v>
      </c>
      <c r="B257" s="1">
        <v>33.0</v>
      </c>
      <c r="C257" s="1">
        <v>9.0</v>
      </c>
      <c r="D257" s="1" t="s">
        <v>2673</v>
      </c>
      <c r="E257" s="1">
        <v>0.0</v>
      </c>
      <c r="F257" s="1">
        <v>1.0</v>
      </c>
      <c r="G257" s="5">
        <v>0.0</v>
      </c>
      <c r="H257" s="5">
        <v>0.0</v>
      </c>
      <c r="I257" s="5">
        <v>0.0</v>
      </c>
      <c r="J257" s="5">
        <v>0.0</v>
      </c>
      <c r="K257" s="5">
        <v>0.0</v>
      </c>
      <c r="L257" s="5">
        <v>4.0</v>
      </c>
      <c r="M257" s="5">
        <v>0.0</v>
      </c>
      <c r="N257" s="5">
        <v>0.0</v>
      </c>
      <c r="O257" s="5">
        <v>0.0</v>
      </c>
      <c r="P257" s="5">
        <v>0.0</v>
      </c>
      <c r="Q257" s="5">
        <v>0.0</v>
      </c>
      <c r="R257" s="5">
        <v>2.0</v>
      </c>
      <c r="S257" s="5">
        <v>0.0</v>
      </c>
      <c r="T257" s="5">
        <v>0.0</v>
      </c>
      <c r="U257" s="5">
        <v>2.0</v>
      </c>
      <c r="V257" s="7">
        <f>IFERROR(__xludf.DUMMYFUNCTION("IFERROR(
  VLOOKUP(
    A257,
    IMPORTRANGE(
      ""1ZygntHC1J6IxzKbTidmOyf5nUyW4GCLurHCjexrLm_o        "",
      ""HTMLキャッシュ!A:F""
    ),
    3,
    FALSE
  ),
  0
)
"),46067.7527662037)</f>
        <v>46067.75277</v>
      </c>
      <c r="W257" s="5"/>
      <c r="X257" s="5"/>
      <c r="Y257" s="5"/>
      <c r="Z257" s="5"/>
      <c r="AA257" s="5"/>
      <c r="AB257" s="5"/>
      <c r="AC257" s="5"/>
      <c r="AD257" s="5"/>
    </row>
    <row r="258" ht="16.5" customHeight="1">
      <c r="A258" s="4" t="s">
        <v>590</v>
      </c>
      <c r="B258" s="1">
        <v>851.0</v>
      </c>
      <c r="C258" s="1">
        <v>9.0</v>
      </c>
      <c r="D258" s="1" t="s">
        <v>2674</v>
      </c>
      <c r="E258" s="1">
        <v>0.0</v>
      </c>
      <c r="F258" s="5">
        <v>1.0</v>
      </c>
      <c r="G258" s="5">
        <v>0.0</v>
      </c>
      <c r="H258" s="5">
        <v>0.0</v>
      </c>
      <c r="I258" s="5">
        <v>0.0</v>
      </c>
      <c r="J258" s="5">
        <v>0.0</v>
      </c>
      <c r="K258" s="5">
        <v>1.0</v>
      </c>
      <c r="L258" s="5">
        <v>2.0</v>
      </c>
      <c r="M258" s="5">
        <v>0.0</v>
      </c>
      <c r="N258" s="5">
        <v>0.0</v>
      </c>
      <c r="O258" s="5">
        <v>0.0</v>
      </c>
      <c r="P258" s="5">
        <v>0.0</v>
      </c>
      <c r="Q258" s="5">
        <v>2.0</v>
      </c>
      <c r="R258" s="5">
        <v>2.0</v>
      </c>
      <c r="S258" s="5">
        <v>0.0</v>
      </c>
      <c r="T258" s="5">
        <v>0.0</v>
      </c>
      <c r="U258" s="5">
        <v>1.0</v>
      </c>
      <c r="V258" s="7">
        <f>IFERROR(__xludf.DUMMYFUNCTION("IFERROR(
  VLOOKUP(
    A258,
    IMPORTRANGE(
      ""1ZygntHC1J6IxzKbTidmOyf5nUyW4GCLurHCjexrLm_o        "",
      ""HTMLキャッシュ!A:F""
    ),
    3,
    FALSE
  ),
  0
)
"),46078.65925925926)</f>
        <v>46078.65926</v>
      </c>
      <c r="W258" s="5"/>
      <c r="X258" s="5"/>
      <c r="Y258" s="5"/>
      <c r="Z258" s="5"/>
      <c r="AA258" s="5"/>
      <c r="AB258" s="5"/>
      <c r="AC258" s="5"/>
      <c r="AD258" s="5"/>
    </row>
    <row r="259" ht="16.5" customHeight="1">
      <c r="A259" s="4" t="s">
        <v>954</v>
      </c>
      <c r="B259" s="5">
        <v>0.0</v>
      </c>
      <c r="C259" s="5">
        <v>9.0</v>
      </c>
      <c r="D259" s="1" t="s">
        <v>2675</v>
      </c>
      <c r="E259" s="5">
        <v>0.0</v>
      </c>
      <c r="F259" s="5">
        <v>7.0</v>
      </c>
      <c r="G259" s="5">
        <v>0.0</v>
      </c>
      <c r="H259" s="5">
        <v>0.0</v>
      </c>
      <c r="I259" s="5">
        <v>0.0</v>
      </c>
      <c r="J259" s="5">
        <v>0.0</v>
      </c>
      <c r="K259" s="5">
        <v>0.0</v>
      </c>
      <c r="L259" s="5">
        <v>0.0</v>
      </c>
      <c r="M259" s="5">
        <v>0.0</v>
      </c>
      <c r="N259" s="5">
        <v>0.0</v>
      </c>
      <c r="O259" s="5">
        <v>0.0</v>
      </c>
      <c r="P259" s="5">
        <v>0.0</v>
      </c>
      <c r="Q259" s="5">
        <v>0.0</v>
      </c>
      <c r="R259" s="5">
        <v>1.0</v>
      </c>
      <c r="S259" s="5">
        <v>0.0</v>
      </c>
      <c r="T259" s="5">
        <v>0.0</v>
      </c>
      <c r="U259" s="5">
        <v>1.0</v>
      </c>
      <c r="V259" s="7">
        <f>IFERROR(__xludf.DUMMYFUNCTION("IFERROR(
  VLOOKUP(
    A259,
    IMPORTRANGE(
      ""1ZygntHC1J6IxzKbTidmOyf5nUyW4GCLurHCjexrLm_o        "",
      ""HTMLキャッシュ!A:F""
    ),
    3,
    FALSE
  ),
  0
)
"),46074.58770833333)</f>
        <v>46074.58771</v>
      </c>
      <c r="W259" s="5"/>
      <c r="X259" s="5"/>
      <c r="Y259" s="5"/>
      <c r="Z259" s="5"/>
      <c r="AA259" s="5"/>
      <c r="AB259" s="5"/>
      <c r="AC259" s="5"/>
      <c r="AD259" s="5"/>
    </row>
    <row r="260" ht="16.5" customHeight="1">
      <c r="A260" s="4" t="s">
        <v>640</v>
      </c>
      <c r="B260" s="1">
        <v>1.0</v>
      </c>
      <c r="C260" s="1">
        <v>9.0</v>
      </c>
      <c r="D260" s="1" t="s">
        <v>2676</v>
      </c>
      <c r="E260" s="1">
        <v>0.0</v>
      </c>
      <c r="F260" s="5">
        <v>3.0</v>
      </c>
      <c r="G260" s="5">
        <v>0.0</v>
      </c>
      <c r="H260" s="5">
        <v>0.0</v>
      </c>
      <c r="I260" s="5">
        <v>4.0</v>
      </c>
      <c r="J260" s="5">
        <v>0.0</v>
      </c>
      <c r="K260" s="5">
        <v>0.0</v>
      </c>
      <c r="L260" s="5">
        <v>0.0</v>
      </c>
      <c r="M260" s="5">
        <v>0.0</v>
      </c>
      <c r="N260" s="5">
        <v>0.0</v>
      </c>
      <c r="O260" s="5">
        <v>0.0</v>
      </c>
      <c r="P260" s="5">
        <v>0.0</v>
      </c>
      <c r="Q260" s="5">
        <v>0.0</v>
      </c>
      <c r="R260" s="5">
        <v>2.0</v>
      </c>
      <c r="S260" s="5">
        <v>0.0</v>
      </c>
      <c r="T260" s="5">
        <v>0.0</v>
      </c>
      <c r="U260" s="5">
        <v>0.0</v>
      </c>
      <c r="V260" s="7">
        <f>IFERROR(__xludf.DUMMYFUNCTION("IFERROR(
  VLOOKUP(
    A260,
    IMPORTRANGE(
      ""1ZygntHC1J6IxzKbTidmOyf5nUyW4GCLurHCjexrLm_o        "",
      ""HTMLキャッシュ!A:F""
    ),
    3,
    FALSE
  ),
  0
)
"),46067.78555555556)</f>
        <v>46067.78556</v>
      </c>
      <c r="W260" s="5"/>
      <c r="X260" s="5"/>
      <c r="Y260" s="5"/>
      <c r="Z260" s="5"/>
      <c r="AA260" s="5"/>
      <c r="AB260" s="5"/>
      <c r="AC260" s="5"/>
      <c r="AD260" s="5"/>
    </row>
    <row r="261" ht="16.5" customHeight="1">
      <c r="A261" s="4" t="s">
        <v>108</v>
      </c>
      <c r="B261" s="1">
        <v>0.0</v>
      </c>
      <c r="C261" s="1">
        <v>9.0</v>
      </c>
      <c r="D261" s="1" t="s">
        <v>2677</v>
      </c>
      <c r="E261" s="5">
        <v>0.0</v>
      </c>
      <c r="F261" s="5">
        <v>5.0</v>
      </c>
      <c r="G261" s="5">
        <v>0.0</v>
      </c>
      <c r="H261" s="5">
        <v>0.0</v>
      </c>
      <c r="I261" s="5">
        <v>0.0</v>
      </c>
      <c r="J261" s="5">
        <v>0.0</v>
      </c>
      <c r="K261" s="5">
        <v>0.0</v>
      </c>
      <c r="L261" s="5">
        <v>0.0</v>
      </c>
      <c r="M261" s="5">
        <v>0.0</v>
      </c>
      <c r="N261" s="5">
        <v>0.0</v>
      </c>
      <c r="O261" s="5">
        <v>0.0</v>
      </c>
      <c r="P261" s="5">
        <v>0.0</v>
      </c>
      <c r="Q261" s="5">
        <v>0.0</v>
      </c>
      <c r="R261" s="5">
        <v>0.0</v>
      </c>
      <c r="S261" s="5">
        <v>0.0</v>
      </c>
      <c r="T261" s="5">
        <v>0.0</v>
      </c>
      <c r="U261" s="5">
        <v>4.0</v>
      </c>
      <c r="V261" s="7">
        <f>IFERROR(__xludf.DUMMYFUNCTION("IFERROR(
  VLOOKUP(
    A261,
    IMPORTRANGE(
      ""1ZygntHC1J6IxzKbTidmOyf5nUyW4GCLurHCjexrLm_o        "",
      ""HTMLキャッシュ!A:F""
    ),
    3,
    FALSE
  ),
  0
)
"),46078.633576388886)</f>
        <v>46078.63358</v>
      </c>
      <c r="W261" s="5"/>
      <c r="X261" s="5"/>
      <c r="Y261" s="5"/>
      <c r="Z261" s="5"/>
      <c r="AA261" s="5"/>
      <c r="AB261" s="5"/>
      <c r="AC261" s="5"/>
      <c r="AD261" s="5"/>
    </row>
    <row r="262" ht="16.5" customHeight="1">
      <c r="A262" s="4" t="s">
        <v>976</v>
      </c>
      <c r="B262" s="1">
        <v>0.0</v>
      </c>
      <c r="C262" s="1">
        <v>9.0</v>
      </c>
      <c r="D262" s="1" t="s">
        <v>2678</v>
      </c>
      <c r="E262" s="1">
        <v>2.0</v>
      </c>
      <c r="F262" s="1">
        <v>3.0</v>
      </c>
      <c r="G262" s="1">
        <v>0.0</v>
      </c>
      <c r="H262" s="1">
        <v>0.0</v>
      </c>
      <c r="I262" s="1">
        <v>0.0</v>
      </c>
      <c r="J262" s="1">
        <v>1.0</v>
      </c>
      <c r="K262" s="1">
        <v>0.0</v>
      </c>
      <c r="L262" s="5">
        <v>0.0</v>
      </c>
      <c r="M262" s="5">
        <v>0.0</v>
      </c>
      <c r="N262" s="5">
        <v>0.0</v>
      </c>
      <c r="O262" s="5">
        <v>0.0</v>
      </c>
      <c r="P262" s="5">
        <v>0.0</v>
      </c>
      <c r="Q262" s="5">
        <v>0.0</v>
      </c>
      <c r="R262" s="5">
        <v>2.0</v>
      </c>
      <c r="S262" s="5">
        <v>0.0</v>
      </c>
      <c r="T262" s="5">
        <v>0.0</v>
      </c>
      <c r="U262" s="5">
        <v>1.0</v>
      </c>
      <c r="V262" s="7">
        <f>IFERROR(__xludf.DUMMYFUNCTION("IFERROR(
  VLOOKUP(
    A262,
    IMPORTRANGE(
      ""1ZygntHC1J6IxzKbTidmOyf5nUyW4GCLurHCjexrLm_o        "",
      ""HTMLキャッシュ!A:F""
    ),
    3,
    FALSE
  ),
  0
)
"),46073.69966435185)</f>
        <v>46073.69966</v>
      </c>
      <c r="W262" s="5"/>
      <c r="X262" s="5"/>
      <c r="Y262" s="5"/>
      <c r="Z262" s="5"/>
      <c r="AA262" s="5"/>
      <c r="AB262" s="5"/>
      <c r="AC262" s="5"/>
      <c r="AD262" s="5"/>
    </row>
    <row r="263" ht="16.5" customHeight="1">
      <c r="A263" s="4" t="s">
        <v>980</v>
      </c>
      <c r="B263" s="1">
        <v>82.0</v>
      </c>
      <c r="C263" s="5">
        <v>9.0</v>
      </c>
      <c r="D263" s="1" t="s">
        <v>2679</v>
      </c>
      <c r="E263" s="5">
        <v>0.0</v>
      </c>
      <c r="F263" s="5">
        <v>4.0</v>
      </c>
      <c r="G263" s="5">
        <v>0.0</v>
      </c>
      <c r="H263" s="5">
        <v>0.0</v>
      </c>
      <c r="I263" s="5">
        <v>0.0</v>
      </c>
      <c r="J263" s="5">
        <v>0.0</v>
      </c>
      <c r="K263" s="5">
        <v>0.0</v>
      </c>
      <c r="L263" s="5">
        <v>0.0</v>
      </c>
      <c r="M263" s="5">
        <v>1.0</v>
      </c>
      <c r="N263" s="5">
        <v>0.0</v>
      </c>
      <c r="O263" s="5">
        <v>0.0</v>
      </c>
      <c r="P263" s="5">
        <v>0.0</v>
      </c>
      <c r="Q263" s="5">
        <v>0.0</v>
      </c>
      <c r="R263" s="5">
        <v>2.0</v>
      </c>
      <c r="S263" s="5">
        <v>0.0</v>
      </c>
      <c r="T263" s="5">
        <v>0.0</v>
      </c>
      <c r="U263" s="5">
        <v>2.0</v>
      </c>
      <c r="V263" s="7">
        <f>IFERROR(__xludf.DUMMYFUNCTION("IFERROR(
  VLOOKUP(
    A263,
    IMPORTRANGE(
      ""1ZygntHC1J6IxzKbTidmOyf5nUyW4GCLurHCjexrLm_o        "",
      ""HTMLキャッシュ!A:F""
    ),
    3,
    FALSE
  ),
  0
)
"),46085.81196759259)</f>
        <v>46085.81197</v>
      </c>
      <c r="W263" s="5"/>
      <c r="X263" s="5"/>
      <c r="Y263" s="5"/>
      <c r="Z263" s="5"/>
      <c r="AA263" s="5"/>
      <c r="AB263" s="5"/>
      <c r="AC263" s="5"/>
      <c r="AD263" s="5"/>
    </row>
    <row r="264" ht="16.5" customHeight="1">
      <c r="A264" s="4" t="s">
        <v>382</v>
      </c>
      <c r="B264" s="1">
        <v>0.0</v>
      </c>
      <c r="C264" s="1">
        <v>9.0</v>
      </c>
      <c r="D264" s="1" t="s">
        <v>2680</v>
      </c>
      <c r="E264" s="1">
        <v>2.0</v>
      </c>
      <c r="F264" s="1">
        <v>2.0</v>
      </c>
      <c r="G264" s="1">
        <v>0.0</v>
      </c>
      <c r="H264" s="1">
        <v>0.0</v>
      </c>
      <c r="I264" s="5">
        <v>1.0</v>
      </c>
      <c r="J264" s="5">
        <v>0.0</v>
      </c>
      <c r="K264" s="5">
        <v>0.0</v>
      </c>
      <c r="L264" s="5">
        <v>0.0</v>
      </c>
      <c r="M264" s="5">
        <v>0.0</v>
      </c>
      <c r="N264" s="5">
        <v>0.0</v>
      </c>
      <c r="O264" s="5">
        <v>0.0</v>
      </c>
      <c r="P264" s="5">
        <v>0.0</v>
      </c>
      <c r="Q264" s="5">
        <v>0.0</v>
      </c>
      <c r="R264" s="5">
        <v>1.0</v>
      </c>
      <c r="S264" s="5">
        <v>0.0</v>
      </c>
      <c r="T264" s="5">
        <v>0.0</v>
      </c>
      <c r="U264" s="5">
        <v>3.0</v>
      </c>
      <c r="V264" s="7">
        <f>IFERROR(__xludf.DUMMYFUNCTION("IFERROR(
  VLOOKUP(
    A264,
    IMPORTRANGE(
      ""1ZygntHC1J6IxzKbTidmOyf5nUyW4GCLurHCjexrLm_o        "",
      ""HTMLキャッシュ!A:F""
    ),
    3,
    FALSE
  ),
  0
)
"),46059.77564814815)</f>
        <v>46059.77565</v>
      </c>
      <c r="W264" s="5"/>
      <c r="X264" s="5"/>
      <c r="Y264" s="5"/>
      <c r="Z264" s="5"/>
      <c r="AA264" s="5"/>
      <c r="AB264" s="5"/>
      <c r="AC264" s="5"/>
      <c r="AD264" s="5"/>
    </row>
    <row r="265" ht="16.5" customHeight="1">
      <c r="A265" s="4" t="s">
        <v>2396</v>
      </c>
      <c r="B265" s="1">
        <v>0.0</v>
      </c>
      <c r="C265" s="1">
        <v>9.0</v>
      </c>
      <c r="D265" s="1" t="s">
        <v>2681</v>
      </c>
      <c r="E265" s="1">
        <v>0.0</v>
      </c>
      <c r="F265" s="1">
        <v>0.0</v>
      </c>
      <c r="G265" s="1">
        <v>6.0</v>
      </c>
      <c r="H265" s="5">
        <v>0.0</v>
      </c>
      <c r="I265" s="5">
        <v>1.0</v>
      </c>
      <c r="J265" s="5">
        <v>0.0</v>
      </c>
      <c r="K265" s="5">
        <v>0.0</v>
      </c>
      <c r="L265" s="5">
        <v>0.0</v>
      </c>
      <c r="M265" s="5">
        <v>0.0</v>
      </c>
      <c r="N265" s="5">
        <v>0.0</v>
      </c>
      <c r="O265" s="5">
        <v>0.0</v>
      </c>
      <c r="P265" s="5">
        <v>0.0</v>
      </c>
      <c r="Q265" s="5">
        <v>0.0</v>
      </c>
      <c r="R265" s="5">
        <v>0.0</v>
      </c>
      <c r="S265" s="5">
        <v>0.0</v>
      </c>
      <c r="T265" s="5">
        <v>0.0</v>
      </c>
      <c r="U265" s="5">
        <v>2.0</v>
      </c>
      <c r="V265" s="7">
        <f>IFERROR(__xludf.DUMMYFUNCTION("IFERROR(
  VLOOKUP(
    A265,
    IMPORTRANGE(
      ""1ZygntHC1J6IxzKbTidmOyf5nUyW4GCLurHCjexrLm_o        "",
      ""HTMLキャッシュ!A:F""
    ),
    3,
    FALSE
  ),
  0
)
"),46074.59305555555)</f>
        <v>46074.59306</v>
      </c>
      <c r="W265" s="5"/>
      <c r="X265" s="5"/>
      <c r="Y265" s="5"/>
      <c r="Z265" s="5"/>
      <c r="AA265" s="5"/>
      <c r="AB265" s="5"/>
      <c r="AC265" s="5"/>
      <c r="AD265" s="5"/>
    </row>
    <row r="266" ht="16.5" customHeight="1">
      <c r="A266" s="4" t="s">
        <v>36</v>
      </c>
      <c r="B266" s="1">
        <v>0.0</v>
      </c>
      <c r="C266" s="5">
        <v>9.0</v>
      </c>
      <c r="D266" s="1" t="s">
        <v>2682</v>
      </c>
      <c r="E266" s="5">
        <v>0.0</v>
      </c>
      <c r="F266" s="5">
        <v>3.0</v>
      </c>
      <c r="G266" s="5">
        <v>0.0</v>
      </c>
      <c r="H266" s="5">
        <v>0.0</v>
      </c>
      <c r="I266" s="5">
        <v>0.0</v>
      </c>
      <c r="J266" s="5">
        <v>3.0</v>
      </c>
      <c r="K266" s="5">
        <v>2.0</v>
      </c>
      <c r="L266" s="5">
        <v>0.0</v>
      </c>
      <c r="M266" s="5">
        <v>0.0</v>
      </c>
      <c r="N266" s="5">
        <v>0.0</v>
      </c>
      <c r="O266" s="5">
        <v>0.0</v>
      </c>
      <c r="P266" s="5">
        <v>0.0</v>
      </c>
      <c r="Q266" s="5">
        <v>0.0</v>
      </c>
      <c r="R266" s="5">
        <v>1.0</v>
      </c>
      <c r="S266" s="5">
        <v>0.0</v>
      </c>
      <c r="T266" s="5">
        <v>0.0</v>
      </c>
      <c r="U266" s="5">
        <v>0.0</v>
      </c>
      <c r="V266" s="7">
        <f>IFERROR(__xludf.DUMMYFUNCTION("IFERROR(
  VLOOKUP(
    A266,
    IMPORTRANGE(
      ""1ZygntHC1J6IxzKbTidmOyf5nUyW4GCLurHCjexrLm_o        "",
      ""HTMLキャッシュ!A:F""
    ),
    3,
    FALSE
  ),
  0
)
"),46046.71890046296)</f>
        <v>46046.7189</v>
      </c>
      <c r="W266" s="5"/>
      <c r="X266" s="5"/>
      <c r="Y266" s="5"/>
      <c r="Z266" s="5"/>
      <c r="AA266" s="5"/>
      <c r="AB266" s="5"/>
      <c r="AC266" s="5"/>
      <c r="AD266" s="5"/>
    </row>
    <row r="267" ht="16.5" customHeight="1">
      <c r="A267" s="4" t="s">
        <v>1450</v>
      </c>
      <c r="B267" s="1">
        <v>0.0</v>
      </c>
      <c r="C267" s="1">
        <v>9.0</v>
      </c>
      <c r="D267" s="1" t="s">
        <v>2683</v>
      </c>
      <c r="E267" s="5">
        <v>0.0</v>
      </c>
      <c r="F267" s="5">
        <v>2.0</v>
      </c>
      <c r="G267" s="5">
        <v>0.0</v>
      </c>
      <c r="H267" s="5">
        <v>0.0</v>
      </c>
      <c r="I267" s="5">
        <v>3.0</v>
      </c>
      <c r="J267" s="5">
        <v>3.0</v>
      </c>
      <c r="K267" s="5">
        <v>0.0</v>
      </c>
      <c r="L267" s="5">
        <v>0.0</v>
      </c>
      <c r="M267" s="5">
        <v>0.0</v>
      </c>
      <c r="N267" s="5">
        <v>0.0</v>
      </c>
      <c r="O267" s="5">
        <v>0.0</v>
      </c>
      <c r="P267" s="5">
        <v>0.0</v>
      </c>
      <c r="Q267" s="5">
        <v>0.0</v>
      </c>
      <c r="R267" s="5">
        <v>0.0</v>
      </c>
      <c r="S267" s="5">
        <v>0.0</v>
      </c>
      <c r="T267" s="5">
        <v>0.0</v>
      </c>
      <c r="U267" s="5">
        <v>1.0</v>
      </c>
      <c r="V267" s="7">
        <f>IFERROR(__xludf.DUMMYFUNCTION("IFERROR(
  VLOOKUP(
    A267,
    IMPORTRANGE(
      ""1ZygntHC1J6IxzKbTidmOyf5nUyW4GCLurHCjexrLm_o        "",
      ""HTMLキャッシュ!A:F""
    ),
    3,
    FALSE
  ),
  0
)
"),46081.512777777774)</f>
        <v>46081.51278</v>
      </c>
      <c r="W267" s="5"/>
      <c r="X267" s="5"/>
      <c r="Y267" s="5"/>
      <c r="Z267" s="5"/>
      <c r="AA267" s="5"/>
      <c r="AB267" s="5"/>
      <c r="AC267" s="5"/>
      <c r="AD267" s="5"/>
    </row>
    <row r="268" ht="16.5" customHeight="1">
      <c r="A268" s="4" t="s">
        <v>1070</v>
      </c>
      <c r="B268" s="1">
        <v>0.0</v>
      </c>
      <c r="C268" s="1">
        <v>9.0</v>
      </c>
      <c r="D268" s="1" t="s">
        <v>2684</v>
      </c>
      <c r="E268" s="1">
        <v>0.0</v>
      </c>
      <c r="F268" s="1">
        <v>2.0</v>
      </c>
      <c r="G268" s="5">
        <v>0.0</v>
      </c>
      <c r="H268" s="5">
        <v>0.0</v>
      </c>
      <c r="I268" s="5">
        <v>3.0</v>
      </c>
      <c r="J268" s="5">
        <v>3.0</v>
      </c>
      <c r="K268" s="5">
        <v>0.0</v>
      </c>
      <c r="L268" s="5">
        <v>0.0</v>
      </c>
      <c r="M268" s="5">
        <v>0.0</v>
      </c>
      <c r="N268" s="5">
        <v>0.0</v>
      </c>
      <c r="O268" s="5">
        <v>0.0</v>
      </c>
      <c r="P268" s="5">
        <v>0.0</v>
      </c>
      <c r="Q268" s="5">
        <v>0.0</v>
      </c>
      <c r="R268" s="5">
        <v>0.0</v>
      </c>
      <c r="S268" s="5">
        <v>0.0</v>
      </c>
      <c r="T268" s="5">
        <v>0.0</v>
      </c>
      <c r="U268" s="5">
        <v>1.0</v>
      </c>
      <c r="V268" s="7">
        <f>IFERROR(__xludf.DUMMYFUNCTION("IFERROR(
  VLOOKUP(
    A268,
    IMPORTRANGE(
      ""1ZygntHC1J6IxzKbTidmOyf5nUyW4GCLurHCjexrLm_o        "",
      ""HTMLキャッシュ!A:F""
    ),
    3,
    FALSE
  ),
  0
)
"),46080.83398148148)</f>
        <v>46080.83398</v>
      </c>
      <c r="W268" s="5"/>
      <c r="X268" s="5"/>
      <c r="Y268" s="5"/>
      <c r="Z268" s="5"/>
      <c r="AA268" s="5"/>
      <c r="AB268" s="5"/>
      <c r="AC268" s="5"/>
      <c r="AD268" s="5"/>
    </row>
    <row r="269" ht="16.5" customHeight="1">
      <c r="A269" s="4" t="s">
        <v>778</v>
      </c>
      <c r="B269" s="5">
        <v>0.0</v>
      </c>
      <c r="C269" s="5">
        <v>9.0</v>
      </c>
      <c r="D269" s="1" t="s">
        <v>2685</v>
      </c>
      <c r="E269" s="5">
        <v>0.0</v>
      </c>
      <c r="F269" s="5">
        <v>3.0</v>
      </c>
      <c r="G269" s="5">
        <v>0.0</v>
      </c>
      <c r="H269" s="5">
        <v>0.0</v>
      </c>
      <c r="I269" s="5">
        <v>1.0</v>
      </c>
      <c r="J269" s="5">
        <v>4.0</v>
      </c>
      <c r="K269" s="5">
        <v>0.0</v>
      </c>
      <c r="L269" s="5">
        <v>0.0</v>
      </c>
      <c r="M269" s="5">
        <v>0.0</v>
      </c>
      <c r="N269" s="5">
        <v>0.0</v>
      </c>
      <c r="O269" s="5">
        <v>0.0</v>
      </c>
      <c r="P269" s="5">
        <v>0.0</v>
      </c>
      <c r="Q269" s="5">
        <v>0.0</v>
      </c>
      <c r="R269" s="5">
        <v>0.0</v>
      </c>
      <c r="S269" s="5">
        <v>0.0</v>
      </c>
      <c r="T269" s="5">
        <v>0.0</v>
      </c>
      <c r="U269" s="5">
        <v>1.0</v>
      </c>
      <c r="V269" s="7">
        <f>IFERROR(__xludf.DUMMYFUNCTION("IFERROR(
  VLOOKUP(
    A269,
    IMPORTRANGE(
      ""1ZygntHC1J6IxzKbTidmOyf5nUyW4GCLurHCjexrLm_o        "",
      ""HTMLキャッシュ!A:F""
    ),
    3,
    FALSE
  ),
  0
)
"),46081.62615740741)</f>
        <v>46081.62616</v>
      </c>
      <c r="W269" s="5"/>
      <c r="X269" s="5"/>
      <c r="Y269" s="5"/>
      <c r="Z269" s="5"/>
      <c r="AA269" s="5"/>
      <c r="AB269" s="5"/>
      <c r="AC269" s="5"/>
      <c r="AD269" s="5"/>
    </row>
    <row r="270" ht="16.5" hidden="1" customHeight="1">
      <c r="A270" s="4" t="s">
        <v>1440</v>
      </c>
      <c r="B270" s="1">
        <v>4.0</v>
      </c>
      <c r="C270" s="1">
        <v>8.0</v>
      </c>
      <c r="D270" s="1" t="s">
        <v>2686</v>
      </c>
      <c r="E270" s="1">
        <v>0.0</v>
      </c>
      <c r="F270" s="1">
        <v>6.0</v>
      </c>
      <c r="G270" s="1">
        <v>0.0</v>
      </c>
      <c r="H270" s="5">
        <v>0.0</v>
      </c>
      <c r="I270" s="5">
        <v>2.0</v>
      </c>
      <c r="J270" s="5">
        <v>0.0</v>
      </c>
      <c r="K270" s="5">
        <v>0.0</v>
      </c>
      <c r="L270" s="5">
        <v>0.0</v>
      </c>
      <c r="M270" s="5">
        <v>0.0</v>
      </c>
      <c r="N270" s="5">
        <v>0.0</v>
      </c>
      <c r="O270" s="5">
        <v>0.0</v>
      </c>
      <c r="P270" s="5">
        <v>0.0</v>
      </c>
      <c r="Q270" s="5">
        <v>0.0</v>
      </c>
      <c r="R270" s="5">
        <v>0.0</v>
      </c>
      <c r="S270" s="5">
        <v>0.0</v>
      </c>
      <c r="T270" s="5">
        <v>0.0</v>
      </c>
      <c r="U270" s="5">
        <v>0.0</v>
      </c>
      <c r="V270" s="5"/>
      <c r="W270" s="5"/>
      <c r="X270" s="5"/>
      <c r="Y270" s="5"/>
      <c r="Z270" s="5"/>
      <c r="AA270" s="5"/>
      <c r="AB270" s="5"/>
      <c r="AC270" s="5"/>
      <c r="AD270" s="5"/>
    </row>
    <row r="271" ht="16.5" hidden="1" customHeight="1">
      <c r="A271" s="4" t="s">
        <v>412</v>
      </c>
      <c r="B271" s="1">
        <v>0.0</v>
      </c>
      <c r="C271" s="1">
        <v>8.0</v>
      </c>
      <c r="D271" s="1" t="s">
        <v>2687</v>
      </c>
      <c r="E271" s="1">
        <v>2.0</v>
      </c>
      <c r="F271" s="1">
        <v>4.0</v>
      </c>
      <c r="G271" s="1">
        <v>1.0</v>
      </c>
      <c r="H271" s="5">
        <v>0.0</v>
      </c>
      <c r="I271" s="5">
        <v>1.0</v>
      </c>
      <c r="J271" s="5">
        <v>0.0</v>
      </c>
      <c r="K271" s="5">
        <v>0.0</v>
      </c>
      <c r="L271" s="5">
        <v>0.0</v>
      </c>
      <c r="M271" s="5">
        <v>0.0</v>
      </c>
      <c r="N271" s="5">
        <v>0.0</v>
      </c>
      <c r="O271" s="5">
        <v>0.0</v>
      </c>
      <c r="P271" s="5">
        <v>0.0</v>
      </c>
      <c r="Q271" s="5">
        <v>0.0</v>
      </c>
      <c r="R271" s="5">
        <v>0.0</v>
      </c>
      <c r="S271" s="5">
        <v>0.0</v>
      </c>
      <c r="T271" s="5">
        <v>0.0</v>
      </c>
      <c r="U271" s="5">
        <v>0.0</v>
      </c>
      <c r="V271" s="5"/>
      <c r="W271" s="5"/>
      <c r="X271" s="5"/>
      <c r="Y271" s="5"/>
      <c r="Z271" s="5"/>
      <c r="AA271" s="5"/>
      <c r="AB271" s="5"/>
      <c r="AC271" s="5"/>
      <c r="AD271" s="5"/>
    </row>
    <row r="272" ht="16.5" hidden="1" customHeight="1">
      <c r="A272" s="4" t="s">
        <v>1060</v>
      </c>
      <c r="B272" s="1">
        <v>4.0</v>
      </c>
      <c r="C272" s="5">
        <v>8.0</v>
      </c>
      <c r="D272" s="1" t="s">
        <v>2688</v>
      </c>
      <c r="E272" s="5">
        <v>0.0</v>
      </c>
      <c r="F272" s="5">
        <v>2.0</v>
      </c>
      <c r="G272" s="5">
        <v>0.0</v>
      </c>
      <c r="H272" s="5">
        <v>0.0</v>
      </c>
      <c r="I272" s="5">
        <v>1.0</v>
      </c>
      <c r="J272" s="5">
        <v>3.0</v>
      </c>
      <c r="K272" s="5">
        <v>0.0</v>
      </c>
      <c r="L272" s="5">
        <v>0.0</v>
      </c>
      <c r="M272" s="5">
        <v>0.0</v>
      </c>
      <c r="N272" s="5">
        <v>0.0</v>
      </c>
      <c r="O272" s="5">
        <v>0.0</v>
      </c>
      <c r="P272" s="5">
        <v>0.0</v>
      </c>
      <c r="Q272" s="5">
        <v>0.0</v>
      </c>
      <c r="R272" s="5">
        <v>1.0</v>
      </c>
      <c r="S272" s="5">
        <v>0.0</v>
      </c>
      <c r="T272" s="5">
        <v>0.0</v>
      </c>
      <c r="U272" s="5">
        <v>1.0</v>
      </c>
      <c r="V272" s="5"/>
      <c r="W272" s="5"/>
      <c r="X272" s="5"/>
      <c r="Y272" s="5"/>
      <c r="Z272" s="5"/>
      <c r="AA272" s="5"/>
      <c r="AB272" s="5"/>
      <c r="AC272" s="5"/>
      <c r="AD272" s="5"/>
    </row>
    <row r="273" ht="16.5" hidden="1" customHeight="1">
      <c r="A273" s="4" t="s">
        <v>218</v>
      </c>
      <c r="B273" s="1">
        <v>0.0</v>
      </c>
      <c r="C273" s="1">
        <v>8.0</v>
      </c>
      <c r="D273" s="1" t="s">
        <v>2689</v>
      </c>
      <c r="E273" s="5">
        <v>0.0</v>
      </c>
      <c r="F273" s="5">
        <v>8.0</v>
      </c>
      <c r="G273" s="5">
        <v>0.0</v>
      </c>
      <c r="H273" s="5">
        <v>0.0</v>
      </c>
      <c r="I273" s="5">
        <v>0.0</v>
      </c>
      <c r="J273" s="5">
        <v>0.0</v>
      </c>
      <c r="K273" s="5">
        <v>0.0</v>
      </c>
      <c r="L273" s="5">
        <v>0.0</v>
      </c>
      <c r="M273" s="5">
        <v>0.0</v>
      </c>
      <c r="N273" s="5">
        <v>0.0</v>
      </c>
      <c r="O273" s="5">
        <v>0.0</v>
      </c>
      <c r="P273" s="5">
        <v>0.0</v>
      </c>
      <c r="Q273" s="5">
        <v>0.0</v>
      </c>
      <c r="R273" s="5">
        <v>0.0</v>
      </c>
      <c r="S273" s="5">
        <v>0.0</v>
      </c>
      <c r="T273" s="5">
        <v>0.0</v>
      </c>
      <c r="U273" s="5">
        <v>0.0</v>
      </c>
      <c r="V273" s="5"/>
      <c r="W273" s="5"/>
      <c r="X273" s="5"/>
      <c r="Y273" s="5"/>
      <c r="Z273" s="5"/>
      <c r="AA273" s="5"/>
      <c r="AB273" s="5"/>
      <c r="AC273" s="5"/>
      <c r="AD273" s="5"/>
    </row>
    <row r="274" ht="16.5" hidden="1" customHeight="1">
      <c r="A274" s="4" t="s">
        <v>1672</v>
      </c>
      <c r="B274" s="5">
        <v>1.0</v>
      </c>
      <c r="C274" s="5">
        <v>8.0</v>
      </c>
      <c r="D274" s="1" t="s">
        <v>2690</v>
      </c>
      <c r="E274" s="5">
        <v>1.0</v>
      </c>
      <c r="F274" s="5">
        <v>1.0</v>
      </c>
      <c r="G274" s="5">
        <v>0.0</v>
      </c>
      <c r="H274" s="5">
        <v>0.0</v>
      </c>
      <c r="I274" s="5">
        <v>0.0</v>
      </c>
      <c r="J274" s="5">
        <v>2.0</v>
      </c>
      <c r="K274" s="5">
        <v>3.0</v>
      </c>
      <c r="L274" s="5">
        <v>1.0</v>
      </c>
      <c r="M274" s="5">
        <v>0.0</v>
      </c>
      <c r="N274" s="5">
        <v>0.0</v>
      </c>
      <c r="O274" s="5">
        <v>0.0</v>
      </c>
      <c r="P274" s="5">
        <v>0.0</v>
      </c>
      <c r="Q274" s="5">
        <v>0.0</v>
      </c>
      <c r="R274" s="5">
        <v>0.0</v>
      </c>
      <c r="S274" s="5">
        <v>0.0</v>
      </c>
      <c r="T274" s="5">
        <v>0.0</v>
      </c>
      <c r="U274" s="5">
        <v>0.0</v>
      </c>
      <c r="V274" s="5"/>
      <c r="W274" s="5"/>
      <c r="X274" s="5"/>
      <c r="Y274" s="5"/>
      <c r="Z274" s="5"/>
      <c r="AA274" s="5"/>
      <c r="AB274" s="5"/>
      <c r="AC274" s="5"/>
      <c r="AD274" s="5"/>
    </row>
    <row r="275" ht="16.5" hidden="1" customHeight="1">
      <c r="A275" s="4" t="s">
        <v>1096</v>
      </c>
      <c r="B275" s="1">
        <v>2.0</v>
      </c>
      <c r="C275" s="1">
        <v>8.0</v>
      </c>
      <c r="D275" s="1" t="s">
        <v>2691</v>
      </c>
      <c r="E275" s="1">
        <v>0.0</v>
      </c>
      <c r="F275" s="1">
        <v>1.0</v>
      </c>
      <c r="G275" s="1">
        <v>0.0</v>
      </c>
      <c r="H275" s="1">
        <v>0.0</v>
      </c>
      <c r="I275" s="1">
        <v>0.0</v>
      </c>
      <c r="J275" s="5">
        <v>7.0</v>
      </c>
      <c r="K275" s="5">
        <v>0.0</v>
      </c>
      <c r="L275" s="5">
        <v>0.0</v>
      </c>
      <c r="M275" s="5">
        <v>0.0</v>
      </c>
      <c r="N275" s="5">
        <v>0.0</v>
      </c>
      <c r="O275" s="5">
        <v>0.0</v>
      </c>
      <c r="P275" s="5">
        <v>0.0</v>
      </c>
      <c r="Q275" s="5">
        <v>0.0</v>
      </c>
      <c r="R275" s="5">
        <v>0.0</v>
      </c>
      <c r="S275" s="5">
        <v>0.0</v>
      </c>
      <c r="T275" s="5">
        <v>0.0</v>
      </c>
      <c r="U275" s="5">
        <v>0.0</v>
      </c>
      <c r="V275" s="5"/>
      <c r="W275" s="5"/>
      <c r="X275" s="5"/>
      <c r="Y275" s="5"/>
      <c r="Z275" s="5"/>
      <c r="AA275" s="5"/>
      <c r="AB275" s="5"/>
      <c r="AC275" s="5"/>
      <c r="AD275" s="5"/>
    </row>
    <row r="276" ht="16.5" hidden="1" customHeight="1">
      <c r="A276" s="4" t="s">
        <v>1710</v>
      </c>
      <c r="B276" s="1">
        <v>15.0</v>
      </c>
      <c r="C276" s="5">
        <v>8.0</v>
      </c>
      <c r="D276" s="1" t="s">
        <v>2692</v>
      </c>
      <c r="E276" s="5">
        <v>1.0</v>
      </c>
      <c r="F276" s="5">
        <v>3.0</v>
      </c>
      <c r="G276" s="5">
        <v>0.0</v>
      </c>
      <c r="H276" s="5">
        <v>0.0</v>
      </c>
      <c r="I276" s="5">
        <v>0.0</v>
      </c>
      <c r="J276" s="5">
        <v>0.0</v>
      </c>
      <c r="K276" s="5">
        <v>0.0</v>
      </c>
      <c r="L276" s="5">
        <v>0.0</v>
      </c>
      <c r="M276" s="5">
        <v>0.0</v>
      </c>
      <c r="N276" s="5">
        <v>0.0</v>
      </c>
      <c r="O276" s="5">
        <v>0.0</v>
      </c>
      <c r="P276" s="5">
        <v>0.0</v>
      </c>
      <c r="Q276" s="5">
        <v>4.0</v>
      </c>
      <c r="R276" s="5">
        <v>0.0</v>
      </c>
      <c r="S276" s="5">
        <v>0.0</v>
      </c>
      <c r="T276" s="5">
        <v>0.0</v>
      </c>
      <c r="U276" s="5">
        <v>0.0</v>
      </c>
      <c r="V276" s="5"/>
      <c r="W276" s="5"/>
      <c r="X276" s="5"/>
      <c r="Y276" s="5"/>
      <c r="Z276" s="5"/>
      <c r="AA276" s="5"/>
      <c r="AB276" s="5"/>
      <c r="AC276" s="5"/>
      <c r="AD276" s="5"/>
    </row>
    <row r="277" ht="16.5" hidden="1" customHeight="1">
      <c r="A277" s="4" t="s">
        <v>1738</v>
      </c>
      <c r="B277" s="1">
        <v>2.0</v>
      </c>
      <c r="C277" s="1">
        <v>8.0</v>
      </c>
      <c r="D277" s="1" t="s">
        <v>2693</v>
      </c>
      <c r="E277" s="1">
        <v>0.0</v>
      </c>
      <c r="F277" s="5">
        <v>0.0</v>
      </c>
      <c r="G277" s="5">
        <v>0.0</v>
      </c>
      <c r="H277" s="5">
        <v>0.0</v>
      </c>
      <c r="I277" s="5">
        <v>0.0</v>
      </c>
      <c r="J277" s="5">
        <v>8.0</v>
      </c>
      <c r="K277" s="5">
        <v>0.0</v>
      </c>
      <c r="L277" s="5">
        <v>0.0</v>
      </c>
      <c r="M277" s="5">
        <v>0.0</v>
      </c>
      <c r="N277" s="5">
        <v>0.0</v>
      </c>
      <c r="O277" s="5">
        <v>0.0</v>
      </c>
      <c r="P277" s="5">
        <v>0.0</v>
      </c>
      <c r="Q277" s="5">
        <v>0.0</v>
      </c>
      <c r="R277" s="5">
        <v>0.0</v>
      </c>
      <c r="S277" s="5">
        <v>0.0</v>
      </c>
      <c r="T277" s="5">
        <v>0.0</v>
      </c>
      <c r="U277" s="5">
        <v>0.0</v>
      </c>
      <c r="V277" s="5"/>
      <c r="W277" s="5"/>
      <c r="X277" s="5"/>
      <c r="Y277" s="5"/>
      <c r="Z277" s="5"/>
      <c r="AA277" s="5"/>
      <c r="AB277" s="5"/>
      <c r="AC277" s="5"/>
      <c r="AD277" s="5"/>
    </row>
    <row r="278" ht="16.5" hidden="1" customHeight="1">
      <c r="A278" s="4" t="s">
        <v>850</v>
      </c>
      <c r="B278" s="1">
        <v>176.0</v>
      </c>
      <c r="C278" s="1">
        <v>8.0</v>
      </c>
      <c r="D278" s="1" t="s">
        <v>2694</v>
      </c>
      <c r="E278" s="1">
        <v>1.0</v>
      </c>
      <c r="F278" s="1">
        <v>4.0</v>
      </c>
      <c r="G278" s="1">
        <v>0.0</v>
      </c>
      <c r="H278" s="5">
        <v>0.0</v>
      </c>
      <c r="I278" s="5">
        <v>0.0</v>
      </c>
      <c r="J278" s="5">
        <v>0.0</v>
      </c>
      <c r="K278" s="5">
        <v>0.0</v>
      </c>
      <c r="L278" s="5">
        <v>0.0</v>
      </c>
      <c r="M278" s="5">
        <v>0.0</v>
      </c>
      <c r="N278" s="5">
        <v>0.0</v>
      </c>
      <c r="O278" s="5">
        <v>0.0</v>
      </c>
      <c r="P278" s="5">
        <v>0.0</v>
      </c>
      <c r="Q278" s="5">
        <v>1.0</v>
      </c>
      <c r="R278" s="5">
        <v>0.0</v>
      </c>
      <c r="S278" s="5">
        <v>0.0</v>
      </c>
      <c r="T278" s="5">
        <v>1.0</v>
      </c>
      <c r="U278" s="5">
        <v>1.0</v>
      </c>
      <c r="V278" s="5"/>
      <c r="W278" s="5"/>
      <c r="X278" s="5"/>
      <c r="Y278" s="5"/>
      <c r="Z278" s="5"/>
      <c r="AA278" s="5"/>
      <c r="AB278" s="5"/>
      <c r="AC278" s="5"/>
      <c r="AD278" s="5"/>
    </row>
    <row r="279" ht="16.5" hidden="1" customHeight="1">
      <c r="A279" s="4" t="s">
        <v>860</v>
      </c>
      <c r="B279" s="1">
        <v>25.0</v>
      </c>
      <c r="C279" s="5">
        <v>8.0</v>
      </c>
      <c r="D279" s="1" t="s">
        <v>2695</v>
      </c>
      <c r="E279" s="5">
        <v>0.0</v>
      </c>
      <c r="F279" s="5">
        <v>0.0</v>
      </c>
      <c r="G279" s="5">
        <v>0.0</v>
      </c>
      <c r="H279" s="5">
        <v>0.0</v>
      </c>
      <c r="I279" s="5">
        <v>1.0</v>
      </c>
      <c r="J279" s="5">
        <v>1.0</v>
      </c>
      <c r="K279" s="5">
        <v>0.0</v>
      </c>
      <c r="L279" s="5">
        <v>0.0</v>
      </c>
      <c r="M279" s="5">
        <v>0.0</v>
      </c>
      <c r="N279" s="5">
        <v>0.0</v>
      </c>
      <c r="O279" s="5">
        <v>0.0</v>
      </c>
      <c r="P279" s="5">
        <v>0.0</v>
      </c>
      <c r="Q279" s="5">
        <v>0.0</v>
      </c>
      <c r="R279" s="5">
        <v>6.0</v>
      </c>
      <c r="S279" s="5">
        <v>0.0</v>
      </c>
      <c r="T279" s="5">
        <v>0.0</v>
      </c>
      <c r="U279" s="5">
        <v>0.0</v>
      </c>
      <c r="V279" s="5"/>
      <c r="W279" s="5"/>
      <c r="X279" s="5"/>
      <c r="Y279" s="5"/>
      <c r="Z279" s="5"/>
      <c r="AA279" s="5"/>
      <c r="AB279" s="5"/>
      <c r="AC279" s="5"/>
      <c r="AD279" s="5"/>
    </row>
    <row r="280" ht="16.5" hidden="1" customHeight="1">
      <c r="A280" s="4" t="s">
        <v>868</v>
      </c>
      <c r="B280" s="1">
        <v>1.0</v>
      </c>
      <c r="C280" s="1">
        <v>8.0</v>
      </c>
      <c r="D280" s="1" t="s">
        <v>2696</v>
      </c>
      <c r="E280" s="5">
        <v>0.0</v>
      </c>
      <c r="F280" s="5">
        <v>1.0</v>
      </c>
      <c r="G280" s="5">
        <v>1.0</v>
      </c>
      <c r="H280" s="5">
        <v>0.0</v>
      </c>
      <c r="I280" s="5">
        <v>2.0</v>
      </c>
      <c r="J280" s="5">
        <v>0.0</v>
      </c>
      <c r="K280" s="5">
        <v>2.0</v>
      </c>
      <c r="L280" s="5">
        <v>0.0</v>
      </c>
      <c r="M280" s="5">
        <v>0.0</v>
      </c>
      <c r="N280" s="5">
        <v>1.0</v>
      </c>
      <c r="O280" s="5">
        <v>0.0</v>
      </c>
      <c r="P280" s="5">
        <v>0.0</v>
      </c>
      <c r="Q280" s="5">
        <v>0.0</v>
      </c>
      <c r="R280" s="5">
        <v>0.0</v>
      </c>
      <c r="S280" s="5">
        <v>0.0</v>
      </c>
      <c r="T280" s="5">
        <v>0.0</v>
      </c>
      <c r="U280" s="5">
        <v>1.0</v>
      </c>
      <c r="V280" s="5"/>
      <c r="W280" s="5"/>
      <c r="X280" s="5"/>
      <c r="Y280" s="5"/>
      <c r="Z280" s="5"/>
      <c r="AA280" s="5"/>
      <c r="AB280" s="5"/>
      <c r="AC280" s="5"/>
      <c r="AD280" s="5"/>
    </row>
    <row r="281" ht="16.5" hidden="1" customHeight="1">
      <c r="A281" s="4" t="s">
        <v>532</v>
      </c>
      <c r="B281" s="1">
        <v>2.0</v>
      </c>
      <c r="C281" s="1">
        <v>8.0</v>
      </c>
      <c r="D281" s="1" t="s">
        <v>2697</v>
      </c>
      <c r="E281" s="1">
        <v>1.0</v>
      </c>
      <c r="F281" s="1">
        <v>1.0</v>
      </c>
      <c r="G281" s="5">
        <v>0.0</v>
      </c>
      <c r="H281" s="5">
        <v>0.0</v>
      </c>
      <c r="I281" s="5">
        <v>2.0</v>
      </c>
      <c r="J281" s="5">
        <v>0.0</v>
      </c>
      <c r="K281" s="5">
        <v>2.0</v>
      </c>
      <c r="L281" s="5">
        <v>0.0</v>
      </c>
      <c r="M281" s="5">
        <v>0.0</v>
      </c>
      <c r="N281" s="5">
        <v>0.0</v>
      </c>
      <c r="O281" s="5">
        <v>0.0</v>
      </c>
      <c r="P281" s="5">
        <v>0.0</v>
      </c>
      <c r="Q281" s="5">
        <v>0.0</v>
      </c>
      <c r="R281" s="5">
        <v>0.0</v>
      </c>
      <c r="S281" s="5">
        <v>0.0</v>
      </c>
      <c r="T281" s="5">
        <v>0.0</v>
      </c>
      <c r="U281" s="5">
        <v>2.0</v>
      </c>
      <c r="V281" s="5"/>
      <c r="W281" s="5"/>
      <c r="X281" s="5"/>
      <c r="Y281" s="5"/>
      <c r="Z281" s="5"/>
      <c r="AA281" s="5"/>
      <c r="AB281" s="5"/>
      <c r="AC281" s="5"/>
      <c r="AD281" s="5"/>
    </row>
    <row r="282" ht="16.5" hidden="1" customHeight="1">
      <c r="A282" s="4" t="s">
        <v>280</v>
      </c>
      <c r="B282" s="1">
        <v>0.0</v>
      </c>
      <c r="C282" s="1">
        <v>8.0</v>
      </c>
      <c r="D282" s="1" t="s">
        <v>2698</v>
      </c>
      <c r="E282" s="5">
        <v>0.0</v>
      </c>
      <c r="F282" s="5">
        <v>4.0</v>
      </c>
      <c r="G282" s="5">
        <v>0.0</v>
      </c>
      <c r="H282" s="5">
        <v>0.0</v>
      </c>
      <c r="I282" s="5">
        <v>0.0</v>
      </c>
      <c r="J282" s="5">
        <v>2.0</v>
      </c>
      <c r="K282" s="5">
        <v>0.0</v>
      </c>
      <c r="L282" s="5">
        <v>0.0</v>
      </c>
      <c r="M282" s="5">
        <v>0.0</v>
      </c>
      <c r="N282" s="5">
        <v>0.0</v>
      </c>
      <c r="O282" s="5">
        <v>0.0</v>
      </c>
      <c r="P282" s="5">
        <v>0.0</v>
      </c>
      <c r="Q282" s="5">
        <v>1.0</v>
      </c>
      <c r="R282" s="5">
        <v>1.0</v>
      </c>
      <c r="S282" s="5">
        <v>0.0</v>
      </c>
      <c r="T282" s="5">
        <v>0.0</v>
      </c>
      <c r="U282" s="5">
        <v>0.0</v>
      </c>
      <c r="V282" s="5"/>
      <c r="W282" s="5"/>
      <c r="X282" s="5"/>
      <c r="Y282" s="5"/>
      <c r="Z282" s="5"/>
      <c r="AA282" s="5"/>
      <c r="AB282" s="5"/>
      <c r="AC282" s="5"/>
      <c r="AD282" s="5"/>
    </row>
    <row r="283" ht="16.5" hidden="1" customHeight="1">
      <c r="A283" s="4" t="s">
        <v>912</v>
      </c>
      <c r="B283" s="5">
        <v>0.0</v>
      </c>
      <c r="C283" s="5">
        <v>8.0</v>
      </c>
      <c r="D283" s="1" t="s">
        <v>2699</v>
      </c>
      <c r="E283" s="5">
        <v>3.0</v>
      </c>
      <c r="F283" s="5">
        <v>1.0</v>
      </c>
      <c r="G283" s="5">
        <v>1.0</v>
      </c>
      <c r="H283" s="5">
        <v>0.0</v>
      </c>
      <c r="I283" s="5">
        <v>0.0</v>
      </c>
      <c r="J283" s="5">
        <v>1.0</v>
      </c>
      <c r="K283" s="5">
        <v>0.0</v>
      </c>
      <c r="L283" s="5">
        <v>2.0</v>
      </c>
      <c r="M283" s="5">
        <v>0.0</v>
      </c>
      <c r="N283" s="5">
        <v>0.0</v>
      </c>
      <c r="O283" s="5">
        <v>0.0</v>
      </c>
      <c r="P283" s="5">
        <v>0.0</v>
      </c>
      <c r="Q283" s="5">
        <v>0.0</v>
      </c>
      <c r="R283" s="5">
        <v>0.0</v>
      </c>
      <c r="S283" s="5">
        <v>0.0</v>
      </c>
      <c r="T283" s="5">
        <v>0.0</v>
      </c>
      <c r="U283" s="5">
        <v>0.0</v>
      </c>
      <c r="V283" s="5"/>
      <c r="W283" s="5"/>
      <c r="X283" s="5"/>
      <c r="Y283" s="5"/>
      <c r="Z283" s="5"/>
      <c r="AA283" s="5"/>
      <c r="AB283" s="5"/>
      <c r="AC283" s="5"/>
      <c r="AD283" s="5"/>
    </row>
    <row r="284" ht="16.5" hidden="1" customHeight="1">
      <c r="A284" s="4" t="s">
        <v>932</v>
      </c>
      <c r="B284" s="1">
        <v>74.0</v>
      </c>
      <c r="C284" s="1">
        <v>8.0</v>
      </c>
      <c r="D284" s="1" t="s">
        <v>2700</v>
      </c>
      <c r="E284" s="1">
        <v>2.0</v>
      </c>
      <c r="F284" s="1">
        <v>3.0</v>
      </c>
      <c r="G284" s="1">
        <v>0.0</v>
      </c>
      <c r="H284" s="1">
        <v>0.0</v>
      </c>
      <c r="I284" s="1">
        <v>1.0</v>
      </c>
      <c r="J284" s="5">
        <v>0.0</v>
      </c>
      <c r="K284" s="5">
        <v>0.0</v>
      </c>
      <c r="L284" s="5">
        <v>0.0</v>
      </c>
      <c r="M284" s="5">
        <v>0.0</v>
      </c>
      <c r="N284" s="5">
        <v>0.0</v>
      </c>
      <c r="O284" s="5">
        <v>0.0</v>
      </c>
      <c r="P284" s="5">
        <v>0.0</v>
      </c>
      <c r="Q284" s="5">
        <v>0.0</v>
      </c>
      <c r="R284" s="5">
        <v>1.0</v>
      </c>
      <c r="S284" s="5">
        <v>0.0</v>
      </c>
      <c r="T284" s="5">
        <v>0.0</v>
      </c>
      <c r="U284" s="5">
        <v>1.0</v>
      </c>
      <c r="V284" s="5"/>
      <c r="W284" s="5"/>
      <c r="X284" s="5"/>
      <c r="Y284" s="5"/>
      <c r="Z284" s="5"/>
      <c r="AA284" s="5"/>
      <c r="AB284" s="5"/>
      <c r="AC284" s="5"/>
      <c r="AD284" s="5"/>
    </row>
    <row r="285" ht="16.5" hidden="1" customHeight="1">
      <c r="A285" s="4" t="s">
        <v>2210</v>
      </c>
      <c r="B285" s="1">
        <v>0.0</v>
      </c>
      <c r="C285" s="1">
        <v>8.0</v>
      </c>
      <c r="D285" s="1" t="s">
        <v>2701</v>
      </c>
      <c r="E285" s="5">
        <v>0.0</v>
      </c>
      <c r="F285" s="5">
        <v>0.0</v>
      </c>
      <c r="G285" s="5">
        <v>0.0</v>
      </c>
      <c r="H285" s="5">
        <v>0.0</v>
      </c>
      <c r="I285" s="5">
        <v>0.0</v>
      </c>
      <c r="J285" s="5">
        <v>1.0</v>
      </c>
      <c r="K285" s="5">
        <v>0.0</v>
      </c>
      <c r="L285" s="5">
        <v>0.0</v>
      </c>
      <c r="M285" s="5">
        <v>0.0</v>
      </c>
      <c r="N285" s="5">
        <v>0.0</v>
      </c>
      <c r="O285" s="5">
        <v>0.0</v>
      </c>
      <c r="P285" s="5">
        <v>0.0</v>
      </c>
      <c r="Q285" s="5">
        <v>0.0</v>
      </c>
      <c r="R285" s="5">
        <v>2.0</v>
      </c>
      <c r="S285" s="5">
        <v>0.0</v>
      </c>
      <c r="T285" s="5">
        <v>0.0</v>
      </c>
      <c r="U285" s="5">
        <v>5.0</v>
      </c>
      <c r="V285" s="5"/>
      <c r="W285" s="5"/>
      <c r="X285" s="5"/>
      <c r="Y285" s="5"/>
      <c r="Z285" s="5"/>
      <c r="AA285" s="5"/>
      <c r="AB285" s="5"/>
      <c r="AC285" s="5"/>
      <c r="AD285" s="5"/>
    </row>
    <row r="286" ht="16.5" hidden="1" customHeight="1">
      <c r="A286" s="4" t="s">
        <v>2216</v>
      </c>
      <c r="B286" s="1">
        <v>0.0</v>
      </c>
      <c r="C286" s="1">
        <v>8.0</v>
      </c>
      <c r="D286" s="1" t="s">
        <v>2702</v>
      </c>
      <c r="E286" s="5">
        <v>0.0</v>
      </c>
      <c r="F286" s="5">
        <v>2.0</v>
      </c>
      <c r="G286" s="5">
        <v>0.0</v>
      </c>
      <c r="H286" s="5">
        <v>0.0</v>
      </c>
      <c r="I286" s="5">
        <v>0.0</v>
      </c>
      <c r="J286" s="5">
        <v>1.0</v>
      </c>
      <c r="K286" s="5">
        <v>0.0</v>
      </c>
      <c r="L286" s="5">
        <v>0.0</v>
      </c>
      <c r="M286" s="5">
        <v>0.0</v>
      </c>
      <c r="N286" s="5">
        <v>1.0</v>
      </c>
      <c r="O286" s="5">
        <v>0.0</v>
      </c>
      <c r="P286" s="5">
        <v>0.0</v>
      </c>
      <c r="Q286" s="5">
        <v>0.0</v>
      </c>
      <c r="R286" s="5">
        <v>3.0</v>
      </c>
      <c r="S286" s="5">
        <v>0.0</v>
      </c>
      <c r="T286" s="5">
        <v>0.0</v>
      </c>
      <c r="U286" s="5">
        <v>1.0</v>
      </c>
      <c r="V286" s="5"/>
      <c r="W286" s="5"/>
      <c r="X286" s="5"/>
      <c r="Y286" s="5"/>
      <c r="Z286" s="5"/>
      <c r="AA286" s="5"/>
      <c r="AB286" s="5"/>
      <c r="AC286" s="5"/>
      <c r="AD286" s="5"/>
    </row>
    <row r="287" ht="16.5" hidden="1" customHeight="1">
      <c r="A287" s="4" t="s">
        <v>654</v>
      </c>
      <c r="B287" s="1">
        <v>0.0</v>
      </c>
      <c r="C287" s="1">
        <v>8.0</v>
      </c>
      <c r="D287" s="1" t="s">
        <v>2703</v>
      </c>
      <c r="E287" s="1">
        <v>0.0</v>
      </c>
      <c r="F287" s="1">
        <v>2.0</v>
      </c>
      <c r="G287" s="1">
        <v>0.0</v>
      </c>
      <c r="H287" s="1">
        <v>0.0</v>
      </c>
      <c r="I287" s="1">
        <v>4.0</v>
      </c>
      <c r="J287" s="5">
        <v>2.0</v>
      </c>
      <c r="K287" s="5">
        <v>0.0</v>
      </c>
      <c r="L287" s="5">
        <v>0.0</v>
      </c>
      <c r="M287" s="5">
        <v>0.0</v>
      </c>
      <c r="N287" s="5">
        <v>0.0</v>
      </c>
      <c r="O287" s="5">
        <v>0.0</v>
      </c>
      <c r="P287" s="5">
        <v>0.0</v>
      </c>
      <c r="Q287" s="5">
        <v>0.0</v>
      </c>
      <c r="R287" s="5">
        <v>0.0</v>
      </c>
      <c r="S287" s="5">
        <v>0.0</v>
      </c>
      <c r="T287" s="5">
        <v>0.0</v>
      </c>
      <c r="U287" s="5">
        <v>0.0</v>
      </c>
      <c r="V287" s="5"/>
      <c r="W287" s="5"/>
      <c r="X287" s="5"/>
      <c r="Y287" s="5"/>
      <c r="Z287" s="5"/>
      <c r="AA287" s="5"/>
      <c r="AB287" s="5"/>
      <c r="AC287" s="5"/>
      <c r="AD287" s="5"/>
    </row>
    <row r="288" ht="16.5" hidden="1" customHeight="1">
      <c r="A288" s="4" t="s">
        <v>156</v>
      </c>
      <c r="B288" s="1">
        <v>5.0</v>
      </c>
      <c r="C288" s="1">
        <v>8.0</v>
      </c>
      <c r="D288" s="1" t="s">
        <v>2704</v>
      </c>
      <c r="E288" s="1">
        <v>0.0</v>
      </c>
      <c r="F288" s="5">
        <v>2.0</v>
      </c>
      <c r="G288" s="5">
        <v>1.0</v>
      </c>
      <c r="H288" s="5">
        <v>0.0</v>
      </c>
      <c r="I288" s="5">
        <v>1.0</v>
      </c>
      <c r="J288" s="5">
        <v>0.0</v>
      </c>
      <c r="K288" s="5">
        <v>4.0</v>
      </c>
      <c r="L288" s="5">
        <v>0.0</v>
      </c>
      <c r="M288" s="5">
        <v>0.0</v>
      </c>
      <c r="N288" s="5">
        <v>0.0</v>
      </c>
      <c r="O288" s="5">
        <v>0.0</v>
      </c>
      <c r="P288" s="5">
        <v>0.0</v>
      </c>
      <c r="Q288" s="5">
        <v>0.0</v>
      </c>
      <c r="R288" s="5">
        <v>0.0</v>
      </c>
      <c r="S288" s="5">
        <v>0.0</v>
      </c>
      <c r="T288" s="5">
        <v>0.0</v>
      </c>
      <c r="U288" s="5">
        <v>0.0</v>
      </c>
      <c r="V288" s="5"/>
      <c r="W288" s="5"/>
      <c r="X288" s="5"/>
      <c r="Y288" s="5"/>
      <c r="Z288" s="5"/>
      <c r="AA288" s="5"/>
      <c r="AB288" s="5"/>
      <c r="AC288" s="5"/>
      <c r="AD288" s="5"/>
    </row>
    <row r="289" ht="16.5" hidden="1" customHeight="1">
      <c r="A289" s="4" t="s">
        <v>1446</v>
      </c>
      <c r="B289" s="1">
        <v>0.0</v>
      </c>
      <c r="C289" s="1">
        <v>8.0</v>
      </c>
      <c r="D289" s="1" t="s">
        <v>2705</v>
      </c>
      <c r="E289" s="5">
        <v>0.0</v>
      </c>
      <c r="F289" s="5">
        <v>3.0</v>
      </c>
      <c r="G289" s="5">
        <v>1.0</v>
      </c>
      <c r="H289" s="5">
        <v>0.0</v>
      </c>
      <c r="I289" s="5">
        <v>0.0</v>
      </c>
      <c r="J289" s="5">
        <v>3.0</v>
      </c>
      <c r="K289" s="5">
        <v>0.0</v>
      </c>
      <c r="L289" s="5">
        <v>0.0</v>
      </c>
      <c r="M289" s="5">
        <v>0.0</v>
      </c>
      <c r="N289" s="5">
        <v>0.0</v>
      </c>
      <c r="O289" s="5">
        <v>0.0</v>
      </c>
      <c r="P289" s="5">
        <v>0.0</v>
      </c>
      <c r="Q289" s="5">
        <v>0.0</v>
      </c>
      <c r="R289" s="5">
        <v>0.0</v>
      </c>
      <c r="S289" s="5">
        <v>0.0</v>
      </c>
      <c r="T289" s="5">
        <v>0.0</v>
      </c>
      <c r="U289" s="5">
        <v>1.0</v>
      </c>
      <c r="V289" s="5"/>
      <c r="W289" s="5"/>
      <c r="X289" s="5"/>
      <c r="Y289" s="5"/>
      <c r="Z289" s="5"/>
      <c r="AA289" s="5"/>
      <c r="AB289" s="5"/>
      <c r="AC289" s="5"/>
      <c r="AD289" s="5"/>
    </row>
    <row r="290" ht="16.5" hidden="1" customHeight="1">
      <c r="A290" s="4" t="s">
        <v>2140</v>
      </c>
      <c r="B290" s="1">
        <v>0.0</v>
      </c>
      <c r="C290" s="1">
        <v>8.0</v>
      </c>
      <c r="D290" s="1" t="s">
        <v>2706</v>
      </c>
      <c r="E290" s="5">
        <v>0.0</v>
      </c>
      <c r="F290" s="5">
        <v>1.0</v>
      </c>
      <c r="G290" s="5">
        <v>0.0</v>
      </c>
      <c r="H290" s="5">
        <v>0.0</v>
      </c>
      <c r="I290" s="5">
        <v>0.0</v>
      </c>
      <c r="J290" s="5">
        <v>2.0</v>
      </c>
      <c r="K290" s="5">
        <v>1.0</v>
      </c>
      <c r="L290" s="5">
        <v>0.0</v>
      </c>
      <c r="M290" s="5">
        <v>0.0</v>
      </c>
      <c r="N290" s="5">
        <v>0.0</v>
      </c>
      <c r="O290" s="5">
        <v>0.0</v>
      </c>
      <c r="P290" s="5">
        <v>0.0</v>
      </c>
      <c r="Q290" s="5">
        <v>0.0</v>
      </c>
      <c r="R290" s="5">
        <v>4.0</v>
      </c>
      <c r="S290" s="5">
        <v>0.0</v>
      </c>
      <c r="T290" s="5">
        <v>0.0</v>
      </c>
      <c r="U290" s="5">
        <v>0.0</v>
      </c>
      <c r="V290" s="5"/>
      <c r="W290" s="5"/>
      <c r="X290" s="5"/>
      <c r="Y290" s="5"/>
      <c r="Z290" s="5"/>
      <c r="AA290" s="5"/>
      <c r="AB290" s="5"/>
      <c r="AC290" s="5"/>
      <c r="AD290" s="5"/>
    </row>
    <row r="291" ht="16.5" hidden="1" customHeight="1">
      <c r="A291" s="4" t="s">
        <v>750</v>
      </c>
      <c r="B291" s="1">
        <v>15.0</v>
      </c>
      <c r="C291" s="1">
        <v>7.0</v>
      </c>
      <c r="D291" s="1" t="s">
        <v>2707</v>
      </c>
      <c r="E291" s="5">
        <v>0.0</v>
      </c>
      <c r="F291" s="5">
        <v>3.0</v>
      </c>
      <c r="G291" s="5">
        <v>0.0</v>
      </c>
      <c r="H291" s="5">
        <v>0.0</v>
      </c>
      <c r="I291" s="5">
        <v>3.0</v>
      </c>
      <c r="J291" s="5">
        <v>1.0</v>
      </c>
      <c r="K291" s="5">
        <v>0.0</v>
      </c>
      <c r="L291" s="5">
        <v>0.0</v>
      </c>
      <c r="M291" s="5">
        <v>0.0</v>
      </c>
      <c r="N291" s="5">
        <v>0.0</v>
      </c>
      <c r="O291" s="5">
        <v>0.0</v>
      </c>
      <c r="P291" s="5">
        <v>0.0</v>
      </c>
      <c r="Q291" s="5">
        <v>0.0</v>
      </c>
      <c r="R291" s="5">
        <v>0.0</v>
      </c>
      <c r="S291" s="5">
        <v>0.0</v>
      </c>
      <c r="T291" s="5">
        <v>0.0</v>
      </c>
      <c r="U291" s="5">
        <v>0.0</v>
      </c>
      <c r="V291" s="5"/>
      <c r="W291" s="5"/>
      <c r="X291" s="5"/>
      <c r="Y291" s="5"/>
      <c r="Z291" s="5"/>
      <c r="AA291" s="5"/>
      <c r="AB291" s="5"/>
      <c r="AC291" s="5"/>
      <c r="AD291" s="5"/>
    </row>
    <row r="292" ht="16.5" hidden="1" customHeight="1">
      <c r="A292" s="4" t="s">
        <v>1434</v>
      </c>
      <c r="B292" s="1">
        <v>3.0</v>
      </c>
      <c r="C292" s="1">
        <v>7.0</v>
      </c>
      <c r="D292" s="1" t="s">
        <v>2708</v>
      </c>
      <c r="E292" s="5">
        <v>0.0</v>
      </c>
      <c r="F292" s="5">
        <v>0.0</v>
      </c>
      <c r="G292" s="5">
        <v>1.0</v>
      </c>
      <c r="H292" s="5">
        <v>0.0</v>
      </c>
      <c r="I292" s="5">
        <v>3.0</v>
      </c>
      <c r="J292" s="5">
        <v>3.0</v>
      </c>
      <c r="K292" s="5">
        <v>0.0</v>
      </c>
      <c r="L292" s="5">
        <v>0.0</v>
      </c>
      <c r="M292" s="5">
        <v>0.0</v>
      </c>
      <c r="N292" s="5">
        <v>0.0</v>
      </c>
      <c r="O292" s="5">
        <v>0.0</v>
      </c>
      <c r="P292" s="5">
        <v>0.0</v>
      </c>
      <c r="Q292" s="5">
        <v>0.0</v>
      </c>
      <c r="R292" s="5">
        <v>0.0</v>
      </c>
      <c r="S292" s="5">
        <v>0.0</v>
      </c>
      <c r="T292" s="5">
        <v>0.0</v>
      </c>
      <c r="U292" s="5">
        <v>0.0</v>
      </c>
      <c r="V292" s="5"/>
      <c r="W292" s="5"/>
      <c r="X292" s="5"/>
      <c r="Y292" s="5"/>
      <c r="Z292" s="5"/>
      <c r="AA292" s="5"/>
      <c r="AB292" s="5"/>
      <c r="AC292" s="5"/>
      <c r="AD292" s="5"/>
    </row>
    <row r="293" ht="16.5" hidden="1" customHeight="1">
      <c r="A293" s="4" t="s">
        <v>1444</v>
      </c>
      <c r="B293" s="1">
        <v>5.0</v>
      </c>
      <c r="C293" s="1">
        <v>7.0</v>
      </c>
      <c r="D293" s="1" t="s">
        <v>2709</v>
      </c>
      <c r="E293" s="1">
        <v>0.0</v>
      </c>
      <c r="F293" s="1">
        <v>0.0</v>
      </c>
      <c r="G293" s="1">
        <v>0.0</v>
      </c>
      <c r="H293" s="1">
        <v>0.0</v>
      </c>
      <c r="I293" s="1">
        <v>2.0</v>
      </c>
      <c r="J293" s="5">
        <v>0.0</v>
      </c>
      <c r="K293" s="5">
        <v>0.0</v>
      </c>
      <c r="L293" s="5">
        <v>0.0</v>
      </c>
      <c r="M293" s="5">
        <v>0.0</v>
      </c>
      <c r="N293" s="5">
        <v>2.0</v>
      </c>
      <c r="O293" s="5">
        <v>0.0</v>
      </c>
      <c r="P293" s="5">
        <v>0.0</v>
      </c>
      <c r="Q293" s="5">
        <v>0.0</v>
      </c>
      <c r="R293" s="5">
        <v>1.0</v>
      </c>
      <c r="S293" s="5">
        <v>0.0</v>
      </c>
      <c r="T293" s="5">
        <v>0.0</v>
      </c>
      <c r="U293" s="5">
        <v>2.0</v>
      </c>
      <c r="V293" s="5"/>
      <c r="W293" s="5"/>
      <c r="X293" s="5"/>
      <c r="Y293" s="5"/>
      <c r="Z293" s="5"/>
      <c r="AA293" s="5"/>
      <c r="AB293" s="5"/>
      <c r="AC293" s="5"/>
      <c r="AD293" s="5"/>
    </row>
    <row r="294" ht="16.5" hidden="1" customHeight="1">
      <c r="A294" s="4" t="s">
        <v>84</v>
      </c>
      <c r="B294" s="1">
        <v>0.0</v>
      </c>
      <c r="C294" s="5">
        <v>7.0</v>
      </c>
      <c r="D294" s="1" t="s">
        <v>2710</v>
      </c>
      <c r="E294" s="5">
        <v>0.0</v>
      </c>
      <c r="F294" s="5">
        <v>7.0</v>
      </c>
      <c r="G294" s="5">
        <v>0.0</v>
      </c>
      <c r="H294" s="5">
        <v>0.0</v>
      </c>
      <c r="I294" s="5">
        <v>0.0</v>
      </c>
      <c r="J294" s="5">
        <v>0.0</v>
      </c>
      <c r="K294" s="5">
        <v>0.0</v>
      </c>
      <c r="L294" s="5">
        <v>0.0</v>
      </c>
      <c r="M294" s="5">
        <v>0.0</v>
      </c>
      <c r="N294" s="5">
        <v>0.0</v>
      </c>
      <c r="O294" s="5">
        <v>0.0</v>
      </c>
      <c r="P294" s="5">
        <v>0.0</v>
      </c>
      <c r="Q294" s="5">
        <v>0.0</v>
      </c>
      <c r="R294" s="5">
        <v>0.0</v>
      </c>
      <c r="S294" s="5">
        <v>0.0</v>
      </c>
      <c r="T294" s="5">
        <v>0.0</v>
      </c>
      <c r="U294" s="5">
        <v>0.0</v>
      </c>
      <c r="V294" s="5"/>
      <c r="W294" s="5"/>
      <c r="X294" s="5"/>
      <c r="Y294" s="5"/>
      <c r="Z294" s="5"/>
      <c r="AA294" s="5"/>
      <c r="AB294" s="5"/>
      <c r="AC294" s="5"/>
      <c r="AD294" s="5"/>
    </row>
    <row r="295" ht="16.5" hidden="1" customHeight="1">
      <c r="A295" s="4" t="s">
        <v>1552</v>
      </c>
      <c r="B295" s="5">
        <v>0.0</v>
      </c>
      <c r="C295" s="5">
        <v>7.0</v>
      </c>
      <c r="D295" s="1" t="s">
        <v>2711</v>
      </c>
      <c r="E295" s="5">
        <v>0.0</v>
      </c>
      <c r="F295" s="5">
        <v>7.0</v>
      </c>
      <c r="G295" s="5">
        <v>0.0</v>
      </c>
      <c r="H295" s="5">
        <v>0.0</v>
      </c>
      <c r="I295" s="5">
        <v>0.0</v>
      </c>
      <c r="J295" s="5">
        <v>0.0</v>
      </c>
      <c r="K295" s="5">
        <v>0.0</v>
      </c>
      <c r="L295" s="5">
        <v>0.0</v>
      </c>
      <c r="M295" s="5">
        <v>0.0</v>
      </c>
      <c r="N295" s="5">
        <v>0.0</v>
      </c>
      <c r="O295" s="5">
        <v>0.0</v>
      </c>
      <c r="P295" s="5">
        <v>0.0</v>
      </c>
      <c r="Q295" s="5">
        <v>0.0</v>
      </c>
      <c r="R295" s="5">
        <v>0.0</v>
      </c>
      <c r="S295" s="5">
        <v>0.0</v>
      </c>
      <c r="T295" s="5">
        <v>0.0</v>
      </c>
      <c r="U295" s="5">
        <v>0.0</v>
      </c>
      <c r="V295" s="5"/>
      <c r="W295" s="5"/>
      <c r="X295" s="5"/>
      <c r="Y295" s="5"/>
      <c r="Z295" s="5"/>
      <c r="AA295" s="5"/>
      <c r="AB295" s="5"/>
      <c r="AC295" s="5"/>
      <c r="AD295" s="5"/>
    </row>
    <row r="296" ht="16.5" hidden="1" customHeight="1">
      <c r="A296" s="4" t="s">
        <v>478</v>
      </c>
      <c r="B296" s="1">
        <v>0.0</v>
      </c>
      <c r="C296" s="1">
        <v>7.0</v>
      </c>
      <c r="D296" s="1" t="s">
        <v>2712</v>
      </c>
      <c r="E296" s="5">
        <v>0.0</v>
      </c>
      <c r="F296" s="5">
        <v>4.0</v>
      </c>
      <c r="G296" s="5">
        <v>0.0</v>
      </c>
      <c r="H296" s="5">
        <v>0.0</v>
      </c>
      <c r="I296" s="5">
        <v>1.0</v>
      </c>
      <c r="J296" s="5">
        <v>2.0</v>
      </c>
      <c r="K296" s="5">
        <v>0.0</v>
      </c>
      <c r="L296" s="5">
        <v>0.0</v>
      </c>
      <c r="M296" s="5">
        <v>0.0</v>
      </c>
      <c r="N296" s="5">
        <v>0.0</v>
      </c>
      <c r="O296" s="5">
        <v>0.0</v>
      </c>
      <c r="P296" s="5">
        <v>0.0</v>
      </c>
      <c r="Q296" s="5">
        <v>0.0</v>
      </c>
      <c r="R296" s="5">
        <v>0.0</v>
      </c>
      <c r="S296" s="5">
        <v>0.0</v>
      </c>
      <c r="T296" s="5">
        <v>0.0</v>
      </c>
      <c r="U296" s="5">
        <v>0.0</v>
      </c>
      <c r="V296" s="5"/>
      <c r="W296" s="5"/>
      <c r="X296" s="5"/>
      <c r="Y296" s="5"/>
      <c r="Z296" s="5"/>
      <c r="AA296" s="5"/>
      <c r="AB296" s="5"/>
      <c r="AC296" s="5"/>
      <c r="AD296" s="5"/>
    </row>
    <row r="297" ht="16.5" hidden="1" customHeight="1">
      <c r="A297" s="4" t="s">
        <v>54</v>
      </c>
      <c r="B297" s="1">
        <v>0.0</v>
      </c>
      <c r="C297" s="1">
        <v>7.0</v>
      </c>
      <c r="D297" s="1" t="s">
        <v>2713</v>
      </c>
      <c r="E297" s="1">
        <v>1.0</v>
      </c>
      <c r="F297" s="1">
        <v>2.0</v>
      </c>
      <c r="G297" s="1">
        <v>1.0</v>
      </c>
      <c r="H297" s="1">
        <v>0.0</v>
      </c>
      <c r="I297" s="5">
        <v>1.0</v>
      </c>
      <c r="J297" s="5">
        <v>2.0</v>
      </c>
      <c r="K297" s="5">
        <v>0.0</v>
      </c>
      <c r="L297" s="5">
        <v>0.0</v>
      </c>
      <c r="M297" s="5">
        <v>0.0</v>
      </c>
      <c r="N297" s="5">
        <v>0.0</v>
      </c>
      <c r="O297" s="5">
        <v>0.0</v>
      </c>
      <c r="P297" s="5">
        <v>0.0</v>
      </c>
      <c r="Q297" s="5">
        <v>0.0</v>
      </c>
      <c r="R297" s="5">
        <v>0.0</v>
      </c>
      <c r="S297" s="5">
        <v>0.0</v>
      </c>
      <c r="T297" s="5">
        <v>0.0</v>
      </c>
      <c r="U297" s="5">
        <v>0.0</v>
      </c>
      <c r="V297" s="5"/>
      <c r="W297" s="5"/>
      <c r="X297" s="5"/>
      <c r="Y297" s="5"/>
      <c r="Z297" s="5"/>
      <c r="AA297" s="5"/>
      <c r="AB297" s="5"/>
      <c r="AC297" s="5"/>
      <c r="AD297" s="5"/>
    </row>
    <row r="298" ht="16.5" hidden="1" customHeight="1">
      <c r="A298" s="4" t="s">
        <v>584</v>
      </c>
      <c r="B298" s="1">
        <v>3661.0</v>
      </c>
      <c r="C298" s="1">
        <v>7.0</v>
      </c>
      <c r="D298" s="1" t="s">
        <v>2714</v>
      </c>
      <c r="E298" s="1">
        <v>0.0</v>
      </c>
      <c r="F298" s="1">
        <v>0.0</v>
      </c>
      <c r="G298" s="1">
        <v>0.0</v>
      </c>
      <c r="H298" s="1">
        <v>0.0</v>
      </c>
      <c r="I298" s="5">
        <v>0.0</v>
      </c>
      <c r="J298" s="5">
        <v>0.0</v>
      </c>
      <c r="K298" s="5">
        <v>2.0</v>
      </c>
      <c r="L298" s="5">
        <v>0.0</v>
      </c>
      <c r="M298" s="5">
        <v>0.0</v>
      </c>
      <c r="N298" s="5">
        <v>0.0</v>
      </c>
      <c r="O298" s="5">
        <v>0.0</v>
      </c>
      <c r="P298" s="5">
        <v>0.0</v>
      </c>
      <c r="Q298" s="5">
        <v>2.0</v>
      </c>
      <c r="R298" s="5">
        <v>2.0</v>
      </c>
      <c r="S298" s="5">
        <v>0.0</v>
      </c>
      <c r="T298" s="5">
        <v>0.0</v>
      </c>
      <c r="U298" s="5">
        <v>1.0</v>
      </c>
      <c r="V298" s="5"/>
      <c r="W298" s="5"/>
      <c r="X298" s="5"/>
      <c r="Y298" s="5"/>
      <c r="Z298" s="5"/>
      <c r="AA298" s="5"/>
      <c r="AB298" s="5"/>
      <c r="AC298" s="5"/>
      <c r="AD298" s="5"/>
    </row>
    <row r="299" ht="16.5" hidden="1" customHeight="1">
      <c r="A299" s="4" t="s">
        <v>296</v>
      </c>
      <c r="B299" s="1">
        <v>166.0</v>
      </c>
      <c r="C299" s="1">
        <v>7.0</v>
      </c>
      <c r="D299" s="1" t="s">
        <v>2715</v>
      </c>
      <c r="E299" s="5">
        <v>0.0</v>
      </c>
      <c r="F299" s="5">
        <v>1.0</v>
      </c>
      <c r="G299" s="5">
        <v>4.0</v>
      </c>
      <c r="H299" s="5">
        <v>0.0</v>
      </c>
      <c r="I299" s="5">
        <v>0.0</v>
      </c>
      <c r="J299" s="5">
        <v>0.0</v>
      </c>
      <c r="K299" s="5">
        <v>0.0</v>
      </c>
      <c r="L299" s="5">
        <v>1.0</v>
      </c>
      <c r="M299" s="5">
        <v>0.0</v>
      </c>
      <c r="N299" s="5">
        <v>0.0</v>
      </c>
      <c r="O299" s="5">
        <v>0.0</v>
      </c>
      <c r="P299" s="5">
        <v>0.0</v>
      </c>
      <c r="Q299" s="5">
        <v>0.0</v>
      </c>
      <c r="R299" s="5">
        <v>0.0</v>
      </c>
      <c r="S299" s="5">
        <v>0.0</v>
      </c>
      <c r="T299" s="5">
        <v>1.0</v>
      </c>
      <c r="U299" s="5">
        <v>0.0</v>
      </c>
      <c r="V299" s="5"/>
      <c r="W299" s="5"/>
      <c r="X299" s="5"/>
      <c r="Y299" s="5"/>
      <c r="Z299" s="5"/>
      <c r="AA299" s="5"/>
      <c r="AB299" s="5"/>
      <c r="AC299" s="5"/>
      <c r="AD299" s="5"/>
    </row>
    <row r="300" ht="16.5" hidden="1" customHeight="1">
      <c r="A300" s="4" t="s">
        <v>2202</v>
      </c>
      <c r="B300" s="1">
        <v>1.0</v>
      </c>
      <c r="C300" s="1">
        <v>7.0</v>
      </c>
      <c r="D300" s="1" t="s">
        <v>2716</v>
      </c>
      <c r="E300" s="1">
        <v>0.0</v>
      </c>
      <c r="F300" s="1">
        <v>3.0</v>
      </c>
      <c r="G300" s="1">
        <v>1.0</v>
      </c>
      <c r="H300" s="5">
        <v>0.0</v>
      </c>
      <c r="I300" s="5">
        <v>3.0</v>
      </c>
      <c r="J300" s="5">
        <v>0.0</v>
      </c>
      <c r="K300" s="5">
        <v>0.0</v>
      </c>
      <c r="L300" s="5">
        <v>0.0</v>
      </c>
      <c r="M300" s="5">
        <v>0.0</v>
      </c>
      <c r="N300" s="5">
        <v>0.0</v>
      </c>
      <c r="O300" s="5">
        <v>0.0</v>
      </c>
      <c r="P300" s="5">
        <v>0.0</v>
      </c>
      <c r="Q300" s="5">
        <v>0.0</v>
      </c>
      <c r="R300" s="5">
        <v>0.0</v>
      </c>
      <c r="S300" s="5">
        <v>0.0</v>
      </c>
      <c r="T300" s="5">
        <v>0.0</v>
      </c>
      <c r="U300" s="5">
        <v>0.0</v>
      </c>
      <c r="V300" s="5"/>
      <c r="W300" s="5"/>
      <c r="X300" s="5"/>
      <c r="Y300" s="5"/>
      <c r="Z300" s="5"/>
      <c r="AA300" s="5"/>
      <c r="AB300" s="5"/>
      <c r="AC300" s="5"/>
      <c r="AD300" s="5"/>
    </row>
    <row r="301" ht="16.5" hidden="1" customHeight="1">
      <c r="A301" s="4" t="s">
        <v>70</v>
      </c>
      <c r="B301" s="1">
        <v>0.0</v>
      </c>
      <c r="C301" s="1">
        <v>7.0</v>
      </c>
      <c r="D301" s="1" t="s">
        <v>2717</v>
      </c>
      <c r="E301" s="5">
        <v>0.0</v>
      </c>
      <c r="F301" s="5">
        <v>6.0</v>
      </c>
      <c r="G301" s="5">
        <v>0.0</v>
      </c>
      <c r="H301" s="5">
        <v>0.0</v>
      </c>
      <c r="I301" s="5">
        <v>0.0</v>
      </c>
      <c r="J301" s="5">
        <v>0.0</v>
      </c>
      <c r="K301" s="5">
        <v>0.0</v>
      </c>
      <c r="L301" s="5">
        <v>0.0</v>
      </c>
      <c r="M301" s="5">
        <v>0.0</v>
      </c>
      <c r="N301" s="5">
        <v>0.0</v>
      </c>
      <c r="O301" s="5">
        <v>0.0</v>
      </c>
      <c r="P301" s="5">
        <v>0.0</v>
      </c>
      <c r="Q301" s="5">
        <v>0.0</v>
      </c>
      <c r="R301" s="5">
        <v>0.0</v>
      </c>
      <c r="S301" s="5">
        <v>0.0</v>
      </c>
      <c r="T301" s="5">
        <v>0.0</v>
      </c>
      <c r="U301" s="5">
        <v>1.0</v>
      </c>
      <c r="V301" s="5"/>
      <c r="W301" s="5"/>
      <c r="X301" s="5"/>
      <c r="Y301" s="5"/>
      <c r="Z301" s="5"/>
      <c r="AA301" s="5"/>
      <c r="AB301" s="5"/>
      <c r="AC301" s="5"/>
      <c r="AD301" s="5"/>
    </row>
    <row r="302" ht="16.5" hidden="1" customHeight="1">
      <c r="A302" s="4" t="s">
        <v>652</v>
      </c>
      <c r="B302" s="1">
        <v>159.0</v>
      </c>
      <c r="C302" s="1">
        <v>7.0</v>
      </c>
      <c r="D302" s="1" t="s">
        <v>2718</v>
      </c>
      <c r="E302" s="5">
        <v>0.0</v>
      </c>
      <c r="F302" s="5">
        <v>2.0</v>
      </c>
      <c r="G302" s="5">
        <v>0.0</v>
      </c>
      <c r="H302" s="5">
        <v>0.0</v>
      </c>
      <c r="I302" s="5">
        <v>2.0</v>
      </c>
      <c r="J302" s="5">
        <v>1.0</v>
      </c>
      <c r="K302" s="5">
        <v>1.0</v>
      </c>
      <c r="L302" s="5">
        <v>0.0</v>
      </c>
      <c r="M302" s="5">
        <v>0.0</v>
      </c>
      <c r="N302" s="5">
        <v>0.0</v>
      </c>
      <c r="O302" s="5">
        <v>0.0</v>
      </c>
      <c r="P302" s="5">
        <v>0.0</v>
      </c>
      <c r="Q302" s="5">
        <v>1.0</v>
      </c>
      <c r="R302" s="5">
        <v>0.0</v>
      </c>
      <c r="S302" s="5">
        <v>0.0</v>
      </c>
      <c r="T302" s="5">
        <v>0.0</v>
      </c>
      <c r="U302" s="5">
        <v>0.0</v>
      </c>
      <c r="V302" s="5"/>
      <c r="W302" s="5"/>
      <c r="X302" s="5"/>
      <c r="Y302" s="5"/>
      <c r="Z302" s="5"/>
      <c r="AA302" s="5"/>
      <c r="AB302" s="5"/>
      <c r="AC302" s="5"/>
      <c r="AD302" s="5"/>
    </row>
    <row r="303" ht="16.5" hidden="1" customHeight="1">
      <c r="A303" s="4" t="s">
        <v>332</v>
      </c>
      <c r="B303" s="1">
        <v>0.0</v>
      </c>
      <c r="C303" s="5">
        <v>7.0</v>
      </c>
      <c r="D303" s="1" t="s">
        <v>2719</v>
      </c>
      <c r="E303" s="5">
        <v>0.0</v>
      </c>
      <c r="F303" s="5">
        <v>7.0</v>
      </c>
      <c r="G303" s="5">
        <v>0.0</v>
      </c>
      <c r="H303" s="5">
        <v>0.0</v>
      </c>
      <c r="I303" s="5">
        <v>0.0</v>
      </c>
      <c r="J303" s="5">
        <v>0.0</v>
      </c>
      <c r="K303" s="5">
        <v>0.0</v>
      </c>
      <c r="L303" s="5">
        <v>0.0</v>
      </c>
      <c r="M303" s="5">
        <v>0.0</v>
      </c>
      <c r="N303" s="5">
        <v>0.0</v>
      </c>
      <c r="O303" s="5">
        <v>0.0</v>
      </c>
      <c r="P303" s="5">
        <v>0.0</v>
      </c>
      <c r="Q303" s="5">
        <v>0.0</v>
      </c>
      <c r="R303" s="5">
        <v>0.0</v>
      </c>
      <c r="S303" s="5">
        <v>0.0</v>
      </c>
      <c r="T303" s="5">
        <v>0.0</v>
      </c>
      <c r="U303" s="5">
        <v>0.0</v>
      </c>
      <c r="V303" s="5"/>
      <c r="W303" s="5"/>
      <c r="X303" s="5"/>
      <c r="Y303" s="5"/>
      <c r="Z303" s="5"/>
      <c r="AA303" s="5"/>
      <c r="AB303" s="5"/>
      <c r="AC303" s="5"/>
      <c r="AD303" s="5"/>
    </row>
    <row r="304" ht="16.5" hidden="1" customHeight="1">
      <c r="A304" s="4" t="s">
        <v>158</v>
      </c>
      <c r="B304" s="1">
        <v>0.0</v>
      </c>
      <c r="C304" s="5">
        <v>7.0</v>
      </c>
      <c r="D304" s="1" t="s">
        <v>2720</v>
      </c>
      <c r="E304" s="5">
        <v>0.0</v>
      </c>
      <c r="F304" s="5">
        <v>4.0</v>
      </c>
      <c r="G304" s="5">
        <v>0.0</v>
      </c>
      <c r="H304" s="5">
        <v>0.0</v>
      </c>
      <c r="I304" s="5">
        <v>2.0</v>
      </c>
      <c r="J304" s="5">
        <v>0.0</v>
      </c>
      <c r="K304" s="5">
        <v>0.0</v>
      </c>
      <c r="L304" s="5">
        <v>0.0</v>
      </c>
      <c r="M304" s="5">
        <v>0.0</v>
      </c>
      <c r="N304" s="5">
        <v>0.0</v>
      </c>
      <c r="O304" s="5">
        <v>0.0</v>
      </c>
      <c r="P304" s="5">
        <v>0.0</v>
      </c>
      <c r="Q304" s="5">
        <v>0.0</v>
      </c>
      <c r="R304" s="5">
        <v>0.0</v>
      </c>
      <c r="S304" s="5">
        <v>0.0</v>
      </c>
      <c r="T304" s="5">
        <v>0.0</v>
      </c>
      <c r="U304" s="5">
        <v>1.0</v>
      </c>
      <c r="V304" s="5"/>
      <c r="W304" s="5"/>
      <c r="X304" s="5"/>
      <c r="Y304" s="5"/>
      <c r="Z304" s="5"/>
      <c r="AA304" s="5"/>
      <c r="AB304" s="5"/>
      <c r="AC304" s="5"/>
      <c r="AD304" s="5"/>
    </row>
    <row r="305" ht="16.5" hidden="1" customHeight="1">
      <c r="A305" s="4" t="s">
        <v>1006</v>
      </c>
      <c r="B305" s="1">
        <v>364.0</v>
      </c>
      <c r="C305" s="5">
        <v>7.0</v>
      </c>
      <c r="D305" s="1" t="s">
        <v>2721</v>
      </c>
      <c r="E305" s="5">
        <v>0.0</v>
      </c>
      <c r="F305" s="5">
        <v>0.0</v>
      </c>
      <c r="G305" s="5">
        <v>0.0</v>
      </c>
      <c r="H305" s="5">
        <v>0.0</v>
      </c>
      <c r="I305" s="5">
        <v>2.0</v>
      </c>
      <c r="J305" s="5">
        <v>1.0</v>
      </c>
      <c r="K305" s="5">
        <v>0.0</v>
      </c>
      <c r="L305" s="5">
        <v>0.0</v>
      </c>
      <c r="M305" s="5">
        <v>0.0</v>
      </c>
      <c r="N305" s="5">
        <v>0.0</v>
      </c>
      <c r="O305" s="5">
        <v>0.0</v>
      </c>
      <c r="P305" s="5">
        <v>0.0</v>
      </c>
      <c r="Q305" s="5">
        <v>3.0</v>
      </c>
      <c r="R305" s="5">
        <v>0.0</v>
      </c>
      <c r="S305" s="5">
        <v>0.0</v>
      </c>
      <c r="T305" s="5">
        <v>0.0</v>
      </c>
      <c r="U305" s="5">
        <v>1.0</v>
      </c>
      <c r="V305" s="5"/>
      <c r="W305" s="5"/>
      <c r="X305" s="5"/>
      <c r="Y305" s="5"/>
      <c r="Z305" s="5"/>
      <c r="AA305" s="5"/>
      <c r="AB305" s="5"/>
      <c r="AC305" s="5"/>
      <c r="AD305" s="5"/>
    </row>
    <row r="306" ht="16.5" hidden="1" customHeight="1">
      <c r="A306" s="4" t="s">
        <v>766</v>
      </c>
      <c r="B306" s="1">
        <v>12.0</v>
      </c>
      <c r="C306" s="1">
        <v>6.0</v>
      </c>
      <c r="D306" s="1" t="s">
        <v>2722</v>
      </c>
      <c r="E306" s="1">
        <v>0.0</v>
      </c>
      <c r="F306" s="1">
        <v>2.0</v>
      </c>
      <c r="G306" s="1">
        <v>0.0</v>
      </c>
      <c r="H306" s="5">
        <v>0.0</v>
      </c>
      <c r="I306" s="5">
        <v>2.0</v>
      </c>
      <c r="J306" s="5">
        <v>1.0</v>
      </c>
      <c r="K306" s="5">
        <v>0.0</v>
      </c>
      <c r="L306" s="5">
        <v>0.0</v>
      </c>
      <c r="M306" s="5">
        <v>0.0</v>
      </c>
      <c r="N306" s="5">
        <v>0.0</v>
      </c>
      <c r="O306" s="5">
        <v>0.0</v>
      </c>
      <c r="P306" s="5">
        <v>0.0</v>
      </c>
      <c r="Q306" s="5">
        <v>0.0</v>
      </c>
      <c r="R306" s="5">
        <v>0.0</v>
      </c>
      <c r="S306" s="5">
        <v>0.0</v>
      </c>
      <c r="T306" s="5">
        <v>0.0</v>
      </c>
      <c r="U306" s="5">
        <v>1.0</v>
      </c>
      <c r="V306" s="5"/>
      <c r="W306" s="5"/>
      <c r="X306" s="5"/>
      <c r="Y306" s="5"/>
      <c r="Z306" s="5"/>
      <c r="AA306" s="5"/>
      <c r="AB306" s="5"/>
      <c r="AC306" s="5"/>
      <c r="AD306" s="5"/>
    </row>
    <row r="307" ht="16.5" hidden="1" customHeight="1">
      <c r="A307" s="4" t="s">
        <v>1438</v>
      </c>
      <c r="B307" s="1">
        <v>21.0</v>
      </c>
      <c r="C307" s="1">
        <v>6.0</v>
      </c>
      <c r="D307" s="1" t="s">
        <v>2723</v>
      </c>
      <c r="E307" s="5">
        <v>0.0</v>
      </c>
      <c r="F307" s="5">
        <v>3.0</v>
      </c>
      <c r="G307" s="5">
        <v>0.0</v>
      </c>
      <c r="H307" s="5">
        <v>0.0</v>
      </c>
      <c r="I307" s="5">
        <v>3.0</v>
      </c>
      <c r="J307" s="5">
        <v>0.0</v>
      </c>
      <c r="K307" s="5">
        <v>0.0</v>
      </c>
      <c r="L307" s="5">
        <v>0.0</v>
      </c>
      <c r="M307" s="5">
        <v>0.0</v>
      </c>
      <c r="N307" s="5">
        <v>0.0</v>
      </c>
      <c r="O307" s="5">
        <v>0.0</v>
      </c>
      <c r="P307" s="5">
        <v>0.0</v>
      </c>
      <c r="Q307" s="5">
        <v>0.0</v>
      </c>
      <c r="R307" s="5">
        <v>0.0</v>
      </c>
      <c r="S307" s="5">
        <v>0.0</v>
      </c>
      <c r="T307" s="5">
        <v>0.0</v>
      </c>
      <c r="U307" s="5">
        <v>0.0</v>
      </c>
      <c r="V307" s="5"/>
      <c r="W307" s="5"/>
      <c r="X307" s="5"/>
      <c r="Y307" s="5"/>
      <c r="Z307" s="5"/>
      <c r="AA307" s="5"/>
      <c r="AB307" s="5"/>
      <c r="AC307" s="5"/>
      <c r="AD307" s="5"/>
    </row>
    <row r="308" ht="16.5" hidden="1" customHeight="1">
      <c r="A308" s="4" t="s">
        <v>1058</v>
      </c>
      <c r="B308" s="1">
        <v>2.0</v>
      </c>
      <c r="C308" s="1">
        <v>6.0</v>
      </c>
      <c r="D308" s="1" t="s">
        <v>2724</v>
      </c>
      <c r="E308" s="1">
        <v>0.0</v>
      </c>
      <c r="F308" s="5">
        <v>4.0</v>
      </c>
      <c r="G308" s="5">
        <v>0.0</v>
      </c>
      <c r="H308" s="5">
        <v>0.0</v>
      </c>
      <c r="I308" s="5">
        <v>2.0</v>
      </c>
      <c r="J308" s="5">
        <v>0.0</v>
      </c>
      <c r="K308" s="5">
        <v>0.0</v>
      </c>
      <c r="L308" s="5">
        <v>0.0</v>
      </c>
      <c r="M308" s="5">
        <v>0.0</v>
      </c>
      <c r="N308" s="5">
        <v>0.0</v>
      </c>
      <c r="O308" s="5">
        <v>0.0</v>
      </c>
      <c r="P308" s="5">
        <v>0.0</v>
      </c>
      <c r="Q308" s="5">
        <v>0.0</v>
      </c>
      <c r="R308" s="5">
        <v>0.0</v>
      </c>
      <c r="S308" s="5">
        <v>0.0</v>
      </c>
      <c r="T308" s="5">
        <v>0.0</v>
      </c>
      <c r="U308" s="5">
        <v>0.0</v>
      </c>
      <c r="V308" s="5"/>
      <c r="W308" s="5"/>
      <c r="X308" s="5"/>
      <c r="Y308" s="5"/>
      <c r="Z308" s="5"/>
      <c r="AA308" s="5"/>
      <c r="AB308" s="5"/>
      <c r="AC308" s="5"/>
      <c r="AD308" s="5"/>
    </row>
    <row r="309" ht="16.5" hidden="1" customHeight="1">
      <c r="A309" s="4" t="s">
        <v>1610</v>
      </c>
      <c r="B309" s="1">
        <v>55.0</v>
      </c>
      <c r="C309" s="1">
        <v>6.0</v>
      </c>
      <c r="D309" s="1" t="s">
        <v>2725</v>
      </c>
      <c r="E309" s="1">
        <v>0.0</v>
      </c>
      <c r="F309" s="5">
        <v>3.0</v>
      </c>
      <c r="G309" s="5">
        <v>0.0</v>
      </c>
      <c r="H309" s="5">
        <v>0.0</v>
      </c>
      <c r="I309" s="5">
        <v>2.0</v>
      </c>
      <c r="J309" s="5">
        <v>1.0</v>
      </c>
      <c r="K309" s="5">
        <v>0.0</v>
      </c>
      <c r="L309" s="5">
        <v>0.0</v>
      </c>
      <c r="M309" s="5">
        <v>0.0</v>
      </c>
      <c r="N309" s="5">
        <v>0.0</v>
      </c>
      <c r="O309" s="5">
        <v>0.0</v>
      </c>
      <c r="P309" s="5">
        <v>0.0</v>
      </c>
      <c r="Q309" s="5">
        <v>0.0</v>
      </c>
      <c r="R309" s="5">
        <v>0.0</v>
      </c>
      <c r="S309" s="5">
        <v>0.0</v>
      </c>
      <c r="T309" s="5">
        <v>0.0</v>
      </c>
      <c r="U309" s="5">
        <v>0.0</v>
      </c>
      <c r="V309" s="5"/>
      <c r="W309" s="5"/>
      <c r="X309" s="5"/>
      <c r="Y309" s="5"/>
      <c r="Z309" s="5"/>
      <c r="AA309" s="5"/>
      <c r="AB309" s="5"/>
      <c r="AC309" s="5"/>
      <c r="AD309" s="5"/>
    </row>
    <row r="310" ht="16.5" hidden="1" customHeight="1">
      <c r="A310" s="4" t="s">
        <v>2006</v>
      </c>
      <c r="B310" s="1">
        <v>29.0</v>
      </c>
      <c r="C310" s="1">
        <v>6.0</v>
      </c>
      <c r="D310" s="1" t="s">
        <v>2726</v>
      </c>
      <c r="E310" s="5">
        <v>0.0</v>
      </c>
      <c r="F310" s="5">
        <v>1.0</v>
      </c>
      <c r="G310" s="5">
        <v>0.0</v>
      </c>
      <c r="H310" s="5">
        <v>0.0</v>
      </c>
      <c r="I310" s="5">
        <v>4.0</v>
      </c>
      <c r="J310" s="5">
        <v>0.0</v>
      </c>
      <c r="K310" s="5">
        <v>0.0</v>
      </c>
      <c r="L310" s="5">
        <v>0.0</v>
      </c>
      <c r="M310" s="5">
        <v>0.0</v>
      </c>
      <c r="N310" s="5">
        <v>0.0</v>
      </c>
      <c r="O310" s="5">
        <v>0.0</v>
      </c>
      <c r="P310" s="5">
        <v>0.0</v>
      </c>
      <c r="Q310" s="5">
        <v>0.0</v>
      </c>
      <c r="R310" s="5">
        <v>0.0</v>
      </c>
      <c r="S310" s="5">
        <v>0.0</v>
      </c>
      <c r="T310" s="5">
        <v>1.0</v>
      </c>
      <c r="U310" s="5">
        <v>0.0</v>
      </c>
      <c r="V310" s="5"/>
      <c r="W310" s="5"/>
      <c r="X310" s="5"/>
      <c r="Y310" s="5"/>
      <c r="Z310" s="5"/>
      <c r="AA310" s="5"/>
      <c r="AB310" s="5"/>
      <c r="AC310" s="5"/>
      <c r="AD310" s="5"/>
    </row>
    <row r="311" ht="16.5" hidden="1" customHeight="1">
      <c r="A311" s="4" t="s">
        <v>2022</v>
      </c>
      <c r="B311" s="5">
        <v>9.0</v>
      </c>
      <c r="C311" s="5">
        <v>6.0</v>
      </c>
      <c r="D311" s="1" t="s">
        <v>2727</v>
      </c>
      <c r="E311" s="5">
        <v>0.0</v>
      </c>
      <c r="F311" s="5">
        <v>1.0</v>
      </c>
      <c r="G311" s="5">
        <v>0.0</v>
      </c>
      <c r="H311" s="5">
        <v>0.0</v>
      </c>
      <c r="I311" s="5">
        <v>2.0</v>
      </c>
      <c r="J311" s="5">
        <v>1.0</v>
      </c>
      <c r="K311" s="5">
        <v>2.0</v>
      </c>
      <c r="L311" s="5">
        <v>0.0</v>
      </c>
      <c r="M311" s="5">
        <v>0.0</v>
      </c>
      <c r="N311" s="5">
        <v>0.0</v>
      </c>
      <c r="O311" s="5">
        <v>0.0</v>
      </c>
      <c r="P311" s="5">
        <v>0.0</v>
      </c>
      <c r="Q311" s="5">
        <v>0.0</v>
      </c>
      <c r="R311" s="5">
        <v>0.0</v>
      </c>
      <c r="S311" s="5">
        <v>0.0</v>
      </c>
      <c r="T311" s="5">
        <v>0.0</v>
      </c>
      <c r="U311" s="5">
        <v>0.0</v>
      </c>
      <c r="V311" s="5"/>
      <c r="W311" s="5"/>
      <c r="X311" s="5"/>
      <c r="Y311" s="5"/>
      <c r="Z311" s="5"/>
      <c r="AA311" s="5"/>
      <c r="AB311" s="5"/>
      <c r="AC311" s="5"/>
      <c r="AD311" s="5"/>
    </row>
    <row r="312" ht="16.5" hidden="1" customHeight="1">
      <c r="A312" s="4" t="s">
        <v>2030</v>
      </c>
      <c r="B312" s="1">
        <v>0.0</v>
      </c>
      <c r="C312" s="1">
        <v>6.0</v>
      </c>
      <c r="D312" s="1" t="s">
        <v>2728</v>
      </c>
      <c r="E312" s="1">
        <v>1.0</v>
      </c>
      <c r="F312" s="1">
        <v>2.0</v>
      </c>
      <c r="G312" s="1">
        <v>0.0</v>
      </c>
      <c r="H312" s="1">
        <v>0.0</v>
      </c>
      <c r="I312" s="1">
        <v>1.0</v>
      </c>
      <c r="J312" s="1">
        <v>0.0</v>
      </c>
      <c r="K312" s="1">
        <v>0.0</v>
      </c>
      <c r="L312" s="1">
        <v>0.0</v>
      </c>
      <c r="M312" s="5">
        <v>0.0</v>
      </c>
      <c r="N312" s="5">
        <v>0.0</v>
      </c>
      <c r="O312" s="5">
        <v>0.0</v>
      </c>
      <c r="P312" s="5">
        <v>0.0</v>
      </c>
      <c r="Q312" s="5">
        <v>0.0</v>
      </c>
      <c r="R312" s="5">
        <v>2.0</v>
      </c>
      <c r="S312" s="5">
        <v>0.0</v>
      </c>
      <c r="T312" s="5">
        <v>0.0</v>
      </c>
      <c r="U312" s="5">
        <v>0.0</v>
      </c>
      <c r="V312" s="5"/>
      <c r="W312" s="5"/>
      <c r="X312" s="5"/>
      <c r="Y312" s="5"/>
      <c r="Z312" s="5"/>
      <c r="AA312" s="5"/>
      <c r="AB312" s="5"/>
      <c r="AC312" s="5"/>
      <c r="AD312" s="5"/>
    </row>
    <row r="313" ht="16.5" hidden="1" customHeight="1">
      <c r="A313" s="4" t="s">
        <v>534</v>
      </c>
      <c r="B313" s="1">
        <v>1.0</v>
      </c>
      <c r="C313" s="1">
        <v>6.0</v>
      </c>
      <c r="D313" s="1" t="s">
        <v>2729</v>
      </c>
      <c r="E313" s="1">
        <v>0.0</v>
      </c>
      <c r="F313" s="1">
        <v>2.0</v>
      </c>
      <c r="G313" s="5">
        <v>0.0</v>
      </c>
      <c r="H313" s="5">
        <v>0.0</v>
      </c>
      <c r="I313" s="5">
        <v>2.0</v>
      </c>
      <c r="J313" s="5">
        <v>0.0</v>
      </c>
      <c r="K313" s="5">
        <v>0.0</v>
      </c>
      <c r="L313" s="5">
        <v>0.0</v>
      </c>
      <c r="M313" s="5">
        <v>0.0</v>
      </c>
      <c r="N313" s="5">
        <v>0.0</v>
      </c>
      <c r="O313" s="5">
        <v>0.0</v>
      </c>
      <c r="P313" s="5">
        <v>0.0</v>
      </c>
      <c r="Q313" s="5">
        <v>0.0</v>
      </c>
      <c r="R313" s="5">
        <v>0.0</v>
      </c>
      <c r="S313" s="5">
        <v>0.0</v>
      </c>
      <c r="T313" s="5">
        <v>0.0</v>
      </c>
      <c r="U313" s="5">
        <v>2.0</v>
      </c>
      <c r="V313" s="5"/>
      <c r="W313" s="5"/>
      <c r="X313" s="5"/>
      <c r="Y313" s="5"/>
      <c r="Z313" s="5"/>
      <c r="AA313" s="5"/>
      <c r="AB313" s="5"/>
      <c r="AC313" s="5"/>
      <c r="AD313" s="5"/>
    </row>
    <row r="314" ht="16.5" hidden="1" customHeight="1">
      <c r="A314" s="4" t="s">
        <v>1208</v>
      </c>
      <c r="B314" s="1">
        <v>1.0</v>
      </c>
      <c r="C314" s="1">
        <v>6.0</v>
      </c>
      <c r="D314" s="1" t="s">
        <v>2730</v>
      </c>
      <c r="E314" s="1">
        <v>1.0</v>
      </c>
      <c r="F314" s="1">
        <v>0.0</v>
      </c>
      <c r="G314" s="1">
        <v>0.0</v>
      </c>
      <c r="H314" s="1">
        <v>0.0</v>
      </c>
      <c r="I314" s="5">
        <v>0.0</v>
      </c>
      <c r="J314" s="5">
        <v>4.0</v>
      </c>
      <c r="K314" s="5">
        <v>1.0</v>
      </c>
      <c r="L314" s="5">
        <v>0.0</v>
      </c>
      <c r="M314" s="5">
        <v>0.0</v>
      </c>
      <c r="N314" s="5">
        <v>0.0</v>
      </c>
      <c r="O314" s="5">
        <v>0.0</v>
      </c>
      <c r="P314" s="5">
        <v>0.0</v>
      </c>
      <c r="Q314" s="5">
        <v>0.0</v>
      </c>
      <c r="R314" s="5">
        <v>0.0</v>
      </c>
      <c r="S314" s="5">
        <v>0.0</v>
      </c>
      <c r="T314" s="5">
        <v>0.0</v>
      </c>
      <c r="U314" s="5">
        <v>0.0</v>
      </c>
      <c r="V314" s="5"/>
      <c r="W314" s="5"/>
      <c r="X314" s="5"/>
      <c r="Y314" s="5"/>
      <c r="Z314" s="5"/>
      <c r="AA314" s="5"/>
      <c r="AB314" s="5"/>
      <c r="AC314" s="5"/>
      <c r="AD314" s="5"/>
    </row>
    <row r="315" ht="16.5" hidden="1" customHeight="1">
      <c r="A315" s="4" t="s">
        <v>564</v>
      </c>
      <c r="B315" s="1">
        <v>12.0</v>
      </c>
      <c r="C315" s="1">
        <v>6.0</v>
      </c>
      <c r="D315" s="1" t="s">
        <v>2731</v>
      </c>
      <c r="E315" s="1">
        <v>0.0</v>
      </c>
      <c r="F315" s="1">
        <v>5.0</v>
      </c>
      <c r="G315" s="1">
        <v>0.0</v>
      </c>
      <c r="H315" s="1">
        <v>0.0</v>
      </c>
      <c r="I315" s="1">
        <v>0.0</v>
      </c>
      <c r="J315" s="1">
        <v>0.0</v>
      </c>
      <c r="K315" s="1">
        <v>0.0</v>
      </c>
      <c r="L315" s="5">
        <v>0.0</v>
      </c>
      <c r="M315" s="5">
        <v>0.0</v>
      </c>
      <c r="N315" s="5">
        <v>0.0</v>
      </c>
      <c r="O315" s="5">
        <v>0.0</v>
      </c>
      <c r="P315" s="5">
        <v>0.0</v>
      </c>
      <c r="Q315" s="5">
        <v>0.0</v>
      </c>
      <c r="R315" s="5">
        <v>1.0</v>
      </c>
      <c r="S315" s="5">
        <v>0.0</v>
      </c>
      <c r="T315" s="5">
        <v>0.0</v>
      </c>
      <c r="U315" s="5">
        <v>0.0</v>
      </c>
      <c r="V315" s="5"/>
      <c r="W315" s="5"/>
      <c r="X315" s="5"/>
      <c r="Y315" s="5"/>
      <c r="Z315" s="5"/>
      <c r="AA315" s="5"/>
      <c r="AB315" s="5"/>
      <c r="AC315" s="5"/>
      <c r="AD315" s="5"/>
    </row>
    <row r="316" ht="16.5" hidden="1" customHeight="1">
      <c r="A316" s="4" t="s">
        <v>572</v>
      </c>
      <c r="B316" s="5">
        <v>1.0</v>
      </c>
      <c r="C316" s="5">
        <v>6.0</v>
      </c>
      <c r="D316" s="1" t="s">
        <v>2732</v>
      </c>
      <c r="E316" s="5">
        <v>1.0</v>
      </c>
      <c r="F316" s="5">
        <v>0.0</v>
      </c>
      <c r="G316" s="5">
        <v>1.0</v>
      </c>
      <c r="H316" s="5">
        <v>0.0</v>
      </c>
      <c r="I316" s="5">
        <v>1.0</v>
      </c>
      <c r="J316" s="5">
        <v>0.0</v>
      </c>
      <c r="K316" s="5">
        <v>0.0</v>
      </c>
      <c r="L316" s="5">
        <v>0.0</v>
      </c>
      <c r="M316" s="5">
        <v>0.0</v>
      </c>
      <c r="N316" s="5">
        <v>0.0</v>
      </c>
      <c r="O316" s="5">
        <v>0.0</v>
      </c>
      <c r="P316" s="5">
        <v>0.0</v>
      </c>
      <c r="Q316" s="5">
        <v>0.0</v>
      </c>
      <c r="R316" s="5">
        <v>1.0</v>
      </c>
      <c r="S316" s="5">
        <v>0.0</v>
      </c>
      <c r="T316" s="5">
        <v>0.0</v>
      </c>
      <c r="U316" s="5">
        <v>2.0</v>
      </c>
      <c r="V316" s="5"/>
      <c r="W316" s="5"/>
      <c r="X316" s="5"/>
      <c r="Y316" s="5"/>
      <c r="Z316" s="5"/>
      <c r="AA316" s="5"/>
      <c r="AB316" s="5"/>
      <c r="AC316" s="5"/>
      <c r="AD316" s="5"/>
    </row>
    <row r="317" ht="16.5" hidden="1" customHeight="1">
      <c r="A317" s="4" t="s">
        <v>1270</v>
      </c>
      <c r="B317" s="1">
        <v>1338.0</v>
      </c>
      <c r="C317" s="1">
        <v>6.0</v>
      </c>
      <c r="D317" s="1" t="s">
        <v>2733</v>
      </c>
      <c r="E317" s="1">
        <v>0.0</v>
      </c>
      <c r="F317" s="1">
        <v>0.0</v>
      </c>
      <c r="G317" s="1">
        <v>0.0</v>
      </c>
      <c r="H317" s="1">
        <v>0.0</v>
      </c>
      <c r="I317" s="5">
        <v>0.0</v>
      </c>
      <c r="J317" s="5">
        <v>0.0</v>
      </c>
      <c r="K317" s="5">
        <v>0.0</v>
      </c>
      <c r="L317" s="5">
        <v>0.0</v>
      </c>
      <c r="M317" s="5">
        <v>0.0</v>
      </c>
      <c r="N317" s="5">
        <v>0.0</v>
      </c>
      <c r="O317" s="5">
        <v>0.0</v>
      </c>
      <c r="P317" s="5">
        <v>0.0</v>
      </c>
      <c r="Q317" s="5">
        <v>3.0</v>
      </c>
      <c r="R317" s="5">
        <v>2.0</v>
      </c>
      <c r="S317" s="5">
        <v>0.0</v>
      </c>
      <c r="T317" s="5">
        <v>0.0</v>
      </c>
      <c r="U317" s="5">
        <v>1.0</v>
      </c>
      <c r="V317" s="5"/>
      <c r="W317" s="5"/>
      <c r="X317" s="5"/>
      <c r="Y317" s="5"/>
      <c r="Z317" s="5"/>
      <c r="AA317" s="5"/>
      <c r="AB317" s="5"/>
      <c r="AC317" s="5"/>
      <c r="AD317" s="5"/>
    </row>
    <row r="318" ht="16.5" hidden="1" customHeight="1">
      <c r="A318" s="4" t="s">
        <v>298</v>
      </c>
      <c r="B318" s="1">
        <v>1141.0</v>
      </c>
      <c r="C318" s="1">
        <v>6.0</v>
      </c>
      <c r="D318" s="1" t="s">
        <v>2734</v>
      </c>
      <c r="E318" s="5">
        <v>0.0</v>
      </c>
      <c r="F318" s="5">
        <v>2.0</v>
      </c>
      <c r="G318" s="5">
        <v>0.0</v>
      </c>
      <c r="H318" s="5">
        <v>0.0</v>
      </c>
      <c r="I318" s="5">
        <v>0.0</v>
      </c>
      <c r="J318" s="5">
        <v>0.0</v>
      </c>
      <c r="K318" s="5">
        <v>0.0</v>
      </c>
      <c r="L318" s="5">
        <v>0.0</v>
      </c>
      <c r="M318" s="5">
        <v>0.0</v>
      </c>
      <c r="N318" s="5">
        <v>0.0</v>
      </c>
      <c r="O318" s="5">
        <v>0.0</v>
      </c>
      <c r="P318" s="5">
        <v>0.0</v>
      </c>
      <c r="Q318" s="5">
        <v>2.0</v>
      </c>
      <c r="R318" s="5">
        <v>0.0</v>
      </c>
      <c r="S318" s="5">
        <v>0.0</v>
      </c>
      <c r="T318" s="5">
        <v>0.0</v>
      </c>
      <c r="U318" s="5">
        <v>2.0</v>
      </c>
      <c r="V318" s="5"/>
      <c r="W318" s="5"/>
      <c r="X318" s="5"/>
      <c r="Y318" s="5"/>
      <c r="Z318" s="5"/>
      <c r="AA318" s="5"/>
      <c r="AB318" s="5"/>
      <c r="AC318" s="5"/>
      <c r="AD318" s="5"/>
    </row>
    <row r="319" ht="16.5" hidden="1" customHeight="1">
      <c r="A319" s="4" t="s">
        <v>632</v>
      </c>
      <c r="B319" s="1">
        <v>0.0</v>
      </c>
      <c r="C319" s="1">
        <v>6.0</v>
      </c>
      <c r="D319" s="1" t="s">
        <v>2735</v>
      </c>
      <c r="E319" s="1">
        <v>1.0</v>
      </c>
      <c r="F319" s="1">
        <v>3.0</v>
      </c>
      <c r="G319" s="1">
        <v>0.0</v>
      </c>
      <c r="H319" s="1">
        <v>0.0</v>
      </c>
      <c r="I319" s="1">
        <v>0.0</v>
      </c>
      <c r="J319" s="1">
        <v>0.0</v>
      </c>
      <c r="K319" s="1">
        <v>0.0</v>
      </c>
      <c r="L319" s="1">
        <v>0.0</v>
      </c>
      <c r="M319" s="5">
        <v>0.0</v>
      </c>
      <c r="N319" s="5">
        <v>0.0</v>
      </c>
      <c r="O319" s="5">
        <v>0.0</v>
      </c>
      <c r="P319" s="5">
        <v>0.0</v>
      </c>
      <c r="Q319" s="5">
        <v>0.0</v>
      </c>
      <c r="R319" s="5">
        <v>2.0</v>
      </c>
      <c r="S319" s="5">
        <v>0.0</v>
      </c>
      <c r="T319" s="5">
        <v>0.0</v>
      </c>
      <c r="U319" s="5">
        <v>0.0</v>
      </c>
      <c r="V319" s="5"/>
      <c r="W319" s="5"/>
      <c r="X319" s="5"/>
      <c r="Y319" s="5"/>
      <c r="Z319" s="5"/>
      <c r="AA319" s="5"/>
      <c r="AB319" s="5"/>
      <c r="AC319" s="5"/>
      <c r="AD319" s="5"/>
    </row>
    <row r="320" ht="16.5" hidden="1" customHeight="1">
      <c r="A320" s="4" t="s">
        <v>110</v>
      </c>
      <c r="B320" s="1">
        <v>0.0</v>
      </c>
      <c r="C320" s="5">
        <v>6.0</v>
      </c>
      <c r="D320" s="1" t="s">
        <v>2736</v>
      </c>
      <c r="E320" s="5">
        <v>0.0</v>
      </c>
      <c r="F320" s="5">
        <v>5.0</v>
      </c>
      <c r="G320" s="5">
        <v>0.0</v>
      </c>
      <c r="H320" s="5">
        <v>0.0</v>
      </c>
      <c r="I320" s="5">
        <v>0.0</v>
      </c>
      <c r="J320" s="5">
        <v>0.0</v>
      </c>
      <c r="K320" s="5">
        <v>0.0</v>
      </c>
      <c r="L320" s="5">
        <v>0.0</v>
      </c>
      <c r="M320" s="5">
        <v>0.0</v>
      </c>
      <c r="N320" s="5">
        <v>0.0</v>
      </c>
      <c r="O320" s="5">
        <v>0.0</v>
      </c>
      <c r="P320" s="5">
        <v>0.0</v>
      </c>
      <c r="Q320" s="5">
        <v>1.0</v>
      </c>
      <c r="R320" s="5">
        <v>0.0</v>
      </c>
      <c r="S320" s="5">
        <v>0.0</v>
      </c>
      <c r="T320" s="5">
        <v>0.0</v>
      </c>
      <c r="U320" s="5">
        <v>0.0</v>
      </c>
      <c r="V320" s="5"/>
      <c r="W320" s="5"/>
      <c r="X320" s="5"/>
      <c r="Y320" s="5"/>
      <c r="Z320" s="5"/>
      <c r="AA320" s="5"/>
      <c r="AB320" s="5"/>
      <c r="AC320" s="5"/>
      <c r="AD320" s="5"/>
    </row>
    <row r="321" ht="16.5" hidden="1" customHeight="1">
      <c r="A321" s="4" t="s">
        <v>1002</v>
      </c>
      <c r="B321" s="1">
        <v>4.0</v>
      </c>
      <c r="C321" s="1">
        <v>6.0</v>
      </c>
      <c r="D321" s="1" t="s">
        <v>2737</v>
      </c>
      <c r="E321" s="1">
        <v>0.0</v>
      </c>
      <c r="F321" s="1">
        <v>3.0</v>
      </c>
      <c r="G321" s="1">
        <v>1.0</v>
      </c>
      <c r="H321" s="5">
        <v>0.0</v>
      </c>
      <c r="I321" s="5">
        <v>1.0</v>
      </c>
      <c r="J321" s="5">
        <v>0.0</v>
      </c>
      <c r="K321" s="5">
        <v>0.0</v>
      </c>
      <c r="L321" s="5">
        <v>0.0</v>
      </c>
      <c r="M321" s="5">
        <v>0.0</v>
      </c>
      <c r="N321" s="5">
        <v>0.0</v>
      </c>
      <c r="O321" s="5">
        <v>0.0</v>
      </c>
      <c r="P321" s="5">
        <v>0.0</v>
      </c>
      <c r="Q321" s="5">
        <v>0.0</v>
      </c>
      <c r="R321" s="5">
        <v>0.0</v>
      </c>
      <c r="S321" s="5">
        <v>0.0</v>
      </c>
      <c r="T321" s="5">
        <v>0.0</v>
      </c>
      <c r="U321" s="5">
        <v>1.0</v>
      </c>
      <c r="V321" s="5"/>
      <c r="W321" s="5"/>
      <c r="X321" s="5"/>
      <c r="Y321" s="5"/>
      <c r="Z321" s="5"/>
      <c r="AA321" s="5"/>
      <c r="AB321" s="5"/>
      <c r="AC321" s="5"/>
      <c r="AD321" s="5"/>
    </row>
    <row r="322" ht="16.5" hidden="1" customHeight="1">
      <c r="A322" s="4" t="s">
        <v>1056</v>
      </c>
      <c r="B322" s="1">
        <v>0.0</v>
      </c>
      <c r="C322" s="5">
        <v>6.0</v>
      </c>
      <c r="D322" s="1" t="s">
        <v>2738</v>
      </c>
      <c r="E322" s="5">
        <v>0.0</v>
      </c>
      <c r="F322" s="5">
        <v>2.0</v>
      </c>
      <c r="G322" s="5">
        <v>0.0</v>
      </c>
      <c r="H322" s="5">
        <v>0.0</v>
      </c>
      <c r="I322" s="5">
        <v>3.0</v>
      </c>
      <c r="J322" s="5">
        <v>0.0</v>
      </c>
      <c r="K322" s="5">
        <v>1.0</v>
      </c>
      <c r="L322" s="5">
        <v>0.0</v>
      </c>
      <c r="M322" s="5">
        <v>0.0</v>
      </c>
      <c r="N322" s="5">
        <v>0.0</v>
      </c>
      <c r="O322" s="5">
        <v>0.0</v>
      </c>
      <c r="P322" s="5">
        <v>0.0</v>
      </c>
      <c r="Q322" s="5">
        <v>0.0</v>
      </c>
      <c r="R322" s="5">
        <v>0.0</v>
      </c>
      <c r="S322" s="5">
        <v>0.0</v>
      </c>
      <c r="T322" s="5">
        <v>0.0</v>
      </c>
      <c r="U322" s="5">
        <v>0.0</v>
      </c>
      <c r="V322" s="5"/>
      <c r="W322" s="5"/>
      <c r="X322" s="5"/>
      <c r="Y322" s="5"/>
      <c r="Z322" s="5"/>
      <c r="AA322" s="5"/>
      <c r="AB322" s="5"/>
      <c r="AC322" s="5"/>
      <c r="AD322" s="5"/>
    </row>
    <row r="323" ht="16.5" hidden="1" customHeight="1">
      <c r="A323" s="4" t="s">
        <v>1064</v>
      </c>
      <c r="B323" s="1">
        <v>0.0</v>
      </c>
      <c r="C323" s="1">
        <v>6.0</v>
      </c>
      <c r="D323" s="1" t="s">
        <v>2739</v>
      </c>
      <c r="E323" s="1">
        <v>1.0</v>
      </c>
      <c r="F323" s="1">
        <v>2.0</v>
      </c>
      <c r="G323" s="1">
        <v>0.0</v>
      </c>
      <c r="H323" s="1">
        <v>0.0</v>
      </c>
      <c r="I323" s="5">
        <v>0.0</v>
      </c>
      <c r="J323" s="5">
        <v>2.0</v>
      </c>
      <c r="K323" s="5">
        <v>0.0</v>
      </c>
      <c r="L323" s="5">
        <v>1.0</v>
      </c>
      <c r="M323" s="5">
        <v>0.0</v>
      </c>
      <c r="N323" s="5">
        <v>0.0</v>
      </c>
      <c r="O323" s="5">
        <v>0.0</v>
      </c>
      <c r="P323" s="5">
        <v>0.0</v>
      </c>
      <c r="Q323" s="5">
        <v>0.0</v>
      </c>
      <c r="R323" s="5">
        <v>0.0</v>
      </c>
      <c r="S323" s="5">
        <v>0.0</v>
      </c>
      <c r="T323" s="5">
        <v>0.0</v>
      </c>
      <c r="U323" s="5">
        <v>0.0</v>
      </c>
      <c r="V323" s="5"/>
      <c r="W323" s="5"/>
      <c r="X323" s="5"/>
      <c r="Y323" s="5"/>
      <c r="Z323" s="5"/>
      <c r="AA323" s="5"/>
      <c r="AB323" s="5"/>
      <c r="AC323" s="5"/>
      <c r="AD323" s="5"/>
    </row>
    <row r="324" ht="16.5" hidden="1" customHeight="1">
      <c r="A324" s="4" t="s">
        <v>748</v>
      </c>
      <c r="B324" s="1">
        <v>0.0</v>
      </c>
      <c r="C324" s="1">
        <v>5.0</v>
      </c>
      <c r="D324" s="1" t="s">
        <v>2740</v>
      </c>
      <c r="E324" s="1">
        <v>0.0</v>
      </c>
      <c r="F324" s="1">
        <v>2.0</v>
      </c>
      <c r="G324" s="1">
        <v>0.0</v>
      </c>
      <c r="H324" s="5">
        <v>0.0</v>
      </c>
      <c r="I324" s="5">
        <v>0.0</v>
      </c>
      <c r="J324" s="5">
        <v>2.0</v>
      </c>
      <c r="K324" s="5">
        <v>0.0</v>
      </c>
      <c r="L324" s="5">
        <v>0.0</v>
      </c>
      <c r="M324" s="5">
        <v>0.0</v>
      </c>
      <c r="N324" s="5">
        <v>0.0</v>
      </c>
      <c r="O324" s="5">
        <v>0.0</v>
      </c>
      <c r="P324" s="5">
        <v>0.0</v>
      </c>
      <c r="Q324" s="5">
        <v>0.0</v>
      </c>
      <c r="R324" s="5">
        <v>0.0</v>
      </c>
      <c r="S324" s="5">
        <v>0.0</v>
      </c>
      <c r="T324" s="5">
        <v>0.0</v>
      </c>
      <c r="U324" s="5">
        <v>1.0</v>
      </c>
      <c r="V324" s="5"/>
      <c r="W324" s="5"/>
      <c r="X324" s="5"/>
      <c r="Y324" s="5"/>
      <c r="Z324" s="5"/>
      <c r="AA324" s="5"/>
      <c r="AB324" s="5"/>
      <c r="AC324" s="5"/>
      <c r="AD324" s="5"/>
    </row>
    <row r="325" ht="16.5" hidden="1" customHeight="1">
      <c r="A325" s="4" t="s">
        <v>1420</v>
      </c>
      <c r="B325" s="1">
        <v>1.0</v>
      </c>
      <c r="C325" s="1">
        <v>5.0</v>
      </c>
      <c r="D325" s="1" t="s">
        <v>2741</v>
      </c>
      <c r="E325" s="5">
        <v>0.0</v>
      </c>
      <c r="F325" s="5">
        <v>5.0</v>
      </c>
      <c r="G325" s="5">
        <v>0.0</v>
      </c>
      <c r="H325" s="5">
        <v>0.0</v>
      </c>
      <c r="I325" s="5">
        <v>0.0</v>
      </c>
      <c r="J325" s="5">
        <v>0.0</v>
      </c>
      <c r="K325" s="5">
        <v>0.0</v>
      </c>
      <c r="L325" s="5">
        <v>0.0</v>
      </c>
      <c r="M325" s="5">
        <v>0.0</v>
      </c>
      <c r="N325" s="5">
        <v>0.0</v>
      </c>
      <c r="O325" s="5">
        <v>0.0</v>
      </c>
      <c r="P325" s="5">
        <v>0.0</v>
      </c>
      <c r="Q325" s="5">
        <v>0.0</v>
      </c>
      <c r="R325" s="5">
        <v>0.0</v>
      </c>
      <c r="S325" s="5">
        <v>0.0</v>
      </c>
      <c r="T325" s="5">
        <v>0.0</v>
      </c>
      <c r="U325" s="5">
        <v>0.0</v>
      </c>
      <c r="V325" s="5"/>
      <c r="W325" s="5"/>
      <c r="X325" s="5"/>
      <c r="Y325" s="5"/>
      <c r="Z325" s="5"/>
      <c r="AA325" s="5"/>
      <c r="AB325" s="5"/>
      <c r="AC325" s="5"/>
      <c r="AD325" s="5"/>
    </row>
    <row r="326" ht="16.5" hidden="1" customHeight="1">
      <c r="A326" s="4" t="s">
        <v>1040</v>
      </c>
      <c r="B326" s="1">
        <v>245.0</v>
      </c>
      <c r="C326" s="5">
        <v>5.0</v>
      </c>
      <c r="D326" s="1" t="s">
        <v>2742</v>
      </c>
      <c r="E326" s="5">
        <v>0.0</v>
      </c>
      <c r="F326" s="5">
        <v>2.0</v>
      </c>
      <c r="G326" s="5">
        <v>0.0</v>
      </c>
      <c r="H326" s="5">
        <v>0.0</v>
      </c>
      <c r="I326" s="5">
        <v>2.0</v>
      </c>
      <c r="J326" s="5">
        <v>0.0</v>
      </c>
      <c r="K326" s="5">
        <v>0.0</v>
      </c>
      <c r="L326" s="5">
        <v>0.0</v>
      </c>
      <c r="M326" s="5">
        <v>0.0</v>
      </c>
      <c r="N326" s="5">
        <v>0.0</v>
      </c>
      <c r="O326" s="5">
        <v>0.0</v>
      </c>
      <c r="P326" s="5">
        <v>0.0</v>
      </c>
      <c r="Q326" s="5">
        <v>1.0</v>
      </c>
      <c r="R326" s="5">
        <v>0.0</v>
      </c>
      <c r="S326" s="5">
        <v>0.0</v>
      </c>
      <c r="T326" s="5">
        <v>0.0</v>
      </c>
      <c r="U326" s="5">
        <v>0.0</v>
      </c>
      <c r="V326" s="5"/>
      <c r="W326" s="5"/>
      <c r="X326" s="5"/>
      <c r="Y326" s="5"/>
      <c r="Z326" s="5"/>
      <c r="AA326" s="5"/>
      <c r="AB326" s="5"/>
      <c r="AC326" s="5"/>
      <c r="AD326" s="5"/>
    </row>
    <row r="327" ht="16.5" hidden="1" customHeight="1">
      <c r="A327" s="4" t="s">
        <v>1430</v>
      </c>
      <c r="B327" s="1">
        <v>0.0</v>
      </c>
      <c r="C327" s="1">
        <v>5.0</v>
      </c>
      <c r="D327" s="1" t="s">
        <v>2743</v>
      </c>
      <c r="E327" s="1">
        <v>0.0</v>
      </c>
      <c r="F327" s="1">
        <v>0.0</v>
      </c>
      <c r="G327" s="1">
        <v>0.0</v>
      </c>
      <c r="H327" s="5">
        <v>0.0</v>
      </c>
      <c r="I327" s="5">
        <v>4.0</v>
      </c>
      <c r="J327" s="5">
        <v>1.0</v>
      </c>
      <c r="K327" s="5">
        <v>0.0</v>
      </c>
      <c r="L327" s="5">
        <v>0.0</v>
      </c>
      <c r="M327" s="5">
        <v>0.0</v>
      </c>
      <c r="N327" s="5">
        <v>0.0</v>
      </c>
      <c r="O327" s="5">
        <v>0.0</v>
      </c>
      <c r="P327" s="5">
        <v>0.0</v>
      </c>
      <c r="Q327" s="5">
        <v>0.0</v>
      </c>
      <c r="R327" s="5">
        <v>0.0</v>
      </c>
      <c r="S327" s="5">
        <v>0.0</v>
      </c>
      <c r="T327" s="5">
        <v>0.0</v>
      </c>
      <c r="U327" s="5">
        <v>0.0</v>
      </c>
      <c r="V327" s="5"/>
      <c r="W327" s="5"/>
      <c r="X327" s="5"/>
      <c r="Y327" s="5"/>
      <c r="Z327" s="5"/>
      <c r="AA327" s="5"/>
      <c r="AB327" s="5"/>
      <c r="AC327" s="5"/>
      <c r="AD327" s="5"/>
    </row>
    <row r="328" ht="16.5" hidden="1" customHeight="1">
      <c r="A328" s="4" t="s">
        <v>1046</v>
      </c>
      <c r="B328" s="1">
        <v>14.0</v>
      </c>
      <c r="C328" s="1">
        <v>5.0</v>
      </c>
      <c r="D328" s="1" t="s">
        <v>2744</v>
      </c>
      <c r="E328" s="5">
        <v>0.0</v>
      </c>
      <c r="F328" s="5">
        <v>1.0</v>
      </c>
      <c r="G328" s="5">
        <v>0.0</v>
      </c>
      <c r="H328" s="5">
        <v>0.0</v>
      </c>
      <c r="I328" s="5">
        <v>3.0</v>
      </c>
      <c r="J328" s="5">
        <v>1.0</v>
      </c>
      <c r="K328" s="5">
        <v>0.0</v>
      </c>
      <c r="L328" s="5">
        <v>0.0</v>
      </c>
      <c r="M328" s="5">
        <v>0.0</v>
      </c>
      <c r="N328" s="5">
        <v>0.0</v>
      </c>
      <c r="O328" s="5">
        <v>0.0</v>
      </c>
      <c r="P328" s="5">
        <v>0.0</v>
      </c>
      <c r="Q328" s="5">
        <v>0.0</v>
      </c>
      <c r="R328" s="5">
        <v>0.0</v>
      </c>
      <c r="S328" s="5">
        <v>0.0</v>
      </c>
      <c r="T328" s="5">
        <v>0.0</v>
      </c>
      <c r="U328" s="5">
        <v>0.0</v>
      </c>
      <c r="V328" s="5"/>
      <c r="W328" s="5"/>
      <c r="X328" s="5"/>
      <c r="Y328" s="5"/>
      <c r="Z328" s="5"/>
      <c r="AA328" s="5"/>
      <c r="AB328" s="5"/>
      <c r="AC328" s="5"/>
      <c r="AD328" s="5"/>
    </row>
    <row r="329" ht="16.5" hidden="1" customHeight="1">
      <c r="A329" s="4" t="s">
        <v>404</v>
      </c>
      <c r="B329" s="1">
        <v>0.0</v>
      </c>
      <c r="C329" s="5">
        <v>5.0</v>
      </c>
      <c r="D329" s="1" t="s">
        <v>2745</v>
      </c>
      <c r="E329" s="5">
        <v>0.0</v>
      </c>
      <c r="F329" s="5">
        <v>1.0</v>
      </c>
      <c r="G329" s="5">
        <v>0.0</v>
      </c>
      <c r="H329" s="5">
        <v>0.0</v>
      </c>
      <c r="I329" s="5">
        <v>1.0</v>
      </c>
      <c r="J329" s="5">
        <v>2.0</v>
      </c>
      <c r="K329" s="5">
        <v>0.0</v>
      </c>
      <c r="L329" s="5">
        <v>0.0</v>
      </c>
      <c r="M329" s="5">
        <v>0.0</v>
      </c>
      <c r="N329" s="5">
        <v>0.0</v>
      </c>
      <c r="O329" s="5">
        <v>0.0</v>
      </c>
      <c r="P329" s="5">
        <v>0.0</v>
      </c>
      <c r="Q329" s="5">
        <v>0.0</v>
      </c>
      <c r="R329" s="5">
        <v>0.0</v>
      </c>
      <c r="S329" s="5">
        <v>0.0</v>
      </c>
      <c r="T329" s="5">
        <v>0.0</v>
      </c>
      <c r="U329" s="5">
        <v>1.0</v>
      </c>
      <c r="V329" s="5"/>
      <c r="W329" s="5"/>
      <c r="X329" s="5"/>
      <c r="Y329" s="5"/>
      <c r="Z329" s="5"/>
      <c r="AA329" s="5"/>
      <c r="AB329" s="5"/>
      <c r="AC329" s="5"/>
      <c r="AD329" s="5"/>
    </row>
    <row r="330" ht="16.5" hidden="1" customHeight="1">
      <c r="A330" s="4" t="s">
        <v>790</v>
      </c>
      <c r="B330" s="1">
        <v>0.0</v>
      </c>
      <c r="C330" s="1">
        <v>5.0</v>
      </c>
      <c r="D330" s="1" t="s">
        <v>2746</v>
      </c>
      <c r="E330" s="1">
        <v>0.0</v>
      </c>
      <c r="F330" s="1">
        <v>1.0</v>
      </c>
      <c r="G330" s="5">
        <v>1.0</v>
      </c>
      <c r="H330" s="5">
        <v>0.0</v>
      </c>
      <c r="I330" s="5">
        <v>1.0</v>
      </c>
      <c r="J330" s="5">
        <v>1.0</v>
      </c>
      <c r="K330" s="5">
        <v>0.0</v>
      </c>
      <c r="L330" s="5">
        <v>0.0</v>
      </c>
      <c r="M330" s="5">
        <v>0.0</v>
      </c>
      <c r="N330" s="5">
        <v>0.0</v>
      </c>
      <c r="O330" s="5">
        <v>0.0</v>
      </c>
      <c r="P330" s="5">
        <v>0.0</v>
      </c>
      <c r="Q330" s="5">
        <v>0.0</v>
      </c>
      <c r="R330" s="5">
        <v>0.0</v>
      </c>
      <c r="S330" s="5">
        <v>0.0</v>
      </c>
      <c r="T330" s="5">
        <v>0.0</v>
      </c>
      <c r="U330" s="5">
        <v>1.0</v>
      </c>
      <c r="V330" s="5"/>
      <c r="W330" s="5"/>
      <c r="X330" s="5"/>
      <c r="Y330" s="5"/>
      <c r="Z330" s="5"/>
      <c r="AA330" s="5"/>
      <c r="AB330" s="5"/>
      <c r="AC330" s="5"/>
      <c r="AD330" s="5"/>
    </row>
    <row r="331" ht="16.5" hidden="1" customHeight="1">
      <c r="A331" s="4" t="s">
        <v>1124</v>
      </c>
      <c r="B331" s="1">
        <v>15.0</v>
      </c>
      <c r="C331" s="5">
        <v>5.0</v>
      </c>
      <c r="D331" s="1" t="s">
        <v>2747</v>
      </c>
      <c r="E331" s="5">
        <v>0.0</v>
      </c>
      <c r="F331" s="5">
        <v>1.0</v>
      </c>
      <c r="G331" s="5">
        <v>1.0</v>
      </c>
      <c r="H331" s="5">
        <v>0.0</v>
      </c>
      <c r="I331" s="5">
        <v>1.0</v>
      </c>
      <c r="J331" s="5">
        <v>1.0</v>
      </c>
      <c r="K331" s="5">
        <v>0.0</v>
      </c>
      <c r="L331" s="5">
        <v>1.0</v>
      </c>
      <c r="M331" s="5">
        <v>0.0</v>
      </c>
      <c r="N331" s="5">
        <v>0.0</v>
      </c>
      <c r="O331" s="5">
        <v>0.0</v>
      </c>
      <c r="P331" s="5">
        <v>0.0</v>
      </c>
      <c r="Q331" s="5">
        <v>0.0</v>
      </c>
      <c r="R331" s="5">
        <v>0.0</v>
      </c>
      <c r="S331" s="5">
        <v>0.0</v>
      </c>
      <c r="T331" s="5">
        <v>0.0</v>
      </c>
      <c r="U331" s="5">
        <v>0.0</v>
      </c>
      <c r="V331" s="5"/>
      <c r="W331" s="5"/>
      <c r="X331" s="5"/>
      <c r="Y331" s="5"/>
      <c r="Z331" s="5"/>
      <c r="AA331" s="5"/>
      <c r="AB331" s="5"/>
      <c r="AC331" s="5"/>
      <c r="AD331" s="5"/>
    </row>
    <row r="332" ht="16.5" hidden="1" customHeight="1">
      <c r="A332" s="4" t="s">
        <v>234</v>
      </c>
      <c r="B332" s="1">
        <v>0.0</v>
      </c>
      <c r="C332" s="1">
        <v>5.0</v>
      </c>
      <c r="D332" s="1" t="s">
        <v>2748</v>
      </c>
      <c r="E332" s="1">
        <v>0.0</v>
      </c>
      <c r="F332" s="1">
        <v>5.0</v>
      </c>
      <c r="G332" s="1">
        <v>0.0</v>
      </c>
      <c r="H332" s="1">
        <v>0.0</v>
      </c>
      <c r="I332" s="1">
        <v>0.0</v>
      </c>
      <c r="J332" s="1">
        <v>0.0</v>
      </c>
      <c r="K332" s="5">
        <v>0.0</v>
      </c>
      <c r="L332" s="5">
        <v>0.0</v>
      </c>
      <c r="M332" s="5">
        <v>0.0</v>
      </c>
      <c r="N332" s="5">
        <v>0.0</v>
      </c>
      <c r="O332" s="5">
        <v>0.0</v>
      </c>
      <c r="P332" s="5">
        <v>0.0</v>
      </c>
      <c r="Q332" s="5">
        <v>0.0</v>
      </c>
      <c r="R332" s="5">
        <v>0.0</v>
      </c>
      <c r="S332" s="5">
        <v>0.0</v>
      </c>
      <c r="T332" s="5">
        <v>0.0</v>
      </c>
      <c r="U332" s="5">
        <v>0.0</v>
      </c>
      <c r="V332" s="5"/>
      <c r="W332" s="5"/>
      <c r="X332" s="5"/>
      <c r="Y332" s="5"/>
      <c r="Z332" s="5"/>
      <c r="AA332" s="5"/>
      <c r="AB332" s="5"/>
      <c r="AC332" s="5"/>
      <c r="AD332" s="5"/>
    </row>
    <row r="333" ht="16.5" hidden="1" customHeight="1">
      <c r="A333" s="4" t="s">
        <v>240</v>
      </c>
      <c r="B333" s="1">
        <v>0.0</v>
      </c>
      <c r="C333" s="5">
        <v>5.0</v>
      </c>
      <c r="D333" s="1" t="s">
        <v>2749</v>
      </c>
      <c r="E333" s="5">
        <v>1.0</v>
      </c>
      <c r="F333" s="5">
        <v>1.0</v>
      </c>
      <c r="G333" s="5">
        <v>1.0</v>
      </c>
      <c r="H333" s="5">
        <v>0.0</v>
      </c>
      <c r="I333" s="5">
        <v>1.0</v>
      </c>
      <c r="J333" s="5">
        <v>0.0</v>
      </c>
      <c r="K333" s="5">
        <v>0.0</v>
      </c>
      <c r="L333" s="5">
        <v>0.0</v>
      </c>
      <c r="M333" s="5">
        <v>0.0</v>
      </c>
      <c r="N333" s="5">
        <v>0.0</v>
      </c>
      <c r="O333" s="5">
        <v>0.0</v>
      </c>
      <c r="P333" s="5">
        <v>0.0</v>
      </c>
      <c r="Q333" s="5">
        <v>0.0</v>
      </c>
      <c r="R333" s="5">
        <v>0.0</v>
      </c>
      <c r="S333" s="5">
        <v>1.0</v>
      </c>
      <c r="T333" s="5">
        <v>0.0</v>
      </c>
      <c r="U333" s="5">
        <v>0.0</v>
      </c>
      <c r="V333" s="5"/>
      <c r="W333" s="5"/>
      <c r="X333" s="5"/>
      <c r="Y333" s="5"/>
      <c r="Z333" s="5"/>
      <c r="AA333" s="5"/>
      <c r="AB333" s="5"/>
      <c r="AC333" s="5"/>
      <c r="AD333" s="5"/>
    </row>
    <row r="334" ht="16.5" hidden="1" customHeight="1">
      <c r="A334" s="4" t="s">
        <v>494</v>
      </c>
      <c r="B334" s="1">
        <v>0.0</v>
      </c>
      <c r="C334" s="1">
        <v>5.0</v>
      </c>
      <c r="D334" s="1" t="s">
        <v>2750</v>
      </c>
      <c r="E334" s="5">
        <v>1.0</v>
      </c>
      <c r="F334" s="5">
        <v>3.0</v>
      </c>
      <c r="G334" s="5">
        <v>0.0</v>
      </c>
      <c r="H334" s="5">
        <v>0.0</v>
      </c>
      <c r="I334" s="5">
        <v>1.0</v>
      </c>
      <c r="J334" s="5">
        <v>0.0</v>
      </c>
      <c r="K334" s="5">
        <v>0.0</v>
      </c>
      <c r="L334" s="5">
        <v>0.0</v>
      </c>
      <c r="M334" s="5">
        <v>0.0</v>
      </c>
      <c r="N334" s="5">
        <v>0.0</v>
      </c>
      <c r="O334" s="5">
        <v>0.0</v>
      </c>
      <c r="P334" s="5">
        <v>0.0</v>
      </c>
      <c r="Q334" s="5">
        <v>0.0</v>
      </c>
      <c r="R334" s="5">
        <v>0.0</v>
      </c>
      <c r="S334" s="5">
        <v>0.0</v>
      </c>
      <c r="T334" s="5">
        <v>0.0</v>
      </c>
      <c r="U334" s="5">
        <v>0.0</v>
      </c>
      <c r="V334" s="5"/>
      <c r="W334" s="5"/>
      <c r="X334" s="5"/>
      <c r="Y334" s="5"/>
      <c r="Z334" s="5"/>
      <c r="AA334" s="5"/>
      <c r="AB334" s="5"/>
      <c r="AC334" s="5"/>
      <c r="AD334" s="5"/>
    </row>
    <row r="335" ht="16.5" hidden="1" customHeight="1">
      <c r="A335" s="4" t="s">
        <v>244</v>
      </c>
      <c r="B335" s="5">
        <v>0.0</v>
      </c>
      <c r="C335" s="5">
        <v>5.0</v>
      </c>
      <c r="D335" s="1" t="s">
        <v>2751</v>
      </c>
      <c r="E335" s="5">
        <v>0.0</v>
      </c>
      <c r="F335" s="5">
        <v>4.0</v>
      </c>
      <c r="G335" s="5">
        <v>0.0</v>
      </c>
      <c r="H335" s="5">
        <v>0.0</v>
      </c>
      <c r="I335" s="5">
        <v>0.0</v>
      </c>
      <c r="J335" s="5">
        <v>0.0</v>
      </c>
      <c r="K335" s="5">
        <v>0.0</v>
      </c>
      <c r="L335" s="5">
        <v>0.0</v>
      </c>
      <c r="M335" s="5">
        <v>0.0</v>
      </c>
      <c r="N335" s="5">
        <v>0.0</v>
      </c>
      <c r="O335" s="5">
        <v>0.0</v>
      </c>
      <c r="P335" s="5">
        <v>0.0</v>
      </c>
      <c r="Q335" s="5">
        <v>0.0</v>
      </c>
      <c r="R335" s="5">
        <v>1.0</v>
      </c>
      <c r="S335" s="5">
        <v>0.0</v>
      </c>
      <c r="T335" s="5">
        <v>0.0</v>
      </c>
      <c r="U335" s="5">
        <v>0.0</v>
      </c>
      <c r="V335" s="5"/>
      <c r="W335" s="5"/>
      <c r="X335" s="5"/>
      <c r="Y335" s="5"/>
      <c r="Z335" s="5"/>
      <c r="AA335" s="5"/>
      <c r="AB335" s="5"/>
      <c r="AC335" s="5"/>
      <c r="AD335" s="5"/>
    </row>
    <row r="336" ht="16.5" hidden="1" customHeight="1">
      <c r="A336" s="4" t="s">
        <v>540</v>
      </c>
      <c r="B336" s="5">
        <v>0.0</v>
      </c>
      <c r="C336" s="5">
        <v>5.0</v>
      </c>
      <c r="D336" s="1" t="s">
        <v>2752</v>
      </c>
      <c r="E336" s="5">
        <v>0.0</v>
      </c>
      <c r="F336" s="5">
        <v>5.0</v>
      </c>
      <c r="G336" s="5">
        <v>0.0</v>
      </c>
      <c r="H336" s="5">
        <v>0.0</v>
      </c>
      <c r="I336" s="5">
        <v>0.0</v>
      </c>
      <c r="J336" s="5">
        <v>0.0</v>
      </c>
      <c r="K336" s="5">
        <v>0.0</v>
      </c>
      <c r="L336" s="5">
        <v>0.0</v>
      </c>
      <c r="M336" s="5">
        <v>0.0</v>
      </c>
      <c r="N336" s="5">
        <v>0.0</v>
      </c>
      <c r="O336" s="5">
        <v>0.0</v>
      </c>
      <c r="P336" s="5">
        <v>0.0</v>
      </c>
      <c r="Q336" s="5">
        <v>0.0</v>
      </c>
      <c r="R336" s="5">
        <v>0.0</v>
      </c>
      <c r="S336" s="5">
        <v>0.0</v>
      </c>
      <c r="T336" s="5">
        <v>0.0</v>
      </c>
      <c r="U336" s="5">
        <v>0.0</v>
      </c>
      <c r="V336" s="5"/>
      <c r="W336" s="5"/>
      <c r="X336" s="5"/>
      <c r="Y336" s="5"/>
      <c r="Z336" s="5"/>
      <c r="AA336" s="5"/>
      <c r="AB336" s="5"/>
      <c r="AC336" s="5"/>
      <c r="AD336" s="5"/>
    </row>
    <row r="337" ht="16.5" hidden="1" customHeight="1">
      <c r="A337" s="4" t="s">
        <v>544</v>
      </c>
      <c r="B337" s="1">
        <v>0.0</v>
      </c>
      <c r="C337" s="5">
        <v>5.0</v>
      </c>
      <c r="D337" s="1" t="s">
        <v>2753</v>
      </c>
      <c r="E337" s="5">
        <v>0.0</v>
      </c>
      <c r="F337" s="5">
        <v>5.0</v>
      </c>
      <c r="G337" s="5">
        <v>0.0</v>
      </c>
      <c r="H337" s="5">
        <v>0.0</v>
      </c>
      <c r="I337" s="5">
        <v>0.0</v>
      </c>
      <c r="J337" s="5">
        <v>0.0</v>
      </c>
      <c r="K337" s="5">
        <v>0.0</v>
      </c>
      <c r="L337" s="5">
        <v>0.0</v>
      </c>
      <c r="M337" s="5">
        <v>0.0</v>
      </c>
      <c r="N337" s="5">
        <v>0.0</v>
      </c>
      <c r="O337" s="5">
        <v>0.0</v>
      </c>
      <c r="P337" s="5">
        <v>0.0</v>
      </c>
      <c r="Q337" s="5">
        <v>0.0</v>
      </c>
      <c r="R337" s="5">
        <v>0.0</v>
      </c>
      <c r="S337" s="5">
        <v>0.0</v>
      </c>
      <c r="T337" s="5">
        <v>0.0</v>
      </c>
      <c r="U337" s="5">
        <v>0.0</v>
      </c>
      <c r="V337" s="5"/>
      <c r="W337" s="5"/>
      <c r="X337" s="5"/>
      <c r="Y337" s="5"/>
      <c r="Z337" s="5"/>
      <c r="AA337" s="5"/>
      <c r="AB337" s="5"/>
      <c r="AC337" s="5"/>
      <c r="AD337" s="5"/>
    </row>
    <row r="338" ht="16.5" hidden="1" customHeight="1">
      <c r="A338" s="4" t="s">
        <v>1254</v>
      </c>
      <c r="B338" s="1">
        <v>0.0</v>
      </c>
      <c r="C338" s="5">
        <v>5.0</v>
      </c>
      <c r="D338" s="1" t="s">
        <v>2754</v>
      </c>
      <c r="E338" s="5">
        <v>1.0</v>
      </c>
      <c r="F338" s="5">
        <v>1.0</v>
      </c>
      <c r="G338" s="5">
        <v>0.0</v>
      </c>
      <c r="H338" s="5">
        <v>0.0</v>
      </c>
      <c r="I338" s="5">
        <v>0.0</v>
      </c>
      <c r="J338" s="5">
        <v>0.0</v>
      </c>
      <c r="K338" s="5">
        <v>0.0</v>
      </c>
      <c r="L338" s="5">
        <v>1.0</v>
      </c>
      <c r="M338" s="5">
        <v>0.0</v>
      </c>
      <c r="N338" s="5">
        <v>1.0</v>
      </c>
      <c r="O338" s="5">
        <v>0.0</v>
      </c>
      <c r="P338" s="5">
        <v>0.0</v>
      </c>
      <c r="Q338" s="5">
        <v>0.0</v>
      </c>
      <c r="R338" s="5">
        <v>1.0</v>
      </c>
      <c r="S338" s="5">
        <v>0.0</v>
      </c>
      <c r="T338" s="5">
        <v>0.0</v>
      </c>
      <c r="U338" s="5">
        <v>0.0</v>
      </c>
      <c r="V338" s="5"/>
      <c r="W338" s="5"/>
      <c r="X338" s="5"/>
      <c r="Y338" s="5"/>
      <c r="Z338" s="5"/>
      <c r="AA338" s="5"/>
      <c r="AB338" s="5"/>
      <c r="AC338" s="5"/>
      <c r="AD338" s="5"/>
    </row>
    <row r="339" ht="16.5" hidden="1" customHeight="1">
      <c r="A339" s="1" t="s">
        <v>2154</v>
      </c>
      <c r="B339" s="5">
        <v>94.0</v>
      </c>
      <c r="C339" s="5">
        <v>5.0</v>
      </c>
      <c r="D339" s="1" t="s">
        <v>2755</v>
      </c>
      <c r="E339" s="5">
        <v>0.0</v>
      </c>
      <c r="F339" s="5">
        <v>0.0</v>
      </c>
      <c r="G339" s="5">
        <v>0.0</v>
      </c>
      <c r="H339" s="5">
        <v>0.0</v>
      </c>
      <c r="I339" s="5">
        <v>2.0</v>
      </c>
      <c r="J339" s="5">
        <v>2.0</v>
      </c>
      <c r="K339" s="5">
        <v>0.0</v>
      </c>
      <c r="L339" s="5">
        <v>0.0</v>
      </c>
      <c r="M339" s="5">
        <v>0.0</v>
      </c>
      <c r="N339" s="5">
        <v>0.0</v>
      </c>
      <c r="O339" s="5">
        <v>0.0</v>
      </c>
      <c r="P339" s="5">
        <v>1.0</v>
      </c>
      <c r="Q339" s="5">
        <v>0.0</v>
      </c>
      <c r="R339" s="5">
        <v>0.0</v>
      </c>
      <c r="S339" s="5">
        <v>0.0</v>
      </c>
      <c r="T339" s="5">
        <v>0.0</v>
      </c>
      <c r="U339" s="5">
        <v>0.0</v>
      </c>
      <c r="V339" s="5"/>
      <c r="W339" s="5"/>
      <c r="X339" s="5"/>
      <c r="Y339" s="5"/>
      <c r="Z339" s="5"/>
      <c r="AA339" s="5"/>
      <c r="AB339" s="5"/>
      <c r="AC339" s="5"/>
      <c r="AD339" s="5"/>
    </row>
    <row r="340" ht="16.5" hidden="1" customHeight="1">
      <c r="A340" s="4" t="s">
        <v>42</v>
      </c>
      <c r="B340" s="1">
        <v>2.0</v>
      </c>
      <c r="C340" s="1">
        <v>5.0</v>
      </c>
      <c r="D340" s="1" t="s">
        <v>2756</v>
      </c>
      <c r="E340" s="1">
        <v>0.0</v>
      </c>
      <c r="F340" s="1">
        <v>3.0</v>
      </c>
      <c r="G340" s="1">
        <v>0.0</v>
      </c>
      <c r="H340" s="1">
        <v>0.0</v>
      </c>
      <c r="I340" s="1">
        <v>0.0</v>
      </c>
      <c r="J340" s="1">
        <v>1.0</v>
      </c>
      <c r="K340" s="5">
        <v>1.0</v>
      </c>
      <c r="L340" s="5">
        <v>0.0</v>
      </c>
      <c r="M340" s="5">
        <v>0.0</v>
      </c>
      <c r="N340" s="5">
        <v>0.0</v>
      </c>
      <c r="O340" s="5">
        <v>0.0</v>
      </c>
      <c r="P340" s="5">
        <v>0.0</v>
      </c>
      <c r="Q340" s="5">
        <v>0.0</v>
      </c>
      <c r="R340" s="5">
        <v>0.0</v>
      </c>
      <c r="S340" s="5">
        <v>0.0</v>
      </c>
      <c r="T340" s="5">
        <v>0.0</v>
      </c>
      <c r="U340" s="5">
        <v>0.0</v>
      </c>
      <c r="V340" s="5"/>
      <c r="W340" s="5"/>
      <c r="X340" s="5"/>
      <c r="Y340" s="5"/>
      <c r="Z340" s="5"/>
      <c r="AA340" s="5"/>
      <c r="AB340" s="5"/>
      <c r="AC340" s="5"/>
      <c r="AD340" s="5"/>
    </row>
    <row r="341" ht="16.5" hidden="1" customHeight="1">
      <c r="A341" s="4" t="s">
        <v>304</v>
      </c>
      <c r="B341" s="1">
        <v>3.0</v>
      </c>
      <c r="C341" s="5">
        <v>5.0</v>
      </c>
      <c r="D341" s="1" t="s">
        <v>2757</v>
      </c>
      <c r="E341" s="5">
        <v>0.0</v>
      </c>
      <c r="F341" s="5">
        <v>3.0</v>
      </c>
      <c r="G341" s="5">
        <v>1.0</v>
      </c>
      <c r="H341" s="5">
        <v>0.0</v>
      </c>
      <c r="I341" s="5">
        <v>0.0</v>
      </c>
      <c r="J341" s="5">
        <v>0.0</v>
      </c>
      <c r="K341" s="5">
        <v>0.0</v>
      </c>
      <c r="L341" s="5">
        <v>0.0</v>
      </c>
      <c r="M341" s="5">
        <v>0.0</v>
      </c>
      <c r="N341" s="5">
        <v>0.0</v>
      </c>
      <c r="O341" s="5">
        <v>0.0</v>
      </c>
      <c r="P341" s="5">
        <v>0.0</v>
      </c>
      <c r="Q341" s="5">
        <v>0.0</v>
      </c>
      <c r="R341" s="5">
        <v>0.0</v>
      </c>
      <c r="S341" s="5">
        <v>1.0</v>
      </c>
      <c r="T341" s="5">
        <v>0.0</v>
      </c>
      <c r="U341" s="5">
        <v>0.0</v>
      </c>
      <c r="V341" s="5"/>
      <c r="W341" s="5"/>
      <c r="X341" s="5"/>
      <c r="Y341" s="5"/>
      <c r="Z341" s="5"/>
      <c r="AA341" s="5"/>
      <c r="AB341" s="5"/>
      <c r="AC341" s="5"/>
      <c r="AD341" s="5"/>
    </row>
    <row r="342" ht="16.5" hidden="1" customHeight="1">
      <c r="A342" s="4" t="s">
        <v>662</v>
      </c>
      <c r="B342" s="1">
        <v>1.0</v>
      </c>
      <c r="C342" s="1">
        <v>5.0</v>
      </c>
      <c r="D342" s="1" t="s">
        <v>2758</v>
      </c>
      <c r="E342" s="1">
        <v>0.0</v>
      </c>
      <c r="F342" s="1">
        <v>1.0</v>
      </c>
      <c r="G342" s="1">
        <v>0.0</v>
      </c>
      <c r="H342" s="1">
        <v>0.0</v>
      </c>
      <c r="I342" s="1">
        <v>0.0</v>
      </c>
      <c r="J342" s="1">
        <v>0.0</v>
      </c>
      <c r="K342" s="5">
        <v>0.0</v>
      </c>
      <c r="L342" s="5">
        <v>0.0</v>
      </c>
      <c r="M342" s="5">
        <v>0.0</v>
      </c>
      <c r="N342" s="5">
        <v>0.0</v>
      </c>
      <c r="O342" s="5">
        <v>0.0</v>
      </c>
      <c r="P342" s="5">
        <v>0.0</v>
      </c>
      <c r="Q342" s="5">
        <v>0.0</v>
      </c>
      <c r="R342" s="5">
        <v>0.0</v>
      </c>
      <c r="S342" s="5">
        <v>0.0</v>
      </c>
      <c r="T342" s="5">
        <v>0.0</v>
      </c>
      <c r="U342" s="5">
        <v>4.0</v>
      </c>
      <c r="V342" s="5"/>
      <c r="W342" s="5"/>
      <c r="X342" s="5"/>
      <c r="Y342" s="5"/>
      <c r="Z342" s="5"/>
      <c r="AA342" s="5"/>
      <c r="AB342" s="5"/>
      <c r="AC342" s="5"/>
      <c r="AD342" s="5"/>
    </row>
    <row r="343" ht="16.5" hidden="1" customHeight="1">
      <c r="A343" s="4" t="s">
        <v>988</v>
      </c>
      <c r="B343" s="1">
        <v>4.0</v>
      </c>
      <c r="C343" s="1">
        <v>5.0</v>
      </c>
      <c r="D343" s="1" t="s">
        <v>2759</v>
      </c>
      <c r="E343" s="1">
        <v>0.0</v>
      </c>
      <c r="F343" s="1">
        <v>0.0</v>
      </c>
      <c r="G343" s="1">
        <v>0.0</v>
      </c>
      <c r="H343" s="5">
        <v>0.0</v>
      </c>
      <c r="I343" s="5">
        <v>0.0</v>
      </c>
      <c r="J343" s="5">
        <v>0.0</v>
      </c>
      <c r="K343" s="5">
        <v>0.0</v>
      </c>
      <c r="L343" s="5">
        <v>0.0</v>
      </c>
      <c r="M343" s="5">
        <v>0.0</v>
      </c>
      <c r="N343" s="5">
        <v>0.0</v>
      </c>
      <c r="O343" s="5">
        <v>0.0</v>
      </c>
      <c r="P343" s="5">
        <v>0.0</v>
      </c>
      <c r="Q343" s="5">
        <v>0.0</v>
      </c>
      <c r="R343" s="5">
        <v>3.0</v>
      </c>
      <c r="S343" s="5">
        <v>1.0</v>
      </c>
      <c r="T343" s="5">
        <v>0.0</v>
      </c>
      <c r="U343" s="5">
        <v>1.0</v>
      </c>
      <c r="V343" s="5"/>
      <c r="W343" s="5"/>
      <c r="X343" s="5"/>
      <c r="Y343" s="5"/>
      <c r="Z343" s="5"/>
      <c r="AA343" s="5"/>
      <c r="AB343" s="5"/>
      <c r="AC343" s="5"/>
      <c r="AD343" s="5"/>
    </row>
    <row r="344" ht="16.5" hidden="1" customHeight="1">
      <c r="A344" s="4" t="s">
        <v>742</v>
      </c>
      <c r="B344" s="1">
        <v>0.0</v>
      </c>
      <c r="C344" s="1">
        <v>5.0</v>
      </c>
      <c r="D344" s="1" t="s">
        <v>2760</v>
      </c>
      <c r="E344" s="1">
        <v>0.0</v>
      </c>
      <c r="F344" s="5">
        <v>5.0</v>
      </c>
      <c r="G344" s="5">
        <v>0.0</v>
      </c>
      <c r="H344" s="5">
        <v>0.0</v>
      </c>
      <c r="I344" s="5">
        <v>0.0</v>
      </c>
      <c r="J344" s="5">
        <v>0.0</v>
      </c>
      <c r="K344" s="5">
        <v>0.0</v>
      </c>
      <c r="L344" s="5">
        <v>0.0</v>
      </c>
      <c r="M344" s="5">
        <v>0.0</v>
      </c>
      <c r="N344" s="5">
        <v>0.0</v>
      </c>
      <c r="O344" s="5">
        <v>0.0</v>
      </c>
      <c r="P344" s="5">
        <v>0.0</v>
      </c>
      <c r="Q344" s="5">
        <v>0.0</v>
      </c>
      <c r="R344" s="5">
        <v>0.0</v>
      </c>
      <c r="S344" s="5">
        <v>0.0</v>
      </c>
      <c r="T344" s="5">
        <v>0.0</v>
      </c>
      <c r="U344" s="5">
        <v>0.0</v>
      </c>
      <c r="V344" s="5"/>
      <c r="W344" s="5"/>
      <c r="X344" s="5"/>
      <c r="Y344" s="5"/>
      <c r="Z344" s="5"/>
      <c r="AA344" s="5"/>
      <c r="AB344" s="5"/>
      <c r="AC344" s="5"/>
      <c r="AD344" s="5"/>
    </row>
    <row r="345" ht="16.5" hidden="1" customHeight="1">
      <c r="A345" s="4" t="s">
        <v>784</v>
      </c>
      <c r="B345" s="1">
        <v>0.0</v>
      </c>
      <c r="C345" s="5">
        <v>5.0</v>
      </c>
      <c r="D345" s="1" t="s">
        <v>2761</v>
      </c>
      <c r="E345" s="5">
        <v>0.0</v>
      </c>
      <c r="F345" s="5">
        <v>0.0</v>
      </c>
      <c r="G345" s="5">
        <v>2.0</v>
      </c>
      <c r="H345" s="5">
        <v>0.0</v>
      </c>
      <c r="I345" s="5">
        <v>2.0</v>
      </c>
      <c r="J345" s="5">
        <v>1.0</v>
      </c>
      <c r="K345" s="5">
        <v>0.0</v>
      </c>
      <c r="L345" s="5">
        <v>0.0</v>
      </c>
      <c r="M345" s="5">
        <v>0.0</v>
      </c>
      <c r="N345" s="5">
        <v>0.0</v>
      </c>
      <c r="O345" s="5">
        <v>0.0</v>
      </c>
      <c r="P345" s="5">
        <v>0.0</v>
      </c>
      <c r="Q345" s="5">
        <v>0.0</v>
      </c>
      <c r="R345" s="5">
        <v>0.0</v>
      </c>
      <c r="S345" s="5">
        <v>0.0</v>
      </c>
      <c r="T345" s="5">
        <v>0.0</v>
      </c>
      <c r="U345" s="5">
        <v>0.0</v>
      </c>
      <c r="V345" s="5"/>
      <c r="W345" s="5"/>
      <c r="X345" s="5"/>
      <c r="Y345" s="5"/>
      <c r="Z345" s="5"/>
      <c r="AA345" s="5"/>
      <c r="AB345" s="5"/>
      <c r="AC345" s="5"/>
      <c r="AD345" s="5"/>
    </row>
    <row r="346" ht="16.5" hidden="1" customHeight="1">
      <c r="A346" s="4" t="s">
        <v>122</v>
      </c>
      <c r="B346" s="5">
        <v>1.0</v>
      </c>
      <c r="C346" s="5">
        <v>4.0</v>
      </c>
      <c r="D346" s="1" t="s">
        <v>2762</v>
      </c>
      <c r="E346" s="5">
        <v>0.0</v>
      </c>
      <c r="F346" s="5">
        <v>1.0</v>
      </c>
      <c r="G346" s="5">
        <v>0.0</v>
      </c>
      <c r="H346" s="5">
        <v>0.0</v>
      </c>
      <c r="I346" s="5">
        <v>2.0</v>
      </c>
      <c r="J346" s="5">
        <v>1.0</v>
      </c>
      <c r="K346" s="5">
        <v>0.0</v>
      </c>
      <c r="L346" s="5">
        <v>0.0</v>
      </c>
      <c r="M346" s="5">
        <v>0.0</v>
      </c>
      <c r="N346" s="5">
        <v>0.0</v>
      </c>
      <c r="O346" s="5">
        <v>0.0</v>
      </c>
      <c r="P346" s="5">
        <v>0.0</v>
      </c>
      <c r="Q346" s="5">
        <v>0.0</v>
      </c>
      <c r="R346" s="5">
        <v>0.0</v>
      </c>
      <c r="S346" s="5">
        <v>0.0</v>
      </c>
      <c r="T346" s="5">
        <v>0.0</v>
      </c>
      <c r="U346" s="5">
        <v>0.0</v>
      </c>
      <c r="V346" s="5"/>
      <c r="W346" s="5"/>
      <c r="X346" s="5"/>
      <c r="Y346" s="5"/>
      <c r="Z346" s="5"/>
      <c r="AA346" s="5"/>
      <c r="AB346" s="5"/>
      <c r="AC346" s="5"/>
      <c r="AD346" s="5"/>
    </row>
    <row r="347" ht="16.5" hidden="1" customHeight="1">
      <c r="A347" s="4" t="s">
        <v>172</v>
      </c>
      <c r="B347" s="1">
        <v>15.0</v>
      </c>
      <c r="C347" s="1">
        <v>4.0</v>
      </c>
      <c r="D347" s="1" t="s">
        <v>2763</v>
      </c>
      <c r="E347" s="5">
        <v>0.0</v>
      </c>
      <c r="F347" s="5">
        <v>1.0</v>
      </c>
      <c r="G347" s="5">
        <v>0.0</v>
      </c>
      <c r="H347" s="5">
        <v>0.0</v>
      </c>
      <c r="I347" s="5">
        <v>3.0</v>
      </c>
      <c r="J347" s="5">
        <v>0.0</v>
      </c>
      <c r="K347" s="5">
        <v>0.0</v>
      </c>
      <c r="L347" s="5">
        <v>0.0</v>
      </c>
      <c r="M347" s="5">
        <v>0.0</v>
      </c>
      <c r="N347" s="5">
        <v>0.0</v>
      </c>
      <c r="O347" s="5">
        <v>0.0</v>
      </c>
      <c r="P347" s="5">
        <v>0.0</v>
      </c>
      <c r="Q347" s="5">
        <v>0.0</v>
      </c>
      <c r="R347" s="5">
        <v>0.0</v>
      </c>
      <c r="S347" s="5">
        <v>0.0</v>
      </c>
      <c r="T347" s="5">
        <v>0.0</v>
      </c>
      <c r="U347" s="5">
        <v>0.0</v>
      </c>
      <c r="V347" s="5"/>
      <c r="W347" s="5"/>
      <c r="X347" s="5"/>
      <c r="Y347" s="5"/>
      <c r="Z347" s="5"/>
      <c r="AA347" s="5"/>
      <c r="AB347" s="5"/>
      <c r="AC347" s="5"/>
      <c r="AD347" s="5"/>
    </row>
    <row r="348" ht="16.5" hidden="1" customHeight="1">
      <c r="A348" s="4" t="s">
        <v>174</v>
      </c>
      <c r="B348" s="1">
        <v>4.0</v>
      </c>
      <c r="C348" s="1">
        <v>4.0</v>
      </c>
      <c r="D348" s="1" t="s">
        <v>2764</v>
      </c>
      <c r="E348" s="1">
        <v>0.0</v>
      </c>
      <c r="F348" s="1">
        <v>1.0</v>
      </c>
      <c r="G348" s="5">
        <v>0.0</v>
      </c>
      <c r="H348" s="5">
        <v>0.0</v>
      </c>
      <c r="I348" s="5">
        <v>1.0</v>
      </c>
      <c r="J348" s="5">
        <v>1.0</v>
      </c>
      <c r="K348" s="5">
        <v>0.0</v>
      </c>
      <c r="L348" s="5">
        <v>0.0</v>
      </c>
      <c r="M348" s="5">
        <v>0.0</v>
      </c>
      <c r="N348" s="5">
        <v>0.0</v>
      </c>
      <c r="O348" s="5">
        <v>0.0</v>
      </c>
      <c r="P348" s="5">
        <v>0.0</v>
      </c>
      <c r="Q348" s="5">
        <v>0.0</v>
      </c>
      <c r="R348" s="5">
        <v>1.0</v>
      </c>
      <c r="S348" s="5">
        <v>0.0</v>
      </c>
      <c r="T348" s="5">
        <v>0.0</v>
      </c>
      <c r="U348" s="5">
        <v>0.0</v>
      </c>
      <c r="V348" s="5"/>
      <c r="W348" s="5"/>
      <c r="X348" s="5"/>
      <c r="Y348" s="5"/>
      <c r="Z348" s="5"/>
      <c r="AA348" s="5"/>
      <c r="AB348" s="5"/>
      <c r="AC348" s="5"/>
      <c r="AD348" s="5"/>
    </row>
    <row r="349" ht="16.5" hidden="1" customHeight="1">
      <c r="A349" s="4" t="s">
        <v>1426</v>
      </c>
      <c r="B349" s="1">
        <v>3.0</v>
      </c>
      <c r="C349" s="5">
        <v>4.0</v>
      </c>
      <c r="D349" s="1" t="s">
        <v>2765</v>
      </c>
      <c r="E349" s="5">
        <v>0.0</v>
      </c>
      <c r="F349" s="5">
        <v>3.0</v>
      </c>
      <c r="G349" s="5">
        <v>0.0</v>
      </c>
      <c r="H349" s="5">
        <v>0.0</v>
      </c>
      <c r="I349" s="5">
        <v>1.0</v>
      </c>
      <c r="J349" s="5">
        <v>0.0</v>
      </c>
      <c r="K349" s="5">
        <v>0.0</v>
      </c>
      <c r="L349" s="5">
        <v>0.0</v>
      </c>
      <c r="M349" s="5">
        <v>0.0</v>
      </c>
      <c r="N349" s="5">
        <v>0.0</v>
      </c>
      <c r="O349" s="5">
        <v>0.0</v>
      </c>
      <c r="P349" s="5">
        <v>0.0</v>
      </c>
      <c r="Q349" s="5">
        <v>0.0</v>
      </c>
      <c r="R349" s="5">
        <v>0.0</v>
      </c>
      <c r="S349" s="5">
        <v>0.0</v>
      </c>
      <c r="T349" s="5">
        <v>0.0</v>
      </c>
      <c r="U349" s="5">
        <v>0.0</v>
      </c>
      <c r="V349" s="5"/>
      <c r="W349" s="5"/>
      <c r="X349" s="5"/>
      <c r="Y349" s="5"/>
      <c r="Z349" s="5"/>
      <c r="AA349" s="5"/>
      <c r="AB349" s="5"/>
      <c r="AC349" s="5"/>
      <c r="AD349" s="5"/>
    </row>
    <row r="350" ht="16.5" hidden="1" customHeight="1">
      <c r="A350" s="4" t="s">
        <v>126</v>
      </c>
      <c r="B350" s="1">
        <v>1.0</v>
      </c>
      <c r="C350" s="1">
        <v>4.0</v>
      </c>
      <c r="D350" s="1" t="s">
        <v>2766</v>
      </c>
      <c r="E350" s="1">
        <v>0.0</v>
      </c>
      <c r="F350" s="5">
        <v>4.0</v>
      </c>
      <c r="G350" s="5">
        <v>0.0</v>
      </c>
      <c r="H350" s="5">
        <v>0.0</v>
      </c>
      <c r="I350" s="5">
        <v>0.0</v>
      </c>
      <c r="J350" s="5">
        <v>0.0</v>
      </c>
      <c r="K350" s="5">
        <v>0.0</v>
      </c>
      <c r="L350" s="5">
        <v>0.0</v>
      </c>
      <c r="M350" s="5">
        <v>0.0</v>
      </c>
      <c r="N350" s="5">
        <v>0.0</v>
      </c>
      <c r="O350" s="5">
        <v>0.0</v>
      </c>
      <c r="P350" s="5">
        <v>0.0</v>
      </c>
      <c r="Q350" s="5">
        <v>0.0</v>
      </c>
      <c r="R350" s="5">
        <v>0.0</v>
      </c>
      <c r="S350" s="5">
        <v>0.0</v>
      </c>
      <c r="T350" s="5">
        <v>0.0</v>
      </c>
      <c r="U350" s="5">
        <v>0.0</v>
      </c>
      <c r="V350" s="5"/>
      <c r="W350" s="5"/>
      <c r="X350" s="5"/>
      <c r="Y350" s="5"/>
      <c r="Z350" s="5"/>
      <c r="AA350" s="5"/>
      <c r="AB350" s="5"/>
      <c r="AC350" s="5"/>
      <c r="AD350" s="5"/>
    </row>
    <row r="351" ht="16.5" hidden="1" customHeight="1">
      <c r="A351" s="4" t="s">
        <v>808</v>
      </c>
      <c r="B351" s="5">
        <v>0.0</v>
      </c>
      <c r="C351" s="5">
        <v>4.0</v>
      </c>
      <c r="D351" s="1" t="s">
        <v>2767</v>
      </c>
      <c r="E351" s="5">
        <v>0.0</v>
      </c>
      <c r="F351" s="5">
        <v>4.0</v>
      </c>
      <c r="G351" s="5">
        <v>0.0</v>
      </c>
      <c r="H351" s="5">
        <v>0.0</v>
      </c>
      <c r="I351" s="5">
        <v>0.0</v>
      </c>
      <c r="J351" s="5">
        <v>0.0</v>
      </c>
      <c r="K351" s="5">
        <v>0.0</v>
      </c>
      <c r="L351" s="5">
        <v>0.0</v>
      </c>
      <c r="M351" s="5">
        <v>0.0</v>
      </c>
      <c r="N351" s="5">
        <v>0.0</v>
      </c>
      <c r="O351" s="5">
        <v>0.0</v>
      </c>
      <c r="P351" s="5">
        <v>0.0</v>
      </c>
      <c r="Q351" s="5">
        <v>0.0</v>
      </c>
      <c r="R351" s="5">
        <v>0.0</v>
      </c>
      <c r="S351" s="5">
        <v>0.0</v>
      </c>
      <c r="T351" s="5">
        <v>0.0</v>
      </c>
      <c r="U351" s="5">
        <v>0.0</v>
      </c>
      <c r="V351" s="5"/>
      <c r="W351" s="5"/>
      <c r="X351" s="5"/>
      <c r="Y351" s="5"/>
      <c r="Z351" s="5"/>
      <c r="AA351" s="5"/>
      <c r="AB351" s="5"/>
      <c r="AC351" s="5"/>
      <c r="AD351" s="5"/>
    </row>
    <row r="352" ht="16.5" hidden="1" customHeight="1">
      <c r="A352" s="4" t="s">
        <v>224</v>
      </c>
      <c r="B352" s="1">
        <v>34.0</v>
      </c>
      <c r="C352" s="1">
        <v>4.0</v>
      </c>
      <c r="D352" s="1" t="s">
        <v>225</v>
      </c>
      <c r="E352" s="1">
        <v>0.0</v>
      </c>
      <c r="F352" s="1">
        <v>2.0</v>
      </c>
      <c r="G352" s="1">
        <v>1.0</v>
      </c>
      <c r="H352" s="5">
        <v>0.0</v>
      </c>
      <c r="I352" s="5">
        <v>0.0</v>
      </c>
      <c r="J352" s="5">
        <v>0.0</v>
      </c>
      <c r="K352" s="5">
        <v>0.0</v>
      </c>
      <c r="L352" s="5">
        <v>1.0</v>
      </c>
      <c r="M352" s="5">
        <v>0.0</v>
      </c>
      <c r="N352" s="5">
        <v>0.0</v>
      </c>
      <c r="O352" s="5">
        <v>0.0</v>
      </c>
      <c r="P352" s="5">
        <v>0.0</v>
      </c>
      <c r="Q352" s="5">
        <v>0.0</v>
      </c>
      <c r="R352" s="5">
        <v>0.0</v>
      </c>
      <c r="S352" s="5">
        <v>0.0</v>
      </c>
      <c r="T352" s="5">
        <v>0.0</v>
      </c>
      <c r="U352" s="5">
        <v>0.0</v>
      </c>
      <c r="V352" s="5"/>
      <c r="W352" s="5"/>
      <c r="X352" s="5"/>
      <c r="Y352" s="5"/>
      <c r="Z352" s="5"/>
      <c r="AA352" s="5"/>
      <c r="AB352" s="5"/>
      <c r="AC352" s="5"/>
      <c r="AD352" s="5"/>
    </row>
    <row r="353" ht="16.5" hidden="1" customHeight="1">
      <c r="A353" s="4" t="s">
        <v>232</v>
      </c>
      <c r="B353" s="1">
        <v>0.0</v>
      </c>
      <c r="C353" s="1">
        <v>4.0</v>
      </c>
      <c r="D353" s="1" t="s">
        <v>233</v>
      </c>
      <c r="E353" s="1">
        <v>0.0</v>
      </c>
      <c r="F353" s="5">
        <v>4.0</v>
      </c>
      <c r="G353" s="5">
        <v>0.0</v>
      </c>
      <c r="H353" s="5">
        <v>0.0</v>
      </c>
      <c r="I353" s="5">
        <v>0.0</v>
      </c>
      <c r="J353" s="5">
        <v>0.0</v>
      </c>
      <c r="K353" s="5">
        <v>0.0</v>
      </c>
      <c r="L353" s="5">
        <v>0.0</v>
      </c>
      <c r="M353" s="5">
        <v>0.0</v>
      </c>
      <c r="N353" s="5">
        <v>0.0</v>
      </c>
      <c r="O353" s="5">
        <v>0.0</v>
      </c>
      <c r="P353" s="5">
        <v>0.0</v>
      </c>
      <c r="Q353" s="5">
        <v>0.0</v>
      </c>
      <c r="R353" s="5">
        <v>0.0</v>
      </c>
      <c r="S353" s="5">
        <v>0.0</v>
      </c>
      <c r="T353" s="5">
        <v>0.0</v>
      </c>
      <c r="U353" s="5">
        <v>0.0</v>
      </c>
      <c r="V353" s="5"/>
      <c r="W353" s="5"/>
      <c r="X353" s="5"/>
      <c r="Y353" s="5"/>
      <c r="Z353" s="5"/>
      <c r="AA353" s="5"/>
      <c r="AB353" s="5"/>
      <c r="AC353" s="5"/>
      <c r="AD353" s="5"/>
    </row>
    <row r="354" ht="16.5" hidden="1" customHeight="1">
      <c r="A354" s="4" t="s">
        <v>236</v>
      </c>
      <c r="B354" s="1">
        <v>159.0</v>
      </c>
      <c r="C354" s="5">
        <v>4.0</v>
      </c>
      <c r="D354" s="1" t="s">
        <v>2768</v>
      </c>
      <c r="E354" s="5">
        <v>0.0</v>
      </c>
      <c r="F354" s="5">
        <v>4.0</v>
      </c>
      <c r="G354" s="5">
        <v>0.0</v>
      </c>
      <c r="H354" s="5">
        <v>0.0</v>
      </c>
      <c r="I354" s="5">
        <v>0.0</v>
      </c>
      <c r="J354" s="5">
        <v>0.0</v>
      </c>
      <c r="K354" s="5">
        <v>0.0</v>
      </c>
      <c r="L354" s="5">
        <v>0.0</v>
      </c>
      <c r="M354" s="5">
        <v>0.0</v>
      </c>
      <c r="N354" s="5">
        <v>0.0</v>
      </c>
      <c r="O354" s="5">
        <v>0.0</v>
      </c>
      <c r="P354" s="5">
        <v>0.0</v>
      </c>
      <c r="Q354" s="5">
        <v>0.0</v>
      </c>
      <c r="R354" s="5">
        <v>0.0</v>
      </c>
      <c r="S354" s="5">
        <v>0.0</v>
      </c>
      <c r="T354" s="5">
        <v>0.0</v>
      </c>
      <c r="U354" s="5">
        <v>0.0</v>
      </c>
      <c r="V354" s="5"/>
      <c r="W354" s="5"/>
      <c r="X354" s="5"/>
      <c r="Y354" s="5"/>
      <c r="Z354" s="5"/>
      <c r="AA354" s="5"/>
      <c r="AB354" s="5"/>
      <c r="AC354" s="5"/>
      <c r="AD354" s="5"/>
    </row>
    <row r="355" ht="16.5" hidden="1" customHeight="1">
      <c r="A355" s="4" t="s">
        <v>128</v>
      </c>
      <c r="B355" s="5">
        <v>0.0</v>
      </c>
      <c r="C355" s="5">
        <v>4.0</v>
      </c>
      <c r="D355" s="1" t="s">
        <v>2769</v>
      </c>
      <c r="E355" s="5">
        <v>0.0</v>
      </c>
      <c r="F355" s="5">
        <v>4.0</v>
      </c>
      <c r="G355" s="5">
        <v>0.0</v>
      </c>
      <c r="H355" s="5">
        <v>0.0</v>
      </c>
      <c r="I355" s="5">
        <v>0.0</v>
      </c>
      <c r="J355" s="5">
        <v>0.0</v>
      </c>
      <c r="K355" s="5">
        <v>0.0</v>
      </c>
      <c r="L355" s="5">
        <v>0.0</v>
      </c>
      <c r="M355" s="5">
        <v>0.0</v>
      </c>
      <c r="N355" s="5">
        <v>0.0</v>
      </c>
      <c r="O355" s="5">
        <v>0.0</v>
      </c>
      <c r="P355" s="5">
        <v>0.0</v>
      </c>
      <c r="Q355" s="5">
        <v>0.0</v>
      </c>
      <c r="R355" s="5">
        <v>0.0</v>
      </c>
      <c r="S355" s="5">
        <v>0.0</v>
      </c>
      <c r="T355" s="5">
        <v>0.0</v>
      </c>
      <c r="U355" s="5">
        <v>0.0</v>
      </c>
      <c r="V355" s="5"/>
      <c r="W355" s="5"/>
      <c r="X355" s="5"/>
      <c r="Y355" s="5"/>
      <c r="Z355" s="5"/>
      <c r="AA355" s="5"/>
      <c r="AB355" s="5"/>
      <c r="AC355" s="5"/>
      <c r="AD355" s="5"/>
    </row>
    <row r="356" ht="16.5" hidden="1" customHeight="1">
      <c r="A356" s="4" t="s">
        <v>132</v>
      </c>
      <c r="B356" s="5">
        <v>0.0</v>
      </c>
      <c r="C356" s="5">
        <v>4.0</v>
      </c>
      <c r="D356" s="1" t="s">
        <v>2770</v>
      </c>
      <c r="E356" s="5">
        <v>0.0</v>
      </c>
      <c r="F356" s="5">
        <v>0.0</v>
      </c>
      <c r="G356" s="5">
        <v>1.0</v>
      </c>
      <c r="H356" s="5">
        <v>0.0</v>
      </c>
      <c r="I356" s="5">
        <v>1.0</v>
      </c>
      <c r="J356" s="5">
        <v>2.0</v>
      </c>
      <c r="K356" s="5">
        <v>0.0</v>
      </c>
      <c r="L356" s="5">
        <v>0.0</v>
      </c>
      <c r="M356" s="5">
        <v>0.0</v>
      </c>
      <c r="N356" s="5">
        <v>0.0</v>
      </c>
      <c r="O356" s="5">
        <v>0.0</v>
      </c>
      <c r="P356" s="5">
        <v>0.0</v>
      </c>
      <c r="Q356" s="5">
        <v>0.0</v>
      </c>
      <c r="R356" s="5">
        <v>0.0</v>
      </c>
      <c r="S356" s="5">
        <v>0.0</v>
      </c>
      <c r="T356" s="5">
        <v>0.0</v>
      </c>
      <c r="U356" s="5">
        <v>0.0</v>
      </c>
      <c r="V356" s="5"/>
      <c r="W356" s="5"/>
      <c r="X356" s="5"/>
      <c r="Y356" s="5"/>
      <c r="Z356" s="5"/>
      <c r="AA356" s="5"/>
      <c r="AB356" s="5"/>
      <c r="AC356" s="5"/>
      <c r="AD356" s="5"/>
    </row>
    <row r="357" ht="16.5" hidden="1" customHeight="1">
      <c r="A357" s="4" t="s">
        <v>1160</v>
      </c>
      <c r="B357" s="1">
        <v>23.0</v>
      </c>
      <c r="C357" s="5">
        <v>4.0</v>
      </c>
      <c r="D357" s="1" t="s">
        <v>2771</v>
      </c>
      <c r="E357" s="5">
        <v>0.0</v>
      </c>
      <c r="F357" s="5">
        <v>2.0</v>
      </c>
      <c r="G357" s="5">
        <v>0.0</v>
      </c>
      <c r="H357" s="5">
        <v>0.0</v>
      </c>
      <c r="I357" s="5">
        <v>0.0</v>
      </c>
      <c r="J357" s="5">
        <v>0.0</v>
      </c>
      <c r="K357" s="5">
        <v>0.0</v>
      </c>
      <c r="L357" s="5">
        <v>0.0</v>
      </c>
      <c r="M357" s="5">
        <v>1.0</v>
      </c>
      <c r="N357" s="5">
        <v>0.0</v>
      </c>
      <c r="O357" s="5">
        <v>0.0</v>
      </c>
      <c r="P357" s="5">
        <v>0.0</v>
      </c>
      <c r="Q357" s="5">
        <v>0.0</v>
      </c>
      <c r="R357" s="5">
        <v>0.0</v>
      </c>
      <c r="S357" s="5">
        <v>0.0</v>
      </c>
      <c r="T357" s="5">
        <v>1.0</v>
      </c>
      <c r="U357" s="5">
        <v>0.0</v>
      </c>
      <c r="V357" s="5"/>
      <c r="W357" s="5"/>
      <c r="X357" s="5"/>
      <c r="Y357" s="5"/>
      <c r="Z357" s="5"/>
      <c r="AA357" s="5"/>
      <c r="AB357" s="5"/>
      <c r="AC357" s="5"/>
      <c r="AD357" s="5"/>
    </row>
    <row r="358" ht="16.5" hidden="1" customHeight="1">
      <c r="A358" s="4" t="s">
        <v>1164</v>
      </c>
      <c r="B358" s="1">
        <v>24.0</v>
      </c>
      <c r="C358" s="1">
        <v>4.0</v>
      </c>
      <c r="D358" s="1" t="s">
        <v>2772</v>
      </c>
      <c r="E358" s="5">
        <v>1.0</v>
      </c>
      <c r="F358" s="5">
        <v>1.0</v>
      </c>
      <c r="G358" s="5">
        <v>1.0</v>
      </c>
      <c r="H358" s="5">
        <v>0.0</v>
      </c>
      <c r="I358" s="5">
        <v>0.0</v>
      </c>
      <c r="J358" s="5">
        <v>0.0</v>
      </c>
      <c r="K358" s="5">
        <v>0.0</v>
      </c>
      <c r="L358" s="5">
        <v>0.0</v>
      </c>
      <c r="M358" s="5">
        <v>1.0</v>
      </c>
      <c r="N358" s="5">
        <v>0.0</v>
      </c>
      <c r="O358" s="5">
        <v>0.0</v>
      </c>
      <c r="P358" s="5">
        <v>0.0</v>
      </c>
      <c r="Q358" s="5">
        <v>0.0</v>
      </c>
      <c r="R358" s="5">
        <v>0.0</v>
      </c>
      <c r="S358" s="5">
        <v>0.0</v>
      </c>
      <c r="T358" s="5">
        <v>0.0</v>
      </c>
      <c r="U358" s="5">
        <v>0.0</v>
      </c>
      <c r="V358" s="5"/>
      <c r="W358" s="5"/>
      <c r="X358" s="5"/>
      <c r="Y358" s="5"/>
      <c r="Z358" s="5"/>
      <c r="AA358" s="5"/>
      <c r="AB358" s="5"/>
      <c r="AC358" s="5"/>
      <c r="AD358" s="5"/>
    </row>
    <row r="359" ht="16.5" hidden="1" customHeight="1">
      <c r="A359" s="4" t="s">
        <v>242</v>
      </c>
      <c r="B359" s="1">
        <v>0.0</v>
      </c>
      <c r="C359" s="1">
        <v>4.0</v>
      </c>
      <c r="D359" s="1" t="s">
        <v>243</v>
      </c>
      <c r="E359" s="1">
        <v>0.0</v>
      </c>
      <c r="F359" s="1">
        <v>4.0</v>
      </c>
      <c r="G359" s="1">
        <v>0.0</v>
      </c>
      <c r="H359" s="1">
        <v>0.0</v>
      </c>
      <c r="I359" s="1">
        <v>0.0</v>
      </c>
      <c r="J359" s="5">
        <v>0.0</v>
      </c>
      <c r="K359" s="5">
        <v>0.0</v>
      </c>
      <c r="L359" s="5">
        <v>0.0</v>
      </c>
      <c r="M359" s="5">
        <v>0.0</v>
      </c>
      <c r="N359" s="5">
        <v>0.0</v>
      </c>
      <c r="O359" s="5">
        <v>0.0</v>
      </c>
      <c r="P359" s="5">
        <v>0.0</v>
      </c>
      <c r="Q359" s="5">
        <v>0.0</v>
      </c>
      <c r="R359" s="5">
        <v>0.0</v>
      </c>
      <c r="S359" s="5">
        <v>0.0</v>
      </c>
      <c r="T359" s="5">
        <v>0.0</v>
      </c>
      <c r="U359" s="5">
        <v>0.0</v>
      </c>
      <c r="V359" s="5"/>
      <c r="W359" s="5"/>
      <c r="X359" s="5"/>
      <c r="Y359" s="5"/>
      <c r="Z359" s="5"/>
      <c r="AA359" s="5"/>
      <c r="AB359" s="5"/>
      <c r="AC359" s="5"/>
      <c r="AD359" s="5"/>
    </row>
    <row r="360" ht="16.5" hidden="1" customHeight="1">
      <c r="A360" s="4" t="s">
        <v>1198</v>
      </c>
      <c r="B360" s="5">
        <v>0.0</v>
      </c>
      <c r="C360" s="5">
        <v>4.0</v>
      </c>
      <c r="D360" s="1" t="s">
        <v>2773</v>
      </c>
      <c r="E360" s="5">
        <v>0.0</v>
      </c>
      <c r="F360" s="5">
        <v>0.0</v>
      </c>
      <c r="G360" s="5">
        <v>0.0</v>
      </c>
      <c r="H360" s="5">
        <v>0.0</v>
      </c>
      <c r="I360" s="5">
        <v>1.0</v>
      </c>
      <c r="J360" s="5">
        <v>1.0</v>
      </c>
      <c r="K360" s="5">
        <v>1.0</v>
      </c>
      <c r="L360" s="5">
        <v>1.0</v>
      </c>
      <c r="M360" s="5">
        <v>0.0</v>
      </c>
      <c r="N360" s="5">
        <v>0.0</v>
      </c>
      <c r="O360" s="5">
        <v>0.0</v>
      </c>
      <c r="P360" s="5">
        <v>0.0</v>
      </c>
      <c r="Q360" s="5">
        <v>0.0</v>
      </c>
      <c r="R360" s="5">
        <v>0.0</v>
      </c>
      <c r="S360" s="5">
        <v>0.0</v>
      </c>
      <c r="T360" s="5">
        <v>0.0</v>
      </c>
      <c r="U360" s="5">
        <v>0.0</v>
      </c>
      <c r="V360" s="5"/>
      <c r="W360" s="5"/>
      <c r="X360" s="5"/>
      <c r="Y360" s="5"/>
      <c r="Z360" s="5"/>
      <c r="AA360" s="5"/>
      <c r="AB360" s="5"/>
      <c r="AC360" s="5"/>
      <c r="AD360" s="5"/>
    </row>
    <row r="361" ht="16.5" hidden="1" customHeight="1">
      <c r="A361" s="4" t="s">
        <v>526</v>
      </c>
      <c r="B361" s="1">
        <v>0.0</v>
      </c>
      <c r="C361" s="1">
        <v>4.0</v>
      </c>
      <c r="D361" s="1" t="s">
        <v>2774</v>
      </c>
      <c r="E361" s="1">
        <v>0.0</v>
      </c>
      <c r="F361" s="1">
        <v>0.0</v>
      </c>
      <c r="G361" s="1">
        <v>0.0</v>
      </c>
      <c r="H361" s="5">
        <v>0.0</v>
      </c>
      <c r="I361" s="5">
        <v>0.0</v>
      </c>
      <c r="J361" s="5">
        <v>1.0</v>
      </c>
      <c r="K361" s="5">
        <v>0.0</v>
      </c>
      <c r="L361" s="5">
        <v>0.0</v>
      </c>
      <c r="M361" s="5">
        <v>0.0</v>
      </c>
      <c r="N361" s="5">
        <v>0.0</v>
      </c>
      <c r="O361" s="5">
        <v>0.0</v>
      </c>
      <c r="P361" s="5">
        <v>0.0</v>
      </c>
      <c r="Q361" s="5">
        <v>0.0</v>
      </c>
      <c r="R361" s="5">
        <v>0.0</v>
      </c>
      <c r="S361" s="5">
        <v>1.0</v>
      </c>
      <c r="T361" s="5">
        <v>0.0</v>
      </c>
      <c r="U361" s="5">
        <v>2.0</v>
      </c>
      <c r="V361" s="5"/>
      <c r="W361" s="5"/>
      <c r="X361" s="5"/>
      <c r="Y361" s="5"/>
      <c r="Z361" s="5"/>
      <c r="AA361" s="5"/>
      <c r="AB361" s="5"/>
      <c r="AC361" s="5"/>
      <c r="AD361" s="5"/>
    </row>
    <row r="362" ht="16.5" hidden="1" customHeight="1">
      <c r="A362" s="4" t="s">
        <v>882</v>
      </c>
      <c r="B362" s="1">
        <v>3.0</v>
      </c>
      <c r="C362" s="1">
        <v>4.0</v>
      </c>
      <c r="D362" s="1" t="s">
        <v>2775</v>
      </c>
      <c r="E362" s="1">
        <v>0.0</v>
      </c>
      <c r="F362" s="1">
        <v>1.0</v>
      </c>
      <c r="G362" s="1">
        <v>0.0</v>
      </c>
      <c r="H362" s="1">
        <v>0.0</v>
      </c>
      <c r="I362" s="1">
        <v>2.0</v>
      </c>
      <c r="J362" s="1">
        <v>0.0</v>
      </c>
      <c r="K362" s="1">
        <v>0.0</v>
      </c>
      <c r="L362" s="1">
        <v>0.0</v>
      </c>
      <c r="M362" s="5">
        <v>0.0</v>
      </c>
      <c r="N362" s="5">
        <v>1.0</v>
      </c>
      <c r="O362" s="5">
        <v>0.0</v>
      </c>
      <c r="P362" s="5">
        <v>0.0</v>
      </c>
      <c r="Q362" s="5">
        <v>0.0</v>
      </c>
      <c r="R362" s="5">
        <v>0.0</v>
      </c>
      <c r="S362" s="5">
        <v>0.0</v>
      </c>
      <c r="T362" s="5">
        <v>0.0</v>
      </c>
      <c r="U362" s="5">
        <v>0.0</v>
      </c>
      <c r="V362" s="5"/>
      <c r="W362" s="5"/>
      <c r="X362" s="5"/>
      <c r="Y362" s="5"/>
      <c r="Z362" s="5"/>
      <c r="AA362" s="5"/>
      <c r="AB362" s="5"/>
      <c r="AC362" s="5"/>
      <c r="AD362" s="5"/>
    </row>
    <row r="363" ht="16.5" hidden="1" customHeight="1">
      <c r="A363" s="4" t="s">
        <v>888</v>
      </c>
      <c r="B363" s="5">
        <v>0.0</v>
      </c>
      <c r="C363" s="5">
        <v>4.0</v>
      </c>
      <c r="D363" s="1" t="s">
        <v>2776</v>
      </c>
      <c r="E363" s="5">
        <v>0.0</v>
      </c>
      <c r="F363" s="5">
        <v>3.0</v>
      </c>
      <c r="G363" s="5">
        <v>0.0</v>
      </c>
      <c r="H363" s="5">
        <v>0.0</v>
      </c>
      <c r="I363" s="5">
        <v>0.0</v>
      </c>
      <c r="J363" s="5">
        <v>0.0</v>
      </c>
      <c r="K363" s="5">
        <v>0.0</v>
      </c>
      <c r="L363" s="5">
        <v>0.0</v>
      </c>
      <c r="M363" s="5">
        <v>0.0</v>
      </c>
      <c r="N363" s="5">
        <v>0.0</v>
      </c>
      <c r="O363" s="5">
        <v>0.0</v>
      </c>
      <c r="P363" s="5">
        <v>0.0</v>
      </c>
      <c r="Q363" s="5">
        <v>0.0</v>
      </c>
      <c r="R363" s="5">
        <v>1.0</v>
      </c>
      <c r="S363" s="5">
        <v>0.0</v>
      </c>
      <c r="T363" s="5">
        <v>0.0</v>
      </c>
      <c r="U363" s="5">
        <v>0.0</v>
      </c>
      <c r="V363" s="5"/>
      <c r="W363" s="5"/>
      <c r="X363" s="5"/>
      <c r="Y363" s="5"/>
      <c r="Z363" s="5"/>
      <c r="AA363" s="5"/>
      <c r="AB363" s="5"/>
      <c r="AC363" s="5"/>
      <c r="AD363" s="5"/>
    </row>
    <row r="364" ht="16.5" hidden="1" customHeight="1">
      <c r="A364" s="4" t="s">
        <v>260</v>
      </c>
      <c r="B364" s="1">
        <v>0.0</v>
      </c>
      <c r="C364" s="1">
        <v>4.0</v>
      </c>
      <c r="D364" s="1" t="s">
        <v>261</v>
      </c>
      <c r="E364" s="1">
        <v>0.0</v>
      </c>
      <c r="F364" s="1">
        <v>3.0</v>
      </c>
      <c r="G364" s="5">
        <v>0.0</v>
      </c>
      <c r="H364" s="5">
        <v>0.0</v>
      </c>
      <c r="I364" s="5">
        <v>0.0</v>
      </c>
      <c r="J364" s="5">
        <v>0.0</v>
      </c>
      <c r="K364" s="5">
        <v>0.0</v>
      </c>
      <c r="L364" s="5">
        <v>0.0</v>
      </c>
      <c r="M364" s="5">
        <v>0.0</v>
      </c>
      <c r="N364" s="5">
        <v>0.0</v>
      </c>
      <c r="O364" s="5">
        <v>0.0</v>
      </c>
      <c r="P364" s="5">
        <v>0.0</v>
      </c>
      <c r="Q364" s="5">
        <v>0.0</v>
      </c>
      <c r="R364" s="5">
        <v>0.0</v>
      </c>
      <c r="S364" s="5">
        <v>0.0</v>
      </c>
      <c r="T364" s="5">
        <v>0.0</v>
      </c>
      <c r="U364" s="5">
        <v>1.0</v>
      </c>
      <c r="V364" s="5"/>
      <c r="W364" s="5"/>
      <c r="X364" s="5"/>
      <c r="Y364" s="5"/>
      <c r="Z364" s="5"/>
      <c r="AA364" s="5"/>
      <c r="AB364" s="5"/>
      <c r="AC364" s="5"/>
      <c r="AD364" s="5"/>
    </row>
    <row r="365" ht="16.5" hidden="1" customHeight="1">
      <c r="A365" s="4" t="s">
        <v>262</v>
      </c>
      <c r="B365" s="1">
        <v>0.0</v>
      </c>
      <c r="C365" s="1">
        <v>4.0</v>
      </c>
      <c r="D365" s="1" t="s">
        <v>263</v>
      </c>
      <c r="E365" s="5">
        <v>0.0</v>
      </c>
      <c r="F365" s="5">
        <v>4.0</v>
      </c>
      <c r="G365" s="5">
        <v>0.0</v>
      </c>
      <c r="H365" s="5">
        <v>0.0</v>
      </c>
      <c r="I365" s="5">
        <v>0.0</v>
      </c>
      <c r="J365" s="5">
        <v>0.0</v>
      </c>
      <c r="K365" s="5">
        <v>0.0</v>
      </c>
      <c r="L365" s="5">
        <v>0.0</v>
      </c>
      <c r="M365" s="5">
        <v>0.0</v>
      </c>
      <c r="N365" s="5">
        <v>0.0</v>
      </c>
      <c r="O365" s="5">
        <v>0.0</v>
      </c>
      <c r="P365" s="5">
        <v>0.0</v>
      </c>
      <c r="Q365" s="5">
        <v>0.0</v>
      </c>
      <c r="R365" s="5">
        <v>0.0</v>
      </c>
      <c r="S365" s="5">
        <v>0.0</v>
      </c>
      <c r="T365" s="5">
        <v>0.0</v>
      </c>
      <c r="U365" s="5">
        <v>0.0</v>
      </c>
      <c r="V365" s="5"/>
      <c r="W365" s="5"/>
      <c r="X365" s="5"/>
      <c r="Y365" s="5"/>
      <c r="Z365" s="5"/>
      <c r="AA365" s="5"/>
      <c r="AB365" s="5"/>
      <c r="AC365" s="5"/>
      <c r="AD365" s="5"/>
    </row>
    <row r="366" ht="16.5" hidden="1" customHeight="1">
      <c r="A366" s="1" t="s">
        <v>264</v>
      </c>
      <c r="B366" s="1">
        <v>0.0</v>
      </c>
      <c r="C366" s="1">
        <v>4.0</v>
      </c>
      <c r="D366" s="1" t="s">
        <v>265</v>
      </c>
      <c r="E366" s="1">
        <v>0.0</v>
      </c>
      <c r="F366" s="1">
        <v>4.0</v>
      </c>
      <c r="G366" s="1">
        <v>0.0</v>
      </c>
      <c r="H366" s="1">
        <v>0.0</v>
      </c>
      <c r="I366" s="5">
        <v>0.0</v>
      </c>
      <c r="J366" s="5">
        <v>0.0</v>
      </c>
      <c r="K366" s="5">
        <v>0.0</v>
      </c>
      <c r="L366" s="5">
        <v>0.0</v>
      </c>
      <c r="M366" s="5">
        <v>0.0</v>
      </c>
      <c r="N366" s="5">
        <v>0.0</v>
      </c>
      <c r="O366" s="5">
        <v>0.0</v>
      </c>
      <c r="P366" s="5">
        <v>0.0</v>
      </c>
      <c r="Q366" s="5">
        <v>0.0</v>
      </c>
      <c r="R366" s="5">
        <v>0.0</v>
      </c>
      <c r="S366" s="5">
        <v>0.0</v>
      </c>
      <c r="T366" s="5">
        <v>0.0</v>
      </c>
      <c r="U366" s="5">
        <v>0.0</v>
      </c>
      <c r="V366" s="5"/>
      <c r="W366" s="5"/>
      <c r="X366" s="5"/>
      <c r="Y366" s="5"/>
      <c r="Z366" s="5"/>
      <c r="AA366" s="5"/>
      <c r="AB366" s="5"/>
      <c r="AC366" s="5"/>
      <c r="AD366" s="5"/>
    </row>
    <row r="367" ht="16.5" hidden="1" customHeight="1">
      <c r="A367" s="1" t="s">
        <v>266</v>
      </c>
      <c r="B367" s="1">
        <v>0.0</v>
      </c>
      <c r="C367" s="1">
        <v>4.0</v>
      </c>
      <c r="D367" s="1" t="s">
        <v>267</v>
      </c>
      <c r="E367" s="1">
        <v>0.0</v>
      </c>
      <c r="F367" s="1">
        <v>4.0</v>
      </c>
      <c r="G367" s="1">
        <v>0.0</v>
      </c>
      <c r="H367" s="1">
        <v>0.0</v>
      </c>
      <c r="I367" s="1">
        <v>0.0</v>
      </c>
      <c r="J367" s="5">
        <v>0.0</v>
      </c>
      <c r="K367" s="5">
        <v>0.0</v>
      </c>
      <c r="L367" s="5">
        <v>0.0</v>
      </c>
      <c r="M367" s="5">
        <v>0.0</v>
      </c>
      <c r="N367" s="5">
        <v>0.0</v>
      </c>
      <c r="O367" s="5">
        <v>0.0</v>
      </c>
      <c r="P367" s="5">
        <v>0.0</v>
      </c>
      <c r="Q367" s="5">
        <v>0.0</v>
      </c>
      <c r="R367" s="5">
        <v>0.0</v>
      </c>
      <c r="S367" s="5">
        <v>0.0</v>
      </c>
      <c r="T367" s="5">
        <v>0.0</v>
      </c>
      <c r="U367" s="5">
        <v>0.0</v>
      </c>
      <c r="V367" s="5"/>
      <c r="W367" s="5"/>
      <c r="X367" s="5"/>
      <c r="Y367" s="5"/>
      <c r="Z367" s="5"/>
      <c r="AA367" s="5"/>
      <c r="AB367" s="5"/>
      <c r="AC367" s="5"/>
      <c r="AD367" s="5"/>
    </row>
    <row r="368" ht="16.5" hidden="1" customHeight="1">
      <c r="A368" s="1" t="s">
        <v>268</v>
      </c>
      <c r="B368" s="1">
        <v>0.0</v>
      </c>
      <c r="C368" s="1">
        <v>4.0</v>
      </c>
      <c r="D368" s="1" t="s">
        <v>269</v>
      </c>
      <c r="E368" s="1">
        <v>0.0</v>
      </c>
      <c r="F368" s="5">
        <v>4.0</v>
      </c>
      <c r="G368" s="5">
        <v>0.0</v>
      </c>
      <c r="H368" s="5">
        <v>0.0</v>
      </c>
      <c r="I368" s="5">
        <v>0.0</v>
      </c>
      <c r="J368" s="5">
        <v>0.0</v>
      </c>
      <c r="K368" s="5">
        <v>0.0</v>
      </c>
      <c r="L368" s="5">
        <v>0.0</v>
      </c>
      <c r="M368" s="5">
        <v>0.0</v>
      </c>
      <c r="N368" s="5">
        <v>0.0</v>
      </c>
      <c r="O368" s="5">
        <v>0.0</v>
      </c>
      <c r="P368" s="5">
        <v>0.0</v>
      </c>
      <c r="Q368" s="5">
        <v>0.0</v>
      </c>
      <c r="R368" s="5">
        <v>0.0</v>
      </c>
      <c r="S368" s="5">
        <v>0.0</v>
      </c>
      <c r="T368" s="5">
        <v>0.0</v>
      </c>
      <c r="U368" s="5">
        <v>0.0</v>
      </c>
      <c r="V368" s="5"/>
      <c r="W368" s="5"/>
      <c r="X368" s="5"/>
      <c r="Y368" s="5"/>
      <c r="Z368" s="5"/>
      <c r="AA368" s="5"/>
      <c r="AB368" s="5"/>
      <c r="AC368" s="5"/>
      <c r="AD368" s="5"/>
    </row>
    <row r="369" ht="16.5" hidden="1" customHeight="1">
      <c r="A369" s="4" t="s">
        <v>278</v>
      </c>
      <c r="B369" s="1">
        <v>5.0</v>
      </c>
      <c r="C369" s="1">
        <v>4.0</v>
      </c>
      <c r="D369" s="1" t="s">
        <v>279</v>
      </c>
      <c r="E369" s="1">
        <v>0.0</v>
      </c>
      <c r="F369" s="1">
        <v>1.0</v>
      </c>
      <c r="G369" s="1">
        <v>0.0</v>
      </c>
      <c r="H369" s="1">
        <v>0.0</v>
      </c>
      <c r="I369" s="1">
        <v>0.0</v>
      </c>
      <c r="J369" s="1">
        <v>0.0</v>
      </c>
      <c r="K369" s="1">
        <v>0.0</v>
      </c>
      <c r="L369" s="1">
        <v>0.0</v>
      </c>
      <c r="M369" s="5">
        <v>0.0</v>
      </c>
      <c r="N369" s="5">
        <v>0.0</v>
      </c>
      <c r="O369" s="5">
        <v>0.0</v>
      </c>
      <c r="P369" s="5">
        <v>0.0</v>
      </c>
      <c r="Q369" s="5">
        <v>0.0</v>
      </c>
      <c r="R369" s="5">
        <v>3.0</v>
      </c>
      <c r="S369" s="5">
        <v>0.0</v>
      </c>
      <c r="T369" s="5">
        <v>0.0</v>
      </c>
      <c r="U369" s="5">
        <v>0.0</v>
      </c>
      <c r="V369" s="5"/>
      <c r="W369" s="5"/>
      <c r="X369" s="5"/>
      <c r="Y369" s="5"/>
      <c r="Z369" s="5"/>
      <c r="AA369" s="5"/>
      <c r="AB369" s="5"/>
      <c r="AC369" s="5"/>
      <c r="AD369" s="5"/>
    </row>
    <row r="370" ht="16.5" hidden="1" customHeight="1">
      <c r="A370" s="4" t="s">
        <v>284</v>
      </c>
      <c r="B370" s="1">
        <v>0.0</v>
      </c>
      <c r="C370" s="1">
        <v>4.0</v>
      </c>
      <c r="D370" s="1" t="s">
        <v>285</v>
      </c>
      <c r="E370" s="1">
        <v>0.0</v>
      </c>
      <c r="F370" s="5">
        <v>4.0</v>
      </c>
      <c r="G370" s="5">
        <v>0.0</v>
      </c>
      <c r="H370" s="5">
        <v>0.0</v>
      </c>
      <c r="I370" s="5">
        <v>0.0</v>
      </c>
      <c r="J370" s="5">
        <v>0.0</v>
      </c>
      <c r="K370" s="5">
        <v>0.0</v>
      </c>
      <c r="L370" s="5">
        <v>0.0</v>
      </c>
      <c r="M370" s="5">
        <v>0.0</v>
      </c>
      <c r="N370" s="5">
        <v>0.0</v>
      </c>
      <c r="O370" s="5">
        <v>0.0</v>
      </c>
      <c r="P370" s="5">
        <v>0.0</v>
      </c>
      <c r="Q370" s="5">
        <v>0.0</v>
      </c>
      <c r="R370" s="5">
        <v>0.0</v>
      </c>
      <c r="S370" s="5">
        <v>0.0</v>
      </c>
      <c r="T370" s="5">
        <v>0.0</v>
      </c>
      <c r="U370" s="5">
        <v>0.0</v>
      </c>
      <c r="V370" s="5"/>
      <c r="W370" s="5"/>
      <c r="X370" s="5"/>
      <c r="Y370" s="5"/>
      <c r="Z370" s="5"/>
      <c r="AA370" s="5"/>
      <c r="AB370" s="5"/>
      <c r="AC370" s="5"/>
      <c r="AD370" s="5"/>
    </row>
    <row r="371" ht="16.5" hidden="1" customHeight="1">
      <c r="A371" s="4" t="s">
        <v>286</v>
      </c>
      <c r="B371" s="1">
        <v>0.0</v>
      </c>
      <c r="C371" s="1">
        <v>4.0</v>
      </c>
      <c r="D371" s="1" t="s">
        <v>287</v>
      </c>
      <c r="E371" s="5">
        <v>0.0</v>
      </c>
      <c r="F371" s="5">
        <v>4.0</v>
      </c>
      <c r="G371" s="5">
        <v>0.0</v>
      </c>
      <c r="H371" s="5">
        <v>0.0</v>
      </c>
      <c r="I371" s="5">
        <v>0.0</v>
      </c>
      <c r="J371" s="5">
        <v>0.0</v>
      </c>
      <c r="K371" s="5">
        <v>0.0</v>
      </c>
      <c r="L371" s="5">
        <v>0.0</v>
      </c>
      <c r="M371" s="5">
        <v>0.0</v>
      </c>
      <c r="N371" s="5">
        <v>0.0</v>
      </c>
      <c r="O371" s="5">
        <v>0.0</v>
      </c>
      <c r="P371" s="5">
        <v>0.0</v>
      </c>
      <c r="Q371" s="5">
        <v>0.0</v>
      </c>
      <c r="R371" s="5">
        <v>0.0</v>
      </c>
      <c r="S371" s="5">
        <v>0.0</v>
      </c>
      <c r="T371" s="5">
        <v>0.0</v>
      </c>
      <c r="U371" s="5">
        <v>0.0</v>
      </c>
      <c r="V371" s="5"/>
      <c r="W371" s="5"/>
      <c r="X371" s="5"/>
      <c r="Y371" s="5"/>
      <c r="Z371" s="5"/>
      <c r="AA371" s="5"/>
      <c r="AB371" s="5"/>
      <c r="AC371" s="5"/>
      <c r="AD371" s="5"/>
    </row>
    <row r="372" ht="16.5" hidden="1" customHeight="1">
      <c r="A372" s="1" t="s">
        <v>288</v>
      </c>
      <c r="B372" s="1">
        <v>0.0</v>
      </c>
      <c r="C372" s="5">
        <v>4.0</v>
      </c>
      <c r="D372" s="1" t="s">
        <v>289</v>
      </c>
      <c r="E372" s="5">
        <v>0.0</v>
      </c>
      <c r="F372" s="5">
        <v>4.0</v>
      </c>
      <c r="G372" s="5">
        <v>0.0</v>
      </c>
      <c r="H372" s="5">
        <v>0.0</v>
      </c>
      <c r="I372" s="5">
        <v>0.0</v>
      </c>
      <c r="J372" s="5">
        <v>0.0</v>
      </c>
      <c r="K372" s="5">
        <v>0.0</v>
      </c>
      <c r="L372" s="5">
        <v>0.0</v>
      </c>
      <c r="M372" s="5">
        <v>0.0</v>
      </c>
      <c r="N372" s="5">
        <v>0.0</v>
      </c>
      <c r="O372" s="5">
        <v>0.0</v>
      </c>
      <c r="P372" s="5">
        <v>0.0</v>
      </c>
      <c r="Q372" s="5">
        <v>0.0</v>
      </c>
      <c r="R372" s="5">
        <v>0.0</v>
      </c>
      <c r="S372" s="5">
        <v>0.0</v>
      </c>
      <c r="T372" s="5">
        <v>0.0</v>
      </c>
      <c r="U372" s="5">
        <v>0.0</v>
      </c>
      <c r="V372" s="5"/>
      <c r="W372" s="5"/>
      <c r="X372" s="5"/>
      <c r="Y372" s="5"/>
      <c r="Z372" s="5"/>
      <c r="AA372" s="5"/>
      <c r="AB372" s="5"/>
      <c r="AC372" s="5"/>
      <c r="AD372" s="5"/>
    </row>
    <row r="373" ht="16.5" hidden="1" customHeight="1">
      <c r="A373" s="4" t="s">
        <v>2142</v>
      </c>
      <c r="B373" s="1">
        <v>3.0</v>
      </c>
      <c r="C373" s="1">
        <v>4.0</v>
      </c>
      <c r="D373" s="1" t="s">
        <v>2777</v>
      </c>
      <c r="E373" s="5">
        <v>0.0</v>
      </c>
      <c r="F373" s="5">
        <v>2.0</v>
      </c>
      <c r="G373" s="5">
        <v>0.0</v>
      </c>
      <c r="H373" s="5">
        <v>0.0</v>
      </c>
      <c r="I373" s="5">
        <v>0.0</v>
      </c>
      <c r="J373" s="5">
        <v>1.0</v>
      </c>
      <c r="K373" s="5">
        <v>0.0</v>
      </c>
      <c r="L373" s="5">
        <v>1.0</v>
      </c>
      <c r="M373" s="5">
        <v>0.0</v>
      </c>
      <c r="N373" s="5">
        <v>0.0</v>
      </c>
      <c r="O373" s="5">
        <v>0.0</v>
      </c>
      <c r="P373" s="5">
        <v>0.0</v>
      </c>
      <c r="Q373" s="5">
        <v>0.0</v>
      </c>
      <c r="R373" s="5">
        <v>0.0</v>
      </c>
      <c r="S373" s="5">
        <v>0.0</v>
      </c>
      <c r="T373" s="5">
        <v>0.0</v>
      </c>
      <c r="U373" s="5">
        <v>0.0</v>
      </c>
      <c r="V373" s="5"/>
      <c r="W373" s="5"/>
      <c r="X373" s="5"/>
      <c r="Y373" s="5"/>
      <c r="Z373" s="5"/>
      <c r="AA373" s="5"/>
      <c r="AB373" s="5"/>
      <c r="AC373" s="5"/>
      <c r="AD373" s="5"/>
    </row>
    <row r="374" ht="16.5" hidden="1" customHeight="1">
      <c r="A374" s="1" t="s">
        <v>2152</v>
      </c>
      <c r="B374" s="1">
        <v>288.0</v>
      </c>
      <c r="C374" s="1">
        <v>4.0</v>
      </c>
      <c r="D374" s="1" t="s">
        <v>2778</v>
      </c>
      <c r="E374" s="5">
        <v>0.0</v>
      </c>
      <c r="F374" s="5">
        <v>0.0</v>
      </c>
      <c r="G374" s="5">
        <v>1.0</v>
      </c>
      <c r="H374" s="5">
        <v>0.0</v>
      </c>
      <c r="I374" s="5">
        <v>1.0</v>
      </c>
      <c r="J374" s="5">
        <v>0.0</v>
      </c>
      <c r="K374" s="5">
        <v>0.0</v>
      </c>
      <c r="L374" s="5">
        <v>1.0</v>
      </c>
      <c r="M374" s="5">
        <v>0.0</v>
      </c>
      <c r="N374" s="5">
        <v>0.0</v>
      </c>
      <c r="O374" s="5">
        <v>0.0</v>
      </c>
      <c r="P374" s="5">
        <v>0.0</v>
      </c>
      <c r="Q374" s="5">
        <v>0.0</v>
      </c>
      <c r="R374" s="5">
        <v>0.0</v>
      </c>
      <c r="S374" s="5">
        <v>0.0</v>
      </c>
      <c r="T374" s="5">
        <v>1.0</v>
      </c>
      <c r="U374" s="5">
        <v>0.0</v>
      </c>
      <c r="V374" s="5"/>
      <c r="W374" s="5"/>
      <c r="X374" s="5"/>
      <c r="Y374" s="5"/>
      <c r="Z374" s="5"/>
      <c r="AA374" s="5"/>
      <c r="AB374" s="5"/>
      <c r="AC374" s="5"/>
      <c r="AD374" s="5"/>
    </row>
    <row r="375" ht="16.5" hidden="1" customHeight="1">
      <c r="A375" s="4" t="s">
        <v>150</v>
      </c>
      <c r="B375" s="5">
        <v>1.0</v>
      </c>
      <c r="C375" s="5">
        <v>4.0</v>
      </c>
      <c r="D375" s="1" t="s">
        <v>2779</v>
      </c>
      <c r="E375" s="5">
        <v>0.0</v>
      </c>
      <c r="F375" s="5">
        <v>2.0</v>
      </c>
      <c r="G375" s="5">
        <v>0.0</v>
      </c>
      <c r="H375" s="5">
        <v>0.0</v>
      </c>
      <c r="I375" s="5">
        <v>0.0</v>
      </c>
      <c r="J375" s="5">
        <v>0.0</v>
      </c>
      <c r="K375" s="5">
        <v>0.0</v>
      </c>
      <c r="L375" s="5">
        <v>1.0</v>
      </c>
      <c r="M375" s="5">
        <v>0.0</v>
      </c>
      <c r="N375" s="5">
        <v>0.0</v>
      </c>
      <c r="O375" s="5">
        <v>0.0</v>
      </c>
      <c r="P375" s="5">
        <v>0.0</v>
      </c>
      <c r="Q375" s="5">
        <v>0.0</v>
      </c>
      <c r="R375" s="5">
        <v>1.0</v>
      </c>
      <c r="S375" s="5">
        <v>0.0</v>
      </c>
      <c r="T375" s="5">
        <v>0.0</v>
      </c>
      <c r="U375" s="5">
        <v>0.0</v>
      </c>
      <c r="V375" s="5"/>
      <c r="W375" s="5"/>
      <c r="X375" s="5"/>
      <c r="Y375" s="5"/>
      <c r="Z375" s="5"/>
      <c r="AA375" s="5"/>
      <c r="AB375" s="5"/>
      <c r="AC375" s="5"/>
      <c r="AD375" s="5"/>
    </row>
    <row r="376" ht="16.5" hidden="1" customHeight="1">
      <c r="A376" s="4" t="s">
        <v>300</v>
      </c>
      <c r="B376" s="5">
        <v>0.0</v>
      </c>
      <c r="C376" s="5">
        <v>4.0</v>
      </c>
      <c r="D376" s="1" t="s">
        <v>301</v>
      </c>
      <c r="E376" s="5">
        <v>0.0</v>
      </c>
      <c r="F376" s="5">
        <v>4.0</v>
      </c>
      <c r="G376" s="5">
        <v>0.0</v>
      </c>
      <c r="H376" s="5">
        <v>0.0</v>
      </c>
      <c r="I376" s="5">
        <v>0.0</v>
      </c>
      <c r="J376" s="5">
        <v>0.0</v>
      </c>
      <c r="K376" s="5">
        <v>0.0</v>
      </c>
      <c r="L376" s="5">
        <v>0.0</v>
      </c>
      <c r="M376" s="5">
        <v>0.0</v>
      </c>
      <c r="N376" s="5">
        <v>0.0</v>
      </c>
      <c r="O376" s="5">
        <v>0.0</v>
      </c>
      <c r="P376" s="5">
        <v>0.0</v>
      </c>
      <c r="Q376" s="5">
        <v>0.0</v>
      </c>
      <c r="R376" s="5">
        <v>0.0</v>
      </c>
      <c r="S376" s="5">
        <v>0.0</v>
      </c>
      <c r="T376" s="5">
        <v>0.0</v>
      </c>
      <c r="U376" s="5">
        <v>0.0</v>
      </c>
      <c r="V376" s="5"/>
      <c r="W376" s="5"/>
      <c r="X376" s="5"/>
      <c r="Y376" s="5"/>
      <c r="Z376" s="5"/>
      <c r="AA376" s="5"/>
      <c r="AB376" s="5"/>
      <c r="AC376" s="5"/>
      <c r="AD376" s="5"/>
    </row>
    <row r="377" ht="16.5" hidden="1" customHeight="1">
      <c r="A377" s="4" t="s">
        <v>302</v>
      </c>
      <c r="B377" s="1">
        <v>0.0</v>
      </c>
      <c r="C377" s="1">
        <v>4.0</v>
      </c>
      <c r="D377" s="1" t="s">
        <v>303</v>
      </c>
      <c r="E377" s="5">
        <v>0.0</v>
      </c>
      <c r="F377" s="5">
        <v>4.0</v>
      </c>
      <c r="G377" s="5">
        <v>0.0</v>
      </c>
      <c r="H377" s="5">
        <v>0.0</v>
      </c>
      <c r="I377" s="5">
        <v>0.0</v>
      </c>
      <c r="J377" s="5">
        <v>0.0</v>
      </c>
      <c r="K377" s="5">
        <v>0.0</v>
      </c>
      <c r="L377" s="5">
        <v>0.0</v>
      </c>
      <c r="M377" s="5">
        <v>0.0</v>
      </c>
      <c r="N377" s="5">
        <v>0.0</v>
      </c>
      <c r="O377" s="5">
        <v>0.0</v>
      </c>
      <c r="P377" s="5">
        <v>0.0</v>
      </c>
      <c r="Q377" s="5">
        <v>0.0</v>
      </c>
      <c r="R377" s="5">
        <v>0.0</v>
      </c>
      <c r="S377" s="5">
        <v>0.0</v>
      </c>
      <c r="T377" s="5">
        <v>0.0</v>
      </c>
      <c r="U377" s="5">
        <v>0.0</v>
      </c>
      <c r="V377" s="5"/>
      <c r="W377" s="5"/>
      <c r="X377" s="5"/>
      <c r="Y377" s="5"/>
      <c r="Z377" s="5"/>
      <c r="AA377" s="5"/>
      <c r="AB377" s="5"/>
      <c r="AC377" s="5"/>
      <c r="AD377" s="5"/>
    </row>
    <row r="378" ht="16.5" hidden="1" customHeight="1">
      <c r="A378" s="4" t="s">
        <v>2208</v>
      </c>
      <c r="B378" s="1">
        <v>0.0</v>
      </c>
      <c r="C378" s="1">
        <v>4.0</v>
      </c>
      <c r="D378" s="1" t="s">
        <v>2780</v>
      </c>
      <c r="E378" s="1">
        <v>0.0</v>
      </c>
      <c r="F378" s="1">
        <v>0.0</v>
      </c>
      <c r="G378" s="1">
        <v>0.0</v>
      </c>
      <c r="H378" s="5">
        <v>0.0</v>
      </c>
      <c r="I378" s="5">
        <v>0.0</v>
      </c>
      <c r="J378" s="5">
        <v>1.0</v>
      </c>
      <c r="K378" s="5">
        <v>1.0</v>
      </c>
      <c r="L378" s="5">
        <v>0.0</v>
      </c>
      <c r="M378" s="5">
        <v>0.0</v>
      </c>
      <c r="N378" s="5">
        <v>0.0</v>
      </c>
      <c r="O378" s="5">
        <v>0.0</v>
      </c>
      <c r="P378" s="5">
        <v>0.0</v>
      </c>
      <c r="Q378" s="5">
        <v>0.0</v>
      </c>
      <c r="R378" s="5">
        <v>2.0</v>
      </c>
      <c r="S378" s="5">
        <v>0.0</v>
      </c>
      <c r="T378" s="5">
        <v>0.0</v>
      </c>
      <c r="U378" s="5">
        <v>0.0</v>
      </c>
      <c r="V378" s="5"/>
      <c r="W378" s="5"/>
      <c r="X378" s="5"/>
      <c r="Y378" s="5"/>
      <c r="Z378" s="5"/>
      <c r="AA378" s="5"/>
      <c r="AB378" s="5"/>
      <c r="AC378" s="5"/>
      <c r="AD378" s="5"/>
    </row>
    <row r="379" ht="16.5" hidden="1" customHeight="1">
      <c r="A379" s="4" t="s">
        <v>312</v>
      </c>
      <c r="B379" s="5">
        <v>52.0</v>
      </c>
      <c r="C379" s="5">
        <v>4.0</v>
      </c>
      <c r="D379" s="1" t="s">
        <v>2781</v>
      </c>
      <c r="E379" s="5">
        <v>0.0</v>
      </c>
      <c r="F379" s="5">
        <v>4.0</v>
      </c>
      <c r="G379" s="5">
        <v>0.0</v>
      </c>
      <c r="H379" s="5">
        <v>0.0</v>
      </c>
      <c r="I379" s="5">
        <v>0.0</v>
      </c>
      <c r="J379" s="5">
        <v>0.0</v>
      </c>
      <c r="K379" s="5">
        <v>0.0</v>
      </c>
      <c r="L379" s="5">
        <v>0.0</v>
      </c>
      <c r="M379" s="5">
        <v>0.0</v>
      </c>
      <c r="N379" s="5">
        <v>0.0</v>
      </c>
      <c r="O379" s="5">
        <v>0.0</v>
      </c>
      <c r="P379" s="5">
        <v>0.0</v>
      </c>
      <c r="Q379" s="5">
        <v>0.0</v>
      </c>
      <c r="R379" s="5">
        <v>0.0</v>
      </c>
      <c r="S379" s="5">
        <v>0.0</v>
      </c>
      <c r="T379" s="5">
        <v>0.0</v>
      </c>
      <c r="U379" s="5">
        <v>0.0</v>
      </c>
      <c r="V379" s="5"/>
      <c r="W379" s="5"/>
      <c r="X379" s="5"/>
      <c r="Y379" s="5"/>
      <c r="Z379" s="5"/>
      <c r="AA379" s="5"/>
      <c r="AB379" s="5"/>
      <c r="AC379" s="5"/>
      <c r="AD379" s="5"/>
    </row>
    <row r="380" ht="16.5" hidden="1" customHeight="1">
      <c r="A380" s="4" t="s">
        <v>2224</v>
      </c>
      <c r="B380" s="1">
        <v>96.0</v>
      </c>
      <c r="C380" s="1">
        <v>4.0</v>
      </c>
      <c r="D380" s="1" t="s">
        <v>2782</v>
      </c>
      <c r="E380" s="1">
        <v>0.0</v>
      </c>
      <c r="F380" s="5">
        <v>1.0</v>
      </c>
      <c r="G380" s="5">
        <v>0.0</v>
      </c>
      <c r="H380" s="5">
        <v>0.0</v>
      </c>
      <c r="I380" s="5">
        <v>1.0</v>
      </c>
      <c r="J380" s="5">
        <v>0.0</v>
      </c>
      <c r="K380" s="5">
        <v>2.0</v>
      </c>
      <c r="L380" s="5">
        <v>0.0</v>
      </c>
      <c r="M380" s="5">
        <v>0.0</v>
      </c>
      <c r="N380" s="5">
        <v>0.0</v>
      </c>
      <c r="O380" s="5">
        <v>0.0</v>
      </c>
      <c r="P380" s="5">
        <v>0.0</v>
      </c>
      <c r="Q380" s="5">
        <v>0.0</v>
      </c>
      <c r="R380" s="5">
        <v>0.0</v>
      </c>
      <c r="S380" s="5">
        <v>0.0</v>
      </c>
      <c r="T380" s="5">
        <v>0.0</v>
      </c>
      <c r="U380" s="5">
        <v>0.0</v>
      </c>
      <c r="V380" s="5"/>
      <c r="W380" s="5"/>
      <c r="X380" s="5"/>
      <c r="Y380" s="5"/>
      <c r="Z380" s="5"/>
      <c r="AA380" s="5"/>
      <c r="AB380" s="5"/>
      <c r="AC380" s="5"/>
      <c r="AD380" s="5"/>
    </row>
    <row r="381" ht="16.5" hidden="1" customHeight="1">
      <c r="A381" s="4" t="s">
        <v>316</v>
      </c>
      <c r="B381" s="1">
        <v>187.0</v>
      </c>
      <c r="C381" s="1">
        <v>4.0</v>
      </c>
      <c r="D381" s="1" t="s">
        <v>2783</v>
      </c>
      <c r="E381" s="1">
        <v>0.0</v>
      </c>
      <c r="F381" s="5">
        <v>0.0</v>
      </c>
      <c r="G381" s="5">
        <v>0.0</v>
      </c>
      <c r="H381" s="5">
        <v>0.0</v>
      </c>
      <c r="I381" s="5">
        <v>2.0</v>
      </c>
      <c r="J381" s="5">
        <v>2.0</v>
      </c>
      <c r="K381" s="5">
        <v>0.0</v>
      </c>
      <c r="L381" s="5">
        <v>0.0</v>
      </c>
      <c r="M381" s="5">
        <v>0.0</v>
      </c>
      <c r="N381" s="5">
        <v>0.0</v>
      </c>
      <c r="O381" s="5">
        <v>0.0</v>
      </c>
      <c r="P381" s="5">
        <v>0.0</v>
      </c>
      <c r="Q381" s="5">
        <v>0.0</v>
      </c>
      <c r="R381" s="5">
        <v>0.0</v>
      </c>
      <c r="S381" s="5">
        <v>0.0</v>
      </c>
      <c r="T381" s="5">
        <v>0.0</v>
      </c>
      <c r="U381" s="5">
        <v>0.0</v>
      </c>
      <c r="V381" s="5"/>
      <c r="W381" s="5"/>
      <c r="X381" s="5"/>
      <c r="Y381" s="5"/>
      <c r="Z381" s="5"/>
      <c r="AA381" s="5"/>
      <c r="AB381" s="5"/>
      <c r="AC381" s="5"/>
      <c r="AD381" s="5"/>
    </row>
    <row r="382" ht="16.5" hidden="1" customHeight="1">
      <c r="A382" s="4" t="s">
        <v>964</v>
      </c>
      <c r="B382" s="1">
        <v>89.0</v>
      </c>
      <c r="C382" s="1">
        <v>4.0</v>
      </c>
      <c r="D382" s="1" t="s">
        <v>2784</v>
      </c>
      <c r="E382" s="1">
        <v>0.0</v>
      </c>
      <c r="F382" s="1">
        <v>1.0</v>
      </c>
      <c r="G382" s="1">
        <v>0.0</v>
      </c>
      <c r="H382" s="1">
        <v>0.0</v>
      </c>
      <c r="I382" s="1">
        <v>0.0</v>
      </c>
      <c r="J382" s="5">
        <v>0.0</v>
      </c>
      <c r="K382" s="5">
        <v>2.0</v>
      </c>
      <c r="L382" s="5">
        <v>0.0</v>
      </c>
      <c r="M382" s="5">
        <v>0.0</v>
      </c>
      <c r="N382" s="5">
        <v>0.0</v>
      </c>
      <c r="O382" s="5">
        <v>0.0</v>
      </c>
      <c r="P382" s="5">
        <v>0.0</v>
      </c>
      <c r="Q382" s="5">
        <v>1.0</v>
      </c>
      <c r="R382" s="5">
        <v>0.0</v>
      </c>
      <c r="S382" s="5">
        <v>0.0</v>
      </c>
      <c r="T382" s="5">
        <v>0.0</v>
      </c>
      <c r="U382" s="5">
        <v>0.0</v>
      </c>
      <c r="V382" s="5"/>
      <c r="W382" s="5"/>
      <c r="X382" s="5"/>
      <c r="Y382" s="5"/>
      <c r="Z382" s="5"/>
      <c r="AA382" s="5"/>
      <c r="AB382" s="5"/>
      <c r="AC382" s="5"/>
      <c r="AD382" s="5"/>
    </row>
    <row r="383" ht="16.5" hidden="1" customHeight="1">
      <c r="A383" s="4" t="s">
        <v>336</v>
      </c>
      <c r="B383" s="5">
        <v>0.0</v>
      </c>
      <c r="C383" s="5">
        <v>4.0</v>
      </c>
      <c r="D383" s="1" t="s">
        <v>337</v>
      </c>
      <c r="E383" s="5">
        <v>0.0</v>
      </c>
      <c r="F383" s="5">
        <v>4.0</v>
      </c>
      <c r="G383" s="5">
        <v>0.0</v>
      </c>
      <c r="H383" s="5">
        <v>0.0</v>
      </c>
      <c r="I383" s="5">
        <v>0.0</v>
      </c>
      <c r="J383" s="5">
        <v>0.0</v>
      </c>
      <c r="K383" s="5">
        <v>0.0</v>
      </c>
      <c r="L383" s="5">
        <v>0.0</v>
      </c>
      <c r="M383" s="5">
        <v>0.0</v>
      </c>
      <c r="N383" s="5">
        <v>0.0</v>
      </c>
      <c r="O383" s="5">
        <v>0.0</v>
      </c>
      <c r="P383" s="5">
        <v>0.0</v>
      </c>
      <c r="Q383" s="5">
        <v>0.0</v>
      </c>
      <c r="R383" s="5">
        <v>0.0</v>
      </c>
      <c r="S383" s="5">
        <v>0.0</v>
      </c>
      <c r="T383" s="5">
        <v>0.0</v>
      </c>
      <c r="U383" s="5">
        <v>0.0</v>
      </c>
      <c r="V383" s="5"/>
      <c r="W383" s="5"/>
      <c r="X383" s="5"/>
      <c r="Y383" s="5"/>
      <c r="Z383" s="5"/>
      <c r="AA383" s="5"/>
      <c r="AB383" s="5"/>
      <c r="AC383" s="5"/>
      <c r="AD383" s="5"/>
    </row>
    <row r="384" ht="16.5" hidden="1" customHeight="1">
      <c r="A384" s="4" t="s">
        <v>338</v>
      </c>
      <c r="B384" s="5">
        <v>0.0</v>
      </c>
      <c r="C384" s="5">
        <v>4.0</v>
      </c>
      <c r="D384" s="1" t="s">
        <v>339</v>
      </c>
      <c r="E384" s="5">
        <v>0.0</v>
      </c>
      <c r="F384" s="5">
        <v>4.0</v>
      </c>
      <c r="G384" s="5">
        <v>0.0</v>
      </c>
      <c r="H384" s="5">
        <v>0.0</v>
      </c>
      <c r="I384" s="5">
        <v>0.0</v>
      </c>
      <c r="J384" s="5">
        <v>0.0</v>
      </c>
      <c r="K384" s="5">
        <v>0.0</v>
      </c>
      <c r="L384" s="5">
        <v>0.0</v>
      </c>
      <c r="M384" s="5">
        <v>0.0</v>
      </c>
      <c r="N384" s="5">
        <v>0.0</v>
      </c>
      <c r="O384" s="5">
        <v>0.0</v>
      </c>
      <c r="P384" s="5">
        <v>0.0</v>
      </c>
      <c r="Q384" s="5">
        <v>0.0</v>
      </c>
      <c r="R384" s="5">
        <v>0.0</v>
      </c>
      <c r="S384" s="5">
        <v>0.0</v>
      </c>
      <c r="T384" s="5">
        <v>0.0</v>
      </c>
      <c r="U384" s="5">
        <v>0.0</v>
      </c>
      <c r="V384" s="5"/>
      <c r="W384" s="5"/>
      <c r="X384" s="5"/>
      <c r="Y384" s="5"/>
      <c r="Z384" s="5"/>
      <c r="AA384" s="5"/>
      <c r="AB384" s="5"/>
      <c r="AC384" s="5"/>
      <c r="AD384" s="5"/>
    </row>
    <row r="385" ht="16.5" hidden="1" customHeight="1">
      <c r="A385" s="4" t="s">
        <v>340</v>
      </c>
      <c r="B385" s="1">
        <v>0.0</v>
      </c>
      <c r="C385" s="1">
        <v>4.0</v>
      </c>
      <c r="D385" s="1" t="s">
        <v>341</v>
      </c>
      <c r="E385" s="5">
        <v>0.0</v>
      </c>
      <c r="F385" s="5">
        <v>4.0</v>
      </c>
      <c r="G385" s="5">
        <v>0.0</v>
      </c>
      <c r="H385" s="5">
        <v>0.0</v>
      </c>
      <c r="I385" s="5">
        <v>0.0</v>
      </c>
      <c r="J385" s="5">
        <v>0.0</v>
      </c>
      <c r="K385" s="5">
        <v>0.0</v>
      </c>
      <c r="L385" s="5">
        <v>0.0</v>
      </c>
      <c r="M385" s="5">
        <v>0.0</v>
      </c>
      <c r="N385" s="5">
        <v>0.0</v>
      </c>
      <c r="O385" s="5">
        <v>0.0</v>
      </c>
      <c r="P385" s="5">
        <v>0.0</v>
      </c>
      <c r="Q385" s="5">
        <v>0.0</v>
      </c>
      <c r="R385" s="5">
        <v>0.0</v>
      </c>
      <c r="S385" s="5">
        <v>0.0</v>
      </c>
      <c r="T385" s="5">
        <v>0.0</v>
      </c>
      <c r="U385" s="5">
        <v>0.0</v>
      </c>
      <c r="V385" s="5"/>
      <c r="W385" s="5"/>
      <c r="X385" s="5"/>
      <c r="Y385" s="5"/>
      <c r="Z385" s="5"/>
      <c r="AA385" s="5"/>
      <c r="AB385" s="5"/>
      <c r="AC385" s="5"/>
      <c r="AD385" s="5"/>
    </row>
    <row r="386" ht="16.5" hidden="1" customHeight="1">
      <c r="A386" s="4" t="s">
        <v>342</v>
      </c>
      <c r="B386" s="1">
        <v>0.0</v>
      </c>
      <c r="C386" s="1">
        <v>4.0</v>
      </c>
      <c r="D386" s="1" t="s">
        <v>343</v>
      </c>
      <c r="E386" s="5">
        <v>0.0</v>
      </c>
      <c r="F386" s="5">
        <v>4.0</v>
      </c>
      <c r="G386" s="5">
        <v>0.0</v>
      </c>
      <c r="H386" s="5">
        <v>0.0</v>
      </c>
      <c r="I386" s="5">
        <v>0.0</v>
      </c>
      <c r="J386" s="5">
        <v>0.0</v>
      </c>
      <c r="K386" s="5">
        <v>0.0</v>
      </c>
      <c r="L386" s="5">
        <v>0.0</v>
      </c>
      <c r="M386" s="5">
        <v>0.0</v>
      </c>
      <c r="N386" s="5">
        <v>0.0</v>
      </c>
      <c r="O386" s="5">
        <v>0.0</v>
      </c>
      <c r="P386" s="5">
        <v>0.0</v>
      </c>
      <c r="Q386" s="5">
        <v>0.0</v>
      </c>
      <c r="R386" s="5">
        <v>0.0</v>
      </c>
      <c r="S386" s="5">
        <v>0.0</v>
      </c>
      <c r="T386" s="5">
        <v>0.0</v>
      </c>
      <c r="U386" s="5">
        <v>0.0</v>
      </c>
      <c r="V386" s="5"/>
      <c r="W386" s="5"/>
      <c r="X386" s="5"/>
      <c r="Y386" s="5"/>
      <c r="Z386" s="5"/>
      <c r="AA386" s="5"/>
      <c r="AB386" s="5"/>
      <c r="AC386" s="5"/>
      <c r="AD386" s="5"/>
    </row>
    <row r="387" ht="16.5" hidden="1" customHeight="1">
      <c r="A387" s="4" t="s">
        <v>344</v>
      </c>
      <c r="B387" s="1">
        <v>0.0</v>
      </c>
      <c r="C387" s="1">
        <v>4.0</v>
      </c>
      <c r="D387" s="1" t="s">
        <v>345</v>
      </c>
      <c r="E387" s="5">
        <v>0.0</v>
      </c>
      <c r="F387" s="5">
        <v>4.0</v>
      </c>
      <c r="G387" s="5">
        <v>0.0</v>
      </c>
      <c r="H387" s="5">
        <v>0.0</v>
      </c>
      <c r="I387" s="5">
        <v>0.0</v>
      </c>
      <c r="J387" s="5">
        <v>0.0</v>
      </c>
      <c r="K387" s="5">
        <v>0.0</v>
      </c>
      <c r="L387" s="5">
        <v>0.0</v>
      </c>
      <c r="M387" s="5">
        <v>0.0</v>
      </c>
      <c r="N387" s="5">
        <v>0.0</v>
      </c>
      <c r="O387" s="5">
        <v>0.0</v>
      </c>
      <c r="P387" s="5">
        <v>0.0</v>
      </c>
      <c r="Q387" s="5">
        <v>0.0</v>
      </c>
      <c r="R387" s="5">
        <v>0.0</v>
      </c>
      <c r="S387" s="5">
        <v>0.0</v>
      </c>
      <c r="T387" s="5">
        <v>0.0</v>
      </c>
      <c r="U387" s="5">
        <v>0.0</v>
      </c>
      <c r="V387" s="5"/>
      <c r="W387" s="5"/>
      <c r="X387" s="5"/>
      <c r="Y387" s="5"/>
      <c r="Z387" s="5"/>
      <c r="AA387" s="5"/>
      <c r="AB387" s="5"/>
      <c r="AC387" s="5"/>
      <c r="AD387" s="5"/>
    </row>
    <row r="388" ht="16.5" hidden="1" customHeight="1">
      <c r="A388" s="4" t="s">
        <v>346</v>
      </c>
      <c r="B388" s="1">
        <v>0.0</v>
      </c>
      <c r="C388" s="5">
        <v>4.0</v>
      </c>
      <c r="D388" s="1" t="s">
        <v>347</v>
      </c>
      <c r="E388" s="5">
        <v>0.0</v>
      </c>
      <c r="F388" s="5">
        <v>4.0</v>
      </c>
      <c r="G388" s="5">
        <v>0.0</v>
      </c>
      <c r="H388" s="5">
        <v>0.0</v>
      </c>
      <c r="I388" s="5">
        <v>0.0</v>
      </c>
      <c r="J388" s="5">
        <v>0.0</v>
      </c>
      <c r="K388" s="5">
        <v>0.0</v>
      </c>
      <c r="L388" s="5">
        <v>0.0</v>
      </c>
      <c r="M388" s="5">
        <v>0.0</v>
      </c>
      <c r="N388" s="5">
        <v>0.0</v>
      </c>
      <c r="O388" s="5">
        <v>0.0</v>
      </c>
      <c r="P388" s="5">
        <v>0.0</v>
      </c>
      <c r="Q388" s="5">
        <v>0.0</v>
      </c>
      <c r="R388" s="5">
        <v>0.0</v>
      </c>
      <c r="S388" s="5">
        <v>0.0</v>
      </c>
      <c r="T388" s="5">
        <v>0.0</v>
      </c>
      <c r="U388" s="5">
        <v>0.0</v>
      </c>
      <c r="V388" s="5"/>
      <c r="W388" s="5"/>
      <c r="X388" s="5"/>
      <c r="Y388" s="5"/>
      <c r="Z388" s="5"/>
      <c r="AA388" s="5"/>
      <c r="AB388" s="5"/>
      <c r="AC388" s="5"/>
      <c r="AD388" s="5"/>
    </row>
    <row r="389" ht="16.5" hidden="1" customHeight="1">
      <c r="A389" s="4" t="s">
        <v>348</v>
      </c>
      <c r="B389" s="1">
        <v>0.0</v>
      </c>
      <c r="C389" s="1">
        <v>4.0</v>
      </c>
      <c r="D389" s="1" t="s">
        <v>349</v>
      </c>
      <c r="E389" s="1">
        <v>0.0</v>
      </c>
      <c r="F389" s="5">
        <v>4.0</v>
      </c>
      <c r="G389" s="5">
        <v>0.0</v>
      </c>
      <c r="H389" s="5">
        <v>0.0</v>
      </c>
      <c r="I389" s="5">
        <v>0.0</v>
      </c>
      <c r="J389" s="5">
        <v>0.0</v>
      </c>
      <c r="K389" s="5">
        <v>0.0</v>
      </c>
      <c r="L389" s="5">
        <v>0.0</v>
      </c>
      <c r="M389" s="5">
        <v>0.0</v>
      </c>
      <c r="N389" s="5">
        <v>0.0</v>
      </c>
      <c r="O389" s="5">
        <v>0.0</v>
      </c>
      <c r="P389" s="5">
        <v>0.0</v>
      </c>
      <c r="Q389" s="5">
        <v>0.0</v>
      </c>
      <c r="R389" s="5">
        <v>0.0</v>
      </c>
      <c r="S389" s="5">
        <v>0.0</v>
      </c>
      <c r="T389" s="5">
        <v>0.0</v>
      </c>
      <c r="U389" s="5">
        <v>0.0</v>
      </c>
      <c r="V389" s="5"/>
      <c r="W389" s="5"/>
      <c r="X389" s="5"/>
      <c r="Y389" s="5"/>
      <c r="Z389" s="5"/>
      <c r="AA389" s="5"/>
      <c r="AB389" s="5"/>
      <c r="AC389" s="5"/>
      <c r="AD389" s="5"/>
    </row>
    <row r="390" ht="16.5" hidden="1" customHeight="1">
      <c r="A390" s="4" t="s">
        <v>350</v>
      </c>
      <c r="B390" s="5">
        <v>0.0</v>
      </c>
      <c r="C390" s="5">
        <v>4.0</v>
      </c>
      <c r="D390" s="1" t="s">
        <v>351</v>
      </c>
      <c r="E390" s="5">
        <v>0.0</v>
      </c>
      <c r="F390" s="5">
        <v>4.0</v>
      </c>
      <c r="G390" s="5">
        <v>0.0</v>
      </c>
      <c r="H390" s="5">
        <v>0.0</v>
      </c>
      <c r="I390" s="5">
        <v>0.0</v>
      </c>
      <c r="J390" s="5">
        <v>0.0</v>
      </c>
      <c r="K390" s="5">
        <v>0.0</v>
      </c>
      <c r="L390" s="5">
        <v>0.0</v>
      </c>
      <c r="M390" s="5">
        <v>0.0</v>
      </c>
      <c r="N390" s="5">
        <v>0.0</v>
      </c>
      <c r="O390" s="5">
        <v>0.0</v>
      </c>
      <c r="P390" s="5">
        <v>0.0</v>
      </c>
      <c r="Q390" s="5">
        <v>0.0</v>
      </c>
      <c r="R390" s="5">
        <v>0.0</v>
      </c>
      <c r="S390" s="5">
        <v>0.0</v>
      </c>
      <c r="T390" s="5">
        <v>0.0</v>
      </c>
      <c r="U390" s="5">
        <v>0.0</v>
      </c>
      <c r="V390" s="5"/>
      <c r="W390" s="5"/>
      <c r="X390" s="5"/>
      <c r="Y390" s="5"/>
      <c r="Z390" s="5"/>
      <c r="AA390" s="5"/>
      <c r="AB390" s="5"/>
      <c r="AC390" s="5"/>
      <c r="AD390" s="5"/>
    </row>
    <row r="391" ht="16.5" hidden="1" customHeight="1">
      <c r="A391" s="4" t="s">
        <v>352</v>
      </c>
      <c r="B391" s="1">
        <v>0.0</v>
      </c>
      <c r="C391" s="1">
        <v>4.0</v>
      </c>
      <c r="D391" s="1" t="s">
        <v>353</v>
      </c>
      <c r="E391" s="5">
        <v>0.0</v>
      </c>
      <c r="F391" s="5">
        <v>4.0</v>
      </c>
      <c r="G391" s="5">
        <v>0.0</v>
      </c>
      <c r="H391" s="5">
        <v>0.0</v>
      </c>
      <c r="I391" s="5">
        <v>0.0</v>
      </c>
      <c r="J391" s="5">
        <v>0.0</v>
      </c>
      <c r="K391" s="5">
        <v>0.0</v>
      </c>
      <c r="L391" s="5">
        <v>0.0</v>
      </c>
      <c r="M391" s="5">
        <v>0.0</v>
      </c>
      <c r="N391" s="5">
        <v>0.0</v>
      </c>
      <c r="O391" s="5">
        <v>0.0</v>
      </c>
      <c r="P391" s="5">
        <v>0.0</v>
      </c>
      <c r="Q391" s="5">
        <v>0.0</v>
      </c>
      <c r="R391" s="5">
        <v>0.0</v>
      </c>
      <c r="S391" s="5">
        <v>0.0</v>
      </c>
      <c r="T391" s="5">
        <v>0.0</v>
      </c>
      <c r="U391" s="5">
        <v>0.0</v>
      </c>
      <c r="V391" s="5"/>
      <c r="W391" s="5"/>
      <c r="X391" s="5"/>
      <c r="Y391" s="5"/>
      <c r="Z391" s="5"/>
      <c r="AA391" s="5"/>
      <c r="AB391" s="5"/>
      <c r="AC391" s="5"/>
      <c r="AD391" s="5"/>
    </row>
    <row r="392" ht="16.5" hidden="1" customHeight="1">
      <c r="A392" s="4" t="s">
        <v>160</v>
      </c>
      <c r="B392" s="1">
        <v>118.0</v>
      </c>
      <c r="C392" s="1">
        <v>4.0</v>
      </c>
      <c r="D392" s="1" t="s">
        <v>2785</v>
      </c>
      <c r="E392" s="1">
        <v>0.0</v>
      </c>
      <c r="F392" s="1">
        <v>0.0</v>
      </c>
      <c r="G392" s="1">
        <v>0.0</v>
      </c>
      <c r="H392" s="1">
        <v>0.0</v>
      </c>
      <c r="I392" s="5">
        <v>0.0</v>
      </c>
      <c r="J392" s="5">
        <v>0.0</v>
      </c>
      <c r="K392" s="5">
        <v>0.0</v>
      </c>
      <c r="L392" s="5">
        <v>0.0</v>
      </c>
      <c r="M392" s="5">
        <v>0.0</v>
      </c>
      <c r="N392" s="5">
        <v>0.0</v>
      </c>
      <c r="O392" s="5">
        <v>0.0</v>
      </c>
      <c r="P392" s="5">
        <v>0.0</v>
      </c>
      <c r="Q392" s="5">
        <v>1.0</v>
      </c>
      <c r="R392" s="5">
        <v>0.0</v>
      </c>
      <c r="S392" s="5">
        <v>3.0</v>
      </c>
      <c r="T392" s="5">
        <v>0.0</v>
      </c>
      <c r="U392" s="5">
        <v>0.0</v>
      </c>
      <c r="V392" s="5"/>
      <c r="W392" s="5"/>
      <c r="X392" s="5"/>
      <c r="Y392" s="5"/>
      <c r="Z392" s="5"/>
      <c r="AA392" s="5"/>
      <c r="AB392" s="5"/>
      <c r="AC392" s="5"/>
      <c r="AD392" s="5"/>
    </row>
    <row r="393" ht="16.5" hidden="1" customHeight="1">
      <c r="A393" s="4" t="s">
        <v>1448</v>
      </c>
      <c r="B393" s="1">
        <v>0.0</v>
      </c>
      <c r="C393" s="1">
        <v>4.0</v>
      </c>
      <c r="D393" s="1" t="s">
        <v>2786</v>
      </c>
      <c r="E393" s="5">
        <v>0.0</v>
      </c>
      <c r="F393" s="5">
        <v>1.0</v>
      </c>
      <c r="G393" s="5">
        <v>0.0</v>
      </c>
      <c r="H393" s="5">
        <v>0.0</v>
      </c>
      <c r="I393" s="5">
        <v>0.0</v>
      </c>
      <c r="J393" s="5">
        <v>3.0</v>
      </c>
      <c r="K393" s="5">
        <v>0.0</v>
      </c>
      <c r="L393" s="5">
        <v>0.0</v>
      </c>
      <c r="M393" s="5">
        <v>0.0</v>
      </c>
      <c r="N393" s="5">
        <v>0.0</v>
      </c>
      <c r="O393" s="5">
        <v>0.0</v>
      </c>
      <c r="P393" s="5">
        <v>0.0</v>
      </c>
      <c r="Q393" s="5">
        <v>0.0</v>
      </c>
      <c r="R393" s="5">
        <v>0.0</v>
      </c>
      <c r="S393" s="5">
        <v>0.0</v>
      </c>
      <c r="T393" s="5">
        <v>0.0</v>
      </c>
      <c r="U393" s="5">
        <v>0.0</v>
      </c>
      <c r="V393" s="5"/>
      <c r="W393" s="5"/>
      <c r="X393" s="5"/>
      <c r="Y393" s="5"/>
      <c r="Z393" s="5"/>
      <c r="AA393" s="5"/>
      <c r="AB393" s="5"/>
      <c r="AC393" s="5"/>
      <c r="AD393" s="5"/>
    </row>
    <row r="394" ht="16.5" hidden="1" customHeight="1">
      <c r="A394" s="4" t="s">
        <v>394</v>
      </c>
      <c r="B394" s="1">
        <v>7.0</v>
      </c>
      <c r="C394" s="1">
        <v>3.0</v>
      </c>
      <c r="D394" s="1" t="s">
        <v>2787</v>
      </c>
      <c r="E394" s="5">
        <v>0.0</v>
      </c>
      <c r="F394" s="5">
        <v>0.0</v>
      </c>
      <c r="G394" s="5">
        <v>0.0</v>
      </c>
      <c r="H394" s="5">
        <v>0.0</v>
      </c>
      <c r="I394" s="5">
        <v>1.0</v>
      </c>
      <c r="J394" s="5">
        <v>1.0</v>
      </c>
      <c r="K394" s="5">
        <v>0.0</v>
      </c>
      <c r="L394" s="5">
        <v>0.0</v>
      </c>
      <c r="M394" s="5">
        <v>0.0</v>
      </c>
      <c r="N394" s="5">
        <v>0.0</v>
      </c>
      <c r="O394" s="5">
        <v>0.0</v>
      </c>
      <c r="P394" s="5">
        <v>0.0</v>
      </c>
      <c r="Q394" s="5">
        <v>0.0</v>
      </c>
      <c r="R394" s="5">
        <v>1.0</v>
      </c>
      <c r="S394" s="5">
        <v>0.0</v>
      </c>
      <c r="T394" s="5">
        <v>0.0</v>
      </c>
      <c r="U394" s="5">
        <v>0.0</v>
      </c>
      <c r="V394" s="5"/>
      <c r="W394" s="5"/>
      <c r="X394" s="5"/>
      <c r="Y394" s="5"/>
      <c r="Z394" s="5"/>
      <c r="AA394" s="5"/>
      <c r="AB394" s="5"/>
      <c r="AC394" s="5"/>
      <c r="AD394" s="5"/>
    </row>
    <row r="395" ht="16.5" hidden="1" customHeight="1">
      <c r="A395" s="4" t="s">
        <v>1418</v>
      </c>
      <c r="B395" s="1">
        <v>3.0</v>
      </c>
      <c r="C395" s="1">
        <v>3.0</v>
      </c>
      <c r="D395" s="1" t="s">
        <v>2788</v>
      </c>
      <c r="E395" s="5">
        <v>0.0</v>
      </c>
      <c r="F395" s="5">
        <v>0.0</v>
      </c>
      <c r="G395" s="5">
        <v>0.0</v>
      </c>
      <c r="H395" s="5">
        <v>0.0</v>
      </c>
      <c r="I395" s="5">
        <v>2.0</v>
      </c>
      <c r="J395" s="5">
        <v>0.0</v>
      </c>
      <c r="K395" s="5">
        <v>0.0</v>
      </c>
      <c r="L395" s="5">
        <v>0.0</v>
      </c>
      <c r="M395" s="5">
        <v>0.0</v>
      </c>
      <c r="N395" s="5">
        <v>0.0</v>
      </c>
      <c r="O395" s="5">
        <v>0.0</v>
      </c>
      <c r="P395" s="5">
        <v>0.0</v>
      </c>
      <c r="Q395" s="5">
        <v>1.0</v>
      </c>
      <c r="R395" s="5">
        <v>0.0</v>
      </c>
      <c r="S395" s="5">
        <v>0.0</v>
      </c>
      <c r="T395" s="5">
        <v>0.0</v>
      </c>
      <c r="U395" s="5">
        <v>0.0</v>
      </c>
      <c r="V395" s="5"/>
      <c r="W395" s="5"/>
      <c r="X395" s="5"/>
      <c r="Y395" s="5"/>
      <c r="Z395" s="5"/>
      <c r="AA395" s="5"/>
      <c r="AB395" s="5"/>
      <c r="AC395" s="5"/>
      <c r="AD395" s="5"/>
    </row>
    <row r="396" ht="16.5" hidden="1" customHeight="1">
      <c r="A396" s="4" t="s">
        <v>396</v>
      </c>
      <c r="B396" s="5">
        <v>54.0</v>
      </c>
      <c r="C396" s="5">
        <v>3.0</v>
      </c>
      <c r="D396" s="1" t="s">
        <v>2789</v>
      </c>
      <c r="E396" s="5">
        <v>0.0</v>
      </c>
      <c r="F396" s="5">
        <v>1.0</v>
      </c>
      <c r="G396" s="5">
        <v>0.0</v>
      </c>
      <c r="H396" s="5">
        <v>0.0</v>
      </c>
      <c r="I396" s="5">
        <v>2.0</v>
      </c>
      <c r="J396" s="5">
        <v>0.0</v>
      </c>
      <c r="K396" s="5">
        <v>0.0</v>
      </c>
      <c r="L396" s="5">
        <v>0.0</v>
      </c>
      <c r="M396" s="5">
        <v>0.0</v>
      </c>
      <c r="N396" s="5">
        <v>0.0</v>
      </c>
      <c r="O396" s="5">
        <v>0.0</v>
      </c>
      <c r="P396" s="5">
        <v>0.0</v>
      </c>
      <c r="Q396" s="5">
        <v>0.0</v>
      </c>
      <c r="R396" s="5">
        <v>0.0</v>
      </c>
      <c r="S396" s="5">
        <v>0.0</v>
      </c>
      <c r="T396" s="5">
        <v>0.0</v>
      </c>
      <c r="U396" s="5">
        <v>0.0</v>
      </c>
      <c r="V396" s="5"/>
      <c r="W396" s="5"/>
      <c r="X396" s="5"/>
      <c r="Y396" s="5"/>
      <c r="Z396" s="5"/>
      <c r="AA396" s="5"/>
      <c r="AB396" s="5"/>
      <c r="AC396" s="5"/>
      <c r="AD396" s="5"/>
    </row>
    <row r="397" ht="16.5" hidden="1" customHeight="1">
      <c r="A397" s="4" t="s">
        <v>176</v>
      </c>
      <c r="B397" s="1">
        <v>5.0</v>
      </c>
      <c r="C397" s="1">
        <v>3.0</v>
      </c>
      <c r="D397" s="1" t="s">
        <v>2790</v>
      </c>
      <c r="E397" s="1">
        <v>0.0</v>
      </c>
      <c r="F397" s="1">
        <v>0.0</v>
      </c>
      <c r="G397" s="5">
        <v>0.0</v>
      </c>
      <c r="H397" s="5">
        <v>0.0</v>
      </c>
      <c r="I397" s="5">
        <v>1.0</v>
      </c>
      <c r="J397" s="5">
        <v>1.0</v>
      </c>
      <c r="K397" s="5">
        <v>0.0</v>
      </c>
      <c r="L397" s="5">
        <v>0.0</v>
      </c>
      <c r="M397" s="5">
        <v>0.0</v>
      </c>
      <c r="N397" s="5">
        <v>0.0</v>
      </c>
      <c r="O397" s="5">
        <v>0.0</v>
      </c>
      <c r="P397" s="5">
        <v>0.0</v>
      </c>
      <c r="Q397" s="5">
        <v>0.0</v>
      </c>
      <c r="R397" s="5">
        <v>0.0</v>
      </c>
      <c r="S397" s="5">
        <v>0.0</v>
      </c>
      <c r="T397" s="5">
        <v>0.0</v>
      </c>
      <c r="U397" s="5">
        <v>1.0</v>
      </c>
      <c r="V397" s="5"/>
      <c r="W397" s="5"/>
      <c r="X397" s="5"/>
      <c r="Y397" s="5"/>
      <c r="Z397" s="5"/>
      <c r="AA397" s="5"/>
      <c r="AB397" s="5"/>
      <c r="AC397" s="5"/>
      <c r="AD397" s="5"/>
    </row>
    <row r="398" ht="16.5" hidden="1" customHeight="1">
      <c r="A398" s="4" t="s">
        <v>402</v>
      </c>
      <c r="B398" s="5">
        <v>0.0</v>
      </c>
      <c r="C398" s="5">
        <v>3.0</v>
      </c>
      <c r="D398" s="1" t="s">
        <v>403</v>
      </c>
      <c r="E398" s="5">
        <v>0.0</v>
      </c>
      <c r="F398" s="5">
        <v>3.0</v>
      </c>
      <c r="G398" s="5">
        <v>0.0</v>
      </c>
      <c r="H398" s="5">
        <v>0.0</v>
      </c>
      <c r="I398" s="5">
        <v>0.0</v>
      </c>
      <c r="J398" s="5">
        <v>0.0</v>
      </c>
      <c r="K398" s="5">
        <v>0.0</v>
      </c>
      <c r="L398" s="5">
        <v>0.0</v>
      </c>
      <c r="M398" s="5">
        <v>0.0</v>
      </c>
      <c r="N398" s="5">
        <v>0.0</v>
      </c>
      <c r="O398" s="5">
        <v>0.0</v>
      </c>
      <c r="P398" s="5">
        <v>0.0</v>
      </c>
      <c r="Q398" s="5">
        <v>0.0</v>
      </c>
      <c r="R398" s="5">
        <v>0.0</v>
      </c>
      <c r="S398" s="5">
        <v>0.0</v>
      </c>
      <c r="T398" s="5">
        <v>0.0</v>
      </c>
      <c r="U398" s="5">
        <v>0.0</v>
      </c>
      <c r="V398" s="5"/>
      <c r="W398" s="5"/>
      <c r="X398" s="5"/>
      <c r="Y398" s="5"/>
      <c r="Z398" s="5"/>
      <c r="AA398" s="5"/>
      <c r="AB398" s="5"/>
      <c r="AC398" s="5"/>
      <c r="AD398" s="5"/>
    </row>
    <row r="399" ht="16.5" hidden="1" customHeight="1">
      <c r="A399" s="4" t="s">
        <v>1052</v>
      </c>
      <c r="B399" s="5">
        <v>0.0</v>
      </c>
      <c r="C399" s="5">
        <v>3.0</v>
      </c>
      <c r="D399" s="1" t="s">
        <v>2791</v>
      </c>
      <c r="E399" s="5">
        <v>0.0</v>
      </c>
      <c r="F399" s="5">
        <v>2.0</v>
      </c>
      <c r="G399" s="5">
        <v>0.0</v>
      </c>
      <c r="H399" s="5">
        <v>0.0</v>
      </c>
      <c r="I399" s="5">
        <v>0.0</v>
      </c>
      <c r="J399" s="5">
        <v>1.0</v>
      </c>
      <c r="K399" s="5">
        <v>0.0</v>
      </c>
      <c r="L399" s="5">
        <v>0.0</v>
      </c>
      <c r="M399" s="5">
        <v>0.0</v>
      </c>
      <c r="N399" s="5">
        <v>0.0</v>
      </c>
      <c r="O399" s="5">
        <v>0.0</v>
      </c>
      <c r="P399" s="5">
        <v>0.0</v>
      </c>
      <c r="Q399" s="5">
        <v>0.0</v>
      </c>
      <c r="R399" s="5">
        <v>0.0</v>
      </c>
      <c r="S399" s="5">
        <v>0.0</v>
      </c>
      <c r="T399" s="5">
        <v>0.0</v>
      </c>
      <c r="U399" s="5">
        <v>0.0</v>
      </c>
      <c r="V399" s="5"/>
      <c r="W399" s="5"/>
      <c r="X399" s="5"/>
      <c r="Y399" s="5"/>
      <c r="Z399" s="5"/>
      <c r="AA399" s="5"/>
      <c r="AB399" s="5"/>
      <c r="AC399" s="5"/>
      <c r="AD399" s="5"/>
    </row>
    <row r="400" ht="16.5" hidden="1" customHeight="1">
      <c r="A400" s="4" t="s">
        <v>214</v>
      </c>
      <c r="B400" s="1">
        <v>3.0</v>
      </c>
      <c r="C400" s="1">
        <v>3.0</v>
      </c>
      <c r="D400" s="1" t="s">
        <v>2792</v>
      </c>
      <c r="E400" s="5">
        <v>0.0</v>
      </c>
      <c r="F400" s="5">
        <v>3.0</v>
      </c>
      <c r="G400" s="5">
        <v>0.0</v>
      </c>
      <c r="H400" s="5">
        <v>0.0</v>
      </c>
      <c r="I400" s="5">
        <v>0.0</v>
      </c>
      <c r="J400" s="5">
        <v>0.0</v>
      </c>
      <c r="K400" s="5">
        <v>0.0</v>
      </c>
      <c r="L400" s="5">
        <v>0.0</v>
      </c>
      <c r="M400" s="5">
        <v>0.0</v>
      </c>
      <c r="N400" s="5">
        <v>0.0</v>
      </c>
      <c r="O400" s="5">
        <v>0.0</v>
      </c>
      <c r="P400" s="5">
        <v>0.0</v>
      </c>
      <c r="Q400" s="5">
        <v>0.0</v>
      </c>
      <c r="R400" s="5">
        <v>0.0</v>
      </c>
      <c r="S400" s="5">
        <v>0.0</v>
      </c>
      <c r="T400" s="5">
        <v>0.0</v>
      </c>
      <c r="U400" s="5">
        <v>0.0</v>
      </c>
      <c r="V400" s="5"/>
      <c r="W400" s="5"/>
      <c r="X400" s="5"/>
      <c r="Y400" s="5"/>
      <c r="Z400" s="5"/>
      <c r="AA400" s="5"/>
      <c r="AB400" s="5"/>
      <c r="AC400" s="5"/>
      <c r="AD400" s="5"/>
    </row>
    <row r="401" ht="16.5" hidden="1" customHeight="1">
      <c r="A401" s="4" t="s">
        <v>442</v>
      </c>
      <c r="B401" s="1">
        <v>0.0</v>
      </c>
      <c r="C401" s="1">
        <v>3.0</v>
      </c>
      <c r="D401" s="1" t="s">
        <v>443</v>
      </c>
      <c r="E401" s="5">
        <v>0.0</v>
      </c>
      <c r="F401" s="5">
        <v>1.0</v>
      </c>
      <c r="G401" s="5">
        <v>0.0</v>
      </c>
      <c r="H401" s="5">
        <v>0.0</v>
      </c>
      <c r="I401" s="5">
        <v>0.0</v>
      </c>
      <c r="J401" s="5">
        <v>1.0</v>
      </c>
      <c r="K401" s="5">
        <v>0.0</v>
      </c>
      <c r="L401" s="5">
        <v>1.0</v>
      </c>
      <c r="M401" s="5">
        <v>0.0</v>
      </c>
      <c r="N401" s="5">
        <v>0.0</v>
      </c>
      <c r="O401" s="5">
        <v>0.0</v>
      </c>
      <c r="P401" s="5">
        <v>0.0</v>
      </c>
      <c r="Q401" s="5">
        <v>0.0</v>
      </c>
      <c r="R401" s="5">
        <v>0.0</v>
      </c>
      <c r="S401" s="5">
        <v>0.0</v>
      </c>
      <c r="T401" s="5">
        <v>0.0</v>
      </c>
      <c r="U401" s="5">
        <v>0.0</v>
      </c>
      <c r="V401" s="5"/>
      <c r="W401" s="5"/>
      <c r="X401" s="5"/>
      <c r="Y401" s="5"/>
      <c r="Z401" s="5"/>
      <c r="AA401" s="5"/>
      <c r="AB401" s="5"/>
      <c r="AC401" s="5"/>
      <c r="AD401" s="5"/>
    </row>
    <row r="402" ht="16.5" hidden="1" customHeight="1">
      <c r="A402" s="4" t="s">
        <v>444</v>
      </c>
      <c r="B402" s="1">
        <v>0.0</v>
      </c>
      <c r="C402" s="1">
        <v>3.0</v>
      </c>
      <c r="D402" s="1" t="s">
        <v>445</v>
      </c>
      <c r="E402" s="5">
        <v>0.0</v>
      </c>
      <c r="F402" s="5">
        <v>1.0</v>
      </c>
      <c r="G402" s="5">
        <v>0.0</v>
      </c>
      <c r="H402" s="5">
        <v>0.0</v>
      </c>
      <c r="I402" s="5">
        <v>0.0</v>
      </c>
      <c r="J402" s="5">
        <v>1.0</v>
      </c>
      <c r="K402" s="5">
        <v>0.0</v>
      </c>
      <c r="L402" s="5">
        <v>1.0</v>
      </c>
      <c r="M402" s="5">
        <v>0.0</v>
      </c>
      <c r="N402" s="5">
        <v>0.0</v>
      </c>
      <c r="O402" s="5">
        <v>0.0</v>
      </c>
      <c r="P402" s="5">
        <v>0.0</v>
      </c>
      <c r="Q402" s="5">
        <v>0.0</v>
      </c>
      <c r="R402" s="5">
        <v>0.0</v>
      </c>
      <c r="S402" s="5">
        <v>0.0</v>
      </c>
      <c r="T402" s="5">
        <v>0.0</v>
      </c>
      <c r="U402" s="5">
        <v>0.0</v>
      </c>
      <c r="V402" s="5"/>
      <c r="W402" s="5"/>
      <c r="X402" s="5"/>
      <c r="Y402" s="5"/>
      <c r="Z402" s="5"/>
      <c r="AA402" s="5"/>
      <c r="AB402" s="5"/>
      <c r="AC402" s="5"/>
      <c r="AD402" s="5"/>
    </row>
    <row r="403" ht="16.5" hidden="1" customHeight="1">
      <c r="A403" s="4" t="s">
        <v>448</v>
      </c>
      <c r="B403" s="1">
        <v>0.0</v>
      </c>
      <c r="C403" s="1">
        <v>3.0</v>
      </c>
      <c r="D403" s="1" t="s">
        <v>449</v>
      </c>
      <c r="E403" s="1">
        <v>0.0</v>
      </c>
      <c r="F403" s="1">
        <v>0.0</v>
      </c>
      <c r="G403" s="1">
        <v>0.0</v>
      </c>
      <c r="H403" s="5">
        <v>0.0</v>
      </c>
      <c r="I403" s="5">
        <v>0.0</v>
      </c>
      <c r="J403" s="5">
        <v>0.0</v>
      </c>
      <c r="K403" s="5">
        <v>0.0</v>
      </c>
      <c r="L403" s="5">
        <v>0.0</v>
      </c>
      <c r="M403" s="5">
        <v>0.0</v>
      </c>
      <c r="N403" s="5">
        <v>0.0</v>
      </c>
      <c r="O403" s="5">
        <v>0.0</v>
      </c>
      <c r="P403" s="5">
        <v>0.0</v>
      </c>
      <c r="Q403" s="5">
        <v>0.0</v>
      </c>
      <c r="R403" s="5">
        <v>0.0</v>
      </c>
      <c r="S403" s="5">
        <v>0.0</v>
      </c>
      <c r="T403" s="5">
        <v>0.0</v>
      </c>
      <c r="U403" s="5">
        <v>3.0</v>
      </c>
      <c r="V403" s="5"/>
      <c r="W403" s="5"/>
      <c r="X403" s="5"/>
      <c r="Y403" s="5"/>
      <c r="Z403" s="5"/>
      <c r="AA403" s="5"/>
      <c r="AB403" s="5"/>
      <c r="AC403" s="5"/>
      <c r="AD403" s="5"/>
    </row>
    <row r="404" ht="16.5" hidden="1" customHeight="1">
      <c r="A404" s="4" t="s">
        <v>220</v>
      </c>
      <c r="B404" s="1">
        <v>175.0</v>
      </c>
      <c r="C404" s="1">
        <v>3.0</v>
      </c>
      <c r="D404" s="1" t="s">
        <v>2793</v>
      </c>
      <c r="E404" s="5">
        <v>0.0</v>
      </c>
      <c r="F404" s="5">
        <v>1.0</v>
      </c>
      <c r="G404" s="5">
        <v>0.0</v>
      </c>
      <c r="H404" s="5">
        <v>0.0</v>
      </c>
      <c r="I404" s="5">
        <v>0.0</v>
      </c>
      <c r="J404" s="5">
        <v>0.0</v>
      </c>
      <c r="K404" s="5">
        <v>0.0</v>
      </c>
      <c r="L404" s="5">
        <v>1.0</v>
      </c>
      <c r="M404" s="5">
        <v>0.0</v>
      </c>
      <c r="N404" s="5">
        <v>0.0</v>
      </c>
      <c r="O404" s="5">
        <v>0.0</v>
      </c>
      <c r="P404" s="5">
        <v>0.0</v>
      </c>
      <c r="Q404" s="5">
        <v>1.0</v>
      </c>
      <c r="R404" s="5">
        <v>0.0</v>
      </c>
      <c r="S404" s="5">
        <v>0.0</v>
      </c>
      <c r="T404" s="5">
        <v>0.0</v>
      </c>
      <c r="U404" s="5">
        <v>0.0</v>
      </c>
      <c r="V404" s="5"/>
      <c r="W404" s="5"/>
      <c r="X404" s="5"/>
      <c r="Y404" s="5"/>
      <c r="Z404" s="5"/>
      <c r="AA404" s="5"/>
      <c r="AB404" s="5"/>
      <c r="AC404" s="5"/>
      <c r="AD404" s="5"/>
    </row>
    <row r="405" ht="16.5" hidden="1" customHeight="1">
      <c r="A405" s="4" t="s">
        <v>222</v>
      </c>
      <c r="B405" s="5">
        <v>49.0</v>
      </c>
      <c r="C405" s="5">
        <v>3.0</v>
      </c>
      <c r="D405" s="1" t="s">
        <v>2794</v>
      </c>
      <c r="E405" s="5">
        <v>0.0</v>
      </c>
      <c r="F405" s="5">
        <v>1.0</v>
      </c>
      <c r="G405" s="5">
        <v>1.0</v>
      </c>
      <c r="H405" s="5">
        <v>0.0</v>
      </c>
      <c r="I405" s="5">
        <v>0.0</v>
      </c>
      <c r="J405" s="5">
        <v>0.0</v>
      </c>
      <c r="K405" s="5">
        <v>0.0</v>
      </c>
      <c r="L405" s="5">
        <v>1.0</v>
      </c>
      <c r="M405" s="5">
        <v>0.0</v>
      </c>
      <c r="N405" s="5">
        <v>0.0</v>
      </c>
      <c r="O405" s="5">
        <v>0.0</v>
      </c>
      <c r="P405" s="5">
        <v>0.0</v>
      </c>
      <c r="Q405" s="5">
        <v>0.0</v>
      </c>
      <c r="R405" s="5">
        <v>0.0</v>
      </c>
      <c r="S405" s="5">
        <v>0.0</v>
      </c>
      <c r="T405" s="5">
        <v>0.0</v>
      </c>
      <c r="U405" s="5">
        <v>0.0</v>
      </c>
      <c r="V405" s="5"/>
      <c r="W405" s="5"/>
      <c r="X405" s="5"/>
      <c r="Y405" s="5"/>
      <c r="Z405" s="5"/>
      <c r="AA405" s="5"/>
      <c r="AB405" s="5"/>
      <c r="AC405" s="5"/>
      <c r="AD405" s="5"/>
    </row>
    <row r="406" ht="16.5" hidden="1" customHeight="1">
      <c r="A406" s="4" t="s">
        <v>452</v>
      </c>
      <c r="B406" s="1">
        <v>5.0</v>
      </c>
      <c r="C406" s="5">
        <v>3.0</v>
      </c>
      <c r="D406" s="1" t="s">
        <v>453</v>
      </c>
      <c r="E406" s="5">
        <v>0.0</v>
      </c>
      <c r="F406" s="5">
        <v>0.0</v>
      </c>
      <c r="G406" s="5">
        <v>0.0</v>
      </c>
      <c r="H406" s="5">
        <v>0.0</v>
      </c>
      <c r="I406" s="5">
        <v>2.0</v>
      </c>
      <c r="J406" s="5">
        <v>1.0</v>
      </c>
      <c r="K406" s="5">
        <v>0.0</v>
      </c>
      <c r="L406" s="5">
        <v>0.0</v>
      </c>
      <c r="M406" s="5">
        <v>0.0</v>
      </c>
      <c r="N406" s="5">
        <v>0.0</v>
      </c>
      <c r="O406" s="5">
        <v>0.0</v>
      </c>
      <c r="P406" s="5">
        <v>0.0</v>
      </c>
      <c r="Q406" s="5">
        <v>0.0</v>
      </c>
      <c r="R406" s="5">
        <v>0.0</v>
      </c>
      <c r="S406" s="5">
        <v>0.0</v>
      </c>
      <c r="T406" s="5">
        <v>0.0</v>
      </c>
      <c r="U406" s="5">
        <v>0.0</v>
      </c>
      <c r="V406" s="5"/>
      <c r="W406" s="5"/>
      <c r="X406" s="5"/>
      <c r="Y406" s="5"/>
      <c r="Z406" s="5"/>
      <c r="AA406" s="5"/>
      <c r="AB406" s="5"/>
      <c r="AC406" s="5"/>
      <c r="AD406" s="5"/>
    </row>
    <row r="407" ht="16.5" hidden="1" customHeight="1">
      <c r="A407" s="4" t="s">
        <v>454</v>
      </c>
      <c r="B407" s="1">
        <v>12.0</v>
      </c>
      <c r="C407" s="1">
        <v>3.0</v>
      </c>
      <c r="D407" s="1" t="s">
        <v>455</v>
      </c>
      <c r="E407" s="1">
        <v>0.0</v>
      </c>
      <c r="F407" s="1">
        <v>3.0</v>
      </c>
      <c r="G407" s="1">
        <v>0.0</v>
      </c>
      <c r="H407" s="1">
        <v>0.0</v>
      </c>
      <c r="I407" s="5">
        <v>0.0</v>
      </c>
      <c r="J407" s="5">
        <v>0.0</v>
      </c>
      <c r="K407" s="5">
        <v>0.0</v>
      </c>
      <c r="L407" s="5">
        <v>0.0</v>
      </c>
      <c r="M407" s="5">
        <v>0.0</v>
      </c>
      <c r="N407" s="5">
        <v>0.0</v>
      </c>
      <c r="O407" s="5">
        <v>0.0</v>
      </c>
      <c r="P407" s="5">
        <v>0.0</v>
      </c>
      <c r="Q407" s="5">
        <v>0.0</v>
      </c>
      <c r="R407" s="5">
        <v>0.0</v>
      </c>
      <c r="S407" s="5">
        <v>0.0</v>
      </c>
      <c r="T407" s="5">
        <v>0.0</v>
      </c>
      <c r="U407" s="5">
        <v>0.0</v>
      </c>
      <c r="V407" s="5"/>
      <c r="W407" s="5"/>
      <c r="X407" s="5"/>
      <c r="Y407" s="5"/>
      <c r="Z407" s="5"/>
      <c r="AA407" s="5"/>
      <c r="AB407" s="5"/>
      <c r="AC407" s="5"/>
      <c r="AD407" s="5"/>
    </row>
    <row r="408" ht="16.5" hidden="1" customHeight="1">
      <c r="A408" s="4" t="s">
        <v>230</v>
      </c>
      <c r="B408" s="5">
        <v>1.0</v>
      </c>
      <c r="C408" s="5">
        <v>3.0</v>
      </c>
      <c r="D408" s="1" t="s">
        <v>2795</v>
      </c>
      <c r="E408" s="5">
        <v>0.0</v>
      </c>
      <c r="F408" s="5">
        <v>3.0</v>
      </c>
      <c r="G408" s="5">
        <v>0.0</v>
      </c>
      <c r="H408" s="5">
        <v>0.0</v>
      </c>
      <c r="I408" s="5">
        <v>0.0</v>
      </c>
      <c r="J408" s="5">
        <v>0.0</v>
      </c>
      <c r="K408" s="5">
        <v>0.0</v>
      </c>
      <c r="L408" s="5">
        <v>0.0</v>
      </c>
      <c r="M408" s="5">
        <v>0.0</v>
      </c>
      <c r="N408" s="5">
        <v>0.0</v>
      </c>
      <c r="O408" s="5">
        <v>0.0</v>
      </c>
      <c r="P408" s="5">
        <v>0.0</v>
      </c>
      <c r="Q408" s="5">
        <v>0.0</v>
      </c>
      <c r="R408" s="5">
        <v>0.0</v>
      </c>
      <c r="S408" s="5">
        <v>0.0</v>
      </c>
      <c r="T408" s="5">
        <v>0.0</v>
      </c>
      <c r="U408" s="5">
        <v>0.0</v>
      </c>
      <c r="V408" s="5"/>
      <c r="W408" s="5"/>
      <c r="X408" s="5"/>
      <c r="Y408" s="5"/>
      <c r="Z408" s="5"/>
      <c r="AA408" s="5"/>
      <c r="AB408" s="5"/>
      <c r="AC408" s="5"/>
      <c r="AD408" s="5"/>
    </row>
    <row r="409" ht="16.5" hidden="1" customHeight="1">
      <c r="A409" s="4" t="s">
        <v>456</v>
      </c>
      <c r="B409" s="5">
        <v>0.0</v>
      </c>
      <c r="C409" s="5">
        <v>3.0</v>
      </c>
      <c r="D409" s="1" t="s">
        <v>457</v>
      </c>
      <c r="E409" s="5">
        <v>0.0</v>
      </c>
      <c r="F409" s="5">
        <v>3.0</v>
      </c>
      <c r="G409" s="5">
        <v>0.0</v>
      </c>
      <c r="H409" s="5">
        <v>0.0</v>
      </c>
      <c r="I409" s="5">
        <v>0.0</v>
      </c>
      <c r="J409" s="5">
        <v>0.0</v>
      </c>
      <c r="K409" s="5">
        <v>0.0</v>
      </c>
      <c r="L409" s="5">
        <v>0.0</v>
      </c>
      <c r="M409" s="5">
        <v>0.0</v>
      </c>
      <c r="N409" s="5">
        <v>0.0</v>
      </c>
      <c r="O409" s="5">
        <v>0.0</v>
      </c>
      <c r="P409" s="5">
        <v>0.0</v>
      </c>
      <c r="Q409" s="5">
        <v>0.0</v>
      </c>
      <c r="R409" s="5">
        <v>0.0</v>
      </c>
      <c r="S409" s="5">
        <v>0.0</v>
      </c>
      <c r="T409" s="5">
        <v>0.0</v>
      </c>
      <c r="U409" s="5">
        <v>0.0</v>
      </c>
      <c r="V409" s="5"/>
      <c r="W409" s="5"/>
      <c r="X409" s="5"/>
      <c r="Y409" s="5"/>
      <c r="Z409" s="5"/>
      <c r="AA409" s="5"/>
      <c r="AB409" s="5"/>
      <c r="AC409" s="5"/>
      <c r="AD409" s="5"/>
    </row>
    <row r="410" ht="16.5" hidden="1" customHeight="1">
      <c r="A410" s="4" t="s">
        <v>458</v>
      </c>
      <c r="B410" s="1">
        <v>0.0</v>
      </c>
      <c r="C410" s="1">
        <v>3.0</v>
      </c>
      <c r="D410" s="1" t="s">
        <v>459</v>
      </c>
      <c r="E410" s="5">
        <v>0.0</v>
      </c>
      <c r="F410" s="5">
        <v>3.0</v>
      </c>
      <c r="G410" s="5">
        <v>0.0</v>
      </c>
      <c r="H410" s="5">
        <v>0.0</v>
      </c>
      <c r="I410" s="5">
        <v>0.0</v>
      </c>
      <c r="J410" s="5">
        <v>0.0</v>
      </c>
      <c r="K410" s="5">
        <v>0.0</v>
      </c>
      <c r="L410" s="5">
        <v>0.0</v>
      </c>
      <c r="M410" s="5">
        <v>0.0</v>
      </c>
      <c r="N410" s="5">
        <v>0.0</v>
      </c>
      <c r="O410" s="5">
        <v>0.0</v>
      </c>
      <c r="P410" s="5">
        <v>0.0</v>
      </c>
      <c r="Q410" s="5">
        <v>0.0</v>
      </c>
      <c r="R410" s="5">
        <v>0.0</v>
      </c>
      <c r="S410" s="5">
        <v>0.0</v>
      </c>
      <c r="T410" s="5">
        <v>0.0</v>
      </c>
      <c r="U410" s="5">
        <v>0.0</v>
      </c>
      <c r="V410" s="5"/>
      <c r="W410" s="5"/>
      <c r="X410" s="5"/>
      <c r="Y410" s="5"/>
      <c r="Z410" s="5"/>
      <c r="AA410" s="5"/>
      <c r="AB410" s="5"/>
      <c r="AC410" s="5"/>
      <c r="AD410" s="5"/>
    </row>
    <row r="411" ht="16.5" hidden="1" customHeight="1">
      <c r="A411" s="1" t="s">
        <v>460</v>
      </c>
      <c r="B411" s="1">
        <v>0.0</v>
      </c>
      <c r="C411" s="1">
        <v>3.0</v>
      </c>
      <c r="D411" s="1" t="s">
        <v>461</v>
      </c>
      <c r="E411" s="5">
        <v>0.0</v>
      </c>
      <c r="F411" s="5">
        <v>3.0</v>
      </c>
      <c r="G411" s="5">
        <v>0.0</v>
      </c>
      <c r="H411" s="5">
        <v>0.0</v>
      </c>
      <c r="I411" s="5">
        <v>0.0</v>
      </c>
      <c r="J411" s="5">
        <v>0.0</v>
      </c>
      <c r="K411" s="5">
        <v>0.0</v>
      </c>
      <c r="L411" s="5">
        <v>0.0</v>
      </c>
      <c r="M411" s="5">
        <v>0.0</v>
      </c>
      <c r="N411" s="5">
        <v>0.0</v>
      </c>
      <c r="O411" s="5">
        <v>0.0</v>
      </c>
      <c r="P411" s="5">
        <v>0.0</v>
      </c>
      <c r="Q411" s="5">
        <v>0.0</v>
      </c>
      <c r="R411" s="5">
        <v>0.0</v>
      </c>
      <c r="S411" s="5">
        <v>0.0</v>
      </c>
      <c r="T411" s="5">
        <v>0.0</v>
      </c>
      <c r="U411" s="5">
        <v>0.0</v>
      </c>
      <c r="V411" s="5"/>
      <c r="W411" s="5"/>
      <c r="X411" s="5"/>
      <c r="Y411" s="5"/>
      <c r="Z411" s="5"/>
      <c r="AA411" s="5"/>
      <c r="AB411" s="5"/>
      <c r="AC411" s="5"/>
      <c r="AD411" s="5"/>
    </row>
    <row r="412" ht="16.5" hidden="1" customHeight="1">
      <c r="A412" s="1" t="s">
        <v>462</v>
      </c>
      <c r="B412" s="1">
        <v>0.0</v>
      </c>
      <c r="C412" s="1">
        <v>3.0</v>
      </c>
      <c r="D412" s="1" t="s">
        <v>463</v>
      </c>
      <c r="E412" s="1">
        <v>0.0</v>
      </c>
      <c r="F412" s="1">
        <v>3.0</v>
      </c>
      <c r="G412" s="1">
        <v>0.0</v>
      </c>
      <c r="H412" s="1">
        <v>0.0</v>
      </c>
      <c r="I412" s="1">
        <v>0.0</v>
      </c>
      <c r="J412" s="5">
        <v>0.0</v>
      </c>
      <c r="K412" s="5">
        <v>0.0</v>
      </c>
      <c r="L412" s="5">
        <v>0.0</v>
      </c>
      <c r="M412" s="5">
        <v>0.0</v>
      </c>
      <c r="N412" s="5">
        <v>0.0</v>
      </c>
      <c r="O412" s="5">
        <v>0.0</v>
      </c>
      <c r="P412" s="5">
        <v>0.0</v>
      </c>
      <c r="Q412" s="5">
        <v>0.0</v>
      </c>
      <c r="R412" s="5">
        <v>0.0</v>
      </c>
      <c r="S412" s="5">
        <v>0.0</v>
      </c>
      <c r="T412" s="5">
        <v>0.0</v>
      </c>
      <c r="U412" s="5">
        <v>0.0</v>
      </c>
      <c r="V412" s="5"/>
      <c r="W412" s="5"/>
      <c r="X412" s="5"/>
      <c r="Y412" s="5"/>
      <c r="Z412" s="5"/>
      <c r="AA412" s="5"/>
      <c r="AB412" s="5"/>
      <c r="AC412" s="5"/>
      <c r="AD412" s="5"/>
    </row>
    <row r="413" ht="16.5" hidden="1" customHeight="1">
      <c r="A413" s="1" t="s">
        <v>464</v>
      </c>
      <c r="B413" s="1">
        <v>0.0</v>
      </c>
      <c r="C413" s="5">
        <v>3.0</v>
      </c>
      <c r="D413" s="1" t="s">
        <v>465</v>
      </c>
      <c r="E413" s="5">
        <v>0.0</v>
      </c>
      <c r="F413" s="5">
        <v>3.0</v>
      </c>
      <c r="G413" s="5">
        <v>0.0</v>
      </c>
      <c r="H413" s="5">
        <v>0.0</v>
      </c>
      <c r="I413" s="5">
        <v>0.0</v>
      </c>
      <c r="J413" s="5">
        <v>0.0</v>
      </c>
      <c r="K413" s="5">
        <v>0.0</v>
      </c>
      <c r="L413" s="5">
        <v>0.0</v>
      </c>
      <c r="M413" s="5">
        <v>0.0</v>
      </c>
      <c r="N413" s="5">
        <v>0.0</v>
      </c>
      <c r="O413" s="5">
        <v>0.0</v>
      </c>
      <c r="P413" s="5">
        <v>0.0</v>
      </c>
      <c r="Q413" s="5">
        <v>0.0</v>
      </c>
      <c r="R413" s="5">
        <v>0.0</v>
      </c>
      <c r="S413" s="5">
        <v>0.0</v>
      </c>
      <c r="T413" s="5">
        <v>0.0</v>
      </c>
      <c r="U413" s="5">
        <v>0.0</v>
      </c>
      <c r="V413" s="5"/>
      <c r="W413" s="5"/>
      <c r="X413" s="5"/>
      <c r="Y413" s="5"/>
      <c r="Z413" s="5"/>
      <c r="AA413" s="5"/>
      <c r="AB413" s="5"/>
      <c r="AC413" s="5"/>
      <c r="AD413" s="5"/>
    </row>
    <row r="414" ht="16.5" hidden="1" customHeight="1">
      <c r="A414" s="1" t="s">
        <v>466</v>
      </c>
      <c r="B414" s="1">
        <v>0.0</v>
      </c>
      <c r="C414" s="1">
        <v>3.0</v>
      </c>
      <c r="D414" s="1" t="s">
        <v>467</v>
      </c>
      <c r="E414" s="5">
        <v>0.0</v>
      </c>
      <c r="F414" s="5">
        <v>3.0</v>
      </c>
      <c r="G414" s="5">
        <v>0.0</v>
      </c>
      <c r="H414" s="5">
        <v>0.0</v>
      </c>
      <c r="I414" s="5">
        <v>0.0</v>
      </c>
      <c r="J414" s="5">
        <v>0.0</v>
      </c>
      <c r="K414" s="5">
        <v>0.0</v>
      </c>
      <c r="L414" s="5">
        <v>0.0</v>
      </c>
      <c r="M414" s="5">
        <v>0.0</v>
      </c>
      <c r="N414" s="5">
        <v>0.0</v>
      </c>
      <c r="O414" s="5">
        <v>0.0</v>
      </c>
      <c r="P414" s="5">
        <v>0.0</v>
      </c>
      <c r="Q414" s="5">
        <v>0.0</v>
      </c>
      <c r="R414" s="5">
        <v>0.0</v>
      </c>
      <c r="S414" s="5">
        <v>0.0</v>
      </c>
      <c r="T414" s="5">
        <v>0.0</v>
      </c>
      <c r="U414" s="5">
        <v>0.0</v>
      </c>
      <c r="V414" s="5"/>
      <c r="W414" s="5"/>
      <c r="X414" s="5"/>
      <c r="Y414" s="5"/>
      <c r="Z414" s="5"/>
      <c r="AA414" s="5"/>
      <c r="AB414" s="5"/>
      <c r="AC414" s="5"/>
      <c r="AD414" s="5"/>
    </row>
    <row r="415" ht="16.5" hidden="1" customHeight="1">
      <c r="A415" s="4" t="s">
        <v>470</v>
      </c>
      <c r="B415" s="1">
        <v>0.0</v>
      </c>
      <c r="C415" s="1">
        <v>3.0</v>
      </c>
      <c r="D415" s="1" t="s">
        <v>2796</v>
      </c>
      <c r="E415" s="5">
        <v>0.0</v>
      </c>
      <c r="F415" s="5">
        <v>3.0</v>
      </c>
      <c r="G415" s="5">
        <v>0.0</v>
      </c>
      <c r="H415" s="5">
        <v>0.0</v>
      </c>
      <c r="I415" s="5">
        <v>0.0</v>
      </c>
      <c r="J415" s="5">
        <v>0.0</v>
      </c>
      <c r="K415" s="5">
        <v>0.0</v>
      </c>
      <c r="L415" s="5">
        <v>0.0</v>
      </c>
      <c r="M415" s="5">
        <v>0.0</v>
      </c>
      <c r="N415" s="5">
        <v>0.0</v>
      </c>
      <c r="O415" s="5">
        <v>0.0</v>
      </c>
      <c r="P415" s="5">
        <v>0.0</v>
      </c>
      <c r="Q415" s="5">
        <v>0.0</v>
      </c>
      <c r="R415" s="5">
        <v>0.0</v>
      </c>
      <c r="S415" s="5">
        <v>0.0</v>
      </c>
      <c r="T415" s="5">
        <v>0.0</v>
      </c>
      <c r="U415" s="5">
        <v>0.0</v>
      </c>
      <c r="V415" s="5"/>
      <c r="W415" s="5"/>
      <c r="X415" s="5"/>
      <c r="Y415" s="5"/>
      <c r="Z415" s="5"/>
      <c r="AA415" s="5"/>
      <c r="AB415" s="5"/>
      <c r="AC415" s="5"/>
      <c r="AD415" s="5"/>
    </row>
    <row r="416" ht="16.5" hidden="1" customHeight="1">
      <c r="A416" s="4" t="s">
        <v>476</v>
      </c>
      <c r="B416" s="1">
        <v>0.0</v>
      </c>
      <c r="C416" s="1">
        <v>3.0</v>
      </c>
      <c r="D416" s="1" t="s">
        <v>2797</v>
      </c>
      <c r="E416" s="1">
        <v>0.0</v>
      </c>
      <c r="F416" s="5">
        <v>1.0</v>
      </c>
      <c r="G416" s="5">
        <v>0.0</v>
      </c>
      <c r="H416" s="5">
        <v>0.0</v>
      </c>
      <c r="I416" s="5">
        <v>0.0</v>
      </c>
      <c r="J416" s="5">
        <v>2.0</v>
      </c>
      <c r="K416" s="5">
        <v>0.0</v>
      </c>
      <c r="L416" s="5">
        <v>0.0</v>
      </c>
      <c r="M416" s="5">
        <v>0.0</v>
      </c>
      <c r="N416" s="5">
        <v>0.0</v>
      </c>
      <c r="O416" s="5">
        <v>0.0</v>
      </c>
      <c r="P416" s="5">
        <v>0.0</v>
      </c>
      <c r="Q416" s="5">
        <v>0.0</v>
      </c>
      <c r="R416" s="5">
        <v>0.0</v>
      </c>
      <c r="S416" s="5">
        <v>0.0</v>
      </c>
      <c r="T416" s="5">
        <v>0.0</v>
      </c>
      <c r="U416" s="5">
        <v>0.0</v>
      </c>
      <c r="V416" s="5"/>
      <c r="W416" s="5"/>
      <c r="X416" s="5"/>
      <c r="Y416" s="5"/>
      <c r="Z416" s="5"/>
      <c r="AA416" s="5"/>
      <c r="AB416" s="5"/>
      <c r="AC416" s="5"/>
      <c r="AD416" s="5"/>
    </row>
    <row r="417" ht="16.5" hidden="1" customHeight="1">
      <c r="A417" s="4" t="s">
        <v>480</v>
      </c>
      <c r="B417" s="5">
        <v>0.0</v>
      </c>
      <c r="C417" s="5">
        <v>3.0</v>
      </c>
      <c r="D417" s="1" t="s">
        <v>481</v>
      </c>
      <c r="E417" s="5">
        <v>1.0</v>
      </c>
      <c r="F417" s="5">
        <v>0.0</v>
      </c>
      <c r="G417" s="5">
        <v>0.0</v>
      </c>
      <c r="H417" s="5">
        <v>0.0</v>
      </c>
      <c r="I417" s="5">
        <v>1.0</v>
      </c>
      <c r="J417" s="5">
        <v>0.0</v>
      </c>
      <c r="K417" s="5">
        <v>0.0</v>
      </c>
      <c r="L417" s="5">
        <v>1.0</v>
      </c>
      <c r="M417" s="5">
        <v>0.0</v>
      </c>
      <c r="N417" s="5">
        <v>0.0</v>
      </c>
      <c r="O417" s="5">
        <v>0.0</v>
      </c>
      <c r="P417" s="5">
        <v>0.0</v>
      </c>
      <c r="Q417" s="5">
        <v>0.0</v>
      </c>
      <c r="R417" s="5">
        <v>0.0</v>
      </c>
      <c r="S417" s="5">
        <v>0.0</v>
      </c>
      <c r="T417" s="5">
        <v>0.0</v>
      </c>
      <c r="U417" s="5">
        <v>0.0</v>
      </c>
      <c r="V417" s="5"/>
      <c r="W417" s="5"/>
      <c r="X417" s="5"/>
      <c r="Y417" s="5"/>
      <c r="Z417" s="5"/>
      <c r="AA417" s="5"/>
      <c r="AB417" s="5"/>
      <c r="AC417" s="5"/>
      <c r="AD417" s="5"/>
    </row>
    <row r="418" ht="16.5" hidden="1" customHeight="1">
      <c r="A418" s="4" t="s">
        <v>238</v>
      </c>
      <c r="B418" s="1">
        <v>11.0</v>
      </c>
      <c r="C418" s="1">
        <v>3.0</v>
      </c>
      <c r="D418" s="1" t="s">
        <v>2798</v>
      </c>
      <c r="E418" s="5">
        <v>0.0</v>
      </c>
      <c r="F418" s="5">
        <v>1.0</v>
      </c>
      <c r="G418" s="5">
        <v>1.0</v>
      </c>
      <c r="H418" s="5">
        <v>0.0</v>
      </c>
      <c r="I418" s="5">
        <v>0.0</v>
      </c>
      <c r="J418" s="5">
        <v>0.0</v>
      </c>
      <c r="K418" s="5">
        <v>0.0</v>
      </c>
      <c r="L418" s="5">
        <v>0.0</v>
      </c>
      <c r="M418" s="5">
        <v>1.0</v>
      </c>
      <c r="N418" s="5">
        <v>0.0</v>
      </c>
      <c r="O418" s="5">
        <v>0.0</v>
      </c>
      <c r="P418" s="5">
        <v>0.0</v>
      </c>
      <c r="Q418" s="5">
        <v>0.0</v>
      </c>
      <c r="R418" s="5">
        <v>0.0</v>
      </c>
      <c r="S418" s="5">
        <v>0.0</v>
      </c>
      <c r="T418" s="5">
        <v>0.0</v>
      </c>
      <c r="U418" s="5">
        <v>0.0</v>
      </c>
      <c r="V418" s="5"/>
      <c r="W418" s="5"/>
      <c r="X418" s="5"/>
      <c r="Y418" s="5"/>
      <c r="Z418" s="5"/>
      <c r="AA418" s="5"/>
      <c r="AB418" s="5"/>
      <c r="AC418" s="5"/>
      <c r="AD418" s="5"/>
    </row>
    <row r="419" ht="16.5" hidden="1" customHeight="1">
      <c r="A419" s="4" t="s">
        <v>1848</v>
      </c>
      <c r="B419" s="1">
        <v>0.0</v>
      </c>
      <c r="C419" s="5">
        <v>3.0</v>
      </c>
      <c r="D419" s="1" t="s">
        <v>2799</v>
      </c>
      <c r="E419" s="5">
        <v>0.0</v>
      </c>
      <c r="F419" s="5">
        <v>3.0</v>
      </c>
      <c r="G419" s="5">
        <v>0.0</v>
      </c>
      <c r="H419" s="5">
        <v>0.0</v>
      </c>
      <c r="I419" s="5">
        <v>0.0</v>
      </c>
      <c r="J419" s="5">
        <v>0.0</v>
      </c>
      <c r="K419" s="5">
        <v>0.0</v>
      </c>
      <c r="L419" s="5">
        <v>0.0</v>
      </c>
      <c r="M419" s="5">
        <v>0.0</v>
      </c>
      <c r="N419" s="5">
        <v>0.0</v>
      </c>
      <c r="O419" s="5">
        <v>0.0</v>
      </c>
      <c r="P419" s="5">
        <v>0.0</v>
      </c>
      <c r="Q419" s="5">
        <v>0.0</v>
      </c>
      <c r="R419" s="5">
        <v>0.0</v>
      </c>
      <c r="S419" s="5">
        <v>0.0</v>
      </c>
      <c r="T419" s="5">
        <v>0.0</v>
      </c>
      <c r="U419" s="5">
        <v>0.0</v>
      </c>
      <c r="V419" s="5"/>
      <c r="W419" s="5"/>
      <c r="X419" s="5"/>
      <c r="Y419" s="5"/>
      <c r="Z419" s="5"/>
      <c r="AA419" s="5"/>
      <c r="AB419" s="5"/>
      <c r="AC419" s="5"/>
      <c r="AD419" s="5"/>
    </row>
    <row r="420" ht="16.5" hidden="1" customHeight="1">
      <c r="A420" s="4" t="s">
        <v>1852</v>
      </c>
      <c r="B420" s="1">
        <v>0.0</v>
      </c>
      <c r="C420" s="1">
        <v>3.0</v>
      </c>
      <c r="D420" s="1" t="s">
        <v>2800</v>
      </c>
      <c r="E420" s="1">
        <v>1.0</v>
      </c>
      <c r="F420" s="5">
        <v>2.0</v>
      </c>
      <c r="G420" s="5">
        <v>0.0</v>
      </c>
      <c r="H420" s="5">
        <v>0.0</v>
      </c>
      <c r="I420" s="5">
        <v>0.0</v>
      </c>
      <c r="J420" s="5">
        <v>0.0</v>
      </c>
      <c r="K420" s="5">
        <v>0.0</v>
      </c>
      <c r="L420" s="5">
        <v>0.0</v>
      </c>
      <c r="M420" s="5">
        <v>0.0</v>
      </c>
      <c r="N420" s="5">
        <v>0.0</v>
      </c>
      <c r="O420" s="5">
        <v>0.0</v>
      </c>
      <c r="P420" s="5">
        <v>0.0</v>
      </c>
      <c r="Q420" s="5">
        <v>0.0</v>
      </c>
      <c r="R420" s="5">
        <v>0.0</v>
      </c>
      <c r="S420" s="5">
        <v>0.0</v>
      </c>
      <c r="T420" s="5">
        <v>0.0</v>
      </c>
      <c r="U420" s="5">
        <v>0.0</v>
      </c>
      <c r="V420" s="5"/>
      <c r="W420" s="5"/>
      <c r="X420" s="5"/>
      <c r="Y420" s="5"/>
      <c r="Z420" s="5"/>
      <c r="AA420" s="5"/>
      <c r="AB420" s="5"/>
      <c r="AC420" s="5"/>
      <c r="AD420" s="5"/>
    </row>
    <row r="421" ht="16.5" hidden="1" customHeight="1">
      <c r="A421" s="4" t="s">
        <v>1158</v>
      </c>
      <c r="B421" s="5">
        <v>3.0</v>
      </c>
      <c r="C421" s="5">
        <v>3.0</v>
      </c>
      <c r="D421" s="1" t="s">
        <v>1159</v>
      </c>
      <c r="E421" s="5">
        <v>0.0</v>
      </c>
      <c r="F421" s="5">
        <v>3.0</v>
      </c>
      <c r="G421" s="5">
        <v>0.0</v>
      </c>
      <c r="H421" s="5">
        <v>0.0</v>
      </c>
      <c r="I421" s="5">
        <v>0.0</v>
      </c>
      <c r="J421" s="5">
        <v>0.0</v>
      </c>
      <c r="K421" s="5">
        <v>0.0</v>
      </c>
      <c r="L421" s="5">
        <v>0.0</v>
      </c>
      <c r="M421" s="5">
        <v>0.0</v>
      </c>
      <c r="N421" s="5">
        <v>0.0</v>
      </c>
      <c r="O421" s="5">
        <v>0.0</v>
      </c>
      <c r="P421" s="5">
        <v>0.0</v>
      </c>
      <c r="Q421" s="5">
        <v>0.0</v>
      </c>
      <c r="R421" s="5">
        <v>0.0</v>
      </c>
      <c r="S421" s="5">
        <v>0.0</v>
      </c>
      <c r="T421" s="5">
        <v>0.0</v>
      </c>
      <c r="U421" s="5">
        <v>0.0</v>
      </c>
      <c r="V421" s="5"/>
      <c r="W421" s="5"/>
      <c r="X421" s="5"/>
      <c r="Y421" s="5"/>
      <c r="Z421" s="5"/>
      <c r="AA421" s="5"/>
      <c r="AB421" s="5"/>
      <c r="AC421" s="5"/>
      <c r="AD421" s="5"/>
    </row>
    <row r="422" ht="16.5" hidden="1" customHeight="1">
      <c r="A422" s="4" t="s">
        <v>484</v>
      </c>
      <c r="B422" s="1">
        <v>2.0</v>
      </c>
      <c r="C422" s="1">
        <v>3.0</v>
      </c>
      <c r="D422" s="1" t="s">
        <v>2801</v>
      </c>
      <c r="E422" s="5">
        <v>0.0</v>
      </c>
      <c r="F422" s="5">
        <v>0.0</v>
      </c>
      <c r="G422" s="5">
        <v>0.0</v>
      </c>
      <c r="H422" s="5">
        <v>0.0</v>
      </c>
      <c r="I422" s="5">
        <v>0.0</v>
      </c>
      <c r="J422" s="5">
        <v>3.0</v>
      </c>
      <c r="K422" s="5">
        <v>0.0</v>
      </c>
      <c r="L422" s="5">
        <v>0.0</v>
      </c>
      <c r="M422" s="5">
        <v>0.0</v>
      </c>
      <c r="N422" s="5">
        <v>0.0</v>
      </c>
      <c r="O422" s="5">
        <v>0.0</v>
      </c>
      <c r="P422" s="5">
        <v>0.0</v>
      </c>
      <c r="Q422" s="5">
        <v>0.0</v>
      </c>
      <c r="R422" s="5">
        <v>0.0</v>
      </c>
      <c r="S422" s="5">
        <v>0.0</v>
      </c>
      <c r="T422" s="5">
        <v>0.0</v>
      </c>
      <c r="U422" s="5">
        <v>0.0</v>
      </c>
      <c r="V422" s="5"/>
      <c r="W422" s="5"/>
      <c r="X422" s="5"/>
      <c r="Y422" s="5"/>
      <c r="Z422" s="5"/>
      <c r="AA422" s="5"/>
      <c r="AB422" s="5"/>
      <c r="AC422" s="5"/>
      <c r="AD422" s="5"/>
    </row>
    <row r="423" ht="16.5" hidden="1" customHeight="1">
      <c r="A423" s="4" t="s">
        <v>488</v>
      </c>
      <c r="B423" s="1">
        <v>0.0</v>
      </c>
      <c r="C423" s="1">
        <v>3.0</v>
      </c>
      <c r="D423" s="1" t="s">
        <v>489</v>
      </c>
      <c r="E423" s="1">
        <v>0.0</v>
      </c>
      <c r="F423" s="1">
        <v>0.0</v>
      </c>
      <c r="G423" s="1">
        <v>0.0</v>
      </c>
      <c r="H423" s="1">
        <v>0.0</v>
      </c>
      <c r="I423" s="1">
        <v>0.0</v>
      </c>
      <c r="J423" s="1">
        <v>2.0</v>
      </c>
      <c r="K423" s="1">
        <v>0.0</v>
      </c>
      <c r="L423" s="1">
        <v>1.0</v>
      </c>
      <c r="M423" s="5">
        <v>0.0</v>
      </c>
      <c r="N423" s="5">
        <v>0.0</v>
      </c>
      <c r="O423" s="5">
        <v>0.0</v>
      </c>
      <c r="P423" s="5">
        <v>0.0</v>
      </c>
      <c r="Q423" s="5">
        <v>0.0</v>
      </c>
      <c r="R423" s="5">
        <v>0.0</v>
      </c>
      <c r="S423" s="5">
        <v>0.0</v>
      </c>
      <c r="T423" s="5">
        <v>0.0</v>
      </c>
      <c r="U423" s="5">
        <v>0.0</v>
      </c>
      <c r="V423" s="5"/>
      <c r="W423" s="5"/>
      <c r="X423" s="5"/>
      <c r="Y423" s="5"/>
      <c r="Z423" s="5"/>
      <c r="AA423" s="5"/>
      <c r="AB423" s="5"/>
      <c r="AC423" s="5"/>
      <c r="AD423" s="5"/>
    </row>
    <row r="424" ht="16.5" hidden="1" customHeight="1">
      <c r="A424" s="4" t="s">
        <v>854</v>
      </c>
      <c r="B424" s="1">
        <v>22.0</v>
      </c>
      <c r="C424" s="1">
        <v>3.0</v>
      </c>
      <c r="D424" s="1" t="s">
        <v>855</v>
      </c>
      <c r="E424" s="5">
        <v>1.0</v>
      </c>
      <c r="F424" s="5">
        <v>2.0</v>
      </c>
      <c r="G424" s="5">
        <v>0.0</v>
      </c>
      <c r="H424" s="5">
        <v>0.0</v>
      </c>
      <c r="I424" s="5">
        <v>0.0</v>
      </c>
      <c r="J424" s="5">
        <v>0.0</v>
      </c>
      <c r="K424" s="5">
        <v>0.0</v>
      </c>
      <c r="L424" s="5">
        <v>0.0</v>
      </c>
      <c r="M424" s="5">
        <v>0.0</v>
      </c>
      <c r="N424" s="5">
        <v>0.0</v>
      </c>
      <c r="O424" s="5">
        <v>0.0</v>
      </c>
      <c r="P424" s="5">
        <v>0.0</v>
      </c>
      <c r="Q424" s="5">
        <v>0.0</v>
      </c>
      <c r="R424" s="5">
        <v>0.0</v>
      </c>
      <c r="S424" s="5">
        <v>0.0</v>
      </c>
      <c r="T424" s="5">
        <v>0.0</v>
      </c>
      <c r="U424" s="5">
        <v>0.0</v>
      </c>
      <c r="V424" s="5"/>
      <c r="W424" s="5"/>
      <c r="X424" s="5"/>
      <c r="Y424" s="5"/>
      <c r="Z424" s="5"/>
      <c r="AA424" s="5"/>
      <c r="AB424" s="5"/>
      <c r="AC424" s="5"/>
      <c r="AD424" s="5"/>
    </row>
    <row r="425" ht="16.5" hidden="1" customHeight="1">
      <c r="A425" s="4" t="s">
        <v>1172</v>
      </c>
      <c r="B425" s="1">
        <v>0.0</v>
      </c>
      <c r="C425" s="1">
        <v>3.0</v>
      </c>
      <c r="D425" s="1" t="s">
        <v>2802</v>
      </c>
      <c r="E425" s="1">
        <v>0.0</v>
      </c>
      <c r="F425" s="1">
        <v>1.0</v>
      </c>
      <c r="G425" s="1">
        <v>0.0</v>
      </c>
      <c r="H425" s="1">
        <v>0.0</v>
      </c>
      <c r="I425" s="5">
        <v>1.0</v>
      </c>
      <c r="J425" s="5">
        <v>1.0</v>
      </c>
      <c r="K425" s="5">
        <v>0.0</v>
      </c>
      <c r="L425" s="5">
        <v>0.0</v>
      </c>
      <c r="M425" s="5">
        <v>0.0</v>
      </c>
      <c r="N425" s="5">
        <v>0.0</v>
      </c>
      <c r="O425" s="5">
        <v>0.0</v>
      </c>
      <c r="P425" s="5">
        <v>0.0</v>
      </c>
      <c r="Q425" s="5">
        <v>0.0</v>
      </c>
      <c r="R425" s="5">
        <v>0.0</v>
      </c>
      <c r="S425" s="5">
        <v>0.0</v>
      </c>
      <c r="T425" s="5">
        <v>0.0</v>
      </c>
      <c r="U425" s="5">
        <v>0.0</v>
      </c>
      <c r="V425" s="5"/>
      <c r="W425" s="5"/>
      <c r="X425" s="5"/>
      <c r="Y425" s="5"/>
      <c r="Z425" s="5"/>
      <c r="AA425" s="5"/>
      <c r="AB425" s="5"/>
      <c r="AC425" s="5"/>
      <c r="AD425" s="5"/>
    </row>
    <row r="426" ht="16.5" hidden="1" customHeight="1">
      <c r="A426" s="4" t="s">
        <v>1982</v>
      </c>
      <c r="B426" s="1">
        <v>63.0</v>
      </c>
      <c r="C426" s="1">
        <v>3.0</v>
      </c>
      <c r="D426" s="1" t="s">
        <v>2803</v>
      </c>
      <c r="E426" s="1">
        <v>0.0</v>
      </c>
      <c r="F426" s="1">
        <v>0.0</v>
      </c>
      <c r="G426" s="1">
        <v>0.0</v>
      </c>
      <c r="H426" s="1">
        <v>0.0</v>
      </c>
      <c r="I426" s="5">
        <v>0.0</v>
      </c>
      <c r="J426" s="5">
        <v>0.0</v>
      </c>
      <c r="K426" s="5">
        <v>0.0</v>
      </c>
      <c r="L426" s="5">
        <v>3.0</v>
      </c>
      <c r="M426" s="5">
        <v>0.0</v>
      </c>
      <c r="N426" s="5">
        <v>0.0</v>
      </c>
      <c r="O426" s="5">
        <v>0.0</v>
      </c>
      <c r="P426" s="5">
        <v>0.0</v>
      </c>
      <c r="Q426" s="5">
        <v>0.0</v>
      </c>
      <c r="R426" s="5">
        <v>0.0</v>
      </c>
      <c r="S426" s="5">
        <v>0.0</v>
      </c>
      <c r="T426" s="5">
        <v>0.0</v>
      </c>
      <c r="U426" s="5">
        <v>0.0</v>
      </c>
      <c r="V426" s="5"/>
      <c r="W426" s="5"/>
      <c r="X426" s="5"/>
      <c r="Y426" s="5"/>
      <c r="Z426" s="5"/>
      <c r="AA426" s="5"/>
      <c r="AB426" s="5"/>
      <c r="AC426" s="5"/>
      <c r="AD426" s="5"/>
    </row>
    <row r="427" ht="16.5" hidden="1" customHeight="1">
      <c r="A427" s="1" t="s">
        <v>496</v>
      </c>
      <c r="B427" s="5">
        <v>0.0</v>
      </c>
      <c r="C427" s="5">
        <v>3.0</v>
      </c>
      <c r="D427" s="1" t="s">
        <v>497</v>
      </c>
      <c r="E427" s="5">
        <v>0.0</v>
      </c>
      <c r="F427" s="5">
        <v>3.0</v>
      </c>
      <c r="G427" s="5">
        <v>0.0</v>
      </c>
      <c r="H427" s="5">
        <v>0.0</v>
      </c>
      <c r="I427" s="5">
        <v>0.0</v>
      </c>
      <c r="J427" s="5">
        <v>0.0</v>
      </c>
      <c r="K427" s="5">
        <v>0.0</v>
      </c>
      <c r="L427" s="5">
        <v>0.0</v>
      </c>
      <c r="M427" s="5">
        <v>0.0</v>
      </c>
      <c r="N427" s="5">
        <v>0.0</v>
      </c>
      <c r="O427" s="5">
        <v>0.0</v>
      </c>
      <c r="P427" s="5">
        <v>0.0</v>
      </c>
      <c r="Q427" s="5">
        <v>0.0</v>
      </c>
      <c r="R427" s="5">
        <v>0.0</v>
      </c>
      <c r="S427" s="5">
        <v>0.0</v>
      </c>
      <c r="T427" s="5">
        <v>0.0</v>
      </c>
      <c r="U427" s="5">
        <v>0.0</v>
      </c>
      <c r="V427" s="5"/>
      <c r="W427" s="5"/>
      <c r="X427" s="5"/>
      <c r="Y427" s="5"/>
      <c r="Z427" s="5"/>
      <c r="AA427" s="5"/>
      <c r="AB427" s="5"/>
      <c r="AC427" s="5"/>
      <c r="AD427" s="5"/>
    </row>
    <row r="428" ht="16.5" hidden="1" customHeight="1">
      <c r="A428" s="1" t="s">
        <v>498</v>
      </c>
      <c r="B428" s="1">
        <v>0.0</v>
      </c>
      <c r="C428" s="1">
        <v>3.0</v>
      </c>
      <c r="D428" s="1" t="s">
        <v>499</v>
      </c>
      <c r="E428" s="1">
        <v>0.0</v>
      </c>
      <c r="F428" s="1">
        <v>3.0</v>
      </c>
      <c r="G428" s="1">
        <v>0.0</v>
      </c>
      <c r="H428" s="5">
        <v>0.0</v>
      </c>
      <c r="I428" s="5">
        <v>0.0</v>
      </c>
      <c r="J428" s="5">
        <v>0.0</v>
      </c>
      <c r="K428" s="5">
        <v>0.0</v>
      </c>
      <c r="L428" s="5">
        <v>0.0</v>
      </c>
      <c r="M428" s="5">
        <v>0.0</v>
      </c>
      <c r="N428" s="5">
        <v>0.0</v>
      </c>
      <c r="O428" s="5">
        <v>0.0</v>
      </c>
      <c r="P428" s="5">
        <v>0.0</v>
      </c>
      <c r="Q428" s="5">
        <v>0.0</v>
      </c>
      <c r="R428" s="5">
        <v>0.0</v>
      </c>
      <c r="S428" s="5">
        <v>0.0</v>
      </c>
      <c r="T428" s="5">
        <v>0.0</v>
      </c>
      <c r="U428" s="5">
        <v>0.0</v>
      </c>
      <c r="V428" s="5"/>
      <c r="W428" s="5"/>
      <c r="X428" s="5"/>
      <c r="Y428" s="5"/>
      <c r="Z428" s="5"/>
      <c r="AA428" s="5"/>
      <c r="AB428" s="5"/>
      <c r="AC428" s="5"/>
      <c r="AD428" s="5"/>
    </row>
    <row r="429" ht="16.5" hidden="1" customHeight="1">
      <c r="A429" s="1" t="s">
        <v>500</v>
      </c>
      <c r="B429" s="1">
        <v>0.0</v>
      </c>
      <c r="C429" s="1">
        <v>3.0</v>
      </c>
      <c r="D429" s="1" t="s">
        <v>501</v>
      </c>
      <c r="E429" s="1">
        <v>0.0</v>
      </c>
      <c r="F429" s="5">
        <v>3.0</v>
      </c>
      <c r="G429" s="5">
        <v>0.0</v>
      </c>
      <c r="H429" s="5">
        <v>0.0</v>
      </c>
      <c r="I429" s="5">
        <v>0.0</v>
      </c>
      <c r="J429" s="5">
        <v>0.0</v>
      </c>
      <c r="K429" s="5">
        <v>0.0</v>
      </c>
      <c r="L429" s="5">
        <v>0.0</v>
      </c>
      <c r="M429" s="5">
        <v>0.0</v>
      </c>
      <c r="N429" s="5">
        <v>0.0</v>
      </c>
      <c r="O429" s="5">
        <v>0.0</v>
      </c>
      <c r="P429" s="5">
        <v>0.0</v>
      </c>
      <c r="Q429" s="5">
        <v>0.0</v>
      </c>
      <c r="R429" s="5">
        <v>0.0</v>
      </c>
      <c r="S429" s="5">
        <v>0.0</v>
      </c>
      <c r="T429" s="5">
        <v>0.0</v>
      </c>
      <c r="U429" s="5">
        <v>0.0</v>
      </c>
      <c r="V429" s="5"/>
      <c r="W429" s="5"/>
      <c r="X429" s="5"/>
      <c r="Y429" s="5"/>
      <c r="Z429" s="5"/>
      <c r="AA429" s="5"/>
      <c r="AB429" s="5"/>
      <c r="AC429" s="5"/>
      <c r="AD429" s="5"/>
    </row>
    <row r="430" ht="16.5" hidden="1" customHeight="1">
      <c r="A430" s="1" t="s">
        <v>502</v>
      </c>
      <c r="B430" s="1">
        <v>0.0</v>
      </c>
      <c r="C430" s="1">
        <v>3.0</v>
      </c>
      <c r="D430" s="1" t="s">
        <v>503</v>
      </c>
      <c r="E430" s="1">
        <v>0.0</v>
      </c>
      <c r="F430" s="1">
        <v>3.0</v>
      </c>
      <c r="G430" s="5">
        <v>0.0</v>
      </c>
      <c r="H430" s="5">
        <v>0.0</v>
      </c>
      <c r="I430" s="5">
        <v>0.0</v>
      </c>
      <c r="J430" s="5">
        <v>0.0</v>
      </c>
      <c r="K430" s="5">
        <v>0.0</v>
      </c>
      <c r="L430" s="5">
        <v>0.0</v>
      </c>
      <c r="M430" s="5">
        <v>0.0</v>
      </c>
      <c r="N430" s="5">
        <v>0.0</v>
      </c>
      <c r="O430" s="5">
        <v>0.0</v>
      </c>
      <c r="P430" s="5">
        <v>0.0</v>
      </c>
      <c r="Q430" s="5">
        <v>0.0</v>
      </c>
      <c r="R430" s="5">
        <v>0.0</v>
      </c>
      <c r="S430" s="5">
        <v>0.0</v>
      </c>
      <c r="T430" s="5">
        <v>0.0</v>
      </c>
      <c r="U430" s="5">
        <v>0.0</v>
      </c>
      <c r="V430" s="5"/>
      <c r="W430" s="5"/>
      <c r="X430" s="5"/>
      <c r="Y430" s="5"/>
      <c r="Z430" s="5"/>
      <c r="AA430" s="5"/>
      <c r="AB430" s="5"/>
      <c r="AC430" s="5"/>
      <c r="AD430" s="5"/>
    </row>
    <row r="431" ht="16.5" hidden="1" customHeight="1">
      <c r="A431" s="1" t="s">
        <v>504</v>
      </c>
      <c r="B431" s="1">
        <v>0.0</v>
      </c>
      <c r="C431" s="1">
        <v>3.0</v>
      </c>
      <c r="D431" s="1" t="s">
        <v>505</v>
      </c>
      <c r="E431" s="1">
        <v>0.0</v>
      </c>
      <c r="F431" s="1">
        <v>3.0</v>
      </c>
      <c r="G431" s="5">
        <v>0.0</v>
      </c>
      <c r="H431" s="5">
        <v>0.0</v>
      </c>
      <c r="I431" s="5">
        <v>0.0</v>
      </c>
      <c r="J431" s="5">
        <v>0.0</v>
      </c>
      <c r="K431" s="5">
        <v>0.0</v>
      </c>
      <c r="L431" s="5">
        <v>0.0</v>
      </c>
      <c r="M431" s="5">
        <v>0.0</v>
      </c>
      <c r="N431" s="5">
        <v>0.0</v>
      </c>
      <c r="O431" s="5">
        <v>0.0</v>
      </c>
      <c r="P431" s="5">
        <v>0.0</v>
      </c>
      <c r="Q431" s="5">
        <v>0.0</v>
      </c>
      <c r="R431" s="5">
        <v>0.0</v>
      </c>
      <c r="S431" s="5">
        <v>0.0</v>
      </c>
      <c r="T431" s="5">
        <v>0.0</v>
      </c>
      <c r="U431" s="5">
        <v>0.0</v>
      </c>
      <c r="V431" s="5"/>
      <c r="W431" s="5"/>
      <c r="X431" s="5"/>
      <c r="Y431" s="5"/>
      <c r="Z431" s="5"/>
      <c r="AA431" s="5"/>
      <c r="AB431" s="5"/>
      <c r="AC431" s="5"/>
      <c r="AD431" s="5"/>
    </row>
    <row r="432" ht="16.5" hidden="1" customHeight="1">
      <c r="A432" s="1" t="s">
        <v>506</v>
      </c>
      <c r="B432" s="5">
        <v>0.0</v>
      </c>
      <c r="C432" s="5">
        <v>3.0</v>
      </c>
      <c r="D432" s="1" t="s">
        <v>507</v>
      </c>
      <c r="E432" s="5">
        <v>0.0</v>
      </c>
      <c r="F432" s="5">
        <v>3.0</v>
      </c>
      <c r="G432" s="5">
        <v>0.0</v>
      </c>
      <c r="H432" s="5">
        <v>0.0</v>
      </c>
      <c r="I432" s="5">
        <v>0.0</v>
      </c>
      <c r="J432" s="5">
        <v>0.0</v>
      </c>
      <c r="K432" s="5">
        <v>0.0</v>
      </c>
      <c r="L432" s="5">
        <v>0.0</v>
      </c>
      <c r="M432" s="5">
        <v>0.0</v>
      </c>
      <c r="N432" s="5">
        <v>0.0</v>
      </c>
      <c r="O432" s="5">
        <v>0.0</v>
      </c>
      <c r="P432" s="5">
        <v>0.0</v>
      </c>
      <c r="Q432" s="5">
        <v>0.0</v>
      </c>
      <c r="R432" s="5">
        <v>0.0</v>
      </c>
      <c r="S432" s="5">
        <v>0.0</v>
      </c>
      <c r="T432" s="5">
        <v>0.0</v>
      </c>
      <c r="U432" s="5">
        <v>0.0</v>
      </c>
      <c r="V432" s="5"/>
      <c r="W432" s="5"/>
      <c r="X432" s="5"/>
      <c r="Y432" s="5"/>
      <c r="Z432" s="5"/>
      <c r="AA432" s="5"/>
      <c r="AB432" s="5"/>
      <c r="AC432" s="5"/>
      <c r="AD432" s="5"/>
    </row>
    <row r="433" ht="16.5" hidden="1" customHeight="1">
      <c r="A433" s="1" t="s">
        <v>508</v>
      </c>
      <c r="B433" s="5">
        <v>0.0</v>
      </c>
      <c r="C433" s="5">
        <v>3.0</v>
      </c>
      <c r="D433" s="1" t="s">
        <v>509</v>
      </c>
      <c r="E433" s="5">
        <v>0.0</v>
      </c>
      <c r="F433" s="5">
        <v>3.0</v>
      </c>
      <c r="G433" s="5">
        <v>0.0</v>
      </c>
      <c r="H433" s="5">
        <v>0.0</v>
      </c>
      <c r="I433" s="5">
        <v>0.0</v>
      </c>
      <c r="J433" s="5">
        <v>0.0</v>
      </c>
      <c r="K433" s="5">
        <v>0.0</v>
      </c>
      <c r="L433" s="5">
        <v>0.0</v>
      </c>
      <c r="M433" s="5">
        <v>0.0</v>
      </c>
      <c r="N433" s="5">
        <v>0.0</v>
      </c>
      <c r="O433" s="5">
        <v>0.0</v>
      </c>
      <c r="P433" s="5">
        <v>0.0</v>
      </c>
      <c r="Q433" s="5">
        <v>0.0</v>
      </c>
      <c r="R433" s="5">
        <v>0.0</v>
      </c>
      <c r="S433" s="5">
        <v>0.0</v>
      </c>
      <c r="T433" s="5">
        <v>0.0</v>
      </c>
      <c r="U433" s="5">
        <v>0.0</v>
      </c>
      <c r="V433" s="5"/>
      <c r="W433" s="5"/>
      <c r="X433" s="5"/>
      <c r="Y433" s="5"/>
      <c r="Z433" s="5"/>
      <c r="AA433" s="5"/>
      <c r="AB433" s="5"/>
      <c r="AC433" s="5"/>
      <c r="AD433" s="5"/>
    </row>
    <row r="434" ht="16.5" hidden="1" customHeight="1">
      <c r="A434" s="1" t="s">
        <v>510</v>
      </c>
      <c r="B434" s="1">
        <v>0.0</v>
      </c>
      <c r="C434" s="5">
        <v>3.0</v>
      </c>
      <c r="D434" s="1" t="s">
        <v>511</v>
      </c>
      <c r="E434" s="5">
        <v>0.0</v>
      </c>
      <c r="F434" s="5">
        <v>3.0</v>
      </c>
      <c r="G434" s="5">
        <v>0.0</v>
      </c>
      <c r="H434" s="5">
        <v>0.0</v>
      </c>
      <c r="I434" s="5">
        <v>0.0</v>
      </c>
      <c r="J434" s="5">
        <v>0.0</v>
      </c>
      <c r="K434" s="5">
        <v>0.0</v>
      </c>
      <c r="L434" s="5">
        <v>0.0</v>
      </c>
      <c r="M434" s="5">
        <v>0.0</v>
      </c>
      <c r="N434" s="5">
        <v>0.0</v>
      </c>
      <c r="O434" s="5">
        <v>0.0</v>
      </c>
      <c r="P434" s="5">
        <v>0.0</v>
      </c>
      <c r="Q434" s="5">
        <v>0.0</v>
      </c>
      <c r="R434" s="5">
        <v>0.0</v>
      </c>
      <c r="S434" s="5">
        <v>0.0</v>
      </c>
      <c r="T434" s="5">
        <v>0.0</v>
      </c>
      <c r="U434" s="5">
        <v>0.0</v>
      </c>
      <c r="V434" s="5"/>
      <c r="W434" s="5"/>
      <c r="X434" s="5"/>
      <c r="Y434" s="5"/>
      <c r="Z434" s="5"/>
      <c r="AA434" s="5"/>
      <c r="AB434" s="5"/>
      <c r="AC434" s="5"/>
      <c r="AD434" s="5"/>
    </row>
    <row r="435" ht="16.5" hidden="1" customHeight="1">
      <c r="A435" s="1" t="s">
        <v>512</v>
      </c>
      <c r="B435" s="1">
        <v>0.0</v>
      </c>
      <c r="C435" s="1">
        <v>3.0</v>
      </c>
      <c r="D435" s="1" t="s">
        <v>513</v>
      </c>
      <c r="E435" s="1">
        <v>0.0</v>
      </c>
      <c r="F435" s="5">
        <v>3.0</v>
      </c>
      <c r="G435" s="5">
        <v>0.0</v>
      </c>
      <c r="H435" s="5">
        <v>0.0</v>
      </c>
      <c r="I435" s="5">
        <v>0.0</v>
      </c>
      <c r="J435" s="5">
        <v>0.0</v>
      </c>
      <c r="K435" s="5">
        <v>0.0</v>
      </c>
      <c r="L435" s="5">
        <v>0.0</v>
      </c>
      <c r="M435" s="5">
        <v>0.0</v>
      </c>
      <c r="N435" s="5">
        <v>0.0</v>
      </c>
      <c r="O435" s="5">
        <v>0.0</v>
      </c>
      <c r="P435" s="5">
        <v>0.0</v>
      </c>
      <c r="Q435" s="5">
        <v>0.0</v>
      </c>
      <c r="R435" s="5">
        <v>0.0</v>
      </c>
      <c r="S435" s="5">
        <v>0.0</v>
      </c>
      <c r="T435" s="5">
        <v>0.0</v>
      </c>
      <c r="U435" s="5">
        <v>0.0</v>
      </c>
      <c r="V435" s="5"/>
      <c r="W435" s="5"/>
      <c r="X435" s="5"/>
      <c r="Y435" s="5"/>
      <c r="Z435" s="5"/>
      <c r="AA435" s="5"/>
      <c r="AB435" s="5"/>
      <c r="AC435" s="5"/>
      <c r="AD435" s="5"/>
    </row>
    <row r="436" ht="16.5" hidden="1" customHeight="1">
      <c r="A436" s="1" t="s">
        <v>514</v>
      </c>
      <c r="B436" s="5">
        <v>0.0</v>
      </c>
      <c r="C436" s="5">
        <v>3.0</v>
      </c>
      <c r="D436" s="1" t="s">
        <v>515</v>
      </c>
      <c r="E436" s="5">
        <v>0.0</v>
      </c>
      <c r="F436" s="5">
        <v>3.0</v>
      </c>
      <c r="G436" s="5">
        <v>0.0</v>
      </c>
      <c r="H436" s="5">
        <v>0.0</v>
      </c>
      <c r="I436" s="5">
        <v>0.0</v>
      </c>
      <c r="J436" s="5">
        <v>0.0</v>
      </c>
      <c r="K436" s="5">
        <v>0.0</v>
      </c>
      <c r="L436" s="5">
        <v>0.0</v>
      </c>
      <c r="M436" s="5">
        <v>0.0</v>
      </c>
      <c r="N436" s="5">
        <v>0.0</v>
      </c>
      <c r="O436" s="5">
        <v>0.0</v>
      </c>
      <c r="P436" s="5">
        <v>0.0</v>
      </c>
      <c r="Q436" s="5">
        <v>0.0</v>
      </c>
      <c r="R436" s="5">
        <v>0.0</v>
      </c>
      <c r="S436" s="5">
        <v>0.0</v>
      </c>
      <c r="T436" s="5">
        <v>0.0</v>
      </c>
      <c r="U436" s="5">
        <v>0.0</v>
      </c>
      <c r="V436" s="5"/>
      <c r="W436" s="5"/>
      <c r="X436" s="5"/>
      <c r="Y436" s="5"/>
      <c r="Z436" s="5"/>
      <c r="AA436" s="5"/>
      <c r="AB436" s="5"/>
      <c r="AC436" s="5"/>
      <c r="AD436" s="5"/>
    </row>
    <row r="437" ht="16.5" hidden="1" customHeight="1">
      <c r="A437" s="4" t="s">
        <v>518</v>
      </c>
      <c r="B437" s="1">
        <v>2.0</v>
      </c>
      <c r="C437" s="1">
        <v>3.0</v>
      </c>
      <c r="D437" s="1" t="s">
        <v>2804</v>
      </c>
      <c r="E437" s="5">
        <v>0.0</v>
      </c>
      <c r="F437" s="5">
        <v>1.0</v>
      </c>
      <c r="G437" s="5">
        <v>0.0</v>
      </c>
      <c r="H437" s="5">
        <v>0.0</v>
      </c>
      <c r="I437" s="5">
        <v>2.0</v>
      </c>
      <c r="J437" s="5">
        <v>0.0</v>
      </c>
      <c r="K437" s="5">
        <v>0.0</v>
      </c>
      <c r="L437" s="5">
        <v>0.0</v>
      </c>
      <c r="M437" s="5">
        <v>0.0</v>
      </c>
      <c r="N437" s="5">
        <v>0.0</v>
      </c>
      <c r="O437" s="5">
        <v>0.0</v>
      </c>
      <c r="P437" s="5">
        <v>0.0</v>
      </c>
      <c r="Q437" s="5">
        <v>0.0</v>
      </c>
      <c r="R437" s="5">
        <v>0.0</v>
      </c>
      <c r="S437" s="5">
        <v>0.0</v>
      </c>
      <c r="T437" s="5">
        <v>0.0</v>
      </c>
      <c r="U437" s="5">
        <v>0.0</v>
      </c>
      <c r="V437" s="5"/>
      <c r="W437" s="5"/>
      <c r="X437" s="5"/>
      <c r="Y437" s="5"/>
      <c r="Z437" s="5"/>
      <c r="AA437" s="5"/>
      <c r="AB437" s="5"/>
      <c r="AC437" s="5"/>
      <c r="AD437" s="5"/>
    </row>
    <row r="438" ht="16.5" hidden="1" customHeight="1">
      <c r="A438" s="4" t="s">
        <v>1194</v>
      </c>
      <c r="B438" s="1">
        <v>1.0</v>
      </c>
      <c r="C438" s="5">
        <v>3.0</v>
      </c>
      <c r="D438" s="1" t="s">
        <v>2805</v>
      </c>
      <c r="E438" s="5">
        <v>0.0</v>
      </c>
      <c r="F438" s="5">
        <v>0.0</v>
      </c>
      <c r="G438" s="5">
        <v>0.0</v>
      </c>
      <c r="H438" s="5">
        <v>0.0</v>
      </c>
      <c r="I438" s="5">
        <v>2.0</v>
      </c>
      <c r="J438" s="5">
        <v>0.0</v>
      </c>
      <c r="K438" s="5">
        <v>0.0</v>
      </c>
      <c r="L438" s="5">
        <v>1.0</v>
      </c>
      <c r="M438" s="5">
        <v>0.0</v>
      </c>
      <c r="N438" s="5">
        <v>0.0</v>
      </c>
      <c r="O438" s="5">
        <v>0.0</v>
      </c>
      <c r="P438" s="5">
        <v>0.0</v>
      </c>
      <c r="Q438" s="5">
        <v>0.0</v>
      </c>
      <c r="R438" s="5">
        <v>0.0</v>
      </c>
      <c r="S438" s="5">
        <v>0.0</v>
      </c>
      <c r="T438" s="5">
        <v>0.0</v>
      </c>
      <c r="U438" s="5">
        <v>0.0</v>
      </c>
      <c r="V438" s="5"/>
      <c r="W438" s="5"/>
      <c r="X438" s="5"/>
      <c r="Y438" s="5"/>
      <c r="Z438" s="5"/>
      <c r="AA438" s="5"/>
      <c r="AB438" s="5"/>
      <c r="AC438" s="5"/>
      <c r="AD438" s="5"/>
    </row>
    <row r="439" ht="16.5" hidden="1" customHeight="1">
      <c r="A439" s="4" t="s">
        <v>520</v>
      </c>
      <c r="B439" s="1">
        <v>0.0</v>
      </c>
      <c r="C439" s="5">
        <v>3.0</v>
      </c>
      <c r="D439" s="1" t="s">
        <v>521</v>
      </c>
      <c r="E439" s="5">
        <v>0.0</v>
      </c>
      <c r="F439" s="5">
        <v>0.0</v>
      </c>
      <c r="G439" s="5">
        <v>0.0</v>
      </c>
      <c r="H439" s="5">
        <v>0.0</v>
      </c>
      <c r="I439" s="5">
        <v>0.0</v>
      </c>
      <c r="J439" s="5">
        <v>3.0</v>
      </c>
      <c r="K439" s="5">
        <v>0.0</v>
      </c>
      <c r="L439" s="5">
        <v>0.0</v>
      </c>
      <c r="M439" s="5">
        <v>0.0</v>
      </c>
      <c r="N439" s="5">
        <v>0.0</v>
      </c>
      <c r="O439" s="5">
        <v>0.0</v>
      </c>
      <c r="P439" s="5">
        <v>0.0</v>
      </c>
      <c r="Q439" s="5">
        <v>0.0</v>
      </c>
      <c r="R439" s="5">
        <v>0.0</v>
      </c>
      <c r="S439" s="5">
        <v>0.0</v>
      </c>
      <c r="T439" s="5">
        <v>0.0</v>
      </c>
      <c r="U439" s="5">
        <v>0.0</v>
      </c>
      <c r="V439" s="5"/>
      <c r="W439" s="5"/>
      <c r="X439" s="5"/>
      <c r="Y439" s="5"/>
      <c r="Z439" s="5"/>
      <c r="AA439" s="5"/>
      <c r="AB439" s="5"/>
      <c r="AC439" s="5"/>
      <c r="AD439" s="5"/>
    </row>
    <row r="440" ht="16.5" hidden="1" customHeight="1">
      <c r="A440" s="4" t="s">
        <v>522</v>
      </c>
      <c r="B440" s="1">
        <v>2.0</v>
      </c>
      <c r="C440" s="5">
        <v>3.0</v>
      </c>
      <c r="D440" s="1" t="s">
        <v>2806</v>
      </c>
      <c r="E440" s="5">
        <v>0.0</v>
      </c>
      <c r="F440" s="5">
        <v>1.0</v>
      </c>
      <c r="G440" s="5">
        <v>0.0</v>
      </c>
      <c r="H440" s="5">
        <v>0.0</v>
      </c>
      <c r="I440" s="5">
        <v>1.0</v>
      </c>
      <c r="J440" s="5">
        <v>0.0</v>
      </c>
      <c r="K440" s="5">
        <v>0.0</v>
      </c>
      <c r="L440" s="5">
        <v>1.0</v>
      </c>
      <c r="M440" s="5">
        <v>0.0</v>
      </c>
      <c r="N440" s="5">
        <v>0.0</v>
      </c>
      <c r="O440" s="5">
        <v>0.0</v>
      </c>
      <c r="P440" s="5">
        <v>0.0</v>
      </c>
      <c r="Q440" s="5">
        <v>0.0</v>
      </c>
      <c r="R440" s="5">
        <v>0.0</v>
      </c>
      <c r="S440" s="5">
        <v>0.0</v>
      </c>
      <c r="T440" s="5">
        <v>0.0</v>
      </c>
      <c r="U440" s="5">
        <v>0.0</v>
      </c>
      <c r="V440" s="5"/>
      <c r="W440" s="5"/>
      <c r="X440" s="5"/>
      <c r="Y440" s="5"/>
      <c r="Z440" s="5"/>
      <c r="AA440" s="5"/>
      <c r="AB440" s="5"/>
      <c r="AC440" s="5"/>
      <c r="AD440" s="5"/>
    </row>
    <row r="441" ht="16.5" hidden="1" customHeight="1">
      <c r="A441" s="4" t="s">
        <v>252</v>
      </c>
      <c r="B441" s="5">
        <v>0.0</v>
      </c>
      <c r="C441" s="5">
        <v>3.0</v>
      </c>
      <c r="D441" s="1" t="s">
        <v>2807</v>
      </c>
      <c r="E441" s="5">
        <v>0.0</v>
      </c>
      <c r="F441" s="5">
        <v>2.0</v>
      </c>
      <c r="G441" s="5">
        <v>0.0</v>
      </c>
      <c r="H441" s="5">
        <v>0.0</v>
      </c>
      <c r="I441" s="5">
        <v>1.0</v>
      </c>
      <c r="J441" s="5">
        <v>0.0</v>
      </c>
      <c r="K441" s="5">
        <v>0.0</v>
      </c>
      <c r="L441" s="5">
        <v>0.0</v>
      </c>
      <c r="M441" s="5">
        <v>0.0</v>
      </c>
      <c r="N441" s="5">
        <v>0.0</v>
      </c>
      <c r="O441" s="5">
        <v>0.0</v>
      </c>
      <c r="P441" s="5">
        <v>0.0</v>
      </c>
      <c r="Q441" s="5">
        <v>0.0</v>
      </c>
      <c r="R441" s="5">
        <v>0.0</v>
      </c>
      <c r="S441" s="5">
        <v>0.0</v>
      </c>
      <c r="T441" s="5">
        <v>0.0</v>
      </c>
      <c r="U441" s="5">
        <v>0.0</v>
      </c>
      <c r="V441" s="5"/>
      <c r="W441" s="5"/>
      <c r="X441" s="5"/>
      <c r="Y441" s="5"/>
      <c r="Z441" s="5"/>
      <c r="AA441" s="5"/>
      <c r="AB441" s="5"/>
      <c r="AC441" s="5"/>
      <c r="AD441" s="5"/>
    </row>
    <row r="442" ht="16.5" hidden="1" customHeight="1">
      <c r="A442" s="4" t="s">
        <v>1202</v>
      </c>
      <c r="B442" s="1">
        <v>0.0</v>
      </c>
      <c r="C442" s="1">
        <v>3.0</v>
      </c>
      <c r="D442" s="1" t="s">
        <v>2808</v>
      </c>
      <c r="E442" s="5">
        <v>1.0</v>
      </c>
      <c r="F442" s="5">
        <v>0.0</v>
      </c>
      <c r="G442" s="5">
        <v>0.0</v>
      </c>
      <c r="H442" s="5">
        <v>0.0</v>
      </c>
      <c r="I442" s="5">
        <v>1.0</v>
      </c>
      <c r="J442" s="5">
        <v>1.0</v>
      </c>
      <c r="K442" s="5">
        <v>0.0</v>
      </c>
      <c r="L442" s="5">
        <v>0.0</v>
      </c>
      <c r="M442" s="5">
        <v>0.0</v>
      </c>
      <c r="N442" s="5">
        <v>0.0</v>
      </c>
      <c r="O442" s="5">
        <v>0.0</v>
      </c>
      <c r="P442" s="5">
        <v>0.0</v>
      </c>
      <c r="Q442" s="5">
        <v>0.0</v>
      </c>
      <c r="R442" s="5">
        <v>0.0</v>
      </c>
      <c r="S442" s="5">
        <v>0.0</v>
      </c>
      <c r="T442" s="5">
        <v>0.0</v>
      </c>
      <c r="U442" s="5">
        <v>0.0</v>
      </c>
      <c r="V442" s="5"/>
      <c r="W442" s="5"/>
      <c r="X442" s="5"/>
      <c r="Y442" s="5"/>
      <c r="Z442" s="5"/>
      <c r="AA442" s="5"/>
      <c r="AB442" s="5"/>
      <c r="AC442" s="5"/>
      <c r="AD442" s="5"/>
    </row>
    <row r="443" ht="16.5" hidden="1" customHeight="1">
      <c r="A443" s="4" t="s">
        <v>258</v>
      </c>
      <c r="B443" s="1">
        <v>0.0</v>
      </c>
      <c r="C443" s="1">
        <v>3.0</v>
      </c>
      <c r="D443" s="1" t="s">
        <v>2809</v>
      </c>
      <c r="E443" s="1">
        <v>0.0</v>
      </c>
      <c r="F443" s="1">
        <v>0.0</v>
      </c>
      <c r="G443" s="1">
        <v>0.0</v>
      </c>
      <c r="H443" s="1">
        <v>0.0</v>
      </c>
      <c r="I443" s="1">
        <v>1.0</v>
      </c>
      <c r="J443" s="5">
        <v>2.0</v>
      </c>
      <c r="K443" s="5">
        <v>0.0</v>
      </c>
      <c r="L443" s="5">
        <v>0.0</v>
      </c>
      <c r="M443" s="5">
        <v>0.0</v>
      </c>
      <c r="N443" s="5">
        <v>0.0</v>
      </c>
      <c r="O443" s="5">
        <v>0.0</v>
      </c>
      <c r="P443" s="5">
        <v>0.0</v>
      </c>
      <c r="Q443" s="5">
        <v>0.0</v>
      </c>
      <c r="R443" s="5">
        <v>0.0</v>
      </c>
      <c r="S443" s="5">
        <v>0.0</v>
      </c>
      <c r="T443" s="5">
        <v>0.0</v>
      </c>
      <c r="U443" s="5">
        <v>0.0</v>
      </c>
      <c r="V443" s="5"/>
      <c r="W443" s="5"/>
      <c r="X443" s="5"/>
      <c r="Y443" s="5"/>
      <c r="Z443" s="5"/>
      <c r="AA443" s="5"/>
      <c r="AB443" s="5"/>
      <c r="AC443" s="5"/>
      <c r="AD443" s="5"/>
    </row>
    <row r="444" ht="16.5" hidden="1" customHeight="1">
      <c r="A444" s="4" t="s">
        <v>542</v>
      </c>
      <c r="B444" s="5">
        <v>0.0</v>
      </c>
      <c r="C444" s="5">
        <v>3.0</v>
      </c>
      <c r="D444" s="1" t="s">
        <v>543</v>
      </c>
      <c r="E444" s="5">
        <v>0.0</v>
      </c>
      <c r="F444" s="5">
        <v>3.0</v>
      </c>
      <c r="G444" s="5">
        <v>0.0</v>
      </c>
      <c r="H444" s="5">
        <v>0.0</v>
      </c>
      <c r="I444" s="5">
        <v>0.0</v>
      </c>
      <c r="J444" s="5">
        <v>0.0</v>
      </c>
      <c r="K444" s="5">
        <v>0.0</v>
      </c>
      <c r="L444" s="5">
        <v>0.0</v>
      </c>
      <c r="M444" s="5">
        <v>0.0</v>
      </c>
      <c r="N444" s="5">
        <v>0.0</v>
      </c>
      <c r="O444" s="5">
        <v>0.0</v>
      </c>
      <c r="P444" s="5">
        <v>0.0</v>
      </c>
      <c r="Q444" s="5">
        <v>0.0</v>
      </c>
      <c r="R444" s="5">
        <v>0.0</v>
      </c>
      <c r="S444" s="5">
        <v>0.0</v>
      </c>
      <c r="T444" s="5">
        <v>0.0</v>
      </c>
      <c r="U444" s="5">
        <v>0.0</v>
      </c>
      <c r="V444" s="5"/>
      <c r="W444" s="5"/>
      <c r="X444" s="5"/>
      <c r="Y444" s="5"/>
      <c r="Z444" s="5"/>
      <c r="AA444" s="5"/>
      <c r="AB444" s="5"/>
      <c r="AC444" s="5"/>
      <c r="AD444" s="5"/>
    </row>
    <row r="445" ht="16.5" hidden="1" customHeight="1">
      <c r="A445" s="1" t="s">
        <v>546</v>
      </c>
      <c r="B445" s="1">
        <v>0.0</v>
      </c>
      <c r="C445" s="1">
        <v>3.0</v>
      </c>
      <c r="D445" s="1" t="s">
        <v>547</v>
      </c>
      <c r="E445" s="1">
        <v>0.0</v>
      </c>
      <c r="F445" s="1">
        <v>3.0</v>
      </c>
      <c r="G445" s="1">
        <v>0.0</v>
      </c>
      <c r="H445" s="1">
        <v>0.0</v>
      </c>
      <c r="I445" s="1">
        <v>0.0</v>
      </c>
      <c r="J445" s="1">
        <v>0.0</v>
      </c>
      <c r="K445" s="1">
        <v>0.0</v>
      </c>
      <c r="L445" s="5">
        <v>0.0</v>
      </c>
      <c r="M445" s="5">
        <v>0.0</v>
      </c>
      <c r="N445" s="5">
        <v>0.0</v>
      </c>
      <c r="O445" s="5">
        <v>0.0</v>
      </c>
      <c r="P445" s="5">
        <v>0.0</v>
      </c>
      <c r="Q445" s="5">
        <v>0.0</v>
      </c>
      <c r="R445" s="5">
        <v>0.0</v>
      </c>
      <c r="S445" s="5">
        <v>0.0</v>
      </c>
      <c r="T445" s="5">
        <v>0.0</v>
      </c>
      <c r="U445" s="5">
        <v>0.0</v>
      </c>
      <c r="V445" s="5"/>
      <c r="W445" s="5"/>
      <c r="X445" s="5"/>
      <c r="Y445" s="5"/>
      <c r="Z445" s="5"/>
      <c r="AA445" s="5"/>
      <c r="AB445" s="5"/>
      <c r="AC445" s="5"/>
      <c r="AD445" s="5"/>
    </row>
    <row r="446" ht="16.5" hidden="1" customHeight="1">
      <c r="A446" s="1" t="s">
        <v>548</v>
      </c>
      <c r="B446" s="1">
        <v>0.0</v>
      </c>
      <c r="C446" s="1">
        <v>3.0</v>
      </c>
      <c r="D446" s="1" t="s">
        <v>549</v>
      </c>
      <c r="E446" s="1">
        <v>0.0</v>
      </c>
      <c r="F446" s="1">
        <v>3.0</v>
      </c>
      <c r="G446" s="5">
        <v>0.0</v>
      </c>
      <c r="H446" s="5">
        <v>0.0</v>
      </c>
      <c r="I446" s="5">
        <v>0.0</v>
      </c>
      <c r="J446" s="5">
        <v>0.0</v>
      </c>
      <c r="K446" s="5">
        <v>0.0</v>
      </c>
      <c r="L446" s="5">
        <v>0.0</v>
      </c>
      <c r="M446" s="5">
        <v>0.0</v>
      </c>
      <c r="N446" s="5">
        <v>0.0</v>
      </c>
      <c r="O446" s="5">
        <v>0.0</v>
      </c>
      <c r="P446" s="5">
        <v>0.0</v>
      </c>
      <c r="Q446" s="5">
        <v>0.0</v>
      </c>
      <c r="R446" s="5">
        <v>0.0</v>
      </c>
      <c r="S446" s="5">
        <v>0.0</v>
      </c>
      <c r="T446" s="5">
        <v>0.0</v>
      </c>
      <c r="U446" s="5">
        <v>0.0</v>
      </c>
      <c r="V446" s="5"/>
      <c r="W446" s="5"/>
      <c r="X446" s="5"/>
      <c r="Y446" s="5"/>
      <c r="Z446" s="5"/>
      <c r="AA446" s="5"/>
      <c r="AB446" s="5"/>
      <c r="AC446" s="5"/>
      <c r="AD446" s="5"/>
    </row>
    <row r="447" ht="16.5" hidden="1" customHeight="1">
      <c r="A447" s="1" t="s">
        <v>550</v>
      </c>
      <c r="B447" s="1">
        <v>0.0</v>
      </c>
      <c r="C447" s="1">
        <v>3.0</v>
      </c>
      <c r="D447" s="1" t="s">
        <v>551</v>
      </c>
      <c r="E447" s="1">
        <v>0.0</v>
      </c>
      <c r="F447" s="1">
        <v>3.0</v>
      </c>
      <c r="G447" s="1">
        <v>0.0</v>
      </c>
      <c r="H447" s="1">
        <v>0.0</v>
      </c>
      <c r="I447" s="1">
        <v>0.0</v>
      </c>
      <c r="J447" s="1">
        <v>0.0</v>
      </c>
      <c r="K447" s="5">
        <v>0.0</v>
      </c>
      <c r="L447" s="5">
        <v>0.0</v>
      </c>
      <c r="M447" s="5">
        <v>0.0</v>
      </c>
      <c r="N447" s="5">
        <v>0.0</v>
      </c>
      <c r="O447" s="5">
        <v>0.0</v>
      </c>
      <c r="P447" s="5">
        <v>0.0</v>
      </c>
      <c r="Q447" s="5">
        <v>0.0</v>
      </c>
      <c r="R447" s="5">
        <v>0.0</v>
      </c>
      <c r="S447" s="5">
        <v>0.0</v>
      </c>
      <c r="T447" s="5">
        <v>0.0</v>
      </c>
      <c r="U447" s="5">
        <v>0.0</v>
      </c>
      <c r="V447" s="5"/>
      <c r="W447" s="5"/>
      <c r="X447" s="5"/>
      <c r="Y447" s="5"/>
      <c r="Z447" s="5"/>
      <c r="AA447" s="5"/>
      <c r="AB447" s="5"/>
      <c r="AC447" s="5"/>
      <c r="AD447" s="5"/>
    </row>
    <row r="448" ht="16.5" hidden="1" customHeight="1">
      <c r="A448" s="1" t="s">
        <v>552</v>
      </c>
      <c r="B448" s="5">
        <v>0.0</v>
      </c>
      <c r="C448" s="5">
        <v>3.0</v>
      </c>
      <c r="D448" s="1" t="s">
        <v>553</v>
      </c>
      <c r="E448" s="5">
        <v>0.0</v>
      </c>
      <c r="F448" s="5">
        <v>3.0</v>
      </c>
      <c r="G448" s="5">
        <v>0.0</v>
      </c>
      <c r="H448" s="5">
        <v>0.0</v>
      </c>
      <c r="I448" s="5">
        <v>0.0</v>
      </c>
      <c r="J448" s="5">
        <v>0.0</v>
      </c>
      <c r="K448" s="5">
        <v>0.0</v>
      </c>
      <c r="L448" s="5">
        <v>0.0</v>
      </c>
      <c r="M448" s="5">
        <v>0.0</v>
      </c>
      <c r="N448" s="5">
        <v>0.0</v>
      </c>
      <c r="O448" s="5">
        <v>0.0</v>
      </c>
      <c r="P448" s="5">
        <v>0.0</v>
      </c>
      <c r="Q448" s="5">
        <v>0.0</v>
      </c>
      <c r="R448" s="5">
        <v>0.0</v>
      </c>
      <c r="S448" s="5">
        <v>0.0</v>
      </c>
      <c r="T448" s="5">
        <v>0.0</v>
      </c>
      <c r="U448" s="5">
        <v>0.0</v>
      </c>
      <c r="V448" s="5"/>
      <c r="W448" s="5"/>
      <c r="X448" s="5"/>
      <c r="Y448" s="5"/>
      <c r="Z448" s="5"/>
      <c r="AA448" s="5"/>
      <c r="AB448" s="5"/>
      <c r="AC448" s="5"/>
      <c r="AD448" s="5"/>
    </row>
    <row r="449" ht="16.5" hidden="1" customHeight="1">
      <c r="A449" s="1" t="s">
        <v>554</v>
      </c>
      <c r="B449" s="1">
        <v>0.0</v>
      </c>
      <c r="C449" s="1">
        <v>3.0</v>
      </c>
      <c r="D449" s="1" t="s">
        <v>555</v>
      </c>
      <c r="E449" s="5">
        <v>0.0</v>
      </c>
      <c r="F449" s="5">
        <v>3.0</v>
      </c>
      <c r="G449" s="5">
        <v>0.0</v>
      </c>
      <c r="H449" s="5">
        <v>0.0</v>
      </c>
      <c r="I449" s="5">
        <v>0.0</v>
      </c>
      <c r="J449" s="5">
        <v>0.0</v>
      </c>
      <c r="K449" s="5">
        <v>0.0</v>
      </c>
      <c r="L449" s="5">
        <v>0.0</v>
      </c>
      <c r="M449" s="5">
        <v>0.0</v>
      </c>
      <c r="N449" s="5">
        <v>0.0</v>
      </c>
      <c r="O449" s="5">
        <v>0.0</v>
      </c>
      <c r="P449" s="5">
        <v>0.0</v>
      </c>
      <c r="Q449" s="5">
        <v>0.0</v>
      </c>
      <c r="R449" s="5">
        <v>0.0</v>
      </c>
      <c r="S449" s="5">
        <v>0.0</v>
      </c>
      <c r="T449" s="5">
        <v>0.0</v>
      </c>
      <c r="U449" s="5">
        <v>0.0</v>
      </c>
      <c r="V449" s="5"/>
      <c r="W449" s="5"/>
      <c r="X449" s="5"/>
      <c r="Y449" s="5"/>
      <c r="Z449" s="5"/>
      <c r="AA449" s="5"/>
      <c r="AB449" s="5"/>
      <c r="AC449" s="5"/>
      <c r="AD449" s="5"/>
    </row>
    <row r="450" ht="16.5" hidden="1" customHeight="1">
      <c r="A450" s="1" t="s">
        <v>556</v>
      </c>
      <c r="B450" s="1">
        <v>0.0</v>
      </c>
      <c r="C450" s="1">
        <v>3.0</v>
      </c>
      <c r="D450" s="1" t="s">
        <v>557</v>
      </c>
      <c r="E450" s="5">
        <v>0.0</v>
      </c>
      <c r="F450" s="5">
        <v>3.0</v>
      </c>
      <c r="G450" s="5">
        <v>0.0</v>
      </c>
      <c r="H450" s="5">
        <v>0.0</v>
      </c>
      <c r="I450" s="5">
        <v>0.0</v>
      </c>
      <c r="J450" s="5">
        <v>0.0</v>
      </c>
      <c r="K450" s="5">
        <v>0.0</v>
      </c>
      <c r="L450" s="5">
        <v>0.0</v>
      </c>
      <c r="M450" s="5">
        <v>0.0</v>
      </c>
      <c r="N450" s="5">
        <v>0.0</v>
      </c>
      <c r="O450" s="5">
        <v>0.0</v>
      </c>
      <c r="P450" s="5">
        <v>0.0</v>
      </c>
      <c r="Q450" s="5">
        <v>0.0</v>
      </c>
      <c r="R450" s="5">
        <v>0.0</v>
      </c>
      <c r="S450" s="5">
        <v>0.0</v>
      </c>
      <c r="T450" s="5">
        <v>0.0</v>
      </c>
      <c r="U450" s="5">
        <v>0.0</v>
      </c>
      <c r="V450" s="5"/>
      <c r="W450" s="5"/>
      <c r="X450" s="5"/>
      <c r="Y450" s="5"/>
      <c r="Z450" s="5"/>
      <c r="AA450" s="5"/>
      <c r="AB450" s="5"/>
      <c r="AC450" s="5"/>
      <c r="AD450" s="5"/>
    </row>
    <row r="451" ht="16.5" hidden="1" customHeight="1">
      <c r="A451" s="1" t="s">
        <v>574</v>
      </c>
      <c r="B451" s="5">
        <v>0.0</v>
      </c>
      <c r="C451" s="5">
        <v>3.0</v>
      </c>
      <c r="D451" s="1" t="s">
        <v>575</v>
      </c>
      <c r="E451" s="5">
        <v>0.0</v>
      </c>
      <c r="F451" s="5">
        <v>3.0</v>
      </c>
      <c r="G451" s="5">
        <v>0.0</v>
      </c>
      <c r="H451" s="5">
        <v>0.0</v>
      </c>
      <c r="I451" s="5">
        <v>0.0</v>
      </c>
      <c r="J451" s="5">
        <v>0.0</v>
      </c>
      <c r="K451" s="5">
        <v>0.0</v>
      </c>
      <c r="L451" s="5">
        <v>0.0</v>
      </c>
      <c r="M451" s="5">
        <v>0.0</v>
      </c>
      <c r="N451" s="5">
        <v>0.0</v>
      </c>
      <c r="O451" s="5">
        <v>0.0</v>
      </c>
      <c r="P451" s="5">
        <v>0.0</v>
      </c>
      <c r="Q451" s="5">
        <v>0.0</v>
      </c>
      <c r="R451" s="5">
        <v>0.0</v>
      </c>
      <c r="S451" s="5">
        <v>0.0</v>
      </c>
      <c r="T451" s="5">
        <v>0.0</v>
      </c>
      <c r="U451" s="5">
        <v>0.0</v>
      </c>
      <c r="V451" s="5"/>
      <c r="W451" s="5"/>
      <c r="X451" s="5"/>
      <c r="Y451" s="5"/>
      <c r="Z451" s="5"/>
      <c r="AA451" s="5"/>
      <c r="AB451" s="5"/>
      <c r="AC451" s="5"/>
      <c r="AD451" s="5"/>
    </row>
    <row r="452" ht="16.5" hidden="1" customHeight="1">
      <c r="A452" s="1" t="s">
        <v>576</v>
      </c>
      <c r="B452" s="1">
        <v>0.0</v>
      </c>
      <c r="C452" s="5">
        <v>3.0</v>
      </c>
      <c r="D452" s="1" t="s">
        <v>577</v>
      </c>
      <c r="E452" s="5">
        <v>0.0</v>
      </c>
      <c r="F452" s="5">
        <v>3.0</v>
      </c>
      <c r="G452" s="5">
        <v>0.0</v>
      </c>
      <c r="H452" s="5">
        <v>0.0</v>
      </c>
      <c r="I452" s="5">
        <v>0.0</v>
      </c>
      <c r="J452" s="5">
        <v>0.0</v>
      </c>
      <c r="K452" s="5">
        <v>0.0</v>
      </c>
      <c r="L452" s="5">
        <v>0.0</v>
      </c>
      <c r="M452" s="5">
        <v>0.0</v>
      </c>
      <c r="N452" s="5">
        <v>0.0</v>
      </c>
      <c r="O452" s="5">
        <v>0.0</v>
      </c>
      <c r="P452" s="5">
        <v>0.0</v>
      </c>
      <c r="Q452" s="5">
        <v>0.0</v>
      </c>
      <c r="R452" s="5">
        <v>0.0</v>
      </c>
      <c r="S452" s="5">
        <v>0.0</v>
      </c>
      <c r="T452" s="5">
        <v>0.0</v>
      </c>
      <c r="U452" s="5">
        <v>0.0</v>
      </c>
      <c r="V452" s="5"/>
      <c r="W452" s="5"/>
      <c r="X452" s="5"/>
      <c r="Y452" s="5"/>
      <c r="Z452" s="5"/>
      <c r="AA452" s="5"/>
      <c r="AB452" s="5"/>
      <c r="AC452" s="5"/>
      <c r="AD452" s="5"/>
    </row>
    <row r="453" ht="16.5" hidden="1" customHeight="1">
      <c r="A453" s="1" t="s">
        <v>578</v>
      </c>
      <c r="B453" s="1">
        <v>0.0</v>
      </c>
      <c r="C453" s="1">
        <v>3.0</v>
      </c>
      <c r="D453" s="1" t="s">
        <v>579</v>
      </c>
      <c r="E453" s="1">
        <v>0.0</v>
      </c>
      <c r="F453" s="1">
        <v>3.0</v>
      </c>
      <c r="G453" s="1">
        <v>0.0</v>
      </c>
      <c r="H453" s="1">
        <v>0.0</v>
      </c>
      <c r="I453" s="5">
        <v>0.0</v>
      </c>
      <c r="J453" s="5">
        <v>0.0</v>
      </c>
      <c r="K453" s="5">
        <v>0.0</v>
      </c>
      <c r="L453" s="5">
        <v>0.0</v>
      </c>
      <c r="M453" s="5">
        <v>0.0</v>
      </c>
      <c r="N453" s="5">
        <v>0.0</v>
      </c>
      <c r="O453" s="5">
        <v>0.0</v>
      </c>
      <c r="P453" s="5">
        <v>0.0</v>
      </c>
      <c r="Q453" s="5">
        <v>0.0</v>
      </c>
      <c r="R453" s="5">
        <v>0.0</v>
      </c>
      <c r="S453" s="5">
        <v>0.0</v>
      </c>
      <c r="T453" s="5">
        <v>0.0</v>
      </c>
      <c r="U453" s="5">
        <v>0.0</v>
      </c>
      <c r="V453" s="5"/>
      <c r="W453" s="5"/>
      <c r="X453" s="5"/>
      <c r="Y453" s="5"/>
      <c r="Z453" s="5"/>
      <c r="AA453" s="5"/>
      <c r="AB453" s="5"/>
      <c r="AC453" s="5"/>
      <c r="AD453" s="5"/>
    </row>
    <row r="454" ht="16.5" hidden="1" customHeight="1">
      <c r="A454" s="4" t="s">
        <v>580</v>
      </c>
      <c r="B454" s="1">
        <v>1.0</v>
      </c>
      <c r="C454" s="1">
        <v>3.0</v>
      </c>
      <c r="D454" s="1" t="s">
        <v>2810</v>
      </c>
      <c r="E454" s="5">
        <v>0.0</v>
      </c>
      <c r="F454" s="5">
        <v>1.0</v>
      </c>
      <c r="G454" s="5">
        <v>0.0</v>
      </c>
      <c r="H454" s="5">
        <v>0.0</v>
      </c>
      <c r="I454" s="5">
        <v>0.0</v>
      </c>
      <c r="J454" s="5">
        <v>0.0</v>
      </c>
      <c r="K454" s="5">
        <v>0.0</v>
      </c>
      <c r="L454" s="5">
        <v>0.0</v>
      </c>
      <c r="M454" s="5">
        <v>0.0</v>
      </c>
      <c r="N454" s="5">
        <v>0.0</v>
      </c>
      <c r="O454" s="5">
        <v>0.0</v>
      </c>
      <c r="P454" s="5">
        <v>0.0</v>
      </c>
      <c r="Q454" s="5">
        <v>0.0</v>
      </c>
      <c r="R454" s="5">
        <v>1.0</v>
      </c>
      <c r="S454" s="5">
        <v>0.0</v>
      </c>
      <c r="T454" s="5">
        <v>0.0</v>
      </c>
      <c r="U454" s="5">
        <v>1.0</v>
      </c>
      <c r="V454" s="5"/>
      <c r="W454" s="5"/>
      <c r="X454" s="5"/>
      <c r="Y454" s="5"/>
      <c r="Z454" s="5"/>
      <c r="AA454" s="5"/>
      <c r="AB454" s="5"/>
      <c r="AC454" s="5"/>
      <c r="AD454" s="5"/>
    </row>
    <row r="455" ht="16.5" hidden="1" customHeight="1">
      <c r="A455" s="1" t="s">
        <v>294</v>
      </c>
      <c r="B455" s="1">
        <v>105.0</v>
      </c>
      <c r="C455" s="1">
        <v>3.0</v>
      </c>
      <c r="D455" s="1" t="s">
        <v>2811</v>
      </c>
      <c r="E455" s="1">
        <v>0.0</v>
      </c>
      <c r="F455" s="1">
        <v>0.0</v>
      </c>
      <c r="G455" s="5">
        <v>0.0</v>
      </c>
      <c r="H455" s="5">
        <v>0.0</v>
      </c>
      <c r="I455" s="5">
        <v>1.0</v>
      </c>
      <c r="J455" s="5">
        <v>0.0</v>
      </c>
      <c r="K455" s="5">
        <v>0.0</v>
      </c>
      <c r="L455" s="5">
        <v>0.0</v>
      </c>
      <c r="M455" s="5">
        <v>0.0</v>
      </c>
      <c r="N455" s="5">
        <v>1.0</v>
      </c>
      <c r="O455" s="5">
        <v>0.0</v>
      </c>
      <c r="P455" s="5">
        <v>0.0</v>
      </c>
      <c r="Q455" s="5">
        <v>0.0</v>
      </c>
      <c r="R455" s="5">
        <v>0.0</v>
      </c>
      <c r="S455" s="5">
        <v>0.0</v>
      </c>
      <c r="T455" s="5">
        <v>0.0</v>
      </c>
      <c r="U455" s="5">
        <v>1.0</v>
      </c>
      <c r="V455" s="5"/>
      <c r="W455" s="5"/>
      <c r="X455" s="5"/>
      <c r="Y455" s="5"/>
      <c r="Z455" s="5"/>
      <c r="AA455" s="5"/>
      <c r="AB455" s="5"/>
      <c r="AC455" s="5"/>
      <c r="AD455" s="5"/>
    </row>
    <row r="456" ht="16.5" hidden="1" customHeight="1">
      <c r="A456" s="4" t="s">
        <v>608</v>
      </c>
      <c r="B456" s="1">
        <v>3.0</v>
      </c>
      <c r="C456" s="5">
        <v>3.0</v>
      </c>
      <c r="D456" s="1" t="s">
        <v>609</v>
      </c>
      <c r="E456" s="5">
        <v>0.0</v>
      </c>
      <c r="F456" s="5">
        <v>0.0</v>
      </c>
      <c r="G456" s="5">
        <v>0.0</v>
      </c>
      <c r="H456" s="5">
        <v>0.0</v>
      </c>
      <c r="I456" s="5">
        <v>2.0</v>
      </c>
      <c r="J456" s="5">
        <v>0.0</v>
      </c>
      <c r="K456" s="5">
        <v>0.0</v>
      </c>
      <c r="L456" s="5">
        <v>1.0</v>
      </c>
      <c r="M456" s="5">
        <v>0.0</v>
      </c>
      <c r="N456" s="5">
        <v>0.0</v>
      </c>
      <c r="O456" s="5">
        <v>0.0</v>
      </c>
      <c r="P456" s="5">
        <v>0.0</v>
      </c>
      <c r="Q456" s="5">
        <v>0.0</v>
      </c>
      <c r="R456" s="5">
        <v>0.0</v>
      </c>
      <c r="S456" s="5">
        <v>0.0</v>
      </c>
      <c r="T456" s="5">
        <v>0.0</v>
      </c>
      <c r="U456" s="5">
        <v>0.0</v>
      </c>
      <c r="V456" s="5"/>
      <c r="W456" s="5"/>
      <c r="X456" s="5"/>
      <c r="Y456" s="5"/>
      <c r="Z456" s="5"/>
      <c r="AA456" s="5"/>
      <c r="AB456" s="5"/>
      <c r="AC456" s="5"/>
      <c r="AD456" s="5"/>
    </row>
    <row r="457" ht="16.5" hidden="1" customHeight="1">
      <c r="A457" s="4" t="s">
        <v>610</v>
      </c>
      <c r="B457" s="1">
        <v>1.0</v>
      </c>
      <c r="C457" s="1">
        <v>3.0</v>
      </c>
      <c r="D457" s="1" t="s">
        <v>611</v>
      </c>
      <c r="E457" s="1">
        <v>1.0</v>
      </c>
      <c r="F457" s="1">
        <v>0.0</v>
      </c>
      <c r="G457" s="5">
        <v>1.0</v>
      </c>
      <c r="H457" s="5">
        <v>0.0</v>
      </c>
      <c r="I457" s="5">
        <v>0.0</v>
      </c>
      <c r="J457" s="5">
        <v>0.0</v>
      </c>
      <c r="K457" s="5">
        <v>0.0</v>
      </c>
      <c r="L457" s="5">
        <v>0.0</v>
      </c>
      <c r="M457" s="5">
        <v>0.0</v>
      </c>
      <c r="N457" s="5">
        <v>0.0</v>
      </c>
      <c r="O457" s="5">
        <v>0.0</v>
      </c>
      <c r="P457" s="5">
        <v>0.0</v>
      </c>
      <c r="Q457" s="5">
        <v>1.0</v>
      </c>
      <c r="R457" s="5">
        <v>0.0</v>
      </c>
      <c r="S457" s="5">
        <v>0.0</v>
      </c>
      <c r="T457" s="5">
        <v>0.0</v>
      </c>
      <c r="U457" s="5">
        <v>0.0</v>
      </c>
      <c r="V457" s="5"/>
      <c r="W457" s="5"/>
      <c r="X457" s="5"/>
      <c r="Y457" s="5"/>
      <c r="Z457" s="5"/>
      <c r="AA457" s="5"/>
      <c r="AB457" s="5"/>
      <c r="AC457" s="5"/>
      <c r="AD457" s="5"/>
    </row>
    <row r="458" ht="16.5" hidden="1" customHeight="1">
      <c r="A458" s="4" t="s">
        <v>612</v>
      </c>
      <c r="B458" s="1">
        <v>0.0</v>
      </c>
      <c r="C458" s="1">
        <v>3.0</v>
      </c>
      <c r="D458" s="1" t="s">
        <v>613</v>
      </c>
      <c r="E458" s="1">
        <v>0.0</v>
      </c>
      <c r="F458" s="1">
        <v>3.0</v>
      </c>
      <c r="G458" s="5">
        <v>0.0</v>
      </c>
      <c r="H458" s="5">
        <v>0.0</v>
      </c>
      <c r="I458" s="5">
        <v>0.0</v>
      </c>
      <c r="J458" s="5">
        <v>0.0</v>
      </c>
      <c r="K458" s="5">
        <v>0.0</v>
      </c>
      <c r="L458" s="5">
        <v>0.0</v>
      </c>
      <c r="M458" s="5">
        <v>0.0</v>
      </c>
      <c r="N458" s="5">
        <v>0.0</v>
      </c>
      <c r="O458" s="5">
        <v>0.0</v>
      </c>
      <c r="P458" s="5">
        <v>0.0</v>
      </c>
      <c r="Q458" s="5">
        <v>0.0</v>
      </c>
      <c r="R458" s="5">
        <v>0.0</v>
      </c>
      <c r="S458" s="5">
        <v>0.0</v>
      </c>
      <c r="T458" s="5">
        <v>0.0</v>
      </c>
      <c r="U458" s="5">
        <v>0.0</v>
      </c>
      <c r="V458" s="5"/>
      <c r="W458" s="5"/>
      <c r="X458" s="5"/>
      <c r="Y458" s="5"/>
      <c r="Z458" s="5"/>
      <c r="AA458" s="5"/>
      <c r="AB458" s="5"/>
      <c r="AC458" s="5"/>
      <c r="AD458" s="5"/>
    </row>
    <row r="459" ht="16.5" hidden="1" customHeight="1">
      <c r="A459" s="4" t="s">
        <v>614</v>
      </c>
      <c r="B459" s="5">
        <v>0.0</v>
      </c>
      <c r="C459" s="5">
        <v>3.0</v>
      </c>
      <c r="D459" s="1" t="s">
        <v>615</v>
      </c>
      <c r="E459" s="5">
        <v>0.0</v>
      </c>
      <c r="F459" s="5">
        <v>3.0</v>
      </c>
      <c r="G459" s="5">
        <v>0.0</v>
      </c>
      <c r="H459" s="5">
        <v>0.0</v>
      </c>
      <c r="I459" s="5">
        <v>0.0</v>
      </c>
      <c r="J459" s="5">
        <v>0.0</v>
      </c>
      <c r="K459" s="5">
        <v>0.0</v>
      </c>
      <c r="L459" s="5">
        <v>0.0</v>
      </c>
      <c r="M459" s="5">
        <v>0.0</v>
      </c>
      <c r="N459" s="5">
        <v>0.0</v>
      </c>
      <c r="O459" s="5">
        <v>0.0</v>
      </c>
      <c r="P459" s="5">
        <v>0.0</v>
      </c>
      <c r="Q459" s="5">
        <v>0.0</v>
      </c>
      <c r="R459" s="5">
        <v>0.0</v>
      </c>
      <c r="S459" s="5">
        <v>0.0</v>
      </c>
      <c r="T459" s="5">
        <v>0.0</v>
      </c>
      <c r="U459" s="5">
        <v>0.0</v>
      </c>
      <c r="V459" s="5"/>
      <c r="W459" s="5"/>
      <c r="X459" s="5"/>
      <c r="Y459" s="5"/>
      <c r="Z459" s="5"/>
      <c r="AA459" s="5"/>
      <c r="AB459" s="5"/>
      <c r="AC459" s="5"/>
      <c r="AD459" s="5"/>
    </row>
    <row r="460" ht="16.5" hidden="1" customHeight="1">
      <c r="A460" s="1" t="s">
        <v>616</v>
      </c>
      <c r="B460" s="1">
        <v>0.0</v>
      </c>
      <c r="C460" s="1">
        <v>3.0</v>
      </c>
      <c r="D460" s="1" t="s">
        <v>617</v>
      </c>
      <c r="E460" s="5">
        <v>0.0</v>
      </c>
      <c r="F460" s="5">
        <v>3.0</v>
      </c>
      <c r="G460" s="5">
        <v>0.0</v>
      </c>
      <c r="H460" s="5">
        <v>0.0</v>
      </c>
      <c r="I460" s="5">
        <v>0.0</v>
      </c>
      <c r="J460" s="5">
        <v>0.0</v>
      </c>
      <c r="K460" s="5">
        <v>0.0</v>
      </c>
      <c r="L460" s="5">
        <v>0.0</v>
      </c>
      <c r="M460" s="5">
        <v>0.0</v>
      </c>
      <c r="N460" s="5">
        <v>0.0</v>
      </c>
      <c r="O460" s="5">
        <v>0.0</v>
      </c>
      <c r="P460" s="5">
        <v>0.0</v>
      </c>
      <c r="Q460" s="5">
        <v>0.0</v>
      </c>
      <c r="R460" s="5">
        <v>0.0</v>
      </c>
      <c r="S460" s="5">
        <v>0.0</v>
      </c>
      <c r="T460" s="5">
        <v>0.0</v>
      </c>
      <c r="U460" s="5">
        <v>0.0</v>
      </c>
      <c r="V460" s="5"/>
      <c r="W460" s="5"/>
      <c r="X460" s="5"/>
      <c r="Y460" s="5"/>
      <c r="Z460" s="5"/>
      <c r="AA460" s="5"/>
      <c r="AB460" s="5"/>
      <c r="AC460" s="5"/>
      <c r="AD460" s="5"/>
    </row>
    <row r="461" ht="16.5" hidden="1" customHeight="1">
      <c r="A461" s="1" t="s">
        <v>618</v>
      </c>
      <c r="B461" s="5">
        <v>0.0</v>
      </c>
      <c r="C461" s="5">
        <v>3.0</v>
      </c>
      <c r="D461" s="1" t="s">
        <v>619</v>
      </c>
      <c r="E461" s="5">
        <v>0.0</v>
      </c>
      <c r="F461" s="5">
        <v>3.0</v>
      </c>
      <c r="G461" s="5">
        <v>0.0</v>
      </c>
      <c r="H461" s="5">
        <v>0.0</v>
      </c>
      <c r="I461" s="5">
        <v>0.0</v>
      </c>
      <c r="J461" s="5">
        <v>0.0</v>
      </c>
      <c r="K461" s="5">
        <v>0.0</v>
      </c>
      <c r="L461" s="5">
        <v>0.0</v>
      </c>
      <c r="M461" s="5">
        <v>0.0</v>
      </c>
      <c r="N461" s="5">
        <v>0.0</v>
      </c>
      <c r="O461" s="5">
        <v>0.0</v>
      </c>
      <c r="P461" s="5">
        <v>0.0</v>
      </c>
      <c r="Q461" s="5">
        <v>0.0</v>
      </c>
      <c r="R461" s="5">
        <v>0.0</v>
      </c>
      <c r="S461" s="5">
        <v>0.0</v>
      </c>
      <c r="T461" s="5">
        <v>0.0</v>
      </c>
      <c r="U461" s="5">
        <v>0.0</v>
      </c>
      <c r="V461" s="5"/>
      <c r="W461" s="5"/>
      <c r="X461" s="5"/>
      <c r="Y461" s="5"/>
      <c r="Z461" s="5"/>
      <c r="AA461" s="5"/>
      <c r="AB461" s="5"/>
      <c r="AC461" s="5"/>
      <c r="AD461" s="5"/>
    </row>
    <row r="462" ht="16.5" hidden="1" customHeight="1">
      <c r="A462" s="1" t="s">
        <v>620</v>
      </c>
      <c r="B462" s="1">
        <v>0.0</v>
      </c>
      <c r="C462" s="1">
        <v>3.0</v>
      </c>
      <c r="D462" s="1" t="s">
        <v>621</v>
      </c>
      <c r="E462" s="1">
        <v>0.0</v>
      </c>
      <c r="F462" s="1">
        <v>3.0</v>
      </c>
      <c r="G462" s="1">
        <v>0.0</v>
      </c>
      <c r="H462" s="1">
        <v>0.0</v>
      </c>
      <c r="I462" s="5">
        <v>0.0</v>
      </c>
      <c r="J462" s="5">
        <v>0.0</v>
      </c>
      <c r="K462" s="5">
        <v>0.0</v>
      </c>
      <c r="L462" s="5">
        <v>0.0</v>
      </c>
      <c r="M462" s="5">
        <v>0.0</v>
      </c>
      <c r="N462" s="5">
        <v>0.0</v>
      </c>
      <c r="O462" s="5">
        <v>0.0</v>
      </c>
      <c r="P462" s="5">
        <v>0.0</v>
      </c>
      <c r="Q462" s="5">
        <v>0.0</v>
      </c>
      <c r="R462" s="5">
        <v>0.0</v>
      </c>
      <c r="S462" s="5">
        <v>0.0</v>
      </c>
      <c r="T462" s="5">
        <v>0.0</v>
      </c>
      <c r="U462" s="5">
        <v>0.0</v>
      </c>
      <c r="V462" s="5"/>
      <c r="W462" s="5"/>
      <c r="X462" s="5"/>
      <c r="Y462" s="5"/>
      <c r="Z462" s="5"/>
      <c r="AA462" s="5"/>
      <c r="AB462" s="5"/>
      <c r="AC462" s="5"/>
      <c r="AD462" s="5"/>
    </row>
    <row r="463" ht="16.5" hidden="1" customHeight="1">
      <c r="A463" s="1" t="s">
        <v>622</v>
      </c>
      <c r="B463" s="1">
        <v>0.0</v>
      </c>
      <c r="C463" s="1">
        <v>3.0</v>
      </c>
      <c r="D463" s="1" t="s">
        <v>623</v>
      </c>
      <c r="E463" s="1">
        <v>0.0</v>
      </c>
      <c r="F463" s="1">
        <v>3.0</v>
      </c>
      <c r="G463" s="1">
        <v>0.0</v>
      </c>
      <c r="H463" s="1">
        <v>0.0</v>
      </c>
      <c r="I463" s="5">
        <v>0.0</v>
      </c>
      <c r="J463" s="5">
        <v>0.0</v>
      </c>
      <c r="K463" s="5">
        <v>0.0</v>
      </c>
      <c r="L463" s="5">
        <v>0.0</v>
      </c>
      <c r="M463" s="5">
        <v>0.0</v>
      </c>
      <c r="N463" s="5">
        <v>0.0</v>
      </c>
      <c r="O463" s="5">
        <v>0.0</v>
      </c>
      <c r="P463" s="5">
        <v>0.0</v>
      </c>
      <c r="Q463" s="5">
        <v>0.0</v>
      </c>
      <c r="R463" s="5">
        <v>0.0</v>
      </c>
      <c r="S463" s="5">
        <v>0.0</v>
      </c>
      <c r="T463" s="5">
        <v>0.0</v>
      </c>
      <c r="U463" s="5">
        <v>0.0</v>
      </c>
      <c r="V463" s="5"/>
      <c r="W463" s="5"/>
      <c r="X463" s="5"/>
      <c r="Y463" s="5"/>
      <c r="Z463" s="5"/>
      <c r="AA463" s="5"/>
      <c r="AB463" s="5"/>
      <c r="AC463" s="5"/>
      <c r="AD463" s="5"/>
    </row>
    <row r="464" ht="16.5" hidden="1" customHeight="1">
      <c r="A464" s="4" t="s">
        <v>628</v>
      </c>
      <c r="B464" s="1">
        <v>0.0</v>
      </c>
      <c r="C464" s="1">
        <v>3.0</v>
      </c>
      <c r="D464" s="1" t="s">
        <v>629</v>
      </c>
      <c r="E464" s="1">
        <v>0.0</v>
      </c>
      <c r="F464" s="1">
        <v>2.0</v>
      </c>
      <c r="G464" s="1">
        <v>0.0</v>
      </c>
      <c r="H464" s="1">
        <v>0.0</v>
      </c>
      <c r="I464" s="1">
        <v>1.0</v>
      </c>
      <c r="J464" s="1">
        <v>0.0</v>
      </c>
      <c r="K464" s="5">
        <v>0.0</v>
      </c>
      <c r="L464" s="5">
        <v>0.0</v>
      </c>
      <c r="M464" s="5">
        <v>0.0</v>
      </c>
      <c r="N464" s="5">
        <v>0.0</v>
      </c>
      <c r="O464" s="5">
        <v>0.0</v>
      </c>
      <c r="P464" s="5">
        <v>0.0</v>
      </c>
      <c r="Q464" s="5">
        <v>0.0</v>
      </c>
      <c r="R464" s="5">
        <v>0.0</v>
      </c>
      <c r="S464" s="5">
        <v>0.0</v>
      </c>
      <c r="T464" s="5">
        <v>0.0</v>
      </c>
      <c r="U464" s="5">
        <v>0.0</v>
      </c>
      <c r="V464" s="5"/>
      <c r="W464" s="5"/>
      <c r="X464" s="5"/>
      <c r="Y464" s="5"/>
      <c r="Z464" s="5"/>
      <c r="AA464" s="5"/>
      <c r="AB464" s="5"/>
      <c r="AC464" s="5"/>
      <c r="AD464" s="5"/>
    </row>
    <row r="465" ht="16.5" hidden="1" customHeight="1">
      <c r="A465" s="4" t="s">
        <v>630</v>
      </c>
      <c r="B465" s="1">
        <v>19.0</v>
      </c>
      <c r="C465" s="1">
        <v>3.0</v>
      </c>
      <c r="D465" s="1" t="s">
        <v>2812</v>
      </c>
      <c r="E465" s="5">
        <v>0.0</v>
      </c>
      <c r="F465" s="5">
        <v>2.0</v>
      </c>
      <c r="G465" s="5">
        <v>0.0</v>
      </c>
      <c r="H465" s="5">
        <v>0.0</v>
      </c>
      <c r="I465" s="5">
        <v>0.0</v>
      </c>
      <c r="J465" s="5">
        <v>1.0</v>
      </c>
      <c r="K465" s="5">
        <v>0.0</v>
      </c>
      <c r="L465" s="5">
        <v>0.0</v>
      </c>
      <c r="M465" s="5">
        <v>0.0</v>
      </c>
      <c r="N465" s="5">
        <v>0.0</v>
      </c>
      <c r="O465" s="5">
        <v>0.0</v>
      </c>
      <c r="P465" s="5">
        <v>0.0</v>
      </c>
      <c r="Q465" s="5">
        <v>0.0</v>
      </c>
      <c r="R465" s="5">
        <v>0.0</v>
      </c>
      <c r="S465" s="5">
        <v>0.0</v>
      </c>
      <c r="T465" s="5">
        <v>0.0</v>
      </c>
      <c r="U465" s="5">
        <v>0.0</v>
      </c>
      <c r="V465" s="5"/>
      <c r="W465" s="5"/>
      <c r="X465" s="5"/>
      <c r="Y465" s="5"/>
      <c r="Z465" s="5"/>
      <c r="AA465" s="5"/>
      <c r="AB465" s="5"/>
      <c r="AC465" s="5"/>
      <c r="AD465" s="5"/>
    </row>
    <row r="466" ht="16.5" hidden="1" customHeight="1">
      <c r="A466" s="4" t="s">
        <v>154</v>
      </c>
      <c r="B466" s="1">
        <v>14.0</v>
      </c>
      <c r="C466" s="1">
        <v>3.0</v>
      </c>
      <c r="D466" s="1" t="s">
        <v>2813</v>
      </c>
      <c r="E466" s="1">
        <v>0.0</v>
      </c>
      <c r="F466" s="5">
        <v>3.0</v>
      </c>
      <c r="G466" s="5">
        <v>0.0</v>
      </c>
      <c r="H466" s="5">
        <v>0.0</v>
      </c>
      <c r="I466" s="5">
        <v>0.0</v>
      </c>
      <c r="J466" s="5">
        <v>0.0</v>
      </c>
      <c r="K466" s="5">
        <v>0.0</v>
      </c>
      <c r="L466" s="5">
        <v>0.0</v>
      </c>
      <c r="M466" s="5">
        <v>0.0</v>
      </c>
      <c r="N466" s="5">
        <v>0.0</v>
      </c>
      <c r="O466" s="5">
        <v>0.0</v>
      </c>
      <c r="P466" s="5">
        <v>0.0</v>
      </c>
      <c r="Q466" s="5">
        <v>0.0</v>
      </c>
      <c r="R466" s="5">
        <v>0.0</v>
      </c>
      <c r="S466" s="5">
        <v>0.0</v>
      </c>
      <c r="T466" s="5">
        <v>0.0</v>
      </c>
      <c r="U466" s="5">
        <v>0.0</v>
      </c>
      <c r="V466" s="5"/>
      <c r="W466" s="5"/>
      <c r="X466" s="5"/>
      <c r="Y466" s="5"/>
      <c r="Z466" s="5"/>
      <c r="AA466" s="5"/>
      <c r="AB466" s="5"/>
      <c r="AC466" s="5"/>
      <c r="AD466" s="5"/>
    </row>
    <row r="467" ht="16.5" hidden="1" customHeight="1">
      <c r="A467" s="4" t="s">
        <v>648</v>
      </c>
      <c r="B467" s="5">
        <v>80.0</v>
      </c>
      <c r="C467" s="5">
        <v>3.0</v>
      </c>
      <c r="D467" s="1" t="s">
        <v>649</v>
      </c>
      <c r="E467" s="5">
        <v>0.0</v>
      </c>
      <c r="F467" s="5">
        <v>3.0</v>
      </c>
      <c r="G467" s="5">
        <v>0.0</v>
      </c>
      <c r="H467" s="5">
        <v>0.0</v>
      </c>
      <c r="I467" s="5">
        <v>0.0</v>
      </c>
      <c r="J467" s="5">
        <v>0.0</v>
      </c>
      <c r="K467" s="5">
        <v>0.0</v>
      </c>
      <c r="L467" s="5">
        <v>0.0</v>
      </c>
      <c r="M467" s="5">
        <v>0.0</v>
      </c>
      <c r="N467" s="5">
        <v>0.0</v>
      </c>
      <c r="O467" s="5">
        <v>0.0</v>
      </c>
      <c r="P467" s="5">
        <v>0.0</v>
      </c>
      <c r="Q467" s="5">
        <v>0.0</v>
      </c>
      <c r="R467" s="5">
        <v>0.0</v>
      </c>
      <c r="S467" s="5">
        <v>0.0</v>
      </c>
      <c r="T467" s="5">
        <v>0.0</v>
      </c>
      <c r="U467" s="5">
        <v>0.0</v>
      </c>
      <c r="V467" s="5"/>
      <c r="W467" s="5"/>
      <c r="X467" s="5"/>
      <c r="Y467" s="5"/>
      <c r="Z467" s="5"/>
      <c r="AA467" s="5"/>
      <c r="AB467" s="5"/>
      <c r="AC467" s="5"/>
      <c r="AD467" s="5"/>
    </row>
    <row r="468" ht="16.5" hidden="1" customHeight="1">
      <c r="A468" s="4" t="s">
        <v>314</v>
      </c>
      <c r="B468" s="1">
        <v>14.0</v>
      </c>
      <c r="C468" s="1">
        <v>3.0</v>
      </c>
      <c r="D468" s="1" t="s">
        <v>2814</v>
      </c>
      <c r="E468" s="1">
        <v>0.0</v>
      </c>
      <c r="F468" s="1">
        <v>0.0</v>
      </c>
      <c r="G468" s="5">
        <v>0.0</v>
      </c>
      <c r="H468" s="5">
        <v>0.0</v>
      </c>
      <c r="I468" s="5">
        <v>0.0</v>
      </c>
      <c r="J468" s="5">
        <v>3.0</v>
      </c>
      <c r="K468" s="5">
        <v>0.0</v>
      </c>
      <c r="L468" s="5">
        <v>0.0</v>
      </c>
      <c r="M468" s="5">
        <v>0.0</v>
      </c>
      <c r="N468" s="5">
        <v>0.0</v>
      </c>
      <c r="O468" s="5">
        <v>0.0</v>
      </c>
      <c r="P468" s="5">
        <v>0.0</v>
      </c>
      <c r="Q468" s="5">
        <v>0.0</v>
      </c>
      <c r="R468" s="5">
        <v>0.0</v>
      </c>
      <c r="S468" s="5">
        <v>0.0</v>
      </c>
      <c r="T468" s="5">
        <v>0.0</v>
      </c>
      <c r="U468" s="5">
        <v>0.0</v>
      </c>
      <c r="V468" s="5"/>
      <c r="W468" s="5"/>
      <c r="X468" s="5"/>
      <c r="Y468" s="5"/>
      <c r="Z468" s="5"/>
      <c r="AA468" s="5"/>
      <c r="AB468" s="5"/>
      <c r="AC468" s="5"/>
      <c r="AD468" s="5"/>
    </row>
    <row r="469" ht="16.5" hidden="1" customHeight="1">
      <c r="A469" s="4" t="s">
        <v>318</v>
      </c>
      <c r="B469" s="1">
        <v>3.0</v>
      </c>
      <c r="C469" s="1">
        <v>3.0</v>
      </c>
      <c r="D469" s="1" t="s">
        <v>2815</v>
      </c>
      <c r="E469" s="5">
        <v>0.0</v>
      </c>
      <c r="F469" s="5">
        <v>2.0</v>
      </c>
      <c r="G469" s="5">
        <v>0.0</v>
      </c>
      <c r="H469" s="5">
        <v>0.0</v>
      </c>
      <c r="I469" s="5">
        <v>0.0</v>
      </c>
      <c r="J469" s="5">
        <v>1.0</v>
      </c>
      <c r="K469" s="5">
        <v>0.0</v>
      </c>
      <c r="L469" s="5">
        <v>0.0</v>
      </c>
      <c r="M469" s="5">
        <v>0.0</v>
      </c>
      <c r="N469" s="5">
        <v>0.0</v>
      </c>
      <c r="O469" s="5">
        <v>0.0</v>
      </c>
      <c r="P469" s="5">
        <v>0.0</v>
      </c>
      <c r="Q469" s="5">
        <v>0.0</v>
      </c>
      <c r="R469" s="5">
        <v>0.0</v>
      </c>
      <c r="S469" s="5">
        <v>0.0</v>
      </c>
      <c r="T469" s="5">
        <v>0.0</v>
      </c>
      <c r="U469" s="5">
        <v>0.0</v>
      </c>
      <c r="V469" s="5"/>
      <c r="W469" s="5"/>
      <c r="X469" s="5"/>
      <c r="Y469" s="5"/>
      <c r="Z469" s="5"/>
      <c r="AA469" s="5"/>
      <c r="AB469" s="5"/>
      <c r="AC469" s="5"/>
      <c r="AD469" s="5"/>
    </row>
    <row r="470" ht="16.5" hidden="1" customHeight="1">
      <c r="A470" s="4" t="s">
        <v>656</v>
      </c>
      <c r="B470" s="1">
        <v>4.0</v>
      </c>
      <c r="C470" s="1">
        <v>3.0</v>
      </c>
      <c r="D470" s="1" t="s">
        <v>2816</v>
      </c>
      <c r="E470" s="1">
        <v>0.0</v>
      </c>
      <c r="F470" s="1">
        <v>2.0</v>
      </c>
      <c r="G470" s="1">
        <v>0.0</v>
      </c>
      <c r="H470" s="1">
        <v>0.0</v>
      </c>
      <c r="I470" s="1">
        <v>0.0</v>
      </c>
      <c r="J470" s="5">
        <v>0.0</v>
      </c>
      <c r="K470" s="5">
        <v>0.0</v>
      </c>
      <c r="L470" s="5">
        <v>0.0</v>
      </c>
      <c r="M470" s="5">
        <v>0.0</v>
      </c>
      <c r="N470" s="5">
        <v>0.0</v>
      </c>
      <c r="O470" s="5">
        <v>0.0</v>
      </c>
      <c r="P470" s="5">
        <v>0.0</v>
      </c>
      <c r="Q470" s="5">
        <v>0.0</v>
      </c>
      <c r="R470" s="5">
        <v>1.0</v>
      </c>
      <c r="S470" s="5">
        <v>0.0</v>
      </c>
      <c r="T470" s="5">
        <v>0.0</v>
      </c>
      <c r="U470" s="5">
        <v>0.0</v>
      </c>
      <c r="V470" s="5"/>
      <c r="W470" s="5"/>
      <c r="X470" s="5"/>
      <c r="Y470" s="5"/>
      <c r="Z470" s="5"/>
      <c r="AA470" s="5"/>
      <c r="AB470" s="5"/>
      <c r="AC470" s="5"/>
      <c r="AD470" s="5"/>
    </row>
    <row r="471" ht="16.5" hidden="1" customHeight="1">
      <c r="A471" s="1" t="s">
        <v>666</v>
      </c>
      <c r="B471" s="1">
        <v>0.0</v>
      </c>
      <c r="C471" s="1">
        <v>3.0</v>
      </c>
      <c r="D471" s="1" t="s">
        <v>667</v>
      </c>
      <c r="E471" s="1">
        <v>0.0</v>
      </c>
      <c r="F471" s="1">
        <v>3.0</v>
      </c>
      <c r="G471" s="1">
        <v>0.0</v>
      </c>
      <c r="H471" s="1">
        <v>0.0</v>
      </c>
      <c r="I471" s="1">
        <v>0.0</v>
      </c>
      <c r="J471" s="5">
        <v>0.0</v>
      </c>
      <c r="K471" s="5">
        <v>0.0</v>
      </c>
      <c r="L471" s="5">
        <v>0.0</v>
      </c>
      <c r="M471" s="5">
        <v>0.0</v>
      </c>
      <c r="N471" s="5">
        <v>0.0</v>
      </c>
      <c r="O471" s="5">
        <v>0.0</v>
      </c>
      <c r="P471" s="5">
        <v>0.0</v>
      </c>
      <c r="Q471" s="5">
        <v>0.0</v>
      </c>
      <c r="R471" s="5">
        <v>0.0</v>
      </c>
      <c r="S471" s="5">
        <v>0.0</v>
      </c>
      <c r="T471" s="5">
        <v>0.0</v>
      </c>
      <c r="U471" s="5">
        <v>0.0</v>
      </c>
      <c r="V471" s="5"/>
      <c r="W471" s="5"/>
      <c r="X471" s="5"/>
      <c r="Y471" s="5"/>
      <c r="Z471" s="5"/>
      <c r="AA471" s="5"/>
      <c r="AB471" s="5"/>
      <c r="AC471" s="5"/>
      <c r="AD471" s="5"/>
    </row>
    <row r="472" ht="16.5" hidden="1" customHeight="1">
      <c r="A472" s="1" t="s">
        <v>668</v>
      </c>
      <c r="B472" s="1">
        <v>0.0</v>
      </c>
      <c r="C472" s="1">
        <v>3.0</v>
      </c>
      <c r="D472" s="1" t="s">
        <v>669</v>
      </c>
      <c r="E472" s="1">
        <v>0.0</v>
      </c>
      <c r="F472" s="5">
        <v>3.0</v>
      </c>
      <c r="G472" s="5">
        <v>0.0</v>
      </c>
      <c r="H472" s="5">
        <v>0.0</v>
      </c>
      <c r="I472" s="5">
        <v>0.0</v>
      </c>
      <c r="J472" s="5">
        <v>0.0</v>
      </c>
      <c r="K472" s="5">
        <v>0.0</v>
      </c>
      <c r="L472" s="5">
        <v>0.0</v>
      </c>
      <c r="M472" s="5">
        <v>0.0</v>
      </c>
      <c r="N472" s="5">
        <v>0.0</v>
      </c>
      <c r="O472" s="5">
        <v>0.0</v>
      </c>
      <c r="P472" s="5">
        <v>0.0</v>
      </c>
      <c r="Q472" s="5">
        <v>0.0</v>
      </c>
      <c r="R472" s="5">
        <v>0.0</v>
      </c>
      <c r="S472" s="5">
        <v>0.0</v>
      </c>
      <c r="T472" s="5">
        <v>0.0</v>
      </c>
      <c r="U472" s="5">
        <v>0.0</v>
      </c>
      <c r="V472" s="5"/>
      <c r="W472" s="5"/>
      <c r="X472" s="5"/>
      <c r="Y472" s="5"/>
      <c r="Z472" s="5"/>
      <c r="AA472" s="5"/>
      <c r="AB472" s="5"/>
      <c r="AC472" s="5"/>
      <c r="AD472" s="5"/>
    </row>
    <row r="473" ht="16.5" hidden="1" customHeight="1">
      <c r="A473" s="1" t="s">
        <v>670</v>
      </c>
      <c r="B473" s="1">
        <v>0.0</v>
      </c>
      <c r="C473" s="5">
        <v>3.0</v>
      </c>
      <c r="D473" s="1" t="s">
        <v>671</v>
      </c>
      <c r="E473" s="5">
        <v>0.0</v>
      </c>
      <c r="F473" s="5">
        <v>3.0</v>
      </c>
      <c r="G473" s="5">
        <v>0.0</v>
      </c>
      <c r="H473" s="5">
        <v>0.0</v>
      </c>
      <c r="I473" s="5">
        <v>0.0</v>
      </c>
      <c r="J473" s="5">
        <v>0.0</v>
      </c>
      <c r="K473" s="5">
        <v>0.0</v>
      </c>
      <c r="L473" s="5">
        <v>0.0</v>
      </c>
      <c r="M473" s="5">
        <v>0.0</v>
      </c>
      <c r="N473" s="5">
        <v>0.0</v>
      </c>
      <c r="O473" s="5">
        <v>0.0</v>
      </c>
      <c r="P473" s="5">
        <v>0.0</v>
      </c>
      <c r="Q473" s="5">
        <v>0.0</v>
      </c>
      <c r="R473" s="5">
        <v>0.0</v>
      </c>
      <c r="S473" s="5">
        <v>0.0</v>
      </c>
      <c r="T473" s="5">
        <v>0.0</v>
      </c>
      <c r="U473" s="5">
        <v>0.0</v>
      </c>
      <c r="V473" s="5"/>
      <c r="W473" s="5"/>
      <c r="X473" s="5"/>
      <c r="Y473" s="5"/>
      <c r="Z473" s="5"/>
      <c r="AA473" s="5"/>
      <c r="AB473" s="5"/>
      <c r="AC473" s="5"/>
      <c r="AD473" s="5"/>
    </row>
    <row r="474" ht="16.5" hidden="1" customHeight="1">
      <c r="A474" s="1" t="s">
        <v>672</v>
      </c>
      <c r="B474" s="1">
        <v>0.0</v>
      </c>
      <c r="C474" s="1">
        <v>3.0</v>
      </c>
      <c r="D474" s="1" t="s">
        <v>673</v>
      </c>
      <c r="E474" s="5">
        <v>0.0</v>
      </c>
      <c r="F474" s="5">
        <v>3.0</v>
      </c>
      <c r="G474" s="5">
        <v>0.0</v>
      </c>
      <c r="H474" s="5">
        <v>0.0</v>
      </c>
      <c r="I474" s="5">
        <v>0.0</v>
      </c>
      <c r="J474" s="5">
        <v>0.0</v>
      </c>
      <c r="K474" s="5">
        <v>0.0</v>
      </c>
      <c r="L474" s="5">
        <v>0.0</v>
      </c>
      <c r="M474" s="5">
        <v>0.0</v>
      </c>
      <c r="N474" s="5">
        <v>0.0</v>
      </c>
      <c r="O474" s="5">
        <v>0.0</v>
      </c>
      <c r="P474" s="5">
        <v>0.0</v>
      </c>
      <c r="Q474" s="5">
        <v>0.0</v>
      </c>
      <c r="R474" s="5">
        <v>0.0</v>
      </c>
      <c r="S474" s="5">
        <v>0.0</v>
      </c>
      <c r="T474" s="5">
        <v>0.0</v>
      </c>
      <c r="U474" s="5">
        <v>0.0</v>
      </c>
      <c r="V474" s="5"/>
      <c r="W474" s="5"/>
      <c r="X474" s="5"/>
      <c r="Y474" s="5"/>
      <c r="Z474" s="5"/>
      <c r="AA474" s="5"/>
      <c r="AB474" s="5"/>
      <c r="AC474" s="5"/>
      <c r="AD474" s="5"/>
    </row>
    <row r="475" ht="16.5" hidden="1" customHeight="1">
      <c r="A475" s="1" t="s">
        <v>674</v>
      </c>
      <c r="B475" s="1">
        <v>0.0</v>
      </c>
      <c r="C475" s="1">
        <v>3.0</v>
      </c>
      <c r="D475" s="1" t="s">
        <v>675</v>
      </c>
      <c r="E475" s="1">
        <v>0.0</v>
      </c>
      <c r="F475" s="1">
        <v>3.0</v>
      </c>
      <c r="G475" s="5">
        <v>0.0</v>
      </c>
      <c r="H475" s="5">
        <v>0.0</v>
      </c>
      <c r="I475" s="5">
        <v>0.0</v>
      </c>
      <c r="J475" s="5">
        <v>0.0</v>
      </c>
      <c r="K475" s="5">
        <v>0.0</v>
      </c>
      <c r="L475" s="5">
        <v>0.0</v>
      </c>
      <c r="M475" s="5">
        <v>0.0</v>
      </c>
      <c r="N475" s="5">
        <v>0.0</v>
      </c>
      <c r="O475" s="5">
        <v>0.0</v>
      </c>
      <c r="P475" s="5">
        <v>0.0</v>
      </c>
      <c r="Q475" s="5">
        <v>0.0</v>
      </c>
      <c r="R475" s="5">
        <v>0.0</v>
      </c>
      <c r="S475" s="5">
        <v>0.0</v>
      </c>
      <c r="T475" s="5">
        <v>0.0</v>
      </c>
      <c r="U475" s="5">
        <v>0.0</v>
      </c>
      <c r="V475" s="5"/>
      <c r="W475" s="5"/>
      <c r="X475" s="5"/>
      <c r="Y475" s="5"/>
      <c r="Z475" s="5"/>
      <c r="AA475" s="5"/>
      <c r="AB475" s="5"/>
      <c r="AC475" s="5"/>
      <c r="AD475" s="5"/>
    </row>
    <row r="476" ht="16.5" hidden="1" customHeight="1">
      <c r="A476" s="1" t="s">
        <v>676</v>
      </c>
      <c r="B476" s="1">
        <v>0.0</v>
      </c>
      <c r="C476" s="1">
        <v>3.0</v>
      </c>
      <c r="D476" s="1" t="s">
        <v>677</v>
      </c>
      <c r="E476" s="1">
        <v>0.0</v>
      </c>
      <c r="F476" s="1">
        <v>3.0</v>
      </c>
      <c r="G476" s="1">
        <v>0.0</v>
      </c>
      <c r="H476" s="5">
        <v>0.0</v>
      </c>
      <c r="I476" s="5">
        <v>0.0</v>
      </c>
      <c r="J476" s="5">
        <v>0.0</v>
      </c>
      <c r="K476" s="5">
        <v>0.0</v>
      </c>
      <c r="L476" s="5">
        <v>0.0</v>
      </c>
      <c r="M476" s="5">
        <v>0.0</v>
      </c>
      <c r="N476" s="5">
        <v>0.0</v>
      </c>
      <c r="O476" s="5">
        <v>0.0</v>
      </c>
      <c r="P476" s="5">
        <v>0.0</v>
      </c>
      <c r="Q476" s="5">
        <v>0.0</v>
      </c>
      <c r="R476" s="5">
        <v>0.0</v>
      </c>
      <c r="S476" s="5">
        <v>0.0</v>
      </c>
      <c r="T476" s="5">
        <v>0.0</v>
      </c>
      <c r="U476" s="5">
        <v>0.0</v>
      </c>
      <c r="V476" s="5"/>
      <c r="W476" s="5"/>
      <c r="X476" s="5"/>
      <c r="Y476" s="5"/>
      <c r="Z476" s="5"/>
      <c r="AA476" s="5"/>
      <c r="AB476" s="5"/>
      <c r="AC476" s="5"/>
      <c r="AD476" s="5"/>
    </row>
    <row r="477" ht="16.5" hidden="1" customHeight="1">
      <c r="A477" s="1" t="s">
        <v>678</v>
      </c>
      <c r="B477" s="5">
        <v>0.0</v>
      </c>
      <c r="C477" s="5">
        <v>3.0</v>
      </c>
      <c r="D477" s="1" t="s">
        <v>679</v>
      </c>
      <c r="E477" s="5">
        <v>0.0</v>
      </c>
      <c r="F477" s="5">
        <v>3.0</v>
      </c>
      <c r="G477" s="5">
        <v>0.0</v>
      </c>
      <c r="H477" s="5">
        <v>0.0</v>
      </c>
      <c r="I477" s="5">
        <v>0.0</v>
      </c>
      <c r="J477" s="5">
        <v>0.0</v>
      </c>
      <c r="K477" s="5">
        <v>0.0</v>
      </c>
      <c r="L477" s="5">
        <v>0.0</v>
      </c>
      <c r="M477" s="5">
        <v>0.0</v>
      </c>
      <c r="N477" s="5">
        <v>0.0</v>
      </c>
      <c r="O477" s="5">
        <v>0.0</v>
      </c>
      <c r="P477" s="5">
        <v>0.0</v>
      </c>
      <c r="Q477" s="5">
        <v>0.0</v>
      </c>
      <c r="R477" s="5">
        <v>0.0</v>
      </c>
      <c r="S477" s="5">
        <v>0.0</v>
      </c>
      <c r="T477" s="5">
        <v>0.0</v>
      </c>
      <c r="U477" s="5">
        <v>0.0</v>
      </c>
      <c r="V477" s="5"/>
      <c r="W477" s="5"/>
      <c r="X477" s="5"/>
      <c r="Y477" s="5"/>
      <c r="Z477" s="5"/>
      <c r="AA477" s="5"/>
      <c r="AB477" s="5"/>
      <c r="AC477" s="5"/>
      <c r="AD477" s="5"/>
    </row>
    <row r="478" ht="16.5" hidden="1" customHeight="1">
      <c r="A478" s="1" t="s">
        <v>680</v>
      </c>
      <c r="B478" s="1">
        <v>0.0</v>
      </c>
      <c r="C478" s="5">
        <v>3.0</v>
      </c>
      <c r="D478" s="1" t="s">
        <v>681</v>
      </c>
      <c r="E478" s="5">
        <v>0.0</v>
      </c>
      <c r="F478" s="5">
        <v>3.0</v>
      </c>
      <c r="G478" s="5">
        <v>0.0</v>
      </c>
      <c r="H478" s="5">
        <v>0.0</v>
      </c>
      <c r="I478" s="5">
        <v>0.0</v>
      </c>
      <c r="J478" s="5">
        <v>0.0</v>
      </c>
      <c r="K478" s="5">
        <v>0.0</v>
      </c>
      <c r="L478" s="5">
        <v>0.0</v>
      </c>
      <c r="M478" s="5">
        <v>0.0</v>
      </c>
      <c r="N478" s="5">
        <v>0.0</v>
      </c>
      <c r="O478" s="5">
        <v>0.0</v>
      </c>
      <c r="P478" s="5">
        <v>0.0</v>
      </c>
      <c r="Q478" s="5">
        <v>0.0</v>
      </c>
      <c r="R478" s="5">
        <v>0.0</v>
      </c>
      <c r="S478" s="5">
        <v>0.0</v>
      </c>
      <c r="T478" s="5">
        <v>0.0</v>
      </c>
      <c r="U478" s="5">
        <v>0.0</v>
      </c>
      <c r="V478" s="5"/>
      <c r="W478" s="5"/>
      <c r="X478" s="5"/>
      <c r="Y478" s="5"/>
      <c r="Z478" s="5"/>
      <c r="AA478" s="5"/>
      <c r="AB478" s="5"/>
      <c r="AC478" s="5"/>
      <c r="AD478" s="5"/>
    </row>
    <row r="479" ht="16.5" hidden="1" customHeight="1">
      <c r="A479" s="1" t="s">
        <v>682</v>
      </c>
      <c r="B479" s="1">
        <v>0.0</v>
      </c>
      <c r="C479" s="5">
        <v>3.0</v>
      </c>
      <c r="D479" s="1" t="s">
        <v>683</v>
      </c>
      <c r="E479" s="5">
        <v>0.0</v>
      </c>
      <c r="F479" s="5">
        <v>3.0</v>
      </c>
      <c r="G479" s="5">
        <v>0.0</v>
      </c>
      <c r="H479" s="5">
        <v>0.0</v>
      </c>
      <c r="I479" s="5">
        <v>0.0</v>
      </c>
      <c r="J479" s="5">
        <v>0.0</v>
      </c>
      <c r="K479" s="5">
        <v>0.0</v>
      </c>
      <c r="L479" s="5">
        <v>0.0</v>
      </c>
      <c r="M479" s="5">
        <v>0.0</v>
      </c>
      <c r="N479" s="5">
        <v>0.0</v>
      </c>
      <c r="O479" s="5">
        <v>0.0</v>
      </c>
      <c r="P479" s="5">
        <v>0.0</v>
      </c>
      <c r="Q479" s="5">
        <v>0.0</v>
      </c>
      <c r="R479" s="5">
        <v>0.0</v>
      </c>
      <c r="S479" s="5">
        <v>0.0</v>
      </c>
      <c r="T479" s="5">
        <v>0.0</v>
      </c>
      <c r="U479" s="5">
        <v>0.0</v>
      </c>
      <c r="V479" s="5"/>
      <c r="W479" s="5"/>
      <c r="X479" s="5"/>
      <c r="Y479" s="5"/>
      <c r="Z479" s="5"/>
      <c r="AA479" s="5"/>
      <c r="AB479" s="5"/>
      <c r="AC479" s="5"/>
      <c r="AD479" s="5"/>
    </row>
    <row r="480" ht="16.5" hidden="1" customHeight="1">
      <c r="A480" s="1" t="s">
        <v>684</v>
      </c>
      <c r="B480" s="1">
        <v>0.0</v>
      </c>
      <c r="C480" s="1">
        <v>3.0</v>
      </c>
      <c r="D480" s="1" t="s">
        <v>685</v>
      </c>
      <c r="E480" s="5">
        <v>0.0</v>
      </c>
      <c r="F480" s="5">
        <v>3.0</v>
      </c>
      <c r="G480" s="5">
        <v>0.0</v>
      </c>
      <c r="H480" s="5">
        <v>0.0</v>
      </c>
      <c r="I480" s="5">
        <v>0.0</v>
      </c>
      <c r="J480" s="5">
        <v>0.0</v>
      </c>
      <c r="K480" s="5">
        <v>0.0</v>
      </c>
      <c r="L480" s="5">
        <v>0.0</v>
      </c>
      <c r="M480" s="5">
        <v>0.0</v>
      </c>
      <c r="N480" s="5">
        <v>0.0</v>
      </c>
      <c r="O480" s="5">
        <v>0.0</v>
      </c>
      <c r="P480" s="5">
        <v>0.0</v>
      </c>
      <c r="Q480" s="5">
        <v>0.0</v>
      </c>
      <c r="R480" s="5">
        <v>0.0</v>
      </c>
      <c r="S480" s="5">
        <v>0.0</v>
      </c>
      <c r="T480" s="5">
        <v>0.0</v>
      </c>
      <c r="U480" s="5">
        <v>0.0</v>
      </c>
      <c r="V480" s="5"/>
      <c r="W480" s="5"/>
      <c r="X480" s="5"/>
      <c r="Y480" s="5"/>
      <c r="Z480" s="5"/>
      <c r="AA480" s="5"/>
      <c r="AB480" s="5"/>
      <c r="AC480" s="5"/>
      <c r="AD480" s="5"/>
    </row>
    <row r="481" ht="16.5" hidden="1" customHeight="1">
      <c r="A481" s="4" t="s">
        <v>686</v>
      </c>
      <c r="B481" s="1">
        <v>0.0</v>
      </c>
      <c r="C481" s="1">
        <v>3.0</v>
      </c>
      <c r="D481" s="1" t="s">
        <v>687</v>
      </c>
      <c r="E481" s="1">
        <v>0.0</v>
      </c>
      <c r="F481" s="5">
        <v>3.0</v>
      </c>
      <c r="G481" s="5">
        <v>0.0</v>
      </c>
      <c r="H481" s="5">
        <v>0.0</v>
      </c>
      <c r="I481" s="5">
        <v>0.0</v>
      </c>
      <c r="J481" s="5">
        <v>0.0</v>
      </c>
      <c r="K481" s="5">
        <v>0.0</v>
      </c>
      <c r="L481" s="5">
        <v>0.0</v>
      </c>
      <c r="M481" s="5">
        <v>0.0</v>
      </c>
      <c r="N481" s="5">
        <v>0.0</v>
      </c>
      <c r="O481" s="5">
        <v>0.0</v>
      </c>
      <c r="P481" s="5">
        <v>0.0</v>
      </c>
      <c r="Q481" s="5">
        <v>0.0</v>
      </c>
      <c r="R481" s="5">
        <v>0.0</v>
      </c>
      <c r="S481" s="5">
        <v>0.0</v>
      </c>
      <c r="T481" s="5">
        <v>0.0</v>
      </c>
      <c r="U481" s="5">
        <v>0.0</v>
      </c>
      <c r="V481" s="5"/>
      <c r="W481" s="5"/>
      <c r="X481" s="5"/>
      <c r="Y481" s="5"/>
      <c r="Z481" s="5"/>
      <c r="AA481" s="5"/>
      <c r="AB481" s="5"/>
      <c r="AC481" s="5"/>
      <c r="AD481" s="5"/>
    </row>
    <row r="482" ht="16.5" hidden="1" customHeight="1">
      <c r="A482" s="1" t="s">
        <v>688</v>
      </c>
      <c r="B482" s="1">
        <v>0.0</v>
      </c>
      <c r="C482" s="5">
        <v>3.0</v>
      </c>
      <c r="D482" s="1" t="s">
        <v>689</v>
      </c>
      <c r="E482" s="5">
        <v>0.0</v>
      </c>
      <c r="F482" s="5">
        <v>3.0</v>
      </c>
      <c r="G482" s="5">
        <v>0.0</v>
      </c>
      <c r="H482" s="5">
        <v>0.0</v>
      </c>
      <c r="I482" s="5">
        <v>0.0</v>
      </c>
      <c r="J482" s="5">
        <v>0.0</v>
      </c>
      <c r="K482" s="5">
        <v>0.0</v>
      </c>
      <c r="L482" s="5">
        <v>0.0</v>
      </c>
      <c r="M482" s="5">
        <v>0.0</v>
      </c>
      <c r="N482" s="5">
        <v>0.0</v>
      </c>
      <c r="O482" s="5">
        <v>0.0</v>
      </c>
      <c r="P482" s="5">
        <v>0.0</v>
      </c>
      <c r="Q482" s="5">
        <v>0.0</v>
      </c>
      <c r="R482" s="5">
        <v>0.0</v>
      </c>
      <c r="S482" s="5">
        <v>0.0</v>
      </c>
      <c r="T482" s="5">
        <v>0.0</v>
      </c>
      <c r="U482" s="5">
        <v>0.0</v>
      </c>
      <c r="V482" s="5"/>
      <c r="W482" s="5"/>
      <c r="X482" s="5"/>
      <c r="Y482" s="5"/>
      <c r="Z482" s="5"/>
      <c r="AA482" s="5"/>
      <c r="AB482" s="5"/>
      <c r="AC482" s="5"/>
      <c r="AD482" s="5"/>
    </row>
    <row r="483" ht="16.5" hidden="1" customHeight="1">
      <c r="A483" s="4" t="s">
        <v>360</v>
      </c>
      <c r="B483" s="1">
        <v>0.0</v>
      </c>
      <c r="C483" s="1">
        <v>3.0</v>
      </c>
      <c r="D483" s="1" t="s">
        <v>2817</v>
      </c>
      <c r="E483" s="1">
        <v>0.0</v>
      </c>
      <c r="F483" s="1">
        <v>2.0</v>
      </c>
      <c r="G483" s="1">
        <v>1.0</v>
      </c>
      <c r="H483" s="1">
        <v>0.0</v>
      </c>
      <c r="I483" s="5">
        <v>0.0</v>
      </c>
      <c r="J483" s="5">
        <v>0.0</v>
      </c>
      <c r="K483" s="5">
        <v>0.0</v>
      </c>
      <c r="L483" s="5">
        <v>0.0</v>
      </c>
      <c r="M483" s="5">
        <v>0.0</v>
      </c>
      <c r="N483" s="5">
        <v>0.0</v>
      </c>
      <c r="O483" s="5">
        <v>0.0</v>
      </c>
      <c r="P483" s="5">
        <v>0.0</v>
      </c>
      <c r="Q483" s="5">
        <v>0.0</v>
      </c>
      <c r="R483" s="5">
        <v>0.0</v>
      </c>
      <c r="S483" s="5">
        <v>0.0</v>
      </c>
      <c r="T483" s="5">
        <v>0.0</v>
      </c>
      <c r="U483" s="5">
        <v>0.0</v>
      </c>
      <c r="V483" s="5"/>
      <c r="W483" s="5"/>
      <c r="X483" s="5"/>
      <c r="Y483" s="5"/>
      <c r="Z483" s="5"/>
      <c r="AA483" s="5"/>
      <c r="AB483" s="5"/>
      <c r="AC483" s="5"/>
      <c r="AD483" s="5"/>
    </row>
    <row r="484" ht="16.5" hidden="1" customHeight="1">
      <c r="A484" s="4" t="s">
        <v>700</v>
      </c>
      <c r="B484" s="1">
        <v>14.0</v>
      </c>
      <c r="C484" s="1">
        <v>3.0</v>
      </c>
      <c r="D484" s="1" t="s">
        <v>701</v>
      </c>
      <c r="E484" s="1">
        <v>3.0</v>
      </c>
      <c r="F484" s="1">
        <v>0.0</v>
      </c>
      <c r="G484" s="5">
        <v>0.0</v>
      </c>
      <c r="H484" s="5">
        <v>0.0</v>
      </c>
      <c r="I484" s="5">
        <v>0.0</v>
      </c>
      <c r="J484" s="5">
        <v>0.0</v>
      </c>
      <c r="K484" s="5">
        <v>0.0</v>
      </c>
      <c r="L484" s="5">
        <v>0.0</v>
      </c>
      <c r="M484" s="5">
        <v>0.0</v>
      </c>
      <c r="N484" s="5">
        <v>0.0</v>
      </c>
      <c r="O484" s="5">
        <v>0.0</v>
      </c>
      <c r="P484" s="5">
        <v>0.0</v>
      </c>
      <c r="Q484" s="5">
        <v>0.0</v>
      </c>
      <c r="R484" s="5">
        <v>0.0</v>
      </c>
      <c r="S484" s="5">
        <v>0.0</v>
      </c>
      <c r="T484" s="5">
        <v>0.0</v>
      </c>
      <c r="U484" s="5">
        <v>0.0</v>
      </c>
      <c r="V484" s="5"/>
      <c r="W484" s="5"/>
      <c r="X484" s="5"/>
      <c r="Y484" s="5"/>
      <c r="Z484" s="5"/>
      <c r="AA484" s="5"/>
      <c r="AB484" s="5"/>
      <c r="AC484" s="5"/>
      <c r="AD484" s="5"/>
    </row>
    <row r="485" ht="16.5" hidden="1" customHeight="1">
      <c r="A485" s="4" t="s">
        <v>362</v>
      </c>
      <c r="B485" s="1">
        <v>31.0</v>
      </c>
      <c r="C485" s="5">
        <v>3.0</v>
      </c>
      <c r="D485" s="1" t="s">
        <v>2818</v>
      </c>
      <c r="E485" s="5">
        <v>0.0</v>
      </c>
      <c r="F485" s="5">
        <v>0.0</v>
      </c>
      <c r="G485" s="5">
        <v>0.0</v>
      </c>
      <c r="H485" s="5">
        <v>0.0</v>
      </c>
      <c r="I485" s="5">
        <v>1.0</v>
      </c>
      <c r="J485" s="5">
        <v>0.0</v>
      </c>
      <c r="K485" s="5">
        <v>0.0</v>
      </c>
      <c r="L485" s="5">
        <v>0.0</v>
      </c>
      <c r="M485" s="5">
        <v>0.0</v>
      </c>
      <c r="N485" s="5">
        <v>0.0</v>
      </c>
      <c r="O485" s="5">
        <v>0.0</v>
      </c>
      <c r="P485" s="5">
        <v>0.0</v>
      </c>
      <c r="Q485" s="5">
        <v>0.0</v>
      </c>
      <c r="R485" s="5">
        <v>0.0</v>
      </c>
      <c r="S485" s="5">
        <v>2.0</v>
      </c>
      <c r="T485" s="5">
        <v>0.0</v>
      </c>
      <c r="U485" s="5">
        <v>0.0</v>
      </c>
      <c r="V485" s="5"/>
      <c r="W485" s="5"/>
      <c r="X485" s="5"/>
      <c r="Y485" s="5"/>
      <c r="Z485" s="5"/>
      <c r="AA485" s="5"/>
      <c r="AB485" s="5"/>
      <c r="AC485" s="5"/>
      <c r="AD485" s="5"/>
    </row>
    <row r="486" ht="16.5" hidden="1" customHeight="1">
      <c r="A486" s="4" t="s">
        <v>710</v>
      </c>
      <c r="B486" s="1">
        <v>70.0</v>
      </c>
      <c r="C486" s="5">
        <v>3.0</v>
      </c>
      <c r="D486" s="1" t="s">
        <v>711</v>
      </c>
      <c r="E486" s="5">
        <v>1.0</v>
      </c>
      <c r="F486" s="5">
        <v>1.0</v>
      </c>
      <c r="G486" s="5">
        <v>0.0</v>
      </c>
      <c r="H486" s="5">
        <v>0.0</v>
      </c>
      <c r="I486" s="5">
        <v>1.0</v>
      </c>
      <c r="J486" s="5">
        <v>0.0</v>
      </c>
      <c r="K486" s="5">
        <v>0.0</v>
      </c>
      <c r="L486" s="5">
        <v>0.0</v>
      </c>
      <c r="M486" s="5">
        <v>0.0</v>
      </c>
      <c r="N486" s="5">
        <v>0.0</v>
      </c>
      <c r="O486" s="5">
        <v>0.0</v>
      </c>
      <c r="P486" s="5">
        <v>0.0</v>
      </c>
      <c r="Q486" s="5">
        <v>0.0</v>
      </c>
      <c r="R486" s="5">
        <v>0.0</v>
      </c>
      <c r="S486" s="5">
        <v>0.0</v>
      </c>
      <c r="T486" s="5">
        <v>0.0</v>
      </c>
      <c r="U486" s="5">
        <v>0.0</v>
      </c>
      <c r="V486" s="5"/>
      <c r="W486" s="5"/>
      <c r="X486" s="5"/>
      <c r="Y486" s="5"/>
      <c r="Z486" s="5"/>
      <c r="AA486" s="5"/>
      <c r="AB486" s="5"/>
      <c r="AC486" s="5"/>
      <c r="AD486" s="5"/>
    </row>
    <row r="487" ht="16.5" hidden="1" customHeight="1">
      <c r="A487" s="4" t="s">
        <v>712</v>
      </c>
      <c r="B487" s="1">
        <v>65.0</v>
      </c>
      <c r="C487" s="1">
        <v>3.0</v>
      </c>
      <c r="D487" s="1" t="s">
        <v>713</v>
      </c>
      <c r="E487" s="1">
        <v>0.0</v>
      </c>
      <c r="F487" s="1">
        <v>2.0</v>
      </c>
      <c r="G487" s="1">
        <v>0.0</v>
      </c>
      <c r="H487" s="1">
        <v>0.0</v>
      </c>
      <c r="I487" s="5">
        <v>1.0</v>
      </c>
      <c r="J487" s="5">
        <v>0.0</v>
      </c>
      <c r="K487" s="5">
        <v>0.0</v>
      </c>
      <c r="L487" s="5">
        <v>0.0</v>
      </c>
      <c r="M487" s="5">
        <v>0.0</v>
      </c>
      <c r="N487" s="5">
        <v>0.0</v>
      </c>
      <c r="O487" s="5">
        <v>0.0</v>
      </c>
      <c r="P487" s="5">
        <v>0.0</v>
      </c>
      <c r="Q487" s="5">
        <v>0.0</v>
      </c>
      <c r="R487" s="5">
        <v>0.0</v>
      </c>
      <c r="S487" s="5">
        <v>0.0</v>
      </c>
      <c r="T487" s="5">
        <v>0.0</v>
      </c>
      <c r="U487" s="5">
        <v>0.0</v>
      </c>
      <c r="V487" s="5"/>
      <c r="W487" s="5"/>
      <c r="X487" s="5"/>
      <c r="Y487" s="5"/>
      <c r="Z487" s="5"/>
      <c r="AA487" s="5"/>
      <c r="AB487" s="5"/>
      <c r="AC487" s="5"/>
      <c r="AD487" s="5"/>
    </row>
    <row r="488" ht="16.5" hidden="1" customHeight="1">
      <c r="A488" s="4" t="s">
        <v>716</v>
      </c>
      <c r="B488" s="1">
        <v>90.0</v>
      </c>
      <c r="C488" s="5">
        <v>3.0</v>
      </c>
      <c r="D488" s="1" t="s">
        <v>717</v>
      </c>
      <c r="E488" s="5">
        <v>0.0</v>
      </c>
      <c r="F488" s="5">
        <v>3.0</v>
      </c>
      <c r="G488" s="5">
        <v>0.0</v>
      </c>
      <c r="H488" s="5">
        <v>0.0</v>
      </c>
      <c r="I488" s="5">
        <v>0.0</v>
      </c>
      <c r="J488" s="5">
        <v>0.0</v>
      </c>
      <c r="K488" s="5">
        <v>0.0</v>
      </c>
      <c r="L488" s="5">
        <v>0.0</v>
      </c>
      <c r="M488" s="5">
        <v>0.0</v>
      </c>
      <c r="N488" s="5">
        <v>0.0</v>
      </c>
      <c r="O488" s="5">
        <v>0.0</v>
      </c>
      <c r="P488" s="5">
        <v>0.0</v>
      </c>
      <c r="Q488" s="5">
        <v>0.0</v>
      </c>
      <c r="R488" s="5">
        <v>0.0</v>
      </c>
      <c r="S488" s="5">
        <v>0.0</v>
      </c>
      <c r="T488" s="5">
        <v>0.0</v>
      </c>
      <c r="U488" s="5">
        <v>0.0</v>
      </c>
      <c r="V488" s="5"/>
      <c r="W488" s="5"/>
      <c r="X488" s="5"/>
      <c r="Y488" s="5"/>
      <c r="Z488" s="5"/>
      <c r="AA488" s="5"/>
      <c r="AB488" s="5"/>
      <c r="AC488" s="5"/>
      <c r="AD488" s="5"/>
    </row>
    <row r="489" ht="16.5" hidden="1" customHeight="1">
      <c r="A489" s="1" t="s">
        <v>720</v>
      </c>
      <c r="B489" s="1">
        <v>0.0</v>
      </c>
      <c r="C489" s="1">
        <v>3.0</v>
      </c>
      <c r="D489" s="1" t="s">
        <v>721</v>
      </c>
      <c r="E489" s="1">
        <v>0.0</v>
      </c>
      <c r="F489" s="1">
        <v>3.0</v>
      </c>
      <c r="G489" s="1">
        <v>0.0</v>
      </c>
      <c r="H489" s="1">
        <v>0.0</v>
      </c>
      <c r="I489" s="5">
        <v>0.0</v>
      </c>
      <c r="J489" s="5">
        <v>0.0</v>
      </c>
      <c r="K489" s="5">
        <v>0.0</v>
      </c>
      <c r="L489" s="5">
        <v>0.0</v>
      </c>
      <c r="M489" s="5">
        <v>0.0</v>
      </c>
      <c r="N489" s="5">
        <v>0.0</v>
      </c>
      <c r="O489" s="5">
        <v>0.0</v>
      </c>
      <c r="P489" s="5">
        <v>0.0</v>
      </c>
      <c r="Q489" s="5">
        <v>0.0</v>
      </c>
      <c r="R489" s="5">
        <v>0.0</v>
      </c>
      <c r="S489" s="5">
        <v>0.0</v>
      </c>
      <c r="T489" s="5">
        <v>0.0</v>
      </c>
      <c r="U489" s="5">
        <v>0.0</v>
      </c>
      <c r="V489" s="5"/>
      <c r="W489" s="5"/>
      <c r="X489" s="5"/>
      <c r="Y489" s="5"/>
      <c r="Z489" s="5"/>
      <c r="AA489" s="5"/>
      <c r="AB489" s="5"/>
      <c r="AC489" s="5"/>
      <c r="AD489" s="5"/>
    </row>
    <row r="490" ht="16.5" hidden="1" customHeight="1">
      <c r="A490" s="1" t="s">
        <v>722</v>
      </c>
      <c r="B490" s="5">
        <v>0.0</v>
      </c>
      <c r="C490" s="5">
        <v>3.0</v>
      </c>
      <c r="D490" s="1" t="s">
        <v>723</v>
      </c>
      <c r="E490" s="5">
        <v>0.0</v>
      </c>
      <c r="F490" s="5">
        <v>3.0</v>
      </c>
      <c r="G490" s="5">
        <v>0.0</v>
      </c>
      <c r="H490" s="5">
        <v>0.0</v>
      </c>
      <c r="I490" s="5">
        <v>0.0</v>
      </c>
      <c r="J490" s="5">
        <v>0.0</v>
      </c>
      <c r="K490" s="5">
        <v>0.0</v>
      </c>
      <c r="L490" s="5">
        <v>0.0</v>
      </c>
      <c r="M490" s="5">
        <v>0.0</v>
      </c>
      <c r="N490" s="5">
        <v>0.0</v>
      </c>
      <c r="O490" s="5">
        <v>0.0</v>
      </c>
      <c r="P490" s="5">
        <v>0.0</v>
      </c>
      <c r="Q490" s="5">
        <v>0.0</v>
      </c>
      <c r="R490" s="5">
        <v>0.0</v>
      </c>
      <c r="S490" s="5">
        <v>0.0</v>
      </c>
      <c r="T490" s="5">
        <v>0.0</v>
      </c>
      <c r="U490" s="5">
        <v>0.0</v>
      </c>
      <c r="V490" s="5"/>
      <c r="W490" s="5"/>
      <c r="X490" s="5"/>
      <c r="Y490" s="5"/>
      <c r="Z490" s="5"/>
      <c r="AA490" s="5"/>
      <c r="AB490" s="5"/>
      <c r="AC490" s="5"/>
      <c r="AD490" s="5"/>
    </row>
    <row r="491" ht="16.5" hidden="1" customHeight="1">
      <c r="A491" s="1" t="s">
        <v>724</v>
      </c>
      <c r="B491" s="1">
        <v>0.0</v>
      </c>
      <c r="C491" s="1">
        <v>3.0</v>
      </c>
      <c r="D491" s="1" t="s">
        <v>725</v>
      </c>
      <c r="E491" s="1">
        <v>0.0</v>
      </c>
      <c r="F491" s="1">
        <v>3.0</v>
      </c>
      <c r="G491" s="1">
        <v>0.0</v>
      </c>
      <c r="H491" s="1">
        <v>0.0</v>
      </c>
      <c r="I491" s="1">
        <v>0.0</v>
      </c>
      <c r="J491" s="5">
        <v>0.0</v>
      </c>
      <c r="K491" s="5">
        <v>0.0</v>
      </c>
      <c r="L491" s="5">
        <v>0.0</v>
      </c>
      <c r="M491" s="5">
        <v>0.0</v>
      </c>
      <c r="N491" s="5">
        <v>0.0</v>
      </c>
      <c r="O491" s="5">
        <v>0.0</v>
      </c>
      <c r="P491" s="5">
        <v>0.0</v>
      </c>
      <c r="Q491" s="5">
        <v>0.0</v>
      </c>
      <c r="R491" s="5">
        <v>0.0</v>
      </c>
      <c r="S491" s="5">
        <v>0.0</v>
      </c>
      <c r="T491" s="5">
        <v>0.0</v>
      </c>
      <c r="U491" s="5">
        <v>0.0</v>
      </c>
      <c r="V491" s="5"/>
      <c r="W491" s="5"/>
      <c r="X491" s="5"/>
      <c r="Y491" s="5"/>
      <c r="Z491" s="5"/>
      <c r="AA491" s="5"/>
      <c r="AB491" s="5"/>
      <c r="AC491" s="5"/>
      <c r="AD491" s="5"/>
    </row>
    <row r="492" ht="16.5" hidden="1" customHeight="1">
      <c r="A492" s="1" t="s">
        <v>726</v>
      </c>
      <c r="B492" s="1">
        <v>0.0</v>
      </c>
      <c r="C492" s="1">
        <v>3.0</v>
      </c>
      <c r="D492" s="1" t="s">
        <v>727</v>
      </c>
      <c r="E492" s="1">
        <v>0.0</v>
      </c>
      <c r="F492" s="1">
        <v>3.0</v>
      </c>
      <c r="G492" s="1">
        <v>0.0</v>
      </c>
      <c r="H492" s="1">
        <v>0.0</v>
      </c>
      <c r="I492" s="5">
        <v>0.0</v>
      </c>
      <c r="J492" s="5">
        <v>0.0</v>
      </c>
      <c r="K492" s="5">
        <v>0.0</v>
      </c>
      <c r="L492" s="5">
        <v>0.0</v>
      </c>
      <c r="M492" s="5">
        <v>0.0</v>
      </c>
      <c r="N492" s="5">
        <v>0.0</v>
      </c>
      <c r="O492" s="5">
        <v>0.0</v>
      </c>
      <c r="P492" s="5">
        <v>0.0</v>
      </c>
      <c r="Q492" s="5">
        <v>0.0</v>
      </c>
      <c r="R492" s="5">
        <v>0.0</v>
      </c>
      <c r="S492" s="5">
        <v>0.0</v>
      </c>
      <c r="T492" s="5">
        <v>0.0</v>
      </c>
      <c r="U492" s="5">
        <v>0.0</v>
      </c>
      <c r="V492" s="5"/>
      <c r="W492" s="5"/>
      <c r="X492" s="5"/>
      <c r="Y492" s="5"/>
      <c r="Z492" s="5"/>
      <c r="AA492" s="5"/>
      <c r="AB492" s="5"/>
      <c r="AC492" s="5"/>
      <c r="AD492" s="5"/>
    </row>
    <row r="493" ht="16.5" hidden="1" customHeight="1">
      <c r="A493" s="1" t="s">
        <v>728</v>
      </c>
      <c r="B493" s="1">
        <v>0.0</v>
      </c>
      <c r="C493" s="1">
        <v>3.0</v>
      </c>
      <c r="D493" s="1" t="s">
        <v>729</v>
      </c>
      <c r="E493" s="1">
        <v>0.0</v>
      </c>
      <c r="F493" s="1">
        <v>3.0</v>
      </c>
      <c r="G493" s="5">
        <v>0.0</v>
      </c>
      <c r="H493" s="5">
        <v>0.0</v>
      </c>
      <c r="I493" s="5">
        <v>0.0</v>
      </c>
      <c r="J493" s="5">
        <v>0.0</v>
      </c>
      <c r="K493" s="5">
        <v>0.0</v>
      </c>
      <c r="L493" s="5">
        <v>0.0</v>
      </c>
      <c r="M493" s="5">
        <v>0.0</v>
      </c>
      <c r="N493" s="5">
        <v>0.0</v>
      </c>
      <c r="O493" s="5">
        <v>0.0</v>
      </c>
      <c r="P493" s="5">
        <v>0.0</v>
      </c>
      <c r="Q493" s="5">
        <v>0.0</v>
      </c>
      <c r="R493" s="5">
        <v>0.0</v>
      </c>
      <c r="S493" s="5">
        <v>0.0</v>
      </c>
      <c r="T493" s="5">
        <v>0.0</v>
      </c>
      <c r="U493" s="5">
        <v>0.0</v>
      </c>
      <c r="V493" s="5"/>
      <c r="W493" s="5"/>
      <c r="X493" s="5"/>
      <c r="Y493" s="5"/>
      <c r="Z493" s="5"/>
      <c r="AA493" s="5"/>
      <c r="AB493" s="5"/>
      <c r="AC493" s="5"/>
      <c r="AD493" s="5"/>
    </row>
    <row r="494" ht="16.5" hidden="1" customHeight="1">
      <c r="A494" s="1" t="s">
        <v>730</v>
      </c>
      <c r="B494" s="1">
        <v>0.0</v>
      </c>
      <c r="C494" s="5">
        <v>3.0</v>
      </c>
      <c r="D494" s="1" t="s">
        <v>731</v>
      </c>
      <c r="E494" s="5">
        <v>0.0</v>
      </c>
      <c r="F494" s="5">
        <v>3.0</v>
      </c>
      <c r="G494" s="5">
        <v>0.0</v>
      </c>
      <c r="H494" s="5">
        <v>0.0</v>
      </c>
      <c r="I494" s="5">
        <v>0.0</v>
      </c>
      <c r="J494" s="5">
        <v>0.0</v>
      </c>
      <c r="K494" s="5">
        <v>0.0</v>
      </c>
      <c r="L494" s="5">
        <v>0.0</v>
      </c>
      <c r="M494" s="5">
        <v>0.0</v>
      </c>
      <c r="N494" s="5">
        <v>0.0</v>
      </c>
      <c r="O494" s="5">
        <v>0.0</v>
      </c>
      <c r="P494" s="5">
        <v>0.0</v>
      </c>
      <c r="Q494" s="5">
        <v>0.0</v>
      </c>
      <c r="R494" s="5">
        <v>0.0</v>
      </c>
      <c r="S494" s="5">
        <v>0.0</v>
      </c>
      <c r="T494" s="5">
        <v>0.0</v>
      </c>
      <c r="U494" s="5">
        <v>0.0</v>
      </c>
      <c r="V494" s="5"/>
      <c r="W494" s="5"/>
      <c r="X494" s="5"/>
      <c r="Y494" s="5"/>
      <c r="Z494" s="5"/>
      <c r="AA494" s="5"/>
      <c r="AB494" s="5"/>
      <c r="AC494" s="5"/>
      <c r="AD494" s="5"/>
    </row>
    <row r="495" ht="16.5" hidden="1" customHeight="1">
      <c r="A495" s="1" t="s">
        <v>732</v>
      </c>
      <c r="B495" s="1">
        <v>0.0</v>
      </c>
      <c r="C495" s="1">
        <v>3.0</v>
      </c>
      <c r="D495" s="1" t="s">
        <v>733</v>
      </c>
      <c r="E495" s="1">
        <v>0.0</v>
      </c>
      <c r="F495" s="1">
        <v>3.0</v>
      </c>
      <c r="G495" s="1">
        <v>0.0</v>
      </c>
      <c r="H495" s="1">
        <v>0.0</v>
      </c>
      <c r="I495" s="5">
        <v>0.0</v>
      </c>
      <c r="J495" s="5">
        <v>0.0</v>
      </c>
      <c r="K495" s="5">
        <v>0.0</v>
      </c>
      <c r="L495" s="5">
        <v>0.0</v>
      </c>
      <c r="M495" s="5">
        <v>0.0</v>
      </c>
      <c r="N495" s="5">
        <v>0.0</v>
      </c>
      <c r="O495" s="5">
        <v>0.0</v>
      </c>
      <c r="P495" s="5">
        <v>0.0</v>
      </c>
      <c r="Q495" s="5">
        <v>0.0</v>
      </c>
      <c r="R495" s="5">
        <v>0.0</v>
      </c>
      <c r="S495" s="5">
        <v>0.0</v>
      </c>
      <c r="T495" s="5">
        <v>0.0</v>
      </c>
      <c r="U495" s="5">
        <v>0.0</v>
      </c>
      <c r="V495" s="5"/>
      <c r="W495" s="5"/>
      <c r="X495" s="5"/>
      <c r="Y495" s="5"/>
      <c r="Z495" s="5"/>
      <c r="AA495" s="5"/>
      <c r="AB495" s="5"/>
      <c r="AC495" s="5"/>
      <c r="AD495" s="5"/>
    </row>
    <row r="496" ht="16.5" hidden="1" customHeight="1">
      <c r="A496" s="1" t="s">
        <v>734</v>
      </c>
      <c r="B496" s="1">
        <v>0.0</v>
      </c>
      <c r="C496" s="1">
        <v>3.0</v>
      </c>
      <c r="D496" s="1" t="s">
        <v>735</v>
      </c>
      <c r="E496" s="1">
        <v>0.0</v>
      </c>
      <c r="F496" s="1">
        <v>3.0</v>
      </c>
      <c r="G496" s="1">
        <v>0.0</v>
      </c>
      <c r="H496" s="1">
        <v>0.0</v>
      </c>
      <c r="I496" s="5">
        <v>0.0</v>
      </c>
      <c r="J496" s="5">
        <v>0.0</v>
      </c>
      <c r="K496" s="5">
        <v>0.0</v>
      </c>
      <c r="L496" s="5">
        <v>0.0</v>
      </c>
      <c r="M496" s="5">
        <v>0.0</v>
      </c>
      <c r="N496" s="5">
        <v>0.0</v>
      </c>
      <c r="O496" s="5">
        <v>0.0</v>
      </c>
      <c r="P496" s="5">
        <v>0.0</v>
      </c>
      <c r="Q496" s="5">
        <v>0.0</v>
      </c>
      <c r="R496" s="5">
        <v>0.0</v>
      </c>
      <c r="S496" s="5">
        <v>0.0</v>
      </c>
      <c r="T496" s="5">
        <v>0.0</v>
      </c>
      <c r="U496" s="5">
        <v>0.0</v>
      </c>
      <c r="V496" s="5"/>
      <c r="W496" s="5"/>
      <c r="X496" s="5"/>
      <c r="Y496" s="5"/>
      <c r="Z496" s="5"/>
      <c r="AA496" s="5"/>
      <c r="AB496" s="5"/>
      <c r="AC496" s="5"/>
      <c r="AD496" s="5"/>
    </row>
    <row r="497" ht="16.5" hidden="1" customHeight="1">
      <c r="A497" s="4" t="s">
        <v>740</v>
      </c>
      <c r="B497" s="1">
        <v>0.0</v>
      </c>
      <c r="C497" s="1">
        <v>3.0</v>
      </c>
      <c r="D497" s="1" t="s">
        <v>741</v>
      </c>
      <c r="E497" s="5">
        <v>0.0</v>
      </c>
      <c r="F497" s="5">
        <v>3.0</v>
      </c>
      <c r="G497" s="5">
        <v>0.0</v>
      </c>
      <c r="H497" s="5">
        <v>0.0</v>
      </c>
      <c r="I497" s="5">
        <v>0.0</v>
      </c>
      <c r="J497" s="5">
        <v>0.0</v>
      </c>
      <c r="K497" s="5">
        <v>0.0</v>
      </c>
      <c r="L497" s="5">
        <v>0.0</v>
      </c>
      <c r="M497" s="5">
        <v>0.0</v>
      </c>
      <c r="N497" s="5">
        <v>0.0</v>
      </c>
      <c r="O497" s="5">
        <v>0.0</v>
      </c>
      <c r="P497" s="5">
        <v>0.0</v>
      </c>
      <c r="Q497" s="5">
        <v>0.0</v>
      </c>
      <c r="R497" s="5">
        <v>0.0</v>
      </c>
      <c r="S497" s="5">
        <v>0.0</v>
      </c>
      <c r="T497" s="5">
        <v>0.0</v>
      </c>
      <c r="U497" s="5">
        <v>0.0</v>
      </c>
      <c r="V497" s="5"/>
      <c r="W497" s="5"/>
      <c r="X497" s="5"/>
      <c r="Y497" s="5"/>
      <c r="Z497" s="5"/>
      <c r="AA497" s="5"/>
      <c r="AB497" s="5"/>
      <c r="AC497" s="5"/>
      <c r="AD497" s="5"/>
    </row>
    <row r="498" ht="16.5" hidden="1" customHeight="1">
      <c r="A498" s="4" t="s">
        <v>408</v>
      </c>
      <c r="B498" s="1">
        <v>1.0</v>
      </c>
      <c r="C498" s="1">
        <v>3.0</v>
      </c>
      <c r="D498" s="1" t="s">
        <v>2819</v>
      </c>
      <c r="E498" s="5">
        <v>0.0</v>
      </c>
      <c r="F498" s="5">
        <v>0.0</v>
      </c>
      <c r="G498" s="5">
        <v>2.0</v>
      </c>
      <c r="H498" s="5">
        <v>0.0</v>
      </c>
      <c r="I498" s="5">
        <v>0.0</v>
      </c>
      <c r="J498" s="5">
        <v>0.0</v>
      </c>
      <c r="K498" s="5">
        <v>1.0</v>
      </c>
      <c r="L498" s="5">
        <v>0.0</v>
      </c>
      <c r="M498" s="5">
        <v>0.0</v>
      </c>
      <c r="N498" s="5">
        <v>0.0</v>
      </c>
      <c r="O498" s="5">
        <v>0.0</v>
      </c>
      <c r="P498" s="5">
        <v>0.0</v>
      </c>
      <c r="Q498" s="5">
        <v>0.0</v>
      </c>
      <c r="R498" s="5">
        <v>0.0</v>
      </c>
      <c r="S498" s="5">
        <v>0.0</v>
      </c>
      <c r="T498" s="5">
        <v>0.0</v>
      </c>
      <c r="U498" s="5">
        <v>0.0</v>
      </c>
      <c r="V498" s="5"/>
      <c r="W498" s="5"/>
      <c r="X498" s="5"/>
      <c r="Y498" s="5"/>
      <c r="Z498" s="5"/>
      <c r="AA498" s="5"/>
      <c r="AB498" s="5"/>
      <c r="AC498" s="5"/>
      <c r="AD498" s="5"/>
    </row>
    <row r="499" ht="16.5" hidden="1" customHeight="1">
      <c r="A499" s="4" t="s">
        <v>418</v>
      </c>
      <c r="B499" s="1">
        <v>0.0</v>
      </c>
      <c r="C499" s="5">
        <v>3.0</v>
      </c>
      <c r="D499" s="1" t="s">
        <v>419</v>
      </c>
      <c r="E499" s="5">
        <v>0.0</v>
      </c>
      <c r="F499" s="5">
        <v>1.0</v>
      </c>
      <c r="G499" s="5">
        <v>0.0</v>
      </c>
      <c r="H499" s="5">
        <v>0.0</v>
      </c>
      <c r="I499" s="5">
        <v>0.0</v>
      </c>
      <c r="J499" s="5">
        <v>2.0</v>
      </c>
      <c r="K499" s="5">
        <v>0.0</v>
      </c>
      <c r="L499" s="5">
        <v>0.0</v>
      </c>
      <c r="M499" s="5">
        <v>0.0</v>
      </c>
      <c r="N499" s="5">
        <v>0.0</v>
      </c>
      <c r="O499" s="5">
        <v>0.0</v>
      </c>
      <c r="P499" s="5">
        <v>0.0</v>
      </c>
      <c r="Q499" s="5">
        <v>0.0</v>
      </c>
      <c r="R499" s="5">
        <v>0.0</v>
      </c>
      <c r="S499" s="5">
        <v>0.0</v>
      </c>
      <c r="T499" s="5">
        <v>0.0</v>
      </c>
      <c r="U499" s="5">
        <v>0.0</v>
      </c>
      <c r="V499" s="5"/>
      <c r="W499" s="5"/>
      <c r="X499" s="5"/>
      <c r="Y499" s="5"/>
      <c r="Z499" s="5"/>
      <c r="AA499" s="5"/>
      <c r="AB499" s="5"/>
      <c r="AC499" s="5"/>
      <c r="AD499" s="5"/>
    </row>
    <row r="500" ht="16.5" hidden="1" customHeight="1">
      <c r="A500" s="4" t="s">
        <v>170</v>
      </c>
      <c r="B500" s="1">
        <v>0.0</v>
      </c>
      <c r="C500" s="1">
        <v>2.0</v>
      </c>
      <c r="D500" s="1" t="s">
        <v>2820</v>
      </c>
      <c r="E500" s="1">
        <v>0.0</v>
      </c>
      <c r="F500" s="1">
        <v>1.0</v>
      </c>
      <c r="G500" s="1">
        <v>0.0</v>
      </c>
      <c r="H500" s="1">
        <v>0.0</v>
      </c>
      <c r="I500" s="1">
        <v>0.0</v>
      </c>
      <c r="J500" s="5">
        <v>0.0</v>
      </c>
      <c r="K500" s="5">
        <v>0.0</v>
      </c>
      <c r="L500" s="5">
        <v>0.0</v>
      </c>
      <c r="M500" s="5">
        <v>0.0</v>
      </c>
      <c r="N500" s="5">
        <v>0.0</v>
      </c>
      <c r="O500" s="5">
        <v>0.0</v>
      </c>
      <c r="P500" s="5">
        <v>0.0</v>
      </c>
      <c r="Q500" s="5">
        <v>0.0</v>
      </c>
      <c r="R500" s="5">
        <v>0.0</v>
      </c>
      <c r="S500" s="5">
        <v>0.0</v>
      </c>
      <c r="T500" s="5">
        <v>0.0</v>
      </c>
      <c r="U500" s="5">
        <v>1.0</v>
      </c>
      <c r="V500" s="5"/>
      <c r="W500" s="5"/>
      <c r="X500" s="5"/>
      <c r="Y500" s="5"/>
      <c r="Z500" s="5"/>
      <c r="AA500" s="5"/>
      <c r="AB500" s="5"/>
      <c r="AC500" s="5"/>
      <c r="AD500" s="5"/>
    </row>
    <row r="501" ht="16.5" hidden="1" customHeight="1">
      <c r="A501" s="4" t="s">
        <v>390</v>
      </c>
      <c r="B501" s="1">
        <v>0.0</v>
      </c>
      <c r="C501" s="1">
        <v>2.0</v>
      </c>
      <c r="D501" s="1" t="s">
        <v>2821</v>
      </c>
      <c r="E501" s="1">
        <v>0.0</v>
      </c>
      <c r="F501" s="1">
        <v>2.0</v>
      </c>
      <c r="G501" s="1">
        <v>0.0</v>
      </c>
      <c r="H501" s="5">
        <v>0.0</v>
      </c>
      <c r="I501" s="5">
        <v>0.0</v>
      </c>
      <c r="J501" s="5">
        <v>0.0</v>
      </c>
      <c r="K501" s="5">
        <v>0.0</v>
      </c>
      <c r="L501" s="5">
        <v>0.0</v>
      </c>
      <c r="M501" s="5">
        <v>0.0</v>
      </c>
      <c r="N501" s="5">
        <v>0.0</v>
      </c>
      <c r="O501" s="5">
        <v>0.0</v>
      </c>
      <c r="P501" s="5">
        <v>0.0</v>
      </c>
      <c r="Q501" s="5">
        <v>0.0</v>
      </c>
      <c r="R501" s="5">
        <v>0.0</v>
      </c>
      <c r="S501" s="5">
        <v>0.0</v>
      </c>
      <c r="T501" s="5">
        <v>0.0</v>
      </c>
      <c r="U501" s="5">
        <v>0.0</v>
      </c>
      <c r="V501" s="5"/>
      <c r="W501" s="5"/>
      <c r="X501" s="5"/>
      <c r="Y501" s="5"/>
      <c r="Z501" s="5"/>
      <c r="AA501" s="5"/>
      <c r="AB501" s="5"/>
      <c r="AC501" s="5"/>
      <c r="AD501" s="5"/>
    </row>
    <row r="502" ht="16.5" hidden="1" customHeight="1">
      <c r="A502" s="4" t="s">
        <v>392</v>
      </c>
      <c r="B502" s="1">
        <v>2.0</v>
      </c>
      <c r="C502" s="1">
        <v>2.0</v>
      </c>
      <c r="D502" s="1" t="s">
        <v>2822</v>
      </c>
      <c r="E502" s="1">
        <v>0.0</v>
      </c>
      <c r="F502" s="1">
        <v>0.0</v>
      </c>
      <c r="G502" s="1">
        <v>0.0</v>
      </c>
      <c r="H502" s="5">
        <v>0.0</v>
      </c>
      <c r="I502" s="5">
        <v>1.0</v>
      </c>
      <c r="J502" s="5">
        <v>0.0</v>
      </c>
      <c r="K502" s="5">
        <v>0.0</v>
      </c>
      <c r="L502" s="5">
        <v>0.0</v>
      </c>
      <c r="M502" s="5">
        <v>0.0</v>
      </c>
      <c r="N502" s="5">
        <v>0.0</v>
      </c>
      <c r="O502" s="5">
        <v>0.0</v>
      </c>
      <c r="P502" s="5">
        <v>0.0</v>
      </c>
      <c r="Q502" s="5">
        <v>0.0</v>
      </c>
      <c r="R502" s="5">
        <v>1.0</v>
      </c>
      <c r="S502" s="5">
        <v>0.0</v>
      </c>
      <c r="T502" s="5">
        <v>0.0</v>
      </c>
      <c r="U502" s="5">
        <v>0.0</v>
      </c>
      <c r="V502" s="5"/>
      <c r="W502" s="5"/>
      <c r="X502" s="5"/>
      <c r="Y502" s="5"/>
      <c r="Z502" s="5"/>
      <c r="AA502" s="5"/>
      <c r="AB502" s="5"/>
      <c r="AC502" s="5"/>
      <c r="AD502" s="5"/>
    </row>
    <row r="503" ht="16.5" hidden="1" customHeight="1">
      <c r="A503" s="4" t="s">
        <v>754</v>
      </c>
      <c r="B503" s="1">
        <v>0.0</v>
      </c>
      <c r="C503" s="1">
        <v>2.0</v>
      </c>
      <c r="D503" s="1" t="s">
        <v>755</v>
      </c>
      <c r="E503" s="1">
        <v>0.0</v>
      </c>
      <c r="F503" s="1">
        <v>0.0</v>
      </c>
      <c r="G503" s="1">
        <v>0.0</v>
      </c>
      <c r="H503" s="1">
        <v>0.0</v>
      </c>
      <c r="I503" s="5">
        <v>0.0</v>
      </c>
      <c r="J503" s="5">
        <v>2.0</v>
      </c>
      <c r="K503" s="5">
        <v>0.0</v>
      </c>
      <c r="L503" s="5">
        <v>0.0</v>
      </c>
      <c r="M503" s="5">
        <v>0.0</v>
      </c>
      <c r="N503" s="5">
        <v>0.0</v>
      </c>
      <c r="O503" s="5">
        <v>0.0</v>
      </c>
      <c r="P503" s="5">
        <v>0.0</v>
      </c>
      <c r="Q503" s="5">
        <v>0.0</v>
      </c>
      <c r="R503" s="5">
        <v>0.0</v>
      </c>
      <c r="S503" s="5">
        <v>0.0</v>
      </c>
      <c r="T503" s="5">
        <v>0.0</v>
      </c>
      <c r="U503" s="5">
        <v>0.0</v>
      </c>
      <c r="V503" s="5"/>
      <c r="W503" s="5"/>
      <c r="X503" s="5"/>
      <c r="Y503" s="5"/>
      <c r="Z503" s="5"/>
      <c r="AA503" s="5"/>
      <c r="AB503" s="5"/>
      <c r="AC503" s="5"/>
      <c r="AD503" s="5"/>
    </row>
    <row r="504" ht="16.5" hidden="1" customHeight="1">
      <c r="A504" s="4" t="s">
        <v>758</v>
      </c>
      <c r="B504" s="1">
        <v>2.0</v>
      </c>
      <c r="C504" s="5">
        <v>2.0</v>
      </c>
      <c r="D504" s="1" t="s">
        <v>2823</v>
      </c>
      <c r="E504" s="5">
        <v>0.0</v>
      </c>
      <c r="F504" s="5">
        <v>0.0</v>
      </c>
      <c r="G504" s="5">
        <v>0.0</v>
      </c>
      <c r="H504" s="5">
        <v>0.0</v>
      </c>
      <c r="I504" s="5">
        <v>1.0</v>
      </c>
      <c r="J504" s="5">
        <v>1.0</v>
      </c>
      <c r="K504" s="5">
        <v>0.0</v>
      </c>
      <c r="L504" s="5">
        <v>0.0</v>
      </c>
      <c r="M504" s="5">
        <v>0.0</v>
      </c>
      <c r="N504" s="5">
        <v>0.0</v>
      </c>
      <c r="O504" s="5">
        <v>0.0</v>
      </c>
      <c r="P504" s="5">
        <v>0.0</v>
      </c>
      <c r="Q504" s="5">
        <v>0.0</v>
      </c>
      <c r="R504" s="5">
        <v>0.0</v>
      </c>
      <c r="S504" s="5">
        <v>0.0</v>
      </c>
      <c r="T504" s="5">
        <v>0.0</v>
      </c>
      <c r="U504" s="5">
        <v>0.0</v>
      </c>
      <c r="V504" s="5"/>
      <c r="W504" s="5"/>
      <c r="X504" s="5"/>
      <c r="Y504" s="5"/>
      <c r="Z504" s="5"/>
      <c r="AA504" s="5"/>
      <c r="AB504" s="5"/>
      <c r="AC504" s="5"/>
      <c r="AD504" s="5"/>
    </row>
    <row r="505" ht="16.5" hidden="1" customHeight="1">
      <c r="A505" s="4" t="s">
        <v>772</v>
      </c>
      <c r="B505" s="1">
        <v>1.0</v>
      </c>
      <c r="C505" s="1">
        <v>2.0</v>
      </c>
      <c r="D505" s="1" t="s">
        <v>2824</v>
      </c>
      <c r="E505" s="1">
        <v>0.0</v>
      </c>
      <c r="F505" s="1">
        <v>0.0</v>
      </c>
      <c r="G505" s="1">
        <v>2.0</v>
      </c>
      <c r="H505" s="1">
        <v>0.0</v>
      </c>
      <c r="I505" s="1">
        <v>0.0</v>
      </c>
      <c r="J505" s="1">
        <v>0.0</v>
      </c>
      <c r="K505" s="5">
        <v>0.0</v>
      </c>
      <c r="L505" s="5">
        <v>0.0</v>
      </c>
      <c r="M505" s="5">
        <v>0.0</v>
      </c>
      <c r="N505" s="5">
        <v>0.0</v>
      </c>
      <c r="O505" s="5">
        <v>0.0</v>
      </c>
      <c r="P505" s="5">
        <v>0.0</v>
      </c>
      <c r="Q505" s="5">
        <v>0.0</v>
      </c>
      <c r="R505" s="5">
        <v>0.0</v>
      </c>
      <c r="S505" s="5">
        <v>0.0</v>
      </c>
      <c r="T505" s="5">
        <v>0.0</v>
      </c>
      <c r="U505" s="5">
        <v>0.0</v>
      </c>
      <c r="V505" s="5"/>
      <c r="W505" s="5"/>
      <c r="X505" s="5"/>
      <c r="Y505" s="5"/>
      <c r="Z505" s="5"/>
      <c r="AA505" s="5"/>
      <c r="AB505" s="5"/>
      <c r="AC505" s="5"/>
      <c r="AD505" s="5"/>
    </row>
    <row r="506" ht="16.5" hidden="1" customHeight="1">
      <c r="A506" s="4" t="s">
        <v>774</v>
      </c>
      <c r="B506" s="1">
        <v>4.0</v>
      </c>
      <c r="C506" s="1">
        <v>2.0</v>
      </c>
      <c r="D506" s="1" t="s">
        <v>2825</v>
      </c>
      <c r="E506" s="5">
        <v>0.0</v>
      </c>
      <c r="F506" s="5">
        <v>1.0</v>
      </c>
      <c r="G506" s="5">
        <v>0.0</v>
      </c>
      <c r="H506" s="5">
        <v>0.0</v>
      </c>
      <c r="I506" s="5">
        <v>1.0</v>
      </c>
      <c r="J506" s="5">
        <v>0.0</v>
      </c>
      <c r="K506" s="5">
        <v>0.0</v>
      </c>
      <c r="L506" s="5">
        <v>0.0</v>
      </c>
      <c r="M506" s="5">
        <v>0.0</v>
      </c>
      <c r="N506" s="5">
        <v>0.0</v>
      </c>
      <c r="O506" s="5">
        <v>0.0</v>
      </c>
      <c r="P506" s="5">
        <v>0.0</v>
      </c>
      <c r="Q506" s="5">
        <v>0.0</v>
      </c>
      <c r="R506" s="5">
        <v>0.0</v>
      </c>
      <c r="S506" s="5">
        <v>0.0</v>
      </c>
      <c r="T506" s="5">
        <v>0.0</v>
      </c>
      <c r="U506" s="5">
        <v>0.0</v>
      </c>
      <c r="V506" s="5"/>
      <c r="W506" s="5"/>
      <c r="X506" s="5"/>
      <c r="Y506" s="5"/>
      <c r="Z506" s="5"/>
      <c r="AA506" s="5"/>
      <c r="AB506" s="5"/>
      <c r="AC506" s="5"/>
      <c r="AD506" s="5"/>
    </row>
    <row r="507" ht="16.5" hidden="1" customHeight="1">
      <c r="A507" s="4" t="s">
        <v>184</v>
      </c>
      <c r="B507" s="1">
        <v>0.0</v>
      </c>
      <c r="C507" s="1">
        <v>2.0</v>
      </c>
      <c r="D507" s="1" t="s">
        <v>2826</v>
      </c>
      <c r="E507" s="1">
        <v>0.0</v>
      </c>
      <c r="F507" s="5">
        <v>2.0</v>
      </c>
      <c r="G507" s="5">
        <v>0.0</v>
      </c>
      <c r="H507" s="5">
        <v>0.0</v>
      </c>
      <c r="I507" s="5">
        <v>0.0</v>
      </c>
      <c r="J507" s="5">
        <v>0.0</v>
      </c>
      <c r="K507" s="5">
        <v>0.0</v>
      </c>
      <c r="L507" s="5">
        <v>0.0</v>
      </c>
      <c r="M507" s="5">
        <v>0.0</v>
      </c>
      <c r="N507" s="5">
        <v>0.0</v>
      </c>
      <c r="O507" s="5">
        <v>0.0</v>
      </c>
      <c r="P507" s="5">
        <v>0.0</v>
      </c>
      <c r="Q507" s="5">
        <v>0.0</v>
      </c>
      <c r="R507" s="5">
        <v>0.0</v>
      </c>
      <c r="S507" s="5">
        <v>0.0</v>
      </c>
      <c r="T507" s="5">
        <v>0.0</v>
      </c>
      <c r="U507" s="5">
        <v>0.0</v>
      </c>
      <c r="V507" s="5"/>
      <c r="W507" s="5"/>
      <c r="X507" s="5"/>
      <c r="Y507" s="5"/>
      <c r="Z507" s="5"/>
      <c r="AA507" s="5"/>
      <c r="AB507" s="5"/>
      <c r="AC507" s="5"/>
      <c r="AD507" s="5"/>
    </row>
    <row r="508" ht="16.5" hidden="1" customHeight="1">
      <c r="A508" s="4" t="s">
        <v>776</v>
      </c>
      <c r="B508" s="1">
        <v>8.0</v>
      </c>
      <c r="C508" s="5">
        <v>2.0</v>
      </c>
      <c r="D508" s="1" t="s">
        <v>2827</v>
      </c>
      <c r="E508" s="5">
        <v>0.0</v>
      </c>
      <c r="F508" s="5">
        <v>0.0</v>
      </c>
      <c r="G508" s="5">
        <v>0.0</v>
      </c>
      <c r="H508" s="5">
        <v>0.0</v>
      </c>
      <c r="I508" s="5">
        <v>2.0</v>
      </c>
      <c r="J508" s="5">
        <v>0.0</v>
      </c>
      <c r="K508" s="5">
        <v>0.0</v>
      </c>
      <c r="L508" s="5">
        <v>0.0</v>
      </c>
      <c r="M508" s="5">
        <v>0.0</v>
      </c>
      <c r="N508" s="5">
        <v>0.0</v>
      </c>
      <c r="O508" s="5">
        <v>0.0</v>
      </c>
      <c r="P508" s="5">
        <v>0.0</v>
      </c>
      <c r="Q508" s="5">
        <v>0.0</v>
      </c>
      <c r="R508" s="5">
        <v>0.0</v>
      </c>
      <c r="S508" s="5">
        <v>0.0</v>
      </c>
      <c r="T508" s="5">
        <v>0.0</v>
      </c>
      <c r="U508" s="5">
        <v>0.0</v>
      </c>
      <c r="V508" s="5"/>
      <c r="W508" s="5"/>
      <c r="X508" s="5"/>
      <c r="Y508" s="5"/>
      <c r="Z508" s="5"/>
      <c r="AA508" s="5"/>
      <c r="AB508" s="5"/>
      <c r="AC508" s="5"/>
      <c r="AD508" s="5"/>
    </row>
    <row r="509" ht="16.5" hidden="1" customHeight="1">
      <c r="A509" s="4" t="s">
        <v>802</v>
      </c>
      <c r="B509" s="1">
        <v>0.0</v>
      </c>
      <c r="C509" s="1">
        <v>2.0</v>
      </c>
      <c r="D509" s="1" t="s">
        <v>2828</v>
      </c>
      <c r="E509" s="1">
        <v>0.0</v>
      </c>
      <c r="F509" s="1">
        <v>0.0</v>
      </c>
      <c r="G509" s="1">
        <v>0.0</v>
      </c>
      <c r="H509" s="1">
        <v>0.0</v>
      </c>
      <c r="I509" s="5">
        <v>2.0</v>
      </c>
      <c r="J509" s="5">
        <v>0.0</v>
      </c>
      <c r="K509" s="5">
        <v>0.0</v>
      </c>
      <c r="L509" s="5">
        <v>0.0</v>
      </c>
      <c r="M509" s="5">
        <v>0.0</v>
      </c>
      <c r="N509" s="5">
        <v>0.0</v>
      </c>
      <c r="O509" s="5">
        <v>0.0</v>
      </c>
      <c r="P509" s="5">
        <v>0.0</v>
      </c>
      <c r="Q509" s="5">
        <v>0.0</v>
      </c>
      <c r="R509" s="5">
        <v>0.0</v>
      </c>
      <c r="S509" s="5">
        <v>0.0</v>
      </c>
      <c r="T509" s="5">
        <v>0.0</v>
      </c>
      <c r="U509" s="5">
        <v>0.0</v>
      </c>
      <c r="V509" s="5"/>
      <c r="W509" s="5"/>
      <c r="X509" s="5"/>
      <c r="Y509" s="5"/>
      <c r="Z509" s="5"/>
      <c r="AA509" s="5"/>
      <c r="AB509" s="5"/>
      <c r="AC509" s="5"/>
      <c r="AD509" s="5"/>
    </row>
    <row r="510" ht="16.5" hidden="1" customHeight="1">
      <c r="A510" s="4" t="s">
        <v>806</v>
      </c>
      <c r="B510" s="1">
        <v>4.0</v>
      </c>
      <c r="C510" s="1">
        <v>2.0</v>
      </c>
      <c r="D510" s="1" t="s">
        <v>807</v>
      </c>
      <c r="E510" s="1">
        <v>0.0</v>
      </c>
      <c r="F510" s="5">
        <v>2.0</v>
      </c>
      <c r="G510" s="5">
        <v>0.0</v>
      </c>
      <c r="H510" s="5">
        <v>0.0</v>
      </c>
      <c r="I510" s="5">
        <v>0.0</v>
      </c>
      <c r="J510" s="5">
        <v>0.0</v>
      </c>
      <c r="K510" s="5">
        <v>0.0</v>
      </c>
      <c r="L510" s="5">
        <v>0.0</v>
      </c>
      <c r="M510" s="5">
        <v>0.0</v>
      </c>
      <c r="N510" s="5">
        <v>0.0</v>
      </c>
      <c r="O510" s="5">
        <v>0.0</v>
      </c>
      <c r="P510" s="5">
        <v>0.0</v>
      </c>
      <c r="Q510" s="5">
        <v>0.0</v>
      </c>
      <c r="R510" s="5">
        <v>0.0</v>
      </c>
      <c r="S510" s="5">
        <v>0.0</v>
      </c>
      <c r="T510" s="5">
        <v>0.0</v>
      </c>
      <c r="U510" s="5">
        <v>0.0</v>
      </c>
      <c r="V510" s="5"/>
      <c r="W510" s="5"/>
      <c r="X510" s="5"/>
      <c r="Y510" s="5"/>
      <c r="Z510" s="5"/>
      <c r="AA510" s="5"/>
      <c r="AB510" s="5"/>
      <c r="AC510" s="5"/>
      <c r="AD510" s="5"/>
    </row>
    <row r="511" ht="16.5" hidden="1" customHeight="1">
      <c r="A511" s="4" t="s">
        <v>1686</v>
      </c>
      <c r="B511" s="1">
        <v>5.0</v>
      </c>
      <c r="C511" s="1">
        <v>2.0</v>
      </c>
      <c r="D511" s="1" t="s">
        <v>2829</v>
      </c>
      <c r="E511" s="5">
        <v>0.0</v>
      </c>
      <c r="F511" s="5">
        <v>2.0</v>
      </c>
      <c r="G511" s="5">
        <v>0.0</v>
      </c>
      <c r="H511" s="5">
        <v>0.0</v>
      </c>
      <c r="I511" s="5">
        <v>0.0</v>
      </c>
      <c r="J511" s="5">
        <v>0.0</v>
      </c>
      <c r="K511" s="5">
        <v>0.0</v>
      </c>
      <c r="L511" s="5">
        <v>0.0</v>
      </c>
      <c r="M511" s="5">
        <v>0.0</v>
      </c>
      <c r="N511" s="5">
        <v>0.0</v>
      </c>
      <c r="O511" s="5">
        <v>0.0</v>
      </c>
      <c r="P511" s="5">
        <v>0.0</v>
      </c>
      <c r="Q511" s="5">
        <v>0.0</v>
      </c>
      <c r="R511" s="5">
        <v>0.0</v>
      </c>
      <c r="S511" s="5">
        <v>0.0</v>
      </c>
      <c r="T511" s="5">
        <v>0.0</v>
      </c>
      <c r="U511" s="5">
        <v>0.0</v>
      </c>
      <c r="V511" s="5"/>
      <c r="W511" s="5"/>
      <c r="X511" s="5"/>
      <c r="Y511" s="5"/>
      <c r="Z511" s="5"/>
      <c r="AA511" s="5"/>
      <c r="AB511" s="5"/>
      <c r="AC511" s="5"/>
      <c r="AD511" s="5"/>
    </row>
    <row r="512" ht="16.5" hidden="1" customHeight="1">
      <c r="A512" s="4" t="s">
        <v>810</v>
      </c>
      <c r="B512" s="1">
        <v>5.0</v>
      </c>
      <c r="C512" s="1">
        <v>2.0</v>
      </c>
      <c r="D512" s="1" t="s">
        <v>811</v>
      </c>
      <c r="E512" s="1">
        <v>0.0</v>
      </c>
      <c r="F512" s="1">
        <v>2.0</v>
      </c>
      <c r="G512" s="1">
        <v>0.0</v>
      </c>
      <c r="H512" s="1">
        <v>0.0</v>
      </c>
      <c r="I512" s="1">
        <v>0.0</v>
      </c>
      <c r="J512" s="5">
        <v>0.0</v>
      </c>
      <c r="K512" s="5">
        <v>0.0</v>
      </c>
      <c r="L512" s="5">
        <v>0.0</v>
      </c>
      <c r="M512" s="5">
        <v>0.0</v>
      </c>
      <c r="N512" s="5">
        <v>0.0</v>
      </c>
      <c r="O512" s="5">
        <v>0.0</v>
      </c>
      <c r="P512" s="5">
        <v>0.0</v>
      </c>
      <c r="Q512" s="5">
        <v>0.0</v>
      </c>
      <c r="R512" s="5">
        <v>0.0</v>
      </c>
      <c r="S512" s="5">
        <v>0.0</v>
      </c>
      <c r="T512" s="5">
        <v>0.0</v>
      </c>
      <c r="U512" s="5">
        <v>0.0</v>
      </c>
      <c r="V512" s="5"/>
      <c r="W512" s="5"/>
      <c r="X512" s="5"/>
      <c r="Y512" s="5"/>
      <c r="Z512" s="5"/>
      <c r="AA512" s="5"/>
      <c r="AB512" s="5"/>
      <c r="AC512" s="5"/>
      <c r="AD512" s="5"/>
    </row>
    <row r="513" ht="16.5" hidden="1" customHeight="1">
      <c r="A513" s="4" t="s">
        <v>450</v>
      </c>
      <c r="B513" s="5">
        <v>10.0</v>
      </c>
      <c r="C513" s="5">
        <v>2.0</v>
      </c>
      <c r="D513" s="1" t="s">
        <v>2830</v>
      </c>
      <c r="E513" s="5">
        <v>0.0</v>
      </c>
      <c r="F513" s="5">
        <v>0.0</v>
      </c>
      <c r="G513" s="5">
        <v>0.0</v>
      </c>
      <c r="H513" s="5">
        <v>0.0</v>
      </c>
      <c r="I513" s="5">
        <v>0.0</v>
      </c>
      <c r="J513" s="5">
        <v>0.0</v>
      </c>
      <c r="K513" s="5">
        <v>0.0</v>
      </c>
      <c r="L513" s="5">
        <v>0.0</v>
      </c>
      <c r="M513" s="5">
        <v>1.0</v>
      </c>
      <c r="N513" s="5">
        <v>0.0</v>
      </c>
      <c r="O513" s="5">
        <v>0.0</v>
      </c>
      <c r="P513" s="5">
        <v>0.0</v>
      </c>
      <c r="Q513" s="5">
        <v>0.0</v>
      </c>
      <c r="R513" s="5">
        <v>0.0</v>
      </c>
      <c r="S513" s="5">
        <v>0.0</v>
      </c>
      <c r="T513" s="5">
        <v>1.0</v>
      </c>
      <c r="U513" s="5">
        <v>0.0</v>
      </c>
      <c r="V513" s="5"/>
      <c r="W513" s="5"/>
      <c r="X513" s="5"/>
      <c r="Y513" s="5"/>
      <c r="Z513" s="5"/>
      <c r="AA513" s="5"/>
      <c r="AB513" s="5"/>
      <c r="AC513" s="5"/>
      <c r="AD513" s="5"/>
    </row>
    <row r="514" ht="16.5" hidden="1" customHeight="1">
      <c r="A514" s="4" t="s">
        <v>814</v>
      </c>
      <c r="B514" s="1">
        <v>3.0</v>
      </c>
      <c r="C514" s="1">
        <v>2.0</v>
      </c>
      <c r="D514" s="1" t="s">
        <v>2831</v>
      </c>
      <c r="E514" s="5">
        <v>0.0</v>
      </c>
      <c r="F514" s="5">
        <v>0.0</v>
      </c>
      <c r="G514" s="5">
        <v>1.0</v>
      </c>
      <c r="H514" s="5">
        <v>0.0</v>
      </c>
      <c r="I514" s="5">
        <v>0.0</v>
      </c>
      <c r="J514" s="5">
        <v>1.0</v>
      </c>
      <c r="K514" s="5">
        <v>0.0</v>
      </c>
      <c r="L514" s="5">
        <v>0.0</v>
      </c>
      <c r="M514" s="5">
        <v>0.0</v>
      </c>
      <c r="N514" s="5">
        <v>0.0</v>
      </c>
      <c r="O514" s="5">
        <v>0.0</v>
      </c>
      <c r="P514" s="5">
        <v>0.0</v>
      </c>
      <c r="Q514" s="5">
        <v>0.0</v>
      </c>
      <c r="R514" s="5">
        <v>0.0</v>
      </c>
      <c r="S514" s="5">
        <v>0.0</v>
      </c>
      <c r="T514" s="5">
        <v>0.0</v>
      </c>
      <c r="U514" s="5">
        <v>0.0</v>
      </c>
      <c r="V514" s="5"/>
      <c r="W514" s="5"/>
      <c r="X514" s="5"/>
      <c r="Y514" s="5"/>
      <c r="Z514" s="5"/>
      <c r="AA514" s="5"/>
      <c r="AB514" s="5"/>
      <c r="AC514" s="5"/>
      <c r="AD514" s="5"/>
    </row>
    <row r="515" ht="16.5" hidden="1" customHeight="1">
      <c r="A515" s="4" t="s">
        <v>1760</v>
      </c>
      <c r="B515" s="1">
        <v>2.0</v>
      </c>
      <c r="C515" s="1">
        <v>2.0</v>
      </c>
      <c r="D515" s="1" t="s">
        <v>2832</v>
      </c>
      <c r="E515" s="1">
        <v>0.0</v>
      </c>
      <c r="F515" s="1">
        <v>2.0</v>
      </c>
      <c r="G515" s="5">
        <v>0.0</v>
      </c>
      <c r="H515" s="5">
        <v>0.0</v>
      </c>
      <c r="I515" s="5">
        <v>0.0</v>
      </c>
      <c r="J515" s="5">
        <v>0.0</v>
      </c>
      <c r="K515" s="5">
        <v>0.0</v>
      </c>
      <c r="L515" s="5">
        <v>0.0</v>
      </c>
      <c r="M515" s="5">
        <v>0.0</v>
      </c>
      <c r="N515" s="5">
        <v>0.0</v>
      </c>
      <c r="O515" s="5">
        <v>0.0</v>
      </c>
      <c r="P515" s="5">
        <v>0.0</v>
      </c>
      <c r="Q515" s="5">
        <v>0.0</v>
      </c>
      <c r="R515" s="5">
        <v>0.0</v>
      </c>
      <c r="S515" s="5">
        <v>0.0</v>
      </c>
      <c r="T515" s="5">
        <v>0.0</v>
      </c>
      <c r="U515" s="5">
        <v>0.0</v>
      </c>
      <c r="V515" s="5"/>
      <c r="W515" s="5"/>
      <c r="X515" s="5"/>
      <c r="Y515" s="5"/>
      <c r="Z515" s="5"/>
      <c r="AA515" s="5"/>
      <c r="AB515" s="5"/>
      <c r="AC515" s="5"/>
      <c r="AD515" s="5"/>
    </row>
    <row r="516" ht="16.5" hidden="1" customHeight="1">
      <c r="A516" s="4" t="s">
        <v>816</v>
      </c>
      <c r="B516" s="1">
        <v>4.0</v>
      </c>
      <c r="C516" s="1">
        <v>2.0</v>
      </c>
      <c r="D516" s="1" t="s">
        <v>817</v>
      </c>
      <c r="E516" s="1">
        <v>0.0</v>
      </c>
      <c r="F516" s="1">
        <v>1.0</v>
      </c>
      <c r="G516" s="5">
        <v>0.0</v>
      </c>
      <c r="H516" s="5">
        <v>0.0</v>
      </c>
      <c r="I516" s="5">
        <v>0.0</v>
      </c>
      <c r="J516" s="5">
        <v>0.0</v>
      </c>
      <c r="K516" s="5">
        <v>0.0</v>
      </c>
      <c r="L516" s="5">
        <v>1.0</v>
      </c>
      <c r="M516" s="5">
        <v>0.0</v>
      </c>
      <c r="N516" s="5">
        <v>0.0</v>
      </c>
      <c r="O516" s="5">
        <v>0.0</v>
      </c>
      <c r="P516" s="5">
        <v>0.0</v>
      </c>
      <c r="Q516" s="5">
        <v>0.0</v>
      </c>
      <c r="R516" s="5">
        <v>0.0</v>
      </c>
      <c r="S516" s="5">
        <v>0.0</v>
      </c>
      <c r="T516" s="5">
        <v>0.0</v>
      </c>
      <c r="U516" s="5">
        <v>0.0</v>
      </c>
      <c r="V516" s="5"/>
      <c r="W516" s="5"/>
      <c r="X516" s="5"/>
      <c r="Y516" s="5"/>
      <c r="Z516" s="5"/>
      <c r="AA516" s="5"/>
      <c r="AB516" s="5"/>
      <c r="AC516" s="5"/>
      <c r="AD516" s="5"/>
    </row>
    <row r="517" ht="16.5" hidden="1" customHeight="1">
      <c r="A517" s="4" t="s">
        <v>818</v>
      </c>
      <c r="B517" s="1">
        <v>0.0</v>
      </c>
      <c r="C517" s="1">
        <v>2.0</v>
      </c>
      <c r="D517" s="1" t="s">
        <v>819</v>
      </c>
      <c r="E517" s="5">
        <v>0.0</v>
      </c>
      <c r="F517" s="5">
        <v>0.0</v>
      </c>
      <c r="G517" s="5">
        <v>0.0</v>
      </c>
      <c r="H517" s="5">
        <v>0.0</v>
      </c>
      <c r="I517" s="5">
        <v>0.0</v>
      </c>
      <c r="J517" s="5">
        <v>2.0</v>
      </c>
      <c r="K517" s="5">
        <v>0.0</v>
      </c>
      <c r="L517" s="5">
        <v>0.0</v>
      </c>
      <c r="M517" s="5">
        <v>0.0</v>
      </c>
      <c r="N517" s="5">
        <v>0.0</v>
      </c>
      <c r="O517" s="5">
        <v>0.0</v>
      </c>
      <c r="P517" s="5">
        <v>0.0</v>
      </c>
      <c r="Q517" s="5">
        <v>0.0</v>
      </c>
      <c r="R517" s="5">
        <v>0.0</v>
      </c>
      <c r="S517" s="5">
        <v>0.0</v>
      </c>
      <c r="T517" s="5">
        <v>0.0</v>
      </c>
      <c r="U517" s="5">
        <v>0.0</v>
      </c>
      <c r="V517" s="5"/>
      <c r="W517" s="5"/>
      <c r="X517" s="5"/>
      <c r="Y517" s="5"/>
      <c r="Z517" s="5"/>
      <c r="AA517" s="5"/>
      <c r="AB517" s="5"/>
      <c r="AC517" s="5"/>
      <c r="AD517" s="5"/>
    </row>
    <row r="518" ht="16.5" hidden="1" customHeight="1">
      <c r="A518" s="4" t="s">
        <v>820</v>
      </c>
      <c r="B518" s="1">
        <v>0.0</v>
      </c>
      <c r="C518" s="1">
        <v>2.0</v>
      </c>
      <c r="D518" s="1" t="s">
        <v>821</v>
      </c>
      <c r="E518" s="5">
        <v>0.0</v>
      </c>
      <c r="F518" s="5">
        <v>0.0</v>
      </c>
      <c r="G518" s="5">
        <v>0.0</v>
      </c>
      <c r="H518" s="5">
        <v>0.0</v>
      </c>
      <c r="I518" s="5">
        <v>0.0</v>
      </c>
      <c r="J518" s="5">
        <v>1.0</v>
      </c>
      <c r="K518" s="5">
        <v>0.0</v>
      </c>
      <c r="L518" s="5">
        <v>0.0</v>
      </c>
      <c r="M518" s="5">
        <v>0.0</v>
      </c>
      <c r="N518" s="5">
        <v>0.0</v>
      </c>
      <c r="O518" s="5">
        <v>0.0</v>
      </c>
      <c r="P518" s="5">
        <v>0.0</v>
      </c>
      <c r="Q518" s="5">
        <v>0.0</v>
      </c>
      <c r="R518" s="5">
        <v>0.0</v>
      </c>
      <c r="S518" s="5">
        <v>0.0</v>
      </c>
      <c r="T518" s="5">
        <v>0.0</v>
      </c>
      <c r="U518" s="5">
        <v>1.0</v>
      </c>
      <c r="V518" s="5"/>
      <c r="W518" s="5"/>
      <c r="X518" s="5"/>
      <c r="Y518" s="5"/>
      <c r="Z518" s="5"/>
      <c r="AA518" s="5"/>
      <c r="AB518" s="5"/>
      <c r="AC518" s="5"/>
      <c r="AD518" s="5"/>
    </row>
    <row r="519" ht="16.5" hidden="1" customHeight="1">
      <c r="A519" s="4" t="s">
        <v>226</v>
      </c>
      <c r="B519" s="1">
        <v>2.0</v>
      </c>
      <c r="C519" s="1">
        <v>2.0</v>
      </c>
      <c r="D519" s="1" t="s">
        <v>2833</v>
      </c>
      <c r="E519" s="1">
        <v>0.0</v>
      </c>
      <c r="F519" s="1">
        <v>2.0</v>
      </c>
      <c r="G519" s="1">
        <v>0.0</v>
      </c>
      <c r="H519" s="5">
        <v>0.0</v>
      </c>
      <c r="I519" s="5">
        <v>0.0</v>
      </c>
      <c r="J519" s="5">
        <v>0.0</v>
      </c>
      <c r="K519" s="5">
        <v>0.0</v>
      </c>
      <c r="L519" s="5">
        <v>0.0</v>
      </c>
      <c r="M519" s="5">
        <v>0.0</v>
      </c>
      <c r="N519" s="5">
        <v>0.0</v>
      </c>
      <c r="O519" s="5">
        <v>0.0</v>
      </c>
      <c r="P519" s="5">
        <v>0.0</v>
      </c>
      <c r="Q519" s="5">
        <v>0.0</v>
      </c>
      <c r="R519" s="5">
        <v>0.0</v>
      </c>
      <c r="S519" s="5">
        <v>0.0</v>
      </c>
      <c r="T519" s="5">
        <v>0.0</v>
      </c>
      <c r="U519" s="5">
        <v>0.0</v>
      </c>
      <c r="V519" s="5"/>
      <c r="W519" s="5"/>
      <c r="X519" s="5"/>
      <c r="Y519" s="5"/>
      <c r="Z519" s="5"/>
      <c r="AA519" s="5"/>
      <c r="AB519" s="5"/>
      <c r="AC519" s="5"/>
      <c r="AD519" s="5"/>
    </row>
    <row r="520" ht="16.5" hidden="1" customHeight="1">
      <c r="A520" s="1" t="s">
        <v>822</v>
      </c>
      <c r="B520" s="1">
        <v>0.0</v>
      </c>
      <c r="C520" s="1">
        <v>2.0</v>
      </c>
      <c r="D520" s="1" t="s">
        <v>823</v>
      </c>
      <c r="E520" s="1">
        <v>0.0</v>
      </c>
      <c r="F520" s="1">
        <v>2.0</v>
      </c>
      <c r="G520" s="1">
        <v>0.0</v>
      </c>
      <c r="H520" s="1">
        <v>0.0</v>
      </c>
      <c r="I520" s="5">
        <v>0.0</v>
      </c>
      <c r="J520" s="5">
        <v>0.0</v>
      </c>
      <c r="K520" s="5">
        <v>0.0</v>
      </c>
      <c r="L520" s="5">
        <v>0.0</v>
      </c>
      <c r="M520" s="5">
        <v>0.0</v>
      </c>
      <c r="N520" s="5">
        <v>0.0</v>
      </c>
      <c r="O520" s="5">
        <v>0.0</v>
      </c>
      <c r="P520" s="5">
        <v>0.0</v>
      </c>
      <c r="Q520" s="5">
        <v>0.0</v>
      </c>
      <c r="R520" s="5">
        <v>0.0</v>
      </c>
      <c r="S520" s="5">
        <v>0.0</v>
      </c>
      <c r="T520" s="5">
        <v>0.0</v>
      </c>
      <c r="U520" s="5">
        <v>0.0</v>
      </c>
      <c r="V520" s="5"/>
      <c r="W520" s="5"/>
      <c r="X520" s="5"/>
      <c r="Y520" s="5"/>
      <c r="Z520" s="5"/>
      <c r="AA520" s="5"/>
      <c r="AB520" s="5"/>
      <c r="AC520" s="5"/>
      <c r="AD520" s="5"/>
    </row>
    <row r="521" ht="16.5" hidden="1" customHeight="1">
      <c r="A521" s="1" t="s">
        <v>824</v>
      </c>
      <c r="B521" s="5">
        <v>0.0</v>
      </c>
      <c r="C521" s="5">
        <v>2.0</v>
      </c>
      <c r="D521" s="1" t="s">
        <v>825</v>
      </c>
      <c r="E521" s="5">
        <v>0.0</v>
      </c>
      <c r="F521" s="5">
        <v>2.0</v>
      </c>
      <c r="G521" s="5">
        <v>0.0</v>
      </c>
      <c r="H521" s="5">
        <v>0.0</v>
      </c>
      <c r="I521" s="5">
        <v>0.0</v>
      </c>
      <c r="J521" s="5">
        <v>0.0</v>
      </c>
      <c r="K521" s="5">
        <v>0.0</v>
      </c>
      <c r="L521" s="5">
        <v>0.0</v>
      </c>
      <c r="M521" s="5">
        <v>0.0</v>
      </c>
      <c r="N521" s="5">
        <v>0.0</v>
      </c>
      <c r="O521" s="5">
        <v>0.0</v>
      </c>
      <c r="P521" s="5">
        <v>0.0</v>
      </c>
      <c r="Q521" s="5">
        <v>0.0</v>
      </c>
      <c r="R521" s="5">
        <v>0.0</v>
      </c>
      <c r="S521" s="5">
        <v>0.0</v>
      </c>
      <c r="T521" s="5">
        <v>0.0</v>
      </c>
      <c r="U521" s="5">
        <v>0.0</v>
      </c>
      <c r="V521" s="5"/>
      <c r="W521" s="5"/>
      <c r="X521" s="5"/>
      <c r="Y521" s="5"/>
      <c r="Z521" s="5"/>
      <c r="AA521" s="5"/>
      <c r="AB521" s="5"/>
      <c r="AC521" s="5"/>
      <c r="AD521" s="5"/>
    </row>
    <row r="522" ht="16.5" hidden="1" customHeight="1">
      <c r="A522" s="1" t="s">
        <v>826</v>
      </c>
      <c r="B522" s="1">
        <v>0.0</v>
      </c>
      <c r="C522" s="1">
        <v>2.0</v>
      </c>
      <c r="D522" s="1" t="s">
        <v>827</v>
      </c>
      <c r="E522" s="1">
        <v>0.0</v>
      </c>
      <c r="F522" s="1">
        <v>2.0</v>
      </c>
      <c r="G522" s="1">
        <v>0.0</v>
      </c>
      <c r="H522" s="5">
        <v>0.0</v>
      </c>
      <c r="I522" s="5">
        <v>0.0</v>
      </c>
      <c r="J522" s="5">
        <v>0.0</v>
      </c>
      <c r="K522" s="5">
        <v>0.0</v>
      </c>
      <c r="L522" s="5">
        <v>0.0</v>
      </c>
      <c r="M522" s="5">
        <v>0.0</v>
      </c>
      <c r="N522" s="5">
        <v>0.0</v>
      </c>
      <c r="O522" s="5">
        <v>0.0</v>
      </c>
      <c r="P522" s="5">
        <v>0.0</v>
      </c>
      <c r="Q522" s="5">
        <v>0.0</v>
      </c>
      <c r="R522" s="5">
        <v>0.0</v>
      </c>
      <c r="S522" s="5">
        <v>0.0</v>
      </c>
      <c r="T522" s="5">
        <v>0.0</v>
      </c>
      <c r="U522" s="5">
        <v>0.0</v>
      </c>
      <c r="V522" s="5"/>
      <c r="W522" s="5"/>
      <c r="X522" s="5"/>
      <c r="Y522" s="5"/>
      <c r="Z522" s="5"/>
      <c r="AA522" s="5"/>
      <c r="AB522" s="5"/>
      <c r="AC522" s="5"/>
      <c r="AD522" s="5"/>
    </row>
    <row r="523" ht="16.5" hidden="1" customHeight="1">
      <c r="A523" s="1" t="s">
        <v>828</v>
      </c>
      <c r="B523" s="1">
        <v>0.0</v>
      </c>
      <c r="C523" s="1">
        <v>2.0</v>
      </c>
      <c r="D523" s="1" t="s">
        <v>829</v>
      </c>
      <c r="E523" s="5">
        <v>0.0</v>
      </c>
      <c r="F523" s="5">
        <v>2.0</v>
      </c>
      <c r="G523" s="5">
        <v>0.0</v>
      </c>
      <c r="H523" s="5">
        <v>0.0</v>
      </c>
      <c r="I523" s="5">
        <v>0.0</v>
      </c>
      <c r="J523" s="5">
        <v>0.0</v>
      </c>
      <c r="K523" s="5">
        <v>0.0</v>
      </c>
      <c r="L523" s="5">
        <v>0.0</v>
      </c>
      <c r="M523" s="5">
        <v>0.0</v>
      </c>
      <c r="N523" s="5">
        <v>0.0</v>
      </c>
      <c r="O523" s="5">
        <v>0.0</v>
      </c>
      <c r="P523" s="5">
        <v>0.0</v>
      </c>
      <c r="Q523" s="5">
        <v>0.0</v>
      </c>
      <c r="R523" s="5">
        <v>0.0</v>
      </c>
      <c r="S523" s="5">
        <v>0.0</v>
      </c>
      <c r="T523" s="5">
        <v>0.0</v>
      </c>
      <c r="U523" s="5">
        <v>0.0</v>
      </c>
      <c r="V523" s="5"/>
      <c r="W523" s="5"/>
      <c r="X523" s="5"/>
      <c r="Y523" s="5"/>
      <c r="Z523" s="5"/>
      <c r="AA523" s="5"/>
      <c r="AB523" s="5"/>
      <c r="AC523" s="5"/>
      <c r="AD523" s="5"/>
    </row>
    <row r="524" ht="16.5" hidden="1" customHeight="1">
      <c r="A524" s="1" t="s">
        <v>830</v>
      </c>
      <c r="B524" s="1">
        <v>0.0</v>
      </c>
      <c r="C524" s="1">
        <v>2.0</v>
      </c>
      <c r="D524" s="1" t="s">
        <v>831</v>
      </c>
      <c r="E524" s="5">
        <v>0.0</v>
      </c>
      <c r="F524" s="5">
        <v>2.0</v>
      </c>
      <c r="G524" s="5">
        <v>0.0</v>
      </c>
      <c r="H524" s="5">
        <v>0.0</v>
      </c>
      <c r="I524" s="5">
        <v>0.0</v>
      </c>
      <c r="J524" s="5">
        <v>0.0</v>
      </c>
      <c r="K524" s="5">
        <v>0.0</v>
      </c>
      <c r="L524" s="5">
        <v>0.0</v>
      </c>
      <c r="M524" s="5">
        <v>0.0</v>
      </c>
      <c r="N524" s="5">
        <v>0.0</v>
      </c>
      <c r="O524" s="5">
        <v>0.0</v>
      </c>
      <c r="P524" s="5">
        <v>0.0</v>
      </c>
      <c r="Q524" s="5">
        <v>0.0</v>
      </c>
      <c r="R524" s="5">
        <v>0.0</v>
      </c>
      <c r="S524" s="5">
        <v>0.0</v>
      </c>
      <c r="T524" s="5">
        <v>0.0</v>
      </c>
      <c r="U524" s="5">
        <v>0.0</v>
      </c>
      <c r="V524" s="5"/>
      <c r="W524" s="5"/>
      <c r="X524" s="5"/>
      <c r="Y524" s="5"/>
      <c r="Z524" s="5"/>
      <c r="AA524" s="5"/>
      <c r="AB524" s="5"/>
      <c r="AC524" s="5"/>
      <c r="AD524" s="5"/>
    </row>
    <row r="525" ht="16.5" hidden="1" customHeight="1">
      <c r="A525" s="1" t="s">
        <v>832</v>
      </c>
      <c r="B525" s="1">
        <v>0.0</v>
      </c>
      <c r="C525" s="1">
        <v>2.0</v>
      </c>
      <c r="D525" s="1" t="s">
        <v>833</v>
      </c>
      <c r="E525" s="1">
        <v>0.0</v>
      </c>
      <c r="F525" s="1">
        <v>2.0</v>
      </c>
      <c r="G525" s="1">
        <v>0.0</v>
      </c>
      <c r="H525" s="1">
        <v>0.0</v>
      </c>
      <c r="I525" s="5">
        <v>0.0</v>
      </c>
      <c r="J525" s="5">
        <v>0.0</v>
      </c>
      <c r="K525" s="5">
        <v>0.0</v>
      </c>
      <c r="L525" s="5">
        <v>0.0</v>
      </c>
      <c r="M525" s="5">
        <v>0.0</v>
      </c>
      <c r="N525" s="5">
        <v>0.0</v>
      </c>
      <c r="O525" s="5">
        <v>0.0</v>
      </c>
      <c r="P525" s="5">
        <v>0.0</v>
      </c>
      <c r="Q525" s="5">
        <v>0.0</v>
      </c>
      <c r="R525" s="5">
        <v>0.0</v>
      </c>
      <c r="S525" s="5">
        <v>0.0</v>
      </c>
      <c r="T525" s="5">
        <v>0.0</v>
      </c>
      <c r="U525" s="5">
        <v>0.0</v>
      </c>
      <c r="V525" s="5"/>
      <c r="W525" s="5"/>
      <c r="X525" s="5"/>
      <c r="Y525" s="5"/>
      <c r="Z525" s="5"/>
      <c r="AA525" s="5"/>
      <c r="AB525" s="5"/>
      <c r="AC525" s="5"/>
      <c r="AD525" s="5"/>
    </row>
    <row r="526" ht="16.5" hidden="1" customHeight="1">
      <c r="A526" s="1" t="s">
        <v>834</v>
      </c>
      <c r="B526" s="5">
        <v>0.0</v>
      </c>
      <c r="C526" s="5">
        <v>2.0</v>
      </c>
      <c r="D526" s="1" t="s">
        <v>835</v>
      </c>
      <c r="E526" s="5">
        <v>0.0</v>
      </c>
      <c r="F526" s="5">
        <v>2.0</v>
      </c>
      <c r="G526" s="5">
        <v>0.0</v>
      </c>
      <c r="H526" s="5">
        <v>0.0</v>
      </c>
      <c r="I526" s="5">
        <v>0.0</v>
      </c>
      <c r="J526" s="5">
        <v>0.0</v>
      </c>
      <c r="K526" s="5">
        <v>0.0</v>
      </c>
      <c r="L526" s="5">
        <v>0.0</v>
      </c>
      <c r="M526" s="5">
        <v>0.0</v>
      </c>
      <c r="N526" s="5">
        <v>0.0</v>
      </c>
      <c r="O526" s="5">
        <v>0.0</v>
      </c>
      <c r="P526" s="5">
        <v>0.0</v>
      </c>
      <c r="Q526" s="5">
        <v>0.0</v>
      </c>
      <c r="R526" s="5">
        <v>0.0</v>
      </c>
      <c r="S526" s="5">
        <v>0.0</v>
      </c>
      <c r="T526" s="5">
        <v>0.0</v>
      </c>
      <c r="U526" s="5">
        <v>0.0</v>
      </c>
      <c r="V526" s="5"/>
      <c r="W526" s="5"/>
      <c r="X526" s="5"/>
      <c r="Y526" s="5"/>
      <c r="Z526" s="5"/>
      <c r="AA526" s="5"/>
      <c r="AB526" s="5"/>
      <c r="AC526" s="5"/>
      <c r="AD526" s="5"/>
    </row>
    <row r="527" ht="16.5" hidden="1" customHeight="1">
      <c r="A527" s="1" t="s">
        <v>836</v>
      </c>
      <c r="B527" s="1">
        <v>0.0</v>
      </c>
      <c r="C527" s="1">
        <v>2.0</v>
      </c>
      <c r="D527" s="1" t="s">
        <v>837</v>
      </c>
      <c r="E527" s="5">
        <v>0.0</v>
      </c>
      <c r="F527" s="5">
        <v>2.0</v>
      </c>
      <c r="G527" s="5">
        <v>0.0</v>
      </c>
      <c r="H527" s="5">
        <v>0.0</v>
      </c>
      <c r="I527" s="5">
        <v>0.0</v>
      </c>
      <c r="J527" s="5">
        <v>0.0</v>
      </c>
      <c r="K527" s="5">
        <v>0.0</v>
      </c>
      <c r="L527" s="5">
        <v>0.0</v>
      </c>
      <c r="M527" s="5">
        <v>0.0</v>
      </c>
      <c r="N527" s="5">
        <v>0.0</v>
      </c>
      <c r="O527" s="5">
        <v>0.0</v>
      </c>
      <c r="P527" s="5">
        <v>0.0</v>
      </c>
      <c r="Q527" s="5">
        <v>0.0</v>
      </c>
      <c r="R527" s="5">
        <v>0.0</v>
      </c>
      <c r="S527" s="5">
        <v>0.0</v>
      </c>
      <c r="T527" s="5">
        <v>0.0</v>
      </c>
      <c r="U527" s="5">
        <v>0.0</v>
      </c>
      <c r="V527" s="5"/>
      <c r="W527" s="5"/>
      <c r="X527" s="5"/>
      <c r="Y527" s="5"/>
      <c r="Z527" s="5"/>
      <c r="AA527" s="5"/>
      <c r="AB527" s="5"/>
      <c r="AC527" s="5"/>
      <c r="AD527" s="5"/>
    </row>
    <row r="528" ht="16.5" hidden="1" customHeight="1">
      <c r="A528" s="1" t="s">
        <v>838</v>
      </c>
      <c r="B528" s="5">
        <v>0.0</v>
      </c>
      <c r="C528" s="5">
        <v>2.0</v>
      </c>
      <c r="D528" s="1" t="s">
        <v>839</v>
      </c>
      <c r="E528" s="5">
        <v>0.0</v>
      </c>
      <c r="F528" s="5">
        <v>2.0</v>
      </c>
      <c r="G528" s="5">
        <v>0.0</v>
      </c>
      <c r="H528" s="5">
        <v>0.0</v>
      </c>
      <c r="I528" s="5">
        <v>0.0</v>
      </c>
      <c r="J528" s="5">
        <v>0.0</v>
      </c>
      <c r="K528" s="5">
        <v>0.0</v>
      </c>
      <c r="L528" s="5">
        <v>0.0</v>
      </c>
      <c r="M528" s="5">
        <v>0.0</v>
      </c>
      <c r="N528" s="5">
        <v>0.0</v>
      </c>
      <c r="O528" s="5">
        <v>0.0</v>
      </c>
      <c r="P528" s="5">
        <v>0.0</v>
      </c>
      <c r="Q528" s="5">
        <v>0.0</v>
      </c>
      <c r="R528" s="5">
        <v>0.0</v>
      </c>
      <c r="S528" s="5">
        <v>0.0</v>
      </c>
      <c r="T528" s="5">
        <v>0.0</v>
      </c>
      <c r="U528" s="5">
        <v>0.0</v>
      </c>
      <c r="V528" s="5"/>
      <c r="W528" s="5"/>
      <c r="X528" s="5"/>
      <c r="Y528" s="5"/>
      <c r="Z528" s="5"/>
      <c r="AA528" s="5"/>
      <c r="AB528" s="5"/>
      <c r="AC528" s="5"/>
      <c r="AD528" s="5"/>
    </row>
    <row r="529" ht="16.5" hidden="1" customHeight="1">
      <c r="A529" s="4" t="s">
        <v>1862</v>
      </c>
      <c r="B529" s="1">
        <v>3.0</v>
      </c>
      <c r="C529" s="1">
        <v>2.0</v>
      </c>
      <c r="D529" s="1" t="s">
        <v>2834</v>
      </c>
      <c r="E529" s="1">
        <v>0.0</v>
      </c>
      <c r="F529" s="1">
        <v>2.0</v>
      </c>
      <c r="G529" s="1">
        <v>0.0</v>
      </c>
      <c r="H529" s="1">
        <v>0.0</v>
      </c>
      <c r="I529" s="5">
        <v>0.0</v>
      </c>
      <c r="J529" s="5">
        <v>0.0</v>
      </c>
      <c r="K529" s="5">
        <v>0.0</v>
      </c>
      <c r="L529" s="5">
        <v>0.0</v>
      </c>
      <c r="M529" s="5">
        <v>0.0</v>
      </c>
      <c r="N529" s="5">
        <v>0.0</v>
      </c>
      <c r="O529" s="5">
        <v>0.0</v>
      </c>
      <c r="P529" s="5">
        <v>0.0</v>
      </c>
      <c r="Q529" s="5">
        <v>0.0</v>
      </c>
      <c r="R529" s="5">
        <v>0.0</v>
      </c>
      <c r="S529" s="5">
        <v>0.0</v>
      </c>
      <c r="T529" s="5">
        <v>0.0</v>
      </c>
      <c r="U529" s="5">
        <v>0.0</v>
      </c>
      <c r="V529" s="5"/>
      <c r="W529" s="5"/>
      <c r="X529" s="5"/>
      <c r="Y529" s="5"/>
      <c r="Z529" s="5"/>
      <c r="AA529" s="5"/>
      <c r="AB529" s="5"/>
      <c r="AC529" s="5"/>
      <c r="AD529" s="5"/>
    </row>
    <row r="530" ht="16.5" hidden="1" customHeight="1">
      <c r="A530" s="4" t="s">
        <v>844</v>
      </c>
      <c r="B530" s="5">
        <v>1.0</v>
      </c>
      <c r="C530" s="5">
        <v>2.0</v>
      </c>
      <c r="D530" s="1" t="s">
        <v>2835</v>
      </c>
      <c r="E530" s="5">
        <v>1.0</v>
      </c>
      <c r="F530" s="5">
        <v>0.0</v>
      </c>
      <c r="G530" s="5">
        <v>0.0</v>
      </c>
      <c r="H530" s="5">
        <v>0.0</v>
      </c>
      <c r="I530" s="5">
        <v>1.0</v>
      </c>
      <c r="J530" s="5">
        <v>0.0</v>
      </c>
      <c r="K530" s="5">
        <v>0.0</v>
      </c>
      <c r="L530" s="5">
        <v>0.0</v>
      </c>
      <c r="M530" s="5">
        <v>0.0</v>
      </c>
      <c r="N530" s="5">
        <v>0.0</v>
      </c>
      <c r="O530" s="5">
        <v>0.0</v>
      </c>
      <c r="P530" s="5">
        <v>0.0</v>
      </c>
      <c r="Q530" s="5">
        <v>0.0</v>
      </c>
      <c r="R530" s="5">
        <v>0.0</v>
      </c>
      <c r="S530" s="5">
        <v>0.0</v>
      </c>
      <c r="T530" s="5">
        <v>0.0</v>
      </c>
      <c r="U530" s="5">
        <v>0.0</v>
      </c>
      <c r="V530" s="5"/>
      <c r="W530" s="5"/>
      <c r="X530" s="5"/>
      <c r="Y530" s="5"/>
      <c r="Z530" s="5"/>
      <c r="AA530" s="5"/>
      <c r="AB530" s="5"/>
      <c r="AC530" s="5"/>
      <c r="AD530" s="5"/>
    </row>
    <row r="531" ht="16.5" hidden="1" customHeight="1">
      <c r="A531" s="4" t="s">
        <v>846</v>
      </c>
      <c r="B531" s="1">
        <v>0.0</v>
      </c>
      <c r="C531" s="1">
        <v>2.0</v>
      </c>
      <c r="D531" s="1" t="s">
        <v>2836</v>
      </c>
      <c r="E531" s="1">
        <v>0.0</v>
      </c>
      <c r="F531" s="1">
        <v>0.0</v>
      </c>
      <c r="G531" s="1">
        <v>0.0</v>
      </c>
      <c r="H531" s="1">
        <v>0.0</v>
      </c>
      <c r="I531" s="1">
        <v>0.0</v>
      </c>
      <c r="J531" s="1">
        <v>2.0</v>
      </c>
      <c r="K531" s="1">
        <v>0.0</v>
      </c>
      <c r="L531" s="1">
        <v>0.0</v>
      </c>
      <c r="M531" s="5">
        <v>0.0</v>
      </c>
      <c r="N531" s="5">
        <v>0.0</v>
      </c>
      <c r="O531" s="5">
        <v>0.0</v>
      </c>
      <c r="P531" s="5">
        <v>0.0</v>
      </c>
      <c r="Q531" s="5">
        <v>0.0</v>
      </c>
      <c r="R531" s="5">
        <v>0.0</v>
      </c>
      <c r="S531" s="5">
        <v>0.0</v>
      </c>
      <c r="T531" s="5">
        <v>0.0</v>
      </c>
      <c r="U531" s="5">
        <v>0.0</v>
      </c>
      <c r="V531" s="5"/>
      <c r="W531" s="5"/>
      <c r="X531" s="5"/>
      <c r="Y531" s="5"/>
      <c r="Z531" s="5"/>
      <c r="AA531" s="5"/>
      <c r="AB531" s="5"/>
      <c r="AC531" s="5"/>
      <c r="AD531" s="5"/>
    </row>
    <row r="532" ht="16.5" hidden="1" customHeight="1">
      <c r="A532" s="4" t="s">
        <v>1886</v>
      </c>
      <c r="B532" s="1">
        <v>0.0</v>
      </c>
      <c r="C532" s="1">
        <v>2.0</v>
      </c>
      <c r="D532" s="1" t="s">
        <v>2837</v>
      </c>
      <c r="E532" s="1">
        <v>1.0</v>
      </c>
      <c r="F532" s="5">
        <v>1.0</v>
      </c>
      <c r="G532" s="5">
        <v>0.0</v>
      </c>
      <c r="H532" s="5">
        <v>0.0</v>
      </c>
      <c r="I532" s="5">
        <v>0.0</v>
      </c>
      <c r="J532" s="5">
        <v>0.0</v>
      </c>
      <c r="K532" s="5">
        <v>0.0</v>
      </c>
      <c r="L532" s="5">
        <v>0.0</v>
      </c>
      <c r="M532" s="5">
        <v>0.0</v>
      </c>
      <c r="N532" s="5">
        <v>0.0</v>
      </c>
      <c r="O532" s="5">
        <v>0.0</v>
      </c>
      <c r="P532" s="5">
        <v>0.0</v>
      </c>
      <c r="Q532" s="5">
        <v>0.0</v>
      </c>
      <c r="R532" s="5">
        <v>0.0</v>
      </c>
      <c r="S532" s="5">
        <v>0.0</v>
      </c>
      <c r="T532" s="5">
        <v>0.0</v>
      </c>
      <c r="U532" s="5">
        <v>0.0</v>
      </c>
      <c r="V532" s="5"/>
      <c r="W532" s="5"/>
      <c r="X532" s="5"/>
      <c r="Y532" s="5"/>
      <c r="Z532" s="5"/>
      <c r="AA532" s="5"/>
      <c r="AB532" s="5"/>
      <c r="AC532" s="5"/>
      <c r="AD532" s="5"/>
    </row>
    <row r="533" ht="16.5" hidden="1" customHeight="1">
      <c r="A533" s="4" t="s">
        <v>1162</v>
      </c>
      <c r="B533" s="1">
        <v>7.0</v>
      </c>
      <c r="C533" s="1">
        <v>2.0</v>
      </c>
      <c r="D533" s="1" t="s">
        <v>1163</v>
      </c>
      <c r="E533" s="5">
        <v>0.0</v>
      </c>
      <c r="F533" s="5">
        <v>2.0</v>
      </c>
      <c r="G533" s="5">
        <v>0.0</v>
      </c>
      <c r="H533" s="5">
        <v>0.0</v>
      </c>
      <c r="I533" s="5">
        <v>0.0</v>
      </c>
      <c r="J533" s="5">
        <v>0.0</v>
      </c>
      <c r="K533" s="5">
        <v>0.0</v>
      </c>
      <c r="L533" s="5">
        <v>0.0</v>
      </c>
      <c r="M533" s="5">
        <v>0.0</v>
      </c>
      <c r="N533" s="5">
        <v>0.0</v>
      </c>
      <c r="O533" s="5">
        <v>0.0</v>
      </c>
      <c r="P533" s="5">
        <v>0.0</v>
      </c>
      <c r="Q533" s="5">
        <v>0.0</v>
      </c>
      <c r="R533" s="5">
        <v>0.0</v>
      </c>
      <c r="S533" s="5">
        <v>0.0</v>
      </c>
      <c r="T533" s="5">
        <v>0.0</v>
      </c>
      <c r="U533" s="5">
        <v>0.0</v>
      </c>
      <c r="V533" s="5"/>
      <c r="W533" s="5"/>
      <c r="X533" s="5"/>
      <c r="Y533" s="5"/>
      <c r="Z533" s="5"/>
      <c r="AA533" s="5"/>
      <c r="AB533" s="5"/>
      <c r="AC533" s="5"/>
      <c r="AD533" s="5"/>
    </row>
    <row r="534" ht="16.5" hidden="1" customHeight="1">
      <c r="A534" s="4" t="s">
        <v>1902</v>
      </c>
      <c r="B534" s="1">
        <v>0.0</v>
      </c>
      <c r="C534" s="5">
        <v>2.0</v>
      </c>
      <c r="D534" s="1" t="s">
        <v>2838</v>
      </c>
      <c r="E534" s="5">
        <v>0.0</v>
      </c>
      <c r="F534" s="5">
        <v>0.0</v>
      </c>
      <c r="G534" s="5">
        <v>2.0</v>
      </c>
      <c r="H534" s="5">
        <v>0.0</v>
      </c>
      <c r="I534" s="5">
        <v>0.0</v>
      </c>
      <c r="J534" s="5">
        <v>0.0</v>
      </c>
      <c r="K534" s="5">
        <v>0.0</v>
      </c>
      <c r="L534" s="5">
        <v>0.0</v>
      </c>
      <c r="M534" s="5">
        <v>0.0</v>
      </c>
      <c r="N534" s="5">
        <v>0.0</v>
      </c>
      <c r="O534" s="5">
        <v>0.0</v>
      </c>
      <c r="P534" s="5">
        <v>0.0</v>
      </c>
      <c r="Q534" s="5">
        <v>0.0</v>
      </c>
      <c r="R534" s="5">
        <v>0.0</v>
      </c>
      <c r="S534" s="5">
        <v>0.0</v>
      </c>
      <c r="T534" s="5">
        <v>0.0</v>
      </c>
      <c r="U534" s="5">
        <v>0.0</v>
      </c>
      <c r="V534" s="5"/>
      <c r="W534" s="5"/>
      <c r="X534" s="5"/>
      <c r="Y534" s="5"/>
      <c r="Z534" s="5"/>
      <c r="AA534" s="5"/>
      <c r="AB534" s="5"/>
      <c r="AC534" s="5"/>
      <c r="AD534" s="5"/>
    </row>
    <row r="535" ht="16.5" hidden="1" customHeight="1">
      <c r="A535" s="4" t="s">
        <v>1910</v>
      </c>
      <c r="B535" s="1">
        <v>10.0</v>
      </c>
      <c r="C535" s="1">
        <v>2.0</v>
      </c>
      <c r="D535" s="1" t="s">
        <v>2839</v>
      </c>
      <c r="E535" s="1">
        <v>0.0</v>
      </c>
      <c r="F535" s="1">
        <v>2.0</v>
      </c>
      <c r="G535" s="1">
        <v>0.0</v>
      </c>
      <c r="H535" s="1">
        <v>0.0</v>
      </c>
      <c r="I535" s="1">
        <v>0.0</v>
      </c>
      <c r="J535" s="1">
        <v>0.0</v>
      </c>
      <c r="K535" s="1">
        <v>0.0</v>
      </c>
      <c r="L535" s="1">
        <v>0.0</v>
      </c>
      <c r="M535" s="5">
        <v>0.0</v>
      </c>
      <c r="N535" s="5">
        <v>0.0</v>
      </c>
      <c r="O535" s="5">
        <v>0.0</v>
      </c>
      <c r="P535" s="5">
        <v>0.0</v>
      </c>
      <c r="Q535" s="5">
        <v>0.0</v>
      </c>
      <c r="R535" s="5">
        <v>0.0</v>
      </c>
      <c r="S535" s="5">
        <v>0.0</v>
      </c>
      <c r="T535" s="5">
        <v>0.0</v>
      </c>
      <c r="U535" s="5">
        <v>0.0</v>
      </c>
      <c r="V535" s="5"/>
      <c r="W535" s="5"/>
      <c r="X535" s="5"/>
      <c r="Y535" s="5"/>
      <c r="Z535" s="5"/>
      <c r="AA535" s="5"/>
      <c r="AB535" s="5"/>
      <c r="AC535" s="5"/>
      <c r="AD535" s="5"/>
    </row>
    <row r="536" ht="16.5" hidden="1" customHeight="1">
      <c r="A536" s="4" t="s">
        <v>1166</v>
      </c>
      <c r="B536" s="1">
        <v>19.0</v>
      </c>
      <c r="C536" s="5">
        <v>2.0</v>
      </c>
      <c r="D536" s="1" t="s">
        <v>2840</v>
      </c>
      <c r="E536" s="5">
        <v>0.0</v>
      </c>
      <c r="F536" s="5">
        <v>1.0</v>
      </c>
      <c r="G536" s="5">
        <v>1.0</v>
      </c>
      <c r="H536" s="5">
        <v>0.0</v>
      </c>
      <c r="I536" s="5">
        <v>0.0</v>
      </c>
      <c r="J536" s="5">
        <v>0.0</v>
      </c>
      <c r="K536" s="5">
        <v>0.0</v>
      </c>
      <c r="L536" s="5">
        <v>0.0</v>
      </c>
      <c r="M536" s="5">
        <v>0.0</v>
      </c>
      <c r="N536" s="5">
        <v>0.0</v>
      </c>
      <c r="O536" s="5">
        <v>0.0</v>
      </c>
      <c r="P536" s="5">
        <v>0.0</v>
      </c>
      <c r="Q536" s="5">
        <v>0.0</v>
      </c>
      <c r="R536" s="5">
        <v>0.0</v>
      </c>
      <c r="S536" s="5">
        <v>0.0</v>
      </c>
      <c r="T536" s="5">
        <v>0.0</v>
      </c>
      <c r="U536" s="5">
        <v>0.0</v>
      </c>
      <c r="V536" s="5"/>
      <c r="W536" s="5"/>
      <c r="X536" s="5"/>
      <c r="Y536" s="5"/>
      <c r="Z536" s="5"/>
      <c r="AA536" s="5"/>
      <c r="AB536" s="5"/>
      <c r="AC536" s="5"/>
      <c r="AD536" s="5"/>
    </row>
    <row r="537" ht="16.5" hidden="1" customHeight="1">
      <c r="A537" s="4" t="s">
        <v>1930</v>
      </c>
      <c r="B537" s="1">
        <v>5.0</v>
      </c>
      <c r="C537" s="1">
        <v>2.0</v>
      </c>
      <c r="D537" s="1" t="s">
        <v>2841</v>
      </c>
      <c r="E537" s="1">
        <v>0.0</v>
      </c>
      <c r="F537" s="5">
        <v>1.0</v>
      </c>
      <c r="G537" s="5">
        <v>0.0</v>
      </c>
      <c r="H537" s="5">
        <v>0.0</v>
      </c>
      <c r="I537" s="5">
        <v>0.0</v>
      </c>
      <c r="J537" s="5">
        <v>0.0</v>
      </c>
      <c r="K537" s="5">
        <v>0.0</v>
      </c>
      <c r="L537" s="5">
        <v>1.0</v>
      </c>
      <c r="M537" s="5">
        <v>0.0</v>
      </c>
      <c r="N537" s="5">
        <v>0.0</v>
      </c>
      <c r="O537" s="5">
        <v>0.0</v>
      </c>
      <c r="P537" s="5">
        <v>0.0</v>
      </c>
      <c r="Q537" s="5">
        <v>0.0</v>
      </c>
      <c r="R537" s="5">
        <v>0.0</v>
      </c>
      <c r="S537" s="5">
        <v>0.0</v>
      </c>
      <c r="T537" s="5">
        <v>0.0</v>
      </c>
      <c r="U537" s="5">
        <v>0.0</v>
      </c>
      <c r="V537" s="5"/>
      <c r="W537" s="5"/>
      <c r="X537" s="5"/>
      <c r="Y537" s="5"/>
      <c r="Z537" s="5"/>
      <c r="AA537" s="5"/>
      <c r="AB537" s="5"/>
      <c r="AC537" s="5"/>
      <c r="AD537" s="5"/>
    </row>
    <row r="538" ht="16.5" hidden="1" customHeight="1">
      <c r="A538" s="4" t="s">
        <v>856</v>
      </c>
      <c r="B538" s="5">
        <v>53.0</v>
      </c>
      <c r="C538" s="5">
        <v>2.0</v>
      </c>
      <c r="D538" s="1" t="s">
        <v>2842</v>
      </c>
      <c r="E538" s="5">
        <v>0.0</v>
      </c>
      <c r="F538" s="5">
        <v>1.0</v>
      </c>
      <c r="G538" s="5">
        <v>0.0</v>
      </c>
      <c r="H538" s="5">
        <v>0.0</v>
      </c>
      <c r="I538" s="5">
        <v>0.0</v>
      </c>
      <c r="J538" s="5">
        <v>0.0</v>
      </c>
      <c r="K538" s="5">
        <v>0.0</v>
      </c>
      <c r="L538" s="5">
        <v>1.0</v>
      </c>
      <c r="M538" s="5">
        <v>0.0</v>
      </c>
      <c r="N538" s="5">
        <v>0.0</v>
      </c>
      <c r="O538" s="5">
        <v>0.0</v>
      </c>
      <c r="P538" s="5">
        <v>0.0</v>
      </c>
      <c r="Q538" s="5">
        <v>0.0</v>
      </c>
      <c r="R538" s="5">
        <v>0.0</v>
      </c>
      <c r="S538" s="5">
        <v>0.0</v>
      </c>
      <c r="T538" s="5">
        <v>0.0</v>
      </c>
      <c r="U538" s="5">
        <v>0.0</v>
      </c>
      <c r="V538" s="5"/>
      <c r="W538" s="5"/>
      <c r="X538" s="5"/>
      <c r="Y538" s="5"/>
      <c r="Z538" s="5"/>
      <c r="AA538" s="5"/>
      <c r="AB538" s="5"/>
      <c r="AC538" s="5"/>
      <c r="AD538" s="5"/>
    </row>
    <row r="539" ht="16.5" hidden="1" customHeight="1">
      <c r="A539" s="4" t="s">
        <v>858</v>
      </c>
      <c r="B539" s="1">
        <v>0.0</v>
      </c>
      <c r="C539" s="5">
        <v>2.0</v>
      </c>
      <c r="D539" s="1" t="s">
        <v>859</v>
      </c>
      <c r="E539" s="5">
        <v>0.0</v>
      </c>
      <c r="F539" s="5">
        <v>2.0</v>
      </c>
      <c r="G539" s="5">
        <v>0.0</v>
      </c>
      <c r="H539" s="5">
        <v>0.0</v>
      </c>
      <c r="I539" s="5">
        <v>0.0</v>
      </c>
      <c r="J539" s="5">
        <v>0.0</v>
      </c>
      <c r="K539" s="5">
        <v>0.0</v>
      </c>
      <c r="L539" s="5">
        <v>0.0</v>
      </c>
      <c r="M539" s="5">
        <v>0.0</v>
      </c>
      <c r="N539" s="5">
        <v>0.0</v>
      </c>
      <c r="O539" s="5">
        <v>0.0</v>
      </c>
      <c r="P539" s="5">
        <v>0.0</v>
      </c>
      <c r="Q539" s="5">
        <v>0.0</v>
      </c>
      <c r="R539" s="5">
        <v>0.0</v>
      </c>
      <c r="S539" s="5">
        <v>0.0</v>
      </c>
      <c r="T539" s="5">
        <v>0.0</v>
      </c>
      <c r="U539" s="5">
        <v>0.0</v>
      </c>
      <c r="V539" s="5"/>
      <c r="W539" s="5"/>
      <c r="X539" s="5"/>
      <c r="Y539" s="5"/>
      <c r="Z539" s="5"/>
      <c r="AA539" s="5"/>
      <c r="AB539" s="5"/>
      <c r="AC539" s="5"/>
      <c r="AD539" s="5"/>
    </row>
    <row r="540" ht="16.5" hidden="1" customHeight="1">
      <c r="A540" s="4" t="s">
        <v>862</v>
      </c>
      <c r="B540" s="1">
        <v>3.0</v>
      </c>
      <c r="C540" s="1">
        <v>2.0</v>
      </c>
      <c r="D540" s="1" t="s">
        <v>863</v>
      </c>
      <c r="E540" s="1">
        <v>0.0</v>
      </c>
      <c r="F540" s="1">
        <v>0.0</v>
      </c>
      <c r="G540" s="1">
        <v>0.0</v>
      </c>
      <c r="H540" s="1">
        <v>0.0</v>
      </c>
      <c r="I540" s="1">
        <v>0.0</v>
      </c>
      <c r="J540" s="5">
        <v>1.0</v>
      </c>
      <c r="K540" s="5">
        <v>1.0</v>
      </c>
      <c r="L540" s="5">
        <v>0.0</v>
      </c>
      <c r="M540" s="5">
        <v>0.0</v>
      </c>
      <c r="N540" s="5">
        <v>0.0</v>
      </c>
      <c r="O540" s="5">
        <v>0.0</v>
      </c>
      <c r="P540" s="5">
        <v>0.0</v>
      </c>
      <c r="Q540" s="5">
        <v>0.0</v>
      </c>
      <c r="R540" s="5">
        <v>0.0</v>
      </c>
      <c r="S540" s="5">
        <v>0.0</v>
      </c>
      <c r="T540" s="5">
        <v>0.0</v>
      </c>
      <c r="U540" s="5">
        <v>0.0</v>
      </c>
      <c r="V540" s="5"/>
      <c r="W540" s="5"/>
      <c r="X540" s="5"/>
      <c r="Y540" s="5"/>
      <c r="Z540" s="5"/>
      <c r="AA540" s="5"/>
      <c r="AB540" s="5"/>
      <c r="AC540" s="5"/>
      <c r="AD540" s="5"/>
    </row>
    <row r="541" ht="16.5" hidden="1" customHeight="1">
      <c r="A541" s="4" t="s">
        <v>1200</v>
      </c>
      <c r="B541" s="1">
        <v>0.0</v>
      </c>
      <c r="C541" s="1">
        <v>2.0</v>
      </c>
      <c r="D541" s="1" t="s">
        <v>2843</v>
      </c>
      <c r="E541" s="1">
        <v>0.0</v>
      </c>
      <c r="F541" s="1">
        <v>0.0</v>
      </c>
      <c r="G541" s="1">
        <v>0.0</v>
      </c>
      <c r="H541" s="5">
        <v>0.0</v>
      </c>
      <c r="I541" s="5">
        <v>0.0</v>
      </c>
      <c r="J541" s="5">
        <v>0.0</v>
      </c>
      <c r="K541" s="5">
        <v>0.0</v>
      </c>
      <c r="L541" s="5">
        <v>0.0</v>
      </c>
      <c r="M541" s="5">
        <v>0.0</v>
      </c>
      <c r="N541" s="5">
        <v>0.0</v>
      </c>
      <c r="O541" s="5">
        <v>0.0</v>
      </c>
      <c r="P541" s="5">
        <v>0.0</v>
      </c>
      <c r="Q541" s="5">
        <v>0.0</v>
      </c>
      <c r="R541" s="5">
        <v>0.0</v>
      </c>
      <c r="S541" s="5">
        <v>0.0</v>
      </c>
      <c r="T541" s="5">
        <v>0.0</v>
      </c>
      <c r="U541" s="5">
        <v>2.0</v>
      </c>
      <c r="V541" s="5"/>
      <c r="W541" s="5"/>
      <c r="X541" s="5"/>
      <c r="Y541" s="5"/>
      <c r="Z541" s="5"/>
      <c r="AA541" s="5"/>
      <c r="AB541" s="5"/>
      <c r="AC541" s="5"/>
      <c r="AD541" s="5"/>
    </row>
    <row r="542" ht="16.5" hidden="1" customHeight="1">
      <c r="A542" s="4" t="s">
        <v>880</v>
      </c>
      <c r="B542" s="1">
        <v>0.0</v>
      </c>
      <c r="C542" s="1">
        <v>2.0</v>
      </c>
      <c r="D542" s="1" t="s">
        <v>2844</v>
      </c>
      <c r="E542" s="1">
        <v>0.0</v>
      </c>
      <c r="F542" s="1">
        <v>0.0</v>
      </c>
      <c r="G542" s="5">
        <v>0.0</v>
      </c>
      <c r="H542" s="5">
        <v>0.0</v>
      </c>
      <c r="I542" s="5">
        <v>2.0</v>
      </c>
      <c r="J542" s="5">
        <v>0.0</v>
      </c>
      <c r="K542" s="5">
        <v>0.0</v>
      </c>
      <c r="L542" s="5">
        <v>0.0</v>
      </c>
      <c r="M542" s="5">
        <v>0.0</v>
      </c>
      <c r="N542" s="5">
        <v>0.0</v>
      </c>
      <c r="O542" s="5">
        <v>0.0</v>
      </c>
      <c r="P542" s="5">
        <v>0.0</v>
      </c>
      <c r="Q542" s="5">
        <v>0.0</v>
      </c>
      <c r="R542" s="5">
        <v>0.0</v>
      </c>
      <c r="S542" s="5">
        <v>0.0</v>
      </c>
      <c r="T542" s="5">
        <v>0.0</v>
      </c>
      <c r="U542" s="5">
        <v>0.0</v>
      </c>
      <c r="V542" s="5"/>
      <c r="W542" s="5"/>
      <c r="X542" s="5"/>
      <c r="Y542" s="5"/>
      <c r="Z542" s="5"/>
      <c r="AA542" s="5"/>
      <c r="AB542" s="5"/>
      <c r="AC542" s="5"/>
      <c r="AD542" s="5"/>
    </row>
    <row r="543" ht="16.5" hidden="1" customHeight="1">
      <c r="A543" s="4" t="s">
        <v>524</v>
      </c>
      <c r="B543" s="5">
        <v>1.0</v>
      </c>
      <c r="C543" s="5">
        <v>2.0</v>
      </c>
      <c r="D543" s="1" t="s">
        <v>2845</v>
      </c>
      <c r="E543" s="5">
        <v>0.0</v>
      </c>
      <c r="F543" s="5">
        <v>1.0</v>
      </c>
      <c r="G543" s="5">
        <v>0.0</v>
      </c>
      <c r="H543" s="5">
        <v>0.0</v>
      </c>
      <c r="I543" s="5">
        <v>1.0</v>
      </c>
      <c r="J543" s="5">
        <v>0.0</v>
      </c>
      <c r="K543" s="5">
        <v>0.0</v>
      </c>
      <c r="L543" s="5">
        <v>0.0</v>
      </c>
      <c r="M543" s="5">
        <v>0.0</v>
      </c>
      <c r="N543" s="5">
        <v>0.0</v>
      </c>
      <c r="O543" s="5">
        <v>0.0</v>
      </c>
      <c r="P543" s="5">
        <v>0.0</v>
      </c>
      <c r="Q543" s="5">
        <v>0.0</v>
      </c>
      <c r="R543" s="5">
        <v>0.0</v>
      </c>
      <c r="S543" s="5">
        <v>0.0</v>
      </c>
      <c r="T543" s="5">
        <v>0.0</v>
      </c>
      <c r="U543" s="5">
        <v>0.0</v>
      </c>
      <c r="V543" s="5"/>
      <c r="W543" s="5"/>
      <c r="X543" s="5"/>
      <c r="Y543" s="5"/>
      <c r="Z543" s="5"/>
      <c r="AA543" s="5"/>
      <c r="AB543" s="5"/>
      <c r="AC543" s="5"/>
      <c r="AD543" s="5"/>
    </row>
    <row r="544" ht="16.5" hidden="1" customHeight="1">
      <c r="A544" s="4" t="s">
        <v>530</v>
      </c>
      <c r="B544" s="1">
        <v>4.0</v>
      </c>
      <c r="C544" s="1">
        <v>2.0</v>
      </c>
      <c r="D544" s="1" t="s">
        <v>2846</v>
      </c>
      <c r="E544" s="5">
        <v>0.0</v>
      </c>
      <c r="F544" s="5">
        <v>1.0</v>
      </c>
      <c r="G544" s="5">
        <v>0.0</v>
      </c>
      <c r="H544" s="5">
        <v>0.0</v>
      </c>
      <c r="I544" s="5">
        <v>1.0</v>
      </c>
      <c r="J544" s="5">
        <v>0.0</v>
      </c>
      <c r="K544" s="5">
        <v>0.0</v>
      </c>
      <c r="L544" s="5">
        <v>0.0</v>
      </c>
      <c r="M544" s="5">
        <v>0.0</v>
      </c>
      <c r="N544" s="5">
        <v>0.0</v>
      </c>
      <c r="O544" s="5">
        <v>0.0</v>
      </c>
      <c r="P544" s="5">
        <v>0.0</v>
      </c>
      <c r="Q544" s="5">
        <v>0.0</v>
      </c>
      <c r="R544" s="5">
        <v>0.0</v>
      </c>
      <c r="S544" s="5">
        <v>0.0</v>
      </c>
      <c r="T544" s="5">
        <v>0.0</v>
      </c>
      <c r="U544" s="5">
        <v>0.0</v>
      </c>
      <c r="V544" s="5"/>
      <c r="W544" s="5"/>
      <c r="X544" s="5"/>
      <c r="Y544" s="5"/>
      <c r="Z544" s="5"/>
      <c r="AA544" s="5"/>
      <c r="AB544" s="5"/>
      <c r="AC544" s="5"/>
      <c r="AD544" s="5"/>
    </row>
    <row r="545" ht="16.5" hidden="1" customHeight="1">
      <c r="A545" s="4" t="s">
        <v>884</v>
      </c>
      <c r="B545" s="1">
        <v>0.0</v>
      </c>
      <c r="C545" s="5">
        <v>2.0</v>
      </c>
      <c r="D545" s="1" t="s">
        <v>885</v>
      </c>
      <c r="E545" s="5">
        <v>0.0</v>
      </c>
      <c r="F545" s="5">
        <v>2.0</v>
      </c>
      <c r="G545" s="5">
        <v>0.0</v>
      </c>
      <c r="H545" s="5">
        <v>0.0</v>
      </c>
      <c r="I545" s="5">
        <v>0.0</v>
      </c>
      <c r="J545" s="5">
        <v>0.0</v>
      </c>
      <c r="K545" s="5">
        <v>0.0</v>
      </c>
      <c r="L545" s="5">
        <v>0.0</v>
      </c>
      <c r="M545" s="5">
        <v>0.0</v>
      </c>
      <c r="N545" s="5">
        <v>0.0</v>
      </c>
      <c r="O545" s="5">
        <v>0.0</v>
      </c>
      <c r="P545" s="5">
        <v>0.0</v>
      </c>
      <c r="Q545" s="5">
        <v>0.0</v>
      </c>
      <c r="R545" s="5">
        <v>0.0</v>
      </c>
      <c r="S545" s="5">
        <v>0.0</v>
      </c>
      <c r="T545" s="5">
        <v>0.0</v>
      </c>
      <c r="U545" s="5">
        <v>0.0</v>
      </c>
      <c r="V545" s="5"/>
      <c r="W545" s="5"/>
      <c r="X545" s="5"/>
      <c r="Y545" s="5"/>
      <c r="Z545" s="5"/>
      <c r="AA545" s="5"/>
      <c r="AB545" s="5"/>
      <c r="AC545" s="5"/>
      <c r="AD545" s="5"/>
    </row>
    <row r="546" ht="16.5" hidden="1" customHeight="1">
      <c r="A546" s="4" t="s">
        <v>1210</v>
      </c>
      <c r="B546" s="1">
        <v>1.0</v>
      </c>
      <c r="C546" s="5">
        <v>2.0</v>
      </c>
      <c r="D546" s="1" t="s">
        <v>2847</v>
      </c>
      <c r="E546" s="5">
        <v>0.0</v>
      </c>
      <c r="F546" s="5">
        <v>2.0</v>
      </c>
      <c r="G546" s="5">
        <v>0.0</v>
      </c>
      <c r="H546" s="5">
        <v>0.0</v>
      </c>
      <c r="I546" s="5">
        <v>0.0</v>
      </c>
      <c r="J546" s="5">
        <v>0.0</v>
      </c>
      <c r="K546" s="5">
        <v>0.0</v>
      </c>
      <c r="L546" s="5">
        <v>0.0</v>
      </c>
      <c r="M546" s="5">
        <v>0.0</v>
      </c>
      <c r="N546" s="5">
        <v>0.0</v>
      </c>
      <c r="O546" s="5">
        <v>0.0</v>
      </c>
      <c r="P546" s="5">
        <v>0.0</v>
      </c>
      <c r="Q546" s="5">
        <v>0.0</v>
      </c>
      <c r="R546" s="5">
        <v>0.0</v>
      </c>
      <c r="S546" s="5">
        <v>0.0</v>
      </c>
      <c r="T546" s="5">
        <v>0.0</v>
      </c>
      <c r="U546" s="5">
        <v>0.0</v>
      </c>
      <c r="V546" s="5"/>
      <c r="W546" s="5"/>
      <c r="X546" s="5"/>
      <c r="Y546" s="5"/>
      <c r="Z546" s="5"/>
      <c r="AA546" s="5"/>
      <c r="AB546" s="5"/>
      <c r="AC546" s="5"/>
      <c r="AD546" s="5"/>
    </row>
    <row r="547" ht="16.5" hidden="1" customHeight="1">
      <c r="A547" s="4" t="s">
        <v>890</v>
      </c>
      <c r="B547" s="1">
        <v>0.0</v>
      </c>
      <c r="C547" s="5">
        <v>2.0</v>
      </c>
      <c r="D547" s="1" t="s">
        <v>891</v>
      </c>
      <c r="E547" s="5">
        <v>0.0</v>
      </c>
      <c r="F547" s="5">
        <v>2.0</v>
      </c>
      <c r="G547" s="5">
        <v>0.0</v>
      </c>
      <c r="H547" s="5">
        <v>0.0</v>
      </c>
      <c r="I547" s="5">
        <v>0.0</v>
      </c>
      <c r="J547" s="5">
        <v>0.0</v>
      </c>
      <c r="K547" s="5">
        <v>0.0</v>
      </c>
      <c r="L547" s="5">
        <v>0.0</v>
      </c>
      <c r="M547" s="5">
        <v>0.0</v>
      </c>
      <c r="N547" s="5">
        <v>0.0</v>
      </c>
      <c r="O547" s="5">
        <v>0.0</v>
      </c>
      <c r="P547" s="5">
        <v>0.0</v>
      </c>
      <c r="Q547" s="5">
        <v>0.0</v>
      </c>
      <c r="R547" s="5">
        <v>0.0</v>
      </c>
      <c r="S547" s="5">
        <v>0.0</v>
      </c>
      <c r="T547" s="5">
        <v>0.0</v>
      </c>
      <c r="U547" s="5">
        <v>0.0</v>
      </c>
      <c r="V547" s="5"/>
      <c r="W547" s="5"/>
      <c r="X547" s="5"/>
      <c r="Y547" s="5"/>
      <c r="Z547" s="5"/>
      <c r="AA547" s="5"/>
      <c r="AB547" s="5"/>
      <c r="AC547" s="5"/>
      <c r="AD547" s="5"/>
    </row>
    <row r="548" ht="16.5" hidden="1" customHeight="1">
      <c r="A548" s="1" t="s">
        <v>892</v>
      </c>
      <c r="B548" s="1">
        <v>0.0</v>
      </c>
      <c r="C548" s="1">
        <v>2.0</v>
      </c>
      <c r="D548" s="1" t="s">
        <v>893</v>
      </c>
      <c r="E548" s="5">
        <v>0.0</v>
      </c>
      <c r="F548" s="5">
        <v>2.0</v>
      </c>
      <c r="G548" s="5">
        <v>0.0</v>
      </c>
      <c r="H548" s="5">
        <v>0.0</v>
      </c>
      <c r="I548" s="5">
        <v>0.0</v>
      </c>
      <c r="J548" s="5">
        <v>0.0</v>
      </c>
      <c r="K548" s="5">
        <v>0.0</v>
      </c>
      <c r="L548" s="5">
        <v>0.0</v>
      </c>
      <c r="M548" s="5">
        <v>0.0</v>
      </c>
      <c r="N548" s="5">
        <v>0.0</v>
      </c>
      <c r="O548" s="5">
        <v>0.0</v>
      </c>
      <c r="P548" s="5">
        <v>0.0</v>
      </c>
      <c r="Q548" s="5">
        <v>0.0</v>
      </c>
      <c r="R548" s="5">
        <v>0.0</v>
      </c>
      <c r="S548" s="5">
        <v>0.0</v>
      </c>
      <c r="T548" s="5">
        <v>0.0</v>
      </c>
      <c r="U548" s="5">
        <v>0.0</v>
      </c>
      <c r="V548" s="5"/>
      <c r="W548" s="5"/>
      <c r="X548" s="5"/>
      <c r="Y548" s="5"/>
      <c r="Z548" s="5"/>
      <c r="AA548" s="5"/>
      <c r="AB548" s="5"/>
      <c r="AC548" s="5"/>
      <c r="AD548" s="5"/>
    </row>
    <row r="549" ht="16.5" hidden="1" customHeight="1">
      <c r="A549" s="1" t="s">
        <v>894</v>
      </c>
      <c r="B549" s="5">
        <v>0.0</v>
      </c>
      <c r="C549" s="5">
        <v>2.0</v>
      </c>
      <c r="D549" s="1" t="s">
        <v>895</v>
      </c>
      <c r="E549" s="5">
        <v>0.0</v>
      </c>
      <c r="F549" s="5">
        <v>2.0</v>
      </c>
      <c r="G549" s="5">
        <v>0.0</v>
      </c>
      <c r="H549" s="5">
        <v>0.0</v>
      </c>
      <c r="I549" s="5">
        <v>0.0</v>
      </c>
      <c r="J549" s="5">
        <v>0.0</v>
      </c>
      <c r="K549" s="5">
        <v>0.0</v>
      </c>
      <c r="L549" s="5">
        <v>0.0</v>
      </c>
      <c r="M549" s="5">
        <v>0.0</v>
      </c>
      <c r="N549" s="5">
        <v>0.0</v>
      </c>
      <c r="O549" s="5">
        <v>0.0</v>
      </c>
      <c r="P549" s="5">
        <v>0.0</v>
      </c>
      <c r="Q549" s="5">
        <v>0.0</v>
      </c>
      <c r="R549" s="5">
        <v>0.0</v>
      </c>
      <c r="S549" s="5">
        <v>0.0</v>
      </c>
      <c r="T549" s="5">
        <v>0.0</v>
      </c>
      <c r="U549" s="5">
        <v>0.0</v>
      </c>
      <c r="V549" s="5"/>
      <c r="W549" s="5"/>
      <c r="X549" s="5"/>
      <c r="Y549" s="5"/>
      <c r="Z549" s="5"/>
      <c r="AA549" s="5"/>
      <c r="AB549" s="5"/>
      <c r="AC549" s="5"/>
      <c r="AD549" s="5"/>
    </row>
    <row r="550" ht="16.5" hidden="1" customHeight="1">
      <c r="A550" s="1" t="s">
        <v>896</v>
      </c>
      <c r="B550" s="1">
        <v>0.0</v>
      </c>
      <c r="C550" s="1">
        <v>2.0</v>
      </c>
      <c r="D550" s="1" t="s">
        <v>897</v>
      </c>
      <c r="E550" s="5">
        <v>0.0</v>
      </c>
      <c r="F550" s="5">
        <v>2.0</v>
      </c>
      <c r="G550" s="5">
        <v>0.0</v>
      </c>
      <c r="H550" s="5">
        <v>0.0</v>
      </c>
      <c r="I550" s="5">
        <v>0.0</v>
      </c>
      <c r="J550" s="5">
        <v>0.0</v>
      </c>
      <c r="K550" s="5">
        <v>0.0</v>
      </c>
      <c r="L550" s="5">
        <v>0.0</v>
      </c>
      <c r="M550" s="5">
        <v>0.0</v>
      </c>
      <c r="N550" s="5">
        <v>0.0</v>
      </c>
      <c r="O550" s="5">
        <v>0.0</v>
      </c>
      <c r="P550" s="5">
        <v>0.0</v>
      </c>
      <c r="Q550" s="5">
        <v>0.0</v>
      </c>
      <c r="R550" s="5">
        <v>0.0</v>
      </c>
      <c r="S550" s="5">
        <v>0.0</v>
      </c>
      <c r="T550" s="5">
        <v>0.0</v>
      </c>
      <c r="U550" s="5">
        <v>0.0</v>
      </c>
      <c r="V550" s="5"/>
      <c r="W550" s="5"/>
      <c r="X550" s="5"/>
      <c r="Y550" s="5"/>
      <c r="Z550" s="5"/>
      <c r="AA550" s="5"/>
      <c r="AB550" s="5"/>
      <c r="AC550" s="5"/>
      <c r="AD550" s="5"/>
    </row>
    <row r="551" ht="16.5" hidden="1" customHeight="1">
      <c r="A551" s="4" t="s">
        <v>898</v>
      </c>
      <c r="B551" s="1">
        <v>0.0</v>
      </c>
      <c r="C551" s="1">
        <v>2.0</v>
      </c>
      <c r="D551" s="1" t="s">
        <v>899</v>
      </c>
      <c r="E551" s="1">
        <v>0.0</v>
      </c>
      <c r="F551" s="1">
        <v>2.0</v>
      </c>
      <c r="G551" s="1">
        <v>0.0</v>
      </c>
      <c r="H551" s="1">
        <v>0.0</v>
      </c>
      <c r="I551" s="5">
        <v>0.0</v>
      </c>
      <c r="J551" s="5">
        <v>0.0</v>
      </c>
      <c r="K551" s="5">
        <v>0.0</v>
      </c>
      <c r="L551" s="5">
        <v>0.0</v>
      </c>
      <c r="M551" s="5">
        <v>0.0</v>
      </c>
      <c r="N551" s="5">
        <v>0.0</v>
      </c>
      <c r="O551" s="5">
        <v>0.0</v>
      </c>
      <c r="P551" s="5">
        <v>0.0</v>
      </c>
      <c r="Q551" s="5">
        <v>0.0</v>
      </c>
      <c r="R551" s="5">
        <v>0.0</v>
      </c>
      <c r="S551" s="5">
        <v>0.0</v>
      </c>
      <c r="T551" s="5">
        <v>0.0</v>
      </c>
      <c r="U551" s="5">
        <v>0.0</v>
      </c>
      <c r="V551" s="5"/>
      <c r="W551" s="5"/>
      <c r="X551" s="5"/>
      <c r="Y551" s="5"/>
      <c r="Z551" s="5"/>
      <c r="AA551" s="5"/>
      <c r="AB551" s="5"/>
      <c r="AC551" s="5"/>
      <c r="AD551" s="5"/>
    </row>
    <row r="552" ht="16.5" hidden="1" customHeight="1">
      <c r="A552" s="4" t="s">
        <v>900</v>
      </c>
      <c r="B552" s="1">
        <v>0.0</v>
      </c>
      <c r="C552" s="1">
        <v>2.0</v>
      </c>
      <c r="D552" s="1" t="s">
        <v>901</v>
      </c>
      <c r="E552" s="5">
        <v>0.0</v>
      </c>
      <c r="F552" s="5">
        <v>2.0</v>
      </c>
      <c r="G552" s="5">
        <v>0.0</v>
      </c>
      <c r="H552" s="5">
        <v>0.0</v>
      </c>
      <c r="I552" s="5">
        <v>0.0</v>
      </c>
      <c r="J552" s="5">
        <v>0.0</v>
      </c>
      <c r="K552" s="5">
        <v>0.0</v>
      </c>
      <c r="L552" s="5">
        <v>0.0</v>
      </c>
      <c r="M552" s="5">
        <v>0.0</v>
      </c>
      <c r="N552" s="5">
        <v>0.0</v>
      </c>
      <c r="O552" s="5">
        <v>0.0</v>
      </c>
      <c r="P552" s="5">
        <v>0.0</v>
      </c>
      <c r="Q552" s="5">
        <v>0.0</v>
      </c>
      <c r="R552" s="5">
        <v>0.0</v>
      </c>
      <c r="S552" s="5">
        <v>0.0</v>
      </c>
      <c r="T552" s="5">
        <v>0.0</v>
      </c>
      <c r="U552" s="5">
        <v>0.0</v>
      </c>
      <c r="V552" s="5"/>
      <c r="W552" s="5"/>
      <c r="X552" s="5"/>
      <c r="Y552" s="5"/>
      <c r="Z552" s="5"/>
      <c r="AA552" s="5"/>
      <c r="AB552" s="5"/>
      <c r="AC552" s="5"/>
      <c r="AD552" s="5"/>
    </row>
    <row r="553" ht="16.5" hidden="1" customHeight="1">
      <c r="A553" s="4" t="s">
        <v>570</v>
      </c>
      <c r="B553" s="1">
        <v>0.0</v>
      </c>
      <c r="C553" s="5">
        <v>2.0</v>
      </c>
      <c r="D553" s="1" t="s">
        <v>2848</v>
      </c>
      <c r="E553" s="5">
        <v>0.0</v>
      </c>
      <c r="F553" s="5">
        <v>2.0</v>
      </c>
      <c r="G553" s="5">
        <v>0.0</v>
      </c>
      <c r="H553" s="5">
        <v>0.0</v>
      </c>
      <c r="I553" s="5">
        <v>0.0</v>
      </c>
      <c r="J553" s="5">
        <v>0.0</v>
      </c>
      <c r="K553" s="5">
        <v>0.0</v>
      </c>
      <c r="L553" s="5">
        <v>0.0</v>
      </c>
      <c r="M553" s="5">
        <v>0.0</v>
      </c>
      <c r="N553" s="5">
        <v>0.0</v>
      </c>
      <c r="O553" s="5">
        <v>0.0</v>
      </c>
      <c r="P553" s="5">
        <v>0.0</v>
      </c>
      <c r="Q553" s="5">
        <v>0.0</v>
      </c>
      <c r="R553" s="5">
        <v>0.0</v>
      </c>
      <c r="S553" s="5">
        <v>0.0</v>
      </c>
      <c r="T553" s="5">
        <v>0.0</v>
      </c>
      <c r="U553" s="5">
        <v>0.0</v>
      </c>
      <c r="V553" s="5"/>
      <c r="W553" s="5"/>
      <c r="X553" s="5"/>
      <c r="Y553" s="5"/>
      <c r="Z553" s="5"/>
      <c r="AA553" s="5"/>
      <c r="AB553" s="5"/>
      <c r="AC553" s="5"/>
      <c r="AD553" s="5"/>
    </row>
    <row r="554" ht="16.5" hidden="1" customHeight="1">
      <c r="A554" s="4" t="s">
        <v>922</v>
      </c>
      <c r="B554" s="1">
        <v>18.0</v>
      </c>
      <c r="C554" s="1">
        <v>2.0</v>
      </c>
      <c r="D554" s="1" t="s">
        <v>923</v>
      </c>
      <c r="E554" s="1">
        <v>0.0</v>
      </c>
      <c r="F554" s="1">
        <v>0.0</v>
      </c>
      <c r="G554" s="1">
        <v>0.0</v>
      </c>
      <c r="H554" s="1">
        <v>0.0</v>
      </c>
      <c r="I554" s="5">
        <v>0.0</v>
      </c>
      <c r="J554" s="5">
        <v>0.0</v>
      </c>
      <c r="K554" s="5">
        <v>0.0</v>
      </c>
      <c r="L554" s="5">
        <v>0.0</v>
      </c>
      <c r="M554" s="5">
        <v>0.0</v>
      </c>
      <c r="N554" s="5">
        <v>0.0</v>
      </c>
      <c r="O554" s="5">
        <v>0.0</v>
      </c>
      <c r="P554" s="5">
        <v>0.0</v>
      </c>
      <c r="Q554" s="5">
        <v>0.0</v>
      </c>
      <c r="R554" s="5">
        <v>1.0</v>
      </c>
      <c r="S554" s="5">
        <v>0.0</v>
      </c>
      <c r="T554" s="5">
        <v>0.0</v>
      </c>
      <c r="U554" s="5">
        <v>1.0</v>
      </c>
      <c r="V554" s="5"/>
      <c r="W554" s="5"/>
      <c r="X554" s="5"/>
      <c r="Y554" s="5"/>
      <c r="Z554" s="5"/>
      <c r="AA554" s="5"/>
      <c r="AB554" s="5"/>
      <c r="AC554" s="5"/>
      <c r="AD554" s="5"/>
    </row>
    <row r="555" ht="16.5" hidden="1" customHeight="1">
      <c r="A555" s="4" t="s">
        <v>928</v>
      </c>
      <c r="B555" s="5">
        <v>53.0</v>
      </c>
      <c r="C555" s="5">
        <v>2.0</v>
      </c>
      <c r="D555" s="1" t="s">
        <v>929</v>
      </c>
      <c r="E555" s="5">
        <v>0.0</v>
      </c>
      <c r="F555" s="5">
        <v>0.0</v>
      </c>
      <c r="G555" s="5">
        <v>1.0</v>
      </c>
      <c r="H555" s="5">
        <v>0.0</v>
      </c>
      <c r="I555" s="5">
        <v>0.0</v>
      </c>
      <c r="J555" s="5">
        <v>0.0</v>
      </c>
      <c r="K555" s="5">
        <v>0.0</v>
      </c>
      <c r="L555" s="5">
        <v>0.0</v>
      </c>
      <c r="M555" s="5">
        <v>0.0</v>
      </c>
      <c r="N555" s="5">
        <v>0.0</v>
      </c>
      <c r="O555" s="5">
        <v>0.0</v>
      </c>
      <c r="P555" s="5">
        <v>1.0</v>
      </c>
      <c r="Q555" s="5">
        <v>0.0</v>
      </c>
      <c r="R555" s="5">
        <v>0.0</v>
      </c>
      <c r="S555" s="5">
        <v>0.0</v>
      </c>
      <c r="T555" s="5">
        <v>0.0</v>
      </c>
      <c r="U555" s="5">
        <v>0.0</v>
      </c>
      <c r="V555" s="5"/>
      <c r="W555" s="5"/>
      <c r="X555" s="5"/>
      <c r="Y555" s="5"/>
      <c r="Z555" s="5"/>
      <c r="AA555" s="5"/>
      <c r="AB555" s="5"/>
      <c r="AC555" s="5"/>
      <c r="AD555" s="5"/>
    </row>
    <row r="556" ht="16.5" hidden="1" customHeight="1">
      <c r="A556" s="4" t="s">
        <v>930</v>
      </c>
      <c r="B556" s="1">
        <v>78.0</v>
      </c>
      <c r="C556" s="1">
        <v>2.0</v>
      </c>
      <c r="D556" s="1" t="s">
        <v>931</v>
      </c>
      <c r="E556" s="5">
        <v>0.0</v>
      </c>
      <c r="F556" s="5">
        <v>0.0</v>
      </c>
      <c r="G556" s="5">
        <v>0.0</v>
      </c>
      <c r="H556" s="5">
        <v>0.0</v>
      </c>
      <c r="I556" s="5">
        <v>0.0</v>
      </c>
      <c r="J556" s="5">
        <v>0.0</v>
      </c>
      <c r="K556" s="5">
        <v>0.0</v>
      </c>
      <c r="L556" s="5">
        <v>0.0</v>
      </c>
      <c r="M556" s="5">
        <v>0.0</v>
      </c>
      <c r="N556" s="5">
        <v>0.0</v>
      </c>
      <c r="O556" s="5">
        <v>0.0</v>
      </c>
      <c r="P556" s="5">
        <v>0.0</v>
      </c>
      <c r="Q556" s="5">
        <v>0.0</v>
      </c>
      <c r="R556" s="5">
        <v>1.0</v>
      </c>
      <c r="S556" s="5">
        <v>0.0</v>
      </c>
      <c r="T556" s="5">
        <v>0.0</v>
      </c>
      <c r="U556" s="5">
        <v>1.0</v>
      </c>
      <c r="V556" s="5"/>
      <c r="W556" s="5"/>
      <c r="X556" s="5"/>
      <c r="Y556" s="5"/>
      <c r="Z556" s="5"/>
      <c r="AA556" s="5"/>
      <c r="AB556" s="5"/>
      <c r="AC556" s="5"/>
      <c r="AD556" s="5"/>
    </row>
    <row r="557" ht="16.5" hidden="1" customHeight="1">
      <c r="A557" s="1" t="s">
        <v>1272</v>
      </c>
      <c r="B557" s="1">
        <v>19.0</v>
      </c>
      <c r="C557" s="1">
        <v>2.0</v>
      </c>
      <c r="D557" s="1" t="s">
        <v>2849</v>
      </c>
      <c r="E557" s="1">
        <v>0.0</v>
      </c>
      <c r="F557" s="1">
        <v>1.0</v>
      </c>
      <c r="G557" s="1">
        <v>0.0</v>
      </c>
      <c r="H557" s="1">
        <v>0.0</v>
      </c>
      <c r="I557" s="5">
        <v>0.0</v>
      </c>
      <c r="J557" s="5">
        <v>1.0</v>
      </c>
      <c r="K557" s="5">
        <v>0.0</v>
      </c>
      <c r="L557" s="5">
        <v>0.0</v>
      </c>
      <c r="M557" s="5">
        <v>0.0</v>
      </c>
      <c r="N557" s="5">
        <v>0.0</v>
      </c>
      <c r="O557" s="5">
        <v>0.0</v>
      </c>
      <c r="P557" s="5">
        <v>0.0</v>
      </c>
      <c r="Q557" s="5">
        <v>0.0</v>
      </c>
      <c r="R557" s="5">
        <v>0.0</v>
      </c>
      <c r="S557" s="5">
        <v>0.0</v>
      </c>
      <c r="T557" s="5">
        <v>0.0</v>
      </c>
      <c r="U557" s="5">
        <v>0.0</v>
      </c>
      <c r="V557" s="5"/>
      <c r="W557" s="5"/>
      <c r="X557" s="5"/>
      <c r="Y557" s="5"/>
      <c r="Z557" s="5"/>
      <c r="AA557" s="5"/>
      <c r="AB557" s="5"/>
      <c r="AC557" s="5"/>
      <c r="AD557" s="5"/>
    </row>
    <row r="558" ht="16.5" hidden="1" customHeight="1">
      <c r="A558" s="1" t="s">
        <v>934</v>
      </c>
      <c r="B558" s="5">
        <v>0.0</v>
      </c>
      <c r="C558" s="5">
        <v>2.0</v>
      </c>
      <c r="D558" s="1" t="s">
        <v>935</v>
      </c>
      <c r="E558" s="5">
        <v>0.0</v>
      </c>
      <c r="F558" s="5">
        <v>2.0</v>
      </c>
      <c r="G558" s="5">
        <v>0.0</v>
      </c>
      <c r="H558" s="5">
        <v>0.0</v>
      </c>
      <c r="I558" s="5">
        <v>0.0</v>
      </c>
      <c r="J558" s="5">
        <v>0.0</v>
      </c>
      <c r="K558" s="5">
        <v>0.0</v>
      </c>
      <c r="L558" s="5">
        <v>0.0</v>
      </c>
      <c r="M558" s="5">
        <v>0.0</v>
      </c>
      <c r="N558" s="5">
        <v>0.0</v>
      </c>
      <c r="O558" s="5">
        <v>0.0</v>
      </c>
      <c r="P558" s="5">
        <v>0.0</v>
      </c>
      <c r="Q558" s="5">
        <v>0.0</v>
      </c>
      <c r="R558" s="5">
        <v>0.0</v>
      </c>
      <c r="S558" s="5">
        <v>0.0</v>
      </c>
      <c r="T558" s="5">
        <v>0.0</v>
      </c>
      <c r="U558" s="5">
        <v>0.0</v>
      </c>
      <c r="V558" s="5"/>
      <c r="W558" s="5"/>
      <c r="X558" s="5"/>
      <c r="Y558" s="5"/>
      <c r="Z558" s="5"/>
      <c r="AA558" s="5"/>
      <c r="AB558" s="5"/>
      <c r="AC558" s="5"/>
      <c r="AD558" s="5"/>
    </row>
    <row r="559" ht="16.5" hidden="1" customHeight="1">
      <c r="A559" s="1" t="s">
        <v>936</v>
      </c>
      <c r="B559" s="1">
        <v>0.0</v>
      </c>
      <c r="C559" s="1">
        <v>2.0</v>
      </c>
      <c r="D559" s="1" t="s">
        <v>937</v>
      </c>
      <c r="E559" s="5">
        <v>0.0</v>
      </c>
      <c r="F559" s="5">
        <v>2.0</v>
      </c>
      <c r="G559" s="5">
        <v>0.0</v>
      </c>
      <c r="H559" s="5">
        <v>0.0</v>
      </c>
      <c r="I559" s="5">
        <v>0.0</v>
      </c>
      <c r="J559" s="5">
        <v>0.0</v>
      </c>
      <c r="K559" s="5">
        <v>0.0</v>
      </c>
      <c r="L559" s="5">
        <v>0.0</v>
      </c>
      <c r="M559" s="5">
        <v>0.0</v>
      </c>
      <c r="N559" s="5">
        <v>0.0</v>
      </c>
      <c r="O559" s="5">
        <v>0.0</v>
      </c>
      <c r="P559" s="5">
        <v>0.0</v>
      </c>
      <c r="Q559" s="5">
        <v>0.0</v>
      </c>
      <c r="R559" s="5">
        <v>0.0</v>
      </c>
      <c r="S559" s="5">
        <v>0.0</v>
      </c>
      <c r="T559" s="5">
        <v>0.0</v>
      </c>
      <c r="U559" s="5">
        <v>0.0</v>
      </c>
      <c r="V559" s="5"/>
      <c r="W559" s="5"/>
      <c r="X559" s="5"/>
      <c r="Y559" s="5"/>
      <c r="Z559" s="5"/>
      <c r="AA559" s="5"/>
      <c r="AB559" s="5"/>
      <c r="AC559" s="5"/>
      <c r="AD559" s="5"/>
    </row>
    <row r="560" ht="16.5" hidden="1" customHeight="1">
      <c r="A560" s="1" t="s">
        <v>938</v>
      </c>
      <c r="B560" s="1">
        <v>0.0</v>
      </c>
      <c r="C560" s="1">
        <v>2.0</v>
      </c>
      <c r="D560" s="1" t="s">
        <v>939</v>
      </c>
      <c r="E560" s="1">
        <v>0.0</v>
      </c>
      <c r="F560" s="5">
        <v>2.0</v>
      </c>
      <c r="G560" s="5">
        <v>0.0</v>
      </c>
      <c r="H560" s="5">
        <v>0.0</v>
      </c>
      <c r="I560" s="5">
        <v>0.0</v>
      </c>
      <c r="J560" s="5">
        <v>0.0</v>
      </c>
      <c r="K560" s="5">
        <v>0.0</v>
      </c>
      <c r="L560" s="5">
        <v>0.0</v>
      </c>
      <c r="M560" s="5">
        <v>0.0</v>
      </c>
      <c r="N560" s="5">
        <v>0.0</v>
      </c>
      <c r="O560" s="5">
        <v>0.0</v>
      </c>
      <c r="P560" s="5">
        <v>0.0</v>
      </c>
      <c r="Q560" s="5">
        <v>0.0</v>
      </c>
      <c r="R560" s="5">
        <v>0.0</v>
      </c>
      <c r="S560" s="5">
        <v>0.0</v>
      </c>
      <c r="T560" s="5">
        <v>0.0</v>
      </c>
      <c r="U560" s="5">
        <v>0.0</v>
      </c>
      <c r="V560" s="5"/>
      <c r="W560" s="5"/>
      <c r="X560" s="5"/>
      <c r="Y560" s="5"/>
      <c r="Z560" s="5"/>
      <c r="AA560" s="5"/>
      <c r="AB560" s="5"/>
      <c r="AC560" s="5"/>
      <c r="AD560" s="5"/>
    </row>
    <row r="561" ht="16.5" hidden="1" customHeight="1">
      <c r="A561" s="1" t="s">
        <v>940</v>
      </c>
      <c r="B561" s="1">
        <v>0.0</v>
      </c>
      <c r="C561" s="1">
        <v>2.0</v>
      </c>
      <c r="D561" s="1" t="s">
        <v>941</v>
      </c>
      <c r="E561" s="1">
        <v>0.0</v>
      </c>
      <c r="F561" s="1">
        <v>2.0</v>
      </c>
      <c r="G561" s="1">
        <v>0.0</v>
      </c>
      <c r="H561" s="5">
        <v>0.0</v>
      </c>
      <c r="I561" s="5">
        <v>0.0</v>
      </c>
      <c r="J561" s="5">
        <v>0.0</v>
      </c>
      <c r="K561" s="5">
        <v>0.0</v>
      </c>
      <c r="L561" s="5">
        <v>0.0</v>
      </c>
      <c r="M561" s="5">
        <v>0.0</v>
      </c>
      <c r="N561" s="5">
        <v>0.0</v>
      </c>
      <c r="O561" s="5">
        <v>0.0</v>
      </c>
      <c r="P561" s="5">
        <v>0.0</v>
      </c>
      <c r="Q561" s="5">
        <v>0.0</v>
      </c>
      <c r="R561" s="5">
        <v>0.0</v>
      </c>
      <c r="S561" s="5">
        <v>0.0</v>
      </c>
      <c r="T561" s="5">
        <v>0.0</v>
      </c>
      <c r="U561" s="5">
        <v>0.0</v>
      </c>
      <c r="V561" s="5"/>
      <c r="W561" s="5"/>
      <c r="X561" s="5"/>
      <c r="Y561" s="5"/>
      <c r="Z561" s="5"/>
      <c r="AA561" s="5"/>
      <c r="AB561" s="5"/>
      <c r="AC561" s="5"/>
      <c r="AD561" s="5"/>
    </row>
    <row r="562" ht="16.5" hidden="1" customHeight="1">
      <c r="A562" s="1" t="s">
        <v>942</v>
      </c>
      <c r="B562" s="5">
        <v>0.0</v>
      </c>
      <c r="C562" s="5">
        <v>2.0</v>
      </c>
      <c r="D562" s="1" t="s">
        <v>943</v>
      </c>
      <c r="E562" s="5">
        <v>0.0</v>
      </c>
      <c r="F562" s="5">
        <v>2.0</v>
      </c>
      <c r="G562" s="5">
        <v>0.0</v>
      </c>
      <c r="H562" s="5">
        <v>0.0</v>
      </c>
      <c r="I562" s="5">
        <v>0.0</v>
      </c>
      <c r="J562" s="5">
        <v>0.0</v>
      </c>
      <c r="K562" s="5">
        <v>0.0</v>
      </c>
      <c r="L562" s="5">
        <v>0.0</v>
      </c>
      <c r="M562" s="5">
        <v>0.0</v>
      </c>
      <c r="N562" s="5">
        <v>0.0</v>
      </c>
      <c r="O562" s="5">
        <v>0.0</v>
      </c>
      <c r="P562" s="5">
        <v>0.0</v>
      </c>
      <c r="Q562" s="5">
        <v>0.0</v>
      </c>
      <c r="R562" s="5">
        <v>0.0</v>
      </c>
      <c r="S562" s="5">
        <v>0.0</v>
      </c>
      <c r="T562" s="5">
        <v>0.0</v>
      </c>
      <c r="U562" s="5">
        <v>0.0</v>
      </c>
      <c r="V562" s="5"/>
      <c r="W562" s="5"/>
      <c r="X562" s="5"/>
      <c r="Y562" s="5"/>
      <c r="Z562" s="5"/>
      <c r="AA562" s="5"/>
      <c r="AB562" s="5"/>
      <c r="AC562" s="5"/>
      <c r="AD562" s="5"/>
    </row>
    <row r="563" ht="16.5" hidden="1" customHeight="1">
      <c r="A563" s="1" t="s">
        <v>944</v>
      </c>
      <c r="B563" s="1">
        <v>0.0</v>
      </c>
      <c r="C563" s="5">
        <v>2.0</v>
      </c>
      <c r="D563" s="1" t="s">
        <v>945</v>
      </c>
      <c r="E563" s="5">
        <v>0.0</v>
      </c>
      <c r="F563" s="5">
        <v>2.0</v>
      </c>
      <c r="G563" s="5">
        <v>0.0</v>
      </c>
      <c r="H563" s="5">
        <v>0.0</v>
      </c>
      <c r="I563" s="5">
        <v>0.0</v>
      </c>
      <c r="J563" s="5">
        <v>0.0</v>
      </c>
      <c r="K563" s="5">
        <v>0.0</v>
      </c>
      <c r="L563" s="5">
        <v>0.0</v>
      </c>
      <c r="M563" s="5">
        <v>0.0</v>
      </c>
      <c r="N563" s="5">
        <v>0.0</v>
      </c>
      <c r="O563" s="5">
        <v>0.0</v>
      </c>
      <c r="P563" s="5">
        <v>0.0</v>
      </c>
      <c r="Q563" s="5">
        <v>0.0</v>
      </c>
      <c r="R563" s="5">
        <v>0.0</v>
      </c>
      <c r="S563" s="5">
        <v>0.0</v>
      </c>
      <c r="T563" s="5">
        <v>0.0</v>
      </c>
      <c r="U563" s="5">
        <v>0.0</v>
      </c>
      <c r="V563" s="5"/>
      <c r="W563" s="5"/>
      <c r="X563" s="5"/>
      <c r="Y563" s="5"/>
      <c r="Z563" s="5"/>
      <c r="AA563" s="5"/>
      <c r="AB563" s="5"/>
      <c r="AC563" s="5"/>
      <c r="AD563" s="5"/>
    </row>
    <row r="564" ht="16.5" hidden="1" customHeight="1">
      <c r="A564" s="1" t="s">
        <v>946</v>
      </c>
      <c r="B564" s="5">
        <v>0.0</v>
      </c>
      <c r="C564" s="5">
        <v>2.0</v>
      </c>
      <c r="D564" s="1" t="s">
        <v>947</v>
      </c>
      <c r="E564" s="5">
        <v>0.0</v>
      </c>
      <c r="F564" s="5">
        <v>2.0</v>
      </c>
      <c r="G564" s="5">
        <v>0.0</v>
      </c>
      <c r="H564" s="5">
        <v>0.0</v>
      </c>
      <c r="I564" s="5">
        <v>0.0</v>
      </c>
      <c r="J564" s="5">
        <v>0.0</v>
      </c>
      <c r="K564" s="5">
        <v>0.0</v>
      </c>
      <c r="L564" s="5">
        <v>0.0</v>
      </c>
      <c r="M564" s="5">
        <v>0.0</v>
      </c>
      <c r="N564" s="5">
        <v>0.0</v>
      </c>
      <c r="O564" s="5">
        <v>0.0</v>
      </c>
      <c r="P564" s="5">
        <v>0.0</v>
      </c>
      <c r="Q564" s="5">
        <v>0.0</v>
      </c>
      <c r="R564" s="5">
        <v>0.0</v>
      </c>
      <c r="S564" s="5">
        <v>0.0</v>
      </c>
      <c r="T564" s="5">
        <v>0.0</v>
      </c>
      <c r="U564" s="5">
        <v>0.0</v>
      </c>
      <c r="V564" s="5"/>
      <c r="W564" s="5"/>
      <c r="X564" s="5"/>
      <c r="Y564" s="5"/>
      <c r="Z564" s="5"/>
      <c r="AA564" s="5"/>
      <c r="AB564" s="5"/>
      <c r="AC564" s="5"/>
      <c r="AD564" s="5"/>
    </row>
    <row r="565" ht="16.5" hidden="1" customHeight="1">
      <c r="A565" s="1" t="s">
        <v>948</v>
      </c>
      <c r="B565" s="1">
        <v>0.0</v>
      </c>
      <c r="C565" s="5">
        <v>2.0</v>
      </c>
      <c r="D565" s="1" t="s">
        <v>949</v>
      </c>
      <c r="E565" s="5">
        <v>0.0</v>
      </c>
      <c r="F565" s="5">
        <v>2.0</v>
      </c>
      <c r="G565" s="5">
        <v>0.0</v>
      </c>
      <c r="H565" s="5">
        <v>0.0</v>
      </c>
      <c r="I565" s="5">
        <v>0.0</v>
      </c>
      <c r="J565" s="5">
        <v>0.0</v>
      </c>
      <c r="K565" s="5">
        <v>0.0</v>
      </c>
      <c r="L565" s="5">
        <v>0.0</v>
      </c>
      <c r="M565" s="5">
        <v>0.0</v>
      </c>
      <c r="N565" s="5">
        <v>0.0</v>
      </c>
      <c r="O565" s="5">
        <v>0.0</v>
      </c>
      <c r="P565" s="5">
        <v>0.0</v>
      </c>
      <c r="Q565" s="5">
        <v>0.0</v>
      </c>
      <c r="R565" s="5">
        <v>0.0</v>
      </c>
      <c r="S565" s="5">
        <v>0.0</v>
      </c>
      <c r="T565" s="5">
        <v>0.0</v>
      </c>
      <c r="U565" s="5">
        <v>0.0</v>
      </c>
      <c r="V565" s="5"/>
      <c r="W565" s="5"/>
      <c r="X565" s="5"/>
      <c r="Y565" s="5"/>
      <c r="Z565" s="5"/>
      <c r="AA565" s="5"/>
      <c r="AB565" s="5"/>
      <c r="AC565" s="5"/>
      <c r="AD565" s="5"/>
    </row>
    <row r="566" ht="16.5" hidden="1" customHeight="1">
      <c r="A566" s="4" t="s">
        <v>950</v>
      </c>
      <c r="B566" s="1">
        <v>0.0</v>
      </c>
      <c r="C566" s="1">
        <v>2.0</v>
      </c>
      <c r="D566" s="1" t="s">
        <v>951</v>
      </c>
      <c r="E566" s="1">
        <v>0.0</v>
      </c>
      <c r="F566" s="1">
        <v>2.0</v>
      </c>
      <c r="G566" s="1">
        <v>0.0</v>
      </c>
      <c r="H566" s="1">
        <v>0.0</v>
      </c>
      <c r="I566" s="1">
        <v>0.0</v>
      </c>
      <c r="J566" s="5">
        <v>0.0</v>
      </c>
      <c r="K566" s="5">
        <v>0.0</v>
      </c>
      <c r="L566" s="5">
        <v>0.0</v>
      </c>
      <c r="M566" s="5">
        <v>0.0</v>
      </c>
      <c r="N566" s="5">
        <v>0.0</v>
      </c>
      <c r="O566" s="5">
        <v>0.0</v>
      </c>
      <c r="P566" s="5">
        <v>0.0</v>
      </c>
      <c r="Q566" s="5">
        <v>0.0</v>
      </c>
      <c r="R566" s="5">
        <v>0.0</v>
      </c>
      <c r="S566" s="5">
        <v>0.0</v>
      </c>
      <c r="T566" s="5">
        <v>0.0</v>
      </c>
      <c r="U566" s="5">
        <v>0.0</v>
      </c>
      <c r="V566" s="5"/>
      <c r="W566" s="5"/>
      <c r="X566" s="5"/>
      <c r="Y566" s="5"/>
      <c r="Z566" s="5"/>
      <c r="AA566" s="5"/>
      <c r="AB566" s="5"/>
      <c r="AC566" s="5"/>
      <c r="AD566" s="5"/>
    </row>
    <row r="567" ht="16.5" hidden="1" customHeight="1">
      <c r="A567" s="4" t="s">
        <v>958</v>
      </c>
      <c r="B567" s="1">
        <v>28.0</v>
      </c>
      <c r="C567" s="5">
        <v>2.0</v>
      </c>
      <c r="D567" s="1" t="s">
        <v>2850</v>
      </c>
      <c r="E567" s="5">
        <v>0.0</v>
      </c>
      <c r="F567" s="5">
        <v>2.0</v>
      </c>
      <c r="G567" s="5">
        <v>0.0</v>
      </c>
      <c r="H567" s="5">
        <v>0.0</v>
      </c>
      <c r="I567" s="5">
        <v>0.0</v>
      </c>
      <c r="J567" s="5">
        <v>0.0</v>
      </c>
      <c r="K567" s="5">
        <v>0.0</v>
      </c>
      <c r="L567" s="5">
        <v>0.0</v>
      </c>
      <c r="M567" s="5">
        <v>0.0</v>
      </c>
      <c r="N567" s="5">
        <v>0.0</v>
      </c>
      <c r="O567" s="5">
        <v>0.0</v>
      </c>
      <c r="P567" s="5">
        <v>0.0</v>
      </c>
      <c r="Q567" s="5">
        <v>0.0</v>
      </c>
      <c r="R567" s="5">
        <v>0.0</v>
      </c>
      <c r="S567" s="5">
        <v>0.0</v>
      </c>
      <c r="T567" s="5">
        <v>0.0</v>
      </c>
      <c r="U567" s="5">
        <v>0.0</v>
      </c>
      <c r="V567" s="5"/>
      <c r="W567" s="5"/>
      <c r="X567" s="5"/>
      <c r="Y567" s="5"/>
      <c r="Z567" s="5"/>
      <c r="AA567" s="5"/>
      <c r="AB567" s="5"/>
      <c r="AC567" s="5"/>
      <c r="AD567" s="5"/>
    </row>
    <row r="568" ht="16.5" hidden="1" customHeight="1">
      <c r="A568" s="4" t="s">
        <v>660</v>
      </c>
      <c r="B568" s="1">
        <v>1.0</v>
      </c>
      <c r="C568" s="5">
        <v>2.0</v>
      </c>
      <c r="D568" s="1" t="s">
        <v>2851</v>
      </c>
      <c r="E568" s="5">
        <v>0.0</v>
      </c>
      <c r="F568" s="5">
        <v>2.0</v>
      </c>
      <c r="G568" s="5">
        <v>0.0</v>
      </c>
      <c r="H568" s="5">
        <v>0.0</v>
      </c>
      <c r="I568" s="5">
        <v>0.0</v>
      </c>
      <c r="J568" s="5">
        <v>0.0</v>
      </c>
      <c r="K568" s="5">
        <v>0.0</v>
      </c>
      <c r="L568" s="5">
        <v>0.0</v>
      </c>
      <c r="M568" s="5">
        <v>0.0</v>
      </c>
      <c r="N568" s="5">
        <v>0.0</v>
      </c>
      <c r="O568" s="5">
        <v>0.0</v>
      </c>
      <c r="P568" s="5">
        <v>0.0</v>
      </c>
      <c r="Q568" s="5">
        <v>0.0</v>
      </c>
      <c r="R568" s="5">
        <v>0.0</v>
      </c>
      <c r="S568" s="5">
        <v>0.0</v>
      </c>
      <c r="T568" s="5">
        <v>0.0</v>
      </c>
      <c r="U568" s="5">
        <v>0.0</v>
      </c>
      <c r="V568" s="5"/>
      <c r="W568" s="5"/>
      <c r="X568" s="5"/>
      <c r="Y568" s="5"/>
      <c r="Z568" s="5"/>
      <c r="AA568" s="5"/>
      <c r="AB568" s="5"/>
      <c r="AC568" s="5"/>
      <c r="AD568" s="5"/>
    </row>
    <row r="569" ht="16.5" hidden="1" customHeight="1">
      <c r="A569" s="4" t="s">
        <v>664</v>
      </c>
      <c r="B569" s="1">
        <v>0.0</v>
      </c>
      <c r="C569" s="1">
        <v>2.0</v>
      </c>
      <c r="D569" s="1" t="s">
        <v>2852</v>
      </c>
      <c r="E569" s="1">
        <v>0.0</v>
      </c>
      <c r="F569" s="5">
        <v>0.0</v>
      </c>
      <c r="G569" s="5">
        <v>1.0</v>
      </c>
      <c r="H569" s="5">
        <v>0.0</v>
      </c>
      <c r="I569" s="5">
        <v>0.0</v>
      </c>
      <c r="J569" s="5">
        <v>1.0</v>
      </c>
      <c r="K569" s="5">
        <v>0.0</v>
      </c>
      <c r="L569" s="5">
        <v>0.0</v>
      </c>
      <c r="M569" s="5">
        <v>0.0</v>
      </c>
      <c r="N569" s="5">
        <v>0.0</v>
      </c>
      <c r="O569" s="5">
        <v>0.0</v>
      </c>
      <c r="P569" s="5">
        <v>0.0</v>
      </c>
      <c r="Q569" s="5">
        <v>0.0</v>
      </c>
      <c r="R569" s="5">
        <v>0.0</v>
      </c>
      <c r="S569" s="5">
        <v>0.0</v>
      </c>
      <c r="T569" s="5">
        <v>0.0</v>
      </c>
      <c r="U569" s="5">
        <v>0.0</v>
      </c>
      <c r="V569" s="5"/>
      <c r="W569" s="5"/>
      <c r="X569" s="5"/>
      <c r="Y569" s="5"/>
      <c r="Z569" s="5"/>
      <c r="AA569" s="5"/>
      <c r="AB569" s="5"/>
      <c r="AC569" s="5"/>
      <c r="AD569" s="5"/>
    </row>
    <row r="570" ht="16.5" hidden="1" customHeight="1">
      <c r="A570" s="4" t="s">
        <v>982</v>
      </c>
      <c r="B570" s="1">
        <v>3.0</v>
      </c>
      <c r="C570" s="1">
        <v>2.0</v>
      </c>
      <c r="D570" s="1" t="s">
        <v>983</v>
      </c>
      <c r="E570" s="1">
        <v>0.0</v>
      </c>
      <c r="F570" s="1">
        <v>0.0</v>
      </c>
      <c r="G570" s="1">
        <v>0.0</v>
      </c>
      <c r="H570" s="5">
        <v>0.0</v>
      </c>
      <c r="I570" s="5">
        <v>0.0</v>
      </c>
      <c r="J570" s="5">
        <v>0.0</v>
      </c>
      <c r="K570" s="5">
        <v>0.0</v>
      </c>
      <c r="L570" s="5">
        <v>0.0</v>
      </c>
      <c r="M570" s="5">
        <v>0.0</v>
      </c>
      <c r="N570" s="5">
        <v>0.0</v>
      </c>
      <c r="O570" s="5">
        <v>0.0</v>
      </c>
      <c r="P570" s="5">
        <v>0.0</v>
      </c>
      <c r="Q570" s="5">
        <v>0.0</v>
      </c>
      <c r="R570" s="5">
        <v>1.0</v>
      </c>
      <c r="S570" s="5">
        <v>0.0</v>
      </c>
      <c r="T570" s="5">
        <v>0.0</v>
      </c>
      <c r="U570" s="5">
        <v>1.0</v>
      </c>
      <c r="V570" s="5"/>
      <c r="W570" s="5"/>
      <c r="X570" s="5"/>
      <c r="Y570" s="5"/>
      <c r="Z570" s="5"/>
      <c r="AA570" s="5"/>
      <c r="AB570" s="5"/>
      <c r="AC570" s="5"/>
      <c r="AD570" s="5"/>
    </row>
    <row r="571" ht="16.5" hidden="1" customHeight="1">
      <c r="A571" s="4" t="s">
        <v>696</v>
      </c>
      <c r="B571" s="1">
        <v>7.0</v>
      </c>
      <c r="C571" s="1">
        <v>2.0</v>
      </c>
      <c r="D571" s="1" t="s">
        <v>2853</v>
      </c>
      <c r="E571" s="1">
        <v>0.0</v>
      </c>
      <c r="F571" s="5">
        <v>0.0</v>
      </c>
      <c r="G571" s="5">
        <v>0.0</v>
      </c>
      <c r="H571" s="5">
        <v>0.0</v>
      </c>
      <c r="I571" s="5">
        <v>0.0</v>
      </c>
      <c r="J571" s="5">
        <v>0.0</v>
      </c>
      <c r="K571" s="5">
        <v>0.0</v>
      </c>
      <c r="L571" s="5">
        <v>1.0</v>
      </c>
      <c r="M571" s="5">
        <v>0.0</v>
      </c>
      <c r="N571" s="5">
        <v>0.0</v>
      </c>
      <c r="O571" s="5">
        <v>0.0</v>
      </c>
      <c r="P571" s="5">
        <v>0.0</v>
      </c>
      <c r="Q571" s="5">
        <v>0.0</v>
      </c>
      <c r="R571" s="5">
        <v>1.0</v>
      </c>
      <c r="S571" s="5">
        <v>0.0</v>
      </c>
      <c r="T571" s="5">
        <v>0.0</v>
      </c>
      <c r="U571" s="5">
        <v>0.0</v>
      </c>
      <c r="V571" s="5"/>
      <c r="W571" s="5"/>
      <c r="X571" s="5"/>
      <c r="Y571" s="5"/>
      <c r="Z571" s="5"/>
      <c r="AA571" s="5"/>
      <c r="AB571" s="5"/>
      <c r="AC571" s="5"/>
      <c r="AD571" s="5"/>
    </row>
    <row r="572" ht="16.5" hidden="1" customHeight="1">
      <c r="A572" s="4" t="s">
        <v>358</v>
      </c>
      <c r="B572" s="1">
        <v>4.0</v>
      </c>
      <c r="C572" s="1">
        <v>2.0</v>
      </c>
      <c r="D572" s="1" t="s">
        <v>2854</v>
      </c>
      <c r="E572" s="1">
        <v>0.0</v>
      </c>
      <c r="F572" s="5">
        <v>2.0</v>
      </c>
      <c r="G572" s="5">
        <v>0.0</v>
      </c>
      <c r="H572" s="5">
        <v>0.0</v>
      </c>
      <c r="I572" s="5">
        <v>0.0</v>
      </c>
      <c r="J572" s="5">
        <v>0.0</v>
      </c>
      <c r="K572" s="5">
        <v>0.0</v>
      </c>
      <c r="L572" s="5">
        <v>0.0</v>
      </c>
      <c r="M572" s="5">
        <v>0.0</v>
      </c>
      <c r="N572" s="5">
        <v>0.0</v>
      </c>
      <c r="O572" s="5">
        <v>0.0</v>
      </c>
      <c r="P572" s="5">
        <v>0.0</v>
      </c>
      <c r="Q572" s="5">
        <v>0.0</v>
      </c>
      <c r="R572" s="5">
        <v>0.0</v>
      </c>
      <c r="S572" s="5">
        <v>0.0</v>
      </c>
      <c r="T572" s="5">
        <v>0.0</v>
      </c>
      <c r="U572" s="5">
        <v>0.0</v>
      </c>
      <c r="V572" s="5"/>
      <c r="W572" s="5"/>
      <c r="X572" s="5"/>
      <c r="Y572" s="5"/>
      <c r="Z572" s="5"/>
      <c r="AA572" s="5"/>
      <c r="AB572" s="5"/>
      <c r="AC572" s="5"/>
      <c r="AD572" s="5"/>
    </row>
    <row r="573" ht="16.5" hidden="1" customHeight="1">
      <c r="A573" s="1" t="s">
        <v>990</v>
      </c>
      <c r="B573" s="5">
        <v>1.0</v>
      </c>
      <c r="C573" s="5">
        <v>2.0</v>
      </c>
      <c r="D573" s="1" t="s">
        <v>2855</v>
      </c>
      <c r="E573" s="5">
        <v>0.0</v>
      </c>
      <c r="F573" s="5">
        <v>0.0</v>
      </c>
      <c r="G573" s="5">
        <v>0.0</v>
      </c>
      <c r="H573" s="5">
        <v>0.0</v>
      </c>
      <c r="I573" s="5">
        <v>2.0</v>
      </c>
      <c r="J573" s="5">
        <v>0.0</v>
      </c>
      <c r="K573" s="5">
        <v>0.0</v>
      </c>
      <c r="L573" s="5">
        <v>0.0</v>
      </c>
      <c r="M573" s="5">
        <v>0.0</v>
      </c>
      <c r="N573" s="5">
        <v>0.0</v>
      </c>
      <c r="O573" s="5">
        <v>0.0</v>
      </c>
      <c r="P573" s="5">
        <v>0.0</v>
      </c>
      <c r="Q573" s="5">
        <v>0.0</v>
      </c>
      <c r="R573" s="5">
        <v>0.0</v>
      </c>
      <c r="S573" s="5">
        <v>0.0</v>
      </c>
      <c r="T573" s="5">
        <v>0.0</v>
      </c>
      <c r="U573" s="5">
        <v>0.0</v>
      </c>
      <c r="V573" s="5"/>
      <c r="W573" s="5"/>
      <c r="X573" s="5"/>
      <c r="Y573" s="5"/>
      <c r="Z573" s="5"/>
      <c r="AA573" s="5"/>
      <c r="AB573" s="5"/>
      <c r="AC573" s="5"/>
      <c r="AD573" s="5"/>
    </row>
    <row r="574" ht="16.5" hidden="1" customHeight="1">
      <c r="A574" s="4" t="s">
        <v>994</v>
      </c>
      <c r="B574" s="1">
        <v>0.0</v>
      </c>
      <c r="C574" s="1">
        <v>2.0</v>
      </c>
      <c r="D574" s="1" t="s">
        <v>995</v>
      </c>
      <c r="E574" s="5">
        <v>0.0</v>
      </c>
      <c r="F574" s="5">
        <v>1.0</v>
      </c>
      <c r="G574" s="5">
        <v>0.0</v>
      </c>
      <c r="H574" s="5">
        <v>0.0</v>
      </c>
      <c r="I574" s="5">
        <v>0.0</v>
      </c>
      <c r="J574" s="5">
        <v>1.0</v>
      </c>
      <c r="K574" s="5">
        <v>0.0</v>
      </c>
      <c r="L574" s="5">
        <v>0.0</v>
      </c>
      <c r="M574" s="5">
        <v>0.0</v>
      </c>
      <c r="N574" s="5">
        <v>0.0</v>
      </c>
      <c r="O574" s="5">
        <v>0.0</v>
      </c>
      <c r="P574" s="5">
        <v>0.0</v>
      </c>
      <c r="Q574" s="5">
        <v>0.0</v>
      </c>
      <c r="R574" s="5">
        <v>0.0</v>
      </c>
      <c r="S574" s="5">
        <v>0.0</v>
      </c>
      <c r="T574" s="5">
        <v>0.0</v>
      </c>
      <c r="U574" s="5">
        <v>0.0</v>
      </c>
      <c r="V574" s="5"/>
      <c r="W574" s="5"/>
      <c r="X574" s="5"/>
      <c r="Y574" s="5"/>
      <c r="Z574" s="5"/>
      <c r="AA574" s="5"/>
      <c r="AB574" s="5"/>
      <c r="AC574" s="5"/>
      <c r="AD574" s="5"/>
    </row>
    <row r="575" ht="16.5" hidden="1" customHeight="1">
      <c r="A575" s="4" t="s">
        <v>1004</v>
      </c>
      <c r="B575" s="1">
        <v>103.0</v>
      </c>
      <c r="C575" s="5">
        <v>2.0</v>
      </c>
      <c r="D575" s="1" t="s">
        <v>1005</v>
      </c>
      <c r="E575" s="5">
        <v>0.0</v>
      </c>
      <c r="F575" s="5">
        <v>0.0</v>
      </c>
      <c r="G575" s="5">
        <v>0.0</v>
      </c>
      <c r="H575" s="5">
        <v>0.0</v>
      </c>
      <c r="I575" s="5">
        <v>0.0</v>
      </c>
      <c r="J575" s="5">
        <v>2.0</v>
      </c>
      <c r="K575" s="5">
        <v>0.0</v>
      </c>
      <c r="L575" s="5">
        <v>0.0</v>
      </c>
      <c r="M575" s="5">
        <v>0.0</v>
      </c>
      <c r="N575" s="5">
        <v>0.0</v>
      </c>
      <c r="O575" s="5">
        <v>0.0</v>
      </c>
      <c r="P575" s="5">
        <v>0.0</v>
      </c>
      <c r="Q575" s="5">
        <v>0.0</v>
      </c>
      <c r="R575" s="5">
        <v>0.0</v>
      </c>
      <c r="S575" s="5">
        <v>0.0</v>
      </c>
      <c r="T575" s="5">
        <v>0.0</v>
      </c>
      <c r="U575" s="5">
        <v>0.0</v>
      </c>
      <c r="V575" s="5"/>
      <c r="W575" s="5"/>
      <c r="X575" s="5"/>
      <c r="Y575" s="5"/>
      <c r="Z575" s="5"/>
      <c r="AA575" s="5"/>
      <c r="AB575" s="5"/>
      <c r="AC575" s="5"/>
      <c r="AD575" s="5"/>
    </row>
    <row r="576" ht="16.5" hidden="1" customHeight="1">
      <c r="A576" s="4" t="s">
        <v>376</v>
      </c>
      <c r="B576" s="1">
        <v>341.0</v>
      </c>
      <c r="C576" s="5">
        <v>2.0</v>
      </c>
      <c r="D576" s="1" t="s">
        <v>2856</v>
      </c>
      <c r="E576" s="5">
        <v>0.0</v>
      </c>
      <c r="F576" s="5">
        <v>0.0</v>
      </c>
      <c r="G576" s="5">
        <v>0.0</v>
      </c>
      <c r="H576" s="5">
        <v>0.0</v>
      </c>
      <c r="I576" s="5">
        <v>0.0</v>
      </c>
      <c r="J576" s="5">
        <v>0.0</v>
      </c>
      <c r="K576" s="5">
        <v>0.0</v>
      </c>
      <c r="L576" s="5">
        <v>0.0</v>
      </c>
      <c r="M576" s="5">
        <v>0.0</v>
      </c>
      <c r="N576" s="5">
        <v>0.0</v>
      </c>
      <c r="O576" s="5">
        <v>0.0</v>
      </c>
      <c r="P576" s="5">
        <v>0.0</v>
      </c>
      <c r="Q576" s="5">
        <v>2.0</v>
      </c>
      <c r="R576" s="5">
        <v>0.0</v>
      </c>
      <c r="S576" s="5">
        <v>0.0</v>
      </c>
      <c r="T576" s="5">
        <v>0.0</v>
      </c>
      <c r="U576" s="5">
        <v>0.0</v>
      </c>
      <c r="V576" s="5"/>
      <c r="W576" s="5"/>
      <c r="X576" s="5"/>
      <c r="Y576" s="5"/>
      <c r="Z576" s="5"/>
      <c r="AA576" s="5"/>
      <c r="AB576" s="5"/>
      <c r="AC576" s="5"/>
      <c r="AD576" s="5"/>
    </row>
    <row r="577" ht="16.5" hidden="1" customHeight="1">
      <c r="A577" s="4" t="s">
        <v>380</v>
      </c>
      <c r="B577" s="1">
        <v>227.0</v>
      </c>
      <c r="C577" s="1">
        <v>2.0</v>
      </c>
      <c r="D577" s="1" t="s">
        <v>2857</v>
      </c>
      <c r="E577" s="1">
        <v>0.0</v>
      </c>
      <c r="F577" s="1">
        <v>0.0</v>
      </c>
      <c r="G577" s="1">
        <v>0.0</v>
      </c>
      <c r="H577" s="1">
        <v>0.0</v>
      </c>
      <c r="I577" s="5">
        <v>0.0</v>
      </c>
      <c r="J577" s="5">
        <v>0.0</v>
      </c>
      <c r="K577" s="5">
        <v>0.0</v>
      </c>
      <c r="L577" s="5">
        <v>0.0</v>
      </c>
      <c r="M577" s="5">
        <v>0.0</v>
      </c>
      <c r="N577" s="5">
        <v>0.0</v>
      </c>
      <c r="O577" s="5">
        <v>0.0</v>
      </c>
      <c r="P577" s="5">
        <v>0.0</v>
      </c>
      <c r="Q577" s="5">
        <v>2.0</v>
      </c>
      <c r="R577" s="5">
        <v>0.0</v>
      </c>
      <c r="S577" s="5">
        <v>0.0</v>
      </c>
      <c r="T577" s="5">
        <v>0.0</v>
      </c>
      <c r="U577" s="5">
        <v>0.0</v>
      </c>
      <c r="V577" s="5"/>
      <c r="W577" s="5"/>
      <c r="X577" s="5"/>
      <c r="Y577" s="5"/>
      <c r="Z577" s="5"/>
      <c r="AA577" s="5"/>
      <c r="AB577" s="5"/>
      <c r="AC577" s="5"/>
      <c r="AD577" s="5"/>
    </row>
    <row r="578" ht="16.5" hidden="1" customHeight="1">
      <c r="A578" s="4" t="s">
        <v>1008</v>
      </c>
      <c r="B578" s="5">
        <v>178.0</v>
      </c>
      <c r="C578" s="5">
        <v>2.0</v>
      </c>
      <c r="D578" s="1" t="s">
        <v>1009</v>
      </c>
      <c r="E578" s="5">
        <v>0.0</v>
      </c>
      <c r="F578" s="5">
        <v>0.0</v>
      </c>
      <c r="G578" s="5">
        <v>0.0</v>
      </c>
      <c r="H578" s="5">
        <v>0.0</v>
      </c>
      <c r="I578" s="5">
        <v>0.0</v>
      </c>
      <c r="J578" s="5">
        <v>0.0</v>
      </c>
      <c r="K578" s="5">
        <v>0.0</v>
      </c>
      <c r="L578" s="5">
        <v>0.0</v>
      </c>
      <c r="M578" s="5">
        <v>0.0</v>
      </c>
      <c r="N578" s="5">
        <v>0.0</v>
      </c>
      <c r="O578" s="5">
        <v>0.0</v>
      </c>
      <c r="P578" s="5">
        <v>0.0</v>
      </c>
      <c r="Q578" s="5">
        <v>0.0</v>
      </c>
      <c r="R578" s="5">
        <v>0.0</v>
      </c>
      <c r="S578" s="5">
        <v>2.0</v>
      </c>
      <c r="T578" s="5">
        <v>0.0</v>
      </c>
      <c r="U578" s="5">
        <v>0.0</v>
      </c>
      <c r="V578" s="5"/>
      <c r="W578" s="5"/>
      <c r="X578" s="5"/>
      <c r="Y578" s="5"/>
      <c r="Z578" s="5"/>
      <c r="AA578" s="5"/>
      <c r="AB578" s="5"/>
      <c r="AC578" s="5"/>
      <c r="AD578" s="5"/>
    </row>
    <row r="579" ht="16.5" hidden="1" customHeight="1">
      <c r="A579" s="4" t="s">
        <v>1010</v>
      </c>
      <c r="B579" s="1">
        <v>177.0</v>
      </c>
      <c r="C579" s="5">
        <v>2.0</v>
      </c>
      <c r="D579" s="1" t="s">
        <v>1011</v>
      </c>
      <c r="E579" s="5">
        <v>1.0</v>
      </c>
      <c r="F579" s="5">
        <v>0.0</v>
      </c>
      <c r="G579" s="5">
        <v>0.0</v>
      </c>
      <c r="H579" s="5">
        <v>0.0</v>
      </c>
      <c r="I579" s="5">
        <v>0.0</v>
      </c>
      <c r="J579" s="5">
        <v>0.0</v>
      </c>
      <c r="K579" s="5">
        <v>0.0</v>
      </c>
      <c r="L579" s="5">
        <v>0.0</v>
      </c>
      <c r="M579" s="5">
        <v>0.0</v>
      </c>
      <c r="N579" s="5">
        <v>0.0</v>
      </c>
      <c r="O579" s="5">
        <v>0.0</v>
      </c>
      <c r="P579" s="5">
        <v>0.0</v>
      </c>
      <c r="Q579" s="5">
        <v>0.0</v>
      </c>
      <c r="R579" s="5">
        <v>0.0</v>
      </c>
      <c r="S579" s="5">
        <v>1.0</v>
      </c>
      <c r="T579" s="5">
        <v>0.0</v>
      </c>
      <c r="U579" s="5">
        <v>0.0</v>
      </c>
      <c r="V579" s="5"/>
      <c r="W579" s="5"/>
      <c r="X579" s="5"/>
      <c r="Y579" s="5"/>
      <c r="Z579" s="5"/>
      <c r="AA579" s="5"/>
      <c r="AB579" s="5"/>
      <c r="AC579" s="5"/>
      <c r="AD579" s="5"/>
    </row>
    <row r="580" ht="16.5" hidden="1" customHeight="1">
      <c r="A580" s="4" t="s">
        <v>714</v>
      </c>
      <c r="B580" s="1">
        <v>34.0</v>
      </c>
      <c r="C580" s="1">
        <v>2.0</v>
      </c>
      <c r="D580" s="1" t="s">
        <v>2858</v>
      </c>
      <c r="E580" s="5">
        <v>0.0</v>
      </c>
      <c r="F580" s="5">
        <v>0.0</v>
      </c>
      <c r="G580" s="5">
        <v>1.0</v>
      </c>
      <c r="H580" s="5">
        <v>0.0</v>
      </c>
      <c r="I580" s="5">
        <v>1.0</v>
      </c>
      <c r="J580" s="5">
        <v>0.0</v>
      </c>
      <c r="K580" s="5">
        <v>0.0</v>
      </c>
      <c r="L580" s="5">
        <v>0.0</v>
      </c>
      <c r="M580" s="5">
        <v>0.0</v>
      </c>
      <c r="N580" s="5">
        <v>0.0</v>
      </c>
      <c r="O580" s="5">
        <v>0.0</v>
      </c>
      <c r="P580" s="5">
        <v>0.0</v>
      </c>
      <c r="Q580" s="5">
        <v>0.0</v>
      </c>
      <c r="R580" s="5">
        <v>0.0</v>
      </c>
      <c r="S580" s="5">
        <v>0.0</v>
      </c>
      <c r="T580" s="5">
        <v>0.0</v>
      </c>
      <c r="U580" s="5">
        <v>0.0</v>
      </c>
      <c r="V580" s="5"/>
      <c r="W580" s="5"/>
      <c r="X580" s="5"/>
      <c r="Y580" s="5"/>
      <c r="Z580" s="5"/>
      <c r="AA580" s="5"/>
      <c r="AB580" s="5"/>
      <c r="AC580" s="5"/>
      <c r="AD580" s="5"/>
    </row>
    <row r="581" ht="16.5" hidden="1" customHeight="1">
      <c r="A581" s="4" t="s">
        <v>1012</v>
      </c>
      <c r="B581" s="1">
        <v>62.0</v>
      </c>
      <c r="C581" s="5">
        <v>2.0</v>
      </c>
      <c r="D581" s="1" t="s">
        <v>1013</v>
      </c>
      <c r="E581" s="5">
        <v>0.0</v>
      </c>
      <c r="F581" s="5">
        <v>1.0</v>
      </c>
      <c r="G581" s="5">
        <v>0.0</v>
      </c>
      <c r="H581" s="5">
        <v>0.0</v>
      </c>
      <c r="I581" s="5">
        <v>1.0</v>
      </c>
      <c r="J581" s="5">
        <v>0.0</v>
      </c>
      <c r="K581" s="5">
        <v>0.0</v>
      </c>
      <c r="L581" s="5">
        <v>0.0</v>
      </c>
      <c r="M581" s="5">
        <v>0.0</v>
      </c>
      <c r="N581" s="5">
        <v>0.0</v>
      </c>
      <c r="O581" s="5">
        <v>0.0</v>
      </c>
      <c r="P581" s="5">
        <v>0.0</v>
      </c>
      <c r="Q581" s="5">
        <v>0.0</v>
      </c>
      <c r="R581" s="5">
        <v>0.0</v>
      </c>
      <c r="S581" s="5">
        <v>0.0</v>
      </c>
      <c r="T581" s="5">
        <v>0.0</v>
      </c>
      <c r="U581" s="5">
        <v>0.0</v>
      </c>
      <c r="V581" s="5"/>
      <c r="W581" s="5"/>
      <c r="X581" s="5"/>
      <c r="Y581" s="5"/>
      <c r="Z581" s="5"/>
      <c r="AA581" s="5"/>
      <c r="AB581" s="5"/>
      <c r="AC581" s="5"/>
      <c r="AD581" s="5"/>
    </row>
    <row r="582" ht="16.5" hidden="1" customHeight="1">
      <c r="A582" s="4" t="s">
        <v>718</v>
      </c>
      <c r="B582" s="5">
        <v>33.0</v>
      </c>
      <c r="C582" s="5">
        <v>2.0</v>
      </c>
      <c r="D582" s="1" t="s">
        <v>2859</v>
      </c>
      <c r="E582" s="5">
        <v>0.0</v>
      </c>
      <c r="F582" s="5">
        <v>0.0</v>
      </c>
      <c r="G582" s="5">
        <v>1.0</v>
      </c>
      <c r="H582" s="5">
        <v>0.0</v>
      </c>
      <c r="I582" s="5">
        <v>1.0</v>
      </c>
      <c r="J582" s="5">
        <v>0.0</v>
      </c>
      <c r="K582" s="5">
        <v>0.0</v>
      </c>
      <c r="L582" s="5">
        <v>0.0</v>
      </c>
      <c r="M582" s="5">
        <v>0.0</v>
      </c>
      <c r="N582" s="5">
        <v>0.0</v>
      </c>
      <c r="O582" s="5">
        <v>0.0</v>
      </c>
      <c r="P582" s="5">
        <v>0.0</v>
      </c>
      <c r="Q582" s="5">
        <v>0.0</v>
      </c>
      <c r="R582" s="5">
        <v>0.0</v>
      </c>
      <c r="S582" s="5">
        <v>0.0</v>
      </c>
      <c r="T582" s="5">
        <v>0.0</v>
      </c>
      <c r="U582" s="5">
        <v>0.0</v>
      </c>
      <c r="V582" s="5"/>
      <c r="W582" s="5"/>
      <c r="X582" s="5"/>
      <c r="Y582" s="5"/>
      <c r="Z582" s="5"/>
      <c r="AA582" s="5"/>
      <c r="AB582" s="5"/>
      <c r="AC582" s="5"/>
      <c r="AD582" s="5"/>
    </row>
    <row r="583" ht="16.5" hidden="1" customHeight="1">
      <c r="A583" s="4" t="s">
        <v>1016</v>
      </c>
      <c r="B583" s="1">
        <v>35.0</v>
      </c>
      <c r="C583" s="1">
        <v>2.0</v>
      </c>
      <c r="D583" s="1" t="s">
        <v>1017</v>
      </c>
      <c r="E583" s="5">
        <v>0.0</v>
      </c>
      <c r="F583" s="5">
        <v>0.0</v>
      </c>
      <c r="G583" s="5">
        <v>0.0</v>
      </c>
      <c r="H583" s="5">
        <v>0.0</v>
      </c>
      <c r="I583" s="5">
        <v>1.0</v>
      </c>
      <c r="J583" s="5">
        <v>0.0</v>
      </c>
      <c r="K583" s="5">
        <v>0.0</v>
      </c>
      <c r="L583" s="5">
        <v>0.0</v>
      </c>
      <c r="M583" s="5">
        <v>0.0</v>
      </c>
      <c r="N583" s="5">
        <v>0.0</v>
      </c>
      <c r="O583" s="5">
        <v>0.0</v>
      </c>
      <c r="P583" s="5">
        <v>0.0</v>
      </c>
      <c r="Q583" s="5">
        <v>0.0</v>
      </c>
      <c r="R583" s="5">
        <v>1.0</v>
      </c>
      <c r="S583" s="5">
        <v>0.0</v>
      </c>
      <c r="T583" s="5">
        <v>0.0</v>
      </c>
      <c r="U583" s="5">
        <v>0.0</v>
      </c>
      <c r="V583" s="5"/>
      <c r="W583" s="5"/>
      <c r="X583" s="5"/>
      <c r="Y583" s="5"/>
      <c r="Z583" s="5"/>
      <c r="AA583" s="5"/>
      <c r="AB583" s="5"/>
      <c r="AC583" s="5"/>
      <c r="AD583" s="5"/>
    </row>
    <row r="584" ht="16.5" hidden="1" customHeight="1">
      <c r="A584" s="4" t="s">
        <v>780</v>
      </c>
      <c r="B584" s="1">
        <v>0.0</v>
      </c>
      <c r="C584" s="1">
        <v>2.0</v>
      </c>
      <c r="D584" s="1" t="s">
        <v>781</v>
      </c>
      <c r="E584" s="1">
        <v>0.0</v>
      </c>
      <c r="F584" s="5">
        <v>0.0</v>
      </c>
      <c r="G584" s="5">
        <v>0.0</v>
      </c>
      <c r="H584" s="5">
        <v>0.0</v>
      </c>
      <c r="I584" s="5">
        <v>0.0</v>
      </c>
      <c r="J584" s="5">
        <v>2.0</v>
      </c>
      <c r="K584" s="5">
        <v>0.0</v>
      </c>
      <c r="L584" s="5">
        <v>0.0</v>
      </c>
      <c r="M584" s="5">
        <v>0.0</v>
      </c>
      <c r="N584" s="5">
        <v>0.0</v>
      </c>
      <c r="O584" s="5">
        <v>0.0</v>
      </c>
      <c r="P584" s="5">
        <v>0.0</v>
      </c>
      <c r="Q584" s="5">
        <v>0.0</v>
      </c>
      <c r="R584" s="5">
        <v>0.0</v>
      </c>
      <c r="S584" s="5">
        <v>0.0</v>
      </c>
      <c r="T584" s="5">
        <v>0.0</v>
      </c>
      <c r="U584" s="5">
        <v>0.0</v>
      </c>
      <c r="V584" s="5"/>
      <c r="W584" s="5"/>
      <c r="X584" s="5"/>
      <c r="Y584" s="5"/>
      <c r="Z584" s="5"/>
      <c r="AA584" s="5"/>
      <c r="AB584" s="5"/>
      <c r="AC584" s="5"/>
      <c r="AD584" s="5"/>
    </row>
    <row r="585" ht="16.5" hidden="1" customHeight="1">
      <c r="A585" s="4" t="s">
        <v>1030</v>
      </c>
      <c r="B585" s="1">
        <v>2.0</v>
      </c>
      <c r="C585" s="5">
        <v>1.0</v>
      </c>
      <c r="D585" s="1" t="s">
        <v>2860</v>
      </c>
      <c r="E585" s="5">
        <v>0.0</v>
      </c>
      <c r="F585" s="5">
        <v>1.0</v>
      </c>
      <c r="G585" s="5">
        <v>0.0</v>
      </c>
      <c r="H585" s="5">
        <v>0.0</v>
      </c>
      <c r="I585" s="5">
        <v>0.0</v>
      </c>
      <c r="J585" s="5">
        <v>0.0</v>
      </c>
      <c r="K585" s="5">
        <v>0.0</v>
      </c>
      <c r="L585" s="5">
        <v>0.0</v>
      </c>
      <c r="M585" s="5">
        <v>0.0</v>
      </c>
      <c r="N585" s="5">
        <v>0.0</v>
      </c>
      <c r="O585" s="5">
        <v>0.0</v>
      </c>
      <c r="P585" s="5">
        <v>0.0</v>
      </c>
      <c r="Q585" s="5">
        <v>0.0</v>
      </c>
      <c r="R585" s="5">
        <v>0.0</v>
      </c>
      <c r="S585" s="5">
        <v>0.0</v>
      </c>
      <c r="T585" s="5">
        <v>0.0</v>
      </c>
      <c r="U585" s="5">
        <v>0.0</v>
      </c>
      <c r="V585" s="5"/>
      <c r="W585" s="5"/>
      <c r="X585" s="5"/>
      <c r="Y585" s="5"/>
      <c r="Z585" s="5"/>
      <c r="AA585" s="5"/>
      <c r="AB585" s="5"/>
      <c r="AC585" s="5"/>
      <c r="AD585" s="5"/>
    </row>
    <row r="586" ht="16.5" hidden="1" customHeight="1">
      <c r="A586" s="4" t="s">
        <v>1032</v>
      </c>
      <c r="B586" s="1">
        <v>3.0</v>
      </c>
      <c r="C586" s="5">
        <v>1.0</v>
      </c>
      <c r="D586" s="1" t="s">
        <v>2861</v>
      </c>
      <c r="E586" s="5">
        <v>0.0</v>
      </c>
      <c r="F586" s="5">
        <v>0.0</v>
      </c>
      <c r="G586" s="5">
        <v>0.0</v>
      </c>
      <c r="H586" s="5">
        <v>0.0</v>
      </c>
      <c r="I586" s="5">
        <v>1.0</v>
      </c>
      <c r="J586" s="5">
        <v>0.0</v>
      </c>
      <c r="K586" s="5">
        <v>0.0</v>
      </c>
      <c r="L586" s="5">
        <v>0.0</v>
      </c>
      <c r="M586" s="5">
        <v>0.0</v>
      </c>
      <c r="N586" s="5">
        <v>0.0</v>
      </c>
      <c r="O586" s="5">
        <v>0.0</v>
      </c>
      <c r="P586" s="5">
        <v>0.0</v>
      </c>
      <c r="Q586" s="5">
        <v>0.0</v>
      </c>
      <c r="R586" s="5">
        <v>0.0</v>
      </c>
      <c r="S586" s="5">
        <v>0.0</v>
      </c>
      <c r="T586" s="5">
        <v>0.0</v>
      </c>
      <c r="U586" s="5">
        <v>0.0</v>
      </c>
      <c r="V586" s="5"/>
      <c r="W586" s="5"/>
      <c r="X586" s="5"/>
      <c r="Y586" s="5"/>
      <c r="Z586" s="5"/>
      <c r="AA586" s="5"/>
      <c r="AB586" s="5"/>
      <c r="AC586" s="5"/>
      <c r="AD586" s="5"/>
    </row>
    <row r="587" ht="16.5" hidden="1" customHeight="1">
      <c r="A587" s="4" t="s">
        <v>1416</v>
      </c>
      <c r="B587" s="1">
        <v>1.0</v>
      </c>
      <c r="C587" s="1">
        <v>1.0</v>
      </c>
      <c r="D587" s="1" t="s">
        <v>2862</v>
      </c>
      <c r="E587" s="1">
        <v>0.0</v>
      </c>
      <c r="F587" s="1">
        <v>0.0</v>
      </c>
      <c r="G587" s="1">
        <v>0.0</v>
      </c>
      <c r="H587" s="1">
        <v>0.0</v>
      </c>
      <c r="I587" s="1">
        <v>1.0</v>
      </c>
      <c r="J587" s="1">
        <v>0.0</v>
      </c>
      <c r="K587" s="1">
        <v>0.0</v>
      </c>
      <c r="L587" s="5">
        <v>0.0</v>
      </c>
      <c r="M587" s="5">
        <v>0.0</v>
      </c>
      <c r="N587" s="5">
        <v>0.0</v>
      </c>
      <c r="O587" s="5">
        <v>0.0</v>
      </c>
      <c r="P587" s="5">
        <v>0.0</v>
      </c>
      <c r="Q587" s="5">
        <v>0.0</v>
      </c>
      <c r="R587" s="5">
        <v>0.0</v>
      </c>
      <c r="S587" s="5">
        <v>0.0</v>
      </c>
      <c r="T587" s="5">
        <v>0.0</v>
      </c>
      <c r="U587" s="5">
        <v>0.0</v>
      </c>
      <c r="V587" s="5"/>
      <c r="W587" s="5"/>
      <c r="X587" s="5"/>
      <c r="Y587" s="5"/>
      <c r="Z587" s="5"/>
      <c r="AA587" s="5"/>
      <c r="AB587" s="5"/>
      <c r="AC587" s="5"/>
      <c r="AD587" s="5"/>
    </row>
    <row r="588" ht="16.5" hidden="1" customHeight="1">
      <c r="A588" s="4" t="s">
        <v>1036</v>
      </c>
      <c r="B588" s="1">
        <v>0.0</v>
      </c>
      <c r="C588" s="1">
        <v>1.0</v>
      </c>
      <c r="D588" s="1" t="s">
        <v>1037</v>
      </c>
      <c r="E588" s="1">
        <v>0.0</v>
      </c>
      <c r="F588" s="1">
        <v>0.0</v>
      </c>
      <c r="G588" s="5">
        <v>0.0</v>
      </c>
      <c r="H588" s="5">
        <v>0.0</v>
      </c>
      <c r="I588" s="5">
        <v>0.0</v>
      </c>
      <c r="J588" s="5">
        <v>0.0</v>
      </c>
      <c r="K588" s="5">
        <v>1.0</v>
      </c>
      <c r="L588" s="5">
        <v>0.0</v>
      </c>
      <c r="M588" s="5">
        <v>0.0</v>
      </c>
      <c r="N588" s="5">
        <v>0.0</v>
      </c>
      <c r="O588" s="5">
        <v>0.0</v>
      </c>
      <c r="P588" s="5">
        <v>0.0</v>
      </c>
      <c r="Q588" s="5">
        <v>0.0</v>
      </c>
      <c r="R588" s="5">
        <v>0.0</v>
      </c>
      <c r="S588" s="5">
        <v>0.0</v>
      </c>
      <c r="T588" s="5">
        <v>0.0</v>
      </c>
      <c r="U588" s="5">
        <v>0.0</v>
      </c>
      <c r="V588" s="5"/>
      <c r="W588" s="5"/>
      <c r="X588" s="5"/>
      <c r="Y588" s="5"/>
      <c r="Z588" s="5"/>
      <c r="AA588" s="5"/>
      <c r="AB588" s="5"/>
      <c r="AC588" s="5"/>
      <c r="AD588" s="5"/>
    </row>
    <row r="589" ht="16.5" hidden="1" customHeight="1">
      <c r="A589" s="4" t="s">
        <v>1038</v>
      </c>
      <c r="B589" s="1">
        <v>9.0</v>
      </c>
      <c r="C589" s="1">
        <v>1.0</v>
      </c>
      <c r="D589" s="1" t="s">
        <v>2863</v>
      </c>
      <c r="E589" s="1">
        <v>0.0</v>
      </c>
      <c r="F589" s="1">
        <v>0.0</v>
      </c>
      <c r="G589" s="1">
        <v>0.0</v>
      </c>
      <c r="H589" s="1">
        <v>0.0</v>
      </c>
      <c r="I589" s="1">
        <v>1.0</v>
      </c>
      <c r="J589" s="1">
        <v>0.0</v>
      </c>
      <c r="K589" s="5">
        <v>0.0</v>
      </c>
      <c r="L589" s="5">
        <v>0.0</v>
      </c>
      <c r="M589" s="5">
        <v>0.0</v>
      </c>
      <c r="N589" s="5">
        <v>0.0</v>
      </c>
      <c r="O589" s="5">
        <v>0.0</v>
      </c>
      <c r="P589" s="5">
        <v>0.0</v>
      </c>
      <c r="Q589" s="5">
        <v>0.0</v>
      </c>
      <c r="R589" s="5">
        <v>0.0</v>
      </c>
      <c r="S589" s="5">
        <v>0.0</v>
      </c>
      <c r="T589" s="5">
        <v>0.0</v>
      </c>
      <c r="U589" s="5">
        <v>0.0</v>
      </c>
      <c r="V589" s="5"/>
      <c r="W589" s="5"/>
      <c r="X589" s="5"/>
      <c r="Y589" s="5"/>
      <c r="Z589" s="5"/>
      <c r="AA589" s="5"/>
      <c r="AB589" s="5"/>
      <c r="AC589" s="5"/>
      <c r="AD589" s="5"/>
    </row>
    <row r="590" ht="16.5" hidden="1" customHeight="1">
      <c r="A590" s="4" t="s">
        <v>760</v>
      </c>
      <c r="B590" s="5">
        <v>2.0</v>
      </c>
      <c r="C590" s="5">
        <v>1.0</v>
      </c>
      <c r="D590" s="1" t="s">
        <v>2864</v>
      </c>
      <c r="E590" s="5">
        <v>0.0</v>
      </c>
      <c r="F590" s="5">
        <v>0.0</v>
      </c>
      <c r="G590" s="5">
        <v>0.0</v>
      </c>
      <c r="H590" s="5">
        <v>0.0</v>
      </c>
      <c r="I590" s="5">
        <v>1.0</v>
      </c>
      <c r="J590" s="5">
        <v>0.0</v>
      </c>
      <c r="K590" s="5">
        <v>0.0</v>
      </c>
      <c r="L590" s="5">
        <v>0.0</v>
      </c>
      <c r="M590" s="5">
        <v>0.0</v>
      </c>
      <c r="N590" s="5">
        <v>0.0</v>
      </c>
      <c r="O590" s="5">
        <v>0.0</v>
      </c>
      <c r="P590" s="5">
        <v>0.0</v>
      </c>
      <c r="Q590" s="5">
        <v>0.0</v>
      </c>
      <c r="R590" s="5">
        <v>0.0</v>
      </c>
      <c r="S590" s="5">
        <v>0.0</v>
      </c>
      <c r="T590" s="5">
        <v>0.0</v>
      </c>
      <c r="U590" s="5">
        <v>0.0</v>
      </c>
      <c r="V590" s="5"/>
      <c r="W590" s="5"/>
      <c r="X590" s="5"/>
      <c r="Y590" s="5"/>
      <c r="Z590" s="5"/>
      <c r="AA590" s="5"/>
      <c r="AB590" s="5"/>
      <c r="AC590" s="5"/>
      <c r="AD590" s="5"/>
    </row>
    <row r="591" ht="16.5" hidden="1" customHeight="1">
      <c r="A591" s="4" t="s">
        <v>398</v>
      </c>
      <c r="B591" s="1">
        <v>1.0</v>
      </c>
      <c r="C591" s="1">
        <v>1.0</v>
      </c>
      <c r="D591" s="1" t="s">
        <v>2865</v>
      </c>
      <c r="E591" s="1">
        <v>0.0</v>
      </c>
      <c r="F591" s="5">
        <v>0.0</v>
      </c>
      <c r="G591" s="5">
        <v>0.0</v>
      </c>
      <c r="H591" s="5">
        <v>0.0</v>
      </c>
      <c r="I591" s="5">
        <v>0.0</v>
      </c>
      <c r="J591" s="5">
        <v>0.0</v>
      </c>
      <c r="K591" s="5">
        <v>1.0</v>
      </c>
      <c r="L591" s="5">
        <v>0.0</v>
      </c>
      <c r="M591" s="5">
        <v>0.0</v>
      </c>
      <c r="N591" s="5">
        <v>0.0</v>
      </c>
      <c r="O591" s="5">
        <v>0.0</v>
      </c>
      <c r="P591" s="5">
        <v>0.0</v>
      </c>
      <c r="Q591" s="5">
        <v>0.0</v>
      </c>
      <c r="R591" s="5">
        <v>0.0</v>
      </c>
      <c r="S591" s="5">
        <v>0.0</v>
      </c>
      <c r="T591" s="5">
        <v>0.0</v>
      </c>
      <c r="U591" s="5">
        <v>0.0</v>
      </c>
      <c r="V591" s="5"/>
      <c r="W591" s="5"/>
      <c r="X591" s="5"/>
      <c r="Y591" s="5"/>
      <c r="Z591" s="5"/>
      <c r="AA591" s="5"/>
      <c r="AB591" s="5"/>
      <c r="AC591" s="5"/>
      <c r="AD591" s="5"/>
    </row>
    <row r="592" ht="16.5" hidden="1" customHeight="1">
      <c r="A592" s="4" t="s">
        <v>1428</v>
      </c>
      <c r="B592" s="1">
        <v>1.0</v>
      </c>
      <c r="C592" s="1">
        <v>1.0</v>
      </c>
      <c r="D592" s="1" t="s">
        <v>2866</v>
      </c>
      <c r="E592" s="1">
        <v>0.0</v>
      </c>
      <c r="F592" s="1">
        <v>0.0</v>
      </c>
      <c r="G592" s="5">
        <v>0.0</v>
      </c>
      <c r="H592" s="5">
        <v>0.0</v>
      </c>
      <c r="I592" s="5">
        <v>0.0</v>
      </c>
      <c r="J592" s="5">
        <v>1.0</v>
      </c>
      <c r="K592" s="5">
        <v>0.0</v>
      </c>
      <c r="L592" s="5">
        <v>0.0</v>
      </c>
      <c r="M592" s="5">
        <v>0.0</v>
      </c>
      <c r="N592" s="5">
        <v>0.0</v>
      </c>
      <c r="O592" s="5">
        <v>0.0</v>
      </c>
      <c r="P592" s="5">
        <v>0.0</v>
      </c>
      <c r="Q592" s="5">
        <v>0.0</v>
      </c>
      <c r="R592" s="5">
        <v>0.0</v>
      </c>
      <c r="S592" s="5">
        <v>0.0</v>
      </c>
      <c r="T592" s="5">
        <v>0.0</v>
      </c>
      <c r="U592" s="5">
        <v>0.0</v>
      </c>
      <c r="V592" s="5"/>
      <c r="W592" s="5"/>
      <c r="X592" s="5"/>
      <c r="Y592" s="5"/>
      <c r="Z592" s="5"/>
      <c r="AA592" s="5"/>
      <c r="AB592" s="5"/>
      <c r="AC592" s="5"/>
      <c r="AD592" s="5"/>
    </row>
    <row r="593" ht="16.5" hidden="1" customHeight="1">
      <c r="A593" s="4" t="s">
        <v>1062</v>
      </c>
      <c r="B593" s="1">
        <v>0.0</v>
      </c>
      <c r="C593" s="5">
        <v>1.0</v>
      </c>
      <c r="D593" s="1" t="s">
        <v>1063</v>
      </c>
      <c r="E593" s="5">
        <v>0.0</v>
      </c>
      <c r="F593" s="5">
        <v>0.0</v>
      </c>
      <c r="G593" s="5">
        <v>0.0</v>
      </c>
      <c r="H593" s="5">
        <v>0.0</v>
      </c>
      <c r="I593" s="5">
        <v>0.0</v>
      </c>
      <c r="J593" s="5">
        <v>0.0</v>
      </c>
      <c r="K593" s="5">
        <v>0.0</v>
      </c>
      <c r="L593" s="5">
        <v>0.0</v>
      </c>
      <c r="M593" s="5">
        <v>0.0</v>
      </c>
      <c r="N593" s="5">
        <v>0.0</v>
      </c>
      <c r="O593" s="5">
        <v>0.0</v>
      </c>
      <c r="P593" s="5">
        <v>0.0</v>
      </c>
      <c r="Q593" s="5">
        <v>0.0</v>
      </c>
      <c r="R593" s="5">
        <v>1.0</v>
      </c>
      <c r="S593" s="5">
        <v>0.0</v>
      </c>
      <c r="T593" s="5">
        <v>0.0</v>
      </c>
      <c r="U593" s="5">
        <v>0.0</v>
      </c>
      <c r="V593" s="5"/>
      <c r="W593" s="5"/>
      <c r="X593" s="5"/>
      <c r="Y593" s="5"/>
      <c r="Z593" s="5"/>
      <c r="AA593" s="5"/>
      <c r="AB593" s="5"/>
      <c r="AC593" s="5"/>
      <c r="AD593" s="5"/>
    </row>
    <row r="594" ht="16.5" hidden="1" customHeight="1">
      <c r="A594" s="4" t="s">
        <v>1084</v>
      </c>
      <c r="B594" s="1">
        <v>0.0</v>
      </c>
      <c r="C594" s="1">
        <v>1.0</v>
      </c>
      <c r="D594" s="1" t="s">
        <v>1085</v>
      </c>
      <c r="E594" s="5">
        <v>0.0</v>
      </c>
      <c r="F594" s="5">
        <v>1.0</v>
      </c>
      <c r="G594" s="5">
        <v>0.0</v>
      </c>
      <c r="H594" s="5">
        <v>0.0</v>
      </c>
      <c r="I594" s="5">
        <v>0.0</v>
      </c>
      <c r="J594" s="5">
        <v>0.0</v>
      </c>
      <c r="K594" s="5">
        <v>0.0</v>
      </c>
      <c r="L594" s="5">
        <v>0.0</v>
      </c>
      <c r="M594" s="5">
        <v>0.0</v>
      </c>
      <c r="N594" s="5">
        <v>0.0</v>
      </c>
      <c r="O594" s="5">
        <v>0.0</v>
      </c>
      <c r="P594" s="5">
        <v>0.0</v>
      </c>
      <c r="Q594" s="5">
        <v>0.0</v>
      </c>
      <c r="R594" s="5">
        <v>0.0</v>
      </c>
      <c r="S594" s="5">
        <v>0.0</v>
      </c>
      <c r="T594" s="5">
        <v>0.0</v>
      </c>
      <c r="U594" s="5">
        <v>0.0</v>
      </c>
      <c r="V594" s="5"/>
      <c r="W594" s="5"/>
      <c r="X594" s="5"/>
      <c r="Y594" s="5"/>
      <c r="Z594" s="5"/>
      <c r="AA594" s="5"/>
      <c r="AB594" s="5"/>
      <c r="AC594" s="5"/>
      <c r="AD594" s="5"/>
    </row>
    <row r="595" ht="16.5" hidden="1" customHeight="1">
      <c r="A595" s="4" t="s">
        <v>798</v>
      </c>
      <c r="B595" s="1">
        <v>0.0</v>
      </c>
      <c r="C595" s="1">
        <v>1.0</v>
      </c>
      <c r="D595" s="1" t="s">
        <v>2867</v>
      </c>
      <c r="E595" s="5">
        <v>0.0</v>
      </c>
      <c r="F595" s="5">
        <v>0.0</v>
      </c>
      <c r="G595" s="5">
        <v>0.0</v>
      </c>
      <c r="H595" s="5">
        <v>0.0</v>
      </c>
      <c r="I595" s="5">
        <v>0.0</v>
      </c>
      <c r="J595" s="5">
        <v>0.0</v>
      </c>
      <c r="K595" s="5">
        <v>0.0</v>
      </c>
      <c r="L595" s="5">
        <v>0.0</v>
      </c>
      <c r="M595" s="5">
        <v>0.0</v>
      </c>
      <c r="N595" s="5">
        <v>0.0</v>
      </c>
      <c r="O595" s="5">
        <v>0.0</v>
      </c>
      <c r="P595" s="5">
        <v>0.0</v>
      </c>
      <c r="Q595" s="5">
        <v>0.0</v>
      </c>
      <c r="R595" s="5">
        <v>1.0</v>
      </c>
      <c r="S595" s="5">
        <v>0.0</v>
      </c>
      <c r="T595" s="5">
        <v>0.0</v>
      </c>
      <c r="U595" s="5">
        <v>0.0</v>
      </c>
      <c r="V595" s="5"/>
      <c r="W595" s="5"/>
      <c r="X595" s="5"/>
      <c r="Y595" s="5"/>
      <c r="Z595" s="5"/>
      <c r="AA595" s="5"/>
      <c r="AB595" s="5"/>
      <c r="AC595" s="5"/>
      <c r="AD595" s="5"/>
    </row>
    <row r="596" ht="16.5" hidden="1" customHeight="1">
      <c r="A596" s="4" t="s">
        <v>1086</v>
      </c>
      <c r="B596" s="1">
        <v>0.0</v>
      </c>
      <c r="C596" s="1">
        <v>1.0</v>
      </c>
      <c r="D596" s="1" t="s">
        <v>1087</v>
      </c>
      <c r="E596" s="1">
        <v>0.0</v>
      </c>
      <c r="F596" s="1">
        <v>1.0</v>
      </c>
      <c r="G596" s="5">
        <v>0.0</v>
      </c>
      <c r="H596" s="5">
        <v>0.0</v>
      </c>
      <c r="I596" s="5">
        <v>0.0</v>
      </c>
      <c r="J596" s="5">
        <v>0.0</v>
      </c>
      <c r="K596" s="5">
        <v>0.0</v>
      </c>
      <c r="L596" s="5">
        <v>0.0</v>
      </c>
      <c r="M596" s="5">
        <v>0.0</v>
      </c>
      <c r="N596" s="5">
        <v>0.0</v>
      </c>
      <c r="O596" s="5">
        <v>0.0</v>
      </c>
      <c r="P596" s="5">
        <v>0.0</v>
      </c>
      <c r="Q596" s="5">
        <v>0.0</v>
      </c>
      <c r="R596" s="5">
        <v>0.0</v>
      </c>
      <c r="S596" s="5">
        <v>0.0</v>
      </c>
      <c r="T596" s="5">
        <v>0.0</v>
      </c>
      <c r="U596" s="5">
        <v>0.0</v>
      </c>
      <c r="V596" s="5"/>
      <c r="W596" s="5"/>
      <c r="X596" s="5"/>
      <c r="Y596" s="5"/>
      <c r="Z596" s="5"/>
      <c r="AA596" s="5"/>
      <c r="AB596" s="5"/>
      <c r="AC596" s="5"/>
      <c r="AD596" s="5"/>
    </row>
    <row r="597" ht="16.5" hidden="1" customHeight="1">
      <c r="A597" s="4" t="s">
        <v>1090</v>
      </c>
      <c r="B597" s="1">
        <v>0.0</v>
      </c>
      <c r="C597" s="1">
        <v>1.0</v>
      </c>
      <c r="D597" s="1" t="s">
        <v>1091</v>
      </c>
      <c r="E597" s="1">
        <v>0.0</v>
      </c>
      <c r="F597" s="1">
        <v>0.0</v>
      </c>
      <c r="G597" s="1">
        <v>0.0</v>
      </c>
      <c r="H597" s="5">
        <v>0.0</v>
      </c>
      <c r="I597" s="5">
        <v>0.0</v>
      </c>
      <c r="J597" s="5">
        <v>0.0</v>
      </c>
      <c r="K597" s="5">
        <v>0.0</v>
      </c>
      <c r="L597" s="5">
        <v>0.0</v>
      </c>
      <c r="M597" s="5">
        <v>0.0</v>
      </c>
      <c r="N597" s="5">
        <v>0.0</v>
      </c>
      <c r="O597" s="5">
        <v>0.0</v>
      </c>
      <c r="P597" s="5">
        <v>0.0</v>
      </c>
      <c r="Q597" s="5">
        <v>0.0</v>
      </c>
      <c r="R597" s="5">
        <v>1.0</v>
      </c>
      <c r="S597" s="5">
        <v>0.0</v>
      </c>
      <c r="T597" s="5">
        <v>0.0</v>
      </c>
      <c r="U597" s="5">
        <v>0.0</v>
      </c>
      <c r="V597" s="5"/>
      <c r="W597" s="5"/>
      <c r="X597" s="5"/>
      <c r="Y597" s="5"/>
      <c r="Z597" s="5"/>
      <c r="AA597" s="5"/>
      <c r="AB597" s="5"/>
      <c r="AC597" s="5"/>
      <c r="AD597" s="5"/>
    </row>
    <row r="598" ht="16.5" hidden="1" customHeight="1">
      <c r="A598" s="4" t="s">
        <v>804</v>
      </c>
      <c r="B598" s="1">
        <v>0.0</v>
      </c>
      <c r="C598" s="1">
        <v>1.0</v>
      </c>
      <c r="D598" s="1" t="s">
        <v>2868</v>
      </c>
      <c r="E598" s="1">
        <v>0.0</v>
      </c>
      <c r="F598" s="1">
        <v>0.0</v>
      </c>
      <c r="G598" s="1">
        <v>0.0</v>
      </c>
      <c r="H598" s="1">
        <v>0.0</v>
      </c>
      <c r="I598" s="5">
        <v>0.0</v>
      </c>
      <c r="J598" s="5">
        <v>1.0</v>
      </c>
      <c r="K598" s="5">
        <v>0.0</v>
      </c>
      <c r="L598" s="5">
        <v>0.0</v>
      </c>
      <c r="M598" s="5">
        <v>0.0</v>
      </c>
      <c r="N598" s="5">
        <v>0.0</v>
      </c>
      <c r="O598" s="5">
        <v>0.0</v>
      </c>
      <c r="P598" s="5">
        <v>0.0</v>
      </c>
      <c r="Q598" s="5">
        <v>0.0</v>
      </c>
      <c r="R598" s="5">
        <v>0.0</v>
      </c>
      <c r="S598" s="5">
        <v>0.0</v>
      </c>
      <c r="T598" s="5">
        <v>0.0</v>
      </c>
      <c r="U598" s="5">
        <v>0.0</v>
      </c>
      <c r="V598" s="5"/>
      <c r="W598" s="5"/>
      <c r="X598" s="5"/>
      <c r="Y598" s="5"/>
      <c r="Z598" s="5"/>
      <c r="AA598" s="5"/>
      <c r="AB598" s="5"/>
      <c r="AC598" s="5"/>
      <c r="AD598" s="5"/>
    </row>
    <row r="599" ht="16.5" hidden="1" customHeight="1">
      <c r="A599" s="4" t="s">
        <v>446</v>
      </c>
      <c r="B599" s="1">
        <v>0.0</v>
      </c>
      <c r="C599" s="1">
        <v>1.0</v>
      </c>
      <c r="D599" s="1" t="s">
        <v>2869</v>
      </c>
      <c r="E599" s="1">
        <v>0.0</v>
      </c>
      <c r="F599" s="1">
        <v>0.0</v>
      </c>
      <c r="G599" s="1">
        <v>0.0</v>
      </c>
      <c r="H599" s="1">
        <v>0.0</v>
      </c>
      <c r="I599" s="5">
        <v>0.0</v>
      </c>
      <c r="J599" s="5">
        <v>1.0</v>
      </c>
      <c r="K599" s="5">
        <v>0.0</v>
      </c>
      <c r="L599" s="5">
        <v>0.0</v>
      </c>
      <c r="M599" s="5">
        <v>0.0</v>
      </c>
      <c r="N599" s="5">
        <v>0.0</v>
      </c>
      <c r="O599" s="5">
        <v>0.0</v>
      </c>
      <c r="P599" s="5">
        <v>0.0</v>
      </c>
      <c r="Q599" s="5">
        <v>0.0</v>
      </c>
      <c r="R599" s="5">
        <v>0.0</v>
      </c>
      <c r="S599" s="5">
        <v>0.0</v>
      </c>
      <c r="T599" s="5">
        <v>0.0</v>
      </c>
      <c r="U599" s="5">
        <v>0.0</v>
      </c>
      <c r="V599" s="5"/>
      <c r="W599" s="5"/>
      <c r="X599" s="5"/>
      <c r="Y599" s="5"/>
      <c r="Z599" s="5"/>
      <c r="AA599" s="5"/>
      <c r="AB599" s="5"/>
      <c r="AC599" s="5"/>
      <c r="AD599" s="5"/>
    </row>
    <row r="600" ht="16.5" hidden="1" customHeight="1">
      <c r="A600" s="4" t="s">
        <v>1098</v>
      </c>
      <c r="B600" s="1">
        <v>0.0</v>
      </c>
      <c r="C600" s="1">
        <v>1.0</v>
      </c>
      <c r="D600" s="1" t="s">
        <v>1099</v>
      </c>
      <c r="E600" s="1">
        <v>0.0</v>
      </c>
      <c r="F600" s="1">
        <v>1.0</v>
      </c>
      <c r="G600" s="1">
        <v>0.0</v>
      </c>
      <c r="H600" s="1">
        <v>0.0</v>
      </c>
      <c r="I600" s="1">
        <v>0.0</v>
      </c>
      <c r="J600" s="1">
        <v>0.0</v>
      </c>
      <c r="K600" s="1">
        <v>0.0</v>
      </c>
      <c r="L600" s="1">
        <v>0.0</v>
      </c>
      <c r="M600" s="5">
        <v>0.0</v>
      </c>
      <c r="N600" s="5">
        <v>0.0</v>
      </c>
      <c r="O600" s="5">
        <v>0.0</v>
      </c>
      <c r="P600" s="5">
        <v>0.0</v>
      </c>
      <c r="Q600" s="5">
        <v>0.0</v>
      </c>
      <c r="R600" s="5">
        <v>0.0</v>
      </c>
      <c r="S600" s="5">
        <v>0.0</v>
      </c>
      <c r="T600" s="5">
        <v>0.0</v>
      </c>
      <c r="U600" s="5">
        <v>0.0</v>
      </c>
      <c r="V600" s="5"/>
      <c r="W600" s="5"/>
      <c r="X600" s="5"/>
      <c r="Y600" s="5"/>
      <c r="Z600" s="5"/>
      <c r="AA600" s="5"/>
      <c r="AB600" s="5"/>
      <c r="AC600" s="5"/>
      <c r="AD600" s="5"/>
    </row>
    <row r="601" ht="16.5" hidden="1" customHeight="1">
      <c r="A601" s="4" t="s">
        <v>64</v>
      </c>
      <c r="B601" s="1">
        <v>0.0</v>
      </c>
      <c r="C601" s="1">
        <v>1.0</v>
      </c>
      <c r="D601" s="1" t="s">
        <v>2870</v>
      </c>
      <c r="E601" s="5">
        <v>0.0</v>
      </c>
      <c r="F601" s="5">
        <v>0.0</v>
      </c>
      <c r="G601" s="5">
        <v>0.0</v>
      </c>
      <c r="H601" s="5">
        <v>0.0</v>
      </c>
      <c r="I601" s="5">
        <v>0.0</v>
      </c>
      <c r="J601" s="5">
        <v>0.0</v>
      </c>
      <c r="K601" s="5">
        <v>0.0</v>
      </c>
      <c r="L601" s="5">
        <v>0.0</v>
      </c>
      <c r="M601" s="5">
        <v>0.0</v>
      </c>
      <c r="N601" s="5">
        <v>0.0</v>
      </c>
      <c r="O601" s="5">
        <v>0.0</v>
      </c>
      <c r="P601" s="5">
        <v>0.0</v>
      </c>
      <c r="Q601" s="5">
        <v>0.0</v>
      </c>
      <c r="R601" s="5">
        <v>1.0</v>
      </c>
      <c r="S601" s="5">
        <v>0.0</v>
      </c>
      <c r="T601" s="5">
        <v>0.0</v>
      </c>
      <c r="U601" s="5">
        <v>0.0</v>
      </c>
      <c r="V601" s="5"/>
      <c r="W601" s="5"/>
      <c r="X601" s="5"/>
      <c r="Y601" s="5"/>
      <c r="Z601" s="5"/>
      <c r="AA601" s="5"/>
      <c r="AB601" s="5"/>
      <c r="AC601" s="5"/>
      <c r="AD601" s="5"/>
    </row>
    <row r="602" ht="16.5" hidden="1" customHeight="1">
      <c r="A602" s="4" t="s">
        <v>1102</v>
      </c>
      <c r="B602" s="1">
        <v>0.0</v>
      </c>
      <c r="C602" s="1">
        <v>1.0</v>
      </c>
      <c r="D602" s="1" t="s">
        <v>1103</v>
      </c>
      <c r="E602" s="1">
        <v>0.0</v>
      </c>
      <c r="F602" s="1">
        <v>0.0</v>
      </c>
      <c r="G602" s="1">
        <v>0.0</v>
      </c>
      <c r="H602" s="5">
        <v>0.0</v>
      </c>
      <c r="I602" s="5">
        <v>0.0</v>
      </c>
      <c r="J602" s="5">
        <v>0.0</v>
      </c>
      <c r="K602" s="5">
        <v>0.0</v>
      </c>
      <c r="L602" s="5">
        <v>0.0</v>
      </c>
      <c r="M602" s="5">
        <v>0.0</v>
      </c>
      <c r="N602" s="5">
        <v>0.0</v>
      </c>
      <c r="O602" s="5">
        <v>0.0</v>
      </c>
      <c r="P602" s="5">
        <v>0.0</v>
      </c>
      <c r="Q602" s="5">
        <v>0.0</v>
      </c>
      <c r="R602" s="5">
        <v>0.0</v>
      </c>
      <c r="S602" s="5">
        <v>0.0</v>
      </c>
      <c r="T602" s="5">
        <v>0.0</v>
      </c>
      <c r="U602" s="5">
        <v>1.0</v>
      </c>
      <c r="V602" s="5"/>
      <c r="W602" s="5"/>
      <c r="X602" s="5"/>
      <c r="Y602" s="5"/>
      <c r="Z602" s="5"/>
      <c r="AA602" s="5"/>
      <c r="AB602" s="5"/>
      <c r="AC602" s="5"/>
      <c r="AD602" s="5"/>
    </row>
    <row r="603" ht="16.5" hidden="1" customHeight="1">
      <c r="A603" s="4" t="s">
        <v>1104</v>
      </c>
      <c r="B603" s="1">
        <v>0.0</v>
      </c>
      <c r="C603" s="1">
        <v>1.0</v>
      </c>
      <c r="D603" s="1" t="s">
        <v>1105</v>
      </c>
      <c r="E603" s="1">
        <v>0.0</v>
      </c>
      <c r="F603" s="1">
        <v>0.0</v>
      </c>
      <c r="G603" s="1">
        <v>0.0</v>
      </c>
      <c r="H603" s="5">
        <v>0.0</v>
      </c>
      <c r="I603" s="5">
        <v>0.0</v>
      </c>
      <c r="J603" s="5">
        <v>0.0</v>
      </c>
      <c r="K603" s="5">
        <v>0.0</v>
      </c>
      <c r="L603" s="5">
        <v>0.0</v>
      </c>
      <c r="M603" s="5">
        <v>0.0</v>
      </c>
      <c r="N603" s="5">
        <v>0.0</v>
      </c>
      <c r="O603" s="5">
        <v>0.0</v>
      </c>
      <c r="P603" s="5">
        <v>0.0</v>
      </c>
      <c r="Q603" s="5">
        <v>0.0</v>
      </c>
      <c r="R603" s="5">
        <v>1.0</v>
      </c>
      <c r="S603" s="5">
        <v>0.0</v>
      </c>
      <c r="T603" s="5">
        <v>0.0</v>
      </c>
      <c r="U603" s="5">
        <v>0.0</v>
      </c>
      <c r="V603" s="5"/>
      <c r="W603" s="5"/>
      <c r="X603" s="5"/>
      <c r="Y603" s="5"/>
      <c r="Z603" s="5"/>
      <c r="AA603" s="5"/>
      <c r="AB603" s="5"/>
      <c r="AC603" s="5"/>
      <c r="AD603" s="5"/>
    </row>
    <row r="604" ht="16.5" hidden="1" customHeight="1">
      <c r="A604" s="4" t="s">
        <v>1106</v>
      </c>
      <c r="B604" s="1">
        <v>0.0</v>
      </c>
      <c r="C604" s="5">
        <v>1.0</v>
      </c>
      <c r="D604" s="1" t="s">
        <v>1107</v>
      </c>
      <c r="E604" s="5">
        <v>0.0</v>
      </c>
      <c r="F604" s="5">
        <v>0.0</v>
      </c>
      <c r="G604" s="5">
        <v>0.0</v>
      </c>
      <c r="H604" s="5">
        <v>0.0</v>
      </c>
      <c r="I604" s="5">
        <v>0.0</v>
      </c>
      <c r="J604" s="5">
        <v>1.0</v>
      </c>
      <c r="K604" s="5">
        <v>0.0</v>
      </c>
      <c r="L604" s="5">
        <v>0.0</v>
      </c>
      <c r="M604" s="5">
        <v>0.0</v>
      </c>
      <c r="N604" s="5">
        <v>0.0</v>
      </c>
      <c r="O604" s="5">
        <v>0.0</v>
      </c>
      <c r="P604" s="5">
        <v>0.0</v>
      </c>
      <c r="Q604" s="5">
        <v>0.0</v>
      </c>
      <c r="R604" s="5">
        <v>0.0</v>
      </c>
      <c r="S604" s="5">
        <v>0.0</v>
      </c>
      <c r="T604" s="5">
        <v>0.0</v>
      </c>
      <c r="U604" s="5">
        <v>0.0</v>
      </c>
      <c r="V604" s="5"/>
      <c r="W604" s="5"/>
      <c r="X604" s="5"/>
      <c r="Y604" s="5"/>
      <c r="Z604" s="5"/>
      <c r="AA604" s="5"/>
      <c r="AB604" s="5"/>
      <c r="AC604" s="5"/>
      <c r="AD604" s="5"/>
    </row>
    <row r="605" ht="16.5" hidden="1" customHeight="1">
      <c r="A605" s="4" t="s">
        <v>1108</v>
      </c>
      <c r="B605" s="1">
        <v>4.0</v>
      </c>
      <c r="C605" s="1">
        <v>1.0</v>
      </c>
      <c r="D605" s="1" t="s">
        <v>1109</v>
      </c>
      <c r="E605" s="5">
        <v>0.0</v>
      </c>
      <c r="F605" s="5">
        <v>1.0</v>
      </c>
      <c r="G605" s="5">
        <v>0.0</v>
      </c>
      <c r="H605" s="5">
        <v>0.0</v>
      </c>
      <c r="I605" s="5">
        <v>0.0</v>
      </c>
      <c r="J605" s="5">
        <v>0.0</v>
      </c>
      <c r="K605" s="5">
        <v>0.0</v>
      </c>
      <c r="L605" s="5">
        <v>0.0</v>
      </c>
      <c r="M605" s="5">
        <v>0.0</v>
      </c>
      <c r="N605" s="5">
        <v>0.0</v>
      </c>
      <c r="O605" s="5">
        <v>0.0</v>
      </c>
      <c r="P605" s="5">
        <v>0.0</v>
      </c>
      <c r="Q605" s="5">
        <v>0.0</v>
      </c>
      <c r="R605" s="5">
        <v>0.0</v>
      </c>
      <c r="S605" s="5">
        <v>0.0</v>
      </c>
      <c r="T605" s="5">
        <v>0.0</v>
      </c>
      <c r="U605" s="5">
        <v>0.0</v>
      </c>
      <c r="V605" s="5"/>
      <c r="W605" s="5"/>
      <c r="X605" s="5"/>
      <c r="Y605" s="5"/>
      <c r="Z605" s="5"/>
      <c r="AA605" s="5"/>
      <c r="AB605" s="5"/>
      <c r="AC605" s="5"/>
      <c r="AD605" s="5"/>
    </row>
    <row r="606" ht="16.5" hidden="1" customHeight="1">
      <c r="A606" s="4" t="s">
        <v>1110</v>
      </c>
      <c r="B606" s="1">
        <v>0.0</v>
      </c>
      <c r="C606" s="1">
        <v>1.0</v>
      </c>
      <c r="D606" s="1" t="s">
        <v>2871</v>
      </c>
      <c r="E606" s="5">
        <v>0.0</v>
      </c>
      <c r="F606" s="5">
        <v>0.0</v>
      </c>
      <c r="G606" s="5">
        <v>0.0</v>
      </c>
      <c r="H606" s="5">
        <v>0.0</v>
      </c>
      <c r="I606" s="5">
        <v>0.0</v>
      </c>
      <c r="J606" s="5">
        <v>1.0</v>
      </c>
      <c r="K606" s="5">
        <v>0.0</v>
      </c>
      <c r="L606" s="5">
        <v>0.0</v>
      </c>
      <c r="M606" s="5">
        <v>0.0</v>
      </c>
      <c r="N606" s="5">
        <v>0.0</v>
      </c>
      <c r="O606" s="5">
        <v>0.0</v>
      </c>
      <c r="P606" s="5">
        <v>0.0</v>
      </c>
      <c r="Q606" s="5">
        <v>0.0</v>
      </c>
      <c r="R606" s="5">
        <v>0.0</v>
      </c>
      <c r="S606" s="5">
        <v>0.0</v>
      </c>
      <c r="T606" s="5">
        <v>0.0</v>
      </c>
      <c r="U606" s="5">
        <v>0.0</v>
      </c>
      <c r="V606" s="5"/>
      <c r="W606" s="5"/>
      <c r="X606" s="5"/>
      <c r="Y606" s="5"/>
      <c r="Z606" s="5"/>
      <c r="AA606" s="5"/>
      <c r="AB606" s="5"/>
      <c r="AC606" s="5"/>
      <c r="AD606" s="5"/>
    </row>
    <row r="607" ht="16.5" hidden="1" customHeight="1">
      <c r="A607" s="4" t="s">
        <v>1112</v>
      </c>
      <c r="B607" s="1">
        <v>22.0</v>
      </c>
      <c r="C607" s="1">
        <v>1.0</v>
      </c>
      <c r="D607" s="1" t="s">
        <v>1113</v>
      </c>
      <c r="E607" s="5">
        <v>0.0</v>
      </c>
      <c r="F607" s="5">
        <v>0.0</v>
      </c>
      <c r="G607" s="5">
        <v>1.0</v>
      </c>
      <c r="H607" s="5">
        <v>0.0</v>
      </c>
      <c r="I607" s="5">
        <v>0.0</v>
      </c>
      <c r="J607" s="5">
        <v>0.0</v>
      </c>
      <c r="K607" s="5">
        <v>0.0</v>
      </c>
      <c r="L607" s="5">
        <v>0.0</v>
      </c>
      <c r="M607" s="5">
        <v>0.0</v>
      </c>
      <c r="N607" s="5">
        <v>0.0</v>
      </c>
      <c r="O607" s="5">
        <v>0.0</v>
      </c>
      <c r="P607" s="5">
        <v>0.0</v>
      </c>
      <c r="Q607" s="5">
        <v>0.0</v>
      </c>
      <c r="R607" s="5">
        <v>0.0</v>
      </c>
      <c r="S607" s="5">
        <v>0.0</v>
      </c>
      <c r="T607" s="5">
        <v>0.0</v>
      </c>
      <c r="U607" s="5">
        <v>0.0</v>
      </c>
      <c r="V607" s="5"/>
      <c r="W607" s="5"/>
      <c r="X607" s="5"/>
      <c r="Y607" s="5"/>
      <c r="Z607" s="5"/>
      <c r="AA607" s="5"/>
      <c r="AB607" s="5"/>
      <c r="AC607" s="5"/>
      <c r="AD607" s="5"/>
    </row>
    <row r="608" ht="16.5" hidden="1" customHeight="1">
      <c r="A608" s="4" t="s">
        <v>1684</v>
      </c>
      <c r="B608" s="5">
        <v>3.0</v>
      </c>
      <c r="C608" s="5">
        <v>1.0</v>
      </c>
      <c r="D608" s="1" t="s">
        <v>2872</v>
      </c>
      <c r="E608" s="5">
        <v>0.0</v>
      </c>
      <c r="F608" s="5">
        <v>1.0</v>
      </c>
      <c r="G608" s="5">
        <v>0.0</v>
      </c>
      <c r="H608" s="5">
        <v>0.0</v>
      </c>
      <c r="I608" s="5">
        <v>0.0</v>
      </c>
      <c r="J608" s="5">
        <v>0.0</v>
      </c>
      <c r="K608" s="5">
        <v>0.0</v>
      </c>
      <c r="L608" s="5">
        <v>0.0</v>
      </c>
      <c r="M608" s="5">
        <v>0.0</v>
      </c>
      <c r="N608" s="5">
        <v>0.0</v>
      </c>
      <c r="O608" s="5">
        <v>0.0</v>
      </c>
      <c r="P608" s="5">
        <v>0.0</v>
      </c>
      <c r="Q608" s="5">
        <v>0.0</v>
      </c>
      <c r="R608" s="5">
        <v>0.0</v>
      </c>
      <c r="S608" s="5">
        <v>0.0</v>
      </c>
      <c r="T608" s="5">
        <v>0.0</v>
      </c>
      <c r="U608" s="5">
        <v>0.0</v>
      </c>
      <c r="V608" s="5"/>
      <c r="W608" s="5"/>
      <c r="X608" s="5"/>
      <c r="Y608" s="5"/>
      <c r="Z608" s="5"/>
      <c r="AA608" s="5"/>
      <c r="AB608" s="5"/>
      <c r="AC608" s="5"/>
      <c r="AD608" s="5"/>
    </row>
    <row r="609" ht="16.5" hidden="1" customHeight="1">
      <c r="A609" s="4" t="s">
        <v>1114</v>
      </c>
      <c r="B609" s="1">
        <v>1.0</v>
      </c>
      <c r="C609" s="5">
        <v>1.0</v>
      </c>
      <c r="D609" s="1" t="s">
        <v>1115</v>
      </c>
      <c r="E609" s="5">
        <v>1.0</v>
      </c>
      <c r="F609" s="5">
        <v>0.0</v>
      </c>
      <c r="G609" s="5">
        <v>0.0</v>
      </c>
      <c r="H609" s="5">
        <v>0.0</v>
      </c>
      <c r="I609" s="5">
        <v>0.0</v>
      </c>
      <c r="J609" s="5">
        <v>0.0</v>
      </c>
      <c r="K609" s="5">
        <v>0.0</v>
      </c>
      <c r="L609" s="5">
        <v>0.0</v>
      </c>
      <c r="M609" s="5">
        <v>0.0</v>
      </c>
      <c r="N609" s="5">
        <v>0.0</v>
      </c>
      <c r="O609" s="5">
        <v>0.0</v>
      </c>
      <c r="P609" s="5">
        <v>0.0</v>
      </c>
      <c r="Q609" s="5">
        <v>0.0</v>
      </c>
      <c r="R609" s="5">
        <v>0.0</v>
      </c>
      <c r="S609" s="5">
        <v>0.0</v>
      </c>
      <c r="T609" s="5">
        <v>0.0</v>
      </c>
      <c r="U609" s="5">
        <v>0.0</v>
      </c>
      <c r="V609" s="5"/>
      <c r="W609" s="5"/>
      <c r="X609" s="5"/>
      <c r="Y609" s="5"/>
      <c r="Z609" s="5"/>
      <c r="AA609" s="5"/>
      <c r="AB609" s="5"/>
      <c r="AC609" s="5"/>
      <c r="AD609" s="5"/>
    </row>
    <row r="610" ht="16.5" hidden="1" customHeight="1">
      <c r="A610" s="4" t="s">
        <v>1116</v>
      </c>
      <c r="B610" s="1">
        <v>3.0</v>
      </c>
      <c r="C610" s="1">
        <v>1.0</v>
      </c>
      <c r="D610" s="1" t="s">
        <v>1117</v>
      </c>
      <c r="E610" s="1">
        <v>0.0</v>
      </c>
      <c r="F610" s="1">
        <v>0.0</v>
      </c>
      <c r="G610" s="1">
        <v>0.0</v>
      </c>
      <c r="H610" s="1">
        <v>0.0</v>
      </c>
      <c r="I610" s="1">
        <v>0.0</v>
      </c>
      <c r="J610" s="5">
        <v>0.0</v>
      </c>
      <c r="K610" s="5">
        <v>0.0</v>
      </c>
      <c r="L610" s="5">
        <v>0.0</v>
      </c>
      <c r="M610" s="5">
        <v>0.0</v>
      </c>
      <c r="N610" s="5">
        <v>1.0</v>
      </c>
      <c r="O610" s="5">
        <v>0.0</v>
      </c>
      <c r="P610" s="5">
        <v>0.0</v>
      </c>
      <c r="Q610" s="5">
        <v>0.0</v>
      </c>
      <c r="R610" s="5">
        <v>0.0</v>
      </c>
      <c r="S610" s="5">
        <v>0.0</v>
      </c>
      <c r="T610" s="5">
        <v>0.0</v>
      </c>
      <c r="U610" s="5">
        <v>0.0</v>
      </c>
      <c r="V610" s="5"/>
      <c r="W610" s="5"/>
      <c r="X610" s="5"/>
      <c r="Y610" s="5"/>
      <c r="Z610" s="5"/>
      <c r="AA610" s="5"/>
      <c r="AB610" s="5"/>
      <c r="AC610" s="5"/>
      <c r="AD610" s="5"/>
    </row>
    <row r="611" ht="16.5" hidden="1" customHeight="1">
      <c r="A611" s="4" t="s">
        <v>1120</v>
      </c>
      <c r="B611" s="1">
        <v>10.0</v>
      </c>
      <c r="C611" s="1">
        <v>1.0</v>
      </c>
      <c r="D611" s="1" t="s">
        <v>1121</v>
      </c>
      <c r="E611" s="1">
        <v>0.0</v>
      </c>
      <c r="F611" s="5">
        <v>0.0</v>
      </c>
      <c r="G611" s="5">
        <v>0.0</v>
      </c>
      <c r="H611" s="5">
        <v>0.0</v>
      </c>
      <c r="I611" s="5">
        <v>1.0</v>
      </c>
      <c r="J611" s="5">
        <v>0.0</v>
      </c>
      <c r="K611" s="5">
        <v>0.0</v>
      </c>
      <c r="L611" s="5">
        <v>0.0</v>
      </c>
      <c r="M611" s="5">
        <v>0.0</v>
      </c>
      <c r="N611" s="5">
        <v>0.0</v>
      </c>
      <c r="O611" s="5">
        <v>0.0</v>
      </c>
      <c r="P611" s="5">
        <v>0.0</v>
      </c>
      <c r="Q611" s="5">
        <v>0.0</v>
      </c>
      <c r="R611" s="5">
        <v>0.0</v>
      </c>
      <c r="S611" s="5">
        <v>0.0</v>
      </c>
      <c r="T611" s="5">
        <v>0.0</v>
      </c>
      <c r="U611" s="5">
        <v>0.0</v>
      </c>
      <c r="V611" s="5"/>
      <c r="W611" s="5"/>
      <c r="X611" s="5"/>
      <c r="Y611" s="5"/>
      <c r="Z611" s="5"/>
      <c r="AA611" s="5"/>
      <c r="AB611" s="5"/>
      <c r="AC611" s="5"/>
      <c r="AD611" s="5"/>
    </row>
    <row r="612" ht="16.5" hidden="1" customHeight="1">
      <c r="A612" s="4" t="s">
        <v>1744</v>
      </c>
      <c r="B612" s="5">
        <v>4.0</v>
      </c>
      <c r="C612" s="5">
        <v>1.0</v>
      </c>
      <c r="D612" s="1" t="s">
        <v>2873</v>
      </c>
      <c r="E612" s="5">
        <v>0.0</v>
      </c>
      <c r="F612" s="5">
        <v>1.0</v>
      </c>
      <c r="G612" s="5">
        <v>0.0</v>
      </c>
      <c r="H612" s="5">
        <v>0.0</v>
      </c>
      <c r="I612" s="5">
        <v>0.0</v>
      </c>
      <c r="J612" s="5">
        <v>0.0</v>
      </c>
      <c r="K612" s="5">
        <v>0.0</v>
      </c>
      <c r="L612" s="5">
        <v>0.0</v>
      </c>
      <c r="M612" s="5">
        <v>0.0</v>
      </c>
      <c r="N612" s="5">
        <v>0.0</v>
      </c>
      <c r="O612" s="5">
        <v>0.0</v>
      </c>
      <c r="P612" s="5">
        <v>0.0</v>
      </c>
      <c r="Q612" s="5">
        <v>0.0</v>
      </c>
      <c r="R612" s="5">
        <v>0.0</v>
      </c>
      <c r="S612" s="5">
        <v>0.0</v>
      </c>
      <c r="T612" s="5">
        <v>0.0</v>
      </c>
      <c r="U612" s="5">
        <v>0.0</v>
      </c>
      <c r="V612" s="5"/>
      <c r="W612" s="5"/>
      <c r="X612" s="5"/>
      <c r="Y612" s="5"/>
      <c r="Z612" s="5"/>
      <c r="AA612" s="5"/>
      <c r="AB612" s="5"/>
      <c r="AC612" s="5"/>
      <c r="AD612" s="5"/>
    </row>
    <row r="613" ht="16.5" hidden="1" customHeight="1">
      <c r="A613" s="4" t="s">
        <v>1130</v>
      </c>
      <c r="B613" s="1">
        <v>1.0</v>
      </c>
      <c r="C613" s="1">
        <v>1.0</v>
      </c>
      <c r="D613" s="1" t="s">
        <v>2874</v>
      </c>
      <c r="E613" s="1">
        <v>0.0</v>
      </c>
      <c r="F613" s="1">
        <v>1.0</v>
      </c>
      <c r="G613" s="1">
        <v>0.0</v>
      </c>
      <c r="H613" s="1">
        <v>0.0</v>
      </c>
      <c r="I613" s="5">
        <v>0.0</v>
      </c>
      <c r="J613" s="5">
        <v>0.0</v>
      </c>
      <c r="K613" s="5">
        <v>0.0</v>
      </c>
      <c r="L613" s="5">
        <v>0.0</v>
      </c>
      <c r="M613" s="5">
        <v>0.0</v>
      </c>
      <c r="N613" s="5">
        <v>0.0</v>
      </c>
      <c r="O613" s="5">
        <v>0.0</v>
      </c>
      <c r="P613" s="5">
        <v>0.0</v>
      </c>
      <c r="Q613" s="5">
        <v>0.0</v>
      </c>
      <c r="R613" s="5">
        <v>0.0</v>
      </c>
      <c r="S613" s="5">
        <v>0.0</v>
      </c>
      <c r="T613" s="5">
        <v>0.0</v>
      </c>
      <c r="U613" s="5">
        <v>0.0</v>
      </c>
      <c r="V613" s="5"/>
      <c r="W613" s="5"/>
      <c r="X613" s="5"/>
      <c r="Y613" s="5"/>
      <c r="Z613" s="5"/>
      <c r="AA613" s="5"/>
      <c r="AB613" s="5"/>
      <c r="AC613" s="5"/>
      <c r="AD613" s="5"/>
    </row>
    <row r="614" ht="16.5" hidden="1" customHeight="1">
      <c r="A614" s="4" t="s">
        <v>1132</v>
      </c>
      <c r="B614" s="1">
        <v>1.0</v>
      </c>
      <c r="C614" s="5">
        <v>1.0</v>
      </c>
      <c r="D614" s="1" t="s">
        <v>2875</v>
      </c>
      <c r="E614" s="5">
        <v>0.0</v>
      </c>
      <c r="F614" s="5">
        <v>0.0</v>
      </c>
      <c r="G614" s="5">
        <v>0.0</v>
      </c>
      <c r="H614" s="5">
        <v>0.0</v>
      </c>
      <c r="I614" s="5">
        <v>0.0</v>
      </c>
      <c r="J614" s="5">
        <v>0.0</v>
      </c>
      <c r="K614" s="5">
        <v>0.0</v>
      </c>
      <c r="L614" s="5">
        <v>0.0</v>
      </c>
      <c r="M614" s="5">
        <v>0.0</v>
      </c>
      <c r="N614" s="5">
        <v>0.0</v>
      </c>
      <c r="O614" s="5">
        <v>0.0</v>
      </c>
      <c r="P614" s="5">
        <v>0.0</v>
      </c>
      <c r="Q614" s="5">
        <v>0.0</v>
      </c>
      <c r="R614" s="5">
        <v>0.0</v>
      </c>
      <c r="S614" s="5">
        <v>0.0</v>
      </c>
      <c r="T614" s="5">
        <v>0.0</v>
      </c>
      <c r="U614" s="5">
        <v>1.0</v>
      </c>
      <c r="V614" s="5"/>
      <c r="W614" s="5"/>
      <c r="X614" s="5"/>
      <c r="Y614" s="5"/>
      <c r="Z614" s="5"/>
      <c r="AA614" s="5"/>
      <c r="AB614" s="5"/>
      <c r="AC614" s="5"/>
      <c r="AD614" s="5"/>
    </row>
    <row r="615" ht="16.5" hidden="1" customHeight="1">
      <c r="A615" s="4" t="s">
        <v>1134</v>
      </c>
      <c r="B615" s="5">
        <v>1.0</v>
      </c>
      <c r="C615" s="5">
        <v>1.0</v>
      </c>
      <c r="D615" s="1" t="s">
        <v>1135</v>
      </c>
      <c r="E615" s="5">
        <v>0.0</v>
      </c>
      <c r="F615" s="5">
        <v>1.0</v>
      </c>
      <c r="G615" s="5">
        <v>0.0</v>
      </c>
      <c r="H615" s="5">
        <v>0.0</v>
      </c>
      <c r="I615" s="5">
        <v>0.0</v>
      </c>
      <c r="J615" s="5">
        <v>0.0</v>
      </c>
      <c r="K615" s="5">
        <v>0.0</v>
      </c>
      <c r="L615" s="5">
        <v>0.0</v>
      </c>
      <c r="M615" s="5">
        <v>0.0</v>
      </c>
      <c r="N615" s="5">
        <v>0.0</v>
      </c>
      <c r="O615" s="5">
        <v>0.0</v>
      </c>
      <c r="P615" s="5">
        <v>0.0</v>
      </c>
      <c r="Q615" s="5">
        <v>0.0</v>
      </c>
      <c r="R615" s="5">
        <v>0.0</v>
      </c>
      <c r="S615" s="5">
        <v>0.0</v>
      </c>
      <c r="T615" s="5">
        <v>0.0</v>
      </c>
      <c r="U615" s="5">
        <v>0.0</v>
      </c>
      <c r="V615" s="5"/>
      <c r="W615" s="5"/>
      <c r="X615" s="5"/>
      <c r="Y615" s="5"/>
      <c r="Z615" s="5"/>
      <c r="AA615" s="5"/>
      <c r="AB615" s="5"/>
      <c r="AC615" s="5"/>
      <c r="AD615" s="5"/>
    </row>
    <row r="616" ht="16.5" hidden="1" customHeight="1">
      <c r="A616" s="4" t="s">
        <v>1138</v>
      </c>
      <c r="B616" s="1">
        <v>13.0</v>
      </c>
      <c r="C616" s="1">
        <v>1.0</v>
      </c>
      <c r="D616" s="1" t="s">
        <v>1139</v>
      </c>
      <c r="E616" s="5">
        <v>0.0</v>
      </c>
      <c r="F616" s="5">
        <v>0.0</v>
      </c>
      <c r="G616" s="5">
        <v>0.0</v>
      </c>
      <c r="H616" s="5">
        <v>0.0</v>
      </c>
      <c r="I616" s="5">
        <v>0.0</v>
      </c>
      <c r="J616" s="5">
        <v>0.0</v>
      </c>
      <c r="K616" s="5">
        <v>0.0</v>
      </c>
      <c r="L616" s="5">
        <v>0.0</v>
      </c>
      <c r="M616" s="5">
        <v>0.0</v>
      </c>
      <c r="N616" s="5">
        <v>0.0</v>
      </c>
      <c r="O616" s="5">
        <v>0.0</v>
      </c>
      <c r="P616" s="5">
        <v>0.0</v>
      </c>
      <c r="Q616" s="5">
        <v>0.0</v>
      </c>
      <c r="R616" s="5">
        <v>0.0</v>
      </c>
      <c r="S616" s="5">
        <v>1.0</v>
      </c>
      <c r="T616" s="5">
        <v>0.0</v>
      </c>
      <c r="U616" s="5">
        <v>0.0</v>
      </c>
      <c r="V616" s="5"/>
      <c r="W616" s="5"/>
      <c r="X616" s="5"/>
      <c r="Y616" s="5"/>
      <c r="Z616" s="5"/>
      <c r="AA616" s="5"/>
      <c r="AB616" s="5"/>
      <c r="AC616" s="5"/>
      <c r="AD616" s="5"/>
    </row>
    <row r="617" ht="16.5" hidden="1" customHeight="1">
      <c r="A617" s="4" t="s">
        <v>1140</v>
      </c>
      <c r="B617" s="1">
        <v>13.0</v>
      </c>
      <c r="C617" s="1">
        <v>1.0</v>
      </c>
      <c r="D617" s="1" t="s">
        <v>1141</v>
      </c>
      <c r="E617" s="5">
        <v>0.0</v>
      </c>
      <c r="F617" s="5">
        <v>0.0</v>
      </c>
      <c r="G617" s="5">
        <v>0.0</v>
      </c>
      <c r="H617" s="5">
        <v>0.0</v>
      </c>
      <c r="I617" s="5">
        <v>0.0</v>
      </c>
      <c r="J617" s="5">
        <v>0.0</v>
      </c>
      <c r="K617" s="5">
        <v>0.0</v>
      </c>
      <c r="L617" s="5">
        <v>0.0</v>
      </c>
      <c r="M617" s="5">
        <v>1.0</v>
      </c>
      <c r="N617" s="5">
        <v>0.0</v>
      </c>
      <c r="O617" s="5">
        <v>0.0</v>
      </c>
      <c r="P617" s="5">
        <v>0.0</v>
      </c>
      <c r="Q617" s="5">
        <v>0.0</v>
      </c>
      <c r="R617" s="5">
        <v>0.0</v>
      </c>
      <c r="S617" s="5">
        <v>0.0</v>
      </c>
      <c r="T617" s="5">
        <v>0.0</v>
      </c>
      <c r="U617" s="5">
        <v>0.0</v>
      </c>
      <c r="V617" s="5"/>
      <c r="W617" s="5"/>
      <c r="X617" s="5"/>
      <c r="Y617" s="5"/>
      <c r="Z617" s="5"/>
      <c r="AA617" s="5"/>
      <c r="AB617" s="5"/>
      <c r="AC617" s="5"/>
      <c r="AD617" s="5"/>
    </row>
    <row r="618" ht="16.5" hidden="1" customHeight="1">
      <c r="A618" s="4" t="s">
        <v>1144</v>
      </c>
      <c r="B618" s="1">
        <v>1.0</v>
      </c>
      <c r="C618" s="1">
        <v>1.0</v>
      </c>
      <c r="D618" s="1" t="s">
        <v>2876</v>
      </c>
      <c r="E618" s="5">
        <v>0.0</v>
      </c>
      <c r="F618" s="5">
        <v>1.0</v>
      </c>
      <c r="G618" s="5">
        <v>0.0</v>
      </c>
      <c r="H618" s="5">
        <v>0.0</v>
      </c>
      <c r="I618" s="5">
        <v>0.0</v>
      </c>
      <c r="J618" s="5">
        <v>0.0</v>
      </c>
      <c r="K618" s="5">
        <v>0.0</v>
      </c>
      <c r="L618" s="5">
        <v>0.0</v>
      </c>
      <c r="M618" s="5">
        <v>0.0</v>
      </c>
      <c r="N618" s="5">
        <v>0.0</v>
      </c>
      <c r="O618" s="5">
        <v>0.0</v>
      </c>
      <c r="P618" s="5">
        <v>0.0</v>
      </c>
      <c r="Q618" s="5">
        <v>0.0</v>
      </c>
      <c r="R618" s="5">
        <v>0.0</v>
      </c>
      <c r="S618" s="5">
        <v>0.0</v>
      </c>
      <c r="T618" s="5">
        <v>0.0</v>
      </c>
      <c r="U618" s="5">
        <v>0.0</v>
      </c>
      <c r="V618" s="5"/>
      <c r="W618" s="5"/>
      <c r="X618" s="5"/>
      <c r="Y618" s="5"/>
      <c r="Z618" s="5"/>
      <c r="AA618" s="5"/>
      <c r="AB618" s="5"/>
      <c r="AC618" s="5"/>
      <c r="AD618" s="5"/>
    </row>
    <row r="619" ht="16.5" hidden="1" customHeight="1">
      <c r="A619" s="4" t="s">
        <v>1146</v>
      </c>
      <c r="B619" s="1">
        <v>0.0</v>
      </c>
      <c r="C619" s="1">
        <v>1.0</v>
      </c>
      <c r="D619" s="1" t="s">
        <v>1147</v>
      </c>
      <c r="E619" s="5">
        <v>0.0</v>
      </c>
      <c r="F619" s="5">
        <v>1.0</v>
      </c>
      <c r="G619" s="5">
        <v>0.0</v>
      </c>
      <c r="H619" s="5">
        <v>0.0</v>
      </c>
      <c r="I619" s="5">
        <v>0.0</v>
      </c>
      <c r="J619" s="5">
        <v>0.0</v>
      </c>
      <c r="K619" s="5">
        <v>0.0</v>
      </c>
      <c r="L619" s="5">
        <v>0.0</v>
      </c>
      <c r="M619" s="5">
        <v>0.0</v>
      </c>
      <c r="N619" s="5">
        <v>0.0</v>
      </c>
      <c r="O619" s="5">
        <v>0.0</v>
      </c>
      <c r="P619" s="5">
        <v>0.0</v>
      </c>
      <c r="Q619" s="5">
        <v>0.0</v>
      </c>
      <c r="R619" s="5">
        <v>0.0</v>
      </c>
      <c r="S619" s="5">
        <v>0.0</v>
      </c>
      <c r="T619" s="5">
        <v>0.0</v>
      </c>
      <c r="U619" s="5">
        <v>0.0</v>
      </c>
      <c r="V619" s="5"/>
      <c r="W619" s="5"/>
      <c r="X619" s="5"/>
      <c r="Y619" s="5"/>
      <c r="Z619" s="5"/>
      <c r="AA619" s="5"/>
      <c r="AB619" s="5"/>
      <c r="AC619" s="5"/>
      <c r="AD619" s="5"/>
    </row>
    <row r="620" ht="16.5" hidden="1" customHeight="1">
      <c r="A620" s="4" t="s">
        <v>1148</v>
      </c>
      <c r="B620" s="1">
        <v>0.0</v>
      </c>
      <c r="C620" s="1">
        <v>1.0</v>
      </c>
      <c r="D620" s="1" t="s">
        <v>1149</v>
      </c>
      <c r="E620" s="5">
        <v>0.0</v>
      </c>
      <c r="F620" s="5">
        <v>1.0</v>
      </c>
      <c r="G620" s="5">
        <v>0.0</v>
      </c>
      <c r="H620" s="5">
        <v>0.0</v>
      </c>
      <c r="I620" s="5">
        <v>0.0</v>
      </c>
      <c r="J620" s="5">
        <v>0.0</v>
      </c>
      <c r="K620" s="5">
        <v>0.0</v>
      </c>
      <c r="L620" s="5">
        <v>0.0</v>
      </c>
      <c r="M620" s="5">
        <v>0.0</v>
      </c>
      <c r="N620" s="5">
        <v>0.0</v>
      </c>
      <c r="O620" s="5">
        <v>0.0</v>
      </c>
      <c r="P620" s="5">
        <v>0.0</v>
      </c>
      <c r="Q620" s="5">
        <v>0.0</v>
      </c>
      <c r="R620" s="5">
        <v>0.0</v>
      </c>
      <c r="S620" s="5">
        <v>0.0</v>
      </c>
      <c r="T620" s="5">
        <v>0.0</v>
      </c>
      <c r="U620" s="5">
        <v>0.0</v>
      </c>
      <c r="V620" s="5"/>
      <c r="W620" s="5"/>
      <c r="X620" s="5"/>
      <c r="Y620" s="5"/>
      <c r="Z620" s="5"/>
      <c r="AA620" s="5"/>
      <c r="AB620" s="5"/>
      <c r="AC620" s="5"/>
      <c r="AD620" s="5"/>
    </row>
    <row r="621" ht="16.5" hidden="1" customHeight="1">
      <c r="A621" s="4" t="s">
        <v>1150</v>
      </c>
      <c r="B621" s="1">
        <v>0.0</v>
      </c>
      <c r="C621" s="1">
        <v>1.0</v>
      </c>
      <c r="D621" s="1" t="s">
        <v>1151</v>
      </c>
      <c r="E621" s="1">
        <v>0.0</v>
      </c>
      <c r="F621" s="5">
        <v>0.0</v>
      </c>
      <c r="G621" s="5">
        <v>0.0</v>
      </c>
      <c r="H621" s="5">
        <v>0.0</v>
      </c>
      <c r="I621" s="5">
        <v>0.0</v>
      </c>
      <c r="J621" s="5">
        <v>1.0</v>
      </c>
      <c r="K621" s="5">
        <v>0.0</v>
      </c>
      <c r="L621" s="5">
        <v>0.0</v>
      </c>
      <c r="M621" s="5">
        <v>0.0</v>
      </c>
      <c r="N621" s="5">
        <v>0.0</v>
      </c>
      <c r="O621" s="5">
        <v>0.0</v>
      </c>
      <c r="P621" s="5">
        <v>0.0</v>
      </c>
      <c r="Q621" s="5">
        <v>0.0</v>
      </c>
      <c r="R621" s="5">
        <v>0.0</v>
      </c>
      <c r="S621" s="5">
        <v>0.0</v>
      </c>
      <c r="T621" s="5">
        <v>0.0</v>
      </c>
      <c r="U621" s="5">
        <v>0.0</v>
      </c>
      <c r="V621" s="5"/>
      <c r="W621" s="5"/>
      <c r="X621" s="5"/>
      <c r="Y621" s="5"/>
      <c r="Z621" s="5"/>
      <c r="AA621" s="5"/>
      <c r="AB621" s="5"/>
      <c r="AC621" s="5"/>
      <c r="AD621" s="5"/>
    </row>
    <row r="622" ht="16.5" hidden="1" customHeight="1">
      <c r="A622" s="4" t="s">
        <v>1152</v>
      </c>
      <c r="B622" s="1">
        <v>0.0</v>
      </c>
      <c r="C622" s="1">
        <v>1.0</v>
      </c>
      <c r="D622" s="1" t="s">
        <v>1153</v>
      </c>
      <c r="E622" s="1">
        <v>0.0</v>
      </c>
      <c r="F622" s="1">
        <v>0.0</v>
      </c>
      <c r="G622" s="1">
        <v>0.0</v>
      </c>
      <c r="H622" s="1">
        <v>0.0</v>
      </c>
      <c r="I622" s="1">
        <v>0.0</v>
      </c>
      <c r="J622" s="1">
        <v>0.0</v>
      </c>
      <c r="K622" s="5">
        <v>0.0</v>
      </c>
      <c r="L622" s="5">
        <v>0.0</v>
      </c>
      <c r="M622" s="5">
        <v>0.0</v>
      </c>
      <c r="N622" s="5">
        <v>0.0</v>
      </c>
      <c r="O622" s="5">
        <v>0.0</v>
      </c>
      <c r="P622" s="5">
        <v>0.0</v>
      </c>
      <c r="Q622" s="5">
        <v>0.0</v>
      </c>
      <c r="R622" s="5">
        <v>0.0</v>
      </c>
      <c r="S622" s="5">
        <v>1.0</v>
      </c>
      <c r="T622" s="5">
        <v>0.0</v>
      </c>
      <c r="U622" s="5">
        <v>0.0</v>
      </c>
      <c r="V622" s="5"/>
      <c r="W622" s="5"/>
      <c r="X622" s="5"/>
      <c r="Y622" s="5"/>
      <c r="Z622" s="5"/>
      <c r="AA622" s="5"/>
      <c r="AB622" s="5"/>
      <c r="AC622" s="5"/>
      <c r="AD622" s="5"/>
    </row>
    <row r="623" ht="16.5" hidden="1" customHeight="1">
      <c r="A623" s="4" t="s">
        <v>1154</v>
      </c>
      <c r="B623" s="1">
        <v>0.0</v>
      </c>
      <c r="C623" s="1">
        <v>1.0</v>
      </c>
      <c r="D623" s="1" t="s">
        <v>1155</v>
      </c>
      <c r="E623" s="1">
        <v>0.0</v>
      </c>
      <c r="F623" s="1">
        <v>1.0</v>
      </c>
      <c r="G623" s="1">
        <v>0.0</v>
      </c>
      <c r="H623" s="1">
        <v>0.0</v>
      </c>
      <c r="I623" s="1">
        <v>0.0</v>
      </c>
      <c r="J623" s="1">
        <v>0.0</v>
      </c>
      <c r="K623" s="5">
        <v>0.0</v>
      </c>
      <c r="L623" s="5">
        <v>0.0</v>
      </c>
      <c r="M623" s="5">
        <v>0.0</v>
      </c>
      <c r="N623" s="5">
        <v>0.0</v>
      </c>
      <c r="O623" s="5">
        <v>0.0</v>
      </c>
      <c r="P623" s="5">
        <v>0.0</v>
      </c>
      <c r="Q623" s="5">
        <v>0.0</v>
      </c>
      <c r="R623" s="5">
        <v>0.0</v>
      </c>
      <c r="S623" s="5">
        <v>0.0</v>
      </c>
      <c r="T623" s="5">
        <v>0.0</v>
      </c>
      <c r="U623" s="5">
        <v>0.0</v>
      </c>
      <c r="V623" s="5"/>
      <c r="W623" s="5"/>
      <c r="X623" s="5"/>
      <c r="Y623" s="5"/>
      <c r="Z623" s="5"/>
      <c r="AA623" s="5"/>
      <c r="AB623" s="5"/>
      <c r="AC623" s="5"/>
      <c r="AD623" s="5"/>
    </row>
    <row r="624" ht="16.5" hidden="1" customHeight="1">
      <c r="A624" s="4" t="s">
        <v>1850</v>
      </c>
      <c r="B624" s="1">
        <v>0.0</v>
      </c>
      <c r="C624" s="1">
        <v>1.0</v>
      </c>
      <c r="D624" s="1" t="s">
        <v>2877</v>
      </c>
      <c r="E624" s="1">
        <v>0.0</v>
      </c>
      <c r="F624" s="1">
        <v>1.0</v>
      </c>
      <c r="G624" s="1">
        <v>0.0</v>
      </c>
      <c r="H624" s="1">
        <v>0.0</v>
      </c>
      <c r="I624" s="5">
        <v>0.0</v>
      </c>
      <c r="J624" s="5">
        <v>0.0</v>
      </c>
      <c r="K624" s="5">
        <v>0.0</v>
      </c>
      <c r="L624" s="5">
        <v>0.0</v>
      </c>
      <c r="M624" s="5">
        <v>0.0</v>
      </c>
      <c r="N624" s="5">
        <v>0.0</v>
      </c>
      <c r="O624" s="5">
        <v>0.0</v>
      </c>
      <c r="P624" s="5">
        <v>0.0</v>
      </c>
      <c r="Q624" s="5">
        <v>0.0</v>
      </c>
      <c r="R624" s="5">
        <v>0.0</v>
      </c>
      <c r="S624" s="5">
        <v>0.0</v>
      </c>
      <c r="T624" s="5">
        <v>0.0</v>
      </c>
      <c r="U624" s="5">
        <v>0.0</v>
      </c>
      <c r="V624" s="5"/>
      <c r="W624" s="5"/>
      <c r="X624" s="5"/>
      <c r="Y624" s="5"/>
      <c r="Z624" s="5"/>
      <c r="AA624" s="5"/>
      <c r="AB624" s="5"/>
      <c r="AC624" s="5"/>
      <c r="AD624" s="5"/>
    </row>
    <row r="625" ht="16.5" hidden="1" customHeight="1">
      <c r="A625" s="4" t="s">
        <v>1856</v>
      </c>
      <c r="B625" s="1">
        <v>7.0</v>
      </c>
      <c r="C625" s="1">
        <v>1.0</v>
      </c>
      <c r="D625" s="1" t="s">
        <v>2878</v>
      </c>
      <c r="E625" s="1">
        <v>0.0</v>
      </c>
      <c r="F625" s="1">
        <v>1.0</v>
      </c>
      <c r="G625" s="1">
        <v>0.0</v>
      </c>
      <c r="H625" s="1">
        <v>0.0</v>
      </c>
      <c r="I625" s="5">
        <v>0.0</v>
      </c>
      <c r="J625" s="5">
        <v>0.0</v>
      </c>
      <c r="K625" s="5">
        <v>0.0</v>
      </c>
      <c r="L625" s="5">
        <v>0.0</v>
      </c>
      <c r="M625" s="5">
        <v>0.0</v>
      </c>
      <c r="N625" s="5">
        <v>0.0</v>
      </c>
      <c r="O625" s="5">
        <v>0.0</v>
      </c>
      <c r="P625" s="5">
        <v>0.0</v>
      </c>
      <c r="Q625" s="5">
        <v>0.0</v>
      </c>
      <c r="R625" s="5">
        <v>0.0</v>
      </c>
      <c r="S625" s="5">
        <v>0.0</v>
      </c>
      <c r="T625" s="5">
        <v>0.0</v>
      </c>
      <c r="U625" s="5">
        <v>0.0</v>
      </c>
      <c r="V625" s="5"/>
      <c r="W625" s="5"/>
      <c r="X625" s="5"/>
      <c r="Y625" s="5"/>
      <c r="Z625" s="5"/>
      <c r="AA625" s="5"/>
      <c r="AB625" s="5"/>
      <c r="AC625" s="5"/>
      <c r="AD625" s="5"/>
    </row>
    <row r="626" ht="16.5" hidden="1" customHeight="1">
      <c r="A626" s="4" t="s">
        <v>1866</v>
      </c>
      <c r="B626" s="1">
        <v>0.0</v>
      </c>
      <c r="C626" s="1">
        <v>1.0</v>
      </c>
      <c r="D626" s="1" t="s">
        <v>2879</v>
      </c>
      <c r="E626" s="5">
        <v>0.0</v>
      </c>
      <c r="F626" s="5">
        <v>0.0</v>
      </c>
      <c r="G626" s="5">
        <v>0.0</v>
      </c>
      <c r="H626" s="5">
        <v>0.0</v>
      </c>
      <c r="I626" s="5">
        <v>0.0</v>
      </c>
      <c r="J626" s="5">
        <v>1.0</v>
      </c>
      <c r="K626" s="5">
        <v>0.0</v>
      </c>
      <c r="L626" s="5">
        <v>0.0</v>
      </c>
      <c r="M626" s="5">
        <v>0.0</v>
      </c>
      <c r="N626" s="5">
        <v>0.0</v>
      </c>
      <c r="O626" s="5">
        <v>0.0</v>
      </c>
      <c r="P626" s="5">
        <v>0.0</v>
      </c>
      <c r="Q626" s="5">
        <v>0.0</v>
      </c>
      <c r="R626" s="5">
        <v>0.0</v>
      </c>
      <c r="S626" s="5">
        <v>0.0</v>
      </c>
      <c r="T626" s="5">
        <v>0.0</v>
      </c>
      <c r="U626" s="5">
        <v>0.0</v>
      </c>
      <c r="V626" s="5"/>
      <c r="W626" s="5"/>
      <c r="X626" s="5"/>
      <c r="Y626" s="5"/>
      <c r="Z626" s="5"/>
      <c r="AA626" s="5"/>
      <c r="AB626" s="5"/>
      <c r="AC626" s="5"/>
      <c r="AD626" s="5"/>
    </row>
    <row r="627" ht="16.5" hidden="1" customHeight="1">
      <c r="A627" s="4" t="s">
        <v>102</v>
      </c>
      <c r="B627" s="1">
        <v>0.0</v>
      </c>
      <c r="C627" s="1">
        <v>1.0</v>
      </c>
      <c r="D627" s="1" t="s">
        <v>2880</v>
      </c>
      <c r="E627" s="1">
        <v>0.0</v>
      </c>
      <c r="F627" s="1">
        <v>1.0</v>
      </c>
      <c r="G627" s="1">
        <v>0.0</v>
      </c>
      <c r="H627" s="1">
        <v>0.0</v>
      </c>
      <c r="I627" s="1">
        <v>0.0</v>
      </c>
      <c r="J627" s="1">
        <v>0.0</v>
      </c>
      <c r="K627" s="5">
        <v>0.0</v>
      </c>
      <c r="L627" s="5">
        <v>0.0</v>
      </c>
      <c r="M627" s="5">
        <v>0.0</v>
      </c>
      <c r="N627" s="5">
        <v>0.0</v>
      </c>
      <c r="O627" s="5">
        <v>0.0</v>
      </c>
      <c r="P627" s="5">
        <v>0.0</v>
      </c>
      <c r="Q627" s="5">
        <v>0.0</v>
      </c>
      <c r="R627" s="5">
        <v>0.0</v>
      </c>
      <c r="S627" s="5">
        <v>0.0</v>
      </c>
      <c r="T627" s="5">
        <v>0.0</v>
      </c>
      <c r="U627" s="5">
        <v>0.0</v>
      </c>
      <c r="V627" s="5"/>
      <c r="W627" s="5"/>
      <c r="X627" s="5"/>
      <c r="Y627" s="5"/>
      <c r="Z627" s="5"/>
      <c r="AA627" s="5"/>
      <c r="AB627" s="5"/>
      <c r="AC627" s="5"/>
      <c r="AD627" s="5"/>
    </row>
    <row r="628" ht="16.5" hidden="1" customHeight="1">
      <c r="A628" s="4" t="s">
        <v>1892</v>
      </c>
      <c r="B628" s="1">
        <v>9.0</v>
      </c>
      <c r="C628" s="5">
        <v>1.0</v>
      </c>
      <c r="D628" s="1" t="s">
        <v>2881</v>
      </c>
      <c r="E628" s="5">
        <v>0.0</v>
      </c>
      <c r="F628" s="5">
        <v>1.0</v>
      </c>
      <c r="G628" s="5">
        <v>0.0</v>
      </c>
      <c r="H628" s="5">
        <v>0.0</v>
      </c>
      <c r="I628" s="5">
        <v>0.0</v>
      </c>
      <c r="J628" s="5">
        <v>0.0</v>
      </c>
      <c r="K628" s="5">
        <v>0.0</v>
      </c>
      <c r="L628" s="5">
        <v>0.0</v>
      </c>
      <c r="M628" s="5">
        <v>0.0</v>
      </c>
      <c r="N628" s="5">
        <v>0.0</v>
      </c>
      <c r="O628" s="5">
        <v>0.0</v>
      </c>
      <c r="P628" s="5">
        <v>0.0</v>
      </c>
      <c r="Q628" s="5">
        <v>0.0</v>
      </c>
      <c r="R628" s="5">
        <v>0.0</v>
      </c>
      <c r="S628" s="5">
        <v>0.0</v>
      </c>
      <c r="T628" s="5">
        <v>0.0</v>
      </c>
      <c r="U628" s="5">
        <v>0.0</v>
      </c>
      <c r="V628" s="5"/>
      <c r="W628" s="5"/>
      <c r="X628" s="5"/>
      <c r="Y628" s="5"/>
      <c r="Z628" s="5"/>
      <c r="AA628" s="5"/>
      <c r="AB628" s="5"/>
      <c r="AC628" s="5"/>
      <c r="AD628" s="5"/>
    </row>
    <row r="629" ht="16.5" hidden="1" customHeight="1">
      <c r="A629" s="4" t="s">
        <v>1900</v>
      </c>
      <c r="B629" s="1">
        <v>7.0</v>
      </c>
      <c r="C629" s="1">
        <v>1.0</v>
      </c>
      <c r="D629" s="1" t="s">
        <v>2882</v>
      </c>
      <c r="E629" s="5">
        <v>0.0</v>
      </c>
      <c r="F629" s="5">
        <v>1.0</v>
      </c>
      <c r="G629" s="5">
        <v>0.0</v>
      </c>
      <c r="H629" s="5">
        <v>0.0</v>
      </c>
      <c r="I629" s="5">
        <v>0.0</v>
      </c>
      <c r="J629" s="5">
        <v>0.0</v>
      </c>
      <c r="K629" s="5">
        <v>0.0</v>
      </c>
      <c r="L629" s="5">
        <v>0.0</v>
      </c>
      <c r="M629" s="5">
        <v>0.0</v>
      </c>
      <c r="N629" s="5">
        <v>0.0</v>
      </c>
      <c r="O629" s="5">
        <v>0.0</v>
      </c>
      <c r="P629" s="5">
        <v>0.0</v>
      </c>
      <c r="Q629" s="5">
        <v>0.0</v>
      </c>
      <c r="R629" s="5">
        <v>0.0</v>
      </c>
      <c r="S629" s="5">
        <v>0.0</v>
      </c>
      <c r="T629" s="5">
        <v>0.0</v>
      </c>
      <c r="U629" s="5">
        <v>0.0</v>
      </c>
      <c r="V629" s="5"/>
      <c r="W629" s="5"/>
      <c r="X629" s="5"/>
      <c r="Y629" s="5"/>
      <c r="Z629" s="5"/>
      <c r="AA629" s="5"/>
      <c r="AB629" s="5"/>
      <c r="AC629" s="5"/>
      <c r="AD629" s="5"/>
    </row>
    <row r="630" ht="16.5" hidden="1" customHeight="1">
      <c r="A630" s="4" t="s">
        <v>1906</v>
      </c>
      <c r="B630" s="1">
        <v>33.0</v>
      </c>
      <c r="C630" s="1">
        <v>1.0</v>
      </c>
      <c r="D630" s="1" t="s">
        <v>2883</v>
      </c>
      <c r="E630" s="1">
        <v>0.0</v>
      </c>
      <c r="F630" s="1">
        <v>1.0</v>
      </c>
      <c r="G630" s="1">
        <v>0.0</v>
      </c>
      <c r="H630" s="1">
        <v>0.0</v>
      </c>
      <c r="I630" s="1">
        <v>0.0</v>
      </c>
      <c r="J630" s="1">
        <v>0.0</v>
      </c>
      <c r="K630" s="5">
        <v>0.0</v>
      </c>
      <c r="L630" s="5">
        <v>0.0</v>
      </c>
      <c r="M630" s="5">
        <v>0.0</v>
      </c>
      <c r="N630" s="5">
        <v>0.0</v>
      </c>
      <c r="O630" s="5">
        <v>0.0</v>
      </c>
      <c r="P630" s="5">
        <v>0.0</v>
      </c>
      <c r="Q630" s="5">
        <v>0.0</v>
      </c>
      <c r="R630" s="5">
        <v>0.0</v>
      </c>
      <c r="S630" s="5">
        <v>0.0</v>
      </c>
      <c r="T630" s="5">
        <v>0.0</v>
      </c>
      <c r="U630" s="5">
        <v>0.0</v>
      </c>
      <c r="V630" s="5"/>
      <c r="W630" s="5"/>
      <c r="X630" s="5"/>
      <c r="Y630" s="5"/>
      <c r="Z630" s="5"/>
      <c r="AA630" s="5"/>
      <c r="AB630" s="5"/>
      <c r="AC630" s="5"/>
      <c r="AD630" s="5"/>
    </row>
    <row r="631" ht="16.5" hidden="1" customHeight="1">
      <c r="A631" s="4" t="s">
        <v>1914</v>
      </c>
      <c r="B631" s="1">
        <v>6.0</v>
      </c>
      <c r="C631" s="1">
        <v>1.0</v>
      </c>
      <c r="D631" s="1" t="s">
        <v>2884</v>
      </c>
      <c r="E631" s="1">
        <v>0.0</v>
      </c>
      <c r="F631" s="5">
        <v>1.0</v>
      </c>
      <c r="G631" s="5">
        <v>0.0</v>
      </c>
      <c r="H631" s="5">
        <v>0.0</v>
      </c>
      <c r="I631" s="5">
        <v>0.0</v>
      </c>
      <c r="J631" s="5">
        <v>0.0</v>
      </c>
      <c r="K631" s="5">
        <v>0.0</v>
      </c>
      <c r="L631" s="5">
        <v>0.0</v>
      </c>
      <c r="M631" s="5">
        <v>0.0</v>
      </c>
      <c r="N631" s="5">
        <v>0.0</v>
      </c>
      <c r="O631" s="5">
        <v>0.0</v>
      </c>
      <c r="P631" s="5">
        <v>0.0</v>
      </c>
      <c r="Q631" s="5">
        <v>0.0</v>
      </c>
      <c r="R631" s="5">
        <v>0.0</v>
      </c>
      <c r="S631" s="5">
        <v>0.0</v>
      </c>
      <c r="T631" s="5">
        <v>0.0</v>
      </c>
      <c r="U631" s="5">
        <v>0.0</v>
      </c>
      <c r="V631" s="5"/>
      <c r="W631" s="5"/>
      <c r="X631" s="5"/>
      <c r="Y631" s="5"/>
      <c r="Z631" s="5"/>
      <c r="AA631" s="5"/>
      <c r="AB631" s="5"/>
      <c r="AC631" s="5"/>
      <c r="AD631" s="5"/>
    </row>
    <row r="632" ht="16.5" hidden="1" customHeight="1">
      <c r="A632" s="4" t="s">
        <v>1924</v>
      </c>
      <c r="B632" s="1">
        <v>0.0</v>
      </c>
      <c r="C632" s="5">
        <v>1.0</v>
      </c>
      <c r="D632" s="1" t="s">
        <v>2885</v>
      </c>
      <c r="E632" s="5">
        <v>0.0</v>
      </c>
      <c r="F632" s="5">
        <v>0.0</v>
      </c>
      <c r="G632" s="5">
        <v>1.0</v>
      </c>
      <c r="H632" s="5">
        <v>0.0</v>
      </c>
      <c r="I632" s="5">
        <v>0.0</v>
      </c>
      <c r="J632" s="5">
        <v>0.0</v>
      </c>
      <c r="K632" s="5">
        <v>0.0</v>
      </c>
      <c r="L632" s="5">
        <v>0.0</v>
      </c>
      <c r="M632" s="5">
        <v>0.0</v>
      </c>
      <c r="N632" s="5">
        <v>0.0</v>
      </c>
      <c r="O632" s="5">
        <v>0.0</v>
      </c>
      <c r="P632" s="5">
        <v>0.0</v>
      </c>
      <c r="Q632" s="5">
        <v>0.0</v>
      </c>
      <c r="R632" s="5">
        <v>0.0</v>
      </c>
      <c r="S632" s="5">
        <v>0.0</v>
      </c>
      <c r="T632" s="5">
        <v>0.0</v>
      </c>
      <c r="U632" s="5">
        <v>0.0</v>
      </c>
      <c r="V632" s="5"/>
      <c r="W632" s="5"/>
      <c r="X632" s="5"/>
      <c r="Y632" s="5"/>
      <c r="Z632" s="5"/>
      <c r="AA632" s="5"/>
      <c r="AB632" s="5"/>
      <c r="AC632" s="5"/>
      <c r="AD632" s="5"/>
    </row>
    <row r="633" ht="16.5" hidden="1" customHeight="1">
      <c r="A633" s="4" t="s">
        <v>1926</v>
      </c>
      <c r="B633" s="1">
        <v>1.0</v>
      </c>
      <c r="C633" s="1">
        <v>1.0</v>
      </c>
      <c r="D633" s="1" t="s">
        <v>2886</v>
      </c>
      <c r="E633" s="1">
        <v>0.0</v>
      </c>
      <c r="F633" s="1">
        <v>0.0</v>
      </c>
      <c r="G633" s="5">
        <v>0.0</v>
      </c>
      <c r="H633" s="5">
        <v>0.0</v>
      </c>
      <c r="I633" s="5">
        <v>0.0</v>
      </c>
      <c r="J633" s="5">
        <v>1.0</v>
      </c>
      <c r="K633" s="5">
        <v>0.0</v>
      </c>
      <c r="L633" s="5">
        <v>0.0</v>
      </c>
      <c r="M633" s="5">
        <v>0.0</v>
      </c>
      <c r="N633" s="5">
        <v>0.0</v>
      </c>
      <c r="O633" s="5">
        <v>0.0</v>
      </c>
      <c r="P633" s="5">
        <v>0.0</v>
      </c>
      <c r="Q633" s="5">
        <v>0.0</v>
      </c>
      <c r="R633" s="5">
        <v>0.0</v>
      </c>
      <c r="S633" s="5">
        <v>0.0</v>
      </c>
      <c r="T633" s="5">
        <v>0.0</v>
      </c>
      <c r="U633" s="5">
        <v>0.0</v>
      </c>
      <c r="V633" s="5"/>
      <c r="W633" s="5"/>
      <c r="X633" s="5"/>
      <c r="Y633" s="5"/>
      <c r="Z633" s="5"/>
      <c r="AA633" s="5"/>
      <c r="AB633" s="5"/>
      <c r="AC633" s="5"/>
      <c r="AD633" s="5"/>
    </row>
    <row r="634" ht="16.5" hidden="1" customHeight="1">
      <c r="A634" s="4" t="s">
        <v>490</v>
      </c>
      <c r="B634" s="1">
        <v>20.0</v>
      </c>
      <c r="C634" s="1">
        <v>1.0</v>
      </c>
      <c r="D634" s="1" t="s">
        <v>2887</v>
      </c>
      <c r="E634" s="1">
        <v>0.0</v>
      </c>
      <c r="F634" s="5">
        <v>0.0</v>
      </c>
      <c r="G634" s="5">
        <v>0.0</v>
      </c>
      <c r="H634" s="5">
        <v>0.0</v>
      </c>
      <c r="I634" s="5">
        <v>0.0</v>
      </c>
      <c r="J634" s="5">
        <v>1.0</v>
      </c>
      <c r="K634" s="5">
        <v>0.0</v>
      </c>
      <c r="L634" s="5">
        <v>0.0</v>
      </c>
      <c r="M634" s="5">
        <v>0.0</v>
      </c>
      <c r="N634" s="5">
        <v>0.0</v>
      </c>
      <c r="O634" s="5">
        <v>0.0</v>
      </c>
      <c r="P634" s="5">
        <v>0.0</v>
      </c>
      <c r="Q634" s="5">
        <v>0.0</v>
      </c>
      <c r="R634" s="5">
        <v>0.0</v>
      </c>
      <c r="S634" s="5">
        <v>0.0</v>
      </c>
      <c r="T634" s="5">
        <v>0.0</v>
      </c>
      <c r="U634" s="5">
        <v>0.0</v>
      </c>
      <c r="V634" s="5"/>
      <c r="W634" s="5"/>
      <c r="X634" s="5"/>
      <c r="Y634" s="5"/>
      <c r="Z634" s="5"/>
      <c r="AA634" s="5"/>
      <c r="AB634" s="5"/>
      <c r="AC634" s="5"/>
      <c r="AD634" s="5"/>
    </row>
    <row r="635" ht="16.5" hidden="1" customHeight="1">
      <c r="A635" s="4" t="s">
        <v>1168</v>
      </c>
      <c r="B635" s="1">
        <v>0.0</v>
      </c>
      <c r="C635" s="1">
        <v>1.0</v>
      </c>
      <c r="D635" s="1" t="s">
        <v>2888</v>
      </c>
      <c r="E635" s="1">
        <v>0.0</v>
      </c>
      <c r="F635" s="1">
        <v>0.0</v>
      </c>
      <c r="G635" s="1">
        <v>0.0</v>
      </c>
      <c r="H635" s="1">
        <v>0.0</v>
      </c>
      <c r="I635" s="5">
        <v>0.0</v>
      </c>
      <c r="J635" s="5">
        <v>1.0</v>
      </c>
      <c r="K635" s="5">
        <v>0.0</v>
      </c>
      <c r="L635" s="5">
        <v>0.0</v>
      </c>
      <c r="M635" s="5">
        <v>0.0</v>
      </c>
      <c r="N635" s="5">
        <v>0.0</v>
      </c>
      <c r="O635" s="5">
        <v>0.0</v>
      </c>
      <c r="P635" s="5">
        <v>0.0</v>
      </c>
      <c r="Q635" s="5">
        <v>0.0</v>
      </c>
      <c r="R635" s="5">
        <v>0.0</v>
      </c>
      <c r="S635" s="5">
        <v>0.0</v>
      </c>
      <c r="T635" s="5">
        <v>0.0</v>
      </c>
      <c r="U635" s="5">
        <v>0.0</v>
      </c>
      <c r="V635" s="5"/>
      <c r="W635" s="5"/>
      <c r="X635" s="5"/>
      <c r="Y635" s="5"/>
      <c r="Z635" s="5"/>
      <c r="AA635" s="5"/>
      <c r="AB635" s="5"/>
      <c r="AC635" s="5"/>
      <c r="AD635" s="5"/>
    </row>
    <row r="636" ht="16.5" hidden="1" customHeight="1">
      <c r="A636" s="4" t="s">
        <v>1962</v>
      </c>
      <c r="B636" s="1">
        <v>2.0</v>
      </c>
      <c r="C636" s="5">
        <v>1.0</v>
      </c>
      <c r="D636" s="1" t="s">
        <v>2889</v>
      </c>
      <c r="E636" s="5">
        <v>0.0</v>
      </c>
      <c r="F636" s="5">
        <v>1.0</v>
      </c>
      <c r="G636" s="5">
        <v>0.0</v>
      </c>
      <c r="H636" s="5">
        <v>0.0</v>
      </c>
      <c r="I636" s="5">
        <v>0.0</v>
      </c>
      <c r="J636" s="5">
        <v>0.0</v>
      </c>
      <c r="K636" s="5">
        <v>0.0</v>
      </c>
      <c r="L636" s="5">
        <v>0.0</v>
      </c>
      <c r="M636" s="5">
        <v>0.0</v>
      </c>
      <c r="N636" s="5">
        <v>0.0</v>
      </c>
      <c r="O636" s="5">
        <v>0.0</v>
      </c>
      <c r="P636" s="5">
        <v>0.0</v>
      </c>
      <c r="Q636" s="5">
        <v>0.0</v>
      </c>
      <c r="R636" s="5">
        <v>0.0</v>
      </c>
      <c r="S636" s="5">
        <v>0.0</v>
      </c>
      <c r="T636" s="5">
        <v>0.0</v>
      </c>
      <c r="U636" s="5">
        <v>0.0</v>
      </c>
      <c r="V636" s="5"/>
      <c r="W636" s="5"/>
      <c r="X636" s="5"/>
      <c r="Y636" s="5"/>
      <c r="Z636" s="5"/>
      <c r="AA636" s="5"/>
      <c r="AB636" s="5"/>
      <c r="AC636" s="5"/>
      <c r="AD636" s="5"/>
    </row>
    <row r="637" ht="16.5" hidden="1" customHeight="1">
      <c r="A637" s="4" t="s">
        <v>1966</v>
      </c>
      <c r="B637" s="5">
        <v>0.0</v>
      </c>
      <c r="C637" s="5">
        <v>1.0</v>
      </c>
      <c r="D637" s="1" t="s">
        <v>2890</v>
      </c>
      <c r="E637" s="5">
        <v>0.0</v>
      </c>
      <c r="F637" s="5">
        <v>1.0</v>
      </c>
      <c r="G637" s="5">
        <v>0.0</v>
      </c>
      <c r="H637" s="5">
        <v>0.0</v>
      </c>
      <c r="I637" s="5">
        <v>0.0</v>
      </c>
      <c r="J637" s="5">
        <v>0.0</v>
      </c>
      <c r="K637" s="5">
        <v>0.0</v>
      </c>
      <c r="L637" s="5">
        <v>0.0</v>
      </c>
      <c r="M637" s="5">
        <v>0.0</v>
      </c>
      <c r="N637" s="5">
        <v>0.0</v>
      </c>
      <c r="O637" s="5">
        <v>0.0</v>
      </c>
      <c r="P637" s="5">
        <v>0.0</v>
      </c>
      <c r="Q637" s="5">
        <v>0.0</v>
      </c>
      <c r="R637" s="5">
        <v>0.0</v>
      </c>
      <c r="S637" s="5">
        <v>0.0</v>
      </c>
      <c r="T637" s="5">
        <v>0.0</v>
      </c>
      <c r="U637" s="5">
        <v>0.0</v>
      </c>
      <c r="V637" s="5"/>
      <c r="W637" s="5"/>
      <c r="X637" s="5"/>
      <c r="Y637" s="5"/>
      <c r="Z637" s="5"/>
      <c r="AA637" s="5"/>
      <c r="AB637" s="5"/>
      <c r="AC637" s="5"/>
      <c r="AD637" s="5"/>
    </row>
    <row r="638" ht="16.5" hidden="1" customHeight="1">
      <c r="A638" s="4" t="s">
        <v>1174</v>
      </c>
      <c r="B638" s="1">
        <v>7.0</v>
      </c>
      <c r="C638" s="1">
        <v>1.0</v>
      </c>
      <c r="D638" s="1" t="s">
        <v>1175</v>
      </c>
      <c r="E638" s="1">
        <v>0.0</v>
      </c>
      <c r="F638" s="5">
        <v>0.0</v>
      </c>
      <c r="G638" s="5">
        <v>0.0</v>
      </c>
      <c r="H638" s="5">
        <v>0.0</v>
      </c>
      <c r="I638" s="5">
        <v>1.0</v>
      </c>
      <c r="J638" s="5">
        <v>0.0</v>
      </c>
      <c r="K638" s="5">
        <v>0.0</v>
      </c>
      <c r="L638" s="5">
        <v>0.0</v>
      </c>
      <c r="M638" s="5">
        <v>0.0</v>
      </c>
      <c r="N638" s="5">
        <v>0.0</v>
      </c>
      <c r="O638" s="5">
        <v>0.0</v>
      </c>
      <c r="P638" s="5">
        <v>0.0</v>
      </c>
      <c r="Q638" s="5">
        <v>0.0</v>
      </c>
      <c r="R638" s="5">
        <v>0.0</v>
      </c>
      <c r="S638" s="5">
        <v>0.0</v>
      </c>
      <c r="T638" s="5">
        <v>0.0</v>
      </c>
      <c r="U638" s="5">
        <v>0.0</v>
      </c>
      <c r="V638" s="5"/>
      <c r="W638" s="5"/>
      <c r="X638" s="5"/>
      <c r="Y638" s="5"/>
      <c r="Z638" s="5"/>
      <c r="AA638" s="5"/>
      <c r="AB638" s="5"/>
      <c r="AC638" s="5"/>
      <c r="AD638" s="5"/>
    </row>
    <row r="639" ht="16.5" hidden="1" customHeight="1">
      <c r="A639" s="4" t="s">
        <v>1984</v>
      </c>
      <c r="B639" s="1">
        <v>0.0</v>
      </c>
      <c r="C639" s="1">
        <v>1.0</v>
      </c>
      <c r="D639" s="1" t="s">
        <v>2891</v>
      </c>
      <c r="E639" s="1">
        <v>0.0</v>
      </c>
      <c r="F639" s="1">
        <v>0.0</v>
      </c>
      <c r="G639" s="1">
        <v>0.0</v>
      </c>
      <c r="H639" s="1">
        <v>0.0</v>
      </c>
      <c r="I639" s="1">
        <v>1.0</v>
      </c>
      <c r="J639" s="1">
        <v>0.0</v>
      </c>
      <c r="K639" s="5">
        <v>0.0</v>
      </c>
      <c r="L639" s="5">
        <v>0.0</v>
      </c>
      <c r="M639" s="5">
        <v>0.0</v>
      </c>
      <c r="N639" s="5">
        <v>0.0</v>
      </c>
      <c r="O639" s="5">
        <v>0.0</v>
      </c>
      <c r="P639" s="5">
        <v>0.0</v>
      </c>
      <c r="Q639" s="5">
        <v>0.0</v>
      </c>
      <c r="R639" s="5">
        <v>0.0</v>
      </c>
      <c r="S639" s="5">
        <v>0.0</v>
      </c>
      <c r="T639" s="5">
        <v>0.0</v>
      </c>
      <c r="U639" s="5">
        <v>0.0</v>
      </c>
      <c r="V639" s="5"/>
      <c r="W639" s="5"/>
      <c r="X639" s="5"/>
      <c r="Y639" s="5"/>
      <c r="Z639" s="5"/>
      <c r="AA639" s="5"/>
      <c r="AB639" s="5"/>
      <c r="AC639" s="5"/>
      <c r="AD639" s="5"/>
    </row>
    <row r="640" ht="16.5" hidden="1" customHeight="1">
      <c r="A640" s="4" t="s">
        <v>1176</v>
      </c>
      <c r="B640" s="1">
        <v>4.0</v>
      </c>
      <c r="C640" s="1">
        <v>1.0</v>
      </c>
      <c r="D640" s="1" t="s">
        <v>2892</v>
      </c>
      <c r="E640" s="5">
        <v>0.0</v>
      </c>
      <c r="F640" s="5">
        <v>1.0</v>
      </c>
      <c r="G640" s="5">
        <v>0.0</v>
      </c>
      <c r="H640" s="5">
        <v>0.0</v>
      </c>
      <c r="I640" s="5">
        <v>0.0</v>
      </c>
      <c r="J640" s="5">
        <v>0.0</v>
      </c>
      <c r="K640" s="5">
        <v>0.0</v>
      </c>
      <c r="L640" s="5">
        <v>0.0</v>
      </c>
      <c r="M640" s="5">
        <v>0.0</v>
      </c>
      <c r="N640" s="5">
        <v>0.0</v>
      </c>
      <c r="O640" s="5">
        <v>0.0</v>
      </c>
      <c r="P640" s="5">
        <v>0.0</v>
      </c>
      <c r="Q640" s="5">
        <v>0.0</v>
      </c>
      <c r="R640" s="5">
        <v>0.0</v>
      </c>
      <c r="S640" s="5">
        <v>0.0</v>
      </c>
      <c r="T640" s="5">
        <v>0.0</v>
      </c>
      <c r="U640" s="5">
        <v>0.0</v>
      </c>
      <c r="V640" s="5"/>
      <c r="W640" s="5"/>
      <c r="X640" s="5"/>
      <c r="Y640" s="5"/>
      <c r="Z640" s="5"/>
      <c r="AA640" s="5"/>
      <c r="AB640" s="5"/>
      <c r="AC640" s="5"/>
      <c r="AD640" s="5"/>
    </row>
    <row r="641" ht="16.5" hidden="1" customHeight="1">
      <c r="A641" s="4" t="s">
        <v>1178</v>
      </c>
      <c r="B641" s="5">
        <v>0.0</v>
      </c>
      <c r="C641" s="5">
        <v>1.0</v>
      </c>
      <c r="D641" s="1" t="s">
        <v>1179</v>
      </c>
      <c r="E641" s="5">
        <v>0.0</v>
      </c>
      <c r="F641" s="5">
        <v>1.0</v>
      </c>
      <c r="G641" s="5">
        <v>0.0</v>
      </c>
      <c r="H641" s="5">
        <v>0.0</v>
      </c>
      <c r="I641" s="5">
        <v>0.0</v>
      </c>
      <c r="J641" s="5">
        <v>0.0</v>
      </c>
      <c r="K641" s="5">
        <v>0.0</v>
      </c>
      <c r="L641" s="5">
        <v>0.0</v>
      </c>
      <c r="M641" s="5">
        <v>0.0</v>
      </c>
      <c r="N641" s="5">
        <v>0.0</v>
      </c>
      <c r="O641" s="5">
        <v>0.0</v>
      </c>
      <c r="P641" s="5">
        <v>0.0</v>
      </c>
      <c r="Q641" s="5">
        <v>0.0</v>
      </c>
      <c r="R641" s="5">
        <v>0.0</v>
      </c>
      <c r="S641" s="5">
        <v>0.0</v>
      </c>
      <c r="T641" s="5">
        <v>0.0</v>
      </c>
      <c r="U641" s="5">
        <v>0.0</v>
      </c>
      <c r="V641" s="5"/>
      <c r="W641" s="5"/>
      <c r="X641" s="5"/>
      <c r="Y641" s="5"/>
      <c r="Z641" s="5"/>
      <c r="AA641" s="5"/>
      <c r="AB641" s="5"/>
      <c r="AC641" s="5"/>
      <c r="AD641" s="5"/>
    </row>
    <row r="642" ht="16.5" hidden="1" customHeight="1">
      <c r="A642" s="1" t="s">
        <v>1180</v>
      </c>
      <c r="B642" s="1">
        <v>0.0</v>
      </c>
      <c r="C642" s="1">
        <v>1.0</v>
      </c>
      <c r="D642" s="1" t="s">
        <v>1181</v>
      </c>
      <c r="E642" s="1">
        <v>0.0</v>
      </c>
      <c r="F642" s="1">
        <v>1.0</v>
      </c>
      <c r="G642" s="1">
        <v>0.0</v>
      </c>
      <c r="H642" s="5">
        <v>0.0</v>
      </c>
      <c r="I642" s="5">
        <v>0.0</v>
      </c>
      <c r="J642" s="5">
        <v>0.0</v>
      </c>
      <c r="K642" s="5">
        <v>0.0</v>
      </c>
      <c r="L642" s="5">
        <v>0.0</v>
      </c>
      <c r="M642" s="5">
        <v>0.0</v>
      </c>
      <c r="N642" s="5">
        <v>0.0</v>
      </c>
      <c r="O642" s="5">
        <v>0.0</v>
      </c>
      <c r="P642" s="5">
        <v>0.0</v>
      </c>
      <c r="Q642" s="5">
        <v>0.0</v>
      </c>
      <c r="R642" s="5">
        <v>0.0</v>
      </c>
      <c r="S642" s="5">
        <v>0.0</v>
      </c>
      <c r="T642" s="5">
        <v>0.0</v>
      </c>
      <c r="U642" s="5">
        <v>0.0</v>
      </c>
      <c r="V642" s="5"/>
      <c r="W642" s="5"/>
      <c r="X642" s="5"/>
      <c r="Y642" s="5"/>
      <c r="Z642" s="5"/>
      <c r="AA642" s="5"/>
      <c r="AB642" s="5"/>
      <c r="AC642" s="5"/>
      <c r="AD642" s="5"/>
    </row>
    <row r="643" ht="16.5" hidden="1" customHeight="1">
      <c r="A643" s="1" t="s">
        <v>1182</v>
      </c>
      <c r="B643" s="5">
        <v>0.0</v>
      </c>
      <c r="C643" s="5">
        <v>1.0</v>
      </c>
      <c r="D643" s="1" t="s">
        <v>1183</v>
      </c>
      <c r="E643" s="5">
        <v>0.0</v>
      </c>
      <c r="F643" s="5">
        <v>1.0</v>
      </c>
      <c r="G643" s="5">
        <v>0.0</v>
      </c>
      <c r="H643" s="5">
        <v>0.0</v>
      </c>
      <c r="I643" s="5">
        <v>0.0</v>
      </c>
      <c r="J643" s="5">
        <v>0.0</v>
      </c>
      <c r="K643" s="5">
        <v>0.0</v>
      </c>
      <c r="L643" s="5">
        <v>0.0</v>
      </c>
      <c r="M643" s="5">
        <v>0.0</v>
      </c>
      <c r="N643" s="5">
        <v>0.0</v>
      </c>
      <c r="O643" s="5">
        <v>0.0</v>
      </c>
      <c r="P643" s="5">
        <v>0.0</v>
      </c>
      <c r="Q643" s="5">
        <v>0.0</v>
      </c>
      <c r="R643" s="5">
        <v>0.0</v>
      </c>
      <c r="S643" s="5">
        <v>0.0</v>
      </c>
      <c r="T643" s="5">
        <v>0.0</v>
      </c>
      <c r="U643" s="5">
        <v>0.0</v>
      </c>
      <c r="V643" s="5"/>
      <c r="W643" s="5"/>
      <c r="X643" s="5"/>
      <c r="Y643" s="5"/>
      <c r="Z643" s="5"/>
      <c r="AA643" s="5"/>
      <c r="AB643" s="5"/>
      <c r="AC643" s="5"/>
      <c r="AD643" s="5"/>
    </row>
    <row r="644" ht="16.5" hidden="1" customHeight="1">
      <c r="A644" s="1" t="s">
        <v>1184</v>
      </c>
      <c r="B644" s="1">
        <v>0.0</v>
      </c>
      <c r="C644" s="1">
        <v>1.0</v>
      </c>
      <c r="D644" s="1" t="s">
        <v>1185</v>
      </c>
      <c r="E644" s="1">
        <v>0.0</v>
      </c>
      <c r="F644" s="1">
        <v>1.0</v>
      </c>
      <c r="G644" s="5">
        <v>0.0</v>
      </c>
      <c r="H644" s="5">
        <v>0.0</v>
      </c>
      <c r="I644" s="5">
        <v>0.0</v>
      </c>
      <c r="J644" s="5">
        <v>0.0</v>
      </c>
      <c r="K644" s="5">
        <v>0.0</v>
      </c>
      <c r="L644" s="5">
        <v>0.0</v>
      </c>
      <c r="M644" s="5">
        <v>0.0</v>
      </c>
      <c r="N644" s="5">
        <v>0.0</v>
      </c>
      <c r="O644" s="5">
        <v>0.0</v>
      </c>
      <c r="P644" s="5">
        <v>0.0</v>
      </c>
      <c r="Q644" s="5">
        <v>0.0</v>
      </c>
      <c r="R644" s="5">
        <v>0.0</v>
      </c>
      <c r="S644" s="5">
        <v>0.0</v>
      </c>
      <c r="T644" s="5">
        <v>0.0</v>
      </c>
      <c r="U644" s="5">
        <v>0.0</v>
      </c>
      <c r="V644" s="5"/>
      <c r="W644" s="5"/>
      <c r="X644" s="5"/>
      <c r="Y644" s="5"/>
      <c r="Z644" s="5"/>
      <c r="AA644" s="5"/>
      <c r="AB644" s="5"/>
      <c r="AC644" s="5"/>
      <c r="AD644" s="5"/>
    </row>
    <row r="645" ht="16.5" hidden="1" customHeight="1">
      <c r="A645" s="1" t="s">
        <v>1186</v>
      </c>
      <c r="B645" s="5">
        <v>0.0</v>
      </c>
      <c r="C645" s="5">
        <v>1.0</v>
      </c>
      <c r="D645" s="1" t="s">
        <v>1187</v>
      </c>
      <c r="E645" s="5">
        <v>0.0</v>
      </c>
      <c r="F645" s="5">
        <v>1.0</v>
      </c>
      <c r="G645" s="5">
        <v>0.0</v>
      </c>
      <c r="H645" s="5">
        <v>0.0</v>
      </c>
      <c r="I645" s="5">
        <v>0.0</v>
      </c>
      <c r="J645" s="5">
        <v>0.0</v>
      </c>
      <c r="K645" s="5">
        <v>0.0</v>
      </c>
      <c r="L645" s="5">
        <v>0.0</v>
      </c>
      <c r="M645" s="5">
        <v>0.0</v>
      </c>
      <c r="N645" s="5">
        <v>0.0</v>
      </c>
      <c r="O645" s="5">
        <v>0.0</v>
      </c>
      <c r="P645" s="5">
        <v>0.0</v>
      </c>
      <c r="Q645" s="5">
        <v>0.0</v>
      </c>
      <c r="R645" s="5">
        <v>0.0</v>
      </c>
      <c r="S645" s="5">
        <v>0.0</v>
      </c>
      <c r="T645" s="5">
        <v>0.0</v>
      </c>
      <c r="U645" s="5">
        <v>0.0</v>
      </c>
      <c r="V645" s="5"/>
      <c r="W645" s="5"/>
      <c r="X645" s="5"/>
      <c r="Y645" s="5"/>
      <c r="Z645" s="5"/>
      <c r="AA645" s="5"/>
      <c r="AB645" s="5"/>
      <c r="AC645" s="5"/>
      <c r="AD645" s="5"/>
    </row>
    <row r="646" ht="16.5" hidden="1" customHeight="1">
      <c r="A646" s="1" t="s">
        <v>1188</v>
      </c>
      <c r="B646" s="5">
        <v>0.0</v>
      </c>
      <c r="C646" s="5">
        <v>1.0</v>
      </c>
      <c r="D646" s="1" t="s">
        <v>1189</v>
      </c>
      <c r="E646" s="5">
        <v>0.0</v>
      </c>
      <c r="F646" s="5">
        <v>1.0</v>
      </c>
      <c r="G646" s="5">
        <v>0.0</v>
      </c>
      <c r="H646" s="5">
        <v>0.0</v>
      </c>
      <c r="I646" s="5">
        <v>0.0</v>
      </c>
      <c r="J646" s="5">
        <v>0.0</v>
      </c>
      <c r="K646" s="5">
        <v>0.0</v>
      </c>
      <c r="L646" s="5">
        <v>0.0</v>
      </c>
      <c r="M646" s="5">
        <v>0.0</v>
      </c>
      <c r="N646" s="5">
        <v>0.0</v>
      </c>
      <c r="O646" s="5">
        <v>0.0</v>
      </c>
      <c r="P646" s="5">
        <v>0.0</v>
      </c>
      <c r="Q646" s="5">
        <v>0.0</v>
      </c>
      <c r="R646" s="5">
        <v>0.0</v>
      </c>
      <c r="S646" s="5">
        <v>0.0</v>
      </c>
      <c r="T646" s="5">
        <v>0.0</v>
      </c>
      <c r="U646" s="5">
        <v>0.0</v>
      </c>
      <c r="V646" s="5"/>
      <c r="W646" s="5"/>
      <c r="X646" s="5"/>
      <c r="Y646" s="5"/>
      <c r="Z646" s="5"/>
      <c r="AA646" s="5"/>
      <c r="AB646" s="5"/>
      <c r="AC646" s="5"/>
      <c r="AD646" s="5"/>
    </row>
    <row r="647" ht="16.5" hidden="1" customHeight="1">
      <c r="A647" s="4" t="s">
        <v>1190</v>
      </c>
      <c r="B647" s="5">
        <v>0.0</v>
      </c>
      <c r="C647" s="5">
        <v>1.0</v>
      </c>
      <c r="D647" s="1" t="s">
        <v>1191</v>
      </c>
      <c r="E647" s="5">
        <v>0.0</v>
      </c>
      <c r="F647" s="5">
        <v>1.0</v>
      </c>
      <c r="G647" s="5">
        <v>0.0</v>
      </c>
      <c r="H647" s="5">
        <v>0.0</v>
      </c>
      <c r="I647" s="5">
        <v>0.0</v>
      </c>
      <c r="J647" s="5">
        <v>0.0</v>
      </c>
      <c r="K647" s="5">
        <v>0.0</v>
      </c>
      <c r="L647" s="5">
        <v>0.0</v>
      </c>
      <c r="M647" s="5">
        <v>0.0</v>
      </c>
      <c r="N647" s="5">
        <v>0.0</v>
      </c>
      <c r="O647" s="5">
        <v>0.0</v>
      </c>
      <c r="P647" s="5">
        <v>0.0</v>
      </c>
      <c r="Q647" s="5">
        <v>0.0</v>
      </c>
      <c r="R647" s="5">
        <v>0.0</v>
      </c>
      <c r="S647" s="5">
        <v>0.0</v>
      </c>
      <c r="T647" s="5">
        <v>0.0</v>
      </c>
      <c r="U647" s="5">
        <v>0.0</v>
      </c>
      <c r="V647" s="5"/>
      <c r="W647" s="5"/>
      <c r="X647" s="5"/>
      <c r="Y647" s="5"/>
      <c r="Z647" s="5"/>
      <c r="AA647" s="5"/>
      <c r="AB647" s="5"/>
      <c r="AC647" s="5"/>
      <c r="AD647" s="5"/>
    </row>
    <row r="648" ht="16.5" hidden="1" customHeight="1">
      <c r="A648" s="4" t="s">
        <v>1192</v>
      </c>
      <c r="B648" s="1">
        <v>5.0</v>
      </c>
      <c r="C648" s="5">
        <v>1.0</v>
      </c>
      <c r="D648" s="1" t="s">
        <v>1193</v>
      </c>
      <c r="E648" s="5">
        <v>0.0</v>
      </c>
      <c r="F648" s="5">
        <v>1.0</v>
      </c>
      <c r="G648" s="5">
        <v>0.0</v>
      </c>
      <c r="H648" s="5">
        <v>0.0</v>
      </c>
      <c r="I648" s="5">
        <v>0.0</v>
      </c>
      <c r="J648" s="5">
        <v>0.0</v>
      </c>
      <c r="K648" s="5">
        <v>0.0</v>
      </c>
      <c r="L648" s="5">
        <v>0.0</v>
      </c>
      <c r="M648" s="5">
        <v>0.0</v>
      </c>
      <c r="N648" s="5">
        <v>0.0</v>
      </c>
      <c r="O648" s="5">
        <v>0.0</v>
      </c>
      <c r="P648" s="5">
        <v>0.0</v>
      </c>
      <c r="Q648" s="5">
        <v>0.0</v>
      </c>
      <c r="R648" s="5">
        <v>0.0</v>
      </c>
      <c r="S648" s="5">
        <v>0.0</v>
      </c>
      <c r="T648" s="5">
        <v>0.0</v>
      </c>
      <c r="U648" s="5">
        <v>0.0</v>
      </c>
      <c r="V648" s="5"/>
      <c r="W648" s="5"/>
      <c r="X648" s="5"/>
      <c r="Y648" s="5"/>
      <c r="Z648" s="5"/>
      <c r="AA648" s="5"/>
      <c r="AB648" s="5"/>
      <c r="AC648" s="5"/>
      <c r="AD648" s="5"/>
    </row>
    <row r="649" ht="16.5" hidden="1" customHeight="1">
      <c r="A649" s="4" t="s">
        <v>1204</v>
      </c>
      <c r="B649" s="1">
        <v>0.0</v>
      </c>
      <c r="C649" s="1">
        <v>1.0</v>
      </c>
      <c r="D649" s="1" t="s">
        <v>1205</v>
      </c>
      <c r="E649" s="5">
        <v>0.0</v>
      </c>
      <c r="F649" s="5">
        <v>0.0</v>
      </c>
      <c r="G649" s="5">
        <v>0.0</v>
      </c>
      <c r="H649" s="5">
        <v>0.0</v>
      </c>
      <c r="I649" s="5">
        <v>1.0</v>
      </c>
      <c r="J649" s="5">
        <v>0.0</v>
      </c>
      <c r="K649" s="5">
        <v>0.0</v>
      </c>
      <c r="L649" s="5">
        <v>0.0</v>
      </c>
      <c r="M649" s="5">
        <v>0.0</v>
      </c>
      <c r="N649" s="5">
        <v>0.0</v>
      </c>
      <c r="O649" s="5">
        <v>0.0</v>
      </c>
      <c r="P649" s="5">
        <v>0.0</v>
      </c>
      <c r="Q649" s="5">
        <v>0.0</v>
      </c>
      <c r="R649" s="5">
        <v>0.0</v>
      </c>
      <c r="S649" s="5">
        <v>0.0</v>
      </c>
      <c r="T649" s="5">
        <v>0.0</v>
      </c>
      <c r="U649" s="5">
        <v>0.0</v>
      </c>
      <c r="V649" s="5"/>
      <c r="W649" s="5"/>
      <c r="X649" s="5"/>
      <c r="Y649" s="5"/>
      <c r="Z649" s="5"/>
      <c r="AA649" s="5"/>
      <c r="AB649" s="5"/>
      <c r="AC649" s="5"/>
      <c r="AD649" s="5"/>
    </row>
    <row r="650" ht="16.5" hidden="1" customHeight="1">
      <c r="A650" s="4" t="s">
        <v>2032</v>
      </c>
      <c r="B650" s="1">
        <v>0.0</v>
      </c>
      <c r="C650" s="1">
        <v>1.0</v>
      </c>
      <c r="D650" s="1" t="s">
        <v>2893</v>
      </c>
      <c r="E650" s="1">
        <v>0.0</v>
      </c>
      <c r="F650" s="1">
        <v>1.0</v>
      </c>
      <c r="G650" s="5">
        <v>0.0</v>
      </c>
      <c r="H650" s="5">
        <v>0.0</v>
      </c>
      <c r="I650" s="5">
        <v>0.0</v>
      </c>
      <c r="J650" s="5">
        <v>0.0</v>
      </c>
      <c r="K650" s="5">
        <v>0.0</v>
      </c>
      <c r="L650" s="5">
        <v>0.0</v>
      </c>
      <c r="M650" s="5">
        <v>0.0</v>
      </c>
      <c r="N650" s="5">
        <v>0.0</v>
      </c>
      <c r="O650" s="5">
        <v>0.0</v>
      </c>
      <c r="P650" s="5">
        <v>0.0</v>
      </c>
      <c r="Q650" s="5">
        <v>0.0</v>
      </c>
      <c r="R650" s="5">
        <v>0.0</v>
      </c>
      <c r="S650" s="5">
        <v>0.0</v>
      </c>
      <c r="T650" s="5">
        <v>0.0</v>
      </c>
      <c r="U650" s="5">
        <v>0.0</v>
      </c>
      <c r="V650" s="5"/>
      <c r="W650" s="5"/>
      <c r="X650" s="5"/>
      <c r="Y650" s="5"/>
      <c r="Z650" s="5"/>
      <c r="AA650" s="5"/>
      <c r="AB650" s="5"/>
      <c r="AC650" s="5"/>
      <c r="AD650" s="5"/>
    </row>
    <row r="651" ht="16.5" hidden="1" customHeight="1">
      <c r="A651" s="4" t="s">
        <v>886</v>
      </c>
      <c r="B651" s="1">
        <v>0.0</v>
      </c>
      <c r="C651" s="5">
        <v>1.0</v>
      </c>
      <c r="D651" s="1" t="s">
        <v>2894</v>
      </c>
      <c r="E651" s="5">
        <v>0.0</v>
      </c>
      <c r="F651" s="5">
        <v>0.0</v>
      </c>
      <c r="G651" s="5">
        <v>0.0</v>
      </c>
      <c r="H651" s="5">
        <v>0.0</v>
      </c>
      <c r="I651" s="5">
        <v>1.0</v>
      </c>
      <c r="J651" s="5">
        <v>0.0</v>
      </c>
      <c r="K651" s="5">
        <v>0.0</v>
      </c>
      <c r="L651" s="5">
        <v>0.0</v>
      </c>
      <c r="M651" s="5">
        <v>0.0</v>
      </c>
      <c r="N651" s="5">
        <v>0.0</v>
      </c>
      <c r="O651" s="5">
        <v>0.0</v>
      </c>
      <c r="P651" s="5">
        <v>0.0</v>
      </c>
      <c r="Q651" s="5">
        <v>0.0</v>
      </c>
      <c r="R651" s="5">
        <v>0.0</v>
      </c>
      <c r="S651" s="5">
        <v>0.0</v>
      </c>
      <c r="T651" s="5">
        <v>0.0</v>
      </c>
      <c r="U651" s="5">
        <v>0.0</v>
      </c>
      <c r="V651" s="5"/>
      <c r="W651" s="5"/>
      <c r="X651" s="5"/>
      <c r="Y651" s="5"/>
      <c r="Z651" s="5"/>
      <c r="AA651" s="5"/>
      <c r="AB651" s="5"/>
      <c r="AC651" s="5"/>
      <c r="AD651" s="5"/>
    </row>
    <row r="652" ht="16.5" hidden="1" customHeight="1">
      <c r="A652" s="4" t="s">
        <v>140</v>
      </c>
      <c r="B652" s="1">
        <v>0.0</v>
      </c>
      <c r="C652" s="5">
        <v>1.0</v>
      </c>
      <c r="D652" s="1" t="s">
        <v>2895</v>
      </c>
      <c r="E652" s="5">
        <v>0.0</v>
      </c>
      <c r="F652" s="5">
        <v>0.0</v>
      </c>
      <c r="G652" s="5">
        <v>0.0</v>
      </c>
      <c r="H652" s="5">
        <v>0.0</v>
      </c>
      <c r="I652" s="5">
        <v>0.0</v>
      </c>
      <c r="J652" s="5">
        <v>0.0</v>
      </c>
      <c r="K652" s="5">
        <v>0.0</v>
      </c>
      <c r="L652" s="5">
        <v>0.0</v>
      </c>
      <c r="M652" s="5">
        <v>0.0</v>
      </c>
      <c r="N652" s="5">
        <v>0.0</v>
      </c>
      <c r="O652" s="5">
        <v>0.0</v>
      </c>
      <c r="P652" s="5">
        <v>0.0</v>
      </c>
      <c r="Q652" s="5">
        <v>0.0</v>
      </c>
      <c r="R652" s="5">
        <v>0.0</v>
      </c>
      <c r="S652" s="5">
        <v>0.0</v>
      </c>
      <c r="T652" s="5">
        <v>0.0</v>
      </c>
      <c r="U652" s="5">
        <v>1.0</v>
      </c>
      <c r="V652" s="5"/>
      <c r="W652" s="5"/>
      <c r="X652" s="5"/>
      <c r="Y652" s="5"/>
      <c r="Z652" s="5"/>
      <c r="AA652" s="5"/>
      <c r="AB652" s="5"/>
      <c r="AC652" s="5"/>
      <c r="AD652" s="5"/>
    </row>
    <row r="653" ht="16.5" hidden="1" customHeight="1">
      <c r="A653" s="4" t="s">
        <v>1214</v>
      </c>
      <c r="B653" s="1">
        <v>0.0</v>
      </c>
      <c r="C653" s="1">
        <v>1.0</v>
      </c>
      <c r="D653" s="1" t="s">
        <v>1215</v>
      </c>
      <c r="E653" s="1">
        <v>0.0</v>
      </c>
      <c r="F653" s="1">
        <v>1.0</v>
      </c>
      <c r="G653" s="5">
        <v>0.0</v>
      </c>
      <c r="H653" s="5">
        <v>0.0</v>
      </c>
      <c r="I653" s="5">
        <v>0.0</v>
      </c>
      <c r="J653" s="5">
        <v>0.0</v>
      </c>
      <c r="K653" s="5">
        <v>0.0</v>
      </c>
      <c r="L653" s="5">
        <v>0.0</v>
      </c>
      <c r="M653" s="5">
        <v>0.0</v>
      </c>
      <c r="N653" s="5">
        <v>0.0</v>
      </c>
      <c r="O653" s="5">
        <v>0.0</v>
      </c>
      <c r="P653" s="5">
        <v>0.0</v>
      </c>
      <c r="Q653" s="5">
        <v>0.0</v>
      </c>
      <c r="R653" s="5">
        <v>0.0</v>
      </c>
      <c r="S653" s="5">
        <v>0.0</v>
      </c>
      <c r="T653" s="5">
        <v>0.0</v>
      </c>
      <c r="U653" s="5">
        <v>0.0</v>
      </c>
      <c r="V653" s="5"/>
      <c r="W653" s="5"/>
      <c r="X653" s="5"/>
      <c r="Y653" s="5"/>
      <c r="Z653" s="5"/>
      <c r="AA653" s="5"/>
      <c r="AB653" s="5"/>
      <c r="AC653" s="5"/>
      <c r="AD653" s="5"/>
    </row>
    <row r="654" ht="16.5" hidden="1" customHeight="1">
      <c r="A654" s="4" t="s">
        <v>1216</v>
      </c>
      <c r="B654" s="1">
        <v>0.0</v>
      </c>
      <c r="C654" s="5">
        <v>1.0</v>
      </c>
      <c r="D654" s="1" t="s">
        <v>1217</v>
      </c>
      <c r="E654" s="5">
        <v>0.0</v>
      </c>
      <c r="F654" s="5">
        <v>1.0</v>
      </c>
      <c r="G654" s="5">
        <v>0.0</v>
      </c>
      <c r="H654" s="5">
        <v>0.0</v>
      </c>
      <c r="I654" s="5">
        <v>0.0</v>
      </c>
      <c r="J654" s="5">
        <v>0.0</v>
      </c>
      <c r="K654" s="5">
        <v>0.0</v>
      </c>
      <c r="L654" s="5">
        <v>0.0</v>
      </c>
      <c r="M654" s="5">
        <v>0.0</v>
      </c>
      <c r="N654" s="5">
        <v>0.0</v>
      </c>
      <c r="O654" s="5">
        <v>0.0</v>
      </c>
      <c r="P654" s="5">
        <v>0.0</v>
      </c>
      <c r="Q654" s="5">
        <v>0.0</v>
      </c>
      <c r="R654" s="5">
        <v>0.0</v>
      </c>
      <c r="S654" s="5">
        <v>0.0</v>
      </c>
      <c r="T654" s="5">
        <v>0.0</v>
      </c>
      <c r="U654" s="5">
        <v>0.0</v>
      </c>
      <c r="V654" s="5"/>
      <c r="W654" s="5"/>
      <c r="X654" s="5"/>
      <c r="Y654" s="5"/>
      <c r="Z654" s="5"/>
      <c r="AA654" s="5"/>
      <c r="AB654" s="5"/>
      <c r="AC654" s="5"/>
      <c r="AD654" s="5"/>
    </row>
    <row r="655" ht="16.5" hidden="1" customHeight="1">
      <c r="A655" s="4" t="s">
        <v>1218</v>
      </c>
      <c r="B655" s="5">
        <v>0.0</v>
      </c>
      <c r="C655" s="5">
        <v>1.0</v>
      </c>
      <c r="D655" s="1" t="s">
        <v>1219</v>
      </c>
      <c r="E655" s="5">
        <v>0.0</v>
      </c>
      <c r="F655" s="5">
        <v>1.0</v>
      </c>
      <c r="G655" s="5">
        <v>0.0</v>
      </c>
      <c r="H655" s="5">
        <v>0.0</v>
      </c>
      <c r="I655" s="5">
        <v>0.0</v>
      </c>
      <c r="J655" s="5">
        <v>0.0</v>
      </c>
      <c r="K655" s="5">
        <v>0.0</v>
      </c>
      <c r="L655" s="5">
        <v>0.0</v>
      </c>
      <c r="M655" s="5">
        <v>0.0</v>
      </c>
      <c r="N655" s="5">
        <v>0.0</v>
      </c>
      <c r="O655" s="5">
        <v>0.0</v>
      </c>
      <c r="P655" s="5">
        <v>0.0</v>
      </c>
      <c r="Q655" s="5">
        <v>0.0</v>
      </c>
      <c r="R655" s="5">
        <v>0.0</v>
      </c>
      <c r="S655" s="5">
        <v>0.0</v>
      </c>
      <c r="T655" s="5">
        <v>0.0</v>
      </c>
      <c r="U655" s="5">
        <v>0.0</v>
      </c>
      <c r="V655" s="5"/>
      <c r="W655" s="5"/>
      <c r="X655" s="5"/>
      <c r="Y655" s="5"/>
      <c r="Z655" s="5"/>
      <c r="AA655" s="5"/>
      <c r="AB655" s="5"/>
      <c r="AC655" s="5"/>
      <c r="AD655" s="5"/>
    </row>
    <row r="656" ht="16.5" hidden="1" customHeight="1">
      <c r="A656" s="4" t="s">
        <v>1220</v>
      </c>
      <c r="B656" s="1">
        <v>0.0</v>
      </c>
      <c r="C656" s="1">
        <v>1.0</v>
      </c>
      <c r="D656" s="1" t="s">
        <v>1221</v>
      </c>
      <c r="E656" s="1">
        <v>0.0</v>
      </c>
      <c r="F656" s="1">
        <v>0.0</v>
      </c>
      <c r="G656" s="1">
        <v>0.0</v>
      </c>
      <c r="H656" s="5">
        <v>0.0</v>
      </c>
      <c r="I656" s="5">
        <v>0.0</v>
      </c>
      <c r="J656" s="5">
        <v>0.0</v>
      </c>
      <c r="K656" s="5">
        <v>0.0</v>
      </c>
      <c r="L656" s="5">
        <v>0.0</v>
      </c>
      <c r="M656" s="5">
        <v>0.0</v>
      </c>
      <c r="N656" s="5">
        <v>0.0</v>
      </c>
      <c r="O656" s="5">
        <v>0.0</v>
      </c>
      <c r="P656" s="5">
        <v>0.0</v>
      </c>
      <c r="Q656" s="5">
        <v>0.0</v>
      </c>
      <c r="R656" s="5">
        <v>0.0</v>
      </c>
      <c r="S656" s="5">
        <v>0.0</v>
      </c>
      <c r="T656" s="5">
        <v>0.0</v>
      </c>
      <c r="U656" s="5">
        <v>1.0</v>
      </c>
      <c r="V656" s="5"/>
      <c r="W656" s="5"/>
      <c r="X656" s="5"/>
      <c r="Y656" s="5"/>
      <c r="Z656" s="5"/>
      <c r="AA656" s="5"/>
      <c r="AB656" s="5"/>
      <c r="AC656" s="5"/>
      <c r="AD656" s="5"/>
    </row>
    <row r="657" ht="16.5" hidden="1" customHeight="1">
      <c r="A657" s="4" t="s">
        <v>1222</v>
      </c>
      <c r="B657" s="1">
        <v>0.0</v>
      </c>
      <c r="C657" s="1">
        <v>1.0</v>
      </c>
      <c r="D657" s="1" t="s">
        <v>1223</v>
      </c>
      <c r="E657" s="1">
        <v>0.0</v>
      </c>
      <c r="F657" s="1">
        <v>1.0</v>
      </c>
      <c r="G657" s="1">
        <v>0.0</v>
      </c>
      <c r="H657" s="1">
        <v>0.0</v>
      </c>
      <c r="I657" s="5">
        <v>0.0</v>
      </c>
      <c r="J657" s="5">
        <v>0.0</v>
      </c>
      <c r="K657" s="5">
        <v>0.0</v>
      </c>
      <c r="L657" s="5">
        <v>0.0</v>
      </c>
      <c r="M657" s="5">
        <v>0.0</v>
      </c>
      <c r="N657" s="5">
        <v>0.0</v>
      </c>
      <c r="O657" s="5">
        <v>0.0</v>
      </c>
      <c r="P657" s="5">
        <v>0.0</v>
      </c>
      <c r="Q657" s="5">
        <v>0.0</v>
      </c>
      <c r="R657" s="5">
        <v>0.0</v>
      </c>
      <c r="S657" s="5">
        <v>0.0</v>
      </c>
      <c r="T657" s="5">
        <v>0.0</v>
      </c>
      <c r="U657" s="5">
        <v>0.0</v>
      </c>
      <c r="V657" s="5"/>
      <c r="W657" s="5"/>
      <c r="X657" s="5"/>
      <c r="Y657" s="5"/>
      <c r="Z657" s="5"/>
      <c r="AA657" s="5"/>
      <c r="AB657" s="5"/>
      <c r="AC657" s="5"/>
      <c r="AD657" s="5"/>
    </row>
    <row r="658" ht="16.5" hidden="1" customHeight="1">
      <c r="A658" s="4" t="s">
        <v>1224</v>
      </c>
      <c r="B658" s="5">
        <v>0.0</v>
      </c>
      <c r="C658" s="5">
        <v>1.0</v>
      </c>
      <c r="D658" s="1" t="s">
        <v>1225</v>
      </c>
      <c r="E658" s="5">
        <v>0.0</v>
      </c>
      <c r="F658" s="5">
        <v>1.0</v>
      </c>
      <c r="G658" s="5">
        <v>0.0</v>
      </c>
      <c r="H658" s="5">
        <v>0.0</v>
      </c>
      <c r="I658" s="5">
        <v>0.0</v>
      </c>
      <c r="J658" s="5">
        <v>0.0</v>
      </c>
      <c r="K658" s="5">
        <v>0.0</v>
      </c>
      <c r="L658" s="5">
        <v>0.0</v>
      </c>
      <c r="M658" s="5">
        <v>0.0</v>
      </c>
      <c r="N658" s="5">
        <v>0.0</v>
      </c>
      <c r="O658" s="5">
        <v>0.0</v>
      </c>
      <c r="P658" s="5">
        <v>0.0</v>
      </c>
      <c r="Q658" s="5">
        <v>0.0</v>
      </c>
      <c r="R658" s="5">
        <v>0.0</v>
      </c>
      <c r="S658" s="5">
        <v>0.0</v>
      </c>
      <c r="T658" s="5">
        <v>0.0</v>
      </c>
      <c r="U658" s="5">
        <v>0.0</v>
      </c>
      <c r="V658" s="5"/>
      <c r="W658" s="5"/>
      <c r="X658" s="5"/>
      <c r="Y658" s="5"/>
      <c r="Z658" s="5"/>
      <c r="AA658" s="5"/>
      <c r="AB658" s="5"/>
      <c r="AC658" s="5"/>
      <c r="AD658" s="5"/>
    </row>
    <row r="659" ht="16.5" hidden="1" customHeight="1">
      <c r="A659" s="4" t="s">
        <v>1226</v>
      </c>
      <c r="B659" s="1">
        <v>0.0</v>
      </c>
      <c r="C659" s="1">
        <v>1.0</v>
      </c>
      <c r="D659" s="1" t="s">
        <v>1227</v>
      </c>
      <c r="E659" s="1">
        <v>0.0</v>
      </c>
      <c r="F659" s="1">
        <v>0.0</v>
      </c>
      <c r="G659" s="1">
        <v>0.0</v>
      </c>
      <c r="H659" s="1">
        <v>0.0</v>
      </c>
      <c r="I659" s="1">
        <v>0.0</v>
      </c>
      <c r="J659" s="1">
        <v>0.0</v>
      </c>
      <c r="K659" s="1">
        <v>0.0</v>
      </c>
      <c r="L659" s="1">
        <v>0.0</v>
      </c>
      <c r="M659" s="5">
        <v>0.0</v>
      </c>
      <c r="N659" s="5">
        <v>0.0</v>
      </c>
      <c r="O659" s="5">
        <v>0.0</v>
      </c>
      <c r="P659" s="5">
        <v>0.0</v>
      </c>
      <c r="Q659" s="5">
        <v>0.0</v>
      </c>
      <c r="R659" s="5">
        <v>0.0</v>
      </c>
      <c r="S659" s="5">
        <v>0.0</v>
      </c>
      <c r="T659" s="5">
        <v>0.0</v>
      </c>
      <c r="U659" s="5">
        <v>1.0</v>
      </c>
      <c r="V659" s="5"/>
      <c r="W659" s="5"/>
      <c r="X659" s="5"/>
      <c r="Y659" s="5"/>
      <c r="Z659" s="5"/>
      <c r="AA659" s="5"/>
      <c r="AB659" s="5"/>
      <c r="AC659" s="5"/>
      <c r="AD659" s="5"/>
    </row>
    <row r="660" ht="16.5" hidden="1" customHeight="1">
      <c r="A660" s="1" t="s">
        <v>1228</v>
      </c>
      <c r="B660" s="5">
        <v>0.0</v>
      </c>
      <c r="C660" s="5">
        <v>1.0</v>
      </c>
      <c r="D660" s="1" t="s">
        <v>1229</v>
      </c>
      <c r="E660" s="5">
        <v>0.0</v>
      </c>
      <c r="F660" s="5">
        <v>0.0</v>
      </c>
      <c r="G660" s="5">
        <v>0.0</v>
      </c>
      <c r="H660" s="5">
        <v>0.0</v>
      </c>
      <c r="I660" s="5">
        <v>0.0</v>
      </c>
      <c r="J660" s="5">
        <v>0.0</v>
      </c>
      <c r="K660" s="5">
        <v>0.0</v>
      </c>
      <c r="L660" s="5">
        <v>0.0</v>
      </c>
      <c r="M660" s="5">
        <v>0.0</v>
      </c>
      <c r="N660" s="5">
        <v>0.0</v>
      </c>
      <c r="O660" s="5">
        <v>0.0</v>
      </c>
      <c r="P660" s="5">
        <v>0.0</v>
      </c>
      <c r="Q660" s="5">
        <v>0.0</v>
      </c>
      <c r="R660" s="5">
        <v>0.0</v>
      </c>
      <c r="S660" s="5">
        <v>0.0</v>
      </c>
      <c r="T660" s="5">
        <v>0.0</v>
      </c>
      <c r="U660" s="5">
        <v>1.0</v>
      </c>
      <c r="V660" s="5"/>
      <c r="W660" s="5"/>
      <c r="X660" s="5"/>
      <c r="Y660" s="5"/>
      <c r="Z660" s="5"/>
      <c r="AA660" s="5"/>
      <c r="AB660" s="5"/>
      <c r="AC660" s="5"/>
      <c r="AD660" s="5"/>
    </row>
    <row r="661" ht="16.5" hidden="1" customHeight="1">
      <c r="A661" s="1" t="s">
        <v>1230</v>
      </c>
      <c r="B661" s="1">
        <v>0.0</v>
      </c>
      <c r="C661" s="5">
        <v>1.0</v>
      </c>
      <c r="D661" s="1" t="s">
        <v>1231</v>
      </c>
      <c r="E661" s="5">
        <v>0.0</v>
      </c>
      <c r="F661" s="5">
        <v>0.0</v>
      </c>
      <c r="G661" s="5">
        <v>0.0</v>
      </c>
      <c r="H661" s="5">
        <v>0.0</v>
      </c>
      <c r="I661" s="5">
        <v>0.0</v>
      </c>
      <c r="J661" s="5">
        <v>0.0</v>
      </c>
      <c r="K661" s="5">
        <v>0.0</v>
      </c>
      <c r="L661" s="5">
        <v>0.0</v>
      </c>
      <c r="M661" s="5">
        <v>0.0</v>
      </c>
      <c r="N661" s="5">
        <v>0.0</v>
      </c>
      <c r="O661" s="5">
        <v>0.0</v>
      </c>
      <c r="P661" s="5">
        <v>0.0</v>
      </c>
      <c r="Q661" s="5">
        <v>0.0</v>
      </c>
      <c r="R661" s="5">
        <v>0.0</v>
      </c>
      <c r="S661" s="5">
        <v>0.0</v>
      </c>
      <c r="T661" s="5">
        <v>0.0</v>
      </c>
      <c r="U661" s="5">
        <v>1.0</v>
      </c>
      <c r="V661" s="5"/>
      <c r="W661" s="5"/>
      <c r="X661" s="5"/>
      <c r="Y661" s="5"/>
      <c r="Z661" s="5"/>
      <c r="AA661" s="5"/>
      <c r="AB661" s="5"/>
      <c r="AC661" s="5"/>
      <c r="AD661" s="5"/>
    </row>
    <row r="662" ht="16.5" hidden="1" customHeight="1">
      <c r="A662" s="4" t="s">
        <v>902</v>
      </c>
      <c r="B662" s="1">
        <v>0.0</v>
      </c>
      <c r="C662" s="1">
        <v>1.0</v>
      </c>
      <c r="D662" s="1" t="s">
        <v>2896</v>
      </c>
      <c r="E662" s="5">
        <v>0.0</v>
      </c>
      <c r="F662" s="5">
        <v>0.0</v>
      </c>
      <c r="G662" s="5">
        <v>0.0</v>
      </c>
      <c r="H662" s="5">
        <v>0.0</v>
      </c>
      <c r="I662" s="5">
        <v>0.0</v>
      </c>
      <c r="J662" s="5">
        <v>0.0</v>
      </c>
      <c r="K662" s="5">
        <v>0.0</v>
      </c>
      <c r="L662" s="5">
        <v>0.0</v>
      </c>
      <c r="M662" s="5">
        <v>0.0</v>
      </c>
      <c r="N662" s="5">
        <v>0.0</v>
      </c>
      <c r="O662" s="5">
        <v>0.0</v>
      </c>
      <c r="P662" s="5">
        <v>0.0</v>
      </c>
      <c r="Q662" s="5">
        <v>0.0</v>
      </c>
      <c r="R662" s="5">
        <v>0.0</v>
      </c>
      <c r="S662" s="5">
        <v>0.0</v>
      </c>
      <c r="T662" s="5">
        <v>0.0</v>
      </c>
      <c r="U662" s="5">
        <v>1.0</v>
      </c>
      <c r="V662" s="5"/>
      <c r="W662" s="5"/>
      <c r="X662" s="5"/>
      <c r="Y662" s="5"/>
      <c r="Z662" s="5"/>
      <c r="AA662" s="5"/>
      <c r="AB662" s="5"/>
      <c r="AC662" s="5"/>
      <c r="AD662" s="5"/>
    </row>
    <row r="663" ht="16.5" hidden="1" customHeight="1">
      <c r="A663" s="4" t="s">
        <v>910</v>
      </c>
      <c r="B663" s="1">
        <v>0.0</v>
      </c>
      <c r="C663" s="5">
        <v>1.0</v>
      </c>
      <c r="D663" s="1" t="s">
        <v>2897</v>
      </c>
      <c r="E663" s="5">
        <v>0.0</v>
      </c>
      <c r="F663" s="5">
        <v>0.0</v>
      </c>
      <c r="G663" s="5">
        <v>0.0</v>
      </c>
      <c r="H663" s="5">
        <v>0.0</v>
      </c>
      <c r="I663" s="5">
        <v>0.0</v>
      </c>
      <c r="J663" s="5">
        <v>0.0</v>
      </c>
      <c r="K663" s="5">
        <v>0.0</v>
      </c>
      <c r="L663" s="5">
        <v>0.0</v>
      </c>
      <c r="M663" s="5">
        <v>0.0</v>
      </c>
      <c r="N663" s="5">
        <v>0.0</v>
      </c>
      <c r="O663" s="5">
        <v>0.0</v>
      </c>
      <c r="P663" s="5">
        <v>0.0</v>
      </c>
      <c r="Q663" s="5">
        <v>0.0</v>
      </c>
      <c r="R663" s="5">
        <v>1.0</v>
      </c>
      <c r="S663" s="5">
        <v>0.0</v>
      </c>
      <c r="T663" s="5">
        <v>0.0</v>
      </c>
      <c r="U663" s="5">
        <v>0.0</v>
      </c>
      <c r="V663" s="5"/>
      <c r="W663" s="5"/>
      <c r="X663" s="5"/>
      <c r="Y663" s="5"/>
      <c r="Z663" s="5"/>
      <c r="AA663" s="5"/>
      <c r="AB663" s="5"/>
      <c r="AC663" s="5"/>
      <c r="AD663" s="5"/>
    </row>
    <row r="664" ht="16.5" hidden="1" customHeight="1">
      <c r="A664" s="4" t="s">
        <v>1232</v>
      </c>
      <c r="B664" s="1">
        <v>0.0</v>
      </c>
      <c r="C664" s="1">
        <v>1.0</v>
      </c>
      <c r="D664" s="1" t="s">
        <v>1233</v>
      </c>
      <c r="E664" s="5">
        <v>0.0</v>
      </c>
      <c r="F664" s="5">
        <v>1.0</v>
      </c>
      <c r="G664" s="5">
        <v>0.0</v>
      </c>
      <c r="H664" s="5">
        <v>0.0</v>
      </c>
      <c r="I664" s="5">
        <v>0.0</v>
      </c>
      <c r="J664" s="5">
        <v>0.0</v>
      </c>
      <c r="K664" s="5">
        <v>0.0</v>
      </c>
      <c r="L664" s="5">
        <v>0.0</v>
      </c>
      <c r="M664" s="5">
        <v>0.0</v>
      </c>
      <c r="N664" s="5">
        <v>0.0</v>
      </c>
      <c r="O664" s="5">
        <v>0.0</v>
      </c>
      <c r="P664" s="5">
        <v>0.0</v>
      </c>
      <c r="Q664" s="5">
        <v>0.0</v>
      </c>
      <c r="R664" s="5">
        <v>0.0</v>
      </c>
      <c r="S664" s="5">
        <v>0.0</v>
      </c>
      <c r="T664" s="5">
        <v>0.0</v>
      </c>
      <c r="U664" s="5">
        <v>0.0</v>
      </c>
      <c r="V664" s="5"/>
      <c r="W664" s="5"/>
      <c r="X664" s="5"/>
      <c r="Y664" s="5"/>
      <c r="Z664" s="5"/>
      <c r="AA664" s="5"/>
      <c r="AB664" s="5"/>
      <c r="AC664" s="5"/>
      <c r="AD664" s="5"/>
    </row>
    <row r="665" ht="16.5" hidden="1" customHeight="1">
      <c r="A665" s="4" t="s">
        <v>1234</v>
      </c>
      <c r="B665" s="1">
        <v>0.0</v>
      </c>
      <c r="C665" s="1">
        <v>1.0</v>
      </c>
      <c r="D665" s="1" t="s">
        <v>1235</v>
      </c>
      <c r="E665" s="5">
        <v>0.0</v>
      </c>
      <c r="F665" s="5">
        <v>0.0</v>
      </c>
      <c r="G665" s="5">
        <v>0.0</v>
      </c>
      <c r="H665" s="5">
        <v>0.0</v>
      </c>
      <c r="I665" s="5">
        <v>1.0</v>
      </c>
      <c r="J665" s="5">
        <v>0.0</v>
      </c>
      <c r="K665" s="5">
        <v>0.0</v>
      </c>
      <c r="L665" s="5">
        <v>0.0</v>
      </c>
      <c r="M665" s="5">
        <v>0.0</v>
      </c>
      <c r="N665" s="5">
        <v>0.0</v>
      </c>
      <c r="O665" s="5">
        <v>0.0</v>
      </c>
      <c r="P665" s="5">
        <v>0.0</v>
      </c>
      <c r="Q665" s="5">
        <v>0.0</v>
      </c>
      <c r="R665" s="5">
        <v>0.0</v>
      </c>
      <c r="S665" s="5">
        <v>0.0</v>
      </c>
      <c r="T665" s="5">
        <v>0.0</v>
      </c>
      <c r="U665" s="5">
        <v>0.0</v>
      </c>
      <c r="V665" s="5"/>
      <c r="W665" s="5"/>
      <c r="X665" s="5"/>
      <c r="Y665" s="5"/>
      <c r="Z665" s="5"/>
      <c r="AA665" s="5"/>
      <c r="AB665" s="5"/>
      <c r="AC665" s="5"/>
      <c r="AD665" s="5"/>
    </row>
    <row r="666" ht="16.5" hidden="1" customHeight="1">
      <c r="A666" s="4" t="s">
        <v>1238</v>
      </c>
      <c r="B666" s="1">
        <v>0.0</v>
      </c>
      <c r="C666" s="1">
        <v>1.0</v>
      </c>
      <c r="D666" s="1" t="s">
        <v>1239</v>
      </c>
      <c r="E666" s="5">
        <v>0.0</v>
      </c>
      <c r="F666" s="5">
        <v>0.0</v>
      </c>
      <c r="G666" s="5">
        <v>0.0</v>
      </c>
      <c r="H666" s="5">
        <v>0.0</v>
      </c>
      <c r="I666" s="5">
        <v>0.0</v>
      </c>
      <c r="J666" s="5">
        <v>0.0</v>
      </c>
      <c r="K666" s="5">
        <v>0.0</v>
      </c>
      <c r="L666" s="5">
        <v>0.0</v>
      </c>
      <c r="M666" s="5">
        <v>0.0</v>
      </c>
      <c r="N666" s="5">
        <v>0.0</v>
      </c>
      <c r="O666" s="5">
        <v>0.0</v>
      </c>
      <c r="P666" s="5">
        <v>0.0</v>
      </c>
      <c r="Q666" s="5">
        <v>0.0</v>
      </c>
      <c r="R666" s="5">
        <v>0.0</v>
      </c>
      <c r="S666" s="5">
        <v>0.0</v>
      </c>
      <c r="T666" s="5">
        <v>0.0</v>
      </c>
      <c r="U666" s="5">
        <v>1.0</v>
      </c>
      <c r="V666" s="5"/>
      <c r="W666" s="5"/>
      <c r="X666" s="5"/>
      <c r="Y666" s="5"/>
      <c r="Z666" s="5"/>
      <c r="AA666" s="5"/>
      <c r="AB666" s="5"/>
      <c r="AC666" s="5"/>
      <c r="AD666" s="5"/>
    </row>
    <row r="667" ht="16.5" hidden="1" customHeight="1">
      <c r="A667" s="4" t="s">
        <v>1240</v>
      </c>
      <c r="B667" s="5">
        <v>0.0</v>
      </c>
      <c r="C667" s="5">
        <v>1.0</v>
      </c>
      <c r="D667" s="1" t="s">
        <v>1241</v>
      </c>
      <c r="E667" s="5">
        <v>0.0</v>
      </c>
      <c r="F667" s="5">
        <v>1.0</v>
      </c>
      <c r="G667" s="5">
        <v>0.0</v>
      </c>
      <c r="H667" s="5">
        <v>0.0</v>
      </c>
      <c r="I667" s="5">
        <v>0.0</v>
      </c>
      <c r="J667" s="5">
        <v>0.0</v>
      </c>
      <c r="K667" s="5">
        <v>0.0</v>
      </c>
      <c r="L667" s="5">
        <v>0.0</v>
      </c>
      <c r="M667" s="5">
        <v>0.0</v>
      </c>
      <c r="N667" s="5">
        <v>0.0</v>
      </c>
      <c r="O667" s="5">
        <v>0.0</v>
      </c>
      <c r="P667" s="5">
        <v>0.0</v>
      </c>
      <c r="Q667" s="5">
        <v>0.0</v>
      </c>
      <c r="R667" s="5">
        <v>0.0</v>
      </c>
      <c r="S667" s="5">
        <v>0.0</v>
      </c>
      <c r="T667" s="5">
        <v>0.0</v>
      </c>
      <c r="U667" s="5">
        <v>0.0</v>
      </c>
      <c r="V667" s="5"/>
      <c r="W667" s="5"/>
      <c r="X667" s="5"/>
      <c r="Y667" s="5"/>
      <c r="Z667" s="5"/>
      <c r="AA667" s="5"/>
      <c r="AB667" s="5"/>
      <c r="AC667" s="5"/>
      <c r="AD667" s="5"/>
    </row>
    <row r="668" ht="16.5" hidden="1" customHeight="1">
      <c r="A668" s="4" t="s">
        <v>1242</v>
      </c>
      <c r="B668" s="5">
        <v>0.0</v>
      </c>
      <c r="C668" s="5">
        <v>1.0</v>
      </c>
      <c r="D668" s="1" t="s">
        <v>1243</v>
      </c>
      <c r="E668" s="5">
        <v>0.0</v>
      </c>
      <c r="F668" s="5">
        <v>1.0</v>
      </c>
      <c r="G668" s="5">
        <v>0.0</v>
      </c>
      <c r="H668" s="5">
        <v>0.0</v>
      </c>
      <c r="I668" s="5">
        <v>0.0</v>
      </c>
      <c r="J668" s="5">
        <v>0.0</v>
      </c>
      <c r="K668" s="5">
        <v>0.0</v>
      </c>
      <c r="L668" s="5">
        <v>0.0</v>
      </c>
      <c r="M668" s="5">
        <v>0.0</v>
      </c>
      <c r="N668" s="5">
        <v>0.0</v>
      </c>
      <c r="O668" s="5">
        <v>0.0</v>
      </c>
      <c r="P668" s="5">
        <v>0.0</v>
      </c>
      <c r="Q668" s="5">
        <v>0.0</v>
      </c>
      <c r="R668" s="5">
        <v>0.0</v>
      </c>
      <c r="S668" s="5">
        <v>0.0</v>
      </c>
      <c r="T668" s="5">
        <v>0.0</v>
      </c>
      <c r="U668" s="5">
        <v>0.0</v>
      </c>
      <c r="V668" s="5"/>
      <c r="W668" s="5"/>
      <c r="X668" s="5"/>
      <c r="Y668" s="5"/>
      <c r="Z668" s="5"/>
      <c r="AA668" s="5"/>
      <c r="AB668" s="5"/>
      <c r="AC668" s="5"/>
      <c r="AD668" s="5"/>
    </row>
    <row r="669" ht="16.5" hidden="1" customHeight="1">
      <c r="A669" s="4" t="s">
        <v>1246</v>
      </c>
      <c r="B669" s="1">
        <v>3.0</v>
      </c>
      <c r="C669" s="1">
        <v>1.0</v>
      </c>
      <c r="D669" s="1" t="s">
        <v>1247</v>
      </c>
      <c r="E669" s="1">
        <v>0.0</v>
      </c>
      <c r="F669" s="1">
        <v>1.0</v>
      </c>
      <c r="G669" s="5">
        <v>0.0</v>
      </c>
      <c r="H669" s="5">
        <v>0.0</v>
      </c>
      <c r="I669" s="5">
        <v>0.0</v>
      </c>
      <c r="J669" s="5">
        <v>0.0</v>
      </c>
      <c r="K669" s="5">
        <v>0.0</v>
      </c>
      <c r="L669" s="5">
        <v>0.0</v>
      </c>
      <c r="M669" s="5">
        <v>0.0</v>
      </c>
      <c r="N669" s="5">
        <v>0.0</v>
      </c>
      <c r="O669" s="5">
        <v>0.0</v>
      </c>
      <c r="P669" s="5">
        <v>0.0</v>
      </c>
      <c r="Q669" s="5">
        <v>0.0</v>
      </c>
      <c r="R669" s="5">
        <v>0.0</v>
      </c>
      <c r="S669" s="5">
        <v>0.0</v>
      </c>
      <c r="T669" s="5">
        <v>0.0</v>
      </c>
      <c r="U669" s="5">
        <v>0.0</v>
      </c>
      <c r="V669" s="5"/>
      <c r="W669" s="5"/>
      <c r="X669" s="5"/>
      <c r="Y669" s="5"/>
      <c r="Z669" s="5"/>
      <c r="AA669" s="5"/>
      <c r="AB669" s="5"/>
      <c r="AC669" s="5"/>
      <c r="AD669" s="5"/>
    </row>
    <row r="670" ht="16.5" hidden="1" customHeight="1">
      <c r="A670" s="4" t="s">
        <v>1248</v>
      </c>
      <c r="B670" s="1">
        <v>0.0</v>
      </c>
      <c r="C670" s="1">
        <v>1.0</v>
      </c>
      <c r="D670" s="1" t="s">
        <v>1249</v>
      </c>
      <c r="E670" s="1">
        <v>0.0</v>
      </c>
      <c r="F670" s="1">
        <v>1.0</v>
      </c>
      <c r="G670" s="1">
        <v>0.0</v>
      </c>
      <c r="H670" s="5">
        <v>0.0</v>
      </c>
      <c r="I670" s="5">
        <v>0.0</v>
      </c>
      <c r="J670" s="5">
        <v>0.0</v>
      </c>
      <c r="K670" s="5">
        <v>0.0</v>
      </c>
      <c r="L670" s="5">
        <v>0.0</v>
      </c>
      <c r="M670" s="5">
        <v>0.0</v>
      </c>
      <c r="N670" s="5">
        <v>0.0</v>
      </c>
      <c r="O670" s="5">
        <v>0.0</v>
      </c>
      <c r="P670" s="5">
        <v>0.0</v>
      </c>
      <c r="Q670" s="5">
        <v>0.0</v>
      </c>
      <c r="R670" s="5">
        <v>0.0</v>
      </c>
      <c r="S670" s="5">
        <v>0.0</v>
      </c>
      <c r="T670" s="5">
        <v>0.0</v>
      </c>
      <c r="U670" s="5">
        <v>0.0</v>
      </c>
      <c r="V670" s="5"/>
      <c r="W670" s="5"/>
      <c r="X670" s="5"/>
      <c r="Y670" s="5"/>
      <c r="Z670" s="5"/>
      <c r="AA670" s="5"/>
      <c r="AB670" s="5"/>
      <c r="AC670" s="5"/>
      <c r="AD670" s="5"/>
    </row>
    <row r="671" ht="16.5" hidden="1" customHeight="1">
      <c r="A671" s="4" t="s">
        <v>1250</v>
      </c>
      <c r="B671" s="1">
        <v>0.0</v>
      </c>
      <c r="C671" s="1">
        <v>1.0</v>
      </c>
      <c r="D671" s="1" t="s">
        <v>1251</v>
      </c>
      <c r="E671" s="1">
        <v>0.0</v>
      </c>
      <c r="F671" s="1">
        <v>0.0</v>
      </c>
      <c r="G671" s="5">
        <v>0.0</v>
      </c>
      <c r="H671" s="5">
        <v>0.0</v>
      </c>
      <c r="I671" s="5">
        <v>1.0</v>
      </c>
      <c r="J671" s="5">
        <v>0.0</v>
      </c>
      <c r="K671" s="5">
        <v>0.0</v>
      </c>
      <c r="L671" s="5">
        <v>0.0</v>
      </c>
      <c r="M671" s="5">
        <v>0.0</v>
      </c>
      <c r="N671" s="5">
        <v>0.0</v>
      </c>
      <c r="O671" s="5">
        <v>0.0</v>
      </c>
      <c r="P671" s="5">
        <v>0.0</v>
      </c>
      <c r="Q671" s="5">
        <v>0.0</v>
      </c>
      <c r="R671" s="5">
        <v>0.0</v>
      </c>
      <c r="S671" s="5">
        <v>0.0</v>
      </c>
      <c r="T671" s="5">
        <v>0.0</v>
      </c>
      <c r="U671" s="5">
        <v>0.0</v>
      </c>
      <c r="V671" s="5"/>
      <c r="W671" s="5"/>
      <c r="X671" s="5"/>
      <c r="Y671" s="5"/>
      <c r="Z671" s="5"/>
      <c r="AA671" s="5"/>
      <c r="AB671" s="5"/>
      <c r="AC671" s="5"/>
      <c r="AD671" s="5"/>
    </row>
    <row r="672" ht="16.5" hidden="1" customHeight="1">
      <c r="A672" s="4" t="s">
        <v>1260</v>
      </c>
      <c r="B672" s="1">
        <v>5.0</v>
      </c>
      <c r="C672" s="1">
        <v>1.0</v>
      </c>
      <c r="D672" s="1" t="s">
        <v>2898</v>
      </c>
      <c r="E672" s="1">
        <v>0.0</v>
      </c>
      <c r="F672" s="1">
        <v>1.0</v>
      </c>
      <c r="G672" s="1">
        <v>0.0</v>
      </c>
      <c r="H672" s="1">
        <v>0.0</v>
      </c>
      <c r="I672" s="1">
        <v>0.0</v>
      </c>
      <c r="J672" s="1">
        <v>0.0</v>
      </c>
      <c r="K672" s="1">
        <v>0.0</v>
      </c>
      <c r="L672" s="1">
        <v>0.0</v>
      </c>
      <c r="M672" s="1">
        <v>0.0</v>
      </c>
      <c r="N672" s="5">
        <v>0.0</v>
      </c>
      <c r="O672" s="5">
        <v>0.0</v>
      </c>
      <c r="P672" s="5">
        <v>0.0</v>
      </c>
      <c r="Q672" s="5">
        <v>0.0</v>
      </c>
      <c r="R672" s="5">
        <v>0.0</v>
      </c>
      <c r="S672" s="5">
        <v>0.0</v>
      </c>
      <c r="T672" s="5">
        <v>0.0</v>
      </c>
      <c r="U672" s="5">
        <v>0.0</v>
      </c>
      <c r="V672" s="5"/>
      <c r="W672" s="5"/>
      <c r="X672" s="5"/>
      <c r="Y672" s="5"/>
      <c r="Z672" s="5"/>
      <c r="AA672" s="5"/>
      <c r="AB672" s="5"/>
      <c r="AC672" s="5"/>
      <c r="AD672" s="5"/>
    </row>
    <row r="673" ht="16.5" hidden="1" customHeight="1">
      <c r="A673" s="1" t="s">
        <v>920</v>
      </c>
      <c r="B673" s="1">
        <v>581.0</v>
      </c>
      <c r="C673" s="1">
        <v>1.0</v>
      </c>
      <c r="D673" s="1" t="s">
        <v>2899</v>
      </c>
      <c r="E673" s="1">
        <v>0.0</v>
      </c>
      <c r="F673" s="1">
        <v>0.0</v>
      </c>
      <c r="G673" s="5">
        <v>0.0</v>
      </c>
      <c r="H673" s="5">
        <v>0.0</v>
      </c>
      <c r="I673" s="5">
        <v>0.0</v>
      </c>
      <c r="J673" s="5">
        <v>0.0</v>
      </c>
      <c r="K673" s="5">
        <v>0.0</v>
      </c>
      <c r="L673" s="5">
        <v>0.0</v>
      </c>
      <c r="M673" s="5">
        <v>0.0</v>
      </c>
      <c r="N673" s="5">
        <v>0.0</v>
      </c>
      <c r="O673" s="5">
        <v>0.0</v>
      </c>
      <c r="P673" s="5">
        <v>0.0</v>
      </c>
      <c r="Q673" s="5">
        <v>0.0</v>
      </c>
      <c r="R673" s="5">
        <v>0.0</v>
      </c>
      <c r="S673" s="5">
        <v>0.0</v>
      </c>
      <c r="T673" s="5">
        <v>1.0</v>
      </c>
      <c r="U673" s="5">
        <v>0.0</v>
      </c>
      <c r="V673" s="5"/>
      <c r="W673" s="5"/>
      <c r="X673" s="5"/>
      <c r="Y673" s="5"/>
      <c r="Z673" s="5"/>
      <c r="AA673" s="5"/>
      <c r="AB673" s="5"/>
      <c r="AC673" s="5"/>
      <c r="AD673" s="5"/>
    </row>
    <row r="674" ht="16.5" hidden="1" customHeight="1">
      <c r="A674" s="4" t="s">
        <v>606</v>
      </c>
      <c r="B674" s="1">
        <v>85.0</v>
      </c>
      <c r="C674" s="1">
        <v>1.0</v>
      </c>
      <c r="D674" s="1" t="s">
        <v>2900</v>
      </c>
      <c r="E674" s="5">
        <v>0.0</v>
      </c>
      <c r="F674" s="5">
        <v>0.0</v>
      </c>
      <c r="G674" s="5">
        <v>1.0</v>
      </c>
      <c r="H674" s="5">
        <v>0.0</v>
      </c>
      <c r="I674" s="5">
        <v>0.0</v>
      </c>
      <c r="J674" s="5">
        <v>0.0</v>
      </c>
      <c r="K674" s="5">
        <v>0.0</v>
      </c>
      <c r="L674" s="5">
        <v>0.0</v>
      </c>
      <c r="M674" s="5">
        <v>0.0</v>
      </c>
      <c r="N674" s="5">
        <v>0.0</v>
      </c>
      <c r="O674" s="5">
        <v>0.0</v>
      </c>
      <c r="P674" s="5">
        <v>0.0</v>
      </c>
      <c r="Q674" s="5">
        <v>0.0</v>
      </c>
      <c r="R674" s="5">
        <v>0.0</v>
      </c>
      <c r="S674" s="5">
        <v>0.0</v>
      </c>
      <c r="T674" s="5">
        <v>0.0</v>
      </c>
      <c r="U674" s="5">
        <v>0.0</v>
      </c>
      <c r="V674" s="5"/>
      <c r="W674" s="5"/>
      <c r="X674" s="5"/>
      <c r="Y674" s="5"/>
      <c r="Z674" s="5"/>
      <c r="AA674" s="5"/>
      <c r="AB674" s="5"/>
      <c r="AC674" s="5"/>
      <c r="AD674" s="5"/>
    </row>
    <row r="675" ht="16.5" hidden="1" customHeight="1">
      <c r="A675" s="4" t="s">
        <v>1266</v>
      </c>
      <c r="B675" s="1">
        <v>98.0</v>
      </c>
      <c r="C675" s="1">
        <v>1.0</v>
      </c>
      <c r="D675" s="1" t="s">
        <v>1267</v>
      </c>
      <c r="E675" s="1">
        <v>0.0</v>
      </c>
      <c r="F675" s="1">
        <v>0.0</v>
      </c>
      <c r="G675" s="1">
        <v>0.0</v>
      </c>
      <c r="H675" s="1">
        <v>0.0</v>
      </c>
      <c r="I675" s="1">
        <v>0.0</v>
      </c>
      <c r="J675" s="5">
        <v>0.0</v>
      </c>
      <c r="K675" s="5">
        <v>0.0</v>
      </c>
      <c r="L675" s="5">
        <v>0.0</v>
      </c>
      <c r="M675" s="5">
        <v>0.0</v>
      </c>
      <c r="N675" s="5">
        <v>0.0</v>
      </c>
      <c r="O675" s="5">
        <v>0.0</v>
      </c>
      <c r="P675" s="5">
        <v>0.0</v>
      </c>
      <c r="Q675" s="5">
        <v>0.0</v>
      </c>
      <c r="R675" s="5">
        <v>1.0</v>
      </c>
      <c r="S675" s="5">
        <v>0.0</v>
      </c>
      <c r="T675" s="5">
        <v>0.0</v>
      </c>
      <c r="U675" s="5">
        <v>0.0</v>
      </c>
      <c r="V675" s="5"/>
      <c r="W675" s="5"/>
      <c r="X675" s="5"/>
      <c r="Y675" s="5"/>
      <c r="Z675" s="5"/>
      <c r="AA675" s="5"/>
      <c r="AB675" s="5"/>
      <c r="AC675" s="5"/>
      <c r="AD675" s="5"/>
    </row>
    <row r="676" ht="16.5" hidden="1" customHeight="1">
      <c r="A676" s="4" t="s">
        <v>1274</v>
      </c>
      <c r="B676" s="1">
        <v>0.0</v>
      </c>
      <c r="C676" s="1">
        <v>1.0</v>
      </c>
      <c r="D676" s="1" t="s">
        <v>2901</v>
      </c>
      <c r="E676" s="5">
        <v>0.0</v>
      </c>
      <c r="F676" s="5">
        <v>1.0</v>
      </c>
      <c r="G676" s="5">
        <v>0.0</v>
      </c>
      <c r="H676" s="5">
        <v>0.0</v>
      </c>
      <c r="I676" s="5">
        <v>0.0</v>
      </c>
      <c r="J676" s="5">
        <v>0.0</v>
      </c>
      <c r="K676" s="5">
        <v>0.0</v>
      </c>
      <c r="L676" s="5">
        <v>0.0</v>
      </c>
      <c r="M676" s="5">
        <v>0.0</v>
      </c>
      <c r="N676" s="5">
        <v>0.0</v>
      </c>
      <c r="O676" s="5">
        <v>0.0</v>
      </c>
      <c r="P676" s="5">
        <v>0.0</v>
      </c>
      <c r="Q676" s="5">
        <v>0.0</v>
      </c>
      <c r="R676" s="5">
        <v>0.0</v>
      </c>
      <c r="S676" s="5">
        <v>0.0</v>
      </c>
      <c r="T676" s="5">
        <v>0.0</v>
      </c>
      <c r="U676" s="5">
        <v>0.0</v>
      </c>
      <c r="V676" s="5"/>
      <c r="W676" s="5"/>
      <c r="X676" s="5"/>
      <c r="Y676" s="5"/>
      <c r="Z676" s="5"/>
      <c r="AA676" s="5"/>
      <c r="AB676" s="5"/>
      <c r="AC676" s="5"/>
      <c r="AD676" s="5"/>
    </row>
    <row r="677" ht="16.5" hidden="1" customHeight="1">
      <c r="A677" s="4" t="s">
        <v>1278</v>
      </c>
      <c r="B677" s="1">
        <v>0.0</v>
      </c>
      <c r="C677" s="1">
        <v>1.0</v>
      </c>
      <c r="D677" s="1" t="s">
        <v>1279</v>
      </c>
      <c r="E677" s="1">
        <v>0.0</v>
      </c>
      <c r="F677" s="1">
        <v>0.0</v>
      </c>
      <c r="G677" s="5">
        <v>0.0</v>
      </c>
      <c r="H677" s="5">
        <v>0.0</v>
      </c>
      <c r="I677" s="5">
        <v>1.0</v>
      </c>
      <c r="J677" s="5">
        <v>0.0</v>
      </c>
      <c r="K677" s="5">
        <v>0.0</v>
      </c>
      <c r="L677" s="5">
        <v>0.0</v>
      </c>
      <c r="M677" s="5">
        <v>0.0</v>
      </c>
      <c r="N677" s="5">
        <v>0.0</v>
      </c>
      <c r="O677" s="5">
        <v>0.0</v>
      </c>
      <c r="P677" s="5">
        <v>0.0</v>
      </c>
      <c r="Q677" s="5">
        <v>0.0</v>
      </c>
      <c r="R677" s="5">
        <v>0.0</v>
      </c>
      <c r="S677" s="5">
        <v>0.0</v>
      </c>
      <c r="T677" s="5">
        <v>0.0</v>
      </c>
      <c r="U677" s="5">
        <v>0.0</v>
      </c>
      <c r="V677" s="5"/>
      <c r="W677" s="5"/>
      <c r="X677" s="5"/>
      <c r="Y677" s="5"/>
      <c r="Z677" s="5"/>
      <c r="AA677" s="5"/>
      <c r="AB677" s="5"/>
      <c r="AC677" s="5"/>
      <c r="AD677" s="5"/>
    </row>
    <row r="678" ht="16.5" hidden="1" customHeight="1">
      <c r="A678" s="4" t="s">
        <v>2902</v>
      </c>
      <c r="B678" s="1">
        <v>0.0</v>
      </c>
      <c r="C678" s="1">
        <v>1.0</v>
      </c>
      <c r="D678" s="1" t="s">
        <v>2903</v>
      </c>
      <c r="E678" s="5">
        <v>0.0</v>
      </c>
      <c r="F678" s="5">
        <v>0.0</v>
      </c>
      <c r="G678" s="5">
        <v>0.0</v>
      </c>
      <c r="H678" s="5">
        <v>0.0</v>
      </c>
      <c r="I678" s="5">
        <v>0.0</v>
      </c>
      <c r="J678" s="5">
        <v>0.0</v>
      </c>
      <c r="K678" s="5">
        <v>0.0</v>
      </c>
      <c r="L678" s="5">
        <v>0.0</v>
      </c>
      <c r="M678" s="5">
        <v>0.0</v>
      </c>
      <c r="N678" s="5">
        <v>0.0</v>
      </c>
      <c r="O678" s="5">
        <v>0.0</v>
      </c>
      <c r="P678" s="5">
        <v>0.0</v>
      </c>
      <c r="Q678" s="5">
        <v>0.0</v>
      </c>
      <c r="R678" s="5">
        <v>0.0</v>
      </c>
      <c r="S678" s="5">
        <v>0.0</v>
      </c>
      <c r="T678" s="5">
        <v>0.0</v>
      </c>
      <c r="U678" s="5">
        <v>1.0</v>
      </c>
      <c r="V678" s="5"/>
      <c r="W678" s="5"/>
      <c r="X678" s="5"/>
      <c r="Y678" s="5"/>
      <c r="Z678" s="5"/>
      <c r="AA678" s="5"/>
      <c r="AB678" s="5"/>
      <c r="AC678" s="5"/>
      <c r="AD678" s="5"/>
    </row>
    <row r="679" ht="16.5" hidden="1" customHeight="1">
      <c r="A679" s="4" t="s">
        <v>1280</v>
      </c>
      <c r="B679" s="1">
        <v>10.0</v>
      </c>
      <c r="C679" s="1">
        <v>1.0</v>
      </c>
      <c r="D679" s="1" t="s">
        <v>1281</v>
      </c>
      <c r="E679" s="5">
        <v>0.0</v>
      </c>
      <c r="F679" s="5">
        <v>0.0</v>
      </c>
      <c r="G679" s="5">
        <v>0.0</v>
      </c>
      <c r="H679" s="5">
        <v>0.0</v>
      </c>
      <c r="I679" s="5">
        <v>0.0</v>
      </c>
      <c r="J679" s="5">
        <v>0.0</v>
      </c>
      <c r="K679" s="5">
        <v>0.0</v>
      </c>
      <c r="L679" s="5">
        <v>0.0</v>
      </c>
      <c r="M679" s="5">
        <v>0.0</v>
      </c>
      <c r="N679" s="5">
        <v>0.0</v>
      </c>
      <c r="O679" s="5">
        <v>0.0</v>
      </c>
      <c r="P679" s="5">
        <v>0.0</v>
      </c>
      <c r="Q679" s="5">
        <v>1.0</v>
      </c>
      <c r="R679" s="5">
        <v>0.0</v>
      </c>
      <c r="S679" s="5">
        <v>0.0</v>
      </c>
      <c r="T679" s="5">
        <v>0.0</v>
      </c>
      <c r="U679" s="5">
        <v>0.0</v>
      </c>
      <c r="V679" s="5"/>
      <c r="W679" s="5"/>
      <c r="X679" s="5"/>
      <c r="Y679" s="5"/>
      <c r="Z679" s="5"/>
      <c r="AA679" s="5"/>
      <c r="AB679" s="5"/>
      <c r="AC679" s="5"/>
      <c r="AD679" s="5"/>
    </row>
    <row r="680" ht="16.5" hidden="1" customHeight="1">
      <c r="A680" s="4" t="s">
        <v>962</v>
      </c>
      <c r="B680" s="1">
        <v>0.0</v>
      </c>
      <c r="C680" s="1">
        <v>1.0</v>
      </c>
      <c r="D680" s="1" t="s">
        <v>2904</v>
      </c>
      <c r="E680" s="1">
        <v>1.0</v>
      </c>
      <c r="F680" s="1">
        <v>0.0</v>
      </c>
      <c r="G680" s="1">
        <v>0.0</v>
      </c>
      <c r="H680" s="1">
        <v>0.0</v>
      </c>
      <c r="I680" s="1">
        <v>0.0</v>
      </c>
      <c r="J680" s="1">
        <v>0.0</v>
      </c>
      <c r="K680" s="1">
        <v>0.0</v>
      </c>
      <c r="L680" s="1">
        <v>0.0</v>
      </c>
      <c r="M680" s="5">
        <v>0.0</v>
      </c>
      <c r="N680" s="5">
        <v>0.0</v>
      </c>
      <c r="O680" s="5">
        <v>0.0</v>
      </c>
      <c r="P680" s="5">
        <v>0.0</v>
      </c>
      <c r="Q680" s="5">
        <v>0.0</v>
      </c>
      <c r="R680" s="5">
        <v>0.0</v>
      </c>
      <c r="S680" s="5">
        <v>0.0</v>
      </c>
      <c r="T680" s="5">
        <v>0.0</v>
      </c>
      <c r="U680" s="5">
        <v>0.0</v>
      </c>
      <c r="V680" s="5"/>
      <c r="W680" s="5"/>
      <c r="X680" s="5"/>
      <c r="Y680" s="5"/>
      <c r="Z680" s="5"/>
      <c r="AA680" s="5"/>
      <c r="AB680" s="5"/>
      <c r="AC680" s="5"/>
      <c r="AD680" s="5"/>
    </row>
    <row r="681" ht="16.5" hidden="1" customHeight="1">
      <c r="A681" s="4" t="s">
        <v>1292</v>
      </c>
      <c r="B681" s="1">
        <v>14.0</v>
      </c>
      <c r="C681" s="1">
        <v>1.0</v>
      </c>
      <c r="D681" s="1" t="s">
        <v>2905</v>
      </c>
      <c r="E681" s="1">
        <v>0.0</v>
      </c>
      <c r="F681" s="1">
        <v>0.0</v>
      </c>
      <c r="G681" s="1">
        <v>1.0</v>
      </c>
      <c r="H681" s="1">
        <v>0.0</v>
      </c>
      <c r="I681" s="1">
        <v>0.0</v>
      </c>
      <c r="J681" s="5">
        <v>0.0</v>
      </c>
      <c r="K681" s="5">
        <v>0.0</v>
      </c>
      <c r="L681" s="5">
        <v>0.0</v>
      </c>
      <c r="M681" s="5">
        <v>0.0</v>
      </c>
      <c r="N681" s="5">
        <v>0.0</v>
      </c>
      <c r="O681" s="5">
        <v>0.0</v>
      </c>
      <c r="P681" s="5">
        <v>0.0</v>
      </c>
      <c r="Q681" s="5">
        <v>0.0</v>
      </c>
      <c r="R681" s="5">
        <v>0.0</v>
      </c>
      <c r="S681" s="5">
        <v>0.0</v>
      </c>
      <c r="T681" s="5">
        <v>0.0</v>
      </c>
      <c r="U681" s="5">
        <v>0.0</v>
      </c>
      <c r="V681" s="5"/>
      <c r="W681" s="5"/>
      <c r="X681" s="5"/>
      <c r="Y681" s="5"/>
      <c r="Z681" s="5"/>
      <c r="AA681" s="5"/>
      <c r="AB681" s="5"/>
      <c r="AC681" s="5"/>
      <c r="AD681" s="5"/>
    </row>
    <row r="682" ht="16.5" hidden="1" customHeight="1">
      <c r="A682" s="4" t="s">
        <v>646</v>
      </c>
      <c r="B682" s="1">
        <v>51.0</v>
      </c>
      <c r="C682" s="5">
        <v>1.0</v>
      </c>
      <c r="D682" s="1" t="s">
        <v>2906</v>
      </c>
      <c r="E682" s="5">
        <v>0.0</v>
      </c>
      <c r="F682" s="5">
        <v>1.0</v>
      </c>
      <c r="G682" s="5">
        <v>0.0</v>
      </c>
      <c r="H682" s="5">
        <v>0.0</v>
      </c>
      <c r="I682" s="5">
        <v>0.0</v>
      </c>
      <c r="J682" s="5">
        <v>0.0</v>
      </c>
      <c r="K682" s="5">
        <v>0.0</v>
      </c>
      <c r="L682" s="5">
        <v>0.0</v>
      </c>
      <c r="M682" s="5">
        <v>0.0</v>
      </c>
      <c r="N682" s="5">
        <v>0.0</v>
      </c>
      <c r="O682" s="5">
        <v>0.0</v>
      </c>
      <c r="P682" s="5">
        <v>0.0</v>
      </c>
      <c r="Q682" s="5">
        <v>0.0</v>
      </c>
      <c r="R682" s="5">
        <v>0.0</v>
      </c>
      <c r="S682" s="5">
        <v>0.0</v>
      </c>
      <c r="T682" s="5">
        <v>0.0</v>
      </c>
      <c r="U682" s="5">
        <v>0.0</v>
      </c>
      <c r="V682" s="5"/>
      <c r="W682" s="5"/>
      <c r="X682" s="5"/>
      <c r="Y682" s="5"/>
      <c r="Z682" s="5"/>
      <c r="AA682" s="5"/>
      <c r="AB682" s="5"/>
      <c r="AC682" s="5"/>
      <c r="AD682" s="5"/>
    </row>
    <row r="683" ht="16.5" hidden="1" customHeight="1">
      <c r="A683" s="4" t="s">
        <v>1294</v>
      </c>
      <c r="B683" s="1">
        <v>0.0</v>
      </c>
      <c r="C683" s="1">
        <v>1.0</v>
      </c>
      <c r="D683" s="1" t="s">
        <v>2907</v>
      </c>
      <c r="E683" s="1">
        <v>0.0</v>
      </c>
      <c r="F683" s="1">
        <v>0.0</v>
      </c>
      <c r="G683" s="1">
        <v>0.0</v>
      </c>
      <c r="H683" s="5">
        <v>0.0</v>
      </c>
      <c r="I683" s="5">
        <v>0.0</v>
      </c>
      <c r="J683" s="5">
        <v>1.0</v>
      </c>
      <c r="K683" s="5">
        <v>0.0</v>
      </c>
      <c r="L683" s="5">
        <v>0.0</v>
      </c>
      <c r="M683" s="5">
        <v>0.0</v>
      </c>
      <c r="N683" s="5">
        <v>0.0</v>
      </c>
      <c r="O683" s="5">
        <v>0.0</v>
      </c>
      <c r="P683" s="5">
        <v>0.0</v>
      </c>
      <c r="Q683" s="5">
        <v>0.0</v>
      </c>
      <c r="R683" s="5">
        <v>0.0</v>
      </c>
      <c r="S683" s="5">
        <v>0.0</v>
      </c>
      <c r="T683" s="5">
        <v>0.0</v>
      </c>
      <c r="U683" s="5">
        <v>0.0</v>
      </c>
      <c r="V683" s="5"/>
      <c r="W683" s="5"/>
      <c r="X683" s="5"/>
      <c r="Y683" s="5"/>
      <c r="Z683" s="5"/>
      <c r="AA683" s="5"/>
      <c r="AB683" s="5"/>
      <c r="AC683" s="5"/>
      <c r="AD683" s="5"/>
    </row>
    <row r="684" ht="16.5" hidden="1" customHeight="1">
      <c r="A684" s="4" t="s">
        <v>650</v>
      </c>
      <c r="B684" s="1">
        <v>2.0</v>
      </c>
      <c r="C684" s="1">
        <v>1.0</v>
      </c>
      <c r="D684" s="1" t="s">
        <v>2908</v>
      </c>
      <c r="E684" s="1">
        <v>0.0</v>
      </c>
      <c r="F684" s="1">
        <v>0.0</v>
      </c>
      <c r="G684" s="1">
        <v>0.0</v>
      </c>
      <c r="H684" s="5">
        <v>0.0</v>
      </c>
      <c r="I684" s="5">
        <v>0.0</v>
      </c>
      <c r="J684" s="5">
        <v>1.0</v>
      </c>
      <c r="K684" s="5">
        <v>0.0</v>
      </c>
      <c r="L684" s="5">
        <v>0.0</v>
      </c>
      <c r="M684" s="5">
        <v>0.0</v>
      </c>
      <c r="N684" s="5">
        <v>0.0</v>
      </c>
      <c r="O684" s="5">
        <v>0.0</v>
      </c>
      <c r="P684" s="5">
        <v>0.0</v>
      </c>
      <c r="Q684" s="5">
        <v>0.0</v>
      </c>
      <c r="R684" s="5">
        <v>0.0</v>
      </c>
      <c r="S684" s="5">
        <v>0.0</v>
      </c>
      <c r="T684" s="5">
        <v>0.0</v>
      </c>
      <c r="U684" s="5">
        <v>0.0</v>
      </c>
      <c r="V684" s="5"/>
      <c r="W684" s="5"/>
      <c r="X684" s="5"/>
      <c r="Y684" s="5"/>
      <c r="Z684" s="5"/>
      <c r="AA684" s="5"/>
      <c r="AB684" s="5"/>
      <c r="AC684" s="5"/>
      <c r="AD684" s="5"/>
    </row>
    <row r="685" ht="16.5" hidden="1" customHeight="1">
      <c r="A685" s="4" t="s">
        <v>2228</v>
      </c>
      <c r="B685" s="5">
        <v>7.0</v>
      </c>
      <c r="C685" s="5">
        <v>1.0</v>
      </c>
      <c r="D685" s="1" t="s">
        <v>2909</v>
      </c>
      <c r="E685" s="5">
        <v>0.0</v>
      </c>
      <c r="F685" s="5">
        <v>0.0</v>
      </c>
      <c r="G685" s="5">
        <v>0.0</v>
      </c>
      <c r="H685" s="5">
        <v>0.0</v>
      </c>
      <c r="I685" s="5">
        <v>0.0</v>
      </c>
      <c r="J685" s="5">
        <v>0.0</v>
      </c>
      <c r="K685" s="5">
        <v>0.0</v>
      </c>
      <c r="L685" s="5">
        <v>1.0</v>
      </c>
      <c r="M685" s="5">
        <v>0.0</v>
      </c>
      <c r="N685" s="5">
        <v>0.0</v>
      </c>
      <c r="O685" s="5">
        <v>0.0</v>
      </c>
      <c r="P685" s="5">
        <v>0.0</v>
      </c>
      <c r="Q685" s="5">
        <v>0.0</v>
      </c>
      <c r="R685" s="5">
        <v>0.0</v>
      </c>
      <c r="S685" s="5">
        <v>0.0</v>
      </c>
      <c r="T685" s="5">
        <v>0.0</v>
      </c>
      <c r="U685" s="5">
        <v>0.0</v>
      </c>
      <c r="V685" s="5"/>
      <c r="W685" s="5"/>
      <c r="X685" s="5"/>
      <c r="Y685" s="5"/>
      <c r="Z685" s="5"/>
      <c r="AA685" s="5"/>
      <c r="AB685" s="5"/>
      <c r="AC685" s="5"/>
      <c r="AD685" s="5"/>
    </row>
    <row r="686" ht="16.5" hidden="1" customHeight="1">
      <c r="A686" s="4" t="s">
        <v>658</v>
      </c>
      <c r="B686" s="1">
        <v>0.0</v>
      </c>
      <c r="C686" s="1">
        <v>1.0</v>
      </c>
      <c r="D686" s="1" t="s">
        <v>2910</v>
      </c>
      <c r="E686" s="1">
        <v>0.0</v>
      </c>
      <c r="F686" s="1">
        <v>0.0</v>
      </c>
      <c r="G686" s="1">
        <v>0.0</v>
      </c>
      <c r="H686" s="1">
        <v>0.0</v>
      </c>
      <c r="I686" s="1">
        <v>0.0</v>
      </c>
      <c r="J686" s="1">
        <v>0.0</v>
      </c>
      <c r="K686" s="1">
        <v>0.0</v>
      </c>
      <c r="L686" s="1">
        <v>0.0</v>
      </c>
      <c r="M686" s="5">
        <v>0.0</v>
      </c>
      <c r="N686" s="5">
        <v>0.0</v>
      </c>
      <c r="O686" s="5">
        <v>0.0</v>
      </c>
      <c r="P686" s="5">
        <v>0.0</v>
      </c>
      <c r="Q686" s="5">
        <v>0.0</v>
      </c>
      <c r="R686" s="5">
        <v>0.0</v>
      </c>
      <c r="S686" s="5">
        <v>0.0</v>
      </c>
      <c r="T686" s="5">
        <v>0.0</v>
      </c>
      <c r="U686" s="5">
        <v>1.0</v>
      </c>
      <c r="V686" s="5"/>
      <c r="W686" s="5"/>
      <c r="X686" s="5"/>
      <c r="Y686" s="5"/>
      <c r="Z686" s="5"/>
      <c r="AA686" s="5"/>
      <c r="AB686" s="5"/>
      <c r="AC686" s="5"/>
      <c r="AD686" s="5"/>
    </row>
    <row r="687" ht="16.5" hidden="1" customHeight="1">
      <c r="A687" s="4" t="s">
        <v>1302</v>
      </c>
      <c r="B687" s="1">
        <v>0.0</v>
      </c>
      <c r="C687" s="1">
        <v>1.0</v>
      </c>
      <c r="D687" s="1" t="s">
        <v>1303</v>
      </c>
      <c r="E687" s="5">
        <v>0.0</v>
      </c>
      <c r="F687" s="5">
        <v>0.0</v>
      </c>
      <c r="G687" s="5">
        <v>0.0</v>
      </c>
      <c r="H687" s="5">
        <v>0.0</v>
      </c>
      <c r="I687" s="5">
        <v>0.0</v>
      </c>
      <c r="J687" s="5">
        <v>0.0</v>
      </c>
      <c r="K687" s="5">
        <v>0.0</v>
      </c>
      <c r="L687" s="5">
        <v>0.0</v>
      </c>
      <c r="M687" s="5">
        <v>0.0</v>
      </c>
      <c r="N687" s="5">
        <v>0.0</v>
      </c>
      <c r="O687" s="5">
        <v>0.0</v>
      </c>
      <c r="P687" s="5">
        <v>0.0</v>
      </c>
      <c r="Q687" s="5">
        <v>0.0</v>
      </c>
      <c r="R687" s="5">
        <v>0.0</v>
      </c>
      <c r="S687" s="5">
        <v>0.0</v>
      </c>
      <c r="T687" s="5">
        <v>0.0</v>
      </c>
      <c r="U687" s="5">
        <v>1.0</v>
      </c>
      <c r="V687" s="5"/>
      <c r="W687" s="5"/>
      <c r="X687" s="5"/>
      <c r="Y687" s="5"/>
      <c r="Z687" s="5"/>
      <c r="AA687" s="5"/>
      <c r="AB687" s="5"/>
      <c r="AC687" s="5"/>
      <c r="AD687" s="5"/>
    </row>
    <row r="688" ht="16.5" hidden="1" customHeight="1">
      <c r="A688" s="4" t="s">
        <v>970</v>
      </c>
      <c r="B688" s="1">
        <v>0.0</v>
      </c>
      <c r="C688" s="1">
        <v>1.0</v>
      </c>
      <c r="D688" s="1" t="s">
        <v>2911</v>
      </c>
      <c r="E688" s="1">
        <v>0.0</v>
      </c>
      <c r="F688" s="1">
        <v>0.0</v>
      </c>
      <c r="G688" s="1">
        <v>1.0</v>
      </c>
      <c r="H688" s="1">
        <v>0.0</v>
      </c>
      <c r="I688" s="5">
        <v>0.0</v>
      </c>
      <c r="J688" s="5">
        <v>0.0</v>
      </c>
      <c r="K688" s="5">
        <v>0.0</v>
      </c>
      <c r="L688" s="5">
        <v>0.0</v>
      </c>
      <c r="M688" s="5">
        <v>0.0</v>
      </c>
      <c r="N688" s="5">
        <v>0.0</v>
      </c>
      <c r="O688" s="5">
        <v>0.0</v>
      </c>
      <c r="P688" s="5">
        <v>0.0</v>
      </c>
      <c r="Q688" s="5">
        <v>0.0</v>
      </c>
      <c r="R688" s="5">
        <v>0.0</v>
      </c>
      <c r="S688" s="5">
        <v>0.0</v>
      </c>
      <c r="T688" s="5">
        <v>0.0</v>
      </c>
      <c r="U688" s="5">
        <v>0.0</v>
      </c>
      <c r="V688" s="5"/>
      <c r="W688" s="5"/>
      <c r="X688" s="5"/>
      <c r="Y688" s="5"/>
      <c r="Z688" s="5"/>
      <c r="AA688" s="5"/>
      <c r="AB688" s="5"/>
      <c r="AC688" s="5"/>
      <c r="AD688" s="5"/>
    </row>
    <row r="689" ht="16.5" hidden="1" customHeight="1">
      <c r="A689" s="4" t="s">
        <v>1306</v>
      </c>
      <c r="B689" s="1">
        <v>5.0</v>
      </c>
      <c r="C689" s="1">
        <v>1.0</v>
      </c>
      <c r="D689" s="1" t="s">
        <v>1307</v>
      </c>
      <c r="E689" s="1">
        <v>0.0</v>
      </c>
      <c r="F689" s="1">
        <v>1.0</v>
      </c>
      <c r="G689" s="1">
        <v>0.0</v>
      </c>
      <c r="H689" s="1">
        <v>0.0</v>
      </c>
      <c r="I689" s="1">
        <v>0.0</v>
      </c>
      <c r="J689" s="5">
        <v>0.0</v>
      </c>
      <c r="K689" s="5">
        <v>0.0</v>
      </c>
      <c r="L689" s="5">
        <v>0.0</v>
      </c>
      <c r="M689" s="5">
        <v>0.0</v>
      </c>
      <c r="N689" s="5">
        <v>0.0</v>
      </c>
      <c r="O689" s="5">
        <v>0.0</v>
      </c>
      <c r="P689" s="5">
        <v>0.0</v>
      </c>
      <c r="Q689" s="5">
        <v>0.0</v>
      </c>
      <c r="R689" s="5">
        <v>0.0</v>
      </c>
      <c r="S689" s="5">
        <v>0.0</v>
      </c>
      <c r="T689" s="5">
        <v>0.0</v>
      </c>
      <c r="U689" s="5">
        <v>0.0</v>
      </c>
      <c r="V689" s="5"/>
      <c r="W689" s="5"/>
      <c r="X689" s="5"/>
      <c r="Y689" s="5"/>
      <c r="Z689" s="5"/>
      <c r="AA689" s="5"/>
      <c r="AB689" s="5"/>
      <c r="AC689" s="5"/>
      <c r="AD689" s="5"/>
    </row>
    <row r="690" ht="16.5" hidden="1" customHeight="1">
      <c r="A690" s="4" t="s">
        <v>1308</v>
      </c>
      <c r="B690" s="5">
        <v>0.0</v>
      </c>
      <c r="C690" s="5">
        <v>1.0</v>
      </c>
      <c r="D690" s="1" t="s">
        <v>1309</v>
      </c>
      <c r="E690" s="5">
        <v>0.0</v>
      </c>
      <c r="F690" s="5">
        <v>1.0</v>
      </c>
      <c r="G690" s="5">
        <v>0.0</v>
      </c>
      <c r="H690" s="5">
        <v>0.0</v>
      </c>
      <c r="I690" s="5">
        <v>0.0</v>
      </c>
      <c r="J690" s="5">
        <v>0.0</v>
      </c>
      <c r="K690" s="5">
        <v>0.0</v>
      </c>
      <c r="L690" s="5">
        <v>0.0</v>
      </c>
      <c r="M690" s="5">
        <v>0.0</v>
      </c>
      <c r="N690" s="5">
        <v>0.0</v>
      </c>
      <c r="O690" s="5">
        <v>0.0</v>
      </c>
      <c r="P690" s="5">
        <v>0.0</v>
      </c>
      <c r="Q690" s="5">
        <v>0.0</v>
      </c>
      <c r="R690" s="5">
        <v>0.0</v>
      </c>
      <c r="S690" s="5">
        <v>0.0</v>
      </c>
      <c r="T690" s="5">
        <v>0.0</v>
      </c>
      <c r="U690" s="5">
        <v>0.0</v>
      </c>
      <c r="V690" s="5"/>
      <c r="W690" s="5"/>
      <c r="X690" s="5"/>
      <c r="Y690" s="5"/>
      <c r="Z690" s="5"/>
      <c r="AA690" s="5"/>
      <c r="AB690" s="5"/>
      <c r="AC690" s="5"/>
      <c r="AD690" s="5"/>
    </row>
    <row r="691" ht="16.5" hidden="1" customHeight="1">
      <c r="A691" s="4" t="s">
        <v>690</v>
      </c>
      <c r="B691" s="1">
        <v>0.0</v>
      </c>
      <c r="C691" s="5">
        <v>1.0</v>
      </c>
      <c r="D691" s="1" t="s">
        <v>2912</v>
      </c>
      <c r="E691" s="5">
        <v>0.0</v>
      </c>
      <c r="F691" s="5">
        <v>1.0</v>
      </c>
      <c r="G691" s="5">
        <v>0.0</v>
      </c>
      <c r="H691" s="5">
        <v>0.0</v>
      </c>
      <c r="I691" s="5">
        <v>0.0</v>
      </c>
      <c r="J691" s="5">
        <v>0.0</v>
      </c>
      <c r="K691" s="5">
        <v>0.0</v>
      </c>
      <c r="L691" s="5">
        <v>0.0</v>
      </c>
      <c r="M691" s="5">
        <v>0.0</v>
      </c>
      <c r="N691" s="5">
        <v>0.0</v>
      </c>
      <c r="O691" s="5">
        <v>0.0</v>
      </c>
      <c r="P691" s="5">
        <v>0.0</v>
      </c>
      <c r="Q691" s="5">
        <v>0.0</v>
      </c>
      <c r="R691" s="5">
        <v>0.0</v>
      </c>
      <c r="S691" s="5">
        <v>0.0</v>
      </c>
      <c r="T691" s="5">
        <v>0.0</v>
      </c>
      <c r="U691" s="5">
        <v>0.0</v>
      </c>
      <c r="V691" s="5"/>
      <c r="W691" s="5"/>
      <c r="X691" s="5"/>
      <c r="Y691" s="5"/>
      <c r="Z691" s="5"/>
      <c r="AA691" s="5"/>
      <c r="AB691" s="5"/>
      <c r="AC691" s="5"/>
      <c r="AD691" s="5"/>
    </row>
    <row r="692" ht="16.5" hidden="1" customHeight="1">
      <c r="A692" s="4" t="s">
        <v>354</v>
      </c>
      <c r="B692" s="1">
        <v>0.0</v>
      </c>
      <c r="C692" s="5">
        <v>1.0</v>
      </c>
      <c r="D692" s="1" t="s">
        <v>2913</v>
      </c>
      <c r="E692" s="5">
        <v>0.0</v>
      </c>
      <c r="F692" s="5">
        <v>0.0</v>
      </c>
      <c r="G692" s="5">
        <v>0.0</v>
      </c>
      <c r="H692" s="5">
        <v>0.0</v>
      </c>
      <c r="I692" s="5">
        <v>1.0</v>
      </c>
      <c r="J692" s="5">
        <v>0.0</v>
      </c>
      <c r="K692" s="5">
        <v>0.0</v>
      </c>
      <c r="L692" s="5">
        <v>0.0</v>
      </c>
      <c r="M692" s="5">
        <v>0.0</v>
      </c>
      <c r="N692" s="5">
        <v>0.0</v>
      </c>
      <c r="O692" s="5">
        <v>0.0</v>
      </c>
      <c r="P692" s="5">
        <v>0.0</v>
      </c>
      <c r="Q692" s="5">
        <v>0.0</v>
      </c>
      <c r="R692" s="5">
        <v>0.0</v>
      </c>
      <c r="S692" s="5">
        <v>0.0</v>
      </c>
      <c r="T692" s="5">
        <v>0.0</v>
      </c>
      <c r="U692" s="5">
        <v>0.0</v>
      </c>
      <c r="V692" s="5"/>
      <c r="W692" s="5"/>
      <c r="X692" s="5"/>
      <c r="Y692" s="5"/>
      <c r="Z692" s="5"/>
      <c r="AA692" s="5"/>
      <c r="AB692" s="5"/>
      <c r="AC692" s="5"/>
      <c r="AD692" s="5"/>
    </row>
    <row r="693" ht="16.5" hidden="1" customHeight="1">
      <c r="A693" s="4" t="s">
        <v>1312</v>
      </c>
      <c r="B693" s="5">
        <v>8.0</v>
      </c>
      <c r="C693" s="5">
        <v>1.0</v>
      </c>
      <c r="D693" s="1" t="s">
        <v>2914</v>
      </c>
      <c r="E693" s="5">
        <v>0.0</v>
      </c>
      <c r="F693" s="5">
        <v>1.0</v>
      </c>
      <c r="G693" s="5">
        <v>0.0</v>
      </c>
      <c r="H693" s="5">
        <v>0.0</v>
      </c>
      <c r="I693" s="5">
        <v>0.0</v>
      </c>
      <c r="J693" s="5">
        <v>0.0</v>
      </c>
      <c r="K693" s="5">
        <v>0.0</v>
      </c>
      <c r="L693" s="5">
        <v>0.0</v>
      </c>
      <c r="M693" s="5">
        <v>0.0</v>
      </c>
      <c r="N693" s="5">
        <v>0.0</v>
      </c>
      <c r="O693" s="5">
        <v>0.0</v>
      </c>
      <c r="P693" s="5">
        <v>0.0</v>
      </c>
      <c r="Q693" s="5">
        <v>0.0</v>
      </c>
      <c r="R693" s="5">
        <v>0.0</v>
      </c>
      <c r="S693" s="5">
        <v>0.0</v>
      </c>
      <c r="T693" s="5">
        <v>0.0</v>
      </c>
      <c r="U693" s="5">
        <v>0.0</v>
      </c>
      <c r="V693" s="5"/>
      <c r="W693" s="5"/>
      <c r="X693" s="5"/>
      <c r="Y693" s="5"/>
      <c r="Z693" s="5"/>
      <c r="AA693" s="5"/>
      <c r="AB693" s="5"/>
      <c r="AC693" s="5"/>
      <c r="AD693" s="5"/>
    </row>
    <row r="694" ht="16.5" hidden="1" customHeight="1">
      <c r="A694" s="4" t="s">
        <v>1314</v>
      </c>
      <c r="B694" s="5">
        <v>0.0</v>
      </c>
      <c r="C694" s="5">
        <v>1.0</v>
      </c>
      <c r="D694" s="1" t="s">
        <v>1315</v>
      </c>
      <c r="E694" s="5">
        <v>0.0</v>
      </c>
      <c r="F694" s="5">
        <v>0.0</v>
      </c>
      <c r="G694" s="5">
        <v>0.0</v>
      </c>
      <c r="H694" s="5">
        <v>0.0</v>
      </c>
      <c r="I694" s="5">
        <v>1.0</v>
      </c>
      <c r="J694" s="5">
        <v>0.0</v>
      </c>
      <c r="K694" s="5">
        <v>0.0</v>
      </c>
      <c r="L694" s="5">
        <v>0.0</v>
      </c>
      <c r="M694" s="5">
        <v>0.0</v>
      </c>
      <c r="N694" s="5">
        <v>0.0</v>
      </c>
      <c r="O694" s="5">
        <v>0.0</v>
      </c>
      <c r="P694" s="5">
        <v>0.0</v>
      </c>
      <c r="Q694" s="5">
        <v>0.0</v>
      </c>
      <c r="R694" s="5">
        <v>0.0</v>
      </c>
      <c r="S694" s="5">
        <v>0.0</v>
      </c>
      <c r="T694" s="5">
        <v>0.0</v>
      </c>
      <c r="U694" s="5">
        <v>0.0</v>
      </c>
      <c r="V694" s="5"/>
      <c r="W694" s="5"/>
      <c r="X694" s="5"/>
      <c r="Y694" s="5"/>
      <c r="Z694" s="5"/>
      <c r="AA694" s="5"/>
      <c r="AB694" s="5"/>
      <c r="AC694" s="5"/>
      <c r="AD694" s="5"/>
    </row>
    <row r="695" ht="16.5" hidden="1" customHeight="1">
      <c r="A695" s="4" t="s">
        <v>984</v>
      </c>
      <c r="B695" s="1">
        <v>0.0</v>
      </c>
      <c r="C695" s="1">
        <v>1.0</v>
      </c>
      <c r="D695" s="1" t="s">
        <v>2915</v>
      </c>
      <c r="E695" s="5">
        <v>0.0</v>
      </c>
      <c r="F695" s="5">
        <v>0.0</v>
      </c>
      <c r="G695" s="5">
        <v>1.0</v>
      </c>
      <c r="H695" s="5">
        <v>0.0</v>
      </c>
      <c r="I695" s="5">
        <v>0.0</v>
      </c>
      <c r="J695" s="5">
        <v>0.0</v>
      </c>
      <c r="K695" s="5">
        <v>0.0</v>
      </c>
      <c r="L695" s="5">
        <v>0.0</v>
      </c>
      <c r="M695" s="5">
        <v>0.0</v>
      </c>
      <c r="N695" s="5">
        <v>0.0</v>
      </c>
      <c r="O695" s="5">
        <v>0.0</v>
      </c>
      <c r="P695" s="5">
        <v>0.0</v>
      </c>
      <c r="Q695" s="5">
        <v>0.0</v>
      </c>
      <c r="R695" s="5">
        <v>0.0</v>
      </c>
      <c r="S695" s="5">
        <v>0.0</v>
      </c>
      <c r="T695" s="5">
        <v>0.0</v>
      </c>
      <c r="U695" s="5">
        <v>0.0</v>
      </c>
      <c r="V695" s="5"/>
      <c r="W695" s="5"/>
      <c r="X695" s="5"/>
      <c r="Y695" s="5"/>
      <c r="Z695" s="5"/>
      <c r="AA695" s="5"/>
      <c r="AB695" s="5"/>
      <c r="AC695" s="5"/>
      <c r="AD695" s="5"/>
    </row>
    <row r="696" ht="16.5" hidden="1" customHeight="1">
      <c r="A696" s="4" t="s">
        <v>986</v>
      </c>
      <c r="B696" s="5">
        <v>0.0</v>
      </c>
      <c r="C696" s="5">
        <v>1.0</v>
      </c>
      <c r="D696" s="1" t="s">
        <v>2916</v>
      </c>
      <c r="E696" s="5">
        <v>0.0</v>
      </c>
      <c r="F696" s="5">
        <v>0.0</v>
      </c>
      <c r="G696" s="5">
        <v>1.0</v>
      </c>
      <c r="H696" s="5">
        <v>0.0</v>
      </c>
      <c r="I696" s="5">
        <v>0.0</v>
      </c>
      <c r="J696" s="5">
        <v>0.0</v>
      </c>
      <c r="K696" s="5">
        <v>0.0</v>
      </c>
      <c r="L696" s="5">
        <v>0.0</v>
      </c>
      <c r="M696" s="5">
        <v>0.0</v>
      </c>
      <c r="N696" s="5">
        <v>0.0</v>
      </c>
      <c r="O696" s="5">
        <v>0.0</v>
      </c>
      <c r="P696" s="5">
        <v>0.0</v>
      </c>
      <c r="Q696" s="5">
        <v>0.0</v>
      </c>
      <c r="R696" s="5">
        <v>0.0</v>
      </c>
      <c r="S696" s="5">
        <v>0.0</v>
      </c>
      <c r="T696" s="5">
        <v>0.0</v>
      </c>
      <c r="U696" s="5">
        <v>0.0</v>
      </c>
      <c r="V696" s="5"/>
      <c r="W696" s="5"/>
      <c r="X696" s="5"/>
      <c r="Y696" s="5"/>
      <c r="Z696" s="5"/>
      <c r="AA696" s="5"/>
      <c r="AB696" s="5"/>
      <c r="AC696" s="5"/>
      <c r="AD696" s="5"/>
    </row>
    <row r="697" ht="16.5" hidden="1" customHeight="1">
      <c r="A697" s="4" t="s">
        <v>1316</v>
      </c>
      <c r="B697" s="1">
        <v>0.0</v>
      </c>
      <c r="C697" s="1">
        <v>1.0</v>
      </c>
      <c r="D697" s="1" t="s">
        <v>1317</v>
      </c>
      <c r="E697" s="1">
        <v>0.0</v>
      </c>
      <c r="F697" s="1">
        <v>1.0</v>
      </c>
      <c r="G697" s="5">
        <v>0.0</v>
      </c>
      <c r="H697" s="5">
        <v>0.0</v>
      </c>
      <c r="I697" s="5">
        <v>0.0</v>
      </c>
      <c r="J697" s="5">
        <v>0.0</v>
      </c>
      <c r="K697" s="5">
        <v>0.0</v>
      </c>
      <c r="L697" s="5">
        <v>0.0</v>
      </c>
      <c r="M697" s="5">
        <v>0.0</v>
      </c>
      <c r="N697" s="5">
        <v>0.0</v>
      </c>
      <c r="O697" s="5">
        <v>0.0</v>
      </c>
      <c r="P697" s="5">
        <v>0.0</v>
      </c>
      <c r="Q697" s="5">
        <v>0.0</v>
      </c>
      <c r="R697" s="5">
        <v>0.0</v>
      </c>
      <c r="S697" s="5">
        <v>0.0</v>
      </c>
      <c r="T697" s="5">
        <v>0.0</v>
      </c>
      <c r="U697" s="5">
        <v>0.0</v>
      </c>
      <c r="V697" s="5"/>
      <c r="W697" s="5"/>
      <c r="X697" s="5"/>
      <c r="Y697" s="5"/>
      <c r="Z697" s="5"/>
      <c r="AA697" s="5"/>
      <c r="AB697" s="5"/>
      <c r="AC697" s="5"/>
      <c r="AD697" s="5"/>
    </row>
    <row r="698" ht="16.5" hidden="1" customHeight="1">
      <c r="A698" s="4" t="s">
        <v>992</v>
      </c>
      <c r="B698" s="1">
        <v>90.0</v>
      </c>
      <c r="C698" s="1">
        <v>1.0</v>
      </c>
      <c r="D698" s="1" t="s">
        <v>2917</v>
      </c>
      <c r="E698" s="1">
        <v>0.0</v>
      </c>
      <c r="F698" s="1">
        <v>0.0</v>
      </c>
      <c r="G698" s="1">
        <v>0.0</v>
      </c>
      <c r="H698" s="1">
        <v>0.0</v>
      </c>
      <c r="I698" s="1">
        <v>0.0</v>
      </c>
      <c r="J698" s="5">
        <v>0.0</v>
      </c>
      <c r="K698" s="5">
        <v>0.0</v>
      </c>
      <c r="L698" s="5">
        <v>0.0</v>
      </c>
      <c r="M698" s="5">
        <v>0.0</v>
      </c>
      <c r="N698" s="5">
        <v>0.0</v>
      </c>
      <c r="O698" s="5">
        <v>0.0</v>
      </c>
      <c r="P698" s="5">
        <v>0.0</v>
      </c>
      <c r="Q698" s="5">
        <v>1.0</v>
      </c>
      <c r="R698" s="5">
        <v>0.0</v>
      </c>
      <c r="S698" s="5">
        <v>0.0</v>
      </c>
      <c r="T698" s="5">
        <v>0.0</v>
      </c>
      <c r="U698" s="5">
        <v>0.0</v>
      </c>
      <c r="V698" s="5"/>
      <c r="W698" s="5"/>
      <c r="X698" s="5"/>
      <c r="Y698" s="5"/>
      <c r="Z698" s="5"/>
      <c r="AA698" s="5"/>
      <c r="AB698" s="5"/>
      <c r="AC698" s="5"/>
      <c r="AD698" s="5"/>
    </row>
    <row r="699" ht="16.5" hidden="1" customHeight="1">
      <c r="A699" s="4" t="s">
        <v>1322</v>
      </c>
      <c r="B699" s="1">
        <v>90.0</v>
      </c>
      <c r="C699" s="1">
        <v>1.0</v>
      </c>
      <c r="D699" s="1" t="s">
        <v>1323</v>
      </c>
      <c r="E699" s="1">
        <v>0.0</v>
      </c>
      <c r="F699" s="5">
        <v>0.0</v>
      </c>
      <c r="G699" s="5">
        <v>0.0</v>
      </c>
      <c r="H699" s="5">
        <v>0.0</v>
      </c>
      <c r="I699" s="5">
        <v>0.0</v>
      </c>
      <c r="J699" s="5">
        <v>0.0</v>
      </c>
      <c r="K699" s="5">
        <v>0.0</v>
      </c>
      <c r="L699" s="5">
        <v>0.0</v>
      </c>
      <c r="M699" s="5">
        <v>0.0</v>
      </c>
      <c r="N699" s="5">
        <v>0.0</v>
      </c>
      <c r="O699" s="5">
        <v>0.0</v>
      </c>
      <c r="P699" s="5">
        <v>0.0</v>
      </c>
      <c r="Q699" s="5">
        <v>1.0</v>
      </c>
      <c r="R699" s="5">
        <v>0.0</v>
      </c>
      <c r="S699" s="5">
        <v>0.0</v>
      </c>
      <c r="T699" s="5">
        <v>0.0</v>
      </c>
      <c r="U699" s="5">
        <v>0.0</v>
      </c>
      <c r="V699" s="5"/>
      <c r="W699" s="5"/>
      <c r="X699" s="5"/>
      <c r="Y699" s="5"/>
      <c r="Z699" s="5"/>
      <c r="AA699" s="5"/>
      <c r="AB699" s="5"/>
      <c r="AC699" s="5"/>
      <c r="AD699" s="5"/>
    </row>
    <row r="700" ht="16.5" hidden="1" customHeight="1">
      <c r="A700" s="4" t="s">
        <v>1326</v>
      </c>
      <c r="B700" s="1">
        <v>56.0</v>
      </c>
      <c r="C700" s="5">
        <v>1.0</v>
      </c>
      <c r="D700" s="1" t="s">
        <v>1327</v>
      </c>
      <c r="E700" s="5">
        <v>0.0</v>
      </c>
      <c r="F700" s="5">
        <v>1.0</v>
      </c>
      <c r="G700" s="5">
        <v>0.0</v>
      </c>
      <c r="H700" s="5">
        <v>0.0</v>
      </c>
      <c r="I700" s="5">
        <v>0.0</v>
      </c>
      <c r="J700" s="5">
        <v>0.0</v>
      </c>
      <c r="K700" s="5">
        <v>0.0</v>
      </c>
      <c r="L700" s="5">
        <v>0.0</v>
      </c>
      <c r="M700" s="5">
        <v>0.0</v>
      </c>
      <c r="N700" s="5">
        <v>0.0</v>
      </c>
      <c r="O700" s="5">
        <v>0.0</v>
      </c>
      <c r="P700" s="5">
        <v>0.0</v>
      </c>
      <c r="Q700" s="5">
        <v>0.0</v>
      </c>
      <c r="R700" s="5">
        <v>0.0</v>
      </c>
      <c r="S700" s="5">
        <v>0.0</v>
      </c>
      <c r="T700" s="5">
        <v>0.0</v>
      </c>
      <c r="U700" s="5">
        <v>0.0</v>
      </c>
      <c r="V700" s="5"/>
      <c r="W700" s="5"/>
      <c r="X700" s="5"/>
      <c r="Y700" s="5"/>
      <c r="Z700" s="5"/>
      <c r="AA700" s="5"/>
      <c r="AB700" s="5"/>
      <c r="AC700" s="5"/>
      <c r="AD700" s="5"/>
    </row>
    <row r="701" ht="16.5" hidden="1" customHeight="1">
      <c r="A701" s="4" t="s">
        <v>1328</v>
      </c>
      <c r="B701" s="5">
        <v>27.0</v>
      </c>
      <c r="C701" s="5">
        <v>1.0</v>
      </c>
      <c r="D701" s="1" t="s">
        <v>1329</v>
      </c>
      <c r="E701" s="5">
        <v>0.0</v>
      </c>
      <c r="F701" s="5">
        <v>0.0</v>
      </c>
      <c r="G701" s="5">
        <v>1.0</v>
      </c>
      <c r="H701" s="5">
        <v>0.0</v>
      </c>
      <c r="I701" s="5">
        <v>0.0</v>
      </c>
      <c r="J701" s="5">
        <v>0.0</v>
      </c>
      <c r="K701" s="5">
        <v>0.0</v>
      </c>
      <c r="L701" s="5">
        <v>0.0</v>
      </c>
      <c r="M701" s="5">
        <v>0.0</v>
      </c>
      <c r="N701" s="5">
        <v>0.0</v>
      </c>
      <c r="O701" s="5">
        <v>0.0</v>
      </c>
      <c r="P701" s="5">
        <v>0.0</v>
      </c>
      <c r="Q701" s="5">
        <v>0.0</v>
      </c>
      <c r="R701" s="5">
        <v>0.0</v>
      </c>
      <c r="S701" s="5">
        <v>0.0</v>
      </c>
      <c r="T701" s="5">
        <v>0.0</v>
      </c>
      <c r="U701" s="5">
        <v>0.0</v>
      </c>
      <c r="V701" s="5"/>
      <c r="W701" s="5"/>
      <c r="X701" s="5"/>
      <c r="Y701" s="5"/>
      <c r="Z701" s="5"/>
      <c r="AA701" s="5"/>
      <c r="AB701" s="5"/>
      <c r="AC701" s="5"/>
      <c r="AD701" s="5"/>
    </row>
    <row r="702" ht="16.5" hidden="1" customHeight="1">
      <c r="A702" s="4" t="s">
        <v>1332</v>
      </c>
      <c r="B702" s="5">
        <v>50.0</v>
      </c>
      <c r="C702" s="5">
        <v>1.0</v>
      </c>
      <c r="D702" s="1" t="s">
        <v>1333</v>
      </c>
      <c r="E702" s="5">
        <v>0.0</v>
      </c>
      <c r="F702" s="5">
        <v>0.0</v>
      </c>
      <c r="G702" s="5">
        <v>0.0</v>
      </c>
      <c r="H702" s="5">
        <v>0.0</v>
      </c>
      <c r="I702" s="5">
        <v>1.0</v>
      </c>
      <c r="J702" s="5">
        <v>0.0</v>
      </c>
      <c r="K702" s="5">
        <v>0.0</v>
      </c>
      <c r="L702" s="5">
        <v>0.0</v>
      </c>
      <c r="M702" s="5">
        <v>0.0</v>
      </c>
      <c r="N702" s="5">
        <v>0.0</v>
      </c>
      <c r="O702" s="5">
        <v>0.0</v>
      </c>
      <c r="P702" s="5">
        <v>0.0</v>
      </c>
      <c r="Q702" s="5">
        <v>0.0</v>
      </c>
      <c r="R702" s="5">
        <v>0.0</v>
      </c>
      <c r="S702" s="5">
        <v>0.0</v>
      </c>
      <c r="T702" s="5">
        <v>0.0</v>
      </c>
      <c r="U702" s="5">
        <v>0.0</v>
      </c>
      <c r="V702" s="5"/>
      <c r="W702" s="5"/>
      <c r="X702" s="5"/>
      <c r="Y702" s="5"/>
      <c r="Z702" s="5"/>
      <c r="AA702" s="5"/>
      <c r="AB702" s="5"/>
      <c r="AC702" s="5"/>
      <c r="AD702" s="5"/>
    </row>
    <row r="703" ht="16.5" hidden="1" customHeight="1">
      <c r="A703" s="4" t="s">
        <v>1334</v>
      </c>
      <c r="B703" s="1">
        <v>19.0</v>
      </c>
      <c r="C703" s="1">
        <v>1.0</v>
      </c>
      <c r="D703" s="1" t="s">
        <v>1335</v>
      </c>
      <c r="E703" s="1">
        <v>0.0</v>
      </c>
      <c r="F703" s="1">
        <v>1.0</v>
      </c>
      <c r="G703" s="1">
        <v>0.0</v>
      </c>
      <c r="H703" s="1">
        <v>0.0</v>
      </c>
      <c r="I703" s="1">
        <v>0.0</v>
      </c>
      <c r="J703" s="1">
        <v>0.0</v>
      </c>
      <c r="K703" s="5">
        <v>0.0</v>
      </c>
      <c r="L703" s="5">
        <v>0.0</v>
      </c>
      <c r="M703" s="5">
        <v>0.0</v>
      </c>
      <c r="N703" s="5">
        <v>0.0</v>
      </c>
      <c r="O703" s="5">
        <v>0.0</v>
      </c>
      <c r="P703" s="5">
        <v>0.0</v>
      </c>
      <c r="Q703" s="5">
        <v>0.0</v>
      </c>
      <c r="R703" s="5">
        <v>0.0</v>
      </c>
      <c r="S703" s="5">
        <v>0.0</v>
      </c>
      <c r="T703" s="5">
        <v>0.0</v>
      </c>
      <c r="U703" s="5">
        <v>0.0</v>
      </c>
      <c r="V703" s="5"/>
      <c r="W703" s="5"/>
      <c r="X703" s="5"/>
      <c r="Y703" s="5"/>
      <c r="Z703" s="5"/>
      <c r="AA703" s="5"/>
      <c r="AB703" s="5"/>
      <c r="AC703" s="5"/>
      <c r="AD703" s="5"/>
    </row>
    <row r="704" ht="16.5" hidden="1" customHeight="1">
      <c r="A704" s="4" t="s">
        <v>996</v>
      </c>
      <c r="B704" s="1">
        <v>40.0</v>
      </c>
      <c r="C704" s="5">
        <v>1.0</v>
      </c>
      <c r="D704" s="1" t="s">
        <v>2918</v>
      </c>
      <c r="E704" s="5">
        <v>0.0</v>
      </c>
      <c r="F704" s="5">
        <v>0.0</v>
      </c>
      <c r="G704" s="5">
        <v>1.0</v>
      </c>
      <c r="H704" s="5">
        <v>0.0</v>
      </c>
      <c r="I704" s="5">
        <v>0.0</v>
      </c>
      <c r="J704" s="5">
        <v>0.0</v>
      </c>
      <c r="K704" s="5">
        <v>0.0</v>
      </c>
      <c r="L704" s="5">
        <v>0.0</v>
      </c>
      <c r="M704" s="5">
        <v>0.0</v>
      </c>
      <c r="N704" s="5">
        <v>0.0</v>
      </c>
      <c r="O704" s="5">
        <v>0.0</v>
      </c>
      <c r="P704" s="5">
        <v>0.0</v>
      </c>
      <c r="Q704" s="5">
        <v>0.0</v>
      </c>
      <c r="R704" s="5">
        <v>0.0</v>
      </c>
      <c r="S704" s="5">
        <v>0.0</v>
      </c>
      <c r="T704" s="5">
        <v>0.0</v>
      </c>
      <c r="U704" s="5">
        <v>0.0</v>
      </c>
      <c r="V704" s="5"/>
      <c r="W704" s="5"/>
      <c r="X704" s="5"/>
      <c r="Y704" s="5"/>
      <c r="Z704" s="5"/>
      <c r="AA704" s="5"/>
      <c r="AB704" s="5"/>
      <c r="AC704" s="5"/>
      <c r="AD704" s="5"/>
    </row>
    <row r="705" ht="16.5" hidden="1" customHeight="1">
      <c r="A705" s="4" t="s">
        <v>1336</v>
      </c>
      <c r="B705" s="1">
        <v>55.0</v>
      </c>
      <c r="C705" s="1">
        <v>1.0</v>
      </c>
      <c r="D705" s="1" t="s">
        <v>1337</v>
      </c>
      <c r="E705" s="1">
        <v>0.0</v>
      </c>
      <c r="F705" s="1">
        <v>1.0</v>
      </c>
      <c r="G705" s="1">
        <v>0.0</v>
      </c>
      <c r="H705" s="1">
        <v>0.0</v>
      </c>
      <c r="I705" s="1">
        <v>0.0</v>
      </c>
      <c r="J705" s="1">
        <v>0.0</v>
      </c>
      <c r="K705" s="5">
        <v>0.0</v>
      </c>
      <c r="L705" s="5">
        <v>0.0</v>
      </c>
      <c r="M705" s="5">
        <v>0.0</v>
      </c>
      <c r="N705" s="5">
        <v>0.0</v>
      </c>
      <c r="O705" s="5">
        <v>0.0</v>
      </c>
      <c r="P705" s="5">
        <v>0.0</v>
      </c>
      <c r="Q705" s="5">
        <v>0.0</v>
      </c>
      <c r="R705" s="5">
        <v>0.0</v>
      </c>
      <c r="S705" s="5">
        <v>0.0</v>
      </c>
      <c r="T705" s="5">
        <v>0.0</v>
      </c>
      <c r="U705" s="5">
        <v>0.0</v>
      </c>
      <c r="V705" s="5"/>
      <c r="W705" s="5"/>
      <c r="X705" s="5"/>
      <c r="Y705" s="5"/>
      <c r="Z705" s="5"/>
      <c r="AA705" s="5"/>
      <c r="AB705" s="5"/>
      <c r="AC705" s="5"/>
      <c r="AD705" s="5"/>
    </row>
    <row r="706" ht="16.5" hidden="1" customHeight="1">
      <c r="A706" s="4" t="s">
        <v>998</v>
      </c>
      <c r="B706" s="5">
        <v>46.0</v>
      </c>
      <c r="C706" s="5">
        <v>1.0</v>
      </c>
      <c r="D706" s="1" t="s">
        <v>2919</v>
      </c>
      <c r="E706" s="5">
        <v>0.0</v>
      </c>
      <c r="F706" s="5">
        <v>0.0</v>
      </c>
      <c r="G706" s="5">
        <v>0.0</v>
      </c>
      <c r="H706" s="5">
        <v>0.0</v>
      </c>
      <c r="I706" s="5">
        <v>1.0</v>
      </c>
      <c r="J706" s="5">
        <v>0.0</v>
      </c>
      <c r="K706" s="5">
        <v>0.0</v>
      </c>
      <c r="L706" s="5">
        <v>0.0</v>
      </c>
      <c r="M706" s="5">
        <v>0.0</v>
      </c>
      <c r="N706" s="5">
        <v>0.0</v>
      </c>
      <c r="O706" s="5">
        <v>0.0</v>
      </c>
      <c r="P706" s="5">
        <v>0.0</v>
      </c>
      <c r="Q706" s="5">
        <v>0.0</v>
      </c>
      <c r="R706" s="5">
        <v>0.0</v>
      </c>
      <c r="S706" s="5">
        <v>0.0</v>
      </c>
      <c r="T706" s="5">
        <v>0.0</v>
      </c>
      <c r="U706" s="5">
        <v>0.0</v>
      </c>
      <c r="V706" s="5"/>
      <c r="W706" s="5"/>
      <c r="X706" s="5"/>
      <c r="Y706" s="5"/>
      <c r="Z706" s="5"/>
      <c r="AA706" s="5"/>
      <c r="AB706" s="5"/>
      <c r="AC706" s="5"/>
      <c r="AD706" s="5"/>
    </row>
    <row r="707" ht="16.5" hidden="1" customHeight="1">
      <c r="A707" s="4" t="s">
        <v>1342</v>
      </c>
      <c r="B707" s="5">
        <v>19.0</v>
      </c>
      <c r="C707" s="5">
        <v>1.0</v>
      </c>
      <c r="D707" s="1" t="s">
        <v>1343</v>
      </c>
      <c r="E707" s="5">
        <v>0.0</v>
      </c>
      <c r="F707" s="5">
        <v>0.0</v>
      </c>
      <c r="G707" s="5">
        <v>0.0</v>
      </c>
      <c r="H707" s="5">
        <v>0.0</v>
      </c>
      <c r="I707" s="5">
        <v>1.0</v>
      </c>
      <c r="J707" s="5">
        <v>0.0</v>
      </c>
      <c r="K707" s="5">
        <v>0.0</v>
      </c>
      <c r="L707" s="5">
        <v>0.0</v>
      </c>
      <c r="M707" s="5">
        <v>0.0</v>
      </c>
      <c r="N707" s="5">
        <v>0.0</v>
      </c>
      <c r="O707" s="5">
        <v>0.0</v>
      </c>
      <c r="P707" s="5">
        <v>0.0</v>
      </c>
      <c r="Q707" s="5">
        <v>0.0</v>
      </c>
      <c r="R707" s="5">
        <v>0.0</v>
      </c>
      <c r="S707" s="5">
        <v>0.0</v>
      </c>
      <c r="T707" s="5">
        <v>0.0</v>
      </c>
      <c r="U707" s="5">
        <v>0.0</v>
      </c>
      <c r="V707" s="5"/>
      <c r="W707" s="5"/>
      <c r="X707" s="5"/>
      <c r="Y707" s="5"/>
      <c r="Z707" s="5"/>
      <c r="AA707" s="5"/>
      <c r="AB707" s="5"/>
      <c r="AC707" s="5"/>
      <c r="AD707" s="5"/>
    </row>
    <row r="708" ht="16.5" hidden="1" customHeight="1">
      <c r="A708" s="4" t="s">
        <v>1344</v>
      </c>
      <c r="B708" s="1">
        <v>14.0</v>
      </c>
      <c r="C708" s="1">
        <v>1.0</v>
      </c>
      <c r="D708" s="1" t="s">
        <v>1345</v>
      </c>
      <c r="E708" s="1">
        <v>0.0</v>
      </c>
      <c r="F708" s="1">
        <v>0.0</v>
      </c>
      <c r="G708" s="1">
        <v>0.0</v>
      </c>
      <c r="H708" s="1">
        <v>0.0</v>
      </c>
      <c r="I708" s="5">
        <v>1.0</v>
      </c>
      <c r="J708" s="5">
        <v>0.0</v>
      </c>
      <c r="K708" s="5">
        <v>0.0</v>
      </c>
      <c r="L708" s="5">
        <v>0.0</v>
      </c>
      <c r="M708" s="5">
        <v>0.0</v>
      </c>
      <c r="N708" s="5">
        <v>0.0</v>
      </c>
      <c r="O708" s="5">
        <v>0.0</v>
      </c>
      <c r="P708" s="5">
        <v>0.0</v>
      </c>
      <c r="Q708" s="5">
        <v>0.0</v>
      </c>
      <c r="R708" s="5">
        <v>0.0</v>
      </c>
      <c r="S708" s="5">
        <v>0.0</v>
      </c>
      <c r="T708" s="5">
        <v>0.0</v>
      </c>
      <c r="U708" s="5">
        <v>0.0</v>
      </c>
      <c r="V708" s="5"/>
      <c r="W708" s="5"/>
      <c r="X708" s="5"/>
      <c r="Y708" s="5"/>
      <c r="Z708" s="5"/>
      <c r="AA708" s="5"/>
      <c r="AB708" s="5"/>
      <c r="AC708" s="5"/>
      <c r="AD708" s="5"/>
    </row>
    <row r="709" ht="16.5" hidden="1" customHeight="1">
      <c r="A709" s="4" t="s">
        <v>1014</v>
      </c>
      <c r="B709" s="1">
        <v>58.0</v>
      </c>
      <c r="C709" s="1">
        <v>1.0</v>
      </c>
      <c r="D709" s="1" t="s">
        <v>2920</v>
      </c>
      <c r="E709" s="1">
        <v>0.0</v>
      </c>
      <c r="F709" s="1">
        <v>0.0</v>
      </c>
      <c r="G709" s="1">
        <v>0.0</v>
      </c>
      <c r="H709" s="1">
        <v>0.0</v>
      </c>
      <c r="I709" s="1">
        <v>1.0</v>
      </c>
      <c r="J709" s="1">
        <v>0.0</v>
      </c>
      <c r="K709" s="5">
        <v>0.0</v>
      </c>
      <c r="L709" s="5">
        <v>0.0</v>
      </c>
      <c r="M709" s="5">
        <v>0.0</v>
      </c>
      <c r="N709" s="5">
        <v>0.0</v>
      </c>
      <c r="O709" s="5">
        <v>0.0</v>
      </c>
      <c r="P709" s="5">
        <v>0.0</v>
      </c>
      <c r="Q709" s="5">
        <v>0.0</v>
      </c>
      <c r="R709" s="5">
        <v>0.0</v>
      </c>
      <c r="S709" s="5">
        <v>0.0</v>
      </c>
      <c r="T709" s="5">
        <v>0.0</v>
      </c>
      <c r="U709" s="5">
        <v>0.0</v>
      </c>
      <c r="V709" s="5"/>
      <c r="W709" s="5"/>
      <c r="X709" s="5"/>
      <c r="Y709" s="5"/>
      <c r="Z709" s="5"/>
      <c r="AA709" s="5"/>
      <c r="AB709" s="5"/>
      <c r="AC709" s="5"/>
      <c r="AD709" s="5"/>
    </row>
    <row r="710" ht="16.5" hidden="1" customHeight="1">
      <c r="A710" s="4" t="s">
        <v>1346</v>
      </c>
      <c r="B710" s="5">
        <v>103.0</v>
      </c>
      <c r="C710" s="5">
        <v>1.0</v>
      </c>
      <c r="D710" s="1" t="s">
        <v>1347</v>
      </c>
      <c r="E710" s="5">
        <v>1.0</v>
      </c>
      <c r="F710" s="5">
        <v>0.0</v>
      </c>
      <c r="G710" s="5">
        <v>0.0</v>
      </c>
      <c r="H710" s="5">
        <v>0.0</v>
      </c>
      <c r="I710" s="5">
        <v>0.0</v>
      </c>
      <c r="J710" s="5">
        <v>0.0</v>
      </c>
      <c r="K710" s="5">
        <v>0.0</v>
      </c>
      <c r="L710" s="5">
        <v>0.0</v>
      </c>
      <c r="M710" s="5">
        <v>0.0</v>
      </c>
      <c r="N710" s="5">
        <v>0.0</v>
      </c>
      <c r="O710" s="5">
        <v>0.0</v>
      </c>
      <c r="P710" s="5">
        <v>0.0</v>
      </c>
      <c r="Q710" s="5">
        <v>0.0</v>
      </c>
      <c r="R710" s="5">
        <v>0.0</v>
      </c>
      <c r="S710" s="5">
        <v>0.0</v>
      </c>
      <c r="T710" s="5">
        <v>0.0</v>
      </c>
      <c r="U710" s="5">
        <v>0.0</v>
      </c>
      <c r="V710" s="5"/>
      <c r="W710" s="5"/>
      <c r="X710" s="5"/>
      <c r="Y710" s="5"/>
      <c r="Z710" s="5"/>
      <c r="AA710" s="5"/>
      <c r="AB710" s="5"/>
      <c r="AC710" s="5"/>
      <c r="AD710" s="5"/>
    </row>
    <row r="711" ht="16.5" hidden="1" customHeight="1">
      <c r="A711" s="4" t="s">
        <v>1348</v>
      </c>
      <c r="B711" s="5">
        <v>0.0</v>
      </c>
      <c r="C711" s="5">
        <v>1.0</v>
      </c>
      <c r="D711" s="1" t="s">
        <v>2921</v>
      </c>
      <c r="E711" s="5">
        <v>0.0</v>
      </c>
      <c r="F711" s="5">
        <v>1.0</v>
      </c>
      <c r="G711" s="5">
        <v>0.0</v>
      </c>
      <c r="H711" s="5">
        <v>0.0</v>
      </c>
      <c r="I711" s="5">
        <v>0.0</v>
      </c>
      <c r="J711" s="5">
        <v>0.0</v>
      </c>
      <c r="K711" s="5">
        <v>0.0</v>
      </c>
      <c r="L711" s="5">
        <v>0.0</v>
      </c>
      <c r="M711" s="5">
        <v>0.0</v>
      </c>
      <c r="N711" s="5">
        <v>0.0</v>
      </c>
      <c r="O711" s="5">
        <v>0.0</v>
      </c>
      <c r="P711" s="5">
        <v>0.0</v>
      </c>
      <c r="Q711" s="5">
        <v>0.0</v>
      </c>
      <c r="R711" s="5">
        <v>0.0</v>
      </c>
      <c r="S711" s="5">
        <v>0.0</v>
      </c>
      <c r="T711" s="5">
        <v>0.0</v>
      </c>
      <c r="U711" s="5">
        <v>0.0</v>
      </c>
      <c r="V711" s="5"/>
      <c r="W711" s="5"/>
      <c r="X711" s="5"/>
      <c r="Y711" s="5"/>
      <c r="Z711" s="5"/>
      <c r="AA711" s="5"/>
      <c r="AB711" s="5"/>
      <c r="AC711" s="5"/>
      <c r="AD711" s="5"/>
    </row>
    <row r="712" ht="16.5" hidden="1" customHeight="1">
      <c r="A712" s="1" t="s">
        <v>1350</v>
      </c>
      <c r="B712" s="1">
        <v>0.0</v>
      </c>
      <c r="C712" s="1">
        <v>1.0</v>
      </c>
      <c r="D712" s="1" t="s">
        <v>1351</v>
      </c>
      <c r="E712" s="1">
        <v>0.0</v>
      </c>
      <c r="F712" s="1">
        <v>1.0</v>
      </c>
      <c r="G712" s="1">
        <v>0.0</v>
      </c>
      <c r="H712" s="1">
        <v>0.0</v>
      </c>
      <c r="I712" s="1">
        <v>0.0</v>
      </c>
      <c r="J712" s="1">
        <v>0.0</v>
      </c>
      <c r="K712" s="5">
        <v>0.0</v>
      </c>
      <c r="L712" s="5">
        <v>0.0</v>
      </c>
      <c r="M712" s="5">
        <v>0.0</v>
      </c>
      <c r="N712" s="5">
        <v>0.0</v>
      </c>
      <c r="O712" s="5">
        <v>0.0</v>
      </c>
      <c r="P712" s="5">
        <v>0.0</v>
      </c>
      <c r="Q712" s="5">
        <v>0.0</v>
      </c>
      <c r="R712" s="5">
        <v>0.0</v>
      </c>
      <c r="S712" s="5">
        <v>0.0</v>
      </c>
      <c r="T712" s="5">
        <v>0.0</v>
      </c>
      <c r="U712" s="5">
        <v>0.0</v>
      </c>
      <c r="V712" s="5"/>
      <c r="W712" s="5"/>
      <c r="X712" s="5"/>
      <c r="Y712" s="5"/>
      <c r="Z712" s="5"/>
      <c r="AA712" s="5"/>
      <c r="AB712" s="5"/>
      <c r="AC712" s="5"/>
      <c r="AD712" s="5"/>
    </row>
    <row r="713" ht="16.5" hidden="1" customHeight="1">
      <c r="A713" s="1" t="s">
        <v>1352</v>
      </c>
      <c r="B713" s="1">
        <v>0.0</v>
      </c>
      <c r="C713" s="1">
        <v>1.0</v>
      </c>
      <c r="D713" s="1" t="s">
        <v>1353</v>
      </c>
      <c r="E713" s="1">
        <v>0.0</v>
      </c>
      <c r="F713" s="1">
        <v>1.0</v>
      </c>
      <c r="G713" s="1">
        <v>0.0</v>
      </c>
      <c r="H713" s="1">
        <v>0.0</v>
      </c>
      <c r="I713" s="1">
        <v>0.0</v>
      </c>
      <c r="J713" s="1">
        <v>0.0</v>
      </c>
      <c r="K713" s="1">
        <v>0.0</v>
      </c>
      <c r="L713" s="5">
        <v>0.0</v>
      </c>
      <c r="M713" s="5">
        <v>0.0</v>
      </c>
      <c r="N713" s="5">
        <v>0.0</v>
      </c>
      <c r="O713" s="5">
        <v>0.0</v>
      </c>
      <c r="P713" s="5">
        <v>0.0</v>
      </c>
      <c r="Q713" s="5">
        <v>0.0</v>
      </c>
      <c r="R713" s="5">
        <v>0.0</v>
      </c>
      <c r="S713" s="5">
        <v>0.0</v>
      </c>
      <c r="T713" s="5">
        <v>0.0</v>
      </c>
      <c r="U713" s="5">
        <v>0.0</v>
      </c>
      <c r="V713" s="5"/>
      <c r="W713" s="5"/>
      <c r="X713" s="5"/>
      <c r="Y713" s="5"/>
      <c r="Z713" s="5"/>
      <c r="AA713" s="5"/>
      <c r="AB713" s="5"/>
      <c r="AC713" s="5"/>
      <c r="AD713" s="5"/>
    </row>
    <row r="714" ht="16.5" hidden="1" customHeight="1">
      <c r="A714" s="1" t="s">
        <v>1354</v>
      </c>
      <c r="B714" s="1">
        <v>0.0</v>
      </c>
      <c r="C714" s="1">
        <v>1.0</v>
      </c>
      <c r="D714" s="1" t="s">
        <v>1355</v>
      </c>
      <c r="E714" s="5">
        <v>0.0</v>
      </c>
      <c r="F714" s="5">
        <v>1.0</v>
      </c>
      <c r="G714" s="5">
        <v>0.0</v>
      </c>
      <c r="H714" s="5">
        <v>0.0</v>
      </c>
      <c r="I714" s="5">
        <v>0.0</v>
      </c>
      <c r="J714" s="5">
        <v>0.0</v>
      </c>
      <c r="K714" s="5">
        <v>0.0</v>
      </c>
      <c r="L714" s="5">
        <v>0.0</v>
      </c>
      <c r="M714" s="5">
        <v>0.0</v>
      </c>
      <c r="N714" s="5">
        <v>0.0</v>
      </c>
      <c r="O714" s="5">
        <v>0.0</v>
      </c>
      <c r="P714" s="5">
        <v>0.0</v>
      </c>
      <c r="Q714" s="5">
        <v>0.0</v>
      </c>
      <c r="R714" s="5">
        <v>0.0</v>
      </c>
      <c r="S714" s="5">
        <v>0.0</v>
      </c>
      <c r="T714" s="5">
        <v>0.0</v>
      </c>
      <c r="U714" s="5">
        <v>0.0</v>
      </c>
      <c r="V714" s="5"/>
      <c r="W714" s="5"/>
      <c r="X714" s="5"/>
      <c r="Y714" s="5"/>
      <c r="Z714" s="5"/>
      <c r="AA714" s="5"/>
      <c r="AB714" s="5"/>
      <c r="AC714" s="5"/>
      <c r="AD714" s="5"/>
    </row>
    <row r="715" ht="16.5" hidden="1" customHeight="1">
      <c r="A715" s="4" t="s">
        <v>1356</v>
      </c>
      <c r="B715" s="1">
        <v>0.0</v>
      </c>
      <c r="C715" s="1">
        <v>1.0</v>
      </c>
      <c r="D715" s="1" t="s">
        <v>1357</v>
      </c>
      <c r="E715" s="5">
        <v>0.0</v>
      </c>
      <c r="F715" s="5">
        <v>1.0</v>
      </c>
      <c r="G715" s="5">
        <v>0.0</v>
      </c>
      <c r="H715" s="5">
        <v>0.0</v>
      </c>
      <c r="I715" s="5">
        <v>0.0</v>
      </c>
      <c r="J715" s="5">
        <v>0.0</v>
      </c>
      <c r="K715" s="5">
        <v>0.0</v>
      </c>
      <c r="L715" s="5">
        <v>0.0</v>
      </c>
      <c r="M715" s="5">
        <v>0.0</v>
      </c>
      <c r="N715" s="5">
        <v>0.0</v>
      </c>
      <c r="O715" s="5">
        <v>0.0</v>
      </c>
      <c r="P715" s="5">
        <v>0.0</v>
      </c>
      <c r="Q715" s="5">
        <v>0.0</v>
      </c>
      <c r="R715" s="5">
        <v>0.0</v>
      </c>
      <c r="S715" s="5">
        <v>0.0</v>
      </c>
      <c r="T715" s="5">
        <v>0.0</v>
      </c>
      <c r="U715" s="5">
        <v>0.0</v>
      </c>
      <c r="V715" s="5"/>
      <c r="W715" s="5"/>
      <c r="X715" s="5"/>
      <c r="Y715" s="5"/>
      <c r="Z715" s="5"/>
      <c r="AA715" s="5"/>
      <c r="AB715" s="5"/>
      <c r="AC715" s="5"/>
      <c r="AD715" s="5"/>
    </row>
    <row r="716" ht="16.5" hidden="1" customHeight="1">
      <c r="A716" s="4" t="s">
        <v>2386</v>
      </c>
      <c r="B716" s="1">
        <v>0.0</v>
      </c>
      <c r="C716" s="1">
        <v>1.0</v>
      </c>
      <c r="D716" s="1" t="s">
        <v>2922</v>
      </c>
      <c r="E716" s="5">
        <v>0.0</v>
      </c>
      <c r="F716" s="5">
        <v>0.0</v>
      </c>
      <c r="G716" s="5">
        <v>0.0</v>
      </c>
      <c r="H716" s="5">
        <v>0.0</v>
      </c>
      <c r="I716" s="5">
        <v>0.0</v>
      </c>
      <c r="J716" s="5">
        <v>1.0</v>
      </c>
      <c r="K716" s="5">
        <v>0.0</v>
      </c>
      <c r="L716" s="5">
        <v>0.0</v>
      </c>
      <c r="M716" s="5">
        <v>0.0</v>
      </c>
      <c r="N716" s="5">
        <v>0.0</v>
      </c>
      <c r="O716" s="5">
        <v>0.0</v>
      </c>
      <c r="P716" s="5">
        <v>0.0</v>
      </c>
      <c r="Q716" s="5">
        <v>0.0</v>
      </c>
      <c r="R716" s="5">
        <v>0.0</v>
      </c>
      <c r="S716" s="5">
        <v>0.0</v>
      </c>
      <c r="T716" s="5">
        <v>0.0</v>
      </c>
      <c r="U716" s="5">
        <v>0.0</v>
      </c>
      <c r="V716" s="5"/>
      <c r="W716" s="5"/>
      <c r="X716" s="5"/>
      <c r="Y716" s="5"/>
      <c r="Z716" s="5"/>
      <c r="AA716" s="5"/>
      <c r="AB716" s="5"/>
      <c r="AC716" s="5"/>
      <c r="AD716" s="5"/>
    </row>
    <row r="717" ht="16.5" hidden="1" customHeight="1">
      <c r="A717" s="4" t="s">
        <v>1358</v>
      </c>
      <c r="B717" s="1">
        <v>0.0</v>
      </c>
      <c r="C717" s="5">
        <v>1.0</v>
      </c>
      <c r="D717" s="1" t="s">
        <v>1359</v>
      </c>
      <c r="E717" s="5">
        <v>0.0</v>
      </c>
      <c r="F717" s="5">
        <v>0.0</v>
      </c>
      <c r="G717" s="5">
        <v>0.0</v>
      </c>
      <c r="H717" s="5">
        <v>0.0</v>
      </c>
      <c r="I717" s="5">
        <v>1.0</v>
      </c>
      <c r="J717" s="5">
        <v>0.0</v>
      </c>
      <c r="K717" s="5">
        <v>0.0</v>
      </c>
      <c r="L717" s="5">
        <v>0.0</v>
      </c>
      <c r="M717" s="5">
        <v>0.0</v>
      </c>
      <c r="N717" s="5">
        <v>0.0</v>
      </c>
      <c r="O717" s="5">
        <v>0.0</v>
      </c>
      <c r="P717" s="5">
        <v>0.0</v>
      </c>
      <c r="Q717" s="5">
        <v>0.0</v>
      </c>
      <c r="R717" s="5">
        <v>0.0</v>
      </c>
      <c r="S717" s="5">
        <v>0.0</v>
      </c>
      <c r="T717" s="5">
        <v>0.0</v>
      </c>
      <c r="U717" s="5">
        <v>0.0</v>
      </c>
      <c r="V717" s="5"/>
      <c r="W717" s="5"/>
      <c r="X717" s="5"/>
      <c r="Y717" s="5"/>
      <c r="Z717" s="5"/>
      <c r="AA717" s="5"/>
      <c r="AB717" s="5"/>
      <c r="AC717" s="5"/>
      <c r="AD717" s="5"/>
    </row>
    <row r="718" ht="16.5" hidden="1" customHeight="1">
      <c r="A718" s="4" t="s">
        <v>1362</v>
      </c>
      <c r="B718" s="1">
        <v>1.0</v>
      </c>
      <c r="C718" s="1">
        <v>1.0</v>
      </c>
      <c r="D718" s="1" t="s">
        <v>1363</v>
      </c>
      <c r="E718" s="1">
        <v>0.0</v>
      </c>
      <c r="F718" s="5">
        <v>1.0</v>
      </c>
      <c r="G718" s="5">
        <v>0.0</v>
      </c>
      <c r="H718" s="5">
        <v>0.0</v>
      </c>
      <c r="I718" s="5">
        <v>0.0</v>
      </c>
      <c r="J718" s="5">
        <v>0.0</v>
      </c>
      <c r="K718" s="5">
        <v>0.0</v>
      </c>
      <c r="L718" s="5">
        <v>0.0</v>
      </c>
      <c r="M718" s="5">
        <v>0.0</v>
      </c>
      <c r="N718" s="5">
        <v>0.0</v>
      </c>
      <c r="O718" s="5">
        <v>0.0</v>
      </c>
      <c r="P718" s="5">
        <v>0.0</v>
      </c>
      <c r="Q718" s="5">
        <v>0.0</v>
      </c>
      <c r="R718" s="5">
        <v>0.0</v>
      </c>
      <c r="S718" s="5">
        <v>0.0</v>
      </c>
      <c r="T718" s="5">
        <v>0.0</v>
      </c>
      <c r="U718" s="5">
        <v>0.0</v>
      </c>
      <c r="V718" s="5"/>
      <c r="W718" s="5"/>
      <c r="X718" s="5"/>
      <c r="Y718" s="5"/>
      <c r="Z718" s="5"/>
      <c r="AA718" s="5"/>
      <c r="AB718" s="5"/>
      <c r="AC718" s="5"/>
      <c r="AD718" s="5"/>
    </row>
    <row r="719" ht="16.5" hidden="1" customHeight="1">
      <c r="A719" s="4" t="s">
        <v>1364</v>
      </c>
      <c r="B719" s="5">
        <v>0.0</v>
      </c>
      <c r="C719" s="5">
        <v>1.0</v>
      </c>
      <c r="D719" s="1" t="s">
        <v>1365</v>
      </c>
      <c r="E719" s="5">
        <v>0.0</v>
      </c>
      <c r="F719" s="5">
        <v>1.0</v>
      </c>
      <c r="G719" s="5">
        <v>0.0</v>
      </c>
      <c r="H719" s="5">
        <v>0.0</v>
      </c>
      <c r="I719" s="5">
        <v>0.0</v>
      </c>
      <c r="J719" s="5">
        <v>0.0</v>
      </c>
      <c r="K719" s="5">
        <v>0.0</v>
      </c>
      <c r="L719" s="5">
        <v>0.0</v>
      </c>
      <c r="M719" s="5">
        <v>0.0</v>
      </c>
      <c r="N719" s="5">
        <v>0.0</v>
      </c>
      <c r="O719" s="5">
        <v>0.0</v>
      </c>
      <c r="P719" s="5">
        <v>0.0</v>
      </c>
      <c r="Q719" s="5">
        <v>0.0</v>
      </c>
      <c r="R719" s="5">
        <v>0.0</v>
      </c>
      <c r="S719" s="5">
        <v>0.0</v>
      </c>
      <c r="T719" s="5">
        <v>0.0</v>
      </c>
      <c r="U719" s="5">
        <v>0.0</v>
      </c>
      <c r="V719" s="5"/>
      <c r="W719" s="5"/>
      <c r="X719" s="5"/>
      <c r="Y719" s="5"/>
      <c r="Z719" s="5"/>
      <c r="AA719" s="5"/>
      <c r="AB719" s="5"/>
      <c r="AC719" s="5"/>
      <c r="AD719" s="5"/>
    </row>
    <row r="720" ht="16.5" hidden="1" customHeight="1">
      <c r="A720" s="1" t="s">
        <v>1366</v>
      </c>
      <c r="B720" s="1">
        <v>0.0</v>
      </c>
      <c r="C720" s="1">
        <v>1.0</v>
      </c>
      <c r="D720" s="1" t="s">
        <v>1367</v>
      </c>
      <c r="E720" s="5">
        <v>0.0</v>
      </c>
      <c r="F720" s="5">
        <v>1.0</v>
      </c>
      <c r="G720" s="5">
        <v>0.0</v>
      </c>
      <c r="H720" s="5">
        <v>0.0</v>
      </c>
      <c r="I720" s="5">
        <v>0.0</v>
      </c>
      <c r="J720" s="5">
        <v>0.0</v>
      </c>
      <c r="K720" s="5">
        <v>0.0</v>
      </c>
      <c r="L720" s="5">
        <v>0.0</v>
      </c>
      <c r="M720" s="5">
        <v>0.0</v>
      </c>
      <c r="N720" s="5">
        <v>0.0</v>
      </c>
      <c r="O720" s="5">
        <v>0.0</v>
      </c>
      <c r="P720" s="5">
        <v>0.0</v>
      </c>
      <c r="Q720" s="5">
        <v>0.0</v>
      </c>
      <c r="R720" s="5">
        <v>0.0</v>
      </c>
      <c r="S720" s="5">
        <v>0.0</v>
      </c>
      <c r="T720" s="5">
        <v>0.0</v>
      </c>
      <c r="U720" s="5">
        <v>0.0</v>
      </c>
      <c r="V720" s="5"/>
      <c r="W720" s="5"/>
      <c r="X720" s="5"/>
      <c r="Y720" s="5"/>
      <c r="Z720" s="5"/>
      <c r="AA720" s="5"/>
      <c r="AB720" s="5"/>
      <c r="AC720" s="5"/>
      <c r="AD720" s="5"/>
    </row>
    <row r="721" ht="16.5" hidden="1" customHeight="1">
      <c r="A721" s="1" t="s">
        <v>1368</v>
      </c>
      <c r="B721" s="1">
        <v>0.0</v>
      </c>
      <c r="C721" s="5">
        <v>1.0</v>
      </c>
      <c r="D721" s="1" t="s">
        <v>1369</v>
      </c>
      <c r="E721" s="5">
        <v>0.0</v>
      </c>
      <c r="F721" s="5">
        <v>1.0</v>
      </c>
      <c r="G721" s="5">
        <v>0.0</v>
      </c>
      <c r="H721" s="5">
        <v>0.0</v>
      </c>
      <c r="I721" s="5">
        <v>0.0</v>
      </c>
      <c r="J721" s="5">
        <v>0.0</v>
      </c>
      <c r="K721" s="5">
        <v>0.0</v>
      </c>
      <c r="L721" s="5">
        <v>0.0</v>
      </c>
      <c r="M721" s="5">
        <v>0.0</v>
      </c>
      <c r="N721" s="5">
        <v>0.0</v>
      </c>
      <c r="O721" s="5">
        <v>0.0</v>
      </c>
      <c r="P721" s="5">
        <v>0.0</v>
      </c>
      <c r="Q721" s="5">
        <v>0.0</v>
      </c>
      <c r="R721" s="5">
        <v>0.0</v>
      </c>
      <c r="S721" s="5">
        <v>0.0</v>
      </c>
      <c r="T721" s="5">
        <v>0.0</v>
      </c>
      <c r="U721" s="5">
        <v>0.0</v>
      </c>
      <c r="V721" s="5"/>
      <c r="W721" s="5"/>
      <c r="X721" s="5"/>
      <c r="Y721" s="5"/>
      <c r="Z721" s="5"/>
      <c r="AA721" s="5"/>
      <c r="AB721" s="5"/>
      <c r="AC721" s="5"/>
      <c r="AD721" s="5"/>
    </row>
    <row r="722" ht="16.5" hidden="1" customHeight="1">
      <c r="A722" s="1" t="s">
        <v>1370</v>
      </c>
      <c r="B722" s="1">
        <v>0.0</v>
      </c>
      <c r="C722" s="5">
        <v>1.0</v>
      </c>
      <c r="D722" s="1" t="s">
        <v>1371</v>
      </c>
      <c r="E722" s="5">
        <v>0.0</v>
      </c>
      <c r="F722" s="5">
        <v>1.0</v>
      </c>
      <c r="G722" s="5">
        <v>0.0</v>
      </c>
      <c r="H722" s="5">
        <v>0.0</v>
      </c>
      <c r="I722" s="5">
        <v>0.0</v>
      </c>
      <c r="J722" s="5">
        <v>0.0</v>
      </c>
      <c r="K722" s="5">
        <v>0.0</v>
      </c>
      <c r="L722" s="5">
        <v>0.0</v>
      </c>
      <c r="M722" s="5">
        <v>0.0</v>
      </c>
      <c r="N722" s="5">
        <v>0.0</v>
      </c>
      <c r="O722" s="5">
        <v>0.0</v>
      </c>
      <c r="P722" s="5">
        <v>0.0</v>
      </c>
      <c r="Q722" s="5">
        <v>0.0</v>
      </c>
      <c r="R722" s="5">
        <v>0.0</v>
      </c>
      <c r="S722" s="5">
        <v>0.0</v>
      </c>
      <c r="T722" s="5">
        <v>0.0</v>
      </c>
      <c r="U722" s="5">
        <v>0.0</v>
      </c>
      <c r="V722" s="5"/>
      <c r="W722" s="5"/>
      <c r="X722" s="5"/>
      <c r="Y722" s="5"/>
      <c r="Z722" s="5"/>
      <c r="AA722" s="5"/>
      <c r="AB722" s="5"/>
      <c r="AC722" s="5"/>
      <c r="AD722" s="5"/>
    </row>
    <row r="723" ht="16.5" hidden="1" customHeight="1">
      <c r="A723" s="1" t="s">
        <v>1372</v>
      </c>
      <c r="B723" s="1">
        <v>0.0</v>
      </c>
      <c r="C723" s="5">
        <v>1.0</v>
      </c>
      <c r="D723" s="1" t="s">
        <v>1373</v>
      </c>
      <c r="E723" s="5">
        <v>0.0</v>
      </c>
      <c r="F723" s="5">
        <v>1.0</v>
      </c>
      <c r="G723" s="5">
        <v>0.0</v>
      </c>
      <c r="H723" s="5">
        <v>0.0</v>
      </c>
      <c r="I723" s="5">
        <v>0.0</v>
      </c>
      <c r="J723" s="5">
        <v>0.0</v>
      </c>
      <c r="K723" s="5">
        <v>0.0</v>
      </c>
      <c r="L723" s="5">
        <v>0.0</v>
      </c>
      <c r="M723" s="5">
        <v>0.0</v>
      </c>
      <c r="N723" s="5">
        <v>0.0</v>
      </c>
      <c r="O723" s="5">
        <v>0.0</v>
      </c>
      <c r="P723" s="5">
        <v>0.0</v>
      </c>
      <c r="Q723" s="5">
        <v>0.0</v>
      </c>
      <c r="R723" s="5">
        <v>0.0</v>
      </c>
      <c r="S723" s="5">
        <v>0.0</v>
      </c>
      <c r="T723" s="5">
        <v>0.0</v>
      </c>
      <c r="U723" s="5">
        <v>0.0</v>
      </c>
      <c r="V723" s="5"/>
      <c r="W723" s="5"/>
      <c r="X723" s="5"/>
      <c r="Y723" s="5"/>
      <c r="Z723" s="5"/>
      <c r="AA723" s="5"/>
      <c r="AB723" s="5"/>
      <c r="AC723" s="5"/>
      <c r="AD723" s="5"/>
    </row>
    <row r="724" ht="16.5" hidden="1" customHeight="1">
      <c r="A724" s="1" t="s">
        <v>1374</v>
      </c>
      <c r="B724" s="5">
        <v>0.0</v>
      </c>
      <c r="C724" s="5">
        <v>1.0</v>
      </c>
      <c r="D724" s="1" t="s">
        <v>1375</v>
      </c>
      <c r="E724" s="5">
        <v>0.0</v>
      </c>
      <c r="F724" s="5">
        <v>1.0</v>
      </c>
      <c r="G724" s="5">
        <v>0.0</v>
      </c>
      <c r="H724" s="5">
        <v>0.0</v>
      </c>
      <c r="I724" s="5">
        <v>0.0</v>
      </c>
      <c r="J724" s="5">
        <v>0.0</v>
      </c>
      <c r="K724" s="5">
        <v>0.0</v>
      </c>
      <c r="L724" s="5">
        <v>0.0</v>
      </c>
      <c r="M724" s="5">
        <v>0.0</v>
      </c>
      <c r="N724" s="5">
        <v>0.0</v>
      </c>
      <c r="O724" s="5">
        <v>0.0</v>
      </c>
      <c r="P724" s="5">
        <v>0.0</v>
      </c>
      <c r="Q724" s="5">
        <v>0.0</v>
      </c>
      <c r="R724" s="5">
        <v>0.0</v>
      </c>
      <c r="S724" s="5">
        <v>0.0</v>
      </c>
      <c r="T724" s="5">
        <v>0.0</v>
      </c>
      <c r="U724" s="5">
        <v>0.0</v>
      </c>
      <c r="V724" s="5"/>
      <c r="W724" s="5"/>
      <c r="X724" s="5"/>
      <c r="Y724" s="5"/>
      <c r="Z724" s="5"/>
      <c r="AA724" s="5"/>
      <c r="AB724" s="5"/>
      <c r="AC724" s="5"/>
      <c r="AD724" s="5"/>
    </row>
    <row r="725" ht="16.5" hidden="1" customHeight="1">
      <c r="A725" s="1" t="s">
        <v>1376</v>
      </c>
      <c r="B725" s="1">
        <v>0.0</v>
      </c>
      <c r="C725" s="1">
        <v>1.0</v>
      </c>
      <c r="D725" s="1" t="s">
        <v>1377</v>
      </c>
      <c r="E725" s="1">
        <v>0.0</v>
      </c>
      <c r="F725" s="1">
        <v>1.0</v>
      </c>
      <c r="G725" s="1">
        <v>0.0</v>
      </c>
      <c r="H725" s="1">
        <v>0.0</v>
      </c>
      <c r="I725" s="1">
        <v>0.0</v>
      </c>
      <c r="J725" s="1">
        <v>0.0</v>
      </c>
      <c r="K725" s="1">
        <v>0.0</v>
      </c>
      <c r="L725" s="1">
        <v>0.0</v>
      </c>
      <c r="M725" s="5">
        <v>0.0</v>
      </c>
      <c r="N725" s="5">
        <v>0.0</v>
      </c>
      <c r="O725" s="5">
        <v>0.0</v>
      </c>
      <c r="P725" s="5">
        <v>0.0</v>
      </c>
      <c r="Q725" s="5">
        <v>0.0</v>
      </c>
      <c r="R725" s="5">
        <v>0.0</v>
      </c>
      <c r="S725" s="5">
        <v>0.0</v>
      </c>
      <c r="T725" s="5">
        <v>0.0</v>
      </c>
      <c r="U725" s="5">
        <v>0.0</v>
      </c>
      <c r="V725" s="5"/>
      <c r="W725" s="5"/>
      <c r="X725" s="5"/>
      <c r="Y725" s="5"/>
      <c r="Z725" s="5"/>
      <c r="AA725" s="5"/>
      <c r="AB725" s="5"/>
      <c r="AC725" s="5"/>
      <c r="AD725" s="5"/>
    </row>
    <row r="726" ht="16.5" hidden="1" customHeight="1">
      <c r="A726" s="1" t="s">
        <v>1378</v>
      </c>
      <c r="B726" s="5">
        <v>0.0</v>
      </c>
      <c r="C726" s="5">
        <v>1.0</v>
      </c>
      <c r="D726" s="1" t="s">
        <v>1379</v>
      </c>
      <c r="E726" s="5">
        <v>0.0</v>
      </c>
      <c r="F726" s="5">
        <v>1.0</v>
      </c>
      <c r="G726" s="5">
        <v>0.0</v>
      </c>
      <c r="H726" s="5">
        <v>0.0</v>
      </c>
      <c r="I726" s="5">
        <v>0.0</v>
      </c>
      <c r="J726" s="5">
        <v>0.0</v>
      </c>
      <c r="K726" s="5">
        <v>0.0</v>
      </c>
      <c r="L726" s="5">
        <v>0.0</v>
      </c>
      <c r="M726" s="5">
        <v>0.0</v>
      </c>
      <c r="N726" s="5">
        <v>0.0</v>
      </c>
      <c r="O726" s="5">
        <v>0.0</v>
      </c>
      <c r="P726" s="5">
        <v>0.0</v>
      </c>
      <c r="Q726" s="5">
        <v>0.0</v>
      </c>
      <c r="R726" s="5">
        <v>0.0</v>
      </c>
      <c r="S726" s="5">
        <v>0.0</v>
      </c>
      <c r="T726" s="5">
        <v>0.0</v>
      </c>
      <c r="U726" s="5">
        <v>0.0</v>
      </c>
      <c r="V726" s="5"/>
      <c r="W726" s="5"/>
      <c r="X726" s="5"/>
      <c r="Y726" s="5"/>
      <c r="Z726" s="5"/>
      <c r="AA726" s="5"/>
      <c r="AB726" s="5"/>
      <c r="AC726" s="5"/>
      <c r="AD726" s="5"/>
    </row>
    <row r="727" ht="16.5" hidden="1" customHeight="1">
      <c r="A727" s="1" t="s">
        <v>1380</v>
      </c>
      <c r="B727" s="1">
        <v>0.0</v>
      </c>
      <c r="C727" s="5">
        <v>1.0</v>
      </c>
      <c r="D727" s="1" t="s">
        <v>1381</v>
      </c>
      <c r="E727" s="5">
        <v>0.0</v>
      </c>
      <c r="F727" s="5">
        <v>1.0</v>
      </c>
      <c r="G727" s="5">
        <v>0.0</v>
      </c>
      <c r="H727" s="5">
        <v>0.0</v>
      </c>
      <c r="I727" s="5">
        <v>0.0</v>
      </c>
      <c r="J727" s="5">
        <v>0.0</v>
      </c>
      <c r="K727" s="5">
        <v>0.0</v>
      </c>
      <c r="L727" s="5">
        <v>0.0</v>
      </c>
      <c r="M727" s="5">
        <v>0.0</v>
      </c>
      <c r="N727" s="5">
        <v>0.0</v>
      </c>
      <c r="O727" s="5">
        <v>0.0</v>
      </c>
      <c r="P727" s="5">
        <v>0.0</v>
      </c>
      <c r="Q727" s="5">
        <v>0.0</v>
      </c>
      <c r="R727" s="5">
        <v>0.0</v>
      </c>
      <c r="S727" s="5">
        <v>0.0</v>
      </c>
      <c r="T727" s="5">
        <v>0.0</v>
      </c>
      <c r="U727" s="5">
        <v>0.0</v>
      </c>
      <c r="V727" s="5"/>
      <c r="W727" s="5"/>
      <c r="X727" s="5"/>
      <c r="Y727" s="5"/>
      <c r="Z727" s="5"/>
      <c r="AA727" s="5"/>
      <c r="AB727" s="5"/>
      <c r="AC727" s="5"/>
      <c r="AD727" s="5"/>
    </row>
    <row r="728" ht="16.5" hidden="1" customHeight="1">
      <c r="A728" s="1" t="s">
        <v>1382</v>
      </c>
      <c r="B728" s="5">
        <v>0.0</v>
      </c>
      <c r="C728" s="5">
        <v>1.0</v>
      </c>
      <c r="D728" s="1" t="s">
        <v>1383</v>
      </c>
      <c r="E728" s="5">
        <v>0.0</v>
      </c>
      <c r="F728" s="5">
        <v>1.0</v>
      </c>
      <c r="G728" s="5">
        <v>0.0</v>
      </c>
      <c r="H728" s="5">
        <v>0.0</v>
      </c>
      <c r="I728" s="5">
        <v>0.0</v>
      </c>
      <c r="J728" s="5">
        <v>0.0</v>
      </c>
      <c r="K728" s="5">
        <v>0.0</v>
      </c>
      <c r="L728" s="5">
        <v>0.0</v>
      </c>
      <c r="M728" s="5">
        <v>0.0</v>
      </c>
      <c r="N728" s="5">
        <v>0.0</v>
      </c>
      <c r="O728" s="5">
        <v>0.0</v>
      </c>
      <c r="P728" s="5">
        <v>0.0</v>
      </c>
      <c r="Q728" s="5">
        <v>0.0</v>
      </c>
      <c r="R728" s="5">
        <v>0.0</v>
      </c>
      <c r="S728" s="5">
        <v>0.0</v>
      </c>
      <c r="T728" s="5">
        <v>0.0</v>
      </c>
      <c r="U728" s="5">
        <v>0.0</v>
      </c>
      <c r="V728" s="5"/>
      <c r="W728" s="5"/>
      <c r="X728" s="5"/>
      <c r="Y728" s="5"/>
      <c r="Z728" s="5"/>
      <c r="AA728" s="5"/>
      <c r="AB728" s="5"/>
      <c r="AC728" s="5"/>
      <c r="AD728" s="5"/>
    </row>
    <row r="729" ht="16.5" hidden="1" customHeight="1">
      <c r="A729" s="1" t="s">
        <v>1384</v>
      </c>
      <c r="B729" s="1">
        <v>0.0</v>
      </c>
      <c r="C729" s="1">
        <v>1.0</v>
      </c>
      <c r="D729" s="1" t="s">
        <v>1385</v>
      </c>
      <c r="E729" s="1">
        <v>0.0</v>
      </c>
      <c r="F729" s="1">
        <v>1.0</v>
      </c>
      <c r="G729" s="5">
        <v>0.0</v>
      </c>
      <c r="H729" s="5">
        <v>0.0</v>
      </c>
      <c r="I729" s="5">
        <v>0.0</v>
      </c>
      <c r="J729" s="5">
        <v>0.0</v>
      </c>
      <c r="K729" s="5">
        <v>0.0</v>
      </c>
      <c r="L729" s="5">
        <v>0.0</v>
      </c>
      <c r="M729" s="5">
        <v>0.0</v>
      </c>
      <c r="N729" s="5">
        <v>0.0</v>
      </c>
      <c r="O729" s="5">
        <v>0.0</v>
      </c>
      <c r="P729" s="5">
        <v>0.0</v>
      </c>
      <c r="Q729" s="5">
        <v>0.0</v>
      </c>
      <c r="R729" s="5">
        <v>0.0</v>
      </c>
      <c r="S729" s="5">
        <v>0.0</v>
      </c>
      <c r="T729" s="5">
        <v>0.0</v>
      </c>
      <c r="U729" s="5">
        <v>0.0</v>
      </c>
      <c r="V729" s="5"/>
      <c r="W729" s="5"/>
      <c r="X729" s="5"/>
      <c r="Y729" s="5"/>
      <c r="Z729" s="5"/>
      <c r="AA729" s="5"/>
      <c r="AB729" s="5"/>
      <c r="AC729" s="5"/>
      <c r="AD729" s="5"/>
    </row>
    <row r="730" ht="16.5" hidden="1" customHeight="1">
      <c r="A730" s="1" t="s">
        <v>1386</v>
      </c>
      <c r="B730" s="1">
        <v>0.0</v>
      </c>
      <c r="C730" s="1">
        <v>1.0</v>
      </c>
      <c r="D730" s="1" t="s">
        <v>1387</v>
      </c>
      <c r="E730" s="1">
        <v>0.0</v>
      </c>
      <c r="F730" s="1">
        <v>1.0</v>
      </c>
      <c r="G730" s="1">
        <v>0.0</v>
      </c>
      <c r="H730" s="1">
        <v>0.0</v>
      </c>
      <c r="I730" s="1">
        <v>0.0</v>
      </c>
      <c r="J730" s="1">
        <v>0.0</v>
      </c>
      <c r="K730" s="1">
        <v>0.0</v>
      </c>
      <c r="L730" s="5">
        <v>0.0</v>
      </c>
      <c r="M730" s="5">
        <v>0.0</v>
      </c>
      <c r="N730" s="5">
        <v>0.0</v>
      </c>
      <c r="O730" s="5">
        <v>0.0</v>
      </c>
      <c r="P730" s="5">
        <v>0.0</v>
      </c>
      <c r="Q730" s="5">
        <v>0.0</v>
      </c>
      <c r="R730" s="5">
        <v>0.0</v>
      </c>
      <c r="S730" s="5">
        <v>0.0</v>
      </c>
      <c r="T730" s="5">
        <v>0.0</v>
      </c>
      <c r="U730" s="5">
        <v>0.0</v>
      </c>
      <c r="V730" s="5"/>
      <c r="W730" s="5"/>
      <c r="X730" s="5"/>
      <c r="Y730" s="5"/>
      <c r="Z730" s="5"/>
      <c r="AA730" s="5"/>
      <c r="AB730" s="5"/>
      <c r="AC730" s="5"/>
      <c r="AD730" s="5"/>
    </row>
    <row r="731" ht="16.5" hidden="1" customHeight="1">
      <c r="A731" s="1" t="s">
        <v>1388</v>
      </c>
      <c r="B731" s="1">
        <v>0.0</v>
      </c>
      <c r="C731" s="1">
        <v>1.0</v>
      </c>
      <c r="D731" s="1" t="s">
        <v>1389</v>
      </c>
      <c r="E731" s="1">
        <v>0.0</v>
      </c>
      <c r="F731" s="1">
        <v>1.0</v>
      </c>
      <c r="G731" s="1">
        <v>0.0</v>
      </c>
      <c r="H731" s="5">
        <v>0.0</v>
      </c>
      <c r="I731" s="5">
        <v>0.0</v>
      </c>
      <c r="J731" s="5">
        <v>0.0</v>
      </c>
      <c r="K731" s="5">
        <v>0.0</v>
      </c>
      <c r="L731" s="5">
        <v>0.0</v>
      </c>
      <c r="M731" s="5">
        <v>0.0</v>
      </c>
      <c r="N731" s="5">
        <v>0.0</v>
      </c>
      <c r="O731" s="5">
        <v>0.0</v>
      </c>
      <c r="P731" s="5">
        <v>0.0</v>
      </c>
      <c r="Q731" s="5">
        <v>0.0</v>
      </c>
      <c r="R731" s="5">
        <v>0.0</v>
      </c>
      <c r="S731" s="5">
        <v>0.0</v>
      </c>
      <c r="T731" s="5">
        <v>0.0</v>
      </c>
      <c r="U731" s="5">
        <v>0.0</v>
      </c>
      <c r="V731" s="5"/>
      <c r="W731" s="5"/>
      <c r="X731" s="5"/>
      <c r="Y731" s="5"/>
      <c r="Z731" s="5"/>
      <c r="AA731" s="5"/>
      <c r="AB731" s="5"/>
      <c r="AC731" s="5"/>
      <c r="AD731" s="5"/>
    </row>
    <row r="732" ht="16.5" hidden="1" customHeight="1">
      <c r="A732" s="1" t="s">
        <v>1390</v>
      </c>
      <c r="B732" s="5">
        <v>0.0</v>
      </c>
      <c r="C732" s="5">
        <v>1.0</v>
      </c>
      <c r="D732" s="1" t="s">
        <v>1391</v>
      </c>
      <c r="E732" s="5">
        <v>0.0</v>
      </c>
      <c r="F732" s="5">
        <v>1.0</v>
      </c>
      <c r="G732" s="5">
        <v>0.0</v>
      </c>
      <c r="H732" s="5">
        <v>0.0</v>
      </c>
      <c r="I732" s="5">
        <v>0.0</v>
      </c>
      <c r="J732" s="5">
        <v>0.0</v>
      </c>
      <c r="K732" s="5">
        <v>0.0</v>
      </c>
      <c r="L732" s="5">
        <v>0.0</v>
      </c>
      <c r="M732" s="5">
        <v>0.0</v>
      </c>
      <c r="N732" s="5">
        <v>0.0</v>
      </c>
      <c r="O732" s="5">
        <v>0.0</v>
      </c>
      <c r="P732" s="5">
        <v>0.0</v>
      </c>
      <c r="Q732" s="5">
        <v>0.0</v>
      </c>
      <c r="R732" s="5">
        <v>0.0</v>
      </c>
      <c r="S732" s="5">
        <v>0.0</v>
      </c>
      <c r="T732" s="5">
        <v>0.0</v>
      </c>
      <c r="U732" s="5">
        <v>0.0</v>
      </c>
      <c r="V732" s="5"/>
      <c r="W732" s="5"/>
      <c r="X732" s="5"/>
      <c r="Y732" s="5"/>
      <c r="Z732" s="5"/>
      <c r="AA732" s="5"/>
      <c r="AB732" s="5"/>
      <c r="AC732" s="5"/>
      <c r="AD732" s="5"/>
    </row>
    <row r="733" ht="16.5" hidden="1" customHeight="1">
      <c r="A733" s="1" t="s">
        <v>1392</v>
      </c>
      <c r="B733" s="1">
        <v>0.0</v>
      </c>
      <c r="C733" s="1">
        <v>1.0</v>
      </c>
      <c r="D733" s="1" t="s">
        <v>1393</v>
      </c>
      <c r="E733" s="1">
        <v>0.0</v>
      </c>
      <c r="F733" s="1">
        <v>0.0</v>
      </c>
      <c r="G733" s="5">
        <v>0.0</v>
      </c>
      <c r="H733" s="5">
        <v>0.0</v>
      </c>
      <c r="I733" s="5">
        <v>0.0</v>
      </c>
      <c r="J733" s="5">
        <v>0.0</v>
      </c>
      <c r="K733" s="5">
        <v>0.0</v>
      </c>
      <c r="L733" s="5">
        <v>0.0</v>
      </c>
      <c r="M733" s="5">
        <v>0.0</v>
      </c>
      <c r="N733" s="5">
        <v>0.0</v>
      </c>
      <c r="O733" s="5">
        <v>0.0</v>
      </c>
      <c r="P733" s="5">
        <v>0.0</v>
      </c>
      <c r="Q733" s="5">
        <v>0.0</v>
      </c>
      <c r="R733" s="5">
        <v>1.0</v>
      </c>
      <c r="S733" s="5">
        <v>0.0</v>
      </c>
      <c r="T733" s="5">
        <v>0.0</v>
      </c>
      <c r="U733" s="5">
        <v>0.0</v>
      </c>
      <c r="V733" s="5"/>
      <c r="W733" s="5"/>
      <c r="X733" s="5"/>
      <c r="Y733" s="5"/>
      <c r="Z733" s="5"/>
      <c r="AA733" s="5"/>
      <c r="AB733" s="5"/>
      <c r="AC733" s="5"/>
      <c r="AD733" s="5"/>
    </row>
    <row r="734" ht="16.5" hidden="1" customHeight="1">
      <c r="A734" s="1" t="s">
        <v>1394</v>
      </c>
      <c r="B734" s="1">
        <v>0.0</v>
      </c>
      <c r="C734" s="1">
        <v>1.0</v>
      </c>
      <c r="D734" s="1" t="s">
        <v>1395</v>
      </c>
      <c r="E734" s="5">
        <v>0.0</v>
      </c>
      <c r="F734" s="5">
        <v>1.0</v>
      </c>
      <c r="G734" s="5">
        <v>0.0</v>
      </c>
      <c r="H734" s="5">
        <v>0.0</v>
      </c>
      <c r="I734" s="5">
        <v>0.0</v>
      </c>
      <c r="J734" s="5">
        <v>0.0</v>
      </c>
      <c r="K734" s="5">
        <v>0.0</v>
      </c>
      <c r="L734" s="5">
        <v>0.0</v>
      </c>
      <c r="M734" s="5">
        <v>0.0</v>
      </c>
      <c r="N734" s="5">
        <v>0.0</v>
      </c>
      <c r="O734" s="5">
        <v>0.0</v>
      </c>
      <c r="P734" s="5">
        <v>0.0</v>
      </c>
      <c r="Q734" s="5">
        <v>0.0</v>
      </c>
      <c r="R734" s="5">
        <v>0.0</v>
      </c>
      <c r="S734" s="5">
        <v>0.0</v>
      </c>
      <c r="T734" s="5">
        <v>0.0</v>
      </c>
      <c r="U734" s="5">
        <v>0.0</v>
      </c>
      <c r="V734" s="5"/>
      <c r="W734" s="5"/>
      <c r="X734" s="5"/>
      <c r="Y734" s="5"/>
      <c r="Z734" s="5"/>
      <c r="AA734" s="5"/>
      <c r="AB734" s="5"/>
      <c r="AC734" s="5"/>
      <c r="AD734" s="5"/>
    </row>
    <row r="735" ht="16.5" hidden="1" customHeight="1">
      <c r="A735" s="1" t="s">
        <v>1396</v>
      </c>
      <c r="B735" s="1">
        <v>0.0</v>
      </c>
      <c r="C735" s="1">
        <v>1.0</v>
      </c>
      <c r="D735" s="1" t="s">
        <v>1397</v>
      </c>
      <c r="E735" s="5">
        <v>0.0</v>
      </c>
      <c r="F735" s="5">
        <v>1.0</v>
      </c>
      <c r="G735" s="5">
        <v>0.0</v>
      </c>
      <c r="H735" s="5">
        <v>0.0</v>
      </c>
      <c r="I735" s="5">
        <v>0.0</v>
      </c>
      <c r="J735" s="5">
        <v>0.0</v>
      </c>
      <c r="K735" s="5">
        <v>0.0</v>
      </c>
      <c r="L735" s="5">
        <v>0.0</v>
      </c>
      <c r="M735" s="5">
        <v>0.0</v>
      </c>
      <c r="N735" s="5">
        <v>0.0</v>
      </c>
      <c r="O735" s="5">
        <v>0.0</v>
      </c>
      <c r="P735" s="5">
        <v>0.0</v>
      </c>
      <c r="Q735" s="5">
        <v>0.0</v>
      </c>
      <c r="R735" s="5">
        <v>0.0</v>
      </c>
      <c r="S735" s="5">
        <v>0.0</v>
      </c>
      <c r="T735" s="5">
        <v>0.0</v>
      </c>
      <c r="U735" s="5">
        <v>0.0</v>
      </c>
      <c r="V735" s="5"/>
      <c r="W735" s="5"/>
      <c r="X735" s="5"/>
      <c r="Y735" s="5"/>
      <c r="Z735" s="5"/>
      <c r="AA735" s="5"/>
      <c r="AB735" s="5"/>
      <c r="AC735" s="5"/>
      <c r="AD735" s="5"/>
    </row>
    <row r="736" ht="16.5" hidden="1" customHeight="1">
      <c r="A736" s="1" t="s">
        <v>1398</v>
      </c>
      <c r="B736" s="1">
        <v>0.0</v>
      </c>
      <c r="C736" s="5">
        <v>1.0</v>
      </c>
      <c r="D736" s="1" t="s">
        <v>1399</v>
      </c>
      <c r="E736" s="5">
        <v>0.0</v>
      </c>
      <c r="F736" s="5">
        <v>1.0</v>
      </c>
      <c r="G736" s="5">
        <v>0.0</v>
      </c>
      <c r="H736" s="5">
        <v>0.0</v>
      </c>
      <c r="I736" s="5">
        <v>0.0</v>
      </c>
      <c r="J736" s="5">
        <v>0.0</v>
      </c>
      <c r="K736" s="5">
        <v>0.0</v>
      </c>
      <c r="L736" s="5">
        <v>0.0</v>
      </c>
      <c r="M736" s="5">
        <v>0.0</v>
      </c>
      <c r="N736" s="5">
        <v>0.0</v>
      </c>
      <c r="O736" s="5">
        <v>0.0</v>
      </c>
      <c r="P736" s="5">
        <v>0.0</v>
      </c>
      <c r="Q736" s="5">
        <v>0.0</v>
      </c>
      <c r="R736" s="5">
        <v>0.0</v>
      </c>
      <c r="S736" s="5">
        <v>0.0</v>
      </c>
      <c r="T736" s="5">
        <v>0.0</v>
      </c>
      <c r="U736" s="5">
        <v>0.0</v>
      </c>
      <c r="V736" s="5"/>
      <c r="W736" s="5"/>
      <c r="X736" s="5"/>
      <c r="Y736" s="5"/>
      <c r="Z736" s="5"/>
      <c r="AA736" s="5"/>
      <c r="AB736" s="5"/>
      <c r="AC736" s="5"/>
      <c r="AD736" s="5"/>
    </row>
    <row r="737" ht="16.5" hidden="1" customHeight="1">
      <c r="A737" s="1" t="s">
        <v>1400</v>
      </c>
      <c r="B737" s="1">
        <v>0.0</v>
      </c>
      <c r="C737" s="1">
        <v>1.0</v>
      </c>
      <c r="D737" s="1" t="s">
        <v>1401</v>
      </c>
      <c r="E737" s="1">
        <v>0.0</v>
      </c>
      <c r="F737" s="1">
        <v>1.0</v>
      </c>
      <c r="G737" s="5">
        <v>0.0</v>
      </c>
      <c r="H737" s="5">
        <v>0.0</v>
      </c>
      <c r="I737" s="5">
        <v>0.0</v>
      </c>
      <c r="J737" s="5">
        <v>0.0</v>
      </c>
      <c r="K737" s="5">
        <v>0.0</v>
      </c>
      <c r="L737" s="5">
        <v>0.0</v>
      </c>
      <c r="M737" s="5">
        <v>0.0</v>
      </c>
      <c r="N737" s="5">
        <v>0.0</v>
      </c>
      <c r="O737" s="5">
        <v>0.0</v>
      </c>
      <c r="P737" s="5">
        <v>0.0</v>
      </c>
      <c r="Q737" s="5">
        <v>0.0</v>
      </c>
      <c r="R737" s="5">
        <v>0.0</v>
      </c>
      <c r="S737" s="5">
        <v>0.0</v>
      </c>
      <c r="T737" s="5">
        <v>0.0</v>
      </c>
      <c r="U737" s="5">
        <v>0.0</v>
      </c>
      <c r="V737" s="5"/>
      <c r="W737" s="5"/>
      <c r="X737" s="5"/>
      <c r="Y737" s="5"/>
      <c r="Z737" s="5"/>
      <c r="AA737" s="5"/>
      <c r="AB737" s="5"/>
      <c r="AC737" s="5"/>
      <c r="AD737" s="5"/>
    </row>
    <row r="738" ht="16.5" hidden="1" customHeight="1">
      <c r="A738" s="4" t="s">
        <v>1402</v>
      </c>
      <c r="B738" s="1">
        <v>0.0</v>
      </c>
      <c r="C738" s="1">
        <v>1.0</v>
      </c>
      <c r="D738" s="1" t="s">
        <v>1403</v>
      </c>
      <c r="E738" s="5">
        <v>0.0</v>
      </c>
      <c r="F738" s="5">
        <v>0.0</v>
      </c>
      <c r="G738" s="5">
        <v>0.0</v>
      </c>
      <c r="H738" s="5">
        <v>0.0</v>
      </c>
      <c r="I738" s="5">
        <v>0.0</v>
      </c>
      <c r="J738" s="5">
        <v>0.0</v>
      </c>
      <c r="K738" s="5">
        <v>0.0</v>
      </c>
      <c r="L738" s="5">
        <v>0.0</v>
      </c>
      <c r="M738" s="5">
        <v>0.0</v>
      </c>
      <c r="N738" s="5">
        <v>0.0</v>
      </c>
      <c r="O738" s="5">
        <v>0.0</v>
      </c>
      <c r="P738" s="5">
        <v>0.0</v>
      </c>
      <c r="Q738" s="5">
        <v>0.0</v>
      </c>
      <c r="R738" s="5">
        <v>1.0</v>
      </c>
      <c r="S738" s="5">
        <v>0.0</v>
      </c>
      <c r="T738" s="5">
        <v>0.0</v>
      </c>
      <c r="U738" s="5">
        <v>0.0</v>
      </c>
      <c r="V738" s="5"/>
      <c r="W738" s="5"/>
      <c r="X738" s="5"/>
      <c r="Y738" s="5"/>
      <c r="Z738" s="5"/>
      <c r="AA738" s="5"/>
      <c r="AB738" s="5"/>
      <c r="AC738" s="5"/>
      <c r="AD738" s="5"/>
    </row>
    <row r="739" ht="16.5" hidden="1" customHeight="1">
      <c r="A739" s="4" t="s">
        <v>1408</v>
      </c>
      <c r="B739" s="5">
        <v>5.0</v>
      </c>
      <c r="C739" s="5">
        <v>0.0</v>
      </c>
      <c r="D739" s="1" t="s">
        <v>1409</v>
      </c>
      <c r="E739" s="5">
        <v>0.0</v>
      </c>
      <c r="F739" s="5">
        <v>0.0</v>
      </c>
      <c r="G739" s="5">
        <v>0.0</v>
      </c>
      <c r="H739" s="5">
        <v>0.0</v>
      </c>
      <c r="I739" s="5">
        <v>0.0</v>
      </c>
      <c r="J739" s="5">
        <v>0.0</v>
      </c>
      <c r="K739" s="5">
        <v>0.0</v>
      </c>
      <c r="L739" s="5">
        <v>0.0</v>
      </c>
      <c r="M739" s="5">
        <v>0.0</v>
      </c>
      <c r="N739" s="5">
        <v>0.0</v>
      </c>
      <c r="O739" s="5">
        <v>0.0</v>
      </c>
      <c r="P739" s="5">
        <v>0.0</v>
      </c>
      <c r="Q739" s="5">
        <v>0.0</v>
      </c>
      <c r="R739" s="5">
        <v>0.0</v>
      </c>
      <c r="S739" s="5">
        <v>0.0</v>
      </c>
      <c r="T739" s="5">
        <v>0.0</v>
      </c>
      <c r="U739" s="5">
        <v>0.0</v>
      </c>
      <c r="V739" s="5"/>
      <c r="W739" s="5"/>
      <c r="X739" s="5"/>
      <c r="Y739" s="5"/>
      <c r="Z739" s="5"/>
      <c r="AA739" s="5"/>
      <c r="AB739" s="5"/>
      <c r="AC739" s="5"/>
      <c r="AD739" s="5"/>
    </row>
    <row r="740" ht="16.5" hidden="1" customHeight="1">
      <c r="A740" s="4" t="s">
        <v>1410</v>
      </c>
      <c r="B740" s="1">
        <v>0.0</v>
      </c>
      <c r="C740" s="1">
        <v>0.0</v>
      </c>
      <c r="D740" s="1" t="s">
        <v>1411</v>
      </c>
      <c r="E740" s="5">
        <v>0.0</v>
      </c>
      <c r="F740" s="5">
        <v>0.0</v>
      </c>
      <c r="G740" s="5">
        <v>0.0</v>
      </c>
      <c r="H740" s="5">
        <v>0.0</v>
      </c>
      <c r="I740" s="5">
        <v>0.0</v>
      </c>
      <c r="J740" s="5">
        <v>0.0</v>
      </c>
      <c r="K740" s="5">
        <v>0.0</v>
      </c>
      <c r="L740" s="5">
        <v>0.0</v>
      </c>
      <c r="M740" s="5">
        <v>0.0</v>
      </c>
      <c r="N740" s="5">
        <v>0.0</v>
      </c>
      <c r="O740" s="5">
        <v>0.0</v>
      </c>
      <c r="P740" s="5">
        <v>0.0</v>
      </c>
      <c r="Q740" s="5">
        <v>0.0</v>
      </c>
      <c r="R740" s="5">
        <v>0.0</v>
      </c>
      <c r="S740" s="5">
        <v>0.0</v>
      </c>
      <c r="T740" s="5">
        <v>0.0</v>
      </c>
      <c r="U740" s="5">
        <v>0.0</v>
      </c>
      <c r="V740" s="5"/>
      <c r="W740" s="5"/>
      <c r="X740" s="5"/>
      <c r="Y740" s="5"/>
      <c r="Z740" s="5"/>
      <c r="AA740" s="5"/>
      <c r="AB740" s="5"/>
      <c r="AC740" s="5"/>
      <c r="AD740" s="5"/>
    </row>
    <row r="741" ht="16.5" hidden="1" customHeight="1">
      <c r="A741" s="4" t="s">
        <v>1412</v>
      </c>
      <c r="B741" s="1">
        <v>0.0</v>
      </c>
      <c r="C741" s="1">
        <v>0.0</v>
      </c>
      <c r="D741" s="1" t="s">
        <v>1413</v>
      </c>
      <c r="E741" s="1">
        <v>0.0</v>
      </c>
      <c r="F741" s="1">
        <v>0.0</v>
      </c>
      <c r="G741" s="5">
        <v>0.0</v>
      </c>
      <c r="H741" s="5">
        <v>0.0</v>
      </c>
      <c r="I741" s="5">
        <v>0.0</v>
      </c>
      <c r="J741" s="5">
        <v>0.0</v>
      </c>
      <c r="K741" s="5">
        <v>0.0</v>
      </c>
      <c r="L741" s="5">
        <v>0.0</v>
      </c>
      <c r="M741" s="5">
        <v>0.0</v>
      </c>
      <c r="N741" s="5">
        <v>0.0</v>
      </c>
      <c r="O741" s="5">
        <v>0.0</v>
      </c>
      <c r="P741" s="5">
        <v>0.0</v>
      </c>
      <c r="Q741" s="5">
        <v>0.0</v>
      </c>
      <c r="R741" s="5">
        <v>0.0</v>
      </c>
      <c r="S741" s="5">
        <v>0.0</v>
      </c>
      <c r="T741" s="5">
        <v>0.0</v>
      </c>
      <c r="U741" s="5">
        <v>0.0</v>
      </c>
      <c r="V741" s="5"/>
      <c r="W741" s="5"/>
      <c r="X741" s="5"/>
      <c r="Y741" s="5"/>
      <c r="Z741" s="5"/>
      <c r="AA741" s="5"/>
      <c r="AB741" s="5"/>
      <c r="AC741" s="5"/>
      <c r="AD741" s="5"/>
    </row>
    <row r="742" ht="16.5" hidden="1" customHeight="1">
      <c r="A742" s="4" t="s">
        <v>1422</v>
      </c>
      <c r="B742" s="1">
        <v>0.0</v>
      </c>
      <c r="C742" s="1">
        <v>0.0</v>
      </c>
      <c r="D742" s="1" t="s">
        <v>1423</v>
      </c>
      <c r="E742" s="1">
        <v>0.0</v>
      </c>
      <c r="F742" s="1">
        <v>0.0</v>
      </c>
      <c r="G742" s="1">
        <v>0.0</v>
      </c>
      <c r="H742" s="1">
        <v>0.0</v>
      </c>
      <c r="I742" s="1">
        <v>0.0</v>
      </c>
      <c r="J742" s="1">
        <v>0.0</v>
      </c>
      <c r="K742" s="1">
        <v>0.0</v>
      </c>
      <c r="L742" s="5">
        <v>0.0</v>
      </c>
      <c r="M742" s="5">
        <v>0.0</v>
      </c>
      <c r="N742" s="5">
        <v>0.0</v>
      </c>
      <c r="O742" s="5">
        <v>0.0</v>
      </c>
      <c r="P742" s="5">
        <v>0.0</v>
      </c>
      <c r="Q742" s="5">
        <v>0.0</v>
      </c>
      <c r="R742" s="5">
        <v>0.0</v>
      </c>
      <c r="S742" s="5">
        <v>0.0</v>
      </c>
      <c r="T742" s="5">
        <v>0.0</v>
      </c>
      <c r="U742" s="5">
        <v>0.0</v>
      </c>
      <c r="V742" s="5"/>
      <c r="W742" s="5"/>
      <c r="X742" s="5"/>
      <c r="Y742" s="5"/>
      <c r="Z742" s="5"/>
      <c r="AA742" s="5"/>
      <c r="AB742" s="5"/>
      <c r="AC742" s="5"/>
      <c r="AD742" s="5"/>
    </row>
    <row r="743" ht="16.5" hidden="1" customHeight="1">
      <c r="A743" s="4" t="s">
        <v>420</v>
      </c>
      <c r="B743" s="1">
        <v>2.0</v>
      </c>
      <c r="C743" s="5">
        <v>0.0</v>
      </c>
      <c r="D743" s="1" t="s">
        <v>2923</v>
      </c>
      <c r="E743" s="5">
        <v>0.0</v>
      </c>
      <c r="F743" s="5">
        <v>0.0</v>
      </c>
      <c r="G743" s="5">
        <v>0.0</v>
      </c>
      <c r="H743" s="5">
        <v>0.0</v>
      </c>
      <c r="I743" s="5">
        <v>0.0</v>
      </c>
      <c r="J743" s="5">
        <v>0.0</v>
      </c>
      <c r="K743" s="5">
        <v>0.0</v>
      </c>
      <c r="L743" s="5">
        <v>0.0</v>
      </c>
      <c r="M743" s="5">
        <v>0.0</v>
      </c>
      <c r="N743" s="5">
        <v>0.0</v>
      </c>
      <c r="O743" s="5">
        <v>0.0</v>
      </c>
      <c r="P743" s="5">
        <v>0.0</v>
      </c>
      <c r="Q743" s="5">
        <v>0.0</v>
      </c>
      <c r="R743" s="5">
        <v>0.0</v>
      </c>
      <c r="S743" s="5">
        <v>0.0</v>
      </c>
      <c r="T743" s="5">
        <v>0.0</v>
      </c>
      <c r="U743" s="5">
        <v>0.0</v>
      </c>
      <c r="V743" s="5"/>
      <c r="W743" s="5"/>
      <c r="X743" s="5"/>
      <c r="Y743" s="5"/>
      <c r="Z743" s="5"/>
      <c r="AA743" s="5"/>
      <c r="AB743" s="5"/>
      <c r="AC743" s="5"/>
      <c r="AD743" s="5"/>
    </row>
    <row r="744" ht="16.5" hidden="1" customHeight="1">
      <c r="A744" s="4" t="s">
        <v>1454</v>
      </c>
      <c r="B744" s="5">
        <v>0.0</v>
      </c>
      <c r="C744" s="5">
        <v>0.0</v>
      </c>
      <c r="D744" s="1" t="s">
        <v>1455</v>
      </c>
      <c r="E744" s="5">
        <v>0.0</v>
      </c>
      <c r="F744" s="5">
        <v>0.0</v>
      </c>
      <c r="G744" s="5">
        <v>0.0</v>
      </c>
      <c r="H744" s="5">
        <v>0.0</v>
      </c>
      <c r="I744" s="5">
        <v>0.0</v>
      </c>
      <c r="J744" s="5">
        <v>0.0</v>
      </c>
      <c r="K744" s="5">
        <v>0.0</v>
      </c>
      <c r="L744" s="5">
        <v>0.0</v>
      </c>
      <c r="M744" s="5">
        <v>0.0</v>
      </c>
      <c r="N744" s="5">
        <v>0.0</v>
      </c>
      <c r="O744" s="5">
        <v>0.0</v>
      </c>
      <c r="P744" s="5">
        <v>0.0</v>
      </c>
      <c r="Q744" s="5">
        <v>0.0</v>
      </c>
      <c r="R744" s="5">
        <v>0.0</v>
      </c>
      <c r="S744" s="5">
        <v>0.0</v>
      </c>
      <c r="T744" s="5">
        <v>0.0</v>
      </c>
      <c r="U744" s="5">
        <v>0.0</v>
      </c>
      <c r="V744" s="5"/>
      <c r="W744" s="5"/>
      <c r="X744" s="5"/>
      <c r="Y744" s="5"/>
      <c r="Z744" s="5"/>
      <c r="AA744" s="5"/>
      <c r="AB744" s="5"/>
      <c r="AC744" s="5"/>
      <c r="AD744" s="5"/>
    </row>
    <row r="745" ht="16.5" hidden="1" customHeight="1">
      <c r="A745" s="4" t="s">
        <v>1460</v>
      </c>
      <c r="B745" s="5">
        <v>0.0</v>
      </c>
      <c r="C745" s="5">
        <v>0.0</v>
      </c>
      <c r="D745" s="1" t="s">
        <v>1461</v>
      </c>
      <c r="E745" s="5">
        <v>0.0</v>
      </c>
      <c r="F745" s="5">
        <v>0.0</v>
      </c>
      <c r="G745" s="5">
        <v>0.0</v>
      </c>
      <c r="H745" s="5">
        <v>0.0</v>
      </c>
      <c r="I745" s="5">
        <v>0.0</v>
      </c>
      <c r="J745" s="5">
        <v>0.0</v>
      </c>
      <c r="K745" s="5">
        <v>0.0</v>
      </c>
      <c r="L745" s="5">
        <v>0.0</v>
      </c>
      <c r="M745" s="5">
        <v>0.0</v>
      </c>
      <c r="N745" s="5">
        <v>0.0</v>
      </c>
      <c r="O745" s="5">
        <v>0.0</v>
      </c>
      <c r="P745" s="5">
        <v>0.0</v>
      </c>
      <c r="Q745" s="5">
        <v>0.0</v>
      </c>
      <c r="R745" s="5">
        <v>0.0</v>
      </c>
      <c r="S745" s="5">
        <v>0.0</v>
      </c>
      <c r="T745" s="5">
        <v>0.0</v>
      </c>
      <c r="U745" s="5">
        <v>0.0</v>
      </c>
      <c r="V745" s="5"/>
      <c r="W745" s="5"/>
      <c r="X745" s="5"/>
      <c r="Y745" s="5"/>
      <c r="Z745" s="5"/>
      <c r="AA745" s="5"/>
      <c r="AB745" s="5"/>
      <c r="AC745" s="5"/>
      <c r="AD745" s="5"/>
    </row>
    <row r="746" ht="16.5" hidden="1" customHeight="1">
      <c r="A746" s="4" t="s">
        <v>1462</v>
      </c>
      <c r="B746" s="1">
        <v>0.0</v>
      </c>
      <c r="C746" s="5">
        <v>0.0</v>
      </c>
      <c r="D746" s="1" t="s">
        <v>1463</v>
      </c>
      <c r="E746" s="5">
        <v>0.0</v>
      </c>
      <c r="F746" s="5">
        <v>0.0</v>
      </c>
      <c r="G746" s="5">
        <v>0.0</v>
      </c>
      <c r="H746" s="5">
        <v>0.0</v>
      </c>
      <c r="I746" s="5">
        <v>0.0</v>
      </c>
      <c r="J746" s="5">
        <v>0.0</v>
      </c>
      <c r="K746" s="5">
        <v>0.0</v>
      </c>
      <c r="L746" s="5">
        <v>0.0</v>
      </c>
      <c r="M746" s="5">
        <v>0.0</v>
      </c>
      <c r="N746" s="5">
        <v>0.0</v>
      </c>
      <c r="O746" s="5">
        <v>0.0</v>
      </c>
      <c r="P746" s="5">
        <v>0.0</v>
      </c>
      <c r="Q746" s="5">
        <v>0.0</v>
      </c>
      <c r="R746" s="5">
        <v>0.0</v>
      </c>
      <c r="S746" s="5">
        <v>0.0</v>
      </c>
      <c r="T746" s="5">
        <v>0.0</v>
      </c>
      <c r="U746" s="5">
        <v>0.0</v>
      </c>
      <c r="V746" s="5"/>
      <c r="W746" s="5"/>
      <c r="X746" s="5"/>
      <c r="Y746" s="5"/>
      <c r="Z746" s="5"/>
      <c r="AA746" s="5"/>
      <c r="AB746" s="5"/>
      <c r="AC746" s="5"/>
      <c r="AD746" s="5"/>
    </row>
    <row r="747" ht="16.5" hidden="1" customHeight="1">
      <c r="A747" s="4" t="s">
        <v>1464</v>
      </c>
      <c r="B747" s="1">
        <v>3.0</v>
      </c>
      <c r="C747" s="1">
        <v>0.0</v>
      </c>
      <c r="D747" s="1" t="s">
        <v>1465</v>
      </c>
      <c r="E747" s="5">
        <v>0.0</v>
      </c>
      <c r="F747" s="5">
        <v>0.0</v>
      </c>
      <c r="G747" s="5">
        <v>0.0</v>
      </c>
      <c r="H747" s="5">
        <v>0.0</v>
      </c>
      <c r="I747" s="5">
        <v>0.0</v>
      </c>
      <c r="J747" s="5">
        <v>0.0</v>
      </c>
      <c r="K747" s="5">
        <v>0.0</v>
      </c>
      <c r="L747" s="5">
        <v>0.0</v>
      </c>
      <c r="M747" s="5">
        <v>0.0</v>
      </c>
      <c r="N747" s="5">
        <v>0.0</v>
      </c>
      <c r="O747" s="5">
        <v>0.0</v>
      </c>
      <c r="P747" s="5">
        <v>0.0</v>
      </c>
      <c r="Q747" s="5">
        <v>0.0</v>
      </c>
      <c r="R747" s="5">
        <v>0.0</v>
      </c>
      <c r="S747" s="5">
        <v>0.0</v>
      </c>
      <c r="T747" s="5">
        <v>0.0</v>
      </c>
      <c r="U747" s="5">
        <v>0.0</v>
      </c>
      <c r="V747" s="5"/>
      <c r="W747" s="5"/>
      <c r="X747" s="5"/>
      <c r="Y747" s="5"/>
      <c r="Z747" s="5"/>
      <c r="AA747" s="5"/>
      <c r="AB747" s="5"/>
      <c r="AC747" s="5"/>
      <c r="AD747" s="5"/>
    </row>
    <row r="748" ht="16.5" hidden="1" customHeight="1">
      <c r="A748" s="4" t="s">
        <v>1466</v>
      </c>
      <c r="B748" s="1">
        <v>0.0</v>
      </c>
      <c r="C748" s="1">
        <v>0.0</v>
      </c>
      <c r="D748" s="1" t="s">
        <v>1467</v>
      </c>
      <c r="E748" s="1">
        <v>0.0</v>
      </c>
      <c r="F748" s="5">
        <v>0.0</v>
      </c>
      <c r="G748" s="5">
        <v>0.0</v>
      </c>
      <c r="H748" s="5">
        <v>0.0</v>
      </c>
      <c r="I748" s="5">
        <v>0.0</v>
      </c>
      <c r="J748" s="5">
        <v>0.0</v>
      </c>
      <c r="K748" s="5">
        <v>0.0</v>
      </c>
      <c r="L748" s="5">
        <v>0.0</v>
      </c>
      <c r="M748" s="5">
        <v>0.0</v>
      </c>
      <c r="N748" s="5">
        <v>0.0</v>
      </c>
      <c r="O748" s="5">
        <v>0.0</v>
      </c>
      <c r="P748" s="5">
        <v>0.0</v>
      </c>
      <c r="Q748" s="5">
        <v>0.0</v>
      </c>
      <c r="R748" s="5">
        <v>0.0</v>
      </c>
      <c r="S748" s="5">
        <v>0.0</v>
      </c>
      <c r="T748" s="5">
        <v>0.0</v>
      </c>
      <c r="U748" s="5">
        <v>0.0</v>
      </c>
      <c r="V748" s="5"/>
      <c r="W748" s="5"/>
      <c r="X748" s="5"/>
      <c r="Y748" s="5"/>
      <c r="Z748" s="5"/>
      <c r="AA748" s="5"/>
      <c r="AB748" s="5"/>
      <c r="AC748" s="5"/>
      <c r="AD748" s="5"/>
    </row>
    <row r="749" ht="16.5" hidden="1" customHeight="1">
      <c r="A749" s="4" t="s">
        <v>1468</v>
      </c>
      <c r="B749" s="1">
        <v>0.0</v>
      </c>
      <c r="C749" s="1">
        <v>0.0</v>
      </c>
      <c r="D749" s="1" t="s">
        <v>1469</v>
      </c>
      <c r="E749" s="1">
        <v>0.0</v>
      </c>
      <c r="F749" s="1">
        <v>0.0</v>
      </c>
      <c r="G749" s="1">
        <v>0.0</v>
      </c>
      <c r="H749" s="5">
        <v>0.0</v>
      </c>
      <c r="I749" s="5">
        <v>0.0</v>
      </c>
      <c r="J749" s="5">
        <v>0.0</v>
      </c>
      <c r="K749" s="5">
        <v>0.0</v>
      </c>
      <c r="L749" s="5">
        <v>0.0</v>
      </c>
      <c r="M749" s="5">
        <v>0.0</v>
      </c>
      <c r="N749" s="5">
        <v>0.0</v>
      </c>
      <c r="O749" s="5">
        <v>0.0</v>
      </c>
      <c r="P749" s="5">
        <v>0.0</v>
      </c>
      <c r="Q749" s="5">
        <v>0.0</v>
      </c>
      <c r="R749" s="5">
        <v>0.0</v>
      </c>
      <c r="S749" s="5">
        <v>0.0</v>
      </c>
      <c r="T749" s="5">
        <v>0.0</v>
      </c>
      <c r="U749" s="5">
        <v>0.0</v>
      </c>
      <c r="V749" s="5"/>
      <c r="W749" s="5"/>
      <c r="X749" s="5"/>
      <c r="Y749" s="5"/>
      <c r="Z749" s="5"/>
      <c r="AA749" s="5"/>
      <c r="AB749" s="5"/>
      <c r="AC749" s="5"/>
      <c r="AD749" s="5"/>
    </row>
    <row r="750" ht="16.5" hidden="1" customHeight="1">
      <c r="A750" s="4" t="s">
        <v>1470</v>
      </c>
      <c r="B750" s="1">
        <v>0.0</v>
      </c>
      <c r="C750" s="1">
        <v>0.0</v>
      </c>
      <c r="D750" s="1" t="s">
        <v>1471</v>
      </c>
      <c r="E750" s="5">
        <v>0.0</v>
      </c>
      <c r="F750" s="5">
        <v>0.0</v>
      </c>
      <c r="G750" s="5">
        <v>0.0</v>
      </c>
      <c r="H750" s="5">
        <v>0.0</v>
      </c>
      <c r="I750" s="5">
        <v>0.0</v>
      </c>
      <c r="J750" s="5">
        <v>0.0</v>
      </c>
      <c r="K750" s="5">
        <v>0.0</v>
      </c>
      <c r="L750" s="5">
        <v>0.0</v>
      </c>
      <c r="M750" s="5">
        <v>0.0</v>
      </c>
      <c r="N750" s="5">
        <v>0.0</v>
      </c>
      <c r="O750" s="5">
        <v>0.0</v>
      </c>
      <c r="P750" s="5">
        <v>0.0</v>
      </c>
      <c r="Q750" s="5">
        <v>0.0</v>
      </c>
      <c r="R750" s="5">
        <v>0.0</v>
      </c>
      <c r="S750" s="5">
        <v>0.0</v>
      </c>
      <c r="T750" s="5">
        <v>0.0</v>
      </c>
      <c r="U750" s="5">
        <v>0.0</v>
      </c>
      <c r="V750" s="5"/>
      <c r="W750" s="5"/>
      <c r="X750" s="5"/>
      <c r="Y750" s="5"/>
      <c r="Z750" s="5"/>
      <c r="AA750" s="5"/>
      <c r="AB750" s="5"/>
      <c r="AC750" s="5"/>
      <c r="AD750" s="5"/>
    </row>
    <row r="751" ht="16.5" hidden="1" customHeight="1">
      <c r="A751" s="4" t="s">
        <v>1472</v>
      </c>
      <c r="B751" s="1">
        <v>0.0</v>
      </c>
      <c r="C751" s="1">
        <v>0.0</v>
      </c>
      <c r="D751" s="1" t="s">
        <v>1473</v>
      </c>
      <c r="E751" s="5">
        <v>0.0</v>
      </c>
      <c r="F751" s="5">
        <v>0.0</v>
      </c>
      <c r="G751" s="5">
        <v>0.0</v>
      </c>
      <c r="H751" s="5">
        <v>0.0</v>
      </c>
      <c r="I751" s="5">
        <v>0.0</v>
      </c>
      <c r="J751" s="5">
        <v>0.0</v>
      </c>
      <c r="K751" s="5">
        <v>0.0</v>
      </c>
      <c r="L751" s="5">
        <v>0.0</v>
      </c>
      <c r="M751" s="5">
        <v>0.0</v>
      </c>
      <c r="N751" s="5">
        <v>0.0</v>
      </c>
      <c r="O751" s="5">
        <v>0.0</v>
      </c>
      <c r="P751" s="5">
        <v>0.0</v>
      </c>
      <c r="Q751" s="5">
        <v>0.0</v>
      </c>
      <c r="R751" s="5">
        <v>0.0</v>
      </c>
      <c r="S751" s="5">
        <v>0.0</v>
      </c>
      <c r="T751" s="5">
        <v>0.0</v>
      </c>
      <c r="U751" s="5">
        <v>0.0</v>
      </c>
      <c r="V751" s="5"/>
      <c r="W751" s="5"/>
      <c r="X751" s="5"/>
      <c r="Y751" s="5"/>
      <c r="Z751" s="5"/>
      <c r="AA751" s="5"/>
      <c r="AB751" s="5"/>
      <c r="AC751" s="5"/>
      <c r="AD751" s="5"/>
    </row>
    <row r="752" ht="16.5" hidden="1" customHeight="1">
      <c r="A752" s="1" t="s">
        <v>1474</v>
      </c>
      <c r="B752" s="5">
        <v>0.0</v>
      </c>
      <c r="C752" s="5">
        <v>0.0</v>
      </c>
      <c r="D752" s="1" t="s">
        <v>1475</v>
      </c>
      <c r="E752" s="5">
        <v>0.0</v>
      </c>
      <c r="F752" s="5">
        <v>0.0</v>
      </c>
      <c r="G752" s="5">
        <v>0.0</v>
      </c>
      <c r="H752" s="5">
        <v>0.0</v>
      </c>
      <c r="I752" s="5">
        <v>0.0</v>
      </c>
      <c r="J752" s="5">
        <v>0.0</v>
      </c>
      <c r="K752" s="5">
        <v>0.0</v>
      </c>
      <c r="L752" s="5">
        <v>0.0</v>
      </c>
      <c r="M752" s="5">
        <v>0.0</v>
      </c>
      <c r="N752" s="5">
        <v>0.0</v>
      </c>
      <c r="O752" s="5">
        <v>0.0</v>
      </c>
      <c r="P752" s="5">
        <v>0.0</v>
      </c>
      <c r="Q752" s="5">
        <v>0.0</v>
      </c>
      <c r="R752" s="5">
        <v>0.0</v>
      </c>
      <c r="S752" s="5">
        <v>0.0</v>
      </c>
      <c r="T752" s="5">
        <v>0.0</v>
      </c>
      <c r="U752" s="5">
        <v>0.0</v>
      </c>
      <c r="V752" s="5"/>
      <c r="W752" s="5"/>
      <c r="X752" s="5"/>
      <c r="Y752" s="5"/>
      <c r="Z752" s="5"/>
      <c r="AA752" s="5"/>
      <c r="AB752" s="5"/>
      <c r="AC752" s="5"/>
      <c r="AD752" s="5"/>
    </row>
    <row r="753" ht="16.5" hidden="1" customHeight="1">
      <c r="A753" s="1" t="s">
        <v>1476</v>
      </c>
      <c r="B753" s="1">
        <v>0.0</v>
      </c>
      <c r="C753" s="1">
        <v>0.0</v>
      </c>
      <c r="D753" s="1" t="s">
        <v>1477</v>
      </c>
      <c r="E753" s="1">
        <v>0.0</v>
      </c>
      <c r="F753" s="5">
        <v>0.0</v>
      </c>
      <c r="G753" s="5">
        <v>0.0</v>
      </c>
      <c r="H753" s="5">
        <v>0.0</v>
      </c>
      <c r="I753" s="5">
        <v>0.0</v>
      </c>
      <c r="J753" s="5">
        <v>0.0</v>
      </c>
      <c r="K753" s="5">
        <v>0.0</v>
      </c>
      <c r="L753" s="5">
        <v>0.0</v>
      </c>
      <c r="M753" s="5">
        <v>0.0</v>
      </c>
      <c r="N753" s="5">
        <v>0.0</v>
      </c>
      <c r="O753" s="5">
        <v>0.0</v>
      </c>
      <c r="P753" s="5">
        <v>0.0</v>
      </c>
      <c r="Q753" s="5">
        <v>0.0</v>
      </c>
      <c r="R753" s="5">
        <v>0.0</v>
      </c>
      <c r="S753" s="5">
        <v>0.0</v>
      </c>
      <c r="T753" s="5">
        <v>0.0</v>
      </c>
      <c r="U753" s="5">
        <v>0.0</v>
      </c>
      <c r="V753" s="5"/>
      <c r="W753" s="5"/>
      <c r="X753" s="5"/>
      <c r="Y753" s="5"/>
      <c r="Z753" s="5"/>
      <c r="AA753" s="5"/>
      <c r="AB753" s="5"/>
      <c r="AC753" s="5"/>
      <c r="AD753" s="5"/>
    </row>
    <row r="754" ht="16.5" hidden="1" customHeight="1">
      <c r="A754" s="4" t="s">
        <v>1478</v>
      </c>
      <c r="B754" s="1">
        <v>0.0</v>
      </c>
      <c r="C754" s="1">
        <v>0.0</v>
      </c>
      <c r="D754" s="1" t="s">
        <v>1479</v>
      </c>
      <c r="E754" s="5">
        <v>0.0</v>
      </c>
      <c r="F754" s="5">
        <v>0.0</v>
      </c>
      <c r="G754" s="5">
        <v>0.0</v>
      </c>
      <c r="H754" s="5">
        <v>0.0</v>
      </c>
      <c r="I754" s="5">
        <v>0.0</v>
      </c>
      <c r="J754" s="5">
        <v>0.0</v>
      </c>
      <c r="K754" s="5">
        <v>0.0</v>
      </c>
      <c r="L754" s="5">
        <v>0.0</v>
      </c>
      <c r="M754" s="5">
        <v>0.0</v>
      </c>
      <c r="N754" s="5">
        <v>0.0</v>
      </c>
      <c r="O754" s="5">
        <v>0.0</v>
      </c>
      <c r="P754" s="5">
        <v>0.0</v>
      </c>
      <c r="Q754" s="5">
        <v>0.0</v>
      </c>
      <c r="R754" s="5">
        <v>0.0</v>
      </c>
      <c r="S754" s="5">
        <v>0.0</v>
      </c>
      <c r="T754" s="5">
        <v>0.0</v>
      </c>
      <c r="U754" s="5">
        <v>0.0</v>
      </c>
      <c r="V754" s="5"/>
      <c r="W754" s="5"/>
      <c r="X754" s="5"/>
      <c r="Y754" s="5"/>
      <c r="Z754" s="5"/>
      <c r="AA754" s="5"/>
      <c r="AB754" s="5"/>
      <c r="AC754" s="5"/>
      <c r="AD754" s="5"/>
    </row>
    <row r="755" ht="16.5" hidden="1" customHeight="1">
      <c r="A755" s="4" t="s">
        <v>1480</v>
      </c>
      <c r="B755" s="1">
        <v>0.0</v>
      </c>
      <c r="C755" s="1">
        <v>0.0</v>
      </c>
      <c r="D755" s="1" t="s">
        <v>1481</v>
      </c>
      <c r="E755" s="5">
        <v>0.0</v>
      </c>
      <c r="F755" s="5">
        <v>0.0</v>
      </c>
      <c r="G755" s="5">
        <v>0.0</v>
      </c>
      <c r="H755" s="5">
        <v>0.0</v>
      </c>
      <c r="I755" s="5">
        <v>0.0</v>
      </c>
      <c r="J755" s="5">
        <v>0.0</v>
      </c>
      <c r="K755" s="5">
        <v>0.0</v>
      </c>
      <c r="L755" s="5">
        <v>0.0</v>
      </c>
      <c r="M755" s="5">
        <v>0.0</v>
      </c>
      <c r="N755" s="5">
        <v>0.0</v>
      </c>
      <c r="O755" s="5">
        <v>0.0</v>
      </c>
      <c r="P755" s="5">
        <v>0.0</v>
      </c>
      <c r="Q755" s="5">
        <v>0.0</v>
      </c>
      <c r="R755" s="5">
        <v>0.0</v>
      </c>
      <c r="S755" s="5">
        <v>0.0</v>
      </c>
      <c r="T755" s="5">
        <v>0.0</v>
      </c>
      <c r="U755" s="5">
        <v>0.0</v>
      </c>
      <c r="V755" s="5"/>
      <c r="W755" s="5"/>
      <c r="X755" s="5"/>
      <c r="Y755" s="5"/>
      <c r="Z755" s="5"/>
      <c r="AA755" s="5"/>
      <c r="AB755" s="5"/>
      <c r="AC755" s="5"/>
      <c r="AD755" s="5"/>
    </row>
    <row r="756" ht="16.5" hidden="1" customHeight="1">
      <c r="A756" s="4" t="s">
        <v>1482</v>
      </c>
      <c r="B756" s="5">
        <v>0.0</v>
      </c>
      <c r="C756" s="5">
        <v>0.0</v>
      </c>
      <c r="D756" s="1" t="s">
        <v>1483</v>
      </c>
      <c r="E756" s="5">
        <v>0.0</v>
      </c>
      <c r="F756" s="5">
        <v>0.0</v>
      </c>
      <c r="G756" s="5">
        <v>0.0</v>
      </c>
      <c r="H756" s="5">
        <v>0.0</v>
      </c>
      <c r="I756" s="5">
        <v>0.0</v>
      </c>
      <c r="J756" s="5">
        <v>0.0</v>
      </c>
      <c r="K756" s="5">
        <v>0.0</v>
      </c>
      <c r="L756" s="5">
        <v>0.0</v>
      </c>
      <c r="M756" s="5">
        <v>0.0</v>
      </c>
      <c r="N756" s="5">
        <v>0.0</v>
      </c>
      <c r="O756" s="5">
        <v>0.0</v>
      </c>
      <c r="P756" s="5">
        <v>0.0</v>
      </c>
      <c r="Q756" s="5">
        <v>0.0</v>
      </c>
      <c r="R756" s="5">
        <v>0.0</v>
      </c>
      <c r="S756" s="5">
        <v>0.0</v>
      </c>
      <c r="T756" s="5">
        <v>0.0</v>
      </c>
      <c r="U756" s="5">
        <v>0.0</v>
      </c>
      <c r="V756" s="5"/>
      <c r="W756" s="5"/>
      <c r="X756" s="5"/>
      <c r="Y756" s="5"/>
      <c r="Z756" s="5"/>
      <c r="AA756" s="5"/>
      <c r="AB756" s="5"/>
      <c r="AC756" s="5"/>
      <c r="AD756" s="5"/>
    </row>
    <row r="757" ht="16.5" hidden="1" customHeight="1">
      <c r="A757" s="4" t="s">
        <v>1484</v>
      </c>
      <c r="B757" s="1">
        <v>0.0</v>
      </c>
      <c r="C757" s="1">
        <v>0.0</v>
      </c>
      <c r="D757" s="1" t="s">
        <v>1485</v>
      </c>
      <c r="E757" s="1">
        <v>0.0</v>
      </c>
      <c r="F757" s="1">
        <v>0.0</v>
      </c>
      <c r="G757" s="1">
        <v>0.0</v>
      </c>
      <c r="H757" s="1">
        <v>0.0</v>
      </c>
      <c r="I757" s="1">
        <v>0.0</v>
      </c>
      <c r="J757" s="1">
        <v>0.0</v>
      </c>
      <c r="K757" s="5">
        <v>0.0</v>
      </c>
      <c r="L757" s="5">
        <v>0.0</v>
      </c>
      <c r="M757" s="5">
        <v>0.0</v>
      </c>
      <c r="N757" s="5">
        <v>0.0</v>
      </c>
      <c r="O757" s="5">
        <v>0.0</v>
      </c>
      <c r="P757" s="5">
        <v>0.0</v>
      </c>
      <c r="Q757" s="5">
        <v>0.0</v>
      </c>
      <c r="R757" s="5">
        <v>0.0</v>
      </c>
      <c r="S757" s="5">
        <v>0.0</v>
      </c>
      <c r="T757" s="5">
        <v>0.0</v>
      </c>
      <c r="U757" s="5">
        <v>0.0</v>
      </c>
      <c r="V757" s="5"/>
      <c r="W757" s="5"/>
      <c r="X757" s="5"/>
      <c r="Y757" s="5"/>
      <c r="Z757" s="5"/>
      <c r="AA757" s="5"/>
      <c r="AB757" s="5"/>
      <c r="AC757" s="5"/>
      <c r="AD757" s="5"/>
    </row>
    <row r="758" ht="16.5" hidden="1" customHeight="1">
      <c r="A758" s="4" t="s">
        <v>1486</v>
      </c>
      <c r="B758" s="1">
        <v>0.0</v>
      </c>
      <c r="C758" s="5">
        <v>0.0</v>
      </c>
      <c r="D758" s="1" t="s">
        <v>1487</v>
      </c>
      <c r="E758" s="5">
        <v>0.0</v>
      </c>
      <c r="F758" s="5">
        <v>0.0</v>
      </c>
      <c r="G758" s="5">
        <v>0.0</v>
      </c>
      <c r="H758" s="5">
        <v>0.0</v>
      </c>
      <c r="I758" s="5">
        <v>0.0</v>
      </c>
      <c r="J758" s="5">
        <v>0.0</v>
      </c>
      <c r="K758" s="5">
        <v>0.0</v>
      </c>
      <c r="L758" s="5">
        <v>0.0</v>
      </c>
      <c r="M758" s="5">
        <v>0.0</v>
      </c>
      <c r="N758" s="5">
        <v>0.0</v>
      </c>
      <c r="O758" s="5">
        <v>0.0</v>
      </c>
      <c r="P758" s="5">
        <v>0.0</v>
      </c>
      <c r="Q758" s="5">
        <v>0.0</v>
      </c>
      <c r="R758" s="5">
        <v>0.0</v>
      </c>
      <c r="S758" s="5">
        <v>0.0</v>
      </c>
      <c r="T758" s="5">
        <v>0.0</v>
      </c>
      <c r="U758" s="5">
        <v>0.0</v>
      </c>
      <c r="V758" s="5"/>
      <c r="W758" s="5"/>
      <c r="X758" s="5"/>
      <c r="Y758" s="5"/>
      <c r="Z758" s="5"/>
      <c r="AA758" s="5"/>
      <c r="AB758" s="5"/>
      <c r="AC758" s="5"/>
      <c r="AD758" s="5"/>
    </row>
    <row r="759" ht="16.5" hidden="1" customHeight="1">
      <c r="A759" s="4" t="s">
        <v>1488</v>
      </c>
      <c r="B759" s="1">
        <v>0.0</v>
      </c>
      <c r="C759" s="5">
        <v>0.0</v>
      </c>
      <c r="D759" s="1" t="s">
        <v>1489</v>
      </c>
      <c r="E759" s="5">
        <v>0.0</v>
      </c>
      <c r="F759" s="5">
        <v>0.0</v>
      </c>
      <c r="G759" s="5">
        <v>0.0</v>
      </c>
      <c r="H759" s="5">
        <v>0.0</v>
      </c>
      <c r="I759" s="5">
        <v>0.0</v>
      </c>
      <c r="J759" s="5">
        <v>0.0</v>
      </c>
      <c r="K759" s="5">
        <v>0.0</v>
      </c>
      <c r="L759" s="5">
        <v>0.0</v>
      </c>
      <c r="M759" s="5">
        <v>0.0</v>
      </c>
      <c r="N759" s="5">
        <v>0.0</v>
      </c>
      <c r="O759" s="5">
        <v>0.0</v>
      </c>
      <c r="P759" s="5">
        <v>0.0</v>
      </c>
      <c r="Q759" s="5">
        <v>0.0</v>
      </c>
      <c r="R759" s="5">
        <v>0.0</v>
      </c>
      <c r="S759" s="5">
        <v>0.0</v>
      </c>
      <c r="T759" s="5">
        <v>0.0</v>
      </c>
      <c r="U759" s="5">
        <v>0.0</v>
      </c>
      <c r="V759" s="5"/>
      <c r="W759" s="5"/>
      <c r="X759" s="5"/>
      <c r="Y759" s="5"/>
      <c r="Z759" s="5"/>
      <c r="AA759" s="5"/>
      <c r="AB759" s="5"/>
      <c r="AC759" s="5"/>
      <c r="AD759" s="5"/>
    </row>
    <row r="760" ht="16.5" hidden="1" customHeight="1">
      <c r="A760" s="4" t="s">
        <v>1490</v>
      </c>
      <c r="B760" s="1">
        <v>0.0</v>
      </c>
      <c r="C760" s="1">
        <v>0.0</v>
      </c>
      <c r="D760" s="1" t="s">
        <v>1491</v>
      </c>
      <c r="E760" s="5">
        <v>0.0</v>
      </c>
      <c r="F760" s="5">
        <v>0.0</v>
      </c>
      <c r="G760" s="5">
        <v>0.0</v>
      </c>
      <c r="H760" s="5">
        <v>0.0</v>
      </c>
      <c r="I760" s="5">
        <v>0.0</v>
      </c>
      <c r="J760" s="5">
        <v>0.0</v>
      </c>
      <c r="K760" s="5">
        <v>0.0</v>
      </c>
      <c r="L760" s="5">
        <v>0.0</v>
      </c>
      <c r="M760" s="5">
        <v>0.0</v>
      </c>
      <c r="N760" s="5">
        <v>0.0</v>
      </c>
      <c r="O760" s="5">
        <v>0.0</v>
      </c>
      <c r="P760" s="5">
        <v>0.0</v>
      </c>
      <c r="Q760" s="5">
        <v>0.0</v>
      </c>
      <c r="R760" s="5">
        <v>0.0</v>
      </c>
      <c r="S760" s="5">
        <v>0.0</v>
      </c>
      <c r="T760" s="5">
        <v>0.0</v>
      </c>
      <c r="U760" s="5">
        <v>0.0</v>
      </c>
      <c r="V760" s="5"/>
      <c r="W760" s="5"/>
      <c r="X760" s="5"/>
      <c r="Y760" s="5"/>
      <c r="Z760" s="5"/>
      <c r="AA760" s="5"/>
      <c r="AB760" s="5"/>
      <c r="AC760" s="5"/>
      <c r="AD760" s="5"/>
    </row>
    <row r="761" ht="16.5" hidden="1" customHeight="1">
      <c r="A761" s="4" t="s">
        <v>1492</v>
      </c>
      <c r="B761" s="1">
        <v>0.0</v>
      </c>
      <c r="C761" s="1">
        <v>0.0</v>
      </c>
      <c r="D761" s="1" t="s">
        <v>1493</v>
      </c>
      <c r="E761" s="1">
        <v>0.0</v>
      </c>
      <c r="F761" s="1">
        <v>0.0</v>
      </c>
      <c r="G761" s="1">
        <v>0.0</v>
      </c>
      <c r="H761" s="5">
        <v>0.0</v>
      </c>
      <c r="I761" s="5">
        <v>0.0</v>
      </c>
      <c r="J761" s="5">
        <v>0.0</v>
      </c>
      <c r="K761" s="5">
        <v>0.0</v>
      </c>
      <c r="L761" s="5">
        <v>0.0</v>
      </c>
      <c r="M761" s="5">
        <v>0.0</v>
      </c>
      <c r="N761" s="5">
        <v>0.0</v>
      </c>
      <c r="O761" s="5">
        <v>0.0</v>
      </c>
      <c r="P761" s="5">
        <v>0.0</v>
      </c>
      <c r="Q761" s="5">
        <v>0.0</v>
      </c>
      <c r="R761" s="5">
        <v>0.0</v>
      </c>
      <c r="S761" s="5">
        <v>0.0</v>
      </c>
      <c r="T761" s="5">
        <v>0.0</v>
      </c>
      <c r="U761" s="5">
        <v>0.0</v>
      </c>
      <c r="V761" s="5"/>
      <c r="W761" s="5"/>
      <c r="X761" s="5"/>
      <c r="Y761" s="5"/>
      <c r="Z761" s="5"/>
      <c r="AA761" s="5"/>
      <c r="AB761" s="5"/>
      <c r="AC761" s="5"/>
      <c r="AD761" s="5"/>
    </row>
    <row r="762" ht="16.5" hidden="1" customHeight="1">
      <c r="A762" s="4" t="s">
        <v>1494</v>
      </c>
      <c r="B762" s="1">
        <v>0.0</v>
      </c>
      <c r="C762" s="1">
        <v>0.0</v>
      </c>
      <c r="D762" s="1" t="s">
        <v>1495</v>
      </c>
      <c r="E762" s="1">
        <v>0.0</v>
      </c>
      <c r="F762" s="1">
        <v>0.0</v>
      </c>
      <c r="G762" s="1">
        <v>0.0</v>
      </c>
      <c r="H762" s="1">
        <v>0.0</v>
      </c>
      <c r="I762" s="1">
        <v>0.0</v>
      </c>
      <c r="J762" s="1">
        <v>0.0</v>
      </c>
      <c r="K762" s="5">
        <v>0.0</v>
      </c>
      <c r="L762" s="5">
        <v>0.0</v>
      </c>
      <c r="M762" s="5">
        <v>0.0</v>
      </c>
      <c r="N762" s="5">
        <v>0.0</v>
      </c>
      <c r="O762" s="5">
        <v>0.0</v>
      </c>
      <c r="P762" s="5">
        <v>0.0</v>
      </c>
      <c r="Q762" s="5">
        <v>0.0</v>
      </c>
      <c r="R762" s="5">
        <v>0.0</v>
      </c>
      <c r="S762" s="5">
        <v>0.0</v>
      </c>
      <c r="T762" s="5">
        <v>0.0</v>
      </c>
      <c r="U762" s="5">
        <v>0.0</v>
      </c>
      <c r="V762" s="5"/>
      <c r="W762" s="5"/>
      <c r="X762" s="5"/>
      <c r="Y762" s="5"/>
      <c r="Z762" s="5"/>
      <c r="AA762" s="5"/>
      <c r="AB762" s="5"/>
      <c r="AC762" s="5"/>
      <c r="AD762" s="5"/>
    </row>
    <row r="763" ht="16.5" hidden="1" customHeight="1">
      <c r="A763" s="4" t="s">
        <v>1496</v>
      </c>
      <c r="B763" s="1">
        <v>0.0</v>
      </c>
      <c r="C763" s="1">
        <v>0.0</v>
      </c>
      <c r="D763" s="1" t="s">
        <v>1497</v>
      </c>
      <c r="E763" s="1">
        <v>0.0</v>
      </c>
      <c r="F763" s="1">
        <v>0.0</v>
      </c>
      <c r="G763" s="1">
        <v>0.0</v>
      </c>
      <c r="H763" s="1">
        <v>0.0</v>
      </c>
      <c r="I763" s="1">
        <v>0.0</v>
      </c>
      <c r="J763" s="5">
        <v>0.0</v>
      </c>
      <c r="K763" s="5">
        <v>0.0</v>
      </c>
      <c r="L763" s="5">
        <v>0.0</v>
      </c>
      <c r="M763" s="5">
        <v>0.0</v>
      </c>
      <c r="N763" s="5">
        <v>0.0</v>
      </c>
      <c r="O763" s="5">
        <v>0.0</v>
      </c>
      <c r="P763" s="5">
        <v>0.0</v>
      </c>
      <c r="Q763" s="5">
        <v>0.0</v>
      </c>
      <c r="R763" s="5">
        <v>0.0</v>
      </c>
      <c r="S763" s="5">
        <v>0.0</v>
      </c>
      <c r="T763" s="5">
        <v>0.0</v>
      </c>
      <c r="U763" s="5">
        <v>0.0</v>
      </c>
      <c r="V763" s="5"/>
      <c r="W763" s="5"/>
      <c r="X763" s="5"/>
      <c r="Y763" s="5"/>
      <c r="Z763" s="5"/>
      <c r="AA763" s="5"/>
      <c r="AB763" s="5"/>
      <c r="AC763" s="5"/>
      <c r="AD763" s="5"/>
    </row>
    <row r="764" ht="16.5" hidden="1" customHeight="1">
      <c r="A764" s="4" t="s">
        <v>1498</v>
      </c>
      <c r="B764" s="1">
        <v>0.0</v>
      </c>
      <c r="C764" s="5">
        <v>0.0</v>
      </c>
      <c r="D764" s="1" t="s">
        <v>1499</v>
      </c>
      <c r="E764" s="5">
        <v>0.0</v>
      </c>
      <c r="F764" s="5">
        <v>0.0</v>
      </c>
      <c r="G764" s="5">
        <v>0.0</v>
      </c>
      <c r="H764" s="5">
        <v>0.0</v>
      </c>
      <c r="I764" s="5">
        <v>0.0</v>
      </c>
      <c r="J764" s="5">
        <v>0.0</v>
      </c>
      <c r="K764" s="5">
        <v>0.0</v>
      </c>
      <c r="L764" s="5">
        <v>0.0</v>
      </c>
      <c r="M764" s="5">
        <v>0.0</v>
      </c>
      <c r="N764" s="5">
        <v>0.0</v>
      </c>
      <c r="O764" s="5">
        <v>0.0</v>
      </c>
      <c r="P764" s="5">
        <v>0.0</v>
      </c>
      <c r="Q764" s="5">
        <v>0.0</v>
      </c>
      <c r="R764" s="5">
        <v>0.0</v>
      </c>
      <c r="S764" s="5">
        <v>0.0</v>
      </c>
      <c r="T764" s="5">
        <v>0.0</v>
      </c>
      <c r="U764" s="5">
        <v>0.0</v>
      </c>
      <c r="V764" s="5"/>
      <c r="W764" s="5"/>
      <c r="X764" s="5"/>
      <c r="Y764" s="5"/>
      <c r="Z764" s="5"/>
      <c r="AA764" s="5"/>
      <c r="AB764" s="5"/>
      <c r="AC764" s="5"/>
      <c r="AD764" s="5"/>
    </row>
    <row r="765" ht="16.5" hidden="1" customHeight="1">
      <c r="A765" s="4" t="s">
        <v>1500</v>
      </c>
      <c r="B765" s="1">
        <v>0.0</v>
      </c>
      <c r="C765" s="1">
        <v>0.0</v>
      </c>
      <c r="D765" s="1" t="s">
        <v>1501</v>
      </c>
      <c r="E765" s="1">
        <v>0.0</v>
      </c>
      <c r="F765" s="5">
        <v>0.0</v>
      </c>
      <c r="G765" s="5">
        <v>0.0</v>
      </c>
      <c r="H765" s="5">
        <v>0.0</v>
      </c>
      <c r="I765" s="5">
        <v>0.0</v>
      </c>
      <c r="J765" s="5">
        <v>0.0</v>
      </c>
      <c r="K765" s="5">
        <v>0.0</v>
      </c>
      <c r="L765" s="5">
        <v>0.0</v>
      </c>
      <c r="M765" s="5">
        <v>0.0</v>
      </c>
      <c r="N765" s="5">
        <v>0.0</v>
      </c>
      <c r="O765" s="5">
        <v>0.0</v>
      </c>
      <c r="P765" s="5">
        <v>0.0</v>
      </c>
      <c r="Q765" s="5">
        <v>0.0</v>
      </c>
      <c r="R765" s="5">
        <v>0.0</v>
      </c>
      <c r="S765" s="5">
        <v>0.0</v>
      </c>
      <c r="T765" s="5">
        <v>0.0</v>
      </c>
      <c r="U765" s="5">
        <v>0.0</v>
      </c>
      <c r="V765" s="5"/>
      <c r="W765" s="5"/>
      <c r="X765" s="5"/>
      <c r="Y765" s="5"/>
      <c r="Z765" s="5"/>
      <c r="AA765" s="5"/>
      <c r="AB765" s="5"/>
      <c r="AC765" s="5"/>
      <c r="AD765" s="5"/>
    </row>
    <row r="766" ht="16.5" hidden="1" customHeight="1">
      <c r="A766" s="4" t="s">
        <v>1502</v>
      </c>
      <c r="B766" s="1">
        <v>1.0</v>
      </c>
      <c r="C766" s="1">
        <v>0.0</v>
      </c>
      <c r="D766" s="1" t="s">
        <v>1503</v>
      </c>
      <c r="E766" s="1">
        <v>0.0</v>
      </c>
      <c r="F766" s="5">
        <v>0.0</v>
      </c>
      <c r="G766" s="5">
        <v>0.0</v>
      </c>
      <c r="H766" s="5">
        <v>0.0</v>
      </c>
      <c r="I766" s="5">
        <v>0.0</v>
      </c>
      <c r="J766" s="5">
        <v>0.0</v>
      </c>
      <c r="K766" s="5">
        <v>0.0</v>
      </c>
      <c r="L766" s="5">
        <v>0.0</v>
      </c>
      <c r="M766" s="5">
        <v>0.0</v>
      </c>
      <c r="N766" s="5">
        <v>0.0</v>
      </c>
      <c r="O766" s="5">
        <v>0.0</v>
      </c>
      <c r="P766" s="5">
        <v>0.0</v>
      </c>
      <c r="Q766" s="5">
        <v>0.0</v>
      </c>
      <c r="R766" s="5">
        <v>0.0</v>
      </c>
      <c r="S766" s="5">
        <v>0.0</v>
      </c>
      <c r="T766" s="5">
        <v>0.0</v>
      </c>
      <c r="U766" s="5">
        <v>0.0</v>
      </c>
      <c r="V766" s="5"/>
      <c r="W766" s="5"/>
      <c r="X766" s="5"/>
      <c r="Y766" s="5"/>
      <c r="Z766" s="5"/>
      <c r="AA766" s="5"/>
      <c r="AB766" s="5"/>
      <c r="AC766" s="5"/>
      <c r="AD766" s="5"/>
    </row>
    <row r="767" ht="16.5" hidden="1" customHeight="1">
      <c r="A767" s="4" t="s">
        <v>1504</v>
      </c>
      <c r="B767" s="1">
        <v>0.0</v>
      </c>
      <c r="C767" s="1">
        <v>0.0</v>
      </c>
      <c r="D767" s="1" t="s">
        <v>1505</v>
      </c>
      <c r="E767" s="1">
        <v>0.0</v>
      </c>
      <c r="F767" s="1">
        <v>0.0</v>
      </c>
      <c r="G767" s="1">
        <v>0.0</v>
      </c>
      <c r="H767" s="1">
        <v>0.0</v>
      </c>
      <c r="I767" s="5">
        <v>0.0</v>
      </c>
      <c r="J767" s="5">
        <v>0.0</v>
      </c>
      <c r="K767" s="5">
        <v>0.0</v>
      </c>
      <c r="L767" s="5">
        <v>0.0</v>
      </c>
      <c r="M767" s="5">
        <v>0.0</v>
      </c>
      <c r="N767" s="5">
        <v>0.0</v>
      </c>
      <c r="O767" s="5">
        <v>0.0</v>
      </c>
      <c r="P767" s="5">
        <v>0.0</v>
      </c>
      <c r="Q767" s="5">
        <v>0.0</v>
      </c>
      <c r="R767" s="5">
        <v>0.0</v>
      </c>
      <c r="S767" s="5">
        <v>0.0</v>
      </c>
      <c r="T767" s="5">
        <v>0.0</v>
      </c>
      <c r="U767" s="5">
        <v>0.0</v>
      </c>
      <c r="V767" s="5"/>
      <c r="W767" s="5"/>
      <c r="X767" s="5"/>
      <c r="Y767" s="5"/>
      <c r="Z767" s="5"/>
      <c r="AA767" s="5"/>
      <c r="AB767" s="5"/>
      <c r="AC767" s="5"/>
      <c r="AD767" s="5"/>
    </row>
    <row r="768" ht="16.5" hidden="1" customHeight="1">
      <c r="A768" s="4" t="s">
        <v>1506</v>
      </c>
      <c r="B768" s="1">
        <v>1.0</v>
      </c>
      <c r="C768" s="5">
        <v>0.0</v>
      </c>
      <c r="D768" s="1" t="s">
        <v>1507</v>
      </c>
      <c r="E768" s="5">
        <v>0.0</v>
      </c>
      <c r="F768" s="5">
        <v>0.0</v>
      </c>
      <c r="G768" s="5">
        <v>0.0</v>
      </c>
      <c r="H768" s="5">
        <v>0.0</v>
      </c>
      <c r="I768" s="5">
        <v>0.0</v>
      </c>
      <c r="J768" s="5">
        <v>0.0</v>
      </c>
      <c r="K768" s="5">
        <v>0.0</v>
      </c>
      <c r="L768" s="5">
        <v>0.0</v>
      </c>
      <c r="M768" s="5">
        <v>0.0</v>
      </c>
      <c r="N768" s="5">
        <v>0.0</v>
      </c>
      <c r="O768" s="5">
        <v>0.0</v>
      </c>
      <c r="P768" s="5">
        <v>0.0</v>
      </c>
      <c r="Q768" s="5">
        <v>0.0</v>
      </c>
      <c r="R768" s="5">
        <v>0.0</v>
      </c>
      <c r="S768" s="5">
        <v>0.0</v>
      </c>
      <c r="T768" s="5">
        <v>0.0</v>
      </c>
      <c r="U768" s="5">
        <v>0.0</v>
      </c>
      <c r="V768" s="5"/>
      <c r="W768" s="5"/>
      <c r="X768" s="5"/>
      <c r="Y768" s="5"/>
      <c r="Z768" s="5"/>
      <c r="AA768" s="5"/>
      <c r="AB768" s="5"/>
      <c r="AC768" s="5"/>
      <c r="AD768" s="5"/>
    </row>
    <row r="769" ht="16.5" hidden="1" customHeight="1">
      <c r="A769" s="4" t="s">
        <v>1508</v>
      </c>
      <c r="B769" s="1">
        <v>0.0</v>
      </c>
      <c r="C769" s="1">
        <v>0.0</v>
      </c>
      <c r="D769" s="1" t="s">
        <v>1509</v>
      </c>
      <c r="E769" s="1">
        <v>0.0</v>
      </c>
      <c r="F769" s="1">
        <v>0.0</v>
      </c>
      <c r="G769" s="1">
        <v>0.0</v>
      </c>
      <c r="H769" s="1">
        <v>0.0</v>
      </c>
      <c r="I769" s="5">
        <v>0.0</v>
      </c>
      <c r="J769" s="5">
        <v>0.0</v>
      </c>
      <c r="K769" s="5">
        <v>0.0</v>
      </c>
      <c r="L769" s="5">
        <v>0.0</v>
      </c>
      <c r="M769" s="5">
        <v>0.0</v>
      </c>
      <c r="N769" s="5">
        <v>0.0</v>
      </c>
      <c r="O769" s="5">
        <v>0.0</v>
      </c>
      <c r="P769" s="5">
        <v>0.0</v>
      </c>
      <c r="Q769" s="5">
        <v>0.0</v>
      </c>
      <c r="R769" s="5">
        <v>0.0</v>
      </c>
      <c r="S769" s="5">
        <v>0.0</v>
      </c>
      <c r="T769" s="5">
        <v>0.0</v>
      </c>
      <c r="U769" s="5">
        <v>0.0</v>
      </c>
      <c r="V769" s="5"/>
      <c r="W769" s="5"/>
      <c r="X769" s="5"/>
      <c r="Y769" s="5"/>
      <c r="Z769" s="5"/>
      <c r="AA769" s="5"/>
      <c r="AB769" s="5"/>
      <c r="AC769" s="5"/>
      <c r="AD769" s="5"/>
    </row>
    <row r="770" ht="16.5" hidden="1" customHeight="1">
      <c r="A770" s="4" t="s">
        <v>1510</v>
      </c>
      <c r="B770" s="1">
        <v>0.0</v>
      </c>
      <c r="C770" s="1">
        <v>0.0</v>
      </c>
      <c r="D770" s="1" t="s">
        <v>1511</v>
      </c>
      <c r="E770" s="1">
        <v>0.0</v>
      </c>
      <c r="F770" s="1">
        <v>0.0</v>
      </c>
      <c r="G770" s="1">
        <v>0.0</v>
      </c>
      <c r="H770" s="5">
        <v>0.0</v>
      </c>
      <c r="I770" s="5">
        <v>0.0</v>
      </c>
      <c r="J770" s="5">
        <v>0.0</v>
      </c>
      <c r="K770" s="5">
        <v>0.0</v>
      </c>
      <c r="L770" s="5">
        <v>0.0</v>
      </c>
      <c r="M770" s="5">
        <v>0.0</v>
      </c>
      <c r="N770" s="5">
        <v>0.0</v>
      </c>
      <c r="O770" s="5">
        <v>0.0</v>
      </c>
      <c r="P770" s="5">
        <v>0.0</v>
      </c>
      <c r="Q770" s="5">
        <v>0.0</v>
      </c>
      <c r="R770" s="5">
        <v>0.0</v>
      </c>
      <c r="S770" s="5">
        <v>0.0</v>
      </c>
      <c r="T770" s="5">
        <v>0.0</v>
      </c>
      <c r="U770" s="5">
        <v>0.0</v>
      </c>
      <c r="V770" s="5"/>
      <c r="W770" s="5"/>
      <c r="X770" s="5"/>
      <c r="Y770" s="5"/>
      <c r="Z770" s="5"/>
      <c r="AA770" s="5"/>
      <c r="AB770" s="5"/>
      <c r="AC770" s="5"/>
      <c r="AD770" s="5"/>
    </row>
    <row r="771" ht="16.5" hidden="1" customHeight="1">
      <c r="A771" s="4" t="s">
        <v>1512</v>
      </c>
      <c r="B771" s="1">
        <v>0.0</v>
      </c>
      <c r="C771" s="5">
        <v>0.0</v>
      </c>
      <c r="D771" s="1" t="s">
        <v>1513</v>
      </c>
      <c r="E771" s="5">
        <v>0.0</v>
      </c>
      <c r="F771" s="5">
        <v>0.0</v>
      </c>
      <c r="G771" s="5">
        <v>0.0</v>
      </c>
      <c r="H771" s="5">
        <v>0.0</v>
      </c>
      <c r="I771" s="5">
        <v>0.0</v>
      </c>
      <c r="J771" s="5">
        <v>0.0</v>
      </c>
      <c r="K771" s="5">
        <v>0.0</v>
      </c>
      <c r="L771" s="5">
        <v>0.0</v>
      </c>
      <c r="M771" s="5">
        <v>0.0</v>
      </c>
      <c r="N771" s="5">
        <v>0.0</v>
      </c>
      <c r="O771" s="5">
        <v>0.0</v>
      </c>
      <c r="P771" s="5">
        <v>0.0</v>
      </c>
      <c r="Q771" s="5">
        <v>0.0</v>
      </c>
      <c r="R771" s="5">
        <v>0.0</v>
      </c>
      <c r="S771" s="5">
        <v>0.0</v>
      </c>
      <c r="T771" s="5">
        <v>0.0</v>
      </c>
      <c r="U771" s="5">
        <v>0.0</v>
      </c>
      <c r="V771" s="5"/>
      <c r="W771" s="5"/>
      <c r="X771" s="5"/>
      <c r="Y771" s="5"/>
      <c r="Z771" s="5"/>
      <c r="AA771" s="5"/>
      <c r="AB771" s="5"/>
      <c r="AC771" s="5"/>
      <c r="AD771" s="5"/>
    </row>
    <row r="772" ht="16.5" hidden="1" customHeight="1">
      <c r="A772" s="4" t="s">
        <v>1514</v>
      </c>
      <c r="B772" s="5">
        <v>0.0</v>
      </c>
      <c r="C772" s="5">
        <v>0.0</v>
      </c>
      <c r="D772" s="1" t="s">
        <v>1515</v>
      </c>
      <c r="E772" s="5">
        <v>0.0</v>
      </c>
      <c r="F772" s="5">
        <v>0.0</v>
      </c>
      <c r="G772" s="5">
        <v>0.0</v>
      </c>
      <c r="H772" s="5">
        <v>0.0</v>
      </c>
      <c r="I772" s="5">
        <v>0.0</v>
      </c>
      <c r="J772" s="5">
        <v>0.0</v>
      </c>
      <c r="K772" s="5">
        <v>0.0</v>
      </c>
      <c r="L772" s="5">
        <v>0.0</v>
      </c>
      <c r="M772" s="5">
        <v>0.0</v>
      </c>
      <c r="N772" s="5">
        <v>0.0</v>
      </c>
      <c r="O772" s="5">
        <v>0.0</v>
      </c>
      <c r="P772" s="5">
        <v>0.0</v>
      </c>
      <c r="Q772" s="5">
        <v>0.0</v>
      </c>
      <c r="R772" s="5">
        <v>0.0</v>
      </c>
      <c r="S772" s="5">
        <v>0.0</v>
      </c>
      <c r="T772" s="5">
        <v>0.0</v>
      </c>
      <c r="U772" s="5">
        <v>0.0</v>
      </c>
      <c r="V772" s="5"/>
      <c r="W772" s="5"/>
      <c r="X772" s="5"/>
      <c r="Y772" s="5"/>
      <c r="Z772" s="5"/>
      <c r="AA772" s="5"/>
      <c r="AB772" s="5"/>
      <c r="AC772" s="5"/>
      <c r="AD772" s="5"/>
    </row>
    <row r="773" ht="16.5" hidden="1" customHeight="1">
      <c r="A773" s="4" t="s">
        <v>1088</v>
      </c>
      <c r="B773" s="1">
        <v>0.0</v>
      </c>
      <c r="C773" s="5">
        <v>0.0</v>
      </c>
      <c r="D773" s="1" t="s">
        <v>2924</v>
      </c>
      <c r="E773" s="5">
        <v>0.0</v>
      </c>
      <c r="F773" s="5">
        <v>0.0</v>
      </c>
      <c r="G773" s="5">
        <v>0.0</v>
      </c>
      <c r="H773" s="5">
        <v>0.0</v>
      </c>
      <c r="I773" s="5">
        <v>0.0</v>
      </c>
      <c r="J773" s="5">
        <v>0.0</v>
      </c>
      <c r="K773" s="5">
        <v>0.0</v>
      </c>
      <c r="L773" s="5">
        <v>0.0</v>
      </c>
      <c r="M773" s="5">
        <v>0.0</v>
      </c>
      <c r="N773" s="5">
        <v>0.0</v>
      </c>
      <c r="O773" s="5">
        <v>0.0</v>
      </c>
      <c r="P773" s="5">
        <v>0.0</v>
      </c>
      <c r="Q773" s="5">
        <v>0.0</v>
      </c>
      <c r="R773" s="5">
        <v>0.0</v>
      </c>
      <c r="S773" s="5">
        <v>0.0</v>
      </c>
      <c r="T773" s="5">
        <v>0.0</v>
      </c>
      <c r="U773" s="5">
        <v>0.0</v>
      </c>
      <c r="V773" s="5"/>
      <c r="W773" s="5"/>
      <c r="X773" s="5"/>
      <c r="Y773" s="5"/>
      <c r="Z773" s="5"/>
      <c r="AA773" s="5"/>
      <c r="AB773" s="5"/>
      <c r="AC773" s="5"/>
      <c r="AD773" s="5"/>
    </row>
    <row r="774" ht="16.5" hidden="1" customHeight="1">
      <c r="A774" s="4" t="s">
        <v>1516</v>
      </c>
      <c r="B774" s="1">
        <v>0.0</v>
      </c>
      <c r="C774" s="1">
        <v>0.0</v>
      </c>
      <c r="D774" s="1" t="s">
        <v>1517</v>
      </c>
      <c r="E774" s="1">
        <v>0.0</v>
      </c>
      <c r="F774" s="1">
        <v>0.0</v>
      </c>
      <c r="G774" s="1">
        <v>0.0</v>
      </c>
      <c r="H774" s="1">
        <v>0.0</v>
      </c>
      <c r="I774" s="1">
        <v>0.0</v>
      </c>
      <c r="J774" s="5">
        <v>0.0</v>
      </c>
      <c r="K774" s="5">
        <v>0.0</v>
      </c>
      <c r="L774" s="5">
        <v>0.0</v>
      </c>
      <c r="M774" s="5">
        <v>0.0</v>
      </c>
      <c r="N774" s="5">
        <v>0.0</v>
      </c>
      <c r="O774" s="5">
        <v>0.0</v>
      </c>
      <c r="P774" s="5">
        <v>0.0</v>
      </c>
      <c r="Q774" s="5">
        <v>0.0</v>
      </c>
      <c r="R774" s="5">
        <v>0.0</v>
      </c>
      <c r="S774" s="5">
        <v>0.0</v>
      </c>
      <c r="T774" s="5">
        <v>0.0</v>
      </c>
      <c r="U774" s="5">
        <v>0.0</v>
      </c>
      <c r="V774" s="5"/>
      <c r="W774" s="5"/>
      <c r="X774" s="5"/>
      <c r="Y774" s="5"/>
      <c r="Z774" s="5"/>
      <c r="AA774" s="5"/>
      <c r="AB774" s="5"/>
      <c r="AC774" s="5"/>
      <c r="AD774" s="5"/>
    </row>
    <row r="775" ht="16.5" hidden="1" customHeight="1">
      <c r="A775" s="4" t="s">
        <v>1518</v>
      </c>
      <c r="B775" s="1">
        <v>0.0</v>
      </c>
      <c r="C775" s="1">
        <v>0.0</v>
      </c>
      <c r="D775" s="1" t="s">
        <v>1519</v>
      </c>
      <c r="E775" s="1">
        <v>0.0</v>
      </c>
      <c r="F775" s="1">
        <v>0.0</v>
      </c>
      <c r="G775" s="1">
        <v>0.0</v>
      </c>
      <c r="H775" s="1">
        <v>0.0</v>
      </c>
      <c r="I775" s="1">
        <v>0.0</v>
      </c>
      <c r="J775" s="1">
        <v>0.0</v>
      </c>
      <c r="K775" s="5">
        <v>0.0</v>
      </c>
      <c r="L775" s="5">
        <v>0.0</v>
      </c>
      <c r="M775" s="5">
        <v>0.0</v>
      </c>
      <c r="N775" s="5">
        <v>0.0</v>
      </c>
      <c r="O775" s="5">
        <v>0.0</v>
      </c>
      <c r="P775" s="5">
        <v>0.0</v>
      </c>
      <c r="Q775" s="5">
        <v>0.0</v>
      </c>
      <c r="R775" s="5">
        <v>0.0</v>
      </c>
      <c r="S775" s="5">
        <v>0.0</v>
      </c>
      <c r="T775" s="5">
        <v>0.0</v>
      </c>
      <c r="U775" s="5">
        <v>0.0</v>
      </c>
      <c r="V775" s="5"/>
      <c r="W775" s="5"/>
      <c r="X775" s="5"/>
      <c r="Y775" s="5"/>
      <c r="Z775" s="5"/>
      <c r="AA775" s="5"/>
      <c r="AB775" s="5"/>
      <c r="AC775" s="5"/>
      <c r="AD775" s="5"/>
    </row>
    <row r="776" ht="16.5" hidden="1" customHeight="1">
      <c r="A776" s="4" t="s">
        <v>1520</v>
      </c>
      <c r="B776" s="1">
        <v>0.0</v>
      </c>
      <c r="C776" s="1">
        <v>0.0</v>
      </c>
      <c r="D776" s="1" t="s">
        <v>1521</v>
      </c>
      <c r="E776" s="5">
        <v>0.0</v>
      </c>
      <c r="F776" s="5">
        <v>0.0</v>
      </c>
      <c r="G776" s="5">
        <v>0.0</v>
      </c>
      <c r="H776" s="5">
        <v>0.0</v>
      </c>
      <c r="I776" s="5">
        <v>0.0</v>
      </c>
      <c r="J776" s="5">
        <v>0.0</v>
      </c>
      <c r="K776" s="5">
        <v>0.0</v>
      </c>
      <c r="L776" s="5">
        <v>0.0</v>
      </c>
      <c r="M776" s="5">
        <v>0.0</v>
      </c>
      <c r="N776" s="5">
        <v>0.0</v>
      </c>
      <c r="O776" s="5">
        <v>0.0</v>
      </c>
      <c r="P776" s="5">
        <v>0.0</v>
      </c>
      <c r="Q776" s="5">
        <v>0.0</v>
      </c>
      <c r="R776" s="5">
        <v>0.0</v>
      </c>
      <c r="S776" s="5">
        <v>0.0</v>
      </c>
      <c r="T776" s="5">
        <v>0.0</v>
      </c>
      <c r="U776" s="5">
        <v>0.0</v>
      </c>
      <c r="V776" s="5"/>
      <c r="W776" s="5"/>
      <c r="X776" s="5"/>
      <c r="Y776" s="5"/>
      <c r="Z776" s="5"/>
      <c r="AA776" s="5"/>
      <c r="AB776" s="5"/>
      <c r="AC776" s="5"/>
      <c r="AD776" s="5"/>
    </row>
    <row r="777" ht="16.5" hidden="1" customHeight="1">
      <c r="A777" s="4" t="s">
        <v>1522</v>
      </c>
      <c r="B777" s="1">
        <v>0.0</v>
      </c>
      <c r="C777" s="1">
        <v>0.0</v>
      </c>
      <c r="D777" s="1" t="s">
        <v>1523</v>
      </c>
      <c r="E777" s="5">
        <v>0.0</v>
      </c>
      <c r="F777" s="5">
        <v>0.0</v>
      </c>
      <c r="G777" s="5">
        <v>0.0</v>
      </c>
      <c r="H777" s="5">
        <v>0.0</v>
      </c>
      <c r="I777" s="5">
        <v>0.0</v>
      </c>
      <c r="J777" s="5">
        <v>0.0</v>
      </c>
      <c r="K777" s="5">
        <v>0.0</v>
      </c>
      <c r="L777" s="5">
        <v>0.0</v>
      </c>
      <c r="M777" s="5">
        <v>0.0</v>
      </c>
      <c r="N777" s="5">
        <v>0.0</v>
      </c>
      <c r="O777" s="5">
        <v>0.0</v>
      </c>
      <c r="P777" s="5">
        <v>0.0</v>
      </c>
      <c r="Q777" s="5">
        <v>0.0</v>
      </c>
      <c r="R777" s="5">
        <v>0.0</v>
      </c>
      <c r="S777" s="5">
        <v>0.0</v>
      </c>
      <c r="T777" s="5">
        <v>0.0</v>
      </c>
      <c r="U777" s="5">
        <v>0.0</v>
      </c>
      <c r="V777" s="5"/>
      <c r="W777" s="5"/>
      <c r="X777" s="5"/>
      <c r="Y777" s="5"/>
      <c r="Z777" s="5"/>
      <c r="AA777" s="5"/>
      <c r="AB777" s="5"/>
      <c r="AC777" s="5"/>
      <c r="AD777" s="5"/>
    </row>
    <row r="778" ht="16.5" hidden="1" customHeight="1">
      <c r="A778" s="4" t="s">
        <v>1524</v>
      </c>
      <c r="B778" s="1">
        <v>0.0</v>
      </c>
      <c r="C778" s="1">
        <v>0.0</v>
      </c>
      <c r="D778" s="1" t="s">
        <v>1525</v>
      </c>
      <c r="E778" s="1">
        <v>0.0</v>
      </c>
      <c r="F778" s="1">
        <v>0.0</v>
      </c>
      <c r="G778" s="1">
        <v>0.0</v>
      </c>
      <c r="H778" s="5">
        <v>0.0</v>
      </c>
      <c r="I778" s="5">
        <v>0.0</v>
      </c>
      <c r="J778" s="5">
        <v>0.0</v>
      </c>
      <c r="K778" s="5">
        <v>0.0</v>
      </c>
      <c r="L778" s="5">
        <v>0.0</v>
      </c>
      <c r="M778" s="5">
        <v>0.0</v>
      </c>
      <c r="N778" s="5">
        <v>0.0</v>
      </c>
      <c r="O778" s="5">
        <v>0.0</v>
      </c>
      <c r="P778" s="5">
        <v>0.0</v>
      </c>
      <c r="Q778" s="5">
        <v>0.0</v>
      </c>
      <c r="R778" s="5">
        <v>0.0</v>
      </c>
      <c r="S778" s="5">
        <v>0.0</v>
      </c>
      <c r="T778" s="5">
        <v>0.0</v>
      </c>
      <c r="U778" s="5">
        <v>0.0</v>
      </c>
      <c r="V778" s="5"/>
      <c r="W778" s="5"/>
      <c r="X778" s="5"/>
      <c r="Y778" s="5"/>
      <c r="Z778" s="5"/>
      <c r="AA778" s="5"/>
      <c r="AB778" s="5"/>
      <c r="AC778" s="5"/>
      <c r="AD778" s="5"/>
    </row>
    <row r="779" ht="16.5" hidden="1" customHeight="1">
      <c r="A779" s="4" t="s">
        <v>1526</v>
      </c>
      <c r="B779" s="1">
        <v>0.0</v>
      </c>
      <c r="C779" s="1">
        <v>0.0</v>
      </c>
      <c r="D779" s="1" t="s">
        <v>1527</v>
      </c>
      <c r="E779" s="5">
        <v>0.0</v>
      </c>
      <c r="F779" s="5">
        <v>0.0</v>
      </c>
      <c r="G779" s="5">
        <v>0.0</v>
      </c>
      <c r="H779" s="5">
        <v>0.0</v>
      </c>
      <c r="I779" s="5">
        <v>0.0</v>
      </c>
      <c r="J779" s="5">
        <v>0.0</v>
      </c>
      <c r="K779" s="5">
        <v>0.0</v>
      </c>
      <c r="L779" s="5">
        <v>0.0</v>
      </c>
      <c r="M779" s="5">
        <v>0.0</v>
      </c>
      <c r="N779" s="5">
        <v>0.0</v>
      </c>
      <c r="O779" s="5">
        <v>0.0</v>
      </c>
      <c r="P779" s="5">
        <v>0.0</v>
      </c>
      <c r="Q779" s="5">
        <v>0.0</v>
      </c>
      <c r="R779" s="5">
        <v>0.0</v>
      </c>
      <c r="S779" s="5">
        <v>0.0</v>
      </c>
      <c r="T779" s="5">
        <v>0.0</v>
      </c>
      <c r="U779" s="5">
        <v>0.0</v>
      </c>
      <c r="V779" s="5"/>
      <c r="W779" s="5"/>
      <c r="X779" s="5"/>
      <c r="Y779" s="5"/>
      <c r="Z779" s="5"/>
      <c r="AA779" s="5"/>
      <c r="AB779" s="5"/>
      <c r="AC779" s="5"/>
      <c r="AD779" s="5"/>
    </row>
    <row r="780" ht="16.5" hidden="1" customHeight="1">
      <c r="A780" s="4" t="s">
        <v>1528</v>
      </c>
      <c r="B780" s="5">
        <v>0.0</v>
      </c>
      <c r="C780" s="5">
        <v>0.0</v>
      </c>
      <c r="D780" s="1" t="s">
        <v>1529</v>
      </c>
      <c r="E780" s="5">
        <v>0.0</v>
      </c>
      <c r="F780" s="5">
        <v>0.0</v>
      </c>
      <c r="G780" s="5">
        <v>0.0</v>
      </c>
      <c r="H780" s="5">
        <v>0.0</v>
      </c>
      <c r="I780" s="5">
        <v>0.0</v>
      </c>
      <c r="J780" s="5">
        <v>0.0</v>
      </c>
      <c r="K780" s="5">
        <v>0.0</v>
      </c>
      <c r="L780" s="5">
        <v>0.0</v>
      </c>
      <c r="M780" s="5">
        <v>0.0</v>
      </c>
      <c r="N780" s="5">
        <v>0.0</v>
      </c>
      <c r="O780" s="5">
        <v>0.0</v>
      </c>
      <c r="P780" s="5">
        <v>0.0</v>
      </c>
      <c r="Q780" s="5">
        <v>0.0</v>
      </c>
      <c r="R780" s="5">
        <v>0.0</v>
      </c>
      <c r="S780" s="5">
        <v>0.0</v>
      </c>
      <c r="T780" s="5">
        <v>0.0</v>
      </c>
      <c r="U780" s="5">
        <v>0.0</v>
      </c>
      <c r="V780" s="5"/>
      <c r="W780" s="5"/>
      <c r="X780" s="5"/>
      <c r="Y780" s="5"/>
      <c r="Z780" s="5"/>
      <c r="AA780" s="5"/>
      <c r="AB780" s="5"/>
      <c r="AC780" s="5"/>
      <c r="AD780" s="5"/>
    </row>
    <row r="781" ht="16.5" hidden="1" customHeight="1">
      <c r="A781" s="4" t="s">
        <v>1530</v>
      </c>
      <c r="B781" s="5">
        <v>0.0</v>
      </c>
      <c r="C781" s="5">
        <v>0.0</v>
      </c>
      <c r="D781" s="1" t="s">
        <v>1531</v>
      </c>
      <c r="E781" s="5">
        <v>0.0</v>
      </c>
      <c r="F781" s="5">
        <v>0.0</v>
      </c>
      <c r="G781" s="5">
        <v>0.0</v>
      </c>
      <c r="H781" s="5">
        <v>0.0</v>
      </c>
      <c r="I781" s="5">
        <v>0.0</v>
      </c>
      <c r="J781" s="5">
        <v>0.0</v>
      </c>
      <c r="K781" s="5">
        <v>0.0</v>
      </c>
      <c r="L781" s="5">
        <v>0.0</v>
      </c>
      <c r="M781" s="5">
        <v>0.0</v>
      </c>
      <c r="N781" s="5">
        <v>0.0</v>
      </c>
      <c r="O781" s="5">
        <v>0.0</v>
      </c>
      <c r="P781" s="5">
        <v>0.0</v>
      </c>
      <c r="Q781" s="5">
        <v>0.0</v>
      </c>
      <c r="R781" s="5">
        <v>0.0</v>
      </c>
      <c r="S781" s="5">
        <v>0.0</v>
      </c>
      <c r="T781" s="5">
        <v>0.0</v>
      </c>
      <c r="U781" s="5">
        <v>0.0</v>
      </c>
      <c r="V781" s="5"/>
      <c r="W781" s="5"/>
      <c r="X781" s="5"/>
      <c r="Y781" s="5"/>
      <c r="Z781" s="5"/>
      <c r="AA781" s="5"/>
      <c r="AB781" s="5"/>
      <c r="AC781" s="5"/>
      <c r="AD781" s="5"/>
    </row>
    <row r="782" ht="16.5" hidden="1" customHeight="1">
      <c r="A782" s="4" t="s">
        <v>1532</v>
      </c>
      <c r="B782" s="5">
        <v>0.0</v>
      </c>
      <c r="C782" s="5">
        <v>0.0</v>
      </c>
      <c r="D782" s="1" t="s">
        <v>1533</v>
      </c>
      <c r="E782" s="5">
        <v>0.0</v>
      </c>
      <c r="F782" s="5">
        <v>0.0</v>
      </c>
      <c r="G782" s="5">
        <v>0.0</v>
      </c>
      <c r="H782" s="5">
        <v>0.0</v>
      </c>
      <c r="I782" s="5">
        <v>0.0</v>
      </c>
      <c r="J782" s="5">
        <v>0.0</v>
      </c>
      <c r="K782" s="5">
        <v>0.0</v>
      </c>
      <c r="L782" s="5">
        <v>0.0</v>
      </c>
      <c r="M782" s="5">
        <v>0.0</v>
      </c>
      <c r="N782" s="5">
        <v>0.0</v>
      </c>
      <c r="O782" s="5">
        <v>0.0</v>
      </c>
      <c r="P782" s="5">
        <v>0.0</v>
      </c>
      <c r="Q782" s="5">
        <v>0.0</v>
      </c>
      <c r="R782" s="5">
        <v>0.0</v>
      </c>
      <c r="S782" s="5">
        <v>0.0</v>
      </c>
      <c r="T782" s="5">
        <v>0.0</v>
      </c>
      <c r="U782" s="5">
        <v>0.0</v>
      </c>
      <c r="V782" s="5"/>
      <c r="W782" s="5"/>
      <c r="X782" s="5"/>
      <c r="Y782" s="5"/>
      <c r="Z782" s="5"/>
      <c r="AA782" s="5"/>
      <c r="AB782" s="5"/>
      <c r="AC782" s="5"/>
      <c r="AD782" s="5"/>
    </row>
    <row r="783" ht="16.5" hidden="1" customHeight="1">
      <c r="A783" s="4" t="s">
        <v>1534</v>
      </c>
      <c r="B783" s="5">
        <v>0.0</v>
      </c>
      <c r="C783" s="5">
        <v>0.0</v>
      </c>
      <c r="D783" s="1" t="s">
        <v>1535</v>
      </c>
      <c r="E783" s="5">
        <v>0.0</v>
      </c>
      <c r="F783" s="5">
        <v>0.0</v>
      </c>
      <c r="G783" s="5">
        <v>0.0</v>
      </c>
      <c r="H783" s="5">
        <v>0.0</v>
      </c>
      <c r="I783" s="5">
        <v>0.0</v>
      </c>
      <c r="J783" s="5">
        <v>0.0</v>
      </c>
      <c r="K783" s="5">
        <v>0.0</v>
      </c>
      <c r="L783" s="5">
        <v>0.0</v>
      </c>
      <c r="M783" s="5">
        <v>0.0</v>
      </c>
      <c r="N783" s="5">
        <v>0.0</v>
      </c>
      <c r="O783" s="5">
        <v>0.0</v>
      </c>
      <c r="P783" s="5">
        <v>0.0</v>
      </c>
      <c r="Q783" s="5">
        <v>0.0</v>
      </c>
      <c r="R783" s="5">
        <v>0.0</v>
      </c>
      <c r="S783" s="5">
        <v>0.0</v>
      </c>
      <c r="T783" s="5">
        <v>0.0</v>
      </c>
      <c r="U783" s="5">
        <v>0.0</v>
      </c>
      <c r="V783" s="5"/>
      <c r="W783" s="5"/>
      <c r="X783" s="5"/>
      <c r="Y783" s="5"/>
      <c r="Z783" s="5"/>
      <c r="AA783" s="5"/>
      <c r="AB783" s="5"/>
      <c r="AC783" s="5"/>
      <c r="AD783" s="5"/>
    </row>
    <row r="784" ht="16.5" hidden="1" customHeight="1">
      <c r="A784" s="4" t="s">
        <v>1536</v>
      </c>
      <c r="B784" s="1">
        <v>0.0</v>
      </c>
      <c r="C784" s="1">
        <v>0.0</v>
      </c>
      <c r="D784" s="1" t="s">
        <v>1537</v>
      </c>
      <c r="E784" s="5">
        <v>0.0</v>
      </c>
      <c r="F784" s="5">
        <v>0.0</v>
      </c>
      <c r="G784" s="5">
        <v>0.0</v>
      </c>
      <c r="H784" s="5">
        <v>0.0</v>
      </c>
      <c r="I784" s="5">
        <v>0.0</v>
      </c>
      <c r="J784" s="5">
        <v>0.0</v>
      </c>
      <c r="K784" s="5">
        <v>0.0</v>
      </c>
      <c r="L784" s="5">
        <v>0.0</v>
      </c>
      <c r="M784" s="5">
        <v>0.0</v>
      </c>
      <c r="N784" s="5">
        <v>0.0</v>
      </c>
      <c r="O784" s="5">
        <v>0.0</v>
      </c>
      <c r="P784" s="5">
        <v>0.0</v>
      </c>
      <c r="Q784" s="5">
        <v>0.0</v>
      </c>
      <c r="R784" s="5">
        <v>0.0</v>
      </c>
      <c r="S784" s="5">
        <v>0.0</v>
      </c>
      <c r="T784" s="5">
        <v>0.0</v>
      </c>
      <c r="U784" s="5">
        <v>0.0</v>
      </c>
      <c r="V784" s="5"/>
      <c r="W784" s="5"/>
      <c r="X784" s="5"/>
      <c r="Y784" s="5"/>
      <c r="Z784" s="5"/>
      <c r="AA784" s="5"/>
      <c r="AB784" s="5"/>
      <c r="AC784" s="5"/>
      <c r="AD784" s="5"/>
    </row>
    <row r="785" ht="16.5" hidden="1" customHeight="1">
      <c r="A785" s="4" t="s">
        <v>1538</v>
      </c>
      <c r="B785" s="1">
        <v>0.0</v>
      </c>
      <c r="C785" s="1">
        <v>0.0</v>
      </c>
      <c r="D785" s="1" t="s">
        <v>1539</v>
      </c>
      <c r="E785" s="5">
        <v>0.0</v>
      </c>
      <c r="F785" s="5">
        <v>0.0</v>
      </c>
      <c r="G785" s="5">
        <v>0.0</v>
      </c>
      <c r="H785" s="5">
        <v>0.0</v>
      </c>
      <c r="I785" s="5">
        <v>0.0</v>
      </c>
      <c r="J785" s="5">
        <v>0.0</v>
      </c>
      <c r="K785" s="5">
        <v>0.0</v>
      </c>
      <c r="L785" s="5">
        <v>0.0</v>
      </c>
      <c r="M785" s="5">
        <v>0.0</v>
      </c>
      <c r="N785" s="5">
        <v>0.0</v>
      </c>
      <c r="O785" s="5">
        <v>0.0</v>
      </c>
      <c r="P785" s="5">
        <v>0.0</v>
      </c>
      <c r="Q785" s="5">
        <v>0.0</v>
      </c>
      <c r="R785" s="5">
        <v>0.0</v>
      </c>
      <c r="S785" s="5">
        <v>0.0</v>
      </c>
      <c r="T785" s="5">
        <v>0.0</v>
      </c>
      <c r="U785" s="5">
        <v>0.0</v>
      </c>
      <c r="V785" s="5"/>
      <c r="W785" s="5"/>
      <c r="X785" s="5"/>
      <c r="Y785" s="5"/>
      <c r="Z785" s="5"/>
      <c r="AA785" s="5"/>
      <c r="AB785" s="5"/>
      <c r="AC785" s="5"/>
      <c r="AD785" s="5"/>
    </row>
    <row r="786" ht="16.5" hidden="1" customHeight="1">
      <c r="A786" s="4" t="s">
        <v>1540</v>
      </c>
      <c r="B786" s="5">
        <v>0.0</v>
      </c>
      <c r="C786" s="5">
        <v>0.0</v>
      </c>
      <c r="D786" s="1" t="s">
        <v>1541</v>
      </c>
      <c r="E786" s="5">
        <v>0.0</v>
      </c>
      <c r="F786" s="5">
        <v>0.0</v>
      </c>
      <c r="G786" s="5">
        <v>0.0</v>
      </c>
      <c r="H786" s="5">
        <v>0.0</v>
      </c>
      <c r="I786" s="5">
        <v>0.0</v>
      </c>
      <c r="J786" s="5">
        <v>0.0</v>
      </c>
      <c r="K786" s="5">
        <v>0.0</v>
      </c>
      <c r="L786" s="5">
        <v>0.0</v>
      </c>
      <c r="M786" s="5">
        <v>0.0</v>
      </c>
      <c r="N786" s="5">
        <v>0.0</v>
      </c>
      <c r="O786" s="5">
        <v>0.0</v>
      </c>
      <c r="P786" s="5">
        <v>0.0</v>
      </c>
      <c r="Q786" s="5">
        <v>0.0</v>
      </c>
      <c r="R786" s="5">
        <v>0.0</v>
      </c>
      <c r="S786" s="5">
        <v>0.0</v>
      </c>
      <c r="T786" s="5">
        <v>0.0</v>
      </c>
      <c r="U786" s="5">
        <v>0.0</v>
      </c>
      <c r="V786" s="5"/>
      <c r="W786" s="5"/>
      <c r="X786" s="5"/>
      <c r="Y786" s="5"/>
      <c r="Z786" s="5"/>
      <c r="AA786" s="5"/>
      <c r="AB786" s="5"/>
      <c r="AC786" s="5"/>
      <c r="AD786" s="5"/>
    </row>
    <row r="787" ht="16.5" hidden="1" customHeight="1">
      <c r="A787" s="4" t="s">
        <v>1542</v>
      </c>
      <c r="B787" s="1">
        <v>0.0</v>
      </c>
      <c r="C787" s="5">
        <v>0.0</v>
      </c>
      <c r="D787" s="1" t="s">
        <v>1543</v>
      </c>
      <c r="E787" s="5">
        <v>0.0</v>
      </c>
      <c r="F787" s="5">
        <v>0.0</v>
      </c>
      <c r="G787" s="5">
        <v>0.0</v>
      </c>
      <c r="H787" s="5">
        <v>0.0</v>
      </c>
      <c r="I787" s="5">
        <v>0.0</v>
      </c>
      <c r="J787" s="5">
        <v>0.0</v>
      </c>
      <c r="K787" s="5">
        <v>0.0</v>
      </c>
      <c r="L787" s="5">
        <v>0.0</v>
      </c>
      <c r="M787" s="5">
        <v>0.0</v>
      </c>
      <c r="N787" s="5">
        <v>0.0</v>
      </c>
      <c r="O787" s="5">
        <v>0.0</v>
      </c>
      <c r="P787" s="5">
        <v>0.0</v>
      </c>
      <c r="Q787" s="5">
        <v>0.0</v>
      </c>
      <c r="R787" s="5">
        <v>0.0</v>
      </c>
      <c r="S787" s="5">
        <v>0.0</v>
      </c>
      <c r="T787" s="5">
        <v>0.0</v>
      </c>
      <c r="U787" s="5">
        <v>0.0</v>
      </c>
      <c r="V787" s="5"/>
      <c r="W787" s="5"/>
      <c r="X787" s="5"/>
      <c r="Y787" s="5"/>
      <c r="Z787" s="5"/>
      <c r="AA787" s="5"/>
      <c r="AB787" s="5"/>
      <c r="AC787" s="5"/>
      <c r="AD787" s="5"/>
    </row>
    <row r="788" ht="16.5" hidden="1" customHeight="1">
      <c r="A788" s="4" t="s">
        <v>1544</v>
      </c>
      <c r="B788" s="1">
        <v>0.0</v>
      </c>
      <c r="C788" s="1">
        <v>0.0</v>
      </c>
      <c r="D788" s="1" t="s">
        <v>1545</v>
      </c>
      <c r="E788" s="1">
        <v>0.0</v>
      </c>
      <c r="F788" s="1">
        <v>0.0</v>
      </c>
      <c r="G788" s="5">
        <v>0.0</v>
      </c>
      <c r="H788" s="5">
        <v>0.0</v>
      </c>
      <c r="I788" s="5">
        <v>0.0</v>
      </c>
      <c r="J788" s="5">
        <v>0.0</v>
      </c>
      <c r="K788" s="5">
        <v>0.0</v>
      </c>
      <c r="L788" s="5">
        <v>0.0</v>
      </c>
      <c r="M788" s="5">
        <v>0.0</v>
      </c>
      <c r="N788" s="5">
        <v>0.0</v>
      </c>
      <c r="O788" s="5">
        <v>0.0</v>
      </c>
      <c r="P788" s="5">
        <v>0.0</v>
      </c>
      <c r="Q788" s="5">
        <v>0.0</v>
      </c>
      <c r="R788" s="5">
        <v>0.0</v>
      </c>
      <c r="S788" s="5">
        <v>0.0</v>
      </c>
      <c r="T788" s="5">
        <v>0.0</v>
      </c>
      <c r="U788" s="5">
        <v>0.0</v>
      </c>
      <c r="V788" s="5"/>
      <c r="W788" s="5"/>
      <c r="X788" s="5"/>
      <c r="Y788" s="5"/>
      <c r="Z788" s="5"/>
      <c r="AA788" s="5"/>
      <c r="AB788" s="5"/>
      <c r="AC788" s="5"/>
      <c r="AD788" s="5"/>
    </row>
    <row r="789" ht="16.5" hidden="1" customHeight="1">
      <c r="A789" s="4" t="s">
        <v>1546</v>
      </c>
      <c r="B789" s="1">
        <v>0.0</v>
      </c>
      <c r="C789" s="5">
        <v>0.0</v>
      </c>
      <c r="D789" s="1" t="s">
        <v>1547</v>
      </c>
      <c r="E789" s="5">
        <v>0.0</v>
      </c>
      <c r="F789" s="5">
        <v>0.0</v>
      </c>
      <c r="G789" s="5">
        <v>0.0</v>
      </c>
      <c r="H789" s="5">
        <v>0.0</v>
      </c>
      <c r="I789" s="5">
        <v>0.0</v>
      </c>
      <c r="J789" s="5">
        <v>0.0</v>
      </c>
      <c r="K789" s="5">
        <v>0.0</v>
      </c>
      <c r="L789" s="5">
        <v>0.0</v>
      </c>
      <c r="M789" s="5">
        <v>0.0</v>
      </c>
      <c r="N789" s="5">
        <v>0.0</v>
      </c>
      <c r="O789" s="5">
        <v>0.0</v>
      </c>
      <c r="P789" s="5">
        <v>0.0</v>
      </c>
      <c r="Q789" s="5">
        <v>0.0</v>
      </c>
      <c r="R789" s="5">
        <v>0.0</v>
      </c>
      <c r="S789" s="5">
        <v>0.0</v>
      </c>
      <c r="T789" s="5">
        <v>0.0</v>
      </c>
      <c r="U789" s="5">
        <v>0.0</v>
      </c>
      <c r="V789" s="5"/>
      <c r="W789" s="5"/>
      <c r="X789" s="5"/>
      <c r="Y789" s="5"/>
      <c r="Z789" s="5"/>
      <c r="AA789" s="5"/>
      <c r="AB789" s="5"/>
      <c r="AC789" s="5"/>
      <c r="AD789" s="5"/>
    </row>
    <row r="790" ht="16.5" hidden="1" customHeight="1">
      <c r="A790" s="4" t="s">
        <v>1548</v>
      </c>
      <c r="B790" s="1">
        <v>0.0</v>
      </c>
      <c r="C790" s="5">
        <v>0.0</v>
      </c>
      <c r="D790" s="1" t="s">
        <v>1549</v>
      </c>
      <c r="E790" s="5">
        <v>0.0</v>
      </c>
      <c r="F790" s="5">
        <v>0.0</v>
      </c>
      <c r="G790" s="5">
        <v>0.0</v>
      </c>
      <c r="H790" s="5">
        <v>0.0</v>
      </c>
      <c r="I790" s="5">
        <v>0.0</v>
      </c>
      <c r="J790" s="5">
        <v>0.0</v>
      </c>
      <c r="K790" s="5">
        <v>0.0</v>
      </c>
      <c r="L790" s="5">
        <v>0.0</v>
      </c>
      <c r="M790" s="5">
        <v>0.0</v>
      </c>
      <c r="N790" s="5">
        <v>0.0</v>
      </c>
      <c r="O790" s="5">
        <v>0.0</v>
      </c>
      <c r="P790" s="5">
        <v>0.0</v>
      </c>
      <c r="Q790" s="5">
        <v>0.0</v>
      </c>
      <c r="R790" s="5">
        <v>0.0</v>
      </c>
      <c r="S790" s="5">
        <v>0.0</v>
      </c>
      <c r="T790" s="5">
        <v>0.0</v>
      </c>
      <c r="U790" s="5">
        <v>0.0</v>
      </c>
      <c r="V790" s="5"/>
      <c r="W790" s="5"/>
      <c r="X790" s="5"/>
      <c r="Y790" s="5"/>
      <c r="Z790" s="5"/>
      <c r="AA790" s="5"/>
      <c r="AB790" s="5"/>
      <c r="AC790" s="5"/>
      <c r="AD790" s="5"/>
    </row>
    <row r="791" ht="16.5" hidden="1" customHeight="1">
      <c r="A791" s="4" t="s">
        <v>1550</v>
      </c>
      <c r="B791" s="1">
        <v>0.0</v>
      </c>
      <c r="C791" s="5">
        <v>0.0</v>
      </c>
      <c r="D791" s="1" t="s">
        <v>1551</v>
      </c>
      <c r="E791" s="5">
        <v>0.0</v>
      </c>
      <c r="F791" s="5">
        <v>0.0</v>
      </c>
      <c r="G791" s="5">
        <v>0.0</v>
      </c>
      <c r="H791" s="5">
        <v>0.0</v>
      </c>
      <c r="I791" s="5">
        <v>0.0</v>
      </c>
      <c r="J791" s="5">
        <v>0.0</v>
      </c>
      <c r="K791" s="5">
        <v>0.0</v>
      </c>
      <c r="L791" s="5">
        <v>0.0</v>
      </c>
      <c r="M791" s="5">
        <v>0.0</v>
      </c>
      <c r="N791" s="5">
        <v>0.0</v>
      </c>
      <c r="O791" s="5">
        <v>0.0</v>
      </c>
      <c r="P791" s="5">
        <v>0.0</v>
      </c>
      <c r="Q791" s="5">
        <v>0.0</v>
      </c>
      <c r="R791" s="5">
        <v>0.0</v>
      </c>
      <c r="S791" s="5">
        <v>0.0</v>
      </c>
      <c r="T791" s="5">
        <v>0.0</v>
      </c>
      <c r="U791" s="5">
        <v>0.0</v>
      </c>
      <c r="V791" s="5"/>
      <c r="W791" s="5"/>
      <c r="X791" s="5"/>
      <c r="Y791" s="5"/>
      <c r="Z791" s="5"/>
      <c r="AA791" s="5"/>
      <c r="AB791" s="5"/>
      <c r="AC791" s="5"/>
      <c r="AD791" s="5"/>
    </row>
    <row r="792" ht="16.5" hidden="1" customHeight="1">
      <c r="A792" s="4" t="s">
        <v>1554</v>
      </c>
      <c r="B792" s="1">
        <v>0.0</v>
      </c>
      <c r="C792" s="5">
        <v>0.0</v>
      </c>
      <c r="D792" s="1" t="s">
        <v>1555</v>
      </c>
      <c r="E792" s="5">
        <v>0.0</v>
      </c>
      <c r="F792" s="5">
        <v>0.0</v>
      </c>
      <c r="G792" s="5">
        <v>0.0</v>
      </c>
      <c r="H792" s="5">
        <v>0.0</v>
      </c>
      <c r="I792" s="5">
        <v>0.0</v>
      </c>
      <c r="J792" s="5">
        <v>0.0</v>
      </c>
      <c r="K792" s="5">
        <v>0.0</v>
      </c>
      <c r="L792" s="5">
        <v>0.0</v>
      </c>
      <c r="M792" s="5">
        <v>0.0</v>
      </c>
      <c r="N792" s="5">
        <v>0.0</v>
      </c>
      <c r="O792" s="5">
        <v>0.0</v>
      </c>
      <c r="P792" s="5">
        <v>0.0</v>
      </c>
      <c r="Q792" s="5">
        <v>0.0</v>
      </c>
      <c r="R792" s="5">
        <v>0.0</v>
      </c>
      <c r="S792" s="5">
        <v>0.0</v>
      </c>
      <c r="T792" s="5">
        <v>0.0</v>
      </c>
      <c r="U792" s="5">
        <v>0.0</v>
      </c>
      <c r="V792" s="5"/>
      <c r="W792" s="5"/>
      <c r="X792" s="5"/>
      <c r="Y792" s="5"/>
      <c r="Z792" s="5"/>
      <c r="AA792" s="5"/>
      <c r="AB792" s="5"/>
      <c r="AC792" s="5"/>
      <c r="AD792" s="5"/>
    </row>
    <row r="793" ht="16.5" hidden="1" customHeight="1">
      <c r="A793" s="4" t="s">
        <v>1556</v>
      </c>
      <c r="B793" s="1">
        <v>1.0</v>
      </c>
      <c r="C793" s="1">
        <v>0.0</v>
      </c>
      <c r="D793" s="1" t="s">
        <v>1557</v>
      </c>
      <c r="E793" s="5">
        <v>0.0</v>
      </c>
      <c r="F793" s="5">
        <v>0.0</v>
      </c>
      <c r="G793" s="5">
        <v>0.0</v>
      </c>
      <c r="H793" s="5">
        <v>0.0</v>
      </c>
      <c r="I793" s="5">
        <v>0.0</v>
      </c>
      <c r="J793" s="5">
        <v>0.0</v>
      </c>
      <c r="K793" s="5">
        <v>0.0</v>
      </c>
      <c r="L793" s="5">
        <v>0.0</v>
      </c>
      <c r="M793" s="5">
        <v>0.0</v>
      </c>
      <c r="N793" s="5">
        <v>0.0</v>
      </c>
      <c r="O793" s="5">
        <v>0.0</v>
      </c>
      <c r="P793" s="5">
        <v>0.0</v>
      </c>
      <c r="Q793" s="5">
        <v>0.0</v>
      </c>
      <c r="R793" s="5">
        <v>0.0</v>
      </c>
      <c r="S793" s="5">
        <v>0.0</v>
      </c>
      <c r="T793" s="5">
        <v>0.0</v>
      </c>
      <c r="U793" s="5">
        <v>0.0</v>
      </c>
      <c r="V793" s="5"/>
      <c r="W793" s="5"/>
      <c r="X793" s="5"/>
      <c r="Y793" s="5"/>
      <c r="Z793" s="5"/>
      <c r="AA793" s="5"/>
      <c r="AB793" s="5"/>
      <c r="AC793" s="5"/>
      <c r="AD793" s="5"/>
    </row>
    <row r="794" ht="16.5" hidden="1" customHeight="1">
      <c r="A794" s="4" t="s">
        <v>1558</v>
      </c>
      <c r="B794" s="5">
        <v>0.0</v>
      </c>
      <c r="C794" s="5">
        <v>0.0</v>
      </c>
      <c r="D794" s="1" t="s">
        <v>1559</v>
      </c>
      <c r="E794" s="5">
        <v>0.0</v>
      </c>
      <c r="F794" s="5">
        <v>0.0</v>
      </c>
      <c r="G794" s="5">
        <v>0.0</v>
      </c>
      <c r="H794" s="5">
        <v>0.0</v>
      </c>
      <c r="I794" s="5">
        <v>0.0</v>
      </c>
      <c r="J794" s="5">
        <v>0.0</v>
      </c>
      <c r="K794" s="5">
        <v>0.0</v>
      </c>
      <c r="L794" s="5">
        <v>0.0</v>
      </c>
      <c r="M794" s="5">
        <v>0.0</v>
      </c>
      <c r="N794" s="5">
        <v>0.0</v>
      </c>
      <c r="O794" s="5">
        <v>0.0</v>
      </c>
      <c r="P794" s="5">
        <v>0.0</v>
      </c>
      <c r="Q794" s="5">
        <v>0.0</v>
      </c>
      <c r="R794" s="5">
        <v>0.0</v>
      </c>
      <c r="S794" s="5">
        <v>0.0</v>
      </c>
      <c r="T794" s="5">
        <v>0.0</v>
      </c>
      <c r="U794" s="5">
        <v>0.0</v>
      </c>
      <c r="V794" s="5"/>
      <c r="W794" s="5"/>
      <c r="X794" s="5"/>
      <c r="Y794" s="5"/>
      <c r="Z794" s="5"/>
      <c r="AA794" s="5"/>
      <c r="AB794" s="5"/>
      <c r="AC794" s="5"/>
      <c r="AD794" s="5"/>
    </row>
    <row r="795" ht="16.5" hidden="1" customHeight="1">
      <c r="A795" s="1" t="s">
        <v>1560</v>
      </c>
      <c r="B795" s="1">
        <v>0.0</v>
      </c>
      <c r="C795" s="1">
        <v>0.0</v>
      </c>
      <c r="D795" s="1" t="s">
        <v>1561</v>
      </c>
      <c r="E795" s="1">
        <v>0.0</v>
      </c>
      <c r="F795" s="5">
        <v>0.0</v>
      </c>
      <c r="G795" s="5">
        <v>0.0</v>
      </c>
      <c r="H795" s="5">
        <v>0.0</v>
      </c>
      <c r="I795" s="5">
        <v>0.0</v>
      </c>
      <c r="J795" s="5">
        <v>0.0</v>
      </c>
      <c r="K795" s="5">
        <v>0.0</v>
      </c>
      <c r="L795" s="5">
        <v>0.0</v>
      </c>
      <c r="M795" s="5">
        <v>0.0</v>
      </c>
      <c r="N795" s="5">
        <v>0.0</v>
      </c>
      <c r="O795" s="5">
        <v>0.0</v>
      </c>
      <c r="P795" s="5">
        <v>0.0</v>
      </c>
      <c r="Q795" s="5">
        <v>0.0</v>
      </c>
      <c r="R795" s="5">
        <v>0.0</v>
      </c>
      <c r="S795" s="5">
        <v>0.0</v>
      </c>
      <c r="T795" s="5">
        <v>0.0</v>
      </c>
      <c r="U795" s="5">
        <v>0.0</v>
      </c>
      <c r="V795" s="5"/>
      <c r="W795" s="5"/>
      <c r="X795" s="5"/>
      <c r="Y795" s="5"/>
      <c r="Z795" s="5"/>
      <c r="AA795" s="5"/>
      <c r="AB795" s="5"/>
      <c r="AC795" s="5"/>
      <c r="AD795" s="5"/>
    </row>
    <row r="796" ht="16.5" hidden="1" customHeight="1">
      <c r="A796" s="1" t="s">
        <v>1562</v>
      </c>
      <c r="B796" s="1">
        <v>0.0</v>
      </c>
      <c r="C796" s="5">
        <v>0.0</v>
      </c>
      <c r="D796" s="1" t="s">
        <v>1563</v>
      </c>
      <c r="E796" s="5">
        <v>0.0</v>
      </c>
      <c r="F796" s="5">
        <v>0.0</v>
      </c>
      <c r="G796" s="5">
        <v>0.0</v>
      </c>
      <c r="H796" s="5">
        <v>0.0</v>
      </c>
      <c r="I796" s="5">
        <v>0.0</v>
      </c>
      <c r="J796" s="5">
        <v>0.0</v>
      </c>
      <c r="K796" s="5">
        <v>0.0</v>
      </c>
      <c r="L796" s="5">
        <v>0.0</v>
      </c>
      <c r="M796" s="5">
        <v>0.0</v>
      </c>
      <c r="N796" s="5">
        <v>0.0</v>
      </c>
      <c r="O796" s="5">
        <v>0.0</v>
      </c>
      <c r="P796" s="5">
        <v>0.0</v>
      </c>
      <c r="Q796" s="5">
        <v>0.0</v>
      </c>
      <c r="R796" s="5">
        <v>0.0</v>
      </c>
      <c r="S796" s="5">
        <v>0.0</v>
      </c>
      <c r="T796" s="5">
        <v>0.0</v>
      </c>
      <c r="U796" s="5">
        <v>0.0</v>
      </c>
      <c r="V796" s="5"/>
      <c r="W796" s="5"/>
      <c r="X796" s="5"/>
      <c r="Y796" s="5"/>
      <c r="Z796" s="5"/>
      <c r="AA796" s="5"/>
      <c r="AB796" s="5"/>
      <c r="AC796" s="5"/>
      <c r="AD796" s="5"/>
    </row>
    <row r="797" ht="16.5" hidden="1" customHeight="1">
      <c r="A797" s="1" t="s">
        <v>1564</v>
      </c>
      <c r="B797" s="1">
        <v>0.0</v>
      </c>
      <c r="C797" s="1">
        <v>0.0</v>
      </c>
      <c r="D797" s="1" t="s">
        <v>1565</v>
      </c>
      <c r="E797" s="1">
        <v>0.0</v>
      </c>
      <c r="F797" s="1">
        <v>0.0</v>
      </c>
      <c r="G797" s="1">
        <v>0.0</v>
      </c>
      <c r="H797" s="5">
        <v>0.0</v>
      </c>
      <c r="I797" s="5">
        <v>0.0</v>
      </c>
      <c r="J797" s="5">
        <v>0.0</v>
      </c>
      <c r="K797" s="5">
        <v>0.0</v>
      </c>
      <c r="L797" s="5">
        <v>0.0</v>
      </c>
      <c r="M797" s="5">
        <v>0.0</v>
      </c>
      <c r="N797" s="5">
        <v>0.0</v>
      </c>
      <c r="O797" s="5">
        <v>0.0</v>
      </c>
      <c r="P797" s="5">
        <v>0.0</v>
      </c>
      <c r="Q797" s="5">
        <v>0.0</v>
      </c>
      <c r="R797" s="5">
        <v>0.0</v>
      </c>
      <c r="S797" s="5">
        <v>0.0</v>
      </c>
      <c r="T797" s="5">
        <v>0.0</v>
      </c>
      <c r="U797" s="5">
        <v>0.0</v>
      </c>
      <c r="V797" s="5"/>
      <c r="W797" s="5"/>
      <c r="X797" s="5"/>
      <c r="Y797" s="5"/>
      <c r="Z797" s="5"/>
      <c r="AA797" s="5"/>
      <c r="AB797" s="5"/>
      <c r="AC797" s="5"/>
      <c r="AD797" s="5"/>
    </row>
    <row r="798" ht="16.5" hidden="1" customHeight="1">
      <c r="A798" s="1" t="s">
        <v>1566</v>
      </c>
      <c r="B798" s="5">
        <v>0.0</v>
      </c>
      <c r="C798" s="5">
        <v>0.0</v>
      </c>
      <c r="D798" s="1" t="s">
        <v>1567</v>
      </c>
      <c r="E798" s="5">
        <v>0.0</v>
      </c>
      <c r="F798" s="5">
        <v>0.0</v>
      </c>
      <c r="G798" s="5">
        <v>0.0</v>
      </c>
      <c r="H798" s="5">
        <v>0.0</v>
      </c>
      <c r="I798" s="5">
        <v>0.0</v>
      </c>
      <c r="J798" s="5">
        <v>0.0</v>
      </c>
      <c r="K798" s="5">
        <v>0.0</v>
      </c>
      <c r="L798" s="5">
        <v>0.0</v>
      </c>
      <c r="M798" s="5">
        <v>0.0</v>
      </c>
      <c r="N798" s="5">
        <v>0.0</v>
      </c>
      <c r="O798" s="5">
        <v>0.0</v>
      </c>
      <c r="P798" s="5">
        <v>0.0</v>
      </c>
      <c r="Q798" s="5">
        <v>0.0</v>
      </c>
      <c r="R798" s="5">
        <v>0.0</v>
      </c>
      <c r="S798" s="5">
        <v>0.0</v>
      </c>
      <c r="T798" s="5">
        <v>0.0</v>
      </c>
      <c r="U798" s="5">
        <v>0.0</v>
      </c>
      <c r="V798" s="5"/>
      <c r="W798" s="5"/>
      <c r="X798" s="5"/>
      <c r="Y798" s="5"/>
      <c r="Z798" s="5"/>
      <c r="AA798" s="5"/>
      <c r="AB798" s="5"/>
      <c r="AC798" s="5"/>
      <c r="AD798" s="5"/>
    </row>
    <row r="799" ht="16.5" hidden="1" customHeight="1">
      <c r="A799" s="1" t="s">
        <v>1568</v>
      </c>
      <c r="B799" s="1">
        <v>0.0</v>
      </c>
      <c r="C799" s="1">
        <v>0.0</v>
      </c>
      <c r="D799" s="1" t="s">
        <v>1569</v>
      </c>
      <c r="E799" s="1">
        <v>0.0</v>
      </c>
      <c r="F799" s="5">
        <v>0.0</v>
      </c>
      <c r="G799" s="5">
        <v>0.0</v>
      </c>
      <c r="H799" s="5">
        <v>0.0</v>
      </c>
      <c r="I799" s="5">
        <v>0.0</v>
      </c>
      <c r="J799" s="5">
        <v>0.0</v>
      </c>
      <c r="K799" s="5">
        <v>0.0</v>
      </c>
      <c r="L799" s="5">
        <v>0.0</v>
      </c>
      <c r="M799" s="5">
        <v>0.0</v>
      </c>
      <c r="N799" s="5">
        <v>0.0</v>
      </c>
      <c r="O799" s="5">
        <v>0.0</v>
      </c>
      <c r="P799" s="5">
        <v>0.0</v>
      </c>
      <c r="Q799" s="5">
        <v>0.0</v>
      </c>
      <c r="R799" s="5">
        <v>0.0</v>
      </c>
      <c r="S799" s="5">
        <v>0.0</v>
      </c>
      <c r="T799" s="5">
        <v>0.0</v>
      </c>
      <c r="U799" s="5">
        <v>0.0</v>
      </c>
      <c r="V799" s="5"/>
      <c r="W799" s="5"/>
      <c r="X799" s="5"/>
      <c r="Y799" s="5"/>
      <c r="Z799" s="5"/>
      <c r="AA799" s="5"/>
      <c r="AB799" s="5"/>
      <c r="AC799" s="5"/>
      <c r="AD799" s="5"/>
    </row>
    <row r="800" ht="16.5" hidden="1" customHeight="1">
      <c r="A800" s="1" t="s">
        <v>1570</v>
      </c>
      <c r="B800" s="1">
        <v>0.0</v>
      </c>
      <c r="C800" s="1">
        <v>0.0</v>
      </c>
      <c r="D800" s="1" t="s">
        <v>1571</v>
      </c>
      <c r="E800" s="1">
        <v>0.0</v>
      </c>
      <c r="F800" s="1">
        <v>0.0</v>
      </c>
      <c r="G800" s="1">
        <v>0.0</v>
      </c>
      <c r="H800" s="5">
        <v>0.0</v>
      </c>
      <c r="I800" s="5">
        <v>0.0</v>
      </c>
      <c r="J800" s="5">
        <v>0.0</v>
      </c>
      <c r="K800" s="5">
        <v>0.0</v>
      </c>
      <c r="L800" s="5">
        <v>0.0</v>
      </c>
      <c r="M800" s="5">
        <v>0.0</v>
      </c>
      <c r="N800" s="5">
        <v>0.0</v>
      </c>
      <c r="O800" s="5">
        <v>0.0</v>
      </c>
      <c r="P800" s="5">
        <v>0.0</v>
      </c>
      <c r="Q800" s="5">
        <v>0.0</v>
      </c>
      <c r="R800" s="5">
        <v>0.0</v>
      </c>
      <c r="S800" s="5">
        <v>0.0</v>
      </c>
      <c r="T800" s="5">
        <v>0.0</v>
      </c>
      <c r="U800" s="5">
        <v>0.0</v>
      </c>
      <c r="V800" s="5"/>
      <c r="W800" s="5"/>
      <c r="X800" s="5"/>
      <c r="Y800" s="5"/>
      <c r="Z800" s="5"/>
      <c r="AA800" s="5"/>
      <c r="AB800" s="5"/>
      <c r="AC800" s="5"/>
      <c r="AD800" s="5"/>
    </row>
    <row r="801" ht="16.5" hidden="1" customHeight="1">
      <c r="A801" s="1" t="s">
        <v>1572</v>
      </c>
      <c r="B801" s="5">
        <v>0.0</v>
      </c>
      <c r="C801" s="5">
        <v>0.0</v>
      </c>
      <c r="D801" s="1" t="s">
        <v>1573</v>
      </c>
      <c r="E801" s="5">
        <v>0.0</v>
      </c>
      <c r="F801" s="5">
        <v>0.0</v>
      </c>
      <c r="G801" s="5">
        <v>0.0</v>
      </c>
      <c r="H801" s="5">
        <v>0.0</v>
      </c>
      <c r="I801" s="5">
        <v>0.0</v>
      </c>
      <c r="J801" s="5">
        <v>0.0</v>
      </c>
      <c r="K801" s="5">
        <v>0.0</v>
      </c>
      <c r="L801" s="5">
        <v>0.0</v>
      </c>
      <c r="M801" s="5">
        <v>0.0</v>
      </c>
      <c r="N801" s="5">
        <v>0.0</v>
      </c>
      <c r="O801" s="5">
        <v>0.0</v>
      </c>
      <c r="P801" s="5">
        <v>0.0</v>
      </c>
      <c r="Q801" s="5">
        <v>0.0</v>
      </c>
      <c r="R801" s="5">
        <v>0.0</v>
      </c>
      <c r="S801" s="5">
        <v>0.0</v>
      </c>
      <c r="T801" s="5">
        <v>0.0</v>
      </c>
      <c r="U801" s="5">
        <v>0.0</v>
      </c>
      <c r="V801" s="5"/>
      <c r="W801" s="5"/>
      <c r="X801" s="5"/>
      <c r="Y801" s="5"/>
      <c r="Z801" s="5"/>
      <c r="AA801" s="5"/>
      <c r="AB801" s="5"/>
      <c r="AC801" s="5"/>
      <c r="AD801" s="5"/>
    </row>
    <row r="802" ht="16.5" hidden="1" customHeight="1">
      <c r="A802" s="1" t="s">
        <v>1574</v>
      </c>
      <c r="B802" s="1">
        <v>0.0</v>
      </c>
      <c r="C802" s="1">
        <v>0.0</v>
      </c>
      <c r="D802" s="1" t="s">
        <v>1575</v>
      </c>
      <c r="E802" s="5">
        <v>0.0</v>
      </c>
      <c r="F802" s="5">
        <v>0.0</v>
      </c>
      <c r="G802" s="5">
        <v>0.0</v>
      </c>
      <c r="H802" s="5">
        <v>0.0</v>
      </c>
      <c r="I802" s="5">
        <v>0.0</v>
      </c>
      <c r="J802" s="5">
        <v>0.0</v>
      </c>
      <c r="K802" s="5">
        <v>0.0</v>
      </c>
      <c r="L802" s="5">
        <v>0.0</v>
      </c>
      <c r="M802" s="5">
        <v>0.0</v>
      </c>
      <c r="N802" s="5">
        <v>0.0</v>
      </c>
      <c r="O802" s="5">
        <v>0.0</v>
      </c>
      <c r="P802" s="5">
        <v>0.0</v>
      </c>
      <c r="Q802" s="5">
        <v>0.0</v>
      </c>
      <c r="R802" s="5">
        <v>0.0</v>
      </c>
      <c r="S802" s="5">
        <v>0.0</v>
      </c>
      <c r="T802" s="5">
        <v>0.0</v>
      </c>
      <c r="U802" s="5">
        <v>0.0</v>
      </c>
      <c r="V802" s="5"/>
      <c r="W802" s="5"/>
      <c r="X802" s="5"/>
      <c r="Y802" s="5"/>
      <c r="Z802" s="5"/>
      <c r="AA802" s="5"/>
      <c r="AB802" s="5"/>
      <c r="AC802" s="5"/>
      <c r="AD802" s="5"/>
    </row>
    <row r="803" ht="16.5" hidden="1" customHeight="1">
      <c r="A803" s="1" t="s">
        <v>1576</v>
      </c>
      <c r="B803" s="1">
        <v>0.0</v>
      </c>
      <c r="C803" s="1">
        <v>0.0</v>
      </c>
      <c r="D803" s="1" t="s">
        <v>1577</v>
      </c>
      <c r="E803" s="1">
        <v>0.0</v>
      </c>
      <c r="F803" s="1">
        <v>0.0</v>
      </c>
      <c r="G803" s="1">
        <v>0.0</v>
      </c>
      <c r="H803" s="1">
        <v>0.0</v>
      </c>
      <c r="I803" s="1">
        <v>0.0</v>
      </c>
      <c r="J803" s="1">
        <v>0.0</v>
      </c>
      <c r="K803" s="1">
        <v>0.0</v>
      </c>
      <c r="L803" s="5">
        <v>0.0</v>
      </c>
      <c r="M803" s="5">
        <v>0.0</v>
      </c>
      <c r="N803" s="5">
        <v>0.0</v>
      </c>
      <c r="O803" s="5">
        <v>0.0</v>
      </c>
      <c r="P803" s="5">
        <v>0.0</v>
      </c>
      <c r="Q803" s="5">
        <v>0.0</v>
      </c>
      <c r="R803" s="5">
        <v>0.0</v>
      </c>
      <c r="S803" s="5">
        <v>0.0</v>
      </c>
      <c r="T803" s="5">
        <v>0.0</v>
      </c>
      <c r="U803" s="5">
        <v>0.0</v>
      </c>
      <c r="V803" s="5"/>
      <c r="W803" s="5"/>
      <c r="X803" s="5"/>
      <c r="Y803" s="5"/>
      <c r="Z803" s="5"/>
      <c r="AA803" s="5"/>
      <c r="AB803" s="5"/>
      <c r="AC803" s="5"/>
      <c r="AD803" s="5"/>
    </row>
    <row r="804" ht="16.5" hidden="1" customHeight="1">
      <c r="A804" s="1" t="s">
        <v>1578</v>
      </c>
      <c r="B804" s="5">
        <v>0.0</v>
      </c>
      <c r="C804" s="5">
        <v>0.0</v>
      </c>
      <c r="D804" s="1" t="s">
        <v>1579</v>
      </c>
      <c r="E804" s="5">
        <v>0.0</v>
      </c>
      <c r="F804" s="5">
        <v>0.0</v>
      </c>
      <c r="G804" s="5">
        <v>0.0</v>
      </c>
      <c r="H804" s="5">
        <v>0.0</v>
      </c>
      <c r="I804" s="5">
        <v>0.0</v>
      </c>
      <c r="J804" s="5">
        <v>0.0</v>
      </c>
      <c r="K804" s="5">
        <v>0.0</v>
      </c>
      <c r="L804" s="5">
        <v>0.0</v>
      </c>
      <c r="M804" s="5">
        <v>0.0</v>
      </c>
      <c r="N804" s="5">
        <v>0.0</v>
      </c>
      <c r="O804" s="5">
        <v>0.0</v>
      </c>
      <c r="P804" s="5">
        <v>0.0</v>
      </c>
      <c r="Q804" s="5">
        <v>0.0</v>
      </c>
      <c r="R804" s="5">
        <v>0.0</v>
      </c>
      <c r="S804" s="5">
        <v>0.0</v>
      </c>
      <c r="T804" s="5">
        <v>0.0</v>
      </c>
      <c r="U804" s="5">
        <v>0.0</v>
      </c>
      <c r="V804" s="5"/>
      <c r="W804" s="5"/>
      <c r="X804" s="5"/>
      <c r="Y804" s="5"/>
      <c r="Z804" s="5"/>
      <c r="AA804" s="5"/>
      <c r="AB804" s="5"/>
      <c r="AC804" s="5"/>
      <c r="AD804" s="5"/>
    </row>
    <row r="805" ht="16.5" hidden="1" customHeight="1">
      <c r="A805" s="1" t="s">
        <v>1580</v>
      </c>
      <c r="B805" s="5">
        <v>0.0</v>
      </c>
      <c r="C805" s="5">
        <v>0.0</v>
      </c>
      <c r="D805" s="1" t="s">
        <v>1581</v>
      </c>
      <c r="E805" s="5">
        <v>0.0</v>
      </c>
      <c r="F805" s="5">
        <v>0.0</v>
      </c>
      <c r="G805" s="5">
        <v>0.0</v>
      </c>
      <c r="H805" s="5">
        <v>0.0</v>
      </c>
      <c r="I805" s="5">
        <v>0.0</v>
      </c>
      <c r="J805" s="5">
        <v>0.0</v>
      </c>
      <c r="K805" s="5">
        <v>0.0</v>
      </c>
      <c r="L805" s="5">
        <v>0.0</v>
      </c>
      <c r="M805" s="5">
        <v>0.0</v>
      </c>
      <c r="N805" s="5">
        <v>0.0</v>
      </c>
      <c r="O805" s="5">
        <v>0.0</v>
      </c>
      <c r="P805" s="5">
        <v>0.0</v>
      </c>
      <c r="Q805" s="5">
        <v>0.0</v>
      </c>
      <c r="R805" s="5">
        <v>0.0</v>
      </c>
      <c r="S805" s="5">
        <v>0.0</v>
      </c>
      <c r="T805" s="5">
        <v>0.0</v>
      </c>
      <c r="U805" s="5">
        <v>0.0</v>
      </c>
      <c r="V805" s="5"/>
      <c r="W805" s="5"/>
      <c r="X805" s="5"/>
      <c r="Y805" s="5"/>
      <c r="Z805" s="5"/>
      <c r="AA805" s="5"/>
      <c r="AB805" s="5"/>
      <c r="AC805" s="5"/>
      <c r="AD805" s="5"/>
    </row>
    <row r="806" ht="16.5" hidden="1" customHeight="1">
      <c r="A806" s="1" t="s">
        <v>1582</v>
      </c>
      <c r="B806" s="1">
        <v>0.0</v>
      </c>
      <c r="C806" s="1">
        <v>0.0</v>
      </c>
      <c r="D806" s="1" t="s">
        <v>1583</v>
      </c>
      <c r="E806" s="1">
        <v>0.0</v>
      </c>
      <c r="F806" s="1">
        <v>0.0</v>
      </c>
      <c r="G806" s="1">
        <v>0.0</v>
      </c>
      <c r="H806" s="5">
        <v>0.0</v>
      </c>
      <c r="I806" s="5">
        <v>0.0</v>
      </c>
      <c r="J806" s="5">
        <v>0.0</v>
      </c>
      <c r="K806" s="5">
        <v>0.0</v>
      </c>
      <c r="L806" s="5">
        <v>0.0</v>
      </c>
      <c r="M806" s="5">
        <v>0.0</v>
      </c>
      <c r="N806" s="5">
        <v>0.0</v>
      </c>
      <c r="O806" s="5">
        <v>0.0</v>
      </c>
      <c r="P806" s="5">
        <v>0.0</v>
      </c>
      <c r="Q806" s="5">
        <v>0.0</v>
      </c>
      <c r="R806" s="5">
        <v>0.0</v>
      </c>
      <c r="S806" s="5">
        <v>0.0</v>
      </c>
      <c r="T806" s="5">
        <v>0.0</v>
      </c>
      <c r="U806" s="5">
        <v>0.0</v>
      </c>
      <c r="V806" s="5"/>
      <c r="W806" s="5"/>
      <c r="X806" s="5"/>
      <c r="Y806" s="5"/>
      <c r="Z806" s="5"/>
      <c r="AA806" s="5"/>
      <c r="AB806" s="5"/>
      <c r="AC806" s="5"/>
      <c r="AD806" s="5"/>
    </row>
    <row r="807" ht="16.5" hidden="1" customHeight="1">
      <c r="A807" s="1" t="s">
        <v>1584</v>
      </c>
      <c r="B807" s="1">
        <v>0.0</v>
      </c>
      <c r="C807" s="5">
        <v>0.0</v>
      </c>
      <c r="D807" s="1" t="s">
        <v>1585</v>
      </c>
      <c r="E807" s="5">
        <v>0.0</v>
      </c>
      <c r="F807" s="5">
        <v>0.0</v>
      </c>
      <c r="G807" s="5">
        <v>0.0</v>
      </c>
      <c r="H807" s="5">
        <v>0.0</v>
      </c>
      <c r="I807" s="5">
        <v>0.0</v>
      </c>
      <c r="J807" s="5">
        <v>0.0</v>
      </c>
      <c r="K807" s="5">
        <v>0.0</v>
      </c>
      <c r="L807" s="5">
        <v>0.0</v>
      </c>
      <c r="M807" s="5">
        <v>0.0</v>
      </c>
      <c r="N807" s="5">
        <v>0.0</v>
      </c>
      <c r="O807" s="5">
        <v>0.0</v>
      </c>
      <c r="P807" s="5">
        <v>0.0</v>
      </c>
      <c r="Q807" s="5">
        <v>0.0</v>
      </c>
      <c r="R807" s="5">
        <v>0.0</v>
      </c>
      <c r="S807" s="5">
        <v>0.0</v>
      </c>
      <c r="T807" s="5">
        <v>0.0</v>
      </c>
      <c r="U807" s="5">
        <v>0.0</v>
      </c>
      <c r="V807" s="5"/>
      <c r="W807" s="5"/>
      <c r="X807" s="5"/>
      <c r="Y807" s="5"/>
      <c r="Z807" s="5"/>
      <c r="AA807" s="5"/>
      <c r="AB807" s="5"/>
      <c r="AC807" s="5"/>
      <c r="AD807" s="5"/>
    </row>
    <row r="808" ht="16.5" hidden="1" customHeight="1">
      <c r="A808" s="1" t="s">
        <v>1586</v>
      </c>
      <c r="B808" s="1">
        <v>0.0</v>
      </c>
      <c r="C808" s="1">
        <v>0.0</v>
      </c>
      <c r="D808" s="1" t="s">
        <v>1587</v>
      </c>
      <c r="E808" s="5">
        <v>0.0</v>
      </c>
      <c r="F808" s="5">
        <v>0.0</v>
      </c>
      <c r="G808" s="5">
        <v>0.0</v>
      </c>
      <c r="H808" s="5">
        <v>0.0</v>
      </c>
      <c r="I808" s="5">
        <v>0.0</v>
      </c>
      <c r="J808" s="5">
        <v>0.0</v>
      </c>
      <c r="K808" s="5">
        <v>0.0</v>
      </c>
      <c r="L808" s="5">
        <v>0.0</v>
      </c>
      <c r="M808" s="5">
        <v>0.0</v>
      </c>
      <c r="N808" s="5">
        <v>0.0</v>
      </c>
      <c r="O808" s="5">
        <v>0.0</v>
      </c>
      <c r="P808" s="5">
        <v>0.0</v>
      </c>
      <c r="Q808" s="5">
        <v>0.0</v>
      </c>
      <c r="R808" s="5">
        <v>0.0</v>
      </c>
      <c r="S808" s="5">
        <v>0.0</v>
      </c>
      <c r="T808" s="5">
        <v>0.0</v>
      </c>
      <c r="U808" s="5">
        <v>0.0</v>
      </c>
      <c r="V808" s="5"/>
      <c r="W808" s="5"/>
      <c r="X808" s="5"/>
      <c r="Y808" s="5"/>
      <c r="Z808" s="5"/>
      <c r="AA808" s="5"/>
      <c r="AB808" s="5"/>
      <c r="AC808" s="5"/>
      <c r="AD808" s="5"/>
    </row>
    <row r="809" ht="16.5" hidden="1" customHeight="1">
      <c r="A809" s="4" t="s">
        <v>1588</v>
      </c>
      <c r="B809" s="1">
        <v>0.0</v>
      </c>
      <c r="C809" s="5">
        <v>0.0</v>
      </c>
      <c r="D809" s="1" t="s">
        <v>1589</v>
      </c>
      <c r="E809" s="5">
        <v>0.0</v>
      </c>
      <c r="F809" s="5">
        <v>0.0</v>
      </c>
      <c r="G809" s="5">
        <v>0.0</v>
      </c>
      <c r="H809" s="5">
        <v>0.0</v>
      </c>
      <c r="I809" s="5">
        <v>0.0</v>
      </c>
      <c r="J809" s="5">
        <v>0.0</v>
      </c>
      <c r="K809" s="5">
        <v>0.0</v>
      </c>
      <c r="L809" s="5">
        <v>0.0</v>
      </c>
      <c r="M809" s="5">
        <v>0.0</v>
      </c>
      <c r="N809" s="5">
        <v>0.0</v>
      </c>
      <c r="O809" s="5">
        <v>0.0</v>
      </c>
      <c r="P809" s="5">
        <v>0.0</v>
      </c>
      <c r="Q809" s="5">
        <v>0.0</v>
      </c>
      <c r="R809" s="5">
        <v>0.0</v>
      </c>
      <c r="S809" s="5">
        <v>0.0</v>
      </c>
      <c r="T809" s="5">
        <v>0.0</v>
      </c>
      <c r="U809" s="5">
        <v>0.0</v>
      </c>
      <c r="V809" s="5"/>
      <c r="W809" s="5"/>
      <c r="X809" s="5"/>
      <c r="Y809" s="5"/>
      <c r="Z809" s="5"/>
      <c r="AA809" s="5"/>
      <c r="AB809" s="5"/>
      <c r="AC809" s="5"/>
      <c r="AD809" s="5"/>
    </row>
    <row r="810" ht="16.5" hidden="1" customHeight="1">
      <c r="A810" s="1" t="s">
        <v>1590</v>
      </c>
      <c r="B810" s="5">
        <v>0.0</v>
      </c>
      <c r="C810" s="5">
        <v>0.0</v>
      </c>
      <c r="D810" s="1" t="s">
        <v>1591</v>
      </c>
      <c r="E810" s="5">
        <v>0.0</v>
      </c>
      <c r="F810" s="5">
        <v>0.0</v>
      </c>
      <c r="G810" s="5">
        <v>0.0</v>
      </c>
      <c r="H810" s="5">
        <v>0.0</v>
      </c>
      <c r="I810" s="5">
        <v>0.0</v>
      </c>
      <c r="J810" s="5">
        <v>0.0</v>
      </c>
      <c r="K810" s="5">
        <v>0.0</v>
      </c>
      <c r="L810" s="5">
        <v>0.0</v>
      </c>
      <c r="M810" s="5">
        <v>0.0</v>
      </c>
      <c r="N810" s="5">
        <v>0.0</v>
      </c>
      <c r="O810" s="5">
        <v>0.0</v>
      </c>
      <c r="P810" s="5">
        <v>0.0</v>
      </c>
      <c r="Q810" s="5">
        <v>0.0</v>
      </c>
      <c r="R810" s="5">
        <v>0.0</v>
      </c>
      <c r="S810" s="5">
        <v>0.0</v>
      </c>
      <c r="T810" s="5">
        <v>0.0</v>
      </c>
      <c r="U810" s="5">
        <v>0.0</v>
      </c>
      <c r="V810" s="5"/>
      <c r="W810" s="5"/>
      <c r="X810" s="5"/>
      <c r="Y810" s="5"/>
      <c r="Z810" s="5"/>
      <c r="AA810" s="5"/>
      <c r="AB810" s="5"/>
      <c r="AC810" s="5"/>
      <c r="AD810" s="5"/>
    </row>
    <row r="811" ht="16.5" hidden="1" customHeight="1">
      <c r="A811" s="4" t="s">
        <v>1592</v>
      </c>
      <c r="B811" s="1">
        <v>0.0</v>
      </c>
      <c r="C811" s="5">
        <v>0.0</v>
      </c>
      <c r="D811" s="1" t="s">
        <v>1593</v>
      </c>
      <c r="E811" s="5">
        <v>0.0</v>
      </c>
      <c r="F811" s="5">
        <v>0.0</v>
      </c>
      <c r="G811" s="5">
        <v>0.0</v>
      </c>
      <c r="H811" s="5">
        <v>0.0</v>
      </c>
      <c r="I811" s="5">
        <v>0.0</v>
      </c>
      <c r="J811" s="5">
        <v>0.0</v>
      </c>
      <c r="K811" s="5">
        <v>0.0</v>
      </c>
      <c r="L811" s="5">
        <v>0.0</v>
      </c>
      <c r="M811" s="5">
        <v>0.0</v>
      </c>
      <c r="N811" s="5">
        <v>0.0</v>
      </c>
      <c r="O811" s="5">
        <v>0.0</v>
      </c>
      <c r="P811" s="5">
        <v>0.0</v>
      </c>
      <c r="Q811" s="5">
        <v>0.0</v>
      </c>
      <c r="R811" s="5">
        <v>0.0</v>
      </c>
      <c r="S811" s="5">
        <v>0.0</v>
      </c>
      <c r="T811" s="5">
        <v>0.0</v>
      </c>
      <c r="U811" s="5">
        <v>0.0</v>
      </c>
      <c r="V811" s="5"/>
      <c r="W811" s="5"/>
      <c r="X811" s="5"/>
      <c r="Y811" s="5"/>
      <c r="Z811" s="5"/>
      <c r="AA811" s="5"/>
      <c r="AB811" s="5"/>
      <c r="AC811" s="5"/>
      <c r="AD811" s="5"/>
    </row>
    <row r="812" ht="16.5" hidden="1" customHeight="1">
      <c r="A812" s="4" t="s">
        <v>1594</v>
      </c>
      <c r="B812" s="1">
        <v>0.0</v>
      </c>
      <c r="C812" s="1">
        <v>0.0</v>
      </c>
      <c r="D812" s="1" t="s">
        <v>1595</v>
      </c>
      <c r="E812" s="5">
        <v>0.0</v>
      </c>
      <c r="F812" s="5">
        <v>0.0</v>
      </c>
      <c r="G812" s="5">
        <v>0.0</v>
      </c>
      <c r="H812" s="5">
        <v>0.0</v>
      </c>
      <c r="I812" s="5">
        <v>0.0</v>
      </c>
      <c r="J812" s="5">
        <v>0.0</v>
      </c>
      <c r="K812" s="5">
        <v>0.0</v>
      </c>
      <c r="L812" s="5">
        <v>0.0</v>
      </c>
      <c r="M812" s="5">
        <v>0.0</v>
      </c>
      <c r="N812" s="5">
        <v>0.0</v>
      </c>
      <c r="O812" s="5">
        <v>0.0</v>
      </c>
      <c r="P812" s="5">
        <v>0.0</v>
      </c>
      <c r="Q812" s="5">
        <v>0.0</v>
      </c>
      <c r="R812" s="5">
        <v>0.0</v>
      </c>
      <c r="S812" s="5">
        <v>0.0</v>
      </c>
      <c r="T812" s="5">
        <v>0.0</v>
      </c>
      <c r="U812" s="5">
        <v>0.0</v>
      </c>
      <c r="V812" s="5"/>
      <c r="W812" s="5"/>
      <c r="X812" s="5"/>
      <c r="Y812" s="5"/>
      <c r="Z812" s="5"/>
      <c r="AA812" s="5"/>
      <c r="AB812" s="5"/>
      <c r="AC812" s="5"/>
      <c r="AD812" s="5"/>
    </row>
    <row r="813" ht="16.5" hidden="1" customHeight="1">
      <c r="A813" s="4" t="s">
        <v>100</v>
      </c>
      <c r="B813" s="1">
        <v>1.0</v>
      </c>
      <c r="C813" s="5">
        <v>0.0</v>
      </c>
      <c r="D813" s="1" t="s">
        <v>2925</v>
      </c>
      <c r="E813" s="5">
        <v>0.0</v>
      </c>
      <c r="F813" s="5">
        <v>0.0</v>
      </c>
      <c r="G813" s="5">
        <v>0.0</v>
      </c>
      <c r="H813" s="5">
        <v>0.0</v>
      </c>
      <c r="I813" s="5">
        <v>0.0</v>
      </c>
      <c r="J813" s="5">
        <v>0.0</v>
      </c>
      <c r="K813" s="5">
        <v>0.0</v>
      </c>
      <c r="L813" s="5">
        <v>0.0</v>
      </c>
      <c r="M813" s="5">
        <v>0.0</v>
      </c>
      <c r="N813" s="5">
        <v>0.0</v>
      </c>
      <c r="O813" s="5">
        <v>0.0</v>
      </c>
      <c r="P813" s="5">
        <v>0.0</v>
      </c>
      <c r="Q813" s="5">
        <v>0.0</v>
      </c>
      <c r="R813" s="5">
        <v>0.0</v>
      </c>
      <c r="S813" s="5">
        <v>0.0</v>
      </c>
      <c r="T813" s="5">
        <v>0.0</v>
      </c>
      <c r="U813" s="5">
        <v>0.0</v>
      </c>
      <c r="V813" s="5"/>
      <c r="W813" s="5"/>
      <c r="X813" s="5"/>
      <c r="Y813" s="5"/>
      <c r="Z813" s="5"/>
      <c r="AA813" s="5"/>
      <c r="AB813" s="5"/>
      <c r="AC813" s="5"/>
      <c r="AD813" s="5"/>
    </row>
    <row r="814" ht="16.5" hidden="1" customHeight="1">
      <c r="A814" s="4" t="s">
        <v>1600</v>
      </c>
      <c r="B814" s="5">
        <v>16.0</v>
      </c>
      <c r="C814" s="5">
        <v>0.0</v>
      </c>
      <c r="D814" s="1" t="s">
        <v>1601</v>
      </c>
      <c r="E814" s="5">
        <v>0.0</v>
      </c>
      <c r="F814" s="5">
        <v>0.0</v>
      </c>
      <c r="G814" s="5">
        <v>0.0</v>
      </c>
      <c r="H814" s="5">
        <v>0.0</v>
      </c>
      <c r="I814" s="5">
        <v>0.0</v>
      </c>
      <c r="J814" s="5">
        <v>0.0</v>
      </c>
      <c r="K814" s="5">
        <v>0.0</v>
      </c>
      <c r="L814" s="5">
        <v>0.0</v>
      </c>
      <c r="M814" s="5">
        <v>0.0</v>
      </c>
      <c r="N814" s="5">
        <v>0.0</v>
      </c>
      <c r="O814" s="5">
        <v>0.0</v>
      </c>
      <c r="P814" s="5">
        <v>0.0</v>
      </c>
      <c r="Q814" s="5">
        <v>0.0</v>
      </c>
      <c r="R814" s="5">
        <v>0.0</v>
      </c>
      <c r="S814" s="5">
        <v>0.0</v>
      </c>
      <c r="T814" s="5">
        <v>0.0</v>
      </c>
      <c r="U814" s="5">
        <v>0.0</v>
      </c>
      <c r="V814" s="5"/>
      <c r="W814" s="5"/>
      <c r="X814" s="5"/>
      <c r="Y814" s="5"/>
      <c r="Z814" s="5"/>
      <c r="AA814" s="5"/>
      <c r="AB814" s="5"/>
      <c r="AC814" s="5"/>
      <c r="AD814" s="5"/>
    </row>
    <row r="815" ht="16.5" hidden="1" customHeight="1">
      <c r="A815" s="4" t="s">
        <v>1602</v>
      </c>
      <c r="B815" s="1">
        <v>0.0</v>
      </c>
      <c r="C815" s="1">
        <v>0.0</v>
      </c>
      <c r="D815" s="1" t="s">
        <v>1603</v>
      </c>
      <c r="E815" s="1">
        <v>0.0</v>
      </c>
      <c r="F815" s="1">
        <v>0.0</v>
      </c>
      <c r="G815" s="1">
        <v>0.0</v>
      </c>
      <c r="H815" s="5">
        <v>0.0</v>
      </c>
      <c r="I815" s="5">
        <v>0.0</v>
      </c>
      <c r="J815" s="5">
        <v>0.0</v>
      </c>
      <c r="K815" s="5">
        <v>0.0</v>
      </c>
      <c r="L815" s="5">
        <v>0.0</v>
      </c>
      <c r="M815" s="5">
        <v>0.0</v>
      </c>
      <c r="N815" s="5">
        <v>0.0</v>
      </c>
      <c r="O815" s="5">
        <v>0.0</v>
      </c>
      <c r="P815" s="5">
        <v>0.0</v>
      </c>
      <c r="Q815" s="5">
        <v>0.0</v>
      </c>
      <c r="R815" s="5">
        <v>0.0</v>
      </c>
      <c r="S815" s="5">
        <v>0.0</v>
      </c>
      <c r="T815" s="5">
        <v>0.0</v>
      </c>
      <c r="U815" s="5">
        <v>0.0</v>
      </c>
      <c r="V815" s="5"/>
      <c r="W815" s="5"/>
      <c r="X815" s="5"/>
      <c r="Y815" s="5"/>
      <c r="Z815" s="5"/>
      <c r="AA815" s="5"/>
      <c r="AB815" s="5"/>
      <c r="AC815" s="5"/>
      <c r="AD815" s="5"/>
    </row>
    <row r="816" ht="16.5" hidden="1" customHeight="1">
      <c r="A816" s="4" t="s">
        <v>1604</v>
      </c>
      <c r="B816" s="1">
        <v>0.0</v>
      </c>
      <c r="C816" s="1">
        <v>0.0</v>
      </c>
      <c r="D816" s="1" t="s">
        <v>1605</v>
      </c>
      <c r="E816" s="1">
        <v>0.0</v>
      </c>
      <c r="F816" s="1">
        <v>0.0</v>
      </c>
      <c r="G816" s="1">
        <v>0.0</v>
      </c>
      <c r="H816" s="1">
        <v>0.0</v>
      </c>
      <c r="I816" s="5">
        <v>0.0</v>
      </c>
      <c r="J816" s="5">
        <v>0.0</v>
      </c>
      <c r="K816" s="5">
        <v>0.0</v>
      </c>
      <c r="L816" s="5">
        <v>0.0</v>
      </c>
      <c r="M816" s="5">
        <v>0.0</v>
      </c>
      <c r="N816" s="5">
        <v>0.0</v>
      </c>
      <c r="O816" s="5">
        <v>0.0</v>
      </c>
      <c r="P816" s="5">
        <v>0.0</v>
      </c>
      <c r="Q816" s="5">
        <v>0.0</v>
      </c>
      <c r="R816" s="5">
        <v>0.0</v>
      </c>
      <c r="S816" s="5">
        <v>0.0</v>
      </c>
      <c r="T816" s="5">
        <v>0.0</v>
      </c>
      <c r="U816" s="5">
        <v>0.0</v>
      </c>
      <c r="V816" s="5"/>
      <c r="W816" s="5"/>
      <c r="X816" s="5"/>
      <c r="Y816" s="5"/>
      <c r="Z816" s="5"/>
      <c r="AA816" s="5"/>
      <c r="AB816" s="5"/>
      <c r="AC816" s="5"/>
      <c r="AD816" s="5"/>
    </row>
    <row r="817" ht="16.5" hidden="1" customHeight="1">
      <c r="A817" s="4" t="s">
        <v>1606</v>
      </c>
      <c r="B817" s="1">
        <v>0.0</v>
      </c>
      <c r="C817" s="1">
        <v>0.0</v>
      </c>
      <c r="D817" s="1" t="s">
        <v>1607</v>
      </c>
      <c r="E817" s="1">
        <v>0.0</v>
      </c>
      <c r="F817" s="1">
        <v>0.0</v>
      </c>
      <c r="G817" s="1">
        <v>0.0</v>
      </c>
      <c r="H817" s="1">
        <v>0.0</v>
      </c>
      <c r="I817" s="5">
        <v>0.0</v>
      </c>
      <c r="J817" s="5">
        <v>0.0</v>
      </c>
      <c r="K817" s="5">
        <v>0.0</v>
      </c>
      <c r="L817" s="5">
        <v>0.0</v>
      </c>
      <c r="M817" s="5">
        <v>0.0</v>
      </c>
      <c r="N817" s="5">
        <v>0.0</v>
      </c>
      <c r="O817" s="5">
        <v>0.0</v>
      </c>
      <c r="P817" s="5">
        <v>0.0</v>
      </c>
      <c r="Q817" s="5">
        <v>0.0</v>
      </c>
      <c r="R817" s="5">
        <v>0.0</v>
      </c>
      <c r="S817" s="5">
        <v>0.0</v>
      </c>
      <c r="T817" s="5">
        <v>0.0</v>
      </c>
      <c r="U817" s="5">
        <v>0.0</v>
      </c>
      <c r="V817" s="5"/>
      <c r="W817" s="5"/>
      <c r="X817" s="5"/>
      <c r="Y817" s="5"/>
      <c r="Z817" s="5"/>
      <c r="AA817" s="5"/>
      <c r="AB817" s="5"/>
      <c r="AC817" s="5"/>
      <c r="AD817" s="5"/>
    </row>
    <row r="818" ht="16.5" hidden="1" customHeight="1">
      <c r="A818" s="4" t="s">
        <v>1608</v>
      </c>
      <c r="B818" s="5">
        <v>2.0</v>
      </c>
      <c r="C818" s="5">
        <v>0.0</v>
      </c>
      <c r="D818" s="1" t="s">
        <v>1609</v>
      </c>
      <c r="E818" s="5">
        <v>0.0</v>
      </c>
      <c r="F818" s="5">
        <v>0.0</v>
      </c>
      <c r="G818" s="5">
        <v>0.0</v>
      </c>
      <c r="H818" s="5">
        <v>0.0</v>
      </c>
      <c r="I818" s="5">
        <v>0.0</v>
      </c>
      <c r="J818" s="5">
        <v>0.0</v>
      </c>
      <c r="K818" s="5">
        <v>0.0</v>
      </c>
      <c r="L818" s="5">
        <v>0.0</v>
      </c>
      <c r="M818" s="5">
        <v>0.0</v>
      </c>
      <c r="N818" s="5">
        <v>0.0</v>
      </c>
      <c r="O818" s="5">
        <v>0.0</v>
      </c>
      <c r="P818" s="5">
        <v>0.0</v>
      </c>
      <c r="Q818" s="5">
        <v>0.0</v>
      </c>
      <c r="R818" s="5">
        <v>0.0</v>
      </c>
      <c r="S818" s="5">
        <v>0.0</v>
      </c>
      <c r="T818" s="5">
        <v>0.0</v>
      </c>
      <c r="U818" s="5">
        <v>0.0</v>
      </c>
      <c r="V818" s="5"/>
      <c r="W818" s="5"/>
      <c r="X818" s="5"/>
      <c r="Y818" s="5"/>
      <c r="Z818" s="5"/>
      <c r="AA818" s="5"/>
      <c r="AB818" s="5"/>
      <c r="AC818" s="5"/>
      <c r="AD818" s="5"/>
    </row>
    <row r="819" ht="16.5" hidden="1" customHeight="1">
      <c r="A819" s="4" t="s">
        <v>1612</v>
      </c>
      <c r="B819" s="1">
        <v>0.0</v>
      </c>
      <c r="C819" s="1">
        <v>0.0</v>
      </c>
      <c r="D819" s="1" t="s">
        <v>1613</v>
      </c>
      <c r="E819" s="1">
        <v>0.0</v>
      </c>
      <c r="F819" s="5">
        <v>0.0</v>
      </c>
      <c r="G819" s="5">
        <v>0.0</v>
      </c>
      <c r="H819" s="5">
        <v>0.0</v>
      </c>
      <c r="I819" s="5">
        <v>0.0</v>
      </c>
      <c r="J819" s="5">
        <v>0.0</v>
      </c>
      <c r="K819" s="5">
        <v>0.0</v>
      </c>
      <c r="L819" s="5">
        <v>0.0</v>
      </c>
      <c r="M819" s="5">
        <v>0.0</v>
      </c>
      <c r="N819" s="5">
        <v>0.0</v>
      </c>
      <c r="O819" s="5">
        <v>0.0</v>
      </c>
      <c r="P819" s="5">
        <v>0.0</v>
      </c>
      <c r="Q819" s="5">
        <v>0.0</v>
      </c>
      <c r="R819" s="5">
        <v>0.0</v>
      </c>
      <c r="S819" s="5">
        <v>0.0</v>
      </c>
      <c r="T819" s="5">
        <v>0.0</v>
      </c>
      <c r="U819" s="5">
        <v>0.0</v>
      </c>
      <c r="V819" s="5"/>
      <c r="W819" s="5"/>
      <c r="X819" s="5"/>
      <c r="Y819" s="5"/>
      <c r="Z819" s="5"/>
      <c r="AA819" s="5"/>
      <c r="AB819" s="5"/>
      <c r="AC819" s="5"/>
      <c r="AD819" s="5"/>
    </row>
    <row r="820" ht="16.5" hidden="1" customHeight="1">
      <c r="A820" s="4" t="s">
        <v>1092</v>
      </c>
      <c r="B820" s="1">
        <v>0.0</v>
      </c>
      <c r="C820" s="1">
        <v>0.0</v>
      </c>
      <c r="D820" s="1" t="s">
        <v>2926</v>
      </c>
      <c r="E820" s="1">
        <v>0.0</v>
      </c>
      <c r="F820" s="1">
        <v>0.0</v>
      </c>
      <c r="G820" s="1">
        <v>0.0</v>
      </c>
      <c r="H820" s="5">
        <v>0.0</v>
      </c>
      <c r="I820" s="5">
        <v>0.0</v>
      </c>
      <c r="J820" s="5">
        <v>0.0</v>
      </c>
      <c r="K820" s="5">
        <v>0.0</v>
      </c>
      <c r="L820" s="5">
        <v>0.0</v>
      </c>
      <c r="M820" s="5">
        <v>0.0</v>
      </c>
      <c r="N820" s="5">
        <v>0.0</v>
      </c>
      <c r="O820" s="5">
        <v>0.0</v>
      </c>
      <c r="P820" s="5">
        <v>0.0</v>
      </c>
      <c r="Q820" s="5">
        <v>0.0</v>
      </c>
      <c r="R820" s="5">
        <v>0.0</v>
      </c>
      <c r="S820" s="5">
        <v>0.0</v>
      </c>
      <c r="T820" s="5">
        <v>0.0</v>
      </c>
      <c r="U820" s="5">
        <v>0.0</v>
      </c>
      <c r="V820" s="5"/>
      <c r="W820" s="5"/>
      <c r="X820" s="5"/>
      <c r="Y820" s="5"/>
      <c r="Z820" s="5"/>
      <c r="AA820" s="5"/>
      <c r="AB820" s="5"/>
      <c r="AC820" s="5"/>
      <c r="AD820" s="5"/>
    </row>
    <row r="821" ht="16.5" hidden="1" customHeight="1">
      <c r="A821" s="4" t="s">
        <v>1616</v>
      </c>
      <c r="B821" s="1">
        <v>0.0</v>
      </c>
      <c r="C821" s="5">
        <v>0.0</v>
      </c>
      <c r="D821" s="1" t="s">
        <v>1617</v>
      </c>
      <c r="E821" s="5">
        <v>0.0</v>
      </c>
      <c r="F821" s="5">
        <v>0.0</v>
      </c>
      <c r="G821" s="5">
        <v>0.0</v>
      </c>
      <c r="H821" s="5">
        <v>0.0</v>
      </c>
      <c r="I821" s="5">
        <v>0.0</v>
      </c>
      <c r="J821" s="5">
        <v>0.0</v>
      </c>
      <c r="K821" s="5">
        <v>0.0</v>
      </c>
      <c r="L821" s="5">
        <v>0.0</v>
      </c>
      <c r="M821" s="5">
        <v>0.0</v>
      </c>
      <c r="N821" s="5">
        <v>0.0</v>
      </c>
      <c r="O821" s="5">
        <v>0.0</v>
      </c>
      <c r="P821" s="5">
        <v>0.0</v>
      </c>
      <c r="Q821" s="5">
        <v>0.0</v>
      </c>
      <c r="R821" s="5">
        <v>0.0</v>
      </c>
      <c r="S821" s="5">
        <v>0.0</v>
      </c>
      <c r="T821" s="5">
        <v>0.0</v>
      </c>
      <c r="U821" s="5">
        <v>0.0</v>
      </c>
      <c r="V821" s="5"/>
      <c r="W821" s="5"/>
      <c r="X821" s="5"/>
      <c r="Y821" s="5"/>
      <c r="Z821" s="5"/>
      <c r="AA821" s="5"/>
      <c r="AB821" s="5"/>
      <c r="AC821" s="5"/>
      <c r="AD821" s="5"/>
    </row>
    <row r="822" ht="16.5" hidden="1" customHeight="1">
      <c r="A822" s="1" t="s">
        <v>1618</v>
      </c>
      <c r="B822" s="1">
        <v>0.0</v>
      </c>
      <c r="C822" s="1">
        <v>0.0</v>
      </c>
      <c r="D822" s="1" t="s">
        <v>1619</v>
      </c>
      <c r="E822" s="1">
        <v>0.0</v>
      </c>
      <c r="F822" s="5">
        <v>0.0</v>
      </c>
      <c r="G822" s="5">
        <v>0.0</v>
      </c>
      <c r="H822" s="5">
        <v>0.0</v>
      </c>
      <c r="I822" s="5">
        <v>0.0</v>
      </c>
      <c r="J822" s="5">
        <v>0.0</v>
      </c>
      <c r="K822" s="5">
        <v>0.0</v>
      </c>
      <c r="L822" s="5">
        <v>0.0</v>
      </c>
      <c r="M822" s="5">
        <v>0.0</v>
      </c>
      <c r="N822" s="5">
        <v>0.0</v>
      </c>
      <c r="O822" s="5">
        <v>0.0</v>
      </c>
      <c r="P822" s="5">
        <v>0.0</v>
      </c>
      <c r="Q822" s="5">
        <v>0.0</v>
      </c>
      <c r="R822" s="5">
        <v>0.0</v>
      </c>
      <c r="S822" s="5">
        <v>0.0</v>
      </c>
      <c r="T822" s="5">
        <v>0.0</v>
      </c>
      <c r="U822" s="5">
        <v>0.0</v>
      </c>
      <c r="V822" s="5"/>
      <c r="W822" s="5"/>
      <c r="X822" s="5"/>
      <c r="Y822" s="5"/>
      <c r="Z822" s="5"/>
      <c r="AA822" s="5"/>
      <c r="AB822" s="5"/>
      <c r="AC822" s="5"/>
      <c r="AD822" s="5"/>
    </row>
    <row r="823" ht="16.5" hidden="1" customHeight="1">
      <c r="A823" s="1" t="s">
        <v>1620</v>
      </c>
      <c r="B823" s="1">
        <v>0.0</v>
      </c>
      <c r="C823" s="1">
        <v>0.0</v>
      </c>
      <c r="D823" s="1" t="s">
        <v>1621</v>
      </c>
      <c r="E823" s="1">
        <v>0.0</v>
      </c>
      <c r="F823" s="1">
        <v>0.0</v>
      </c>
      <c r="G823" s="5">
        <v>0.0</v>
      </c>
      <c r="H823" s="5">
        <v>0.0</v>
      </c>
      <c r="I823" s="5">
        <v>0.0</v>
      </c>
      <c r="J823" s="5">
        <v>0.0</v>
      </c>
      <c r="K823" s="5">
        <v>0.0</v>
      </c>
      <c r="L823" s="5">
        <v>0.0</v>
      </c>
      <c r="M823" s="5">
        <v>0.0</v>
      </c>
      <c r="N823" s="5">
        <v>0.0</v>
      </c>
      <c r="O823" s="5">
        <v>0.0</v>
      </c>
      <c r="P823" s="5">
        <v>0.0</v>
      </c>
      <c r="Q823" s="5">
        <v>0.0</v>
      </c>
      <c r="R823" s="5">
        <v>0.0</v>
      </c>
      <c r="S823" s="5">
        <v>0.0</v>
      </c>
      <c r="T823" s="5">
        <v>0.0</v>
      </c>
      <c r="U823" s="5">
        <v>0.0</v>
      </c>
      <c r="V823" s="5"/>
      <c r="W823" s="5"/>
      <c r="X823" s="5"/>
      <c r="Y823" s="5"/>
      <c r="Z823" s="5"/>
      <c r="AA823" s="5"/>
      <c r="AB823" s="5"/>
      <c r="AC823" s="5"/>
      <c r="AD823" s="5"/>
    </row>
    <row r="824" ht="16.5" hidden="1" customHeight="1">
      <c r="A824" s="1" t="s">
        <v>1622</v>
      </c>
      <c r="B824" s="1">
        <v>0.0</v>
      </c>
      <c r="C824" s="1">
        <v>0.0</v>
      </c>
      <c r="D824" s="1" t="s">
        <v>1623</v>
      </c>
      <c r="E824" s="1">
        <v>0.0</v>
      </c>
      <c r="F824" s="1">
        <v>0.0</v>
      </c>
      <c r="G824" s="1">
        <v>0.0</v>
      </c>
      <c r="H824" s="1">
        <v>0.0</v>
      </c>
      <c r="I824" s="5">
        <v>0.0</v>
      </c>
      <c r="J824" s="5">
        <v>0.0</v>
      </c>
      <c r="K824" s="5">
        <v>0.0</v>
      </c>
      <c r="L824" s="5">
        <v>0.0</v>
      </c>
      <c r="M824" s="5">
        <v>0.0</v>
      </c>
      <c r="N824" s="5">
        <v>0.0</v>
      </c>
      <c r="O824" s="5">
        <v>0.0</v>
      </c>
      <c r="P824" s="5">
        <v>0.0</v>
      </c>
      <c r="Q824" s="5">
        <v>0.0</v>
      </c>
      <c r="R824" s="5">
        <v>0.0</v>
      </c>
      <c r="S824" s="5">
        <v>0.0</v>
      </c>
      <c r="T824" s="5">
        <v>0.0</v>
      </c>
      <c r="U824" s="5">
        <v>0.0</v>
      </c>
      <c r="V824" s="5"/>
      <c r="W824" s="5"/>
      <c r="X824" s="5"/>
      <c r="Y824" s="5"/>
      <c r="Z824" s="5"/>
      <c r="AA824" s="5"/>
      <c r="AB824" s="5"/>
      <c r="AC824" s="5"/>
      <c r="AD824" s="5"/>
    </row>
    <row r="825" ht="16.5" hidden="1" customHeight="1">
      <c r="A825" s="1" t="s">
        <v>1624</v>
      </c>
      <c r="B825" s="1">
        <v>0.0</v>
      </c>
      <c r="C825" s="1">
        <v>0.0</v>
      </c>
      <c r="D825" s="1" t="s">
        <v>1625</v>
      </c>
      <c r="E825" s="1">
        <v>0.0</v>
      </c>
      <c r="F825" s="1">
        <v>0.0</v>
      </c>
      <c r="G825" s="5">
        <v>0.0</v>
      </c>
      <c r="H825" s="5">
        <v>0.0</v>
      </c>
      <c r="I825" s="5">
        <v>0.0</v>
      </c>
      <c r="J825" s="5">
        <v>0.0</v>
      </c>
      <c r="K825" s="5">
        <v>0.0</v>
      </c>
      <c r="L825" s="5">
        <v>0.0</v>
      </c>
      <c r="M825" s="5">
        <v>0.0</v>
      </c>
      <c r="N825" s="5">
        <v>0.0</v>
      </c>
      <c r="O825" s="5">
        <v>0.0</v>
      </c>
      <c r="P825" s="5">
        <v>0.0</v>
      </c>
      <c r="Q825" s="5">
        <v>0.0</v>
      </c>
      <c r="R825" s="5">
        <v>0.0</v>
      </c>
      <c r="S825" s="5">
        <v>0.0</v>
      </c>
      <c r="T825" s="5">
        <v>0.0</v>
      </c>
      <c r="U825" s="5">
        <v>0.0</v>
      </c>
      <c r="V825" s="5"/>
      <c r="W825" s="5"/>
      <c r="X825" s="5"/>
      <c r="Y825" s="5"/>
      <c r="Z825" s="5"/>
      <c r="AA825" s="5"/>
      <c r="AB825" s="5"/>
      <c r="AC825" s="5"/>
      <c r="AD825" s="5"/>
    </row>
    <row r="826" ht="16.5" hidden="1" customHeight="1">
      <c r="A826" s="1" t="s">
        <v>1626</v>
      </c>
      <c r="B826" s="1">
        <v>0.0</v>
      </c>
      <c r="C826" s="5">
        <v>0.0</v>
      </c>
      <c r="D826" s="1" t="s">
        <v>1627</v>
      </c>
      <c r="E826" s="5">
        <v>0.0</v>
      </c>
      <c r="F826" s="5">
        <v>0.0</v>
      </c>
      <c r="G826" s="5">
        <v>0.0</v>
      </c>
      <c r="H826" s="5">
        <v>0.0</v>
      </c>
      <c r="I826" s="5">
        <v>0.0</v>
      </c>
      <c r="J826" s="5">
        <v>0.0</v>
      </c>
      <c r="K826" s="5">
        <v>0.0</v>
      </c>
      <c r="L826" s="5">
        <v>0.0</v>
      </c>
      <c r="M826" s="5">
        <v>0.0</v>
      </c>
      <c r="N826" s="5">
        <v>0.0</v>
      </c>
      <c r="O826" s="5">
        <v>0.0</v>
      </c>
      <c r="P826" s="5">
        <v>0.0</v>
      </c>
      <c r="Q826" s="5">
        <v>0.0</v>
      </c>
      <c r="R826" s="5">
        <v>0.0</v>
      </c>
      <c r="S826" s="5">
        <v>0.0</v>
      </c>
      <c r="T826" s="5">
        <v>0.0</v>
      </c>
      <c r="U826" s="5">
        <v>0.0</v>
      </c>
      <c r="V826" s="5"/>
      <c r="W826" s="5"/>
      <c r="X826" s="5"/>
      <c r="Y826" s="5"/>
      <c r="Z826" s="5"/>
      <c r="AA826" s="5"/>
      <c r="AB826" s="5"/>
      <c r="AC826" s="5"/>
      <c r="AD826" s="5"/>
    </row>
    <row r="827" ht="16.5" hidden="1" customHeight="1">
      <c r="A827" s="1" t="s">
        <v>1628</v>
      </c>
      <c r="B827" s="5">
        <v>0.0</v>
      </c>
      <c r="C827" s="5">
        <v>0.0</v>
      </c>
      <c r="D827" s="1" t="s">
        <v>1629</v>
      </c>
      <c r="E827" s="5">
        <v>0.0</v>
      </c>
      <c r="F827" s="5">
        <v>0.0</v>
      </c>
      <c r="G827" s="5">
        <v>0.0</v>
      </c>
      <c r="H827" s="5">
        <v>0.0</v>
      </c>
      <c r="I827" s="5">
        <v>0.0</v>
      </c>
      <c r="J827" s="5">
        <v>0.0</v>
      </c>
      <c r="K827" s="5">
        <v>0.0</v>
      </c>
      <c r="L827" s="5">
        <v>0.0</v>
      </c>
      <c r="M827" s="5">
        <v>0.0</v>
      </c>
      <c r="N827" s="5">
        <v>0.0</v>
      </c>
      <c r="O827" s="5">
        <v>0.0</v>
      </c>
      <c r="P827" s="5">
        <v>0.0</v>
      </c>
      <c r="Q827" s="5">
        <v>0.0</v>
      </c>
      <c r="R827" s="5">
        <v>0.0</v>
      </c>
      <c r="S827" s="5">
        <v>0.0</v>
      </c>
      <c r="T827" s="5">
        <v>0.0</v>
      </c>
      <c r="U827" s="5">
        <v>0.0</v>
      </c>
      <c r="V827" s="5"/>
      <c r="W827" s="5"/>
      <c r="X827" s="5"/>
      <c r="Y827" s="5"/>
      <c r="Z827" s="5"/>
      <c r="AA827" s="5"/>
      <c r="AB827" s="5"/>
      <c r="AC827" s="5"/>
      <c r="AD827" s="5"/>
    </row>
    <row r="828" ht="16.5" hidden="1" customHeight="1">
      <c r="A828" s="1" t="s">
        <v>1630</v>
      </c>
      <c r="B828" s="1">
        <v>0.0</v>
      </c>
      <c r="C828" s="1">
        <v>0.0</v>
      </c>
      <c r="D828" s="1" t="s">
        <v>1631</v>
      </c>
      <c r="E828" s="1">
        <v>0.0</v>
      </c>
      <c r="F828" s="1">
        <v>0.0</v>
      </c>
      <c r="G828" s="1">
        <v>0.0</v>
      </c>
      <c r="H828" s="5">
        <v>0.0</v>
      </c>
      <c r="I828" s="5">
        <v>0.0</v>
      </c>
      <c r="J828" s="5">
        <v>0.0</v>
      </c>
      <c r="K828" s="5">
        <v>0.0</v>
      </c>
      <c r="L828" s="5">
        <v>0.0</v>
      </c>
      <c r="M828" s="5">
        <v>0.0</v>
      </c>
      <c r="N828" s="5">
        <v>0.0</v>
      </c>
      <c r="O828" s="5">
        <v>0.0</v>
      </c>
      <c r="P828" s="5">
        <v>0.0</v>
      </c>
      <c r="Q828" s="5">
        <v>0.0</v>
      </c>
      <c r="R828" s="5">
        <v>0.0</v>
      </c>
      <c r="S828" s="5">
        <v>0.0</v>
      </c>
      <c r="T828" s="5">
        <v>0.0</v>
      </c>
      <c r="U828" s="5">
        <v>0.0</v>
      </c>
      <c r="V828" s="5"/>
      <c r="W828" s="5"/>
      <c r="X828" s="5"/>
      <c r="Y828" s="5"/>
      <c r="Z828" s="5"/>
      <c r="AA828" s="5"/>
      <c r="AB828" s="5"/>
      <c r="AC828" s="5"/>
      <c r="AD828" s="5"/>
    </row>
    <row r="829" ht="16.5" hidden="1" customHeight="1">
      <c r="A829" s="1" t="s">
        <v>1632</v>
      </c>
      <c r="B829" s="1">
        <v>0.0</v>
      </c>
      <c r="C829" s="1">
        <v>0.0</v>
      </c>
      <c r="D829" s="1" t="s">
        <v>1633</v>
      </c>
      <c r="E829" s="1">
        <v>0.0</v>
      </c>
      <c r="F829" s="1">
        <v>0.0</v>
      </c>
      <c r="G829" s="1">
        <v>0.0</v>
      </c>
      <c r="H829" s="1">
        <v>0.0</v>
      </c>
      <c r="I829" s="1">
        <v>0.0</v>
      </c>
      <c r="J829" s="5">
        <v>0.0</v>
      </c>
      <c r="K829" s="5">
        <v>0.0</v>
      </c>
      <c r="L829" s="5">
        <v>0.0</v>
      </c>
      <c r="M829" s="5">
        <v>0.0</v>
      </c>
      <c r="N829" s="5">
        <v>0.0</v>
      </c>
      <c r="O829" s="5">
        <v>0.0</v>
      </c>
      <c r="P829" s="5">
        <v>0.0</v>
      </c>
      <c r="Q829" s="5">
        <v>0.0</v>
      </c>
      <c r="R829" s="5">
        <v>0.0</v>
      </c>
      <c r="S829" s="5">
        <v>0.0</v>
      </c>
      <c r="T829" s="5">
        <v>0.0</v>
      </c>
      <c r="U829" s="5">
        <v>0.0</v>
      </c>
      <c r="V829" s="5"/>
      <c r="W829" s="5"/>
      <c r="X829" s="5"/>
      <c r="Y829" s="5"/>
      <c r="Z829" s="5"/>
      <c r="AA829" s="5"/>
      <c r="AB829" s="5"/>
      <c r="AC829" s="5"/>
      <c r="AD829" s="5"/>
    </row>
    <row r="830" ht="16.5" hidden="1" customHeight="1">
      <c r="A830" s="1" t="s">
        <v>1634</v>
      </c>
      <c r="B830" s="1">
        <v>0.0</v>
      </c>
      <c r="C830" s="1">
        <v>0.0</v>
      </c>
      <c r="D830" s="1" t="s">
        <v>1635</v>
      </c>
      <c r="E830" s="1">
        <v>0.0</v>
      </c>
      <c r="F830" s="1">
        <v>0.0</v>
      </c>
      <c r="G830" s="5">
        <v>0.0</v>
      </c>
      <c r="H830" s="5">
        <v>0.0</v>
      </c>
      <c r="I830" s="5">
        <v>0.0</v>
      </c>
      <c r="J830" s="5">
        <v>0.0</v>
      </c>
      <c r="K830" s="5">
        <v>0.0</v>
      </c>
      <c r="L830" s="5">
        <v>0.0</v>
      </c>
      <c r="M830" s="5">
        <v>0.0</v>
      </c>
      <c r="N830" s="5">
        <v>0.0</v>
      </c>
      <c r="O830" s="5">
        <v>0.0</v>
      </c>
      <c r="P830" s="5">
        <v>0.0</v>
      </c>
      <c r="Q830" s="5">
        <v>0.0</v>
      </c>
      <c r="R830" s="5">
        <v>0.0</v>
      </c>
      <c r="S830" s="5">
        <v>0.0</v>
      </c>
      <c r="T830" s="5">
        <v>0.0</v>
      </c>
      <c r="U830" s="5">
        <v>0.0</v>
      </c>
      <c r="V830" s="5"/>
      <c r="W830" s="5"/>
      <c r="X830" s="5"/>
      <c r="Y830" s="5"/>
      <c r="Z830" s="5"/>
      <c r="AA830" s="5"/>
      <c r="AB830" s="5"/>
      <c r="AC830" s="5"/>
      <c r="AD830" s="5"/>
    </row>
    <row r="831" ht="16.5" hidden="1" customHeight="1">
      <c r="A831" s="1" t="s">
        <v>1636</v>
      </c>
      <c r="B831" s="1">
        <v>0.0</v>
      </c>
      <c r="C831" s="1">
        <v>0.0</v>
      </c>
      <c r="D831" s="1" t="s">
        <v>1637</v>
      </c>
      <c r="E831" s="5">
        <v>0.0</v>
      </c>
      <c r="F831" s="5">
        <v>0.0</v>
      </c>
      <c r="G831" s="5">
        <v>0.0</v>
      </c>
      <c r="H831" s="5">
        <v>0.0</v>
      </c>
      <c r="I831" s="5">
        <v>0.0</v>
      </c>
      <c r="J831" s="5">
        <v>0.0</v>
      </c>
      <c r="K831" s="5">
        <v>0.0</v>
      </c>
      <c r="L831" s="5">
        <v>0.0</v>
      </c>
      <c r="M831" s="5">
        <v>0.0</v>
      </c>
      <c r="N831" s="5">
        <v>0.0</v>
      </c>
      <c r="O831" s="5">
        <v>0.0</v>
      </c>
      <c r="P831" s="5">
        <v>0.0</v>
      </c>
      <c r="Q831" s="5">
        <v>0.0</v>
      </c>
      <c r="R831" s="5">
        <v>0.0</v>
      </c>
      <c r="S831" s="5">
        <v>0.0</v>
      </c>
      <c r="T831" s="5">
        <v>0.0</v>
      </c>
      <c r="U831" s="5">
        <v>0.0</v>
      </c>
      <c r="V831" s="5"/>
      <c r="W831" s="5"/>
      <c r="X831" s="5"/>
      <c r="Y831" s="5"/>
      <c r="Z831" s="5"/>
      <c r="AA831" s="5"/>
      <c r="AB831" s="5"/>
      <c r="AC831" s="5"/>
      <c r="AD831" s="5"/>
    </row>
    <row r="832" ht="16.5" hidden="1" customHeight="1">
      <c r="A832" s="1" t="s">
        <v>1638</v>
      </c>
      <c r="B832" s="5">
        <v>0.0</v>
      </c>
      <c r="C832" s="5">
        <v>0.0</v>
      </c>
      <c r="D832" s="1" t="s">
        <v>1639</v>
      </c>
      <c r="E832" s="5">
        <v>0.0</v>
      </c>
      <c r="F832" s="5">
        <v>0.0</v>
      </c>
      <c r="G832" s="5">
        <v>0.0</v>
      </c>
      <c r="H832" s="5">
        <v>0.0</v>
      </c>
      <c r="I832" s="5">
        <v>0.0</v>
      </c>
      <c r="J832" s="5">
        <v>0.0</v>
      </c>
      <c r="K832" s="5">
        <v>0.0</v>
      </c>
      <c r="L832" s="5">
        <v>0.0</v>
      </c>
      <c r="M832" s="5">
        <v>0.0</v>
      </c>
      <c r="N832" s="5">
        <v>0.0</v>
      </c>
      <c r="O832" s="5">
        <v>0.0</v>
      </c>
      <c r="P832" s="5">
        <v>0.0</v>
      </c>
      <c r="Q832" s="5">
        <v>0.0</v>
      </c>
      <c r="R832" s="5">
        <v>0.0</v>
      </c>
      <c r="S832" s="5">
        <v>0.0</v>
      </c>
      <c r="T832" s="5">
        <v>0.0</v>
      </c>
      <c r="U832" s="5">
        <v>0.0</v>
      </c>
      <c r="V832" s="5"/>
      <c r="W832" s="5"/>
      <c r="X832" s="5"/>
      <c r="Y832" s="5"/>
      <c r="Z832" s="5"/>
      <c r="AA832" s="5"/>
      <c r="AB832" s="5"/>
      <c r="AC832" s="5"/>
      <c r="AD832" s="5"/>
    </row>
    <row r="833" ht="16.5" hidden="1" customHeight="1">
      <c r="A833" s="1" t="s">
        <v>1640</v>
      </c>
      <c r="B833" s="1">
        <v>0.0</v>
      </c>
      <c r="C833" s="1">
        <v>0.0</v>
      </c>
      <c r="D833" s="1" t="s">
        <v>1641</v>
      </c>
      <c r="E833" s="1">
        <v>0.0</v>
      </c>
      <c r="F833" s="1">
        <v>0.0</v>
      </c>
      <c r="G833" s="1">
        <v>0.0</v>
      </c>
      <c r="H833" s="5">
        <v>0.0</v>
      </c>
      <c r="I833" s="5">
        <v>0.0</v>
      </c>
      <c r="J833" s="5">
        <v>0.0</v>
      </c>
      <c r="K833" s="5">
        <v>0.0</v>
      </c>
      <c r="L833" s="5">
        <v>0.0</v>
      </c>
      <c r="M833" s="5">
        <v>0.0</v>
      </c>
      <c r="N833" s="5">
        <v>0.0</v>
      </c>
      <c r="O833" s="5">
        <v>0.0</v>
      </c>
      <c r="P833" s="5">
        <v>0.0</v>
      </c>
      <c r="Q833" s="5">
        <v>0.0</v>
      </c>
      <c r="R833" s="5">
        <v>0.0</v>
      </c>
      <c r="S833" s="5">
        <v>0.0</v>
      </c>
      <c r="T833" s="5">
        <v>0.0</v>
      </c>
      <c r="U833" s="5">
        <v>0.0</v>
      </c>
      <c r="V833" s="5"/>
      <c r="W833" s="5"/>
      <c r="X833" s="5"/>
      <c r="Y833" s="5"/>
      <c r="Z833" s="5"/>
      <c r="AA833" s="5"/>
      <c r="AB833" s="5"/>
      <c r="AC833" s="5"/>
      <c r="AD833" s="5"/>
    </row>
    <row r="834" ht="16.5" hidden="1" customHeight="1">
      <c r="A834" s="1" t="s">
        <v>1642</v>
      </c>
      <c r="B834" s="5">
        <v>0.0</v>
      </c>
      <c r="C834" s="5">
        <v>0.0</v>
      </c>
      <c r="D834" s="1" t="s">
        <v>1643</v>
      </c>
      <c r="E834" s="5">
        <v>0.0</v>
      </c>
      <c r="F834" s="5">
        <v>0.0</v>
      </c>
      <c r="G834" s="5">
        <v>0.0</v>
      </c>
      <c r="H834" s="5">
        <v>0.0</v>
      </c>
      <c r="I834" s="5">
        <v>0.0</v>
      </c>
      <c r="J834" s="5">
        <v>0.0</v>
      </c>
      <c r="K834" s="5">
        <v>0.0</v>
      </c>
      <c r="L834" s="5">
        <v>0.0</v>
      </c>
      <c r="M834" s="5">
        <v>0.0</v>
      </c>
      <c r="N834" s="5">
        <v>0.0</v>
      </c>
      <c r="O834" s="5">
        <v>0.0</v>
      </c>
      <c r="P834" s="5">
        <v>0.0</v>
      </c>
      <c r="Q834" s="5">
        <v>0.0</v>
      </c>
      <c r="R834" s="5">
        <v>0.0</v>
      </c>
      <c r="S834" s="5">
        <v>0.0</v>
      </c>
      <c r="T834" s="5">
        <v>0.0</v>
      </c>
      <c r="U834" s="5">
        <v>0.0</v>
      </c>
      <c r="V834" s="5"/>
      <c r="W834" s="5"/>
      <c r="X834" s="5"/>
      <c r="Y834" s="5"/>
      <c r="Z834" s="5"/>
      <c r="AA834" s="5"/>
      <c r="AB834" s="5"/>
      <c r="AC834" s="5"/>
      <c r="AD834" s="5"/>
    </row>
    <row r="835" ht="16.5" hidden="1" customHeight="1">
      <c r="A835" s="1" t="s">
        <v>1644</v>
      </c>
      <c r="B835" s="1">
        <v>0.0</v>
      </c>
      <c r="C835" s="1">
        <v>0.0</v>
      </c>
      <c r="D835" s="1" t="s">
        <v>1645</v>
      </c>
      <c r="E835" s="1">
        <v>0.0</v>
      </c>
      <c r="F835" s="5">
        <v>0.0</v>
      </c>
      <c r="G835" s="5">
        <v>0.0</v>
      </c>
      <c r="H835" s="5">
        <v>0.0</v>
      </c>
      <c r="I835" s="5">
        <v>0.0</v>
      </c>
      <c r="J835" s="5">
        <v>0.0</v>
      </c>
      <c r="K835" s="5">
        <v>0.0</v>
      </c>
      <c r="L835" s="5">
        <v>0.0</v>
      </c>
      <c r="M835" s="5">
        <v>0.0</v>
      </c>
      <c r="N835" s="5">
        <v>0.0</v>
      </c>
      <c r="O835" s="5">
        <v>0.0</v>
      </c>
      <c r="P835" s="5">
        <v>0.0</v>
      </c>
      <c r="Q835" s="5">
        <v>0.0</v>
      </c>
      <c r="R835" s="5">
        <v>0.0</v>
      </c>
      <c r="S835" s="5">
        <v>0.0</v>
      </c>
      <c r="T835" s="5">
        <v>0.0</v>
      </c>
      <c r="U835" s="5">
        <v>0.0</v>
      </c>
      <c r="V835" s="5"/>
      <c r="W835" s="5"/>
      <c r="X835" s="5"/>
      <c r="Y835" s="5"/>
      <c r="Z835" s="5"/>
      <c r="AA835" s="5"/>
      <c r="AB835" s="5"/>
      <c r="AC835" s="5"/>
      <c r="AD835" s="5"/>
    </row>
    <row r="836" ht="16.5" hidden="1" customHeight="1">
      <c r="A836" s="1" t="s">
        <v>1646</v>
      </c>
      <c r="B836" s="1">
        <v>0.0</v>
      </c>
      <c r="C836" s="5">
        <v>0.0</v>
      </c>
      <c r="D836" s="1" t="s">
        <v>1647</v>
      </c>
      <c r="E836" s="5">
        <v>0.0</v>
      </c>
      <c r="F836" s="5">
        <v>0.0</v>
      </c>
      <c r="G836" s="5">
        <v>0.0</v>
      </c>
      <c r="H836" s="5">
        <v>0.0</v>
      </c>
      <c r="I836" s="5">
        <v>0.0</v>
      </c>
      <c r="J836" s="5">
        <v>0.0</v>
      </c>
      <c r="K836" s="5">
        <v>0.0</v>
      </c>
      <c r="L836" s="5">
        <v>0.0</v>
      </c>
      <c r="M836" s="5">
        <v>0.0</v>
      </c>
      <c r="N836" s="5">
        <v>0.0</v>
      </c>
      <c r="O836" s="5">
        <v>0.0</v>
      </c>
      <c r="P836" s="5">
        <v>0.0</v>
      </c>
      <c r="Q836" s="5">
        <v>0.0</v>
      </c>
      <c r="R836" s="5">
        <v>0.0</v>
      </c>
      <c r="S836" s="5">
        <v>0.0</v>
      </c>
      <c r="T836" s="5">
        <v>0.0</v>
      </c>
      <c r="U836" s="5">
        <v>0.0</v>
      </c>
      <c r="V836" s="5"/>
      <c r="W836" s="5"/>
      <c r="X836" s="5"/>
      <c r="Y836" s="5"/>
      <c r="Z836" s="5"/>
      <c r="AA836" s="5"/>
      <c r="AB836" s="5"/>
      <c r="AC836" s="5"/>
      <c r="AD836" s="5"/>
    </row>
    <row r="837" ht="16.5" hidden="1" customHeight="1">
      <c r="A837" s="1" t="s">
        <v>1648</v>
      </c>
      <c r="B837" s="1">
        <v>0.0</v>
      </c>
      <c r="C837" s="1">
        <v>0.0</v>
      </c>
      <c r="D837" s="1" t="s">
        <v>1649</v>
      </c>
      <c r="E837" s="1">
        <v>0.0</v>
      </c>
      <c r="F837" s="1">
        <v>0.0</v>
      </c>
      <c r="G837" s="5">
        <v>0.0</v>
      </c>
      <c r="H837" s="5">
        <v>0.0</v>
      </c>
      <c r="I837" s="5">
        <v>0.0</v>
      </c>
      <c r="J837" s="5">
        <v>0.0</v>
      </c>
      <c r="K837" s="5">
        <v>0.0</v>
      </c>
      <c r="L837" s="5">
        <v>0.0</v>
      </c>
      <c r="M837" s="5">
        <v>0.0</v>
      </c>
      <c r="N837" s="5">
        <v>0.0</v>
      </c>
      <c r="O837" s="5">
        <v>0.0</v>
      </c>
      <c r="P837" s="5">
        <v>0.0</v>
      </c>
      <c r="Q837" s="5">
        <v>0.0</v>
      </c>
      <c r="R837" s="5">
        <v>0.0</v>
      </c>
      <c r="S837" s="5">
        <v>0.0</v>
      </c>
      <c r="T837" s="5">
        <v>0.0</v>
      </c>
      <c r="U837" s="5">
        <v>0.0</v>
      </c>
      <c r="V837" s="5"/>
      <c r="W837" s="5"/>
      <c r="X837" s="5"/>
      <c r="Y837" s="5"/>
      <c r="Z837" s="5"/>
      <c r="AA837" s="5"/>
      <c r="AB837" s="5"/>
      <c r="AC837" s="5"/>
      <c r="AD837" s="5"/>
    </row>
    <row r="838" ht="16.5" hidden="1" customHeight="1">
      <c r="A838" s="1" t="s">
        <v>1650</v>
      </c>
      <c r="B838" s="1">
        <v>0.0</v>
      </c>
      <c r="C838" s="1">
        <v>0.0</v>
      </c>
      <c r="D838" s="1" t="s">
        <v>1651</v>
      </c>
      <c r="E838" s="1">
        <v>0.0</v>
      </c>
      <c r="F838" s="1">
        <v>0.0</v>
      </c>
      <c r="G838" s="1">
        <v>0.0</v>
      </c>
      <c r="H838" s="1">
        <v>0.0</v>
      </c>
      <c r="I838" s="1">
        <v>0.0</v>
      </c>
      <c r="J838" s="5">
        <v>0.0</v>
      </c>
      <c r="K838" s="5">
        <v>0.0</v>
      </c>
      <c r="L838" s="5">
        <v>0.0</v>
      </c>
      <c r="M838" s="5">
        <v>0.0</v>
      </c>
      <c r="N838" s="5">
        <v>0.0</v>
      </c>
      <c r="O838" s="5">
        <v>0.0</v>
      </c>
      <c r="P838" s="5">
        <v>0.0</v>
      </c>
      <c r="Q838" s="5">
        <v>0.0</v>
      </c>
      <c r="R838" s="5">
        <v>0.0</v>
      </c>
      <c r="S838" s="5">
        <v>0.0</v>
      </c>
      <c r="T838" s="5">
        <v>0.0</v>
      </c>
      <c r="U838" s="5">
        <v>0.0</v>
      </c>
      <c r="V838" s="5"/>
      <c r="W838" s="5"/>
      <c r="X838" s="5"/>
      <c r="Y838" s="5"/>
      <c r="Z838" s="5"/>
      <c r="AA838" s="5"/>
      <c r="AB838" s="5"/>
      <c r="AC838" s="5"/>
      <c r="AD838" s="5"/>
    </row>
    <row r="839" ht="16.5" hidden="1" customHeight="1">
      <c r="A839" s="4" t="s">
        <v>1652</v>
      </c>
      <c r="B839" s="1">
        <v>0.0</v>
      </c>
      <c r="C839" s="1">
        <v>0.0</v>
      </c>
      <c r="D839" s="1" t="s">
        <v>1653</v>
      </c>
      <c r="E839" s="1">
        <v>0.0</v>
      </c>
      <c r="F839" s="5">
        <v>0.0</v>
      </c>
      <c r="G839" s="5">
        <v>0.0</v>
      </c>
      <c r="H839" s="5">
        <v>0.0</v>
      </c>
      <c r="I839" s="5">
        <v>0.0</v>
      </c>
      <c r="J839" s="5">
        <v>0.0</v>
      </c>
      <c r="K839" s="5">
        <v>0.0</v>
      </c>
      <c r="L839" s="5">
        <v>0.0</v>
      </c>
      <c r="M839" s="5">
        <v>0.0</v>
      </c>
      <c r="N839" s="5">
        <v>0.0</v>
      </c>
      <c r="O839" s="5">
        <v>0.0</v>
      </c>
      <c r="P839" s="5">
        <v>0.0</v>
      </c>
      <c r="Q839" s="5">
        <v>0.0</v>
      </c>
      <c r="R839" s="5">
        <v>0.0</v>
      </c>
      <c r="S839" s="5">
        <v>0.0</v>
      </c>
      <c r="T839" s="5">
        <v>0.0</v>
      </c>
      <c r="U839" s="5">
        <v>0.0</v>
      </c>
      <c r="V839" s="5"/>
      <c r="W839" s="5"/>
      <c r="X839" s="5"/>
      <c r="Y839" s="5"/>
      <c r="Z839" s="5"/>
      <c r="AA839" s="5"/>
      <c r="AB839" s="5"/>
      <c r="AC839" s="5"/>
      <c r="AD839" s="5"/>
    </row>
    <row r="840" ht="16.5" hidden="1" customHeight="1">
      <c r="A840" s="4" t="s">
        <v>1654</v>
      </c>
      <c r="B840" s="1">
        <v>0.0</v>
      </c>
      <c r="C840" s="1">
        <v>0.0</v>
      </c>
      <c r="D840" s="1" t="s">
        <v>1655</v>
      </c>
      <c r="E840" s="1">
        <v>0.0</v>
      </c>
      <c r="F840" s="1">
        <v>0.0</v>
      </c>
      <c r="G840" s="5">
        <v>0.0</v>
      </c>
      <c r="H840" s="5">
        <v>0.0</v>
      </c>
      <c r="I840" s="5">
        <v>0.0</v>
      </c>
      <c r="J840" s="5">
        <v>0.0</v>
      </c>
      <c r="K840" s="5">
        <v>0.0</v>
      </c>
      <c r="L840" s="5">
        <v>0.0</v>
      </c>
      <c r="M840" s="5">
        <v>0.0</v>
      </c>
      <c r="N840" s="5">
        <v>0.0</v>
      </c>
      <c r="O840" s="5">
        <v>0.0</v>
      </c>
      <c r="P840" s="5">
        <v>0.0</v>
      </c>
      <c r="Q840" s="5">
        <v>0.0</v>
      </c>
      <c r="R840" s="5">
        <v>0.0</v>
      </c>
      <c r="S840" s="5">
        <v>0.0</v>
      </c>
      <c r="T840" s="5">
        <v>0.0</v>
      </c>
      <c r="U840" s="5">
        <v>0.0</v>
      </c>
      <c r="V840" s="5"/>
      <c r="W840" s="5"/>
      <c r="X840" s="5"/>
      <c r="Y840" s="5"/>
      <c r="Z840" s="5"/>
      <c r="AA840" s="5"/>
      <c r="AB840" s="5"/>
      <c r="AC840" s="5"/>
      <c r="AD840" s="5"/>
    </row>
    <row r="841" ht="16.5" hidden="1" customHeight="1">
      <c r="A841" s="4" t="s">
        <v>1656</v>
      </c>
      <c r="B841" s="5">
        <v>0.0</v>
      </c>
      <c r="C841" s="5">
        <v>0.0</v>
      </c>
      <c r="D841" s="1" t="s">
        <v>1657</v>
      </c>
      <c r="E841" s="5">
        <v>0.0</v>
      </c>
      <c r="F841" s="5">
        <v>0.0</v>
      </c>
      <c r="G841" s="5">
        <v>0.0</v>
      </c>
      <c r="H841" s="5">
        <v>0.0</v>
      </c>
      <c r="I841" s="5">
        <v>0.0</v>
      </c>
      <c r="J841" s="5">
        <v>0.0</v>
      </c>
      <c r="K841" s="5">
        <v>0.0</v>
      </c>
      <c r="L841" s="5">
        <v>0.0</v>
      </c>
      <c r="M841" s="5">
        <v>0.0</v>
      </c>
      <c r="N841" s="5">
        <v>0.0</v>
      </c>
      <c r="O841" s="5">
        <v>0.0</v>
      </c>
      <c r="P841" s="5">
        <v>0.0</v>
      </c>
      <c r="Q841" s="5">
        <v>0.0</v>
      </c>
      <c r="R841" s="5">
        <v>0.0</v>
      </c>
      <c r="S841" s="5">
        <v>0.0</v>
      </c>
      <c r="T841" s="5">
        <v>0.0</v>
      </c>
      <c r="U841" s="5">
        <v>0.0</v>
      </c>
      <c r="V841" s="5"/>
      <c r="W841" s="5"/>
      <c r="X841" s="5"/>
      <c r="Y841" s="5"/>
      <c r="Z841" s="5"/>
      <c r="AA841" s="5"/>
      <c r="AB841" s="5"/>
      <c r="AC841" s="5"/>
      <c r="AD841" s="5"/>
    </row>
    <row r="842" ht="16.5" hidden="1" customHeight="1">
      <c r="A842" s="4" t="s">
        <v>1658</v>
      </c>
      <c r="B842" s="1">
        <v>2.0</v>
      </c>
      <c r="C842" s="1">
        <v>0.0</v>
      </c>
      <c r="D842" s="1" t="s">
        <v>2927</v>
      </c>
      <c r="E842" s="1">
        <v>0.0</v>
      </c>
      <c r="F842" s="1">
        <v>0.0</v>
      </c>
      <c r="G842" s="1">
        <v>0.0</v>
      </c>
      <c r="H842" s="5">
        <v>0.0</v>
      </c>
      <c r="I842" s="5">
        <v>0.0</v>
      </c>
      <c r="J842" s="5">
        <v>0.0</v>
      </c>
      <c r="K842" s="5">
        <v>0.0</v>
      </c>
      <c r="L842" s="5">
        <v>0.0</v>
      </c>
      <c r="M842" s="5">
        <v>0.0</v>
      </c>
      <c r="N842" s="5">
        <v>0.0</v>
      </c>
      <c r="O842" s="5">
        <v>0.0</v>
      </c>
      <c r="P842" s="5">
        <v>0.0</v>
      </c>
      <c r="Q842" s="5">
        <v>0.0</v>
      </c>
      <c r="R842" s="5">
        <v>0.0</v>
      </c>
      <c r="S842" s="5">
        <v>0.0</v>
      </c>
      <c r="T842" s="5">
        <v>0.0</v>
      </c>
      <c r="U842" s="5">
        <v>0.0</v>
      </c>
      <c r="V842" s="5"/>
      <c r="W842" s="5"/>
      <c r="X842" s="5"/>
      <c r="Y842" s="5"/>
      <c r="Z842" s="5"/>
      <c r="AA842" s="5"/>
      <c r="AB842" s="5"/>
      <c r="AC842" s="5"/>
      <c r="AD842" s="5"/>
    </row>
    <row r="843" ht="16.5" hidden="1" customHeight="1">
      <c r="A843" s="4" t="s">
        <v>1660</v>
      </c>
      <c r="B843" s="1">
        <v>0.0</v>
      </c>
      <c r="C843" s="1">
        <v>0.0</v>
      </c>
      <c r="D843" s="1" t="s">
        <v>2928</v>
      </c>
      <c r="E843" s="1">
        <v>0.0</v>
      </c>
      <c r="F843" s="1">
        <v>0.0</v>
      </c>
      <c r="G843" s="1">
        <v>0.0</v>
      </c>
      <c r="H843" s="1">
        <v>0.0</v>
      </c>
      <c r="I843" s="5">
        <v>0.0</v>
      </c>
      <c r="J843" s="5">
        <v>0.0</v>
      </c>
      <c r="K843" s="5">
        <v>0.0</v>
      </c>
      <c r="L843" s="5">
        <v>0.0</v>
      </c>
      <c r="M843" s="5">
        <v>0.0</v>
      </c>
      <c r="N843" s="5">
        <v>0.0</v>
      </c>
      <c r="O843" s="5">
        <v>0.0</v>
      </c>
      <c r="P843" s="5">
        <v>0.0</v>
      </c>
      <c r="Q843" s="5">
        <v>0.0</v>
      </c>
      <c r="R843" s="5">
        <v>0.0</v>
      </c>
      <c r="S843" s="5">
        <v>0.0</v>
      </c>
      <c r="T843" s="5">
        <v>0.0</v>
      </c>
      <c r="U843" s="5">
        <v>0.0</v>
      </c>
      <c r="V843" s="5"/>
      <c r="W843" s="5"/>
      <c r="X843" s="5"/>
      <c r="Y843" s="5"/>
      <c r="Z843" s="5"/>
      <c r="AA843" s="5"/>
      <c r="AB843" s="5"/>
      <c r="AC843" s="5"/>
      <c r="AD843" s="5"/>
    </row>
    <row r="844" ht="16.5" hidden="1" customHeight="1">
      <c r="A844" s="4" t="s">
        <v>1662</v>
      </c>
      <c r="B844" s="1">
        <v>0.0</v>
      </c>
      <c r="C844" s="1">
        <v>0.0</v>
      </c>
      <c r="D844" s="1" t="s">
        <v>1663</v>
      </c>
      <c r="E844" s="1">
        <v>0.0</v>
      </c>
      <c r="F844" s="1">
        <v>0.0</v>
      </c>
      <c r="G844" s="1">
        <v>0.0</v>
      </c>
      <c r="H844" s="1">
        <v>0.0</v>
      </c>
      <c r="I844" s="1">
        <v>0.0</v>
      </c>
      <c r="J844" s="1">
        <v>0.0</v>
      </c>
      <c r="K844" s="1">
        <v>0.0</v>
      </c>
      <c r="L844" s="5">
        <v>0.0</v>
      </c>
      <c r="M844" s="5">
        <v>0.0</v>
      </c>
      <c r="N844" s="5">
        <v>0.0</v>
      </c>
      <c r="O844" s="5">
        <v>0.0</v>
      </c>
      <c r="P844" s="5">
        <v>0.0</v>
      </c>
      <c r="Q844" s="5">
        <v>0.0</v>
      </c>
      <c r="R844" s="5">
        <v>0.0</v>
      </c>
      <c r="S844" s="5">
        <v>0.0</v>
      </c>
      <c r="T844" s="5">
        <v>0.0</v>
      </c>
      <c r="U844" s="5">
        <v>0.0</v>
      </c>
      <c r="V844" s="5"/>
      <c r="W844" s="5"/>
      <c r="X844" s="5"/>
      <c r="Y844" s="5"/>
      <c r="Z844" s="5"/>
      <c r="AA844" s="5"/>
      <c r="AB844" s="5"/>
      <c r="AC844" s="5"/>
      <c r="AD844" s="5"/>
    </row>
    <row r="845" ht="16.5" hidden="1" customHeight="1">
      <c r="A845" s="4" t="s">
        <v>1664</v>
      </c>
      <c r="B845" s="1">
        <v>0.0</v>
      </c>
      <c r="C845" s="1">
        <v>0.0</v>
      </c>
      <c r="D845" s="1" t="s">
        <v>1665</v>
      </c>
      <c r="E845" s="1">
        <v>0.0</v>
      </c>
      <c r="F845" s="5">
        <v>0.0</v>
      </c>
      <c r="G845" s="5">
        <v>0.0</v>
      </c>
      <c r="H845" s="5">
        <v>0.0</v>
      </c>
      <c r="I845" s="5">
        <v>0.0</v>
      </c>
      <c r="J845" s="5">
        <v>0.0</v>
      </c>
      <c r="K845" s="5">
        <v>0.0</v>
      </c>
      <c r="L845" s="5">
        <v>0.0</v>
      </c>
      <c r="M845" s="5">
        <v>0.0</v>
      </c>
      <c r="N845" s="5">
        <v>0.0</v>
      </c>
      <c r="O845" s="5">
        <v>0.0</v>
      </c>
      <c r="P845" s="5">
        <v>0.0</v>
      </c>
      <c r="Q845" s="5">
        <v>0.0</v>
      </c>
      <c r="R845" s="5">
        <v>0.0</v>
      </c>
      <c r="S845" s="5">
        <v>0.0</v>
      </c>
      <c r="T845" s="5">
        <v>0.0</v>
      </c>
      <c r="U845" s="5">
        <v>0.0</v>
      </c>
      <c r="V845" s="5"/>
      <c r="W845" s="5"/>
      <c r="X845" s="5"/>
      <c r="Y845" s="5"/>
      <c r="Z845" s="5"/>
      <c r="AA845" s="5"/>
      <c r="AB845" s="5"/>
      <c r="AC845" s="5"/>
      <c r="AD845" s="5"/>
    </row>
    <row r="846" ht="16.5" hidden="1" customHeight="1">
      <c r="A846" s="1" t="s">
        <v>1666</v>
      </c>
      <c r="B846" s="1">
        <v>2.0</v>
      </c>
      <c r="C846" s="1">
        <v>0.0</v>
      </c>
      <c r="D846" s="1" t="s">
        <v>1667</v>
      </c>
      <c r="E846" s="1">
        <v>0.0</v>
      </c>
      <c r="F846" s="1">
        <v>0.0</v>
      </c>
      <c r="G846" s="1">
        <v>0.0</v>
      </c>
      <c r="H846" s="5">
        <v>0.0</v>
      </c>
      <c r="I846" s="5">
        <v>0.0</v>
      </c>
      <c r="J846" s="5">
        <v>0.0</v>
      </c>
      <c r="K846" s="5">
        <v>0.0</v>
      </c>
      <c r="L846" s="5">
        <v>0.0</v>
      </c>
      <c r="M846" s="5">
        <v>0.0</v>
      </c>
      <c r="N846" s="5">
        <v>0.0</v>
      </c>
      <c r="O846" s="5">
        <v>0.0</v>
      </c>
      <c r="P846" s="5">
        <v>0.0</v>
      </c>
      <c r="Q846" s="5">
        <v>0.0</v>
      </c>
      <c r="R846" s="5">
        <v>0.0</v>
      </c>
      <c r="S846" s="5">
        <v>0.0</v>
      </c>
      <c r="T846" s="5">
        <v>0.0</v>
      </c>
      <c r="U846" s="5">
        <v>0.0</v>
      </c>
      <c r="V846" s="5"/>
      <c r="W846" s="5"/>
      <c r="X846" s="5"/>
      <c r="Y846" s="5"/>
      <c r="Z846" s="5"/>
      <c r="AA846" s="5"/>
      <c r="AB846" s="5"/>
      <c r="AC846" s="5"/>
      <c r="AD846" s="5"/>
    </row>
    <row r="847" ht="16.5" hidden="1" customHeight="1">
      <c r="A847" s="4" t="s">
        <v>1668</v>
      </c>
      <c r="B847" s="1">
        <v>0.0</v>
      </c>
      <c r="C847" s="5">
        <v>0.0</v>
      </c>
      <c r="D847" s="1" t="s">
        <v>1669</v>
      </c>
      <c r="E847" s="5">
        <v>0.0</v>
      </c>
      <c r="F847" s="5">
        <v>0.0</v>
      </c>
      <c r="G847" s="5">
        <v>0.0</v>
      </c>
      <c r="H847" s="5">
        <v>0.0</v>
      </c>
      <c r="I847" s="5">
        <v>0.0</v>
      </c>
      <c r="J847" s="5">
        <v>0.0</v>
      </c>
      <c r="K847" s="5">
        <v>0.0</v>
      </c>
      <c r="L847" s="5">
        <v>0.0</v>
      </c>
      <c r="M847" s="5">
        <v>0.0</v>
      </c>
      <c r="N847" s="5">
        <v>0.0</v>
      </c>
      <c r="O847" s="5">
        <v>0.0</v>
      </c>
      <c r="P847" s="5">
        <v>0.0</v>
      </c>
      <c r="Q847" s="5">
        <v>0.0</v>
      </c>
      <c r="R847" s="5">
        <v>0.0</v>
      </c>
      <c r="S847" s="5">
        <v>0.0</v>
      </c>
      <c r="T847" s="5">
        <v>0.0</v>
      </c>
      <c r="U847" s="5">
        <v>0.0</v>
      </c>
      <c r="V847" s="5"/>
      <c r="W847" s="5"/>
      <c r="X847" s="5"/>
      <c r="Y847" s="5"/>
      <c r="Z847" s="5"/>
      <c r="AA847" s="5"/>
      <c r="AB847" s="5"/>
      <c r="AC847" s="5"/>
      <c r="AD847" s="5"/>
    </row>
    <row r="848" ht="16.5" hidden="1" customHeight="1">
      <c r="A848" s="4" t="s">
        <v>1670</v>
      </c>
      <c r="B848" s="1">
        <v>1.0</v>
      </c>
      <c r="C848" s="1">
        <v>0.0</v>
      </c>
      <c r="D848" s="1" t="s">
        <v>1671</v>
      </c>
      <c r="E848" s="1">
        <v>0.0</v>
      </c>
      <c r="F848" s="1">
        <v>0.0</v>
      </c>
      <c r="G848" s="1">
        <v>0.0</v>
      </c>
      <c r="H848" s="1">
        <v>0.0</v>
      </c>
      <c r="I848" s="1">
        <v>0.0</v>
      </c>
      <c r="J848" s="1">
        <v>0.0</v>
      </c>
      <c r="K848" s="5">
        <v>0.0</v>
      </c>
      <c r="L848" s="5">
        <v>0.0</v>
      </c>
      <c r="M848" s="5">
        <v>0.0</v>
      </c>
      <c r="N848" s="5">
        <v>0.0</v>
      </c>
      <c r="O848" s="5">
        <v>0.0</v>
      </c>
      <c r="P848" s="5">
        <v>0.0</v>
      </c>
      <c r="Q848" s="5">
        <v>0.0</v>
      </c>
      <c r="R848" s="5">
        <v>0.0</v>
      </c>
      <c r="S848" s="5">
        <v>0.0</v>
      </c>
      <c r="T848" s="5">
        <v>0.0</v>
      </c>
      <c r="U848" s="5">
        <v>0.0</v>
      </c>
      <c r="V848" s="5"/>
      <c r="W848" s="5"/>
      <c r="X848" s="5"/>
      <c r="Y848" s="5"/>
      <c r="Z848" s="5"/>
      <c r="AA848" s="5"/>
      <c r="AB848" s="5"/>
      <c r="AC848" s="5"/>
      <c r="AD848" s="5"/>
    </row>
    <row r="849" ht="16.5" hidden="1" customHeight="1">
      <c r="A849" s="4" t="s">
        <v>1674</v>
      </c>
      <c r="B849" s="5">
        <v>6.0</v>
      </c>
      <c r="C849" s="5">
        <v>0.0</v>
      </c>
      <c r="D849" s="1" t="s">
        <v>1675</v>
      </c>
      <c r="E849" s="5">
        <v>0.0</v>
      </c>
      <c r="F849" s="5">
        <v>0.0</v>
      </c>
      <c r="G849" s="5">
        <v>0.0</v>
      </c>
      <c r="H849" s="5">
        <v>0.0</v>
      </c>
      <c r="I849" s="5">
        <v>0.0</v>
      </c>
      <c r="J849" s="5">
        <v>0.0</v>
      </c>
      <c r="K849" s="5">
        <v>0.0</v>
      </c>
      <c r="L849" s="5">
        <v>0.0</v>
      </c>
      <c r="M849" s="5">
        <v>0.0</v>
      </c>
      <c r="N849" s="5">
        <v>0.0</v>
      </c>
      <c r="O849" s="5">
        <v>0.0</v>
      </c>
      <c r="P849" s="5">
        <v>0.0</v>
      </c>
      <c r="Q849" s="5">
        <v>0.0</v>
      </c>
      <c r="R849" s="5">
        <v>0.0</v>
      </c>
      <c r="S849" s="5">
        <v>0.0</v>
      </c>
      <c r="T849" s="5">
        <v>0.0</v>
      </c>
      <c r="U849" s="5">
        <v>0.0</v>
      </c>
      <c r="V849" s="5"/>
      <c r="W849" s="5"/>
      <c r="X849" s="5"/>
      <c r="Y849" s="5"/>
      <c r="Z849" s="5"/>
      <c r="AA849" s="5"/>
      <c r="AB849" s="5"/>
      <c r="AC849" s="5"/>
      <c r="AD849" s="5"/>
    </row>
    <row r="850" ht="16.5" hidden="1" customHeight="1">
      <c r="A850" s="4" t="s">
        <v>1676</v>
      </c>
      <c r="B850" s="1">
        <v>2.0</v>
      </c>
      <c r="C850" s="1">
        <v>0.0</v>
      </c>
      <c r="D850" s="1" t="s">
        <v>2929</v>
      </c>
      <c r="E850" s="1">
        <v>0.0</v>
      </c>
      <c r="F850" s="5">
        <v>0.0</v>
      </c>
      <c r="G850" s="5">
        <v>0.0</v>
      </c>
      <c r="H850" s="5">
        <v>0.0</v>
      </c>
      <c r="I850" s="5">
        <v>0.0</v>
      </c>
      <c r="J850" s="5">
        <v>0.0</v>
      </c>
      <c r="K850" s="5">
        <v>0.0</v>
      </c>
      <c r="L850" s="5">
        <v>0.0</v>
      </c>
      <c r="M850" s="5">
        <v>0.0</v>
      </c>
      <c r="N850" s="5">
        <v>0.0</v>
      </c>
      <c r="O850" s="5">
        <v>0.0</v>
      </c>
      <c r="P850" s="5">
        <v>0.0</v>
      </c>
      <c r="Q850" s="5">
        <v>0.0</v>
      </c>
      <c r="R850" s="5">
        <v>0.0</v>
      </c>
      <c r="S850" s="5">
        <v>0.0</v>
      </c>
      <c r="T850" s="5">
        <v>0.0</v>
      </c>
      <c r="U850" s="5">
        <v>0.0</v>
      </c>
      <c r="V850" s="5"/>
      <c r="W850" s="5"/>
      <c r="X850" s="5"/>
      <c r="Y850" s="5"/>
      <c r="Z850" s="5"/>
      <c r="AA850" s="5"/>
      <c r="AB850" s="5"/>
      <c r="AC850" s="5"/>
      <c r="AD850" s="5"/>
    </row>
    <row r="851" ht="16.5" hidden="1" customHeight="1">
      <c r="A851" s="4" t="s">
        <v>1680</v>
      </c>
      <c r="B851" s="1">
        <v>5.0</v>
      </c>
      <c r="C851" s="1">
        <v>0.0</v>
      </c>
      <c r="D851" s="1" t="s">
        <v>1681</v>
      </c>
      <c r="E851" s="1">
        <v>0.0</v>
      </c>
      <c r="F851" s="5">
        <v>0.0</v>
      </c>
      <c r="G851" s="5">
        <v>0.0</v>
      </c>
      <c r="H851" s="5">
        <v>0.0</v>
      </c>
      <c r="I851" s="5">
        <v>0.0</v>
      </c>
      <c r="J851" s="5">
        <v>0.0</v>
      </c>
      <c r="K851" s="5">
        <v>0.0</v>
      </c>
      <c r="L851" s="5">
        <v>0.0</v>
      </c>
      <c r="M851" s="5">
        <v>0.0</v>
      </c>
      <c r="N851" s="5">
        <v>0.0</v>
      </c>
      <c r="O851" s="5">
        <v>0.0</v>
      </c>
      <c r="P851" s="5">
        <v>0.0</v>
      </c>
      <c r="Q851" s="5">
        <v>0.0</v>
      </c>
      <c r="R851" s="5">
        <v>0.0</v>
      </c>
      <c r="S851" s="5">
        <v>0.0</v>
      </c>
      <c r="T851" s="5">
        <v>0.0</v>
      </c>
      <c r="U851" s="5">
        <v>0.0</v>
      </c>
      <c r="V851" s="5"/>
      <c r="W851" s="5"/>
      <c r="X851" s="5"/>
      <c r="Y851" s="5"/>
      <c r="Z851" s="5"/>
      <c r="AA851" s="5"/>
      <c r="AB851" s="5"/>
      <c r="AC851" s="5"/>
      <c r="AD851" s="5"/>
    </row>
    <row r="852" ht="16.5" hidden="1" customHeight="1">
      <c r="A852" s="4" t="s">
        <v>1682</v>
      </c>
      <c r="B852" s="5">
        <v>4.0</v>
      </c>
      <c r="C852" s="5">
        <v>0.0</v>
      </c>
      <c r="D852" s="1" t="s">
        <v>1683</v>
      </c>
      <c r="E852" s="5">
        <v>0.0</v>
      </c>
      <c r="F852" s="5">
        <v>0.0</v>
      </c>
      <c r="G852" s="5">
        <v>0.0</v>
      </c>
      <c r="H852" s="5">
        <v>0.0</v>
      </c>
      <c r="I852" s="5">
        <v>0.0</v>
      </c>
      <c r="J852" s="5">
        <v>0.0</v>
      </c>
      <c r="K852" s="5">
        <v>0.0</v>
      </c>
      <c r="L852" s="5">
        <v>0.0</v>
      </c>
      <c r="M852" s="5">
        <v>0.0</v>
      </c>
      <c r="N852" s="5">
        <v>0.0</v>
      </c>
      <c r="O852" s="5">
        <v>0.0</v>
      </c>
      <c r="P852" s="5">
        <v>0.0</v>
      </c>
      <c r="Q852" s="5">
        <v>0.0</v>
      </c>
      <c r="R852" s="5">
        <v>0.0</v>
      </c>
      <c r="S852" s="5">
        <v>0.0</v>
      </c>
      <c r="T852" s="5">
        <v>0.0</v>
      </c>
      <c r="U852" s="5">
        <v>0.0</v>
      </c>
      <c r="V852" s="5"/>
      <c r="W852" s="5"/>
      <c r="X852" s="5"/>
      <c r="Y852" s="5"/>
      <c r="Z852" s="5"/>
      <c r="AA852" s="5"/>
      <c r="AB852" s="5"/>
      <c r="AC852" s="5"/>
      <c r="AD852" s="5"/>
    </row>
    <row r="853" ht="16.5" hidden="1" customHeight="1">
      <c r="A853" s="4" t="s">
        <v>1688</v>
      </c>
      <c r="B853" s="5">
        <v>0.0</v>
      </c>
      <c r="C853" s="5">
        <v>0.0</v>
      </c>
      <c r="D853" s="1" t="s">
        <v>2930</v>
      </c>
      <c r="E853" s="5">
        <v>0.0</v>
      </c>
      <c r="F853" s="5">
        <v>0.0</v>
      </c>
      <c r="G853" s="5">
        <v>0.0</v>
      </c>
      <c r="H853" s="5">
        <v>0.0</v>
      </c>
      <c r="I853" s="5">
        <v>0.0</v>
      </c>
      <c r="J853" s="5">
        <v>0.0</v>
      </c>
      <c r="K853" s="5">
        <v>0.0</v>
      </c>
      <c r="L853" s="5">
        <v>0.0</v>
      </c>
      <c r="M853" s="5">
        <v>0.0</v>
      </c>
      <c r="N853" s="5">
        <v>0.0</v>
      </c>
      <c r="O853" s="5">
        <v>0.0</v>
      </c>
      <c r="P853" s="5">
        <v>0.0</v>
      </c>
      <c r="Q853" s="5">
        <v>0.0</v>
      </c>
      <c r="R853" s="5">
        <v>0.0</v>
      </c>
      <c r="S853" s="5">
        <v>0.0</v>
      </c>
      <c r="T853" s="5">
        <v>0.0</v>
      </c>
      <c r="U853" s="5">
        <v>0.0</v>
      </c>
      <c r="V853" s="5"/>
      <c r="W853" s="5"/>
      <c r="X853" s="5"/>
      <c r="Y853" s="5"/>
      <c r="Z853" s="5"/>
      <c r="AA853" s="5"/>
      <c r="AB853" s="5"/>
      <c r="AC853" s="5"/>
      <c r="AD853" s="5"/>
    </row>
    <row r="854" ht="16.5" hidden="1" customHeight="1">
      <c r="A854" s="4" t="s">
        <v>1690</v>
      </c>
      <c r="B854" s="1">
        <v>4.0</v>
      </c>
      <c r="C854" s="5">
        <v>0.0</v>
      </c>
      <c r="D854" s="1" t="s">
        <v>1691</v>
      </c>
      <c r="E854" s="5">
        <v>0.0</v>
      </c>
      <c r="F854" s="5">
        <v>0.0</v>
      </c>
      <c r="G854" s="5">
        <v>0.0</v>
      </c>
      <c r="H854" s="5">
        <v>0.0</v>
      </c>
      <c r="I854" s="5">
        <v>0.0</v>
      </c>
      <c r="J854" s="5">
        <v>0.0</v>
      </c>
      <c r="K854" s="5">
        <v>0.0</v>
      </c>
      <c r="L854" s="5">
        <v>0.0</v>
      </c>
      <c r="M854" s="5">
        <v>0.0</v>
      </c>
      <c r="N854" s="5">
        <v>0.0</v>
      </c>
      <c r="O854" s="5">
        <v>0.0</v>
      </c>
      <c r="P854" s="5">
        <v>0.0</v>
      </c>
      <c r="Q854" s="5">
        <v>0.0</v>
      </c>
      <c r="R854" s="5">
        <v>0.0</v>
      </c>
      <c r="S854" s="5">
        <v>0.0</v>
      </c>
      <c r="T854" s="5">
        <v>0.0</v>
      </c>
      <c r="U854" s="5">
        <v>0.0</v>
      </c>
      <c r="V854" s="5"/>
      <c r="W854" s="5"/>
      <c r="X854" s="5"/>
      <c r="Y854" s="5"/>
      <c r="Z854" s="5"/>
      <c r="AA854" s="5"/>
      <c r="AB854" s="5"/>
      <c r="AC854" s="5"/>
      <c r="AD854" s="5"/>
    </row>
    <row r="855" ht="16.5" hidden="1" customHeight="1">
      <c r="A855" s="4" t="s">
        <v>1692</v>
      </c>
      <c r="B855" s="1">
        <v>6.0</v>
      </c>
      <c r="C855" s="1">
        <v>0.0</v>
      </c>
      <c r="D855" s="1" t="s">
        <v>1693</v>
      </c>
      <c r="E855" s="1">
        <v>0.0</v>
      </c>
      <c r="F855" s="1">
        <v>0.0</v>
      </c>
      <c r="G855" s="1">
        <v>0.0</v>
      </c>
      <c r="H855" s="5">
        <v>0.0</v>
      </c>
      <c r="I855" s="5">
        <v>0.0</v>
      </c>
      <c r="J855" s="5">
        <v>0.0</v>
      </c>
      <c r="K855" s="5">
        <v>0.0</v>
      </c>
      <c r="L855" s="5">
        <v>0.0</v>
      </c>
      <c r="M855" s="5">
        <v>0.0</v>
      </c>
      <c r="N855" s="5">
        <v>0.0</v>
      </c>
      <c r="O855" s="5">
        <v>0.0</v>
      </c>
      <c r="P855" s="5">
        <v>0.0</v>
      </c>
      <c r="Q855" s="5">
        <v>0.0</v>
      </c>
      <c r="R855" s="5">
        <v>0.0</v>
      </c>
      <c r="S855" s="5">
        <v>0.0</v>
      </c>
      <c r="T855" s="5">
        <v>0.0</v>
      </c>
      <c r="U855" s="5">
        <v>0.0</v>
      </c>
      <c r="V855" s="5"/>
      <c r="W855" s="5"/>
      <c r="X855" s="5"/>
      <c r="Y855" s="5"/>
      <c r="Z855" s="5"/>
      <c r="AA855" s="5"/>
      <c r="AB855" s="5"/>
      <c r="AC855" s="5"/>
      <c r="AD855" s="5"/>
    </row>
    <row r="856" ht="16.5" hidden="1" customHeight="1">
      <c r="A856" s="4" t="s">
        <v>1694</v>
      </c>
      <c r="B856" s="1">
        <v>3.0</v>
      </c>
      <c r="C856" s="1">
        <v>0.0</v>
      </c>
      <c r="D856" s="1" t="s">
        <v>1695</v>
      </c>
      <c r="E856" s="1">
        <v>0.0</v>
      </c>
      <c r="F856" s="1">
        <v>0.0</v>
      </c>
      <c r="G856" s="1">
        <v>0.0</v>
      </c>
      <c r="H856" s="1">
        <v>0.0</v>
      </c>
      <c r="I856" s="1">
        <v>0.0</v>
      </c>
      <c r="J856" s="1">
        <v>0.0</v>
      </c>
      <c r="K856" s="5">
        <v>0.0</v>
      </c>
      <c r="L856" s="5">
        <v>0.0</v>
      </c>
      <c r="M856" s="5">
        <v>0.0</v>
      </c>
      <c r="N856" s="5">
        <v>0.0</v>
      </c>
      <c r="O856" s="5">
        <v>0.0</v>
      </c>
      <c r="P856" s="5">
        <v>0.0</v>
      </c>
      <c r="Q856" s="5">
        <v>0.0</v>
      </c>
      <c r="R856" s="5">
        <v>0.0</v>
      </c>
      <c r="S856" s="5">
        <v>0.0</v>
      </c>
      <c r="T856" s="5">
        <v>0.0</v>
      </c>
      <c r="U856" s="5">
        <v>0.0</v>
      </c>
      <c r="V856" s="5"/>
      <c r="W856" s="5"/>
      <c r="X856" s="5"/>
      <c r="Y856" s="5"/>
      <c r="Z856" s="5"/>
      <c r="AA856" s="5"/>
      <c r="AB856" s="5"/>
      <c r="AC856" s="5"/>
      <c r="AD856" s="5"/>
    </row>
    <row r="857" ht="16.5" hidden="1" customHeight="1">
      <c r="A857" s="4" t="s">
        <v>1696</v>
      </c>
      <c r="B857" s="1">
        <v>3.0</v>
      </c>
      <c r="C857" s="1">
        <v>0.0</v>
      </c>
      <c r="D857" s="1" t="s">
        <v>1697</v>
      </c>
      <c r="E857" s="1">
        <v>0.0</v>
      </c>
      <c r="F857" s="1">
        <v>0.0</v>
      </c>
      <c r="G857" s="1">
        <v>0.0</v>
      </c>
      <c r="H857" s="1">
        <v>0.0</v>
      </c>
      <c r="I857" s="1">
        <v>0.0</v>
      </c>
      <c r="J857" s="1">
        <v>0.0</v>
      </c>
      <c r="K857" s="5">
        <v>0.0</v>
      </c>
      <c r="L857" s="5">
        <v>0.0</v>
      </c>
      <c r="M857" s="5">
        <v>0.0</v>
      </c>
      <c r="N857" s="5">
        <v>0.0</v>
      </c>
      <c r="O857" s="5">
        <v>0.0</v>
      </c>
      <c r="P857" s="5">
        <v>0.0</v>
      </c>
      <c r="Q857" s="5">
        <v>0.0</v>
      </c>
      <c r="R857" s="5">
        <v>0.0</v>
      </c>
      <c r="S857" s="5">
        <v>0.0</v>
      </c>
      <c r="T857" s="5">
        <v>0.0</v>
      </c>
      <c r="U857" s="5">
        <v>0.0</v>
      </c>
      <c r="V857" s="5"/>
      <c r="W857" s="5"/>
      <c r="X857" s="5"/>
      <c r="Y857" s="5"/>
      <c r="Z857" s="5"/>
      <c r="AA857" s="5"/>
      <c r="AB857" s="5"/>
      <c r="AC857" s="5"/>
      <c r="AD857" s="5"/>
    </row>
    <row r="858" ht="16.5" hidden="1" customHeight="1">
      <c r="A858" s="4" t="s">
        <v>1698</v>
      </c>
      <c r="B858" s="5">
        <v>11.0</v>
      </c>
      <c r="C858" s="5">
        <v>0.0</v>
      </c>
      <c r="D858" s="1" t="s">
        <v>1699</v>
      </c>
      <c r="E858" s="5">
        <v>0.0</v>
      </c>
      <c r="F858" s="5">
        <v>0.0</v>
      </c>
      <c r="G858" s="5">
        <v>0.0</v>
      </c>
      <c r="H858" s="5">
        <v>0.0</v>
      </c>
      <c r="I858" s="5">
        <v>0.0</v>
      </c>
      <c r="J858" s="5">
        <v>0.0</v>
      </c>
      <c r="K858" s="5">
        <v>0.0</v>
      </c>
      <c r="L858" s="5">
        <v>0.0</v>
      </c>
      <c r="M858" s="5">
        <v>0.0</v>
      </c>
      <c r="N858" s="5">
        <v>0.0</v>
      </c>
      <c r="O858" s="5">
        <v>0.0</v>
      </c>
      <c r="P858" s="5">
        <v>0.0</v>
      </c>
      <c r="Q858" s="5">
        <v>0.0</v>
      </c>
      <c r="R858" s="5">
        <v>0.0</v>
      </c>
      <c r="S858" s="5">
        <v>0.0</v>
      </c>
      <c r="T858" s="5">
        <v>0.0</v>
      </c>
      <c r="U858" s="5">
        <v>0.0</v>
      </c>
      <c r="V858" s="5"/>
      <c r="W858" s="5"/>
      <c r="X858" s="5"/>
      <c r="Y858" s="5"/>
      <c r="Z858" s="5"/>
      <c r="AA858" s="5"/>
      <c r="AB858" s="5"/>
      <c r="AC858" s="5"/>
      <c r="AD858" s="5"/>
    </row>
    <row r="859" ht="16.5" hidden="1" customHeight="1">
      <c r="A859" s="4" t="s">
        <v>1700</v>
      </c>
      <c r="B859" s="1">
        <v>6.0</v>
      </c>
      <c r="C859" s="5">
        <v>0.0</v>
      </c>
      <c r="D859" s="1" t="s">
        <v>1701</v>
      </c>
      <c r="E859" s="5">
        <v>0.0</v>
      </c>
      <c r="F859" s="5">
        <v>0.0</v>
      </c>
      <c r="G859" s="5">
        <v>0.0</v>
      </c>
      <c r="H859" s="5">
        <v>0.0</v>
      </c>
      <c r="I859" s="5">
        <v>0.0</v>
      </c>
      <c r="J859" s="5">
        <v>0.0</v>
      </c>
      <c r="K859" s="5">
        <v>0.0</v>
      </c>
      <c r="L859" s="5">
        <v>0.0</v>
      </c>
      <c r="M859" s="5">
        <v>0.0</v>
      </c>
      <c r="N859" s="5">
        <v>0.0</v>
      </c>
      <c r="O859" s="5">
        <v>0.0</v>
      </c>
      <c r="P859" s="5">
        <v>0.0</v>
      </c>
      <c r="Q859" s="5">
        <v>0.0</v>
      </c>
      <c r="R859" s="5">
        <v>0.0</v>
      </c>
      <c r="S859" s="5">
        <v>0.0</v>
      </c>
      <c r="T859" s="5">
        <v>0.0</v>
      </c>
      <c r="U859" s="5">
        <v>0.0</v>
      </c>
      <c r="V859" s="5"/>
      <c r="W859" s="5"/>
      <c r="X859" s="5"/>
      <c r="Y859" s="5"/>
      <c r="Z859" s="5"/>
      <c r="AA859" s="5"/>
      <c r="AB859" s="5"/>
      <c r="AC859" s="5"/>
      <c r="AD859" s="5"/>
    </row>
    <row r="860" ht="16.5" hidden="1" customHeight="1">
      <c r="A860" s="4" t="s">
        <v>1702</v>
      </c>
      <c r="B860" s="1">
        <v>4.0</v>
      </c>
      <c r="C860" s="1">
        <v>0.0</v>
      </c>
      <c r="D860" s="1" t="s">
        <v>2931</v>
      </c>
      <c r="E860" s="1">
        <v>0.0</v>
      </c>
      <c r="F860" s="1">
        <v>0.0</v>
      </c>
      <c r="G860" s="5">
        <v>0.0</v>
      </c>
      <c r="H860" s="5">
        <v>0.0</v>
      </c>
      <c r="I860" s="5">
        <v>0.0</v>
      </c>
      <c r="J860" s="5">
        <v>0.0</v>
      </c>
      <c r="K860" s="5">
        <v>0.0</v>
      </c>
      <c r="L860" s="5">
        <v>0.0</v>
      </c>
      <c r="M860" s="5">
        <v>0.0</v>
      </c>
      <c r="N860" s="5">
        <v>0.0</v>
      </c>
      <c r="O860" s="5">
        <v>0.0</v>
      </c>
      <c r="P860" s="5">
        <v>0.0</v>
      </c>
      <c r="Q860" s="5">
        <v>0.0</v>
      </c>
      <c r="R860" s="5">
        <v>0.0</v>
      </c>
      <c r="S860" s="5">
        <v>0.0</v>
      </c>
      <c r="T860" s="5">
        <v>0.0</v>
      </c>
      <c r="U860" s="5">
        <v>0.0</v>
      </c>
      <c r="V860" s="5"/>
      <c r="W860" s="5"/>
      <c r="X860" s="5"/>
      <c r="Y860" s="5"/>
      <c r="Z860" s="5"/>
      <c r="AA860" s="5"/>
      <c r="AB860" s="5"/>
      <c r="AC860" s="5"/>
      <c r="AD860" s="5"/>
    </row>
    <row r="861" ht="16.5" hidden="1" customHeight="1">
      <c r="A861" s="4" t="s">
        <v>1704</v>
      </c>
      <c r="B861" s="5">
        <v>4.0</v>
      </c>
      <c r="C861" s="5">
        <v>0.0</v>
      </c>
      <c r="D861" s="1" t="s">
        <v>1705</v>
      </c>
      <c r="E861" s="5">
        <v>0.0</v>
      </c>
      <c r="F861" s="5">
        <v>0.0</v>
      </c>
      <c r="G861" s="5">
        <v>0.0</v>
      </c>
      <c r="H861" s="5">
        <v>0.0</v>
      </c>
      <c r="I861" s="5">
        <v>0.0</v>
      </c>
      <c r="J861" s="5">
        <v>0.0</v>
      </c>
      <c r="K861" s="5">
        <v>0.0</v>
      </c>
      <c r="L861" s="5">
        <v>0.0</v>
      </c>
      <c r="M861" s="5">
        <v>0.0</v>
      </c>
      <c r="N861" s="5">
        <v>0.0</v>
      </c>
      <c r="O861" s="5">
        <v>0.0</v>
      </c>
      <c r="P861" s="5">
        <v>0.0</v>
      </c>
      <c r="Q861" s="5">
        <v>0.0</v>
      </c>
      <c r="R861" s="5">
        <v>0.0</v>
      </c>
      <c r="S861" s="5">
        <v>0.0</v>
      </c>
      <c r="T861" s="5">
        <v>0.0</v>
      </c>
      <c r="U861" s="5">
        <v>0.0</v>
      </c>
      <c r="V861" s="5"/>
      <c r="W861" s="5"/>
      <c r="X861" s="5"/>
      <c r="Y861" s="5"/>
      <c r="Z861" s="5"/>
      <c r="AA861" s="5"/>
      <c r="AB861" s="5"/>
      <c r="AC861" s="5"/>
      <c r="AD861" s="5"/>
    </row>
    <row r="862" ht="16.5" hidden="1" customHeight="1">
      <c r="A862" s="4" t="s">
        <v>1706</v>
      </c>
      <c r="B862" s="1">
        <v>8.0</v>
      </c>
      <c r="C862" s="5">
        <v>0.0</v>
      </c>
      <c r="D862" s="1" t="s">
        <v>2932</v>
      </c>
      <c r="E862" s="5">
        <v>0.0</v>
      </c>
      <c r="F862" s="5">
        <v>0.0</v>
      </c>
      <c r="G862" s="5">
        <v>0.0</v>
      </c>
      <c r="H862" s="5">
        <v>0.0</v>
      </c>
      <c r="I862" s="5">
        <v>0.0</v>
      </c>
      <c r="J862" s="5">
        <v>0.0</v>
      </c>
      <c r="K862" s="5">
        <v>0.0</v>
      </c>
      <c r="L862" s="5">
        <v>0.0</v>
      </c>
      <c r="M862" s="5">
        <v>0.0</v>
      </c>
      <c r="N862" s="5">
        <v>0.0</v>
      </c>
      <c r="O862" s="5">
        <v>0.0</v>
      </c>
      <c r="P862" s="5">
        <v>0.0</v>
      </c>
      <c r="Q862" s="5">
        <v>0.0</v>
      </c>
      <c r="R862" s="5">
        <v>0.0</v>
      </c>
      <c r="S862" s="5">
        <v>0.0</v>
      </c>
      <c r="T862" s="5">
        <v>0.0</v>
      </c>
      <c r="U862" s="5">
        <v>0.0</v>
      </c>
      <c r="V862" s="5"/>
      <c r="W862" s="5"/>
      <c r="X862" s="5"/>
      <c r="Y862" s="5"/>
      <c r="Z862" s="5"/>
      <c r="AA862" s="5"/>
      <c r="AB862" s="5"/>
      <c r="AC862" s="5"/>
      <c r="AD862" s="5"/>
    </row>
    <row r="863" ht="16.5" hidden="1" customHeight="1">
      <c r="A863" s="4" t="s">
        <v>1708</v>
      </c>
      <c r="B863" s="1">
        <v>4.0</v>
      </c>
      <c r="C863" s="5">
        <v>0.0</v>
      </c>
      <c r="D863" s="1" t="s">
        <v>1709</v>
      </c>
      <c r="E863" s="5">
        <v>0.0</v>
      </c>
      <c r="F863" s="5">
        <v>0.0</v>
      </c>
      <c r="G863" s="5">
        <v>0.0</v>
      </c>
      <c r="H863" s="5">
        <v>0.0</v>
      </c>
      <c r="I863" s="5">
        <v>0.0</v>
      </c>
      <c r="J863" s="5">
        <v>0.0</v>
      </c>
      <c r="K863" s="5">
        <v>0.0</v>
      </c>
      <c r="L863" s="5">
        <v>0.0</v>
      </c>
      <c r="M863" s="5">
        <v>0.0</v>
      </c>
      <c r="N863" s="5">
        <v>0.0</v>
      </c>
      <c r="O863" s="5">
        <v>0.0</v>
      </c>
      <c r="P863" s="5">
        <v>0.0</v>
      </c>
      <c r="Q863" s="5">
        <v>0.0</v>
      </c>
      <c r="R863" s="5">
        <v>0.0</v>
      </c>
      <c r="S863" s="5">
        <v>0.0</v>
      </c>
      <c r="T863" s="5">
        <v>0.0</v>
      </c>
      <c r="U863" s="5">
        <v>0.0</v>
      </c>
      <c r="V863" s="5"/>
      <c r="W863" s="5"/>
      <c r="X863" s="5"/>
      <c r="Y863" s="5"/>
      <c r="Z863" s="5"/>
      <c r="AA863" s="5"/>
      <c r="AB863" s="5"/>
      <c r="AC863" s="5"/>
      <c r="AD863" s="5"/>
    </row>
    <row r="864" ht="16.5" hidden="1" customHeight="1">
      <c r="A864" s="4" t="s">
        <v>1712</v>
      </c>
      <c r="B864" s="1">
        <v>7.0</v>
      </c>
      <c r="C864" s="1">
        <v>0.0</v>
      </c>
      <c r="D864" s="1" t="s">
        <v>1713</v>
      </c>
      <c r="E864" s="1">
        <v>0.0</v>
      </c>
      <c r="F864" s="1">
        <v>0.0</v>
      </c>
      <c r="G864" s="1">
        <v>0.0</v>
      </c>
      <c r="H864" s="1">
        <v>0.0</v>
      </c>
      <c r="I864" s="5">
        <v>0.0</v>
      </c>
      <c r="J864" s="5">
        <v>0.0</v>
      </c>
      <c r="K864" s="5">
        <v>0.0</v>
      </c>
      <c r="L864" s="5">
        <v>0.0</v>
      </c>
      <c r="M864" s="5">
        <v>0.0</v>
      </c>
      <c r="N864" s="5">
        <v>0.0</v>
      </c>
      <c r="O864" s="5">
        <v>0.0</v>
      </c>
      <c r="P864" s="5">
        <v>0.0</v>
      </c>
      <c r="Q864" s="5">
        <v>0.0</v>
      </c>
      <c r="R864" s="5">
        <v>0.0</v>
      </c>
      <c r="S864" s="5">
        <v>0.0</v>
      </c>
      <c r="T864" s="5">
        <v>0.0</v>
      </c>
      <c r="U864" s="5">
        <v>0.0</v>
      </c>
      <c r="V864" s="5"/>
      <c r="W864" s="5"/>
      <c r="X864" s="5"/>
      <c r="Y864" s="5"/>
      <c r="Z864" s="5"/>
      <c r="AA864" s="5"/>
      <c r="AB864" s="5"/>
      <c r="AC864" s="5"/>
      <c r="AD864" s="5"/>
    </row>
    <row r="865" ht="16.5" hidden="1" customHeight="1">
      <c r="A865" s="4" t="s">
        <v>1714</v>
      </c>
      <c r="B865" s="1">
        <v>2.0</v>
      </c>
      <c r="C865" s="1">
        <v>0.0</v>
      </c>
      <c r="D865" s="1" t="s">
        <v>1715</v>
      </c>
      <c r="E865" s="5">
        <v>0.0</v>
      </c>
      <c r="F865" s="5">
        <v>0.0</v>
      </c>
      <c r="G865" s="5">
        <v>0.0</v>
      </c>
      <c r="H865" s="5">
        <v>0.0</v>
      </c>
      <c r="I865" s="5">
        <v>0.0</v>
      </c>
      <c r="J865" s="5">
        <v>0.0</v>
      </c>
      <c r="K865" s="5">
        <v>0.0</v>
      </c>
      <c r="L865" s="5">
        <v>0.0</v>
      </c>
      <c r="M865" s="5">
        <v>0.0</v>
      </c>
      <c r="N865" s="5">
        <v>0.0</v>
      </c>
      <c r="O865" s="5">
        <v>0.0</v>
      </c>
      <c r="P865" s="5">
        <v>0.0</v>
      </c>
      <c r="Q865" s="5">
        <v>0.0</v>
      </c>
      <c r="R865" s="5">
        <v>0.0</v>
      </c>
      <c r="S865" s="5">
        <v>0.0</v>
      </c>
      <c r="T865" s="5">
        <v>0.0</v>
      </c>
      <c r="U865" s="5">
        <v>0.0</v>
      </c>
      <c r="V865" s="5"/>
      <c r="W865" s="5"/>
      <c r="X865" s="5"/>
      <c r="Y865" s="5"/>
      <c r="Z865" s="5"/>
      <c r="AA865" s="5"/>
      <c r="AB865" s="5"/>
      <c r="AC865" s="5"/>
      <c r="AD865" s="5"/>
    </row>
    <row r="866" ht="16.5" hidden="1" customHeight="1">
      <c r="A866" s="4" t="s">
        <v>1716</v>
      </c>
      <c r="B866" s="1">
        <v>3.0</v>
      </c>
      <c r="C866" s="1">
        <v>0.0</v>
      </c>
      <c r="D866" s="1" t="s">
        <v>1717</v>
      </c>
      <c r="E866" s="5">
        <v>0.0</v>
      </c>
      <c r="F866" s="5">
        <v>0.0</v>
      </c>
      <c r="G866" s="5">
        <v>0.0</v>
      </c>
      <c r="H866" s="5">
        <v>0.0</v>
      </c>
      <c r="I866" s="5">
        <v>0.0</v>
      </c>
      <c r="J866" s="5">
        <v>0.0</v>
      </c>
      <c r="K866" s="5">
        <v>0.0</v>
      </c>
      <c r="L866" s="5">
        <v>0.0</v>
      </c>
      <c r="M866" s="5">
        <v>0.0</v>
      </c>
      <c r="N866" s="5">
        <v>0.0</v>
      </c>
      <c r="O866" s="5">
        <v>0.0</v>
      </c>
      <c r="P866" s="5">
        <v>0.0</v>
      </c>
      <c r="Q866" s="5">
        <v>0.0</v>
      </c>
      <c r="R866" s="5">
        <v>0.0</v>
      </c>
      <c r="S866" s="5">
        <v>0.0</v>
      </c>
      <c r="T866" s="5">
        <v>0.0</v>
      </c>
      <c r="U866" s="5">
        <v>0.0</v>
      </c>
      <c r="V866" s="5"/>
      <c r="W866" s="5"/>
      <c r="X866" s="5"/>
      <c r="Y866" s="5"/>
      <c r="Z866" s="5"/>
      <c r="AA866" s="5"/>
      <c r="AB866" s="5"/>
      <c r="AC866" s="5"/>
      <c r="AD866" s="5"/>
    </row>
    <row r="867" ht="16.5" hidden="1" customHeight="1">
      <c r="A867" s="4" t="s">
        <v>1718</v>
      </c>
      <c r="B867" s="1">
        <v>33.0</v>
      </c>
      <c r="C867" s="5">
        <v>0.0</v>
      </c>
      <c r="D867" s="1" t="s">
        <v>1719</v>
      </c>
      <c r="E867" s="5">
        <v>0.0</v>
      </c>
      <c r="F867" s="5">
        <v>0.0</v>
      </c>
      <c r="G867" s="5">
        <v>0.0</v>
      </c>
      <c r="H867" s="5">
        <v>0.0</v>
      </c>
      <c r="I867" s="5">
        <v>0.0</v>
      </c>
      <c r="J867" s="5">
        <v>0.0</v>
      </c>
      <c r="K867" s="5">
        <v>0.0</v>
      </c>
      <c r="L867" s="5">
        <v>0.0</v>
      </c>
      <c r="M867" s="5">
        <v>0.0</v>
      </c>
      <c r="N867" s="5">
        <v>0.0</v>
      </c>
      <c r="O867" s="5">
        <v>0.0</v>
      </c>
      <c r="P867" s="5">
        <v>0.0</v>
      </c>
      <c r="Q867" s="5">
        <v>0.0</v>
      </c>
      <c r="R867" s="5">
        <v>0.0</v>
      </c>
      <c r="S867" s="5">
        <v>0.0</v>
      </c>
      <c r="T867" s="5">
        <v>0.0</v>
      </c>
      <c r="U867" s="5">
        <v>0.0</v>
      </c>
      <c r="V867" s="5"/>
      <c r="W867" s="5"/>
      <c r="X867" s="5"/>
      <c r="Y867" s="5"/>
      <c r="Z867" s="5"/>
      <c r="AA867" s="5"/>
      <c r="AB867" s="5"/>
      <c r="AC867" s="5"/>
      <c r="AD867" s="5"/>
    </row>
    <row r="868" ht="16.5" hidden="1" customHeight="1">
      <c r="A868" s="4" t="s">
        <v>1720</v>
      </c>
      <c r="B868" s="1">
        <v>8.0</v>
      </c>
      <c r="C868" s="1">
        <v>0.0</v>
      </c>
      <c r="D868" s="1" t="s">
        <v>1721</v>
      </c>
      <c r="E868" s="1">
        <v>0.0</v>
      </c>
      <c r="F868" s="1">
        <v>0.0</v>
      </c>
      <c r="G868" s="1">
        <v>0.0</v>
      </c>
      <c r="H868" s="1">
        <v>0.0</v>
      </c>
      <c r="I868" s="5">
        <v>0.0</v>
      </c>
      <c r="J868" s="5">
        <v>0.0</v>
      </c>
      <c r="K868" s="5">
        <v>0.0</v>
      </c>
      <c r="L868" s="5">
        <v>0.0</v>
      </c>
      <c r="M868" s="5">
        <v>0.0</v>
      </c>
      <c r="N868" s="5">
        <v>0.0</v>
      </c>
      <c r="O868" s="5">
        <v>0.0</v>
      </c>
      <c r="P868" s="5">
        <v>0.0</v>
      </c>
      <c r="Q868" s="5">
        <v>0.0</v>
      </c>
      <c r="R868" s="5">
        <v>0.0</v>
      </c>
      <c r="S868" s="5">
        <v>0.0</v>
      </c>
      <c r="T868" s="5">
        <v>0.0</v>
      </c>
      <c r="U868" s="5">
        <v>0.0</v>
      </c>
      <c r="V868" s="5"/>
      <c r="W868" s="5"/>
      <c r="X868" s="5"/>
      <c r="Y868" s="5"/>
      <c r="Z868" s="5"/>
      <c r="AA868" s="5"/>
      <c r="AB868" s="5"/>
      <c r="AC868" s="5"/>
      <c r="AD868" s="5"/>
    </row>
    <row r="869" ht="16.5" hidden="1" customHeight="1">
      <c r="A869" s="4" t="s">
        <v>1722</v>
      </c>
      <c r="B869" s="1">
        <v>15.0</v>
      </c>
      <c r="C869" s="1">
        <v>0.0</v>
      </c>
      <c r="D869" s="1" t="s">
        <v>1723</v>
      </c>
      <c r="E869" s="1">
        <v>0.0</v>
      </c>
      <c r="F869" s="1">
        <v>0.0</v>
      </c>
      <c r="G869" s="1">
        <v>0.0</v>
      </c>
      <c r="H869" s="5">
        <v>0.0</v>
      </c>
      <c r="I869" s="5">
        <v>0.0</v>
      </c>
      <c r="J869" s="5">
        <v>0.0</v>
      </c>
      <c r="K869" s="5">
        <v>0.0</v>
      </c>
      <c r="L869" s="5">
        <v>0.0</v>
      </c>
      <c r="M869" s="5">
        <v>0.0</v>
      </c>
      <c r="N869" s="5">
        <v>0.0</v>
      </c>
      <c r="O869" s="5">
        <v>0.0</v>
      </c>
      <c r="P869" s="5">
        <v>0.0</v>
      </c>
      <c r="Q869" s="5">
        <v>0.0</v>
      </c>
      <c r="R869" s="5">
        <v>0.0</v>
      </c>
      <c r="S869" s="5">
        <v>0.0</v>
      </c>
      <c r="T869" s="5">
        <v>0.0</v>
      </c>
      <c r="U869" s="5">
        <v>0.0</v>
      </c>
      <c r="V869" s="5"/>
      <c r="W869" s="5"/>
      <c r="X869" s="5"/>
      <c r="Y869" s="5"/>
      <c r="Z869" s="5"/>
      <c r="AA869" s="5"/>
      <c r="AB869" s="5"/>
      <c r="AC869" s="5"/>
      <c r="AD869" s="5"/>
    </row>
    <row r="870" ht="16.5" hidden="1" customHeight="1">
      <c r="A870" s="4" t="s">
        <v>1724</v>
      </c>
      <c r="B870" s="1">
        <v>3.0</v>
      </c>
      <c r="C870" s="5">
        <v>0.0</v>
      </c>
      <c r="D870" s="1" t="s">
        <v>1725</v>
      </c>
      <c r="E870" s="5">
        <v>0.0</v>
      </c>
      <c r="F870" s="5">
        <v>0.0</v>
      </c>
      <c r="G870" s="5">
        <v>0.0</v>
      </c>
      <c r="H870" s="5">
        <v>0.0</v>
      </c>
      <c r="I870" s="5">
        <v>0.0</v>
      </c>
      <c r="J870" s="5">
        <v>0.0</v>
      </c>
      <c r="K870" s="5">
        <v>0.0</v>
      </c>
      <c r="L870" s="5">
        <v>0.0</v>
      </c>
      <c r="M870" s="5">
        <v>0.0</v>
      </c>
      <c r="N870" s="5">
        <v>0.0</v>
      </c>
      <c r="O870" s="5">
        <v>0.0</v>
      </c>
      <c r="P870" s="5">
        <v>0.0</v>
      </c>
      <c r="Q870" s="5">
        <v>0.0</v>
      </c>
      <c r="R870" s="5">
        <v>0.0</v>
      </c>
      <c r="S870" s="5">
        <v>0.0</v>
      </c>
      <c r="T870" s="5">
        <v>0.0</v>
      </c>
      <c r="U870" s="5">
        <v>0.0</v>
      </c>
      <c r="V870" s="5"/>
      <c r="W870" s="5"/>
      <c r="X870" s="5"/>
      <c r="Y870" s="5"/>
      <c r="Z870" s="5"/>
      <c r="AA870" s="5"/>
      <c r="AB870" s="5"/>
      <c r="AC870" s="5"/>
      <c r="AD870" s="5"/>
    </row>
    <row r="871" ht="16.5" hidden="1" customHeight="1">
      <c r="A871" s="4" t="s">
        <v>1726</v>
      </c>
      <c r="B871" s="1">
        <v>7.0</v>
      </c>
      <c r="C871" s="1">
        <v>0.0</v>
      </c>
      <c r="D871" s="1" t="s">
        <v>1727</v>
      </c>
      <c r="E871" s="1">
        <v>0.0</v>
      </c>
      <c r="F871" s="1">
        <v>0.0</v>
      </c>
      <c r="G871" s="1">
        <v>0.0</v>
      </c>
      <c r="H871" s="5">
        <v>0.0</v>
      </c>
      <c r="I871" s="5">
        <v>0.0</v>
      </c>
      <c r="J871" s="5">
        <v>0.0</v>
      </c>
      <c r="K871" s="5">
        <v>0.0</v>
      </c>
      <c r="L871" s="5">
        <v>0.0</v>
      </c>
      <c r="M871" s="5">
        <v>0.0</v>
      </c>
      <c r="N871" s="5">
        <v>0.0</v>
      </c>
      <c r="O871" s="5">
        <v>0.0</v>
      </c>
      <c r="P871" s="5">
        <v>0.0</v>
      </c>
      <c r="Q871" s="5">
        <v>0.0</v>
      </c>
      <c r="R871" s="5">
        <v>0.0</v>
      </c>
      <c r="S871" s="5">
        <v>0.0</v>
      </c>
      <c r="T871" s="5">
        <v>0.0</v>
      </c>
      <c r="U871" s="5">
        <v>0.0</v>
      </c>
      <c r="V871" s="5"/>
      <c r="W871" s="5"/>
      <c r="X871" s="5"/>
      <c r="Y871" s="5"/>
      <c r="Z871" s="5"/>
      <c r="AA871" s="5"/>
      <c r="AB871" s="5"/>
      <c r="AC871" s="5"/>
      <c r="AD871" s="5"/>
    </row>
    <row r="872" ht="16.5" hidden="1" customHeight="1">
      <c r="A872" s="4" t="s">
        <v>1728</v>
      </c>
      <c r="B872" s="1">
        <v>1.0</v>
      </c>
      <c r="C872" s="1">
        <v>0.0</v>
      </c>
      <c r="D872" s="1" t="s">
        <v>1729</v>
      </c>
      <c r="E872" s="5">
        <v>0.0</v>
      </c>
      <c r="F872" s="5">
        <v>0.0</v>
      </c>
      <c r="G872" s="5">
        <v>0.0</v>
      </c>
      <c r="H872" s="5">
        <v>0.0</v>
      </c>
      <c r="I872" s="5">
        <v>0.0</v>
      </c>
      <c r="J872" s="5">
        <v>0.0</v>
      </c>
      <c r="K872" s="5">
        <v>0.0</v>
      </c>
      <c r="L872" s="5">
        <v>0.0</v>
      </c>
      <c r="M872" s="5">
        <v>0.0</v>
      </c>
      <c r="N872" s="5">
        <v>0.0</v>
      </c>
      <c r="O872" s="5">
        <v>0.0</v>
      </c>
      <c r="P872" s="5">
        <v>0.0</v>
      </c>
      <c r="Q872" s="5">
        <v>0.0</v>
      </c>
      <c r="R872" s="5">
        <v>0.0</v>
      </c>
      <c r="S872" s="5">
        <v>0.0</v>
      </c>
      <c r="T872" s="5">
        <v>0.0</v>
      </c>
      <c r="U872" s="5">
        <v>0.0</v>
      </c>
      <c r="V872" s="5"/>
      <c r="W872" s="5"/>
      <c r="X872" s="5"/>
      <c r="Y872" s="5"/>
      <c r="Z872" s="5"/>
      <c r="AA872" s="5"/>
      <c r="AB872" s="5"/>
      <c r="AC872" s="5"/>
      <c r="AD872" s="5"/>
    </row>
    <row r="873" ht="16.5" hidden="1" customHeight="1">
      <c r="A873" s="4" t="s">
        <v>1730</v>
      </c>
      <c r="B873" s="1">
        <v>1.0</v>
      </c>
      <c r="C873" s="5">
        <v>0.0</v>
      </c>
      <c r="D873" s="1" t="s">
        <v>2933</v>
      </c>
      <c r="E873" s="5">
        <v>0.0</v>
      </c>
      <c r="F873" s="5">
        <v>0.0</v>
      </c>
      <c r="G873" s="5">
        <v>0.0</v>
      </c>
      <c r="H873" s="5">
        <v>0.0</v>
      </c>
      <c r="I873" s="5">
        <v>0.0</v>
      </c>
      <c r="J873" s="5">
        <v>0.0</v>
      </c>
      <c r="K873" s="5">
        <v>0.0</v>
      </c>
      <c r="L873" s="5">
        <v>0.0</v>
      </c>
      <c r="M873" s="5">
        <v>0.0</v>
      </c>
      <c r="N873" s="5">
        <v>0.0</v>
      </c>
      <c r="O873" s="5">
        <v>0.0</v>
      </c>
      <c r="P873" s="5">
        <v>0.0</v>
      </c>
      <c r="Q873" s="5">
        <v>0.0</v>
      </c>
      <c r="R873" s="5">
        <v>0.0</v>
      </c>
      <c r="S873" s="5">
        <v>0.0</v>
      </c>
      <c r="T873" s="5">
        <v>0.0</v>
      </c>
      <c r="U873" s="5">
        <v>0.0</v>
      </c>
      <c r="V873" s="5"/>
      <c r="W873" s="5"/>
      <c r="X873" s="5"/>
      <c r="Y873" s="5"/>
      <c r="Z873" s="5"/>
      <c r="AA873" s="5"/>
      <c r="AB873" s="5"/>
      <c r="AC873" s="5"/>
      <c r="AD873" s="5"/>
    </row>
    <row r="874" ht="16.5" hidden="1" customHeight="1">
      <c r="A874" s="4" t="s">
        <v>1118</v>
      </c>
      <c r="B874" s="1">
        <v>2.0</v>
      </c>
      <c r="C874" s="1">
        <v>0.0</v>
      </c>
      <c r="D874" s="1" t="s">
        <v>2934</v>
      </c>
      <c r="E874" s="5">
        <v>0.0</v>
      </c>
      <c r="F874" s="5">
        <v>0.0</v>
      </c>
      <c r="G874" s="5">
        <v>0.0</v>
      </c>
      <c r="H874" s="5">
        <v>0.0</v>
      </c>
      <c r="I874" s="5">
        <v>0.0</v>
      </c>
      <c r="J874" s="5">
        <v>0.0</v>
      </c>
      <c r="K874" s="5">
        <v>0.0</v>
      </c>
      <c r="L874" s="5">
        <v>0.0</v>
      </c>
      <c r="M874" s="5">
        <v>0.0</v>
      </c>
      <c r="N874" s="5">
        <v>0.0</v>
      </c>
      <c r="O874" s="5">
        <v>0.0</v>
      </c>
      <c r="P874" s="5">
        <v>0.0</v>
      </c>
      <c r="Q874" s="5">
        <v>0.0</v>
      </c>
      <c r="R874" s="5">
        <v>0.0</v>
      </c>
      <c r="S874" s="5">
        <v>0.0</v>
      </c>
      <c r="T874" s="5">
        <v>0.0</v>
      </c>
      <c r="U874" s="5">
        <v>0.0</v>
      </c>
      <c r="V874" s="5"/>
      <c r="W874" s="5"/>
      <c r="X874" s="5"/>
      <c r="Y874" s="5"/>
      <c r="Z874" s="5"/>
      <c r="AA874" s="5"/>
      <c r="AB874" s="5"/>
      <c r="AC874" s="5"/>
      <c r="AD874" s="5"/>
    </row>
    <row r="875" ht="16.5" hidden="1" customHeight="1">
      <c r="A875" s="4" t="s">
        <v>1732</v>
      </c>
      <c r="B875" s="5">
        <v>0.0</v>
      </c>
      <c r="C875" s="5">
        <v>0.0</v>
      </c>
      <c r="D875" s="1" t="s">
        <v>2935</v>
      </c>
      <c r="E875" s="5">
        <v>0.0</v>
      </c>
      <c r="F875" s="5">
        <v>0.0</v>
      </c>
      <c r="G875" s="5">
        <v>0.0</v>
      </c>
      <c r="H875" s="5">
        <v>0.0</v>
      </c>
      <c r="I875" s="5">
        <v>0.0</v>
      </c>
      <c r="J875" s="5">
        <v>0.0</v>
      </c>
      <c r="K875" s="5">
        <v>0.0</v>
      </c>
      <c r="L875" s="5">
        <v>0.0</v>
      </c>
      <c r="M875" s="5">
        <v>0.0</v>
      </c>
      <c r="N875" s="5">
        <v>0.0</v>
      </c>
      <c r="O875" s="5">
        <v>0.0</v>
      </c>
      <c r="P875" s="5">
        <v>0.0</v>
      </c>
      <c r="Q875" s="5">
        <v>0.0</v>
      </c>
      <c r="R875" s="5">
        <v>0.0</v>
      </c>
      <c r="S875" s="5">
        <v>0.0</v>
      </c>
      <c r="T875" s="5">
        <v>0.0</v>
      </c>
      <c r="U875" s="5">
        <v>0.0</v>
      </c>
      <c r="V875" s="5"/>
      <c r="W875" s="5"/>
      <c r="X875" s="5"/>
      <c r="Y875" s="5"/>
      <c r="Z875" s="5"/>
      <c r="AA875" s="5"/>
      <c r="AB875" s="5"/>
      <c r="AC875" s="5"/>
      <c r="AD875" s="5"/>
    </row>
    <row r="876" ht="16.5" hidden="1" customHeight="1">
      <c r="A876" s="4" t="s">
        <v>1734</v>
      </c>
      <c r="B876" s="5">
        <v>1.0</v>
      </c>
      <c r="C876" s="5">
        <v>0.0</v>
      </c>
      <c r="D876" s="1" t="s">
        <v>2936</v>
      </c>
      <c r="E876" s="5">
        <v>0.0</v>
      </c>
      <c r="F876" s="5">
        <v>0.0</v>
      </c>
      <c r="G876" s="5">
        <v>0.0</v>
      </c>
      <c r="H876" s="5">
        <v>0.0</v>
      </c>
      <c r="I876" s="5">
        <v>0.0</v>
      </c>
      <c r="J876" s="5">
        <v>0.0</v>
      </c>
      <c r="K876" s="5">
        <v>0.0</v>
      </c>
      <c r="L876" s="5">
        <v>0.0</v>
      </c>
      <c r="M876" s="5">
        <v>0.0</v>
      </c>
      <c r="N876" s="5">
        <v>0.0</v>
      </c>
      <c r="O876" s="5">
        <v>0.0</v>
      </c>
      <c r="P876" s="5">
        <v>0.0</v>
      </c>
      <c r="Q876" s="5">
        <v>0.0</v>
      </c>
      <c r="R876" s="5">
        <v>0.0</v>
      </c>
      <c r="S876" s="5">
        <v>0.0</v>
      </c>
      <c r="T876" s="5">
        <v>0.0</v>
      </c>
      <c r="U876" s="5">
        <v>0.0</v>
      </c>
      <c r="V876" s="5"/>
      <c r="W876" s="5"/>
      <c r="X876" s="5"/>
      <c r="Y876" s="5"/>
      <c r="Z876" s="5"/>
      <c r="AA876" s="5"/>
      <c r="AB876" s="5"/>
      <c r="AC876" s="5"/>
      <c r="AD876" s="5"/>
    </row>
    <row r="877" ht="16.5" hidden="1" customHeight="1">
      <c r="A877" s="4" t="s">
        <v>1736</v>
      </c>
      <c r="B877" s="5">
        <v>0.0</v>
      </c>
      <c r="C877" s="5">
        <v>0.0</v>
      </c>
      <c r="D877" s="1" t="s">
        <v>2937</v>
      </c>
      <c r="E877" s="5">
        <v>0.0</v>
      </c>
      <c r="F877" s="5">
        <v>0.0</v>
      </c>
      <c r="G877" s="5">
        <v>0.0</v>
      </c>
      <c r="H877" s="5">
        <v>0.0</v>
      </c>
      <c r="I877" s="5">
        <v>0.0</v>
      </c>
      <c r="J877" s="5">
        <v>0.0</v>
      </c>
      <c r="K877" s="5">
        <v>0.0</v>
      </c>
      <c r="L877" s="5">
        <v>0.0</v>
      </c>
      <c r="M877" s="5">
        <v>0.0</v>
      </c>
      <c r="N877" s="5">
        <v>0.0</v>
      </c>
      <c r="O877" s="5">
        <v>0.0</v>
      </c>
      <c r="P877" s="5">
        <v>0.0</v>
      </c>
      <c r="Q877" s="5">
        <v>0.0</v>
      </c>
      <c r="R877" s="5">
        <v>0.0</v>
      </c>
      <c r="S877" s="5">
        <v>0.0</v>
      </c>
      <c r="T877" s="5">
        <v>0.0</v>
      </c>
      <c r="U877" s="5">
        <v>0.0</v>
      </c>
      <c r="V877" s="5"/>
      <c r="W877" s="5"/>
      <c r="X877" s="5"/>
      <c r="Y877" s="5"/>
      <c r="Z877" s="5"/>
      <c r="AA877" s="5"/>
      <c r="AB877" s="5"/>
      <c r="AC877" s="5"/>
      <c r="AD877" s="5"/>
    </row>
    <row r="878" ht="16.5" hidden="1" customHeight="1">
      <c r="A878" s="4" t="s">
        <v>1742</v>
      </c>
      <c r="B878" s="1">
        <v>24.0</v>
      </c>
      <c r="C878" s="1">
        <v>0.0</v>
      </c>
      <c r="D878" s="1" t="s">
        <v>1743</v>
      </c>
      <c r="E878" s="1">
        <v>0.0</v>
      </c>
      <c r="F878" s="5">
        <v>0.0</v>
      </c>
      <c r="G878" s="5">
        <v>0.0</v>
      </c>
      <c r="H878" s="5">
        <v>0.0</v>
      </c>
      <c r="I878" s="5">
        <v>0.0</v>
      </c>
      <c r="J878" s="5">
        <v>0.0</v>
      </c>
      <c r="K878" s="5">
        <v>0.0</v>
      </c>
      <c r="L878" s="5">
        <v>0.0</v>
      </c>
      <c r="M878" s="5">
        <v>0.0</v>
      </c>
      <c r="N878" s="5">
        <v>0.0</v>
      </c>
      <c r="O878" s="5">
        <v>0.0</v>
      </c>
      <c r="P878" s="5">
        <v>0.0</v>
      </c>
      <c r="Q878" s="5">
        <v>0.0</v>
      </c>
      <c r="R878" s="5">
        <v>0.0</v>
      </c>
      <c r="S878" s="5">
        <v>0.0</v>
      </c>
      <c r="T878" s="5">
        <v>0.0</v>
      </c>
      <c r="U878" s="5">
        <v>0.0</v>
      </c>
      <c r="V878" s="5"/>
      <c r="W878" s="5"/>
      <c r="X878" s="5"/>
      <c r="Y878" s="5"/>
      <c r="Z878" s="5"/>
      <c r="AA878" s="5"/>
      <c r="AB878" s="5"/>
      <c r="AC878" s="5"/>
      <c r="AD878" s="5"/>
    </row>
    <row r="879" ht="16.5" hidden="1" customHeight="1">
      <c r="A879" s="4" t="s">
        <v>1746</v>
      </c>
      <c r="B879" s="1">
        <v>9.0</v>
      </c>
      <c r="C879" s="5">
        <v>0.0</v>
      </c>
      <c r="D879" s="1" t="s">
        <v>1747</v>
      </c>
      <c r="E879" s="5">
        <v>0.0</v>
      </c>
      <c r="F879" s="5">
        <v>0.0</v>
      </c>
      <c r="G879" s="5">
        <v>0.0</v>
      </c>
      <c r="H879" s="5">
        <v>0.0</v>
      </c>
      <c r="I879" s="5">
        <v>0.0</v>
      </c>
      <c r="J879" s="5">
        <v>0.0</v>
      </c>
      <c r="K879" s="5">
        <v>0.0</v>
      </c>
      <c r="L879" s="5">
        <v>0.0</v>
      </c>
      <c r="M879" s="5">
        <v>0.0</v>
      </c>
      <c r="N879" s="5">
        <v>0.0</v>
      </c>
      <c r="O879" s="5">
        <v>0.0</v>
      </c>
      <c r="P879" s="5">
        <v>0.0</v>
      </c>
      <c r="Q879" s="5">
        <v>0.0</v>
      </c>
      <c r="R879" s="5">
        <v>0.0</v>
      </c>
      <c r="S879" s="5">
        <v>0.0</v>
      </c>
      <c r="T879" s="5">
        <v>0.0</v>
      </c>
      <c r="U879" s="5">
        <v>0.0</v>
      </c>
      <c r="V879" s="5"/>
      <c r="W879" s="5"/>
      <c r="X879" s="5"/>
      <c r="Y879" s="5"/>
      <c r="Z879" s="5"/>
      <c r="AA879" s="5"/>
      <c r="AB879" s="5"/>
      <c r="AC879" s="5"/>
      <c r="AD879" s="5"/>
    </row>
    <row r="880" ht="16.5" hidden="1" customHeight="1">
      <c r="A880" s="4" t="s">
        <v>1748</v>
      </c>
      <c r="B880" s="5">
        <v>13.0</v>
      </c>
      <c r="C880" s="5">
        <v>0.0</v>
      </c>
      <c r="D880" s="1" t="s">
        <v>1749</v>
      </c>
      <c r="E880" s="5">
        <v>0.0</v>
      </c>
      <c r="F880" s="5">
        <v>0.0</v>
      </c>
      <c r="G880" s="5">
        <v>0.0</v>
      </c>
      <c r="H880" s="5">
        <v>0.0</v>
      </c>
      <c r="I880" s="5">
        <v>0.0</v>
      </c>
      <c r="J880" s="5">
        <v>0.0</v>
      </c>
      <c r="K880" s="5">
        <v>0.0</v>
      </c>
      <c r="L880" s="5">
        <v>0.0</v>
      </c>
      <c r="M880" s="5">
        <v>0.0</v>
      </c>
      <c r="N880" s="5">
        <v>0.0</v>
      </c>
      <c r="O880" s="5">
        <v>0.0</v>
      </c>
      <c r="P880" s="5">
        <v>0.0</v>
      </c>
      <c r="Q880" s="5">
        <v>0.0</v>
      </c>
      <c r="R880" s="5">
        <v>0.0</v>
      </c>
      <c r="S880" s="5">
        <v>0.0</v>
      </c>
      <c r="T880" s="5">
        <v>0.0</v>
      </c>
      <c r="U880" s="5">
        <v>0.0</v>
      </c>
      <c r="V880" s="5"/>
      <c r="W880" s="5"/>
      <c r="X880" s="5"/>
      <c r="Y880" s="5"/>
      <c r="Z880" s="5"/>
      <c r="AA880" s="5"/>
      <c r="AB880" s="5"/>
      <c r="AC880" s="5"/>
      <c r="AD880" s="5"/>
    </row>
    <row r="881" ht="16.5" hidden="1" customHeight="1">
      <c r="A881" s="4" t="s">
        <v>1126</v>
      </c>
      <c r="B881" s="1">
        <v>3.0</v>
      </c>
      <c r="C881" s="1">
        <v>0.0</v>
      </c>
      <c r="D881" s="1" t="s">
        <v>2938</v>
      </c>
      <c r="E881" s="1">
        <v>0.0</v>
      </c>
      <c r="F881" s="1">
        <v>0.0</v>
      </c>
      <c r="G881" s="1">
        <v>0.0</v>
      </c>
      <c r="H881" s="1">
        <v>0.0</v>
      </c>
      <c r="I881" s="5">
        <v>0.0</v>
      </c>
      <c r="J881" s="5">
        <v>0.0</v>
      </c>
      <c r="K881" s="5">
        <v>0.0</v>
      </c>
      <c r="L881" s="5">
        <v>0.0</v>
      </c>
      <c r="M881" s="5">
        <v>0.0</v>
      </c>
      <c r="N881" s="5">
        <v>0.0</v>
      </c>
      <c r="O881" s="5">
        <v>0.0</v>
      </c>
      <c r="P881" s="5">
        <v>0.0</v>
      </c>
      <c r="Q881" s="5">
        <v>0.0</v>
      </c>
      <c r="R881" s="5">
        <v>0.0</v>
      </c>
      <c r="S881" s="5">
        <v>0.0</v>
      </c>
      <c r="T881" s="5">
        <v>0.0</v>
      </c>
      <c r="U881" s="5">
        <v>0.0</v>
      </c>
      <c r="V881" s="5"/>
      <c r="W881" s="5"/>
      <c r="X881" s="5"/>
      <c r="Y881" s="5"/>
      <c r="Z881" s="5"/>
      <c r="AA881" s="5"/>
      <c r="AB881" s="5"/>
      <c r="AC881" s="5"/>
      <c r="AD881" s="5"/>
    </row>
    <row r="882" ht="16.5" hidden="1" customHeight="1">
      <c r="A882" s="4" t="s">
        <v>1750</v>
      </c>
      <c r="B882" s="1">
        <v>0.0</v>
      </c>
      <c r="C882" s="5">
        <v>0.0</v>
      </c>
      <c r="D882" s="1" t="s">
        <v>2939</v>
      </c>
      <c r="E882" s="5">
        <v>0.0</v>
      </c>
      <c r="F882" s="5">
        <v>0.0</v>
      </c>
      <c r="G882" s="5">
        <v>0.0</v>
      </c>
      <c r="H882" s="5">
        <v>0.0</v>
      </c>
      <c r="I882" s="5">
        <v>0.0</v>
      </c>
      <c r="J882" s="5">
        <v>0.0</v>
      </c>
      <c r="K882" s="5">
        <v>0.0</v>
      </c>
      <c r="L882" s="5">
        <v>0.0</v>
      </c>
      <c r="M882" s="5">
        <v>0.0</v>
      </c>
      <c r="N882" s="5">
        <v>0.0</v>
      </c>
      <c r="O882" s="5">
        <v>0.0</v>
      </c>
      <c r="P882" s="5">
        <v>0.0</v>
      </c>
      <c r="Q882" s="5">
        <v>0.0</v>
      </c>
      <c r="R882" s="5">
        <v>0.0</v>
      </c>
      <c r="S882" s="5">
        <v>0.0</v>
      </c>
      <c r="T882" s="5">
        <v>0.0</v>
      </c>
      <c r="U882" s="5">
        <v>0.0</v>
      </c>
      <c r="V882" s="5"/>
      <c r="W882" s="5"/>
      <c r="X882" s="5"/>
      <c r="Y882" s="5"/>
      <c r="Z882" s="5"/>
      <c r="AA882" s="5"/>
      <c r="AB882" s="5"/>
      <c r="AC882" s="5"/>
      <c r="AD882" s="5"/>
    </row>
    <row r="883" ht="16.5" hidden="1" customHeight="1">
      <c r="A883" s="4" t="s">
        <v>1752</v>
      </c>
      <c r="B883" s="1">
        <v>1.0</v>
      </c>
      <c r="C883" s="1">
        <v>0.0</v>
      </c>
      <c r="D883" s="1" t="s">
        <v>1753</v>
      </c>
      <c r="E883" s="1">
        <v>0.0</v>
      </c>
      <c r="F883" s="1">
        <v>0.0</v>
      </c>
      <c r="G883" s="1">
        <v>0.0</v>
      </c>
      <c r="H883" s="1">
        <v>0.0</v>
      </c>
      <c r="I883" s="1">
        <v>0.0</v>
      </c>
      <c r="J883" s="1">
        <v>0.0</v>
      </c>
      <c r="K883" s="1">
        <v>0.0</v>
      </c>
      <c r="L883" s="5">
        <v>0.0</v>
      </c>
      <c r="M883" s="5">
        <v>0.0</v>
      </c>
      <c r="N883" s="5">
        <v>0.0</v>
      </c>
      <c r="O883" s="5">
        <v>0.0</v>
      </c>
      <c r="P883" s="5">
        <v>0.0</v>
      </c>
      <c r="Q883" s="5">
        <v>0.0</v>
      </c>
      <c r="R883" s="5">
        <v>0.0</v>
      </c>
      <c r="S883" s="5">
        <v>0.0</v>
      </c>
      <c r="T883" s="5">
        <v>0.0</v>
      </c>
      <c r="U883" s="5">
        <v>0.0</v>
      </c>
      <c r="V883" s="5"/>
      <c r="W883" s="5"/>
      <c r="X883" s="5"/>
      <c r="Y883" s="5"/>
      <c r="Z883" s="5"/>
      <c r="AA883" s="5"/>
      <c r="AB883" s="5"/>
      <c r="AC883" s="5"/>
      <c r="AD883" s="5"/>
    </row>
    <row r="884" ht="16.5" hidden="1" customHeight="1">
      <c r="A884" s="4" t="s">
        <v>1128</v>
      </c>
      <c r="B884" s="1">
        <v>0.0</v>
      </c>
      <c r="C884" s="1">
        <v>0.0</v>
      </c>
      <c r="D884" s="1" t="s">
        <v>2940</v>
      </c>
      <c r="E884" s="1">
        <v>0.0</v>
      </c>
      <c r="F884" s="1">
        <v>0.0</v>
      </c>
      <c r="G884" s="1">
        <v>0.0</v>
      </c>
      <c r="H884" s="1">
        <v>0.0</v>
      </c>
      <c r="I884" s="5">
        <v>0.0</v>
      </c>
      <c r="J884" s="5">
        <v>0.0</v>
      </c>
      <c r="K884" s="5">
        <v>0.0</v>
      </c>
      <c r="L884" s="5">
        <v>0.0</v>
      </c>
      <c r="M884" s="5">
        <v>0.0</v>
      </c>
      <c r="N884" s="5">
        <v>0.0</v>
      </c>
      <c r="O884" s="5">
        <v>0.0</v>
      </c>
      <c r="P884" s="5">
        <v>0.0</v>
      </c>
      <c r="Q884" s="5">
        <v>0.0</v>
      </c>
      <c r="R884" s="5">
        <v>0.0</v>
      </c>
      <c r="S884" s="5">
        <v>0.0</v>
      </c>
      <c r="T884" s="5">
        <v>0.0</v>
      </c>
      <c r="U884" s="5">
        <v>0.0</v>
      </c>
      <c r="V884" s="5"/>
      <c r="W884" s="5"/>
      <c r="X884" s="5"/>
      <c r="Y884" s="5"/>
      <c r="Z884" s="5"/>
      <c r="AA884" s="5"/>
      <c r="AB884" s="5"/>
      <c r="AC884" s="5"/>
      <c r="AD884" s="5"/>
    </row>
    <row r="885" ht="16.5" hidden="1" customHeight="1">
      <c r="A885" s="4" t="s">
        <v>1768</v>
      </c>
      <c r="B885" s="5">
        <v>7.0</v>
      </c>
      <c r="C885" s="5">
        <v>0.0</v>
      </c>
      <c r="D885" s="1" t="s">
        <v>1769</v>
      </c>
      <c r="E885" s="5">
        <v>0.0</v>
      </c>
      <c r="F885" s="5">
        <v>0.0</v>
      </c>
      <c r="G885" s="5">
        <v>0.0</v>
      </c>
      <c r="H885" s="5">
        <v>0.0</v>
      </c>
      <c r="I885" s="5">
        <v>0.0</v>
      </c>
      <c r="J885" s="5">
        <v>0.0</v>
      </c>
      <c r="K885" s="5">
        <v>0.0</v>
      </c>
      <c r="L885" s="5">
        <v>0.0</v>
      </c>
      <c r="M885" s="5">
        <v>0.0</v>
      </c>
      <c r="N885" s="5">
        <v>0.0</v>
      </c>
      <c r="O885" s="5">
        <v>0.0</v>
      </c>
      <c r="P885" s="5">
        <v>0.0</v>
      </c>
      <c r="Q885" s="5">
        <v>0.0</v>
      </c>
      <c r="R885" s="5">
        <v>0.0</v>
      </c>
      <c r="S885" s="5">
        <v>0.0</v>
      </c>
      <c r="T885" s="5">
        <v>0.0</v>
      </c>
      <c r="U885" s="5">
        <v>0.0</v>
      </c>
      <c r="V885" s="5"/>
      <c r="W885" s="5"/>
      <c r="X885" s="5"/>
      <c r="Y885" s="5"/>
      <c r="Z885" s="5"/>
      <c r="AA885" s="5"/>
      <c r="AB885" s="5"/>
      <c r="AC885" s="5"/>
      <c r="AD885" s="5"/>
    </row>
    <row r="886" ht="16.5" hidden="1" customHeight="1">
      <c r="A886" s="4" t="s">
        <v>1136</v>
      </c>
      <c r="B886" s="1">
        <v>5.0</v>
      </c>
      <c r="C886" s="5">
        <v>0.0</v>
      </c>
      <c r="D886" s="1" t="s">
        <v>2941</v>
      </c>
      <c r="E886" s="5">
        <v>0.0</v>
      </c>
      <c r="F886" s="5">
        <v>0.0</v>
      </c>
      <c r="G886" s="5">
        <v>0.0</v>
      </c>
      <c r="H886" s="5">
        <v>0.0</v>
      </c>
      <c r="I886" s="5">
        <v>0.0</v>
      </c>
      <c r="J886" s="5">
        <v>0.0</v>
      </c>
      <c r="K886" s="5">
        <v>0.0</v>
      </c>
      <c r="L886" s="5">
        <v>0.0</v>
      </c>
      <c r="M886" s="5">
        <v>0.0</v>
      </c>
      <c r="N886" s="5">
        <v>0.0</v>
      </c>
      <c r="O886" s="5">
        <v>0.0</v>
      </c>
      <c r="P886" s="5">
        <v>0.0</v>
      </c>
      <c r="Q886" s="5">
        <v>0.0</v>
      </c>
      <c r="R886" s="5">
        <v>0.0</v>
      </c>
      <c r="S886" s="5">
        <v>0.0</v>
      </c>
      <c r="T886" s="5">
        <v>0.0</v>
      </c>
      <c r="U886" s="5">
        <v>0.0</v>
      </c>
      <c r="V886" s="5"/>
      <c r="W886" s="5"/>
      <c r="X886" s="5"/>
      <c r="Y886" s="5"/>
      <c r="Z886" s="5"/>
      <c r="AA886" s="5"/>
      <c r="AB886" s="5"/>
      <c r="AC886" s="5"/>
      <c r="AD886" s="5"/>
    </row>
    <row r="887" ht="16.5" hidden="1" customHeight="1">
      <c r="A887" s="4" t="s">
        <v>1770</v>
      </c>
      <c r="B887" s="5">
        <v>2.0</v>
      </c>
      <c r="C887" s="5">
        <v>0.0</v>
      </c>
      <c r="D887" s="1" t="s">
        <v>2942</v>
      </c>
      <c r="E887" s="5">
        <v>0.0</v>
      </c>
      <c r="F887" s="5">
        <v>0.0</v>
      </c>
      <c r="G887" s="5">
        <v>0.0</v>
      </c>
      <c r="H887" s="5">
        <v>0.0</v>
      </c>
      <c r="I887" s="5">
        <v>0.0</v>
      </c>
      <c r="J887" s="5">
        <v>0.0</v>
      </c>
      <c r="K887" s="5">
        <v>0.0</v>
      </c>
      <c r="L887" s="5">
        <v>0.0</v>
      </c>
      <c r="M887" s="5">
        <v>0.0</v>
      </c>
      <c r="N887" s="5">
        <v>0.0</v>
      </c>
      <c r="O887" s="5">
        <v>0.0</v>
      </c>
      <c r="P887" s="5">
        <v>0.0</v>
      </c>
      <c r="Q887" s="5">
        <v>0.0</v>
      </c>
      <c r="R887" s="5">
        <v>0.0</v>
      </c>
      <c r="S887" s="5">
        <v>0.0</v>
      </c>
      <c r="T887" s="5">
        <v>0.0</v>
      </c>
      <c r="U887" s="5">
        <v>0.0</v>
      </c>
      <c r="V887" s="5"/>
      <c r="W887" s="5"/>
      <c r="X887" s="5"/>
      <c r="Y887" s="5"/>
      <c r="Z887" s="5"/>
      <c r="AA887" s="5"/>
      <c r="AB887" s="5"/>
      <c r="AC887" s="5"/>
      <c r="AD887" s="5"/>
    </row>
    <row r="888" ht="16.5" hidden="1" customHeight="1">
      <c r="A888" s="4" t="s">
        <v>1772</v>
      </c>
      <c r="B888" s="1">
        <v>4.0</v>
      </c>
      <c r="C888" s="5">
        <v>0.0</v>
      </c>
      <c r="D888" s="1" t="s">
        <v>1773</v>
      </c>
      <c r="E888" s="5">
        <v>0.0</v>
      </c>
      <c r="F888" s="5">
        <v>0.0</v>
      </c>
      <c r="G888" s="5">
        <v>0.0</v>
      </c>
      <c r="H888" s="5">
        <v>0.0</v>
      </c>
      <c r="I888" s="5">
        <v>0.0</v>
      </c>
      <c r="J888" s="5">
        <v>0.0</v>
      </c>
      <c r="K888" s="5">
        <v>0.0</v>
      </c>
      <c r="L888" s="5">
        <v>0.0</v>
      </c>
      <c r="M888" s="5">
        <v>0.0</v>
      </c>
      <c r="N888" s="5">
        <v>0.0</v>
      </c>
      <c r="O888" s="5">
        <v>0.0</v>
      </c>
      <c r="P888" s="5">
        <v>0.0</v>
      </c>
      <c r="Q888" s="5">
        <v>0.0</v>
      </c>
      <c r="R888" s="5">
        <v>0.0</v>
      </c>
      <c r="S888" s="5">
        <v>0.0</v>
      </c>
      <c r="T888" s="5">
        <v>0.0</v>
      </c>
      <c r="U888" s="5">
        <v>0.0</v>
      </c>
      <c r="V888" s="5"/>
      <c r="W888" s="5"/>
      <c r="X888" s="5"/>
      <c r="Y888" s="5"/>
      <c r="Z888" s="5"/>
      <c r="AA888" s="5"/>
      <c r="AB888" s="5"/>
      <c r="AC888" s="5"/>
      <c r="AD888" s="5"/>
    </row>
    <row r="889" ht="16.5" hidden="1" customHeight="1">
      <c r="A889" s="4" t="s">
        <v>1774</v>
      </c>
      <c r="B889" s="1">
        <v>4.0</v>
      </c>
      <c r="C889" s="1">
        <v>0.0</v>
      </c>
      <c r="D889" s="1" t="s">
        <v>1775</v>
      </c>
      <c r="E889" s="1">
        <v>0.0</v>
      </c>
      <c r="F889" s="5">
        <v>0.0</v>
      </c>
      <c r="G889" s="5">
        <v>0.0</v>
      </c>
      <c r="H889" s="5">
        <v>0.0</v>
      </c>
      <c r="I889" s="5">
        <v>0.0</v>
      </c>
      <c r="J889" s="5">
        <v>0.0</v>
      </c>
      <c r="K889" s="5">
        <v>0.0</v>
      </c>
      <c r="L889" s="5">
        <v>0.0</v>
      </c>
      <c r="M889" s="5">
        <v>0.0</v>
      </c>
      <c r="N889" s="5">
        <v>0.0</v>
      </c>
      <c r="O889" s="5">
        <v>0.0</v>
      </c>
      <c r="P889" s="5">
        <v>0.0</v>
      </c>
      <c r="Q889" s="5">
        <v>0.0</v>
      </c>
      <c r="R889" s="5">
        <v>0.0</v>
      </c>
      <c r="S889" s="5">
        <v>0.0</v>
      </c>
      <c r="T889" s="5">
        <v>0.0</v>
      </c>
      <c r="U889" s="5">
        <v>0.0</v>
      </c>
      <c r="V889" s="5"/>
      <c r="W889" s="5"/>
      <c r="X889" s="5"/>
      <c r="Y889" s="5"/>
      <c r="Z889" s="5"/>
      <c r="AA889" s="5"/>
      <c r="AB889" s="5"/>
      <c r="AC889" s="5"/>
      <c r="AD889" s="5"/>
    </row>
    <row r="890" ht="16.5" hidden="1" customHeight="1">
      <c r="A890" s="4" t="s">
        <v>1776</v>
      </c>
      <c r="B890" s="1">
        <v>5.0</v>
      </c>
      <c r="C890" s="1">
        <v>0.0</v>
      </c>
      <c r="D890" s="1" t="s">
        <v>1777</v>
      </c>
      <c r="E890" s="1">
        <v>0.0</v>
      </c>
      <c r="F890" s="1">
        <v>0.0</v>
      </c>
      <c r="G890" s="1">
        <v>0.0</v>
      </c>
      <c r="H890" s="1">
        <v>0.0</v>
      </c>
      <c r="I890" s="5">
        <v>0.0</v>
      </c>
      <c r="J890" s="5">
        <v>0.0</v>
      </c>
      <c r="K890" s="5">
        <v>0.0</v>
      </c>
      <c r="L890" s="5">
        <v>0.0</v>
      </c>
      <c r="M890" s="5">
        <v>0.0</v>
      </c>
      <c r="N890" s="5">
        <v>0.0</v>
      </c>
      <c r="O890" s="5">
        <v>0.0</v>
      </c>
      <c r="P890" s="5">
        <v>0.0</v>
      </c>
      <c r="Q890" s="5">
        <v>0.0</v>
      </c>
      <c r="R890" s="5">
        <v>0.0</v>
      </c>
      <c r="S890" s="5">
        <v>0.0</v>
      </c>
      <c r="T890" s="5">
        <v>0.0</v>
      </c>
      <c r="U890" s="5">
        <v>0.0</v>
      </c>
      <c r="V890" s="5"/>
      <c r="W890" s="5"/>
      <c r="X890" s="5"/>
      <c r="Y890" s="5"/>
      <c r="Z890" s="5"/>
      <c r="AA890" s="5"/>
      <c r="AB890" s="5"/>
      <c r="AC890" s="5"/>
      <c r="AD890" s="5"/>
    </row>
    <row r="891" ht="16.5" hidden="1" customHeight="1">
      <c r="A891" s="4" t="s">
        <v>1142</v>
      </c>
      <c r="B891" s="1">
        <v>2.0</v>
      </c>
      <c r="C891" s="1">
        <v>0.0</v>
      </c>
      <c r="D891" s="1" t="s">
        <v>2943</v>
      </c>
      <c r="E891" s="5">
        <v>0.0</v>
      </c>
      <c r="F891" s="5">
        <v>0.0</v>
      </c>
      <c r="G891" s="5">
        <v>0.0</v>
      </c>
      <c r="H891" s="5">
        <v>0.0</v>
      </c>
      <c r="I891" s="5">
        <v>0.0</v>
      </c>
      <c r="J891" s="5">
        <v>0.0</v>
      </c>
      <c r="K891" s="5">
        <v>0.0</v>
      </c>
      <c r="L891" s="5">
        <v>0.0</v>
      </c>
      <c r="M891" s="5">
        <v>0.0</v>
      </c>
      <c r="N891" s="5">
        <v>0.0</v>
      </c>
      <c r="O891" s="5">
        <v>0.0</v>
      </c>
      <c r="P891" s="5">
        <v>0.0</v>
      </c>
      <c r="Q891" s="5">
        <v>0.0</v>
      </c>
      <c r="R891" s="5">
        <v>0.0</v>
      </c>
      <c r="S891" s="5">
        <v>0.0</v>
      </c>
      <c r="T891" s="5">
        <v>0.0</v>
      </c>
      <c r="U891" s="5">
        <v>0.0</v>
      </c>
      <c r="V891" s="5"/>
      <c r="W891" s="5"/>
      <c r="X891" s="5"/>
      <c r="Y891" s="5"/>
      <c r="Z891" s="5"/>
      <c r="AA891" s="5"/>
      <c r="AB891" s="5"/>
      <c r="AC891" s="5"/>
      <c r="AD891" s="5"/>
    </row>
    <row r="892" ht="16.5" hidden="1" customHeight="1">
      <c r="A892" s="4" t="s">
        <v>1778</v>
      </c>
      <c r="B892" s="5">
        <v>4.0</v>
      </c>
      <c r="C892" s="5">
        <v>0.0</v>
      </c>
      <c r="D892" s="1" t="s">
        <v>1779</v>
      </c>
      <c r="E892" s="5">
        <v>0.0</v>
      </c>
      <c r="F892" s="5">
        <v>0.0</v>
      </c>
      <c r="G892" s="5">
        <v>0.0</v>
      </c>
      <c r="H892" s="5">
        <v>0.0</v>
      </c>
      <c r="I892" s="5">
        <v>0.0</v>
      </c>
      <c r="J892" s="5">
        <v>0.0</v>
      </c>
      <c r="K892" s="5">
        <v>0.0</v>
      </c>
      <c r="L892" s="5">
        <v>0.0</v>
      </c>
      <c r="M892" s="5">
        <v>0.0</v>
      </c>
      <c r="N892" s="5">
        <v>0.0</v>
      </c>
      <c r="O892" s="5">
        <v>0.0</v>
      </c>
      <c r="P892" s="5">
        <v>0.0</v>
      </c>
      <c r="Q892" s="5">
        <v>0.0</v>
      </c>
      <c r="R892" s="5">
        <v>0.0</v>
      </c>
      <c r="S892" s="5">
        <v>0.0</v>
      </c>
      <c r="T892" s="5">
        <v>0.0</v>
      </c>
      <c r="U892" s="5">
        <v>0.0</v>
      </c>
      <c r="V892" s="5"/>
      <c r="W892" s="5"/>
      <c r="X892" s="5"/>
      <c r="Y892" s="5"/>
      <c r="Z892" s="5"/>
      <c r="AA892" s="5"/>
      <c r="AB892" s="5"/>
      <c r="AC892" s="5"/>
      <c r="AD892" s="5"/>
    </row>
    <row r="893" ht="16.5" hidden="1" customHeight="1">
      <c r="A893" s="4" t="s">
        <v>1780</v>
      </c>
      <c r="B893" s="1">
        <v>13.0</v>
      </c>
      <c r="C893" s="5">
        <v>0.0</v>
      </c>
      <c r="D893" s="1" t="s">
        <v>1781</v>
      </c>
      <c r="E893" s="5">
        <v>0.0</v>
      </c>
      <c r="F893" s="5">
        <v>0.0</v>
      </c>
      <c r="G893" s="5">
        <v>0.0</v>
      </c>
      <c r="H893" s="5">
        <v>0.0</v>
      </c>
      <c r="I893" s="5">
        <v>0.0</v>
      </c>
      <c r="J893" s="5">
        <v>0.0</v>
      </c>
      <c r="K893" s="5">
        <v>0.0</v>
      </c>
      <c r="L893" s="5">
        <v>0.0</v>
      </c>
      <c r="M893" s="5">
        <v>0.0</v>
      </c>
      <c r="N893" s="5">
        <v>0.0</v>
      </c>
      <c r="O893" s="5">
        <v>0.0</v>
      </c>
      <c r="P893" s="5">
        <v>0.0</v>
      </c>
      <c r="Q893" s="5">
        <v>0.0</v>
      </c>
      <c r="R893" s="5">
        <v>0.0</v>
      </c>
      <c r="S893" s="5">
        <v>0.0</v>
      </c>
      <c r="T893" s="5">
        <v>0.0</v>
      </c>
      <c r="U893" s="5">
        <v>0.0</v>
      </c>
      <c r="V893" s="5"/>
      <c r="W893" s="5"/>
      <c r="X893" s="5"/>
      <c r="Y893" s="5"/>
      <c r="Z893" s="5"/>
      <c r="AA893" s="5"/>
      <c r="AB893" s="5"/>
      <c r="AC893" s="5"/>
      <c r="AD893" s="5"/>
    </row>
    <row r="894" ht="16.5" hidden="1" customHeight="1">
      <c r="A894" s="4" t="s">
        <v>1782</v>
      </c>
      <c r="B894" s="1">
        <v>15.0</v>
      </c>
      <c r="C894" s="1">
        <v>0.0</v>
      </c>
      <c r="D894" s="1" t="s">
        <v>2944</v>
      </c>
      <c r="E894" s="5">
        <v>0.0</v>
      </c>
      <c r="F894" s="5">
        <v>0.0</v>
      </c>
      <c r="G894" s="5">
        <v>0.0</v>
      </c>
      <c r="H894" s="5">
        <v>0.0</v>
      </c>
      <c r="I894" s="5">
        <v>0.0</v>
      </c>
      <c r="J894" s="5">
        <v>0.0</v>
      </c>
      <c r="K894" s="5">
        <v>0.0</v>
      </c>
      <c r="L894" s="5">
        <v>0.0</v>
      </c>
      <c r="M894" s="5">
        <v>0.0</v>
      </c>
      <c r="N894" s="5">
        <v>0.0</v>
      </c>
      <c r="O894" s="5">
        <v>0.0</v>
      </c>
      <c r="P894" s="5">
        <v>0.0</v>
      </c>
      <c r="Q894" s="5">
        <v>0.0</v>
      </c>
      <c r="R894" s="5">
        <v>0.0</v>
      </c>
      <c r="S894" s="5">
        <v>0.0</v>
      </c>
      <c r="T894" s="5">
        <v>0.0</v>
      </c>
      <c r="U894" s="5">
        <v>0.0</v>
      </c>
      <c r="V894" s="5"/>
      <c r="W894" s="5"/>
      <c r="X894" s="5"/>
      <c r="Y894" s="5"/>
      <c r="Z894" s="5"/>
      <c r="AA894" s="5"/>
      <c r="AB894" s="5"/>
      <c r="AC894" s="5"/>
      <c r="AD894" s="5"/>
    </row>
    <row r="895" ht="16.5" hidden="1" customHeight="1">
      <c r="A895" s="4" t="s">
        <v>1784</v>
      </c>
      <c r="B895" s="5">
        <v>3.0</v>
      </c>
      <c r="C895" s="5">
        <v>0.0</v>
      </c>
      <c r="D895" s="1" t="s">
        <v>1785</v>
      </c>
      <c r="E895" s="5">
        <v>0.0</v>
      </c>
      <c r="F895" s="5">
        <v>0.0</v>
      </c>
      <c r="G895" s="5">
        <v>0.0</v>
      </c>
      <c r="H895" s="5">
        <v>0.0</v>
      </c>
      <c r="I895" s="5">
        <v>0.0</v>
      </c>
      <c r="J895" s="5">
        <v>0.0</v>
      </c>
      <c r="K895" s="5">
        <v>0.0</v>
      </c>
      <c r="L895" s="5">
        <v>0.0</v>
      </c>
      <c r="M895" s="5">
        <v>0.0</v>
      </c>
      <c r="N895" s="5">
        <v>0.0</v>
      </c>
      <c r="O895" s="5">
        <v>0.0</v>
      </c>
      <c r="P895" s="5">
        <v>0.0</v>
      </c>
      <c r="Q895" s="5">
        <v>0.0</v>
      </c>
      <c r="R895" s="5">
        <v>0.0</v>
      </c>
      <c r="S895" s="5">
        <v>0.0</v>
      </c>
      <c r="T895" s="5">
        <v>0.0</v>
      </c>
      <c r="U895" s="5">
        <v>0.0</v>
      </c>
      <c r="V895" s="5"/>
      <c r="W895" s="5"/>
      <c r="X895" s="5"/>
      <c r="Y895" s="5"/>
      <c r="Z895" s="5"/>
      <c r="AA895" s="5"/>
      <c r="AB895" s="5"/>
      <c r="AC895" s="5"/>
      <c r="AD895" s="5"/>
    </row>
    <row r="896" ht="16.5" hidden="1" customHeight="1">
      <c r="A896" s="4" t="s">
        <v>1786</v>
      </c>
      <c r="B896" s="5">
        <v>4.0</v>
      </c>
      <c r="C896" s="5">
        <v>0.0</v>
      </c>
      <c r="D896" s="1" t="s">
        <v>2945</v>
      </c>
      <c r="E896" s="5">
        <v>0.0</v>
      </c>
      <c r="F896" s="5">
        <v>0.0</v>
      </c>
      <c r="G896" s="5">
        <v>0.0</v>
      </c>
      <c r="H896" s="5">
        <v>0.0</v>
      </c>
      <c r="I896" s="5">
        <v>0.0</v>
      </c>
      <c r="J896" s="5">
        <v>0.0</v>
      </c>
      <c r="K896" s="5">
        <v>0.0</v>
      </c>
      <c r="L896" s="5">
        <v>0.0</v>
      </c>
      <c r="M896" s="5">
        <v>0.0</v>
      </c>
      <c r="N896" s="5">
        <v>0.0</v>
      </c>
      <c r="O896" s="5">
        <v>0.0</v>
      </c>
      <c r="P896" s="5">
        <v>0.0</v>
      </c>
      <c r="Q896" s="5">
        <v>0.0</v>
      </c>
      <c r="R896" s="5">
        <v>0.0</v>
      </c>
      <c r="S896" s="5">
        <v>0.0</v>
      </c>
      <c r="T896" s="5">
        <v>0.0</v>
      </c>
      <c r="U896" s="5">
        <v>0.0</v>
      </c>
      <c r="V896" s="5"/>
      <c r="W896" s="5"/>
      <c r="X896" s="5"/>
      <c r="Y896" s="5"/>
      <c r="Z896" s="5"/>
      <c r="AA896" s="5"/>
      <c r="AB896" s="5"/>
      <c r="AC896" s="5"/>
      <c r="AD896" s="5"/>
    </row>
    <row r="897" ht="16.5" hidden="1" customHeight="1">
      <c r="A897" s="4" t="s">
        <v>1788</v>
      </c>
      <c r="B897" s="1">
        <v>4.0</v>
      </c>
      <c r="C897" s="5">
        <v>0.0</v>
      </c>
      <c r="D897" s="1" t="s">
        <v>1789</v>
      </c>
      <c r="E897" s="5">
        <v>0.0</v>
      </c>
      <c r="F897" s="5">
        <v>0.0</v>
      </c>
      <c r="G897" s="5">
        <v>0.0</v>
      </c>
      <c r="H897" s="5">
        <v>0.0</v>
      </c>
      <c r="I897" s="5">
        <v>0.0</v>
      </c>
      <c r="J897" s="5">
        <v>0.0</v>
      </c>
      <c r="K897" s="5">
        <v>0.0</v>
      </c>
      <c r="L897" s="5">
        <v>0.0</v>
      </c>
      <c r="M897" s="5">
        <v>0.0</v>
      </c>
      <c r="N897" s="5">
        <v>0.0</v>
      </c>
      <c r="O897" s="5">
        <v>0.0</v>
      </c>
      <c r="P897" s="5">
        <v>0.0</v>
      </c>
      <c r="Q897" s="5">
        <v>0.0</v>
      </c>
      <c r="R897" s="5">
        <v>0.0</v>
      </c>
      <c r="S897" s="5">
        <v>0.0</v>
      </c>
      <c r="T897" s="5">
        <v>0.0</v>
      </c>
      <c r="U897" s="5">
        <v>0.0</v>
      </c>
      <c r="V897" s="5"/>
      <c r="W897" s="5"/>
      <c r="X897" s="5"/>
      <c r="Y897" s="5"/>
      <c r="Z897" s="5"/>
      <c r="AA897" s="5"/>
      <c r="AB897" s="5"/>
      <c r="AC897" s="5"/>
      <c r="AD897" s="5"/>
    </row>
    <row r="898" ht="16.5" hidden="1" customHeight="1">
      <c r="A898" s="4" t="s">
        <v>1790</v>
      </c>
      <c r="B898" s="1">
        <v>5.0</v>
      </c>
      <c r="C898" s="1">
        <v>0.0</v>
      </c>
      <c r="D898" s="1" t="s">
        <v>1791</v>
      </c>
      <c r="E898" s="1">
        <v>0.0</v>
      </c>
      <c r="F898" s="5">
        <v>0.0</v>
      </c>
      <c r="G898" s="5">
        <v>0.0</v>
      </c>
      <c r="H898" s="5">
        <v>0.0</v>
      </c>
      <c r="I898" s="5">
        <v>0.0</v>
      </c>
      <c r="J898" s="5">
        <v>0.0</v>
      </c>
      <c r="K898" s="5">
        <v>0.0</v>
      </c>
      <c r="L898" s="5">
        <v>0.0</v>
      </c>
      <c r="M898" s="5">
        <v>0.0</v>
      </c>
      <c r="N898" s="5">
        <v>0.0</v>
      </c>
      <c r="O898" s="5">
        <v>0.0</v>
      </c>
      <c r="P898" s="5">
        <v>0.0</v>
      </c>
      <c r="Q898" s="5">
        <v>0.0</v>
      </c>
      <c r="R898" s="5">
        <v>0.0</v>
      </c>
      <c r="S898" s="5">
        <v>0.0</v>
      </c>
      <c r="T898" s="5">
        <v>0.0</v>
      </c>
      <c r="U898" s="5">
        <v>0.0</v>
      </c>
      <c r="V898" s="5"/>
      <c r="W898" s="5"/>
      <c r="X898" s="5"/>
      <c r="Y898" s="5"/>
      <c r="Z898" s="5"/>
      <c r="AA898" s="5"/>
      <c r="AB898" s="5"/>
      <c r="AC898" s="5"/>
      <c r="AD898" s="5"/>
    </row>
    <row r="899" ht="16.5" hidden="1" customHeight="1">
      <c r="A899" s="4" t="s">
        <v>1792</v>
      </c>
      <c r="B899" s="1">
        <v>5.0</v>
      </c>
      <c r="C899" s="1">
        <v>0.0</v>
      </c>
      <c r="D899" s="1" t="s">
        <v>1793</v>
      </c>
      <c r="E899" s="1">
        <v>0.0</v>
      </c>
      <c r="F899" s="5">
        <v>0.0</v>
      </c>
      <c r="G899" s="5">
        <v>0.0</v>
      </c>
      <c r="H899" s="5">
        <v>0.0</v>
      </c>
      <c r="I899" s="5">
        <v>0.0</v>
      </c>
      <c r="J899" s="5">
        <v>0.0</v>
      </c>
      <c r="K899" s="5">
        <v>0.0</v>
      </c>
      <c r="L899" s="5">
        <v>0.0</v>
      </c>
      <c r="M899" s="5">
        <v>0.0</v>
      </c>
      <c r="N899" s="5">
        <v>0.0</v>
      </c>
      <c r="O899" s="5">
        <v>0.0</v>
      </c>
      <c r="P899" s="5">
        <v>0.0</v>
      </c>
      <c r="Q899" s="5">
        <v>0.0</v>
      </c>
      <c r="R899" s="5">
        <v>0.0</v>
      </c>
      <c r="S899" s="5">
        <v>0.0</v>
      </c>
      <c r="T899" s="5">
        <v>0.0</v>
      </c>
      <c r="U899" s="5">
        <v>0.0</v>
      </c>
      <c r="V899" s="5"/>
      <c r="W899" s="5"/>
      <c r="X899" s="5"/>
      <c r="Y899" s="5"/>
      <c r="Z899" s="5"/>
      <c r="AA899" s="5"/>
      <c r="AB899" s="5"/>
      <c r="AC899" s="5"/>
      <c r="AD899" s="5"/>
    </row>
    <row r="900" ht="16.5" hidden="1" customHeight="1">
      <c r="A900" s="4" t="s">
        <v>1794</v>
      </c>
      <c r="B900" s="5">
        <v>3.0</v>
      </c>
      <c r="C900" s="5">
        <v>0.0</v>
      </c>
      <c r="D900" s="1" t="s">
        <v>1795</v>
      </c>
      <c r="E900" s="5">
        <v>0.0</v>
      </c>
      <c r="F900" s="5">
        <v>0.0</v>
      </c>
      <c r="G900" s="5">
        <v>0.0</v>
      </c>
      <c r="H900" s="5">
        <v>0.0</v>
      </c>
      <c r="I900" s="5">
        <v>0.0</v>
      </c>
      <c r="J900" s="5">
        <v>0.0</v>
      </c>
      <c r="K900" s="5">
        <v>0.0</v>
      </c>
      <c r="L900" s="5">
        <v>0.0</v>
      </c>
      <c r="M900" s="5">
        <v>0.0</v>
      </c>
      <c r="N900" s="5">
        <v>0.0</v>
      </c>
      <c r="O900" s="5">
        <v>0.0</v>
      </c>
      <c r="P900" s="5">
        <v>0.0</v>
      </c>
      <c r="Q900" s="5">
        <v>0.0</v>
      </c>
      <c r="R900" s="5">
        <v>0.0</v>
      </c>
      <c r="S900" s="5">
        <v>0.0</v>
      </c>
      <c r="T900" s="5">
        <v>0.0</v>
      </c>
      <c r="U900" s="5">
        <v>0.0</v>
      </c>
      <c r="V900" s="5"/>
      <c r="W900" s="5"/>
      <c r="X900" s="5"/>
      <c r="Y900" s="5"/>
      <c r="Z900" s="5"/>
      <c r="AA900" s="5"/>
      <c r="AB900" s="5"/>
      <c r="AC900" s="5"/>
      <c r="AD900" s="5"/>
    </row>
    <row r="901" ht="16.5" hidden="1" customHeight="1">
      <c r="A901" s="4" t="s">
        <v>1796</v>
      </c>
      <c r="B901" s="1">
        <v>0.0</v>
      </c>
      <c r="C901" s="1">
        <v>0.0</v>
      </c>
      <c r="D901" s="1" t="s">
        <v>1797</v>
      </c>
      <c r="E901" s="5">
        <v>0.0</v>
      </c>
      <c r="F901" s="5">
        <v>0.0</v>
      </c>
      <c r="G901" s="5">
        <v>0.0</v>
      </c>
      <c r="H901" s="5">
        <v>0.0</v>
      </c>
      <c r="I901" s="5">
        <v>0.0</v>
      </c>
      <c r="J901" s="5">
        <v>0.0</v>
      </c>
      <c r="K901" s="5">
        <v>0.0</v>
      </c>
      <c r="L901" s="5">
        <v>0.0</v>
      </c>
      <c r="M901" s="5">
        <v>0.0</v>
      </c>
      <c r="N901" s="5">
        <v>0.0</v>
      </c>
      <c r="O901" s="5">
        <v>0.0</v>
      </c>
      <c r="P901" s="5">
        <v>0.0</v>
      </c>
      <c r="Q901" s="5">
        <v>0.0</v>
      </c>
      <c r="R901" s="5">
        <v>0.0</v>
      </c>
      <c r="S901" s="5">
        <v>0.0</v>
      </c>
      <c r="T901" s="5">
        <v>0.0</v>
      </c>
      <c r="U901" s="5">
        <v>0.0</v>
      </c>
      <c r="V901" s="5"/>
      <c r="W901" s="5"/>
      <c r="X901" s="5"/>
      <c r="Y901" s="5"/>
      <c r="Z901" s="5"/>
      <c r="AA901" s="5"/>
      <c r="AB901" s="5"/>
      <c r="AC901" s="5"/>
      <c r="AD901" s="5"/>
    </row>
    <row r="902" ht="16.5" hidden="1" customHeight="1">
      <c r="A902" s="4" t="s">
        <v>1798</v>
      </c>
      <c r="B902" s="1">
        <v>0.0</v>
      </c>
      <c r="C902" s="5">
        <v>0.0</v>
      </c>
      <c r="D902" s="1" t="s">
        <v>2946</v>
      </c>
      <c r="E902" s="5">
        <v>0.0</v>
      </c>
      <c r="F902" s="5">
        <v>0.0</v>
      </c>
      <c r="G902" s="5">
        <v>0.0</v>
      </c>
      <c r="H902" s="5">
        <v>0.0</v>
      </c>
      <c r="I902" s="5">
        <v>0.0</v>
      </c>
      <c r="J902" s="5">
        <v>0.0</v>
      </c>
      <c r="K902" s="5">
        <v>0.0</v>
      </c>
      <c r="L902" s="5">
        <v>0.0</v>
      </c>
      <c r="M902" s="5">
        <v>0.0</v>
      </c>
      <c r="N902" s="5">
        <v>0.0</v>
      </c>
      <c r="O902" s="5">
        <v>0.0</v>
      </c>
      <c r="P902" s="5">
        <v>0.0</v>
      </c>
      <c r="Q902" s="5">
        <v>0.0</v>
      </c>
      <c r="R902" s="5">
        <v>0.0</v>
      </c>
      <c r="S902" s="5">
        <v>0.0</v>
      </c>
      <c r="T902" s="5">
        <v>0.0</v>
      </c>
      <c r="U902" s="5">
        <v>0.0</v>
      </c>
      <c r="V902" s="5"/>
      <c r="W902" s="5"/>
      <c r="X902" s="5"/>
      <c r="Y902" s="5"/>
      <c r="Z902" s="5"/>
      <c r="AA902" s="5"/>
      <c r="AB902" s="5"/>
      <c r="AC902" s="5"/>
      <c r="AD902" s="5"/>
    </row>
    <row r="903" ht="16.5" hidden="1" customHeight="1">
      <c r="A903" s="4" t="s">
        <v>1800</v>
      </c>
      <c r="B903" s="5">
        <v>0.0</v>
      </c>
      <c r="C903" s="5">
        <v>0.0</v>
      </c>
      <c r="D903" s="1" t="s">
        <v>1801</v>
      </c>
      <c r="E903" s="5">
        <v>0.0</v>
      </c>
      <c r="F903" s="5">
        <v>0.0</v>
      </c>
      <c r="G903" s="5">
        <v>0.0</v>
      </c>
      <c r="H903" s="5">
        <v>0.0</v>
      </c>
      <c r="I903" s="5">
        <v>0.0</v>
      </c>
      <c r="J903" s="5">
        <v>0.0</v>
      </c>
      <c r="K903" s="5">
        <v>0.0</v>
      </c>
      <c r="L903" s="5">
        <v>0.0</v>
      </c>
      <c r="M903" s="5">
        <v>0.0</v>
      </c>
      <c r="N903" s="5">
        <v>0.0</v>
      </c>
      <c r="O903" s="5">
        <v>0.0</v>
      </c>
      <c r="P903" s="5">
        <v>0.0</v>
      </c>
      <c r="Q903" s="5">
        <v>0.0</v>
      </c>
      <c r="R903" s="5">
        <v>0.0</v>
      </c>
      <c r="S903" s="5">
        <v>0.0</v>
      </c>
      <c r="T903" s="5">
        <v>0.0</v>
      </c>
      <c r="U903" s="5">
        <v>0.0</v>
      </c>
      <c r="V903" s="5"/>
      <c r="W903" s="5"/>
      <c r="X903" s="5"/>
      <c r="Y903" s="5"/>
      <c r="Z903" s="5"/>
      <c r="AA903" s="5"/>
      <c r="AB903" s="5"/>
      <c r="AC903" s="5"/>
      <c r="AD903" s="5"/>
    </row>
    <row r="904" ht="16.5" hidden="1" customHeight="1">
      <c r="A904" s="4" t="s">
        <v>1802</v>
      </c>
      <c r="B904" s="5">
        <v>5.0</v>
      </c>
      <c r="C904" s="5">
        <v>0.0</v>
      </c>
      <c r="D904" s="1" t="s">
        <v>1803</v>
      </c>
      <c r="E904" s="5">
        <v>0.0</v>
      </c>
      <c r="F904" s="5">
        <v>0.0</v>
      </c>
      <c r="G904" s="5">
        <v>0.0</v>
      </c>
      <c r="H904" s="5">
        <v>0.0</v>
      </c>
      <c r="I904" s="5">
        <v>0.0</v>
      </c>
      <c r="J904" s="5">
        <v>0.0</v>
      </c>
      <c r="K904" s="5">
        <v>0.0</v>
      </c>
      <c r="L904" s="5">
        <v>0.0</v>
      </c>
      <c r="M904" s="5">
        <v>0.0</v>
      </c>
      <c r="N904" s="5">
        <v>0.0</v>
      </c>
      <c r="O904" s="5">
        <v>0.0</v>
      </c>
      <c r="P904" s="5">
        <v>0.0</v>
      </c>
      <c r="Q904" s="5">
        <v>0.0</v>
      </c>
      <c r="R904" s="5">
        <v>0.0</v>
      </c>
      <c r="S904" s="5">
        <v>0.0</v>
      </c>
      <c r="T904" s="5">
        <v>0.0</v>
      </c>
      <c r="U904" s="5">
        <v>0.0</v>
      </c>
      <c r="V904" s="5"/>
      <c r="W904" s="5"/>
      <c r="X904" s="5"/>
      <c r="Y904" s="5"/>
      <c r="Z904" s="5"/>
      <c r="AA904" s="5"/>
      <c r="AB904" s="5"/>
      <c r="AC904" s="5"/>
      <c r="AD904" s="5"/>
    </row>
    <row r="905" ht="16.5" hidden="1" customHeight="1">
      <c r="A905" s="4" t="s">
        <v>1804</v>
      </c>
      <c r="B905" s="1">
        <v>0.0</v>
      </c>
      <c r="C905" s="1">
        <v>0.0</v>
      </c>
      <c r="D905" s="1" t="s">
        <v>1805</v>
      </c>
      <c r="E905" s="1">
        <v>0.0</v>
      </c>
      <c r="F905" s="1">
        <v>0.0</v>
      </c>
      <c r="G905" s="1">
        <v>0.0</v>
      </c>
      <c r="H905" s="5">
        <v>0.0</v>
      </c>
      <c r="I905" s="5">
        <v>0.0</v>
      </c>
      <c r="J905" s="5">
        <v>0.0</v>
      </c>
      <c r="K905" s="5">
        <v>0.0</v>
      </c>
      <c r="L905" s="5">
        <v>0.0</v>
      </c>
      <c r="M905" s="5">
        <v>0.0</v>
      </c>
      <c r="N905" s="5">
        <v>0.0</v>
      </c>
      <c r="O905" s="5">
        <v>0.0</v>
      </c>
      <c r="P905" s="5">
        <v>0.0</v>
      </c>
      <c r="Q905" s="5">
        <v>0.0</v>
      </c>
      <c r="R905" s="5">
        <v>0.0</v>
      </c>
      <c r="S905" s="5">
        <v>0.0</v>
      </c>
      <c r="T905" s="5">
        <v>0.0</v>
      </c>
      <c r="U905" s="5">
        <v>0.0</v>
      </c>
      <c r="V905" s="5"/>
      <c r="W905" s="5"/>
      <c r="X905" s="5"/>
      <c r="Y905" s="5"/>
      <c r="Z905" s="5"/>
      <c r="AA905" s="5"/>
      <c r="AB905" s="5"/>
      <c r="AC905" s="5"/>
      <c r="AD905" s="5"/>
    </row>
    <row r="906" ht="16.5" hidden="1" customHeight="1">
      <c r="A906" s="4" t="s">
        <v>1806</v>
      </c>
      <c r="B906" s="1">
        <v>1.0</v>
      </c>
      <c r="C906" s="1">
        <v>0.0</v>
      </c>
      <c r="D906" s="1" t="s">
        <v>1807</v>
      </c>
      <c r="E906" s="5">
        <v>0.0</v>
      </c>
      <c r="F906" s="5">
        <v>0.0</v>
      </c>
      <c r="G906" s="5">
        <v>0.0</v>
      </c>
      <c r="H906" s="5">
        <v>0.0</v>
      </c>
      <c r="I906" s="5">
        <v>0.0</v>
      </c>
      <c r="J906" s="5">
        <v>0.0</v>
      </c>
      <c r="K906" s="5">
        <v>0.0</v>
      </c>
      <c r="L906" s="5">
        <v>0.0</v>
      </c>
      <c r="M906" s="5">
        <v>0.0</v>
      </c>
      <c r="N906" s="5">
        <v>0.0</v>
      </c>
      <c r="O906" s="5">
        <v>0.0</v>
      </c>
      <c r="P906" s="5">
        <v>0.0</v>
      </c>
      <c r="Q906" s="5">
        <v>0.0</v>
      </c>
      <c r="R906" s="5">
        <v>0.0</v>
      </c>
      <c r="S906" s="5">
        <v>0.0</v>
      </c>
      <c r="T906" s="5">
        <v>0.0</v>
      </c>
      <c r="U906" s="5">
        <v>0.0</v>
      </c>
      <c r="V906" s="5"/>
      <c r="W906" s="5"/>
      <c r="X906" s="5"/>
      <c r="Y906" s="5"/>
      <c r="Z906" s="5"/>
      <c r="AA906" s="5"/>
      <c r="AB906" s="5"/>
      <c r="AC906" s="5"/>
      <c r="AD906" s="5"/>
    </row>
    <row r="907" ht="16.5" hidden="1" customHeight="1">
      <c r="A907" s="4" t="s">
        <v>1808</v>
      </c>
      <c r="B907" s="5">
        <v>0.0</v>
      </c>
      <c r="C907" s="5">
        <v>0.0</v>
      </c>
      <c r="D907" s="1" t="s">
        <v>1809</v>
      </c>
      <c r="E907" s="5">
        <v>0.0</v>
      </c>
      <c r="F907" s="5">
        <v>0.0</v>
      </c>
      <c r="G907" s="5">
        <v>0.0</v>
      </c>
      <c r="H907" s="5">
        <v>0.0</v>
      </c>
      <c r="I907" s="5">
        <v>0.0</v>
      </c>
      <c r="J907" s="5">
        <v>0.0</v>
      </c>
      <c r="K907" s="5">
        <v>0.0</v>
      </c>
      <c r="L907" s="5">
        <v>0.0</v>
      </c>
      <c r="M907" s="5">
        <v>0.0</v>
      </c>
      <c r="N907" s="5">
        <v>0.0</v>
      </c>
      <c r="O907" s="5">
        <v>0.0</v>
      </c>
      <c r="P907" s="5">
        <v>0.0</v>
      </c>
      <c r="Q907" s="5">
        <v>0.0</v>
      </c>
      <c r="R907" s="5">
        <v>0.0</v>
      </c>
      <c r="S907" s="5">
        <v>0.0</v>
      </c>
      <c r="T907" s="5">
        <v>0.0</v>
      </c>
      <c r="U907" s="5">
        <v>0.0</v>
      </c>
      <c r="V907" s="5"/>
      <c r="W907" s="5"/>
      <c r="X907" s="5"/>
      <c r="Y907" s="5"/>
      <c r="Z907" s="5"/>
      <c r="AA907" s="5"/>
      <c r="AB907" s="5"/>
      <c r="AC907" s="5"/>
      <c r="AD907" s="5"/>
    </row>
    <row r="908" ht="16.5" hidden="1" customHeight="1">
      <c r="A908" s="4" t="s">
        <v>1810</v>
      </c>
      <c r="B908" s="1">
        <v>1.0</v>
      </c>
      <c r="C908" s="1">
        <v>0.0</v>
      </c>
      <c r="D908" s="1" t="s">
        <v>1811</v>
      </c>
      <c r="E908" s="5">
        <v>0.0</v>
      </c>
      <c r="F908" s="5">
        <v>0.0</v>
      </c>
      <c r="G908" s="5">
        <v>0.0</v>
      </c>
      <c r="H908" s="5">
        <v>0.0</v>
      </c>
      <c r="I908" s="5">
        <v>0.0</v>
      </c>
      <c r="J908" s="5">
        <v>0.0</v>
      </c>
      <c r="K908" s="5">
        <v>0.0</v>
      </c>
      <c r="L908" s="5">
        <v>0.0</v>
      </c>
      <c r="M908" s="5">
        <v>0.0</v>
      </c>
      <c r="N908" s="5">
        <v>0.0</v>
      </c>
      <c r="O908" s="5">
        <v>0.0</v>
      </c>
      <c r="P908" s="5">
        <v>0.0</v>
      </c>
      <c r="Q908" s="5">
        <v>0.0</v>
      </c>
      <c r="R908" s="5">
        <v>0.0</v>
      </c>
      <c r="S908" s="5">
        <v>0.0</v>
      </c>
      <c r="T908" s="5">
        <v>0.0</v>
      </c>
      <c r="U908" s="5">
        <v>0.0</v>
      </c>
      <c r="V908" s="5"/>
      <c r="W908" s="5"/>
      <c r="X908" s="5"/>
      <c r="Y908" s="5"/>
      <c r="Z908" s="5"/>
      <c r="AA908" s="5"/>
      <c r="AB908" s="5"/>
      <c r="AC908" s="5"/>
      <c r="AD908" s="5"/>
    </row>
    <row r="909" ht="16.5" hidden="1" customHeight="1">
      <c r="A909" s="4" t="s">
        <v>1812</v>
      </c>
      <c r="B909" s="1">
        <v>0.0</v>
      </c>
      <c r="C909" s="1">
        <v>0.0</v>
      </c>
      <c r="D909" s="1" t="s">
        <v>1813</v>
      </c>
      <c r="E909" s="1">
        <v>0.0</v>
      </c>
      <c r="F909" s="5">
        <v>0.0</v>
      </c>
      <c r="G909" s="5">
        <v>0.0</v>
      </c>
      <c r="H909" s="5">
        <v>0.0</v>
      </c>
      <c r="I909" s="5">
        <v>0.0</v>
      </c>
      <c r="J909" s="5">
        <v>0.0</v>
      </c>
      <c r="K909" s="5">
        <v>0.0</v>
      </c>
      <c r="L909" s="5">
        <v>0.0</v>
      </c>
      <c r="M909" s="5">
        <v>0.0</v>
      </c>
      <c r="N909" s="5">
        <v>0.0</v>
      </c>
      <c r="O909" s="5">
        <v>0.0</v>
      </c>
      <c r="P909" s="5">
        <v>0.0</v>
      </c>
      <c r="Q909" s="5">
        <v>0.0</v>
      </c>
      <c r="R909" s="5">
        <v>0.0</v>
      </c>
      <c r="S909" s="5">
        <v>0.0</v>
      </c>
      <c r="T909" s="5">
        <v>0.0</v>
      </c>
      <c r="U909" s="5">
        <v>0.0</v>
      </c>
      <c r="V909" s="5"/>
      <c r="W909" s="5"/>
      <c r="X909" s="5"/>
      <c r="Y909" s="5"/>
      <c r="Z909" s="5"/>
      <c r="AA909" s="5"/>
      <c r="AB909" s="5"/>
      <c r="AC909" s="5"/>
      <c r="AD909" s="5"/>
    </row>
    <row r="910" ht="16.5" hidden="1" customHeight="1">
      <c r="A910" s="1" t="s">
        <v>1814</v>
      </c>
      <c r="B910" s="1">
        <v>0.0</v>
      </c>
      <c r="C910" s="5">
        <v>0.0</v>
      </c>
      <c r="D910" s="1" t="s">
        <v>1815</v>
      </c>
      <c r="E910" s="5">
        <v>0.0</v>
      </c>
      <c r="F910" s="5">
        <v>0.0</v>
      </c>
      <c r="G910" s="5">
        <v>0.0</v>
      </c>
      <c r="H910" s="5">
        <v>0.0</v>
      </c>
      <c r="I910" s="5">
        <v>0.0</v>
      </c>
      <c r="J910" s="5">
        <v>0.0</v>
      </c>
      <c r="K910" s="5">
        <v>0.0</v>
      </c>
      <c r="L910" s="5">
        <v>0.0</v>
      </c>
      <c r="M910" s="5">
        <v>0.0</v>
      </c>
      <c r="N910" s="5">
        <v>0.0</v>
      </c>
      <c r="O910" s="5">
        <v>0.0</v>
      </c>
      <c r="P910" s="5">
        <v>0.0</v>
      </c>
      <c r="Q910" s="5">
        <v>0.0</v>
      </c>
      <c r="R910" s="5">
        <v>0.0</v>
      </c>
      <c r="S910" s="5">
        <v>0.0</v>
      </c>
      <c r="T910" s="5">
        <v>0.0</v>
      </c>
      <c r="U910" s="5">
        <v>0.0</v>
      </c>
      <c r="V910" s="5"/>
      <c r="W910" s="5"/>
      <c r="X910" s="5"/>
      <c r="Y910" s="5"/>
      <c r="Z910" s="5"/>
      <c r="AA910" s="5"/>
      <c r="AB910" s="5"/>
      <c r="AC910" s="5"/>
      <c r="AD910" s="5"/>
    </row>
    <row r="911" ht="16.5" hidden="1" customHeight="1">
      <c r="A911" s="1" t="s">
        <v>1816</v>
      </c>
      <c r="B911" s="1">
        <v>0.0</v>
      </c>
      <c r="C911" s="1">
        <v>0.0</v>
      </c>
      <c r="D911" s="1" t="s">
        <v>1817</v>
      </c>
      <c r="E911" s="1">
        <v>0.0</v>
      </c>
      <c r="F911" s="1">
        <v>0.0</v>
      </c>
      <c r="G911" s="1">
        <v>0.0</v>
      </c>
      <c r="H911" s="5">
        <v>0.0</v>
      </c>
      <c r="I911" s="5">
        <v>0.0</v>
      </c>
      <c r="J911" s="5">
        <v>0.0</v>
      </c>
      <c r="K911" s="5">
        <v>0.0</v>
      </c>
      <c r="L911" s="5">
        <v>0.0</v>
      </c>
      <c r="M911" s="5">
        <v>0.0</v>
      </c>
      <c r="N911" s="5">
        <v>0.0</v>
      </c>
      <c r="O911" s="5">
        <v>0.0</v>
      </c>
      <c r="P911" s="5">
        <v>0.0</v>
      </c>
      <c r="Q911" s="5">
        <v>0.0</v>
      </c>
      <c r="R911" s="5">
        <v>0.0</v>
      </c>
      <c r="S911" s="5">
        <v>0.0</v>
      </c>
      <c r="T911" s="5">
        <v>0.0</v>
      </c>
      <c r="U911" s="5">
        <v>0.0</v>
      </c>
      <c r="V911" s="5"/>
      <c r="W911" s="5"/>
      <c r="X911" s="5"/>
      <c r="Y911" s="5"/>
      <c r="Z911" s="5"/>
      <c r="AA911" s="5"/>
      <c r="AB911" s="5"/>
      <c r="AC911" s="5"/>
      <c r="AD911" s="5"/>
    </row>
    <row r="912" ht="16.5" hidden="1" customHeight="1">
      <c r="A912" s="4" t="s">
        <v>1818</v>
      </c>
      <c r="B912" s="1">
        <v>0.0</v>
      </c>
      <c r="C912" s="5">
        <v>0.0</v>
      </c>
      <c r="D912" s="1" t="s">
        <v>1819</v>
      </c>
      <c r="E912" s="5">
        <v>0.0</v>
      </c>
      <c r="F912" s="5">
        <v>0.0</v>
      </c>
      <c r="G912" s="5">
        <v>0.0</v>
      </c>
      <c r="H912" s="5">
        <v>0.0</v>
      </c>
      <c r="I912" s="5">
        <v>0.0</v>
      </c>
      <c r="J912" s="5">
        <v>0.0</v>
      </c>
      <c r="K912" s="5">
        <v>0.0</v>
      </c>
      <c r="L912" s="5">
        <v>0.0</v>
      </c>
      <c r="M912" s="5">
        <v>0.0</v>
      </c>
      <c r="N912" s="5">
        <v>0.0</v>
      </c>
      <c r="O912" s="5">
        <v>0.0</v>
      </c>
      <c r="P912" s="5">
        <v>0.0</v>
      </c>
      <c r="Q912" s="5">
        <v>0.0</v>
      </c>
      <c r="R912" s="5">
        <v>0.0</v>
      </c>
      <c r="S912" s="5">
        <v>0.0</v>
      </c>
      <c r="T912" s="5">
        <v>0.0</v>
      </c>
      <c r="U912" s="5">
        <v>0.0</v>
      </c>
      <c r="V912" s="5"/>
      <c r="W912" s="5"/>
      <c r="X912" s="5"/>
      <c r="Y912" s="5"/>
      <c r="Z912" s="5"/>
      <c r="AA912" s="5"/>
      <c r="AB912" s="5"/>
      <c r="AC912" s="5"/>
      <c r="AD912" s="5"/>
    </row>
    <row r="913" ht="16.5" hidden="1" customHeight="1">
      <c r="A913" s="1" t="s">
        <v>1820</v>
      </c>
      <c r="B913" s="5">
        <v>0.0</v>
      </c>
      <c r="C913" s="5">
        <v>0.0</v>
      </c>
      <c r="D913" s="1" t="s">
        <v>1821</v>
      </c>
      <c r="E913" s="5">
        <v>0.0</v>
      </c>
      <c r="F913" s="5">
        <v>0.0</v>
      </c>
      <c r="G913" s="5">
        <v>0.0</v>
      </c>
      <c r="H913" s="5">
        <v>0.0</v>
      </c>
      <c r="I913" s="5">
        <v>0.0</v>
      </c>
      <c r="J913" s="5">
        <v>0.0</v>
      </c>
      <c r="K913" s="5">
        <v>0.0</v>
      </c>
      <c r="L913" s="5">
        <v>0.0</v>
      </c>
      <c r="M913" s="5">
        <v>0.0</v>
      </c>
      <c r="N913" s="5">
        <v>0.0</v>
      </c>
      <c r="O913" s="5">
        <v>0.0</v>
      </c>
      <c r="P913" s="5">
        <v>0.0</v>
      </c>
      <c r="Q913" s="5">
        <v>0.0</v>
      </c>
      <c r="R913" s="5">
        <v>0.0</v>
      </c>
      <c r="S913" s="5">
        <v>0.0</v>
      </c>
      <c r="T913" s="5">
        <v>0.0</v>
      </c>
      <c r="U913" s="5">
        <v>0.0</v>
      </c>
      <c r="V913" s="5"/>
      <c r="W913" s="5"/>
      <c r="X913" s="5"/>
      <c r="Y913" s="5"/>
      <c r="Z913" s="5"/>
      <c r="AA913" s="5"/>
      <c r="AB913" s="5"/>
      <c r="AC913" s="5"/>
      <c r="AD913" s="5"/>
    </row>
    <row r="914" ht="16.5" hidden="1" customHeight="1">
      <c r="A914" s="4" t="s">
        <v>1822</v>
      </c>
      <c r="B914" s="5">
        <v>0.0</v>
      </c>
      <c r="C914" s="5">
        <v>0.0</v>
      </c>
      <c r="D914" s="1" t="s">
        <v>1823</v>
      </c>
      <c r="E914" s="5">
        <v>0.0</v>
      </c>
      <c r="F914" s="5">
        <v>0.0</v>
      </c>
      <c r="G914" s="5">
        <v>0.0</v>
      </c>
      <c r="H914" s="5">
        <v>0.0</v>
      </c>
      <c r="I914" s="5">
        <v>0.0</v>
      </c>
      <c r="J914" s="5">
        <v>0.0</v>
      </c>
      <c r="K914" s="5">
        <v>0.0</v>
      </c>
      <c r="L914" s="5">
        <v>0.0</v>
      </c>
      <c r="M914" s="5">
        <v>0.0</v>
      </c>
      <c r="N914" s="5">
        <v>0.0</v>
      </c>
      <c r="O914" s="5">
        <v>0.0</v>
      </c>
      <c r="P914" s="5">
        <v>0.0</v>
      </c>
      <c r="Q914" s="5">
        <v>0.0</v>
      </c>
      <c r="R914" s="5">
        <v>0.0</v>
      </c>
      <c r="S914" s="5">
        <v>0.0</v>
      </c>
      <c r="T914" s="5">
        <v>0.0</v>
      </c>
      <c r="U914" s="5">
        <v>0.0</v>
      </c>
      <c r="V914" s="5"/>
      <c r="W914" s="5"/>
      <c r="X914" s="5"/>
      <c r="Y914" s="5"/>
      <c r="Z914" s="5"/>
      <c r="AA914" s="5"/>
      <c r="AB914" s="5"/>
      <c r="AC914" s="5"/>
      <c r="AD914" s="5"/>
    </row>
    <row r="915" ht="16.5" hidden="1" customHeight="1">
      <c r="A915" s="4" t="s">
        <v>1824</v>
      </c>
      <c r="B915" s="1">
        <v>0.0</v>
      </c>
      <c r="C915" s="1">
        <v>0.0</v>
      </c>
      <c r="D915" s="1" t="s">
        <v>1825</v>
      </c>
      <c r="E915" s="5">
        <v>0.0</v>
      </c>
      <c r="F915" s="5">
        <v>0.0</v>
      </c>
      <c r="G915" s="5">
        <v>0.0</v>
      </c>
      <c r="H915" s="5">
        <v>0.0</v>
      </c>
      <c r="I915" s="5">
        <v>0.0</v>
      </c>
      <c r="J915" s="5">
        <v>0.0</v>
      </c>
      <c r="K915" s="5">
        <v>0.0</v>
      </c>
      <c r="L915" s="5">
        <v>0.0</v>
      </c>
      <c r="M915" s="5">
        <v>0.0</v>
      </c>
      <c r="N915" s="5">
        <v>0.0</v>
      </c>
      <c r="O915" s="5">
        <v>0.0</v>
      </c>
      <c r="P915" s="5">
        <v>0.0</v>
      </c>
      <c r="Q915" s="5">
        <v>0.0</v>
      </c>
      <c r="R915" s="5">
        <v>0.0</v>
      </c>
      <c r="S915" s="5">
        <v>0.0</v>
      </c>
      <c r="T915" s="5">
        <v>0.0</v>
      </c>
      <c r="U915" s="5">
        <v>0.0</v>
      </c>
      <c r="V915" s="5"/>
      <c r="W915" s="5"/>
      <c r="X915" s="5"/>
      <c r="Y915" s="5"/>
      <c r="Z915" s="5"/>
      <c r="AA915" s="5"/>
      <c r="AB915" s="5"/>
      <c r="AC915" s="5"/>
      <c r="AD915" s="5"/>
    </row>
    <row r="916" ht="16.5" hidden="1" customHeight="1">
      <c r="A916" s="4" t="s">
        <v>1826</v>
      </c>
      <c r="B916" s="1">
        <v>0.0</v>
      </c>
      <c r="C916" s="5">
        <v>0.0</v>
      </c>
      <c r="D916" s="1" t="s">
        <v>1827</v>
      </c>
      <c r="E916" s="5">
        <v>0.0</v>
      </c>
      <c r="F916" s="5">
        <v>0.0</v>
      </c>
      <c r="G916" s="5">
        <v>0.0</v>
      </c>
      <c r="H916" s="5">
        <v>0.0</v>
      </c>
      <c r="I916" s="5">
        <v>0.0</v>
      </c>
      <c r="J916" s="5">
        <v>0.0</v>
      </c>
      <c r="K916" s="5">
        <v>0.0</v>
      </c>
      <c r="L916" s="5">
        <v>0.0</v>
      </c>
      <c r="M916" s="5">
        <v>0.0</v>
      </c>
      <c r="N916" s="5">
        <v>0.0</v>
      </c>
      <c r="O916" s="5">
        <v>0.0</v>
      </c>
      <c r="P916" s="5">
        <v>0.0</v>
      </c>
      <c r="Q916" s="5">
        <v>0.0</v>
      </c>
      <c r="R916" s="5">
        <v>0.0</v>
      </c>
      <c r="S916" s="5">
        <v>0.0</v>
      </c>
      <c r="T916" s="5">
        <v>0.0</v>
      </c>
      <c r="U916" s="5">
        <v>0.0</v>
      </c>
      <c r="V916" s="5"/>
      <c r="W916" s="5"/>
      <c r="X916" s="5"/>
      <c r="Y916" s="5"/>
      <c r="Z916" s="5"/>
      <c r="AA916" s="5"/>
      <c r="AB916" s="5"/>
      <c r="AC916" s="5"/>
      <c r="AD916" s="5"/>
    </row>
    <row r="917" ht="16.5" hidden="1" customHeight="1">
      <c r="A917" s="4" t="s">
        <v>1828</v>
      </c>
      <c r="B917" s="1">
        <v>0.0</v>
      </c>
      <c r="C917" s="5">
        <v>0.0</v>
      </c>
      <c r="D917" s="1" t="s">
        <v>1829</v>
      </c>
      <c r="E917" s="5">
        <v>0.0</v>
      </c>
      <c r="F917" s="5">
        <v>0.0</v>
      </c>
      <c r="G917" s="5">
        <v>0.0</v>
      </c>
      <c r="H917" s="5">
        <v>0.0</v>
      </c>
      <c r="I917" s="5">
        <v>0.0</v>
      </c>
      <c r="J917" s="5">
        <v>0.0</v>
      </c>
      <c r="K917" s="5">
        <v>0.0</v>
      </c>
      <c r="L917" s="5">
        <v>0.0</v>
      </c>
      <c r="M917" s="5">
        <v>0.0</v>
      </c>
      <c r="N917" s="5">
        <v>0.0</v>
      </c>
      <c r="O917" s="5">
        <v>0.0</v>
      </c>
      <c r="P917" s="5">
        <v>0.0</v>
      </c>
      <c r="Q917" s="5">
        <v>0.0</v>
      </c>
      <c r="R917" s="5">
        <v>0.0</v>
      </c>
      <c r="S917" s="5">
        <v>0.0</v>
      </c>
      <c r="T917" s="5">
        <v>0.0</v>
      </c>
      <c r="U917" s="5">
        <v>0.0</v>
      </c>
      <c r="V917" s="5"/>
      <c r="W917" s="5"/>
      <c r="X917" s="5"/>
      <c r="Y917" s="5"/>
      <c r="Z917" s="5"/>
      <c r="AA917" s="5"/>
      <c r="AB917" s="5"/>
      <c r="AC917" s="5"/>
      <c r="AD917" s="5"/>
    </row>
    <row r="918" ht="16.5" hidden="1" customHeight="1">
      <c r="A918" s="4" t="s">
        <v>1830</v>
      </c>
      <c r="B918" s="1">
        <v>0.0</v>
      </c>
      <c r="C918" s="5">
        <v>0.0</v>
      </c>
      <c r="D918" s="1" t="s">
        <v>1831</v>
      </c>
      <c r="E918" s="5">
        <v>0.0</v>
      </c>
      <c r="F918" s="5">
        <v>0.0</v>
      </c>
      <c r="G918" s="5">
        <v>0.0</v>
      </c>
      <c r="H918" s="5">
        <v>0.0</v>
      </c>
      <c r="I918" s="5">
        <v>0.0</v>
      </c>
      <c r="J918" s="5">
        <v>0.0</v>
      </c>
      <c r="K918" s="5">
        <v>0.0</v>
      </c>
      <c r="L918" s="5">
        <v>0.0</v>
      </c>
      <c r="M918" s="5">
        <v>0.0</v>
      </c>
      <c r="N918" s="5">
        <v>0.0</v>
      </c>
      <c r="O918" s="5">
        <v>0.0</v>
      </c>
      <c r="P918" s="5">
        <v>0.0</v>
      </c>
      <c r="Q918" s="5">
        <v>0.0</v>
      </c>
      <c r="R918" s="5">
        <v>0.0</v>
      </c>
      <c r="S918" s="5">
        <v>0.0</v>
      </c>
      <c r="T918" s="5">
        <v>0.0</v>
      </c>
      <c r="U918" s="5">
        <v>0.0</v>
      </c>
      <c r="V918" s="5"/>
      <c r="W918" s="5"/>
      <c r="X918" s="5"/>
      <c r="Y918" s="5"/>
      <c r="Z918" s="5"/>
      <c r="AA918" s="5"/>
      <c r="AB918" s="5"/>
      <c r="AC918" s="5"/>
      <c r="AD918" s="5"/>
    </row>
    <row r="919" ht="16.5" hidden="1" customHeight="1">
      <c r="A919" s="4" t="s">
        <v>1832</v>
      </c>
      <c r="B919" s="1">
        <v>0.0</v>
      </c>
      <c r="C919" s="1">
        <v>0.0</v>
      </c>
      <c r="D919" s="1" t="s">
        <v>1833</v>
      </c>
      <c r="E919" s="1">
        <v>0.0</v>
      </c>
      <c r="F919" s="1">
        <v>0.0</v>
      </c>
      <c r="G919" s="1">
        <v>0.0</v>
      </c>
      <c r="H919" s="1">
        <v>0.0</v>
      </c>
      <c r="I919" s="1">
        <v>0.0</v>
      </c>
      <c r="J919" s="5">
        <v>0.0</v>
      </c>
      <c r="K919" s="5">
        <v>0.0</v>
      </c>
      <c r="L919" s="5">
        <v>0.0</v>
      </c>
      <c r="M919" s="5">
        <v>0.0</v>
      </c>
      <c r="N919" s="5">
        <v>0.0</v>
      </c>
      <c r="O919" s="5">
        <v>0.0</v>
      </c>
      <c r="P919" s="5">
        <v>0.0</v>
      </c>
      <c r="Q919" s="5">
        <v>0.0</v>
      </c>
      <c r="R919" s="5">
        <v>0.0</v>
      </c>
      <c r="S919" s="5">
        <v>0.0</v>
      </c>
      <c r="T919" s="5">
        <v>0.0</v>
      </c>
      <c r="U919" s="5">
        <v>0.0</v>
      </c>
      <c r="V919" s="5"/>
      <c r="W919" s="5"/>
      <c r="X919" s="5"/>
      <c r="Y919" s="5"/>
      <c r="Z919" s="5"/>
      <c r="AA919" s="5"/>
      <c r="AB919" s="5"/>
      <c r="AC919" s="5"/>
      <c r="AD919" s="5"/>
    </row>
    <row r="920" ht="16.5" hidden="1" customHeight="1">
      <c r="A920" s="4" t="s">
        <v>1834</v>
      </c>
      <c r="B920" s="5">
        <v>0.0</v>
      </c>
      <c r="C920" s="5">
        <v>0.0</v>
      </c>
      <c r="D920" s="1" t="s">
        <v>1835</v>
      </c>
      <c r="E920" s="5">
        <v>0.0</v>
      </c>
      <c r="F920" s="5">
        <v>0.0</v>
      </c>
      <c r="G920" s="5">
        <v>0.0</v>
      </c>
      <c r="H920" s="5">
        <v>0.0</v>
      </c>
      <c r="I920" s="5">
        <v>0.0</v>
      </c>
      <c r="J920" s="5">
        <v>0.0</v>
      </c>
      <c r="K920" s="5">
        <v>0.0</v>
      </c>
      <c r="L920" s="5">
        <v>0.0</v>
      </c>
      <c r="M920" s="5">
        <v>0.0</v>
      </c>
      <c r="N920" s="5">
        <v>0.0</v>
      </c>
      <c r="O920" s="5">
        <v>0.0</v>
      </c>
      <c r="P920" s="5">
        <v>0.0</v>
      </c>
      <c r="Q920" s="5">
        <v>0.0</v>
      </c>
      <c r="R920" s="5">
        <v>0.0</v>
      </c>
      <c r="S920" s="5">
        <v>0.0</v>
      </c>
      <c r="T920" s="5">
        <v>0.0</v>
      </c>
      <c r="U920" s="5">
        <v>0.0</v>
      </c>
      <c r="V920" s="5"/>
      <c r="W920" s="5"/>
      <c r="X920" s="5"/>
      <c r="Y920" s="5"/>
      <c r="Z920" s="5"/>
      <c r="AA920" s="5"/>
      <c r="AB920" s="5"/>
      <c r="AC920" s="5"/>
      <c r="AD920" s="5"/>
    </row>
    <row r="921" ht="16.5" hidden="1" customHeight="1">
      <c r="A921" s="4" t="s">
        <v>1836</v>
      </c>
      <c r="B921" s="5">
        <v>3.0</v>
      </c>
      <c r="C921" s="5">
        <v>0.0</v>
      </c>
      <c r="D921" s="1" t="s">
        <v>1837</v>
      </c>
      <c r="E921" s="5">
        <v>0.0</v>
      </c>
      <c r="F921" s="5">
        <v>0.0</v>
      </c>
      <c r="G921" s="5">
        <v>0.0</v>
      </c>
      <c r="H921" s="5">
        <v>0.0</v>
      </c>
      <c r="I921" s="5">
        <v>0.0</v>
      </c>
      <c r="J921" s="5">
        <v>0.0</v>
      </c>
      <c r="K921" s="5">
        <v>0.0</v>
      </c>
      <c r="L921" s="5">
        <v>0.0</v>
      </c>
      <c r="M921" s="5">
        <v>0.0</v>
      </c>
      <c r="N921" s="5">
        <v>0.0</v>
      </c>
      <c r="O921" s="5">
        <v>0.0</v>
      </c>
      <c r="P921" s="5">
        <v>0.0</v>
      </c>
      <c r="Q921" s="5">
        <v>0.0</v>
      </c>
      <c r="R921" s="5">
        <v>0.0</v>
      </c>
      <c r="S921" s="5">
        <v>0.0</v>
      </c>
      <c r="T921" s="5">
        <v>0.0</v>
      </c>
      <c r="U921" s="5">
        <v>0.0</v>
      </c>
      <c r="V921" s="5"/>
      <c r="W921" s="5"/>
      <c r="X921" s="5"/>
      <c r="Y921" s="5"/>
      <c r="Z921" s="5"/>
      <c r="AA921" s="5"/>
      <c r="AB921" s="5"/>
      <c r="AC921" s="5"/>
      <c r="AD921" s="5"/>
    </row>
    <row r="922" ht="16.5" hidden="1" customHeight="1">
      <c r="A922" s="4" t="s">
        <v>1838</v>
      </c>
      <c r="B922" s="5">
        <v>0.0</v>
      </c>
      <c r="C922" s="5">
        <v>0.0</v>
      </c>
      <c r="D922" s="1" t="s">
        <v>1839</v>
      </c>
      <c r="E922" s="5">
        <v>0.0</v>
      </c>
      <c r="F922" s="5">
        <v>0.0</v>
      </c>
      <c r="G922" s="5">
        <v>0.0</v>
      </c>
      <c r="H922" s="5">
        <v>0.0</v>
      </c>
      <c r="I922" s="5">
        <v>0.0</v>
      </c>
      <c r="J922" s="5">
        <v>0.0</v>
      </c>
      <c r="K922" s="5">
        <v>0.0</v>
      </c>
      <c r="L922" s="5">
        <v>0.0</v>
      </c>
      <c r="M922" s="5">
        <v>0.0</v>
      </c>
      <c r="N922" s="5">
        <v>0.0</v>
      </c>
      <c r="O922" s="5">
        <v>0.0</v>
      </c>
      <c r="P922" s="5">
        <v>0.0</v>
      </c>
      <c r="Q922" s="5">
        <v>0.0</v>
      </c>
      <c r="R922" s="5">
        <v>0.0</v>
      </c>
      <c r="S922" s="5">
        <v>0.0</v>
      </c>
      <c r="T922" s="5">
        <v>0.0</v>
      </c>
      <c r="U922" s="5">
        <v>0.0</v>
      </c>
      <c r="V922" s="5"/>
      <c r="W922" s="5"/>
      <c r="X922" s="5"/>
      <c r="Y922" s="5"/>
      <c r="Z922" s="5"/>
      <c r="AA922" s="5"/>
      <c r="AB922" s="5"/>
      <c r="AC922" s="5"/>
      <c r="AD922" s="5"/>
    </row>
    <row r="923" ht="16.5" hidden="1" customHeight="1">
      <c r="A923" s="4" t="s">
        <v>1840</v>
      </c>
      <c r="B923" s="1">
        <v>10.0</v>
      </c>
      <c r="C923" s="1">
        <v>0.0</v>
      </c>
      <c r="D923" s="1" t="s">
        <v>2947</v>
      </c>
      <c r="E923" s="1">
        <v>0.0</v>
      </c>
      <c r="F923" s="1">
        <v>0.0</v>
      </c>
      <c r="G923" s="5">
        <v>0.0</v>
      </c>
      <c r="H923" s="5">
        <v>0.0</v>
      </c>
      <c r="I923" s="5">
        <v>0.0</v>
      </c>
      <c r="J923" s="5">
        <v>0.0</v>
      </c>
      <c r="K923" s="5">
        <v>0.0</v>
      </c>
      <c r="L923" s="5">
        <v>0.0</v>
      </c>
      <c r="M923" s="5">
        <v>0.0</v>
      </c>
      <c r="N923" s="5">
        <v>0.0</v>
      </c>
      <c r="O923" s="5">
        <v>0.0</v>
      </c>
      <c r="P923" s="5">
        <v>0.0</v>
      </c>
      <c r="Q923" s="5">
        <v>0.0</v>
      </c>
      <c r="R923" s="5">
        <v>0.0</v>
      </c>
      <c r="S923" s="5">
        <v>0.0</v>
      </c>
      <c r="T923" s="5">
        <v>0.0</v>
      </c>
      <c r="U923" s="5">
        <v>0.0</v>
      </c>
      <c r="V923" s="5"/>
      <c r="W923" s="5"/>
      <c r="X923" s="5"/>
      <c r="Y923" s="5"/>
      <c r="Z923" s="5"/>
      <c r="AA923" s="5"/>
      <c r="AB923" s="5"/>
      <c r="AC923" s="5"/>
      <c r="AD923" s="5"/>
    </row>
    <row r="924" ht="16.5" hidden="1" customHeight="1">
      <c r="A924" s="4" t="s">
        <v>1842</v>
      </c>
      <c r="B924" s="1">
        <v>0.0</v>
      </c>
      <c r="C924" s="5">
        <v>0.0</v>
      </c>
      <c r="D924" s="1" t="s">
        <v>2948</v>
      </c>
      <c r="E924" s="5">
        <v>0.0</v>
      </c>
      <c r="F924" s="5">
        <v>0.0</v>
      </c>
      <c r="G924" s="5">
        <v>0.0</v>
      </c>
      <c r="H924" s="5">
        <v>0.0</v>
      </c>
      <c r="I924" s="5">
        <v>0.0</v>
      </c>
      <c r="J924" s="5">
        <v>0.0</v>
      </c>
      <c r="K924" s="5">
        <v>0.0</v>
      </c>
      <c r="L924" s="5">
        <v>0.0</v>
      </c>
      <c r="M924" s="5">
        <v>0.0</v>
      </c>
      <c r="N924" s="5">
        <v>0.0</v>
      </c>
      <c r="O924" s="5">
        <v>0.0</v>
      </c>
      <c r="P924" s="5">
        <v>0.0</v>
      </c>
      <c r="Q924" s="5">
        <v>0.0</v>
      </c>
      <c r="R924" s="5">
        <v>0.0</v>
      </c>
      <c r="S924" s="5">
        <v>0.0</v>
      </c>
      <c r="T924" s="5">
        <v>0.0</v>
      </c>
      <c r="U924" s="5">
        <v>0.0</v>
      </c>
      <c r="V924" s="5"/>
      <c r="W924" s="5"/>
      <c r="X924" s="5"/>
      <c r="Y924" s="5"/>
      <c r="Z924" s="5"/>
      <c r="AA924" s="5"/>
      <c r="AB924" s="5"/>
      <c r="AC924" s="5"/>
      <c r="AD924" s="5"/>
    </row>
    <row r="925" ht="16.5" hidden="1" customHeight="1">
      <c r="A925" s="4" t="s">
        <v>1844</v>
      </c>
      <c r="B925" s="1">
        <v>3.0</v>
      </c>
      <c r="C925" s="5">
        <v>0.0</v>
      </c>
      <c r="D925" s="1" t="s">
        <v>2949</v>
      </c>
      <c r="E925" s="5">
        <v>0.0</v>
      </c>
      <c r="F925" s="5">
        <v>0.0</v>
      </c>
      <c r="G925" s="5">
        <v>0.0</v>
      </c>
      <c r="H925" s="5">
        <v>0.0</v>
      </c>
      <c r="I925" s="5">
        <v>0.0</v>
      </c>
      <c r="J925" s="5">
        <v>0.0</v>
      </c>
      <c r="K925" s="5">
        <v>0.0</v>
      </c>
      <c r="L925" s="5">
        <v>0.0</v>
      </c>
      <c r="M925" s="5">
        <v>0.0</v>
      </c>
      <c r="N925" s="5">
        <v>0.0</v>
      </c>
      <c r="O925" s="5">
        <v>0.0</v>
      </c>
      <c r="P925" s="5">
        <v>0.0</v>
      </c>
      <c r="Q925" s="5">
        <v>0.0</v>
      </c>
      <c r="R925" s="5">
        <v>0.0</v>
      </c>
      <c r="S925" s="5">
        <v>0.0</v>
      </c>
      <c r="T925" s="5">
        <v>0.0</v>
      </c>
      <c r="U925" s="5">
        <v>0.0</v>
      </c>
      <c r="V925" s="5"/>
      <c r="W925" s="5"/>
      <c r="X925" s="5"/>
      <c r="Y925" s="5"/>
      <c r="Z925" s="5"/>
      <c r="AA925" s="5"/>
      <c r="AB925" s="5"/>
      <c r="AC925" s="5"/>
      <c r="AD925" s="5"/>
    </row>
    <row r="926" ht="16.5" hidden="1" customHeight="1">
      <c r="A926" s="4" t="s">
        <v>1854</v>
      </c>
      <c r="B926" s="1">
        <v>3.0</v>
      </c>
      <c r="C926" s="5">
        <v>0.0</v>
      </c>
      <c r="D926" s="1" t="s">
        <v>1855</v>
      </c>
      <c r="E926" s="5">
        <v>0.0</v>
      </c>
      <c r="F926" s="5">
        <v>0.0</v>
      </c>
      <c r="G926" s="5">
        <v>0.0</v>
      </c>
      <c r="H926" s="5">
        <v>0.0</v>
      </c>
      <c r="I926" s="5">
        <v>0.0</v>
      </c>
      <c r="J926" s="5">
        <v>0.0</v>
      </c>
      <c r="K926" s="5">
        <v>0.0</v>
      </c>
      <c r="L926" s="5">
        <v>0.0</v>
      </c>
      <c r="M926" s="5">
        <v>0.0</v>
      </c>
      <c r="N926" s="5">
        <v>0.0</v>
      </c>
      <c r="O926" s="5">
        <v>0.0</v>
      </c>
      <c r="P926" s="5">
        <v>0.0</v>
      </c>
      <c r="Q926" s="5">
        <v>0.0</v>
      </c>
      <c r="R926" s="5">
        <v>0.0</v>
      </c>
      <c r="S926" s="5">
        <v>0.0</v>
      </c>
      <c r="T926" s="5">
        <v>0.0</v>
      </c>
      <c r="U926" s="5">
        <v>0.0</v>
      </c>
      <c r="V926" s="5"/>
      <c r="W926" s="5"/>
      <c r="X926" s="5"/>
      <c r="Y926" s="5"/>
      <c r="Z926" s="5"/>
      <c r="AA926" s="5"/>
      <c r="AB926" s="5"/>
      <c r="AC926" s="5"/>
      <c r="AD926" s="5"/>
    </row>
    <row r="927" ht="16.5" hidden="1" customHeight="1">
      <c r="A927" s="4" t="s">
        <v>842</v>
      </c>
      <c r="B927" s="1">
        <v>1.0</v>
      </c>
      <c r="C927" s="5">
        <v>0.0</v>
      </c>
      <c r="D927" s="1" t="s">
        <v>2950</v>
      </c>
      <c r="E927" s="5">
        <v>0.0</v>
      </c>
      <c r="F927" s="5">
        <v>0.0</v>
      </c>
      <c r="G927" s="5">
        <v>0.0</v>
      </c>
      <c r="H927" s="5">
        <v>0.0</v>
      </c>
      <c r="I927" s="5">
        <v>0.0</v>
      </c>
      <c r="J927" s="5">
        <v>0.0</v>
      </c>
      <c r="K927" s="5">
        <v>0.0</v>
      </c>
      <c r="L927" s="5">
        <v>0.0</v>
      </c>
      <c r="M927" s="5">
        <v>0.0</v>
      </c>
      <c r="N927" s="5">
        <v>0.0</v>
      </c>
      <c r="O927" s="5">
        <v>0.0</v>
      </c>
      <c r="P927" s="5">
        <v>0.0</v>
      </c>
      <c r="Q927" s="5">
        <v>0.0</v>
      </c>
      <c r="R927" s="5">
        <v>0.0</v>
      </c>
      <c r="S927" s="5">
        <v>0.0</v>
      </c>
      <c r="T927" s="5">
        <v>0.0</v>
      </c>
      <c r="U927" s="5">
        <v>0.0</v>
      </c>
      <c r="V927" s="5"/>
      <c r="W927" s="5"/>
      <c r="X927" s="5"/>
      <c r="Y927" s="5"/>
      <c r="Z927" s="5"/>
      <c r="AA927" s="5"/>
      <c r="AB927" s="5"/>
      <c r="AC927" s="5"/>
      <c r="AD927" s="5"/>
    </row>
    <row r="928" ht="16.5" hidden="1" customHeight="1">
      <c r="A928" s="4" t="s">
        <v>1858</v>
      </c>
      <c r="B928" s="1">
        <v>1.0</v>
      </c>
      <c r="C928" s="1">
        <v>0.0</v>
      </c>
      <c r="D928" s="1" t="s">
        <v>2951</v>
      </c>
      <c r="E928" s="5">
        <v>0.0</v>
      </c>
      <c r="F928" s="5">
        <v>0.0</v>
      </c>
      <c r="G928" s="5">
        <v>0.0</v>
      </c>
      <c r="H928" s="5">
        <v>0.0</v>
      </c>
      <c r="I928" s="5">
        <v>0.0</v>
      </c>
      <c r="J928" s="5">
        <v>0.0</v>
      </c>
      <c r="K928" s="5">
        <v>0.0</v>
      </c>
      <c r="L928" s="5">
        <v>0.0</v>
      </c>
      <c r="M928" s="5">
        <v>0.0</v>
      </c>
      <c r="N928" s="5">
        <v>0.0</v>
      </c>
      <c r="O928" s="5">
        <v>0.0</v>
      </c>
      <c r="P928" s="5">
        <v>0.0</v>
      </c>
      <c r="Q928" s="5">
        <v>0.0</v>
      </c>
      <c r="R928" s="5">
        <v>0.0</v>
      </c>
      <c r="S928" s="5">
        <v>0.0</v>
      </c>
      <c r="T928" s="5">
        <v>0.0</v>
      </c>
      <c r="U928" s="5">
        <v>0.0</v>
      </c>
      <c r="V928" s="5"/>
      <c r="W928" s="5"/>
      <c r="X928" s="5"/>
      <c r="Y928" s="5"/>
      <c r="Z928" s="5"/>
      <c r="AA928" s="5"/>
      <c r="AB928" s="5"/>
      <c r="AC928" s="5"/>
      <c r="AD928" s="5"/>
    </row>
    <row r="929" ht="16.5" hidden="1" customHeight="1">
      <c r="A929" s="4" t="s">
        <v>130</v>
      </c>
      <c r="B929" s="1">
        <v>0.0</v>
      </c>
      <c r="C929" s="1">
        <v>0.0</v>
      </c>
      <c r="D929" s="1" t="s">
        <v>2952</v>
      </c>
      <c r="E929" s="1">
        <v>0.0</v>
      </c>
      <c r="F929" s="1">
        <v>0.0</v>
      </c>
      <c r="G929" s="1">
        <v>0.0</v>
      </c>
      <c r="H929" s="1">
        <v>0.0</v>
      </c>
      <c r="I929" s="5">
        <v>0.0</v>
      </c>
      <c r="J929" s="5">
        <v>0.0</v>
      </c>
      <c r="K929" s="5">
        <v>0.0</v>
      </c>
      <c r="L929" s="5">
        <v>0.0</v>
      </c>
      <c r="M929" s="5">
        <v>0.0</v>
      </c>
      <c r="N929" s="5">
        <v>0.0</v>
      </c>
      <c r="O929" s="5">
        <v>0.0</v>
      </c>
      <c r="P929" s="5">
        <v>0.0</v>
      </c>
      <c r="Q929" s="5">
        <v>0.0</v>
      </c>
      <c r="R929" s="5">
        <v>0.0</v>
      </c>
      <c r="S929" s="5">
        <v>0.0</v>
      </c>
      <c r="T929" s="5">
        <v>0.0</v>
      </c>
      <c r="U929" s="5">
        <v>0.0</v>
      </c>
      <c r="V929" s="5"/>
      <c r="W929" s="5"/>
      <c r="X929" s="5"/>
      <c r="Y929" s="5"/>
      <c r="Z929" s="5"/>
      <c r="AA929" s="5"/>
      <c r="AB929" s="5"/>
      <c r="AC929" s="5"/>
      <c r="AD929" s="5"/>
    </row>
    <row r="930" ht="16.5" hidden="1" customHeight="1">
      <c r="A930" s="4" t="s">
        <v>482</v>
      </c>
      <c r="B930" s="1">
        <v>0.0</v>
      </c>
      <c r="C930" s="1">
        <v>0.0</v>
      </c>
      <c r="D930" s="1" t="s">
        <v>2953</v>
      </c>
      <c r="E930" s="1">
        <v>0.0</v>
      </c>
      <c r="F930" s="5">
        <v>0.0</v>
      </c>
      <c r="G930" s="5">
        <v>0.0</v>
      </c>
      <c r="H930" s="5">
        <v>0.0</v>
      </c>
      <c r="I930" s="5">
        <v>0.0</v>
      </c>
      <c r="J930" s="5">
        <v>0.0</v>
      </c>
      <c r="K930" s="5">
        <v>0.0</v>
      </c>
      <c r="L930" s="5">
        <v>0.0</v>
      </c>
      <c r="M930" s="5">
        <v>0.0</v>
      </c>
      <c r="N930" s="5">
        <v>0.0</v>
      </c>
      <c r="O930" s="5">
        <v>0.0</v>
      </c>
      <c r="P930" s="5">
        <v>0.0</v>
      </c>
      <c r="Q930" s="5">
        <v>0.0</v>
      </c>
      <c r="R930" s="5">
        <v>0.0</v>
      </c>
      <c r="S930" s="5">
        <v>0.0</v>
      </c>
      <c r="T930" s="5">
        <v>0.0</v>
      </c>
      <c r="U930" s="5">
        <v>0.0</v>
      </c>
      <c r="V930" s="5"/>
      <c r="W930" s="5"/>
      <c r="X930" s="5"/>
      <c r="Y930" s="5"/>
      <c r="Z930" s="5"/>
      <c r="AA930" s="5"/>
      <c r="AB930" s="5"/>
      <c r="AC930" s="5"/>
      <c r="AD930" s="5"/>
    </row>
    <row r="931" ht="16.5" hidden="1" customHeight="1">
      <c r="A931" s="4" t="s">
        <v>1860</v>
      </c>
      <c r="B931" s="5">
        <v>12.0</v>
      </c>
      <c r="C931" s="5">
        <v>0.0</v>
      </c>
      <c r="D931" s="1" t="s">
        <v>1861</v>
      </c>
      <c r="E931" s="5">
        <v>0.0</v>
      </c>
      <c r="F931" s="5">
        <v>0.0</v>
      </c>
      <c r="G931" s="5">
        <v>0.0</v>
      </c>
      <c r="H931" s="5">
        <v>0.0</v>
      </c>
      <c r="I931" s="5">
        <v>0.0</v>
      </c>
      <c r="J931" s="5">
        <v>0.0</v>
      </c>
      <c r="K931" s="5">
        <v>0.0</v>
      </c>
      <c r="L931" s="5">
        <v>0.0</v>
      </c>
      <c r="M931" s="5">
        <v>0.0</v>
      </c>
      <c r="N931" s="5">
        <v>0.0</v>
      </c>
      <c r="O931" s="5">
        <v>0.0</v>
      </c>
      <c r="P931" s="5">
        <v>0.0</v>
      </c>
      <c r="Q931" s="5">
        <v>0.0</v>
      </c>
      <c r="R931" s="5">
        <v>0.0</v>
      </c>
      <c r="S931" s="5">
        <v>0.0</v>
      </c>
      <c r="T931" s="5">
        <v>0.0</v>
      </c>
      <c r="U931" s="5">
        <v>0.0</v>
      </c>
      <c r="V931" s="5"/>
      <c r="W931" s="5"/>
      <c r="X931" s="5"/>
      <c r="Y931" s="5"/>
      <c r="Z931" s="5"/>
      <c r="AA931" s="5"/>
      <c r="AB931" s="5"/>
      <c r="AC931" s="5"/>
      <c r="AD931" s="5"/>
    </row>
    <row r="932" ht="16.5" hidden="1" customHeight="1">
      <c r="A932" s="4" t="s">
        <v>1864</v>
      </c>
      <c r="B932" s="1">
        <v>0.0</v>
      </c>
      <c r="C932" s="5">
        <v>0.0</v>
      </c>
      <c r="D932" s="1" t="s">
        <v>1865</v>
      </c>
      <c r="E932" s="5">
        <v>0.0</v>
      </c>
      <c r="F932" s="5">
        <v>0.0</v>
      </c>
      <c r="G932" s="5">
        <v>0.0</v>
      </c>
      <c r="H932" s="5">
        <v>0.0</v>
      </c>
      <c r="I932" s="5">
        <v>0.0</v>
      </c>
      <c r="J932" s="5">
        <v>0.0</v>
      </c>
      <c r="K932" s="5">
        <v>0.0</v>
      </c>
      <c r="L932" s="5">
        <v>0.0</v>
      </c>
      <c r="M932" s="5">
        <v>0.0</v>
      </c>
      <c r="N932" s="5">
        <v>0.0</v>
      </c>
      <c r="O932" s="5">
        <v>0.0</v>
      </c>
      <c r="P932" s="5">
        <v>0.0</v>
      </c>
      <c r="Q932" s="5">
        <v>0.0</v>
      </c>
      <c r="R932" s="5">
        <v>0.0</v>
      </c>
      <c r="S932" s="5">
        <v>0.0</v>
      </c>
      <c r="T932" s="5">
        <v>0.0</v>
      </c>
      <c r="U932" s="5">
        <v>0.0</v>
      </c>
      <c r="V932" s="5"/>
      <c r="W932" s="5"/>
      <c r="X932" s="5"/>
      <c r="Y932" s="5"/>
      <c r="Z932" s="5"/>
      <c r="AA932" s="5"/>
      <c r="AB932" s="5"/>
      <c r="AC932" s="5"/>
      <c r="AD932" s="5"/>
    </row>
    <row r="933" ht="16.5" hidden="1" customHeight="1">
      <c r="A933" s="4" t="s">
        <v>1868</v>
      </c>
      <c r="B933" s="5">
        <v>0.0</v>
      </c>
      <c r="C933" s="5">
        <v>0.0</v>
      </c>
      <c r="D933" s="1" t="s">
        <v>2954</v>
      </c>
      <c r="E933" s="5">
        <v>0.0</v>
      </c>
      <c r="F933" s="5">
        <v>0.0</v>
      </c>
      <c r="G933" s="5">
        <v>0.0</v>
      </c>
      <c r="H933" s="5">
        <v>0.0</v>
      </c>
      <c r="I933" s="5">
        <v>0.0</v>
      </c>
      <c r="J933" s="5">
        <v>0.0</v>
      </c>
      <c r="K933" s="5">
        <v>0.0</v>
      </c>
      <c r="L933" s="5">
        <v>0.0</v>
      </c>
      <c r="M933" s="5">
        <v>0.0</v>
      </c>
      <c r="N933" s="5">
        <v>0.0</v>
      </c>
      <c r="O933" s="5">
        <v>0.0</v>
      </c>
      <c r="P933" s="5">
        <v>0.0</v>
      </c>
      <c r="Q933" s="5">
        <v>0.0</v>
      </c>
      <c r="R933" s="5">
        <v>0.0</v>
      </c>
      <c r="S933" s="5">
        <v>0.0</v>
      </c>
      <c r="T933" s="5">
        <v>0.0</v>
      </c>
      <c r="U933" s="5">
        <v>0.0</v>
      </c>
      <c r="V933" s="5"/>
      <c r="W933" s="5"/>
      <c r="X933" s="5"/>
      <c r="Y933" s="5"/>
      <c r="Z933" s="5"/>
      <c r="AA933" s="5"/>
      <c r="AB933" s="5"/>
      <c r="AC933" s="5"/>
      <c r="AD933" s="5"/>
    </row>
    <row r="934" ht="16.5" hidden="1" customHeight="1">
      <c r="A934" s="4" t="s">
        <v>1870</v>
      </c>
      <c r="B934" s="1">
        <v>0.0</v>
      </c>
      <c r="C934" s="1">
        <v>0.0</v>
      </c>
      <c r="D934" s="1" t="s">
        <v>1871</v>
      </c>
      <c r="E934" s="5">
        <v>0.0</v>
      </c>
      <c r="F934" s="5">
        <v>0.0</v>
      </c>
      <c r="G934" s="5">
        <v>0.0</v>
      </c>
      <c r="H934" s="5">
        <v>0.0</v>
      </c>
      <c r="I934" s="5">
        <v>0.0</v>
      </c>
      <c r="J934" s="5">
        <v>0.0</v>
      </c>
      <c r="K934" s="5">
        <v>0.0</v>
      </c>
      <c r="L934" s="5">
        <v>0.0</v>
      </c>
      <c r="M934" s="5">
        <v>0.0</v>
      </c>
      <c r="N934" s="5">
        <v>0.0</v>
      </c>
      <c r="O934" s="5">
        <v>0.0</v>
      </c>
      <c r="P934" s="5">
        <v>0.0</v>
      </c>
      <c r="Q934" s="5">
        <v>0.0</v>
      </c>
      <c r="R934" s="5">
        <v>0.0</v>
      </c>
      <c r="S934" s="5">
        <v>0.0</v>
      </c>
      <c r="T934" s="5">
        <v>0.0</v>
      </c>
      <c r="U934" s="5">
        <v>0.0</v>
      </c>
      <c r="V934" s="5"/>
      <c r="W934" s="5"/>
      <c r="X934" s="5"/>
      <c r="Y934" s="5"/>
      <c r="Z934" s="5"/>
      <c r="AA934" s="5"/>
      <c r="AB934" s="5"/>
      <c r="AC934" s="5"/>
      <c r="AD934" s="5"/>
    </row>
    <row r="935" ht="16.5" hidden="1" customHeight="1">
      <c r="A935" s="4" t="s">
        <v>1872</v>
      </c>
      <c r="B935" s="1">
        <v>1.0</v>
      </c>
      <c r="C935" s="1">
        <v>0.0</v>
      </c>
      <c r="D935" s="1" t="s">
        <v>2955</v>
      </c>
      <c r="E935" s="5">
        <v>0.0</v>
      </c>
      <c r="F935" s="5">
        <v>0.0</v>
      </c>
      <c r="G935" s="5">
        <v>0.0</v>
      </c>
      <c r="H935" s="5">
        <v>0.0</v>
      </c>
      <c r="I935" s="5">
        <v>0.0</v>
      </c>
      <c r="J935" s="5">
        <v>0.0</v>
      </c>
      <c r="K935" s="5">
        <v>0.0</v>
      </c>
      <c r="L935" s="5">
        <v>0.0</v>
      </c>
      <c r="M935" s="5">
        <v>0.0</v>
      </c>
      <c r="N935" s="5">
        <v>0.0</v>
      </c>
      <c r="O935" s="5">
        <v>0.0</v>
      </c>
      <c r="P935" s="5">
        <v>0.0</v>
      </c>
      <c r="Q935" s="5">
        <v>0.0</v>
      </c>
      <c r="R935" s="5">
        <v>0.0</v>
      </c>
      <c r="S935" s="5">
        <v>0.0</v>
      </c>
      <c r="T935" s="5">
        <v>0.0</v>
      </c>
      <c r="U935" s="5">
        <v>0.0</v>
      </c>
      <c r="V935" s="5"/>
      <c r="W935" s="5"/>
      <c r="X935" s="5"/>
      <c r="Y935" s="5"/>
      <c r="Z935" s="5"/>
      <c r="AA935" s="5"/>
      <c r="AB935" s="5"/>
      <c r="AC935" s="5"/>
      <c r="AD935" s="5"/>
    </row>
    <row r="936" ht="16.5" hidden="1" customHeight="1">
      <c r="A936" s="4" t="s">
        <v>1874</v>
      </c>
      <c r="B936" s="1">
        <v>0.0</v>
      </c>
      <c r="C936" s="1">
        <v>0.0</v>
      </c>
      <c r="D936" s="1" t="s">
        <v>2956</v>
      </c>
      <c r="E936" s="1">
        <v>0.0</v>
      </c>
      <c r="F936" s="1">
        <v>0.0</v>
      </c>
      <c r="G936" s="5">
        <v>0.0</v>
      </c>
      <c r="H936" s="5">
        <v>0.0</v>
      </c>
      <c r="I936" s="5">
        <v>0.0</v>
      </c>
      <c r="J936" s="5">
        <v>0.0</v>
      </c>
      <c r="K936" s="5">
        <v>0.0</v>
      </c>
      <c r="L936" s="5">
        <v>0.0</v>
      </c>
      <c r="M936" s="5">
        <v>0.0</v>
      </c>
      <c r="N936" s="5">
        <v>0.0</v>
      </c>
      <c r="O936" s="5">
        <v>0.0</v>
      </c>
      <c r="P936" s="5">
        <v>0.0</v>
      </c>
      <c r="Q936" s="5">
        <v>0.0</v>
      </c>
      <c r="R936" s="5">
        <v>0.0</v>
      </c>
      <c r="S936" s="5">
        <v>0.0</v>
      </c>
      <c r="T936" s="5">
        <v>0.0</v>
      </c>
      <c r="U936" s="5">
        <v>0.0</v>
      </c>
      <c r="V936" s="5"/>
      <c r="W936" s="5"/>
      <c r="X936" s="5"/>
      <c r="Y936" s="5"/>
      <c r="Z936" s="5"/>
      <c r="AA936" s="5"/>
      <c r="AB936" s="5"/>
      <c r="AC936" s="5"/>
      <c r="AD936" s="5"/>
    </row>
    <row r="937" ht="16.5" hidden="1" customHeight="1">
      <c r="A937" s="4" t="s">
        <v>1876</v>
      </c>
      <c r="B937" s="1">
        <v>1.0</v>
      </c>
      <c r="C937" s="1">
        <v>0.0</v>
      </c>
      <c r="D937" s="1" t="s">
        <v>2957</v>
      </c>
      <c r="E937" s="1">
        <v>0.0</v>
      </c>
      <c r="F937" s="5">
        <v>0.0</v>
      </c>
      <c r="G937" s="5">
        <v>0.0</v>
      </c>
      <c r="H937" s="5">
        <v>0.0</v>
      </c>
      <c r="I937" s="5">
        <v>0.0</v>
      </c>
      <c r="J937" s="5">
        <v>0.0</v>
      </c>
      <c r="K937" s="5">
        <v>0.0</v>
      </c>
      <c r="L937" s="5">
        <v>0.0</v>
      </c>
      <c r="M937" s="5">
        <v>0.0</v>
      </c>
      <c r="N937" s="5">
        <v>0.0</v>
      </c>
      <c r="O937" s="5">
        <v>0.0</v>
      </c>
      <c r="P937" s="5">
        <v>0.0</v>
      </c>
      <c r="Q937" s="5">
        <v>0.0</v>
      </c>
      <c r="R937" s="5">
        <v>0.0</v>
      </c>
      <c r="S937" s="5">
        <v>0.0</v>
      </c>
      <c r="T937" s="5">
        <v>0.0</v>
      </c>
      <c r="U937" s="5">
        <v>0.0</v>
      </c>
      <c r="V937" s="5"/>
      <c r="W937" s="5"/>
      <c r="X937" s="5"/>
      <c r="Y937" s="5"/>
      <c r="Z937" s="5"/>
      <c r="AA937" s="5"/>
      <c r="AB937" s="5"/>
      <c r="AC937" s="5"/>
      <c r="AD937" s="5"/>
    </row>
    <row r="938" ht="16.5" hidden="1" customHeight="1">
      <c r="A938" s="4" t="s">
        <v>1878</v>
      </c>
      <c r="B938" s="1">
        <v>1.0</v>
      </c>
      <c r="C938" s="1">
        <v>0.0</v>
      </c>
      <c r="D938" s="1" t="s">
        <v>2958</v>
      </c>
      <c r="E938" s="1">
        <v>0.0</v>
      </c>
      <c r="F938" s="1">
        <v>0.0</v>
      </c>
      <c r="G938" s="5">
        <v>0.0</v>
      </c>
      <c r="H938" s="5">
        <v>0.0</v>
      </c>
      <c r="I938" s="5">
        <v>0.0</v>
      </c>
      <c r="J938" s="5">
        <v>0.0</v>
      </c>
      <c r="K938" s="5">
        <v>0.0</v>
      </c>
      <c r="L938" s="5">
        <v>0.0</v>
      </c>
      <c r="M938" s="5">
        <v>0.0</v>
      </c>
      <c r="N938" s="5">
        <v>0.0</v>
      </c>
      <c r="O938" s="5">
        <v>0.0</v>
      </c>
      <c r="P938" s="5">
        <v>0.0</v>
      </c>
      <c r="Q938" s="5">
        <v>0.0</v>
      </c>
      <c r="R938" s="5">
        <v>0.0</v>
      </c>
      <c r="S938" s="5">
        <v>0.0</v>
      </c>
      <c r="T938" s="5">
        <v>0.0</v>
      </c>
      <c r="U938" s="5">
        <v>0.0</v>
      </c>
      <c r="V938" s="5"/>
      <c r="W938" s="5"/>
      <c r="X938" s="5"/>
      <c r="Y938" s="5"/>
      <c r="Z938" s="5"/>
      <c r="AA938" s="5"/>
      <c r="AB938" s="5"/>
      <c r="AC938" s="5"/>
      <c r="AD938" s="5"/>
    </row>
    <row r="939" ht="16.5" hidden="1" customHeight="1">
      <c r="A939" s="4" t="s">
        <v>848</v>
      </c>
      <c r="B939" s="1">
        <v>0.0</v>
      </c>
      <c r="C939" s="1">
        <v>0.0</v>
      </c>
      <c r="D939" s="1" t="s">
        <v>2959</v>
      </c>
      <c r="E939" s="1">
        <v>0.0</v>
      </c>
      <c r="F939" s="1">
        <v>0.0</v>
      </c>
      <c r="G939" s="1">
        <v>0.0</v>
      </c>
      <c r="H939" s="1">
        <v>0.0</v>
      </c>
      <c r="I939" s="1">
        <v>0.0</v>
      </c>
      <c r="J939" s="5">
        <v>0.0</v>
      </c>
      <c r="K939" s="5">
        <v>0.0</v>
      </c>
      <c r="L939" s="5">
        <v>0.0</v>
      </c>
      <c r="M939" s="5">
        <v>0.0</v>
      </c>
      <c r="N939" s="5">
        <v>0.0</v>
      </c>
      <c r="O939" s="5">
        <v>0.0</v>
      </c>
      <c r="P939" s="5">
        <v>0.0</v>
      </c>
      <c r="Q939" s="5">
        <v>0.0</v>
      </c>
      <c r="R939" s="5">
        <v>0.0</v>
      </c>
      <c r="S939" s="5">
        <v>0.0</v>
      </c>
      <c r="T939" s="5">
        <v>0.0</v>
      </c>
      <c r="U939" s="5">
        <v>0.0</v>
      </c>
      <c r="V939" s="5"/>
      <c r="W939" s="5"/>
      <c r="X939" s="5"/>
      <c r="Y939" s="5"/>
      <c r="Z939" s="5"/>
      <c r="AA939" s="5"/>
      <c r="AB939" s="5"/>
      <c r="AC939" s="5"/>
      <c r="AD939" s="5"/>
    </row>
    <row r="940" ht="16.5" hidden="1" customHeight="1">
      <c r="A940" s="4" t="s">
        <v>1880</v>
      </c>
      <c r="B940" s="1">
        <v>6.0</v>
      </c>
      <c r="C940" s="1">
        <v>0.0</v>
      </c>
      <c r="D940" s="1" t="s">
        <v>2960</v>
      </c>
      <c r="E940" s="5">
        <v>0.0</v>
      </c>
      <c r="F940" s="5">
        <v>0.0</v>
      </c>
      <c r="G940" s="5">
        <v>0.0</v>
      </c>
      <c r="H940" s="5">
        <v>0.0</v>
      </c>
      <c r="I940" s="5">
        <v>0.0</v>
      </c>
      <c r="J940" s="5">
        <v>0.0</v>
      </c>
      <c r="K940" s="5">
        <v>0.0</v>
      </c>
      <c r="L940" s="5">
        <v>0.0</v>
      </c>
      <c r="M940" s="5">
        <v>0.0</v>
      </c>
      <c r="N940" s="5">
        <v>0.0</v>
      </c>
      <c r="O940" s="5">
        <v>0.0</v>
      </c>
      <c r="P940" s="5">
        <v>0.0</v>
      </c>
      <c r="Q940" s="5">
        <v>0.0</v>
      </c>
      <c r="R940" s="5">
        <v>0.0</v>
      </c>
      <c r="S940" s="5">
        <v>0.0</v>
      </c>
      <c r="T940" s="5">
        <v>0.0</v>
      </c>
      <c r="U940" s="5">
        <v>0.0</v>
      </c>
      <c r="V940" s="5"/>
      <c r="W940" s="5"/>
      <c r="X940" s="5"/>
      <c r="Y940" s="5"/>
      <c r="Z940" s="5"/>
      <c r="AA940" s="5"/>
      <c r="AB940" s="5"/>
      <c r="AC940" s="5"/>
      <c r="AD940" s="5"/>
    </row>
    <row r="941" ht="16.5" hidden="1" customHeight="1">
      <c r="A941" s="4" t="s">
        <v>1882</v>
      </c>
      <c r="B941" s="1">
        <v>1.0</v>
      </c>
      <c r="C941" s="1">
        <v>0.0</v>
      </c>
      <c r="D941" s="1" t="s">
        <v>2961</v>
      </c>
      <c r="E941" s="1">
        <v>0.0</v>
      </c>
      <c r="F941" s="1">
        <v>0.0</v>
      </c>
      <c r="G941" s="1">
        <v>0.0</v>
      </c>
      <c r="H941" s="1">
        <v>0.0</v>
      </c>
      <c r="I941" s="1">
        <v>0.0</v>
      </c>
      <c r="J941" s="1">
        <v>0.0</v>
      </c>
      <c r="K941" s="5">
        <v>0.0</v>
      </c>
      <c r="L941" s="5">
        <v>0.0</v>
      </c>
      <c r="M941" s="5">
        <v>0.0</v>
      </c>
      <c r="N941" s="5">
        <v>0.0</v>
      </c>
      <c r="O941" s="5">
        <v>0.0</v>
      </c>
      <c r="P941" s="5">
        <v>0.0</v>
      </c>
      <c r="Q941" s="5">
        <v>0.0</v>
      </c>
      <c r="R941" s="5">
        <v>0.0</v>
      </c>
      <c r="S941" s="5">
        <v>0.0</v>
      </c>
      <c r="T941" s="5">
        <v>0.0</v>
      </c>
      <c r="U941" s="5">
        <v>0.0</v>
      </c>
      <c r="V941" s="5"/>
      <c r="W941" s="5"/>
      <c r="X941" s="5"/>
      <c r="Y941" s="5"/>
      <c r="Z941" s="5"/>
      <c r="AA941" s="5"/>
      <c r="AB941" s="5"/>
      <c r="AC941" s="5"/>
      <c r="AD941" s="5"/>
    </row>
    <row r="942" ht="16.5" hidden="1" customHeight="1">
      <c r="A942" s="4" t="s">
        <v>1888</v>
      </c>
      <c r="B942" s="1">
        <v>0.0</v>
      </c>
      <c r="C942" s="5">
        <v>0.0</v>
      </c>
      <c r="D942" s="1" t="s">
        <v>1889</v>
      </c>
      <c r="E942" s="5">
        <v>0.0</v>
      </c>
      <c r="F942" s="5">
        <v>0.0</v>
      </c>
      <c r="G942" s="5">
        <v>0.0</v>
      </c>
      <c r="H942" s="5">
        <v>0.0</v>
      </c>
      <c r="I942" s="5">
        <v>0.0</v>
      </c>
      <c r="J942" s="5">
        <v>0.0</v>
      </c>
      <c r="K942" s="5">
        <v>0.0</v>
      </c>
      <c r="L942" s="5">
        <v>0.0</v>
      </c>
      <c r="M942" s="5">
        <v>0.0</v>
      </c>
      <c r="N942" s="5">
        <v>0.0</v>
      </c>
      <c r="O942" s="5">
        <v>0.0</v>
      </c>
      <c r="P942" s="5">
        <v>0.0</v>
      </c>
      <c r="Q942" s="5">
        <v>0.0</v>
      </c>
      <c r="R942" s="5">
        <v>0.0</v>
      </c>
      <c r="S942" s="5">
        <v>0.0</v>
      </c>
      <c r="T942" s="5">
        <v>0.0</v>
      </c>
      <c r="U942" s="5">
        <v>0.0</v>
      </c>
      <c r="V942" s="5"/>
      <c r="W942" s="5"/>
      <c r="X942" s="5"/>
      <c r="Y942" s="5"/>
      <c r="Z942" s="5"/>
      <c r="AA942" s="5"/>
      <c r="AB942" s="5"/>
      <c r="AC942" s="5"/>
      <c r="AD942" s="5"/>
    </row>
    <row r="943" ht="16.5" hidden="1" customHeight="1">
      <c r="A943" s="4" t="s">
        <v>1890</v>
      </c>
      <c r="B943" s="1">
        <v>12.0</v>
      </c>
      <c r="C943" s="1">
        <v>0.0</v>
      </c>
      <c r="D943" s="1" t="s">
        <v>1891</v>
      </c>
      <c r="E943" s="5">
        <v>0.0</v>
      </c>
      <c r="F943" s="5">
        <v>0.0</v>
      </c>
      <c r="G943" s="5">
        <v>0.0</v>
      </c>
      <c r="H943" s="5">
        <v>0.0</v>
      </c>
      <c r="I943" s="5">
        <v>0.0</v>
      </c>
      <c r="J943" s="5">
        <v>0.0</v>
      </c>
      <c r="K943" s="5">
        <v>0.0</v>
      </c>
      <c r="L943" s="5">
        <v>0.0</v>
      </c>
      <c r="M943" s="5">
        <v>0.0</v>
      </c>
      <c r="N943" s="5">
        <v>0.0</v>
      </c>
      <c r="O943" s="5">
        <v>0.0</v>
      </c>
      <c r="P943" s="5">
        <v>0.0</v>
      </c>
      <c r="Q943" s="5">
        <v>0.0</v>
      </c>
      <c r="R943" s="5">
        <v>0.0</v>
      </c>
      <c r="S943" s="5">
        <v>0.0</v>
      </c>
      <c r="T943" s="5">
        <v>0.0</v>
      </c>
      <c r="U943" s="5">
        <v>0.0</v>
      </c>
      <c r="V943" s="5"/>
      <c r="W943" s="5"/>
      <c r="X943" s="5"/>
      <c r="Y943" s="5"/>
      <c r="Z943" s="5"/>
      <c r="AA943" s="5"/>
      <c r="AB943" s="5"/>
      <c r="AC943" s="5"/>
      <c r="AD943" s="5"/>
    </row>
    <row r="944" ht="16.5" hidden="1" customHeight="1">
      <c r="A944" s="4" t="s">
        <v>1896</v>
      </c>
      <c r="B944" s="1">
        <v>6.0</v>
      </c>
      <c r="C944" s="1">
        <v>0.0</v>
      </c>
      <c r="D944" s="1" t="s">
        <v>1897</v>
      </c>
      <c r="E944" s="5">
        <v>0.0</v>
      </c>
      <c r="F944" s="5">
        <v>0.0</v>
      </c>
      <c r="G944" s="5">
        <v>0.0</v>
      </c>
      <c r="H944" s="5">
        <v>0.0</v>
      </c>
      <c r="I944" s="5">
        <v>0.0</v>
      </c>
      <c r="J944" s="5">
        <v>0.0</v>
      </c>
      <c r="K944" s="5">
        <v>0.0</v>
      </c>
      <c r="L944" s="5">
        <v>0.0</v>
      </c>
      <c r="M944" s="5">
        <v>0.0</v>
      </c>
      <c r="N944" s="5">
        <v>0.0</v>
      </c>
      <c r="O944" s="5">
        <v>0.0</v>
      </c>
      <c r="P944" s="5">
        <v>0.0</v>
      </c>
      <c r="Q944" s="5">
        <v>0.0</v>
      </c>
      <c r="R944" s="5">
        <v>0.0</v>
      </c>
      <c r="S944" s="5">
        <v>0.0</v>
      </c>
      <c r="T944" s="5">
        <v>0.0</v>
      </c>
      <c r="U944" s="5">
        <v>0.0</v>
      </c>
      <c r="V944" s="5"/>
      <c r="W944" s="5"/>
      <c r="X944" s="5"/>
      <c r="Y944" s="5"/>
      <c r="Z944" s="5"/>
      <c r="AA944" s="5"/>
      <c r="AB944" s="5"/>
      <c r="AC944" s="5"/>
      <c r="AD944" s="5"/>
    </row>
    <row r="945" ht="16.5" hidden="1" customHeight="1">
      <c r="A945" s="4" t="s">
        <v>1898</v>
      </c>
      <c r="B945" s="1">
        <v>0.0</v>
      </c>
      <c r="C945" s="5">
        <v>0.0</v>
      </c>
      <c r="D945" s="1" t="s">
        <v>2962</v>
      </c>
      <c r="E945" s="5">
        <v>0.0</v>
      </c>
      <c r="F945" s="5">
        <v>0.0</v>
      </c>
      <c r="G945" s="5">
        <v>0.0</v>
      </c>
      <c r="H945" s="5">
        <v>0.0</v>
      </c>
      <c r="I945" s="5">
        <v>0.0</v>
      </c>
      <c r="J945" s="5">
        <v>0.0</v>
      </c>
      <c r="K945" s="5">
        <v>0.0</v>
      </c>
      <c r="L945" s="5">
        <v>0.0</v>
      </c>
      <c r="M945" s="5">
        <v>0.0</v>
      </c>
      <c r="N945" s="5">
        <v>0.0</v>
      </c>
      <c r="O945" s="5">
        <v>0.0</v>
      </c>
      <c r="P945" s="5">
        <v>0.0</v>
      </c>
      <c r="Q945" s="5">
        <v>0.0</v>
      </c>
      <c r="R945" s="5">
        <v>0.0</v>
      </c>
      <c r="S945" s="5">
        <v>0.0</v>
      </c>
      <c r="T945" s="5">
        <v>0.0</v>
      </c>
      <c r="U945" s="5">
        <v>0.0</v>
      </c>
      <c r="V945" s="5"/>
      <c r="W945" s="5"/>
      <c r="X945" s="5"/>
      <c r="Y945" s="5"/>
      <c r="Z945" s="5"/>
      <c r="AA945" s="5"/>
      <c r="AB945" s="5"/>
      <c r="AC945" s="5"/>
      <c r="AD945" s="5"/>
    </row>
    <row r="946" ht="16.5" hidden="1" customHeight="1">
      <c r="A946" s="4" t="s">
        <v>1904</v>
      </c>
      <c r="B946" s="1">
        <v>0.0</v>
      </c>
      <c r="C946" s="1">
        <v>0.0</v>
      </c>
      <c r="D946" s="1" t="s">
        <v>1905</v>
      </c>
      <c r="E946" s="1">
        <v>0.0</v>
      </c>
      <c r="F946" s="5">
        <v>0.0</v>
      </c>
      <c r="G946" s="5">
        <v>0.0</v>
      </c>
      <c r="H946" s="5">
        <v>0.0</v>
      </c>
      <c r="I946" s="5">
        <v>0.0</v>
      </c>
      <c r="J946" s="5">
        <v>0.0</v>
      </c>
      <c r="K946" s="5">
        <v>0.0</v>
      </c>
      <c r="L946" s="5">
        <v>0.0</v>
      </c>
      <c r="M946" s="5">
        <v>0.0</v>
      </c>
      <c r="N946" s="5">
        <v>0.0</v>
      </c>
      <c r="O946" s="5">
        <v>0.0</v>
      </c>
      <c r="P946" s="5">
        <v>0.0</v>
      </c>
      <c r="Q946" s="5">
        <v>0.0</v>
      </c>
      <c r="R946" s="5">
        <v>0.0</v>
      </c>
      <c r="S946" s="5">
        <v>0.0</v>
      </c>
      <c r="T946" s="5">
        <v>0.0</v>
      </c>
      <c r="U946" s="5">
        <v>0.0</v>
      </c>
      <c r="V946" s="5"/>
      <c r="W946" s="5"/>
      <c r="X946" s="5"/>
      <c r="Y946" s="5"/>
      <c r="Z946" s="5"/>
      <c r="AA946" s="5"/>
      <c r="AB946" s="5"/>
      <c r="AC946" s="5"/>
      <c r="AD946" s="5"/>
    </row>
    <row r="947" ht="16.5" hidden="1" customHeight="1">
      <c r="A947" s="4" t="s">
        <v>1908</v>
      </c>
      <c r="B947" s="1">
        <v>3.0</v>
      </c>
      <c r="C947" s="1">
        <v>0.0</v>
      </c>
      <c r="D947" s="1" t="s">
        <v>2963</v>
      </c>
      <c r="E947" s="1">
        <v>0.0</v>
      </c>
      <c r="F947" s="5">
        <v>0.0</v>
      </c>
      <c r="G947" s="5">
        <v>0.0</v>
      </c>
      <c r="H947" s="5">
        <v>0.0</v>
      </c>
      <c r="I947" s="5">
        <v>0.0</v>
      </c>
      <c r="J947" s="5">
        <v>0.0</v>
      </c>
      <c r="K947" s="5">
        <v>0.0</v>
      </c>
      <c r="L947" s="5">
        <v>0.0</v>
      </c>
      <c r="M947" s="5">
        <v>0.0</v>
      </c>
      <c r="N947" s="5">
        <v>0.0</v>
      </c>
      <c r="O947" s="5">
        <v>0.0</v>
      </c>
      <c r="P947" s="5">
        <v>0.0</v>
      </c>
      <c r="Q947" s="5">
        <v>0.0</v>
      </c>
      <c r="R947" s="5">
        <v>0.0</v>
      </c>
      <c r="S947" s="5">
        <v>0.0</v>
      </c>
      <c r="T947" s="5">
        <v>0.0</v>
      </c>
      <c r="U947" s="5">
        <v>0.0</v>
      </c>
      <c r="V947" s="5"/>
      <c r="W947" s="5"/>
      <c r="X947" s="5"/>
      <c r="Y947" s="5"/>
      <c r="Z947" s="5"/>
      <c r="AA947" s="5"/>
      <c r="AB947" s="5"/>
      <c r="AC947" s="5"/>
      <c r="AD947" s="5"/>
    </row>
    <row r="948" ht="16.5" hidden="1" customHeight="1">
      <c r="A948" s="4" t="s">
        <v>1912</v>
      </c>
      <c r="B948" s="1">
        <v>5.0</v>
      </c>
      <c r="C948" s="1">
        <v>0.0</v>
      </c>
      <c r="D948" s="1" t="s">
        <v>2964</v>
      </c>
      <c r="E948" s="1">
        <v>0.0</v>
      </c>
      <c r="F948" s="1">
        <v>0.0</v>
      </c>
      <c r="G948" s="1">
        <v>0.0</v>
      </c>
      <c r="H948" s="1">
        <v>0.0</v>
      </c>
      <c r="I948" s="5">
        <v>0.0</v>
      </c>
      <c r="J948" s="5">
        <v>0.0</v>
      </c>
      <c r="K948" s="5">
        <v>0.0</v>
      </c>
      <c r="L948" s="5">
        <v>0.0</v>
      </c>
      <c r="M948" s="5">
        <v>0.0</v>
      </c>
      <c r="N948" s="5">
        <v>0.0</v>
      </c>
      <c r="O948" s="5">
        <v>0.0</v>
      </c>
      <c r="P948" s="5">
        <v>0.0</v>
      </c>
      <c r="Q948" s="5">
        <v>0.0</v>
      </c>
      <c r="R948" s="5">
        <v>0.0</v>
      </c>
      <c r="S948" s="5">
        <v>0.0</v>
      </c>
      <c r="T948" s="5">
        <v>0.0</v>
      </c>
      <c r="U948" s="5">
        <v>0.0</v>
      </c>
      <c r="V948" s="5"/>
      <c r="W948" s="5"/>
      <c r="X948" s="5"/>
      <c r="Y948" s="5"/>
      <c r="Z948" s="5"/>
      <c r="AA948" s="5"/>
      <c r="AB948" s="5"/>
      <c r="AC948" s="5"/>
      <c r="AD948" s="5"/>
    </row>
    <row r="949" ht="16.5" hidden="1" customHeight="1">
      <c r="A949" s="4" t="s">
        <v>1916</v>
      </c>
      <c r="B949" s="1">
        <v>3.0</v>
      </c>
      <c r="C949" s="1">
        <v>0.0</v>
      </c>
      <c r="D949" s="1" t="s">
        <v>1917</v>
      </c>
      <c r="E949" s="1">
        <v>0.0</v>
      </c>
      <c r="F949" s="5">
        <v>0.0</v>
      </c>
      <c r="G949" s="5">
        <v>0.0</v>
      </c>
      <c r="H949" s="5">
        <v>0.0</v>
      </c>
      <c r="I949" s="5">
        <v>0.0</v>
      </c>
      <c r="J949" s="5">
        <v>0.0</v>
      </c>
      <c r="K949" s="5">
        <v>0.0</v>
      </c>
      <c r="L949" s="5">
        <v>0.0</v>
      </c>
      <c r="M949" s="5">
        <v>0.0</v>
      </c>
      <c r="N949" s="5">
        <v>0.0</v>
      </c>
      <c r="O949" s="5">
        <v>0.0</v>
      </c>
      <c r="P949" s="5">
        <v>0.0</v>
      </c>
      <c r="Q949" s="5">
        <v>0.0</v>
      </c>
      <c r="R949" s="5">
        <v>0.0</v>
      </c>
      <c r="S949" s="5">
        <v>0.0</v>
      </c>
      <c r="T949" s="5">
        <v>0.0</v>
      </c>
      <c r="U949" s="5">
        <v>0.0</v>
      </c>
      <c r="V949" s="5"/>
      <c r="W949" s="5"/>
      <c r="X949" s="5"/>
      <c r="Y949" s="5"/>
      <c r="Z949" s="5"/>
      <c r="AA949" s="5"/>
      <c r="AB949" s="5"/>
      <c r="AC949" s="5"/>
      <c r="AD949" s="5"/>
    </row>
    <row r="950" ht="16.5" hidden="1" customHeight="1">
      <c r="A950" s="4" t="s">
        <v>1918</v>
      </c>
      <c r="B950" s="5">
        <v>0.0</v>
      </c>
      <c r="C950" s="5">
        <v>0.0</v>
      </c>
      <c r="D950" s="1" t="s">
        <v>2965</v>
      </c>
      <c r="E950" s="5">
        <v>0.0</v>
      </c>
      <c r="F950" s="5">
        <v>0.0</v>
      </c>
      <c r="G950" s="5">
        <v>0.0</v>
      </c>
      <c r="H950" s="5">
        <v>0.0</v>
      </c>
      <c r="I950" s="5">
        <v>0.0</v>
      </c>
      <c r="J950" s="5">
        <v>0.0</v>
      </c>
      <c r="K950" s="5">
        <v>0.0</v>
      </c>
      <c r="L950" s="5">
        <v>0.0</v>
      </c>
      <c r="M950" s="5">
        <v>0.0</v>
      </c>
      <c r="N950" s="5">
        <v>0.0</v>
      </c>
      <c r="O950" s="5">
        <v>0.0</v>
      </c>
      <c r="P950" s="5">
        <v>0.0</v>
      </c>
      <c r="Q950" s="5">
        <v>0.0</v>
      </c>
      <c r="R950" s="5">
        <v>0.0</v>
      </c>
      <c r="S950" s="5">
        <v>0.0</v>
      </c>
      <c r="T950" s="5">
        <v>0.0</v>
      </c>
      <c r="U950" s="5">
        <v>0.0</v>
      </c>
      <c r="V950" s="5"/>
      <c r="W950" s="5"/>
      <c r="X950" s="5"/>
      <c r="Y950" s="5"/>
      <c r="Z950" s="5"/>
      <c r="AA950" s="5"/>
      <c r="AB950" s="5"/>
      <c r="AC950" s="5"/>
      <c r="AD950" s="5"/>
    </row>
    <row r="951" ht="16.5" hidden="1" customHeight="1">
      <c r="A951" s="4" t="s">
        <v>1920</v>
      </c>
      <c r="B951" s="5">
        <v>5.0</v>
      </c>
      <c r="C951" s="5">
        <v>0.0</v>
      </c>
      <c r="D951" s="1" t="s">
        <v>1921</v>
      </c>
      <c r="E951" s="5">
        <v>0.0</v>
      </c>
      <c r="F951" s="5">
        <v>0.0</v>
      </c>
      <c r="G951" s="5">
        <v>0.0</v>
      </c>
      <c r="H951" s="5">
        <v>0.0</v>
      </c>
      <c r="I951" s="5">
        <v>0.0</v>
      </c>
      <c r="J951" s="5">
        <v>0.0</v>
      </c>
      <c r="K951" s="5">
        <v>0.0</v>
      </c>
      <c r="L951" s="5">
        <v>0.0</v>
      </c>
      <c r="M951" s="5">
        <v>0.0</v>
      </c>
      <c r="N951" s="5">
        <v>0.0</v>
      </c>
      <c r="O951" s="5">
        <v>0.0</v>
      </c>
      <c r="P951" s="5">
        <v>0.0</v>
      </c>
      <c r="Q951" s="5">
        <v>0.0</v>
      </c>
      <c r="R951" s="5">
        <v>0.0</v>
      </c>
      <c r="S951" s="5">
        <v>0.0</v>
      </c>
      <c r="T951" s="5">
        <v>0.0</v>
      </c>
      <c r="U951" s="5">
        <v>0.0</v>
      </c>
      <c r="V951" s="5"/>
      <c r="W951" s="5"/>
      <c r="X951" s="5"/>
      <c r="Y951" s="5"/>
      <c r="Z951" s="5"/>
      <c r="AA951" s="5"/>
      <c r="AB951" s="5"/>
      <c r="AC951" s="5"/>
      <c r="AD951" s="5"/>
    </row>
    <row r="952" ht="16.5" hidden="1" customHeight="1">
      <c r="A952" s="4" t="s">
        <v>1922</v>
      </c>
      <c r="B952" s="1">
        <v>1.0</v>
      </c>
      <c r="C952" s="1">
        <v>0.0</v>
      </c>
      <c r="D952" s="1" t="s">
        <v>1923</v>
      </c>
      <c r="E952" s="1">
        <v>0.0</v>
      </c>
      <c r="F952" s="1">
        <v>0.0</v>
      </c>
      <c r="G952" s="1">
        <v>0.0</v>
      </c>
      <c r="H952" s="1">
        <v>0.0</v>
      </c>
      <c r="I952" s="1">
        <v>0.0</v>
      </c>
      <c r="J952" s="1">
        <v>0.0</v>
      </c>
      <c r="K952" s="5">
        <v>0.0</v>
      </c>
      <c r="L952" s="5">
        <v>0.0</v>
      </c>
      <c r="M952" s="5">
        <v>0.0</v>
      </c>
      <c r="N952" s="5">
        <v>0.0</v>
      </c>
      <c r="O952" s="5">
        <v>0.0</v>
      </c>
      <c r="P952" s="5">
        <v>0.0</v>
      </c>
      <c r="Q952" s="5">
        <v>0.0</v>
      </c>
      <c r="R952" s="5">
        <v>0.0</v>
      </c>
      <c r="S952" s="5">
        <v>0.0</v>
      </c>
      <c r="T952" s="5">
        <v>0.0</v>
      </c>
      <c r="U952" s="5">
        <v>0.0</v>
      </c>
      <c r="V952" s="5"/>
      <c r="W952" s="5"/>
      <c r="X952" s="5"/>
      <c r="Y952" s="5"/>
      <c r="Z952" s="5"/>
      <c r="AA952" s="5"/>
      <c r="AB952" s="5"/>
      <c r="AC952" s="5"/>
      <c r="AD952" s="5"/>
    </row>
    <row r="953" ht="16.5" hidden="1" customHeight="1">
      <c r="A953" s="4" t="s">
        <v>1928</v>
      </c>
      <c r="B953" s="1">
        <v>34.0</v>
      </c>
      <c r="C953" s="1">
        <v>0.0</v>
      </c>
      <c r="D953" s="1" t="s">
        <v>1929</v>
      </c>
      <c r="E953" s="1">
        <v>0.0</v>
      </c>
      <c r="F953" s="1">
        <v>0.0</v>
      </c>
      <c r="G953" s="5">
        <v>0.0</v>
      </c>
      <c r="H953" s="5">
        <v>0.0</v>
      </c>
      <c r="I953" s="5">
        <v>0.0</v>
      </c>
      <c r="J953" s="5">
        <v>0.0</v>
      </c>
      <c r="K953" s="5">
        <v>0.0</v>
      </c>
      <c r="L953" s="5">
        <v>0.0</v>
      </c>
      <c r="M953" s="5">
        <v>0.0</v>
      </c>
      <c r="N953" s="5">
        <v>0.0</v>
      </c>
      <c r="O953" s="5">
        <v>0.0</v>
      </c>
      <c r="P953" s="5">
        <v>0.0</v>
      </c>
      <c r="Q953" s="5">
        <v>0.0</v>
      </c>
      <c r="R953" s="5">
        <v>0.0</v>
      </c>
      <c r="S953" s="5">
        <v>0.0</v>
      </c>
      <c r="T953" s="5">
        <v>0.0</v>
      </c>
      <c r="U953" s="5">
        <v>0.0</v>
      </c>
      <c r="V953" s="5"/>
      <c r="W953" s="5"/>
      <c r="X953" s="5"/>
      <c r="Y953" s="5"/>
      <c r="Z953" s="5"/>
      <c r="AA953" s="5"/>
      <c r="AB953" s="5"/>
      <c r="AC953" s="5"/>
      <c r="AD953" s="5"/>
    </row>
    <row r="954" ht="16.5" hidden="1" customHeight="1">
      <c r="A954" s="4" t="s">
        <v>1932</v>
      </c>
      <c r="B954" s="1">
        <v>0.0</v>
      </c>
      <c r="C954" s="5">
        <v>0.0</v>
      </c>
      <c r="D954" s="1" t="s">
        <v>2966</v>
      </c>
      <c r="E954" s="5">
        <v>0.0</v>
      </c>
      <c r="F954" s="5">
        <v>0.0</v>
      </c>
      <c r="G954" s="5">
        <v>0.0</v>
      </c>
      <c r="H954" s="5">
        <v>0.0</v>
      </c>
      <c r="I954" s="5">
        <v>0.0</v>
      </c>
      <c r="J954" s="5">
        <v>0.0</v>
      </c>
      <c r="K954" s="5">
        <v>0.0</v>
      </c>
      <c r="L954" s="5">
        <v>0.0</v>
      </c>
      <c r="M954" s="5">
        <v>0.0</v>
      </c>
      <c r="N954" s="5">
        <v>0.0</v>
      </c>
      <c r="O954" s="5">
        <v>0.0</v>
      </c>
      <c r="P954" s="5">
        <v>0.0</v>
      </c>
      <c r="Q954" s="5">
        <v>0.0</v>
      </c>
      <c r="R954" s="5">
        <v>0.0</v>
      </c>
      <c r="S954" s="5">
        <v>0.0</v>
      </c>
      <c r="T954" s="5">
        <v>0.0</v>
      </c>
      <c r="U954" s="5">
        <v>0.0</v>
      </c>
      <c r="V954" s="5"/>
      <c r="W954" s="5"/>
      <c r="X954" s="5"/>
      <c r="Y954" s="5"/>
      <c r="Z954" s="5"/>
      <c r="AA954" s="5"/>
      <c r="AB954" s="5"/>
      <c r="AC954" s="5"/>
      <c r="AD954" s="5"/>
    </row>
    <row r="955" ht="16.5" hidden="1" customHeight="1">
      <c r="A955" s="4" t="s">
        <v>1934</v>
      </c>
      <c r="B955" s="5">
        <v>3.0</v>
      </c>
      <c r="C955" s="5">
        <v>0.0</v>
      </c>
      <c r="D955" s="1" t="s">
        <v>2967</v>
      </c>
      <c r="E955" s="5">
        <v>0.0</v>
      </c>
      <c r="F955" s="5">
        <v>0.0</v>
      </c>
      <c r="G955" s="5">
        <v>0.0</v>
      </c>
      <c r="H955" s="5">
        <v>0.0</v>
      </c>
      <c r="I955" s="5">
        <v>0.0</v>
      </c>
      <c r="J955" s="5">
        <v>0.0</v>
      </c>
      <c r="K955" s="5">
        <v>0.0</v>
      </c>
      <c r="L955" s="5">
        <v>0.0</v>
      </c>
      <c r="M955" s="5">
        <v>0.0</v>
      </c>
      <c r="N955" s="5">
        <v>0.0</v>
      </c>
      <c r="O955" s="5">
        <v>0.0</v>
      </c>
      <c r="P955" s="5">
        <v>0.0</v>
      </c>
      <c r="Q955" s="5">
        <v>0.0</v>
      </c>
      <c r="R955" s="5">
        <v>0.0</v>
      </c>
      <c r="S955" s="5">
        <v>0.0</v>
      </c>
      <c r="T955" s="5">
        <v>0.0</v>
      </c>
      <c r="U955" s="5">
        <v>0.0</v>
      </c>
      <c r="V955" s="5"/>
      <c r="W955" s="5"/>
      <c r="X955" s="5"/>
      <c r="Y955" s="5"/>
      <c r="Z955" s="5"/>
      <c r="AA955" s="5"/>
      <c r="AB955" s="5"/>
      <c r="AC955" s="5"/>
      <c r="AD955" s="5"/>
    </row>
    <row r="956" ht="16.5" hidden="1" customHeight="1">
      <c r="A956" s="4" t="s">
        <v>1936</v>
      </c>
      <c r="B956" s="5">
        <v>5.0</v>
      </c>
      <c r="C956" s="5">
        <v>0.0</v>
      </c>
      <c r="D956" s="1" t="s">
        <v>2968</v>
      </c>
      <c r="E956" s="5">
        <v>0.0</v>
      </c>
      <c r="F956" s="5">
        <v>0.0</v>
      </c>
      <c r="G956" s="5">
        <v>0.0</v>
      </c>
      <c r="H956" s="5">
        <v>0.0</v>
      </c>
      <c r="I956" s="5">
        <v>0.0</v>
      </c>
      <c r="J956" s="5">
        <v>0.0</v>
      </c>
      <c r="K956" s="5">
        <v>0.0</v>
      </c>
      <c r="L956" s="5">
        <v>0.0</v>
      </c>
      <c r="M956" s="5">
        <v>0.0</v>
      </c>
      <c r="N956" s="5">
        <v>0.0</v>
      </c>
      <c r="O956" s="5">
        <v>0.0</v>
      </c>
      <c r="P956" s="5">
        <v>0.0</v>
      </c>
      <c r="Q956" s="5">
        <v>0.0</v>
      </c>
      <c r="R956" s="5">
        <v>0.0</v>
      </c>
      <c r="S956" s="5">
        <v>0.0</v>
      </c>
      <c r="T956" s="5">
        <v>0.0</v>
      </c>
      <c r="U956" s="5">
        <v>0.0</v>
      </c>
      <c r="V956" s="5"/>
      <c r="W956" s="5"/>
      <c r="X956" s="5"/>
      <c r="Y956" s="5"/>
      <c r="Z956" s="5"/>
      <c r="AA956" s="5"/>
      <c r="AB956" s="5"/>
      <c r="AC956" s="5"/>
      <c r="AD956" s="5"/>
    </row>
    <row r="957" ht="16.5" hidden="1" customHeight="1">
      <c r="A957" s="4" t="s">
        <v>1938</v>
      </c>
      <c r="B957" s="1">
        <v>8.0</v>
      </c>
      <c r="C957" s="1">
        <v>0.0</v>
      </c>
      <c r="D957" s="1" t="s">
        <v>2969</v>
      </c>
      <c r="E957" s="1">
        <v>0.0</v>
      </c>
      <c r="F957" s="1">
        <v>0.0</v>
      </c>
      <c r="G957" s="1">
        <v>0.0</v>
      </c>
      <c r="H957" s="5">
        <v>0.0</v>
      </c>
      <c r="I957" s="5">
        <v>0.0</v>
      </c>
      <c r="J957" s="5">
        <v>0.0</v>
      </c>
      <c r="K957" s="5">
        <v>0.0</v>
      </c>
      <c r="L957" s="5">
        <v>0.0</v>
      </c>
      <c r="M957" s="5">
        <v>0.0</v>
      </c>
      <c r="N957" s="5">
        <v>0.0</v>
      </c>
      <c r="O957" s="5">
        <v>0.0</v>
      </c>
      <c r="P957" s="5">
        <v>0.0</v>
      </c>
      <c r="Q957" s="5">
        <v>0.0</v>
      </c>
      <c r="R957" s="5">
        <v>0.0</v>
      </c>
      <c r="S957" s="5">
        <v>0.0</v>
      </c>
      <c r="T957" s="5">
        <v>0.0</v>
      </c>
      <c r="U957" s="5">
        <v>0.0</v>
      </c>
      <c r="V957" s="5"/>
      <c r="W957" s="5"/>
      <c r="X957" s="5"/>
      <c r="Y957" s="5"/>
      <c r="Z957" s="5"/>
      <c r="AA957" s="5"/>
      <c r="AB957" s="5"/>
      <c r="AC957" s="5"/>
      <c r="AD957" s="5"/>
    </row>
    <row r="958" ht="16.5" hidden="1" customHeight="1">
      <c r="A958" s="4" t="s">
        <v>1942</v>
      </c>
      <c r="B958" s="1">
        <v>0.0</v>
      </c>
      <c r="C958" s="1">
        <v>0.0</v>
      </c>
      <c r="D958" s="1" t="s">
        <v>1943</v>
      </c>
      <c r="E958" s="1">
        <v>0.0</v>
      </c>
      <c r="F958" s="1">
        <v>0.0</v>
      </c>
      <c r="G958" s="1">
        <v>0.0</v>
      </c>
      <c r="H958" s="1">
        <v>0.0</v>
      </c>
      <c r="I958" s="5">
        <v>0.0</v>
      </c>
      <c r="J958" s="5">
        <v>0.0</v>
      </c>
      <c r="K958" s="5">
        <v>0.0</v>
      </c>
      <c r="L958" s="5">
        <v>0.0</v>
      </c>
      <c r="M958" s="5">
        <v>0.0</v>
      </c>
      <c r="N958" s="5">
        <v>0.0</v>
      </c>
      <c r="O958" s="5">
        <v>0.0</v>
      </c>
      <c r="P958" s="5">
        <v>0.0</v>
      </c>
      <c r="Q958" s="5">
        <v>0.0</v>
      </c>
      <c r="R958" s="5">
        <v>0.0</v>
      </c>
      <c r="S958" s="5">
        <v>0.0</v>
      </c>
      <c r="T958" s="5">
        <v>0.0</v>
      </c>
      <c r="U958" s="5">
        <v>0.0</v>
      </c>
      <c r="V958" s="5"/>
      <c r="W958" s="5"/>
      <c r="X958" s="5"/>
      <c r="Y958" s="5"/>
      <c r="Z958" s="5"/>
      <c r="AA958" s="5"/>
      <c r="AB958" s="5"/>
      <c r="AC958" s="5"/>
      <c r="AD958" s="5"/>
    </row>
    <row r="959" ht="16.5" hidden="1" customHeight="1">
      <c r="A959" s="4" t="s">
        <v>1944</v>
      </c>
      <c r="B959" s="1">
        <v>4.0</v>
      </c>
      <c r="C959" s="5">
        <v>0.0</v>
      </c>
      <c r="D959" s="1" t="s">
        <v>2970</v>
      </c>
      <c r="E959" s="5">
        <v>0.0</v>
      </c>
      <c r="F959" s="5">
        <v>0.0</v>
      </c>
      <c r="G959" s="5">
        <v>0.0</v>
      </c>
      <c r="H959" s="5">
        <v>0.0</v>
      </c>
      <c r="I959" s="5">
        <v>0.0</v>
      </c>
      <c r="J959" s="5">
        <v>0.0</v>
      </c>
      <c r="K959" s="5">
        <v>0.0</v>
      </c>
      <c r="L959" s="5">
        <v>0.0</v>
      </c>
      <c r="M959" s="5">
        <v>0.0</v>
      </c>
      <c r="N959" s="5">
        <v>0.0</v>
      </c>
      <c r="O959" s="5">
        <v>0.0</v>
      </c>
      <c r="P959" s="5">
        <v>0.0</v>
      </c>
      <c r="Q959" s="5">
        <v>0.0</v>
      </c>
      <c r="R959" s="5">
        <v>0.0</v>
      </c>
      <c r="S959" s="5">
        <v>0.0</v>
      </c>
      <c r="T959" s="5">
        <v>0.0</v>
      </c>
      <c r="U959" s="5">
        <v>0.0</v>
      </c>
      <c r="V959" s="5"/>
      <c r="W959" s="5"/>
      <c r="X959" s="5"/>
      <c r="Y959" s="5"/>
      <c r="Z959" s="5"/>
      <c r="AA959" s="5"/>
      <c r="AB959" s="5"/>
      <c r="AC959" s="5"/>
      <c r="AD959" s="5"/>
    </row>
    <row r="960" ht="16.5" hidden="1" customHeight="1">
      <c r="A960" s="4" t="s">
        <v>1946</v>
      </c>
      <c r="B960" s="1">
        <v>0.0</v>
      </c>
      <c r="C960" s="1">
        <v>0.0</v>
      </c>
      <c r="D960" s="1" t="s">
        <v>2971</v>
      </c>
      <c r="E960" s="1">
        <v>0.0</v>
      </c>
      <c r="F960" s="1">
        <v>0.0</v>
      </c>
      <c r="G960" s="1">
        <v>0.0</v>
      </c>
      <c r="H960" s="1">
        <v>0.0</v>
      </c>
      <c r="I960" s="1">
        <v>0.0</v>
      </c>
      <c r="J960" s="5">
        <v>0.0</v>
      </c>
      <c r="K960" s="5">
        <v>0.0</v>
      </c>
      <c r="L960" s="5">
        <v>0.0</v>
      </c>
      <c r="M960" s="5">
        <v>0.0</v>
      </c>
      <c r="N960" s="5">
        <v>0.0</v>
      </c>
      <c r="O960" s="5">
        <v>0.0</v>
      </c>
      <c r="P960" s="5">
        <v>0.0</v>
      </c>
      <c r="Q960" s="5">
        <v>0.0</v>
      </c>
      <c r="R960" s="5">
        <v>0.0</v>
      </c>
      <c r="S960" s="5">
        <v>0.0</v>
      </c>
      <c r="T960" s="5">
        <v>0.0</v>
      </c>
      <c r="U960" s="5">
        <v>0.0</v>
      </c>
      <c r="V960" s="5"/>
      <c r="W960" s="5"/>
      <c r="X960" s="5"/>
      <c r="Y960" s="5"/>
      <c r="Z960" s="5"/>
      <c r="AA960" s="5"/>
      <c r="AB960" s="5"/>
      <c r="AC960" s="5"/>
      <c r="AD960" s="5"/>
    </row>
    <row r="961" ht="16.5" hidden="1" customHeight="1">
      <c r="A961" s="4" t="s">
        <v>1948</v>
      </c>
      <c r="B961" s="5">
        <v>0.0</v>
      </c>
      <c r="C961" s="5">
        <v>0.0</v>
      </c>
      <c r="D961" s="1" t="s">
        <v>2972</v>
      </c>
      <c r="E961" s="5">
        <v>0.0</v>
      </c>
      <c r="F961" s="5">
        <v>0.0</v>
      </c>
      <c r="G961" s="5">
        <v>0.0</v>
      </c>
      <c r="H961" s="5">
        <v>0.0</v>
      </c>
      <c r="I961" s="5">
        <v>0.0</v>
      </c>
      <c r="J961" s="5">
        <v>0.0</v>
      </c>
      <c r="K961" s="5">
        <v>0.0</v>
      </c>
      <c r="L961" s="5">
        <v>0.0</v>
      </c>
      <c r="M961" s="5">
        <v>0.0</v>
      </c>
      <c r="N961" s="5">
        <v>0.0</v>
      </c>
      <c r="O961" s="5">
        <v>0.0</v>
      </c>
      <c r="P961" s="5">
        <v>0.0</v>
      </c>
      <c r="Q961" s="5">
        <v>0.0</v>
      </c>
      <c r="R961" s="5">
        <v>0.0</v>
      </c>
      <c r="S961" s="5">
        <v>0.0</v>
      </c>
      <c r="T961" s="5">
        <v>0.0</v>
      </c>
      <c r="U961" s="5">
        <v>0.0</v>
      </c>
      <c r="V961" s="5"/>
      <c r="W961" s="5"/>
      <c r="X961" s="5"/>
      <c r="Y961" s="5"/>
      <c r="Z961" s="5"/>
      <c r="AA961" s="5"/>
      <c r="AB961" s="5"/>
      <c r="AC961" s="5"/>
      <c r="AD961" s="5"/>
    </row>
    <row r="962" ht="16.5" hidden="1" customHeight="1">
      <c r="A962" s="4" t="s">
        <v>1950</v>
      </c>
      <c r="B962" s="5">
        <v>0.0</v>
      </c>
      <c r="C962" s="5">
        <v>0.0</v>
      </c>
      <c r="D962" s="1" t="s">
        <v>2973</v>
      </c>
      <c r="E962" s="5">
        <v>0.0</v>
      </c>
      <c r="F962" s="5">
        <v>0.0</v>
      </c>
      <c r="G962" s="5">
        <v>0.0</v>
      </c>
      <c r="H962" s="5">
        <v>0.0</v>
      </c>
      <c r="I962" s="5">
        <v>0.0</v>
      </c>
      <c r="J962" s="5">
        <v>0.0</v>
      </c>
      <c r="K962" s="5">
        <v>0.0</v>
      </c>
      <c r="L962" s="5">
        <v>0.0</v>
      </c>
      <c r="M962" s="5">
        <v>0.0</v>
      </c>
      <c r="N962" s="5">
        <v>0.0</v>
      </c>
      <c r="O962" s="5">
        <v>0.0</v>
      </c>
      <c r="P962" s="5">
        <v>0.0</v>
      </c>
      <c r="Q962" s="5">
        <v>0.0</v>
      </c>
      <c r="R962" s="5">
        <v>0.0</v>
      </c>
      <c r="S962" s="5">
        <v>0.0</v>
      </c>
      <c r="T962" s="5">
        <v>0.0</v>
      </c>
      <c r="U962" s="5">
        <v>0.0</v>
      </c>
      <c r="V962" s="5"/>
      <c r="W962" s="5"/>
      <c r="X962" s="5"/>
      <c r="Y962" s="5"/>
      <c r="Z962" s="5"/>
      <c r="AA962" s="5"/>
      <c r="AB962" s="5"/>
      <c r="AC962" s="5"/>
      <c r="AD962" s="5"/>
    </row>
    <row r="963" ht="16.5" hidden="1" customHeight="1">
      <c r="A963" s="4" t="s">
        <v>1952</v>
      </c>
      <c r="B963" s="1">
        <v>2.0</v>
      </c>
      <c r="C963" s="1">
        <v>0.0</v>
      </c>
      <c r="D963" s="1" t="s">
        <v>1953</v>
      </c>
      <c r="E963" s="1">
        <v>0.0</v>
      </c>
      <c r="F963" s="5">
        <v>0.0</v>
      </c>
      <c r="G963" s="5">
        <v>0.0</v>
      </c>
      <c r="H963" s="5">
        <v>0.0</v>
      </c>
      <c r="I963" s="5">
        <v>0.0</v>
      </c>
      <c r="J963" s="5">
        <v>0.0</v>
      </c>
      <c r="K963" s="5">
        <v>0.0</v>
      </c>
      <c r="L963" s="5">
        <v>0.0</v>
      </c>
      <c r="M963" s="5">
        <v>0.0</v>
      </c>
      <c r="N963" s="5">
        <v>0.0</v>
      </c>
      <c r="O963" s="5">
        <v>0.0</v>
      </c>
      <c r="P963" s="5">
        <v>0.0</v>
      </c>
      <c r="Q963" s="5">
        <v>0.0</v>
      </c>
      <c r="R963" s="5">
        <v>0.0</v>
      </c>
      <c r="S963" s="5">
        <v>0.0</v>
      </c>
      <c r="T963" s="5">
        <v>0.0</v>
      </c>
      <c r="U963" s="5">
        <v>0.0</v>
      </c>
      <c r="V963" s="5"/>
      <c r="W963" s="5"/>
      <c r="X963" s="5"/>
      <c r="Y963" s="5"/>
      <c r="Z963" s="5"/>
      <c r="AA963" s="5"/>
      <c r="AB963" s="5"/>
      <c r="AC963" s="5"/>
      <c r="AD963" s="5"/>
    </row>
    <row r="964" ht="16.5" hidden="1" customHeight="1">
      <c r="A964" s="4" t="s">
        <v>1954</v>
      </c>
      <c r="B964" s="1">
        <v>0.0</v>
      </c>
      <c r="C964" s="1">
        <v>0.0</v>
      </c>
      <c r="D964" s="1" t="s">
        <v>1955</v>
      </c>
      <c r="E964" s="1">
        <v>0.0</v>
      </c>
      <c r="F964" s="5">
        <v>0.0</v>
      </c>
      <c r="G964" s="5">
        <v>0.0</v>
      </c>
      <c r="H964" s="5">
        <v>0.0</v>
      </c>
      <c r="I964" s="5">
        <v>0.0</v>
      </c>
      <c r="J964" s="5">
        <v>0.0</v>
      </c>
      <c r="K964" s="5">
        <v>0.0</v>
      </c>
      <c r="L964" s="5">
        <v>0.0</v>
      </c>
      <c r="M964" s="5">
        <v>0.0</v>
      </c>
      <c r="N964" s="5">
        <v>0.0</v>
      </c>
      <c r="O964" s="5">
        <v>0.0</v>
      </c>
      <c r="P964" s="5">
        <v>0.0</v>
      </c>
      <c r="Q964" s="5">
        <v>0.0</v>
      </c>
      <c r="R964" s="5">
        <v>0.0</v>
      </c>
      <c r="S964" s="5">
        <v>0.0</v>
      </c>
      <c r="T964" s="5">
        <v>0.0</v>
      </c>
      <c r="U964" s="5">
        <v>0.0</v>
      </c>
      <c r="V964" s="5"/>
      <c r="W964" s="5"/>
      <c r="X964" s="5"/>
      <c r="Y964" s="5"/>
      <c r="Z964" s="5"/>
      <c r="AA964" s="5"/>
      <c r="AB964" s="5"/>
      <c r="AC964" s="5"/>
      <c r="AD964" s="5"/>
    </row>
    <row r="965" ht="16.5" hidden="1" customHeight="1">
      <c r="A965" s="4" t="s">
        <v>1956</v>
      </c>
      <c r="B965" s="5">
        <v>3.0</v>
      </c>
      <c r="C965" s="5">
        <v>0.0</v>
      </c>
      <c r="D965" s="1" t="s">
        <v>1957</v>
      </c>
      <c r="E965" s="5">
        <v>0.0</v>
      </c>
      <c r="F965" s="5">
        <v>0.0</v>
      </c>
      <c r="G965" s="5">
        <v>0.0</v>
      </c>
      <c r="H965" s="5">
        <v>0.0</v>
      </c>
      <c r="I965" s="5">
        <v>0.0</v>
      </c>
      <c r="J965" s="5">
        <v>0.0</v>
      </c>
      <c r="K965" s="5">
        <v>0.0</v>
      </c>
      <c r="L965" s="5">
        <v>0.0</v>
      </c>
      <c r="M965" s="5">
        <v>0.0</v>
      </c>
      <c r="N965" s="5">
        <v>0.0</v>
      </c>
      <c r="O965" s="5">
        <v>0.0</v>
      </c>
      <c r="P965" s="5">
        <v>0.0</v>
      </c>
      <c r="Q965" s="5">
        <v>0.0</v>
      </c>
      <c r="R965" s="5">
        <v>0.0</v>
      </c>
      <c r="S965" s="5">
        <v>0.0</v>
      </c>
      <c r="T965" s="5">
        <v>0.0</v>
      </c>
      <c r="U965" s="5">
        <v>0.0</v>
      </c>
      <c r="V965" s="5"/>
      <c r="W965" s="5"/>
      <c r="X965" s="5"/>
      <c r="Y965" s="5"/>
      <c r="Z965" s="5"/>
      <c r="AA965" s="5"/>
      <c r="AB965" s="5"/>
      <c r="AC965" s="5"/>
      <c r="AD965" s="5"/>
    </row>
    <row r="966" ht="16.5" hidden="1" customHeight="1">
      <c r="A966" s="4" t="s">
        <v>1958</v>
      </c>
      <c r="B966" s="1">
        <v>3.0</v>
      </c>
      <c r="C966" s="1">
        <v>0.0</v>
      </c>
      <c r="D966" s="1" t="s">
        <v>2974</v>
      </c>
      <c r="E966" s="1">
        <v>0.0</v>
      </c>
      <c r="F966" s="1">
        <v>0.0</v>
      </c>
      <c r="G966" s="1">
        <v>0.0</v>
      </c>
      <c r="H966" s="1">
        <v>0.0</v>
      </c>
      <c r="I966" s="5">
        <v>0.0</v>
      </c>
      <c r="J966" s="5">
        <v>0.0</v>
      </c>
      <c r="K966" s="5">
        <v>0.0</v>
      </c>
      <c r="L966" s="5">
        <v>0.0</v>
      </c>
      <c r="M966" s="5">
        <v>0.0</v>
      </c>
      <c r="N966" s="5">
        <v>0.0</v>
      </c>
      <c r="O966" s="5">
        <v>0.0</v>
      </c>
      <c r="P966" s="5">
        <v>0.0</v>
      </c>
      <c r="Q966" s="5">
        <v>0.0</v>
      </c>
      <c r="R966" s="5">
        <v>0.0</v>
      </c>
      <c r="S966" s="5">
        <v>0.0</v>
      </c>
      <c r="T966" s="5">
        <v>0.0</v>
      </c>
      <c r="U966" s="5">
        <v>0.0</v>
      </c>
      <c r="V966" s="5"/>
      <c r="W966" s="5"/>
      <c r="X966" s="5"/>
      <c r="Y966" s="5"/>
      <c r="Z966" s="5"/>
      <c r="AA966" s="5"/>
      <c r="AB966" s="5"/>
      <c r="AC966" s="5"/>
      <c r="AD966" s="5"/>
    </row>
    <row r="967" ht="16.5" hidden="1" customHeight="1">
      <c r="A967" s="4" t="s">
        <v>1960</v>
      </c>
      <c r="B967" s="1">
        <v>14.0</v>
      </c>
      <c r="C967" s="5">
        <v>0.0</v>
      </c>
      <c r="D967" s="1" t="s">
        <v>1961</v>
      </c>
      <c r="E967" s="5">
        <v>0.0</v>
      </c>
      <c r="F967" s="5">
        <v>0.0</v>
      </c>
      <c r="G967" s="5">
        <v>0.0</v>
      </c>
      <c r="H967" s="5">
        <v>0.0</v>
      </c>
      <c r="I967" s="5">
        <v>0.0</v>
      </c>
      <c r="J967" s="5">
        <v>0.0</v>
      </c>
      <c r="K967" s="5">
        <v>0.0</v>
      </c>
      <c r="L967" s="5">
        <v>0.0</v>
      </c>
      <c r="M967" s="5">
        <v>0.0</v>
      </c>
      <c r="N967" s="5">
        <v>0.0</v>
      </c>
      <c r="O967" s="5">
        <v>0.0</v>
      </c>
      <c r="P967" s="5">
        <v>0.0</v>
      </c>
      <c r="Q967" s="5">
        <v>0.0</v>
      </c>
      <c r="R967" s="5">
        <v>0.0</v>
      </c>
      <c r="S967" s="5">
        <v>0.0</v>
      </c>
      <c r="T967" s="5">
        <v>0.0</v>
      </c>
      <c r="U967" s="5">
        <v>0.0</v>
      </c>
      <c r="V967" s="5"/>
      <c r="W967" s="5"/>
      <c r="X967" s="5"/>
      <c r="Y967" s="5"/>
      <c r="Z967" s="5"/>
      <c r="AA967" s="5"/>
      <c r="AB967" s="5"/>
      <c r="AC967" s="5"/>
      <c r="AD967" s="5"/>
    </row>
    <row r="968" ht="16.5" hidden="1" customHeight="1">
      <c r="A968" s="4" t="s">
        <v>1964</v>
      </c>
      <c r="B968" s="1">
        <v>0.0</v>
      </c>
      <c r="C968" s="1">
        <v>0.0</v>
      </c>
      <c r="D968" s="1" t="s">
        <v>2975</v>
      </c>
      <c r="E968" s="1">
        <v>0.0</v>
      </c>
      <c r="F968" s="1">
        <v>0.0</v>
      </c>
      <c r="G968" s="5">
        <v>0.0</v>
      </c>
      <c r="H968" s="5">
        <v>0.0</v>
      </c>
      <c r="I968" s="5">
        <v>0.0</v>
      </c>
      <c r="J968" s="5">
        <v>0.0</v>
      </c>
      <c r="K968" s="5">
        <v>0.0</v>
      </c>
      <c r="L968" s="5">
        <v>0.0</v>
      </c>
      <c r="M968" s="5">
        <v>0.0</v>
      </c>
      <c r="N968" s="5">
        <v>0.0</v>
      </c>
      <c r="O968" s="5">
        <v>0.0</v>
      </c>
      <c r="P968" s="5">
        <v>0.0</v>
      </c>
      <c r="Q968" s="5">
        <v>0.0</v>
      </c>
      <c r="R968" s="5">
        <v>0.0</v>
      </c>
      <c r="S968" s="5">
        <v>0.0</v>
      </c>
      <c r="T968" s="5">
        <v>0.0</v>
      </c>
      <c r="U968" s="5">
        <v>0.0</v>
      </c>
      <c r="V968" s="5"/>
      <c r="W968" s="5"/>
      <c r="X968" s="5"/>
      <c r="Y968" s="5"/>
      <c r="Z968" s="5"/>
      <c r="AA968" s="5"/>
      <c r="AB968" s="5"/>
      <c r="AC968" s="5"/>
      <c r="AD968" s="5"/>
    </row>
    <row r="969" ht="16.5" hidden="1" customHeight="1">
      <c r="A969" s="4" t="s">
        <v>1968</v>
      </c>
      <c r="B969" s="1">
        <v>0.0</v>
      </c>
      <c r="C969" s="5">
        <v>0.0</v>
      </c>
      <c r="D969" s="1" t="s">
        <v>2976</v>
      </c>
      <c r="E969" s="5">
        <v>0.0</v>
      </c>
      <c r="F969" s="5">
        <v>0.0</v>
      </c>
      <c r="G969" s="5">
        <v>0.0</v>
      </c>
      <c r="H969" s="5">
        <v>0.0</v>
      </c>
      <c r="I969" s="5">
        <v>0.0</v>
      </c>
      <c r="J969" s="5">
        <v>0.0</v>
      </c>
      <c r="K969" s="5">
        <v>0.0</v>
      </c>
      <c r="L969" s="5">
        <v>0.0</v>
      </c>
      <c r="M969" s="5">
        <v>0.0</v>
      </c>
      <c r="N969" s="5">
        <v>0.0</v>
      </c>
      <c r="O969" s="5">
        <v>0.0</v>
      </c>
      <c r="P969" s="5">
        <v>0.0</v>
      </c>
      <c r="Q969" s="5">
        <v>0.0</v>
      </c>
      <c r="R969" s="5">
        <v>0.0</v>
      </c>
      <c r="S969" s="5">
        <v>0.0</v>
      </c>
      <c r="T969" s="5">
        <v>0.0</v>
      </c>
      <c r="U969" s="5">
        <v>0.0</v>
      </c>
      <c r="V969" s="5"/>
      <c r="W969" s="5"/>
      <c r="X969" s="5"/>
      <c r="Y969" s="5"/>
      <c r="Z969" s="5"/>
      <c r="AA969" s="5"/>
      <c r="AB969" s="5"/>
      <c r="AC969" s="5"/>
      <c r="AD969" s="5"/>
    </row>
    <row r="970" ht="16.5" hidden="1" customHeight="1">
      <c r="A970" s="4" t="s">
        <v>1970</v>
      </c>
      <c r="B970" s="1">
        <v>8.0</v>
      </c>
      <c r="C970" s="5">
        <v>0.0</v>
      </c>
      <c r="D970" s="1" t="s">
        <v>2977</v>
      </c>
      <c r="E970" s="5">
        <v>0.0</v>
      </c>
      <c r="F970" s="5">
        <v>0.0</v>
      </c>
      <c r="G970" s="5">
        <v>0.0</v>
      </c>
      <c r="H970" s="5">
        <v>0.0</v>
      </c>
      <c r="I970" s="5">
        <v>0.0</v>
      </c>
      <c r="J970" s="5">
        <v>0.0</v>
      </c>
      <c r="K970" s="5">
        <v>0.0</v>
      </c>
      <c r="L970" s="5">
        <v>0.0</v>
      </c>
      <c r="M970" s="5">
        <v>0.0</v>
      </c>
      <c r="N970" s="5">
        <v>0.0</v>
      </c>
      <c r="O970" s="5">
        <v>0.0</v>
      </c>
      <c r="P970" s="5">
        <v>0.0</v>
      </c>
      <c r="Q970" s="5">
        <v>0.0</v>
      </c>
      <c r="R970" s="5">
        <v>0.0</v>
      </c>
      <c r="S970" s="5">
        <v>0.0</v>
      </c>
      <c r="T970" s="5">
        <v>0.0</v>
      </c>
      <c r="U970" s="5">
        <v>0.0</v>
      </c>
      <c r="V970" s="5"/>
      <c r="W970" s="5"/>
      <c r="X970" s="5"/>
      <c r="Y970" s="5"/>
      <c r="Z970" s="5"/>
      <c r="AA970" s="5"/>
      <c r="AB970" s="5"/>
      <c r="AC970" s="5"/>
      <c r="AD970" s="5"/>
    </row>
    <row r="971" ht="16.5" hidden="1" customHeight="1">
      <c r="A971" s="4" t="s">
        <v>1972</v>
      </c>
      <c r="B971" s="5">
        <v>4.0</v>
      </c>
      <c r="C971" s="5">
        <v>0.0</v>
      </c>
      <c r="D971" s="1" t="s">
        <v>2978</v>
      </c>
      <c r="E971" s="5">
        <v>0.0</v>
      </c>
      <c r="F971" s="5">
        <v>0.0</v>
      </c>
      <c r="G971" s="5">
        <v>0.0</v>
      </c>
      <c r="H971" s="5">
        <v>0.0</v>
      </c>
      <c r="I971" s="5">
        <v>0.0</v>
      </c>
      <c r="J971" s="5">
        <v>0.0</v>
      </c>
      <c r="K971" s="5">
        <v>0.0</v>
      </c>
      <c r="L971" s="5">
        <v>0.0</v>
      </c>
      <c r="M971" s="5">
        <v>0.0</v>
      </c>
      <c r="N971" s="5">
        <v>0.0</v>
      </c>
      <c r="O971" s="5">
        <v>0.0</v>
      </c>
      <c r="P971" s="5">
        <v>0.0</v>
      </c>
      <c r="Q971" s="5">
        <v>0.0</v>
      </c>
      <c r="R971" s="5">
        <v>0.0</v>
      </c>
      <c r="S971" s="5">
        <v>0.0</v>
      </c>
      <c r="T971" s="5">
        <v>0.0</v>
      </c>
      <c r="U971" s="5">
        <v>0.0</v>
      </c>
      <c r="V971" s="5"/>
      <c r="W971" s="5"/>
      <c r="X971" s="5"/>
      <c r="Y971" s="5"/>
      <c r="Z971" s="5"/>
      <c r="AA971" s="5"/>
      <c r="AB971" s="5"/>
      <c r="AC971" s="5"/>
      <c r="AD971" s="5"/>
    </row>
    <row r="972" ht="16.5" hidden="1" customHeight="1">
      <c r="A972" s="4" t="s">
        <v>1974</v>
      </c>
      <c r="B972" s="1">
        <v>0.0</v>
      </c>
      <c r="C972" s="5">
        <v>0.0</v>
      </c>
      <c r="D972" s="1" t="s">
        <v>1975</v>
      </c>
      <c r="E972" s="5">
        <v>0.0</v>
      </c>
      <c r="F972" s="5">
        <v>0.0</v>
      </c>
      <c r="G972" s="5">
        <v>0.0</v>
      </c>
      <c r="H972" s="5">
        <v>0.0</v>
      </c>
      <c r="I972" s="5">
        <v>0.0</v>
      </c>
      <c r="J972" s="5">
        <v>0.0</v>
      </c>
      <c r="K972" s="5">
        <v>0.0</v>
      </c>
      <c r="L972" s="5">
        <v>0.0</v>
      </c>
      <c r="M972" s="5">
        <v>0.0</v>
      </c>
      <c r="N972" s="5">
        <v>0.0</v>
      </c>
      <c r="O972" s="5">
        <v>0.0</v>
      </c>
      <c r="P972" s="5">
        <v>0.0</v>
      </c>
      <c r="Q972" s="5">
        <v>0.0</v>
      </c>
      <c r="R972" s="5">
        <v>0.0</v>
      </c>
      <c r="S972" s="5">
        <v>0.0</v>
      </c>
      <c r="T972" s="5">
        <v>0.0</v>
      </c>
      <c r="U972" s="5">
        <v>0.0</v>
      </c>
      <c r="V972" s="5"/>
      <c r="W972" s="5"/>
      <c r="X972" s="5"/>
      <c r="Y972" s="5"/>
      <c r="Z972" s="5"/>
      <c r="AA972" s="5"/>
      <c r="AB972" s="5"/>
      <c r="AC972" s="5"/>
      <c r="AD972" s="5"/>
    </row>
    <row r="973" ht="16.5" hidden="1" customHeight="1">
      <c r="A973" s="4" t="s">
        <v>1976</v>
      </c>
      <c r="B973" s="5">
        <v>4.0</v>
      </c>
      <c r="C973" s="5">
        <v>0.0</v>
      </c>
      <c r="D973" s="1" t="s">
        <v>1977</v>
      </c>
      <c r="E973" s="5">
        <v>0.0</v>
      </c>
      <c r="F973" s="5">
        <v>0.0</v>
      </c>
      <c r="G973" s="5">
        <v>0.0</v>
      </c>
      <c r="H973" s="5">
        <v>0.0</v>
      </c>
      <c r="I973" s="5">
        <v>0.0</v>
      </c>
      <c r="J973" s="5">
        <v>0.0</v>
      </c>
      <c r="K973" s="5">
        <v>0.0</v>
      </c>
      <c r="L973" s="5">
        <v>0.0</v>
      </c>
      <c r="M973" s="5">
        <v>0.0</v>
      </c>
      <c r="N973" s="5">
        <v>0.0</v>
      </c>
      <c r="O973" s="5">
        <v>0.0</v>
      </c>
      <c r="P973" s="5">
        <v>0.0</v>
      </c>
      <c r="Q973" s="5">
        <v>0.0</v>
      </c>
      <c r="R973" s="5">
        <v>0.0</v>
      </c>
      <c r="S973" s="5">
        <v>0.0</v>
      </c>
      <c r="T973" s="5">
        <v>0.0</v>
      </c>
      <c r="U973" s="5">
        <v>0.0</v>
      </c>
      <c r="V973" s="5"/>
      <c r="W973" s="5"/>
      <c r="X973" s="5"/>
      <c r="Y973" s="5"/>
      <c r="Z973" s="5"/>
      <c r="AA973" s="5"/>
      <c r="AB973" s="5"/>
      <c r="AC973" s="5"/>
      <c r="AD973" s="5"/>
    </row>
    <row r="974" ht="16.5" hidden="1" customHeight="1">
      <c r="A974" s="4" t="s">
        <v>1978</v>
      </c>
      <c r="B974" s="1">
        <v>1.0</v>
      </c>
      <c r="C974" s="1">
        <v>0.0</v>
      </c>
      <c r="D974" s="1" t="s">
        <v>2979</v>
      </c>
      <c r="E974" s="5">
        <v>0.0</v>
      </c>
      <c r="F974" s="5">
        <v>0.0</v>
      </c>
      <c r="G974" s="5">
        <v>0.0</v>
      </c>
      <c r="H974" s="5">
        <v>0.0</v>
      </c>
      <c r="I974" s="5">
        <v>0.0</v>
      </c>
      <c r="J974" s="5">
        <v>0.0</v>
      </c>
      <c r="K974" s="5">
        <v>0.0</v>
      </c>
      <c r="L974" s="5">
        <v>0.0</v>
      </c>
      <c r="M974" s="5">
        <v>0.0</v>
      </c>
      <c r="N974" s="5">
        <v>0.0</v>
      </c>
      <c r="O974" s="5">
        <v>0.0</v>
      </c>
      <c r="P974" s="5">
        <v>0.0</v>
      </c>
      <c r="Q974" s="5">
        <v>0.0</v>
      </c>
      <c r="R974" s="5">
        <v>0.0</v>
      </c>
      <c r="S974" s="5">
        <v>0.0</v>
      </c>
      <c r="T974" s="5">
        <v>0.0</v>
      </c>
      <c r="U974" s="5">
        <v>0.0</v>
      </c>
      <c r="V974" s="5"/>
      <c r="W974" s="5"/>
      <c r="X974" s="5"/>
      <c r="Y974" s="5"/>
      <c r="Z974" s="5"/>
      <c r="AA974" s="5"/>
      <c r="AB974" s="5"/>
      <c r="AC974" s="5"/>
      <c r="AD974" s="5"/>
    </row>
    <row r="975" ht="16.5" hidden="1" customHeight="1">
      <c r="A975" s="1" t="s">
        <v>1986</v>
      </c>
      <c r="B975" s="1">
        <v>0.0</v>
      </c>
      <c r="C975" s="1">
        <v>0.0</v>
      </c>
      <c r="D975" s="1" t="s">
        <v>1987</v>
      </c>
      <c r="E975" s="1">
        <v>0.0</v>
      </c>
      <c r="F975" s="1">
        <v>0.0</v>
      </c>
      <c r="G975" s="1">
        <v>0.0</v>
      </c>
      <c r="H975" s="5">
        <v>0.0</v>
      </c>
      <c r="I975" s="5">
        <v>0.0</v>
      </c>
      <c r="J975" s="5">
        <v>0.0</v>
      </c>
      <c r="K975" s="5">
        <v>0.0</v>
      </c>
      <c r="L975" s="5">
        <v>0.0</v>
      </c>
      <c r="M975" s="5">
        <v>0.0</v>
      </c>
      <c r="N975" s="5">
        <v>0.0</v>
      </c>
      <c r="O975" s="5">
        <v>0.0</v>
      </c>
      <c r="P975" s="5">
        <v>0.0</v>
      </c>
      <c r="Q975" s="5">
        <v>0.0</v>
      </c>
      <c r="R975" s="5">
        <v>0.0</v>
      </c>
      <c r="S975" s="5">
        <v>0.0</v>
      </c>
      <c r="T975" s="5">
        <v>0.0</v>
      </c>
      <c r="U975" s="5">
        <v>0.0</v>
      </c>
      <c r="V975" s="5"/>
      <c r="W975" s="5"/>
      <c r="X975" s="5"/>
      <c r="Y975" s="5"/>
      <c r="Z975" s="5"/>
      <c r="AA975" s="5"/>
      <c r="AB975" s="5"/>
      <c r="AC975" s="5"/>
      <c r="AD975" s="5"/>
    </row>
    <row r="976" ht="16.5" hidden="1" customHeight="1">
      <c r="A976" s="4" t="s">
        <v>1988</v>
      </c>
      <c r="B976" s="1">
        <v>0.0</v>
      </c>
      <c r="C976" s="1">
        <v>0.0</v>
      </c>
      <c r="D976" s="1" t="s">
        <v>1989</v>
      </c>
      <c r="E976" s="1">
        <v>0.0</v>
      </c>
      <c r="F976" s="1">
        <v>0.0</v>
      </c>
      <c r="G976" s="1">
        <v>0.0</v>
      </c>
      <c r="H976" s="1">
        <v>0.0</v>
      </c>
      <c r="I976" s="5">
        <v>0.0</v>
      </c>
      <c r="J976" s="5">
        <v>0.0</v>
      </c>
      <c r="K976" s="5">
        <v>0.0</v>
      </c>
      <c r="L976" s="5">
        <v>0.0</v>
      </c>
      <c r="M976" s="5">
        <v>0.0</v>
      </c>
      <c r="N976" s="5">
        <v>0.0</v>
      </c>
      <c r="O976" s="5">
        <v>0.0</v>
      </c>
      <c r="P976" s="5">
        <v>0.0</v>
      </c>
      <c r="Q976" s="5">
        <v>0.0</v>
      </c>
      <c r="R976" s="5">
        <v>0.0</v>
      </c>
      <c r="S976" s="5">
        <v>0.0</v>
      </c>
      <c r="T976" s="5">
        <v>0.0</v>
      </c>
      <c r="U976" s="5">
        <v>0.0</v>
      </c>
      <c r="V976" s="5"/>
      <c r="W976" s="5"/>
      <c r="X976" s="5"/>
      <c r="Y976" s="5"/>
      <c r="Z976" s="5"/>
      <c r="AA976" s="5"/>
      <c r="AB976" s="5"/>
      <c r="AC976" s="5"/>
      <c r="AD976" s="5"/>
    </row>
    <row r="977" ht="16.5" hidden="1" customHeight="1">
      <c r="A977" s="4" t="s">
        <v>1990</v>
      </c>
      <c r="B977" s="1">
        <v>0.0</v>
      </c>
      <c r="C977" s="1">
        <v>0.0</v>
      </c>
      <c r="D977" s="1" t="s">
        <v>1991</v>
      </c>
      <c r="E977" s="5">
        <v>0.0</v>
      </c>
      <c r="F977" s="5">
        <v>0.0</v>
      </c>
      <c r="G977" s="5">
        <v>0.0</v>
      </c>
      <c r="H977" s="5">
        <v>0.0</v>
      </c>
      <c r="I977" s="5">
        <v>0.0</v>
      </c>
      <c r="J977" s="5">
        <v>0.0</v>
      </c>
      <c r="K977" s="5">
        <v>0.0</v>
      </c>
      <c r="L977" s="5">
        <v>0.0</v>
      </c>
      <c r="M977" s="5">
        <v>0.0</v>
      </c>
      <c r="N977" s="5">
        <v>0.0</v>
      </c>
      <c r="O977" s="5">
        <v>0.0</v>
      </c>
      <c r="P977" s="5">
        <v>0.0</v>
      </c>
      <c r="Q977" s="5">
        <v>0.0</v>
      </c>
      <c r="R977" s="5">
        <v>0.0</v>
      </c>
      <c r="S977" s="5">
        <v>0.0</v>
      </c>
      <c r="T977" s="5">
        <v>0.0</v>
      </c>
      <c r="U977" s="5">
        <v>0.0</v>
      </c>
      <c r="V977" s="5"/>
      <c r="W977" s="5"/>
      <c r="X977" s="5"/>
      <c r="Y977" s="5"/>
      <c r="Z977" s="5"/>
      <c r="AA977" s="5"/>
      <c r="AB977" s="5"/>
      <c r="AC977" s="5"/>
      <c r="AD977" s="5"/>
    </row>
    <row r="978" ht="16.5" hidden="1" customHeight="1">
      <c r="A978" s="4" t="s">
        <v>1992</v>
      </c>
      <c r="B978" s="1">
        <v>0.0</v>
      </c>
      <c r="C978" s="1">
        <v>0.0</v>
      </c>
      <c r="D978" s="1" t="s">
        <v>1993</v>
      </c>
      <c r="E978" s="1">
        <v>0.0</v>
      </c>
      <c r="F978" s="1">
        <v>0.0</v>
      </c>
      <c r="G978" s="1">
        <v>0.0</v>
      </c>
      <c r="H978" s="5">
        <v>0.0</v>
      </c>
      <c r="I978" s="5">
        <v>0.0</v>
      </c>
      <c r="J978" s="5">
        <v>0.0</v>
      </c>
      <c r="K978" s="5">
        <v>0.0</v>
      </c>
      <c r="L978" s="5">
        <v>0.0</v>
      </c>
      <c r="M978" s="5">
        <v>0.0</v>
      </c>
      <c r="N978" s="5">
        <v>0.0</v>
      </c>
      <c r="O978" s="5">
        <v>0.0</v>
      </c>
      <c r="P978" s="5">
        <v>0.0</v>
      </c>
      <c r="Q978" s="5">
        <v>0.0</v>
      </c>
      <c r="R978" s="5">
        <v>0.0</v>
      </c>
      <c r="S978" s="5">
        <v>0.0</v>
      </c>
      <c r="T978" s="5">
        <v>0.0</v>
      </c>
      <c r="U978" s="5">
        <v>0.0</v>
      </c>
      <c r="V978" s="5"/>
      <c r="W978" s="5"/>
      <c r="X978" s="5"/>
      <c r="Y978" s="5"/>
      <c r="Z978" s="5"/>
      <c r="AA978" s="5"/>
      <c r="AB978" s="5"/>
      <c r="AC978" s="5"/>
      <c r="AD978" s="5"/>
    </row>
    <row r="979" ht="16.5" hidden="1" customHeight="1">
      <c r="A979" s="4" t="s">
        <v>1994</v>
      </c>
      <c r="B979" s="1">
        <v>0.0</v>
      </c>
      <c r="C979" s="1">
        <v>0.0</v>
      </c>
      <c r="D979" s="1" t="s">
        <v>1995</v>
      </c>
      <c r="E979" s="5">
        <v>0.0</v>
      </c>
      <c r="F979" s="5">
        <v>0.0</v>
      </c>
      <c r="G979" s="5">
        <v>0.0</v>
      </c>
      <c r="H979" s="5">
        <v>0.0</v>
      </c>
      <c r="I979" s="5">
        <v>0.0</v>
      </c>
      <c r="J979" s="5">
        <v>0.0</v>
      </c>
      <c r="K979" s="5">
        <v>0.0</v>
      </c>
      <c r="L979" s="5">
        <v>0.0</v>
      </c>
      <c r="M979" s="5">
        <v>0.0</v>
      </c>
      <c r="N979" s="5">
        <v>0.0</v>
      </c>
      <c r="O979" s="5">
        <v>0.0</v>
      </c>
      <c r="P979" s="5">
        <v>0.0</v>
      </c>
      <c r="Q979" s="5">
        <v>0.0</v>
      </c>
      <c r="R979" s="5">
        <v>0.0</v>
      </c>
      <c r="S979" s="5">
        <v>0.0</v>
      </c>
      <c r="T979" s="5">
        <v>0.0</v>
      </c>
      <c r="U979" s="5">
        <v>0.0</v>
      </c>
      <c r="V979" s="5"/>
      <c r="W979" s="5"/>
      <c r="X979" s="5"/>
      <c r="Y979" s="5"/>
      <c r="Z979" s="5"/>
      <c r="AA979" s="5"/>
      <c r="AB979" s="5"/>
      <c r="AC979" s="5"/>
      <c r="AD979" s="5"/>
    </row>
    <row r="980" ht="16.5" hidden="1" customHeight="1">
      <c r="A980" s="1" t="s">
        <v>1998</v>
      </c>
      <c r="B980" s="1">
        <v>0.0</v>
      </c>
      <c r="C980" s="1">
        <v>0.0</v>
      </c>
      <c r="D980" s="1" t="s">
        <v>1999</v>
      </c>
      <c r="E980" s="5">
        <v>0.0</v>
      </c>
      <c r="F980" s="5">
        <v>0.0</v>
      </c>
      <c r="G980" s="5">
        <v>0.0</v>
      </c>
      <c r="H980" s="5">
        <v>0.0</v>
      </c>
      <c r="I980" s="5">
        <v>0.0</v>
      </c>
      <c r="J980" s="5">
        <v>0.0</v>
      </c>
      <c r="K980" s="5">
        <v>0.0</v>
      </c>
      <c r="L980" s="5">
        <v>0.0</v>
      </c>
      <c r="M980" s="5">
        <v>0.0</v>
      </c>
      <c r="N980" s="5">
        <v>0.0</v>
      </c>
      <c r="O980" s="5">
        <v>0.0</v>
      </c>
      <c r="P980" s="5">
        <v>0.0</v>
      </c>
      <c r="Q980" s="5">
        <v>0.0</v>
      </c>
      <c r="R980" s="5">
        <v>0.0</v>
      </c>
      <c r="S980" s="5">
        <v>0.0</v>
      </c>
      <c r="T980" s="5">
        <v>0.0</v>
      </c>
      <c r="U980" s="5">
        <v>0.0</v>
      </c>
      <c r="V980" s="5"/>
      <c r="W980" s="5"/>
      <c r="X980" s="5"/>
      <c r="Y980" s="5"/>
      <c r="Z980" s="5"/>
      <c r="AA980" s="5"/>
      <c r="AB980" s="5"/>
      <c r="AC980" s="5"/>
      <c r="AD980" s="5"/>
    </row>
    <row r="981" ht="16.5" hidden="1" customHeight="1">
      <c r="A981" s="4" t="s">
        <v>2002</v>
      </c>
      <c r="B981" s="5">
        <v>0.0</v>
      </c>
      <c r="C981" s="5">
        <v>0.0</v>
      </c>
      <c r="D981" s="1" t="s">
        <v>2003</v>
      </c>
      <c r="E981" s="5">
        <v>0.0</v>
      </c>
      <c r="F981" s="5">
        <v>0.0</v>
      </c>
      <c r="G981" s="5">
        <v>0.0</v>
      </c>
      <c r="H981" s="5">
        <v>0.0</v>
      </c>
      <c r="I981" s="5">
        <v>0.0</v>
      </c>
      <c r="J981" s="5">
        <v>0.0</v>
      </c>
      <c r="K981" s="5">
        <v>0.0</v>
      </c>
      <c r="L981" s="5">
        <v>0.0</v>
      </c>
      <c r="M981" s="5">
        <v>0.0</v>
      </c>
      <c r="N981" s="5">
        <v>0.0</v>
      </c>
      <c r="O981" s="5">
        <v>0.0</v>
      </c>
      <c r="P981" s="5">
        <v>0.0</v>
      </c>
      <c r="Q981" s="5">
        <v>0.0</v>
      </c>
      <c r="R981" s="5">
        <v>0.0</v>
      </c>
      <c r="S981" s="5">
        <v>0.0</v>
      </c>
      <c r="T981" s="5">
        <v>0.0</v>
      </c>
      <c r="U981" s="5">
        <v>0.0</v>
      </c>
      <c r="V981" s="5"/>
      <c r="W981" s="5"/>
      <c r="X981" s="5"/>
      <c r="Y981" s="5"/>
      <c r="Z981" s="5"/>
      <c r="AA981" s="5"/>
      <c r="AB981" s="5"/>
      <c r="AC981" s="5"/>
      <c r="AD981" s="5"/>
    </row>
    <row r="982" ht="16.5" hidden="1" customHeight="1">
      <c r="A982" s="4" t="s">
        <v>2004</v>
      </c>
      <c r="B982" s="5">
        <v>0.0</v>
      </c>
      <c r="C982" s="5">
        <v>0.0</v>
      </c>
      <c r="D982" s="1" t="s">
        <v>2005</v>
      </c>
      <c r="E982" s="5">
        <v>0.0</v>
      </c>
      <c r="F982" s="5">
        <v>0.0</v>
      </c>
      <c r="G982" s="5">
        <v>0.0</v>
      </c>
      <c r="H982" s="5">
        <v>0.0</v>
      </c>
      <c r="I982" s="5">
        <v>0.0</v>
      </c>
      <c r="J982" s="5">
        <v>0.0</v>
      </c>
      <c r="K982" s="5">
        <v>0.0</v>
      </c>
      <c r="L982" s="5">
        <v>0.0</v>
      </c>
      <c r="M982" s="5">
        <v>0.0</v>
      </c>
      <c r="N982" s="5">
        <v>0.0</v>
      </c>
      <c r="O982" s="5">
        <v>0.0</v>
      </c>
      <c r="P982" s="5">
        <v>0.0</v>
      </c>
      <c r="Q982" s="5">
        <v>0.0</v>
      </c>
      <c r="R982" s="5">
        <v>0.0</v>
      </c>
      <c r="S982" s="5">
        <v>0.0</v>
      </c>
      <c r="T982" s="5">
        <v>0.0</v>
      </c>
      <c r="U982" s="5">
        <v>0.0</v>
      </c>
      <c r="V982" s="5"/>
      <c r="W982" s="5"/>
      <c r="X982" s="5"/>
      <c r="Y982" s="5"/>
      <c r="Z982" s="5"/>
      <c r="AA982" s="5"/>
      <c r="AB982" s="5"/>
      <c r="AC982" s="5"/>
      <c r="AD982" s="5"/>
    </row>
    <row r="983" ht="16.5" hidden="1" customHeight="1">
      <c r="A983" s="4" t="s">
        <v>870</v>
      </c>
      <c r="B983" s="1">
        <v>0.0</v>
      </c>
      <c r="C983" s="1">
        <v>0.0</v>
      </c>
      <c r="D983" s="1" t="s">
        <v>2980</v>
      </c>
      <c r="E983" s="1">
        <v>0.0</v>
      </c>
      <c r="F983" s="1">
        <v>0.0</v>
      </c>
      <c r="G983" s="1">
        <v>0.0</v>
      </c>
      <c r="H983" s="1">
        <v>0.0</v>
      </c>
      <c r="I983" s="1">
        <v>0.0</v>
      </c>
      <c r="J983" s="5">
        <v>0.0</v>
      </c>
      <c r="K983" s="5">
        <v>0.0</v>
      </c>
      <c r="L983" s="5">
        <v>0.0</v>
      </c>
      <c r="M983" s="5">
        <v>0.0</v>
      </c>
      <c r="N983" s="5">
        <v>0.0</v>
      </c>
      <c r="O983" s="5">
        <v>0.0</v>
      </c>
      <c r="P983" s="5">
        <v>0.0</v>
      </c>
      <c r="Q983" s="5">
        <v>0.0</v>
      </c>
      <c r="R983" s="5">
        <v>0.0</v>
      </c>
      <c r="S983" s="5">
        <v>0.0</v>
      </c>
      <c r="T983" s="5">
        <v>0.0</v>
      </c>
      <c r="U983" s="5">
        <v>0.0</v>
      </c>
      <c r="V983" s="5"/>
      <c r="W983" s="5"/>
      <c r="X983" s="5"/>
      <c r="Y983" s="5"/>
      <c r="Z983" s="5"/>
      <c r="AA983" s="5"/>
      <c r="AB983" s="5"/>
      <c r="AC983" s="5"/>
      <c r="AD983" s="5"/>
    </row>
    <row r="984" ht="16.5" hidden="1" customHeight="1">
      <c r="A984" s="4" t="s">
        <v>2008</v>
      </c>
      <c r="B984" s="1">
        <v>0.0</v>
      </c>
      <c r="C984" s="5">
        <v>0.0</v>
      </c>
      <c r="D984" s="1" t="s">
        <v>2009</v>
      </c>
      <c r="E984" s="5">
        <v>0.0</v>
      </c>
      <c r="F984" s="5">
        <v>0.0</v>
      </c>
      <c r="G984" s="5">
        <v>0.0</v>
      </c>
      <c r="H984" s="5">
        <v>0.0</v>
      </c>
      <c r="I984" s="5">
        <v>0.0</v>
      </c>
      <c r="J984" s="5">
        <v>0.0</v>
      </c>
      <c r="K984" s="5">
        <v>0.0</v>
      </c>
      <c r="L984" s="5">
        <v>0.0</v>
      </c>
      <c r="M984" s="5">
        <v>0.0</v>
      </c>
      <c r="N984" s="5">
        <v>0.0</v>
      </c>
      <c r="O984" s="5">
        <v>0.0</v>
      </c>
      <c r="P984" s="5">
        <v>0.0</v>
      </c>
      <c r="Q984" s="5">
        <v>0.0</v>
      </c>
      <c r="R984" s="5">
        <v>0.0</v>
      </c>
      <c r="S984" s="5">
        <v>0.0</v>
      </c>
      <c r="T984" s="5">
        <v>0.0</v>
      </c>
      <c r="U984" s="5">
        <v>0.0</v>
      </c>
      <c r="V984" s="5"/>
      <c r="W984" s="5"/>
      <c r="X984" s="5"/>
      <c r="Y984" s="5"/>
      <c r="Z984" s="5"/>
      <c r="AA984" s="5"/>
      <c r="AB984" s="5"/>
      <c r="AC984" s="5"/>
      <c r="AD984" s="5"/>
    </row>
    <row r="985" ht="16.5" hidden="1" customHeight="1">
      <c r="A985" s="4" t="s">
        <v>2010</v>
      </c>
      <c r="B985" s="1">
        <v>0.0</v>
      </c>
      <c r="C985" s="1">
        <v>0.0</v>
      </c>
      <c r="D985" s="1" t="s">
        <v>2011</v>
      </c>
      <c r="E985" s="1">
        <v>0.0</v>
      </c>
      <c r="F985" s="5">
        <v>0.0</v>
      </c>
      <c r="G985" s="5">
        <v>0.0</v>
      </c>
      <c r="H985" s="5">
        <v>0.0</v>
      </c>
      <c r="I985" s="5">
        <v>0.0</v>
      </c>
      <c r="J985" s="5">
        <v>0.0</v>
      </c>
      <c r="K985" s="5">
        <v>0.0</v>
      </c>
      <c r="L985" s="5">
        <v>0.0</v>
      </c>
      <c r="M985" s="5">
        <v>0.0</v>
      </c>
      <c r="N985" s="5">
        <v>0.0</v>
      </c>
      <c r="O985" s="5">
        <v>0.0</v>
      </c>
      <c r="P985" s="5">
        <v>0.0</v>
      </c>
      <c r="Q985" s="5">
        <v>0.0</v>
      </c>
      <c r="R985" s="5">
        <v>0.0</v>
      </c>
      <c r="S985" s="5">
        <v>0.0</v>
      </c>
      <c r="T985" s="5">
        <v>0.0</v>
      </c>
      <c r="U985" s="5">
        <v>0.0</v>
      </c>
      <c r="V985" s="5"/>
      <c r="W985" s="5"/>
      <c r="X985" s="5"/>
      <c r="Y985" s="5"/>
      <c r="Z985" s="5"/>
      <c r="AA985" s="5"/>
      <c r="AB985" s="5"/>
      <c r="AC985" s="5"/>
      <c r="AD985" s="5"/>
    </row>
    <row r="986" ht="16.5" hidden="1" customHeight="1">
      <c r="A986" s="4" t="s">
        <v>2012</v>
      </c>
      <c r="B986" s="1">
        <v>0.0</v>
      </c>
      <c r="C986" s="5">
        <v>0.0</v>
      </c>
      <c r="D986" s="1" t="s">
        <v>2013</v>
      </c>
      <c r="E986" s="5">
        <v>0.0</v>
      </c>
      <c r="F986" s="5">
        <v>0.0</v>
      </c>
      <c r="G986" s="5">
        <v>0.0</v>
      </c>
      <c r="H986" s="5">
        <v>0.0</v>
      </c>
      <c r="I986" s="5">
        <v>0.0</v>
      </c>
      <c r="J986" s="5">
        <v>0.0</v>
      </c>
      <c r="K986" s="5">
        <v>0.0</v>
      </c>
      <c r="L986" s="5">
        <v>0.0</v>
      </c>
      <c r="M986" s="5">
        <v>0.0</v>
      </c>
      <c r="N986" s="5">
        <v>0.0</v>
      </c>
      <c r="O986" s="5">
        <v>0.0</v>
      </c>
      <c r="P986" s="5">
        <v>0.0</v>
      </c>
      <c r="Q986" s="5">
        <v>0.0</v>
      </c>
      <c r="R986" s="5">
        <v>0.0</v>
      </c>
      <c r="S986" s="5">
        <v>0.0</v>
      </c>
      <c r="T986" s="5">
        <v>0.0</v>
      </c>
      <c r="U986" s="5">
        <v>0.0</v>
      </c>
      <c r="V986" s="5"/>
      <c r="W986" s="5"/>
      <c r="X986" s="5"/>
      <c r="Y986" s="5"/>
      <c r="Z986" s="5"/>
      <c r="AA986" s="5"/>
      <c r="AB986" s="5"/>
      <c r="AC986" s="5"/>
      <c r="AD986" s="5"/>
    </row>
    <row r="987" ht="16.5" hidden="1" customHeight="1">
      <c r="A987" s="4" t="s">
        <v>246</v>
      </c>
      <c r="B987" s="1">
        <v>0.0</v>
      </c>
      <c r="C987" s="1">
        <v>0.0</v>
      </c>
      <c r="D987" s="1" t="s">
        <v>2981</v>
      </c>
      <c r="E987" s="1">
        <v>0.0</v>
      </c>
      <c r="F987" s="5">
        <v>0.0</v>
      </c>
      <c r="G987" s="5">
        <v>0.0</v>
      </c>
      <c r="H987" s="5">
        <v>0.0</v>
      </c>
      <c r="I987" s="5">
        <v>0.0</v>
      </c>
      <c r="J987" s="5">
        <v>0.0</v>
      </c>
      <c r="K987" s="5">
        <v>0.0</v>
      </c>
      <c r="L987" s="5">
        <v>0.0</v>
      </c>
      <c r="M987" s="5">
        <v>0.0</v>
      </c>
      <c r="N987" s="5">
        <v>0.0</v>
      </c>
      <c r="O987" s="5">
        <v>0.0</v>
      </c>
      <c r="P987" s="5">
        <v>0.0</v>
      </c>
      <c r="Q987" s="5">
        <v>0.0</v>
      </c>
      <c r="R987" s="5">
        <v>0.0</v>
      </c>
      <c r="S987" s="5">
        <v>0.0</v>
      </c>
      <c r="T987" s="5">
        <v>0.0</v>
      </c>
      <c r="U987" s="5">
        <v>0.0</v>
      </c>
      <c r="V987" s="5"/>
      <c r="W987" s="5"/>
      <c r="X987" s="5"/>
      <c r="Y987" s="5"/>
      <c r="Z987" s="5"/>
      <c r="AA987" s="5"/>
      <c r="AB987" s="5"/>
      <c r="AC987" s="5"/>
      <c r="AD987" s="5"/>
    </row>
    <row r="988" ht="16.5" hidden="1" customHeight="1">
      <c r="A988" s="4" t="s">
        <v>134</v>
      </c>
      <c r="B988" s="5">
        <v>0.0</v>
      </c>
      <c r="C988" s="5">
        <v>0.0</v>
      </c>
      <c r="D988" s="1" t="s">
        <v>2982</v>
      </c>
      <c r="E988" s="5">
        <v>0.0</v>
      </c>
      <c r="F988" s="5">
        <v>0.0</v>
      </c>
      <c r="G988" s="5">
        <v>0.0</v>
      </c>
      <c r="H988" s="5">
        <v>0.0</v>
      </c>
      <c r="I988" s="5">
        <v>0.0</v>
      </c>
      <c r="J988" s="5">
        <v>0.0</v>
      </c>
      <c r="K988" s="5">
        <v>0.0</v>
      </c>
      <c r="L988" s="5">
        <v>0.0</v>
      </c>
      <c r="M988" s="5">
        <v>0.0</v>
      </c>
      <c r="N988" s="5">
        <v>0.0</v>
      </c>
      <c r="O988" s="5">
        <v>0.0</v>
      </c>
      <c r="P988" s="5">
        <v>0.0</v>
      </c>
      <c r="Q988" s="5">
        <v>0.0</v>
      </c>
      <c r="R988" s="5">
        <v>0.0</v>
      </c>
      <c r="S988" s="5">
        <v>0.0</v>
      </c>
      <c r="T988" s="5">
        <v>0.0</v>
      </c>
      <c r="U988" s="5">
        <v>0.0</v>
      </c>
      <c r="V988" s="5"/>
      <c r="W988" s="5"/>
      <c r="X988" s="5"/>
      <c r="Y988" s="5"/>
      <c r="Z988" s="5"/>
      <c r="AA988" s="5"/>
      <c r="AB988" s="5"/>
      <c r="AC988" s="5"/>
      <c r="AD988" s="5"/>
    </row>
    <row r="989" ht="16.5" hidden="1" customHeight="1">
      <c r="A989" s="4" t="s">
        <v>2016</v>
      </c>
      <c r="B989" s="1">
        <v>0.0</v>
      </c>
      <c r="C989" s="1">
        <v>0.0</v>
      </c>
      <c r="D989" s="1" t="s">
        <v>2017</v>
      </c>
      <c r="E989" s="1">
        <v>0.0</v>
      </c>
      <c r="F989" s="1">
        <v>0.0</v>
      </c>
      <c r="G989" s="1">
        <v>0.0</v>
      </c>
      <c r="H989" s="1">
        <v>0.0</v>
      </c>
      <c r="I989" s="1">
        <v>0.0</v>
      </c>
      <c r="J989" s="1">
        <v>0.0</v>
      </c>
      <c r="K989" s="5">
        <v>0.0</v>
      </c>
      <c r="L989" s="5">
        <v>0.0</v>
      </c>
      <c r="M989" s="5">
        <v>0.0</v>
      </c>
      <c r="N989" s="5">
        <v>0.0</v>
      </c>
      <c r="O989" s="5">
        <v>0.0</v>
      </c>
      <c r="P989" s="5">
        <v>0.0</v>
      </c>
      <c r="Q989" s="5">
        <v>0.0</v>
      </c>
      <c r="R989" s="5">
        <v>0.0</v>
      </c>
      <c r="S989" s="5">
        <v>0.0</v>
      </c>
      <c r="T989" s="5">
        <v>0.0</v>
      </c>
      <c r="U989" s="5">
        <v>0.0</v>
      </c>
      <c r="V989" s="5"/>
      <c r="W989" s="5"/>
      <c r="X989" s="5"/>
      <c r="Y989" s="5"/>
      <c r="Z989" s="5"/>
      <c r="AA989" s="5"/>
      <c r="AB989" s="5"/>
      <c r="AC989" s="5"/>
      <c r="AD989" s="5"/>
    </row>
    <row r="990" ht="16.5" hidden="1" customHeight="1">
      <c r="A990" s="4" t="s">
        <v>248</v>
      </c>
      <c r="B990" s="1">
        <v>0.0</v>
      </c>
      <c r="C990" s="5">
        <v>0.0</v>
      </c>
      <c r="D990" s="1" t="s">
        <v>2983</v>
      </c>
      <c r="E990" s="5">
        <v>0.0</v>
      </c>
      <c r="F990" s="5">
        <v>0.0</v>
      </c>
      <c r="G990" s="5">
        <v>0.0</v>
      </c>
      <c r="H990" s="5">
        <v>0.0</v>
      </c>
      <c r="I990" s="5">
        <v>0.0</v>
      </c>
      <c r="J990" s="5">
        <v>0.0</v>
      </c>
      <c r="K990" s="5">
        <v>0.0</v>
      </c>
      <c r="L990" s="5">
        <v>0.0</v>
      </c>
      <c r="M990" s="5">
        <v>0.0</v>
      </c>
      <c r="N990" s="5">
        <v>0.0</v>
      </c>
      <c r="O990" s="5">
        <v>0.0</v>
      </c>
      <c r="P990" s="5">
        <v>0.0</v>
      </c>
      <c r="Q990" s="5">
        <v>0.0</v>
      </c>
      <c r="R990" s="5">
        <v>0.0</v>
      </c>
      <c r="S990" s="5">
        <v>0.0</v>
      </c>
      <c r="T990" s="5">
        <v>0.0</v>
      </c>
      <c r="U990" s="5">
        <v>0.0</v>
      </c>
      <c r="V990" s="5"/>
      <c r="W990" s="5"/>
      <c r="X990" s="5"/>
      <c r="Y990" s="5"/>
      <c r="Z990" s="5"/>
      <c r="AA990" s="5"/>
      <c r="AB990" s="5"/>
      <c r="AC990" s="5"/>
      <c r="AD990" s="5"/>
    </row>
    <row r="991" ht="16.5" hidden="1" customHeight="1">
      <c r="A991" s="4" t="s">
        <v>2018</v>
      </c>
      <c r="B991" s="1">
        <v>0.0</v>
      </c>
      <c r="C991" s="1">
        <v>0.0</v>
      </c>
      <c r="D991" s="1" t="s">
        <v>2019</v>
      </c>
      <c r="E991" s="1">
        <v>0.0</v>
      </c>
      <c r="F991" s="1">
        <v>0.0</v>
      </c>
      <c r="G991" s="1">
        <v>0.0</v>
      </c>
      <c r="H991" s="1">
        <v>0.0</v>
      </c>
      <c r="I991" s="1">
        <v>0.0</v>
      </c>
      <c r="J991" s="1">
        <v>0.0</v>
      </c>
      <c r="K991" s="1">
        <v>0.0</v>
      </c>
      <c r="L991" s="1">
        <v>0.0</v>
      </c>
      <c r="M991" s="1">
        <v>0.0</v>
      </c>
      <c r="N991" s="5">
        <v>0.0</v>
      </c>
      <c r="O991" s="5">
        <v>0.0</v>
      </c>
      <c r="P991" s="5">
        <v>0.0</v>
      </c>
      <c r="Q991" s="5">
        <v>0.0</v>
      </c>
      <c r="R991" s="5">
        <v>0.0</v>
      </c>
      <c r="S991" s="5">
        <v>0.0</v>
      </c>
      <c r="T991" s="5">
        <v>0.0</v>
      </c>
      <c r="U991" s="5">
        <v>0.0</v>
      </c>
      <c r="V991" s="5"/>
      <c r="W991" s="5"/>
      <c r="X991" s="5"/>
      <c r="Y991" s="5"/>
      <c r="Z991" s="5"/>
      <c r="AA991" s="5"/>
      <c r="AB991" s="5"/>
      <c r="AC991" s="5"/>
      <c r="AD991" s="5"/>
    </row>
    <row r="992" ht="16.5" hidden="1" customHeight="1">
      <c r="A992" s="4" t="s">
        <v>136</v>
      </c>
      <c r="B992" s="1">
        <v>0.0</v>
      </c>
      <c r="C992" s="5">
        <v>0.0</v>
      </c>
      <c r="D992" s="1" t="s">
        <v>2984</v>
      </c>
      <c r="E992" s="5">
        <v>0.0</v>
      </c>
      <c r="F992" s="5">
        <v>0.0</v>
      </c>
      <c r="G992" s="5">
        <v>0.0</v>
      </c>
      <c r="H992" s="5">
        <v>0.0</v>
      </c>
      <c r="I992" s="5">
        <v>0.0</v>
      </c>
      <c r="J992" s="5">
        <v>0.0</v>
      </c>
      <c r="K992" s="5">
        <v>0.0</v>
      </c>
      <c r="L992" s="5">
        <v>0.0</v>
      </c>
      <c r="M992" s="5">
        <v>0.0</v>
      </c>
      <c r="N992" s="5">
        <v>0.0</v>
      </c>
      <c r="O992" s="5">
        <v>0.0</v>
      </c>
      <c r="P992" s="5">
        <v>0.0</v>
      </c>
      <c r="Q992" s="5">
        <v>0.0</v>
      </c>
      <c r="R992" s="5">
        <v>0.0</v>
      </c>
      <c r="S992" s="5">
        <v>0.0</v>
      </c>
      <c r="T992" s="5">
        <v>0.0</v>
      </c>
      <c r="U992" s="5">
        <v>0.0</v>
      </c>
      <c r="V992" s="5"/>
      <c r="W992" s="5"/>
      <c r="X992" s="5"/>
      <c r="Y992" s="5"/>
      <c r="Z992" s="5"/>
      <c r="AA992" s="5"/>
      <c r="AB992" s="5"/>
      <c r="AC992" s="5"/>
      <c r="AD992" s="5"/>
    </row>
    <row r="993" ht="16.5" hidden="1" customHeight="1">
      <c r="A993" s="4" t="s">
        <v>872</v>
      </c>
      <c r="B993" s="5">
        <v>0.0</v>
      </c>
      <c r="C993" s="5">
        <v>0.0</v>
      </c>
      <c r="D993" s="1" t="s">
        <v>2985</v>
      </c>
      <c r="E993" s="5">
        <v>0.0</v>
      </c>
      <c r="F993" s="5">
        <v>0.0</v>
      </c>
      <c r="G993" s="5">
        <v>0.0</v>
      </c>
      <c r="H993" s="5">
        <v>0.0</v>
      </c>
      <c r="I993" s="5">
        <v>0.0</v>
      </c>
      <c r="J993" s="5">
        <v>0.0</v>
      </c>
      <c r="K993" s="5">
        <v>0.0</v>
      </c>
      <c r="L993" s="5">
        <v>0.0</v>
      </c>
      <c r="M993" s="5">
        <v>0.0</v>
      </c>
      <c r="N993" s="5">
        <v>0.0</v>
      </c>
      <c r="O993" s="5">
        <v>0.0</v>
      </c>
      <c r="P993" s="5">
        <v>0.0</v>
      </c>
      <c r="Q993" s="5">
        <v>0.0</v>
      </c>
      <c r="R993" s="5">
        <v>0.0</v>
      </c>
      <c r="S993" s="5">
        <v>0.0</v>
      </c>
      <c r="T993" s="5">
        <v>0.0</v>
      </c>
      <c r="U993" s="5">
        <v>0.0</v>
      </c>
      <c r="V993" s="5"/>
      <c r="W993" s="5"/>
      <c r="X993" s="5"/>
      <c r="Y993" s="5"/>
      <c r="Z993" s="5"/>
      <c r="AA993" s="5"/>
      <c r="AB993" s="5"/>
      <c r="AC993" s="5"/>
      <c r="AD993" s="5"/>
    </row>
    <row r="994" ht="16.5" hidden="1" customHeight="1">
      <c r="A994" s="4" t="s">
        <v>2020</v>
      </c>
      <c r="B994" s="1">
        <v>0.0</v>
      </c>
      <c r="C994" s="5">
        <v>0.0</v>
      </c>
      <c r="D994" s="1" t="s">
        <v>2986</v>
      </c>
      <c r="E994" s="5">
        <v>0.0</v>
      </c>
      <c r="F994" s="5">
        <v>0.0</v>
      </c>
      <c r="G994" s="5">
        <v>0.0</v>
      </c>
      <c r="H994" s="5">
        <v>0.0</v>
      </c>
      <c r="I994" s="5">
        <v>0.0</v>
      </c>
      <c r="J994" s="5">
        <v>0.0</v>
      </c>
      <c r="K994" s="5">
        <v>0.0</v>
      </c>
      <c r="L994" s="5">
        <v>0.0</v>
      </c>
      <c r="M994" s="5">
        <v>0.0</v>
      </c>
      <c r="N994" s="5">
        <v>0.0</v>
      </c>
      <c r="O994" s="5">
        <v>0.0</v>
      </c>
      <c r="P994" s="5">
        <v>0.0</v>
      </c>
      <c r="Q994" s="5">
        <v>0.0</v>
      </c>
      <c r="R994" s="5">
        <v>0.0</v>
      </c>
      <c r="S994" s="5">
        <v>0.0</v>
      </c>
      <c r="T994" s="5">
        <v>0.0</v>
      </c>
      <c r="U994" s="5">
        <v>0.0</v>
      </c>
      <c r="V994" s="5"/>
      <c r="W994" s="5"/>
      <c r="X994" s="5"/>
      <c r="Y994" s="5"/>
      <c r="Z994" s="5"/>
      <c r="AA994" s="5"/>
      <c r="AB994" s="5"/>
      <c r="AC994" s="5"/>
      <c r="AD994" s="5"/>
    </row>
    <row r="995" ht="16.5" hidden="1" customHeight="1">
      <c r="A995" s="4" t="s">
        <v>876</v>
      </c>
      <c r="B995" s="1">
        <v>0.0</v>
      </c>
      <c r="C995" s="1">
        <v>0.0</v>
      </c>
      <c r="D995" s="1" t="s">
        <v>2987</v>
      </c>
      <c r="E995" s="5">
        <v>0.0</v>
      </c>
      <c r="F995" s="5">
        <v>0.0</v>
      </c>
      <c r="G995" s="5">
        <v>0.0</v>
      </c>
      <c r="H995" s="5">
        <v>0.0</v>
      </c>
      <c r="I995" s="5">
        <v>0.0</v>
      </c>
      <c r="J995" s="5">
        <v>0.0</v>
      </c>
      <c r="K995" s="5">
        <v>0.0</v>
      </c>
      <c r="L995" s="5">
        <v>0.0</v>
      </c>
      <c r="M995" s="5">
        <v>0.0</v>
      </c>
      <c r="N995" s="5">
        <v>0.0</v>
      </c>
      <c r="O995" s="5">
        <v>0.0</v>
      </c>
      <c r="P995" s="5">
        <v>0.0</v>
      </c>
      <c r="Q995" s="5">
        <v>0.0</v>
      </c>
      <c r="R995" s="5">
        <v>0.0</v>
      </c>
      <c r="S995" s="5">
        <v>0.0</v>
      </c>
      <c r="T995" s="5">
        <v>0.0</v>
      </c>
      <c r="U995" s="5">
        <v>0.0</v>
      </c>
      <c r="V995" s="5"/>
      <c r="W995" s="5"/>
      <c r="X995" s="5"/>
      <c r="Y995" s="5"/>
      <c r="Z995" s="5"/>
      <c r="AA995" s="5"/>
      <c r="AB995" s="5"/>
      <c r="AC995" s="5"/>
      <c r="AD995" s="5"/>
    </row>
    <row r="996" ht="16.5" hidden="1" customHeight="1">
      <c r="A996" s="4" t="s">
        <v>250</v>
      </c>
      <c r="B996" s="1">
        <v>0.0</v>
      </c>
      <c r="C996" s="1">
        <v>0.0</v>
      </c>
      <c r="D996" s="1" t="s">
        <v>2988</v>
      </c>
      <c r="E996" s="5">
        <v>0.0</v>
      </c>
      <c r="F996" s="5">
        <v>0.0</v>
      </c>
      <c r="G996" s="5">
        <v>0.0</v>
      </c>
      <c r="H996" s="5">
        <v>0.0</v>
      </c>
      <c r="I996" s="5">
        <v>0.0</v>
      </c>
      <c r="J996" s="5">
        <v>0.0</v>
      </c>
      <c r="K996" s="5">
        <v>0.0</v>
      </c>
      <c r="L996" s="5">
        <v>0.0</v>
      </c>
      <c r="M996" s="5">
        <v>0.0</v>
      </c>
      <c r="N996" s="5">
        <v>0.0</v>
      </c>
      <c r="O996" s="5">
        <v>0.0</v>
      </c>
      <c r="P996" s="5">
        <v>0.0</v>
      </c>
      <c r="Q996" s="5">
        <v>0.0</v>
      </c>
      <c r="R996" s="5">
        <v>0.0</v>
      </c>
      <c r="S996" s="5">
        <v>0.0</v>
      </c>
      <c r="T996" s="5">
        <v>0.0</v>
      </c>
      <c r="U996" s="5">
        <v>0.0</v>
      </c>
      <c r="V996" s="5"/>
      <c r="W996" s="5"/>
      <c r="X996" s="5"/>
      <c r="Y996" s="5"/>
      <c r="Z996" s="5"/>
      <c r="AA996" s="5"/>
      <c r="AB996" s="5"/>
      <c r="AC996" s="5"/>
      <c r="AD996" s="5"/>
    </row>
    <row r="997" ht="16.5" hidden="1" customHeight="1">
      <c r="A997" s="4" t="s">
        <v>1196</v>
      </c>
      <c r="B997" s="5">
        <v>0.0</v>
      </c>
      <c r="C997" s="5">
        <v>0.0</v>
      </c>
      <c r="D997" s="1" t="s">
        <v>2989</v>
      </c>
      <c r="E997" s="5">
        <v>0.0</v>
      </c>
      <c r="F997" s="5">
        <v>0.0</v>
      </c>
      <c r="G997" s="5">
        <v>0.0</v>
      </c>
      <c r="H997" s="5">
        <v>0.0</v>
      </c>
      <c r="I997" s="5">
        <v>0.0</v>
      </c>
      <c r="J997" s="5">
        <v>0.0</v>
      </c>
      <c r="K997" s="5">
        <v>0.0</v>
      </c>
      <c r="L997" s="5">
        <v>0.0</v>
      </c>
      <c r="M997" s="5">
        <v>0.0</v>
      </c>
      <c r="N997" s="5">
        <v>0.0</v>
      </c>
      <c r="O997" s="5">
        <v>0.0</v>
      </c>
      <c r="P997" s="5">
        <v>0.0</v>
      </c>
      <c r="Q997" s="5">
        <v>0.0</v>
      </c>
      <c r="R997" s="5">
        <v>0.0</v>
      </c>
      <c r="S997" s="5">
        <v>0.0</v>
      </c>
      <c r="T997" s="5">
        <v>0.0</v>
      </c>
      <c r="U997" s="5">
        <v>0.0</v>
      </c>
      <c r="V997" s="5"/>
      <c r="W997" s="5"/>
      <c r="X997" s="5"/>
      <c r="Y997" s="5"/>
      <c r="Z997" s="5"/>
      <c r="AA997" s="5"/>
      <c r="AB997" s="5"/>
      <c r="AC997" s="5"/>
      <c r="AD997" s="5"/>
    </row>
    <row r="998" ht="16.5" hidden="1" customHeight="1">
      <c r="A998" s="4" t="s">
        <v>254</v>
      </c>
      <c r="B998" s="1">
        <v>0.0</v>
      </c>
      <c r="C998" s="1">
        <v>0.0</v>
      </c>
      <c r="D998" s="1" t="s">
        <v>2990</v>
      </c>
      <c r="E998" s="5">
        <v>0.0</v>
      </c>
      <c r="F998" s="5">
        <v>0.0</v>
      </c>
      <c r="G998" s="5">
        <v>0.0</v>
      </c>
      <c r="H998" s="5">
        <v>0.0</v>
      </c>
      <c r="I998" s="5">
        <v>0.0</v>
      </c>
      <c r="J998" s="5">
        <v>0.0</v>
      </c>
      <c r="K998" s="5">
        <v>0.0</v>
      </c>
      <c r="L998" s="5">
        <v>0.0</v>
      </c>
      <c r="M998" s="5">
        <v>0.0</v>
      </c>
      <c r="N998" s="5">
        <v>0.0</v>
      </c>
      <c r="O998" s="5">
        <v>0.0</v>
      </c>
      <c r="P998" s="5">
        <v>0.0</v>
      </c>
      <c r="Q998" s="5">
        <v>0.0</v>
      </c>
      <c r="R998" s="5">
        <v>0.0</v>
      </c>
      <c r="S998" s="5">
        <v>0.0</v>
      </c>
      <c r="T998" s="5">
        <v>0.0</v>
      </c>
      <c r="U998" s="5">
        <v>0.0</v>
      </c>
      <c r="V998" s="5"/>
      <c r="W998" s="5"/>
      <c r="X998" s="5"/>
      <c r="Y998" s="5"/>
      <c r="Z998" s="5"/>
      <c r="AA998" s="5"/>
      <c r="AB998" s="5"/>
      <c r="AC998" s="5"/>
      <c r="AD998" s="5"/>
    </row>
    <row r="999" ht="16.5" hidden="1" customHeight="1">
      <c r="A999" s="4" t="s">
        <v>2026</v>
      </c>
      <c r="B999" s="1">
        <v>0.0</v>
      </c>
      <c r="C999" s="1">
        <v>0.0</v>
      </c>
      <c r="D999" s="1" t="s">
        <v>2027</v>
      </c>
      <c r="E999" s="1">
        <v>0.0</v>
      </c>
      <c r="F999" s="1">
        <v>0.0</v>
      </c>
      <c r="G999" s="5">
        <v>0.0</v>
      </c>
      <c r="H999" s="5">
        <v>0.0</v>
      </c>
      <c r="I999" s="5">
        <v>0.0</v>
      </c>
      <c r="J999" s="5">
        <v>0.0</v>
      </c>
      <c r="K999" s="5">
        <v>0.0</v>
      </c>
      <c r="L999" s="5">
        <v>0.0</v>
      </c>
      <c r="M999" s="5">
        <v>0.0</v>
      </c>
      <c r="N999" s="5">
        <v>0.0</v>
      </c>
      <c r="O999" s="5">
        <v>0.0</v>
      </c>
      <c r="P999" s="5">
        <v>0.0</v>
      </c>
      <c r="Q999" s="5">
        <v>0.0</v>
      </c>
      <c r="R999" s="5">
        <v>0.0</v>
      </c>
      <c r="S999" s="5">
        <v>0.0</v>
      </c>
      <c r="T999" s="5">
        <v>0.0</v>
      </c>
      <c r="U999" s="5">
        <v>0.0</v>
      </c>
      <c r="V999" s="5"/>
      <c r="W999" s="5"/>
      <c r="X999" s="5"/>
      <c r="Y999" s="5"/>
      <c r="Z999" s="5"/>
      <c r="AA999" s="5"/>
      <c r="AB999" s="5"/>
      <c r="AC999" s="5"/>
      <c r="AD999" s="5"/>
    </row>
    <row r="1000" ht="16.5" hidden="1" customHeight="1">
      <c r="A1000" s="4" t="s">
        <v>2028</v>
      </c>
      <c r="B1000" s="1">
        <v>0.0</v>
      </c>
      <c r="C1000" s="1">
        <v>0.0</v>
      </c>
      <c r="D1000" s="1" t="s">
        <v>2029</v>
      </c>
      <c r="E1000" s="1">
        <v>0.0</v>
      </c>
      <c r="F1000" s="5">
        <v>0.0</v>
      </c>
      <c r="G1000" s="5">
        <v>0.0</v>
      </c>
      <c r="H1000" s="5">
        <v>0.0</v>
      </c>
      <c r="I1000" s="5">
        <v>0.0</v>
      </c>
      <c r="J1000" s="5">
        <v>0.0</v>
      </c>
      <c r="K1000" s="5">
        <v>0.0</v>
      </c>
      <c r="L1000" s="5">
        <v>0.0</v>
      </c>
      <c r="M1000" s="5">
        <v>0.0</v>
      </c>
      <c r="N1000" s="5">
        <v>0.0</v>
      </c>
      <c r="O1000" s="5">
        <v>0.0</v>
      </c>
      <c r="P1000" s="5">
        <v>0.0</v>
      </c>
      <c r="Q1000" s="5">
        <v>0.0</v>
      </c>
      <c r="R1000" s="5">
        <v>0.0</v>
      </c>
      <c r="S1000" s="5">
        <v>0.0</v>
      </c>
      <c r="T1000" s="5">
        <v>0.0</v>
      </c>
      <c r="U1000" s="5">
        <v>0.0</v>
      </c>
      <c r="V1000" s="5"/>
      <c r="W1000" s="5"/>
      <c r="X1000" s="5"/>
      <c r="Y1000" s="5"/>
      <c r="Z1000" s="5"/>
      <c r="AA1000" s="5"/>
      <c r="AB1000" s="5"/>
      <c r="AC1000" s="5"/>
      <c r="AD1000" s="5"/>
    </row>
    <row r="1001" ht="16.5" hidden="1" customHeight="1">
      <c r="A1001" s="4" t="s">
        <v>1212</v>
      </c>
      <c r="B1001" s="5">
        <v>0.0</v>
      </c>
      <c r="C1001" s="5">
        <v>0.0</v>
      </c>
      <c r="D1001" s="1" t="s">
        <v>2991</v>
      </c>
      <c r="E1001" s="5">
        <v>0.0</v>
      </c>
      <c r="F1001" s="5">
        <v>0.0</v>
      </c>
      <c r="G1001" s="5">
        <v>0.0</v>
      </c>
      <c r="H1001" s="5">
        <v>0.0</v>
      </c>
      <c r="I1001" s="5">
        <v>0.0</v>
      </c>
      <c r="J1001" s="5">
        <v>0.0</v>
      </c>
      <c r="K1001" s="5">
        <v>0.0</v>
      </c>
      <c r="L1001" s="5">
        <v>0.0</v>
      </c>
      <c r="M1001" s="5">
        <v>0.0</v>
      </c>
      <c r="N1001" s="5">
        <v>0.0</v>
      </c>
      <c r="O1001" s="5">
        <v>0.0</v>
      </c>
      <c r="P1001" s="5">
        <v>0.0</v>
      </c>
      <c r="Q1001" s="5">
        <v>0.0</v>
      </c>
      <c r="R1001" s="5">
        <v>0.0</v>
      </c>
      <c r="S1001" s="5">
        <v>0.0</v>
      </c>
      <c r="T1001" s="5">
        <v>0.0</v>
      </c>
      <c r="U1001" s="5">
        <v>0.0</v>
      </c>
      <c r="V1001" s="5"/>
      <c r="W1001" s="5"/>
      <c r="X1001" s="5"/>
      <c r="Y1001" s="5"/>
      <c r="Z1001" s="5"/>
      <c r="AA1001" s="5"/>
      <c r="AB1001" s="5"/>
      <c r="AC1001" s="5"/>
      <c r="AD1001" s="5"/>
    </row>
    <row r="1002" ht="16.5" hidden="1" customHeight="1">
      <c r="A1002" s="4" t="s">
        <v>104</v>
      </c>
      <c r="B1002" s="1">
        <v>0.0</v>
      </c>
      <c r="C1002" s="1">
        <v>0.0</v>
      </c>
      <c r="D1002" s="1" t="s">
        <v>2992</v>
      </c>
      <c r="E1002" s="1">
        <v>0.0</v>
      </c>
      <c r="F1002" s="5">
        <v>0.0</v>
      </c>
      <c r="G1002" s="5">
        <v>0.0</v>
      </c>
      <c r="H1002" s="5">
        <v>0.0</v>
      </c>
      <c r="I1002" s="5">
        <v>0.0</v>
      </c>
      <c r="J1002" s="5">
        <v>0.0</v>
      </c>
      <c r="K1002" s="5">
        <v>0.0</v>
      </c>
      <c r="L1002" s="5">
        <v>0.0</v>
      </c>
      <c r="M1002" s="5">
        <v>0.0</v>
      </c>
      <c r="N1002" s="5">
        <v>0.0</v>
      </c>
      <c r="O1002" s="5">
        <v>0.0</v>
      </c>
      <c r="P1002" s="5">
        <v>0.0</v>
      </c>
      <c r="Q1002" s="5">
        <v>0.0</v>
      </c>
      <c r="R1002" s="5">
        <v>0.0</v>
      </c>
      <c r="S1002" s="5">
        <v>0.0</v>
      </c>
      <c r="T1002" s="5">
        <v>0.0</v>
      </c>
      <c r="U1002" s="5">
        <v>0.0</v>
      </c>
      <c r="V1002" s="5"/>
      <c r="W1002" s="5"/>
      <c r="X1002" s="5"/>
      <c r="Y1002" s="5"/>
      <c r="Z1002" s="5"/>
      <c r="AA1002" s="5"/>
      <c r="AB1002" s="5"/>
      <c r="AC1002" s="5"/>
      <c r="AD1002" s="5"/>
    </row>
    <row r="1003" ht="16.5" hidden="1" customHeight="1">
      <c r="A1003" s="4" t="s">
        <v>66</v>
      </c>
      <c r="B1003" s="1">
        <v>0.0</v>
      </c>
      <c r="C1003" s="5">
        <v>0.0</v>
      </c>
      <c r="D1003" s="1" t="s">
        <v>2993</v>
      </c>
      <c r="E1003" s="5">
        <v>0.0</v>
      </c>
      <c r="F1003" s="5">
        <v>0.0</v>
      </c>
      <c r="G1003" s="5">
        <v>0.0</v>
      </c>
      <c r="H1003" s="5">
        <v>0.0</v>
      </c>
      <c r="I1003" s="5">
        <v>0.0</v>
      </c>
      <c r="J1003" s="5">
        <v>0.0</v>
      </c>
      <c r="K1003" s="5">
        <v>0.0</v>
      </c>
      <c r="L1003" s="5">
        <v>0.0</v>
      </c>
      <c r="M1003" s="5">
        <v>0.0</v>
      </c>
      <c r="N1003" s="5">
        <v>0.0</v>
      </c>
      <c r="O1003" s="5">
        <v>0.0</v>
      </c>
      <c r="P1003" s="5">
        <v>0.0</v>
      </c>
      <c r="Q1003" s="5">
        <v>0.0</v>
      </c>
      <c r="R1003" s="5">
        <v>0.0</v>
      </c>
      <c r="S1003" s="5">
        <v>0.0</v>
      </c>
      <c r="T1003" s="5">
        <v>0.0</v>
      </c>
      <c r="U1003" s="5">
        <v>0.0</v>
      </c>
      <c r="V1003" s="5"/>
      <c r="W1003" s="5"/>
      <c r="X1003" s="5"/>
      <c r="Y1003" s="5"/>
      <c r="Z1003" s="5"/>
      <c r="AA1003" s="5"/>
      <c r="AB1003" s="5"/>
      <c r="AC1003" s="5"/>
      <c r="AD1003" s="5"/>
    </row>
    <row r="1004" ht="16.5" hidden="1" customHeight="1">
      <c r="A1004" s="1" t="s">
        <v>2036</v>
      </c>
      <c r="B1004" s="1">
        <v>0.0</v>
      </c>
      <c r="C1004" s="1">
        <v>0.0</v>
      </c>
      <c r="D1004" s="1" t="s">
        <v>2037</v>
      </c>
      <c r="E1004" s="1">
        <v>0.0</v>
      </c>
      <c r="F1004" s="1">
        <v>0.0</v>
      </c>
      <c r="G1004" s="1">
        <v>0.0</v>
      </c>
      <c r="H1004" s="1">
        <v>0.0</v>
      </c>
      <c r="I1004" s="1">
        <v>0.0</v>
      </c>
      <c r="J1004" s="1">
        <v>0.0</v>
      </c>
      <c r="K1004" s="5">
        <v>0.0</v>
      </c>
      <c r="L1004" s="5">
        <v>0.0</v>
      </c>
      <c r="M1004" s="5">
        <v>0.0</v>
      </c>
      <c r="N1004" s="5">
        <v>0.0</v>
      </c>
      <c r="O1004" s="5">
        <v>0.0</v>
      </c>
      <c r="P1004" s="5">
        <v>0.0</v>
      </c>
      <c r="Q1004" s="5">
        <v>0.0</v>
      </c>
      <c r="R1004" s="5">
        <v>0.0</v>
      </c>
      <c r="S1004" s="5">
        <v>0.0</v>
      </c>
      <c r="T1004" s="5">
        <v>0.0</v>
      </c>
      <c r="U1004" s="5">
        <v>0.0</v>
      </c>
      <c r="V1004" s="5"/>
      <c r="W1004" s="5"/>
      <c r="X1004" s="5"/>
      <c r="Y1004" s="5"/>
      <c r="Z1004" s="5"/>
      <c r="AA1004" s="5"/>
      <c r="AB1004" s="5"/>
      <c r="AC1004" s="5"/>
      <c r="AD1004" s="5"/>
    </row>
    <row r="1005" ht="16.5" hidden="1" customHeight="1">
      <c r="A1005" s="4" t="s">
        <v>2038</v>
      </c>
      <c r="B1005" s="1">
        <v>1.0</v>
      </c>
      <c r="C1005" s="1">
        <v>0.0</v>
      </c>
      <c r="D1005" s="1" t="s">
        <v>2039</v>
      </c>
      <c r="E1005" s="1">
        <v>0.0</v>
      </c>
      <c r="F1005" s="5">
        <v>0.0</v>
      </c>
      <c r="G1005" s="5">
        <v>0.0</v>
      </c>
      <c r="H1005" s="5">
        <v>0.0</v>
      </c>
      <c r="I1005" s="5">
        <v>0.0</v>
      </c>
      <c r="J1005" s="5">
        <v>0.0</v>
      </c>
      <c r="K1005" s="5">
        <v>0.0</v>
      </c>
      <c r="L1005" s="5">
        <v>0.0</v>
      </c>
      <c r="M1005" s="5">
        <v>0.0</v>
      </c>
      <c r="N1005" s="5">
        <v>0.0</v>
      </c>
      <c r="O1005" s="5">
        <v>0.0</v>
      </c>
      <c r="P1005" s="5">
        <v>0.0</v>
      </c>
      <c r="Q1005" s="5">
        <v>0.0</v>
      </c>
      <c r="R1005" s="5">
        <v>0.0</v>
      </c>
      <c r="S1005" s="5">
        <v>0.0</v>
      </c>
      <c r="T1005" s="5">
        <v>0.0</v>
      </c>
      <c r="U1005" s="5">
        <v>0.0</v>
      </c>
      <c r="V1005" s="5"/>
      <c r="W1005" s="5"/>
      <c r="X1005" s="5"/>
      <c r="Y1005" s="5"/>
      <c r="Z1005" s="5"/>
      <c r="AA1005" s="5"/>
      <c r="AB1005" s="5"/>
      <c r="AC1005" s="5"/>
      <c r="AD1005" s="5"/>
    </row>
    <row r="1006" ht="16.5" hidden="1" customHeight="1">
      <c r="A1006" s="4" t="s">
        <v>2040</v>
      </c>
      <c r="B1006" s="1">
        <v>0.0</v>
      </c>
      <c r="C1006" s="1">
        <v>0.0</v>
      </c>
      <c r="D1006" s="1" t="s">
        <v>2041</v>
      </c>
      <c r="E1006" s="5">
        <v>0.0</v>
      </c>
      <c r="F1006" s="5">
        <v>0.0</v>
      </c>
      <c r="G1006" s="5">
        <v>0.0</v>
      </c>
      <c r="H1006" s="5">
        <v>0.0</v>
      </c>
      <c r="I1006" s="5">
        <v>0.0</v>
      </c>
      <c r="J1006" s="5">
        <v>0.0</v>
      </c>
      <c r="K1006" s="5">
        <v>0.0</v>
      </c>
      <c r="L1006" s="5">
        <v>0.0</v>
      </c>
      <c r="M1006" s="5">
        <v>0.0</v>
      </c>
      <c r="N1006" s="5">
        <v>0.0</v>
      </c>
      <c r="O1006" s="5">
        <v>0.0</v>
      </c>
      <c r="P1006" s="5">
        <v>0.0</v>
      </c>
      <c r="Q1006" s="5">
        <v>0.0</v>
      </c>
      <c r="R1006" s="5">
        <v>0.0</v>
      </c>
      <c r="S1006" s="5">
        <v>0.0</v>
      </c>
      <c r="T1006" s="5">
        <v>0.0</v>
      </c>
      <c r="U1006" s="5">
        <v>0.0</v>
      </c>
      <c r="V1006" s="5"/>
      <c r="W1006" s="5"/>
      <c r="X1006" s="5"/>
      <c r="Y1006" s="5"/>
      <c r="Z1006" s="5"/>
      <c r="AA1006" s="5"/>
      <c r="AB1006" s="5"/>
      <c r="AC1006" s="5"/>
      <c r="AD1006" s="5"/>
    </row>
    <row r="1007" ht="16.5" hidden="1" customHeight="1">
      <c r="A1007" s="4" t="s">
        <v>2042</v>
      </c>
      <c r="B1007" s="1">
        <v>0.0</v>
      </c>
      <c r="C1007" s="1">
        <v>0.0</v>
      </c>
      <c r="D1007" s="1" t="s">
        <v>2043</v>
      </c>
      <c r="E1007" s="1">
        <v>0.0</v>
      </c>
      <c r="F1007" s="5">
        <v>0.0</v>
      </c>
      <c r="G1007" s="5">
        <v>0.0</v>
      </c>
      <c r="H1007" s="5">
        <v>0.0</v>
      </c>
      <c r="I1007" s="5">
        <v>0.0</v>
      </c>
      <c r="J1007" s="5">
        <v>0.0</v>
      </c>
      <c r="K1007" s="5">
        <v>0.0</v>
      </c>
      <c r="L1007" s="5">
        <v>0.0</v>
      </c>
      <c r="M1007" s="5">
        <v>0.0</v>
      </c>
      <c r="N1007" s="5">
        <v>0.0</v>
      </c>
      <c r="O1007" s="5">
        <v>0.0</v>
      </c>
      <c r="P1007" s="5">
        <v>0.0</v>
      </c>
      <c r="Q1007" s="5">
        <v>0.0</v>
      </c>
      <c r="R1007" s="5">
        <v>0.0</v>
      </c>
      <c r="S1007" s="5">
        <v>0.0</v>
      </c>
      <c r="T1007" s="5">
        <v>0.0</v>
      </c>
      <c r="U1007" s="5">
        <v>0.0</v>
      </c>
      <c r="V1007" s="5"/>
      <c r="W1007" s="5"/>
      <c r="X1007" s="5"/>
      <c r="Y1007" s="5"/>
      <c r="Z1007" s="5"/>
      <c r="AA1007" s="5"/>
      <c r="AB1007" s="5"/>
      <c r="AC1007" s="5"/>
      <c r="AD1007" s="5"/>
    </row>
    <row r="1008" ht="16.5" hidden="1" customHeight="1">
      <c r="A1008" s="4" t="s">
        <v>2044</v>
      </c>
      <c r="B1008" s="1">
        <v>0.0</v>
      </c>
      <c r="C1008" s="1">
        <v>0.0</v>
      </c>
      <c r="D1008" s="1" t="s">
        <v>2045</v>
      </c>
      <c r="E1008" s="1">
        <v>0.0</v>
      </c>
      <c r="F1008" s="5">
        <v>0.0</v>
      </c>
      <c r="G1008" s="5">
        <v>0.0</v>
      </c>
      <c r="H1008" s="5">
        <v>0.0</v>
      </c>
      <c r="I1008" s="5">
        <v>0.0</v>
      </c>
      <c r="J1008" s="5">
        <v>0.0</v>
      </c>
      <c r="K1008" s="5">
        <v>0.0</v>
      </c>
      <c r="L1008" s="5">
        <v>0.0</v>
      </c>
      <c r="M1008" s="5">
        <v>0.0</v>
      </c>
      <c r="N1008" s="5">
        <v>0.0</v>
      </c>
      <c r="O1008" s="5">
        <v>0.0</v>
      </c>
      <c r="P1008" s="5">
        <v>0.0</v>
      </c>
      <c r="Q1008" s="5">
        <v>0.0</v>
      </c>
      <c r="R1008" s="5">
        <v>0.0</v>
      </c>
      <c r="S1008" s="5">
        <v>0.0</v>
      </c>
      <c r="T1008" s="5">
        <v>0.0</v>
      </c>
      <c r="U1008" s="5">
        <v>0.0</v>
      </c>
      <c r="V1008" s="5"/>
      <c r="W1008" s="5"/>
      <c r="X1008" s="5"/>
      <c r="Y1008" s="5"/>
      <c r="Z1008" s="5"/>
      <c r="AA1008" s="5"/>
      <c r="AB1008" s="5"/>
      <c r="AC1008" s="5"/>
      <c r="AD1008" s="5"/>
    </row>
    <row r="1009" ht="16.5" hidden="1" customHeight="1">
      <c r="A1009" s="4" t="s">
        <v>2046</v>
      </c>
      <c r="B1009" s="1">
        <v>0.0</v>
      </c>
      <c r="C1009" s="1">
        <v>0.0</v>
      </c>
      <c r="D1009" s="1" t="s">
        <v>2047</v>
      </c>
      <c r="E1009" s="1">
        <v>0.0</v>
      </c>
      <c r="F1009" s="5">
        <v>0.0</v>
      </c>
      <c r="G1009" s="5">
        <v>0.0</v>
      </c>
      <c r="H1009" s="5">
        <v>0.0</v>
      </c>
      <c r="I1009" s="5">
        <v>0.0</v>
      </c>
      <c r="J1009" s="5">
        <v>0.0</v>
      </c>
      <c r="K1009" s="5">
        <v>0.0</v>
      </c>
      <c r="L1009" s="5">
        <v>0.0</v>
      </c>
      <c r="M1009" s="5">
        <v>0.0</v>
      </c>
      <c r="N1009" s="5">
        <v>0.0</v>
      </c>
      <c r="O1009" s="5">
        <v>0.0</v>
      </c>
      <c r="P1009" s="5">
        <v>0.0</v>
      </c>
      <c r="Q1009" s="5">
        <v>0.0</v>
      </c>
      <c r="R1009" s="5">
        <v>0.0</v>
      </c>
      <c r="S1009" s="5">
        <v>0.0</v>
      </c>
      <c r="T1009" s="5">
        <v>0.0</v>
      </c>
      <c r="U1009" s="5">
        <v>0.0</v>
      </c>
      <c r="V1009" s="5"/>
      <c r="W1009" s="5"/>
      <c r="X1009" s="5"/>
      <c r="Y1009" s="5"/>
      <c r="Z1009" s="5"/>
      <c r="AA1009" s="5"/>
      <c r="AB1009" s="5"/>
      <c r="AC1009" s="5"/>
      <c r="AD1009" s="5"/>
    </row>
    <row r="1010" ht="16.5" hidden="1" customHeight="1">
      <c r="A1010" s="4" t="s">
        <v>2048</v>
      </c>
      <c r="B1010" s="1">
        <v>0.0</v>
      </c>
      <c r="C1010" s="5">
        <v>0.0</v>
      </c>
      <c r="D1010" s="1" t="s">
        <v>2049</v>
      </c>
      <c r="E1010" s="5">
        <v>0.0</v>
      </c>
      <c r="F1010" s="5">
        <v>0.0</v>
      </c>
      <c r="G1010" s="5">
        <v>0.0</v>
      </c>
      <c r="H1010" s="5">
        <v>0.0</v>
      </c>
      <c r="I1010" s="5">
        <v>0.0</v>
      </c>
      <c r="J1010" s="5">
        <v>0.0</v>
      </c>
      <c r="K1010" s="5">
        <v>0.0</v>
      </c>
      <c r="L1010" s="5">
        <v>0.0</v>
      </c>
      <c r="M1010" s="5">
        <v>0.0</v>
      </c>
      <c r="N1010" s="5">
        <v>0.0</v>
      </c>
      <c r="O1010" s="5">
        <v>0.0</v>
      </c>
      <c r="P1010" s="5">
        <v>0.0</v>
      </c>
      <c r="Q1010" s="5">
        <v>0.0</v>
      </c>
      <c r="R1010" s="5">
        <v>0.0</v>
      </c>
      <c r="S1010" s="5">
        <v>0.0</v>
      </c>
      <c r="T1010" s="5">
        <v>0.0</v>
      </c>
      <c r="U1010" s="5">
        <v>0.0</v>
      </c>
      <c r="V1010" s="5"/>
      <c r="W1010" s="5"/>
      <c r="X1010" s="5"/>
      <c r="Y1010" s="5"/>
      <c r="Z1010" s="5"/>
      <c r="AA1010" s="5"/>
      <c r="AB1010" s="5"/>
      <c r="AC1010" s="5"/>
      <c r="AD1010" s="5"/>
    </row>
    <row r="1011" ht="16.5" hidden="1" customHeight="1">
      <c r="A1011" s="4" t="s">
        <v>2050</v>
      </c>
      <c r="B1011" s="1">
        <v>0.0</v>
      </c>
      <c r="C1011" s="5">
        <v>0.0</v>
      </c>
      <c r="D1011" s="1" t="s">
        <v>2051</v>
      </c>
      <c r="E1011" s="5">
        <v>0.0</v>
      </c>
      <c r="F1011" s="5">
        <v>0.0</v>
      </c>
      <c r="G1011" s="5">
        <v>0.0</v>
      </c>
      <c r="H1011" s="5">
        <v>0.0</v>
      </c>
      <c r="I1011" s="5">
        <v>0.0</v>
      </c>
      <c r="J1011" s="5">
        <v>0.0</v>
      </c>
      <c r="K1011" s="5">
        <v>0.0</v>
      </c>
      <c r="L1011" s="5">
        <v>0.0</v>
      </c>
      <c r="M1011" s="5">
        <v>0.0</v>
      </c>
      <c r="N1011" s="5">
        <v>0.0</v>
      </c>
      <c r="O1011" s="5">
        <v>0.0</v>
      </c>
      <c r="P1011" s="5">
        <v>0.0</v>
      </c>
      <c r="Q1011" s="5">
        <v>0.0</v>
      </c>
      <c r="R1011" s="5">
        <v>0.0</v>
      </c>
      <c r="S1011" s="5">
        <v>0.0</v>
      </c>
      <c r="T1011" s="5">
        <v>0.0</v>
      </c>
      <c r="U1011" s="5">
        <v>0.0</v>
      </c>
      <c r="V1011" s="5"/>
      <c r="W1011" s="5"/>
      <c r="X1011" s="5"/>
      <c r="Y1011" s="5"/>
      <c r="Z1011" s="5"/>
      <c r="AA1011" s="5"/>
      <c r="AB1011" s="5"/>
      <c r="AC1011" s="5"/>
      <c r="AD1011" s="5"/>
    </row>
    <row r="1012" ht="16.5" hidden="1" customHeight="1">
      <c r="A1012" s="4" t="s">
        <v>2052</v>
      </c>
      <c r="B1012" s="1">
        <v>0.0</v>
      </c>
      <c r="C1012" s="1">
        <v>0.0</v>
      </c>
      <c r="D1012" s="1" t="s">
        <v>2053</v>
      </c>
      <c r="E1012" s="1">
        <v>0.0</v>
      </c>
      <c r="F1012" s="1">
        <v>0.0</v>
      </c>
      <c r="G1012" s="1">
        <v>0.0</v>
      </c>
      <c r="H1012" s="1">
        <v>0.0</v>
      </c>
      <c r="I1012" s="5">
        <v>0.0</v>
      </c>
      <c r="J1012" s="5">
        <v>0.0</v>
      </c>
      <c r="K1012" s="5">
        <v>0.0</v>
      </c>
      <c r="L1012" s="5">
        <v>0.0</v>
      </c>
      <c r="M1012" s="5">
        <v>0.0</v>
      </c>
      <c r="N1012" s="5">
        <v>0.0</v>
      </c>
      <c r="O1012" s="5">
        <v>0.0</v>
      </c>
      <c r="P1012" s="5">
        <v>0.0</v>
      </c>
      <c r="Q1012" s="5">
        <v>0.0</v>
      </c>
      <c r="R1012" s="5">
        <v>0.0</v>
      </c>
      <c r="S1012" s="5">
        <v>0.0</v>
      </c>
      <c r="T1012" s="5">
        <v>0.0</v>
      </c>
      <c r="U1012" s="5">
        <v>0.0</v>
      </c>
      <c r="V1012" s="5"/>
      <c r="W1012" s="5"/>
      <c r="X1012" s="5"/>
      <c r="Y1012" s="5"/>
      <c r="Z1012" s="5"/>
      <c r="AA1012" s="5"/>
      <c r="AB1012" s="5"/>
      <c r="AC1012" s="5"/>
      <c r="AD1012" s="5"/>
    </row>
    <row r="1013" ht="16.5" hidden="1" customHeight="1">
      <c r="A1013" s="4" t="s">
        <v>2054</v>
      </c>
      <c r="B1013" s="1">
        <v>0.0</v>
      </c>
      <c r="C1013" s="1">
        <v>0.0</v>
      </c>
      <c r="D1013" s="1" t="s">
        <v>2055</v>
      </c>
      <c r="E1013" s="1">
        <v>0.0</v>
      </c>
      <c r="F1013" s="1">
        <v>0.0</v>
      </c>
      <c r="G1013" s="1">
        <v>0.0</v>
      </c>
      <c r="H1013" s="1">
        <v>0.0</v>
      </c>
      <c r="I1013" s="1">
        <v>0.0</v>
      </c>
      <c r="J1013" s="1">
        <v>0.0</v>
      </c>
      <c r="K1013" s="5">
        <v>0.0</v>
      </c>
      <c r="L1013" s="5">
        <v>0.0</v>
      </c>
      <c r="M1013" s="5">
        <v>0.0</v>
      </c>
      <c r="N1013" s="5">
        <v>0.0</v>
      </c>
      <c r="O1013" s="5">
        <v>0.0</v>
      </c>
      <c r="P1013" s="5">
        <v>0.0</v>
      </c>
      <c r="Q1013" s="5">
        <v>0.0</v>
      </c>
      <c r="R1013" s="5">
        <v>0.0</v>
      </c>
      <c r="S1013" s="5">
        <v>0.0</v>
      </c>
      <c r="T1013" s="5">
        <v>0.0</v>
      </c>
      <c r="U1013" s="5">
        <v>0.0</v>
      </c>
      <c r="V1013" s="5"/>
      <c r="W1013" s="5"/>
      <c r="X1013" s="5"/>
      <c r="Y1013" s="5"/>
      <c r="Z1013" s="5"/>
      <c r="AA1013" s="5"/>
      <c r="AB1013" s="5"/>
      <c r="AC1013" s="5"/>
      <c r="AD1013" s="5"/>
    </row>
    <row r="1014" ht="16.5" hidden="1" customHeight="1">
      <c r="A1014" s="4" t="s">
        <v>2056</v>
      </c>
      <c r="B1014" s="5">
        <v>0.0</v>
      </c>
      <c r="C1014" s="5">
        <v>0.0</v>
      </c>
      <c r="D1014" s="1" t="s">
        <v>2057</v>
      </c>
      <c r="E1014" s="5">
        <v>0.0</v>
      </c>
      <c r="F1014" s="5">
        <v>0.0</v>
      </c>
      <c r="G1014" s="5">
        <v>0.0</v>
      </c>
      <c r="H1014" s="5">
        <v>0.0</v>
      </c>
      <c r="I1014" s="5">
        <v>0.0</v>
      </c>
      <c r="J1014" s="5">
        <v>0.0</v>
      </c>
      <c r="K1014" s="5">
        <v>0.0</v>
      </c>
      <c r="L1014" s="5">
        <v>0.0</v>
      </c>
      <c r="M1014" s="5">
        <v>0.0</v>
      </c>
      <c r="N1014" s="5">
        <v>0.0</v>
      </c>
      <c r="O1014" s="5">
        <v>0.0</v>
      </c>
      <c r="P1014" s="5">
        <v>0.0</v>
      </c>
      <c r="Q1014" s="5">
        <v>0.0</v>
      </c>
      <c r="R1014" s="5">
        <v>0.0</v>
      </c>
      <c r="S1014" s="5">
        <v>0.0</v>
      </c>
      <c r="T1014" s="5">
        <v>0.0</v>
      </c>
      <c r="U1014" s="5">
        <v>0.0</v>
      </c>
      <c r="V1014" s="5"/>
      <c r="W1014" s="5"/>
      <c r="X1014" s="5"/>
      <c r="Y1014" s="5"/>
      <c r="Z1014" s="5"/>
      <c r="AA1014" s="5"/>
      <c r="AB1014" s="5"/>
      <c r="AC1014" s="5"/>
      <c r="AD1014" s="5"/>
    </row>
    <row r="1015" ht="16.5" hidden="1" customHeight="1">
      <c r="A1015" s="1" t="s">
        <v>2058</v>
      </c>
      <c r="B1015" s="1">
        <v>0.0</v>
      </c>
      <c r="C1015" s="1">
        <v>0.0</v>
      </c>
      <c r="D1015" s="1" t="s">
        <v>2059</v>
      </c>
      <c r="E1015" s="1">
        <v>0.0</v>
      </c>
      <c r="F1015" s="1">
        <v>0.0</v>
      </c>
      <c r="G1015" s="1">
        <v>0.0</v>
      </c>
      <c r="H1015" s="1">
        <v>0.0</v>
      </c>
      <c r="I1015" s="1">
        <v>0.0</v>
      </c>
      <c r="J1015" s="5">
        <v>0.0</v>
      </c>
      <c r="K1015" s="5">
        <v>0.0</v>
      </c>
      <c r="L1015" s="5">
        <v>0.0</v>
      </c>
      <c r="M1015" s="5">
        <v>0.0</v>
      </c>
      <c r="N1015" s="5">
        <v>0.0</v>
      </c>
      <c r="O1015" s="5">
        <v>0.0</v>
      </c>
      <c r="P1015" s="5">
        <v>0.0</v>
      </c>
      <c r="Q1015" s="5">
        <v>0.0</v>
      </c>
      <c r="R1015" s="5">
        <v>0.0</v>
      </c>
      <c r="S1015" s="5">
        <v>0.0</v>
      </c>
      <c r="T1015" s="5">
        <v>0.0</v>
      </c>
      <c r="U1015" s="5">
        <v>0.0</v>
      </c>
      <c r="V1015" s="5"/>
      <c r="W1015" s="5"/>
      <c r="X1015" s="5"/>
      <c r="Y1015" s="5"/>
      <c r="Z1015" s="5"/>
      <c r="AA1015" s="5"/>
      <c r="AB1015" s="5"/>
      <c r="AC1015" s="5"/>
      <c r="AD1015" s="5"/>
    </row>
    <row r="1016" ht="16.5" hidden="1" customHeight="1">
      <c r="A1016" s="1" t="s">
        <v>2060</v>
      </c>
      <c r="B1016" s="1">
        <v>0.0</v>
      </c>
      <c r="C1016" s="1">
        <v>0.0</v>
      </c>
      <c r="D1016" s="1" t="s">
        <v>2061</v>
      </c>
      <c r="E1016" s="1">
        <v>0.0</v>
      </c>
      <c r="F1016" s="1">
        <v>0.0</v>
      </c>
      <c r="G1016" s="1">
        <v>0.0</v>
      </c>
      <c r="H1016" s="1">
        <v>0.0</v>
      </c>
      <c r="I1016" s="1">
        <v>0.0</v>
      </c>
      <c r="J1016" s="5">
        <v>0.0</v>
      </c>
      <c r="K1016" s="5">
        <v>0.0</v>
      </c>
      <c r="L1016" s="5">
        <v>0.0</v>
      </c>
      <c r="M1016" s="5">
        <v>0.0</v>
      </c>
      <c r="N1016" s="5">
        <v>0.0</v>
      </c>
      <c r="O1016" s="5">
        <v>0.0</v>
      </c>
      <c r="P1016" s="5">
        <v>0.0</v>
      </c>
      <c r="Q1016" s="5">
        <v>0.0</v>
      </c>
      <c r="R1016" s="5">
        <v>0.0</v>
      </c>
      <c r="S1016" s="5">
        <v>0.0</v>
      </c>
      <c r="T1016" s="5">
        <v>0.0</v>
      </c>
      <c r="U1016" s="5">
        <v>0.0</v>
      </c>
      <c r="V1016" s="5"/>
      <c r="W1016" s="5"/>
      <c r="X1016" s="5"/>
      <c r="Y1016" s="5"/>
      <c r="Z1016" s="5"/>
      <c r="AA1016" s="5"/>
      <c r="AB1016" s="5"/>
      <c r="AC1016" s="5"/>
      <c r="AD1016" s="5"/>
    </row>
    <row r="1017" ht="16.5" hidden="1" customHeight="1">
      <c r="A1017" s="4" t="s">
        <v>2062</v>
      </c>
      <c r="B1017" s="1">
        <v>0.0</v>
      </c>
      <c r="C1017" s="5">
        <v>0.0</v>
      </c>
      <c r="D1017" s="1" t="s">
        <v>2063</v>
      </c>
      <c r="E1017" s="5">
        <v>0.0</v>
      </c>
      <c r="F1017" s="5">
        <v>0.0</v>
      </c>
      <c r="G1017" s="5">
        <v>0.0</v>
      </c>
      <c r="H1017" s="5">
        <v>0.0</v>
      </c>
      <c r="I1017" s="5">
        <v>0.0</v>
      </c>
      <c r="J1017" s="5">
        <v>0.0</v>
      </c>
      <c r="K1017" s="5">
        <v>0.0</v>
      </c>
      <c r="L1017" s="5">
        <v>0.0</v>
      </c>
      <c r="M1017" s="5">
        <v>0.0</v>
      </c>
      <c r="N1017" s="5">
        <v>0.0</v>
      </c>
      <c r="O1017" s="5">
        <v>0.0</v>
      </c>
      <c r="P1017" s="5">
        <v>0.0</v>
      </c>
      <c r="Q1017" s="5">
        <v>0.0</v>
      </c>
      <c r="R1017" s="5">
        <v>0.0</v>
      </c>
      <c r="S1017" s="5">
        <v>0.0</v>
      </c>
      <c r="T1017" s="5">
        <v>0.0</v>
      </c>
      <c r="U1017" s="5">
        <v>0.0</v>
      </c>
      <c r="V1017" s="5"/>
      <c r="W1017" s="5"/>
      <c r="X1017" s="5"/>
      <c r="Y1017" s="5"/>
      <c r="Z1017" s="5"/>
      <c r="AA1017" s="5"/>
      <c r="AB1017" s="5"/>
      <c r="AC1017" s="5"/>
      <c r="AD1017" s="5"/>
    </row>
    <row r="1018" ht="16.5" hidden="1" customHeight="1">
      <c r="A1018" s="4" t="s">
        <v>276</v>
      </c>
      <c r="B1018" s="5">
        <v>1.0</v>
      </c>
      <c r="C1018" s="5">
        <v>0.0</v>
      </c>
      <c r="D1018" s="1" t="s">
        <v>2994</v>
      </c>
      <c r="E1018" s="5">
        <v>0.0</v>
      </c>
      <c r="F1018" s="5">
        <v>0.0</v>
      </c>
      <c r="G1018" s="5">
        <v>0.0</v>
      </c>
      <c r="H1018" s="5">
        <v>0.0</v>
      </c>
      <c r="I1018" s="5">
        <v>0.0</v>
      </c>
      <c r="J1018" s="5">
        <v>0.0</v>
      </c>
      <c r="K1018" s="5">
        <v>0.0</v>
      </c>
      <c r="L1018" s="5">
        <v>0.0</v>
      </c>
      <c r="M1018" s="5">
        <v>0.0</v>
      </c>
      <c r="N1018" s="5">
        <v>0.0</v>
      </c>
      <c r="O1018" s="5">
        <v>0.0</v>
      </c>
      <c r="P1018" s="5">
        <v>0.0</v>
      </c>
      <c r="Q1018" s="5">
        <v>0.0</v>
      </c>
      <c r="R1018" s="5">
        <v>0.0</v>
      </c>
      <c r="S1018" s="5">
        <v>0.0</v>
      </c>
      <c r="T1018" s="5">
        <v>0.0</v>
      </c>
      <c r="U1018" s="5">
        <v>0.0</v>
      </c>
      <c r="V1018" s="5"/>
      <c r="W1018" s="5"/>
      <c r="X1018" s="5"/>
      <c r="Y1018" s="5"/>
      <c r="Z1018" s="5"/>
      <c r="AA1018" s="5"/>
      <c r="AB1018" s="5"/>
      <c r="AC1018" s="5"/>
      <c r="AD1018" s="5"/>
    </row>
    <row r="1019" ht="16.5" hidden="1" customHeight="1">
      <c r="A1019" s="4" t="s">
        <v>2066</v>
      </c>
      <c r="B1019" s="5">
        <v>0.0</v>
      </c>
      <c r="C1019" s="5">
        <v>0.0</v>
      </c>
      <c r="D1019" s="1" t="s">
        <v>2067</v>
      </c>
      <c r="E1019" s="5">
        <v>0.0</v>
      </c>
      <c r="F1019" s="5">
        <v>0.0</v>
      </c>
      <c r="G1019" s="5">
        <v>0.0</v>
      </c>
      <c r="H1019" s="5">
        <v>0.0</v>
      </c>
      <c r="I1019" s="5">
        <v>0.0</v>
      </c>
      <c r="J1019" s="5">
        <v>0.0</v>
      </c>
      <c r="K1019" s="5">
        <v>0.0</v>
      </c>
      <c r="L1019" s="5">
        <v>0.0</v>
      </c>
      <c r="M1019" s="5">
        <v>0.0</v>
      </c>
      <c r="N1019" s="5">
        <v>0.0</v>
      </c>
      <c r="O1019" s="5">
        <v>0.0</v>
      </c>
      <c r="P1019" s="5">
        <v>0.0</v>
      </c>
      <c r="Q1019" s="5">
        <v>0.0</v>
      </c>
      <c r="R1019" s="5">
        <v>0.0</v>
      </c>
      <c r="S1019" s="5">
        <v>0.0</v>
      </c>
      <c r="T1019" s="5">
        <v>0.0</v>
      </c>
      <c r="U1019" s="5">
        <v>0.0</v>
      </c>
      <c r="V1019" s="5"/>
      <c r="W1019" s="5"/>
      <c r="X1019" s="5"/>
      <c r="Y1019" s="5"/>
      <c r="Z1019" s="5"/>
      <c r="AA1019" s="5"/>
      <c r="AB1019" s="5"/>
      <c r="AC1019" s="5"/>
      <c r="AD1019" s="5"/>
    </row>
    <row r="1020" ht="16.5" hidden="1" customHeight="1">
      <c r="A1020" s="4" t="s">
        <v>2068</v>
      </c>
      <c r="B1020" s="1">
        <v>0.0</v>
      </c>
      <c r="C1020" s="1">
        <v>0.0</v>
      </c>
      <c r="D1020" s="1" t="s">
        <v>2069</v>
      </c>
      <c r="E1020" s="5">
        <v>0.0</v>
      </c>
      <c r="F1020" s="5">
        <v>0.0</v>
      </c>
      <c r="G1020" s="5">
        <v>0.0</v>
      </c>
      <c r="H1020" s="5">
        <v>0.0</v>
      </c>
      <c r="I1020" s="5">
        <v>0.0</v>
      </c>
      <c r="J1020" s="5">
        <v>0.0</v>
      </c>
      <c r="K1020" s="5">
        <v>0.0</v>
      </c>
      <c r="L1020" s="5">
        <v>0.0</v>
      </c>
      <c r="M1020" s="5">
        <v>0.0</v>
      </c>
      <c r="N1020" s="5">
        <v>0.0</v>
      </c>
      <c r="O1020" s="5">
        <v>0.0</v>
      </c>
      <c r="P1020" s="5">
        <v>0.0</v>
      </c>
      <c r="Q1020" s="5">
        <v>0.0</v>
      </c>
      <c r="R1020" s="5">
        <v>0.0</v>
      </c>
      <c r="S1020" s="5">
        <v>0.0</v>
      </c>
      <c r="T1020" s="5">
        <v>0.0</v>
      </c>
      <c r="U1020" s="5">
        <v>0.0</v>
      </c>
      <c r="V1020" s="5"/>
      <c r="W1020" s="5"/>
      <c r="X1020" s="5"/>
      <c r="Y1020" s="5"/>
      <c r="Z1020" s="5"/>
      <c r="AA1020" s="5"/>
      <c r="AB1020" s="5"/>
      <c r="AC1020" s="5"/>
      <c r="AD1020" s="5"/>
    </row>
    <row r="1021" ht="16.5" hidden="1" customHeight="1">
      <c r="A1021" s="4" t="s">
        <v>2070</v>
      </c>
      <c r="B1021" s="1">
        <v>0.0</v>
      </c>
      <c r="C1021" s="5">
        <v>0.0</v>
      </c>
      <c r="D1021" s="1" t="s">
        <v>2071</v>
      </c>
      <c r="E1021" s="5">
        <v>0.0</v>
      </c>
      <c r="F1021" s="5">
        <v>0.0</v>
      </c>
      <c r="G1021" s="5">
        <v>0.0</v>
      </c>
      <c r="H1021" s="5">
        <v>0.0</v>
      </c>
      <c r="I1021" s="5">
        <v>0.0</v>
      </c>
      <c r="J1021" s="5">
        <v>0.0</v>
      </c>
      <c r="K1021" s="5">
        <v>0.0</v>
      </c>
      <c r="L1021" s="5">
        <v>0.0</v>
      </c>
      <c r="M1021" s="5">
        <v>0.0</v>
      </c>
      <c r="N1021" s="5">
        <v>0.0</v>
      </c>
      <c r="O1021" s="5">
        <v>0.0</v>
      </c>
      <c r="P1021" s="5">
        <v>0.0</v>
      </c>
      <c r="Q1021" s="5">
        <v>0.0</v>
      </c>
      <c r="R1021" s="5">
        <v>0.0</v>
      </c>
      <c r="S1021" s="5">
        <v>0.0</v>
      </c>
      <c r="T1021" s="5">
        <v>0.0</v>
      </c>
      <c r="U1021" s="5">
        <v>0.0</v>
      </c>
      <c r="V1021" s="5"/>
      <c r="W1021" s="5"/>
      <c r="X1021" s="5"/>
      <c r="Y1021" s="5"/>
      <c r="Z1021" s="5"/>
      <c r="AA1021" s="5"/>
      <c r="AB1021" s="5"/>
      <c r="AC1021" s="5"/>
      <c r="AD1021" s="5"/>
    </row>
    <row r="1022" ht="16.5" hidden="1" customHeight="1">
      <c r="A1022" s="4" t="s">
        <v>2072</v>
      </c>
      <c r="B1022" s="5">
        <v>0.0</v>
      </c>
      <c r="C1022" s="5">
        <v>0.0</v>
      </c>
      <c r="D1022" s="1" t="s">
        <v>2073</v>
      </c>
      <c r="E1022" s="5">
        <v>0.0</v>
      </c>
      <c r="F1022" s="5">
        <v>0.0</v>
      </c>
      <c r="G1022" s="5">
        <v>0.0</v>
      </c>
      <c r="H1022" s="5">
        <v>0.0</v>
      </c>
      <c r="I1022" s="5">
        <v>0.0</v>
      </c>
      <c r="J1022" s="5">
        <v>0.0</v>
      </c>
      <c r="K1022" s="5">
        <v>0.0</v>
      </c>
      <c r="L1022" s="5">
        <v>0.0</v>
      </c>
      <c r="M1022" s="5">
        <v>0.0</v>
      </c>
      <c r="N1022" s="5">
        <v>0.0</v>
      </c>
      <c r="O1022" s="5">
        <v>0.0</v>
      </c>
      <c r="P1022" s="5">
        <v>0.0</v>
      </c>
      <c r="Q1022" s="5">
        <v>0.0</v>
      </c>
      <c r="R1022" s="5">
        <v>0.0</v>
      </c>
      <c r="S1022" s="5">
        <v>0.0</v>
      </c>
      <c r="T1022" s="5">
        <v>0.0</v>
      </c>
      <c r="U1022" s="5">
        <v>0.0</v>
      </c>
      <c r="V1022" s="5"/>
      <c r="W1022" s="5"/>
      <c r="X1022" s="5"/>
      <c r="Y1022" s="5"/>
      <c r="Z1022" s="5"/>
      <c r="AA1022" s="5"/>
      <c r="AB1022" s="5"/>
      <c r="AC1022" s="5"/>
      <c r="AD1022" s="5"/>
    </row>
    <row r="1023" ht="16.5" hidden="1" customHeight="1">
      <c r="A1023" s="4" t="s">
        <v>2074</v>
      </c>
      <c r="B1023" s="1">
        <v>0.0</v>
      </c>
      <c r="C1023" s="1">
        <v>0.0</v>
      </c>
      <c r="D1023" s="1" t="s">
        <v>2075</v>
      </c>
      <c r="E1023" s="1">
        <v>0.0</v>
      </c>
      <c r="F1023" s="5">
        <v>0.0</v>
      </c>
      <c r="G1023" s="5">
        <v>0.0</v>
      </c>
      <c r="H1023" s="5">
        <v>0.0</v>
      </c>
      <c r="I1023" s="5">
        <v>0.0</v>
      </c>
      <c r="J1023" s="5">
        <v>0.0</v>
      </c>
      <c r="K1023" s="5">
        <v>0.0</v>
      </c>
      <c r="L1023" s="5">
        <v>0.0</v>
      </c>
      <c r="M1023" s="5">
        <v>0.0</v>
      </c>
      <c r="N1023" s="5">
        <v>0.0</v>
      </c>
      <c r="O1023" s="5">
        <v>0.0</v>
      </c>
      <c r="P1023" s="5">
        <v>0.0</v>
      </c>
      <c r="Q1023" s="5">
        <v>0.0</v>
      </c>
      <c r="R1023" s="5">
        <v>0.0</v>
      </c>
      <c r="S1023" s="5">
        <v>0.0</v>
      </c>
      <c r="T1023" s="5">
        <v>0.0</v>
      </c>
      <c r="U1023" s="5">
        <v>0.0</v>
      </c>
      <c r="V1023" s="5"/>
      <c r="W1023" s="5"/>
      <c r="X1023" s="5"/>
      <c r="Y1023" s="5"/>
      <c r="Z1023" s="5"/>
      <c r="AA1023" s="5"/>
      <c r="AB1023" s="5"/>
      <c r="AC1023" s="5"/>
      <c r="AD1023" s="5"/>
    </row>
    <row r="1024" ht="16.5" hidden="1" customHeight="1">
      <c r="A1024" s="4" t="s">
        <v>2076</v>
      </c>
      <c r="B1024" s="1">
        <v>0.0</v>
      </c>
      <c r="C1024" s="1">
        <v>0.0</v>
      </c>
      <c r="D1024" s="1" t="s">
        <v>2995</v>
      </c>
      <c r="E1024" s="1">
        <v>0.0</v>
      </c>
      <c r="F1024" s="5">
        <v>0.0</v>
      </c>
      <c r="G1024" s="5">
        <v>0.0</v>
      </c>
      <c r="H1024" s="5">
        <v>0.0</v>
      </c>
      <c r="I1024" s="5">
        <v>0.0</v>
      </c>
      <c r="J1024" s="5">
        <v>0.0</v>
      </c>
      <c r="K1024" s="5">
        <v>0.0</v>
      </c>
      <c r="L1024" s="5">
        <v>0.0</v>
      </c>
      <c r="M1024" s="5">
        <v>0.0</v>
      </c>
      <c r="N1024" s="5">
        <v>0.0</v>
      </c>
      <c r="O1024" s="5">
        <v>0.0</v>
      </c>
      <c r="P1024" s="5">
        <v>0.0</v>
      </c>
      <c r="Q1024" s="5">
        <v>0.0</v>
      </c>
      <c r="R1024" s="5">
        <v>0.0</v>
      </c>
      <c r="S1024" s="5">
        <v>0.0</v>
      </c>
      <c r="T1024" s="5">
        <v>0.0</v>
      </c>
      <c r="U1024" s="5">
        <v>0.0</v>
      </c>
      <c r="V1024" s="5"/>
      <c r="W1024" s="5"/>
      <c r="X1024" s="5"/>
      <c r="Y1024" s="5"/>
      <c r="Z1024" s="5"/>
      <c r="AA1024" s="5"/>
      <c r="AB1024" s="5"/>
      <c r="AC1024" s="5"/>
      <c r="AD1024" s="5"/>
    </row>
    <row r="1025" ht="16.5" hidden="1" customHeight="1">
      <c r="A1025" s="1" t="s">
        <v>2078</v>
      </c>
      <c r="B1025" s="1">
        <v>0.0</v>
      </c>
      <c r="C1025" s="1">
        <v>0.0</v>
      </c>
      <c r="D1025" s="1" t="s">
        <v>2079</v>
      </c>
      <c r="E1025" s="1">
        <v>0.0</v>
      </c>
      <c r="F1025" s="1">
        <v>0.0</v>
      </c>
      <c r="G1025" s="5">
        <v>0.0</v>
      </c>
      <c r="H1025" s="5">
        <v>0.0</v>
      </c>
      <c r="I1025" s="5">
        <v>0.0</v>
      </c>
      <c r="J1025" s="5">
        <v>0.0</v>
      </c>
      <c r="K1025" s="5">
        <v>0.0</v>
      </c>
      <c r="L1025" s="5">
        <v>0.0</v>
      </c>
      <c r="M1025" s="5">
        <v>0.0</v>
      </c>
      <c r="N1025" s="5">
        <v>0.0</v>
      </c>
      <c r="O1025" s="5">
        <v>0.0</v>
      </c>
      <c r="P1025" s="5">
        <v>0.0</v>
      </c>
      <c r="Q1025" s="5">
        <v>0.0</v>
      </c>
      <c r="R1025" s="5">
        <v>0.0</v>
      </c>
      <c r="S1025" s="5">
        <v>0.0</v>
      </c>
      <c r="T1025" s="5">
        <v>0.0</v>
      </c>
      <c r="U1025" s="5">
        <v>0.0</v>
      </c>
      <c r="V1025" s="5"/>
      <c r="W1025" s="5"/>
      <c r="X1025" s="5"/>
      <c r="Y1025" s="5"/>
      <c r="Z1025" s="5"/>
      <c r="AA1025" s="5"/>
      <c r="AB1025" s="5"/>
      <c r="AC1025" s="5"/>
      <c r="AD1025" s="5"/>
    </row>
    <row r="1026" ht="16.5" hidden="1" customHeight="1">
      <c r="A1026" s="4" t="s">
        <v>2080</v>
      </c>
      <c r="B1026" s="1">
        <v>0.0</v>
      </c>
      <c r="C1026" s="1">
        <v>0.0</v>
      </c>
      <c r="D1026" s="1" t="s">
        <v>2081</v>
      </c>
      <c r="E1026" s="1">
        <v>0.0</v>
      </c>
      <c r="F1026" s="5">
        <v>0.0</v>
      </c>
      <c r="G1026" s="5">
        <v>0.0</v>
      </c>
      <c r="H1026" s="5">
        <v>0.0</v>
      </c>
      <c r="I1026" s="5">
        <v>0.0</v>
      </c>
      <c r="J1026" s="5">
        <v>0.0</v>
      </c>
      <c r="K1026" s="5">
        <v>0.0</v>
      </c>
      <c r="L1026" s="5">
        <v>0.0</v>
      </c>
      <c r="M1026" s="5">
        <v>0.0</v>
      </c>
      <c r="N1026" s="5">
        <v>0.0</v>
      </c>
      <c r="O1026" s="5">
        <v>0.0</v>
      </c>
      <c r="P1026" s="5">
        <v>0.0</v>
      </c>
      <c r="Q1026" s="5">
        <v>0.0</v>
      </c>
      <c r="R1026" s="5">
        <v>0.0</v>
      </c>
      <c r="S1026" s="5">
        <v>0.0</v>
      </c>
      <c r="T1026" s="5">
        <v>0.0</v>
      </c>
      <c r="U1026" s="5">
        <v>0.0</v>
      </c>
      <c r="V1026" s="5"/>
      <c r="W1026" s="5"/>
      <c r="X1026" s="5"/>
      <c r="Y1026" s="5"/>
      <c r="Z1026" s="5"/>
      <c r="AA1026" s="5"/>
      <c r="AB1026" s="5"/>
      <c r="AC1026" s="5"/>
      <c r="AD1026" s="5"/>
    </row>
    <row r="1027" ht="16.5" hidden="1" customHeight="1">
      <c r="A1027" s="4" t="s">
        <v>2082</v>
      </c>
      <c r="B1027" s="1">
        <v>0.0</v>
      </c>
      <c r="C1027" s="1">
        <v>0.0</v>
      </c>
      <c r="D1027" s="1" t="s">
        <v>2083</v>
      </c>
      <c r="E1027" s="1">
        <v>0.0</v>
      </c>
      <c r="F1027" s="1">
        <v>0.0</v>
      </c>
      <c r="G1027" s="1">
        <v>0.0</v>
      </c>
      <c r="H1027" s="5">
        <v>0.0</v>
      </c>
      <c r="I1027" s="5">
        <v>0.0</v>
      </c>
      <c r="J1027" s="5">
        <v>0.0</v>
      </c>
      <c r="K1027" s="5">
        <v>0.0</v>
      </c>
      <c r="L1027" s="5">
        <v>0.0</v>
      </c>
      <c r="M1027" s="5">
        <v>0.0</v>
      </c>
      <c r="N1027" s="5">
        <v>0.0</v>
      </c>
      <c r="O1027" s="5">
        <v>0.0</v>
      </c>
      <c r="P1027" s="5">
        <v>0.0</v>
      </c>
      <c r="Q1027" s="5">
        <v>0.0</v>
      </c>
      <c r="R1027" s="5">
        <v>0.0</v>
      </c>
      <c r="S1027" s="5">
        <v>0.0</v>
      </c>
      <c r="T1027" s="5">
        <v>0.0</v>
      </c>
      <c r="U1027" s="5">
        <v>0.0</v>
      </c>
      <c r="V1027" s="5"/>
      <c r="W1027" s="5"/>
      <c r="X1027" s="5"/>
      <c r="Y1027" s="5"/>
      <c r="Z1027" s="5"/>
      <c r="AA1027" s="5"/>
      <c r="AB1027" s="5"/>
      <c r="AC1027" s="5"/>
      <c r="AD1027" s="5"/>
    </row>
    <row r="1028" ht="16.5" hidden="1" customHeight="1">
      <c r="A1028" s="4" t="s">
        <v>2084</v>
      </c>
      <c r="B1028" s="1">
        <v>0.0</v>
      </c>
      <c r="C1028" s="1">
        <v>0.0</v>
      </c>
      <c r="D1028" s="1" t="s">
        <v>2085</v>
      </c>
      <c r="E1028" s="5">
        <v>0.0</v>
      </c>
      <c r="F1028" s="5">
        <v>0.0</v>
      </c>
      <c r="G1028" s="5">
        <v>0.0</v>
      </c>
      <c r="H1028" s="5">
        <v>0.0</v>
      </c>
      <c r="I1028" s="5">
        <v>0.0</v>
      </c>
      <c r="J1028" s="5">
        <v>0.0</v>
      </c>
      <c r="K1028" s="5">
        <v>0.0</v>
      </c>
      <c r="L1028" s="5">
        <v>0.0</v>
      </c>
      <c r="M1028" s="5">
        <v>0.0</v>
      </c>
      <c r="N1028" s="5">
        <v>0.0</v>
      </c>
      <c r="O1028" s="5">
        <v>0.0</v>
      </c>
      <c r="P1028" s="5">
        <v>0.0</v>
      </c>
      <c r="Q1028" s="5">
        <v>0.0</v>
      </c>
      <c r="R1028" s="5">
        <v>0.0</v>
      </c>
      <c r="S1028" s="5">
        <v>0.0</v>
      </c>
      <c r="T1028" s="5">
        <v>0.0</v>
      </c>
      <c r="U1028" s="5">
        <v>0.0</v>
      </c>
      <c r="V1028" s="5"/>
      <c r="W1028" s="5"/>
      <c r="X1028" s="5"/>
      <c r="Y1028" s="5"/>
      <c r="Z1028" s="5"/>
      <c r="AA1028" s="5"/>
      <c r="AB1028" s="5"/>
      <c r="AC1028" s="5"/>
      <c r="AD1028" s="5"/>
    </row>
    <row r="1029" ht="16.5" hidden="1" customHeight="1">
      <c r="A1029" s="1" t="s">
        <v>2086</v>
      </c>
      <c r="B1029" s="1">
        <v>0.0</v>
      </c>
      <c r="C1029" s="5">
        <v>0.0</v>
      </c>
      <c r="D1029" s="1" t="s">
        <v>2087</v>
      </c>
      <c r="E1029" s="5">
        <v>0.0</v>
      </c>
      <c r="F1029" s="5">
        <v>0.0</v>
      </c>
      <c r="G1029" s="5">
        <v>0.0</v>
      </c>
      <c r="H1029" s="5">
        <v>0.0</v>
      </c>
      <c r="I1029" s="5">
        <v>0.0</v>
      </c>
      <c r="J1029" s="5">
        <v>0.0</v>
      </c>
      <c r="K1029" s="5">
        <v>0.0</v>
      </c>
      <c r="L1029" s="5">
        <v>0.0</v>
      </c>
      <c r="M1029" s="5">
        <v>0.0</v>
      </c>
      <c r="N1029" s="5">
        <v>0.0</v>
      </c>
      <c r="O1029" s="5">
        <v>0.0</v>
      </c>
      <c r="P1029" s="5">
        <v>0.0</v>
      </c>
      <c r="Q1029" s="5">
        <v>0.0</v>
      </c>
      <c r="R1029" s="5">
        <v>0.0</v>
      </c>
      <c r="S1029" s="5">
        <v>0.0</v>
      </c>
      <c r="T1029" s="5">
        <v>0.0</v>
      </c>
      <c r="U1029" s="5">
        <v>0.0</v>
      </c>
      <c r="V1029" s="5"/>
      <c r="W1029" s="5"/>
      <c r="X1029" s="5"/>
      <c r="Y1029" s="5"/>
      <c r="Z1029" s="5"/>
      <c r="AA1029" s="5"/>
      <c r="AB1029" s="5"/>
      <c r="AC1029" s="5"/>
      <c r="AD1029" s="5"/>
    </row>
    <row r="1030" ht="16.5" hidden="1" customHeight="1">
      <c r="A1030" s="4" t="s">
        <v>2088</v>
      </c>
      <c r="B1030" s="1">
        <v>0.0</v>
      </c>
      <c r="C1030" s="1">
        <v>0.0</v>
      </c>
      <c r="D1030" s="1" t="s">
        <v>2089</v>
      </c>
      <c r="E1030" s="1">
        <v>0.0</v>
      </c>
      <c r="F1030" s="5">
        <v>0.0</v>
      </c>
      <c r="G1030" s="5">
        <v>0.0</v>
      </c>
      <c r="H1030" s="5">
        <v>0.0</v>
      </c>
      <c r="I1030" s="5">
        <v>0.0</v>
      </c>
      <c r="J1030" s="5">
        <v>0.0</v>
      </c>
      <c r="K1030" s="5">
        <v>0.0</v>
      </c>
      <c r="L1030" s="5">
        <v>0.0</v>
      </c>
      <c r="M1030" s="5">
        <v>0.0</v>
      </c>
      <c r="N1030" s="5">
        <v>0.0</v>
      </c>
      <c r="O1030" s="5">
        <v>0.0</v>
      </c>
      <c r="P1030" s="5">
        <v>0.0</v>
      </c>
      <c r="Q1030" s="5">
        <v>0.0</v>
      </c>
      <c r="R1030" s="5">
        <v>0.0</v>
      </c>
      <c r="S1030" s="5">
        <v>0.0</v>
      </c>
      <c r="T1030" s="5">
        <v>0.0</v>
      </c>
      <c r="U1030" s="5">
        <v>0.0</v>
      </c>
      <c r="V1030" s="5"/>
      <c r="W1030" s="5"/>
      <c r="X1030" s="5"/>
      <c r="Y1030" s="5"/>
      <c r="Z1030" s="5"/>
      <c r="AA1030" s="5"/>
      <c r="AB1030" s="5"/>
      <c r="AC1030" s="5"/>
      <c r="AD1030" s="5"/>
    </row>
    <row r="1031" ht="16.5" hidden="1" customHeight="1">
      <c r="A1031" s="4" t="s">
        <v>2090</v>
      </c>
      <c r="B1031" s="1">
        <v>1.0</v>
      </c>
      <c r="C1031" s="1">
        <v>0.0</v>
      </c>
      <c r="D1031" s="1" t="s">
        <v>2091</v>
      </c>
      <c r="E1031" s="1">
        <v>0.0</v>
      </c>
      <c r="F1031" s="1">
        <v>0.0</v>
      </c>
      <c r="G1031" s="1">
        <v>0.0</v>
      </c>
      <c r="H1031" s="1">
        <v>0.0</v>
      </c>
      <c r="I1031" s="1">
        <v>0.0</v>
      </c>
      <c r="J1031" s="1">
        <v>0.0</v>
      </c>
      <c r="K1031" s="5">
        <v>0.0</v>
      </c>
      <c r="L1031" s="5">
        <v>0.0</v>
      </c>
      <c r="M1031" s="5">
        <v>0.0</v>
      </c>
      <c r="N1031" s="5">
        <v>0.0</v>
      </c>
      <c r="O1031" s="5">
        <v>0.0</v>
      </c>
      <c r="P1031" s="5">
        <v>0.0</v>
      </c>
      <c r="Q1031" s="5">
        <v>0.0</v>
      </c>
      <c r="R1031" s="5">
        <v>0.0</v>
      </c>
      <c r="S1031" s="5">
        <v>0.0</v>
      </c>
      <c r="T1031" s="5">
        <v>0.0</v>
      </c>
      <c r="U1031" s="5">
        <v>0.0</v>
      </c>
      <c r="V1031" s="5"/>
      <c r="W1031" s="5"/>
      <c r="X1031" s="5"/>
      <c r="Y1031" s="5"/>
      <c r="Z1031" s="5"/>
      <c r="AA1031" s="5"/>
      <c r="AB1031" s="5"/>
      <c r="AC1031" s="5"/>
      <c r="AD1031" s="5"/>
    </row>
    <row r="1032" ht="16.5" hidden="1" customHeight="1">
      <c r="A1032" s="4" t="s">
        <v>2092</v>
      </c>
      <c r="B1032" s="5">
        <v>0.0</v>
      </c>
      <c r="C1032" s="5">
        <v>0.0</v>
      </c>
      <c r="D1032" s="1" t="s">
        <v>2093</v>
      </c>
      <c r="E1032" s="5">
        <v>0.0</v>
      </c>
      <c r="F1032" s="5">
        <v>0.0</v>
      </c>
      <c r="G1032" s="5">
        <v>0.0</v>
      </c>
      <c r="H1032" s="5">
        <v>0.0</v>
      </c>
      <c r="I1032" s="5">
        <v>0.0</v>
      </c>
      <c r="J1032" s="5">
        <v>0.0</v>
      </c>
      <c r="K1032" s="5">
        <v>0.0</v>
      </c>
      <c r="L1032" s="5">
        <v>0.0</v>
      </c>
      <c r="M1032" s="5">
        <v>0.0</v>
      </c>
      <c r="N1032" s="5">
        <v>0.0</v>
      </c>
      <c r="O1032" s="5">
        <v>0.0</v>
      </c>
      <c r="P1032" s="5">
        <v>0.0</v>
      </c>
      <c r="Q1032" s="5">
        <v>0.0</v>
      </c>
      <c r="R1032" s="5">
        <v>0.0</v>
      </c>
      <c r="S1032" s="5">
        <v>0.0</v>
      </c>
      <c r="T1032" s="5">
        <v>0.0</v>
      </c>
      <c r="U1032" s="5">
        <v>0.0</v>
      </c>
      <c r="V1032" s="5"/>
      <c r="W1032" s="5"/>
      <c r="X1032" s="5"/>
      <c r="Y1032" s="5"/>
      <c r="Z1032" s="5"/>
      <c r="AA1032" s="5"/>
      <c r="AB1032" s="5"/>
      <c r="AC1032" s="5"/>
      <c r="AD1032" s="5"/>
    </row>
    <row r="1033" ht="16.5" hidden="1" customHeight="1">
      <c r="A1033" s="4" t="s">
        <v>2094</v>
      </c>
      <c r="B1033" s="1">
        <v>0.0</v>
      </c>
      <c r="C1033" s="1">
        <v>0.0</v>
      </c>
      <c r="D1033" s="1" t="s">
        <v>2095</v>
      </c>
      <c r="E1033" s="5">
        <v>0.0</v>
      </c>
      <c r="F1033" s="5">
        <v>0.0</v>
      </c>
      <c r="G1033" s="5">
        <v>0.0</v>
      </c>
      <c r="H1033" s="5">
        <v>0.0</v>
      </c>
      <c r="I1033" s="5">
        <v>0.0</v>
      </c>
      <c r="J1033" s="5">
        <v>0.0</v>
      </c>
      <c r="K1033" s="5">
        <v>0.0</v>
      </c>
      <c r="L1033" s="5">
        <v>0.0</v>
      </c>
      <c r="M1033" s="5">
        <v>0.0</v>
      </c>
      <c r="N1033" s="5">
        <v>0.0</v>
      </c>
      <c r="O1033" s="5">
        <v>0.0</v>
      </c>
      <c r="P1033" s="5">
        <v>0.0</v>
      </c>
      <c r="Q1033" s="5">
        <v>0.0</v>
      </c>
      <c r="R1033" s="5">
        <v>0.0</v>
      </c>
      <c r="S1033" s="5">
        <v>0.0</v>
      </c>
      <c r="T1033" s="5">
        <v>0.0</v>
      </c>
      <c r="U1033" s="5">
        <v>0.0</v>
      </c>
      <c r="V1033" s="5"/>
      <c r="W1033" s="5"/>
      <c r="X1033" s="5"/>
      <c r="Y1033" s="5"/>
      <c r="Z1033" s="5"/>
      <c r="AA1033" s="5"/>
      <c r="AB1033" s="5"/>
      <c r="AC1033" s="5"/>
      <c r="AD1033" s="5"/>
    </row>
    <row r="1034" ht="16.5" hidden="1" customHeight="1">
      <c r="A1034" s="4" t="s">
        <v>2096</v>
      </c>
      <c r="B1034" s="1">
        <v>0.0</v>
      </c>
      <c r="C1034" s="1">
        <v>0.0</v>
      </c>
      <c r="D1034" s="1" t="s">
        <v>2097</v>
      </c>
      <c r="E1034" s="1">
        <v>0.0</v>
      </c>
      <c r="F1034" s="1">
        <v>0.0</v>
      </c>
      <c r="G1034" s="5">
        <v>0.0</v>
      </c>
      <c r="H1034" s="5">
        <v>0.0</v>
      </c>
      <c r="I1034" s="5">
        <v>0.0</v>
      </c>
      <c r="J1034" s="5">
        <v>0.0</v>
      </c>
      <c r="K1034" s="5">
        <v>0.0</v>
      </c>
      <c r="L1034" s="5">
        <v>0.0</v>
      </c>
      <c r="M1034" s="5">
        <v>0.0</v>
      </c>
      <c r="N1034" s="5">
        <v>0.0</v>
      </c>
      <c r="O1034" s="5">
        <v>0.0</v>
      </c>
      <c r="P1034" s="5">
        <v>0.0</v>
      </c>
      <c r="Q1034" s="5">
        <v>0.0</v>
      </c>
      <c r="R1034" s="5">
        <v>0.0</v>
      </c>
      <c r="S1034" s="5">
        <v>0.0</v>
      </c>
      <c r="T1034" s="5">
        <v>0.0</v>
      </c>
      <c r="U1034" s="5">
        <v>0.0</v>
      </c>
      <c r="V1034" s="5"/>
      <c r="W1034" s="5"/>
      <c r="X1034" s="5"/>
      <c r="Y1034" s="5"/>
      <c r="Z1034" s="5"/>
      <c r="AA1034" s="5"/>
      <c r="AB1034" s="5"/>
      <c r="AC1034" s="5"/>
      <c r="AD1034" s="5"/>
    </row>
    <row r="1035" ht="16.5" hidden="1" customHeight="1">
      <c r="A1035" s="4" t="s">
        <v>2098</v>
      </c>
      <c r="B1035" s="1">
        <v>0.0</v>
      </c>
      <c r="C1035" s="1">
        <v>0.0</v>
      </c>
      <c r="D1035" s="1" t="s">
        <v>2099</v>
      </c>
      <c r="E1035" s="5">
        <v>0.0</v>
      </c>
      <c r="F1035" s="5">
        <v>0.0</v>
      </c>
      <c r="G1035" s="5">
        <v>0.0</v>
      </c>
      <c r="H1035" s="5">
        <v>0.0</v>
      </c>
      <c r="I1035" s="5">
        <v>0.0</v>
      </c>
      <c r="J1035" s="5">
        <v>0.0</v>
      </c>
      <c r="K1035" s="5">
        <v>0.0</v>
      </c>
      <c r="L1035" s="5">
        <v>0.0</v>
      </c>
      <c r="M1035" s="5">
        <v>0.0</v>
      </c>
      <c r="N1035" s="5">
        <v>0.0</v>
      </c>
      <c r="O1035" s="5">
        <v>0.0</v>
      </c>
      <c r="P1035" s="5">
        <v>0.0</v>
      </c>
      <c r="Q1035" s="5">
        <v>0.0</v>
      </c>
      <c r="R1035" s="5">
        <v>0.0</v>
      </c>
      <c r="S1035" s="5">
        <v>0.0</v>
      </c>
      <c r="T1035" s="5">
        <v>0.0</v>
      </c>
      <c r="U1035" s="5">
        <v>0.0</v>
      </c>
      <c r="V1035" s="5"/>
      <c r="W1035" s="5"/>
      <c r="X1035" s="5"/>
      <c r="Y1035" s="5"/>
      <c r="Z1035" s="5"/>
      <c r="AA1035" s="5"/>
      <c r="AB1035" s="5"/>
      <c r="AC1035" s="5"/>
      <c r="AD1035" s="5"/>
    </row>
    <row r="1036" ht="16.5" hidden="1" customHeight="1">
      <c r="A1036" s="4" t="s">
        <v>2100</v>
      </c>
      <c r="B1036" s="1">
        <v>0.0</v>
      </c>
      <c r="C1036" s="5">
        <v>0.0</v>
      </c>
      <c r="D1036" s="1" t="s">
        <v>2101</v>
      </c>
      <c r="E1036" s="5">
        <v>0.0</v>
      </c>
      <c r="F1036" s="5">
        <v>0.0</v>
      </c>
      <c r="G1036" s="5">
        <v>0.0</v>
      </c>
      <c r="H1036" s="5">
        <v>0.0</v>
      </c>
      <c r="I1036" s="5">
        <v>0.0</v>
      </c>
      <c r="J1036" s="5">
        <v>0.0</v>
      </c>
      <c r="K1036" s="5">
        <v>0.0</v>
      </c>
      <c r="L1036" s="5">
        <v>0.0</v>
      </c>
      <c r="M1036" s="5">
        <v>0.0</v>
      </c>
      <c r="N1036" s="5">
        <v>0.0</v>
      </c>
      <c r="O1036" s="5">
        <v>0.0</v>
      </c>
      <c r="P1036" s="5">
        <v>0.0</v>
      </c>
      <c r="Q1036" s="5">
        <v>0.0</v>
      </c>
      <c r="R1036" s="5">
        <v>0.0</v>
      </c>
      <c r="S1036" s="5">
        <v>0.0</v>
      </c>
      <c r="T1036" s="5">
        <v>0.0</v>
      </c>
      <c r="U1036" s="5">
        <v>0.0</v>
      </c>
      <c r="V1036" s="5"/>
      <c r="W1036" s="5"/>
      <c r="X1036" s="5"/>
      <c r="Y1036" s="5"/>
      <c r="Z1036" s="5"/>
      <c r="AA1036" s="5"/>
      <c r="AB1036" s="5"/>
      <c r="AC1036" s="5"/>
      <c r="AD1036" s="5"/>
    </row>
    <row r="1037" ht="16.5" hidden="1" customHeight="1">
      <c r="A1037" s="1" t="s">
        <v>2102</v>
      </c>
      <c r="B1037" s="1">
        <v>0.0</v>
      </c>
      <c r="C1037" s="1">
        <v>0.0</v>
      </c>
      <c r="D1037" s="1" t="s">
        <v>2103</v>
      </c>
      <c r="E1037" s="1">
        <v>0.0</v>
      </c>
      <c r="F1037" s="1">
        <v>0.0</v>
      </c>
      <c r="G1037" s="1">
        <v>0.0</v>
      </c>
      <c r="H1037" s="5">
        <v>0.0</v>
      </c>
      <c r="I1037" s="5">
        <v>0.0</v>
      </c>
      <c r="J1037" s="5">
        <v>0.0</v>
      </c>
      <c r="K1037" s="5">
        <v>0.0</v>
      </c>
      <c r="L1037" s="5">
        <v>0.0</v>
      </c>
      <c r="M1037" s="5">
        <v>0.0</v>
      </c>
      <c r="N1037" s="5">
        <v>0.0</v>
      </c>
      <c r="O1037" s="5">
        <v>0.0</v>
      </c>
      <c r="P1037" s="5">
        <v>0.0</v>
      </c>
      <c r="Q1037" s="5">
        <v>0.0</v>
      </c>
      <c r="R1037" s="5">
        <v>0.0</v>
      </c>
      <c r="S1037" s="5">
        <v>0.0</v>
      </c>
      <c r="T1037" s="5">
        <v>0.0</v>
      </c>
      <c r="U1037" s="5">
        <v>0.0</v>
      </c>
      <c r="V1037" s="5"/>
      <c r="W1037" s="5"/>
      <c r="X1037" s="5"/>
      <c r="Y1037" s="5"/>
      <c r="Z1037" s="5"/>
      <c r="AA1037" s="5"/>
      <c r="AB1037" s="5"/>
      <c r="AC1037" s="5"/>
      <c r="AD1037" s="5"/>
    </row>
    <row r="1038" ht="16.5" hidden="1" customHeight="1">
      <c r="A1038" s="1" t="s">
        <v>2104</v>
      </c>
      <c r="B1038" s="1">
        <v>0.0</v>
      </c>
      <c r="C1038" s="1">
        <v>0.0</v>
      </c>
      <c r="D1038" s="1" t="s">
        <v>2105</v>
      </c>
      <c r="E1038" s="5">
        <v>0.0</v>
      </c>
      <c r="F1038" s="5">
        <v>0.0</v>
      </c>
      <c r="G1038" s="5">
        <v>0.0</v>
      </c>
      <c r="H1038" s="5">
        <v>0.0</v>
      </c>
      <c r="I1038" s="5">
        <v>0.0</v>
      </c>
      <c r="J1038" s="5">
        <v>0.0</v>
      </c>
      <c r="K1038" s="5">
        <v>0.0</v>
      </c>
      <c r="L1038" s="5">
        <v>0.0</v>
      </c>
      <c r="M1038" s="5">
        <v>0.0</v>
      </c>
      <c r="N1038" s="5">
        <v>0.0</v>
      </c>
      <c r="O1038" s="5">
        <v>0.0</v>
      </c>
      <c r="P1038" s="5">
        <v>0.0</v>
      </c>
      <c r="Q1038" s="5">
        <v>0.0</v>
      </c>
      <c r="R1038" s="5">
        <v>0.0</v>
      </c>
      <c r="S1038" s="5">
        <v>0.0</v>
      </c>
      <c r="T1038" s="5">
        <v>0.0</v>
      </c>
      <c r="U1038" s="5">
        <v>0.0</v>
      </c>
      <c r="V1038" s="5"/>
      <c r="W1038" s="5"/>
      <c r="X1038" s="5"/>
      <c r="Y1038" s="5"/>
      <c r="Z1038" s="5"/>
      <c r="AA1038" s="5"/>
      <c r="AB1038" s="5"/>
      <c r="AC1038" s="5"/>
      <c r="AD1038" s="5"/>
    </row>
    <row r="1039" ht="16.5" hidden="1" customHeight="1">
      <c r="A1039" s="1" t="s">
        <v>2106</v>
      </c>
      <c r="B1039" s="1">
        <v>0.0</v>
      </c>
      <c r="C1039" s="5">
        <v>0.0</v>
      </c>
      <c r="D1039" s="1" t="s">
        <v>2107</v>
      </c>
      <c r="E1039" s="5">
        <v>0.0</v>
      </c>
      <c r="F1039" s="5">
        <v>0.0</v>
      </c>
      <c r="G1039" s="5">
        <v>0.0</v>
      </c>
      <c r="H1039" s="5">
        <v>0.0</v>
      </c>
      <c r="I1039" s="5">
        <v>0.0</v>
      </c>
      <c r="J1039" s="5">
        <v>0.0</v>
      </c>
      <c r="K1039" s="5">
        <v>0.0</v>
      </c>
      <c r="L1039" s="5">
        <v>0.0</v>
      </c>
      <c r="M1039" s="5">
        <v>0.0</v>
      </c>
      <c r="N1039" s="5">
        <v>0.0</v>
      </c>
      <c r="O1039" s="5">
        <v>0.0</v>
      </c>
      <c r="P1039" s="5">
        <v>0.0</v>
      </c>
      <c r="Q1039" s="5">
        <v>0.0</v>
      </c>
      <c r="R1039" s="5">
        <v>0.0</v>
      </c>
      <c r="S1039" s="5">
        <v>0.0</v>
      </c>
      <c r="T1039" s="5">
        <v>0.0</v>
      </c>
      <c r="U1039" s="5">
        <v>0.0</v>
      </c>
      <c r="V1039" s="5"/>
      <c r="W1039" s="5"/>
      <c r="X1039" s="5"/>
      <c r="Y1039" s="5"/>
      <c r="Z1039" s="5"/>
      <c r="AA1039" s="5"/>
      <c r="AB1039" s="5"/>
      <c r="AC1039" s="5"/>
      <c r="AD1039" s="5"/>
    </row>
    <row r="1040" ht="16.5" hidden="1" customHeight="1">
      <c r="A1040" s="1" t="s">
        <v>2108</v>
      </c>
      <c r="B1040" s="1">
        <v>0.0</v>
      </c>
      <c r="C1040" s="1">
        <v>0.0</v>
      </c>
      <c r="D1040" s="1" t="s">
        <v>2109</v>
      </c>
      <c r="E1040" s="5">
        <v>0.0</v>
      </c>
      <c r="F1040" s="5">
        <v>0.0</v>
      </c>
      <c r="G1040" s="5">
        <v>0.0</v>
      </c>
      <c r="H1040" s="5">
        <v>0.0</v>
      </c>
      <c r="I1040" s="5">
        <v>0.0</v>
      </c>
      <c r="J1040" s="5">
        <v>0.0</v>
      </c>
      <c r="K1040" s="5">
        <v>0.0</v>
      </c>
      <c r="L1040" s="5">
        <v>0.0</v>
      </c>
      <c r="M1040" s="5">
        <v>0.0</v>
      </c>
      <c r="N1040" s="5">
        <v>0.0</v>
      </c>
      <c r="O1040" s="5">
        <v>0.0</v>
      </c>
      <c r="P1040" s="5">
        <v>0.0</v>
      </c>
      <c r="Q1040" s="5">
        <v>0.0</v>
      </c>
      <c r="R1040" s="5">
        <v>0.0</v>
      </c>
      <c r="S1040" s="5">
        <v>0.0</v>
      </c>
      <c r="T1040" s="5">
        <v>0.0</v>
      </c>
      <c r="U1040" s="5">
        <v>0.0</v>
      </c>
      <c r="V1040" s="5"/>
      <c r="W1040" s="5"/>
      <c r="X1040" s="5"/>
      <c r="Y1040" s="5"/>
      <c r="Z1040" s="5"/>
      <c r="AA1040" s="5"/>
      <c r="AB1040" s="5"/>
      <c r="AC1040" s="5"/>
      <c r="AD1040" s="5"/>
    </row>
    <row r="1041" ht="16.5" hidden="1" customHeight="1">
      <c r="A1041" s="1" t="s">
        <v>2110</v>
      </c>
      <c r="B1041" s="1">
        <v>0.0</v>
      </c>
      <c r="C1041" s="5">
        <v>0.0</v>
      </c>
      <c r="D1041" s="1" t="s">
        <v>2111</v>
      </c>
      <c r="E1041" s="5">
        <v>0.0</v>
      </c>
      <c r="F1041" s="5">
        <v>0.0</v>
      </c>
      <c r="G1041" s="5">
        <v>0.0</v>
      </c>
      <c r="H1041" s="5">
        <v>0.0</v>
      </c>
      <c r="I1041" s="5">
        <v>0.0</v>
      </c>
      <c r="J1041" s="5">
        <v>0.0</v>
      </c>
      <c r="K1041" s="5">
        <v>0.0</v>
      </c>
      <c r="L1041" s="5">
        <v>0.0</v>
      </c>
      <c r="M1041" s="5">
        <v>0.0</v>
      </c>
      <c r="N1041" s="5">
        <v>0.0</v>
      </c>
      <c r="O1041" s="5">
        <v>0.0</v>
      </c>
      <c r="P1041" s="5">
        <v>0.0</v>
      </c>
      <c r="Q1041" s="5">
        <v>0.0</v>
      </c>
      <c r="R1041" s="5">
        <v>0.0</v>
      </c>
      <c r="S1041" s="5">
        <v>0.0</v>
      </c>
      <c r="T1041" s="5">
        <v>0.0</v>
      </c>
      <c r="U1041" s="5">
        <v>0.0</v>
      </c>
      <c r="V1041" s="5"/>
      <c r="W1041" s="5"/>
      <c r="X1041" s="5"/>
      <c r="Y1041" s="5"/>
      <c r="Z1041" s="5"/>
      <c r="AA1041" s="5"/>
      <c r="AB1041" s="5"/>
      <c r="AC1041" s="5"/>
      <c r="AD1041" s="5"/>
    </row>
    <row r="1042" ht="16.5" hidden="1" customHeight="1">
      <c r="A1042" s="1" t="s">
        <v>2112</v>
      </c>
      <c r="B1042" s="1">
        <v>0.0</v>
      </c>
      <c r="C1042" s="5">
        <v>0.0</v>
      </c>
      <c r="D1042" s="1" t="s">
        <v>2113</v>
      </c>
      <c r="E1042" s="5">
        <v>0.0</v>
      </c>
      <c r="F1042" s="5">
        <v>0.0</v>
      </c>
      <c r="G1042" s="5">
        <v>0.0</v>
      </c>
      <c r="H1042" s="5">
        <v>0.0</v>
      </c>
      <c r="I1042" s="5">
        <v>0.0</v>
      </c>
      <c r="J1042" s="5">
        <v>0.0</v>
      </c>
      <c r="K1042" s="5">
        <v>0.0</v>
      </c>
      <c r="L1042" s="5">
        <v>0.0</v>
      </c>
      <c r="M1042" s="5">
        <v>0.0</v>
      </c>
      <c r="N1042" s="5">
        <v>0.0</v>
      </c>
      <c r="O1042" s="5">
        <v>0.0</v>
      </c>
      <c r="P1042" s="5">
        <v>0.0</v>
      </c>
      <c r="Q1042" s="5">
        <v>0.0</v>
      </c>
      <c r="R1042" s="5">
        <v>0.0</v>
      </c>
      <c r="S1042" s="5">
        <v>0.0</v>
      </c>
      <c r="T1042" s="5">
        <v>0.0</v>
      </c>
      <c r="U1042" s="5">
        <v>0.0</v>
      </c>
      <c r="V1042" s="5"/>
      <c r="W1042" s="5"/>
      <c r="X1042" s="5"/>
      <c r="Y1042" s="5"/>
      <c r="Z1042" s="5"/>
      <c r="AA1042" s="5"/>
      <c r="AB1042" s="5"/>
      <c r="AC1042" s="5"/>
      <c r="AD1042" s="5"/>
    </row>
    <row r="1043" ht="16.5" hidden="1" customHeight="1">
      <c r="A1043" s="1" t="s">
        <v>2114</v>
      </c>
      <c r="B1043" s="1">
        <v>0.0</v>
      </c>
      <c r="C1043" s="5">
        <v>0.0</v>
      </c>
      <c r="D1043" s="1" t="s">
        <v>2115</v>
      </c>
      <c r="E1043" s="5">
        <v>0.0</v>
      </c>
      <c r="F1043" s="5">
        <v>0.0</v>
      </c>
      <c r="G1043" s="5">
        <v>0.0</v>
      </c>
      <c r="H1043" s="5">
        <v>0.0</v>
      </c>
      <c r="I1043" s="5">
        <v>0.0</v>
      </c>
      <c r="J1043" s="5">
        <v>0.0</v>
      </c>
      <c r="K1043" s="5">
        <v>0.0</v>
      </c>
      <c r="L1043" s="5">
        <v>0.0</v>
      </c>
      <c r="M1043" s="5">
        <v>0.0</v>
      </c>
      <c r="N1043" s="5">
        <v>0.0</v>
      </c>
      <c r="O1043" s="5">
        <v>0.0</v>
      </c>
      <c r="P1043" s="5">
        <v>0.0</v>
      </c>
      <c r="Q1043" s="5">
        <v>0.0</v>
      </c>
      <c r="R1043" s="5">
        <v>0.0</v>
      </c>
      <c r="S1043" s="5">
        <v>0.0</v>
      </c>
      <c r="T1043" s="5">
        <v>0.0</v>
      </c>
      <c r="U1043" s="5">
        <v>0.0</v>
      </c>
      <c r="V1043" s="5"/>
      <c r="W1043" s="5"/>
      <c r="X1043" s="5"/>
      <c r="Y1043" s="5"/>
      <c r="Z1043" s="5"/>
      <c r="AA1043" s="5"/>
      <c r="AB1043" s="5"/>
      <c r="AC1043" s="5"/>
      <c r="AD1043" s="5"/>
    </row>
    <row r="1044" ht="16.5" hidden="1" customHeight="1">
      <c r="A1044" s="1" t="s">
        <v>2116</v>
      </c>
      <c r="B1044" s="1">
        <v>0.0</v>
      </c>
      <c r="C1044" s="5">
        <v>0.0</v>
      </c>
      <c r="D1044" s="1" t="s">
        <v>2117</v>
      </c>
      <c r="E1044" s="5">
        <v>0.0</v>
      </c>
      <c r="F1044" s="5">
        <v>0.0</v>
      </c>
      <c r="G1044" s="5">
        <v>0.0</v>
      </c>
      <c r="H1044" s="5">
        <v>0.0</v>
      </c>
      <c r="I1044" s="5">
        <v>0.0</v>
      </c>
      <c r="J1044" s="5">
        <v>0.0</v>
      </c>
      <c r="K1044" s="5">
        <v>0.0</v>
      </c>
      <c r="L1044" s="5">
        <v>0.0</v>
      </c>
      <c r="M1044" s="5">
        <v>0.0</v>
      </c>
      <c r="N1044" s="5">
        <v>0.0</v>
      </c>
      <c r="O1044" s="5">
        <v>0.0</v>
      </c>
      <c r="P1044" s="5">
        <v>0.0</v>
      </c>
      <c r="Q1044" s="5">
        <v>0.0</v>
      </c>
      <c r="R1044" s="5">
        <v>0.0</v>
      </c>
      <c r="S1044" s="5">
        <v>0.0</v>
      </c>
      <c r="T1044" s="5">
        <v>0.0</v>
      </c>
      <c r="U1044" s="5">
        <v>0.0</v>
      </c>
      <c r="V1044" s="5"/>
      <c r="W1044" s="5"/>
      <c r="X1044" s="5"/>
      <c r="Y1044" s="5"/>
      <c r="Z1044" s="5"/>
      <c r="AA1044" s="5"/>
      <c r="AB1044" s="5"/>
      <c r="AC1044" s="5"/>
      <c r="AD1044" s="5"/>
    </row>
    <row r="1045" ht="16.5" hidden="1" customHeight="1">
      <c r="A1045" s="1" t="s">
        <v>2118</v>
      </c>
      <c r="B1045" s="1">
        <v>0.0</v>
      </c>
      <c r="C1045" s="1">
        <v>0.0</v>
      </c>
      <c r="D1045" s="1" t="s">
        <v>2119</v>
      </c>
      <c r="E1045" s="1">
        <v>0.0</v>
      </c>
      <c r="F1045" s="1">
        <v>0.0</v>
      </c>
      <c r="G1045" s="1">
        <v>0.0</v>
      </c>
      <c r="H1045" s="1">
        <v>0.0</v>
      </c>
      <c r="I1045" s="5">
        <v>0.0</v>
      </c>
      <c r="J1045" s="5">
        <v>0.0</v>
      </c>
      <c r="K1045" s="5">
        <v>0.0</v>
      </c>
      <c r="L1045" s="5">
        <v>0.0</v>
      </c>
      <c r="M1045" s="5">
        <v>0.0</v>
      </c>
      <c r="N1045" s="5">
        <v>0.0</v>
      </c>
      <c r="O1045" s="5">
        <v>0.0</v>
      </c>
      <c r="P1045" s="5">
        <v>0.0</v>
      </c>
      <c r="Q1045" s="5">
        <v>0.0</v>
      </c>
      <c r="R1045" s="5">
        <v>0.0</v>
      </c>
      <c r="S1045" s="5">
        <v>0.0</v>
      </c>
      <c r="T1045" s="5">
        <v>0.0</v>
      </c>
      <c r="U1045" s="5">
        <v>0.0</v>
      </c>
      <c r="V1045" s="5"/>
      <c r="W1045" s="5"/>
      <c r="X1045" s="5"/>
      <c r="Y1045" s="5"/>
      <c r="Z1045" s="5"/>
      <c r="AA1045" s="5"/>
      <c r="AB1045" s="5"/>
      <c r="AC1045" s="5"/>
      <c r="AD1045" s="5"/>
    </row>
    <row r="1046" ht="16.5" hidden="1" customHeight="1">
      <c r="A1046" s="1" t="s">
        <v>2120</v>
      </c>
      <c r="B1046" s="5">
        <v>0.0</v>
      </c>
      <c r="C1046" s="5">
        <v>0.0</v>
      </c>
      <c r="D1046" s="1" t="s">
        <v>2121</v>
      </c>
      <c r="E1046" s="5">
        <v>0.0</v>
      </c>
      <c r="F1046" s="5">
        <v>0.0</v>
      </c>
      <c r="G1046" s="5">
        <v>0.0</v>
      </c>
      <c r="H1046" s="5">
        <v>0.0</v>
      </c>
      <c r="I1046" s="5">
        <v>0.0</v>
      </c>
      <c r="J1046" s="5">
        <v>0.0</v>
      </c>
      <c r="K1046" s="5">
        <v>0.0</v>
      </c>
      <c r="L1046" s="5">
        <v>0.0</v>
      </c>
      <c r="M1046" s="5">
        <v>0.0</v>
      </c>
      <c r="N1046" s="5">
        <v>0.0</v>
      </c>
      <c r="O1046" s="5">
        <v>0.0</v>
      </c>
      <c r="P1046" s="5">
        <v>0.0</v>
      </c>
      <c r="Q1046" s="5">
        <v>0.0</v>
      </c>
      <c r="R1046" s="5">
        <v>0.0</v>
      </c>
      <c r="S1046" s="5">
        <v>0.0</v>
      </c>
      <c r="T1046" s="5">
        <v>0.0</v>
      </c>
      <c r="U1046" s="5">
        <v>0.0</v>
      </c>
      <c r="V1046" s="5"/>
      <c r="W1046" s="5"/>
      <c r="X1046" s="5"/>
      <c r="Y1046" s="5"/>
      <c r="Z1046" s="5"/>
      <c r="AA1046" s="5"/>
      <c r="AB1046" s="5"/>
      <c r="AC1046" s="5"/>
      <c r="AD1046" s="5"/>
    </row>
    <row r="1047" ht="16.5" hidden="1" customHeight="1">
      <c r="A1047" s="1" t="s">
        <v>2122</v>
      </c>
      <c r="B1047" s="5">
        <v>0.0</v>
      </c>
      <c r="C1047" s="5">
        <v>0.0</v>
      </c>
      <c r="D1047" s="1" t="s">
        <v>2123</v>
      </c>
      <c r="E1047" s="5">
        <v>0.0</v>
      </c>
      <c r="F1047" s="5">
        <v>0.0</v>
      </c>
      <c r="G1047" s="5">
        <v>0.0</v>
      </c>
      <c r="H1047" s="5">
        <v>0.0</v>
      </c>
      <c r="I1047" s="5">
        <v>0.0</v>
      </c>
      <c r="J1047" s="5">
        <v>0.0</v>
      </c>
      <c r="K1047" s="5">
        <v>0.0</v>
      </c>
      <c r="L1047" s="5">
        <v>0.0</v>
      </c>
      <c r="M1047" s="5">
        <v>0.0</v>
      </c>
      <c r="N1047" s="5">
        <v>0.0</v>
      </c>
      <c r="O1047" s="5">
        <v>0.0</v>
      </c>
      <c r="P1047" s="5">
        <v>0.0</v>
      </c>
      <c r="Q1047" s="5">
        <v>0.0</v>
      </c>
      <c r="R1047" s="5">
        <v>0.0</v>
      </c>
      <c r="S1047" s="5">
        <v>0.0</v>
      </c>
      <c r="T1047" s="5">
        <v>0.0</v>
      </c>
      <c r="U1047" s="5">
        <v>0.0</v>
      </c>
      <c r="V1047" s="5"/>
      <c r="W1047" s="5"/>
      <c r="X1047" s="5"/>
      <c r="Y1047" s="5"/>
      <c r="Z1047" s="5"/>
      <c r="AA1047" s="5"/>
      <c r="AB1047" s="5"/>
      <c r="AC1047" s="5"/>
      <c r="AD1047" s="5"/>
    </row>
    <row r="1048" ht="16.5" hidden="1" customHeight="1">
      <c r="A1048" s="1" t="s">
        <v>2124</v>
      </c>
      <c r="B1048" s="5">
        <v>0.0</v>
      </c>
      <c r="C1048" s="5">
        <v>0.0</v>
      </c>
      <c r="D1048" s="1" t="s">
        <v>2125</v>
      </c>
      <c r="E1048" s="5">
        <v>0.0</v>
      </c>
      <c r="F1048" s="5">
        <v>0.0</v>
      </c>
      <c r="G1048" s="5">
        <v>0.0</v>
      </c>
      <c r="H1048" s="5">
        <v>0.0</v>
      </c>
      <c r="I1048" s="5">
        <v>0.0</v>
      </c>
      <c r="J1048" s="5">
        <v>0.0</v>
      </c>
      <c r="K1048" s="5">
        <v>0.0</v>
      </c>
      <c r="L1048" s="5">
        <v>0.0</v>
      </c>
      <c r="M1048" s="5">
        <v>0.0</v>
      </c>
      <c r="N1048" s="5">
        <v>0.0</v>
      </c>
      <c r="O1048" s="5">
        <v>0.0</v>
      </c>
      <c r="P1048" s="5">
        <v>0.0</v>
      </c>
      <c r="Q1048" s="5">
        <v>0.0</v>
      </c>
      <c r="R1048" s="5">
        <v>0.0</v>
      </c>
      <c r="S1048" s="5">
        <v>0.0</v>
      </c>
      <c r="T1048" s="5">
        <v>0.0</v>
      </c>
      <c r="U1048" s="5">
        <v>0.0</v>
      </c>
      <c r="V1048" s="5"/>
      <c r="W1048" s="5"/>
      <c r="X1048" s="5"/>
      <c r="Y1048" s="5"/>
      <c r="Z1048" s="5"/>
      <c r="AA1048" s="5"/>
      <c r="AB1048" s="5"/>
      <c r="AC1048" s="5"/>
      <c r="AD1048" s="5"/>
    </row>
    <row r="1049" ht="16.5" hidden="1" customHeight="1">
      <c r="A1049" s="1" t="s">
        <v>2126</v>
      </c>
      <c r="B1049" s="5">
        <v>0.0</v>
      </c>
      <c r="C1049" s="5">
        <v>0.0</v>
      </c>
      <c r="D1049" s="1" t="s">
        <v>2127</v>
      </c>
      <c r="E1049" s="5">
        <v>0.0</v>
      </c>
      <c r="F1049" s="5">
        <v>0.0</v>
      </c>
      <c r="G1049" s="5">
        <v>0.0</v>
      </c>
      <c r="H1049" s="5">
        <v>0.0</v>
      </c>
      <c r="I1049" s="5">
        <v>0.0</v>
      </c>
      <c r="J1049" s="5">
        <v>0.0</v>
      </c>
      <c r="K1049" s="5">
        <v>0.0</v>
      </c>
      <c r="L1049" s="5">
        <v>0.0</v>
      </c>
      <c r="M1049" s="5">
        <v>0.0</v>
      </c>
      <c r="N1049" s="5">
        <v>0.0</v>
      </c>
      <c r="O1049" s="5">
        <v>0.0</v>
      </c>
      <c r="P1049" s="5">
        <v>0.0</v>
      </c>
      <c r="Q1049" s="5">
        <v>0.0</v>
      </c>
      <c r="R1049" s="5">
        <v>0.0</v>
      </c>
      <c r="S1049" s="5">
        <v>0.0</v>
      </c>
      <c r="T1049" s="5">
        <v>0.0</v>
      </c>
      <c r="U1049" s="5">
        <v>0.0</v>
      </c>
      <c r="V1049" s="5"/>
      <c r="W1049" s="5"/>
      <c r="X1049" s="5"/>
      <c r="Y1049" s="5"/>
      <c r="Z1049" s="5"/>
      <c r="AA1049" s="5"/>
      <c r="AB1049" s="5"/>
      <c r="AC1049" s="5"/>
      <c r="AD1049" s="5"/>
    </row>
    <row r="1050" ht="16.5" hidden="1" customHeight="1">
      <c r="A1050" s="1" t="s">
        <v>2128</v>
      </c>
      <c r="B1050" s="5">
        <v>0.0</v>
      </c>
      <c r="C1050" s="5">
        <v>0.0</v>
      </c>
      <c r="D1050" s="1" t="s">
        <v>2129</v>
      </c>
      <c r="E1050" s="5">
        <v>0.0</v>
      </c>
      <c r="F1050" s="5">
        <v>0.0</v>
      </c>
      <c r="G1050" s="5">
        <v>0.0</v>
      </c>
      <c r="H1050" s="5">
        <v>0.0</v>
      </c>
      <c r="I1050" s="5">
        <v>0.0</v>
      </c>
      <c r="J1050" s="5">
        <v>0.0</v>
      </c>
      <c r="K1050" s="5">
        <v>0.0</v>
      </c>
      <c r="L1050" s="5">
        <v>0.0</v>
      </c>
      <c r="M1050" s="5">
        <v>0.0</v>
      </c>
      <c r="N1050" s="5">
        <v>0.0</v>
      </c>
      <c r="O1050" s="5">
        <v>0.0</v>
      </c>
      <c r="P1050" s="5">
        <v>0.0</v>
      </c>
      <c r="Q1050" s="5">
        <v>0.0</v>
      </c>
      <c r="R1050" s="5">
        <v>0.0</v>
      </c>
      <c r="S1050" s="5">
        <v>0.0</v>
      </c>
      <c r="T1050" s="5">
        <v>0.0</v>
      </c>
      <c r="U1050" s="5">
        <v>0.0</v>
      </c>
      <c r="V1050" s="5"/>
      <c r="W1050" s="5"/>
      <c r="X1050" s="5"/>
      <c r="Y1050" s="5"/>
      <c r="Z1050" s="5"/>
      <c r="AA1050" s="5"/>
      <c r="AB1050" s="5"/>
      <c r="AC1050" s="5"/>
      <c r="AD1050" s="5"/>
    </row>
    <row r="1051" ht="16.5" hidden="1" customHeight="1">
      <c r="A1051" s="4" t="s">
        <v>2130</v>
      </c>
      <c r="B1051" s="5">
        <v>0.0</v>
      </c>
      <c r="C1051" s="5">
        <v>0.0</v>
      </c>
      <c r="D1051" s="1" t="s">
        <v>2131</v>
      </c>
      <c r="E1051" s="5">
        <v>0.0</v>
      </c>
      <c r="F1051" s="5">
        <v>0.0</v>
      </c>
      <c r="G1051" s="5">
        <v>0.0</v>
      </c>
      <c r="H1051" s="5">
        <v>0.0</v>
      </c>
      <c r="I1051" s="5">
        <v>0.0</v>
      </c>
      <c r="J1051" s="5">
        <v>0.0</v>
      </c>
      <c r="K1051" s="5">
        <v>0.0</v>
      </c>
      <c r="L1051" s="5">
        <v>0.0</v>
      </c>
      <c r="M1051" s="5">
        <v>0.0</v>
      </c>
      <c r="N1051" s="5">
        <v>0.0</v>
      </c>
      <c r="O1051" s="5">
        <v>0.0</v>
      </c>
      <c r="P1051" s="5">
        <v>0.0</v>
      </c>
      <c r="Q1051" s="5">
        <v>0.0</v>
      </c>
      <c r="R1051" s="5">
        <v>0.0</v>
      </c>
      <c r="S1051" s="5">
        <v>0.0</v>
      </c>
      <c r="T1051" s="5">
        <v>0.0</v>
      </c>
      <c r="U1051" s="5">
        <v>0.0</v>
      </c>
      <c r="V1051" s="5"/>
      <c r="W1051" s="5"/>
      <c r="X1051" s="5"/>
      <c r="Y1051" s="5"/>
      <c r="Z1051" s="5"/>
      <c r="AA1051" s="5"/>
      <c r="AB1051" s="5"/>
      <c r="AC1051" s="5"/>
      <c r="AD1051" s="5"/>
    </row>
    <row r="1052" ht="16.5" hidden="1" customHeight="1">
      <c r="A1052" s="4" t="s">
        <v>2132</v>
      </c>
      <c r="B1052" s="1">
        <v>0.0</v>
      </c>
      <c r="C1052" s="1">
        <v>0.0</v>
      </c>
      <c r="D1052" s="1" t="s">
        <v>2133</v>
      </c>
      <c r="E1052" s="5">
        <v>0.0</v>
      </c>
      <c r="F1052" s="5">
        <v>0.0</v>
      </c>
      <c r="G1052" s="5">
        <v>0.0</v>
      </c>
      <c r="H1052" s="5">
        <v>0.0</v>
      </c>
      <c r="I1052" s="5">
        <v>0.0</v>
      </c>
      <c r="J1052" s="5">
        <v>0.0</v>
      </c>
      <c r="K1052" s="5">
        <v>0.0</v>
      </c>
      <c r="L1052" s="5">
        <v>0.0</v>
      </c>
      <c r="M1052" s="5">
        <v>0.0</v>
      </c>
      <c r="N1052" s="5">
        <v>0.0</v>
      </c>
      <c r="O1052" s="5">
        <v>0.0</v>
      </c>
      <c r="P1052" s="5">
        <v>0.0</v>
      </c>
      <c r="Q1052" s="5">
        <v>0.0</v>
      </c>
      <c r="R1052" s="5">
        <v>0.0</v>
      </c>
      <c r="S1052" s="5">
        <v>0.0</v>
      </c>
      <c r="T1052" s="5">
        <v>0.0</v>
      </c>
      <c r="U1052" s="5">
        <v>0.0</v>
      </c>
      <c r="V1052" s="5"/>
      <c r="W1052" s="5"/>
      <c r="X1052" s="5"/>
      <c r="Y1052" s="5"/>
      <c r="Z1052" s="5"/>
      <c r="AA1052" s="5"/>
      <c r="AB1052" s="5"/>
      <c r="AC1052" s="5"/>
      <c r="AD1052" s="5"/>
    </row>
    <row r="1053" ht="16.5" hidden="1" customHeight="1">
      <c r="A1053" s="4" t="s">
        <v>2134</v>
      </c>
      <c r="B1053" s="1">
        <v>0.0</v>
      </c>
      <c r="C1053" s="1">
        <v>0.0</v>
      </c>
      <c r="D1053" s="1" t="s">
        <v>2996</v>
      </c>
      <c r="E1053" s="1">
        <v>0.0</v>
      </c>
      <c r="F1053" s="1">
        <v>0.0</v>
      </c>
      <c r="G1053" s="1">
        <v>0.0</v>
      </c>
      <c r="H1053" s="5">
        <v>0.0</v>
      </c>
      <c r="I1053" s="5">
        <v>0.0</v>
      </c>
      <c r="J1053" s="5">
        <v>0.0</v>
      </c>
      <c r="K1053" s="5">
        <v>0.0</v>
      </c>
      <c r="L1053" s="5">
        <v>0.0</v>
      </c>
      <c r="M1053" s="5">
        <v>0.0</v>
      </c>
      <c r="N1053" s="5">
        <v>0.0</v>
      </c>
      <c r="O1053" s="5">
        <v>0.0</v>
      </c>
      <c r="P1053" s="5">
        <v>0.0</v>
      </c>
      <c r="Q1053" s="5">
        <v>0.0</v>
      </c>
      <c r="R1053" s="5">
        <v>0.0</v>
      </c>
      <c r="S1053" s="5">
        <v>0.0</v>
      </c>
      <c r="T1053" s="5">
        <v>0.0</v>
      </c>
      <c r="U1053" s="5">
        <v>0.0</v>
      </c>
      <c r="V1053" s="5"/>
      <c r="W1053" s="5"/>
      <c r="X1053" s="5"/>
      <c r="Y1053" s="5"/>
      <c r="Z1053" s="5"/>
      <c r="AA1053" s="5"/>
      <c r="AB1053" s="5"/>
      <c r="AC1053" s="5"/>
      <c r="AD1053" s="5"/>
    </row>
    <row r="1054" ht="16.5" hidden="1" customHeight="1">
      <c r="A1054" s="4" t="s">
        <v>2136</v>
      </c>
      <c r="B1054" s="1">
        <v>0.0</v>
      </c>
      <c r="C1054" s="1">
        <v>0.0</v>
      </c>
      <c r="D1054" s="1" t="s">
        <v>2997</v>
      </c>
      <c r="E1054" s="1">
        <v>0.0</v>
      </c>
      <c r="F1054" s="1">
        <v>0.0</v>
      </c>
      <c r="G1054" s="1">
        <v>0.0</v>
      </c>
      <c r="H1054" s="1">
        <v>0.0</v>
      </c>
      <c r="I1054" s="5">
        <v>0.0</v>
      </c>
      <c r="J1054" s="5">
        <v>0.0</v>
      </c>
      <c r="K1054" s="5">
        <v>0.0</v>
      </c>
      <c r="L1054" s="5">
        <v>0.0</v>
      </c>
      <c r="M1054" s="5">
        <v>0.0</v>
      </c>
      <c r="N1054" s="5">
        <v>0.0</v>
      </c>
      <c r="O1054" s="5">
        <v>0.0</v>
      </c>
      <c r="P1054" s="5">
        <v>0.0</v>
      </c>
      <c r="Q1054" s="5">
        <v>0.0</v>
      </c>
      <c r="R1054" s="5">
        <v>0.0</v>
      </c>
      <c r="S1054" s="5">
        <v>0.0</v>
      </c>
      <c r="T1054" s="5">
        <v>0.0</v>
      </c>
      <c r="U1054" s="5">
        <v>0.0</v>
      </c>
      <c r="V1054" s="5"/>
      <c r="W1054" s="5"/>
      <c r="X1054" s="5"/>
      <c r="Y1054" s="5"/>
      <c r="Z1054" s="5"/>
      <c r="AA1054" s="5"/>
      <c r="AB1054" s="5"/>
      <c r="AC1054" s="5"/>
      <c r="AD1054" s="5"/>
    </row>
    <row r="1055" ht="16.5" hidden="1" customHeight="1">
      <c r="A1055" s="4" t="s">
        <v>2138</v>
      </c>
      <c r="B1055" s="1">
        <v>2.0</v>
      </c>
      <c r="C1055" s="5">
        <v>0.0</v>
      </c>
      <c r="D1055" s="1" t="s">
        <v>2139</v>
      </c>
      <c r="E1055" s="5">
        <v>0.0</v>
      </c>
      <c r="F1055" s="5">
        <v>0.0</v>
      </c>
      <c r="G1055" s="5">
        <v>0.0</v>
      </c>
      <c r="H1055" s="5">
        <v>0.0</v>
      </c>
      <c r="I1055" s="5">
        <v>0.0</v>
      </c>
      <c r="J1055" s="5">
        <v>0.0</v>
      </c>
      <c r="K1055" s="5">
        <v>0.0</v>
      </c>
      <c r="L1055" s="5">
        <v>0.0</v>
      </c>
      <c r="M1055" s="5">
        <v>0.0</v>
      </c>
      <c r="N1055" s="5">
        <v>0.0</v>
      </c>
      <c r="O1055" s="5">
        <v>0.0</v>
      </c>
      <c r="P1055" s="5">
        <v>0.0</v>
      </c>
      <c r="Q1055" s="5">
        <v>0.0</v>
      </c>
      <c r="R1055" s="5">
        <v>0.0</v>
      </c>
      <c r="S1055" s="5">
        <v>0.0</v>
      </c>
      <c r="T1055" s="5">
        <v>0.0</v>
      </c>
      <c r="U1055" s="5">
        <v>0.0</v>
      </c>
      <c r="V1055" s="5"/>
      <c r="W1055" s="5"/>
      <c r="X1055" s="5"/>
      <c r="Y1055" s="5"/>
      <c r="Z1055" s="5"/>
      <c r="AA1055" s="5"/>
      <c r="AB1055" s="5"/>
      <c r="AC1055" s="5"/>
      <c r="AD1055" s="5"/>
    </row>
    <row r="1056" ht="16.5" hidden="1" customHeight="1">
      <c r="A1056" s="4" t="s">
        <v>2144</v>
      </c>
      <c r="B1056" s="5">
        <v>6.0</v>
      </c>
      <c r="C1056" s="5">
        <v>0.0</v>
      </c>
      <c r="D1056" s="1" t="s">
        <v>2998</v>
      </c>
      <c r="E1056" s="5">
        <v>0.0</v>
      </c>
      <c r="F1056" s="5">
        <v>0.0</v>
      </c>
      <c r="G1056" s="5">
        <v>0.0</v>
      </c>
      <c r="H1056" s="5">
        <v>0.0</v>
      </c>
      <c r="I1056" s="5">
        <v>0.0</v>
      </c>
      <c r="J1056" s="5">
        <v>0.0</v>
      </c>
      <c r="K1056" s="5">
        <v>0.0</v>
      </c>
      <c r="L1056" s="5">
        <v>0.0</v>
      </c>
      <c r="M1056" s="5">
        <v>0.0</v>
      </c>
      <c r="N1056" s="5">
        <v>0.0</v>
      </c>
      <c r="O1056" s="5">
        <v>0.0</v>
      </c>
      <c r="P1056" s="5">
        <v>0.0</v>
      </c>
      <c r="Q1056" s="5">
        <v>0.0</v>
      </c>
      <c r="R1056" s="5">
        <v>0.0</v>
      </c>
      <c r="S1056" s="5">
        <v>0.0</v>
      </c>
      <c r="T1056" s="5">
        <v>0.0</v>
      </c>
      <c r="U1056" s="5">
        <v>0.0</v>
      </c>
      <c r="V1056" s="5"/>
      <c r="W1056" s="5"/>
      <c r="X1056" s="5"/>
      <c r="Y1056" s="5"/>
      <c r="Z1056" s="5"/>
      <c r="AA1056" s="5"/>
      <c r="AB1056" s="5"/>
      <c r="AC1056" s="5"/>
      <c r="AD1056" s="5"/>
    </row>
    <row r="1057" ht="16.5" hidden="1" customHeight="1">
      <c r="A1057" s="4" t="s">
        <v>2148</v>
      </c>
      <c r="B1057" s="1">
        <v>3.0</v>
      </c>
      <c r="C1057" s="1">
        <v>0.0</v>
      </c>
      <c r="D1057" s="1" t="s">
        <v>2999</v>
      </c>
      <c r="E1057" s="1">
        <v>0.0</v>
      </c>
      <c r="F1057" s="1">
        <v>0.0</v>
      </c>
      <c r="G1057" s="1">
        <v>0.0</v>
      </c>
      <c r="H1057" s="1">
        <v>0.0</v>
      </c>
      <c r="I1057" s="1">
        <v>0.0</v>
      </c>
      <c r="J1057" s="5">
        <v>0.0</v>
      </c>
      <c r="K1057" s="5">
        <v>0.0</v>
      </c>
      <c r="L1057" s="5">
        <v>0.0</v>
      </c>
      <c r="M1057" s="5">
        <v>0.0</v>
      </c>
      <c r="N1057" s="5">
        <v>0.0</v>
      </c>
      <c r="O1057" s="5">
        <v>0.0</v>
      </c>
      <c r="P1057" s="5">
        <v>0.0</v>
      </c>
      <c r="Q1057" s="5">
        <v>0.0</v>
      </c>
      <c r="R1057" s="5">
        <v>0.0</v>
      </c>
      <c r="S1057" s="5">
        <v>0.0</v>
      </c>
      <c r="T1057" s="5">
        <v>0.0</v>
      </c>
      <c r="U1057" s="5">
        <v>0.0</v>
      </c>
      <c r="V1057" s="5"/>
      <c r="W1057" s="5"/>
      <c r="X1057" s="5"/>
      <c r="Y1057" s="5"/>
      <c r="Z1057" s="5"/>
      <c r="AA1057" s="5"/>
      <c r="AB1057" s="5"/>
      <c r="AC1057" s="5"/>
      <c r="AD1057" s="5"/>
    </row>
    <row r="1058" ht="16.5" hidden="1" customHeight="1">
      <c r="A1058" s="4" t="s">
        <v>2150</v>
      </c>
      <c r="B1058" s="1">
        <v>1.0</v>
      </c>
      <c r="C1058" s="1">
        <v>0.0</v>
      </c>
      <c r="D1058" s="1" t="s">
        <v>2151</v>
      </c>
      <c r="E1058" s="1">
        <v>0.0</v>
      </c>
      <c r="F1058" s="1">
        <v>0.0</v>
      </c>
      <c r="G1058" s="1">
        <v>0.0</v>
      </c>
      <c r="H1058" s="1">
        <v>0.0</v>
      </c>
      <c r="I1058" s="1">
        <v>0.0</v>
      </c>
      <c r="J1058" s="5">
        <v>0.0</v>
      </c>
      <c r="K1058" s="5">
        <v>0.0</v>
      </c>
      <c r="L1058" s="5">
        <v>0.0</v>
      </c>
      <c r="M1058" s="5">
        <v>0.0</v>
      </c>
      <c r="N1058" s="5">
        <v>0.0</v>
      </c>
      <c r="O1058" s="5">
        <v>0.0</v>
      </c>
      <c r="P1058" s="5">
        <v>0.0</v>
      </c>
      <c r="Q1058" s="5">
        <v>0.0</v>
      </c>
      <c r="R1058" s="5">
        <v>0.0</v>
      </c>
      <c r="S1058" s="5">
        <v>0.0</v>
      </c>
      <c r="T1058" s="5">
        <v>0.0</v>
      </c>
      <c r="U1058" s="5">
        <v>0.0</v>
      </c>
      <c r="V1058" s="5"/>
      <c r="W1058" s="5"/>
      <c r="X1058" s="5"/>
      <c r="Y1058" s="5"/>
      <c r="Z1058" s="5"/>
      <c r="AA1058" s="5"/>
      <c r="AB1058" s="5"/>
      <c r="AC1058" s="5"/>
      <c r="AD1058" s="5"/>
    </row>
    <row r="1059" ht="16.5" hidden="1" customHeight="1">
      <c r="A1059" s="1" t="s">
        <v>1262</v>
      </c>
      <c r="B1059" s="1">
        <v>9.0</v>
      </c>
      <c r="C1059" s="1">
        <v>0.0</v>
      </c>
      <c r="D1059" s="1" t="s">
        <v>3000</v>
      </c>
      <c r="E1059" s="5">
        <v>0.0</v>
      </c>
      <c r="F1059" s="5">
        <v>0.0</v>
      </c>
      <c r="G1059" s="5">
        <v>0.0</v>
      </c>
      <c r="H1059" s="5">
        <v>0.0</v>
      </c>
      <c r="I1059" s="5">
        <v>0.0</v>
      </c>
      <c r="J1059" s="5">
        <v>0.0</v>
      </c>
      <c r="K1059" s="5">
        <v>0.0</v>
      </c>
      <c r="L1059" s="5">
        <v>0.0</v>
      </c>
      <c r="M1059" s="5">
        <v>0.0</v>
      </c>
      <c r="N1059" s="5">
        <v>0.0</v>
      </c>
      <c r="O1059" s="5">
        <v>0.0</v>
      </c>
      <c r="P1059" s="5">
        <v>0.0</v>
      </c>
      <c r="Q1059" s="5">
        <v>0.0</v>
      </c>
      <c r="R1059" s="5">
        <v>0.0</v>
      </c>
      <c r="S1059" s="5">
        <v>0.0</v>
      </c>
      <c r="T1059" s="5">
        <v>0.0</v>
      </c>
      <c r="U1059" s="5">
        <v>0.0</v>
      </c>
      <c r="V1059" s="5"/>
      <c r="W1059" s="5"/>
      <c r="X1059" s="5"/>
      <c r="Y1059" s="5"/>
      <c r="Z1059" s="5"/>
      <c r="AA1059" s="5"/>
      <c r="AB1059" s="5"/>
      <c r="AC1059" s="5"/>
      <c r="AD1059" s="5"/>
    </row>
    <row r="1060" ht="16.5" hidden="1" customHeight="1">
      <c r="A1060" s="4" t="s">
        <v>2156</v>
      </c>
      <c r="B1060" s="5">
        <v>592.0</v>
      </c>
      <c r="C1060" s="5">
        <v>0.0</v>
      </c>
      <c r="D1060" s="1" t="s">
        <v>2157</v>
      </c>
      <c r="E1060" s="5">
        <v>0.0</v>
      </c>
      <c r="F1060" s="5">
        <v>0.0</v>
      </c>
      <c r="G1060" s="5">
        <v>0.0</v>
      </c>
      <c r="H1060" s="5">
        <v>0.0</v>
      </c>
      <c r="I1060" s="5">
        <v>0.0</v>
      </c>
      <c r="J1060" s="5">
        <v>0.0</v>
      </c>
      <c r="K1060" s="5">
        <v>0.0</v>
      </c>
      <c r="L1060" s="5">
        <v>0.0</v>
      </c>
      <c r="M1060" s="5">
        <v>0.0</v>
      </c>
      <c r="N1060" s="5">
        <v>0.0</v>
      </c>
      <c r="O1060" s="5">
        <v>0.0</v>
      </c>
      <c r="P1060" s="5">
        <v>0.0</v>
      </c>
      <c r="Q1060" s="5">
        <v>0.0</v>
      </c>
      <c r="R1060" s="5">
        <v>0.0</v>
      </c>
      <c r="S1060" s="5">
        <v>0.0</v>
      </c>
      <c r="T1060" s="5">
        <v>0.0</v>
      </c>
      <c r="U1060" s="5">
        <v>0.0</v>
      </c>
      <c r="V1060" s="5"/>
      <c r="W1060" s="5"/>
      <c r="X1060" s="5"/>
      <c r="Y1060" s="5"/>
      <c r="Z1060" s="5"/>
      <c r="AA1060" s="5"/>
      <c r="AB1060" s="5"/>
      <c r="AC1060" s="5"/>
      <c r="AD1060" s="5"/>
    </row>
    <row r="1061" ht="16.5" hidden="1" customHeight="1">
      <c r="A1061" s="4" t="s">
        <v>2158</v>
      </c>
      <c r="B1061" s="5">
        <v>160.0</v>
      </c>
      <c r="C1061" s="5">
        <v>0.0</v>
      </c>
      <c r="D1061" s="1" t="s">
        <v>2159</v>
      </c>
      <c r="E1061" s="5">
        <v>0.0</v>
      </c>
      <c r="F1061" s="5">
        <v>0.0</v>
      </c>
      <c r="G1061" s="5">
        <v>0.0</v>
      </c>
      <c r="H1061" s="5">
        <v>0.0</v>
      </c>
      <c r="I1061" s="5">
        <v>0.0</v>
      </c>
      <c r="J1061" s="5">
        <v>0.0</v>
      </c>
      <c r="K1061" s="5">
        <v>0.0</v>
      </c>
      <c r="L1061" s="5">
        <v>0.0</v>
      </c>
      <c r="M1061" s="5">
        <v>0.0</v>
      </c>
      <c r="N1061" s="5">
        <v>0.0</v>
      </c>
      <c r="O1061" s="5">
        <v>0.0</v>
      </c>
      <c r="P1061" s="5">
        <v>0.0</v>
      </c>
      <c r="Q1061" s="5">
        <v>0.0</v>
      </c>
      <c r="R1061" s="5">
        <v>0.0</v>
      </c>
      <c r="S1061" s="5">
        <v>0.0</v>
      </c>
      <c r="T1061" s="5">
        <v>0.0</v>
      </c>
      <c r="U1061" s="5">
        <v>0.0</v>
      </c>
      <c r="V1061" s="5"/>
      <c r="W1061" s="5"/>
      <c r="X1061" s="5"/>
      <c r="Y1061" s="5"/>
      <c r="Z1061" s="5"/>
      <c r="AA1061" s="5"/>
      <c r="AB1061" s="5"/>
      <c r="AC1061" s="5"/>
      <c r="AD1061" s="5"/>
    </row>
    <row r="1062" ht="16.5" hidden="1" customHeight="1">
      <c r="A1062" s="4" t="s">
        <v>1268</v>
      </c>
      <c r="B1062" s="1">
        <v>44.0</v>
      </c>
      <c r="C1062" s="1">
        <v>0.0</v>
      </c>
      <c r="D1062" s="1" t="s">
        <v>3001</v>
      </c>
      <c r="E1062" s="1">
        <v>0.0</v>
      </c>
      <c r="F1062" s="1">
        <v>0.0</v>
      </c>
      <c r="G1062" s="5">
        <v>0.0</v>
      </c>
      <c r="H1062" s="5">
        <v>0.0</v>
      </c>
      <c r="I1062" s="5">
        <v>0.0</v>
      </c>
      <c r="J1062" s="5">
        <v>0.0</v>
      </c>
      <c r="K1062" s="5">
        <v>0.0</v>
      </c>
      <c r="L1062" s="5">
        <v>0.0</v>
      </c>
      <c r="M1062" s="5">
        <v>0.0</v>
      </c>
      <c r="N1062" s="5">
        <v>0.0</v>
      </c>
      <c r="O1062" s="5">
        <v>0.0</v>
      </c>
      <c r="P1062" s="5">
        <v>0.0</v>
      </c>
      <c r="Q1062" s="5">
        <v>0.0</v>
      </c>
      <c r="R1062" s="5">
        <v>0.0</v>
      </c>
      <c r="S1062" s="5">
        <v>0.0</v>
      </c>
      <c r="T1062" s="5">
        <v>0.0</v>
      </c>
      <c r="U1062" s="5">
        <v>0.0</v>
      </c>
      <c r="V1062" s="5"/>
      <c r="W1062" s="5"/>
      <c r="X1062" s="5"/>
      <c r="Y1062" s="5"/>
      <c r="Z1062" s="5"/>
      <c r="AA1062" s="5"/>
      <c r="AB1062" s="5"/>
      <c r="AC1062" s="5"/>
      <c r="AD1062" s="5"/>
    </row>
    <row r="1063" ht="16.5" hidden="1" customHeight="1">
      <c r="A1063" s="4" t="s">
        <v>2160</v>
      </c>
      <c r="B1063" s="1">
        <v>0.0</v>
      </c>
      <c r="C1063" s="1">
        <v>0.0</v>
      </c>
      <c r="D1063" s="1" t="s">
        <v>2161</v>
      </c>
      <c r="E1063" s="1">
        <v>0.0</v>
      </c>
      <c r="F1063" s="1">
        <v>0.0</v>
      </c>
      <c r="G1063" s="5">
        <v>0.0</v>
      </c>
      <c r="H1063" s="5">
        <v>0.0</v>
      </c>
      <c r="I1063" s="5">
        <v>0.0</v>
      </c>
      <c r="J1063" s="5">
        <v>0.0</v>
      </c>
      <c r="K1063" s="5">
        <v>0.0</v>
      </c>
      <c r="L1063" s="5">
        <v>0.0</v>
      </c>
      <c r="M1063" s="5">
        <v>0.0</v>
      </c>
      <c r="N1063" s="5">
        <v>0.0</v>
      </c>
      <c r="O1063" s="5">
        <v>0.0</v>
      </c>
      <c r="P1063" s="5">
        <v>0.0</v>
      </c>
      <c r="Q1063" s="5">
        <v>0.0</v>
      </c>
      <c r="R1063" s="5">
        <v>0.0</v>
      </c>
      <c r="S1063" s="5">
        <v>0.0</v>
      </c>
      <c r="T1063" s="5">
        <v>0.0</v>
      </c>
      <c r="U1063" s="5">
        <v>0.0</v>
      </c>
      <c r="V1063" s="5"/>
      <c r="W1063" s="5"/>
      <c r="X1063" s="5"/>
      <c r="Y1063" s="5"/>
      <c r="Z1063" s="5"/>
      <c r="AA1063" s="5"/>
      <c r="AB1063" s="5"/>
      <c r="AC1063" s="5"/>
      <c r="AD1063" s="5"/>
    </row>
    <row r="1064" ht="16.5" hidden="1" customHeight="1">
      <c r="A1064" s="4" t="s">
        <v>2162</v>
      </c>
      <c r="B1064" s="1">
        <v>0.0</v>
      </c>
      <c r="C1064" s="1">
        <v>0.0</v>
      </c>
      <c r="D1064" s="1" t="s">
        <v>2163</v>
      </c>
      <c r="E1064" s="5">
        <v>0.0</v>
      </c>
      <c r="F1064" s="5">
        <v>0.0</v>
      </c>
      <c r="G1064" s="5">
        <v>0.0</v>
      </c>
      <c r="H1064" s="5">
        <v>0.0</v>
      </c>
      <c r="I1064" s="5">
        <v>0.0</v>
      </c>
      <c r="J1064" s="5">
        <v>0.0</v>
      </c>
      <c r="K1064" s="5">
        <v>0.0</v>
      </c>
      <c r="L1064" s="5">
        <v>0.0</v>
      </c>
      <c r="M1064" s="5">
        <v>0.0</v>
      </c>
      <c r="N1064" s="5">
        <v>0.0</v>
      </c>
      <c r="O1064" s="5">
        <v>0.0</v>
      </c>
      <c r="P1064" s="5">
        <v>0.0</v>
      </c>
      <c r="Q1064" s="5">
        <v>0.0</v>
      </c>
      <c r="R1064" s="5">
        <v>0.0</v>
      </c>
      <c r="S1064" s="5">
        <v>0.0</v>
      </c>
      <c r="T1064" s="5">
        <v>0.0</v>
      </c>
      <c r="U1064" s="5">
        <v>0.0</v>
      </c>
      <c r="V1064" s="5"/>
      <c r="W1064" s="5"/>
      <c r="X1064" s="5"/>
      <c r="Y1064" s="5"/>
      <c r="Z1064" s="5"/>
      <c r="AA1064" s="5"/>
      <c r="AB1064" s="5"/>
      <c r="AC1064" s="5"/>
      <c r="AD1064" s="5"/>
    </row>
    <row r="1065" ht="16.5" hidden="1" customHeight="1">
      <c r="A1065" s="4" t="s">
        <v>2164</v>
      </c>
      <c r="B1065" s="1">
        <v>0.0</v>
      </c>
      <c r="C1065" s="1">
        <v>0.0</v>
      </c>
      <c r="D1065" s="1" t="s">
        <v>2165</v>
      </c>
      <c r="E1065" s="1">
        <v>0.0</v>
      </c>
      <c r="F1065" s="1">
        <v>0.0</v>
      </c>
      <c r="G1065" s="1">
        <v>0.0</v>
      </c>
      <c r="H1065" s="1">
        <v>0.0</v>
      </c>
      <c r="I1065" s="1">
        <v>0.0</v>
      </c>
      <c r="J1065" s="1">
        <v>0.0</v>
      </c>
      <c r="K1065" s="1">
        <v>0.0</v>
      </c>
      <c r="L1065" s="1">
        <v>0.0</v>
      </c>
      <c r="M1065" s="1">
        <v>0.0</v>
      </c>
      <c r="N1065" s="5">
        <v>0.0</v>
      </c>
      <c r="O1065" s="5">
        <v>0.0</v>
      </c>
      <c r="P1065" s="5">
        <v>0.0</v>
      </c>
      <c r="Q1065" s="5">
        <v>0.0</v>
      </c>
      <c r="R1065" s="5">
        <v>0.0</v>
      </c>
      <c r="S1065" s="5">
        <v>0.0</v>
      </c>
      <c r="T1065" s="5">
        <v>0.0</v>
      </c>
      <c r="U1065" s="5">
        <v>0.0</v>
      </c>
      <c r="V1065" s="5"/>
      <c r="W1065" s="5"/>
      <c r="X1065" s="5"/>
      <c r="Y1065" s="5"/>
      <c r="Z1065" s="5"/>
      <c r="AA1065" s="5"/>
      <c r="AB1065" s="5"/>
      <c r="AC1065" s="5"/>
      <c r="AD1065" s="5"/>
    </row>
    <row r="1066" ht="16.5" hidden="1" customHeight="1">
      <c r="A1066" s="4" t="s">
        <v>2166</v>
      </c>
      <c r="B1066" s="1">
        <v>0.0</v>
      </c>
      <c r="C1066" s="1">
        <v>0.0</v>
      </c>
      <c r="D1066" s="1" t="s">
        <v>2167</v>
      </c>
      <c r="E1066" s="5">
        <v>0.0</v>
      </c>
      <c r="F1066" s="5">
        <v>0.0</v>
      </c>
      <c r="G1066" s="5">
        <v>0.0</v>
      </c>
      <c r="H1066" s="5">
        <v>0.0</v>
      </c>
      <c r="I1066" s="5">
        <v>0.0</v>
      </c>
      <c r="J1066" s="5">
        <v>0.0</v>
      </c>
      <c r="K1066" s="5">
        <v>0.0</v>
      </c>
      <c r="L1066" s="5">
        <v>0.0</v>
      </c>
      <c r="M1066" s="5">
        <v>0.0</v>
      </c>
      <c r="N1066" s="5">
        <v>0.0</v>
      </c>
      <c r="O1066" s="5">
        <v>0.0</v>
      </c>
      <c r="P1066" s="5">
        <v>0.0</v>
      </c>
      <c r="Q1066" s="5">
        <v>0.0</v>
      </c>
      <c r="R1066" s="5">
        <v>0.0</v>
      </c>
      <c r="S1066" s="5">
        <v>0.0</v>
      </c>
      <c r="T1066" s="5">
        <v>0.0</v>
      </c>
      <c r="U1066" s="5">
        <v>0.0</v>
      </c>
      <c r="V1066" s="5"/>
      <c r="W1066" s="5"/>
      <c r="X1066" s="5"/>
      <c r="Y1066" s="5"/>
      <c r="Z1066" s="5"/>
      <c r="AA1066" s="5"/>
      <c r="AB1066" s="5"/>
      <c r="AC1066" s="5"/>
      <c r="AD1066" s="5"/>
    </row>
    <row r="1067" ht="16.5" hidden="1" customHeight="1">
      <c r="A1067" s="4" t="s">
        <v>2168</v>
      </c>
      <c r="B1067" s="1">
        <v>0.0</v>
      </c>
      <c r="C1067" s="1">
        <v>0.0</v>
      </c>
      <c r="D1067" s="1" t="s">
        <v>2169</v>
      </c>
      <c r="E1067" s="5">
        <v>0.0</v>
      </c>
      <c r="F1067" s="5">
        <v>0.0</v>
      </c>
      <c r="G1067" s="5">
        <v>0.0</v>
      </c>
      <c r="H1067" s="5">
        <v>0.0</v>
      </c>
      <c r="I1067" s="5">
        <v>0.0</v>
      </c>
      <c r="J1067" s="5">
        <v>0.0</v>
      </c>
      <c r="K1067" s="5">
        <v>0.0</v>
      </c>
      <c r="L1067" s="5">
        <v>0.0</v>
      </c>
      <c r="M1067" s="5">
        <v>0.0</v>
      </c>
      <c r="N1067" s="5">
        <v>0.0</v>
      </c>
      <c r="O1067" s="5">
        <v>0.0</v>
      </c>
      <c r="P1067" s="5">
        <v>0.0</v>
      </c>
      <c r="Q1067" s="5">
        <v>0.0</v>
      </c>
      <c r="R1067" s="5">
        <v>0.0</v>
      </c>
      <c r="S1067" s="5">
        <v>0.0</v>
      </c>
      <c r="T1067" s="5">
        <v>0.0</v>
      </c>
      <c r="U1067" s="5">
        <v>0.0</v>
      </c>
      <c r="V1067" s="5"/>
      <c r="W1067" s="5"/>
      <c r="X1067" s="5"/>
      <c r="Y1067" s="5"/>
      <c r="Z1067" s="5"/>
      <c r="AA1067" s="5"/>
      <c r="AB1067" s="5"/>
      <c r="AC1067" s="5"/>
      <c r="AD1067" s="5"/>
    </row>
    <row r="1068" ht="16.5" hidden="1" customHeight="1">
      <c r="A1068" s="4" t="s">
        <v>2170</v>
      </c>
      <c r="B1068" s="1">
        <v>1.0</v>
      </c>
      <c r="C1068" s="1">
        <v>0.0</v>
      </c>
      <c r="D1068" s="1" t="s">
        <v>2171</v>
      </c>
      <c r="E1068" s="1">
        <v>0.0</v>
      </c>
      <c r="F1068" s="1">
        <v>0.0</v>
      </c>
      <c r="G1068" s="1">
        <v>0.0</v>
      </c>
      <c r="H1068" s="1">
        <v>0.0</v>
      </c>
      <c r="I1068" s="5">
        <v>0.0</v>
      </c>
      <c r="J1068" s="5">
        <v>0.0</v>
      </c>
      <c r="K1068" s="5">
        <v>0.0</v>
      </c>
      <c r="L1068" s="5">
        <v>0.0</v>
      </c>
      <c r="M1068" s="5">
        <v>0.0</v>
      </c>
      <c r="N1068" s="5">
        <v>0.0</v>
      </c>
      <c r="O1068" s="5">
        <v>0.0</v>
      </c>
      <c r="P1068" s="5">
        <v>0.0</v>
      </c>
      <c r="Q1068" s="5">
        <v>0.0</v>
      </c>
      <c r="R1068" s="5">
        <v>0.0</v>
      </c>
      <c r="S1068" s="5">
        <v>0.0</v>
      </c>
      <c r="T1068" s="5">
        <v>0.0</v>
      </c>
      <c r="U1068" s="5">
        <v>0.0</v>
      </c>
      <c r="V1068" s="5"/>
      <c r="W1068" s="5"/>
      <c r="X1068" s="5"/>
      <c r="Y1068" s="5"/>
      <c r="Z1068" s="5"/>
      <c r="AA1068" s="5"/>
      <c r="AB1068" s="5"/>
      <c r="AC1068" s="5"/>
      <c r="AD1068" s="5"/>
    </row>
    <row r="1069" ht="16.5" hidden="1" customHeight="1">
      <c r="A1069" s="1" t="s">
        <v>2172</v>
      </c>
      <c r="B1069" s="1">
        <v>0.0</v>
      </c>
      <c r="C1069" s="1">
        <v>0.0</v>
      </c>
      <c r="D1069" s="1" t="s">
        <v>2173</v>
      </c>
      <c r="E1069" s="1">
        <v>0.0</v>
      </c>
      <c r="F1069" s="5">
        <v>0.0</v>
      </c>
      <c r="G1069" s="5">
        <v>0.0</v>
      </c>
      <c r="H1069" s="5">
        <v>0.0</v>
      </c>
      <c r="I1069" s="5">
        <v>0.0</v>
      </c>
      <c r="J1069" s="5">
        <v>0.0</v>
      </c>
      <c r="K1069" s="5">
        <v>0.0</v>
      </c>
      <c r="L1069" s="5">
        <v>0.0</v>
      </c>
      <c r="M1069" s="5">
        <v>0.0</v>
      </c>
      <c r="N1069" s="5">
        <v>0.0</v>
      </c>
      <c r="O1069" s="5">
        <v>0.0</v>
      </c>
      <c r="P1069" s="5">
        <v>0.0</v>
      </c>
      <c r="Q1069" s="5">
        <v>0.0</v>
      </c>
      <c r="R1069" s="5">
        <v>0.0</v>
      </c>
      <c r="S1069" s="5">
        <v>0.0</v>
      </c>
      <c r="T1069" s="5">
        <v>0.0</v>
      </c>
      <c r="U1069" s="5">
        <v>0.0</v>
      </c>
      <c r="V1069" s="5"/>
      <c r="W1069" s="5"/>
      <c r="X1069" s="5"/>
      <c r="Y1069" s="5"/>
      <c r="Z1069" s="5"/>
      <c r="AA1069" s="5"/>
      <c r="AB1069" s="5"/>
      <c r="AC1069" s="5"/>
      <c r="AD1069" s="5"/>
    </row>
    <row r="1070" ht="16.5" hidden="1" customHeight="1">
      <c r="A1070" s="1" t="s">
        <v>2174</v>
      </c>
      <c r="B1070" s="1">
        <v>0.0</v>
      </c>
      <c r="C1070" s="1">
        <v>0.0</v>
      </c>
      <c r="D1070" s="1" t="s">
        <v>2175</v>
      </c>
      <c r="E1070" s="5">
        <v>0.0</v>
      </c>
      <c r="F1070" s="5">
        <v>0.0</v>
      </c>
      <c r="G1070" s="5">
        <v>0.0</v>
      </c>
      <c r="H1070" s="5">
        <v>0.0</v>
      </c>
      <c r="I1070" s="5">
        <v>0.0</v>
      </c>
      <c r="J1070" s="5">
        <v>0.0</v>
      </c>
      <c r="K1070" s="5">
        <v>0.0</v>
      </c>
      <c r="L1070" s="5">
        <v>0.0</v>
      </c>
      <c r="M1070" s="5">
        <v>0.0</v>
      </c>
      <c r="N1070" s="5">
        <v>0.0</v>
      </c>
      <c r="O1070" s="5">
        <v>0.0</v>
      </c>
      <c r="P1070" s="5">
        <v>0.0</v>
      </c>
      <c r="Q1070" s="5">
        <v>0.0</v>
      </c>
      <c r="R1070" s="5">
        <v>0.0</v>
      </c>
      <c r="S1070" s="5">
        <v>0.0</v>
      </c>
      <c r="T1070" s="5">
        <v>0.0</v>
      </c>
      <c r="U1070" s="5">
        <v>0.0</v>
      </c>
      <c r="V1070" s="5"/>
      <c r="W1070" s="5"/>
      <c r="X1070" s="5"/>
      <c r="Y1070" s="5"/>
      <c r="Z1070" s="5"/>
      <c r="AA1070" s="5"/>
      <c r="AB1070" s="5"/>
      <c r="AC1070" s="5"/>
      <c r="AD1070" s="5"/>
    </row>
    <row r="1071" ht="16.5" hidden="1" customHeight="1">
      <c r="A1071" s="1" t="s">
        <v>2176</v>
      </c>
      <c r="B1071" s="1">
        <v>0.0</v>
      </c>
      <c r="C1071" s="1">
        <v>0.0</v>
      </c>
      <c r="D1071" s="1" t="s">
        <v>2177</v>
      </c>
      <c r="E1071" s="1">
        <v>0.0</v>
      </c>
      <c r="F1071" s="1">
        <v>0.0</v>
      </c>
      <c r="G1071" s="5">
        <v>0.0</v>
      </c>
      <c r="H1071" s="5">
        <v>0.0</v>
      </c>
      <c r="I1071" s="5">
        <v>0.0</v>
      </c>
      <c r="J1071" s="5">
        <v>0.0</v>
      </c>
      <c r="K1071" s="5">
        <v>0.0</v>
      </c>
      <c r="L1071" s="5">
        <v>0.0</v>
      </c>
      <c r="M1071" s="5">
        <v>0.0</v>
      </c>
      <c r="N1071" s="5">
        <v>0.0</v>
      </c>
      <c r="O1071" s="5">
        <v>0.0</v>
      </c>
      <c r="P1071" s="5">
        <v>0.0</v>
      </c>
      <c r="Q1071" s="5">
        <v>0.0</v>
      </c>
      <c r="R1071" s="5">
        <v>0.0</v>
      </c>
      <c r="S1071" s="5">
        <v>0.0</v>
      </c>
      <c r="T1071" s="5">
        <v>0.0</v>
      </c>
      <c r="U1071" s="5">
        <v>0.0</v>
      </c>
      <c r="V1071" s="5"/>
      <c r="W1071" s="5"/>
      <c r="X1071" s="5"/>
      <c r="Y1071" s="5"/>
      <c r="Z1071" s="5"/>
      <c r="AA1071" s="5"/>
      <c r="AB1071" s="5"/>
      <c r="AC1071" s="5"/>
      <c r="AD1071" s="5"/>
    </row>
    <row r="1072" ht="16.5" hidden="1" customHeight="1">
      <c r="A1072" s="1" t="s">
        <v>2178</v>
      </c>
      <c r="B1072" s="1">
        <v>0.0</v>
      </c>
      <c r="C1072" s="1">
        <v>0.0</v>
      </c>
      <c r="D1072" s="1" t="s">
        <v>2179</v>
      </c>
      <c r="E1072" s="5">
        <v>0.0</v>
      </c>
      <c r="F1072" s="5">
        <v>0.0</v>
      </c>
      <c r="G1072" s="5">
        <v>0.0</v>
      </c>
      <c r="H1072" s="5">
        <v>0.0</v>
      </c>
      <c r="I1072" s="5">
        <v>0.0</v>
      </c>
      <c r="J1072" s="5">
        <v>0.0</v>
      </c>
      <c r="K1072" s="5">
        <v>0.0</v>
      </c>
      <c r="L1072" s="5">
        <v>0.0</v>
      </c>
      <c r="M1072" s="5">
        <v>0.0</v>
      </c>
      <c r="N1072" s="5">
        <v>0.0</v>
      </c>
      <c r="O1072" s="5">
        <v>0.0</v>
      </c>
      <c r="P1072" s="5">
        <v>0.0</v>
      </c>
      <c r="Q1072" s="5">
        <v>0.0</v>
      </c>
      <c r="R1072" s="5">
        <v>0.0</v>
      </c>
      <c r="S1072" s="5">
        <v>0.0</v>
      </c>
      <c r="T1072" s="5">
        <v>0.0</v>
      </c>
      <c r="U1072" s="5">
        <v>0.0</v>
      </c>
      <c r="V1072" s="5"/>
      <c r="W1072" s="5"/>
      <c r="X1072" s="5"/>
      <c r="Y1072" s="5"/>
      <c r="Z1072" s="5"/>
      <c r="AA1072" s="5"/>
      <c r="AB1072" s="5"/>
      <c r="AC1072" s="5"/>
      <c r="AD1072" s="5"/>
    </row>
    <row r="1073" ht="16.5" hidden="1" customHeight="1">
      <c r="A1073" s="4" t="s">
        <v>2180</v>
      </c>
      <c r="B1073" s="1">
        <v>0.0</v>
      </c>
      <c r="C1073" s="1">
        <v>0.0</v>
      </c>
      <c r="D1073" s="1" t="s">
        <v>2181</v>
      </c>
      <c r="E1073" s="1">
        <v>0.0</v>
      </c>
      <c r="F1073" s="1">
        <v>0.0</v>
      </c>
      <c r="G1073" s="1">
        <v>0.0</v>
      </c>
      <c r="H1073" s="1">
        <v>0.0</v>
      </c>
      <c r="I1073" s="1">
        <v>0.0</v>
      </c>
      <c r="J1073" s="1">
        <v>0.0</v>
      </c>
      <c r="K1073" s="1">
        <v>0.0</v>
      </c>
      <c r="L1073" s="5">
        <v>0.0</v>
      </c>
      <c r="M1073" s="5">
        <v>0.0</v>
      </c>
      <c r="N1073" s="5">
        <v>0.0</v>
      </c>
      <c r="O1073" s="5">
        <v>0.0</v>
      </c>
      <c r="P1073" s="5">
        <v>0.0</v>
      </c>
      <c r="Q1073" s="5">
        <v>0.0</v>
      </c>
      <c r="R1073" s="5">
        <v>0.0</v>
      </c>
      <c r="S1073" s="5">
        <v>0.0</v>
      </c>
      <c r="T1073" s="5">
        <v>0.0</v>
      </c>
      <c r="U1073" s="5">
        <v>0.0</v>
      </c>
      <c r="V1073" s="5"/>
      <c r="W1073" s="5"/>
      <c r="X1073" s="5"/>
      <c r="Y1073" s="5"/>
      <c r="Z1073" s="5"/>
      <c r="AA1073" s="5"/>
      <c r="AB1073" s="5"/>
      <c r="AC1073" s="5"/>
      <c r="AD1073" s="5"/>
    </row>
    <row r="1074" ht="16.5" hidden="1" customHeight="1">
      <c r="A1074" s="4" t="s">
        <v>2182</v>
      </c>
      <c r="B1074" s="1">
        <v>0.0</v>
      </c>
      <c r="C1074" s="5">
        <v>0.0</v>
      </c>
      <c r="D1074" s="1" t="s">
        <v>3002</v>
      </c>
      <c r="E1074" s="5">
        <v>0.0</v>
      </c>
      <c r="F1074" s="5">
        <v>0.0</v>
      </c>
      <c r="G1074" s="5">
        <v>0.0</v>
      </c>
      <c r="H1074" s="5">
        <v>0.0</v>
      </c>
      <c r="I1074" s="5">
        <v>0.0</v>
      </c>
      <c r="J1074" s="5">
        <v>0.0</v>
      </c>
      <c r="K1074" s="5">
        <v>0.0</v>
      </c>
      <c r="L1074" s="5">
        <v>0.0</v>
      </c>
      <c r="M1074" s="5">
        <v>0.0</v>
      </c>
      <c r="N1074" s="5">
        <v>0.0</v>
      </c>
      <c r="O1074" s="5">
        <v>0.0</v>
      </c>
      <c r="P1074" s="5">
        <v>0.0</v>
      </c>
      <c r="Q1074" s="5">
        <v>0.0</v>
      </c>
      <c r="R1074" s="5">
        <v>0.0</v>
      </c>
      <c r="S1074" s="5">
        <v>0.0</v>
      </c>
      <c r="T1074" s="5">
        <v>0.0</v>
      </c>
      <c r="U1074" s="5">
        <v>0.0</v>
      </c>
      <c r="V1074" s="5"/>
      <c r="W1074" s="5"/>
      <c r="X1074" s="5"/>
      <c r="Y1074" s="5"/>
      <c r="Z1074" s="5"/>
      <c r="AA1074" s="5"/>
      <c r="AB1074" s="5"/>
      <c r="AC1074" s="5"/>
      <c r="AD1074" s="5"/>
    </row>
    <row r="1075" ht="16.5" hidden="1" customHeight="1">
      <c r="A1075" s="4" t="s">
        <v>2184</v>
      </c>
      <c r="B1075" s="5">
        <v>0.0</v>
      </c>
      <c r="C1075" s="5">
        <v>0.0</v>
      </c>
      <c r="D1075" s="1" t="s">
        <v>3003</v>
      </c>
      <c r="E1075" s="5">
        <v>0.0</v>
      </c>
      <c r="F1075" s="5">
        <v>0.0</v>
      </c>
      <c r="G1075" s="5">
        <v>0.0</v>
      </c>
      <c r="H1075" s="5">
        <v>0.0</v>
      </c>
      <c r="I1075" s="5">
        <v>0.0</v>
      </c>
      <c r="J1075" s="5">
        <v>0.0</v>
      </c>
      <c r="K1075" s="5">
        <v>0.0</v>
      </c>
      <c r="L1075" s="5">
        <v>0.0</v>
      </c>
      <c r="M1075" s="5">
        <v>0.0</v>
      </c>
      <c r="N1075" s="5">
        <v>0.0</v>
      </c>
      <c r="O1075" s="5">
        <v>0.0</v>
      </c>
      <c r="P1075" s="5">
        <v>0.0</v>
      </c>
      <c r="Q1075" s="5">
        <v>0.0</v>
      </c>
      <c r="R1075" s="5">
        <v>0.0</v>
      </c>
      <c r="S1075" s="5">
        <v>0.0</v>
      </c>
      <c r="T1075" s="5">
        <v>0.0</v>
      </c>
      <c r="U1075" s="5">
        <v>0.0</v>
      </c>
      <c r="V1075" s="5"/>
      <c r="W1075" s="5"/>
      <c r="X1075" s="5"/>
      <c r="Y1075" s="5"/>
      <c r="Z1075" s="5"/>
      <c r="AA1075" s="5"/>
      <c r="AB1075" s="5"/>
      <c r="AC1075" s="5"/>
      <c r="AD1075" s="5"/>
    </row>
    <row r="1076" ht="16.5" hidden="1" customHeight="1">
      <c r="A1076" s="4" t="s">
        <v>2186</v>
      </c>
      <c r="B1076" s="1">
        <v>0.0</v>
      </c>
      <c r="C1076" s="1">
        <v>0.0</v>
      </c>
      <c r="D1076" s="1" t="s">
        <v>2187</v>
      </c>
      <c r="E1076" s="5">
        <v>0.0</v>
      </c>
      <c r="F1076" s="5">
        <v>0.0</v>
      </c>
      <c r="G1076" s="5">
        <v>0.0</v>
      </c>
      <c r="H1076" s="5">
        <v>0.0</v>
      </c>
      <c r="I1076" s="5">
        <v>0.0</v>
      </c>
      <c r="J1076" s="5">
        <v>0.0</v>
      </c>
      <c r="K1076" s="5">
        <v>0.0</v>
      </c>
      <c r="L1076" s="5">
        <v>0.0</v>
      </c>
      <c r="M1076" s="5">
        <v>0.0</v>
      </c>
      <c r="N1076" s="5">
        <v>0.0</v>
      </c>
      <c r="O1076" s="5">
        <v>0.0</v>
      </c>
      <c r="P1076" s="5">
        <v>0.0</v>
      </c>
      <c r="Q1076" s="5">
        <v>0.0</v>
      </c>
      <c r="R1076" s="5">
        <v>0.0</v>
      </c>
      <c r="S1076" s="5">
        <v>0.0</v>
      </c>
      <c r="T1076" s="5">
        <v>0.0</v>
      </c>
      <c r="U1076" s="5">
        <v>0.0</v>
      </c>
      <c r="V1076" s="5"/>
      <c r="W1076" s="5"/>
      <c r="X1076" s="5"/>
      <c r="Y1076" s="5"/>
      <c r="Z1076" s="5"/>
      <c r="AA1076" s="5"/>
      <c r="AB1076" s="5"/>
      <c r="AC1076" s="5"/>
      <c r="AD1076" s="5"/>
    </row>
    <row r="1077" ht="16.5" hidden="1" customHeight="1">
      <c r="A1077" s="4" t="s">
        <v>2188</v>
      </c>
      <c r="B1077" s="1">
        <v>1.0</v>
      </c>
      <c r="C1077" s="1">
        <v>0.0</v>
      </c>
      <c r="D1077" s="1" t="s">
        <v>2189</v>
      </c>
      <c r="E1077" s="1">
        <v>0.0</v>
      </c>
      <c r="F1077" s="5">
        <v>0.0</v>
      </c>
      <c r="G1077" s="5">
        <v>0.0</v>
      </c>
      <c r="H1077" s="5">
        <v>0.0</v>
      </c>
      <c r="I1077" s="5">
        <v>0.0</v>
      </c>
      <c r="J1077" s="5">
        <v>0.0</v>
      </c>
      <c r="K1077" s="5">
        <v>0.0</v>
      </c>
      <c r="L1077" s="5">
        <v>0.0</v>
      </c>
      <c r="M1077" s="5">
        <v>0.0</v>
      </c>
      <c r="N1077" s="5">
        <v>0.0</v>
      </c>
      <c r="O1077" s="5">
        <v>0.0</v>
      </c>
      <c r="P1077" s="5">
        <v>0.0</v>
      </c>
      <c r="Q1077" s="5">
        <v>0.0</v>
      </c>
      <c r="R1077" s="5">
        <v>0.0</v>
      </c>
      <c r="S1077" s="5">
        <v>0.0</v>
      </c>
      <c r="T1077" s="5">
        <v>0.0</v>
      </c>
      <c r="U1077" s="5">
        <v>0.0</v>
      </c>
      <c r="V1077" s="5"/>
      <c r="W1077" s="5"/>
      <c r="X1077" s="5"/>
      <c r="Y1077" s="5"/>
      <c r="Z1077" s="5"/>
      <c r="AA1077" s="5"/>
      <c r="AB1077" s="5"/>
      <c r="AC1077" s="5"/>
      <c r="AD1077" s="5"/>
    </row>
    <row r="1078" ht="16.5" hidden="1" customHeight="1">
      <c r="A1078" s="4" t="s">
        <v>2190</v>
      </c>
      <c r="B1078" s="1">
        <v>1.0</v>
      </c>
      <c r="C1078" s="1">
        <v>0.0</v>
      </c>
      <c r="D1078" s="1" t="s">
        <v>3004</v>
      </c>
      <c r="E1078" s="5">
        <v>0.0</v>
      </c>
      <c r="F1078" s="5">
        <v>0.0</v>
      </c>
      <c r="G1078" s="5">
        <v>0.0</v>
      </c>
      <c r="H1078" s="5">
        <v>0.0</v>
      </c>
      <c r="I1078" s="5">
        <v>0.0</v>
      </c>
      <c r="J1078" s="5">
        <v>0.0</v>
      </c>
      <c r="K1078" s="5">
        <v>0.0</v>
      </c>
      <c r="L1078" s="5">
        <v>0.0</v>
      </c>
      <c r="M1078" s="5">
        <v>0.0</v>
      </c>
      <c r="N1078" s="5">
        <v>0.0</v>
      </c>
      <c r="O1078" s="5">
        <v>0.0</v>
      </c>
      <c r="P1078" s="5">
        <v>0.0</v>
      </c>
      <c r="Q1078" s="5">
        <v>0.0</v>
      </c>
      <c r="R1078" s="5">
        <v>0.0</v>
      </c>
      <c r="S1078" s="5">
        <v>0.0</v>
      </c>
      <c r="T1078" s="5">
        <v>0.0</v>
      </c>
      <c r="U1078" s="5">
        <v>0.0</v>
      </c>
      <c r="V1078" s="5"/>
      <c r="W1078" s="5"/>
      <c r="X1078" s="5"/>
      <c r="Y1078" s="5"/>
      <c r="Z1078" s="5"/>
      <c r="AA1078" s="5"/>
      <c r="AB1078" s="5"/>
      <c r="AC1078" s="5"/>
      <c r="AD1078" s="5"/>
    </row>
    <row r="1079" ht="16.5" hidden="1" customHeight="1">
      <c r="A1079" s="1" t="s">
        <v>2192</v>
      </c>
      <c r="B1079" s="1">
        <v>0.0</v>
      </c>
      <c r="C1079" s="5">
        <v>0.0</v>
      </c>
      <c r="D1079" s="1" t="s">
        <v>2193</v>
      </c>
      <c r="E1079" s="5">
        <v>0.0</v>
      </c>
      <c r="F1079" s="5">
        <v>0.0</v>
      </c>
      <c r="G1079" s="5">
        <v>0.0</v>
      </c>
      <c r="H1079" s="5">
        <v>0.0</v>
      </c>
      <c r="I1079" s="5">
        <v>0.0</v>
      </c>
      <c r="J1079" s="5">
        <v>0.0</v>
      </c>
      <c r="K1079" s="5">
        <v>0.0</v>
      </c>
      <c r="L1079" s="5">
        <v>0.0</v>
      </c>
      <c r="M1079" s="5">
        <v>0.0</v>
      </c>
      <c r="N1079" s="5">
        <v>0.0</v>
      </c>
      <c r="O1079" s="5">
        <v>0.0</v>
      </c>
      <c r="P1079" s="5">
        <v>0.0</v>
      </c>
      <c r="Q1079" s="5">
        <v>0.0</v>
      </c>
      <c r="R1079" s="5">
        <v>0.0</v>
      </c>
      <c r="S1079" s="5">
        <v>0.0</v>
      </c>
      <c r="T1079" s="5">
        <v>0.0</v>
      </c>
      <c r="U1079" s="5">
        <v>0.0</v>
      </c>
      <c r="V1079" s="5"/>
      <c r="W1079" s="5"/>
      <c r="X1079" s="5"/>
      <c r="Y1079" s="5"/>
      <c r="Z1079" s="5"/>
      <c r="AA1079" s="5"/>
      <c r="AB1079" s="5"/>
      <c r="AC1079" s="5"/>
      <c r="AD1079" s="5"/>
    </row>
    <row r="1080" ht="16.5" hidden="1" customHeight="1">
      <c r="A1080" s="4" t="s">
        <v>2194</v>
      </c>
      <c r="B1080" s="1">
        <v>0.0</v>
      </c>
      <c r="C1080" s="1">
        <v>0.0</v>
      </c>
      <c r="D1080" s="1" t="s">
        <v>2195</v>
      </c>
      <c r="E1080" s="1">
        <v>0.0</v>
      </c>
      <c r="F1080" s="1">
        <v>0.0</v>
      </c>
      <c r="G1080" s="1">
        <v>0.0</v>
      </c>
      <c r="H1080" s="5">
        <v>0.0</v>
      </c>
      <c r="I1080" s="5">
        <v>0.0</v>
      </c>
      <c r="J1080" s="5">
        <v>0.0</v>
      </c>
      <c r="K1080" s="5">
        <v>0.0</v>
      </c>
      <c r="L1080" s="5">
        <v>0.0</v>
      </c>
      <c r="M1080" s="5">
        <v>0.0</v>
      </c>
      <c r="N1080" s="5">
        <v>0.0</v>
      </c>
      <c r="O1080" s="5">
        <v>0.0</v>
      </c>
      <c r="P1080" s="5">
        <v>0.0</v>
      </c>
      <c r="Q1080" s="5">
        <v>0.0</v>
      </c>
      <c r="R1080" s="5">
        <v>0.0</v>
      </c>
      <c r="S1080" s="5">
        <v>0.0</v>
      </c>
      <c r="T1080" s="5">
        <v>0.0</v>
      </c>
      <c r="U1080" s="5">
        <v>0.0</v>
      </c>
      <c r="V1080" s="5"/>
      <c r="W1080" s="5"/>
      <c r="X1080" s="5"/>
      <c r="Y1080" s="5"/>
      <c r="Z1080" s="5"/>
      <c r="AA1080" s="5"/>
      <c r="AB1080" s="5"/>
      <c r="AC1080" s="5"/>
      <c r="AD1080" s="5"/>
    </row>
    <row r="1081" ht="16.5" hidden="1" customHeight="1">
      <c r="A1081" s="4" t="s">
        <v>2196</v>
      </c>
      <c r="B1081" s="1">
        <v>0.0</v>
      </c>
      <c r="C1081" s="1">
        <v>0.0</v>
      </c>
      <c r="D1081" s="1" t="s">
        <v>2197</v>
      </c>
      <c r="E1081" s="1">
        <v>0.0</v>
      </c>
      <c r="F1081" s="5">
        <v>0.0</v>
      </c>
      <c r="G1081" s="5">
        <v>0.0</v>
      </c>
      <c r="H1081" s="5">
        <v>0.0</v>
      </c>
      <c r="I1081" s="5">
        <v>0.0</v>
      </c>
      <c r="J1081" s="5">
        <v>0.0</v>
      </c>
      <c r="K1081" s="5">
        <v>0.0</v>
      </c>
      <c r="L1081" s="5">
        <v>0.0</v>
      </c>
      <c r="M1081" s="5">
        <v>0.0</v>
      </c>
      <c r="N1081" s="5">
        <v>0.0</v>
      </c>
      <c r="O1081" s="5">
        <v>0.0</v>
      </c>
      <c r="P1081" s="5">
        <v>0.0</v>
      </c>
      <c r="Q1081" s="5">
        <v>0.0</v>
      </c>
      <c r="R1081" s="5">
        <v>0.0</v>
      </c>
      <c r="S1081" s="5">
        <v>0.0</v>
      </c>
      <c r="T1081" s="5">
        <v>0.0</v>
      </c>
      <c r="U1081" s="5">
        <v>0.0</v>
      </c>
      <c r="V1081" s="5"/>
      <c r="W1081" s="5"/>
      <c r="X1081" s="5"/>
      <c r="Y1081" s="5"/>
      <c r="Z1081" s="5"/>
      <c r="AA1081" s="5"/>
      <c r="AB1081" s="5"/>
      <c r="AC1081" s="5"/>
      <c r="AD1081" s="5"/>
    </row>
    <row r="1082" ht="16.5" hidden="1" customHeight="1">
      <c r="A1082" s="4" t="s">
        <v>2198</v>
      </c>
      <c r="B1082" s="1">
        <v>17.0</v>
      </c>
      <c r="C1082" s="1">
        <v>0.0</v>
      </c>
      <c r="D1082" s="1" t="s">
        <v>3005</v>
      </c>
      <c r="E1082" s="5">
        <v>0.0</v>
      </c>
      <c r="F1082" s="5">
        <v>0.0</v>
      </c>
      <c r="G1082" s="5">
        <v>0.0</v>
      </c>
      <c r="H1082" s="5">
        <v>0.0</v>
      </c>
      <c r="I1082" s="5">
        <v>0.0</v>
      </c>
      <c r="J1082" s="5">
        <v>0.0</v>
      </c>
      <c r="K1082" s="5">
        <v>0.0</v>
      </c>
      <c r="L1082" s="5">
        <v>0.0</v>
      </c>
      <c r="M1082" s="5">
        <v>0.0</v>
      </c>
      <c r="N1082" s="5">
        <v>0.0</v>
      </c>
      <c r="O1082" s="5">
        <v>0.0</v>
      </c>
      <c r="P1082" s="5">
        <v>0.0</v>
      </c>
      <c r="Q1082" s="5">
        <v>0.0</v>
      </c>
      <c r="R1082" s="5">
        <v>0.0</v>
      </c>
      <c r="S1082" s="5">
        <v>0.0</v>
      </c>
      <c r="T1082" s="5">
        <v>0.0</v>
      </c>
      <c r="U1082" s="5">
        <v>0.0</v>
      </c>
      <c r="V1082" s="5"/>
      <c r="W1082" s="5"/>
      <c r="X1082" s="5"/>
      <c r="Y1082" s="5"/>
      <c r="Z1082" s="5"/>
      <c r="AA1082" s="5"/>
      <c r="AB1082" s="5"/>
      <c r="AC1082" s="5"/>
      <c r="AD1082" s="5"/>
    </row>
    <row r="1083" ht="16.5" hidden="1" customHeight="1">
      <c r="A1083" s="4" t="s">
        <v>2200</v>
      </c>
      <c r="B1083" s="1">
        <v>0.0</v>
      </c>
      <c r="C1083" s="1">
        <v>0.0</v>
      </c>
      <c r="D1083" s="1" t="s">
        <v>2201</v>
      </c>
      <c r="E1083" s="1">
        <v>0.0</v>
      </c>
      <c r="F1083" s="1">
        <v>0.0</v>
      </c>
      <c r="G1083" s="1">
        <v>0.0</v>
      </c>
      <c r="H1083" s="1">
        <v>0.0</v>
      </c>
      <c r="I1083" s="5">
        <v>0.0</v>
      </c>
      <c r="J1083" s="5">
        <v>0.0</v>
      </c>
      <c r="K1083" s="5">
        <v>0.0</v>
      </c>
      <c r="L1083" s="5">
        <v>0.0</v>
      </c>
      <c r="M1083" s="5">
        <v>0.0</v>
      </c>
      <c r="N1083" s="5">
        <v>0.0</v>
      </c>
      <c r="O1083" s="5">
        <v>0.0</v>
      </c>
      <c r="P1083" s="5">
        <v>0.0</v>
      </c>
      <c r="Q1083" s="5">
        <v>0.0</v>
      </c>
      <c r="R1083" s="5">
        <v>0.0</v>
      </c>
      <c r="S1083" s="5">
        <v>0.0</v>
      </c>
      <c r="T1083" s="5">
        <v>0.0</v>
      </c>
      <c r="U1083" s="5">
        <v>0.0</v>
      </c>
      <c r="V1083" s="5"/>
      <c r="W1083" s="5"/>
      <c r="X1083" s="5"/>
      <c r="Y1083" s="5"/>
      <c r="Z1083" s="5"/>
      <c r="AA1083" s="5"/>
      <c r="AB1083" s="5"/>
      <c r="AC1083" s="5"/>
      <c r="AD1083" s="5"/>
    </row>
    <row r="1084" ht="16.5" hidden="1" customHeight="1">
      <c r="A1084" s="4" t="s">
        <v>2204</v>
      </c>
      <c r="B1084" s="1">
        <v>3.0</v>
      </c>
      <c r="C1084" s="1">
        <v>0.0</v>
      </c>
      <c r="D1084" s="1" t="s">
        <v>2205</v>
      </c>
      <c r="E1084" s="5">
        <v>0.0</v>
      </c>
      <c r="F1084" s="5">
        <v>0.0</v>
      </c>
      <c r="G1084" s="5">
        <v>0.0</v>
      </c>
      <c r="H1084" s="5">
        <v>0.0</v>
      </c>
      <c r="I1084" s="5">
        <v>0.0</v>
      </c>
      <c r="J1084" s="5">
        <v>0.0</v>
      </c>
      <c r="K1084" s="5">
        <v>0.0</v>
      </c>
      <c r="L1084" s="5">
        <v>0.0</v>
      </c>
      <c r="M1084" s="5">
        <v>0.0</v>
      </c>
      <c r="N1084" s="5">
        <v>0.0</v>
      </c>
      <c r="O1084" s="5">
        <v>0.0</v>
      </c>
      <c r="P1084" s="5">
        <v>0.0</v>
      </c>
      <c r="Q1084" s="5">
        <v>0.0</v>
      </c>
      <c r="R1084" s="5">
        <v>0.0</v>
      </c>
      <c r="S1084" s="5">
        <v>0.0</v>
      </c>
      <c r="T1084" s="5">
        <v>0.0</v>
      </c>
      <c r="U1084" s="5">
        <v>0.0</v>
      </c>
      <c r="V1084" s="5"/>
      <c r="W1084" s="5"/>
      <c r="X1084" s="5"/>
      <c r="Y1084" s="5"/>
      <c r="Z1084" s="5"/>
      <c r="AA1084" s="5"/>
      <c r="AB1084" s="5"/>
      <c r="AC1084" s="5"/>
      <c r="AD1084" s="5"/>
    </row>
    <row r="1085" ht="16.5" hidden="1" customHeight="1">
      <c r="A1085" s="4" t="s">
        <v>2218</v>
      </c>
      <c r="B1085" s="1">
        <v>0.0</v>
      </c>
      <c r="C1085" s="1">
        <v>0.0</v>
      </c>
      <c r="D1085" s="1" t="s">
        <v>2219</v>
      </c>
      <c r="E1085" s="1">
        <v>0.0</v>
      </c>
      <c r="F1085" s="1">
        <v>0.0</v>
      </c>
      <c r="G1085" s="1">
        <v>0.0</v>
      </c>
      <c r="H1085" s="1">
        <v>0.0</v>
      </c>
      <c r="I1085" s="1">
        <v>0.0</v>
      </c>
      <c r="J1085" s="1">
        <v>0.0</v>
      </c>
      <c r="K1085" s="5">
        <v>0.0</v>
      </c>
      <c r="L1085" s="5">
        <v>0.0</v>
      </c>
      <c r="M1085" s="5">
        <v>0.0</v>
      </c>
      <c r="N1085" s="5">
        <v>0.0</v>
      </c>
      <c r="O1085" s="5">
        <v>0.0</v>
      </c>
      <c r="P1085" s="5">
        <v>0.0</v>
      </c>
      <c r="Q1085" s="5">
        <v>0.0</v>
      </c>
      <c r="R1085" s="5">
        <v>0.0</v>
      </c>
      <c r="S1085" s="5">
        <v>0.0</v>
      </c>
      <c r="T1085" s="5">
        <v>0.0</v>
      </c>
      <c r="U1085" s="5">
        <v>0.0</v>
      </c>
      <c r="V1085" s="5"/>
      <c r="W1085" s="5"/>
      <c r="X1085" s="5"/>
      <c r="Y1085" s="5"/>
      <c r="Z1085" s="5"/>
      <c r="AA1085" s="5"/>
      <c r="AB1085" s="5"/>
      <c r="AC1085" s="5"/>
      <c r="AD1085" s="5"/>
    </row>
    <row r="1086" ht="16.5" hidden="1" customHeight="1">
      <c r="A1086" s="4" t="s">
        <v>2220</v>
      </c>
      <c r="B1086" s="5">
        <v>20.0</v>
      </c>
      <c r="C1086" s="5">
        <v>0.0</v>
      </c>
      <c r="D1086" s="1" t="s">
        <v>3006</v>
      </c>
      <c r="E1086" s="5">
        <v>0.0</v>
      </c>
      <c r="F1086" s="5">
        <v>0.0</v>
      </c>
      <c r="G1086" s="5">
        <v>0.0</v>
      </c>
      <c r="H1086" s="5">
        <v>0.0</v>
      </c>
      <c r="I1086" s="5">
        <v>0.0</v>
      </c>
      <c r="J1086" s="5">
        <v>0.0</v>
      </c>
      <c r="K1086" s="5">
        <v>0.0</v>
      </c>
      <c r="L1086" s="5">
        <v>0.0</v>
      </c>
      <c r="M1086" s="5">
        <v>0.0</v>
      </c>
      <c r="N1086" s="5">
        <v>0.0</v>
      </c>
      <c r="O1086" s="5">
        <v>0.0</v>
      </c>
      <c r="P1086" s="5">
        <v>0.0</v>
      </c>
      <c r="Q1086" s="5">
        <v>0.0</v>
      </c>
      <c r="R1086" s="5">
        <v>0.0</v>
      </c>
      <c r="S1086" s="5">
        <v>0.0</v>
      </c>
      <c r="T1086" s="5">
        <v>0.0</v>
      </c>
      <c r="U1086" s="5">
        <v>0.0</v>
      </c>
      <c r="V1086" s="5"/>
      <c r="W1086" s="5"/>
      <c r="X1086" s="5"/>
      <c r="Y1086" s="5"/>
      <c r="Z1086" s="5"/>
      <c r="AA1086" s="5"/>
      <c r="AB1086" s="5"/>
      <c r="AC1086" s="5"/>
      <c r="AD1086" s="5"/>
    </row>
    <row r="1087" ht="16.5" hidden="1" customHeight="1">
      <c r="A1087" s="4" t="s">
        <v>960</v>
      </c>
      <c r="B1087" s="5">
        <v>13.0</v>
      </c>
      <c r="C1087" s="5">
        <v>0.0</v>
      </c>
      <c r="D1087" s="1" t="s">
        <v>3007</v>
      </c>
      <c r="E1087" s="5">
        <v>0.0</v>
      </c>
      <c r="F1087" s="5">
        <v>0.0</v>
      </c>
      <c r="G1087" s="5">
        <v>0.0</v>
      </c>
      <c r="H1087" s="5">
        <v>0.0</v>
      </c>
      <c r="I1087" s="5">
        <v>0.0</v>
      </c>
      <c r="J1087" s="5">
        <v>0.0</v>
      </c>
      <c r="K1087" s="5">
        <v>0.0</v>
      </c>
      <c r="L1087" s="5">
        <v>0.0</v>
      </c>
      <c r="M1087" s="5">
        <v>0.0</v>
      </c>
      <c r="N1087" s="5">
        <v>0.0</v>
      </c>
      <c r="O1087" s="5">
        <v>0.0</v>
      </c>
      <c r="P1087" s="5">
        <v>0.0</v>
      </c>
      <c r="Q1087" s="5">
        <v>0.0</v>
      </c>
      <c r="R1087" s="5">
        <v>0.0</v>
      </c>
      <c r="S1087" s="5">
        <v>0.0</v>
      </c>
      <c r="T1087" s="5">
        <v>0.0</v>
      </c>
      <c r="U1087" s="5">
        <v>0.0</v>
      </c>
      <c r="V1087" s="5"/>
      <c r="W1087" s="5"/>
      <c r="X1087" s="5"/>
      <c r="Y1087" s="5"/>
      <c r="Z1087" s="5"/>
      <c r="AA1087" s="5"/>
      <c r="AB1087" s="5"/>
      <c r="AC1087" s="5"/>
      <c r="AD1087" s="5"/>
    </row>
    <row r="1088" ht="16.5" hidden="1" customHeight="1">
      <c r="A1088" s="4" t="s">
        <v>2222</v>
      </c>
      <c r="B1088" s="1">
        <v>10.0</v>
      </c>
      <c r="C1088" s="1">
        <v>0.0</v>
      </c>
      <c r="D1088" s="1" t="s">
        <v>2223</v>
      </c>
      <c r="E1088" s="1">
        <v>0.0</v>
      </c>
      <c r="F1088" s="1">
        <v>0.0</v>
      </c>
      <c r="G1088" s="1">
        <v>0.0</v>
      </c>
      <c r="H1088" s="1">
        <v>0.0</v>
      </c>
      <c r="I1088" s="1">
        <v>0.0</v>
      </c>
      <c r="J1088" s="1">
        <v>0.0</v>
      </c>
      <c r="K1088" s="1">
        <v>0.0</v>
      </c>
      <c r="L1088" s="5">
        <v>0.0</v>
      </c>
      <c r="M1088" s="5">
        <v>0.0</v>
      </c>
      <c r="N1088" s="5">
        <v>0.0</v>
      </c>
      <c r="O1088" s="5">
        <v>0.0</v>
      </c>
      <c r="P1088" s="5">
        <v>0.0</v>
      </c>
      <c r="Q1088" s="5">
        <v>0.0</v>
      </c>
      <c r="R1088" s="5">
        <v>0.0</v>
      </c>
      <c r="S1088" s="5">
        <v>0.0</v>
      </c>
      <c r="T1088" s="5">
        <v>0.0</v>
      </c>
      <c r="U1088" s="5">
        <v>0.0</v>
      </c>
      <c r="V1088" s="5"/>
      <c r="W1088" s="5"/>
      <c r="X1088" s="5"/>
      <c r="Y1088" s="5"/>
      <c r="Z1088" s="5"/>
      <c r="AA1088" s="5"/>
      <c r="AB1088" s="5"/>
      <c r="AC1088" s="5"/>
      <c r="AD1088" s="5"/>
    </row>
    <row r="1089" ht="16.5" hidden="1" customHeight="1">
      <c r="A1089" s="4" t="s">
        <v>1298</v>
      </c>
      <c r="B1089" s="5">
        <v>1.0</v>
      </c>
      <c r="C1089" s="5">
        <v>0.0</v>
      </c>
      <c r="D1089" s="1" t="s">
        <v>3008</v>
      </c>
      <c r="E1089" s="5">
        <v>0.0</v>
      </c>
      <c r="F1089" s="5">
        <v>0.0</v>
      </c>
      <c r="G1089" s="5">
        <v>0.0</v>
      </c>
      <c r="H1089" s="5">
        <v>0.0</v>
      </c>
      <c r="I1089" s="5">
        <v>0.0</v>
      </c>
      <c r="J1089" s="5">
        <v>0.0</v>
      </c>
      <c r="K1089" s="5">
        <v>0.0</v>
      </c>
      <c r="L1089" s="5">
        <v>0.0</v>
      </c>
      <c r="M1089" s="5">
        <v>0.0</v>
      </c>
      <c r="N1089" s="5">
        <v>0.0</v>
      </c>
      <c r="O1089" s="5">
        <v>0.0</v>
      </c>
      <c r="P1089" s="5">
        <v>0.0</v>
      </c>
      <c r="Q1089" s="5">
        <v>0.0</v>
      </c>
      <c r="R1089" s="5">
        <v>0.0</v>
      </c>
      <c r="S1089" s="5">
        <v>0.0</v>
      </c>
      <c r="T1089" s="5">
        <v>0.0</v>
      </c>
      <c r="U1089" s="5">
        <v>0.0</v>
      </c>
      <c r="V1089" s="5"/>
      <c r="W1089" s="5"/>
      <c r="X1089" s="5"/>
      <c r="Y1089" s="5"/>
      <c r="Z1089" s="5"/>
      <c r="AA1089" s="5"/>
      <c r="AB1089" s="5"/>
      <c r="AC1089" s="5"/>
      <c r="AD1089" s="5"/>
    </row>
    <row r="1090" ht="16.5" hidden="1" customHeight="1">
      <c r="A1090" s="4" t="s">
        <v>2226</v>
      </c>
      <c r="B1090" s="5">
        <v>6.0</v>
      </c>
      <c r="C1090" s="5">
        <v>0.0</v>
      </c>
      <c r="D1090" s="1" t="s">
        <v>3009</v>
      </c>
      <c r="E1090" s="5">
        <v>0.0</v>
      </c>
      <c r="F1090" s="5">
        <v>0.0</v>
      </c>
      <c r="G1090" s="5">
        <v>0.0</v>
      </c>
      <c r="H1090" s="5">
        <v>0.0</v>
      </c>
      <c r="I1090" s="5">
        <v>0.0</v>
      </c>
      <c r="J1090" s="5">
        <v>0.0</v>
      </c>
      <c r="K1090" s="5">
        <v>0.0</v>
      </c>
      <c r="L1090" s="5">
        <v>0.0</v>
      </c>
      <c r="M1090" s="5">
        <v>0.0</v>
      </c>
      <c r="N1090" s="5">
        <v>0.0</v>
      </c>
      <c r="O1090" s="5">
        <v>0.0</v>
      </c>
      <c r="P1090" s="5">
        <v>0.0</v>
      </c>
      <c r="Q1090" s="5">
        <v>0.0</v>
      </c>
      <c r="R1090" s="5">
        <v>0.0</v>
      </c>
      <c r="S1090" s="5">
        <v>0.0</v>
      </c>
      <c r="T1090" s="5">
        <v>0.0</v>
      </c>
      <c r="U1090" s="5">
        <v>0.0</v>
      </c>
      <c r="V1090" s="5"/>
      <c r="W1090" s="5"/>
      <c r="X1090" s="5"/>
      <c r="Y1090" s="5"/>
      <c r="Z1090" s="5"/>
      <c r="AA1090" s="5"/>
      <c r="AB1090" s="5"/>
      <c r="AC1090" s="5"/>
      <c r="AD1090" s="5"/>
    </row>
    <row r="1091" ht="16.5" hidden="1" customHeight="1">
      <c r="A1091" s="1" t="s">
        <v>2230</v>
      </c>
      <c r="B1091" s="1">
        <v>0.0</v>
      </c>
      <c r="C1091" s="5">
        <v>0.0</v>
      </c>
      <c r="D1091" s="1" t="s">
        <v>2231</v>
      </c>
      <c r="E1091" s="5">
        <v>0.0</v>
      </c>
      <c r="F1091" s="5">
        <v>0.0</v>
      </c>
      <c r="G1091" s="5">
        <v>0.0</v>
      </c>
      <c r="H1091" s="5">
        <v>0.0</v>
      </c>
      <c r="I1091" s="5">
        <v>0.0</v>
      </c>
      <c r="J1091" s="5">
        <v>0.0</v>
      </c>
      <c r="K1091" s="5">
        <v>0.0</v>
      </c>
      <c r="L1091" s="5">
        <v>0.0</v>
      </c>
      <c r="M1091" s="5">
        <v>0.0</v>
      </c>
      <c r="N1091" s="5">
        <v>0.0</v>
      </c>
      <c r="O1091" s="5">
        <v>0.0</v>
      </c>
      <c r="P1091" s="5">
        <v>0.0</v>
      </c>
      <c r="Q1091" s="5">
        <v>0.0</v>
      </c>
      <c r="R1091" s="5">
        <v>0.0</v>
      </c>
      <c r="S1091" s="5">
        <v>0.0</v>
      </c>
      <c r="T1091" s="5">
        <v>0.0</v>
      </c>
      <c r="U1091" s="5">
        <v>0.0</v>
      </c>
      <c r="V1091" s="5"/>
      <c r="W1091" s="5"/>
      <c r="X1091" s="5"/>
      <c r="Y1091" s="5"/>
      <c r="Z1091" s="5"/>
      <c r="AA1091" s="5"/>
      <c r="AB1091" s="5"/>
      <c r="AC1091" s="5"/>
      <c r="AD1091" s="5"/>
    </row>
    <row r="1092" ht="16.5" hidden="1" customHeight="1">
      <c r="A1092" s="4" t="s">
        <v>2232</v>
      </c>
      <c r="B1092" s="5">
        <v>2.0</v>
      </c>
      <c r="C1092" s="5">
        <v>0.0</v>
      </c>
      <c r="D1092" s="1" t="s">
        <v>3010</v>
      </c>
      <c r="E1092" s="5">
        <v>0.0</v>
      </c>
      <c r="F1092" s="5">
        <v>0.0</v>
      </c>
      <c r="G1092" s="5">
        <v>0.0</v>
      </c>
      <c r="H1092" s="5">
        <v>0.0</v>
      </c>
      <c r="I1092" s="5">
        <v>0.0</v>
      </c>
      <c r="J1092" s="5">
        <v>0.0</v>
      </c>
      <c r="K1092" s="5">
        <v>0.0</v>
      </c>
      <c r="L1092" s="5">
        <v>0.0</v>
      </c>
      <c r="M1092" s="5">
        <v>0.0</v>
      </c>
      <c r="N1092" s="5">
        <v>0.0</v>
      </c>
      <c r="O1092" s="5">
        <v>0.0</v>
      </c>
      <c r="P1092" s="5">
        <v>0.0</v>
      </c>
      <c r="Q1092" s="5">
        <v>0.0</v>
      </c>
      <c r="R1092" s="5">
        <v>0.0</v>
      </c>
      <c r="S1092" s="5">
        <v>0.0</v>
      </c>
      <c r="T1092" s="5">
        <v>0.0</v>
      </c>
      <c r="U1092" s="5">
        <v>0.0</v>
      </c>
      <c r="V1092" s="5"/>
      <c r="W1092" s="5"/>
      <c r="X1092" s="5"/>
      <c r="Y1092" s="5"/>
      <c r="Z1092" s="5"/>
      <c r="AA1092" s="5"/>
      <c r="AB1092" s="5"/>
      <c r="AC1092" s="5"/>
      <c r="AD1092" s="5"/>
    </row>
    <row r="1093" ht="16.5" hidden="1" customHeight="1">
      <c r="A1093" s="4" t="s">
        <v>1300</v>
      </c>
      <c r="B1093" s="1">
        <v>3.0</v>
      </c>
      <c r="C1093" s="1">
        <v>0.0</v>
      </c>
      <c r="D1093" s="1" t="s">
        <v>3011</v>
      </c>
      <c r="E1093" s="1">
        <v>0.0</v>
      </c>
      <c r="F1093" s="1">
        <v>0.0</v>
      </c>
      <c r="G1093" s="5">
        <v>0.0</v>
      </c>
      <c r="H1093" s="5">
        <v>0.0</v>
      </c>
      <c r="I1093" s="5">
        <v>0.0</v>
      </c>
      <c r="J1093" s="5">
        <v>0.0</v>
      </c>
      <c r="K1093" s="5">
        <v>0.0</v>
      </c>
      <c r="L1093" s="5">
        <v>0.0</v>
      </c>
      <c r="M1093" s="5">
        <v>0.0</v>
      </c>
      <c r="N1093" s="5">
        <v>0.0</v>
      </c>
      <c r="O1093" s="5">
        <v>0.0</v>
      </c>
      <c r="P1093" s="5">
        <v>0.0</v>
      </c>
      <c r="Q1093" s="5">
        <v>0.0</v>
      </c>
      <c r="R1093" s="5">
        <v>0.0</v>
      </c>
      <c r="S1093" s="5">
        <v>0.0</v>
      </c>
      <c r="T1093" s="5">
        <v>0.0</v>
      </c>
      <c r="U1093" s="5">
        <v>0.0</v>
      </c>
      <c r="V1093" s="5"/>
      <c r="W1093" s="5"/>
      <c r="X1093" s="5"/>
      <c r="Y1093" s="5"/>
      <c r="Z1093" s="5"/>
      <c r="AA1093" s="5"/>
      <c r="AB1093" s="5"/>
      <c r="AC1093" s="5"/>
      <c r="AD1093" s="5"/>
    </row>
    <row r="1094" ht="16.5" hidden="1" customHeight="1">
      <c r="A1094" s="4" t="s">
        <v>2234</v>
      </c>
      <c r="B1094" s="1">
        <v>85.0</v>
      </c>
      <c r="C1094" s="1">
        <v>0.0</v>
      </c>
      <c r="D1094" s="1" t="s">
        <v>2235</v>
      </c>
      <c r="E1094" s="1">
        <v>0.0</v>
      </c>
      <c r="F1094" s="1">
        <v>0.0</v>
      </c>
      <c r="G1094" s="5">
        <v>0.0</v>
      </c>
      <c r="H1094" s="5">
        <v>0.0</v>
      </c>
      <c r="I1094" s="5">
        <v>0.0</v>
      </c>
      <c r="J1094" s="5">
        <v>0.0</v>
      </c>
      <c r="K1094" s="5">
        <v>0.0</v>
      </c>
      <c r="L1094" s="5">
        <v>0.0</v>
      </c>
      <c r="M1094" s="5">
        <v>0.0</v>
      </c>
      <c r="N1094" s="5">
        <v>0.0</v>
      </c>
      <c r="O1094" s="5">
        <v>0.0</v>
      </c>
      <c r="P1094" s="5">
        <v>0.0</v>
      </c>
      <c r="Q1094" s="5">
        <v>0.0</v>
      </c>
      <c r="R1094" s="5">
        <v>0.0</v>
      </c>
      <c r="S1094" s="5">
        <v>0.0</v>
      </c>
      <c r="T1094" s="5">
        <v>0.0</v>
      </c>
      <c r="U1094" s="5">
        <v>0.0</v>
      </c>
      <c r="V1094" s="5"/>
      <c r="W1094" s="5"/>
      <c r="X1094" s="5"/>
      <c r="Y1094" s="5"/>
      <c r="Z1094" s="5"/>
      <c r="AA1094" s="5"/>
      <c r="AB1094" s="5"/>
      <c r="AC1094" s="5"/>
      <c r="AD1094" s="5"/>
    </row>
    <row r="1095" ht="16.5" hidden="1" customHeight="1">
      <c r="A1095" s="4" t="s">
        <v>2236</v>
      </c>
      <c r="B1095" s="1">
        <v>0.0</v>
      </c>
      <c r="C1095" s="1">
        <v>0.0</v>
      </c>
      <c r="D1095" s="1" t="s">
        <v>2237</v>
      </c>
      <c r="E1095" s="1">
        <v>0.0</v>
      </c>
      <c r="F1095" s="5">
        <v>0.0</v>
      </c>
      <c r="G1095" s="5">
        <v>0.0</v>
      </c>
      <c r="H1095" s="5">
        <v>0.0</v>
      </c>
      <c r="I1095" s="5">
        <v>0.0</v>
      </c>
      <c r="J1095" s="5">
        <v>0.0</v>
      </c>
      <c r="K1095" s="5">
        <v>0.0</v>
      </c>
      <c r="L1095" s="5">
        <v>0.0</v>
      </c>
      <c r="M1095" s="5">
        <v>0.0</v>
      </c>
      <c r="N1095" s="5">
        <v>0.0</v>
      </c>
      <c r="O1095" s="5">
        <v>0.0</v>
      </c>
      <c r="P1095" s="5">
        <v>0.0</v>
      </c>
      <c r="Q1095" s="5">
        <v>0.0</v>
      </c>
      <c r="R1095" s="5">
        <v>0.0</v>
      </c>
      <c r="S1095" s="5">
        <v>0.0</v>
      </c>
      <c r="T1095" s="5">
        <v>0.0</v>
      </c>
      <c r="U1095" s="5">
        <v>0.0</v>
      </c>
      <c r="V1095" s="5"/>
      <c r="W1095" s="5"/>
      <c r="X1095" s="5"/>
      <c r="Y1095" s="5"/>
      <c r="Z1095" s="5"/>
      <c r="AA1095" s="5"/>
      <c r="AB1095" s="5"/>
      <c r="AC1095" s="5"/>
      <c r="AD1095" s="5"/>
    </row>
    <row r="1096" ht="16.5" hidden="1" customHeight="1">
      <c r="A1096" s="4" t="s">
        <v>968</v>
      </c>
      <c r="B1096" s="5">
        <v>0.0</v>
      </c>
      <c r="C1096" s="5">
        <v>0.0</v>
      </c>
      <c r="D1096" s="1" t="s">
        <v>3012</v>
      </c>
      <c r="E1096" s="5">
        <v>0.0</v>
      </c>
      <c r="F1096" s="5">
        <v>0.0</v>
      </c>
      <c r="G1096" s="5">
        <v>0.0</v>
      </c>
      <c r="H1096" s="5">
        <v>0.0</v>
      </c>
      <c r="I1096" s="5">
        <v>0.0</v>
      </c>
      <c r="J1096" s="5">
        <v>0.0</v>
      </c>
      <c r="K1096" s="5">
        <v>0.0</v>
      </c>
      <c r="L1096" s="5">
        <v>0.0</v>
      </c>
      <c r="M1096" s="5">
        <v>0.0</v>
      </c>
      <c r="N1096" s="5">
        <v>0.0</v>
      </c>
      <c r="O1096" s="5">
        <v>0.0</v>
      </c>
      <c r="P1096" s="5">
        <v>0.0</v>
      </c>
      <c r="Q1096" s="5">
        <v>0.0</v>
      </c>
      <c r="R1096" s="5">
        <v>0.0</v>
      </c>
      <c r="S1096" s="5">
        <v>0.0</v>
      </c>
      <c r="T1096" s="5">
        <v>0.0</v>
      </c>
      <c r="U1096" s="5">
        <v>0.0</v>
      </c>
      <c r="V1096" s="5"/>
      <c r="W1096" s="5"/>
      <c r="X1096" s="5"/>
      <c r="Y1096" s="5"/>
      <c r="Z1096" s="5"/>
      <c r="AA1096" s="5"/>
      <c r="AB1096" s="5"/>
      <c r="AC1096" s="5"/>
      <c r="AD1096" s="5"/>
    </row>
    <row r="1097" ht="16.5" hidden="1" customHeight="1">
      <c r="A1097" s="4" t="s">
        <v>2238</v>
      </c>
      <c r="B1097" s="1">
        <v>0.0</v>
      </c>
      <c r="C1097" s="5">
        <v>0.0</v>
      </c>
      <c r="D1097" s="1" t="s">
        <v>2239</v>
      </c>
      <c r="E1097" s="5">
        <v>0.0</v>
      </c>
      <c r="F1097" s="5">
        <v>0.0</v>
      </c>
      <c r="G1097" s="5">
        <v>0.0</v>
      </c>
      <c r="H1097" s="5">
        <v>0.0</v>
      </c>
      <c r="I1097" s="5">
        <v>0.0</v>
      </c>
      <c r="J1097" s="5">
        <v>0.0</v>
      </c>
      <c r="K1097" s="5">
        <v>0.0</v>
      </c>
      <c r="L1097" s="5">
        <v>0.0</v>
      </c>
      <c r="M1097" s="5">
        <v>0.0</v>
      </c>
      <c r="N1097" s="5">
        <v>0.0</v>
      </c>
      <c r="O1097" s="5">
        <v>0.0</v>
      </c>
      <c r="P1097" s="5">
        <v>0.0</v>
      </c>
      <c r="Q1097" s="5">
        <v>0.0</v>
      </c>
      <c r="R1097" s="5">
        <v>0.0</v>
      </c>
      <c r="S1097" s="5">
        <v>0.0</v>
      </c>
      <c r="T1097" s="5">
        <v>0.0</v>
      </c>
      <c r="U1097" s="5">
        <v>0.0</v>
      </c>
      <c r="V1097" s="5"/>
      <c r="W1097" s="5"/>
      <c r="X1097" s="5"/>
      <c r="Y1097" s="5"/>
      <c r="Z1097" s="5"/>
      <c r="AA1097" s="5"/>
      <c r="AB1097" s="5"/>
      <c r="AC1097" s="5"/>
      <c r="AD1097" s="5"/>
    </row>
    <row r="1098" ht="16.5" hidden="1" customHeight="1">
      <c r="A1098" s="4" t="s">
        <v>2240</v>
      </c>
      <c r="B1098" s="1">
        <v>4.0</v>
      </c>
      <c r="C1098" s="1">
        <v>0.0</v>
      </c>
      <c r="D1098" s="1" t="s">
        <v>3013</v>
      </c>
      <c r="E1098" s="5">
        <v>0.0</v>
      </c>
      <c r="F1098" s="5">
        <v>0.0</v>
      </c>
      <c r="G1098" s="5">
        <v>0.0</v>
      </c>
      <c r="H1098" s="5">
        <v>0.0</v>
      </c>
      <c r="I1098" s="5">
        <v>0.0</v>
      </c>
      <c r="J1098" s="5">
        <v>0.0</v>
      </c>
      <c r="K1098" s="5">
        <v>0.0</v>
      </c>
      <c r="L1098" s="5">
        <v>0.0</v>
      </c>
      <c r="M1098" s="5">
        <v>0.0</v>
      </c>
      <c r="N1098" s="5">
        <v>0.0</v>
      </c>
      <c r="O1098" s="5">
        <v>0.0</v>
      </c>
      <c r="P1098" s="5">
        <v>0.0</v>
      </c>
      <c r="Q1098" s="5">
        <v>0.0</v>
      </c>
      <c r="R1098" s="5">
        <v>0.0</v>
      </c>
      <c r="S1098" s="5">
        <v>0.0</v>
      </c>
      <c r="T1098" s="5">
        <v>0.0</v>
      </c>
      <c r="U1098" s="5">
        <v>0.0</v>
      </c>
      <c r="V1098" s="5"/>
      <c r="W1098" s="5"/>
      <c r="X1098" s="5"/>
      <c r="Y1098" s="5"/>
      <c r="Z1098" s="5"/>
      <c r="AA1098" s="5"/>
      <c r="AB1098" s="5"/>
      <c r="AC1098" s="5"/>
      <c r="AD1098" s="5"/>
    </row>
    <row r="1099" ht="16.5" hidden="1" customHeight="1">
      <c r="A1099" s="4" t="s">
        <v>2242</v>
      </c>
      <c r="B1099" s="1">
        <v>26.0</v>
      </c>
      <c r="C1099" s="1">
        <v>0.0</v>
      </c>
      <c r="D1099" s="1" t="s">
        <v>2243</v>
      </c>
      <c r="E1099" s="1">
        <v>0.0</v>
      </c>
      <c r="F1099" s="1">
        <v>0.0</v>
      </c>
      <c r="G1099" s="1">
        <v>0.0</v>
      </c>
      <c r="H1099" s="1">
        <v>0.0</v>
      </c>
      <c r="I1099" s="1">
        <v>0.0</v>
      </c>
      <c r="J1099" s="1">
        <v>0.0</v>
      </c>
      <c r="K1099" s="1">
        <v>0.0</v>
      </c>
      <c r="L1099" s="1">
        <v>0.0</v>
      </c>
      <c r="M1099" s="5">
        <v>0.0</v>
      </c>
      <c r="N1099" s="5">
        <v>0.0</v>
      </c>
      <c r="O1099" s="5">
        <v>0.0</v>
      </c>
      <c r="P1099" s="5">
        <v>0.0</v>
      </c>
      <c r="Q1099" s="5">
        <v>0.0</v>
      </c>
      <c r="R1099" s="5">
        <v>0.0</v>
      </c>
      <c r="S1099" s="5">
        <v>0.0</v>
      </c>
      <c r="T1099" s="5">
        <v>0.0</v>
      </c>
      <c r="U1099" s="5">
        <v>0.0</v>
      </c>
      <c r="V1099" s="5"/>
      <c r="W1099" s="5"/>
      <c r="X1099" s="5"/>
      <c r="Y1099" s="5"/>
      <c r="Z1099" s="5"/>
      <c r="AA1099" s="5"/>
      <c r="AB1099" s="5"/>
      <c r="AC1099" s="5"/>
      <c r="AD1099" s="5"/>
    </row>
    <row r="1100" ht="16.5" hidden="1" customHeight="1">
      <c r="A1100" s="4" t="s">
        <v>2244</v>
      </c>
      <c r="B1100" s="1">
        <v>0.0</v>
      </c>
      <c r="C1100" s="1">
        <v>0.0</v>
      </c>
      <c r="D1100" s="1" t="s">
        <v>2245</v>
      </c>
      <c r="E1100" s="5">
        <v>0.0</v>
      </c>
      <c r="F1100" s="5">
        <v>0.0</v>
      </c>
      <c r="G1100" s="5">
        <v>0.0</v>
      </c>
      <c r="H1100" s="5">
        <v>0.0</v>
      </c>
      <c r="I1100" s="5">
        <v>0.0</v>
      </c>
      <c r="J1100" s="5">
        <v>0.0</v>
      </c>
      <c r="K1100" s="5">
        <v>0.0</v>
      </c>
      <c r="L1100" s="5">
        <v>0.0</v>
      </c>
      <c r="M1100" s="5">
        <v>0.0</v>
      </c>
      <c r="N1100" s="5">
        <v>0.0</v>
      </c>
      <c r="O1100" s="5">
        <v>0.0</v>
      </c>
      <c r="P1100" s="5">
        <v>0.0</v>
      </c>
      <c r="Q1100" s="5">
        <v>0.0</v>
      </c>
      <c r="R1100" s="5">
        <v>0.0</v>
      </c>
      <c r="S1100" s="5">
        <v>0.0</v>
      </c>
      <c r="T1100" s="5">
        <v>0.0</v>
      </c>
      <c r="U1100" s="5">
        <v>0.0</v>
      </c>
      <c r="V1100" s="5"/>
      <c r="W1100" s="5"/>
      <c r="X1100" s="5"/>
      <c r="Y1100" s="5"/>
      <c r="Z1100" s="5"/>
      <c r="AA1100" s="5"/>
      <c r="AB1100" s="5"/>
      <c r="AC1100" s="5"/>
      <c r="AD1100" s="5"/>
    </row>
    <row r="1101" ht="16.5" hidden="1" customHeight="1">
      <c r="A1101" s="4" t="s">
        <v>2246</v>
      </c>
      <c r="B1101" s="1">
        <v>0.0</v>
      </c>
      <c r="C1101" s="1">
        <v>0.0</v>
      </c>
      <c r="D1101" s="1" t="s">
        <v>2247</v>
      </c>
      <c r="E1101" s="5">
        <v>0.0</v>
      </c>
      <c r="F1101" s="5">
        <v>0.0</v>
      </c>
      <c r="G1101" s="5">
        <v>0.0</v>
      </c>
      <c r="H1101" s="5">
        <v>0.0</v>
      </c>
      <c r="I1101" s="5">
        <v>0.0</v>
      </c>
      <c r="J1101" s="5">
        <v>0.0</v>
      </c>
      <c r="K1101" s="5">
        <v>0.0</v>
      </c>
      <c r="L1101" s="5">
        <v>0.0</v>
      </c>
      <c r="M1101" s="5">
        <v>0.0</v>
      </c>
      <c r="N1101" s="5">
        <v>0.0</v>
      </c>
      <c r="O1101" s="5">
        <v>0.0</v>
      </c>
      <c r="P1101" s="5">
        <v>0.0</v>
      </c>
      <c r="Q1101" s="5">
        <v>0.0</v>
      </c>
      <c r="R1101" s="5">
        <v>0.0</v>
      </c>
      <c r="S1101" s="5">
        <v>0.0</v>
      </c>
      <c r="T1101" s="5">
        <v>0.0</v>
      </c>
      <c r="U1101" s="5">
        <v>0.0</v>
      </c>
      <c r="V1101" s="5"/>
      <c r="W1101" s="5"/>
      <c r="X1101" s="5"/>
      <c r="Y1101" s="5"/>
      <c r="Z1101" s="5"/>
      <c r="AA1101" s="5"/>
      <c r="AB1101" s="5"/>
      <c r="AC1101" s="5"/>
      <c r="AD1101" s="5"/>
    </row>
    <row r="1102" ht="16.5" hidden="1" customHeight="1">
      <c r="A1102" s="4" t="s">
        <v>2248</v>
      </c>
      <c r="B1102" s="1">
        <v>1.0</v>
      </c>
      <c r="C1102" s="1">
        <v>0.0</v>
      </c>
      <c r="D1102" s="1" t="s">
        <v>2249</v>
      </c>
      <c r="E1102" s="1">
        <v>0.0</v>
      </c>
      <c r="F1102" s="1">
        <v>0.0</v>
      </c>
      <c r="G1102" s="1">
        <v>0.0</v>
      </c>
      <c r="H1102" s="5">
        <v>0.0</v>
      </c>
      <c r="I1102" s="5">
        <v>0.0</v>
      </c>
      <c r="J1102" s="5">
        <v>0.0</v>
      </c>
      <c r="K1102" s="5">
        <v>0.0</v>
      </c>
      <c r="L1102" s="5">
        <v>0.0</v>
      </c>
      <c r="M1102" s="5">
        <v>0.0</v>
      </c>
      <c r="N1102" s="5">
        <v>0.0</v>
      </c>
      <c r="O1102" s="5">
        <v>0.0</v>
      </c>
      <c r="P1102" s="5">
        <v>0.0</v>
      </c>
      <c r="Q1102" s="5">
        <v>0.0</v>
      </c>
      <c r="R1102" s="5">
        <v>0.0</v>
      </c>
      <c r="S1102" s="5">
        <v>0.0</v>
      </c>
      <c r="T1102" s="5">
        <v>0.0</v>
      </c>
      <c r="U1102" s="5">
        <v>0.0</v>
      </c>
      <c r="V1102" s="5"/>
      <c r="W1102" s="5"/>
      <c r="X1102" s="5"/>
      <c r="Y1102" s="5"/>
      <c r="Z1102" s="5"/>
      <c r="AA1102" s="5"/>
      <c r="AB1102" s="5"/>
      <c r="AC1102" s="5"/>
      <c r="AD1102" s="5"/>
    </row>
    <row r="1103" ht="16.5" hidden="1" customHeight="1">
      <c r="A1103" s="1" t="s">
        <v>2250</v>
      </c>
      <c r="B1103" s="5">
        <v>0.0</v>
      </c>
      <c r="C1103" s="5">
        <v>0.0</v>
      </c>
      <c r="D1103" s="1" t="s">
        <v>2251</v>
      </c>
      <c r="E1103" s="5">
        <v>0.0</v>
      </c>
      <c r="F1103" s="5">
        <v>0.0</v>
      </c>
      <c r="G1103" s="5">
        <v>0.0</v>
      </c>
      <c r="H1103" s="5">
        <v>0.0</v>
      </c>
      <c r="I1103" s="5">
        <v>0.0</v>
      </c>
      <c r="J1103" s="5">
        <v>0.0</v>
      </c>
      <c r="K1103" s="5">
        <v>0.0</v>
      </c>
      <c r="L1103" s="5">
        <v>0.0</v>
      </c>
      <c r="M1103" s="5">
        <v>0.0</v>
      </c>
      <c r="N1103" s="5">
        <v>0.0</v>
      </c>
      <c r="O1103" s="5">
        <v>0.0</v>
      </c>
      <c r="P1103" s="5">
        <v>0.0</v>
      </c>
      <c r="Q1103" s="5">
        <v>0.0</v>
      </c>
      <c r="R1103" s="5">
        <v>0.0</v>
      </c>
      <c r="S1103" s="5">
        <v>0.0</v>
      </c>
      <c r="T1103" s="5">
        <v>0.0</v>
      </c>
      <c r="U1103" s="5">
        <v>0.0</v>
      </c>
      <c r="V1103" s="5"/>
      <c r="W1103" s="5"/>
      <c r="X1103" s="5"/>
      <c r="Y1103" s="5"/>
      <c r="Z1103" s="5"/>
      <c r="AA1103" s="5"/>
      <c r="AB1103" s="5"/>
      <c r="AC1103" s="5"/>
      <c r="AD1103" s="5"/>
    </row>
    <row r="1104" ht="16.5" hidden="1" customHeight="1">
      <c r="A1104" s="4" t="s">
        <v>2252</v>
      </c>
      <c r="B1104" s="1">
        <v>6.0</v>
      </c>
      <c r="C1104" s="1">
        <v>0.0</v>
      </c>
      <c r="D1104" s="1" t="s">
        <v>2253</v>
      </c>
      <c r="E1104" s="5">
        <v>0.0</v>
      </c>
      <c r="F1104" s="5">
        <v>0.0</v>
      </c>
      <c r="G1104" s="5">
        <v>0.0</v>
      </c>
      <c r="H1104" s="5">
        <v>0.0</v>
      </c>
      <c r="I1104" s="5">
        <v>0.0</v>
      </c>
      <c r="J1104" s="5">
        <v>0.0</v>
      </c>
      <c r="K1104" s="5">
        <v>0.0</v>
      </c>
      <c r="L1104" s="5">
        <v>0.0</v>
      </c>
      <c r="M1104" s="5">
        <v>0.0</v>
      </c>
      <c r="N1104" s="5">
        <v>0.0</v>
      </c>
      <c r="O1104" s="5">
        <v>0.0</v>
      </c>
      <c r="P1104" s="5">
        <v>0.0</v>
      </c>
      <c r="Q1104" s="5">
        <v>0.0</v>
      </c>
      <c r="R1104" s="5">
        <v>0.0</v>
      </c>
      <c r="S1104" s="5">
        <v>0.0</v>
      </c>
      <c r="T1104" s="5">
        <v>0.0</v>
      </c>
      <c r="U1104" s="5">
        <v>0.0</v>
      </c>
      <c r="V1104" s="5"/>
      <c r="W1104" s="5"/>
      <c r="X1104" s="5"/>
      <c r="Y1104" s="5"/>
      <c r="Z1104" s="5"/>
      <c r="AA1104" s="5"/>
      <c r="AB1104" s="5"/>
      <c r="AC1104" s="5"/>
      <c r="AD1104" s="5"/>
    </row>
    <row r="1105" ht="16.5" hidden="1" customHeight="1">
      <c r="A1105" s="4" t="s">
        <v>2254</v>
      </c>
      <c r="B1105" s="1">
        <v>0.0</v>
      </c>
      <c r="C1105" s="5">
        <v>0.0</v>
      </c>
      <c r="D1105" s="1" t="s">
        <v>2255</v>
      </c>
      <c r="E1105" s="5">
        <v>0.0</v>
      </c>
      <c r="F1105" s="5">
        <v>0.0</v>
      </c>
      <c r="G1105" s="5">
        <v>0.0</v>
      </c>
      <c r="H1105" s="5">
        <v>0.0</v>
      </c>
      <c r="I1105" s="5">
        <v>0.0</v>
      </c>
      <c r="J1105" s="5">
        <v>0.0</v>
      </c>
      <c r="K1105" s="5">
        <v>0.0</v>
      </c>
      <c r="L1105" s="5">
        <v>0.0</v>
      </c>
      <c r="M1105" s="5">
        <v>0.0</v>
      </c>
      <c r="N1105" s="5">
        <v>0.0</v>
      </c>
      <c r="O1105" s="5">
        <v>0.0</v>
      </c>
      <c r="P1105" s="5">
        <v>0.0</v>
      </c>
      <c r="Q1105" s="5">
        <v>0.0</v>
      </c>
      <c r="R1105" s="5">
        <v>0.0</v>
      </c>
      <c r="S1105" s="5">
        <v>0.0</v>
      </c>
      <c r="T1105" s="5">
        <v>0.0</v>
      </c>
      <c r="U1105" s="5">
        <v>0.0</v>
      </c>
      <c r="V1105" s="5"/>
      <c r="W1105" s="5"/>
      <c r="X1105" s="5"/>
      <c r="Y1105" s="5"/>
      <c r="Z1105" s="5"/>
      <c r="AA1105" s="5"/>
      <c r="AB1105" s="5"/>
      <c r="AC1105" s="5"/>
      <c r="AD1105" s="5"/>
    </row>
    <row r="1106" ht="16.5" hidden="1" customHeight="1">
      <c r="A1106" s="4" t="s">
        <v>2256</v>
      </c>
      <c r="B1106" s="1">
        <v>0.0</v>
      </c>
      <c r="C1106" s="5">
        <v>0.0</v>
      </c>
      <c r="D1106" s="1" t="s">
        <v>2257</v>
      </c>
      <c r="E1106" s="5">
        <v>0.0</v>
      </c>
      <c r="F1106" s="5">
        <v>0.0</v>
      </c>
      <c r="G1106" s="5">
        <v>0.0</v>
      </c>
      <c r="H1106" s="5">
        <v>0.0</v>
      </c>
      <c r="I1106" s="5">
        <v>0.0</v>
      </c>
      <c r="J1106" s="5">
        <v>0.0</v>
      </c>
      <c r="K1106" s="5">
        <v>0.0</v>
      </c>
      <c r="L1106" s="5">
        <v>0.0</v>
      </c>
      <c r="M1106" s="5">
        <v>0.0</v>
      </c>
      <c r="N1106" s="5">
        <v>0.0</v>
      </c>
      <c r="O1106" s="5">
        <v>0.0</v>
      </c>
      <c r="P1106" s="5">
        <v>0.0</v>
      </c>
      <c r="Q1106" s="5">
        <v>0.0</v>
      </c>
      <c r="R1106" s="5">
        <v>0.0</v>
      </c>
      <c r="S1106" s="5">
        <v>0.0</v>
      </c>
      <c r="T1106" s="5">
        <v>0.0</v>
      </c>
      <c r="U1106" s="5">
        <v>0.0</v>
      </c>
      <c r="V1106" s="5"/>
      <c r="W1106" s="5"/>
      <c r="X1106" s="5"/>
      <c r="Y1106" s="5"/>
      <c r="Z1106" s="5"/>
      <c r="AA1106" s="5"/>
      <c r="AB1106" s="5"/>
      <c r="AC1106" s="5"/>
      <c r="AD1106" s="5"/>
    </row>
    <row r="1107" ht="16.5" hidden="1" customHeight="1">
      <c r="A1107" s="4" t="s">
        <v>2258</v>
      </c>
      <c r="B1107" s="1">
        <v>0.0</v>
      </c>
      <c r="C1107" s="1">
        <v>0.0</v>
      </c>
      <c r="D1107" s="1" t="s">
        <v>2259</v>
      </c>
      <c r="E1107" s="5">
        <v>0.0</v>
      </c>
      <c r="F1107" s="5">
        <v>0.0</v>
      </c>
      <c r="G1107" s="5">
        <v>0.0</v>
      </c>
      <c r="H1107" s="5">
        <v>0.0</v>
      </c>
      <c r="I1107" s="5">
        <v>0.0</v>
      </c>
      <c r="J1107" s="5">
        <v>0.0</v>
      </c>
      <c r="K1107" s="5">
        <v>0.0</v>
      </c>
      <c r="L1107" s="5">
        <v>0.0</v>
      </c>
      <c r="M1107" s="5">
        <v>0.0</v>
      </c>
      <c r="N1107" s="5">
        <v>0.0</v>
      </c>
      <c r="O1107" s="5">
        <v>0.0</v>
      </c>
      <c r="P1107" s="5">
        <v>0.0</v>
      </c>
      <c r="Q1107" s="5">
        <v>0.0</v>
      </c>
      <c r="R1107" s="5">
        <v>0.0</v>
      </c>
      <c r="S1107" s="5">
        <v>0.0</v>
      </c>
      <c r="T1107" s="5">
        <v>0.0</v>
      </c>
      <c r="U1107" s="5">
        <v>0.0</v>
      </c>
      <c r="V1107" s="5"/>
      <c r="W1107" s="5"/>
      <c r="X1107" s="5"/>
      <c r="Y1107" s="5"/>
      <c r="Z1107" s="5"/>
      <c r="AA1107" s="5"/>
      <c r="AB1107" s="5"/>
      <c r="AC1107" s="5"/>
      <c r="AD1107" s="5"/>
    </row>
    <row r="1108" ht="16.5" hidden="1" customHeight="1">
      <c r="A1108" s="4" t="s">
        <v>2260</v>
      </c>
      <c r="B1108" s="1">
        <v>0.0</v>
      </c>
      <c r="C1108" s="1">
        <v>0.0</v>
      </c>
      <c r="D1108" s="1" t="s">
        <v>2261</v>
      </c>
      <c r="E1108" s="1">
        <v>0.0</v>
      </c>
      <c r="F1108" s="1">
        <v>0.0</v>
      </c>
      <c r="G1108" s="1">
        <v>0.0</v>
      </c>
      <c r="H1108" s="1">
        <v>0.0</v>
      </c>
      <c r="I1108" s="1">
        <v>0.0</v>
      </c>
      <c r="J1108" s="5">
        <v>0.0</v>
      </c>
      <c r="K1108" s="5">
        <v>0.0</v>
      </c>
      <c r="L1108" s="5">
        <v>0.0</v>
      </c>
      <c r="M1108" s="5">
        <v>0.0</v>
      </c>
      <c r="N1108" s="5">
        <v>0.0</v>
      </c>
      <c r="O1108" s="5">
        <v>0.0</v>
      </c>
      <c r="P1108" s="5">
        <v>0.0</v>
      </c>
      <c r="Q1108" s="5">
        <v>0.0</v>
      </c>
      <c r="R1108" s="5">
        <v>0.0</v>
      </c>
      <c r="S1108" s="5">
        <v>0.0</v>
      </c>
      <c r="T1108" s="5">
        <v>0.0</v>
      </c>
      <c r="U1108" s="5">
        <v>0.0</v>
      </c>
      <c r="V1108" s="5"/>
      <c r="W1108" s="5"/>
      <c r="X1108" s="5"/>
      <c r="Y1108" s="5"/>
      <c r="Z1108" s="5"/>
      <c r="AA1108" s="5"/>
      <c r="AB1108" s="5"/>
      <c r="AC1108" s="5"/>
      <c r="AD1108" s="5"/>
    </row>
    <row r="1109" ht="16.5" hidden="1" customHeight="1">
      <c r="A1109" s="4" t="s">
        <v>2262</v>
      </c>
      <c r="B1109" s="5">
        <v>0.0</v>
      </c>
      <c r="C1109" s="5">
        <v>0.0</v>
      </c>
      <c r="D1109" s="1" t="s">
        <v>2263</v>
      </c>
      <c r="E1109" s="5">
        <v>0.0</v>
      </c>
      <c r="F1109" s="5">
        <v>0.0</v>
      </c>
      <c r="G1109" s="5">
        <v>0.0</v>
      </c>
      <c r="H1109" s="5">
        <v>0.0</v>
      </c>
      <c r="I1109" s="5">
        <v>0.0</v>
      </c>
      <c r="J1109" s="5">
        <v>0.0</v>
      </c>
      <c r="K1109" s="5">
        <v>0.0</v>
      </c>
      <c r="L1109" s="5">
        <v>0.0</v>
      </c>
      <c r="M1109" s="5">
        <v>0.0</v>
      </c>
      <c r="N1109" s="5">
        <v>0.0</v>
      </c>
      <c r="O1109" s="5">
        <v>0.0</v>
      </c>
      <c r="P1109" s="5">
        <v>0.0</v>
      </c>
      <c r="Q1109" s="5">
        <v>0.0</v>
      </c>
      <c r="R1109" s="5">
        <v>0.0</v>
      </c>
      <c r="S1109" s="5">
        <v>0.0</v>
      </c>
      <c r="T1109" s="5">
        <v>0.0</v>
      </c>
      <c r="U1109" s="5">
        <v>0.0</v>
      </c>
      <c r="V1109" s="5"/>
      <c r="W1109" s="5"/>
      <c r="X1109" s="5"/>
      <c r="Y1109" s="5"/>
      <c r="Z1109" s="5"/>
      <c r="AA1109" s="5"/>
      <c r="AB1109" s="5"/>
      <c r="AC1109" s="5"/>
      <c r="AD1109" s="5"/>
    </row>
    <row r="1110" ht="16.5" hidden="1" customHeight="1">
      <c r="A1110" s="4" t="s">
        <v>2264</v>
      </c>
      <c r="B1110" s="1">
        <v>0.0</v>
      </c>
      <c r="C1110" s="1">
        <v>0.0</v>
      </c>
      <c r="D1110" s="1" t="s">
        <v>2265</v>
      </c>
      <c r="E1110" s="1">
        <v>0.0</v>
      </c>
      <c r="F1110" s="1">
        <v>0.0</v>
      </c>
      <c r="G1110" s="1">
        <v>0.0</v>
      </c>
      <c r="H1110" s="1">
        <v>0.0</v>
      </c>
      <c r="I1110" s="5">
        <v>0.0</v>
      </c>
      <c r="J1110" s="5">
        <v>0.0</v>
      </c>
      <c r="K1110" s="5">
        <v>0.0</v>
      </c>
      <c r="L1110" s="5">
        <v>0.0</v>
      </c>
      <c r="M1110" s="5">
        <v>0.0</v>
      </c>
      <c r="N1110" s="5">
        <v>0.0</v>
      </c>
      <c r="O1110" s="5">
        <v>0.0</v>
      </c>
      <c r="P1110" s="5">
        <v>0.0</v>
      </c>
      <c r="Q1110" s="5">
        <v>0.0</v>
      </c>
      <c r="R1110" s="5">
        <v>0.0</v>
      </c>
      <c r="S1110" s="5">
        <v>0.0</v>
      </c>
      <c r="T1110" s="5">
        <v>0.0</v>
      </c>
      <c r="U1110" s="5">
        <v>0.0</v>
      </c>
      <c r="V1110" s="5"/>
      <c r="W1110" s="5"/>
      <c r="X1110" s="5"/>
      <c r="Y1110" s="5"/>
      <c r="Z1110" s="5"/>
      <c r="AA1110" s="5"/>
      <c r="AB1110" s="5"/>
      <c r="AC1110" s="5"/>
      <c r="AD1110" s="5"/>
    </row>
    <row r="1111" ht="16.5" hidden="1" customHeight="1">
      <c r="A1111" s="4" t="s">
        <v>2266</v>
      </c>
      <c r="B1111" s="1">
        <v>0.0</v>
      </c>
      <c r="C1111" s="5">
        <v>0.0</v>
      </c>
      <c r="D1111" s="1" t="s">
        <v>2267</v>
      </c>
      <c r="E1111" s="5">
        <v>0.0</v>
      </c>
      <c r="F1111" s="5">
        <v>0.0</v>
      </c>
      <c r="G1111" s="5">
        <v>0.0</v>
      </c>
      <c r="H1111" s="5">
        <v>0.0</v>
      </c>
      <c r="I1111" s="5">
        <v>0.0</v>
      </c>
      <c r="J1111" s="5">
        <v>0.0</v>
      </c>
      <c r="K1111" s="5">
        <v>0.0</v>
      </c>
      <c r="L1111" s="5">
        <v>0.0</v>
      </c>
      <c r="M1111" s="5">
        <v>0.0</v>
      </c>
      <c r="N1111" s="5">
        <v>0.0</v>
      </c>
      <c r="O1111" s="5">
        <v>0.0</v>
      </c>
      <c r="P1111" s="5">
        <v>0.0</v>
      </c>
      <c r="Q1111" s="5">
        <v>0.0</v>
      </c>
      <c r="R1111" s="5">
        <v>0.0</v>
      </c>
      <c r="S1111" s="5">
        <v>0.0</v>
      </c>
      <c r="T1111" s="5">
        <v>0.0</v>
      </c>
      <c r="U1111" s="5">
        <v>0.0</v>
      </c>
      <c r="V1111" s="5"/>
      <c r="W1111" s="5"/>
      <c r="X1111" s="5"/>
      <c r="Y1111" s="5"/>
      <c r="Z1111" s="5"/>
      <c r="AA1111" s="5"/>
      <c r="AB1111" s="5"/>
      <c r="AC1111" s="5"/>
      <c r="AD1111" s="5"/>
    </row>
    <row r="1112" ht="16.5" hidden="1" customHeight="1">
      <c r="A1112" s="4" t="s">
        <v>2268</v>
      </c>
      <c r="B1112" s="1">
        <v>0.0</v>
      </c>
      <c r="C1112" s="1">
        <v>0.0</v>
      </c>
      <c r="D1112" s="1" t="s">
        <v>2269</v>
      </c>
      <c r="E1112" s="1">
        <v>0.0</v>
      </c>
      <c r="F1112" s="1">
        <v>0.0</v>
      </c>
      <c r="G1112" s="5">
        <v>0.0</v>
      </c>
      <c r="H1112" s="5">
        <v>0.0</v>
      </c>
      <c r="I1112" s="5">
        <v>0.0</v>
      </c>
      <c r="J1112" s="5">
        <v>0.0</v>
      </c>
      <c r="K1112" s="5">
        <v>0.0</v>
      </c>
      <c r="L1112" s="5">
        <v>0.0</v>
      </c>
      <c r="M1112" s="5">
        <v>0.0</v>
      </c>
      <c r="N1112" s="5">
        <v>0.0</v>
      </c>
      <c r="O1112" s="5">
        <v>0.0</v>
      </c>
      <c r="P1112" s="5">
        <v>0.0</v>
      </c>
      <c r="Q1112" s="5">
        <v>0.0</v>
      </c>
      <c r="R1112" s="5">
        <v>0.0</v>
      </c>
      <c r="S1112" s="5">
        <v>0.0</v>
      </c>
      <c r="T1112" s="5">
        <v>0.0</v>
      </c>
      <c r="U1112" s="5">
        <v>0.0</v>
      </c>
      <c r="V1112" s="5"/>
      <c r="W1112" s="5"/>
      <c r="X1112" s="5"/>
      <c r="Y1112" s="5"/>
      <c r="Z1112" s="5"/>
      <c r="AA1112" s="5"/>
      <c r="AB1112" s="5"/>
      <c r="AC1112" s="5"/>
      <c r="AD1112" s="5"/>
    </row>
    <row r="1113" ht="16.5" hidden="1" customHeight="1">
      <c r="A1113" s="4" t="s">
        <v>2270</v>
      </c>
      <c r="B1113" s="1">
        <v>0.0</v>
      </c>
      <c r="C1113" s="1">
        <v>0.0</v>
      </c>
      <c r="D1113" s="1" t="s">
        <v>2271</v>
      </c>
      <c r="E1113" s="1">
        <v>0.0</v>
      </c>
      <c r="F1113" s="1">
        <v>0.0</v>
      </c>
      <c r="G1113" s="1">
        <v>0.0</v>
      </c>
      <c r="H1113" s="1">
        <v>0.0</v>
      </c>
      <c r="I1113" s="1">
        <v>0.0</v>
      </c>
      <c r="J1113" s="1">
        <v>0.0</v>
      </c>
      <c r="K1113" s="5">
        <v>0.0</v>
      </c>
      <c r="L1113" s="5">
        <v>0.0</v>
      </c>
      <c r="M1113" s="5">
        <v>0.0</v>
      </c>
      <c r="N1113" s="5">
        <v>0.0</v>
      </c>
      <c r="O1113" s="5">
        <v>0.0</v>
      </c>
      <c r="P1113" s="5">
        <v>0.0</v>
      </c>
      <c r="Q1113" s="5">
        <v>0.0</v>
      </c>
      <c r="R1113" s="5">
        <v>0.0</v>
      </c>
      <c r="S1113" s="5">
        <v>0.0</v>
      </c>
      <c r="T1113" s="5">
        <v>0.0</v>
      </c>
      <c r="U1113" s="5">
        <v>0.0</v>
      </c>
      <c r="V1113" s="5"/>
      <c r="W1113" s="5"/>
      <c r="X1113" s="5"/>
      <c r="Y1113" s="5"/>
      <c r="Z1113" s="5"/>
      <c r="AA1113" s="5"/>
      <c r="AB1113" s="5"/>
      <c r="AC1113" s="5"/>
      <c r="AD1113" s="5"/>
    </row>
    <row r="1114" ht="16.5" hidden="1" customHeight="1">
      <c r="A1114" s="4" t="s">
        <v>2272</v>
      </c>
      <c r="B1114" s="1">
        <v>0.0</v>
      </c>
      <c r="C1114" s="1">
        <v>0.0</v>
      </c>
      <c r="D1114" s="1" t="s">
        <v>2273</v>
      </c>
      <c r="E1114" s="1">
        <v>0.0</v>
      </c>
      <c r="F1114" s="1">
        <v>0.0</v>
      </c>
      <c r="G1114" s="1">
        <v>0.0</v>
      </c>
      <c r="H1114" s="1">
        <v>0.0</v>
      </c>
      <c r="I1114" s="1">
        <v>0.0</v>
      </c>
      <c r="J1114" s="1">
        <v>0.0</v>
      </c>
      <c r="K1114" s="1">
        <v>0.0</v>
      </c>
      <c r="L1114" s="1">
        <v>0.0</v>
      </c>
      <c r="M1114" s="1">
        <v>0.0</v>
      </c>
      <c r="N1114" s="1">
        <v>0.0</v>
      </c>
      <c r="O1114" s="5">
        <v>0.0</v>
      </c>
      <c r="P1114" s="5">
        <v>0.0</v>
      </c>
      <c r="Q1114" s="5">
        <v>0.0</v>
      </c>
      <c r="R1114" s="5">
        <v>0.0</v>
      </c>
      <c r="S1114" s="5">
        <v>0.0</v>
      </c>
      <c r="T1114" s="5">
        <v>0.0</v>
      </c>
      <c r="U1114" s="5">
        <v>0.0</v>
      </c>
      <c r="V1114" s="5"/>
      <c r="W1114" s="5"/>
      <c r="X1114" s="5"/>
      <c r="Y1114" s="5"/>
      <c r="Z1114" s="5"/>
      <c r="AA1114" s="5"/>
      <c r="AB1114" s="5"/>
      <c r="AC1114" s="5"/>
      <c r="AD1114" s="5"/>
    </row>
    <row r="1115" ht="16.5" hidden="1" customHeight="1">
      <c r="A1115" s="4" t="s">
        <v>2274</v>
      </c>
      <c r="B1115" s="1">
        <v>0.0</v>
      </c>
      <c r="C1115" s="1">
        <v>0.0</v>
      </c>
      <c r="D1115" s="1" t="s">
        <v>2275</v>
      </c>
      <c r="E1115" s="1">
        <v>0.0</v>
      </c>
      <c r="F1115" s="1">
        <v>0.0</v>
      </c>
      <c r="G1115" s="5">
        <v>0.0</v>
      </c>
      <c r="H1115" s="5">
        <v>0.0</v>
      </c>
      <c r="I1115" s="5">
        <v>0.0</v>
      </c>
      <c r="J1115" s="5">
        <v>0.0</v>
      </c>
      <c r="K1115" s="5">
        <v>0.0</v>
      </c>
      <c r="L1115" s="5">
        <v>0.0</v>
      </c>
      <c r="M1115" s="5">
        <v>0.0</v>
      </c>
      <c r="N1115" s="5">
        <v>0.0</v>
      </c>
      <c r="O1115" s="5">
        <v>0.0</v>
      </c>
      <c r="P1115" s="5">
        <v>0.0</v>
      </c>
      <c r="Q1115" s="5">
        <v>0.0</v>
      </c>
      <c r="R1115" s="5">
        <v>0.0</v>
      </c>
      <c r="S1115" s="5">
        <v>0.0</v>
      </c>
      <c r="T1115" s="5">
        <v>0.0</v>
      </c>
      <c r="U1115" s="5">
        <v>0.0</v>
      </c>
      <c r="V1115" s="5"/>
      <c r="W1115" s="5"/>
      <c r="X1115" s="5"/>
      <c r="Y1115" s="5"/>
      <c r="Z1115" s="5"/>
      <c r="AA1115" s="5"/>
      <c r="AB1115" s="5"/>
      <c r="AC1115" s="5"/>
      <c r="AD1115" s="5"/>
    </row>
    <row r="1116" ht="16.5" hidden="1" customHeight="1">
      <c r="A1116" s="4" t="s">
        <v>2276</v>
      </c>
      <c r="B1116" s="1">
        <v>0.0</v>
      </c>
      <c r="C1116" s="1">
        <v>0.0</v>
      </c>
      <c r="D1116" s="1" t="s">
        <v>2277</v>
      </c>
      <c r="E1116" s="5">
        <v>0.0</v>
      </c>
      <c r="F1116" s="5">
        <v>0.0</v>
      </c>
      <c r="G1116" s="5">
        <v>0.0</v>
      </c>
      <c r="H1116" s="5">
        <v>0.0</v>
      </c>
      <c r="I1116" s="5">
        <v>0.0</v>
      </c>
      <c r="J1116" s="5">
        <v>0.0</v>
      </c>
      <c r="K1116" s="5">
        <v>0.0</v>
      </c>
      <c r="L1116" s="5">
        <v>0.0</v>
      </c>
      <c r="M1116" s="5">
        <v>0.0</v>
      </c>
      <c r="N1116" s="5">
        <v>0.0</v>
      </c>
      <c r="O1116" s="5">
        <v>0.0</v>
      </c>
      <c r="P1116" s="5">
        <v>0.0</v>
      </c>
      <c r="Q1116" s="5">
        <v>0.0</v>
      </c>
      <c r="R1116" s="5">
        <v>0.0</v>
      </c>
      <c r="S1116" s="5">
        <v>0.0</v>
      </c>
      <c r="T1116" s="5">
        <v>0.0</v>
      </c>
      <c r="U1116" s="5">
        <v>0.0</v>
      </c>
      <c r="V1116" s="5"/>
      <c r="W1116" s="5"/>
      <c r="X1116" s="5"/>
      <c r="Y1116" s="5"/>
      <c r="Z1116" s="5"/>
      <c r="AA1116" s="5"/>
      <c r="AB1116" s="5"/>
      <c r="AC1116" s="5"/>
      <c r="AD1116" s="5"/>
    </row>
    <row r="1117" ht="16.5" hidden="1" customHeight="1">
      <c r="A1117" s="4" t="s">
        <v>2278</v>
      </c>
      <c r="B1117" s="1">
        <v>0.0</v>
      </c>
      <c r="C1117" s="5">
        <v>0.0</v>
      </c>
      <c r="D1117" s="1" t="s">
        <v>2279</v>
      </c>
      <c r="E1117" s="5">
        <v>0.0</v>
      </c>
      <c r="F1117" s="5">
        <v>0.0</v>
      </c>
      <c r="G1117" s="5">
        <v>0.0</v>
      </c>
      <c r="H1117" s="5">
        <v>0.0</v>
      </c>
      <c r="I1117" s="5">
        <v>0.0</v>
      </c>
      <c r="J1117" s="5">
        <v>0.0</v>
      </c>
      <c r="K1117" s="5">
        <v>0.0</v>
      </c>
      <c r="L1117" s="5">
        <v>0.0</v>
      </c>
      <c r="M1117" s="5">
        <v>0.0</v>
      </c>
      <c r="N1117" s="5">
        <v>0.0</v>
      </c>
      <c r="O1117" s="5">
        <v>0.0</v>
      </c>
      <c r="P1117" s="5">
        <v>0.0</v>
      </c>
      <c r="Q1117" s="5">
        <v>0.0</v>
      </c>
      <c r="R1117" s="5">
        <v>0.0</v>
      </c>
      <c r="S1117" s="5">
        <v>0.0</v>
      </c>
      <c r="T1117" s="5">
        <v>0.0</v>
      </c>
      <c r="U1117" s="5">
        <v>0.0</v>
      </c>
      <c r="V1117" s="5"/>
      <c r="W1117" s="5"/>
      <c r="X1117" s="5"/>
      <c r="Y1117" s="5"/>
      <c r="Z1117" s="5"/>
      <c r="AA1117" s="5"/>
      <c r="AB1117" s="5"/>
      <c r="AC1117" s="5"/>
      <c r="AD1117" s="5"/>
    </row>
    <row r="1118" ht="16.5" hidden="1" customHeight="1">
      <c r="A1118" s="4" t="s">
        <v>2280</v>
      </c>
      <c r="B1118" s="1">
        <v>0.0</v>
      </c>
      <c r="C1118" s="5">
        <v>0.0</v>
      </c>
      <c r="D1118" s="1" t="s">
        <v>2281</v>
      </c>
      <c r="E1118" s="5">
        <v>0.0</v>
      </c>
      <c r="F1118" s="5">
        <v>0.0</v>
      </c>
      <c r="G1118" s="5">
        <v>0.0</v>
      </c>
      <c r="H1118" s="5">
        <v>0.0</v>
      </c>
      <c r="I1118" s="5">
        <v>0.0</v>
      </c>
      <c r="J1118" s="5">
        <v>0.0</v>
      </c>
      <c r="K1118" s="5">
        <v>0.0</v>
      </c>
      <c r="L1118" s="5">
        <v>0.0</v>
      </c>
      <c r="M1118" s="5">
        <v>0.0</v>
      </c>
      <c r="N1118" s="5">
        <v>0.0</v>
      </c>
      <c r="O1118" s="5">
        <v>0.0</v>
      </c>
      <c r="P1118" s="5">
        <v>0.0</v>
      </c>
      <c r="Q1118" s="5">
        <v>0.0</v>
      </c>
      <c r="R1118" s="5">
        <v>0.0</v>
      </c>
      <c r="S1118" s="5">
        <v>0.0</v>
      </c>
      <c r="T1118" s="5">
        <v>0.0</v>
      </c>
      <c r="U1118" s="5">
        <v>0.0</v>
      </c>
      <c r="V1118" s="5"/>
      <c r="W1118" s="5"/>
      <c r="X1118" s="5"/>
      <c r="Y1118" s="5"/>
      <c r="Z1118" s="5"/>
      <c r="AA1118" s="5"/>
      <c r="AB1118" s="5"/>
      <c r="AC1118" s="5"/>
      <c r="AD1118" s="5"/>
    </row>
    <row r="1119" ht="16.5" hidden="1" customHeight="1">
      <c r="A1119" s="4" t="s">
        <v>2282</v>
      </c>
      <c r="B1119" s="5">
        <v>0.0</v>
      </c>
      <c r="C1119" s="5">
        <v>0.0</v>
      </c>
      <c r="D1119" s="1" t="s">
        <v>2283</v>
      </c>
      <c r="E1119" s="5">
        <v>0.0</v>
      </c>
      <c r="F1119" s="5">
        <v>0.0</v>
      </c>
      <c r="G1119" s="5">
        <v>0.0</v>
      </c>
      <c r="H1119" s="5">
        <v>0.0</v>
      </c>
      <c r="I1119" s="5">
        <v>0.0</v>
      </c>
      <c r="J1119" s="5">
        <v>0.0</v>
      </c>
      <c r="K1119" s="5">
        <v>0.0</v>
      </c>
      <c r="L1119" s="5">
        <v>0.0</v>
      </c>
      <c r="M1119" s="5">
        <v>0.0</v>
      </c>
      <c r="N1119" s="5">
        <v>0.0</v>
      </c>
      <c r="O1119" s="5">
        <v>0.0</v>
      </c>
      <c r="P1119" s="5">
        <v>0.0</v>
      </c>
      <c r="Q1119" s="5">
        <v>0.0</v>
      </c>
      <c r="R1119" s="5">
        <v>0.0</v>
      </c>
      <c r="S1119" s="5">
        <v>0.0</v>
      </c>
      <c r="T1119" s="5">
        <v>0.0</v>
      </c>
      <c r="U1119" s="5">
        <v>0.0</v>
      </c>
      <c r="V1119" s="5"/>
      <c r="W1119" s="5"/>
      <c r="X1119" s="5"/>
      <c r="Y1119" s="5"/>
      <c r="Z1119" s="5"/>
      <c r="AA1119" s="5"/>
      <c r="AB1119" s="5"/>
      <c r="AC1119" s="5"/>
      <c r="AD1119" s="5"/>
    </row>
    <row r="1120" ht="16.5" hidden="1" customHeight="1">
      <c r="A1120" s="4" t="s">
        <v>2284</v>
      </c>
      <c r="B1120" s="1">
        <v>0.0</v>
      </c>
      <c r="C1120" s="5">
        <v>0.0</v>
      </c>
      <c r="D1120" s="1" t="s">
        <v>2285</v>
      </c>
      <c r="E1120" s="5">
        <v>0.0</v>
      </c>
      <c r="F1120" s="5">
        <v>0.0</v>
      </c>
      <c r="G1120" s="5">
        <v>0.0</v>
      </c>
      <c r="H1120" s="5">
        <v>0.0</v>
      </c>
      <c r="I1120" s="5">
        <v>0.0</v>
      </c>
      <c r="J1120" s="5">
        <v>0.0</v>
      </c>
      <c r="K1120" s="5">
        <v>0.0</v>
      </c>
      <c r="L1120" s="5">
        <v>0.0</v>
      </c>
      <c r="M1120" s="5">
        <v>0.0</v>
      </c>
      <c r="N1120" s="5">
        <v>0.0</v>
      </c>
      <c r="O1120" s="5">
        <v>0.0</v>
      </c>
      <c r="P1120" s="5">
        <v>0.0</v>
      </c>
      <c r="Q1120" s="5">
        <v>0.0</v>
      </c>
      <c r="R1120" s="5">
        <v>0.0</v>
      </c>
      <c r="S1120" s="5">
        <v>0.0</v>
      </c>
      <c r="T1120" s="5">
        <v>0.0</v>
      </c>
      <c r="U1120" s="5">
        <v>0.0</v>
      </c>
      <c r="V1120" s="5"/>
      <c r="W1120" s="5"/>
      <c r="X1120" s="5"/>
      <c r="Y1120" s="5"/>
      <c r="Z1120" s="5"/>
      <c r="AA1120" s="5"/>
      <c r="AB1120" s="5"/>
      <c r="AC1120" s="5"/>
      <c r="AD1120" s="5"/>
    </row>
    <row r="1121" ht="16.5" hidden="1" customHeight="1">
      <c r="A1121" s="4" t="s">
        <v>2286</v>
      </c>
      <c r="B1121" s="1">
        <v>0.0</v>
      </c>
      <c r="C1121" s="1">
        <v>0.0</v>
      </c>
      <c r="D1121" s="1" t="s">
        <v>2287</v>
      </c>
      <c r="E1121" s="5">
        <v>0.0</v>
      </c>
      <c r="F1121" s="5">
        <v>0.0</v>
      </c>
      <c r="G1121" s="5">
        <v>0.0</v>
      </c>
      <c r="H1121" s="5">
        <v>0.0</v>
      </c>
      <c r="I1121" s="5">
        <v>0.0</v>
      </c>
      <c r="J1121" s="5">
        <v>0.0</v>
      </c>
      <c r="K1121" s="5">
        <v>0.0</v>
      </c>
      <c r="L1121" s="5">
        <v>0.0</v>
      </c>
      <c r="M1121" s="5">
        <v>0.0</v>
      </c>
      <c r="N1121" s="5">
        <v>0.0</v>
      </c>
      <c r="O1121" s="5">
        <v>0.0</v>
      </c>
      <c r="P1121" s="5">
        <v>0.0</v>
      </c>
      <c r="Q1121" s="5">
        <v>0.0</v>
      </c>
      <c r="R1121" s="5">
        <v>0.0</v>
      </c>
      <c r="S1121" s="5">
        <v>0.0</v>
      </c>
      <c r="T1121" s="5">
        <v>0.0</v>
      </c>
      <c r="U1121" s="5">
        <v>0.0</v>
      </c>
      <c r="V1121" s="5"/>
      <c r="W1121" s="5"/>
      <c r="X1121" s="5"/>
      <c r="Y1121" s="5"/>
      <c r="Z1121" s="5"/>
      <c r="AA1121" s="5"/>
      <c r="AB1121" s="5"/>
      <c r="AC1121" s="5"/>
      <c r="AD1121" s="5"/>
    </row>
    <row r="1122" ht="16.5" hidden="1" customHeight="1">
      <c r="A1122" s="4" t="s">
        <v>2288</v>
      </c>
      <c r="B1122" s="1">
        <v>0.0</v>
      </c>
      <c r="C1122" s="5">
        <v>0.0</v>
      </c>
      <c r="D1122" s="1" t="s">
        <v>2289</v>
      </c>
      <c r="E1122" s="5">
        <v>0.0</v>
      </c>
      <c r="F1122" s="5">
        <v>0.0</v>
      </c>
      <c r="G1122" s="5">
        <v>0.0</v>
      </c>
      <c r="H1122" s="5">
        <v>0.0</v>
      </c>
      <c r="I1122" s="5">
        <v>0.0</v>
      </c>
      <c r="J1122" s="5">
        <v>0.0</v>
      </c>
      <c r="K1122" s="5">
        <v>0.0</v>
      </c>
      <c r="L1122" s="5">
        <v>0.0</v>
      </c>
      <c r="M1122" s="5">
        <v>0.0</v>
      </c>
      <c r="N1122" s="5">
        <v>0.0</v>
      </c>
      <c r="O1122" s="5">
        <v>0.0</v>
      </c>
      <c r="P1122" s="5">
        <v>0.0</v>
      </c>
      <c r="Q1122" s="5">
        <v>0.0</v>
      </c>
      <c r="R1122" s="5">
        <v>0.0</v>
      </c>
      <c r="S1122" s="5">
        <v>0.0</v>
      </c>
      <c r="T1122" s="5">
        <v>0.0</v>
      </c>
      <c r="U1122" s="5">
        <v>0.0</v>
      </c>
      <c r="V1122" s="5"/>
      <c r="W1122" s="5"/>
      <c r="X1122" s="5"/>
      <c r="Y1122" s="5"/>
      <c r="Z1122" s="5"/>
      <c r="AA1122" s="5"/>
      <c r="AB1122" s="5"/>
      <c r="AC1122" s="5"/>
      <c r="AD1122" s="5"/>
    </row>
    <row r="1123" ht="16.5" hidden="1" customHeight="1">
      <c r="A1123" s="4" t="s">
        <v>2290</v>
      </c>
      <c r="B1123" s="1">
        <v>0.0</v>
      </c>
      <c r="C1123" s="5">
        <v>0.0</v>
      </c>
      <c r="D1123" s="1" t="s">
        <v>2291</v>
      </c>
      <c r="E1123" s="5">
        <v>0.0</v>
      </c>
      <c r="F1123" s="5">
        <v>0.0</v>
      </c>
      <c r="G1123" s="5">
        <v>0.0</v>
      </c>
      <c r="H1123" s="5">
        <v>0.0</v>
      </c>
      <c r="I1123" s="5">
        <v>0.0</v>
      </c>
      <c r="J1123" s="5">
        <v>0.0</v>
      </c>
      <c r="K1123" s="5">
        <v>0.0</v>
      </c>
      <c r="L1123" s="5">
        <v>0.0</v>
      </c>
      <c r="M1123" s="5">
        <v>0.0</v>
      </c>
      <c r="N1123" s="5">
        <v>0.0</v>
      </c>
      <c r="O1123" s="5">
        <v>0.0</v>
      </c>
      <c r="P1123" s="5">
        <v>0.0</v>
      </c>
      <c r="Q1123" s="5">
        <v>0.0</v>
      </c>
      <c r="R1123" s="5">
        <v>0.0</v>
      </c>
      <c r="S1123" s="5">
        <v>0.0</v>
      </c>
      <c r="T1123" s="5">
        <v>0.0</v>
      </c>
      <c r="U1123" s="5">
        <v>0.0</v>
      </c>
      <c r="V1123" s="5"/>
      <c r="W1123" s="5"/>
      <c r="X1123" s="5"/>
      <c r="Y1123" s="5"/>
      <c r="Z1123" s="5"/>
      <c r="AA1123" s="5"/>
      <c r="AB1123" s="5"/>
      <c r="AC1123" s="5"/>
      <c r="AD1123" s="5"/>
    </row>
    <row r="1124" ht="16.5" hidden="1" customHeight="1">
      <c r="A1124" s="4" t="s">
        <v>2292</v>
      </c>
      <c r="B1124" s="5">
        <v>0.0</v>
      </c>
      <c r="C1124" s="5">
        <v>0.0</v>
      </c>
      <c r="D1124" s="1" t="s">
        <v>2293</v>
      </c>
      <c r="E1124" s="5">
        <v>0.0</v>
      </c>
      <c r="F1124" s="5">
        <v>0.0</v>
      </c>
      <c r="G1124" s="5">
        <v>0.0</v>
      </c>
      <c r="H1124" s="5">
        <v>0.0</v>
      </c>
      <c r="I1124" s="5">
        <v>0.0</v>
      </c>
      <c r="J1124" s="5">
        <v>0.0</v>
      </c>
      <c r="K1124" s="5">
        <v>0.0</v>
      </c>
      <c r="L1124" s="5">
        <v>0.0</v>
      </c>
      <c r="M1124" s="5">
        <v>0.0</v>
      </c>
      <c r="N1124" s="5">
        <v>0.0</v>
      </c>
      <c r="O1124" s="5">
        <v>0.0</v>
      </c>
      <c r="P1124" s="5">
        <v>0.0</v>
      </c>
      <c r="Q1124" s="5">
        <v>0.0</v>
      </c>
      <c r="R1124" s="5">
        <v>0.0</v>
      </c>
      <c r="S1124" s="5">
        <v>0.0</v>
      </c>
      <c r="T1124" s="5">
        <v>0.0</v>
      </c>
      <c r="U1124" s="5">
        <v>0.0</v>
      </c>
      <c r="V1124" s="5"/>
      <c r="W1124" s="5"/>
      <c r="X1124" s="5"/>
      <c r="Y1124" s="5"/>
      <c r="Z1124" s="5"/>
      <c r="AA1124" s="5"/>
      <c r="AB1124" s="5"/>
      <c r="AC1124" s="5"/>
      <c r="AD1124" s="5"/>
    </row>
    <row r="1125" ht="16.5" hidden="1" customHeight="1">
      <c r="A1125" s="4" t="s">
        <v>2294</v>
      </c>
      <c r="B1125" s="1">
        <v>0.0</v>
      </c>
      <c r="C1125" s="1">
        <v>0.0</v>
      </c>
      <c r="D1125" s="1" t="s">
        <v>2295</v>
      </c>
      <c r="E1125" s="1">
        <v>0.0</v>
      </c>
      <c r="F1125" s="1">
        <v>0.0</v>
      </c>
      <c r="G1125" s="1">
        <v>0.0</v>
      </c>
      <c r="H1125" s="1">
        <v>0.0</v>
      </c>
      <c r="I1125" s="1">
        <v>0.0</v>
      </c>
      <c r="J1125" s="5">
        <v>0.0</v>
      </c>
      <c r="K1125" s="5">
        <v>0.0</v>
      </c>
      <c r="L1125" s="5">
        <v>0.0</v>
      </c>
      <c r="M1125" s="5">
        <v>0.0</v>
      </c>
      <c r="N1125" s="5">
        <v>0.0</v>
      </c>
      <c r="O1125" s="5">
        <v>0.0</v>
      </c>
      <c r="P1125" s="5">
        <v>0.0</v>
      </c>
      <c r="Q1125" s="5">
        <v>0.0</v>
      </c>
      <c r="R1125" s="5">
        <v>0.0</v>
      </c>
      <c r="S1125" s="5">
        <v>0.0</v>
      </c>
      <c r="T1125" s="5">
        <v>0.0</v>
      </c>
      <c r="U1125" s="5">
        <v>0.0</v>
      </c>
      <c r="V1125" s="5"/>
      <c r="W1125" s="5"/>
      <c r="X1125" s="5"/>
      <c r="Y1125" s="5"/>
      <c r="Z1125" s="5"/>
      <c r="AA1125" s="5"/>
      <c r="AB1125" s="5"/>
      <c r="AC1125" s="5"/>
      <c r="AD1125" s="5"/>
    </row>
    <row r="1126" ht="16.5" hidden="1" customHeight="1">
      <c r="A1126" s="4" t="s">
        <v>2296</v>
      </c>
      <c r="B1126" s="1">
        <v>1.0</v>
      </c>
      <c r="C1126" s="1">
        <v>0.0</v>
      </c>
      <c r="D1126" s="1" t="s">
        <v>2297</v>
      </c>
      <c r="E1126" s="1">
        <v>0.0</v>
      </c>
      <c r="F1126" s="1">
        <v>0.0</v>
      </c>
      <c r="G1126" s="5">
        <v>0.0</v>
      </c>
      <c r="H1126" s="5">
        <v>0.0</v>
      </c>
      <c r="I1126" s="5">
        <v>0.0</v>
      </c>
      <c r="J1126" s="5">
        <v>0.0</v>
      </c>
      <c r="K1126" s="5">
        <v>0.0</v>
      </c>
      <c r="L1126" s="5">
        <v>0.0</v>
      </c>
      <c r="M1126" s="5">
        <v>0.0</v>
      </c>
      <c r="N1126" s="5">
        <v>0.0</v>
      </c>
      <c r="O1126" s="5">
        <v>0.0</v>
      </c>
      <c r="P1126" s="5">
        <v>0.0</v>
      </c>
      <c r="Q1126" s="5">
        <v>0.0</v>
      </c>
      <c r="R1126" s="5">
        <v>0.0</v>
      </c>
      <c r="S1126" s="5">
        <v>0.0</v>
      </c>
      <c r="T1126" s="5">
        <v>0.0</v>
      </c>
      <c r="U1126" s="5">
        <v>0.0</v>
      </c>
      <c r="V1126" s="5"/>
      <c r="W1126" s="5"/>
      <c r="X1126" s="5"/>
      <c r="Y1126" s="5"/>
      <c r="Z1126" s="5"/>
      <c r="AA1126" s="5"/>
      <c r="AB1126" s="5"/>
      <c r="AC1126" s="5"/>
      <c r="AD1126" s="5"/>
    </row>
    <row r="1127" ht="16.5" hidden="1" customHeight="1">
      <c r="A1127" s="4" t="s">
        <v>2298</v>
      </c>
      <c r="B1127" s="1">
        <v>0.0</v>
      </c>
      <c r="C1127" s="5">
        <v>0.0</v>
      </c>
      <c r="D1127" s="1" t="s">
        <v>2299</v>
      </c>
      <c r="E1127" s="5">
        <v>0.0</v>
      </c>
      <c r="F1127" s="5">
        <v>0.0</v>
      </c>
      <c r="G1127" s="5">
        <v>0.0</v>
      </c>
      <c r="H1127" s="5">
        <v>0.0</v>
      </c>
      <c r="I1127" s="5">
        <v>0.0</v>
      </c>
      <c r="J1127" s="5">
        <v>0.0</v>
      </c>
      <c r="K1127" s="5">
        <v>0.0</v>
      </c>
      <c r="L1127" s="5">
        <v>0.0</v>
      </c>
      <c r="M1127" s="5">
        <v>0.0</v>
      </c>
      <c r="N1127" s="5">
        <v>0.0</v>
      </c>
      <c r="O1127" s="5">
        <v>0.0</v>
      </c>
      <c r="P1127" s="5">
        <v>0.0</v>
      </c>
      <c r="Q1127" s="5">
        <v>0.0</v>
      </c>
      <c r="R1127" s="5">
        <v>0.0</v>
      </c>
      <c r="S1127" s="5">
        <v>0.0</v>
      </c>
      <c r="T1127" s="5">
        <v>0.0</v>
      </c>
      <c r="U1127" s="5">
        <v>0.0</v>
      </c>
      <c r="V1127" s="5"/>
      <c r="W1127" s="5"/>
      <c r="X1127" s="5"/>
      <c r="Y1127" s="5"/>
      <c r="Z1127" s="5"/>
      <c r="AA1127" s="5"/>
      <c r="AB1127" s="5"/>
      <c r="AC1127" s="5"/>
      <c r="AD1127" s="5"/>
    </row>
    <row r="1128" ht="16.5" hidden="1" customHeight="1">
      <c r="A1128" s="4" t="s">
        <v>2300</v>
      </c>
      <c r="B1128" s="1">
        <v>0.0</v>
      </c>
      <c r="C1128" s="1">
        <v>0.0</v>
      </c>
      <c r="D1128" s="1" t="s">
        <v>2301</v>
      </c>
      <c r="E1128" s="5">
        <v>0.0</v>
      </c>
      <c r="F1128" s="5">
        <v>0.0</v>
      </c>
      <c r="G1128" s="5">
        <v>0.0</v>
      </c>
      <c r="H1128" s="5">
        <v>0.0</v>
      </c>
      <c r="I1128" s="5">
        <v>0.0</v>
      </c>
      <c r="J1128" s="5">
        <v>0.0</v>
      </c>
      <c r="K1128" s="5">
        <v>0.0</v>
      </c>
      <c r="L1128" s="5">
        <v>0.0</v>
      </c>
      <c r="M1128" s="5">
        <v>0.0</v>
      </c>
      <c r="N1128" s="5">
        <v>0.0</v>
      </c>
      <c r="O1128" s="5">
        <v>0.0</v>
      </c>
      <c r="P1128" s="5">
        <v>0.0</v>
      </c>
      <c r="Q1128" s="5">
        <v>0.0</v>
      </c>
      <c r="R1128" s="5">
        <v>0.0</v>
      </c>
      <c r="S1128" s="5">
        <v>0.0</v>
      </c>
      <c r="T1128" s="5">
        <v>0.0</v>
      </c>
      <c r="U1128" s="5">
        <v>0.0</v>
      </c>
      <c r="V1128" s="5"/>
      <c r="W1128" s="5"/>
      <c r="X1128" s="5"/>
      <c r="Y1128" s="5"/>
      <c r="Z1128" s="5"/>
      <c r="AA1128" s="5"/>
      <c r="AB1128" s="5"/>
      <c r="AC1128" s="5"/>
      <c r="AD1128" s="5"/>
    </row>
    <row r="1129" ht="16.5" hidden="1" customHeight="1">
      <c r="A1129" s="4" t="s">
        <v>2302</v>
      </c>
      <c r="B1129" s="1">
        <v>0.0</v>
      </c>
      <c r="C1129" s="1">
        <v>0.0</v>
      </c>
      <c r="D1129" s="1" t="s">
        <v>2303</v>
      </c>
      <c r="E1129" s="1">
        <v>0.0</v>
      </c>
      <c r="F1129" s="1">
        <v>0.0</v>
      </c>
      <c r="G1129" s="1">
        <v>0.0</v>
      </c>
      <c r="H1129" s="5">
        <v>0.0</v>
      </c>
      <c r="I1129" s="5">
        <v>0.0</v>
      </c>
      <c r="J1129" s="5">
        <v>0.0</v>
      </c>
      <c r="K1129" s="5">
        <v>0.0</v>
      </c>
      <c r="L1129" s="5">
        <v>0.0</v>
      </c>
      <c r="M1129" s="5">
        <v>0.0</v>
      </c>
      <c r="N1129" s="5">
        <v>0.0</v>
      </c>
      <c r="O1129" s="5">
        <v>0.0</v>
      </c>
      <c r="P1129" s="5">
        <v>0.0</v>
      </c>
      <c r="Q1129" s="5">
        <v>0.0</v>
      </c>
      <c r="R1129" s="5">
        <v>0.0</v>
      </c>
      <c r="S1129" s="5">
        <v>0.0</v>
      </c>
      <c r="T1129" s="5">
        <v>0.0</v>
      </c>
      <c r="U1129" s="5">
        <v>0.0</v>
      </c>
      <c r="V1129" s="5"/>
      <c r="W1129" s="5"/>
      <c r="X1129" s="5"/>
      <c r="Y1129" s="5"/>
      <c r="Z1129" s="5"/>
      <c r="AA1129" s="5"/>
      <c r="AB1129" s="5"/>
      <c r="AC1129" s="5"/>
      <c r="AD1129" s="5"/>
    </row>
    <row r="1130" ht="16.5" hidden="1" customHeight="1">
      <c r="A1130" s="4" t="s">
        <v>2304</v>
      </c>
      <c r="B1130" s="1">
        <v>0.0</v>
      </c>
      <c r="C1130" s="1">
        <v>0.0</v>
      </c>
      <c r="D1130" s="1" t="s">
        <v>2305</v>
      </c>
      <c r="E1130" s="5">
        <v>0.0</v>
      </c>
      <c r="F1130" s="5">
        <v>0.0</v>
      </c>
      <c r="G1130" s="5">
        <v>0.0</v>
      </c>
      <c r="H1130" s="5">
        <v>0.0</v>
      </c>
      <c r="I1130" s="5">
        <v>0.0</v>
      </c>
      <c r="J1130" s="5">
        <v>0.0</v>
      </c>
      <c r="K1130" s="5">
        <v>0.0</v>
      </c>
      <c r="L1130" s="5">
        <v>0.0</v>
      </c>
      <c r="M1130" s="5">
        <v>0.0</v>
      </c>
      <c r="N1130" s="5">
        <v>0.0</v>
      </c>
      <c r="O1130" s="5">
        <v>0.0</v>
      </c>
      <c r="P1130" s="5">
        <v>0.0</v>
      </c>
      <c r="Q1130" s="5">
        <v>0.0</v>
      </c>
      <c r="R1130" s="5">
        <v>0.0</v>
      </c>
      <c r="S1130" s="5">
        <v>0.0</v>
      </c>
      <c r="T1130" s="5">
        <v>0.0</v>
      </c>
      <c r="U1130" s="5">
        <v>0.0</v>
      </c>
      <c r="V1130" s="5"/>
      <c r="W1130" s="5"/>
      <c r="X1130" s="5"/>
      <c r="Y1130" s="5"/>
      <c r="Z1130" s="5"/>
      <c r="AA1130" s="5"/>
      <c r="AB1130" s="5"/>
      <c r="AC1130" s="5"/>
      <c r="AD1130" s="5"/>
    </row>
    <row r="1131" ht="16.5" hidden="1" customHeight="1">
      <c r="A1131" s="4" t="s">
        <v>2306</v>
      </c>
      <c r="B1131" s="1">
        <v>0.0</v>
      </c>
      <c r="C1131" s="5">
        <v>0.0</v>
      </c>
      <c r="D1131" s="1" t="s">
        <v>2307</v>
      </c>
      <c r="E1131" s="5">
        <v>0.0</v>
      </c>
      <c r="F1131" s="5">
        <v>0.0</v>
      </c>
      <c r="G1131" s="5">
        <v>0.0</v>
      </c>
      <c r="H1131" s="5">
        <v>0.0</v>
      </c>
      <c r="I1131" s="5">
        <v>0.0</v>
      </c>
      <c r="J1131" s="5">
        <v>0.0</v>
      </c>
      <c r="K1131" s="5">
        <v>0.0</v>
      </c>
      <c r="L1131" s="5">
        <v>0.0</v>
      </c>
      <c r="M1131" s="5">
        <v>0.0</v>
      </c>
      <c r="N1131" s="5">
        <v>0.0</v>
      </c>
      <c r="O1131" s="5">
        <v>0.0</v>
      </c>
      <c r="P1131" s="5">
        <v>0.0</v>
      </c>
      <c r="Q1131" s="5">
        <v>0.0</v>
      </c>
      <c r="R1131" s="5">
        <v>0.0</v>
      </c>
      <c r="S1131" s="5">
        <v>0.0</v>
      </c>
      <c r="T1131" s="5">
        <v>0.0</v>
      </c>
      <c r="U1131" s="5">
        <v>0.0</v>
      </c>
      <c r="V1131" s="5"/>
      <c r="W1131" s="5"/>
      <c r="X1131" s="5"/>
      <c r="Y1131" s="5"/>
      <c r="Z1131" s="5"/>
      <c r="AA1131" s="5"/>
      <c r="AB1131" s="5"/>
      <c r="AC1131" s="5"/>
      <c r="AD1131" s="5"/>
    </row>
    <row r="1132" ht="16.5" hidden="1" customHeight="1">
      <c r="A1132" s="4" t="s">
        <v>2308</v>
      </c>
      <c r="B1132" s="1">
        <v>0.0</v>
      </c>
      <c r="C1132" s="5">
        <v>0.0</v>
      </c>
      <c r="D1132" s="1" t="s">
        <v>2309</v>
      </c>
      <c r="E1132" s="5">
        <v>0.0</v>
      </c>
      <c r="F1132" s="5">
        <v>0.0</v>
      </c>
      <c r="G1132" s="5">
        <v>0.0</v>
      </c>
      <c r="H1132" s="5">
        <v>0.0</v>
      </c>
      <c r="I1132" s="5">
        <v>0.0</v>
      </c>
      <c r="J1132" s="5">
        <v>0.0</v>
      </c>
      <c r="K1132" s="5">
        <v>0.0</v>
      </c>
      <c r="L1132" s="5">
        <v>0.0</v>
      </c>
      <c r="M1132" s="5">
        <v>0.0</v>
      </c>
      <c r="N1132" s="5">
        <v>0.0</v>
      </c>
      <c r="O1132" s="5">
        <v>0.0</v>
      </c>
      <c r="P1132" s="5">
        <v>0.0</v>
      </c>
      <c r="Q1132" s="5">
        <v>0.0</v>
      </c>
      <c r="R1132" s="5">
        <v>0.0</v>
      </c>
      <c r="S1132" s="5">
        <v>0.0</v>
      </c>
      <c r="T1132" s="5">
        <v>0.0</v>
      </c>
      <c r="U1132" s="5">
        <v>0.0</v>
      </c>
      <c r="V1132" s="5"/>
      <c r="W1132" s="5"/>
      <c r="X1132" s="5"/>
      <c r="Y1132" s="5"/>
      <c r="Z1132" s="5"/>
      <c r="AA1132" s="5"/>
      <c r="AB1132" s="5"/>
      <c r="AC1132" s="5"/>
      <c r="AD1132" s="5"/>
    </row>
    <row r="1133" ht="16.5" hidden="1" customHeight="1">
      <c r="A1133" s="1" t="s">
        <v>2310</v>
      </c>
      <c r="B1133" s="1">
        <v>0.0</v>
      </c>
      <c r="C1133" s="1">
        <v>0.0</v>
      </c>
      <c r="D1133" s="1" t="s">
        <v>2311</v>
      </c>
      <c r="E1133" s="1">
        <v>0.0</v>
      </c>
      <c r="F1133" s="1">
        <v>0.0</v>
      </c>
      <c r="G1133" s="5">
        <v>0.0</v>
      </c>
      <c r="H1133" s="5">
        <v>0.0</v>
      </c>
      <c r="I1133" s="5">
        <v>0.0</v>
      </c>
      <c r="J1133" s="5">
        <v>0.0</v>
      </c>
      <c r="K1133" s="5">
        <v>0.0</v>
      </c>
      <c r="L1133" s="5">
        <v>0.0</v>
      </c>
      <c r="M1133" s="5">
        <v>0.0</v>
      </c>
      <c r="N1133" s="5">
        <v>0.0</v>
      </c>
      <c r="O1133" s="5">
        <v>0.0</v>
      </c>
      <c r="P1133" s="5">
        <v>0.0</v>
      </c>
      <c r="Q1133" s="5">
        <v>0.0</v>
      </c>
      <c r="R1133" s="5">
        <v>0.0</v>
      </c>
      <c r="S1133" s="5">
        <v>0.0</v>
      </c>
      <c r="T1133" s="5">
        <v>0.0</v>
      </c>
      <c r="U1133" s="5">
        <v>0.0</v>
      </c>
      <c r="V1133" s="5"/>
      <c r="W1133" s="5"/>
      <c r="X1133" s="5"/>
      <c r="Y1133" s="5"/>
      <c r="Z1133" s="5"/>
      <c r="AA1133" s="5"/>
      <c r="AB1133" s="5"/>
      <c r="AC1133" s="5"/>
      <c r="AD1133" s="5"/>
    </row>
    <row r="1134" ht="16.5" hidden="1" customHeight="1">
      <c r="A1134" s="1" t="s">
        <v>2312</v>
      </c>
      <c r="B1134" s="1">
        <v>0.0</v>
      </c>
      <c r="C1134" s="1">
        <v>0.0</v>
      </c>
      <c r="D1134" s="1" t="s">
        <v>2313</v>
      </c>
      <c r="E1134" s="1">
        <v>0.0</v>
      </c>
      <c r="F1134" s="1">
        <v>0.0</v>
      </c>
      <c r="G1134" s="1">
        <v>0.0</v>
      </c>
      <c r="H1134" s="1">
        <v>0.0</v>
      </c>
      <c r="I1134" s="5">
        <v>0.0</v>
      </c>
      <c r="J1134" s="5">
        <v>0.0</v>
      </c>
      <c r="K1134" s="5">
        <v>0.0</v>
      </c>
      <c r="L1134" s="5">
        <v>0.0</v>
      </c>
      <c r="M1134" s="5">
        <v>0.0</v>
      </c>
      <c r="N1134" s="5">
        <v>0.0</v>
      </c>
      <c r="O1134" s="5">
        <v>0.0</v>
      </c>
      <c r="P1134" s="5">
        <v>0.0</v>
      </c>
      <c r="Q1134" s="5">
        <v>0.0</v>
      </c>
      <c r="R1134" s="5">
        <v>0.0</v>
      </c>
      <c r="S1134" s="5">
        <v>0.0</v>
      </c>
      <c r="T1134" s="5">
        <v>0.0</v>
      </c>
      <c r="U1134" s="5">
        <v>0.0</v>
      </c>
      <c r="V1134" s="5"/>
      <c r="W1134" s="5"/>
      <c r="X1134" s="5"/>
      <c r="Y1134" s="5"/>
      <c r="Z1134" s="5"/>
      <c r="AA1134" s="5"/>
      <c r="AB1134" s="5"/>
      <c r="AC1134" s="5"/>
      <c r="AD1134" s="5"/>
    </row>
    <row r="1135" ht="16.5" hidden="1" customHeight="1">
      <c r="A1135" s="1" t="s">
        <v>2314</v>
      </c>
      <c r="B1135" s="1">
        <v>0.0</v>
      </c>
      <c r="C1135" s="1">
        <v>0.0</v>
      </c>
      <c r="D1135" s="1" t="s">
        <v>2315</v>
      </c>
      <c r="E1135" s="1">
        <v>0.0</v>
      </c>
      <c r="F1135" s="1">
        <v>0.0</v>
      </c>
      <c r="G1135" s="1">
        <v>0.0</v>
      </c>
      <c r="H1135" s="5">
        <v>0.0</v>
      </c>
      <c r="I1135" s="5">
        <v>0.0</v>
      </c>
      <c r="J1135" s="5">
        <v>0.0</v>
      </c>
      <c r="K1135" s="5">
        <v>0.0</v>
      </c>
      <c r="L1135" s="5">
        <v>0.0</v>
      </c>
      <c r="M1135" s="5">
        <v>0.0</v>
      </c>
      <c r="N1135" s="5">
        <v>0.0</v>
      </c>
      <c r="O1135" s="5">
        <v>0.0</v>
      </c>
      <c r="P1135" s="5">
        <v>0.0</v>
      </c>
      <c r="Q1135" s="5">
        <v>0.0</v>
      </c>
      <c r="R1135" s="5">
        <v>0.0</v>
      </c>
      <c r="S1135" s="5">
        <v>0.0</v>
      </c>
      <c r="T1135" s="5">
        <v>0.0</v>
      </c>
      <c r="U1135" s="5">
        <v>0.0</v>
      </c>
      <c r="V1135" s="5"/>
      <c r="W1135" s="5"/>
      <c r="X1135" s="5"/>
      <c r="Y1135" s="5"/>
      <c r="Z1135" s="5"/>
      <c r="AA1135" s="5"/>
      <c r="AB1135" s="5"/>
      <c r="AC1135" s="5"/>
      <c r="AD1135" s="5"/>
    </row>
    <row r="1136" ht="16.5" hidden="1" customHeight="1">
      <c r="A1136" s="1" t="s">
        <v>2316</v>
      </c>
      <c r="B1136" s="1">
        <v>0.0</v>
      </c>
      <c r="C1136" s="1">
        <v>0.0</v>
      </c>
      <c r="D1136" s="1" t="s">
        <v>2317</v>
      </c>
      <c r="E1136" s="1">
        <v>0.0</v>
      </c>
      <c r="F1136" s="5">
        <v>0.0</v>
      </c>
      <c r="G1136" s="5">
        <v>0.0</v>
      </c>
      <c r="H1136" s="5">
        <v>0.0</v>
      </c>
      <c r="I1136" s="5">
        <v>0.0</v>
      </c>
      <c r="J1136" s="5">
        <v>0.0</v>
      </c>
      <c r="K1136" s="5">
        <v>0.0</v>
      </c>
      <c r="L1136" s="5">
        <v>0.0</v>
      </c>
      <c r="M1136" s="5">
        <v>0.0</v>
      </c>
      <c r="N1136" s="5">
        <v>0.0</v>
      </c>
      <c r="O1136" s="5">
        <v>0.0</v>
      </c>
      <c r="P1136" s="5">
        <v>0.0</v>
      </c>
      <c r="Q1136" s="5">
        <v>0.0</v>
      </c>
      <c r="R1136" s="5">
        <v>0.0</v>
      </c>
      <c r="S1136" s="5">
        <v>0.0</v>
      </c>
      <c r="T1136" s="5">
        <v>0.0</v>
      </c>
      <c r="U1136" s="5">
        <v>0.0</v>
      </c>
      <c r="V1136" s="5"/>
      <c r="W1136" s="5"/>
      <c r="X1136" s="5"/>
      <c r="Y1136" s="5"/>
      <c r="Z1136" s="5"/>
      <c r="AA1136" s="5"/>
      <c r="AB1136" s="5"/>
      <c r="AC1136" s="5"/>
      <c r="AD1136" s="5"/>
    </row>
    <row r="1137" ht="16.5" hidden="1" customHeight="1">
      <c r="A1137" s="1" t="s">
        <v>2318</v>
      </c>
      <c r="B1137" s="5">
        <v>0.0</v>
      </c>
      <c r="C1137" s="5">
        <v>0.0</v>
      </c>
      <c r="D1137" s="1" t="s">
        <v>2319</v>
      </c>
      <c r="E1137" s="5">
        <v>0.0</v>
      </c>
      <c r="F1137" s="5">
        <v>0.0</v>
      </c>
      <c r="G1137" s="5">
        <v>0.0</v>
      </c>
      <c r="H1137" s="5">
        <v>0.0</v>
      </c>
      <c r="I1137" s="5">
        <v>0.0</v>
      </c>
      <c r="J1137" s="5">
        <v>0.0</v>
      </c>
      <c r="K1137" s="5">
        <v>0.0</v>
      </c>
      <c r="L1137" s="5">
        <v>0.0</v>
      </c>
      <c r="M1137" s="5">
        <v>0.0</v>
      </c>
      <c r="N1137" s="5">
        <v>0.0</v>
      </c>
      <c r="O1137" s="5">
        <v>0.0</v>
      </c>
      <c r="P1137" s="5">
        <v>0.0</v>
      </c>
      <c r="Q1137" s="5">
        <v>0.0</v>
      </c>
      <c r="R1137" s="5">
        <v>0.0</v>
      </c>
      <c r="S1137" s="5">
        <v>0.0</v>
      </c>
      <c r="T1137" s="5">
        <v>0.0</v>
      </c>
      <c r="U1137" s="5">
        <v>0.0</v>
      </c>
      <c r="V1137" s="5"/>
      <c r="W1137" s="5"/>
      <c r="X1137" s="5"/>
      <c r="Y1137" s="5"/>
      <c r="Z1137" s="5"/>
      <c r="AA1137" s="5"/>
      <c r="AB1137" s="5"/>
      <c r="AC1137" s="5"/>
      <c r="AD1137" s="5"/>
    </row>
    <row r="1138" ht="16.5" hidden="1" customHeight="1">
      <c r="A1138" s="4" t="s">
        <v>2320</v>
      </c>
      <c r="B1138" s="1">
        <v>0.0</v>
      </c>
      <c r="C1138" s="5">
        <v>0.0</v>
      </c>
      <c r="D1138" s="1" t="s">
        <v>2321</v>
      </c>
      <c r="E1138" s="5">
        <v>0.0</v>
      </c>
      <c r="F1138" s="5">
        <v>0.0</v>
      </c>
      <c r="G1138" s="5">
        <v>0.0</v>
      </c>
      <c r="H1138" s="5">
        <v>0.0</v>
      </c>
      <c r="I1138" s="5">
        <v>0.0</v>
      </c>
      <c r="J1138" s="5">
        <v>0.0</v>
      </c>
      <c r="K1138" s="5">
        <v>0.0</v>
      </c>
      <c r="L1138" s="5">
        <v>0.0</v>
      </c>
      <c r="M1138" s="5">
        <v>0.0</v>
      </c>
      <c r="N1138" s="5">
        <v>0.0</v>
      </c>
      <c r="O1138" s="5">
        <v>0.0</v>
      </c>
      <c r="P1138" s="5">
        <v>0.0</v>
      </c>
      <c r="Q1138" s="5">
        <v>0.0</v>
      </c>
      <c r="R1138" s="5">
        <v>0.0</v>
      </c>
      <c r="S1138" s="5">
        <v>0.0</v>
      </c>
      <c r="T1138" s="5">
        <v>0.0</v>
      </c>
      <c r="U1138" s="5">
        <v>0.0</v>
      </c>
      <c r="V1138" s="5"/>
      <c r="W1138" s="5"/>
      <c r="X1138" s="5"/>
      <c r="Y1138" s="5"/>
      <c r="Z1138" s="5"/>
      <c r="AA1138" s="5"/>
      <c r="AB1138" s="5"/>
      <c r="AC1138" s="5"/>
      <c r="AD1138" s="5"/>
    </row>
    <row r="1139" ht="16.5" hidden="1" customHeight="1">
      <c r="A1139" s="4" t="s">
        <v>2322</v>
      </c>
      <c r="B1139" s="5">
        <v>0.0</v>
      </c>
      <c r="C1139" s="5">
        <v>0.0</v>
      </c>
      <c r="D1139" s="1" t="s">
        <v>2323</v>
      </c>
      <c r="E1139" s="5">
        <v>0.0</v>
      </c>
      <c r="F1139" s="5">
        <v>0.0</v>
      </c>
      <c r="G1139" s="5">
        <v>0.0</v>
      </c>
      <c r="H1139" s="5">
        <v>0.0</v>
      </c>
      <c r="I1139" s="5">
        <v>0.0</v>
      </c>
      <c r="J1139" s="5">
        <v>0.0</v>
      </c>
      <c r="K1139" s="5">
        <v>0.0</v>
      </c>
      <c r="L1139" s="5">
        <v>0.0</v>
      </c>
      <c r="M1139" s="5">
        <v>0.0</v>
      </c>
      <c r="N1139" s="5">
        <v>0.0</v>
      </c>
      <c r="O1139" s="5">
        <v>0.0</v>
      </c>
      <c r="P1139" s="5">
        <v>0.0</v>
      </c>
      <c r="Q1139" s="5">
        <v>0.0</v>
      </c>
      <c r="R1139" s="5">
        <v>0.0</v>
      </c>
      <c r="S1139" s="5">
        <v>0.0</v>
      </c>
      <c r="T1139" s="5">
        <v>0.0</v>
      </c>
      <c r="U1139" s="5">
        <v>0.0</v>
      </c>
      <c r="V1139" s="5"/>
      <c r="W1139" s="5"/>
      <c r="X1139" s="5"/>
      <c r="Y1139" s="5"/>
      <c r="Z1139" s="5"/>
      <c r="AA1139" s="5"/>
      <c r="AB1139" s="5"/>
      <c r="AC1139" s="5"/>
      <c r="AD1139" s="5"/>
    </row>
    <row r="1140" ht="16.5" hidden="1" customHeight="1">
      <c r="A1140" s="4" t="s">
        <v>2324</v>
      </c>
      <c r="B1140" s="1">
        <v>1.0</v>
      </c>
      <c r="C1140" s="5">
        <v>0.0</v>
      </c>
      <c r="D1140" s="1" t="s">
        <v>2325</v>
      </c>
      <c r="E1140" s="5">
        <v>0.0</v>
      </c>
      <c r="F1140" s="5">
        <v>0.0</v>
      </c>
      <c r="G1140" s="5">
        <v>0.0</v>
      </c>
      <c r="H1140" s="5">
        <v>0.0</v>
      </c>
      <c r="I1140" s="5">
        <v>0.0</v>
      </c>
      <c r="J1140" s="5">
        <v>0.0</v>
      </c>
      <c r="K1140" s="5">
        <v>0.0</v>
      </c>
      <c r="L1140" s="5">
        <v>0.0</v>
      </c>
      <c r="M1140" s="5">
        <v>0.0</v>
      </c>
      <c r="N1140" s="5">
        <v>0.0</v>
      </c>
      <c r="O1140" s="5">
        <v>0.0</v>
      </c>
      <c r="P1140" s="5">
        <v>0.0</v>
      </c>
      <c r="Q1140" s="5">
        <v>0.0</v>
      </c>
      <c r="R1140" s="5">
        <v>0.0</v>
      </c>
      <c r="S1140" s="5">
        <v>0.0</v>
      </c>
      <c r="T1140" s="5">
        <v>0.0</v>
      </c>
      <c r="U1140" s="5">
        <v>0.0</v>
      </c>
      <c r="V1140" s="5"/>
      <c r="W1140" s="5"/>
      <c r="X1140" s="5"/>
      <c r="Y1140" s="5"/>
      <c r="Z1140" s="5"/>
      <c r="AA1140" s="5"/>
      <c r="AB1140" s="5"/>
      <c r="AC1140" s="5"/>
      <c r="AD1140" s="5"/>
    </row>
    <row r="1141" ht="16.5" hidden="1" customHeight="1">
      <c r="A1141" s="4" t="s">
        <v>2326</v>
      </c>
      <c r="B1141" s="5">
        <v>0.0</v>
      </c>
      <c r="C1141" s="5">
        <v>0.0</v>
      </c>
      <c r="D1141" s="1" t="s">
        <v>2327</v>
      </c>
      <c r="E1141" s="5">
        <v>0.0</v>
      </c>
      <c r="F1141" s="5">
        <v>0.0</v>
      </c>
      <c r="G1141" s="5">
        <v>0.0</v>
      </c>
      <c r="H1141" s="5">
        <v>0.0</v>
      </c>
      <c r="I1141" s="5">
        <v>0.0</v>
      </c>
      <c r="J1141" s="5">
        <v>0.0</v>
      </c>
      <c r="K1141" s="5">
        <v>0.0</v>
      </c>
      <c r="L1141" s="5">
        <v>0.0</v>
      </c>
      <c r="M1141" s="5">
        <v>0.0</v>
      </c>
      <c r="N1141" s="5">
        <v>0.0</v>
      </c>
      <c r="O1141" s="5">
        <v>0.0</v>
      </c>
      <c r="P1141" s="5">
        <v>0.0</v>
      </c>
      <c r="Q1141" s="5">
        <v>0.0</v>
      </c>
      <c r="R1141" s="5">
        <v>0.0</v>
      </c>
      <c r="S1141" s="5">
        <v>0.0</v>
      </c>
      <c r="T1141" s="5">
        <v>0.0</v>
      </c>
      <c r="U1141" s="5">
        <v>0.0</v>
      </c>
      <c r="V1141" s="5"/>
      <c r="W1141" s="5"/>
      <c r="X1141" s="5"/>
      <c r="Y1141" s="5"/>
      <c r="Z1141" s="5"/>
      <c r="AA1141" s="5"/>
      <c r="AB1141" s="5"/>
      <c r="AC1141" s="5"/>
      <c r="AD1141" s="5"/>
    </row>
    <row r="1142" ht="16.5" hidden="1" customHeight="1">
      <c r="A1142" s="4" t="s">
        <v>2328</v>
      </c>
      <c r="B1142" s="1">
        <v>0.0</v>
      </c>
      <c r="C1142" s="1">
        <v>0.0</v>
      </c>
      <c r="D1142" s="1" t="s">
        <v>3014</v>
      </c>
      <c r="E1142" s="1">
        <v>0.0</v>
      </c>
      <c r="F1142" s="1">
        <v>0.0</v>
      </c>
      <c r="G1142" s="1">
        <v>0.0</v>
      </c>
      <c r="H1142" s="1">
        <v>0.0</v>
      </c>
      <c r="I1142" s="1">
        <v>0.0</v>
      </c>
      <c r="J1142" s="1">
        <v>0.0</v>
      </c>
      <c r="K1142" s="1">
        <v>0.0</v>
      </c>
      <c r="L1142" s="5">
        <v>0.0</v>
      </c>
      <c r="M1142" s="5">
        <v>0.0</v>
      </c>
      <c r="N1142" s="5">
        <v>0.0</v>
      </c>
      <c r="O1142" s="5">
        <v>0.0</v>
      </c>
      <c r="P1142" s="5">
        <v>0.0</v>
      </c>
      <c r="Q1142" s="5">
        <v>0.0</v>
      </c>
      <c r="R1142" s="5">
        <v>0.0</v>
      </c>
      <c r="S1142" s="5">
        <v>0.0</v>
      </c>
      <c r="T1142" s="5">
        <v>0.0</v>
      </c>
      <c r="U1142" s="5">
        <v>0.0</v>
      </c>
      <c r="V1142" s="5"/>
      <c r="W1142" s="5"/>
      <c r="X1142" s="5"/>
      <c r="Y1142" s="5"/>
      <c r="Z1142" s="5"/>
      <c r="AA1142" s="5"/>
      <c r="AB1142" s="5"/>
      <c r="AC1142" s="5"/>
      <c r="AD1142" s="5"/>
    </row>
    <row r="1143" ht="16.5" hidden="1" customHeight="1">
      <c r="A1143" s="4" t="s">
        <v>1310</v>
      </c>
      <c r="B1143" s="1">
        <v>3.0</v>
      </c>
      <c r="C1143" s="5">
        <v>0.0</v>
      </c>
      <c r="D1143" s="1" t="s">
        <v>3015</v>
      </c>
      <c r="E1143" s="5">
        <v>0.0</v>
      </c>
      <c r="F1143" s="5">
        <v>0.0</v>
      </c>
      <c r="G1143" s="5">
        <v>0.0</v>
      </c>
      <c r="H1143" s="5">
        <v>0.0</v>
      </c>
      <c r="I1143" s="5">
        <v>0.0</v>
      </c>
      <c r="J1143" s="5">
        <v>0.0</v>
      </c>
      <c r="K1143" s="5">
        <v>0.0</v>
      </c>
      <c r="L1143" s="5">
        <v>0.0</v>
      </c>
      <c r="M1143" s="5">
        <v>0.0</v>
      </c>
      <c r="N1143" s="5">
        <v>0.0</v>
      </c>
      <c r="O1143" s="5">
        <v>0.0</v>
      </c>
      <c r="P1143" s="5">
        <v>0.0</v>
      </c>
      <c r="Q1143" s="5">
        <v>0.0</v>
      </c>
      <c r="R1143" s="5">
        <v>0.0</v>
      </c>
      <c r="S1143" s="5">
        <v>0.0</v>
      </c>
      <c r="T1143" s="5">
        <v>0.0</v>
      </c>
      <c r="U1143" s="5">
        <v>0.0</v>
      </c>
      <c r="V1143" s="5"/>
      <c r="W1143" s="5"/>
      <c r="X1143" s="5"/>
      <c r="Y1143" s="5"/>
      <c r="Z1143" s="5"/>
      <c r="AA1143" s="5"/>
      <c r="AB1143" s="5"/>
      <c r="AC1143" s="5"/>
      <c r="AD1143" s="5"/>
    </row>
    <row r="1144" ht="16.5" hidden="1" customHeight="1">
      <c r="A1144" s="4" t="s">
        <v>2330</v>
      </c>
      <c r="B1144" s="5">
        <v>0.0</v>
      </c>
      <c r="C1144" s="5">
        <v>0.0</v>
      </c>
      <c r="D1144" s="1" t="s">
        <v>2331</v>
      </c>
      <c r="E1144" s="5">
        <v>0.0</v>
      </c>
      <c r="F1144" s="5">
        <v>0.0</v>
      </c>
      <c r="G1144" s="5">
        <v>0.0</v>
      </c>
      <c r="H1144" s="5">
        <v>0.0</v>
      </c>
      <c r="I1144" s="5">
        <v>0.0</v>
      </c>
      <c r="J1144" s="5">
        <v>0.0</v>
      </c>
      <c r="K1144" s="5">
        <v>0.0</v>
      </c>
      <c r="L1144" s="5">
        <v>0.0</v>
      </c>
      <c r="M1144" s="5">
        <v>0.0</v>
      </c>
      <c r="N1144" s="5">
        <v>0.0</v>
      </c>
      <c r="O1144" s="5">
        <v>0.0</v>
      </c>
      <c r="P1144" s="5">
        <v>0.0</v>
      </c>
      <c r="Q1144" s="5">
        <v>0.0</v>
      </c>
      <c r="R1144" s="5">
        <v>0.0</v>
      </c>
      <c r="S1144" s="5">
        <v>0.0</v>
      </c>
      <c r="T1144" s="5">
        <v>0.0</v>
      </c>
      <c r="U1144" s="5">
        <v>0.0</v>
      </c>
      <c r="V1144" s="5"/>
      <c r="W1144" s="5"/>
      <c r="X1144" s="5"/>
      <c r="Y1144" s="5"/>
      <c r="Z1144" s="5"/>
      <c r="AA1144" s="5"/>
      <c r="AB1144" s="5"/>
      <c r="AC1144" s="5"/>
      <c r="AD1144" s="5"/>
    </row>
    <row r="1145" ht="16.5" hidden="1" customHeight="1">
      <c r="A1145" s="4" t="s">
        <v>2332</v>
      </c>
      <c r="B1145" s="1">
        <v>0.0</v>
      </c>
      <c r="C1145" s="1">
        <v>0.0</v>
      </c>
      <c r="D1145" s="1" t="s">
        <v>2333</v>
      </c>
      <c r="E1145" s="1">
        <v>0.0</v>
      </c>
      <c r="F1145" s="1">
        <v>0.0</v>
      </c>
      <c r="G1145" s="5">
        <v>0.0</v>
      </c>
      <c r="H1145" s="5">
        <v>0.0</v>
      </c>
      <c r="I1145" s="5">
        <v>0.0</v>
      </c>
      <c r="J1145" s="5">
        <v>0.0</v>
      </c>
      <c r="K1145" s="5">
        <v>0.0</v>
      </c>
      <c r="L1145" s="5">
        <v>0.0</v>
      </c>
      <c r="M1145" s="5">
        <v>0.0</v>
      </c>
      <c r="N1145" s="5">
        <v>0.0</v>
      </c>
      <c r="O1145" s="5">
        <v>0.0</v>
      </c>
      <c r="P1145" s="5">
        <v>0.0</v>
      </c>
      <c r="Q1145" s="5">
        <v>0.0</v>
      </c>
      <c r="R1145" s="5">
        <v>0.0</v>
      </c>
      <c r="S1145" s="5">
        <v>0.0</v>
      </c>
      <c r="T1145" s="5">
        <v>0.0</v>
      </c>
      <c r="U1145" s="5">
        <v>0.0</v>
      </c>
      <c r="V1145" s="5"/>
      <c r="W1145" s="5"/>
      <c r="X1145" s="5"/>
      <c r="Y1145" s="5"/>
      <c r="Z1145" s="5"/>
      <c r="AA1145" s="5"/>
      <c r="AB1145" s="5"/>
      <c r="AC1145" s="5"/>
      <c r="AD1145" s="5"/>
    </row>
    <row r="1146" ht="16.5" hidden="1" customHeight="1">
      <c r="A1146" s="4" t="s">
        <v>2334</v>
      </c>
      <c r="B1146" s="1">
        <v>0.0</v>
      </c>
      <c r="C1146" s="1">
        <v>0.0</v>
      </c>
      <c r="D1146" s="1" t="s">
        <v>3016</v>
      </c>
      <c r="E1146" s="5">
        <v>0.0</v>
      </c>
      <c r="F1146" s="5">
        <v>0.0</v>
      </c>
      <c r="G1146" s="5">
        <v>0.0</v>
      </c>
      <c r="H1146" s="5">
        <v>0.0</v>
      </c>
      <c r="I1146" s="5">
        <v>0.0</v>
      </c>
      <c r="J1146" s="5">
        <v>0.0</v>
      </c>
      <c r="K1146" s="5">
        <v>0.0</v>
      </c>
      <c r="L1146" s="5">
        <v>0.0</v>
      </c>
      <c r="M1146" s="5">
        <v>0.0</v>
      </c>
      <c r="N1146" s="5">
        <v>0.0</v>
      </c>
      <c r="O1146" s="5">
        <v>0.0</v>
      </c>
      <c r="P1146" s="5">
        <v>0.0</v>
      </c>
      <c r="Q1146" s="5">
        <v>0.0</v>
      </c>
      <c r="R1146" s="5">
        <v>0.0</v>
      </c>
      <c r="S1146" s="5">
        <v>0.0</v>
      </c>
      <c r="T1146" s="5">
        <v>0.0</v>
      </c>
      <c r="U1146" s="5">
        <v>0.0</v>
      </c>
      <c r="V1146" s="5"/>
      <c r="W1146" s="5"/>
      <c r="X1146" s="5"/>
      <c r="Y1146" s="5"/>
      <c r="Z1146" s="5"/>
      <c r="AA1146" s="5"/>
      <c r="AB1146" s="5"/>
      <c r="AC1146" s="5"/>
      <c r="AD1146" s="5"/>
    </row>
    <row r="1147" ht="16.5" hidden="1" customHeight="1">
      <c r="A1147" s="4" t="s">
        <v>972</v>
      </c>
      <c r="B1147" s="5">
        <v>0.0</v>
      </c>
      <c r="C1147" s="5">
        <v>0.0</v>
      </c>
      <c r="D1147" s="1" t="s">
        <v>3017</v>
      </c>
      <c r="E1147" s="5">
        <v>0.0</v>
      </c>
      <c r="F1147" s="5">
        <v>0.0</v>
      </c>
      <c r="G1147" s="5">
        <v>0.0</v>
      </c>
      <c r="H1147" s="5">
        <v>0.0</v>
      </c>
      <c r="I1147" s="5">
        <v>0.0</v>
      </c>
      <c r="J1147" s="5">
        <v>0.0</v>
      </c>
      <c r="K1147" s="5">
        <v>0.0</v>
      </c>
      <c r="L1147" s="5">
        <v>0.0</v>
      </c>
      <c r="M1147" s="5">
        <v>0.0</v>
      </c>
      <c r="N1147" s="5">
        <v>0.0</v>
      </c>
      <c r="O1147" s="5">
        <v>0.0</v>
      </c>
      <c r="P1147" s="5">
        <v>0.0</v>
      </c>
      <c r="Q1147" s="5">
        <v>0.0</v>
      </c>
      <c r="R1147" s="5">
        <v>0.0</v>
      </c>
      <c r="S1147" s="5">
        <v>0.0</v>
      </c>
      <c r="T1147" s="5">
        <v>0.0</v>
      </c>
      <c r="U1147" s="5">
        <v>0.0</v>
      </c>
      <c r="V1147" s="5"/>
      <c r="W1147" s="5"/>
      <c r="X1147" s="5"/>
      <c r="Y1147" s="5"/>
      <c r="Z1147" s="5"/>
      <c r="AA1147" s="5"/>
      <c r="AB1147" s="5"/>
      <c r="AC1147" s="5"/>
      <c r="AD1147" s="5"/>
    </row>
    <row r="1148" ht="16.5" hidden="1" customHeight="1">
      <c r="A1148" s="4" t="s">
        <v>2336</v>
      </c>
      <c r="B1148" s="1">
        <v>0.0</v>
      </c>
      <c r="C1148" s="1">
        <v>0.0</v>
      </c>
      <c r="D1148" s="1" t="s">
        <v>3018</v>
      </c>
      <c r="E1148" s="5">
        <v>0.0</v>
      </c>
      <c r="F1148" s="5">
        <v>0.0</v>
      </c>
      <c r="G1148" s="5">
        <v>0.0</v>
      </c>
      <c r="H1148" s="5">
        <v>0.0</v>
      </c>
      <c r="I1148" s="5">
        <v>0.0</v>
      </c>
      <c r="J1148" s="5">
        <v>0.0</v>
      </c>
      <c r="K1148" s="5">
        <v>0.0</v>
      </c>
      <c r="L1148" s="5">
        <v>0.0</v>
      </c>
      <c r="M1148" s="5">
        <v>0.0</v>
      </c>
      <c r="N1148" s="5">
        <v>0.0</v>
      </c>
      <c r="O1148" s="5">
        <v>0.0</v>
      </c>
      <c r="P1148" s="5">
        <v>0.0</v>
      </c>
      <c r="Q1148" s="5">
        <v>0.0</v>
      </c>
      <c r="R1148" s="5">
        <v>0.0</v>
      </c>
      <c r="S1148" s="5">
        <v>0.0</v>
      </c>
      <c r="T1148" s="5">
        <v>0.0</v>
      </c>
      <c r="U1148" s="5">
        <v>0.0</v>
      </c>
      <c r="V1148" s="5"/>
      <c r="W1148" s="5"/>
      <c r="X1148" s="5"/>
      <c r="Y1148" s="5"/>
      <c r="Z1148" s="5"/>
      <c r="AA1148" s="5"/>
      <c r="AB1148" s="5"/>
      <c r="AC1148" s="5"/>
      <c r="AD1148" s="5"/>
    </row>
    <row r="1149" ht="16.5" hidden="1" customHeight="1">
      <c r="A1149" s="4" t="s">
        <v>2338</v>
      </c>
      <c r="B1149" s="1">
        <v>0.0</v>
      </c>
      <c r="C1149" s="1">
        <v>0.0</v>
      </c>
      <c r="D1149" s="1" t="s">
        <v>3019</v>
      </c>
      <c r="E1149" s="1">
        <v>0.0</v>
      </c>
      <c r="F1149" s="1">
        <v>0.0</v>
      </c>
      <c r="G1149" s="1">
        <v>0.0</v>
      </c>
      <c r="H1149" s="1">
        <v>0.0</v>
      </c>
      <c r="I1149" s="1">
        <v>0.0</v>
      </c>
      <c r="J1149" s="5">
        <v>0.0</v>
      </c>
      <c r="K1149" s="5">
        <v>0.0</v>
      </c>
      <c r="L1149" s="5">
        <v>0.0</v>
      </c>
      <c r="M1149" s="5">
        <v>0.0</v>
      </c>
      <c r="N1149" s="5">
        <v>0.0</v>
      </c>
      <c r="O1149" s="5">
        <v>0.0</v>
      </c>
      <c r="P1149" s="5">
        <v>0.0</v>
      </c>
      <c r="Q1149" s="5">
        <v>0.0</v>
      </c>
      <c r="R1149" s="5">
        <v>0.0</v>
      </c>
      <c r="S1149" s="5">
        <v>0.0</v>
      </c>
      <c r="T1149" s="5">
        <v>0.0</v>
      </c>
      <c r="U1149" s="5">
        <v>0.0</v>
      </c>
      <c r="V1149" s="5"/>
      <c r="W1149" s="5"/>
      <c r="X1149" s="5"/>
      <c r="Y1149" s="5"/>
      <c r="Z1149" s="5"/>
      <c r="AA1149" s="5"/>
      <c r="AB1149" s="5"/>
      <c r="AC1149" s="5"/>
      <c r="AD1149" s="5"/>
    </row>
    <row r="1150" ht="16.5" hidden="1" customHeight="1">
      <c r="A1150" s="4" t="s">
        <v>2340</v>
      </c>
      <c r="B1150" s="5">
        <v>0.0</v>
      </c>
      <c r="C1150" s="5">
        <v>0.0</v>
      </c>
      <c r="D1150" s="1" t="s">
        <v>2341</v>
      </c>
      <c r="E1150" s="5">
        <v>0.0</v>
      </c>
      <c r="F1150" s="5">
        <v>0.0</v>
      </c>
      <c r="G1150" s="5">
        <v>0.0</v>
      </c>
      <c r="H1150" s="5">
        <v>0.0</v>
      </c>
      <c r="I1150" s="5">
        <v>0.0</v>
      </c>
      <c r="J1150" s="5">
        <v>0.0</v>
      </c>
      <c r="K1150" s="5">
        <v>0.0</v>
      </c>
      <c r="L1150" s="5">
        <v>0.0</v>
      </c>
      <c r="M1150" s="5">
        <v>0.0</v>
      </c>
      <c r="N1150" s="5">
        <v>0.0</v>
      </c>
      <c r="O1150" s="5">
        <v>0.0</v>
      </c>
      <c r="P1150" s="5">
        <v>0.0</v>
      </c>
      <c r="Q1150" s="5">
        <v>0.0</v>
      </c>
      <c r="R1150" s="5">
        <v>0.0</v>
      </c>
      <c r="S1150" s="5">
        <v>0.0</v>
      </c>
      <c r="T1150" s="5">
        <v>0.0</v>
      </c>
      <c r="U1150" s="5">
        <v>0.0</v>
      </c>
      <c r="V1150" s="5"/>
      <c r="W1150" s="5"/>
      <c r="X1150" s="5"/>
      <c r="Y1150" s="5"/>
      <c r="Z1150" s="5"/>
      <c r="AA1150" s="5"/>
      <c r="AB1150" s="5"/>
      <c r="AC1150" s="5"/>
      <c r="AD1150" s="5"/>
    </row>
    <row r="1151" ht="16.5" hidden="1" customHeight="1">
      <c r="A1151" s="4" t="s">
        <v>2342</v>
      </c>
      <c r="B1151" s="5">
        <v>0.0</v>
      </c>
      <c r="C1151" s="5">
        <v>0.0</v>
      </c>
      <c r="D1151" s="1" t="s">
        <v>2343</v>
      </c>
      <c r="E1151" s="5">
        <v>0.0</v>
      </c>
      <c r="F1151" s="5">
        <v>0.0</v>
      </c>
      <c r="G1151" s="5">
        <v>0.0</v>
      </c>
      <c r="H1151" s="5">
        <v>0.0</v>
      </c>
      <c r="I1151" s="5">
        <v>0.0</v>
      </c>
      <c r="J1151" s="5">
        <v>0.0</v>
      </c>
      <c r="K1151" s="5">
        <v>0.0</v>
      </c>
      <c r="L1151" s="5">
        <v>0.0</v>
      </c>
      <c r="M1151" s="5">
        <v>0.0</v>
      </c>
      <c r="N1151" s="5">
        <v>0.0</v>
      </c>
      <c r="O1151" s="5">
        <v>0.0</v>
      </c>
      <c r="P1151" s="5">
        <v>0.0</v>
      </c>
      <c r="Q1151" s="5">
        <v>0.0</v>
      </c>
      <c r="R1151" s="5">
        <v>0.0</v>
      </c>
      <c r="S1151" s="5">
        <v>0.0</v>
      </c>
      <c r="T1151" s="5">
        <v>0.0</v>
      </c>
      <c r="U1151" s="5">
        <v>0.0</v>
      </c>
      <c r="V1151" s="5"/>
      <c r="W1151" s="5"/>
      <c r="X1151" s="5"/>
      <c r="Y1151" s="5"/>
      <c r="Z1151" s="5"/>
      <c r="AA1151" s="5"/>
      <c r="AB1151" s="5"/>
      <c r="AC1151" s="5"/>
      <c r="AD1151" s="5"/>
    </row>
    <row r="1152" ht="16.5" hidden="1" customHeight="1">
      <c r="A1152" s="4" t="s">
        <v>1318</v>
      </c>
      <c r="B1152" s="1">
        <v>2.0</v>
      </c>
      <c r="C1152" s="5">
        <v>0.0</v>
      </c>
      <c r="D1152" s="1" t="s">
        <v>3020</v>
      </c>
      <c r="E1152" s="5">
        <v>0.0</v>
      </c>
      <c r="F1152" s="5">
        <v>0.0</v>
      </c>
      <c r="G1152" s="5">
        <v>0.0</v>
      </c>
      <c r="H1152" s="5">
        <v>0.0</v>
      </c>
      <c r="I1152" s="5">
        <v>0.0</v>
      </c>
      <c r="J1152" s="5">
        <v>0.0</v>
      </c>
      <c r="K1152" s="5">
        <v>0.0</v>
      </c>
      <c r="L1152" s="5">
        <v>0.0</v>
      </c>
      <c r="M1152" s="5">
        <v>0.0</v>
      </c>
      <c r="N1152" s="5">
        <v>0.0</v>
      </c>
      <c r="O1152" s="5">
        <v>0.0</v>
      </c>
      <c r="P1152" s="5">
        <v>0.0</v>
      </c>
      <c r="Q1152" s="5">
        <v>0.0</v>
      </c>
      <c r="R1152" s="5">
        <v>0.0</v>
      </c>
      <c r="S1152" s="5">
        <v>0.0</v>
      </c>
      <c r="T1152" s="5">
        <v>0.0</v>
      </c>
      <c r="U1152" s="5">
        <v>0.0</v>
      </c>
      <c r="V1152" s="5"/>
      <c r="W1152" s="5"/>
      <c r="X1152" s="5"/>
      <c r="Y1152" s="5"/>
      <c r="Z1152" s="5"/>
      <c r="AA1152" s="5"/>
      <c r="AB1152" s="5"/>
      <c r="AC1152" s="5"/>
      <c r="AD1152" s="5"/>
    </row>
    <row r="1153" ht="16.5" hidden="1" customHeight="1">
      <c r="A1153" s="4" t="s">
        <v>2346</v>
      </c>
      <c r="B1153" s="1">
        <v>1.0</v>
      </c>
      <c r="C1153" s="1">
        <v>0.0</v>
      </c>
      <c r="D1153" s="1" t="s">
        <v>3021</v>
      </c>
      <c r="E1153" s="1">
        <v>0.0</v>
      </c>
      <c r="F1153" s="1">
        <v>0.0</v>
      </c>
      <c r="G1153" s="1">
        <v>0.0</v>
      </c>
      <c r="H1153" s="1">
        <v>0.0</v>
      </c>
      <c r="I1153" s="5">
        <v>0.0</v>
      </c>
      <c r="J1153" s="5">
        <v>0.0</v>
      </c>
      <c r="K1153" s="5">
        <v>0.0</v>
      </c>
      <c r="L1153" s="5">
        <v>0.0</v>
      </c>
      <c r="M1153" s="5">
        <v>0.0</v>
      </c>
      <c r="N1153" s="5">
        <v>0.0</v>
      </c>
      <c r="O1153" s="5">
        <v>0.0</v>
      </c>
      <c r="P1153" s="5">
        <v>0.0</v>
      </c>
      <c r="Q1153" s="5">
        <v>0.0</v>
      </c>
      <c r="R1153" s="5">
        <v>0.0</v>
      </c>
      <c r="S1153" s="5">
        <v>0.0</v>
      </c>
      <c r="T1153" s="5">
        <v>0.0</v>
      </c>
      <c r="U1153" s="5">
        <v>0.0</v>
      </c>
      <c r="V1153" s="5"/>
      <c r="W1153" s="5"/>
      <c r="X1153" s="5"/>
      <c r="Y1153" s="5"/>
      <c r="Z1153" s="5"/>
      <c r="AA1153" s="5"/>
      <c r="AB1153" s="5"/>
      <c r="AC1153" s="5"/>
      <c r="AD1153" s="5"/>
    </row>
    <row r="1154" ht="16.5" hidden="1" customHeight="1">
      <c r="A1154" s="4" t="s">
        <v>2348</v>
      </c>
      <c r="B1154" s="1">
        <v>0.0</v>
      </c>
      <c r="C1154" s="1">
        <v>0.0</v>
      </c>
      <c r="D1154" s="1" t="s">
        <v>2349</v>
      </c>
      <c r="E1154" s="1">
        <v>0.0</v>
      </c>
      <c r="F1154" s="1">
        <v>0.0</v>
      </c>
      <c r="G1154" s="1">
        <v>0.0</v>
      </c>
      <c r="H1154" s="1">
        <v>0.0</v>
      </c>
      <c r="I1154" s="5">
        <v>0.0</v>
      </c>
      <c r="J1154" s="5">
        <v>0.0</v>
      </c>
      <c r="K1154" s="5">
        <v>0.0</v>
      </c>
      <c r="L1154" s="5">
        <v>0.0</v>
      </c>
      <c r="M1154" s="5">
        <v>0.0</v>
      </c>
      <c r="N1154" s="5">
        <v>0.0</v>
      </c>
      <c r="O1154" s="5">
        <v>0.0</v>
      </c>
      <c r="P1154" s="5">
        <v>0.0</v>
      </c>
      <c r="Q1154" s="5">
        <v>0.0</v>
      </c>
      <c r="R1154" s="5">
        <v>0.0</v>
      </c>
      <c r="S1154" s="5">
        <v>0.0</v>
      </c>
      <c r="T1154" s="5">
        <v>0.0</v>
      </c>
      <c r="U1154" s="5">
        <v>0.0</v>
      </c>
      <c r="V1154" s="5"/>
      <c r="W1154" s="5"/>
      <c r="X1154" s="5"/>
      <c r="Y1154" s="5"/>
      <c r="Z1154" s="5"/>
      <c r="AA1154" s="5"/>
      <c r="AB1154" s="5"/>
      <c r="AC1154" s="5"/>
      <c r="AD1154" s="5"/>
    </row>
    <row r="1155" ht="16.5" hidden="1" customHeight="1">
      <c r="A1155" s="4" t="s">
        <v>1324</v>
      </c>
      <c r="B1155" s="1">
        <v>63.0</v>
      </c>
      <c r="C1155" s="5">
        <v>0.0</v>
      </c>
      <c r="D1155" s="1" t="s">
        <v>3022</v>
      </c>
      <c r="E1155" s="5">
        <v>0.0</v>
      </c>
      <c r="F1155" s="5">
        <v>0.0</v>
      </c>
      <c r="G1155" s="5">
        <v>0.0</v>
      </c>
      <c r="H1155" s="5">
        <v>0.0</v>
      </c>
      <c r="I1155" s="5">
        <v>0.0</v>
      </c>
      <c r="J1155" s="5">
        <v>0.0</v>
      </c>
      <c r="K1155" s="5">
        <v>0.0</v>
      </c>
      <c r="L1155" s="5">
        <v>0.0</v>
      </c>
      <c r="M1155" s="5">
        <v>0.0</v>
      </c>
      <c r="N1155" s="5">
        <v>0.0</v>
      </c>
      <c r="O1155" s="5">
        <v>0.0</v>
      </c>
      <c r="P1155" s="5">
        <v>0.0</v>
      </c>
      <c r="Q1155" s="5">
        <v>0.0</v>
      </c>
      <c r="R1155" s="5">
        <v>0.0</v>
      </c>
      <c r="S1155" s="5">
        <v>0.0</v>
      </c>
      <c r="T1155" s="5">
        <v>0.0</v>
      </c>
      <c r="U1155" s="5">
        <v>0.0</v>
      </c>
      <c r="V1155" s="5"/>
      <c r="W1155" s="5"/>
      <c r="X1155" s="5"/>
      <c r="Y1155" s="5"/>
      <c r="Z1155" s="5"/>
      <c r="AA1155" s="5"/>
      <c r="AB1155" s="5"/>
      <c r="AC1155" s="5"/>
      <c r="AD1155" s="5"/>
    </row>
    <row r="1156" ht="16.5" hidden="1" customHeight="1">
      <c r="A1156" s="4" t="s">
        <v>1338</v>
      </c>
      <c r="B1156" s="1">
        <v>60.0</v>
      </c>
      <c r="C1156" s="1">
        <v>0.0</v>
      </c>
      <c r="D1156" s="1" t="s">
        <v>3023</v>
      </c>
      <c r="E1156" s="1">
        <v>0.0</v>
      </c>
      <c r="F1156" s="1">
        <v>0.0</v>
      </c>
      <c r="G1156" s="1">
        <v>0.0</v>
      </c>
      <c r="H1156" s="1">
        <v>0.0</v>
      </c>
      <c r="I1156" s="1">
        <v>0.0</v>
      </c>
      <c r="J1156" s="5">
        <v>0.0</v>
      </c>
      <c r="K1156" s="5">
        <v>0.0</v>
      </c>
      <c r="L1156" s="5">
        <v>0.0</v>
      </c>
      <c r="M1156" s="5">
        <v>0.0</v>
      </c>
      <c r="N1156" s="5">
        <v>0.0</v>
      </c>
      <c r="O1156" s="5">
        <v>0.0</v>
      </c>
      <c r="P1156" s="5">
        <v>0.0</v>
      </c>
      <c r="Q1156" s="5">
        <v>0.0</v>
      </c>
      <c r="R1156" s="5">
        <v>0.0</v>
      </c>
      <c r="S1156" s="5">
        <v>0.0</v>
      </c>
      <c r="T1156" s="5">
        <v>0.0</v>
      </c>
      <c r="U1156" s="5">
        <v>0.0</v>
      </c>
      <c r="V1156" s="5"/>
      <c r="W1156" s="5"/>
      <c r="X1156" s="5"/>
      <c r="Y1156" s="5"/>
      <c r="Z1156" s="5"/>
      <c r="AA1156" s="5"/>
      <c r="AB1156" s="5"/>
      <c r="AC1156" s="5"/>
      <c r="AD1156" s="5"/>
    </row>
    <row r="1157" ht="16.5" hidden="1" customHeight="1">
      <c r="A1157" s="4" t="s">
        <v>2350</v>
      </c>
      <c r="B1157" s="1">
        <v>144.0</v>
      </c>
      <c r="C1157" s="5">
        <v>0.0</v>
      </c>
      <c r="D1157" s="1" t="s">
        <v>2351</v>
      </c>
      <c r="E1157" s="5">
        <v>0.0</v>
      </c>
      <c r="F1157" s="5">
        <v>0.0</v>
      </c>
      <c r="G1157" s="5">
        <v>0.0</v>
      </c>
      <c r="H1157" s="5">
        <v>0.0</v>
      </c>
      <c r="I1157" s="5">
        <v>0.0</v>
      </c>
      <c r="J1157" s="5">
        <v>0.0</v>
      </c>
      <c r="K1157" s="5">
        <v>0.0</v>
      </c>
      <c r="L1157" s="5">
        <v>0.0</v>
      </c>
      <c r="M1157" s="5">
        <v>0.0</v>
      </c>
      <c r="N1157" s="5">
        <v>0.0</v>
      </c>
      <c r="O1157" s="5">
        <v>0.0</v>
      </c>
      <c r="P1157" s="5">
        <v>0.0</v>
      </c>
      <c r="Q1157" s="5">
        <v>0.0</v>
      </c>
      <c r="R1157" s="5">
        <v>0.0</v>
      </c>
      <c r="S1157" s="5">
        <v>0.0</v>
      </c>
      <c r="T1157" s="5">
        <v>0.0</v>
      </c>
      <c r="U1157" s="5">
        <v>0.0</v>
      </c>
      <c r="V1157" s="5"/>
      <c r="W1157" s="5"/>
      <c r="X1157" s="5"/>
      <c r="Y1157" s="5"/>
      <c r="Z1157" s="5"/>
      <c r="AA1157" s="5"/>
      <c r="AB1157" s="5"/>
      <c r="AC1157" s="5"/>
      <c r="AD1157" s="5"/>
    </row>
    <row r="1158" ht="16.5" hidden="1" customHeight="1">
      <c r="A1158" s="4" t="s">
        <v>1340</v>
      </c>
      <c r="B1158" s="1">
        <v>223.0</v>
      </c>
      <c r="C1158" s="1">
        <v>0.0</v>
      </c>
      <c r="D1158" s="1" t="s">
        <v>3024</v>
      </c>
      <c r="E1158" s="5">
        <v>0.0</v>
      </c>
      <c r="F1158" s="5">
        <v>0.0</v>
      </c>
      <c r="G1158" s="5">
        <v>0.0</v>
      </c>
      <c r="H1158" s="5">
        <v>0.0</v>
      </c>
      <c r="I1158" s="5">
        <v>0.0</v>
      </c>
      <c r="J1158" s="5">
        <v>0.0</v>
      </c>
      <c r="K1158" s="5">
        <v>0.0</v>
      </c>
      <c r="L1158" s="5">
        <v>0.0</v>
      </c>
      <c r="M1158" s="5">
        <v>0.0</v>
      </c>
      <c r="N1158" s="5">
        <v>0.0</v>
      </c>
      <c r="O1158" s="5">
        <v>0.0</v>
      </c>
      <c r="P1158" s="5">
        <v>0.0</v>
      </c>
      <c r="Q1158" s="5">
        <v>0.0</v>
      </c>
      <c r="R1158" s="5">
        <v>0.0</v>
      </c>
      <c r="S1158" s="5">
        <v>0.0</v>
      </c>
      <c r="T1158" s="5">
        <v>0.0</v>
      </c>
      <c r="U1158" s="5">
        <v>0.0</v>
      </c>
      <c r="V1158" s="5"/>
      <c r="W1158" s="5"/>
      <c r="X1158" s="5"/>
      <c r="Y1158" s="5"/>
      <c r="Z1158" s="5"/>
      <c r="AA1158" s="5"/>
      <c r="AB1158" s="5"/>
      <c r="AC1158" s="5"/>
      <c r="AD1158" s="5"/>
    </row>
    <row r="1159" ht="16.5" hidden="1" customHeight="1">
      <c r="A1159" s="4" t="s">
        <v>2360</v>
      </c>
      <c r="B1159" s="1">
        <v>18.0</v>
      </c>
      <c r="C1159" s="1">
        <v>0.0</v>
      </c>
      <c r="D1159" s="1" t="s">
        <v>2361</v>
      </c>
      <c r="E1159" s="1">
        <v>0.0</v>
      </c>
      <c r="F1159" s="1">
        <v>0.0</v>
      </c>
      <c r="G1159" s="1">
        <v>0.0</v>
      </c>
      <c r="H1159" s="1">
        <v>0.0</v>
      </c>
      <c r="I1159" s="1">
        <v>0.0</v>
      </c>
      <c r="J1159" s="5">
        <v>0.0</v>
      </c>
      <c r="K1159" s="5">
        <v>0.0</v>
      </c>
      <c r="L1159" s="5">
        <v>0.0</v>
      </c>
      <c r="M1159" s="5">
        <v>0.0</v>
      </c>
      <c r="N1159" s="5">
        <v>0.0</v>
      </c>
      <c r="O1159" s="5">
        <v>0.0</v>
      </c>
      <c r="P1159" s="5">
        <v>0.0</v>
      </c>
      <c r="Q1159" s="5">
        <v>0.0</v>
      </c>
      <c r="R1159" s="5">
        <v>0.0</v>
      </c>
      <c r="S1159" s="5">
        <v>0.0</v>
      </c>
      <c r="T1159" s="5">
        <v>0.0</v>
      </c>
      <c r="U1159" s="5">
        <v>0.0</v>
      </c>
      <c r="V1159" s="5"/>
      <c r="W1159" s="5"/>
      <c r="X1159" s="5"/>
      <c r="Y1159" s="5"/>
      <c r="Z1159" s="5"/>
      <c r="AA1159" s="5"/>
      <c r="AB1159" s="5"/>
      <c r="AC1159" s="5"/>
      <c r="AD1159" s="5"/>
    </row>
    <row r="1160" ht="16.5" hidden="1" customHeight="1">
      <c r="A1160" s="4" t="s">
        <v>2362</v>
      </c>
      <c r="B1160" s="5">
        <v>67.0</v>
      </c>
      <c r="C1160" s="5">
        <v>0.0</v>
      </c>
      <c r="D1160" s="1" t="s">
        <v>2363</v>
      </c>
      <c r="E1160" s="5">
        <v>0.0</v>
      </c>
      <c r="F1160" s="5">
        <v>0.0</v>
      </c>
      <c r="G1160" s="5">
        <v>0.0</v>
      </c>
      <c r="H1160" s="5">
        <v>0.0</v>
      </c>
      <c r="I1160" s="5">
        <v>0.0</v>
      </c>
      <c r="J1160" s="5">
        <v>0.0</v>
      </c>
      <c r="K1160" s="5">
        <v>0.0</v>
      </c>
      <c r="L1160" s="5">
        <v>0.0</v>
      </c>
      <c r="M1160" s="5">
        <v>0.0</v>
      </c>
      <c r="N1160" s="5">
        <v>0.0</v>
      </c>
      <c r="O1160" s="5">
        <v>0.0</v>
      </c>
      <c r="P1160" s="5">
        <v>0.0</v>
      </c>
      <c r="Q1160" s="5">
        <v>0.0</v>
      </c>
      <c r="R1160" s="5">
        <v>0.0</v>
      </c>
      <c r="S1160" s="5">
        <v>0.0</v>
      </c>
      <c r="T1160" s="5">
        <v>0.0</v>
      </c>
      <c r="U1160" s="5">
        <v>0.0</v>
      </c>
      <c r="V1160" s="5"/>
      <c r="W1160" s="5"/>
      <c r="X1160" s="5"/>
      <c r="Y1160" s="5"/>
      <c r="Z1160" s="5"/>
      <c r="AA1160" s="5"/>
      <c r="AB1160" s="5"/>
      <c r="AC1160" s="5"/>
      <c r="AD1160" s="5"/>
    </row>
    <row r="1161" ht="16.5" hidden="1" customHeight="1">
      <c r="A1161" s="4" t="s">
        <v>2364</v>
      </c>
      <c r="B1161" s="1">
        <v>50.0</v>
      </c>
      <c r="C1161" s="1">
        <v>0.0</v>
      </c>
      <c r="D1161" s="1" t="s">
        <v>3025</v>
      </c>
      <c r="E1161" s="1">
        <v>0.0</v>
      </c>
      <c r="F1161" s="1">
        <v>0.0</v>
      </c>
      <c r="G1161" s="1">
        <v>0.0</v>
      </c>
      <c r="H1161" s="1">
        <v>0.0</v>
      </c>
      <c r="I1161" s="1">
        <v>0.0</v>
      </c>
      <c r="J1161" s="1">
        <v>0.0</v>
      </c>
      <c r="K1161" s="1">
        <v>0.0</v>
      </c>
      <c r="L1161" s="5">
        <v>0.0</v>
      </c>
      <c r="M1161" s="5">
        <v>0.0</v>
      </c>
      <c r="N1161" s="5">
        <v>0.0</v>
      </c>
      <c r="O1161" s="5">
        <v>0.0</v>
      </c>
      <c r="P1161" s="5">
        <v>0.0</v>
      </c>
      <c r="Q1161" s="5">
        <v>0.0</v>
      </c>
      <c r="R1161" s="5">
        <v>0.0</v>
      </c>
      <c r="S1161" s="5">
        <v>0.0</v>
      </c>
      <c r="T1161" s="5">
        <v>0.0</v>
      </c>
      <c r="U1161" s="5">
        <v>0.0</v>
      </c>
      <c r="V1161" s="5"/>
      <c r="W1161" s="5"/>
      <c r="X1161" s="5"/>
      <c r="Y1161" s="5"/>
      <c r="Z1161" s="5"/>
      <c r="AA1161" s="5"/>
      <c r="AB1161" s="5"/>
      <c r="AC1161" s="5"/>
      <c r="AD1161" s="5"/>
    </row>
    <row r="1162" ht="16.5" hidden="1" customHeight="1">
      <c r="A1162" s="4" t="s">
        <v>2366</v>
      </c>
      <c r="B1162" s="5">
        <v>11.0</v>
      </c>
      <c r="C1162" s="5">
        <v>0.0</v>
      </c>
      <c r="D1162" s="1" t="s">
        <v>2367</v>
      </c>
      <c r="E1162" s="5">
        <v>0.0</v>
      </c>
      <c r="F1162" s="5">
        <v>0.0</v>
      </c>
      <c r="G1162" s="5">
        <v>0.0</v>
      </c>
      <c r="H1162" s="5">
        <v>0.0</v>
      </c>
      <c r="I1162" s="5">
        <v>0.0</v>
      </c>
      <c r="J1162" s="5">
        <v>0.0</v>
      </c>
      <c r="K1162" s="5">
        <v>0.0</v>
      </c>
      <c r="L1162" s="5">
        <v>0.0</v>
      </c>
      <c r="M1162" s="5">
        <v>0.0</v>
      </c>
      <c r="N1162" s="5">
        <v>0.0</v>
      </c>
      <c r="O1162" s="5">
        <v>0.0</v>
      </c>
      <c r="P1162" s="5">
        <v>0.0</v>
      </c>
      <c r="Q1162" s="5">
        <v>0.0</v>
      </c>
      <c r="R1162" s="5">
        <v>0.0</v>
      </c>
      <c r="S1162" s="5">
        <v>0.0</v>
      </c>
      <c r="T1162" s="5">
        <v>0.0</v>
      </c>
      <c r="U1162" s="5">
        <v>0.0</v>
      </c>
      <c r="V1162" s="5"/>
      <c r="W1162" s="5"/>
      <c r="X1162" s="5"/>
      <c r="Y1162" s="5"/>
      <c r="Z1162" s="5"/>
      <c r="AA1162" s="5"/>
      <c r="AB1162" s="5"/>
      <c r="AC1162" s="5"/>
      <c r="AD1162" s="5"/>
    </row>
    <row r="1163" ht="16.5" hidden="1" customHeight="1">
      <c r="A1163" s="1" t="s">
        <v>2368</v>
      </c>
      <c r="B1163" s="1">
        <v>0.0</v>
      </c>
      <c r="C1163" s="5">
        <v>0.0</v>
      </c>
      <c r="D1163" s="1" t="s">
        <v>2369</v>
      </c>
      <c r="E1163" s="5">
        <v>0.0</v>
      </c>
      <c r="F1163" s="5">
        <v>0.0</v>
      </c>
      <c r="G1163" s="5">
        <v>0.0</v>
      </c>
      <c r="H1163" s="5">
        <v>0.0</v>
      </c>
      <c r="I1163" s="5">
        <v>0.0</v>
      </c>
      <c r="J1163" s="5">
        <v>0.0</v>
      </c>
      <c r="K1163" s="5">
        <v>0.0</v>
      </c>
      <c r="L1163" s="5">
        <v>0.0</v>
      </c>
      <c r="M1163" s="5">
        <v>0.0</v>
      </c>
      <c r="N1163" s="5">
        <v>0.0</v>
      </c>
      <c r="O1163" s="5">
        <v>0.0</v>
      </c>
      <c r="P1163" s="5">
        <v>0.0</v>
      </c>
      <c r="Q1163" s="5">
        <v>0.0</v>
      </c>
      <c r="R1163" s="5">
        <v>0.0</v>
      </c>
      <c r="S1163" s="5">
        <v>0.0</v>
      </c>
      <c r="T1163" s="5">
        <v>0.0</v>
      </c>
      <c r="U1163" s="5">
        <v>0.0</v>
      </c>
      <c r="V1163" s="5"/>
      <c r="W1163" s="5"/>
      <c r="X1163" s="5"/>
      <c r="Y1163" s="5"/>
      <c r="Z1163" s="5"/>
      <c r="AA1163" s="5"/>
      <c r="AB1163" s="5"/>
      <c r="AC1163" s="5"/>
      <c r="AD1163" s="5"/>
    </row>
    <row r="1164" ht="16.5" hidden="1" customHeight="1">
      <c r="A1164" s="1" t="s">
        <v>2370</v>
      </c>
      <c r="B1164" s="1">
        <v>0.0</v>
      </c>
      <c r="C1164" s="5">
        <v>0.0</v>
      </c>
      <c r="D1164" s="1" t="s">
        <v>2371</v>
      </c>
      <c r="E1164" s="5">
        <v>0.0</v>
      </c>
      <c r="F1164" s="5">
        <v>0.0</v>
      </c>
      <c r="G1164" s="5">
        <v>0.0</v>
      </c>
      <c r="H1164" s="5">
        <v>0.0</v>
      </c>
      <c r="I1164" s="5">
        <v>0.0</v>
      </c>
      <c r="J1164" s="5">
        <v>0.0</v>
      </c>
      <c r="K1164" s="5">
        <v>0.0</v>
      </c>
      <c r="L1164" s="5">
        <v>0.0</v>
      </c>
      <c r="M1164" s="5">
        <v>0.0</v>
      </c>
      <c r="N1164" s="5">
        <v>0.0</v>
      </c>
      <c r="O1164" s="5">
        <v>0.0</v>
      </c>
      <c r="P1164" s="5">
        <v>0.0</v>
      </c>
      <c r="Q1164" s="5">
        <v>0.0</v>
      </c>
      <c r="R1164" s="5">
        <v>0.0</v>
      </c>
      <c r="S1164" s="5">
        <v>0.0</v>
      </c>
      <c r="T1164" s="5">
        <v>0.0</v>
      </c>
      <c r="U1164" s="5">
        <v>0.0</v>
      </c>
      <c r="V1164" s="5"/>
      <c r="W1164" s="5"/>
      <c r="X1164" s="5"/>
      <c r="Y1164" s="5"/>
      <c r="Z1164" s="5"/>
      <c r="AA1164" s="5"/>
      <c r="AB1164" s="5"/>
      <c r="AC1164" s="5"/>
      <c r="AD1164" s="5"/>
    </row>
    <row r="1165" ht="16.5" hidden="1" customHeight="1">
      <c r="A1165" s="4" t="s">
        <v>2372</v>
      </c>
      <c r="B1165" s="1">
        <v>8.0</v>
      </c>
      <c r="C1165" s="1">
        <v>0.0</v>
      </c>
      <c r="D1165" s="1" t="s">
        <v>2373</v>
      </c>
      <c r="E1165" s="5">
        <v>0.0</v>
      </c>
      <c r="F1165" s="5">
        <v>0.0</v>
      </c>
      <c r="G1165" s="5">
        <v>0.0</v>
      </c>
      <c r="H1165" s="5">
        <v>0.0</v>
      </c>
      <c r="I1165" s="5">
        <v>0.0</v>
      </c>
      <c r="J1165" s="5">
        <v>0.0</v>
      </c>
      <c r="K1165" s="5">
        <v>0.0</v>
      </c>
      <c r="L1165" s="5">
        <v>0.0</v>
      </c>
      <c r="M1165" s="5">
        <v>0.0</v>
      </c>
      <c r="N1165" s="5">
        <v>0.0</v>
      </c>
      <c r="O1165" s="5">
        <v>0.0</v>
      </c>
      <c r="P1165" s="5">
        <v>0.0</v>
      </c>
      <c r="Q1165" s="5">
        <v>0.0</v>
      </c>
      <c r="R1165" s="5">
        <v>0.0</v>
      </c>
      <c r="S1165" s="5">
        <v>0.0</v>
      </c>
      <c r="T1165" s="5">
        <v>0.0</v>
      </c>
      <c r="U1165" s="5">
        <v>0.0</v>
      </c>
      <c r="V1165" s="5"/>
      <c r="W1165" s="5"/>
      <c r="X1165" s="5"/>
      <c r="Y1165" s="5"/>
      <c r="Z1165" s="5"/>
      <c r="AA1165" s="5"/>
      <c r="AB1165" s="5"/>
      <c r="AC1165" s="5"/>
      <c r="AD1165" s="5"/>
    </row>
    <row r="1166" ht="16.5" hidden="1" customHeight="1">
      <c r="A1166" s="4" t="s">
        <v>2374</v>
      </c>
      <c r="B1166" s="1">
        <v>0.0</v>
      </c>
      <c r="C1166" s="1">
        <v>0.0</v>
      </c>
      <c r="D1166" s="1" t="s">
        <v>2375</v>
      </c>
      <c r="E1166" s="1">
        <v>0.0</v>
      </c>
      <c r="F1166" s="5">
        <v>0.0</v>
      </c>
      <c r="G1166" s="5">
        <v>0.0</v>
      </c>
      <c r="H1166" s="5">
        <v>0.0</v>
      </c>
      <c r="I1166" s="5">
        <v>0.0</v>
      </c>
      <c r="J1166" s="5">
        <v>0.0</v>
      </c>
      <c r="K1166" s="5">
        <v>0.0</v>
      </c>
      <c r="L1166" s="5">
        <v>0.0</v>
      </c>
      <c r="M1166" s="5">
        <v>0.0</v>
      </c>
      <c r="N1166" s="5">
        <v>0.0</v>
      </c>
      <c r="O1166" s="5">
        <v>0.0</v>
      </c>
      <c r="P1166" s="5">
        <v>0.0</v>
      </c>
      <c r="Q1166" s="5">
        <v>0.0</v>
      </c>
      <c r="R1166" s="5">
        <v>0.0</v>
      </c>
      <c r="S1166" s="5">
        <v>0.0</v>
      </c>
      <c r="T1166" s="5">
        <v>0.0</v>
      </c>
      <c r="U1166" s="5">
        <v>0.0</v>
      </c>
      <c r="V1166" s="5"/>
      <c r="W1166" s="5"/>
      <c r="X1166" s="5"/>
      <c r="Y1166" s="5"/>
      <c r="Z1166" s="5"/>
      <c r="AA1166" s="5"/>
      <c r="AB1166" s="5"/>
      <c r="AC1166" s="5"/>
      <c r="AD1166" s="5"/>
    </row>
    <row r="1167" ht="16.5" hidden="1" customHeight="1">
      <c r="A1167" s="1" t="s">
        <v>2376</v>
      </c>
      <c r="B1167" s="1">
        <v>0.0</v>
      </c>
      <c r="C1167" s="1">
        <v>0.0</v>
      </c>
      <c r="D1167" s="1" t="s">
        <v>2377</v>
      </c>
      <c r="E1167" s="1">
        <v>0.0</v>
      </c>
      <c r="F1167" s="1">
        <v>0.0</v>
      </c>
      <c r="G1167" s="1">
        <v>0.0</v>
      </c>
      <c r="H1167" s="1">
        <v>0.0</v>
      </c>
      <c r="I1167" s="5">
        <v>0.0</v>
      </c>
      <c r="J1167" s="5">
        <v>0.0</v>
      </c>
      <c r="K1167" s="5">
        <v>0.0</v>
      </c>
      <c r="L1167" s="5">
        <v>0.0</v>
      </c>
      <c r="M1167" s="5">
        <v>0.0</v>
      </c>
      <c r="N1167" s="5">
        <v>0.0</v>
      </c>
      <c r="O1167" s="5">
        <v>0.0</v>
      </c>
      <c r="P1167" s="5">
        <v>0.0</v>
      </c>
      <c r="Q1167" s="5">
        <v>0.0</v>
      </c>
      <c r="R1167" s="5">
        <v>0.0</v>
      </c>
      <c r="S1167" s="5">
        <v>0.0</v>
      </c>
      <c r="T1167" s="5">
        <v>0.0</v>
      </c>
      <c r="U1167" s="5">
        <v>0.0</v>
      </c>
      <c r="V1167" s="5"/>
      <c r="W1167" s="5"/>
      <c r="X1167" s="5"/>
      <c r="Y1167" s="5"/>
      <c r="Z1167" s="5"/>
      <c r="AA1167" s="5"/>
      <c r="AB1167" s="5"/>
      <c r="AC1167" s="5"/>
      <c r="AD1167" s="5"/>
    </row>
    <row r="1168" ht="16.5" hidden="1" customHeight="1">
      <c r="A1168" s="1" t="s">
        <v>2378</v>
      </c>
      <c r="B1168" s="1">
        <v>0.0</v>
      </c>
      <c r="C1168" s="5">
        <v>0.0</v>
      </c>
      <c r="D1168" s="1" t="s">
        <v>2379</v>
      </c>
      <c r="E1168" s="5">
        <v>0.0</v>
      </c>
      <c r="F1168" s="5">
        <v>0.0</v>
      </c>
      <c r="G1168" s="5">
        <v>0.0</v>
      </c>
      <c r="H1168" s="5">
        <v>0.0</v>
      </c>
      <c r="I1168" s="5">
        <v>0.0</v>
      </c>
      <c r="J1168" s="5">
        <v>0.0</v>
      </c>
      <c r="K1168" s="5">
        <v>0.0</v>
      </c>
      <c r="L1168" s="5">
        <v>0.0</v>
      </c>
      <c r="M1168" s="5">
        <v>0.0</v>
      </c>
      <c r="N1168" s="5">
        <v>0.0</v>
      </c>
      <c r="O1168" s="5">
        <v>0.0</v>
      </c>
      <c r="P1168" s="5">
        <v>0.0</v>
      </c>
      <c r="Q1168" s="5">
        <v>0.0</v>
      </c>
      <c r="R1168" s="5">
        <v>0.0</v>
      </c>
      <c r="S1168" s="5">
        <v>0.0</v>
      </c>
      <c r="T1168" s="5">
        <v>0.0</v>
      </c>
      <c r="U1168" s="5">
        <v>0.0</v>
      </c>
      <c r="V1168" s="5"/>
      <c r="W1168" s="5"/>
      <c r="X1168" s="5"/>
      <c r="Y1168" s="5"/>
      <c r="Z1168" s="5"/>
      <c r="AA1168" s="5"/>
      <c r="AB1168" s="5"/>
      <c r="AC1168" s="5"/>
      <c r="AD1168" s="5"/>
    </row>
    <row r="1169" ht="16.5" hidden="1" customHeight="1">
      <c r="A1169" s="1" t="s">
        <v>2380</v>
      </c>
      <c r="B1169" s="1">
        <v>0.0</v>
      </c>
      <c r="C1169" s="1">
        <v>0.0</v>
      </c>
      <c r="D1169" s="1" t="s">
        <v>2381</v>
      </c>
      <c r="E1169" s="1">
        <v>0.0</v>
      </c>
      <c r="F1169" s="1">
        <v>0.0</v>
      </c>
      <c r="G1169" s="1">
        <v>0.0</v>
      </c>
      <c r="H1169" s="1">
        <v>0.0</v>
      </c>
      <c r="I1169" s="1">
        <v>0.0</v>
      </c>
      <c r="J1169" s="1">
        <v>0.0</v>
      </c>
      <c r="K1169" s="1">
        <v>0.0</v>
      </c>
      <c r="L1169" s="5">
        <v>0.0</v>
      </c>
      <c r="M1169" s="5">
        <v>0.0</v>
      </c>
      <c r="N1169" s="5">
        <v>0.0</v>
      </c>
      <c r="O1169" s="5">
        <v>0.0</v>
      </c>
      <c r="P1169" s="5">
        <v>0.0</v>
      </c>
      <c r="Q1169" s="5">
        <v>0.0</v>
      </c>
      <c r="R1169" s="5">
        <v>0.0</v>
      </c>
      <c r="S1169" s="5">
        <v>0.0</v>
      </c>
      <c r="T1169" s="5">
        <v>0.0</v>
      </c>
      <c r="U1169" s="5">
        <v>0.0</v>
      </c>
      <c r="V1169" s="5"/>
      <c r="W1169" s="5"/>
      <c r="X1169" s="5"/>
      <c r="Y1169" s="5"/>
      <c r="Z1169" s="5"/>
      <c r="AA1169" s="5"/>
      <c r="AB1169" s="5"/>
      <c r="AC1169" s="5"/>
      <c r="AD1169" s="5"/>
    </row>
    <row r="1170" ht="16.5" hidden="1" customHeight="1">
      <c r="A1170" s="4" t="s">
        <v>2382</v>
      </c>
      <c r="B1170" s="1">
        <v>0.0</v>
      </c>
      <c r="C1170" s="1">
        <v>0.0</v>
      </c>
      <c r="D1170" s="1" t="s">
        <v>2383</v>
      </c>
      <c r="E1170" s="5">
        <v>0.0</v>
      </c>
      <c r="F1170" s="5">
        <v>0.0</v>
      </c>
      <c r="G1170" s="5">
        <v>0.0</v>
      </c>
      <c r="H1170" s="5">
        <v>0.0</v>
      </c>
      <c r="I1170" s="5">
        <v>0.0</v>
      </c>
      <c r="J1170" s="5">
        <v>0.0</v>
      </c>
      <c r="K1170" s="5">
        <v>0.0</v>
      </c>
      <c r="L1170" s="5">
        <v>0.0</v>
      </c>
      <c r="M1170" s="5">
        <v>0.0</v>
      </c>
      <c r="N1170" s="5">
        <v>0.0</v>
      </c>
      <c r="O1170" s="5">
        <v>0.0</v>
      </c>
      <c r="P1170" s="5">
        <v>0.0</v>
      </c>
      <c r="Q1170" s="5">
        <v>0.0</v>
      </c>
      <c r="R1170" s="5">
        <v>0.0</v>
      </c>
      <c r="S1170" s="5">
        <v>0.0</v>
      </c>
      <c r="T1170" s="5">
        <v>0.0</v>
      </c>
      <c r="U1170" s="5">
        <v>0.0</v>
      </c>
      <c r="V1170" s="5"/>
      <c r="W1170" s="5"/>
      <c r="X1170" s="5"/>
      <c r="Y1170" s="5"/>
      <c r="Z1170" s="5"/>
      <c r="AA1170" s="5"/>
      <c r="AB1170" s="5"/>
      <c r="AC1170" s="5"/>
      <c r="AD1170" s="5"/>
    </row>
    <row r="1171" ht="16.5" hidden="1" customHeight="1">
      <c r="A1171" s="4" t="s">
        <v>2384</v>
      </c>
      <c r="B1171" s="5">
        <v>0.0</v>
      </c>
      <c r="C1171" s="5">
        <v>0.0</v>
      </c>
      <c r="D1171" s="1" t="s">
        <v>3026</v>
      </c>
      <c r="E1171" s="5">
        <v>0.0</v>
      </c>
      <c r="F1171" s="5">
        <v>0.0</v>
      </c>
      <c r="G1171" s="5">
        <v>0.0</v>
      </c>
      <c r="H1171" s="5">
        <v>0.0</v>
      </c>
      <c r="I1171" s="5">
        <v>0.0</v>
      </c>
      <c r="J1171" s="5">
        <v>0.0</v>
      </c>
      <c r="K1171" s="5">
        <v>0.0</v>
      </c>
      <c r="L1171" s="5">
        <v>0.0</v>
      </c>
      <c r="M1171" s="5">
        <v>0.0</v>
      </c>
      <c r="N1171" s="5">
        <v>0.0</v>
      </c>
      <c r="O1171" s="5">
        <v>0.0</v>
      </c>
      <c r="P1171" s="5">
        <v>0.0</v>
      </c>
      <c r="Q1171" s="5">
        <v>0.0</v>
      </c>
      <c r="R1171" s="5">
        <v>0.0</v>
      </c>
      <c r="S1171" s="5">
        <v>0.0</v>
      </c>
      <c r="T1171" s="5">
        <v>0.0</v>
      </c>
      <c r="U1171" s="5">
        <v>0.0</v>
      </c>
      <c r="V1171" s="5"/>
      <c r="W1171" s="5"/>
      <c r="X1171" s="5"/>
      <c r="Y1171" s="5"/>
      <c r="Z1171" s="5"/>
      <c r="AA1171" s="5"/>
      <c r="AB1171" s="5"/>
      <c r="AC1171" s="5"/>
      <c r="AD1171" s="5"/>
    </row>
    <row r="1172" ht="16.5" hidden="1" customHeight="1">
      <c r="A1172" s="4" t="s">
        <v>2388</v>
      </c>
      <c r="B1172" s="1">
        <v>0.0</v>
      </c>
      <c r="C1172" s="1">
        <v>0.0</v>
      </c>
      <c r="D1172" s="1" t="s">
        <v>2389</v>
      </c>
      <c r="E1172" s="1">
        <v>0.0</v>
      </c>
      <c r="F1172" s="1">
        <v>0.0</v>
      </c>
      <c r="G1172" s="1">
        <v>0.0</v>
      </c>
      <c r="H1172" s="1">
        <v>0.0</v>
      </c>
      <c r="I1172" s="1">
        <v>0.0</v>
      </c>
      <c r="J1172" s="1">
        <v>0.0</v>
      </c>
      <c r="K1172" s="5">
        <v>0.0</v>
      </c>
      <c r="L1172" s="5">
        <v>0.0</v>
      </c>
      <c r="M1172" s="5">
        <v>0.0</v>
      </c>
      <c r="N1172" s="5">
        <v>0.0</v>
      </c>
      <c r="O1172" s="5">
        <v>0.0</v>
      </c>
      <c r="P1172" s="5">
        <v>0.0</v>
      </c>
      <c r="Q1172" s="5">
        <v>0.0</v>
      </c>
      <c r="R1172" s="5">
        <v>0.0</v>
      </c>
      <c r="S1172" s="5">
        <v>0.0</v>
      </c>
      <c r="T1172" s="5">
        <v>0.0</v>
      </c>
      <c r="U1172" s="5">
        <v>0.0</v>
      </c>
      <c r="V1172" s="5"/>
      <c r="W1172" s="5"/>
      <c r="X1172" s="5"/>
      <c r="Y1172" s="5"/>
      <c r="Z1172" s="5"/>
      <c r="AA1172" s="5"/>
      <c r="AB1172" s="5"/>
      <c r="AC1172" s="5"/>
      <c r="AD1172" s="5"/>
    </row>
    <row r="1173" ht="16.5" hidden="1" customHeight="1">
      <c r="A1173" s="4" t="s">
        <v>2392</v>
      </c>
      <c r="B1173" s="5">
        <v>0.0</v>
      </c>
      <c r="C1173" s="5">
        <v>0.0</v>
      </c>
      <c r="D1173" s="1" t="s">
        <v>2393</v>
      </c>
      <c r="E1173" s="5">
        <v>0.0</v>
      </c>
      <c r="F1173" s="5">
        <v>0.0</v>
      </c>
      <c r="G1173" s="5">
        <v>0.0</v>
      </c>
      <c r="H1173" s="5">
        <v>0.0</v>
      </c>
      <c r="I1173" s="5">
        <v>0.0</v>
      </c>
      <c r="J1173" s="5">
        <v>0.0</v>
      </c>
      <c r="K1173" s="5">
        <v>0.0</v>
      </c>
      <c r="L1173" s="5">
        <v>0.0</v>
      </c>
      <c r="M1173" s="5">
        <v>0.0</v>
      </c>
      <c r="N1173" s="5">
        <v>0.0</v>
      </c>
      <c r="O1173" s="5">
        <v>0.0</v>
      </c>
      <c r="P1173" s="5">
        <v>0.0</v>
      </c>
      <c r="Q1173" s="5">
        <v>0.0</v>
      </c>
      <c r="R1173" s="5">
        <v>0.0</v>
      </c>
      <c r="S1173" s="5">
        <v>0.0</v>
      </c>
      <c r="T1173" s="5">
        <v>0.0</v>
      </c>
      <c r="U1173" s="5">
        <v>0.0</v>
      </c>
      <c r="V1173" s="5"/>
      <c r="W1173" s="5"/>
      <c r="X1173" s="5"/>
      <c r="Y1173" s="5"/>
      <c r="Z1173" s="5"/>
      <c r="AA1173" s="5"/>
      <c r="AB1173" s="5"/>
      <c r="AC1173" s="5"/>
      <c r="AD1173" s="5"/>
    </row>
    <row r="1174" ht="16.5" hidden="1" customHeight="1">
      <c r="A1174" s="4" t="s">
        <v>2394</v>
      </c>
      <c r="B1174" s="1">
        <v>0.0</v>
      </c>
      <c r="C1174" s="1">
        <v>0.0</v>
      </c>
      <c r="D1174" s="1" t="s">
        <v>2395</v>
      </c>
      <c r="E1174" s="1">
        <v>0.0</v>
      </c>
      <c r="F1174" s="1">
        <v>0.0</v>
      </c>
      <c r="G1174" s="1">
        <v>0.0</v>
      </c>
      <c r="H1174" s="5">
        <v>0.0</v>
      </c>
      <c r="I1174" s="5">
        <v>0.0</v>
      </c>
      <c r="J1174" s="5">
        <v>0.0</v>
      </c>
      <c r="K1174" s="5">
        <v>0.0</v>
      </c>
      <c r="L1174" s="5">
        <v>0.0</v>
      </c>
      <c r="M1174" s="5">
        <v>0.0</v>
      </c>
      <c r="N1174" s="5">
        <v>0.0</v>
      </c>
      <c r="O1174" s="5">
        <v>0.0</v>
      </c>
      <c r="P1174" s="5">
        <v>0.0</v>
      </c>
      <c r="Q1174" s="5">
        <v>0.0</v>
      </c>
      <c r="R1174" s="5">
        <v>0.0</v>
      </c>
      <c r="S1174" s="5">
        <v>0.0</v>
      </c>
      <c r="T1174" s="5">
        <v>0.0</v>
      </c>
      <c r="U1174" s="5">
        <v>0.0</v>
      </c>
      <c r="V1174" s="5"/>
      <c r="W1174" s="5"/>
      <c r="X1174" s="5"/>
      <c r="Y1174" s="5"/>
      <c r="Z1174" s="5"/>
      <c r="AA1174" s="5"/>
      <c r="AB1174" s="5"/>
      <c r="AC1174" s="5"/>
      <c r="AD1174" s="5"/>
    </row>
    <row r="1175" ht="16.5" hidden="1" customHeight="1">
      <c r="A1175" s="4" t="s">
        <v>2400</v>
      </c>
      <c r="B1175" s="5">
        <v>0.0</v>
      </c>
      <c r="C1175" s="5">
        <v>0.0</v>
      </c>
      <c r="D1175" s="1" t="s">
        <v>2401</v>
      </c>
      <c r="E1175" s="5">
        <v>0.0</v>
      </c>
      <c r="F1175" s="5">
        <v>0.0</v>
      </c>
      <c r="G1175" s="5">
        <v>0.0</v>
      </c>
      <c r="H1175" s="5">
        <v>0.0</v>
      </c>
      <c r="I1175" s="5">
        <v>0.0</v>
      </c>
      <c r="J1175" s="5">
        <v>0.0</v>
      </c>
      <c r="K1175" s="5">
        <v>0.0</v>
      </c>
      <c r="L1175" s="5">
        <v>0.0</v>
      </c>
      <c r="M1175" s="5">
        <v>0.0</v>
      </c>
      <c r="N1175" s="5">
        <v>0.0</v>
      </c>
      <c r="O1175" s="5">
        <v>0.0</v>
      </c>
      <c r="P1175" s="5">
        <v>0.0</v>
      </c>
      <c r="Q1175" s="5">
        <v>0.0</v>
      </c>
      <c r="R1175" s="5">
        <v>0.0</v>
      </c>
      <c r="S1175" s="5">
        <v>0.0</v>
      </c>
      <c r="T1175" s="5">
        <v>0.0</v>
      </c>
      <c r="U1175" s="5">
        <v>0.0</v>
      </c>
      <c r="V1175" s="5"/>
      <c r="W1175" s="5"/>
      <c r="X1175" s="5"/>
      <c r="Y1175" s="5"/>
      <c r="Z1175" s="5"/>
      <c r="AA1175" s="5"/>
      <c r="AB1175" s="5"/>
      <c r="AC1175" s="5"/>
      <c r="AD1175" s="5"/>
    </row>
    <row r="1176" ht="16.5" hidden="1" customHeight="1">
      <c r="A1176" s="4" t="s">
        <v>2402</v>
      </c>
      <c r="B1176" s="1">
        <v>0.0</v>
      </c>
      <c r="C1176" s="5">
        <v>0.0</v>
      </c>
      <c r="D1176" s="1" t="s">
        <v>2403</v>
      </c>
      <c r="E1176" s="5">
        <v>0.0</v>
      </c>
      <c r="F1176" s="5">
        <v>0.0</v>
      </c>
      <c r="G1176" s="5">
        <v>0.0</v>
      </c>
      <c r="H1176" s="5">
        <v>0.0</v>
      </c>
      <c r="I1176" s="5">
        <v>0.0</v>
      </c>
      <c r="J1176" s="5">
        <v>0.0</v>
      </c>
      <c r="K1176" s="5">
        <v>0.0</v>
      </c>
      <c r="L1176" s="5">
        <v>0.0</v>
      </c>
      <c r="M1176" s="5">
        <v>0.0</v>
      </c>
      <c r="N1176" s="5">
        <v>0.0</v>
      </c>
      <c r="O1176" s="5">
        <v>0.0</v>
      </c>
      <c r="P1176" s="5">
        <v>0.0</v>
      </c>
      <c r="Q1176" s="5">
        <v>0.0</v>
      </c>
      <c r="R1176" s="5">
        <v>0.0</v>
      </c>
      <c r="S1176" s="5">
        <v>0.0</v>
      </c>
      <c r="T1176" s="5">
        <v>0.0</v>
      </c>
      <c r="U1176" s="5">
        <v>0.0</v>
      </c>
      <c r="V1176" s="5"/>
      <c r="W1176" s="5"/>
      <c r="X1176" s="5"/>
      <c r="Y1176" s="5"/>
      <c r="Z1176" s="5"/>
      <c r="AA1176" s="5"/>
      <c r="AB1176" s="5"/>
      <c r="AC1176" s="5"/>
      <c r="AD1176" s="5"/>
    </row>
    <row r="1177" ht="16.5" hidden="1" customHeight="1">
      <c r="A1177" s="4" t="s">
        <v>2404</v>
      </c>
      <c r="B1177" s="1">
        <v>0.0</v>
      </c>
      <c r="C1177" s="1">
        <v>0.0</v>
      </c>
      <c r="D1177" s="1" t="s">
        <v>2405</v>
      </c>
      <c r="E1177" s="5">
        <v>0.0</v>
      </c>
      <c r="F1177" s="5">
        <v>0.0</v>
      </c>
      <c r="G1177" s="5">
        <v>0.0</v>
      </c>
      <c r="H1177" s="5">
        <v>0.0</v>
      </c>
      <c r="I1177" s="5">
        <v>0.0</v>
      </c>
      <c r="J1177" s="5">
        <v>0.0</v>
      </c>
      <c r="K1177" s="5">
        <v>0.0</v>
      </c>
      <c r="L1177" s="5">
        <v>0.0</v>
      </c>
      <c r="M1177" s="5">
        <v>0.0</v>
      </c>
      <c r="N1177" s="5">
        <v>0.0</v>
      </c>
      <c r="O1177" s="5">
        <v>0.0</v>
      </c>
      <c r="P1177" s="5">
        <v>0.0</v>
      </c>
      <c r="Q1177" s="5">
        <v>0.0</v>
      </c>
      <c r="R1177" s="5">
        <v>0.0</v>
      </c>
      <c r="S1177" s="5">
        <v>0.0</v>
      </c>
      <c r="T1177" s="5">
        <v>0.0</v>
      </c>
      <c r="U1177" s="5">
        <v>0.0</v>
      </c>
      <c r="V1177" s="5"/>
      <c r="W1177" s="5"/>
      <c r="X1177" s="5"/>
      <c r="Y1177" s="5"/>
      <c r="Z1177" s="5"/>
      <c r="AA1177" s="5"/>
      <c r="AB1177" s="5"/>
      <c r="AC1177" s="5"/>
      <c r="AD1177" s="5"/>
    </row>
    <row r="1178" ht="16.5" hidden="1" customHeight="1">
      <c r="A1178" s="4" t="s">
        <v>2406</v>
      </c>
      <c r="B1178" s="1">
        <v>0.0</v>
      </c>
      <c r="C1178" s="1">
        <v>0.0</v>
      </c>
      <c r="D1178" s="1" t="s">
        <v>2407</v>
      </c>
      <c r="E1178" s="5">
        <v>0.0</v>
      </c>
      <c r="F1178" s="5">
        <v>0.0</v>
      </c>
      <c r="G1178" s="5">
        <v>0.0</v>
      </c>
      <c r="H1178" s="5">
        <v>0.0</v>
      </c>
      <c r="I1178" s="5">
        <v>0.0</v>
      </c>
      <c r="J1178" s="5">
        <v>0.0</v>
      </c>
      <c r="K1178" s="5">
        <v>0.0</v>
      </c>
      <c r="L1178" s="5">
        <v>0.0</v>
      </c>
      <c r="M1178" s="5">
        <v>0.0</v>
      </c>
      <c r="N1178" s="5">
        <v>0.0</v>
      </c>
      <c r="O1178" s="5">
        <v>0.0</v>
      </c>
      <c r="P1178" s="5">
        <v>0.0</v>
      </c>
      <c r="Q1178" s="5">
        <v>0.0</v>
      </c>
      <c r="R1178" s="5">
        <v>0.0</v>
      </c>
      <c r="S1178" s="5">
        <v>0.0</v>
      </c>
      <c r="T1178" s="5">
        <v>0.0</v>
      </c>
      <c r="U1178" s="5">
        <v>0.0</v>
      </c>
      <c r="V1178" s="5"/>
      <c r="W1178" s="5"/>
      <c r="X1178" s="5"/>
      <c r="Y1178" s="5"/>
      <c r="Z1178" s="5"/>
      <c r="AA1178" s="5"/>
      <c r="AB1178" s="5"/>
      <c r="AC1178" s="5"/>
      <c r="AD1178" s="5"/>
    </row>
    <row r="1179" ht="16.5" hidden="1" customHeight="1">
      <c r="A1179" s="4" t="s">
        <v>2408</v>
      </c>
      <c r="B1179" s="1">
        <v>0.0</v>
      </c>
      <c r="C1179" s="5">
        <v>0.0</v>
      </c>
      <c r="D1179" s="1" t="s">
        <v>2409</v>
      </c>
      <c r="E1179" s="5">
        <v>0.0</v>
      </c>
      <c r="F1179" s="5">
        <v>0.0</v>
      </c>
      <c r="G1179" s="5">
        <v>0.0</v>
      </c>
      <c r="H1179" s="5">
        <v>0.0</v>
      </c>
      <c r="I1179" s="5">
        <v>0.0</v>
      </c>
      <c r="J1179" s="5">
        <v>0.0</v>
      </c>
      <c r="K1179" s="5">
        <v>0.0</v>
      </c>
      <c r="L1179" s="5">
        <v>0.0</v>
      </c>
      <c r="M1179" s="5">
        <v>0.0</v>
      </c>
      <c r="N1179" s="5">
        <v>0.0</v>
      </c>
      <c r="O1179" s="5">
        <v>0.0</v>
      </c>
      <c r="P1179" s="5">
        <v>0.0</v>
      </c>
      <c r="Q1179" s="5">
        <v>0.0</v>
      </c>
      <c r="R1179" s="5">
        <v>0.0</v>
      </c>
      <c r="S1179" s="5">
        <v>0.0</v>
      </c>
      <c r="T1179" s="5">
        <v>0.0</v>
      </c>
      <c r="U1179" s="5">
        <v>0.0</v>
      </c>
      <c r="V1179" s="5"/>
      <c r="W1179" s="5"/>
      <c r="X1179" s="5"/>
      <c r="Y1179" s="5"/>
      <c r="Z1179" s="5"/>
      <c r="AA1179" s="5"/>
      <c r="AB1179" s="5"/>
      <c r="AC1179" s="5"/>
      <c r="AD1179" s="5"/>
    </row>
    <row r="1180" ht="16.5" hidden="1" customHeight="1">
      <c r="A1180" s="4" t="s">
        <v>2410</v>
      </c>
      <c r="B1180" s="1">
        <v>4.0</v>
      </c>
      <c r="C1180" s="1">
        <v>0.0</v>
      </c>
      <c r="D1180" s="1" t="s">
        <v>2411</v>
      </c>
      <c r="E1180" s="1">
        <v>0.0</v>
      </c>
      <c r="F1180" s="1">
        <v>0.0</v>
      </c>
      <c r="G1180" s="1">
        <v>0.0</v>
      </c>
      <c r="H1180" s="1">
        <v>0.0</v>
      </c>
      <c r="I1180" s="5">
        <v>0.0</v>
      </c>
      <c r="J1180" s="5">
        <v>0.0</v>
      </c>
      <c r="K1180" s="5">
        <v>0.0</v>
      </c>
      <c r="L1180" s="5">
        <v>0.0</v>
      </c>
      <c r="M1180" s="5">
        <v>0.0</v>
      </c>
      <c r="N1180" s="5">
        <v>0.0</v>
      </c>
      <c r="O1180" s="5">
        <v>0.0</v>
      </c>
      <c r="P1180" s="5">
        <v>0.0</v>
      </c>
      <c r="Q1180" s="5">
        <v>0.0</v>
      </c>
      <c r="R1180" s="5">
        <v>0.0</v>
      </c>
      <c r="S1180" s="5">
        <v>0.0</v>
      </c>
      <c r="T1180" s="5">
        <v>0.0</v>
      </c>
      <c r="U1180" s="5">
        <v>0.0</v>
      </c>
      <c r="V1180" s="5"/>
      <c r="W1180" s="5"/>
      <c r="X1180" s="5"/>
      <c r="Y1180" s="5"/>
      <c r="Z1180" s="5"/>
      <c r="AA1180" s="5"/>
      <c r="AB1180" s="5"/>
      <c r="AC1180" s="5"/>
      <c r="AD1180" s="5"/>
    </row>
    <row r="1181" ht="16.5" hidden="1" customHeight="1">
      <c r="A1181" s="4" t="s">
        <v>2412</v>
      </c>
      <c r="B1181" s="5">
        <v>0.0</v>
      </c>
      <c r="C1181" s="5">
        <v>0.0</v>
      </c>
      <c r="D1181" s="1" t="s">
        <v>2413</v>
      </c>
      <c r="E1181" s="5">
        <v>0.0</v>
      </c>
      <c r="F1181" s="5">
        <v>0.0</v>
      </c>
      <c r="G1181" s="5">
        <v>0.0</v>
      </c>
      <c r="H1181" s="5">
        <v>0.0</v>
      </c>
      <c r="I1181" s="5">
        <v>0.0</v>
      </c>
      <c r="J1181" s="5">
        <v>0.0</v>
      </c>
      <c r="K1181" s="5">
        <v>0.0</v>
      </c>
      <c r="L1181" s="5">
        <v>0.0</v>
      </c>
      <c r="M1181" s="5">
        <v>0.0</v>
      </c>
      <c r="N1181" s="5">
        <v>0.0</v>
      </c>
      <c r="O1181" s="5">
        <v>0.0</v>
      </c>
      <c r="P1181" s="5">
        <v>0.0</v>
      </c>
      <c r="Q1181" s="5">
        <v>0.0</v>
      </c>
      <c r="R1181" s="5">
        <v>0.0</v>
      </c>
      <c r="S1181" s="5">
        <v>0.0</v>
      </c>
      <c r="T1181" s="5">
        <v>0.0</v>
      </c>
      <c r="U1181" s="5">
        <v>0.0</v>
      </c>
      <c r="V1181" s="5"/>
      <c r="W1181" s="5"/>
      <c r="X1181" s="5"/>
      <c r="Y1181" s="5"/>
      <c r="Z1181" s="5"/>
      <c r="AA1181" s="5"/>
      <c r="AB1181" s="5"/>
      <c r="AC1181" s="5"/>
      <c r="AD1181" s="5"/>
    </row>
    <row r="1182" ht="16.5" customHeight="1">
      <c r="A1182" s="1"/>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c r="AB1182" s="5"/>
      <c r="AC1182" s="5"/>
      <c r="AD1182" s="5"/>
    </row>
    <row r="1183" ht="16.5" customHeight="1">
      <c r="A1183" s="1"/>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c r="AB1183" s="5"/>
      <c r="AC1183" s="5"/>
      <c r="AD1183" s="5"/>
    </row>
    <row r="1184" ht="16.5" customHeight="1">
      <c r="A1184" s="1"/>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c r="AB1184" s="5"/>
      <c r="AC1184" s="5"/>
      <c r="AD1184" s="5"/>
    </row>
    <row r="1185" ht="16.5" customHeight="1">
      <c r="A1185" s="1"/>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c r="AB1185" s="5"/>
      <c r="AC1185" s="5"/>
      <c r="AD1185" s="5"/>
    </row>
    <row r="1186" ht="16.5" customHeight="1">
      <c r="A1186" s="1"/>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c r="AB1186" s="5"/>
      <c r="AC1186" s="5"/>
      <c r="AD1186" s="5"/>
    </row>
    <row r="1187" ht="16.5" customHeight="1">
      <c r="A1187" s="1"/>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c r="AB1187" s="5"/>
      <c r="AC1187" s="5"/>
      <c r="AD1187" s="5"/>
    </row>
    <row r="1188" ht="16.5" customHeight="1">
      <c r="A1188" s="1"/>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c r="AB1188" s="5"/>
      <c r="AC1188" s="5"/>
      <c r="AD1188" s="5"/>
    </row>
    <row r="1189" ht="16.5" customHeight="1">
      <c r="A1189" s="1"/>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c r="AB1189" s="5"/>
      <c r="AC1189" s="5"/>
      <c r="AD1189" s="5"/>
    </row>
    <row r="1190" ht="16.5" customHeight="1">
      <c r="A1190" s="1"/>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c r="AB1190" s="5"/>
      <c r="AC1190" s="5"/>
      <c r="AD1190" s="5"/>
    </row>
    <row r="1191" ht="16.5" customHeight="1">
      <c r="A1191" s="1"/>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c r="AB1191" s="5"/>
      <c r="AC1191" s="5"/>
      <c r="AD1191" s="5"/>
    </row>
    <row r="1192" ht="16.5" customHeight="1">
      <c r="A1192" s="1"/>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c r="AB1192" s="5"/>
      <c r="AC1192" s="5"/>
      <c r="AD1192" s="5"/>
    </row>
    <row r="1193" ht="16.5" customHeight="1">
      <c r="A1193" s="1"/>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c r="AB1193" s="5"/>
      <c r="AC1193" s="5"/>
      <c r="AD1193" s="5"/>
    </row>
    <row r="1194" ht="16.5" customHeight="1">
      <c r="A1194" s="1"/>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c r="AB1194" s="5"/>
      <c r="AC1194" s="5"/>
      <c r="AD1194" s="5"/>
    </row>
    <row r="1195" ht="16.5" customHeight="1">
      <c r="A1195" s="1"/>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c r="AB1195" s="5"/>
      <c r="AC1195" s="5"/>
      <c r="AD1195" s="5"/>
    </row>
    <row r="1196" ht="16.5" customHeight="1">
      <c r="A1196" s="1"/>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c r="AB1196" s="5"/>
      <c r="AC1196" s="5"/>
      <c r="AD1196" s="5"/>
    </row>
    <row r="1197" ht="16.5" customHeight="1">
      <c r="A1197" s="1"/>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c r="AB1197" s="5"/>
      <c r="AC1197" s="5"/>
      <c r="AD1197" s="5"/>
    </row>
    <row r="1198" ht="16.5" customHeight="1">
      <c r="A1198" s="1"/>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c r="AB1198" s="5"/>
      <c r="AC1198" s="5"/>
      <c r="AD1198" s="5"/>
    </row>
    <row r="1199" ht="16.5" customHeight="1">
      <c r="A1199" s="1"/>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c r="AB1199" s="5"/>
      <c r="AC1199" s="5"/>
      <c r="AD1199" s="5"/>
    </row>
    <row r="1200" ht="16.5" customHeight="1">
      <c r="A1200" s="1"/>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c r="AB1200" s="5"/>
      <c r="AC1200" s="5"/>
      <c r="AD1200" s="5"/>
    </row>
    <row r="1201" ht="16.5" customHeight="1">
      <c r="A1201" s="1"/>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c r="AB1201" s="5"/>
      <c r="AC1201" s="5"/>
      <c r="AD1201" s="5"/>
    </row>
    <row r="1202" ht="16.5" customHeight="1">
      <c r="A1202" s="1"/>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c r="AB1202" s="5"/>
      <c r="AC1202" s="5"/>
      <c r="AD1202" s="5"/>
    </row>
    <row r="1203" ht="16.5" customHeight="1">
      <c r="A1203" s="1"/>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c r="AB1203" s="5"/>
      <c r="AC1203" s="5"/>
      <c r="AD1203" s="5"/>
    </row>
    <row r="1204" ht="16.5" customHeight="1">
      <c r="A1204" s="1"/>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c r="AB1204" s="5"/>
      <c r="AC1204" s="5"/>
      <c r="AD1204" s="5"/>
    </row>
    <row r="1205" ht="16.5" customHeight="1">
      <c r="A1205" s="1"/>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c r="AB1205" s="5"/>
      <c r="AC1205" s="5"/>
      <c r="AD1205" s="5"/>
    </row>
    <row r="1206" ht="16.5" customHeight="1">
      <c r="A1206" s="1"/>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c r="AB1206" s="5"/>
      <c r="AC1206" s="5"/>
      <c r="AD1206" s="5"/>
    </row>
    <row r="1207" ht="16.5" customHeight="1">
      <c r="A1207" s="1"/>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c r="AB1207" s="5"/>
      <c r="AC1207" s="5"/>
      <c r="AD1207" s="5"/>
    </row>
    <row r="1208" ht="16.5" customHeight="1">
      <c r="A1208" s="1"/>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c r="AB1208" s="5"/>
      <c r="AC1208" s="5"/>
      <c r="AD1208" s="5"/>
    </row>
    <row r="1209" ht="16.5" customHeight="1">
      <c r="A1209" s="1"/>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c r="AB1209" s="5"/>
      <c r="AC1209" s="5"/>
      <c r="AD1209" s="5"/>
    </row>
    <row r="1210" ht="16.5" customHeight="1">
      <c r="A1210" s="1"/>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c r="AB1210" s="5"/>
      <c r="AC1210" s="5"/>
      <c r="AD1210" s="5"/>
    </row>
    <row r="1211" ht="16.5" customHeight="1">
      <c r="A1211" s="1"/>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c r="AB1211" s="5"/>
      <c r="AC1211" s="5"/>
      <c r="AD1211" s="5"/>
    </row>
    <row r="1212" ht="16.5" customHeight="1">
      <c r="A1212" s="1"/>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c r="AB1212" s="5"/>
      <c r="AC1212" s="5"/>
      <c r="AD1212" s="5"/>
    </row>
    <row r="1213" ht="16.5" customHeight="1">
      <c r="A1213" s="1"/>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c r="AB1213" s="5"/>
      <c r="AC1213" s="5"/>
      <c r="AD1213" s="5"/>
    </row>
    <row r="1214" ht="16.5" customHeight="1">
      <c r="A1214" s="1"/>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c r="AB1214" s="5"/>
      <c r="AC1214" s="5"/>
      <c r="AD1214" s="5"/>
    </row>
    <row r="1215" ht="16.5" customHeight="1">
      <c r="A1215" s="1"/>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c r="AB1215" s="5"/>
      <c r="AC1215" s="5"/>
      <c r="AD1215" s="5"/>
    </row>
    <row r="1216" ht="16.5" customHeight="1">
      <c r="A1216" s="1"/>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c r="AB1216" s="5"/>
      <c r="AC1216" s="5"/>
      <c r="AD1216" s="5"/>
    </row>
    <row r="1217" ht="16.5" customHeight="1">
      <c r="A1217" s="1"/>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c r="AB1217" s="5"/>
      <c r="AC1217" s="5"/>
      <c r="AD1217" s="5"/>
    </row>
    <row r="1218" ht="16.5" customHeight="1">
      <c r="A1218" s="1"/>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c r="AB1218" s="5"/>
      <c r="AC1218" s="5"/>
      <c r="AD1218" s="5"/>
    </row>
    <row r="1219" ht="16.5" customHeight="1">
      <c r="A1219" s="1"/>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c r="AB1219" s="5"/>
      <c r="AC1219" s="5"/>
      <c r="AD1219" s="5"/>
    </row>
    <row r="1220" ht="16.5" customHeight="1">
      <c r="A1220" s="1"/>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c r="AB1220" s="5"/>
      <c r="AC1220" s="5"/>
      <c r="AD1220" s="5"/>
    </row>
    <row r="1221" ht="16.5" customHeight="1">
      <c r="A1221" s="1"/>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c r="AB1221" s="5"/>
      <c r="AC1221" s="5"/>
      <c r="AD1221" s="5"/>
    </row>
    <row r="1222" ht="16.5" customHeight="1">
      <c r="A1222" s="1"/>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c r="AB1222" s="5"/>
      <c r="AC1222" s="5"/>
      <c r="AD1222" s="5"/>
    </row>
    <row r="1223" ht="16.5" customHeight="1">
      <c r="A1223" s="1"/>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c r="AB1223" s="5"/>
      <c r="AC1223" s="5"/>
      <c r="AD1223" s="5"/>
    </row>
    <row r="1224" ht="16.5" customHeight="1">
      <c r="A1224" s="1"/>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c r="AB1224" s="5"/>
      <c r="AC1224" s="5"/>
      <c r="AD1224" s="5"/>
    </row>
    <row r="1225" ht="16.5" customHeight="1">
      <c r="A1225" s="1"/>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c r="AB1225" s="5"/>
      <c r="AC1225" s="5"/>
      <c r="AD1225" s="5"/>
    </row>
    <row r="1226" ht="16.5" customHeight="1">
      <c r="A1226" s="1"/>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c r="AB1226" s="5"/>
      <c r="AC1226" s="5"/>
      <c r="AD1226" s="5"/>
    </row>
    <row r="1227" ht="16.5" customHeight="1">
      <c r="A1227" s="1"/>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c r="AB1227" s="5"/>
      <c r="AC1227" s="5"/>
      <c r="AD1227" s="5"/>
    </row>
    <row r="1228" ht="16.5" customHeight="1">
      <c r="A1228" s="1"/>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c r="AB1228" s="5"/>
      <c r="AC1228" s="5"/>
      <c r="AD1228" s="5"/>
    </row>
    <row r="1229" ht="16.5" customHeight="1">
      <c r="A1229" s="1"/>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c r="AB1229" s="5"/>
      <c r="AC1229" s="5"/>
      <c r="AD1229" s="5"/>
    </row>
    <row r="1230" ht="16.5" customHeight="1">
      <c r="A1230" s="1"/>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c r="AB1230" s="5"/>
      <c r="AC1230" s="5"/>
      <c r="AD1230" s="5"/>
    </row>
    <row r="1231" ht="16.5" customHeight="1">
      <c r="A1231" s="1"/>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c r="AB1231" s="5"/>
      <c r="AC1231" s="5"/>
      <c r="AD1231" s="5"/>
    </row>
    <row r="1232" ht="16.5" customHeight="1">
      <c r="A1232" s="1"/>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c r="AB1232" s="5"/>
      <c r="AC1232" s="5"/>
      <c r="AD1232" s="5"/>
    </row>
    <row r="1233" ht="16.5" customHeight="1">
      <c r="A1233" s="1"/>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c r="AB1233" s="5"/>
      <c r="AC1233" s="5"/>
      <c r="AD1233" s="5"/>
    </row>
    <row r="1234" ht="16.5" customHeight="1">
      <c r="A1234" s="1"/>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c r="AB1234" s="5"/>
      <c r="AC1234" s="5"/>
      <c r="AD1234" s="5"/>
    </row>
    <row r="1235" ht="16.5" customHeight="1">
      <c r="A1235" s="1"/>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c r="AB1235" s="5"/>
      <c r="AC1235" s="5"/>
      <c r="AD1235" s="5"/>
    </row>
    <row r="1236" ht="16.5" customHeight="1">
      <c r="A1236" s="1"/>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c r="AB1236" s="5"/>
      <c r="AC1236" s="5"/>
      <c r="AD1236" s="5"/>
    </row>
    <row r="1237" ht="16.5" customHeight="1">
      <c r="A1237" s="1"/>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c r="AB1237" s="5"/>
      <c r="AC1237" s="5"/>
      <c r="AD1237" s="5"/>
    </row>
    <row r="1238" ht="16.5" customHeight="1">
      <c r="A1238" s="1"/>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c r="AB1238" s="5"/>
      <c r="AC1238" s="5"/>
      <c r="AD1238" s="5"/>
    </row>
    <row r="1239" ht="16.5" customHeight="1">
      <c r="A1239" s="1"/>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c r="AB1239" s="5"/>
      <c r="AC1239" s="5"/>
      <c r="AD1239" s="5"/>
    </row>
    <row r="1240" ht="16.5" customHeight="1">
      <c r="A1240" s="1"/>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c r="AB1240" s="5"/>
      <c r="AC1240" s="5"/>
      <c r="AD1240" s="5"/>
    </row>
    <row r="1241" ht="16.5" customHeight="1">
      <c r="A1241" s="1"/>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c r="AB1241" s="5"/>
      <c r="AC1241" s="5"/>
      <c r="AD1241" s="5"/>
    </row>
    <row r="1242" ht="16.5" customHeight="1">
      <c r="A1242" s="1"/>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c r="AB1242" s="5"/>
      <c r="AC1242" s="5"/>
      <c r="AD1242" s="5"/>
    </row>
    <row r="1243" ht="16.5" customHeight="1">
      <c r="A1243" s="1"/>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c r="AB1243" s="5"/>
      <c r="AC1243" s="5"/>
      <c r="AD1243" s="5"/>
    </row>
    <row r="1244" ht="16.5" customHeight="1">
      <c r="A1244" s="1"/>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c r="AB1244" s="5"/>
      <c r="AC1244" s="5"/>
      <c r="AD1244" s="5"/>
    </row>
    <row r="1245" ht="16.5" customHeight="1">
      <c r="A1245" s="1"/>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c r="AB1245" s="5"/>
      <c r="AC1245" s="5"/>
      <c r="AD1245" s="5"/>
    </row>
    <row r="1246" ht="16.5" customHeight="1">
      <c r="A1246" s="1"/>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c r="AB1246" s="5"/>
      <c r="AC1246" s="5"/>
      <c r="AD1246" s="5"/>
    </row>
    <row r="1247" ht="16.5" customHeight="1">
      <c r="A1247" s="1"/>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c r="AB1247" s="5"/>
      <c r="AC1247" s="5"/>
      <c r="AD1247" s="5"/>
    </row>
    <row r="1248" ht="16.5" customHeight="1">
      <c r="A1248" s="1"/>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c r="AB1248" s="5"/>
      <c r="AC1248" s="5"/>
      <c r="AD1248" s="5"/>
    </row>
    <row r="1249" ht="16.5" customHeight="1">
      <c r="A1249" s="1"/>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c r="AB1249" s="5"/>
      <c r="AC1249" s="5"/>
      <c r="AD1249" s="5"/>
    </row>
    <row r="1250" ht="16.5" customHeight="1">
      <c r="A1250" s="1"/>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c r="AB1250" s="5"/>
      <c r="AC1250" s="5"/>
      <c r="AD1250" s="5"/>
    </row>
    <row r="1251" ht="16.5" customHeight="1">
      <c r="A1251" s="1"/>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c r="AB1251" s="5"/>
      <c r="AC1251" s="5"/>
      <c r="AD1251" s="5"/>
    </row>
    <row r="1252" ht="16.5" customHeight="1">
      <c r="A1252" s="1"/>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c r="AB1252" s="5"/>
      <c r="AC1252" s="5"/>
      <c r="AD1252" s="5"/>
    </row>
    <row r="1253" ht="16.5" customHeight="1">
      <c r="A1253" s="1"/>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c r="AB1253" s="5"/>
      <c r="AC1253" s="5"/>
      <c r="AD1253" s="5"/>
    </row>
    <row r="1254" ht="16.5" customHeight="1">
      <c r="A1254" s="1"/>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c r="AB1254" s="5"/>
      <c r="AC1254" s="5"/>
      <c r="AD1254" s="5"/>
    </row>
    <row r="1255" ht="16.5" customHeight="1">
      <c r="A1255" s="1"/>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c r="AB1255" s="5"/>
      <c r="AC1255" s="5"/>
      <c r="AD1255" s="5"/>
    </row>
    <row r="1256" ht="16.5" customHeight="1">
      <c r="A1256" s="1"/>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c r="AB1256" s="5"/>
      <c r="AC1256" s="5"/>
      <c r="AD1256" s="5"/>
    </row>
    <row r="1257" ht="16.5" customHeight="1">
      <c r="A1257" s="1"/>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c r="AB1257" s="5"/>
      <c r="AC1257" s="5"/>
      <c r="AD1257" s="5"/>
    </row>
    <row r="1258" ht="16.5" customHeight="1">
      <c r="A1258" s="1"/>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c r="AB1258" s="5"/>
      <c r="AC1258" s="5"/>
      <c r="AD1258" s="5"/>
    </row>
    <row r="1259" ht="16.5" customHeight="1">
      <c r="A1259" s="1"/>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c r="AB1259" s="5"/>
      <c r="AC1259" s="5"/>
      <c r="AD1259" s="5"/>
    </row>
    <row r="1260" ht="16.5" customHeight="1">
      <c r="A1260" s="1"/>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c r="AB1260" s="5"/>
      <c r="AC1260" s="5"/>
      <c r="AD1260" s="5"/>
    </row>
    <row r="1261" ht="16.5" customHeight="1">
      <c r="A1261" s="1"/>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c r="AB1261" s="5"/>
      <c r="AC1261" s="5"/>
      <c r="AD1261" s="5"/>
    </row>
    <row r="1262" ht="16.5" customHeight="1">
      <c r="A1262" s="1"/>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c r="AB1262" s="5"/>
      <c r="AC1262" s="5"/>
      <c r="AD1262" s="5"/>
    </row>
    <row r="1263" ht="16.5" customHeight="1">
      <c r="A1263" s="1"/>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c r="AB1263" s="5"/>
      <c r="AC1263" s="5"/>
      <c r="AD1263" s="5"/>
    </row>
    <row r="1264" ht="16.5" customHeight="1">
      <c r="A1264" s="1"/>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c r="AB1264" s="5"/>
      <c r="AC1264" s="5"/>
      <c r="AD1264" s="5"/>
    </row>
    <row r="1265" ht="16.5" customHeight="1">
      <c r="A1265" s="1"/>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c r="AB1265" s="5"/>
      <c r="AC1265" s="5"/>
      <c r="AD1265" s="5"/>
    </row>
    <row r="1266" ht="16.5" customHeight="1">
      <c r="A1266" s="1"/>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c r="AB1266" s="5"/>
      <c r="AC1266" s="5"/>
      <c r="AD1266" s="5"/>
    </row>
    <row r="1267" ht="16.5" customHeight="1">
      <c r="A1267" s="1"/>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c r="AB1267" s="5"/>
      <c r="AC1267" s="5"/>
      <c r="AD1267" s="5"/>
    </row>
    <row r="1268" ht="16.5" customHeight="1">
      <c r="A1268" s="1"/>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c r="AB1268" s="5"/>
      <c r="AC1268" s="5"/>
      <c r="AD1268" s="5"/>
    </row>
    <row r="1269" ht="16.5" customHeight="1">
      <c r="A1269" s="1"/>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c r="AB1269" s="5"/>
      <c r="AC1269" s="5"/>
      <c r="AD1269" s="5"/>
    </row>
    <row r="1270" ht="16.5" customHeight="1">
      <c r="A1270" s="1"/>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c r="AB1270" s="5"/>
      <c r="AC1270" s="5"/>
      <c r="AD1270" s="5"/>
    </row>
    <row r="1271" ht="16.5" customHeight="1">
      <c r="A1271" s="1"/>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c r="AB1271" s="5"/>
      <c r="AC1271" s="5"/>
      <c r="AD1271" s="5"/>
    </row>
    <row r="1272" ht="16.5" customHeight="1">
      <c r="A1272" s="1"/>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c r="AB1272" s="5"/>
      <c r="AC1272" s="5"/>
      <c r="AD1272" s="5"/>
    </row>
    <row r="1273" ht="16.5" customHeight="1">
      <c r="A1273" s="1"/>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c r="AB1273" s="5"/>
      <c r="AC1273" s="5"/>
      <c r="AD1273" s="5"/>
    </row>
    <row r="1274" ht="16.5" customHeight="1">
      <c r="A1274" s="1"/>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c r="AB1274" s="5"/>
      <c r="AC1274" s="5"/>
      <c r="AD1274" s="5"/>
    </row>
    <row r="1275" ht="16.5" customHeight="1">
      <c r="A1275" s="1"/>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c r="AB1275" s="5"/>
      <c r="AC1275" s="5"/>
      <c r="AD1275" s="5"/>
    </row>
    <row r="1276" ht="16.5" customHeight="1">
      <c r="A1276" s="1"/>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c r="AB1276" s="5"/>
      <c r="AC1276" s="5"/>
      <c r="AD1276" s="5"/>
    </row>
    <row r="1277" ht="16.5" customHeight="1">
      <c r="A1277" s="1"/>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c r="AB1277" s="5"/>
      <c r="AC1277" s="5"/>
      <c r="AD1277" s="5"/>
    </row>
    <row r="1278" ht="16.5" customHeight="1">
      <c r="A1278" s="1"/>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c r="AB1278" s="5"/>
      <c r="AC1278" s="5"/>
      <c r="AD1278" s="5"/>
    </row>
    <row r="1279" ht="16.5" customHeight="1">
      <c r="A1279" s="1"/>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c r="AB1279" s="5"/>
      <c r="AC1279" s="5"/>
      <c r="AD1279" s="5"/>
    </row>
    <row r="1280" ht="16.5" customHeight="1">
      <c r="A1280" s="1"/>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c r="AB1280" s="5"/>
      <c r="AC1280" s="5"/>
      <c r="AD1280" s="5"/>
    </row>
    <row r="1281" ht="16.5" customHeight="1">
      <c r="A1281" s="1"/>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c r="AB1281" s="5"/>
      <c r="AC1281" s="5"/>
      <c r="AD1281" s="5"/>
    </row>
    <row r="1282" ht="16.5" customHeight="1">
      <c r="A1282" s="1"/>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c r="AB1282" s="5"/>
      <c r="AC1282" s="5"/>
      <c r="AD1282" s="5"/>
    </row>
    <row r="1283" ht="16.5" customHeight="1">
      <c r="A1283" s="1"/>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c r="AB1283" s="5"/>
      <c r="AC1283" s="5"/>
      <c r="AD1283" s="5"/>
    </row>
    <row r="1284" ht="16.5" customHeight="1">
      <c r="A1284" s="1"/>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c r="AB1284" s="5"/>
      <c r="AC1284" s="5"/>
      <c r="AD1284" s="5"/>
    </row>
    <row r="1285" ht="16.5" customHeight="1">
      <c r="A1285" s="1"/>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c r="AB1285" s="5"/>
      <c r="AC1285" s="5"/>
      <c r="AD1285" s="5"/>
    </row>
    <row r="1286" ht="16.5" customHeight="1">
      <c r="A1286" s="1"/>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c r="AB1286" s="5"/>
      <c r="AC1286" s="5"/>
      <c r="AD1286" s="5"/>
    </row>
    <row r="1287" ht="16.5" customHeight="1">
      <c r="A1287" s="1"/>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c r="AB1287" s="5"/>
      <c r="AC1287" s="5"/>
      <c r="AD1287" s="5"/>
    </row>
    <row r="1288" ht="16.5" customHeight="1">
      <c r="A1288" s="1"/>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c r="AB1288" s="5"/>
      <c r="AC1288" s="5"/>
      <c r="AD1288" s="5"/>
    </row>
    <row r="1289" ht="16.5" customHeight="1">
      <c r="A1289" s="1"/>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c r="AB1289" s="5"/>
      <c r="AC1289" s="5"/>
      <c r="AD1289" s="5"/>
    </row>
    <row r="1290" ht="16.5" customHeight="1">
      <c r="A1290" s="1"/>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c r="AB1290" s="5"/>
      <c r="AC1290" s="5"/>
      <c r="AD1290" s="5"/>
    </row>
    <row r="1291" ht="16.5" customHeight="1">
      <c r="A1291" s="1"/>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c r="AB1291" s="5"/>
      <c r="AC1291" s="5"/>
      <c r="AD1291" s="5"/>
    </row>
    <row r="1292" ht="16.5" customHeight="1">
      <c r="A1292" s="1"/>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c r="AB1292" s="5"/>
      <c r="AC1292" s="5"/>
      <c r="AD1292" s="5"/>
    </row>
    <row r="1293" ht="16.5" customHeight="1">
      <c r="A1293" s="1"/>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c r="AB1293" s="5"/>
      <c r="AC1293" s="5"/>
      <c r="AD1293" s="5"/>
    </row>
    <row r="1294" ht="16.5" customHeight="1">
      <c r="A1294" s="1"/>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c r="AB1294" s="5"/>
      <c r="AC1294" s="5"/>
      <c r="AD1294" s="5"/>
    </row>
    <row r="1295" ht="16.5" customHeight="1">
      <c r="A1295" s="1"/>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c r="AB1295" s="5"/>
      <c r="AC1295" s="5"/>
      <c r="AD1295" s="5"/>
    </row>
    <row r="1296" ht="16.5" customHeight="1">
      <c r="A1296" s="1"/>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c r="AB1296" s="5"/>
      <c r="AC1296" s="5"/>
      <c r="AD1296" s="5"/>
    </row>
    <row r="1297" ht="16.5" customHeight="1">
      <c r="A1297" s="1"/>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c r="AB1297" s="5"/>
      <c r="AC1297" s="5"/>
      <c r="AD1297" s="5"/>
    </row>
    <row r="1298" ht="16.5" customHeight="1">
      <c r="A1298" s="1"/>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c r="AB1298" s="5"/>
      <c r="AC1298" s="5"/>
      <c r="AD1298" s="5"/>
    </row>
    <row r="1299" ht="16.5" customHeight="1">
      <c r="A1299" s="1"/>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c r="AB1299" s="5"/>
      <c r="AC1299" s="5"/>
      <c r="AD1299" s="5"/>
    </row>
    <row r="1300" ht="16.5" customHeight="1">
      <c r="A1300" s="1"/>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c r="AB1300" s="5"/>
      <c r="AC1300" s="5"/>
      <c r="AD1300" s="5"/>
    </row>
    <row r="1301" ht="16.5" customHeight="1">
      <c r="A1301" s="1"/>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c r="AB1301" s="5"/>
      <c r="AC1301" s="5"/>
      <c r="AD1301" s="5"/>
    </row>
    <row r="1302" ht="16.5" customHeight="1">
      <c r="A1302" s="1"/>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c r="AA1302" s="5"/>
      <c r="AB1302" s="5"/>
      <c r="AC1302" s="5"/>
      <c r="AD1302" s="5"/>
    </row>
    <row r="1303" ht="16.5" customHeight="1">
      <c r="A1303" s="1"/>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c r="AA1303" s="5"/>
      <c r="AB1303" s="5"/>
      <c r="AC1303" s="5"/>
      <c r="AD1303" s="5"/>
    </row>
    <row r="1304" ht="16.5" customHeight="1">
      <c r="A1304" s="1"/>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c r="AB1304" s="5"/>
      <c r="AC1304" s="5"/>
      <c r="AD1304" s="5"/>
    </row>
    <row r="1305" ht="16.5" customHeight="1">
      <c r="A1305" s="1"/>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c r="AB1305" s="5"/>
      <c r="AC1305" s="5"/>
      <c r="AD1305" s="5"/>
    </row>
    <row r="1306" ht="16.5" customHeight="1">
      <c r="A1306" s="1"/>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c r="AB1306" s="5"/>
      <c r="AC1306" s="5"/>
      <c r="AD1306" s="5"/>
    </row>
    <row r="1307" ht="16.5" customHeight="1">
      <c r="A1307" s="1"/>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c r="AA1307" s="5"/>
      <c r="AB1307" s="5"/>
      <c r="AC1307" s="5"/>
      <c r="AD1307" s="5"/>
    </row>
    <row r="1308" ht="16.5" customHeight="1">
      <c r="A1308" s="1"/>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c r="AA1308" s="5"/>
      <c r="AB1308" s="5"/>
      <c r="AC1308" s="5"/>
      <c r="AD1308" s="5"/>
    </row>
    <row r="1309" ht="16.5" customHeight="1">
      <c r="A1309" s="1"/>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c r="AA1309" s="5"/>
      <c r="AB1309" s="5"/>
      <c r="AC1309" s="5"/>
      <c r="AD1309" s="5"/>
    </row>
    <row r="1310" ht="16.5" customHeight="1">
      <c r="A1310" s="1"/>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c r="AA1310" s="5"/>
      <c r="AB1310" s="5"/>
      <c r="AC1310" s="5"/>
      <c r="AD1310" s="5"/>
    </row>
    <row r="1311" ht="16.5" customHeight="1">
      <c r="A1311" s="1"/>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c r="AB1311" s="5"/>
      <c r="AC1311" s="5"/>
      <c r="AD1311" s="5"/>
    </row>
    <row r="1312" ht="16.5" customHeight="1">
      <c r="A1312" s="1"/>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c r="AA1312" s="5"/>
      <c r="AB1312" s="5"/>
      <c r="AC1312" s="5"/>
      <c r="AD1312" s="5"/>
    </row>
    <row r="1313" ht="16.5" customHeight="1">
      <c r="A1313" s="1"/>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c r="AA1313" s="5"/>
      <c r="AB1313" s="5"/>
      <c r="AC1313" s="5"/>
      <c r="AD1313" s="5"/>
    </row>
    <row r="1314" ht="16.5" customHeight="1">
      <c r="A1314" s="1"/>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c r="AB1314" s="5"/>
      <c r="AC1314" s="5"/>
      <c r="AD1314" s="5"/>
    </row>
    <row r="1315" ht="16.5" customHeight="1">
      <c r="A1315" s="1"/>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c r="AB1315" s="5"/>
      <c r="AC1315" s="5"/>
      <c r="AD1315" s="5"/>
    </row>
    <row r="1316" ht="16.5" customHeight="1">
      <c r="A1316" s="1"/>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c r="AB1316" s="5"/>
      <c r="AC1316" s="5"/>
      <c r="AD1316" s="5"/>
    </row>
    <row r="1317" ht="16.5" customHeight="1">
      <c r="A1317" s="1"/>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c r="AA1317" s="5"/>
      <c r="AB1317" s="5"/>
      <c r="AC1317" s="5"/>
      <c r="AD1317" s="5"/>
    </row>
    <row r="1318" ht="16.5" customHeight="1">
      <c r="A1318" s="1"/>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c r="AB1318" s="5"/>
      <c r="AC1318" s="5"/>
      <c r="AD1318" s="5"/>
    </row>
    <row r="1319" ht="16.5" customHeight="1">
      <c r="A1319" s="1"/>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c r="AB1319" s="5"/>
      <c r="AC1319" s="5"/>
      <c r="AD1319" s="5"/>
    </row>
    <row r="1320" ht="16.5" customHeight="1">
      <c r="A1320" s="1"/>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c r="AA1320" s="5"/>
      <c r="AB1320" s="5"/>
      <c r="AC1320" s="5"/>
      <c r="AD1320" s="5"/>
    </row>
    <row r="1321" ht="16.5" customHeight="1">
      <c r="A1321" s="1"/>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c r="AB1321" s="5"/>
      <c r="AC1321" s="5"/>
      <c r="AD1321" s="5"/>
    </row>
    <row r="1322" ht="16.5" customHeight="1">
      <c r="A1322" s="1"/>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c r="AA1322" s="5"/>
      <c r="AB1322" s="5"/>
      <c r="AC1322" s="5"/>
      <c r="AD1322" s="5"/>
    </row>
    <row r="1323" ht="16.5" customHeight="1">
      <c r="A1323" s="1"/>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c r="AB1323" s="5"/>
      <c r="AC1323" s="5"/>
      <c r="AD1323" s="5"/>
    </row>
    <row r="1324" ht="16.5" customHeight="1">
      <c r="A1324" s="1"/>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c r="AB1324" s="5"/>
      <c r="AC1324" s="5"/>
      <c r="AD1324" s="5"/>
    </row>
    <row r="1325" ht="16.5" customHeight="1">
      <c r="A1325" s="1"/>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c r="AB1325" s="5"/>
      <c r="AC1325" s="5"/>
      <c r="AD1325" s="5"/>
    </row>
    <row r="1326" ht="16.5" customHeight="1">
      <c r="A1326" s="1"/>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c r="AB1326" s="5"/>
      <c r="AC1326" s="5"/>
      <c r="AD1326" s="5"/>
    </row>
    <row r="1327" ht="16.5" customHeight="1">
      <c r="A1327" s="1"/>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c r="AA1327" s="5"/>
      <c r="AB1327" s="5"/>
      <c r="AC1327" s="5"/>
      <c r="AD1327" s="5"/>
    </row>
    <row r="1328" ht="16.5" customHeight="1">
      <c r="A1328" s="1"/>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c r="AB1328" s="5"/>
      <c r="AC1328" s="5"/>
      <c r="AD1328" s="5"/>
    </row>
    <row r="1329" ht="16.5" customHeight="1">
      <c r="A1329" s="1"/>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c r="AA1329" s="5"/>
      <c r="AB1329" s="5"/>
      <c r="AC1329" s="5"/>
      <c r="AD1329" s="5"/>
    </row>
    <row r="1330" ht="16.5" customHeight="1">
      <c r="A1330" s="1"/>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c r="AA1330" s="5"/>
      <c r="AB1330" s="5"/>
      <c r="AC1330" s="5"/>
      <c r="AD1330" s="5"/>
    </row>
    <row r="1331" ht="16.5" customHeight="1">
      <c r="A1331" s="1"/>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c r="AA1331" s="5"/>
      <c r="AB1331" s="5"/>
      <c r="AC1331" s="5"/>
      <c r="AD1331" s="5"/>
    </row>
    <row r="1332" ht="16.5" customHeight="1">
      <c r="A1332" s="1"/>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c r="AA1332" s="5"/>
      <c r="AB1332" s="5"/>
      <c r="AC1332" s="5"/>
      <c r="AD1332" s="5"/>
    </row>
    <row r="1333" ht="16.5" customHeight="1">
      <c r="A1333" s="1"/>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c r="AB1333" s="5"/>
      <c r="AC1333" s="5"/>
      <c r="AD1333" s="5"/>
    </row>
    <row r="1334" ht="16.5" customHeight="1">
      <c r="A1334" s="1"/>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c r="AB1334" s="5"/>
      <c r="AC1334" s="5"/>
      <c r="AD1334" s="5"/>
    </row>
    <row r="1335" ht="16.5" customHeight="1">
      <c r="A1335" s="1"/>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c r="AB1335" s="5"/>
      <c r="AC1335" s="5"/>
      <c r="AD1335" s="5"/>
    </row>
    <row r="1336" ht="16.5" customHeight="1">
      <c r="A1336" s="1"/>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c r="AB1336" s="5"/>
      <c r="AC1336" s="5"/>
      <c r="AD1336" s="5"/>
    </row>
    <row r="1337" ht="16.5" customHeight="1">
      <c r="A1337" s="1"/>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c r="AB1337" s="5"/>
      <c r="AC1337" s="5"/>
      <c r="AD1337" s="5"/>
    </row>
    <row r="1338" ht="16.5" customHeight="1">
      <c r="A1338" s="1"/>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c r="AA1338" s="5"/>
      <c r="AB1338" s="5"/>
      <c r="AC1338" s="5"/>
      <c r="AD1338" s="5"/>
    </row>
    <row r="1339" ht="16.5" customHeight="1">
      <c r="A1339" s="1"/>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c r="AA1339" s="5"/>
      <c r="AB1339" s="5"/>
      <c r="AC1339" s="5"/>
      <c r="AD1339" s="5"/>
    </row>
    <row r="1340" ht="16.5" customHeight="1">
      <c r="A1340" s="1"/>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c r="AB1340" s="5"/>
      <c r="AC1340" s="5"/>
      <c r="AD1340" s="5"/>
    </row>
    <row r="1341" ht="16.5" customHeight="1">
      <c r="A1341" s="1"/>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c r="AA1341" s="5"/>
      <c r="AB1341" s="5"/>
      <c r="AC1341" s="5"/>
      <c r="AD1341" s="5"/>
    </row>
    <row r="1342" ht="16.5" customHeight="1">
      <c r="A1342" s="1"/>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c r="AA1342" s="5"/>
      <c r="AB1342" s="5"/>
      <c r="AC1342" s="5"/>
      <c r="AD1342" s="5"/>
    </row>
    <row r="1343" ht="16.5" customHeight="1">
      <c r="A1343" s="1"/>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c r="AB1343" s="5"/>
      <c r="AC1343" s="5"/>
      <c r="AD1343" s="5"/>
    </row>
    <row r="1344" ht="16.5" customHeight="1">
      <c r="A1344" s="1"/>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c r="AB1344" s="5"/>
      <c r="AC1344" s="5"/>
      <c r="AD1344" s="5"/>
    </row>
    <row r="1345" ht="16.5" customHeight="1">
      <c r="A1345" s="1"/>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c r="AB1345" s="5"/>
      <c r="AC1345" s="5"/>
      <c r="AD1345" s="5"/>
    </row>
    <row r="1346" ht="16.5" customHeight="1">
      <c r="A1346" s="1"/>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c r="AB1346" s="5"/>
      <c r="AC1346" s="5"/>
      <c r="AD1346" s="5"/>
    </row>
    <row r="1347" ht="16.5" customHeight="1">
      <c r="A1347" s="1"/>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c r="AB1347" s="5"/>
      <c r="AC1347" s="5"/>
      <c r="AD1347" s="5"/>
    </row>
    <row r="1348" ht="16.5" customHeight="1">
      <c r="A1348" s="1"/>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c r="AA1348" s="5"/>
      <c r="AB1348" s="5"/>
      <c r="AC1348" s="5"/>
      <c r="AD1348" s="5"/>
    </row>
    <row r="1349" ht="16.5" customHeight="1">
      <c r="A1349" s="1"/>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c r="AB1349" s="5"/>
      <c r="AC1349" s="5"/>
      <c r="AD1349" s="5"/>
    </row>
    <row r="1350" ht="16.5" customHeight="1">
      <c r="A1350" s="1"/>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c r="AB1350" s="5"/>
      <c r="AC1350" s="5"/>
      <c r="AD1350" s="5"/>
    </row>
    <row r="1351" ht="16.5" customHeight="1">
      <c r="A1351" s="1"/>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c r="AB1351" s="5"/>
      <c r="AC1351" s="5"/>
      <c r="AD1351" s="5"/>
    </row>
    <row r="1352" ht="16.5" customHeight="1">
      <c r="A1352" s="1"/>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c r="AB1352" s="5"/>
      <c r="AC1352" s="5"/>
      <c r="AD1352" s="5"/>
    </row>
    <row r="1353" ht="16.5" customHeight="1">
      <c r="A1353" s="1"/>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c r="AB1353" s="5"/>
      <c r="AC1353" s="5"/>
      <c r="AD1353" s="5"/>
    </row>
    <row r="1354" ht="16.5" customHeight="1">
      <c r="A1354" s="1"/>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c r="AB1354" s="5"/>
      <c r="AC1354" s="5"/>
      <c r="AD1354" s="5"/>
    </row>
    <row r="1355" ht="16.5" customHeight="1">
      <c r="A1355" s="1"/>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c r="AB1355" s="5"/>
      <c r="AC1355" s="5"/>
      <c r="AD1355" s="5"/>
    </row>
    <row r="1356" ht="16.5" customHeight="1">
      <c r="A1356" s="1"/>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c r="AB1356" s="5"/>
      <c r="AC1356" s="5"/>
      <c r="AD1356" s="5"/>
    </row>
    <row r="1357" ht="16.5" customHeight="1">
      <c r="A1357" s="1"/>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c r="AA1357" s="5"/>
      <c r="AB1357" s="5"/>
      <c r="AC1357" s="5"/>
      <c r="AD1357" s="5"/>
    </row>
    <row r="1358" ht="16.5" customHeight="1">
      <c r="A1358" s="1"/>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c r="AB1358" s="5"/>
      <c r="AC1358" s="5"/>
      <c r="AD1358" s="5"/>
    </row>
    <row r="1359" ht="16.5" customHeight="1">
      <c r="A1359" s="1"/>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c r="AB1359" s="5"/>
      <c r="AC1359" s="5"/>
      <c r="AD1359" s="5"/>
    </row>
    <row r="1360" ht="16.5" customHeight="1">
      <c r="A1360" s="1"/>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c r="AA1360" s="5"/>
      <c r="AB1360" s="5"/>
      <c r="AC1360" s="5"/>
      <c r="AD1360" s="5"/>
    </row>
    <row r="1361" ht="16.5" customHeight="1">
      <c r="A1361" s="1"/>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c r="AA1361" s="5"/>
      <c r="AB1361" s="5"/>
      <c r="AC1361" s="5"/>
      <c r="AD1361" s="5"/>
    </row>
    <row r="1362" ht="16.5" customHeight="1">
      <c r="A1362" s="1"/>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c r="AA1362" s="5"/>
      <c r="AB1362" s="5"/>
      <c r="AC1362" s="5"/>
      <c r="AD1362" s="5"/>
    </row>
    <row r="1363" ht="16.5" customHeight="1">
      <c r="A1363" s="1"/>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c r="AA1363" s="5"/>
      <c r="AB1363" s="5"/>
      <c r="AC1363" s="5"/>
      <c r="AD1363" s="5"/>
    </row>
    <row r="1364" ht="16.5" customHeight="1">
      <c r="A1364" s="1"/>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c r="AB1364" s="5"/>
      <c r="AC1364" s="5"/>
      <c r="AD1364" s="5"/>
    </row>
    <row r="1365" ht="16.5" customHeight="1">
      <c r="A1365" s="1"/>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c r="AB1365" s="5"/>
      <c r="AC1365" s="5"/>
      <c r="AD1365" s="5"/>
    </row>
    <row r="1366" ht="16.5" customHeight="1">
      <c r="A1366" s="1"/>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c r="AB1366" s="5"/>
      <c r="AC1366" s="5"/>
      <c r="AD1366" s="5"/>
    </row>
    <row r="1367" ht="16.5" customHeight="1">
      <c r="A1367" s="1"/>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c r="AB1367" s="5"/>
      <c r="AC1367" s="5"/>
      <c r="AD1367" s="5"/>
    </row>
    <row r="1368" ht="16.5" customHeight="1">
      <c r="A1368" s="1"/>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c r="AA1368" s="5"/>
      <c r="AB1368" s="5"/>
      <c r="AC1368" s="5"/>
      <c r="AD1368" s="5"/>
    </row>
    <row r="1369" ht="16.5" customHeight="1">
      <c r="A1369" s="1"/>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c r="AB1369" s="5"/>
      <c r="AC1369" s="5"/>
      <c r="AD1369" s="5"/>
    </row>
    <row r="1370" ht="16.5" customHeight="1">
      <c r="A1370" s="1"/>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c r="AA1370" s="5"/>
      <c r="AB1370" s="5"/>
      <c r="AC1370" s="5"/>
      <c r="AD1370" s="5"/>
    </row>
    <row r="1371" ht="16.5" customHeight="1">
      <c r="A1371" s="1"/>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c r="AB1371" s="5"/>
      <c r="AC1371" s="5"/>
      <c r="AD1371" s="5"/>
    </row>
    <row r="1372" ht="16.5" customHeight="1">
      <c r="A1372" s="1"/>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c r="AB1372" s="5"/>
      <c r="AC1372" s="5"/>
      <c r="AD1372" s="5"/>
    </row>
    <row r="1373" ht="16.5" customHeight="1">
      <c r="A1373" s="1"/>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c r="AB1373" s="5"/>
      <c r="AC1373" s="5"/>
      <c r="AD1373" s="5"/>
    </row>
    <row r="1374" ht="16.5" customHeight="1">
      <c r="A1374" s="1"/>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c r="AB1374" s="5"/>
      <c r="AC1374" s="5"/>
      <c r="AD1374" s="5"/>
    </row>
    <row r="1375" ht="16.5" customHeight="1">
      <c r="A1375" s="1"/>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c r="AB1375" s="5"/>
      <c r="AC1375" s="5"/>
      <c r="AD1375" s="5"/>
    </row>
    <row r="1376" ht="16.5" customHeight="1">
      <c r="A1376" s="1"/>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c r="AB1376" s="5"/>
      <c r="AC1376" s="5"/>
      <c r="AD1376" s="5"/>
    </row>
    <row r="1377" ht="16.5" customHeight="1">
      <c r="A1377" s="1"/>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c r="AA1377" s="5"/>
      <c r="AB1377" s="5"/>
      <c r="AC1377" s="5"/>
      <c r="AD1377" s="5"/>
    </row>
    <row r="1378" ht="16.5" customHeight="1">
      <c r="A1378" s="1"/>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c r="AB1378" s="5"/>
      <c r="AC1378" s="5"/>
      <c r="AD1378" s="5"/>
    </row>
    <row r="1379" ht="16.5" customHeight="1">
      <c r="A1379" s="1"/>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c r="AA1379" s="5"/>
      <c r="AB1379" s="5"/>
      <c r="AC1379" s="5"/>
      <c r="AD1379" s="5"/>
    </row>
    <row r="1380" ht="16.5" customHeight="1">
      <c r="A1380" s="1"/>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c r="AB1380" s="5"/>
      <c r="AC1380" s="5"/>
      <c r="AD1380" s="5"/>
    </row>
    <row r="1381" ht="16.5" customHeight="1">
      <c r="A1381" s="1"/>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c r="AB1381" s="5"/>
      <c r="AC1381" s="5"/>
      <c r="AD1381" s="5"/>
    </row>
    <row r="1382" ht="16.5" customHeight="1">
      <c r="A1382" s="1"/>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c r="AA1382" s="5"/>
      <c r="AB1382" s="5"/>
      <c r="AC1382" s="5"/>
      <c r="AD1382" s="5"/>
    </row>
    <row r="1383" ht="16.5" customHeight="1">
      <c r="A1383" s="1"/>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c r="AB1383" s="5"/>
      <c r="AC1383" s="5"/>
      <c r="AD1383" s="5"/>
    </row>
    <row r="1384" ht="16.5" customHeight="1">
      <c r="A1384" s="1"/>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c r="AB1384" s="5"/>
      <c r="AC1384" s="5"/>
      <c r="AD1384" s="5"/>
    </row>
    <row r="1385" ht="16.5" customHeight="1">
      <c r="A1385" s="1"/>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c r="AB1385" s="5"/>
      <c r="AC1385" s="5"/>
      <c r="AD1385" s="5"/>
    </row>
    <row r="1386" ht="16.5" customHeight="1">
      <c r="A1386" s="1"/>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c r="AB1386" s="5"/>
      <c r="AC1386" s="5"/>
      <c r="AD1386" s="5"/>
    </row>
    <row r="1387" ht="16.5" customHeight="1">
      <c r="A1387" s="1"/>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c r="AB1387" s="5"/>
      <c r="AC1387" s="5"/>
      <c r="AD1387" s="5"/>
    </row>
    <row r="1388" ht="16.5" customHeight="1">
      <c r="A1388" s="1"/>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c r="AA1388" s="5"/>
      <c r="AB1388" s="5"/>
      <c r="AC1388" s="5"/>
      <c r="AD1388" s="5"/>
    </row>
    <row r="1389" ht="16.5" customHeight="1">
      <c r="A1389" s="1"/>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c r="AB1389" s="5"/>
      <c r="AC1389" s="5"/>
      <c r="AD1389" s="5"/>
    </row>
    <row r="1390" ht="16.5" customHeight="1">
      <c r="A1390" s="1"/>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c r="AB1390" s="5"/>
      <c r="AC1390" s="5"/>
      <c r="AD1390" s="5"/>
    </row>
    <row r="1391" ht="16.5" customHeight="1">
      <c r="A1391" s="1"/>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c r="AB1391" s="5"/>
      <c r="AC1391" s="5"/>
      <c r="AD1391" s="5"/>
    </row>
    <row r="1392" ht="16.5" customHeight="1">
      <c r="A1392" s="1"/>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c r="AB1392" s="5"/>
      <c r="AC1392" s="5"/>
      <c r="AD1392" s="5"/>
    </row>
    <row r="1393" ht="16.5" customHeight="1">
      <c r="A1393" s="1"/>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c r="AA1393" s="5"/>
      <c r="AB1393" s="5"/>
      <c r="AC1393" s="5"/>
      <c r="AD1393" s="5"/>
    </row>
    <row r="1394" ht="16.5" customHeight="1">
      <c r="A1394" s="1"/>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c r="AA1394" s="5"/>
      <c r="AB1394" s="5"/>
      <c r="AC1394" s="5"/>
      <c r="AD1394" s="5"/>
    </row>
    <row r="1395" ht="16.5" customHeight="1">
      <c r="A1395" s="1"/>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c r="AB1395" s="5"/>
      <c r="AC1395" s="5"/>
      <c r="AD1395" s="5"/>
    </row>
    <row r="1396" ht="16.5" customHeight="1">
      <c r="A1396" s="1"/>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c r="AA1396" s="5"/>
      <c r="AB1396" s="5"/>
      <c r="AC1396" s="5"/>
      <c r="AD1396" s="5"/>
    </row>
    <row r="1397" ht="16.5" customHeight="1">
      <c r="A1397" s="1"/>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c r="AA1397" s="5"/>
      <c r="AB1397" s="5"/>
      <c r="AC1397" s="5"/>
      <c r="AD1397" s="5"/>
    </row>
    <row r="1398" ht="16.5" customHeight="1">
      <c r="A1398" s="1"/>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c r="AA1398" s="5"/>
      <c r="AB1398" s="5"/>
      <c r="AC1398" s="5"/>
      <c r="AD1398" s="5"/>
    </row>
    <row r="1399" ht="16.5" customHeight="1">
      <c r="A1399" s="1"/>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c r="AA1399" s="5"/>
      <c r="AB1399" s="5"/>
      <c r="AC1399" s="5"/>
      <c r="AD1399" s="5"/>
    </row>
    <row r="1400" ht="16.5" customHeight="1">
      <c r="A1400" s="1"/>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c r="AB1400" s="5"/>
      <c r="AC1400" s="5"/>
      <c r="AD1400" s="5"/>
    </row>
    <row r="1401" ht="16.5" customHeight="1">
      <c r="A1401" s="1"/>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c r="AA1401" s="5"/>
      <c r="AB1401" s="5"/>
      <c r="AC1401" s="5"/>
      <c r="AD1401" s="5"/>
    </row>
    <row r="1402" ht="16.5" customHeight="1">
      <c r="A1402" s="1"/>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c r="AB1402" s="5"/>
      <c r="AC1402" s="5"/>
      <c r="AD1402" s="5"/>
    </row>
    <row r="1403" ht="16.5" customHeight="1">
      <c r="A1403" s="1"/>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c r="AB1403" s="5"/>
      <c r="AC1403" s="5"/>
      <c r="AD1403" s="5"/>
    </row>
    <row r="1404" ht="16.5" customHeight="1">
      <c r="A1404" s="1"/>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c r="AA1404" s="5"/>
      <c r="AB1404" s="5"/>
      <c r="AC1404" s="5"/>
      <c r="AD1404" s="5"/>
    </row>
    <row r="1405" ht="16.5" customHeight="1">
      <c r="A1405" s="1"/>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c r="AB1405" s="5"/>
      <c r="AC1405" s="5"/>
      <c r="AD1405" s="5"/>
    </row>
    <row r="1406" ht="16.5" customHeight="1">
      <c r="A1406" s="1"/>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c r="AA1406" s="5"/>
      <c r="AB1406" s="5"/>
      <c r="AC1406" s="5"/>
      <c r="AD1406" s="5"/>
    </row>
    <row r="1407" ht="16.5" customHeight="1">
      <c r="A1407" s="1"/>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c r="AB1407" s="5"/>
      <c r="AC1407" s="5"/>
      <c r="AD1407" s="5"/>
    </row>
    <row r="1408" ht="16.5" customHeight="1">
      <c r="A1408" s="1"/>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c r="AB1408" s="5"/>
      <c r="AC1408" s="5"/>
      <c r="AD1408" s="5"/>
    </row>
    <row r="1409" ht="16.5" customHeight="1">
      <c r="A1409" s="1"/>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c r="AB1409" s="5"/>
      <c r="AC1409" s="5"/>
      <c r="AD1409" s="5"/>
    </row>
    <row r="1410" ht="16.5" customHeight="1">
      <c r="A1410" s="1"/>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c r="AB1410" s="5"/>
      <c r="AC1410" s="5"/>
      <c r="AD1410" s="5"/>
    </row>
    <row r="1411" ht="16.5" customHeight="1">
      <c r="A1411" s="1"/>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c r="AB1411" s="5"/>
      <c r="AC1411" s="5"/>
      <c r="AD1411" s="5"/>
    </row>
    <row r="1412" ht="16.5" customHeight="1">
      <c r="A1412" s="1"/>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c r="AB1412" s="5"/>
      <c r="AC1412" s="5"/>
      <c r="AD1412" s="5"/>
    </row>
    <row r="1413" ht="16.5" customHeight="1">
      <c r="A1413" s="1"/>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c r="AB1413" s="5"/>
      <c r="AC1413" s="5"/>
      <c r="AD1413" s="5"/>
    </row>
    <row r="1414" ht="16.5" customHeight="1">
      <c r="A1414" s="1"/>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c r="AB1414" s="5"/>
      <c r="AC1414" s="5"/>
      <c r="AD1414" s="5"/>
    </row>
    <row r="1415" ht="16.5" customHeight="1">
      <c r="A1415" s="1"/>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c r="AB1415" s="5"/>
      <c r="AC1415" s="5"/>
      <c r="AD1415" s="5"/>
    </row>
    <row r="1416" ht="16.5" customHeight="1">
      <c r="A1416" s="1"/>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c r="AB1416" s="5"/>
      <c r="AC1416" s="5"/>
      <c r="AD1416" s="5"/>
    </row>
    <row r="1417" ht="16.5" customHeight="1">
      <c r="A1417" s="1"/>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c r="AB1417" s="5"/>
      <c r="AC1417" s="5"/>
      <c r="AD1417" s="5"/>
    </row>
    <row r="1418" ht="16.5" customHeight="1">
      <c r="A1418" s="1"/>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c r="AB1418" s="5"/>
      <c r="AC1418" s="5"/>
      <c r="AD1418" s="5"/>
    </row>
    <row r="1419" ht="16.5" customHeight="1">
      <c r="A1419" s="1"/>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c r="AB1419" s="5"/>
      <c r="AC1419" s="5"/>
      <c r="AD1419" s="5"/>
    </row>
    <row r="1420" ht="16.5" customHeight="1">
      <c r="A1420" s="1"/>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c r="AB1420" s="5"/>
      <c r="AC1420" s="5"/>
      <c r="AD1420" s="5"/>
    </row>
    <row r="1421" ht="16.5" customHeight="1">
      <c r="A1421" s="1"/>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c r="AB1421" s="5"/>
      <c r="AC1421" s="5"/>
      <c r="AD1421" s="5"/>
    </row>
    <row r="1422" ht="16.5" customHeight="1">
      <c r="A1422" s="1"/>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c r="AB1422" s="5"/>
      <c r="AC1422" s="5"/>
      <c r="AD1422" s="5"/>
    </row>
    <row r="1423" ht="16.5" customHeight="1">
      <c r="A1423" s="1"/>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c r="AB1423" s="5"/>
      <c r="AC1423" s="5"/>
      <c r="AD1423" s="5"/>
    </row>
    <row r="1424" ht="16.5" customHeight="1">
      <c r="A1424" s="1"/>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c r="AB1424" s="5"/>
      <c r="AC1424" s="5"/>
      <c r="AD1424" s="5"/>
    </row>
    <row r="1425" ht="16.5" customHeight="1">
      <c r="A1425" s="1"/>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c r="AB1425" s="5"/>
      <c r="AC1425" s="5"/>
      <c r="AD1425" s="5"/>
    </row>
    <row r="1426" ht="16.5" customHeight="1">
      <c r="A1426" s="1"/>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c r="AB1426" s="5"/>
      <c r="AC1426" s="5"/>
      <c r="AD1426" s="5"/>
    </row>
    <row r="1427" ht="16.5" customHeight="1">
      <c r="A1427" s="1"/>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c r="AB1427" s="5"/>
      <c r="AC1427" s="5"/>
      <c r="AD1427" s="5"/>
    </row>
    <row r="1428" ht="16.5" customHeight="1">
      <c r="A1428" s="1"/>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c r="AB1428" s="5"/>
      <c r="AC1428" s="5"/>
      <c r="AD1428" s="5"/>
    </row>
    <row r="1429" ht="16.5" customHeight="1">
      <c r="A1429" s="1"/>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c r="AB1429" s="5"/>
      <c r="AC1429" s="5"/>
      <c r="AD1429" s="5"/>
    </row>
    <row r="1430" ht="16.5" customHeight="1">
      <c r="A1430" s="1"/>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c r="AB1430" s="5"/>
      <c r="AC1430" s="5"/>
      <c r="AD1430" s="5"/>
    </row>
    <row r="1431" ht="16.5" customHeight="1">
      <c r="A1431" s="1"/>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c r="AB1431" s="5"/>
      <c r="AC1431" s="5"/>
      <c r="AD1431" s="5"/>
    </row>
    <row r="1432" ht="16.5" customHeight="1">
      <c r="A1432" s="1"/>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c r="AB1432" s="5"/>
      <c r="AC1432" s="5"/>
      <c r="AD1432" s="5"/>
    </row>
    <row r="1433" ht="16.5" customHeight="1">
      <c r="A1433" s="1"/>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c r="AB1433" s="5"/>
      <c r="AC1433" s="5"/>
      <c r="AD1433" s="5"/>
    </row>
    <row r="1434" ht="16.5" customHeight="1">
      <c r="A1434" s="1"/>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c r="AB1434" s="5"/>
      <c r="AC1434" s="5"/>
      <c r="AD1434" s="5"/>
    </row>
    <row r="1435" ht="16.5" customHeight="1">
      <c r="A1435" s="1"/>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c r="AB1435" s="5"/>
      <c r="AC1435" s="5"/>
      <c r="AD1435" s="5"/>
    </row>
    <row r="1436" ht="16.5" customHeight="1">
      <c r="A1436" s="1"/>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c r="AB1436" s="5"/>
      <c r="AC1436" s="5"/>
      <c r="AD1436" s="5"/>
    </row>
    <row r="1437" ht="16.5" customHeight="1">
      <c r="A1437" s="1"/>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c r="AB1437" s="5"/>
      <c r="AC1437" s="5"/>
      <c r="AD1437" s="5"/>
    </row>
    <row r="1438" ht="16.5" customHeight="1">
      <c r="A1438" s="1"/>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c r="AB1438" s="5"/>
      <c r="AC1438" s="5"/>
      <c r="AD1438" s="5"/>
    </row>
    <row r="1439" ht="16.5" customHeight="1">
      <c r="A1439" s="1"/>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c r="AB1439" s="5"/>
      <c r="AC1439" s="5"/>
      <c r="AD1439" s="5"/>
    </row>
    <row r="1440" ht="16.5" customHeight="1">
      <c r="A1440" s="1"/>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c r="AB1440" s="5"/>
      <c r="AC1440" s="5"/>
      <c r="AD1440" s="5"/>
    </row>
    <row r="1441" ht="16.5" customHeight="1">
      <c r="A1441" s="1"/>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c r="AB1441" s="5"/>
      <c r="AC1441" s="5"/>
      <c r="AD1441" s="5"/>
    </row>
    <row r="1442" ht="16.5" customHeight="1">
      <c r="A1442" s="1"/>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c r="AB1442" s="5"/>
      <c r="AC1442" s="5"/>
      <c r="AD1442" s="5"/>
    </row>
    <row r="1443" ht="16.5" customHeight="1">
      <c r="A1443" s="1"/>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c r="AB1443" s="5"/>
      <c r="AC1443" s="5"/>
      <c r="AD1443" s="5"/>
    </row>
    <row r="1444" ht="16.5" customHeight="1">
      <c r="A1444" s="1"/>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c r="AB1444" s="5"/>
      <c r="AC1444" s="5"/>
      <c r="AD1444" s="5"/>
    </row>
    <row r="1445" ht="16.5" customHeight="1">
      <c r="A1445" s="1"/>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c r="AB1445" s="5"/>
      <c r="AC1445" s="5"/>
      <c r="AD1445" s="5"/>
    </row>
    <row r="1446" ht="16.5" customHeight="1">
      <c r="A1446" s="1"/>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c r="AB1446" s="5"/>
      <c r="AC1446" s="5"/>
      <c r="AD1446" s="5"/>
    </row>
    <row r="1447" ht="16.5" customHeight="1">
      <c r="A1447" s="1"/>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c r="AB1447" s="5"/>
      <c r="AC1447" s="5"/>
      <c r="AD1447" s="5"/>
    </row>
    <row r="1448" ht="16.5" customHeight="1">
      <c r="A1448" s="1"/>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c r="AB1448" s="5"/>
      <c r="AC1448" s="5"/>
      <c r="AD1448" s="5"/>
    </row>
    <row r="1449" ht="16.5" customHeight="1">
      <c r="A1449" s="1"/>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c r="AB1449" s="5"/>
      <c r="AC1449" s="5"/>
      <c r="AD1449" s="5"/>
    </row>
    <row r="1450" ht="16.5" customHeight="1">
      <c r="A1450" s="1"/>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c r="AB1450" s="5"/>
      <c r="AC1450" s="5"/>
      <c r="AD1450" s="5"/>
    </row>
    <row r="1451" ht="16.5" customHeight="1">
      <c r="A1451" s="1"/>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c r="AB1451" s="5"/>
      <c r="AC1451" s="5"/>
      <c r="AD1451" s="5"/>
    </row>
    <row r="1452" ht="16.5" customHeight="1">
      <c r="A1452" s="1"/>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c r="AB1452" s="5"/>
      <c r="AC1452" s="5"/>
      <c r="AD1452" s="5"/>
    </row>
    <row r="1453" ht="16.5" customHeight="1">
      <c r="A1453" s="1"/>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c r="AB1453" s="5"/>
      <c r="AC1453" s="5"/>
      <c r="AD1453" s="5"/>
    </row>
    <row r="1454" ht="16.5" customHeight="1">
      <c r="A1454" s="1"/>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c r="AB1454" s="5"/>
      <c r="AC1454" s="5"/>
      <c r="AD1454" s="5"/>
    </row>
    <row r="1455" ht="16.5" customHeight="1">
      <c r="A1455" s="1"/>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c r="AB1455" s="5"/>
      <c r="AC1455" s="5"/>
      <c r="AD1455" s="5"/>
    </row>
    <row r="1456" ht="16.5" customHeight="1">
      <c r="A1456" s="1"/>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c r="AB1456" s="5"/>
      <c r="AC1456" s="5"/>
      <c r="AD1456" s="5"/>
    </row>
    <row r="1457" ht="16.5" customHeight="1">
      <c r="A1457" s="1"/>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c r="AB1457" s="5"/>
      <c r="AC1457" s="5"/>
      <c r="AD1457" s="5"/>
    </row>
    <row r="1458" ht="16.5" customHeight="1">
      <c r="A1458" s="1"/>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c r="AB1458" s="5"/>
      <c r="AC1458" s="5"/>
      <c r="AD1458" s="5"/>
    </row>
    <row r="1459" ht="16.5" customHeight="1">
      <c r="A1459" s="1"/>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c r="AB1459" s="5"/>
      <c r="AC1459" s="5"/>
      <c r="AD1459" s="5"/>
    </row>
    <row r="1460" ht="16.5" customHeight="1">
      <c r="A1460" s="1"/>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c r="AB1460" s="5"/>
      <c r="AC1460" s="5"/>
      <c r="AD1460" s="5"/>
    </row>
    <row r="1461" ht="16.5" customHeight="1">
      <c r="A1461" s="1"/>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c r="AB1461" s="5"/>
      <c r="AC1461" s="5"/>
      <c r="AD1461" s="5"/>
    </row>
    <row r="1462" ht="16.5" customHeight="1">
      <c r="A1462" s="1"/>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c r="AB1462" s="5"/>
      <c r="AC1462" s="5"/>
      <c r="AD1462" s="5"/>
    </row>
    <row r="1463" ht="16.5" customHeight="1">
      <c r="A1463" s="1"/>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c r="AB1463" s="5"/>
      <c r="AC1463" s="5"/>
      <c r="AD1463" s="5"/>
    </row>
    <row r="1464" ht="16.5" customHeight="1">
      <c r="A1464" s="1"/>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c r="AB1464" s="5"/>
      <c r="AC1464" s="5"/>
      <c r="AD1464" s="5"/>
    </row>
    <row r="1465" ht="16.5" customHeight="1">
      <c r="A1465" s="1"/>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c r="AB1465" s="5"/>
      <c r="AC1465" s="5"/>
      <c r="AD1465" s="5"/>
    </row>
    <row r="1466" ht="16.5" customHeight="1">
      <c r="A1466" s="1"/>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c r="AB1466" s="5"/>
      <c r="AC1466" s="5"/>
      <c r="AD1466" s="5"/>
    </row>
    <row r="1467" ht="16.5" customHeight="1">
      <c r="A1467" s="1"/>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c r="AB1467" s="5"/>
      <c r="AC1467" s="5"/>
      <c r="AD1467" s="5"/>
    </row>
    <row r="1468" ht="16.5" customHeight="1">
      <c r="A1468" s="1"/>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c r="AB1468" s="5"/>
      <c r="AC1468" s="5"/>
      <c r="AD1468" s="5"/>
    </row>
    <row r="1469" ht="16.5" customHeight="1">
      <c r="A1469" s="1"/>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c r="AB1469" s="5"/>
      <c r="AC1469" s="5"/>
      <c r="AD1469" s="5"/>
    </row>
    <row r="1470" ht="16.5" customHeight="1">
      <c r="A1470" s="1"/>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c r="AB1470" s="5"/>
      <c r="AC1470" s="5"/>
      <c r="AD1470" s="5"/>
    </row>
    <row r="1471" ht="16.5" customHeight="1">
      <c r="A1471" s="1"/>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c r="AB1471" s="5"/>
      <c r="AC1471" s="5"/>
      <c r="AD1471" s="5"/>
    </row>
    <row r="1472" ht="16.5" customHeight="1">
      <c r="A1472" s="1"/>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c r="AB1472" s="5"/>
      <c r="AC1472" s="5"/>
      <c r="AD1472" s="5"/>
    </row>
    <row r="1473" ht="16.5" customHeight="1">
      <c r="A1473" s="1"/>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c r="AB1473" s="5"/>
      <c r="AC1473" s="5"/>
      <c r="AD1473" s="5"/>
    </row>
    <row r="1474" ht="16.5" customHeight="1">
      <c r="A1474" s="1"/>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c r="AB1474" s="5"/>
      <c r="AC1474" s="5"/>
      <c r="AD1474" s="5"/>
    </row>
    <row r="1475" ht="16.5" customHeight="1">
      <c r="A1475" s="1"/>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c r="AB1475" s="5"/>
      <c r="AC1475" s="5"/>
      <c r="AD1475" s="5"/>
    </row>
    <row r="1476" ht="16.5" customHeight="1">
      <c r="A1476" s="1"/>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c r="AB1476" s="5"/>
      <c r="AC1476" s="5"/>
      <c r="AD1476" s="5"/>
    </row>
    <row r="1477" ht="16.5" customHeight="1">
      <c r="A1477" s="1"/>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c r="AB1477" s="5"/>
      <c r="AC1477" s="5"/>
      <c r="AD1477" s="5"/>
    </row>
    <row r="1478" ht="16.5" customHeight="1">
      <c r="A1478" s="1"/>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c r="AB1478" s="5"/>
      <c r="AC1478" s="5"/>
      <c r="AD1478" s="5"/>
    </row>
    <row r="1479" ht="16.5" customHeight="1">
      <c r="A1479" s="1"/>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c r="AB1479" s="5"/>
      <c r="AC1479" s="5"/>
      <c r="AD1479" s="5"/>
    </row>
    <row r="1480" ht="16.5" customHeight="1">
      <c r="A1480" s="1"/>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c r="AB1480" s="5"/>
      <c r="AC1480" s="5"/>
      <c r="AD1480" s="5"/>
    </row>
    <row r="1481" ht="16.5" customHeight="1">
      <c r="A1481" s="1"/>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c r="AB1481" s="5"/>
      <c r="AC1481" s="5"/>
      <c r="AD1481" s="5"/>
    </row>
    <row r="1482" ht="16.5" customHeight="1">
      <c r="A1482" s="1"/>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c r="AB1482" s="5"/>
      <c r="AC1482" s="5"/>
      <c r="AD1482" s="5"/>
    </row>
    <row r="1483" ht="16.5" customHeight="1">
      <c r="A1483" s="1"/>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c r="AB1483" s="5"/>
      <c r="AC1483" s="5"/>
      <c r="AD1483" s="5"/>
    </row>
    <row r="1484" ht="16.5" customHeight="1">
      <c r="A1484" s="1"/>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c r="AB1484" s="5"/>
      <c r="AC1484" s="5"/>
      <c r="AD1484" s="5"/>
    </row>
    <row r="1485" ht="16.5" customHeight="1">
      <c r="A1485" s="1"/>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c r="AB1485" s="5"/>
      <c r="AC1485" s="5"/>
      <c r="AD1485" s="5"/>
    </row>
    <row r="1486" ht="16.5" customHeight="1">
      <c r="A1486" s="1"/>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c r="AB1486" s="5"/>
      <c r="AC1486" s="5"/>
      <c r="AD1486" s="5"/>
    </row>
    <row r="1487" ht="16.5" customHeight="1">
      <c r="A1487" s="1"/>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c r="AB1487" s="5"/>
      <c r="AC1487" s="5"/>
      <c r="AD1487" s="5"/>
    </row>
    <row r="1488" ht="16.5" customHeight="1">
      <c r="A1488" s="1"/>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c r="AB1488" s="5"/>
      <c r="AC1488" s="5"/>
      <c r="AD1488" s="5"/>
    </row>
    <row r="1489" ht="16.5" customHeight="1">
      <c r="A1489" s="1"/>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c r="AB1489" s="5"/>
      <c r="AC1489" s="5"/>
      <c r="AD1489" s="5"/>
    </row>
    <row r="1490" ht="16.5" customHeight="1">
      <c r="A1490" s="1"/>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c r="AB1490" s="5"/>
      <c r="AC1490" s="5"/>
      <c r="AD1490" s="5"/>
    </row>
    <row r="1491" ht="16.5" customHeight="1">
      <c r="A1491" s="1"/>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c r="AB1491" s="5"/>
      <c r="AC1491" s="5"/>
      <c r="AD1491" s="5"/>
    </row>
    <row r="1492" ht="16.5" customHeight="1">
      <c r="A1492" s="1"/>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c r="AB1492" s="5"/>
      <c r="AC1492" s="5"/>
      <c r="AD1492" s="5"/>
    </row>
    <row r="1493" ht="16.5" customHeight="1">
      <c r="A1493" s="1"/>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c r="AB1493" s="5"/>
      <c r="AC1493" s="5"/>
      <c r="AD1493" s="5"/>
    </row>
    <row r="1494" ht="16.5" customHeight="1">
      <c r="A1494" s="1"/>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c r="AB1494" s="5"/>
      <c r="AC1494" s="5"/>
      <c r="AD1494" s="5"/>
    </row>
    <row r="1495" ht="16.5" customHeight="1">
      <c r="A1495" s="1"/>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c r="AB1495" s="5"/>
      <c r="AC1495" s="5"/>
      <c r="AD1495" s="5"/>
    </row>
    <row r="1496" ht="16.5" customHeight="1">
      <c r="A1496" s="1"/>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c r="AB1496" s="5"/>
      <c r="AC1496" s="5"/>
      <c r="AD1496" s="5"/>
    </row>
    <row r="1497" ht="16.5" customHeight="1">
      <c r="A1497" s="1"/>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c r="AB1497" s="5"/>
      <c r="AC1497" s="5"/>
      <c r="AD1497" s="5"/>
    </row>
    <row r="1498" ht="16.5" customHeight="1">
      <c r="A1498" s="1"/>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c r="AB1498" s="5"/>
      <c r="AC1498" s="5"/>
      <c r="AD1498" s="5"/>
    </row>
    <row r="1499" ht="16.5" customHeight="1">
      <c r="A1499" s="1"/>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c r="AB1499" s="5"/>
      <c r="AC1499" s="5"/>
      <c r="AD1499" s="5"/>
    </row>
    <row r="1500" ht="16.5" customHeight="1">
      <c r="A1500" s="1"/>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c r="AB1500" s="5"/>
      <c r="AC1500" s="5"/>
      <c r="AD1500" s="5"/>
    </row>
    <row r="1501" ht="16.5" customHeight="1">
      <c r="A1501" s="1"/>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c r="AB1501" s="5"/>
      <c r="AC1501" s="5"/>
      <c r="AD1501" s="5"/>
    </row>
    <row r="1502" ht="16.5" customHeight="1">
      <c r="A1502" s="1"/>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c r="AB1502" s="5"/>
      <c r="AC1502" s="5"/>
      <c r="AD1502" s="5"/>
    </row>
    <row r="1503" ht="16.5" customHeight="1">
      <c r="A1503" s="1"/>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c r="AB1503" s="5"/>
      <c r="AC1503" s="5"/>
      <c r="AD1503" s="5"/>
    </row>
    <row r="1504" ht="16.5" customHeight="1">
      <c r="A1504" s="1"/>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c r="AB1504" s="5"/>
      <c r="AC1504" s="5"/>
      <c r="AD1504" s="5"/>
    </row>
    <row r="1505" ht="16.5" customHeight="1">
      <c r="A1505" s="1"/>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c r="AB1505" s="5"/>
      <c r="AC1505" s="5"/>
      <c r="AD1505" s="5"/>
    </row>
    <row r="1506" ht="16.5" customHeight="1">
      <c r="A1506" s="1"/>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c r="AB1506" s="5"/>
      <c r="AC1506" s="5"/>
      <c r="AD1506" s="5"/>
    </row>
    <row r="1507" ht="16.5" customHeight="1">
      <c r="A1507" s="1"/>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c r="AB1507" s="5"/>
      <c r="AC1507" s="5"/>
      <c r="AD1507" s="5"/>
    </row>
    <row r="1508" ht="16.5" customHeight="1">
      <c r="A1508" s="1"/>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c r="AB1508" s="5"/>
      <c r="AC1508" s="5"/>
      <c r="AD1508" s="5"/>
    </row>
    <row r="1509" ht="16.5" customHeight="1">
      <c r="A1509" s="1"/>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c r="AB1509" s="5"/>
      <c r="AC1509" s="5"/>
      <c r="AD1509" s="5"/>
    </row>
    <row r="1510" ht="16.5" customHeight="1">
      <c r="A1510" s="1"/>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c r="AB1510" s="5"/>
      <c r="AC1510" s="5"/>
      <c r="AD1510" s="5"/>
    </row>
    <row r="1511" ht="16.5" customHeight="1">
      <c r="A1511" s="1"/>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c r="AB1511" s="5"/>
      <c r="AC1511" s="5"/>
      <c r="AD1511" s="5"/>
    </row>
    <row r="1512" ht="16.5" customHeight="1">
      <c r="A1512" s="1"/>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c r="AB1512" s="5"/>
      <c r="AC1512" s="5"/>
      <c r="AD1512" s="5"/>
    </row>
    <row r="1513" ht="16.5" customHeight="1">
      <c r="A1513" s="1"/>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c r="AB1513" s="5"/>
      <c r="AC1513" s="5"/>
      <c r="AD1513" s="5"/>
    </row>
    <row r="1514" ht="16.5" customHeight="1">
      <c r="A1514" s="1"/>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c r="AB1514" s="5"/>
      <c r="AC1514" s="5"/>
      <c r="AD1514" s="5"/>
    </row>
    <row r="1515" ht="16.5" customHeight="1">
      <c r="A1515" s="1"/>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c r="AB1515" s="5"/>
      <c r="AC1515" s="5"/>
      <c r="AD1515" s="5"/>
    </row>
    <row r="1516" ht="16.5" customHeight="1">
      <c r="A1516" s="1"/>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c r="AB1516" s="5"/>
      <c r="AC1516" s="5"/>
      <c r="AD1516" s="5"/>
    </row>
    <row r="1517" ht="16.5" customHeight="1">
      <c r="A1517" s="1"/>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c r="AB1517" s="5"/>
      <c r="AC1517" s="5"/>
      <c r="AD1517" s="5"/>
    </row>
    <row r="1518" ht="16.5" customHeight="1">
      <c r="A1518" s="1"/>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c r="AB1518" s="5"/>
      <c r="AC1518" s="5"/>
      <c r="AD1518" s="5"/>
    </row>
    <row r="1519" ht="16.5" customHeight="1">
      <c r="A1519" s="1"/>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c r="AB1519" s="5"/>
      <c r="AC1519" s="5"/>
      <c r="AD1519" s="5"/>
    </row>
    <row r="1520" ht="16.5" customHeight="1">
      <c r="A1520" s="1"/>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c r="AB1520" s="5"/>
      <c r="AC1520" s="5"/>
      <c r="AD1520" s="5"/>
    </row>
    <row r="1521" ht="16.5" customHeight="1">
      <c r="A1521" s="1"/>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c r="AB1521" s="5"/>
      <c r="AC1521" s="5"/>
      <c r="AD1521" s="5"/>
    </row>
    <row r="1522" ht="16.5" customHeight="1">
      <c r="A1522" s="1"/>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c r="AB1522" s="5"/>
      <c r="AC1522" s="5"/>
      <c r="AD1522" s="5"/>
    </row>
    <row r="1523" ht="16.5" customHeight="1">
      <c r="A1523" s="1"/>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c r="AB1523" s="5"/>
      <c r="AC1523" s="5"/>
      <c r="AD1523" s="5"/>
    </row>
    <row r="1524" ht="16.5" customHeight="1">
      <c r="A1524" s="1"/>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c r="AB1524" s="5"/>
      <c r="AC1524" s="5"/>
      <c r="AD1524" s="5"/>
    </row>
    <row r="1525" ht="16.5" customHeight="1">
      <c r="A1525" s="1"/>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c r="AB1525" s="5"/>
      <c r="AC1525" s="5"/>
      <c r="AD1525" s="5"/>
    </row>
    <row r="1526" ht="16.5" customHeight="1">
      <c r="A1526" s="1"/>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c r="AB1526" s="5"/>
      <c r="AC1526" s="5"/>
      <c r="AD1526" s="5"/>
    </row>
    <row r="1527" ht="16.5" customHeight="1">
      <c r="A1527" s="1"/>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c r="AB1527" s="5"/>
      <c r="AC1527" s="5"/>
      <c r="AD1527" s="5"/>
    </row>
    <row r="1528" ht="16.5" customHeight="1">
      <c r="A1528" s="1"/>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c r="AB1528" s="5"/>
      <c r="AC1528" s="5"/>
      <c r="AD1528" s="5"/>
    </row>
    <row r="1529" ht="16.5" customHeight="1">
      <c r="A1529" s="1"/>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c r="AB1529" s="5"/>
      <c r="AC1529" s="5"/>
      <c r="AD1529" s="5"/>
    </row>
    <row r="1530" ht="16.5" customHeight="1">
      <c r="A1530" s="1"/>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c r="AB1530" s="5"/>
      <c r="AC1530" s="5"/>
      <c r="AD1530" s="5"/>
    </row>
    <row r="1531" ht="16.5" customHeight="1">
      <c r="A1531" s="1"/>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c r="AB1531" s="5"/>
      <c r="AC1531" s="5"/>
      <c r="AD1531" s="5"/>
    </row>
    <row r="1532" ht="16.5" customHeight="1">
      <c r="A1532" s="1"/>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c r="AB1532" s="5"/>
      <c r="AC1532" s="5"/>
      <c r="AD1532" s="5"/>
    </row>
    <row r="1533" ht="16.5" customHeight="1">
      <c r="A1533" s="1"/>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c r="AB1533" s="5"/>
      <c r="AC1533" s="5"/>
      <c r="AD1533" s="5"/>
    </row>
    <row r="1534" ht="16.5" customHeight="1">
      <c r="A1534" s="1"/>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c r="AB1534" s="5"/>
      <c r="AC1534" s="5"/>
      <c r="AD1534" s="5"/>
    </row>
    <row r="1535" ht="16.5" customHeight="1">
      <c r="A1535" s="1"/>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c r="AB1535" s="5"/>
      <c r="AC1535" s="5"/>
      <c r="AD1535" s="5"/>
    </row>
    <row r="1536" ht="16.5" customHeight="1">
      <c r="A1536" s="1"/>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c r="AB1536" s="5"/>
      <c r="AC1536" s="5"/>
      <c r="AD1536" s="5"/>
    </row>
    <row r="1537" ht="16.5" customHeight="1">
      <c r="A1537" s="1"/>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c r="AB1537" s="5"/>
      <c r="AC1537" s="5"/>
      <c r="AD1537" s="5"/>
    </row>
    <row r="1538" ht="16.5" customHeight="1">
      <c r="A1538" s="1"/>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c r="AB1538" s="5"/>
      <c r="AC1538" s="5"/>
      <c r="AD1538" s="5"/>
    </row>
    <row r="1539" ht="16.5" customHeight="1">
      <c r="A1539" s="1"/>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c r="AB1539" s="5"/>
      <c r="AC1539" s="5"/>
      <c r="AD1539" s="5"/>
    </row>
    <row r="1540" ht="16.5" customHeight="1">
      <c r="A1540" s="1"/>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c r="AB1540" s="5"/>
      <c r="AC1540" s="5"/>
      <c r="AD1540" s="5"/>
    </row>
    <row r="1541" ht="16.5" customHeight="1">
      <c r="A1541" s="1"/>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c r="AB1541" s="5"/>
      <c r="AC1541" s="5"/>
      <c r="AD1541" s="5"/>
    </row>
    <row r="1542" ht="16.5" customHeight="1">
      <c r="A1542" s="1"/>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c r="AB1542" s="5"/>
      <c r="AC1542" s="5"/>
      <c r="AD1542" s="5"/>
    </row>
    <row r="1543" ht="16.5" customHeight="1">
      <c r="A1543" s="1"/>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c r="AB1543" s="5"/>
      <c r="AC1543" s="5"/>
      <c r="AD1543" s="5"/>
    </row>
    <row r="1544" ht="16.5" customHeight="1">
      <c r="A1544" s="1"/>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c r="AB1544" s="5"/>
      <c r="AC1544" s="5"/>
      <c r="AD1544" s="5"/>
    </row>
    <row r="1545" ht="16.5" customHeight="1">
      <c r="A1545" s="1"/>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c r="AB1545" s="5"/>
      <c r="AC1545" s="5"/>
      <c r="AD1545" s="5"/>
    </row>
    <row r="1546" ht="16.5" customHeight="1">
      <c r="A1546" s="1"/>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c r="AB1546" s="5"/>
      <c r="AC1546" s="5"/>
      <c r="AD1546" s="5"/>
    </row>
    <row r="1547" ht="16.5" customHeight="1">
      <c r="A1547" s="1"/>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c r="AB1547" s="5"/>
      <c r="AC1547" s="5"/>
      <c r="AD1547" s="5"/>
    </row>
    <row r="1548" ht="16.5" customHeight="1">
      <c r="A1548" s="1"/>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c r="AB1548" s="5"/>
      <c r="AC1548" s="5"/>
      <c r="AD1548" s="5"/>
    </row>
    <row r="1549" ht="16.5" customHeight="1">
      <c r="A1549" s="1"/>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c r="AB1549" s="5"/>
      <c r="AC1549" s="5"/>
      <c r="AD1549" s="5"/>
    </row>
    <row r="1550" ht="16.5" customHeight="1">
      <c r="A1550" s="1"/>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c r="AB1550" s="5"/>
      <c r="AC1550" s="5"/>
      <c r="AD1550" s="5"/>
    </row>
    <row r="1551" ht="16.5" customHeight="1">
      <c r="A1551" s="1"/>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c r="AB1551" s="5"/>
      <c r="AC1551" s="5"/>
      <c r="AD1551" s="5"/>
    </row>
    <row r="1552" ht="16.5" customHeight="1">
      <c r="A1552" s="1"/>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c r="AB1552" s="5"/>
      <c r="AC1552" s="5"/>
      <c r="AD1552" s="5"/>
    </row>
    <row r="1553" ht="16.5" customHeight="1">
      <c r="A1553" s="1"/>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c r="AB1553" s="5"/>
      <c r="AC1553" s="5"/>
      <c r="AD1553" s="5"/>
    </row>
    <row r="1554" ht="16.5" customHeight="1">
      <c r="A1554" s="1"/>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c r="AB1554" s="5"/>
      <c r="AC1554" s="5"/>
      <c r="AD1554" s="5"/>
    </row>
    <row r="1555" ht="16.5" customHeight="1">
      <c r="A1555" s="1"/>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c r="AB1555" s="5"/>
      <c r="AC1555" s="5"/>
      <c r="AD1555" s="5"/>
    </row>
    <row r="1556" ht="16.5" customHeight="1">
      <c r="A1556" s="1"/>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c r="AB1556" s="5"/>
      <c r="AC1556" s="5"/>
      <c r="AD1556" s="5"/>
    </row>
    <row r="1557" ht="16.5" customHeight="1">
      <c r="A1557" s="1"/>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c r="AB1557" s="5"/>
      <c r="AC1557" s="5"/>
      <c r="AD1557" s="5"/>
    </row>
    <row r="1558" ht="16.5" customHeight="1">
      <c r="A1558" s="1"/>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c r="AB1558" s="5"/>
      <c r="AC1558" s="5"/>
      <c r="AD1558" s="5"/>
    </row>
    <row r="1559" ht="16.5" customHeight="1">
      <c r="A1559" s="1"/>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c r="AB1559" s="5"/>
      <c r="AC1559" s="5"/>
      <c r="AD1559" s="5"/>
    </row>
    <row r="1560" ht="16.5" customHeight="1">
      <c r="A1560" s="1"/>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c r="AB1560" s="5"/>
      <c r="AC1560" s="5"/>
      <c r="AD1560" s="5"/>
    </row>
    <row r="1561" ht="16.5" customHeight="1">
      <c r="A1561" s="1"/>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c r="AB1561" s="5"/>
      <c r="AC1561" s="5"/>
      <c r="AD1561" s="5"/>
    </row>
    <row r="1562" ht="16.5" customHeight="1">
      <c r="A1562" s="1"/>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c r="AB1562" s="5"/>
      <c r="AC1562" s="5"/>
      <c r="AD1562" s="5"/>
    </row>
    <row r="1563" ht="16.5" customHeight="1">
      <c r="A1563" s="1"/>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c r="AB1563" s="5"/>
      <c r="AC1563" s="5"/>
      <c r="AD1563" s="5"/>
    </row>
    <row r="1564" ht="16.5" customHeight="1">
      <c r="A1564" s="1"/>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c r="AB1564" s="5"/>
      <c r="AC1564" s="5"/>
      <c r="AD1564" s="5"/>
    </row>
    <row r="1565" ht="16.5" customHeight="1">
      <c r="A1565" s="1"/>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c r="AB1565" s="5"/>
      <c r="AC1565" s="5"/>
      <c r="AD1565" s="5"/>
    </row>
    <row r="1566" ht="16.5" customHeight="1">
      <c r="A1566" s="1"/>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c r="AB1566" s="5"/>
      <c r="AC1566" s="5"/>
      <c r="AD1566" s="5"/>
    </row>
    <row r="1567" ht="16.5" customHeight="1">
      <c r="A1567" s="1"/>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c r="AB1567" s="5"/>
      <c r="AC1567" s="5"/>
      <c r="AD1567" s="5"/>
    </row>
    <row r="1568" ht="16.5" customHeight="1">
      <c r="A1568" s="1"/>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c r="AB1568" s="5"/>
      <c r="AC1568" s="5"/>
      <c r="AD1568" s="5"/>
    </row>
    <row r="1569" ht="16.5" customHeight="1">
      <c r="A1569" s="1"/>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c r="AB1569" s="5"/>
      <c r="AC1569" s="5"/>
      <c r="AD1569" s="5"/>
    </row>
    <row r="1570" ht="16.5" customHeight="1">
      <c r="A1570" s="1"/>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c r="AB1570" s="5"/>
      <c r="AC1570" s="5"/>
      <c r="AD1570" s="5"/>
    </row>
    <row r="1571" ht="16.5" customHeight="1">
      <c r="A1571" s="1"/>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c r="AB1571" s="5"/>
      <c r="AC1571" s="5"/>
      <c r="AD1571" s="5"/>
    </row>
    <row r="1572" ht="16.5" customHeight="1">
      <c r="A1572" s="1"/>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c r="AB1572" s="5"/>
      <c r="AC1572" s="5"/>
      <c r="AD1572" s="5"/>
    </row>
    <row r="1573" ht="16.5" customHeight="1">
      <c r="A1573" s="1"/>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c r="AB1573" s="5"/>
      <c r="AC1573" s="5"/>
      <c r="AD1573" s="5"/>
    </row>
    <row r="1574" ht="16.5" customHeight="1">
      <c r="A1574" s="1"/>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c r="AA1574" s="5"/>
      <c r="AB1574" s="5"/>
      <c r="AC1574" s="5"/>
      <c r="AD1574" s="5"/>
    </row>
    <row r="1575" ht="16.5" customHeight="1">
      <c r="A1575" s="1"/>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c r="AB1575" s="5"/>
      <c r="AC1575" s="5"/>
      <c r="AD1575" s="5"/>
    </row>
    <row r="1576" ht="16.5" customHeight="1">
      <c r="A1576" s="1"/>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c r="AB1576" s="5"/>
      <c r="AC1576" s="5"/>
      <c r="AD1576" s="5"/>
    </row>
    <row r="1577" ht="16.5" customHeight="1">
      <c r="A1577" s="1"/>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c r="AB1577" s="5"/>
      <c r="AC1577" s="5"/>
      <c r="AD1577" s="5"/>
    </row>
    <row r="1578" ht="16.5" customHeight="1">
      <c r="A1578" s="1"/>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c r="AB1578" s="5"/>
      <c r="AC1578" s="5"/>
      <c r="AD1578" s="5"/>
    </row>
    <row r="1579" ht="16.5" customHeight="1">
      <c r="A1579" s="1"/>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c r="AB1579" s="5"/>
      <c r="AC1579" s="5"/>
      <c r="AD1579" s="5"/>
    </row>
    <row r="1580" ht="16.5" customHeight="1">
      <c r="A1580" s="1"/>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c r="AB1580" s="5"/>
      <c r="AC1580" s="5"/>
      <c r="AD1580" s="5"/>
    </row>
    <row r="1581" ht="16.5" customHeight="1">
      <c r="A1581" s="1"/>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c r="AB1581" s="5"/>
      <c r="AC1581" s="5"/>
      <c r="AD1581" s="5"/>
    </row>
    <row r="1582" ht="16.5" customHeight="1">
      <c r="A1582" s="1"/>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c r="AB1582" s="5"/>
      <c r="AC1582" s="5"/>
      <c r="AD1582" s="5"/>
    </row>
    <row r="1583" ht="16.5" customHeight="1">
      <c r="A1583" s="1"/>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c r="AB1583" s="5"/>
      <c r="AC1583" s="5"/>
      <c r="AD1583" s="5"/>
    </row>
    <row r="1584" ht="16.5" customHeight="1">
      <c r="A1584" s="1"/>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c r="AB1584" s="5"/>
      <c r="AC1584" s="5"/>
      <c r="AD1584" s="5"/>
    </row>
    <row r="1585" ht="16.5" customHeight="1">
      <c r="A1585" s="1"/>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c r="AB1585" s="5"/>
      <c r="AC1585" s="5"/>
      <c r="AD1585" s="5"/>
    </row>
    <row r="1586" ht="16.5" customHeight="1">
      <c r="A1586" s="1"/>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c r="AB1586" s="5"/>
      <c r="AC1586" s="5"/>
      <c r="AD1586" s="5"/>
    </row>
    <row r="1587" ht="16.5" customHeight="1">
      <c r="A1587" s="1"/>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c r="AB1587" s="5"/>
      <c r="AC1587" s="5"/>
      <c r="AD1587" s="5"/>
    </row>
    <row r="1588" ht="16.5" customHeight="1">
      <c r="A1588" s="1"/>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c r="AB1588" s="5"/>
      <c r="AC1588" s="5"/>
      <c r="AD1588" s="5"/>
    </row>
    <row r="1589" ht="16.5" customHeight="1">
      <c r="A1589" s="1"/>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c r="AB1589" s="5"/>
      <c r="AC1589" s="5"/>
      <c r="AD1589" s="5"/>
    </row>
    <row r="1590" ht="16.5" customHeight="1">
      <c r="A1590" s="1"/>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c r="AB1590" s="5"/>
      <c r="AC1590" s="5"/>
      <c r="AD1590" s="5"/>
    </row>
    <row r="1591" ht="16.5" customHeight="1">
      <c r="A1591" s="1"/>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c r="AB1591" s="5"/>
      <c r="AC1591" s="5"/>
      <c r="AD1591" s="5"/>
    </row>
    <row r="1592" ht="16.5" customHeight="1">
      <c r="A1592" s="1"/>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c r="AB1592" s="5"/>
      <c r="AC1592" s="5"/>
      <c r="AD1592" s="5"/>
    </row>
    <row r="1593" ht="16.5" customHeight="1">
      <c r="A1593" s="1"/>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c r="AB1593" s="5"/>
      <c r="AC1593" s="5"/>
      <c r="AD1593" s="5"/>
    </row>
    <row r="1594" ht="16.5" customHeight="1">
      <c r="A1594" s="1"/>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c r="AB1594" s="5"/>
      <c r="AC1594" s="5"/>
      <c r="AD1594" s="5"/>
    </row>
    <row r="1595" ht="16.5" customHeight="1">
      <c r="A1595" s="1"/>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c r="AB1595" s="5"/>
      <c r="AC1595" s="5"/>
      <c r="AD1595" s="5"/>
    </row>
    <row r="1596" ht="16.5" customHeight="1">
      <c r="A1596" s="1"/>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c r="AB1596" s="5"/>
      <c r="AC1596" s="5"/>
      <c r="AD1596" s="5"/>
    </row>
    <row r="1597" ht="16.5" customHeight="1">
      <c r="A1597" s="1"/>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c r="AB1597" s="5"/>
      <c r="AC1597" s="5"/>
      <c r="AD1597" s="5"/>
    </row>
    <row r="1598" ht="16.5" customHeight="1">
      <c r="A1598" s="1"/>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c r="AB1598" s="5"/>
      <c r="AC1598" s="5"/>
      <c r="AD1598" s="5"/>
    </row>
    <row r="1599" ht="16.5" customHeight="1">
      <c r="A1599" s="1"/>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c r="AB1599" s="5"/>
      <c r="AC1599" s="5"/>
      <c r="AD1599" s="5"/>
    </row>
    <row r="1600" ht="16.5" customHeight="1">
      <c r="A1600" s="1"/>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c r="AB1600" s="5"/>
      <c r="AC1600" s="5"/>
      <c r="AD1600" s="5"/>
    </row>
    <row r="1601" ht="16.5" customHeight="1">
      <c r="A1601" s="1"/>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c r="AB1601" s="5"/>
      <c r="AC1601" s="5"/>
      <c r="AD1601" s="5"/>
    </row>
    <row r="1602" ht="16.5" customHeight="1">
      <c r="A1602" s="1"/>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c r="AB1602" s="5"/>
      <c r="AC1602" s="5"/>
      <c r="AD1602" s="5"/>
    </row>
    <row r="1603" ht="16.5" customHeight="1">
      <c r="A1603" s="1"/>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c r="AB1603" s="5"/>
      <c r="AC1603" s="5"/>
      <c r="AD1603" s="5"/>
    </row>
    <row r="1604" ht="16.5" customHeight="1">
      <c r="A1604" s="1"/>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c r="AB1604" s="5"/>
      <c r="AC1604" s="5"/>
      <c r="AD1604" s="5"/>
    </row>
    <row r="1605" ht="16.5" customHeight="1">
      <c r="A1605" s="1"/>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c r="AB1605" s="5"/>
      <c r="AC1605" s="5"/>
      <c r="AD1605" s="5"/>
    </row>
    <row r="1606" ht="16.5" customHeight="1">
      <c r="A1606" s="1"/>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c r="AB1606" s="5"/>
      <c r="AC1606" s="5"/>
      <c r="AD1606" s="5"/>
    </row>
    <row r="1607" ht="16.5" customHeight="1">
      <c r="A1607" s="1"/>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c r="AB1607" s="5"/>
      <c r="AC1607" s="5"/>
      <c r="AD1607" s="5"/>
    </row>
    <row r="1608" ht="16.5" customHeight="1">
      <c r="A1608" s="1"/>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c r="AB1608" s="5"/>
      <c r="AC1608" s="5"/>
      <c r="AD1608" s="5"/>
    </row>
    <row r="1609" ht="16.5" customHeight="1">
      <c r="A1609" s="1"/>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c r="AB1609" s="5"/>
      <c r="AC1609" s="5"/>
      <c r="AD1609" s="5"/>
    </row>
    <row r="1610" ht="16.5" customHeight="1">
      <c r="A1610" s="1"/>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c r="AB1610" s="5"/>
      <c r="AC1610" s="5"/>
      <c r="AD1610" s="5"/>
    </row>
    <row r="1611" ht="16.5" customHeight="1">
      <c r="A1611" s="1"/>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c r="AB1611" s="5"/>
      <c r="AC1611" s="5"/>
      <c r="AD1611" s="5"/>
    </row>
    <row r="1612" ht="16.5" customHeight="1">
      <c r="A1612" s="1"/>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c r="AB1612" s="5"/>
      <c r="AC1612" s="5"/>
      <c r="AD1612" s="5"/>
    </row>
    <row r="1613" ht="16.5" customHeight="1">
      <c r="A1613" s="1"/>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c r="AB1613" s="5"/>
      <c r="AC1613" s="5"/>
      <c r="AD1613" s="5"/>
    </row>
    <row r="1614" ht="16.5" customHeight="1">
      <c r="A1614" s="1"/>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c r="AB1614" s="5"/>
      <c r="AC1614" s="5"/>
      <c r="AD1614" s="5"/>
    </row>
    <row r="1615" ht="16.5" customHeight="1">
      <c r="A1615" s="1"/>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c r="AB1615" s="5"/>
      <c r="AC1615" s="5"/>
      <c r="AD1615" s="5"/>
    </row>
    <row r="1616" ht="16.5" customHeight="1">
      <c r="A1616" s="1"/>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c r="AB1616" s="5"/>
      <c r="AC1616" s="5"/>
      <c r="AD1616" s="5"/>
    </row>
    <row r="1617" ht="16.5" customHeight="1">
      <c r="A1617" s="1"/>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c r="AB1617" s="5"/>
      <c r="AC1617" s="5"/>
      <c r="AD1617" s="5"/>
    </row>
    <row r="1618" ht="16.5" customHeight="1">
      <c r="A1618" s="1"/>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c r="AB1618" s="5"/>
      <c r="AC1618" s="5"/>
      <c r="AD1618" s="5"/>
    </row>
    <row r="1619" ht="16.5" customHeight="1">
      <c r="A1619" s="1"/>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c r="AB1619" s="5"/>
      <c r="AC1619" s="5"/>
      <c r="AD1619" s="5"/>
    </row>
    <row r="1620" ht="16.5" customHeight="1">
      <c r="A1620" s="1"/>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c r="AB1620" s="5"/>
      <c r="AC1620" s="5"/>
      <c r="AD1620" s="5"/>
    </row>
    <row r="1621" ht="16.5" customHeight="1">
      <c r="A1621" s="1"/>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c r="AB1621" s="5"/>
      <c r="AC1621" s="5"/>
      <c r="AD1621" s="5"/>
    </row>
    <row r="1622" ht="16.5" customHeight="1">
      <c r="A1622" s="1"/>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c r="AB1622" s="5"/>
      <c r="AC1622" s="5"/>
      <c r="AD1622" s="5"/>
    </row>
    <row r="1623" ht="16.5" customHeight="1">
      <c r="A1623" s="1"/>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c r="AB1623" s="5"/>
      <c r="AC1623" s="5"/>
      <c r="AD1623" s="5"/>
    </row>
    <row r="1624" ht="16.5" customHeight="1">
      <c r="A1624" s="1"/>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c r="AB1624" s="5"/>
      <c r="AC1624" s="5"/>
      <c r="AD1624" s="5"/>
    </row>
    <row r="1625" ht="16.5" customHeight="1">
      <c r="A1625" s="1"/>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c r="AB1625" s="5"/>
      <c r="AC1625" s="5"/>
      <c r="AD1625" s="5"/>
    </row>
    <row r="1626" ht="16.5" customHeight="1">
      <c r="A1626" s="1"/>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c r="AB1626" s="5"/>
      <c r="AC1626" s="5"/>
      <c r="AD1626" s="5"/>
    </row>
    <row r="1627" ht="16.5" customHeight="1">
      <c r="A1627" s="1"/>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c r="AB1627" s="5"/>
      <c r="AC1627" s="5"/>
      <c r="AD1627" s="5"/>
    </row>
    <row r="1628" ht="16.5" customHeight="1">
      <c r="A1628" s="1"/>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c r="AB1628" s="5"/>
      <c r="AC1628" s="5"/>
      <c r="AD1628" s="5"/>
    </row>
    <row r="1629" ht="16.5" customHeight="1">
      <c r="A1629" s="1"/>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c r="AB1629" s="5"/>
      <c r="AC1629" s="5"/>
      <c r="AD1629" s="5"/>
    </row>
    <row r="1630" ht="16.5" customHeight="1">
      <c r="A1630" s="1"/>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c r="AB1630" s="5"/>
      <c r="AC1630" s="5"/>
      <c r="AD1630" s="5"/>
    </row>
    <row r="1631" ht="16.5" customHeight="1">
      <c r="A1631" s="1"/>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c r="AB1631" s="5"/>
      <c r="AC1631" s="5"/>
      <c r="AD1631" s="5"/>
    </row>
    <row r="1632" ht="16.5" customHeight="1">
      <c r="A1632" s="1"/>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c r="AA1632" s="5"/>
      <c r="AB1632" s="5"/>
      <c r="AC1632" s="5"/>
      <c r="AD1632" s="5"/>
    </row>
    <row r="1633" ht="16.5" customHeight="1">
      <c r="A1633" s="1"/>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c r="AB1633" s="5"/>
      <c r="AC1633" s="5"/>
      <c r="AD1633" s="5"/>
    </row>
    <row r="1634" ht="16.5" customHeight="1">
      <c r="A1634" s="1"/>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c r="AA1634" s="5"/>
      <c r="AB1634" s="5"/>
      <c r="AC1634" s="5"/>
      <c r="AD1634" s="5"/>
    </row>
    <row r="1635" ht="16.5" customHeight="1">
      <c r="A1635" s="1"/>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c r="AB1635" s="5"/>
      <c r="AC1635" s="5"/>
      <c r="AD1635" s="5"/>
    </row>
    <row r="1636" ht="16.5" customHeight="1">
      <c r="A1636" s="1"/>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c r="AA1636" s="5"/>
      <c r="AB1636" s="5"/>
      <c r="AC1636" s="5"/>
      <c r="AD1636" s="5"/>
    </row>
    <row r="1637" ht="16.5" customHeight="1">
      <c r="A1637" s="1"/>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c r="AB1637" s="5"/>
      <c r="AC1637" s="5"/>
      <c r="AD1637" s="5"/>
    </row>
    <row r="1638" ht="16.5" customHeight="1">
      <c r="A1638" s="1"/>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c r="AA1638" s="5"/>
      <c r="AB1638" s="5"/>
      <c r="AC1638" s="5"/>
      <c r="AD1638" s="5"/>
    </row>
    <row r="1639" ht="16.5" customHeight="1">
      <c r="A1639" s="1"/>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c r="AA1639" s="5"/>
      <c r="AB1639" s="5"/>
      <c r="AC1639" s="5"/>
      <c r="AD1639" s="5"/>
    </row>
    <row r="1640" ht="16.5" customHeight="1">
      <c r="A1640" s="1"/>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c r="AA1640" s="5"/>
      <c r="AB1640" s="5"/>
      <c r="AC1640" s="5"/>
      <c r="AD1640" s="5"/>
    </row>
    <row r="1641" ht="16.5" customHeight="1">
      <c r="A1641" s="1"/>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c r="AB1641" s="5"/>
      <c r="AC1641" s="5"/>
      <c r="AD1641" s="5"/>
    </row>
    <row r="1642" ht="16.5" customHeight="1">
      <c r="A1642" s="1"/>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c r="AA1642" s="5"/>
      <c r="AB1642" s="5"/>
      <c r="AC1642" s="5"/>
      <c r="AD1642" s="5"/>
    </row>
    <row r="1643" ht="16.5" customHeight="1">
      <c r="A1643" s="1"/>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c r="AA1643" s="5"/>
      <c r="AB1643" s="5"/>
      <c r="AC1643" s="5"/>
      <c r="AD1643" s="5"/>
    </row>
    <row r="1644" ht="16.5" customHeight="1">
      <c r="A1644" s="1"/>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c r="AA1644" s="5"/>
      <c r="AB1644" s="5"/>
      <c r="AC1644" s="5"/>
      <c r="AD1644" s="5"/>
    </row>
    <row r="1645" ht="16.5" customHeight="1">
      <c r="A1645" s="1"/>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c r="AB1645" s="5"/>
      <c r="AC1645" s="5"/>
      <c r="AD1645" s="5"/>
    </row>
    <row r="1646" ht="16.5" customHeight="1">
      <c r="A1646" s="1"/>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c r="AA1646" s="5"/>
      <c r="AB1646" s="5"/>
      <c r="AC1646" s="5"/>
      <c r="AD1646" s="5"/>
    </row>
    <row r="1647" ht="16.5" customHeight="1">
      <c r="A1647" s="1"/>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c r="AB1647" s="5"/>
      <c r="AC1647" s="5"/>
      <c r="AD1647" s="5"/>
    </row>
    <row r="1648" ht="16.5" customHeight="1">
      <c r="A1648" s="1"/>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c r="AB1648" s="5"/>
      <c r="AC1648" s="5"/>
      <c r="AD1648" s="5"/>
    </row>
    <row r="1649" ht="16.5" customHeight="1">
      <c r="A1649" s="1"/>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c r="AB1649" s="5"/>
      <c r="AC1649" s="5"/>
      <c r="AD1649" s="5"/>
    </row>
    <row r="1650" ht="16.5" customHeight="1">
      <c r="A1650" s="1"/>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c r="AA1650" s="5"/>
      <c r="AB1650" s="5"/>
      <c r="AC1650" s="5"/>
      <c r="AD1650" s="5"/>
    </row>
    <row r="1651" ht="16.5" customHeight="1">
      <c r="A1651" s="1"/>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c r="AA1651" s="5"/>
      <c r="AB1651" s="5"/>
      <c r="AC1651" s="5"/>
      <c r="AD1651" s="5"/>
    </row>
    <row r="1652" ht="16.5" customHeight="1">
      <c r="A1652" s="1"/>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c r="AA1652" s="5"/>
      <c r="AB1652" s="5"/>
      <c r="AC1652" s="5"/>
      <c r="AD1652" s="5"/>
    </row>
    <row r="1653" ht="16.5" customHeight="1">
      <c r="A1653" s="1"/>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c r="AA1653" s="5"/>
      <c r="AB1653" s="5"/>
      <c r="AC1653" s="5"/>
      <c r="AD1653" s="5"/>
    </row>
    <row r="1654" ht="16.5" customHeight="1">
      <c r="A1654" s="1"/>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c r="AA1654" s="5"/>
      <c r="AB1654" s="5"/>
      <c r="AC1654" s="5"/>
      <c r="AD1654" s="5"/>
    </row>
    <row r="1655" ht="16.5" customHeight="1">
      <c r="A1655" s="1"/>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c r="AA1655" s="5"/>
      <c r="AB1655" s="5"/>
      <c r="AC1655" s="5"/>
      <c r="AD1655" s="5"/>
    </row>
    <row r="1656" ht="16.5" customHeight="1">
      <c r="A1656" s="1"/>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c r="AA1656" s="5"/>
      <c r="AB1656" s="5"/>
      <c r="AC1656" s="5"/>
      <c r="AD1656" s="5"/>
    </row>
    <row r="1657" ht="16.5" customHeight="1">
      <c r="A1657" s="1"/>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c r="AA1657" s="5"/>
      <c r="AB1657" s="5"/>
      <c r="AC1657" s="5"/>
      <c r="AD1657" s="5"/>
    </row>
    <row r="1658" ht="16.5" customHeight="1">
      <c r="A1658" s="1"/>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c r="AA1658" s="5"/>
      <c r="AB1658" s="5"/>
      <c r="AC1658" s="5"/>
      <c r="AD1658" s="5"/>
    </row>
    <row r="1659" ht="16.5" customHeight="1">
      <c r="A1659" s="1"/>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c r="AB1659" s="5"/>
      <c r="AC1659" s="5"/>
      <c r="AD1659" s="5"/>
    </row>
    <row r="1660" ht="16.5" customHeight="1">
      <c r="A1660" s="1"/>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c r="AA1660" s="5"/>
      <c r="AB1660" s="5"/>
      <c r="AC1660" s="5"/>
      <c r="AD1660" s="5"/>
    </row>
    <row r="1661" ht="16.5" customHeight="1">
      <c r="A1661" s="1"/>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c r="AA1661" s="5"/>
      <c r="AB1661" s="5"/>
      <c r="AC1661" s="5"/>
      <c r="AD1661" s="5"/>
    </row>
    <row r="1662" ht="16.5" customHeight="1">
      <c r="A1662" s="1"/>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c r="AA1662" s="5"/>
      <c r="AB1662" s="5"/>
      <c r="AC1662" s="5"/>
      <c r="AD1662" s="5"/>
    </row>
    <row r="1663" ht="16.5" customHeight="1">
      <c r="A1663" s="1"/>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c r="AA1663" s="5"/>
      <c r="AB1663" s="5"/>
      <c r="AC1663" s="5"/>
      <c r="AD1663" s="5"/>
    </row>
    <row r="1664" ht="16.5" customHeight="1">
      <c r="A1664" s="1"/>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c r="AA1664" s="5"/>
      <c r="AB1664" s="5"/>
      <c r="AC1664" s="5"/>
      <c r="AD1664" s="5"/>
    </row>
    <row r="1665" ht="16.5" customHeight="1">
      <c r="A1665" s="1"/>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c r="AA1665" s="5"/>
      <c r="AB1665" s="5"/>
      <c r="AC1665" s="5"/>
      <c r="AD1665" s="5"/>
    </row>
    <row r="1666" ht="16.5" customHeight="1">
      <c r="A1666" s="1"/>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c r="AA1666" s="5"/>
      <c r="AB1666" s="5"/>
      <c r="AC1666" s="5"/>
      <c r="AD1666" s="5"/>
    </row>
    <row r="1667" ht="16.5" customHeight="1">
      <c r="A1667" s="1"/>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c r="AA1667" s="5"/>
      <c r="AB1667" s="5"/>
      <c r="AC1667" s="5"/>
      <c r="AD1667" s="5"/>
    </row>
    <row r="1668" ht="16.5" customHeight="1">
      <c r="A1668" s="1"/>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c r="AA1668" s="5"/>
      <c r="AB1668" s="5"/>
      <c r="AC1668" s="5"/>
      <c r="AD1668" s="5"/>
    </row>
    <row r="1669" ht="16.5" customHeight="1">
      <c r="A1669" s="1"/>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c r="AB1669" s="5"/>
      <c r="AC1669" s="5"/>
      <c r="AD1669" s="5"/>
    </row>
    <row r="1670" ht="16.5" customHeight="1">
      <c r="A1670" s="1"/>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c r="AB1670" s="5"/>
      <c r="AC1670" s="5"/>
      <c r="AD1670" s="5"/>
    </row>
    <row r="1671" ht="16.5" customHeight="1">
      <c r="A1671" s="1"/>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c r="AA1671" s="5"/>
      <c r="AB1671" s="5"/>
      <c r="AC1671" s="5"/>
      <c r="AD1671" s="5"/>
    </row>
    <row r="1672" ht="16.5" customHeight="1">
      <c r="A1672" s="1"/>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c r="AA1672" s="5"/>
      <c r="AB1672" s="5"/>
      <c r="AC1672" s="5"/>
      <c r="AD1672" s="5"/>
    </row>
    <row r="1673" ht="16.5" customHeight="1">
      <c r="A1673" s="1"/>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c r="AA1673" s="5"/>
      <c r="AB1673" s="5"/>
      <c r="AC1673" s="5"/>
      <c r="AD1673" s="5"/>
    </row>
    <row r="1674" ht="16.5" customHeight="1">
      <c r="A1674" s="1"/>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c r="AA1674" s="5"/>
      <c r="AB1674" s="5"/>
      <c r="AC1674" s="5"/>
      <c r="AD1674" s="5"/>
    </row>
    <row r="1675" ht="16.5" customHeight="1">
      <c r="A1675" s="1"/>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c r="AA1675" s="5"/>
      <c r="AB1675" s="5"/>
      <c r="AC1675" s="5"/>
      <c r="AD1675" s="5"/>
    </row>
    <row r="1676" ht="16.5" customHeight="1">
      <c r="A1676" s="1"/>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c r="AA1676" s="5"/>
      <c r="AB1676" s="5"/>
      <c r="AC1676" s="5"/>
      <c r="AD1676" s="5"/>
    </row>
    <row r="1677" ht="16.5" customHeight="1">
      <c r="A1677" s="1"/>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c r="AA1677" s="5"/>
      <c r="AB1677" s="5"/>
      <c r="AC1677" s="5"/>
      <c r="AD1677" s="5"/>
    </row>
    <row r="1678" ht="16.5" customHeight="1">
      <c r="A1678" s="1"/>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c r="AA1678" s="5"/>
      <c r="AB1678" s="5"/>
      <c r="AC1678" s="5"/>
      <c r="AD1678" s="5"/>
    </row>
    <row r="1679" ht="16.5" customHeight="1">
      <c r="A1679" s="1"/>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c r="AA1679" s="5"/>
      <c r="AB1679" s="5"/>
      <c r="AC1679" s="5"/>
      <c r="AD1679" s="5"/>
    </row>
    <row r="1680" ht="16.5" customHeight="1">
      <c r="A1680" s="1"/>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c r="AB1680" s="5"/>
      <c r="AC1680" s="5"/>
      <c r="AD1680" s="5"/>
    </row>
    <row r="1681" ht="16.5" customHeight="1">
      <c r="A1681" s="1"/>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c r="AA1681" s="5"/>
      <c r="AB1681" s="5"/>
      <c r="AC1681" s="5"/>
      <c r="AD1681" s="5"/>
    </row>
    <row r="1682" ht="16.5" customHeight="1">
      <c r="A1682" s="1"/>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c r="AA1682" s="5"/>
      <c r="AB1682" s="5"/>
      <c r="AC1682" s="5"/>
      <c r="AD1682" s="5"/>
    </row>
    <row r="1683" ht="16.5" customHeight="1">
      <c r="A1683" s="1"/>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c r="AA1683" s="5"/>
      <c r="AB1683" s="5"/>
      <c r="AC1683" s="5"/>
      <c r="AD1683" s="5"/>
    </row>
    <row r="1684" ht="16.5" customHeight="1">
      <c r="A1684" s="1"/>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c r="AA1684" s="5"/>
      <c r="AB1684" s="5"/>
      <c r="AC1684" s="5"/>
      <c r="AD1684" s="5"/>
    </row>
    <row r="1685" ht="16.5" customHeight="1">
      <c r="A1685" s="1"/>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c r="AA1685" s="5"/>
      <c r="AB1685" s="5"/>
      <c r="AC1685" s="5"/>
      <c r="AD1685" s="5"/>
    </row>
  </sheetData>
  <autoFilter ref="$A$1:$AD$1182">
    <filterColumn colId="2">
      <filters blank="1">
        <filter val="44"/>
        <filter val="45"/>
        <filter val="46"/>
        <filter val="47"/>
        <filter val="49"/>
        <filter val="116"/>
        <filter val="50"/>
        <filter val="51"/>
        <filter val="52"/>
        <filter val="10"/>
        <filter val="55"/>
        <filter val="11"/>
        <filter val="12"/>
        <filter val="57"/>
        <filter val="13"/>
        <filter val="58"/>
        <filter val="14"/>
        <filter val="15"/>
        <filter val="16"/>
        <filter val="17"/>
        <filter val="18"/>
        <filter val="19"/>
        <filter val="9"/>
        <filter val="60"/>
        <filter val="61"/>
        <filter val="62"/>
        <filter val="64"/>
        <filter val="20"/>
        <filter val="21"/>
        <filter val="22"/>
        <filter val="67"/>
        <filter val="23"/>
        <filter val="24"/>
        <filter val="25"/>
        <filter val="26"/>
        <filter val="27"/>
        <filter val="28"/>
        <filter val="29"/>
        <filter val="30"/>
        <filter val="31"/>
        <filter val="76"/>
        <filter val="32"/>
        <filter val="33"/>
        <filter val="34"/>
        <filter val="35"/>
        <filter val="36"/>
        <filter val="37"/>
        <filter val="38"/>
        <filter val="39"/>
        <filter val="40"/>
        <filter val="41"/>
        <filter val="42"/>
      </filters>
    </filterColumn>
    <sortState ref="A1:AD1182">
      <sortCondition descending="1" ref="C1:C1182"/>
    </sortState>
  </autoFilter>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2"/>
    <hyperlink r:id="rId191" ref="A193"/>
    <hyperlink r:id="rId192" ref="A194"/>
    <hyperlink r:id="rId193" ref="A195"/>
    <hyperlink r:id="rId194" ref="A196"/>
    <hyperlink r:id="rId195" ref="A197"/>
    <hyperlink r:id="rId196" ref="A198"/>
    <hyperlink r:id="rId197" ref="A199"/>
    <hyperlink r:id="rId198" ref="A200"/>
    <hyperlink r:id="rId199" ref="A201"/>
    <hyperlink r:id="rId200" ref="A202"/>
    <hyperlink r:id="rId201" ref="A203"/>
    <hyperlink r:id="rId202" ref="A204"/>
    <hyperlink r:id="rId203" ref="A205"/>
    <hyperlink r:id="rId204" ref="A206"/>
    <hyperlink r:id="rId205" ref="A207"/>
    <hyperlink r:id="rId206" ref="A208"/>
    <hyperlink r:id="rId207" ref="A209"/>
    <hyperlink r:id="rId208" ref="A210"/>
    <hyperlink r:id="rId209" ref="A211"/>
    <hyperlink r:id="rId210" ref="A212"/>
    <hyperlink r:id="rId211" ref="A213"/>
    <hyperlink r:id="rId212" ref="A214"/>
    <hyperlink r:id="rId213" ref="A215"/>
    <hyperlink r:id="rId214" ref="A216"/>
    <hyperlink r:id="rId215" ref="A217"/>
    <hyperlink r:id="rId216" ref="A218"/>
    <hyperlink r:id="rId217" ref="A219"/>
    <hyperlink r:id="rId218" ref="A220"/>
    <hyperlink r:id="rId219" ref="A221"/>
    <hyperlink r:id="rId220" ref="A222"/>
    <hyperlink r:id="rId221" ref="A223"/>
    <hyperlink r:id="rId222" ref="A224"/>
    <hyperlink r:id="rId223" ref="A225"/>
    <hyperlink r:id="rId224" ref="A226"/>
    <hyperlink r:id="rId225" ref="A227"/>
    <hyperlink r:id="rId226" ref="A228"/>
    <hyperlink r:id="rId227" ref="A229"/>
    <hyperlink r:id="rId228" ref="A230"/>
    <hyperlink r:id="rId229" ref="A231"/>
    <hyperlink r:id="rId230" ref="A232"/>
    <hyperlink r:id="rId231" ref="A233"/>
    <hyperlink r:id="rId232" ref="A234"/>
    <hyperlink r:id="rId233" ref="A235"/>
    <hyperlink r:id="rId234" ref="A237"/>
    <hyperlink r:id="rId235" ref="A238"/>
    <hyperlink r:id="rId236" ref="A239"/>
    <hyperlink r:id="rId237" ref="A240"/>
    <hyperlink r:id="rId238" ref="A241"/>
    <hyperlink r:id="rId239" ref="A242"/>
    <hyperlink r:id="rId240" ref="A243"/>
    <hyperlink r:id="rId241" ref="A244"/>
    <hyperlink r:id="rId242" ref="A245"/>
    <hyperlink r:id="rId243" ref="A246"/>
    <hyperlink r:id="rId244" ref="A247"/>
    <hyperlink r:id="rId245" ref="A248"/>
    <hyperlink r:id="rId246" ref="A249"/>
    <hyperlink r:id="rId247" ref="A250"/>
    <hyperlink r:id="rId248" ref="A251"/>
    <hyperlink r:id="rId249" ref="A252"/>
    <hyperlink r:id="rId250" ref="A253"/>
    <hyperlink r:id="rId251" ref="A254"/>
    <hyperlink r:id="rId252" ref="A255"/>
    <hyperlink r:id="rId253" ref="A256"/>
    <hyperlink r:id="rId254" ref="A257"/>
    <hyperlink r:id="rId255" ref="A258"/>
    <hyperlink r:id="rId256" ref="A259"/>
    <hyperlink r:id="rId257" ref="A260"/>
    <hyperlink r:id="rId258" ref="A261"/>
    <hyperlink r:id="rId259" ref="A262"/>
    <hyperlink r:id="rId260" ref="A263"/>
    <hyperlink r:id="rId261" ref="A264"/>
    <hyperlink r:id="rId262" ref="A265"/>
    <hyperlink r:id="rId263" ref="A266"/>
    <hyperlink r:id="rId264" ref="A267"/>
    <hyperlink r:id="rId265" ref="A268"/>
    <hyperlink r:id="rId266" ref="A269"/>
    <hyperlink r:id="rId267" ref="A270"/>
    <hyperlink r:id="rId268" ref="A271"/>
    <hyperlink r:id="rId269" ref="A272"/>
    <hyperlink r:id="rId270" ref="A273"/>
    <hyperlink r:id="rId271" ref="A274"/>
    <hyperlink r:id="rId272" ref="A275"/>
    <hyperlink r:id="rId273" ref="A276"/>
    <hyperlink r:id="rId274" ref="A277"/>
    <hyperlink r:id="rId275" ref="A278"/>
    <hyperlink r:id="rId276" ref="A279"/>
    <hyperlink r:id="rId277" ref="A280"/>
    <hyperlink r:id="rId278" ref="A281"/>
    <hyperlink r:id="rId279" ref="A282"/>
    <hyperlink r:id="rId280" ref="A283"/>
    <hyperlink r:id="rId281" ref="A284"/>
    <hyperlink r:id="rId282" ref="A285"/>
    <hyperlink r:id="rId283" ref="A286"/>
    <hyperlink r:id="rId284" ref="A287"/>
    <hyperlink r:id="rId285" ref="A288"/>
    <hyperlink r:id="rId286" ref="A289"/>
    <hyperlink r:id="rId287" ref="A290"/>
    <hyperlink r:id="rId288" ref="A291"/>
    <hyperlink r:id="rId289" ref="A292"/>
    <hyperlink r:id="rId290" ref="A293"/>
    <hyperlink r:id="rId291" ref="A294"/>
    <hyperlink r:id="rId292" ref="A295"/>
    <hyperlink r:id="rId293" ref="A296"/>
    <hyperlink r:id="rId294" ref="A297"/>
    <hyperlink r:id="rId295" ref="A298"/>
    <hyperlink r:id="rId296" ref="A299"/>
    <hyperlink r:id="rId297" ref="A300"/>
    <hyperlink r:id="rId298" ref="A301"/>
    <hyperlink r:id="rId299" ref="A302"/>
    <hyperlink r:id="rId300" ref="A303"/>
    <hyperlink r:id="rId301" ref="A304"/>
    <hyperlink r:id="rId302" ref="A305"/>
    <hyperlink r:id="rId303" ref="A306"/>
    <hyperlink r:id="rId304" ref="A307"/>
    <hyperlink r:id="rId305" ref="A308"/>
    <hyperlink r:id="rId306" ref="A309"/>
    <hyperlink r:id="rId307" ref="A310"/>
    <hyperlink r:id="rId308" ref="A311"/>
    <hyperlink r:id="rId309" ref="A312"/>
    <hyperlink r:id="rId310" ref="A313"/>
    <hyperlink r:id="rId311" ref="A314"/>
    <hyperlink r:id="rId312" ref="A315"/>
    <hyperlink r:id="rId313" ref="A316"/>
    <hyperlink r:id="rId314" ref="A317"/>
    <hyperlink r:id="rId315" ref="A318"/>
    <hyperlink r:id="rId316" ref="A319"/>
    <hyperlink r:id="rId317" ref="A320"/>
    <hyperlink r:id="rId318" ref="A321"/>
    <hyperlink r:id="rId319" ref="A322"/>
    <hyperlink r:id="rId320" ref="A323"/>
    <hyperlink r:id="rId321" ref="A324"/>
    <hyperlink r:id="rId322" ref="A325"/>
    <hyperlink r:id="rId323" ref="A326"/>
    <hyperlink r:id="rId324" ref="A327"/>
    <hyperlink r:id="rId325" ref="A328"/>
    <hyperlink r:id="rId326" ref="A329"/>
    <hyperlink r:id="rId327" ref="A330"/>
    <hyperlink r:id="rId328" ref="A331"/>
    <hyperlink r:id="rId329" ref="A332"/>
    <hyperlink r:id="rId330" ref="A333"/>
    <hyperlink r:id="rId331" ref="A334"/>
    <hyperlink r:id="rId332" ref="A335"/>
    <hyperlink r:id="rId333" ref="A336"/>
    <hyperlink r:id="rId334" ref="A337"/>
    <hyperlink r:id="rId335" ref="A338"/>
    <hyperlink r:id="rId336" ref="A340"/>
    <hyperlink r:id="rId337" ref="A341"/>
    <hyperlink r:id="rId338" ref="A342"/>
    <hyperlink r:id="rId339" ref="A343"/>
    <hyperlink r:id="rId340" ref="A344"/>
    <hyperlink r:id="rId341" ref="A345"/>
    <hyperlink r:id="rId342" ref="A346"/>
    <hyperlink r:id="rId343" ref="A347"/>
    <hyperlink r:id="rId344" ref="A348"/>
    <hyperlink r:id="rId345" ref="A349"/>
    <hyperlink r:id="rId346" ref="A350"/>
    <hyperlink r:id="rId347" ref="A351"/>
    <hyperlink r:id="rId348" ref="A352"/>
    <hyperlink r:id="rId349" ref="A353"/>
    <hyperlink r:id="rId350" ref="A354"/>
    <hyperlink r:id="rId351" ref="A355"/>
    <hyperlink r:id="rId352" ref="A356"/>
    <hyperlink r:id="rId353" ref="A357"/>
    <hyperlink r:id="rId354" ref="A358"/>
    <hyperlink r:id="rId355" ref="A359"/>
    <hyperlink r:id="rId356" ref="A360"/>
    <hyperlink r:id="rId357" ref="A361"/>
    <hyperlink r:id="rId358" ref="A362"/>
    <hyperlink r:id="rId359" ref="A363"/>
    <hyperlink r:id="rId360" ref="A364"/>
    <hyperlink r:id="rId361" ref="A365"/>
    <hyperlink r:id="rId362" ref="A369"/>
    <hyperlink r:id="rId363" ref="A370"/>
    <hyperlink r:id="rId364" ref="A371"/>
    <hyperlink r:id="rId365" ref="A373"/>
    <hyperlink r:id="rId366" ref="A375"/>
    <hyperlink r:id="rId367" ref="A376"/>
    <hyperlink r:id="rId368" ref="A377"/>
    <hyperlink r:id="rId369" ref="A378"/>
    <hyperlink r:id="rId370" ref="A379"/>
    <hyperlink r:id="rId371" ref="A380"/>
    <hyperlink r:id="rId372" ref="A381"/>
    <hyperlink r:id="rId373" ref="A382"/>
    <hyperlink r:id="rId374" ref="A383"/>
    <hyperlink r:id="rId375" ref="A384"/>
    <hyperlink r:id="rId376" ref="A385"/>
    <hyperlink r:id="rId377" ref="A386"/>
    <hyperlink r:id="rId378" ref="A387"/>
    <hyperlink r:id="rId379" ref="A388"/>
    <hyperlink r:id="rId380" ref="A389"/>
    <hyperlink r:id="rId381" ref="A390"/>
    <hyperlink r:id="rId382" ref="A391"/>
    <hyperlink r:id="rId383" ref="A392"/>
    <hyperlink r:id="rId384" ref="A393"/>
    <hyperlink r:id="rId385" ref="A394"/>
    <hyperlink r:id="rId386" ref="A395"/>
    <hyperlink r:id="rId387" ref="A396"/>
    <hyperlink r:id="rId388" ref="A397"/>
    <hyperlink r:id="rId389" ref="A398"/>
    <hyperlink r:id="rId390" ref="A399"/>
    <hyperlink r:id="rId391" ref="A400"/>
    <hyperlink r:id="rId392" ref="A401"/>
    <hyperlink r:id="rId393" ref="A402"/>
    <hyperlink r:id="rId394" ref="A403"/>
    <hyperlink r:id="rId395" ref="A404"/>
    <hyperlink r:id="rId396" ref="A405"/>
    <hyperlink r:id="rId397" ref="A406"/>
    <hyperlink r:id="rId398" ref="A407"/>
    <hyperlink r:id="rId399" ref="A408"/>
    <hyperlink r:id="rId400" ref="A409"/>
    <hyperlink r:id="rId401" ref="A410"/>
    <hyperlink r:id="rId402" ref="A415"/>
    <hyperlink r:id="rId403" ref="A416"/>
    <hyperlink r:id="rId404" ref="A417"/>
    <hyperlink r:id="rId405" ref="A418"/>
    <hyperlink r:id="rId406" ref="A419"/>
    <hyperlink r:id="rId407" ref="A420"/>
    <hyperlink r:id="rId408" ref="A421"/>
    <hyperlink r:id="rId409" ref="A422"/>
    <hyperlink r:id="rId410" ref="A423"/>
    <hyperlink r:id="rId411" ref="A424"/>
    <hyperlink r:id="rId412" ref="A425"/>
    <hyperlink r:id="rId413" ref="A426"/>
    <hyperlink r:id="rId414" ref="A437"/>
    <hyperlink r:id="rId415" ref="A438"/>
    <hyperlink r:id="rId416" ref="A439"/>
    <hyperlink r:id="rId417" ref="A440"/>
    <hyperlink r:id="rId418" ref="A441"/>
    <hyperlink r:id="rId419" ref="A442"/>
    <hyperlink r:id="rId420" ref="A443"/>
    <hyperlink r:id="rId421" ref="A444"/>
    <hyperlink r:id="rId422" ref="A454"/>
    <hyperlink r:id="rId423" ref="A456"/>
    <hyperlink r:id="rId424" ref="A457"/>
    <hyperlink r:id="rId425" ref="A458"/>
    <hyperlink r:id="rId426" ref="A459"/>
    <hyperlink r:id="rId427" ref="A464"/>
    <hyperlink r:id="rId428" ref="A465"/>
    <hyperlink r:id="rId429" ref="A466"/>
    <hyperlink r:id="rId430" ref="A467"/>
    <hyperlink r:id="rId431" ref="A468"/>
    <hyperlink r:id="rId432" ref="A469"/>
    <hyperlink r:id="rId433" ref="A470"/>
    <hyperlink r:id="rId434" ref="A481"/>
    <hyperlink r:id="rId435" ref="A483"/>
    <hyperlink r:id="rId436" ref="A484"/>
    <hyperlink r:id="rId437" ref="A485"/>
    <hyperlink r:id="rId438" ref="A486"/>
    <hyperlink r:id="rId439" ref="A487"/>
    <hyperlink r:id="rId440" ref="A488"/>
    <hyperlink r:id="rId441" ref="A497"/>
    <hyperlink r:id="rId442" ref="A498"/>
    <hyperlink r:id="rId443" ref="A499"/>
    <hyperlink r:id="rId444" ref="A500"/>
    <hyperlink r:id="rId445" ref="A501"/>
    <hyperlink r:id="rId446" ref="A502"/>
    <hyperlink r:id="rId447" ref="A503"/>
    <hyperlink r:id="rId448" ref="A504"/>
    <hyperlink r:id="rId449" ref="A505"/>
    <hyperlink r:id="rId450" ref="A506"/>
    <hyperlink r:id="rId451" ref="A507"/>
    <hyperlink r:id="rId452" ref="A508"/>
    <hyperlink r:id="rId453" ref="A509"/>
    <hyperlink r:id="rId454" ref="A510"/>
    <hyperlink r:id="rId455" ref="A511"/>
    <hyperlink r:id="rId456" ref="A512"/>
    <hyperlink r:id="rId457" ref="A513"/>
    <hyperlink r:id="rId458" ref="A514"/>
    <hyperlink r:id="rId459" ref="A515"/>
    <hyperlink r:id="rId460" ref="A516"/>
    <hyperlink r:id="rId461" ref="A517"/>
    <hyperlink r:id="rId462" ref="A518"/>
    <hyperlink r:id="rId463" ref="A519"/>
    <hyperlink r:id="rId464" ref="A529"/>
    <hyperlink r:id="rId465" ref="A530"/>
    <hyperlink r:id="rId466" ref="A531"/>
    <hyperlink r:id="rId467" ref="A532"/>
    <hyperlink r:id="rId468" ref="A533"/>
    <hyperlink r:id="rId469" ref="A534"/>
    <hyperlink r:id="rId470" ref="A535"/>
    <hyperlink r:id="rId471" ref="A536"/>
    <hyperlink r:id="rId472" ref="A537"/>
    <hyperlink r:id="rId473" ref="A538"/>
    <hyperlink r:id="rId474" ref="A539"/>
    <hyperlink r:id="rId475" ref="A540"/>
    <hyperlink r:id="rId476" ref="A541"/>
    <hyperlink r:id="rId477" ref="A542"/>
    <hyperlink r:id="rId478" ref="A543"/>
    <hyperlink r:id="rId479" ref="A544"/>
    <hyperlink r:id="rId480" ref="A545"/>
    <hyperlink r:id="rId481" ref="A546"/>
    <hyperlink r:id="rId482" ref="A547"/>
    <hyperlink r:id="rId483" ref="A551"/>
    <hyperlink r:id="rId484" ref="A552"/>
    <hyperlink r:id="rId485" ref="A553"/>
    <hyperlink r:id="rId486" ref="A554"/>
    <hyperlink r:id="rId487" ref="A555"/>
    <hyperlink r:id="rId488" ref="A556"/>
    <hyperlink r:id="rId489" ref="A566"/>
    <hyperlink r:id="rId490" ref="A567"/>
    <hyperlink r:id="rId491" ref="A568"/>
    <hyperlink r:id="rId492" ref="A569"/>
    <hyperlink r:id="rId493" ref="A570"/>
    <hyperlink r:id="rId494" ref="A571"/>
    <hyperlink r:id="rId495" ref="A572"/>
    <hyperlink r:id="rId496" ref="A574"/>
    <hyperlink r:id="rId497" ref="A575"/>
    <hyperlink r:id="rId498" ref="A576"/>
    <hyperlink r:id="rId499" ref="A577"/>
    <hyperlink r:id="rId500" ref="A578"/>
    <hyperlink r:id="rId501" ref="A579"/>
    <hyperlink r:id="rId502" ref="A580"/>
    <hyperlink r:id="rId503" ref="A581"/>
    <hyperlink r:id="rId504" ref="A582"/>
    <hyperlink r:id="rId505" ref="A583"/>
    <hyperlink r:id="rId506" ref="A584"/>
    <hyperlink r:id="rId507" ref="A585"/>
    <hyperlink r:id="rId508" ref="A586"/>
    <hyperlink r:id="rId509" ref="A587"/>
    <hyperlink r:id="rId510" ref="A588"/>
    <hyperlink r:id="rId511" ref="A589"/>
    <hyperlink r:id="rId512" ref="A590"/>
    <hyperlink r:id="rId513" ref="A591"/>
    <hyperlink r:id="rId514" ref="A592"/>
    <hyperlink r:id="rId515" ref="A593"/>
    <hyperlink r:id="rId516" ref="A594"/>
    <hyperlink r:id="rId517" ref="A595"/>
    <hyperlink r:id="rId518" ref="A596"/>
    <hyperlink r:id="rId519" ref="A597"/>
    <hyperlink r:id="rId520" ref="A598"/>
    <hyperlink r:id="rId521" ref="A599"/>
    <hyperlink r:id="rId522" ref="A600"/>
    <hyperlink r:id="rId523" ref="A601"/>
    <hyperlink r:id="rId524" ref="A602"/>
    <hyperlink r:id="rId525" ref="A603"/>
    <hyperlink r:id="rId526" ref="A604"/>
    <hyperlink r:id="rId527" ref="A605"/>
    <hyperlink r:id="rId528" ref="A606"/>
    <hyperlink r:id="rId529" ref="A607"/>
    <hyperlink r:id="rId530" ref="A608"/>
    <hyperlink r:id="rId531" ref="A609"/>
    <hyperlink r:id="rId532" ref="A610"/>
    <hyperlink r:id="rId533" ref="A611"/>
    <hyperlink r:id="rId534" ref="A612"/>
    <hyperlink r:id="rId535" ref="A613"/>
    <hyperlink r:id="rId536" ref="A614"/>
    <hyperlink r:id="rId537" ref="A615"/>
    <hyperlink r:id="rId538" ref="A616"/>
    <hyperlink r:id="rId539" ref="A617"/>
    <hyperlink r:id="rId540" ref="A618"/>
    <hyperlink r:id="rId541" ref="A619"/>
    <hyperlink r:id="rId542" ref="A620"/>
    <hyperlink r:id="rId543" ref="A621"/>
    <hyperlink r:id="rId544" ref="A622"/>
    <hyperlink r:id="rId545" ref="A623"/>
    <hyperlink r:id="rId546" ref="A624"/>
    <hyperlink r:id="rId547" ref="A625"/>
    <hyperlink r:id="rId548" ref="A626"/>
    <hyperlink r:id="rId549" ref="A627"/>
    <hyperlink r:id="rId550" ref="A628"/>
    <hyperlink r:id="rId551" ref="A629"/>
    <hyperlink r:id="rId552" ref="A630"/>
    <hyperlink r:id="rId553" ref="A631"/>
    <hyperlink r:id="rId554" ref="A632"/>
    <hyperlink r:id="rId555" ref="A633"/>
    <hyperlink r:id="rId556" ref="A634"/>
    <hyperlink r:id="rId557" ref="A635"/>
    <hyperlink r:id="rId558" ref="A636"/>
    <hyperlink r:id="rId559" ref="A637"/>
    <hyperlink r:id="rId560" ref="A638"/>
    <hyperlink r:id="rId561" ref="A639"/>
    <hyperlink r:id="rId562" ref="A640"/>
    <hyperlink r:id="rId563" ref="A641"/>
    <hyperlink r:id="rId564" ref="A647"/>
    <hyperlink r:id="rId565" ref="A648"/>
    <hyperlink r:id="rId566" ref="A649"/>
    <hyperlink r:id="rId567" ref="A650"/>
    <hyperlink r:id="rId568" ref="A651"/>
    <hyperlink r:id="rId569" ref="A652"/>
    <hyperlink r:id="rId570" ref="A653"/>
    <hyperlink r:id="rId571" ref="A654"/>
    <hyperlink r:id="rId572" ref="A655"/>
    <hyperlink r:id="rId573" ref="A656"/>
    <hyperlink r:id="rId574" ref="A657"/>
    <hyperlink r:id="rId575" ref="A658"/>
    <hyperlink r:id="rId576" ref="A659"/>
    <hyperlink r:id="rId577" ref="A662"/>
    <hyperlink r:id="rId578" ref="A663"/>
    <hyperlink r:id="rId579" ref="A664"/>
    <hyperlink r:id="rId580" ref="A665"/>
    <hyperlink r:id="rId581" ref="A666"/>
    <hyperlink r:id="rId582" ref="A667"/>
    <hyperlink r:id="rId583" ref="A668"/>
    <hyperlink r:id="rId584" ref="A669"/>
    <hyperlink r:id="rId585" ref="A670"/>
    <hyperlink r:id="rId586" ref="A671"/>
    <hyperlink r:id="rId587" ref="A672"/>
    <hyperlink r:id="rId588" ref="A674"/>
    <hyperlink r:id="rId589" ref="A675"/>
    <hyperlink r:id="rId590" ref="A676"/>
    <hyperlink r:id="rId591" ref="A677"/>
    <hyperlink r:id="rId592" ref="A678"/>
    <hyperlink r:id="rId593" ref="A679"/>
    <hyperlink r:id="rId594" ref="A680"/>
    <hyperlink r:id="rId595" ref="A681"/>
    <hyperlink r:id="rId596" ref="A682"/>
    <hyperlink r:id="rId597" ref="A683"/>
    <hyperlink r:id="rId598" ref="A684"/>
    <hyperlink r:id="rId599" ref="A685"/>
    <hyperlink r:id="rId600" ref="A686"/>
    <hyperlink r:id="rId601" ref="A687"/>
    <hyperlink r:id="rId602" ref="A688"/>
    <hyperlink r:id="rId603" ref="A689"/>
    <hyperlink r:id="rId604" ref="A690"/>
    <hyperlink r:id="rId605" ref="A691"/>
    <hyperlink r:id="rId606" ref="A692"/>
    <hyperlink r:id="rId607" ref="A693"/>
    <hyperlink r:id="rId608" ref="A694"/>
    <hyperlink r:id="rId609" ref="A695"/>
    <hyperlink r:id="rId610" ref="A696"/>
    <hyperlink r:id="rId611" ref="A697"/>
    <hyperlink r:id="rId612" ref="A698"/>
    <hyperlink r:id="rId613" ref="A699"/>
    <hyperlink r:id="rId614" ref="A700"/>
    <hyperlink r:id="rId615" ref="A701"/>
    <hyperlink r:id="rId616" ref="A702"/>
    <hyperlink r:id="rId617" ref="A703"/>
    <hyperlink r:id="rId618" ref="A704"/>
    <hyperlink r:id="rId619" ref="A705"/>
    <hyperlink r:id="rId620" ref="A706"/>
    <hyperlink r:id="rId621" ref="A707"/>
    <hyperlink r:id="rId622" ref="A708"/>
    <hyperlink r:id="rId623" ref="A709"/>
    <hyperlink r:id="rId624" ref="A710"/>
    <hyperlink r:id="rId625" ref="A711"/>
    <hyperlink r:id="rId626" ref="A715"/>
    <hyperlink r:id="rId627" ref="A716"/>
    <hyperlink r:id="rId628" ref="A717"/>
    <hyperlink r:id="rId629" ref="A718"/>
    <hyperlink r:id="rId630" ref="A719"/>
    <hyperlink r:id="rId631" ref="A738"/>
    <hyperlink r:id="rId632" ref="A739"/>
    <hyperlink r:id="rId633" ref="A740"/>
    <hyperlink r:id="rId634" ref="A741"/>
    <hyperlink r:id="rId635" ref="A742"/>
    <hyperlink r:id="rId636" ref="A743"/>
    <hyperlink r:id="rId637" ref="A744"/>
    <hyperlink r:id="rId638" ref="A745"/>
    <hyperlink r:id="rId639" ref="A746"/>
    <hyperlink r:id="rId640" ref="A747"/>
    <hyperlink r:id="rId641" ref="A748"/>
    <hyperlink r:id="rId642" ref="A749"/>
    <hyperlink r:id="rId643" ref="A750"/>
    <hyperlink r:id="rId644" ref="A751"/>
    <hyperlink r:id="rId645" ref="A754"/>
    <hyperlink r:id="rId646" ref="A755"/>
    <hyperlink r:id="rId647" ref="A756"/>
    <hyperlink r:id="rId648" ref="A757"/>
    <hyperlink r:id="rId649" ref="A758"/>
    <hyperlink r:id="rId650" ref="A759"/>
    <hyperlink r:id="rId651" ref="A760"/>
    <hyperlink r:id="rId652" ref="A761"/>
    <hyperlink r:id="rId653" ref="A762"/>
    <hyperlink r:id="rId654" ref="A763"/>
    <hyperlink r:id="rId655" ref="A764"/>
    <hyperlink r:id="rId656" ref="A765"/>
    <hyperlink r:id="rId657" ref="A766"/>
    <hyperlink r:id="rId658" ref="A767"/>
    <hyperlink r:id="rId659" ref="A768"/>
    <hyperlink r:id="rId660" ref="A769"/>
    <hyperlink r:id="rId661" ref="A770"/>
    <hyperlink r:id="rId662" ref="A771"/>
    <hyperlink r:id="rId663" ref="A772"/>
    <hyperlink r:id="rId664" ref="A773"/>
    <hyperlink r:id="rId665" ref="A774"/>
    <hyperlink r:id="rId666" ref="A775"/>
    <hyperlink r:id="rId667" ref="A776"/>
    <hyperlink r:id="rId668" ref="A777"/>
    <hyperlink r:id="rId669" ref="A778"/>
    <hyperlink r:id="rId670" ref="A779"/>
    <hyperlink r:id="rId671" ref="A780"/>
    <hyperlink r:id="rId672" ref="A781"/>
    <hyperlink r:id="rId673" ref="A782"/>
    <hyperlink r:id="rId674" ref="A783"/>
    <hyperlink r:id="rId675" ref="A784"/>
    <hyperlink r:id="rId676" ref="A785"/>
    <hyperlink r:id="rId677" ref="A786"/>
    <hyperlink r:id="rId678" ref="A787"/>
    <hyperlink r:id="rId679" ref="A788"/>
    <hyperlink r:id="rId680" ref="A789"/>
    <hyperlink r:id="rId681" ref="A790"/>
    <hyperlink r:id="rId682" ref="A791"/>
    <hyperlink r:id="rId683" ref="A792"/>
    <hyperlink r:id="rId684" ref="A793"/>
    <hyperlink r:id="rId685" ref="A794"/>
    <hyperlink r:id="rId686" ref="A809"/>
    <hyperlink r:id="rId687" ref="A811"/>
    <hyperlink r:id="rId688" ref="A812"/>
    <hyperlink r:id="rId689" ref="A813"/>
    <hyperlink r:id="rId690" ref="A814"/>
    <hyperlink r:id="rId691" ref="A815"/>
    <hyperlink r:id="rId692" ref="A816"/>
    <hyperlink r:id="rId693" ref="A817"/>
    <hyperlink r:id="rId694" ref="A818"/>
    <hyperlink r:id="rId695" ref="A819"/>
    <hyperlink r:id="rId696" ref="A820"/>
    <hyperlink r:id="rId697" ref="A821"/>
    <hyperlink r:id="rId698" ref="A839"/>
    <hyperlink r:id="rId699" ref="A840"/>
    <hyperlink r:id="rId700" ref="A841"/>
    <hyperlink r:id="rId701" ref="A842"/>
    <hyperlink r:id="rId702" ref="A843"/>
    <hyperlink r:id="rId703" ref="A844"/>
    <hyperlink r:id="rId704" ref="A845"/>
    <hyperlink r:id="rId705" ref="A847"/>
    <hyperlink r:id="rId706" ref="A848"/>
    <hyperlink r:id="rId707" ref="A849"/>
    <hyperlink r:id="rId708" ref="A850"/>
    <hyperlink r:id="rId709" ref="A851"/>
    <hyperlink r:id="rId710" ref="A852"/>
    <hyperlink r:id="rId711" ref="A853"/>
    <hyperlink r:id="rId712" ref="A854"/>
    <hyperlink r:id="rId713" ref="A855"/>
    <hyperlink r:id="rId714" ref="A856"/>
    <hyperlink r:id="rId715" ref="A857"/>
    <hyperlink r:id="rId716" ref="A858"/>
    <hyperlink r:id="rId717" ref="A859"/>
    <hyperlink r:id="rId718" ref="A860"/>
    <hyperlink r:id="rId719" ref="A861"/>
    <hyperlink r:id="rId720" ref="A862"/>
    <hyperlink r:id="rId721" ref="A863"/>
    <hyperlink r:id="rId722" ref="A864"/>
    <hyperlink r:id="rId723" ref="A865"/>
    <hyperlink r:id="rId724" ref="A866"/>
    <hyperlink r:id="rId725" ref="A867"/>
    <hyperlink r:id="rId726" ref="A868"/>
    <hyperlink r:id="rId727" ref="A869"/>
    <hyperlink r:id="rId728" ref="A870"/>
    <hyperlink r:id="rId729" ref="A871"/>
    <hyperlink r:id="rId730" ref="A872"/>
    <hyperlink r:id="rId731" ref="A873"/>
    <hyperlink r:id="rId732" ref="A874"/>
    <hyperlink r:id="rId733" ref="A875"/>
    <hyperlink r:id="rId734" ref="A876"/>
    <hyperlink r:id="rId735" ref="A877"/>
    <hyperlink r:id="rId736" ref="A878"/>
    <hyperlink r:id="rId737" ref="A879"/>
    <hyperlink r:id="rId738" ref="A880"/>
    <hyperlink r:id="rId739" ref="A881"/>
    <hyperlink r:id="rId740" ref="A882"/>
    <hyperlink r:id="rId741" ref="A883"/>
    <hyperlink r:id="rId742" ref="A884"/>
    <hyperlink r:id="rId743" ref="A885"/>
    <hyperlink r:id="rId744" ref="A886"/>
    <hyperlink r:id="rId745" ref="A887"/>
    <hyperlink r:id="rId746" ref="A888"/>
    <hyperlink r:id="rId747" ref="A889"/>
    <hyperlink r:id="rId748" ref="A890"/>
    <hyperlink r:id="rId749" ref="A891"/>
    <hyperlink r:id="rId750" ref="A892"/>
    <hyperlink r:id="rId751" ref="A893"/>
    <hyperlink r:id="rId752" ref="A894"/>
    <hyperlink r:id="rId753" ref="A895"/>
    <hyperlink r:id="rId754" ref="A896"/>
    <hyperlink r:id="rId755" ref="A897"/>
    <hyperlink r:id="rId756" ref="A898"/>
    <hyperlink r:id="rId757" ref="A899"/>
    <hyperlink r:id="rId758" ref="A900"/>
    <hyperlink r:id="rId759" ref="A901"/>
    <hyperlink r:id="rId760" ref="A902"/>
    <hyperlink r:id="rId761" ref="A903"/>
    <hyperlink r:id="rId762" ref="A904"/>
    <hyperlink r:id="rId763" ref="A905"/>
    <hyperlink r:id="rId764" ref="A906"/>
    <hyperlink r:id="rId765" ref="A907"/>
    <hyperlink r:id="rId766" ref="A908"/>
    <hyperlink r:id="rId767" ref="A909"/>
    <hyperlink r:id="rId768" ref="A912"/>
    <hyperlink r:id="rId769" ref="A914"/>
    <hyperlink r:id="rId770" ref="A915"/>
    <hyperlink r:id="rId771" ref="A916"/>
    <hyperlink r:id="rId772" ref="A917"/>
    <hyperlink r:id="rId773" ref="A918"/>
    <hyperlink r:id="rId774" ref="A919"/>
    <hyperlink r:id="rId775" ref="A920"/>
    <hyperlink r:id="rId776" ref="A921"/>
    <hyperlink r:id="rId777" ref="A922"/>
    <hyperlink r:id="rId778" ref="A923"/>
    <hyperlink r:id="rId779" ref="A924"/>
    <hyperlink r:id="rId780" ref="A925"/>
    <hyperlink r:id="rId781" ref="A926"/>
    <hyperlink r:id="rId782" ref="A927"/>
    <hyperlink r:id="rId783" ref="A928"/>
    <hyperlink r:id="rId784" ref="A929"/>
    <hyperlink r:id="rId785" ref="A930"/>
    <hyperlink r:id="rId786" ref="A931"/>
    <hyperlink r:id="rId787" ref="A932"/>
    <hyperlink r:id="rId788" ref="A933"/>
    <hyperlink r:id="rId789" ref="A934"/>
    <hyperlink r:id="rId790" ref="A935"/>
    <hyperlink r:id="rId791" ref="A936"/>
    <hyperlink r:id="rId792" ref="A937"/>
    <hyperlink r:id="rId793" ref="A938"/>
    <hyperlink r:id="rId794" ref="A939"/>
    <hyperlink r:id="rId795" ref="A940"/>
    <hyperlink r:id="rId796" ref="A941"/>
    <hyperlink r:id="rId797" ref="A942"/>
    <hyperlink r:id="rId798" ref="A943"/>
    <hyperlink r:id="rId799" ref="A944"/>
    <hyperlink r:id="rId800" ref="A945"/>
    <hyperlink r:id="rId801" ref="A946"/>
    <hyperlink r:id="rId802" ref="A947"/>
    <hyperlink r:id="rId803" ref="A948"/>
    <hyperlink r:id="rId804" ref="A949"/>
    <hyperlink r:id="rId805" ref="A950"/>
    <hyperlink r:id="rId806" ref="A951"/>
    <hyperlink r:id="rId807" ref="A952"/>
    <hyperlink r:id="rId808" ref="A953"/>
    <hyperlink r:id="rId809" ref="A954"/>
    <hyperlink r:id="rId810" ref="A955"/>
    <hyperlink r:id="rId811" ref="A956"/>
    <hyperlink r:id="rId812" ref="A957"/>
    <hyperlink r:id="rId813" ref="A958"/>
    <hyperlink r:id="rId814" ref="A959"/>
    <hyperlink r:id="rId815" ref="A960"/>
    <hyperlink r:id="rId816" ref="A961"/>
    <hyperlink r:id="rId817" ref="A962"/>
    <hyperlink r:id="rId818" ref="A963"/>
    <hyperlink r:id="rId819" ref="A964"/>
    <hyperlink r:id="rId820" ref="A965"/>
    <hyperlink r:id="rId821" ref="A966"/>
    <hyperlink r:id="rId822" ref="A967"/>
    <hyperlink r:id="rId823" ref="A968"/>
    <hyperlink r:id="rId824" ref="A969"/>
    <hyperlink r:id="rId825" ref="A970"/>
    <hyperlink r:id="rId826" ref="A971"/>
    <hyperlink r:id="rId827" ref="A972"/>
    <hyperlink r:id="rId828" ref="A973"/>
    <hyperlink r:id="rId829" ref="A974"/>
    <hyperlink r:id="rId830" ref="A976"/>
    <hyperlink r:id="rId831" ref="A977"/>
    <hyperlink r:id="rId832" ref="A978"/>
    <hyperlink r:id="rId833" ref="A979"/>
    <hyperlink r:id="rId834" ref="A981"/>
    <hyperlink r:id="rId835" ref="A982"/>
    <hyperlink r:id="rId836" ref="A983"/>
    <hyperlink r:id="rId837" ref="A984"/>
    <hyperlink r:id="rId838" ref="A985"/>
    <hyperlink r:id="rId839" ref="A986"/>
    <hyperlink r:id="rId840" ref="A987"/>
    <hyperlink r:id="rId841" ref="A988"/>
    <hyperlink r:id="rId842" ref="A989"/>
    <hyperlink r:id="rId843" ref="A990"/>
    <hyperlink r:id="rId844" ref="A991"/>
    <hyperlink r:id="rId845" ref="A992"/>
    <hyperlink r:id="rId846" ref="A993"/>
    <hyperlink r:id="rId847" ref="A994"/>
    <hyperlink r:id="rId848" ref="A995"/>
    <hyperlink r:id="rId849" ref="A996"/>
    <hyperlink r:id="rId850" ref="A997"/>
    <hyperlink r:id="rId851" ref="A998"/>
    <hyperlink r:id="rId852" ref="A999"/>
    <hyperlink r:id="rId853" ref="A1000"/>
    <hyperlink r:id="rId854" ref="A1001"/>
    <hyperlink r:id="rId855" ref="A1002"/>
    <hyperlink r:id="rId856" ref="A1003"/>
    <hyperlink r:id="rId857" ref="A1005"/>
    <hyperlink r:id="rId858" ref="A1006"/>
    <hyperlink r:id="rId859" ref="A1007"/>
    <hyperlink r:id="rId860" ref="A1008"/>
    <hyperlink r:id="rId861" ref="A1009"/>
    <hyperlink r:id="rId862" ref="A1010"/>
    <hyperlink r:id="rId863" ref="A1011"/>
    <hyperlink r:id="rId864" ref="A1012"/>
    <hyperlink r:id="rId865" ref="A1013"/>
    <hyperlink r:id="rId866" ref="A1014"/>
    <hyperlink r:id="rId867" ref="A1017"/>
    <hyperlink r:id="rId868" ref="A1018"/>
    <hyperlink r:id="rId869" ref="A1019"/>
    <hyperlink r:id="rId870" ref="A1020"/>
    <hyperlink r:id="rId871" ref="A1021"/>
    <hyperlink r:id="rId872" ref="A1022"/>
    <hyperlink r:id="rId873" ref="A1023"/>
    <hyperlink r:id="rId874" ref="A1024"/>
    <hyperlink r:id="rId875" ref="A1026"/>
    <hyperlink r:id="rId876" ref="A1027"/>
    <hyperlink r:id="rId877" ref="A1028"/>
    <hyperlink r:id="rId878" ref="A1030"/>
    <hyperlink r:id="rId879" ref="A1031"/>
    <hyperlink r:id="rId880" ref="A1032"/>
    <hyperlink r:id="rId881" ref="A1033"/>
    <hyperlink r:id="rId882" ref="A1034"/>
    <hyperlink r:id="rId883" ref="A1035"/>
    <hyperlink r:id="rId884" ref="A1036"/>
    <hyperlink r:id="rId885" ref="A1051"/>
    <hyperlink r:id="rId886" ref="A1052"/>
    <hyperlink r:id="rId887" ref="A1053"/>
    <hyperlink r:id="rId888" ref="A1054"/>
    <hyperlink r:id="rId889" ref="A1055"/>
    <hyperlink r:id="rId890" ref="A1056"/>
    <hyperlink r:id="rId891" ref="A1057"/>
    <hyperlink r:id="rId892" ref="A1058"/>
    <hyperlink r:id="rId893" ref="A1060"/>
    <hyperlink r:id="rId894" ref="A1061"/>
    <hyperlink r:id="rId895" ref="A1062"/>
    <hyperlink r:id="rId896" ref="A1063"/>
    <hyperlink r:id="rId897" ref="A1064"/>
    <hyperlink r:id="rId898" ref="A1065"/>
    <hyperlink r:id="rId899" ref="A1066"/>
    <hyperlink r:id="rId900" ref="A1067"/>
    <hyperlink r:id="rId901" ref="A1068"/>
    <hyperlink r:id="rId902" ref="A1073"/>
    <hyperlink r:id="rId903" ref="A1074"/>
    <hyperlink r:id="rId904" ref="A1075"/>
    <hyperlink r:id="rId905" ref="A1076"/>
    <hyperlink r:id="rId906" ref="A1077"/>
    <hyperlink r:id="rId907" ref="A1078"/>
    <hyperlink r:id="rId908" ref="A1080"/>
    <hyperlink r:id="rId909" ref="A1081"/>
    <hyperlink r:id="rId910" ref="A1082"/>
    <hyperlink r:id="rId911" ref="A1083"/>
    <hyperlink r:id="rId912" ref="A1084"/>
    <hyperlink r:id="rId913" ref="A1085"/>
    <hyperlink r:id="rId914" ref="A1086"/>
    <hyperlink r:id="rId915" ref="A1087"/>
    <hyperlink r:id="rId916" ref="A1088"/>
    <hyperlink r:id="rId917" ref="A1089"/>
    <hyperlink r:id="rId918" ref="A1090"/>
    <hyperlink r:id="rId919" ref="A1092"/>
    <hyperlink r:id="rId920" ref="A1093"/>
    <hyperlink r:id="rId921" ref="A1094"/>
    <hyperlink r:id="rId922" ref="A1095"/>
    <hyperlink r:id="rId923" ref="A1096"/>
    <hyperlink r:id="rId924" ref="A1097"/>
    <hyperlink r:id="rId925" ref="A1098"/>
    <hyperlink r:id="rId926" ref="A1099"/>
    <hyperlink r:id="rId927" ref="A1100"/>
    <hyperlink r:id="rId928" ref="A1101"/>
    <hyperlink r:id="rId929" ref="A1102"/>
    <hyperlink r:id="rId930" ref="A1104"/>
    <hyperlink r:id="rId931" ref="A1105"/>
    <hyperlink r:id="rId932" ref="A1106"/>
    <hyperlink r:id="rId933" ref="A1107"/>
    <hyperlink r:id="rId934" ref="A1108"/>
    <hyperlink r:id="rId935" ref="A1109"/>
    <hyperlink r:id="rId936" ref="A1110"/>
    <hyperlink r:id="rId937" ref="A1111"/>
    <hyperlink r:id="rId938" ref="A1112"/>
    <hyperlink r:id="rId939" ref="A1113"/>
    <hyperlink r:id="rId940" ref="A1114"/>
    <hyperlink r:id="rId941" ref="A1115"/>
    <hyperlink r:id="rId942" ref="A1116"/>
    <hyperlink r:id="rId943" ref="A1117"/>
    <hyperlink r:id="rId944" ref="A1118"/>
    <hyperlink r:id="rId945" ref="A1119"/>
    <hyperlink r:id="rId946" ref="A1120"/>
    <hyperlink r:id="rId947" ref="A1121"/>
    <hyperlink r:id="rId948" ref="A1122"/>
    <hyperlink r:id="rId949" ref="A1123"/>
    <hyperlink r:id="rId950" ref="A1124"/>
    <hyperlink r:id="rId951" ref="A1125"/>
    <hyperlink r:id="rId952" ref="A1126"/>
    <hyperlink r:id="rId953" ref="A1127"/>
    <hyperlink r:id="rId954" ref="A1128"/>
    <hyperlink r:id="rId955" ref="A1129"/>
    <hyperlink r:id="rId956" ref="A1130"/>
    <hyperlink r:id="rId957" ref="A1131"/>
    <hyperlink r:id="rId958" ref="A1132"/>
    <hyperlink r:id="rId959" ref="A1138"/>
    <hyperlink r:id="rId960" ref="A1139"/>
    <hyperlink r:id="rId961" ref="A1140"/>
    <hyperlink r:id="rId962" ref="A1141"/>
    <hyperlink r:id="rId963" ref="A1142"/>
    <hyperlink r:id="rId964" ref="A1143"/>
    <hyperlink r:id="rId965" ref="A1144"/>
    <hyperlink r:id="rId966" ref="A1145"/>
    <hyperlink r:id="rId967" ref="A1146"/>
    <hyperlink r:id="rId968" ref="A1147"/>
    <hyperlink r:id="rId969" ref="A1148"/>
    <hyperlink r:id="rId970" ref="A1149"/>
    <hyperlink r:id="rId971" ref="A1150"/>
    <hyperlink r:id="rId972" ref="A1151"/>
    <hyperlink r:id="rId973" ref="A1152"/>
    <hyperlink r:id="rId974" ref="A1153"/>
    <hyperlink r:id="rId975" ref="A1154"/>
    <hyperlink r:id="rId976" ref="A1155"/>
    <hyperlink r:id="rId977" ref="A1156"/>
    <hyperlink r:id="rId978" ref="A1157"/>
    <hyperlink r:id="rId979" ref="A1158"/>
    <hyperlink r:id="rId980" ref="A1159"/>
    <hyperlink r:id="rId981" ref="A1160"/>
    <hyperlink r:id="rId982" ref="A1161"/>
    <hyperlink r:id="rId983" ref="A1162"/>
    <hyperlink r:id="rId984" ref="A1165"/>
    <hyperlink r:id="rId985" ref="A1166"/>
    <hyperlink r:id="rId986" ref="A1170"/>
    <hyperlink r:id="rId987" ref="A1171"/>
    <hyperlink r:id="rId988" ref="A1172"/>
    <hyperlink r:id="rId989" ref="A1173"/>
    <hyperlink r:id="rId990" ref="A1174"/>
    <hyperlink r:id="rId991" ref="A1175"/>
    <hyperlink r:id="rId992" ref="A1176"/>
    <hyperlink r:id="rId993" ref="A1177"/>
    <hyperlink r:id="rId994" ref="A1178"/>
    <hyperlink r:id="rId995" ref="A1179"/>
    <hyperlink r:id="rId996" ref="A1180"/>
    <hyperlink r:id="rId997" ref="A1181"/>
  </hyperlinks>
  <drawing r:id="rId998"/>
</worksheet>
</file>